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608cde3ca4a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Decision" sheetId="1" r:id="R9425b530a5ec4370"/>
    <x:sheet xmlns:r="http://schemas.openxmlformats.org/officeDocument/2006/relationships" name="01 Controls" sheetId="2" r:id="Rea8a68e3a99f4c0b"/>
    <x:sheet xmlns:r="http://schemas.openxmlformats.org/officeDocument/2006/relationships" name="02 Cargo Classes" sheetId="3" r:id="R75d4ec08b0664d1e"/>
    <x:sheet xmlns:r="http://schemas.openxmlformats.org/officeDocument/2006/relationships" name="03 Formation Registry" sheetId="4" r:id="R24bb11e99ad24f45"/>
    <x:sheet xmlns:r="http://schemas.openxmlformats.org/officeDocument/2006/relationships" name="04 Campaign Demand" sheetId="5" r:id="R2cc4fc8c12a84231"/>
    <x:sheet xmlns:r="http://schemas.openxmlformats.org/officeDocument/2006/relationships" name="05 Cargo Register" sheetId="6" r:id="R17b4c4820bd1405b"/>
    <x:sheet xmlns:r="http://schemas.openxmlformats.org/officeDocument/2006/relationships" name="06 Cargo Claims" sheetId="7" r:id="Rd19aa27113f24bde"/>
    <x:sheet xmlns:r="http://schemas.openxmlformats.org/officeDocument/2006/relationships" name="07 Mode Capacity" sheetId="8" r:id="R9b8fabfc61344c38"/>
    <x:sheet xmlns:r="http://schemas.openxmlformats.org/officeDocument/2006/relationships" name="08 Formation Closure" sheetId="9" r:id="R98812bf82c924b2f"/>
    <x:sheet xmlns:r="http://schemas.openxmlformats.org/officeDocument/2006/relationships" name="09 Campaign Result" sheetId="10" r:id="R797db6596f39497b"/>
    <x:sheet xmlns:r="http://schemas.openxmlformats.org/officeDocument/2006/relationships" name="10 Sources &amp; Gates" sheetId="11" r:id="Rd2956f5562df4964"/>
    <x:sheet xmlns:r="http://schemas.openxmlformats.org/officeDocument/2006/relationships" name="11 Integrity" sheetId="12" r:id="R1a20f67da2d0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0;[Red](#,##0.000);-"/>
    <x:numFmt numFmtId="201" formatCode="0.0%"/>
    <x:numFmt numFmtId="202" formatCode="#,##0.0"/>
    <x:numFmt numFmtId="203" formatCode="0"/>
    <x:numFmt numFmtId="204" formatCode="0.0"/>
    <x:numFmt numFmtId="205" formatCode="#,##0"/>
    <x:numFmt numFmtId="206" formatCode="0.000"/>
    <x:numFmt numFmtId="207" formatCode="#,##0.000"/>
  </x:numFmts>
  <x:fonts count="7">
    <x:font>
      <x:sz val="11"/>
      <x:name val="Carlito"/>
    </x:font>
    <x:font>
      <x:b/>
      <x:sz val="15"/>
      <x:color rgb="FF17212B"/>
      <x:name val="Arial"/>
    </x:font>
    <x:font>
      <x:i/>
      <x:sz val="10"/>
      <x:color rgb="FF5C6873"/>
      <x:name val="Arial"/>
    </x:font>
    <x:font>
      <x:b/>
      <x:sz val="10"/>
      <x:color rgb="FFFFFFFF"/>
      <x:name val="Arial"/>
    </x:font>
    <x:font>
      <x:sz val="10"/>
      <x:color rgb="FF17212B"/>
      <x:name val="Arial"/>
    </x:font>
    <x:font>
      <x:sz val="10"/>
      <x:color rgb="FF0000FF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1CC"/>
      </x:patternFill>
    </x:fill>
  </x:fills>
  <x:borders count="3">
    <x:border/>
    <x:border>
      <x:bottom style="medium">
        <x:color rgb="FF17324D"/>
      </x:bottom>
    </x:border>
    <x:border>
      <x:bottom style="medium">
        <x:color rgb="FFFFFFF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vertical="top"/>
    </x:xf>
    <x:xf numFmtId="200" fontId="5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1" fontId="5" fillId="3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202" fontId="4" fillId="0" borderId="0" xfId="0" applyNumberFormat="1" applyFont="1" applyFill="1" applyBorder="1" applyAlignment="1">
      <x:alignment vertical="top"/>
    </x:xf>
    <x:xf numFmtId="203" fontId="4" fillId="0" borderId="0" xfId="0" applyNumberFormat="1" applyFont="1" applyFill="1" applyBorder="1" applyAlignment="1">
      <x:alignment vertical="top"/>
    </x:xf>
    <x:xf numFmtId="204" fontId="4" fillId="0" borderId="0" xfId="0" applyNumberFormat="1" applyFont="1" applyFill="1" applyBorder="1" applyAlignment="1">
      <x:alignment vertical="top"/>
    </x:xf>
    <x:xf numFmtId="205" fontId="4" fillId="0" borderId="0" xfId="0" applyNumberFormat="1" applyFont="1" applyFill="1" applyBorder="1" applyAlignment="1">
      <x:alignment vertical="top"/>
    </x:xf>
    <x:xf numFmtId="206" fontId="4" fillId="0" borderId="0" xfId="0" applyNumberFormat="1" applyFont="1" applyFill="1" applyBorder="1" applyAlignment="1">
      <x:alignment vertical="top"/>
    </x:xf>
    <x:xf numFmtId="207" fontId="4" fillId="0" borderId="0" xfId="0" applyNumberFormat="1" applyFont="1" applyFill="1" applyBorder="1" applyAlignment="1">
      <x:alignment vertical="top"/>
    </x:xf>
    <x:xf numFmtId="202" fontId="4" fillId="3" borderId="0" xfId="0" applyNumberFormat="1" applyFont="1" applyFill="1" applyBorder="1" applyAlignment="1">
      <x:alignment vertical="top"/>
    </x:xf>
    <x:xf numFmtId="0" fontId="6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  <x:dxfs count="28"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  <x:dxf>
      <x:font>
        <x:b/>
        <x:color rgb="FF9C1C1C"/>
      </x:font>
      <x:fill>
        <x:patternFill patternType="solid">
          <x:bgColor rgb="FFF8DDDD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9A6400"/>
      </x:font>
      <x:fill>
        <x:patternFill patternType="solid">
          <x:bgColor rgb="FFFFF1CC"/>
        </x:patternFill>
      </x:fill>
    </x:dxf>
    <x:dxf>
      <x:font>
        <x:b/>
        <x:color rgb="FF1F6B3B"/>
      </x:font>
      <x:fill>
        <x:patternFill patternType="solid">
          <x:bgColor rgb="FFE5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7b9d56496f41c7" /><Relationship Type="http://schemas.openxmlformats.org/officeDocument/2006/relationships/theme" Target="/xl/theme/theme1.xml" Id="R9e6421b5bf0842b7" /><Relationship Type="http://schemas.openxmlformats.org/officeDocument/2006/relationships/sharedStrings" Target="/xl/sharedStrings.xml" Id="R57c21d406845497e" /><Relationship Type="http://schemas.openxmlformats.org/officeDocument/2006/relationships/worksheet" Target="/xl/worksheets/sheet1.xml" Id="R9425b530a5ec4370" /><Relationship Type="http://schemas.openxmlformats.org/officeDocument/2006/relationships/worksheet" Target="/xl/worksheets/sheet2.xml" Id="Rea8a68e3a99f4c0b" /><Relationship Type="http://schemas.openxmlformats.org/officeDocument/2006/relationships/worksheet" Target="/xl/worksheets/sheet3.xml" Id="R75d4ec08b0664d1e" /><Relationship Type="http://schemas.openxmlformats.org/officeDocument/2006/relationships/worksheet" Target="/xl/worksheets/sheet4.xml" Id="R24bb11e99ad24f45" /><Relationship Type="http://schemas.openxmlformats.org/officeDocument/2006/relationships/worksheet" Target="/xl/worksheets/sheet5.xml" Id="R2cc4fc8c12a84231" /><Relationship Type="http://schemas.openxmlformats.org/officeDocument/2006/relationships/worksheet" Target="/xl/worksheets/sheet6.xml" Id="R17b4c4820bd1405b" /><Relationship Type="http://schemas.openxmlformats.org/officeDocument/2006/relationships/worksheet" Target="/xl/worksheets/sheet7.xml" Id="Rd19aa27113f24bde" /><Relationship Type="http://schemas.openxmlformats.org/officeDocument/2006/relationships/worksheet" Target="/xl/worksheets/sheet8.xml" Id="R9b8fabfc61344c38" /><Relationship Type="http://schemas.openxmlformats.org/officeDocument/2006/relationships/worksheet" Target="/xl/worksheets/sheet9.xml" Id="R98812bf82c924b2f" /><Relationship Type="http://schemas.openxmlformats.org/officeDocument/2006/relationships/worksheet" Target="/xl/worksheets/sheet10.xml" Id="R797db6596f39497b" /><Relationship Type="http://schemas.openxmlformats.org/officeDocument/2006/relationships/worksheet" Target="/xl/worksheets/sheet11.xml" Id="Rd2956f5562df4964" /><Relationship Type="http://schemas.openxmlformats.org/officeDocument/2006/relationships/worksheet" Target="/xl/worksheets/sheet12.xml" Id="R1a20f67da2d0405e" /></Relationships>
</file>

<file path=xl/tables/table1.xml><?xml version="1.0" encoding="utf-8"?>
<x:table xmlns:x="http://schemas.openxmlformats.org/spreadsheetml/2006/main" id="1" name="CargoControlTable" displayName="CargoControlTable" ref="C5:G17" headerRowCount="1" totalsRowCount="0" totalsRowShown="0">
  <x:tableColumns count="5">
    <x:tableColumn id="1" name="ID"/>
    <x:tableColumn id="2" name="Control"/>
    <x:tableColumn id="3" name="Reference"/>
    <x:tableColumn id="4" name="Unit"/>
    <x:tableColumn id="5" name="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aignRoutePriorTable" displayName="CampaignRoutePriorTable" ref="C21:H31" headerRowCount="1" totalsRowCount="0" totalsRowShown="0">
  <x:tableColumns count="6">
    <x:tableColumn id="1" name="Campaign"/>
    <x:tableColumn id="2" name="Campaign name"/>
    <x:tableColumn id="3" name="Air prior"/>
    <x:tableColumn id="4" name="Ocean prior"/>
    <x:tableColumn id="5" name="Land and rail prior"/>
    <x:tableColumn id="6" name="Inland-water prio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adlineCapacityTable" displayName="DeadlineCapacityTable" ref="C35:F47" headerRowCount="1" totalsRowCount="0" totalsRowShown="0">
  <x:tableColumns count="4">
    <x:tableColumn id="1" name="Capacity key"/>
    <x:tableColumn id="2" name="Mode"/>
    <x:tableColumn id="3" name="Deadline h"/>
    <x:tableColumn id="4" name="Cumulative capacity f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rgoProfileShareTable" displayName="CargoProfileShareTable" ref="J5:U14" headerRowCount="1" totalsRowCount="0" totalsRowShown="0">
  <x:tableColumns count="12">
    <x:tableColumn id="1" name="Profile"/>
    <x:tableColumn id="2" name="APL-45"/>
    <x:tableColumn id="3" name="ISO-18"/>
    <x:tableColumn id="4" name="COL-12"/>
    <x:tableColumn id="5" name="BAT-22"/>
    <x:tableColumn id="6" name="TNK-20"/>
    <x:tableColumn id="7" name="FLR-24"/>
    <x:tableColumn id="8" name="ROL-30"/>
    <x:tableColumn id="9" name="LIN-18"/>
    <x:tableColumn id="10" name="BLK-08"/>
    <x:tableColumn id="11" name="OOG-80"/>
    <x:tableColumn id="12" name="Share chec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rgoClassTable" displayName="CargoClassTable" ref="C5:Q15" headerRowCount="1" totalsRowCount="0" totalsRowShown="0">
  <x:tableColumns count="15">
    <x:tableColumn id="1" name="Class ID"/>
    <x:tableColumn id="2" name="Cargo class"/>
    <x:tableColumn id="3" name="Maximum mass t"/>
    <x:tableColumn id="4" name="Envelope m³"/>
    <x:tableColumn id="5" name="Mass fill"/>
    <x:tableColumn id="6" name="Volume occupancy"/>
    <x:tableColumn id="7" name="Deadline h"/>
    <x:tableColumn id="8" name="Indivisible position"/>
    <x:tableColumn id="9" name="Required receiver"/>
    <x:tableColumn id="10" name="Hazard class"/>
    <x:tableColumn id="11" name="Air preference"/>
    <x:tableColumn id="12" name="Ocean preference"/>
    <x:tableColumn id="13" name="Land preference"/>
    <x:tableColumn id="14" name="Inland preference"/>
    <x:tableColumn id="15" name="Evidence st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ormationTransportTable" displayName="FormationTransportTable" ref="C5:M53" headerRowCount="1" totalsRowCount="0" totalsRowShown="0">
  <x:tableColumns count="11">
    <x:tableColumn id="1" name="Formation ID"/>
    <x:tableColumn id="2" name="Generating service"/>
    <x:tableColumn id="3" name="Formation family"/>
    <x:tableColumn id="4" name="Profile"/>
    <x:tableColumn id="5" name="Gross people"/>
    <x:tableColumn id="6" name="Early share"/>
    <x:tableColumn id="7" name="Deployable mass t"/>
    <x:tableColumn id="8" name="Post-position mass t"/>
    <x:tableColumn id="9" name="Supply t/day"/>
    <x:tableColumn id="10" name="Lineage"/>
    <x:tableColumn id="11" name="Evidence 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mpaignFormationDemandTable" displayName="CampaignFormationDemandTable" ref="C5:L485" headerRowCount="1" totalsRowCount="0" totalsRowShown="0">
  <x:tableColumns count="10">
    <x:tableColumn id="1" name="Demand ID"/>
    <x:tableColumn id="2" name="Campaign"/>
    <x:tableColumn id="3" name="Campaign name"/>
    <x:tableColumn id="4" name="Formation ID"/>
    <x:tableColumn id="5" name="Formation family"/>
    <x:tableColumn id="6" name="Demand formations"/>
    <x:tableColumn id="7" name="Mass per formation t"/>
    <x:tableColumn id="8" name="Post-position mass claim t"/>
    <x:tableColumn id="9" name="Gross people claim"/>
    <x:tableColumn id="10" name="Source 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nonicalCargoRegisterTable" displayName="CanonicalCargoRegisterTable" ref="C5:R453" headerRowCount="1" totalsRowCount="0" totalsRowShown="0">
  <x:tableColumns count="16">
    <x:tableColumn id="1" name="Cargo record ID"/>
    <x:tableColumn id="2" name="Formation ID"/>
    <x:tableColumn id="3" name="Formation family"/>
    <x:tableColumn id="4" name="Service"/>
    <x:tableColumn id="5" name="Profile"/>
    <x:tableColumn id="6" name="Class ID"/>
    <x:tableColumn id="7" name="Mass share"/>
    <x:tableColumn id="8" name="Post-position mass / formation t"/>
    <x:tableColumn id="9" name="Class mass / formation t"/>
    <x:tableColumn id="10" name="Maximum t / position"/>
    <x:tableColumn id="11" name="Mass fill"/>
    <x:tableColumn id="12" name="Positions / formation"/>
    <x:tableColumn id="13" name="Volume / formation m³"/>
    <x:tableColumn id="14" name="Deadline h"/>
    <x:tableColumn id="15" name="Complete package ID"/>
    <x:tableColumn id="16" name="Evidence st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mpaignCargoClaimTable" displayName="CampaignCargoClaimTable" ref="C5:AR4485" headerRowCount="1" totalsRowCount="0" totalsRowShown="0">
  <x:tableColumns count="42">
    <x:tableColumn id="1" name="Claim ID"/>
    <x:tableColumn id="2" name="Campaign"/>
    <x:tableColumn id="3" name="Campaign name"/>
    <x:tableColumn id="4" name="Formation ID"/>
    <x:tableColumn id="5" name="Formation family"/>
    <x:tableColumn id="6" name="Class ID"/>
    <x:tableColumn id="7" name="Deadline h"/>
    <x:tableColumn id="8" name="Demand formations"/>
    <x:tableColumn id="9" name="Mass / formation t"/>
    <x:tableColumn id="10" name="Positions / formation"/>
    <x:tableColumn id="11" name="Volume / formation m³"/>
    <x:tableColumn id="12" name="Claim mass t"/>
    <x:tableColumn id="13" name="Claim positions"/>
    <x:tableColumn id="14" name="Claim volume m³"/>
    <x:tableColumn id="15" name="Air weight"/>
    <x:tableColumn id="16" name="Ocean weight"/>
    <x:tableColumn id="17" name="Land weight"/>
    <x:tableColumn id="18" name="Inland weight"/>
    <x:tableColumn id="19" name="Weight sum"/>
    <x:tableColumn id="20" name="Air mass t"/>
    <x:tableColumn id="21" name="Air volume m³"/>
    <x:tableColumn id="22" name="Air chargeable t"/>
    <x:tableColumn id="23" name="Ocean mass t"/>
    <x:tableColumn id="24" name="Ocean volume m³"/>
    <x:tableColumn id="25" name="Ocean chargeable t"/>
    <x:tableColumn id="26" name="Land mass t"/>
    <x:tableColumn id="27" name="Land volume m³"/>
    <x:tableColumn id="28" name="Land chargeable t"/>
    <x:tableColumn id="29" name="Inland mass t"/>
    <x:tableColumn id="30" name="Inland volume m³"/>
    <x:tableColumn id="31" name="Inland chargeable t"/>
    <x:tableColumn id="32" name="Routed mass t"/>
    <x:tableColumn id="33" name="Unrouted mass t"/>
    <x:tableColumn id="34" name="Air delivered t"/>
    <x:tableColumn id="35" name="Ocean delivered t"/>
    <x:tableColumn id="36" name="Land delivered t"/>
    <x:tableColumn id="37" name="Inland delivered t"/>
    <x:tableColumn id="38" name="Total delivered t"/>
    <x:tableColumn id="39" name="Line coverage"/>
    <x:tableColumn id="40" name="Transport status"/>
    <x:tableColumn id="41" name="Receiver status"/>
    <x:tableColumn id="42" name="Evidence 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odeDeadlineCapacityTable" displayName="ModeDeadlineCapacityTable" ref="C5:T17" headerRowCount="1" totalsRowCount="0" totalsRowShown="0">
  <x:tableColumns count="18">
    <x:tableColumn id="1" name="Capacity key"/>
    <x:tableColumn id="2" name="Mode"/>
    <x:tableColumn id="3" name="Deadline h"/>
    <x:tableColumn id="4" name="Cumulative fraction"/>
    <x:tableColumn id="5" name="Gross capacity at 72 h"/>
    <x:tableColumn id="6" name="Cumulative gross"/>
    <x:tableColumn id="7" name="Protected reserve"/>
    <x:tableColumn id="8" name="Cumulative usable"/>
    <x:tableColumn id="9" name="Bucket demand"/>
    <x:tableColumn id="10" name="Cumulative demand"/>
    <x:tableColumn id="11" name="Prior allocated"/>
    <x:tableColumn id="12" name="Available for bucket"/>
    <x:tableColumn id="13" name="Bucket allocated"/>
    <x:tableColumn id="14" name="Bucket coverage"/>
    <x:tableColumn id="15" name="Unmet demand"/>
    <x:tableColumn id="16" name="Transport status"/>
    <x:tableColumn id="17" name="Receiver status"/>
    <x:tableColumn id="18" name="Evidence sta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ormationClosureTable" displayName="FormationClosureTable" ref="C5:R485" headerRowCount="1" totalsRowCount="0" totalsRowShown="0">
  <x:tableColumns count="16">
    <x:tableColumn id="1" name="Closure ID"/>
    <x:tableColumn id="2" name="Campaign"/>
    <x:tableColumn id="3" name="Campaign name"/>
    <x:tableColumn id="4" name="Formation ID"/>
    <x:tableColumn id="5" name="Formation family"/>
    <x:tableColumn id="6" name="Demand formations"/>
    <x:tableColumn id="7" name="Claim mass t"/>
    <x:tableColumn id="8" name="Delivered mass t"/>
    <x:tableColumn id="9" name="Mass coverage"/>
    <x:tableColumn id="10" name="Minimum class coverage"/>
    <x:tableColumn id="11" name="Complete formation equivalents"/>
    <x:tableColumn id="12" name="Denied formation equivalents"/>
    <x:tableColumn id="13" name="Blocking class"/>
    <x:tableColumn id="14" name="Transport status"/>
    <x:tableColumn id="15" name="Receiver status"/>
    <x:tableColumn id="16" name="Decis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ampaignTransportResultTable" displayName="CampaignTransportResultTable" ref="C5:Q15" headerRowCount="1" totalsRowCount="0" totalsRowShown="0">
  <x:tableColumns count="15">
    <x:tableColumn id="1" name="Campaign"/>
    <x:tableColumn id="2" name="Campaign name"/>
    <x:tableColumn id="3" name="Family claims"/>
    <x:tableColumn id="4" name="Demand formations"/>
    <x:tableColumn id="5" name="Claim mass t"/>
    <x:tableColumn id="6" name="Chargeable demand t"/>
    <x:tableColumn id="7" name="Delivered mass t"/>
    <x:tableColumn id="8" name="Mass coverage"/>
    <x:tableColumn id="9" name="Complete formations"/>
    <x:tableColumn id="10" name="Complete coverage"/>
    <x:tableColumn id="11" name="Passing families"/>
    <x:tableColumn id="12" name="Failing families"/>
    <x:tableColumn id="13" name="Minimum family coverage"/>
    <x:tableColumn id="14" name="Receiver state"/>
    <x:tableColumn id="15" name="Deci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argoSourceTable" displayName="CargoSourceTable" ref="C5:G10" headerRowCount="1" totalsRowCount="0" totalsRowShown="0">
  <x:tableColumns count="5">
    <x:tableColumn id="1" name="Source ID"/>
    <x:tableColumn id="2" name="Repository authority"/>
    <x:tableColumn id="3" name="Use"/>
    <x:tableColumn id="4" name="Treatment"/>
    <x:tableColumn id="5" name="Boundary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argoEvidenceGateTable" displayName="CargoEvidenceGateTable" ref="C14:H27" headerRowCount="1" totalsRowCount="0" totalsRowShown="0">
  <x:tableColumns count="6">
    <x:tableColumn id="1" name="Gate"/>
    <x:tableColumn id="2" name="Required evidence"/>
    <x:tableColumn id="3" name="Current state"/>
    <x:tableColumn id="4" name="Blocks"/>
    <x:tableColumn id="5" name="Next trial"/>
    <x:tableColumn id="6" name="Owne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argoIntegrityTable" displayName="CargoIntegrityTable" ref="C5:G27" headerRowCount="1" totalsRowCount="0" totalsRowShown="0">
  <x:tableColumns count="5">
    <x:tableColumn id="1" name="Check"/>
    <x:tableColumn id="2" name="Test"/>
    <x:tableColumn id="3" name="Actual"/>
    <x:tableColumn id="4" name="Expected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f9aa1bbd194ab9" /><Relationship Type="http://schemas.openxmlformats.org/officeDocument/2006/relationships/table" Target="/xl/tables/table2.xml" Id="Rd4be6544737f425a" /><Relationship Type="http://schemas.openxmlformats.org/officeDocument/2006/relationships/table" Target="/xl/tables/table3.xml" Id="R23aee65611d64b87" /><Relationship Type="http://schemas.openxmlformats.org/officeDocument/2006/relationships/table" Target="/xl/tables/table4.xml" Id="R4e825c21639240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9845d4bc817408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18dce7831bd045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c2ae039af24b44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901691ecf5554d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ad85d0a5dec440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f42ca488e87845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bbff7926251d40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fb0ecbb50ff943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84e6cf580c5c40d2" /><Relationship Type="http://schemas.openxmlformats.org/officeDocument/2006/relationships/table" Target="/xl/tables/table14.xml" Id="R9360fc761e6142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6606a420428841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35" hidden="0" customWidth="1"/>
    <x:col min="4" max="4" width="18" hidden="0" customWidth="1"/>
    <x:col min="5" max="5" width="34" hidden="0" customWidth="1"/>
    <x:col min="6" max="6" width="4" hidden="0" customWidth="1"/>
    <x:col min="7" max="7" width="31" hidden="0" customWidth="1"/>
    <x:col min="8" max="8" width="33" hidden="0" customWidth="1"/>
    <x:col min="9" max="9" width="33" hidden="0" customWidth="1"/>
    <x:col min="10" max="10" width="32" hidden="0" customWidth="1"/>
    <x:col min="11" max="11" width="34" hidden="0" customWidth="1"/>
    <x:col min="12" max="12" width="30" hidden="0" customWidth="1"/>
    <x:col min="13" max="13" width="28" hidden="0" customWidth="1"/>
    <x:col min="14" max="14" width="15" hidden="0" customWidth="1"/>
    <x:col min="15" max="15" width="30" hidden="0" customWidth="1"/>
    <x:col min="16" max="16" width="15" hidden="0" customWidth="1"/>
  </x:cols>
  <x:sheetData>
    <x:row r="2">
      <x:c r="C2" s="2" t="str">
        <x:v>Canonical cargo and transport closure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</x:row>
    <x:row r="3">
      <x:c r="C3" s="3" t="str">
        <x:v>Pass 61 replaces aggregate tonnes with external position classes and deadline-mode claims. It does not yet establish a bill of material, receiver or vehicle.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</x:row>
    <x:row r="5">
      <x:c r="C5" s="9" t="str">
        <x:v>Measure</x:v>
      </x:c>
      <x:c r="D5" s="9" t="str">
        <x:v>Result</x:v>
      </x:c>
      <x:c r="E5" s="9" t="str">
        <x:v>Meaning</x:v>
      </x:c>
      <x:c r="F5" s="26"/>
      <x:c r="G5" s="9" t="str">
        <x:v>Judgment</x:v>
      </x:c>
      <x:c r="H5" s="9" t="str">
        <x:v>Finding</x:v>
      </x:c>
      <x:c r="I5" s="9" t="str">
        <x:v>Operational meaning</x:v>
      </x:c>
      <x:c r="J5" s="9" t="str">
        <x:v>Institutional owner</x:v>
      </x:c>
      <x:c r="K5" s="9" t="str">
        <x:v>Decision</x:v>
      </x:c>
      <x:c r="L5" s="9" t="str">
        <x:v>Technology pull</x:v>
      </x:c>
      <x:c r="M5" s="9" t="str">
        <x:v>Evidence boundary</x:v>
      </x:c>
      <x:c r="N5" s="9" t="str">
        <x:v>Status</x:v>
      </x:c>
      <x:c r="O5" s="9" t="str">
        <x:v>Next test</x:v>
      </x:c>
      <x:c r="P5" s="9" t="str">
        <x:v>Rendering</x:v>
      </x:c>
    </x:row>
    <x:row r="6" ht="98" customHeight="1">
      <x:c r="C6" s="11" t="str">
        <x:v>Formation families</x:v>
      </x:c>
      <x:c r="D6" s="18" t="n">
        <x:f>COUNTA('03 Formation Registry'!$C$6:$C$53)</x:f>
        <x:v>48</x:v>
      </x:c>
      <x:c r="E6" s="11" t="str">
        <x:v>Canonical family coverage</x:v>
      </x:c>
      <x:c r="F6" s="26"/>
      <x:c r="G6" s="15" t="str">
        <x:v>Mass-only planning is structurally insufficient.</x:v>
      </x:c>
      <x:c r="H6" s="15" t="str">
        <x:v>Cargo must be expressed as restrained, hazardous, powered, rolling, linear, bulk or outsize positions.</x:v>
      </x:c>
      <x:c r="I6" s="15" t="str">
        <x:v>A tonne cannot select a carrier, node or receiver.</x:v>
      </x:c>
      <x:c r="J6" s="15" t="str">
        <x:v>Generating services and Strategic Mobility Command</x:v>
      </x:c>
      <x:c r="K6" s="15" t="str">
        <x:v>Adopt the ten-class external interface grammar as a research compiler.</x:v>
      </x:c>
      <x:c r="L6" s="15" t="str">
        <x:v>Automated configuration compiler and common identifiers</x:v>
      </x:c>
      <x:c r="M6" s="15" t="str">
        <x:v>Profiles allocate mass; they are not bills of material.</x:v>
      </x:c>
      <x:c r="N6" s="15" t="str">
        <x:v>ADOPT</x:v>
      </x:c>
      <x:c r="O6" s="15" t="str">
        <x:v>Weigh one complete formation</x:v>
      </x:c>
      <x:c r="P6" s="15" t="str">
        <x:v>BLOCKED</x:v>
      </x:c>
    </x:row>
    <x:row r="7" ht="98" customHeight="1">
      <x:c r="C7" s="11" t="str">
        <x:v>Campaign cargo claims</x:v>
      </x:c>
      <x:c r="D7" s="18" t="n">
        <x:f>COUNTA('06 Cargo Claims'!$C$6:$C$4485)</x:f>
        <x:v>4480</x:v>
      </x:c>
      <x:c r="E7" s="11" t="str">
        <x:v>Position-class claims across ten campaigns</x:v>
      </x:c>
      <x:c r="F7" s="26"/>
      <x:c r="G7" s="15" t="str">
        <x:v>Protected reserve reduces usable entry capacity.</x:v>
      </x:c>
      <x:c r="H7" s="15" t="str">
        <x:v>Twenty percent of inherited effective capacity remains a follow-on-event claimant.</x:v>
      </x:c>
      <x:c r="I7" s="15" t="str">
        <x:v>First-event optimization cannot consume the national second-event floor.</x:v>
      </x:c>
      <x:c r="J7" s="15" t="str">
        <x:v>Civil leadership and Joint Capacity Authority</x:v>
      </x:c>
      <x:c r="K7" s="15" t="str">
        <x:v>Show reserve as a reservation, not unused inventory.</x:v>
      </x:c>
      <x:c r="L7" s="15" t="str">
        <x:v>Explainable reservation and appeals engine</x:v>
      </x:c>
      <x:c r="M7" s="15" t="str">
        <x:v>Reserve share is declared, not risk-calibrated.</x:v>
      </x:c>
      <x:c r="N7" s="15" t="str">
        <x:v>ADOPT</x:v>
      </x:c>
      <x:c r="O7" s="15" t="str">
        <x:v>Two-event allocation trial</x:v>
      </x:c>
      <x:c r="P7" s="15" t="str">
        <x:v>BLOCKED</x:v>
      </x:c>
    </x:row>
    <x:row r="8" ht="98" customHeight="1">
      <x:c r="C8" s="11" t="str">
        <x:v>Post-position source mass t</x:v>
      </x:c>
      <x:c r="D8" s="18" t="n">
        <x:f>SUM('04 Campaign Demand'!$J$6:$J$485)</x:f>
        <x:v>6677140.35</x:v>
      </x:c>
      <x:c r="E8" s="11" t="str">
        <x:v>Pass 60 conserved mass</x:v>
      </x:c>
      <x:c r="F8" s="26"/>
      <x:c r="G8" s="15" t="str">
        <x:v>Dimensional demand exceeds physical mass.</x:v>
      </x:c>
      <x:c r="H8" s="15" t="str">
        <x:v>Low-density and controlled loads consume capacity before their tonnes imply it.</x:v>
      </x:c>
      <x:c r="I8" s="15" t="str">
        <x:v>Transport fleets and nodes must be sized in positions, cube and compatibility as well as mass.</x:v>
      </x:c>
      <x:c r="J8" s="15" t="str">
        <x:v>Strategic Mobility and Entry Commands</x:v>
      </x:c>
      <x:c r="K8" s="15" t="str">
        <x:v>Use chargeable demand for capacity; retain physical mass for service.</x:v>
      </x:c>
      <x:c r="L8" s="15" t="str">
        <x:v>High-density folding systems and autonomous packing</x:v>
      </x:c>
      <x:c r="M8" s="15" t="str">
        <x:v>Density floors and envelopes are hypotheses.</x:v>
      </x:c>
      <x:c r="N8" s="15" t="str">
        <x:v>FAIL</x:v>
      </x:c>
      <x:c r="O8" s="15" t="str">
        <x:v>Instrumented pack and transload</x:v>
      </x:c>
      <x:c r="P8" s="15" t="str">
        <x:v>BLOCKED</x:v>
      </x:c>
    </x:row>
    <x:row r="9" ht="98" customHeight="1">
      <x:c r="C9" s="11" t="str">
        <x:v>Chargeable dimensional demand t</x:v>
      </x:c>
      <x:c r="D9" s="18" t="n">
        <x:f>SUM('07 Mode Capacity'!$K$6:$K$17)</x:f>
        <x:v>7047691.4179969495</x:v>
      </x:c>
      <x:c r="E9" s="11" t="str">
        <x:v>Mass or cubic burden, whichever binds</x:v>
      </x:c>
      <x:c r="F9" s="26"/>
      <x:c r="G9" s="15" t="str">
        <x:v>Average mass arrival overstates usable force.</x:v>
      </x:c>
      <x:c r="H9" s="15" t="str">
        <x:v>Complete formation credit follows the weakest required cargo-class line.</x:v>
      </x:c>
      <x:c r="I9" s="15" t="str">
        <x:v>Stranded complements cannot produce the public effect.</x:v>
      </x:c>
      <x:c r="J9" s="15" t="str">
        <x:v>Joint Capacity Authority</x:v>
      </x:c>
      <x:c r="K9" s="15" t="str">
        <x:v>Report complete formation equivalents beside delivered tonnes.</x:v>
      </x:c>
      <x:c r="L9" s="15" t="str">
        <x:v>Mission-aware recomposition under lost loads</x:v>
      </x:c>
      <x:c r="M9" s="15" t="str">
        <x:v>Class shares do not yet prove effect completeness.</x:v>
      </x:c>
      <x:c r="N9" s="15" t="str">
        <x:v>FAIL</x:v>
      </x:c>
      <x:c r="O9" s="15" t="str">
        <x:v>Seeded position-loss mission</x:v>
      </x:c>
      <x:c r="P9" s="15" t="str">
        <x:v>BLOCKED</x:v>
      </x:c>
    </x:row>
    <x:row r="10" ht="98" customHeight="1">
      <x:c r="C10" s="11" t="str">
        <x:v>Usable 72-hour capacity t</x:v>
      </x:c>
      <x:c r="D10" s="18" t="n">
        <x:f>SUM('07 Mode Capacity'!$J$8,'07 Mode Capacity'!$J$11,'07 Mode Capacity'!$J$14,'07 Mode Capacity'!$J$17)</x:f>
        <x:v>1970344.8</x:v>
      </x:c>
      <x:c r="E10" s="11" t="str">
        <x:v>After protected follow-on reserve</x:v>
      </x:c>
      <x:c r="F10" s="26"/>
      <x:c r="G10" s="15" t="str">
        <x:v>Receiver capacity remains outside the quantitative kernel.</x:v>
      </x:c>
      <x:c r="H10" s="15" t="str">
        <x:v>Every transport record ends with an unquantified receiver state.</x:v>
      </x:c>
      <x:c r="I10" s="15" t="str">
        <x:v>Arrival at a port, railhead or airfield is not released service.</x:v>
      </x:c>
      <x:c r="J10" s="15" t="str">
        <x:v>Receiving commands and civil authorities</x:v>
      </x:c>
      <x:c r="K10" s="15" t="str">
        <x:v>Deny public-effect admission until unload, commission and transfer close.</x:v>
      </x:c>
      <x:c r="L10" s="15" t="str">
        <x:v>Rapid node creation and machine-readable release</x:v>
      </x:c>
      <x:c r="M10" s="15" t="str">
        <x:v>No named site or operating interface exists.</x:v>
      </x:c>
      <x:c r="N10" s="15" t="str">
        <x:v>OPEN</x:v>
      </x:c>
      <x:c r="O10" s="15" t="str">
        <x:v>Named-site mixed-cargo trial</x:v>
      </x:c>
      <x:c r="P10" s="15" t="str">
        <x:v>BLOCKED</x:v>
      </x:c>
    </x:row>
    <x:row r="11" ht="98" customHeight="1">
      <x:c r="C11" s="11" t="str">
        <x:v>Allocated chargeable capacity t</x:v>
      </x:c>
      <x:c r="D11" s="18" t="n">
        <x:f>SUM('07 Mode Capacity'!$O$6:$O$17)</x:f>
        <x:v>1764353.092884005</x:v>
      </x:c>
      <x:c r="E11" s="11" t="str">
        <x:v>Capacity applied through deadline buckets</x:v>
      </x:c>
      <x:c r="F11" s="26"/>
      <x:c r="G11" s="15" t="str">
        <x:v>The next platform requirement is now better bounded.</x:v>
      </x:c>
      <x:c r="H11" s="15" t="str">
        <x:v>New carriers must move a mixed portfolio of whole positions through damaged and austere nodes.</x:v>
      </x:c>
      <x:c r="I11" s="15" t="str">
        <x:v>One spectacular payload metric cannot close the enterprise.</x:v>
      </x:c>
      <x:c r="J11" s="15" t="str">
        <x:v>Research, design and acquisition authorities</x:v>
      </x:c>
      <x:c r="K11" s="15" t="str">
        <x:v>Compete carrier-node systems against the complete cargo compiler.</x:v>
      </x:c>
      <x:c r="L11" s="15" t="str">
        <x:v>Purpose-built air, ocean, land and inland carrier families</x:v>
      </x:c>
      <x:c r="M11" s="15" t="str">
        <x:v>Aerodynamics, hulls, roads, rail, terminals and lifecycle remain open.</x:v>
      </x:c>
      <x:c r="N11" s="15" t="str">
        <x:v>OPEN</x:v>
      </x:c>
      <x:c r="O11" s="15" t="str">
        <x:v>Rival carrier-node reference missions</x:v>
      </x:c>
      <x:c r="P11" s="15" t="str">
        <x:v>BLOCKED</x:v>
      </x:c>
    </x:row>
    <x:row r="12">
      <x:c r="C12" s="11" t="str">
        <x:v>Delivered physical mass t</x:v>
      </x:c>
      <x:c r="D12" s="18" t="n">
        <x:f>SUM('06 Cargo Claims'!$AN$6:$AN$4485)</x:f>
        <x:v>1702425.269132513</x:v>
      </x:c>
      <x:c r="E12" s="11" t="str">
        <x:v>Chargeable limits converted back to actual cargo</x:v>
      </x:c>
      <x:c r="F12" s="26"/>
      <x:c r="G12" s="26"/>
      <x:c r="H12" s="26"/>
      <x:c r="I12" s="26"/>
      <x:c r="J12" s="26"/>
      <x:c r="K12" s="26"/>
      <x:c r="L12" s="26"/>
      <x:c r="M12" s="26"/>
      <x:c r="N12" s="26"/>
      <x:c r="O12" s="26"/>
      <x:c r="P12" s="26"/>
    </x:row>
    <x:row r="13">
      <x:c r="C13" s="11" t="str">
        <x:v>Physical mass coverage</x:v>
      </x:c>
      <x:c r="D13" s="17" t="n">
        <x:f>D12/D8</x:f>
        <x:v>0.25496322975036956</x:v>
      </x:c>
      <x:c r="E13" s="11" t="str">
        <x:v>Average arrival, not complete formation service</x:v>
      </x:c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</x:row>
    <x:row r="14">
      <x:c r="C14" s="11" t="str">
        <x:v>Complete formation equivalents</x:v>
      </x:c>
      <x:c r="D14" s="18" t="n">
        <x:f>SUM('08 Formation Closure'!$M$6:$M$485)</x:f>
        <x:v>314.46264109557154</x:v>
      </x:c>
      <x:c r="E14" s="11" t="str">
        <x:v>Weakest-class credit</x:v>
      </x:c>
      <x:c r="F14" s="26"/>
      <x:c r="G14" s="26"/>
      <x:c r="H14" s="26"/>
      <x:c r="I14" s="26"/>
      <x:c r="J14" s="26"/>
      <x:c r="K14" s="26"/>
      <x:c r="L14" s="26"/>
      <x:c r="M14" s="26"/>
      <x:c r="N14" s="26"/>
      <x:c r="O14" s="26"/>
      <x:c r="P14" s="26"/>
    </x:row>
    <x:row r="15">
      <x:c r="C15" s="11" t="str">
        <x:v>Demanded formation equivalents</x:v>
      </x:c>
      <x:c r="D15" s="18" t="n">
        <x:f>SUM('08 Formation Closure'!$H$6:$H$485)</x:f>
        <x:v>2420</x:v>
      </x:c>
      <x:c r="E15" s="11" t="str">
        <x:v>Ten-campaign formation claim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</x:row>
    <x:row r="16">
      <x:c r="C16" s="11" t="str">
        <x:v>Complete formation coverage</x:v>
      </x:c>
      <x:c r="D16" s="17" t="n">
        <x:f>D14/D15</x:f>
        <x:v>0.129943240122137</x:v>
      </x:c>
      <x:c r="E16" s="11" t="str">
        <x:v>Indivisible service closure</x:v>
      </x:c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</x:row>
    <x:row r="17">
      <x:c r="C17" s="11" t="str">
        <x:v>Passing formation-campaign records</x:v>
      </x:c>
      <x:c r="D17" s="18" t="n">
        <x:f>COUNTIFS('08 Formation Closure'!$P$6:$P$485,"PASS")</x:f>
        <x:v>11</x:v>
      </x:c>
      <x:c r="E17" s="11" t="str">
        <x:v>Transport only; receiver still open</x:v>
      </x:c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</x:row>
    <x:row r="18">
      <x:c r="C18" s="11" t="str">
        <x:v>Receiver-admitted records</x:v>
      </x:c>
      <x:c r="D18" s="18" t="n">
        <x:f>0</x:f>
        <x:v>0</x:v>
      </x:c>
      <x:c r="E18" s="11" t="str">
        <x:v>No site or public-effect admission modeled</x:v>
      </x:c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</x:row>
    <x:row r="19">
      <x:c r="C19" s="11" t="str">
        <x:v>Evidence gates open</x:v>
      </x:c>
      <x:c r="D19" s="24" t="n">
        <x:f>COUNTIFS('10 Sources &amp; Gates'!$E$15:$E$27,"OPEN")</x:f>
        <x:v>13</x:v>
      </x:c>
      <x:c r="E19" s="11" t="str">
        <x:v>Rendering remains blocked</x:v>
      </x:c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</x:row>
  </x:sheetData>
  <x:conditionalFormatting sqref="N6:P11">
    <x:cfRule type="containsText" dxfId="24" priority="1" operator="containsText" text="FAIL"/>
    <x:cfRule type="containsText" dxfId="25" priority="2" operator="containsText" text="OPEN"/>
    <x:cfRule type="containsText" dxfId="26" priority="3" operator="containsText" text="UNQUANTIFIED"/>
    <x:cfRule type="containsText" dxfId="27" priority="4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2" hidden="0" customWidth="1"/>
    <x:col min="4" max="4" width="39" hidden="0" customWidth="1"/>
    <x:col min="5" max="5" width="17" hidden="0" customWidth="1"/>
    <x:col min="6" max="6" width="15" hidden="0" customWidth="1"/>
    <x:col min="7" max="7" width="40" hidden="0" customWidth="1"/>
    <x:col min="8" max="8" width="17" hidden="0" customWidth="1"/>
    <x:col min="9" max="9" width="4" hidden="0" customWidth="1"/>
    <x:col min="10" max="10" width="16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</x:cols>
  <x:sheetData>
    <x:row r="2">
      <x:c r="C2" s="2" t="str">
        <x:v>Canonical cargo controls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6"/>
      <x:c r="T2" s="26"/>
      <x:c r="U2" s="26"/>
    </x:row>
    <x:row r="3">
      <x:c r="C3" s="3" t="str">
        <x:v>Blue cells are inherited or declared inputs. Profile shares allocate formation mass; they do not constitute a bill of material.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26"/>
      <x:c r="T3" s="26"/>
      <x:c r="U3" s="26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</x:row>
    <x:row r="5">
      <x:c r="C5" s="9" t="str">
        <x:v>ID</x:v>
      </x:c>
      <x:c r="D5" s="9" t="str">
        <x:v>Control</x:v>
      </x:c>
      <x:c r="E5" s="9" t="str">
        <x:v>Reference</x:v>
      </x:c>
      <x:c r="F5" s="9" t="str">
        <x:v>Unit</x:v>
      </x:c>
      <x:c r="G5" s="9" t="str">
        <x:v>Boundary</x:v>
      </x:c>
      <x:c r="H5" s="26"/>
      <x:c r="I5" s="26"/>
      <x:c r="J5" s="9" t="str">
        <x:v>Profile</x:v>
      </x:c>
      <x:c r="K5" s="9" t="str">
        <x:v>APL-45</x:v>
      </x:c>
      <x:c r="L5" s="9" t="str">
        <x:v>ISO-18</x:v>
      </x:c>
      <x:c r="M5" s="9" t="str">
        <x:v>COL-12</x:v>
      </x:c>
      <x:c r="N5" s="9" t="str">
        <x:v>BAT-22</x:v>
      </x:c>
      <x:c r="O5" s="9" t="str">
        <x:v>TNK-20</x:v>
      </x:c>
      <x:c r="P5" s="9" t="str">
        <x:v>FLR-24</x:v>
      </x:c>
      <x:c r="Q5" s="9" t="str">
        <x:v>ROL-30</x:v>
      </x:c>
      <x:c r="R5" s="9" t="str">
        <x:v>LIN-18</x:v>
      </x:c>
      <x:c r="S5" s="9" t="str">
        <x:v>BLK-08</x:v>
      </x:c>
      <x:c r="T5" s="9" t="str">
        <x:v>OOG-80</x:v>
      </x:c>
      <x:c r="U5" s="9" t="str">
        <x:v>Share check</x:v>
      </x:c>
    </x:row>
    <x:row r="6">
      <x:c r="C6" s="11" t="str">
        <x:v>A01</x:v>
      </x:c>
      <x:c r="D6" s="11" t="str">
        <x:v>Prepositioned early mass</x:v>
      </x:c>
      <x:c r="E6" s="14" t="n">
        <x:v>0.25</x:v>
      </x:c>
      <x:c r="F6" s="15" t="str">
        <x:v>share</x:v>
      </x:c>
      <x:c r="G6" s="15" t="str">
        <x:v>Pass 58 declared planning credit</x:v>
      </x:c>
      <x:c r="H6" s="26"/>
      <x:c r="I6" s="26"/>
      <x:c r="J6" s="11" t="str">
        <x:v>COMMAND</x:v>
      </x:c>
      <x:c r="K6" s="16" t="n">
        <x:v>0.2</x:v>
      </x:c>
      <x:c r="L6" s="16" t="n">
        <x:v>0.25</x:v>
      </x:c>
      <x:c r="M6" s="16" t="n">
        <x:v>0.05</x:v>
      </x:c>
      <x:c r="N6" s="16" t="n">
        <x:v>0.05</x:v>
      </x:c>
      <x:c r="O6" s="16" t="n">
        <x:v>0.05</x:v>
      </x:c>
      <x:c r="P6" s="16" t="n">
        <x:v>0.1</x:v>
      </x:c>
      <x:c r="Q6" s="16" t="n">
        <x:v>0.1</x:v>
      </x:c>
      <x:c r="R6" s="16" t="n">
        <x:v>0.05</x:v>
      </x:c>
      <x:c r="S6" s="16" t="n">
        <x:v>0.15</x:v>
      </x:c>
      <x:c r="T6" s="16" t="n">
        <x:v>0</x:v>
      </x:c>
      <x:c r="U6" s="17" t="n">
        <x:f>SUM(K6:T6)</x:f>
        <x:v>1</x:v>
      </x:c>
    </x:row>
    <x:row r="7">
      <x:c r="C7" s="11" t="str">
        <x:v>A02</x:v>
      </x:c>
      <x:c r="D7" s="11" t="str">
        <x:v>Protected follow-on reserve</x:v>
      </x:c>
      <x:c r="E7" s="14" t="n">
        <x:v>0.2</x:v>
      </x:c>
      <x:c r="F7" s="15" t="str">
        <x:v>share</x:v>
      </x:c>
      <x:c r="G7" s="15" t="str">
        <x:v>Pass 60 explicit next-event claimant</x:v>
      </x:c>
      <x:c r="H7" s="26"/>
      <x:c r="I7" s="26"/>
      <x:c r="J7" s="11" t="str">
        <x:v>ENGINEER</x:v>
      </x:c>
      <x:c r="K7" s="16" t="n">
        <x:v>0.03</x:v>
      </x:c>
      <x:c r="L7" s="16" t="n">
        <x:v>0.12</x:v>
      </x:c>
      <x:c r="M7" s="16" t="n">
        <x:v>0.02</x:v>
      </x:c>
      <x:c r="N7" s="16" t="n">
        <x:v>0.08</x:v>
      </x:c>
      <x:c r="O7" s="16" t="n">
        <x:v>0.08</x:v>
      </x:c>
      <x:c r="P7" s="16" t="n">
        <x:v>0.18</x:v>
      </x:c>
      <x:c r="Q7" s="16" t="n">
        <x:v>0.25</x:v>
      </x:c>
      <x:c r="R7" s="16" t="n">
        <x:v>0.1</x:v>
      </x:c>
      <x:c r="S7" s="16" t="n">
        <x:v>0.04</x:v>
      </x:c>
      <x:c r="T7" s="16" t="n">
        <x:v>0.1</x:v>
      </x:c>
      <x:c r="U7" s="17" t="n">
        <x:f>SUM(K7:T7)</x:f>
        <x:v>1</x:v>
      </x:c>
    </x:row>
    <x:row r="8">
      <x:c r="C8" s="11" t="str">
        <x:v>A03</x:v>
      </x:c>
      <x:c r="D8" s="11" t="str">
        <x:v>Air effective capacity at 72 hours</x:v>
      </x:c>
      <x:c r="E8" s="14" t="n">
        <x:v>160881</x:v>
      </x:c>
      <x:c r="F8" s="15" t="str">
        <x:v>chargeable t</x:v>
      </x:c>
      <x:c r="G8" s="15" t="str">
        <x:v>Pass 60 inherited national screen</x:v>
      </x:c>
      <x:c r="H8" s="26"/>
      <x:c r="I8" s="26"/>
      <x:c r="J8" s="11" t="str">
        <x:v>AVIATION</x:v>
      </x:c>
      <x:c r="K8" s="16" t="n">
        <x:v>0.08</x:v>
      </x:c>
      <x:c r="L8" s="16" t="n">
        <x:v>0.12</x:v>
      </x:c>
      <x:c r="M8" s="16" t="n">
        <x:v>0.03</x:v>
      </x:c>
      <x:c r="N8" s="16" t="n">
        <x:v>0.08</x:v>
      </x:c>
      <x:c r="O8" s="16" t="n">
        <x:v>0.1</x:v>
      </x:c>
      <x:c r="P8" s="16" t="n">
        <x:v>0.15</x:v>
      </x:c>
      <x:c r="Q8" s="16" t="n">
        <x:v>0.18</x:v>
      </x:c>
      <x:c r="R8" s="16" t="n">
        <x:v>0.04</x:v>
      </x:c>
      <x:c r="S8" s="16" t="n">
        <x:v>0.02</x:v>
      </x:c>
      <x:c r="T8" s="16" t="n">
        <x:v>0.2</x:v>
      </x:c>
      <x:c r="U8" s="17" t="n">
        <x:f>SUM(K8:T8)</x:f>
        <x:v>1</x:v>
      </x:c>
    </x:row>
    <x:row r="9">
      <x:c r="C9" s="11" t="str">
        <x:v>A04</x:v>
      </x:c>
      <x:c r="D9" s="11" t="str">
        <x:v>Ocean effective capacity at 72 hours</x:v>
      </x:c>
      <x:c r="E9" s="14" t="n">
        <x:v>596400</x:v>
      </x:c>
      <x:c r="F9" s="15" t="str">
        <x:v>chargeable t</x:v>
      </x:c>
      <x:c r="G9" s="15" t="str">
        <x:v>Pass 60 inherited national screen</x:v>
      </x:c>
      <x:c r="H9" s="26"/>
      <x:c r="I9" s="26"/>
      <x:c r="J9" s="11" t="str">
        <x:v>MARITIME</x:v>
      </x:c>
      <x:c r="K9" s="16" t="n">
        <x:v>0.03</x:v>
      </x:c>
      <x:c r="L9" s="16" t="n">
        <x:v>0.12</x:v>
      </x:c>
      <x:c r="M9" s="16" t="n">
        <x:v>0.02</x:v>
      </x:c>
      <x:c r="N9" s="16" t="n">
        <x:v>0.08</x:v>
      </x:c>
      <x:c r="O9" s="16" t="n">
        <x:v>0.12</x:v>
      </x:c>
      <x:c r="P9" s="16" t="n">
        <x:v>0.15</x:v>
      </x:c>
      <x:c r="Q9" s="16" t="n">
        <x:v>0.15</x:v>
      </x:c>
      <x:c r="R9" s="16" t="n">
        <x:v>0.08</x:v>
      </x:c>
      <x:c r="S9" s="16" t="n">
        <x:v>0.05</x:v>
      </x:c>
      <x:c r="T9" s="16" t="n">
        <x:v>0.2</x:v>
      </x:c>
      <x:c r="U9" s="17" t="n">
        <x:f>SUM(K9:T9)</x:f>
        <x:v>1</x:v>
      </x:c>
    </x:row>
    <x:row r="10">
      <x:c r="C10" s="11" t="str">
        <x:v>A05</x:v>
      </x:c>
      <x:c r="D10" s="11" t="str">
        <x:v>Land and rail effective capacity at 72 hours</x:v>
      </x:c>
      <x:c r="E10" s="14" t="n">
        <x:v>1183200</x:v>
      </x:c>
      <x:c r="F10" s="15" t="str">
        <x:v>chargeable t</x:v>
      </x:c>
      <x:c r="G10" s="15" t="str">
        <x:v>Pass 60 inherited national screen</x:v>
      </x:c>
      <x:c r="H10" s="26"/>
      <x:c r="I10" s="26"/>
      <x:c r="J10" s="11" t="str">
        <x:v>UTILITY</x:v>
      </x:c>
      <x:c r="K10" s="16" t="n">
        <x:v>0.04</x:v>
      </x:c>
      <x:c r="L10" s="16" t="n">
        <x:v>0.12</x:v>
      </x:c>
      <x:c r="M10" s="16" t="n">
        <x:v>0.02</x:v>
      </x:c>
      <x:c r="N10" s="16" t="n">
        <x:v>0.15</x:v>
      </x:c>
      <x:c r="O10" s="16" t="n">
        <x:v>0.12</x:v>
      </x:c>
      <x:c r="P10" s="16" t="n">
        <x:v>0.18</x:v>
      </x:c>
      <x:c r="Q10" s="16" t="n">
        <x:v>0.12</x:v>
      </x:c>
      <x:c r="R10" s="16" t="n">
        <x:v>0.1</x:v>
      </x:c>
      <x:c r="S10" s="16" t="n">
        <x:v>0.03</x:v>
      </x:c>
      <x:c r="T10" s="16" t="n">
        <x:v>0.12</x:v>
      </x:c>
      <x:c r="U10" s="17" t="n">
        <x:f>SUM(K10:T10)</x:f>
        <x:v>0.9999999999999999</x:v>
      </x:c>
    </x:row>
    <x:row r="11">
      <x:c r="C11" s="11" t="str">
        <x:v>A06</x:v>
      </x:c>
      <x:c r="D11" s="11" t="str">
        <x:v>Inland-water effective capacity at 72 hours</x:v>
      </x:c>
      <x:c r="E11" s="14" t="n">
        <x:v>522450</x:v>
      </x:c>
      <x:c r="F11" s="15" t="str">
        <x:v>chargeable t</x:v>
      </x:c>
      <x:c r="G11" s="15" t="str">
        <x:v>Pass 60 inherited national screen</x:v>
      </x:c>
      <x:c r="H11" s="26"/>
      <x:c r="I11" s="26"/>
      <x:c r="J11" s="11" t="str">
        <x:v>CLINICAL</x:v>
      </x:c>
      <x:c r="K11" s="16" t="n">
        <x:v>0.18</x:v>
      </x:c>
      <x:c r="L11" s="16" t="n">
        <x:v>0.21</x:v>
      </x:c>
      <x:c r="M11" s="16" t="n">
        <x:v>0.18</x:v>
      </x:c>
      <x:c r="N11" s="16" t="n">
        <x:v>0.08</x:v>
      </x:c>
      <x:c r="O11" s="16" t="n">
        <x:v>0.06</x:v>
      </x:c>
      <x:c r="P11" s="16" t="n">
        <x:v>0.05</x:v>
      </x:c>
      <x:c r="Q11" s="16" t="n">
        <x:v>0.1</x:v>
      </x:c>
      <x:c r="R11" s="16" t="n">
        <x:v>0</x:v>
      </x:c>
      <x:c r="S11" s="16" t="n">
        <x:v>0.14</x:v>
      </x:c>
      <x:c r="T11" s="16" t="n">
        <x:v>0</x:v>
      </x:c>
      <x:c r="U11" s="17" t="n">
        <x:f>SUM(K11:T11)</x:f>
        <x:v>1</x:v>
      </x:c>
    </x:row>
    <x:row r="12">
      <x:c r="C12" s="11" t="str">
        <x:v>A07</x:v>
      </x:c>
      <x:c r="D12" s="11" t="str">
        <x:v>Air minimum planning density</x:v>
      </x:c>
      <x:c r="E12" s="14" t="n">
        <x:v>0.25</x:v>
      </x:c>
      <x:c r="F12" s="15" t="str">
        <x:v>t/m³</x:v>
      </x:c>
      <x:c r="G12" s="15" t="str">
        <x:v>Declared dimensional screen</x:v>
      </x:c>
      <x:c r="H12" s="26"/>
      <x:c r="I12" s="26"/>
      <x:c r="J12" s="11" t="str">
        <x:v>POPULATION</x:v>
      </x:c>
      <x:c r="K12" s="16" t="n">
        <x:v>0.08</x:v>
      </x:c>
      <x:c r="L12" s="16" t="n">
        <x:v>0.2</x:v>
      </x:c>
      <x:c r="M12" s="16" t="n">
        <x:v>0.08</x:v>
      </x:c>
      <x:c r="N12" s="16" t="n">
        <x:v>0.06</x:v>
      </x:c>
      <x:c r="O12" s="16" t="n">
        <x:v>0.08</x:v>
      </x:c>
      <x:c r="P12" s="16" t="n">
        <x:v>0</x:v>
      </x:c>
      <x:c r="Q12" s="16" t="n">
        <x:v>0.12</x:v>
      </x:c>
      <x:c r="R12" s="16" t="n">
        <x:v>0.04</x:v>
      </x:c>
      <x:c r="S12" s="16" t="n">
        <x:v>0.34</x:v>
      </x:c>
      <x:c r="T12" s="16" t="n">
        <x:v>0</x:v>
      </x:c>
      <x:c r="U12" s="17" t="n">
        <x:f>SUM(K12:T12)</x:f>
        <x:v>1</x:v>
      </x:c>
    </x:row>
    <x:row r="13">
      <x:c r="C13" s="11" t="str">
        <x:v>A08</x:v>
      </x:c>
      <x:c r="D13" s="11" t="str">
        <x:v>Ocean minimum planning density</x:v>
      </x:c>
      <x:c r="E13" s="14" t="n">
        <x:v>0.15</x:v>
      </x:c>
      <x:c r="F13" s="15" t="str">
        <x:v>t/m³</x:v>
      </x:c>
      <x:c r="G13" s="15" t="str">
        <x:v>Declared dimensional screen</x:v>
      </x:c>
      <x:c r="H13" s="26"/>
      <x:c r="I13" s="26"/>
      <x:c r="J13" s="11" t="str">
        <x:v>MOBILITY</x:v>
      </x:c>
      <x:c r="K13" s="16" t="n">
        <x:v>0.04</x:v>
      </x:c>
      <x:c r="L13" s="16" t="n">
        <x:v>0.1</x:v>
      </x:c>
      <x:c r="M13" s="16" t="n">
        <x:v>0.04</x:v>
      </x:c>
      <x:c r="N13" s="16" t="n">
        <x:v>0.05</x:v>
      </x:c>
      <x:c r="O13" s="16" t="n">
        <x:v>0.05</x:v>
      </x:c>
      <x:c r="P13" s="16" t="n">
        <x:v>0.08</x:v>
      </x:c>
      <x:c r="Q13" s="16" t="n">
        <x:v>0.36</x:v>
      </x:c>
      <x:c r="R13" s="16" t="n">
        <x:v>0.04</x:v>
      </x:c>
      <x:c r="S13" s="16" t="n">
        <x:v>0.06</x:v>
      </x:c>
      <x:c r="T13" s="16" t="n">
        <x:v>0.18</x:v>
      </x:c>
      <x:c r="U13" s="17" t="n">
        <x:f>SUM(K13:T13)</x:f>
        <x:v>1</x:v>
      </x:c>
    </x:row>
    <x:row r="14">
      <x:c r="C14" s="11" t="str">
        <x:v>A09</x:v>
      </x:c>
      <x:c r="D14" s="11" t="str">
        <x:v>Land and rail minimum planning density</x:v>
      </x:c>
      <x:c r="E14" s="14" t="n">
        <x:v>0.2</x:v>
      </x:c>
      <x:c r="F14" s="15" t="str">
        <x:v>t/m³</x:v>
      </x:c>
      <x:c r="G14" s="15" t="str">
        <x:v>Declared dimensional screen</x:v>
      </x:c>
      <x:c r="H14" s="26"/>
      <x:c r="I14" s="26"/>
      <x:c r="J14" s="11" t="str">
        <x:v>HOUSEHOLD</x:v>
      </x:c>
      <x:c r="K14" s="16" t="n">
        <x:v>0.08</x:v>
      </x:c>
      <x:c r="L14" s="16" t="n">
        <x:v>0.16</x:v>
      </x:c>
      <x:c r="M14" s="16" t="n">
        <x:v>0.04</x:v>
      </x:c>
      <x:c r="N14" s="16" t="n">
        <x:v>0.06</x:v>
      </x:c>
      <x:c r="O14" s="16" t="n">
        <x:v>0.04</x:v>
      </x:c>
      <x:c r="P14" s="16" t="n">
        <x:v>0.08</x:v>
      </x:c>
      <x:c r="Q14" s="16" t="n">
        <x:v>0.42</x:v>
      </x:c>
      <x:c r="R14" s="16" t="n">
        <x:v>0.04</x:v>
      </x:c>
      <x:c r="S14" s="16" t="n">
        <x:v>0.08</x:v>
      </x:c>
      <x:c r="T14" s="16" t="n">
        <x:v>0</x:v>
      </x:c>
      <x:c r="U14" s="17" t="n">
        <x:f>SUM(K14:T14)</x:f>
        <x:v>0.9999999999999999</x:v>
      </x:c>
    </x:row>
    <x:row r="15">
      <x:c r="C15" s="11" t="str">
        <x:v>A10</x:v>
      </x:c>
      <x:c r="D15" s="11" t="str">
        <x:v>Inland-water minimum planning density</x:v>
      </x:c>
      <x:c r="E15" s="14" t="n">
        <x:v>0.18</x:v>
      </x:c>
      <x:c r="F15" s="15" t="str">
        <x:v>t/m³</x:v>
      </x:c>
      <x:c r="G15" s="15" t="str">
        <x:v>Declared dimensional screen</x:v>
      </x:c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26"/>
      <x:c r="U15" s="26"/>
    </x:row>
    <x:row r="16">
      <x:c r="C16" s="11" t="str">
        <x:v>A11</x:v>
      </x:c>
      <x:c r="D16" s="11" t="str">
        <x:v>Complete formation threshold</x:v>
      </x:c>
      <x:c r="E16" s="14" t="n">
        <x:v>0.95</x:v>
      </x:c>
      <x:c r="F16" s="15" t="str">
        <x:v>share</x:v>
      </x:c>
      <x:c r="G16" s="15" t="str">
        <x:v>Declared admission floor</x:v>
      </x:c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26"/>
      <x:c r="U16" s="26"/>
    </x:row>
    <x:row r="17">
      <x:c r="C17" s="11" t="str">
        <x:v>A12</x:v>
      </x:c>
      <x:c r="D17" s="11" t="str">
        <x:v>Numerical tolerance</x:v>
      </x:c>
      <x:c r="E17" s="14" t="n">
        <x:v>0.000001</x:v>
      </x:c>
      <x:c r="F17" s="15" t="str">
        <x:v>unit</x:v>
      </x:c>
      <x:c r="G17" s="15" t="str">
        <x:v>Integrity checks only</x:v>
      </x:c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26"/>
      <x:c r="U17" s="26"/>
    </x:row>
    <x:row r="18"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  <x:c r="O18" s="26"/>
      <x:c r="P18" s="26"/>
      <x:c r="Q18" s="26"/>
      <x:c r="R18" s="26"/>
      <x:c r="S18" s="26"/>
      <x:c r="T18" s="26"/>
      <x:c r="U18" s="26"/>
    </x:row>
    <x:row r="19"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26"/>
      <x:c r="U19" s="26"/>
    </x:row>
    <x:row r="20"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26"/>
      <x:c r="U20" s="26"/>
    </x:row>
    <x:row r="21">
      <x:c r="C21" s="9" t="str">
        <x:v>Campaign</x:v>
      </x:c>
      <x:c r="D21" s="9" t="str">
        <x:v>Campaign name</x:v>
      </x:c>
      <x:c r="E21" s="9" t="str">
        <x:v>Air prior</x:v>
      </x:c>
      <x:c r="F21" s="9" t="str">
        <x:v>Ocean prior</x:v>
      </x:c>
      <x:c r="G21" s="9" t="str">
        <x:v>Land and rail prior</x:v>
      </x:c>
      <x:c r="H21" s="9" t="str">
        <x:v>Inland-water prior</x:v>
      </x:c>
      <x:c r="I21" s="26"/>
      <x:c r="J21" s="26"/>
      <x:c r="K21" s="26"/>
      <x:c r="L21" s="26"/>
      <x:c r="M21" s="26"/>
      <x:c r="N21" s="26"/>
      <x:c r="O21" s="26"/>
      <x:c r="P21" s="26"/>
      <x:c r="Q21" s="26"/>
      <x:c r="R21" s="26"/>
      <x:c r="S21" s="26"/>
      <x:c r="T21" s="26"/>
      <x:c r="U21" s="26"/>
    </x:row>
    <x:row r="22">
      <x:c r="C22" s="11" t="str">
        <x:v>C1</x:v>
      </x:c>
      <x:c r="D22" s="11" t="str">
        <x:v>Grid failure</x:v>
      </x:c>
      <x:c r="E22" s="16" t="n">
        <x:v>0.05</x:v>
      </x:c>
      <x:c r="F22" s="16" t="n">
        <x:v>0</x:v>
      </x:c>
      <x:c r="G22" s="16" t="n">
        <x:v>0.9</x:v>
      </x:c>
      <x:c r="H22" s="16" t="n">
        <x:v>0.05</x:v>
      </x:c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26"/>
      <x:c r="U22" s="26"/>
    </x:row>
    <x:row r="23">
      <x:c r="C23" s="11" t="str">
        <x:v>C2</x:v>
      </x:c>
      <x:c r="D23" s="11" t="str">
        <x:v>Gulf–Atlantic hurricane</x:v>
      </x:c>
      <x:c r="E23" s="16" t="n">
        <x:v>0.05</x:v>
      </x:c>
      <x:c r="F23" s="16" t="n">
        <x:v>0.2</x:v>
      </x:c>
      <x:c r="G23" s="16" t="n">
        <x:v>0.6</x:v>
      </x:c>
      <x:c r="H23" s="16" t="n">
        <x:v>0.15</x:v>
      </x:c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</x:row>
    <x:row r="24">
      <x:c r="C24" s="11" t="str">
        <x:v>C3</x:v>
      </x:c>
      <x:c r="D24" s="11" t="str">
        <x:v>Cascadia earthquake</x:v>
      </x:c>
      <x:c r="E24" s="16" t="n">
        <x:v>0.1</x:v>
      </x:c>
      <x:c r="F24" s="16" t="n">
        <x:v>0.35</x:v>
      </x:c>
      <x:c r="G24" s="16" t="n">
        <x:v>0.5</x:v>
      </x:c>
      <x:c r="H24" s="16" t="n">
        <x:v>0.05</x:v>
      </x:c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</x:row>
    <x:row r="25">
      <x:c r="C25" s="11" t="str">
        <x:v>M1</x:v>
      </x:c>
      <x:c r="D25" s="11" t="str">
        <x:v>Western fire and heat</x:v>
      </x:c>
      <x:c r="E25" s="16" t="n">
        <x:v>0.1</x:v>
      </x:c>
      <x:c r="F25" s="16" t="n">
        <x:v>0</x:v>
      </x:c>
      <x:c r="G25" s="16" t="n">
        <x:v>0.9</x:v>
      </x:c>
      <x:c r="H25" s="16" t="n">
        <x:v>0</x:v>
      </x:c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</x:row>
    <x:row r="26">
      <x:c r="C26" s="11" t="str">
        <x:v>M2</x:v>
      </x:c>
      <x:c r="D26" s="11" t="str">
        <x:v>Urban heat</x:v>
      </x:c>
      <x:c r="E26" s="16" t="n">
        <x:v>0.05</x:v>
      </x:c>
      <x:c r="F26" s="16" t="n">
        <x:v>0</x:v>
      </x:c>
      <x:c r="G26" s="16" t="n">
        <x:v>0.95</x:v>
      </x:c>
      <x:c r="H26" s="16" t="n">
        <x:v>0</x:v>
      </x:c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</x:row>
    <x:row r="27">
      <x:c r="C27" s="11" t="str">
        <x:v>M3</x:v>
      </x:c>
      <x:c r="D27" s="11" t="str">
        <x:v>Inland flood</x:v>
      </x:c>
      <x:c r="E27" s="16" t="n">
        <x:v>0.05</x:v>
      </x:c>
      <x:c r="F27" s="16" t="n">
        <x:v>0</x:v>
      </x:c>
      <x:c r="G27" s="16" t="n">
        <x:v>0.7</x:v>
      </x:c>
      <x:c r="H27" s="16" t="n">
        <x:v>0.25</x:v>
      </x:c>
      <x:c r="I27" s="26"/>
      <x:c r="J27" s="26"/>
      <x:c r="K27" s="26"/>
      <x:c r="L27" s="26"/>
      <x:c r="M27" s="26"/>
      <x:c r="N27" s="26"/>
      <x:c r="O27" s="26"/>
      <x:c r="P27" s="26"/>
      <x:c r="Q27" s="26"/>
      <x:c r="R27" s="26"/>
      <x:c r="S27" s="26"/>
      <x:c r="T27" s="26"/>
      <x:c r="U27" s="26"/>
    </x:row>
    <x:row r="28">
      <x:c r="C28" s="11" t="str">
        <x:v>M4</x:v>
      </x:c>
      <x:c r="D28" s="11" t="str">
        <x:v>Tornado sequence</x:v>
      </x:c>
      <x:c r="E28" s="16" t="n">
        <x:v>0.05</x:v>
      </x:c>
      <x:c r="F28" s="16" t="n">
        <x:v>0</x:v>
      </x:c>
      <x:c r="G28" s="16" t="n">
        <x:v>0.95</x:v>
      </x:c>
      <x:c r="H28" s="16" t="n">
        <x:v>0</x:v>
      </x:c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26"/>
      <x:c r="U28" s="26"/>
    </x:row>
    <x:row r="29">
      <x:c r="C29" s="11" t="str">
        <x:v>M5</x:v>
      </x:c>
      <x:c r="D29" s="11" t="str">
        <x:v>Drought and water</x:v>
      </x:c>
      <x:c r="E29" s="16" t="n">
        <x:v>0.05</x:v>
      </x:c>
      <x:c r="F29" s="16" t="n">
        <x:v>0</x:v>
      </x:c>
      <x:c r="G29" s="16" t="n">
        <x:v>0.8</x:v>
      </x:c>
      <x:c r="H29" s="16" t="n">
        <x:v>0.15</x:v>
      </x:c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26"/>
      <x:c r="U29" s="26"/>
    </x:row>
    <x:row r="30">
      <x:c r="C30" s="11" t="str">
        <x:v>G1</x:v>
      </x:c>
      <x:c r="D30" s="11" t="str">
        <x:v>Allied megacity earthquake</x:v>
      </x:c>
      <x:c r="E30" s="16" t="n">
        <x:v>0.15</x:v>
      </x:c>
      <x:c r="F30" s="16" t="n">
        <x:v>0.85</x:v>
      </x:c>
      <x:c r="G30" s="16" t="n">
        <x:v>0</x:v>
      </x:c>
      <x:c r="H30" s="16" t="n">
        <x:v>0</x:v>
      </x:c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26"/>
      <x:c r="U30" s="26"/>
    </x:row>
    <x:row r="31">
      <x:c r="C31" s="11" t="str">
        <x:v>G2</x:v>
      </x:c>
      <x:c r="D31" s="11" t="str">
        <x:v>Regional flood and displacement</x:v>
      </x:c>
      <x:c r="E31" s="16" t="n">
        <x:v>0.15</x:v>
      </x:c>
      <x:c r="F31" s="16" t="n">
        <x:v>0.75</x:v>
      </x:c>
      <x:c r="G31" s="16" t="n">
        <x:v>0</x:v>
      </x:c>
      <x:c r="H31" s="16" t="n">
        <x:v>0.1</x:v>
      </x:c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26"/>
      <x:c r="U31" s="26"/>
    </x:row>
    <x:row r="32"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26"/>
      <x:c r="U32" s="26"/>
    </x:row>
    <x:row r="33"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  <x:c r="O33" s="26"/>
      <x:c r="P33" s="26"/>
      <x:c r="Q33" s="26"/>
      <x:c r="R33" s="26"/>
      <x:c r="S33" s="26"/>
      <x:c r="T33" s="26"/>
      <x:c r="U33" s="26"/>
    </x:row>
    <x:row r="34"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/>
      <x:c r="S34" s="26"/>
      <x:c r="T34" s="26"/>
      <x:c r="U34" s="26"/>
    </x:row>
    <x:row r="35">
      <x:c r="C35" s="9" t="str">
        <x:v>Capacity key</x:v>
      </x:c>
      <x:c r="D35" s="9" t="str">
        <x:v>Mode</x:v>
      </x:c>
      <x:c r="E35" s="9" t="str">
        <x:v>Deadline h</x:v>
      </x:c>
      <x:c r="F35" s="9" t="str">
        <x:v>Cumulative capacity fraction</x:v>
      </x:c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/>
      <x:c r="S35" s="26"/>
      <x:c r="T35" s="26"/>
      <x:c r="U35" s="26"/>
    </x:row>
    <x:row r="36">
      <x:c r="C36" s="11" t="str">
        <x:v>AIR-24</x:v>
      </x:c>
      <x:c r="D36" s="11" t="str">
        <x:v>AIR</x:v>
      </x:c>
      <x:c r="E36" s="11" t="n">
        <x:v>24</x:v>
      </x:c>
      <x:c r="F36" s="16" t="n">
        <x:v>0.35</x:v>
      </x:c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/>
      <x:c r="S36" s="26"/>
      <x:c r="T36" s="26"/>
      <x:c r="U36" s="26"/>
    </x:row>
    <x:row r="37">
      <x:c r="C37" s="11" t="str">
        <x:v>AIR-48</x:v>
      </x:c>
      <x:c r="D37" s="11" t="str">
        <x:v>AIR</x:v>
      </x:c>
      <x:c r="E37" s="11" t="n">
        <x:v>48</x:v>
      </x:c>
      <x:c r="F37" s="16" t="n">
        <x:v>0.7</x:v>
      </x:c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/>
      <x:c r="S37" s="26"/>
      <x:c r="T37" s="26"/>
      <x:c r="U37" s="26"/>
    </x:row>
    <x:row r="38">
      <x:c r="C38" s="11" t="str">
        <x:v>AIR-72</x:v>
      </x:c>
      <x:c r="D38" s="11" t="str">
        <x:v>AIR</x:v>
      </x:c>
      <x:c r="E38" s="11" t="n">
        <x:v>72</x:v>
      </x:c>
      <x:c r="F38" s="16" t="n">
        <x:v>1</x:v>
      </x:c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26"/>
      <x:c r="U38" s="26"/>
    </x:row>
    <x:row r="39">
      <x:c r="C39" s="11" t="str">
        <x:v>OCEAN-24</x:v>
      </x:c>
      <x:c r="D39" s="11" t="str">
        <x:v>OCEAN</x:v>
      </x:c>
      <x:c r="E39" s="11" t="n">
        <x:v>24</x:v>
      </x:c>
      <x:c r="F39" s="16" t="n">
        <x:v>0.05</x:v>
      </x:c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26"/>
      <x:c r="U39" s="26"/>
    </x:row>
    <x:row r="40">
      <x:c r="C40" s="11" t="str">
        <x:v>OCEAN-48</x:v>
      </x:c>
      <x:c r="D40" s="11" t="str">
        <x:v>OCEAN</x:v>
      </x:c>
      <x:c r="E40" s="11" t="n">
        <x:v>48</x:v>
      </x:c>
      <x:c r="F40" s="16" t="n">
        <x:v>0.35</x:v>
      </x:c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/>
      <x:c r="S40" s="26"/>
      <x:c r="T40" s="26"/>
      <x:c r="U40" s="26"/>
    </x:row>
    <x:row r="41">
      <x:c r="C41" s="11" t="str">
        <x:v>OCEAN-72</x:v>
      </x:c>
      <x:c r="D41" s="11" t="str">
        <x:v>OCEAN</x:v>
      </x:c>
      <x:c r="E41" s="11" t="n">
        <x:v>72</x:v>
      </x:c>
      <x:c r="F41" s="16" t="n">
        <x:v>1</x:v>
      </x:c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/>
      <x:c r="S41" s="26"/>
      <x:c r="T41" s="26"/>
      <x:c r="U41" s="26"/>
    </x:row>
    <x:row r="42">
      <x:c r="C42" s="11" t="str">
        <x:v>LAND-24</x:v>
      </x:c>
      <x:c r="D42" s="11" t="str">
        <x:v>LAND</x:v>
      </x:c>
      <x:c r="E42" s="11" t="n">
        <x:v>24</x:v>
      </x:c>
      <x:c r="F42" s="16" t="n">
        <x:v>0.2</x:v>
      </x:c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/>
      <x:c r="S42" s="26"/>
      <x:c r="T42" s="26"/>
      <x:c r="U42" s="26"/>
    </x:row>
    <x:row r="43">
      <x:c r="C43" s="11" t="str">
        <x:v>LAND-48</x:v>
      </x:c>
      <x:c r="D43" s="11" t="str">
        <x:v>LAND</x:v>
      </x:c>
      <x:c r="E43" s="11" t="n">
        <x:v>48</x:v>
      </x:c>
      <x:c r="F43" s="16" t="n">
        <x:v>0.6</x:v>
      </x:c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/>
      <x:c r="S43" s="26"/>
      <x:c r="T43" s="26"/>
      <x:c r="U43" s="26"/>
    </x:row>
    <x:row r="44">
      <x:c r="C44" s="11" t="str">
        <x:v>LAND-72</x:v>
      </x:c>
      <x:c r="D44" s="11" t="str">
        <x:v>LAND</x:v>
      </x:c>
      <x:c r="E44" s="11" t="n">
        <x:v>72</x:v>
      </x:c>
      <x:c r="F44" s="16" t="n">
        <x:v>1</x:v>
      </x:c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/>
      <x:c r="S44" s="26"/>
      <x:c r="T44" s="26"/>
      <x:c r="U44" s="26"/>
    </x:row>
    <x:row r="45">
      <x:c r="C45" s="11" t="str">
        <x:v>INLAND-24</x:v>
      </x:c>
      <x:c r="D45" s="11" t="str">
        <x:v>INLAND</x:v>
      </x:c>
      <x:c r="E45" s="11" t="n">
        <x:v>24</x:v>
      </x:c>
      <x:c r="F45" s="16" t="n">
        <x:v>0.1</x:v>
      </x:c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26"/>
      <x:c r="U45" s="26"/>
    </x:row>
    <x:row r="46">
      <x:c r="C46" s="11" t="str">
        <x:v>INLAND-48</x:v>
      </x:c>
      <x:c r="D46" s="11" t="str">
        <x:v>INLAND</x:v>
      </x:c>
      <x:c r="E46" s="11" t="n">
        <x:v>48</x:v>
      </x:c>
      <x:c r="F46" s="16" t="n">
        <x:v>0.45</x:v>
      </x:c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/>
      <x:c r="S46" s="26"/>
      <x:c r="T46" s="26"/>
      <x:c r="U46" s="26"/>
    </x:row>
    <x:row r="47">
      <x:c r="C47" s="11" t="str">
        <x:v>INLAND-72</x:v>
      </x:c>
      <x:c r="D47" s="11" t="str">
        <x:v>INLAND</x:v>
      </x:c>
      <x:c r="E47" s="11" t="n">
        <x:v>72</x:v>
      </x:c>
      <x:c r="F47" s="16" t="n">
        <x:v>1</x:v>
      </x:c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/>
      <x:c r="S47" s="26"/>
      <x:c r="T47" s="26"/>
      <x:c r="U47" s="26"/>
    </x:row>
  </x:sheetData>
  <x:pageMargins left="0.7" right="0.7" top="0.75" bottom="0.75" header="0.3" footer="0.3"/>
  <x:tableParts count="4">
    <x:tablePart xmlns:r="http://schemas.openxmlformats.org/officeDocument/2006/relationships" r:id="Rbdf9aa1bbd194ab9"/>
    <x:tablePart xmlns:r="http://schemas.openxmlformats.org/officeDocument/2006/relationships" r:id="Rd4be6544737f425a"/>
    <x:tablePart xmlns:r="http://schemas.openxmlformats.org/officeDocument/2006/relationships" r:id="R23aee65611d64b87"/>
    <x:tablePart xmlns:r="http://schemas.openxmlformats.org/officeDocument/2006/relationships" r:id="R4e825c216392404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3" hidden="0" customWidth="1"/>
    <x:col min="4" max="4" width="40" hidden="0" customWidth="1"/>
    <x:col min="5" max="5" width="14" hidden="0" customWidth="1"/>
    <x:col min="6" max="6" width="13" hidden="0" customWidth="1"/>
    <x:col min="7" max="7" width="11" hidden="0" customWidth="1"/>
    <x:col min="8" max="8" width="14" hidden="0" customWidth="1"/>
    <x:col min="9" max="9" width="12" hidden="0" customWidth="1"/>
    <x:col min="10" max="10" width="35" hidden="0" customWidth="1"/>
    <x:col min="11" max="11" width="27" hidden="0" customWidth="1"/>
    <x:col min="12" max="12" width="22" hidden="0" customWidth="1"/>
    <x:col min="13" max="13" width="12" hidden="0" customWidth="1"/>
    <x:col min="14" max="14" width="13" hidden="0" customWidth="1"/>
    <x:col min="15" max="15" width="13" hidden="0" customWidth="1"/>
    <x:col min="16" max="16" width="13" hidden="0" customWidth="1"/>
    <x:col min="17" max="17" width="18" hidden="0" customWidth="1"/>
  </x:cols>
  <x:sheetData>
    <x:row r="2">
      <x:c r="C2" s="2" t="str">
        <x:v>External cargo-interface classes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C3" s="3" t="str">
        <x:v>These are governed transport positions, not vehicle designs. Every class retains a receiver, hazard and indivisibility boundary.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</x:row>
    <x:row r="5">
      <x:c r="C5" s="9" t="str">
        <x:v>Class ID</x:v>
      </x:c>
      <x:c r="D5" s="9" t="str">
        <x:v>Cargo class</x:v>
      </x:c>
      <x:c r="E5" s="9" t="str">
        <x:v>Maximum mass t</x:v>
      </x:c>
      <x:c r="F5" s="9" t="str">
        <x:v>Envelope m³</x:v>
      </x:c>
      <x:c r="G5" s="9" t="str">
        <x:v>Mass fill</x:v>
      </x:c>
      <x:c r="H5" s="9" t="str">
        <x:v>Volume occupancy</x:v>
      </x:c>
      <x:c r="I5" s="9" t="str">
        <x:v>Deadline h</x:v>
      </x:c>
      <x:c r="J5" s="9" t="str">
        <x:v>Indivisible position</x:v>
      </x:c>
      <x:c r="K5" s="9" t="str">
        <x:v>Required receiver</x:v>
      </x:c>
      <x:c r="L5" s="9" t="str">
        <x:v>Hazard class</x:v>
      </x:c>
      <x:c r="M5" s="9" t="str">
        <x:v>Air preference</x:v>
      </x:c>
      <x:c r="N5" s="9" t="str">
        <x:v>Ocean preference</x:v>
      </x:c>
      <x:c r="O5" s="9" t="str">
        <x:v>Land preference</x:v>
      </x:c>
      <x:c r="P5" s="9" t="str">
        <x:v>Inland preference</x:v>
      </x:c>
      <x:c r="Q5" s="9" t="str">
        <x:v>Evidence state</x:v>
      </x:c>
      <x:c r="R5" s="26"/>
      <x:c r="S5" s="26"/>
    </x:row>
    <x:row r="6">
      <x:c r="C6" s="11" t="str">
        <x:v>APL-45</x:v>
      </x:c>
      <x:c r="D6" s="11" t="str">
        <x:v>Palletized command, sensor and medical load</x:v>
      </x:c>
      <x:c r="E6" s="18" t="n">
        <x:v>4.5</x:v>
      </x:c>
      <x:c r="F6" s="18" t="n">
        <x:v>10</x:v>
      </x:c>
      <x:c r="G6" s="17" t="n">
        <x:v>0.85</x:v>
      </x:c>
      <x:c r="H6" s="17" t="n">
        <x:v>0.75</x:v>
      </x:c>
      <x:c r="I6" s="19" t="n">
        <x:v>24</x:v>
      </x:c>
      <x:c r="J6" s="15" t="str">
        <x:v>one restrained pallet position</x:v>
      </x:c>
      <x:c r="K6" s="15" t="str">
        <x:v>air cargo system</x:v>
      </x:c>
      <x:c r="L6" s="15" t="str">
        <x:v>general / medical</x:v>
      </x:c>
      <x:c r="M6" s="20" t="n">
        <x:v>3</x:v>
      </x:c>
      <x:c r="N6" s="20" t="n">
        <x:v>0.4</x:v>
      </x:c>
      <x:c r="O6" s="20" t="n">
        <x:v>1</x:v>
      </x:c>
      <x:c r="P6" s="20" t="n">
        <x:v>0.3</x:v>
      </x:c>
      <x:c r="Q6" s="11" t="str">
        <x:v>R1/R2 hypothesis</x:v>
      </x:c>
      <x:c r="R6" s="26"/>
      <x:c r="S6" s="26"/>
    </x:row>
    <x:row r="7">
      <x:c r="C7" s="11" t="str">
        <x:v>ISO-18</x:v>
      </x:c>
      <x:c r="D7" s="11" t="str">
        <x:v>Dry ISO-compatible mission load</x:v>
      </x:c>
      <x:c r="E7" s="18" t="n">
        <x:v>18</x:v>
      </x:c>
      <x:c r="F7" s="18" t="n">
        <x:v>33</x:v>
      </x:c>
      <x:c r="G7" s="17" t="n">
        <x:v>0.85</x:v>
      </x:c>
      <x:c r="H7" s="17" t="n">
        <x:v>0.8</x:v>
      </x:c>
      <x:c r="I7" s="19" t="n">
        <x:v>48</x:v>
      </x:c>
      <x:c r="J7" s="15" t="str">
        <x:v>one sealed container position</x:v>
      </x:c>
      <x:c r="K7" s="15" t="str">
        <x:v>intermodal node</x:v>
      </x:c>
      <x:c r="L7" s="15" t="str">
        <x:v>general</x:v>
      </x:c>
      <x:c r="M7" s="20" t="n">
        <x:v>0.2</x:v>
      </x:c>
      <x:c r="N7" s="20" t="n">
        <x:v>1</x:v>
      </x:c>
      <x:c r="O7" s="20" t="n">
        <x:v>1.2</x:v>
      </x:c>
      <x:c r="P7" s="20" t="n">
        <x:v>0.8</x:v>
      </x:c>
      <x:c r="Q7" s="11" t="str">
        <x:v>R1/R2 hypothesis</x:v>
      </x:c>
      <x:c r="R7" s="26"/>
      <x:c r="S7" s="26"/>
    </x:row>
    <x:row r="8">
      <x:c r="C8" s="11" t="str">
        <x:v>COL-12</x:v>
      </x:c>
      <x:c r="D8" s="11" t="str">
        <x:v>Cold-chain and controlled clinical load</x:v>
      </x:c>
      <x:c r="E8" s="18" t="n">
        <x:v>12</x:v>
      </x:c>
      <x:c r="F8" s="18" t="n">
        <x:v>33</x:v>
      </x:c>
      <x:c r="G8" s="17" t="n">
        <x:v>0.8</x:v>
      </x:c>
      <x:c r="H8" s="17" t="n">
        <x:v>0.8</x:v>
      </x:c>
      <x:c r="I8" s="19" t="n">
        <x:v>24</x:v>
      </x:c>
      <x:c r="J8" s="15" t="str">
        <x:v>one powered controlled-temperature position</x:v>
      </x:c>
      <x:c r="K8" s="15" t="str">
        <x:v>powered cold node</x:v>
      </x:c>
      <x:c r="L8" s="15" t="str">
        <x:v>clinical / bio</x:v>
      </x:c>
      <x:c r="M8" s="20" t="n">
        <x:v>2</x:v>
      </x:c>
      <x:c r="N8" s="20" t="n">
        <x:v>0.7</x:v>
      </x:c>
      <x:c r="O8" s="20" t="n">
        <x:v>1.2</x:v>
      </x:c>
      <x:c r="P8" s="20" t="n">
        <x:v>0.2</x:v>
      </x:c>
      <x:c r="Q8" s="11" t="str">
        <x:v>R1/R2 hypothesis</x:v>
      </x:c>
      <x:c r="R8" s="26"/>
      <x:c r="S8" s="26"/>
    </x:row>
    <x:row r="9">
      <x:c r="C9" s="11" t="str">
        <x:v>BAT-22</x:v>
      </x:c>
      <x:c r="D9" s="11" t="str">
        <x:v>Energy-storage and power-electronics module</x:v>
      </x:c>
      <x:c r="E9" s="18" t="n">
        <x:v>22</x:v>
      </x:c>
      <x:c r="F9" s="18" t="n">
        <x:v>33</x:v>
      </x:c>
      <x:c r="G9" s="17" t="n">
        <x:v>0.8</x:v>
      </x:c>
      <x:c r="H9" s="17" t="n">
        <x:v>0.8</x:v>
      </x:c>
      <x:c r="I9" s="19" t="n">
        <x:v>48</x:v>
      </x:c>
      <x:c r="J9" s="15" t="str">
        <x:v>one isolated hazardous-energy position</x:v>
      </x:c>
      <x:c r="K9" s="15" t="str">
        <x:v>hazardous-energy pad</x:v>
      </x:c>
      <x:c r="L9" s="15" t="str">
        <x:v>battery / electrical</x:v>
      </x:c>
      <x:c r="M9" s="20" t="n">
        <x:v>0</x:v>
      </x:c>
      <x:c r="N9" s="20" t="n">
        <x:v>1</x:v>
      </x:c>
      <x:c r="O9" s="20" t="n">
        <x:v>1</x:v>
      </x:c>
      <x:c r="P9" s="20" t="n">
        <x:v>0.5</x:v>
      </x:c>
      <x:c r="Q9" s="11" t="str">
        <x:v>R1/R2 hypothesis</x:v>
      </x:c>
      <x:c r="R9" s="26"/>
      <x:c r="S9" s="26"/>
    </x:row>
    <x:row r="10">
      <x:c r="C10" s="11" t="str">
        <x:v>TNK-20</x:v>
      </x:c>
      <x:c r="D10" s="11" t="str">
        <x:v>Liquid, treatment and process tank module</x:v>
      </x:c>
      <x:c r="E10" s="18" t="n">
        <x:v>20</x:v>
      </x:c>
      <x:c r="F10" s="18" t="n">
        <x:v>25</x:v>
      </x:c>
      <x:c r="G10" s="17" t="n">
        <x:v>0.85</x:v>
      </x:c>
      <x:c r="H10" s="17" t="n">
        <x:v>0.85</x:v>
      </x:c>
      <x:c r="I10" s="19" t="n">
        <x:v>48</x:v>
      </x:c>
      <x:c r="J10" s="15" t="str">
        <x:v>one fluid-compatible tank position</x:v>
      </x:c>
      <x:c r="K10" s="15" t="str">
        <x:v>fluid transfer manifold</x:v>
      </x:c>
      <x:c r="L10" s="15" t="str">
        <x:v>liquid / process</x:v>
      </x:c>
      <x:c r="M10" s="20" t="n">
        <x:v>0</x:v>
      </x:c>
      <x:c r="N10" s="20" t="n">
        <x:v>1.2</x:v>
      </x:c>
      <x:c r="O10" s="20" t="n">
        <x:v>1</x:v>
      </x:c>
      <x:c r="P10" s="20" t="n">
        <x:v>1</x:v>
      </x:c>
      <x:c r="Q10" s="11" t="str">
        <x:v>R1/R2 hypothesis</x:v>
      </x:c>
      <x:c r="R10" s="26"/>
      <x:c r="S10" s="26"/>
    </x:row>
    <x:row r="11">
      <x:c r="C11" s="11" t="str">
        <x:v>FLR-24</x:v>
      </x:c>
      <x:c r="D11" s="11" t="str">
        <x:v>Flatrack plant and construction module</x:v>
      </x:c>
      <x:c r="E11" s="18" t="n">
        <x:v>24</x:v>
      </x:c>
      <x:c r="F11" s="18" t="n">
        <x:v>40</x:v>
      </x:c>
      <x:c r="G11" s="17" t="n">
        <x:v>0.85</x:v>
      </x:c>
      <x:c r="H11" s="17" t="n">
        <x:v>0.8</x:v>
      </x:c>
      <x:c r="I11" s="19" t="n">
        <x:v>48</x:v>
      </x:c>
      <x:c r="J11" s="15" t="str">
        <x:v>one lift-and-tie-down flatrack position</x:v>
      </x:c>
      <x:c r="K11" s="15" t="str">
        <x:v>heavy handling apron</x:v>
      </x:c>
      <x:c r="L11" s="15" t="str">
        <x:v>plant / construction</x:v>
      </x:c>
      <x:c r="M11" s="20" t="n">
        <x:v>0</x:v>
      </x:c>
      <x:c r="N11" s="20" t="n">
        <x:v>1.2</x:v>
      </x:c>
      <x:c r="O11" s="20" t="n">
        <x:v>1</x:v>
      </x:c>
      <x:c r="P11" s="20" t="n">
        <x:v>0.8</x:v>
      </x:c>
      <x:c r="Q11" s="11" t="str">
        <x:v>R1/R2 hypothesis</x:v>
      </x:c>
      <x:c r="R11" s="26"/>
      <x:c r="S11" s="26"/>
    </x:row>
    <x:row r="12">
      <x:c r="C12" s="11" t="str">
        <x:v>ROL-30</x:v>
      </x:c>
      <x:c r="D12" s="11" t="str">
        <x:v>Rolling vehicle and self-deploying machine</x:v>
      </x:c>
      <x:c r="E12" s="18" t="n">
        <x:v>30</x:v>
      </x:c>
      <x:c r="F12" s="18" t="n">
        <x:v>75</x:v>
      </x:c>
      <x:c r="G12" s="17" t="n">
        <x:v>0.8</x:v>
      </x:c>
      <x:c r="H12" s="17" t="n">
        <x:v>0.85</x:v>
      </x:c>
      <x:c r="I12" s="19" t="n">
        <x:v>48</x:v>
      </x:c>
      <x:c r="J12" s="15" t="str">
        <x:v>one roll-on operating position</x:v>
      </x:c>
      <x:c r="K12" s="15" t="str">
        <x:v>roll-on ramp and road release</x:v>
      </x:c>
      <x:c r="L12" s="15" t="str">
        <x:v>fuel / vehicle</x:v>
      </x:c>
      <x:c r="M12" s="20" t="n">
        <x:v>0</x:v>
      </x:c>
      <x:c r="N12" s="20" t="n">
        <x:v>1</x:v>
      </x:c>
      <x:c r="O12" s="20" t="n">
        <x:v>1.5</x:v>
      </x:c>
      <x:c r="P12" s="20" t="n">
        <x:v>0.6</x:v>
      </x:c>
      <x:c r="Q12" s="11" t="str">
        <x:v>R1/R2 hypothesis</x:v>
      </x:c>
      <x:c r="R12" s="26"/>
      <x:c r="S12" s="26"/>
    </x:row>
    <x:row r="13">
      <x:c r="C13" s="11" t="str">
        <x:v>LIN-18</x:v>
      </x:c>
      <x:c r="D13" s="11" t="str">
        <x:v>Long pipe, conductor and linear works load</x:v>
      </x:c>
      <x:c r="E13" s="18" t="n">
        <x:v>18</x:v>
      </x:c>
      <x:c r="F13" s="18" t="n">
        <x:v>55</x:v>
      </x:c>
      <x:c r="G13" s="17" t="n">
        <x:v>0.8</x:v>
      </x:c>
      <x:c r="H13" s="17" t="n">
        <x:v>0.8</x:v>
      </x:c>
      <x:c r="I13" s="19" t="n">
        <x:v>72</x:v>
      </x:c>
      <x:c r="J13" s="15" t="str">
        <x:v>one long-load rack position</x:v>
      </x:c>
      <x:c r="K13" s="15" t="str">
        <x:v>long-load transload lane</x:v>
      </x:c>
      <x:c r="L13" s="15" t="str">
        <x:v>linear / awkward</x:v>
      </x:c>
      <x:c r="M13" s="20" t="n">
        <x:v>0</x:v>
      </x:c>
      <x:c r="N13" s="20" t="n">
        <x:v>1.2</x:v>
      </x:c>
      <x:c r="O13" s="20" t="n">
        <x:v>1</x:v>
      </x:c>
      <x:c r="P13" s="20" t="n">
        <x:v>1</x:v>
      </x:c>
      <x:c r="Q13" s="11" t="str">
        <x:v>R1/R2 hypothesis</x:v>
      </x:c>
      <x:c r="R13" s="26"/>
      <x:c r="S13" s="26"/>
    </x:row>
    <x:row r="14">
      <x:c r="C14" s="11" t="str">
        <x:v>BLK-08</x:v>
      </x:c>
      <x:c r="D14" s="11" t="str">
        <x:v>Low-density shelter, food and support load</x:v>
      </x:c>
      <x:c r="E14" s="18" t="n">
        <x:v>8</x:v>
      </x:c>
      <x:c r="F14" s="18" t="n">
        <x:v>60</x:v>
      </x:c>
      <x:c r="G14" s="17" t="n">
        <x:v>0.8</x:v>
      </x:c>
      <x:c r="H14" s="17" t="n">
        <x:v>0.85</x:v>
      </x:c>
      <x:c r="I14" s="19" t="n">
        <x:v>48</x:v>
      </x:c>
      <x:c r="J14" s="15" t="str">
        <x:v>one bounded bulk-volume position</x:v>
      </x:c>
      <x:c r="K14" s="15" t="str">
        <x:v>covered distribution node</x:v>
      </x:c>
      <x:c r="L14" s="15" t="str">
        <x:v>general / food</x:v>
      </x:c>
      <x:c r="M14" s="20" t="n">
        <x:v>1</x:v>
      </x:c>
      <x:c r="N14" s="20" t="n">
        <x:v>0.8</x:v>
      </x:c>
      <x:c r="O14" s="20" t="n">
        <x:v>1</x:v>
      </x:c>
      <x:c r="P14" s="20" t="n">
        <x:v>0.5</x:v>
      </x:c>
      <x:c r="Q14" s="11" t="str">
        <x:v>R1/R2 hypothesis</x:v>
      </x:c>
      <x:c r="R14" s="26"/>
      <x:c r="S14" s="26"/>
    </x:row>
    <x:row r="15">
      <x:c r="C15" s="11" t="str">
        <x:v>OOG-80</x:v>
      </x:c>
      <x:c r="D15" s="11" t="str">
        <x:v>Outsize plant and non-standard mission structure</x:v>
      </x:c>
      <x:c r="E15" s="18" t="n">
        <x:v>80</x:v>
      </x:c>
      <x:c r="F15" s="18" t="n">
        <x:v>220</x:v>
      </x:c>
      <x:c r="G15" s="17" t="n">
        <x:v>0.75</x:v>
      </x:c>
      <x:c r="H15" s="17" t="n">
        <x:v>0.8</x:v>
      </x:c>
      <x:c r="I15" s="19" t="n">
        <x:v>72</x:v>
      </x:c>
      <x:c r="J15" s="15" t="str">
        <x:v>one engineered outsize transport position</x:v>
      </x:c>
      <x:c r="K15" s="15" t="str">
        <x:v>heavy-lift berth or lane</x:v>
      </x:c>
      <x:c r="L15" s="15" t="str">
        <x:v>outsize / engineered</x:v>
      </x:c>
      <x:c r="M15" s="20" t="n">
        <x:v>0</x:v>
      </x:c>
      <x:c r="N15" s="20" t="n">
        <x:v>2</x:v>
      </x:c>
      <x:c r="O15" s="20" t="n">
        <x:v>0.6</x:v>
      </x:c>
      <x:c r="P15" s="20" t="n">
        <x:v>0.5</x:v>
      </x:c>
      <x:c r="Q15" s="11" t="str">
        <x:v>R1/R2 hypothesis</x:v>
      </x:c>
      <x:c r="R15" s="26"/>
      <x:c r="S15" s="26"/>
    </x:row>
  </x:sheetData>
  <x:pageMargins left="0.7" right="0.7" top="0.75" bottom="0.75" header="0.3" footer="0.3"/>
  <x:tableParts count="1">
    <x:tablePart xmlns:r="http://schemas.openxmlformats.org/officeDocument/2006/relationships" r:id="R29845d4bc817408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4" hidden="0" customWidth="1"/>
    <x:col min="4" max="4" width="24" hidden="0" customWidth="1"/>
    <x:col min="5" max="5" width="39" hidden="0" customWidth="1"/>
    <x:col min="6" max="6" width="15" hidden="0" customWidth="1"/>
    <x:col min="7" max="7" width="14" hidden="0" customWidth="1"/>
    <x:col min="8" max="8" width="12" hidden="0" customWidth="1"/>
    <x:col min="9" max="9" width="17" hidden="0" customWidth="1"/>
    <x:col min="10" max="10" width="18" hidden="0" customWidth="1"/>
    <x:col min="11" max="11" width="14" hidden="0" customWidth="1"/>
    <x:col min="12" max="12" width="19" hidden="0" customWidth="1"/>
    <x:col min="13" max="13" width="16" hidden="0" customWidth="1"/>
  </x:cols>
  <x:sheetData>
    <x:row r="2">
      <x:c r="C2" s="2" t="str">
        <x:v>Formation transport register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</x:row>
    <x:row r="3">
      <x:c r="C3" s="3" t="str">
        <x:v>Pass 58 mass is retained. The profile allocates it into external position classes for a first compatibility test.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</x:row>
    <x:row r="5">
      <x:c r="C5" s="9" t="str">
        <x:v>Formation ID</x:v>
      </x:c>
      <x:c r="D5" s="9" t="str">
        <x:v>Generating service</x:v>
      </x:c>
      <x:c r="E5" s="9" t="str">
        <x:v>Formation family</x:v>
      </x:c>
      <x:c r="F5" s="9" t="str">
        <x:v>Profile</x:v>
      </x:c>
      <x:c r="G5" s="9" t="str">
        <x:v>Gross people</x:v>
      </x:c>
      <x:c r="H5" s="9" t="str">
        <x:v>Early share</x:v>
      </x:c>
      <x:c r="I5" s="9" t="str">
        <x:v>Deployable mass t</x:v>
      </x:c>
      <x:c r="J5" s="9" t="str">
        <x:v>Post-position mass t</x:v>
      </x:c>
      <x:c r="K5" s="9" t="str">
        <x:v>Supply t/day</x:v>
      </x:c>
      <x:c r="L5" s="9" t="str">
        <x:v>Lineage</x:v>
      </x:c>
      <x:c r="M5" s="9" t="str">
        <x:v>Evidence state</x:v>
      </x:c>
      <x:c r="N5" s="26"/>
      <x:c r="O5" s="26"/>
      <x:c r="P5" s="26"/>
      <x:c r="Q5" s="26"/>
    </x:row>
    <x:row r="6">
      <x:c r="C6" s="11" t="str">
        <x:v>J-CIE</x:v>
      </x:c>
      <x:c r="D6" s="11" t="str">
        <x:v>Joint</x:v>
      </x:c>
      <x:c r="E6" s="11" t="str">
        <x:v>Civil integration and effects group</x:v>
      </x:c>
      <x:c r="F6" s="11" t="str">
        <x:v>COMMAND</x:v>
      </x:c>
      <x:c r="G6" s="18" t="n">
        <x:v>120</x:v>
      </x:c>
      <x:c r="H6" s="17" t="n">
        <x:v>0.65</x:v>
      </x:c>
      <x:c r="I6" s="18" t="n">
        <x:v>2200</x:v>
      </x:c>
      <x:c r="J6" s="18" t="n">
        <x:f>I6*H6*(1-'01 Controls'!$E$6)</x:f>
        <x:v>1072.5</x:v>
      </x:c>
      <x:c r="K6" s="18" t="n">
        <x:v>45</x:v>
      </x:c>
      <x:c r="L6" s="11" t="str">
        <x:v>Pass 23 retained</x:v>
      </x:c>
      <x:c r="M6" s="11" t="str">
        <x:v>INHERITED</x:v>
      </x:c>
      <x:c r="N6" s="26"/>
      <x:c r="O6" s="26"/>
      <x:c r="P6" s="26"/>
      <x:c r="Q6" s="26"/>
    </x:row>
    <x:row r="7">
      <x:c r="C7" s="11" t="str">
        <x:v>J-TOC</x:v>
      </x:c>
      <x:c r="D7" s="11" t="str">
        <x:v>Joint</x:v>
      </x:c>
      <x:c r="E7" s="11" t="str">
        <x:v>Theater-opening command</x:v>
      </x:c>
      <x:c r="F7" s="11" t="str">
        <x:v>COMMAND</x:v>
      </x:c>
      <x:c r="G7" s="18" t="n">
        <x:v>600</x:v>
      </x:c>
      <x:c r="H7" s="17" t="n">
        <x:v>0.65</x:v>
      </x:c>
      <x:c r="I7" s="18" t="n">
        <x:v>2200</x:v>
      </x:c>
      <x:c r="J7" s="18" t="n">
        <x:f>I7*H7*(1-'01 Controls'!$E$6)</x:f>
        <x:v>1072.5</x:v>
      </x:c>
      <x:c r="K7" s="18" t="n">
        <x:v>45</x:v>
      </x:c>
      <x:c r="L7" s="11" t="str">
        <x:v>Pass 23 retained</x:v>
      </x:c>
      <x:c r="M7" s="11" t="str">
        <x:v>INHERITED</x:v>
      </x:c>
      <x:c r="N7" s="26"/>
      <x:c r="O7" s="26"/>
      <x:c r="P7" s="26"/>
      <x:c r="Q7" s="26"/>
    </x:row>
    <x:row r="8">
      <x:c r="C8" s="11" t="str">
        <x:v>J-TSC</x:v>
      </x:c>
      <x:c r="D8" s="11" t="str">
        <x:v>Joint</x:v>
      </x:c>
      <x:c r="E8" s="11" t="str">
        <x:v>Theater sustainment command</x:v>
      </x:c>
      <x:c r="F8" s="11" t="str">
        <x:v>COMMAND</x:v>
      </x:c>
      <x:c r="G8" s="18" t="n">
        <x:v>900</x:v>
      </x:c>
      <x:c r="H8" s="17" t="n">
        <x:v>0.65</x:v>
      </x:c>
      <x:c r="I8" s="18" t="n">
        <x:v>2200</x:v>
      </x:c>
      <x:c r="J8" s="18" t="n">
        <x:f>I8*H8*(1-'01 Controls'!$E$6)</x:f>
        <x:v>1072.5</x:v>
      </x:c>
      <x:c r="K8" s="18" t="n">
        <x:v>45</x:v>
      </x:c>
      <x:c r="L8" s="11" t="str">
        <x:v>Pass 23 retained</x:v>
      </x:c>
      <x:c r="M8" s="11" t="str">
        <x:v>INHERITED</x:v>
      </x:c>
      <x:c r="N8" s="26"/>
      <x:c r="O8" s="26"/>
      <x:c r="P8" s="26"/>
      <x:c r="Q8" s="26"/>
    </x:row>
    <x:row r="9">
      <x:c r="C9" s="11" t="str">
        <x:v>J-RRG</x:v>
      </x:c>
      <x:c r="D9" s="11" t="str">
        <x:v>Joint</x:v>
      </x:c>
      <x:c r="E9" s="11" t="str">
        <x:v>Replacement and reconstitution group</x:v>
      </x:c>
      <x:c r="F9" s="11" t="str">
        <x:v>COMMAND</x:v>
      </x:c>
      <x:c r="G9" s="18" t="n">
        <x:v>400</x:v>
      </x:c>
      <x:c r="H9" s="17" t="n">
        <x:v>0.65</x:v>
      </x:c>
      <x:c r="I9" s="18" t="n">
        <x:v>2200</x:v>
      </x:c>
      <x:c r="J9" s="18" t="n">
        <x:f>I9*H9*(1-'01 Controls'!$E$6)</x:f>
        <x:v>1072.5</x:v>
      </x:c>
      <x:c r="K9" s="18" t="n">
        <x:v>45</x:v>
      </x:c>
      <x:c r="L9" s="11" t="str">
        <x:v>Pass 23 retained</x:v>
      </x:c>
      <x:c r="M9" s="11" t="str">
        <x:v>INHERITED</x:v>
      </x:c>
      <x:c r="N9" s="26"/>
      <x:c r="O9" s="26"/>
      <x:c r="P9" s="26"/>
      <x:c r="Q9" s="26"/>
    </x:row>
    <x:row r="10">
      <x:c r="C10" s="11" t="str">
        <x:v>J-TDG</x:v>
      </x:c>
      <x:c r="D10" s="11" t="str">
        <x:v>Joint</x:v>
      </x:c>
      <x:c r="E10" s="11" t="str">
        <x:v>Transfer and demobilization group</x:v>
      </x:c>
      <x:c r="F10" s="11" t="str">
        <x:v>COMMAND</x:v>
      </x:c>
      <x:c r="G10" s="18" t="n">
        <x:v>150</x:v>
      </x:c>
      <x:c r="H10" s="17" t="n">
        <x:v>0.65</x:v>
      </x:c>
      <x:c r="I10" s="18" t="n">
        <x:v>2200</x:v>
      </x:c>
      <x:c r="J10" s="18" t="n">
        <x:f>I10*H10*(1-'01 Controls'!$E$6)</x:f>
        <x:v>1072.5</x:v>
      </x:c>
      <x:c r="K10" s="18" t="n">
        <x:v>45</x:v>
      </x:c>
      <x:c r="L10" s="11" t="str">
        <x:v>Pass 23 retained</x:v>
      </x:c>
      <x:c r="M10" s="11" t="str">
        <x:v>INHERITED</x:v>
      </x:c>
      <x:c r="N10" s="26"/>
      <x:c r="O10" s="26"/>
      <x:c r="P10" s="26"/>
      <x:c r="Q10" s="26"/>
    </x:row>
    <x:row r="11">
      <x:c r="C11" s="11" t="str">
        <x:v>L-ROG</x:v>
      </x:c>
      <x:c r="D11" s="11" t="str">
        <x:v>Land Engineering</x:v>
      </x:c>
      <x:c r="E11" s="11" t="str">
        <x:v>Access and route-opening group</x:v>
      </x:c>
      <x:c r="F11" s="11" t="str">
        <x:v>ENGINEER</x:v>
      </x:c>
      <x:c r="G11" s="18" t="n">
        <x:v>350</x:v>
      </x:c>
      <x:c r="H11" s="17" t="n">
        <x:v>0.45</x:v>
      </x:c>
      <x:c r="I11" s="18" t="n">
        <x:v>9000</x:v>
      </x:c>
      <x:c r="J11" s="18" t="n">
        <x:f>I11*H11*(1-'01 Controls'!$E$6)</x:f>
        <x:v>3037.5</x:v>
      </x:c>
      <x:c r="K11" s="18" t="n">
        <x:v>90</x:v>
      </x:c>
      <x:c r="L11" s="11" t="str">
        <x:v>Pass 23 retained</x:v>
      </x:c>
      <x:c r="M11" s="11" t="str">
        <x:v>INHERITED</x:v>
      </x:c>
      <x:c r="N11" s="26"/>
      <x:c r="O11" s="26"/>
      <x:c r="P11" s="26"/>
      <x:c r="Q11" s="26"/>
    </x:row>
    <x:row r="12">
      <x:c r="C12" s="11" t="str">
        <x:v>L-HCG</x:v>
      </x:c>
      <x:c r="D12" s="11" t="str">
        <x:v>Land Engineering</x:v>
      </x:c>
      <x:c r="E12" s="11" t="str">
        <x:v>Flood and hydraulic-control group</x:v>
      </x:c>
      <x:c r="F12" s="11" t="str">
        <x:v>ENGINEER</x:v>
      </x:c>
      <x:c r="G12" s="18" t="n">
        <x:v>500</x:v>
      </x:c>
      <x:c r="H12" s="17" t="n">
        <x:v>0.45</x:v>
      </x:c>
      <x:c r="I12" s="18" t="n">
        <x:v>9000</x:v>
      </x:c>
      <x:c r="J12" s="18" t="n">
        <x:f>I12*H12*(1-'01 Controls'!$E$6)</x:f>
        <x:v>3037.5</x:v>
      </x:c>
      <x:c r="K12" s="18" t="n">
        <x:v>90</x:v>
      </x:c>
      <x:c r="L12" s="11" t="str">
        <x:v>Pass 23 retained</x:v>
      </x:c>
      <x:c r="M12" s="11" t="str">
        <x:v>INHERITED</x:v>
      </x:c>
      <x:c r="N12" s="26"/>
      <x:c r="O12" s="26"/>
      <x:c r="P12" s="26"/>
      <x:c r="Q12" s="26"/>
    </x:row>
    <x:row r="13">
      <x:c r="C13" s="11" t="str">
        <x:v>L-DMG</x:v>
      </x:c>
      <x:c r="D13" s="11" t="str">
        <x:v>Land Engineering</x:v>
      </x:c>
      <x:c r="E13" s="11" t="str">
        <x:v>Debris and materials group</x:v>
      </x:c>
      <x:c r="F13" s="11" t="str">
        <x:v>ENGINEER</x:v>
      </x:c>
      <x:c r="G13" s="18" t="n">
        <x:v>400</x:v>
      </x:c>
      <x:c r="H13" s="17" t="n">
        <x:v>0.45</x:v>
      </x:c>
      <x:c r="I13" s="18" t="n">
        <x:v>9000</x:v>
      </x:c>
      <x:c r="J13" s="18" t="n">
        <x:f>I13*H13*(1-'01 Controls'!$E$6)</x:f>
        <x:v>3037.5</x:v>
      </x:c>
      <x:c r="K13" s="18" t="n">
        <x:v>90</x:v>
      </x:c>
      <x:c r="L13" s="11" t="str">
        <x:v>Pass 23 retained</x:v>
      </x:c>
      <x:c r="M13" s="11" t="str">
        <x:v>INHERITED</x:v>
      </x:c>
      <x:c r="N13" s="26"/>
      <x:c r="O13" s="26"/>
      <x:c r="P13" s="26"/>
      <x:c r="Q13" s="26"/>
    </x:row>
    <x:row r="14">
      <x:c r="C14" s="11" t="str">
        <x:v>L-TWG</x:v>
      </x:c>
      <x:c r="D14" s="11" t="str">
        <x:v>Land Engineering</x:v>
      </x:c>
      <x:c r="E14" s="11" t="str">
        <x:v>Temporary works and crossing group</x:v>
      </x:c>
      <x:c r="F14" s="11" t="str">
        <x:v>ENGINEER</x:v>
      </x:c>
      <x:c r="G14" s="18" t="n">
        <x:v>350</x:v>
      </x:c>
      <x:c r="H14" s="17" t="n">
        <x:v>0.45</x:v>
      </x:c>
      <x:c r="I14" s="18" t="n">
        <x:v>9000</x:v>
      </x:c>
      <x:c r="J14" s="18" t="n">
        <x:f>I14*H14*(1-'01 Controls'!$E$6)</x:f>
        <x:v>3037.5</x:v>
      </x:c>
      <x:c r="K14" s="18" t="n">
        <x:v>90</x:v>
      </x:c>
      <x:c r="L14" s="11" t="str">
        <x:v>Pass 23 retained</x:v>
      </x:c>
      <x:c r="M14" s="11" t="str">
        <x:v>INHERITED</x:v>
      </x:c>
      <x:c r="N14" s="26"/>
      <x:c r="O14" s="26"/>
      <x:c r="P14" s="26"/>
      <x:c r="Q14" s="26"/>
    </x:row>
    <x:row r="15">
      <x:c r="C15" s="11" t="str">
        <x:v>L-GFG</x:v>
      </x:c>
      <x:c r="D15" s="11" t="str">
        <x:v>Land Engineering</x:v>
      </x:c>
      <x:c r="E15" s="11" t="str">
        <x:v>Ground fire and landscape group</x:v>
      </x:c>
      <x:c r="F15" s="11" t="str">
        <x:v>ENGINEER</x:v>
      </x:c>
      <x:c r="G15" s="18" t="n">
        <x:v>450</x:v>
      </x:c>
      <x:c r="H15" s="17" t="n">
        <x:v>0.45</x:v>
      </x:c>
      <x:c r="I15" s="18" t="n">
        <x:v>9000</x:v>
      </x:c>
      <x:c r="J15" s="18" t="n">
        <x:f>I15*H15*(1-'01 Controls'!$E$6)</x:f>
        <x:v>3037.5</x:v>
      </x:c>
      <x:c r="K15" s="18" t="n">
        <x:v>90</x:v>
      </x:c>
      <x:c r="L15" s="11" t="str">
        <x:v>Pass 23 retained</x:v>
      </x:c>
      <x:c r="M15" s="11" t="str">
        <x:v>INHERITED</x:v>
      </x:c>
      <x:c r="N15" s="26"/>
      <x:c r="O15" s="26"/>
      <x:c r="P15" s="26"/>
      <x:c r="Q15" s="26"/>
    </x:row>
    <x:row r="16">
      <x:c r="C16" s="11" t="str">
        <x:v>A-SMW</x:v>
      </x:c>
      <x:c r="D16" s="11" t="str">
        <x:v>Air Response</x:v>
      </x:c>
      <x:c r="E16" s="11" t="str">
        <x:v>Strategic mobility wing</x:v>
      </x:c>
      <x:c r="F16" s="11" t="str">
        <x:v>AVIATION</x:v>
      </x:c>
      <x:c r="G16" s="18" t="n">
        <x:v>900</x:v>
      </x:c>
      <x:c r="H16" s="17" t="n">
        <x:v>0.75</x:v>
      </x:c>
      <x:c r="I16" s="18" t="n">
        <x:v>5000</x:v>
      </x:c>
      <x:c r="J16" s="18" t="n">
        <x:f>I16*H16*(1-'01 Controls'!$E$6)</x:f>
        <x:v>2812.5</x:v>
      </x:c>
      <x:c r="K16" s="18" t="n">
        <x:v>100</x:v>
      </x:c>
      <x:c r="L16" s="11" t="str">
        <x:v>Pass 23 retained</x:v>
      </x:c>
      <x:c r="M16" s="11" t="str">
        <x:v>INHERITED</x:v>
      </x:c>
      <x:c r="N16" s="26"/>
      <x:c r="O16" s="26"/>
      <x:c r="P16" s="26"/>
      <x:c r="Q16" s="26"/>
    </x:row>
    <x:row r="17">
      <x:c r="C17" s="11" t="str">
        <x:v>A-AAG</x:v>
      </x:c>
      <x:c r="D17" s="11" t="str">
        <x:v>Air Response</x:v>
      </x:c>
      <x:c r="E17" s="11" t="str">
        <x:v>Austere air-access group</x:v>
      </x:c>
      <x:c r="F17" s="11" t="str">
        <x:v>AVIATION</x:v>
      </x:c>
      <x:c r="G17" s="18" t="n">
        <x:v>350</x:v>
      </x:c>
      <x:c r="H17" s="17" t="n">
        <x:v>0.75</x:v>
      </x:c>
      <x:c r="I17" s="18" t="n">
        <x:v>5000</x:v>
      </x:c>
      <x:c r="J17" s="18" t="n">
        <x:f>I17*H17*(1-'01 Controls'!$E$6)</x:f>
        <x:v>2812.5</x:v>
      </x:c>
      <x:c r="K17" s="18" t="n">
        <x:v>100</x:v>
      </x:c>
      <x:c r="L17" s="11" t="str">
        <x:v>Pass 23 retained</x:v>
      </x:c>
      <x:c r="M17" s="11" t="str">
        <x:v>INHERITED</x:v>
      </x:c>
      <x:c r="N17" s="26"/>
      <x:c r="O17" s="26"/>
      <x:c r="P17" s="26"/>
      <x:c r="Q17" s="26"/>
    </x:row>
    <x:row r="18">
      <x:c r="C18" s="11" t="str">
        <x:v>A-AHW</x:v>
      </x:c>
      <x:c r="D18" s="11" t="str">
        <x:v>Air Response</x:v>
      </x:c>
      <x:c r="E18" s="11" t="str">
        <x:v>Aerial hazard-control wing</x:v>
      </x:c>
      <x:c r="F18" s="11" t="str">
        <x:v>AVIATION</x:v>
      </x:c>
      <x:c r="G18" s="18" t="n">
        <x:v>600</x:v>
      </x:c>
      <x:c r="H18" s="17" t="n">
        <x:v>0.75</x:v>
      </x:c>
      <x:c r="I18" s="18" t="n">
        <x:v>5000</x:v>
      </x:c>
      <x:c r="J18" s="18" t="n">
        <x:f>I18*H18*(1-'01 Controls'!$E$6)</x:f>
        <x:v>2812.5</x:v>
      </x:c>
      <x:c r="K18" s="18" t="n">
        <x:v>100</x:v>
      </x:c>
      <x:c r="L18" s="11" t="str">
        <x:v>Pass 23 retained</x:v>
      </x:c>
      <x:c r="M18" s="11" t="str">
        <x:v>INHERITED</x:v>
      </x:c>
      <x:c r="N18" s="26"/>
      <x:c r="O18" s="26"/>
      <x:c r="P18" s="26"/>
      <x:c r="Q18" s="26"/>
    </x:row>
    <x:row r="19">
      <x:c r="C19" s="11" t="str">
        <x:v>A-TDG</x:v>
      </x:c>
      <x:c r="D19" s="11" t="str">
        <x:v>Air Response</x:v>
      </x:c>
      <x:c r="E19" s="11" t="str">
        <x:v>Tactical distribution group</x:v>
      </x:c>
      <x:c r="F19" s="11" t="str">
        <x:v>AVIATION</x:v>
      </x:c>
      <x:c r="G19" s="18" t="n">
        <x:v>450</x:v>
      </x:c>
      <x:c r="H19" s="17" t="n">
        <x:v>0.75</x:v>
      </x:c>
      <x:c r="I19" s="18" t="n">
        <x:v>5000</x:v>
      </x:c>
      <x:c r="J19" s="18" t="n">
        <x:f>I19*H19*(1-'01 Controls'!$E$6)</x:f>
        <x:v>2812.5</x:v>
      </x:c>
      <x:c r="K19" s="18" t="n">
        <x:v>100</x:v>
      </x:c>
      <x:c r="L19" s="11" t="str">
        <x:v>Pass 23 retained</x:v>
      </x:c>
      <x:c r="M19" s="11" t="str">
        <x:v>INHERITED</x:v>
      </x:c>
      <x:c r="N19" s="26"/>
      <x:c r="O19" s="26"/>
      <x:c r="P19" s="26"/>
      <x:c r="Q19" s="26"/>
    </x:row>
    <x:row r="20">
      <x:c r="C20" s="11" t="str">
        <x:v>A-SRG</x:v>
      </x:c>
      <x:c r="D20" s="11" t="str">
        <x:v>Air Response</x:v>
      </x:c>
      <x:c r="E20" s="11" t="str">
        <x:v>Air sensing and relay group</x:v>
      </x:c>
      <x:c r="F20" s="11" t="str">
        <x:v>AVIATION</x:v>
      </x:c>
      <x:c r="G20" s="18" t="n">
        <x:v>180</x:v>
      </x:c>
      <x:c r="H20" s="17" t="n">
        <x:v>0.75</x:v>
      </x:c>
      <x:c r="I20" s="18" t="n">
        <x:v>5000</x:v>
      </x:c>
      <x:c r="J20" s="18" t="n">
        <x:f>I20*H20*(1-'01 Controls'!$E$6)</x:f>
        <x:v>2812.5</x:v>
      </x:c>
      <x:c r="K20" s="18" t="n">
        <x:v>100</x:v>
      </x:c>
      <x:c r="L20" s="11" t="str">
        <x:v>Pass 23 retained</x:v>
      </x:c>
      <x:c r="M20" s="11" t="str">
        <x:v>INHERITED</x:v>
      </x:c>
      <x:c r="N20" s="26"/>
      <x:c r="O20" s="26"/>
      <x:c r="P20" s="26"/>
      <x:c r="Q20" s="26"/>
    </x:row>
    <x:row r="21">
      <x:c r="C21" s="11" t="str">
        <x:v>A-AMG</x:v>
      </x:c>
      <x:c r="D21" s="11" t="str">
        <x:v>Air Response</x:v>
      </x:c>
      <x:c r="E21" s="11" t="str">
        <x:v>Aeromedical movement group</x:v>
      </x:c>
      <x:c r="F21" s="11" t="str">
        <x:v>AVIATION</x:v>
      </x:c>
      <x:c r="G21" s="18" t="n">
        <x:v>300</x:v>
      </x:c>
      <x:c r="H21" s="17" t="n">
        <x:v>0.75</x:v>
      </x:c>
      <x:c r="I21" s="18" t="n">
        <x:v>5000</x:v>
      </x:c>
      <x:c r="J21" s="18" t="n">
        <x:f>I21*H21*(1-'01 Controls'!$E$6)</x:f>
        <x:v>2812.5</x:v>
      </x:c>
      <x:c r="K21" s="18" t="n">
        <x:v>100</x:v>
      </x:c>
      <x:c r="L21" s="11" t="str">
        <x:v>Pass 23 retained</x:v>
      </x:c>
      <x:c r="M21" s="11" t="str">
        <x:v>INHERITED</x:v>
      </x:c>
      <x:c r="N21" s="26"/>
      <x:c r="O21" s="26"/>
      <x:c r="P21" s="26"/>
      <x:c r="Q21" s="26"/>
    </x:row>
    <x:row r="22">
      <x:c r="C22" s="11" t="str">
        <x:v>M-POG</x:v>
      </x:c>
      <x:c r="D22" s="11" t="str">
        <x:v>Maritime Response</x:v>
      </x:c>
      <x:c r="E22" s="11" t="str">
        <x:v>Port-opening group</x:v>
      </x:c>
      <x:c r="F22" s="11" t="str">
        <x:v>MARITIME</x:v>
      </x:c>
      <x:c r="G22" s="18" t="n">
        <x:v>450</x:v>
      </x:c>
      <x:c r="H22" s="17" t="n">
        <x:v>0.35</x:v>
      </x:c>
      <x:c r="I22" s="18" t="n">
        <x:v>8000</x:v>
      </x:c>
      <x:c r="J22" s="18" t="n">
        <x:f>I22*H22*(1-'01 Controls'!$E$6)</x:f>
        <x:v>2100</x:v>
      </x:c>
      <x:c r="K22" s="18" t="n">
        <x:v>120</x:v>
      </x:c>
      <x:c r="L22" s="11" t="str">
        <x:v>Pass 23 retained</x:v>
      </x:c>
      <x:c r="M22" s="11" t="str">
        <x:v>INHERITED</x:v>
      </x:c>
      <x:c r="N22" s="26"/>
      <x:c r="O22" s="26"/>
      <x:c r="P22" s="26"/>
      <x:c r="Q22" s="26"/>
    </x:row>
    <x:row r="23">
      <x:c r="C23" s="11" t="str">
        <x:v>M-LAG</x:v>
      </x:c>
      <x:c r="D23" s="11" t="str">
        <x:v>Maritime Response</x:v>
      </x:c>
      <x:c r="E23" s="11" t="str">
        <x:v>Littoral-access group</x:v>
      </x:c>
      <x:c r="F23" s="11" t="str">
        <x:v>MARITIME</x:v>
      </x:c>
      <x:c r="G23" s="18" t="n">
        <x:v>350</x:v>
      </x:c>
      <x:c r="H23" s="17" t="n">
        <x:v>0.35</x:v>
      </x:c>
      <x:c r="I23" s="18" t="n">
        <x:v>8000</x:v>
      </x:c>
      <x:c r="J23" s="18" t="n">
        <x:f>I23*H23*(1-'01 Controls'!$E$6)</x:f>
        <x:v>2100</x:v>
      </x:c>
      <x:c r="K23" s="18" t="n">
        <x:v>120</x:v>
      </x:c>
      <x:c r="L23" s="11" t="str">
        <x:v>Pass 23 retained</x:v>
      </x:c>
      <x:c r="M23" s="11" t="str">
        <x:v>INHERITED</x:v>
      </x:c>
      <x:c r="N23" s="26"/>
      <x:c r="O23" s="26"/>
      <x:c r="P23" s="26"/>
      <x:c r="Q23" s="26"/>
    </x:row>
    <x:row r="24">
      <x:c r="C24" s="11" t="str">
        <x:v>M-IWG</x:v>
      </x:c>
      <x:c r="D24" s="11" t="str">
        <x:v>Maritime Response</x:v>
      </x:c>
      <x:c r="E24" s="11" t="str">
        <x:v>Inland-waterway group</x:v>
      </x:c>
      <x:c r="F24" s="11" t="str">
        <x:v>MARITIME</x:v>
      </x:c>
      <x:c r="G24" s="18" t="n">
        <x:v>250</x:v>
      </x:c>
      <x:c r="H24" s="17" t="n">
        <x:v>0.35</x:v>
      </x:c>
      <x:c r="I24" s="18" t="n">
        <x:v>8000</x:v>
      </x:c>
      <x:c r="J24" s="18" t="n">
        <x:f>I24*H24*(1-'01 Controls'!$E$6)</x:f>
        <x:v>2100</x:v>
      </x:c>
      <x:c r="K24" s="18" t="n">
        <x:v>120</x:v>
      </x:c>
      <x:c r="L24" s="11" t="str">
        <x:v>Pass 23 retained</x:v>
      </x:c>
      <x:c r="M24" s="11" t="str">
        <x:v>INHERITED</x:v>
      </x:c>
      <x:c r="N24" s="26"/>
      <x:c r="O24" s="26"/>
      <x:c r="P24" s="26"/>
      <x:c r="Q24" s="26"/>
    </x:row>
    <x:row r="25">
      <x:c r="C25" s="11" t="str">
        <x:v>M-OSG</x:v>
      </x:c>
      <x:c r="D25" s="11" t="str">
        <x:v>Maritime Response</x:v>
      </x:c>
      <x:c r="E25" s="11" t="str">
        <x:v>Offshore-support group</x:v>
      </x:c>
      <x:c r="F25" s="11" t="str">
        <x:v>MARITIME</x:v>
      </x:c>
      <x:c r="G25" s="18" t="n">
        <x:v>700</x:v>
      </x:c>
      <x:c r="H25" s="17" t="n">
        <x:v>0.35</x:v>
      </x:c>
      <x:c r="I25" s="18" t="n">
        <x:v>8000</x:v>
      </x:c>
      <x:c r="J25" s="18" t="n">
        <x:f>I25*H25*(1-'01 Controls'!$E$6)</x:f>
        <x:v>2100</x:v>
      </x:c>
      <x:c r="K25" s="18" t="n">
        <x:v>120</x:v>
      </x:c>
      <x:c r="L25" s="11" t="str">
        <x:v>Pass 23 retained</x:v>
      </x:c>
      <x:c r="M25" s="11" t="str">
        <x:v>INHERITED</x:v>
      </x:c>
      <x:c r="N25" s="26"/>
      <x:c r="O25" s="26"/>
      <x:c r="P25" s="26"/>
      <x:c r="Q25" s="26"/>
    </x:row>
    <x:row r="26">
      <x:c r="C26" s="11" t="str">
        <x:v>M-SSG</x:v>
      </x:c>
      <x:c r="D26" s="11" t="str">
        <x:v>Maritime Response</x:v>
      </x:c>
      <x:c r="E26" s="11" t="str">
        <x:v>Ocean sustainment group</x:v>
      </x:c>
      <x:c r="F26" s="11" t="str">
        <x:v>MARITIME</x:v>
      </x:c>
      <x:c r="G26" s="18" t="n">
        <x:v>650</x:v>
      </x:c>
      <x:c r="H26" s="17" t="n">
        <x:v>0.35</x:v>
      </x:c>
      <x:c r="I26" s="18" t="n">
        <x:v>8000</x:v>
      </x:c>
      <x:c r="J26" s="18" t="n">
        <x:f>I26*H26*(1-'01 Controls'!$E$6)</x:f>
        <x:v>2100</x:v>
      </x:c>
      <x:c r="K26" s="18" t="n">
        <x:v>120</x:v>
      </x:c>
      <x:c r="L26" s="11" t="str">
        <x:v>Pass 23 retained</x:v>
      </x:c>
      <x:c r="M26" s="11" t="str">
        <x:v>INHERITED</x:v>
      </x:c>
      <x:c r="N26" s="26"/>
      <x:c r="O26" s="26"/>
      <x:c r="P26" s="26"/>
      <x:c r="Q26" s="26"/>
    </x:row>
    <x:row r="27">
      <x:c r="C27" s="11" t="str">
        <x:v>I-CUG</x:v>
      </x:c>
      <x:c r="D27" s="11" t="str">
        <x:v>Infrastructure Restoration</x:v>
      </x:c>
      <x:c r="E27" s="11" t="str">
        <x:v>Communications utility group</x:v>
      </x:c>
      <x:c r="F27" s="11" t="str">
        <x:v>COMMAND</x:v>
      </x:c>
      <x:c r="G27" s="18" t="n">
        <x:v>250</x:v>
      </x:c>
      <x:c r="H27" s="17" t="n">
        <x:v>0.4</x:v>
      </x:c>
      <x:c r="I27" s="18" t="n">
        <x:v>12000</x:v>
      </x:c>
      <x:c r="J27" s="18" t="n">
        <x:f>I27*H27*(1-'01 Controls'!$E$6)</x:f>
        <x:v>3600</x:v>
      </x:c>
      <x:c r="K27" s="18" t="n">
        <x:v>110</x:v>
      </x:c>
      <x:c r="L27" s="11" t="str">
        <x:v>Pass 23 retained</x:v>
      </x:c>
      <x:c r="M27" s="11" t="str">
        <x:v>INHERITED</x:v>
      </x:c>
      <x:c r="N27" s="26"/>
      <x:c r="O27" s="26"/>
      <x:c r="P27" s="26"/>
      <x:c r="Q27" s="26"/>
    </x:row>
    <x:row r="28">
      <x:c r="C28" s="11" t="str">
        <x:v>I-TSG</x:v>
      </x:c>
      <x:c r="D28" s="11" t="str">
        <x:v>Infrastructure Restoration</x:v>
      </x:c>
      <x:c r="E28" s="11" t="str">
        <x:v>Thermal safety group</x:v>
      </x:c>
      <x:c r="F28" s="11" t="str">
        <x:v>UTILITY</x:v>
      </x:c>
      <x:c r="G28" s="18" t="n">
        <x:v>250</x:v>
      </x:c>
      <x:c r="H28" s="17" t="n">
        <x:v>0.4</x:v>
      </x:c>
      <x:c r="I28" s="18" t="n">
        <x:v>12000</x:v>
      </x:c>
      <x:c r="J28" s="18" t="n">
        <x:f>I28*H28*(1-'01 Controls'!$E$6)</x:f>
        <x:v>3600</x:v>
      </x:c>
      <x:c r="K28" s="18" t="n">
        <x:v>110</x:v>
      </x:c>
      <x:c r="L28" s="11" t="str">
        <x:v>Pass 23 retained</x:v>
      </x:c>
      <x:c r="M28" s="11" t="str">
        <x:v>INHERITED</x:v>
      </x:c>
      <x:c r="N28" s="26"/>
      <x:c r="O28" s="26"/>
      <x:c r="P28" s="26"/>
      <x:c r="Q28" s="26"/>
    </x:row>
    <x:row r="29">
      <x:c r="C29" s="11" t="str">
        <x:v>I-URG</x:v>
      </x:c>
      <x:c r="D29" s="11" t="str">
        <x:v>Infrastructure Restoration</x:v>
      </x:c>
      <x:c r="E29" s="11" t="str">
        <x:v>Utility reconstruction group</x:v>
      </x:c>
      <x:c r="F29" s="11" t="str">
        <x:v>UTILITY</x:v>
      </x:c>
      <x:c r="G29" s="18" t="n">
        <x:v>450</x:v>
      </x:c>
      <x:c r="H29" s="17" t="n">
        <x:v>0.4</x:v>
      </x:c>
      <x:c r="I29" s="18" t="n">
        <x:v>12000</x:v>
      </x:c>
      <x:c r="J29" s="18" t="n">
        <x:f>I29*H29*(1-'01 Controls'!$E$6)</x:f>
        <x:v>3600</x:v>
      </x:c>
      <x:c r="K29" s="18" t="n">
        <x:v>110</x:v>
      </x:c>
      <x:c r="L29" s="11" t="str">
        <x:v>Pass 23 retained</x:v>
      </x:c>
      <x:c r="M29" s="11" t="str">
        <x:v>INHERITED</x:v>
      </x:c>
      <x:c r="N29" s="26"/>
      <x:c r="O29" s="26"/>
      <x:c r="P29" s="26"/>
      <x:c r="Q29" s="26"/>
    </x:row>
    <x:row r="30">
      <x:c r="C30" s="11" t="str">
        <x:v>H-CHC</x:v>
      </x:c>
      <x:c r="D30" s="11" t="str">
        <x:v>Health Protection</x:v>
      </x:c>
      <x:c r="E30" s="11" t="str">
        <x:v>Community health continuity group</x:v>
      </x:c>
      <x:c r="F30" s="11" t="str">
        <x:v>CLINICAL</x:v>
      </x:c>
      <x:c r="G30" s="18" t="n">
        <x:v>500</x:v>
      </x:c>
      <x:c r="H30" s="17" t="n">
        <x:v>0.7</x:v>
      </x:c>
      <x:c r="I30" s="18" t="n">
        <x:v>5000</x:v>
      </x:c>
      <x:c r="J30" s="18" t="n">
        <x:f>I30*H30*(1-'01 Controls'!$E$6)</x:f>
        <x:v>2625</x:v>
      </x:c>
      <x:c r="K30" s="18" t="n">
        <x:v>55</x:v>
      </x:c>
      <x:c r="L30" s="11" t="str">
        <x:v>Pass 23 retained</x:v>
      </x:c>
      <x:c r="M30" s="11" t="str">
        <x:v>INHERITED</x:v>
      </x:c>
      <x:c r="N30" s="26"/>
      <x:c r="O30" s="26"/>
      <x:c r="P30" s="26"/>
      <x:c r="Q30" s="26"/>
    </x:row>
    <x:row r="31">
      <x:c r="C31" s="11" t="str">
        <x:v>H-MAC</x:v>
      </x:c>
      <x:c r="D31" s="11" t="str">
        <x:v>Health Protection</x:v>
      </x:c>
      <x:c r="E31" s="11" t="str">
        <x:v>Mobile acute-care group</x:v>
      </x:c>
      <x:c r="F31" s="11" t="str">
        <x:v>CLINICAL</x:v>
      </x:c>
      <x:c r="G31" s="18" t="n">
        <x:v>600</x:v>
      </x:c>
      <x:c r="H31" s="17" t="n">
        <x:v>0.7</x:v>
      </x:c>
      <x:c r="I31" s="18" t="n">
        <x:v>5000</x:v>
      </x:c>
      <x:c r="J31" s="18" t="n">
        <x:f>I31*H31*(1-'01 Controls'!$E$6)</x:f>
        <x:v>2625</x:v>
      </x:c>
      <x:c r="K31" s="18" t="n">
        <x:v>55</x:v>
      </x:c>
      <x:c r="L31" s="11" t="str">
        <x:v>Pass 23 retained</x:v>
      </x:c>
      <x:c r="M31" s="11" t="str">
        <x:v>INHERITED</x:v>
      </x:c>
      <x:c r="N31" s="26"/>
      <x:c r="O31" s="26"/>
      <x:c r="P31" s="26"/>
      <x:c r="Q31" s="26"/>
    </x:row>
    <x:row r="32">
      <x:c r="C32" s="11" t="str">
        <x:v>H-PHC</x:v>
      </x:c>
      <x:c r="D32" s="11" t="str">
        <x:v>Health Protection</x:v>
      </x:c>
      <x:c r="E32" s="11" t="str">
        <x:v>Public-health control group</x:v>
      </x:c>
      <x:c r="F32" s="11" t="str">
        <x:v>CLINICAL</x:v>
      </x:c>
      <x:c r="G32" s="18" t="n">
        <x:v>250</x:v>
      </x:c>
      <x:c r="H32" s="17" t="n">
        <x:v>0.7</x:v>
      </x:c>
      <x:c r="I32" s="18" t="n">
        <x:v>5000</x:v>
      </x:c>
      <x:c r="J32" s="18" t="n">
        <x:f>I32*H32*(1-'01 Controls'!$E$6)</x:f>
        <x:v>2625</x:v>
      </x:c>
      <x:c r="K32" s="18" t="n">
        <x:v>55</x:v>
      </x:c>
      <x:c r="L32" s="11" t="str">
        <x:v>Pass 23 retained</x:v>
      </x:c>
      <x:c r="M32" s="11" t="str">
        <x:v>INHERITED</x:v>
      </x:c>
      <x:c r="N32" s="26"/>
      <x:c r="O32" s="26"/>
      <x:c r="P32" s="26"/>
      <x:c r="Q32" s="26"/>
    </x:row>
    <x:row r="33">
      <x:c r="C33" s="11" t="str">
        <x:v>H-HWR</x:v>
      </x:c>
      <x:c r="D33" s="11" t="str">
        <x:v>Health Protection</x:v>
      </x:c>
      <x:c r="E33" s="11" t="str">
        <x:v>Health workforce replacement group</x:v>
      </x:c>
      <x:c r="F33" s="11" t="str">
        <x:v>CLINICAL</x:v>
      </x:c>
      <x:c r="G33" s="18" t="n">
        <x:v>550</x:v>
      </x:c>
      <x:c r="H33" s="17" t="n">
        <x:v>0.7</x:v>
      </x:c>
      <x:c r="I33" s="18" t="n">
        <x:v>5000</x:v>
      </x:c>
      <x:c r="J33" s="18" t="n">
        <x:f>I33*H33*(1-'01 Controls'!$E$6)</x:f>
        <x:v>2625</x:v>
      </x:c>
      <x:c r="K33" s="18" t="n">
        <x:v>55</x:v>
      </x:c>
      <x:c r="L33" s="11" t="str">
        <x:v>Pass 23 retained</x:v>
      </x:c>
      <x:c r="M33" s="11" t="str">
        <x:v>INHERITED</x:v>
      </x:c>
      <x:c r="N33" s="26"/>
      <x:c r="O33" s="26"/>
      <x:c r="P33" s="26"/>
      <x:c r="Q33" s="26"/>
    </x:row>
    <x:row r="34">
      <x:c r="C34" s="11" t="str">
        <x:v>C-PSG</x:v>
      </x:c>
      <x:c r="D34" s="11" t="str">
        <x:v>Community Stabilization</x:v>
      </x:c>
      <x:c r="E34" s="11" t="str">
        <x:v>Population support group</x:v>
      </x:c>
      <x:c r="F34" s="11" t="str">
        <x:v>POPULATION</x:v>
      </x:c>
      <x:c r="G34" s="18" t="n">
        <x:v>450</x:v>
      </x:c>
      <x:c r="H34" s="17" t="n">
        <x:v>0.65</x:v>
      </x:c>
      <x:c r="I34" s="18" t="n">
        <x:v>4500</x:v>
      </x:c>
      <x:c r="J34" s="18" t="n">
        <x:f>I34*H34*(1-'01 Controls'!$E$6)</x:f>
        <x:v>2193.75</x:v>
      </x:c>
      <x:c r="K34" s="18" t="n">
        <x:v>75</x:v>
      </x:c>
      <x:c r="L34" s="11" t="str">
        <x:v>Pass 23 retained</x:v>
      </x:c>
      <x:c r="M34" s="11" t="str">
        <x:v>INHERITED</x:v>
      </x:c>
      <x:c r="N34" s="26"/>
      <x:c r="O34" s="26"/>
      <x:c r="P34" s="26"/>
      <x:c r="Q34" s="26"/>
    </x:row>
    <x:row r="35">
      <x:c r="C35" s="11" t="str">
        <x:v>C-EGG</x:v>
      </x:c>
      <x:c r="D35" s="11" t="str">
        <x:v>Community Stabilization</x:v>
      </x:c>
      <x:c r="E35" s="11" t="str">
        <x:v>Essential-goods group</x:v>
      </x:c>
      <x:c r="F35" s="11" t="str">
        <x:v>POPULATION</x:v>
      </x:c>
      <x:c r="G35" s="18" t="n">
        <x:v>350</x:v>
      </x:c>
      <x:c r="H35" s="17" t="n">
        <x:v>0.65</x:v>
      </x:c>
      <x:c r="I35" s="18" t="n">
        <x:v>4500</x:v>
      </x:c>
      <x:c r="J35" s="18" t="n">
        <x:f>I35*H35*(1-'01 Controls'!$E$6)</x:f>
        <x:v>2193.75</x:v>
      </x:c>
      <x:c r="K35" s="18" t="n">
        <x:v>75</x:v>
      </x:c>
      <x:c r="L35" s="11" t="str">
        <x:v>Pass 23 retained</x:v>
      </x:c>
      <x:c r="M35" s="11" t="str">
        <x:v>INHERITED</x:v>
      </x:c>
      <x:c r="N35" s="26"/>
      <x:c r="O35" s="26"/>
      <x:c r="P35" s="26"/>
      <x:c r="Q35" s="26"/>
    </x:row>
    <x:row r="36">
      <x:c r="C36" s="11" t="str">
        <x:v>C-CAG</x:v>
      </x:c>
      <x:c r="D36" s="11" t="str">
        <x:v>Community Stabilization</x:v>
      </x:c>
      <x:c r="E36" s="11" t="str">
        <x:v>Civil access group</x:v>
      </x:c>
      <x:c r="F36" s="11" t="str">
        <x:v>POPULATION</x:v>
      </x:c>
      <x:c r="G36" s="18" t="n">
        <x:v>180</x:v>
      </x:c>
      <x:c r="H36" s="17" t="n">
        <x:v>0.65</x:v>
      </x:c>
      <x:c r="I36" s="18" t="n">
        <x:v>4500</x:v>
      </x:c>
      <x:c r="J36" s="18" t="n">
        <x:f>I36*H36*(1-'01 Controls'!$E$6)</x:f>
        <x:v>2193.75</x:v>
      </x:c>
      <x:c r="K36" s="18" t="n">
        <x:v>75</x:v>
      </x:c>
      <x:c r="L36" s="11" t="str">
        <x:v>Pass 23 retained</x:v>
      </x:c>
      <x:c r="M36" s="11" t="str">
        <x:v>INHERITED</x:v>
      </x:c>
      <x:c r="N36" s="26"/>
      <x:c r="O36" s="26"/>
      <x:c r="P36" s="26"/>
      <x:c r="Q36" s="26"/>
    </x:row>
    <x:row r="37">
      <x:c r="C37" s="11" t="str">
        <x:v>C-DTG</x:v>
      </x:c>
      <x:c r="D37" s="11" t="str">
        <x:v>Community Stabilization</x:v>
      </x:c>
      <x:c r="E37" s="11" t="str">
        <x:v>Displacement transition group</x:v>
      </x:c>
      <x:c r="F37" s="11" t="str">
        <x:v>POPULATION</x:v>
      </x:c>
      <x:c r="G37" s="18" t="n">
        <x:v>300</x:v>
      </x:c>
      <x:c r="H37" s="17" t="n">
        <x:v>0.65</x:v>
      </x:c>
      <x:c r="I37" s="18" t="n">
        <x:v>4500</x:v>
      </x:c>
      <x:c r="J37" s="18" t="n">
        <x:f>I37*H37*(1-'01 Controls'!$E$6)</x:f>
        <x:v>2193.75</x:v>
      </x:c>
      <x:c r="K37" s="18" t="n">
        <x:v>75</x:v>
      </x:c>
      <x:c r="L37" s="11" t="str">
        <x:v>Pass 23 retained</x:v>
      </x:c>
      <x:c r="M37" s="11" t="str">
        <x:v>INHERITED</x:v>
      </x:c>
      <x:c r="N37" s="26"/>
      <x:c r="O37" s="26"/>
      <x:c r="P37" s="26"/>
      <x:c r="Q37" s="26"/>
    </x:row>
    <x:row r="38">
      <x:c r="C38" s="11" t="str">
        <x:v>C-CIG</x:v>
      </x:c>
      <x:c r="D38" s="11" t="str">
        <x:v>Community Stabilization</x:v>
      </x:c>
      <x:c r="E38" s="11" t="str">
        <x:v>Community institutions group</x:v>
      </x:c>
      <x:c r="F38" s="11" t="str">
        <x:v>POPULATION</x:v>
      </x:c>
      <x:c r="G38" s="18" t="n">
        <x:v>250</x:v>
      </x:c>
      <x:c r="H38" s="17" t="n">
        <x:v>0.65</x:v>
      </x:c>
      <x:c r="I38" s="18" t="n">
        <x:v>4500</x:v>
      </x:c>
      <x:c r="J38" s="18" t="n">
        <x:f>I38*H38*(1-'01 Controls'!$E$6)</x:f>
        <x:v>2193.75</x:v>
      </x:c>
      <x:c r="K38" s="18" t="n">
        <x:v>75</x:v>
      </x:c>
      <x:c r="L38" s="11" t="str">
        <x:v>Pass 23 retained</x:v>
      </x:c>
      <x:c r="M38" s="11" t="str">
        <x:v>INHERITED</x:v>
      </x:c>
      <x:c r="N38" s="26"/>
      <x:c r="O38" s="26"/>
      <x:c r="P38" s="26"/>
      <x:c r="Q38" s="26"/>
    </x:row>
    <x:row r="39">
      <x:c r="C39" s="11" t="str">
        <x:v>J-RIG</x:v>
      </x:c>
      <x:c r="D39" s="11" t="str">
        <x:v>Joint</x:v>
      </x:c>
      <x:c r="E39" s="11" t="str">
        <x:v>Resilience information group</x:v>
      </x:c>
      <x:c r="F39" s="11" t="str">
        <x:v>COMMAND</x:v>
      </x:c>
      <x:c r="G39" s="18" t="n">
        <x:v>420</x:v>
      </x:c>
      <x:c r="H39" s="17" t="n">
        <x:v>0.65</x:v>
      </x:c>
      <x:c r="I39" s="18" t="n">
        <x:v>2800</x:v>
      </x:c>
      <x:c r="J39" s="18" t="n">
        <x:f>I39*H39*(1-'01 Controls'!$E$6)</x:f>
        <x:v>1365</x:v>
      </x:c>
      <x:c r="K39" s="18" t="n">
        <x:v>35</x:v>
      </x:c>
      <x:c r="L39" s="11" t="str">
        <x:v>Pass 58 canonical addition</x:v>
      </x:c>
      <x:c r="M39" s="11" t="str">
        <x:v>DECLARED</x:v>
      </x:c>
      <x:c r="N39" s="26"/>
      <x:c r="O39" s="26"/>
      <x:c r="P39" s="26"/>
      <x:c r="Q39" s="26"/>
    </x:row>
    <x:row r="40">
      <x:c r="C40" s="11" t="str">
        <x:v>M-MPG</x:v>
      </x:c>
      <x:c r="D40" s="11" t="str">
        <x:v>Maritime Response</x:v>
      </x:c>
      <x:c r="E40" s="11" t="str">
        <x:v>Maritime production group</x:v>
      </x:c>
      <x:c r="F40" s="11" t="str">
        <x:v>MARITIME</x:v>
      </x:c>
      <x:c r="G40" s="18" t="n">
        <x:v>1100</x:v>
      </x:c>
      <x:c r="H40" s="17" t="n">
        <x:v>0.35</x:v>
      </x:c>
      <x:c r="I40" s="18" t="n">
        <x:v>28000</x:v>
      </x:c>
      <x:c r="J40" s="18" t="n">
        <x:f>I40*H40*(1-'01 Controls'!$E$6)</x:f>
        <x:v>7350</x:v>
      </x:c>
      <x:c r="K40" s="18" t="n">
        <x:v>50</x:v>
      </x:c>
      <x:c r="L40" s="11" t="str">
        <x:v>Pass 58 canonical addition</x:v>
      </x:c>
      <x:c r="M40" s="11" t="str">
        <x:v>DECLARED</x:v>
      </x:c>
      <x:c r="N40" s="26"/>
      <x:c r="O40" s="26"/>
      <x:c r="P40" s="26"/>
      <x:c r="Q40" s="26"/>
    </x:row>
    <x:row r="41">
      <x:c r="C41" s="11" t="str">
        <x:v>I-WRG</x:v>
      </x:c>
      <x:c r="D41" s="11" t="str">
        <x:v>Infrastructure Restoration</x:v>
      </x:c>
      <x:c r="E41" s="11" t="str">
        <x:v>Water restoration group</x:v>
      </x:c>
      <x:c r="F41" s="11" t="str">
        <x:v>UTILITY</x:v>
      </x:c>
      <x:c r="G41" s="18" t="n">
        <x:v>2720</x:v>
      </x:c>
      <x:c r="H41" s="17" t="n">
        <x:v>0.4</x:v>
      </x:c>
      <x:c r="I41" s="18" t="n">
        <x:v>23516</x:v>
      </x:c>
      <x:c r="J41" s="18" t="n">
        <x:f>I41*H41*(1-'01 Controls'!$E$6)</x:f>
        <x:v>7054.799999999999</x:v>
      </x:c>
      <x:c r="K41" s="18" t="n">
        <x:v>65</x:v>
      </x:c>
      <x:c r="L41" s="11" t="str">
        <x:v>Pass 58 canonical addition</x:v>
      </x:c>
      <x:c r="M41" s="11" t="str">
        <x:v>DECLARED</x:v>
      </x:c>
      <x:c r="N41" s="26"/>
      <x:c r="O41" s="26"/>
      <x:c r="P41" s="26"/>
      <x:c r="Q41" s="26"/>
    </x:row>
    <x:row r="42">
      <x:c r="C42" s="11" t="str">
        <x:v>I-PRG</x:v>
      </x:c>
      <x:c r="D42" s="11" t="str">
        <x:v>Infrastructure Restoration</x:v>
      </x:c>
      <x:c r="E42" s="11" t="str">
        <x:v>Power restoration group</x:v>
      </x:c>
      <x:c r="F42" s="11" t="str">
        <x:v>UTILITY</x:v>
      </x:c>
      <x:c r="G42" s="18" t="n">
        <x:v>2796</x:v>
      </x:c>
      <x:c r="H42" s="17" t="n">
        <x:v>0.4</x:v>
      </x:c>
      <x:c r="I42" s="18" t="n">
        <x:v>18332</x:v>
      </x:c>
      <x:c r="J42" s="18" t="n">
        <x:f>I42*H42*(1-'01 Controls'!$E$6)</x:f>
        <x:v>5499.6</x:v>
      </x:c>
      <x:c r="K42" s="18" t="n">
        <x:v>80</x:v>
      </x:c>
      <x:c r="L42" s="11" t="str">
        <x:v>Pass 58 canonical addition</x:v>
      </x:c>
      <x:c r="M42" s="11" t="str">
        <x:v>DECLARED</x:v>
      </x:c>
      <x:c r="N42" s="26"/>
      <x:c r="O42" s="26"/>
      <x:c r="P42" s="26"/>
      <x:c r="Q42" s="26"/>
    </x:row>
    <x:row r="43">
      <x:c r="C43" s="11" t="str">
        <x:v>I-GBG</x:v>
      </x:c>
      <x:c r="D43" s="11" t="str">
        <x:v>Infrastructure Restoration</x:v>
      </x:c>
      <x:c r="E43" s="11" t="str">
        <x:v>Grid bridge group</x:v>
      </x:c>
      <x:c r="F43" s="11" t="str">
        <x:v>UTILITY</x:v>
      </x:c>
      <x:c r="G43" s="18" t="n">
        <x:v>1800</x:v>
      </x:c>
      <x:c r="H43" s="17" t="n">
        <x:v>0.4</x:v>
      </x:c>
      <x:c r="I43" s="18" t="n">
        <x:v>15000</x:v>
      </x:c>
      <x:c r="J43" s="18" t="n">
        <x:f>I43*H43*(1-'01 Controls'!$E$6)</x:f>
        <x:v>4500</x:v>
      </x:c>
      <x:c r="K43" s="18" t="n">
        <x:v>55</x:v>
      </x:c>
      <x:c r="L43" s="11" t="str">
        <x:v>Pass 58 canonical addition</x:v>
      </x:c>
      <x:c r="M43" s="11" t="str">
        <x:v>DECLARED</x:v>
      </x:c>
      <x:c r="N43" s="26"/>
      <x:c r="O43" s="26"/>
      <x:c r="P43" s="26"/>
      <x:c r="Q43" s="26"/>
    </x:row>
    <x:row r="44">
      <x:c r="C44" s="11" t="str">
        <x:v>H-THC</x:v>
      </x:c>
      <x:c r="D44" s="11" t="str">
        <x:v>Health Protection</x:v>
      </x:c>
      <x:c r="E44" s="11" t="str">
        <x:v>Theater hospital command</x:v>
      </x:c>
      <x:c r="F44" s="11" t="str">
        <x:v>CLINICAL</x:v>
      </x:c>
      <x:c r="G44" s="18" t="n">
        <x:v>900</x:v>
      </x:c>
      <x:c r="H44" s="17" t="n">
        <x:v>0.7</x:v>
      </x:c>
      <x:c r="I44" s="18" t="n">
        <x:v>3500</x:v>
      </x:c>
      <x:c r="J44" s="18" t="n">
        <x:f>I44*H44*(1-'01 Controls'!$E$6)</x:f>
        <x:v>1837.5</x:v>
      </x:c>
      <x:c r="K44" s="18" t="n">
        <x:v>30</x:v>
      </x:c>
      <x:c r="L44" s="11" t="str">
        <x:v>Pass 58 canonical addition</x:v>
      </x:c>
      <x:c r="M44" s="11" t="str">
        <x:v>DECLARED</x:v>
      </x:c>
      <x:c r="N44" s="26"/>
      <x:c r="O44" s="26"/>
      <x:c r="P44" s="26"/>
      <x:c r="Q44" s="26"/>
    </x:row>
    <x:row r="45">
      <x:c r="C45" s="11" t="str">
        <x:v>H-PMG</x:v>
      </x:c>
      <x:c r="D45" s="11" t="str">
        <x:v>Health Protection</x:v>
      </x:c>
      <x:c r="E45" s="11" t="str">
        <x:v>Patient movement group</x:v>
      </x:c>
      <x:c r="F45" s="11" t="str">
        <x:v>CLINICAL</x:v>
      </x:c>
      <x:c r="G45" s="18" t="n">
        <x:v>650</x:v>
      </x:c>
      <x:c r="H45" s="17" t="n">
        <x:v>0.7</x:v>
      </x:c>
      <x:c r="I45" s="18" t="n">
        <x:v>5500</x:v>
      </x:c>
      <x:c r="J45" s="18" t="n">
        <x:f>I45*H45*(1-'01 Controls'!$E$6)</x:f>
        <x:v>2887.4999999999995</x:v>
      </x:c>
      <x:c r="K45" s="18" t="n">
        <x:v>40</x:v>
      </x:c>
      <x:c r="L45" s="11" t="str">
        <x:v>Pass 58 canonical addition</x:v>
      </x:c>
      <x:c r="M45" s="11" t="str">
        <x:v>DECLARED</x:v>
      </x:c>
      <x:c r="N45" s="26"/>
      <x:c r="O45" s="26"/>
      <x:c r="P45" s="26"/>
      <x:c r="Q45" s="26"/>
    </x:row>
    <x:row r="46">
      <x:c r="C46" s="11" t="str">
        <x:v>C-ERG</x:v>
      </x:c>
      <x:c r="D46" s="11" t="str">
        <x:v>Community Stabilization</x:v>
      </x:c>
      <x:c r="E46" s="11" t="str">
        <x:v>Economic restart group</x:v>
      </x:c>
      <x:c r="F46" s="11" t="str">
        <x:v>COMMAND</x:v>
      </x:c>
      <x:c r="G46" s="18" t="n">
        <x:v>350</x:v>
      </x:c>
      <x:c r="H46" s="17" t="n">
        <x:v>0.65</x:v>
      </x:c>
      <x:c r="I46" s="18" t="n">
        <x:v>2500</x:v>
      </x:c>
      <x:c r="J46" s="18" t="n">
        <x:f>I46*H46*(1-'01 Controls'!$E$6)</x:f>
        <x:v>1218.75</x:v>
      </x:c>
      <x:c r="K46" s="18" t="n">
        <x:v>30</x:v>
      </x:c>
      <x:c r="L46" s="11" t="str">
        <x:v>Pass 58 canonical addition</x:v>
      </x:c>
      <x:c r="M46" s="11" t="str">
        <x:v>DECLARED</x:v>
      </x:c>
      <x:c r="N46" s="26"/>
      <x:c r="O46" s="26"/>
      <x:c r="P46" s="26"/>
      <x:c r="Q46" s="26"/>
    </x:row>
    <x:row r="47">
      <x:c r="C47" s="11" t="str">
        <x:v>CM-HCG</x:v>
      </x:c>
      <x:c r="D47" s="11" t="str">
        <x:v>Civil Mobility and Continuity</x:v>
      </x:c>
      <x:c r="E47" s="11" t="str">
        <x:v>Household collection group</x:v>
      </x:c>
      <x:c r="F47" s="11" t="str">
        <x:v>HOUSEHOLD</x:v>
      </x:c>
      <x:c r="G47" s="18" t="n">
        <x:v>7587</x:v>
      </x:c>
      <x:c r="H47" s="17" t="n">
        <x:v>0.7</x:v>
      </x:c>
      <x:c r="I47" s="18" t="n">
        <x:v>6388</x:v>
      </x:c>
      <x:c r="J47" s="18" t="n">
        <x:f>I47*H47*(1-'01 Controls'!$E$6)</x:f>
        <x:v>3353.7</x:v>
      </x:c>
      <x:c r="K47" s="18" t="n">
        <x:v>45</x:v>
      </x:c>
      <x:c r="L47" s="11" t="str">
        <x:v>Pass 58 canonical addition</x:v>
      </x:c>
      <x:c r="M47" s="11" t="str">
        <x:v>DECLARED</x:v>
      </x:c>
      <x:c r="N47" s="26"/>
      <x:c r="O47" s="26"/>
      <x:c r="P47" s="26"/>
      <x:c r="Q47" s="26"/>
    </x:row>
    <x:row r="48">
      <x:c r="C48" s="11" t="str">
        <x:v>CM-CTN</x:v>
      </x:c>
      <x:c r="D48" s="11" t="str">
        <x:v>Civil Mobility and Continuity</x:v>
      </x:c>
      <x:c r="E48" s="11" t="str">
        <x:v>Continuity transfer-node group</x:v>
      </x:c>
      <x:c r="F48" s="11" t="str">
        <x:v>HOUSEHOLD</x:v>
      </x:c>
      <x:c r="G48" s="18" t="n">
        <x:v>2289</x:v>
      </x:c>
      <x:c r="H48" s="17" t="n">
        <x:v>0.7</x:v>
      </x:c>
      <x:c r="I48" s="18" t="n">
        <x:v>4513</x:v>
      </x:c>
      <x:c r="J48" s="18" t="n">
        <x:f>I48*H48*(1-'01 Controls'!$E$6)</x:f>
        <x:v>2369.325</x:v>
      </x:c>
      <x:c r="K48" s="18" t="n">
        <x:v>35</x:v>
      </x:c>
      <x:c r="L48" s="11" t="str">
        <x:v>Pass 58 canonical addition</x:v>
      </x:c>
      <x:c r="M48" s="11" t="str">
        <x:v>DECLARED</x:v>
      </x:c>
      <x:c r="N48" s="26"/>
      <x:c r="O48" s="26"/>
      <x:c r="P48" s="26"/>
      <x:c r="Q48" s="26"/>
    </x:row>
    <x:row r="49">
      <x:c r="C49" s="11" t="str">
        <x:v>CM-RMG</x:v>
      </x:c>
      <x:c r="D49" s="11" t="str">
        <x:v>Civil Mobility and Continuity</x:v>
      </x:c>
      <x:c r="E49" s="11" t="str">
        <x:v>Civil road-mobility group</x:v>
      </x:c>
      <x:c r="F49" s="11" t="str">
        <x:v>MOBILITY</x:v>
      </x:c>
      <x:c r="G49" s="18" t="n">
        <x:v>900</x:v>
      </x:c>
      <x:c r="H49" s="17" t="n">
        <x:v>0.7</x:v>
      </x:c>
      <x:c r="I49" s="18" t="n">
        <x:v>5000</x:v>
      </x:c>
      <x:c r="J49" s="18" t="n">
        <x:f>I49*H49*(1-'01 Controls'!$E$6)</x:f>
        <x:v>2625</x:v>
      </x:c>
      <x:c r="K49" s="18" t="n">
        <x:v>45</x:v>
      </x:c>
      <x:c r="L49" s="11" t="str">
        <x:v>Pass 58 canonical addition</x:v>
      </x:c>
      <x:c r="M49" s="11" t="str">
        <x:v>DECLARED</x:v>
      </x:c>
      <x:c r="N49" s="26"/>
      <x:c r="O49" s="26"/>
      <x:c r="P49" s="26"/>
      <x:c r="Q49" s="26"/>
    </x:row>
    <x:row r="50">
      <x:c r="C50" s="11" t="str">
        <x:v>CM-RLG</x:v>
      </x:c>
      <x:c r="D50" s="11" t="str">
        <x:v>Civil Mobility and Continuity</x:v>
      </x:c>
      <x:c r="E50" s="11" t="str">
        <x:v>Civil rail-mobility group</x:v>
      </x:c>
      <x:c r="F50" s="11" t="str">
        <x:v>MOBILITY</x:v>
      </x:c>
      <x:c r="G50" s="18" t="n">
        <x:v>500</x:v>
      </x:c>
      <x:c r="H50" s="17" t="n">
        <x:v>0.6</x:v>
      </x:c>
      <x:c r="I50" s="18" t="n">
        <x:v>8000</x:v>
      </x:c>
      <x:c r="J50" s="18" t="n">
        <x:f>I50*H50*(1-'01 Controls'!$E$6)</x:f>
        <x:v>3600</x:v>
      </x:c>
      <x:c r="K50" s="18" t="n">
        <x:v>40</x:v>
      </x:c>
      <x:c r="L50" s="11" t="str">
        <x:v>Pass 58 canonical addition</x:v>
      </x:c>
      <x:c r="M50" s="11" t="str">
        <x:v>DECLARED</x:v>
      </x:c>
      <x:c r="N50" s="26"/>
      <x:c r="O50" s="26"/>
      <x:c r="P50" s="26"/>
      <x:c r="Q50" s="26"/>
    </x:row>
    <x:row r="51">
      <x:c r="C51" s="11" t="str">
        <x:v>CM-AMG</x:v>
      </x:c>
      <x:c r="D51" s="11" t="str">
        <x:v>Civil Mobility and Continuity</x:v>
      </x:c>
      <x:c r="E51" s="11" t="str">
        <x:v>Civil air-mobility group</x:v>
      </x:c>
      <x:c r="F51" s="11" t="str">
        <x:v>MOBILITY</x:v>
      </x:c>
      <x:c r="G51" s="18" t="n">
        <x:v>600</x:v>
      </x:c>
      <x:c r="H51" s="17" t="n">
        <x:v>0.75</x:v>
      </x:c>
      <x:c r="I51" s="18" t="n">
        <x:v>6000</x:v>
      </x:c>
      <x:c r="J51" s="18" t="n">
        <x:f>I51*H51*(1-'01 Controls'!$E$6)</x:f>
        <x:v>3375</x:v>
      </x:c>
      <x:c r="K51" s="18" t="n">
        <x:v>55</x:v>
      </x:c>
      <x:c r="L51" s="11" t="str">
        <x:v>Pass 58 canonical addition</x:v>
      </x:c>
      <x:c r="M51" s="11" t="str">
        <x:v>DECLARED</x:v>
      </x:c>
      <x:c r="N51" s="26"/>
      <x:c r="O51" s="26"/>
      <x:c r="P51" s="26"/>
      <x:c r="Q51" s="26"/>
    </x:row>
    <x:row r="52">
      <x:c r="C52" s="11" t="str">
        <x:v>CM-WMG</x:v>
      </x:c>
      <x:c r="D52" s="11" t="str">
        <x:v>Civil Mobility and Continuity</x:v>
      </x:c>
      <x:c r="E52" s="11" t="str">
        <x:v>Civil water-mobility group</x:v>
      </x:c>
      <x:c r="F52" s="11" t="str">
        <x:v>MOBILITY</x:v>
      </x:c>
      <x:c r="G52" s="18" t="n">
        <x:v>500</x:v>
      </x:c>
      <x:c r="H52" s="17" t="n">
        <x:v>0.5</x:v>
      </x:c>
      <x:c r="I52" s="18" t="n">
        <x:v>9000</x:v>
      </x:c>
      <x:c r="J52" s="18" t="n">
        <x:f>I52*H52*(1-'01 Controls'!$E$6)</x:f>
        <x:v>3375</x:v>
      </x:c>
      <x:c r="K52" s="18" t="n">
        <x:v>50</x:v>
      </x:c>
      <x:c r="L52" s="11" t="str">
        <x:v>Pass 58 canonical addition</x:v>
      </x:c>
      <x:c r="M52" s="11" t="str">
        <x:v>DECLARED</x:v>
      </x:c>
      <x:c r="N52" s="26"/>
      <x:c r="O52" s="26"/>
      <x:c r="P52" s="26"/>
      <x:c r="Q52" s="26"/>
    </x:row>
    <x:row r="53">
      <x:c r="C53" s="11" t="str">
        <x:v>CM-RDC</x:v>
      </x:c>
      <x:c r="D53" s="11" t="str">
        <x:v>Civil Mobility and Continuity</x:v>
      </x:c>
      <x:c r="E53" s="11" t="str">
        <x:v>Return and durable-continuity group</x:v>
      </x:c>
      <x:c r="F53" s="11" t="str">
        <x:v>MOBILITY</x:v>
      </x:c>
      <x:c r="G53" s="18" t="n">
        <x:v>450</x:v>
      </x:c>
      <x:c r="H53" s="17" t="n">
        <x:v>0.5</x:v>
      </x:c>
      <x:c r="I53" s="18" t="n">
        <x:v>1800</x:v>
      </x:c>
      <x:c r="J53" s="18" t="n">
        <x:f>I53*H53*(1-'01 Controls'!$E$6)</x:f>
        <x:v>675</x:v>
      </x:c>
      <x:c r="K53" s="18" t="n">
        <x:v>25</x:v>
      </x:c>
      <x:c r="L53" s="11" t="str">
        <x:v>Pass 58 canonical addition</x:v>
      </x:c>
      <x:c r="M53" s="11" t="str">
        <x:v>DECLARED</x:v>
      </x:c>
      <x:c r="N53" s="26"/>
      <x:c r="O53" s="26"/>
      <x:c r="P53" s="26"/>
      <x:c r="Q53" s="26"/>
    </x:row>
  </x:sheetData>
  <x:pageMargins left="0.7" right="0.7" top="0.75" bottom="0.75" header="0.3" footer="0.3"/>
  <x:tableParts count="1">
    <x:tablePart xmlns:r="http://schemas.openxmlformats.org/officeDocument/2006/relationships" r:id="R18dce7831bd0453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22" hidden="0" customWidth="1"/>
    <x:col min="4" max="4" width="11" hidden="0" customWidth="1"/>
    <x:col min="5" max="5" width="29" hidden="0" customWidth="1"/>
    <x:col min="6" max="6" width="14" hidden="0" customWidth="1"/>
    <x:col min="7" max="7" width="39" hidden="0" customWidth="1"/>
    <x:col min="8" max="8" width="15" hidden="0" customWidth="1"/>
    <x:col min="9" max="9" width="18" hidden="0" customWidth="1"/>
    <x:col min="10" max="10" width="21" hidden="0" customWidth="1"/>
    <x:col min="11" max="11" width="18" hidden="0" customWidth="1"/>
    <x:col min="12" max="12" width="23" hidden="0" customWidth="1"/>
  </x:cols>
  <x:sheetData>
    <x:row r="2">
      <x:c r="C2" s="2" t="str">
        <x:v>Formation-to-campaign demand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</x:row>
    <x:row r="3">
      <x:c r="C3" s="3" t="str">
        <x:v>Ten simultaneous campaigns preserve all 48 canonical families and link directly to the formation transport register.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C5" s="9" t="str">
        <x:v>Demand ID</x:v>
      </x:c>
      <x:c r="D5" s="9" t="str">
        <x:v>Campaign</x:v>
      </x:c>
      <x:c r="E5" s="9" t="str">
        <x:v>Campaign name</x:v>
      </x:c>
      <x:c r="F5" s="9" t="str">
        <x:v>Formation ID</x:v>
      </x:c>
      <x:c r="G5" s="9" t="str">
        <x:v>Formation family</x:v>
      </x:c>
      <x:c r="H5" s="9" t="str">
        <x:v>Demand formations</x:v>
      </x:c>
      <x:c r="I5" s="9" t="str">
        <x:v>Mass per formation t</x:v>
      </x:c>
      <x:c r="J5" s="9" t="str">
        <x:v>Post-position mass claim t</x:v>
      </x:c>
      <x:c r="K5" s="9" t="str">
        <x:v>Gross people claim</x:v>
      </x:c>
      <x:c r="L5" s="9" t="str">
        <x:v>Source state</x:v>
      </x:c>
      <x:c r="M5" s="26"/>
      <x:c r="N5" s="26"/>
    </x:row>
    <x:row r="6">
      <x:c r="C6" s="11" t="str">
        <x:v>C1-J-CIE</x:v>
      </x:c>
      <x:c r="D6" s="11" t="str">
        <x:v>C1</x:v>
      </x:c>
      <x:c r="E6" s="11" t="str">
        <x:v>Grid failure</x:v>
      </x:c>
      <x:c r="F6" s="11" t="str">
        <x:v>J-CIE</x:v>
      </x:c>
      <x:c r="G6" s="11" t="str">
        <x:v>Civil integration and effects group</x:v>
      </x:c>
      <x:c r="H6" s="18" t="n">
        <x:v>4</x:v>
      </x:c>
      <x:c r="I6" s="18" t="n">
        <x:f>INDEX('03 Formation Registry'!$J$6:$J$53,MATCH(F6,'03 Formation Registry'!$C$6:$C$53,0))</x:f>
        <x:v>1072.5</x:v>
      </x:c>
      <x:c r="J6" s="18" t="n">
        <x:f>H6*I6</x:f>
        <x:v>4290</x:v>
      </x:c>
      <x:c r="K6" s="18" t="n">
        <x:f>H6*INDEX('03 Formation Registry'!$G$6:$G$53,MATCH(F6,'03 Formation Registry'!$C$6:$C$53,0))</x:f>
        <x:v>480</x:v>
      </x:c>
      <x:c r="L6" s="11" t="str">
        <x:v>Pass 58 declared demand</x:v>
      </x:c>
      <x:c r="M6" s="26"/>
      <x:c r="N6" s="26"/>
    </x:row>
    <x:row r="7">
      <x:c r="C7" s="11" t="str">
        <x:v>C1-J-TOC</x:v>
      </x:c>
      <x:c r="D7" s="11" t="str">
        <x:v>C1</x:v>
      </x:c>
      <x:c r="E7" s="11" t="str">
        <x:v>Grid failure</x:v>
      </x:c>
      <x:c r="F7" s="11" t="str">
        <x:v>J-TOC</x:v>
      </x:c>
      <x:c r="G7" s="11" t="str">
        <x:v>Theater-opening command</x:v>
      </x:c>
      <x:c r="H7" s="18" t="n">
        <x:v>2</x:v>
      </x:c>
      <x:c r="I7" s="18" t="n">
        <x:f>INDEX('03 Formation Registry'!$J$6:$J$53,MATCH(F7,'03 Formation Registry'!$C$6:$C$53,0))</x:f>
        <x:v>1072.5</x:v>
      </x:c>
      <x:c r="J7" s="18" t="n">
        <x:f>H7*I7</x:f>
        <x:v>2145</x:v>
      </x:c>
      <x:c r="K7" s="18" t="n">
        <x:f>H7*INDEX('03 Formation Registry'!$G$6:$G$53,MATCH(F7,'03 Formation Registry'!$C$6:$C$53,0))</x:f>
        <x:v>1200</x:v>
      </x:c>
      <x:c r="L7" s="11" t="str">
        <x:v>Pass 58 declared demand</x:v>
      </x:c>
      <x:c r="M7" s="26"/>
      <x:c r="N7" s="26"/>
    </x:row>
    <x:row r="8">
      <x:c r="C8" s="11" t="str">
        <x:v>C1-J-TSC</x:v>
      </x:c>
      <x:c r="D8" s="11" t="str">
        <x:v>C1</x:v>
      </x:c>
      <x:c r="E8" s="11" t="str">
        <x:v>Grid failure</x:v>
      </x:c>
      <x:c r="F8" s="11" t="str">
        <x:v>J-TSC</x:v>
      </x:c>
      <x:c r="G8" s="11" t="str">
        <x:v>Theater sustainment command</x:v>
      </x:c>
      <x:c r="H8" s="18" t="n">
        <x:v>3</x:v>
      </x:c>
      <x:c r="I8" s="18" t="n">
        <x:f>INDEX('03 Formation Registry'!$J$6:$J$53,MATCH(F8,'03 Formation Registry'!$C$6:$C$53,0))</x:f>
        <x:v>1072.5</x:v>
      </x:c>
      <x:c r="J8" s="18" t="n">
        <x:f>H8*I8</x:f>
        <x:v>3217.5</x:v>
      </x:c>
      <x:c r="K8" s="18" t="n">
        <x:f>H8*INDEX('03 Formation Registry'!$G$6:$G$53,MATCH(F8,'03 Formation Registry'!$C$6:$C$53,0))</x:f>
        <x:v>2700</x:v>
      </x:c>
      <x:c r="L8" s="11" t="str">
        <x:v>Pass 58 declared demand</x:v>
      </x:c>
      <x:c r="M8" s="26"/>
      <x:c r="N8" s="26"/>
    </x:row>
    <x:row r="9">
      <x:c r="C9" s="11" t="str">
        <x:v>C1-J-RRG</x:v>
      </x:c>
      <x:c r="D9" s="11" t="str">
        <x:v>C1</x:v>
      </x:c>
      <x:c r="E9" s="11" t="str">
        <x:v>Grid failure</x:v>
      </x:c>
      <x:c r="F9" s="11" t="str">
        <x:v>J-RRG</x:v>
      </x:c>
      <x:c r="G9" s="11" t="str">
        <x:v>Replacement and reconstitution group</x:v>
      </x:c>
      <x:c r="H9" s="18" t="n">
        <x:v>3</x:v>
      </x:c>
      <x:c r="I9" s="18" t="n">
        <x:f>INDEX('03 Formation Registry'!$J$6:$J$53,MATCH(F9,'03 Formation Registry'!$C$6:$C$53,0))</x:f>
        <x:v>1072.5</x:v>
      </x:c>
      <x:c r="J9" s="18" t="n">
        <x:f>H9*I9</x:f>
        <x:v>3217.5</x:v>
      </x:c>
      <x:c r="K9" s="18" t="n">
        <x:f>H9*INDEX('03 Formation Registry'!$G$6:$G$53,MATCH(F9,'03 Formation Registry'!$C$6:$C$53,0))</x:f>
        <x:v>1200</x:v>
      </x:c>
      <x:c r="L9" s="11" t="str">
        <x:v>Pass 58 declared demand</x:v>
      </x:c>
      <x:c r="M9" s="26"/>
      <x:c r="N9" s="26"/>
    </x:row>
    <x:row r="10">
      <x:c r="C10" s="11" t="str">
        <x:v>C1-J-TDG</x:v>
      </x:c>
      <x:c r="D10" s="11" t="str">
        <x:v>C1</x:v>
      </x:c>
      <x:c r="E10" s="11" t="str">
        <x:v>Grid failure</x:v>
      </x:c>
      <x:c r="F10" s="11" t="str">
        <x:v>J-TDG</x:v>
      </x:c>
      <x:c r="G10" s="11" t="str">
        <x:v>Transfer and demobilization group</x:v>
      </x:c>
      <x:c r="H10" s="18" t="n">
        <x:v>2</x:v>
      </x:c>
      <x:c r="I10" s="18" t="n">
        <x:f>INDEX('03 Formation Registry'!$J$6:$J$53,MATCH(F10,'03 Formation Registry'!$C$6:$C$53,0))</x:f>
        <x:v>1072.5</x:v>
      </x:c>
      <x:c r="J10" s="18" t="n">
        <x:f>H10*I10</x:f>
        <x:v>2145</x:v>
      </x:c>
      <x:c r="K10" s="18" t="n">
        <x:f>H10*INDEX('03 Formation Registry'!$G$6:$G$53,MATCH(F10,'03 Formation Registry'!$C$6:$C$53,0))</x:f>
        <x:v>300</x:v>
      </x:c>
      <x:c r="L10" s="11" t="str">
        <x:v>Pass 58 declared demand</x:v>
      </x:c>
      <x:c r="M10" s="26"/>
      <x:c r="N10" s="26"/>
    </x:row>
    <x:row r="11">
      <x:c r="C11" s="11" t="str">
        <x:v>C1-L-ROG</x:v>
      </x:c>
      <x:c r="D11" s="11" t="str">
        <x:v>C1</x:v>
      </x:c>
      <x:c r="E11" s="11" t="str">
        <x:v>Grid failure</x:v>
      </x:c>
      <x:c r="F11" s="11" t="str">
        <x:v>L-ROG</x:v>
      </x:c>
      <x:c r="G11" s="11" t="str">
        <x:v>Access and route-opening group</x:v>
      </x:c>
      <x:c r="H11" s="18" t="n">
        <x:v>4</x:v>
      </x:c>
      <x:c r="I11" s="18" t="n">
        <x:f>INDEX('03 Formation Registry'!$J$6:$J$53,MATCH(F11,'03 Formation Registry'!$C$6:$C$53,0))</x:f>
        <x:v>3037.5</x:v>
      </x:c>
      <x:c r="J11" s="18" t="n">
        <x:f>H11*I11</x:f>
        <x:v>12150</x:v>
      </x:c>
      <x:c r="K11" s="18" t="n">
        <x:f>H11*INDEX('03 Formation Registry'!$G$6:$G$53,MATCH(F11,'03 Formation Registry'!$C$6:$C$53,0))</x:f>
        <x:v>1400</x:v>
      </x:c>
      <x:c r="L11" s="11" t="str">
        <x:v>Pass 58 declared demand</x:v>
      </x:c>
      <x:c r="M11" s="26"/>
      <x:c r="N11" s="26"/>
    </x:row>
    <x:row r="12">
      <x:c r="C12" s="11" t="str">
        <x:v>C1-L-HCG</x:v>
      </x:c>
      <x:c r="D12" s="11" t="str">
        <x:v>C1</x:v>
      </x:c>
      <x:c r="E12" s="11" t="str">
        <x:v>Grid failure</x:v>
      </x:c>
      <x:c r="F12" s="11" t="str">
        <x:v>L-HCG</x:v>
      </x:c>
      <x:c r="G12" s="11" t="str">
        <x:v>Flood and hydraulic-control group</x:v>
      </x:c>
      <x:c r="H12" s="18" t="n">
        <x:v>1</x:v>
      </x:c>
      <x:c r="I12" s="18" t="n">
        <x:f>INDEX('03 Formation Registry'!$J$6:$J$53,MATCH(F12,'03 Formation Registry'!$C$6:$C$53,0))</x:f>
        <x:v>3037.5</x:v>
      </x:c>
      <x:c r="J12" s="18" t="n">
        <x:f>H12*I12</x:f>
        <x:v>3037.5</x:v>
      </x:c>
      <x:c r="K12" s="18" t="n">
        <x:f>H12*INDEX('03 Formation Registry'!$G$6:$G$53,MATCH(F12,'03 Formation Registry'!$C$6:$C$53,0))</x:f>
        <x:v>500</x:v>
      </x:c>
      <x:c r="L12" s="11" t="str">
        <x:v>Pass 58 declared demand</x:v>
      </x:c>
      <x:c r="M12" s="26"/>
      <x:c r="N12" s="26"/>
    </x:row>
    <x:row r="13">
      <x:c r="C13" s="11" t="str">
        <x:v>C1-L-DMG</x:v>
      </x:c>
      <x:c r="D13" s="11" t="str">
        <x:v>C1</x:v>
      </x:c>
      <x:c r="E13" s="11" t="str">
        <x:v>Grid failure</x:v>
      </x:c>
      <x:c r="F13" s="11" t="str">
        <x:v>L-DMG</x:v>
      </x:c>
      <x:c r="G13" s="11" t="str">
        <x:v>Debris and materials group</x:v>
      </x:c>
      <x:c r="H13" s="18" t="n">
        <x:v>2</x:v>
      </x:c>
      <x:c r="I13" s="18" t="n">
        <x:f>INDEX('03 Formation Registry'!$J$6:$J$53,MATCH(F13,'03 Formation Registry'!$C$6:$C$53,0))</x:f>
        <x:v>3037.5</x:v>
      </x:c>
      <x:c r="J13" s="18" t="n">
        <x:f>H13*I13</x:f>
        <x:v>6075</x:v>
      </x:c>
      <x:c r="K13" s="18" t="n">
        <x:f>H13*INDEX('03 Formation Registry'!$G$6:$G$53,MATCH(F13,'03 Formation Registry'!$C$6:$C$53,0))</x:f>
        <x:v>800</x:v>
      </x:c>
      <x:c r="L13" s="11" t="str">
        <x:v>Pass 58 declared demand</x:v>
      </x:c>
      <x:c r="M13" s="26"/>
      <x:c r="N13" s="26"/>
    </x:row>
    <x:row r="14">
      <x:c r="C14" s="11" t="str">
        <x:v>C1-L-TWG</x:v>
      </x:c>
      <x:c r="D14" s="11" t="str">
        <x:v>C1</x:v>
      </x:c>
      <x:c r="E14" s="11" t="str">
        <x:v>Grid failure</x:v>
      </x:c>
      <x:c r="F14" s="11" t="str">
        <x:v>L-TWG</x:v>
      </x:c>
      <x:c r="G14" s="11" t="str">
        <x:v>Temporary works and crossing group</x:v>
      </x:c>
      <x:c r="H14" s="18" t="n">
        <x:v>3</x:v>
      </x:c>
      <x:c r="I14" s="18" t="n">
        <x:f>INDEX('03 Formation Registry'!$J$6:$J$53,MATCH(F14,'03 Formation Registry'!$C$6:$C$53,0))</x:f>
        <x:v>3037.5</x:v>
      </x:c>
      <x:c r="J14" s="18" t="n">
        <x:f>H14*I14</x:f>
        <x:v>9112.5</x:v>
      </x:c>
      <x:c r="K14" s="18" t="n">
        <x:f>H14*INDEX('03 Formation Registry'!$G$6:$G$53,MATCH(F14,'03 Formation Registry'!$C$6:$C$53,0))</x:f>
        <x:v>1050</x:v>
      </x:c>
      <x:c r="L14" s="11" t="str">
        <x:v>Pass 58 declared demand</x:v>
      </x:c>
      <x:c r="M14" s="26"/>
      <x:c r="N14" s="26"/>
    </x:row>
    <x:row r="15">
      <x:c r="C15" s="11" t="str">
        <x:v>C1-L-GFG</x:v>
      </x:c>
      <x:c r="D15" s="11" t="str">
        <x:v>C1</x:v>
      </x:c>
      <x:c r="E15" s="11" t="str">
        <x:v>Grid failure</x:v>
      </x:c>
      <x:c r="F15" s="11" t="str">
        <x:v>L-GFG</x:v>
      </x:c>
      <x:c r="G15" s="11" t="str">
        <x:v>Ground fire and landscape group</x:v>
      </x:c>
      <x:c r="H15" s="18" t="n">
        <x:v>2</x:v>
      </x:c>
      <x:c r="I15" s="18" t="n">
        <x:f>INDEX('03 Formation Registry'!$J$6:$J$53,MATCH(F15,'03 Formation Registry'!$C$6:$C$53,0))</x:f>
        <x:v>3037.5</x:v>
      </x:c>
      <x:c r="J15" s="18" t="n">
        <x:f>H15*I15</x:f>
        <x:v>6075</x:v>
      </x:c>
      <x:c r="K15" s="18" t="n">
        <x:f>H15*INDEX('03 Formation Registry'!$G$6:$G$53,MATCH(F15,'03 Formation Registry'!$C$6:$C$53,0))</x:f>
        <x:v>900</x:v>
      </x:c>
      <x:c r="L15" s="11" t="str">
        <x:v>Pass 58 declared demand</x:v>
      </x:c>
      <x:c r="M15" s="26"/>
      <x:c r="N15" s="26"/>
    </x:row>
    <x:row r="16">
      <x:c r="C16" s="11" t="str">
        <x:v>C1-A-SMW</x:v>
      </x:c>
      <x:c r="D16" s="11" t="str">
        <x:v>C1</x:v>
      </x:c>
      <x:c r="E16" s="11" t="str">
        <x:v>Grid failure</x:v>
      </x:c>
      <x:c r="F16" s="11" t="str">
        <x:v>A-SMW</x:v>
      </x:c>
      <x:c r="G16" s="11" t="str">
        <x:v>Strategic mobility wing</x:v>
      </x:c>
      <x:c r="H16" s="18" t="n">
        <x:v>2</x:v>
      </x:c>
      <x:c r="I16" s="18" t="n">
        <x:f>INDEX('03 Formation Registry'!$J$6:$J$53,MATCH(F16,'03 Formation Registry'!$C$6:$C$53,0))</x:f>
        <x:v>2812.5</x:v>
      </x:c>
      <x:c r="J16" s="18" t="n">
        <x:f>H16*I16</x:f>
        <x:v>5625</x:v>
      </x:c>
      <x:c r="K16" s="18" t="n">
        <x:f>H16*INDEX('03 Formation Registry'!$G$6:$G$53,MATCH(F16,'03 Formation Registry'!$C$6:$C$53,0))</x:f>
        <x:v>1800</x:v>
      </x:c>
      <x:c r="L16" s="11" t="str">
        <x:v>Pass 58 declared demand</x:v>
      </x:c>
      <x:c r="M16" s="26"/>
      <x:c r="N16" s="26"/>
    </x:row>
    <x:row r="17">
      <x:c r="C17" s="11" t="str">
        <x:v>C1-A-AAG</x:v>
      </x:c>
      <x:c r="D17" s="11" t="str">
        <x:v>C1</x:v>
      </x:c>
      <x:c r="E17" s="11" t="str">
        <x:v>Grid failure</x:v>
      </x:c>
      <x:c r="F17" s="11" t="str">
        <x:v>A-AAG</x:v>
      </x:c>
      <x:c r="G17" s="11" t="str">
        <x:v>Austere air-access group</x:v>
      </x:c>
      <x:c r="H17" s="18" t="n">
        <x:v>2</x:v>
      </x:c>
      <x:c r="I17" s="18" t="n">
        <x:f>INDEX('03 Formation Registry'!$J$6:$J$53,MATCH(F17,'03 Formation Registry'!$C$6:$C$53,0))</x:f>
        <x:v>2812.5</x:v>
      </x:c>
      <x:c r="J17" s="18" t="n">
        <x:f>H17*I17</x:f>
        <x:v>5625</x:v>
      </x:c>
      <x:c r="K17" s="18" t="n">
        <x:f>H17*INDEX('03 Formation Registry'!$G$6:$G$53,MATCH(F17,'03 Formation Registry'!$C$6:$C$53,0))</x:f>
        <x:v>700</x:v>
      </x:c>
      <x:c r="L17" s="11" t="str">
        <x:v>Pass 58 declared demand</x:v>
      </x:c>
      <x:c r="M17" s="26"/>
      <x:c r="N17" s="26"/>
    </x:row>
    <x:row r="18">
      <x:c r="C18" s="11" t="str">
        <x:v>C1-A-AHW</x:v>
      </x:c>
      <x:c r="D18" s="11" t="str">
        <x:v>C1</x:v>
      </x:c>
      <x:c r="E18" s="11" t="str">
        <x:v>Grid failure</x:v>
      </x:c>
      <x:c r="F18" s="11" t="str">
        <x:v>A-AHW</x:v>
      </x:c>
      <x:c r="G18" s="11" t="str">
        <x:v>Aerial hazard-control wing</x:v>
      </x:c>
      <x:c r="H18" s="18" t="n">
        <x:v>1</x:v>
      </x:c>
      <x:c r="I18" s="18" t="n">
        <x:f>INDEX('03 Formation Registry'!$J$6:$J$53,MATCH(F18,'03 Formation Registry'!$C$6:$C$53,0))</x:f>
        <x:v>2812.5</x:v>
      </x:c>
      <x:c r="J18" s="18" t="n">
        <x:f>H18*I18</x:f>
        <x:v>2812.5</x:v>
      </x:c>
      <x:c r="K18" s="18" t="n">
        <x:f>H18*INDEX('03 Formation Registry'!$G$6:$G$53,MATCH(F18,'03 Formation Registry'!$C$6:$C$53,0))</x:f>
        <x:v>600</x:v>
      </x:c>
      <x:c r="L18" s="11" t="str">
        <x:v>Pass 58 declared demand</x:v>
      </x:c>
      <x:c r="M18" s="26"/>
      <x:c r="N18" s="26"/>
    </x:row>
    <x:row r="19">
      <x:c r="C19" s="11" t="str">
        <x:v>C1-A-TDG</x:v>
      </x:c>
      <x:c r="D19" s="11" t="str">
        <x:v>C1</x:v>
      </x:c>
      <x:c r="E19" s="11" t="str">
        <x:v>Grid failure</x:v>
      </x:c>
      <x:c r="F19" s="11" t="str">
        <x:v>A-TDG</x:v>
      </x:c>
      <x:c r="G19" s="11" t="str">
        <x:v>Tactical distribution group</x:v>
      </x:c>
      <x:c r="H19" s="18" t="n">
        <x:v>4</x:v>
      </x:c>
      <x:c r="I19" s="18" t="n">
        <x:f>INDEX('03 Formation Registry'!$J$6:$J$53,MATCH(F19,'03 Formation Registry'!$C$6:$C$53,0))</x:f>
        <x:v>2812.5</x:v>
      </x:c>
      <x:c r="J19" s="18" t="n">
        <x:f>H19*I19</x:f>
        <x:v>11250</x:v>
      </x:c>
      <x:c r="K19" s="18" t="n">
        <x:f>H19*INDEX('03 Formation Registry'!$G$6:$G$53,MATCH(F19,'03 Formation Registry'!$C$6:$C$53,0))</x:f>
        <x:v>1800</x:v>
      </x:c>
      <x:c r="L19" s="11" t="str">
        <x:v>Pass 58 declared demand</x:v>
      </x:c>
      <x:c r="M19" s="26"/>
      <x:c r="N19" s="26"/>
    </x:row>
    <x:row r="20">
      <x:c r="C20" s="11" t="str">
        <x:v>C1-A-SRG</x:v>
      </x:c>
      <x:c r="D20" s="11" t="str">
        <x:v>C1</x:v>
      </x:c>
      <x:c r="E20" s="11" t="str">
        <x:v>Grid failure</x:v>
      </x:c>
      <x:c r="F20" s="11" t="str">
        <x:v>A-SRG</x:v>
      </x:c>
      <x:c r="G20" s="11" t="str">
        <x:v>Air sensing and relay group</x:v>
      </x:c>
      <x:c r="H20" s="18" t="n">
        <x:v>3</x:v>
      </x:c>
      <x:c r="I20" s="18" t="n">
        <x:f>INDEX('03 Formation Registry'!$J$6:$J$53,MATCH(F20,'03 Formation Registry'!$C$6:$C$53,0))</x:f>
        <x:v>2812.5</x:v>
      </x:c>
      <x:c r="J20" s="18" t="n">
        <x:f>H20*I20</x:f>
        <x:v>8437.5</x:v>
      </x:c>
      <x:c r="K20" s="18" t="n">
        <x:f>H20*INDEX('03 Formation Registry'!$G$6:$G$53,MATCH(F20,'03 Formation Registry'!$C$6:$C$53,0))</x:f>
        <x:v>540</x:v>
      </x:c>
      <x:c r="L20" s="11" t="str">
        <x:v>Pass 58 declared demand</x:v>
      </x:c>
      <x:c r="M20" s="26"/>
      <x:c r="N20" s="26"/>
    </x:row>
    <x:row r="21">
      <x:c r="C21" s="11" t="str">
        <x:v>C1-A-AMG</x:v>
      </x:c>
      <x:c r="D21" s="11" t="str">
        <x:v>C1</x:v>
      </x:c>
      <x:c r="E21" s="11" t="str">
        <x:v>Grid failure</x:v>
      </x:c>
      <x:c r="F21" s="11" t="str">
        <x:v>A-AMG</x:v>
      </x:c>
      <x:c r="G21" s="11" t="str">
        <x:v>Aeromedical movement group</x:v>
      </x:c>
      <x:c r="H21" s="18" t="n">
        <x:v>2</x:v>
      </x:c>
      <x:c r="I21" s="18" t="n">
        <x:f>INDEX('03 Formation Registry'!$J$6:$J$53,MATCH(F21,'03 Formation Registry'!$C$6:$C$53,0))</x:f>
        <x:v>2812.5</x:v>
      </x:c>
      <x:c r="J21" s="18" t="n">
        <x:f>H21*I21</x:f>
        <x:v>5625</x:v>
      </x:c>
      <x:c r="K21" s="18" t="n">
        <x:f>H21*INDEX('03 Formation Registry'!$G$6:$G$53,MATCH(F21,'03 Formation Registry'!$C$6:$C$53,0))</x:f>
        <x:v>600</x:v>
      </x:c>
      <x:c r="L21" s="11" t="str">
        <x:v>Pass 58 declared demand</x:v>
      </x:c>
      <x:c r="M21" s="26"/>
      <x:c r="N21" s="26"/>
    </x:row>
    <x:row r="22">
      <x:c r="C22" s="11" t="str">
        <x:v>C1-M-POG</x:v>
      </x:c>
      <x:c r="D22" s="11" t="str">
        <x:v>C1</x:v>
      </x:c>
      <x:c r="E22" s="11" t="str">
        <x:v>Grid failure</x:v>
      </x:c>
      <x:c r="F22" s="11" t="str">
        <x:v>M-POG</x:v>
      </x:c>
      <x:c r="G22" s="11" t="str">
        <x:v>Port-opening group</x:v>
      </x:c>
      <x:c r="H22" s="18" t="n">
        <x:v>1</x:v>
      </x:c>
      <x:c r="I22" s="18" t="n">
        <x:f>INDEX('03 Formation Registry'!$J$6:$J$53,MATCH(F22,'03 Formation Registry'!$C$6:$C$53,0))</x:f>
        <x:v>2100</x:v>
      </x:c>
      <x:c r="J22" s="18" t="n">
        <x:f>H22*I22</x:f>
        <x:v>2100</x:v>
      </x:c>
      <x:c r="K22" s="18" t="n">
        <x:f>H22*INDEX('03 Formation Registry'!$G$6:$G$53,MATCH(F22,'03 Formation Registry'!$C$6:$C$53,0))</x:f>
        <x:v>450</x:v>
      </x:c>
      <x:c r="L22" s="11" t="str">
        <x:v>Pass 58 declared demand</x:v>
      </x:c>
      <x:c r="M22" s="26"/>
      <x:c r="N22" s="26"/>
    </x:row>
    <x:row r="23">
      <x:c r="C23" s="11" t="str">
        <x:v>C1-M-LAG</x:v>
      </x:c>
      <x:c r="D23" s="11" t="str">
        <x:v>C1</x:v>
      </x:c>
      <x:c r="E23" s="11" t="str">
        <x:v>Grid failure</x:v>
      </x:c>
      <x:c r="F23" s="11" t="str">
        <x:v>M-LAG</x:v>
      </x:c>
      <x:c r="G23" s="11" t="str">
        <x:v>Littoral-access group</x:v>
      </x:c>
      <x:c r="H23" s="18" t="n">
        <x:v>1</x:v>
      </x:c>
      <x:c r="I23" s="18" t="n">
        <x:f>INDEX('03 Formation Registry'!$J$6:$J$53,MATCH(F23,'03 Formation Registry'!$C$6:$C$53,0))</x:f>
        <x:v>2100</x:v>
      </x:c>
      <x:c r="J23" s="18" t="n">
        <x:f>H23*I23</x:f>
        <x:v>2100</x:v>
      </x:c>
      <x:c r="K23" s="18" t="n">
        <x:f>H23*INDEX('03 Formation Registry'!$G$6:$G$53,MATCH(F23,'03 Formation Registry'!$C$6:$C$53,0))</x:f>
        <x:v>350</x:v>
      </x:c>
      <x:c r="L23" s="11" t="str">
        <x:v>Pass 58 declared demand</x:v>
      </x:c>
      <x:c r="M23" s="26"/>
      <x:c r="N23" s="26"/>
    </x:row>
    <x:row r="24">
      <x:c r="C24" s="11" t="str">
        <x:v>C1-M-IWG</x:v>
      </x:c>
      <x:c r="D24" s="11" t="str">
        <x:v>C1</x:v>
      </x:c>
      <x:c r="E24" s="11" t="str">
        <x:v>Grid failure</x:v>
      </x:c>
      <x:c r="F24" s="11" t="str">
        <x:v>M-IWG</x:v>
      </x:c>
      <x:c r="G24" s="11" t="str">
        <x:v>Inland-waterway group</x:v>
      </x:c>
      <x:c r="H24" s="18" t="n">
        <x:v>2</x:v>
      </x:c>
      <x:c r="I24" s="18" t="n">
        <x:f>INDEX('03 Formation Registry'!$J$6:$J$53,MATCH(F24,'03 Formation Registry'!$C$6:$C$53,0))</x:f>
        <x:v>2100</x:v>
      </x:c>
      <x:c r="J24" s="18" t="n">
        <x:f>H24*I24</x:f>
        <x:v>4200</x:v>
      </x:c>
      <x:c r="K24" s="18" t="n">
        <x:f>H24*INDEX('03 Formation Registry'!$G$6:$G$53,MATCH(F24,'03 Formation Registry'!$C$6:$C$53,0))</x:f>
        <x:v>500</x:v>
      </x:c>
      <x:c r="L24" s="11" t="str">
        <x:v>Pass 58 declared demand</x:v>
      </x:c>
      <x:c r="M24" s="26"/>
      <x:c r="N24" s="26"/>
    </x:row>
    <x:row r="25">
      <x:c r="C25" s="11" t="str">
        <x:v>C1-M-OSG</x:v>
      </x:c>
      <x:c r="D25" s="11" t="str">
        <x:v>C1</x:v>
      </x:c>
      <x:c r="E25" s="11" t="str">
        <x:v>Grid failure</x:v>
      </x:c>
      <x:c r="F25" s="11" t="str">
        <x:v>M-OSG</x:v>
      </x:c>
      <x:c r="G25" s="11" t="str">
        <x:v>Offshore-support group</x:v>
      </x:c>
      <x:c r="H25" s="18" t="n">
        <x:v>1</x:v>
      </x:c>
      <x:c r="I25" s="18" t="n">
        <x:f>INDEX('03 Formation Registry'!$J$6:$J$53,MATCH(F25,'03 Formation Registry'!$C$6:$C$53,0))</x:f>
        <x:v>2100</x:v>
      </x:c>
      <x:c r="J25" s="18" t="n">
        <x:f>H25*I25</x:f>
        <x:v>2100</x:v>
      </x:c>
      <x:c r="K25" s="18" t="n">
        <x:f>H25*INDEX('03 Formation Registry'!$G$6:$G$53,MATCH(F25,'03 Formation Registry'!$C$6:$C$53,0))</x:f>
        <x:v>700</x:v>
      </x:c>
      <x:c r="L25" s="11" t="str">
        <x:v>Pass 58 declared demand</x:v>
      </x:c>
      <x:c r="M25" s="26"/>
      <x:c r="N25" s="26"/>
    </x:row>
    <x:row r="26">
      <x:c r="C26" s="11" t="str">
        <x:v>C1-M-SSG</x:v>
      </x:c>
      <x:c r="D26" s="11" t="str">
        <x:v>C1</x:v>
      </x:c>
      <x:c r="E26" s="11" t="str">
        <x:v>Grid failure</x:v>
      </x:c>
      <x:c r="F26" s="11" t="str">
        <x:v>M-SSG</x:v>
      </x:c>
      <x:c r="G26" s="11" t="str">
        <x:v>Ocean sustainment group</x:v>
      </x:c>
      <x:c r="H26" s="18" t="n">
        <x:v>2</x:v>
      </x:c>
      <x:c r="I26" s="18" t="n">
        <x:f>INDEX('03 Formation Registry'!$J$6:$J$53,MATCH(F26,'03 Formation Registry'!$C$6:$C$53,0))</x:f>
        <x:v>2100</x:v>
      </x:c>
      <x:c r="J26" s="18" t="n">
        <x:f>H26*I26</x:f>
        <x:v>4200</x:v>
      </x:c>
      <x:c r="K26" s="18" t="n">
        <x:f>H26*INDEX('03 Formation Registry'!$G$6:$G$53,MATCH(F26,'03 Formation Registry'!$C$6:$C$53,0))</x:f>
        <x:v>1300</x:v>
      </x:c>
      <x:c r="L26" s="11" t="str">
        <x:v>Pass 58 declared demand</x:v>
      </x:c>
      <x:c r="M26" s="26"/>
      <x:c r="N26" s="26"/>
    </x:row>
    <x:row r="27">
      <x:c r="C27" s="11" t="str">
        <x:v>C1-I-CUG</x:v>
      </x:c>
      <x:c r="D27" s="11" t="str">
        <x:v>C1</x:v>
      </x:c>
      <x:c r="E27" s="11" t="str">
        <x:v>Grid failure</x:v>
      </x:c>
      <x:c r="F27" s="11" t="str">
        <x:v>I-CUG</x:v>
      </x:c>
      <x:c r="G27" s="11" t="str">
        <x:v>Communications utility group</x:v>
      </x:c>
      <x:c r="H27" s="18" t="n">
        <x:v>6</x:v>
      </x:c>
      <x:c r="I27" s="18" t="n">
        <x:f>INDEX('03 Formation Registry'!$J$6:$J$53,MATCH(F27,'03 Formation Registry'!$C$6:$C$53,0))</x:f>
        <x:v>3600</x:v>
      </x:c>
      <x:c r="J27" s="18" t="n">
        <x:f>H27*I27</x:f>
        <x:v>21600</x:v>
      </x:c>
      <x:c r="K27" s="18" t="n">
        <x:f>H27*INDEX('03 Formation Registry'!$G$6:$G$53,MATCH(F27,'03 Formation Registry'!$C$6:$C$53,0))</x:f>
        <x:v>1500</x:v>
      </x:c>
      <x:c r="L27" s="11" t="str">
        <x:v>Pass 58 declared demand</x:v>
      </x:c>
      <x:c r="M27" s="26"/>
      <x:c r="N27" s="26"/>
    </x:row>
    <x:row r="28">
      <x:c r="C28" s="11" t="str">
        <x:v>C1-I-TSG</x:v>
      </x:c>
      <x:c r="D28" s="11" t="str">
        <x:v>C1</x:v>
      </x:c>
      <x:c r="E28" s="11" t="str">
        <x:v>Grid failure</x:v>
      </x:c>
      <x:c r="F28" s="11" t="str">
        <x:v>I-TSG</x:v>
      </x:c>
      <x:c r="G28" s="11" t="str">
        <x:v>Thermal safety group</x:v>
      </x:c>
      <x:c r="H28" s="18" t="n">
        <x:v>12</x:v>
      </x:c>
      <x:c r="I28" s="18" t="n">
        <x:f>INDEX('03 Formation Registry'!$J$6:$J$53,MATCH(F28,'03 Formation Registry'!$C$6:$C$53,0))</x:f>
        <x:v>3600</x:v>
      </x:c>
      <x:c r="J28" s="18" t="n">
        <x:f>H28*I28</x:f>
        <x:v>43200</x:v>
      </x:c>
      <x:c r="K28" s="18" t="n">
        <x:f>H28*INDEX('03 Formation Registry'!$G$6:$G$53,MATCH(F28,'03 Formation Registry'!$C$6:$C$53,0))</x:f>
        <x:v>3000</x:v>
      </x:c>
      <x:c r="L28" s="11" t="str">
        <x:v>Pass 58 declared demand</x:v>
      </x:c>
      <x:c r="M28" s="26"/>
      <x:c r="N28" s="26"/>
    </x:row>
    <x:row r="29">
      <x:c r="C29" s="11" t="str">
        <x:v>C1-I-URG</x:v>
      </x:c>
      <x:c r="D29" s="11" t="str">
        <x:v>C1</x:v>
      </x:c>
      <x:c r="E29" s="11" t="str">
        <x:v>Grid failure</x:v>
      </x:c>
      <x:c r="F29" s="11" t="str">
        <x:v>I-URG</x:v>
      </x:c>
      <x:c r="G29" s="11" t="str">
        <x:v>Utility reconstruction group</x:v>
      </x:c>
      <x:c r="H29" s="18" t="n">
        <x:v>8</x:v>
      </x:c>
      <x:c r="I29" s="18" t="n">
        <x:f>INDEX('03 Formation Registry'!$J$6:$J$53,MATCH(F29,'03 Formation Registry'!$C$6:$C$53,0))</x:f>
        <x:v>3600</x:v>
      </x:c>
      <x:c r="J29" s="18" t="n">
        <x:f>H29*I29</x:f>
        <x:v>28800</x:v>
      </x:c>
      <x:c r="K29" s="18" t="n">
        <x:f>H29*INDEX('03 Formation Registry'!$G$6:$G$53,MATCH(F29,'03 Formation Registry'!$C$6:$C$53,0))</x:f>
        <x:v>3600</x:v>
      </x:c>
      <x:c r="L29" s="11" t="str">
        <x:v>Pass 58 declared demand</x:v>
      </x:c>
      <x:c r="M29" s="26"/>
      <x:c r="N29" s="26"/>
    </x:row>
    <x:row r="30">
      <x:c r="C30" s="11" t="str">
        <x:v>C1-H-CHC</x:v>
      </x:c>
      <x:c r="D30" s="11" t="str">
        <x:v>C1</x:v>
      </x:c>
      <x:c r="E30" s="11" t="str">
        <x:v>Grid failure</x:v>
      </x:c>
      <x:c r="F30" s="11" t="str">
        <x:v>H-CHC</x:v>
      </x:c>
      <x:c r="G30" s="11" t="str">
        <x:v>Community health continuity group</x:v>
      </x:c>
      <x:c r="H30" s="18" t="n">
        <x:v>8</x:v>
      </x:c>
      <x:c r="I30" s="18" t="n">
        <x:f>INDEX('03 Formation Registry'!$J$6:$J$53,MATCH(F30,'03 Formation Registry'!$C$6:$C$53,0))</x:f>
        <x:v>2625</x:v>
      </x:c>
      <x:c r="J30" s="18" t="n">
        <x:f>H30*I30</x:f>
        <x:v>21000</x:v>
      </x:c>
      <x:c r="K30" s="18" t="n">
        <x:f>H30*INDEX('03 Formation Registry'!$G$6:$G$53,MATCH(F30,'03 Formation Registry'!$C$6:$C$53,0))</x:f>
        <x:v>4000</x:v>
      </x:c>
      <x:c r="L30" s="11" t="str">
        <x:v>Pass 58 declared demand</x:v>
      </x:c>
      <x:c r="M30" s="26"/>
      <x:c r="N30" s="26"/>
    </x:row>
    <x:row r="31">
      <x:c r="C31" s="11" t="str">
        <x:v>C1-H-MAC</x:v>
      </x:c>
      <x:c r="D31" s="11" t="str">
        <x:v>C1</x:v>
      </x:c>
      <x:c r="E31" s="11" t="str">
        <x:v>Grid failure</x:v>
      </x:c>
      <x:c r="F31" s="11" t="str">
        <x:v>H-MAC</x:v>
      </x:c>
      <x:c r="G31" s="11" t="str">
        <x:v>Mobile acute-care group</x:v>
      </x:c>
      <x:c r="H31" s="18" t="n">
        <x:v>4</x:v>
      </x:c>
      <x:c r="I31" s="18" t="n">
        <x:f>INDEX('03 Formation Registry'!$J$6:$J$53,MATCH(F31,'03 Formation Registry'!$C$6:$C$53,0))</x:f>
        <x:v>2625</x:v>
      </x:c>
      <x:c r="J31" s="18" t="n">
        <x:f>H31*I31</x:f>
        <x:v>10500</x:v>
      </x:c>
      <x:c r="K31" s="18" t="n">
        <x:f>H31*INDEX('03 Formation Registry'!$G$6:$G$53,MATCH(F31,'03 Formation Registry'!$C$6:$C$53,0))</x:f>
        <x:v>2400</x:v>
      </x:c>
      <x:c r="L31" s="11" t="str">
        <x:v>Pass 58 declared demand</x:v>
      </x:c>
      <x:c r="M31" s="26"/>
      <x:c r="N31" s="26"/>
    </x:row>
    <x:row r="32">
      <x:c r="C32" s="11" t="str">
        <x:v>C1-H-PHC</x:v>
      </x:c>
      <x:c r="D32" s="11" t="str">
        <x:v>C1</x:v>
      </x:c>
      <x:c r="E32" s="11" t="str">
        <x:v>Grid failure</x:v>
      </x:c>
      <x:c r="F32" s="11" t="str">
        <x:v>H-PHC</x:v>
      </x:c>
      <x:c r="G32" s="11" t="str">
        <x:v>Public-health control group</x:v>
      </x:c>
      <x:c r="H32" s="18" t="n">
        <x:v>4</x:v>
      </x:c>
      <x:c r="I32" s="18" t="n">
        <x:f>INDEX('03 Formation Registry'!$J$6:$J$53,MATCH(F32,'03 Formation Registry'!$C$6:$C$53,0))</x:f>
        <x:v>2625</x:v>
      </x:c>
      <x:c r="J32" s="18" t="n">
        <x:f>H32*I32</x:f>
        <x:v>10500</x:v>
      </x:c>
      <x:c r="K32" s="18" t="n">
        <x:f>H32*INDEX('03 Formation Registry'!$G$6:$G$53,MATCH(F32,'03 Formation Registry'!$C$6:$C$53,0))</x:f>
        <x:v>1000</x:v>
      </x:c>
      <x:c r="L32" s="11" t="str">
        <x:v>Pass 58 declared demand</x:v>
      </x:c>
      <x:c r="M32" s="26"/>
      <x:c r="N32" s="26"/>
    </x:row>
    <x:row r="33">
      <x:c r="C33" s="11" t="str">
        <x:v>C1-H-HWR</x:v>
      </x:c>
      <x:c r="D33" s="11" t="str">
        <x:v>C1</x:v>
      </x:c>
      <x:c r="E33" s="11" t="str">
        <x:v>Grid failure</x:v>
      </x:c>
      <x:c r="F33" s="11" t="str">
        <x:v>H-HWR</x:v>
      </x:c>
      <x:c r="G33" s="11" t="str">
        <x:v>Health workforce replacement group</x:v>
      </x:c>
      <x:c r="H33" s="18" t="n">
        <x:v>8</x:v>
      </x:c>
      <x:c r="I33" s="18" t="n">
        <x:f>INDEX('03 Formation Registry'!$J$6:$J$53,MATCH(F33,'03 Formation Registry'!$C$6:$C$53,0))</x:f>
        <x:v>2625</x:v>
      </x:c>
      <x:c r="J33" s="18" t="n">
        <x:f>H33*I33</x:f>
        <x:v>21000</x:v>
      </x:c>
      <x:c r="K33" s="18" t="n">
        <x:f>H33*INDEX('03 Formation Registry'!$G$6:$G$53,MATCH(F33,'03 Formation Registry'!$C$6:$C$53,0))</x:f>
        <x:v>4400</x:v>
      </x:c>
      <x:c r="L33" s="11" t="str">
        <x:v>Pass 58 declared demand</x:v>
      </x:c>
      <x:c r="M33" s="26"/>
      <x:c r="N33" s="26"/>
    </x:row>
    <x:row r="34">
      <x:c r="C34" s="11" t="str">
        <x:v>C1-C-PSG</x:v>
      </x:c>
      <x:c r="D34" s="11" t="str">
        <x:v>C1</x:v>
      </x:c>
      <x:c r="E34" s="11" t="str">
        <x:v>Grid failure</x:v>
      </x:c>
      <x:c r="F34" s="11" t="str">
        <x:v>C-PSG</x:v>
      </x:c>
      <x:c r="G34" s="11" t="str">
        <x:v>Population support group</x:v>
      </x:c>
      <x:c r="H34" s="18" t="n">
        <x:v>10</x:v>
      </x:c>
      <x:c r="I34" s="18" t="n">
        <x:f>INDEX('03 Formation Registry'!$J$6:$J$53,MATCH(F34,'03 Formation Registry'!$C$6:$C$53,0))</x:f>
        <x:v>2193.75</x:v>
      </x:c>
      <x:c r="J34" s="18" t="n">
        <x:f>H34*I34</x:f>
        <x:v>21937.5</x:v>
      </x:c>
      <x:c r="K34" s="18" t="n">
        <x:f>H34*INDEX('03 Formation Registry'!$G$6:$G$53,MATCH(F34,'03 Formation Registry'!$C$6:$C$53,0))</x:f>
        <x:v>4500</x:v>
      </x:c>
      <x:c r="L34" s="11" t="str">
        <x:v>Pass 58 declared demand</x:v>
      </x:c>
      <x:c r="M34" s="26"/>
      <x:c r="N34" s="26"/>
    </x:row>
    <x:row r="35">
      <x:c r="C35" s="11" t="str">
        <x:v>C1-C-EGG</x:v>
      </x:c>
      <x:c r="D35" s="11" t="str">
        <x:v>C1</x:v>
      </x:c>
      <x:c r="E35" s="11" t="str">
        <x:v>Grid failure</x:v>
      </x:c>
      <x:c r="F35" s="11" t="str">
        <x:v>C-EGG</x:v>
      </x:c>
      <x:c r="G35" s="11" t="str">
        <x:v>Essential-goods group</x:v>
      </x:c>
      <x:c r="H35" s="18" t="n">
        <x:v>10</x:v>
      </x:c>
      <x:c r="I35" s="18" t="n">
        <x:f>INDEX('03 Formation Registry'!$J$6:$J$53,MATCH(F35,'03 Formation Registry'!$C$6:$C$53,0))</x:f>
        <x:v>2193.75</x:v>
      </x:c>
      <x:c r="J35" s="18" t="n">
        <x:f>H35*I35</x:f>
        <x:v>21937.5</x:v>
      </x:c>
      <x:c r="K35" s="18" t="n">
        <x:f>H35*INDEX('03 Formation Registry'!$G$6:$G$53,MATCH(F35,'03 Formation Registry'!$C$6:$C$53,0))</x:f>
        <x:v>3500</x:v>
      </x:c>
      <x:c r="L35" s="11" t="str">
        <x:v>Pass 58 declared demand</x:v>
      </x:c>
      <x:c r="M35" s="26"/>
      <x:c r="N35" s="26"/>
    </x:row>
    <x:row r="36">
      <x:c r="C36" s="11" t="str">
        <x:v>C1-C-CAG</x:v>
      </x:c>
      <x:c r="D36" s="11" t="str">
        <x:v>C1</x:v>
      </x:c>
      <x:c r="E36" s="11" t="str">
        <x:v>Grid failure</x:v>
      </x:c>
      <x:c r="F36" s="11" t="str">
        <x:v>C-CAG</x:v>
      </x:c>
      <x:c r="G36" s="11" t="str">
        <x:v>Civil access group</x:v>
      </x:c>
      <x:c r="H36" s="18" t="n">
        <x:v>8</x:v>
      </x:c>
      <x:c r="I36" s="18" t="n">
        <x:f>INDEX('03 Formation Registry'!$J$6:$J$53,MATCH(F36,'03 Formation Registry'!$C$6:$C$53,0))</x:f>
        <x:v>2193.75</x:v>
      </x:c>
      <x:c r="J36" s="18" t="n">
        <x:f>H36*I36</x:f>
        <x:v>17550</x:v>
      </x:c>
      <x:c r="K36" s="18" t="n">
        <x:f>H36*INDEX('03 Formation Registry'!$G$6:$G$53,MATCH(F36,'03 Formation Registry'!$C$6:$C$53,0))</x:f>
        <x:v>1440</x:v>
      </x:c>
      <x:c r="L36" s="11" t="str">
        <x:v>Pass 58 declared demand</x:v>
      </x:c>
      <x:c r="M36" s="26"/>
      <x:c r="N36" s="26"/>
    </x:row>
    <x:row r="37">
      <x:c r="C37" s="11" t="str">
        <x:v>C1-C-DTG</x:v>
      </x:c>
      <x:c r="D37" s="11" t="str">
        <x:v>C1</x:v>
      </x:c>
      <x:c r="E37" s="11" t="str">
        <x:v>Grid failure</x:v>
      </x:c>
      <x:c r="F37" s="11" t="str">
        <x:v>C-DTG</x:v>
      </x:c>
      <x:c r="G37" s="11" t="str">
        <x:v>Displacement transition group</x:v>
      </x:c>
      <x:c r="H37" s="18" t="n">
        <x:v>6</x:v>
      </x:c>
      <x:c r="I37" s="18" t="n">
        <x:f>INDEX('03 Formation Registry'!$J$6:$J$53,MATCH(F37,'03 Formation Registry'!$C$6:$C$53,0))</x:f>
        <x:v>2193.75</x:v>
      </x:c>
      <x:c r="J37" s="18" t="n">
        <x:f>H37*I37</x:f>
        <x:v>13162.5</x:v>
      </x:c>
      <x:c r="K37" s="18" t="n">
        <x:f>H37*INDEX('03 Formation Registry'!$G$6:$G$53,MATCH(F37,'03 Formation Registry'!$C$6:$C$53,0))</x:f>
        <x:v>1800</x:v>
      </x:c>
      <x:c r="L37" s="11" t="str">
        <x:v>Pass 58 declared demand</x:v>
      </x:c>
      <x:c r="M37" s="26"/>
      <x:c r="N37" s="26"/>
    </x:row>
    <x:row r="38">
      <x:c r="C38" s="11" t="str">
        <x:v>C1-C-CIG</x:v>
      </x:c>
      <x:c r="D38" s="11" t="str">
        <x:v>C1</x:v>
      </x:c>
      <x:c r="E38" s="11" t="str">
        <x:v>Grid failure</x:v>
      </x:c>
      <x:c r="F38" s="11" t="str">
        <x:v>C-CIG</x:v>
      </x:c>
      <x:c r="G38" s="11" t="str">
        <x:v>Community institutions group</x:v>
      </x:c>
      <x:c r="H38" s="18" t="n">
        <x:v>6</x:v>
      </x:c>
      <x:c r="I38" s="18" t="n">
        <x:f>INDEX('03 Formation Registry'!$J$6:$J$53,MATCH(F38,'03 Formation Registry'!$C$6:$C$53,0))</x:f>
        <x:v>2193.75</x:v>
      </x:c>
      <x:c r="J38" s="18" t="n">
        <x:f>H38*I38</x:f>
        <x:v>13162.5</x:v>
      </x:c>
      <x:c r="K38" s="18" t="n">
        <x:f>H38*INDEX('03 Formation Registry'!$G$6:$G$53,MATCH(F38,'03 Formation Registry'!$C$6:$C$53,0))</x:f>
        <x:v>1500</x:v>
      </x:c>
      <x:c r="L38" s="11" t="str">
        <x:v>Pass 58 declared demand</x:v>
      </x:c>
      <x:c r="M38" s="26"/>
      <x:c r="N38" s="26"/>
    </x:row>
    <x:row r="39">
      <x:c r="C39" s="11" t="str">
        <x:v>C1-J-RIG</x:v>
      </x:c>
      <x:c r="D39" s="11" t="str">
        <x:v>C1</x:v>
      </x:c>
      <x:c r="E39" s="11" t="str">
        <x:v>Grid failure</x:v>
      </x:c>
      <x:c r="F39" s="11" t="str">
        <x:v>J-RIG</x:v>
      </x:c>
      <x:c r="G39" s="11" t="str">
        <x:v>Resilience information group</x:v>
      </x:c>
      <x:c r="H39" s="18" t="n">
        <x:v>6</x:v>
      </x:c>
      <x:c r="I39" s="18" t="n">
        <x:f>INDEX('03 Formation Registry'!$J$6:$J$53,MATCH(F39,'03 Formation Registry'!$C$6:$C$53,0))</x:f>
        <x:v>1365</x:v>
      </x:c>
      <x:c r="J39" s="18" t="n">
        <x:f>H39*I39</x:f>
        <x:v>8190</x:v>
      </x:c>
      <x:c r="K39" s="18" t="n">
        <x:f>H39*INDEX('03 Formation Registry'!$G$6:$G$53,MATCH(F39,'03 Formation Registry'!$C$6:$C$53,0))</x:f>
        <x:v>2520</x:v>
      </x:c>
      <x:c r="L39" s="11" t="str">
        <x:v>Pass 58 declared demand</x:v>
      </x:c>
      <x:c r="M39" s="26"/>
      <x:c r="N39" s="26"/>
    </x:row>
    <x:row r="40">
      <x:c r="C40" s="11" t="str">
        <x:v>C1-M-MPG</x:v>
      </x:c>
      <x:c r="D40" s="11" t="str">
        <x:v>C1</x:v>
      </x:c>
      <x:c r="E40" s="11" t="str">
        <x:v>Grid failure</x:v>
      </x:c>
      <x:c r="F40" s="11" t="str">
        <x:v>M-MPG</x:v>
      </x:c>
      <x:c r="G40" s="11" t="str">
        <x:v>Maritime production group</x:v>
      </x:c>
      <x:c r="H40" s="18" t="n">
        <x:v>2</x:v>
      </x:c>
      <x:c r="I40" s="18" t="n">
        <x:f>INDEX('03 Formation Registry'!$J$6:$J$53,MATCH(F40,'03 Formation Registry'!$C$6:$C$53,0))</x:f>
        <x:v>7350</x:v>
      </x:c>
      <x:c r="J40" s="18" t="n">
        <x:f>H40*I40</x:f>
        <x:v>14700</x:v>
      </x:c>
      <x:c r="K40" s="18" t="n">
        <x:f>H40*INDEX('03 Formation Registry'!$G$6:$G$53,MATCH(F40,'03 Formation Registry'!$C$6:$C$53,0))</x:f>
        <x:v>2200</x:v>
      </x:c>
      <x:c r="L40" s="11" t="str">
        <x:v>Pass 58 declared demand</x:v>
      </x:c>
      <x:c r="M40" s="26"/>
      <x:c r="N40" s="26"/>
    </x:row>
    <x:row r="41">
      <x:c r="C41" s="11" t="str">
        <x:v>C1-I-WRG</x:v>
      </x:c>
      <x:c r="D41" s="11" t="str">
        <x:v>C1</x:v>
      </x:c>
      <x:c r="E41" s="11" t="str">
        <x:v>Grid failure</x:v>
      </x:c>
      <x:c r="F41" s="11" t="str">
        <x:v>I-WRG</x:v>
      </x:c>
      <x:c r="G41" s="11" t="str">
        <x:v>Water restoration group</x:v>
      </x:c>
      <x:c r="H41" s="18" t="n">
        <x:v>6</x:v>
      </x:c>
      <x:c r="I41" s="18" t="n">
        <x:f>INDEX('03 Formation Registry'!$J$6:$J$53,MATCH(F41,'03 Formation Registry'!$C$6:$C$53,0))</x:f>
        <x:v>7054.799999999999</x:v>
      </x:c>
      <x:c r="J41" s="18" t="n">
        <x:f>H41*I41</x:f>
        <x:v>42328.799999999996</x:v>
      </x:c>
      <x:c r="K41" s="18" t="n">
        <x:f>H41*INDEX('03 Formation Registry'!$G$6:$G$53,MATCH(F41,'03 Formation Registry'!$C$6:$C$53,0))</x:f>
        <x:v>16320</x:v>
      </x:c>
      <x:c r="L41" s="11" t="str">
        <x:v>Pass 58 declared demand</x:v>
      </x:c>
      <x:c r="M41" s="26"/>
      <x:c r="N41" s="26"/>
    </x:row>
    <x:row r="42">
      <x:c r="C42" s="11" t="str">
        <x:v>C1-I-PRG</x:v>
      </x:c>
      <x:c r="D42" s="11" t="str">
        <x:v>C1</x:v>
      </x:c>
      <x:c r="E42" s="11" t="str">
        <x:v>Grid failure</x:v>
      </x:c>
      <x:c r="F42" s="11" t="str">
        <x:v>I-PRG</x:v>
      </x:c>
      <x:c r="G42" s="11" t="str">
        <x:v>Power restoration group</x:v>
      </x:c>
      <x:c r="H42" s="18" t="n">
        <x:v>8</x:v>
      </x:c>
      <x:c r="I42" s="18" t="n">
        <x:f>INDEX('03 Formation Registry'!$J$6:$J$53,MATCH(F42,'03 Formation Registry'!$C$6:$C$53,0))</x:f>
        <x:v>5499.6</x:v>
      </x:c>
      <x:c r="J42" s="18" t="n">
        <x:f>H42*I42</x:f>
        <x:v>43996.8</x:v>
      </x:c>
      <x:c r="K42" s="18" t="n">
        <x:f>H42*INDEX('03 Formation Registry'!$G$6:$G$53,MATCH(F42,'03 Formation Registry'!$C$6:$C$53,0))</x:f>
        <x:v>22368</x:v>
      </x:c>
      <x:c r="L42" s="11" t="str">
        <x:v>Pass 58 declared demand</x:v>
      </x:c>
      <x:c r="M42" s="26"/>
      <x:c r="N42" s="26"/>
    </x:row>
    <x:row r="43">
      <x:c r="C43" s="11" t="str">
        <x:v>C1-I-GBG</x:v>
      </x:c>
      <x:c r="D43" s="11" t="str">
        <x:v>C1</x:v>
      </x:c>
      <x:c r="E43" s="11" t="str">
        <x:v>Grid failure</x:v>
      </x:c>
      <x:c r="F43" s="11" t="str">
        <x:v>I-GBG</x:v>
      </x:c>
      <x:c r="G43" s="11" t="str">
        <x:v>Grid bridge group</x:v>
      </x:c>
      <x:c r="H43" s="18" t="n">
        <x:v>6</x:v>
      </x:c>
      <x:c r="I43" s="18" t="n">
        <x:f>INDEX('03 Formation Registry'!$J$6:$J$53,MATCH(F43,'03 Formation Registry'!$C$6:$C$53,0))</x:f>
        <x:v>4500</x:v>
      </x:c>
      <x:c r="J43" s="18" t="n">
        <x:f>H43*I43</x:f>
        <x:v>27000</x:v>
      </x:c>
      <x:c r="K43" s="18" t="n">
        <x:f>H43*INDEX('03 Formation Registry'!$G$6:$G$53,MATCH(F43,'03 Formation Registry'!$C$6:$C$53,0))</x:f>
        <x:v>10800</x:v>
      </x:c>
      <x:c r="L43" s="11" t="str">
        <x:v>Pass 58 declared demand</x:v>
      </x:c>
      <x:c r="M43" s="26"/>
      <x:c r="N43" s="26"/>
    </x:row>
    <x:row r="44">
      <x:c r="C44" s="11" t="str">
        <x:v>C1-H-THC</x:v>
      </x:c>
      <x:c r="D44" s="11" t="str">
        <x:v>C1</x:v>
      </x:c>
      <x:c r="E44" s="11" t="str">
        <x:v>Grid failure</x:v>
      </x:c>
      <x:c r="F44" s="11" t="str">
        <x:v>H-THC</x:v>
      </x:c>
      <x:c r="G44" s="11" t="str">
        <x:v>Theater hospital command</x:v>
      </x:c>
      <x:c r="H44" s="18" t="n">
        <x:v>2</x:v>
      </x:c>
      <x:c r="I44" s="18" t="n">
        <x:f>INDEX('03 Formation Registry'!$J$6:$J$53,MATCH(F44,'03 Formation Registry'!$C$6:$C$53,0))</x:f>
        <x:v>1837.5</x:v>
      </x:c>
      <x:c r="J44" s="18" t="n">
        <x:f>H44*I44</x:f>
        <x:v>3675</x:v>
      </x:c>
      <x:c r="K44" s="18" t="n">
        <x:f>H44*INDEX('03 Formation Registry'!$G$6:$G$53,MATCH(F44,'03 Formation Registry'!$C$6:$C$53,0))</x:f>
        <x:v>1800</x:v>
      </x:c>
      <x:c r="L44" s="11" t="str">
        <x:v>Pass 58 declared demand</x:v>
      </x:c>
      <x:c r="M44" s="26"/>
      <x:c r="N44" s="26"/>
    </x:row>
    <x:row r="45">
      <x:c r="C45" s="11" t="str">
        <x:v>C1-H-PMG</x:v>
      </x:c>
      <x:c r="D45" s="11" t="str">
        <x:v>C1</x:v>
      </x:c>
      <x:c r="E45" s="11" t="str">
        <x:v>Grid failure</x:v>
      </x:c>
      <x:c r="F45" s="11" t="str">
        <x:v>H-PMG</x:v>
      </x:c>
      <x:c r="G45" s="11" t="str">
        <x:v>Patient movement group</x:v>
      </x:c>
      <x:c r="H45" s="18" t="n">
        <x:v>4</x:v>
      </x:c>
      <x:c r="I45" s="18" t="n">
        <x:f>INDEX('03 Formation Registry'!$J$6:$J$53,MATCH(F45,'03 Formation Registry'!$C$6:$C$53,0))</x:f>
        <x:v>2887.4999999999995</x:v>
      </x:c>
      <x:c r="J45" s="18" t="n">
        <x:f>H45*I45</x:f>
        <x:v>11549.999999999998</x:v>
      </x:c>
      <x:c r="K45" s="18" t="n">
        <x:f>H45*INDEX('03 Formation Registry'!$G$6:$G$53,MATCH(F45,'03 Formation Registry'!$C$6:$C$53,0))</x:f>
        <x:v>2600</x:v>
      </x:c>
      <x:c r="L45" s="11" t="str">
        <x:v>Pass 58 declared demand</x:v>
      </x:c>
      <x:c r="M45" s="26"/>
      <x:c r="N45" s="26"/>
    </x:row>
    <x:row r="46">
      <x:c r="C46" s="11" t="str">
        <x:v>C1-C-ERG</x:v>
      </x:c>
      <x:c r="D46" s="11" t="str">
        <x:v>C1</x:v>
      </x:c>
      <x:c r="E46" s="11" t="str">
        <x:v>Grid failure</x:v>
      </x:c>
      <x:c r="F46" s="11" t="str">
        <x:v>C-ERG</x:v>
      </x:c>
      <x:c r="G46" s="11" t="str">
        <x:v>Economic restart group</x:v>
      </x:c>
      <x:c r="H46" s="18" t="n">
        <x:v>4</x:v>
      </x:c>
      <x:c r="I46" s="18" t="n">
        <x:f>INDEX('03 Formation Registry'!$J$6:$J$53,MATCH(F46,'03 Formation Registry'!$C$6:$C$53,0))</x:f>
        <x:v>1218.75</x:v>
      </x:c>
      <x:c r="J46" s="18" t="n">
        <x:f>H46*I46</x:f>
        <x:v>4875</x:v>
      </x:c>
      <x:c r="K46" s="18" t="n">
        <x:f>H46*INDEX('03 Formation Registry'!$G$6:$G$53,MATCH(F46,'03 Formation Registry'!$C$6:$C$53,0))</x:f>
        <x:v>1400</x:v>
      </x:c>
      <x:c r="L46" s="11" t="str">
        <x:v>Pass 58 declared demand</x:v>
      </x:c>
      <x:c r="M46" s="26"/>
      <x:c r="N46" s="26"/>
    </x:row>
    <x:row r="47">
      <x:c r="C47" s="11" t="str">
        <x:v>C1-CM-HCG</x:v>
      </x:c>
      <x:c r="D47" s="11" t="str">
        <x:v>C1</x:v>
      </x:c>
      <x:c r="E47" s="11" t="str">
        <x:v>Grid failure</x:v>
      </x:c>
      <x:c r="F47" s="11" t="str">
        <x:v>CM-HCG</x:v>
      </x:c>
      <x:c r="G47" s="11" t="str">
        <x:v>Household collection group</x:v>
      </x:c>
      <x:c r="H47" s="18" t="n">
        <x:v>6</x:v>
      </x:c>
      <x:c r="I47" s="18" t="n">
        <x:f>INDEX('03 Formation Registry'!$J$6:$J$53,MATCH(F47,'03 Formation Registry'!$C$6:$C$53,0))</x:f>
        <x:v>3353.7</x:v>
      </x:c>
      <x:c r="J47" s="18" t="n">
        <x:f>H47*I47</x:f>
        <x:v>20122.199999999997</x:v>
      </x:c>
      <x:c r="K47" s="18" t="n">
        <x:f>H47*INDEX('03 Formation Registry'!$G$6:$G$53,MATCH(F47,'03 Formation Registry'!$C$6:$C$53,0))</x:f>
        <x:v>45522</x:v>
      </x:c>
      <x:c r="L47" s="11" t="str">
        <x:v>Pass 58 declared demand</x:v>
      </x:c>
      <x:c r="M47" s="26"/>
      <x:c r="N47" s="26"/>
    </x:row>
    <x:row r="48">
      <x:c r="C48" s="11" t="str">
        <x:v>C1-CM-CTN</x:v>
      </x:c>
      <x:c r="D48" s="11" t="str">
        <x:v>C1</x:v>
      </x:c>
      <x:c r="E48" s="11" t="str">
        <x:v>Grid failure</x:v>
      </x:c>
      <x:c r="F48" s="11" t="str">
        <x:v>CM-CTN</x:v>
      </x:c>
      <x:c r="G48" s="11" t="str">
        <x:v>Continuity transfer-node group</x:v>
      </x:c>
      <x:c r="H48" s="18" t="n">
        <x:v>4</x:v>
      </x:c>
      <x:c r="I48" s="18" t="n">
        <x:f>INDEX('03 Formation Registry'!$J$6:$J$53,MATCH(F48,'03 Formation Registry'!$C$6:$C$53,0))</x:f>
        <x:v>2369.325</x:v>
      </x:c>
      <x:c r="J48" s="18" t="n">
        <x:f>H48*I48</x:f>
        <x:v>9477.3</x:v>
      </x:c>
      <x:c r="K48" s="18" t="n">
        <x:f>H48*INDEX('03 Formation Registry'!$G$6:$G$53,MATCH(F48,'03 Formation Registry'!$C$6:$C$53,0))</x:f>
        <x:v>9156</x:v>
      </x:c>
      <x:c r="L48" s="11" t="str">
        <x:v>Pass 58 declared demand</x:v>
      </x:c>
      <x:c r="M48" s="26"/>
      <x:c r="N48" s="26"/>
    </x:row>
    <x:row r="49">
      <x:c r="C49" s="11" t="str">
        <x:v>C1-CM-RMG</x:v>
      </x:c>
      <x:c r="D49" s="11" t="str">
        <x:v>C1</x:v>
      </x:c>
      <x:c r="E49" s="11" t="str">
        <x:v>Grid failure</x:v>
      </x:c>
      <x:c r="F49" s="11" t="str">
        <x:v>CM-RMG</x:v>
      </x:c>
      <x:c r="G49" s="11" t="str">
        <x:v>Civil road-mobility group</x:v>
      </x:c>
      <x:c r="H49" s="18" t="n">
        <x:v>8</x:v>
      </x:c>
      <x:c r="I49" s="18" t="n">
        <x:f>INDEX('03 Formation Registry'!$J$6:$J$53,MATCH(F49,'03 Formation Registry'!$C$6:$C$53,0))</x:f>
        <x:v>2625</x:v>
      </x:c>
      <x:c r="J49" s="18" t="n">
        <x:f>H49*I49</x:f>
        <x:v>21000</x:v>
      </x:c>
      <x:c r="K49" s="18" t="n">
        <x:f>H49*INDEX('03 Formation Registry'!$G$6:$G$53,MATCH(F49,'03 Formation Registry'!$C$6:$C$53,0))</x:f>
        <x:v>7200</x:v>
      </x:c>
      <x:c r="L49" s="11" t="str">
        <x:v>Pass 58 declared demand</x:v>
      </x:c>
      <x:c r="M49" s="26"/>
      <x:c r="N49" s="26"/>
    </x:row>
    <x:row r="50">
      <x:c r="C50" s="11" t="str">
        <x:v>C1-CM-RLG</x:v>
      </x:c>
      <x:c r="D50" s="11" t="str">
        <x:v>C1</x:v>
      </x:c>
      <x:c r="E50" s="11" t="str">
        <x:v>Grid failure</x:v>
      </x:c>
      <x:c r="F50" s="11" t="str">
        <x:v>CM-RLG</x:v>
      </x:c>
      <x:c r="G50" s="11" t="str">
        <x:v>Civil rail-mobility group</x:v>
      </x:c>
      <x:c r="H50" s="18" t="n">
        <x:v>3</x:v>
      </x:c>
      <x:c r="I50" s="18" t="n">
        <x:f>INDEX('03 Formation Registry'!$J$6:$J$53,MATCH(F50,'03 Formation Registry'!$C$6:$C$53,0))</x:f>
        <x:v>3600</x:v>
      </x:c>
      <x:c r="J50" s="18" t="n">
        <x:f>H50*I50</x:f>
        <x:v>10800</x:v>
      </x:c>
      <x:c r="K50" s="18" t="n">
        <x:f>H50*INDEX('03 Formation Registry'!$G$6:$G$53,MATCH(F50,'03 Formation Registry'!$C$6:$C$53,0))</x:f>
        <x:v>1500</x:v>
      </x:c>
      <x:c r="L50" s="11" t="str">
        <x:v>Pass 58 declared demand</x:v>
      </x:c>
      <x:c r="M50" s="26"/>
      <x:c r="N50" s="26"/>
    </x:row>
    <x:row r="51">
      <x:c r="C51" s="11" t="str">
        <x:v>C1-CM-AMG</x:v>
      </x:c>
      <x:c r="D51" s="11" t="str">
        <x:v>C1</x:v>
      </x:c>
      <x:c r="E51" s="11" t="str">
        <x:v>Grid failure</x:v>
      </x:c>
      <x:c r="F51" s="11" t="str">
        <x:v>CM-AMG</x:v>
      </x:c>
      <x:c r="G51" s="11" t="str">
        <x:v>Civil air-mobility group</x:v>
      </x:c>
      <x:c r="H51" s="18" t="n">
        <x:v>2</x:v>
      </x:c>
      <x:c r="I51" s="18" t="n">
        <x:f>INDEX('03 Formation Registry'!$J$6:$J$53,MATCH(F51,'03 Formation Registry'!$C$6:$C$53,0))</x:f>
        <x:v>3375</x:v>
      </x:c>
      <x:c r="J51" s="18" t="n">
        <x:f>H51*I51</x:f>
        <x:v>6750</x:v>
      </x:c>
      <x:c r="K51" s="18" t="n">
        <x:f>H51*INDEX('03 Formation Registry'!$G$6:$G$53,MATCH(F51,'03 Formation Registry'!$C$6:$C$53,0))</x:f>
        <x:v>1200</x:v>
      </x:c>
      <x:c r="L51" s="11" t="str">
        <x:v>Pass 58 declared demand</x:v>
      </x:c>
      <x:c r="M51" s="26"/>
      <x:c r="N51" s="26"/>
    </x:row>
    <x:row r="52">
      <x:c r="C52" s="11" t="str">
        <x:v>C1-CM-WMG</x:v>
      </x:c>
      <x:c r="D52" s="11" t="str">
        <x:v>C1</x:v>
      </x:c>
      <x:c r="E52" s="11" t="str">
        <x:v>Grid failure</x:v>
      </x:c>
      <x:c r="F52" s="11" t="str">
        <x:v>CM-WMG</x:v>
      </x:c>
      <x:c r="G52" s="11" t="str">
        <x:v>Civil water-mobility group</x:v>
      </x:c>
      <x:c r="H52" s="18" t="n">
        <x:v>2</x:v>
      </x:c>
      <x:c r="I52" s="18" t="n">
        <x:f>INDEX('03 Formation Registry'!$J$6:$J$53,MATCH(F52,'03 Formation Registry'!$C$6:$C$53,0))</x:f>
        <x:v>3375</x:v>
      </x:c>
      <x:c r="J52" s="18" t="n">
        <x:f>H52*I52</x:f>
        <x:v>6750</x:v>
      </x:c>
      <x:c r="K52" s="18" t="n">
        <x:f>H52*INDEX('03 Formation Registry'!$G$6:$G$53,MATCH(F52,'03 Formation Registry'!$C$6:$C$53,0))</x:f>
        <x:v>1000</x:v>
      </x:c>
      <x:c r="L52" s="11" t="str">
        <x:v>Pass 58 declared demand</x:v>
      </x:c>
      <x:c r="M52" s="26"/>
      <x:c r="N52" s="26"/>
    </x:row>
    <x:row r="53">
      <x:c r="C53" s="11" t="str">
        <x:v>C1-CM-RDC</x:v>
      </x:c>
      <x:c r="D53" s="11" t="str">
        <x:v>C1</x:v>
      </x:c>
      <x:c r="E53" s="11" t="str">
        <x:v>Grid failure</x:v>
      </x:c>
      <x:c r="F53" s="11" t="str">
        <x:v>CM-RDC</x:v>
      </x:c>
      <x:c r="G53" s="11" t="str">
        <x:v>Return and durable-continuity group</x:v>
      </x:c>
      <x:c r="H53" s="18" t="n">
        <x:v>4</x:v>
      </x:c>
      <x:c r="I53" s="18" t="n">
        <x:f>INDEX('03 Formation Registry'!$J$6:$J$53,MATCH(F53,'03 Formation Registry'!$C$6:$C$53,0))</x:f>
        <x:v>675</x:v>
      </x:c>
      <x:c r="J53" s="18" t="n">
        <x:f>H53*I53</x:f>
        <x:v>2700</x:v>
      </x:c>
      <x:c r="K53" s="18" t="n">
        <x:f>H53*INDEX('03 Formation Registry'!$G$6:$G$53,MATCH(F53,'03 Formation Registry'!$C$6:$C$53,0))</x:f>
        <x:v>1800</x:v>
      </x:c>
      <x:c r="L53" s="11" t="str">
        <x:v>Pass 58 declared demand</x:v>
      </x:c>
      <x:c r="M53" s="26"/>
      <x:c r="N53" s="26"/>
    </x:row>
    <x:row r="54">
      <x:c r="C54" s="11" t="str">
        <x:v>C2-J-CIE</x:v>
      </x:c>
      <x:c r="D54" s="11" t="str">
        <x:v>C2</x:v>
      </x:c>
      <x:c r="E54" s="11" t="str">
        <x:v>Gulf–Atlantic hurricane</x:v>
      </x:c>
      <x:c r="F54" s="11" t="str">
        <x:v>J-CIE</x:v>
      </x:c>
      <x:c r="G54" s="11" t="str">
        <x:v>Civil integration and effects group</x:v>
      </x:c>
      <x:c r="H54" s="18" t="n">
        <x:v>4</x:v>
      </x:c>
      <x:c r="I54" s="18" t="n">
        <x:f>INDEX('03 Formation Registry'!$J$6:$J$53,MATCH(F54,'03 Formation Registry'!$C$6:$C$53,0))</x:f>
        <x:v>1072.5</x:v>
      </x:c>
      <x:c r="J54" s="18" t="n">
        <x:f>H54*I54</x:f>
        <x:v>4290</x:v>
      </x:c>
      <x:c r="K54" s="18" t="n">
        <x:f>H54*INDEX('03 Formation Registry'!$G$6:$G$53,MATCH(F54,'03 Formation Registry'!$C$6:$C$53,0))</x:f>
        <x:v>480</x:v>
      </x:c>
      <x:c r="L54" s="11" t="str">
        <x:v>Pass 58 declared demand</x:v>
      </x:c>
      <x:c r="M54" s="26"/>
      <x:c r="N54" s="26"/>
    </x:row>
    <x:row r="55">
      <x:c r="C55" s="11" t="str">
        <x:v>C2-J-TOC</x:v>
      </x:c>
      <x:c r="D55" s="11" t="str">
        <x:v>C2</x:v>
      </x:c>
      <x:c r="E55" s="11" t="str">
        <x:v>Gulf–Atlantic hurricane</x:v>
      </x:c>
      <x:c r="F55" s="11" t="str">
        <x:v>J-TOC</x:v>
      </x:c>
      <x:c r="G55" s="11" t="str">
        <x:v>Theater-opening command</x:v>
      </x:c>
      <x:c r="H55" s="18" t="n">
        <x:v>3</x:v>
      </x:c>
      <x:c r="I55" s="18" t="n">
        <x:f>INDEX('03 Formation Registry'!$J$6:$J$53,MATCH(F55,'03 Formation Registry'!$C$6:$C$53,0))</x:f>
        <x:v>1072.5</x:v>
      </x:c>
      <x:c r="J55" s="18" t="n">
        <x:f>H55*I55</x:f>
        <x:v>3217.5</x:v>
      </x:c>
      <x:c r="K55" s="18" t="n">
        <x:f>H55*INDEX('03 Formation Registry'!$G$6:$G$53,MATCH(F55,'03 Formation Registry'!$C$6:$C$53,0))</x:f>
        <x:v>1800</x:v>
      </x:c>
      <x:c r="L55" s="11" t="str">
        <x:v>Pass 58 declared demand</x:v>
      </x:c>
      <x:c r="M55" s="26"/>
      <x:c r="N55" s="26"/>
    </x:row>
    <x:row r="56">
      <x:c r="C56" s="11" t="str">
        <x:v>C2-J-TSC</x:v>
      </x:c>
      <x:c r="D56" s="11" t="str">
        <x:v>C2</x:v>
      </x:c>
      <x:c r="E56" s="11" t="str">
        <x:v>Gulf–Atlantic hurricane</x:v>
      </x:c>
      <x:c r="F56" s="11" t="str">
        <x:v>J-TSC</x:v>
      </x:c>
      <x:c r="G56" s="11" t="str">
        <x:v>Theater sustainment command</x:v>
      </x:c>
      <x:c r="H56" s="18" t="n">
        <x:v>4</x:v>
      </x:c>
      <x:c r="I56" s="18" t="n">
        <x:f>INDEX('03 Formation Registry'!$J$6:$J$53,MATCH(F56,'03 Formation Registry'!$C$6:$C$53,0))</x:f>
        <x:v>1072.5</x:v>
      </x:c>
      <x:c r="J56" s="18" t="n">
        <x:f>H56*I56</x:f>
        <x:v>4290</x:v>
      </x:c>
      <x:c r="K56" s="18" t="n">
        <x:f>H56*INDEX('03 Formation Registry'!$G$6:$G$53,MATCH(F56,'03 Formation Registry'!$C$6:$C$53,0))</x:f>
        <x:v>3600</x:v>
      </x:c>
      <x:c r="L56" s="11" t="str">
        <x:v>Pass 58 declared demand</x:v>
      </x:c>
      <x:c r="M56" s="26"/>
      <x:c r="N56" s="26"/>
    </x:row>
    <x:row r="57">
      <x:c r="C57" s="11" t="str">
        <x:v>C2-J-RRG</x:v>
      </x:c>
      <x:c r="D57" s="11" t="str">
        <x:v>C2</x:v>
      </x:c>
      <x:c r="E57" s="11" t="str">
        <x:v>Gulf–Atlantic hurricane</x:v>
      </x:c>
      <x:c r="F57" s="11" t="str">
        <x:v>J-RRG</x:v>
      </x:c>
      <x:c r="G57" s="11" t="str">
        <x:v>Replacement and reconstitution group</x:v>
      </x:c>
      <x:c r="H57" s="18" t="n">
        <x:v>4</x:v>
      </x:c>
      <x:c r="I57" s="18" t="n">
        <x:f>INDEX('03 Formation Registry'!$J$6:$J$53,MATCH(F57,'03 Formation Registry'!$C$6:$C$53,0))</x:f>
        <x:v>1072.5</x:v>
      </x:c>
      <x:c r="J57" s="18" t="n">
        <x:f>H57*I57</x:f>
        <x:v>4290</x:v>
      </x:c>
      <x:c r="K57" s="18" t="n">
        <x:f>H57*INDEX('03 Formation Registry'!$G$6:$G$53,MATCH(F57,'03 Formation Registry'!$C$6:$C$53,0))</x:f>
        <x:v>1600</x:v>
      </x:c>
      <x:c r="L57" s="11" t="str">
        <x:v>Pass 58 declared demand</x:v>
      </x:c>
      <x:c r="M57" s="26"/>
      <x:c r="N57" s="26"/>
    </x:row>
    <x:row r="58">
      <x:c r="C58" s="11" t="str">
        <x:v>C2-J-TDG</x:v>
      </x:c>
      <x:c r="D58" s="11" t="str">
        <x:v>C2</x:v>
      </x:c>
      <x:c r="E58" s="11" t="str">
        <x:v>Gulf–Atlantic hurricane</x:v>
      </x:c>
      <x:c r="F58" s="11" t="str">
        <x:v>J-TDG</x:v>
      </x:c>
      <x:c r="G58" s="11" t="str">
        <x:v>Transfer and demobilization group</x:v>
      </x:c>
      <x:c r="H58" s="18" t="n">
        <x:v>3</x:v>
      </x:c>
      <x:c r="I58" s="18" t="n">
        <x:f>INDEX('03 Formation Registry'!$J$6:$J$53,MATCH(F58,'03 Formation Registry'!$C$6:$C$53,0))</x:f>
        <x:v>1072.5</x:v>
      </x:c>
      <x:c r="J58" s="18" t="n">
        <x:f>H58*I58</x:f>
        <x:v>3217.5</x:v>
      </x:c>
      <x:c r="K58" s="18" t="n">
        <x:f>H58*INDEX('03 Formation Registry'!$G$6:$G$53,MATCH(F58,'03 Formation Registry'!$C$6:$C$53,0))</x:f>
        <x:v>450</x:v>
      </x:c>
      <x:c r="L58" s="11" t="str">
        <x:v>Pass 58 declared demand</x:v>
      </x:c>
      <x:c r="M58" s="26"/>
      <x:c r="N58" s="26"/>
    </x:row>
    <x:row r="59">
      <x:c r="C59" s="11" t="str">
        <x:v>C2-L-ROG</x:v>
      </x:c>
      <x:c r="D59" s="11" t="str">
        <x:v>C2</x:v>
      </x:c>
      <x:c r="E59" s="11" t="str">
        <x:v>Gulf–Atlantic hurricane</x:v>
      </x:c>
      <x:c r="F59" s="11" t="str">
        <x:v>L-ROG</x:v>
      </x:c>
      <x:c r="G59" s="11" t="str">
        <x:v>Access and route-opening group</x:v>
      </x:c>
      <x:c r="H59" s="18" t="n">
        <x:v>8</x:v>
      </x:c>
      <x:c r="I59" s="18" t="n">
        <x:f>INDEX('03 Formation Registry'!$J$6:$J$53,MATCH(F59,'03 Formation Registry'!$C$6:$C$53,0))</x:f>
        <x:v>3037.5</x:v>
      </x:c>
      <x:c r="J59" s="18" t="n">
        <x:f>H59*I59</x:f>
        <x:v>24300</x:v>
      </x:c>
      <x:c r="K59" s="18" t="n">
        <x:f>H59*INDEX('03 Formation Registry'!$G$6:$G$53,MATCH(F59,'03 Formation Registry'!$C$6:$C$53,0))</x:f>
        <x:v>2800</x:v>
      </x:c>
      <x:c r="L59" s="11" t="str">
        <x:v>Pass 58 declared demand</x:v>
      </x:c>
      <x:c r="M59" s="26"/>
      <x:c r="N59" s="26"/>
    </x:row>
    <x:row r="60">
      <x:c r="C60" s="11" t="str">
        <x:v>C2-L-HCG</x:v>
      </x:c>
      <x:c r="D60" s="11" t="str">
        <x:v>C2</x:v>
      </x:c>
      <x:c r="E60" s="11" t="str">
        <x:v>Gulf–Atlantic hurricane</x:v>
      </x:c>
      <x:c r="F60" s="11" t="str">
        <x:v>L-HCG</x:v>
      </x:c>
      <x:c r="G60" s="11" t="str">
        <x:v>Flood and hydraulic-control group</x:v>
      </x:c>
      <x:c r="H60" s="18" t="n">
        <x:v>10</x:v>
      </x:c>
      <x:c r="I60" s="18" t="n">
        <x:f>INDEX('03 Formation Registry'!$J$6:$J$53,MATCH(F60,'03 Formation Registry'!$C$6:$C$53,0))</x:f>
        <x:v>3037.5</x:v>
      </x:c>
      <x:c r="J60" s="18" t="n">
        <x:f>H60*I60</x:f>
        <x:v>30375</x:v>
      </x:c>
      <x:c r="K60" s="18" t="n">
        <x:f>H60*INDEX('03 Formation Registry'!$G$6:$G$53,MATCH(F60,'03 Formation Registry'!$C$6:$C$53,0))</x:f>
        <x:v>5000</x:v>
      </x:c>
      <x:c r="L60" s="11" t="str">
        <x:v>Pass 58 declared demand</x:v>
      </x:c>
      <x:c r="M60" s="26"/>
      <x:c r="N60" s="26"/>
    </x:row>
    <x:row r="61">
      <x:c r="C61" s="11" t="str">
        <x:v>C2-L-DMG</x:v>
      </x:c>
      <x:c r="D61" s="11" t="str">
        <x:v>C2</x:v>
      </x:c>
      <x:c r="E61" s="11" t="str">
        <x:v>Gulf–Atlantic hurricane</x:v>
      </x:c>
      <x:c r="F61" s="11" t="str">
        <x:v>L-DMG</x:v>
      </x:c>
      <x:c r="G61" s="11" t="str">
        <x:v>Debris and materials group</x:v>
      </x:c>
      <x:c r="H61" s="18" t="n">
        <x:v>8</x:v>
      </x:c>
      <x:c r="I61" s="18" t="n">
        <x:f>INDEX('03 Formation Registry'!$J$6:$J$53,MATCH(F61,'03 Formation Registry'!$C$6:$C$53,0))</x:f>
        <x:v>3037.5</x:v>
      </x:c>
      <x:c r="J61" s="18" t="n">
        <x:f>H61*I61</x:f>
        <x:v>24300</x:v>
      </x:c>
      <x:c r="K61" s="18" t="n">
        <x:f>H61*INDEX('03 Formation Registry'!$G$6:$G$53,MATCH(F61,'03 Formation Registry'!$C$6:$C$53,0))</x:f>
        <x:v>3200</x:v>
      </x:c>
      <x:c r="L61" s="11" t="str">
        <x:v>Pass 58 declared demand</x:v>
      </x:c>
      <x:c r="M61" s="26"/>
      <x:c r="N61" s="26"/>
    </x:row>
    <x:row r="62">
      <x:c r="C62" s="11" t="str">
        <x:v>C2-L-TWG</x:v>
      </x:c>
      <x:c r="D62" s="11" t="str">
        <x:v>C2</x:v>
      </x:c>
      <x:c r="E62" s="11" t="str">
        <x:v>Gulf–Atlantic hurricane</x:v>
      </x:c>
      <x:c r="F62" s="11" t="str">
        <x:v>L-TWG</x:v>
      </x:c>
      <x:c r="G62" s="11" t="str">
        <x:v>Temporary works and crossing group</x:v>
      </x:c>
      <x:c r="H62" s="18" t="n">
        <x:v>6</x:v>
      </x:c>
      <x:c r="I62" s="18" t="n">
        <x:f>INDEX('03 Formation Registry'!$J$6:$J$53,MATCH(F62,'03 Formation Registry'!$C$6:$C$53,0))</x:f>
        <x:v>3037.5</x:v>
      </x:c>
      <x:c r="J62" s="18" t="n">
        <x:f>H62*I62</x:f>
        <x:v>18225</x:v>
      </x:c>
      <x:c r="K62" s="18" t="n">
        <x:f>H62*INDEX('03 Formation Registry'!$G$6:$G$53,MATCH(F62,'03 Formation Registry'!$C$6:$C$53,0))</x:f>
        <x:v>2100</x:v>
      </x:c>
      <x:c r="L62" s="11" t="str">
        <x:v>Pass 58 declared demand</x:v>
      </x:c>
      <x:c r="M62" s="26"/>
      <x:c r="N62" s="26"/>
    </x:row>
    <x:row r="63">
      <x:c r="C63" s="11" t="str">
        <x:v>C2-L-GFG</x:v>
      </x:c>
      <x:c r="D63" s="11" t="str">
        <x:v>C2</x:v>
      </x:c>
      <x:c r="E63" s="11" t="str">
        <x:v>Gulf–Atlantic hurricane</x:v>
      </x:c>
      <x:c r="F63" s="11" t="str">
        <x:v>L-GFG</x:v>
      </x:c>
      <x:c r="G63" s="11" t="str">
        <x:v>Ground fire and landscape group</x:v>
      </x:c>
      <x:c r="H63" s="18" t="n">
        <x:v>3</x:v>
      </x:c>
      <x:c r="I63" s="18" t="n">
        <x:f>INDEX('03 Formation Registry'!$J$6:$J$53,MATCH(F63,'03 Formation Registry'!$C$6:$C$53,0))</x:f>
        <x:v>3037.5</x:v>
      </x:c>
      <x:c r="J63" s="18" t="n">
        <x:f>H63*I63</x:f>
        <x:v>9112.5</x:v>
      </x:c>
      <x:c r="K63" s="18" t="n">
        <x:f>H63*INDEX('03 Formation Registry'!$G$6:$G$53,MATCH(F63,'03 Formation Registry'!$C$6:$C$53,0))</x:f>
        <x:v>1350</x:v>
      </x:c>
      <x:c r="L63" s="11" t="str">
        <x:v>Pass 58 declared demand</x:v>
      </x:c>
      <x:c r="M63" s="26"/>
      <x:c r="N63" s="26"/>
    </x:row>
    <x:row r="64">
      <x:c r="C64" s="11" t="str">
        <x:v>C2-A-SMW</x:v>
      </x:c>
      <x:c r="D64" s="11" t="str">
        <x:v>C2</x:v>
      </x:c>
      <x:c r="E64" s="11" t="str">
        <x:v>Gulf–Atlantic hurricane</x:v>
      </x:c>
      <x:c r="F64" s="11" t="str">
        <x:v>A-SMW</x:v>
      </x:c>
      <x:c r="G64" s="11" t="str">
        <x:v>Strategic mobility wing</x:v>
      </x:c>
      <x:c r="H64" s="18" t="n">
        <x:v>3</x:v>
      </x:c>
      <x:c r="I64" s="18" t="n">
        <x:f>INDEX('03 Formation Registry'!$J$6:$J$53,MATCH(F64,'03 Formation Registry'!$C$6:$C$53,0))</x:f>
        <x:v>2812.5</x:v>
      </x:c>
      <x:c r="J64" s="18" t="n">
        <x:f>H64*I64</x:f>
        <x:v>8437.5</x:v>
      </x:c>
      <x:c r="K64" s="18" t="n">
        <x:f>H64*INDEX('03 Formation Registry'!$G$6:$G$53,MATCH(F64,'03 Formation Registry'!$C$6:$C$53,0))</x:f>
        <x:v>2700</x:v>
      </x:c>
      <x:c r="L64" s="11" t="str">
        <x:v>Pass 58 declared demand</x:v>
      </x:c>
      <x:c r="M64" s="26"/>
      <x:c r="N64" s="26"/>
    </x:row>
    <x:row r="65">
      <x:c r="C65" s="11" t="str">
        <x:v>C2-A-AAG</x:v>
      </x:c>
      <x:c r="D65" s="11" t="str">
        <x:v>C2</x:v>
      </x:c>
      <x:c r="E65" s="11" t="str">
        <x:v>Gulf–Atlantic hurricane</x:v>
      </x:c>
      <x:c r="F65" s="11" t="str">
        <x:v>A-AAG</x:v>
      </x:c>
      <x:c r="G65" s="11" t="str">
        <x:v>Austere air-access group</x:v>
      </x:c>
      <x:c r="H65" s="18" t="n">
        <x:v>4</x:v>
      </x:c>
      <x:c r="I65" s="18" t="n">
        <x:f>INDEX('03 Formation Registry'!$J$6:$J$53,MATCH(F65,'03 Formation Registry'!$C$6:$C$53,0))</x:f>
        <x:v>2812.5</x:v>
      </x:c>
      <x:c r="J65" s="18" t="n">
        <x:f>H65*I65</x:f>
        <x:v>11250</x:v>
      </x:c>
      <x:c r="K65" s="18" t="n">
        <x:f>H65*INDEX('03 Formation Registry'!$G$6:$G$53,MATCH(F65,'03 Formation Registry'!$C$6:$C$53,0))</x:f>
        <x:v>1400</x:v>
      </x:c>
      <x:c r="L65" s="11" t="str">
        <x:v>Pass 58 declared demand</x:v>
      </x:c>
      <x:c r="M65" s="26"/>
      <x:c r="N65" s="26"/>
    </x:row>
    <x:row r="66">
      <x:c r="C66" s="11" t="str">
        <x:v>C2-A-AHW</x:v>
      </x:c>
      <x:c r="D66" s="11" t="str">
        <x:v>C2</x:v>
      </x:c>
      <x:c r="E66" s="11" t="str">
        <x:v>Gulf–Atlantic hurricane</x:v>
      </x:c>
      <x:c r="F66" s="11" t="str">
        <x:v>A-AHW</x:v>
      </x:c>
      <x:c r="G66" s="11" t="str">
        <x:v>Aerial hazard-control wing</x:v>
      </x:c>
      <x:c r="H66" s="18" t="n">
        <x:v>2</x:v>
      </x:c>
      <x:c r="I66" s="18" t="n">
        <x:f>INDEX('03 Formation Registry'!$J$6:$J$53,MATCH(F66,'03 Formation Registry'!$C$6:$C$53,0))</x:f>
        <x:v>2812.5</x:v>
      </x:c>
      <x:c r="J66" s="18" t="n">
        <x:f>H66*I66</x:f>
        <x:v>5625</x:v>
      </x:c>
      <x:c r="K66" s="18" t="n">
        <x:f>H66*INDEX('03 Formation Registry'!$G$6:$G$53,MATCH(F66,'03 Formation Registry'!$C$6:$C$53,0))</x:f>
        <x:v>1200</x:v>
      </x:c>
      <x:c r="L66" s="11" t="str">
        <x:v>Pass 58 declared demand</x:v>
      </x:c>
      <x:c r="M66" s="26"/>
      <x:c r="N66" s="26"/>
    </x:row>
    <x:row r="67">
      <x:c r="C67" s="11" t="str">
        <x:v>C2-A-TDG</x:v>
      </x:c>
      <x:c r="D67" s="11" t="str">
        <x:v>C2</x:v>
      </x:c>
      <x:c r="E67" s="11" t="str">
        <x:v>Gulf–Atlantic hurricane</x:v>
      </x:c>
      <x:c r="F67" s="11" t="str">
        <x:v>A-TDG</x:v>
      </x:c>
      <x:c r="G67" s="11" t="str">
        <x:v>Tactical distribution group</x:v>
      </x:c>
      <x:c r="H67" s="18" t="n">
        <x:v>6</x:v>
      </x:c>
      <x:c r="I67" s="18" t="n">
        <x:f>INDEX('03 Formation Registry'!$J$6:$J$53,MATCH(F67,'03 Formation Registry'!$C$6:$C$53,0))</x:f>
        <x:v>2812.5</x:v>
      </x:c>
      <x:c r="J67" s="18" t="n">
        <x:f>H67*I67</x:f>
        <x:v>16875</x:v>
      </x:c>
      <x:c r="K67" s="18" t="n">
        <x:f>H67*INDEX('03 Formation Registry'!$G$6:$G$53,MATCH(F67,'03 Formation Registry'!$C$6:$C$53,0))</x:f>
        <x:v>2700</x:v>
      </x:c>
      <x:c r="L67" s="11" t="str">
        <x:v>Pass 58 declared demand</x:v>
      </x:c>
      <x:c r="M67" s="26"/>
      <x:c r="N67" s="26"/>
    </x:row>
    <x:row r="68">
      <x:c r="C68" s="11" t="str">
        <x:v>C2-A-SRG</x:v>
      </x:c>
      <x:c r="D68" s="11" t="str">
        <x:v>C2</x:v>
      </x:c>
      <x:c r="E68" s="11" t="str">
        <x:v>Gulf–Atlantic hurricane</x:v>
      </x:c>
      <x:c r="F68" s="11" t="str">
        <x:v>A-SRG</x:v>
      </x:c>
      <x:c r="G68" s="11" t="str">
        <x:v>Air sensing and relay group</x:v>
      </x:c>
      <x:c r="H68" s="18" t="n">
        <x:v>4</x:v>
      </x:c>
      <x:c r="I68" s="18" t="n">
        <x:f>INDEX('03 Formation Registry'!$J$6:$J$53,MATCH(F68,'03 Formation Registry'!$C$6:$C$53,0))</x:f>
        <x:v>2812.5</x:v>
      </x:c>
      <x:c r="J68" s="18" t="n">
        <x:f>H68*I68</x:f>
        <x:v>11250</x:v>
      </x:c>
      <x:c r="K68" s="18" t="n">
        <x:f>H68*INDEX('03 Formation Registry'!$G$6:$G$53,MATCH(F68,'03 Formation Registry'!$C$6:$C$53,0))</x:f>
        <x:v>720</x:v>
      </x:c>
      <x:c r="L68" s="11" t="str">
        <x:v>Pass 58 declared demand</x:v>
      </x:c>
      <x:c r="M68" s="26"/>
      <x:c r="N68" s="26"/>
    </x:row>
    <x:row r="69">
      <x:c r="C69" s="11" t="str">
        <x:v>C2-A-AMG</x:v>
      </x:c>
      <x:c r="D69" s="11" t="str">
        <x:v>C2</x:v>
      </x:c>
      <x:c r="E69" s="11" t="str">
        <x:v>Gulf–Atlantic hurricane</x:v>
      </x:c>
      <x:c r="F69" s="11" t="str">
        <x:v>A-AMG</x:v>
      </x:c>
      <x:c r="G69" s="11" t="str">
        <x:v>Aeromedical movement group</x:v>
      </x:c>
      <x:c r="H69" s="18" t="n">
        <x:v>3</x:v>
      </x:c>
      <x:c r="I69" s="18" t="n">
        <x:f>INDEX('03 Formation Registry'!$J$6:$J$53,MATCH(F69,'03 Formation Registry'!$C$6:$C$53,0))</x:f>
        <x:v>2812.5</x:v>
      </x:c>
      <x:c r="J69" s="18" t="n">
        <x:f>H69*I69</x:f>
        <x:v>8437.5</x:v>
      </x:c>
      <x:c r="K69" s="18" t="n">
        <x:f>H69*INDEX('03 Formation Registry'!$G$6:$G$53,MATCH(F69,'03 Formation Registry'!$C$6:$C$53,0))</x:f>
        <x:v>900</x:v>
      </x:c>
      <x:c r="L69" s="11" t="str">
        <x:v>Pass 58 declared demand</x:v>
      </x:c>
      <x:c r="M69" s="26"/>
      <x:c r="N69" s="26"/>
    </x:row>
    <x:row r="70">
      <x:c r="C70" s="11" t="str">
        <x:v>C2-M-POG</x:v>
      </x:c>
      <x:c r="D70" s="11" t="str">
        <x:v>C2</x:v>
      </x:c>
      <x:c r="E70" s="11" t="str">
        <x:v>Gulf–Atlantic hurricane</x:v>
      </x:c>
      <x:c r="F70" s="11" t="str">
        <x:v>M-POG</x:v>
      </x:c>
      <x:c r="G70" s="11" t="str">
        <x:v>Port-opening group</x:v>
      </x:c>
      <x:c r="H70" s="18" t="n">
        <x:v>5</x:v>
      </x:c>
      <x:c r="I70" s="18" t="n">
        <x:f>INDEX('03 Formation Registry'!$J$6:$J$53,MATCH(F70,'03 Formation Registry'!$C$6:$C$53,0))</x:f>
        <x:v>2100</x:v>
      </x:c>
      <x:c r="J70" s="18" t="n">
        <x:f>H70*I70</x:f>
        <x:v>10500</x:v>
      </x:c>
      <x:c r="K70" s="18" t="n">
        <x:f>H70*INDEX('03 Formation Registry'!$G$6:$G$53,MATCH(F70,'03 Formation Registry'!$C$6:$C$53,0))</x:f>
        <x:v>2250</x:v>
      </x:c>
      <x:c r="L70" s="11" t="str">
        <x:v>Pass 58 declared demand</x:v>
      </x:c>
      <x:c r="M70" s="26"/>
      <x:c r="N70" s="26"/>
    </x:row>
    <x:row r="71">
      <x:c r="C71" s="11" t="str">
        <x:v>C2-M-LAG</x:v>
      </x:c>
      <x:c r="D71" s="11" t="str">
        <x:v>C2</x:v>
      </x:c>
      <x:c r="E71" s="11" t="str">
        <x:v>Gulf–Atlantic hurricane</x:v>
      </x:c>
      <x:c r="F71" s="11" t="str">
        <x:v>M-LAG</x:v>
      </x:c>
      <x:c r="G71" s="11" t="str">
        <x:v>Littoral-access group</x:v>
      </x:c>
      <x:c r="H71" s="18" t="n">
        <x:v>6</x:v>
      </x:c>
      <x:c r="I71" s="18" t="n">
        <x:f>INDEX('03 Formation Registry'!$J$6:$J$53,MATCH(F71,'03 Formation Registry'!$C$6:$C$53,0))</x:f>
        <x:v>2100</x:v>
      </x:c>
      <x:c r="J71" s="18" t="n">
        <x:f>H71*I71</x:f>
        <x:v>12600</x:v>
      </x:c>
      <x:c r="K71" s="18" t="n">
        <x:f>H71*INDEX('03 Formation Registry'!$G$6:$G$53,MATCH(F71,'03 Formation Registry'!$C$6:$C$53,0))</x:f>
        <x:v>2100</x:v>
      </x:c>
      <x:c r="L71" s="11" t="str">
        <x:v>Pass 58 declared demand</x:v>
      </x:c>
      <x:c r="M71" s="26"/>
      <x:c r="N71" s="26"/>
    </x:row>
    <x:row r="72">
      <x:c r="C72" s="11" t="str">
        <x:v>C2-M-IWG</x:v>
      </x:c>
      <x:c r="D72" s="11" t="str">
        <x:v>C2</x:v>
      </x:c>
      <x:c r="E72" s="11" t="str">
        <x:v>Gulf–Atlantic hurricane</x:v>
      </x:c>
      <x:c r="F72" s="11" t="str">
        <x:v>M-IWG</x:v>
      </x:c>
      <x:c r="G72" s="11" t="str">
        <x:v>Inland-waterway group</x:v>
      </x:c>
      <x:c r="H72" s="18" t="n">
        <x:v>3</x:v>
      </x:c>
      <x:c r="I72" s="18" t="n">
        <x:f>INDEX('03 Formation Registry'!$J$6:$J$53,MATCH(F72,'03 Formation Registry'!$C$6:$C$53,0))</x:f>
        <x:v>2100</x:v>
      </x:c>
      <x:c r="J72" s="18" t="n">
        <x:f>H72*I72</x:f>
        <x:v>6300</x:v>
      </x:c>
      <x:c r="K72" s="18" t="n">
        <x:f>H72*INDEX('03 Formation Registry'!$G$6:$G$53,MATCH(F72,'03 Formation Registry'!$C$6:$C$53,0))</x:f>
        <x:v>750</x:v>
      </x:c>
      <x:c r="L72" s="11" t="str">
        <x:v>Pass 58 declared demand</x:v>
      </x:c>
      <x:c r="M72" s="26"/>
      <x:c r="N72" s="26"/>
    </x:row>
    <x:row r="73">
      <x:c r="C73" s="11" t="str">
        <x:v>C2-M-OSG</x:v>
      </x:c>
      <x:c r="D73" s="11" t="str">
        <x:v>C2</x:v>
      </x:c>
      <x:c r="E73" s="11" t="str">
        <x:v>Gulf–Atlantic hurricane</x:v>
      </x:c>
      <x:c r="F73" s="11" t="str">
        <x:v>M-OSG</x:v>
      </x:c>
      <x:c r="G73" s="11" t="str">
        <x:v>Offshore-support group</x:v>
      </x:c>
      <x:c r="H73" s="18" t="n">
        <x:v>3</x:v>
      </x:c>
      <x:c r="I73" s="18" t="n">
        <x:f>INDEX('03 Formation Registry'!$J$6:$J$53,MATCH(F73,'03 Formation Registry'!$C$6:$C$53,0))</x:f>
        <x:v>2100</x:v>
      </x:c>
      <x:c r="J73" s="18" t="n">
        <x:f>H73*I73</x:f>
        <x:v>6300</x:v>
      </x:c>
      <x:c r="K73" s="18" t="n">
        <x:f>H73*INDEX('03 Formation Registry'!$G$6:$G$53,MATCH(F73,'03 Formation Registry'!$C$6:$C$53,0))</x:f>
        <x:v>2100</x:v>
      </x:c>
      <x:c r="L73" s="11" t="str">
        <x:v>Pass 58 declared demand</x:v>
      </x:c>
      <x:c r="M73" s="26"/>
      <x:c r="N73" s="26"/>
    </x:row>
    <x:row r="74">
      <x:c r="C74" s="11" t="str">
        <x:v>C2-M-SSG</x:v>
      </x:c>
      <x:c r="D74" s="11" t="str">
        <x:v>C2</x:v>
      </x:c>
      <x:c r="E74" s="11" t="str">
        <x:v>Gulf–Atlantic hurricane</x:v>
      </x:c>
      <x:c r="F74" s="11" t="str">
        <x:v>M-SSG</x:v>
      </x:c>
      <x:c r="G74" s="11" t="str">
        <x:v>Ocean sustainment group</x:v>
      </x:c>
      <x:c r="H74" s="18" t="n">
        <x:v>4</x:v>
      </x:c>
      <x:c r="I74" s="18" t="n">
        <x:f>INDEX('03 Formation Registry'!$J$6:$J$53,MATCH(F74,'03 Formation Registry'!$C$6:$C$53,0))</x:f>
        <x:v>2100</x:v>
      </x:c>
      <x:c r="J74" s="18" t="n">
        <x:f>H74*I74</x:f>
        <x:v>8400</x:v>
      </x:c>
      <x:c r="K74" s="18" t="n">
        <x:f>H74*INDEX('03 Formation Registry'!$G$6:$G$53,MATCH(F74,'03 Formation Registry'!$C$6:$C$53,0))</x:f>
        <x:v>2600</x:v>
      </x:c>
      <x:c r="L74" s="11" t="str">
        <x:v>Pass 58 declared demand</x:v>
      </x:c>
      <x:c r="M74" s="26"/>
      <x:c r="N74" s="26"/>
    </x:row>
    <x:row r="75">
      <x:c r="C75" s="11" t="str">
        <x:v>C2-I-CUG</x:v>
      </x:c>
      <x:c r="D75" s="11" t="str">
        <x:v>C2</x:v>
      </x:c>
      <x:c r="E75" s="11" t="str">
        <x:v>Gulf–Atlantic hurricane</x:v>
      </x:c>
      <x:c r="F75" s="11" t="str">
        <x:v>I-CUG</x:v>
      </x:c>
      <x:c r="G75" s="11" t="str">
        <x:v>Communications utility group</x:v>
      </x:c>
      <x:c r="H75" s="18" t="n">
        <x:v>6</x:v>
      </x:c>
      <x:c r="I75" s="18" t="n">
        <x:f>INDEX('03 Formation Registry'!$J$6:$J$53,MATCH(F75,'03 Formation Registry'!$C$6:$C$53,0))</x:f>
        <x:v>3600</x:v>
      </x:c>
      <x:c r="J75" s="18" t="n">
        <x:f>H75*I75</x:f>
        <x:v>21600</x:v>
      </x:c>
      <x:c r="K75" s="18" t="n">
        <x:f>H75*INDEX('03 Formation Registry'!$G$6:$G$53,MATCH(F75,'03 Formation Registry'!$C$6:$C$53,0))</x:f>
        <x:v>1500</x:v>
      </x:c>
      <x:c r="L75" s="11" t="str">
        <x:v>Pass 58 declared demand</x:v>
      </x:c>
      <x:c r="M75" s="26"/>
      <x:c r="N75" s="26"/>
    </x:row>
    <x:row r="76">
      <x:c r="C76" s="11" t="str">
        <x:v>C2-I-TSG</x:v>
      </x:c>
      <x:c r="D76" s="11" t="str">
        <x:v>C2</x:v>
      </x:c>
      <x:c r="E76" s="11" t="str">
        <x:v>Gulf–Atlantic hurricane</x:v>
      </x:c>
      <x:c r="F76" s="11" t="str">
        <x:v>I-TSG</x:v>
      </x:c>
      <x:c r="G76" s="11" t="str">
        <x:v>Thermal safety group</x:v>
      </x:c>
      <x:c r="H76" s="18" t="n">
        <x:v>6</x:v>
      </x:c>
      <x:c r="I76" s="18" t="n">
        <x:f>INDEX('03 Formation Registry'!$J$6:$J$53,MATCH(F76,'03 Formation Registry'!$C$6:$C$53,0))</x:f>
        <x:v>3600</x:v>
      </x:c>
      <x:c r="J76" s="18" t="n">
        <x:f>H76*I76</x:f>
        <x:v>21600</x:v>
      </x:c>
      <x:c r="K76" s="18" t="n">
        <x:f>H76*INDEX('03 Formation Registry'!$G$6:$G$53,MATCH(F76,'03 Formation Registry'!$C$6:$C$53,0))</x:f>
        <x:v>1500</x:v>
      </x:c>
      <x:c r="L76" s="11" t="str">
        <x:v>Pass 58 declared demand</x:v>
      </x:c>
      <x:c r="M76" s="26"/>
      <x:c r="N76" s="26"/>
    </x:row>
    <x:row r="77">
      <x:c r="C77" s="11" t="str">
        <x:v>C2-I-URG</x:v>
      </x:c>
      <x:c r="D77" s="11" t="str">
        <x:v>C2</x:v>
      </x:c>
      <x:c r="E77" s="11" t="str">
        <x:v>Gulf–Atlantic hurricane</x:v>
      </x:c>
      <x:c r="F77" s="11" t="str">
        <x:v>I-URG</x:v>
      </x:c>
      <x:c r="G77" s="11" t="str">
        <x:v>Utility reconstruction group</x:v>
      </x:c>
      <x:c r="H77" s="18" t="n">
        <x:v>8</x:v>
      </x:c>
      <x:c r="I77" s="18" t="n">
        <x:f>INDEX('03 Formation Registry'!$J$6:$J$53,MATCH(F77,'03 Formation Registry'!$C$6:$C$53,0))</x:f>
        <x:v>3600</x:v>
      </x:c>
      <x:c r="J77" s="18" t="n">
        <x:f>H77*I77</x:f>
        <x:v>28800</x:v>
      </x:c>
      <x:c r="K77" s="18" t="n">
        <x:f>H77*INDEX('03 Formation Registry'!$G$6:$G$53,MATCH(F77,'03 Formation Registry'!$C$6:$C$53,0))</x:f>
        <x:v>3600</x:v>
      </x:c>
      <x:c r="L77" s="11" t="str">
        <x:v>Pass 58 declared demand</x:v>
      </x:c>
      <x:c r="M77" s="26"/>
      <x:c r="N77" s="26"/>
    </x:row>
    <x:row r="78">
      <x:c r="C78" s="11" t="str">
        <x:v>C2-H-CHC</x:v>
      </x:c>
      <x:c r="D78" s="11" t="str">
        <x:v>C2</x:v>
      </x:c>
      <x:c r="E78" s="11" t="str">
        <x:v>Gulf–Atlantic hurricane</x:v>
      </x:c>
      <x:c r="F78" s="11" t="str">
        <x:v>H-CHC</x:v>
      </x:c>
      <x:c r="G78" s="11" t="str">
        <x:v>Community health continuity group</x:v>
      </x:c>
      <x:c r="H78" s="18" t="n">
        <x:v>8</x:v>
      </x:c>
      <x:c r="I78" s="18" t="n">
        <x:f>INDEX('03 Formation Registry'!$J$6:$J$53,MATCH(F78,'03 Formation Registry'!$C$6:$C$53,0))</x:f>
        <x:v>2625</x:v>
      </x:c>
      <x:c r="J78" s="18" t="n">
        <x:f>H78*I78</x:f>
        <x:v>21000</x:v>
      </x:c>
      <x:c r="K78" s="18" t="n">
        <x:f>H78*INDEX('03 Formation Registry'!$G$6:$G$53,MATCH(F78,'03 Formation Registry'!$C$6:$C$53,0))</x:f>
        <x:v>4000</x:v>
      </x:c>
      <x:c r="L78" s="11" t="str">
        <x:v>Pass 58 declared demand</x:v>
      </x:c>
      <x:c r="M78" s="26"/>
      <x:c r="N78" s="26"/>
    </x:row>
    <x:row r="79">
      <x:c r="C79" s="11" t="str">
        <x:v>C2-H-MAC</x:v>
      </x:c>
      <x:c r="D79" s="11" t="str">
        <x:v>C2</x:v>
      </x:c>
      <x:c r="E79" s="11" t="str">
        <x:v>Gulf–Atlantic hurricane</x:v>
      </x:c>
      <x:c r="F79" s="11" t="str">
        <x:v>H-MAC</x:v>
      </x:c>
      <x:c r="G79" s="11" t="str">
        <x:v>Mobile acute-care group</x:v>
      </x:c>
      <x:c r="H79" s="18" t="n">
        <x:v>5</x:v>
      </x:c>
      <x:c r="I79" s="18" t="n">
        <x:f>INDEX('03 Formation Registry'!$J$6:$J$53,MATCH(F79,'03 Formation Registry'!$C$6:$C$53,0))</x:f>
        <x:v>2625</x:v>
      </x:c>
      <x:c r="J79" s="18" t="n">
        <x:f>H79*I79</x:f>
        <x:v>13125</x:v>
      </x:c>
      <x:c r="K79" s="18" t="n">
        <x:f>H79*INDEX('03 Formation Registry'!$G$6:$G$53,MATCH(F79,'03 Formation Registry'!$C$6:$C$53,0))</x:f>
        <x:v>3000</x:v>
      </x:c>
      <x:c r="L79" s="11" t="str">
        <x:v>Pass 58 declared demand</x:v>
      </x:c>
      <x:c r="M79" s="26"/>
      <x:c r="N79" s="26"/>
    </x:row>
    <x:row r="80">
      <x:c r="C80" s="11" t="str">
        <x:v>C2-H-PHC</x:v>
      </x:c>
      <x:c r="D80" s="11" t="str">
        <x:v>C2</x:v>
      </x:c>
      <x:c r="E80" s="11" t="str">
        <x:v>Gulf–Atlantic hurricane</x:v>
      </x:c>
      <x:c r="F80" s="11" t="str">
        <x:v>H-PHC</x:v>
      </x:c>
      <x:c r="G80" s="11" t="str">
        <x:v>Public-health control group</x:v>
      </x:c>
      <x:c r="H80" s="18" t="n">
        <x:v>4</x:v>
      </x:c>
      <x:c r="I80" s="18" t="n">
        <x:f>INDEX('03 Formation Registry'!$J$6:$J$53,MATCH(F80,'03 Formation Registry'!$C$6:$C$53,0))</x:f>
        <x:v>2625</x:v>
      </x:c>
      <x:c r="J80" s="18" t="n">
        <x:f>H80*I80</x:f>
        <x:v>10500</x:v>
      </x:c>
      <x:c r="K80" s="18" t="n">
        <x:f>H80*INDEX('03 Formation Registry'!$G$6:$G$53,MATCH(F80,'03 Formation Registry'!$C$6:$C$53,0))</x:f>
        <x:v>1000</x:v>
      </x:c>
      <x:c r="L80" s="11" t="str">
        <x:v>Pass 58 declared demand</x:v>
      </x:c>
      <x:c r="M80" s="26"/>
      <x:c r="N80" s="26"/>
    </x:row>
    <x:row r="81">
      <x:c r="C81" s="11" t="str">
        <x:v>C2-H-HWR</x:v>
      </x:c>
      <x:c r="D81" s="11" t="str">
        <x:v>C2</x:v>
      </x:c>
      <x:c r="E81" s="11" t="str">
        <x:v>Gulf–Atlantic hurricane</x:v>
      </x:c>
      <x:c r="F81" s="11" t="str">
        <x:v>H-HWR</x:v>
      </x:c>
      <x:c r="G81" s="11" t="str">
        <x:v>Health workforce replacement group</x:v>
      </x:c>
      <x:c r="H81" s="18" t="n">
        <x:v>8</x:v>
      </x:c>
      <x:c r="I81" s="18" t="n">
        <x:f>INDEX('03 Formation Registry'!$J$6:$J$53,MATCH(F81,'03 Formation Registry'!$C$6:$C$53,0))</x:f>
        <x:v>2625</x:v>
      </x:c>
      <x:c r="J81" s="18" t="n">
        <x:f>H81*I81</x:f>
        <x:v>21000</x:v>
      </x:c>
      <x:c r="K81" s="18" t="n">
        <x:f>H81*INDEX('03 Formation Registry'!$G$6:$G$53,MATCH(F81,'03 Formation Registry'!$C$6:$C$53,0))</x:f>
        <x:v>4400</x:v>
      </x:c>
      <x:c r="L81" s="11" t="str">
        <x:v>Pass 58 declared demand</x:v>
      </x:c>
      <x:c r="M81" s="26"/>
      <x:c r="N81" s="26"/>
    </x:row>
    <x:row r="82">
      <x:c r="C82" s="11" t="str">
        <x:v>C2-C-PSG</x:v>
      </x:c>
      <x:c r="D82" s="11" t="str">
        <x:v>C2</x:v>
      </x:c>
      <x:c r="E82" s="11" t="str">
        <x:v>Gulf–Atlantic hurricane</x:v>
      </x:c>
      <x:c r="F82" s="11" t="str">
        <x:v>C-PSG</x:v>
      </x:c>
      <x:c r="G82" s="11" t="str">
        <x:v>Population support group</x:v>
      </x:c>
      <x:c r="H82" s="18" t="n">
        <x:v>14</x:v>
      </x:c>
      <x:c r="I82" s="18" t="n">
        <x:f>INDEX('03 Formation Registry'!$J$6:$J$53,MATCH(F82,'03 Formation Registry'!$C$6:$C$53,0))</x:f>
        <x:v>2193.75</x:v>
      </x:c>
      <x:c r="J82" s="18" t="n">
        <x:f>H82*I82</x:f>
        <x:v>30712.5</x:v>
      </x:c>
      <x:c r="K82" s="18" t="n">
        <x:f>H82*INDEX('03 Formation Registry'!$G$6:$G$53,MATCH(F82,'03 Formation Registry'!$C$6:$C$53,0))</x:f>
        <x:v>6300</x:v>
      </x:c>
      <x:c r="L82" s="11" t="str">
        <x:v>Pass 58 declared demand</x:v>
      </x:c>
      <x:c r="M82" s="26"/>
      <x:c r="N82" s="26"/>
    </x:row>
    <x:row r="83">
      <x:c r="C83" s="11" t="str">
        <x:v>C2-C-EGG</x:v>
      </x:c>
      <x:c r="D83" s="11" t="str">
        <x:v>C2</x:v>
      </x:c>
      <x:c r="E83" s="11" t="str">
        <x:v>Gulf–Atlantic hurricane</x:v>
      </x:c>
      <x:c r="F83" s="11" t="str">
        <x:v>C-EGG</x:v>
      </x:c>
      <x:c r="G83" s="11" t="str">
        <x:v>Essential-goods group</x:v>
      </x:c>
      <x:c r="H83" s="18" t="n">
        <x:v>14</x:v>
      </x:c>
      <x:c r="I83" s="18" t="n">
        <x:f>INDEX('03 Formation Registry'!$J$6:$J$53,MATCH(F83,'03 Formation Registry'!$C$6:$C$53,0))</x:f>
        <x:v>2193.75</x:v>
      </x:c>
      <x:c r="J83" s="18" t="n">
        <x:f>H83*I83</x:f>
        <x:v>30712.5</x:v>
      </x:c>
      <x:c r="K83" s="18" t="n">
        <x:f>H83*INDEX('03 Formation Registry'!$G$6:$G$53,MATCH(F83,'03 Formation Registry'!$C$6:$C$53,0))</x:f>
        <x:v>4900</x:v>
      </x:c>
      <x:c r="L83" s="11" t="str">
        <x:v>Pass 58 declared demand</x:v>
      </x:c>
      <x:c r="M83" s="26"/>
      <x:c r="N83" s="26"/>
    </x:row>
    <x:row r="84">
      <x:c r="C84" s="11" t="str">
        <x:v>C2-C-CAG</x:v>
      </x:c>
      <x:c r="D84" s="11" t="str">
        <x:v>C2</x:v>
      </x:c>
      <x:c r="E84" s="11" t="str">
        <x:v>Gulf–Atlantic hurricane</x:v>
      </x:c>
      <x:c r="F84" s="11" t="str">
        <x:v>C-CAG</x:v>
      </x:c>
      <x:c r="G84" s="11" t="str">
        <x:v>Civil access group</x:v>
      </x:c>
      <x:c r="H84" s="18" t="n">
        <x:v>10</x:v>
      </x:c>
      <x:c r="I84" s="18" t="n">
        <x:f>INDEX('03 Formation Registry'!$J$6:$J$53,MATCH(F84,'03 Formation Registry'!$C$6:$C$53,0))</x:f>
        <x:v>2193.75</x:v>
      </x:c>
      <x:c r="J84" s="18" t="n">
        <x:f>H84*I84</x:f>
        <x:v>21937.5</x:v>
      </x:c>
      <x:c r="K84" s="18" t="n">
        <x:f>H84*INDEX('03 Formation Registry'!$G$6:$G$53,MATCH(F84,'03 Formation Registry'!$C$6:$C$53,0))</x:f>
        <x:v>1800</x:v>
      </x:c>
      <x:c r="L84" s="11" t="str">
        <x:v>Pass 58 declared demand</x:v>
      </x:c>
      <x:c r="M84" s="26"/>
      <x:c r="N84" s="26"/>
    </x:row>
    <x:row r="85">
      <x:c r="C85" s="11" t="str">
        <x:v>C2-C-DTG</x:v>
      </x:c>
      <x:c r="D85" s="11" t="str">
        <x:v>C2</x:v>
      </x:c>
      <x:c r="E85" s="11" t="str">
        <x:v>Gulf–Atlantic hurricane</x:v>
      </x:c>
      <x:c r="F85" s="11" t="str">
        <x:v>C-DTG</x:v>
      </x:c>
      <x:c r="G85" s="11" t="str">
        <x:v>Displacement transition group</x:v>
      </x:c>
      <x:c r="H85" s="18" t="n">
        <x:v>10</x:v>
      </x:c>
      <x:c r="I85" s="18" t="n">
        <x:f>INDEX('03 Formation Registry'!$J$6:$J$53,MATCH(F85,'03 Formation Registry'!$C$6:$C$53,0))</x:f>
        <x:v>2193.75</x:v>
      </x:c>
      <x:c r="J85" s="18" t="n">
        <x:f>H85*I85</x:f>
        <x:v>21937.5</x:v>
      </x:c>
      <x:c r="K85" s="18" t="n">
        <x:f>H85*INDEX('03 Formation Registry'!$G$6:$G$53,MATCH(F85,'03 Formation Registry'!$C$6:$C$53,0))</x:f>
        <x:v>3000</x:v>
      </x:c>
      <x:c r="L85" s="11" t="str">
        <x:v>Pass 58 declared demand</x:v>
      </x:c>
      <x:c r="M85" s="26"/>
      <x:c r="N85" s="26"/>
    </x:row>
    <x:row r="86">
      <x:c r="C86" s="11" t="str">
        <x:v>C2-C-CIG</x:v>
      </x:c>
      <x:c r="D86" s="11" t="str">
        <x:v>C2</x:v>
      </x:c>
      <x:c r="E86" s="11" t="str">
        <x:v>Gulf–Atlantic hurricane</x:v>
      </x:c>
      <x:c r="F86" s="11" t="str">
        <x:v>C-CIG</x:v>
      </x:c>
      <x:c r="G86" s="11" t="str">
        <x:v>Community institutions group</x:v>
      </x:c>
      <x:c r="H86" s="18" t="n">
        <x:v>8</x:v>
      </x:c>
      <x:c r="I86" s="18" t="n">
        <x:f>INDEX('03 Formation Registry'!$J$6:$J$53,MATCH(F86,'03 Formation Registry'!$C$6:$C$53,0))</x:f>
        <x:v>2193.75</x:v>
      </x:c>
      <x:c r="J86" s="18" t="n">
        <x:f>H86*I86</x:f>
        <x:v>17550</x:v>
      </x:c>
      <x:c r="K86" s="18" t="n">
        <x:f>H86*INDEX('03 Formation Registry'!$G$6:$G$53,MATCH(F86,'03 Formation Registry'!$C$6:$C$53,0))</x:f>
        <x:v>2000</x:v>
      </x:c>
      <x:c r="L86" s="11" t="str">
        <x:v>Pass 58 declared demand</x:v>
      </x:c>
      <x:c r="M86" s="26"/>
      <x:c r="N86" s="26"/>
    </x:row>
    <x:row r="87">
      <x:c r="C87" s="11" t="str">
        <x:v>C2-J-RIG</x:v>
      </x:c>
      <x:c r="D87" s="11" t="str">
        <x:v>C2</x:v>
      </x:c>
      <x:c r="E87" s="11" t="str">
        <x:v>Gulf–Atlantic hurricane</x:v>
      </x:c>
      <x:c r="F87" s="11" t="str">
        <x:v>J-RIG</x:v>
      </x:c>
      <x:c r="G87" s="11" t="str">
        <x:v>Resilience information group</x:v>
      </x:c>
      <x:c r="H87" s="18" t="n">
        <x:v>6</x:v>
      </x:c>
      <x:c r="I87" s="18" t="n">
        <x:f>INDEX('03 Formation Registry'!$J$6:$J$53,MATCH(F87,'03 Formation Registry'!$C$6:$C$53,0))</x:f>
        <x:v>1365</x:v>
      </x:c>
      <x:c r="J87" s="18" t="n">
        <x:f>H87*I87</x:f>
        <x:v>8190</x:v>
      </x:c>
      <x:c r="K87" s="18" t="n">
        <x:f>H87*INDEX('03 Formation Registry'!$G$6:$G$53,MATCH(F87,'03 Formation Registry'!$C$6:$C$53,0))</x:f>
        <x:v>2520</x:v>
      </x:c>
      <x:c r="L87" s="11" t="str">
        <x:v>Pass 58 declared demand</x:v>
      </x:c>
      <x:c r="M87" s="26"/>
      <x:c r="N87" s="26"/>
    </x:row>
    <x:row r="88">
      <x:c r="C88" s="11" t="str">
        <x:v>C2-M-MPG</x:v>
      </x:c>
      <x:c r="D88" s="11" t="str">
        <x:v>C2</x:v>
      </x:c>
      <x:c r="E88" s="11" t="str">
        <x:v>Gulf–Atlantic hurricane</x:v>
      </x:c>
      <x:c r="F88" s="11" t="str">
        <x:v>M-MPG</x:v>
      </x:c>
      <x:c r="G88" s="11" t="str">
        <x:v>Maritime production group</x:v>
      </x:c>
      <x:c r="H88" s="18" t="n">
        <x:v>4</x:v>
      </x:c>
      <x:c r="I88" s="18" t="n">
        <x:f>INDEX('03 Formation Registry'!$J$6:$J$53,MATCH(F88,'03 Formation Registry'!$C$6:$C$53,0))</x:f>
        <x:v>7350</x:v>
      </x:c>
      <x:c r="J88" s="18" t="n">
        <x:f>H88*I88</x:f>
        <x:v>29400</x:v>
      </x:c>
      <x:c r="K88" s="18" t="n">
        <x:f>H88*INDEX('03 Formation Registry'!$G$6:$G$53,MATCH(F88,'03 Formation Registry'!$C$6:$C$53,0))</x:f>
        <x:v>4400</x:v>
      </x:c>
      <x:c r="L88" s="11" t="str">
        <x:v>Pass 58 declared demand</x:v>
      </x:c>
      <x:c r="M88" s="26"/>
      <x:c r="N88" s="26"/>
    </x:row>
    <x:row r="89">
      <x:c r="C89" s="11" t="str">
        <x:v>C2-I-WRG</x:v>
      </x:c>
      <x:c r="D89" s="11" t="str">
        <x:v>C2</x:v>
      </x:c>
      <x:c r="E89" s="11" t="str">
        <x:v>Gulf–Atlantic hurricane</x:v>
      </x:c>
      <x:c r="F89" s="11" t="str">
        <x:v>I-WRG</x:v>
      </x:c>
      <x:c r="G89" s="11" t="str">
        <x:v>Water restoration group</x:v>
      </x:c>
      <x:c r="H89" s="18" t="n">
        <x:v>6</x:v>
      </x:c>
      <x:c r="I89" s="18" t="n">
        <x:f>INDEX('03 Formation Registry'!$J$6:$J$53,MATCH(F89,'03 Formation Registry'!$C$6:$C$53,0))</x:f>
        <x:v>7054.799999999999</x:v>
      </x:c>
      <x:c r="J89" s="18" t="n">
        <x:f>H89*I89</x:f>
        <x:v>42328.799999999996</x:v>
      </x:c>
      <x:c r="K89" s="18" t="n">
        <x:f>H89*INDEX('03 Formation Registry'!$G$6:$G$53,MATCH(F89,'03 Formation Registry'!$C$6:$C$53,0))</x:f>
        <x:v>16320</x:v>
      </x:c>
      <x:c r="L89" s="11" t="str">
        <x:v>Pass 58 declared demand</x:v>
      </x:c>
      <x:c r="M89" s="26"/>
      <x:c r="N89" s="26"/>
    </x:row>
    <x:row r="90">
      <x:c r="C90" s="11" t="str">
        <x:v>C2-I-PRG</x:v>
      </x:c>
      <x:c r="D90" s="11" t="str">
        <x:v>C2</x:v>
      </x:c>
      <x:c r="E90" s="11" t="str">
        <x:v>Gulf–Atlantic hurricane</x:v>
      </x:c>
      <x:c r="F90" s="11" t="str">
        <x:v>I-PRG</x:v>
      </x:c>
      <x:c r="G90" s="11" t="str">
        <x:v>Power restoration group</x:v>
      </x:c>
      <x:c r="H90" s="18" t="n">
        <x:v>6</x:v>
      </x:c>
      <x:c r="I90" s="18" t="n">
        <x:f>INDEX('03 Formation Registry'!$J$6:$J$53,MATCH(F90,'03 Formation Registry'!$C$6:$C$53,0))</x:f>
        <x:v>5499.6</x:v>
      </x:c>
      <x:c r="J90" s="18" t="n">
        <x:f>H90*I90</x:f>
        <x:v>32997.600000000006</x:v>
      </x:c>
      <x:c r="K90" s="18" t="n">
        <x:f>H90*INDEX('03 Formation Registry'!$G$6:$G$53,MATCH(F90,'03 Formation Registry'!$C$6:$C$53,0))</x:f>
        <x:v>16776</x:v>
      </x:c>
      <x:c r="L90" s="11" t="str">
        <x:v>Pass 58 declared demand</x:v>
      </x:c>
      <x:c r="M90" s="26"/>
      <x:c r="N90" s="26"/>
    </x:row>
    <x:row r="91">
      <x:c r="C91" s="11" t="str">
        <x:v>C2-I-GBG</x:v>
      </x:c>
      <x:c r="D91" s="11" t="str">
        <x:v>C2</x:v>
      </x:c>
      <x:c r="E91" s="11" t="str">
        <x:v>Gulf–Atlantic hurricane</x:v>
      </x:c>
      <x:c r="F91" s="11" t="str">
        <x:v>I-GBG</x:v>
      </x:c>
      <x:c r="G91" s="11" t="str">
        <x:v>Grid bridge group</x:v>
      </x:c>
      <x:c r="H91" s="18" t="n">
        <x:v>5</x:v>
      </x:c>
      <x:c r="I91" s="18" t="n">
        <x:f>INDEX('03 Formation Registry'!$J$6:$J$53,MATCH(F91,'03 Formation Registry'!$C$6:$C$53,0))</x:f>
        <x:v>4500</x:v>
      </x:c>
      <x:c r="J91" s="18" t="n">
        <x:f>H91*I91</x:f>
        <x:v>22500</x:v>
      </x:c>
      <x:c r="K91" s="18" t="n">
        <x:f>H91*INDEX('03 Formation Registry'!$G$6:$G$53,MATCH(F91,'03 Formation Registry'!$C$6:$C$53,0))</x:f>
        <x:v>9000</x:v>
      </x:c>
      <x:c r="L91" s="11" t="str">
        <x:v>Pass 58 declared demand</x:v>
      </x:c>
      <x:c r="M91" s="26"/>
      <x:c r="N91" s="26"/>
    </x:row>
    <x:row r="92">
      <x:c r="C92" s="11" t="str">
        <x:v>C2-H-THC</x:v>
      </x:c>
      <x:c r="D92" s="11" t="str">
        <x:v>C2</x:v>
      </x:c>
      <x:c r="E92" s="11" t="str">
        <x:v>Gulf–Atlantic hurricane</x:v>
      </x:c>
      <x:c r="F92" s="11" t="str">
        <x:v>H-THC</x:v>
      </x:c>
      <x:c r="G92" s="11" t="str">
        <x:v>Theater hospital command</x:v>
      </x:c>
      <x:c r="H92" s="18" t="n">
        <x:v>3</x:v>
      </x:c>
      <x:c r="I92" s="18" t="n">
        <x:f>INDEX('03 Formation Registry'!$J$6:$J$53,MATCH(F92,'03 Formation Registry'!$C$6:$C$53,0))</x:f>
        <x:v>1837.5</x:v>
      </x:c>
      <x:c r="J92" s="18" t="n">
        <x:f>H92*I92</x:f>
        <x:v>5512.5</x:v>
      </x:c>
      <x:c r="K92" s="18" t="n">
        <x:f>H92*INDEX('03 Formation Registry'!$G$6:$G$53,MATCH(F92,'03 Formation Registry'!$C$6:$C$53,0))</x:f>
        <x:v>2700</x:v>
      </x:c>
      <x:c r="L92" s="11" t="str">
        <x:v>Pass 58 declared demand</x:v>
      </x:c>
      <x:c r="M92" s="26"/>
      <x:c r="N92" s="26"/>
    </x:row>
    <x:row r="93">
      <x:c r="C93" s="11" t="str">
        <x:v>C2-H-PMG</x:v>
      </x:c>
      <x:c r="D93" s="11" t="str">
        <x:v>C2</x:v>
      </x:c>
      <x:c r="E93" s="11" t="str">
        <x:v>Gulf–Atlantic hurricane</x:v>
      </x:c>
      <x:c r="F93" s="11" t="str">
        <x:v>H-PMG</x:v>
      </x:c>
      <x:c r="G93" s="11" t="str">
        <x:v>Patient movement group</x:v>
      </x:c>
      <x:c r="H93" s="18" t="n">
        <x:v>5</x:v>
      </x:c>
      <x:c r="I93" s="18" t="n">
        <x:f>INDEX('03 Formation Registry'!$J$6:$J$53,MATCH(F93,'03 Formation Registry'!$C$6:$C$53,0))</x:f>
        <x:v>2887.4999999999995</x:v>
      </x:c>
      <x:c r="J93" s="18" t="n">
        <x:f>H93*I93</x:f>
        <x:v>14437.499999999998</x:v>
      </x:c>
      <x:c r="K93" s="18" t="n">
        <x:f>H93*INDEX('03 Formation Registry'!$G$6:$G$53,MATCH(F93,'03 Formation Registry'!$C$6:$C$53,0))</x:f>
        <x:v>3250</x:v>
      </x:c>
      <x:c r="L93" s="11" t="str">
        <x:v>Pass 58 declared demand</x:v>
      </x:c>
      <x:c r="M93" s="26"/>
      <x:c r="N93" s="26"/>
    </x:row>
    <x:row r="94">
      <x:c r="C94" s="11" t="str">
        <x:v>C2-C-ERG</x:v>
      </x:c>
      <x:c r="D94" s="11" t="str">
        <x:v>C2</x:v>
      </x:c>
      <x:c r="E94" s="11" t="str">
        <x:v>Gulf–Atlantic hurricane</x:v>
      </x:c>
      <x:c r="F94" s="11" t="str">
        <x:v>C-ERG</x:v>
      </x:c>
      <x:c r="G94" s="11" t="str">
        <x:v>Economic restart group</x:v>
      </x:c>
      <x:c r="H94" s="18" t="n">
        <x:v>6</x:v>
      </x:c>
      <x:c r="I94" s="18" t="n">
        <x:f>INDEX('03 Formation Registry'!$J$6:$J$53,MATCH(F94,'03 Formation Registry'!$C$6:$C$53,0))</x:f>
        <x:v>1218.75</x:v>
      </x:c>
      <x:c r="J94" s="18" t="n">
        <x:f>H94*I94</x:f>
        <x:v>7312.5</x:v>
      </x:c>
      <x:c r="K94" s="18" t="n">
        <x:f>H94*INDEX('03 Formation Registry'!$G$6:$G$53,MATCH(F94,'03 Formation Registry'!$C$6:$C$53,0))</x:f>
        <x:v>2100</x:v>
      </x:c>
      <x:c r="L94" s="11" t="str">
        <x:v>Pass 58 declared demand</x:v>
      </x:c>
      <x:c r="M94" s="26"/>
      <x:c r="N94" s="26"/>
    </x:row>
    <x:row r="95">
      <x:c r="C95" s="11" t="str">
        <x:v>C2-CM-HCG</x:v>
      </x:c>
      <x:c r="D95" s="11" t="str">
        <x:v>C2</x:v>
      </x:c>
      <x:c r="E95" s="11" t="str">
        <x:v>Gulf–Atlantic hurricane</x:v>
      </x:c>
      <x:c r="F95" s="11" t="str">
        <x:v>CM-HCG</x:v>
      </x:c>
      <x:c r="G95" s="11" t="str">
        <x:v>Household collection group</x:v>
      </x:c>
      <x:c r="H95" s="18" t="n">
        <x:v>8</x:v>
      </x:c>
      <x:c r="I95" s="18" t="n">
        <x:f>INDEX('03 Formation Registry'!$J$6:$J$53,MATCH(F95,'03 Formation Registry'!$C$6:$C$53,0))</x:f>
        <x:v>3353.7</x:v>
      </x:c>
      <x:c r="J95" s="18" t="n">
        <x:f>H95*I95</x:f>
        <x:v>26829.6</x:v>
      </x:c>
      <x:c r="K95" s="18" t="n">
        <x:f>H95*INDEX('03 Formation Registry'!$G$6:$G$53,MATCH(F95,'03 Formation Registry'!$C$6:$C$53,0))</x:f>
        <x:v>60696</x:v>
      </x:c>
      <x:c r="L95" s="11" t="str">
        <x:v>Pass 58 declared demand</x:v>
      </x:c>
      <x:c r="M95" s="26"/>
      <x:c r="N95" s="26"/>
    </x:row>
    <x:row r="96">
      <x:c r="C96" s="11" t="str">
        <x:v>C2-CM-CTN</x:v>
      </x:c>
      <x:c r="D96" s="11" t="str">
        <x:v>C2</x:v>
      </x:c>
      <x:c r="E96" s="11" t="str">
        <x:v>Gulf–Atlantic hurricane</x:v>
      </x:c>
      <x:c r="F96" s="11" t="str">
        <x:v>CM-CTN</x:v>
      </x:c>
      <x:c r="G96" s="11" t="str">
        <x:v>Continuity transfer-node group</x:v>
      </x:c>
      <x:c r="H96" s="18" t="n">
        <x:v>6</x:v>
      </x:c>
      <x:c r="I96" s="18" t="n">
        <x:f>INDEX('03 Formation Registry'!$J$6:$J$53,MATCH(F96,'03 Formation Registry'!$C$6:$C$53,0))</x:f>
        <x:v>2369.325</x:v>
      </x:c>
      <x:c r="J96" s="18" t="n">
        <x:f>H96*I96</x:f>
        <x:v>14215.949999999999</x:v>
      </x:c>
      <x:c r="K96" s="18" t="n">
        <x:f>H96*INDEX('03 Formation Registry'!$G$6:$G$53,MATCH(F96,'03 Formation Registry'!$C$6:$C$53,0))</x:f>
        <x:v>13734</x:v>
      </x:c>
      <x:c r="L96" s="11" t="str">
        <x:v>Pass 58 declared demand</x:v>
      </x:c>
      <x:c r="M96" s="26"/>
      <x:c r="N96" s="26"/>
    </x:row>
    <x:row r="97">
      <x:c r="C97" s="11" t="str">
        <x:v>C2-CM-RMG</x:v>
      </x:c>
      <x:c r="D97" s="11" t="str">
        <x:v>C2</x:v>
      </x:c>
      <x:c r="E97" s="11" t="str">
        <x:v>Gulf–Atlantic hurricane</x:v>
      </x:c>
      <x:c r="F97" s="11" t="str">
        <x:v>CM-RMG</x:v>
      </x:c>
      <x:c r="G97" s="11" t="str">
        <x:v>Civil road-mobility group</x:v>
      </x:c>
      <x:c r="H97" s="18" t="n">
        <x:v>10</x:v>
      </x:c>
      <x:c r="I97" s="18" t="n">
        <x:f>INDEX('03 Formation Registry'!$J$6:$J$53,MATCH(F97,'03 Formation Registry'!$C$6:$C$53,0))</x:f>
        <x:v>2625</x:v>
      </x:c>
      <x:c r="J97" s="18" t="n">
        <x:f>H97*I97</x:f>
        <x:v>26250</x:v>
      </x:c>
      <x:c r="K97" s="18" t="n">
        <x:f>H97*INDEX('03 Formation Registry'!$G$6:$G$53,MATCH(F97,'03 Formation Registry'!$C$6:$C$53,0))</x:f>
        <x:v>9000</x:v>
      </x:c>
      <x:c r="L97" s="11" t="str">
        <x:v>Pass 58 declared demand</x:v>
      </x:c>
      <x:c r="M97" s="26"/>
      <x:c r="N97" s="26"/>
    </x:row>
    <x:row r="98">
      <x:c r="C98" s="11" t="str">
        <x:v>C2-CM-RLG</x:v>
      </x:c>
      <x:c r="D98" s="11" t="str">
        <x:v>C2</x:v>
      </x:c>
      <x:c r="E98" s="11" t="str">
        <x:v>Gulf–Atlantic hurricane</x:v>
      </x:c>
      <x:c r="F98" s="11" t="str">
        <x:v>CM-RLG</x:v>
      </x:c>
      <x:c r="G98" s="11" t="str">
        <x:v>Civil rail-mobility group</x:v>
      </x:c>
      <x:c r="H98" s="18" t="n">
        <x:v>4</x:v>
      </x:c>
      <x:c r="I98" s="18" t="n">
        <x:f>INDEX('03 Formation Registry'!$J$6:$J$53,MATCH(F98,'03 Formation Registry'!$C$6:$C$53,0))</x:f>
        <x:v>3600</x:v>
      </x:c>
      <x:c r="J98" s="18" t="n">
        <x:f>H98*I98</x:f>
        <x:v>14400</x:v>
      </x:c>
      <x:c r="K98" s="18" t="n">
        <x:f>H98*INDEX('03 Formation Registry'!$G$6:$G$53,MATCH(F98,'03 Formation Registry'!$C$6:$C$53,0))</x:f>
        <x:v>2000</x:v>
      </x:c>
      <x:c r="L98" s="11" t="str">
        <x:v>Pass 58 declared demand</x:v>
      </x:c>
      <x:c r="M98" s="26"/>
      <x:c r="N98" s="26"/>
    </x:row>
    <x:row r="99">
      <x:c r="C99" s="11" t="str">
        <x:v>C2-CM-AMG</x:v>
      </x:c>
      <x:c r="D99" s="11" t="str">
        <x:v>C2</x:v>
      </x:c>
      <x:c r="E99" s="11" t="str">
        <x:v>Gulf–Atlantic hurricane</x:v>
      </x:c>
      <x:c r="F99" s="11" t="str">
        <x:v>CM-AMG</x:v>
      </x:c>
      <x:c r="G99" s="11" t="str">
        <x:v>Civil air-mobility group</x:v>
      </x:c>
      <x:c r="H99" s="18" t="n">
        <x:v>3</x:v>
      </x:c>
      <x:c r="I99" s="18" t="n">
        <x:f>INDEX('03 Formation Registry'!$J$6:$J$53,MATCH(F99,'03 Formation Registry'!$C$6:$C$53,0))</x:f>
        <x:v>3375</x:v>
      </x:c>
      <x:c r="J99" s="18" t="n">
        <x:f>H99*I99</x:f>
        <x:v>10125</x:v>
      </x:c>
      <x:c r="K99" s="18" t="n">
        <x:f>H99*INDEX('03 Formation Registry'!$G$6:$G$53,MATCH(F99,'03 Formation Registry'!$C$6:$C$53,0))</x:f>
        <x:v>1800</x:v>
      </x:c>
      <x:c r="L99" s="11" t="str">
        <x:v>Pass 58 declared demand</x:v>
      </x:c>
      <x:c r="M99" s="26"/>
      <x:c r="N99" s="26"/>
    </x:row>
    <x:row r="100">
      <x:c r="C100" s="11" t="str">
        <x:v>C2-CM-WMG</x:v>
      </x:c>
      <x:c r="D100" s="11" t="str">
        <x:v>C2</x:v>
      </x:c>
      <x:c r="E100" s="11" t="str">
        <x:v>Gulf–Atlantic hurricane</x:v>
      </x:c>
      <x:c r="F100" s="11" t="str">
        <x:v>CM-WMG</x:v>
      </x:c>
      <x:c r="G100" s="11" t="str">
        <x:v>Civil water-mobility group</x:v>
      </x:c>
      <x:c r="H100" s="18" t="n">
        <x:v>4</x:v>
      </x:c>
      <x:c r="I100" s="18" t="n">
        <x:f>INDEX('03 Formation Registry'!$J$6:$J$53,MATCH(F100,'03 Formation Registry'!$C$6:$C$53,0))</x:f>
        <x:v>3375</x:v>
      </x:c>
      <x:c r="J100" s="18" t="n">
        <x:f>H100*I100</x:f>
        <x:v>13500</x:v>
      </x:c>
      <x:c r="K100" s="18" t="n">
        <x:f>H100*INDEX('03 Formation Registry'!$G$6:$G$53,MATCH(F100,'03 Formation Registry'!$C$6:$C$53,0))</x:f>
        <x:v>2000</x:v>
      </x:c>
      <x:c r="L100" s="11" t="str">
        <x:v>Pass 58 declared demand</x:v>
      </x:c>
      <x:c r="M100" s="26"/>
      <x:c r="N100" s="26"/>
    </x:row>
    <x:row r="101">
      <x:c r="C101" s="11" t="str">
        <x:v>C2-CM-RDC</x:v>
      </x:c>
      <x:c r="D101" s="11" t="str">
        <x:v>C2</x:v>
      </x:c>
      <x:c r="E101" s="11" t="str">
        <x:v>Gulf–Atlantic hurricane</x:v>
      </x:c>
      <x:c r="F101" s="11" t="str">
        <x:v>CM-RDC</x:v>
      </x:c>
      <x:c r="G101" s="11" t="str">
        <x:v>Return and durable-continuity group</x:v>
      </x:c>
      <x:c r="H101" s="18" t="n">
        <x:v>6</x:v>
      </x:c>
      <x:c r="I101" s="18" t="n">
        <x:f>INDEX('03 Formation Registry'!$J$6:$J$53,MATCH(F101,'03 Formation Registry'!$C$6:$C$53,0))</x:f>
        <x:v>675</x:v>
      </x:c>
      <x:c r="J101" s="18" t="n">
        <x:f>H101*I101</x:f>
        <x:v>4050</x:v>
      </x:c>
      <x:c r="K101" s="18" t="n">
        <x:f>H101*INDEX('03 Formation Registry'!$G$6:$G$53,MATCH(F101,'03 Formation Registry'!$C$6:$C$53,0))</x:f>
        <x:v>2700</x:v>
      </x:c>
      <x:c r="L101" s="11" t="str">
        <x:v>Pass 58 declared demand</x:v>
      </x:c>
      <x:c r="M101" s="26"/>
      <x:c r="N101" s="26"/>
    </x:row>
    <x:row r="102">
      <x:c r="C102" s="11" t="str">
        <x:v>C3-J-CIE</x:v>
      </x:c>
      <x:c r="D102" s="11" t="str">
        <x:v>C3</x:v>
      </x:c>
      <x:c r="E102" s="11" t="str">
        <x:v>Cascadia earthquake</x:v>
      </x:c>
      <x:c r="F102" s="11" t="str">
        <x:v>J-CIE</x:v>
      </x:c>
      <x:c r="G102" s="11" t="str">
        <x:v>Civil integration and effects group</x:v>
      </x:c>
      <x:c r="H102" s="18" t="n">
        <x:v>5</x:v>
      </x:c>
      <x:c r="I102" s="18" t="n">
        <x:f>INDEX('03 Formation Registry'!$J$6:$J$53,MATCH(F102,'03 Formation Registry'!$C$6:$C$53,0))</x:f>
        <x:v>1072.5</x:v>
      </x:c>
      <x:c r="J102" s="18" t="n">
        <x:f>H102*I102</x:f>
        <x:v>5362.5</x:v>
      </x:c>
      <x:c r="K102" s="18" t="n">
        <x:f>H102*INDEX('03 Formation Registry'!$G$6:$G$53,MATCH(F102,'03 Formation Registry'!$C$6:$C$53,0))</x:f>
        <x:v>600</x:v>
      </x:c>
      <x:c r="L102" s="11" t="str">
        <x:v>Pass 58 declared demand</x:v>
      </x:c>
      <x:c r="M102" s="26"/>
      <x:c r="N102" s="26"/>
    </x:row>
    <x:row r="103">
      <x:c r="C103" s="11" t="str">
        <x:v>C3-J-TOC</x:v>
      </x:c>
      <x:c r="D103" s="11" t="str">
        <x:v>C3</x:v>
      </x:c>
      <x:c r="E103" s="11" t="str">
        <x:v>Cascadia earthquake</x:v>
      </x:c>
      <x:c r="F103" s="11" t="str">
        <x:v>J-TOC</x:v>
      </x:c>
      <x:c r="G103" s="11" t="str">
        <x:v>Theater-opening command</x:v>
      </x:c>
      <x:c r="H103" s="18" t="n">
        <x:v>4</x:v>
      </x:c>
      <x:c r="I103" s="18" t="n">
        <x:f>INDEX('03 Formation Registry'!$J$6:$J$53,MATCH(F103,'03 Formation Registry'!$C$6:$C$53,0))</x:f>
        <x:v>1072.5</x:v>
      </x:c>
      <x:c r="J103" s="18" t="n">
        <x:f>H103*I103</x:f>
        <x:v>4290</x:v>
      </x:c>
      <x:c r="K103" s="18" t="n">
        <x:f>H103*INDEX('03 Formation Registry'!$G$6:$G$53,MATCH(F103,'03 Formation Registry'!$C$6:$C$53,0))</x:f>
        <x:v>2400</x:v>
      </x:c>
      <x:c r="L103" s="11" t="str">
        <x:v>Pass 58 declared demand</x:v>
      </x:c>
      <x:c r="M103" s="26"/>
      <x:c r="N103" s="26"/>
    </x:row>
    <x:row r="104">
      <x:c r="C104" s="11" t="str">
        <x:v>C3-J-TSC</x:v>
      </x:c>
      <x:c r="D104" s="11" t="str">
        <x:v>C3</x:v>
      </x:c>
      <x:c r="E104" s="11" t="str">
        <x:v>Cascadia earthquake</x:v>
      </x:c>
      <x:c r="F104" s="11" t="str">
        <x:v>J-TSC</x:v>
      </x:c>
      <x:c r="G104" s="11" t="str">
        <x:v>Theater sustainment command</x:v>
      </x:c>
      <x:c r="H104" s="18" t="n">
        <x:v>5</x:v>
      </x:c>
      <x:c r="I104" s="18" t="n">
        <x:f>INDEX('03 Formation Registry'!$J$6:$J$53,MATCH(F104,'03 Formation Registry'!$C$6:$C$53,0))</x:f>
        <x:v>1072.5</x:v>
      </x:c>
      <x:c r="J104" s="18" t="n">
        <x:f>H104*I104</x:f>
        <x:v>5362.5</x:v>
      </x:c>
      <x:c r="K104" s="18" t="n">
        <x:f>H104*INDEX('03 Formation Registry'!$G$6:$G$53,MATCH(F104,'03 Formation Registry'!$C$6:$C$53,0))</x:f>
        <x:v>4500</x:v>
      </x:c>
      <x:c r="L104" s="11" t="str">
        <x:v>Pass 58 declared demand</x:v>
      </x:c>
      <x:c r="M104" s="26"/>
      <x:c r="N104" s="26"/>
    </x:row>
    <x:row r="105">
      <x:c r="C105" s="11" t="str">
        <x:v>C3-J-RRG</x:v>
      </x:c>
      <x:c r="D105" s="11" t="str">
        <x:v>C3</x:v>
      </x:c>
      <x:c r="E105" s="11" t="str">
        <x:v>Cascadia earthquake</x:v>
      </x:c>
      <x:c r="F105" s="11" t="str">
        <x:v>J-RRG</x:v>
      </x:c>
      <x:c r="G105" s="11" t="str">
        <x:v>Replacement and reconstitution group</x:v>
      </x:c>
      <x:c r="H105" s="18" t="n">
        <x:v>5</x:v>
      </x:c>
      <x:c r="I105" s="18" t="n">
        <x:f>INDEX('03 Formation Registry'!$J$6:$J$53,MATCH(F105,'03 Formation Registry'!$C$6:$C$53,0))</x:f>
        <x:v>1072.5</x:v>
      </x:c>
      <x:c r="J105" s="18" t="n">
        <x:f>H105*I105</x:f>
        <x:v>5362.5</x:v>
      </x:c>
      <x:c r="K105" s="18" t="n">
        <x:f>H105*INDEX('03 Formation Registry'!$G$6:$G$53,MATCH(F105,'03 Formation Registry'!$C$6:$C$53,0))</x:f>
        <x:v>2000</x:v>
      </x:c>
      <x:c r="L105" s="11" t="str">
        <x:v>Pass 58 declared demand</x:v>
      </x:c>
      <x:c r="M105" s="26"/>
      <x:c r="N105" s="26"/>
    </x:row>
    <x:row r="106">
      <x:c r="C106" s="11" t="str">
        <x:v>C3-J-TDG</x:v>
      </x:c>
      <x:c r="D106" s="11" t="str">
        <x:v>C3</x:v>
      </x:c>
      <x:c r="E106" s="11" t="str">
        <x:v>Cascadia earthquake</x:v>
      </x:c>
      <x:c r="F106" s="11" t="str">
        <x:v>J-TDG</x:v>
      </x:c>
      <x:c r="G106" s="11" t="str">
        <x:v>Transfer and demobilization group</x:v>
      </x:c>
      <x:c r="H106" s="18" t="n">
        <x:v>4</x:v>
      </x:c>
      <x:c r="I106" s="18" t="n">
        <x:f>INDEX('03 Formation Registry'!$J$6:$J$53,MATCH(F106,'03 Formation Registry'!$C$6:$C$53,0))</x:f>
        <x:v>1072.5</x:v>
      </x:c>
      <x:c r="J106" s="18" t="n">
        <x:f>H106*I106</x:f>
        <x:v>4290</x:v>
      </x:c>
      <x:c r="K106" s="18" t="n">
        <x:f>H106*INDEX('03 Formation Registry'!$G$6:$G$53,MATCH(F106,'03 Formation Registry'!$C$6:$C$53,0))</x:f>
        <x:v>600</x:v>
      </x:c>
      <x:c r="L106" s="11" t="str">
        <x:v>Pass 58 declared demand</x:v>
      </x:c>
      <x:c r="M106" s="26"/>
      <x:c r="N106" s="26"/>
    </x:row>
    <x:row r="107">
      <x:c r="C107" s="11" t="str">
        <x:v>C3-L-ROG</x:v>
      </x:c>
      <x:c r="D107" s="11" t="str">
        <x:v>C3</x:v>
      </x:c>
      <x:c r="E107" s="11" t="str">
        <x:v>Cascadia earthquake</x:v>
      </x:c>
      <x:c r="F107" s="11" t="str">
        <x:v>L-ROG</x:v>
      </x:c>
      <x:c r="G107" s="11" t="str">
        <x:v>Access and route-opening group</x:v>
      </x:c>
      <x:c r="H107" s="18" t="n">
        <x:v>12</x:v>
      </x:c>
      <x:c r="I107" s="18" t="n">
        <x:f>INDEX('03 Formation Registry'!$J$6:$J$53,MATCH(F107,'03 Formation Registry'!$C$6:$C$53,0))</x:f>
        <x:v>3037.5</x:v>
      </x:c>
      <x:c r="J107" s="18" t="n">
        <x:f>H107*I107</x:f>
        <x:v>36450</x:v>
      </x:c>
      <x:c r="K107" s="18" t="n">
        <x:f>H107*INDEX('03 Formation Registry'!$G$6:$G$53,MATCH(F107,'03 Formation Registry'!$C$6:$C$53,0))</x:f>
        <x:v>4200</x:v>
      </x:c>
      <x:c r="L107" s="11" t="str">
        <x:v>Pass 58 declared demand</x:v>
      </x:c>
      <x:c r="M107" s="26"/>
      <x:c r="N107" s="26"/>
    </x:row>
    <x:row r="108">
      <x:c r="C108" s="11" t="str">
        <x:v>C3-L-HCG</x:v>
      </x:c>
      <x:c r="D108" s="11" t="str">
        <x:v>C3</x:v>
      </x:c>
      <x:c r="E108" s="11" t="str">
        <x:v>Cascadia earthquake</x:v>
      </x:c>
      <x:c r="F108" s="11" t="str">
        <x:v>L-HCG</x:v>
      </x:c>
      <x:c r="G108" s="11" t="str">
        <x:v>Flood and hydraulic-control group</x:v>
      </x:c>
      <x:c r="H108" s="18" t="n">
        <x:v>6</x:v>
      </x:c>
      <x:c r="I108" s="18" t="n">
        <x:f>INDEX('03 Formation Registry'!$J$6:$J$53,MATCH(F108,'03 Formation Registry'!$C$6:$C$53,0))</x:f>
        <x:v>3037.5</x:v>
      </x:c>
      <x:c r="J108" s="18" t="n">
        <x:f>H108*I108</x:f>
        <x:v>18225</x:v>
      </x:c>
      <x:c r="K108" s="18" t="n">
        <x:f>H108*INDEX('03 Formation Registry'!$G$6:$G$53,MATCH(F108,'03 Formation Registry'!$C$6:$C$53,0))</x:f>
        <x:v>3000</x:v>
      </x:c>
      <x:c r="L108" s="11" t="str">
        <x:v>Pass 58 declared demand</x:v>
      </x:c>
      <x:c r="M108" s="26"/>
      <x:c r="N108" s="26"/>
    </x:row>
    <x:row r="109">
      <x:c r="C109" s="11" t="str">
        <x:v>C3-L-DMG</x:v>
      </x:c>
      <x:c r="D109" s="11" t="str">
        <x:v>C3</x:v>
      </x:c>
      <x:c r="E109" s="11" t="str">
        <x:v>Cascadia earthquake</x:v>
      </x:c>
      <x:c r="F109" s="11" t="str">
        <x:v>L-DMG</x:v>
      </x:c>
      <x:c r="G109" s="11" t="str">
        <x:v>Debris and materials group</x:v>
      </x:c>
      <x:c r="H109" s="18" t="n">
        <x:v>12</x:v>
      </x:c>
      <x:c r="I109" s="18" t="n">
        <x:f>INDEX('03 Formation Registry'!$J$6:$J$53,MATCH(F109,'03 Formation Registry'!$C$6:$C$53,0))</x:f>
        <x:v>3037.5</x:v>
      </x:c>
      <x:c r="J109" s="18" t="n">
        <x:f>H109*I109</x:f>
        <x:v>36450</x:v>
      </x:c>
      <x:c r="K109" s="18" t="n">
        <x:f>H109*INDEX('03 Formation Registry'!$G$6:$G$53,MATCH(F109,'03 Formation Registry'!$C$6:$C$53,0))</x:f>
        <x:v>4800</x:v>
      </x:c>
      <x:c r="L109" s="11" t="str">
        <x:v>Pass 58 declared demand</x:v>
      </x:c>
      <x:c r="M109" s="26"/>
      <x:c r="N109" s="26"/>
    </x:row>
    <x:row r="110">
      <x:c r="C110" s="11" t="str">
        <x:v>C3-L-TWG</x:v>
      </x:c>
      <x:c r="D110" s="11" t="str">
        <x:v>C3</x:v>
      </x:c>
      <x:c r="E110" s="11" t="str">
        <x:v>Cascadia earthquake</x:v>
      </x:c>
      <x:c r="F110" s="11" t="str">
        <x:v>L-TWG</x:v>
      </x:c>
      <x:c r="G110" s="11" t="str">
        <x:v>Temporary works and crossing group</x:v>
      </x:c>
      <x:c r="H110" s="18" t="n">
        <x:v>10</x:v>
      </x:c>
      <x:c r="I110" s="18" t="n">
        <x:f>INDEX('03 Formation Registry'!$J$6:$J$53,MATCH(F110,'03 Formation Registry'!$C$6:$C$53,0))</x:f>
        <x:v>3037.5</x:v>
      </x:c>
      <x:c r="J110" s="18" t="n">
        <x:f>H110*I110</x:f>
        <x:v>30375</x:v>
      </x:c>
      <x:c r="K110" s="18" t="n">
        <x:f>H110*INDEX('03 Formation Registry'!$G$6:$G$53,MATCH(F110,'03 Formation Registry'!$C$6:$C$53,0))</x:f>
        <x:v>3500</x:v>
      </x:c>
      <x:c r="L110" s="11" t="str">
        <x:v>Pass 58 declared demand</x:v>
      </x:c>
      <x:c r="M110" s="26"/>
      <x:c r="N110" s="26"/>
    </x:row>
    <x:row r="111">
      <x:c r="C111" s="11" t="str">
        <x:v>C3-L-GFG</x:v>
      </x:c>
      <x:c r="D111" s="11" t="str">
        <x:v>C3</x:v>
      </x:c>
      <x:c r="E111" s="11" t="str">
        <x:v>Cascadia earthquake</x:v>
      </x:c>
      <x:c r="F111" s="11" t="str">
        <x:v>L-GFG</x:v>
      </x:c>
      <x:c r="G111" s="11" t="str">
        <x:v>Ground fire and landscape group</x:v>
      </x:c>
      <x:c r="H111" s="18" t="n">
        <x:v>4</x:v>
      </x:c>
      <x:c r="I111" s="18" t="n">
        <x:f>INDEX('03 Formation Registry'!$J$6:$J$53,MATCH(F111,'03 Formation Registry'!$C$6:$C$53,0))</x:f>
        <x:v>3037.5</x:v>
      </x:c>
      <x:c r="J111" s="18" t="n">
        <x:f>H111*I111</x:f>
        <x:v>12150</x:v>
      </x:c>
      <x:c r="K111" s="18" t="n">
        <x:f>H111*INDEX('03 Formation Registry'!$G$6:$G$53,MATCH(F111,'03 Formation Registry'!$C$6:$C$53,0))</x:f>
        <x:v>1800</x:v>
      </x:c>
      <x:c r="L111" s="11" t="str">
        <x:v>Pass 58 declared demand</x:v>
      </x:c>
      <x:c r="M111" s="26"/>
      <x:c r="N111" s="26"/>
    </x:row>
    <x:row r="112">
      <x:c r="C112" s="11" t="str">
        <x:v>C3-A-SMW</x:v>
      </x:c>
      <x:c r="D112" s="11" t="str">
        <x:v>C3</x:v>
      </x:c>
      <x:c r="E112" s="11" t="str">
        <x:v>Cascadia earthquake</x:v>
      </x:c>
      <x:c r="F112" s="11" t="str">
        <x:v>A-SMW</x:v>
      </x:c>
      <x:c r="G112" s="11" t="str">
        <x:v>Strategic mobility wing</x:v>
      </x:c>
      <x:c r="H112" s="18" t="n">
        <x:v>4</x:v>
      </x:c>
      <x:c r="I112" s="18" t="n">
        <x:f>INDEX('03 Formation Registry'!$J$6:$J$53,MATCH(F112,'03 Formation Registry'!$C$6:$C$53,0))</x:f>
        <x:v>2812.5</x:v>
      </x:c>
      <x:c r="J112" s="18" t="n">
        <x:f>H112*I112</x:f>
        <x:v>11250</x:v>
      </x:c>
      <x:c r="K112" s="18" t="n">
        <x:f>H112*INDEX('03 Formation Registry'!$G$6:$G$53,MATCH(F112,'03 Formation Registry'!$C$6:$C$53,0))</x:f>
        <x:v>3600</x:v>
      </x:c>
      <x:c r="L112" s="11" t="str">
        <x:v>Pass 58 declared demand</x:v>
      </x:c>
      <x:c r="M112" s="26"/>
      <x:c r="N112" s="26"/>
    </x:row>
    <x:row r="113">
      <x:c r="C113" s="11" t="str">
        <x:v>C3-A-AAG</x:v>
      </x:c>
      <x:c r="D113" s="11" t="str">
        <x:v>C3</x:v>
      </x:c>
      <x:c r="E113" s="11" t="str">
        <x:v>Cascadia earthquake</x:v>
      </x:c>
      <x:c r="F113" s="11" t="str">
        <x:v>A-AAG</x:v>
      </x:c>
      <x:c r="G113" s="11" t="str">
        <x:v>Austere air-access group</x:v>
      </x:c>
      <x:c r="H113" s="18" t="n">
        <x:v>6</x:v>
      </x:c>
      <x:c r="I113" s="18" t="n">
        <x:f>INDEX('03 Formation Registry'!$J$6:$J$53,MATCH(F113,'03 Formation Registry'!$C$6:$C$53,0))</x:f>
        <x:v>2812.5</x:v>
      </x:c>
      <x:c r="J113" s="18" t="n">
        <x:f>H113*I113</x:f>
        <x:v>16875</x:v>
      </x:c>
      <x:c r="K113" s="18" t="n">
        <x:f>H113*INDEX('03 Formation Registry'!$G$6:$G$53,MATCH(F113,'03 Formation Registry'!$C$6:$C$53,0))</x:f>
        <x:v>2100</x:v>
      </x:c>
      <x:c r="L113" s="11" t="str">
        <x:v>Pass 58 declared demand</x:v>
      </x:c>
      <x:c r="M113" s="26"/>
      <x:c r="N113" s="26"/>
    </x:row>
    <x:row r="114">
      <x:c r="C114" s="11" t="str">
        <x:v>C3-A-AHW</x:v>
      </x:c>
      <x:c r="D114" s="11" t="str">
        <x:v>C3</x:v>
      </x:c>
      <x:c r="E114" s="11" t="str">
        <x:v>Cascadia earthquake</x:v>
      </x:c>
      <x:c r="F114" s="11" t="str">
        <x:v>A-AHW</x:v>
      </x:c>
      <x:c r="G114" s="11" t="str">
        <x:v>Aerial hazard-control wing</x:v>
      </x:c>
      <x:c r="H114" s="18" t="n">
        <x:v>2</x:v>
      </x:c>
      <x:c r="I114" s="18" t="n">
        <x:f>INDEX('03 Formation Registry'!$J$6:$J$53,MATCH(F114,'03 Formation Registry'!$C$6:$C$53,0))</x:f>
        <x:v>2812.5</x:v>
      </x:c>
      <x:c r="J114" s="18" t="n">
        <x:f>H114*I114</x:f>
        <x:v>5625</x:v>
      </x:c>
      <x:c r="K114" s="18" t="n">
        <x:f>H114*INDEX('03 Formation Registry'!$G$6:$G$53,MATCH(F114,'03 Formation Registry'!$C$6:$C$53,0))</x:f>
        <x:v>1200</x:v>
      </x:c>
      <x:c r="L114" s="11" t="str">
        <x:v>Pass 58 declared demand</x:v>
      </x:c>
      <x:c r="M114" s="26"/>
      <x:c r="N114" s="26"/>
    </x:row>
    <x:row r="115">
      <x:c r="C115" s="11" t="str">
        <x:v>C3-A-TDG</x:v>
      </x:c>
      <x:c r="D115" s="11" t="str">
        <x:v>C3</x:v>
      </x:c>
      <x:c r="E115" s="11" t="str">
        <x:v>Cascadia earthquake</x:v>
      </x:c>
      <x:c r="F115" s="11" t="str">
        <x:v>A-TDG</x:v>
      </x:c>
      <x:c r="G115" s="11" t="str">
        <x:v>Tactical distribution group</x:v>
      </x:c>
      <x:c r="H115" s="18" t="n">
        <x:v>8</x:v>
      </x:c>
      <x:c r="I115" s="18" t="n">
        <x:f>INDEX('03 Formation Registry'!$J$6:$J$53,MATCH(F115,'03 Formation Registry'!$C$6:$C$53,0))</x:f>
        <x:v>2812.5</x:v>
      </x:c>
      <x:c r="J115" s="18" t="n">
        <x:f>H115*I115</x:f>
        <x:v>22500</x:v>
      </x:c>
      <x:c r="K115" s="18" t="n">
        <x:f>H115*INDEX('03 Formation Registry'!$G$6:$G$53,MATCH(F115,'03 Formation Registry'!$C$6:$C$53,0))</x:f>
        <x:v>3600</x:v>
      </x:c>
      <x:c r="L115" s="11" t="str">
        <x:v>Pass 58 declared demand</x:v>
      </x:c>
      <x:c r="M115" s="26"/>
      <x:c r="N115" s="26"/>
    </x:row>
    <x:row r="116">
      <x:c r="C116" s="11" t="str">
        <x:v>C3-A-SRG</x:v>
      </x:c>
      <x:c r="D116" s="11" t="str">
        <x:v>C3</x:v>
      </x:c>
      <x:c r="E116" s="11" t="str">
        <x:v>Cascadia earthquake</x:v>
      </x:c>
      <x:c r="F116" s="11" t="str">
        <x:v>A-SRG</x:v>
      </x:c>
      <x:c r="G116" s="11" t="str">
        <x:v>Air sensing and relay group</x:v>
      </x:c>
      <x:c r="H116" s="18" t="n">
        <x:v>5</x:v>
      </x:c>
      <x:c r="I116" s="18" t="n">
        <x:f>INDEX('03 Formation Registry'!$J$6:$J$53,MATCH(F116,'03 Formation Registry'!$C$6:$C$53,0))</x:f>
        <x:v>2812.5</x:v>
      </x:c>
      <x:c r="J116" s="18" t="n">
        <x:f>H116*I116</x:f>
        <x:v>14062.5</x:v>
      </x:c>
      <x:c r="K116" s="18" t="n">
        <x:f>H116*INDEX('03 Formation Registry'!$G$6:$G$53,MATCH(F116,'03 Formation Registry'!$C$6:$C$53,0))</x:f>
        <x:v>900</x:v>
      </x:c>
      <x:c r="L116" s="11" t="str">
        <x:v>Pass 58 declared demand</x:v>
      </x:c>
      <x:c r="M116" s="26"/>
      <x:c r="N116" s="26"/>
    </x:row>
    <x:row r="117">
      <x:c r="C117" s="11" t="str">
        <x:v>C3-A-AMG</x:v>
      </x:c>
      <x:c r="D117" s="11" t="str">
        <x:v>C3</x:v>
      </x:c>
      <x:c r="E117" s="11" t="str">
        <x:v>Cascadia earthquake</x:v>
      </x:c>
      <x:c r="F117" s="11" t="str">
        <x:v>A-AMG</x:v>
      </x:c>
      <x:c r="G117" s="11" t="str">
        <x:v>Aeromedical movement group</x:v>
      </x:c>
      <x:c r="H117" s="18" t="n">
        <x:v>5</x:v>
      </x:c>
      <x:c r="I117" s="18" t="n">
        <x:f>INDEX('03 Formation Registry'!$J$6:$J$53,MATCH(F117,'03 Formation Registry'!$C$6:$C$53,0))</x:f>
        <x:v>2812.5</x:v>
      </x:c>
      <x:c r="J117" s="18" t="n">
        <x:f>H117*I117</x:f>
        <x:v>14062.5</x:v>
      </x:c>
      <x:c r="K117" s="18" t="n">
        <x:f>H117*INDEX('03 Formation Registry'!$G$6:$G$53,MATCH(F117,'03 Formation Registry'!$C$6:$C$53,0))</x:f>
        <x:v>1500</x:v>
      </x:c>
      <x:c r="L117" s="11" t="str">
        <x:v>Pass 58 declared demand</x:v>
      </x:c>
      <x:c r="M117" s="26"/>
      <x:c r="N117" s="26"/>
    </x:row>
    <x:row r="118">
      <x:c r="C118" s="11" t="str">
        <x:v>C3-M-POG</x:v>
      </x:c>
      <x:c r="D118" s="11" t="str">
        <x:v>C3</x:v>
      </x:c>
      <x:c r="E118" s="11" t="str">
        <x:v>Cascadia earthquake</x:v>
      </x:c>
      <x:c r="F118" s="11" t="str">
        <x:v>M-POG</x:v>
      </x:c>
      <x:c r="G118" s="11" t="str">
        <x:v>Port-opening group</x:v>
      </x:c>
      <x:c r="H118" s="18" t="n">
        <x:v>8</x:v>
      </x:c>
      <x:c r="I118" s="18" t="n">
        <x:f>INDEX('03 Formation Registry'!$J$6:$J$53,MATCH(F118,'03 Formation Registry'!$C$6:$C$53,0))</x:f>
        <x:v>2100</x:v>
      </x:c>
      <x:c r="J118" s="18" t="n">
        <x:f>H118*I118</x:f>
        <x:v>16800</x:v>
      </x:c>
      <x:c r="K118" s="18" t="n">
        <x:f>H118*INDEX('03 Formation Registry'!$G$6:$G$53,MATCH(F118,'03 Formation Registry'!$C$6:$C$53,0))</x:f>
        <x:v>3600</x:v>
      </x:c>
      <x:c r="L118" s="11" t="str">
        <x:v>Pass 58 declared demand</x:v>
      </x:c>
      <x:c r="M118" s="26"/>
      <x:c r="N118" s="26"/>
    </x:row>
    <x:row r="119">
      <x:c r="C119" s="11" t="str">
        <x:v>C3-M-LAG</x:v>
      </x:c>
      <x:c r="D119" s="11" t="str">
        <x:v>C3</x:v>
      </x:c>
      <x:c r="E119" s="11" t="str">
        <x:v>Cascadia earthquake</x:v>
      </x:c>
      <x:c r="F119" s="11" t="str">
        <x:v>M-LAG</x:v>
      </x:c>
      <x:c r="G119" s="11" t="str">
        <x:v>Littoral-access group</x:v>
      </x:c>
      <x:c r="H119" s="18" t="n">
        <x:v>8</x:v>
      </x:c>
      <x:c r="I119" s="18" t="n">
        <x:f>INDEX('03 Formation Registry'!$J$6:$J$53,MATCH(F119,'03 Formation Registry'!$C$6:$C$53,0))</x:f>
        <x:v>2100</x:v>
      </x:c>
      <x:c r="J119" s="18" t="n">
        <x:f>H119*I119</x:f>
        <x:v>16800</x:v>
      </x:c>
      <x:c r="K119" s="18" t="n">
        <x:f>H119*INDEX('03 Formation Registry'!$G$6:$G$53,MATCH(F119,'03 Formation Registry'!$C$6:$C$53,0))</x:f>
        <x:v>2800</x:v>
      </x:c>
      <x:c r="L119" s="11" t="str">
        <x:v>Pass 58 declared demand</x:v>
      </x:c>
      <x:c r="M119" s="26"/>
      <x:c r="N119" s="26"/>
    </x:row>
    <x:row r="120">
      <x:c r="C120" s="11" t="str">
        <x:v>C3-M-IWG</x:v>
      </x:c>
      <x:c r="D120" s="11" t="str">
        <x:v>C3</x:v>
      </x:c>
      <x:c r="E120" s="11" t="str">
        <x:v>Cascadia earthquake</x:v>
      </x:c>
      <x:c r="F120" s="11" t="str">
        <x:v>M-IWG</x:v>
      </x:c>
      <x:c r="G120" s="11" t="str">
        <x:v>Inland-waterway group</x:v>
      </x:c>
      <x:c r="H120" s="18" t="n">
        <x:v>2</x:v>
      </x:c>
      <x:c r="I120" s="18" t="n">
        <x:f>INDEX('03 Formation Registry'!$J$6:$J$53,MATCH(F120,'03 Formation Registry'!$C$6:$C$53,0))</x:f>
        <x:v>2100</x:v>
      </x:c>
      <x:c r="J120" s="18" t="n">
        <x:f>H120*I120</x:f>
        <x:v>4200</x:v>
      </x:c>
      <x:c r="K120" s="18" t="n">
        <x:f>H120*INDEX('03 Formation Registry'!$G$6:$G$53,MATCH(F120,'03 Formation Registry'!$C$6:$C$53,0))</x:f>
        <x:v>500</x:v>
      </x:c>
      <x:c r="L120" s="11" t="str">
        <x:v>Pass 58 declared demand</x:v>
      </x:c>
      <x:c r="M120" s="26"/>
      <x:c r="N120" s="26"/>
    </x:row>
    <x:row r="121">
      <x:c r="C121" s="11" t="str">
        <x:v>C3-M-OSG</x:v>
      </x:c>
      <x:c r="D121" s="11" t="str">
        <x:v>C3</x:v>
      </x:c>
      <x:c r="E121" s="11" t="str">
        <x:v>Cascadia earthquake</x:v>
      </x:c>
      <x:c r="F121" s="11" t="str">
        <x:v>M-OSG</x:v>
      </x:c>
      <x:c r="G121" s="11" t="str">
        <x:v>Offshore-support group</x:v>
      </x:c>
      <x:c r="H121" s="18" t="n">
        <x:v>4</x:v>
      </x:c>
      <x:c r="I121" s="18" t="n">
        <x:f>INDEX('03 Formation Registry'!$J$6:$J$53,MATCH(F121,'03 Formation Registry'!$C$6:$C$53,0))</x:f>
        <x:v>2100</x:v>
      </x:c>
      <x:c r="J121" s="18" t="n">
        <x:f>H121*I121</x:f>
        <x:v>8400</x:v>
      </x:c>
      <x:c r="K121" s="18" t="n">
        <x:f>H121*INDEX('03 Formation Registry'!$G$6:$G$53,MATCH(F121,'03 Formation Registry'!$C$6:$C$53,0))</x:f>
        <x:v>2800</x:v>
      </x:c>
      <x:c r="L121" s="11" t="str">
        <x:v>Pass 58 declared demand</x:v>
      </x:c>
      <x:c r="M121" s="26"/>
      <x:c r="N121" s="26"/>
    </x:row>
    <x:row r="122">
      <x:c r="C122" s="11" t="str">
        <x:v>C3-M-SSG</x:v>
      </x:c>
      <x:c r="D122" s="11" t="str">
        <x:v>C3</x:v>
      </x:c>
      <x:c r="E122" s="11" t="str">
        <x:v>Cascadia earthquake</x:v>
      </x:c>
      <x:c r="F122" s="11" t="str">
        <x:v>M-SSG</x:v>
      </x:c>
      <x:c r="G122" s="11" t="str">
        <x:v>Ocean sustainment group</x:v>
      </x:c>
      <x:c r="H122" s="18" t="n">
        <x:v>6</x:v>
      </x:c>
      <x:c r="I122" s="18" t="n">
        <x:f>INDEX('03 Formation Registry'!$J$6:$J$53,MATCH(F122,'03 Formation Registry'!$C$6:$C$53,0))</x:f>
        <x:v>2100</x:v>
      </x:c>
      <x:c r="J122" s="18" t="n">
        <x:f>H122*I122</x:f>
        <x:v>12600</x:v>
      </x:c>
      <x:c r="K122" s="18" t="n">
        <x:f>H122*INDEX('03 Formation Registry'!$G$6:$G$53,MATCH(F122,'03 Formation Registry'!$C$6:$C$53,0))</x:f>
        <x:v>3900</x:v>
      </x:c>
      <x:c r="L122" s="11" t="str">
        <x:v>Pass 58 declared demand</x:v>
      </x:c>
      <x:c r="M122" s="26"/>
      <x:c r="N122" s="26"/>
    </x:row>
    <x:row r="123">
      <x:c r="C123" s="11" t="str">
        <x:v>C3-I-CUG</x:v>
      </x:c>
      <x:c r="D123" s="11" t="str">
        <x:v>C3</x:v>
      </x:c>
      <x:c r="E123" s="11" t="str">
        <x:v>Cascadia earthquake</x:v>
      </x:c>
      <x:c r="F123" s="11" t="str">
        <x:v>I-CUG</x:v>
      </x:c>
      <x:c r="G123" s="11" t="str">
        <x:v>Communications utility group</x:v>
      </x:c>
      <x:c r="H123" s="18" t="n">
        <x:v>8</x:v>
      </x:c>
      <x:c r="I123" s="18" t="n">
        <x:f>INDEX('03 Formation Registry'!$J$6:$J$53,MATCH(F123,'03 Formation Registry'!$C$6:$C$53,0))</x:f>
        <x:v>3600</x:v>
      </x:c>
      <x:c r="J123" s="18" t="n">
        <x:f>H123*I123</x:f>
        <x:v>28800</x:v>
      </x:c>
      <x:c r="K123" s="18" t="n">
        <x:f>H123*INDEX('03 Formation Registry'!$G$6:$G$53,MATCH(F123,'03 Formation Registry'!$C$6:$C$53,0))</x:f>
        <x:v>2000</x:v>
      </x:c>
      <x:c r="L123" s="11" t="str">
        <x:v>Pass 58 declared demand</x:v>
      </x:c>
      <x:c r="M123" s="26"/>
      <x:c r="N123" s="26"/>
    </x:row>
    <x:row r="124">
      <x:c r="C124" s="11" t="str">
        <x:v>C3-I-TSG</x:v>
      </x:c>
      <x:c r="D124" s="11" t="str">
        <x:v>C3</x:v>
      </x:c>
      <x:c r="E124" s="11" t="str">
        <x:v>Cascadia earthquake</x:v>
      </x:c>
      <x:c r="F124" s="11" t="str">
        <x:v>I-TSG</x:v>
      </x:c>
      <x:c r="G124" s="11" t="str">
        <x:v>Thermal safety group</x:v>
      </x:c>
      <x:c r="H124" s="18" t="n">
        <x:v>8</x:v>
      </x:c>
      <x:c r="I124" s="18" t="n">
        <x:f>INDEX('03 Formation Registry'!$J$6:$J$53,MATCH(F124,'03 Formation Registry'!$C$6:$C$53,0))</x:f>
        <x:v>3600</x:v>
      </x:c>
      <x:c r="J124" s="18" t="n">
        <x:f>H124*I124</x:f>
        <x:v>28800</x:v>
      </x:c>
      <x:c r="K124" s="18" t="n">
        <x:f>H124*INDEX('03 Formation Registry'!$G$6:$G$53,MATCH(F124,'03 Formation Registry'!$C$6:$C$53,0))</x:f>
        <x:v>2000</x:v>
      </x:c>
      <x:c r="L124" s="11" t="str">
        <x:v>Pass 58 declared demand</x:v>
      </x:c>
      <x:c r="M124" s="26"/>
      <x:c r="N124" s="26"/>
    </x:row>
    <x:row r="125">
      <x:c r="C125" s="11" t="str">
        <x:v>C3-I-URG</x:v>
      </x:c>
      <x:c r="D125" s="11" t="str">
        <x:v>C3</x:v>
      </x:c>
      <x:c r="E125" s="11" t="str">
        <x:v>Cascadia earthquake</x:v>
      </x:c>
      <x:c r="F125" s="11" t="str">
        <x:v>I-URG</x:v>
      </x:c>
      <x:c r="G125" s="11" t="str">
        <x:v>Utility reconstruction group</x:v>
      </x:c>
      <x:c r="H125" s="18" t="n">
        <x:v>12</x:v>
      </x:c>
      <x:c r="I125" s="18" t="n">
        <x:f>INDEX('03 Formation Registry'!$J$6:$J$53,MATCH(F125,'03 Formation Registry'!$C$6:$C$53,0))</x:f>
        <x:v>3600</x:v>
      </x:c>
      <x:c r="J125" s="18" t="n">
        <x:f>H125*I125</x:f>
        <x:v>43200</x:v>
      </x:c>
      <x:c r="K125" s="18" t="n">
        <x:f>H125*INDEX('03 Formation Registry'!$G$6:$G$53,MATCH(F125,'03 Formation Registry'!$C$6:$C$53,0))</x:f>
        <x:v>5400</x:v>
      </x:c>
      <x:c r="L125" s="11" t="str">
        <x:v>Pass 58 declared demand</x:v>
      </x:c>
      <x:c r="M125" s="26"/>
      <x:c r="N125" s="26"/>
    </x:row>
    <x:row r="126">
      <x:c r="C126" s="11" t="str">
        <x:v>C3-H-CHC</x:v>
      </x:c>
      <x:c r="D126" s="11" t="str">
        <x:v>C3</x:v>
      </x:c>
      <x:c r="E126" s="11" t="str">
        <x:v>Cascadia earthquake</x:v>
      </x:c>
      <x:c r="F126" s="11" t="str">
        <x:v>H-CHC</x:v>
      </x:c>
      <x:c r="G126" s="11" t="str">
        <x:v>Community health continuity group</x:v>
      </x:c>
      <x:c r="H126" s="18" t="n">
        <x:v>10</x:v>
      </x:c>
      <x:c r="I126" s="18" t="n">
        <x:f>INDEX('03 Formation Registry'!$J$6:$J$53,MATCH(F126,'03 Formation Registry'!$C$6:$C$53,0))</x:f>
        <x:v>2625</x:v>
      </x:c>
      <x:c r="J126" s="18" t="n">
        <x:f>H126*I126</x:f>
        <x:v>26250</x:v>
      </x:c>
      <x:c r="K126" s="18" t="n">
        <x:f>H126*INDEX('03 Formation Registry'!$G$6:$G$53,MATCH(F126,'03 Formation Registry'!$C$6:$C$53,0))</x:f>
        <x:v>5000</x:v>
      </x:c>
      <x:c r="L126" s="11" t="str">
        <x:v>Pass 58 declared demand</x:v>
      </x:c>
      <x:c r="M126" s="26"/>
      <x:c r="N126" s="26"/>
    </x:row>
    <x:row r="127">
      <x:c r="C127" s="11" t="str">
        <x:v>C3-H-MAC</x:v>
      </x:c>
      <x:c r="D127" s="11" t="str">
        <x:v>C3</x:v>
      </x:c>
      <x:c r="E127" s="11" t="str">
        <x:v>Cascadia earthquake</x:v>
      </x:c>
      <x:c r="F127" s="11" t="str">
        <x:v>H-MAC</x:v>
      </x:c>
      <x:c r="G127" s="11" t="str">
        <x:v>Mobile acute-care group</x:v>
      </x:c>
      <x:c r="H127" s="18" t="n">
        <x:v>8</x:v>
      </x:c>
      <x:c r="I127" s="18" t="n">
        <x:f>INDEX('03 Formation Registry'!$J$6:$J$53,MATCH(F127,'03 Formation Registry'!$C$6:$C$53,0))</x:f>
        <x:v>2625</x:v>
      </x:c>
      <x:c r="J127" s="18" t="n">
        <x:f>H127*I127</x:f>
        <x:v>21000</x:v>
      </x:c>
      <x:c r="K127" s="18" t="n">
        <x:f>H127*INDEX('03 Formation Registry'!$G$6:$G$53,MATCH(F127,'03 Formation Registry'!$C$6:$C$53,0))</x:f>
        <x:v>4800</x:v>
      </x:c>
      <x:c r="L127" s="11" t="str">
        <x:v>Pass 58 declared demand</x:v>
      </x:c>
      <x:c r="M127" s="26"/>
      <x:c r="N127" s="26"/>
    </x:row>
    <x:row r="128">
      <x:c r="C128" s="11" t="str">
        <x:v>C3-H-PHC</x:v>
      </x:c>
      <x:c r="D128" s="11" t="str">
        <x:v>C3</x:v>
      </x:c>
      <x:c r="E128" s="11" t="str">
        <x:v>Cascadia earthquake</x:v>
      </x:c>
      <x:c r="F128" s="11" t="str">
        <x:v>H-PHC</x:v>
      </x:c>
      <x:c r="G128" s="11" t="str">
        <x:v>Public-health control group</x:v>
      </x:c>
      <x:c r="H128" s="18" t="n">
        <x:v>5</x:v>
      </x:c>
      <x:c r="I128" s="18" t="n">
        <x:f>INDEX('03 Formation Registry'!$J$6:$J$53,MATCH(F128,'03 Formation Registry'!$C$6:$C$53,0))</x:f>
        <x:v>2625</x:v>
      </x:c>
      <x:c r="J128" s="18" t="n">
        <x:f>H128*I128</x:f>
        <x:v>13125</x:v>
      </x:c>
      <x:c r="K128" s="18" t="n">
        <x:f>H128*INDEX('03 Formation Registry'!$G$6:$G$53,MATCH(F128,'03 Formation Registry'!$C$6:$C$53,0))</x:f>
        <x:v>1250</x:v>
      </x:c>
      <x:c r="L128" s="11" t="str">
        <x:v>Pass 58 declared demand</x:v>
      </x:c>
      <x:c r="M128" s="26"/>
      <x:c r="N128" s="26"/>
    </x:row>
    <x:row r="129">
      <x:c r="C129" s="11" t="str">
        <x:v>C3-H-HWR</x:v>
      </x:c>
      <x:c r="D129" s="11" t="str">
        <x:v>C3</x:v>
      </x:c>
      <x:c r="E129" s="11" t="str">
        <x:v>Cascadia earthquake</x:v>
      </x:c>
      <x:c r="F129" s="11" t="str">
        <x:v>H-HWR</x:v>
      </x:c>
      <x:c r="G129" s="11" t="str">
        <x:v>Health workforce replacement group</x:v>
      </x:c>
      <x:c r="H129" s="18" t="n">
        <x:v>10</x:v>
      </x:c>
      <x:c r="I129" s="18" t="n">
        <x:f>INDEX('03 Formation Registry'!$J$6:$J$53,MATCH(F129,'03 Formation Registry'!$C$6:$C$53,0))</x:f>
        <x:v>2625</x:v>
      </x:c>
      <x:c r="J129" s="18" t="n">
        <x:f>H129*I129</x:f>
        <x:v>26250</x:v>
      </x:c>
      <x:c r="K129" s="18" t="n">
        <x:f>H129*INDEX('03 Formation Registry'!$G$6:$G$53,MATCH(F129,'03 Formation Registry'!$C$6:$C$53,0))</x:f>
        <x:v>5500</x:v>
      </x:c>
      <x:c r="L129" s="11" t="str">
        <x:v>Pass 58 declared demand</x:v>
      </x:c>
      <x:c r="M129" s="26"/>
      <x:c r="N129" s="26"/>
    </x:row>
    <x:row r="130">
      <x:c r="C130" s="11" t="str">
        <x:v>C3-C-PSG</x:v>
      </x:c>
      <x:c r="D130" s="11" t="str">
        <x:v>C3</x:v>
      </x:c>
      <x:c r="E130" s="11" t="str">
        <x:v>Cascadia earthquake</x:v>
      </x:c>
      <x:c r="F130" s="11" t="str">
        <x:v>C-PSG</x:v>
      </x:c>
      <x:c r="G130" s="11" t="str">
        <x:v>Population support group</x:v>
      </x:c>
      <x:c r="H130" s="18" t="n">
        <x:v>16</x:v>
      </x:c>
      <x:c r="I130" s="18" t="n">
        <x:f>INDEX('03 Formation Registry'!$J$6:$J$53,MATCH(F130,'03 Formation Registry'!$C$6:$C$53,0))</x:f>
        <x:v>2193.75</x:v>
      </x:c>
      <x:c r="J130" s="18" t="n">
        <x:f>H130*I130</x:f>
        <x:v>35100</x:v>
      </x:c>
      <x:c r="K130" s="18" t="n">
        <x:f>H130*INDEX('03 Formation Registry'!$G$6:$G$53,MATCH(F130,'03 Formation Registry'!$C$6:$C$53,0))</x:f>
        <x:v>7200</x:v>
      </x:c>
      <x:c r="L130" s="11" t="str">
        <x:v>Pass 58 declared demand</x:v>
      </x:c>
      <x:c r="M130" s="26"/>
      <x:c r="N130" s="26"/>
    </x:row>
    <x:row r="131">
      <x:c r="C131" s="11" t="str">
        <x:v>C3-C-EGG</x:v>
      </x:c>
      <x:c r="D131" s="11" t="str">
        <x:v>C3</x:v>
      </x:c>
      <x:c r="E131" s="11" t="str">
        <x:v>Cascadia earthquake</x:v>
      </x:c>
      <x:c r="F131" s="11" t="str">
        <x:v>C-EGG</x:v>
      </x:c>
      <x:c r="G131" s="11" t="str">
        <x:v>Essential-goods group</x:v>
      </x:c>
      <x:c r="H131" s="18" t="n">
        <x:v>16</x:v>
      </x:c>
      <x:c r="I131" s="18" t="n">
        <x:f>INDEX('03 Formation Registry'!$J$6:$J$53,MATCH(F131,'03 Formation Registry'!$C$6:$C$53,0))</x:f>
        <x:v>2193.75</x:v>
      </x:c>
      <x:c r="J131" s="18" t="n">
        <x:f>H131*I131</x:f>
        <x:v>35100</x:v>
      </x:c>
      <x:c r="K131" s="18" t="n">
        <x:f>H131*INDEX('03 Formation Registry'!$G$6:$G$53,MATCH(F131,'03 Formation Registry'!$C$6:$C$53,0))</x:f>
        <x:v>5600</x:v>
      </x:c>
      <x:c r="L131" s="11" t="str">
        <x:v>Pass 58 declared demand</x:v>
      </x:c>
      <x:c r="M131" s="26"/>
      <x:c r="N131" s="26"/>
    </x:row>
    <x:row r="132">
      <x:c r="C132" s="11" t="str">
        <x:v>C3-C-CAG</x:v>
      </x:c>
      <x:c r="D132" s="11" t="str">
        <x:v>C3</x:v>
      </x:c>
      <x:c r="E132" s="11" t="str">
        <x:v>Cascadia earthquake</x:v>
      </x:c>
      <x:c r="F132" s="11" t="str">
        <x:v>C-CAG</x:v>
      </x:c>
      <x:c r="G132" s="11" t="str">
        <x:v>Civil access group</x:v>
      </x:c>
      <x:c r="H132" s="18" t="n">
        <x:v>12</x:v>
      </x:c>
      <x:c r="I132" s="18" t="n">
        <x:f>INDEX('03 Formation Registry'!$J$6:$J$53,MATCH(F132,'03 Formation Registry'!$C$6:$C$53,0))</x:f>
        <x:v>2193.75</x:v>
      </x:c>
      <x:c r="J132" s="18" t="n">
        <x:f>H132*I132</x:f>
        <x:v>26325</x:v>
      </x:c>
      <x:c r="K132" s="18" t="n">
        <x:f>H132*INDEX('03 Formation Registry'!$G$6:$G$53,MATCH(F132,'03 Formation Registry'!$C$6:$C$53,0))</x:f>
        <x:v>2160</x:v>
      </x:c>
      <x:c r="L132" s="11" t="str">
        <x:v>Pass 58 declared demand</x:v>
      </x:c>
      <x:c r="M132" s="26"/>
      <x:c r="N132" s="26"/>
    </x:row>
    <x:row r="133">
      <x:c r="C133" s="11" t="str">
        <x:v>C3-C-DTG</x:v>
      </x:c>
      <x:c r="D133" s="11" t="str">
        <x:v>C3</x:v>
      </x:c>
      <x:c r="E133" s="11" t="str">
        <x:v>Cascadia earthquake</x:v>
      </x:c>
      <x:c r="F133" s="11" t="str">
        <x:v>C-DTG</x:v>
      </x:c>
      <x:c r="G133" s="11" t="str">
        <x:v>Displacement transition group</x:v>
      </x:c>
      <x:c r="H133" s="18" t="n">
        <x:v>12</x:v>
      </x:c>
      <x:c r="I133" s="18" t="n">
        <x:f>INDEX('03 Formation Registry'!$J$6:$J$53,MATCH(F133,'03 Formation Registry'!$C$6:$C$53,0))</x:f>
        <x:v>2193.75</x:v>
      </x:c>
      <x:c r="J133" s="18" t="n">
        <x:f>H133*I133</x:f>
        <x:v>26325</x:v>
      </x:c>
      <x:c r="K133" s="18" t="n">
        <x:f>H133*INDEX('03 Formation Registry'!$G$6:$G$53,MATCH(F133,'03 Formation Registry'!$C$6:$C$53,0))</x:f>
        <x:v>3600</x:v>
      </x:c>
      <x:c r="L133" s="11" t="str">
        <x:v>Pass 58 declared demand</x:v>
      </x:c>
      <x:c r="M133" s="26"/>
      <x:c r="N133" s="26"/>
    </x:row>
    <x:row r="134">
      <x:c r="C134" s="11" t="str">
        <x:v>C3-C-CIG</x:v>
      </x:c>
      <x:c r="D134" s="11" t="str">
        <x:v>C3</x:v>
      </x:c>
      <x:c r="E134" s="11" t="str">
        <x:v>Cascadia earthquake</x:v>
      </x:c>
      <x:c r="F134" s="11" t="str">
        <x:v>C-CIG</x:v>
      </x:c>
      <x:c r="G134" s="11" t="str">
        <x:v>Community institutions group</x:v>
      </x:c>
      <x:c r="H134" s="18" t="n">
        <x:v>10</x:v>
      </x:c>
      <x:c r="I134" s="18" t="n">
        <x:f>INDEX('03 Formation Registry'!$J$6:$J$53,MATCH(F134,'03 Formation Registry'!$C$6:$C$53,0))</x:f>
        <x:v>2193.75</x:v>
      </x:c>
      <x:c r="J134" s="18" t="n">
        <x:f>H134*I134</x:f>
        <x:v>21937.5</x:v>
      </x:c>
      <x:c r="K134" s="18" t="n">
        <x:f>H134*INDEX('03 Formation Registry'!$G$6:$G$53,MATCH(F134,'03 Formation Registry'!$C$6:$C$53,0))</x:f>
        <x:v>2500</x:v>
      </x:c>
      <x:c r="L134" s="11" t="str">
        <x:v>Pass 58 declared demand</x:v>
      </x:c>
      <x:c r="M134" s="26"/>
      <x:c r="N134" s="26"/>
    </x:row>
    <x:row r="135">
      <x:c r="C135" s="11" t="str">
        <x:v>C3-J-RIG</x:v>
      </x:c>
      <x:c r="D135" s="11" t="str">
        <x:v>C3</x:v>
      </x:c>
      <x:c r="E135" s="11" t="str">
        <x:v>Cascadia earthquake</x:v>
      </x:c>
      <x:c r="F135" s="11" t="str">
        <x:v>J-RIG</x:v>
      </x:c>
      <x:c r="G135" s="11" t="str">
        <x:v>Resilience information group</x:v>
      </x:c>
      <x:c r="H135" s="18" t="n">
        <x:v>8</x:v>
      </x:c>
      <x:c r="I135" s="18" t="n">
        <x:f>INDEX('03 Formation Registry'!$J$6:$J$53,MATCH(F135,'03 Formation Registry'!$C$6:$C$53,0))</x:f>
        <x:v>1365</x:v>
      </x:c>
      <x:c r="J135" s="18" t="n">
        <x:f>H135*I135</x:f>
        <x:v>10920</x:v>
      </x:c>
      <x:c r="K135" s="18" t="n">
        <x:f>H135*INDEX('03 Formation Registry'!$G$6:$G$53,MATCH(F135,'03 Formation Registry'!$C$6:$C$53,0))</x:f>
        <x:v>3360</x:v>
      </x:c>
      <x:c r="L135" s="11" t="str">
        <x:v>Pass 58 declared demand</x:v>
      </x:c>
      <x:c r="M135" s="26"/>
      <x:c r="N135" s="26"/>
    </x:row>
    <x:row r="136">
      <x:c r="C136" s="11" t="str">
        <x:v>C3-M-MPG</x:v>
      </x:c>
      <x:c r="D136" s="11" t="str">
        <x:v>C3</x:v>
      </x:c>
      <x:c r="E136" s="11" t="str">
        <x:v>Cascadia earthquake</x:v>
      </x:c>
      <x:c r="F136" s="11" t="str">
        <x:v>M-MPG</x:v>
      </x:c>
      <x:c r="G136" s="11" t="str">
        <x:v>Maritime production group</x:v>
      </x:c>
      <x:c r="H136" s="18" t="n">
        <x:v>4</x:v>
      </x:c>
      <x:c r="I136" s="18" t="n">
        <x:f>INDEX('03 Formation Registry'!$J$6:$J$53,MATCH(F136,'03 Formation Registry'!$C$6:$C$53,0))</x:f>
        <x:v>7350</x:v>
      </x:c>
      <x:c r="J136" s="18" t="n">
        <x:f>H136*I136</x:f>
        <x:v>29400</x:v>
      </x:c>
      <x:c r="K136" s="18" t="n">
        <x:f>H136*INDEX('03 Formation Registry'!$G$6:$G$53,MATCH(F136,'03 Formation Registry'!$C$6:$C$53,0))</x:f>
        <x:v>4400</x:v>
      </x:c>
      <x:c r="L136" s="11" t="str">
        <x:v>Pass 58 declared demand</x:v>
      </x:c>
      <x:c r="M136" s="26"/>
      <x:c r="N136" s="26"/>
    </x:row>
    <x:row r="137">
      <x:c r="C137" s="11" t="str">
        <x:v>C3-I-WRG</x:v>
      </x:c>
      <x:c r="D137" s="11" t="str">
        <x:v>C3</x:v>
      </x:c>
      <x:c r="E137" s="11" t="str">
        <x:v>Cascadia earthquake</x:v>
      </x:c>
      <x:c r="F137" s="11" t="str">
        <x:v>I-WRG</x:v>
      </x:c>
      <x:c r="G137" s="11" t="str">
        <x:v>Water restoration group</x:v>
      </x:c>
      <x:c r="H137" s="18" t="n">
        <x:v>8</x:v>
      </x:c>
      <x:c r="I137" s="18" t="n">
        <x:f>INDEX('03 Formation Registry'!$J$6:$J$53,MATCH(F137,'03 Formation Registry'!$C$6:$C$53,0))</x:f>
        <x:v>7054.799999999999</x:v>
      </x:c>
      <x:c r="J137" s="18" t="n">
        <x:f>H137*I137</x:f>
        <x:v>56438.399999999994</x:v>
      </x:c>
      <x:c r="K137" s="18" t="n">
        <x:f>H137*INDEX('03 Formation Registry'!$G$6:$G$53,MATCH(F137,'03 Formation Registry'!$C$6:$C$53,0))</x:f>
        <x:v>21760</x:v>
      </x:c>
      <x:c r="L137" s="11" t="str">
        <x:v>Pass 58 declared demand</x:v>
      </x:c>
      <x:c r="M137" s="26"/>
      <x:c r="N137" s="26"/>
    </x:row>
    <x:row r="138">
      <x:c r="C138" s="11" t="str">
        <x:v>C3-I-PRG</x:v>
      </x:c>
      <x:c r="D138" s="11" t="str">
        <x:v>C3</x:v>
      </x:c>
      <x:c r="E138" s="11" t="str">
        <x:v>Cascadia earthquake</x:v>
      </x:c>
      <x:c r="F138" s="11" t="str">
        <x:v>I-PRG</x:v>
      </x:c>
      <x:c r="G138" s="11" t="str">
        <x:v>Power restoration group</x:v>
      </x:c>
      <x:c r="H138" s="18" t="n">
        <x:v>10</x:v>
      </x:c>
      <x:c r="I138" s="18" t="n">
        <x:f>INDEX('03 Formation Registry'!$J$6:$J$53,MATCH(F138,'03 Formation Registry'!$C$6:$C$53,0))</x:f>
        <x:v>5499.6</x:v>
      </x:c>
      <x:c r="J138" s="18" t="n">
        <x:f>H138*I138</x:f>
        <x:v>54996</x:v>
      </x:c>
      <x:c r="K138" s="18" t="n">
        <x:f>H138*INDEX('03 Formation Registry'!$G$6:$G$53,MATCH(F138,'03 Formation Registry'!$C$6:$C$53,0))</x:f>
        <x:v>27960</x:v>
      </x:c>
      <x:c r="L138" s="11" t="str">
        <x:v>Pass 58 declared demand</x:v>
      </x:c>
      <x:c r="M138" s="26"/>
      <x:c r="N138" s="26"/>
    </x:row>
    <x:row r="139">
      <x:c r="C139" s="11" t="str">
        <x:v>C3-I-GBG</x:v>
      </x:c>
      <x:c r="D139" s="11" t="str">
        <x:v>C3</x:v>
      </x:c>
      <x:c r="E139" s="11" t="str">
        <x:v>Cascadia earthquake</x:v>
      </x:c>
      <x:c r="F139" s="11" t="str">
        <x:v>I-GBG</x:v>
      </x:c>
      <x:c r="G139" s="11" t="str">
        <x:v>Grid bridge group</x:v>
      </x:c>
      <x:c r="H139" s="18" t="n">
        <x:v>8</x:v>
      </x:c>
      <x:c r="I139" s="18" t="n">
        <x:f>INDEX('03 Formation Registry'!$J$6:$J$53,MATCH(F139,'03 Formation Registry'!$C$6:$C$53,0))</x:f>
        <x:v>4500</x:v>
      </x:c>
      <x:c r="J139" s="18" t="n">
        <x:f>H139*I139</x:f>
        <x:v>36000</x:v>
      </x:c>
      <x:c r="K139" s="18" t="n">
        <x:f>H139*INDEX('03 Formation Registry'!$G$6:$G$53,MATCH(F139,'03 Formation Registry'!$C$6:$C$53,0))</x:f>
        <x:v>14400</x:v>
      </x:c>
      <x:c r="L139" s="11" t="str">
        <x:v>Pass 58 declared demand</x:v>
      </x:c>
      <x:c r="M139" s="26"/>
      <x:c r="N139" s="26"/>
    </x:row>
    <x:row r="140">
      <x:c r="C140" s="11" t="str">
        <x:v>C3-H-THC</x:v>
      </x:c>
      <x:c r="D140" s="11" t="str">
        <x:v>C3</x:v>
      </x:c>
      <x:c r="E140" s="11" t="str">
        <x:v>Cascadia earthquake</x:v>
      </x:c>
      <x:c r="F140" s="11" t="str">
        <x:v>H-THC</x:v>
      </x:c>
      <x:c r="G140" s="11" t="str">
        <x:v>Theater hospital command</x:v>
      </x:c>
      <x:c r="H140" s="18" t="n">
        <x:v>4</x:v>
      </x:c>
      <x:c r="I140" s="18" t="n">
        <x:f>INDEX('03 Formation Registry'!$J$6:$J$53,MATCH(F140,'03 Formation Registry'!$C$6:$C$53,0))</x:f>
        <x:v>1837.5</x:v>
      </x:c>
      <x:c r="J140" s="18" t="n">
        <x:f>H140*I140</x:f>
        <x:v>7350</x:v>
      </x:c>
      <x:c r="K140" s="18" t="n">
        <x:f>H140*INDEX('03 Formation Registry'!$G$6:$G$53,MATCH(F140,'03 Formation Registry'!$C$6:$C$53,0))</x:f>
        <x:v>3600</x:v>
      </x:c>
      <x:c r="L140" s="11" t="str">
        <x:v>Pass 58 declared demand</x:v>
      </x:c>
      <x:c r="M140" s="26"/>
      <x:c r="N140" s="26"/>
    </x:row>
    <x:row r="141">
      <x:c r="C141" s="11" t="str">
        <x:v>C3-H-PMG</x:v>
      </x:c>
      <x:c r="D141" s="11" t="str">
        <x:v>C3</x:v>
      </x:c>
      <x:c r="E141" s="11" t="str">
        <x:v>Cascadia earthquake</x:v>
      </x:c>
      <x:c r="F141" s="11" t="str">
        <x:v>H-PMG</x:v>
      </x:c>
      <x:c r="G141" s="11" t="str">
        <x:v>Patient movement group</x:v>
      </x:c>
      <x:c r="H141" s="18" t="n">
        <x:v>8</x:v>
      </x:c>
      <x:c r="I141" s="18" t="n">
        <x:f>INDEX('03 Formation Registry'!$J$6:$J$53,MATCH(F141,'03 Formation Registry'!$C$6:$C$53,0))</x:f>
        <x:v>2887.4999999999995</x:v>
      </x:c>
      <x:c r="J141" s="18" t="n">
        <x:f>H141*I141</x:f>
        <x:v>23099.999999999996</x:v>
      </x:c>
      <x:c r="K141" s="18" t="n">
        <x:f>H141*INDEX('03 Formation Registry'!$G$6:$G$53,MATCH(F141,'03 Formation Registry'!$C$6:$C$53,0))</x:f>
        <x:v>5200</x:v>
      </x:c>
      <x:c r="L141" s="11" t="str">
        <x:v>Pass 58 declared demand</x:v>
      </x:c>
      <x:c r="M141" s="26"/>
      <x:c r="N141" s="26"/>
    </x:row>
    <x:row r="142">
      <x:c r="C142" s="11" t="str">
        <x:v>C3-C-ERG</x:v>
      </x:c>
      <x:c r="D142" s="11" t="str">
        <x:v>C3</x:v>
      </x:c>
      <x:c r="E142" s="11" t="str">
        <x:v>Cascadia earthquake</x:v>
      </x:c>
      <x:c r="F142" s="11" t="str">
        <x:v>C-ERG</x:v>
      </x:c>
      <x:c r="G142" s="11" t="str">
        <x:v>Economic restart group</x:v>
      </x:c>
      <x:c r="H142" s="18" t="n">
        <x:v>8</x:v>
      </x:c>
      <x:c r="I142" s="18" t="n">
        <x:f>INDEX('03 Formation Registry'!$J$6:$J$53,MATCH(F142,'03 Formation Registry'!$C$6:$C$53,0))</x:f>
        <x:v>1218.75</x:v>
      </x:c>
      <x:c r="J142" s="18" t="n">
        <x:f>H142*I142</x:f>
        <x:v>9750</x:v>
      </x:c>
      <x:c r="K142" s="18" t="n">
        <x:f>H142*INDEX('03 Formation Registry'!$G$6:$G$53,MATCH(F142,'03 Formation Registry'!$C$6:$C$53,0))</x:f>
        <x:v>2800</x:v>
      </x:c>
      <x:c r="L142" s="11" t="str">
        <x:v>Pass 58 declared demand</x:v>
      </x:c>
      <x:c r="M142" s="26"/>
      <x:c r="N142" s="26"/>
    </x:row>
    <x:row r="143">
      <x:c r="C143" s="11" t="str">
        <x:v>C3-CM-HCG</x:v>
      </x:c>
      <x:c r="D143" s="11" t="str">
        <x:v>C3</x:v>
      </x:c>
      <x:c r="E143" s="11" t="str">
        <x:v>Cascadia earthquake</x:v>
      </x:c>
      <x:c r="F143" s="11" t="str">
        <x:v>CM-HCG</x:v>
      </x:c>
      <x:c r="G143" s="11" t="str">
        <x:v>Household collection group</x:v>
      </x:c>
      <x:c r="H143" s="18" t="n">
        <x:v>10</x:v>
      </x:c>
      <x:c r="I143" s="18" t="n">
        <x:f>INDEX('03 Formation Registry'!$J$6:$J$53,MATCH(F143,'03 Formation Registry'!$C$6:$C$53,0))</x:f>
        <x:v>3353.7</x:v>
      </x:c>
      <x:c r="J143" s="18" t="n">
        <x:f>H143*I143</x:f>
        <x:v>33537</x:v>
      </x:c>
      <x:c r="K143" s="18" t="n">
        <x:f>H143*INDEX('03 Formation Registry'!$G$6:$G$53,MATCH(F143,'03 Formation Registry'!$C$6:$C$53,0))</x:f>
        <x:v>75870</x:v>
      </x:c>
      <x:c r="L143" s="11" t="str">
        <x:v>Pass 58 declared demand</x:v>
      </x:c>
      <x:c r="M143" s="26"/>
      <x:c r="N143" s="26"/>
    </x:row>
    <x:row r="144">
      <x:c r="C144" s="11" t="str">
        <x:v>C3-CM-CTN</x:v>
      </x:c>
      <x:c r="D144" s="11" t="str">
        <x:v>C3</x:v>
      </x:c>
      <x:c r="E144" s="11" t="str">
        <x:v>Cascadia earthquake</x:v>
      </x:c>
      <x:c r="F144" s="11" t="str">
        <x:v>CM-CTN</x:v>
      </x:c>
      <x:c r="G144" s="11" t="str">
        <x:v>Continuity transfer-node group</x:v>
      </x:c>
      <x:c r="H144" s="18" t="n">
        <x:v>8</x:v>
      </x:c>
      <x:c r="I144" s="18" t="n">
        <x:f>INDEX('03 Formation Registry'!$J$6:$J$53,MATCH(F144,'03 Formation Registry'!$C$6:$C$53,0))</x:f>
        <x:v>2369.325</x:v>
      </x:c>
      <x:c r="J144" s="18" t="n">
        <x:f>H144*I144</x:f>
        <x:v>18954.6</x:v>
      </x:c>
      <x:c r="K144" s="18" t="n">
        <x:f>H144*INDEX('03 Formation Registry'!$G$6:$G$53,MATCH(F144,'03 Formation Registry'!$C$6:$C$53,0))</x:f>
        <x:v>18312</x:v>
      </x:c>
      <x:c r="L144" s="11" t="str">
        <x:v>Pass 58 declared demand</x:v>
      </x:c>
      <x:c r="M144" s="26"/>
      <x:c r="N144" s="26"/>
    </x:row>
    <x:row r="145">
      <x:c r="C145" s="11" t="str">
        <x:v>C3-CM-RMG</x:v>
      </x:c>
      <x:c r="D145" s="11" t="str">
        <x:v>C3</x:v>
      </x:c>
      <x:c r="E145" s="11" t="str">
        <x:v>Cascadia earthquake</x:v>
      </x:c>
      <x:c r="F145" s="11" t="str">
        <x:v>CM-RMG</x:v>
      </x:c>
      <x:c r="G145" s="11" t="str">
        <x:v>Civil road-mobility group</x:v>
      </x:c>
      <x:c r="H145" s="18" t="n">
        <x:v>12</x:v>
      </x:c>
      <x:c r="I145" s="18" t="n">
        <x:f>INDEX('03 Formation Registry'!$J$6:$J$53,MATCH(F145,'03 Formation Registry'!$C$6:$C$53,0))</x:f>
        <x:v>2625</x:v>
      </x:c>
      <x:c r="J145" s="18" t="n">
        <x:f>H145*I145</x:f>
        <x:v>31500</x:v>
      </x:c>
      <x:c r="K145" s="18" t="n">
        <x:f>H145*INDEX('03 Formation Registry'!$G$6:$G$53,MATCH(F145,'03 Formation Registry'!$C$6:$C$53,0))</x:f>
        <x:v>10800</x:v>
      </x:c>
      <x:c r="L145" s="11" t="str">
        <x:v>Pass 58 declared demand</x:v>
      </x:c>
      <x:c r="M145" s="26"/>
      <x:c r="N145" s="26"/>
    </x:row>
    <x:row r="146">
      <x:c r="C146" s="11" t="str">
        <x:v>C3-CM-RLG</x:v>
      </x:c>
      <x:c r="D146" s="11" t="str">
        <x:v>C3</x:v>
      </x:c>
      <x:c r="E146" s="11" t="str">
        <x:v>Cascadia earthquake</x:v>
      </x:c>
      <x:c r="F146" s="11" t="str">
        <x:v>CM-RLG</x:v>
      </x:c>
      <x:c r="G146" s="11" t="str">
        <x:v>Civil rail-mobility group</x:v>
      </x:c>
      <x:c r="H146" s="18" t="n">
        <x:v>5</x:v>
      </x:c>
      <x:c r="I146" s="18" t="n">
        <x:f>INDEX('03 Formation Registry'!$J$6:$J$53,MATCH(F146,'03 Formation Registry'!$C$6:$C$53,0))</x:f>
        <x:v>3600</x:v>
      </x:c>
      <x:c r="J146" s="18" t="n">
        <x:f>H146*I146</x:f>
        <x:v>18000</x:v>
      </x:c>
      <x:c r="K146" s="18" t="n">
        <x:f>H146*INDEX('03 Formation Registry'!$G$6:$G$53,MATCH(F146,'03 Formation Registry'!$C$6:$C$53,0))</x:f>
        <x:v>2500</x:v>
      </x:c>
      <x:c r="L146" s="11" t="str">
        <x:v>Pass 58 declared demand</x:v>
      </x:c>
      <x:c r="M146" s="26"/>
      <x:c r="N146" s="26"/>
    </x:row>
    <x:row r="147">
      <x:c r="C147" s="11" t="str">
        <x:v>C3-CM-AMG</x:v>
      </x:c>
      <x:c r="D147" s="11" t="str">
        <x:v>C3</x:v>
      </x:c>
      <x:c r="E147" s="11" t="str">
        <x:v>Cascadia earthquake</x:v>
      </x:c>
      <x:c r="F147" s="11" t="str">
        <x:v>CM-AMG</x:v>
      </x:c>
      <x:c r="G147" s="11" t="str">
        <x:v>Civil air-mobility group</x:v>
      </x:c>
      <x:c r="H147" s="18" t="n">
        <x:v>4</x:v>
      </x:c>
      <x:c r="I147" s="18" t="n">
        <x:f>INDEX('03 Formation Registry'!$J$6:$J$53,MATCH(F147,'03 Formation Registry'!$C$6:$C$53,0))</x:f>
        <x:v>3375</x:v>
      </x:c>
      <x:c r="J147" s="18" t="n">
        <x:f>H147*I147</x:f>
        <x:v>13500</x:v>
      </x:c>
      <x:c r="K147" s="18" t="n">
        <x:f>H147*INDEX('03 Formation Registry'!$G$6:$G$53,MATCH(F147,'03 Formation Registry'!$C$6:$C$53,0))</x:f>
        <x:v>2400</x:v>
      </x:c>
      <x:c r="L147" s="11" t="str">
        <x:v>Pass 58 declared demand</x:v>
      </x:c>
      <x:c r="M147" s="26"/>
      <x:c r="N147" s="26"/>
    </x:row>
    <x:row r="148">
      <x:c r="C148" s="11" t="str">
        <x:v>C3-CM-WMG</x:v>
      </x:c>
      <x:c r="D148" s="11" t="str">
        <x:v>C3</x:v>
      </x:c>
      <x:c r="E148" s="11" t="str">
        <x:v>Cascadia earthquake</x:v>
      </x:c>
      <x:c r="F148" s="11" t="str">
        <x:v>CM-WMG</x:v>
      </x:c>
      <x:c r="G148" s="11" t="str">
        <x:v>Civil water-mobility group</x:v>
      </x:c>
      <x:c r="H148" s="18" t="n">
        <x:v>5</x:v>
      </x:c>
      <x:c r="I148" s="18" t="n">
        <x:f>INDEX('03 Formation Registry'!$J$6:$J$53,MATCH(F148,'03 Formation Registry'!$C$6:$C$53,0))</x:f>
        <x:v>3375</x:v>
      </x:c>
      <x:c r="J148" s="18" t="n">
        <x:f>H148*I148</x:f>
        <x:v>16875</x:v>
      </x:c>
      <x:c r="K148" s="18" t="n">
        <x:f>H148*INDEX('03 Formation Registry'!$G$6:$G$53,MATCH(F148,'03 Formation Registry'!$C$6:$C$53,0))</x:f>
        <x:v>2500</x:v>
      </x:c>
      <x:c r="L148" s="11" t="str">
        <x:v>Pass 58 declared demand</x:v>
      </x:c>
      <x:c r="M148" s="26"/>
      <x:c r="N148" s="26"/>
    </x:row>
    <x:row r="149">
      <x:c r="C149" s="11" t="str">
        <x:v>C3-CM-RDC</x:v>
      </x:c>
      <x:c r="D149" s="11" t="str">
        <x:v>C3</x:v>
      </x:c>
      <x:c r="E149" s="11" t="str">
        <x:v>Cascadia earthquake</x:v>
      </x:c>
      <x:c r="F149" s="11" t="str">
        <x:v>CM-RDC</x:v>
      </x:c>
      <x:c r="G149" s="11" t="str">
        <x:v>Return and durable-continuity group</x:v>
      </x:c>
      <x:c r="H149" s="18" t="n">
        <x:v>8</x:v>
      </x:c>
      <x:c r="I149" s="18" t="n">
        <x:f>INDEX('03 Formation Registry'!$J$6:$J$53,MATCH(F149,'03 Formation Registry'!$C$6:$C$53,0))</x:f>
        <x:v>675</x:v>
      </x:c>
      <x:c r="J149" s="18" t="n">
        <x:f>H149*I149</x:f>
        <x:v>5400</x:v>
      </x:c>
      <x:c r="K149" s="18" t="n">
        <x:f>H149*INDEX('03 Formation Registry'!$G$6:$G$53,MATCH(F149,'03 Formation Registry'!$C$6:$C$53,0))</x:f>
        <x:v>3600</x:v>
      </x:c>
      <x:c r="L149" s="11" t="str">
        <x:v>Pass 58 declared demand</x:v>
      </x:c>
      <x:c r="M149" s="26"/>
      <x:c r="N149" s="26"/>
    </x:row>
    <x:row r="150">
      <x:c r="C150" s="11" t="str">
        <x:v>M1-J-CIE</x:v>
      </x:c>
      <x:c r="D150" s="11" t="str">
        <x:v>M1</x:v>
      </x:c>
      <x:c r="E150" s="11" t="str">
        <x:v>Western fire and heat</x:v>
      </x:c>
      <x:c r="F150" s="11" t="str">
        <x:v>J-CIE</x:v>
      </x:c>
      <x:c r="G150" s="11" t="str">
        <x:v>Civil integration and effects group</x:v>
      </x:c>
      <x:c r="H150" s="18" t="n">
        <x:v>2</x:v>
      </x:c>
      <x:c r="I150" s="18" t="n">
        <x:f>INDEX('03 Formation Registry'!$J$6:$J$53,MATCH(F150,'03 Formation Registry'!$C$6:$C$53,0))</x:f>
        <x:v>1072.5</x:v>
      </x:c>
      <x:c r="J150" s="18" t="n">
        <x:f>H150*I150</x:f>
        <x:v>2145</x:v>
      </x:c>
      <x:c r="K150" s="18" t="n">
        <x:f>H150*INDEX('03 Formation Registry'!$G$6:$G$53,MATCH(F150,'03 Formation Registry'!$C$6:$C$53,0))</x:f>
        <x:v>240</x:v>
      </x:c>
      <x:c r="L150" s="11" t="str">
        <x:v>Pass 58 declared demand</x:v>
      </x:c>
      <x:c r="M150" s="26"/>
      <x:c r="N150" s="26"/>
    </x:row>
    <x:row r="151">
      <x:c r="C151" s="11" t="str">
        <x:v>M1-J-TOC</x:v>
      </x:c>
      <x:c r="D151" s="11" t="str">
        <x:v>M1</x:v>
      </x:c>
      <x:c r="E151" s="11" t="str">
        <x:v>Western fire and heat</x:v>
      </x:c>
      <x:c r="F151" s="11" t="str">
        <x:v>J-TOC</x:v>
      </x:c>
      <x:c r="G151" s="11" t="str">
        <x:v>Theater-opening command</x:v>
      </x:c>
      <x:c r="H151" s="18" t="n">
        <x:v>1</x:v>
      </x:c>
      <x:c r="I151" s="18" t="n">
        <x:f>INDEX('03 Formation Registry'!$J$6:$J$53,MATCH(F151,'03 Formation Registry'!$C$6:$C$53,0))</x:f>
        <x:v>1072.5</x:v>
      </x:c>
      <x:c r="J151" s="18" t="n">
        <x:f>H151*I151</x:f>
        <x:v>1072.5</x:v>
      </x:c>
      <x:c r="K151" s="18" t="n">
        <x:f>H151*INDEX('03 Formation Registry'!$G$6:$G$53,MATCH(F151,'03 Formation Registry'!$C$6:$C$53,0))</x:f>
        <x:v>600</x:v>
      </x:c>
      <x:c r="L151" s="11" t="str">
        <x:v>Pass 58 declared demand</x:v>
      </x:c>
      <x:c r="M151" s="26"/>
      <x:c r="N151" s="26"/>
    </x:row>
    <x:row r="152">
      <x:c r="C152" s="11" t="str">
        <x:v>M1-J-TSC</x:v>
      </x:c>
      <x:c r="D152" s="11" t="str">
        <x:v>M1</x:v>
      </x:c>
      <x:c r="E152" s="11" t="str">
        <x:v>Western fire and heat</x:v>
      </x:c>
      <x:c r="F152" s="11" t="str">
        <x:v>J-TSC</x:v>
      </x:c>
      <x:c r="G152" s="11" t="str">
        <x:v>Theater sustainment command</x:v>
      </x:c>
      <x:c r="H152" s="18" t="n">
        <x:v>2</x:v>
      </x:c>
      <x:c r="I152" s="18" t="n">
        <x:f>INDEX('03 Formation Registry'!$J$6:$J$53,MATCH(F152,'03 Formation Registry'!$C$6:$C$53,0))</x:f>
        <x:v>1072.5</x:v>
      </x:c>
      <x:c r="J152" s="18" t="n">
        <x:f>H152*I152</x:f>
        <x:v>2145</x:v>
      </x:c>
      <x:c r="K152" s="18" t="n">
        <x:f>H152*INDEX('03 Formation Registry'!$G$6:$G$53,MATCH(F152,'03 Formation Registry'!$C$6:$C$53,0))</x:f>
        <x:v>1800</x:v>
      </x:c>
      <x:c r="L152" s="11" t="str">
        <x:v>Pass 58 declared demand</x:v>
      </x:c>
      <x:c r="M152" s="26"/>
      <x:c r="N152" s="26"/>
    </x:row>
    <x:row r="153">
      <x:c r="C153" s="11" t="str">
        <x:v>M1-J-RRG</x:v>
      </x:c>
      <x:c r="D153" s="11" t="str">
        <x:v>M1</x:v>
      </x:c>
      <x:c r="E153" s="11" t="str">
        <x:v>Western fire and heat</x:v>
      </x:c>
      <x:c r="F153" s="11" t="str">
        <x:v>J-RRG</x:v>
      </x:c>
      <x:c r="G153" s="11" t="str">
        <x:v>Replacement and reconstitution group</x:v>
      </x:c>
      <x:c r="H153" s="18" t="n">
        <x:v>2</x:v>
      </x:c>
      <x:c r="I153" s="18" t="n">
        <x:f>INDEX('03 Formation Registry'!$J$6:$J$53,MATCH(F153,'03 Formation Registry'!$C$6:$C$53,0))</x:f>
        <x:v>1072.5</x:v>
      </x:c>
      <x:c r="J153" s="18" t="n">
        <x:f>H153*I153</x:f>
        <x:v>2145</x:v>
      </x:c>
      <x:c r="K153" s="18" t="n">
        <x:f>H153*INDEX('03 Formation Registry'!$G$6:$G$53,MATCH(F153,'03 Formation Registry'!$C$6:$C$53,0))</x:f>
        <x:v>800</x:v>
      </x:c>
      <x:c r="L153" s="11" t="str">
        <x:v>Pass 58 declared demand</x:v>
      </x:c>
      <x:c r="M153" s="26"/>
      <x:c r="N153" s="26"/>
    </x:row>
    <x:row r="154">
      <x:c r="C154" s="11" t="str">
        <x:v>M1-J-TDG</x:v>
      </x:c>
      <x:c r="D154" s="11" t="str">
        <x:v>M1</x:v>
      </x:c>
      <x:c r="E154" s="11" t="str">
        <x:v>Western fire and heat</x:v>
      </x:c>
      <x:c r="F154" s="11" t="str">
        <x:v>J-TDG</x:v>
      </x:c>
      <x:c r="G154" s="11" t="str">
        <x:v>Transfer and demobilization group</x:v>
      </x:c>
      <x:c r="H154" s="18" t="n">
        <x:v>1</x:v>
      </x:c>
      <x:c r="I154" s="18" t="n">
        <x:f>INDEX('03 Formation Registry'!$J$6:$J$53,MATCH(F154,'03 Formation Registry'!$C$6:$C$53,0))</x:f>
        <x:v>1072.5</x:v>
      </x:c>
      <x:c r="J154" s="18" t="n">
        <x:f>H154*I154</x:f>
        <x:v>1072.5</x:v>
      </x:c>
      <x:c r="K154" s="18" t="n">
        <x:f>H154*INDEX('03 Formation Registry'!$G$6:$G$53,MATCH(F154,'03 Formation Registry'!$C$6:$C$53,0))</x:f>
        <x:v>150</x:v>
      </x:c>
      <x:c r="L154" s="11" t="str">
        <x:v>Pass 58 declared demand</x:v>
      </x:c>
      <x:c r="M154" s="26"/>
      <x:c r="N154" s="26"/>
    </x:row>
    <x:row r="155">
      <x:c r="C155" s="11" t="str">
        <x:v>M1-L-ROG</x:v>
      </x:c>
      <x:c r="D155" s="11" t="str">
        <x:v>M1</x:v>
      </x:c>
      <x:c r="E155" s="11" t="str">
        <x:v>Western fire and heat</x:v>
      </x:c>
      <x:c r="F155" s="11" t="str">
        <x:v>L-ROG</x:v>
      </x:c>
      <x:c r="G155" s="11" t="str">
        <x:v>Access and route-opening group</x:v>
      </x:c>
      <x:c r="H155" s="18" t="n">
        <x:v>4</x:v>
      </x:c>
      <x:c r="I155" s="18" t="n">
        <x:f>INDEX('03 Formation Registry'!$J$6:$J$53,MATCH(F155,'03 Formation Registry'!$C$6:$C$53,0))</x:f>
        <x:v>3037.5</x:v>
      </x:c>
      <x:c r="J155" s="18" t="n">
        <x:f>H155*I155</x:f>
        <x:v>12150</x:v>
      </x:c>
      <x:c r="K155" s="18" t="n">
        <x:f>H155*INDEX('03 Formation Registry'!$G$6:$G$53,MATCH(F155,'03 Formation Registry'!$C$6:$C$53,0))</x:f>
        <x:v>1400</x:v>
      </x:c>
      <x:c r="L155" s="11" t="str">
        <x:v>Pass 58 declared demand</x:v>
      </x:c>
      <x:c r="M155" s="26"/>
      <x:c r="N155" s="26"/>
    </x:row>
    <x:row r="156">
      <x:c r="C156" s="11" t="str">
        <x:v>M1-L-HCG</x:v>
      </x:c>
      <x:c r="D156" s="11" t="str">
        <x:v>M1</x:v>
      </x:c>
      <x:c r="E156" s="11" t="str">
        <x:v>Western fire and heat</x:v>
      </x:c>
      <x:c r="F156" s="11" t="str">
        <x:v>L-HCG</x:v>
      </x:c>
      <x:c r="G156" s="11" t="str">
        <x:v>Flood and hydraulic-control group</x:v>
      </x:c>
      <x:c r="H156" s="18" t="n">
        <x:v>0</x:v>
      </x:c>
      <x:c r="I156" s="18" t="n">
        <x:f>INDEX('03 Formation Registry'!$J$6:$J$53,MATCH(F156,'03 Formation Registry'!$C$6:$C$53,0))</x:f>
        <x:v>3037.5</x:v>
      </x:c>
      <x:c r="J156" s="18" t="n">
        <x:f>H156*I156</x:f>
        <x:v>0</x:v>
      </x:c>
      <x:c r="K156" s="18" t="n">
        <x:f>H156*INDEX('03 Formation Registry'!$G$6:$G$53,MATCH(F156,'03 Formation Registry'!$C$6:$C$53,0))</x:f>
        <x:v>0</x:v>
      </x:c>
      <x:c r="L156" s="11" t="str">
        <x:v>Pass 58 declared demand</x:v>
      </x:c>
      <x:c r="M156" s="26"/>
      <x:c r="N156" s="26"/>
    </x:row>
    <x:row r="157">
      <x:c r="C157" s="11" t="str">
        <x:v>M1-L-DMG</x:v>
      </x:c>
      <x:c r="D157" s="11" t="str">
        <x:v>M1</x:v>
      </x:c>
      <x:c r="E157" s="11" t="str">
        <x:v>Western fire and heat</x:v>
      </x:c>
      <x:c r="F157" s="11" t="str">
        <x:v>L-DMG</x:v>
      </x:c>
      <x:c r="G157" s="11" t="str">
        <x:v>Debris and materials group</x:v>
      </x:c>
      <x:c r="H157" s="18" t="n">
        <x:v>2</x:v>
      </x:c>
      <x:c r="I157" s="18" t="n">
        <x:f>INDEX('03 Formation Registry'!$J$6:$J$53,MATCH(F157,'03 Formation Registry'!$C$6:$C$53,0))</x:f>
        <x:v>3037.5</x:v>
      </x:c>
      <x:c r="J157" s="18" t="n">
        <x:f>H157*I157</x:f>
        <x:v>6075</x:v>
      </x:c>
      <x:c r="K157" s="18" t="n">
        <x:f>H157*INDEX('03 Formation Registry'!$G$6:$G$53,MATCH(F157,'03 Formation Registry'!$C$6:$C$53,0))</x:f>
        <x:v>800</x:v>
      </x:c>
      <x:c r="L157" s="11" t="str">
        <x:v>Pass 58 declared demand</x:v>
      </x:c>
      <x:c r="M157" s="26"/>
      <x:c r="N157" s="26"/>
    </x:row>
    <x:row r="158">
      <x:c r="C158" s="11" t="str">
        <x:v>M1-L-TWG</x:v>
      </x:c>
      <x:c r="D158" s="11" t="str">
        <x:v>M1</x:v>
      </x:c>
      <x:c r="E158" s="11" t="str">
        <x:v>Western fire and heat</x:v>
      </x:c>
      <x:c r="F158" s="11" t="str">
        <x:v>L-TWG</x:v>
      </x:c>
      <x:c r="G158" s="11" t="str">
        <x:v>Temporary works and crossing group</x:v>
      </x:c>
      <x:c r="H158" s="18" t="n">
        <x:v>1</x:v>
      </x:c>
      <x:c r="I158" s="18" t="n">
        <x:f>INDEX('03 Formation Registry'!$J$6:$J$53,MATCH(F158,'03 Formation Registry'!$C$6:$C$53,0))</x:f>
        <x:v>3037.5</x:v>
      </x:c>
      <x:c r="J158" s="18" t="n">
        <x:f>H158*I158</x:f>
        <x:v>3037.5</x:v>
      </x:c>
      <x:c r="K158" s="18" t="n">
        <x:f>H158*INDEX('03 Formation Registry'!$G$6:$G$53,MATCH(F158,'03 Formation Registry'!$C$6:$C$53,0))</x:f>
        <x:v>350</x:v>
      </x:c>
      <x:c r="L158" s="11" t="str">
        <x:v>Pass 58 declared demand</x:v>
      </x:c>
      <x:c r="M158" s="26"/>
      <x:c r="N158" s="26"/>
    </x:row>
    <x:row r="159">
      <x:c r="C159" s="11" t="str">
        <x:v>M1-L-GFG</x:v>
      </x:c>
      <x:c r="D159" s="11" t="str">
        <x:v>M1</x:v>
      </x:c>
      <x:c r="E159" s="11" t="str">
        <x:v>Western fire and heat</x:v>
      </x:c>
      <x:c r="F159" s="11" t="str">
        <x:v>L-GFG</x:v>
      </x:c>
      <x:c r="G159" s="11" t="str">
        <x:v>Ground fire and landscape group</x:v>
      </x:c>
      <x:c r="H159" s="18" t="n">
        <x:v>12</x:v>
      </x:c>
      <x:c r="I159" s="18" t="n">
        <x:f>INDEX('03 Formation Registry'!$J$6:$J$53,MATCH(F159,'03 Formation Registry'!$C$6:$C$53,0))</x:f>
        <x:v>3037.5</x:v>
      </x:c>
      <x:c r="J159" s="18" t="n">
        <x:f>H159*I159</x:f>
        <x:v>36450</x:v>
      </x:c>
      <x:c r="K159" s="18" t="n">
        <x:f>H159*INDEX('03 Formation Registry'!$G$6:$G$53,MATCH(F159,'03 Formation Registry'!$C$6:$C$53,0))</x:f>
        <x:v>5400</x:v>
      </x:c>
      <x:c r="L159" s="11" t="str">
        <x:v>Pass 58 declared demand</x:v>
      </x:c>
      <x:c r="M159" s="26"/>
      <x:c r="N159" s="26"/>
    </x:row>
    <x:row r="160">
      <x:c r="C160" s="11" t="str">
        <x:v>M1-A-SMW</x:v>
      </x:c>
      <x:c r="D160" s="11" t="str">
        <x:v>M1</x:v>
      </x:c>
      <x:c r="E160" s="11" t="str">
        <x:v>Western fire and heat</x:v>
      </x:c>
      <x:c r="F160" s="11" t="str">
        <x:v>A-SMW</x:v>
      </x:c>
      <x:c r="G160" s="11" t="str">
        <x:v>Strategic mobility wing</x:v>
      </x:c>
      <x:c r="H160" s="18" t="n">
        <x:v>2</x:v>
      </x:c>
      <x:c r="I160" s="18" t="n">
        <x:f>INDEX('03 Formation Registry'!$J$6:$J$53,MATCH(F160,'03 Formation Registry'!$C$6:$C$53,0))</x:f>
        <x:v>2812.5</x:v>
      </x:c>
      <x:c r="J160" s="18" t="n">
        <x:f>H160*I160</x:f>
        <x:v>5625</x:v>
      </x:c>
      <x:c r="K160" s="18" t="n">
        <x:f>H160*INDEX('03 Formation Registry'!$G$6:$G$53,MATCH(F160,'03 Formation Registry'!$C$6:$C$53,0))</x:f>
        <x:v>1800</x:v>
      </x:c>
      <x:c r="L160" s="11" t="str">
        <x:v>Pass 58 declared demand</x:v>
      </x:c>
      <x:c r="M160" s="26"/>
      <x:c r="N160" s="26"/>
    </x:row>
    <x:row r="161">
      <x:c r="C161" s="11" t="str">
        <x:v>M1-A-AAG</x:v>
      </x:c>
      <x:c r="D161" s="11" t="str">
        <x:v>M1</x:v>
      </x:c>
      <x:c r="E161" s="11" t="str">
        <x:v>Western fire and heat</x:v>
      </x:c>
      <x:c r="F161" s="11" t="str">
        <x:v>A-AAG</x:v>
      </x:c>
      <x:c r="G161" s="11" t="str">
        <x:v>Austere air-access group</x:v>
      </x:c>
      <x:c r="H161" s="18" t="n">
        <x:v>3</x:v>
      </x:c>
      <x:c r="I161" s="18" t="n">
        <x:f>INDEX('03 Formation Registry'!$J$6:$J$53,MATCH(F161,'03 Formation Registry'!$C$6:$C$53,0))</x:f>
        <x:v>2812.5</x:v>
      </x:c>
      <x:c r="J161" s="18" t="n">
        <x:f>H161*I161</x:f>
        <x:v>8437.5</x:v>
      </x:c>
      <x:c r="K161" s="18" t="n">
        <x:f>H161*INDEX('03 Formation Registry'!$G$6:$G$53,MATCH(F161,'03 Formation Registry'!$C$6:$C$53,0))</x:f>
        <x:v>1050</x:v>
      </x:c>
      <x:c r="L161" s="11" t="str">
        <x:v>Pass 58 declared demand</x:v>
      </x:c>
      <x:c r="M161" s="26"/>
      <x:c r="N161" s="26"/>
    </x:row>
    <x:row r="162">
      <x:c r="C162" s="11" t="str">
        <x:v>M1-A-AHW</x:v>
      </x:c>
      <x:c r="D162" s="11" t="str">
        <x:v>M1</x:v>
      </x:c>
      <x:c r="E162" s="11" t="str">
        <x:v>Western fire and heat</x:v>
      </x:c>
      <x:c r="F162" s="11" t="str">
        <x:v>A-AHW</x:v>
      </x:c>
      <x:c r="G162" s="11" t="str">
        <x:v>Aerial hazard-control wing</x:v>
      </x:c>
      <x:c r="H162" s="18" t="n">
        <x:v>10</x:v>
      </x:c>
      <x:c r="I162" s="18" t="n">
        <x:f>INDEX('03 Formation Registry'!$J$6:$J$53,MATCH(F162,'03 Formation Registry'!$C$6:$C$53,0))</x:f>
        <x:v>2812.5</x:v>
      </x:c>
      <x:c r="J162" s="18" t="n">
        <x:f>H162*I162</x:f>
        <x:v>28125</x:v>
      </x:c>
      <x:c r="K162" s="18" t="n">
        <x:f>H162*INDEX('03 Formation Registry'!$G$6:$G$53,MATCH(F162,'03 Formation Registry'!$C$6:$C$53,0))</x:f>
        <x:v>6000</x:v>
      </x:c>
      <x:c r="L162" s="11" t="str">
        <x:v>Pass 58 declared demand</x:v>
      </x:c>
      <x:c r="M162" s="26"/>
      <x:c r="N162" s="26"/>
    </x:row>
    <x:row r="163">
      <x:c r="C163" s="11" t="str">
        <x:v>M1-A-TDG</x:v>
      </x:c>
      <x:c r="D163" s="11" t="str">
        <x:v>M1</x:v>
      </x:c>
      <x:c r="E163" s="11" t="str">
        <x:v>Western fire and heat</x:v>
      </x:c>
      <x:c r="F163" s="11" t="str">
        <x:v>A-TDG</x:v>
      </x:c>
      <x:c r="G163" s="11" t="str">
        <x:v>Tactical distribution group</x:v>
      </x:c>
      <x:c r="H163" s="18" t="n">
        <x:v>5</x:v>
      </x:c>
      <x:c r="I163" s="18" t="n">
        <x:f>INDEX('03 Formation Registry'!$J$6:$J$53,MATCH(F163,'03 Formation Registry'!$C$6:$C$53,0))</x:f>
        <x:v>2812.5</x:v>
      </x:c>
      <x:c r="J163" s="18" t="n">
        <x:f>H163*I163</x:f>
        <x:v>14062.5</x:v>
      </x:c>
      <x:c r="K163" s="18" t="n">
        <x:f>H163*INDEX('03 Formation Registry'!$G$6:$G$53,MATCH(F163,'03 Formation Registry'!$C$6:$C$53,0))</x:f>
        <x:v>2250</x:v>
      </x:c>
      <x:c r="L163" s="11" t="str">
        <x:v>Pass 58 declared demand</x:v>
      </x:c>
      <x:c r="M163" s="26"/>
      <x:c r="N163" s="26"/>
    </x:row>
    <x:row r="164">
      <x:c r="C164" s="11" t="str">
        <x:v>M1-A-SRG</x:v>
      </x:c>
      <x:c r="D164" s="11" t="str">
        <x:v>M1</x:v>
      </x:c>
      <x:c r="E164" s="11" t="str">
        <x:v>Western fire and heat</x:v>
      </x:c>
      <x:c r="F164" s="11" t="str">
        <x:v>A-SRG</x:v>
      </x:c>
      <x:c r="G164" s="11" t="str">
        <x:v>Air sensing and relay group</x:v>
      </x:c>
      <x:c r="H164" s="18" t="n">
        <x:v>5</x:v>
      </x:c>
      <x:c r="I164" s="18" t="n">
        <x:f>INDEX('03 Formation Registry'!$J$6:$J$53,MATCH(F164,'03 Formation Registry'!$C$6:$C$53,0))</x:f>
        <x:v>2812.5</x:v>
      </x:c>
      <x:c r="J164" s="18" t="n">
        <x:f>H164*I164</x:f>
        <x:v>14062.5</x:v>
      </x:c>
      <x:c r="K164" s="18" t="n">
        <x:f>H164*INDEX('03 Formation Registry'!$G$6:$G$53,MATCH(F164,'03 Formation Registry'!$C$6:$C$53,0))</x:f>
        <x:v>900</x:v>
      </x:c>
      <x:c r="L164" s="11" t="str">
        <x:v>Pass 58 declared demand</x:v>
      </x:c>
      <x:c r="M164" s="26"/>
      <x:c r="N164" s="26"/>
    </x:row>
    <x:row r="165">
      <x:c r="C165" s="11" t="str">
        <x:v>M1-A-AMG</x:v>
      </x:c>
      <x:c r="D165" s="11" t="str">
        <x:v>M1</x:v>
      </x:c>
      <x:c r="E165" s="11" t="str">
        <x:v>Western fire and heat</x:v>
      </x:c>
      <x:c r="F165" s="11" t="str">
        <x:v>A-AMG</x:v>
      </x:c>
      <x:c r="G165" s="11" t="str">
        <x:v>Aeromedical movement group</x:v>
      </x:c>
      <x:c r="H165" s="18" t="n">
        <x:v>2</x:v>
      </x:c>
      <x:c r="I165" s="18" t="n">
        <x:f>INDEX('03 Formation Registry'!$J$6:$J$53,MATCH(F165,'03 Formation Registry'!$C$6:$C$53,0))</x:f>
        <x:v>2812.5</x:v>
      </x:c>
      <x:c r="J165" s="18" t="n">
        <x:f>H165*I165</x:f>
        <x:v>5625</x:v>
      </x:c>
      <x:c r="K165" s="18" t="n">
        <x:f>H165*INDEX('03 Formation Registry'!$G$6:$G$53,MATCH(F165,'03 Formation Registry'!$C$6:$C$53,0))</x:f>
        <x:v>600</x:v>
      </x:c>
      <x:c r="L165" s="11" t="str">
        <x:v>Pass 58 declared demand</x:v>
      </x:c>
      <x:c r="M165" s="26"/>
      <x:c r="N165" s="26"/>
    </x:row>
    <x:row r="166">
      <x:c r="C166" s="11" t="str">
        <x:v>M1-M-POG</x:v>
      </x:c>
      <x:c r="D166" s="11" t="str">
        <x:v>M1</x:v>
      </x:c>
      <x:c r="E166" s="11" t="str">
        <x:v>Western fire and heat</x:v>
      </x:c>
      <x:c r="F166" s="11" t="str">
        <x:v>M-POG</x:v>
      </x:c>
      <x:c r="G166" s="11" t="str">
        <x:v>Port-opening group</x:v>
      </x:c>
      <x:c r="H166" s="18" t="n">
        <x:v>0</x:v>
      </x:c>
      <x:c r="I166" s="18" t="n">
        <x:f>INDEX('03 Formation Registry'!$J$6:$J$53,MATCH(F166,'03 Formation Registry'!$C$6:$C$53,0))</x:f>
        <x:v>2100</x:v>
      </x:c>
      <x:c r="J166" s="18" t="n">
        <x:f>H166*I166</x:f>
        <x:v>0</x:v>
      </x:c>
      <x:c r="K166" s="18" t="n">
        <x:f>H166*INDEX('03 Formation Registry'!$G$6:$G$53,MATCH(F166,'03 Formation Registry'!$C$6:$C$53,0))</x:f>
        <x:v>0</x:v>
      </x:c>
      <x:c r="L166" s="11" t="str">
        <x:v>Pass 58 declared demand</x:v>
      </x:c>
      <x:c r="M166" s="26"/>
      <x:c r="N166" s="26"/>
    </x:row>
    <x:row r="167">
      <x:c r="C167" s="11" t="str">
        <x:v>M1-M-LAG</x:v>
      </x:c>
      <x:c r="D167" s="11" t="str">
        <x:v>M1</x:v>
      </x:c>
      <x:c r="E167" s="11" t="str">
        <x:v>Western fire and heat</x:v>
      </x:c>
      <x:c r="F167" s="11" t="str">
        <x:v>M-LAG</x:v>
      </x:c>
      <x:c r="G167" s="11" t="str">
        <x:v>Littoral-access group</x:v>
      </x:c>
      <x:c r="H167" s="18" t="n">
        <x:v>0</x:v>
      </x:c>
      <x:c r="I167" s="18" t="n">
        <x:f>INDEX('03 Formation Registry'!$J$6:$J$53,MATCH(F167,'03 Formation Registry'!$C$6:$C$53,0))</x:f>
        <x:v>2100</x:v>
      </x:c>
      <x:c r="J167" s="18" t="n">
        <x:f>H167*I167</x:f>
        <x:v>0</x:v>
      </x:c>
      <x:c r="K167" s="18" t="n">
        <x:f>H167*INDEX('03 Formation Registry'!$G$6:$G$53,MATCH(F167,'03 Formation Registry'!$C$6:$C$53,0))</x:f>
        <x:v>0</x:v>
      </x:c>
      <x:c r="L167" s="11" t="str">
        <x:v>Pass 58 declared demand</x:v>
      </x:c>
      <x:c r="M167" s="26"/>
      <x:c r="N167" s="26"/>
    </x:row>
    <x:row r="168">
      <x:c r="C168" s="11" t="str">
        <x:v>M1-M-IWG</x:v>
      </x:c>
      <x:c r="D168" s="11" t="str">
        <x:v>M1</x:v>
      </x:c>
      <x:c r="E168" s="11" t="str">
        <x:v>Western fire and heat</x:v>
      </x:c>
      <x:c r="F168" s="11" t="str">
        <x:v>M-IWG</x:v>
      </x:c>
      <x:c r="G168" s="11" t="str">
        <x:v>Inland-waterway group</x:v>
      </x:c>
      <x:c r="H168" s="18" t="n">
        <x:v>0</x:v>
      </x:c>
      <x:c r="I168" s="18" t="n">
        <x:f>INDEX('03 Formation Registry'!$J$6:$J$53,MATCH(F168,'03 Formation Registry'!$C$6:$C$53,0))</x:f>
        <x:v>2100</x:v>
      </x:c>
      <x:c r="J168" s="18" t="n">
        <x:f>H168*I168</x:f>
        <x:v>0</x:v>
      </x:c>
      <x:c r="K168" s="18" t="n">
        <x:f>H168*INDEX('03 Formation Registry'!$G$6:$G$53,MATCH(F168,'03 Formation Registry'!$C$6:$C$53,0))</x:f>
        <x:v>0</x:v>
      </x:c>
      <x:c r="L168" s="11" t="str">
        <x:v>Pass 58 declared demand</x:v>
      </x:c>
      <x:c r="M168" s="26"/>
      <x:c r="N168" s="26"/>
    </x:row>
    <x:row r="169">
      <x:c r="C169" s="11" t="str">
        <x:v>M1-M-OSG</x:v>
      </x:c>
      <x:c r="D169" s="11" t="str">
        <x:v>M1</x:v>
      </x:c>
      <x:c r="E169" s="11" t="str">
        <x:v>Western fire and heat</x:v>
      </x:c>
      <x:c r="F169" s="11" t="str">
        <x:v>M-OSG</x:v>
      </x:c>
      <x:c r="G169" s="11" t="str">
        <x:v>Offshore-support group</x:v>
      </x:c>
      <x:c r="H169" s="18" t="n">
        <x:v>0</x:v>
      </x:c>
      <x:c r="I169" s="18" t="n">
        <x:f>INDEX('03 Formation Registry'!$J$6:$J$53,MATCH(F169,'03 Formation Registry'!$C$6:$C$53,0))</x:f>
        <x:v>2100</x:v>
      </x:c>
      <x:c r="J169" s="18" t="n">
        <x:f>H169*I169</x:f>
        <x:v>0</x:v>
      </x:c>
      <x:c r="K169" s="18" t="n">
        <x:f>H169*INDEX('03 Formation Registry'!$G$6:$G$53,MATCH(F169,'03 Formation Registry'!$C$6:$C$53,0))</x:f>
        <x:v>0</x:v>
      </x:c>
      <x:c r="L169" s="11" t="str">
        <x:v>Pass 58 declared demand</x:v>
      </x:c>
      <x:c r="M169" s="26"/>
      <x:c r="N169" s="26"/>
    </x:row>
    <x:row r="170">
      <x:c r="C170" s="11" t="str">
        <x:v>M1-M-SSG</x:v>
      </x:c>
      <x:c r="D170" s="11" t="str">
        <x:v>M1</x:v>
      </x:c>
      <x:c r="E170" s="11" t="str">
        <x:v>Western fire and heat</x:v>
      </x:c>
      <x:c r="F170" s="11" t="str">
        <x:v>M-SSG</x:v>
      </x:c>
      <x:c r="G170" s="11" t="str">
        <x:v>Ocean sustainment group</x:v>
      </x:c>
      <x:c r="H170" s="18" t="n">
        <x:v>1</x:v>
      </x:c>
      <x:c r="I170" s="18" t="n">
        <x:f>INDEX('03 Formation Registry'!$J$6:$J$53,MATCH(F170,'03 Formation Registry'!$C$6:$C$53,0))</x:f>
        <x:v>2100</x:v>
      </x:c>
      <x:c r="J170" s="18" t="n">
        <x:f>H170*I170</x:f>
        <x:v>2100</x:v>
      </x:c>
      <x:c r="K170" s="18" t="n">
        <x:f>H170*INDEX('03 Formation Registry'!$G$6:$G$53,MATCH(F170,'03 Formation Registry'!$C$6:$C$53,0))</x:f>
        <x:v>650</x:v>
      </x:c>
      <x:c r="L170" s="11" t="str">
        <x:v>Pass 58 declared demand</x:v>
      </x:c>
      <x:c r="M170" s="26"/>
      <x:c r="N170" s="26"/>
    </x:row>
    <x:row r="171">
      <x:c r="C171" s="11" t="str">
        <x:v>M1-I-CUG</x:v>
      </x:c>
      <x:c r="D171" s="11" t="str">
        <x:v>M1</x:v>
      </x:c>
      <x:c r="E171" s="11" t="str">
        <x:v>Western fire and heat</x:v>
      </x:c>
      <x:c r="F171" s="11" t="str">
        <x:v>I-CUG</x:v>
      </x:c>
      <x:c r="G171" s="11" t="str">
        <x:v>Communications utility group</x:v>
      </x:c>
      <x:c r="H171" s="18" t="n">
        <x:v>4</x:v>
      </x:c>
      <x:c r="I171" s="18" t="n">
        <x:f>INDEX('03 Formation Registry'!$J$6:$J$53,MATCH(F171,'03 Formation Registry'!$C$6:$C$53,0))</x:f>
        <x:v>3600</x:v>
      </x:c>
      <x:c r="J171" s="18" t="n">
        <x:f>H171*I171</x:f>
        <x:v>14400</x:v>
      </x:c>
      <x:c r="K171" s="18" t="n">
        <x:f>H171*INDEX('03 Formation Registry'!$G$6:$G$53,MATCH(F171,'03 Formation Registry'!$C$6:$C$53,0))</x:f>
        <x:v>1000</x:v>
      </x:c>
      <x:c r="L171" s="11" t="str">
        <x:v>Pass 58 declared demand</x:v>
      </x:c>
      <x:c r="M171" s="26"/>
      <x:c r="N171" s="26"/>
    </x:row>
    <x:row r="172">
      <x:c r="C172" s="11" t="str">
        <x:v>M1-I-TSG</x:v>
      </x:c>
      <x:c r="D172" s="11" t="str">
        <x:v>M1</x:v>
      </x:c>
      <x:c r="E172" s="11" t="str">
        <x:v>Western fire and heat</x:v>
      </x:c>
      <x:c r="F172" s="11" t="str">
        <x:v>I-TSG</x:v>
      </x:c>
      <x:c r="G172" s="11" t="str">
        <x:v>Thermal safety group</x:v>
      </x:c>
      <x:c r="H172" s="18" t="n">
        <x:v>4</x:v>
      </x:c>
      <x:c r="I172" s="18" t="n">
        <x:f>INDEX('03 Formation Registry'!$J$6:$J$53,MATCH(F172,'03 Formation Registry'!$C$6:$C$53,0))</x:f>
        <x:v>3600</x:v>
      </x:c>
      <x:c r="J172" s="18" t="n">
        <x:f>H172*I172</x:f>
        <x:v>14400</x:v>
      </x:c>
      <x:c r="K172" s="18" t="n">
        <x:f>H172*INDEX('03 Formation Registry'!$G$6:$G$53,MATCH(F172,'03 Formation Registry'!$C$6:$C$53,0))</x:f>
        <x:v>1000</x:v>
      </x:c>
      <x:c r="L172" s="11" t="str">
        <x:v>Pass 58 declared demand</x:v>
      </x:c>
      <x:c r="M172" s="26"/>
      <x:c r="N172" s="26"/>
    </x:row>
    <x:row r="173">
      <x:c r="C173" s="11" t="str">
        <x:v>M1-I-URG</x:v>
      </x:c>
      <x:c r="D173" s="11" t="str">
        <x:v>M1</x:v>
      </x:c>
      <x:c r="E173" s="11" t="str">
        <x:v>Western fire and heat</x:v>
      </x:c>
      <x:c r="F173" s="11" t="str">
        <x:v>I-URG</x:v>
      </x:c>
      <x:c r="G173" s="11" t="str">
        <x:v>Utility reconstruction group</x:v>
      </x:c>
      <x:c r="H173" s="18" t="n">
        <x:v>3</x:v>
      </x:c>
      <x:c r="I173" s="18" t="n">
        <x:f>INDEX('03 Formation Registry'!$J$6:$J$53,MATCH(F173,'03 Formation Registry'!$C$6:$C$53,0))</x:f>
        <x:v>3600</x:v>
      </x:c>
      <x:c r="J173" s="18" t="n">
        <x:f>H173*I173</x:f>
        <x:v>10800</x:v>
      </x:c>
      <x:c r="K173" s="18" t="n">
        <x:f>H173*INDEX('03 Formation Registry'!$G$6:$G$53,MATCH(F173,'03 Formation Registry'!$C$6:$C$53,0))</x:f>
        <x:v>1350</x:v>
      </x:c>
      <x:c r="L173" s="11" t="str">
        <x:v>Pass 58 declared demand</x:v>
      </x:c>
      <x:c r="M173" s="26"/>
      <x:c r="N173" s="26"/>
    </x:row>
    <x:row r="174">
      <x:c r="C174" s="11" t="str">
        <x:v>M1-H-CHC</x:v>
      </x:c>
      <x:c r="D174" s="11" t="str">
        <x:v>M1</x:v>
      </x:c>
      <x:c r="E174" s="11" t="str">
        <x:v>Western fire and heat</x:v>
      </x:c>
      <x:c r="F174" s="11" t="str">
        <x:v>H-CHC</x:v>
      </x:c>
      <x:c r="G174" s="11" t="str">
        <x:v>Community health continuity group</x:v>
      </x:c>
      <x:c r="H174" s="18" t="n">
        <x:v>4</x:v>
      </x:c>
      <x:c r="I174" s="18" t="n">
        <x:f>INDEX('03 Formation Registry'!$J$6:$J$53,MATCH(F174,'03 Formation Registry'!$C$6:$C$53,0))</x:f>
        <x:v>2625</x:v>
      </x:c>
      <x:c r="J174" s="18" t="n">
        <x:f>H174*I174</x:f>
        <x:v>10500</x:v>
      </x:c>
      <x:c r="K174" s="18" t="n">
        <x:f>H174*INDEX('03 Formation Registry'!$G$6:$G$53,MATCH(F174,'03 Formation Registry'!$C$6:$C$53,0))</x:f>
        <x:v>2000</x:v>
      </x:c>
      <x:c r="L174" s="11" t="str">
        <x:v>Pass 58 declared demand</x:v>
      </x:c>
      <x:c r="M174" s="26"/>
      <x:c r="N174" s="26"/>
    </x:row>
    <x:row r="175">
      <x:c r="C175" s="11" t="str">
        <x:v>M1-H-MAC</x:v>
      </x:c>
      <x:c r="D175" s="11" t="str">
        <x:v>M1</x:v>
      </x:c>
      <x:c r="E175" s="11" t="str">
        <x:v>Western fire and heat</x:v>
      </x:c>
      <x:c r="F175" s="11" t="str">
        <x:v>H-MAC</x:v>
      </x:c>
      <x:c r="G175" s="11" t="str">
        <x:v>Mobile acute-care group</x:v>
      </x:c>
      <x:c r="H175" s="18" t="n">
        <x:v>3</x:v>
      </x:c>
      <x:c r="I175" s="18" t="n">
        <x:f>INDEX('03 Formation Registry'!$J$6:$J$53,MATCH(F175,'03 Formation Registry'!$C$6:$C$53,0))</x:f>
        <x:v>2625</x:v>
      </x:c>
      <x:c r="J175" s="18" t="n">
        <x:f>H175*I175</x:f>
        <x:v>7875</x:v>
      </x:c>
      <x:c r="K175" s="18" t="n">
        <x:f>H175*INDEX('03 Formation Registry'!$G$6:$G$53,MATCH(F175,'03 Formation Registry'!$C$6:$C$53,0))</x:f>
        <x:v>1800</x:v>
      </x:c>
      <x:c r="L175" s="11" t="str">
        <x:v>Pass 58 declared demand</x:v>
      </x:c>
      <x:c r="M175" s="26"/>
      <x:c r="N175" s="26"/>
    </x:row>
    <x:row r="176">
      <x:c r="C176" s="11" t="str">
        <x:v>M1-H-PHC</x:v>
      </x:c>
      <x:c r="D176" s="11" t="str">
        <x:v>M1</x:v>
      </x:c>
      <x:c r="E176" s="11" t="str">
        <x:v>Western fire and heat</x:v>
      </x:c>
      <x:c r="F176" s="11" t="str">
        <x:v>H-PHC</x:v>
      </x:c>
      <x:c r="G176" s="11" t="str">
        <x:v>Public-health control group</x:v>
      </x:c>
      <x:c r="H176" s="18" t="n">
        <x:v>3</x:v>
      </x:c>
      <x:c r="I176" s="18" t="n">
        <x:f>INDEX('03 Formation Registry'!$J$6:$J$53,MATCH(F176,'03 Formation Registry'!$C$6:$C$53,0))</x:f>
        <x:v>2625</x:v>
      </x:c>
      <x:c r="J176" s="18" t="n">
        <x:f>H176*I176</x:f>
        <x:v>7875</x:v>
      </x:c>
      <x:c r="K176" s="18" t="n">
        <x:f>H176*INDEX('03 Formation Registry'!$G$6:$G$53,MATCH(F176,'03 Formation Registry'!$C$6:$C$53,0))</x:f>
        <x:v>750</x:v>
      </x:c>
      <x:c r="L176" s="11" t="str">
        <x:v>Pass 58 declared demand</x:v>
      </x:c>
      <x:c r="M176" s="26"/>
      <x:c r="N176" s="26"/>
    </x:row>
    <x:row r="177">
      <x:c r="C177" s="11" t="str">
        <x:v>M1-H-HWR</x:v>
      </x:c>
      <x:c r="D177" s="11" t="str">
        <x:v>M1</x:v>
      </x:c>
      <x:c r="E177" s="11" t="str">
        <x:v>Western fire and heat</x:v>
      </x:c>
      <x:c r="F177" s="11" t="str">
        <x:v>H-HWR</x:v>
      </x:c>
      <x:c r="G177" s="11" t="str">
        <x:v>Health workforce replacement group</x:v>
      </x:c>
      <x:c r="H177" s="18" t="n">
        <x:v>4</x:v>
      </x:c>
      <x:c r="I177" s="18" t="n">
        <x:f>INDEX('03 Formation Registry'!$J$6:$J$53,MATCH(F177,'03 Formation Registry'!$C$6:$C$53,0))</x:f>
        <x:v>2625</x:v>
      </x:c>
      <x:c r="J177" s="18" t="n">
        <x:f>H177*I177</x:f>
        <x:v>10500</x:v>
      </x:c>
      <x:c r="K177" s="18" t="n">
        <x:f>H177*INDEX('03 Formation Registry'!$G$6:$G$53,MATCH(F177,'03 Formation Registry'!$C$6:$C$53,0))</x:f>
        <x:v>2200</x:v>
      </x:c>
      <x:c r="L177" s="11" t="str">
        <x:v>Pass 58 declared demand</x:v>
      </x:c>
      <x:c r="M177" s="26"/>
      <x:c r="N177" s="26"/>
    </x:row>
    <x:row r="178">
      <x:c r="C178" s="11" t="str">
        <x:v>M1-C-PSG</x:v>
      </x:c>
      <x:c r="D178" s="11" t="str">
        <x:v>M1</x:v>
      </x:c>
      <x:c r="E178" s="11" t="str">
        <x:v>Western fire and heat</x:v>
      </x:c>
      <x:c r="F178" s="11" t="str">
        <x:v>C-PSG</x:v>
      </x:c>
      <x:c r="G178" s="11" t="str">
        <x:v>Population support group</x:v>
      </x:c>
      <x:c r="H178" s="18" t="n">
        <x:v>4</x:v>
      </x:c>
      <x:c r="I178" s="18" t="n">
        <x:f>INDEX('03 Formation Registry'!$J$6:$J$53,MATCH(F178,'03 Formation Registry'!$C$6:$C$53,0))</x:f>
        <x:v>2193.75</x:v>
      </x:c>
      <x:c r="J178" s="18" t="n">
        <x:f>H178*I178</x:f>
        <x:v>8775</x:v>
      </x:c>
      <x:c r="K178" s="18" t="n">
        <x:f>H178*INDEX('03 Formation Registry'!$G$6:$G$53,MATCH(F178,'03 Formation Registry'!$C$6:$C$53,0))</x:f>
        <x:v>1800</x:v>
      </x:c>
      <x:c r="L178" s="11" t="str">
        <x:v>Pass 58 declared demand</x:v>
      </x:c>
      <x:c r="M178" s="26"/>
      <x:c r="N178" s="26"/>
    </x:row>
    <x:row r="179">
      <x:c r="C179" s="11" t="str">
        <x:v>M1-C-EGG</x:v>
      </x:c>
      <x:c r="D179" s="11" t="str">
        <x:v>M1</x:v>
      </x:c>
      <x:c r="E179" s="11" t="str">
        <x:v>Western fire and heat</x:v>
      </x:c>
      <x:c r="F179" s="11" t="str">
        <x:v>C-EGG</x:v>
      </x:c>
      <x:c r="G179" s="11" t="str">
        <x:v>Essential-goods group</x:v>
      </x:c>
      <x:c r="H179" s="18" t="n">
        <x:v>4</x:v>
      </x:c>
      <x:c r="I179" s="18" t="n">
        <x:f>INDEX('03 Formation Registry'!$J$6:$J$53,MATCH(F179,'03 Formation Registry'!$C$6:$C$53,0))</x:f>
        <x:v>2193.75</x:v>
      </x:c>
      <x:c r="J179" s="18" t="n">
        <x:f>H179*I179</x:f>
        <x:v>8775</x:v>
      </x:c>
      <x:c r="K179" s="18" t="n">
        <x:f>H179*INDEX('03 Formation Registry'!$G$6:$G$53,MATCH(F179,'03 Formation Registry'!$C$6:$C$53,0))</x:f>
        <x:v>1400</x:v>
      </x:c>
      <x:c r="L179" s="11" t="str">
        <x:v>Pass 58 declared demand</x:v>
      </x:c>
      <x:c r="M179" s="26"/>
      <x:c r="N179" s="26"/>
    </x:row>
    <x:row r="180">
      <x:c r="C180" s="11" t="str">
        <x:v>M1-C-CAG</x:v>
      </x:c>
      <x:c r="D180" s="11" t="str">
        <x:v>M1</x:v>
      </x:c>
      <x:c r="E180" s="11" t="str">
        <x:v>Western fire and heat</x:v>
      </x:c>
      <x:c r="F180" s="11" t="str">
        <x:v>C-CAG</x:v>
      </x:c>
      <x:c r="G180" s="11" t="str">
        <x:v>Civil access group</x:v>
      </x:c>
      <x:c r="H180" s="18" t="n">
        <x:v>4</x:v>
      </x:c>
      <x:c r="I180" s="18" t="n">
        <x:f>INDEX('03 Formation Registry'!$J$6:$J$53,MATCH(F180,'03 Formation Registry'!$C$6:$C$53,0))</x:f>
        <x:v>2193.75</x:v>
      </x:c>
      <x:c r="J180" s="18" t="n">
        <x:f>H180*I180</x:f>
        <x:v>8775</x:v>
      </x:c>
      <x:c r="K180" s="18" t="n">
        <x:f>H180*INDEX('03 Formation Registry'!$G$6:$G$53,MATCH(F180,'03 Formation Registry'!$C$6:$C$53,0))</x:f>
        <x:v>720</x:v>
      </x:c>
      <x:c r="L180" s="11" t="str">
        <x:v>Pass 58 declared demand</x:v>
      </x:c>
      <x:c r="M180" s="26"/>
      <x:c r="N180" s="26"/>
    </x:row>
    <x:row r="181">
      <x:c r="C181" s="11" t="str">
        <x:v>M1-C-DTG</x:v>
      </x:c>
      <x:c r="D181" s="11" t="str">
        <x:v>M1</x:v>
      </x:c>
      <x:c r="E181" s="11" t="str">
        <x:v>Western fire and heat</x:v>
      </x:c>
      <x:c r="F181" s="11" t="str">
        <x:v>C-DTG</x:v>
      </x:c>
      <x:c r="G181" s="11" t="str">
        <x:v>Displacement transition group</x:v>
      </x:c>
      <x:c r="H181" s="18" t="n">
        <x:v>2</x:v>
      </x:c>
      <x:c r="I181" s="18" t="n">
        <x:f>INDEX('03 Formation Registry'!$J$6:$J$53,MATCH(F181,'03 Formation Registry'!$C$6:$C$53,0))</x:f>
        <x:v>2193.75</x:v>
      </x:c>
      <x:c r="J181" s="18" t="n">
        <x:f>H181*I181</x:f>
        <x:v>4387.5</x:v>
      </x:c>
      <x:c r="K181" s="18" t="n">
        <x:f>H181*INDEX('03 Formation Registry'!$G$6:$G$53,MATCH(F181,'03 Formation Registry'!$C$6:$C$53,0))</x:f>
        <x:v>600</x:v>
      </x:c>
      <x:c r="L181" s="11" t="str">
        <x:v>Pass 58 declared demand</x:v>
      </x:c>
      <x:c r="M181" s="26"/>
      <x:c r="N181" s="26"/>
    </x:row>
    <x:row r="182">
      <x:c r="C182" s="11" t="str">
        <x:v>M1-C-CIG</x:v>
      </x:c>
      <x:c r="D182" s="11" t="str">
        <x:v>M1</x:v>
      </x:c>
      <x:c r="E182" s="11" t="str">
        <x:v>Western fire and heat</x:v>
      </x:c>
      <x:c r="F182" s="11" t="str">
        <x:v>C-CIG</x:v>
      </x:c>
      <x:c r="G182" s="11" t="str">
        <x:v>Community institutions group</x:v>
      </x:c>
      <x:c r="H182" s="18" t="n">
        <x:v>3</x:v>
      </x:c>
      <x:c r="I182" s="18" t="n">
        <x:f>INDEX('03 Formation Registry'!$J$6:$J$53,MATCH(F182,'03 Formation Registry'!$C$6:$C$53,0))</x:f>
        <x:v>2193.75</x:v>
      </x:c>
      <x:c r="J182" s="18" t="n">
        <x:f>H182*I182</x:f>
        <x:v>6581.25</x:v>
      </x:c>
      <x:c r="K182" s="18" t="n">
        <x:f>H182*INDEX('03 Formation Registry'!$G$6:$G$53,MATCH(F182,'03 Formation Registry'!$C$6:$C$53,0))</x:f>
        <x:v>750</x:v>
      </x:c>
      <x:c r="L182" s="11" t="str">
        <x:v>Pass 58 declared demand</x:v>
      </x:c>
      <x:c r="M182" s="26"/>
      <x:c r="N182" s="26"/>
    </x:row>
    <x:row r="183">
      <x:c r="C183" s="11" t="str">
        <x:v>M1-J-RIG</x:v>
      </x:c>
      <x:c r="D183" s="11" t="str">
        <x:v>M1</x:v>
      </x:c>
      <x:c r="E183" s="11" t="str">
        <x:v>Western fire and heat</x:v>
      </x:c>
      <x:c r="F183" s="11" t="str">
        <x:v>J-RIG</x:v>
      </x:c>
      <x:c r="G183" s="11" t="str">
        <x:v>Resilience information group</x:v>
      </x:c>
      <x:c r="H183" s="18" t="n">
        <x:v>4</x:v>
      </x:c>
      <x:c r="I183" s="18" t="n">
        <x:f>INDEX('03 Formation Registry'!$J$6:$J$53,MATCH(F183,'03 Formation Registry'!$C$6:$C$53,0))</x:f>
        <x:v>1365</x:v>
      </x:c>
      <x:c r="J183" s="18" t="n">
        <x:f>H183*I183</x:f>
        <x:v>5460</x:v>
      </x:c>
      <x:c r="K183" s="18" t="n">
        <x:f>H183*INDEX('03 Formation Registry'!$G$6:$G$53,MATCH(F183,'03 Formation Registry'!$C$6:$C$53,0))</x:f>
        <x:v>1680</x:v>
      </x:c>
      <x:c r="L183" s="11" t="str">
        <x:v>Pass 58 declared demand</x:v>
      </x:c>
      <x:c r="M183" s="26"/>
      <x:c r="N183" s="26"/>
    </x:row>
    <x:row r="184">
      <x:c r="C184" s="11" t="str">
        <x:v>M1-M-MPG</x:v>
      </x:c>
      <x:c r="D184" s="11" t="str">
        <x:v>M1</x:v>
      </x:c>
      <x:c r="E184" s="11" t="str">
        <x:v>Western fire and heat</x:v>
      </x:c>
      <x:c r="F184" s="11" t="str">
        <x:v>M-MPG</x:v>
      </x:c>
      <x:c r="G184" s="11" t="str">
        <x:v>Maritime production group</x:v>
      </x:c>
      <x:c r="H184" s="18" t="n">
        <x:v>1</x:v>
      </x:c>
      <x:c r="I184" s="18" t="n">
        <x:f>INDEX('03 Formation Registry'!$J$6:$J$53,MATCH(F184,'03 Formation Registry'!$C$6:$C$53,0))</x:f>
        <x:v>7350</x:v>
      </x:c>
      <x:c r="J184" s="18" t="n">
        <x:f>H184*I184</x:f>
        <x:v>7350</x:v>
      </x:c>
      <x:c r="K184" s="18" t="n">
        <x:f>H184*INDEX('03 Formation Registry'!$G$6:$G$53,MATCH(F184,'03 Formation Registry'!$C$6:$C$53,0))</x:f>
        <x:v>1100</x:v>
      </x:c>
      <x:c r="L184" s="11" t="str">
        <x:v>Pass 58 declared demand</x:v>
      </x:c>
      <x:c r="M184" s="26"/>
      <x:c r="N184" s="26"/>
    </x:row>
    <x:row r="185">
      <x:c r="C185" s="11" t="str">
        <x:v>M1-I-WRG</x:v>
      </x:c>
      <x:c r="D185" s="11" t="str">
        <x:v>M1</x:v>
      </x:c>
      <x:c r="E185" s="11" t="str">
        <x:v>Western fire and heat</x:v>
      </x:c>
      <x:c r="F185" s="11" t="str">
        <x:v>I-WRG</x:v>
      </x:c>
      <x:c r="G185" s="11" t="str">
        <x:v>Water restoration group</x:v>
      </x:c>
      <x:c r="H185" s="18" t="n">
        <x:v>2</x:v>
      </x:c>
      <x:c r="I185" s="18" t="n">
        <x:f>INDEX('03 Formation Registry'!$J$6:$J$53,MATCH(F185,'03 Formation Registry'!$C$6:$C$53,0))</x:f>
        <x:v>7054.799999999999</x:v>
      </x:c>
      <x:c r="J185" s="18" t="n">
        <x:f>H185*I185</x:f>
        <x:v>14109.599999999999</x:v>
      </x:c>
      <x:c r="K185" s="18" t="n">
        <x:f>H185*INDEX('03 Formation Registry'!$G$6:$G$53,MATCH(F185,'03 Formation Registry'!$C$6:$C$53,0))</x:f>
        <x:v>5440</x:v>
      </x:c>
      <x:c r="L185" s="11" t="str">
        <x:v>Pass 58 declared demand</x:v>
      </x:c>
      <x:c r="M185" s="26"/>
      <x:c r="N185" s="26"/>
    </x:row>
    <x:row r="186">
      <x:c r="C186" s="11" t="str">
        <x:v>M1-I-PRG</x:v>
      </x:c>
      <x:c r="D186" s="11" t="str">
        <x:v>M1</x:v>
      </x:c>
      <x:c r="E186" s="11" t="str">
        <x:v>Western fire and heat</x:v>
      </x:c>
      <x:c r="F186" s="11" t="str">
        <x:v>I-PRG</x:v>
      </x:c>
      <x:c r="G186" s="11" t="str">
        <x:v>Power restoration group</x:v>
      </x:c>
      <x:c r="H186" s="18" t="n">
        <x:v>3</x:v>
      </x:c>
      <x:c r="I186" s="18" t="n">
        <x:f>INDEX('03 Formation Registry'!$J$6:$J$53,MATCH(F186,'03 Formation Registry'!$C$6:$C$53,0))</x:f>
        <x:v>5499.6</x:v>
      </x:c>
      <x:c r="J186" s="18" t="n">
        <x:f>H186*I186</x:f>
        <x:v>16498.800000000003</x:v>
      </x:c>
      <x:c r="K186" s="18" t="n">
        <x:f>H186*INDEX('03 Formation Registry'!$G$6:$G$53,MATCH(F186,'03 Formation Registry'!$C$6:$C$53,0))</x:f>
        <x:v>8388</x:v>
      </x:c>
      <x:c r="L186" s="11" t="str">
        <x:v>Pass 58 declared demand</x:v>
      </x:c>
      <x:c r="M186" s="26"/>
      <x:c r="N186" s="26"/>
    </x:row>
    <x:row r="187">
      <x:c r="C187" s="11" t="str">
        <x:v>M1-I-GBG</x:v>
      </x:c>
      <x:c r="D187" s="11" t="str">
        <x:v>M1</x:v>
      </x:c>
      <x:c r="E187" s="11" t="str">
        <x:v>Western fire and heat</x:v>
      </x:c>
      <x:c r="F187" s="11" t="str">
        <x:v>I-GBG</x:v>
      </x:c>
      <x:c r="G187" s="11" t="str">
        <x:v>Grid bridge group</x:v>
      </x:c>
      <x:c r="H187" s="18" t="n">
        <x:v>2</x:v>
      </x:c>
      <x:c r="I187" s="18" t="n">
        <x:f>INDEX('03 Formation Registry'!$J$6:$J$53,MATCH(F187,'03 Formation Registry'!$C$6:$C$53,0))</x:f>
        <x:v>4500</x:v>
      </x:c>
      <x:c r="J187" s="18" t="n">
        <x:f>H187*I187</x:f>
        <x:v>9000</x:v>
      </x:c>
      <x:c r="K187" s="18" t="n">
        <x:f>H187*INDEX('03 Formation Registry'!$G$6:$G$53,MATCH(F187,'03 Formation Registry'!$C$6:$C$53,0))</x:f>
        <x:v>3600</x:v>
      </x:c>
      <x:c r="L187" s="11" t="str">
        <x:v>Pass 58 declared demand</x:v>
      </x:c>
      <x:c r="M187" s="26"/>
      <x:c r="N187" s="26"/>
    </x:row>
    <x:row r="188">
      <x:c r="C188" s="11" t="str">
        <x:v>M1-H-THC</x:v>
      </x:c>
      <x:c r="D188" s="11" t="str">
        <x:v>M1</x:v>
      </x:c>
      <x:c r="E188" s="11" t="str">
        <x:v>Western fire and heat</x:v>
      </x:c>
      <x:c r="F188" s="11" t="str">
        <x:v>H-THC</x:v>
      </x:c>
      <x:c r="G188" s="11" t="str">
        <x:v>Theater hospital command</x:v>
      </x:c>
      <x:c r="H188" s="18" t="n">
        <x:v>2</x:v>
      </x:c>
      <x:c r="I188" s="18" t="n">
        <x:f>INDEX('03 Formation Registry'!$J$6:$J$53,MATCH(F188,'03 Formation Registry'!$C$6:$C$53,0))</x:f>
        <x:v>1837.5</x:v>
      </x:c>
      <x:c r="J188" s="18" t="n">
        <x:f>H188*I188</x:f>
        <x:v>3675</x:v>
      </x:c>
      <x:c r="K188" s="18" t="n">
        <x:f>H188*INDEX('03 Formation Registry'!$G$6:$G$53,MATCH(F188,'03 Formation Registry'!$C$6:$C$53,0))</x:f>
        <x:v>1800</x:v>
      </x:c>
      <x:c r="L188" s="11" t="str">
        <x:v>Pass 58 declared demand</x:v>
      </x:c>
      <x:c r="M188" s="26"/>
      <x:c r="N188" s="26"/>
    </x:row>
    <x:row r="189">
      <x:c r="C189" s="11" t="str">
        <x:v>M1-H-PMG</x:v>
      </x:c>
      <x:c r="D189" s="11" t="str">
        <x:v>M1</x:v>
      </x:c>
      <x:c r="E189" s="11" t="str">
        <x:v>Western fire and heat</x:v>
      </x:c>
      <x:c r="F189" s="11" t="str">
        <x:v>H-PMG</x:v>
      </x:c>
      <x:c r="G189" s="11" t="str">
        <x:v>Patient movement group</x:v>
      </x:c>
      <x:c r="H189" s="18" t="n">
        <x:v>3</x:v>
      </x:c>
      <x:c r="I189" s="18" t="n">
        <x:f>INDEX('03 Formation Registry'!$J$6:$J$53,MATCH(F189,'03 Formation Registry'!$C$6:$C$53,0))</x:f>
        <x:v>2887.4999999999995</x:v>
      </x:c>
      <x:c r="J189" s="18" t="n">
        <x:f>H189*I189</x:f>
        <x:v>8662.499999999998</x:v>
      </x:c>
      <x:c r="K189" s="18" t="n">
        <x:f>H189*INDEX('03 Formation Registry'!$G$6:$G$53,MATCH(F189,'03 Formation Registry'!$C$6:$C$53,0))</x:f>
        <x:v>1950</x:v>
      </x:c>
      <x:c r="L189" s="11" t="str">
        <x:v>Pass 58 declared demand</x:v>
      </x:c>
      <x:c r="M189" s="26"/>
      <x:c r="N189" s="26"/>
    </x:row>
    <x:row r="190">
      <x:c r="C190" s="11" t="str">
        <x:v>M1-C-ERG</x:v>
      </x:c>
      <x:c r="D190" s="11" t="str">
        <x:v>M1</x:v>
      </x:c>
      <x:c r="E190" s="11" t="str">
        <x:v>Western fire and heat</x:v>
      </x:c>
      <x:c r="F190" s="11" t="str">
        <x:v>C-ERG</x:v>
      </x:c>
      <x:c r="G190" s="11" t="str">
        <x:v>Economic restart group</x:v>
      </x:c>
      <x:c r="H190" s="18" t="n">
        <x:v>3</x:v>
      </x:c>
      <x:c r="I190" s="18" t="n">
        <x:f>INDEX('03 Formation Registry'!$J$6:$J$53,MATCH(F190,'03 Formation Registry'!$C$6:$C$53,0))</x:f>
        <x:v>1218.75</x:v>
      </x:c>
      <x:c r="J190" s="18" t="n">
        <x:f>H190*I190</x:f>
        <x:v>3656.25</x:v>
      </x:c>
      <x:c r="K190" s="18" t="n">
        <x:f>H190*INDEX('03 Formation Registry'!$G$6:$G$53,MATCH(F190,'03 Formation Registry'!$C$6:$C$53,0))</x:f>
        <x:v>1050</x:v>
      </x:c>
      <x:c r="L190" s="11" t="str">
        <x:v>Pass 58 declared demand</x:v>
      </x:c>
      <x:c r="M190" s="26"/>
      <x:c r="N190" s="26"/>
    </x:row>
    <x:row r="191">
      <x:c r="C191" s="11" t="str">
        <x:v>M1-CM-HCG</x:v>
      </x:c>
      <x:c r="D191" s="11" t="str">
        <x:v>M1</x:v>
      </x:c>
      <x:c r="E191" s="11" t="str">
        <x:v>Western fire and heat</x:v>
      </x:c>
      <x:c r="F191" s="11" t="str">
        <x:v>CM-HCG</x:v>
      </x:c>
      <x:c r="G191" s="11" t="str">
        <x:v>Household collection group</x:v>
      </x:c>
      <x:c r="H191" s="18" t="n">
        <x:v>3</x:v>
      </x:c>
      <x:c r="I191" s="18" t="n">
        <x:f>INDEX('03 Formation Registry'!$J$6:$J$53,MATCH(F191,'03 Formation Registry'!$C$6:$C$53,0))</x:f>
        <x:v>3353.7</x:v>
      </x:c>
      <x:c r="J191" s="18" t="n">
        <x:f>H191*I191</x:f>
        <x:v>10061.099999999999</x:v>
      </x:c>
      <x:c r="K191" s="18" t="n">
        <x:f>H191*INDEX('03 Formation Registry'!$G$6:$G$53,MATCH(F191,'03 Formation Registry'!$C$6:$C$53,0))</x:f>
        <x:v>22761</x:v>
      </x:c>
      <x:c r="L191" s="11" t="str">
        <x:v>Pass 58 declared demand</x:v>
      </x:c>
      <x:c r="M191" s="26"/>
      <x:c r="N191" s="26"/>
    </x:row>
    <x:row r="192">
      <x:c r="C192" s="11" t="str">
        <x:v>M1-CM-CTN</x:v>
      </x:c>
      <x:c r="D192" s="11" t="str">
        <x:v>M1</x:v>
      </x:c>
      <x:c r="E192" s="11" t="str">
        <x:v>Western fire and heat</x:v>
      </x:c>
      <x:c r="F192" s="11" t="str">
        <x:v>CM-CTN</x:v>
      </x:c>
      <x:c r="G192" s="11" t="str">
        <x:v>Continuity transfer-node group</x:v>
      </x:c>
      <x:c r="H192" s="18" t="n">
        <x:v>3</x:v>
      </x:c>
      <x:c r="I192" s="18" t="n">
        <x:f>INDEX('03 Formation Registry'!$J$6:$J$53,MATCH(F192,'03 Formation Registry'!$C$6:$C$53,0))</x:f>
        <x:v>2369.325</x:v>
      </x:c>
      <x:c r="J192" s="18" t="n">
        <x:f>H192*I192</x:f>
        <x:v>7107.974999999999</x:v>
      </x:c>
      <x:c r="K192" s="18" t="n">
        <x:f>H192*INDEX('03 Formation Registry'!$G$6:$G$53,MATCH(F192,'03 Formation Registry'!$C$6:$C$53,0))</x:f>
        <x:v>6867</x:v>
      </x:c>
      <x:c r="L192" s="11" t="str">
        <x:v>Pass 58 declared demand</x:v>
      </x:c>
      <x:c r="M192" s="26"/>
      <x:c r="N192" s="26"/>
    </x:row>
    <x:row r="193">
      <x:c r="C193" s="11" t="str">
        <x:v>M1-CM-RMG</x:v>
      </x:c>
      <x:c r="D193" s="11" t="str">
        <x:v>M1</x:v>
      </x:c>
      <x:c r="E193" s="11" t="str">
        <x:v>Western fire and heat</x:v>
      </x:c>
      <x:c r="F193" s="11" t="str">
        <x:v>CM-RMG</x:v>
      </x:c>
      <x:c r="G193" s="11" t="str">
        <x:v>Civil road-mobility group</x:v>
      </x:c>
      <x:c r="H193" s="18" t="n">
        <x:v>4</x:v>
      </x:c>
      <x:c r="I193" s="18" t="n">
        <x:f>INDEX('03 Formation Registry'!$J$6:$J$53,MATCH(F193,'03 Formation Registry'!$C$6:$C$53,0))</x:f>
        <x:v>2625</x:v>
      </x:c>
      <x:c r="J193" s="18" t="n">
        <x:f>H193*I193</x:f>
        <x:v>10500</x:v>
      </x:c>
      <x:c r="K193" s="18" t="n">
        <x:f>H193*INDEX('03 Formation Registry'!$G$6:$G$53,MATCH(F193,'03 Formation Registry'!$C$6:$C$53,0))</x:f>
        <x:v>3600</x:v>
      </x:c>
      <x:c r="L193" s="11" t="str">
        <x:v>Pass 58 declared demand</x:v>
      </x:c>
      <x:c r="M193" s="26"/>
      <x:c r="N193" s="26"/>
    </x:row>
    <x:row r="194">
      <x:c r="C194" s="11" t="str">
        <x:v>M1-CM-RLG</x:v>
      </x:c>
      <x:c r="D194" s="11" t="str">
        <x:v>M1</x:v>
      </x:c>
      <x:c r="E194" s="11" t="str">
        <x:v>Western fire and heat</x:v>
      </x:c>
      <x:c r="F194" s="11" t="str">
        <x:v>CM-RLG</x:v>
      </x:c>
      <x:c r="G194" s="11" t="str">
        <x:v>Civil rail-mobility group</x:v>
      </x:c>
      <x:c r="H194" s="18" t="n">
        <x:v>1</x:v>
      </x:c>
      <x:c r="I194" s="18" t="n">
        <x:f>INDEX('03 Formation Registry'!$J$6:$J$53,MATCH(F194,'03 Formation Registry'!$C$6:$C$53,0))</x:f>
        <x:v>3600</x:v>
      </x:c>
      <x:c r="J194" s="18" t="n">
        <x:f>H194*I194</x:f>
        <x:v>3600</x:v>
      </x:c>
      <x:c r="K194" s="18" t="n">
        <x:f>H194*INDEX('03 Formation Registry'!$G$6:$G$53,MATCH(F194,'03 Formation Registry'!$C$6:$C$53,0))</x:f>
        <x:v>500</x:v>
      </x:c>
      <x:c r="L194" s="11" t="str">
        <x:v>Pass 58 declared demand</x:v>
      </x:c>
      <x:c r="M194" s="26"/>
      <x:c r="N194" s="26"/>
    </x:row>
    <x:row r="195">
      <x:c r="C195" s="11" t="str">
        <x:v>M1-CM-AMG</x:v>
      </x:c>
      <x:c r="D195" s="11" t="str">
        <x:v>M1</x:v>
      </x:c>
      <x:c r="E195" s="11" t="str">
        <x:v>Western fire and heat</x:v>
      </x:c>
      <x:c r="F195" s="11" t="str">
        <x:v>CM-AMG</x:v>
      </x:c>
      <x:c r="G195" s="11" t="str">
        <x:v>Civil air-mobility group</x:v>
      </x:c>
      <x:c r="H195" s="18" t="n">
        <x:v>2</x:v>
      </x:c>
      <x:c r="I195" s="18" t="n">
        <x:f>INDEX('03 Formation Registry'!$J$6:$J$53,MATCH(F195,'03 Formation Registry'!$C$6:$C$53,0))</x:f>
        <x:v>3375</x:v>
      </x:c>
      <x:c r="J195" s="18" t="n">
        <x:f>H195*I195</x:f>
        <x:v>6750</x:v>
      </x:c>
      <x:c r="K195" s="18" t="n">
        <x:f>H195*INDEX('03 Formation Registry'!$G$6:$G$53,MATCH(F195,'03 Formation Registry'!$C$6:$C$53,0))</x:f>
        <x:v>1200</x:v>
      </x:c>
      <x:c r="L195" s="11" t="str">
        <x:v>Pass 58 declared demand</x:v>
      </x:c>
      <x:c r="M195" s="26"/>
      <x:c r="N195" s="26"/>
    </x:row>
    <x:row r="196">
      <x:c r="C196" s="11" t="str">
        <x:v>M1-CM-WMG</x:v>
      </x:c>
      <x:c r="D196" s="11" t="str">
        <x:v>M1</x:v>
      </x:c>
      <x:c r="E196" s="11" t="str">
        <x:v>Western fire and heat</x:v>
      </x:c>
      <x:c r="F196" s="11" t="str">
        <x:v>CM-WMG</x:v>
      </x:c>
      <x:c r="G196" s="11" t="str">
        <x:v>Civil water-mobility group</x:v>
      </x:c>
      <x:c r="H196" s="18" t="n">
        <x:v>1</x:v>
      </x:c>
      <x:c r="I196" s="18" t="n">
        <x:f>INDEX('03 Formation Registry'!$J$6:$J$53,MATCH(F196,'03 Formation Registry'!$C$6:$C$53,0))</x:f>
        <x:v>3375</x:v>
      </x:c>
      <x:c r="J196" s="18" t="n">
        <x:f>H196*I196</x:f>
        <x:v>3375</x:v>
      </x:c>
      <x:c r="K196" s="18" t="n">
        <x:f>H196*INDEX('03 Formation Registry'!$G$6:$G$53,MATCH(F196,'03 Formation Registry'!$C$6:$C$53,0))</x:f>
        <x:v>500</x:v>
      </x:c>
      <x:c r="L196" s="11" t="str">
        <x:v>Pass 58 declared demand</x:v>
      </x:c>
      <x:c r="M196" s="26"/>
      <x:c r="N196" s="26"/>
    </x:row>
    <x:row r="197">
      <x:c r="C197" s="11" t="str">
        <x:v>M1-CM-RDC</x:v>
      </x:c>
      <x:c r="D197" s="11" t="str">
        <x:v>M1</x:v>
      </x:c>
      <x:c r="E197" s="11" t="str">
        <x:v>Western fire and heat</x:v>
      </x:c>
      <x:c r="F197" s="11" t="str">
        <x:v>CM-RDC</x:v>
      </x:c>
      <x:c r="G197" s="11" t="str">
        <x:v>Return and durable-continuity group</x:v>
      </x:c>
      <x:c r="H197" s="18" t="n">
        <x:v>3</x:v>
      </x:c>
      <x:c r="I197" s="18" t="n">
        <x:f>INDEX('03 Formation Registry'!$J$6:$J$53,MATCH(F197,'03 Formation Registry'!$C$6:$C$53,0))</x:f>
        <x:v>675</x:v>
      </x:c>
      <x:c r="J197" s="18" t="n">
        <x:f>H197*I197</x:f>
        <x:v>2025</x:v>
      </x:c>
      <x:c r="K197" s="18" t="n">
        <x:f>H197*INDEX('03 Formation Registry'!$G$6:$G$53,MATCH(F197,'03 Formation Registry'!$C$6:$C$53,0))</x:f>
        <x:v>1350</x:v>
      </x:c>
      <x:c r="L197" s="11" t="str">
        <x:v>Pass 58 declared demand</x:v>
      </x:c>
      <x:c r="M197" s="26"/>
      <x:c r="N197" s="26"/>
    </x:row>
    <x:row r="198">
      <x:c r="C198" s="11" t="str">
        <x:v>M2-J-CIE</x:v>
      </x:c>
      <x:c r="D198" s="11" t="str">
        <x:v>M2</x:v>
      </x:c>
      <x:c r="E198" s="11" t="str">
        <x:v>Urban heat</x:v>
      </x:c>
      <x:c r="F198" s="11" t="str">
        <x:v>J-CIE</x:v>
      </x:c>
      <x:c r="G198" s="11" t="str">
        <x:v>Civil integration and effects group</x:v>
      </x:c>
      <x:c r="H198" s="18" t="n">
        <x:v>2</x:v>
      </x:c>
      <x:c r="I198" s="18" t="n">
        <x:f>INDEX('03 Formation Registry'!$J$6:$J$53,MATCH(F198,'03 Formation Registry'!$C$6:$C$53,0))</x:f>
        <x:v>1072.5</x:v>
      </x:c>
      <x:c r="J198" s="18" t="n">
        <x:f>H198*I198</x:f>
        <x:v>2145</x:v>
      </x:c>
      <x:c r="K198" s="18" t="n">
        <x:f>H198*INDEX('03 Formation Registry'!$G$6:$G$53,MATCH(F198,'03 Formation Registry'!$C$6:$C$53,0))</x:f>
        <x:v>240</x:v>
      </x:c>
      <x:c r="L198" s="11" t="str">
        <x:v>Pass 58 declared demand</x:v>
      </x:c>
      <x:c r="M198" s="26"/>
      <x:c r="N198" s="26"/>
    </x:row>
    <x:row r="199">
      <x:c r="C199" s="11" t="str">
        <x:v>M2-J-TOC</x:v>
      </x:c>
      <x:c r="D199" s="11" t="str">
        <x:v>M2</x:v>
      </x:c>
      <x:c r="E199" s="11" t="str">
        <x:v>Urban heat</x:v>
      </x:c>
      <x:c r="F199" s="11" t="str">
        <x:v>J-TOC</x:v>
      </x:c>
      <x:c r="G199" s="11" t="str">
        <x:v>Theater-opening command</x:v>
      </x:c>
      <x:c r="H199" s="18" t="n">
        <x:v>1</x:v>
      </x:c>
      <x:c r="I199" s="18" t="n">
        <x:f>INDEX('03 Formation Registry'!$J$6:$J$53,MATCH(F199,'03 Formation Registry'!$C$6:$C$53,0))</x:f>
        <x:v>1072.5</x:v>
      </x:c>
      <x:c r="J199" s="18" t="n">
        <x:f>H199*I199</x:f>
        <x:v>1072.5</x:v>
      </x:c>
      <x:c r="K199" s="18" t="n">
        <x:f>H199*INDEX('03 Formation Registry'!$G$6:$G$53,MATCH(F199,'03 Formation Registry'!$C$6:$C$53,0))</x:f>
        <x:v>600</x:v>
      </x:c>
      <x:c r="L199" s="11" t="str">
        <x:v>Pass 58 declared demand</x:v>
      </x:c>
      <x:c r="M199" s="26"/>
      <x:c r="N199" s="26"/>
    </x:row>
    <x:row r="200">
      <x:c r="C200" s="11" t="str">
        <x:v>M2-J-TSC</x:v>
      </x:c>
      <x:c r="D200" s="11" t="str">
        <x:v>M2</x:v>
      </x:c>
      <x:c r="E200" s="11" t="str">
        <x:v>Urban heat</x:v>
      </x:c>
      <x:c r="F200" s="11" t="str">
        <x:v>J-TSC</x:v>
      </x:c>
      <x:c r="G200" s="11" t="str">
        <x:v>Theater sustainment command</x:v>
      </x:c>
      <x:c r="H200" s="18" t="n">
        <x:v>2</x:v>
      </x:c>
      <x:c r="I200" s="18" t="n">
        <x:f>INDEX('03 Formation Registry'!$J$6:$J$53,MATCH(F200,'03 Formation Registry'!$C$6:$C$53,0))</x:f>
        <x:v>1072.5</x:v>
      </x:c>
      <x:c r="J200" s="18" t="n">
        <x:f>H200*I200</x:f>
        <x:v>2145</x:v>
      </x:c>
      <x:c r="K200" s="18" t="n">
        <x:f>H200*INDEX('03 Formation Registry'!$G$6:$G$53,MATCH(F200,'03 Formation Registry'!$C$6:$C$53,0))</x:f>
        <x:v>1800</x:v>
      </x:c>
      <x:c r="L200" s="11" t="str">
        <x:v>Pass 58 declared demand</x:v>
      </x:c>
      <x:c r="M200" s="26"/>
      <x:c r="N200" s="26"/>
    </x:row>
    <x:row r="201">
      <x:c r="C201" s="11" t="str">
        <x:v>M2-J-RRG</x:v>
      </x:c>
      <x:c r="D201" s="11" t="str">
        <x:v>M2</x:v>
      </x:c>
      <x:c r="E201" s="11" t="str">
        <x:v>Urban heat</x:v>
      </x:c>
      <x:c r="F201" s="11" t="str">
        <x:v>J-RRG</x:v>
      </x:c>
      <x:c r="G201" s="11" t="str">
        <x:v>Replacement and reconstitution group</x:v>
      </x:c>
      <x:c r="H201" s="18" t="n">
        <x:v>2</x:v>
      </x:c>
      <x:c r="I201" s="18" t="n">
        <x:f>INDEX('03 Formation Registry'!$J$6:$J$53,MATCH(F201,'03 Formation Registry'!$C$6:$C$53,0))</x:f>
        <x:v>1072.5</x:v>
      </x:c>
      <x:c r="J201" s="18" t="n">
        <x:f>H201*I201</x:f>
        <x:v>2145</x:v>
      </x:c>
      <x:c r="K201" s="18" t="n">
        <x:f>H201*INDEX('03 Formation Registry'!$G$6:$G$53,MATCH(F201,'03 Formation Registry'!$C$6:$C$53,0))</x:f>
        <x:v>800</x:v>
      </x:c>
      <x:c r="L201" s="11" t="str">
        <x:v>Pass 58 declared demand</x:v>
      </x:c>
      <x:c r="M201" s="26"/>
      <x:c r="N201" s="26"/>
    </x:row>
    <x:row r="202">
      <x:c r="C202" s="11" t="str">
        <x:v>M2-J-TDG</x:v>
      </x:c>
      <x:c r="D202" s="11" t="str">
        <x:v>M2</x:v>
      </x:c>
      <x:c r="E202" s="11" t="str">
        <x:v>Urban heat</x:v>
      </x:c>
      <x:c r="F202" s="11" t="str">
        <x:v>J-TDG</x:v>
      </x:c>
      <x:c r="G202" s="11" t="str">
        <x:v>Transfer and demobilization group</x:v>
      </x:c>
      <x:c r="H202" s="18" t="n">
        <x:v>1</x:v>
      </x:c>
      <x:c r="I202" s="18" t="n">
        <x:f>INDEX('03 Formation Registry'!$J$6:$J$53,MATCH(F202,'03 Formation Registry'!$C$6:$C$53,0))</x:f>
        <x:v>1072.5</x:v>
      </x:c>
      <x:c r="J202" s="18" t="n">
        <x:f>H202*I202</x:f>
        <x:v>1072.5</x:v>
      </x:c>
      <x:c r="K202" s="18" t="n">
        <x:f>H202*INDEX('03 Formation Registry'!$G$6:$G$53,MATCH(F202,'03 Formation Registry'!$C$6:$C$53,0))</x:f>
        <x:v>150</x:v>
      </x:c>
      <x:c r="L202" s="11" t="str">
        <x:v>Pass 58 declared demand</x:v>
      </x:c>
      <x:c r="M202" s="26"/>
      <x:c r="N202" s="26"/>
    </x:row>
    <x:row r="203">
      <x:c r="C203" s="11" t="str">
        <x:v>M2-L-ROG</x:v>
      </x:c>
      <x:c r="D203" s="11" t="str">
        <x:v>M2</x:v>
      </x:c>
      <x:c r="E203" s="11" t="str">
        <x:v>Urban heat</x:v>
      </x:c>
      <x:c r="F203" s="11" t="str">
        <x:v>L-ROG</x:v>
      </x:c>
      <x:c r="G203" s="11" t="str">
        <x:v>Access and route-opening group</x:v>
      </x:c>
      <x:c r="H203" s="18" t="n">
        <x:v>2</x:v>
      </x:c>
      <x:c r="I203" s="18" t="n">
        <x:f>INDEX('03 Formation Registry'!$J$6:$J$53,MATCH(F203,'03 Formation Registry'!$C$6:$C$53,0))</x:f>
        <x:v>3037.5</x:v>
      </x:c>
      <x:c r="J203" s="18" t="n">
        <x:f>H203*I203</x:f>
        <x:v>6075</x:v>
      </x:c>
      <x:c r="K203" s="18" t="n">
        <x:f>H203*INDEX('03 Formation Registry'!$G$6:$G$53,MATCH(F203,'03 Formation Registry'!$C$6:$C$53,0))</x:f>
        <x:v>700</x:v>
      </x:c>
      <x:c r="L203" s="11" t="str">
        <x:v>Pass 58 declared demand</x:v>
      </x:c>
      <x:c r="M203" s="26"/>
      <x:c r="N203" s="26"/>
    </x:row>
    <x:row r="204">
      <x:c r="C204" s="11" t="str">
        <x:v>M2-L-HCG</x:v>
      </x:c>
      <x:c r="D204" s="11" t="str">
        <x:v>M2</x:v>
      </x:c>
      <x:c r="E204" s="11" t="str">
        <x:v>Urban heat</x:v>
      </x:c>
      <x:c r="F204" s="11" t="str">
        <x:v>L-HCG</x:v>
      </x:c>
      <x:c r="G204" s="11" t="str">
        <x:v>Flood and hydraulic-control group</x:v>
      </x:c>
      <x:c r="H204" s="18" t="n">
        <x:v>0</x:v>
      </x:c>
      <x:c r="I204" s="18" t="n">
        <x:f>INDEX('03 Formation Registry'!$J$6:$J$53,MATCH(F204,'03 Formation Registry'!$C$6:$C$53,0))</x:f>
        <x:v>3037.5</x:v>
      </x:c>
      <x:c r="J204" s="18" t="n">
        <x:f>H204*I204</x:f>
        <x:v>0</x:v>
      </x:c>
      <x:c r="K204" s="18" t="n">
        <x:f>H204*INDEX('03 Formation Registry'!$G$6:$G$53,MATCH(F204,'03 Formation Registry'!$C$6:$C$53,0))</x:f>
        <x:v>0</x:v>
      </x:c>
      <x:c r="L204" s="11" t="str">
        <x:v>Pass 58 declared demand</x:v>
      </x:c>
      <x:c r="M204" s="26"/>
      <x:c r="N204" s="26"/>
    </x:row>
    <x:row r="205">
      <x:c r="C205" s="11" t="str">
        <x:v>M2-L-DMG</x:v>
      </x:c>
      <x:c r="D205" s="11" t="str">
        <x:v>M2</x:v>
      </x:c>
      <x:c r="E205" s="11" t="str">
        <x:v>Urban heat</x:v>
      </x:c>
      <x:c r="F205" s="11" t="str">
        <x:v>L-DMG</x:v>
      </x:c>
      <x:c r="G205" s="11" t="str">
        <x:v>Debris and materials group</x:v>
      </x:c>
      <x:c r="H205" s="18" t="n">
        <x:v>1</x:v>
      </x:c>
      <x:c r="I205" s="18" t="n">
        <x:f>INDEX('03 Formation Registry'!$J$6:$J$53,MATCH(F205,'03 Formation Registry'!$C$6:$C$53,0))</x:f>
        <x:v>3037.5</x:v>
      </x:c>
      <x:c r="J205" s="18" t="n">
        <x:f>H205*I205</x:f>
        <x:v>3037.5</x:v>
      </x:c>
      <x:c r="K205" s="18" t="n">
        <x:f>H205*INDEX('03 Formation Registry'!$G$6:$G$53,MATCH(F205,'03 Formation Registry'!$C$6:$C$53,0))</x:f>
        <x:v>400</x:v>
      </x:c>
      <x:c r="L205" s="11" t="str">
        <x:v>Pass 58 declared demand</x:v>
      </x:c>
      <x:c r="M205" s="26"/>
      <x:c r="N205" s="26"/>
    </x:row>
    <x:row r="206">
      <x:c r="C206" s="11" t="str">
        <x:v>M2-L-TWG</x:v>
      </x:c>
      <x:c r="D206" s="11" t="str">
        <x:v>M2</x:v>
      </x:c>
      <x:c r="E206" s="11" t="str">
        <x:v>Urban heat</x:v>
      </x:c>
      <x:c r="F206" s="11" t="str">
        <x:v>L-TWG</x:v>
      </x:c>
      <x:c r="G206" s="11" t="str">
        <x:v>Temporary works and crossing group</x:v>
      </x:c>
      <x:c r="H206" s="18" t="n">
        <x:v>1</x:v>
      </x:c>
      <x:c r="I206" s="18" t="n">
        <x:f>INDEX('03 Formation Registry'!$J$6:$J$53,MATCH(F206,'03 Formation Registry'!$C$6:$C$53,0))</x:f>
        <x:v>3037.5</x:v>
      </x:c>
      <x:c r="J206" s="18" t="n">
        <x:f>H206*I206</x:f>
        <x:v>3037.5</x:v>
      </x:c>
      <x:c r="K206" s="18" t="n">
        <x:f>H206*INDEX('03 Formation Registry'!$G$6:$G$53,MATCH(F206,'03 Formation Registry'!$C$6:$C$53,0))</x:f>
        <x:v>350</x:v>
      </x:c>
      <x:c r="L206" s="11" t="str">
        <x:v>Pass 58 declared demand</x:v>
      </x:c>
      <x:c r="M206" s="26"/>
      <x:c r="N206" s="26"/>
    </x:row>
    <x:row r="207">
      <x:c r="C207" s="11" t="str">
        <x:v>M2-L-GFG</x:v>
      </x:c>
      <x:c r="D207" s="11" t="str">
        <x:v>M2</x:v>
      </x:c>
      <x:c r="E207" s="11" t="str">
        <x:v>Urban heat</x:v>
      </x:c>
      <x:c r="F207" s="11" t="str">
        <x:v>L-GFG</x:v>
      </x:c>
      <x:c r="G207" s="11" t="str">
        <x:v>Ground fire and landscape group</x:v>
      </x:c>
      <x:c r="H207" s="18" t="n">
        <x:v>3</x:v>
      </x:c>
      <x:c r="I207" s="18" t="n">
        <x:f>INDEX('03 Formation Registry'!$J$6:$J$53,MATCH(F207,'03 Formation Registry'!$C$6:$C$53,0))</x:f>
        <x:v>3037.5</x:v>
      </x:c>
      <x:c r="J207" s="18" t="n">
        <x:f>H207*I207</x:f>
        <x:v>9112.5</x:v>
      </x:c>
      <x:c r="K207" s="18" t="n">
        <x:f>H207*INDEX('03 Formation Registry'!$G$6:$G$53,MATCH(F207,'03 Formation Registry'!$C$6:$C$53,0))</x:f>
        <x:v>1350</x:v>
      </x:c>
      <x:c r="L207" s="11" t="str">
        <x:v>Pass 58 declared demand</x:v>
      </x:c>
      <x:c r="M207" s="26"/>
      <x:c r="N207" s="26"/>
    </x:row>
    <x:row r="208">
      <x:c r="C208" s="11" t="str">
        <x:v>M2-A-SMW</x:v>
      </x:c>
      <x:c r="D208" s="11" t="str">
        <x:v>M2</x:v>
      </x:c>
      <x:c r="E208" s="11" t="str">
        <x:v>Urban heat</x:v>
      </x:c>
      <x:c r="F208" s="11" t="str">
        <x:v>A-SMW</x:v>
      </x:c>
      <x:c r="G208" s="11" t="str">
        <x:v>Strategic mobility wing</x:v>
      </x:c>
      <x:c r="H208" s="18" t="n">
        <x:v>2</x:v>
      </x:c>
      <x:c r="I208" s="18" t="n">
        <x:f>INDEX('03 Formation Registry'!$J$6:$J$53,MATCH(F208,'03 Formation Registry'!$C$6:$C$53,0))</x:f>
        <x:v>2812.5</x:v>
      </x:c>
      <x:c r="J208" s="18" t="n">
        <x:f>H208*I208</x:f>
        <x:v>5625</x:v>
      </x:c>
      <x:c r="K208" s="18" t="n">
        <x:f>H208*INDEX('03 Formation Registry'!$G$6:$G$53,MATCH(F208,'03 Formation Registry'!$C$6:$C$53,0))</x:f>
        <x:v>1800</x:v>
      </x:c>
      <x:c r="L208" s="11" t="str">
        <x:v>Pass 58 declared demand</x:v>
      </x:c>
      <x:c r="M208" s="26"/>
      <x:c r="N208" s="26"/>
    </x:row>
    <x:row r="209">
      <x:c r="C209" s="11" t="str">
        <x:v>M2-A-AAG</x:v>
      </x:c>
      <x:c r="D209" s="11" t="str">
        <x:v>M2</x:v>
      </x:c>
      <x:c r="E209" s="11" t="str">
        <x:v>Urban heat</x:v>
      </x:c>
      <x:c r="F209" s="11" t="str">
        <x:v>A-AAG</x:v>
      </x:c>
      <x:c r="G209" s="11" t="str">
        <x:v>Austere air-access group</x:v>
      </x:c>
      <x:c r="H209" s="18" t="n">
        <x:v>2</x:v>
      </x:c>
      <x:c r="I209" s="18" t="n">
        <x:f>INDEX('03 Formation Registry'!$J$6:$J$53,MATCH(F209,'03 Formation Registry'!$C$6:$C$53,0))</x:f>
        <x:v>2812.5</x:v>
      </x:c>
      <x:c r="J209" s="18" t="n">
        <x:f>H209*I209</x:f>
        <x:v>5625</x:v>
      </x:c>
      <x:c r="K209" s="18" t="n">
        <x:f>H209*INDEX('03 Formation Registry'!$G$6:$G$53,MATCH(F209,'03 Formation Registry'!$C$6:$C$53,0))</x:f>
        <x:v>700</x:v>
      </x:c>
      <x:c r="L209" s="11" t="str">
        <x:v>Pass 58 declared demand</x:v>
      </x:c>
      <x:c r="M209" s="26"/>
      <x:c r="N209" s="26"/>
    </x:row>
    <x:row r="210">
      <x:c r="C210" s="11" t="str">
        <x:v>M2-A-AHW</x:v>
      </x:c>
      <x:c r="D210" s="11" t="str">
        <x:v>M2</x:v>
      </x:c>
      <x:c r="E210" s="11" t="str">
        <x:v>Urban heat</x:v>
      </x:c>
      <x:c r="F210" s="11" t="str">
        <x:v>A-AHW</x:v>
      </x:c>
      <x:c r="G210" s="11" t="str">
        <x:v>Aerial hazard-control wing</x:v>
      </x:c>
      <x:c r="H210" s="18" t="n">
        <x:v>2</x:v>
      </x:c>
      <x:c r="I210" s="18" t="n">
        <x:f>INDEX('03 Formation Registry'!$J$6:$J$53,MATCH(F210,'03 Formation Registry'!$C$6:$C$53,0))</x:f>
        <x:v>2812.5</x:v>
      </x:c>
      <x:c r="J210" s="18" t="n">
        <x:f>H210*I210</x:f>
        <x:v>5625</x:v>
      </x:c>
      <x:c r="K210" s="18" t="n">
        <x:f>H210*INDEX('03 Formation Registry'!$G$6:$G$53,MATCH(F210,'03 Formation Registry'!$C$6:$C$53,0))</x:f>
        <x:v>1200</x:v>
      </x:c>
      <x:c r="L210" s="11" t="str">
        <x:v>Pass 58 declared demand</x:v>
      </x:c>
      <x:c r="M210" s="26"/>
      <x:c r="N210" s="26"/>
    </x:row>
    <x:row r="211">
      <x:c r="C211" s="11" t="str">
        <x:v>M2-A-TDG</x:v>
      </x:c>
      <x:c r="D211" s="11" t="str">
        <x:v>M2</x:v>
      </x:c>
      <x:c r="E211" s="11" t="str">
        <x:v>Urban heat</x:v>
      </x:c>
      <x:c r="F211" s="11" t="str">
        <x:v>A-TDG</x:v>
      </x:c>
      <x:c r="G211" s="11" t="str">
        <x:v>Tactical distribution group</x:v>
      </x:c>
      <x:c r="H211" s="18" t="n">
        <x:v>4</x:v>
      </x:c>
      <x:c r="I211" s="18" t="n">
        <x:f>INDEX('03 Formation Registry'!$J$6:$J$53,MATCH(F211,'03 Formation Registry'!$C$6:$C$53,0))</x:f>
        <x:v>2812.5</x:v>
      </x:c>
      <x:c r="J211" s="18" t="n">
        <x:f>H211*I211</x:f>
        <x:v>11250</x:v>
      </x:c>
      <x:c r="K211" s="18" t="n">
        <x:f>H211*INDEX('03 Formation Registry'!$G$6:$G$53,MATCH(F211,'03 Formation Registry'!$C$6:$C$53,0))</x:f>
        <x:v>1800</x:v>
      </x:c>
      <x:c r="L211" s="11" t="str">
        <x:v>Pass 58 declared demand</x:v>
      </x:c>
      <x:c r="M211" s="26"/>
      <x:c r="N211" s="26"/>
    </x:row>
    <x:row r="212">
      <x:c r="C212" s="11" t="str">
        <x:v>M2-A-SRG</x:v>
      </x:c>
      <x:c r="D212" s="11" t="str">
        <x:v>M2</x:v>
      </x:c>
      <x:c r="E212" s="11" t="str">
        <x:v>Urban heat</x:v>
      </x:c>
      <x:c r="F212" s="11" t="str">
        <x:v>A-SRG</x:v>
      </x:c>
      <x:c r="G212" s="11" t="str">
        <x:v>Air sensing and relay group</x:v>
      </x:c>
      <x:c r="H212" s="18" t="n">
        <x:v>3</x:v>
      </x:c>
      <x:c r="I212" s="18" t="n">
        <x:f>INDEX('03 Formation Registry'!$J$6:$J$53,MATCH(F212,'03 Formation Registry'!$C$6:$C$53,0))</x:f>
        <x:v>2812.5</x:v>
      </x:c>
      <x:c r="J212" s="18" t="n">
        <x:f>H212*I212</x:f>
        <x:v>8437.5</x:v>
      </x:c>
      <x:c r="K212" s="18" t="n">
        <x:f>H212*INDEX('03 Formation Registry'!$G$6:$G$53,MATCH(F212,'03 Formation Registry'!$C$6:$C$53,0))</x:f>
        <x:v>540</x:v>
      </x:c>
      <x:c r="L212" s="11" t="str">
        <x:v>Pass 58 declared demand</x:v>
      </x:c>
      <x:c r="M212" s="26"/>
      <x:c r="N212" s="26"/>
    </x:row>
    <x:row r="213">
      <x:c r="C213" s="11" t="str">
        <x:v>M2-A-AMG</x:v>
      </x:c>
      <x:c r="D213" s="11" t="str">
        <x:v>M2</x:v>
      </x:c>
      <x:c r="E213" s="11" t="str">
        <x:v>Urban heat</x:v>
      </x:c>
      <x:c r="F213" s="11" t="str">
        <x:v>A-AMG</x:v>
      </x:c>
      <x:c r="G213" s="11" t="str">
        <x:v>Aeromedical movement group</x:v>
      </x:c>
      <x:c r="H213" s="18" t="n">
        <x:v>3</x:v>
      </x:c>
      <x:c r="I213" s="18" t="n">
        <x:f>INDEX('03 Formation Registry'!$J$6:$J$53,MATCH(F213,'03 Formation Registry'!$C$6:$C$53,0))</x:f>
        <x:v>2812.5</x:v>
      </x:c>
      <x:c r="J213" s="18" t="n">
        <x:f>H213*I213</x:f>
        <x:v>8437.5</x:v>
      </x:c>
      <x:c r="K213" s="18" t="n">
        <x:f>H213*INDEX('03 Formation Registry'!$G$6:$G$53,MATCH(F213,'03 Formation Registry'!$C$6:$C$53,0))</x:f>
        <x:v>900</x:v>
      </x:c>
      <x:c r="L213" s="11" t="str">
        <x:v>Pass 58 declared demand</x:v>
      </x:c>
      <x:c r="M213" s="26"/>
      <x:c r="N213" s="26"/>
    </x:row>
    <x:row r="214">
      <x:c r="C214" s="11" t="str">
        <x:v>M2-M-POG</x:v>
      </x:c>
      <x:c r="D214" s="11" t="str">
        <x:v>M2</x:v>
      </x:c>
      <x:c r="E214" s="11" t="str">
        <x:v>Urban heat</x:v>
      </x:c>
      <x:c r="F214" s="11" t="str">
        <x:v>M-POG</x:v>
      </x:c>
      <x:c r="G214" s="11" t="str">
        <x:v>Port-opening group</x:v>
      </x:c>
      <x:c r="H214" s="18" t="n">
        <x:v>0</x:v>
      </x:c>
      <x:c r="I214" s="18" t="n">
        <x:f>INDEX('03 Formation Registry'!$J$6:$J$53,MATCH(F214,'03 Formation Registry'!$C$6:$C$53,0))</x:f>
        <x:v>2100</x:v>
      </x:c>
      <x:c r="J214" s="18" t="n">
        <x:f>H214*I214</x:f>
        <x:v>0</x:v>
      </x:c>
      <x:c r="K214" s="18" t="n">
        <x:f>H214*INDEX('03 Formation Registry'!$G$6:$G$53,MATCH(F214,'03 Formation Registry'!$C$6:$C$53,0))</x:f>
        <x:v>0</x:v>
      </x:c>
      <x:c r="L214" s="11" t="str">
        <x:v>Pass 58 declared demand</x:v>
      </x:c>
      <x:c r="M214" s="26"/>
      <x:c r="N214" s="26"/>
    </x:row>
    <x:row r="215">
      <x:c r="C215" s="11" t="str">
        <x:v>M2-M-LAG</x:v>
      </x:c>
      <x:c r="D215" s="11" t="str">
        <x:v>M2</x:v>
      </x:c>
      <x:c r="E215" s="11" t="str">
        <x:v>Urban heat</x:v>
      </x:c>
      <x:c r="F215" s="11" t="str">
        <x:v>M-LAG</x:v>
      </x:c>
      <x:c r="G215" s="11" t="str">
        <x:v>Littoral-access group</x:v>
      </x:c>
      <x:c r="H215" s="18" t="n">
        <x:v>0</x:v>
      </x:c>
      <x:c r="I215" s="18" t="n">
        <x:f>INDEX('03 Formation Registry'!$J$6:$J$53,MATCH(F215,'03 Formation Registry'!$C$6:$C$53,0))</x:f>
        <x:v>2100</x:v>
      </x:c>
      <x:c r="J215" s="18" t="n">
        <x:f>H215*I215</x:f>
        <x:v>0</x:v>
      </x:c>
      <x:c r="K215" s="18" t="n">
        <x:f>H215*INDEX('03 Formation Registry'!$G$6:$G$53,MATCH(F215,'03 Formation Registry'!$C$6:$C$53,0))</x:f>
        <x:v>0</x:v>
      </x:c>
      <x:c r="L215" s="11" t="str">
        <x:v>Pass 58 declared demand</x:v>
      </x:c>
      <x:c r="M215" s="26"/>
      <x:c r="N215" s="26"/>
    </x:row>
    <x:row r="216">
      <x:c r="C216" s="11" t="str">
        <x:v>M2-M-IWG</x:v>
      </x:c>
      <x:c r="D216" s="11" t="str">
        <x:v>M2</x:v>
      </x:c>
      <x:c r="E216" s="11" t="str">
        <x:v>Urban heat</x:v>
      </x:c>
      <x:c r="F216" s="11" t="str">
        <x:v>M-IWG</x:v>
      </x:c>
      <x:c r="G216" s="11" t="str">
        <x:v>Inland-waterway group</x:v>
      </x:c>
      <x:c r="H216" s="18" t="n">
        <x:v>0</x:v>
      </x:c>
      <x:c r="I216" s="18" t="n">
        <x:f>INDEX('03 Formation Registry'!$J$6:$J$53,MATCH(F216,'03 Formation Registry'!$C$6:$C$53,0))</x:f>
        <x:v>2100</x:v>
      </x:c>
      <x:c r="J216" s="18" t="n">
        <x:f>H216*I216</x:f>
        <x:v>0</x:v>
      </x:c>
      <x:c r="K216" s="18" t="n">
        <x:f>H216*INDEX('03 Formation Registry'!$G$6:$G$53,MATCH(F216,'03 Formation Registry'!$C$6:$C$53,0))</x:f>
        <x:v>0</x:v>
      </x:c>
      <x:c r="L216" s="11" t="str">
        <x:v>Pass 58 declared demand</x:v>
      </x:c>
      <x:c r="M216" s="26"/>
      <x:c r="N216" s="26"/>
    </x:row>
    <x:row r="217">
      <x:c r="C217" s="11" t="str">
        <x:v>M2-M-OSG</x:v>
      </x:c>
      <x:c r="D217" s="11" t="str">
        <x:v>M2</x:v>
      </x:c>
      <x:c r="E217" s="11" t="str">
        <x:v>Urban heat</x:v>
      </x:c>
      <x:c r="F217" s="11" t="str">
        <x:v>M-OSG</x:v>
      </x:c>
      <x:c r="G217" s="11" t="str">
        <x:v>Offshore-support group</x:v>
      </x:c>
      <x:c r="H217" s="18" t="n">
        <x:v>0</x:v>
      </x:c>
      <x:c r="I217" s="18" t="n">
        <x:f>INDEX('03 Formation Registry'!$J$6:$J$53,MATCH(F217,'03 Formation Registry'!$C$6:$C$53,0))</x:f>
        <x:v>2100</x:v>
      </x:c>
      <x:c r="J217" s="18" t="n">
        <x:f>H217*I217</x:f>
        <x:v>0</x:v>
      </x:c>
      <x:c r="K217" s="18" t="n">
        <x:f>H217*INDEX('03 Formation Registry'!$G$6:$G$53,MATCH(F217,'03 Formation Registry'!$C$6:$C$53,0))</x:f>
        <x:v>0</x:v>
      </x:c>
      <x:c r="L217" s="11" t="str">
        <x:v>Pass 58 declared demand</x:v>
      </x:c>
      <x:c r="M217" s="26"/>
      <x:c r="N217" s="26"/>
    </x:row>
    <x:row r="218">
      <x:c r="C218" s="11" t="str">
        <x:v>M2-M-SSG</x:v>
      </x:c>
      <x:c r="D218" s="11" t="str">
        <x:v>M2</x:v>
      </x:c>
      <x:c r="E218" s="11" t="str">
        <x:v>Urban heat</x:v>
      </x:c>
      <x:c r="F218" s="11" t="str">
        <x:v>M-SSG</x:v>
      </x:c>
      <x:c r="G218" s="11" t="str">
        <x:v>Ocean sustainment group</x:v>
      </x:c>
      <x:c r="H218" s="18" t="n">
        <x:v>1</x:v>
      </x:c>
      <x:c r="I218" s="18" t="n">
        <x:f>INDEX('03 Formation Registry'!$J$6:$J$53,MATCH(F218,'03 Formation Registry'!$C$6:$C$53,0))</x:f>
        <x:v>2100</x:v>
      </x:c>
      <x:c r="J218" s="18" t="n">
        <x:f>H218*I218</x:f>
        <x:v>2100</x:v>
      </x:c>
      <x:c r="K218" s="18" t="n">
        <x:f>H218*INDEX('03 Formation Registry'!$G$6:$G$53,MATCH(F218,'03 Formation Registry'!$C$6:$C$53,0))</x:f>
        <x:v>650</x:v>
      </x:c>
      <x:c r="L218" s="11" t="str">
        <x:v>Pass 58 declared demand</x:v>
      </x:c>
      <x:c r="M218" s="26"/>
      <x:c r="N218" s="26"/>
    </x:row>
    <x:row r="219">
      <x:c r="C219" s="11" t="str">
        <x:v>M2-I-CUG</x:v>
      </x:c>
      <x:c r="D219" s="11" t="str">
        <x:v>M2</x:v>
      </x:c>
      <x:c r="E219" s="11" t="str">
        <x:v>Urban heat</x:v>
      </x:c>
      <x:c r="F219" s="11" t="str">
        <x:v>I-CUG</x:v>
      </x:c>
      <x:c r="G219" s="11" t="str">
        <x:v>Communications utility group</x:v>
      </x:c>
      <x:c r="H219" s="18" t="n">
        <x:v>4</x:v>
      </x:c>
      <x:c r="I219" s="18" t="n">
        <x:f>INDEX('03 Formation Registry'!$J$6:$J$53,MATCH(F219,'03 Formation Registry'!$C$6:$C$53,0))</x:f>
        <x:v>3600</x:v>
      </x:c>
      <x:c r="J219" s="18" t="n">
        <x:f>H219*I219</x:f>
        <x:v>14400</x:v>
      </x:c>
      <x:c r="K219" s="18" t="n">
        <x:f>H219*INDEX('03 Formation Registry'!$G$6:$G$53,MATCH(F219,'03 Formation Registry'!$C$6:$C$53,0))</x:f>
        <x:v>1000</x:v>
      </x:c>
      <x:c r="L219" s="11" t="str">
        <x:v>Pass 58 declared demand</x:v>
      </x:c>
      <x:c r="M219" s="26"/>
      <x:c r="N219" s="26"/>
    </x:row>
    <x:row r="220">
      <x:c r="C220" s="11" t="str">
        <x:v>M2-I-TSG</x:v>
      </x:c>
      <x:c r="D220" s="11" t="str">
        <x:v>M2</x:v>
      </x:c>
      <x:c r="E220" s="11" t="str">
        <x:v>Urban heat</x:v>
      </x:c>
      <x:c r="F220" s="11" t="str">
        <x:v>I-TSG</x:v>
      </x:c>
      <x:c r="G220" s="11" t="str">
        <x:v>Thermal safety group</x:v>
      </x:c>
      <x:c r="H220" s="18" t="n">
        <x:v>10</x:v>
      </x:c>
      <x:c r="I220" s="18" t="n">
        <x:f>INDEX('03 Formation Registry'!$J$6:$J$53,MATCH(F220,'03 Formation Registry'!$C$6:$C$53,0))</x:f>
        <x:v>3600</x:v>
      </x:c>
      <x:c r="J220" s="18" t="n">
        <x:f>H220*I220</x:f>
        <x:v>36000</x:v>
      </x:c>
      <x:c r="K220" s="18" t="n">
        <x:f>H220*INDEX('03 Formation Registry'!$G$6:$G$53,MATCH(F220,'03 Formation Registry'!$C$6:$C$53,0))</x:f>
        <x:v>2500</x:v>
      </x:c>
      <x:c r="L220" s="11" t="str">
        <x:v>Pass 58 declared demand</x:v>
      </x:c>
      <x:c r="M220" s="26"/>
      <x:c r="N220" s="26"/>
    </x:row>
    <x:row r="221">
      <x:c r="C221" s="11" t="str">
        <x:v>M2-I-URG</x:v>
      </x:c>
      <x:c r="D221" s="11" t="str">
        <x:v>M2</x:v>
      </x:c>
      <x:c r="E221" s="11" t="str">
        <x:v>Urban heat</x:v>
      </x:c>
      <x:c r="F221" s="11" t="str">
        <x:v>I-URG</x:v>
      </x:c>
      <x:c r="G221" s="11" t="str">
        <x:v>Utility reconstruction group</x:v>
      </x:c>
      <x:c r="H221" s="18" t="n">
        <x:v>4</x:v>
      </x:c>
      <x:c r="I221" s="18" t="n">
        <x:f>INDEX('03 Formation Registry'!$J$6:$J$53,MATCH(F221,'03 Formation Registry'!$C$6:$C$53,0))</x:f>
        <x:v>3600</x:v>
      </x:c>
      <x:c r="J221" s="18" t="n">
        <x:f>H221*I221</x:f>
        <x:v>14400</x:v>
      </x:c>
      <x:c r="K221" s="18" t="n">
        <x:f>H221*INDEX('03 Formation Registry'!$G$6:$G$53,MATCH(F221,'03 Formation Registry'!$C$6:$C$53,0))</x:f>
        <x:v>1800</x:v>
      </x:c>
      <x:c r="L221" s="11" t="str">
        <x:v>Pass 58 declared demand</x:v>
      </x:c>
      <x:c r="M221" s="26"/>
      <x:c r="N221" s="26"/>
    </x:row>
    <x:row r="222">
      <x:c r="C222" s="11" t="str">
        <x:v>M2-H-CHC</x:v>
      </x:c>
      <x:c r="D222" s="11" t="str">
        <x:v>M2</x:v>
      </x:c>
      <x:c r="E222" s="11" t="str">
        <x:v>Urban heat</x:v>
      </x:c>
      <x:c r="F222" s="11" t="str">
        <x:v>H-CHC</x:v>
      </x:c>
      <x:c r="G222" s="11" t="str">
        <x:v>Community health continuity group</x:v>
      </x:c>
      <x:c r="H222" s="18" t="n">
        <x:v>8</x:v>
      </x:c>
      <x:c r="I222" s="18" t="n">
        <x:f>INDEX('03 Formation Registry'!$J$6:$J$53,MATCH(F222,'03 Formation Registry'!$C$6:$C$53,0))</x:f>
        <x:v>2625</x:v>
      </x:c>
      <x:c r="J222" s="18" t="n">
        <x:f>H222*I222</x:f>
        <x:v>21000</x:v>
      </x:c>
      <x:c r="K222" s="18" t="n">
        <x:f>H222*INDEX('03 Formation Registry'!$G$6:$G$53,MATCH(F222,'03 Formation Registry'!$C$6:$C$53,0))</x:f>
        <x:v>4000</x:v>
      </x:c>
      <x:c r="L222" s="11" t="str">
        <x:v>Pass 58 declared demand</x:v>
      </x:c>
      <x:c r="M222" s="26"/>
      <x:c r="N222" s="26"/>
    </x:row>
    <x:row r="223">
      <x:c r="C223" s="11" t="str">
        <x:v>M2-H-MAC</x:v>
      </x:c>
      <x:c r="D223" s="11" t="str">
        <x:v>M2</x:v>
      </x:c>
      <x:c r="E223" s="11" t="str">
        <x:v>Urban heat</x:v>
      </x:c>
      <x:c r="F223" s="11" t="str">
        <x:v>H-MAC</x:v>
      </x:c>
      <x:c r="G223" s="11" t="str">
        <x:v>Mobile acute-care group</x:v>
      </x:c>
      <x:c r="H223" s="18" t="n">
        <x:v>4</x:v>
      </x:c>
      <x:c r="I223" s="18" t="n">
        <x:f>INDEX('03 Formation Registry'!$J$6:$J$53,MATCH(F223,'03 Formation Registry'!$C$6:$C$53,0))</x:f>
        <x:v>2625</x:v>
      </x:c>
      <x:c r="J223" s="18" t="n">
        <x:f>H223*I223</x:f>
        <x:v>10500</x:v>
      </x:c>
      <x:c r="K223" s="18" t="n">
        <x:f>H223*INDEX('03 Formation Registry'!$G$6:$G$53,MATCH(F223,'03 Formation Registry'!$C$6:$C$53,0))</x:f>
        <x:v>2400</x:v>
      </x:c>
      <x:c r="L223" s="11" t="str">
        <x:v>Pass 58 declared demand</x:v>
      </x:c>
      <x:c r="M223" s="26"/>
      <x:c r="N223" s="26"/>
    </x:row>
    <x:row r="224">
      <x:c r="C224" s="11" t="str">
        <x:v>M2-H-PHC</x:v>
      </x:c>
      <x:c r="D224" s="11" t="str">
        <x:v>M2</x:v>
      </x:c>
      <x:c r="E224" s="11" t="str">
        <x:v>Urban heat</x:v>
      </x:c>
      <x:c r="F224" s="11" t="str">
        <x:v>H-PHC</x:v>
      </x:c>
      <x:c r="G224" s="11" t="str">
        <x:v>Public-health control group</x:v>
      </x:c>
      <x:c r="H224" s="18" t="n">
        <x:v>4</x:v>
      </x:c>
      <x:c r="I224" s="18" t="n">
        <x:f>INDEX('03 Formation Registry'!$J$6:$J$53,MATCH(F224,'03 Formation Registry'!$C$6:$C$53,0))</x:f>
        <x:v>2625</x:v>
      </x:c>
      <x:c r="J224" s="18" t="n">
        <x:f>H224*I224</x:f>
        <x:v>10500</x:v>
      </x:c>
      <x:c r="K224" s="18" t="n">
        <x:f>H224*INDEX('03 Formation Registry'!$G$6:$G$53,MATCH(F224,'03 Formation Registry'!$C$6:$C$53,0))</x:f>
        <x:v>1000</x:v>
      </x:c>
      <x:c r="L224" s="11" t="str">
        <x:v>Pass 58 declared demand</x:v>
      </x:c>
      <x:c r="M224" s="26"/>
      <x:c r="N224" s="26"/>
    </x:row>
    <x:row r="225">
      <x:c r="C225" s="11" t="str">
        <x:v>M2-H-HWR</x:v>
      </x:c>
      <x:c r="D225" s="11" t="str">
        <x:v>M2</x:v>
      </x:c>
      <x:c r="E225" s="11" t="str">
        <x:v>Urban heat</x:v>
      </x:c>
      <x:c r="F225" s="11" t="str">
        <x:v>H-HWR</x:v>
      </x:c>
      <x:c r="G225" s="11" t="str">
        <x:v>Health workforce replacement group</x:v>
      </x:c>
      <x:c r="H225" s="18" t="n">
        <x:v>8</x:v>
      </x:c>
      <x:c r="I225" s="18" t="n">
        <x:f>INDEX('03 Formation Registry'!$J$6:$J$53,MATCH(F225,'03 Formation Registry'!$C$6:$C$53,0))</x:f>
        <x:v>2625</x:v>
      </x:c>
      <x:c r="J225" s="18" t="n">
        <x:f>H225*I225</x:f>
        <x:v>21000</x:v>
      </x:c>
      <x:c r="K225" s="18" t="n">
        <x:f>H225*INDEX('03 Formation Registry'!$G$6:$G$53,MATCH(F225,'03 Formation Registry'!$C$6:$C$53,0))</x:f>
        <x:v>4400</x:v>
      </x:c>
      <x:c r="L225" s="11" t="str">
        <x:v>Pass 58 declared demand</x:v>
      </x:c>
      <x:c r="M225" s="26"/>
      <x:c r="N225" s="26"/>
    </x:row>
    <x:row r="226">
      <x:c r="C226" s="11" t="str">
        <x:v>M2-C-PSG</x:v>
      </x:c>
      <x:c r="D226" s="11" t="str">
        <x:v>M2</x:v>
      </x:c>
      <x:c r="E226" s="11" t="str">
        <x:v>Urban heat</x:v>
      </x:c>
      <x:c r="F226" s="11" t="str">
        <x:v>C-PSG</x:v>
      </x:c>
      <x:c r="G226" s="11" t="str">
        <x:v>Population support group</x:v>
      </x:c>
      <x:c r="H226" s="18" t="n">
        <x:v>8</x:v>
      </x:c>
      <x:c r="I226" s="18" t="n">
        <x:f>INDEX('03 Formation Registry'!$J$6:$J$53,MATCH(F226,'03 Formation Registry'!$C$6:$C$53,0))</x:f>
        <x:v>2193.75</x:v>
      </x:c>
      <x:c r="J226" s="18" t="n">
        <x:f>H226*I226</x:f>
        <x:v>17550</x:v>
      </x:c>
      <x:c r="K226" s="18" t="n">
        <x:f>H226*INDEX('03 Formation Registry'!$G$6:$G$53,MATCH(F226,'03 Formation Registry'!$C$6:$C$53,0))</x:f>
        <x:v>3600</x:v>
      </x:c>
      <x:c r="L226" s="11" t="str">
        <x:v>Pass 58 declared demand</x:v>
      </x:c>
      <x:c r="M226" s="26"/>
      <x:c r="N226" s="26"/>
    </x:row>
    <x:row r="227">
      <x:c r="C227" s="11" t="str">
        <x:v>M2-C-EGG</x:v>
      </x:c>
      <x:c r="D227" s="11" t="str">
        <x:v>M2</x:v>
      </x:c>
      <x:c r="E227" s="11" t="str">
        <x:v>Urban heat</x:v>
      </x:c>
      <x:c r="F227" s="11" t="str">
        <x:v>C-EGG</x:v>
      </x:c>
      <x:c r="G227" s="11" t="str">
        <x:v>Essential-goods group</x:v>
      </x:c>
      <x:c r="H227" s="18" t="n">
        <x:v>8</x:v>
      </x:c>
      <x:c r="I227" s="18" t="n">
        <x:f>INDEX('03 Formation Registry'!$J$6:$J$53,MATCH(F227,'03 Formation Registry'!$C$6:$C$53,0))</x:f>
        <x:v>2193.75</x:v>
      </x:c>
      <x:c r="J227" s="18" t="n">
        <x:f>H227*I227</x:f>
        <x:v>17550</x:v>
      </x:c>
      <x:c r="K227" s="18" t="n">
        <x:f>H227*INDEX('03 Formation Registry'!$G$6:$G$53,MATCH(F227,'03 Formation Registry'!$C$6:$C$53,0))</x:f>
        <x:v>2800</x:v>
      </x:c>
      <x:c r="L227" s="11" t="str">
        <x:v>Pass 58 declared demand</x:v>
      </x:c>
      <x:c r="M227" s="26"/>
      <x:c r="N227" s="26"/>
    </x:row>
    <x:row r="228">
      <x:c r="C228" s="11" t="str">
        <x:v>M2-C-CAG</x:v>
      </x:c>
      <x:c r="D228" s="11" t="str">
        <x:v>M2</x:v>
      </x:c>
      <x:c r="E228" s="11" t="str">
        <x:v>Urban heat</x:v>
      </x:c>
      <x:c r="F228" s="11" t="str">
        <x:v>C-CAG</x:v>
      </x:c>
      <x:c r="G228" s="11" t="str">
        <x:v>Civil access group</x:v>
      </x:c>
      <x:c r="H228" s="18" t="n">
        <x:v>6</x:v>
      </x:c>
      <x:c r="I228" s="18" t="n">
        <x:f>INDEX('03 Formation Registry'!$J$6:$J$53,MATCH(F228,'03 Formation Registry'!$C$6:$C$53,0))</x:f>
        <x:v>2193.75</x:v>
      </x:c>
      <x:c r="J228" s="18" t="n">
        <x:f>H228*I228</x:f>
        <x:v>13162.5</x:v>
      </x:c>
      <x:c r="K228" s="18" t="n">
        <x:f>H228*INDEX('03 Formation Registry'!$G$6:$G$53,MATCH(F228,'03 Formation Registry'!$C$6:$C$53,0))</x:f>
        <x:v>1080</x:v>
      </x:c>
      <x:c r="L228" s="11" t="str">
        <x:v>Pass 58 declared demand</x:v>
      </x:c>
      <x:c r="M228" s="26"/>
      <x:c r="N228" s="26"/>
    </x:row>
    <x:row r="229">
      <x:c r="C229" s="11" t="str">
        <x:v>M2-C-DTG</x:v>
      </x:c>
      <x:c r="D229" s="11" t="str">
        <x:v>M2</x:v>
      </x:c>
      <x:c r="E229" s="11" t="str">
        <x:v>Urban heat</x:v>
      </x:c>
      <x:c r="F229" s="11" t="str">
        <x:v>C-DTG</x:v>
      </x:c>
      <x:c r="G229" s="11" t="str">
        <x:v>Displacement transition group</x:v>
      </x:c>
      <x:c r="H229" s="18" t="n">
        <x:v>6</x:v>
      </x:c>
      <x:c r="I229" s="18" t="n">
        <x:f>INDEX('03 Formation Registry'!$J$6:$J$53,MATCH(F229,'03 Formation Registry'!$C$6:$C$53,0))</x:f>
        <x:v>2193.75</x:v>
      </x:c>
      <x:c r="J229" s="18" t="n">
        <x:f>H229*I229</x:f>
        <x:v>13162.5</x:v>
      </x:c>
      <x:c r="K229" s="18" t="n">
        <x:f>H229*INDEX('03 Formation Registry'!$G$6:$G$53,MATCH(F229,'03 Formation Registry'!$C$6:$C$53,0))</x:f>
        <x:v>1800</x:v>
      </x:c>
      <x:c r="L229" s="11" t="str">
        <x:v>Pass 58 declared demand</x:v>
      </x:c>
      <x:c r="M229" s="26"/>
      <x:c r="N229" s="26"/>
    </x:row>
    <x:row r="230">
      <x:c r="C230" s="11" t="str">
        <x:v>M2-C-CIG</x:v>
      </x:c>
      <x:c r="D230" s="11" t="str">
        <x:v>M2</x:v>
      </x:c>
      <x:c r="E230" s="11" t="str">
        <x:v>Urban heat</x:v>
      </x:c>
      <x:c r="F230" s="11" t="str">
        <x:v>C-CIG</x:v>
      </x:c>
      <x:c r="G230" s="11" t="str">
        <x:v>Community institutions group</x:v>
      </x:c>
      <x:c r="H230" s="18" t="n">
        <x:v>5</x:v>
      </x:c>
      <x:c r="I230" s="18" t="n">
        <x:f>INDEX('03 Formation Registry'!$J$6:$J$53,MATCH(F230,'03 Formation Registry'!$C$6:$C$53,0))</x:f>
        <x:v>2193.75</x:v>
      </x:c>
      <x:c r="J230" s="18" t="n">
        <x:f>H230*I230</x:f>
        <x:v>10968.75</x:v>
      </x:c>
      <x:c r="K230" s="18" t="n">
        <x:f>H230*INDEX('03 Formation Registry'!$G$6:$G$53,MATCH(F230,'03 Formation Registry'!$C$6:$C$53,0))</x:f>
        <x:v>1250</x:v>
      </x:c>
      <x:c r="L230" s="11" t="str">
        <x:v>Pass 58 declared demand</x:v>
      </x:c>
      <x:c r="M230" s="26"/>
      <x:c r="N230" s="26"/>
    </x:row>
    <x:row r="231">
      <x:c r="C231" s="11" t="str">
        <x:v>M2-J-RIG</x:v>
      </x:c>
      <x:c r="D231" s="11" t="str">
        <x:v>M2</x:v>
      </x:c>
      <x:c r="E231" s="11" t="str">
        <x:v>Urban heat</x:v>
      </x:c>
      <x:c r="F231" s="11" t="str">
        <x:v>J-RIG</x:v>
      </x:c>
      <x:c r="G231" s="11" t="str">
        <x:v>Resilience information group</x:v>
      </x:c>
      <x:c r="H231" s="18" t="n">
        <x:v>4</x:v>
      </x:c>
      <x:c r="I231" s="18" t="n">
        <x:f>INDEX('03 Formation Registry'!$J$6:$J$53,MATCH(F231,'03 Formation Registry'!$C$6:$C$53,0))</x:f>
        <x:v>1365</x:v>
      </x:c>
      <x:c r="J231" s="18" t="n">
        <x:f>H231*I231</x:f>
        <x:v>5460</x:v>
      </x:c>
      <x:c r="K231" s="18" t="n">
        <x:f>H231*INDEX('03 Formation Registry'!$G$6:$G$53,MATCH(F231,'03 Formation Registry'!$C$6:$C$53,0))</x:f>
        <x:v>1680</x:v>
      </x:c>
      <x:c r="L231" s="11" t="str">
        <x:v>Pass 58 declared demand</x:v>
      </x:c>
      <x:c r="M231" s="26"/>
      <x:c r="N231" s="26"/>
    </x:row>
    <x:row r="232">
      <x:c r="C232" s="11" t="str">
        <x:v>M2-M-MPG</x:v>
      </x:c>
      <x:c r="D232" s="11" t="str">
        <x:v>M2</x:v>
      </x:c>
      <x:c r="E232" s="11" t="str">
        <x:v>Urban heat</x:v>
      </x:c>
      <x:c r="F232" s="11" t="str">
        <x:v>M-MPG</x:v>
      </x:c>
      <x:c r="G232" s="11" t="str">
        <x:v>Maritime production group</x:v>
      </x:c>
      <x:c r="H232" s="18" t="n">
        <x:v>2</x:v>
      </x:c>
      <x:c r="I232" s="18" t="n">
        <x:f>INDEX('03 Formation Registry'!$J$6:$J$53,MATCH(F232,'03 Formation Registry'!$C$6:$C$53,0))</x:f>
        <x:v>7350</x:v>
      </x:c>
      <x:c r="J232" s="18" t="n">
        <x:f>H232*I232</x:f>
        <x:v>14700</x:v>
      </x:c>
      <x:c r="K232" s="18" t="n">
        <x:f>H232*INDEX('03 Formation Registry'!$G$6:$G$53,MATCH(F232,'03 Formation Registry'!$C$6:$C$53,0))</x:f>
        <x:v>2200</x:v>
      </x:c>
      <x:c r="L232" s="11" t="str">
        <x:v>Pass 58 declared demand</x:v>
      </x:c>
      <x:c r="M232" s="26"/>
      <x:c r="N232" s="26"/>
    </x:row>
    <x:row r="233">
      <x:c r="C233" s="11" t="str">
        <x:v>M2-I-WRG</x:v>
      </x:c>
      <x:c r="D233" s="11" t="str">
        <x:v>M2</x:v>
      </x:c>
      <x:c r="E233" s="11" t="str">
        <x:v>Urban heat</x:v>
      </x:c>
      <x:c r="F233" s="11" t="str">
        <x:v>I-WRG</x:v>
      </x:c>
      <x:c r="G233" s="11" t="str">
        <x:v>Water restoration group</x:v>
      </x:c>
      <x:c r="H233" s="18" t="n">
        <x:v>2</x:v>
      </x:c>
      <x:c r="I233" s="18" t="n">
        <x:f>INDEX('03 Formation Registry'!$J$6:$J$53,MATCH(F233,'03 Formation Registry'!$C$6:$C$53,0))</x:f>
        <x:v>7054.799999999999</x:v>
      </x:c>
      <x:c r="J233" s="18" t="n">
        <x:f>H233*I233</x:f>
        <x:v>14109.599999999999</x:v>
      </x:c>
      <x:c r="K233" s="18" t="n">
        <x:f>H233*INDEX('03 Formation Registry'!$G$6:$G$53,MATCH(F233,'03 Formation Registry'!$C$6:$C$53,0))</x:f>
        <x:v>5440</x:v>
      </x:c>
      <x:c r="L233" s="11" t="str">
        <x:v>Pass 58 declared demand</x:v>
      </x:c>
      <x:c r="M233" s="26"/>
      <x:c r="N233" s="26"/>
    </x:row>
    <x:row r="234">
      <x:c r="C234" s="11" t="str">
        <x:v>M2-I-PRG</x:v>
      </x:c>
      <x:c r="D234" s="11" t="str">
        <x:v>M2</x:v>
      </x:c>
      <x:c r="E234" s="11" t="str">
        <x:v>Urban heat</x:v>
      </x:c>
      <x:c r="F234" s="11" t="str">
        <x:v>I-PRG</x:v>
      </x:c>
      <x:c r="G234" s="11" t="str">
        <x:v>Power restoration group</x:v>
      </x:c>
      <x:c r="H234" s="18" t="n">
        <x:v>6</x:v>
      </x:c>
      <x:c r="I234" s="18" t="n">
        <x:f>INDEX('03 Formation Registry'!$J$6:$J$53,MATCH(F234,'03 Formation Registry'!$C$6:$C$53,0))</x:f>
        <x:v>5499.6</x:v>
      </x:c>
      <x:c r="J234" s="18" t="n">
        <x:f>H234*I234</x:f>
        <x:v>32997.600000000006</x:v>
      </x:c>
      <x:c r="K234" s="18" t="n">
        <x:f>H234*INDEX('03 Formation Registry'!$G$6:$G$53,MATCH(F234,'03 Formation Registry'!$C$6:$C$53,0))</x:f>
        <x:v>16776</x:v>
      </x:c>
      <x:c r="L234" s="11" t="str">
        <x:v>Pass 58 declared demand</x:v>
      </x:c>
      <x:c r="M234" s="26"/>
      <x:c r="N234" s="26"/>
    </x:row>
    <x:row r="235">
      <x:c r="C235" s="11" t="str">
        <x:v>M2-I-GBG</x:v>
      </x:c>
      <x:c r="D235" s="11" t="str">
        <x:v>M2</x:v>
      </x:c>
      <x:c r="E235" s="11" t="str">
        <x:v>Urban heat</x:v>
      </x:c>
      <x:c r="F235" s="11" t="str">
        <x:v>I-GBG</x:v>
      </x:c>
      <x:c r="G235" s="11" t="str">
        <x:v>Grid bridge group</x:v>
      </x:c>
      <x:c r="H235" s="18" t="n">
        <x:v>5</x:v>
      </x:c>
      <x:c r="I235" s="18" t="n">
        <x:f>INDEX('03 Formation Registry'!$J$6:$J$53,MATCH(F235,'03 Formation Registry'!$C$6:$C$53,0))</x:f>
        <x:v>4500</x:v>
      </x:c>
      <x:c r="J235" s="18" t="n">
        <x:f>H235*I235</x:f>
        <x:v>22500</x:v>
      </x:c>
      <x:c r="K235" s="18" t="n">
        <x:f>H235*INDEX('03 Formation Registry'!$G$6:$G$53,MATCH(F235,'03 Formation Registry'!$C$6:$C$53,0))</x:f>
        <x:v>9000</x:v>
      </x:c>
      <x:c r="L235" s="11" t="str">
        <x:v>Pass 58 declared demand</x:v>
      </x:c>
      <x:c r="M235" s="26"/>
      <x:c r="N235" s="26"/>
    </x:row>
    <x:row r="236">
      <x:c r="C236" s="11" t="str">
        <x:v>M2-H-THC</x:v>
      </x:c>
      <x:c r="D236" s="11" t="str">
        <x:v>M2</x:v>
      </x:c>
      <x:c r="E236" s="11" t="str">
        <x:v>Urban heat</x:v>
      </x:c>
      <x:c r="F236" s="11" t="str">
        <x:v>H-THC</x:v>
      </x:c>
      <x:c r="G236" s="11" t="str">
        <x:v>Theater hospital command</x:v>
      </x:c>
      <x:c r="H236" s="18" t="n">
        <x:v>2</x:v>
      </x:c>
      <x:c r="I236" s="18" t="n">
        <x:f>INDEX('03 Formation Registry'!$J$6:$J$53,MATCH(F236,'03 Formation Registry'!$C$6:$C$53,0))</x:f>
        <x:v>1837.5</x:v>
      </x:c>
      <x:c r="J236" s="18" t="n">
        <x:f>H236*I236</x:f>
        <x:v>3675</x:v>
      </x:c>
      <x:c r="K236" s="18" t="n">
        <x:f>H236*INDEX('03 Formation Registry'!$G$6:$G$53,MATCH(F236,'03 Formation Registry'!$C$6:$C$53,0))</x:f>
        <x:v>1800</x:v>
      </x:c>
      <x:c r="L236" s="11" t="str">
        <x:v>Pass 58 declared demand</x:v>
      </x:c>
      <x:c r="M236" s="26"/>
      <x:c r="N236" s="26"/>
    </x:row>
    <x:row r="237">
      <x:c r="C237" s="11" t="str">
        <x:v>M2-H-PMG</x:v>
      </x:c>
      <x:c r="D237" s="11" t="str">
        <x:v>M2</x:v>
      </x:c>
      <x:c r="E237" s="11" t="str">
        <x:v>Urban heat</x:v>
      </x:c>
      <x:c r="F237" s="11" t="str">
        <x:v>H-PMG</x:v>
      </x:c>
      <x:c r="G237" s="11" t="str">
        <x:v>Patient movement group</x:v>
      </x:c>
      <x:c r="H237" s="18" t="n">
        <x:v>4</x:v>
      </x:c>
      <x:c r="I237" s="18" t="n">
        <x:f>INDEX('03 Formation Registry'!$J$6:$J$53,MATCH(F237,'03 Formation Registry'!$C$6:$C$53,0))</x:f>
        <x:v>2887.4999999999995</x:v>
      </x:c>
      <x:c r="J237" s="18" t="n">
        <x:f>H237*I237</x:f>
        <x:v>11549.999999999998</x:v>
      </x:c>
      <x:c r="K237" s="18" t="n">
        <x:f>H237*INDEX('03 Formation Registry'!$G$6:$G$53,MATCH(F237,'03 Formation Registry'!$C$6:$C$53,0))</x:f>
        <x:v>2600</x:v>
      </x:c>
      <x:c r="L237" s="11" t="str">
        <x:v>Pass 58 declared demand</x:v>
      </x:c>
      <x:c r="M237" s="26"/>
      <x:c r="N237" s="26"/>
    </x:row>
    <x:row r="238">
      <x:c r="C238" s="11" t="str">
        <x:v>M2-C-ERG</x:v>
      </x:c>
      <x:c r="D238" s="11" t="str">
        <x:v>M2</x:v>
      </x:c>
      <x:c r="E238" s="11" t="str">
        <x:v>Urban heat</x:v>
      </x:c>
      <x:c r="F238" s="11" t="str">
        <x:v>C-ERG</x:v>
      </x:c>
      <x:c r="G238" s="11" t="str">
        <x:v>Economic restart group</x:v>
      </x:c>
      <x:c r="H238" s="18" t="n">
        <x:v>4</x:v>
      </x:c>
      <x:c r="I238" s="18" t="n">
        <x:f>INDEX('03 Formation Registry'!$J$6:$J$53,MATCH(F238,'03 Formation Registry'!$C$6:$C$53,0))</x:f>
        <x:v>1218.75</x:v>
      </x:c>
      <x:c r="J238" s="18" t="n">
        <x:f>H238*I238</x:f>
        <x:v>4875</x:v>
      </x:c>
      <x:c r="K238" s="18" t="n">
        <x:f>H238*INDEX('03 Formation Registry'!$G$6:$G$53,MATCH(F238,'03 Formation Registry'!$C$6:$C$53,0))</x:f>
        <x:v>1400</x:v>
      </x:c>
      <x:c r="L238" s="11" t="str">
        <x:v>Pass 58 declared demand</x:v>
      </x:c>
      <x:c r="M238" s="26"/>
      <x:c r="N238" s="26"/>
    </x:row>
    <x:row r="239">
      <x:c r="C239" s="11" t="str">
        <x:v>M2-CM-HCG</x:v>
      </x:c>
      <x:c r="D239" s="11" t="str">
        <x:v>M2</x:v>
      </x:c>
      <x:c r="E239" s="11" t="str">
        <x:v>Urban heat</x:v>
      </x:c>
      <x:c r="F239" s="11" t="str">
        <x:v>CM-HCG</x:v>
      </x:c>
      <x:c r="G239" s="11" t="str">
        <x:v>Household collection group</x:v>
      </x:c>
      <x:c r="H239" s="18" t="n">
        <x:v>6</x:v>
      </x:c>
      <x:c r="I239" s="18" t="n">
        <x:f>INDEX('03 Formation Registry'!$J$6:$J$53,MATCH(F239,'03 Formation Registry'!$C$6:$C$53,0))</x:f>
        <x:v>3353.7</x:v>
      </x:c>
      <x:c r="J239" s="18" t="n">
        <x:f>H239*I239</x:f>
        <x:v>20122.199999999997</x:v>
      </x:c>
      <x:c r="K239" s="18" t="n">
        <x:f>H239*INDEX('03 Formation Registry'!$G$6:$G$53,MATCH(F239,'03 Formation Registry'!$C$6:$C$53,0))</x:f>
        <x:v>45522</x:v>
      </x:c>
      <x:c r="L239" s="11" t="str">
        <x:v>Pass 58 declared demand</x:v>
      </x:c>
      <x:c r="M239" s="26"/>
      <x:c r="N239" s="26"/>
    </x:row>
    <x:row r="240">
      <x:c r="C240" s="11" t="str">
        <x:v>M2-CM-CTN</x:v>
      </x:c>
      <x:c r="D240" s="11" t="str">
        <x:v>M2</x:v>
      </x:c>
      <x:c r="E240" s="11" t="str">
        <x:v>Urban heat</x:v>
      </x:c>
      <x:c r="F240" s="11" t="str">
        <x:v>CM-CTN</x:v>
      </x:c>
      <x:c r="G240" s="11" t="str">
        <x:v>Continuity transfer-node group</x:v>
      </x:c>
      <x:c r="H240" s="18" t="n">
        <x:v>4</x:v>
      </x:c>
      <x:c r="I240" s="18" t="n">
        <x:f>INDEX('03 Formation Registry'!$J$6:$J$53,MATCH(F240,'03 Formation Registry'!$C$6:$C$53,0))</x:f>
        <x:v>2369.325</x:v>
      </x:c>
      <x:c r="J240" s="18" t="n">
        <x:f>H240*I240</x:f>
        <x:v>9477.3</x:v>
      </x:c>
      <x:c r="K240" s="18" t="n">
        <x:f>H240*INDEX('03 Formation Registry'!$G$6:$G$53,MATCH(F240,'03 Formation Registry'!$C$6:$C$53,0))</x:f>
        <x:v>9156</x:v>
      </x:c>
      <x:c r="L240" s="11" t="str">
        <x:v>Pass 58 declared demand</x:v>
      </x:c>
      <x:c r="M240" s="26"/>
      <x:c r="N240" s="26"/>
    </x:row>
    <x:row r="241">
      <x:c r="C241" s="11" t="str">
        <x:v>M2-CM-RMG</x:v>
      </x:c>
      <x:c r="D241" s="11" t="str">
        <x:v>M2</x:v>
      </x:c>
      <x:c r="E241" s="11" t="str">
        <x:v>Urban heat</x:v>
      </x:c>
      <x:c r="F241" s="11" t="str">
        <x:v>CM-RMG</x:v>
      </x:c>
      <x:c r="G241" s="11" t="str">
        <x:v>Civil road-mobility group</x:v>
      </x:c>
      <x:c r="H241" s="18" t="n">
        <x:v>8</x:v>
      </x:c>
      <x:c r="I241" s="18" t="n">
        <x:f>INDEX('03 Formation Registry'!$J$6:$J$53,MATCH(F241,'03 Formation Registry'!$C$6:$C$53,0))</x:f>
        <x:v>2625</x:v>
      </x:c>
      <x:c r="J241" s="18" t="n">
        <x:f>H241*I241</x:f>
        <x:v>21000</x:v>
      </x:c>
      <x:c r="K241" s="18" t="n">
        <x:f>H241*INDEX('03 Formation Registry'!$G$6:$G$53,MATCH(F241,'03 Formation Registry'!$C$6:$C$53,0))</x:f>
        <x:v>7200</x:v>
      </x:c>
      <x:c r="L241" s="11" t="str">
        <x:v>Pass 58 declared demand</x:v>
      </x:c>
      <x:c r="M241" s="26"/>
      <x:c r="N241" s="26"/>
    </x:row>
    <x:row r="242">
      <x:c r="C242" s="11" t="str">
        <x:v>M2-CM-RLG</x:v>
      </x:c>
      <x:c r="D242" s="11" t="str">
        <x:v>M2</x:v>
      </x:c>
      <x:c r="E242" s="11" t="str">
        <x:v>Urban heat</x:v>
      </x:c>
      <x:c r="F242" s="11" t="str">
        <x:v>CM-RLG</x:v>
      </x:c>
      <x:c r="G242" s="11" t="str">
        <x:v>Civil rail-mobility group</x:v>
      </x:c>
      <x:c r="H242" s="18" t="n">
        <x:v>2</x:v>
      </x:c>
      <x:c r="I242" s="18" t="n">
        <x:f>INDEX('03 Formation Registry'!$J$6:$J$53,MATCH(F242,'03 Formation Registry'!$C$6:$C$53,0))</x:f>
        <x:v>3600</x:v>
      </x:c>
      <x:c r="J242" s="18" t="n">
        <x:f>H242*I242</x:f>
        <x:v>7200</x:v>
      </x:c>
      <x:c r="K242" s="18" t="n">
        <x:f>H242*INDEX('03 Formation Registry'!$G$6:$G$53,MATCH(F242,'03 Formation Registry'!$C$6:$C$53,0))</x:f>
        <x:v>1000</x:v>
      </x:c>
      <x:c r="L242" s="11" t="str">
        <x:v>Pass 58 declared demand</x:v>
      </x:c>
      <x:c r="M242" s="26"/>
      <x:c r="N242" s="26"/>
    </x:row>
    <x:row r="243">
      <x:c r="C243" s="11" t="str">
        <x:v>M2-CM-AMG</x:v>
      </x:c>
      <x:c r="D243" s="11" t="str">
        <x:v>M2</x:v>
      </x:c>
      <x:c r="E243" s="11" t="str">
        <x:v>Urban heat</x:v>
      </x:c>
      <x:c r="F243" s="11" t="str">
        <x:v>CM-AMG</x:v>
      </x:c>
      <x:c r="G243" s="11" t="str">
        <x:v>Civil air-mobility group</x:v>
      </x:c>
      <x:c r="H243" s="18" t="n">
        <x:v>2</x:v>
      </x:c>
      <x:c r="I243" s="18" t="n">
        <x:f>INDEX('03 Formation Registry'!$J$6:$J$53,MATCH(F243,'03 Formation Registry'!$C$6:$C$53,0))</x:f>
        <x:v>3375</x:v>
      </x:c>
      <x:c r="J243" s="18" t="n">
        <x:f>H243*I243</x:f>
        <x:v>6750</x:v>
      </x:c>
      <x:c r="K243" s="18" t="n">
        <x:f>H243*INDEX('03 Formation Registry'!$G$6:$G$53,MATCH(F243,'03 Formation Registry'!$C$6:$C$53,0))</x:f>
        <x:v>1200</x:v>
      </x:c>
      <x:c r="L243" s="11" t="str">
        <x:v>Pass 58 declared demand</x:v>
      </x:c>
      <x:c r="M243" s="26"/>
      <x:c r="N243" s="26"/>
    </x:row>
    <x:row r="244">
      <x:c r="C244" s="11" t="str">
        <x:v>M2-CM-WMG</x:v>
      </x:c>
      <x:c r="D244" s="11" t="str">
        <x:v>M2</x:v>
      </x:c>
      <x:c r="E244" s="11" t="str">
        <x:v>Urban heat</x:v>
      </x:c>
      <x:c r="F244" s="11" t="str">
        <x:v>CM-WMG</x:v>
      </x:c>
      <x:c r="G244" s="11" t="str">
        <x:v>Civil water-mobility group</x:v>
      </x:c>
      <x:c r="H244" s="18" t="n">
        <x:v>1</x:v>
      </x:c>
      <x:c r="I244" s="18" t="n">
        <x:f>INDEX('03 Formation Registry'!$J$6:$J$53,MATCH(F244,'03 Formation Registry'!$C$6:$C$53,0))</x:f>
        <x:v>3375</x:v>
      </x:c>
      <x:c r="J244" s="18" t="n">
        <x:f>H244*I244</x:f>
        <x:v>3375</x:v>
      </x:c>
      <x:c r="K244" s="18" t="n">
        <x:f>H244*INDEX('03 Formation Registry'!$G$6:$G$53,MATCH(F244,'03 Formation Registry'!$C$6:$C$53,0))</x:f>
        <x:v>500</x:v>
      </x:c>
      <x:c r="L244" s="11" t="str">
        <x:v>Pass 58 declared demand</x:v>
      </x:c>
      <x:c r="M244" s="26"/>
      <x:c r="N244" s="26"/>
    </x:row>
    <x:row r="245">
      <x:c r="C245" s="11" t="str">
        <x:v>M2-CM-RDC</x:v>
      </x:c>
      <x:c r="D245" s="11" t="str">
        <x:v>M2</x:v>
      </x:c>
      <x:c r="E245" s="11" t="str">
        <x:v>Urban heat</x:v>
      </x:c>
      <x:c r="F245" s="11" t="str">
        <x:v>CM-RDC</x:v>
      </x:c>
      <x:c r="G245" s="11" t="str">
        <x:v>Return and durable-continuity group</x:v>
      </x:c>
      <x:c r="H245" s="18" t="n">
        <x:v>5</x:v>
      </x:c>
      <x:c r="I245" s="18" t="n">
        <x:f>INDEX('03 Formation Registry'!$J$6:$J$53,MATCH(F245,'03 Formation Registry'!$C$6:$C$53,0))</x:f>
        <x:v>675</x:v>
      </x:c>
      <x:c r="J245" s="18" t="n">
        <x:f>H245*I245</x:f>
        <x:v>3375</x:v>
      </x:c>
      <x:c r="K245" s="18" t="n">
        <x:f>H245*INDEX('03 Formation Registry'!$G$6:$G$53,MATCH(F245,'03 Formation Registry'!$C$6:$C$53,0))</x:f>
        <x:v>2250</x:v>
      </x:c>
      <x:c r="L245" s="11" t="str">
        <x:v>Pass 58 declared demand</x:v>
      </x:c>
      <x:c r="M245" s="26"/>
      <x:c r="N245" s="26"/>
    </x:row>
    <x:row r="246">
      <x:c r="C246" s="11" t="str">
        <x:v>M3-J-CIE</x:v>
      </x:c>
      <x:c r="D246" s="11" t="str">
        <x:v>M3</x:v>
      </x:c>
      <x:c r="E246" s="11" t="str">
        <x:v>Inland flood</x:v>
      </x:c>
      <x:c r="F246" s="11" t="str">
        <x:v>J-CIE</x:v>
      </x:c>
      <x:c r="G246" s="11" t="str">
        <x:v>Civil integration and effects group</x:v>
      </x:c>
      <x:c r="H246" s="18" t="n">
        <x:v>3</x:v>
      </x:c>
      <x:c r="I246" s="18" t="n">
        <x:f>INDEX('03 Formation Registry'!$J$6:$J$53,MATCH(F246,'03 Formation Registry'!$C$6:$C$53,0))</x:f>
        <x:v>1072.5</x:v>
      </x:c>
      <x:c r="J246" s="18" t="n">
        <x:f>H246*I246</x:f>
        <x:v>3217.5</x:v>
      </x:c>
      <x:c r="K246" s="18" t="n">
        <x:f>H246*INDEX('03 Formation Registry'!$G$6:$G$53,MATCH(F246,'03 Formation Registry'!$C$6:$C$53,0))</x:f>
        <x:v>360</x:v>
      </x:c>
      <x:c r="L246" s="11" t="str">
        <x:v>Pass 58 declared demand</x:v>
      </x:c>
      <x:c r="M246" s="26"/>
      <x:c r="N246" s="26"/>
    </x:row>
    <x:row r="247">
      <x:c r="C247" s="11" t="str">
        <x:v>M3-J-TOC</x:v>
      </x:c>
      <x:c r="D247" s="11" t="str">
        <x:v>M3</x:v>
      </x:c>
      <x:c r="E247" s="11" t="str">
        <x:v>Inland flood</x:v>
      </x:c>
      <x:c r="F247" s="11" t="str">
        <x:v>J-TOC</x:v>
      </x:c>
      <x:c r="G247" s="11" t="str">
        <x:v>Theater-opening command</x:v>
      </x:c>
      <x:c r="H247" s="18" t="n">
        <x:v>2</x:v>
      </x:c>
      <x:c r="I247" s="18" t="n">
        <x:f>INDEX('03 Formation Registry'!$J$6:$J$53,MATCH(F247,'03 Formation Registry'!$C$6:$C$53,0))</x:f>
        <x:v>1072.5</x:v>
      </x:c>
      <x:c r="J247" s="18" t="n">
        <x:f>H247*I247</x:f>
        <x:v>2145</x:v>
      </x:c>
      <x:c r="K247" s="18" t="n">
        <x:f>H247*INDEX('03 Formation Registry'!$G$6:$G$53,MATCH(F247,'03 Formation Registry'!$C$6:$C$53,0))</x:f>
        <x:v>1200</x:v>
      </x:c>
      <x:c r="L247" s="11" t="str">
        <x:v>Pass 58 declared demand</x:v>
      </x:c>
      <x:c r="M247" s="26"/>
      <x:c r="N247" s="26"/>
    </x:row>
    <x:row r="248">
      <x:c r="C248" s="11" t="str">
        <x:v>M3-J-TSC</x:v>
      </x:c>
      <x:c r="D248" s="11" t="str">
        <x:v>M3</x:v>
      </x:c>
      <x:c r="E248" s="11" t="str">
        <x:v>Inland flood</x:v>
      </x:c>
      <x:c r="F248" s="11" t="str">
        <x:v>J-TSC</x:v>
      </x:c>
      <x:c r="G248" s="11" t="str">
        <x:v>Theater sustainment command</x:v>
      </x:c>
      <x:c r="H248" s="18" t="n">
        <x:v>3</x:v>
      </x:c>
      <x:c r="I248" s="18" t="n">
        <x:f>INDEX('03 Formation Registry'!$J$6:$J$53,MATCH(F248,'03 Formation Registry'!$C$6:$C$53,0))</x:f>
        <x:v>1072.5</x:v>
      </x:c>
      <x:c r="J248" s="18" t="n">
        <x:f>H248*I248</x:f>
        <x:v>3217.5</x:v>
      </x:c>
      <x:c r="K248" s="18" t="n">
        <x:f>H248*INDEX('03 Formation Registry'!$G$6:$G$53,MATCH(F248,'03 Formation Registry'!$C$6:$C$53,0))</x:f>
        <x:v>2700</x:v>
      </x:c>
      <x:c r="L248" s="11" t="str">
        <x:v>Pass 58 declared demand</x:v>
      </x:c>
      <x:c r="M248" s="26"/>
      <x:c r="N248" s="26"/>
    </x:row>
    <x:row r="249">
      <x:c r="C249" s="11" t="str">
        <x:v>M3-J-RRG</x:v>
      </x:c>
      <x:c r="D249" s="11" t="str">
        <x:v>M3</x:v>
      </x:c>
      <x:c r="E249" s="11" t="str">
        <x:v>Inland flood</x:v>
      </x:c>
      <x:c r="F249" s="11" t="str">
        <x:v>J-RRG</x:v>
      </x:c>
      <x:c r="G249" s="11" t="str">
        <x:v>Replacement and reconstitution group</x:v>
      </x:c>
      <x:c r="H249" s="18" t="n">
        <x:v>3</x:v>
      </x:c>
      <x:c r="I249" s="18" t="n">
        <x:f>INDEX('03 Formation Registry'!$J$6:$J$53,MATCH(F249,'03 Formation Registry'!$C$6:$C$53,0))</x:f>
        <x:v>1072.5</x:v>
      </x:c>
      <x:c r="J249" s="18" t="n">
        <x:f>H249*I249</x:f>
        <x:v>3217.5</x:v>
      </x:c>
      <x:c r="K249" s="18" t="n">
        <x:f>H249*INDEX('03 Formation Registry'!$G$6:$G$53,MATCH(F249,'03 Formation Registry'!$C$6:$C$53,0))</x:f>
        <x:v>1200</x:v>
      </x:c>
      <x:c r="L249" s="11" t="str">
        <x:v>Pass 58 declared demand</x:v>
      </x:c>
      <x:c r="M249" s="26"/>
      <x:c r="N249" s="26"/>
    </x:row>
    <x:row r="250">
      <x:c r="C250" s="11" t="str">
        <x:v>M3-J-TDG</x:v>
      </x:c>
      <x:c r="D250" s="11" t="str">
        <x:v>M3</x:v>
      </x:c>
      <x:c r="E250" s="11" t="str">
        <x:v>Inland flood</x:v>
      </x:c>
      <x:c r="F250" s="11" t="str">
        <x:v>J-TDG</x:v>
      </x:c>
      <x:c r="G250" s="11" t="str">
        <x:v>Transfer and demobilization group</x:v>
      </x:c>
      <x:c r="H250" s="18" t="n">
        <x:v>2</x:v>
      </x:c>
      <x:c r="I250" s="18" t="n">
        <x:f>INDEX('03 Formation Registry'!$J$6:$J$53,MATCH(F250,'03 Formation Registry'!$C$6:$C$53,0))</x:f>
        <x:v>1072.5</x:v>
      </x:c>
      <x:c r="J250" s="18" t="n">
        <x:f>H250*I250</x:f>
        <x:v>2145</x:v>
      </x:c>
      <x:c r="K250" s="18" t="n">
        <x:f>H250*INDEX('03 Formation Registry'!$G$6:$G$53,MATCH(F250,'03 Formation Registry'!$C$6:$C$53,0))</x:f>
        <x:v>300</x:v>
      </x:c>
      <x:c r="L250" s="11" t="str">
        <x:v>Pass 58 declared demand</x:v>
      </x:c>
      <x:c r="M250" s="26"/>
      <x:c r="N250" s="26"/>
    </x:row>
    <x:row r="251">
      <x:c r="C251" s="11" t="str">
        <x:v>M3-L-ROG</x:v>
      </x:c>
      <x:c r="D251" s="11" t="str">
        <x:v>M3</x:v>
      </x:c>
      <x:c r="E251" s="11" t="str">
        <x:v>Inland flood</x:v>
      </x:c>
      <x:c r="F251" s="11" t="str">
        <x:v>L-ROG</x:v>
      </x:c>
      <x:c r="G251" s="11" t="str">
        <x:v>Access and route-opening group</x:v>
      </x:c>
      <x:c r="H251" s="18" t="n">
        <x:v>8</x:v>
      </x:c>
      <x:c r="I251" s="18" t="n">
        <x:f>INDEX('03 Formation Registry'!$J$6:$J$53,MATCH(F251,'03 Formation Registry'!$C$6:$C$53,0))</x:f>
        <x:v>3037.5</x:v>
      </x:c>
      <x:c r="J251" s="18" t="n">
        <x:f>H251*I251</x:f>
        <x:v>24300</x:v>
      </x:c>
      <x:c r="K251" s="18" t="n">
        <x:f>H251*INDEX('03 Formation Registry'!$G$6:$G$53,MATCH(F251,'03 Formation Registry'!$C$6:$C$53,0))</x:f>
        <x:v>2800</x:v>
      </x:c>
      <x:c r="L251" s="11" t="str">
        <x:v>Pass 58 declared demand</x:v>
      </x:c>
      <x:c r="M251" s="26"/>
      <x:c r="N251" s="26"/>
    </x:row>
    <x:row r="252">
      <x:c r="C252" s="11" t="str">
        <x:v>M3-L-HCG</x:v>
      </x:c>
      <x:c r="D252" s="11" t="str">
        <x:v>M3</x:v>
      </x:c>
      <x:c r="E252" s="11" t="str">
        <x:v>Inland flood</x:v>
      </x:c>
      <x:c r="F252" s="11" t="str">
        <x:v>L-HCG</x:v>
      </x:c>
      <x:c r="G252" s="11" t="str">
        <x:v>Flood and hydraulic-control group</x:v>
      </x:c>
      <x:c r="H252" s="18" t="n">
        <x:v>12</x:v>
      </x:c>
      <x:c r="I252" s="18" t="n">
        <x:f>INDEX('03 Formation Registry'!$J$6:$J$53,MATCH(F252,'03 Formation Registry'!$C$6:$C$53,0))</x:f>
        <x:v>3037.5</x:v>
      </x:c>
      <x:c r="J252" s="18" t="n">
        <x:f>H252*I252</x:f>
        <x:v>36450</x:v>
      </x:c>
      <x:c r="K252" s="18" t="n">
        <x:f>H252*INDEX('03 Formation Registry'!$G$6:$G$53,MATCH(F252,'03 Formation Registry'!$C$6:$C$53,0))</x:f>
        <x:v>6000</x:v>
      </x:c>
      <x:c r="L252" s="11" t="str">
        <x:v>Pass 58 declared demand</x:v>
      </x:c>
      <x:c r="M252" s="26"/>
      <x:c r="N252" s="26"/>
    </x:row>
    <x:row r="253">
      <x:c r="C253" s="11" t="str">
        <x:v>M3-L-DMG</x:v>
      </x:c>
      <x:c r="D253" s="11" t="str">
        <x:v>M3</x:v>
      </x:c>
      <x:c r="E253" s="11" t="str">
        <x:v>Inland flood</x:v>
      </x:c>
      <x:c r="F253" s="11" t="str">
        <x:v>L-DMG</x:v>
      </x:c>
      <x:c r="G253" s="11" t="str">
        <x:v>Debris and materials group</x:v>
      </x:c>
      <x:c r="H253" s="18" t="n">
        <x:v>8</x:v>
      </x:c>
      <x:c r="I253" s="18" t="n">
        <x:f>INDEX('03 Formation Registry'!$J$6:$J$53,MATCH(F253,'03 Formation Registry'!$C$6:$C$53,0))</x:f>
        <x:v>3037.5</x:v>
      </x:c>
      <x:c r="J253" s="18" t="n">
        <x:f>H253*I253</x:f>
        <x:v>24300</x:v>
      </x:c>
      <x:c r="K253" s="18" t="n">
        <x:f>H253*INDEX('03 Formation Registry'!$G$6:$G$53,MATCH(F253,'03 Formation Registry'!$C$6:$C$53,0))</x:f>
        <x:v>3200</x:v>
      </x:c>
      <x:c r="L253" s="11" t="str">
        <x:v>Pass 58 declared demand</x:v>
      </x:c>
      <x:c r="M253" s="26"/>
      <x:c r="N253" s="26"/>
    </x:row>
    <x:row r="254">
      <x:c r="C254" s="11" t="str">
        <x:v>M3-L-TWG</x:v>
      </x:c>
      <x:c r="D254" s="11" t="str">
        <x:v>M3</x:v>
      </x:c>
      <x:c r="E254" s="11" t="str">
        <x:v>Inland flood</x:v>
      </x:c>
      <x:c r="F254" s="11" t="str">
        <x:v>L-TWG</x:v>
      </x:c>
      <x:c r="G254" s="11" t="str">
        <x:v>Temporary works and crossing group</x:v>
      </x:c>
      <x:c r="H254" s="18" t="n">
        <x:v>6</x:v>
      </x:c>
      <x:c r="I254" s="18" t="n">
        <x:f>INDEX('03 Formation Registry'!$J$6:$J$53,MATCH(F254,'03 Formation Registry'!$C$6:$C$53,0))</x:f>
        <x:v>3037.5</x:v>
      </x:c>
      <x:c r="J254" s="18" t="n">
        <x:f>H254*I254</x:f>
        <x:v>18225</x:v>
      </x:c>
      <x:c r="K254" s="18" t="n">
        <x:f>H254*INDEX('03 Formation Registry'!$G$6:$G$53,MATCH(F254,'03 Formation Registry'!$C$6:$C$53,0))</x:f>
        <x:v>2100</x:v>
      </x:c>
      <x:c r="L254" s="11" t="str">
        <x:v>Pass 58 declared demand</x:v>
      </x:c>
      <x:c r="M254" s="26"/>
      <x:c r="N254" s="26"/>
    </x:row>
    <x:row r="255">
      <x:c r="C255" s="11" t="str">
        <x:v>M3-L-GFG</x:v>
      </x:c>
      <x:c r="D255" s="11" t="str">
        <x:v>M3</x:v>
      </x:c>
      <x:c r="E255" s="11" t="str">
        <x:v>Inland flood</x:v>
      </x:c>
      <x:c r="F255" s="11" t="str">
        <x:v>L-GFG</x:v>
      </x:c>
      <x:c r="G255" s="11" t="str">
        <x:v>Ground fire and landscape group</x:v>
      </x:c>
      <x:c r="H255" s="18" t="n">
        <x:v>1</x:v>
      </x:c>
      <x:c r="I255" s="18" t="n">
        <x:f>INDEX('03 Formation Registry'!$J$6:$J$53,MATCH(F255,'03 Formation Registry'!$C$6:$C$53,0))</x:f>
        <x:v>3037.5</x:v>
      </x:c>
      <x:c r="J255" s="18" t="n">
        <x:f>H255*I255</x:f>
        <x:v>3037.5</x:v>
      </x:c>
      <x:c r="K255" s="18" t="n">
        <x:f>H255*INDEX('03 Formation Registry'!$G$6:$G$53,MATCH(F255,'03 Formation Registry'!$C$6:$C$53,0))</x:f>
        <x:v>450</x:v>
      </x:c>
      <x:c r="L255" s="11" t="str">
        <x:v>Pass 58 declared demand</x:v>
      </x:c>
      <x:c r="M255" s="26"/>
      <x:c r="N255" s="26"/>
    </x:row>
    <x:row r="256">
      <x:c r="C256" s="11" t="str">
        <x:v>M3-A-SMW</x:v>
      </x:c>
      <x:c r="D256" s="11" t="str">
        <x:v>M3</x:v>
      </x:c>
      <x:c r="E256" s="11" t="str">
        <x:v>Inland flood</x:v>
      </x:c>
      <x:c r="F256" s="11" t="str">
        <x:v>A-SMW</x:v>
      </x:c>
      <x:c r="G256" s="11" t="str">
        <x:v>Strategic mobility wing</x:v>
      </x:c>
      <x:c r="H256" s="18" t="n">
        <x:v>2</x:v>
      </x:c>
      <x:c r="I256" s="18" t="n">
        <x:f>INDEX('03 Formation Registry'!$J$6:$J$53,MATCH(F256,'03 Formation Registry'!$C$6:$C$53,0))</x:f>
        <x:v>2812.5</x:v>
      </x:c>
      <x:c r="J256" s="18" t="n">
        <x:f>H256*I256</x:f>
        <x:v>5625</x:v>
      </x:c>
      <x:c r="K256" s="18" t="n">
        <x:f>H256*INDEX('03 Formation Registry'!$G$6:$G$53,MATCH(F256,'03 Formation Registry'!$C$6:$C$53,0))</x:f>
        <x:v>1800</x:v>
      </x:c>
      <x:c r="L256" s="11" t="str">
        <x:v>Pass 58 declared demand</x:v>
      </x:c>
      <x:c r="M256" s="26"/>
      <x:c r="N256" s="26"/>
    </x:row>
    <x:row r="257">
      <x:c r="C257" s="11" t="str">
        <x:v>M3-A-AAG</x:v>
      </x:c>
      <x:c r="D257" s="11" t="str">
        <x:v>M3</x:v>
      </x:c>
      <x:c r="E257" s="11" t="str">
        <x:v>Inland flood</x:v>
      </x:c>
      <x:c r="F257" s="11" t="str">
        <x:v>A-AAG</x:v>
      </x:c>
      <x:c r="G257" s="11" t="str">
        <x:v>Austere air-access group</x:v>
      </x:c>
      <x:c r="H257" s="18" t="n">
        <x:v>2</x:v>
      </x:c>
      <x:c r="I257" s="18" t="n">
        <x:f>INDEX('03 Formation Registry'!$J$6:$J$53,MATCH(F257,'03 Formation Registry'!$C$6:$C$53,0))</x:f>
        <x:v>2812.5</x:v>
      </x:c>
      <x:c r="J257" s="18" t="n">
        <x:f>H257*I257</x:f>
        <x:v>5625</x:v>
      </x:c>
      <x:c r="K257" s="18" t="n">
        <x:f>H257*INDEX('03 Formation Registry'!$G$6:$G$53,MATCH(F257,'03 Formation Registry'!$C$6:$C$53,0))</x:f>
        <x:v>700</x:v>
      </x:c>
      <x:c r="L257" s="11" t="str">
        <x:v>Pass 58 declared demand</x:v>
      </x:c>
      <x:c r="M257" s="26"/>
      <x:c r="N257" s="26"/>
    </x:row>
    <x:row r="258">
      <x:c r="C258" s="11" t="str">
        <x:v>M3-A-AHW</x:v>
      </x:c>
      <x:c r="D258" s="11" t="str">
        <x:v>M3</x:v>
      </x:c>
      <x:c r="E258" s="11" t="str">
        <x:v>Inland flood</x:v>
      </x:c>
      <x:c r="F258" s="11" t="str">
        <x:v>A-AHW</x:v>
      </x:c>
      <x:c r="G258" s="11" t="str">
        <x:v>Aerial hazard-control wing</x:v>
      </x:c>
      <x:c r="H258" s="18" t="n">
        <x:v>0</x:v>
      </x:c>
      <x:c r="I258" s="18" t="n">
        <x:f>INDEX('03 Formation Registry'!$J$6:$J$53,MATCH(F258,'03 Formation Registry'!$C$6:$C$53,0))</x:f>
        <x:v>2812.5</x:v>
      </x:c>
      <x:c r="J258" s="18" t="n">
        <x:f>H258*I258</x:f>
        <x:v>0</x:v>
      </x:c>
      <x:c r="K258" s="18" t="n">
        <x:f>H258*INDEX('03 Formation Registry'!$G$6:$G$53,MATCH(F258,'03 Formation Registry'!$C$6:$C$53,0))</x:f>
        <x:v>0</x:v>
      </x:c>
      <x:c r="L258" s="11" t="str">
        <x:v>Pass 58 declared demand</x:v>
      </x:c>
      <x:c r="M258" s="26"/>
      <x:c r="N258" s="26"/>
    </x:row>
    <x:row r="259">
      <x:c r="C259" s="11" t="str">
        <x:v>M3-A-TDG</x:v>
      </x:c>
      <x:c r="D259" s="11" t="str">
        <x:v>M3</x:v>
      </x:c>
      <x:c r="E259" s="11" t="str">
        <x:v>Inland flood</x:v>
      </x:c>
      <x:c r="F259" s="11" t="str">
        <x:v>A-TDG</x:v>
      </x:c>
      <x:c r="G259" s="11" t="str">
        <x:v>Tactical distribution group</x:v>
      </x:c>
      <x:c r="H259" s="18" t="n">
        <x:v>4</x:v>
      </x:c>
      <x:c r="I259" s="18" t="n">
        <x:f>INDEX('03 Formation Registry'!$J$6:$J$53,MATCH(F259,'03 Formation Registry'!$C$6:$C$53,0))</x:f>
        <x:v>2812.5</x:v>
      </x:c>
      <x:c r="J259" s="18" t="n">
        <x:f>H259*I259</x:f>
        <x:v>11250</x:v>
      </x:c>
      <x:c r="K259" s="18" t="n">
        <x:f>H259*INDEX('03 Formation Registry'!$G$6:$G$53,MATCH(F259,'03 Formation Registry'!$C$6:$C$53,0))</x:f>
        <x:v>1800</x:v>
      </x:c>
      <x:c r="L259" s="11" t="str">
        <x:v>Pass 58 declared demand</x:v>
      </x:c>
      <x:c r="M259" s="26"/>
      <x:c r="N259" s="26"/>
    </x:row>
    <x:row r="260">
      <x:c r="C260" s="11" t="str">
        <x:v>M3-A-SRG</x:v>
      </x:c>
      <x:c r="D260" s="11" t="str">
        <x:v>M3</x:v>
      </x:c>
      <x:c r="E260" s="11" t="str">
        <x:v>Inland flood</x:v>
      </x:c>
      <x:c r="F260" s="11" t="str">
        <x:v>A-SRG</x:v>
      </x:c>
      <x:c r="G260" s="11" t="str">
        <x:v>Air sensing and relay group</x:v>
      </x:c>
      <x:c r="H260" s="18" t="n">
        <x:v>3</x:v>
      </x:c>
      <x:c r="I260" s="18" t="n">
        <x:f>INDEX('03 Formation Registry'!$J$6:$J$53,MATCH(F260,'03 Formation Registry'!$C$6:$C$53,0))</x:f>
        <x:v>2812.5</x:v>
      </x:c>
      <x:c r="J260" s="18" t="n">
        <x:f>H260*I260</x:f>
        <x:v>8437.5</x:v>
      </x:c>
      <x:c r="K260" s="18" t="n">
        <x:f>H260*INDEX('03 Formation Registry'!$G$6:$G$53,MATCH(F260,'03 Formation Registry'!$C$6:$C$53,0))</x:f>
        <x:v>540</x:v>
      </x:c>
      <x:c r="L260" s="11" t="str">
        <x:v>Pass 58 declared demand</x:v>
      </x:c>
      <x:c r="M260" s="26"/>
      <x:c r="N260" s="26"/>
    </x:row>
    <x:row r="261">
      <x:c r="C261" s="11" t="str">
        <x:v>M3-A-AMG</x:v>
      </x:c>
      <x:c r="D261" s="11" t="str">
        <x:v>M3</x:v>
      </x:c>
      <x:c r="E261" s="11" t="str">
        <x:v>Inland flood</x:v>
      </x:c>
      <x:c r="F261" s="11" t="str">
        <x:v>A-AMG</x:v>
      </x:c>
      <x:c r="G261" s="11" t="str">
        <x:v>Aeromedical movement group</x:v>
      </x:c>
      <x:c r="H261" s="18" t="n">
        <x:v>2</x:v>
      </x:c>
      <x:c r="I261" s="18" t="n">
        <x:f>INDEX('03 Formation Registry'!$J$6:$J$53,MATCH(F261,'03 Formation Registry'!$C$6:$C$53,0))</x:f>
        <x:v>2812.5</x:v>
      </x:c>
      <x:c r="J261" s="18" t="n">
        <x:f>H261*I261</x:f>
        <x:v>5625</x:v>
      </x:c>
      <x:c r="K261" s="18" t="n">
        <x:f>H261*INDEX('03 Formation Registry'!$G$6:$G$53,MATCH(F261,'03 Formation Registry'!$C$6:$C$53,0))</x:f>
        <x:v>600</x:v>
      </x:c>
      <x:c r="L261" s="11" t="str">
        <x:v>Pass 58 declared demand</x:v>
      </x:c>
      <x:c r="M261" s="26"/>
      <x:c r="N261" s="26"/>
    </x:row>
    <x:row r="262">
      <x:c r="C262" s="11" t="str">
        <x:v>M3-M-POG</x:v>
      </x:c>
      <x:c r="D262" s="11" t="str">
        <x:v>M3</x:v>
      </x:c>
      <x:c r="E262" s="11" t="str">
        <x:v>Inland flood</x:v>
      </x:c>
      <x:c r="F262" s="11" t="str">
        <x:v>M-POG</x:v>
      </x:c>
      <x:c r="G262" s="11" t="str">
        <x:v>Port-opening group</x:v>
      </x:c>
      <x:c r="H262" s="18" t="n">
        <x:v>1</x:v>
      </x:c>
      <x:c r="I262" s="18" t="n">
        <x:f>INDEX('03 Formation Registry'!$J$6:$J$53,MATCH(F262,'03 Formation Registry'!$C$6:$C$53,0))</x:f>
        <x:v>2100</x:v>
      </x:c>
      <x:c r="J262" s="18" t="n">
        <x:f>H262*I262</x:f>
        <x:v>2100</x:v>
      </x:c>
      <x:c r="K262" s="18" t="n">
        <x:f>H262*INDEX('03 Formation Registry'!$G$6:$G$53,MATCH(F262,'03 Formation Registry'!$C$6:$C$53,0))</x:f>
        <x:v>450</x:v>
      </x:c>
      <x:c r="L262" s="11" t="str">
        <x:v>Pass 58 declared demand</x:v>
      </x:c>
      <x:c r="M262" s="26"/>
      <x:c r="N262" s="26"/>
    </x:row>
    <x:row r="263">
      <x:c r="C263" s="11" t="str">
        <x:v>M3-M-LAG</x:v>
      </x:c>
      <x:c r="D263" s="11" t="str">
        <x:v>M3</x:v>
      </x:c>
      <x:c r="E263" s="11" t="str">
        <x:v>Inland flood</x:v>
      </x:c>
      <x:c r="F263" s="11" t="str">
        <x:v>M-LAG</x:v>
      </x:c>
      <x:c r="G263" s="11" t="str">
        <x:v>Littoral-access group</x:v>
      </x:c>
      <x:c r="H263" s="18" t="n">
        <x:v>2</x:v>
      </x:c>
      <x:c r="I263" s="18" t="n">
        <x:f>INDEX('03 Formation Registry'!$J$6:$J$53,MATCH(F263,'03 Formation Registry'!$C$6:$C$53,0))</x:f>
        <x:v>2100</x:v>
      </x:c>
      <x:c r="J263" s="18" t="n">
        <x:f>H263*I263</x:f>
        <x:v>4200</x:v>
      </x:c>
      <x:c r="K263" s="18" t="n">
        <x:f>H263*INDEX('03 Formation Registry'!$G$6:$G$53,MATCH(F263,'03 Formation Registry'!$C$6:$C$53,0))</x:f>
        <x:v>700</x:v>
      </x:c>
      <x:c r="L263" s="11" t="str">
        <x:v>Pass 58 declared demand</x:v>
      </x:c>
      <x:c r="M263" s="26"/>
      <x:c r="N263" s="26"/>
    </x:row>
    <x:row r="264">
      <x:c r="C264" s="11" t="str">
        <x:v>M3-M-IWG</x:v>
      </x:c>
      <x:c r="D264" s="11" t="str">
        <x:v>M3</x:v>
      </x:c>
      <x:c r="E264" s="11" t="str">
        <x:v>Inland flood</x:v>
      </x:c>
      <x:c r="F264" s="11" t="str">
        <x:v>M-IWG</x:v>
      </x:c>
      <x:c r="G264" s="11" t="str">
        <x:v>Inland-waterway group</x:v>
      </x:c>
      <x:c r="H264" s="18" t="n">
        <x:v>8</x:v>
      </x:c>
      <x:c r="I264" s="18" t="n">
        <x:f>INDEX('03 Formation Registry'!$J$6:$J$53,MATCH(F264,'03 Formation Registry'!$C$6:$C$53,0))</x:f>
        <x:v>2100</x:v>
      </x:c>
      <x:c r="J264" s="18" t="n">
        <x:f>H264*I264</x:f>
        <x:v>16800</x:v>
      </x:c>
      <x:c r="K264" s="18" t="n">
        <x:f>H264*INDEX('03 Formation Registry'!$G$6:$G$53,MATCH(F264,'03 Formation Registry'!$C$6:$C$53,0))</x:f>
        <x:v>2000</x:v>
      </x:c>
      <x:c r="L264" s="11" t="str">
        <x:v>Pass 58 declared demand</x:v>
      </x:c>
      <x:c r="M264" s="26"/>
      <x:c r="N264" s="26"/>
    </x:row>
    <x:row r="265">
      <x:c r="C265" s="11" t="str">
        <x:v>M3-M-OSG</x:v>
      </x:c>
      <x:c r="D265" s="11" t="str">
        <x:v>M3</x:v>
      </x:c>
      <x:c r="E265" s="11" t="str">
        <x:v>Inland flood</x:v>
      </x:c>
      <x:c r="F265" s="11" t="str">
        <x:v>M-OSG</x:v>
      </x:c>
      <x:c r="G265" s="11" t="str">
        <x:v>Offshore-support group</x:v>
      </x:c>
      <x:c r="H265" s="18" t="n">
        <x:v>1</x:v>
      </x:c>
      <x:c r="I265" s="18" t="n">
        <x:f>INDEX('03 Formation Registry'!$J$6:$J$53,MATCH(F265,'03 Formation Registry'!$C$6:$C$53,0))</x:f>
        <x:v>2100</x:v>
      </x:c>
      <x:c r="J265" s="18" t="n">
        <x:f>H265*I265</x:f>
        <x:v>2100</x:v>
      </x:c>
      <x:c r="K265" s="18" t="n">
        <x:f>H265*INDEX('03 Formation Registry'!$G$6:$G$53,MATCH(F265,'03 Formation Registry'!$C$6:$C$53,0))</x:f>
        <x:v>700</x:v>
      </x:c>
      <x:c r="L265" s="11" t="str">
        <x:v>Pass 58 declared demand</x:v>
      </x:c>
      <x:c r="M265" s="26"/>
      <x:c r="N265" s="26"/>
    </x:row>
    <x:row r="266">
      <x:c r="C266" s="11" t="str">
        <x:v>M3-M-SSG</x:v>
      </x:c>
      <x:c r="D266" s="11" t="str">
        <x:v>M3</x:v>
      </x:c>
      <x:c r="E266" s="11" t="str">
        <x:v>Inland flood</x:v>
      </x:c>
      <x:c r="F266" s="11" t="str">
        <x:v>M-SSG</x:v>
      </x:c>
      <x:c r="G266" s="11" t="str">
        <x:v>Ocean sustainment group</x:v>
      </x:c>
      <x:c r="H266" s="18" t="n">
        <x:v>2</x:v>
      </x:c>
      <x:c r="I266" s="18" t="n">
        <x:f>INDEX('03 Formation Registry'!$J$6:$J$53,MATCH(F266,'03 Formation Registry'!$C$6:$C$53,0))</x:f>
        <x:v>2100</x:v>
      </x:c>
      <x:c r="J266" s="18" t="n">
        <x:f>H266*I266</x:f>
        <x:v>4200</x:v>
      </x:c>
      <x:c r="K266" s="18" t="n">
        <x:f>H266*INDEX('03 Formation Registry'!$G$6:$G$53,MATCH(F266,'03 Formation Registry'!$C$6:$C$53,0))</x:f>
        <x:v>1300</x:v>
      </x:c>
      <x:c r="L266" s="11" t="str">
        <x:v>Pass 58 declared demand</x:v>
      </x:c>
      <x:c r="M266" s="26"/>
      <x:c r="N266" s="26"/>
    </x:row>
    <x:row r="267">
      <x:c r="C267" s="11" t="str">
        <x:v>M3-I-CUG</x:v>
      </x:c>
      <x:c r="D267" s="11" t="str">
        <x:v>M3</x:v>
      </x:c>
      <x:c r="E267" s="11" t="str">
        <x:v>Inland flood</x:v>
      </x:c>
      <x:c r="F267" s="11" t="str">
        <x:v>I-CUG</x:v>
      </x:c>
      <x:c r="G267" s="11" t="str">
        <x:v>Communications utility group</x:v>
      </x:c>
      <x:c r="H267" s="18" t="n">
        <x:v>5</x:v>
      </x:c>
      <x:c r="I267" s="18" t="n">
        <x:f>INDEX('03 Formation Registry'!$J$6:$J$53,MATCH(F267,'03 Formation Registry'!$C$6:$C$53,0))</x:f>
        <x:v>3600</x:v>
      </x:c>
      <x:c r="J267" s="18" t="n">
        <x:f>H267*I267</x:f>
        <x:v>18000</x:v>
      </x:c>
      <x:c r="K267" s="18" t="n">
        <x:f>H267*INDEX('03 Formation Registry'!$G$6:$G$53,MATCH(F267,'03 Formation Registry'!$C$6:$C$53,0))</x:f>
        <x:v>1250</x:v>
      </x:c>
      <x:c r="L267" s="11" t="str">
        <x:v>Pass 58 declared demand</x:v>
      </x:c>
      <x:c r="M267" s="26"/>
      <x:c r="N267" s="26"/>
    </x:row>
    <x:row r="268">
      <x:c r="C268" s="11" t="str">
        <x:v>M3-I-TSG</x:v>
      </x:c>
      <x:c r="D268" s="11" t="str">
        <x:v>M3</x:v>
      </x:c>
      <x:c r="E268" s="11" t="str">
        <x:v>Inland flood</x:v>
      </x:c>
      <x:c r="F268" s="11" t="str">
        <x:v>I-TSG</x:v>
      </x:c>
      <x:c r="G268" s="11" t="str">
        <x:v>Thermal safety group</x:v>
      </x:c>
      <x:c r="H268" s="18" t="n">
        <x:v>3</x:v>
      </x:c>
      <x:c r="I268" s="18" t="n">
        <x:f>INDEX('03 Formation Registry'!$J$6:$J$53,MATCH(F268,'03 Formation Registry'!$C$6:$C$53,0))</x:f>
        <x:v>3600</x:v>
      </x:c>
      <x:c r="J268" s="18" t="n">
        <x:f>H268*I268</x:f>
        <x:v>10800</x:v>
      </x:c>
      <x:c r="K268" s="18" t="n">
        <x:f>H268*INDEX('03 Formation Registry'!$G$6:$G$53,MATCH(F268,'03 Formation Registry'!$C$6:$C$53,0))</x:f>
        <x:v>750</x:v>
      </x:c>
      <x:c r="L268" s="11" t="str">
        <x:v>Pass 58 declared demand</x:v>
      </x:c>
      <x:c r="M268" s="26"/>
      <x:c r="N268" s="26"/>
    </x:row>
    <x:row r="269">
      <x:c r="C269" s="11" t="str">
        <x:v>M3-I-URG</x:v>
      </x:c>
      <x:c r="D269" s="11" t="str">
        <x:v>M3</x:v>
      </x:c>
      <x:c r="E269" s="11" t="str">
        <x:v>Inland flood</x:v>
      </x:c>
      <x:c r="F269" s="11" t="str">
        <x:v>I-URG</x:v>
      </x:c>
      <x:c r="G269" s="11" t="str">
        <x:v>Utility reconstruction group</x:v>
      </x:c>
      <x:c r="H269" s="18" t="n">
        <x:v>6</x:v>
      </x:c>
      <x:c r="I269" s="18" t="n">
        <x:f>INDEX('03 Formation Registry'!$J$6:$J$53,MATCH(F269,'03 Formation Registry'!$C$6:$C$53,0))</x:f>
        <x:v>3600</x:v>
      </x:c>
      <x:c r="J269" s="18" t="n">
        <x:f>H269*I269</x:f>
        <x:v>21600</x:v>
      </x:c>
      <x:c r="K269" s="18" t="n">
        <x:f>H269*INDEX('03 Formation Registry'!$G$6:$G$53,MATCH(F269,'03 Formation Registry'!$C$6:$C$53,0))</x:f>
        <x:v>2700</x:v>
      </x:c>
      <x:c r="L269" s="11" t="str">
        <x:v>Pass 58 declared demand</x:v>
      </x:c>
      <x:c r="M269" s="26"/>
      <x:c r="N269" s="26"/>
    </x:row>
    <x:row r="270">
      <x:c r="C270" s="11" t="str">
        <x:v>M3-H-CHC</x:v>
      </x:c>
      <x:c r="D270" s="11" t="str">
        <x:v>M3</x:v>
      </x:c>
      <x:c r="E270" s="11" t="str">
        <x:v>Inland flood</x:v>
      </x:c>
      <x:c r="F270" s="11" t="str">
        <x:v>H-CHC</x:v>
      </x:c>
      <x:c r="G270" s="11" t="str">
        <x:v>Community health continuity group</x:v>
      </x:c>
      <x:c r="H270" s="18" t="n">
        <x:v>5</x:v>
      </x:c>
      <x:c r="I270" s="18" t="n">
        <x:f>INDEX('03 Formation Registry'!$J$6:$J$53,MATCH(F270,'03 Formation Registry'!$C$6:$C$53,0))</x:f>
        <x:v>2625</x:v>
      </x:c>
      <x:c r="J270" s="18" t="n">
        <x:f>H270*I270</x:f>
        <x:v>13125</x:v>
      </x:c>
      <x:c r="K270" s="18" t="n">
        <x:f>H270*INDEX('03 Formation Registry'!$G$6:$G$53,MATCH(F270,'03 Formation Registry'!$C$6:$C$53,0))</x:f>
        <x:v>2500</x:v>
      </x:c>
      <x:c r="L270" s="11" t="str">
        <x:v>Pass 58 declared demand</x:v>
      </x:c>
      <x:c r="M270" s="26"/>
      <x:c r="N270" s="26"/>
    </x:row>
    <x:row r="271">
      <x:c r="C271" s="11" t="str">
        <x:v>M3-H-MAC</x:v>
      </x:c>
      <x:c r="D271" s="11" t="str">
        <x:v>M3</x:v>
      </x:c>
      <x:c r="E271" s="11" t="str">
        <x:v>Inland flood</x:v>
      </x:c>
      <x:c r="F271" s="11" t="str">
        <x:v>H-MAC</x:v>
      </x:c>
      <x:c r="G271" s="11" t="str">
        <x:v>Mobile acute-care group</x:v>
      </x:c>
      <x:c r="H271" s="18" t="n">
        <x:v>3</x:v>
      </x:c>
      <x:c r="I271" s="18" t="n">
        <x:f>INDEX('03 Formation Registry'!$J$6:$J$53,MATCH(F271,'03 Formation Registry'!$C$6:$C$53,0))</x:f>
        <x:v>2625</x:v>
      </x:c>
      <x:c r="J271" s="18" t="n">
        <x:f>H271*I271</x:f>
        <x:v>7875</x:v>
      </x:c>
      <x:c r="K271" s="18" t="n">
        <x:f>H271*INDEX('03 Formation Registry'!$G$6:$G$53,MATCH(F271,'03 Formation Registry'!$C$6:$C$53,0))</x:f>
        <x:v>1800</x:v>
      </x:c>
      <x:c r="L271" s="11" t="str">
        <x:v>Pass 58 declared demand</x:v>
      </x:c>
      <x:c r="M271" s="26"/>
      <x:c r="N271" s="26"/>
    </x:row>
    <x:row r="272">
      <x:c r="C272" s="11" t="str">
        <x:v>M3-H-PHC</x:v>
      </x:c>
      <x:c r="D272" s="11" t="str">
        <x:v>M3</x:v>
      </x:c>
      <x:c r="E272" s="11" t="str">
        <x:v>Inland flood</x:v>
      </x:c>
      <x:c r="F272" s="11" t="str">
        <x:v>H-PHC</x:v>
      </x:c>
      <x:c r="G272" s="11" t="str">
        <x:v>Public-health control group</x:v>
      </x:c>
      <x:c r="H272" s="18" t="n">
        <x:v>3</x:v>
      </x:c>
      <x:c r="I272" s="18" t="n">
        <x:f>INDEX('03 Formation Registry'!$J$6:$J$53,MATCH(F272,'03 Formation Registry'!$C$6:$C$53,0))</x:f>
        <x:v>2625</x:v>
      </x:c>
      <x:c r="J272" s="18" t="n">
        <x:f>H272*I272</x:f>
        <x:v>7875</x:v>
      </x:c>
      <x:c r="K272" s="18" t="n">
        <x:f>H272*INDEX('03 Formation Registry'!$G$6:$G$53,MATCH(F272,'03 Formation Registry'!$C$6:$C$53,0))</x:f>
        <x:v>750</x:v>
      </x:c>
      <x:c r="L272" s="11" t="str">
        <x:v>Pass 58 declared demand</x:v>
      </x:c>
      <x:c r="M272" s="26"/>
      <x:c r="N272" s="26"/>
    </x:row>
    <x:row r="273">
      <x:c r="C273" s="11" t="str">
        <x:v>M3-H-HWR</x:v>
      </x:c>
      <x:c r="D273" s="11" t="str">
        <x:v>M3</x:v>
      </x:c>
      <x:c r="E273" s="11" t="str">
        <x:v>Inland flood</x:v>
      </x:c>
      <x:c r="F273" s="11" t="str">
        <x:v>H-HWR</x:v>
      </x:c>
      <x:c r="G273" s="11" t="str">
        <x:v>Health workforce replacement group</x:v>
      </x:c>
      <x:c r="H273" s="18" t="n">
        <x:v>5</x:v>
      </x:c>
      <x:c r="I273" s="18" t="n">
        <x:f>INDEX('03 Formation Registry'!$J$6:$J$53,MATCH(F273,'03 Formation Registry'!$C$6:$C$53,0))</x:f>
        <x:v>2625</x:v>
      </x:c>
      <x:c r="J273" s="18" t="n">
        <x:f>H273*I273</x:f>
        <x:v>13125</x:v>
      </x:c>
      <x:c r="K273" s="18" t="n">
        <x:f>H273*INDEX('03 Formation Registry'!$G$6:$G$53,MATCH(F273,'03 Formation Registry'!$C$6:$C$53,0))</x:f>
        <x:v>2750</x:v>
      </x:c>
      <x:c r="L273" s="11" t="str">
        <x:v>Pass 58 declared demand</x:v>
      </x:c>
      <x:c r="M273" s="26"/>
      <x:c r="N273" s="26"/>
    </x:row>
    <x:row r="274">
      <x:c r="C274" s="11" t="str">
        <x:v>M3-C-PSG</x:v>
      </x:c>
      <x:c r="D274" s="11" t="str">
        <x:v>M3</x:v>
      </x:c>
      <x:c r="E274" s="11" t="str">
        <x:v>Inland flood</x:v>
      </x:c>
      <x:c r="F274" s="11" t="str">
        <x:v>C-PSG</x:v>
      </x:c>
      <x:c r="G274" s="11" t="str">
        <x:v>Population support group</x:v>
      </x:c>
      <x:c r="H274" s="18" t="n">
        <x:v>8</x:v>
      </x:c>
      <x:c r="I274" s="18" t="n">
        <x:f>INDEX('03 Formation Registry'!$J$6:$J$53,MATCH(F274,'03 Formation Registry'!$C$6:$C$53,0))</x:f>
        <x:v>2193.75</x:v>
      </x:c>
      <x:c r="J274" s="18" t="n">
        <x:f>H274*I274</x:f>
        <x:v>17550</x:v>
      </x:c>
      <x:c r="K274" s="18" t="n">
        <x:f>H274*INDEX('03 Formation Registry'!$G$6:$G$53,MATCH(F274,'03 Formation Registry'!$C$6:$C$53,0))</x:f>
        <x:v>3600</x:v>
      </x:c>
      <x:c r="L274" s="11" t="str">
        <x:v>Pass 58 declared demand</x:v>
      </x:c>
      <x:c r="M274" s="26"/>
      <x:c r="N274" s="26"/>
    </x:row>
    <x:row r="275">
      <x:c r="C275" s="11" t="str">
        <x:v>M3-C-EGG</x:v>
      </x:c>
      <x:c r="D275" s="11" t="str">
        <x:v>M3</x:v>
      </x:c>
      <x:c r="E275" s="11" t="str">
        <x:v>Inland flood</x:v>
      </x:c>
      <x:c r="F275" s="11" t="str">
        <x:v>C-EGG</x:v>
      </x:c>
      <x:c r="G275" s="11" t="str">
        <x:v>Essential-goods group</x:v>
      </x:c>
      <x:c r="H275" s="18" t="n">
        <x:v>8</x:v>
      </x:c>
      <x:c r="I275" s="18" t="n">
        <x:f>INDEX('03 Formation Registry'!$J$6:$J$53,MATCH(F275,'03 Formation Registry'!$C$6:$C$53,0))</x:f>
        <x:v>2193.75</x:v>
      </x:c>
      <x:c r="J275" s="18" t="n">
        <x:f>H275*I275</x:f>
        <x:v>17550</x:v>
      </x:c>
      <x:c r="K275" s="18" t="n">
        <x:f>H275*INDEX('03 Formation Registry'!$G$6:$G$53,MATCH(F275,'03 Formation Registry'!$C$6:$C$53,0))</x:f>
        <x:v>2800</x:v>
      </x:c>
      <x:c r="L275" s="11" t="str">
        <x:v>Pass 58 declared demand</x:v>
      </x:c>
      <x:c r="M275" s="26"/>
      <x:c r="N275" s="26"/>
    </x:row>
    <x:row r="276">
      <x:c r="C276" s="11" t="str">
        <x:v>M3-C-CAG</x:v>
      </x:c>
      <x:c r="D276" s="11" t="str">
        <x:v>M3</x:v>
      </x:c>
      <x:c r="E276" s="11" t="str">
        <x:v>Inland flood</x:v>
      </x:c>
      <x:c r="F276" s="11" t="str">
        <x:v>C-CAG</x:v>
      </x:c>
      <x:c r="G276" s="11" t="str">
        <x:v>Civil access group</x:v>
      </x:c>
      <x:c r="H276" s="18" t="n">
        <x:v>6</x:v>
      </x:c>
      <x:c r="I276" s="18" t="n">
        <x:f>INDEX('03 Formation Registry'!$J$6:$J$53,MATCH(F276,'03 Formation Registry'!$C$6:$C$53,0))</x:f>
        <x:v>2193.75</x:v>
      </x:c>
      <x:c r="J276" s="18" t="n">
        <x:f>H276*I276</x:f>
        <x:v>13162.5</x:v>
      </x:c>
      <x:c r="K276" s="18" t="n">
        <x:f>H276*INDEX('03 Formation Registry'!$G$6:$G$53,MATCH(F276,'03 Formation Registry'!$C$6:$C$53,0))</x:f>
        <x:v>1080</x:v>
      </x:c>
      <x:c r="L276" s="11" t="str">
        <x:v>Pass 58 declared demand</x:v>
      </x:c>
      <x:c r="M276" s="26"/>
      <x:c r="N276" s="26"/>
    </x:row>
    <x:row r="277">
      <x:c r="C277" s="11" t="str">
        <x:v>M3-C-DTG</x:v>
      </x:c>
      <x:c r="D277" s="11" t="str">
        <x:v>M3</x:v>
      </x:c>
      <x:c r="E277" s="11" t="str">
        <x:v>Inland flood</x:v>
      </x:c>
      <x:c r="F277" s="11" t="str">
        <x:v>C-DTG</x:v>
      </x:c>
      <x:c r="G277" s="11" t="str">
        <x:v>Displacement transition group</x:v>
      </x:c>
      <x:c r="H277" s="18" t="n">
        <x:v>5</x:v>
      </x:c>
      <x:c r="I277" s="18" t="n">
        <x:f>INDEX('03 Formation Registry'!$J$6:$J$53,MATCH(F277,'03 Formation Registry'!$C$6:$C$53,0))</x:f>
        <x:v>2193.75</x:v>
      </x:c>
      <x:c r="J277" s="18" t="n">
        <x:f>H277*I277</x:f>
        <x:v>10968.75</x:v>
      </x:c>
      <x:c r="K277" s="18" t="n">
        <x:f>H277*INDEX('03 Formation Registry'!$G$6:$G$53,MATCH(F277,'03 Formation Registry'!$C$6:$C$53,0))</x:f>
        <x:v>1500</x:v>
      </x:c>
      <x:c r="L277" s="11" t="str">
        <x:v>Pass 58 declared demand</x:v>
      </x:c>
      <x:c r="M277" s="26"/>
      <x:c r="N277" s="26"/>
    </x:row>
    <x:row r="278">
      <x:c r="C278" s="11" t="str">
        <x:v>M3-C-CIG</x:v>
      </x:c>
      <x:c r="D278" s="11" t="str">
        <x:v>M3</x:v>
      </x:c>
      <x:c r="E278" s="11" t="str">
        <x:v>Inland flood</x:v>
      </x:c>
      <x:c r="F278" s="11" t="str">
        <x:v>C-CIG</x:v>
      </x:c>
      <x:c r="G278" s="11" t="str">
        <x:v>Community institutions group</x:v>
      </x:c>
      <x:c r="H278" s="18" t="n">
        <x:v>5</x:v>
      </x:c>
      <x:c r="I278" s="18" t="n">
        <x:f>INDEX('03 Formation Registry'!$J$6:$J$53,MATCH(F278,'03 Formation Registry'!$C$6:$C$53,0))</x:f>
        <x:v>2193.75</x:v>
      </x:c>
      <x:c r="J278" s="18" t="n">
        <x:f>H278*I278</x:f>
        <x:v>10968.75</x:v>
      </x:c>
      <x:c r="K278" s="18" t="n">
        <x:f>H278*INDEX('03 Formation Registry'!$G$6:$G$53,MATCH(F278,'03 Formation Registry'!$C$6:$C$53,0))</x:f>
        <x:v>1250</x:v>
      </x:c>
      <x:c r="L278" s="11" t="str">
        <x:v>Pass 58 declared demand</x:v>
      </x:c>
      <x:c r="M278" s="26"/>
      <x:c r="N278" s="26"/>
    </x:row>
    <x:row r="279">
      <x:c r="C279" s="11" t="str">
        <x:v>M3-J-RIG</x:v>
      </x:c>
      <x:c r="D279" s="11" t="str">
        <x:v>M3</x:v>
      </x:c>
      <x:c r="E279" s="11" t="str">
        <x:v>Inland flood</x:v>
      </x:c>
      <x:c r="F279" s="11" t="str">
        <x:v>J-RIG</x:v>
      </x:c>
      <x:c r="G279" s="11" t="str">
        <x:v>Resilience information group</x:v>
      </x:c>
      <x:c r="H279" s="18" t="n">
        <x:v>5</x:v>
      </x:c>
      <x:c r="I279" s="18" t="n">
        <x:f>INDEX('03 Formation Registry'!$J$6:$J$53,MATCH(F279,'03 Formation Registry'!$C$6:$C$53,0))</x:f>
        <x:v>1365</x:v>
      </x:c>
      <x:c r="J279" s="18" t="n">
        <x:f>H279*I279</x:f>
        <x:v>6825</x:v>
      </x:c>
      <x:c r="K279" s="18" t="n">
        <x:f>H279*INDEX('03 Formation Registry'!$G$6:$G$53,MATCH(F279,'03 Formation Registry'!$C$6:$C$53,0))</x:f>
        <x:v>2100</x:v>
      </x:c>
      <x:c r="L279" s="11" t="str">
        <x:v>Pass 58 declared demand</x:v>
      </x:c>
      <x:c r="M279" s="26"/>
      <x:c r="N279" s="26"/>
    </x:row>
    <x:row r="280">
      <x:c r="C280" s="11" t="str">
        <x:v>M3-M-MPG</x:v>
      </x:c>
      <x:c r="D280" s="11" t="str">
        <x:v>M3</x:v>
      </x:c>
      <x:c r="E280" s="11" t="str">
        <x:v>Inland flood</x:v>
      </x:c>
      <x:c r="F280" s="11" t="str">
        <x:v>M-MPG</x:v>
      </x:c>
      <x:c r="G280" s="11" t="str">
        <x:v>Maritime production group</x:v>
      </x:c>
      <x:c r="H280" s="18" t="n">
        <x:v>2</x:v>
      </x:c>
      <x:c r="I280" s="18" t="n">
        <x:f>INDEX('03 Formation Registry'!$J$6:$J$53,MATCH(F280,'03 Formation Registry'!$C$6:$C$53,0))</x:f>
        <x:v>7350</x:v>
      </x:c>
      <x:c r="J280" s="18" t="n">
        <x:f>H280*I280</x:f>
        <x:v>14700</x:v>
      </x:c>
      <x:c r="K280" s="18" t="n">
        <x:f>H280*INDEX('03 Formation Registry'!$G$6:$G$53,MATCH(F280,'03 Formation Registry'!$C$6:$C$53,0))</x:f>
        <x:v>2200</x:v>
      </x:c>
      <x:c r="L280" s="11" t="str">
        <x:v>Pass 58 declared demand</x:v>
      </x:c>
      <x:c r="M280" s="26"/>
      <x:c r="N280" s="26"/>
    </x:row>
    <x:row r="281">
      <x:c r="C281" s="11" t="str">
        <x:v>M3-I-WRG</x:v>
      </x:c>
      <x:c r="D281" s="11" t="str">
        <x:v>M3</x:v>
      </x:c>
      <x:c r="E281" s="11" t="str">
        <x:v>Inland flood</x:v>
      </x:c>
      <x:c r="F281" s="11" t="str">
        <x:v>I-WRG</x:v>
      </x:c>
      <x:c r="G281" s="11" t="str">
        <x:v>Water restoration group</x:v>
      </x:c>
      <x:c r="H281" s="18" t="n">
        <x:v>4</x:v>
      </x:c>
      <x:c r="I281" s="18" t="n">
        <x:f>INDEX('03 Formation Registry'!$J$6:$J$53,MATCH(F281,'03 Formation Registry'!$C$6:$C$53,0))</x:f>
        <x:v>7054.799999999999</x:v>
      </x:c>
      <x:c r="J281" s="18" t="n">
        <x:f>H281*I281</x:f>
        <x:v>28219.199999999997</x:v>
      </x:c>
      <x:c r="K281" s="18" t="n">
        <x:f>H281*INDEX('03 Formation Registry'!$G$6:$G$53,MATCH(F281,'03 Formation Registry'!$C$6:$C$53,0))</x:f>
        <x:v>10880</x:v>
      </x:c>
      <x:c r="L281" s="11" t="str">
        <x:v>Pass 58 declared demand</x:v>
      </x:c>
      <x:c r="M281" s="26"/>
      <x:c r="N281" s="26"/>
    </x:row>
    <x:row r="282">
      <x:c r="C282" s="11" t="str">
        <x:v>M3-I-PRG</x:v>
      </x:c>
      <x:c r="D282" s="11" t="str">
        <x:v>M3</x:v>
      </x:c>
      <x:c r="E282" s="11" t="str">
        <x:v>Inland flood</x:v>
      </x:c>
      <x:c r="F282" s="11" t="str">
        <x:v>I-PRG</x:v>
      </x:c>
      <x:c r="G282" s="11" t="str">
        <x:v>Power restoration group</x:v>
      </x:c>
      <x:c r="H282" s="18" t="n">
        <x:v>5</x:v>
      </x:c>
      <x:c r="I282" s="18" t="n">
        <x:f>INDEX('03 Formation Registry'!$J$6:$J$53,MATCH(F282,'03 Formation Registry'!$C$6:$C$53,0))</x:f>
        <x:v>5499.6</x:v>
      </x:c>
      <x:c r="J282" s="18" t="n">
        <x:f>H282*I282</x:f>
        <x:v>27498</x:v>
      </x:c>
      <x:c r="K282" s="18" t="n">
        <x:f>H282*INDEX('03 Formation Registry'!$G$6:$G$53,MATCH(F282,'03 Formation Registry'!$C$6:$C$53,0))</x:f>
        <x:v>13980</x:v>
      </x:c>
      <x:c r="L282" s="11" t="str">
        <x:v>Pass 58 declared demand</x:v>
      </x:c>
      <x:c r="M282" s="26"/>
      <x:c r="N282" s="26"/>
    </x:row>
    <x:row r="283">
      <x:c r="C283" s="11" t="str">
        <x:v>M3-I-GBG</x:v>
      </x:c>
      <x:c r="D283" s="11" t="str">
        <x:v>M3</x:v>
      </x:c>
      <x:c r="E283" s="11" t="str">
        <x:v>Inland flood</x:v>
      </x:c>
      <x:c r="F283" s="11" t="str">
        <x:v>I-GBG</x:v>
      </x:c>
      <x:c r="G283" s="11" t="str">
        <x:v>Grid bridge group</x:v>
      </x:c>
      <x:c r="H283" s="18" t="n">
        <x:v>4</x:v>
      </x:c>
      <x:c r="I283" s="18" t="n">
        <x:f>INDEX('03 Formation Registry'!$J$6:$J$53,MATCH(F283,'03 Formation Registry'!$C$6:$C$53,0))</x:f>
        <x:v>4500</x:v>
      </x:c>
      <x:c r="J283" s="18" t="n">
        <x:f>H283*I283</x:f>
        <x:v>18000</x:v>
      </x:c>
      <x:c r="K283" s="18" t="n">
        <x:f>H283*INDEX('03 Formation Registry'!$G$6:$G$53,MATCH(F283,'03 Formation Registry'!$C$6:$C$53,0))</x:f>
        <x:v>7200</x:v>
      </x:c>
      <x:c r="L283" s="11" t="str">
        <x:v>Pass 58 declared demand</x:v>
      </x:c>
      <x:c r="M283" s="26"/>
      <x:c r="N283" s="26"/>
    </x:row>
    <x:row r="284">
      <x:c r="C284" s="11" t="str">
        <x:v>M3-H-THC</x:v>
      </x:c>
      <x:c r="D284" s="11" t="str">
        <x:v>M3</x:v>
      </x:c>
      <x:c r="E284" s="11" t="str">
        <x:v>Inland flood</x:v>
      </x:c>
      <x:c r="F284" s="11" t="str">
        <x:v>H-THC</x:v>
      </x:c>
      <x:c r="G284" s="11" t="str">
        <x:v>Theater hospital command</x:v>
      </x:c>
      <x:c r="H284" s="18" t="n">
        <x:v>2</x:v>
      </x:c>
      <x:c r="I284" s="18" t="n">
        <x:f>INDEX('03 Formation Registry'!$J$6:$J$53,MATCH(F284,'03 Formation Registry'!$C$6:$C$53,0))</x:f>
        <x:v>1837.5</x:v>
      </x:c>
      <x:c r="J284" s="18" t="n">
        <x:f>H284*I284</x:f>
        <x:v>3675</x:v>
      </x:c>
      <x:c r="K284" s="18" t="n">
        <x:f>H284*INDEX('03 Formation Registry'!$G$6:$G$53,MATCH(F284,'03 Formation Registry'!$C$6:$C$53,0))</x:f>
        <x:v>1800</x:v>
      </x:c>
      <x:c r="L284" s="11" t="str">
        <x:v>Pass 58 declared demand</x:v>
      </x:c>
      <x:c r="M284" s="26"/>
      <x:c r="N284" s="26"/>
    </x:row>
    <x:row r="285">
      <x:c r="C285" s="11" t="str">
        <x:v>M3-H-PMG</x:v>
      </x:c>
      <x:c r="D285" s="11" t="str">
        <x:v>M3</x:v>
      </x:c>
      <x:c r="E285" s="11" t="str">
        <x:v>Inland flood</x:v>
      </x:c>
      <x:c r="F285" s="11" t="str">
        <x:v>H-PMG</x:v>
      </x:c>
      <x:c r="G285" s="11" t="str">
        <x:v>Patient movement group</x:v>
      </x:c>
      <x:c r="H285" s="18" t="n">
        <x:v>3</x:v>
      </x:c>
      <x:c r="I285" s="18" t="n">
        <x:f>INDEX('03 Formation Registry'!$J$6:$J$53,MATCH(F285,'03 Formation Registry'!$C$6:$C$53,0))</x:f>
        <x:v>2887.4999999999995</x:v>
      </x:c>
      <x:c r="J285" s="18" t="n">
        <x:f>H285*I285</x:f>
        <x:v>8662.499999999998</x:v>
      </x:c>
      <x:c r="K285" s="18" t="n">
        <x:f>H285*INDEX('03 Formation Registry'!$G$6:$G$53,MATCH(F285,'03 Formation Registry'!$C$6:$C$53,0))</x:f>
        <x:v>1950</x:v>
      </x:c>
      <x:c r="L285" s="11" t="str">
        <x:v>Pass 58 declared demand</x:v>
      </x:c>
      <x:c r="M285" s="26"/>
      <x:c r="N285" s="26"/>
    </x:row>
    <x:row r="286">
      <x:c r="C286" s="11" t="str">
        <x:v>M3-C-ERG</x:v>
      </x:c>
      <x:c r="D286" s="11" t="str">
        <x:v>M3</x:v>
      </x:c>
      <x:c r="E286" s="11" t="str">
        <x:v>Inland flood</x:v>
      </x:c>
      <x:c r="F286" s="11" t="str">
        <x:v>C-ERG</x:v>
      </x:c>
      <x:c r="G286" s="11" t="str">
        <x:v>Economic restart group</x:v>
      </x:c>
      <x:c r="H286" s="18" t="n">
        <x:v>4</x:v>
      </x:c>
      <x:c r="I286" s="18" t="n">
        <x:f>INDEX('03 Formation Registry'!$J$6:$J$53,MATCH(F286,'03 Formation Registry'!$C$6:$C$53,0))</x:f>
        <x:v>1218.75</x:v>
      </x:c>
      <x:c r="J286" s="18" t="n">
        <x:f>H286*I286</x:f>
        <x:v>4875</x:v>
      </x:c>
      <x:c r="K286" s="18" t="n">
        <x:f>H286*INDEX('03 Formation Registry'!$G$6:$G$53,MATCH(F286,'03 Formation Registry'!$C$6:$C$53,0))</x:f>
        <x:v>1400</x:v>
      </x:c>
      <x:c r="L286" s="11" t="str">
        <x:v>Pass 58 declared demand</x:v>
      </x:c>
      <x:c r="M286" s="26"/>
      <x:c r="N286" s="26"/>
    </x:row>
    <x:row r="287">
      <x:c r="C287" s="11" t="str">
        <x:v>M3-CM-HCG</x:v>
      </x:c>
      <x:c r="D287" s="11" t="str">
        <x:v>M3</x:v>
      </x:c>
      <x:c r="E287" s="11" t="str">
        <x:v>Inland flood</x:v>
      </x:c>
      <x:c r="F287" s="11" t="str">
        <x:v>CM-HCG</x:v>
      </x:c>
      <x:c r="G287" s="11" t="str">
        <x:v>Household collection group</x:v>
      </x:c>
      <x:c r="H287" s="18" t="n">
        <x:v>5</x:v>
      </x:c>
      <x:c r="I287" s="18" t="n">
        <x:f>INDEX('03 Formation Registry'!$J$6:$J$53,MATCH(F287,'03 Formation Registry'!$C$6:$C$53,0))</x:f>
        <x:v>3353.7</x:v>
      </x:c>
      <x:c r="J287" s="18" t="n">
        <x:f>H287*I287</x:f>
        <x:v>16768.5</x:v>
      </x:c>
      <x:c r="K287" s="18" t="n">
        <x:f>H287*INDEX('03 Formation Registry'!$G$6:$G$53,MATCH(F287,'03 Formation Registry'!$C$6:$C$53,0))</x:f>
        <x:v>37935</x:v>
      </x:c>
      <x:c r="L287" s="11" t="str">
        <x:v>Pass 58 declared demand</x:v>
      </x:c>
      <x:c r="M287" s="26"/>
      <x:c r="N287" s="26"/>
    </x:row>
    <x:row r="288">
      <x:c r="C288" s="11" t="str">
        <x:v>M3-CM-CTN</x:v>
      </x:c>
      <x:c r="D288" s="11" t="str">
        <x:v>M3</x:v>
      </x:c>
      <x:c r="E288" s="11" t="str">
        <x:v>Inland flood</x:v>
      </x:c>
      <x:c r="F288" s="11" t="str">
        <x:v>CM-CTN</x:v>
      </x:c>
      <x:c r="G288" s="11" t="str">
        <x:v>Continuity transfer-node group</x:v>
      </x:c>
      <x:c r="H288" s="18" t="n">
        <x:v>4</x:v>
      </x:c>
      <x:c r="I288" s="18" t="n">
        <x:f>INDEX('03 Formation Registry'!$J$6:$J$53,MATCH(F288,'03 Formation Registry'!$C$6:$C$53,0))</x:f>
        <x:v>2369.325</x:v>
      </x:c>
      <x:c r="J288" s="18" t="n">
        <x:f>H288*I288</x:f>
        <x:v>9477.3</x:v>
      </x:c>
      <x:c r="K288" s="18" t="n">
        <x:f>H288*INDEX('03 Formation Registry'!$G$6:$G$53,MATCH(F288,'03 Formation Registry'!$C$6:$C$53,0))</x:f>
        <x:v>9156</x:v>
      </x:c>
      <x:c r="L288" s="11" t="str">
        <x:v>Pass 58 declared demand</x:v>
      </x:c>
      <x:c r="M288" s="26"/>
      <x:c r="N288" s="26"/>
    </x:row>
    <x:row r="289">
      <x:c r="C289" s="11" t="str">
        <x:v>M3-CM-RMG</x:v>
      </x:c>
      <x:c r="D289" s="11" t="str">
        <x:v>M3</x:v>
      </x:c>
      <x:c r="E289" s="11" t="str">
        <x:v>Inland flood</x:v>
      </x:c>
      <x:c r="F289" s="11" t="str">
        <x:v>CM-RMG</x:v>
      </x:c>
      <x:c r="G289" s="11" t="str">
        <x:v>Civil road-mobility group</x:v>
      </x:c>
      <x:c r="H289" s="18" t="n">
        <x:v>6</x:v>
      </x:c>
      <x:c r="I289" s="18" t="n">
        <x:f>INDEX('03 Formation Registry'!$J$6:$J$53,MATCH(F289,'03 Formation Registry'!$C$6:$C$53,0))</x:f>
        <x:v>2625</x:v>
      </x:c>
      <x:c r="J289" s="18" t="n">
        <x:f>H289*I289</x:f>
        <x:v>15750</x:v>
      </x:c>
      <x:c r="K289" s="18" t="n">
        <x:f>H289*INDEX('03 Formation Registry'!$G$6:$G$53,MATCH(F289,'03 Formation Registry'!$C$6:$C$53,0))</x:f>
        <x:v>5400</x:v>
      </x:c>
      <x:c r="L289" s="11" t="str">
        <x:v>Pass 58 declared demand</x:v>
      </x:c>
      <x:c r="M289" s="26"/>
      <x:c r="N289" s="26"/>
    </x:row>
    <x:row r="290">
      <x:c r="C290" s="11" t="str">
        <x:v>M3-CM-RLG</x:v>
      </x:c>
      <x:c r="D290" s="11" t="str">
        <x:v>M3</x:v>
      </x:c>
      <x:c r="E290" s="11" t="str">
        <x:v>Inland flood</x:v>
      </x:c>
      <x:c r="F290" s="11" t="str">
        <x:v>CM-RLG</x:v>
      </x:c>
      <x:c r="G290" s="11" t="str">
        <x:v>Civil rail-mobility group</x:v>
      </x:c>
      <x:c r="H290" s="18" t="n">
        <x:v>2</x:v>
      </x:c>
      <x:c r="I290" s="18" t="n">
        <x:f>INDEX('03 Formation Registry'!$J$6:$J$53,MATCH(F290,'03 Formation Registry'!$C$6:$C$53,0))</x:f>
        <x:v>3600</x:v>
      </x:c>
      <x:c r="J290" s="18" t="n">
        <x:f>H290*I290</x:f>
        <x:v>7200</x:v>
      </x:c>
      <x:c r="K290" s="18" t="n">
        <x:f>H290*INDEX('03 Formation Registry'!$G$6:$G$53,MATCH(F290,'03 Formation Registry'!$C$6:$C$53,0))</x:f>
        <x:v>1000</x:v>
      </x:c>
      <x:c r="L290" s="11" t="str">
        <x:v>Pass 58 declared demand</x:v>
      </x:c>
      <x:c r="M290" s="26"/>
      <x:c r="N290" s="26"/>
    </x:row>
    <x:row r="291">
      <x:c r="C291" s="11" t="str">
        <x:v>M3-CM-AMG</x:v>
      </x:c>
      <x:c r="D291" s="11" t="str">
        <x:v>M3</x:v>
      </x:c>
      <x:c r="E291" s="11" t="str">
        <x:v>Inland flood</x:v>
      </x:c>
      <x:c r="F291" s="11" t="str">
        <x:v>CM-AMG</x:v>
      </x:c>
      <x:c r="G291" s="11" t="str">
        <x:v>Civil air-mobility group</x:v>
      </x:c>
      <x:c r="H291" s="18" t="n">
        <x:v>2</x:v>
      </x:c>
      <x:c r="I291" s="18" t="n">
        <x:f>INDEX('03 Formation Registry'!$J$6:$J$53,MATCH(F291,'03 Formation Registry'!$C$6:$C$53,0))</x:f>
        <x:v>3375</x:v>
      </x:c>
      <x:c r="J291" s="18" t="n">
        <x:f>H291*I291</x:f>
        <x:v>6750</x:v>
      </x:c>
      <x:c r="K291" s="18" t="n">
        <x:f>H291*INDEX('03 Formation Registry'!$G$6:$G$53,MATCH(F291,'03 Formation Registry'!$C$6:$C$53,0))</x:f>
        <x:v>1200</x:v>
      </x:c>
      <x:c r="L291" s="11" t="str">
        <x:v>Pass 58 declared demand</x:v>
      </x:c>
      <x:c r="M291" s="26"/>
      <x:c r="N291" s="26"/>
    </x:row>
    <x:row r="292">
      <x:c r="C292" s="11" t="str">
        <x:v>M3-CM-WMG</x:v>
      </x:c>
      <x:c r="D292" s="11" t="str">
        <x:v>M3</x:v>
      </x:c>
      <x:c r="E292" s="11" t="str">
        <x:v>Inland flood</x:v>
      </x:c>
      <x:c r="F292" s="11" t="str">
        <x:v>CM-WMG</x:v>
      </x:c>
      <x:c r="G292" s="11" t="str">
        <x:v>Civil water-mobility group</x:v>
      </x:c>
      <x:c r="H292" s="18" t="n">
        <x:v>3</x:v>
      </x:c>
      <x:c r="I292" s="18" t="n">
        <x:f>INDEX('03 Formation Registry'!$J$6:$J$53,MATCH(F292,'03 Formation Registry'!$C$6:$C$53,0))</x:f>
        <x:v>3375</x:v>
      </x:c>
      <x:c r="J292" s="18" t="n">
        <x:f>H292*I292</x:f>
        <x:v>10125</x:v>
      </x:c>
      <x:c r="K292" s="18" t="n">
        <x:f>H292*INDEX('03 Formation Registry'!$G$6:$G$53,MATCH(F292,'03 Formation Registry'!$C$6:$C$53,0))</x:f>
        <x:v>1500</x:v>
      </x:c>
      <x:c r="L292" s="11" t="str">
        <x:v>Pass 58 declared demand</x:v>
      </x:c>
      <x:c r="M292" s="26"/>
      <x:c r="N292" s="26"/>
    </x:row>
    <x:row r="293">
      <x:c r="C293" s="11" t="str">
        <x:v>M3-CM-RDC</x:v>
      </x:c>
      <x:c r="D293" s="11" t="str">
        <x:v>M3</x:v>
      </x:c>
      <x:c r="E293" s="11" t="str">
        <x:v>Inland flood</x:v>
      </x:c>
      <x:c r="F293" s="11" t="str">
        <x:v>CM-RDC</x:v>
      </x:c>
      <x:c r="G293" s="11" t="str">
        <x:v>Return and durable-continuity group</x:v>
      </x:c>
      <x:c r="H293" s="18" t="n">
        <x:v>4</x:v>
      </x:c>
      <x:c r="I293" s="18" t="n">
        <x:f>INDEX('03 Formation Registry'!$J$6:$J$53,MATCH(F293,'03 Formation Registry'!$C$6:$C$53,0))</x:f>
        <x:v>675</x:v>
      </x:c>
      <x:c r="J293" s="18" t="n">
        <x:f>H293*I293</x:f>
        <x:v>2700</x:v>
      </x:c>
      <x:c r="K293" s="18" t="n">
        <x:f>H293*INDEX('03 Formation Registry'!$G$6:$G$53,MATCH(F293,'03 Formation Registry'!$C$6:$C$53,0))</x:f>
        <x:v>1800</x:v>
      </x:c>
      <x:c r="L293" s="11" t="str">
        <x:v>Pass 58 declared demand</x:v>
      </x:c>
      <x:c r="M293" s="26"/>
      <x:c r="N293" s="26"/>
    </x:row>
    <x:row r="294">
      <x:c r="C294" s="11" t="str">
        <x:v>M4-J-CIE</x:v>
      </x:c>
      <x:c r="D294" s="11" t="str">
        <x:v>M4</x:v>
      </x:c>
      <x:c r="E294" s="11" t="str">
        <x:v>Tornado sequence</x:v>
      </x:c>
      <x:c r="F294" s="11" t="str">
        <x:v>J-CIE</x:v>
      </x:c>
      <x:c r="G294" s="11" t="str">
        <x:v>Civil integration and effects group</x:v>
      </x:c>
      <x:c r="H294" s="18" t="n">
        <x:v>3</x:v>
      </x:c>
      <x:c r="I294" s="18" t="n">
        <x:f>INDEX('03 Formation Registry'!$J$6:$J$53,MATCH(F294,'03 Formation Registry'!$C$6:$C$53,0))</x:f>
        <x:v>1072.5</x:v>
      </x:c>
      <x:c r="J294" s="18" t="n">
        <x:f>H294*I294</x:f>
        <x:v>3217.5</x:v>
      </x:c>
      <x:c r="K294" s="18" t="n">
        <x:f>H294*INDEX('03 Formation Registry'!$G$6:$G$53,MATCH(F294,'03 Formation Registry'!$C$6:$C$53,0))</x:f>
        <x:v>360</x:v>
      </x:c>
      <x:c r="L294" s="11" t="str">
        <x:v>Pass 58 declared demand</x:v>
      </x:c>
      <x:c r="M294" s="26"/>
      <x:c r="N294" s="26"/>
    </x:row>
    <x:row r="295">
      <x:c r="C295" s="11" t="str">
        <x:v>M4-J-TOC</x:v>
      </x:c>
      <x:c r="D295" s="11" t="str">
        <x:v>M4</x:v>
      </x:c>
      <x:c r="E295" s="11" t="str">
        <x:v>Tornado sequence</x:v>
      </x:c>
      <x:c r="F295" s="11" t="str">
        <x:v>J-TOC</x:v>
      </x:c>
      <x:c r="G295" s="11" t="str">
        <x:v>Theater-opening command</x:v>
      </x:c>
      <x:c r="H295" s="18" t="n">
        <x:v>2</x:v>
      </x:c>
      <x:c r="I295" s="18" t="n">
        <x:f>INDEX('03 Formation Registry'!$J$6:$J$53,MATCH(F295,'03 Formation Registry'!$C$6:$C$53,0))</x:f>
        <x:v>1072.5</x:v>
      </x:c>
      <x:c r="J295" s="18" t="n">
        <x:f>H295*I295</x:f>
        <x:v>2145</x:v>
      </x:c>
      <x:c r="K295" s="18" t="n">
        <x:f>H295*INDEX('03 Formation Registry'!$G$6:$G$53,MATCH(F295,'03 Formation Registry'!$C$6:$C$53,0))</x:f>
        <x:v>1200</x:v>
      </x:c>
      <x:c r="L295" s="11" t="str">
        <x:v>Pass 58 declared demand</x:v>
      </x:c>
      <x:c r="M295" s="26"/>
      <x:c r="N295" s="26"/>
    </x:row>
    <x:row r="296">
      <x:c r="C296" s="11" t="str">
        <x:v>M4-J-TSC</x:v>
      </x:c>
      <x:c r="D296" s="11" t="str">
        <x:v>M4</x:v>
      </x:c>
      <x:c r="E296" s="11" t="str">
        <x:v>Tornado sequence</x:v>
      </x:c>
      <x:c r="F296" s="11" t="str">
        <x:v>J-TSC</x:v>
      </x:c>
      <x:c r="G296" s="11" t="str">
        <x:v>Theater sustainment command</x:v>
      </x:c>
      <x:c r="H296" s="18" t="n">
        <x:v>3</x:v>
      </x:c>
      <x:c r="I296" s="18" t="n">
        <x:f>INDEX('03 Formation Registry'!$J$6:$J$53,MATCH(F296,'03 Formation Registry'!$C$6:$C$53,0))</x:f>
        <x:v>1072.5</x:v>
      </x:c>
      <x:c r="J296" s="18" t="n">
        <x:f>H296*I296</x:f>
        <x:v>3217.5</x:v>
      </x:c>
      <x:c r="K296" s="18" t="n">
        <x:f>H296*INDEX('03 Formation Registry'!$G$6:$G$53,MATCH(F296,'03 Formation Registry'!$C$6:$C$53,0))</x:f>
        <x:v>2700</x:v>
      </x:c>
      <x:c r="L296" s="11" t="str">
        <x:v>Pass 58 declared demand</x:v>
      </x:c>
      <x:c r="M296" s="26"/>
      <x:c r="N296" s="26"/>
    </x:row>
    <x:row r="297">
      <x:c r="C297" s="11" t="str">
        <x:v>M4-J-RRG</x:v>
      </x:c>
      <x:c r="D297" s="11" t="str">
        <x:v>M4</x:v>
      </x:c>
      <x:c r="E297" s="11" t="str">
        <x:v>Tornado sequence</x:v>
      </x:c>
      <x:c r="F297" s="11" t="str">
        <x:v>J-RRG</x:v>
      </x:c>
      <x:c r="G297" s="11" t="str">
        <x:v>Replacement and reconstitution group</x:v>
      </x:c>
      <x:c r="H297" s="18" t="n">
        <x:v>3</x:v>
      </x:c>
      <x:c r="I297" s="18" t="n">
        <x:f>INDEX('03 Formation Registry'!$J$6:$J$53,MATCH(F297,'03 Formation Registry'!$C$6:$C$53,0))</x:f>
        <x:v>1072.5</x:v>
      </x:c>
      <x:c r="J297" s="18" t="n">
        <x:f>H297*I297</x:f>
        <x:v>3217.5</x:v>
      </x:c>
      <x:c r="K297" s="18" t="n">
        <x:f>H297*INDEX('03 Formation Registry'!$G$6:$G$53,MATCH(F297,'03 Formation Registry'!$C$6:$C$53,0))</x:f>
        <x:v>1200</x:v>
      </x:c>
      <x:c r="L297" s="11" t="str">
        <x:v>Pass 58 declared demand</x:v>
      </x:c>
      <x:c r="M297" s="26"/>
      <x:c r="N297" s="26"/>
    </x:row>
    <x:row r="298">
      <x:c r="C298" s="11" t="str">
        <x:v>M4-J-TDG</x:v>
      </x:c>
      <x:c r="D298" s="11" t="str">
        <x:v>M4</x:v>
      </x:c>
      <x:c r="E298" s="11" t="str">
        <x:v>Tornado sequence</x:v>
      </x:c>
      <x:c r="F298" s="11" t="str">
        <x:v>J-TDG</x:v>
      </x:c>
      <x:c r="G298" s="11" t="str">
        <x:v>Transfer and demobilization group</x:v>
      </x:c>
      <x:c r="H298" s="18" t="n">
        <x:v>2</x:v>
      </x:c>
      <x:c r="I298" s="18" t="n">
        <x:f>INDEX('03 Formation Registry'!$J$6:$J$53,MATCH(F298,'03 Formation Registry'!$C$6:$C$53,0))</x:f>
        <x:v>1072.5</x:v>
      </x:c>
      <x:c r="J298" s="18" t="n">
        <x:f>H298*I298</x:f>
        <x:v>2145</x:v>
      </x:c>
      <x:c r="K298" s="18" t="n">
        <x:f>H298*INDEX('03 Formation Registry'!$G$6:$G$53,MATCH(F298,'03 Formation Registry'!$C$6:$C$53,0))</x:f>
        <x:v>300</x:v>
      </x:c>
      <x:c r="L298" s="11" t="str">
        <x:v>Pass 58 declared demand</x:v>
      </x:c>
      <x:c r="M298" s="26"/>
      <x:c r="N298" s="26"/>
    </x:row>
    <x:row r="299">
      <x:c r="C299" s="11" t="str">
        <x:v>M4-L-ROG</x:v>
      </x:c>
      <x:c r="D299" s="11" t="str">
        <x:v>M4</x:v>
      </x:c>
      <x:c r="E299" s="11" t="str">
        <x:v>Tornado sequence</x:v>
      </x:c>
      <x:c r="F299" s="11" t="str">
        <x:v>L-ROG</x:v>
      </x:c>
      <x:c r="G299" s="11" t="str">
        <x:v>Access and route-opening group</x:v>
      </x:c>
      <x:c r="H299" s="18" t="n">
        <x:v>10</x:v>
      </x:c>
      <x:c r="I299" s="18" t="n">
        <x:f>INDEX('03 Formation Registry'!$J$6:$J$53,MATCH(F299,'03 Formation Registry'!$C$6:$C$53,0))</x:f>
        <x:v>3037.5</x:v>
      </x:c>
      <x:c r="J299" s="18" t="n">
        <x:f>H299*I299</x:f>
        <x:v>30375</x:v>
      </x:c>
      <x:c r="K299" s="18" t="n">
        <x:f>H299*INDEX('03 Formation Registry'!$G$6:$G$53,MATCH(F299,'03 Formation Registry'!$C$6:$C$53,0))</x:f>
        <x:v>3500</x:v>
      </x:c>
      <x:c r="L299" s="11" t="str">
        <x:v>Pass 58 declared demand</x:v>
      </x:c>
      <x:c r="M299" s="26"/>
      <x:c r="N299" s="26"/>
    </x:row>
    <x:row r="300">
      <x:c r="C300" s="11" t="str">
        <x:v>M4-L-HCG</x:v>
      </x:c>
      <x:c r="D300" s="11" t="str">
        <x:v>M4</x:v>
      </x:c>
      <x:c r="E300" s="11" t="str">
        <x:v>Tornado sequence</x:v>
      </x:c>
      <x:c r="F300" s="11" t="str">
        <x:v>L-HCG</x:v>
      </x:c>
      <x:c r="G300" s="11" t="str">
        <x:v>Flood and hydraulic-control group</x:v>
      </x:c>
      <x:c r="H300" s="18" t="n">
        <x:v>3</x:v>
      </x:c>
      <x:c r="I300" s="18" t="n">
        <x:f>INDEX('03 Formation Registry'!$J$6:$J$53,MATCH(F300,'03 Formation Registry'!$C$6:$C$53,0))</x:f>
        <x:v>3037.5</x:v>
      </x:c>
      <x:c r="J300" s="18" t="n">
        <x:f>H300*I300</x:f>
        <x:v>9112.5</x:v>
      </x:c>
      <x:c r="K300" s="18" t="n">
        <x:f>H300*INDEX('03 Formation Registry'!$G$6:$G$53,MATCH(F300,'03 Formation Registry'!$C$6:$C$53,0))</x:f>
        <x:v>1500</x:v>
      </x:c>
      <x:c r="L300" s="11" t="str">
        <x:v>Pass 58 declared demand</x:v>
      </x:c>
      <x:c r="M300" s="26"/>
      <x:c r="N300" s="26"/>
    </x:row>
    <x:row r="301">
      <x:c r="C301" s="11" t="str">
        <x:v>M4-L-DMG</x:v>
      </x:c>
      <x:c r="D301" s="11" t="str">
        <x:v>M4</x:v>
      </x:c>
      <x:c r="E301" s="11" t="str">
        <x:v>Tornado sequence</x:v>
      </x:c>
      <x:c r="F301" s="11" t="str">
        <x:v>L-DMG</x:v>
      </x:c>
      <x:c r="G301" s="11" t="str">
        <x:v>Debris and materials group</x:v>
      </x:c>
      <x:c r="H301" s="18" t="n">
        <x:v>12</x:v>
      </x:c>
      <x:c r="I301" s="18" t="n">
        <x:f>INDEX('03 Formation Registry'!$J$6:$J$53,MATCH(F301,'03 Formation Registry'!$C$6:$C$53,0))</x:f>
        <x:v>3037.5</x:v>
      </x:c>
      <x:c r="J301" s="18" t="n">
        <x:f>H301*I301</x:f>
        <x:v>36450</x:v>
      </x:c>
      <x:c r="K301" s="18" t="n">
        <x:f>H301*INDEX('03 Formation Registry'!$G$6:$G$53,MATCH(F301,'03 Formation Registry'!$C$6:$C$53,0))</x:f>
        <x:v>4800</x:v>
      </x:c>
      <x:c r="L301" s="11" t="str">
        <x:v>Pass 58 declared demand</x:v>
      </x:c>
      <x:c r="M301" s="26"/>
      <x:c r="N301" s="26"/>
    </x:row>
    <x:row r="302">
      <x:c r="C302" s="11" t="str">
        <x:v>M4-L-TWG</x:v>
      </x:c>
      <x:c r="D302" s="11" t="str">
        <x:v>M4</x:v>
      </x:c>
      <x:c r="E302" s="11" t="str">
        <x:v>Tornado sequence</x:v>
      </x:c>
      <x:c r="F302" s="11" t="str">
        <x:v>L-TWG</x:v>
      </x:c>
      <x:c r="G302" s="11" t="str">
        <x:v>Temporary works and crossing group</x:v>
      </x:c>
      <x:c r="H302" s="18" t="n">
        <x:v>8</x:v>
      </x:c>
      <x:c r="I302" s="18" t="n">
        <x:f>INDEX('03 Formation Registry'!$J$6:$J$53,MATCH(F302,'03 Formation Registry'!$C$6:$C$53,0))</x:f>
        <x:v>3037.5</x:v>
      </x:c>
      <x:c r="J302" s="18" t="n">
        <x:f>H302*I302</x:f>
        <x:v>24300</x:v>
      </x:c>
      <x:c r="K302" s="18" t="n">
        <x:f>H302*INDEX('03 Formation Registry'!$G$6:$G$53,MATCH(F302,'03 Formation Registry'!$C$6:$C$53,0))</x:f>
        <x:v>2800</x:v>
      </x:c>
      <x:c r="L302" s="11" t="str">
        <x:v>Pass 58 declared demand</x:v>
      </x:c>
      <x:c r="M302" s="26"/>
      <x:c r="N302" s="26"/>
    </x:row>
    <x:row r="303">
      <x:c r="C303" s="11" t="str">
        <x:v>M4-L-GFG</x:v>
      </x:c>
      <x:c r="D303" s="11" t="str">
        <x:v>M4</x:v>
      </x:c>
      <x:c r="E303" s="11" t="str">
        <x:v>Tornado sequence</x:v>
      </x:c>
      <x:c r="F303" s="11" t="str">
        <x:v>L-GFG</x:v>
      </x:c>
      <x:c r="G303" s="11" t="str">
        <x:v>Ground fire and landscape group</x:v>
      </x:c>
      <x:c r="H303" s="18" t="n">
        <x:v>2</x:v>
      </x:c>
      <x:c r="I303" s="18" t="n">
        <x:f>INDEX('03 Formation Registry'!$J$6:$J$53,MATCH(F303,'03 Formation Registry'!$C$6:$C$53,0))</x:f>
        <x:v>3037.5</x:v>
      </x:c>
      <x:c r="J303" s="18" t="n">
        <x:f>H303*I303</x:f>
        <x:v>6075</x:v>
      </x:c>
      <x:c r="K303" s="18" t="n">
        <x:f>H303*INDEX('03 Formation Registry'!$G$6:$G$53,MATCH(F303,'03 Formation Registry'!$C$6:$C$53,0))</x:f>
        <x:v>900</x:v>
      </x:c>
      <x:c r="L303" s="11" t="str">
        <x:v>Pass 58 declared demand</x:v>
      </x:c>
      <x:c r="M303" s="26"/>
      <x:c r="N303" s="26"/>
    </x:row>
    <x:row r="304">
      <x:c r="C304" s="11" t="str">
        <x:v>M4-A-SMW</x:v>
      </x:c>
      <x:c r="D304" s="11" t="str">
        <x:v>M4</x:v>
      </x:c>
      <x:c r="E304" s="11" t="str">
        <x:v>Tornado sequence</x:v>
      </x:c>
      <x:c r="F304" s="11" t="str">
        <x:v>A-SMW</x:v>
      </x:c>
      <x:c r="G304" s="11" t="str">
        <x:v>Strategic mobility wing</x:v>
      </x:c>
      <x:c r="H304" s="18" t="n">
        <x:v>3</x:v>
      </x:c>
      <x:c r="I304" s="18" t="n">
        <x:f>INDEX('03 Formation Registry'!$J$6:$J$53,MATCH(F304,'03 Formation Registry'!$C$6:$C$53,0))</x:f>
        <x:v>2812.5</x:v>
      </x:c>
      <x:c r="J304" s="18" t="n">
        <x:f>H304*I304</x:f>
        <x:v>8437.5</x:v>
      </x:c>
      <x:c r="K304" s="18" t="n">
        <x:f>H304*INDEX('03 Formation Registry'!$G$6:$G$53,MATCH(F304,'03 Formation Registry'!$C$6:$C$53,0))</x:f>
        <x:v>2700</x:v>
      </x:c>
      <x:c r="L304" s="11" t="str">
        <x:v>Pass 58 declared demand</x:v>
      </x:c>
      <x:c r="M304" s="26"/>
      <x:c r="N304" s="26"/>
    </x:row>
    <x:row r="305">
      <x:c r="C305" s="11" t="str">
        <x:v>M4-A-AAG</x:v>
      </x:c>
      <x:c r="D305" s="11" t="str">
        <x:v>M4</x:v>
      </x:c>
      <x:c r="E305" s="11" t="str">
        <x:v>Tornado sequence</x:v>
      </x:c>
      <x:c r="F305" s="11" t="str">
        <x:v>A-AAG</x:v>
      </x:c>
      <x:c r="G305" s="11" t="str">
        <x:v>Austere air-access group</x:v>
      </x:c>
      <x:c r="H305" s="18" t="n">
        <x:v>4</x:v>
      </x:c>
      <x:c r="I305" s="18" t="n">
        <x:f>INDEX('03 Formation Registry'!$J$6:$J$53,MATCH(F305,'03 Formation Registry'!$C$6:$C$53,0))</x:f>
        <x:v>2812.5</x:v>
      </x:c>
      <x:c r="J305" s="18" t="n">
        <x:f>H305*I305</x:f>
        <x:v>11250</x:v>
      </x:c>
      <x:c r="K305" s="18" t="n">
        <x:f>H305*INDEX('03 Formation Registry'!$G$6:$G$53,MATCH(F305,'03 Formation Registry'!$C$6:$C$53,0))</x:f>
        <x:v>1400</x:v>
      </x:c>
      <x:c r="L305" s="11" t="str">
        <x:v>Pass 58 declared demand</x:v>
      </x:c>
      <x:c r="M305" s="26"/>
      <x:c r="N305" s="26"/>
    </x:row>
    <x:row r="306">
      <x:c r="C306" s="11" t="str">
        <x:v>M4-A-AHW</x:v>
      </x:c>
      <x:c r="D306" s="11" t="str">
        <x:v>M4</x:v>
      </x:c>
      <x:c r="E306" s="11" t="str">
        <x:v>Tornado sequence</x:v>
      </x:c>
      <x:c r="F306" s="11" t="str">
        <x:v>A-AHW</x:v>
      </x:c>
      <x:c r="G306" s="11" t="str">
        <x:v>Aerial hazard-control wing</x:v>
      </x:c>
      <x:c r="H306" s="18" t="n">
        <x:v>1</x:v>
      </x:c>
      <x:c r="I306" s="18" t="n">
        <x:f>INDEX('03 Formation Registry'!$J$6:$J$53,MATCH(F306,'03 Formation Registry'!$C$6:$C$53,0))</x:f>
        <x:v>2812.5</x:v>
      </x:c>
      <x:c r="J306" s="18" t="n">
        <x:f>H306*I306</x:f>
        <x:v>2812.5</x:v>
      </x:c>
      <x:c r="K306" s="18" t="n">
        <x:f>H306*INDEX('03 Formation Registry'!$G$6:$G$53,MATCH(F306,'03 Formation Registry'!$C$6:$C$53,0))</x:f>
        <x:v>600</x:v>
      </x:c>
      <x:c r="L306" s="11" t="str">
        <x:v>Pass 58 declared demand</x:v>
      </x:c>
      <x:c r="M306" s="26"/>
      <x:c r="N306" s="26"/>
    </x:row>
    <x:row r="307">
      <x:c r="C307" s="11" t="str">
        <x:v>M4-A-TDG</x:v>
      </x:c>
      <x:c r="D307" s="11" t="str">
        <x:v>M4</x:v>
      </x:c>
      <x:c r="E307" s="11" t="str">
        <x:v>Tornado sequence</x:v>
      </x:c>
      <x:c r="F307" s="11" t="str">
        <x:v>A-TDG</x:v>
      </x:c>
      <x:c r="G307" s="11" t="str">
        <x:v>Tactical distribution group</x:v>
      </x:c>
      <x:c r="H307" s="18" t="n">
        <x:v>6</x:v>
      </x:c>
      <x:c r="I307" s="18" t="n">
        <x:f>INDEX('03 Formation Registry'!$J$6:$J$53,MATCH(F307,'03 Formation Registry'!$C$6:$C$53,0))</x:f>
        <x:v>2812.5</x:v>
      </x:c>
      <x:c r="J307" s="18" t="n">
        <x:f>H307*I307</x:f>
        <x:v>16875</x:v>
      </x:c>
      <x:c r="K307" s="18" t="n">
        <x:f>H307*INDEX('03 Formation Registry'!$G$6:$G$53,MATCH(F307,'03 Formation Registry'!$C$6:$C$53,0))</x:f>
        <x:v>2700</x:v>
      </x:c>
      <x:c r="L307" s="11" t="str">
        <x:v>Pass 58 declared demand</x:v>
      </x:c>
      <x:c r="M307" s="26"/>
      <x:c r="N307" s="26"/>
    </x:row>
    <x:row r="308">
      <x:c r="C308" s="11" t="str">
        <x:v>M4-A-SRG</x:v>
      </x:c>
      <x:c r="D308" s="11" t="str">
        <x:v>M4</x:v>
      </x:c>
      <x:c r="E308" s="11" t="str">
        <x:v>Tornado sequence</x:v>
      </x:c>
      <x:c r="F308" s="11" t="str">
        <x:v>A-SRG</x:v>
      </x:c>
      <x:c r="G308" s="11" t="str">
        <x:v>Air sensing and relay group</x:v>
      </x:c>
      <x:c r="H308" s="18" t="n">
        <x:v>4</x:v>
      </x:c>
      <x:c r="I308" s="18" t="n">
        <x:f>INDEX('03 Formation Registry'!$J$6:$J$53,MATCH(F308,'03 Formation Registry'!$C$6:$C$53,0))</x:f>
        <x:v>2812.5</x:v>
      </x:c>
      <x:c r="J308" s="18" t="n">
        <x:f>H308*I308</x:f>
        <x:v>11250</x:v>
      </x:c>
      <x:c r="K308" s="18" t="n">
        <x:f>H308*INDEX('03 Formation Registry'!$G$6:$G$53,MATCH(F308,'03 Formation Registry'!$C$6:$C$53,0))</x:f>
        <x:v>720</x:v>
      </x:c>
      <x:c r="L308" s="11" t="str">
        <x:v>Pass 58 declared demand</x:v>
      </x:c>
      <x:c r="M308" s="26"/>
      <x:c r="N308" s="26"/>
    </x:row>
    <x:row r="309">
      <x:c r="C309" s="11" t="str">
        <x:v>M4-A-AMG</x:v>
      </x:c>
      <x:c r="D309" s="11" t="str">
        <x:v>M4</x:v>
      </x:c>
      <x:c r="E309" s="11" t="str">
        <x:v>Tornado sequence</x:v>
      </x:c>
      <x:c r="F309" s="11" t="str">
        <x:v>A-AMG</x:v>
      </x:c>
      <x:c r="G309" s="11" t="str">
        <x:v>Aeromedical movement group</x:v>
      </x:c>
      <x:c r="H309" s="18" t="n">
        <x:v>3</x:v>
      </x:c>
      <x:c r="I309" s="18" t="n">
        <x:f>INDEX('03 Formation Registry'!$J$6:$J$53,MATCH(F309,'03 Formation Registry'!$C$6:$C$53,0))</x:f>
        <x:v>2812.5</x:v>
      </x:c>
      <x:c r="J309" s="18" t="n">
        <x:f>H309*I309</x:f>
        <x:v>8437.5</x:v>
      </x:c>
      <x:c r="K309" s="18" t="n">
        <x:f>H309*INDEX('03 Formation Registry'!$G$6:$G$53,MATCH(F309,'03 Formation Registry'!$C$6:$C$53,0))</x:f>
        <x:v>900</x:v>
      </x:c>
      <x:c r="L309" s="11" t="str">
        <x:v>Pass 58 declared demand</x:v>
      </x:c>
      <x:c r="M309" s="26"/>
      <x:c r="N309" s="26"/>
    </x:row>
    <x:row r="310">
      <x:c r="C310" s="11" t="str">
        <x:v>M4-M-POG</x:v>
      </x:c>
      <x:c r="D310" s="11" t="str">
        <x:v>M4</x:v>
      </x:c>
      <x:c r="E310" s="11" t="str">
        <x:v>Tornado sequence</x:v>
      </x:c>
      <x:c r="F310" s="11" t="str">
        <x:v>M-POG</x:v>
      </x:c>
      <x:c r="G310" s="11" t="str">
        <x:v>Port-opening group</x:v>
      </x:c>
      <x:c r="H310" s="18" t="n">
        <x:v>1</x:v>
      </x:c>
      <x:c r="I310" s="18" t="n">
        <x:f>INDEX('03 Formation Registry'!$J$6:$J$53,MATCH(F310,'03 Formation Registry'!$C$6:$C$53,0))</x:f>
        <x:v>2100</x:v>
      </x:c>
      <x:c r="J310" s="18" t="n">
        <x:f>H310*I310</x:f>
        <x:v>2100</x:v>
      </x:c>
      <x:c r="K310" s="18" t="n">
        <x:f>H310*INDEX('03 Formation Registry'!$G$6:$G$53,MATCH(F310,'03 Formation Registry'!$C$6:$C$53,0))</x:f>
        <x:v>450</x:v>
      </x:c>
      <x:c r="L310" s="11" t="str">
        <x:v>Pass 58 declared demand</x:v>
      </x:c>
      <x:c r="M310" s="26"/>
      <x:c r="N310" s="26"/>
    </x:row>
    <x:row r="311">
      <x:c r="C311" s="11" t="str">
        <x:v>M4-M-LAG</x:v>
      </x:c>
      <x:c r="D311" s="11" t="str">
        <x:v>M4</x:v>
      </x:c>
      <x:c r="E311" s="11" t="str">
        <x:v>Tornado sequence</x:v>
      </x:c>
      <x:c r="F311" s="11" t="str">
        <x:v>M-LAG</x:v>
      </x:c>
      <x:c r="G311" s="11" t="str">
        <x:v>Littoral-access group</x:v>
      </x:c>
      <x:c r="H311" s="18" t="n">
        <x:v>1</x:v>
      </x:c>
      <x:c r="I311" s="18" t="n">
        <x:f>INDEX('03 Formation Registry'!$J$6:$J$53,MATCH(F311,'03 Formation Registry'!$C$6:$C$53,0))</x:f>
        <x:v>2100</x:v>
      </x:c>
      <x:c r="J311" s="18" t="n">
        <x:f>H311*I311</x:f>
        <x:v>2100</x:v>
      </x:c>
      <x:c r="K311" s="18" t="n">
        <x:f>H311*INDEX('03 Formation Registry'!$G$6:$G$53,MATCH(F311,'03 Formation Registry'!$C$6:$C$53,0))</x:f>
        <x:v>350</x:v>
      </x:c>
      <x:c r="L311" s="11" t="str">
        <x:v>Pass 58 declared demand</x:v>
      </x:c>
      <x:c r="M311" s="26"/>
      <x:c r="N311" s="26"/>
    </x:row>
    <x:row r="312">
      <x:c r="C312" s="11" t="str">
        <x:v>M4-M-IWG</x:v>
      </x:c>
      <x:c r="D312" s="11" t="str">
        <x:v>M4</x:v>
      </x:c>
      <x:c r="E312" s="11" t="str">
        <x:v>Tornado sequence</x:v>
      </x:c>
      <x:c r="F312" s="11" t="str">
        <x:v>M-IWG</x:v>
      </x:c>
      <x:c r="G312" s="11" t="str">
        <x:v>Inland-waterway group</x:v>
      </x:c>
      <x:c r="H312" s="18" t="n">
        <x:v>3</x:v>
      </x:c>
      <x:c r="I312" s="18" t="n">
        <x:f>INDEX('03 Formation Registry'!$J$6:$J$53,MATCH(F312,'03 Formation Registry'!$C$6:$C$53,0))</x:f>
        <x:v>2100</x:v>
      </x:c>
      <x:c r="J312" s="18" t="n">
        <x:f>H312*I312</x:f>
        <x:v>6300</x:v>
      </x:c>
      <x:c r="K312" s="18" t="n">
        <x:f>H312*INDEX('03 Formation Registry'!$G$6:$G$53,MATCH(F312,'03 Formation Registry'!$C$6:$C$53,0))</x:f>
        <x:v>750</x:v>
      </x:c>
      <x:c r="L312" s="11" t="str">
        <x:v>Pass 58 declared demand</x:v>
      </x:c>
      <x:c r="M312" s="26"/>
      <x:c r="N312" s="26"/>
    </x:row>
    <x:row r="313">
      <x:c r="C313" s="11" t="str">
        <x:v>M4-M-OSG</x:v>
      </x:c>
      <x:c r="D313" s="11" t="str">
        <x:v>M4</x:v>
      </x:c>
      <x:c r="E313" s="11" t="str">
        <x:v>Tornado sequence</x:v>
      </x:c>
      <x:c r="F313" s="11" t="str">
        <x:v>M-OSG</x:v>
      </x:c>
      <x:c r="G313" s="11" t="str">
        <x:v>Offshore-support group</x:v>
      </x:c>
      <x:c r="H313" s="18" t="n">
        <x:v>1</x:v>
      </x:c>
      <x:c r="I313" s="18" t="n">
        <x:f>INDEX('03 Formation Registry'!$J$6:$J$53,MATCH(F313,'03 Formation Registry'!$C$6:$C$53,0))</x:f>
        <x:v>2100</x:v>
      </x:c>
      <x:c r="J313" s="18" t="n">
        <x:f>H313*I313</x:f>
        <x:v>2100</x:v>
      </x:c>
      <x:c r="K313" s="18" t="n">
        <x:f>H313*INDEX('03 Formation Registry'!$G$6:$G$53,MATCH(F313,'03 Formation Registry'!$C$6:$C$53,0))</x:f>
        <x:v>700</x:v>
      </x:c>
      <x:c r="L313" s="11" t="str">
        <x:v>Pass 58 declared demand</x:v>
      </x:c>
      <x:c r="M313" s="26"/>
      <x:c r="N313" s="26"/>
    </x:row>
    <x:row r="314">
      <x:c r="C314" s="11" t="str">
        <x:v>M4-M-SSG</x:v>
      </x:c>
      <x:c r="D314" s="11" t="str">
        <x:v>M4</x:v>
      </x:c>
      <x:c r="E314" s="11" t="str">
        <x:v>Tornado sequence</x:v>
      </x:c>
      <x:c r="F314" s="11" t="str">
        <x:v>M-SSG</x:v>
      </x:c>
      <x:c r="G314" s="11" t="str">
        <x:v>Ocean sustainment group</x:v>
      </x:c>
      <x:c r="H314" s="18" t="n">
        <x:v>2</x:v>
      </x:c>
      <x:c r="I314" s="18" t="n">
        <x:f>INDEX('03 Formation Registry'!$J$6:$J$53,MATCH(F314,'03 Formation Registry'!$C$6:$C$53,0))</x:f>
        <x:v>2100</x:v>
      </x:c>
      <x:c r="J314" s="18" t="n">
        <x:f>H314*I314</x:f>
        <x:v>4200</x:v>
      </x:c>
      <x:c r="K314" s="18" t="n">
        <x:f>H314*INDEX('03 Formation Registry'!$G$6:$G$53,MATCH(F314,'03 Formation Registry'!$C$6:$C$53,0))</x:f>
        <x:v>1300</x:v>
      </x:c>
      <x:c r="L314" s="11" t="str">
        <x:v>Pass 58 declared demand</x:v>
      </x:c>
      <x:c r="M314" s="26"/>
      <x:c r="N314" s="26"/>
    </x:row>
    <x:row r="315">
      <x:c r="C315" s="11" t="str">
        <x:v>M4-I-CUG</x:v>
      </x:c>
      <x:c r="D315" s="11" t="str">
        <x:v>M4</x:v>
      </x:c>
      <x:c r="E315" s="11" t="str">
        <x:v>Tornado sequence</x:v>
      </x:c>
      <x:c r="F315" s="11" t="str">
        <x:v>I-CUG</x:v>
      </x:c>
      <x:c r="G315" s="11" t="str">
        <x:v>Communications utility group</x:v>
      </x:c>
      <x:c r="H315" s="18" t="n">
        <x:v>5</x:v>
      </x:c>
      <x:c r="I315" s="18" t="n">
        <x:f>INDEX('03 Formation Registry'!$J$6:$J$53,MATCH(F315,'03 Formation Registry'!$C$6:$C$53,0))</x:f>
        <x:v>3600</x:v>
      </x:c>
      <x:c r="J315" s="18" t="n">
        <x:f>H315*I315</x:f>
        <x:v>18000</x:v>
      </x:c>
      <x:c r="K315" s="18" t="n">
        <x:f>H315*INDEX('03 Formation Registry'!$G$6:$G$53,MATCH(F315,'03 Formation Registry'!$C$6:$C$53,0))</x:f>
        <x:v>1250</x:v>
      </x:c>
      <x:c r="L315" s="11" t="str">
        <x:v>Pass 58 declared demand</x:v>
      </x:c>
      <x:c r="M315" s="26"/>
      <x:c r="N315" s="26"/>
    </x:row>
    <x:row r="316">
      <x:c r="C316" s="11" t="str">
        <x:v>M4-I-TSG</x:v>
      </x:c>
      <x:c r="D316" s="11" t="str">
        <x:v>M4</x:v>
      </x:c>
      <x:c r="E316" s="11" t="str">
        <x:v>Tornado sequence</x:v>
      </x:c>
      <x:c r="F316" s="11" t="str">
        <x:v>I-TSG</x:v>
      </x:c>
      <x:c r="G316" s="11" t="str">
        <x:v>Thermal safety group</x:v>
      </x:c>
      <x:c r="H316" s="18" t="n">
        <x:v>4</x:v>
      </x:c>
      <x:c r="I316" s="18" t="n">
        <x:f>INDEX('03 Formation Registry'!$J$6:$J$53,MATCH(F316,'03 Formation Registry'!$C$6:$C$53,0))</x:f>
        <x:v>3600</x:v>
      </x:c>
      <x:c r="J316" s="18" t="n">
        <x:f>H316*I316</x:f>
        <x:v>14400</x:v>
      </x:c>
      <x:c r="K316" s="18" t="n">
        <x:f>H316*INDEX('03 Formation Registry'!$G$6:$G$53,MATCH(F316,'03 Formation Registry'!$C$6:$C$53,0))</x:f>
        <x:v>1000</x:v>
      </x:c>
      <x:c r="L316" s="11" t="str">
        <x:v>Pass 58 declared demand</x:v>
      </x:c>
      <x:c r="M316" s="26"/>
      <x:c r="N316" s="26"/>
    </x:row>
    <x:row r="317">
      <x:c r="C317" s="11" t="str">
        <x:v>M4-I-URG</x:v>
      </x:c>
      <x:c r="D317" s="11" t="str">
        <x:v>M4</x:v>
      </x:c>
      <x:c r="E317" s="11" t="str">
        <x:v>Tornado sequence</x:v>
      </x:c>
      <x:c r="F317" s="11" t="str">
        <x:v>I-URG</x:v>
      </x:c>
      <x:c r="G317" s="11" t="str">
        <x:v>Utility reconstruction group</x:v>
      </x:c>
      <x:c r="H317" s="18" t="n">
        <x:v>8</x:v>
      </x:c>
      <x:c r="I317" s="18" t="n">
        <x:f>INDEX('03 Formation Registry'!$J$6:$J$53,MATCH(F317,'03 Formation Registry'!$C$6:$C$53,0))</x:f>
        <x:v>3600</x:v>
      </x:c>
      <x:c r="J317" s="18" t="n">
        <x:f>H317*I317</x:f>
        <x:v>28800</x:v>
      </x:c>
      <x:c r="K317" s="18" t="n">
        <x:f>H317*INDEX('03 Formation Registry'!$G$6:$G$53,MATCH(F317,'03 Formation Registry'!$C$6:$C$53,0))</x:f>
        <x:v>3600</x:v>
      </x:c>
      <x:c r="L317" s="11" t="str">
        <x:v>Pass 58 declared demand</x:v>
      </x:c>
      <x:c r="M317" s="26"/>
      <x:c r="N317" s="26"/>
    </x:row>
    <x:row r="318">
      <x:c r="C318" s="11" t="str">
        <x:v>M4-H-CHC</x:v>
      </x:c>
      <x:c r="D318" s="11" t="str">
        <x:v>M4</x:v>
      </x:c>
      <x:c r="E318" s="11" t="str">
        <x:v>Tornado sequence</x:v>
      </x:c>
      <x:c r="F318" s="11" t="str">
        <x:v>H-CHC</x:v>
      </x:c>
      <x:c r="G318" s="11" t="str">
        <x:v>Community health continuity group</x:v>
      </x:c>
      <x:c r="H318" s="18" t="n">
        <x:v>6</x:v>
      </x:c>
      <x:c r="I318" s="18" t="n">
        <x:f>INDEX('03 Formation Registry'!$J$6:$J$53,MATCH(F318,'03 Formation Registry'!$C$6:$C$53,0))</x:f>
        <x:v>2625</x:v>
      </x:c>
      <x:c r="J318" s="18" t="n">
        <x:f>H318*I318</x:f>
        <x:v>15750</x:v>
      </x:c>
      <x:c r="K318" s="18" t="n">
        <x:f>H318*INDEX('03 Formation Registry'!$G$6:$G$53,MATCH(F318,'03 Formation Registry'!$C$6:$C$53,0))</x:f>
        <x:v>3000</x:v>
      </x:c>
      <x:c r="L318" s="11" t="str">
        <x:v>Pass 58 declared demand</x:v>
      </x:c>
      <x:c r="M318" s="26"/>
      <x:c r="N318" s="26"/>
    </x:row>
    <x:row r="319">
      <x:c r="C319" s="11" t="str">
        <x:v>M4-H-MAC</x:v>
      </x:c>
      <x:c r="D319" s="11" t="str">
        <x:v>M4</x:v>
      </x:c>
      <x:c r="E319" s="11" t="str">
        <x:v>Tornado sequence</x:v>
      </x:c>
      <x:c r="F319" s="11" t="str">
        <x:v>H-MAC</x:v>
      </x:c>
      <x:c r="G319" s="11" t="str">
        <x:v>Mobile acute-care group</x:v>
      </x:c>
      <x:c r="H319" s="18" t="n">
        <x:v>5</x:v>
      </x:c>
      <x:c r="I319" s="18" t="n">
        <x:f>INDEX('03 Formation Registry'!$J$6:$J$53,MATCH(F319,'03 Formation Registry'!$C$6:$C$53,0))</x:f>
        <x:v>2625</x:v>
      </x:c>
      <x:c r="J319" s="18" t="n">
        <x:f>H319*I319</x:f>
        <x:v>13125</x:v>
      </x:c>
      <x:c r="K319" s="18" t="n">
        <x:f>H319*INDEX('03 Formation Registry'!$G$6:$G$53,MATCH(F319,'03 Formation Registry'!$C$6:$C$53,0))</x:f>
        <x:v>3000</x:v>
      </x:c>
      <x:c r="L319" s="11" t="str">
        <x:v>Pass 58 declared demand</x:v>
      </x:c>
      <x:c r="M319" s="26"/>
      <x:c r="N319" s="26"/>
    </x:row>
    <x:row r="320">
      <x:c r="C320" s="11" t="str">
        <x:v>M4-H-PHC</x:v>
      </x:c>
      <x:c r="D320" s="11" t="str">
        <x:v>M4</x:v>
      </x:c>
      <x:c r="E320" s="11" t="str">
        <x:v>Tornado sequence</x:v>
      </x:c>
      <x:c r="F320" s="11" t="str">
        <x:v>H-PHC</x:v>
      </x:c>
      <x:c r="G320" s="11" t="str">
        <x:v>Public-health control group</x:v>
      </x:c>
      <x:c r="H320" s="18" t="n">
        <x:v>3</x:v>
      </x:c>
      <x:c r="I320" s="18" t="n">
        <x:f>INDEX('03 Formation Registry'!$J$6:$J$53,MATCH(F320,'03 Formation Registry'!$C$6:$C$53,0))</x:f>
        <x:v>2625</x:v>
      </x:c>
      <x:c r="J320" s="18" t="n">
        <x:f>H320*I320</x:f>
        <x:v>7875</x:v>
      </x:c>
      <x:c r="K320" s="18" t="n">
        <x:f>H320*INDEX('03 Formation Registry'!$G$6:$G$53,MATCH(F320,'03 Formation Registry'!$C$6:$C$53,0))</x:f>
        <x:v>750</x:v>
      </x:c>
      <x:c r="L320" s="11" t="str">
        <x:v>Pass 58 declared demand</x:v>
      </x:c>
      <x:c r="M320" s="26"/>
      <x:c r="N320" s="26"/>
    </x:row>
    <x:row r="321">
      <x:c r="C321" s="11" t="str">
        <x:v>M4-H-HWR</x:v>
      </x:c>
      <x:c r="D321" s="11" t="str">
        <x:v>M4</x:v>
      </x:c>
      <x:c r="E321" s="11" t="str">
        <x:v>Tornado sequence</x:v>
      </x:c>
      <x:c r="F321" s="11" t="str">
        <x:v>H-HWR</x:v>
      </x:c>
      <x:c r="G321" s="11" t="str">
        <x:v>Health workforce replacement group</x:v>
      </x:c>
      <x:c r="H321" s="18" t="n">
        <x:v>6</x:v>
      </x:c>
      <x:c r="I321" s="18" t="n">
        <x:f>INDEX('03 Formation Registry'!$J$6:$J$53,MATCH(F321,'03 Formation Registry'!$C$6:$C$53,0))</x:f>
        <x:v>2625</x:v>
      </x:c>
      <x:c r="J321" s="18" t="n">
        <x:f>H321*I321</x:f>
        <x:v>15750</x:v>
      </x:c>
      <x:c r="K321" s="18" t="n">
        <x:f>H321*INDEX('03 Formation Registry'!$G$6:$G$53,MATCH(F321,'03 Formation Registry'!$C$6:$C$53,0))</x:f>
        <x:v>3300</x:v>
      </x:c>
      <x:c r="L321" s="11" t="str">
        <x:v>Pass 58 declared demand</x:v>
      </x:c>
      <x:c r="M321" s="26"/>
      <x:c r="N321" s="26"/>
    </x:row>
    <x:row r="322">
      <x:c r="C322" s="11" t="str">
        <x:v>M4-C-PSG</x:v>
      </x:c>
      <x:c r="D322" s="11" t="str">
        <x:v>M4</x:v>
      </x:c>
      <x:c r="E322" s="11" t="str">
        <x:v>Tornado sequence</x:v>
      </x:c>
      <x:c r="F322" s="11" t="str">
        <x:v>C-PSG</x:v>
      </x:c>
      <x:c r="G322" s="11" t="str">
        <x:v>Population support group</x:v>
      </x:c>
      <x:c r="H322" s="18" t="n">
        <x:v>10</x:v>
      </x:c>
      <x:c r="I322" s="18" t="n">
        <x:f>INDEX('03 Formation Registry'!$J$6:$J$53,MATCH(F322,'03 Formation Registry'!$C$6:$C$53,0))</x:f>
        <x:v>2193.75</x:v>
      </x:c>
      <x:c r="J322" s="18" t="n">
        <x:f>H322*I322</x:f>
        <x:v>21937.5</x:v>
      </x:c>
      <x:c r="K322" s="18" t="n">
        <x:f>H322*INDEX('03 Formation Registry'!$G$6:$G$53,MATCH(F322,'03 Formation Registry'!$C$6:$C$53,0))</x:f>
        <x:v>4500</x:v>
      </x:c>
      <x:c r="L322" s="11" t="str">
        <x:v>Pass 58 declared demand</x:v>
      </x:c>
      <x:c r="M322" s="26"/>
      <x:c r="N322" s="26"/>
    </x:row>
    <x:row r="323">
      <x:c r="C323" s="11" t="str">
        <x:v>M4-C-EGG</x:v>
      </x:c>
      <x:c r="D323" s="11" t="str">
        <x:v>M4</x:v>
      </x:c>
      <x:c r="E323" s="11" t="str">
        <x:v>Tornado sequence</x:v>
      </x:c>
      <x:c r="F323" s="11" t="str">
        <x:v>C-EGG</x:v>
      </x:c>
      <x:c r="G323" s="11" t="str">
        <x:v>Essential-goods group</x:v>
      </x:c>
      <x:c r="H323" s="18" t="n">
        <x:v>10</x:v>
      </x:c>
      <x:c r="I323" s="18" t="n">
        <x:f>INDEX('03 Formation Registry'!$J$6:$J$53,MATCH(F323,'03 Formation Registry'!$C$6:$C$53,0))</x:f>
        <x:v>2193.75</x:v>
      </x:c>
      <x:c r="J323" s="18" t="n">
        <x:f>H323*I323</x:f>
        <x:v>21937.5</x:v>
      </x:c>
      <x:c r="K323" s="18" t="n">
        <x:f>H323*INDEX('03 Formation Registry'!$G$6:$G$53,MATCH(F323,'03 Formation Registry'!$C$6:$C$53,0))</x:f>
        <x:v>3500</x:v>
      </x:c>
      <x:c r="L323" s="11" t="str">
        <x:v>Pass 58 declared demand</x:v>
      </x:c>
      <x:c r="M323" s="26"/>
      <x:c r="N323" s="26"/>
    </x:row>
    <x:row r="324">
      <x:c r="C324" s="11" t="str">
        <x:v>M4-C-CAG</x:v>
      </x:c>
      <x:c r="D324" s="11" t="str">
        <x:v>M4</x:v>
      </x:c>
      <x:c r="E324" s="11" t="str">
        <x:v>Tornado sequence</x:v>
      </x:c>
      <x:c r="F324" s="11" t="str">
        <x:v>C-CAG</x:v>
      </x:c>
      <x:c r="G324" s="11" t="str">
        <x:v>Civil access group</x:v>
      </x:c>
      <x:c r="H324" s="18" t="n">
        <x:v>8</x:v>
      </x:c>
      <x:c r="I324" s="18" t="n">
        <x:f>INDEX('03 Formation Registry'!$J$6:$J$53,MATCH(F324,'03 Formation Registry'!$C$6:$C$53,0))</x:f>
        <x:v>2193.75</x:v>
      </x:c>
      <x:c r="J324" s="18" t="n">
        <x:f>H324*I324</x:f>
        <x:v>17550</x:v>
      </x:c>
      <x:c r="K324" s="18" t="n">
        <x:f>H324*INDEX('03 Formation Registry'!$G$6:$G$53,MATCH(F324,'03 Formation Registry'!$C$6:$C$53,0))</x:f>
        <x:v>1440</x:v>
      </x:c>
      <x:c r="L324" s="11" t="str">
        <x:v>Pass 58 declared demand</x:v>
      </x:c>
      <x:c r="M324" s="26"/>
      <x:c r="N324" s="26"/>
    </x:row>
    <x:row r="325">
      <x:c r="C325" s="11" t="str">
        <x:v>M4-C-DTG</x:v>
      </x:c>
      <x:c r="D325" s="11" t="str">
        <x:v>M4</x:v>
      </x:c>
      <x:c r="E325" s="11" t="str">
        <x:v>Tornado sequence</x:v>
      </x:c>
      <x:c r="F325" s="11" t="str">
        <x:v>C-DTG</x:v>
      </x:c>
      <x:c r="G325" s="11" t="str">
        <x:v>Displacement transition group</x:v>
      </x:c>
      <x:c r="H325" s="18" t="n">
        <x:v>8</x:v>
      </x:c>
      <x:c r="I325" s="18" t="n">
        <x:f>INDEX('03 Formation Registry'!$J$6:$J$53,MATCH(F325,'03 Formation Registry'!$C$6:$C$53,0))</x:f>
        <x:v>2193.75</x:v>
      </x:c>
      <x:c r="J325" s="18" t="n">
        <x:f>H325*I325</x:f>
        <x:v>17550</x:v>
      </x:c>
      <x:c r="K325" s="18" t="n">
        <x:f>H325*INDEX('03 Formation Registry'!$G$6:$G$53,MATCH(F325,'03 Formation Registry'!$C$6:$C$53,0))</x:f>
        <x:v>2400</x:v>
      </x:c>
      <x:c r="L325" s="11" t="str">
        <x:v>Pass 58 declared demand</x:v>
      </x:c>
      <x:c r="M325" s="26"/>
      <x:c r="N325" s="26"/>
    </x:row>
    <x:row r="326">
      <x:c r="C326" s="11" t="str">
        <x:v>M4-C-CIG</x:v>
      </x:c>
      <x:c r="D326" s="11" t="str">
        <x:v>M4</x:v>
      </x:c>
      <x:c r="E326" s="11" t="str">
        <x:v>Tornado sequence</x:v>
      </x:c>
      <x:c r="F326" s="11" t="str">
        <x:v>C-CIG</x:v>
      </x:c>
      <x:c r="G326" s="11" t="str">
        <x:v>Community institutions group</x:v>
      </x:c>
      <x:c r="H326" s="18" t="n">
        <x:v>6</x:v>
      </x:c>
      <x:c r="I326" s="18" t="n">
        <x:f>INDEX('03 Formation Registry'!$J$6:$J$53,MATCH(F326,'03 Formation Registry'!$C$6:$C$53,0))</x:f>
        <x:v>2193.75</x:v>
      </x:c>
      <x:c r="J326" s="18" t="n">
        <x:f>H326*I326</x:f>
        <x:v>13162.5</x:v>
      </x:c>
      <x:c r="K326" s="18" t="n">
        <x:f>H326*INDEX('03 Formation Registry'!$G$6:$G$53,MATCH(F326,'03 Formation Registry'!$C$6:$C$53,0))</x:f>
        <x:v>1500</x:v>
      </x:c>
      <x:c r="L326" s="11" t="str">
        <x:v>Pass 58 declared demand</x:v>
      </x:c>
      <x:c r="M326" s="26"/>
      <x:c r="N326" s="26"/>
    </x:row>
    <x:row r="327">
      <x:c r="C327" s="11" t="str">
        <x:v>M4-J-RIG</x:v>
      </x:c>
      <x:c r="D327" s="11" t="str">
        <x:v>M4</x:v>
      </x:c>
      <x:c r="E327" s="11" t="str">
        <x:v>Tornado sequence</x:v>
      </x:c>
      <x:c r="F327" s="11" t="str">
        <x:v>J-RIG</x:v>
      </x:c>
      <x:c r="G327" s="11" t="str">
        <x:v>Resilience information group</x:v>
      </x:c>
      <x:c r="H327" s="18" t="n">
        <x:v>5</x:v>
      </x:c>
      <x:c r="I327" s="18" t="n">
        <x:f>INDEX('03 Formation Registry'!$J$6:$J$53,MATCH(F327,'03 Formation Registry'!$C$6:$C$53,0))</x:f>
        <x:v>1365</x:v>
      </x:c>
      <x:c r="J327" s="18" t="n">
        <x:f>H327*I327</x:f>
        <x:v>6825</x:v>
      </x:c>
      <x:c r="K327" s="18" t="n">
        <x:f>H327*INDEX('03 Formation Registry'!$G$6:$G$53,MATCH(F327,'03 Formation Registry'!$C$6:$C$53,0))</x:f>
        <x:v>2100</x:v>
      </x:c>
      <x:c r="L327" s="11" t="str">
        <x:v>Pass 58 declared demand</x:v>
      </x:c>
      <x:c r="M327" s="26"/>
      <x:c r="N327" s="26"/>
    </x:row>
    <x:row r="328">
      <x:c r="C328" s="11" t="str">
        <x:v>M4-M-MPG</x:v>
      </x:c>
      <x:c r="D328" s="11" t="str">
        <x:v>M4</x:v>
      </x:c>
      <x:c r="E328" s="11" t="str">
        <x:v>Tornado sequence</x:v>
      </x:c>
      <x:c r="F328" s="11" t="str">
        <x:v>M-MPG</x:v>
      </x:c>
      <x:c r="G328" s="11" t="str">
        <x:v>Maritime production group</x:v>
      </x:c>
      <x:c r="H328" s="18" t="n">
        <x:v>1</x:v>
      </x:c>
      <x:c r="I328" s="18" t="n">
        <x:f>INDEX('03 Formation Registry'!$J$6:$J$53,MATCH(F328,'03 Formation Registry'!$C$6:$C$53,0))</x:f>
        <x:v>7350</x:v>
      </x:c>
      <x:c r="J328" s="18" t="n">
        <x:f>H328*I328</x:f>
        <x:v>7350</x:v>
      </x:c>
      <x:c r="K328" s="18" t="n">
        <x:f>H328*INDEX('03 Formation Registry'!$G$6:$G$53,MATCH(F328,'03 Formation Registry'!$C$6:$C$53,0))</x:f>
        <x:v>1100</x:v>
      </x:c>
      <x:c r="L328" s="11" t="str">
        <x:v>Pass 58 declared demand</x:v>
      </x:c>
      <x:c r="M328" s="26"/>
      <x:c r="N328" s="26"/>
    </x:row>
    <x:row r="329">
      <x:c r="C329" s="11" t="str">
        <x:v>M4-I-WRG</x:v>
      </x:c>
      <x:c r="D329" s="11" t="str">
        <x:v>M4</x:v>
      </x:c>
      <x:c r="E329" s="11" t="str">
        <x:v>Tornado sequence</x:v>
      </x:c>
      <x:c r="F329" s="11" t="str">
        <x:v>I-WRG</x:v>
      </x:c>
      <x:c r="G329" s="11" t="str">
        <x:v>Water restoration group</x:v>
      </x:c>
      <x:c r="H329" s="18" t="n">
        <x:v>3</x:v>
      </x:c>
      <x:c r="I329" s="18" t="n">
        <x:f>INDEX('03 Formation Registry'!$J$6:$J$53,MATCH(F329,'03 Formation Registry'!$C$6:$C$53,0))</x:f>
        <x:v>7054.799999999999</x:v>
      </x:c>
      <x:c r="J329" s="18" t="n">
        <x:f>H329*I329</x:f>
        <x:v>21164.399999999998</x:v>
      </x:c>
      <x:c r="K329" s="18" t="n">
        <x:f>H329*INDEX('03 Formation Registry'!$G$6:$G$53,MATCH(F329,'03 Formation Registry'!$C$6:$C$53,0))</x:f>
        <x:v>8160</x:v>
      </x:c>
      <x:c r="L329" s="11" t="str">
        <x:v>Pass 58 declared demand</x:v>
      </x:c>
      <x:c r="M329" s="26"/>
      <x:c r="N329" s="26"/>
    </x:row>
    <x:row r="330">
      <x:c r="C330" s="11" t="str">
        <x:v>M4-I-PRG</x:v>
      </x:c>
      <x:c r="D330" s="11" t="str">
        <x:v>M4</x:v>
      </x:c>
      <x:c r="E330" s="11" t="str">
        <x:v>Tornado sequence</x:v>
      </x:c>
      <x:c r="F330" s="11" t="str">
        <x:v>I-PRG</x:v>
      </x:c>
      <x:c r="G330" s="11" t="str">
        <x:v>Power restoration group</x:v>
      </x:c>
      <x:c r="H330" s="18" t="n">
        <x:v>4</x:v>
      </x:c>
      <x:c r="I330" s="18" t="n">
        <x:f>INDEX('03 Formation Registry'!$J$6:$J$53,MATCH(F330,'03 Formation Registry'!$C$6:$C$53,0))</x:f>
        <x:v>5499.6</x:v>
      </x:c>
      <x:c r="J330" s="18" t="n">
        <x:f>H330*I330</x:f>
        <x:v>21998.4</x:v>
      </x:c>
      <x:c r="K330" s="18" t="n">
        <x:f>H330*INDEX('03 Formation Registry'!$G$6:$G$53,MATCH(F330,'03 Formation Registry'!$C$6:$C$53,0))</x:f>
        <x:v>11184</x:v>
      </x:c>
      <x:c r="L330" s="11" t="str">
        <x:v>Pass 58 declared demand</x:v>
      </x:c>
      <x:c r="M330" s="26"/>
      <x:c r="N330" s="26"/>
    </x:row>
    <x:row r="331">
      <x:c r="C331" s="11" t="str">
        <x:v>M4-I-GBG</x:v>
      </x:c>
      <x:c r="D331" s="11" t="str">
        <x:v>M4</x:v>
      </x:c>
      <x:c r="E331" s="11" t="str">
        <x:v>Tornado sequence</x:v>
      </x:c>
      <x:c r="F331" s="11" t="str">
        <x:v>I-GBG</x:v>
      </x:c>
      <x:c r="G331" s="11" t="str">
        <x:v>Grid bridge group</x:v>
      </x:c>
      <x:c r="H331" s="18" t="n">
        <x:v>3</x:v>
      </x:c>
      <x:c r="I331" s="18" t="n">
        <x:f>INDEX('03 Formation Registry'!$J$6:$J$53,MATCH(F331,'03 Formation Registry'!$C$6:$C$53,0))</x:f>
        <x:v>4500</x:v>
      </x:c>
      <x:c r="J331" s="18" t="n">
        <x:f>H331*I331</x:f>
        <x:v>13500</x:v>
      </x:c>
      <x:c r="K331" s="18" t="n">
        <x:f>H331*INDEX('03 Formation Registry'!$G$6:$G$53,MATCH(F331,'03 Formation Registry'!$C$6:$C$53,0))</x:f>
        <x:v>5400</x:v>
      </x:c>
      <x:c r="L331" s="11" t="str">
        <x:v>Pass 58 declared demand</x:v>
      </x:c>
      <x:c r="M331" s="26"/>
      <x:c r="N331" s="26"/>
    </x:row>
    <x:row r="332">
      <x:c r="C332" s="11" t="str">
        <x:v>M4-H-THC</x:v>
      </x:c>
      <x:c r="D332" s="11" t="str">
        <x:v>M4</x:v>
      </x:c>
      <x:c r="E332" s="11" t="str">
        <x:v>Tornado sequence</x:v>
      </x:c>
      <x:c r="F332" s="11" t="str">
        <x:v>H-THC</x:v>
      </x:c>
      <x:c r="G332" s="11" t="str">
        <x:v>Theater hospital command</x:v>
      </x:c>
      <x:c r="H332" s="18" t="n">
        <x:v>3</x:v>
      </x:c>
      <x:c r="I332" s="18" t="n">
        <x:f>INDEX('03 Formation Registry'!$J$6:$J$53,MATCH(F332,'03 Formation Registry'!$C$6:$C$53,0))</x:f>
        <x:v>1837.5</x:v>
      </x:c>
      <x:c r="J332" s="18" t="n">
        <x:f>H332*I332</x:f>
        <x:v>5512.5</x:v>
      </x:c>
      <x:c r="K332" s="18" t="n">
        <x:f>H332*INDEX('03 Formation Registry'!$G$6:$G$53,MATCH(F332,'03 Formation Registry'!$C$6:$C$53,0))</x:f>
        <x:v>2700</x:v>
      </x:c>
      <x:c r="L332" s="11" t="str">
        <x:v>Pass 58 declared demand</x:v>
      </x:c>
      <x:c r="M332" s="26"/>
      <x:c r="N332" s="26"/>
    </x:row>
    <x:row r="333">
      <x:c r="C333" s="11" t="str">
        <x:v>M4-H-PMG</x:v>
      </x:c>
      <x:c r="D333" s="11" t="str">
        <x:v>M4</x:v>
      </x:c>
      <x:c r="E333" s="11" t="str">
        <x:v>Tornado sequence</x:v>
      </x:c>
      <x:c r="F333" s="11" t="str">
        <x:v>H-PMG</x:v>
      </x:c>
      <x:c r="G333" s="11" t="str">
        <x:v>Patient movement group</x:v>
      </x:c>
      <x:c r="H333" s="18" t="n">
        <x:v>5</x:v>
      </x:c>
      <x:c r="I333" s="18" t="n">
        <x:f>INDEX('03 Formation Registry'!$J$6:$J$53,MATCH(F333,'03 Formation Registry'!$C$6:$C$53,0))</x:f>
        <x:v>2887.4999999999995</x:v>
      </x:c>
      <x:c r="J333" s="18" t="n">
        <x:f>H333*I333</x:f>
        <x:v>14437.499999999998</x:v>
      </x:c>
      <x:c r="K333" s="18" t="n">
        <x:f>H333*INDEX('03 Formation Registry'!$G$6:$G$53,MATCH(F333,'03 Formation Registry'!$C$6:$C$53,0))</x:f>
        <x:v>3250</x:v>
      </x:c>
      <x:c r="L333" s="11" t="str">
        <x:v>Pass 58 declared demand</x:v>
      </x:c>
      <x:c r="M333" s="26"/>
      <x:c r="N333" s="26"/>
    </x:row>
    <x:row r="334">
      <x:c r="C334" s="11" t="str">
        <x:v>M4-C-ERG</x:v>
      </x:c>
      <x:c r="D334" s="11" t="str">
        <x:v>M4</x:v>
      </x:c>
      <x:c r="E334" s="11" t="str">
        <x:v>Tornado sequence</x:v>
      </x:c>
      <x:c r="F334" s="11" t="str">
        <x:v>C-ERG</x:v>
      </x:c>
      <x:c r="G334" s="11" t="str">
        <x:v>Economic restart group</x:v>
      </x:c>
      <x:c r="H334" s="18" t="n">
        <x:v>5</x:v>
      </x:c>
      <x:c r="I334" s="18" t="n">
        <x:f>INDEX('03 Formation Registry'!$J$6:$J$53,MATCH(F334,'03 Formation Registry'!$C$6:$C$53,0))</x:f>
        <x:v>1218.75</x:v>
      </x:c>
      <x:c r="J334" s="18" t="n">
        <x:f>H334*I334</x:f>
        <x:v>6093.75</x:v>
      </x:c>
      <x:c r="K334" s="18" t="n">
        <x:f>H334*INDEX('03 Formation Registry'!$G$6:$G$53,MATCH(F334,'03 Formation Registry'!$C$6:$C$53,0))</x:f>
        <x:v>1750</x:v>
      </x:c>
      <x:c r="L334" s="11" t="str">
        <x:v>Pass 58 declared demand</x:v>
      </x:c>
      <x:c r="M334" s="26"/>
      <x:c r="N334" s="26"/>
    </x:row>
    <x:row r="335">
      <x:c r="C335" s="11" t="str">
        <x:v>M4-CM-HCG</x:v>
      </x:c>
      <x:c r="D335" s="11" t="str">
        <x:v>M4</x:v>
      </x:c>
      <x:c r="E335" s="11" t="str">
        <x:v>Tornado sequence</x:v>
      </x:c>
      <x:c r="F335" s="11" t="str">
        <x:v>CM-HCG</x:v>
      </x:c>
      <x:c r="G335" s="11" t="str">
        <x:v>Household collection group</x:v>
      </x:c>
      <x:c r="H335" s="18" t="n">
        <x:v>6</x:v>
      </x:c>
      <x:c r="I335" s="18" t="n">
        <x:f>INDEX('03 Formation Registry'!$J$6:$J$53,MATCH(F335,'03 Formation Registry'!$C$6:$C$53,0))</x:f>
        <x:v>3353.7</x:v>
      </x:c>
      <x:c r="J335" s="18" t="n">
        <x:f>H335*I335</x:f>
        <x:v>20122.199999999997</x:v>
      </x:c>
      <x:c r="K335" s="18" t="n">
        <x:f>H335*INDEX('03 Formation Registry'!$G$6:$G$53,MATCH(F335,'03 Formation Registry'!$C$6:$C$53,0))</x:f>
        <x:v>45522</x:v>
      </x:c>
      <x:c r="L335" s="11" t="str">
        <x:v>Pass 58 declared demand</x:v>
      </x:c>
      <x:c r="M335" s="26"/>
      <x:c r="N335" s="26"/>
    </x:row>
    <x:row r="336">
      <x:c r="C336" s="11" t="str">
        <x:v>M4-CM-CTN</x:v>
      </x:c>
      <x:c r="D336" s="11" t="str">
        <x:v>M4</x:v>
      </x:c>
      <x:c r="E336" s="11" t="str">
        <x:v>Tornado sequence</x:v>
      </x:c>
      <x:c r="F336" s="11" t="str">
        <x:v>CM-CTN</x:v>
      </x:c>
      <x:c r="G336" s="11" t="str">
        <x:v>Continuity transfer-node group</x:v>
      </x:c>
      <x:c r="H336" s="18" t="n">
        <x:v>5</x:v>
      </x:c>
      <x:c r="I336" s="18" t="n">
        <x:f>INDEX('03 Formation Registry'!$J$6:$J$53,MATCH(F336,'03 Formation Registry'!$C$6:$C$53,0))</x:f>
        <x:v>2369.325</x:v>
      </x:c>
      <x:c r="J336" s="18" t="n">
        <x:f>H336*I336</x:f>
        <x:v>11846.625</x:v>
      </x:c>
      <x:c r="K336" s="18" t="n">
        <x:f>H336*INDEX('03 Formation Registry'!$G$6:$G$53,MATCH(F336,'03 Formation Registry'!$C$6:$C$53,0))</x:f>
        <x:v>11445</x:v>
      </x:c>
      <x:c r="L336" s="11" t="str">
        <x:v>Pass 58 declared demand</x:v>
      </x:c>
      <x:c r="M336" s="26"/>
      <x:c r="N336" s="26"/>
    </x:row>
    <x:row r="337">
      <x:c r="C337" s="11" t="str">
        <x:v>M4-CM-RMG</x:v>
      </x:c>
      <x:c r="D337" s="11" t="str">
        <x:v>M4</x:v>
      </x:c>
      <x:c r="E337" s="11" t="str">
        <x:v>Tornado sequence</x:v>
      </x:c>
      <x:c r="F337" s="11" t="str">
        <x:v>CM-RMG</x:v>
      </x:c>
      <x:c r="G337" s="11" t="str">
        <x:v>Civil road-mobility group</x:v>
      </x:c>
      <x:c r="H337" s="18" t="n">
        <x:v>8</x:v>
      </x:c>
      <x:c r="I337" s="18" t="n">
        <x:f>INDEX('03 Formation Registry'!$J$6:$J$53,MATCH(F337,'03 Formation Registry'!$C$6:$C$53,0))</x:f>
        <x:v>2625</x:v>
      </x:c>
      <x:c r="J337" s="18" t="n">
        <x:f>H337*I337</x:f>
        <x:v>21000</x:v>
      </x:c>
      <x:c r="K337" s="18" t="n">
        <x:f>H337*INDEX('03 Formation Registry'!$G$6:$G$53,MATCH(F337,'03 Formation Registry'!$C$6:$C$53,0))</x:f>
        <x:v>7200</x:v>
      </x:c>
      <x:c r="L337" s="11" t="str">
        <x:v>Pass 58 declared demand</x:v>
      </x:c>
      <x:c r="M337" s="26"/>
      <x:c r="N337" s="26"/>
    </x:row>
    <x:row r="338">
      <x:c r="C338" s="11" t="str">
        <x:v>M4-CM-RLG</x:v>
      </x:c>
      <x:c r="D338" s="11" t="str">
        <x:v>M4</x:v>
      </x:c>
      <x:c r="E338" s="11" t="str">
        <x:v>Tornado sequence</x:v>
      </x:c>
      <x:c r="F338" s="11" t="str">
        <x:v>CM-RLG</x:v>
      </x:c>
      <x:c r="G338" s="11" t="str">
        <x:v>Civil rail-mobility group</x:v>
      </x:c>
      <x:c r="H338" s="18" t="n">
        <x:v>3</x:v>
      </x:c>
      <x:c r="I338" s="18" t="n">
        <x:f>INDEX('03 Formation Registry'!$J$6:$J$53,MATCH(F338,'03 Formation Registry'!$C$6:$C$53,0))</x:f>
        <x:v>3600</x:v>
      </x:c>
      <x:c r="J338" s="18" t="n">
        <x:f>H338*I338</x:f>
        <x:v>10800</x:v>
      </x:c>
      <x:c r="K338" s="18" t="n">
        <x:f>H338*INDEX('03 Formation Registry'!$G$6:$G$53,MATCH(F338,'03 Formation Registry'!$C$6:$C$53,0))</x:f>
        <x:v>1500</x:v>
      </x:c>
      <x:c r="L338" s="11" t="str">
        <x:v>Pass 58 declared demand</x:v>
      </x:c>
      <x:c r="M338" s="26"/>
      <x:c r="N338" s="26"/>
    </x:row>
    <x:row r="339">
      <x:c r="C339" s="11" t="str">
        <x:v>M4-CM-AMG</x:v>
      </x:c>
      <x:c r="D339" s="11" t="str">
        <x:v>M4</x:v>
      </x:c>
      <x:c r="E339" s="11" t="str">
        <x:v>Tornado sequence</x:v>
      </x:c>
      <x:c r="F339" s="11" t="str">
        <x:v>CM-AMG</x:v>
      </x:c>
      <x:c r="G339" s="11" t="str">
        <x:v>Civil air-mobility group</x:v>
      </x:c>
      <x:c r="H339" s="18" t="n">
        <x:v>3</x:v>
      </x:c>
      <x:c r="I339" s="18" t="n">
        <x:f>INDEX('03 Formation Registry'!$J$6:$J$53,MATCH(F339,'03 Formation Registry'!$C$6:$C$53,0))</x:f>
        <x:v>3375</x:v>
      </x:c>
      <x:c r="J339" s="18" t="n">
        <x:f>H339*I339</x:f>
        <x:v>10125</x:v>
      </x:c>
      <x:c r="K339" s="18" t="n">
        <x:f>H339*INDEX('03 Formation Registry'!$G$6:$G$53,MATCH(F339,'03 Formation Registry'!$C$6:$C$53,0))</x:f>
        <x:v>1800</x:v>
      </x:c>
      <x:c r="L339" s="11" t="str">
        <x:v>Pass 58 declared demand</x:v>
      </x:c>
      <x:c r="M339" s="26"/>
      <x:c r="N339" s="26"/>
    </x:row>
    <x:row r="340">
      <x:c r="C340" s="11" t="str">
        <x:v>M4-CM-WMG</x:v>
      </x:c>
      <x:c r="D340" s="11" t="str">
        <x:v>M4</x:v>
      </x:c>
      <x:c r="E340" s="11" t="str">
        <x:v>Tornado sequence</x:v>
      </x:c>
      <x:c r="F340" s="11" t="str">
        <x:v>CM-WMG</x:v>
      </x:c>
      <x:c r="G340" s="11" t="str">
        <x:v>Civil water-mobility group</x:v>
      </x:c>
      <x:c r="H340" s="18" t="n">
        <x:v>2</x:v>
      </x:c>
      <x:c r="I340" s="18" t="n">
        <x:f>INDEX('03 Formation Registry'!$J$6:$J$53,MATCH(F340,'03 Formation Registry'!$C$6:$C$53,0))</x:f>
        <x:v>3375</x:v>
      </x:c>
      <x:c r="J340" s="18" t="n">
        <x:f>H340*I340</x:f>
        <x:v>6750</x:v>
      </x:c>
      <x:c r="K340" s="18" t="n">
        <x:f>H340*INDEX('03 Formation Registry'!$G$6:$G$53,MATCH(F340,'03 Formation Registry'!$C$6:$C$53,0))</x:f>
        <x:v>1000</x:v>
      </x:c>
      <x:c r="L340" s="11" t="str">
        <x:v>Pass 58 declared demand</x:v>
      </x:c>
      <x:c r="M340" s="26"/>
      <x:c r="N340" s="26"/>
    </x:row>
    <x:row r="341">
      <x:c r="C341" s="11" t="str">
        <x:v>M4-CM-RDC</x:v>
      </x:c>
      <x:c r="D341" s="11" t="str">
        <x:v>M4</x:v>
      </x:c>
      <x:c r="E341" s="11" t="str">
        <x:v>Tornado sequence</x:v>
      </x:c>
      <x:c r="F341" s="11" t="str">
        <x:v>CM-RDC</x:v>
      </x:c>
      <x:c r="G341" s="11" t="str">
        <x:v>Return and durable-continuity group</x:v>
      </x:c>
      <x:c r="H341" s="18" t="n">
        <x:v>5</x:v>
      </x:c>
      <x:c r="I341" s="18" t="n">
        <x:f>INDEX('03 Formation Registry'!$J$6:$J$53,MATCH(F341,'03 Formation Registry'!$C$6:$C$53,0))</x:f>
        <x:v>675</x:v>
      </x:c>
      <x:c r="J341" s="18" t="n">
        <x:f>H341*I341</x:f>
        <x:v>3375</x:v>
      </x:c>
      <x:c r="K341" s="18" t="n">
        <x:f>H341*INDEX('03 Formation Registry'!$G$6:$G$53,MATCH(F341,'03 Formation Registry'!$C$6:$C$53,0))</x:f>
        <x:v>2250</x:v>
      </x:c>
      <x:c r="L341" s="11" t="str">
        <x:v>Pass 58 declared demand</x:v>
      </x:c>
      <x:c r="M341" s="26"/>
      <x:c r="N341" s="26"/>
    </x:row>
    <x:row r="342">
      <x:c r="C342" s="11" t="str">
        <x:v>M5-J-CIE</x:v>
      </x:c>
      <x:c r="D342" s="11" t="str">
        <x:v>M5</x:v>
      </x:c>
      <x:c r="E342" s="11" t="str">
        <x:v>Drought and water</x:v>
      </x:c>
      <x:c r="F342" s="11" t="str">
        <x:v>J-CIE</x:v>
      </x:c>
      <x:c r="G342" s="11" t="str">
        <x:v>Civil integration and effects group</x:v>
      </x:c>
      <x:c r="H342" s="18" t="n">
        <x:v>3</x:v>
      </x:c>
      <x:c r="I342" s="18" t="n">
        <x:f>INDEX('03 Formation Registry'!$J$6:$J$53,MATCH(F342,'03 Formation Registry'!$C$6:$C$53,0))</x:f>
        <x:v>1072.5</x:v>
      </x:c>
      <x:c r="J342" s="18" t="n">
        <x:f>H342*I342</x:f>
        <x:v>3217.5</x:v>
      </x:c>
      <x:c r="K342" s="18" t="n">
        <x:f>H342*INDEX('03 Formation Registry'!$G$6:$G$53,MATCH(F342,'03 Formation Registry'!$C$6:$C$53,0))</x:f>
        <x:v>360</x:v>
      </x:c>
      <x:c r="L342" s="11" t="str">
        <x:v>Pass 58 declared demand</x:v>
      </x:c>
      <x:c r="M342" s="26"/>
      <x:c r="N342" s="26"/>
    </x:row>
    <x:row r="343">
      <x:c r="C343" s="11" t="str">
        <x:v>M5-J-TOC</x:v>
      </x:c>
      <x:c r="D343" s="11" t="str">
        <x:v>M5</x:v>
      </x:c>
      <x:c r="E343" s="11" t="str">
        <x:v>Drought and water</x:v>
      </x:c>
      <x:c r="F343" s="11" t="str">
        <x:v>J-TOC</x:v>
      </x:c>
      <x:c r="G343" s="11" t="str">
        <x:v>Theater-opening command</x:v>
      </x:c>
      <x:c r="H343" s="18" t="n">
        <x:v>2</x:v>
      </x:c>
      <x:c r="I343" s="18" t="n">
        <x:f>INDEX('03 Formation Registry'!$J$6:$J$53,MATCH(F343,'03 Formation Registry'!$C$6:$C$53,0))</x:f>
        <x:v>1072.5</x:v>
      </x:c>
      <x:c r="J343" s="18" t="n">
        <x:f>H343*I343</x:f>
        <x:v>2145</x:v>
      </x:c>
      <x:c r="K343" s="18" t="n">
        <x:f>H343*INDEX('03 Formation Registry'!$G$6:$G$53,MATCH(F343,'03 Formation Registry'!$C$6:$C$53,0))</x:f>
        <x:v>1200</x:v>
      </x:c>
      <x:c r="L343" s="11" t="str">
        <x:v>Pass 58 declared demand</x:v>
      </x:c>
      <x:c r="M343" s="26"/>
      <x:c r="N343" s="26"/>
    </x:row>
    <x:row r="344">
      <x:c r="C344" s="11" t="str">
        <x:v>M5-J-TSC</x:v>
      </x:c>
      <x:c r="D344" s="11" t="str">
        <x:v>M5</x:v>
      </x:c>
      <x:c r="E344" s="11" t="str">
        <x:v>Drought and water</x:v>
      </x:c>
      <x:c r="F344" s="11" t="str">
        <x:v>J-TSC</x:v>
      </x:c>
      <x:c r="G344" s="11" t="str">
        <x:v>Theater sustainment command</x:v>
      </x:c>
      <x:c r="H344" s="18" t="n">
        <x:v>3</x:v>
      </x:c>
      <x:c r="I344" s="18" t="n">
        <x:f>INDEX('03 Formation Registry'!$J$6:$J$53,MATCH(F344,'03 Formation Registry'!$C$6:$C$53,0))</x:f>
        <x:v>1072.5</x:v>
      </x:c>
      <x:c r="J344" s="18" t="n">
        <x:f>H344*I344</x:f>
        <x:v>3217.5</x:v>
      </x:c>
      <x:c r="K344" s="18" t="n">
        <x:f>H344*INDEX('03 Formation Registry'!$G$6:$G$53,MATCH(F344,'03 Formation Registry'!$C$6:$C$53,0))</x:f>
        <x:v>2700</x:v>
      </x:c>
      <x:c r="L344" s="11" t="str">
        <x:v>Pass 58 declared demand</x:v>
      </x:c>
      <x:c r="M344" s="26"/>
      <x:c r="N344" s="26"/>
    </x:row>
    <x:row r="345">
      <x:c r="C345" s="11" t="str">
        <x:v>M5-J-RRG</x:v>
      </x:c>
      <x:c r="D345" s="11" t="str">
        <x:v>M5</x:v>
      </x:c>
      <x:c r="E345" s="11" t="str">
        <x:v>Drought and water</x:v>
      </x:c>
      <x:c r="F345" s="11" t="str">
        <x:v>J-RRG</x:v>
      </x:c>
      <x:c r="G345" s="11" t="str">
        <x:v>Replacement and reconstitution group</x:v>
      </x:c>
      <x:c r="H345" s="18" t="n">
        <x:v>3</x:v>
      </x:c>
      <x:c r="I345" s="18" t="n">
        <x:f>INDEX('03 Formation Registry'!$J$6:$J$53,MATCH(F345,'03 Formation Registry'!$C$6:$C$53,0))</x:f>
        <x:v>1072.5</x:v>
      </x:c>
      <x:c r="J345" s="18" t="n">
        <x:f>H345*I345</x:f>
        <x:v>3217.5</x:v>
      </x:c>
      <x:c r="K345" s="18" t="n">
        <x:f>H345*INDEX('03 Formation Registry'!$G$6:$G$53,MATCH(F345,'03 Formation Registry'!$C$6:$C$53,0))</x:f>
        <x:v>1200</x:v>
      </x:c>
      <x:c r="L345" s="11" t="str">
        <x:v>Pass 58 declared demand</x:v>
      </x:c>
      <x:c r="M345" s="26"/>
      <x:c r="N345" s="26"/>
    </x:row>
    <x:row r="346">
      <x:c r="C346" s="11" t="str">
        <x:v>M5-J-TDG</x:v>
      </x:c>
      <x:c r="D346" s="11" t="str">
        <x:v>M5</x:v>
      </x:c>
      <x:c r="E346" s="11" t="str">
        <x:v>Drought and water</x:v>
      </x:c>
      <x:c r="F346" s="11" t="str">
        <x:v>J-TDG</x:v>
      </x:c>
      <x:c r="G346" s="11" t="str">
        <x:v>Transfer and demobilization group</x:v>
      </x:c>
      <x:c r="H346" s="18" t="n">
        <x:v>2</x:v>
      </x:c>
      <x:c r="I346" s="18" t="n">
        <x:f>INDEX('03 Formation Registry'!$J$6:$J$53,MATCH(F346,'03 Formation Registry'!$C$6:$C$53,0))</x:f>
        <x:v>1072.5</x:v>
      </x:c>
      <x:c r="J346" s="18" t="n">
        <x:f>H346*I346</x:f>
        <x:v>2145</x:v>
      </x:c>
      <x:c r="K346" s="18" t="n">
        <x:f>H346*INDEX('03 Formation Registry'!$G$6:$G$53,MATCH(F346,'03 Formation Registry'!$C$6:$C$53,0))</x:f>
        <x:v>300</x:v>
      </x:c>
      <x:c r="L346" s="11" t="str">
        <x:v>Pass 58 declared demand</x:v>
      </x:c>
      <x:c r="M346" s="26"/>
      <x:c r="N346" s="26"/>
    </x:row>
    <x:row r="347">
      <x:c r="C347" s="11" t="str">
        <x:v>M5-L-ROG</x:v>
      </x:c>
      <x:c r="D347" s="11" t="str">
        <x:v>M5</x:v>
      </x:c>
      <x:c r="E347" s="11" t="str">
        <x:v>Drought and water</x:v>
      </x:c>
      <x:c r="F347" s="11" t="str">
        <x:v>L-ROG</x:v>
      </x:c>
      <x:c r="G347" s="11" t="str">
        <x:v>Access and route-opening group</x:v>
      </x:c>
      <x:c r="H347" s="18" t="n">
        <x:v>4</x:v>
      </x:c>
      <x:c r="I347" s="18" t="n">
        <x:f>INDEX('03 Formation Registry'!$J$6:$J$53,MATCH(F347,'03 Formation Registry'!$C$6:$C$53,0))</x:f>
        <x:v>3037.5</x:v>
      </x:c>
      <x:c r="J347" s="18" t="n">
        <x:f>H347*I347</x:f>
        <x:v>12150</x:v>
      </x:c>
      <x:c r="K347" s="18" t="n">
        <x:f>H347*INDEX('03 Formation Registry'!$G$6:$G$53,MATCH(F347,'03 Formation Registry'!$C$6:$C$53,0))</x:f>
        <x:v>1400</x:v>
      </x:c>
      <x:c r="L347" s="11" t="str">
        <x:v>Pass 58 declared demand</x:v>
      </x:c>
      <x:c r="M347" s="26"/>
      <x:c r="N347" s="26"/>
    </x:row>
    <x:row r="348">
      <x:c r="C348" s="11" t="str">
        <x:v>M5-L-HCG</x:v>
      </x:c>
      <x:c r="D348" s="11" t="str">
        <x:v>M5</x:v>
      </x:c>
      <x:c r="E348" s="11" t="str">
        <x:v>Drought and water</x:v>
      </x:c>
      <x:c r="F348" s="11" t="str">
        <x:v>L-HCG</x:v>
      </x:c>
      <x:c r="G348" s="11" t="str">
        <x:v>Flood and hydraulic-control group</x:v>
      </x:c>
      <x:c r="H348" s="18" t="n">
        <x:v>2</x:v>
      </x:c>
      <x:c r="I348" s="18" t="n">
        <x:f>INDEX('03 Formation Registry'!$J$6:$J$53,MATCH(F348,'03 Formation Registry'!$C$6:$C$53,0))</x:f>
        <x:v>3037.5</x:v>
      </x:c>
      <x:c r="J348" s="18" t="n">
        <x:f>H348*I348</x:f>
        <x:v>6075</x:v>
      </x:c>
      <x:c r="K348" s="18" t="n">
        <x:f>H348*INDEX('03 Formation Registry'!$G$6:$G$53,MATCH(F348,'03 Formation Registry'!$C$6:$C$53,0))</x:f>
        <x:v>1000</x:v>
      </x:c>
      <x:c r="L348" s="11" t="str">
        <x:v>Pass 58 declared demand</x:v>
      </x:c>
      <x:c r="M348" s="26"/>
      <x:c r="N348" s="26"/>
    </x:row>
    <x:row r="349">
      <x:c r="C349" s="11" t="str">
        <x:v>M5-L-DMG</x:v>
      </x:c>
      <x:c r="D349" s="11" t="str">
        <x:v>M5</x:v>
      </x:c>
      <x:c r="E349" s="11" t="str">
        <x:v>Drought and water</x:v>
      </x:c>
      <x:c r="F349" s="11" t="str">
        <x:v>L-DMG</x:v>
      </x:c>
      <x:c r="G349" s="11" t="str">
        <x:v>Debris and materials group</x:v>
      </x:c>
      <x:c r="H349" s="18" t="n">
        <x:v>2</x:v>
      </x:c>
      <x:c r="I349" s="18" t="n">
        <x:f>INDEX('03 Formation Registry'!$J$6:$J$53,MATCH(F349,'03 Formation Registry'!$C$6:$C$53,0))</x:f>
        <x:v>3037.5</x:v>
      </x:c>
      <x:c r="J349" s="18" t="n">
        <x:f>H349*I349</x:f>
        <x:v>6075</x:v>
      </x:c>
      <x:c r="K349" s="18" t="n">
        <x:f>H349*INDEX('03 Formation Registry'!$G$6:$G$53,MATCH(F349,'03 Formation Registry'!$C$6:$C$53,0))</x:f>
        <x:v>800</x:v>
      </x:c>
      <x:c r="L349" s="11" t="str">
        <x:v>Pass 58 declared demand</x:v>
      </x:c>
      <x:c r="M349" s="26"/>
      <x:c r="N349" s="26"/>
    </x:row>
    <x:row r="350">
      <x:c r="C350" s="11" t="str">
        <x:v>M5-L-TWG</x:v>
      </x:c>
      <x:c r="D350" s="11" t="str">
        <x:v>M5</x:v>
      </x:c>
      <x:c r="E350" s="11" t="str">
        <x:v>Drought and water</x:v>
      </x:c>
      <x:c r="F350" s="11" t="str">
        <x:v>L-TWG</x:v>
      </x:c>
      <x:c r="G350" s="11" t="str">
        <x:v>Temporary works and crossing group</x:v>
      </x:c>
      <x:c r="H350" s="18" t="n">
        <x:v>4</x:v>
      </x:c>
      <x:c r="I350" s="18" t="n">
        <x:f>INDEX('03 Formation Registry'!$J$6:$J$53,MATCH(F350,'03 Formation Registry'!$C$6:$C$53,0))</x:f>
        <x:v>3037.5</x:v>
      </x:c>
      <x:c r="J350" s="18" t="n">
        <x:f>H350*I350</x:f>
        <x:v>12150</x:v>
      </x:c>
      <x:c r="K350" s="18" t="n">
        <x:f>H350*INDEX('03 Formation Registry'!$G$6:$G$53,MATCH(F350,'03 Formation Registry'!$C$6:$C$53,0))</x:f>
        <x:v>1400</x:v>
      </x:c>
      <x:c r="L350" s="11" t="str">
        <x:v>Pass 58 declared demand</x:v>
      </x:c>
      <x:c r="M350" s="26"/>
      <x:c r="N350" s="26"/>
    </x:row>
    <x:row r="351">
      <x:c r="C351" s="11" t="str">
        <x:v>M5-L-GFG</x:v>
      </x:c>
      <x:c r="D351" s="11" t="str">
        <x:v>M5</x:v>
      </x:c>
      <x:c r="E351" s="11" t="str">
        <x:v>Drought and water</x:v>
      </x:c>
      <x:c r="F351" s="11" t="str">
        <x:v>L-GFG</x:v>
      </x:c>
      <x:c r="G351" s="11" t="str">
        <x:v>Ground fire and landscape group</x:v>
      </x:c>
      <x:c r="H351" s="18" t="n">
        <x:v>2</x:v>
      </x:c>
      <x:c r="I351" s="18" t="n">
        <x:f>INDEX('03 Formation Registry'!$J$6:$J$53,MATCH(F351,'03 Formation Registry'!$C$6:$C$53,0))</x:f>
        <x:v>3037.5</x:v>
      </x:c>
      <x:c r="J351" s="18" t="n">
        <x:f>H351*I351</x:f>
        <x:v>6075</x:v>
      </x:c>
      <x:c r="K351" s="18" t="n">
        <x:f>H351*INDEX('03 Formation Registry'!$G$6:$G$53,MATCH(F351,'03 Formation Registry'!$C$6:$C$53,0))</x:f>
        <x:v>900</x:v>
      </x:c>
      <x:c r="L351" s="11" t="str">
        <x:v>Pass 58 declared demand</x:v>
      </x:c>
      <x:c r="M351" s="26"/>
      <x:c r="N351" s="26"/>
    </x:row>
    <x:row r="352">
      <x:c r="C352" s="11" t="str">
        <x:v>M5-A-SMW</x:v>
      </x:c>
      <x:c r="D352" s="11" t="str">
        <x:v>M5</x:v>
      </x:c>
      <x:c r="E352" s="11" t="str">
        <x:v>Drought and water</x:v>
      </x:c>
      <x:c r="F352" s="11" t="str">
        <x:v>A-SMW</x:v>
      </x:c>
      <x:c r="G352" s="11" t="str">
        <x:v>Strategic mobility wing</x:v>
      </x:c>
      <x:c r="H352" s="18" t="n">
        <x:v>3</x:v>
      </x:c>
      <x:c r="I352" s="18" t="n">
        <x:f>INDEX('03 Formation Registry'!$J$6:$J$53,MATCH(F352,'03 Formation Registry'!$C$6:$C$53,0))</x:f>
        <x:v>2812.5</x:v>
      </x:c>
      <x:c r="J352" s="18" t="n">
        <x:f>H352*I352</x:f>
        <x:v>8437.5</x:v>
      </x:c>
      <x:c r="K352" s="18" t="n">
        <x:f>H352*INDEX('03 Formation Registry'!$G$6:$G$53,MATCH(F352,'03 Formation Registry'!$C$6:$C$53,0))</x:f>
        <x:v>2700</x:v>
      </x:c>
      <x:c r="L352" s="11" t="str">
        <x:v>Pass 58 declared demand</x:v>
      </x:c>
      <x:c r="M352" s="26"/>
      <x:c r="N352" s="26"/>
    </x:row>
    <x:row r="353">
      <x:c r="C353" s="11" t="str">
        <x:v>M5-A-AAG</x:v>
      </x:c>
      <x:c r="D353" s="11" t="str">
        <x:v>M5</x:v>
      </x:c>
      <x:c r="E353" s="11" t="str">
        <x:v>Drought and water</x:v>
      </x:c>
      <x:c r="F353" s="11" t="str">
        <x:v>A-AAG</x:v>
      </x:c>
      <x:c r="G353" s="11" t="str">
        <x:v>Austere air-access group</x:v>
      </x:c>
      <x:c r="H353" s="18" t="n">
        <x:v>3</x:v>
      </x:c>
      <x:c r="I353" s="18" t="n">
        <x:f>INDEX('03 Formation Registry'!$J$6:$J$53,MATCH(F353,'03 Formation Registry'!$C$6:$C$53,0))</x:f>
        <x:v>2812.5</x:v>
      </x:c>
      <x:c r="J353" s="18" t="n">
        <x:f>H353*I353</x:f>
        <x:v>8437.5</x:v>
      </x:c>
      <x:c r="K353" s="18" t="n">
        <x:f>H353*INDEX('03 Formation Registry'!$G$6:$G$53,MATCH(F353,'03 Formation Registry'!$C$6:$C$53,0))</x:f>
        <x:v>1050</x:v>
      </x:c>
      <x:c r="L353" s="11" t="str">
        <x:v>Pass 58 declared demand</x:v>
      </x:c>
      <x:c r="M353" s="26"/>
      <x:c r="N353" s="26"/>
    </x:row>
    <x:row r="354">
      <x:c r="C354" s="11" t="str">
        <x:v>M5-A-AHW</x:v>
      </x:c>
      <x:c r="D354" s="11" t="str">
        <x:v>M5</x:v>
      </x:c>
      <x:c r="E354" s="11" t="str">
        <x:v>Drought and water</x:v>
      </x:c>
      <x:c r="F354" s="11" t="str">
        <x:v>A-AHW</x:v>
      </x:c>
      <x:c r="G354" s="11" t="str">
        <x:v>Aerial hazard-control wing</x:v>
      </x:c>
      <x:c r="H354" s="18" t="n">
        <x:v>1</x:v>
      </x:c>
      <x:c r="I354" s="18" t="n">
        <x:f>INDEX('03 Formation Registry'!$J$6:$J$53,MATCH(F354,'03 Formation Registry'!$C$6:$C$53,0))</x:f>
        <x:v>2812.5</x:v>
      </x:c>
      <x:c r="J354" s="18" t="n">
        <x:f>H354*I354</x:f>
        <x:v>2812.5</x:v>
      </x:c>
      <x:c r="K354" s="18" t="n">
        <x:f>H354*INDEX('03 Formation Registry'!$G$6:$G$53,MATCH(F354,'03 Formation Registry'!$C$6:$C$53,0))</x:f>
        <x:v>600</x:v>
      </x:c>
      <x:c r="L354" s="11" t="str">
        <x:v>Pass 58 declared demand</x:v>
      </x:c>
      <x:c r="M354" s="26"/>
      <x:c r="N354" s="26"/>
    </x:row>
    <x:row r="355">
      <x:c r="C355" s="11" t="str">
        <x:v>M5-A-TDG</x:v>
      </x:c>
      <x:c r="D355" s="11" t="str">
        <x:v>M5</x:v>
      </x:c>
      <x:c r="E355" s="11" t="str">
        <x:v>Drought and water</x:v>
      </x:c>
      <x:c r="F355" s="11" t="str">
        <x:v>A-TDG</x:v>
      </x:c>
      <x:c r="G355" s="11" t="str">
        <x:v>Tactical distribution group</x:v>
      </x:c>
      <x:c r="H355" s="18" t="n">
        <x:v>5</x:v>
      </x:c>
      <x:c r="I355" s="18" t="n">
        <x:f>INDEX('03 Formation Registry'!$J$6:$J$53,MATCH(F355,'03 Formation Registry'!$C$6:$C$53,0))</x:f>
        <x:v>2812.5</x:v>
      </x:c>
      <x:c r="J355" s="18" t="n">
        <x:f>H355*I355</x:f>
        <x:v>14062.5</x:v>
      </x:c>
      <x:c r="K355" s="18" t="n">
        <x:f>H355*INDEX('03 Formation Registry'!$G$6:$G$53,MATCH(F355,'03 Formation Registry'!$C$6:$C$53,0))</x:f>
        <x:v>2250</x:v>
      </x:c>
      <x:c r="L355" s="11" t="str">
        <x:v>Pass 58 declared demand</x:v>
      </x:c>
      <x:c r="M355" s="26"/>
      <x:c r="N355" s="26"/>
    </x:row>
    <x:row r="356">
      <x:c r="C356" s="11" t="str">
        <x:v>M5-A-SRG</x:v>
      </x:c>
      <x:c r="D356" s="11" t="str">
        <x:v>M5</x:v>
      </x:c>
      <x:c r="E356" s="11" t="str">
        <x:v>Drought and water</x:v>
      </x:c>
      <x:c r="F356" s="11" t="str">
        <x:v>A-SRG</x:v>
      </x:c>
      <x:c r="G356" s="11" t="str">
        <x:v>Air sensing and relay group</x:v>
      </x:c>
      <x:c r="H356" s="18" t="n">
        <x:v>3</x:v>
      </x:c>
      <x:c r="I356" s="18" t="n">
        <x:f>INDEX('03 Formation Registry'!$J$6:$J$53,MATCH(F356,'03 Formation Registry'!$C$6:$C$53,0))</x:f>
        <x:v>2812.5</x:v>
      </x:c>
      <x:c r="J356" s="18" t="n">
        <x:f>H356*I356</x:f>
        <x:v>8437.5</x:v>
      </x:c>
      <x:c r="K356" s="18" t="n">
        <x:f>H356*INDEX('03 Formation Registry'!$G$6:$G$53,MATCH(F356,'03 Formation Registry'!$C$6:$C$53,0))</x:f>
        <x:v>540</x:v>
      </x:c>
      <x:c r="L356" s="11" t="str">
        <x:v>Pass 58 declared demand</x:v>
      </x:c>
      <x:c r="M356" s="26"/>
      <x:c r="N356" s="26"/>
    </x:row>
    <x:row r="357">
      <x:c r="C357" s="11" t="str">
        <x:v>M5-A-AMG</x:v>
      </x:c>
      <x:c r="D357" s="11" t="str">
        <x:v>M5</x:v>
      </x:c>
      <x:c r="E357" s="11" t="str">
        <x:v>Drought and water</x:v>
      </x:c>
      <x:c r="F357" s="11" t="str">
        <x:v>A-AMG</x:v>
      </x:c>
      <x:c r="G357" s="11" t="str">
        <x:v>Aeromedical movement group</x:v>
      </x:c>
      <x:c r="H357" s="18" t="n">
        <x:v>2</x:v>
      </x:c>
      <x:c r="I357" s="18" t="n">
        <x:f>INDEX('03 Formation Registry'!$J$6:$J$53,MATCH(F357,'03 Formation Registry'!$C$6:$C$53,0))</x:f>
        <x:v>2812.5</x:v>
      </x:c>
      <x:c r="J357" s="18" t="n">
        <x:f>H357*I357</x:f>
        <x:v>5625</x:v>
      </x:c>
      <x:c r="K357" s="18" t="n">
        <x:f>H357*INDEX('03 Formation Registry'!$G$6:$G$53,MATCH(F357,'03 Formation Registry'!$C$6:$C$53,0))</x:f>
        <x:v>600</x:v>
      </x:c>
      <x:c r="L357" s="11" t="str">
        <x:v>Pass 58 declared demand</x:v>
      </x:c>
      <x:c r="M357" s="26"/>
      <x:c r="N357" s="26"/>
    </x:row>
    <x:row r="358">
      <x:c r="C358" s="11" t="str">
        <x:v>M5-M-POG</x:v>
      </x:c>
      <x:c r="D358" s="11" t="str">
        <x:v>M5</x:v>
      </x:c>
      <x:c r="E358" s="11" t="str">
        <x:v>Drought and water</x:v>
      </x:c>
      <x:c r="F358" s="11" t="str">
        <x:v>M-POG</x:v>
      </x:c>
      <x:c r="G358" s="11" t="str">
        <x:v>Port-opening group</x:v>
      </x:c>
      <x:c r="H358" s="18" t="n">
        <x:v>2</x:v>
      </x:c>
      <x:c r="I358" s="18" t="n">
        <x:f>INDEX('03 Formation Registry'!$J$6:$J$53,MATCH(F358,'03 Formation Registry'!$C$6:$C$53,0))</x:f>
        <x:v>2100</x:v>
      </x:c>
      <x:c r="J358" s="18" t="n">
        <x:f>H358*I358</x:f>
        <x:v>4200</x:v>
      </x:c>
      <x:c r="K358" s="18" t="n">
        <x:f>H358*INDEX('03 Formation Registry'!$G$6:$G$53,MATCH(F358,'03 Formation Registry'!$C$6:$C$53,0))</x:f>
        <x:v>900</x:v>
      </x:c>
      <x:c r="L358" s="11" t="str">
        <x:v>Pass 58 declared demand</x:v>
      </x:c>
      <x:c r="M358" s="26"/>
      <x:c r="N358" s="26"/>
    </x:row>
    <x:row r="359">
      <x:c r="C359" s="11" t="str">
        <x:v>M5-M-LAG</x:v>
      </x:c>
      <x:c r="D359" s="11" t="str">
        <x:v>M5</x:v>
      </x:c>
      <x:c r="E359" s="11" t="str">
        <x:v>Drought and water</x:v>
      </x:c>
      <x:c r="F359" s="11" t="str">
        <x:v>M-LAG</x:v>
      </x:c>
      <x:c r="G359" s="11" t="str">
        <x:v>Littoral-access group</x:v>
      </x:c>
      <x:c r="H359" s="18" t="n">
        <x:v>3</x:v>
      </x:c>
      <x:c r="I359" s="18" t="n">
        <x:f>INDEX('03 Formation Registry'!$J$6:$J$53,MATCH(F359,'03 Formation Registry'!$C$6:$C$53,0))</x:f>
        <x:v>2100</x:v>
      </x:c>
      <x:c r="J359" s="18" t="n">
        <x:f>H359*I359</x:f>
        <x:v>6300</x:v>
      </x:c>
      <x:c r="K359" s="18" t="n">
        <x:f>H359*INDEX('03 Formation Registry'!$G$6:$G$53,MATCH(F359,'03 Formation Registry'!$C$6:$C$53,0))</x:f>
        <x:v>1050</x:v>
      </x:c>
      <x:c r="L359" s="11" t="str">
        <x:v>Pass 58 declared demand</x:v>
      </x:c>
      <x:c r="M359" s="26"/>
      <x:c r="N359" s="26"/>
    </x:row>
    <x:row r="360">
      <x:c r="C360" s="11" t="str">
        <x:v>M5-M-IWG</x:v>
      </x:c>
      <x:c r="D360" s="11" t="str">
        <x:v>M5</x:v>
      </x:c>
      <x:c r="E360" s="11" t="str">
        <x:v>Drought and water</x:v>
      </x:c>
      <x:c r="F360" s="11" t="str">
        <x:v>M-IWG</x:v>
      </x:c>
      <x:c r="G360" s="11" t="str">
        <x:v>Inland-waterway group</x:v>
      </x:c>
      <x:c r="H360" s="18" t="n">
        <x:v>4</x:v>
      </x:c>
      <x:c r="I360" s="18" t="n">
        <x:f>INDEX('03 Formation Registry'!$J$6:$J$53,MATCH(F360,'03 Formation Registry'!$C$6:$C$53,0))</x:f>
        <x:v>2100</x:v>
      </x:c>
      <x:c r="J360" s="18" t="n">
        <x:f>H360*I360</x:f>
        <x:v>8400</x:v>
      </x:c>
      <x:c r="K360" s="18" t="n">
        <x:f>H360*INDEX('03 Formation Registry'!$G$6:$G$53,MATCH(F360,'03 Formation Registry'!$C$6:$C$53,0))</x:f>
        <x:v>1000</x:v>
      </x:c>
      <x:c r="L360" s="11" t="str">
        <x:v>Pass 58 declared demand</x:v>
      </x:c>
      <x:c r="M360" s="26"/>
      <x:c r="N360" s="26"/>
    </x:row>
    <x:row r="361">
      <x:c r="C361" s="11" t="str">
        <x:v>M5-M-OSG</x:v>
      </x:c>
      <x:c r="D361" s="11" t="str">
        <x:v>M5</x:v>
      </x:c>
      <x:c r="E361" s="11" t="str">
        <x:v>Drought and water</x:v>
      </x:c>
      <x:c r="F361" s="11" t="str">
        <x:v>M-OSG</x:v>
      </x:c>
      <x:c r="G361" s="11" t="str">
        <x:v>Offshore-support group</x:v>
      </x:c>
      <x:c r="H361" s="18" t="n">
        <x:v>3</x:v>
      </x:c>
      <x:c r="I361" s="18" t="n">
        <x:f>INDEX('03 Formation Registry'!$J$6:$J$53,MATCH(F361,'03 Formation Registry'!$C$6:$C$53,0))</x:f>
        <x:v>2100</x:v>
      </x:c>
      <x:c r="J361" s="18" t="n">
        <x:f>H361*I361</x:f>
        <x:v>6300</x:v>
      </x:c>
      <x:c r="K361" s="18" t="n">
        <x:f>H361*INDEX('03 Formation Registry'!$G$6:$G$53,MATCH(F361,'03 Formation Registry'!$C$6:$C$53,0))</x:f>
        <x:v>2100</x:v>
      </x:c>
      <x:c r="L361" s="11" t="str">
        <x:v>Pass 58 declared demand</x:v>
      </x:c>
      <x:c r="M361" s="26"/>
      <x:c r="N361" s="26"/>
    </x:row>
    <x:row r="362">
      <x:c r="C362" s="11" t="str">
        <x:v>M5-M-SSG</x:v>
      </x:c>
      <x:c r="D362" s="11" t="str">
        <x:v>M5</x:v>
      </x:c>
      <x:c r="E362" s="11" t="str">
        <x:v>Drought and water</x:v>
      </x:c>
      <x:c r="F362" s="11" t="str">
        <x:v>M-SSG</x:v>
      </x:c>
      <x:c r="G362" s="11" t="str">
        <x:v>Ocean sustainment group</x:v>
      </x:c>
      <x:c r="H362" s="18" t="n">
        <x:v>4</x:v>
      </x:c>
      <x:c r="I362" s="18" t="n">
        <x:f>INDEX('03 Formation Registry'!$J$6:$J$53,MATCH(F362,'03 Formation Registry'!$C$6:$C$53,0))</x:f>
        <x:v>2100</x:v>
      </x:c>
      <x:c r="J362" s="18" t="n">
        <x:f>H362*I362</x:f>
        <x:v>8400</x:v>
      </x:c>
      <x:c r="K362" s="18" t="n">
        <x:f>H362*INDEX('03 Formation Registry'!$G$6:$G$53,MATCH(F362,'03 Formation Registry'!$C$6:$C$53,0))</x:f>
        <x:v>2600</x:v>
      </x:c>
      <x:c r="L362" s="11" t="str">
        <x:v>Pass 58 declared demand</x:v>
      </x:c>
      <x:c r="M362" s="26"/>
      <x:c r="N362" s="26"/>
    </x:row>
    <x:row r="363">
      <x:c r="C363" s="11" t="str">
        <x:v>M5-I-CUG</x:v>
      </x:c>
      <x:c r="D363" s="11" t="str">
        <x:v>M5</x:v>
      </x:c>
      <x:c r="E363" s="11" t="str">
        <x:v>Drought and water</x:v>
      </x:c>
      <x:c r="F363" s="11" t="str">
        <x:v>I-CUG</x:v>
      </x:c>
      <x:c r="G363" s="11" t="str">
        <x:v>Communications utility group</x:v>
      </x:c>
      <x:c r="H363" s="18" t="n">
        <x:v>5</x:v>
      </x:c>
      <x:c r="I363" s="18" t="n">
        <x:f>INDEX('03 Formation Registry'!$J$6:$J$53,MATCH(F363,'03 Formation Registry'!$C$6:$C$53,0))</x:f>
        <x:v>3600</x:v>
      </x:c>
      <x:c r="J363" s="18" t="n">
        <x:f>H363*I363</x:f>
        <x:v>18000</x:v>
      </x:c>
      <x:c r="K363" s="18" t="n">
        <x:f>H363*INDEX('03 Formation Registry'!$G$6:$G$53,MATCH(F363,'03 Formation Registry'!$C$6:$C$53,0))</x:f>
        <x:v>1250</x:v>
      </x:c>
      <x:c r="L363" s="11" t="str">
        <x:v>Pass 58 declared demand</x:v>
      </x:c>
      <x:c r="M363" s="26"/>
      <x:c r="N363" s="26"/>
    </x:row>
    <x:row r="364">
      <x:c r="C364" s="11" t="str">
        <x:v>M5-I-TSG</x:v>
      </x:c>
      <x:c r="D364" s="11" t="str">
        <x:v>M5</x:v>
      </x:c>
      <x:c r="E364" s="11" t="str">
        <x:v>Drought and water</x:v>
      </x:c>
      <x:c r="F364" s="11" t="str">
        <x:v>I-TSG</x:v>
      </x:c>
      <x:c r="G364" s="11" t="str">
        <x:v>Thermal safety group</x:v>
      </x:c>
      <x:c r="H364" s="18" t="n">
        <x:v>5</x:v>
      </x:c>
      <x:c r="I364" s="18" t="n">
        <x:f>INDEX('03 Formation Registry'!$J$6:$J$53,MATCH(F364,'03 Formation Registry'!$C$6:$C$53,0))</x:f>
        <x:v>3600</x:v>
      </x:c>
      <x:c r="J364" s="18" t="n">
        <x:f>H364*I364</x:f>
        <x:v>18000</x:v>
      </x:c>
      <x:c r="K364" s="18" t="n">
        <x:f>H364*INDEX('03 Formation Registry'!$G$6:$G$53,MATCH(F364,'03 Formation Registry'!$C$6:$C$53,0))</x:f>
        <x:v>1250</x:v>
      </x:c>
      <x:c r="L364" s="11" t="str">
        <x:v>Pass 58 declared demand</x:v>
      </x:c>
      <x:c r="M364" s="26"/>
      <x:c r="N364" s="26"/>
    </x:row>
    <x:row r="365">
      <x:c r="C365" s="11" t="str">
        <x:v>M5-I-URG</x:v>
      </x:c>
      <x:c r="D365" s="11" t="str">
        <x:v>M5</x:v>
      </x:c>
      <x:c r="E365" s="11" t="str">
        <x:v>Drought and water</x:v>
      </x:c>
      <x:c r="F365" s="11" t="str">
        <x:v>I-URG</x:v>
      </x:c>
      <x:c r="G365" s="11" t="str">
        <x:v>Utility reconstruction group</x:v>
      </x:c>
      <x:c r="H365" s="18" t="n">
        <x:v>6</x:v>
      </x:c>
      <x:c r="I365" s="18" t="n">
        <x:f>INDEX('03 Formation Registry'!$J$6:$J$53,MATCH(F365,'03 Formation Registry'!$C$6:$C$53,0))</x:f>
        <x:v>3600</x:v>
      </x:c>
      <x:c r="J365" s="18" t="n">
        <x:f>H365*I365</x:f>
        <x:v>21600</x:v>
      </x:c>
      <x:c r="K365" s="18" t="n">
        <x:f>H365*INDEX('03 Formation Registry'!$G$6:$G$53,MATCH(F365,'03 Formation Registry'!$C$6:$C$53,0))</x:f>
        <x:v>2700</x:v>
      </x:c>
      <x:c r="L365" s="11" t="str">
        <x:v>Pass 58 declared demand</x:v>
      </x:c>
      <x:c r="M365" s="26"/>
      <x:c r="N365" s="26"/>
    </x:row>
    <x:row r="366">
      <x:c r="C366" s="11" t="str">
        <x:v>M5-H-CHC</x:v>
      </x:c>
      <x:c r="D366" s="11" t="str">
        <x:v>M5</x:v>
      </x:c>
      <x:c r="E366" s="11" t="str">
        <x:v>Drought and water</x:v>
      </x:c>
      <x:c r="F366" s="11" t="str">
        <x:v>H-CHC</x:v>
      </x:c>
      <x:c r="G366" s="11" t="str">
        <x:v>Community health continuity group</x:v>
      </x:c>
      <x:c r="H366" s="18" t="n">
        <x:v>6</x:v>
      </x:c>
      <x:c r="I366" s="18" t="n">
        <x:f>INDEX('03 Formation Registry'!$J$6:$J$53,MATCH(F366,'03 Formation Registry'!$C$6:$C$53,0))</x:f>
        <x:v>2625</x:v>
      </x:c>
      <x:c r="J366" s="18" t="n">
        <x:f>H366*I366</x:f>
        <x:v>15750</x:v>
      </x:c>
      <x:c r="K366" s="18" t="n">
        <x:f>H366*INDEX('03 Formation Registry'!$G$6:$G$53,MATCH(F366,'03 Formation Registry'!$C$6:$C$53,0))</x:f>
        <x:v>3000</x:v>
      </x:c>
      <x:c r="L366" s="11" t="str">
        <x:v>Pass 58 declared demand</x:v>
      </x:c>
      <x:c r="M366" s="26"/>
      <x:c r="N366" s="26"/>
    </x:row>
    <x:row r="367">
      <x:c r="C367" s="11" t="str">
        <x:v>M5-H-MAC</x:v>
      </x:c>
      <x:c r="D367" s="11" t="str">
        <x:v>M5</x:v>
      </x:c>
      <x:c r="E367" s="11" t="str">
        <x:v>Drought and water</x:v>
      </x:c>
      <x:c r="F367" s="11" t="str">
        <x:v>H-MAC</x:v>
      </x:c>
      <x:c r="G367" s="11" t="str">
        <x:v>Mobile acute-care group</x:v>
      </x:c>
      <x:c r="H367" s="18" t="n">
        <x:v>3</x:v>
      </x:c>
      <x:c r="I367" s="18" t="n">
        <x:f>INDEX('03 Formation Registry'!$J$6:$J$53,MATCH(F367,'03 Formation Registry'!$C$6:$C$53,0))</x:f>
        <x:v>2625</x:v>
      </x:c>
      <x:c r="J367" s="18" t="n">
        <x:f>H367*I367</x:f>
        <x:v>7875</x:v>
      </x:c>
      <x:c r="K367" s="18" t="n">
        <x:f>H367*INDEX('03 Formation Registry'!$G$6:$G$53,MATCH(F367,'03 Formation Registry'!$C$6:$C$53,0))</x:f>
        <x:v>1800</x:v>
      </x:c>
      <x:c r="L367" s="11" t="str">
        <x:v>Pass 58 declared demand</x:v>
      </x:c>
      <x:c r="M367" s="26"/>
      <x:c r="N367" s="26"/>
    </x:row>
    <x:row r="368">
      <x:c r="C368" s="11" t="str">
        <x:v>M5-H-PHC</x:v>
      </x:c>
      <x:c r="D368" s="11" t="str">
        <x:v>M5</x:v>
      </x:c>
      <x:c r="E368" s="11" t="str">
        <x:v>Drought and water</x:v>
      </x:c>
      <x:c r="F368" s="11" t="str">
        <x:v>H-PHC</x:v>
      </x:c>
      <x:c r="G368" s="11" t="str">
        <x:v>Public-health control group</x:v>
      </x:c>
      <x:c r="H368" s="18" t="n">
        <x:v>4</x:v>
      </x:c>
      <x:c r="I368" s="18" t="n">
        <x:f>INDEX('03 Formation Registry'!$J$6:$J$53,MATCH(F368,'03 Formation Registry'!$C$6:$C$53,0))</x:f>
        <x:v>2625</x:v>
      </x:c>
      <x:c r="J368" s="18" t="n">
        <x:f>H368*I368</x:f>
        <x:v>10500</x:v>
      </x:c>
      <x:c r="K368" s="18" t="n">
        <x:f>H368*INDEX('03 Formation Registry'!$G$6:$G$53,MATCH(F368,'03 Formation Registry'!$C$6:$C$53,0))</x:f>
        <x:v>1000</x:v>
      </x:c>
      <x:c r="L368" s="11" t="str">
        <x:v>Pass 58 declared demand</x:v>
      </x:c>
      <x:c r="M368" s="26"/>
      <x:c r="N368" s="26"/>
    </x:row>
    <x:row r="369">
      <x:c r="C369" s="11" t="str">
        <x:v>M5-H-HWR</x:v>
      </x:c>
      <x:c r="D369" s="11" t="str">
        <x:v>M5</x:v>
      </x:c>
      <x:c r="E369" s="11" t="str">
        <x:v>Drought and water</x:v>
      </x:c>
      <x:c r="F369" s="11" t="str">
        <x:v>H-HWR</x:v>
      </x:c>
      <x:c r="G369" s="11" t="str">
        <x:v>Health workforce replacement group</x:v>
      </x:c>
      <x:c r="H369" s="18" t="n">
        <x:v>6</x:v>
      </x:c>
      <x:c r="I369" s="18" t="n">
        <x:f>INDEX('03 Formation Registry'!$J$6:$J$53,MATCH(F369,'03 Formation Registry'!$C$6:$C$53,0))</x:f>
        <x:v>2625</x:v>
      </x:c>
      <x:c r="J369" s="18" t="n">
        <x:f>H369*I369</x:f>
        <x:v>15750</x:v>
      </x:c>
      <x:c r="K369" s="18" t="n">
        <x:f>H369*INDEX('03 Formation Registry'!$G$6:$G$53,MATCH(F369,'03 Formation Registry'!$C$6:$C$53,0))</x:f>
        <x:v>3300</x:v>
      </x:c>
      <x:c r="L369" s="11" t="str">
        <x:v>Pass 58 declared demand</x:v>
      </x:c>
      <x:c r="M369" s="26"/>
      <x:c r="N369" s="26"/>
    </x:row>
    <x:row r="370">
      <x:c r="C370" s="11" t="str">
        <x:v>M5-C-PSG</x:v>
      </x:c>
      <x:c r="D370" s="11" t="str">
        <x:v>M5</x:v>
      </x:c>
      <x:c r="E370" s="11" t="str">
        <x:v>Drought and water</x:v>
      </x:c>
      <x:c r="F370" s="11" t="str">
        <x:v>C-PSG</x:v>
      </x:c>
      <x:c r="G370" s="11" t="str">
        <x:v>Population support group</x:v>
      </x:c>
      <x:c r="H370" s="18" t="n">
        <x:v>8</x:v>
      </x:c>
      <x:c r="I370" s="18" t="n">
        <x:f>INDEX('03 Formation Registry'!$J$6:$J$53,MATCH(F370,'03 Formation Registry'!$C$6:$C$53,0))</x:f>
        <x:v>2193.75</x:v>
      </x:c>
      <x:c r="J370" s="18" t="n">
        <x:f>H370*I370</x:f>
        <x:v>17550</x:v>
      </x:c>
      <x:c r="K370" s="18" t="n">
        <x:f>H370*INDEX('03 Formation Registry'!$G$6:$G$53,MATCH(F370,'03 Formation Registry'!$C$6:$C$53,0))</x:f>
        <x:v>3600</x:v>
      </x:c>
      <x:c r="L370" s="11" t="str">
        <x:v>Pass 58 declared demand</x:v>
      </x:c>
      <x:c r="M370" s="26"/>
      <x:c r="N370" s="26"/>
    </x:row>
    <x:row r="371">
      <x:c r="C371" s="11" t="str">
        <x:v>M5-C-EGG</x:v>
      </x:c>
      <x:c r="D371" s="11" t="str">
        <x:v>M5</x:v>
      </x:c>
      <x:c r="E371" s="11" t="str">
        <x:v>Drought and water</x:v>
      </x:c>
      <x:c r="F371" s="11" t="str">
        <x:v>C-EGG</x:v>
      </x:c>
      <x:c r="G371" s="11" t="str">
        <x:v>Essential-goods group</x:v>
      </x:c>
      <x:c r="H371" s="18" t="n">
        <x:v>8</x:v>
      </x:c>
      <x:c r="I371" s="18" t="n">
        <x:f>INDEX('03 Formation Registry'!$J$6:$J$53,MATCH(F371,'03 Formation Registry'!$C$6:$C$53,0))</x:f>
        <x:v>2193.75</x:v>
      </x:c>
      <x:c r="J371" s="18" t="n">
        <x:f>H371*I371</x:f>
        <x:v>17550</x:v>
      </x:c>
      <x:c r="K371" s="18" t="n">
        <x:f>H371*INDEX('03 Formation Registry'!$G$6:$G$53,MATCH(F371,'03 Formation Registry'!$C$6:$C$53,0))</x:f>
        <x:v>2800</x:v>
      </x:c>
      <x:c r="L371" s="11" t="str">
        <x:v>Pass 58 declared demand</x:v>
      </x:c>
      <x:c r="M371" s="26"/>
      <x:c r="N371" s="26"/>
    </x:row>
    <x:row r="372">
      <x:c r="C372" s="11" t="str">
        <x:v>M5-C-CAG</x:v>
      </x:c>
      <x:c r="D372" s="11" t="str">
        <x:v>M5</x:v>
      </x:c>
      <x:c r="E372" s="11" t="str">
        <x:v>Drought and water</x:v>
      </x:c>
      <x:c r="F372" s="11" t="str">
        <x:v>C-CAG</x:v>
      </x:c>
      <x:c r="G372" s="11" t="str">
        <x:v>Civil access group</x:v>
      </x:c>
      <x:c r="H372" s="18" t="n">
        <x:v>6</x:v>
      </x:c>
      <x:c r="I372" s="18" t="n">
        <x:f>INDEX('03 Formation Registry'!$J$6:$J$53,MATCH(F372,'03 Formation Registry'!$C$6:$C$53,0))</x:f>
        <x:v>2193.75</x:v>
      </x:c>
      <x:c r="J372" s="18" t="n">
        <x:f>H372*I372</x:f>
        <x:v>13162.5</x:v>
      </x:c>
      <x:c r="K372" s="18" t="n">
        <x:f>H372*INDEX('03 Formation Registry'!$G$6:$G$53,MATCH(F372,'03 Formation Registry'!$C$6:$C$53,0))</x:f>
        <x:v>1080</x:v>
      </x:c>
      <x:c r="L372" s="11" t="str">
        <x:v>Pass 58 declared demand</x:v>
      </x:c>
      <x:c r="M372" s="26"/>
      <x:c r="N372" s="26"/>
    </x:row>
    <x:row r="373">
      <x:c r="C373" s="11" t="str">
        <x:v>M5-C-DTG</x:v>
      </x:c>
      <x:c r="D373" s="11" t="str">
        <x:v>M5</x:v>
      </x:c>
      <x:c r="E373" s="11" t="str">
        <x:v>Drought and water</x:v>
      </x:c>
      <x:c r="F373" s="11" t="str">
        <x:v>C-DTG</x:v>
      </x:c>
      <x:c r="G373" s="11" t="str">
        <x:v>Displacement transition group</x:v>
      </x:c>
      <x:c r="H373" s="18" t="n">
        <x:v>6</x:v>
      </x:c>
      <x:c r="I373" s="18" t="n">
        <x:f>INDEX('03 Formation Registry'!$J$6:$J$53,MATCH(F373,'03 Formation Registry'!$C$6:$C$53,0))</x:f>
        <x:v>2193.75</x:v>
      </x:c>
      <x:c r="J373" s="18" t="n">
        <x:f>H373*I373</x:f>
        <x:v>13162.5</x:v>
      </x:c>
      <x:c r="K373" s="18" t="n">
        <x:f>H373*INDEX('03 Formation Registry'!$G$6:$G$53,MATCH(F373,'03 Formation Registry'!$C$6:$C$53,0))</x:f>
        <x:v>1800</x:v>
      </x:c>
      <x:c r="L373" s="11" t="str">
        <x:v>Pass 58 declared demand</x:v>
      </x:c>
      <x:c r="M373" s="26"/>
      <x:c r="N373" s="26"/>
    </x:row>
    <x:row r="374">
      <x:c r="C374" s="11" t="str">
        <x:v>M5-C-CIG</x:v>
      </x:c>
      <x:c r="D374" s="11" t="str">
        <x:v>M5</x:v>
      </x:c>
      <x:c r="E374" s="11" t="str">
        <x:v>Drought and water</x:v>
      </x:c>
      <x:c r="F374" s="11" t="str">
        <x:v>C-CIG</x:v>
      </x:c>
      <x:c r="G374" s="11" t="str">
        <x:v>Community institutions group</x:v>
      </x:c>
      <x:c r="H374" s="18" t="n">
        <x:v>5</x:v>
      </x:c>
      <x:c r="I374" s="18" t="n">
        <x:f>INDEX('03 Formation Registry'!$J$6:$J$53,MATCH(F374,'03 Formation Registry'!$C$6:$C$53,0))</x:f>
        <x:v>2193.75</x:v>
      </x:c>
      <x:c r="J374" s="18" t="n">
        <x:f>H374*I374</x:f>
        <x:v>10968.75</x:v>
      </x:c>
      <x:c r="K374" s="18" t="n">
        <x:f>H374*INDEX('03 Formation Registry'!$G$6:$G$53,MATCH(F374,'03 Formation Registry'!$C$6:$C$53,0))</x:f>
        <x:v>1250</x:v>
      </x:c>
      <x:c r="L374" s="11" t="str">
        <x:v>Pass 58 declared demand</x:v>
      </x:c>
      <x:c r="M374" s="26"/>
      <x:c r="N374" s="26"/>
    </x:row>
    <x:row r="375">
      <x:c r="C375" s="11" t="str">
        <x:v>M5-J-RIG</x:v>
      </x:c>
      <x:c r="D375" s="11" t="str">
        <x:v>M5</x:v>
      </x:c>
      <x:c r="E375" s="11" t="str">
        <x:v>Drought and water</x:v>
      </x:c>
      <x:c r="F375" s="11" t="str">
        <x:v>J-RIG</x:v>
      </x:c>
      <x:c r="G375" s="11" t="str">
        <x:v>Resilience information group</x:v>
      </x:c>
      <x:c r="H375" s="18" t="n">
        <x:v>5</x:v>
      </x:c>
      <x:c r="I375" s="18" t="n">
        <x:f>INDEX('03 Formation Registry'!$J$6:$J$53,MATCH(F375,'03 Formation Registry'!$C$6:$C$53,0))</x:f>
        <x:v>1365</x:v>
      </x:c>
      <x:c r="J375" s="18" t="n">
        <x:f>H375*I375</x:f>
        <x:v>6825</x:v>
      </x:c>
      <x:c r="K375" s="18" t="n">
        <x:f>H375*INDEX('03 Formation Registry'!$G$6:$G$53,MATCH(F375,'03 Formation Registry'!$C$6:$C$53,0))</x:f>
        <x:v>2100</x:v>
      </x:c>
      <x:c r="L375" s="11" t="str">
        <x:v>Pass 58 declared demand</x:v>
      </x:c>
      <x:c r="M375" s="26"/>
      <x:c r="N375" s="26"/>
    </x:row>
    <x:row r="376">
      <x:c r="C376" s="11" t="str">
        <x:v>M5-M-MPG</x:v>
      </x:c>
      <x:c r="D376" s="11" t="str">
        <x:v>M5</x:v>
      </x:c>
      <x:c r="E376" s="11" t="str">
        <x:v>Drought and water</x:v>
      </x:c>
      <x:c r="F376" s="11" t="str">
        <x:v>M-MPG</x:v>
      </x:c>
      <x:c r="G376" s="11" t="str">
        <x:v>Maritime production group</x:v>
      </x:c>
      <x:c r="H376" s="18" t="n">
        <x:v>4</x:v>
      </x:c>
      <x:c r="I376" s="18" t="n">
        <x:f>INDEX('03 Formation Registry'!$J$6:$J$53,MATCH(F376,'03 Formation Registry'!$C$6:$C$53,0))</x:f>
        <x:v>7350</x:v>
      </x:c>
      <x:c r="J376" s="18" t="n">
        <x:f>H376*I376</x:f>
        <x:v>29400</x:v>
      </x:c>
      <x:c r="K376" s="18" t="n">
        <x:f>H376*INDEX('03 Formation Registry'!$G$6:$G$53,MATCH(F376,'03 Formation Registry'!$C$6:$C$53,0))</x:f>
        <x:v>4400</x:v>
      </x:c>
      <x:c r="L376" s="11" t="str">
        <x:v>Pass 58 declared demand</x:v>
      </x:c>
      <x:c r="M376" s="26"/>
      <x:c r="N376" s="26"/>
    </x:row>
    <x:row r="377">
      <x:c r="C377" s="11" t="str">
        <x:v>M5-I-WRG</x:v>
      </x:c>
      <x:c r="D377" s="11" t="str">
        <x:v>M5</x:v>
      </x:c>
      <x:c r="E377" s="11" t="str">
        <x:v>Drought and water</x:v>
      </x:c>
      <x:c r="F377" s="11" t="str">
        <x:v>I-WRG</x:v>
      </x:c>
      <x:c r="G377" s="11" t="str">
        <x:v>Water restoration group</x:v>
      </x:c>
      <x:c r="H377" s="18" t="n">
        <x:v>8</x:v>
      </x:c>
      <x:c r="I377" s="18" t="n">
        <x:f>INDEX('03 Formation Registry'!$J$6:$J$53,MATCH(F377,'03 Formation Registry'!$C$6:$C$53,0))</x:f>
        <x:v>7054.799999999999</x:v>
      </x:c>
      <x:c r="J377" s="18" t="n">
        <x:f>H377*I377</x:f>
        <x:v>56438.399999999994</x:v>
      </x:c>
      <x:c r="K377" s="18" t="n">
        <x:f>H377*INDEX('03 Formation Registry'!$G$6:$G$53,MATCH(F377,'03 Formation Registry'!$C$6:$C$53,0))</x:f>
        <x:v>21760</x:v>
      </x:c>
      <x:c r="L377" s="11" t="str">
        <x:v>Pass 58 declared demand</x:v>
      </x:c>
      <x:c r="M377" s="26"/>
      <x:c r="N377" s="26"/>
    </x:row>
    <x:row r="378">
      <x:c r="C378" s="11" t="str">
        <x:v>M5-I-PRG</x:v>
      </x:c>
      <x:c r="D378" s="11" t="str">
        <x:v>M5</x:v>
      </x:c>
      <x:c r="E378" s="11" t="str">
        <x:v>Drought and water</x:v>
      </x:c>
      <x:c r="F378" s="11" t="str">
        <x:v>I-PRG</x:v>
      </x:c>
      <x:c r="G378" s="11" t="str">
        <x:v>Power restoration group</x:v>
      </x:c>
      <x:c r="H378" s="18" t="n">
        <x:v>6</x:v>
      </x:c>
      <x:c r="I378" s="18" t="n">
        <x:f>INDEX('03 Formation Registry'!$J$6:$J$53,MATCH(F378,'03 Formation Registry'!$C$6:$C$53,0))</x:f>
        <x:v>5499.6</x:v>
      </x:c>
      <x:c r="J378" s="18" t="n">
        <x:f>H378*I378</x:f>
        <x:v>32997.600000000006</x:v>
      </x:c>
      <x:c r="K378" s="18" t="n">
        <x:f>H378*INDEX('03 Formation Registry'!$G$6:$G$53,MATCH(F378,'03 Formation Registry'!$C$6:$C$53,0))</x:f>
        <x:v>16776</x:v>
      </x:c>
      <x:c r="L378" s="11" t="str">
        <x:v>Pass 58 declared demand</x:v>
      </x:c>
      <x:c r="M378" s="26"/>
      <x:c r="N378" s="26"/>
    </x:row>
    <x:row r="379">
      <x:c r="C379" s="11" t="str">
        <x:v>M5-I-GBG</x:v>
      </x:c>
      <x:c r="D379" s="11" t="str">
        <x:v>M5</x:v>
      </x:c>
      <x:c r="E379" s="11" t="str">
        <x:v>Drought and water</x:v>
      </x:c>
      <x:c r="F379" s="11" t="str">
        <x:v>I-GBG</x:v>
      </x:c>
      <x:c r="G379" s="11" t="str">
        <x:v>Grid bridge group</x:v>
      </x:c>
      <x:c r="H379" s="18" t="n">
        <x:v>4</x:v>
      </x:c>
      <x:c r="I379" s="18" t="n">
        <x:f>INDEX('03 Formation Registry'!$J$6:$J$53,MATCH(F379,'03 Formation Registry'!$C$6:$C$53,0))</x:f>
        <x:v>4500</x:v>
      </x:c>
      <x:c r="J379" s="18" t="n">
        <x:f>H379*I379</x:f>
        <x:v>18000</x:v>
      </x:c>
      <x:c r="K379" s="18" t="n">
        <x:f>H379*INDEX('03 Formation Registry'!$G$6:$G$53,MATCH(F379,'03 Formation Registry'!$C$6:$C$53,0))</x:f>
        <x:v>7200</x:v>
      </x:c>
      <x:c r="L379" s="11" t="str">
        <x:v>Pass 58 declared demand</x:v>
      </x:c>
      <x:c r="M379" s="26"/>
      <x:c r="N379" s="26"/>
    </x:row>
    <x:row r="380">
      <x:c r="C380" s="11" t="str">
        <x:v>M5-H-THC</x:v>
      </x:c>
      <x:c r="D380" s="11" t="str">
        <x:v>M5</x:v>
      </x:c>
      <x:c r="E380" s="11" t="str">
        <x:v>Drought and water</x:v>
      </x:c>
      <x:c r="F380" s="11" t="str">
        <x:v>H-THC</x:v>
      </x:c>
      <x:c r="G380" s="11" t="str">
        <x:v>Theater hospital command</x:v>
      </x:c>
      <x:c r="H380" s="18" t="n">
        <x:v>2</x:v>
      </x:c>
      <x:c r="I380" s="18" t="n">
        <x:f>INDEX('03 Formation Registry'!$J$6:$J$53,MATCH(F380,'03 Formation Registry'!$C$6:$C$53,0))</x:f>
        <x:v>1837.5</x:v>
      </x:c>
      <x:c r="J380" s="18" t="n">
        <x:f>H380*I380</x:f>
        <x:v>3675</x:v>
      </x:c>
      <x:c r="K380" s="18" t="n">
        <x:f>H380*INDEX('03 Formation Registry'!$G$6:$G$53,MATCH(F380,'03 Formation Registry'!$C$6:$C$53,0))</x:f>
        <x:v>1800</x:v>
      </x:c>
      <x:c r="L380" s="11" t="str">
        <x:v>Pass 58 declared demand</x:v>
      </x:c>
      <x:c r="M380" s="26"/>
      <x:c r="N380" s="26"/>
    </x:row>
    <x:row r="381">
      <x:c r="C381" s="11" t="str">
        <x:v>M5-H-PMG</x:v>
      </x:c>
      <x:c r="D381" s="11" t="str">
        <x:v>M5</x:v>
      </x:c>
      <x:c r="E381" s="11" t="str">
        <x:v>Drought and water</x:v>
      </x:c>
      <x:c r="F381" s="11" t="str">
        <x:v>H-PMG</x:v>
      </x:c>
      <x:c r="G381" s="11" t="str">
        <x:v>Patient movement group</x:v>
      </x:c>
      <x:c r="H381" s="18" t="n">
        <x:v>3</x:v>
      </x:c>
      <x:c r="I381" s="18" t="n">
        <x:f>INDEX('03 Formation Registry'!$J$6:$J$53,MATCH(F381,'03 Formation Registry'!$C$6:$C$53,0))</x:f>
        <x:v>2887.4999999999995</x:v>
      </x:c>
      <x:c r="J381" s="18" t="n">
        <x:f>H381*I381</x:f>
        <x:v>8662.499999999998</x:v>
      </x:c>
      <x:c r="K381" s="18" t="n">
        <x:f>H381*INDEX('03 Formation Registry'!$G$6:$G$53,MATCH(F381,'03 Formation Registry'!$C$6:$C$53,0))</x:f>
        <x:v>1950</x:v>
      </x:c>
      <x:c r="L381" s="11" t="str">
        <x:v>Pass 58 declared demand</x:v>
      </x:c>
      <x:c r="M381" s="26"/>
      <x:c r="N381" s="26"/>
    </x:row>
    <x:row r="382">
      <x:c r="C382" s="11" t="str">
        <x:v>M5-C-ERG</x:v>
      </x:c>
      <x:c r="D382" s="11" t="str">
        <x:v>M5</x:v>
      </x:c>
      <x:c r="E382" s="11" t="str">
        <x:v>Drought and water</x:v>
      </x:c>
      <x:c r="F382" s="11" t="str">
        <x:v>C-ERG</x:v>
      </x:c>
      <x:c r="G382" s="11" t="str">
        <x:v>Economic restart group</x:v>
      </x:c>
      <x:c r="H382" s="18" t="n">
        <x:v>5</x:v>
      </x:c>
      <x:c r="I382" s="18" t="n">
        <x:f>INDEX('03 Formation Registry'!$J$6:$J$53,MATCH(F382,'03 Formation Registry'!$C$6:$C$53,0))</x:f>
        <x:v>1218.75</x:v>
      </x:c>
      <x:c r="J382" s="18" t="n">
        <x:f>H382*I382</x:f>
        <x:v>6093.75</x:v>
      </x:c>
      <x:c r="K382" s="18" t="n">
        <x:f>H382*INDEX('03 Formation Registry'!$G$6:$G$53,MATCH(F382,'03 Formation Registry'!$C$6:$C$53,0))</x:f>
        <x:v>1750</x:v>
      </x:c>
      <x:c r="L382" s="11" t="str">
        <x:v>Pass 58 declared demand</x:v>
      </x:c>
      <x:c r="M382" s="26"/>
      <x:c r="N382" s="26"/>
    </x:row>
    <x:row r="383">
      <x:c r="C383" s="11" t="str">
        <x:v>M5-CM-HCG</x:v>
      </x:c>
      <x:c r="D383" s="11" t="str">
        <x:v>M5</x:v>
      </x:c>
      <x:c r="E383" s="11" t="str">
        <x:v>Drought and water</x:v>
      </x:c>
      <x:c r="F383" s="11" t="str">
        <x:v>CM-HCG</x:v>
      </x:c>
      <x:c r="G383" s="11" t="str">
        <x:v>Household collection group</x:v>
      </x:c>
      <x:c r="H383" s="18" t="n">
        <x:v>5</x:v>
      </x:c>
      <x:c r="I383" s="18" t="n">
        <x:f>INDEX('03 Formation Registry'!$J$6:$J$53,MATCH(F383,'03 Formation Registry'!$C$6:$C$53,0))</x:f>
        <x:v>3353.7</x:v>
      </x:c>
      <x:c r="J383" s="18" t="n">
        <x:f>H383*I383</x:f>
        <x:v>16768.5</x:v>
      </x:c>
      <x:c r="K383" s="18" t="n">
        <x:f>H383*INDEX('03 Formation Registry'!$G$6:$G$53,MATCH(F383,'03 Formation Registry'!$C$6:$C$53,0))</x:f>
        <x:v>37935</x:v>
      </x:c>
      <x:c r="L383" s="11" t="str">
        <x:v>Pass 58 declared demand</x:v>
      </x:c>
      <x:c r="M383" s="26"/>
      <x:c r="N383" s="26"/>
    </x:row>
    <x:row r="384">
      <x:c r="C384" s="11" t="str">
        <x:v>M5-CM-CTN</x:v>
      </x:c>
      <x:c r="D384" s="11" t="str">
        <x:v>M5</x:v>
      </x:c>
      <x:c r="E384" s="11" t="str">
        <x:v>Drought and water</x:v>
      </x:c>
      <x:c r="F384" s="11" t="str">
        <x:v>CM-CTN</x:v>
      </x:c>
      <x:c r="G384" s="11" t="str">
        <x:v>Continuity transfer-node group</x:v>
      </x:c>
      <x:c r="H384" s="18" t="n">
        <x:v>4</x:v>
      </x:c>
      <x:c r="I384" s="18" t="n">
        <x:f>INDEX('03 Formation Registry'!$J$6:$J$53,MATCH(F384,'03 Formation Registry'!$C$6:$C$53,0))</x:f>
        <x:v>2369.325</x:v>
      </x:c>
      <x:c r="J384" s="18" t="n">
        <x:f>H384*I384</x:f>
        <x:v>9477.3</x:v>
      </x:c>
      <x:c r="K384" s="18" t="n">
        <x:f>H384*INDEX('03 Formation Registry'!$G$6:$G$53,MATCH(F384,'03 Formation Registry'!$C$6:$C$53,0))</x:f>
        <x:v>9156</x:v>
      </x:c>
      <x:c r="L384" s="11" t="str">
        <x:v>Pass 58 declared demand</x:v>
      </x:c>
      <x:c r="M384" s="26"/>
      <x:c r="N384" s="26"/>
    </x:row>
    <x:row r="385">
      <x:c r="C385" s="11" t="str">
        <x:v>M5-CM-RMG</x:v>
      </x:c>
      <x:c r="D385" s="11" t="str">
        <x:v>M5</x:v>
      </x:c>
      <x:c r="E385" s="11" t="str">
        <x:v>Drought and water</x:v>
      </x:c>
      <x:c r="F385" s="11" t="str">
        <x:v>CM-RMG</x:v>
      </x:c>
      <x:c r="G385" s="11" t="str">
        <x:v>Civil road-mobility group</x:v>
      </x:c>
      <x:c r="H385" s="18" t="n">
        <x:v>6</x:v>
      </x:c>
      <x:c r="I385" s="18" t="n">
        <x:f>INDEX('03 Formation Registry'!$J$6:$J$53,MATCH(F385,'03 Formation Registry'!$C$6:$C$53,0))</x:f>
        <x:v>2625</x:v>
      </x:c>
      <x:c r="J385" s="18" t="n">
        <x:f>H385*I385</x:f>
        <x:v>15750</x:v>
      </x:c>
      <x:c r="K385" s="18" t="n">
        <x:f>H385*INDEX('03 Formation Registry'!$G$6:$G$53,MATCH(F385,'03 Formation Registry'!$C$6:$C$53,0))</x:f>
        <x:v>5400</x:v>
      </x:c>
      <x:c r="L385" s="11" t="str">
        <x:v>Pass 58 declared demand</x:v>
      </x:c>
      <x:c r="M385" s="26"/>
      <x:c r="N385" s="26"/>
    </x:row>
    <x:row r="386">
      <x:c r="C386" s="11" t="str">
        <x:v>M5-CM-RLG</x:v>
      </x:c>
      <x:c r="D386" s="11" t="str">
        <x:v>M5</x:v>
      </x:c>
      <x:c r="E386" s="11" t="str">
        <x:v>Drought and water</x:v>
      </x:c>
      <x:c r="F386" s="11" t="str">
        <x:v>CM-RLG</x:v>
      </x:c>
      <x:c r="G386" s="11" t="str">
        <x:v>Civil rail-mobility group</x:v>
      </x:c>
      <x:c r="H386" s="18" t="n">
        <x:v>2</x:v>
      </x:c>
      <x:c r="I386" s="18" t="n">
        <x:f>INDEX('03 Formation Registry'!$J$6:$J$53,MATCH(F386,'03 Formation Registry'!$C$6:$C$53,0))</x:f>
        <x:v>3600</x:v>
      </x:c>
      <x:c r="J386" s="18" t="n">
        <x:f>H386*I386</x:f>
        <x:v>7200</x:v>
      </x:c>
      <x:c r="K386" s="18" t="n">
        <x:f>H386*INDEX('03 Formation Registry'!$G$6:$G$53,MATCH(F386,'03 Formation Registry'!$C$6:$C$53,0))</x:f>
        <x:v>1000</x:v>
      </x:c>
      <x:c r="L386" s="11" t="str">
        <x:v>Pass 58 declared demand</x:v>
      </x:c>
      <x:c r="M386" s="26"/>
      <x:c r="N386" s="26"/>
    </x:row>
    <x:row r="387">
      <x:c r="C387" s="11" t="str">
        <x:v>M5-CM-AMG</x:v>
      </x:c>
      <x:c r="D387" s="11" t="str">
        <x:v>M5</x:v>
      </x:c>
      <x:c r="E387" s="11" t="str">
        <x:v>Drought and water</x:v>
      </x:c>
      <x:c r="F387" s="11" t="str">
        <x:v>CM-AMG</x:v>
      </x:c>
      <x:c r="G387" s="11" t="str">
        <x:v>Civil air-mobility group</x:v>
      </x:c>
      <x:c r="H387" s="18" t="n">
        <x:v>3</x:v>
      </x:c>
      <x:c r="I387" s="18" t="n">
        <x:f>INDEX('03 Formation Registry'!$J$6:$J$53,MATCH(F387,'03 Formation Registry'!$C$6:$C$53,0))</x:f>
        <x:v>3375</x:v>
      </x:c>
      <x:c r="J387" s="18" t="n">
        <x:f>H387*I387</x:f>
        <x:v>10125</x:v>
      </x:c>
      <x:c r="K387" s="18" t="n">
        <x:f>H387*INDEX('03 Formation Registry'!$G$6:$G$53,MATCH(F387,'03 Formation Registry'!$C$6:$C$53,0))</x:f>
        <x:v>1800</x:v>
      </x:c>
      <x:c r="L387" s="11" t="str">
        <x:v>Pass 58 declared demand</x:v>
      </x:c>
      <x:c r="M387" s="26"/>
      <x:c r="N387" s="26"/>
    </x:row>
    <x:row r="388">
      <x:c r="C388" s="11" t="str">
        <x:v>M5-CM-WMG</x:v>
      </x:c>
      <x:c r="D388" s="11" t="str">
        <x:v>M5</x:v>
      </x:c>
      <x:c r="E388" s="11" t="str">
        <x:v>Drought and water</x:v>
      </x:c>
      <x:c r="F388" s="11" t="str">
        <x:v>CM-WMG</x:v>
      </x:c>
      <x:c r="G388" s="11" t="str">
        <x:v>Civil water-mobility group</x:v>
      </x:c>
      <x:c r="H388" s="18" t="n">
        <x:v>3</x:v>
      </x:c>
      <x:c r="I388" s="18" t="n">
        <x:f>INDEX('03 Formation Registry'!$J$6:$J$53,MATCH(F388,'03 Formation Registry'!$C$6:$C$53,0))</x:f>
        <x:v>3375</x:v>
      </x:c>
      <x:c r="J388" s="18" t="n">
        <x:f>H388*I388</x:f>
        <x:v>10125</x:v>
      </x:c>
      <x:c r="K388" s="18" t="n">
        <x:f>H388*INDEX('03 Formation Registry'!$G$6:$G$53,MATCH(F388,'03 Formation Registry'!$C$6:$C$53,0))</x:f>
        <x:v>1500</x:v>
      </x:c>
      <x:c r="L388" s="11" t="str">
        <x:v>Pass 58 declared demand</x:v>
      </x:c>
      <x:c r="M388" s="26"/>
      <x:c r="N388" s="26"/>
    </x:row>
    <x:row r="389">
      <x:c r="C389" s="11" t="str">
        <x:v>M5-CM-RDC</x:v>
      </x:c>
      <x:c r="D389" s="11" t="str">
        <x:v>M5</x:v>
      </x:c>
      <x:c r="E389" s="11" t="str">
        <x:v>Drought and water</x:v>
      </x:c>
      <x:c r="F389" s="11" t="str">
        <x:v>CM-RDC</x:v>
      </x:c>
      <x:c r="G389" s="11" t="str">
        <x:v>Return and durable-continuity group</x:v>
      </x:c>
      <x:c r="H389" s="18" t="n">
        <x:v>5</x:v>
      </x:c>
      <x:c r="I389" s="18" t="n">
        <x:f>INDEX('03 Formation Registry'!$J$6:$J$53,MATCH(F389,'03 Formation Registry'!$C$6:$C$53,0))</x:f>
        <x:v>675</x:v>
      </x:c>
      <x:c r="J389" s="18" t="n">
        <x:f>H389*I389</x:f>
        <x:v>3375</x:v>
      </x:c>
      <x:c r="K389" s="18" t="n">
        <x:f>H389*INDEX('03 Formation Registry'!$G$6:$G$53,MATCH(F389,'03 Formation Registry'!$C$6:$C$53,0))</x:f>
        <x:v>2250</x:v>
      </x:c>
      <x:c r="L389" s="11" t="str">
        <x:v>Pass 58 declared demand</x:v>
      </x:c>
      <x:c r="M389" s="26"/>
      <x:c r="N389" s="26"/>
    </x:row>
    <x:row r="390">
      <x:c r="C390" s="11" t="str">
        <x:v>G1-J-CIE</x:v>
      </x:c>
      <x:c r="D390" s="11" t="str">
        <x:v>G1</x:v>
      </x:c>
      <x:c r="E390" s="11" t="str">
        <x:v>Allied megacity earthquake</x:v>
      </x:c>
      <x:c r="F390" s="11" t="str">
        <x:v>J-CIE</x:v>
      </x:c>
      <x:c r="G390" s="11" t="str">
        <x:v>Civil integration and effects group</x:v>
      </x:c>
      <x:c r="H390" s="18" t="n">
        <x:v>4</x:v>
      </x:c>
      <x:c r="I390" s="18" t="n">
        <x:f>INDEX('03 Formation Registry'!$J$6:$J$53,MATCH(F390,'03 Formation Registry'!$C$6:$C$53,0))</x:f>
        <x:v>1072.5</x:v>
      </x:c>
      <x:c r="J390" s="18" t="n">
        <x:f>H390*I390</x:f>
        <x:v>4290</x:v>
      </x:c>
      <x:c r="K390" s="18" t="n">
        <x:f>H390*INDEX('03 Formation Registry'!$G$6:$G$53,MATCH(F390,'03 Formation Registry'!$C$6:$C$53,0))</x:f>
        <x:v>480</x:v>
      </x:c>
      <x:c r="L390" s="11" t="str">
        <x:v>Pass 58 declared demand</x:v>
      </x:c>
      <x:c r="M390" s="26"/>
      <x:c r="N390" s="26"/>
    </x:row>
    <x:row r="391">
      <x:c r="C391" s="11" t="str">
        <x:v>G1-J-TOC</x:v>
      </x:c>
      <x:c r="D391" s="11" t="str">
        <x:v>G1</x:v>
      </x:c>
      <x:c r="E391" s="11" t="str">
        <x:v>Allied megacity earthquake</x:v>
      </x:c>
      <x:c r="F391" s="11" t="str">
        <x:v>J-TOC</x:v>
      </x:c>
      <x:c r="G391" s="11" t="str">
        <x:v>Theater-opening command</x:v>
      </x:c>
      <x:c r="H391" s="18" t="n">
        <x:v>3</x:v>
      </x:c>
      <x:c r="I391" s="18" t="n">
        <x:f>INDEX('03 Formation Registry'!$J$6:$J$53,MATCH(F391,'03 Formation Registry'!$C$6:$C$53,0))</x:f>
        <x:v>1072.5</x:v>
      </x:c>
      <x:c r="J391" s="18" t="n">
        <x:f>H391*I391</x:f>
        <x:v>3217.5</x:v>
      </x:c>
      <x:c r="K391" s="18" t="n">
        <x:f>H391*INDEX('03 Formation Registry'!$G$6:$G$53,MATCH(F391,'03 Formation Registry'!$C$6:$C$53,0))</x:f>
        <x:v>1800</x:v>
      </x:c>
      <x:c r="L391" s="11" t="str">
        <x:v>Pass 58 declared demand</x:v>
      </x:c>
      <x:c r="M391" s="26"/>
      <x:c r="N391" s="26"/>
    </x:row>
    <x:row r="392">
      <x:c r="C392" s="11" t="str">
        <x:v>G1-J-TSC</x:v>
      </x:c>
      <x:c r="D392" s="11" t="str">
        <x:v>G1</x:v>
      </x:c>
      <x:c r="E392" s="11" t="str">
        <x:v>Allied megacity earthquake</x:v>
      </x:c>
      <x:c r="F392" s="11" t="str">
        <x:v>J-TSC</x:v>
      </x:c>
      <x:c r="G392" s="11" t="str">
        <x:v>Theater sustainment command</x:v>
      </x:c>
      <x:c r="H392" s="18" t="n">
        <x:v>4</x:v>
      </x:c>
      <x:c r="I392" s="18" t="n">
        <x:f>INDEX('03 Formation Registry'!$J$6:$J$53,MATCH(F392,'03 Formation Registry'!$C$6:$C$53,0))</x:f>
        <x:v>1072.5</x:v>
      </x:c>
      <x:c r="J392" s="18" t="n">
        <x:f>H392*I392</x:f>
        <x:v>4290</x:v>
      </x:c>
      <x:c r="K392" s="18" t="n">
        <x:f>H392*INDEX('03 Formation Registry'!$G$6:$G$53,MATCH(F392,'03 Formation Registry'!$C$6:$C$53,0))</x:f>
        <x:v>3600</x:v>
      </x:c>
      <x:c r="L392" s="11" t="str">
        <x:v>Pass 58 declared demand</x:v>
      </x:c>
      <x:c r="M392" s="26"/>
      <x:c r="N392" s="26"/>
    </x:row>
    <x:row r="393">
      <x:c r="C393" s="11" t="str">
        <x:v>G1-J-RRG</x:v>
      </x:c>
      <x:c r="D393" s="11" t="str">
        <x:v>G1</x:v>
      </x:c>
      <x:c r="E393" s="11" t="str">
        <x:v>Allied megacity earthquake</x:v>
      </x:c>
      <x:c r="F393" s="11" t="str">
        <x:v>J-RRG</x:v>
      </x:c>
      <x:c r="G393" s="11" t="str">
        <x:v>Replacement and reconstitution group</x:v>
      </x:c>
      <x:c r="H393" s="18" t="n">
        <x:v>4</x:v>
      </x:c>
      <x:c r="I393" s="18" t="n">
        <x:f>INDEX('03 Formation Registry'!$J$6:$J$53,MATCH(F393,'03 Formation Registry'!$C$6:$C$53,0))</x:f>
        <x:v>1072.5</x:v>
      </x:c>
      <x:c r="J393" s="18" t="n">
        <x:f>H393*I393</x:f>
        <x:v>4290</x:v>
      </x:c>
      <x:c r="K393" s="18" t="n">
        <x:f>H393*INDEX('03 Formation Registry'!$G$6:$G$53,MATCH(F393,'03 Formation Registry'!$C$6:$C$53,0))</x:f>
        <x:v>1600</x:v>
      </x:c>
      <x:c r="L393" s="11" t="str">
        <x:v>Pass 58 declared demand</x:v>
      </x:c>
      <x:c r="M393" s="26"/>
      <x:c r="N393" s="26"/>
    </x:row>
    <x:row r="394">
      <x:c r="C394" s="11" t="str">
        <x:v>G1-J-TDG</x:v>
      </x:c>
      <x:c r="D394" s="11" t="str">
        <x:v>G1</x:v>
      </x:c>
      <x:c r="E394" s="11" t="str">
        <x:v>Allied megacity earthquake</x:v>
      </x:c>
      <x:c r="F394" s="11" t="str">
        <x:v>J-TDG</x:v>
      </x:c>
      <x:c r="G394" s="11" t="str">
        <x:v>Transfer and demobilization group</x:v>
      </x:c>
      <x:c r="H394" s="18" t="n">
        <x:v>3</x:v>
      </x:c>
      <x:c r="I394" s="18" t="n">
        <x:f>INDEX('03 Formation Registry'!$J$6:$J$53,MATCH(F394,'03 Formation Registry'!$C$6:$C$53,0))</x:f>
        <x:v>1072.5</x:v>
      </x:c>
      <x:c r="J394" s="18" t="n">
        <x:f>H394*I394</x:f>
        <x:v>3217.5</x:v>
      </x:c>
      <x:c r="K394" s="18" t="n">
        <x:f>H394*INDEX('03 Formation Registry'!$G$6:$G$53,MATCH(F394,'03 Formation Registry'!$C$6:$C$53,0))</x:f>
        <x:v>450</x:v>
      </x:c>
      <x:c r="L394" s="11" t="str">
        <x:v>Pass 58 declared demand</x:v>
      </x:c>
      <x:c r="M394" s="26"/>
      <x:c r="N394" s="26"/>
    </x:row>
    <x:row r="395">
      <x:c r="C395" s="11" t="str">
        <x:v>G1-L-ROG</x:v>
      </x:c>
      <x:c r="D395" s="11" t="str">
        <x:v>G1</x:v>
      </x:c>
      <x:c r="E395" s="11" t="str">
        <x:v>Allied megacity earthquake</x:v>
      </x:c>
      <x:c r="F395" s="11" t="str">
        <x:v>L-ROG</x:v>
      </x:c>
      <x:c r="G395" s="11" t="str">
        <x:v>Access and route-opening group</x:v>
      </x:c>
      <x:c r="H395" s="18" t="n">
        <x:v>10</x:v>
      </x:c>
      <x:c r="I395" s="18" t="n">
        <x:f>INDEX('03 Formation Registry'!$J$6:$J$53,MATCH(F395,'03 Formation Registry'!$C$6:$C$53,0))</x:f>
        <x:v>3037.5</x:v>
      </x:c>
      <x:c r="J395" s="18" t="n">
        <x:f>H395*I395</x:f>
        <x:v>30375</x:v>
      </x:c>
      <x:c r="K395" s="18" t="n">
        <x:f>H395*INDEX('03 Formation Registry'!$G$6:$G$53,MATCH(F395,'03 Formation Registry'!$C$6:$C$53,0))</x:f>
        <x:v>3500</x:v>
      </x:c>
      <x:c r="L395" s="11" t="str">
        <x:v>Pass 58 declared demand</x:v>
      </x:c>
      <x:c r="M395" s="26"/>
      <x:c r="N395" s="26"/>
    </x:row>
    <x:row r="396">
      <x:c r="C396" s="11" t="str">
        <x:v>G1-L-HCG</x:v>
      </x:c>
      <x:c r="D396" s="11" t="str">
        <x:v>G1</x:v>
      </x:c>
      <x:c r="E396" s="11" t="str">
        <x:v>Allied megacity earthquake</x:v>
      </x:c>
      <x:c r="F396" s="11" t="str">
        <x:v>L-HCG</x:v>
      </x:c>
      <x:c r="G396" s="11" t="str">
        <x:v>Flood and hydraulic-control group</x:v>
      </x:c>
      <x:c r="H396" s="18" t="n">
        <x:v>4</x:v>
      </x:c>
      <x:c r="I396" s="18" t="n">
        <x:f>INDEX('03 Formation Registry'!$J$6:$J$53,MATCH(F396,'03 Formation Registry'!$C$6:$C$53,0))</x:f>
        <x:v>3037.5</x:v>
      </x:c>
      <x:c r="J396" s="18" t="n">
        <x:f>H396*I396</x:f>
        <x:v>12150</x:v>
      </x:c>
      <x:c r="K396" s="18" t="n">
        <x:f>H396*INDEX('03 Formation Registry'!$G$6:$G$53,MATCH(F396,'03 Formation Registry'!$C$6:$C$53,0))</x:f>
        <x:v>2000</x:v>
      </x:c>
      <x:c r="L396" s="11" t="str">
        <x:v>Pass 58 declared demand</x:v>
      </x:c>
      <x:c r="M396" s="26"/>
      <x:c r="N396" s="26"/>
    </x:row>
    <x:row r="397">
      <x:c r="C397" s="11" t="str">
        <x:v>G1-L-DMG</x:v>
      </x:c>
      <x:c r="D397" s="11" t="str">
        <x:v>G1</x:v>
      </x:c>
      <x:c r="E397" s="11" t="str">
        <x:v>Allied megacity earthquake</x:v>
      </x:c>
      <x:c r="F397" s="11" t="str">
        <x:v>L-DMG</x:v>
      </x:c>
      <x:c r="G397" s="11" t="str">
        <x:v>Debris and materials group</x:v>
      </x:c>
      <x:c r="H397" s="18" t="n">
        <x:v>10</x:v>
      </x:c>
      <x:c r="I397" s="18" t="n">
        <x:f>INDEX('03 Formation Registry'!$J$6:$J$53,MATCH(F397,'03 Formation Registry'!$C$6:$C$53,0))</x:f>
        <x:v>3037.5</x:v>
      </x:c>
      <x:c r="J397" s="18" t="n">
        <x:f>H397*I397</x:f>
        <x:v>30375</x:v>
      </x:c>
      <x:c r="K397" s="18" t="n">
        <x:f>H397*INDEX('03 Formation Registry'!$G$6:$G$53,MATCH(F397,'03 Formation Registry'!$C$6:$C$53,0))</x:f>
        <x:v>4000</x:v>
      </x:c>
      <x:c r="L397" s="11" t="str">
        <x:v>Pass 58 declared demand</x:v>
      </x:c>
      <x:c r="M397" s="26"/>
      <x:c r="N397" s="26"/>
    </x:row>
    <x:row r="398">
      <x:c r="C398" s="11" t="str">
        <x:v>G1-L-TWG</x:v>
      </x:c>
      <x:c r="D398" s="11" t="str">
        <x:v>G1</x:v>
      </x:c>
      <x:c r="E398" s="11" t="str">
        <x:v>Allied megacity earthquake</x:v>
      </x:c>
      <x:c r="F398" s="11" t="str">
        <x:v>L-TWG</x:v>
      </x:c>
      <x:c r="G398" s="11" t="str">
        <x:v>Temporary works and crossing group</x:v>
      </x:c>
      <x:c r="H398" s="18" t="n">
        <x:v>8</x:v>
      </x:c>
      <x:c r="I398" s="18" t="n">
        <x:f>INDEX('03 Formation Registry'!$J$6:$J$53,MATCH(F398,'03 Formation Registry'!$C$6:$C$53,0))</x:f>
        <x:v>3037.5</x:v>
      </x:c>
      <x:c r="J398" s="18" t="n">
        <x:f>H398*I398</x:f>
        <x:v>24300</x:v>
      </x:c>
      <x:c r="K398" s="18" t="n">
        <x:f>H398*INDEX('03 Formation Registry'!$G$6:$G$53,MATCH(F398,'03 Formation Registry'!$C$6:$C$53,0))</x:f>
        <x:v>2800</x:v>
      </x:c>
      <x:c r="L398" s="11" t="str">
        <x:v>Pass 58 declared demand</x:v>
      </x:c>
      <x:c r="M398" s="26"/>
      <x:c r="N398" s="26"/>
    </x:row>
    <x:row r="399">
      <x:c r="C399" s="11" t="str">
        <x:v>G1-L-GFG</x:v>
      </x:c>
      <x:c r="D399" s="11" t="str">
        <x:v>G1</x:v>
      </x:c>
      <x:c r="E399" s="11" t="str">
        <x:v>Allied megacity earthquake</x:v>
      </x:c>
      <x:c r="F399" s="11" t="str">
        <x:v>L-GFG</x:v>
      </x:c>
      <x:c r="G399" s="11" t="str">
        <x:v>Ground fire and landscape group</x:v>
      </x:c>
      <x:c r="H399" s="18" t="n">
        <x:v>2</x:v>
      </x:c>
      <x:c r="I399" s="18" t="n">
        <x:f>INDEX('03 Formation Registry'!$J$6:$J$53,MATCH(F399,'03 Formation Registry'!$C$6:$C$53,0))</x:f>
        <x:v>3037.5</x:v>
      </x:c>
      <x:c r="J399" s="18" t="n">
        <x:f>H399*I399</x:f>
        <x:v>6075</x:v>
      </x:c>
      <x:c r="K399" s="18" t="n">
        <x:f>H399*INDEX('03 Formation Registry'!$G$6:$G$53,MATCH(F399,'03 Formation Registry'!$C$6:$C$53,0))</x:f>
        <x:v>900</x:v>
      </x:c>
      <x:c r="L399" s="11" t="str">
        <x:v>Pass 58 declared demand</x:v>
      </x:c>
      <x:c r="M399" s="26"/>
      <x:c r="N399" s="26"/>
    </x:row>
    <x:row r="400">
      <x:c r="C400" s="11" t="str">
        <x:v>G1-A-SMW</x:v>
      </x:c>
      <x:c r="D400" s="11" t="str">
        <x:v>G1</x:v>
      </x:c>
      <x:c r="E400" s="11" t="str">
        <x:v>Allied megacity earthquake</x:v>
      </x:c>
      <x:c r="F400" s="11" t="str">
        <x:v>A-SMW</x:v>
      </x:c>
      <x:c r="G400" s="11" t="str">
        <x:v>Strategic mobility wing</x:v>
      </x:c>
      <x:c r="H400" s="18" t="n">
        <x:v>5</x:v>
      </x:c>
      <x:c r="I400" s="18" t="n">
        <x:f>INDEX('03 Formation Registry'!$J$6:$J$53,MATCH(F400,'03 Formation Registry'!$C$6:$C$53,0))</x:f>
        <x:v>2812.5</x:v>
      </x:c>
      <x:c r="J400" s="18" t="n">
        <x:f>H400*I400</x:f>
        <x:v>14062.5</x:v>
      </x:c>
      <x:c r="K400" s="18" t="n">
        <x:f>H400*INDEX('03 Formation Registry'!$G$6:$G$53,MATCH(F400,'03 Formation Registry'!$C$6:$C$53,0))</x:f>
        <x:v>4500</x:v>
      </x:c>
      <x:c r="L400" s="11" t="str">
        <x:v>Pass 58 declared demand</x:v>
      </x:c>
      <x:c r="M400" s="26"/>
      <x:c r="N400" s="26"/>
    </x:row>
    <x:row r="401">
      <x:c r="C401" s="11" t="str">
        <x:v>G1-A-AAG</x:v>
      </x:c>
      <x:c r="D401" s="11" t="str">
        <x:v>G1</x:v>
      </x:c>
      <x:c r="E401" s="11" t="str">
        <x:v>Allied megacity earthquake</x:v>
      </x:c>
      <x:c r="F401" s="11" t="str">
        <x:v>A-AAG</x:v>
      </x:c>
      <x:c r="G401" s="11" t="str">
        <x:v>Austere air-access group</x:v>
      </x:c>
      <x:c r="H401" s="18" t="n">
        <x:v>5</x:v>
      </x:c>
      <x:c r="I401" s="18" t="n">
        <x:f>INDEX('03 Formation Registry'!$J$6:$J$53,MATCH(F401,'03 Formation Registry'!$C$6:$C$53,0))</x:f>
        <x:v>2812.5</x:v>
      </x:c>
      <x:c r="J401" s="18" t="n">
        <x:f>H401*I401</x:f>
        <x:v>14062.5</x:v>
      </x:c>
      <x:c r="K401" s="18" t="n">
        <x:f>H401*INDEX('03 Formation Registry'!$G$6:$G$53,MATCH(F401,'03 Formation Registry'!$C$6:$C$53,0))</x:f>
        <x:v>1750</x:v>
      </x:c>
      <x:c r="L401" s="11" t="str">
        <x:v>Pass 58 declared demand</x:v>
      </x:c>
      <x:c r="M401" s="26"/>
      <x:c r="N401" s="26"/>
    </x:row>
    <x:row r="402">
      <x:c r="C402" s="11" t="str">
        <x:v>G1-A-AHW</x:v>
      </x:c>
      <x:c r="D402" s="11" t="str">
        <x:v>G1</x:v>
      </x:c>
      <x:c r="E402" s="11" t="str">
        <x:v>Allied megacity earthquake</x:v>
      </x:c>
      <x:c r="F402" s="11" t="str">
        <x:v>A-AHW</x:v>
      </x:c>
      <x:c r="G402" s="11" t="str">
        <x:v>Aerial hazard-control wing</x:v>
      </x:c>
      <x:c r="H402" s="18" t="n">
        <x:v>2</x:v>
      </x:c>
      <x:c r="I402" s="18" t="n">
        <x:f>INDEX('03 Formation Registry'!$J$6:$J$53,MATCH(F402,'03 Formation Registry'!$C$6:$C$53,0))</x:f>
        <x:v>2812.5</x:v>
      </x:c>
      <x:c r="J402" s="18" t="n">
        <x:f>H402*I402</x:f>
        <x:v>5625</x:v>
      </x:c>
      <x:c r="K402" s="18" t="n">
        <x:f>H402*INDEX('03 Formation Registry'!$G$6:$G$53,MATCH(F402,'03 Formation Registry'!$C$6:$C$53,0))</x:f>
        <x:v>1200</x:v>
      </x:c>
      <x:c r="L402" s="11" t="str">
        <x:v>Pass 58 declared demand</x:v>
      </x:c>
      <x:c r="M402" s="26"/>
      <x:c r="N402" s="26"/>
    </x:row>
    <x:row r="403">
      <x:c r="C403" s="11" t="str">
        <x:v>G1-A-TDG</x:v>
      </x:c>
      <x:c r="D403" s="11" t="str">
        <x:v>G1</x:v>
      </x:c>
      <x:c r="E403" s="11" t="str">
        <x:v>Allied megacity earthquake</x:v>
      </x:c>
      <x:c r="F403" s="11" t="str">
        <x:v>A-TDG</x:v>
      </x:c>
      <x:c r="G403" s="11" t="str">
        <x:v>Tactical distribution group</x:v>
      </x:c>
      <x:c r="H403" s="18" t="n">
        <x:v>8</x:v>
      </x:c>
      <x:c r="I403" s="18" t="n">
        <x:f>INDEX('03 Formation Registry'!$J$6:$J$53,MATCH(F403,'03 Formation Registry'!$C$6:$C$53,0))</x:f>
        <x:v>2812.5</x:v>
      </x:c>
      <x:c r="J403" s="18" t="n">
        <x:f>H403*I403</x:f>
        <x:v>22500</x:v>
      </x:c>
      <x:c r="K403" s="18" t="n">
        <x:f>H403*INDEX('03 Formation Registry'!$G$6:$G$53,MATCH(F403,'03 Formation Registry'!$C$6:$C$53,0))</x:f>
        <x:v>3600</x:v>
      </x:c>
      <x:c r="L403" s="11" t="str">
        <x:v>Pass 58 declared demand</x:v>
      </x:c>
      <x:c r="M403" s="26"/>
      <x:c r="N403" s="26"/>
    </x:row>
    <x:row r="404">
      <x:c r="C404" s="11" t="str">
        <x:v>G1-A-SRG</x:v>
      </x:c>
      <x:c r="D404" s="11" t="str">
        <x:v>G1</x:v>
      </x:c>
      <x:c r="E404" s="11" t="str">
        <x:v>Allied megacity earthquake</x:v>
      </x:c>
      <x:c r="F404" s="11" t="str">
        <x:v>A-SRG</x:v>
      </x:c>
      <x:c r="G404" s="11" t="str">
        <x:v>Air sensing and relay group</x:v>
      </x:c>
      <x:c r="H404" s="18" t="n">
        <x:v>5</x:v>
      </x:c>
      <x:c r="I404" s="18" t="n">
        <x:f>INDEX('03 Formation Registry'!$J$6:$J$53,MATCH(F404,'03 Formation Registry'!$C$6:$C$53,0))</x:f>
        <x:v>2812.5</x:v>
      </x:c>
      <x:c r="J404" s="18" t="n">
        <x:f>H404*I404</x:f>
        <x:v>14062.5</x:v>
      </x:c>
      <x:c r="K404" s="18" t="n">
        <x:f>H404*INDEX('03 Formation Registry'!$G$6:$G$53,MATCH(F404,'03 Formation Registry'!$C$6:$C$53,0))</x:f>
        <x:v>900</x:v>
      </x:c>
      <x:c r="L404" s="11" t="str">
        <x:v>Pass 58 declared demand</x:v>
      </x:c>
      <x:c r="M404" s="26"/>
      <x:c r="N404" s="26"/>
    </x:row>
    <x:row r="405">
      <x:c r="C405" s="11" t="str">
        <x:v>G1-A-AMG</x:v>
      </x:c>
      <x:c r="D405" s="11" t="str">
        <x:v>G1</x:v>
      </x:c>
      <x:c r="E405" s="11" t="str">
        <x:v>Allied megacity earthquake</x:v>
      </x:c>
      <x:c r="F405" s="11" t="str">
        <x:v>A-AMG</x:v>
      </x:c>
      <x:c r="G405" s="11" t="str">
        <x:v>Aeromedical movement group</x:v>
      </x:c>
      <x:c r="H405" s="18" t="n">
        <x:v>5</x:v>
      </x:c>
      <x:c r="I405" s="18" t="n">
        <x:f>INDEX('03 Formation Registry'!$J$6:$J$53,MATCH(F405,'03 Formation Registry'!$C$6:$C$53,0))</x:f>
        <x:v>2812.5</x:v>
      </x:c>
      <x:c r="J405" s="18" t="n">
        <x:f>H405*I405</x:f>
        <x:v>14062.5</x:v>
      </x:c>
      <x:c r="K405" s="18" t="n">
        <x:f>H405*INDEX('03 Formation Registry'!$G$6:$G$53,MATCH(F405,'03 Formation Registry'!$C$6:$C$53,0))</x:f>
        <x:v>1500</x:v>
      </x:c>
      <x:c r="L405" s="11" t="str">
        <x:v>Pass 58 declared demand</x:v>
      </x:c>
      <x:c r="M405" s="26"/>
      <x:c r="N405" s="26"/>
    </x:row>
    <x:row r="406">
      <x:c r="C406" s="11" t="str">
        <x:v>G1-M-POG</x:v>
      </x:c>
      <x:c r="D406" s="11" t="str">
        <x:v>G1</x:v>
      </x:c>
      <x:c r="E406" s="11" t="str">
        <x:v>Allied megacity earthquake</x:v>
      </x:c>
      <x:c r="F406" s="11" t="str">
        <x:v>M-POG</x:v>
      </x:c>
      <x:c r="G406" s="11" t="str">
        <x:v>Port-opening group</x:v>
      </x:c>
      <x:c r="H406" s="18" t="n">
        <x:v>8</x:v>
      </x:c>
      <x:c r="I406" s="18" t="n">
        <x:f>INDEX('03 Formation Registry'!$J$6:$J$53,MATCH(F406,'03 Formation Registry'!$C$6:$C$53,0))</x:f>
        <x:v>2100</x:v>
      </x:c>
      <x:c r="J406" s="18" t="n">
        <x:f>H406*I406</x:f>
        <x:v>16800</x:v>
      </x:c>
      <x:c r="K406" s="18" t="n">
        <x:f>H406*INDEX('03 Formation Registry'!$G$6:$G$53,MATCH(F406,'03 Formation Registry'!$C$6:$C$53,0))</x:f>
        <x:v>3600</x:v>
      </x:c>
      <x:c r="L406" s="11" t="str">
        <x:v>Pass 58 declared demand</x:v>
      </x:c>
      <x:c r="M406" s="26"/>
      <x:c r="N406" s="26"/>
    </x:row>
    <x:row r="407">
      <x:c r="C407" s="11" t="str">
        <x:v>G1-M-LAG</x:v>
      </x:c>
      <x:c r="D407" s="11" t="str">
        <x:v>G1</x:v>
      </x:c>
      <x:c r="E407" s="11" t="str">
        <x:v>Allied megacity earthquake</x:v>
      </x:c>
      <x:c r="F407" s="11" t="str">
        <x:v>M-LAG</x:v>
      </x:c>
      <x:c r="G407" s="11" t="str">
        <x:v>Littoral-access group</x:v>
      </x:c>
      <x:c r="H407" s="18" t="n">
        <x:v>8</x:v>
      </x:c>
      <x:c r="I407" s="18" t="n">
        <x:f>INDEX('03 Formation Registry'!$J$6:$J$53,MATCH(F407,'03 Formation Registry'!$C$6:$C$53,0))</x:f>
        <x:v>2100</x:v>
      </x:c>
      <x:c r="J407" s="18" t="n">
        <x:f>H407*I407</x:f>
        <x:v>16800</x:v>
      </x:c>
      <x:c r="K407" s="18" t="n">
        <x:f>H407*INDEX('03 Formation Registry'!$G$6:$G$53,MATCH(F407,'03 Formation Registry'!$C$6:$C$53,0))</x:f>
        <x:v>2800</x:v>
      </x:c>
      <x:c r="L407" s="11" t="str">
        <x:v>Pass 58 declared demand</x:v>
      </x:c>
      <x:c r="M407" s="26"/>
      <x:c r="N407" s="26"/>
    </x:row>
    <x:row r="408">
      <x:c r="C408" s="11" t="str">
        <x:v>G1-M-IWG</x:v>
      </x:c>
      <x:c r="D408" s="11" t="str">
        <x:v>G1</x:v>
      </x:c>
      <x:c r="E408" s="11" t="str">
        <x:v>Allied megacity earthquake</x:v>
      </x:c>
      <x:c r="F408" s="11" t="str">
        <x:v>M-IWG</x:v>
      </x:c>
      <x:c r="G408" s="11" t="str">
        <x:v>Inland-waterway group</x:v>
      </x:c>
      <x:c r="H408" s="18" t="n">
        <x:v>1</x:v>
      </x:c>
      <x:c r="I408" s="18" t="n">
        <x:f>INDEX('03 Formation Registry'!$J$6:$J$53,MATCH(F408,'03 Formation Registry'!$C$6:$C$53,0))</x:f>
        <x:v>2100</x:v>
      </x:c>
      <x:c r="J408" s="18" t="n">
        <x:f>H408*I408</x:f>
        <x:v>2100</x:v>
      </x:c>
      <x:c r="K408" s="18" t="n">
        <x:f>H408*INDEX('03 Formation Registry'!$G$6:$G$53,MATCH(F408,'03 Formation Registry'!$C$6:$C$53,0))</x:f>
        <x:v>250</x:v>
      </x:c>
      <x:c r="L408" s="11" t="str">
        <x:v>Pass 58 declared demand</x:v>
      </x:c>
      <x:c r="M408" s="26"/>
      <x:c r="N408" s="26"/>
    </x:row>
    <x:row r="409">
      <x:c r="C409" s="11" t="str">
        <x:v>G1-M-OSG</x:v>
      </x:c>
      <x:c r="D409" s="11" t="str">
        <x:v>G1</x:v>
      </x:c>
      <x:c r="E409" s="11" t="str">
        <x:v>Allied megacity earthquake</x:v>
      </x:c>
      <x:c r="F409" s="11" t="str">
        <x:v>M-OSG</x:v>
      </x:c>
      <x:c r="G409" s="11" t="str">
        <x:v>Offshore-support group</x:v>
      </x:c>
      <x:c r="H409" s="18" t="n">
        <x:v>6</x:v>
      </x:c>
      <x:c r="I409" s="18" t="n">
        <x:f>INDEX('03 Formation Registry'!$J$6:$J$53,MATCH(F409,'03 Formation Registry'!$C$6:$C$53,0))</x:f>
        <x:v>2100</x:v>
      </x:c>
      <x:c r="J409" s="18" t="n">
        <x:f>H409*I409</x:f>
        <x:v>12600</x:v>
      </x:c>
      <x:c r="K409" s="18" t="n">
        <x:f>H409*INDEX('03 Formation Registry'!$G$6:$G$53,MATCH(F409,'03 Formation Registry'!$C$6:$C$53,0))</x:f>
        <x:v>4200</x:v>
      </x:c>
      <x:c r="L409" s="11" t="str">
        <x:v>Pass 58 declared demand</x:v>
      </x:c>
      <x:c r="M409" s="26"/>
      <x:c r="N409" s="26"/>
    </x:row>
    <x:row r="410">
      <x:c r="C410" s="11" t="str">
        <x:v>G1-M-SSG</x:v>
      </x:c>
      <x:c r="D410" s="11" t="str">
        <x:v>G1</x:v>
      </x:c>
      <x:c r="E410" s="11" t="str">
        <x:v>Allied megacity earthquake</x:v>
      </x:c>
      <x:c r="F410" s="11" t="str">
        <x:v>M-SSG</x:v>
      </x:c>
      <x:c r="G410" s="11" t="str">
        <x:v>Ocean sustainment group</x:v>
      </x:c>
      <x:c r="H410" s="18" t="n">
        <x:v>8</x:v>
      </x:c>
      <x:c r="I410" s="18" t="n">
        <x:f>INDEX('03 Formation Registry'!$J$6:$J$53,MATCH(F410,'03 Formation Registry'!$C$6:$C$53,0))</x:f>
        <x:v>2100</x:v>
      </x:c>
      <x:c r="J410" s="18" t="n">
        <x:f>H410*I410</x:f>
        <x:v>16800</x:v>
      </x:c>
      <x:c r="K410" s="18" t="n">
        <x:f>H410*INDEX('03 Formation Registry'!$G$6:$G$53,MATCH(F410,'03 Formation Registry'!$C$6:$C$53,0))</x:f>
        <x:v>5200</x:v>
      </x:c>
      <x:c r="L410" s="11" t="str">
        <x:v>Pass 58 declared demand</x:v>
      </x:c>
      <x:c r="M410" s="26"/>
      <x:c r="N410" s="26"/>
    </x:row>
    <x:row r="411">
      <x:c r="C411" s="11" t="str">
        <x:v>G1-I-CUG</x:v>
      </x:c>
      <x:c r="D411" s="11" t="str">
        <x:v>G1</x:v>
      </x:c>
      <x:c r="E411" s="11" t="str">
        <x:v>Allied megacity earthquake</x:v>
      </x:c>
      <x:c r="F411" s="11" t="str">
        <x:v>I-CUG</x:v>
      </x:c>
      <x:c r="G411" s="11" t="str">
        <x:v>Communications utility group</x:v>
      </x:c>
      <x:c r="H411" s="18" t="n">
        <x:v>8</x:v>
      </x:c>
      <x:c r="I411" s="18" t="n">
        <x:f>INDEX('03 Formation Registry'!$J$6:$J$53,MATCH(F411,'03 Formation Registry'!$C$6:$C$53,0))</x:f>
        <x:v>3600</x:v>
      </x:c>
      <x:c r="J411" s="18" t="n">
        <x:f>H411*I411</x:f>
        <x:v>28800</x:v>
      </x:c>
      <x:c r="K411" s="18" t="n">
        <x:f>H411*INDEX('03 Formation Registry'!$G$6:$G$53,MATCH(F411,'03 Formation Registry'!$C$6:$C$53,0))</x:f>
        <x:v>2000</x:v>
      </x:c>
      <x:c r="L411" s="11" t="str">
        <x:v>Pass 58 declared demand</x:v>
      </x:c>
      <x:c r="M411" s="26"/>
      <x:c r="N411" s="26"/>
    </x:row>
    <x:row r="412">
      <x:c r="C412" s="11" t="str">
        <x:v>G1-I-TSG</x:v>
      </x:c>
      <x:c r="D412" s="11" t="str">
        <x:v>G1</x:v>
      </x:c>
      <x:c r="E412" s="11" t="str">
        <x:v>Allied megacity earthquake</x:v>
      </x:c>
      <x:c r="F412" s="11" t="str">
        <x:v>I-TSG</x:v>
      </x:c>
      <x:c r="G412" s="11" t="str">
        <x:v>Thermal safety group</x:v>
      </x:c>
      <x:c r="H412" s="18" t="n">
        <x:v>6</x:v>
      </x:c>
      <x:c r="I412" s="18" t="n">
        <x:f>INDEX('03 Formation Registry'!$J$6:$J$53,MATCH(F412,'03 Formation Registry'!$C$6:$C$53,0))</x:f>
        <x:v>3600</x:v>
      </x:c>
      <x:c r="J412" s="18" t="n">
        <x:f>H412*I412</x:f>
        <x:v>21600</x:v>
      </x:c>
      <x:c r="K412" s="18" t="n">
        <x:f>H412*INDEX('03 Formation Registry'!$G$6:$G$53,MATCH(F412,'03 Formation Registry'!$C$6:$C$53,0))</x:f>
        <x:v>1500</x:v>
      </x:c>
      <x:c r="L412" s="11" t="str">
        <x:v>Pass 58 declared demand</x:v>
      </x:c>
      <x:c r="M412" s="26"/>
      <x:c r="N412" s="26"/>
    </x:row>
    <x:row r="413">
      <x:c r="C413" s="11" t="str">
        <x:v>G1-I-URG</x:v>
      </x:c>
      <x:c r="D413" s="11" t="str">
        <x:v>G1</x:v>
      </x:c>
      <x:c r="E413" s="11" t="str">
        <x:v>Allied megacity earthquake</x:v>
      </x:c>
      <x:c r="F413" s="11" t="str">
        <x:v>I-URG</x:v>
      </x:c>
      <x:c r="G413" s="11" t="str">
        <x:v>Utility reconstruction group</x:v>
      </x:c>
      <x:c r="H413" s="18" t="n">
        <x:v>10</x:v>
      </x:c>
      <x:c r="I413" s="18" t="n">
        <x:f>INDEX('03 Formation Registry'!$J$6:$J$53,MATCH(F413,'03 Formation Registry'!$C$6:$C$53,0))</x:f>
        <x:v>3600</x:v>
      </x:c>
      <x:c r="J413" s="18" t="n">
        <x:f>H413*I413</x:f>
        <x:v>36000</x:v>
      </x:c>
      <x:c r="K413" s="18" t="n">
        <x:f>H413*INDEX('03 Formation Registry'!$G$6:$G$53,MATCH(F413,'03 Formation Registry'!$C$6:$C$53,0))</x:f>
        <x:v>4500</x:v>
      </x:c>
      <x:c r="L413" s="11" t="str">
        <x:v>Pass 58 declared demand</x:v>
      </x:c>
      <x:c r="M413" s="26"/>
      <x:c r="N413" s="26"/>
    </x:row>
    <x:row r="414">
      <x:c r="C414" s="11" t="str">
        <x:v>G1-H-CHC</x:v>
      </x:c>
      <x:c r="D414" s="11" t="str">
        <x:v>G1</x:v>
      </x:c>
      <x:c r="E414" s="11" t="str">
        <x:v>Allied megacity earthquake</x:v>
      </x:c>
      <x:c r="F414" s="11" t="str">
        <x:v>H-CHC</x:v>
      </x:c>
      <x:c r="G414" s="11" t="str">
        <x:v>Community health continuity group</x:v>
      </x:c>
      <x:c r="H414" s="18" t="n">
        <x:v>10</x:v>
      </x:c>
      <x:c r="I414" s="18" t="n">
        <x:f>INDEX('03 Formation Registry'!$J$6:$J$53,MATCH(F414,'03 Formation Registry'!$C$6:$C$53,0))</x:f>
        <x:v>2625</x:v>
      </x:c>
      <x:c r="J414" s="18" t="n">
        <x:f>H414*I414</x:f>
        <x:v>26250</x:v>
      </x:c>
      <x:c r="K414" s="18" t="n">
        <x:f>H414*INDEX('03 Formation Registry'!$G$6:$G$53,MATCH(F414,'03 Formation Registry'!$C$6:$C$53,0))</x:f>
        <x:v>5000</x:v>
      </x:c>
      <x:c r="L414" s="11" t="str">
        <x:v>Pass 58 declared demand</x:v>
      </x:c>
      <x:c r="M414" s="26"/>
      <x:c r="N414" s="26"/>
    </x:row>
    <x:row r="415">
      <x:c r="C415" s="11" t="str">
        <x:v>G1-H-MAC</x:v>
      </x:c>
      <x:c r="D415" s="11" t="str">
        <x:v>G1</x:v>
      </x:c>
      <x:c r="E415" s="11" t="str">
        <x:v>Allied megacity earthquake</x:v>
      </x:c>
      <x:c r="F415" s="11" t="str">
        <x:v>H-MAC</x:v>
      </x:c>
      <x:c r="G415" s="11" t="str">
        <x:v>Mobile acute-care group</x:v>
      </x:c>
      <x:c r="H415" s="18" t="n">
        <x:v>8</x:v>
      </x:c>
      <x:c r="I415" s="18" t="n">
        <x:f>INDEX('03 Formation Registry'!$J$6:$J$53,MATCH(F415,'03 Formation Registry'!$C$6:$C$53,0))</x:f>
        <x:v>2625</x:v>
      </x:c>
      <x:c r="J415" s="18" t="n">
        <x:f>H415*I415</x:f>
        <x:v>21000</x:v>
      </x:c>
      <x:c r="K415" s="18" t="n">
        <x:f>H415*INDEX('03 Formation Registry'!$G$6:$G$53,MATCH(F415,'03 Formation Registry'!$C$6:$C$53,0))</x:f>
        <x:v>4800</x:v>
      </x:c>
      <x:c r="L415" s="11" t="str">
        <x:v>Pass 58 declared demand</x:v>
      </x:c>
      <x:c r="M415" s="26"/>
      <x:c r="N415" s="26"/>
    </x:row>
    <x:row r="416">
      <x:c r="C416" s="11" t="str">
        <x:v>G1-H-PHC</x:v>
      </x:c>
      <x:c r="D416" s="11" t="str">
        <x:v>G1</x:v>
      </x:c>
      <x:c r="E416" s="11" t="str">
        <x:v>Allied megacity earthquake</x:v>
      </x:c>
      <x:c r="F416" s="11" t="str">
        <x:v>H-PHC</x:v>
      </x:c>
      <x:c r="G416" s="11" t="str">
        <x:v>Public-health control group</x:v>
      </x:c>
      <x:c r="H416" s="18" t="n">
        <x:v>6</x:v>
      </x:c>
      <x:c r="I416" s="18" t="n">
        <x:f>INDEX('03 Formation Registry'!$J$6:$J$53,MATCH(F416,'03 Formation Registry'!$C$6:$C$53,0))</x:f>
        <x:v>2625</x:v>
      </x:c>
      <x:c r="J416" s="18" t="n">
        <x:f>H416*I416</x:f>
        <x:v>15750</x:v>
      </x:c>
      <x:c r="K416" s="18" t="n">
        <x:f>H416*INDEX('03 Formation Registry'!$G$6:$G$53,MATCH(F416,'03 Formation Registry'!$C$6:$C$53,0))</x:f>
        <x:v>1500</x:v>
      </x:c>
      <x:c r="L416" s="11" t="str">
        <x:v>Pass 58 declared demand</x:v>
      </x:c>
      <x:c r="M416" s="26"/>
      <x:c r="N416" s="26"/>
    </x:row>
    <x:row r="417">
      <x:c r="C417" s="11" t="str">
        <x:v>G1-H-HWR</x:v>
      </x:c>
      <x:c r="D417" s="11" t="str">
        <x:v>G1</x:v>
      </x:c>
      <x:c r="E417" s="11" t="str">
        <x:v>Allied megacity earthquake</x:v>
      </x:c>
      <x:c r="F417" s="11" t="str">
        <x:v>H-HWR</x:v>
      </x:c>
      <x:c r="G417" s="11" t="str">
        <x:v>Health workforce replacement group</x:v>
      </x:c>
      <x:c r="H417" s="18" t="n">
        <x:v>10</x:v>
      </x:c>
      <x:c r="I417" s="18" t="n">
        <x:f>INDEX('03 Formation Registry'!$J$6:$J$53,MATCH(F417,'03 Formation Registry'!$C$6:$C$53,0))</x:f>
        <x:v>2625</x:v>
      </x:c>
      <x:c r="J417" s="18" t="n">
        <x:f>H417*I417</x:f>
        <x:v>26250</x:v>
      </x:c>
      <x:c r="K417" s="18" t="n">
        <x:f>H417*INDEX('03 Formation Registry'!$G$6:$G$53,MATCH(F417,'03 Formation Registry'!$C$6:$C$53,0))</x:f>
        <x:v>5500</x:v>
      </x:c>
      <x:c r="L417" s="11" t="str">
        <x:v>Pass 58 declared demand</x:v>
      </x:c>
      <x:c r="M417" s="26"/>
      <x:c r="N417" s="26"/>
    </x:row>
    <x:row r="418">
      <x:c r="C418" s="11" t="str">
        <x:v>G1-C-PSG</x:v>
      </x:c>
      <x:c r="D418" s="11" t="str">
        <x:v>G1</x:v>
      </x:c>
      <x:c r="E418" s="11" t="str">
        <x:v>Allied megacity earthquake</x:v>
      </x:c>
      <x:c r="F418" s="11" t="str">
        <x:v>C-PSG</x:v>
      </x:c>
      <x:c r="G418" s="11" t="str">
        <x:v>Population support group</x:v>
      </x:c>
      <x:c r="H418" s="18" t="n">
        <x:v>14</x:v>
      </x:c>
      <x:c r="I418" s="18" t="n">
        <x:f>INDEX('03 Formation Registry'!$J$6:$J$53,MATCH(F418,'03 Formation Registry'!$C$6:$C$53,0))</x:f>
        <x:v>2193.75</x:v>
      </x:c>
      <x:c r="J418" s="18" t="n">
        <x:f>H418*I418</x:f>
        <x:v>30712.5</x:v>
      </x:c>
      <x:c r="K418" s="18" t="n">
        <x:f>H418*INDEX('03 Formation Registry'!$G$6:$G$53,MATCH(F418,'03 Formation Registry'!$C$6:$C$53,0))</x:f>
        <x:v>6300</x:v>
      </x:c>
      <x:c r="L418" s="11" t="str">
        <x:v>Pass 58 declared demand</x:v>
      </x:c>
      <x:c r="M418" s="26"/>
      <x:c r="N418" s="26"/>
    </x:row>
    <x:row r="419">
      <x:c r="C419" s="11" t="str">
        <x:v>G1-C-EGG</x:v>
      </x:c>
      <x:c r="D419" s="11" t="str">
        <x:v>G1</x:v>
      </x:c>
      <x:c r="E419" s="11" t="str">
        <x:v>Allied megacity earthquake</x:v>
      </x:c>
      <x:c r="F419" s="11" t="str">
        <x:v>C-EGG</x:v>
      </x:c>
      <x:c r="G419" s="11" t="str">
        <x:v>Essential-goods group</x:v>
      </x:c>
      <x:c r="H419" s="18" t="n">
        <x:v>14</x:v>
      </x:c>
      <x:c r="I419" s="18" t="n">
        <x:f>INDEX('03 Formation Registry'!$J$6:$J$53,MATCH(F419,'03 Formation Registry'!$C$6:$C$53,0))</x:f>
        <x:v>2193.75</x:v>
      </x:c>
      <x:c r="J419" s="18" t="n">
        <x:f>H419*I419</x:f>
        <x:v>30712.5</x:v>
      </x:c>
      <x:c r="K419" s="18" t="n">
        <x:f>H419*INDEX('03 Formation Registry'!$G$6:$G$53,MATCH(F419,'03 Formation Registry'!$C$6:$C$53,0))</x:f>
        <x:v>4900</x:v>
      </x:c>
      <x:c r="L419" s="11" t="str">
        <x:v>Pass 58 declared demand</x:v>
      </x:c>
      <x:c r="M419" s="26"/>
      <x:c r="N419" s="26"/>
    </x:row>
    <x:row r="420">
      <x:c r="C420" s="11" t="str">
        <x:v>G1-C-CAG</x:v>
      </x:c>
      <x:c r="D420" s="11" t="str">
        <x:v>G1</x:v>
      </x:c>
      <x:c r="E420" s="11" t="str">
        <x:v>Allied megacity earthquake</x:v>
      </x:c>
      <x:c r="F420" s="11" t="str">
        <x:v>C-CAG</x:v>
      </x:c>
      <x:c r="G420" s="11" t="str">
        <x:v>Civil access group</x:v>
      </x:c>
      <x:c r="H420" s="18" t="n">
        <x:v>10</x:v>
      </x:c>
      <x:c r="I420" s="18" t="n">
        <x:f>INDEX('03 Formation Registry'!$J$6:$J$53,MATCH(F420,'03 Formation Registry'!$C$6:$C$53,0))</x:f>
        <x:v>2193.75</x:v>
      </x:c>
      <x:c r="J420" s="18" t="n">
        <x:f>H420*I420</x:f>
        <x:v>21937.5</x:v>
      </x:c>
      <x:c r="K420" s="18" t="n">
        <x:f>H420*INDEX('03 Formation Registry'!$G$6:$G$53,MATCH(F420,'03 Formation Registry'!$C$6:$C$53,0))</x:f>
        <x:v>1800</x:v>
      </x:c>
      <x:c r="L420" s="11" t="str">
        <x:v>Pass 58 declared demand</x:v>
      </x:c>
      <x:c r="M420" s="26"/>
      <x:c r="N420" s="26"/>
    </x:row>
    <x:row r="421">
      <x:c r="C421" s="11" t="str">
        <x:v>G1-C-DTG</x:v>
      </x:c>
      <x:c r="D421" s="11" t="str">
        <x:v>G1</x:v>
      </x:c>
      <x:c r="E421" s="11" t="str">
        <x:v>Allied megacity earthquake</x:v>
      </x:c>
      <x:c r="F421" s="11" t="str">
        <x:v>C-DTG</x:v>
      </x:c>
      <x:c r="G421" s="11" t="str">
        <x:v>Displacement transition group</x:v>
      </x:c>
      <x:c r="H421" s="18" t="n">
        <x:v>10</x:v>
      </x:c>
      <x:c r="I421" s="18" t="n">
        <x:f>INDEX('03 Formation Registry'!$J$6:$J$53,MATCH(F421,'03 Formation Registry'!$C$6:$C$53,0))</x:f>
        <x:v>2193.75</x:v>
      </x:c>
      <x:c r="J421" s="18" t="n">
        <x:f>H421*I421</x:f>
        <x:v>21937.5</x:v>
      </x:c>
      <x:c r="K421" s="18" t="n">
        <x:f>H421*INDEX('03 Formation Registry'!$G$6:$G$53,MATCH(F421,'03 Formation Registry'!$C$6:$C$53,0))</x:f>
        <x:v>3000</x:v>
      </x:c>
      <x:c r="L421" s="11" t="str">
        <x:v>Pass 58 declared demand</x:v>
      </x:c>
      <x:c r="M421" s="26"/>
      <x:c r="N421" s="26"/>
    </x:row>
    <x:row r="422">
      <x:c r="C422" s="11" t="str">
        <x:v>G1-C-CIG</x:v>
      </x:c>
      <x:c r="D422" s="11" t="str">
        <x:v>G1</x:v>
      </x:c>
      <x:c r="E422" s="11" t="str">
        <x:v>Allied megacity earthquake</x:v>
      </x:c>
      <x:c r="F422" s="11" t="str">
        <x:v>C-CIG</x:v>
      </x:c>
      <x:c r="G422" s="11" t="str">
        <x:v>Community institutions group</x:v>
      </x:c>
      <x:c r="H422" s="18" t="n">
        <x:v>8</x:v>
      </x:c>
      <x:c r="I422" s="18" t="n">
        <x:f>INDEX('03 Formation Registry'!$J$6:$J$53,MATCH(F422,'03 Formation Registry'!$C$6:$C$53,0))</x:f>
        <x:v>2193.75</x:v>
      </x:c>
      <x:c r="J422" s="18" t="n">
        <x:f>H422*I422</x:f>
        <x:v>17550</x:v>
      </x:c>
      <x:c r="K422" s="18" t="n">
        <x:f>H422*INDEX('03 Formation Registry'!$G$6:$G$53,MATCH(F422,'03 Formation Registry'!$C$6:$C$53,0))</x:f>
        <x:v>2000</x:v>
      </x:c>
      <x:c r="L422" s="11" t="str">
        <x:v>Pass 58 declared demand</x:v>
      </x:c>
      <x:c r="M422" s="26"/>
      <x:c r="N422" s="26"/>
    </x:row>
    <x:row r="423">
      <x:c r="C423" s="11" t="str">
        <x:v>G1-J-RIG</x:v>
      </x:c>
      <x:c r="D423" s="11" t="str">
        <x:v>G1</x:v>
      </x:c>
      <x:c r="E423" s="11" t="str">
        <x:v>Allied megacity earthquake</x:v>
      </x:c>
      <x:c r="F423" s="11" t="str">
        <x:v>J-RIG</x:v>
      </x:c>
      <x:c r="G423" s="11" t="str">
        <x:v>Resilience information group</x:v>
      </x:c>
      <x:c r="H423" s="18" t="n">
        <x:v>8</x:v>
      </x:c>
      <x:c r="I423" s="18" t="n">
        <x:f>INDEX('03 Formation Registry'!$J$6:$J$53,MATCH(F423,'03 Formation Registry'!$C$6:$C$53,0))</x:f>
        <x:v>1365</x:v>
      </x:c>
      <x:c r="J423" s="18" t="n">
        <x:f>H423*I423</x:f>
        <x:v>10920</x:v>
      </x:c>
      <x:c r="K423" s="18" t="n">
        <x:f>H423*INDEX('03 Formation Registry'!$G$6:$G$53,MATCH(F423,'03 Formation Registry'!$C$6:$C$53,0))</x:f>
        <x:v>3360</x:v>
      </x:c>
      <x:c r="L423" s="11" t="str">
        <x:v>Pass 58 declared demand</x:v>
      </x:c>
      <x:c r="M423" s="26"/>
      <x:c r="N423" s="26"/>
    </x:row>
    <x:row r="424">
      <x:c r="C424" s="11" t="str">
        <x:v>G1-M-MPG</x:v>
      </x:c>
      <x:c r="D424" s="11" t="str">
        <x:v>G1</x:v>
      </x:c>
      <x:c r="E424" s="11" t="str">
        <x:v>Allied megacity earthquake</x:v>
      </x:c>
      <x:c r="F424" s="11" t="str">
        <x:v>M-MPG</x:v>
      </x:c>
      <x:c r="G424" s="11" t="str">
        <x:v>Maritime production group</x:v>
      </x:c>
      <x:c r="H424" s="18" t="n">
        <x:v>4</x:v>
      </x:c>
      <x:c r="I424" s="18" t="n">
        <x:f>INDEX('03 Formation Registry'!$J$6:$J$53,MATCH(F424,'03 Formation Registry'!$C$6:$C$53,0))</x:f>
        <x:v>7350</x:v>
      </x:c>
      <x:c r="J424" s="18" t="n">
        <x:f>H424*I424</x:f>
        <x:v>29400</x:v>
      </x:c>
      <x:c r="K424" s="18" t="n">
        <x:f>H424*INDEX('03 Formation Registry'!$G$6:$G$53,MATCH(F424,'03 Formation Registry'!$C$6:$C$53,0))</x:f>
        <x:v>4400</x:v>
      </x:c>
      <x:c r="L424" s="11" t="str">
        <x:v>Pass 58 declared demand</x:v>
      </x:c>
      <x:c r="M424" s="26"/>
      <x:c r="N424" s="26"/>
    </x:row>
    <x:row r="425">
      <x:c r="C425" s="11" t="str">
        <x:v>G1-I-WRG</x:v>
      </x:c>
      <x:c r="D425" s="11" t="str">
        <x:v>G1</x:v>
      </x:c>
      <x:c r="E425" s="11" t="str">
        <x:v>Allied megacity earthquake</x:v>
      </x:c>
      <x:c r="F425" s="11" t="str">
        <x:v>I-WRG</x:v>
      </x:c>
      <x:c r="G425" s="11" t="str">
        <x:v>Water restoration group</x:v>
      </x:c>
      <x:c r="H425" s="18" t="n">
        <x:v>8</x:v>
      </x:c>
      <x:c r="I425" s="18" t="n">
        <x:f>INDEX('03 Formation Registry'!$J$6:$J$53,MATCH(F425,'03 Formation Registry'!$C$6:$C$53,0))</x:f>
        <x:v>7054.799999999999</x:v>
      </x:c>
      <x:c r="J425" s="18" t="n">
        <x:f>H425*I425</x:f>
        <x:v>56438.399999999994</x:v>
      </x:c>
      <x:c r="K425" s="18" t="n">
        <x:f>H425*INDEX('03 Formation Registry'!$G$6:$G$53,MATCH(F425,'03 Formation Registry'!$C$6:$C$53,0))</x:f>
        <x:v>21760</x:v>
      </x:c>
      <x:c r="L425" s="11" t="str">
        <x:v>Pass 58 declared demand</x:v>
      </x:c>
      <x:c r="M425" s="26"/>
      <x:c r="N425" s="26"/>
    </x:row>
    <x:row r="426">
      <x:c r="C426" s="11" t="str">
        <x:v>G1-I-PRG</x:v>
      </x:c>
      <x:c r="D426" s="11" t="str">
        <x:v>G1</x:v>
      </x:c>
      <x:c r="E426" s="11" t="str">
        <x:v>Allied megacity earthquake</x:v>
      </x:c>
      <x:c r="F426" s="11" t="str">
        <x:v>I-PRG</x:v>
      </x:c>
      <x:c r="G426" s="11" t="str">
        <x:v>Power restoration group</x:v>
      </x:c>
      <x:c r="H426" s="18" t="n">
        <x:v>8</x:v>
      </x:c>
      <x:c r="I426" s="18" t="n">
        <x:f>INDEX('03 Formation Registry'!$J$6:$J$53,MATCH(F426,'03 Formation Registry'!$C$6:$C$53,0))</x:f>
        <x:v>5499.6</x:v>
      </x:c>
      <x:c r="J426" s="18" t="n">
        <x:f>H426*I426</x:f>
        <x:v>43996.8</x:v>
      </x:c>
      <x:c r="K426" s="18" t="n">
        <x:f>H426*INDEX('03 Formation Registry'!$G$6:$G$53,MATCH(F426,'03 Formation Registry'!$C$6:$C$53,0))</x:f>
        <x:v>22368</x:v>
      </x:c>
      <x:c r="L426" s="11" t="str">
        <x:v>Pass 58 declared demand</x:v>
      </x:c>
      <x:c r="M426" s="26"/>
      <x:c r="N426" s="26"/>
    </x:row>
    <x:row r="427">
      <x:c r="C427" s="11" t="str">
        <x:v>G1-I-GBG</x:v>
      </x:c>
      <x:c r="D427" s="11" t="str">
        <x:v>G1</x:v>
      </x:c>
      <x:c r="E427" s="11" t="str">
        <x:v>Allied megacity earthquake</x:v>
      </x:c>
      <x:c r="F427" s="11" t="str">
        <x:v>I-GBG</x:v>
      </x:c>
      <x:c r="G427" s="11" t="str">
        <x:v>Grid bridge group</x:v>
      </x:c>
      <x:c r="H427" s="18" t="n">
        <x:v>6</x:v>
      </x:c>
      <x:c r="I427" s="18" t="n">
        <x:f>INDEX('03 Formation Registry'!$J$6:$J$53,MATCH(F427,'03 Formation Registry'!$C$6:$C$53,0))</x:f>
        <x:v>4500</x:v>
      </x:c>
      <x:c r="J427" s="18" t="n">
        <x:f>H427*I427</x:f>
        <x:v>27000</x:v>
      </x:c>
      <x:c r="K427" s="18" t="n">
        <x:f>H427*INDEX('03 Formation Registry'!$G$6:$G$53,MATCH(F427,'03 Formation Registry'!$C$6:$C$53,0))</x:f>
        <x:v>10800</x:v>
      </x:c>
      <x:c r="L427" s="11" t="str">
        <x:v>Pass 58 declared demand</x:v>
      </x:c>
      <x:c r="M427" s="26"/>
      <x:c r="N427" s="26"/>
    </x:row>
    <x:row r="428">
      <x:c r="C428" s="11" t="str">
        <x:v>G1-H-THC</x:v>
      </x:c>
      <x:c r="D428" s="11" t="str">
        <x:v>G1</x:v>
      </x:c>
      <x:c r="E428" s="11" t="str">
        <x:v>Allied megacity earthquake</x:v>
      </x:c>
      <x:c r="F428" s="11" t="str">
        <x:v>H-THC</x:v>
      </x:c>
      <x:c r="G428" s="11" t="str">
        <x:v>Theater hospital command</x:v>
      </x:c>
      <x:c r="H428" s="18" t="n">
        <x:v>4</x:v>
      </x:c>
      <x:c r="I428" s="18" t="n">
        <x:f>INDEX('03 Formation Registry'!$J$6:$J$53,MATCH(F428,'03 Formation Registry'!$C$6:$C$53,0))</x:f>
        <x:v>1837.5</x:v>
      </x:c>
      <x:c r="J428" s="18" t="n">
        <x:f>H428*I428</x:f>
        <x:v>7350</x:v>
      </x:c>
      <x:c r="K428" s="18" t="n">
        <x:f>H428*INDEX('03 Formation Registry'!$G$6:$G$53,MATCH(F428,'03 Formation Registry'!$C$6:$C$53,0))</x:f>
        <x:v>3600</x:v>
      </x:c>
      <x:c r="L428" s="11" t="str">
        <x:v>Pass 58 declared demand</x:v>
      </x:c>
      <x:c r="M428" s="26"/>
      <x:c r="N428" s="26"/>
    </x:row>
    <x:row r="429">
      <x:c r="C429" s="11" t="str">
        <x:v>G1-H-PMG</x:v>
      </x:c>
      <x:c r="D429" s="11" t="str">
        <x:v>G1</x:v>
      </x:c>
      <x:c r="E429" s="11" t="str">
        <x:v>Allied megacity earthquake</x:v>
      </x:c>
      <x:c r="F429" s="11" t="str">
        <x:v>H-PMG</x:v>
      </x:c>
      <x:c r="G429" s="11" t="str">
        <x:v>Patient movement group</x:v>
      </x:c>
      <x:c r="H429" s="18" t="n">
        <x:v>8</x:v>
      </x:c>
      <x:c r="I429" s="18" t="n">
        <x:f>INDEX('03 Formation Registry'!$J$6:$J$53,MATCH(F429,'03 Formation Registry'!$C$6:$C$53,0))</x:f>
        <x:v>2887.4999999999995</x:v>
      </x:c>
      <x:c r="J429" s="18" t="n">
        <x:f>H429*I429</x:f>
        <x:v>23099.999999999996</x:v>
      </x:c>
      <x:c r="K429" s="18" t="n">
        <x:f>H429*INDEX('03 Formation Registry'!$G$6:$G$53,MATCH(F429,'03 Formation Registry'!$C$6:$C$53,0))</x:f>
        <x:v>5200</x:v>
      </x:c>
      <x:c r="L429" s="11" t="str">
        <x:v>Pass 58 declared demand</x:v>
      </x:c>
      <x:c r="M429" s="26"/>
      <x:c r="N429" s="26"/>
    </x:row>
    <x:row r="430">
      <x:c r="C430" s="11" t="str">
        <x:v>G1-C-ERG</x:v>
      </x:c>
      <x:c r="D430" s="11" t="str">
        <x:v>G1</x:v>
      </x:c>
      <x:c r="E430" s="11" t="str">
        <x:v>Allied megacity earthquake</x:v>
      </x:c>
      <x:c r="F430" s="11" t="str">
        <x:v>C-ERG</x:v>
      </x:c>
      <x:c r="G430" s="11" t="str">
        <x:v>Economic restart group</x:v>
      </x:c>
      <x:c r="H430" s="18" t="n">
        <x:v>8</x:v>
      </x:c>
      <x:c r="I430" s="18" t="n">
        <x:f>INDEX('03 Formation Registry'!$J$6:$J$53,MATCH(F430,'03 Formation Registry'!$C$6:$C$53,0))</x:f>
        <x:v>1218.75</x:v>
      </x:c>
      <x:c r="J430" s="18" t="n">
        <x:f>H430*I430</x:f>
        <x:v>9750</x:v>
      </x:c>
      <x:c r="K430" s="18" t="n">
        <x:f>H430*INDEX('03 Formation Registry'!$G$6:$G$53,MATCH(F430,'03 Formation Registry'!$C$6:$C$53,0))</x:f>
        <x:v>2800</x:v>
      </x:c>
      <x:c r="L430" s="11" t="str">
        <x:v>Pass 58 declared demand</x:v>
      </x:c>
      <x:c r="M430" s="26"/>
      <x:c r="N430" s="26"/>
    </x:row>
    <x:row r="431">
      <x:c r="C431" s="11" t="str">
        <x:v>G1-CM-HCG</x:v>
      </x:c>
      <x:c r="D431" s="11" t="str">
        <x:v>G1</x:v>
      </x:c>
      <x:c r="E431" s="11" t="str">
        <x:v>Allied megacity earthquake</x:v>
      </x:c>
      <x:c r="F431" s="11" t="str">
        <x:v>CM-HCG</x:v>
      </x:c>
      <x:c r="G431" s="11" t="str">
        <x:v>Household collection group</x:v>
      </x:c>
      <x:c r="H431" s="18" t="n">
        <x:v>10</x:v>
      </x:c>
      <x:c r="I431" s="18" t="n">
        <x:f>INDEX('03 Formation Registry'!$J$6:$J$53,MATCH(F431,'03 Formation Registry'!$C$6:$C$53,0))</x:f>
        <x:v>3353.7</x:v>
      </x:c>
      <x:c r="J431" s="18" t="n">
        <x:f>H431*I431</x:f>
        <x:v>33537</x:v>
      </x:c>
      <x:c r="K431" s="18" t="n">
        <x:f>H431*INDEX('03 Formation Registry'!$G$6:$G$53,MATCH(F431,'03 Formation Registry'!$C$6:$C$53,0))</x:f>
        <x:v>75870</x:v>
      </x:c>
      <x:c r="L431" s="11" t="str">
        <x:v>Pass 58 declared demand</x:v>
      </x:c>
      <x:c r="M431" s="26"/>
      <x:c r="N431" s="26"/>
    </x:row>
    <x:row r="432">
      <x:c r="C432" s="11" t="str">
        <x:v>G1-CM-CTN</x:v>
      </x:c>
      <x:c r="D432" s="11" t="str">
        <x:v>G1</x:v>
      </x:c>
      <x:c r="E432" s="11" t="str">
        <x:v>Allied megacity earthquake</x:v>
      </x:c>
      <x:c r="F432" s="11" t="str">
        <x:v>CM-CTN</x:v>
      </x:c>
      <x:c r="G432" s="11" t="str">
        <x:v>Continuity transfer-node group</x:v>
      </x:c>
      <x:c r="H432" s="18" t="n">
        <x:v>8</x:v>
      </x:c>
      <x:c r="I432" s="18" t="n">
        <x:f>INDEX('03 Formation Registry'!$J$6:$J$53,MATCH(F432,'03 Formation Registry'!$C$6:$C$53,0))</x:f>
        <x:v>2369.325</x:v>
      </x:c>
      <x:c r="J432" s="18" t="n">
        <x:f>H432*I432</x:f>
        <x:v>18954.6</x:v>
      </x:c>
      <x:c r="K432" s="18" t="n">
        <x:f>H432*INDEX('03 Formation Registry'!$G$6:$G$53,MATCH(F432,'03 Formation Registry'!$C$6:$C$53,0))</x:f>
        <x:v>18312</x:v>
      </x:c>
      <x:c r="L432" s="11" t="str">
        <x:v>Pass 58 declared demand</x:v>
      </x:c>
      <x:c r="M432" s="26"/>
      <x:c r="N432" s="26"/>
    </x:row>
    <x:row r="433">
      <x:c r="C433" s="11" t="str">
        <x:v>G1-CM-RMG</x:v>
      </x:c>
      <x:c r="D433" s="11" t="str">
        <x:v>G1</x:v>
      </x:c>
      <x:c r="E433" s="11" t="str">
        <x:v>Allied megacity earthquake</x:v>
      </x:c>
      <x:c r="F433" s="11" t="str">
        <x:v>CM-RMG</x:v>
      </x:c>
      <x:c r="G433" s="11" t="str">
        <x:v>Civil road-mobility group</x:v>
      </x:c>
      <x:c r="H433" s="18" t="n">
        <x:v>12</x:v>
      </x:c>
      <x:c r="I433" s="18" t="n">
        <x:f>INDEX('03 Formation Registry'!$J$6:$J$53,MATCH(F433,'03 Formation Registry'!$C$6:$C$53,0))</x:f>
        <x:v>2625</x:v>
      </x:c>
      <x:c r="J433" s="18" t="n">
        <x:f>H433*I433</x:f>
        <x:v>31500</x:v>
      </x:c>
      <x:c r="K433" s="18" t="n">
        <x:f>H433*INDEX('03 Formation Registry'!$G$6:$G$53,MATCH(F433,'03 Formation Registry'!$C$6:$C$53,0))</x:f>
        <x:v>10800</x:v>
      </x:c>
      <x:c r="L433" s="11" t="str">
        <x:v>Pass 58 declared demand</x:v>
      </x:c>
      <x:c r="M433" s="26"/>
      <x:c r="N433" s="26"/>
    </x:row>
    <x:row r="434">
      <x:c r="C434" s="11" t="str">
        <x:v>G1-CM-RLG</x:v>
      </x:c>
      <x:c r="D434" s="11" t="str">
        <x:v>G1</x:v>
      </x:c>
      <x:c r="E434" s="11" t="str">
        <x:v>Allied megacity earthquake</x:v>
      </x:c>
      <x:c r="F434" s="11" t="str">
        <x:v>CM-RLG</x:v>
      </x:c>
      <x:c r="G434" s="11" t="str">
        <x:v>Civil rail-mobility group</x:v>
      </x:c>
      <x:c r="H434" s="18" t="n">
        <x:v>5</x:v>
      </x:c>
      <x:c r="I434" s="18" t="n">
        <x:f>INDEX('03 Formation Registry'!$J$6:$J$53,MATCH(F434,'03 Formation Registry'!$C$6:$C$53,0))</x:f>
        <x:v>3600</x:v>
      </x:c>
      <x:c r="J434" s="18" t="n">
        <x:f>H434*I434</x:f>
        <x:v>18000</x:v>
      </x:c>
      <x:c r="K434" s="18" t="n">
        <x:f>H434*INDEX('03 Formation Registry'!$G$6:$G$53,MATCH(F434,'03 Formation Registry'!$C$6:$C$53,0))</x:f>
        <x:v>2500</x:v>
      </x:c>
      <x:c r="L434" s="11" t="str">
        <x:v>Pass 58 declared demand</x:v>
      </x:c>
      <x:c r="M434" s="26"/>
      <x:c r="N434" s="26"/>
    </x:row>
    <x:row r="435">
      <x:c r="C435" s="11" t="str">
        <x:v>G1-CM-AMG</x:v>
      </x:c>
      <x:c r="D435" s="11" t="str">
        <x:v>G1</x:v>
      </x:c>
      <x:c r="E435" s="11" t="str">
        <x:v>Allied megacity earthquake</x:v>
      </x:c>
      <x:c r="F435" s="11" t="str">
        <x:v>CM-AMG</x:v>
      </x:c>
      <x:c r="G435" s="11" t="str">
        <x:v>Civil air-mobility group</x:v>
      </x:c>
      <x:c r="H435" s="18" t="n">
        <x:v>5</x:v>
      </x:c>
      <x:c r="I435" s="18" t="n">
        <x:f>INDEX('03 Formation Registry'!$J$6:$J$53,MATCH(F435,'03 Formation Registry'!$C$6:$C$53,0))</x:f>
        <x:v>3375</x:v>
      </x:c>
      <x:c r="J435" s="18" t="n">
        <x:f>H435*I435</x:f>
        <x:v>16875</x:v>
      </x:c>
      <x:c r="K435" s="18" t="n">
        <x:f>H435*INDEX('03 Formation Registry'!$G$6:$G$53,MATCH(F435,'03 Formation Registry'!$C$6:$C$53,0))</x:f>
        <x:v>3000</x:v>
      </x:c>
      <x:c r="L435" s="11" t="str">
        <x:v>Pass 58 declared demand</x:v>
      </x:c>
      <x:c r="M435" s="26"/>
      <x:c r="N435" s="26"/>
    </x:row>
    <x:row r="436">
      <x:c r="C436" s="11" t="str">
        <x:v>G1-CM-WMG</x:v>
      </x:c>
      <x:c r="D436" s="11" t="str">
        <x:v>G1</x:v>
      </x:c>
      <x:c r="E436" s="11" t="str">
        <x:v>Allied megacity earthquake</x:v>
      </x:c>
      <x:c r="F436" s="11" t="str">
        <x:v>CM-WMG</x:v>
      </x:c>
      <x:c r="G436" s="11" t="str">
        <x:v>Civil water-mobility group</x:v>
      </x:c>
      <x:c r="H436" s="18" t="n">
        <x:v>5</x:v>
      </x:c>
      <x:c r="I436" s="18" t="n">
        <x:f>INDEX('03 Formation Registry'!$J$6:$J$53,MATCH(F436,'03 Formation Registry'!$C$6:$C$53,0))</x:f>
        <x:v>3375</x:v>
      </x:c>
      <x:c r="J436" s="18" t="n">
        <x:f>H436*I436</x:f>
        <x:v>16875</x:v>
      </x:c>
      <x:c r="K436" s="18" t="n">
        <x:f>H436*INDEX('03 Formation Registry'!$G$6:$G$53,MATCH(F436,'03 Formation Registry'!$C$6:$C$53,0))</x:f>
        <x:v>2500</x:v>
      </x:c>
      <x:c r="L436" s="11" t="str">
        <x:v>Pass 58 declared demand</x:v>
      </x:c>
      <x:c r="M436" s="26"/>
      <x:c r="N436" s="26"/>
    </x:row>
    <x:row r="437">
      <x:c r="C437" s="11" t="str">
        <x:v>G1-CM-RDC</x:v>
      </x:c>
      <x:c r="D437" s="11" t="str">
        <x:v>G1</x:v>
      </x:c>
      <x:c r="E437" s="11" t="str">
        <x:v>Allied megacity earthquake</x:v>
      </x:c>
      <x:c r="F437" s="11" t="str">
        <x:v>CM-RDC</x:v>
      </x:c>
      <x:c r="G437" s="11" t="str">
        <x:v>Return and durable-continuity group</x:v>
      </x:c>
      <x:c r="H437" s="18" t="n">
        <x:v>8</x:v>
      </x:c>
      <x:c r="I437" s="18" t="n">
        <x:f>INDEX('03 Formation Registry'!$J$6:$J$53,MATCH(F437,'03 Formation Registry'!$C$6:$C$53,0))</x:f>
        <x:v>675</x:v>
      </x:c>
      <x:c r="J437" s="18" t="n">
        <x:f>H437*I437</x:f>
        <x:v>5400</x:v>
      </x:c>
      <x:c r="K437" s="18" t="n">
        <x:f>H437*INDEX('03 Formation Registry'!$G$6:$G$53,MATCH(F437,'03 Formation Registry'!$C$6:$C$53,0))</x:f>
        <x:v>3600</x:v>
      </x:c>
      <x:c r="L437" s="11" t="str">
        <x:v>Pass 58 declared demand</x:v>
      </x:c>
      <x:c r="M437" s="26"/>
      <x:c r="N437" s="26"/>
    </x:row>
    <x:row r="438">
      <x:c r="C438" s="11" t="str">
        <x:v>G2-J-CIE</x:v>
      </x:c>
      <x:c r="D438" s="11" t="str">
        <x:v>G2</x:v>
      </x:c>
      <x:c r="E438" s="11" t="str">
        <x:v>Regional flood and displacement</x:v>
      </x:c>
      <x:c r="F438" s="11" t="str">
        <x:v>J-CIE</x:v>
      </x:c>
      <x:c r="G438" s="11" t="str">
        <x:v>Civil integration and effects group</x:v>
      </x:c>
      <x:c r="H438" s="18" t="n">
        <x:v>4</x:v>
      </x:c>
      <x:c r="I438" s="18" t="n">
        <x:f>INDEX('03 Formation Registry'!$J$6:$J$53,MATCH(F438,'03 Formation Registry'!$C$6:$C$53,0))</x:f>
        <x:v>1072.5</x:v>
      </x:c>
      <x:c r="J438" s="18" t="n">
        <x:f>H438*I438</x:f>
        <x:v>4290</x:v>
      </x:c>
      <x:c r="K438" s="18" t="n">
        <x:f>H438*INDEX('03 Formation Registry'!$G$6:$G$53,MATCH(F438,'03 Formation Registry'!$C$6:$C$53,0))</x:f>
        <x:v>480</x:v>
      </x:c>
      <x:c r="L438" s="11" t="str">
        <x:v>Pass 58 declared demand</x:v>
      </x:c>
      <x:c r="M438" s="26"/>
      <x:c r="N438" s="26"/>
    </x:row>
    <x:row r="439">
      <x:c r="C439" s="11" t="str">
        <x:v>G2-J-TOC</x:v>
      </x:c>
      <x:c r="D439" s="11" t="str">
        <x:v>G2</x:v>
      </x:c>
      <x:c r="E439" s="11" t="str">
        <x:v>Regional flood and displacement</x:v>
      </x:c>
      <x:c r="F439" s="11" t="str">
        <x:v>J-TOC</x:v>
      </x:c>
      <x:c r="G439" s="11" t="str">
        <x:v>Theater-opening command</x:v>
      </x:c>
      <x:c r="H439" s="18" t="n">
        <x:v>3</x:v>
      </x:c>
      <x:c r="I439" s="18" t="n">
        <x:f>INDEX('03 Formation Registry'!$J$6:$J$53,MATCH(F439,'03 Formation Registry'!$C$6:$C$53,0))</x:f>
        <x:v>1072.5</x:v>
      </x:c>
      <x:c r="J439" s="18" t="n">
        <x:f>H439*I439</x:f>
        <x:v>3217.5</x:v>
      </x:c>
      <x:c r="K439" s="18" t="n">
        <x:f>H439*INDEX('03 Formation Registry'!$G$6:$G$53,MATCH(F439,'03 Formation Registry'!$C$6:$C$53,0))</x:f>
        <x:v>1800</x:v>
      </x:c>
      <x:c r="L439" s="11" t="str">
        <x:v>Pass 58 declared demand</x:v>
      </x:c>
      <x:c r="M439" s="26"/>
      <x:c r="N439" s="26"/>
    </x:row>
    <x:row r="440">
      <x:c r="C440" s="11" t="str">
        <x:v>G2-J-TSC</x:v>
      </x:c>
      <x:c r="D440" s="11" t="str">
        <x:v>G2</x:v>
      </x:c>
      <x:c r="E440" s="11" t="str">
        <x:v>Regional flood and displacement</x:v>
      </x:c>
      <x:c r="F440" s="11" t="str">
        <x:v>J-TSC</x:v>
      </x:c>
      <x:c r="G440" s="11" t="str">
        <x:v>Theater sustainment command</x:v>
      </x:c>
      <x:c r="H440" s="18" t="n">
        <x:v>4</x:v>
      </x:c>
      <x:c r="I440" s="18" t="n">
        <x:f>INDEX('03 Formation Registry'!$J$6:$J$53,MATCH(F440,'03 Formation Registry'!$C$6:$C$53,0))</x:f>
        <x:v>1072.5</x:v>
      </x:c>
      <x:c r="J440" s="18" t="n">
        <x:f>H440*I440</x:f>
        <x:v>4290</x:v>
      </x:c>
      <x:c r="K440" s="18" t="n">
        <x:f>H440*INDEX('03 Formation Registry'!$G$6:$G$53,MATCH(F440,'03 Formation Registry'!$C$6:$C$53,0))</x:f>
        <x:v>3600</x:v>
      </x:c>
      <x:c r="L440" s="11" t="str">
        <x:v>Pass 58 declared demand</x:v>
      </x:c>
      <x:c r="M440" s="26"/>
      <x:c r="N440" s="26"/>
    </x:row>
    <x:row r="441">
      <x:c r="C441" s="11" t="str">
        <x:v>G2-J-RRG</x:v>
      </x:c>
      <x:c r="D441" s="11" t="str">
        <x:v>G2</x:v>
      </x:c>
      <x:c r="E441" s="11" t="str">
        <x:v>Regional flood and displacement</x:v>
      </x:c>
      <x:c r="F441" s="11" t="str">
        <x:v>J-RRG</x:v>
      </x:c>
      <x:c r="G441" s="11" t="str">
        <x:v>Replacement and reconstitution group</x:v>
      </x:c>
      <x:c r="H441" s="18" t="n">
        <x:v>4</x:v>
      </x:c>
      <x:c r="I441" s="18" t="n">
        <x:f>INDEX('03 Formation Registry'!$J$6:$J$53,MATCH(F441,'03 Formation Registry'!$C$6:$C$53,0))</x:f>
        <x:v>1072.5</x:v>
      </x:c>
      <x:c r="J441" s="18" t="n">
        <x:f>H441*I441</x:f>
        <x:v>4290</x:v>
      </x:c>
      <x:c r="K441" s="18" t="n">
        <x:f>H441*INDEX('03 Formation Registry'!$G$6:$G$53,MATCH(F441,'03 Formation Registry'!$C$6:$C$53,0))</x:f>
        <x:v>1600</x:v>
      </x:c>
      <x:c r="L441" s="11" t="str">
        <x:v>Pass 58 declared demand</x:v>
      </x:c>
      <x:c r="M441" s="26"/>
      <x:c r="N441" s="26"/>
    </x:row>
    <x:row r="442">
      <x:c r="C442" s="11" t="str">
        <x:v>G2-J-TDG</x:v>
      </x:c>
      <x:c r="D442" s="11" t="str">
        <x:v>G2</x:v>
      </x:c>
      <x:c r="E442" s="11" t="str">
        <x:v>Regional flood and displacement</x:v>
      </x:c>
      <x:c r="F442" s="11" t="str">
        <x:v>J-TDG</x:v>
      </x:c>
      <x:c r="G442" s="11" t="str">
        <x:v>Transfer and demobilization group</x:v>
      </x:c>
      <x:c r="H442" s="18" t="n">
        <x:v>3</x:v>
      </x:c>
      <x:c r="I442" s="18" t="n">
        <x:f>INDEX('03 Formation Registry'!$J$6:$J$53,MATCH(F442,'03 Formation Registry'!$C$6:$C$53,0))</x:f>
        <x:v>1072.5</x:v>
      </x:c>
      <x:c r="J442" s="18" t="n">
        <x:f>H442*I442</x:f>
        <x:v>3217.5</x:v>
      </x:c>
      <x:c r="K442" s="18" t="n">
        <x:f>H442*INDEX('03 Formation Registry'!$G$6:$G$53,MATCH(F442,'03 Formation Registry'!$C$6:$C$53,0))</x:f>
        <x:v>450</x:v>
      </x:c>
      <x:c r="L442" s="11" t="str">
        <x:v>Pass 58 declared demand</x:v>
      </x:c>
      <x:c r="M442" s="26"/>
      <x:c r="N442" s="26"/>
    </x:row>
    <x:row r="443">
      <x:c r="C443" s="11" t="str">
        <x:v>G2-L-ROG</x:v>
      </x:c>
      <x:c r="D443" s="11" t="str">
        <x:v>G2</x:v>
      </x:c>
      <x:c r="E443" s="11" t="str">
        <x:v>Regional flood and displacement</x:v>
      </x:c>
      <x:c r="F443" s="11" t="str">
        <x:v>L-ROG</x:v>
      </x:c>
      <x:c r="G443" s="11" t="str">
        <x:v>Access and route-opening group</x:v>
      </x:c>
      <x:c r="H443" s="18" t="n">
        <x:v>8</x:v>
      </x:c>
      <x:c r="I443" s="18" t="n">
        <x:f>INDEX('03 Formation Registry'!$J$6:$J$53,MATCH(F443,'03 Formation Registry'!$C$6:$C$53,0))</x:f>
        <x:v>3037.5</x:v>
      </x:c>
      <x:c r="J443" s="18" t="n">
        <x:f>H443*I443</x:f>
        <x:v>24300</x:v>
      </x:c>
      <x:c r="K443" s="18" t="n">
        <x:f>H443*INDEX('03 Formation Registry'!$G$6:$G$53,MATCH(F443,'03 Formation Registry'!$C$6:$C$53,0))</x:f>
        <x:v>2800</x:v>
      </x:c>
      <x:c r="L443" s="11" t="str">
        <x:v>Pass 58 declared demand</x:v>
      </x:c>
      <x:c r="M443" s="26"/>
      <x:c r="N443" s="26"/>
    </x:row>
    <x:row r="444">
      <x:c r="C444" s="11" t="str">
        <x:v>G2-L-HCG</x:v>
      </x:c>
      <x:c r="D444" s="11" t="str">
        <x:v>G2</x:v>
      </x:c>
      <x:c r="E444" s="11" t="str">
        <x:v>Regional flood and displacement</x:v>
      </x:c>
      <x:c r="F444" s="11" t="str">
        <x:v>L-HCG</x:v>
      </x:c>
      <x:c r="G444" s="11" t="str">
        <x:v>Flood and hydraulic-control group</x:v>
      </x:c>
      <x:c r="H444" s="18" t="n">
        <x:v>12</x:v>
      </x:c>
      <x:c r="I444" s="18" t="n">
        <x:f>INDEX('03 Formation Registry'!$J$6:$J$53,MATCH(F444,'03 Formation Registry'!$C$6:$C$53,0))</x:f>
        <x:v>3037.5</x:v>
      </x:c>
      <x:c r="J444" s="18" t="n">
        <x:f>H444*I444</x:f>
        <x:v>36450</x:v>
      </x:c>
      <x:c r="K444" s="18" t="n">
        <x:f>H444*INDEX('03 Formation Registry'!$G$6:$G$53,MATCH(F444,'03 Formation Registry'!$C$6:$C$53,0))</x:f>
        <x:v>6000</x:v>
      </x:c>
      <x:c r="L444" s="11" t="str">
        <x:v>Pass 58 declared demand</x:v>
      </x:c>
      <x:c r="M444" s="26"/>
      <x:c r="N444" s="26"/>
    </x:row>
    <x:row r="445">
      <x:c r="C445" s="11" t="str">
        <x:v>G2-L-DMG</x:v>
      </x:c>
      <x:c r="D445" s="11" t="str">
        <x:v>G2</x:v>
      </x:c>
      <x:c r="E445" s="11" t="str">
        <x:v>Regional flood and displacement</x:v>
      </x:c>
      <x:c r="F445" s="11" t="str">
        <x:v>L-DMG</x:v>
      </x:c>
      <x:c r="G445" s="11" t="str">
        <x:v>Debris and materials group</x:v>
      </x:c>
      <x:c r="H445" s="18" t="n">
        <x:v>8</x:v>
      </x:c>
      <x:c r="I445" s="18" t="n">
        <x:f>INDEX('03 Formation Registry'!$J$6:$J$53,MATCH(F445,'03 Formation Registry'!$C$6:$C$53,0))</x:f>
        <x:v>3037.5</x:v>
      </x:c>
      <x:c r="J445" s="18" t="n">
        <x:f>H445*I445</x:f>
        <x:v>24300</x:v>
      </x:c>
      <x:c r="K445" s="18" t="n">
        <x:f>H445*INDEX('03 Formation Registry'!$G$6:$G$53,MATCH(F445,'03 Formation Registry'!$C$6:$C$53,0))</x:f>
        <x:v>3200</x:v>
      </x:c>
      <x:c r="L445" s="11" t="str">
        <x:v>Pass 58 declared demand</x:v>
      </x:c>
      <x:c r="M445" s="26"/>
      <x:c r="N445" s="26"/>
    </x:row>
    <x:row r="446">
      <x:c r="C446" s="11" t="str">
        <x:v>G2-L-TWG</x:v>
      </x:c>
      <x:c r="D446" s="11" t="str">
        <x:v>G2</x:v>
      </x:c>
      <x:c r="E446" s="11" t="str">
        <x:v>Regional flood and displacement</x:v>
      </x:c>
      <x:c r="F446" s="11" t="str">
        <x:v>L-TWG</x:v>
      </x:c>
      <x:c r="G446" s="11" t="str">
        <x:v>Temporary works and crossing group</x:v>
      </x:c>
      <x:c r="H446" s="18" t="n">
        <x:v>6</x:v>
      </x:c>
      <x:c r="I446" s="18" t="n">
        <x:f>INDEX('03 Formation Registry'!$J$6:$J$53,MATCH(F446,'03 Formation Registry'!$C$6:$C$53,0))</x:f>
        <x:v>3037.5</x:v>
      </x:c>
      <x:c r="J446" s="18" t="n">
        <x:f>H446*I446</x:f>
        <x:v>18225</x:v>
      </x:c>
      <x:c r="K446" s="18" t="n">
        <x:f>H446*INDEX('03 Formation Registry'!$G$6:$G$53,MATCH(F446,'03 Formation Registry'!$C$6:$C$53,0))</x:f>
        <x:v>2100</x:v>
      </x:c>
      <x:c r="L446" s="11" t="str">
        <x:v>Pass 58 declared demand</x:v>
      </x:c>
      <x:c r="M446" s="26"/>
      <x:c r="N446" s="26"/>
    </x:row>
    <x:row r="447">
      <x:c r="C447" s="11" t="str">
        <x:v>G2-L-GFG</x:v>
      </x:c>
      <x:c r="D447" s="11" t="str">
        <x:v>G2</x:v>
      </x:c>
      <x:c r="E447" s="11" t="str">
        <x:v>Regional flood and displacement</x:v>
      </x:c>
      <x:c r="F447" s="11" t="str">
        <x:v>L-GFG</x:v>
      </x:c>
      <x:c r="G447" s="11" t="str">
        <x:v>Ground fire and landscape group</x:v>
      </x:c>
      <x:c r="H447" s="18" t="n">
        <x:v>2</x:v>
      </x:c>
      <x:c r="I447" s="18" t="n">
        <x:f>INDEX('03 Formation Registry'!$J$6:$J$53,MATCH(F447,'03 Formation Registry'!$C$6:$C$53,0))</x:f>
        <x:v>3037.5</x:v>
      </x:c>
      <x:c r="J447" s="18" t="n">
        <x:f>H447*I447</x:f>
        <x:v>6075</x:v>
      </x:c>
      <x:c r="K447" s="18" t="n">
        <x:f>H447*INDEX('03 Formation Registry'!$G$6:$G$53,MATCH(F447,'03 Formation Registry'!$C$6:$C$53,0))</x:f>
        <x:v>900</x:v>
      </x:c>
      <x:c r="L447" s="11" t="str">
        <x:v>Pass 58 declared demand</x:v>
      </x:c>
      <x:c r="M447" s="26"/>
      <x:c r="N447" s="26"/>
    </x:row>
    <x:row r="448">
      <x:c r="C448" s="11" t="str">
        <x:v>G2-A-SMW</x:v>
      </x:c>
      <x:c r="D448" s="11" t="str">
        <x:v>G2</x:v>
      </x:c>
      <x:c r="E448" s="11" t="str">
        <x:v>Regional flood and displacement</x:v>
      </x:c>
      <x:c r="F448" s="11" t="str">
        <x:v>A-SMW</x:v>
      </x:c>
      <x:c r="G448" s="11" t="str">
        <x:v>Strategic mobility wing</x:v>
      </x:c>
      <x:c r="H448" s="18" t="n">
        <x:v>5</x:v>
      </x:c>
      <x:c r="I448" s="18" t="n">
        <x:f>INDEX('03 Formation Registry'!$J$6:$J$53,MATCH(F448,'03 Formation Registry'!$C$6:$C$53,0))</x:f>
        <x:v>2812.5</x:v>
      </x:c>
      <x:c r="J448" s="18" t="n">
        <x:f>H448*I448</x:f>
        <x:v>14062.5</x:v>
      </x:c>
      <x:c r="K448" s="18" t="n">
        <x:f>H448*INDEX('03 Formation Registry'!$G$6:$G$53,MATCH(F448,'03 Formation Registry'!$C$6:$C$53,0))</x:f>
        <x:v>4500</x:v>
      </x:c>
      <x:c r="L448" s="11" t="str">
        <x:v>Pass 58 declared demand</x:v>
      </x:c>
      <x:c r="M448" s="26"/>
      <x:c r="N448" s="26"/>
    </x:row>
    <x:row r="449">
      <x:c r="C449" s="11" t="str">
        <x:v>G2-A-AAG</x:v>
      </x:c>
      <x:c r="D449" s="11" t="str">
        <x:v>G2</x:v>
      </x:c>
      <x:c r="E449" s="11" t="str">
        <x:v>Regional flood and displacement</x:v>
      </x:c>
      <x:c r="F449" s="11" t="str">
        <x:v>A-AAG</x:v>
      </x:c>
      <x:c r="G449" s="11" t="str">
        <x:v>Austere air-access group</x:v>
      </x:c>
      <x:c r="H449" s="18" t="n">
        <x:v>5</x:v>
      </x:c>
      <x:c r="I449" s="18" t="n">
        <x:f>INDEX('03 Formation Registry'!$J$6:$J$53,MATCH(F449,'03 Formation Registry'!$C$6:$C$53,0))</x:f>
        <x:v>2812.5</x:v>
      </x:c>
      <x:c r="J449" s="18" t="n">
        <x:f>H449*I449</x:f>
        <x:v>14062.5</x:v>
      </x:c>
      <x:c r="K449" s="18" t="n">
        <x:f>H449*INDEX('03 Formation Registry'!$G$6:$G$53,MATCH(F449,'03 Formation Registry'!$C$6:$C$53,0))</x:f>
        <x:v>1750</x:v>
      </x:c>
      <x:c r="L449" s="11" t="str">
        <x:v>Pass 58 declared demand</x:v>
      </x:c>
      <x:c r="M449" s="26"/>
      <x:c r="N449" s="26"/>
    </x:row>
    <x:row r="450">
      <x:c r="C450" s="11" t="str">
        <x:v>G2-A-AHW</x:v>
      </x:c>
      <x:c r="D450" s="11" t="str">
        <x:v>G2</x:v>
      </x:c>
      <x:c r="E450" s="11" t="str">
        <x:v>Regional flood and displacement</x:v>
      </x:c>
      <x:c r="F450" s="11" t="str">
        <x:v>A-AHW</x:v>
      </x:c>
      <x:c r="G450" s="11" t="str">
        <x:v>Aerial hazard-control wing</x:v>
      </x:c>
      <x:c r="H450" s="18" t="n">
        <x:v>1</x:v>
      </x:c>
      <x:c r="I450" s="18" t="n">
        <x:f>INDEX('03 Formation Registry'!$J$6:$J$53,MATCH(F450,'03 Formation Registry'!$C$6:$C$53,0))</x:f>
        <x:v>2812.5</x:v>
      </x:c>
      <x:c r="J450" s="18" t="n">
        <x:f>H450*I450</x:f>
        <x:v>2812.5</x:v>
      </x:c>
      <x:c r="K450" s="18" t="n">
        <x:f>H450*INDEX('03 Formation Registry'!$G$6:$G$53,MATCH(F450,'03 Formation Registry'!$C$6:$C$53,0))</x:f>
        <x:v>600</x:v>
      </x:c>
      <x:c r="L450" s="11" t="str">
        <x:v>Pass 58 declared demand</x:v>
      </x:c>
      <x:c r="M450" s="26"/>
      <x:c r="N450" s="26"/>
    </x:row>
    <x:row r="451">
      <x:c r="C451" s="11" t="str">
        <x:v>G2-A-TDG</x:v>
      </x:c>
      <x:c r="D451" s="11" t="str">
        <x:v>G2</x:v>
      </x:c>
      <x:c r="E451" s="11" t="str">
        <x:v>Regional flood and displacement</x:v>
      </x:c>
      <x:c r="F451" s="11" t="str">
        <x:v>A-TDG</x:v>
      </x:c>
      <x:c r="G451" s="11" t="str">
        <x:v>Tactical distribution group</x:v>
      </x:c>
      <x:c r="H451" s="18" t="n">
        <x:v>8</x:v>
      </x:c>
      <x:c r="I451" s="18" t="n">
        <x:f>INDEX('03 Formation Registry'!$J$6:$J$53,MATCH(F451,'03 Formation Registry'!$C$6:$C$53,0))</x:f>
        <x:v>2812.5</x:v>
      </x:c>
      <x:c r="J451" s="18" t="n">
        <x:f>H451*I451</x:f>
        <x:v>22500</x:v>
      </x:c>
      <x:c r="K451" s="18" t="n">
        <x:f>H451*INDEX('03 Formation Registry'!$G$6:$G$53,MATCH(F451,'03 Formation Registry'!$C$6:$C$53,0))</x:f>
        <x:v>3600</x:v>
      </x:c>
      <x:c r="L451" s="11" t="str">
        <x:v>Pass 58 declared demand</x:v>
      </x:c>
      <x:c r="M451" s="26"/>
      <x:c r="N451" s="26"/>
    </x:row>
    <x:row r="452">
      <x:c r="C452" s="11" t="str">
        <x:v>G2-A-SRG</x:v>
      </x:c>
      <x:c r="D452" s="11" t="str">
        <x:v>G2</x:v>
      </x:c>
      <x:c r="E452" s="11" t="str">
        <x:v>Regional flood and displacement</x:v>
      </x:c>
      <x:c r="F452" s="11" t="str">
        <x:v>A-SRG</x:v>
      </x:c>
      <x:c r="G452" s="11" t="str">
        <x:v>Air sensing and relay group</x:v>
      </x:c>
      <x:c r="H452" s="18" t="n">
        <x:v>5</x:v>
      </x:c>
      <x:c r="I452" s="18" t="n">
        <x:f>INDEX('03 Formation Registry'!$J$6:$J$53,MATCH(F452,'03 Formation Registry'!$C$6:$C$53,0))</x:f>
        <x:v>2812.5</x:v>
      </x:c>
      <x:c r="J452" s="18" t="n">
        <x:f>H452*I452</x:f>
        <x:v>14062.5</x:v>
      </x:c>
      <x:c r="K452" s="18" t="n">
        <x:f>H452*INDEX('03 Formation Registry'!$G$6:$G$53,MATCH(F452,'03 Formation Registry'!$C$6:$C$53,0))</x:f>
        <x:v>900</x:v>
      </x:c>
      <x:c r="L452" s="11" t="str">
        <x:v>Pass 58 declared demand</x:v>
      </x:c>
      <x:c r="M452" s="26"/>
      <x:c r="N452" s="26"/>
    </x:row>
    <x:row r="453">
      <x:c r="C453" s="11" t="str">
        <x:v>G2-A-AMG</x:v>
      </x:c>
      <x:c r="D453" s="11" t="str">
        <x:v>G2</x:v>
      </x:c>
      <x:c r="E453" s="11" t="str">
        <x:v>Regional flood and displacement</x:v>
      </x:c>
      <x:c r="F453" s="11" t="str">
        <x:v>A-AMG</x:v>
      </x:c>
      <x:c r="G453" s="11" t="str">
        <x:v>Aeromedical movement group</x:v>
      </x:c>
      <x:c r="H453" s="18" t="n">
        <x:v>4</x:v>
      </x:c>
      <x:c r="I453" s="18" t="n">
        <x:f>INDEX('03 Formation Registry'!$J$6:$J$53,MATCH(F453,'03 Formation Registry'!$C$6:$C$53,0))</x:f>
        <x:v>2812.5</x:v>
      </x:c>
      <x:c r="J453" s="18" t="n">
        <x:f>H453*I453</x:f>
        <x:v>11250</x:v>
      </x:c>
      <x:c r="K453" s="18" t="n">
        <x:f>H453*INDEX('03 Formation Registry'!$G$6:$G$53,MATCH(F453,'03 Formation Registry'!$C$6:$C$53,0))</x:f>
        <x:v>1200</x:v>
      </x:c>
      <x:c r="L453" s="11" t="str">
        <x:v>Pass 58 declared demand</x:v>
      </x:c>
      <x:c r="M453" s="26"/>
      <x:c r="N453" s="26"/>
    </x:row>
    <x:row r="454">
      <x:c r="C454" s="11" t="str">
        <x:v>G2-M-POG</x:v>
      </x:c>
      <x:c r="D454" s="11" t="str">
        <x:v>G2</x:v>
      </x:c>
      <x:c r="E454" s="11" t="str">
        <x:v>Regional flood and displacement</x:v>
      </x:c>
      <x:c r="F454" s="11" t="str">
        <x:v>M-POG</x:v>
      </x:c>
      <x:c r="G454" s="11" t="str">
        <x:v>Port-opening group</x:v>
      </x:c>
      <x:c r="H454" s="18" t="n">
        <x:v>6</x:v>
      </x:c>
      <x:c r="I454" s="18" t="n">
        <x:f>INDEX('03 Formation Registry'!$J$6:$J$53,MATCH(F454,'03 Formation Registry'!$C$6:$C$53,0))</x:f>
        <x:v>2100</x:v>
      </x:c>
      <x:c r="J454" s="18" t="n">
        <x:f>H454*I454</x:f>
        <x:v>12600</x:v>
      </x:c>
      <x:c r="K454" s="18" t="n">
        <x:f>H454*INDEX('03 Formation Registry'!$G$6:$G$53,MATCH(F454,'03 Formation Registry'!$C$6:$C$53,0))</x:f>
        <x:v>2700</x:v>
      </x:c>
      <x:c r="L454" s="11" t="str">
        <x:v>Pass 58 declared demand</x:v>
      </x:c>
      <x:c r="M454" s="26"/>
      <x:c r="N454" s="26"/>
    </x:row>
    <x:row r="455">
      <x:c r="C455" s="11" t="str">
        <x:v>G2-M-LAG</x:v>
      </x:c>
      <x:c r="D455" s="11" t="str">
        <x:v>G2</x:v>
      </x:c>
      <x:c r="E455" s="11" t="str">
        <x:v>Regional flood and displacement</x:v>
      </x:c>
      <x:c r="F455" s="11" t="str">
        <x:v>M-LAG</x:v>
      </x:c>
      <x:c r="G455" s="11" t="str">
        <x:v>Littoral-access group</x:v>
      </x:c>
      <x:c r="H455" s="18" t="n">
        <x:v>8</x:v>
      </x:c>
      <x:c r="I455" s="18" t="n">
        <x:f>INDEX('03 Formation Registry'!$J$6:$J$53,MATCH(F455,'03 Formation Registry'!$C$6:$C$53,0))</x:f>
        <x:v>2100</x:v>
      </x:c>
      <x:c r="J455" s="18" t="n">
        <x:f>H455*I455</x:f>
        <x:v>16800</x:v>
      </x:c>
      <x:c r="K455" s="18" t="n">
        <x:f>H455*INDEX('03 Formation Registry'!$G$6:$G$53,MATCH(F455,'03 Formation Registry'!$C$6:$C$53,0))</x:f>
        <x:v>2800</x:v>
      </x:c>
      <x:c r="L455" s="11" t="str">
        <x:v>Pass 58 declared demand</x:v>
      </x:c>
      <x:c r="M455" s="26"/>
      <x:c r="N455" s="26"/>
    </x:row>
    <x:row r="456">
      <x:c r="C456" s="11" t="str">
        <x:v>G2-M-IWG</x:v>
      </x:c>
      <x:c r="D456" s="11" t="str">
        <x:v>G2</x:v>
      </x:c>
      <x:c r="E456" s="11" t="str">
        <x:v>Regional flood and displacement</x:v>
      </x:c>
      <x:c r="F456" s="11" t="str">
        <x:v>M-IWG</x:v>
      </x:c>
      <x:c r="G456" s="11" t="str">
        <x:v>Inland-waterway group</x:v>
      </x:c>
      <x:c r="H456" s="18" t="n">
        <x:v>6</x:v>
      </x:c>
      <x:c r="I456" s="18" t="n">
        <x:f>INDEX('03 Formation Registry'!$J$6:$J$53,MATCH(F456,'03 Formation Registry'!$C$6:$C$53,0))</x:f>
        <x:v>2100</x:v>
      </x:c>
      <x:c r="J456" s="18" t="n">
        <x:f>H456*I456</x:f>
        <x:v>12600</x:v>
      </x:c>
      <x:c r="K456" s="18" t="n">
        <x:f>H456*INDEX('03 Formation Registry'!$G$6:$G$53,MATCH(F456,'03 Formation Registry'!$C$6:$C$53,0))</x:f>
        <x:v>1500</x:v>
      </x:c>
      <x:c r="L456" s="11" t="str">
        <x:v>Pass 58 declared demand</x:v>
      </x:c>
      <x:c r="M456" s="26"/>
      <x:c r="N456" s="26"/>
    </x:row>
    <x:row r="457">
      <x:c r="C457" s="11" t="str">
        <x:v>G2-M-OSG</x:v>
      </x:c>
      <x:c r="D457" s="11" t="str">
        <x:v>G2</x:v>
      </x:c>
      <x:c r="E457" s="11" t="str">
        <x:v>Regional flood and displacement</x:v>
      </x:c>
      <x:c r="F457" s="11" t="str">
        <x:v>M-OSG</x:v>
      </x:c>
      <x:c r="G457" s="11" t="str">
        <x:v>Offshore-support group</x:v>
      </x:c>
      <x:c r="H457" s="18" t="n">
        <x:v>5</x:v>
      </x:c>
      <x:c r="I457" s="18" t="n">
        <x:f>INDEX('03 Formation Registry'!$J$6:$J$53,MATCH(F457,'03 Formation Registry'!$C$6:$C$53,0))</x:f>
        <x:v>2100</x:v>
      </x:c>
      <x:c r="J457" s="18" t="n">
        <x:f>H457*I457</x:f>
        <x:v>10500</x:v>
      </x:c>
      <x:c r="K457" s="18" t="n">
        <x:f>H457*INDEX('03 Formation Registry'!$G$6:$G$53,MATCH(F457,'03 Formation Registry'!$C$6:$C$53,0))</x:f>
        <x:v>3500</x:v>
      </x:c>
      <x:c r="L457" s="11" t="str">
        <x:v>Pass 58 declared demand</x:v>
      </x:c>
      <x:c r="M457" s="26"/>
      <x:c r="N457" s="26"/>
    </x:row>
    <x:row r="458">
      <x:c r="C458" s="11" t="str">
        <x:v>G2-M-SSG</x:v>
      </x:c>
      <x:c r="D458" s="11" t="str">
        <x:v>G2</x:v>
      </x:c>
      <x:c r="E458" s="11" t="str">
        <x:v>Regional flood and displacement</x:v>
      </x:c>
      <x:c r="F458" s="11" t="str">
        <x:v>M-SSG</x:v>
      </x:c>
      <x:c r="G458" s="11" t="str">
        <x:v>Ocean sustainment group</x:v>
      </x:c>
      <x:c r="H458" s="18" t="n">
        <x:v>8</x:v>
      </x:c>
      <x:c r="I458" s="18" t="n">
        <x:f>INDEX('03 Formation Registry'!$J$6:$J$53,MATCH(F458,'03 Formation Registry'!$C$6:$C$53,0))</x:f>
        <x:v>2100</x:v>
      </x:c>
      <x:c r="J458" s="18" t="n">
        <x:f>H458*I458</x:f>
        <x:v>16800</x:v>
      </x:c>
      <x:c r="K458" s="18" t="n">
        <x:f>H458*INDEX('03 Formation Registry'!$G$6:$G$53,MATCH(F458,'03 Formation Registry'!$C$6:$C$53,0))</x:f>
        <x:v>5200</x:v>
      </x:c>
      <x:c r="L458" s="11" t="str">
        <x:v>Pass 58 declared demand</x:v>
      </x:c>
      <x:c r="M458" s="26"/>
      <x:c r="N458" s="26"/>
    </x:row>
    <x:row r="459">
      <x:c r="C459" s="11" t="str">
        <x:v>G2-I-CUG</x:v>
      </x:c>
      <x:c r="D459" s="11" t="str">
        <x:v>G2</x:v>
      </x:c>
      <x:c r="E459" s="11" t="str">
        <x:v>Regional flood and displacement</x:v>
      </x:c>
      <x:c r="F459" s="11" t="str">
        <x:v>I-CUG</x:v>
      </x:c>
      <x:c r="G459" s="11" t="str">
        <x:v>Communications utility group</x:v>
      </x:c>
      <x:c r="H459" s="18" t="n">
        <x:v>8</x:v>
      </x:c>
      <x:c r="I459" s="18" t="n">
        <x:f>INDEX('03 Formation Registry'!$J$6:$J$53,MATCH(F459,'03 Formation Registry'!$C$6:$C$53,0))</x:f>
        <x:v>3600</x:v>
      </x:c>
      <x:c r="J459" s="18" t="n">
        <x:f>H459*I459</x:f>
        <x:v>28800</x:v>
      </x:c>
      <x:c r="K459" s="18" t="n">
        <x:f>H459*INDEX('03 Formation Registry'!$G$6:$G$53,MATCH(F459,'03 Formation Registry'!$C$6:$C$53,0))</x:f>
        <x:v>2000</x:v>
      </x:c>
      <x:c r="L459" s="11" t="str">
        <x:v>Pass 58 declared demand</x:v>
      </x:c>
      <x:c r="M459" s="26"/>
      <x:c r="N459" s="26"/>
    </x:row>
    <x:row r="460">
      <x:c r="C460" s="11" t="str">
        <x:v>G2-I-TSG</x:v>
      </x:c>
      <x:c r="D460" s="11" t="str">
        <x:v>G2</x:v>
      </x:c>
      <x:c r="E460" s="11" t="str">
        <x:v>Regional flood and displacement</x:v>
      </x:c>
      <x:c r="F460" s="11" t="str">
        <x:v>I-TSG</x:v>
      </x:c>
      <x:c r="G460" s="11" t="str">
        <x:v>Thermal safety group</x:v>
      </x:c>
      <x:c r="H460" s="18" t="n">
        <x:v>5</x:v>
      </x:c>
      <x:c r="I460" s="18" t="n">
        <x:f>INDEX('03 Formation Registry'!$J$6:$J$53,MATCH(F460,'03 Formation Registry'!$C$6:$C$53,0))</x:f>
        <x:v>3600</x:v>
      </x:c>
      <x:c r="J460" s="18" t="n">
        <x:f>H460*I460</x:f>
        <x:v>18000</x:v>
      </x:c>
      <x:c r="K460" s="18" t="n">
        <x:f>H460*INDEX('03 Formation Registry'!$G$6:$G$53,MATCH(F460,'03 Formation Registry'!$C$6:$C$53,0))</x:f>
        <x:v>1250</x:v>
      </x:c>
      <x:c r="L460" s="11" t="str">
        <x:v>Pass 58 declared demand</x:v>
      </x:c>
      <x:c r="M460" s="26"/>
      <x:c r="N460" s="26"/>
    </x:row>
    <x:row r="461">
      <x:c r="C461" s="11" t="str">
        <x:v>G2-I-URG</x:v>
      </x:c>
      <x:c r="D461" s="11" t="str">
        <x:v>G2</x:v>
      </x:c>
      <x:c r="E461" s="11" t="str">
        <x:v>Regional flood and displacement</x:v>
      </x:c>
      <x:c r="F461" s="11" t="str">
        <x:v>I-URG</x:v>
      </x:c>
      <x:c r="G461" s="11" t="str">
        <x:v>Utility reconstruction group</x:v>
      </x:c>
      <x:c r="H461" s="18" t="n">
        <x:v>8</x:v>
      </x:c>
      <x:c r="I461" s="18" t="n">
        <x:f>INDEX('03 Formation Registry'!$J$6:$J$53,MATCH(F461,'03 Formation Registry'!$C$6:$C$53,0))</x:f>
        <x:v>3600</x:v>
      </x:c>
      <x:c r="J461" s="18" t="n">
        <x:f>H461*I461</x:f>
        <x:v>28800</x:v>
      </x:c>
      <x:c r="K461" s="18" t="n">
        <x:f>H461*INDEX('03 Formation Registry'!$G$6:$G$53,MATCH(F461,'03 Formation Registry'!$C$6:$C$53,0))</x:f>
        <x:v>3600</x:v>
      </x:c>
      <x:c r="L461" s="11" t="str">
        <x:v>Pass 58 declared demand</x:v>
      </x:c>
      <x:c r="M461" s="26"/>
      <x:c r="N461" s="26"/>
    </x:row>
    <x:row r="462">
      <x:c r="C462" s="11" t="str">
        <x:v>G2-H-CHC</x:v>
      </x:c>
      <x:c r="D462" s="11" t="str">
        <x:v>G2</x:v>
      </x:c>
      <x:c r="E462" s="11" t="str">
        <x:v>Regional flood and displacement</x:v>
      </x:c>
      <x:c r="F462" s="11" t="str">
        <x:v>H-CHC</x:v>
      </x:c>
      <x:c r="G462" s="11" t="str">
        <x:v>Community health continuity group</x:v>
      </x:c>
      <x:c r="H462" s="18" t="n">
        <x:v>10</x:v>
      </x:c>
      <x:c r="I462" s="18" t="n">
        <x:f>INDEX('03 Formation Registry'!$J$6:$J$53,MATCH(F462,'03 Formation Registry'!$C$6:$C$53,0))</x:f>
        <x:v>2625</x:v>
      </x:c>
      <x:c r="J462" s="18" t="n">
        <x:f>H462*I462</x:f>
        <x:v>26250</x:v>
      </x:c>
      <x:c r="K462" s="18" t="n">
        <x:f>H462*INDEX('03 Formation Registry'!$G$6:$G$53,MATCH(F462,'03 Formation Registry'!$C$6:$C$53,0))</x:f>
        <x:v>5000</x:v>
      </x:c>
      <x:c r="L462" s="11" t="str">
        <x:v>Pass 58 declared demand</x:v>
      </x:c>
      <x:c r="M462" s="26"/>
      <x:c r="N462" s="26"/>
    </x:row>
    <x:row r="463">
      <x:c r="C463" s="11" t="str">
        <x:v>G2-H-MAC</x:v>
      </x:c>
      <x:c r="D463" s="11" t="str">
        <x:v>G2</x:v>
      </x:c>
      <x:c r="E463" s="11" t="str">
        <x:v>Regional flood and displacement</x:v>
      </x:c>
      <x:c r="F463" s="11" t="str">
        <x:v>H-MAC</x:v>
      </x:c>
      <x:c r="G463" s="11" t="str">
        <x:v>Mobile acute-care group</x:v>
      </x:c>
      <x:c r="H463" s="18" t="n">
        <x:v>6</x:v>
      </x:c>
      <x:c r="I463" s="18" t="n">
        <x:f>INDEX('03 Formation Registry'!$J$6:$J$53,MATCH(F463,'03 Formation Registry'!$C$6:$C$53,0))</x:f>
        <x:v>2625</x:v>
      </x:c>
      <x:c r="J463" s="18" t="n">
        <x:f>H463*I463</x:f>
        <x:v>15750</x:v>
      </x:c>
      <x:c r="K463" s="18" t="n">
        <x:f>H463*INDEX('03 Formation Registry'!$G$6:$G$53,MATCH(F463,'03 Formation Registry'!$C$6:$C$53,0))</x:f>
        <x:v>3600</x:v>
      </x:c>
      <x:c r="L463" s="11" t="str">
        <x:v>Pass 58 declared demand</x:v>
      </x:c>
      <x:c r="M463" s="26"/>
      <x:c r="N463" s="26"/>
    </x:row>
    <x:row r="464">
      <x:c r="C464" s="11" t="str">
        <x:v>G2-H-PHC</x:v>
      </x:c>
      <x:c r="D464" s="11" t="str">
        <x:v>G2</x:v>
      </x:c>
      <x:c r="E464" s="11" t="str">
        <x:v>Regional flood and displacement</x:v>
      </x:c>
      <x:c r="F464" s="11" t="str">
        <x:v>H-PHC</x:v>
      </x:c>
      <x:c r="G464" s="11" t="str">
        <x:v>Public-health control group</x:v>
      </x:c>
      <x:c r="H464" s="18" t="n">
        <x:v>6</x:v>
      </x:c>
      <x:c r="I464" s="18" t="n">
        <x:f>INDEX('03 Formation Registry'!$J$6:$J$53,MATCH(F464,'03 Formation Registry'!$C$6:$C$53,0))</x:f>
        <x:v>2625</x:v>
      </x:c>
      <x:c r="J464" s="18" t="n">
        <x:f>H464*I464</x:f>
        <x:v>15750</x:v>
      </x:c>
      <x:c r="K464" s="18" t="n">
        <x:f>H464*INDEX('03 Formation Registry'!$G$6:$G$53,MATCH(F464,'03 Formation Registry'!$C$6:$C$53,0))</x:f>
        <x:v>1500</x:v>
      </x:c>
      <x:c r="L464" s="11" t="str">
        <x:v>Pass 58 declared demand</x:v>
      </x:c>
      <x:c r="M464" s="26"/>
      <x:c r="N464" s="26"/>
    </x:row>
    <x:row r="465">
      <x:c r="C465" s="11" t="str">
        <x:v>G2-H-HWR</x:v>
      </x:c>
      <x:c r="D465" s="11" t="str">
        <x:v>G2</x:v>
      </x:c>
      <x:c r="E465" s="11" t="str">
        <x:v>Regional flood and displacement</x:v>
      </x:c>
      <x:c r="F465" s="11" t="str">
        <x:v>H-HWR</x:v>
      </x:c>
      <x:c r="G465" s="11" t="str">
        <x:v>Health workforce replacement group</x:v>
      </x:c>
      <x:c r="H465" s="18" t="n">
        <x:v>10</x:v>
      </x:c>
      <x:c r="I465" s="18" t="n">
        <x:f>INDEX('03 Formation Registry'!$J$6:$J$53,MATCH(F465,'03 Formation Registry'!$C$6:$C$53,0))</x:f>
        <x:v>2625</x:v>
      </x:c>
      <x:c r="J465" s="18" t="n">
        <x:f>H465*I465</x:f>
        <x:v>26250</x:v>
      </x:c>
      <x:c r="K465" s="18" t="n">
        <x:f>H465*INDEX('03 Formation Registry'!$G$6:$G$53,MATCH(F465,'03 Formation Registry'!$C$6:$C$53,0))</x:f>
        <x:v>5500</x:v>
      </x:c>
      <x:c r="L465" s="11" t="str">
        <x:v>Pass 58 declared demand</x:v>
      </x:c>
      <x:c r="M465" s="26"/>
      <x:c r="N465" s="26"/>
    </x:row>
    <x:row r="466">
      <x:c r="C466" s="11" t="str">
        <x:v>G2-C-PSG</x:v>
      </x:c>
      <x:c r="D466" s="11" t="str">
        <x:v>G2</x:v>
      </x:c>
      <x:c r="E466" s="11" t="str">
        <x:v>Regional flood and displacement</x:v>
      </x:c>
      <x:c r="F466" s="11" t="str">
        <x:v>C-PSG</x:v>
      </x:c>
      <x:c r="G466" s="11" t="str">
        <x:v>Population support group</x:v>
      </x:c>
      <x:c r="H466" s="18" t="n">
        <x:v>16</x:v>
      </x:c>
      <x:c r="I466" s="18" t="n">
        <x:f>INDEX('03 Formation Registry'!$J$6:$J$53,MATCH(F466,'03 Formation Registry'!$C$6:$C$53,0))</x:f>
        <x:v>2193.75</x:v>
      </x:c>
      <x:c r="J466" s="18" t="n">
        <x:f>H466*I466</x:f>
        <x:v>35100</x:v>
      </x:c>
      <x:c r="K466" s="18" t="n">
        <x:f>H466*INDEX('03 Formation Registry'!$G$6:$G$53,MATCH(F466,'03 Formation Registry'!$C$6:$C$53,0))</x:f>
        <x:v>7200</x:v>
      </x:c>
      <x:c r="L466" s="11" t="str">
        <x:v>Pass 58 declared demand</x:v>
      </x:c>
      <x:c r="M466" s="26"/>
      <x:c r="N466" s="26"/>
    </x:row>
    <x:row r="467">
      <x:c r="C467" s="11" t="str">
        <x:v>G2-C-EGG</x:v>
      </x:c>
      <x:c r="D467" s="11" t="str">
        <x:v>G2</x:v>
      </x:c>
      <x:c r="E467" s="11" t="str">
        <x:v>Regional flood and displacement</x:v>
      </x:c>
      <x:c r="F467" s="11" t="str">
        <x:v>C-EGG</x:v>
      </x:c>
      <x:c r="G467" s="11" t="str">
        <x:v>Essential-goods group</x:v>
      </x:c>
      <x:c r="H467" s="18" t="n">
        <x:v>16</x:v>
      </x:c>
      <x:c r="I467" s="18" t="n">
        <x:f>INDEX('03 Formation Registry'!$J$6:$J$53,MATCH(F467,'03 Formation Registry'!$C$6:$C$53,0))</x:f>
        <x:v>2193.75</x:v>
      </x:c>
      <x:c r="J467" s="18" t="n">
        <x:f>H467*I467</x:f>
        <x:v>35100</x:v>
      </x:c>
      <x:c r="K467" s="18" t="n">
        <x:f>H467*INDEX('03 Formation Registry'!$G$6:$G$53,MATCH(F467,'03 Formation Registry'!$C$6:$C$53,0))</x:f>
        <x:v>5600</x:v>
      </x:c>
      <x:c r="L467" s="11" t="str">
        <x:v>Pass 58 declared demand</x:v>
      </x:c>
      <x:c r="M467" s="26"/>
      <x:c r="N467" s="26"/>
    </x:row>
    <x:row r="468">
      <x:c r="C468" s="11" t="str">
        <x:v>G2-C-CAG</x:v>
      </x:c>
      <x:c r="D468" s="11" t="str">
        <x:v>G2</x:v>
      </x:c>
      <x:c r="E468" s="11" t="str">
        <x:v>Regional flood and displacement</x:v>
      </x:c>
      <x:c r="F468" s="11" t="str">
        <x:v>C-CAG</x:v>
      </x:c>
      <x:c r="G468" s="11" t="str">
        <x:v>Civil access group</x:v>
      </x:c>
      <x:c r="H468" s="18" t="n">
        <x:v>12</x:v>
      </x:c>
      <x:c r="I468" s="18" t="n">
        <x:f>INDEX('03 Formation Registry'!$J$6:$J$53,MATCH(F468,'03 Formation Registry'!$C$6:$C$53,0))</x:f>
        <x:v>2193.75</x:v>
      </x:c>
      <x:c r="J468" s="18" t="n">
        <x:f>H468*I468</x:f>
        <x:v>26325</x:v>
      </x:c>
      <x:c r="K468" s="18" t="n">
        <x:f>H468*INDEX('03 Formation Registry'!$G$6:$G$53,MATCH(F468,'03 Formation Registry'!$C$6:$C$53,0))</x:f>
        <x:v>2160</x:v>
      </x:c>
      <x:c r="L468" s="11" t="str">
        <x:v>Pass 58 declared demand</x:v>
      </x:c>
      <x:c r="M468" s="26"/>
      <x:c r="N468" s="26"/>
    </x:row>
    <x:row r="469">
      <x:c r="C469" s="11" t="str">
        <x:v>G2-C-DTG</x:v>
      </x:c>
      <x:c r="D469" s="11" t="str">
        <x:v>G2</x:v>
      </x:c>
      <x:c r="E469" s="11" t="str">
        <x:v>Regional flood and displacement</x:v>
      </x:c>
      <x:c r="F469" s="11" t="str">
        <x:v>C-DTG</x:v>
      </x:c>
      <x:c r="G469" s="11" t="str">
        <x:v>Displacement transition group</x:v>
      </x:c>
      <x:c r="H469" s="18" t="n">
        <x:v>14</x:v>
      </x:c>
      <x:c r="I469" s="18" t="n">
        <x:f>INDEX('03 Formation Registry'!$J$6:$J$53,MATCH(F469,'03 Formation Registry'!$C$6:$C$53,0))</x:f>
        <x:v>2193.75</x:v>
      </x:c>
      <x:c r="J469" s="18" t="n">
        <x:f>H469*I469</x:f>
        <x:v>30712.5</x:v>
      </x:c>
      <x:c r="K469" s="18" t="n">
        <x:f>H469*INDEX('03 Formation Registry'!$G$6:$G$53,MATCH(F469,'03 Formation Registry'!$C$6:$C$53,0))</x:f>
        <x:v>4200</x:v>
      </x:c>
      <x:c r="L469" s="11" t="str">
        <x:v>Pass 58 declared demand</x:v>
      </x:c>
      <x:c r="M469" s="26"/>
      <x:c r="N469" s="26"/>
    </x:row>
    <x:row r="470">
      <x:c r="C470" s="11" t="str">
        <x:v>G2-C-CIG</x:v>
      </x:c>
      <x:c r="D470" s="11" t="str">
        <x:v>G2</x:v>
      </x:c>
      <x:c r="E470" s="11" t="str">
        <x:v>Regional flood and displacement</x:v>
      </x:c>
      <x:c r="F470" s="11" t="str">
        <x:v>C-CIG</x:v>
      </x:c>
      <x:c r="G470" s="11" t="str">
        <x:v>Community institutions group</x:v>
      </x:c>
      <x:c r="H470" s="18" t="n">
        <x:v>10</x:v>
      </x:c>
      <x:c r="I470" s="18" t="n">
        <x:f>INDEX('03 Formation Registry'!$J$6:$J$53,MATCH(F470,'03 Formation Registry'!$C$6:$C$53,0))</x:f>
        <x:v>2193.75</x:v>
      </x:c>
      <x:c r="J470" s="18" t="n">
        <x:f>H470*I470</x:f>
        <x:v>21937.5</x:v>
      </x:c>
      <x:c r="K470" s="18" t="n">
        <x:f>H470*INDEX('03 Formation Registry'!$G$6:$G$53,MATCH(F470,'03 Formation Registry'!$C$6:$C$53,0))</x:f>
        <x:v>2500</x:v>
      </x:c>
      <x:c r="L470" s="11" t="str">
        <x:v>Pass 58 declared demand</x:v>
      </x:c>
      <x:c r="M470" s="26"/>
      <x:c r="N470" s="26"/>
    </x:row>
    <x:row r="471">
      <x:c r="C471" s="11" t="str">
        <x:v>G2-J-RIG</x:v>
      </x:c>
      <x:c r="D471" s="11" t="str">
        <x:v>G2</x:v>
      </x:c>
      <x:c r="E471" s="11" t="str">
        <x:v>Regional flood and displacement</x:v>
      </x:c>
      <x:c r="F471" s="11" t="str">
        <x:v>J-RIG</x:v>
      </x:c>
      <x:c r="G471" s="11" t="str">
        <x:v>Resilience information group</x:v>
      </x:c>
      <x:c r="H471" s="18" t="n">
        <x:v>8</x:v>
      </x:c>
      <x:c r="I471" s="18" t="n">
        <x:f>INDEX('03 Formation Registry'!$J$6:$J$53,MATCH(F471,'03 Formation Registry'!$C$6:$C$53,0))</x:f>
        <x:v>1365</x:v>
      </x:c>
      <x:c r="J471" s="18" t="n">
        <x:f>H471*I471</x:f>
        <x:v>10920</x:v>
      </x:c>
      <x:c r="K471" s="18" t="n">
        <x:f>H471*INDEX('03 Formation Registry'!$G$6:$G$53,MATCH(F471,'03 Formation Registry'!$C$6:$C$53,0))</x:f>
        <x:v>3360</x:v>
      </x:c>
      <x:c r="L471" s="11" t="str">
        <x:v>Pass 58 declared demand</x:v>
      </x:c>
      <x:c r="M471" s="26"/>
      <x:c r="N471" s="26"/>
    </x:row>
    <x:row r="472">
      <x:c r="C472" s="11" t="str">
        <x:v>G2-M-MPG</x:v>
      </x:c>
      <x:c r="D472" s="11" t="str">
        <x:v>G2</x:v>
      </x:c>
      <x:c r="E472" s="11" t="str">
        <x:v>Regional flood and displacement</x:v>
      </x:c>
      <x:c r="F472" s="11" t="str">
        <x:v>M-MPG</x:v>
      </x:c>
      <x:c r="G472" s="11" t="str">
        <x:v>Maritime production group</x:v>
      </x:c>
      <x:c r="H472" s="18" t="n">
        <x:v>4</x:v>
      </x:c>
      <x:c r="I472" s="18" t="n">
        <x:f>INDEX('03 Formation Registry'!$J$6:$J$53,MATCH(F472,'03 Formation Registry'!$C$6:$C$53,0))</x:f>
        <x:v>7350</x:v>
      </x:c>
      <x:c r="J472" s="18" t="n">
        <x:f>H472*I472</x:f>
        <x:v>29400</x:v>
      </x:c>
      <x:c r="K472" s="18" t="n">
        <x:f>H472*INDEX('03 Formation Registry'!$G$6:$G$53,MATCH(F472,'03 Formation Registry'!$C$6:$C$53,0))</x:f>
        <x:v>4400</x:v>
      </x:c>
      <x:c r="L472" s="11" t="str">
        <x:v>Pass 58 declared demand</x:v>
      </x:c>
      <x:c r="M472" s="26"/>
      <x:c r="N472" s="26"/>
    </x:row>
    <x:row r="473">
      <x:c r="C473" s="11" t="str">
        <x:v>G2-I-WRG</x:v>
      </x:c>
      <x:c r="D473" s="11" t="str">
        <x:v>G2</x:v>
      </x:c>
      <x:c r="E473" s="11" t="str">
        <x:v>Regional flood and displacement</x:v>
      </x:c>
      <x:c r="F473" s="11" t="str">
        <x:v>I-WRG</x:v>
      </x:c>
      <x:c r="G473" s="11" t="str">
        <x:v>Water restoration group</x:v>
      </x:c>
      <x:c r="H473" s="18" t="n">
        <x:v>7</x:v>
      </x:c>
      <x:c r="I473" s="18" t="n">
        <x:f>INDEX('03 Formation Registry'!$J$6:$J$53,MATCH(F473,'03 Formation Registry'!$C$6:$C$53,0))</x:f>
        <x:v>7054.799999999999</x:v>
      </x:c>
      <x:c r="J473" s="18" t="n">
        <x:f>H473*I473</x:f>
        <x:v>49383.59999999999</x:v>
      </x:c>
      <x:c r="K473" s="18" t="n">
        <x:f>H473*INDEX('03 Formation Registry'!$G$6:$G$53,MATCH(F473,'03 Formation Registry'!$C$6:$C$53,0))</x:f>
        <x:v>19040</x:v>
      </x:c>
      <x:c r="L473" s="11" t="str">
        <x:v>Pass 58 declared demand</x:v>
      </x:c>
      <x:c r="M473" s="26"/>
      <x:c r="N473" s="26"/>
    </x:row>
    <x:row r="474">
      <x:c r="C474" s="11" t="str">
        <x:v>G2-I-PRG</x:v>
      </x:c>
      <x:c r="D474" s="11" t="str">
        <x:v>G2</x:v>
      </x:c>
      <x:c r="E474" s="11" t="str">
        <x:v>Regional flood and displacement</x:v>
      </x:c>
      <x:c r="F474" s="11" t="str">
        <x:v>I-PRG</x:v>
      </x:c>
      <x:c r="G474" s="11" t="str">
        <x:v>Power restoration group</x:v>
      </x:c>
      <x:c r="H474" s="18" t="n">
        <x:v>7</x:v>
      </x:c>
      <x:c r="I474" s="18" t="n">
        <x:f>INDEX('03 Formation Registry'!$J$6:$J$53,MATCH(F474,'03 Formation Registry'!$C$6:$C$53,0))</x:f>
        <x:v>5499.6</x:v>
      </x:c>
      <x:c r="J474" s="18" t="n">
        <x:f>H474*I474</x:f>
        <x:v>38497.200000000004</x:v>
      </x:c>
      <x:c r="K474" s="18" t="n">
        <x:f>H474*INDEX('03 Formation Registry'!$G$6:$G$53,MATCH(F474,'03 Formation Registry'!$C$6:$C$53,0))</x:f>
        <x:v>19572</x:v>
      </x:c>
      <x:c r="L474" s="11" t="str">
        <x:v>Pass 58 declared demand</x:v>
      </x:c>
      <x:c r="M474" s="26"/>
      <x:c r="N474" s="26"/>
    </x:row>
    <x:row r="475">
      <x:c r="C475" s="11" t="str">
        <x:v>G2-I-GBG</x:v>
      </x:c>
      <x:c r="D475" s="11" t="str">
        <x:v>G2</x:v>
      </x:c>
      <x:c r="E475" s="11" t="str">
        <x:v>Regional flood and displacement</x:v>
      </x:c>
      <x:c r="F475" s="11" t="str">
        <x:v>I-GBG</x:v>
      </x:c>
      <x:c r="G475" s="11" t="str">
        <x:v>Grid bridge group</x:v>
      </x:c>
      <x:c r="H475" s="18" t="n">
        <x:v>5</x:v>
      </x:c>
      <x:c r="I475" s="18" t="n">
        <x:f>INDEX('03 Formation Registry'!$J$6:$J$53,MATCH(F475,'03 Formation Registry'!$C$6:$C$53,0))</x:f>
        <x:v>4500</x:v>
      </x:c>
      <x:c r="J475" s="18" t="n">
        <x:f>H475*I475</x:f>
        <x:v>22500</x:v>
      </x:c>
      <x:c r="K475" s="18" t="n">
        <x:f>H475*INDEX('03 Formation Registry'!$G$6:$G$53,MATCH(F475,'03 Formation Registry'!$C$6:$C$53,0))</x:f>
        <x:v>9000</x:v>
      </x:c>
      <x:c r="L475" s="11" t="str">
        <x:v>Pass 58 declared demand</x:v>
      </x:c>
      <x:c r="M475" s="26"/>
      <x:c r="N475" s="26"/>
    </x:row>
    <x:row r="476">
      <x:c r="C476" s="11" t="str">
        <x:v>G2-H-THC</x:v>
      </x:c>
      <x:c r="D476" s="11" t="str">
        <x:v>G2</x:v>
      </x:c>
      <x:c r="E476" s="11" t="str">
        <x:v>Regional flood and displacement</x:v>
      </x:c>
      <x:c r="F476" s="11" t="str">
        <x:v>H-THC</x:v>
      </x:c>
      <x:c r="G476" s="11" t="str">
        <x:v>Theater hospital command</x:v>
      </x:c>
      <x:c r="H476" s="18" t="n">
        <x:v>4</x:v>
      </x:c>
      <x:c r="I476" s="18" t="n">
        <x:f>INDEX('03 Formation Registry'!$J$6:$J$53,MATCH(F476,'03 Formation Registry'!$C$6:$C$53,0))</x:f>
        <x:v>1837.5</x:v>
      </x:c>
      <x:c r="J476" s="18" t="n">
        <x:f>H476*I476</x:f>
        <x:v>7350</x:v>
      </x:c>
      <x:c r="K476" s="18" t="n">
        <x:f>H476*INDEX('03 Formation Registry'!$G$6:$G$53,MATCH(F476,'03 Formation Registry'!$C$6:$C$53,0))</x:f>
        <x:v>3600</x:v>
      </x:c>
      <x:c r="L476" s="11" t="str">
        <x:v>Pass 58 declared demand</x:v>
      </x:c>
      <x:c r="M476" s="26"/>
      <x:c r="N476" s="26"/>
    </x:row>
    <x:row r="477">
      <x:c r="C477" s="11" t="str">
        <x:v>G2-H-PMG</x:v>
      </x:c>
      <x:c r="D477" s="11" t="str">
        <x:v>G2</x:v>
      </x:c>
      <x:c r="E477" s="11" t="str">
        <x:v>Regional flood and displacement</x:v>
      </x:c>
      <x:c r="F477" s="11" t="str">
        <x:v>H-PMG</x:v>
      </x:c>
      <x:c r="G477" s="11" t="str">
        <x:v>Patient movement group</x:v>
      </x:c>
      <x:c r="H477" s="18" t="n">
        <x:v>6</x:v>
      </x:c>
      <x:c r="I477" s="18" t="n">
        <x:f>INDEX('03 Formation Registry'!$J$6:$J$53,MATCH(F477,'03 Formation Registry'!$C$6:$C$53,0))</x:f>
        <x:v>2887.4999999999995</x:v>
      </x:c>
      <x:c r="J477" s="18" t="n">
        <x:f>H477*I477</x:f>
        <x:v>17324.999999999996</x:v>
      </x:c>
      <x:c r="K477" s="18" t="n">
        <x:f>H477*INDEX('03 Formation Registry'!$G$6:$G$53,MATCH(F477,'03 Formation Registry'!$C$6:$C$53,0))</x:f>
        <x:v>3900</x:v>
      </x:c>
      <x:c r="L477" s="11" t="str">
        <x:v>Pass 58 declared demand</x:v>
      </x:c>
      <x:c r="M477" s="26"/>
      <x:c r="N477" s="26"/>
    </x:row>
    <x:row r="478">
      <x:c r="C478" s="11" t="str">
        <x:v>G2-C-ERG</x:v>
      </x:c>
      <x:c r="D478" s="11" t="str">
        <x:v>G2</x:v>
      </x:c>
      <x:c r="E478" s="11" t="str">
        <x:v>Regional flood and displacement</x:v>
      </x:c>
      <x:c r="F478" s="11" t="str">
        <x:v>C-ERG</x:v>
      </x:c>
      <x:c r="G478" s="11" t="str">
        <x:v>Economic restart group</x:v>
      </x:c>
      <x:c r="H478" s="18" t="n">
        <x:v>8</x:v>
      </x:c>
      <x:c r="I478" s="18" t="n">
        <x:f>INDEX('03 Formation Registry'!$J$6:$J$53,MATCH(F478,'03 Formation Registry'!$C$6:$C$53,0))</x:f>
        <x:v>1218.75</x:v>
      </x:c>
      <x:c r="J478" s="18" t="n">
        <x:f>H478*I478</x:f>
        <x:v>9750</x:v>
      </x:c>
      <x:c r="K478" s="18" t="n">
        <x:f>H478*INDEX('03 Formation Registry'!$G$6:$G$53,MATCH(F478,'03 Formation Registry'!$C$6:$C$53,0))</x:f>
        <x:v>2800</x:v>
      </x:c>
      <x:c r="L478" s="11" t="str">
        <x:v>Pass 58 declared demand</x:v>
      </x:c>
      <x:c r="M478" s="26"/>
      <x:c r="N478" s="26"/>
    </x:row>
    <x:row r="479">
      <x:c r="C479" s="11" t="str">
        <x:v>G2-CM-HCG</x:v>
      </x:c>
      <x:c r="D479" s="11" t="str">
        <x:v>G2</x:v>
      </x:c>
      <x:c r="E479" s="11" t="str">
        <x:v>Regional flood and displacement</x:v>
      </x:c>
      <x:c r="F479" s="11" t="str">
        <x:v>CM-HCG</x:v>
      </x:c>
      <x:c r="G479" s="11" t="str">
        <x:v>Household collection group</x:v>
      </x:c>
      <x:c r="H479" s="18" t="n">
        <x:v>10</x:v>
      </x:c>
      <x:c r="I479" s="18" t="n">
        <x:f>INDEX('03 Formation Registry'!$J$6:$J$53,MATCH(F479,'03 Formation Registry'!$C$6:$C$53,0))</x:f>
        <x:v>3353.7</x:v>
      </x:c>
      <x:c r="J479" s="18" t="n">
        <x:f>H479*I479</x:f>
        <x:v>33537</x:v>
      </x:c>
      <x:c r="K479" s="18" t="n">
        <x:f>H479*INDEX('03 Formation Registry'!$G$6:$G$53,MATCH(F479,'03 Formation Registry'!$C$6:$C$53,0))</x:f>
        <x:v>75870</x:v>
      </x:c>
      <x:c r="L479" s="11" t="str">
        <x:v>Pass 58 declared demand</x:v>
      </x:c>
      <x:c r="M479" s="26"/>
      <x:c r="N479" s="26"/>
    </x:row>
    <x:row r="480">
      <x:c r="C480" s="11" t="str">
        <x:v>G2-CM-CTN</x:v>
      </x:c>
      <x:c r="D480" s="11" t="str">
        <x:v>G2</x:v>
      </x:c>
      <x:c r="E480" s="11" t="str">
        <x:v>Regional flood and displacement</x:v>
      </x:c>
      <x:c r="F480" s="11" t="str">
        <x:v>CM-CTN</x:v>
      </x:c>
      <x:c r="G480" s="11" t="str">
        <x:v>Continuity transfer-node group</x:v>
      </x:c>
      <x:c r="H480" s="18" t="n">
        <x:v>8</x:v>
      </x:c>
      <x:c r="I480" s="18" t="n">
        <x:f>INDEX('03 Formation Registry'!$J$6:$J$53,MATCH(F480,'03 Formation Registry'!$C$6:$C$53,0))</x:f>
        <x:v>2369.325</x:v>
      </x:c>
      <x:c r="J480" s="18" t="n">
        <x:f>H480*I480</x:f>
        <x:v>18954.6</x:v>
      </x:c>
      <x:c r="K480" s="18" t="n">
        <x:f>H480*INDEX('03 Formation Registry'!$G$6:$G$53,MATCH(F480,'03 Formation Registry'!$C$6:$C$53,0))</x:f>
        <x:v>18312</x:v>
      </x:c>
      <x:c r="L480" s="11" t="str">
        <x:v>Pass 58 declared demand</x:v>
      </x:c>
      <x:c r="M480" s="26"/>
      <x:c r="N480" s="26"/>
    </x:row>
    <x:row r="481">
      <x:c r="C481" s="11" t="str">
        <x:v>G2-CM-RMG</x:v>
      </x:c>
      <x:c r="D481" s="11" t="str">
        <x:v>G2</x:v>
      </x:c>
      <x:c r="E481" s="11" t="str">
        <x:v>Regional flood and displacement</x:v>
      </x:c>
      <x:c r="F481" s="11" t="str">
        <x:v>CM-RMG</x:v>
      </x:c>
      <x:c r="G481" s="11" t="str">
        <x:v>Civil road-mobility group</x:v>
      </x:c>
      <x:c r="H481" s="18" t="n">
        <x:v>12</x:v>
      </x:c>
      <x:c r="I481" s="18" t="n">
        <x:f>INDEX('03 Formation Registry'!$J$6:$J$53,MATCH(F481,'03 Formation Registry'!$C$6:$C$53,0))</x:f>
        <x:v>2625</x:v>
      </x:c>
      <x:c r="J481" s="18" t="n">
        <x:f>H481*I481</x:f>
        <x:v>31500</x:v>
      </x:c>
      <x:c r="K481" s="18" t="n">
        <x:f>H481*INDEX('03 Formation Registry'!$G$6:$G$53,MATCH(F481,'03 Formation Registry'!$C$6:$C$53,0))</x:f>
        <x:v>10800</x:v>
      </x:c>
      <x:c r="L481" s="11" t="str">
        <x:v>Pass 58 declared demand</x:v>
      </x:c>
      <x:c r="M481" s="26"/>
      <x:c r="N481" s="26"/>
    </x:row>
    <x:row r="482">
      <x:c r="C482" s="11" t="str">
        <x:v>G2-CM-RLG</x:v>
      </x:c>
      <x:c r="D482" s="11" t="str">
        <x:v>G2</x:v>
      </x:c>
      <x:c r="E482" s="11" t="str">
        <x:v>Regional flood and displacement</x:v>
      </x:c>
      <x:c r="F482" s="11" t="str">
        <x:v>CM-RLG</x:v>
      </x:c>
      <x:c r="G482" s="11" t="str">
        <x:v>Civil rail-mobility group</x:v>
      </x:c>
      <x:c r="H482" s="18" t="n">
        <x:v>5</x:v>
      </x:c>
      <x:c r="I482" s="18" t="n">
        <x:f>INDEX('03 Formation Registry'!$J$6:$J$53,MATCH(F482,'03 Formation Registry'!$C$6:$C$53,0))</x:f>
        <x:v>3600</x:v>
      </x:c>
      <x:c r="J482" s="18" t="n">
        <x:f>H482*I482</x:f>
        <x:v>18000</x:v>
      </x:c>
      <x:c r="K482" s="18" t="n">
        <x:f>H482*INDEX('03 Formation Registry'!$G$6:$G$53,MATCH(F482,'03 Formation Registry'!$C$6:$C$53,0))</x:f>
        <x:v>2500</x:v>
      </x:c>
      <x:c r="L482" s="11" t="str">
        <x:v>Pass 58 declared demand</x:v>
      </x:c>
      <x:c r="M482" s="26"/>
      <x:c r="N482" s="26"/>
    </x:row>
    <x:row r="483">
      <x:c r="C483" s="11" t="str">
        <x:v>G2-CM-AMG</x:v>
      </x:c>
      <x:c r="D483" s="11" t="str">
        <x:v>G2</x:v>
      </x:c>
      <x:c r="E483" s="11" t="str">
        <x:v>Regional flood and displacement</x:v>
      </x:c>
      <x:c r="F483" s="11" t="str">
        <x:v>CM-AMG</x:v>
      </x:c>
      <x:c r="G483" s="11" t="str">
        <x:v>Civil air-mobility group</x:v>
      </x:c>
      <x:c r="H483" s="18" t="n">
        <x:v>5</x:v>
      </x:c>
      <x:c r="I483" s="18" t="n">
        <x:f>INDEX('03 Formation Registry'!$J$6:$J$53,MATCH(F483,'03 Formation Registry'!$C$6:$C$53,0))</x:f>
        <x:v>3375</x:v>
      </x:c>
      <x:c r="J483" s="18" t="n">
        <x:f>H483*I483</x:f>
        <x:v>16875</x:v>
      </x:c>
      <x:c r="K483" s="18" t="n">
        <x:f>H483*INDEX('03 Formation Registry'!$G$6:$G$53,MATCH(F483,'03 Formation Registry'!$C$6:$C$53,0))</x:f>
        <x:v>3000</x:v>
      </x:c>
      <x:c r="L483" s="11" t="str">
        <x:v>Pass 58 declared demand</x:v>
      </x:c>
      <x:c r="M483" s="26"/>
      <x:c r="N483" s="26"/>
    </x:row>
    <x:row r="484">
      <x:c r="C484" s="11" t="str">
        <x:v>G2-CM-WMG</x:v>
      </x:c>
      <x:c r="D484" s="11" t="str">
        <x:v>G2</x:v>
      </x:c>
      <x:c r="E484" s="11" t="str">
        <x:v>Regional flood and displacement</x:v>
      </x:c>
      <x:c r="F484" s="11" t="str">
        <x:v>CM-WMG</x:v>
      </x:c>
      <x:c r="G484" s="11" t="str">
        <x:v>Civil water-mobility group</x:v>
      </x:c>
      <x:c r="H484" s="18" t="n">
        <x:v>6</x:v>
      </x:c>
      <x:c r="I484" s="18" t="n">
        <x:f>INDEX('03 Formation Registry'!$J$6:$J$53,MATCH(F484,'03 Formation Registry'!$C$6:$C$53,0))</x:f>
        <x:v>3375</x:v>
      </x:c>
      <x:c r="J484" s="18" t="n">
        <x:f>H484*I484</x:f>
        <x:v>20250</x:v>
      </x:c>
      <x:c r="K484" s="18" t="n">
        <x:f>H484*INDEX('03 Formation Registry'!$G$6:$G$53,MATCH(F484,'03 Formation Registry'!$C$6:$C$53,0))</x:f>
        <x:v>3000</x:v>
      </x:c>
      <x:c r="L484" s="11" t="str">
        <x:v>Pass 58 declared demand</x:v>
      </x:c>
      <x:c r="M484" s="26"/>
      <x:c r="N484" s="26"/>
    </x:row>
    <x:row r="485">
      <x:c r="C485" s="11" t="str">
        <x:v>G2-CM-RDC</x:v>
      </x:c>
      <x:c r="D485" s="11" t="str">
        <x:v>G2</x:v>
      </x:c>
      <x:c r="E485" s="11" t="str">
        <x:v>Regional flood and displacement</x:v>
      </x:c>
      <x:c r="F485" s="11" t="str">
        <x:v>CM-RDC</x:v>
      </x:c>
      <x:c r="G485" s="11" t="str">
        <x:v>Return and durable-continuity group</x:v>
      </x:c>
      <x:c r="H485" s="18" t="n">
        <x:v>10</x:v>
      </x:c>
      <x:c r="I485" s="18" t="n">
        <x:f>INDEX('03 Formation Registry'!$J$6:$J$53,MATCH(F485,'03 Formation Registry'!$C$6:$C$53,0))</x:f>
        <x:v>675</x:v>
      </x:c>
      <x:c r="J485" s="18" t="n">
        <x:f>H485*I485</x:f>
        <x:v>6750</x:v>
      </x:c>
      <x:c r="K485" s="18" t="n">
        <x:f>H485*INDEX('03 Formation Registry'!$G$6:$G$53,MATCH(F485,'03 Formation Registry'!$C$6:$C$53,0))</x:f>
        <x:v>4500</x:v>
      </x:c>
      <x:c r="L485" s="11" t="str">
        <x:v>Pass 58 declared demand</x:v>
      </x:c>
      <x:c r="M485" s="26"/>
      <x:c r="N485" s="26"/>
    </x:row>
  </x:sheetData>
  <x:pageMargins left="0.7" right="0.7" top="0.75" bottom="0.75" header="0.3" footer="0.3"/>
  <x:tableParts count="1">
    <x:tablePart xmlns:r="http://schemas.openxmlformats.org/officeDocument/2006/relationships" r:id="Rc2ae039af24b447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24" hidden="0" customWidth="1"/>
    <x:col min="4" max="4" width="14" hidden="0" customWidth="1"/>
    <x:col min="5" max="5" width="37" hidden="0" customWidth="1"/>
    <x:col min="6" max="6" width="24" hidden="0" customWidth="1"/>
    <x:col min="7" max="7" width="14" hidden="0" customWidth="1"/>
    <x:col min="8" max="8" width="13" hidden="0" customWidth="1"/>
    <x:col min="9" max="9" width="12" hidden="0" customWidth="1"/>
    <x:col min="10" max="10" width="21" hidden="0" customWidth="1"/>
    <x:col min="11" max="11" width="20" hidden="0" customWidth="1"/>
    <x:col min="12" max="12" width="17" hidden="0" customWidth="1"/>
    <x:col min="13" max="13" width="11" hidden="0" customWidth="1"/>
    <x:col min="14" max="14" width="18" hidden="0" customWidth="1"/>
    <x:col min="15" max="15" width="22" hidden="0" customWidth="1"/>
    <x:col min="16" max="16" width="12" hidden="0" customWidth="1"/>
    <x:col min="17" max="17" width="18" hidden="0" customWidth="1"/>
    <x:col min="18" max="18" width="31" hidden="0" customWidth="1"/>
  </x:cols>
  <x:sheetData>
    <x:row r="2">
      <x:c r="C2" s="2" t="str">
        <x:v>Canonical cargo-position register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</x:row>
    <x:row r="3">
      <x:c r="C3" s="3" t="str">
        <x:v>Each record binds a formation mass share to one external interface class, deadline, whole-position count and complete-package identity.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</x:row>
    <x:row r="5">
      <x:c r="C5" s="9" t="str">
        <x:v>Cargo record ID</x:v>
      </x:c>
      <x:c r="D5" s="9" t="str">
        <x:v>Formation ID</x:v>
      </x:c>
      <x:c r="E5" s="9" t="str">
        <x:v>Formation family</x:v>
      </x:c>
      <x:c r="F5" s="9" t="str">
        <x:v>Service</x:v>
      </x:c>
      <x:c r="G5" s="9" t="str">
        <x:v>Profile</x:v>
      </x:c>
      <x:c r="H5" s="9" t="str">
        <x:v>Class ID</x:v>
      </x:c>
      <x:c r="I5" s="9" t="str">
        <x:v>Mass share</x:v>
      </x:c>
      <x:c r="J5" s="9" t="str">
        <x:v>Post-position mass / formation t</x:v>
      </x:c>
      <x:c r="K5" s="9" t="str">
        <x:v>Class mass / formation t</x:v>
      </x:c>
      <x:c r="L5" s="9" t="str">
        <x:v>Maximum t / position</x:v>
      </x:c>
      <x:c r="M5" s="9" t="str">
        <x:v>Mass fill</x:v>
      </x:c>
      <x:c r="N5" s="9" t="str">
        <x:v>Positions / formation</x:v>
      </x:c>
      <x:c r="O5" s="9" t="str">
        <x:v>Volume / formation m³</x:v>
      </x:c>
      <x:c r="P5" s="9" t="str">
        <x:v>Deadline h</x:v>
      </x:c>
      <x:c r="Q5" s="9" t="str">
        <x:v>Complete package ID</x:v>
      </x:c>
      <x:c r="R5" s="9" t="str">
        <x:v>Evidence state</x:v>
      </x:c>
      <x:c r="S5" s="26"/>
      <x:c r="T5" s="26"/>
    </x:row>
    <x:row r="6">
      <x:c r="C6" s="11" t="str">
        <x:v>J-CIE-APL-45</x:v>
      </x:c>
      <x:c r="D6" s="11" t="str">
        <x:v>J-CIE</x:v>
      </x:c>
      <x:c r="E6" s="11" t="str">
        <x:v>Civil integration and effects group</x:v>
      </x:c>
      <x:c r="F6" s="11" t="str">
        <x:v>Joint</x:v>
      </x:c>
      <x:c r="G6" s="11" t="str">
        <x:v>COMMAND</x:v>
      </x:c>
      <x:c r="H6" s="11" t="str">
        <x:v>APL-45</x:v>
      </x:c>
      <x:c r="I6" s="18" t="n">
        <x:v>0.2</x:v>
      </x:c>
      <x:c r="J6" s="18" t="n">
        <x:f>INDEX('03 Formation Registry'!$J$6:$J$53,MATCH(D6,'03 Formation Registry'!$C$6:$C$53,0))</x:f>
        <x:v>1072.5</x:v>
      </x:c>
      <x:c r="K6" s="18" t="n">
        <x:f>I6*J6</x:f>
        <x:v>214.5</x:v>
      </x:c>
      <x:c r="L6" s="18" t="n">
        <x:f>INDEX('02 Cargo Classes'!$E$6:$E$15,MATCH(H6,'02 Cargo Classes'!$C$6:$C$15,0))</x:f>
        <x:v>4.5</x:v>
      </x:c>
      <x:c r="M6" s="18" t="n">
        <x:f>INDEX('02 Cargo Classes'!$G$6:$G$15,MATCH(H6,'02 Cargo Classes'!$C$6:$C$15,0))</x:f>
        <x:v>0.85</x:v>
      </x:c>
      <x:c r="N6" s="21" t="n">
        <x:f>ROUNDUP(K6/(L6*M6),0)</x:f>
        <x:v>57</x:v>
      </x:c>
      <x:c r="O6" s="18" t="n">
        <x:f>N6*INDEX('02 Cargo Classes'!$F$6:$F$15,MATCH(H6,'02 Cargo Classes'!$C$6:$C$15,0))*INDEX('02 Cargo Classes'!$H$6:$H$15,MATCH(H6,'02 Cargo Classes'!$C$6:$C$15,0))</x:f>
        <x:v>427.5</x:v>
      </x:c>
      <x:c r="P6" s="11" t="n">
        <x:f>INDEX('02 Cargo Classes'!$I$6:$I$15,MATCH(H6,'02 Cargo Classes'!$C$6:$C$15,0))</x:f>
        <x:v>24</x:v>
      </x:c>
      <x:c r="Q6" s="11" t="str">
        <x:v>PKG-J-CIE</x:v>
      </x:c>
      <x:c r="R6" s="11" t="str">
        <x:v>Profile allocation; item BOM open</x:v>
      </x:c>
      <x:c r="S6" s="26"/>
      <x:c r="T6" s="26"/>
    </x:row>
    <x:row r="7">
      <x:c r="C7" s="11" t="str">
        <x:v>J-CIE-ISO-18</x:v>
      </x:c>
      <x:c r="D7" s="11" t="str">
        <x:v>J-CIE</x:v>
      </x:c>
      <x:c r="E7" s="11" t="str">
        <x:v>Civil integration and effects group</x:v>
      </x:c>
      <x:c r="F7" s="11" t="str">
        <x:v>Joint</x:v>
      </x:c>
      <x:c r="G7" s="11" t="str">
        <x:v>COMMAND</x:v>
      </x:c>
      <x:c r="H7" s="11" t="str">
        <x:v>ISO-18</x:v>
      </x:c>
      <x:c r="I7" s="18" t="n">
        <x:v>0.25</x:v>
      </x:c>
      <x:c r="J7" s="18" t="n">
        <x:f>INDEX('03 Formation Registry'!$J$6:$J$53,MATCH(D7,'03 Formation Registry'!$C$6:$C$53,0))</x:f>
        <x:v>1072.5</x:v>
      </x:c>
      <x:c r="K7" s="18" t="n">
        <x:f>I7*J7</x:f>
        <x:v>268.125</x:v>
      </x:c>
      <x:c r="L7" s="18" t="n">
        <x:f>INDEX('02 Cargo Classes'!$E$6:$E$15,MATCH(H7,'02 Cargo Classes'!$C$6:$C$15,0))</x:f>
        <x:v>18</x:v>
      </x:c>
      <x:c r="M7" s="18" t="n">
        <x:f>INDEX('02 Cargo Classes'!$G$6:$G$15,MATCH(H7,'02 Cargo Classes'!$C$6:$C$15,0))</x:f>
        <x:v>0.85</x:v>
      </x:c>
      <x:c r="N7" s="21" t="n">
        <x:f>ROUNDUP(K7/(L7*M7),0)</x:f>
        <x:v>18</x:v>
      </x:c>
      <x:c r="O7" s="18" t="n">
        <x:f>N7*INDEX('02 Cargo Classes'!$F$6:$F$15,MATCH(H7,'02 Cargo Classes'!$C$6:$C$15,0))*INDEX('02 Cargo Classes'!$H$6:$H$15,MATCH(H7,'02 Cargo Classes'!$C$6:$C$15,0))</x:f>
        <x:v>475.20000000000005</x:v>
      </x:c>
      <x:c r="P7" s="11" t="n">
        <x:f>INDEX('02 Cargo Classes'!$I$6:$I$15,MATCH(H7,'02 Cargo Classes'!$C$6:$C$15,0))</x:f>
        <x:v>48</x:v>
      </x:c>
      <x:c r="Q7" s="11" t="str">
        <x:v>PKG-J-CIE</x:v>
      </x:c>
      <x:c r="R7" s="11" t="str">
        <x:v>Profile allocation; item BOM open</x:v>
      </x:c>
      <x:c r="S7" s="26"/>
      <x:c r="T7" s="26"/>
    </x:row>
    <x:row r="8">
      <x:c r="C8" s="11" t="str">
        <x:v>J-CIE-COL-12</x:v>
      </x:c>
      <x:c r="D8" s="11" t="str">
        <x:v>J-CIE</x:v>
      </x:c>
      <x:c r="E8" s="11" t="str">
        <x:v>Civil integration and effects group</x:v>
      </x:c>
      <x:c r="F8" s="11" t="str">
        <x:v>Joint</x:v>
      </x:c>
      <x:c r="G8" s="11" t="str">
        <x:v>COMMAND</x:v>
      </x:c>
      <x:c r="H8" s="11" t="str">
        <x:v>COL-12</x:v>
      </x:c>
      <x:c r="I8" s="18" t="n">
        <x:v>0.05</x:v>
      </x:c>
      <x:c r="J8" s="18" t="n">
        <x:f>INDEX('03 Formation Registry'!$J$6:$J$53,MATCH(D8,'03 Formation Registry'!$C$6:$C$53,0))</x:f>
        <x:v>1072.5</x:v>
      </x:c>
      <x:c r="K8" s="18" t="n">
        <x:f>I8*J8</x:f>
        <x:v>53.625</x:v>
      </x:c>
      <x:c r="L8" s="18" t="n">
        <x:f>INDEX('02 Cargo Classes'!$E$6:$E$15,MATCH(H8,'02 Cargo Classes'!$C$6:$C$15,0))</x:f>
        <x:v>12</x:v>
      </x:c>
      <x:c r="M8" s="18" t="n">
        <x:f>INDEX('02 Cargo Classes'!$G$6:$G$15,MATCH(H8,'02 Cargo Classes'!$C$6:$C$15,0))</x:f>
        <x:v>0.8</x:v>
      </x:c>
      <x:c r="N8" s="21" t="n">
        <x:f>ROUNDUP(K8/(L8*M8),0)</x:f>
        <x:v>6</x:v>
      </x:c>
      <x:c r="O8" s="18" t="n">
        <x:f>N8*INDEX('02 Cargo Classes'!$F$6:$F$15,MATCH(H8,'02 Cargo Classes'!$C$6:$C$15,0))*INDEX('02 Cargo Classes'!$H$6:$H$15,MATCH(H8,'02 Cargo Classes'!$C$6:$C$15,0))</x:f>
        <x:v>158.4</x:v>
      </x:c>
      <x:c r="P8" s="11" t="n">
        <x:f>INDEX('02 Cargo Classes'!$I$6:$I$15,MATCH(H8,'02 Cargo Classes'!$C$6:$C$15,0))</x:f>
        <x:v>24</x:v>
      </x:c>
      <x:c r="Q8" s="11" t="str">
        <x:v>PKG-J-CIE</x:v>
      </x:c>
      <x:c r="R8" s="11" t="str">
        <x:v>Profile allocation; item BOM open</x:v>
      </x:c>
      <x:c r="S8" s="26"/>
      <x:c r="T8" s="26"/>
    </x:row>
    <x:row r="9">
      <x:c r="C9" s="11" t="str">
        <x:v>J-CIE-BAT-22</x:v>
      </x:c>
      <x:c r="D9" s="11" t="str">
        <x:v>J-CIE</x:v>
      </x:c>
      <x:c r="E9" s="11" t="str">
        <x:v>Civil integration and effects group</x:v>
      </x:c>
      <x:c r="F9" s="11" t="str">
        <x:v>Joint</x:v>
      </x:c>
      <x:c r="G9" s="11" t="str">
        <x:v>COMMAND</x:v>
      </x:c>
      <x:c r="H9" s="11" t="str">
        <x:v>BAT-22</x:v>
      </x:c>
      <x:c r="I9" s="18" t="n">
        <x:v>0.05</x:v>
      </x:c>
      <x:c r="J9" s="18" t="n">
        <x:f>INDEX('03 Formation Registry'!$J$6:$J$53,MATCH(D9,'03 Formation Registry'!$C$6:$C$53,0))</x:f>
        <x:v>1072.5</x:v>
      </x:c>
      <x:c r="K9" s="18" t="n">
        <x:f>I9*J9</x:f>
        <x:v>53.625</x:v>
      </x:c>
      <x:c r="L9" s="18" t="n">
        <x:f>INDEX('02 Cargo Classes'!$E$6:$E$15,MATCH(H9,'02 Cargo Classes'!$C$6:$C$15,0))</x:f>
        <x:v>22</x:v>
      </x:c>
      <x:c r="M9" s="18" t="n">
        <x:f>INDEX('02 Cargo Classes'!$G$6:$G$15,MATCH(H9,'02 Cargo Classes'!$C$6:$C$15,0))</x:f>
        <x:v>0.8</x:v>
      </x:c>
      <x:c r="N9" s="21" t="n">
        <x:f>ROUNDUP(K9/(L9*M9),0)</x:f>
        <x:v>4</x:v>
      </x:c>
      <x:c r="O9" s="18" t="n">
        <x:f>N9*INDEX('02 Cargo Classes'!$F$6:$F$15,MATCH(H9,'02 Cargo Classes'!$C$6:$C$15,0))*INDEX('02 Cargo Classes'!$H$6:$H$15,MATCH(H9,'02 Cargo Classes'!$C$6:$C$15,0))</x:f>
        <x:v>105.60000000000001</x:v>
      </x:c>
      <x:c r="P9" s="11" t="n">
        <x:f>INDEX('02 Cargo Classes'!$I$6:$I$15,MATCH(H9,'02 Cargo Classes'!$C$6:$C$15,0))</x:f>
        <x:v>48</x:v>
      </x:c>
      <x:c r="Q9" s="11" t="str">
        <x:v>PKG-J-CIE</x:v>
      </x:c>
      <x:c r="R9" s="11" t="str">
        <x:v>Profile allocation; item BOM open</x:v>
      </x:c>
      <x:c r="S9" s="26"/>
      <x:c r="T9" s="26"/>
    </x:row>
    <x:row r="10">
      <x:c r="C10" s="11" t="str">
        <x:v>J-CIE-TNK-20</x:v>
      </x:c>
      <x:c r="D10" s="11" t="str">
        <x:v>J-CIE</x:v>
      </x:c>
      <x:c r="E10" s="11" t="str">
        <x:v>Civil integration and effects group</x:v>
      </x:c>
      <x:c r="F10" s="11" t="str">
        <x:v>Joint</x:v>
      </x:c>
      <x:c r="G10" s="11" t="str">
        <x:v>COMMAND</x:v>
      </x:c>
      <x:c r="H10" s="11" t="str">
        <x:v>TNK-20</x:v>
      </x:c>
      <x:c r="I10" s="18" t="n">
        <x:v>0.05</x:v>
      </x:c>
      <x:c r="J10" s="18" t="n">
        <x:f>INDEX('03 Formation Registry'!$J$6:$J$53,MATCH(D10,'03 Formation Registry'!$C$6:$C$53,0))</x:f>
        <x:v>1072.5</x:v>
      </x:c>
      <x:c r="K10" s="18" t="n">
        <x:f>I10*J10</x:f>
        <x:v>53.625</x:v>
      </x:c>
      <x:c r="L10" s="18" t="n">
        <x:f>INDEX('02 Cargo Classes'!$E$6:$E$15,MATCH(H10,'02 Cargo Classes'!$C$6:$C$15,0))</x:f>
        <x:v>20</x:v>
      </x:c>
      <x:c r="M10" s="18" t="n">
        <x:f>INDEX('02 Cargo Classes'!$G$6:$G$15,MATCH(H10,'02 Cargo Classes'!$C$6:$C$15,0))</x:f>
        <x:v>0.85</x:v>
      </x:c>
      <x:c r="N10" s="21" t="n">
        <x:f>ROUNDUP(K10/(L10*M10),0)</x:f>
        <x:v>4</x:v>
      </x:c>
      <x:c r="O10" s="18" t="n">
        <x:f>N10*INDEX('02 Cargo Classes'!$F$6:$F$15,MATCH(H10,'02 Cargo Classes'!$C$6:$C$15,0))*INDEX('02 Cargo Classes'!$H$6:$H$15,MATCH(H10,'02 Cargo Classes'!$C$6:$C$15,0))</x:f>
        <x:v>85</x:v>
      </x:c>
      <x:c r="P10" s="11" t="n">
        <x:f>INDEX('02 Cargo Classes'!$I$6:$I$15,MATCH(H10,'02 Cargo Classes'!$C$6:$C$15,0))</x:f>
        <x:v>48</x:v>
      </x:c>
      <x:c r="Q10" s="11" t="str">
        <x:v>PKG-J-CIE</x:v>
      </x:c>
      <x:c r="R10" s="11" t="str">
        <x:v>Profile allocation; item BOM open</x:v>
      </x:c>
      <x:c r="S10" s="26"/>
      <x:c r="T10" s="26"/>
    </x:row>
    <x:row r="11">
      <x:c r="C11" s="11" t="str">
        <x:v>J-CIE-FLR-24</x:v>
      </x:c>
      <x:c r="D11" s="11" t="str">
        <x:v>J-CIE</x:v>
      </x:c>
      <x:c r="E11" s="11" t="str">
        <x:v>Civil integration and effects group</x:v>
      </x:c>
      <x:c r="F11" s="11" t="str">
        <x:v>Joint</x:v>
      </x:c>
      <x:c r="G11" s="11" t="str">
        <x:v>COMMAND</x:v>
      </x:c>
      <x:c r="H11" s="11" t="str">
        <x:v>FLR-24</x:v>
      </x:c>
      <x:c r="I11" s="18" t="n">
        <x:v>0.1</x:v>
      </x:c>
      <x:c r="J11" s="18" t="n">
        <x:f>INDEX('03 Formation Registry'!$J$6:$J$53,MATCH(D11,'03 Formation Registry'!$C$6:$C$53,0))</x:f>
        <x:v>1072.5</x:v>
      </x:c>
      <x:c r="K11" s="18" t="n">
        <x:f>I11*J11</x:f>
        <x:v>107.25</x:v>
      </x:c>
      <x:c r="L11" s="18" t="n">
        <x:f>INDEX('02 Cargo Classes'!$E$6:$E$15,MATCH(H11,'02 Cargo Classes'!$C$6:$C$15,0))</x:f>
        <x:v>24</x:v>
      </x:c>
      <x:c r="M11" s="18" t="n">
        <x:f>INDEX('02 Cargo Classes'!$G$6:$G$15,MATCH(H11,'02 Cargo Classes'!$C$6:$C$15,0))</x:f>
        <x:v>0.85</x:v>
      </x:c>
      <x:c r="N11" s="21" t="n">
        <x:f>ROUNDUP(K11/(L11*M11),0)</x:f>
        <x:v>6</x:v>
      </x:c>
      <x:c r="O11" s="18" t="n">
        <x:f>N11*INDEX('02 Cargo Classes'!$F$6:$F$15,MATCH(H11,'02 Cargo Classes'!$C$6:$C$15,0))*INDEX('02 Cargo Classes'!$H$6:$H$15,MATCH(H11,'02 Cargo Classes'!$C$6:$C$15,0))</x:f>
        <x:v>192</x:v>
      </x:c>
      <x:c r="P11" s="11" t="n">
        <x:f>INDEX('02 Cargo Classes'!$I$6:$I$15,MATCH(H11,'02 Cargo Classes'!$C$6:$C$15,0))</x:f>
        <x:v>48</x:v>
      </x:c>
      <x:c r="Q11" s="11" t="str">
        <x:v>PKG-J-CIE</x:v>
      </x:c>
      <x:c r="R11" s="11" t="str">
        <x:v>Profile allocation; item BOM open</x:v>
      </x:c>
      <x:c r="S11" s="26"/>
      <x:c r="T11" s="26"/>
    </x:row>
    <x:row r="12">
      <x:c r="C12" s="11" t="str">
        <x:v>J-CIE-ROL-30</x:v>
      </x:c>
      <x:c r="D12" s="11" t="str">
        <x:v>J-CIE</x:v>
      </x:c>
      <x:c r="E12" s="11" t="str">
        <x:v>Civil integration and effects group</x:v>
      </x:c>
      <x:c r="F12" s="11" t="str">
        <x:v>Joint</x:v>
      </x:c>
      <x:c r="G12" s="11" t="str">
        <x:v>COMMAND</x:v>
      </x:c>
      <x:c r="H12" s="11" t="str">
        <x:v>ROL-30</x:v>
      </x:c>
      <x:c r="I12" s="18" t="n">
        <x:v>0.1</x:v>
      </x:c>
      <x:c r="J12" s="18" t="n">
        <x:f>INDEX('03 Formation Registry'!$J$6:$J$53,MATCH(D12,'03 Formation Registry'!$C$6:$C$53,0))</x:f>
        <x:v>1072.5</x:v>
      </x:c>
      <x:c r="K12" s="18" t="n">
        <x:f>I12*J12</x:f>
        <x:v>107.25</x:v>
      </x:c>
      <x:c r="L12" s="18" t="n">
        <x:f>INDEX('02 Cargo Classes'!$E$6:$E$15,MATCH(H12,'02 Cargo Classes'!$C$6:$C$15,0))</x:f>
        <x:v>30</x:v>
      </x:c>
      <x:c r="M12" s="18" t="n">
        <x:f>INDEX('02 Cargo Classes'!$G$6:$G$15,MATCH(H12,'02 Cargo Classes'!$C$6:$C$15,0))</x:f>
        <x:v>0.8</x:v>
      </x:c>
      <x:c r="N12" s="21" t="n">
        <x:f>ROUNDUP(K12/(L12*M12),0)</x:f>
        <x:v>5</x:v>
      </x:c>
      <x:c r="O12" s="18" t="n">
        <x:f>N12*INDEX('02 Cargo Classes'!$F$6:$F$15,MATCH(H12,'02 Cargo Classes'!$C$6:$C$15,0))*INDEX('02 Cargo Classes'!$H$6:$H$15,MATCH(H12,'02 Cargo Classes'!$C$6:$C$15,0))</x:f>
        <x:v>318.75</x:v>
      </x:c>
      <x:c r="P12" s="11" t="n">
        <x:f>INDEX('02 Cargo Classes'!$I$6:$I$15,MATCH(H12,'02 Cargo Classes'!$C$6:$C$15,0))</x:f>
        <x:v>48</x:v>
      </x:c>
      <x:c r="Q12" s="11" t="str">
        <x:v>PKG-J-CIE</x:v>
      </x:c>
      <x:c r="R12" s="11" t="str">
        <x:v>Profile allocation; item BOM open</x:v>
      </x:c>
      <x:c r="S12" s="26"/>
      <x:c r="T12" s="26"/>
    </x:row>
    <x:row r="13">
      <x:c r="C13" s="11" t="str">
        <x:v>J-CIE-LIN-18</x:v>
      </x:c>
      <x:c r="D13" s="11" t="str">
        <x:v>J-CIE</x:v>
      </x:c>
      <x:c r="E13" s="11" t="str">
        <x:v>Civil integration and effects group</x:v>
      </x:c>
      <x:c r="F13" s="11" t="str">
        <x:v>Joint</x:v>
      </x:c>
      <x:c r="G13" s="11" t="str">
        <x:v>COMMAND</x:v>
      </x:c>
      <x:c r="H13" s="11" t="str">
        <x:v>LIN-18</x:v>
      </x:c>
      <x:c r="I13" s="18" t="n">
        <x:v>0.05</x:v>
      </x:c>
      <x:c r="J13" s="18" t="n">
        <x:f>INDEX('03 Formation Registry'!$J$6:$J$53,MATCH(D13,'03 Formation Registry'!$C$6:$C$53,0))</x:f>
        <x:v>1072.5</x:v>
      </x:c>
      <x:c r="K13" s="18" t="n">
        <x:f>I13*J13</x:f>
        <x:v>53.625</x:v>
      </x:c>
      <x:c r="L13" s="18" t="n">
        <x:f>INDEX('02 Cargo Classes'!$E$6:$E$15,MATCH(H13,'02 Cargo Classes'!$C$6:$C$15,0))</x:f>
        <x:v>18</x:v>
      </x:c>
      <x:c r="M13" s="18" t="n">
        <x:f>INDEX('02 Cargo Classes'!$G$6:$G$15,MATCH(H13,'02 Cargo Classes'!$C$6:$C$15,0))</x:f>
        <x:v>0.8</x:v>
      </x:c>
      <x:c r="N13" s="21" t="n">
        <x:f>ROUNDUP(K13/(L13*M13),0)</x:f>
        <x:v>4</x:v>
      </x:c>
      <x:c r="O13" s="18" t="n">
        <x:f>N13*INDEX('02 Cargo Classes'!$F$6:$F$15,MATCH(H13,'02 Cargo Classes'!$C$6:$C$15,0))*INDEX('02 Cargo Classes'!$H$6:$H$15,MATCH(H13,'02 Cargo Classes'!$C$6:$C$15,0))</x:f>
        <x:v>176</x:v>
      </x:c>
      <x:c r="P13" s="11" t="n">
        <x:f>INDEX('02 Cargo Classes'!$I$6:$I$15,MATCH(H13,'02 Cargo Classes'!$C$6:$C$15,0))</x:f>
        <x:v>72</x:v>
      </x:c>
      <x:c r="Q13" s="11" t="str">
        <x:v>PKG-J-CIE</x:v>
      </x:c>
      <x:c r="R13" s="11" t="str">
        <x:v>Profile allocation; item BOM open</x:v>
      </x:c>
      <x:c r="S13" s="26"/>
      <x:c r="T13" s="26"/>
    </x:row>
    <x:row r="14">
      <x:c r="C14" s="11" t="str">
        <x:v>J-CIE-BLK-08</x:v>
      </x:c>
      <x:c r="D14" s="11" t="str">
        <x:v>J-CIE</x:v>
      </x:c>
      <x:c r="E14" s="11" t="str">
        <x:v>Civil integration and effects group</x:v>
      </x:c>
      <x:c r="F14" s="11" t="str">
        <x:v>Joint</x:v>
      </x:c>
      <x:c r="G14" s="11" t="str">
        <x:v>COMMAND</x:v>
      </x:c>
      <x:c r="H14" s="11" t="str">
        <x:v>BLK-08</x:v>
      </x:c>
      <x:c r="I14" s="18" t="n">
        <x:v>0.15</x:v>
      </x:c>
      <x:c r="J14" s="18" t="n">
        <x:f>INDEX('03 Formation Registry'!$J$6:$J$53,MATCH(D14,'03 Formation Registry'!$C$6:$C$53,0))</x:f>
        <x:v>1072.5</x:v>
      </x:c>
      <x:c r="K14" s="18" t="n">
        <x:f>I14*J14</x:f>
        <x:v>160.875</x:v>
      </x:c>
      <x:c r="L14" s="18" t="n">
        <x:f>INDEX('02 Cargo Classes'!$E$6:$E$15,MATCH(H14,'02 Cargo Classes'!$C$6:$C$15,0))</x:f>
        <x:v>8</x:v>
      </x:c>
      <x:c r="M14" s="18" t="n">
        <x:f>INDEX('02 Cargo Classes'!$G$6:$G$15,MATCH(H14,'02 Cargo Classes'!$C$6:$C$15,0))</x:f>
        <x:v>0.8</x:v>
      </x:c>
      <x:c r="N14" s="21" t="n">
        <x:f>ROUNDUP(K14/(L14*M14),0)</x:f>
        <x:v>26</x:v>
      </x:c>
      <x:c r="O14" s="18" t="n">
        <x:f>N14*INDEX('02 Cargo Classes'!$F$6:$F$15,MATCH(H14,'02 Cargo Classes'!$C$6:$C$15,0))*INDEX('02 Cargo Classes'!$H$6:$H$15,MATCH(H14,'02 Cargo Classes'!$C$6:$C$15,0))</x:f>
        <x:v>1326</x:v>
      </x:c>
      <x:c r="P14" s="11" t="n">
        <x:f>INDEX('02 Cargo Classes'!$I$6:$I$15,MATCH(H14,'02 Cargo Classes'!$C$6:$C$15,0))</x:f>
        <x:v>48</x:v>
      </x:c>
      <x:c r="Q14" s="11" t="str">
        <x:v>PKG-J-CIE</x:v>
      </x:c>
      <x:c r="R14" s="11" t="str">
        <x:v>Profile allocation; item BOM open</x:v>
      </x:c>
      <x:c r="S14" s="26"/>
      <x:c r="T14" s="26"/>
    </x:row>
    <x:row r="15">
      <x:c r="C15" s="11" t="str">
        <x:v>J-TOC-APL-45</x:v>
      </x:c>
      <x:c r="D15" s="11" t="str">
        <x:v>J-TOC</x:v>
      </x:c>
      <x:c r="E15" s="11" t="str">
        <x:v>Theater-opening command</x:v>
      </x:c>
      <x:c r="F15" s="11" t="str">
        <x:v>Joint</x:v>
      </x:c>
      <x:c r="G15" s="11" t="str">
        <x:v>COMMAND</x:v>
      </x:c>
      <x:c r="H15" s="11" t="str">
        <x:v>APL-45</x:v>
      </x:c>
      <x:c r="I15" s="18" t="n">
        <x:v>0.2</x:v>
      </x:c>
      <x:c r="J15" s="18" t="n">
        <x:f>INDEX('03 Formation Registry'!$J$6:$J$53,MATCH(D15,'03 Formation Registry'!$C$6:$C$53,0))</x:f>
        <x:v>1072.5</x:v>
      </x:c>
      <x:c r="K15" s="18" t="n">
        <x:f>I15*J15</x:f>
        <x:v>214.5</x:v>
      </x:c>
      <x:c r="L15" s="18" t="n">
        <x:f>INDEX('02 Cargo Classes'!$E$6:$E$15,MATCH(H15,'02 Cargo Classes'!$C$6:$C$15,0))</x:f>
        <x:v>4.5</x:v>
      </x:c>
      <x:c r="M15" s="18" t="n">
        <x:f>INDEX('02 Cargo Classes'!$G$6:$G$15,MATCH(H15,'02 Cargo Classes'!$C$6:$C$15,0))</x:f>
        <x:v>0.85</x:v>
      </x:c>
      <x:c r="N15" s="21" t="n">
        <x:f>ROUNDUP(K15/(L15*M15),0)</x:f>
        <x:v>57</x:v>
      </x:c>
      <x:c r="O15" s="18" t="n">
        <x:f>N15*INDEX('02 Cargo Classes'!$F$6:$F$15,MATCH(H15,'02 Cargo Classes'!$C$6:$C$15,0))*INDEX('02 Cargo Classes'!$H$6:$H$15,MATCH(H15,'02 Cargo Classes'!$C$6:$C$15,0))</x:f>
        <x:v>427.5</x:v>
      </x:c>
      <x:c r="P15" s="11" t="n">
        <x:f>INDEX('02 Cargo Classes'!$I$6:$I$15,MATCH(H15,'02 Cargo Classes'!$C$6:$C$15,0))</x:f>
        <x:v>24</x:v>
      </x:c>
      <x:c r="Q15" s="11" t="str">
        <x:v>PKG-J-TOC</x:v>
      </x:c>
      <x:c r="R15" s="11" t="str">
        <x:v>Profile allocation; item BOM open</x:v>
      </x:c>
      <x:c r="S15" s="26"/>
      <x:c r="T15" s="26"/>
    </x:row>
    <x:row r="16">
      <x:c r="C16" s="11" t="str">
        <x:v>J-TOC-ISO-18</x:v>
      </x:c>
      <x:c r="D16" s="11" t="str">
        <x:v>J-TOC</x:v>
      </x:c>
      <x:c r="E16" s="11" t="str">
        <x:v>Theater-opening command</x:v>
      </x:c>
      <x:c r="F16" s="11" t="str">
        <x:v>Joint</x:v>
      </x:c>
      <x:c r="G16" s="11" t="str">
        <x:v>COMMAND</x:v>
      </x:c>
      <x:c r="H16" s="11" t="str">
        <x:v>ISO-18</x:v>
      </x:c>
      <x:c r="I16" s="18" t="n">
        <x:v>0.25</x:v>
      </x:c>
      <x:c r="J16" s="18" t="n">
        <x:f>INDEX('03 Formation Registry'!$J$6:$J$53,MATCH(D16,'03 Formation Registry'!$C$6:$C$53,0))</x:f>
        <x:v>1072.5</x:v>
      </x:c>
      <x:c r="K16" s="18" t="n">
        <x:f>I16*J16</x:f>
        <x:v>268.125</x:v>
      </x:c>
      <x:c r="L16" s="18" t="n">
        <x:f>INDEX('02 Cargo Classes'!$E$6:$E$15,MATCH(H16,'02 Cargo Classes'!$C$6:$C$15,0))</x:f>
        <x:v>18</x:v>
      </x:c>
      <x:c r="M16" s="18" t="n">
        <x:f>INDEX('02 Cargo Classes'!$G$6:$G$15,MATCH(H16,'02 Cargo Classes'!$C$6:$C$15,0))</x:f>
        <x:v>0.85</x:v>
      </x:c>
      <x:c r="N16" s="21" t="n">
        <x:f>ROUNDUP(K16/(L16*M16),0)</x:f>
        <x:v>18</x:v>
      </x:c>
      <x:c r="O16" s="18" t="n">
        <x:f>N16*INDEX('02 Cargo Classes'!$F$6:$F$15,MATCH(H16,'02 Cargo Classes'!$C$6:$C$15,0))*INDEX('02 Cargo Classes'!$H$6:$H$15,MATCH(H16,'02 Cargo Classes'!$C$6:$C$15,0))</x:f>
        <x:v>475.20000000000005</x:v>
      </x:c>
      <x:c r="P16" s="11" t="n">
        <x:f>INDEX('02 Cargo Classes'!$I$6:$I$15,MATCH(H16,'02 Cargo Classes'!$C$6:$C$15,0))</x:f>
        <x:v>48</x:v>
      </x:c>
      <x:c r="Q16" s="11" t="str">
        <x:v>PKG-J-TOC</x:v>
      </x:c>
      <x:c r="R16" s="11" t="str">
        <x:v>Profile allocation; item BOM open</x:v>
      </x:c>
      <x:c r="S16" s="26"/>
      <x:c r="T16" s="26"/>
    </x:row>
    <x:row r="17">
      <x:c r="C17" s="11" t="str">
        <x:v>J-TOC-COL-12</x:v>
      </x:c>
      <x:c r="D17" s="11" t="str">
        <x:v>J-TOC</x:v>
      </x:c>
      <x:c r="E17" s="11" t="str">
        <x:v>Theater-opening command</x:v>
      </x:c>
      <x:c r="F17" s="11" t="str">
        <x:v>Joint</x:v>
      </x:c>
      <x:c r="G17" s="11" t="str">
        <x:v>COMMAND</x:v>
      </x:c>
      <x:c r="H17" s="11" t="str">
        <x:v>COL-12</x:v>
      </x:c>
      <x:c r="I17" s="18" t="n">
        <x:v>0.05</x:v>
      </x:c>
      <x:c r="J17" s="18" t="n">
        <x:f>INDEX('03 Formation Registry'!$J$6:$J$53,MATCH(D17,'03 Formation Registry'!$C$6:$C$53,0))</x:f>
        <x:v>1072.5</x:v>
      </x:c>
      <x:c r="K17" s="18" t="n">
        <x:f>I17*J17</x:f>
        <x:v>53.625</x:v>
      </x:c>
      <x:c r="L17" s="18" t="n">
        <x:f>INDEX('02 Cargo Classes'!$E$6:$E$15,MATCH(H17,'02 Cargo Classes'!$C$6:$C$15,0))</x:f>
        <x:v>12</x:v>
      </x:c>
      <x:c r="M17" s="18" t="n">
        <x:f>INDEX('02 Cargo Classes'!$G$6:$G$15,MATCH(H17,'02 Cargo Classes'!$C$6:$C$15,0))</x:f>
        <x:v>0.8</x:v>
      </x:c>
      <x:c r="N17" s="21" t="n">
        <x:f>ROUNDUP(K17/(L17*M17),0)</x:f>
        <x:v>6</x:v>
      </x:c>
      <x:c r="O17" s="18" t="n">
        <x:f>N17*INDEX('02 Cargo Classes'!$F$6:$F$15,MATCH(H17,'02 Cargo Classes'!$C$6:$C$15,0))*INDEX('02 Cargo Classes'!$H$6:$H$15,MATCH(H17,'02 Cargo Classes'!$C$6:$C$15,0))</x:f>
        <x:v>158.4</x:v>
      </x:c>
      <x:c r="P17" s="11" t="n">
        <x:f>INDEX('02 Cargo Classes'!$I$6:$I$15,MATCH(H17,'02 Cargo Classes'!$C$6:$C$15,0))</x:f>
        <x:v>24</x:v>
      </x:c>
      <x:c r="Q17" s="11" t="str">
        <x:v>PKG-J-TOC</x:v>
      </x:c>
      <x:c r="R17" s="11" t="str">
        <x:v>Profile allocation; item BOM open</x:v>
      </x:c>
      <x:c r="S17" s="26"/>
      <x:c r="T17" s="26"/>
    </x:row>
    <x:row r="18">
      <x:c r="C18" s="11" t="str">
        <x:v>J-TOC-BAT-22</x:v>
      </x:c>
      <x:c r="D18" s="11" t="str">
        <x:v>J-TOC</x:v>
      </x:c>
      <x:c r="E18" s="11" t="str">
        <x:v>Theater-opening command</x:v>
      </x:c>
      <x:c r="F18" s="11" t="str">
        <x:v>Joint</x:v>
      </x:c>
      <x:c r="G18" s="11" t="str">
        <x:v>COMMAND</x:v>
      </x:c>
      <x:c r="H18" s="11" t="str">
        <x:v>BAT-22</x:v>
      </x:c>
      <x:c r="I18" s="18" t="n">
        <x:v>0.05</x:v>
      </x:c>
      <x:c r="J18" s="18" t="n">
        <x:f>INDEX('03 Formation Registry'!$J$6:$J$53,MATCH(D18,'03 Formation Registry'!$C$6:$C$53,0))</x:f>
        <x:v>1072.5</x:v>
      </x:c>
      <x:c r="K18" s="18" t="n">
        <x:f>I18*J18</x:f>
        <x:v>53.625</x:v>
      </x:c>
      <x:c r="L18" s="18" t="n">
        <x:f>INDEX('02 Cargo Classes'!$E$6:$E$15,MATCH(H18,'02 Cargo Classes'!$C$6:$C$15,0))</x:f>
        <x:v>22</x:v>
      </x:c>
      <x:c r="M18" s="18" t="n">
        <x:f>INDEX('02 Cargo Classes'!$G$6:$G$15,MATCH(H18,'02 Cargo Classes'!$C$6:$C$15,0))</x:f>
        <x:v>0.8</x:v>
      </x:c>
      <x:c r="N18" s="21" t="n">
        <x:f>ROUNDUP(K18/(L18*M18),0)</x:f>
        <x:v>4</x:v>
      </x:c>
      <x:c r="O18" s="18" t="n">
        <x:f>N18*INDEX('02 Cargo Classes'!$F$6:$F$15,MATCH(H18,'02 Cargo Classes'!$C$6:$C$15,0))*INDEX('02 Cargo Classes'!$H$6:$H$15,MATCH(H18,'02 Cargo Classes'!$C$6:$C$15,0))</x:f>
        <x:v>105.60000000000001</x:v>
      </x:c>
      <x:c r="P18" s="11" t="n">
        <x:f>INDEX('02 Cargo Classes'!$I$6:$I$15,MATCH(H18,'02 Cargo Classes'!$C$6:$C$15,0))</x:f>
        <x:v>48</x:v>
      </x:c>
      <x:c r="Q18" s="11" t="str">
        <x:v>PKG-J-TOC</x:v>
      </x:c>
      <x:c r="R18" s="11" t="str">
        <x:v>Profile allocation; item BOM open</x:v>
      </x:c>
      <x:c r="S18" s="26"/>
      <x:c r="T18" s="26"/>
    </x:row>
    <x:row r="19">
      <x:c r="C19" s="11" t="str">
        <x:v>J-TOC-TNK-20</x:v>
      </x:c>
      <x:c r="D19" s="11" t="str">
        <x:v>J-TOC</x:v>
      </x:c>
      <x:c r="E19" s="11" t="str">
        <x:v>Theater-opening command</x:v>
      </x:c>
      <x:c r="F19" s="11" t="str">
        <x:v>Joint</x:v>
      </x:c>
      <x:c r="G19" s="11" t="str">
        <x:v>COMMAND</x:v>
      </x:c>
      <x:c r="H19" s="11" t="str">
        <x:v>TNK-20</x:v>
      </x:c>
      <x:c r="I19" s="18" t="n">
        <x:v>0.05</x:v>
      </x:c>
      <x:c r="J19" s="18" t="n">
        <x:f>INDEX('03 Formation Registry'!$J$6:$J$53,MATCH(D19,'03 Formation Registry'!$C$6:$C$53,0))</x:f>
        <x:v>1072.5</x:v>
      </x:c>
      <x:c r="K19" s="18" t="n">
        <x:f>I19*J19</x:f>
        <x:v>53.625</x:v>
      </x:c>
      <x:c r="L19" s="18" t="n">
        <x:f>INDEX('02 Cargo Classes'!$E$6:$E$15,MATCH(H19,'02 Cargo Classes'!$C$6:$C$15,0))</x:f>
        <x:v>20</x:v>
      </x:c>
      <x:c r="M19" s="18" t="n">
        <x:f>INDEX('02 Cargo Classes'!$G$6:$G$15,MATCH(H19,'02 Cargo Classes'!$C$6:$C$15,0))</x:f>
        <x:v>0.85</x:v>
      </x:c>
      <x:c r="N19" s="21" t="n">
        <x:f>ROUNDUP(K19/(L19*M19),0)</x:f>
        <x:v>4</x:v>
      </x:c>
      <x:c r="O19" s="18" t="n">
        <x:f>N19*INDEX('02 Cargo Classes'!$F$6:$F$15,MATCH(H19,'02 Cargo Classes'!$C$6:$C$15,0))*INDEX('02 Cargo Classes'!$H$6:$H$15,MATCH(H19,'02 Cargo Classes'!$C$6:$C$15,0))</x:f>
        <x:v>85</x:v>
      </x:c>
      <x:c r="P19" s="11" t="n">
        <x:f>INDEX('02 Cargo Classes'!$I$6:$I$15,MATCH(H19,'02 Cargo Classes'!$C$6:$C$15,0))</x:f>
        <x:v>48</x:v>
      </x:c>
      <x:c r="Q19" s="11" t="str">
        <x:v>PKG-J-TOC</x:v>
      </x:c>
      <x:c r="R19" s="11" t="str">
        <x:v>Profile allocation; item BOM open</x:v>
      </x:c>
      <x:c r="S19" s="26"/>
      <x:c r="T19" s="26"/>
    </x:row>
    <x:row r="20">
      <x:c r="C20" s="11" t="str">
        <x:v>J-TOC-FLR-24</x:v>
      </x:c>
      <x:c r="D20" s="11" t="str">
        <x:v>J-TOC</x:v>
      </x:c>
      <x:c r="E20" s="11" t="str">
        <x:v>Theater-opening command</x:v>
      </x:c>
      <x:c r="F20" s="11" t="str">
        <x:v>Joint</x:v>
      </x:c>
      <x:c r="G20" s="11" t="str">
        <x:v>COMMAND</x:v>
      </x:c>
      <x:c r="H20" s="11" t="str">
        <x:v>FLR-24</x:v>
      </x:c>
      <x:c r="I20" s="18" t="n">
        <x:v>0.1</x:v>
      </x:c>
      <x:c r="J20" s="18" t="n">
        <x:f>INDEX('03 Formation Registry'!$J$6:$J$53,MATCH(D20,'03 Formation Registry'!$C$6:$C$53,0))</x:f>
        <x:v>1072.5</x:v>
      </x:c>
      <x:c r="K20" s="18" t="n">
        <x:f>I20*J20</x:f>
        <x:v>107.25</x:v>
      </x:c>
      <x:c r="L20" s="18" t="n">
        <x:f>INDEX('02 Cargo Classes'!$E$6:$E$15,MATCH(H20,'02 Cargo Classes'!$C$6:$C$15,0))</x:f>
        <x:v>24</x:v>
      </x:c>
      <x:c r="M20" s="18" t="n">
        <x:f>INDEX('02 Cargo Classes'!$G$6:$G$15,MATCH(H20,'02 Cargo Classes'!$C$6:$C$15,0))</x:f>
        <x:v>0.85</x:v>
      </x:c>
      <x:c r="N20" s="21" t="n">
        <x:f>ROUNDUP(K20/(L20*M20),0)</x:f>
        <x:v>6</x:v>
      </x:c>
      <x:c r="O20" s="18" t="n">
        <x:f>N20*INDEX('02 Cargo Classes'!$F$6:$F$15,MATCH(H20,'02 Cargo Classes'!$C$6:$C$15,0))*INDEX('02 Cargo Classes'!$H$6:$H$15,MATCH(H20,'02 Cargo Classes'!$C$6:$C$15,0))</x:f>
        <x:v>192</x:v>
      </x:c>
      <x:c r="P20" s="11" t="n">
        <x:f>INDEX('02 Cargo Classes'!$I$6:$I$15,MATCH(H20,'02 Cargo Classes'!$C$6:$C$15,0))</x:f>
        <x:v>48</x:v>
      </x:c>
      <x:c r="Q20" s="11" t="str">
        <x:v>PKG-J-TOC</x:v>
      </x:c>
      <x:c r="R20" s="11" t="str">
        <x:v>Profile allocation; item BOM open</x:v>
      </x:c>
      <x:c r="S20" s="26"/>
      <x:c r="T20" s="26"/>
    </x:row>
    <x:row r="21">
      <x:c r="C21" s="11" t="str">
        <x:v>J-TOC-ROL-30</x:v>
      </x:c>
      <x:c r="D21" s="11" t="str">
        <x:v>J-TOC</x:v>
      </x:c>
      <x:c r="E21" s="11" t="str">
        <x:v>Theater-opening command</x:v>
      </x:c>
      <x:c r="F21" s="11" t="str">
        <x:v>Joint</x:v>
      </x:c>
      <x:c r="G21" s="11" t="str">
        <x:v>COMMAND</x:v>
      </x:c>
      <x:c r="H21" s="11" t="str">
        <x:v>ROL-30</x:v>
      </x:c>
      <x:c r="I21" s="18" t="n">
        <x:v>0.1</x:v>
      </x:c>
      <x:c r="J21" s="18" t="n">
        <x:f>INDEX('03 Formation Registry'!$J$6:$J$53,MATCH(D21,'03 Formation Registry'!$C$6:$C$53,0))</x:f>
        <x:v>1072.5</x:v>
      </x:c>
      <x:c r="K21" s="18" t="n">
        <x:f>I21*J21</x:f>
        <x:v>107.25</x:v>
      </x:c>
      <x:c r="L21" s="18" t="n">
        <x:f>INDEX('02 Cargo Classes'!$E$6:$E$15,MATCH(H21,'02 Cargo Classes'!$C$6:$C$15,0))</x:f>
        <x:v>30</x:v>
      </x:c>
      <x:c r="M21" s="18" t="n">
        <x:f>INDEX('02 Cargo Classes'!$G$6:$G$15,MATCH(H21,'02 Cargo Classes'!$C$6:$C$15,0))</x:f>
        <x:v>0.8</x:v>
      </x:c>
      <x:c r="N21" s="21" t="n">
        <x:f>ROUNDUP(K21/(L21*M21),0)</x:f>
        <x:v>5</x:v>
      </x:c>
      <x:c r="O21" s="18" t="n">
        <x:f>N21*INDEX('02 Cargo Classes'!$F$6:$F$15,MATCH(H21,'02 Cargo Classes'!$C$6:$C$15,0))*INDEX('02 Cargo Classes'!$H$6:$H$15,MATCH(H21,'02 Cargo Classes'!$C$6:$C$15,0))</x:f>
        <x:v>318.75</x:v>
      </x:c>
      <x:c r="P21" s="11" t="n">
        <x:f>INDEX('02 Cargo Classes'!$I$6:$I$15,MATCH(H21,'02 Cargo Classes'!$C$6:$C$15,0))</x:f>
        <x:v>48</x:v>
      </x:c>
      <x:c r="Q21" s="11" t="str">
        <x:v>PKG-J-TOC</x:v>
      </x:c>
      <x:c r="R21" s="11" t="str">
        <x:v>Profile allocation; item BOM open</x:v>
      </x:c>
      <x:c r="S21" s="26"/>
      <x:c r="T21" s="26"/>
    </x:row>
    <x:row r="22">
      <x:c r="C22" s="11" t="str">
        <x:v>J-TOC-LIN-18</x:v>
      </x:c>
      <x:c r="D22" s="11" t="str">
        <x:v>J-TOC</x:v>
      </x:c>
      <x:c r="E22" s="11" t="str">
        <x:v>Theater-opening command</x:v>
      </x:c>
      <x:c r="F22" s="11" t="str">
        <x:v>Joint</x:v>
      </x:c>
      <x:c r="G22" s="11" t="str">
        <x:v>COMMAND</x:v>
      </x:c>
      <x:c r="H22" s="11" t="str">
        <x:v>LIN-18</x:v>
      </x:c>
      <x:c r="I22" s="18" t="n">
        <x:v>0.05</x:v>
      </x:c>
      <x:c r="J22" s="18" t="n">
        <x:f>INDEX('03 Formation Registry'!$J$6:$J$53,MATCH(D22,'03 Formation Registry'!$C$6:$C$53,0))</x:f>
        <x:v>1072.5</x:v>
      </x:c>
      <x:c r="K22" s="18" t="n">
        <x:f>I22*J22</x:f>
        <x:v>53.625</x:v>
      </x:c>
      <x:c r="L22" s="18" t="n">
        <x:f>INDEX('02 Cargo Classes'!$E$6:$E$15,MATCH(H22,'02 Cargo Classes'!$C$6:$C$15,0))</x:f>
        <x:v>18</x:v>
      </x:c>
      <x:c r="M22" s="18" t="n">
        <x:f>INDEX('02 Cargo Classes'!$G$6:$G$15,MATCH(H22,'02 Cargo Classes'!$C$6:$C$15,0))</x:f>
        <x:v>0.8</x:v>
      </x:c>
      <x:c r="N22" s="21" t="n">
        <x:f>ROUNDUP(K22/(L22*M22),0)</x:f>
        <x:v>4</x:v>
      </x:c>
      <x:c r="O22" s="18" t="n">
        <x:f>N22*INDEX('02 Cargo Classes'!$F$6:$F$15,MATCH(H22,'02 Cargo Classes'!$C$6:$C$15,0))*INDEX('02 Cargo Classes'!$H$6:$H$15,MATCH(H22,'02 Cargo Classes'!$C$6:$C$15,0))</x:f>
        <x:v>176</x:v>
      </x:c>
      <x:c r="P22" s="11" t="n">
        <x:f>INDEX('02 Cargo Classes'!$I$6:$I$15,MATCH(H22,'02 Cargo Classes'!$C$6:$C$15,0))</x:f>
        <x:v>72</x:v>
      </x:c>
      <x:c r="Q22" s="11" t="str">
        <x:v>PKG-J-TOC</x:v>
      </x:c>
      <x:c r="R22" s="11" t="str">
        <x:v>Profile allocation; item BOM open</x:v>
      </x:c>
      <x:c r="S22" s="26"/>
      <x:c r="T22" s="26"/>
    </x:row>
    <x:row r="23">
      <x:c r="C23" s="11" t="str">
        <x:v>J-TOC-BLK-08</x:v>
      </x:c>
      <x:c r="D23" s="11" t="str">
        <x:v>J-TOC</x:v>
      </x:c>
      <x:c r="E23" s="11" t="str">
        <x:v>Theater-opening command</x:v>
      </x:c>
      <x:c r="F23" s="11" t="str">
        <x:v>Joint</x:v>
      </x:c>
      <x:c r="G23" s="11" t="str">
        <x:v>COMMAND</x:v>
      </x:c>
      <x:c r="H23" s="11" t="str">
        <x:v>BLK-08</x:v>
      </x:c>
      <x:c r="I23" s="18" t="n">
        <x:v>0.15</x:v>
      </x:c>
      <x:c r="J23" s="18" t="n">
        <x:f>INDEX('03 Formation Registry'!$J$6:$J$53,MATCH(D23,'03 Formation Registry'!$C$6:$C$53,0))</x:f>
        <x:v>1072.5</x:v>
      </x:c>
      <x:c r="K23" s="18" t="n">
        <x:f>I23*J23</x:f>
        <x:v>160.875</x:v>
      </x:c>
      <x:c r="L23" s="18" t="n">
        <x:f>INDEX('02 Cargo Classes'!$E$6:$E$15,MATCH(H23,'02 Cargo Classes'!$C$6:$C$15,0))</x:f>
        <x:v>8</x:v>
      </x:c>
      <x:c r="M23" s="18" t="n">
        <x:f>INDEX('02 Cargo Classes'!$G$6:$G$15,MATCH(H23,'02 Cargo Classes'!$C$6:$C$15,0))</x:f>
        <x:v>0.8</x:v>
      </x:c>
      <x:c r="N23" s="21" t="n">
        <x:f>ROUNDUP(K23/(L23*M23),0)</x:f>
        <x:v>26</x:v>
      </x:c>
      <x:c r="O23" s="18" t="n">
        <x:f>N23*INDEX('02 Cargo Classes'!$F$6:$F$15,MATCH(H23,'02 Cargo Classes'!$C$6:$C$15,0))*INDEX('02 Cargo Classes'!$H$6:$H$15,MATCH(H23,'02 Cargo Classes'!$C$6:$C$15,0))</x:f>
        <x:v>1326</x:v>
      </x:c>
      <x:c r="P23" s="11" t="n">
        <x:f>INDEX('02 Cargo Classes'!$I$6:$I$15,MATCH(H23,'02 Cargo Classes'!$C$6:$C$15,0))</x:f>
        <x:v>48</x:v>
      </x:c>
      <x:c r="Q23" s="11" t="str">
        <x:v>PKG-J-TOC</x:v>
      </x:c>
      <x:c r="R23" s="11" t="str">
        <x:v>Profile allocation; item BOM open</x:v>
      </x:c>
      <x:c r="S23" s="26"/>
      <x:c r="T23" s="26"/>
    </x:row>
    <x:row r="24">
      <x:c r="C24" s="11" t="str">
        <x:v>J-TSC-APL-45</x:v>
      </x:c>
      <x:c r="D24" s="11" t="str">
        <x:v>J-TSC</x:v>
      </x:c>
      <x:c r="E24" s="11" t="str">
        <x:v>Theater sustainment command</x:v>
      </x:c>
      <x:c r="F24" s="11" t="str">
        <x:v>Joint</x:v>
      </x:c>
      <x:c r="G24" s="11" t="str">
        <x:v>COMMAND</x:v>
      </x:c>
      <x:c r="H24" s="11" t="str">
        <x:v>APL-45</x:v>
      </x:c>
      <x:c r="I24" s="18" t="n">
        <x:v>0.2</x:v>
      </x:c>
      <x:c r="J24" s="18" t="n">
        <x:f>INDEX('03 Formation Registry'!$J$6:$J$53,MATCH(D24,'03 Formation Registry'!$C$6:$C$53,0))</x:f>
        <x:v>1072.5</x:v>
      </x:c>
      <x:c r="K24" s="18" t="n">
        <x:f>I24*J24</x:f>
        <x:v>214.5</x:v>
      </x:c>
      <x:c r="L24" s="18" t="n">
        <x:f>INDEX('02 Cargo Classes'!$E$6:$E$15,MATCH(H24,'02 Cargo Classes'!$C$6:$C$15,0))</x:f>
        <x:v>4.5</x:v>
      </x:c>
      <x:c r="M24" s="18" t="n">
        <x:f>INDEX('02 Cargo Classes'!$G$6:$G$15,MATCH(H24,'02 Cargo Classes'!$C$6:$C$15,0))</x:f>
        <x:v>0.85</x:v>
      </x:c>
      <x:c r="N24" s="21" t="n">
        <x:f>ROUNDUP(K24/(L24*M24),0)</x:f>
        <x:v>57</x:v>
      </x:c>
      <x:c r="O24" s="18" t="n">
        <x:f>N24*INDEX('02 Cargo Classes'!$F$6:$F$15,MATCH(H24,'02 Cargo Classes'!$C$6:$C$15,0))*INDEX('02 Cargo Classes'!$H$6:$H$15,MATCH(H24,'02 Cargo Classes'!$C$6:$C$15,0))</x:f>
        <x:v>427.5</x:v>
      </x:c>
      <x:c r="P24" s="11" t="n">
        <x:f>INDEX('02 Cargo Classes'!$I$6:$I$15,MATCH(H24,'02 Cargo Classes'!$C$6:$C$15,0))</x:f>
        <x:v>24</x:v>
      </x:c>
      <x:c r="Q24" s="11" t="str">
        <x:v>PKG-J-TSC</x:v>
      </x:c>
      <x:c r="R24" s="11" t="str">
        <x:v>Profile allocation; item BOM open</x:v>
      </x:c>
      <x:c r="S24" s="26"/>
      <x:c r="T24" s="26"/>
    </x:row>
    <x:row r="25">
      <x:c r="C25" s="11" t="str">
        <x:v>J-TSC-ISO-18</x:v>
      </x:c>
      <x:c r="D25" s="11" t="str">
        <x:v>J-TSC</x:v>
      </x:c>
      <x:c r="E25" s="11" t="str">
        <x:v>Theater sustainment command</x:v>
      </x:c>
      <x:c r="F25" s="11" t="str">
        <x:v>Joint</x:v>
      </x:c>
      <x:c r="G25" s="11" t="str">
        <x:v>COMMAND</x:v>
      </x:c>
      <x:c r="H25" s="11" t="str">
        <x:v>ISO-18</x:v>
      </x:c>
      <x:c r="I25" s="18" t="n">
        <x:v>0.25</x:v>
      </x:c>
      <x:c r="J25" s="18" t="n">
        <x:f>INDEX('03 Formation Registry'!$J$6:$J$53,MATCH(D25,'03 Formation Registry'!$C$6:$C$53,0))</x:f>
        <x:v>1072.5</x:v>
      </x:c>
      <x:c r="K25" s="18" t="n">
        <x:f>I25*J25</x:f>
        <x:v>268.125</x:v>
      </x:c>
      <x:c r="L25" s="18" t="n">
        <x:f>INDEX('02 Cargo Classes'!$E$6:$E$15,MATCH(H25,'02 Cargo Classes'!$C$6:$C$15,0))</x:f>
        <x:v>18</x:v>
      </x:c>
      <x:c r="M25" s="18" t="n">
        <x:f>INDEX('02 Cargo Classes'!$G$6:$G$15,MATCH(H25,'02 Cargo Classes'!$C$6:$C$15,0))</x:f>
        <x:v>0.85</x:v>
      </x:c>
      <x:c r="N25" s="21" t="n">
        <x:f>ROUNDUP(K25/(L25*M25),0)</x:f>
        <x:v>18</x:v>
      </x:c>
      <x:c r="O25" s="18" t="n">
        <x:f>N25*INDEX('02 Cargo Classes'!$F$6:$F$15,MATCH(H25,'02 Cargo Classes'!$C$6:$C$15,0))*INDEX('02 Cargo Classes'!$H$6:$H$15,MATCH(H25,'02 Cargo Classes'!$C$6:$C$15,0))</x:f>
        <x:v>475.20000000000005</x:v>
      </x:c>
      <x:c r="P25" s="11" t="n">
        <x:f>INDEX('02 Cargo Classes'!$I$6:$I$15,MATCH(H25,'02 Cargo Classes'!$C$6:$C$15,0))</x:f>
        <x:v>48</x:v>
      </x:c>
      <x:c r="Q25" s="11" t="str">
        <x:v>PKG-J-TSC</x:v>
      </x:c>
      <x:c r="R25" s="11" t="str">
        <x:v>Profile allocation; item BOM open</x:v>
      </x:c>
      <x:c r="S25" s="26"/>
      <x:c r="T25" s="26"/>
    </x:row>
    <x:row r="26">
      <x:c r="C26" s="11" t="str">
        <x:v>J-TSC-COL-12</x:v>
      </x:c>
      <x:c r="D26" s="11" t="str">
        <x:v>J-TSC</x:v>
      </x:c>
      <x:c r="E26" s="11" t="str">
        <x:v>Theater sustainment command</x:v>
      </x:c>
      <x:c r="F26" s="11" t="str">
        <x:v>Joint</x:v>
      </x:c>
      <x:c r="G26" s="11" t="str">
        <x:v>COMMAND</x:v>
      </x:c>
      <x:c r="H26" s="11" t="str">
        <x:v>COL-12</x:v>
      </x:c>
      <x:c r="I26" s="18" t="n">
        <x:v>0.05</x:v>
      </x:c>
      <x:c r="J26" s="18" t="n">
        <x:f>INDEX('03 Formation Registry'!$J$6:$J$53,MATCH(D26,'03 Formation Registry'!$C$6:$C$53,0))</x:f>
        <x:v>1072.5</x:v>
      </x:c>
      <x:c r="K26" s="18" t="n">
        <x:f>I26*J26</x:f>
        <x:v>53.625</x:v>
      </x:c>
      <x:c r="L26" s="18" t="n">
        <x:f>INDEX('02 Cargo Classes'!$E$6:$E$15,MATCH(H26,'02 Cargo Classes'!$C$6:$C$15,0))</x:f>
        <x:v>12</x:v>
      </x:c>
      <x:c r="M26" s="18" t="n">
        <x:f>INDEX('02 Cargo Classes'!$G$6:$G$15,MATCH(H26,'02 Cargo Classes'!$C$6:$C$15,0))</x:f>
        <x:v>0.8</x:v>
      </x:c>
      <x:c r="N26" s="21" t="n">
        <x:f>ROUNDUP(K26/(L26*M26),0)</x:f>
        <x:v>6</x:v>
      </x:c>
      <x:c r="O26" s="18" t="n">
        <x:f>N26*INDEX('02 Cargo Classes'!$F$6:$F$15,MATCH(H26,'02 Cargo Classes'!$C$6:$C$15,0))*INDEX('02 Cargo Classes'!$H$6:$H$15,MATCH(H26,'02 Cargo Classes'!$C$6:$C$15,0))</x:f>
        <x:v>158.4</x:v>
      </x:c>
      <x:c r="P26" s="11" t="n">
        <x:f>INDEX('02 Cargo Classes'!$I$6:$I$15,MATCH(H26,'02 Cargo Classes'!$C$6:$C$15,0))</x:f>
        <x:v>24</x:v>
      </x:c>
      <x:c r="Q26" s="11" t="str">
        <x:v>PKG-J-TSC</x:v>
      </x:c>
      <x:c r="R26" s="11" t="str">
        <x:v>Profile allocation; item BOM open</x:v>
      </x:c>
      <x:c r="S26" s="26"/>
      <x:c r="T26" s="26"/>
    </x:row>
    <x:row r="27">
      <x:c r="C27" s="11" t="str">
        <x:v>J-TSC-BAT-22</x:v>
      </x:c>
      <x:c r="D27" s="11" t="str">
        <x:v>J-TSC</x:v>
      </x:c>
      <x:c r="E27" s="11" t="str">
        <x:v>Theater sustainment command</x:v>
      </x:c>
      <x:c r="F27" s="11" t="str">
        <x:v>Joint</x:v>
      </x:c>
      <x:c r="G27" s="11" t="str">
        <x:v>COMMAND</x:v>
      </x:c>
      <x:c r="H27" s="11" t="str">
        <x:v>BAT-22</x:v>
      </x:c>
      <x:c r="I27" s="18" t="n">
        <x:v>0.05</x:v>
      </x:c>
      <x:c r="J27" s="18" t="n">
        <x:f>INDEX('03 Formation Registry'!$J$6:$J$53,MATCH(D27,'03 Formation Registry'!$C$6:$C$53,0))</x:f>
        <x:v>1072.5</x:v>
      </x:c>
      <x:c r="K27" s="18" t="n">
        <x:f>I27*J27</x:f>
        <x:v>53.625</x:v>
      </x:c>
      <x:c r="L27" s="18" t="n">
        <x:f>INDEX('02 Cargo Classes'!$E$6:$E$15,MATCH(H27,'02 Cargo Classes'!$C$6:$C$15,0))</x:f>
        <x:v>22</x:v>
      </x:c>
      <x:c r="M27" s="18" t="n">
        <x:f>INDEX('02 Cargo Classes'!$G$6:$G$15,MATCH(H27,'02 Cargo Classes'!$C$6:$C$15,0))</x:f>
        <x:v>0.8</x:v>
      </x:c>
      <x:c r="N27" s="21" t="n">
        <x:f>ROUNDUP(K27/(L27*M27),0)</x:f>
        <x:v>4</x:v>
      </x:c>
      <x:c r="O27" s="18" t="n">
        <x:f>N27*INDEX('02 Cargo Classes'!$F$6:$F$15,MATCH(H27,'02 Cargo Classes'!$C$6:$C$15,0))*INDEX('02 Cargo Classes'!$H$6:$H$15,MATCH(H27,'02 Cargo Classes'!$C$6:$C$15,0))</x:f>
        <x:v>105.60000000000001</x:v>
      </x:c>
      <x:c r="P27" s="11" t="n">
        <x:f>INDEX('02 Cargo Classes'!$I$6:$I$15,MATCH(H27,'02 Cargo Classes'!$C$6:$C$15,0))</x:f>
        <x:v>48</x:v>
      </x:c>
      <x:c r="Q27" s="11" t="str">
        <x:v>PKG-J-TSC</x:v>
      </x:c>
      <x:c r="R27" s="11" t="str">
        <x:v>Profile allocation; item BOM open</x:v>
      </x:c>
      <x:c r="S27" s="26"/>
      <x:c r="T27" s="26"/>
    </x:row>
    <x:row r="28">
      <x:c r="C28" s="11" t="str">
        <x:v>J-TSC-TNK-20</x:v>
      </x:c>
      <x:c r="D28" s="11" t="str">
        <x:v>J-TSC</x:v>
      </x:c>
      <x:c r="E28" s="11" t="str">
        <x:v>Theater sustainment command</x:v>
      </x:c>
      <x:c r="F28" s="11" t="str">
        <x:v>Joint</x:v>
      </x:c>
      <x:c r="G28" s="11" t="str">
        <x:v>COMMAND</x:v>
      </x:c>
      <x:c r="H28" s="11" t="str">
        <x:v>TNK-20</x:v>
      </x:c>
      <x:c r="I28" s="18" t="n">
        <x:v>0.05</x:v>
      </x:c>
      <x:c r="J28" s="18" t="n">
        <x:f>INDEX('03 Formation Registry'!$J$6:$J$53,MATCH(D28,'03 Formation Registry'!$C$6:$C$53,0))</x:f>
        <x:v>1072.5</x:v>
      </x:c>
      <x:c r="K28" s="18" t="n">
        <x:f>I28*J28</x:f>
        <x:v>53.625</x:v>
      </x:c>
      <x:c r="L28" s="18" t="n">
        <x:f>INDEX('02 Cargo Classes'!$E$6:$E$15,MATCH(H28,'02 Cargo Classes'!$C$6:$C$15,0))</x:f>
        <x:v>20</x:v>
      </x:c>
      <x:c r="M28" s="18" t="n">
        <x:f>INDEX('02 Cargo Classes'!$G$6:$G$15,MATCH(H28,'02 Cargo Classes'!$C$6:$C$15,0))</x:f>
        <x:v>0.85</x:v>
      </x:c>
      <x:c r="N28" s="21" t="n">
        <x:f>ROUNDUP(K28/(L28*M28),0)</x:f>
        <x:v>4</x:v>
      </x:c>
      <x:c r="O28" s="18" t="n">
        <x:f>N28*INDEX('02 Cargo Classes'!$F$6:$F$15,MATCH(H28,'02 Cargo Classes'!$C$6:$C$15,0))*INDEX('02 Cargo Classes'!$H$6:$H$15,MATCH(H28,'02 Cargo Classes'!$C$6:$C$15,0))</x:f>
        <x:v>85</x:v>
      </x:c>
      <x:c r="P28" s="11" t="n">
        <x:f>INDEX('02 Cargo Classes'!$I$6:$I$15,MATCH(H28,'02 Cargo Classes'!$C$6:$C$15,0))</x:f>
        <x:v>48</x:v>
      </x:c>
      <x:c r="Q28" s="11" t="str">
        <x:v>PKG-J-TSC</x:v>
      </x:c>
      <x:c r="R28" s="11" t="str">
        <x:v>Profile allocation; item BOM open</x:v>
      </x:c>
      <x:c r="S28" s="26"/>
      <x:c r="T28" s="26"/>
    </x:row>
    <x:row r="29">
      <x:c r="C29" s="11" t="str">
        <x:v>J-TSC-FLR-24</x:v>
      </x:c>
      <x:c r="D29" s="11" t="str">
        <x:v>J-TSC</x:v>
      </x:c>
      <x:c r="E29" s="11" t="str">
        <x:v>Theater sustainment command</x:v>
      </x:c>
      <x:c r="F29" s="11" t="str">
        <x:v>Joint</x:v>
      </x:c>
      <x:c r="G29" s="11" t="str">
        <x:v>COMMAND</x:v>
      </x:c>
      <x:c r="H29" s="11" t="str">
        <x:v>FLR-24</x:v>
      </x:c>
      <x:c r="I29" s="18" t="n">
        <x:v>0.1</x:v>
      </x:c>
      <x:c r="J29" s="18" t="n">
        <x:f>INDEX('03 Formation Registry'!$J$6:$J$53,MATCH(D29,'03 Formation Registry'!$C$6:$C$53,0))</x:f>
        <x:v>1072.5</x:v>
      </x:c>
      <x:c r="K29" s="18" t="n">
        <x:f>I29*J29</x:f>
        <x:v>107.25</x:v>
      </x:c>
      <x:c r="L29" s="18" t="n">
        <x:f>INDEX('02 Cargo Classes'!$E$6:$E$15,MATCH(H29,'02 Cargo Classes'!$C$6:$C$15,0))</x:f>
        <x:v>24</x:v>
      </x:c>
      <x:c r="M29" s="18" t="n">
        <x:f>INDEX('02 Cargo Classes'!$G$6:$G$15,MATCH(H29,'02 Cargo Classes'!$C$6:$C$15,0))</x:f>
        <x:v>0.85</x:v>
      </x:c>
      <x:c r="N29" s="21" t="n">
        <x:f>ROUNDUP(K29/(L29*M29),0)</x:f>
        <x:v>6</x:v>
      </x:c>
      <x:c r="O29" s="18" t="n">
        <x:f>N29*INDEX('02 Cargo Classes'!$F$6:$F$15,MATCH(H29,'02 Cargo Classes'!$C$6:$C$15,0))*INDEX('02 Cargo Classes'!$H$6:$H$15,MATCH(H29,'02 Cargo Classes'!$C$6:$C$15,0))</x:f>
        <x:v>192</x:v>
      </x:c>
      <x:c r="P29" s="11" t="n">
        <x:f>INDEX('02 Cargo Classes'!$I$6:$I$15,MATCH(H29,'02 Cargo Classes'!$C$6:$C$15,0))</x:f>
        <x:v>48</x:v>
      </x:c>
      <x:c r="Q29" s="11" t="str">
        <x:v>PKG-J-TSC</x:v>
      </x:c>
      <x:c r="R29" s="11" t="str">
        <x:v>Profile allocation; item BOM open</x:v>
      </x:c>
      <x:c r="S29" s="26"/>
      <x:c r="T29" s="26"/>
    </x:row>
    <x:row r="30">
      <x:c r="C30" s="11" t="str">
        <x:v>J-TSC-ROL-30</x:v>
      </x:c>
      <x:c r="D30" s="11" t="str">
        <x:v>J-TSC</x:v>
      </x:c>
      <x:c r="E30" s="11" t="str">
        <x:v>Theater sustainment command</x:v>
      </x:c>
      <x:c r="F30" s="11" t="str">
        <x:v>Joint</x:v>
      </x:c>
      <x:c r="G30" s="11" t="str">
        <x:v>COMMAND</x:v>
      </x:c>
      <x:c r="H30" s="11" t="str">
        <x:v>ROL-30</x:v>
      </x:c>
      <x:c r="I30" s="18" t="n">
        <x:v>0.1</x:v>
      </x:c>
      <x:c r="J30" s="18" t="n">
        <x:f>INDEX('03 Formation Registry'!$J$6:$J$53,MATCH(D30,'03 Formation Registry'!$C$6:$C$53,0))</x:f>
        <x:v>1072.5</x:v>
      </x:c>
      <x:c r="K30" s="18" t="n">
        <x:f>I30*J30</x:f>
        <x:v>107.25</x:v>
      </x:c>
      <x:c r="L30" s="18" t="n">
        <x:f>INDEX('02 Cargo Classes'!$E$6:$E$15,MATCH(H30,'02 Cargo Classes'!$C$6:$C$15,0))</x:f>
        <x:v>30</x:v>
      </x:c>
      <x:c r="M30" s="18" t="n">
        <x:f>INDEX('02 Cargo Classes'!$G$6:$G$15,MATCH(H30,'02 Cargo Classes'!$C$6:$C$15,0))</x:f>
        <x:v>0.8</x:v>
      </x:c>
      <x:c r="N30" s="21" t="n">
        <x:f>ROUNDUP(K30/(L30*M30),0)</x:f>
        <x:v>5</x:v>
      </x:c>
      <x:c r="O30" s="18" t="n">
        <x:f>N30*INDEX('02 Cargo Classes'!$F$6:$F$15,MATCH(H30,'02 Cargo Classes'!$C$6:$C$15,0))*INDEX('02 Cargo Classes'!$H$6:$H$15,MATCH(H30,'02 Cargo Classes'!$C$6:$C$15,0))</x:f>
        <x:v>318.75</x:v>
      </x:c>
      <x:c r="P30" s="11" t="n">
        <x:f>INDEX('02 Cargo Classes'!$I$6:$I$15,MATCH(H30,'02 Cargo Classes'!$C$6:$C$15,0))</x:f>
        <x:v>48</x:v>
      </x:c>
      <x:c r="Q30" s="11" t="str">
        <x:v>PKG-J-TSC</x:v>
      </x:c>
      <x:c r="R30" s="11" t="str">
        <x:v>Profile allocation; item BOM open</x:v>
      </x:c>
      <x:c r="S30" s="26"/>
      <x:c r="T30" s="26"/>
    </x:row>
    <x:row r="31">
      <x:c r="C31" s="11" t="str">
        <x:v>J-TSC-LIN-18</x:v>
      </x:c>
      <x:c r="D31" s="11" t="str">
        <x:v>J-TSC</x:v>
      </x:c>
      <x:c r="E31" s="11" t="str">
        <x:v>Theater sustainment command</x:v>
      </x:c>
      <x:c r="F31" s="11" t="str">
        <x:v>Joint</x:v>
      </x:c>
      <x:c r="G31" s="11" t="str">
        <x:v>COMMAND</x:v>
      </x:c>
      <x:c r="H31" s="11" t="str">
        <x:v>LIN-18</x:v>
      </x:c>
      <x:c r="I31" s="18" t="n">
        <x:v>0.05</x:v>
      </x:c>
      <x:c r="J31" s="18" t="n">
        <x:f>INDEX('03 Formation Registry'!$J$6:$J$53,MATCH(D31,'03 Formation Registry'!$C$6:$C$53,0))</x:f>
        <x:v>1072.5</x:v>
      </x:c>
      <x:c r="K31" s="18" t="n">
        <x:f>I31*J31</x:f>
        <x:v>53.625</x:v>
      </x:c>
      <x:c r="L31" s="18" t="n">
        <x:f>INDEX('02 Cargo Classes'!$E$6:$E$15,MATCH(H31,'02 Cargo Classes'!$C$6:$C$15,0))</x:f>
        <x:v>18</x:v>
      </x:c>
      <x:c r="M31" s="18" t="n">
        <x:f>INDEX('02 Cargo Classes'!$G$6:$G$15,MATCH(H31,'02 Cargo Classes'!$C$6:$C$15,0))</x:f>
        <x:v>0.8</x:v>
      </x:c>
      <x:c r="N31" s="21" t="n">
        <x:f>ROUNDUP(K31/(L31*M31),0)</x:f>
        <x:v>4</x:v>
      </x:c>
      <x:c r="O31" s="18" t="n">
        <x:f>N31*INDEX('02 Cargo Classes'!$F$6:$F$15,MATCH(H31,'02 Cargo Classes'!$C$6:$C$15,0))*INDEX('02 Cargo Classes'!$H$6:$H$15,MATCH(H31,'02 Cargo Classes'!$C$6:$C$15,0))</x:f>
        <x:v>176</x:v>
      </x:c>
      <x:c r="P31" s="11" t="n">
        <x:f>INDEX('02 Cargo Classes'!$I$6:$I$15,MATCH(H31,'02 Cargo Classes'!$C$6:$C$15,0))</x:f>
        <x:v>72</x:v>
      </x:c>
      <x:c r="Q31" s="11" t="str">
        <x:v>PKG-J-TSC</x:v>
      </x:c>
      <x:c r="R31" s="11" t="str">
        <x:v>Profile allocation; item BOM open</x:v>
      </x:c>
      <x:c r="S31" s="26"/>
      <x:c r="T31" s="26"/>
    </x:row>
    <x:row r="32">
      <x:c r="C32" s="11" t="str">
        <x:v>J-TSC-BLK-08</x:v>
      </x:c>
      <x:c r="D32" s="11" t="str">
        <x:v>J-TSC</x:v>
      </x:c>
      <x:c r="E32" s="11" t="str">
        <x:v>Theater sustainment command</x:v>
      </x:c>
      <x:c r="F32" s="11" t="str">
        <x:v>Joint</x:v>
      </x:c>
      <x:c r="G32" s="11" t="str">
        <x:v>COMMAND</x:v>
      </x:c>
      <x:c r="H32" s="11" t="str">
        <x:v>BLK-08</x:v>
      </x:c>
      <x:c r="I32" s="18" t="n">
        <x:v>0.15</x:v>
      </x:c>
      <x:c r="J32" s="18" t="n">
        <x:f>INDEX('03 Formation Registry'!$J$6:$J$53,MATCH(D32,'03 Formation Registry'!$C$6:$C$53,0))</x:f>
        <x:v>1072.5</x:v>
      </x:c>
      <x:c r="K32" s="18" t="n">
        <x:f>I32*J32</x:f>
        <x:v>160.875</x:v>
      </x:c>
      <x:c r="L32" s="18" t="n">
        <x:f>INDEX('02 Cargo Classes'!$E$6:$E$15,MATCH(H32,'02 Cargo Classes'!$C$6:$C$15,0))</x:f>
        <x:v>8</x:v>
      </x:c>
      <x:c r="M32" s="18" t="n">
        <x:f>INDEX('02 Cargo Classes'!$G$6:$G$15,MATCH(H32,'02 Cargo Classes'!$C$6:$C$15,0))</x:f>
        <x:v>0.8</x:v>
      </x:c>
      <x:c r="N32" s="21" t="n">
        <x:f>ROUNDUP(K32/(L32*M32),0)</x:f>
        <x:v>26</x:v>
      </x:c>
      <x:c r="O32" s="18" t="n">
        <x:f>N32*INDEX('02 Cargo Classes'!$F$6:$F$15,MATCH(H32,'02 Cargo Classes'!$C$6:$C$15,0))*INDEX('02 Cargo Classes'!$H$6:$H$15,MATCH(H32,'02 Cargo Classes'!$C$6:$C$15,0))</x:f>
        <x:v>1326</x:v>
      </x:c>
      <x:c r="P32" s="11" t="n">
        <x:f>INDEX('02 Cargo Classes'!$I$6:$I$15,MATCH(H32,'02 Cargo Classes'!$C$6:$C$15,0))</x:f>
        <x:v>48</x:v>
      </x:c>
      <x:c r="Q32" s="11" t="str">
        <x:v>PKG-J-TSC</x:v>
      </x:c>
      <x:c r="R32" s="11" t="str">
        <x:v>Profile allocation; item BOM open</x:v>
      </x:c>
      <x:c r="S32" s="26"/>
      <x:c r="T32" s="26"/>
    </x:row>
    <x:row r="33">
      <x:c r="C33" s="11" t="str">
        <x:v>J-RRG-APL-45</x:v>
      </x:c>
      <x:c r="D33" s="11" t="str">
        <x:v>J-RRG</x:v>
      </x:c>
      <x:c r="E33" s="11" t="str">
        <x:v>Replacement and reconstitution group</x:v>
      </x:c>
      <x:c r="F33" s="11" t="str">
        <x:v>Joint</x:v>
      </x:c>
      <x:c r="G33" s="11" t="str">
        <x:v>COMMAND</x:v>
      </x:c>
      <x:c r="H33" s="11" t="str">
        <x:v>APL-45</x:v>
      </x:c>
      <x:c r="I33" s="18" t="n">
        <x:v>0.2</x:v>
      </x:c>
      <x:c r="J33" s="18" t="n">
        <x:f>INDEX('03 Formation Registry'!$J$6:$J$53,MATCH(D33,'03 Formation Registry'!$C$6:$C$53,0))</x:f>
        <x:v>1072.5</x:v>
      </x:c>
      <x:c r="K33" s="18" t="n">
        <x:f>I33*J33</x:f>
        <x:v>214.5</x:v>
      </x:c>
      <x:c r="L33" s="18" t="n">
        <x:f>INDEX('02 Cargo Classes'!$E$6:$E$15,MATCH(H33,'02 Cargo Classes'!$C$6:$C$15,0))</x:f>
        <x:v>4.5</x:v>
      </x:c>
      <x:c r="M33" s="18" t="n">
        <x:f>INDEX('02 Cargo Classes'!$G$6:$G$15,MATCH(H33,'02 Cargo Classes'!$C$6:$C$15,0))</x:f>
        <x:v>0.85</x:v>
      </x:c>
      <x:c r="N33" s="21" t="n">
        <x:f>ROUNDUP(K33/(L33*M33),0)</x:f>
        <x:v>57</x:v>
      </x:c>
      <x:c r="O33" s="18" t="n">
        <x:f>N33*INDEX('02 Cargo Classes'!$F$6:$F$15,MATCH(H33,'02 Cargo Classes'!$C$6:$C$15,0))*INDEX('02 Cargo Classes'!$H$6:$H$15,MATCH(H33,'02 Cargo Classes'!$C$6:$C$15,0))</x:f>
        <x:v>427.5</x:v>
      </x:c>
      <x:c r="P33" s="11" t="n">
        <x:f>INDEX('02 Cargo Classes'!$I$6:$I$15,MATCH(H33,'02 Cargo Classes'!$C$6:$C$15,0))</x:f>
        <x:v>24</x:v>
      </x:c>
      <x:c r="Q33" s="11" t="str">
        <x:v>PKG-J-RRG</x:v>
      </x:c>
      <x:c r="R33" s="11" t="str">
        <x:v>Profile allocation; item BOM open</x:v>
      </x:c>
      <x:c r="S33" s="26"/>
      <x:c r="T33" s="26"/>
    </x:row>
    <x:row r="34">
      <x:c r="C34" s="11" t="str">
        <x:v>J-RRG-ISO-18</x:v>
      </x:c>
      <x:c r="D34" s="11" t="str">
        <x:v>J-RRG</x:v>
      </x:c>
      <x:c r="E34" s="11" t="str">
        <x:v>Replacement and reconstitution group</x:v>
      </x:c>
      <x:c r="F34" s="11" t="str">
        <x:v>Joint</x:v>
      </x:c>
      <x:c r="G34" s="11" t="str">
        <x:v>COMMAND</x:v>
      </x:c>
      <x:c r="H34" s="11" t="str">
        <x:v>ISO-18</x:v>
      </x:c>
      <x:c r="I34" s="18" t="n">
        <x:v>0.25</x:v>
      </x:c>
      <x:c r="J34" s="18" t="n">
        <x:f>INDEX('03 Formation Registry'!$J$6:$J$53,MATCH(D34,'03 Formation Registry'!$C$6:$C$53,0))</x:f>
        <x:v>1072.5</x:v>
      </x:c>
      <x:c r="K34" s="18" t="n">
        <x:f>I34*J34</x:f>
        <x:v>268.125</x:v>
      </x:c>
      <x:c r="L34" s="18" t="n">
        <x:f>INDEX('02 Cargo Classes'!$E$6:$E$15,MATCH(H34,'02 Cargo Classes'!$C$6:$C$15,0))</x:f>
        <x:v>18</x:v>
      </x:c>
      <x:c r="M34" s="18" t="n">
        <x:f>INDEX('02 Cargo Classes'!$G$6:$G$15,MATCH(H34,'02 Cargo Classes'!$C$6:$C$15,0))</x:f>
        <x:v>0.85</x:v>
      </x:c>
      <x:c r="N34" s="21" t="n">
        <x:f>ROUNDUP(K34/(L34*M34),0)</x:f>
        <x:v>18</x:v>
      </x:c>
      <x:c r="O34" s="18" t="n">
        <x:f>N34*INDEX('02 Cargo Classes'!$F$6:$F$15,MATCH(H34,'02 Cargo Classes'!$C$6:$C$15,0))*INDEX('02 Cargo Classes'!$H$6:$H$15,MATCH(H34,'02 Cargo Classes'!$C$6:$C$15,0))</x:f>
        <x:v>475.20000000000005</x:v>
      </x:c>
      <x:c r="P34" s="11" t="n">
        <x:f>INDEX('02 Cargo Classes'!$I$6:$I$15,MATCH(H34,'02 Cargo Classes'!$C$6:$C$15,0))</x:f>
        <x:v>48</x:v>
      </x:c>
      <x:c r="Q34" s="11" t="str">
        <x:v>PKG-J-RRG</x:v>
      </x:c>
      <x:c r="R34" s="11" t="str">
        <x:v>Profile allocation; item BOM open</x:v>
      </x:c>
      <x:c r="S34" s="26"/>
      <x:c r="T34" s="26"/>
    </x:row>
    <x:row r="35">
      <x:c r="C35" s="11" t="str">
        <x:v>J-RRG-COL-12</x:v>
      </x:c>
      <x:c r="D35" s="11" t="str">
        <x:v>J-RRG</x:v>
      </x:c>
      <x:c r="E35" s="11" t="str">
        <x:v>Replacement and reconstitution group</x:v>
      </x:c>
      <x:c r="F35" s="11" t="str">
        <x:v>Joint</x:v>
      </x:c>
      <x:c r="G35" s="11" t="str">
        <x:v>COMMAND</x:v>
      </x:c>
      <x:c r="H35" s="11" t="str">
        <x:v>COL-12</x:v>
      </x:c>
      <x:c r="I35" s="18" t="n">
        <x:v>0.05</x:v>
      </x:c>
      <x:c r="J35" s="18" t="n">
        <x:f>INDEX('03 Formation Registry'!$J$6:$J$53,MATCH(D35,'03 Formation Registry'!$C$6:$C$53,0))</x:f>
        <x:v>1072.5</x:v>
      </x:c>
      <x:c r="K35" s="18" t="n">
        <x:f>I35*J35</x:f>
        <x:v>53.625</x:v>
      </x:c>
      <x:c r="L35" s="18" t="n">
        <x:f>INDEX('02 Cargo Classes'!$E$6:$E$15,MATCH(H35,'02 Cargo Classes'!$C$6:$C$15,0))</x:f>
        <x:v>12</x:v>
      </x:c>
      <x:c r="M35" s="18" t="n">
        <x:f>INDEX('02 Cargo Classes'!$G$6:$G$15,MATCH(H35,'02 Cargo Classes'!$C$6:$C$15,0))</x:f>
        <x:v>0.8</x:v>
      </x:c>
      <x:c r="N35" s="21" t="n">
        <x:f>ROUNDUP(K35/(L35*M35),0)</x:f>
        <x:v>6</x:v>
      </x:c>
      <x:c r="O35" s="18" t="n">
        <x:f>N35*INDEX('02 Cargo Classes'!$F$6:$F$15,MATCH(H35,'02 Cargo Classes'!$C$6:$C$15,0))*INDEX('02 Cargo Classes'!$H$6:$H$15,MATCH(H35,'02 Cargo Classes'!$C$6:$C$15,0))</x:f>
        <x:v>158.4</x:v>
      </x:c>
      <x:c r="P35" s="11" t="n">
        <x:f>INDEX('02 Cargo Classes'!$I$6:$I$15,MATCH(H35,'02 Cargo Classes'!$C$6:$C$15,0))</x:f>
        <x:v>24</x:v>
      </x:c>
      <x:c r="Q35" s="11" t="str">
        <x:v>PKG-J-RRG</x:v>
      </x:c>
      <x:c r="R35" s="11" t="str">
        <x:v>Profile allocation; item BOM open</x:v>
      </x:c>
      <x:c r="S35" s="26"/>
      <x:c r="T35" s="26"/>
    </x:row>
    <x:row r="36">
      <x:c r="C36" s="11" t="str">
        <x:v>J-RRG-BAT-22</x:v>
      </x:c>
      <x:c r="D36" s="11" t="str">
        <x:v>J-RRG</x:v>
      </x:c>
      <x:c r="E36" s="11" t="str">
        <x:v>Replacement and reconstitution group</x:v>
      </x:c>
      <x:c r="F36" s="11" t="str">
        <x:v>Joint</x:v>
      </x:c>
      <x:c r="G36" s="11" t="str">
        <x:v>COMMAND</x:v>
      </x:c>
      <x:c r="H36" s="11" t="str">
        <x:v>BAT-22</x:v>
      </x:c>
      <x:c r="I36" s="18" t="n">
        <x:v>0.05</x:v>
      </x:c>
      <x:c r="J36" s="18" t="n">
        <x:f>INDEX('03 Formation Registry'!$J$6:$J$53,MATCH(D36,'03 Formation Registry'!$C$6:$C$53,0))</x:f>
        <x:v>1072.5</x:v>
      </x:c>
      <x:c r="K36" s="18" t="n">
        <x:f>I36*J36</x:f>
        <x:v>53.625</x:v>
      </x:c>
      <x:c r="L36" s="18" t="n">
        <x:f>INDEX('02 Cargo Classes'!$E$6:$E$15,MATCH(H36,'02 Cargo Classes'!$C$6:$C$15,0))</x:f>
        <x:v>22</x:v>
      </x:c>
      <x:c r="M36" s="18" t="n">
        <x:f>INDEX('02 Cargo Classes'!$G$6:$G$15,MATCH(H36,'02 Cargo Classes'!$C$6:$C$15,0))</x:f>
        <x:v>0.8</x:v>
      </x:c>
      <x:c r="N36" s="21" t="n">
        <x:f>ROUNDUP(K36/(L36*M36),0)</x:f>
        <x:v>4</x:v>
      </x:c>
      <x:c r="O36" s="18" t="n">
        <x:f>N36*INDEX('02 Cargo Classes'!$F$6:$F$15,MATCH(H36,'02 Cargo Classes'!$C$6:$C$15,0))*INDEX('02 Cargo Classes'!$H$6:$H$15,MATCH(H36,'02 Cargo Classes'!$C$6:$C$15,0))</x:f>
        <x:v>105.60000000000001</x:v>
      </x:c>
      <x:c r="P36" s="11" t="n">
        <x:f>INDEX('02 Cargo Classes'!$I$6:$I$15,MATCH(H36,'02 Cargo Classes'!$C$6:$C$15,0))</x:f>
        <x:v>48</x:v>
      </x:c>
      <x:c r="Q36" s="11" t="str">
        <x:v>PKG-J-RRG</x:v>
      </x:c>
      <x:c r="R36" s="11" t="str">
        <x:v>Profile allocation; item BOM open</x:v>
      </x:c>
      <x:c r="S36" s="26"/>
      <x:c r="T36" s="26"/>
    </x:row>
    <x:row r="37">
      <x:c r="C37" s="11" t="str">
        <x:v>J-RRG-TNK-20</x:v>
      </x:c>
      <x:c r="D37" s="11" t="str">
        <x:v>J-RRG</x:v>
      </x:c>
      <x:c r="E37" s="11" t="str">
        <x:v>Replacement and reconstitution group</x:v>
      </x:c>
      <x:c r="F37" s="11" t="str">
        <x:v>Joint</x:v>
      </x:c>
      <x:c r="G37" s="11" t="str">
        <x:v>COMMAND</x:v>
      </x:c>
      <x:c r="H37" s="11" t="str">
        <x:v>TNK-20</x:v>
      </x:c>
      <x:c r="I37" s="18" t="n">
        <x:v>0.05</x:v>
      </x:c>
      <x:c r="J37" s="18" t="n">
        <x:f>INDEX('03 Formation Registry'!$J$6:$J$53,MATCH(D37,'03 Formation Registry'!$C$6:$C$53,0))</x:f>
        <x:v>1072.5</x:v>
      </x:c>
      <x:c r="K37" s="18" t="n">
        <x:f>I37*J37</x:f>
        <x:v>53.625</x:v>
      </x:c>
      <x:c r="L37" s="18" t="n">
        <x:f>INDEX('02 Cargo Classes'!$E$6:$E$15,MATCH(H37,'02 Cargo Classes'!$C$6:$C$15,0))</x:f>
        <x:v>20</x:v>
      </x:c>
      <x:c r="M37" s="18" t="n">
        <x:f>INDEX('02 Cargo Classes'!$G$6:$G$15,MATCH(H37,'02 Cargo Classes'!$C$6:$C$15,0))</x:f>
        <x:v>0.85</x:v>
      </x:c>
      <x:c r="N37" s="21" t="n">
        <x:f>ROUNDUP(K37/(L37*M37),0)</x:f>
        <x:v>4</x:v>
      </x:c>
      <x:c r="O37" s="18" t="n">
        <x:f>N37*INDEX('02 Cargo Classes'!$F$6:$F$15,MATCH(H37,'02 Cargo Classes'!$C$6:$C$15,0))*INDEX('02 Cargo Classes'!$H$6:$H$15,MATCH(H37,'02 Cargo Classes'!$C$6:$C$15,0))</x:f>
        <x:v>85</x:v>
      </x:c>
      <x:c r="P37" s="11" t="n">
        <x:f>INDEX('02 Cargo Classes'!$I$6:$I$15,MATCH(H37,'02 Cargo Classes'!$C$6:$C$15,0))</x:f>
        <x:v>48</x:v>
      </x:c>
      <x:c r="Q37" s="11" t="str">
        <x:v>PKG-J-RRG</x:v>
      </x:c>
      <x:c r="R37" s="11" t="str">
        <x:v>Profile allocation; item BOM open</x:v>
      </x:c>
      <x:c r="S37" s="26"/>
      <x:c r="T37" s="26"/>
    </x:row>
    <x:row r="38">
      <x:c r="C38" s="11" t="str">
        <x:v>J-RRG-FLR-24</x:v>
      </x:c>
      <x:c r="D38" s="11" t="str">
        <x:v>J-RRG</x:v>
      </x:c>
      <x:c r="E38" s="11" t="str">
        <x:v>Replacement and reconstitution group</x:v>
      </x:c>
      <x:c r="F38" s="11" t="str">
        <x:v>Joint</x:v>
      </x:c>
      <x:c r="G38" s="11" t="str">
        <x:v>COMMAND</x:v>
      </x:c>
      <x:c r="H38" s="11" t="str">
        <x:v>FLR-24</x:v>
      </x:c>
      <x:c r="I38" s="18" t="n">
        <x:v>0.1</x:v>
      </x:c>
      <x:c r="J38" s="18" t="n">
        <x:f>INDEX('03 Formation Registry'!$J$6:$J$53,MATCH(D38,'03 Formation Registry'!$C$6:$C$53,0))</x:f>
        <x:v>1072.5</x:v>
      </x:c>
      <x:c r="K38" s="18" t="n">
        <x:f>I38*J38</x:f>
        <x:v>107.25</x:v>
      </x:c>
      <x:c r="L38" s="18" t="n">
        <x:f>INDEX('02 Cargo Classes'!$E$6:$E$15,MATCH(H38,'02 Cargo Classes'!$C$6:$C$15,0))</x:f>
        <x:v>24</x:v>
      </x:c>
      <x:c r="M38" s="18" t="n">
        <x:f>INDEX('02 Cargo Classes'!$G$6:$G$15,MATCH(H38,'02 Cargo Classes'!$C$6:$C$15,0))</x:f>
        <x:v>0.85</x:v>
      </x:c>
      <x:c r="N38" s="21" t="n">
        <x:f>ROUNDUP(K38/(L38*M38),0)</x:f>
        <x:v>6</x:v>
      </x:c>
      <x:c r="O38" s="18" t="n">
        <x:f>N38*INDEX('02 Cargo Classes'!$F$6:$F$15,MATCH(H38,'02 Cargo Classes'!$C$6:$C$15,0))*INDEX('02 Cargo Classes'!$H$6:$H$15,MATCH(H38,'02 Cargo Classes'!$C$6:$C$15,0))</x:f>
        <x:v>192</x:v>
      </x:c>
      <x:c r="P38" s="11" t="n">
        <x:f>INDEX('02 Cargo Classes'!$I$6:$I$15,MATCH(H38,'02 Cargo Classes'!$C$6:$C$15,0))</x:f>
        <x:v>48</x:v>
      </x:c>
      <x:c r="Q38" s="11" t="str">
        <x:v>PKG-J-RRG</x:v>
      </x:c>
      <x:c r="R38" s="11" t="str">
        <x:v>Profile allocation; item BOM open</x:v>
      </x:c>
      <x:c r="S38" s="26"/>
      <x:c r="T38" s="26"/>
    </x:row>
    <x:row r="39">
      <x:c r="C39" s="11" t="str">
        <x:v>J-RRG-ROL-30</x:v>
      </x:c>
      <x:c r="D39" s="11" t="str">
        <x:v>J-RRG</x:v>
      </x:c>
      <x:c r="E39" s="11" t="str">
        <x:v>Replacement and reconstitution group</x:v>
      </x:c>
      <x:c r="F39" s="11" t="str">
        <x:v>Joint</x:v>
      </x:c>
      <x:c r="G39" s="11" t="str">
        <x:v>COMMAND</x:v>
      </x:c>
      <x:c r="H39" s="11" t="str">
        <x:v>ROL-30</x:v>
      </x:c>
      <x:c r="I39" s="18" t="n">
        <x:v>0.1</x:v>
      </x:c>
      <x:c r="J39" s="18" t="n">
        <x:f>INDEX('03 Formation Registry'!$J$6:$J$53,MATCH(D39,'03 Formation Registry'!$C$6:$C$53,0))</x:f>
        <x:v>1072.5</x:v>
      </x:c>
      <x:c r="K39" s="18" t="n">
        <x:f>I39*J39</x:f>
        <x:v>107.25</x:v>
      </x:c>
      <x:c r="L39" s="18" t="n">
        <x:f>INDEX('02 Cargo Classes'!$E$6:$E$15,MATCH(H39,'02 Cargo Classes'!$C$6:$C$15,0))</x:f>
        <x:v>30</x:v>
      </x:c>
      <x:c r="M39" s="18" t="n">
        <x:f>INDEX('02 Cargo Classes'!$G$6:$G$15,MATCH(H39,'02 Cargo Classes'!$C$6:$C$15,0))</x:f>
        <x:v>0.8</x:v>
      </x:c>
      <x:c r="N39" s="21" t="n">
        <x:f>ROUNDUP(K39/(L39*M39),0)</x:f>
        <x:v>5</x:v>
      </x:c>
      <x:c r="O39" s="18" t="n">
        <x:f>N39*INDEX('02 Cargo Classes'!$F$6:$F$15,MATCH(H39,'02 Cargo Classes'!$C$6:$C$15,0))*INDEX('02 Cargo Classes'!$H$6:$H$15,MATCH(H39,'02 Cargo Classes'!$C$6:$C$15,0))</x:f>
        <x:v>318.75</x:v>
      </x:c>
      <x:c r="P39" s="11" t="n">
        <x:f>INDEX('02 Cargo Classes'!$I$6:$I$15,MATCH(H39,'02 Cargo Classes'!$C$6:$C$15,0))</x:f>
        <x:v>48</x:v>
      </x:c>
      <x:c r="Q39" s="11" t="str">
        <x:v>PKG-J-RRG</x:v>
      </x:c>
      <x:c r="R39" s="11" t="str">
        <x:v>Profile allocation; item BOM open</x:v>
      </x:c>
      <x:c r="S39" s="26"/>
      <x:c r="T39" s="26"/>
    </x:row>
    <x:row r="40">
      <x:c r="C40" s="11" t="str">
        <x:v>J-RRG-LIN-18</x:v>
      </x:c>
      <x:c r="D40" s="11" t="str">
        <x:v>J-RRG</x:v>
      </x:c>
      <x:c r="E40" s="11" t="str">
        <x:v>Replacement and reconstitution group</x:v>
      </x:c>
      <x:c r="F40" s="11" t="str">
        <x:v>Joint</x:v>
      </x:c>
      <x:c r="G40" s="11" t="str">
        <x:v>COMMAND</x:v>
      </x:c>
      <x:c r="H40" s="11" t="str">
        <x:v>LIN-18</x:v>
      </x:c>
      <x:c r="I40" s="18" t="n">
        <x:v>0.05</x:v>
      </x:c>
      <x:c r="J40" s="18" t="n">
        <x:f>INDEX('03 Formation Registry'!$J$6:$J$53,MATCH(D40,'03 Formation Registry'!$C$6:$C$53,0))</x:f>
        <x:v>1072.5</x:v>
      </x:c>
      <x:c r="K40" s="18" t="n">
        <x:f>I40*J40</x:f>
        <x:v>53.625</x:v>
      </x:c>
      <x:c r="L40" s="18" t="n">
        <x:f>INDEX('02 Cargo Classes'!$E$6:$E$15,MATCH(H40,'02 Cargo Classes'!$C$6:$C$15,0))</x:f>
        <x:v>18</x:v>
      </x:c>
      <x:c r="M40" s="18" t="n">
        <x:f>INDEX('02 Cargo Classes'!$G$6:$G$15,MATCH(H40,'02 Cargo Classes'!$C$6:$C$15,0))</x:f>
        <x:v>0.8</x:v>
      </x:c>
      <x:c r="N40" s="21" t="n">
        <x:f>ROUNDUP(K40/(L40*M40),0)</x:f>
        <x:v>4</x:v>
      </x:c>
      <x:c r="O40" s="18" t="n">
        <x:f>N40*INDEX('02 Cargo Classes'!$F$6:$F$15,MATCH(H40,'02 Cargo Classes'!$C$6:$C$15,0))*INDEX('02 Cargo Classes'!$H$6:$H$15,MATCH(H40,'02 Cargo Classes'!$C$6:$C$15,0))</x:f>
        <x:v>176</x:v>
      </x:c>
      <x:c r="P40" s="11" t="n">
        <x:f>INDEX('02 Cargo Classes'!$I$6:$I$15,MATCH(H40,'02 Cargo Classes'!$C$6:$C$15,0))</x:f>
        <x:v>72</x:v>
      </x:c>
      <x:c r="Q40" s="11" t="str">
        <x:v>PKG-J-RRG</x:v>
      </x:c>
      <x:c r="R40" s="11" t="str">
        <x:v>Profile allocation; item BOM open</x:v>
      </x:c>
      <x:c r="S40" s="26"/>
      <x:c r="T40" s="26"/>
    </x:row>
    <x:row r="41">
      <x:c r="C41" s="11" t="str">
        <x:v>J-RRG-BLK-08</x:v>
      </x:c>
      <x:c r="D41" s="11" t="str">
        <x:v>J-RRG</x:v>
      </x:c>
      <x:c r="E41" s="11" t="str">
        <x:v>Replacement and reconstitution group</x:v>
      </x:c>
      <x:c r="F41" s="11" t="str">
        <x:v>Joint</x:v>
      </x:c>
      <x:c r="G41" s="11" t="str">
        <x:v>COMMAND</x:v>
      </x:c>
      <x:c r="H41" s="11" t="str">
        <x:v>BLK-08</x:v>
      </x:c>
      <x:c r="I41" s="18" t="n">
        <x:v>0.15</x:v>
      </x:c>
      <x:c r="J41" s="18" t="n">
        <x:f>INDEX('03 Formation Registry'!$J$6:$J$53,MATCH(D41,'03 Formation Registry'!$C$6:$C$53,0))</x:f>
        <x:v>1072.5</x:v>
      </x:c>
      <x:c r="K41" s="18" t="n">
        <x:f>I41*J41</x:f>
        <x:v>160.875</x:v>
      </x:c>
      <x:c r="L41" s="18" t="n">
        <x:f>INDEX('02 Cargo Classes'!$E$6:$E$15,MATCH(H41,'02 Cargo Classes'!$C$6:$C$15,0))</x:f>
        <x:v>8</x:v>
      </x:c>
      <x:c r="M41" s="18" t="n">
        <x:f>INDEX('02 Cargo Classes'!$G$6:$G$15,MATCH(H41,'02 Cargo Classes'!$C$6:$C$15,0))</x:f>
        <x:v>0.8</x:v>
      </x:c>
      <x:c r="N41" s="21" t="n">
        <x:f>ROUNDUP(K41/(L41*M41),0)</x:f>
        <x:v>26</x:v>
      </x:c>
      <x:c r="O41" s="18" t="n">
        <x:f>N41*INDEX('02 Cargo Classes'!$F$6:$F$15,MATCH(H41,'02 Cargo Classes'!$C$6:$C$15,0))*INDEX('02 Cargo Classes'!$H$6:$H$15,MATCH(H41,'02 Cargo Classes'!$C$6:$C$15,0))</x:f>
        <x:v>1326</x:v>
      </x:c>
      <x:c r="P41" s="11" t="n">
        <x:f>INDEX('02 Cargo Classes'!$I$6:$I$15,MATCH(H41,'02 Cargo Classes'!$C$6:$C$15,0))</x:f>
        <x:v>48</x:v>
      </x:c>
      <x:c r="Q41" s="11" t="str">
        <x:v>PKG-J-RRG</x:v>
      </x:c>
      <x:c r="R41" s="11" t="str">
        <x:v>Profile allocation; item BOM open</x:v>
      </x:c>
      <x:c r="S41" s="26"/>
      <x:c r="T41" s="26"/>
    </x:row>
    <x:row r="42">
      <x:c r="C42" s="11" t="str">
        <x:v>J-TDG-APL-45</x:v>
      </x:c>
      <x:c r="D42" s="11" t="str">
        <x:v>J-TDG</x:v>
      </x:c>
      <x:c r="E42" s="11" t="str">
        <x:v>Transfer and demobilization group</x:v>
      </x:c>
      <x:c r="F42" s="11" t="str">
        <x:v>Joint</x:v>
      </x:c>
      <x:c r="G42" s="11" t="str">
        <x:v>COMMAND</x:v>
      </x:c>
      <x:c r="H42" s="11" t="str">
        <x:v>APL-45</x:v>
      </x:c>
      <x:c r="I42" s="18" t="n">
        <x:v>0.2</x:v>
      </x:c>
      <x:c r="J42" s="18" t="n">
        <x:f>INDEX('03 Formation Registry'!$J$6:$J$53,MATCH(D42,'03 Formation Registry'!$C$6:$C$53,0))</x:f>
        <x:v>1072.5</x:v>
      </x:c>
      <x:c r="K42" s="18" t="n">
        <x:f>I42*J42</x:f>
        <x:v>214.5</x:v>
      </x:c>
      <x:c r="L42" s="18" t="n">
        <x:f>INDEX('02 Cargo Classes'!$E$6:$E$15,MATCH(H42,'02 Cargo Classes'!$C$6:$C$15,0))</x:f>
        <x:v>4.5</x:v>
      </x:c>
      <x:c r="M42" s="18" t="n">
        <x:f>INDEX('02 Cargo Classes'!$G$6:$G$15,MATCH(H42,'02 Cargo Classes'!$C$6:$C$15,0))</x:f>
        <x:v>0.85</x:v>
      </x:c>
      <x:c r="N42" s="21" t="n">
        <x:f>ROUNDUP(K42/(L42*M42),0)</x:f>
        <x:v>57</x:v>
      </x:c>
      <x:c r="O42" s="18" t="n">
        <x:f>N42*INDEX('02 Cargo Classes'!$F$6:$F$15,MATCH(H42,'02 Cargo Classes'!$C$6:$C$15,0))*INDEX('02 Cargo Classes'!$H$6:$H$15,MATCH(H42,'02 Cargo Classes'!$C$6:$C$15,0))</x:f>
        <x:v>427.5</x:v>
      </x:c>
      <x:c r="P42" s="11" t="n">
        <x:f>INDEX('02 Cargo Classes'!$I$6:$I$15,MATCH(H42,'02 Cargo Classes'!$C$6:$C$15,0))</x:f>
        <x:v>24</x:v>
      </x:c>
      <x:c r="Q42" s="11" t="str">
        <x:v>PKG-J-TDG</x:v>
      </x:c>
      <x:c r="R42" s="11" t="str">
        <x:v>Profile allocation; item BOM open</x:v>
      </x:c>
      <x:c r="S42" s="26"/>
      <x:c r="T42" s="26"/>
    </x:row>
    <x:row r="43">
      <x:c r="C43" s="11" t="str">
        <x:v>J-TDG-ISO-18</x:v>
      </x:c>
      <x:c r="D43" s="11" t="str">
        <x:v>J-TDG</x:v>
      </x:c>
      <x:c r="E43" s="11" t="str">
        <x:v>Transfer and demobilization group</x:v>
      </x:c>
      <x:c r="F43" s="11" t="str">
        <x:v>Joint</x:v>
      </x:c>
      <x:c r="G43" s="11" t="str">
        <x:v>COMMAND</x:v>
      </x:c>
      <x:c r="H43" s="11" t="str">
        <x:v>ISO-18</x:v>
      </x:c>
      <x:c r="I43" s="18" t="n">
        <x:v>0.25</x:v>
      </x:c>
      <x:c r="J43" s="18" t="n">
        <x:f>INDEX('03 Formation Registry'!$J$6:$J$53,MATCH(D43,'03 Formation Registry'!$C$6:$C$53,0))</x:f>
        <x:v>1072.5</x:v>
      </x:c>
      <x:c r="K43" s="18" t="n">
        <x:f>I43*J43</x:f>
        <x:v>268.125</x:v>
      </x:c>
      <x:c r="L43" s="18" t="n">
        <x:f>INDEX('02 Cargo Classes'!$E$6:$E$15,MATCH(H43,'02 Cargo Classes'!$C$6:$C$15,0))</x:f>
        <x:v>18</x:v>
      </x:c>
      <x:c r="M43" s="18" t="n">
        <x:f>INDEX('02 Cargo Classes'!$G$6:$G$15,MATCH(H43,'02 Cargo Classes'!$C$6:$C$15,0))</x:f>
        <x:v>0.85</x:v>
      </x:c>
      <x:c r="N43" s="21" t="n">
        <x:f>ROUNDUP(K43/(L43*M43),0)</x:f>
        <x:v>18</x:v>
      </x:c>
      <x:c r="O43" s="18" t="n">
        <x:f>N43*INDEX('02 Cargo Classes'!$F$6:$F$15,MATCH(H43,'02 Cargo Classes'!$C$6:$C$15,0))*INDEX('02 Cargo Classes'!$H$6:$H$15,MATCH(H43,'02 Cargo Classes'!$C$6:$C$15,0))</x:f>
        <x:v>475.20000000000005</x:v>
      </x:c>
      <x:c r="P43" s="11" t="n">
        <x:f>INDEX('02 Cargo Classes'!$I$6:$I$15,MATCH(H43,'02 Cargo Classes'!$C$6:$C$15,0))</x:f>
        <x:v>48</x:v>
      </x:c>
      <x:c r="Q43" s="11" t="str">
        <x:v>PKG-J-TDG</x:v>
      </x:c>
      <x:c r="R43" s="11" t="str">
        <x:v>Profile allocation; item BOM open</x:v>
      </x:c>
      <x:c r="S43" s="26"/>
      <x:c r="T43" s="26"/>
    </x:row>
    <x:row r="44">
      <x:c r="C44" s="11" t="str">
        <x:v>J-TDG-COL-12</x:v>
      </x:c>
      <x:c r="D44" s="11" t="str">
        <x:v>J-TDG</x:v>
      </x:c>
      <x:c r="E44" s="11" t="str">
        <x:v>Transfer and demobilization group</x:v>
      </x:c>
      <x:c r="F44" s="11" t="str">
        <x:v>Joint</x:v>
      </x:c>
      <x:c r="G44" s="11" t="str">
        <x:v>COMMAND</x:v>
      </x:c>
      <x:c r="H44" s="11" t="str">
        <x:v>COL-12</x:v>
      </x:c>
      <x:c r="I44" s="18" t="n">
        <x:v>0.05</x:v>
      </x:c>
      <x:c r="J44" s="18" t="n">
        <x:f>INDEX('03 Formation Registry'!$J$6:$J$53,MATCH(D44,'03 Formation Registry'!$C$6:$C$53,0))</x:f>
        <x:v>1072.5</x:v>
      </x:c>
      <x:c r="K44" s="18" t="n">
        <x:f>I44*J44</x:f>
        <x:v>53.625</x:v>
      </x:c>
      <x:c r="L44" s="18" t="n">
        <x:f>INDEX('02 Cargo Classes'!$E$6:$E$15,MATCH(H44,'02 Cargo Classes'!$C$6:$C$15,0))</x:f>
        <x:v>12</x:v>
      </x:c>
      <x:c r="M44" s="18" t="n">
        <x:f>INDEX('02 Cargo Classes'!$G$6:$G$15,MATCH(H44,'02 Cargo Classes'!$C$6:$C$15,0))</x:f>
        <x:v>0.8</x:v>
      </x:c>
      <x:c r="N44" s="21" t="n">
        <x:f>ROUNDUP(K44/(L44*M44),0)</x:f>
        <x:v>6</x:v>
      </x:c>
      <x:c r="O44" s="18" t="n">
        <x:f>N44*INDEX('02 Cargo Classes'!$F$6:$F$15,MATCH(H44,'02 Cargo Classes'!$C$6:$C$15,0))*INDEX('02 Cargo Classes'!$H$6:$H$15,MATCH(H44,'02 Cargo Classes'!$C$6:$C$15,0))</x:f>
        <x:v>158.4</x:v>
      </x:c>
      <x:c r="P44" s="11" t="n">
        <x:f>INDEX('02 Cargo Classes'!$I$6:$I$15,MATCH(H44,'02 Cargo Classes'!$C$6:$C$15,0))</x:f>
        <x:v>24</x:v>
      </x:c>
      <x:c r="Q44" s="11" t="str">
        <x:v>PKG-J-TDG</x:v>
      </x:c>
      <x:c r="R44" s="11" t="str">
        <x:v>Profile allocation; item BOM open</x:v>
      </x:c>
      <x:c r="S44" s="26"/>
      <x:c r="T44" s="26"/>
    </x:row>
    <x:row r="45">
      <x:c r="C45" s="11" t="str">
        <x:v>J-TDG-BAT-22</x:v>
      </x:c>
      <x:c r="D45" s="11" t="str">
        <x:v>J-TDG</x:v>
      </x:c>
      <x:c r="E45" s="11" t="str">
        <x:v>Transfer and demobilization group</x:v>
      </x:c>
      <x:c r="F45" s="11" t="str">
        <x:v>Joint</x:v>
      </x:c>
      <x:c r="G45" s="11" t="str">
        <x:v>COMMAND</x:v>
      </x:c>
      <x:c r="H45" s="11" t="str">
        <x:v>BAT-22</x:v>
      </x:c>
      <x:c r="I45" s="18" t="n">
        <x:v>0.05</x:v>
      </x:c>
      <x:c r="J45" s="18" t="n">
        <x:f>INDEX('03 Formation Registry'!$J$6:$J$53,MATCH(D45,'03 Formation Registry'!$C$6:$C$53,0))</x:f>
        <x:v>1072.5</x:v>
      </x:c>
      <x:c r="K45" s="18" t="n">
        <x:f>I45*J45</x:f>
        <x:v>53.625</x:v>
      </x:c>
      <x:c r="L45" s="18" t="n">
        <x:f>INDEX('02 Cargo Classes'!$E$6:$E$15,MATCH(H45,'02 Cargo Classes'!$C$6:$C$15,0))</x:f>
        <x:v>22</x:v>
      </x:c>
      <x:c r="M45" s="18" t="n">
        <x:f>INDEX('02 Cargo Classes'!$G$6:$G$15,MATCH(H45,'02 Cargo Classes'!$C$6:$C$15,0))</x:f>
        <x:v>0.8</x:v>
      </x:c>
      <x:c r="N45" s="21" t="n">
        <x:f>ROUNDUP(K45/(L45*M45),0)</x:f>
        <x:v>4</x:v>
      </x:c>
      <x:c r="O45" s="18" t="n">
        <x:f>N45*INDEX('02 Cargo Classes'!$F$6:$F$15,MATCH(H45,'02 Cargo Classes'!$C$6:$C$15,0))*INDEX('02 Cargo Classes'!$H$6:$H$15,MATCH(H45,'02 Cargo Classes'!$C$6:$C$15,0))</x:f>
        <x:v>105.60000000000001</x:v>
      </x:c>
      <x:c r="P45" s="11" t="n">
        <x:f>INDEX('02 Cargo Classes'!$I$6:$I$15,MATCH(H45,'02 Cargo Classes'!$C$6:$C$15,0))</x:f>
        <x:v>48</x:v>
      </x:c>
      <x:c r="Q45" s="11" t="str">
        <x:v>PKG-J-TDG</x:v>
      </x:c>
      <x:c r="R45" s="11" t="str">
        <x:v>Profile allocation; item BOM open</x:v>
      </x:c>
      <x:c r="S45" s="26"/>
      <x:c r="T45" s="26"/>
    </x:row>
    <x:row r="46">
      <x:c r="C46" s="11" t="str">
        <x:v>J-TDG-TNK-20</x:v>
      </x:c>
      <x:c r="D46" s="11" t="str">
        <x:v>J-TDG</x:v>
      </x:c>
      <x:c r="E46" s="11" t="str">
        <x:v>Transfer and demobilization group</x:v>
      </x:c>
      <x:c r="F46" s="11" t="str">
        <x:v>Joint</x:v>
      </x:c>
      <x:c r="G46" s="11" t="str">
        <x:v>COMMAND</x:v>
      </x:c>
      <x:c r="H46" s="11" t="str">
        <x:v>TNK-20</x:v>
      </x:c>
      <x:c r="I46" s="18" t="n">
        <x:v>0.05</x:v>
      </x:c>
      <x:c r="J46" s="18" t="n">
        <x:f>INDEX('03 Formation Registry'!$J$6:$J$53,MATCH(D46,'03 Formation Registry'!$C$6:$C$53,0))</x:f>
        <x:v>1072.5</x:v>
      </x:c>
      <x:c r="K46" s="18" t="n">
        <x:f>I46*J46</x:f>
        <x:v>53.625</x:v>
      </x:c>
      <x:c r="L46" s="18" t="n">
        <x:f>INDEX('02 Cargo Classes'!$E$6:$E$15,MATCH(H46,'02 Cargo Classes'!$C$6:$C$15,0))</x:f>
        <x:v>20</x:v>
      </x:c>
      <x:c r="M46" s="18" t="n">
        <x:f>INDEX('02 Cargo Classes'!$G$6:$G$15,MATCH(H46,'02 Cargo Classes'!$C$6:$C$15,0))</x:f>
        <x:v>0.85</x:v>
      </x:c>
      <x:c r="N46" s="21" t="n">
        <x:f>ROUNDUP(K46/(L46*M46),0)</x:f>
        <x:v>4</x:v>
      </x:c>
      <x:c r="O46" s="18" t="n">
        <x:f>N46*INDEX('02 Cargo Classes'!$F$6:$F$15,MATCH(H46,'02 Cargo Classes'!$C$6:$C$15,0))*INDEX('02 Cargo Classes'!$H$6:$H$15,MATCH(H46,'02 Cargo Classes'!$C$6:$C$15,0))</x:f>
        <x:v>85</x:v>
      </x:c>
      <x:c r="P46" s="11" t="n">
        <x:f>INDEX('02 Cargo Classes'!$I$6:$I$15,MATCH(H46,'02 Cargo Classes'!$C$6:$C$15,0))</x:f>
        <x:v>48</x:v>
      </x:c>
      <x:c r="Q46" s="11" t="str">
        <x:v>PKG-J-TDG</x:v>
      </x:c>
      <x:c r="R46" s="11" t="str">
        <x:v>Profile allocation; item BOM open</x:v>
      </x:c>
      <x:c r="S46" s="26"/>
      <x:c r="T46" s="26"/>
    </x:row>
    <x:row r="47">
      <x:c r="C47" s="11" t="str">
        <x:v>J-TDG-FLR-24</x:v>
      </x:c>
      <x:c r="D47" s="11" t="str">
        <x:v>J-TDG</x:v>
      </x:c>
      <x:c r="E47" s="11" t="str">
        <x:v>Transfer and demobilization group</x:v>
      </x:c>
      <x:c r="F47" s="11" t="str">
        <x:v>Joint</x:v>
      </x:c>
      <x:c r="G47" s="11" t="str">
        <x:v>COMMAND</x:v>
      </x:c>
      <x:c r="H47" s="11" t="str">
        <x:v>FLR-24</x:v>
      </x:c>
      <x:c r="I47" s="18" t="n">
        <x:v>0.1</x:v>
      </x:c>
      <x:c r="J47" s="18" t="n">
        <x:f>INDEX('03 Formation Registry'!$J$6:$J$53,MATCH(D47,'03 Formation Registry'!$C$6:$C$53,0))</x:f>
        <x:v>1072.5</x:v>
      </x:c>
      <x:c r="K47" s="18" t="n">
        <x:f>I47*J47</x:f>
        <x:v>107.25</x:v>
      </x:c>
      <x:c r="L47" s="18" t="n">
        <x:f>INDEX('02 Cargo Classes'!$E$6:$E$15,MATCH(H47,'02 Cargo Classes'!$C$6:$C$15,0))</x:f>
        <x:v>24</x:v>
      </x:c>
      <x:c r="M47" s="18" t="n">
        <x:f>INDEX('02 Cargo Classes'!$G$6:$G$15,MATCH(H47,'02 Cargo Classes'!$C$6:$C$15,0))</x:f>
        <x:v>0.85</x:v>
      </x:c>
      <x:c r="N47" s="21" t="n">
        <x:f>ROUNDUP(K47/(L47*M47),0)</x:f>
        <x:v>6</x:v>
      </x:c>
      <x:c r="O47" s="18" t="n">
        <x:f>N47*INDEX('02 Cargo Classes'!$F$6:$F$15,MATCH(H47,'02 Cargo Classes'!$C$6:$C$15,0))*INDEX('02 Cargo Classes'!$H$6:$H$15,MATCH(H47,'02 Cargo Classes'!$C$6:$C$15,0))</x:f>
        <x:v>192</x:v>
      </x:c>
      <x:c r="P47" s="11" t="n">
        <x:f>INDEX('02 Cargo Classes'!$I$6:$I$15,MATCH(H47,'02 Cargo Classes'!$C$6:$C$15,0))</x:f>
        <x:v>48</x:v>
      </x:c>
      <x:c r="Q47" s="11" t="str">
        <x:v>PKG-J-TDG</x:v>
      </x:c>
      <x:c r="R47" s="11" t="str">
        <x:v>Profile allocation; item BOM open</x:v>
      </x:c>
      <x:c r="S47" s="26"/>
      <x:c r="T47" s="26"/>
    </x:row>
    <x:row r="48">
      <x:c r="C48" s="11" t="str">
        <x:v>J-TDG-ROL-30</x:v>
      </x:c>
      <x:c r="D48" s="11" t="str">
        <x:v>J-TDG</x:v>
      </x:c>
      <x:c r="E48" s="11" t="str">
        <x:v>Transfer and demobilization group</x:v>
      </x:c>
      <x:c r="F48" s="11" t="str">
        <x:v>Joint</x:v>
      </x:c>
      <x:c r="G48" s="11" t="str">
        <x:v>COMMAND</x:v>
      </x:c>
      <x:c r="H48" s="11" t="str">
        <x:v>ROL-30</x:v>
      </x:c>
      <x:c r="I48" s="18" t="n">
        <x:v>0.1</x:v>
      </x:c>
      <x:c r="J48" s="18" t="n">
        <x:f>INDEX('03 Formation Registry'!$J$6:$J$53,MATCH(D48,'03 Formation Registry'!$C$6:$C$53,0))</x:f>
        <x:v>1072.5</x:v>
      </x:c>
      <x:c r="K48" s="18" t="n">
        <x:f>I48*J48</x:f>
        <x:v>107.25</x:v>
      </x:c>
      <x:c r="L48" s="18" t="n">
        <x:f>INDEX('02 Cargo Classes'!$E$6:$E$15,MATCH(H48,'02 Cargo Classes'!$C$6:$C$15,0))</x:f>
        <x:v>30</x:v>
      </x:c>
      <x:c r="M48" s="18" t="n">
        <x:f>INDEX('02 Cargo Classes'!$G$6:$G$15,MATCH(H48,'02 Cargo Classes'!$C$6:$C$15,0))</x:f>
        <x:v>0.8</x:v>
      </x:c>
      <x:c r="N48" s="21" t="n">
        <x:f>ROUNDUP(K48/(L48*M48),0)</x:f>
        <x:v>5</x:v>
      </x:c>
      <x:c r="O48" s="18" t="n">
        <x:f>N48*INDEX('02 Cargo Classes'!$F$6:$F$15,MATCH(H48,'02 Cargo Classes'!$C$6:$C$15,0))*INDEX('02 Cargo Classes'!$H$6:$H$15,MATCH(H48,'02 Cargo Classes'!$C$6:$C$15,0))</x:f>
        <x:v>318.75</x:v>
      </x:c>
      <x:c r="P48" s="11" t="n">
        <x:f>INDEX('02 Cargo Classes'!$I$6:$I$15,MATCH(H48,'02 Cargo Classes'!$C$6:$C$15,0))</x:f>
        <x:v>48</x:v>
      </x:c>
      <x:c r="Q48" s="11" t="str">
        <x:v>PKG-J-TDG</x:v>
      </x:c>
      <x:c r="R48" s="11" t="str">
        <x:v>Profile allocation; item BOM open</x:v>
      </x:c>
      <x:c r="S48" s="26"/>
      <x:c r="T48" s="26"/>
    </x:row>
    <x:row r="49">
      <x:c r="C49" s="11" t="str">
        <x:v>J-TDG-LIN-18</x:v>
      </x:c>
      <x:c r="D49" s="11" t="str">
        <x:v>J-TDG</x:v>
      </x:c>
      <x:c r="E49" s="11" t="str">
        <x:v>Transfer and demobilization group</x:v>
      </x:c>
      <x:c r="F49" s="11" t="str">
        <x:v>Joint</x:v>
      </x:c>
      <x:c r="G49" s="11" t="str">
        <x:v>COMMAND</x:v>
      </x:c>
      <x:c r="H49" s="11" t="str">
        <x:v>LIN-18</x:v>
      </x:c>
      <x:c r="I49" s="18" t="n">
        <x:v>0.05</x:v>
      </x:c>
      <x:c r="J49" s="18" t="n">
        <x:f>INDEX('03 Formation Registry'!$J$6:$J$53,MATCH(D49,'03 Formation Registry'!$C$6:$C$53,0))</x:f>
        <x:v>1072.5</x:v>
      </x:c>
      <x:c r="K49" s="18" t="n">
        <x:f>I49*J49</x:f>
        <x:v>53.625</x:v>
      </x:c>
      <x:c r="L49" s="18" t="n">
        <x:f>INDEX('02 Cargo Classes'!$E$6:$E$15,MATCH(H49,'02 Cargo Classes'!$C$6:$C$15,0))</x:f>
        <x:v>18</x:v>
      </x:c>
      <x:c r="M49" s="18" t="n">
        <x:f>INDEX('02 Cargo Classes'!$G$6:$G$15,MATCH(H49,'02 Cargo Classes'!$C$6:$C$15,0))</x:f>
        <x:v>0.8</x:v>
      </x:c>
      <x:c r="N49" s="21" t="n">
        <x:f>ROUNDUP(K49/(L49*M49),0)</x:f>
        <x:v>4</x:v>
      </x:c>
      <x:c r="O49" s="18" t="n">
        <x:f>N49*INDEX('02 Cargo Classes'!$F$6:$F$15,MATCH(H49,'02 Cargo Classes'!$C$6:$C$15,0))*INDEX('02 Cargo Classes'!$H$6:$H$15,MATCH(H49,'02 Cargo Classes'!$C$6:$C$15,0))</x:f>
        <x:v>176</x:v>
      </x:c>
      <x:c r="P49" s="11" t="n">
        <x:f>INDEX('02 Cargo Classes'!$I$6:$I$15,MATCH(H49,'02 Cargo Classes'!$C$6:$C$15,0))</x:f>
        <x:v>72</x:v>
      </x:c>
      <x:c r="Q49" s="11" t="str">
        <x:v>PKG-J-TDG</x:v>
      </x:c>
      <x:c r="R49" s="11" t="str">
        <x:v>Profile allocation; item BOM open</x:v>
      </x:c>
      <x:c r="S49" s="26"/>
      <x:c r="T49" s="26"/>
    </x:row>
    <x:row r="50">
      <x:c r="C50" s="11" t="str">
        <x:v>J-TDG-BLK-08</x:v>
      </x:c>
      <x:c r="D50" s="11" t="str">
        <x:v>J-TDG</x:v>
      </x:c>
      <x:c r="E50" s="11" t="str">
        <x:v>Transfer and demobilization group</x:v>
      </x:c>
      <x:c r="F50" s="11" t="str">
        <x:v>Joint</x:v>
      </x:c>
      <x:c r="G50" s="11" t="str">
        <x:v>COMMAND</x:v>
      </x:c>
      <x:c r="H50" s="11" t="str">
        <x:v>BLK-08</x:v>
      </x:c>
      <x:c r="I50" s="18" t="n">
        <x:v>0.15</x:v>
      </x:c>
      <x:c r="J50" s="18" t="n">
        <x:f>INDEX('03 Formation Registry'!$J$6:$J$53,MATCH(D50,'03 Formation Registry'!$C$6:$C$53,0))</x:f>
        <x:v>1072.5</x:v>
      </x:c>
      <x:c r="K50" s="18" t="n">
        <x:f>I50*J50</x:f>
        <x:v>160.875</x:v>
      </x:c>
      <x:c r="L50" s="18" t="n">
        <x:f>INDEX('02 Cargo Classes'!$E$6:$E$15,MATCH(H50,'02 Cargo Classes'!$C$6:$C$15,0))</x:f>
        <x:v>8</x:v>
      </x:c>
      <x:c r="M50" s="18" t="n">
        <x:f>INDEX('02 Cargo Classes'!$G$6:$G$15,MATCH(H50,'02 Cargo Classes'!$C$6:$C$15,0))</x:f>
        <x:v>0.8</x:v>
      </x:c>
      <x:c r="N50" s="21" t="n">
        <x:f>ROUNDUP(K50/(L50*M50),0)</x:f>
        <x:v>26</x:v>
      </x:c>
      <x:c r="O50" s="18" t="n">
        <x:f>N50*INDEX('02 Cargo Classes'!$F$6:$F$15,MATCH(H50,'02 Cargo Classes'!$C$6:$C$15,0))*INDEX('02 Cargo Classes'!$H$6:$H$15,MATCH(H50,'02 Cargo Classes'!$C$6:$C$15,0))</x:f>
        <x:v>1326</x:v>
      </x:c>
      <x:c r="P50" s="11" t="n">
        <x:f>INDEX('02 Cargo Classes'!$I$6:$I$15,MATCH(H50,'02 Cargo Classes'!$C$6:$C$15,0))</x:f>
        <x:v>48</x:v>
      </x:c>
      <x:c r="Q50" s="11" t="str">
        <x:v>PKG-J-TDG</x:v>
      </x:c>
      <x:c r="R50" s="11" t="str">
        <x:v>Profile allocation; item BOM open</x:v>
      </x:c>
      <x:c r="S50" s="26"/>
      <x:c r="T50" s="26"/>
    </x:row>
    <x:row r="51">
      <x:c r="C51" s="11" t="str">
        <x:v>L-ROG-APL-45</x:v>
      </x:c>
      <x:c r="D51" s="11" t="str">
        <x:v>L-ROG</x:v>
      </x:c>
      <x:c r="E51" s="11" t="str">
        <x:v>Access and route-opening group</x:v>
      </x:c>
      <x:c r="F51" s="11" t="str">
        <x:v>Land Engineering</x:v>
      </x:c>
      <x:c r="G51" s="11" t="str">
        <x:v>ENGINEER</x:v>
      </x:c>
      <x:c r="H51" s="11" t="str">
        <x:v>APL-45</x:v>
      </x:c>
      <x:c r="I51" s="18" t="n">
        <x:v>0.03</x:v>
      </x:c>
      <x:c r="J51" s="18" t="n">
        <x:f>INDEX('03 Formation Registry'!$J$6:$J$53,MATCH(D51,'03 Formation Registry'!$C$6:$C$53,0))</x:f>
        <x:v>3037.5</x:v>
      </x:c>
      <x:c r="K51" s="18" t="n">
        <x:f>I51*J51</x:f>
        <x:v>91.125</x:v>
      </x:c>
      <x:c r="L51" s="18" t="n">
        <x:f>INDEX('02 Cargo Classes'!$E$6:$E$15,MATCH(H51,'02 Cargo Classes'!$C$6:$C$15,0))</x:f>
        <x:v>4.5</x:v>
      </x:c>
      <x:c r="M51" s="18" t="n">
        <x:f>INDEX('02 Cargo Classes'!$G$6:$G$15,MATCH(H51,'02 Cargo Classes'!$C$6:$C$15,0))</x:f>
        <x:v>0.85</x:v>
      </x:c>
      <x:c r="N51" s="21" t="n">
        <x:f>ROUNDUP(K51/(L51*M51),0)</x:f>
        <x:v>24</x:v>
      </x:c>
      <x:c r="O51" s="18" t="n">
        <x:f>N51*INDEX('02 Cargo Classes'!$F$6:$F$15,MATCH(H51,'02 Cargo Classes'!$C$6:$C$15,0))*INDEX('02 Cargo Classes'!$H$6:$H$15,MATCH(H51,'02 Cargo Classes'!$C$6:$C$15,0))</x:f>
        <x:v>180</x:v>
      </x:c>
      <x:c r="P51" s="11" t="n">
        <x:f>INDEX('02 Cargo Classes'!$I$6:$I$15,MATCH(H51,'02 Cargo Classes'!$C$6:$C$15,0))</x:f>
        <x:v>24</x:v>
      </x:c>
      <x:c r="Q51" s="11" t="str">
        <x:v>PKG-L-ROG</x:v>
      </x:c>
      <x:c r="R51" s="11" t="str">
        <x:v>Profile allocation; item BOM open</x:v>
      </x:c>
      <x:c r="S51" s="26"/>
      <x:c r="T51" s="26"/>
    </x:row>
    <x:row r="52">
      <x:c r="C52" s="11" t="str">
        <x:v>L-ROG-ISO-18</x:v>
      </x:c>
      <x:c r="D52" s="11" t="str">
        <x:v>L-ROG</x:v>
      </x:c>
      <x:c r="E52" s="11" t="str">
        <x:v>Access and route-opening group</x:v>
      </x:c>
      <x:c r="F52" s="11" t="str">
        <x:v>Land Engineering</x:v>
      </x:c>
      <x:c r="G52" s="11" t="str">
        <x:v>ENGINEER</x:v>
      </x:c>
      <x:c r="H52" s="11" t="str">
        <x:v>ISO-18</x:v>
      </x:c>
      <x:c r="I52" s="18" t="n">
        <x:v>0.12</x:v>
      </x:c>
      <x:c r="J52" s="18" t="n">
        <x:f>INDEX('03 Formation Registry'!$J$6:$J$53,MATCH(D52,'03 Formation Registry'!$C$6:$C$53,0))</x:f>
        <x:v>3037.5</x:v>
      </x:c>
      <x:c r="K52" s="18" t="n">
        <x:f>I52*J52</x:f>
        <x:v>364.5</x:v>
      </x:c>
      <x:c r="L52" s="18" t="n">
        <x:f>INDEX('02 Cargo Classes'!$E$6:$E$15,MATCH(H52,'02 Cargo Classes'!$C$6:$C$15,0))</x:f>
        <x:v>18</x:v>
      </x:c>
      <x:c r="M52" s="18" t="n">
        <x:f>INDEX('02 Cargo Classes'!$G$6:$G$15,MATCH(H52,'02 Cargo Classes'!$C$6:$C$15,0))</x:f>
        <x:v>0.85</x:v>
      </x:c>
      <x:c r="N52" s="21" t="n">
        <x:f>ROUNDUP(K52/(L52*M52),0)</x:f>
        <x:v>24</x:v>
      </x:c>
      <x:c r="O52" s="18" t="n">
        <x:f>N52*INDEX('02 Cargo Classes'!$F$6:$F$15,MATCH(H52,'02 Cargo Classes'!$C$6:$C$15,0))*INDEX('02 Cargo Classes'!$H$6:$H$15,MATCH(H52,'02 Cargo Classes'!$C$6:$C$15,0))</x:f>
        <x:v>633.6</x:v>
      </x:c>
      <x:c r="P52" s="11" t="n">
        <x:f>INDEX('02 Cargo Classes'!$I$6:$I$15,MATCH(H52,'02 Cargo Classes'!$C$6:$C$15,0))</x:f>
        <x:v>48</x:v>
      </x:c>
      <x:c r="Q52" s="11" t="str">
        <x:v>PKG-L-ROG</x:v>
      </x:c>
      <x:c r="R52" s="11" t="str">
        <x:v>Profile allocation; item BOM open</x:v>
      </x:c>
      <x:c r="S52" s="26"/>
      <x:c r="T52" s="26"/>
    </x:row>
    <x:row r="53">
      <x:c r="C53" s="11" t="str">
        <x:v>L-ROG-COL-12</x:v>
      </x:c>
      <x:c r="D53" s="11" t="str">
        <x:v>L-ROG</x:v>
      </x:c>
      <x:c r="E53" s="11" t="str">
        <x:v>Access and route-opening group</x:v>
      </x:c>
      <x:c r="F53" s="11" t="str">
        <x:v>Land Engineering</x:v>
      </x:c>
      <x:c r="G53" s="11" t="str">
        <x:v>ENGINEER</x:v>
      </x:c>
      <x:c r="H53" s="11" t="str">
        <x:v>COL-12</x:v>
      </x:c>
      <x:c r="I53" s="18" t="n">
        <x:v>0.02</x:v>
      </x:c>
      <x:c r="J53" s="18" t="n">
        <x:f>INDEX('03 Formation Registry'!$J$6:$J$53,MATCH(D53,'03 Formation Registry'!$C$6:$C$53,0))</x:f>
        <x:v>3037.5</x:v>
      </x:c>
      <x:c r="K53" s="18" t="n">
        <x:f>I53*J53</x:f>
        <x:v>60.75</x:v>
      </x:c>
      <x:c r="L53" s="18" t="n">
        <x:f>INDEX('02 Cargo Classes'!$E$6:$E$15,MATCH(H53,'02 Cargo Classes'!$C$6:$C$15,0))</x:f>
        <x:v>12</x:v>
      </x:c>
      <x:c r="M53" s="18" t="n">
        <x:f>INDEX('02 Cargo Classes'!$G$6:$G$15,MATCH(H53,'02 Cargo Classes'!$C$6:$C$15,0))</x:f>
        <x:v>0.8</x:v>
      </x:c>
      <x:c r="N53" s="21" t="n">
        <x:f>ROUNDUP(K53/(L53*M53),0)</x:f>
        <x:v>7</x:v>
      </x:c>
      <x:c r="O53" s="18" t="n">
        <x:f>N53*INDEX('02 Cargo Classes'!$F$6:$F$15,MATCH(H53,'02 Cargo Classes'!$C$6:$C$15,0))*INDEX('02 Cargo Classes'!$H$6:$H$15,MATCH(H53,'02 Cargo Classes'!$C$6:$C$15,0))</x:f>
        <x:v>184.8</x:v>
      </x:c>
      <x:c r="P53" s="11" t="n">
        <x:f>INDEX('02 Cargo Classes'!$I$6:$I$15,MATCH(H53,'02 Cargo Classes'!$C$6:$C$15,0))</x:f>
        <x:v>24</x:v>
      </x:c>
      <x:c r="Q53" s="11" t="str">
        <x:v>PKG-L-ROG</x:v>
      </x:c>
      <x:c r="R53" s="11" t="str">
        <x:v>Profile allocation; item BOM open</x:v>
      </x:c>
      <x:c r="S53" s="26"/>
      <x:c r="T53" s="26"/>
    </x:row>
    <x:row r="54">
      <x:c r="C54" s="11" t="str">
        <x:v>L-ROG-BAT-22</x:v>
      </x:c>
      <x:c r="D54" s="11" t="str">
        <x:v>L-ROG</x:v>
      </x:c>
      <x:c r="E54" s="11" t="str">
        <x:v>Access and route-opening group</x:v>
      </x:c>
      <x:c r="F54" s="11" t="str">
        <x:v>Land Engineering</x:v>
      </x:c>
      <x:c r="G54" s="11" t="str">
        <x:v>ENGINEER</x:v>
      </x:c>
      <x:c r="H54" s="11" t="str">
        <x:v>BAT-22</x:v>
      </x:c>
      <x:c r="I54" s="18" t="n">
        <x:v>0.08</x:v>
      </x:c>
      <x:c r="J54" s="18" t="n">
        <x:f>INDEX('03 Formation Registry'!$J$6:$J$53,MATCH(D54,'03 Formation Registry'!$C$6:$C$53,0))</x:f>
        <x:v>3037.5</x:v>
      </x:c>
      <x:c r="K54" s="18" t="n">
        <x:f>I54*J54</x:f>
        <x:v>243</x:v>
      </x:c>
      <x:c r="L54" s="18" t="n">
        <x:f>INDEX('02 Cargo Classes'!$E$6:$E$15,MATCH(H54,'02 Cargo Classes'!$C$6:$C$15,0))</x:f>
        <x:v>22</x:v>
      </x:c>
      <x:c r="M54" s="18" t="n">
        <x:f>INDEX('02 Cargo Classes'!$G$6:$G$15,MATCH(H54,'02 Cargo Classes'!$C$6:$C$15,0))</x:f>
        <x:v>0.8</x:v>
      </x:c>
      <x:c r="N54" s="21" t="n">
        <x:f>ROUNDUP(K54/(L54*M54),0)</x:f>
        <x:v>14</x:v>
      </x:c>
      <x:c r="O54" s="18" t="n">
        <x:f>N54*INDEX('02 Cargo Classes'!$F$6:$F$15,MATCH(H54,'02 Cargo Classes'!$C$6:$C$15,0))*INDEX('02 Cargo Classes'!$H$6:$H$15,MATCH(H54,'02 Cargo Classes'!$C$6:$C$15,0))</x:f>
        <x:v>369.6</x:v>
      </x:c>
      <x:c r="P54" s="11" t="n">
        <x:f>INDEX('02 Cargo Classes'!$I$6:$I$15,MATCH(H54,'02 Cargo Classes'!$C$6:$C$15,0))</x:f>
        <x:v>48</x:v>
      </x:c>
      <x:c r="Q54" s="11" t="str">
        <x:v>PKG-L-ROG</x:v>
      </x:c>
      <x:c r="R54" s="11" t="str">
        <x:v>Profile allocation; item BOM open</x:v>
      </x:c>
      <x:c r="S54" s="26"/>
      <x:c r="T54" s="26"/>
    </x:row>
    <x:row r="55">
      <x:c r="C55" s="11" t="str">
        <x:v>L-ROG-TNK-20</x:v>
      </x:c>
      <x:c r="D55" s="11" t="str">
        <x:v>L-ROG</x:v>
      </x:c>
      <x:c r="E55" s="11" t="str">
        <x:v>Access and route-opening group</x:v>
      </x:c>
      <x:c r="F55" s="11" t="str">
        <x:v>Land Engineering</x:v>
      </x:c>
      <x:c r="G55" s="11" t="str">
        <x:v>ENGINEER</x:v>
      </x:c>
      <x:c r="H55" s="11" t="str">
        <x:v>TNK-20</x:v>
      </x:c>
      <x:c r="I55" s="18" t="n">
        <x:v>0.08</x:v>
      </x:c>
      <x:c r="J55" s="18" t="n">
        <x:f>INDEX('03 Formation Registry'!$J$6:$J$53,MATCH(D55,'03 Formation Registry'!$C$6:$C$53,0))</x:f>
        <x:v>3037.5</x:v>
      </x:c>
      <x:c r="K55" s="18" t="n">
        <x:f>I55*J55</x:f>
        <x:v>243</x:v>
      </x:c>
      <x:c r="L55" s="18" t="n">
        <x:f>INDEX('02 Cargo Classes'!$E$6:$E$15,MATCH(H55,'02 Cargo Classes'!$C$6:$C$15,0))</x:f>
        <x:v>20</x:v>
      </x:c>
      <x:c r="M55" s="18" t="n">
        <x:f>INDEX('02 Cargo Classes'!$G$6:$G$15,MATCH(H55,'02 Cargo Classes'!$C$6:$C$15,0))</x:f>
        <x:v>0.85</x:v>
      </x:c>
      <x:c r="N55" s="21" t="n">
        <x:f>ROUNDUP(K55/(L55*M55),0)</x:f>
        <x:v>15</x:v>
      </x:c>
      <x:c r="O55" s="18" t="n">
        <x:f>N55*INDEX('02 Cargo Classes'!$F$6:$F$15,MATCH(H55,'02 Cargo Classes'!$C$6:$C$15,0))*INDEX('02 Cargo Classes'!$H$6:$H$15,MATCH(H55,'02 Cargo Classes'!$C$6:$C$15,0))</x:f>
        <x:v>318.75</x:v>
      </x:c>
      <x:c r="P55" s="11" t="n">
        <x:f>INDEX('02 Cargo Classes'!$I$6:$I$15,MATCH(H55,'02 Cargo Classes'!$C$6:$C$15,0))</x:f>
        <x:v>48</x:v>
      </x:c>
      <x:c r="Q55" s="11" t="str">
        <x:v>PKG-L-ROG</x:v>
      </x:c>
      <x:c r="R55" s="11" t="str">
        <x:v>Profile allocation; item BOM open</x:v>
      </x:c>
      <x:c r="S55" s="26"/>
      <x:c r="T55" s="26"/>
    </x:row>
    <x:row r="56">
      <x:c r="C56" s="11" t="str">
        <x:v>L-ROG-FLR-24</x:v>
      </x:c>
      <x:c r="D56" s="11" t="str">
        <x:v>L-ROG</x:v>
      </x:c>
      <x:c r="E56" s="11" t="str">
        <x:v>Access and route-opening group</x:v>
      </x:c>
      <x:c r="F56" s="11" t="str">
        <x:v>Land Engineering</x:v>
      </x:c>
      <x:c r="G56" s="11" t="str">
        <x:v>ENGINEER</x:v>
      </x:c>
      <x:c r="H56" s="11" t="str">
        <x:v>FLR-24</x:v>
      </x:c>
      <x:c r="I56" s="18" t="n">
        <x:v>0.18</x:v>
      </x:c>
      <x:c r="J56" s="18" t="n">
        <x:f>INDEX('03 Formation Registry'!$J$6:$J$53,MATCH(D56,'03 Formation Registry'!$C$6:$C$53,0))</x:f>
        <x:v>3037.5</x:v>
      </x:c>
      <x:c r="K56" s="18" t="n">
        <x:f>I56*J56</x:f>
        <x:v>546.75</x:v>
      </x:c>
      <x:c r="L56" s="18" t="n">
        <x:f>INDEX('02 Cargo Classes'!$E$6:$E$15,MATCH(H56,'02 Cargo Classes'!$C$6:$C$15,0))</x:f>
        <x:v>24</x:v>
      </x:c>
      <x:c r="M56" s="18" t="n">
        <x:f>INDEX('02 Cargo Classes'!$G$6:$G$15,MATCH(H56,'02 Cargo Classes'!$C$6:$C$15,0))</x:f>
        <x:v>0.85</x:v>
      </x:c>
      <x:c r="N56" s="21" t="n">
        <x:f>ROUNDUP(K56/(L56*M56),0)</x:f>
        <x:v>27</x:v>
      </x:c>
      <x:c r="O56" s="18" t="n">
        <x:f>N56*INDEX('02 Cargo Classes'!$F$6:$F$15,MATCH(H56,'02 Cargo Classes'!$C$6:$C$15,0))*INDEX('02 Cargo Classes'!$H$6:$H$15,MATCH(H56,'02 Cargo Classes'!$C$6:$C$15,0))</x:f>
        <x:v>864</x:v>
      </x:c>
      <x:c r="P56" s="11" t="n">
        <x:f>INDEX('02 Cargo Classes'!$I$6:$I$15,MATCH(H56,'02 Cargo Classes'!$C$6:$C$15,0))</x:f>
        <x:v>48</x:v>
      </x:c>
      <x:c r="Q56" s="11" t="str">
        <x:v>PKG-L-ROG</x:v>
      </x:c>
      <x:c r="R56" s="11" t="str">
        <x:v>Profile allocation; item BOM open</x:v>
      </x:c>
      <x:c r="S56" s="26"/>
      <x:c r="T56" s="26"/>
    </x:row>
    <x:row r="57">
      <x:c r="C57" s="11" t="str">
        <x:v>L-ROG-ROL-30</x:v>
      </x:c>
      <x:c r="D57" s="11" t="str">
        <x:v>L-ROG</x:v>
      </x:c>
      <x:c r="E57" s="11" t="str">
        <x:v>Access and route-opening group</x:v>
      </x:c>
      <x:c r="F57" s="11" t="str">
        <x:v>Land Engineering</x:v>
      </x:c>
      <x:c r="G57" s="11" t="str">
        <x:v>ENGINEER</x:v>
      </x:c>
      <x:c r="H57" s="11" t="str">
        <x:v>ROL-30</x:v>
      </x:c>
      <x:c r="I57" s="18" t="n">
        <x:v>0.25</x:v>
      </x:c>
      <x:c r="J57" s="18" t="n">
        <x:f>INDEX('03 Formation Registry'!$J$6:$J$53,MATCH(D57,'03 Formation Registry'!$C$6:$C$53,0))</x:f>
        <x:v>3037.5</x:v>
      </x:c>
      <x:c r="K57" s="18" t="n">
        <x:f>I57*J57</x:f>
        <x:v>759.375</x:v>
      </x:c>
      <x:c r="L57" s="18" t="n">
        <x:f>INDEX('02 Cargo Classes'!$E$6:$E$15,MATCH(H57,'02 Cargo Classes'!$C$6:$C$15,0))</x:f>
        <x:v>30</x:v>
      </x:c>
      <x:c r="M57" s="18" t="n">
        <x:f>INDEX('02 Cargo Classes'!$G$6:$G$15,MATCH(H57,'02 Cargo Classes'!$C$6:$C$15,0))</x:f>
        <x:v>0.8</x:v>
      </x:c>
      <x:c r="N57" s="21" t="n">
        <x:f>ROUNDUP(K57/(L57*M57),0)</x:f>
        <x:v>32</x:v>
      </x:c>
      <x:c r="O57" s="18" t="n">
        <x:f>N57*INDEX('02 Cargo Classes'!$F$6:$F$15,MATCH(H57,'02 Cargo Classes'!$C$6:$C$15,0))*INDEX('02 Cargo Classes'!$H$6:$H$15,MATCH(H57,'02 Cargo Classes'!$C$6:$C$15,0))</x:f>
        <x:v>2040</x:v>
      </x:c>
      <x:c r="P57" s="11" t="n">
        <x:f>INDEX('02 Cargo Classes'!$I$6:$I$15,MATCH(H57,'02 Cargo Classes'!$C$6:$C$15,0))</x:f>
        <x:v>48</x:v>
      </x:c>
      <x:c r="Q57" s="11" t="str">
        <x:v>PKG-L-ROG</x:v>
      </x:c>
      <x:c r="R57" s="11" t="str">
        <x:v>Profile allocation; item BOM open</x:v>
      </x:c>
      <x:c r="S57" s="26"/>
      <x:c r="T57" s="26"/>
    </x:row>
    <x:row r="58">
      <x:c r="C58" s="11" t="str">
        <x:v>L-ROG-LIN-18</x:v>
      </x:c>
      <x:c r="D58" s="11" t="str">
        <x:v>L-ROG</x:v>
      </x:c>
      <x:c r="E58" s="11" t="str">
        <x:v>Access and route-opening group</x:v>
      </x:c>
      <x:c r="F58" s="11" t="str">
        <x:v>Land Engineering</x:v>
      </x:c>
      <x:c r="G58" s="11" t="str">
        <x:v>ENGINEER</x:v>
      </x:c>
      <x:c r="H58" s="11" t="str">
        <x:v>LIN-18</x:v>
      </x:c>
      <x:c r="I58" s="18" t="n">
        <x:v>0.1</x:v>
      </x:c>
      <x:c r="J58" s="18" t="n">
        <x:f>INDEX('03 Formation Registry'!$J$6:$J$53,MATCH(D58,'03 Formation Registry'!$C$6:$C$53,0))</x:f>
        <x:v>3037.5</x:v>
      </x:c>
      <x:c r="K58" s="18" t="n">
        <x:f>I58*J58</x:f>
        <x:v>303.75</x:v>
      </x:c>
      <x:c r="L58" s="18" t="n">
        <x:f>INDEX('02 Cargo Classes'!$E$6:$E$15,MATCH(H58,'02 Cargo Classes'!$C$6:$C$15,0))</x:f>
        <x:v>18</x:v>
      </x:c>
      <x:c r="M58" s="18" t="n">
        <x:f>INDEX('02 Cargo Classes'!$G$6:$G$15,MATCH(H58,'02 Cargo Classes'!$C$6:$C$15,0))</x:f>
        <x:v>0.8</x:v>
      </x:c>
      <x:c r="N58" s="21" t="n">
        <x:f>ROUNDUP(K58/(L58*M58),0)</x:f>
        <x:v>22</x:v>
      </x:c>
      <x:c r="O58" s="18" t="n">
        <x:f>N58*INDEX('02 Cargo Classes'!$F$6:$F$15,MATCH(H58,'02 Cargo Classes'!$C$6:$C$15,0))*INDEX('02 Cargo Classes'!$H$6:$H$15,MATCH(H58,'02 Cargo Classes'!$C$6:$C$15,0))</x:f>
        <x:v>968</x:v>
      </x:c>
      <x:c r="P58" s="11" t="n">
        <x:f>INDEX('02 Cargo Classes'!$I$6:$I$15,MATCH(H58,'02 Cargo Classes'!$C$6:$C$15,0))</x:f>
        <x:v>72</x:v>
      </x:c>
      <x:c r="Q58" s="11" t="str">
        <x:v>PKG-L-ROG</x:v>
      </x:c>
      <x:c r="R58" s="11" t="str">
        <x:v>Profile allocation; item BOM open</x:v>
      </x:c>
      <x:c r="S58" s="26"/>
      <x:c r="T58" s="26"/>
    </x:row>
    <x:row r="59">
      <x:c r="C59" s="11" t="str">
        <x:v>L-ROG-BLK-08</x:v>
      </x:c>
      <x:c r="D59" s="11" t="str">
        <x:v>L-ROG</x:v>
      </x:c>
      <x:c r="E59" s="11" t="str">
        <x:v>Access and route-opening group</x:v>
      </x:c>
      <x:c r="F59" s="11" t="str">
        <x:v>Land Engineering</x:v>
      </x:c>
      <x:c r="G59" s="11" t="str">
        <x:v>ENGINEER</x:v>
      </x:c>
      <x:c r="H59" s="11" t="str">
        <x:v>BLK-08</x:v>
      </x:c>
      <x:c r="I59" s="18" t="n">
        <x:v>0.04</x:v>
      </x:c>
      <x:c r="J59" s="18" t="n">
        <x:f>INDEX('03 Formation Registry'!$J$6:$J$53,MATCH(D59,'03 Formation Registry'!$C$6:$C$53,0))</x:f>
        <x:v>3037.5</x:v>
      </x:c>
      <x:c r="K59" s="18" t="n">
        <x:f>I59*J59</x:f>
        <x:v>121.5</x:v>
      </x:c>
      <x:c r="L59" s="18" t="n">
        <x:f>INDEX('02 Cargo Classes'!$E$6:$E$15,MATCH(H59,'02 Cargo Classes'!$C$6:$C$15,0))</x:f>
        <x:v>8</x:v>
      </x:c>
      <x:c r="M59" s="18" t="n">
        <x:f>INDEX('02 Cargo Classes'!$G$6:$G$15,MATCH(H59,'02 Cargo Classes'!$C$6:$C$15,0))</x:f>
        <x:v>0.8</x:v>
      </x:c>
      <x:c r="N59" s="21" t="n">
        <x:f>ROUNDUP(K59/(L59*M59),0)</x:f>
        <x:v>19</x:v>
      </x:c>
      <x:c r="O59" s="18" t="n">
        <x:f>N59*INDEX('02 Cargo Classes'!$F$6:$F$15,MATCH(H59,'02 Cargo Classes'!$C$6:$C$15,0))*INDEX('02 Cargo Classes'!$H$6:$H$15,MATCH(H59,'02 Cargo Classes'!$C$6:$C$15,0))</x:f>
        <x:v>969</x:v>
      </x:c>
      <x:c r="P59" s="11" t="n">
        <x:f>INDEX('02 Cargo Classes'!$I$6:$I$15,MATCH(H59,'02 Cargo Classes'!$C$6:$C$15,0))</x:f>
        <x:v>48</x:v>
      </x:c>
      <x:c r="Q59" s="11" t="str">
        <x:v>PKG-L-ROG</x:v>
      </x:c>
      <x:c r="R59" s="11" t="str">
        <x:v>Profile allocation; item BOM open</x:v>
      </x:c>
      <x:c r="S59" s="26"/>
      <x:c r="T59" s="26"/>
    </x:row>
    <x:row r="60">
      <x:c r="C60" s="11" t="str">
        <x:v>L-ROG-OOG-80</x:v>
      </x:c>
      <x:c r="D60" s="11" t="str">
        <x:v>L-ROG</x:v>
      </x:c>
      <x:c r="E60" s="11" t="str">
        <x:v>Access and route-opening group</x:v>
      </x:c>
      <x:c r="F60" s="11" t="str">
        <x:v>Land Engineering</x:v>
      </x:c>
      <x:c r="G60" s="11" t="str">
        <x:v>ENGINEER</x:v>
      </x:c>
      <x:c r="H60" s="11" t="str">
        <x:v>OOG-80</x:v>
      </x:c>
      <x:c r="I60" s="18" t="n">
        <x:v>0.1</x:v>
      </x:c>
      <x:c r="J60" s="18" t="n">
        <x:f>INDEX('03 Formation Registry'!$J$6:$J$53,MATCH(D60,'03 Formation Registry'!$C$6:$C$53,0))</x:f>
        <x:v>3037.5</x:v>
      </x:c>
      <x:c r="K60" s="18" t="n">
        <x:f>I60*J60</x:f>
        <x:v>303.75</x:v>
      </x:c>
      <x:c r="L60" s="18" t="n">
        <x:f>INDEX('02 Cargo Classes'!$E$6:$E$15,MATCH(H60,'02 Cargo Classes'!$C$6:$C$15,0))</x:f>
        <x:v>80</x:v>
      </x:c>
      <x:c r="M60" s="18" t="n">
        <x:f>INDEX('02 Cargo Classes'!$G$6:$G$15,MATCH(H60,'02 Cargo Classes'!$C$6:$C$15,0))</x:f>
        <x:v>0.75</x:v>
      </x:c>
      <x:c r="N60" s="21" t="n">
        <x:f>ROUNDUP(K60/(L60*M60),0)</x:f>
        <x:v>6</x:v>
      </x:c>
      <x:c r="O60" s="18" t="n">
        <x:f>N60*INDEX('02 Cargo Classes'!$F$6:$F$15,MATCH(H60,'02 Cargo Classes'!$C$6:$C$15,0))*INDEX('02 Cargo Classes'!$H$6:$H$15,MATCH(H60,'02 Cargo Classes'!$C$6:$C$15,0))</x:f>
        <x:v>1056</x:v>
      </x:c>
      <x:c r="P60" s="11" t="n">
        <x:f>INDEX('02 Cargo Classes'!$I$6:$I$15,MATCH(H60,'02 Cargo Classes'!$C$6:$C$15,0))</x:f>
        <x:v>72</x:v>
      </x:c>
      <x:c r="Q60" s="11" t="str">
        <x:v>PKG-L-ROG</x:v>
      </x:c>
      <x:c r="R60" s="11" t="str">
        <x:v>Profile allocation; item BOM open</x:v>
      </x:c>
      <x:c r="S60" s="26"/>
      <x:c r="T60" s="26"/>
    </x:row>
    <x:row r="61">
      <x:c r="C61" s="11" t="str">
        <x:v>L-HCG-APL-45</x:v>
      </x:c>
      <x:c r="D61" s="11" t="str">
        <x:v>L-HCG</x:v>
      </x:c>
      <x:c r="E61" s="11" t="str">
        <x:v>Flood and hydraulic-control group</x:v>
      </x:c>
      <x:c r="F61" s="11" t="str">
        <x:v>Land Engineering</x:v>
      </x:c>
      <x:c r="G61" s="11" t="str">
        <x:v>ENGINEER</x:v>
      </x:c>
      <x:c r="H61" s="11" t="str">
        <x:v>APL-45</x:v>
      </x:c>
      <x:c r="I61" s="18" t="n">
        <x:v>0.03</x:v>
      </x:c>
      <x:c r="J61" s="18" t="n">
        <x:f>INDEX('03 Formation Registry'!$J$6:$J$53,MATCH(D61,'03 Formation Registry'!$C$6:$C$53,0))</x:f>
        <x:v>3037.5</x:v>
      </x:c>
      <x:c r="K61" s="18" t="n">
        <x:f>I61*J61</x:f>
        <x:v>91.125</x:v>
      </x:c>
      <x:c r="L61" s="18" t="n">
        <x:f>INDEX('02 Cargo Classes'!$E$6:$E$15,MATCH(H61,'02 Cargo Classes'!$C$6:$C$15,0))</x:f>
        <x:v>4.5</x:v>
      </x:c>
      <x:c r="M61" s="18" t="n">
        <x:f>INDEX('02 Cargo Classes'!$G$6:$G$15,MATCH(H61,'02 Cargo Classes'!$C$6:$C$15,0))</x:f>
        <x:v>0.85</x:v>
      </x:c>
      <x:c r="N61" s="21" t="n">
        <x:f>ROUNDUP(K61/(L61*M61),0)</x:f>
        <x:v>24</x:v>
      </x:c>
      <x:c r="O61" s="18" t="n">
        <x:f>N61*INDEX('02 Cargo Classes'!$F$6:$F$15,MATCH(H61,'02 Cargo Classes'!$C$6:$C$15,0))*INDEX('02 Cargo Classes'!$H$6:$H$15,MATCH(H61,'02 Cargo Classes'!$C$6:$C$15,0))</x:f>
        <x:v>180</x:v>
      </x:c>
      <x:c r="P61" s="11" t="n">
        <x:f>INDEX('02 Cargo Classes'!$I$6:$I$15,MATCH(H61,'02 Cargo Classes'!$C$6:$C$15,0))</x:f>
        <x:v>24</x:v>
      </x:c>
      <x:c r="Q61" s="11" t="str">
        <x:v>PKG-L-HCG</x:v>
      </x:c>
      <x:c r="R61" s="11" t="str">
        <x:v>Profile allocation; item BOM open</x:v>
      </x:c>
      <x:c r="S61" s="26"/>
      <x:c r="T61" s="26"/>
    </x:row>
    <x:row r="62">
      <x:c r="C62" s="11" t="str">
        <x:v>L-HCG-ISO-18</x:v>
      </x:c>
      <x:c r="D62" s="11" t="str">
        <x:v>L-HCG</x:v>
      </x:c>
      <x:c r="E62" s="11" t="str">
        <x:v>Flood and hydraulic-control group</x:v>
      </x:c>
      <x:c r="F62" s="11" t="str">
        <x:v>Land Engineering</x:v>
      </x:c>
      <x:c r="G62" s="11" t="str">
        <x:v>ENGINEER</x:v>
      </x:c>
      <x:c r="H62" s="11" t="str">
        <x:v>ISO-18</x:v>
      </x:c>
      <x:c r="I62" s="18" t="n">
        <x:v>0.12</x:v>
      </x:c>
      <x:c r="J62" s="18" t="n">
        <x:f>INDEX('03 Formation Registry'!$J$6:$J$53,MATCH(D62,'03 Formation Registry'!$C$6:$C$53,0))</x:f>
        <x:v>3037.5</x:v>
      </x:c>
      <x:c r="K62" s="18" t="n">
        <x:f>I62*J62</x:f>
        <x:v>364.5</x:v>
      </x:c>
      <x:c r="L62" s="18" t="n">
        <x:f>INDEX('02 Cargo Classes'!$E$6:$E$15,MATCH(H62,'02 Cargo Classes'!$C$6:$C$15,0))</x:f>
        <x:v>18</x:v>
      </x:c>
      <x:c r="M62" s="18" t="n">
        <x:f>INDEX('02 Cargo Classes'!$G$6:$G$15,MATCH(H62,'02 Cargo Classes'!$C$6:$C$15,0))</x:f>
        <x:v>0.85</x:v>
      </x:c>
      <x:c r="N62" s="21" t="n">
        <x:f>ROUNDUP(K62/(L62*M62),0)</x:f>
        <x:v>24</x:v>
      </x:c>
      <x:c r="O62" s="18" t="n">
        <x:f>N62*INDEX('02 Cargo Classes'!$F$6:$F$15,MATCH(H62,'02 Cargo Classes'!$C$6:$C$15,0))*INDEX('02 Cargo Classes'!$H$6:$H$15,MATCH(H62,'02 Cargo Classes'!$C$6:$C$15,0))</x:f>
        <x:v>633.6</x:v>
      </x:c>
      <x:c r="P62" s="11" t="n">
        <x:f>INDEX('02 Cargo Classes'!$I$6:$I$15,MATCH(H62,'02 Cargo Classes'!$C$6:$C$15,0))</x:f>
        <x:v>48</x:v>
      </x:c>
      <x:c r="Q62" s="11" t="str">
        <x:v>PKG-L-HCG</x:v>
      </x:c>
      <x:c r="R62" s="11" t="str">
        <x:v>Profile allocation; item BOM open</x:v>
      </x:c>
      <x:c r="S62" s="26"/>
      <x:c r="T62" s="26"/>
    </x:row>
    <x:row r="63">
      <x:c r="C63" s="11" t="str">
        <x:v>L-HCG-COL-12</x:v>
      </x:c>
      <x:c r="D63" s="11" t="str">
        <x:v>L-HCG</x:v>
      </x:c>
      <x:c r="E63" s="11" t="str">
        <x:v>Flood and hydraulic-control group</x:v>
      </x:c>
      <x:c r="F63" s="11" t="str">
        <x:v>Land Engineering</x:v>
      </x:c>
      <x:c r="G63" s="11" t="str">
        <x:v>ENGINEER</x:v>
      </x:c>
      <x:c r="H63" s="11" t="str">
        <x:v>COL-12</x:v>
      </x:c>
      <x:c r="I63" s="18" t="n">
        <x:v>0.02</x:v>
      </x:c>
      <x:c r="J63" s="18" t="n">
        <x:f>INDEX('03 Formation Registry'!$J$6:$J$53,MATCH(D63,'03 Formation Registry'!$C$6:$C$53,0))</x:f>
        <x:v>3037.5</x:v>
      </x:c>
      <x:c r="K63" s="18" t="n">
        <x:f>I63*J63</x:f>
        <x:v>60.75</x:v>
      </x:c>
      <x:c r="L63" s="18" t="n">
        <x:f>INDEX('02 Cargo Classes'!$E$6:$E$15,MATCH(H63,'02 Cargo Classes'!$C$6:$C$15,0))</x:f>
        <x:v>12</x:v>
      </x:c>
      <x:c r="M63" s="18" t="n">
        <x:f>INDEX('02 Cargo Classes'!$G$6:$G$15,MATCH(H63,'02 Cargo Classes'!$C$6:$C$15,0))</x:f>
        <x:v>0.8</x:v>
      </x:c>
      <x:c r="N63" s="21" t="n">
        <x:f>ROUNDUP(K63/(L63*M63),0)</x:f>
        <x:v>7</x:v>
      </x:c>
      <x:c r="O63" s="18" t="n">
        <x:f>N63*INDEX('02 Cargo Classes'!$F$6:$F$15,MATCH(H63,'02 Cargo Classes'!$C$6:$C$15,0))*INDEX('02 Cargo Classes'!$H$6:$H$15,MATCH(H63,'02 Cargo Classes'!$C$6:$C$15,0))</x:f>
        <x:v>184.8</x:v>
      </x:c>
      <x:c r="P63" s="11" t="n">
        <x:f>INDEX('02 Cargo Classes'!$I$6:$I$15,MATCH(H63,'02 Cargo Classes'!$C$6:$C$15,0))</x:f>
        <x:v>24</x:v>
      </x:c>
      <x:c r="Q63" s="11" t="str">
        <x:v>PKG-L-HCG</x:v>
      </x:c>
      <x:c r="R63" s="11" t="str">
        <x:v>Profile allocation; item BOM open</x:v>
      </x:c>
      <x:c r="S63" s="26"/>
      <x:c r="T63" s="26"/>
    </x:row>
    <x:row r="64">
      <x:c r="C64" s="11" t="str">
        <x:v>L-HCG-BAT-22</x:v>
      </x:c>
      <x:c r="D64" s="11" t="str">
        <x:v>L-HCG</x:v>
      </x:c>
      <x:c r="E64" s="11" t="str">
        <x:v>Flood and hydraulic-control group</x:v>
      </x:c>
      <x:c r="F64" s="11" t="str">
        <x:v>Land Engineering</x:v>
      </x:c>
      <x:c r="G64" s="11" t="str">
        <x:v>ENGINEER</x:v>
      </x:c>
      <x:c r="H64" s="11" t="str">
        <x:v>BAT-22</x:v>
      </x:c>
      <x:c r="I64" s="18" t="n">
        <x:v>0.08</x:v>
      </x:c>
      <x:c r="J64" s="18" t="n">
        <x:f>INDEX('03 Formation Registry'!$J$6:$J$53,MATCH(D64,'03 Formation Registry'!$C$6:$C$53,0))</x:f>
        <x:v>3037.5</x:v>
      </x:c>
      <x:c r="K64" s="18" t="n">
        <x:f>I64*J64</x:f>
        <x:v>243</x:v>
      </x:c>
      <x:c r="L64" s="18" t="n">
        <x:f>INDEX('02 Cargo Classes'!$E$6:$E$15,MATCH(H64,'02 Cargo Classes'!$C$6:$C$15,0))</x:f>
        <x:v>22</x:v>
      </x:c>
      <x:c r="M64" s="18" t="n">
        <x:f>INDEX('02 Cargo Classes'!$G$6:$G$15,MATCH(H64,'02 Cargo Classes'!$C$6:$C$15,0))</x:f>
        <x:v>0.8</x:v>
      </x:c>
      <x:c r="N64" s="21" t="n">
        <x:f>ROUNDUP(K64/(L64*M64),0)</x:f>
        <x:v>14</x:v>
      </x:c>
      <x:c r="O64" s="18" t="n">
        <x:f>N64*INDEX('02 Cargo Classes'!$F$6:$F$15,MATCH(H64,'02 Cargo Classes'!$C$6:$C$15,0))*INDEX('02 Cargo Classes'!$H$6:$H$15,MATCH(H64,'02 Cargo Classes'!$C$6:$C$15,0))</x:f>
        <x:v>369.6</x:v>
      </x:c>
      <x:c r="P64" s="11" t="n">
        <x:f>INDEX('02 Cargo Classes'!$I$6:$I$15,MATCH(H64,'02 Cargo Classes'!$C$6:$C$15,0))</x:f>
        <x:v>48</x:v>
      </x:c>
      <x:c r="Q64" s="11" t="str">
        <x:v>PKG-L-HCG</x:v>
      </x:c>
      <x:c r="R64" s="11" t="str">
        <x:v>Profile allocation; item BOM open</x:v>
      </x:c>
      <x:c r="S64" s="26"/>
      <x:c r="T64" s="26"/>
    </x:row>
    <x:row r="65">
      <x:c r="C65" s="11" t="str">
        <x:v>L-HCG-TNK-20</x:v>
      </x:c>
      <x:c r="D65" s="11" t="str">
        <x:v>L-HCG</x:v>
      </x:c>
      <x:c r="E65" s="11" t="str">
        <x:v>Flood and hydraulic-control group</x:v>
      </x:c>
      <x:c r="F65" s="11" t="str">
        <x:v>Land Engineering</x:v>
      </x:c>
      <x:c r="G65" s="11" t="str">
        <x:v>ENGINEER</x:v>
      </x:c>
      <x:c r="H65" s="11" t="str">
        <x:v>TNK-20</x:v>
      </x:c>
      <x:c r="I65" s="18" t="n">
        <x:v>0.08</x:v>
      </x:c>
      <x:c r="J65" s="18" t="n">
        <x:f>INDEX('03 Formation Registry'!$J$6:$J$53,MATCH(D65,'03 Formation Registry'!$C$6:$C$53,0))</x:f>
        <x:v>3037.5</x:v>
      </x:c>
      <x:c r="K65" s="18" t="n">
        <x:f>I65*J65</x:f>
        <x:v>243</x:v>
      </x:c>
      <x:c r="L65" s="18" t="n">
        <x:f>INDEX('02 Cargo Classes'!$E$6:$E$15,MATCH(H65,'02 Cargo Classes'!$C$6:$C$15,0))</x:f>
        <x:v>20</x:v>
      </x:c>
      <x:c r="M65" s="18" t="n">
        <x:f>INDEX('02 Cargo Classes'!$G$6:$G$15,MATCH(H65,'02 Cargo Classes'!$C$6:$C$15,0))</x:f>
        <x:v>0.85</x:v>
      </x:c>
      <x:c r="N65" s="21" t="n">
        <x:f>ROUNDUP(K65/(L65*M65),0)</x:f>
        <x:v>15</x:v>
      </x:c>
      <x:c r="O65" s="18" t="n">
        <x:f>N65*INDEX('02 Cargo Classes'!$F$6:$F$15,MATCH(H65,'02 Cargo Classes'!$C$6:$C$15,0))*INDEX('02 Cargo Classes'!$H$6:$H$15,MATCH(H65,'02 Cargo Classes'!$C$6:$C$15,0))</x:f>
        <x:v>318.75</x:v>
      </x:c>
      <x:c r="P65" s="11" t="n">
        <x:f>INDEX('02 Cargo Classes'!$I$6:$I$15,MATCH(H65,'02 Cargo Classes'!$C$6:$C$15,0))</x:f>
        <x:v>48</x:v>
      </x:c>
      <x:c r="Q65" s="11" t="str">
        <x:v>PKG-L-HCG</x:v>
      </x:c>
      <x:c r="R65" s="11" t="str">
        <x:v>Profile allocation; item BOM open</x:v>
      </x:c>
      <x:c r="S65" s="26"/>
      <x:c r="T65" s="26"/>
    </x:row>
    <x:row r="66">
      <x:c r="C66" s="11" t="str">
        <x:v>L-HCG-FLR-24</x:v>
      </x:c>
      <x:c r="D66" s="11" t="str">
        <x:v>L-HCG</x:v>
      </x:c>
      <x:c r="E66" s="11" t="str">
        <x:v>Flood and hydraulic-control group</x:v>
      </x:c>
      <x:c r="F66" s="11" t="str">
        <x:v>Land Engineering</x:v>
      </x:c>
      <x:c r="G66" s="11" t="str">
        <x:v>ENGINEER</x:v>
      </x:c>
      <x:c r="H66" s="11" t="str">
        <x:v>FLR-24</x:v>
      </x:c>
      <x:c r="I66" s="18" t="n">
        <x:v>0.18</x:v>
      </x:c>
      <x:c r="J66" s="18" t="n">
        <x:f>INDEX('03 Formation Registry'!$J$6:$J$53,MATCH(D66,'03 Formation Registry'!$C$6:$C$53,0))</x:f>
        <x:v>3037.5</x:v>
      </x:c>
      <x:c r="K66" s="18" t="n">
        <x:f>I66*J66</x:f>
        <x:v>546.75</x:v>
      </x:c>
      <x:c r="L66" s="18" t="n">
        <x:f>INDEX('02 Cargo Classes'!$E$6:$E$15,MATCH(H66,'02 Cargo Classes'!$C$6:$C$15,0))</x:f>
        <x:v>24</x:v>
      </x:c>
      <x:c r="M66" s="18" t="n">
        <x:f>INDEX('02 Cargo Classes'!$G$6:$G$15,MATCH(H66,'02 Cargo Classes'!$C$6:$C$15,0))</x:f>
        <x:v>0.85</x:v>
      </x:c>
      <x:c r="N66" s="21" t="n">
        <x:f>ROUNDUP(K66/(L66*M66),0)</x:f>
        <x:v>27</x:v>
      </x:c>
      <x:c r="O66" s="18" t="n">
        <x:f>N66*INDEX('02 Cargo Classes'!$F$6:$F$15,MATCH(H66,'02 Cargo Classes'!$C$6:$C$15,0))*INDEX('02 Cargo Classes'!$H$6:$H$15,MATCH(H66,'02 Cargo Classes'!$C$6:$C$15,0))</x:f>
        <x:v>864</x:v>
      </x:c>
      <x:c r="P66" s="11" t="n">
        <x:f>INDEX('02 Cargo Classes'!$I$6:$I$15,MATCH(H66,'02 Cargo Classes'!$C$6:$C$15,0))</x:f>
        <x:v>48</x:v>
      </x:c>
      <x:c r="Q66" s="11" t="str">
        <x:v>PKG-L-HCG</x:v>
      </x:c>
      <x:c r="R66" s="11" t="str">
        <x:v>Profile allocation; item BOM open</x:v>
      </x:c>
      <x:c r="S66" s="26"/>
      <x:c r="T66" s="26"/>
    </x:row>
    <x:row r="67">
      <x:c r="C67" s="11" t="str">
        <x:v>L-HCG-ROL-30</x:v>
      </x:c>
      <x:c r="D67" s="11" t="str">
        <x:v>L-HCG</x:v>
      </x:c>
      <x:c r="E67" s="11" t="str">
        <x:v>Flood and hydraulic-control group</x:v>
      </x:c>
      <x:c r="F67" s="11" t="str">
        <x:v>Land Engineering</x:v>
      </x:c>
      <x:c r="G67" s="11" t="str">
        <x:v>ENGINEER</x:v>
      </x:c>
      <x:c r="H67" s="11" t="str">
        <x:v>ROL-30</x:v>
      </x:c>
      <x:c r="I67" s="18" t="n">
        <x:v>0.25</x:v>
      </x:c>
      <x:c r="J67" s="18" t="n">
        <x:f>INDEX('03 Formation Registry'!$J$6:$J$53,MATCH(D67,'03 Formation Registry'!$C$6:$C$53,0))</x:f>
        <x:v>3037.5</x:v>
      </x:c>
      <x:c r="K67" s="18" t="n">
        <x:f>I67*J67</x:f>
        <x:v>759.375</x:v>
      </x:c>
      <x:c r="L67" s="18" t="n">
        <x:f>INDEX('02 Cargo Classes'!$E$6:$E$15,MATCH(H67,'02 Cargo Classes'!$C$6:$C$15,0))</x:f>
        <x:v>30</x:v>
      </x:c>
      <x:c r="M67" s="18" t="n">
        <x:f>INDEX('02 Cargo Classes'!$G$6:$G$15,MATCH(H67,'02 Cargo Classes'!$C$6:$C$15,0))</x:f>
        <x:v>0.8</x:v>
      </x:c>
      <x:c r="N67" s="21" t="n">
        <x:f>ROUNDUP(K67/(L67*M67),0)</x:f>
        <x:v>32</x:v>
      </x:c>
      <x:c r="O67" s="18" t="n">
        <x:f>N67*INDEX('02 Cargo Classes'!$F$6:$F$15,MATCH(H67,'02 Cargo Classes'!$C$6:$C$15,0))*INDEX('02 Cargo Classes'!$H$6:$H$15,MATCH(H67,'02 Cargo Classes'!$C$6:$C$15,0))</x:f>
        <x:v>2040</x:v>
      </x:c>
      <x:c r="P67" s="11" t="n">
        <x:f>INDEX('02 Cargo Classes'!$I$6:$I$15,MATCH(H67,'02 Cargo Classes'!$C$6:$C$15,0))</x:f>
        <x:v>48</x:v>
      </x:c>
      <x:c r="Q67" s="11" t="str">
        <x:v>PKG-L-HCG</x:v>
      </x:c>
      <x:c r="R67" s="11" t="str">
        <x:v>Profile allocation; item BOM open</x:v>
      </x:c>
      <x:c r="S67" s="26"/>
      <x:c r="T67" s="26"/>
    </x:row>
    <x:row r="68">
      <x:c r="C68" s="11" t="str">
        <x:v>L-HCG-LIN-18</x:v>
      </x:c>
      <x:c r="D68" s="11" t="str">
        <x:v>L-HCG</x:v>
      </x:c>
      <x:c r="E68" s="11" t="str">
        <x:v>Flood and hydraulic-control group</x:v>
      </x:c>
      <x:c r="F68" s="11" t="str">
        <x:v>Land Engineering</x:v>
      </x:c>
      <x:c r="G68" s="11" t="str">
        <x:v>ENGINEER</x:v>
      </x:c>
      <x:c r="H68" s="11" t="str">
        <x:v>LIN-18</x:v>
      </x:c>
      <x:c r="I68" s="18" t="n">
        <x:v>0.1</x:v>
      </x:c>
      <x:c r="J68" s="18" t="n">
        <x:f>INDEX('03 Formation Registry'!$J$6:$J$53,MATCH(D68,'03 Formation Registry'!$C$6:$C$53,0))</x:f>
        <x:v>3037.5</x:v>
      </x:c>
      <x:c r="K68" s="18" t="n">
        <x:f>I68*J68</x:f>
        <x:v>303.75</x:v>
      </x:c>
      <x:c r="L68" s="18" t="n">
        <x:f>INDEX('02 Cargo Classes'!$E$6:$E$15,MATCH(H68,'02 Cargo Classes'!$C$6:$C$15,0))</x:f>
        <x:v>18</x:v>
      </x:c>
      <x:c r="M68" s="18" t="n">
        <x:f>INDEX('02 Cargo Classes'!$G$6:$G$15,MATCH(H68,'02 Cargo Classes'!$C$6:$C$15,0))</x:f>
        <x:v>0.8</x:v>
      </x:c>
      <x:c r="N68" s="21" t="n">
        <x:f>ROUNDUP(K68/(L68*M68),0)</x:f>
        <x:v>22</x:v>
      </x:c>
      <x:c r="O68" s="18" t="n">
        <x:f>N68*INDEX('02 Cargo Classes'!$F$6:$F$15,MATCH(H68,'02 Cargo Classes'!$C$6:$C$15,0))*INDEX('02 Cargo Classes'!$H$6:$H$15,MATCH(H68,'02 Cargo Classes'!$C$6:$C$15,0))</x:f>
        <x:v>968</x:v>
      </x:c>
      <x:c r="P68" s="11" t="n">
        <x:f>INDEX('02 Cargo Classes'!$I$6:$I$15,MATCH(H68,'02 Cargo Classes'!$C$6:$C$15,0))</x:f>
        <x:v>72</x:v>
      </x:c>
      <x:c r="Q68" s="11" t="str">
        <x:v>PKG-L-HCG</x:v>
      </x:c>
      <x:c r="R68" s="11" t="str">
        <x:v>Profile allocation; item BOM open</x:v>
      </x:c>
      <x:c r="S68" s="26"/>
      <x:c r="T68" s="26"/>
    </x:row>
    <x:row r="69">
      <x:c r="C69" s="11" t="str">
        <x:v>L-HCG-BLK-08</x:v>
      </x:c>
      <x:c r="D69" s="11" t="str">
        <x:v>L-HCG</x:v>
      </x:c>
      <x:c r="E69" s="11" t="str">
        <x:v>Flood and hydraulic-control group</x:v>
      </x:c>
      <x:c r="F69" s="11" t="str">
        <x:v>Land Engineering</x:v>
      </x:c>
      <x:c r="G69" s="11" t="str">
        <x:v>ENGINEER</x:v>
      </x:c>
      <x:c r="H69" s="11" t="str">
        <x:v>BLK-08</x:v>
      </x:c>
      <x:c r="I69" s="18" t="n">
        <x:v>0.04</x:v>
      </x:c>
      <x:c r="J69" s="18" t="n">
        <x:f>INDEX('03 Formation Registry'!$J$6:$J$53,MATCH(D69,'03 Formation Registry'!$C$6:$C$53,0))</x:f>
        <x:v>3037.5</x:v>
      </x:c>
      <x:c r="K69" s="18" t="n">
        <x:f>I69*J69</x:f>
        <x:v>121.5</x:v>
      </x:c>
      <x:c r="L69" s="18" t="n">
        <x:f>INDEX('02 Cargo Classes'!$E$6:$E$15,MATCH(H69,'02 Cargo Classes'!$C$6:$C$15,0))</x:f>
        <x:v>8</x:v>
      </x:c>
      <x:c r="M69" s="18" t="n">
        <x:f>INDEX('02 Cargo Classes'!$G$6:$G$15,MATCH(H69,'02 Cargo Classes'!$C$6:$C$15,0))</x:f>
        <x:v>0.8</x:v>
      </x:c>
      <x:c r="N69" s="21" t="n">
        <x:f>ROUNDUP(K69/(L69*M69),0)</x:f>
        <x:v>19</x:v>
      </x:c>
      <x:c r="O69" s="18" t="n">
        <x:f>N69*INDEX('02 Cargo Classes'!$F$6:$F$15,MATCH(H69,'02 Cargo Classes'!$C$6:$C$15,0))*INDEX('02 Cargo Classes'!$H$6:$H$15,MATCH(H69,'02 Cargo Classes'!$C$6:$C$15,0))</x:f>
        <x:v>969</x:v>
      </x:c>
      <x:c r="P69" s="11" t="n">
        <x:f>INDEX('02 Cargo Classes'!$I$6:$I$15,MATCH(H69,'02 Cargo Classes'!$C$6:$C$15,0))</x:f>
        <x:v>48</x:v>
      </x:c>
      <x:c r="Q69" s="11" t="str">
        <x:v>PKG-L-HCG</x:v>
      </x:c>
      <x:c r="R69" s="11" t="str">
        <x:v>Profile allocation; item BOM open</x:v>
      </x:c>
      <x:c r="S69" s="26"/>
      <x:c r="T69" s="26"/>
    </x:row>
    <x:row r="70">
      <x:c r="C70" s="11" t="str">
        <x:v>L-HCG-OOG-80</x:v>
      </x:c>
      <x:c r="D70" s="11" t="str">
        <x:v>L-HCG</x:v>
      </x:c>
      <x:c r="E70" s="11" t="str">
        <x:v>Flood and hydraulic-control group</x:v>
      </x:c>
      <x:c r="F70" s="11" t="str">
        <x:v>Land Engineering</x:v>
      </x:c>
      <x:c r="G70" s="11" t="str">
        <x:v>ENGINEER</x:v>
      </x:c>
      <x:c r="H70" s="11" t="str">
        <x:v>OOG-80</x:v>
      </x:c>
      <x:c r="I70" s="18" t="n">
        <x:v>0.1</x:v>
      </x:c>
      <x:c r="J70" s="18" t="n">
        <x:f>INDEX('03 Formation Registry'!$J$6:$J$53,MATCH(D70,'03 Formation Registry'!$C$6:$C$53,0))</x:f>
        <x:v>3037.5</x:v>
      </x:c>
      <x:c r="K70" s="18" t="n">
        <x:f>I70*J70</x:f>
        <x:v>303.75</x:v>
      </x:c>
      <x:c r="L70" s="18" t="n">
        <x:f>INDEX('02 Cargo Classes'!$E$6:$E$15,MATCH(H70,'02 Cargo Classes'!$C$6:$C$15,0))</x:f>
        <x:v>80</x:v>
      </x:c>
      <x:c r="M70" s="18" t="n">
        <x:f>INDEX('02 Cargo Classes'!$G$6:$G$15,MATCH(H70,'02 Cargo Classes'!$C$6:$C$15,0))</x:f>
        <x:v>0.75</x:v>
      </x:c>
      <x:c r="N70" s="21" t="n">
        <x:f>ROUNDUP(K70/(L70*M70),0)</x:f>
        <x:v>6</x:v>
      </x:c>
      <x:c r="O70" s="18" t="n">
        <x:f>N70*INDEX('02 Cargo Classes'!$F$6:$F$15,MATCH(H70,'02 Cargo Classes'!$C$6:$C$15,0))*INDEX('02 Cargo Classes'!$H$6:$H$15,MATCH(H70,'02 Cargo Classes'!$C$6:$C$15,0))</x:f>
        <x:v>1056</x:v>
      </x:c>
      <x:c r="P70" s="11" t="n">
        <x:f>INDEX('02 Cargo Classes'!$I$6:$I$15,MATCH(H70,'02 Cargo Classes'!$C$6:$C$15,0))</x:f>
        <x:v>72</x:v>
      </x:c>
      <x:c r="Q70" s="11" t="str">
        <x:v>PKG-L-HCG</x:v>
      </x:c>
      <x:c r="R70" s="11" t="str">
        <x:v>Profile allocation; item BOM open</x:v>
      </x:c>
      <x:c r="S70" s="26"/>
      <x:c r="T70" s="26"/>
    </x:row>
    <x:row r="71">
      <x:c r="C71" s="11" t="str">
        <x:v>L-DMG-APL-45</x:v>
      </x:c>
      <x:c r="D71" s="11" t="str">
        <x:v>L-DMG</x:v>
      </x:c>
      <x:c r="E71" s="11" t="str">
        <x:v>Debris and materials group</x:v>
      </x:c>
      <x:c r="F71" s="11" t="str">
        <x:v>Land Engineering</x:v>
      </x:c>
      <x:c r="G71" s="11" t="str">
        <x:v>ENGINEER</x:v>
      </x:c>
      <x:c r="H71" s="11" t="str">
        <x:v>APL-45</x:v>
      </x:c>
      <x:c r="I71" s="18" t="n">
        <x:v>0.03</x:v>
      </x:c>
      <x:c r="J71" s="18" t="n">
        <x:f>INDEX('03 Formation Registry'!$J$6:$J$53,MATCH(D71,'03 Formation Registry'!$C$6:$C$53,0))</x:f>
        <x:v>3037.5</x:v>
      </x:c>
      <x:c r="K71" s="18" t="n">
        <x:f>I71*J71</x:f>
        <x:v>91.125</x:v>
      </x:c>
      <x:c r="L71" s="18" t="n">
        <x:f>INDEX('02 Cargo Classes'!$E$6:$E$15,MATCH(H71,'02 Cargo Classes'!$C$6:$C$15,0))</x:f>
        <x:v>4.5</x:v>
      </x:c>
      <x:c r="M71" s="18" t="n">
        <x:f>INDEX('02 Cargo Classes'!$G$6:$G$15,MATCH(H71,'02 Cargo Classes'!$C$6:$C$15,0))</x:f>
        <x:v>0.85</x:v>
      </x:c>
      <x:c r="N71" s="21" t="n">
        <x:f>ROUNDUP(K71/(L71*M71),0)</x:f>
        <x:v>24</x:v>
      </x:c>
      <x:c r="O71" s="18" t="n">
        <x:f>N71*INDEX('02 Cargo Classes'!$F$6:$F$15,MATCH(H71,'02 Cargo Classes'!$C$6:$C$15,0))*INDEX('02 Cargo Classes'!$H$6:$H$15,MATCH(H71,'02 Cargo Classes'!$C$6:$C$15,0))</x:f>
        <x:v>180</x:v>
      </x:c>
      <x:c r="P71" s="11" t="n">
        <x:f>INDEX('02 Cargo Classes'!$I$6:$I$15,MATCH(H71,'02 Cargo Classes'!$C$6:$C$15,0))</x:f>
        <x:v>24</x:v>
      </x:c>
      <x:c r="Q71" s="11" t="str">
        <x:v>PKG-L-DMG</x:v>
      </x:c>
      <x:c r="R71" s="11" t="str">
        <x:v>Profile allocation; item BOM open</x:v>
      </x:c>
      <x:c r="S71" s="26"/>
      <x:c r="T71" s="26"/>
    </x:row>
    <x:row r="72">
      <x:c r="C72" s="11" t="str">
        <x:v>L-DMG-ISO-18</x:v>
      </x:c>
      <x:c r="D72" s="11" t="str">
        <x:v>L-DMG</x:v>
      </x:c>
      <x:c r="E72" s="11" t="str">
        <x:v>Debris and materials group</x:v>
      </x:c>
      <x:c r="F72" s="11" t="str">
        <x:v>Land Engineering</x:v>
      </x:c>
      <x:c r="G72" s="11" t="str">
        <x:v>ENGINEER</x:v>
      </x:c>
      <x:c r="H72" s="11" t="str">
        <x:v>ISO-18</x:v>
      </x:c>
      <x:c r="I72" s="18" t="n">
        <x:v>0.12</x:v>
      </x:c>
      <x:c r="J72" s="18" t="n">
        <x:f>INDEX('03 Formation Registry'!$J$6:$J$53,MATCH(D72,'03 Formation Registry'!$C$6:$C$53,0))</x:f>
        <x:v>3037.5</x:v>
      </x:c>
      <x:c r="K72" s="18" t="n">
        <x:f>I72*J72</x:f>
        <x:v>364.5</x:v>
      </x:c>
      <x:c r="L72" s="18" t="n">
        <x:f>INDEX('02 Cargo Classes'!$E$6:$E$15,MATCH(H72,'02 Cargo Classes'!$C$6:$C$15,0))</x:f>
        <x:v>18</x:v>
      </x:c>
      <x:c r="M72" s="18" t="n">
        <x:f>INDEX('02 Cargo Classes'!$G$6:$G$15,MATCH(H72,'02 Cargo Classes'!$C$6:$C$15,0))</x:f>
        <x:v>0.85</x:v>
      </x:c>
      <x:c r="N72" s="21" t="n">
        <x:f>ROUNDUP(K72/(L72*M72),0)</x:f>
        <x:v>24</x:v>
      </x:c>
      <x:c r="O72" s="18" t="n">
        <x:f>N72*INDEX('02 Cargo Classes'!$F$6:$F$15,MATCH(H72,'02 Cargo Classes'!$C$6:$C$15,0))*INDEX('02 Cargo Classes'!$H$6:$H$15,MATCH(H72,'02 Cargo Classes'!$C$6:$C$15,0))</x:f>
        <x:v>633.6</x:v>
      </x:c>
      <x:c r="P72" s="11" t="n">
        <x:f>INDEX('02 Cargo Classes'!$I$6:$I$15,MATCH(H72,'02 Cargo Classes'!$C$6:$C$15,0))</x:f>
        <x:v>48</x:v>
      </x:c>
      <x:c r="Q72" s="11" t="str">
        <x:v>PKG-L-DMG</x:v>
      </x:c>
      <x:c r="R72" s="11" t="str">
        <x:v>Profile allocation; item BOM open</x:v>
      </x:c>
      <x:c r="S72" s="26"/>
      <x:c r="T72" s="26"/>
    </x:row>
    <x:row r="73">
      <x:c r="C73" s="11" t="str">
        <x:v>L-DMG-COL-12</x:v>
      </x:c>
      <x:c r="D73" s="11" t="str">
        <x:v>L-DMG</x:v>
      </x:c>
      <x:c r="E73" s="11" t="str">
        <x:v>Debris and materials group</x:v>
      </x:c>
      <x:c r="F73" s="11" t="str">
        <x:v>Land Engineering</x:v>
      </x:c>
      <x:c r="G73" s="11" t="str">
        <x:v>ENGINEER</x:v>
      </x:c>
      <x:c r="H73" s="11" t="str">
        <x:v>COL-12</x:v>
      </x:c>
      <x:c r="I73" s="18" t="n">
        <x:v>0.02</x:v>
      </x:c>
      <x:c r="J73" s="18" t="n">
        <x:f>INDEX('03 Formation Registry'!$J$6:$J$53,MATCH(D73,'03 Formation Registry'!$C$6:$C$53,0))</x:f>
        <x:v>3037.5</x:v>
      </x:c>
      <x:c r="K73" s="18" t="n">
        <x:f>I73*J73</x:f>
        <x:v>60.75</x:v>
      </x:c>
      <x:c r="L73" s="18" t="n">
        <x:f>INDEX('02 Cargo Classes'!$E$6:$E$15,MATCH(H73,'02 Cargo Classes'!$C$6:$C$15,0))</x:f>
        <x:v>12</x:v>
      </x:c>
      <x:c r="M73" s="18" t="n">
        <x:f>INDEX('02 Cargo Classes'!$G$6:$G$15,MATCH(H73,'02 Cargo Classes'!$C$6:$C$15,0))</x:f>
        <x:v>0.8</x:v>
      </x:c>
      <x:c r="N73" s="21" t="n">
        <x:f>ROUNDUP(K73/(L73*M73),0)</x:f>
        <x:v>7</x:v>
      </x:c>
      <x:c r="O73" s="18" t="n">
        <x:f>N73*INDEX('02 Cargo Classes'!$F$6:$F$15,MATCH(H73,'02 Cargo Classes'!$C$6:$C$15,0))*INDEX('02 Cargo Classes'!$H$6:$H$15,MATCH(H73,'02 Cargo Classes'!$C$6:$C$15,0))</x:f>
        <x:v>184.8</x:v>
      </x:c>
      <x:c r="P73" s="11" t="n">
        <x:f>INDEX('02 Cargo Classes'!$I$6:$I$15,MATCH(H73,'02 Cargo Classes'!$C$6:$C$15,0))</x:f>
        <x:v>24</x:v>
      </x:c>
      <x:c r="Q73" s="11" t="str">
        <x:v>PKG-L-DMG</x:v>
      </x:c>
      <x:c r="R73" s="11" t="str">
        <x:v>Profile allocation; item BOM open</x:v>
      </x:c>
      <x:c r="S73" s="26"/>
      <x:c r="T73" s="26"/>
    </x:row>
    <x:row r="74">
      <x:c r="C74" s="11" t="str">
        <x:v>L-DMG-BAT-22</x:v>
      </x:c>
      <x:c r="D74" s="11" t="str">
        <x:v>L-DMG</x:v>
      </x:c>
      <x:c r="E74" s="11" t="str">
        <x:v>Debris and materials group</x:v>
      </x:c>
      <x:c r="F74" s="11" t="str">
        <x:v>Land Engineering</x:v>
      </x:c>
      <x:c r="G74" s="11" t="str">
        <x:v>ENGINEER</x:v>
      </x:c>
      <x:c r="H74" s="11" t="str">
        <x:v>BAT-22</x:v>
      </x:c>
      <x:c r="I74" s="18" t="n">
        <x:v>0.08</x:v>
      </x:c>
      <x:c r="J74" s="18" t="n">
        <x:f>INDEX('03 Formation Registry'!$J$6:$J$53,MATCH(D74,'03 Formation Registry'!$C$6:$C$53,0))</x:f>
        <x:v>3037.5</x:v>
      </x:c>
      <x:c r="K74" s="18" t="n">
        <x:f>I74*J74</x:f>
        <x:v>243</x:v>
      </x:c>
      <x:c r="L74" s="18" t="n">
        <x:f>INDEX('02 Cargo Classes'!$E$6:$E$15,MATCH(H74,'02 Cargo Classes'!$C$6:$C$15,0))</x:f>
        <x:v>22</x:v>
      </x:c>
      <x:c r="M74" s="18" t="n">
        <x:f>INDEX('02 Cargo Classes'!$G$6:$G$15,MATCH(H74,'02 Cargo Classes'!$C$6:$C$15,0))</x:f>
        <x:v>0.8</x:v>
      </x:c>
      <x:c r="N74" s="21" t="n">
        <x:f>ROUNDUP(K74/(L74*M74),0)</x:f>
        <x:v>14</x:v>
      </x:c>
      <x:c r="O74" s="18" t="n">
        <x:f>N74*INDEX('02 Cargo Classes'!$F$6:$F$15,MATCH(H74,'02 Cargo Classes'!$C$6:$C$15,0))*INDEX('02 Cargo Classes'!$H$6:$H$15,MATCH(H74,'02 Cargo Classes'!$C$6:$C$15,0))</x:f>
        <x:v>369.6</x:v>
      </x:c>
      <x:c r="P74" s="11" t="n">
        <x:f>INDEX('02 Cargo Classes'!$I$6:$I$15,MATCH(H74,'02 Cargo Classes'!$C$6:$C$15,0))</x:f>
        <x:v>48</x:v>
      </x:c>
      <x:c r="Q74" s="11" t="str">
        <x:v>PKG-L-DMG</x:v>
      </x:c>
      <x:c r="R74" s="11" t="str">
        <x:v>Profile allocation; item BOM open</x:v>
      </x:c>
      <x:c r="S74" s="26"/>
      <x:c r="T74" s="26"/>
    </x:row>
    <x:row r="75">
      <x:c r="C75" s="11" t="str">
        <x:v>L-DMG-TNK-20</x:v>
      </x:c>
      <x:c r="D75" s="11" t="str">
        <x:v>L-DMG</x:v>
      </x:c>
      <x:c r="E75" s="11" t="str">
        <x:v>Debris and materials group</x:v>
      </x:c>
      <x:c r="F75" s="11" t="str">
        <x:v>Land Engineering</x:v>
      </x:c>
      <x:c r="G75" s="11" t="str">
        <x:v>ENGINEER</x:v>
      </x:c>
      <x:c r="H75" s="11" t="str">
        <x:v>TNK-20</x:v>
      </x:c>
      <x:c r="I75" s="18" t="n">
        <x:v>0.08</x:v>
      </x:c>
      <x:c r="J75" s="18" t="n">
        <x:f>INDEX('03 Formation Registry'!$J$6:$J$53,MATCH(D75,'03 Formation Registry'!$C$6:$C$53,0))</x:f>
        <x:v>3037.5</x:v>
      </x:c>
      <x:c r="K75" s="18" t="n">
        <x:f>I75*J75</x:f>
        <x:v>243</x:v>
      </x:c>
      <x:c r="L75" s="18" t="n">
        <x:f>INDEX('02 Cargo Classes'!$E$6:$E$15,MATCH(H75,'02 Cargo Classes'!$C$6:$C$15,0))</x:f>
        <x:v>20</x:v>
      </x:c>
      <x:c r="M75" s="18" t="n">
        <x:f>INDEX('02 Cargo Classes'!$G$6:$G$15,MATCH(H75,'02 Cargo Classes'!$C$6:$C$15,0))</x:f>
        <x:v>0.85</x:v>
      </x:c>
      <x:c r="N75" s="21" t="n">
        <x:f>ROUNDUP(K75/(L75*M75),0)</x:f>
        <x:v>15</x:v>
      </x:c>
      <x:c r="O75" s="18" t="n">
        <x:f>N75*INDEX('02 Cargo Classes'!$F$6:$F$15,MATCH(H75,'02 Cargo Classes'!$C$6:$C$15,0))*INDEX('02 Cargo Classes'!$H$6:$H$15,MATCH(H75,'02 Cargo Classes'!$C$6:$C$15,0))</x:f>
        <x:v>318.75</x:v>
      </x:c>
      <x:c r="P75" s="11" t="n">
        <x:f>INDEX('02 Cargo Classes'!$I$6:$I$15,MATCH(H75,'02 Cargo Classes'!$C$6:$C$15,0))</x:f>
        <x:v>48</x:v>
      </x:c>
      <x:c r="Q75" s="11" t="str">
        <x:v>PKG-L-DMG</x:v>
      </x:c>
      <x:c r="R75" s="11" t="str">
        <x:v>Profile allocation; item BOM open</x:v>
      </x:c>
      <x:c r="S75" s="26"/>
      <x:c r="T75" s="26"/>
    </x:row>
    <x:row r="76">
      <x:c r="C76" s="11" t="str">
        <x:v>L-DMG-FLR-24</x:v>
      </x:c>
      <x:c r="D76" s="11" t="str">
        <x:v>L-DMG</x:v>
      </x:c>
      <x:c r="E76" s="11" t="str">
        <x:v>Debris and materials group</x:v>
      </x:c>
      <x:c r="F76" s="11" t="str">
        <x:v>Land Engineering</x:v>
      </x:c>
      <x:c r="G76" s="11" t="str">
        <x:v>ENGINEER</x:v>
      </x:c>
      <x:c r="H76" s="11" t="str">
        <x:v>FLR-24</x:v>
      </x:c>
      <x:c r="I76" s="18" t="n">
        <x:v>0.18</x:v>
      </x:c>
      <x:c r="J76" s="18" t="n">
        <x:f>INDEX('03 Formation Registry'!$J$6:$J$53,MATCH(D76,'03 Formation Registry'!$C$6:$C$53,0))</x:f>
        <x:v>3037.5</x:v>
      </x:c>
      <x:c r="K76" s="18" t="n">
        <x:f>I76*J76</x:f>
        <x:v>546.75</x:v>
      </x:c>
      <x:c r="L76" s="18" t="n">
        <x:f>INDEX('02 Cargo Classes'!$E$6:$E$15,MATCH(H76,'02 Cargo Classes'!$C$6:$C$15,0))</x:f>
        <x:v>24</x:v>
      </x:c>
      <x:c r="M76" s="18" t="n">
        <x:f>INDEX('02 Cargo Classes'!$G$6:$G$15,MATCH(H76,'02 Cargo Classes'!$C$6:$C$15,0))</x:f>
        <x:v>0.85</x:v>
      </x:c>
      <x:c r="N76" s="21" t="n">
        <x:f>ROUNDUP(K76/(L76*M76),0)</x:f>
        <x:v>27</x:v>
      </x:c>
      <x:c r="O76" s="18" t="n">
        <x:f>N76*INDEX('02 Cargo Classes'!$F$6:$F$15,MATCH(H76,'02 Cargo Classes'!$C$6:$C$15,0))*INDEX('02 Cargo Classes'!$H$6:$H$15,MATCH(H76,'02 Cargo Classes'!$C$6:$C$15,0))</x:f>
        <x:v>864</x:v>
      </x:c>
      <x:c r="P76" s="11" t="n">
        <x:f>INDEX('02 Cargo Classes'!$I$6:$I$15,MATCH(H76,'02 Cargo Classes'!$C$6:$C$15,0))</x:f>
        <x:v>48</x:v>
      </x:c>
      <x:c r="Q76" s="11" t="str">
        <x:v>PKG-L-DMG</x:v>
      </x:c>
      <x:c r="R76" s="11" t="str">
        <x:v>Profile allocation; item BOM open</x:v>
      </x:c>
      <x:c r="S76" s="26"/>
      <x:c r="T76" s="26"/>
    </x:row>
    <x:row r="77">
      <x:c r="C77" s="11" t="str">
        <x:v>L-DMG-ROL-30</x:v>
      </x:c>
      <x:c r="D77" s="11" t="str">
        <x:v>L-DMG</x:v>
      </x:c>
      <x:c r="E77" s="11" t="str">
        <x:v>Debris and materials group</x:v>
      </x:c>
      <x:c r="F77" s="11" t="str">
        <x:v>Land Engineering</x:v>
      </x:c>
      <x:c r="G77" s="11" t="str">
        <x:v>ENGINEER</x:v>
      </x:c>
      <x:c r="H77" s="11" t="str">
        <x:v>ROL-30</x:v>
      </x:c>
      <x:c r="I77" s="18" t="n">
        <x:v>0.25</x:v>
      </x:c>
      <x:c r="J77" s="18" t="n">
        <x:f>INDEX('03 Formation Registry'!$J$6:$J$53,MATCH(D77,'03 Formation Registry'!$C$6:$C$53,0))</x:f>
        <x:v>3037.5</x:v>
      </x:c>
      <x:c r="K77" s="18" t="n">
        <x:f>I77*J77</x:f>
        <x:v>759.375</x:v>
      </x:c>
      <x:c r="L77" s="18" t="n">
        <x:f>INDEX('02 Cargo Classes'!$E$6:$E$15,MATCH(H77,'02 Cargo Classes'!$C$6:$C$15,0))</x:f>
        <x:v>30</x:v>
      </x:c>
      <x:c r="M77" s="18" t="n">
        <x:f>INDEX('02 Cargo Classes'!$G$6:$G$15,MATCH(H77,'02 Cargo Classes'!$C$6:$C$15,0))</x:f>
        <x:v>0.8</x:v>
      </x:c>
      <x:c r="N77" s="21" t="n">
        <x:f>ROUNDUP(K77/(L77*M77),0)</x:f>
        <x:v>32</x:v>
      </x:c>
      <x:c r="O77" s="18" t="n">
        <x:f>N77*INDEX('02 Cargo Classes'!$F$6:$F$15,MATCH(H77,'02 Cargo Classes'!$C$6:$C$15,0))*INDEX('02 Cargo Classes'!$H$6:$H$15,MATCH(H77,'02 Cargo Classes'!$C$6:$C$15,0))</x:f>
        <x:v>2040</x:v>
      </x:c>
      <x:c r="P77" s="11" t="n">
        <x:f>INDEX('02 Cargo Classes'!$I$6:$I$15,MATCH(H77,'02 Cargo Classes'!$C$6:$C$15,0))</x:f>
        <x:v>48</x:v>
      </x:c>
      <x:c r="Q77" s="11" t="str">
        <x:v>PKG-L-DMG</x:v>
      </x:c>
      <x:c r="R77" s="11" t="str">
        <x:v>Profile allocation; item BOM open</x:v>
      </x:c>
      <x:c r="S77" s="26"/>
      <x:c r="T77" s="26"/>
    </x:row>
    <x:row r="78">
      <x:c r="C78" s="11" t="str">
        <x:v>L-DMG-LIN-18</x:v>
      </x:c>
      <x:c r="D78" s="11" t="str">
        <x:v>L-DMG</x:v>
      </x:c>
      <x:c r="E78" s="11" t="str">
        <x:v>Debris and materials group</x:v>
      </x:c>
      <x:c r="F78" s="11" t="str">
        <x:v>Land Engineering</x:v>
      </x:c>
      <x:c r="G78" s="11" t="str">
        <x:v>ENGINEER</x:v>
      </x:c>
      <x:c r="H78" s="11" t="str">
        <x:v>LIN-18</x:v>
      </x:c>
      <x:c r="I78" s="18" t="n">
        <x:v>0.1</x:v>
      </x:c>
      <x:c r="J78" s="18" t="n">
        <x:f>INDEX('03 Formation Registry'!$J$6:$J$53,MATCH(D78,'03 Formation Registry'!$C$6:$C$53,0))</x:f>
        <x:v>3037.5</x:v>
      </x:c>
      <x:c r="K78" s="18" t="n">
        <x:f>I78*J78</x:f>
        <x:v>303.75</x:v>
      </x:c>
      <x:c r="L78" s="18" t="n">
        <x:f>INDEX('02 Cargo Classes'!$E$6:$E$15,MATCH(H78,'02 Cargo Classes'!$C$6:$C$15,0))</x:f>
        <x:v>18</x:v>
      </x:c>
      <x:c r="M78" s="18" t="n">
        <x:f>INDEX('02 Cargo Classes'!$G$6:$G$15,MATCH(H78,'02 Cargo Classes'!$C$6:$C$15,0))</x:f>
        <x:v>0.8</x:v>
      </x:c>
      <x:c r="N78" s="21" t="n">
        <x:f>ROUNDUP(K78/(L78*M78),0)</x:f>
        <x:v>22</x:v>
      </x:c>
      <x:c r="O78" s="18" t="n">
        <x:f>N78*INDEX('02 Cargo Classes'!$F$6:$F$15,MATCH(H78,'02 Cargo Classes'!$C$6:$C$15,0))*INDEX('02 Cargo Classes'!$H$6:$H$15,MATCH(H78,'02 Cargo Classes'!$C$6:$C$15,0))</x:f>
        <x:v>968</x:v>
      </x:c>
      <x:c r="P78" s="11" t="n">
        <x:f>INDEX('02 Cargo Classes'!$I$6:$I$15,MATCH(H78,'02 Cargo Classes'!$C$6:$C$15,0))</x:f>
        <x:v>72</x:v>
      </x:c>
      <x:c r="Q78" s="11" t="str">
        <x:v>PKG-L-DMG</x:v>
      </x:c>
      <x:c r="R78" s="11" t="str">
        <x:v>Profile allocation; item BOM open</x:v>
      </x:c>
      <x:c r="S78" s="26"/>
      <x:c r="T78" s="26"/>
    </x:row>
    <x:row r="79">
      <x:c r="C79" s="11" t="str">
        <x:v>L-DMG-BLK-08</x:v>
      </x:c>
      <x:c r="D79" s="11" t="str">
        <x:v>L-DMG</x:v>
      </x:c>
      <x:c r="E79" s="11" t="str">
        <x:v>Debris and materials group</x:v>
      </x:c>
      <x:c r="F79" s="11" t="str">
        <x:v>Land Engineering</x:v>
      </x:c>
      <x:c r="G79" s="11" t="str">
        <x:v>ENGINEER</x:v>
      </x:c>
      <x:c r="H79" s="11" t="str">
        <x:v>BLK-08</x:v>
      </x:c>
      <x:c r="I79" s="18" t="n">
        <x:v>0.04</x:v>
      </x:c>
      <x:c r="J79" s="18" t="n">
        <x:f>INDEX('03 Formation Registry'!$J$6:$J$53,MATCH(D79,'03 Formation Registry'!$C$6:$C$53,0))</x:f>
        <x:v>3037.5</x:v>
      </x:c>
      <x:c r="K79" s="18" t="n">
        <x:f>I79*J79</x:f>
        <x:v>121.5</x:v>
      </x:c>
      <x:c r="L79" s="18" t="n">
        <x:f>INDEX('02 Cargo Classes'!$E$6:$E$15,MATCH(H79,'02 Cargo Classes'!$C$6:$C$15,0))</x:f>
        <x:v>8</x:v>
      </x:c>
      <x:c r="M79" s="18" t="n">
        <x:f>INDEX('02 Cargo Classes'!$G$6:$G$15,MATCH(H79,'02 Cargo Classes'!$C$6:$C$15,0))</x:f>
        <x:v>0.8</x:v>
      </x:c>
      <x:c r="N79" s="21" t="n">
        <x:f>ROUNDUP(K79/(L79*M79),0)</x:f>
        <x:v>19</x:v>
      </x:c>
      <x:c r="O79" s="18" t="n">
        <x:f>N79*INDEX('02 Cargo Classes'!$F$6:$F$15,MATCH(H79,'02 Cargo Classes'!$C$6:$C$15,0))*INDEX('02 Cargo Classes'!$H$6:$H$15,MATCH(H79,'02 Cargo Classes'!$C$6:$C$15,0))</x:f>
        <x:v>969</x:v>
      </x:c>
      <x:c r="P79" s="11" t="n">
        <x:f>INDEX('02 Cargo Classes'!$I$6:$I$15,MATCH(H79,'02 Cargo Classes'!$C$6:$C$15,0))</x:f>
        <x:v>48</x:v>
      </x:c>
      <x:c r="Q79" s="11" t="str">
        <x:v>PKG-L-DMG</x:v>
      </x:c>
      <x:c r="R79" s="11" t="str">
        <x:v>Profile allocation; item BOM open</x:v>
      </x:c>
      <x:c r="S79" s="26"/>
      <x:c r="T79" s="26"/>
    </x:row>
    <x:row r="80">
      <x:c r="C80" s="11" t="str">
        <x:v>L-DMG-OOG-80</x:v>
      </x:c>
      <x:c r="D80" s="11" t="str">
        <x:v>L-DMG</x:v>
      </x:c>
      <x:c r="E80" s="11" t="str">
        <x:v>Debris and materials group</x:v>
      </x:c>
      <x:c r="F80" s="11" t="str">
        <x:v>Land Engineering</x:v>
      </x:c>
      <x:c r="G80" s="11" t="str">
        <x:v>ENGINEER</x:v>
      </x:c>
      <x:c r="H80" s="11" t="str">
        <x:v>OOG-80</x:v>
      </x:c>
      <x:c r="I80" s="18" t="n">
        <x:v>0.1</x:v>
      </x:c>
      <x:c r="J80" s="18" t="n">
        <x:f>INDEX('03 Formation Registry'!$J$6:$J$53,MATCH(D80,'03 Formation Registry'!$C$6:$C$53,0))</x:f>
        <x:v>3037.5</x:v>
      </x:c>
      <x:c r="K80" s="18" t="n">
        <x:f>I80*J80</x:f>
        <x:v>303.75</x:v>
      </x:c>
      <x:c r="L80" s="18" t="n">
        <x:f>INDEX('02 Cargo Classes'!$E$6:$E$15,MATCH(H80,'02 Cargo Classes'!$C$6:$C$15,0))</x:f>
        <x:v>80</x:v>
      </x:c>
      <x:c r="M80" s="18" t="n">
        <x:f>INDEX('02 Cargo Classes'!$G$6:$G$15,MATCH(H80,'02 Cargo Classes'!$C$6:$C$15,0))</x:f>
        <x:v>0.75</x:v>
      </x:c>
      <x:c r="N80" s="21" t="n">
        <x:f>ROUNDUP(K80/(L80*M80),0)</x:f>
        <x:v>6</x:v>
      </x:c>
      <x:c r="O80" s="18" t="n">
        <x:f>N80*INDEX('02 Cargo Classes'!$F$6:$F$15,MATCH(H80,'02 Cargo Classes'!$C$6:$C$15,0))*INDEX('02 Cargo Classes'!$H$6:$H$15,MATCH(H80,'02 Cargo Classes'!$C$6:$C$15,0))</x:f>
        <x:v>1056</x:v>
      </x:c>
      <x:c r="P80" s="11" t="n">
        <x:f>INDEX('02 Cargo Classes'!$I$6:$I$15,MATCH(H80,'02 Cargo Classes'!$C$6:$C$15,0))</x:f>
        <x:v>72</x:v>
      </x:c>
      <x:c r="Q80" s="11" t="str">
        <x:v>PKG-L-DMG</x:v>
      </x:c>
      <x:c r="R80" s="11" t="str">
        <x:v>Profile allocation; item BOM open</x:v>
      </x:c>
      <x:c r="S80" s="26"/>
      <x:c r="T80" s="26"/>
    </x:row>
    <x:row r="81">
      <x:c r="C81" s="11" t="str">
        <x:v>L-TWG-APL-45</x:v>
      </x:c>
      <x:c r="D81" s="11" t="str">
        <x:v>L-TWG</x:v>
      </x:c>
      <x:c r="E81" s="11" t="str">
        <x:v>Temporary works and crossing group</x:v>
      </x:c>
      <x:c r="F81" s="11" t="str">
        <x:v>Land Engineering</x:v>
      </x:c>
      <x:c r="G81" s="11" t="str">
        <x:v>ENGINEER</x:v>
      </x:c>
      <x:c r="H81" s="11" t="str">
        <x:v>APL-45</x:v>
      </x:c>
      <x:c r="I81" s="18" t="n">
        <x:v>0.03</x:v>
      </x:c>
      <x:c r="J81" s="18" t="n">
        <x:f>INDEX('03 Formation Registry'!$J$6:$J$53,MATCH(D81,'03 Formation Registry'!$C$6:$C$53,0))</x:f>
        <x:v>3037.5</x:v>
      </x:c>
      <x:c r="K81" s="18" t="n">
        <x:f>I81*J81</x:f>
        <x:v>91.125</x:v>
      </x:c>
      <x:c r="L81" s="18" t="n">
        <x:f>INDEX('02 Cargo Classes'!$E$6:$E$15,MATCH(H81,'02 Cargo Classes'!$C$6:$C$15,0))</x:f>
        <x:v>4.5</x:v>
      </x:c>
      <x:c r="M81" s="18" t="n">
        <x:f>INDEX('02 Cargo Classes'!$G$6:$G$15,MATCH(H81,'02 Cargo Classes'!$C$6:$C$15,0))</x:f>
        <x:v>0.85</x:v>
      </x:c>
      <x:c r="N81" s="21" t="n">
        <x:f>ROUNDUP(K81/(L81*M81),0)</x:f>
        <x:v>24</x:v>
      </x:c>
      <x:c r="O81" s="18" t="n">
        <x:f>N81*INDEX('02 Cargo Classes'!$F$6:$F$15,MATCH(H81,'02 Cargo Classes'!$C$6:$C$15,0))*INDEX('02 Cargo Classes'!$H$6:$H$15,MATCH(H81,'02 Cargo Classes'!$C$6:$C$15,0))</x:f>
        <x:v>180</x:v>
      </x:c>
      <x:c r="P81" s="11" t="n">
        <x:f>INDEX('02 Cargo Classes'!$I$6:$I$15,MATCH(H81,'02 Cargo Classes'!$C$6:$C$15,0))</x:f>
        <x:v>24</x:v>
      </x:c>
      <x:c r="Q81" s="11" t="str">
        <x:v>PKG-L-TWG</x:v>
      </x:c>
      <x:c r="R81" s="11" t="str">
        <x:v>Profile allocation; item BOM open</x:v>
      </x:c>
      <x:c r="S81" s="26"/>
      <x:c r="T81" s="26"/>
    </x:row>
    <x:row r="82">
      <x:c r="C82" s="11" t="str">
        <x:v>L-TWG-ISO-18</x:v>
      </x:c>
      <x:c r="D82" s="11" t="str">
        <x:v>L-TWG</x:v>
      </x:c>
      <x:c r="E82" s="11" t="str">
        <x:v>Temporary works and crossing group</x:v>
      </x:c>
      <x:c r="F82" s="11" t="str">
        <x:v>Land Engineering</x:v>
      </x:c>
      <x:c r="G82" s="11" t="str">
        <x:v>ENGINEER</x:v>
      </x:c>
      <x:c r="H82" s="11" t="str">
        <x:v>ISO-18</x:v>
      </x:c>
      <x:c r="I82" s="18" t="n">
        <x:v>0.12</x:v>
      </x:c>
      <x:c r="J82" s="18" t="n">
        <x:f>INDEX('03 Formation Registry'!$J$6:$J$53,MATCH(D82,'03 Formation Registry'!$C$6:$C$53,0))</x:f>
        <x:v>3037.5</x:v>
      </x:c>
      <x:c r="K82" s="18" t="n">
        <x:f>I82*J82</x:f>
        <x:v>364.5</x:v>
      </x:c>
      <x:c r="L82" s="18" t="n">
        <x:f>INDEX('02 Cargo Classes'!$E$6:$E$15,MATCH(H82,'02 Cargo Classes'!$C$6:$C$15,0))</x:f>
        <x:v>18</x:v>
      </x:c>
      <x:c r="M82" s="18" t="n">
        <x:f>INDEX('02 Cargo Classes'!$G$6:$G$15,MATCH(H82,'02 Cargo Classes'!$C$6:$C$15,0))</x:f>
        <x:v>0.85</x:v>
      </x:c>
      <x:c r="N82" s="21" t="n">
        <x:f>ROUNDUP(K82/(L82*M82),0)</x:f>
        <x:v>24</x:v>
      </x:c>
      <x:c r="O82" s="18" t="n">
        <x:f>N82*INDEX('02 Cargo Classes'!$F$6:$F$15,MATCH(H82,'02 Cargo Classes'!$C$6:$C$15,0))*INDEX('02 Cargo Classes'!$H$6:$H$15,MATCH(H82,'02 Cargo Classes'!$C$6:$C$15,0))</x:f>
        <x:v>633.6</x:v>
      </x:c>
      <x:c r="P82" s="11" t="n">
        <x:f>INDEX('02 Cargo Classes'!$I$6:$I$15,MATCH(H82,'02 Cargo Classes'!$C$6:$C$15,0))</x:f>
        <x:v>48</x:v>
      </x:c>
      <x:c r="Q82" s="11" t="str">
        <x:v>PKG-L-TWG</x:v>
      </x:c>
      <x:c r="R82" s="11" t="str">
        <x:v>Profile allocation; item BOM open</x:v>
      </x:c>
      <x:c r="S82" s="26"/>
      <x:c r="T82" s="26"/>
    </x:row>
    <x:row r="83">
      <x:c r="C83" s="11" t="str">
        <x:v>L-TWG-COL-12</x:v>
      </x:c>
      <x:c r="D83" s="11" t="str">
        <x:v>L-TWG</x:v>
      </x:c>
      <x:c r="E83" s="11" t="str">
        <x:v>Temporary works and crossing group</x:v>
      </x:c>
      <x:c r="F83" s="11" t="str">
        <x:v>Land Engineering</x:v>
      </x:c>
      <x:c r="G83" s="11" t="str">
        <x:v>ENGINEER</x:v>
      </x:c>
      <x:c r="H83" s="11" t="str">
        <x:v>COL-12</x:v>
      </x:c>
      <x:c r="I83" s="18" t="n">
        <x:v>0.02</x:v>
      </x:c>
      <x:c r="J83" s="18" t="n">
        <x:f>INDEX('03 Formation Registry'!$J$6:$J$53,MATCH(D83,'03 Formation Registry'!$C$6:$C$53,0))</x:f>
        <x:v>3037.5</x:v>
      </x:c>
      <x:c r="K83" s="18" t="n">
        <x:f>I83*J83</x:f>
        <x:v>60.75</x:v>
      </x:c>
      <x:c r="L83" s="18" t="n">
        <x:f>INDEX('02 Cargo Classes'!$E$6:$E$15,MATCH(H83,'02 Cargo Classes'!$C$6:$C$15,0))</x:f>
        <x:v>12</x:v>
      </x:c>
      <x:c r="M83" s="18" t="n">
        <x:f>INDEX('02 Cargo Classes'!$G$6:$G$15,MATCH(H83,'02 Cargo Classes'!$C$6:$C$15,0))</x:f>
        <x:v>0.8</x:v>
      </x:c>
      <x:c r="N83" s="21" t="n">
        <x:f>ROUNDUP(K83/(L83*M83),0)</x:f>
        <x:v>7</x:v>
      </x:c>
      <x:c r="O83" s="18" t="n">
        <x:f>N83*INDEX('02 Cargo Classes'!$F$6:$F$15,MATCH(H83,'02 Cargo Classes'!$C$6:$C$15,0))*INDEX('02 Cargo Classes'!$H$6:$H$15,MATCH(H83,'02 Cargo Classes'!$C$6:$C$15,0))</x:f>
        <x:v>184.8</x:v>
      </x:c>
      <x:c r="P83" s="11" t="n">
        <x:f>INDEX('02 Cargo Classes'!$I$6:$I$15,MATCH(H83,'02 Cargo Classes'!$C$6:$C$15,0))</x:f>
        <x:v>24</x:v>
      </x:c>
      <x:c r="Q83" s="11" t="str">
        <x:v>PKG-L-TWG</x:v>
      </x:c>
      <x:c r="R83" s="11" t="str">
        <x:v>Profile allocation; item BOM open</x:v>
      </x:c>
      <x:c r="S83" s="26"/>
      <x:c r="T83" s="26"/>
    </x:row>
    <x:row r="84">
      <x:c r="C84" s="11" t="str">
        <x:v>L-TWG-BAT-22</x:v>
      </x:c>
      <x:c r="D84" s="11" t="str">
        <x:v>L-TWG</x:v>
      </x:c>
      <x:c r="E84" s="11" t="str">
        <x:v>Temporary works and crossing group</x:v>
      </x:c>
      <x:c r="F84" s="11" t="str">
        <x:v>Land Engineering</x:v>
      </x:c>
      <x:c r="G84" s="11" t="str">
        <x:v>ENGINEER</x:v>
      </x:c>
      <x:c r="H84" s="11" t="str">
        <x:v>BAT-22</x:v>
      </x:c>
      <x:c r="I84" s="18" t="n">
        <x:v>0.08</x:v>
      </x:c>
      <x:c r="J84" s="18" t="n">
        <x:f>INDEX('03 Formation Registry'!$J$6:$J$53,MATCH(D84,'03 Formation Registry'!$C$6:$C$53,0))</x:f>
        <x:v>3037.5</x:v>
      </x:c>
      <x:c r="K84" s="18" t="n">
        <x:f>I84*J84</x:f>
        <x:v>243</x:v>
      </x:c>
      <x:c r="L84" s="18" t="n">
        <x:f>INDEX('02 Cargo Classes'!$E$6:$E$15,MATCH(H84,'02 Cargo Classes'!$C$6:$C$15,0))</x:f>
        <x:v>22</x:v>
      </x:c>
      <x:c r="M84" s="18" t="n">
        <x:f>INDEX('02 Cargo Classes'!$G$6:$G$15,MATCH(H84,'02 Cargo Classes'!$C$6:$C$15,0))</x:f>
        <x:v>0.8</x:v>
      </x:c>
      <x:c r="N84" s="21" t="n">
        <x:f>ROUNDUP(K84/(L84*M84),0)</x:f>
        <x:v>14</x:v>
      </x:c>
      <x:c r="O84" s="18" t="n">
        <x:f>N84*INDEX('02 Cargo Classes'!$F$6:$F$15,MATCH(H84,'02 Cargo Classes'!$C$6:$C$15,0))*INDEX('02 Cargo Classes'!$H$6:$H$15,MATCH(H84,'02 Cargo Classes'!$C$6:$C$15,0))</x:f>
        <x:v>369.6</x:v>
      </x:c>
      <x:c r="P84" s="11" t="n">
        <x:f>INDEX('02 Cargo Classes'!$I$6:$I$15,MATCH(H84,'02 Cargo Classes'!$C$6:$C$15,0))</x:f>
        <x:v>48</x:v>
      </x:c>
      <x:c r="Q84" s="11" t="str">
        <x:v>PKG-L-TWG</x:v>
      </x:c>
      <x:c r="R84" s="11" t="str">
        <x:v>Profile allocation; item BOM open</x:v>
      </x:c>
      <x:c r="S84" s="26"/>
      <x:c r="T84" s="26"/>
    </x:row>
    <x:row r="85">
      <x:c r="C85" s="11" t="str">
        <x:v>L-TWG-TNK-20</x:v>
      </x:c>
      <x:c r="D85" s="11" t="str">
        <x:v>L-TWG</x:v>
      </x:c>
      <x:c r="E85" s="11" t="str">
        <x:v>Temporary works and crossing group</x:v>
      </x:c>
      <x:c r="F85" s="11" t="str">
        <x:v>Land Engineering</x:v>
      </x:c>
      <x:c r="G85" s="11" t="str">
        <x:v>ENGINEER</x:v>
      </x:c>
      <x:c r="H85" s="11" t="str">
        <x:v>TNK-20</x:v>
      </x:c>
      <x:c r="I85" s="18" t="n">
        <x:v>0.08</x:v>
      </x:c>
      <x:c r="J85" s="18" t="n">
        <x:f>INDEX('03 Formation Registry'!$J$6:$J$53,MATCH(D85,'03 Formation Registry'!$C$6:$C$53,0))</x:f>
        <x:v>3037.5</x:v>
      </x:c>
      <x:c r="K85" s="18" t="n">
        <x:f>I85*J85</x:f>
        <x:v>243</x:v>
      </x:c>
      <x:c r="L85" s="18" t="n">
        <x:f>INDEX('02 Cargo Classes'!$E$6:$E$15,MATCH(H85,'02 Cargo Classes'!$C$6:$C$15,0))</x:f>
        <x:v>20</x:v>
      </x:c>
      <x:c r="M85" s="18" t="n">
        <x:f>INDEX('02 Cargo Classes'!$G$6:$G$15,MATCH(H85,'02 Cargo Classes'!$C$6:$C$15,0))</x:f>
        <x:v>0.85</x:v>
      </x:c>
      <x:c r="N85" s="21" t="n">
        <x:f>ROUNDUP(K85/(L85*M85),0)</x:f>
        <x:v>15</x:v>
      </x:c>
      <x:c r="O85" s="18" t="n">
        <x:f>N85*INDEX('02 Cargo Classes'!$F$6:$F$15,MATCH(H85,'02 Cargo Classes'!$C$6:$C$15,0))*INDEX('02 Cargo Classes'!$H$6:$H$15,MATCH(H85,'02 Cargo Classes'!$C$6:$C$15,0))</x:f>
        <x:v>318.75</x:v>
      </x:c>
      <x:c r="P85" s="11" t="n">
        <x:f>INDEX('02 Cargo Classes'!$I$6:$I$15,MATCH(H85,'02 Cargo Classes'!$C$6:$C$15,0))</x:f>
        <x:v>48</x:v>
      </x:c>
      <x:c r="Q85" s="11" t="str">
        <x:v>PKG-L-TWG</x:v>
      </x:c>
      <x:c r="R85" s="11" t="str">
        <x:v>Profile allocation; item BOM open</x:v>
      </x:c>
      <x:c r="S85" s="26"/>
      <x:c r="T85" s="26"/>
    </x:row>
    <x:row r="86">
      <x:c r="C86" s="11" t="str">
        <x:v>L-TWG-FLR-24</x:v>
      </x:c>
      <x:c r="D86" s="11" t="str">
        <x:v>L-TWG</x:v>
      </x:c>
      <x:c r="E86" s="11" t="str">
        <x:v>Temporary works and crossing group</x:v>
      </x:c>
      <x:c r="F86" s="11" t="str">
        <x:v>Land Engineering</x:v>
      </x:c>
      <x:c r="G86" s="11" t="str">
        <x:v>ENGINEER</x:v>
      </x:c>
      <x:c r="H86" s="11" t="str">
        <x:v>FLR-24</x:v>
      </x:c>
      <x:c r="I86" s="18" t="n">
        <x:v>0.18</x:v>
      </x:c>
      <x:c r="J86" s="18" t="n">
        <x:f>INDEX('03 Formation Registry'!$J$6:$J$53,MATCH(D86,'03 Formation Registry'!$C$6:$C$53,0))</x:f>
        <x:v>3037.5</x:v>
      </x:c>
      <x:c r="K86" s="18" t="n">
        <x:f>I86*J86</x:f>
        <x:v>546.75</x:v>
      </x:c>
      <x:c r="L86" s="18" t="n">
        <x:f>INDEX('02 Cargo Classes'!$E$6:$E$15,MATCH(H86,'02 Cargo Classes'!$C$6:$C$15,0))</x:f>
        <x:v>24</x:v>
      </x:c>
      <x:c r="M86" s="18" t="n">
        <x:f>INDEX('02 Cargo Classes'!$G$6:$G$15,MATCH(H86,'02 Cargo Classes'!$C$6:$C$15,0))</x:f>
        <x:v>0.85</x:v>
      </x:c>
      <x:c r="N86" s="21" t="n">
        <x:f>ROUNDUP(K86/(L86*M86),0)</x:f>
        <x:v>27</x:v>
      </x:c>
      <x:c r="O86" s="18" t="n">
        <x:f>N86*INDEX('02 Cargo Classes'!$F$6:$F$15,MATCH(H86,'02 Cargo Classes'!$C$6:$C$15,0))*INDEX('02 Cargo Classes'!$H$6:$H$15,MATCH(H86,'02 Cargo Classes'!$C$6:$C$15,0))</x:f>
        <x:v>864</x:v>
      </x:c>
      <x:c r="P86" s="11" t="n">
        <x:f>INDEX('02 Cargo Classes'!$I$6:$I$15,MATCH(H86,'02 Cargo Classes'!$C$6:$C$15,0))</x:f>
        <x:v>48</x:v>
      </x:c>
      <x:c r="Q86" s="11" t="str">
        <x:v>PKG-L-TWG</x:v>
      </x:c>
      <x:c r="R86" s="11" t="str">
        <x:v>Profile allocation; item BOM open</x:v>
      </x:c>
      <x:c r="S86" s="26"/>
      <x:c r="T86" s="26"/>
    </x:row>
    <x:row r="87">
      <x:c r="C87" s="11" t="str">
        <x:v>L-TWG-ROL-30</x:v>
      </x:c>
      <x:c r="D87" s="11" t="str">
        <x:v>L-TWG</x:v>
      </x:c>
      <x:c r="E87" s="11" t="str">
        <x:v>Temporary works and crossing group</x:v>
      </x:c>
      <x:c r="F87" s="11" t="str">
        <x:v>Land Engineering</x:v>
      </x:c>
      <x:c r="G87" s="11" t="str">
        <x:v>ENGINEER</x:v>
      </x:c>
      <x:c r="H87" s="11" t="str">
        <x:v>ROL-30</x:v>
      </x:c>
      <x:c r="I87" s="18" t="n">
        <x:v>0.25</x:v>
      </x:c>
      <x:c r="J87" s="18" t="n">
        <x:f>INDEX('03 Formation Registry'!$J$6:$J$53,MATCH(D87,'03 Formation Registry'!$C$6:$C$53,0))</x:f>
        <x:v>3037.5</x:v>
      </x:c>
      <x:c r="K87" s="18" t="n">
        <x:f>I87*J87</x:f>
        <x:v>759.375</x:v>
      </x:c>
      <x:c r="L87" s="18" t="n">
        <x:f>INDEX('02 Cargo Classes'!$E$6:$E$15,MATCH(H87,'02 Cargo Classes'!$C$6:$C$15,0))</x:f>
        <x:v>30</x:v>
      </x:c>
      <x:c r="M87" s="18" t="n">
        <x:f>INDEX('02 Cargo Classes'!$G$6:$G$15,MATCH(H87,'02 Cargo Classes'!$C$6:$C$15,0))</x:f>
        <x:v>0.8</x:v>
      </x:c>
      <x:c r="N87" s="21" t="n">
        <x:f>ROUNDUP(K87/(L87*M87),0)</x:f>
        <x:v>32</x:v>
      </x:c>
      <x:c r="O87" s="18" t="n">
        <x:f>N87*INDEX('02 Cargo Classes'!$F$6:$F$15,MATCH(H87,'02 Cargo Classes'!$C$6:$C$15,0))*INDEX('02 Cargo Classes'!$H$6:$H$15,MATCH(H87,'02 Cargo Classes'!$C$6:$C$15,0))</x:f>
        <x:v>2040</x:v>
      </x:c>
      <x:c r="P87" s="11" t="n">
        <x:f>INDEX('02 Cargo Classes'!$I$6:$I$15,MATCH(H87,'02 Cargo Classes'!$C$6:$C$15,0))</x:f>
        <x:v>48</x:v>
      </x:c>
      <x:c r="Q87" s="11" t="str">
        <x:v>PKG-L-TWG</x:v>
      </x:c>
      <x:c r="R87" s="11" t="str">
        <x:v>Profile allocation; item BOM open</x:v>
      </x:c>
      <x:c r="S87" s="26"/>
      <x:c r="T87" s="26"/>
    </x:row>
    <x:row r="88">
      <x:c r="C88" s="11" t="str">
        <x:v>L-TWG-LIN-18</x:v>
      </x:c>
      <x:c r="D88" s="11" t="str">
        <x:v>L-TWG</x:v>
      </x:c>
      <x:c r="E88" s="11" t="str">
        <x:v>Temporary works and crossing group</x:v>
      </x:c>
      <x:c r="F88" s="11" t="str">
        <x:v>Land Engineering</x:v>
      </x:c>
      <x:c r="G88" s="11" t="str">
        <x:v>ENGINEER</x:v>
      </x:c>
      <x:c r="H88" s="11" t="str">
        <x:v>LIN-18</x:v>
      </x:c>
      <x:c r="I88" s="18" t="n">
        <x:v>0.1</x:v>
      </x:c>
      <x:c r="J88" s="18" t="n">
        <x:f>INDEX('03 Formation Registry'!$J$6:$J$53,MATCH(D88,'03 Formation Registry'!$C$6:$C$53,0))</x:f>
        <x:v>3037.5</x:v>
      </x:c>
      <x:c r="K88" s="18" t="n">
        <x:f>I88*J88</x:f>
        <x:v>303.75</x:v>
      </x:c>
      <x:c r="L88" s="18" t="n">
        <x:f>INDEX('02 Cargo Classes'!$E$6:$E$15,MATCH(H88,'02 Cargo Classes'!$C$6:$C$15,0))</x:f>
        <x:v>18</x:v>
      </x:c>
      <x:c r="M88" s="18" t="n">
        <x:f>INDEX('02 Cargo Classes'!$G$6:$G$15,MATCH(H88,'02 Cargo Classes'!$C$6:$C$15,0))</x:f>
        <x:v>0.8</x:v>
      </x:c>
      <x:c r="N88" s="21" t="n">
        <x:f>ROUNDUP(K88/(L88*M88),0)</x:f>
        <x:v>22</x:v>
      </x:c>
      <x:c r="O88" s="18" t="n">
        <x:f>N88*INDEX('02 Cargo Classes'!$F$6:$F$15,MATCH(H88,'02 Cargo Classes'!$C$6:$C$15,0))*INDEX('02 Cargo Classes'!$H$6:$H$15,MATCH(H88,'02 Cargo Classes'!$C$6:$C$15,0))</x:f>
        <x:v>968</x:v>
      </x:c>
      <x:c r="P88" s="11" t="n">
        <x:f>INDEX('02 Cargo Classes'!$I$6:$I$15,MATCH(H88,'02 Cargo Classes'!$C$6:$C$15,0))</x:f>
        <x:v>72</x:v>
      </x:c>
      <x:c r="Q88" s="11" t="str">
        <x:v>PKG-L-TWG</x:v>
      </x:c>
      <x:c r="R88" s="11" t="str">
        <x:v>Profile allocation; item BOM open</x:v>
      </x:c>
      <x:c r="S88" s="26"/>
      <x:c r="T88" s="26"/>
    </x:row>
    <x:row r="89">
      <x:c r="C89" s="11" t="str">
        <x:v>L-TWG-BLK-08</x:v>
      </x:c>
      <x:c r="D89" s="11" t="str">
        <x:v>L-TWG</x:v>
      </x:c>
      <x:c r="E89" s="11" t="str">
        <x:v>Temporary works and crossing group</x:v>
      </x:c>
      <x:c r="F89" s="11" t="str">
        <x:v>Land Engineering</x:v>
      </x:c>
      <x:c r="G89" s="11" t="str">
        <x:v>ENGINEER</x:v>
      </x:c>
      <x:c r="H89" s="11" t="str">
        <x:v>BLK-08</x:v>
      </x:c>
      <x:c r="I89" s="18" t="n">
        <x:v>0.04</x:v>
      </x:c>
      <x:c r="J89" s="18" t="n">
        <x:f>INDEX('03 Formation Registry'!$J$6:$J$53,MATCH(D89,'03 Formation Registry'!$C$6:$C$53,0))</x:f>
        <x:v>3037.5</x:v>
      </x:c>
      <x:c r="K89" s="18" t="n">
        <x:f>I89*J89</x:f>
        <x:v>121.5</x:v>
      </x:c>
      <x:c r="L89" s="18" t="n">
        <x:f>INDEX('02 Cargo Classes'!$E$6:$E$15,MATCH(H89,'02 Cargo Classes'!$C$6:$C$15,0))</x:f>
        <x:v>8</x:v>
      </x:c>
      <x:c r="M89" s="18" t="n">
        <x:f>INDEX('02 Cargo Classes'!$G$6:$G$15,MATCH(H89,'02 Cargo Classes'!$C$6:$C$15,0))</x:f>
        <x:v>0.8</x:v>
      </x:c>
      <x:c r="N89" s="21" t="n">
        <x:f>ROUNDUP(K89/(L89*M89),0)</x:f>
        <x:v>19</x:v>
      </x:c>
      <x:c r="O89" s="18" t="n">
        <x:f>N89*INDEX('02 Cargo Classes'!$F$6:$F$15,MATCH(H89,'02 Cargo Classes'!$C$6:$C$15,0))*INDEX('02 Cargo Classes'!$H$6:$H$15,MATCH(H89,'02 Cargo Classes'!$C$6:$C$15,0))</x:f>
        <x:v>969</x:v>
      </x:c>
      <x:c r="P89" s="11" t="n">
        <x:f>INDEX('02 Cargo Classes'!$I$6:$I$15,MATCH(H89,'02 Cargo Classes'!$C$6:$C$15,0))</x:f>
        <x:v>48</x:v>
      </x:c>
      <x:c r="Q89" s="11" t="str">
        <x:v>PKG-L-TWG</x:v>
      </x:c>
      <x:c r="R89" s="11" t="str">
        <x:v>Profile allocation; item BOM open</x:v>
      </x:c>
      <x:c r="S89" s="26"/>
      <x:c r="T89" s="26"/>
    </x:row>
    <x:row r="90">
      <x:c r="C90" s="11" t="str">
        <x:v>L-TWG-OOG-80</x:v>
      </x:c>
      <x:c r="D90" s="11" t="str">
        <x:v>L-TWG</x:v>
      </x:c>
      <x:c r="E90" s="11" t="str">
        <x:v>Temporary works and crossing group</x:v>
      </x:c>
      <x:c r="F90" s="11" t="str">
        <x:v>Land Engineering</x:v>
      </x:c>
      <x:c r="G90" s="11" t="str">
        <x:v>ENGINEER</x:v>
      </x:c>
      <x:c r="H90" s="11" t="str">
        <x:v>OOG-80</x:v>
      </x:c>
      <x:c r="I90" s="18" t="n">
        <x:v>0.1</x:v>
      </x:c>
      <x:c r="J90" s="18" t="n">
        <x:f>INDEX('03 Formation Registry'!$J$6:$J$53,MATCH(D90,'03 Formation Registry'!$C$6:$C$53,0))</x:f>
        <x:v>3037.5</x:v>
      </x:c>
      <x:c r="K90" s="18" t="n">
        <x:f>I90*J90</x:f>
        <x:v>303.75</x:v>
      </x:c>
      <x:c r="L90" s="18" t="n">
        <x:f>INDEX('02 Cargo Classes'!$E$6:$E$15,MATCH(H90,'02 Cargo Classes'!$C$6:$C$15,0))</x:f>
        <x:v>80</x:v>
      </x:c>
      <x:c r="M90" s="18" t="n">
        <x:f>INDEX('02 Cargo Classes'!$G$6:$G$15,MATCH(H90,'02 Cargo Classes'!$C$6:$C$15,0))</x:f>
        <x:v>0.75</x:v>
      </x:c>
      <x:c r="N90" s="21" t="n">
        <x:f>ROUNDUP(K90/(L90*M90),0)</x:f>
        <x:v>6</x:v>
      </x:c>
      <x:c r="O90" s="18" t="n">
        <x:f>N90*INDEX('02 Cargo Classes'!$F$6:$F$15,MATCH(H90,'02 Cargo Classes'!$C$6:$C$15,0))*INDEX('02 Cargo Classes'!$H$6:$H$15,MATCH(H90,'02 Cargo Classes'!$C$6:$C$15,0))</x:f>
        <x:v>1056</x:v>
      </x:c>
      <x:c r="P90" s="11" t="n">
        <x:f>INDEX('02 Cargo Classes'!$I$6:$I$15,MATCH(H90,'02 Cargo Classes'!$C$6:$C$15,0))</x:f>
        <x:v>72</x:v>
      </x:c>
      <x:c r="Q90" s="11" t="str">
        <x:v>PKG-L-TWG</x:v>
      </x:c>
      <x:c r="R90" s="11" t="str">
        <x:v>Profile allocation; item BOM open</x:v>
      </x:c>
      <x:c r="S90" s="26"/>
      <x:c r="T90" s="26"/>
    </x:row>
    <x:row r="91">
      <x:c r="C91" s="11" t="str">
        <x:v>L-GFG-APL-45</x:v>
      </x:c>
      <x:c r="D91" s="11" t="str">
        <x:v>L-GFG</x:v>
      </x:c>
      <x:c r="E91" s="11" t="str">
        <x:v>Ground fire and landscape group</x:v>
      </x:c>
      <x:c r="F91" s="11" t="str">
        <x:v>Land Engineering</x:v>
      </x:c>
      <x:c r="G91" s="11" t="str">
        <x:v>ENGINEER</x:v>
      </x:c>
      <x:c r="H91" s="11" t="str">
        <x:v>APL-45</x:v>
      </x:c>
      <x:c r="I91" s="18" t="n">
        <x:v>0.03</x:v>
      </x:c>
      <x:c r="J91" s="18" t="n">
        <x:f>INDEX('03 Formation Registry'!$J$6:$J$53,MATCH(D91,'03 Formation Registry'!$C$6:$C$53,0))</x:f>
        <x:v>3037.5</x:v>
      </x:c>
      <x:c r="K91" s="18" t="n">
        <x:f>I91*J91</x:f>
        <x:v>91.125</x:v>
      </x:c>
      <x:c r="L91" s="18" t="n">
        <x:f>INDEX('02 Cargo Classes'!$E$6:$E$15,MATCH(H91,'02 Cargo Classes'!$C$6:$C$15,0))</x:f>
        <x:v>4.5</x:v>
      </x:c>
      <x:c r="M91" s="18" t="n">
        <x:f>INDEX('02 Cargo Classes'!$G$6:$G$15,MATCH(H91,'02 Cargo Classes'!$C$6:$C$15,0))</x:f>
        <x:v>0.85</x:v>
      </x:c>
      <x:c r="N91" s="21" t="n">
        <x:f>ROUNDUP(K91/(L91*M91),0)</x:f>
        <x:v>24</x:v>
      </x:c>
      <x:c r="O91" s="18" t="n">
        <x:f>N91*INDEX('02 Cargo Classes'!$F$6:$F$15,MATCH(H91,'02 Cargo Classes'!$C$6:$C$15,0))*INDEX('02 Cargo Classes'!$H$6:$H$15,MATCH(H91,'02 Cargo Classes'!$C$6:$C$15,0))</x:f>
        <x:v>180</x:v>
      </x:c>
      <x:c r="P91" s="11" t="n">
        <x:f>INDEX('02 Cargo Classes'!$I$6:$I$15,MATCH(H91,'02 Cargo Classes'!$C$6:$C$15,0))</x:f>
        <x:v>24</x:v>
      </x:c>
      <x:c r="Q91" s="11" t="str">
        <x:v>PKG-L-GFG</x:v>
      </x:c>
      <x:c r="R91" s="11" t="str">
        <x:v>Profile allocation; item BOM open</x:v>
      </x:c>
      <x:c r="S91" s="26"/>
      <x:c r="T91" s="26"/>
    </x:row>
    <x:row r="92">
      <x:c r="C92" s="11" t="str">
        <x:v>L-GFG-ISO-18</x:v>
      </x:c>
      <x:c r="D92" s="11" t="str">
        <x:v>L-GFG</x:v>
      </x:c>
      <x:c r="E92" s="11" t="str">
        <x:v>Ground fire and landscape group</x:v>
      </x:c>
      <x:c r="F92" s="11" t="str">
        <x:v>Land Engineering</x:v>
      </x:c>
      <x:c r="G92" s="11" t="str">
        <x:v>ENGINEER</x:v>
      </x:c>
      <x:c r="H92" s="11" t="str">
        <x:v>ISO-18</x:v>
      </x:c>
      <x:c r="I92" s="18" t="n">
        <x:v>0.12</x:v>
      </x:c>
      <x:c r="J92" s="18" t="n">
        <x:f>INDEX('03 Formation Registry'!$J$6:$J$53,MATCH(D92,'03 Formation Registry'!$C$6:$C$53,0))</x:f>
        <x:v>3037.5</x:v>
      </x:c>
      <x:c r="K92" s="18" t="n">
        <x:f>I92*J92</x:f>
        <x:v>364.5</x:v>
      </x:c>
      <x:c r="L92" s="18" t="n">
        <x:f>INDEX('02 Cargo Classes'!$E$6:$E$15,MATCH(H92,'02 Cargo Classes'!$C$6:$C$15,0))</x:f>
        <x:v>18</x:v>
      </x:c>
      <x:c r="M92" s="18" t="n">
        <x:f>INDEX('02 Cargo Classes'!$G$6:$G$15,MATCH(H92,'02 Cargo Classes'!$C$6:$C$15,0))</x:f>
        <x:v>0.85</x:v>
      </x:c>
      <x:c r="N92" s="21" t="n">
        <x:f>ROUNDUP(K92/(L92*M92),0)</x:f>
        <x:v>24</x:v>
      </x:c>
      <x:c r="O92" s="18" t="n">
        <x:f>N92*INDEX('02 Cargo Classes'!$F$6:$F$15,MATCH(H92,'02 Cargo Classes'!$C$6:$C$15,0))*INDEX('02 Cargo Classes'!$H$6:$H$15,MATCH(H92,'02 Cargo Classes'!$C$6:$C$15,0))</x:f>
        <x:v>633.6</x:v>
      </x:c>
      <x:c r="P92" s="11" t="n">
        <x:f>INDEX('02 Cargo Classes'!$I$6:$I$15,MATCH(H92,'02 Cargo Classes'!$C$6:$C$15,0))</x:f>
        <x:v>48</x:v>
      </x:c>
      <x:c r="Q92" s="11" t="str">
        <x:v>PKG-L-GFG</x:v>
      </x:c>
      <x:c r="R92" s="11" t="str">
        <x:v>Profile allocation; item BOM open</x:v>
      </x:c>
      <x:c r="S92" s="26"/>
      <x:c r="T92" s="26"/>
    </x:row>
    <x:row r="93">
      <x:c r="C93" s="11" t="str">
        <x:v>L-GFG-COL-12</x:v>
      </x:c>
      <x:c r="D93" s="11" t="str">
        <x:v>L-GFG</x:v>
      </x:c>
      <x:c r="E93" s="11" t="str">
        <x:v>Ground fire and landscape group</x:v>
      </x:c>
      <x:c r="F93" s="11" t="str">
        <x:v>Land Engineering</x:v>
      </x:c>
      <x:c r="G93" s="11" t="str">
        <x:v>ENGINEER</x:v>
      </x:c>
      <x:c r="H93" s="11" t="str">
        <x:v>COL-12</x:v>
      </x:c>
      <x:c r="I93" s="18" t="n">
        <x:v>0.02</x:v>
      </x:c>
      <x:c r="J93" s="18" t="n">
        <x:f>INDEX('03 Formation Registry'!$J$6:$J$53,MATCH(D93,'03 Formation Registry'!$C$6:$C$53,0))</x:f>
        <x:v>3037.5</x:v>
      </x:c>
      <x:c r="K93" s="18" t="n">
        <x:f>I93*J93</x:f>
        <x:v>60.75</x:v>
      </x:c>
      <x:c r="L93" s="18" t="n">
        <x:f>INDEX('02 Cargo Classes'!$E$6:$E$15,MATCH(H93,'02 Cargo Classes'!$C$6:$C$15,0))</x:f>
        <x:v>12</x:v>
      </x:c>
      <x:c r="M93" s="18" t="n">
        <x:f>INDEX('02 Cargo Classes'!$G$6:$G$15,MATCH(H93,'02 Cargo Classes'!$C$6:$C$15,0))</x:f>
        <x:v>0.8</x:v>
      </x:c>
      <x:c r="N93" s="21" t="n">
        <x:f>ROUNDUP(K93/(L93*M93),0)</x:f>
        <x:v>7</x:v>
      </x:c>
      <x:c r="O93" s="18" t="n">
        <x:f>N93*INDEX('02 Cargo Classes'!$F$6:$F$15,MATCH(H93,'02 Cargo Classes'!$C$6:$C$15,0))*INDEX('02 Cargo Classes'!$H$6:$H$15,MATCH(H93,'02 Cargo Classes'!$C$6:$C$15,0))</x:f>
        <x:v>184.8</x:v>
      </x:c>
      <x:c r="P93" s="11" t="n">
        <x:f>INDEX('02 Cargo Classes'!$I$6:$I$15,MATCH(H93,'02 Cargo Classes'!$C$6:$C$15,0))</x:f>
        <x:v>24</x:v>
      </x:c>
      <x:c r="Q93" s="11" t="str">
        <x:v>PKG-L-GFG</x:v>
      </x:c>
      <x:c r="R93" s="11" t="str">
        <x:v>Profile allocation; item BOM open</x:v>
      </x:c>
      <x:c r="S93" s="26"/>
      <x:c r="T93" s="26"/>
    </x:row>
    <x:row r="94">
      <x:c r="C94" s="11" t="str">
        <x:v>L-GFG-BAT-22</x:v>
      </x:c>
      <x:c r="D94" s="11" t="str">
        <x:v>L-GFG</x:v>
      </x:c>
      <x:c r="E94" s="11" t="str">
        <x:v>Ground fire and landscape group</x:v>
      </x:c>
      <x:c r="F94" s="11" t="str">
        <x:v>Land Engineering</x:v>
      </x:c>
      <x:c r="G94" s="11" t="str">
        <x:v>ENGINEER</x:v>
      </x:c>
      <x:c r="H94" s="11" t="str">
        <x:v>BAT-22</x:v>
      </x:c>
      <x:c r="I94" s="18" t="n">
        <x:v>0.08</x:v>
      </x:c>
      <x:c r="J94" s="18" t="n">
        <x:f>INDEX('03 Formation Registry'!$J$6:$J$53,MATCH(D94,'03 Formation Registry'!$C$6:$C$53,0))</x:f>
        <x:v>3037.5</x:v>
      </x:c>
      <x:c r="K94" s="18" t="n">
        <x:f>I94*J94</x:f>
        <x:v>243</x:v>
      </x:c>
      <x:c r="L94" s="18" t="n">
        <x:f>INDEX('02 Cargo Classes'!$E$6:$E$15,MATCH(H94,'02 Cargo Classes'!$C$6:$C$15,0))</x:f>
        <x:v>22</x:v>
      </x:c>
      <x:c r="M94" s="18" t="n">
        <x:f>INDEX('02 Cargo Classes'!$G$6:$G$15,MATCH(H94,'02 Cargo Classes'!$C$6:$C$15,0))</x:f>
        <x:v>0.8</x:v>
      </x:c>
      <x:c r="N94" s="21" t="n">
        <x:f>ROUNDUP(K94/(L94*M94),0)</x:f>
        <x:v>14</x:v>
      </x:c>
      <x:c r="O94" s="18" t="n">
        <x:f>N94*INDEX('02 Cargo Classes'!$F$6:$F$15,MATCH(H94,'02 Cargo Classes'!$C$6:$C$15,0))*INDEX('02 Cargo Classes'!$H$6:$H$15,MATCH(H94,'02 Cargo Classes'!$C$6:$C$15,0))</x:f>
        <x:v>369.6</x:v>
      </x:c>
      <x:c r="P94" s="11" t="n">
        <x:f>INDEX('02 Cargo Classes'!$I$6:$I$15,MATCH(H94,'02 Cargo Classes'!$C$6:$C$15,0))</x:f>
        <x:v>48</x:v>
      </x:c>
      <x:c r="Q94" s="11" t="str">
        <x:v>PKG-L-GFG</x:v>
      </x:c>
      <x:c r="R94" s="11" t="str">
        <x:v>Profile allocation; item BOM open</x:v>
      </x:c>
      <x:c r="S94" s="26"/>
      <x:c r="T94" s="26"/>
    </x:row>
    <x:row r="95">
      <x:c r="C95" s="11" t="str">
        <x:v>L-GFG-TNK-20</x:v>
      </x:c>
      <x:c r="D95" s="11" t="str">
        <x:v>L-GFG</x:v>
      </x:c>
      <x:c r="E95" s="11" t="str">
        <x:v>Ground fire and landscape group</x:v>
      </x:c>
      <x:c r="F95" s="11" t="str">
        <x:v>Land Engineering</x:v>
      </x:c>
      <x:c r="G95" s="11" t="str">
        <x:v>ENGINEER</x:v>
      </x:c>
      <x:c r="H95" s="11" t="str">
        <x:v>TNK-20</x:v>
      </x:c>
      <x:c r="I95" s="18" t="n">
        <x:v>0.08</x:v>
      </x:c>
      <x:c r="J95" s="18" t="n">
        <x:f>INDEX('03 Formation Registry'!$J$6:$J$53,MATCH(D95,'03 Formation Registry'!$C$6:$C$53,0))</x:f>
        <x:v>3037.5</x:v>
      </x:c>
      <x:c r="K95" s="18" t="n">
        <x:f>I95*J95</x:f>
        <x:v>243</x:v>
      </x:c>
      <x:c r="L95" s="18" t="n">
        <x:f>INDEX('02 Cargo Classes'!$E$6:$E$15,MATCH(H95,'02 Cargo Classes'!$C$6:$C$15,0))</x:f>
        <x:v>20</x:v>
      </x:c>
      <x:c r="M95" s="18" t="n">
        <x:f>INDEX('02 Cargo Classes'!$G$6:$G$15,MATCH(H95,'02 Cargo Classes'!$C$6:$C$15,0))</x:f>
        <x:v>0.85</x:v>
      </x:c>
      <x:c r="N95" s="21" t="n">
        <x:f>ROUNDUP(K95/(L95*M95),0)</x:f>
        <x:v>15</x:v>
      </x:c>
      <x:c r="O95" s="18" t="n">
        <x:f>N95*INDEX('02 Cargo Classes'!$F$6:$F$15,MATCH(H95,'02 Cargo Classes'!$C$6:$C$15,0))*INDEX('02 Cargo Classes'!$H$6:$H$15,MATCH(H95,'02 Cargo Classes'!$C$6:$C$15,0))</x:f>
        <x:v>318.75</x:v>
      </x:c>
      <x:c r="P95" s="11" t="n">
        <x:f>INDEX('02 Cargo Classes'!$I$6:$I$15,MATCH(H95,'02 Cargo Classes'!$C$6:$C$15,0))</x:f>
        <x:v>48</x:v>
      </x:c>
      <x:c r="Q95" s="11" t="str">
        <x:v>PKG-L-GFG</x:v>
      </x:c>
      <x:c r="R95" s="11" t="str">
        <x:v>Profile allocation; item BOM open</x:v>
      </x:c>
      <x:c r="S95" s="26"/>
      <x:c r="T95" s="26"/>
    </x:row>
    <x:row r="96">
      <x:c r="C96" s="11" t="str">
        <x:v>L-GFG-FLR-24</x:v>
      </x:c>
      <x:c r="D96" s="11" t="str">
        <x:v>L-GFG</x:v>
      </x:c>
      <x:c r="E96" s="11" t="str">
        <x:v>Ground fire and landscape group</x:v>
      </x:c>
      <x:c r="F96" s="11" t="str">
        <x:v>Land Engineering</x:v>
      </x:c>
      <x:c r="G96" s="11" t="str">
        <x:v>ENGINEER</x:v>
      </x:c>
      <x:c r="H96" s="11" t="str">
        <x:v>FLR-24</x:v>
      </x:c>
      <x:c r="I96" s="18" t="n">
        <x:v>0.18</x:v>
      </x:c>
      <x:c r="J96" s="18" t="n">
        <x:f>INDEX('03 Formation Registry'!$J$6:$J$53,MATCH(D96,'03 Formation Registry'!$C$6:$C$53,0))</x:f>
        <x:v>3037.5</x:v>
      </x:c>
      <x:c r="K96" s="18" t="n">
        <x:f>I96*J96</x:f>
        <x:v>546.75</x:v>
      </x:c>
      <x:c r="L96" s="18" t="n">
        <x:f>INDEX('02 Cargo Classes'!$E$6:$E$15,MATCH(H96,'02 Cargo Classes'!$C$6:$C$15,0))</x:f>
        <x:v>24</x:v>
      </x:c>
      <x:c r="M96" s="18" t="n">
        <x:f>INDEX('02 Cargo Classes'!$G$6:$G$15,MATCH(H96,'02 Cargo Classes'!$C$6:$C$15,0))</x:f>
        <x:v>0.85</x:v>
      </x:c>
      <x:c r="N96" s="21" t="n">
        <x:f>ROUNDUP(K96/(L96*M96),0)</x:f>
        <x:v>27</x:v>
      </x:c>
      <x:c r="O96" s="18" t="n">
        <x:f>N96*INDEX('02 Cargo Classes'!$F$6:$F$15,MATCH(H96,'02 Cargo Classes'!$C$6:$C$15,0))*INDEX('02 Cargo Classes'!$H$6:$H$15,MATCH(H96,'02 Cargo Classes'!$C$6:$C$15,0))</x:f>
        <x:v>864</x:v>
      </x:c>
      <x:c r="P96" s="11" t="n">
        <x:f>INDEX('02 Cargo Classes'!$I$6:$I$15,MATCH(H96,'02 Cargo Classes'!$C$6:$C$15,0))</x:f>
        <x:v>48</x:v>
      </x:c>
      <x:c r="Q96" s="11" t="str">
        <x:v>PKG-L-GFG</x:v>
      </x:c>
      <x:c r="R96" s="11" t="str">
        <x:v>Profile allocation; item BOM open</x:v>
      </x:c>
      <x:c r="S96" s="26"/>
      <x:c r="T96" s="26"/>
    </x:row>
    <x:row r="97">
      <x:c r="C97" s="11" t="str">
        <x:v>L-GFG-ROL-30</x:v>
      </x:c>
      <x:c r="D97" s="11" t="str">
        <x:v>L-GFG</x:v>
      </x:c>
      <x:c r="E97" s="11" t="str">
        <x:v>Ground fire and landscape group</x:v>
      </x:c>
      <x:c r="F97" s="11" t="str">
        <x:v>Land Engineering</x:v>
      </x:c>
      <x:c r="G97" s="11" t="str">
        <x:v>ENGINEER</x:v>
      </x:c>
      <x:c r="H97" s="11" t="str">
        <x:v>ROL-30</x:v>
      </x:c>
      <x:c r="I97" s="18" t="n">
        <x:v>0.25</x:v>
      </x:c>
      <x:c r="J97" s="18" t="n">
        <x:f>INDEX('03 Formation Registry'!$J$6:$J$53,MATCH(D97,'03 Formation Registry'!$C$6:$C$53,0))</x:f>
        <x:v>3037.5</x:v>
      </x:c>
      <x:c r="K97" s="18" t="n">
        <x:f>I97*J97</x:f>
        <x:v>759.375</x:v>
      </x:c>
      <x:c r="L97" s="18" t="n">
        <x:f>INDEX('02 Cargo Classes'!$E$6:$E$15,MATCH(H97,'02 Cargo Classes'!$C$6:$C$15,0))</x:f>
        <x:v>30</x:v>
      </x:c>
      <x:c r="M97" s="18" t="n">
        <x:f>INDEX('02 Cargo Classes'!$G$6:$G$15,MATCH(H97,'02 Cargo Classes'!$C$6:$C$15,0))</x:f>
        <x:v>0.8</x:v>
      </x:c>
      <x:c r="N97" s="21" t="n">
        <x:f>ROUNDUP(K97/(L97*M97),0)</x:f>
        <x:v>32</x:v>
      </x:c>
      <x:c r="O97" s="18" t="n">
        <x:f>N97*INDEX('02 Cargo Classes'!$F$6:$F$15,MATCH(H97,'02 Cargo Classes'!$C$6:$C$15,0))*INDEX('02 Cargo Classes'!$H$6:$H$15,MATCH(H97,'02 Cargo Classes'!$C$6:$C$15,0))</x:f>
        <x:v>2040</x:v>
      </x:c>
      <x:c r="P97" s="11" t="n">
        <x:f>INDEX('02 Cargo Classes'!$I$6:$I$15,MATCH(H97,'02 Cargo Classes'!$C$6:$C$15,0))</x:f>
        <x:v>48</x:v>
      </x:c>
      <x:c r="Q97" s="11" t="str">
        <x:v>PKG-L-GFG</x:v>
      </x:c>
      <x:c r="R97" s="11" t="str">
        <x:v>Profile allocation; item BOM open</x:v>
      </x:c>
      <x:c r="S97" s="26"/>
      <x:c r="T97" s="26"/>
    </x:row>
    <x:row r="98">
      <x:c r="C98" s="11" t="str">
        <x:v>L-GFG-LIN-18</x:v>
      </x:c>
      <x:c r="D98" s="11" t="str">
        <x:v>L-GFG</x:v>
      </x:c>
      <x:c r="E98" s="11" t="str">
        <x:v>Ground fire and landscape group</x:v>
      </x:c>
      <x:c r="F98" s="11" t="str">
        <x:v>Land Engineering</x:v>
      </x:c>
      <x:c r="G98" s="11" t="str">
        <x:v>ENGINEER</x:v>
      </x:c>
      <x:c r="H98" s="11" t="str">
        <x:v>LIN-18</x:v>
      </x:c>
      <x:c r="I98" s="18" t="n">
        <x:v>0.1</x:v>
      </x:c>
      <x:c r="J98" s="18" t="n">
        <x:f>INDEX('03 Formation Registry'!$J$6:$J$53,MATCH(D98,'03 Formation Registry'!$C$6:$C$53,0))</x:f>
        <x:v>3037.5</x:v>
      </x:c>
      <x:c r="K98" s="18" t="n">
        <x:f>I98*J98</x:f>
        <x:v>303.75</x:v>
      </x:c>
      <x:c r="L98" s="18" t="n">
        <x:f>INDEX('02 Cargo Classes'!$E$6:$E$15,MATCH(H98,'02 Cargo Classes'!$C$6:$C$15,0))</x:f>
        <x:v>18</x:v>
      </x:c>
      <x:c r="M98" s="18" t="n">
        <x:f>INDEX('02 Cargo Classes'!$G$6:$G$15,MATCH(H98,'02 Cargo Classes'!$C$6:$C$15,0))</x:f>
        <x:v>0.8</x:v>
      </x:c>
      <x:c r="N98" s="21" t="n">
        <x:f>ROUNDUP(K98/(L98*M98),0)</x:f>
        <x:v>22</x:v>
      </x:c>
      <x:c r="O98" s="18" t="n">
        <x:f>N98*INDEX('02 Cargo Classes'!$F$6:$F$15,MATCH(H98,'02 Cargo Classes'!$C$6:$C$15,0))*INDEX('02 Cargo Classes'!$H$6:$H$15,MATCH(H98,'02 Cargo Classes'!$C$6:$C$15,0))</x:f>
        <x:v>968</x:v>
      </x:c>
      <x:c r="P98" s="11" t="n">
        <x:f>INDEX('02 Cargo Classes'!$I$6:$I$15,MATCH(H98,'02 Cargo Classes'!$C$6:$C$15,0))</x:f>
        <x:v>72</x:v>
      </x:c>
      <x:c r="Q98" s="11" t="str">
        <x:v>PKG-L-GFG</x:v>
      </x:c>
      <x:c r="R98" s="11" t="str">
        <x:v>Profile allocation; item BOM open</x:v>
      </x:c>
      <x:c r="S98" s="26"/>
      <x:c r="T98" s="26"/>
    </x:row>
    <x:row r="99">
      <x:c r="C99" s="11" t="str">
        <x:v>L-GFG-BLK-08</x:v>
      </x:c>
      <x:c r="D99" s="11" t="str">
        <x:v>L-GFG</x:v>
      </x:c>
      <x:c r="E99" s="11" t="str">
        <x:v>Ground fire and landscape group</x:v>
      </x:c>
      <x:c r="F99" s="11" t="str">
        <x:v>Land Engineering</x:v>
      </x:c>
      <x:c r="G99" s="11" t="str">
        <x:v>ENGINEER</x:v>
      </x:c>
      <x:c r="H99" s="11" t="str">
        <x:v>BLK-08</x:v>
      </x:c>
      <x:c r="I99" s="18" t="n">
        <x:v>0.04</x:v>
      </x:c>
      <x:c r="J99" s="18" t="n">
        <x:f>INDEX('03 Formation Registry'!$J$6:$J$53,MATCH(D99,'03 Formation Registry'!$C$6:$C$53,0))</x:f>
        <x:v>3037.5</x:v>
      </x:c>
      <x:c r="K99" s="18" t="n">
        <x:f>I99*J99</x:f>
        <x:v>121.5</x:v>
      </x:c>
      <x:c r="L99" s="18" t="n">
        <x:f>INDEX('02 Cargo Classes'!$E$6:$E$15,MATCH(H99,'02 Cargo Classes'!$C$6:$C$15,0))</x:f>
        <x:v>8</x:v>
      </x:c>
      <x:c r="M99" s="18" t="n">
        <x:f>INDEX('02 Cargo Classes'!$G$6:$G$15,MATCH(H99,'02 Cargo Classes'!$C$6:$C$15,0))</x:f>
        <x:v>0.8</x:v>
      </x:c>
      <x:c r="N99" s="21" t="n">
        <x:f>ROUNDUP(K99/(L99*M99),0)</x:f>
        <x:v>19</x:v>
      </x:c>
      <x:c r="O99" s="18" t="n">
        <x:f>N99*INDEX('02 Cargo Classes'!$F$6:$F$15,MATCH(H99,'02 Cargo Classes'!$C$6:$C$15,0))*INDEX('02 Cargo Classes'!$H$6:$H$15,MATCH(H99,'02 Cargo Classes'!$C$6:$C$15,0))</x:f>
        <x:v>969</x:v>
      </x:c>
      <x:c r="P99" s="11" t="n">
        <x:f>INDEX('02 Cargo Classes'!$I$6:$I$15,MATCH(H99,'02 Cargo Classes'!$C$6:$C$15,0))</x:f>
        <x:v>48</x:v>
      </x:c>
      <x:c r="Q99" s="11" t="str">
        <x:v>PKG-L-GFG</x:v>
      </x:c>
      <x:c r="R99" s="11" t="str">
        <x:v>Profile allocation; item BOM open</x:v>
      </x:c>
      <x:c r="S99" s="26"/>
      <x:c r="T99" s="26"/>
    </x:row>
    <x:row r="100">
      <x:c r="C100" s="11" t="str">
        <x:v>L-GFG-OOG-80</x:v>
      </x:c>
      <x:c r="D100" s="11" t="str">
        <x:v>L-GFG</x:v>
      </x:c>
      <x:c r="E100" s="11" t="str">
        <x:v>Ground fire and landscape group</x:v>
      </x:c>
      <x:c r="F100" s="11" t="str">
        <x:v>Land Engineering</x:v>
      </x:c>
      <x:c r="G100" s="11" t="str">
        <x:v>ENGINEER</x:v>
      </x:c>
      <x:c r="H100" s="11" t="str">
        <x:v>OOG-80</x:v>
      </x:c>
      <x:c r="I100" s="18" t="n">
        <x:v>0.1</x:v>
      </x:c>
      <x:c r="J100" s="18" t="n">
        <x:f>INDEX('03 Formation Registry'!$J$6:$J$53,MATCH(D100,'03 Formation Registry'!$C$6:$C$53,0))</x:f>
        <x:v>3037.5</x:v>
      </x:c>
      <x:c r="K100" s="18" t="n">
        <x:f>I100*J100</x:f>
        <x:v>303.75</x:v>
      </x:c>
      <x:c r="L100" s="18" t="n">
        <x:f>INDEX('02 Cargo Classes'!$E$6:$E$15,MATCH(H100,'02 Cargo Classes'!$C$6:$C$15,0))</x:f>
        <x:v>80</x:v>
      </x:c>
      <x:c r="M100" s="18" t="n">
        <x:f>INDEX('02 Cargo Classes'!$G$6:$G$15,MATCH(H100,'02 Cargo Classes'!$C$6:$C$15,0))</x:f>
        <x:v>0.75</x:v>
      </x:c>
      <x:c r="N100" s="21" t="n">
        <x:f>ROUNDUP(K100/(L100*M100),0)</x:f>
        <x:v>6</x:v>
      </x:c>
      <x:c r="O100" s="18" t="n">
        <x:f>N100*INDEX('02 Cargo Classes'!$F$6:$F$15,MATCH(H100,'02 Cargo Classes'!$C$6:$C$15,0))*INDEX('02 Cargo Classes'!$H$6:$H$15,MATCH(H100,'02 Cargo Classes'!$C$6:$C$15,0))</x:f>
        <x:v>1056</x:v>
      </x:c>
      <x:c r="P100" s="11" t="n">
        <x:f>INDEX('02 Cargo Classes'!$I$6:$I$15,MATCH(H100,'02 Cargo Classes'!$C$6:$C$15,0))</x:f>
        <x:v>72</x:v>
      </x:c>
      <x:c r="Q100" s="11" t="str">
        <x:v>PKG-L-GFG</x:v>
      </x:c>
      <x:c r="R100" s="11" t="str">
        <x:v>Profile allocation; item BOM open</x:v>
      </x:c>
      <x:c r="S100" s="26"/>
      <x:c r="T100" s="26"/>
    </x:row>
    <x:row r="101">
      <x:c r="C101" s="11" t="str">
        <x:v>A-SMW-APL-45</x:v>
      </x:c>
      <x:c r="D101" s="11" t="str">
        <x:v>A-SMW</x:v>
      </x:c>
      <x:c r="E101" s="11" t="str">
        <x:v>Strategic mobility wing</x:v>
      </x:c>
      <x:c r="F101" s="11" t="str">
        <x:v>Air Response</x:v>
      </x:c>
      <x:c r="G101" s="11" t="str">
        <x:v>AVIATION</x:v>
      </x:c>
      <x:c r="H101" s="11" t="str">
        <x:v>APL-45</x:v>
      </x:c>
      <x:c r="I101" s="18" t="n">
        <x:v>0.08</x:v>
      </x:c>
      <x:c r="J101" s="18" t="n">
        <x:f>INDEX('03 Formation Registry'!$J$6:$J$53,MATCH(D101,'03 Formation Registry'!$C$6:$C$53,0))</x:f>
        <x:v>2812.5</x:v>
      </x:c>
      <x:c r="K101" s="18" t="n">
        <x:f>I101*J101</x:f>
        <x:v>225</x:v>
      </x:c>
      <x:c r="L101" s="18" t="n">
        <x:f>INDEX('02 Cargo Classes'!$E$6:$E$15,MATCH(H101,'02 Cargo Classes'!$C$6:$C$15,0))</x:f>
        <x:v>4.5</x:v>
      </x:c>
      <x:c r="M101" s="18" t="n">
        <x:f>INDEX('02 Cargo Classes'!$G$6:$G$15,MATCH(H101,'02 Cargo Classes'!$C$6:$C$15,0))</x:f>
        <x:v>0.85</x:v>
      </x:c>
      <x:c r="N101" s="21" t="n">
        <x:f>ROUNDUP(K101/(L101*M101),0)</x:f>
        <x:v>59</x:v>
      </x:c>
      <x:c r="O101" s="18" t="n">
        <x:f>N101*INDEX('02 Cargo Classes'!$F$6:$F$15,MATCH(H101,'02 Cargo Classes'!$C$6:$C$15,0))*INDEX('02 Cargo Classes'!$H$6:$H$15,MATCH(H101,'02 Cargo Classes'!$C$6:$C$15,0))</x:f>
        <x:v>442.5</x:v>
      </x:c>
      <x:c r="P101" s="11" t="n">
        <x:f>INDEX('02 Cargo Classes'!$I$6:$I$15,MATCH(H101,'02 Cargo Classes'!$C$6:$C$15,0))</x:f>
        <x:v>24</x:v>
      </x:c>
      <x:c r="Q101" s="11" t="str">
        <x:v>PKG-A-SMW</x:v>
      </x:c>
      <x:c r="R101" s="11" t="str">
        <x:v>Profile allocation; item BOM open</x:v>
      </x:c>
      <x:c r="S101" s="26"/>
      <x:c r="T101" s="26"/>
    </x:row>
    <x:row r="102">
      <x:c r="C102" s="11" t="str">
        <x:v>A-SMW-ISO-18</x:v>
      </x:c>
      <x:c r="D102" s="11" t="str">
        <x:v>A-SMW</x:v>
      </x:c>
      <x:c r="E102" s="11" t="str">
        <x:v>Strategic mobility wing</x:v>
      </x:c>
      <x:c r="F102" s="11" t="str">
        <x:v>Air Response</x:v>
      </x:c>
      <x:c r="G102" s="11" t="str">
        <x:v>AVIATION</x:v>
      </x:c>
      <x:c r="H102" s="11" t="str">
        <x:v>ISO-18</x:v>
      </x:c>
      <x:c r="I102" s="18" t="n">
        <x:v>0.12</x:v>
      </x:c>
      <x:c r="J102" s="18" t="n">
        <x:f>INDEX('03 Formation Registry'!$J$6:$J$53,MATCH(D102,'03 Formation Registry'!$C$6:$C$53,0))</x:f>
        <x:v>2812.5</x:v>
      </x:c>
      <x:c r="K102" s="18" t="n">
        <x:f>I102*J102</x:f>
        <x:v>337.5</x:v>
      </x:c>
      <x:c r="L102" s="18" t="n">
        <x:f>INDEX('02 Cargo Classes'!$E$6:$E$15,MATCH(H102,'02 Cargo Classes'!$C$6:$C$15,0))</x:f>
        <x:v>18</x:v>
      </x:c>
      <x:c r="M102" s="18" t="n">
        <x:f>INDEX('02 Cargo Classes'!$G$6:$G$15,MATCH(H102,'02 Cargo Classes'!$C$6:$C$15,0))</x:f>
        <x:v>0.85</x:v>
      </x:c>
      <x:c r="N102" s="21" t="n">
        <x:f>ROUNDUP(K102/(L102*M102),0)</x:f>
        <x:v>23</x:v>
      </x:c>
      <x:c r="O102" s="18" t="n">
        <x:f>N102*INDEX('02 Cargo Classes'!$F$6:$F$15,MATCH(H102,'02 Cargo Classes'!$C$6:$C$15,0))*INDEX('02 Cargo Classes'!$H$6:$H$15,MATCH(H102,'02 Cargo Classes'!$C$6:$C$15,0))</x:f>
        <x:v>607.2</x:v>
      </x:c>
      <x:c r="P102" s="11" t="n">
        <x:f>INDEX('02 Cargo Classes'!$I$6:$I$15,MATCH(H102,'02 Cargo Classes'!$C$6:$C$15,0))</x:f>
        <x:v>48</x:v>
      </x:c>
      <x:c r="Q102" s="11" t="str">
        <x:v>PKG-A-SMW</x:v>
      </x:c>
      <x:c r="R102" s="11" t="str">
        <x:v>Profile allocation; item BOM open</x:v>
      </x:c>
      <x:c r="S102" s="26"/>
      <x:c r="T102" s="26"/>
    </x:row>
    <x:row r="103">
      <x:c r="C103" s="11" t="str">
        <x:v>A-SMW-COL-12</x:v>
      </x:c>
      <x:c r="D103" s="11" t="str">
        <x:v>A-SMW</x:v>
      </x:c>
      <x:c r="E103" s="11" t="str">
        <x:v>Strategic mobility wing</x:v>
      </x:c>
      <x:c r="F103" s="11" t="str">
        <x:v>Air Response</x:v>
      </x:c>
      <x:c r="G103" s="11" t="str">
        <x:v>AVIATION</x:v>
      </x:c>
      <x:c r="H103" s="11" t="str">
        <x:v>COL-12</x:v>
      </x:c>
      <x:c r="I103" s="18" t="n">
        <x:v>0.03</x:v>
      </x:c>
      <x:c r="J103" s="18" t="n">
        <x:f>INDEX('03 Formation Registry'!$J$6:$J$53,MATCH(D103,'03 Formation Registry'!$C$6:$C$53,0))</x:f>
        <x:v>2812.5</x:v>
      </x:c>
      <x:c r="K103" s="18" t="n">
        <x:f>I103*J103</x:f>
        <x:v>84.375</x:v>
      </x:c>
      <x:c r="L103" s="18" t="n">
        <x:f>INDEX('02 Cargo Classes'!$E$6:$E$15,MATCH(H103,'02 Cargo Classes'!$C$6:$C$15,0))</x:f>
        <x:v>12</x:v>
      </x:c>
      <x:c r="M103" s="18" t="n">
        <x:f>INDEX('02 Cargo Classes'!$G$6:$G$15,MATCH(H103,'02 Cargo Classes'!$C$6:$C$15,0))</x:f>
        <x:v>0.8</x:v>
      </x:c>
      <x:c r="N103" s="21" t="n">
        <x:f>ROUNDUP(K103/(L103*M103),0)</x:f>
        <x:v>9</x:v>
      </x:c>
      <x:c r="O103" s="18" t="n">
        <x:f>N103*INDEX('02 Cargo Classes'!$F$6:$F$15,MATCH(H103,'02 Cargo Classes'!$C$6:$C$15,0))*INDEX('02 Cargo Classes'!$H$6:$H$15,MATCH(H103,'02 Cargo Classes'!$C$6:$C$15,0))</x:f>
        <x:v>237.60000000000002</x:v>
      </x:c>
      <x:c r="P103" s="11" t="n">
        <x:f>INDEX('02 Cargo Classes'!$I$6:$I$15,MATCH(H103,'02 Cargo Classes'!$C$6:$C$15,0))</x:f>
        <x:v>24</x:v>
      </x:c>
      <x:c r="Q103" s="11" t="str">
        <x:v>PKG-A-SMW</x:v>
      </x:c>
      <x:c r="R103" s="11" t="str">
        <x:v>Profile allocation; item BOM open</x:v>
      </x:c>
      <x:c r="S103" s="26"/>
      <x:c r="T103" s="26"/>
    </x:row>
    <x:row r="104">
      <x:c r="C104" s="11" t="str">
        <x:v>A-SMW-BAT-22</x:v>
      </x:c>
      <x:c r="D104" s="11" t="str">
        <x:v>A-SMW</x:v>
      </x:c>
      <x:c r="E104" s="11" t="str">
        <x:v>Strategic mobility wing</x:v>
      </x:c>
      <x:c r="F104" s="11" t="str">
        <x:v>Air Response</x:v>
      </x:c>
      <x:c r="G104" s="11" t="str">
        <x:v>AVIATION</x:v>
      </x:c>
      <x:c r="H104" s="11" t="str">
        <x:v>BAT-22</x:v>
      </x:c>
      <x:c r="I104" s="18" t="n">
        <x:v>0.08</x:v>
      </x:c>
      <x:c r="J104" s="18" t="n">
        <x:f>INDEX('03 Formation Registry'!$J$6:$J$53,MATCH(D104,'03 Formation Registry'!$C$6:$C$53,0))</x:f>
        <x:v>2812.5</x:v>
      </x:c>
      <x:c r="K104" s="18" t="n">
        <x:f>I104*J104</x:f>
        <x:v>225</x:v>
      </x:c>
      <x:c r="L104" s="18" t="n">
        <x:f>INDEX('02 Cargo Classes'!$E$6:$E$15,MATCH(H104,'02 Cargo Classes'!$C$6:$C$15,0))</x:f>
        <x:v>22</x:v>
      </x:c>
      <x:c r="M104" s="18" t="n">
        <x:f>INDEX('02 Cargo Classes'!$G$6:$G$15,MATCH(H104,'02 Cargo Classes'!$C$6:$C$15,0))</x:f>
        <x:v>0.8</x:v>
      </x:c>
      <x:c r="N104" s="21" t="n">
        <x:f>ROUNDUP(K104/(L104*M104),0)</x:f>
        <x:v>13</x:v>
      </x:c>
      <x:c r="O104" s="18" t="n">
        <x:f>N104*INDEX('02 Cargo Classes'!$F$6:$F$15,MATCH(H104,'02 Cargo Classes'!$C$6:$C$15,0))*INDEX('02 Cargo Classes'!$H$6:$H$15,MATCH(H104,'02 Cargo Classes'!$C$6:$C$15,0))</x:f>
        <x:v>343.20000000000005</x:v>
      </x:c>
      <x:c r="P104" s="11" t="n">
        <x:f>INDEX('02 Cargo Classes'!$I$6:$I$15,MATCH(H104,'02 Cargo Classes'!$C$6:$C$15,0))</x:f>
        <x:v>48</x:v>
      </x:c>
      <x:c r="Q104" s="11" t="str">
        <x:v>PKG-A-SMW</x:v>
      </x:c>
      <x:c r="R104" s="11" t="str">
        <x:v>Profile allocation; item BOM open</x:v>
      </x:c>
      <x:c r="S104" s="26"/>
      <x:c r="T104" s="26"/>
    </x:row>
    <x:row r="105">
      <x:c r="C105" s="11" t="str">
        <x:v>A-SMW-TNK-20</x:v>
      </x:c>
      <x:c r="D105" s="11" t="str">
        <x:v>A-SMW</x:v>
      </x:c>
      <x:c r="E105" s="11" t="str">
        <x:v>Strategic mobility wing</x:v>
      </x:c>
      <x:c r="F105" s="11" t="str">
        <x:v>Air Response</x:v>
      </x:c>
      <x:c r="G105" s="11" t="str">
        <x:v>AVIATION</x:v>
      </x:c>
      <x:c r="H105" s="11" t="str">
        <x:v>TNK-20</x:v>
      </x:c>
      <x:c r="I105" s="18" t="n">
        <x:v>0.1</x:v>
      </x:c>
      <x:c r="J105" s="18" t="n">
        <x:f>INDEX('03 Formation Registry'!$J$6:$J$53,MATCH(D105,'03 Formation Registry'!$C$6:$C$53,0))</x:f>
        <x:v>2812.5</x:v>
      </x:c>
      <x:c r="K105" s="18" t="n">
        <x:f>I105*J105</x:f>
        <x:v>281.25</x:v>
      </x:c>
      <x:c r="L105" s="18" t="n">
        <x:f>INDEX('02 Cargo Classes'!$E$6:$E$15,MATCH(H105,'02 Cargo Classes'!$C$6:$C$15,0))</x:f>
        <x:v>20</x:v>
      </x:c>
      <x:c r="M105" s="18" t="n">
        <x:f>INDEX('02 Cargo Classes'!$G$6:$G$15,MATCH(H105,'02 Cargo Classes'!$C$6:$C$15,0))</x:f>
        <x:v>0.85</x:v>
      </x:c>
      <x:c r="N105" s="21" t="n">
        <x:f>ROUNDUP(K105/(L105*M105),0)</x:f>
        <x:v>17</x:v>
      </x:c>
      <x:c r="O105" s="18" t="n">
        <x:f>N105*INDEX('02 Cargo Classes'!$F$6:$F$15,MATCH(H105,'02 Cargo Classes'!$C$6:$C$15,0))*INDEX('02 Cargo Classes'!$H$6:$H$15,MATCH(H105,'02 Cargo Classes'!$C$6:$C$15,0))</x:f>
        <x:v>361.25</x:v>
      </x:c>
      <x:c r="P105" s="11" t="n">
        <x:f>INDEX('02 Cargo Classes'!$I$6:$I$15,MATCH(H105,'02 Cargo Classes'!$C$6:$C$15,0))</x:f>
        <x:v>48</x:v>
      </x:c>
      <x:c r="Q105" s="11" t="str">
        <x:v>PKG-A-SMW</x:v>
      </x:c>
      <x:c r="R105" s="11" t="str">
        <x:v>Profile allocation; item BOM open</x:v>
      </x:c>
      <x:c r="S105" s="26"/>
      <x:c r="T105" s="26"/>
    </x:row>
    <x:row r="106">
      <x:c r="C106" s="11" t="str">
        <x:v>A-SMW-FLR-24</x:v>
      </x:c>
      <x:c r="D106" s="11" t="str">
        <x:v>A-SMW</x:v>
      </x:c>
      <x:c r="E106" s="11" t="str">
        <x:v>Strategic mobility wing</x:v>
      </x:c>
      <x:c r="F106" s="11" t="str">
        <x:v>Air Response</x:v>
      </x:c>
      <x:c r="G106" s="11" t="str">
        <x:v>AVIATION</x:v>
      </x:c>
      <x:c r="H106" s="11" t="str">
        <x:v>FLR-24</x:v>
      </x:c>
      <x:c r="I106" s="18" t="n">
        <x:v>0.15</x:v>
      </x:c>
      <x:c r="J106" s="18" t="n">
        <x:f>INDEX('03 Formation Registry'!$J$6:$J$53,MATCH(D106,'03 Formation Registry'!$C$6:$C$53,0))</x:f>
        <x:v>2812.5</x:v>
      </x:c>
      <x:c r="K106" s="18" t="n">
        <x:f>I106*J106</x:f>
        <x:v>421.875</x:v>
      </x:c>
      <x:c r="L106" s="18" t="n">
        <x:f>INDEX('02 Cargo Classes'!$E$6:$E$15,MATCH(H106,'02 Cargo Classes'!$C$6:$C$15,0))</x:f>
        <x:v>24</x:v>
      </x:c>
      <x:c r="M106" s="18" t="n">
        <x:f>INDEX('02 Cargo Classes'!$G$6:$G$15,MATCH(H106,'02 Cargo Classes'!$C$6:$C$15,0))</x:f>
        <x:v>0.85</x:v>
      </x:c>
      <x:c r="N106" s="21" t="n">
        <x:f>ROUNDUP(K106/(L106*M106),0)</x:f>
        <x:v>21</x:v>
      </x:c>
      <x:c r="O106" s="18" t="n">
        <x:f>N106*INDEX('02 Cargo Classes'!$F$6:$F$15,MATCH(H106,'02 Cargo Classes'!$C$6:$C$15,0))*INDEX('02 Cargo Classes'!$H$6:$H$15,MATCH(H106,'02 Cargo Classes'!$C$6:$C$15,0))</x:f>
        <x:v>672</x:v>
      </x:c>
      <x:c r="P106" s="11" t="n">
        <x:f>INDEX('02 Cargo Classes'!$I$6:$I$15,MATCH(H106,'02 Cargo Classes'!$C$6:$C$15,0))</x:f>
        <x:v>48</x:v>
      </x:c>
      <x:c r="Q106" s="11" t="str">
        <x:v>PKG-A-SMW</x:v>
      </x:c>
      <x:c r="R106" s="11" t="str">
        <x:v>Profile allocation; item BOM open</x:v>
      </x:c>
      <x:c r="S106" s="26"/>
      <x:c r="T106" s="26"/>
    </x:row>
    <x:row r="107">
      <x:c r="C107" s="11" t="str">
        <x:v>A-SMW-ROL-30</x:v>
      </x:c>
      <x:c r="D107" s="11" t="str">
        <x:v>A-SMW</x:v>
      </x:c>
      <x:c r="E107" s="11" t="str">
        <x:v>Strategic mobility wing</x:v>
      </x:c>
      <x:c r="F107" s="11" t="str">
        <x:v>Air Response</x:v>
      </x:c>
      <x:c r="G107" s="11" t="str">
        <x:v>AVIATION</x:v>
      </x:c>
      <x:c r="H107" s="11" t="str">
        <x:v>ROL-30</x:v>
      </x:c>
      <x:c r="I107" s="18" t="n">
        <x:v>0.18</x:v>
      </x:c>
      <x:c r="J107" s="18" t="n">
        <x:f>INDEX('03 Formation Registry'!$J$6:$J$53,MATCH(D107,'03 Formation Registry'!$C$6:$C$53,0))</x:f>
        <x:v>2812.5</x:v>
      </x:c>
      <x:c r="K107" s="18" t="n">
        <x:f>I107*J107</x:f>
        <x:v>506.25</x:v>
      </x:c>
      <x:c r="L107" s="18" t="n">
        <x:f>INDEX('02 Cargo Classes'!$E$6:$E$15,MATCH(H107,'02 Cargo Classes'!$C$6:$C$15,0))</x:f>
        <x:v>30</x:v>
      </x:c>
      <x:c r="M107" s="18" t="n">
        <x:f>INDEX('02 Cargo Classes'!$G$6:$G$15,MATCH(H107,'02 Cargo Classes'!$C$6:$C$15,0))</x:f>
        <x:v>0.8</x:v>
      </x:c>
      <x:c r="N107" s="21" t="n">
        <x:f>ROUNDUP(K107/(L107*M107),0)</x:f>
        <x:v>22</x:v>
      </x:c>
      <x:c r="O107" s="18" t="n">
        <x:f>N107*INDEX('02 Cargo Classes'!$F$6:$F$15,MATCH(H107,'02 Cargo Classes'!$C$6:$C$15,0))*INDEX('02 Cargo Classes'!$H$6:$H$15,MATCH(H107,'02 Cargo Classes'!$C$6:$C$15,0))</x:f>
        <x:v>1402.5</x:v>
      </x:c>
      <x:c r="P107" s="11" t="n">
        <x:f>INDEX('02 Cargo Classes'!$I$6:$I$15,MATCH(H107,'02 Cargo Classes'!$C$6:$C$15,0))</x:f>
        <x:v>48</x:v>
      </x:c>
      <x:c r="Q107" s="11" t="str">
        <x:v>PKG-A-SMW</x:v>
      </x:c>
      <x:c r="R107" s="11" t="str">
        <x:v>Profile allocation; item BOM open</x:v>
      </x:c>
      <x:c r="S107" s="26"/>
      <x:c r="T107" s="26"/>
    </x:row>
    <x:row r="108">
      <x:c r="C108" s="11" t="str">
        <x:v>A-SMW-LIN-18</x:v>
      </x:c>
      <x:c r="D108" s="11" t="str">
        <x:v>A-SMW</x:v>
      </x:c>
      <x:c r="E108" s="11" t="str">
        <x:v>Strategic mobility wing</x:v>
      </x:c>
      <x:c r="F108" s="11" t="str">
        <x:v>Air Response</x:v>
      </x:c>
      <x:c r="G108" s="11" t="str">
        <x:v>AVIATION</x:v>
      </x:c>
      <x:c r="H108" s="11" t="str">
        <x:v>LIN-18</x:v>
      </x:c>
      <x:c r="I108" s="18" t="n">
        <x:v>0.04</x:v>
      </x:c>
      <x:c r="J108" s="18" t="n">
        <x:f>INDEX('03 Formation Registry'!$J$6:$J$53,MATCH(D108,'03 Formation Registry'!$C$6:$C$53,0))</x:f>
        <x:v>2812.5</x:v>
      </x:c>
      <x:c r="K108" s="18" t="n">
        <x:f>I108*J108</x:f>
        <x:v>112.5</x:v>
      </x:c>
      <x:c r="L108" s="18" t="n">
        <x:f>INDEX('02 Cargo Classes'!$E$6:$E$15,MATCH(H108,'02 Cargo Classes'!$C$6:$C$15,0))</x:f>
        <x:v>18</x:v>
      </x:c>
      <x:c r="M108" s="18" t="n">
        <x:f>INDEX('02 Cargo Classes'!$G$6:$G$15,MATCH(H108,'02 Cargo Classes'!$C$6:$C$15,0))</x:f>
        <x:v>0.8</x:v>
      </x:c>
      <x:c r="N108" s="21" t="n">
        <x:f>ROUNDUP(K108/(L108*M108),0)</x:f>
        <x:v>8</x:v>
      </x:c>
      <x:c r="O108" s="18" t="n">
        <x:f>N108*INDEX('02 Cargo Classes'!$F$6:$F$15,MATCH(H108,'02 Cargo Classes'!$C$6:$C$15,0))*INDEX('02 Cargo Classes'!$H$6:$H$15,MATCH(H108,'02 Cargo Classes'!$C$6:$C$15,0))</x:f>
        <x:v>352</x:v>
      </x:c>
      <x:c r="P108" s="11" t="n">
        <x:f>INDEX('02 Cargo Classes'!$I$6:$I$15,MATCH(H108,'02 Cargo Classes'!$C$6:$C$15,0))</x:f>
        <x:v>72</x:v>
      </x:c>
      <x:c r="Q108" s="11" t="str">
        <x:v>PKG-A-SMW</x:v>
      </x:c>
      <x:c r="R108" s="11" t="str">
        <x:v>Profile allocation; item BOM open</x:v>
      </x:c>
      <x:c r="S108" s="26"/>
      <x:c r="T108" s="26"/>
    </x:row>
    <x:row r="109">
      <x:c r="C109" s="11" t="str">
        <x:v>A-SMW-BLK-08</x:v>
      </x:c>
      <x:c r="D109" s="11" t="str">
        <x:v>A-SMW</x:v>
      </x:c>
      <x:c r="E109" s="11" t="str">
        <x:v>Strategic mobility wing</x:v>
      </x:c>
      <x:c r="F109" s="11" t="str">
        <x:v>Air Response</x:v>
      </x:c>
      <x:c r="G109" s="11" t="str">
        <x:v>AVIATION</x:v>
      </x:c>
      <x:c r="H109" s="11" t="str">
        <x:v>BLK-08</x:v>
      </x:c>
      <x:c r="I109" s="18" t="n">
        <x:v>0.02</x:v>
      </x:c>
      <x:c r="J109" s="18" t="n">
        <x:f>INDEX('03 Formation Registry'!$J$6:$J$53,MATCH(D109,'03 Formation Registry'!$C$6:$C$53,0))</x:f>
        <x:v>2812.5</x:v>
      </x:c>
      <x:c r="K109" s="18" t="n">
        <x:f>I109*J109</x:f>
        <x:v>56.25</x:v>
      </x:c>
      <x:c r="L109" s="18" t="n">
        <x:f>INDEX('02 Cargo Classes'!$E$6:$E$15,MATCH(H109,'02 Cargo Classes'!$C$6:$C$15,0))</x:f>
        <x:v>8</x:v>
      </x:c>
      <x:c r="M109" s="18" t="n">
        <x:f>INDEX('02 Cargo Classes'!$G$6:$G$15,MATCH(H109,'02 Cargo Classes'!$C$6:$C$15,0))</x:f>
        <x:v>0.8</x:v>
      </x:c>
      <x:c r="N109" s="21" t="n">
        <x:f>ROUNDUP(K109/(L109*M109),0)</x:f>
        <x:v>9</x:v>
      </x:c>
      <x:c r="O109" s="18" t="n">
        <x:f>N109*INDEX('02 Cargo Classes'!$F$6:$F$15,MATCH(H109,'02 Cargo Classes'!$C$6:$C$15,0))*INDEX('02 Cargo Classes'!$H$6:$H$15,MATCH(H109,'02 Cargo Classes'!$C$6:$C$15,0))</x:f>
        <x:v>459</x:v>
      </x:c>
      <x:c r="P109" s="11" t="n">
        <x:f>INDEX('02 Cargo Classes'!$I$6:$I$15,MATCH(H109,'02 Cargo Classes'!$C$6:$C$15,0))</x:f>
        <x:v>48</x:v>
      </x:c>
      <x:c r="Q109" s="11" t="str">
        <x:v>PKG-A-SMW</x:v>
      </x:c>
      <x:c r="R109" s="11" t="str">
        <x:v>Profile allocation; item BOM open</x:v>
      </x:c>
      <x:c r="S109" s="26"/>
      <x:c r="T109" s="26"/>
    </x:row>
    <x:row r="110">
      <x:c r="C110" s="11" t="str">
        <x:v>A-SMW-OOG-80</x:v>
      </x:c>
      <x:c r="D110" s="11" t="str">
        <x:v>A-SMW</x:v>
      </x:c>
      <x:c r="E110" s="11" t="str">
        <x:v>Strategic mobility wing</x:v>
      </x:c>
      <x:c r="F110" s="11" t="str">
        <x:v>Air Response</x:v>
      </x:c>
      <x:c r="G110" s="11" t="str">
        <x:v>AVIATION</x:v>
      </x:c>
      <x:c r="H110" s="11" t="str">
        <x:v>OOG-80</x:v>
      </x:c>
      <x:c r="I110" s="18" t="n">
        <x:v>0.2</x:v>
      </x:c>
      <x:c r="J110" s="18" t="n">
        <x:f>INDEX('03 Formation Registry'!$J$6:$J$53,MATCH(D110,'03 Formation Registry'!$C$6:$C$53,0))</x:f>
        <x:v>2812.5</x:v>
      </x:c>
      <x:c r="K110" s="18" t="n">
        <x:f>I110*J110</x:f>
        <x:v>562.5</x:v>
      </x:c>
      <x:c r="L110" s="18" t="n">
        <x:f>INDEX('02 Cargo Classes'!$E$6:$E$15,MATCH(H110,'02 Cargo Classes'!$C$6:$C$15,0))</x:f>
        <x:v>80</x:v>
      </x:c>
      <x:c r="M110" s="18" t="n">
        <x:f>INDEX('02 Cargo Classes'!$G$6:$G$15,MATCH(H110,'02 Cargo Classes'!$C$6:$C$15,0))</x:f>
        <x:v>0.75</x:v>
      </x:c>
      <x:c r="N110" s="21" t="n">
        <x:f>ROUNDUP(K110/(L110*M110),0)</x:f>
        <x:v>10</x:v>
      </x:c>
      <x:c r="O110" s="18" t="n">
        <x:f>N110*INDEX('02 Cargo Classes'!$F$6:$F$15,MATCH(H110,'02 Cargo Classes'!$C$6:$C$15,0))*INDEX('02 Cargo Classes'!$H$6:$H$15,MATCH(H110,'02 Cargo Classes'!$C$6:$C$15,0))</x:f>
        <x:v>1760</x:v>
      </x:c>
      <x:c r="P110" s="11" t="n">
        <x:f>INDEX('02 Cargo Classes'!$I$6:$I$15,MATCH(H110,'02 Cargo Classes'!$C$6:$C$15,0))</x:f>
        <x:v>72</x:v>
      </x:c>
      <x:c r="Q110" s="11" t="str">
        <x:v>PKG-A-SMW</x:v>
      </x:c>
      <x:c r="R110" s="11" t="str">
        <x:v>Profile allocation; item BOM open</x:v>
      </x:c>
      <x:c r="S110" s="26"/>
      <x:c r="T110" s="26"/>
    </x:row>
    <x:row r="111">
      <x:c r="C111" s="11" t="str">
        <x:v>A-AAG-APL-45</x:v>
      </x:c>
      <x:c r="D111" s="11" t="str">
        <x:v>A-AAG</x:v>
      </x:c>
      <x:c r="E111" s="11" t="str">
        <x:v>Austere air-access group</x:v>
      </x:c>
      <x:c r="F111" s="11" t="str">
        <x:v>Air Response</x:v>
      </x:c>
      <x:c r="G111" s="11" t="str">
        <x:v>AVIATION</x:v>
      </x:c>
      <x:c r="H111" s="11" t="str">
        <x:v>APL-45</x:v>
      </x:c>
      <x:c r="I111" s="18" t="n">
        <x:v>0.08</x:v>
      </x:c>
      <x:c r="J111" s="18" t="n">
        <x:f>INDEX('03 Formation Registry'!$J$6:$J$53,MATCH(D111,'03 Formation Registry'!$C$6:$C$53,0))</x:f>
        <x:v>2812.5</x:v>
      </x:c>
      <x:c r="K111" s="18" t="n">
        <x:f>I111*J111</x:f>
        <x:v>225</x:v>
      </x:c>
      <x:c r="L111" s="18" t="n">
        <x:f>INDEX('02 Cargo Classes'!$E$6:$E$15,MATCH(H111,'02 Cargo Classes'!$C$6:$C$15,0))</x:f>
        <x:v>4.5</x:v>
      </x:c>
      <x:c r="M111" s="18" t="n">
        <x:f>INDEX('02 Cargo Classes'!$G$6:$G$15,MATCH(H111,'02 Cargo Classes'!$C$6:$C$15,0))</x:f>
        <x:v>0.85</x:v>
      </x:c>
      <x:c r="N111" s="21" t="n">
        <x:f>ROUNDUP(K111/(L111*M111),0)</x:f>
        <x:v>59</x:v>
      </x:c>
      <x:c r="O111" s="18" t="n">
        <x:f>N111*INDEX('02 Cargo Classes'!$F$6:$F$15,MATCH(H111,'02 Cargo Classes'!$C$6:$C$15,0))*INDEX('02 Cargo Classes'!$H$6:$H$15,MATCH(H111,'02 Cargo Classes'!$C$6:$C$15,0))</x:f>
        <x:v>442.5</x:v>
      </x:c>
      <x:c r="P111" s="11" t="n">
        <x:f>INDEX('02 Cargo Classes'!$I$6:$I$15,MATCH(H111,'02 Cargo Classes'!$C$6:$C$15,0))</x:f>
        <x:v>24</x:v>
      </x:c>
      <x:c r="Q111" s="11" t="str">
        <x:v>PKG-A-AAG</x:v>
      </x:c>
      <x:c r="R111" s="11" t="str">
        <x:v>Profile allocation; item BOM open</x:v>
      </x:c>
      <x:c r="S111" s="26"/>
      <x:c r="T111" s="26"/>
    </x:row>
    <x:row r="112">
      <x:c r="C112" s="11" t="str">
        <x:v>A-AAG-ISO-18</x:v>
      </x:c>
      <x:c r="D112" s="11" t="str">
        <x:v>A-AAG</x:v>
      </x:c>
      <x:c r="E112" s="11" t="str">
        <x:v>Austere air-access group</x:v>
      </x:c>
      <x:c r="F112" s="11" t="str">
        <x:v>Air Response</x:v>
      </x:c>
      <x:c r="G112" s="11" t="str">
        <x:v>AVIATION</x:v>
      </x:c>
      <x:c r="H112" s="11" t="str">
        <x:v>ISO-18</x:v>
      </x:c>
      <x:c r="I112" s="18" t="n">
        <x:v>0.12</x:v>
      </x:c>
      <x:c r="J112" s="18" t="n">
        <x:f>INDEX('03 Formation Registry'!$J$6:$J$53,MATCH(D112,'03 Formation Registry'!$C$6:$C$53,0))</x:f>
        <x:v>2812.5</x:v>
      </x:c>
      <x:c r="K112" s="18" t="n">
        <x:f>I112*J112</x:f>
        <x:v>337.5</x:v>
      </x:c>
      <x:c r="L112" s="18" t="n">
        <x:f>INDEX('02 Cargo Classes'!$E$6:$E$15,MATCH(H112,'02 Cargo Classes'!$C$6:$C$15,0))</x:f>
        <x:v>18</x:v>
      </x:c>
      <x:c r="M112" s="18" t="n">
        <x:f>INDEX('02 Cargo Classes'!$G$6:$G$15,MATCH(H112,'02 Cargo Classes'!$C$6:$C$15,0))</x:f>
        <x:v>0.85</x:v>
      </x:c>
      <x:c r="N112" s="21" t="n">
        <x:f>ROUNDUP(K112/(L112*M112),0)</x:f>
        <x:v>23</x:v>
      </x:c>
      <x:c r="O112" s="18" t="n">
        <x:f>N112*INDEX('02 Cargo Classes'!$F$6:$F$15,MATCH(H112,'02 Cargo Classes'!$C$6:$C$15,0))*INDEX('02 Cargo Classes'!$H$6:$H$15,MATCH(H112,'02 Cargo Classes'!$C$6:$C$15,0))</x:f>
        <x:v>607.2</x:v>
      </x:c>
      <x:c r="P112" s="11" t="n">
        <x:f>INDEX('02 Cargo Classes'!$I$6:$I$15,MATCH(H112,'02 Cargo Classes'!$C$6:$C$15,0))</x:f>
        <x:v>48</x:v>
      </x:c>
      <x:c r="Q112" s="11" t="str">
        <x:v>PKG-A-AAG</x:v>
      </x:c>
      <x:c r="R112" s="11" t="str">
        <x:v>Profile allocation; item BOM open</x:v>
      </x:c>
      <x:c r="S112" s="26"/>
      <x:c r="T112" s="26"/>
    </x:row>
    <x:row r="113">
      <x:c r="C113" s="11" t="str">
        <x:v>A-AAG-COL-12</x:v>
      </x:c>
      <x:c r="D113" s="11" t="str">
        <x:v>A-AAG</x:v>
      </x:c>
      <x:c r="E113" s="11" t="str">
        <x:v>Austere air-access group</x:v>
      </x:c>
      <x:c r="F113" s="11" t="str">
        <x:v>Air Response</x:v>
      </x:c>
      <x:c r="G113" s="11" t="str">
        <x:v>AVIATION</x:v>
      </x:c>
      <x:c r="H113" s="11" t="str">
        <x:v>COL-12</x:v>
      </x:c>
      <x:c r="I113" s="18" t="n">
        <x:v>0.03</x:v>
      </x:c>
      <x:c r="J113" s="18" t="n">
        <x:f>INDEX('03 Formation Registry'!$J$6:$J$53,MATCH(D113,'03 Formation Registry'!$C$6:$C$53,0))</x:f>
        <x:v>2812.5</x:v>
      </x:c>
      <x:c r="K113" s="18" t="n">
        <x:f>I113*J113</x:f>
        <x:v>84.375</x:v>
      </x:c>
      <x:c r="L113" s="18" t="n">
        <x:f>INDEX('02 Cargo Classes'!$E$6:$E$15,MATCH(H113,'02 Cargo Classes'!$C$6:$C$15,0))</x:f>
        <x:v>12</x:v>
      </x:c>
      <x:c r="M113" s="18" t="n">
        <x:f>INDEX('02 Cargo Classes'!$G$6:$G$15,MATCH(H113,'02 Cargo Classes'!$C$6:$C$15,0))</x:f>
        <x:v>0.8</x:v>
      </x:c>
      <x:c r="N113" s="21" t="n">
        <x:f>ROUNDUP(K113/(L113*M113),0)</x:f>
        <x:v>9</x:v>
      </x:c>
      <x:c r="O113" s="18" t="n">
        <x:f>N113*INDEX('02 Cargo Classes'!$F$6:$F$15,MATCH(H113,'02 Cargo Classes'!$C$6:$C$15,0))*INDEX('02 Cargo Classes'!$H$6:$H$15,MATCH(H113,'02 Cargo Classes'!$C$6:$C$15,0))</x:f>
        <x:v>237.60000000000002</x:v>
      </x:c>
      <x:c r="P113" s="11" t="n">
        <x:f>INDEX('02 Cargo Classes'!$I$6:$I$15,MATCH(H113,'02 Cargo Classes'!$C$6:$C$15,0))</x:f>
        <x:v>24</x:v>
      </x:c>
      <x:c r="Q113" s="11" t="str">
        <x:v>PKG-A-AAG</x:v>
      </x:c>
      <x:c r="R113" s="11" t="str">
        <x:v>Profile allocation; item BOM open</x:v>
      </x:c>
      <x:c r="S113" s="26"/>
      <x:c r="T113" s="26"/>
    </x:row>
    <x:row r="114">
      <x:c r="C114" s="11" t="str">
        <x:v>A-AAG-BAT-22</x:v>
      </x:c>
      <x:c r="D114" s="11" t="str">
        <x:v>A-AAG</x:v>
      </x:c>
      <x:c r="E114" s="11" t="str">
        <x:v>Austere air-access group</x:v>
      </x:c>
      <x:c r="F114" s="11" t="str">
        <x:v>Air Response</x:v>
      </x:c>
      <x:c r="G114" s="11" t="str">
        <x:v>AVIATION</x:v>
      </x:c>
      <x:c r="H114" s="11" t="str">
        <x:v>BAT-22</x:v>
      </x:c>
      <x:c r="I114" s="18" t="n">
        <x:v>0.08</x:v>
      </x:c>
      <x:c r="J114" s="18" t="n">
        <x:f>INDEX('03 Formation Registry'!$J$6:$J$53,MATCH(D114,'03 Formation Registry'!$C$6:$C$53,0))</x:f>
        <x:v>2812.5</x:v>
      </x:c>
      <x:c r="K114" s="18" t="n">
        <x:f>I114*J114</x:f>
        <x:v>225</x:v>
      </x:c>
      <x:c r="L114" s="18" t="n">
        <x:f>INDEX('02 Cargo Classes'!$E$6:$E$15,MATCH(H114,'02 Cargo Classes'!$C$6:$C$15,0))</x:f>
        <x:v>22</x:v>
      </x:c>
      <x:c r="M114" s="18" t="n">
        <x:f>INDEX('02 Cargo Classes'!$G$6:$G$15,MATCH(H114,'02 Cargo Classes'!$C$6:$C$15,0))</x:f>
        <x:v>0.8</x:v>
      </x:c>
      <x:c r="N114" s="21" t="n">
        <x:f>ROUNDUP(K114/(L114*M114),0)</x:f>
        <x:v>13</x:v>
      </x:c>
      <x:c r="O114" s="18" t="n">
        <x:f>N114*INDEX('02 Cargo Classes'!$F$6:$F$15,MATCH(H114,'02 Cargo Classes'!$C$6:$C$15,0))*INDEX('02 Cargo Classes'!$H$6:$H$15,MATCH(H114,'02 Cargo Classes'!$C$6:$C$15,0))</x:f>
        <x:v>343.20000000000005</x:v>
      </x:c>
      <x:c r="P114" s="11" t="n">
        <x:f>INDEX('02 Cargo Classes'!$I$6:$I$15,MATCH(H114,'02 Cargo Classes'!$C$6:$C$15,0))</x:f>
        <x:v>48</x:v>
      </x:c>
      <x:c r="Q114" s="11" t="str">
        <x:v>PKG-A-AAG</x:v>
      </x:c>
      <x:c r="R114" s="11" t="str">
        <x:v>Profile allocation; item BOM open</x:v>
      </x:c>
      <x:c r="S114" s="26"/>
      <x:c r="T114" s="26"/>
    </x:row>
    <x:row r="115">
      <x:c r="C115" s="11" t="str">
        <x:v>A-AAG-TNK-20</x:v>
      </x:c>
      <x:c r="D115" s="11" t="str">
        <x:v>A-AAG</x:v>
      </x:c>
      <x:c r="E115" s="11" t="str">
        <x:v>Austere air-access group</x:v>
      </x:c>
      <x:c r="F115" s="11" t="str">
        <x:v>Air Response</x:v>
      </x:c>
      <x:c r="G115" s="11" t="str">
        <x:v>AVIATION</x:v>
      </x:c>
      <x:c r="H115" s="11" t="str">
        <x:v>TNK-20</x:v>
      </x:c>
      <x:c r="I115" s="18" t="n">
        <x:v>0.1</x:v>
      </x:c>
      <x:c r="J115" s="18" t="n">
        <x:f>INDEX('03 Formation Registry'!$J$6:$J$53,MATCH(D115,'03 Formation Registry'!$C$6:$C$53,0))</x:f>
        <x:v>2812.5</x:v>
      </x:c>
      <x:c r="K115" s="18" t="n">
        <x:f>I115*J115</x:f>
        <x:v>281.25</x:v>
      </x:c>
      <x:c r="L115" s="18" t="n">
        <x:f>INDEX('02 Cargo Classes'!$E$6:$E$15,MATCH(H115,'02 Cargo Classes'!$C$6:$C$15,0))</x:f>
        <x:v>20</x:v>
      </x:c>
      <x:c r="M115" s="18" t="n">
        <x:f>INDEX('02 Cargo Classes'!$G$6:$G$15,MATCH(H115,'02 Cargo Classes'!$C$6:$C$15,0))</x:f>
        <x:v>0.85</x:v>
      </x:c>
      <x:c r="N115" s="21" t="n">
        <x:f>ROUNDUP(K115/(L115*M115),0)</x:f>
        <x:v>17</x:v>
      </x:c>
      <x:c r="O115" s="18" t="n">
        <x:f>N115*INDEX('02 Cargo Classes'!$F$6:$F$15,MATCH(H115,'02 Cargo Classes'!$C$6:$C$15,0))*INDEX('02 Cargo Classes'!$H$6:$H$15,MATCH(H115,'02 Cargo Classes'!$C$6:$C$15,0))</x:f>
        <x:v>361.25</x:v>
      </x:c>
      <x:c r="P115" s="11" t="n">
        <x:f>INDEX('02 Cargo Classes'!$I$6:$I$15,MATCH(H115,'02 Cargo Classes'!$C$6:$C$15,0))</x:f>
        <x:v>48</x:v>
      </x:c>
      <x:c r="Q115" s="11" t="str">
        <x:v>PKG-A-AAG</x:v>
      </x:c>
      <x:c r="R115" s="11" t="str">
        <x:v>Profile allocation; item BOM open</x:v>
      </x:c>
      <x:c r="S115" s="26"/>
      <x:c r="T115" s="26"/>
    </x:row>
    <x:row r="116">
      <x:c r="C116" s="11" t="str">
        <x:v>A-AAG-FLR-24</x:v>
      </x:c>
      <x:c r="D116" s="11" t="str">
        <x:v>A-AAG</x:v>
      </x:c>
      <x:c r="E116" s="11" t="str">
        <x:v>Austere air-access group</x:v>
      </x:c>
      <x:c r="F116" s="11" t="str">
        <x:v>Air Response</x:v>
      </x:c>
      <x:c r="G116" s="11" t="str">
        <x:v>AVIATION</x:v>
      </x:c>
      <x:c r="H116" s="11" t="str">
        <x:v>FLR-24</x:v>
      </x:c>
      <x:c r="I116" s="18" t="n">
        <x:v>0.15</x:v>
      </x:c>
      <x:c r="J116" s="18" t="n">
        <x:f>INDEX('03 Formation Registry'!$J$6:$J$53,MATCH(D116,'03 Formation Registry'!$C$6:$C$53,0))</x:f>
        <x:v>2812.5</x:v>
      </x:c>
      <x:c r="K116" s="18" t="n">
        <x:f>I116*J116</x:f>
        <x:v>421.875</x:v>
      </x:c>
      <x:c r="L116" s="18" t="n">
        <x:f>INDEX('02 Cargo Classes'!$E$6:$E$15,MATCH(H116,'02 Cargo Classes'!$C$6:$C$15,0))</x:f>
        <x:v>24</x:v>
      </x:c>
      <x:c r="M116" s="18" t="n">
        <x:f>INDEX('02 Cargo Classes'!$G$6:$G$15,MATCH(H116,'02 Cargo Classes'!$C$6:$C$15,0))</x:f>
        <x:v>0.85</x:v>
      </x:c>
      <x:c r="N116" s="21" t="n">
        <x:f>ROUNDUP(K116/(L116*M116),0)</x:f>
        <x:v>21</x:v>
      </x:c>
      <x:c r="O116" s="18" t="n">
        <x:f>N116*INDEX('02 Cargo Classes'!$F$6:$F$15,MATCH(H116,'02 Cargo Classes'!$C$6:$C$15,0))*INDEX('02 Cargo Classes'!$H$6:$H$15,MATCH(H116,'02 Cargo Classes'!$C$6:$C$15,0))</x:f>
        <x:v>672</x:v>
      </x:c>
      <x:c r="P116" s="11" t="n">
        <x:f>INDEX('02 Cargo Classes'!$I$6:$I$15,MATCH(H116,'02 Cargo Classes'!$C$6:$C$15,0))</x:f>
        <x:v>48</x:v>
      </x:c>
      <x:c r="Q116" s="11" t="str">
        <x:v>PKG-A-AAG</x:v>
      </x:c>
      <x:c r="R116" s="11" t="str">
        <x:v>Profile allocation; item BOM open</x:v>
      </x:c>
      <x:c r="S116" s="26"/>
      <x:c r="T116" s="26"/>
    </x:row>
    <x:row r="117">
      <x:c r="C117" s="11" t="str">
        <x:v>A-AAG-ROL-30</x:v>
      </x:c>
      <x:c r="D117" s="11" t="str">
        <x:v>A-AAG</x:v>
      </x:c>
      <x:c r="E117" s="11" t="str">
        <x:v>Austere air-access group</x:v>
      </x:c>
      <x:c r="F117" s="11" t="str">
        <x:v>Air Response</x:v>
      </x:c>
      <x:c r="G117" s="11" t="str">
        <x:v>AVIATION</x:v>
      </x:c>
      <x:c r="H117" s="11" t="str">
        <x:v>ROL-30</x:v>
      </x:c>
      <x:c r="I117" s="18" t="n">
        <x:v>0.18</x:v>
      </x:c>
      <x:c r="J117" s="18" t="n">
        <x:f>INDEX('03 Formation Registry'!$J$6:$J$53,MATCH(D117,'03 Formation Registry'!$C$6:$C$53,0))</x:f>
        <x:v>2812.5</x:v>
      </x:c>
      <x:c r="K117" s="18" t="n">
        <x:f>I117*J117</x:f>
        <x:v>506.25</x:v>
      </x:c>
      <x:c r="L117" s="18" t="n">
        <x:f>INDEX('02 Cargo Classes'!$E$6:$E$15,MATCH(H117,'02 Cargo Classes'!$C$6:$C$15,0))</x:f>
        <x:v>30</x:v>
      </x:c>
      <x:c r="M117" s="18" t="n">
        <x:f>INDEX('02 Cargo Classes'!$G$6:$G$15,MATCH(H117,'02 Cargo Classes'!$C$6:$C$15,0))</x:f>
        <x:v>0.8</x:v>
      </x:c>
      <x:c r="N117" s="21" t="n">
        <x:f>ROUNDUP(K117/(L117*M117),0)</x:f>
        <x:v>22</x:v>
      </x:c>
      <x:c r="O117" s="18" t="n">
        <x:f>N117*INDEX('02 Cargo Classes'!$F$6:$F$15,MATCH(H117,'02 Cargo Classes'!$C$6:$C$15,0))*INDEX('02 Cargo Classes'!$H$6:$H$15,MATCH(H117,'02 Cargo Classes'!$C$6:$C$15,0))</x:f>
        <x:v>1402.5</x:v>
      </x:c>
      <x:c r="P117" s="11" t="n">
        <x:f>INDEX('02 Cargo Classes'!$I$6:$I$15,MATCH(H117,'02 Cargo Classes'!$C$6:$C$15,0))</x:f>
        <x:v>48</x:v>
      </x:c>
      <x:c r="Q117" s="11" t="str">
        <x:v>PKG-A-AAG</x:v>
      </x:c>
      <x:c r="R117" s="11" t="str">
        <x:v>Profile allocation; item BOM open</x:v>
      </x:c>
      <x:c r="S117" s="26"/>
      <x:c r="T117" s="26"/>
    </x:row>
    <x:row r="118">
      <x:c r="C118" s="11" t="str">
        <x:v>A-AAG-LIN-18</x:v>
      </x:c>
      <x:c r="D118" s="11" t="str">
        <x:v>A-AAG</x:v>
      </x:c>
      <x:c r="E118" s="11" t="str">
        <x:v>Austere air-access group</x:v>
      </x:c>
      <x:c r="F118" s="11" t="str">
        <x:v>Air Response</x:v>
      </x:c>
      <x:c r="G118" s="11" t="str">
        <x:v>AVIATION</x:v>
      </x:c>
      <x:c r="H118" s="11" t="str">
        <x:v>LIN-18</x:v>
      </x:c>
      <x:c r="I118" s="18" t="n">
        <x:v>0.04</x:v>
      </x:c>
      <x:c r="J118" s="18" t="n">
        <x:f>INDEX('03 Formation Registry'!$J$6:$J$53,MATCH(D118,'03 Formation Registry'!$C$6:$C$53,0))</x:f>
        <x:v>2812.5</x:v>
      </x:c>
      <x:c r="K118" s="18" t="n">
        <x:f>I118*J118</x:f>
        <x:v>112.5</x:v>
      </x:c>
      <x:c r="L118" s="18" t="n">
        <x:f>INDEX('02 Cargo Classes'!$E$6:$E$15,MATCH(H118,'02 Cargo Classes'!$C$6:$C$15,0))</x:f>
        <x:v>18</x:v>
      </x:c>
      <x:c r="M118" s="18" t="n">
        <x:f>INDEX('02 Cargo Classes'!$G$6:$G$15,MATCH(H118,'02 Cargo Classes'!$C$6:$C$15,0))</x:f>
        <x:v>0.8</x:v>
      </x:c>
      <x:c r="N118" s="21" t="n">
        <x:f>ROUNDUP(K118/(L118*M118),0)</x:f>
        <x:v>8</x:v>
      </x:c>
      <x:c r="O118" s="18" t="n">
        <x:f>N118*INDEX('02 Cargo Classes'!$F$6:$F$15,MATCH(H118,'02 Cargo Classes'!$C$6:$C$15,0))*INDEX('02 Cargo Classes'!$H$6:$H$15,MATCH(H118,'02 Cargo Classes'!$C$6:$C$15,0))</x:f>
        <x:v>352</x:v>
      </x:c>
      <x:c r="P118" s="11" t="n">
        <x:f>INDEX('02 Cargo Classes'!$I$6:$I$15,MATCH(H118,'02 Cargo Classes'!$C$6:$C$15,0))</x:f>
        <x:v>72</x:v>
      </x:c>
      <x:c r="Q118" s="11" t="str">
        <x:v>PKG-A-AAG</x:v>
      </x:c>
      <x:c r="R118" s="11" t="str">
        <x:v>Profile allocation; item BOM open</x:v>
      </x:c>
      <x:c r="S118" s="26"/>
      <x:c r="T118" s="26"/>
    </x:row>
    <x:row r="119">
      <x:c r="C119" s="11" t="str">
        <x:v>A-AAG-BLK-08</x:v>
      </x:c>
      <x:c r="D119" s="11" t="str">
        <x:v>A-AAG</x:v>
      </x:c>
      <x:c r="E119" s="11" t="str">
        <x:v>Austere air-access group</x:v>
      </x:c>
      <x:c r="F119" s="11" t="str">
        <x:v>Air Response</x:v>
      </x:c>
      <x:c r="G119" s="11" t="str">
        <x:v>AVIATION</x:v>
      </x:c>
      <x:c r="H119" s="11" t="str">
        <x:v>BLK-08</x:v>
      </x:c>
      <x:c r="I119" s="18" t="n">
        <x:v>0.02</x:v>
      </x:c>
      <x:c r="J119" s="18" t="n">
        <x:f>INDEX('03 Formation Registry'!$J$6:$J$53,MATCH(D119,'03 Formation Registry'!$C$6:$C$53,0))</x:f>
        <x:v>2812.5</x:v>
      </x:c>
      <x:c r="K119" s="18" t="n">
        <x:f>I119*J119</x:f>
        <x:v>56.25</x:v>
      </x:c>
      <x:c r="L119" s="18" t="n">
        <x:f>INDEX('02 Cargo Classes'!$E$6:$E$15,MATCH(H119,'02 Cargo Classes'!$C$6:$C$15,0))</x:f>
        <x:v>8</x:v>
      </x:c>
      <x:c r="M119" s="18" t="n">
        <x:f>INDEX('02 Cargo Classes'!$G$6:$G$15,MATCH(H119,'02 Cargo Classes'!$C$6:$C$15,0))</x:f>
        <x:v>0.8</x:v>
      </x:c>
      <x:c r="N119" s="21" t="n">
        <x:f>ROUNDUP(K119/(L119*M119),0)</x:f>
        <x:v>9</x:v>
      </x:c>
      <x:c r="O119" s="18" t="n">
        <x:f>N119*INDEX('02 Cargo Classes'!$F$6:$F$15,MATCH(H119,'02 Cargo Classes'!$C$6:$C$15,0))*INDEX('02 Cargo Classes'!$H$6:$H$15,MATCH(H119,'02 Cargo Classes'!$C$6:$C$15,0))</x:f>
        <x:v>459</x:v>
      </x:c>
      <x:c r="P119" s="11" t="n">
        <x:f>INDEX('02 Cargo Classes'!$I$6:$I$15,MATCH(H119,'02 Cargo Classes'!$C$6:$C$15,0))</x:f>
        <x:v>48</x:v>
      </x:c>
      <x:c r="Q119" s="11" t="str">
        <x:v>PKG-A-AAG</x:v>
      </x:c>
      <x:c r="R119" s="11" t="str">
        <x:v>Profile allocation; item BOM open</x:v>
      </x:c>
      <x:c r="S119" s="26"/>
      <x:c r="T119" s="26"/>
    </x:row>
    <x:row r="120">
      <x:c r="C120" s="11" t="str">
        <x:v>A-AAG-OOG-80</x:v>
      </x:c>
      <x:c r="D120" s="11" t="str">
        <x:v>A-AAG</x:v>
      </x:c>
      <x:c r="E120" s="11" t="str">
        <x:v>Austere air-access group</x:v>
      </x:c>
      <x:c r="F120" s="11" t="str">
        <x:v>Air Response</x:v>
      </x:c>
      <x:c r="G120" s="11" t="str">
        <x:v>AVIATION</x:v>
      </x:c>
      <x:c r="H120" s="11" t="str">
        <x:v>OOG-80</x:v>
      </x:c>
      <x:c r="I120" s="18" t="n">
        <x:v>0.2</x:v>
      </x:c>
      <x:c r="J120" s="18" t="n">
        <x:f>INDEX('03 Formation Registry'!$J$6:$J$53,MATCH(D120,'03 Formation Registry'!$C$6:$C$53,0))</x:f>
        <x:v>2812.5</x:v>
      </x:c>
      <x:c r="K120" s="18" t="n">
        <x:f>I120*J120</x:f>
        <x:v>562.5</x:v>
      </x:c>
      <x:c r="L120" s="18" t="n">
        <x:f>INDEX('02 Cargo Classes'!$E$6:$E$15,MATCH(H120,'02 Cargo Classes'!$C$6:$C$15,0))</x:f>
        <x:v>80</x:v>
      </x:c>
      <x:c r="M120" s="18" t="n">
        <x:f>INDEX('02 Cargo Classes'!$G$6:$G$15,MATCH(H120,'02 Cargo Classes'!$C$6:$C$15,0))</x:f>
        <x:v>0.75</x:v>
      </x:c>
      <x:c r="N120" s="21" t="n">
        <x:f>ROUNDUP(K120/(L120*M120),0)</x:f>
        <x:v>10</x:v>
      </x:c>
      <x:c r="O120" s="18" t="n">
        <x:f>N120*INDEX('02 Cargo Classes'!$F$6:$F$15,MATCH(H120,'02 Cargo Classes'!$C$6:$C$15,0))*INDEX('02 Cargo Classes'!$H$6:$H$15,MATCH(H120,'02 Cargo Classes'!$C$6:$C$15,0))</x:f>
        <x:v>1760</x:v>
      </x:c>
      <x:c r="P120" s="11" t="n">
        <x:f>INDEX('02 Cargo Classes'!$I$6:$I$15,MATCH(H120,'02 Cargo Classes'!$C$6:$C$15,0))</x:f>
        <x:v>72</x:v>
      </x:c>
      <x:c r="Q120" s="11" t="str">
        <x:v>PKG-A-AAG</x:v>
      </x:c>
      <x:c r="R120" s="11" t="str">
        <x:v>Profile allocation; item BOM open</x:v>
      </x:c>
      <x:c r="S120" s="26"/>
      <x:c r="T120" s="26"/>
    </x:row>
    <x:row r="121">
      <x:c r="C121" s="11" t="str">
        <x:v>A-AHW-APL-45</x:v>
      </x:c>
      <x:c r="D121" s="11" t="str">
        <x:v>A-AHW</x:v>
      </x:c>
      <x:c r="E121" s="11" t="str">
        <x:v>Aerial hazard-control wing</x:v>
      </x:c>
      <x:c r="F121" s="11" t="str">
        <x:v>Air Response</x:v>
      </x:c>
      <x:c r="G121" s="11" t="str">
        <x:v>AVIATION</x:v>
      </x:c>
      <x:c r="H121" s="11" t="str">
        <x:v>APL-45</x:v>
      </x:c>
      <x:c r="I121" s="18" t="n">
        <x:v>0.08</x:v>
      </x:c>
      <x:c r="J121" s="18" t="n">
        <x:f>INDEX('03 Formation Registry'!$J$6:$J$53,MATCH(D121,'03 Formation Registry'!$C$6:$C$53,0))</x:f>
        <x:v>2812.5</x:v>
      </x:c>
      <x:c r="K121" s="18" t="n">
        <x:f>I121*J121</x:f>
        <x:v>225</x:v>
      </x:c>
      <x:c r="L121" s="18" t="n">
        <x:f>INDEX('02 Cargo Classes'!$E$6:$E$15,MATCH(H121,'02 Cargo Classes'!$C$6:$C$15,0))</x:f>
        <x:v>4.5</x:v>
      </x:c>
      <x:c r="M121" s="18" t="n">
        <x:f>INDEX('02 Cargo Classes'!$G$6:$G$15,MATCH(H121,'02 Cargo Classes'!$C$6:$C$15,0))</x:f>
        <x:v>0.85</x:v>
      </x:c>
      <x:c r="N121" s="21" t="n">
        <x:f>ROUNDUP(K121/(L121*M121),0)</x:f>
        <x:v>59</x:v>
      </x:c>
      <x:c r="O121" s="18" t="n">
        <x:f>N121*INDEX('02 Cargo Classes'!$F$6:$F$15,MATCH(H121,'02 Cargo Classes'!$C$6:$C$15,0))*INDEX('02 Cargo Classes'!$H$6:$H$15,MATCH(H121,'02 Cargo Classes'!$C$6:$C$15,0))</x:f>
        <x:v>442.5</x:v>
      </x:c>
      <x:c r="P121" s="11" t="n">
        <x:f>INDEX('02 Cargo Classes'!$I$6:$I$15,MATCH(H121,'02 Cargo Classes'!$C$6:$C$15,0))</x:f>
        <x:v>24</x:v>
      </x:c>
      <x:c r="Q121" s="11" t="str">
        <x:v>PKG-A-AHW</x:v>
      </x:c>
      <x:c r="R121" s="11" t="str">
        <x:v>Profile allocation; item BOM open</x:v>
      </x:c>
      <x:c r="S121" s="26"/>
      <x:c r="T121" s="26"/>
    </x:row>
    <x:row r="122">
      <x:c r="C122" s="11" t="str">
        <x:v>A-AHW-ISO-18</x:v>
      </x:c>
      <x:c r="D122" s="11" t="str">
        <x:v>A-AHW</x:v>
      </x:c>
      <x:c r="E122" s="11" t="str">
        <x:v>Aerial hazard-control wing</x:v>
      </x:c>
      <x:c r="F122" s="11" t="str">
        <x:v>Air Response</x:v>
      </x:c>
      <x:c r="G122" s="11" t="str">
        <x:v>AVIATION</x:v>
      </x:c>
      <x:c r="H122" s="11" t="str">
        <x:v>ISO-18</x:v>
      </x:c>
      <x:c r="I122" s="18" t="n">
        <x:v>0.12</x:v>
      </x:c>
      <x:c r="J122" s="18" t="n">
        <x:f>INDEX('03 Formation Registry'!$J$6:$J$53,MATCH(D122,'03 Formation Registry'!$C$6:$C$53,0))</x:f>
        <x:v>2812.5</x:v>
      </x:c>
      <x:c r="K122" s="18" t="n">
        <x:f>I122*J122</x:f>
        <x:v>337.5</x:v>
      </x:c>
      <x:c r="L122" s="18" t="n">
        <x:f>INDEX('02 Cargo Classes'!$E$6:$E$15,MATCH(H122,'02 Cargo Classes'!$C$6:$C$15,0))</x:f>
        <x:v>18</x:v>
      </x:c>
      <x:c r="M122" s="18" t="n">
        <x:f>INDEX('02 Cargo Classes'!$G$6:$G$15,MATCH(H122,'02 Cargo Classes'!$C$6:$C$15,0))</x:f>
        <x:v>0.85</x:v>
      </x:c>
      <x:c r="N122" s="21" t="n">
        <x:f>ROUNDUP(K122/(L122*M122),0)</x:f>
        <x:v>23</x:v>
      </x:c>
      <x:c r="O122" s="18" t="n">
        <x:f>N122*INDEX('02 Cargo Classes'!$F$6:$F$15,MATCH(H122,'02 Cargo Classes'!$C$6:$C$15,0))*INDEX('02 Cargo Classes'!$H$6:$H$15,MATCH(H122,'02 Cargo Classes'!$C$6:$C$15,0))</x:f>
        <x:v>607.2</x:v>
      </x:c>
      <x:c r="P122" s="11" t="n">
        <x:f>INDEX('02 Cargo Classes'!$I$6:$I$15,MATCH(H122,'02 Cargo Classes'!$C$6:$C$15,0))</x:f>
        <x:v>48</x:v>
      </x:c>
      <x:c r="Q122" s="11" t="str">
        <x:v>PKG-A-AHW</x:v>
      </x:c>
      <x:c r="R122" s="11" t="str">
        <x:v>Profile allocation; item BOM open</x:v>
      </x:c>
      <x:c r="S122" s="26"/>
      <x:c r="T122" s="26"/>
    </x:row>
    <x:row r="123">
      <x:c r="C123" s="11" t="str">
        <x:v>A-AHW-COL-12</x:v>
      </x:c>
      <x:c r="D123" s="11" t="str">
        <x:v>A-AHW</x:v>
      </x:c>
      <x:c r="E123" s="11" t="str">
        <x:v>Aerial hazard-control wing</x:v>
      </x:c>
      <x:c r="F123" s="11" t="str">
        <x:v>Air Response</x:v>
      </x:c>
      <x:c r="G123" s="11" t="str">
        <x:v>AVIATION</x:v>
      </x:c>
      <x:c r="H123" s="11" t="str">
        <x:v>COL-12</x:v>
      </x:c>
      <x:c r="I123" s="18" t="n">
        <x:v>0.03</x:v>
      </x:c>
      <x:c r="J123" s="18" t="n">
        <x:f>INDEX('03 Formation Registry'!$J$6:$J$53,MATCH(D123,'03 Formation Registry'!$C$6:$C$53,0))</x:f>
        <x:v>2812.5</x:v>
      </x:c>
      <x:c r="K123" s="18" t="n">
        <x:f>I123*J123</x:f>
        <x:v>84.375</x:v>
      </x:c>
      <x:c r="L123" s="18" t="n">
        <x:f>INDEX('02 Cargo Classes'!$E$6:$E$15,MATCH(H123,'02 Cargo Classes'!$C$6:$C$15,0))</x:f>
        <x:v>12</x:v>
      </x:c>
      <x:c r="M123" s="18" t="n">
        <x:f>INDEX('02 Cargo Classes'!$G$6:$G$15,MATCH(H123,'02 Cargo Classes'!$C$6:$C$15,0))</x:f>
        <x:v>0.8</x:v>
      </x:c>
      <x:c r="N123" s="21" t="n">
        <x:f>ROUNDUP(K123/(L123*M123),0)</x:f>
        <x:v>9</x:v>
      </x:c>
      <x:c r="O123" s="18" t="n">
        <x:f>N123*INDEX('02 Cargo Classes'!$F$6:$F$15,MATCH(H123,'02 Cargo Classes'!$C$6:$C$15,0))*INDEX('02 Cargo Classes'!$H$6:$H$15,MATCH(H123,'02 Cargo Classes'!$C$6:$C$15,0))</x:f>
        <x:v>237.60000000000002</x:v>
      </x:c>
      <x:c r="P123" s="11" t="n">
        <x:f>INDEX('02 Cargo Classes'!$I$6:$I$15,MATCH(H123,'02 Cargo Classes'!$C$6:$C$15,0))</x:f>
        <x:v>24</x:v>
      </x:c>
      <x:c r="Q123" s="11" t="str">
        <x:v>PKG-A-AHW</x:v>
      </x:c>
      <x:c r="R123" s="11" t="str">
        <x:v>Profile allocation; item BOM open</x:v>
      </x:c>
      <x:c r="S123" s="26"/>
      <x:c r="T123" s="26"/>
    </x:row>
    <x:row r="124">
      <x:c r="C124" s="11" t="str">
        <x:v>A-AHW-BAT-22</x:v>
      </x:c>
      <x:c r="D124" s="11" t="str">
        <x:v>A-AHW</x:v>
      </x:c>
      <x:c r="E124" s="11" t="str">
        <x:v>Aerial hazard-control wing</x:v>
      </x:c>
      <x:c r="F124" s="11" t="str">
        <x:v>Air Response</x:v>
      </x:c>
      <x:c r="G124" s="11" t="str">
        <x:v>AVIATION</x:v>
      </x:c>
      <x:c r="H124" s="11" t="str">
        <x:v>BAT-22</x:v>
      </x:c>
      <x:c r="I124" s="18" t="n">
        <x:v>0.08</x:v>
      </x:c>
      <x:c r="J124" s="18" t="n">
        <x:f>INDEX('03 Formation Registry'!$J$6:$J$53,MATCH(D124,'03 Formation Registry'!$C$6:$C$53,0))</x:f>
        <x:v>2812.5</x:v>
      </x:c>
      <x:c r="K124" s="18" t="n">
        <x:f>I124*J124</x:f>
        <x:v>225</x:v>
      </x:c>
      <x:c r="L124" s="18" t="n">
        <x:f>INDEX('02 Cargo Classes'!$E$6:$E$15,MATCH(H124,'02 Cargo Classes'!$C$6:$C$15,0))</x:f>
        <x:v>22</x:v>
      </x:c>
      <x:c r="M124" s="18" t="n">
        <x:f>INDEX('02 Cargo Classes'!$G$6:$G$15,MATCH(H124,'02 Cargo Classes'!$C$6:$C$15,0))</x:f>
        <x:v>0.8</x:v>
      </x:c>
      <x:c r="N124" s="21" t="n">
        <x:f>ROUNDUP(K124/(L124*M124),0)</x:f>
        <x:v>13</x:v>
      </x:c>
      <x:c r="O124" s="18" t="n">
        <x:f>N124*INDEX('02 Cargo Classes'!$F$6:$F$15,MATCH(H124,'02 Cargo Classes'!$C$6:$C$15,0))*INDEX('02 Cargo Classes'!$H$6:$H$15,MATCH(H124,'02 Cargo Classes'!$C$6:$C$15,0))</x:f>
        <x:v>343.20000000000005</x:v>
      </x:c>
      <x:c r="P124" s="11" t="n">
        <x:f>INDEX('02 Cargo Classes'!$I$6:$I$15,MATCH(H124,'02 Cargo Classes'!$C$6:$C$15,0))</x:f>
        <x:v>48</x:v>
      </x:c>
      <x:c r="Q124" s="11" t="str">
        <x:v>PKG-A-AHW</x:v>
      </x:c>
      <x:c r="R124" s="11" t="str">
        <x:v>Profile allocation; item BOM open</x:v>
      </x:c>
      <x:c r="S124" s="26"/>
      <x:c r="T124" s="26"/>
    </x:row>
    <x:row r="125">
      <x:c r="C125" s="11" t="str">
        <x:v>A-AHW-TNK-20</x:v>
      </x:c>
      <x:c r="D125" s="11" t="str">
        <x:v>A-AHW</x:v>
      </x:c>
      <x:c r="E125" s="11" t="str">
        <x:v>Aerial hazard-control wing</x:v>
      </x:c>
      <x:c r="F125" s="11" t="str">
        <x:v>Air Response</x:v>
      </x:c>
      <x:c r="G125" s="11" t="str">
        <x:v>AVIATION</x:v>
      </x:c>
      <x:c r="H125" s="11" t="str">
        <x:v>TNK-20</x:v>
      </x:c>
      <x:c r="I125" s="18" t="n">
        <x:v>0.1</x:v>
      </x:c>
      <x:c r="J125" s="18" t="n">
        <x:f>INDEX('03 Formation Registry'!$J$6:$J$53,MATCH(D125,'03 Formation Registry'!$C$6:$C$53,0))</x:f>
        <x:v>2812.5</x:v>
      </x:c>
      <x:c r="K125" s="18" t="n">
        <x:f>I125*J125</x:f>
        <x:v>281.25</x:v>
      </x:c>
      <x:c r="L125" s="18" t="n">
        <x:f>INDEX('02 Cargo Classes'!$E$6:$E$15,MATCH(H125,'02 Cargo Classes'!$C$6:$C$15,0))</x:f>
        <x:v>20</x:v>
      </x:c>
      <x:c r="M125" s="18" t="n">
        <x:f>INDEX('02 Cargo Classes'!$G$6:$G$15,MATCH(H125,'02 Cargo Classes'!$C$6:$C$15,0))</x:f>
        <x:v>0.85</x:v>
      </x:c>
      <x:c r="N125" s="21" t="n">
        <x:f>ROUNDUP(K125/(L125*M125),0)</x:f>
        <x:v>17</x:v>
      </x:c>
      <x:c r="O125" s="18" t="n">
        <x:f>N125*INDEX('02 Cargo Classes'!$F$6:$F$15,MATCH(H125,'02 Cargo Classes'!$C$6:$C$15,0))*INDEX('02 Cargo Classes'!$H$6:$H$15,MATCH(H125,'02 Cargo Classes'!$C$6:$C$15,0))</x:f>
        <x:v>361.25</x:v>
      </x:c>
      <x:c r="P125" s="11" t="n">
        <x:f>INDEX('02 Cargo Classes'!$I$6:$I$15,MATCH(H125,'02 Cargo Classes'!$C$6:$C$15,0))</x:f>
        <x:v>48</x:v>
      </x:c>
      <x:c r="Q125" s="11" t="str">
        <x:v>PKG-A-AHW</x:v>
      </x:c>
      <x:c r="R125" s="11" t="str">
        <x:v>Profile allocation; item BOM open</x:v>
      </x:c>
      <x:c r="S125" s="26"/>
      <x:c r="T125" s="26"/>
    </x:row>
    <x:row r="126">
      <x:c r="C126" s="11" t="str">
        <x:v>A-AHW-FLR-24</x:v>
      </x:c>
      <x:c r="D126" s="11" t="str">
        <x:v>A-AHW</x:v>
      </x:c>
      <x:c r="E126" s="11" t="str">
        <x:v>Aerial hazard-control wing</x:v>
      </x:c>
      <x:c r="F126" s="11" t="str">
        <x:v>Air Response</x:v>
      </x:c>
      <x:c r="G126" s="11" t="str">
        <x:v>AVIATION</x:v>
      </x:c>
      <x:c r="H126" s="11" t="str">
        <x:v>FLR-24</x:v>
      </x:c>
      <x:c r="I126" s="18" t="n">
        <x:v>0.15</x:v>
      </x:c>
      <x:c r="J126" s="18" t="n">
        <x:f>INDEX('03 Formation Registry'!$J$6:$J$53,MATCH(D126,'03 Formation Registry'!$C$6:$C$53,0))</x:f>
        <x:v>2812.5</x:v>
      </x:c>
      <x:c r="K126" s="18" t="n">
        <x:f>I126*J126</x:f>
        <x:v>421.875</x:v>
      </x:c>
      <x:c r="L126" s="18" t="n">
        <x:f>INDEX('02 Cargo Classes'!$E$6:$E$15,MATCH(H126,'02 Cargo Classes'!$C$6:$C$15,0))</x:f>
        <x:v>24</x:v>
      </x:c>
      <x:c r="M126" s="18" t="n">
        <x:f>INDEX('02 Cargo Classes'!$G$6:$G$15,MATCH(H126,'02 Cargo Classes'!$C$6:$C$15,0))</x:f>
        <x:v>0.85</x:v>
      </x:c>
      <x:c r="N126" s="21" t="n">
        <x:f>ROUNDUP(K126/(L126*M126),0)</x:f>
        <x:v>21</x:v>
      </x:c>
      <x:c r="O126" s="18" t="n">
        <x:f>N126*INDEX('02 Cargo Classes'!$F$6:$F$15,MATCH(H126,'02 Cargo Classes'!$C$6:$C$15,0))*INDEX('02 Cargo Classes'!$H$6:$H$15,MATCH(H126,'02 Cargo Classes'!$C$6:$C$15,0))</x:f>
        <x:v>672</x:v>
      </x:c>
      <x:c r="P126" s="11" t="n">
        <x:f>INDEX('02 Cargo Classes'!$I$6:$I$15,MATCH(H126,'02 Cargo Classes'!$C$6:$C$15,0))</x:f>
        <x:v>48</x:v>
      </x:c>
      <x:c r="Q126" s="11" t="str">
        <x:v>PKG-A-AHW</x:v>
      </x:c>
      <x:c r="R126" s="11" t="str">
        <x:v>Profile allocation; item BOM open</x:v>
      </x:c>
      <x:c r="S126" s="26"/>
      <x:c r="T126" s="26"/>
    </x:row>
    <x:row r="127">
      <x:c r="C127" s="11" t="str">
        <x:v>A-AHW-ROL-30</x:v>
      </x:c>
      <x:c r="D127" s="11" t="str">
        <x:v>A-AHW</x:v>
      </x:c>
      <x:c r="E127" s="11" t="str">
        <x:v>Aerial hazard-control wing</x:v>
      </x:c>
      <x:c r="F127" s="11" t="str">
        <x:v>Air Response</x:v>
      </x:c>
      <x:c r="G127" s="11" t="str">
        <x:v>AVIATION</x:v>
      </x:c>
      <x:c r="H127" s="11" t="str">
        <x:v>ROL-30</x:v>
      </x:c>
      <x:c r="I127" s="18" t="n">
        <x:v>0.18</x:v>
      </x:c>
      <x:c r="J127" s="18" t="n">
        <x:f>INDEX('03 Formation Registry'!$J$6:$J$53,MATCH(D127,'03 Formation Registry'!$C$6:$C$53,0))</x:f>
        <x:v>2812.5</x:v>
      </x:c>
      <x:c r="K127" s="18" t="n">
        <x:f>I127*J127</x:f>
        <x:v>506.25</x:v>
      </x:c>
      <x:c r="L127" s="18" t="n">
        <x:f>INDEX('02 Cargo Classes'!$E$6:$E$15,MATCH(H127,'02 Cargo Classes'!$C$6:$C$15,0))</x:f>
        <x:v>30</x:v>
      </x:c>
      <x:c r="M127" s="18" t="n">
        <x:f>INDEX('02 Cargo Classes'!$G$6:$G$15,MATCH(H127,'02 Cargo Classes'!$C$6:$C$15,0))</x:f>
        <x:v>0.8</x:v>
      </x:c>
      <x:c r="N127" s="21" t="n">
        <x:f>ROUNDUP(K127/(L127*M127),0)</x:f>
        <x:v>22</x:v>
      </x:c>
      <x:c r="O127" s="18" t="n">
        <x:f>N127*INDEX('02 Cargo Classes'!$F$6:$F$15,MATCH(H127,'02 Cargo Classes'!$C$6:$C$15,0))*INDEX('02 Cargo Classes'!$H$6:$H$15,MATCH(H127,'02 Cargo Classes'!$C$6:$C$15,0))</x:f>
        <x:v>1402.5</x:v>
      </x:c>
      <x:c r="P127" s="11" t="n">
        <x:f>INDEX('02 Cargo Classes'!$I$6:$I$15,MATCH(H127,'02 Cargo Classes'!$C$6:$C$15,0))</x:f>
        <x:v>48</x:v>
      </x:c>
      <x:c r="Q127" s="11" t="str">
        <x:v>PKG-A-AHW</x:v>
      </x:c>
      <x:c r="R127" s="11" t="str">
        <x:v>Profile allocation; item BOM open</x:v>
      </x:c>
      <x:c r="S127" s="26"/>
      <x:c r="T127" s="26"/>
    </x:row>
    <x:row r="128">
      <x:c r="C128" s="11" t="str">
        <x:v>A-AHW-LIN-18</x:v>
      </x:c>
      <x:c r="D128" s="11" t="str">
        <x:v>A-AHW</x:v>
      </x:c>
      <x:c r="E128" s="11" t="str">
        <x:v>Aerial hazard-control wing</x:v>
      </x:c>
      <x:c r="F128" s="11" t="str">
        <x:v>Air Response</x:v>
      </x:c>
      <x:c r="G128" s="11" t="str">
        <x:v>AVIATION</x:v>
      </x:c>
      <x:c r="H128" s="11" t="str">
        <x:v>LIN-18</x:v>
      </x:c>
      <x:c r="I128" s="18" t="n">
        <x:v>0.04</x:v>
      </x:c>
      <x:c r="J128" s="18" t="n">
        <x:f>INDEX('03 Formation Registry'!$J$6:$J$53,MATCH(D128,'03 Formation Registry'!$C$6:$C$53,0))</x:f>
        <x:v>2812.5</x:v>
      </x:c>
      <x:c r="K128" s="18" t="n">
        <x:f>I128*J128</x:f>
        <x:v>112.5</x:v>
      </x:c>
      <x:c r="L128" s="18" t="n">
        <x:f>INDEX('02 Cargo Classes'!$E$6:$E$15,MATCH(H128,'02 Cargo Classes'!$C$6:$C$15,0))</x:f>
        <x:v>18</x:v>
      </x:c>
      <x:c r="M128" s="18" t="n">
        <x:f>INDEX('02 Cargo Classes'!$G$6:$G$15,MATCH(H128,'02 Cargo Classes'!$C$6:$C$15,0))</x:f>
        <x:v>0.8</x:v>
      </x:c>
      <x:c r="N128" s="21" t="n">
        <x:f>ROUNDUP(K128/(L128*M128),0)</x:f>
        <x:v>8</x:v>
      </x:c>
      <x:c r="O128" s="18" t="n">
        <x:f>N128*INDEX('02 Cargo Classes'!$F$6:$F$15,MATCH(H128,'02 Cargo Classes'!$C$6:$C$15,0))*INDEX('02 Cargo Classes'!$H$6:$H$15,MATCH(H128,'02 Cargo Classes'!$C$6:$C$15,0))</x:f>
        <x:v>352</x:v>
      </x:c>
      <x:c r="P128" s="11" t="n">
        <x:f>INDEX('02 Cargo Classes'!$I$6:$I$15,MATCH(H128,'02 Cargo Classes'!$C$6:$C$15,0))</x:f>
        <x:v>72</x:v>
      </x:c>
      <x:c r="Q128" s="11" t="str">
        <x:v>PKG-A-AHW</x:v>
      </x:c>
      <x:c r="R128" s="11" t="str">
        <x:v>Profile allocation; item BOM open</x:v>
      </x:c>
      <x:c r="S128" s="26"/>
      <x:c r="T128" s="26"/>
    </x:row>
    <x:row r="129">
      <x:c r="C129" s="11" t="str">
        <x:v>A-AHW-BLK-08</x:v>
      </x:c>
      <x:c r="D129" s="11" t="str">
        <x:v>A-AHW</x:v>
      </x:c>
      <x:c r="E129" s="11" t="str">
        <x:v>Aerial hazard-control wing</x:v>
      </x:c>
      <x:c r="F129" s="11" t="str">
        <x:v>Air Response</x:v>
      </x:c>
      <x:c r="G129" s="11" t="str">
        <x:v>AVIATION</x:v>
      </x:c>
      <x:c r="H129" s="11" t="str">
        <x:v>BLK-08</x:v>
      </x:c>
      <x:c r="I129" s="18" t="n">
        <x:v>0.02</x:v>
      </x:c>
      <x:c r="J129" s="18" t="n">
        <x:f>INDEX('03 Formation Registry'!$J$6:$J$53,MATCH(D129,'03 Formation Registry'!$C$6:$C$53,0))</x:f>
        <x:v>2812.5</x:v>
      </x:c>
      <x:c r="K129" s="18" t="n">
        <x:f>I129*J129</x:f>
        <x:v>56.25</x:v>
      </x:c>
      <x:c r="L129" s="18" t="n">
        <x:f>INDEX('02 Cargo Classes'!$E$6:$E$15,MATCH(H129,'02 Cargo Classes'!$C$6:$C$15,0))</x:f>
        <x:v>8</x:v>
      </x:c>
      <x:c r="M129" s="18" t="n">
        <x:f>INDEX('02 Cargo Classes'!$G$6:$G$15,MATCH(H129,'02 Cargo Classes'!$C$6:$C$15,0))</x:f>
        <x:v>0.8</x:v>
      </x:c>
      <x:c r="N129" s="21" t="n">
        <x:f>ROUNDUP(K129/(L129*M129),0)</x:f>
        <x:v>9</x:v>
      </x:c>
      <x:c r="O129" s="18" t="n">
        <x:f>N129*INDEX('02 Cargo Classes'!$F$6:$F$15,MATCH(H129,'02 Cargo Classes'!$C$6:$C$15,0))*INDEX('02 Cargo Classes'!$H$6:$H$15,MATCH(H129,'02 Cargo Classes'!$C$6:$C$15,0))</x:f>
        <x:v>459</x:v>
      </x:c>
      <x:c r="P129" s="11" t="n">
        <x:f>INDEX('02 Cargo Classes'!$I$6:$I$15,MATCH(H129,'02 Cargo Classes'!$C$6:$C$15,0))</x:f>
        <x:v>48</x:v>
      </x:c>
      <x:c r="Q129" s="11" t="str">
        <x:v>PKG-A-AHW</x:v>
      </x:c>
      <x:c r="R129" s="11" t="str">
        <x:v>Profile allocation; item BOM open</x:v>
      </x:c>
      <x:c r="S129" s="26"/>
      <x:c r="T129" s="26"/>
    </x:row>
    <x:row r="130">
      <x:c r="C130" s="11" t="str">
        <x:v>A-AHW-OOG-80</x:v>
      </x:c>
      <x:c r="D130" s="11" t="str">
        <x:v>A-AHW</x:v>
      </x:c>
      <x:c r="E130" s="11" t="str">
        <x:v>Aerial hazard-control wing</x:v>
      </x:c>
      <x:c r="F130" s="11" t="str">
        <x:v>Air Response</x:v>
      </x:c>
      <x:c r="G130" s="11" t="str">
        <x:v>AVIATION</x:v>
      </x:c>
      <x:c r="H130" s="11" t="str">
        <x:v>OOG-80</x:v>
      </x:c>
      <x:c r="I130" s="18" t="n">
        <x:v>0.2</x:v>
      </x:c>
      <x:c r="J130" s="18" t="n">
        <x:f>INDEX('03 Formation Registry'!$J$6:$J$53,MATCH(D130,'03 Formation Registry'!$C$6:$C$53,0))</x:f>
        <x:v>2812.5</x:v>
      </x:c>
      <x:c r="K130" s="18" t="n">
        <x:f>I130*J130</x:f>
        <x:v>562.5</x:v>
      </x:c>
      <x:c r="L130" s="18" t="n">
        <x:f>INDEX('02 Cargo Classes'!$E$6:$E$15,MATCH(H130,'02 Cargo Classes'!$C$6:$C$15,0))</x:f>
        <x:v>80</x:v>
      </x:c>
      <x:c r="M130" s="18" t="n">
        <x:f>INDEX('02 Cargo Classes'!$G$6:$G$15,MATCH(H130,'02 Cargo Classes'!$C$6:$C$15,0))</x:f>
        <x:v>0.75</x:v>
      </x:c>
      <x:c r="N130" s="21" t="n">
        <x:f>ROUNDUP(K130/(L130*M130),0)</x:f>
        <x:v>10</x:v>
      </x:c>
      <x:c r="O130" s="18" t="n">
        <x:f>N130*INDEX('02 Cargo Classes'!$F$6:$F$15,MATCH(H130,'02 Cargo Classes'!$C$6:$C$15,0))*INDEX('02 Cargo Classes'!$H$6:$H$15,MATCH(H130,'02 Cargo Classes'!$C$6:$C$15,0))</x:f>
        <x:v>1760</x:v>
      </x:c>
      <x:c r="P130" s="11" t="n">
        <x:f>INDEX('02 Cargo Classes'!$I$6:$I$15,MATCH(H130,'02 Cargo Classes'!$C$6:$C$15,0))</x:f>
        <x:v>72</x:v>
      </x:c>
      <x:c r="Q130" s="11" t="str">
        <x:v>PKG-A-AHW</x:v>
      </x:c>
      <x:c r="R130" s="11" t="str">
        <x:v>Profile allocation; item BOM open</x:v>
      </x:c>
      <x:c r="S130" s="26"/>
      <x:c r="T130" s="26"/>
    </x:row>
    <x:row r="131">
      <x:c r="C131" s="11" t="str">
        <x:v>A-TDG-APL-45</x:v>
      </x:c>
      <x:c r="D131" s="11" t="str">
        <x:v>A-TDG</x:v>
      </x:c>
      <x:c r="E131" s="11" t="str">
        <x:v>Tactical distribution group</x:v>
      </x:c>
      <x:c r="F131" s="11" t="str">
        <x:v>Air Response</x:v>
      </x:c>
      <x:c r="G131" s="11" t="str">
        <x:v>AVIATION</x:v>
      </x:c>
      <x:c r="H131" s="11" t="str">
        <x:v>APL-45</x:v>
      </x:c>
      <x:c r="I131" s="18" t="n">
        <x:v>0.08</x:v>
      </x:c>
      <x:c r="J131" s="18" t="n">
        <x:f>INDEX('03 Formation Registry'!$J$6:$J$53,MATCH(D131,'03 Formation Registry'!$C$6:$C$53,0))</x:f>
        <x:v>2812.5</x:v>
      </x:c>
      <x:c r="K131" s="18" t="n">
        <x:f>I131*J131</x:f>
        <x:v>225</x:v>
      </x:c>
      <x:c r="L131" s="18" t="n">
        <x:f>INDEX('02 Cargo Classes'!$E$6:$E$15,MATCH(H131,'02 Cargo Classes'!$C$6:$C$15,0))</x:f>
        <x:v>4.5</x:v>
      </x:c>
      <x:c r="M131" s="18" t="n">
        <x:f>INDEX('02 Cargo Classes'!$G$6:$G$15,MATCH(H131,'02 Cargo Classes'!$C$6:$C$15,0))</x:f>
        <x:v>0.85</x:v>
      </x:c>
      <x:c r="N131" s="21" t="n">
        <x:f>ROUNDUP(K131/(L131*M131),0)</x:f>
        <x:v>59</x:v>
      </x:c>
      <x:c r="O131" s="18" t="n">
        <x:f>N131*INDEX('02 Cargo Classes'!$F$6:$F$15,MATCH(H131,'02 Cargo Classes'!$C$6:$C$15,0))*INDEX('02 Cargo Classes'!$H$6:$H$15,MATCH(H131,'02 Cargo Classes'!$C$6:$C$15,0))</x:f>
        <x:v>442.5</x:v>
      </x:c>
      <x:c r="P131" s="11" t="n">
        <x:f>INDEX('02 Cargo Classes'!$I$6:$I$15,MATCH(H131,'02 Cargo Classes'!$C$6:$C$15,0))</x:f>
        <x:v>24</x:v>
      </x:c>
      <x:c r="Q131" s="11" t="str">
        <x:v>PKG-A-TDG</x:v>
      </x:c>
      <x:c r="R131" s="11" t="str">
        <x:v>Profile allocation; item BOM open</x:v>
      </x:c>
      <x:c r="S131" s="26"/>
      <x:c r="T131" s="26"/>
    </x:row>
    <x:row r="132">
      <x:c r="C132" s="11" t="str">
        <x:v>A-TDG-ISO-18</x:v>
      </x:c>
      <x:c r="D132" s="11" t="str">
        <x:v>A-TDG</x:v>
      </x:c>
      <x:c r="E132" s="11" t="str">
        <x:v>Tactical distribution group</x:v>
      </x:c>
      <x:c r="F132" s="11" t="str">
        <x:v>Air Response</x:v>
      </x:c>
      <x:c r="G132" s="11" t="str">
        <x:v>AVIATION</x:v>
      </x:c>
      <x:c r="H132" s="11" t="str">
        <x:v>ISO-18</x:v>
      </x:c>
      <x:c r="I132" s="18" t="n">
        <x:v>0.12</x:v>
      </x:c>
      <x:c r="J132" s="18" t="n">
        <x:f>INDEX('03 Formation Registry'!$J$6:$J$53,MATCH(D132,'03 Formation Registry'!$C$6:$C$53,0))</x:f>
        <x:v>2812.5</x:v>
      </x:c>
      <x:c r="K132" s="18" t="n">
        <x:f>I132*J132</x:f>
        <x:v>337.5</x:v>
      </x:c>
      <x:c r="L132" s="18" t="n">
        <x:f>INDEX('02 Cargo Classes'!$E$6:$E$15,MATCH(H132,'02 Cargo Classes'!$C$6:$C$15,0))</x:f>
        <x:v>18</x:v>
      </x:c>
      <x:c r="M132" s="18" t="n">
        <x:f>INDEX('02 Cargo Classes'!$G$6:$G$15,MATCH(H132,'02 Cargo Classes'!$C$6:$C$15,0))</x:f>
        <x:v>0.85</x:v>
      </x:c>
      <x:c r="N132" s="21" t="n">
        <x:f>ROUNDUP(K132/(L132*M132),0)</x:f>
        <x:v>23</x:v>
      </x:c>
      <x:c r="O132" s="18" t="n">
        <x:f>N132*INDEX('02 Cargo Classes'!$F$6:$F$15,MATCH(H132,'02 Cargo Classes'!$C$6:$C$15,0))*INDEX('02 Cargo Classes'!$H$6:$H$15,MATCH(H132,'02 Cargo Classes'!$C$6:$C$15,0))</x:f>
        <x:v>607.2</x:v>
      </x:c>
      <x:c r="P132" s="11" t="n">
        <x:f>INDEX('02 Cargo Classes'!$I$6:$I$15,MATCH(H132,'02 Cargo Classes'!$C$6:$C$15,0))</x:f>
        <x:v>48</x:v>
      </x:c>
      <x:c r="Q132" s="11" t="str">
        <x:v>PKG-A-TDG</x:v>
      </x:c>
      <x:c r="R132" s="11" t="str">
        <x:v>Profile allocation; item BOM open</x:v>
      </x:c>
      <x:c r="S132" s="26"/>
      <x:c r="T132" s="26"/>
    </x:row>
    <x:row r="133">
      <x:c r="C133" s="11" t="str">
        <x:v>A-TDG-COL-12</x:v>
      </x:c>
      <x:c r="D133" s="11" t="str">
        <x:v>A-TDG</x:v>
      </x:c>
      <x:c r="E133" s="11" t="str">
        <x:v>Tactical distribution group</x:v>
      </x:c>
      <x:c r="F133" s="11" t="str">
        <x:v>Air Response</x:v>
      </x:c>
      <x:c r="G133" s="11" t="str">
        <x:v>AVIATION</x:v>
      </x:c>
      <x:c r="H133" s="11" t="str">
        <x:v>COL-12</x:v>
      </x:c>
      <x:c r="I133" s="18" t="n">
        <x:v>0.03</x:v>
      </x:c>
      <x:c r="J133" s="18" t="n">
        <x:f>INDEX('03 Formation Registry'!$J$6:$J$53,MATCH(D133,'03 Formation Registry'!$C$6:$C$53,0))</x:f>
        <x:v>2812.5</x:v>
      </x:c>
      <x:c r="K133" s="18" t="n">
        <x:f>I133*J133</x:f>
        <x:v>84.375</x:v>
      </x:c>
      <x:c r="L133" s="18" t="n">
        <x:f>INDEX('02 Cargo Classes'!$E$6:$E$15,MATCH(H133,'02 Cargo Classes'!$C$6:$C$15,0))</x:f>
        <x:v>12</x:v>
      </x:c>
      <x:c r="M133" s="18" t="n">
        <x:f>INDEX('02 Cargo Classes'!$G$6:$G$15,MATCH(H133,'02 Cargo Classes'!$C$6:$C$15,0))</x:f>
        <x:v>0.8</x:v>
      </x:c>
      <x:c r="N133" s="21" t="n">
        <x:f>ROUNDUP(K133/(L133*M133),0)</x:f>
        <x:v>9</x:v>
      </x:c>
      <x:c r="O133" s="18" t="n">
        <x:f>N133*INDEX('02 Cargo Classes'!$F$6:$F$15,MATCH(H133,'02 Cargo Classes'!$C$6:$C$15,0))*INDEX('02 Cargo Classes'!$H$6:$H$15,MATCH(H133,'02 Cargo Classes'!$C$6:$C$15,0))</x:f>
        <x:v>237.60000000000002</x:v>
      </x:c>
      <x:c r="P133" s="11" t="n">
        <x:f>INDEX('02 Cargo Classes'!$I$6:$I$15,MATCH(H133,'02 Cargo Classes'!$C$6:$C$15,0))</x:f>
        <x:v>24</x:v>
      </x:c>
      <x:c r="Q133" s="11" t="str">
        <x:v>PKG-A-TDG</x:v>
      </x:c>
      <x:c r="R133" s="11" t="str">
        <x:v>Profile allocation; item BOM open</x:v>
      </x:c>
      <x:c r="S133" s="26"/>
      <x:c r="T133" s="26"/>
    </x:row>
    <x:row r="134">
      <x:c r="C134" s="11" t="str">
        <x:v>A-TDG-BAT-22</x:v>
      </x:c>
      <x:c r="D134" s="11" t="str">
        <x:v>A-TDG</x:v>
      </x:c>
      <x:c r="E134" s="11" t="str">
        <x:v>Tactical distribution group</x:v>
      </x:c>
      <x:c r="F134" s="11" t="str">
        <x:v>Air Response</x:v>
      </x:c>
      <x:c r="G134" s="11" t="str">
        <x:v>AVIATION</x:v>
      </x:c>
      <x:c r="H134" s="11" t="str">
        <x:v>BAT-22</x:v>
      </x:c>
      <x:c r="I134" s="18" t="n">
        <x:v>0.08</x:v>
      </x:c>
      <x:c r="J134" s="18" t="n">
        <x:f>INDEX('03 Formation Registry'!$J$6:$J$53,MATCH(D134,'03 Formation Registry'!$C$6:$C$53,0))</x:f>
        <x:v>2812.5</x:v>
      </x:c>
      <x:c r="K134" s="18" t="n">
        <x:f>I134*J134</x:f>
        <x:v>225</x:v>
      </x:c>
      <x:c r="L134" s="18" t="n">
        <x:f>INDEX('02 Cargo Classes'!$E$6:$E$15,MATCH(H134,'02 Cargo Classes'!$C$6:$C$15,0))</x:f>
        <x:v>22</x:v>
      </x:c>
      <x:c r="M134" s="18" t="n">
        <x:f>INDEX('02 Cargo Classes'!$G$6:$G$15,MATCH(H134,'02 Cargo Classes'!$C$6:$C$15,0))</x:f>
        <x:v>0.8</x:v>
      </x:c>
      <x:c r="N134" s="21" t="n">
        <x:f>ROUNDUP(K134/(L134*M134),0)</x:f>
        <x:v>13</x:v>
      </x:c>
      <x:c r="O134" s="18" t="n">
        <x:f>N134*INDEX('02 Cargo Classes'!$F$6:$F$15,MATCH(H134,'02 Cargo Classes'!$C$6:$C$15,0))*INDEX('02 Cargo Classes'!$H$6:$H$15,MATCH(H134,'02 Cargo Classes'!$C$6:$C$15,0))</x:f>
        <x:v>343.20000000000005</x:v>
      </x:c>
      <x:c r="P134" s="11" t="n">
        <x:f>INDEX('02 Cargo Classes'!$I$6:$I$15,MATCH(H134,'02 Cargo Classes'!$C$6:$C$15,0))</x:f>
        <x:v>48</x:v>
      </x:c>
      <x:c r="Q134" s="11" t="str">
        <x:v>PKG-A-TDG</x:v>
      </x:c>
      <x:c r="R134" s="11" t="str">
        <x:v>Profile allocation; item BOM open</x:v>
      </x:c>
      <x:c r="S134" s="26"/>
      <x:c r="T134" s="26"/>
    </x:row>
    <x:row r="135">
      <x:c r="C135" s="11" t="str">
        <x:v>A-TDG-TNK-20</x:v>
      </x:c>
      <x:c r="D135" s="11" t="str">
        <x:v>A-TDG</x:v>
      </x:c>
      <x:c r="E135" s="11" t="str">
        <x:v>Tactical distribution group</x:v>
      </x:c>
      <x:c r="F135" s="11" t="str">
        <x:v>Air Response</x:v>
      </x:c>
      <x:c r="G135" s="11" t="str">
        <x:v>AVIATION</x:v>
      </x:c>
      <x:c r="H135" s="11" t="str">
        <x:v>TNK-20</x:v>
      </x:c>
      <x:c r="I135" s="18" t="n">
        <x:v>0.1</x:v>
      </x:c>
      <x:c r="J135" s="18" t="n">
        <x:f>INDEX('03 Formation Registry'!$J$6:$J$53,MATCH(D135,'03 Formation Registry'!$C$6:$C$53,0))</x:f>
        <x:v>2812.5</x:v>
      </x:c>
      <x:c r="K135" s="18" t="n">
        <x:f>I135*J135</x:f>
        <x:v>281.25</x:v>
      </x:c>
      <x:c r="L135" s="18" t="n">
        <x:f>INDEX('02 Cargo Classes'!$E$6:$E$15,MATCH(H135,'02 Cargo Classes'!$C$6:$C$15,0))</x:f>
        <x:v>20</x:v>
      </x:c>
      <x:c r="M135" s="18" t="n">
        <x:f>INDEX('02 Cargo Classes'!$G$6:$G$15,MATCH(H135,'02 Cargo Classes'!$C$6:$C$15,0))</x:f>
        <x:v>0.85</x:v>
      </x:c>
      <x:c r="N135" s="21" t="n">
        <x:f>ROUNDUP(K135/(L135*M135),0)</x:f>
        <x:v>17</x:v>
      </x:c>
      <x:c r="O135" s="18" t="n">
        <x:f>N135*INDEX('02 Cargo Classes'!$F$6:$F$15,MATCH(H135,'02 Cargo Classes'!$C$6:$C$15,0))*INDEX('02 Cargo Classes'!$H$6:$H$15,MATCH(H135,'02 Cargo Classes'!$C$6:$C$15,0))</x:f>
        <x:v>361.25</x:v>
      </x:c>
      <x:c r="P135" s="11" t="n">
        <x:f>INDEX('02 Cargo Classes'!$I$6:$I$15,MATCH(H135,'02 Cargo Classes'!$C$6:$C$15,0))</x:f>
        <x:v>48</x:v>
      </x:c>
      <x:c r="Q135" s="11" t="str">
        <x:v>PKG-A-TDG</x:v>
      </x:c>
      <x:c r="R135" s="11" t="str">
        <x:v>Profile allocation; item BOM open</x:v>
      </x:c>
      <x:c r="S135" s="26"/>
      <x:c r="T135" s="26"/>
    </x:row>
    <x:row r="136">
      <x:c r="C136" s="11" t="str">
        <x:v>A-TDG-FLR-24</x:v>
      </x:c>
      <x:c r="D136" s="11" t="str">
        <x:v>A-TDG</x:v>
      </x:c>
      <x:c r="E136" s="11" t="str">
        <x:v>Tactical distribution group</x:v>
      </x:c>
      <x:c r="F136" s="11" t="str">
        <x:v>Air Response</x:v>
      </x:c>
      <x:c r="G136" s="11" t="str">
        <x:v>AVIATION</x:v>
      </x:c>
      <x:c r="H136" s="11" t="str">
        <x:v>FLR-24</x:v>
      </x:c>
      <x:c r="I136" s="18" t="n">
        <x:v>0.15</x:v>
      </x:c>
      <x:c r="J136" s="18" t="n">
        <x:f>INDEX('03 Formation Registry'!$J$6:$J$53,MATCH(D136,'03 Formation Registry'!$C$6:$C$53,0))</x:f>
        <x:v>2812.5</x:v>
      </x:c>
      <x:c r="K136" s="18" t="n">
        <x:f>I136*J136</x:f>
        <x:v>421.875</x:v>
      </x:c>
      <x:c r="L136" s="18" t="n">
        <x:f>INDEX('02 Cargo Classes'!$E$6:$E$15,MATCH(H136,'02 Cargo Classes'!$C$6:$C$15,0))</x:f>
        <x:v>24</x:v>
      </x:c>
      <x:c r="M136" s="18" t="n">
        <x:f>INDEX('02 Cargo Classes'!$G$6:$G$15,MATCH(H136,'02 Cargo Classes'!$C$6:$C$15,0))</x:f>
        <x:v>0.85</x:v>
      </x:c>
      <x:c r="N136" s="21" t="n">
        <x:f>ROUNDUP(K136/(L136*M136),0)</x:f>
        <x:v>21</x:v>
      </x:c>
      <x:c r="O136" s="18" t="n">
        <x:f>N136*INDEX('02 Cargo Classes'!$F$6:$F$15,MATCH(H136,'02 Cargo Classes'!$C$6:$C$15,0))*INDEX('02 Cargo Classes'!$H$6:$H$15,MATCH(H136,'02 Cargo Classes'!$C$6:$C$15,0))</x:f>
        <x:v>672</x:v>
      </x:c>
      <x:c r="P136" s="11" t="n">
        <x:f>INDEX('02 Cargo Classes'!$I$6:$I$15,MATCH(H136,'02 Cargo Classes'!$C$6:$C$15,0))</x:f>
        <x:v>48</x:v>
      </x:c>
      <x:c r="Q136" s="11" t="str">
        <x:v>PKG-A-TDG</x:v>
      </x:c>
      <x:c r="R136" s="11" t="str">
        <x:v>Profile allocation; item BOM open</x:v>
      </x:c>
      <x:c r="S136" s="26"/>
      <x:c r="T136" s="26"/>
    </x:row>
    <x:row r="137">
      <x:c r="C137" s="11" t="str">
        <x:v>A-TDG-ROL-30</x:v>
      </x:c>
      <x:c r="D137" s="11" t="str">
        <x:v>A-TDG</x:v>
      </x:c>
      <x:c r="E137" s="11" t="str">
        <x:v>Tactical distribution group</x:v>
      </x:c>
      <x:c r="F137" s="11" t="str">
        <x:v>Air Response</x:v>
      </x:c>
      <x:c r="G137" s="11" t="str">
        <x:v>AVIATION</x:v>
      </x:c>
      <x:c r="H137" s="11" t="str">
        <x:v>ROL-30</x:v>
      </x:c>
      <x:c r="I137" s="18" t="n">
        <x:v>0.18</x:v>
      </x:c>
      <x:c r="J137" s="18" t="n">
        <x:f>INDEX('03 Formation Registry'!$J$6:$J$53,MATCH(D137,'03 Formation Registry'!$C$6:$C$53,0))</x:f>
        <x:v>2812.5</x:v>
      </x:c>
      <x:c r="K137" s="18" t="n">
        <x:f>I137*J137</x:f>
        <x:v>506.25</x:v>
      </x:c>
      <x:c r="L137" s="18" t="n">
        <x:f>INDEX('02 Cargo Classes'!$E$6:$E$15,MATCH(H137,'02 Cargo Classes'!$C$6:$C$15,0))</x:f>
        <x:v>30</x:v>
      </x:c>
      <x:c r="M137" s="18" t="n">
        <x:f>INDEX('02 Cargo Classes'!$G$6:$G$15,MATCH(H137,'02 Cargo Classes'!$C$6:$C$15,0))</x:f>
        <x:v>0.8</x:v>
      </x:c>
      <x:c r="N137" s="21" t="n">
        <x:f>ROUNDUP(K137/(L137*M137),0)</x:f>
        <x:v>22</x:v>
      </x:c>
      <x:c r="O137" s="18" t="n">
        <x:f>N137*INDEX('02 Cargo Classes'!$F$6:$F$15,MATCH(H137,'02 Cargo Classes'!$C$6:$C$15,0))*INDEX('02 Cargo Classes'!$H$6:$H$15,MATCH(H137,'02 Cargo Classes'!$C$6:$C$15,0))</x:f>
        <x:v>1402.5</x:v>
      </x:c>
      <x:c r="P137" s="11" t="n">
        <x:f>INDEX('02 Cargo Classes'!$I$6:$I$15,MATCH(H137,'02 Cargo Classes'!$C$6:$C$15,0))</x:f>
        <x:v>48</x:v>
      </x:c>
      <x:c r="Q137" s="11" t="str">
        <x:v>PKG-A-TDG</x:v>
      </x:c>
      <x:c r="R137" s="11" t="str">
        <x:v>Profile allocation; item BOM open</x:v>
      </x:c>
      <x:c r="S137" s="26"/>
      <x:c r="T137" s="26"/>
    </x:row>
    <x:row r="138">
      <x:c r="C138" s="11" t="str">
        <x:v>A-TDG-LIN-18</x:v>
      </x:c>
      <x:c r="D138" s="11" t="str">
        <x:v>A-TDG</x:v>
      </x:c>
      <x:c r="E138" s="11" t="str">
        <x:v>Tactical distribution group</x:v>
      </x:c>
      <x:c r="F138" s="11" t="str">
        <x:v>Air Response</x:v>
      </x:c>
      <x:c r="G138" s="11" t="str">
        <x:v>AVIATION</x:v>
      </x:c>
      <x:c r="H138" s="11" t="str">
        <x:v>LIN-18</x:v>
      </x:c>
      <x:c r="I138" s="18" t="n">
        <x:v>0.04</x:v>
      </x:c>
      <x:c r="J138" s="18" t="n">
        <x:f>INDEX('03 Formation Registry'!$J$6:$J$53,MATCH(D138,'03 Formation Registry'!$C$6:$C$53,0))</x:f>
        <x:v>2812.5</x:v>
      </x:c>
      <x:c r="K138" s="18" t="n">
        <x:f>I138*J138</x:f>
        <x:v>112.5</x:v>
      </x:c>
      <x:c r="L138" s="18" t="n">
        <x:f>INDEX('02 Cargo Classes'!$E$6:$E$15,MATCH(H138,'02 Cargo Classes'!$C$6:$C$15,0))</x:f>
        <x:v>18</x:v>
      </x:c>
      <x:c r="M138" s="18" t="n">
        <x:f>INDEX('02 Cargo Classes'!$G$6:$G$15,MATCH(H138,'02 Cargo Classes'!$C$6:$C$15,0))</x:f>
        <x:v>0.8</x:v>
      </x:c>
      <x:c r="N138" s="21" t="n">
        <x:f>ROUNDUP(K138/(L138*M138),0)</x:f>
        <x:v>8</x:v>
      </x:c>
      <x:c r="O138" s="18" t="n">
        <x:f>N138*INDEX('02 Cargo Classes'!$F$6:$F$15,MATCH(H138,'02 Cargo Classes'!$C$6:$C$15,0))*INDEX('02 Cargo Classes'!$H$6:$H$15,MATCH(H138,'02 Cargo Classes'!$C$6:$C$15,0))</x:f>
        <x:v>352</x:v>
      </x:c>
      <x:c r="P138" s="11" t="n">
        <x:f>INDEX('02 Cargo Classes'!$I$6:$I$15,MATCH(H138,'02 Cargo Classes'!$C$6:$C$15,0))</x:f>
        <x:v>72</x:v>
      </x:c>
      <x:c r="Q138" s="11" t="str">
        <x:v>PKG-A-TDG</x:v>
      </x:c>
      <x:c r="R138" s="11" t="str">
        <x:v>Profile allocation; item BOM open</x:v>
      </x:c>
      <x:c r="S138" s="26"/>
      <x:c r="T138" s="26"/>
    </x:row>
    <x:row r="139">
      <x:c r="C139" s="11" t="str">
        <x:v>A-TDG-BLK-08</x:v>
      </x:c>
      <x:c r="D139" s="11" t="str">
        <x:v>A-TDG</x:v>
      </x:c>
      <x:c r="E139" s="11" t="str">
        <x:v>Tactical distribution group</x:v>
      </x:c>
      <x:c r="F139" s="11" t="str">
        <x:v>Air Response</x:v>
      </x:c>
      <x:c r="G139" s="11" t="str">
        <x:v>AVIATION</x:v>
      </x:c>
      <x:c r="H139" s="11" t="str">
        <x:v>BLK-08</x:v>
      </x:c>
      <x:c r="I139" s="18" t="n">
        <x:v>0.02</x:v>
      </x:c>
      <x:c r="J139" s="18" t="n">
        <x:f>INDEX('03 Formation Registry'!$J$6:$J$53,MATCH(D139,'03 Formation Registry'!$C$6:$C$53,0))</x:f>
        <x:v>2812.5</x:v>
      </x:c>
      <x:c r="K139" s="18" t="n">
        <x:f>I139*J139</x:f>
        <x:v>56.25</x:v>
      </x:c>
      <x:c r="L139" s="18" t="n">
        <x:f>INDEX('02 Cargo Classes'!$E$6:$E$15,MATCH(H139,'02 Cargo Classes'!$C$6:$C$15,0))</x:f>
        <x:v>8</x:v>
      </x:c>
      <x:c r="M139" s="18" t="n">
        <x:f>INDEX('02 Cargo Classes'!$G$6:$G$15,MATCH(H139,'02 Cargo Classes'!$C$6:$C$15,0))</x:f>
        <x:v>0.8</x:v>
      </x:c>
      <x:c r="N139" s="21" t="n">
        <x:f>ROUNDUP(K139/(L139*M139),0)</x:f>
        <x:v>9</x:v>
      </x:c>
      <x:c r="O139" s="18" t="n">
        <x:f>N139*INDEX('02 Cargo Classes'!$F$6:$F$15,MATCH(H139,'02 Cargo Classes'!$C$6:$C$15,0))*INDEX('02 Cargo Classes'!$H$6:$H$15,MATCH(H139,'02 Cargo Classes'!$C$6:$C$15,0))</x:f>
        <x:v>459</x:v>
      </x:c>
      <x:c r="P139" s="11" t="n">
        <x:f>INDEX('02 Cargo Classes'!$I$6:$I$15,MATCH(H139,'02 Cargo Classes'!$C$6:$C$15,0))</x:f>
        <x:v>48</x:v>
      </x:c>
      <x:c r="Q139" s="11" t="str">
        <x:v>PKG-A-TDG</x:v>
      </x:c>
      <x:c r="R139" s="11" t="str">
        <x:v>Profile allocation; item BOM open</x:v>
      </x:c>
      <x:c r="S139" s="26"/>
      <x:c r="T139" s="26"/>
    </x:row>
    <x:row r="140">
      <x:c r="C140" s="11" t="str">
        <x:v>A-TDG-OOG-80</x:v>
      </x:c>
      <x:c r="D140" s="11" t="str">
        <x:v>A-TDG</x:v>
      </x:c>
      <x:c r="E140" s="11" t="str">
        <x:v>Tactical distribution group</x:v>
      </x:c>
      <x:c r="F140" s="11" t="str">
        <x:v>Air Response</x:v>
      </x:c>
      <x:c r="G140" s="11" t="str">
        <x:v>AVIATION</x:v>
      </x:c>
      <x:c r="H140" s="11" t="str">
        <x:v>OOG-80</x:v>
      </x:c>
      <x:c r="I140" s="18" t="n">
        <x:v>0.2</x:v>
      </x:c>
      <x:c r="J140" s="18" t="n">
        <x:f>INDEX('03 Formation Registry'!$J$6:$J$53,MATCH(D140,'03 Formation Registry'!$C$6:$C$53,0))</x:f>
        <x:v>2812.5</x:v>
      </x:c>
      <x:c r="K140" s="18" t="n">
        <x:f>I140*J140</x:f>
        <x:v>562.5</x:v>
      </x:c>
      <x:c r="L140" s="18" t="n">
        <x:f>INDEX('02 Cargo Classes'!$E$6:$E$15,MATCH(H140,'02 Cargo Classes'!$C$6:$C$15,0))</x:f>
        <x:v>80</x:v>
      </x:c>
      <x:c r="M140" s="18" t="n">
        <x:f>INDEX('02 Cargo Classes'!$G$6:$G$15,MATCH(H140,'02 Cargo Classes'!$C$6:$C$15,0))</x:f>
        <x:v>0.75</x:v>
      </x:c>
      <x:c r="N140" s="21" t="n">
        <x:f>ROUNDUP(K140/(L140*M140),0)</x:f>
        <x:v>10</x:v>
      </x:c>
      <x:c r="O140" s="18" t="n">
        <x:f>N140*INDEX('02 Cargo Classes'!$F$6:$F$15,MATCH(H140,'02 Cargo Classes'!$C$6:$C$15,0))*INDEX('02 Cargo Classes'!$H$6:$H$15,MATCH(H140,'02 Cargo Classes'!$C$6:$C$15,0))</x:f>
        <x:v>1760</x:v>
      </x:c>
      <x:c r="P140" s="11" t="n">
        <x:f>INDEX('02 Cargo Classes'!$I$6:$I$15,MATCH(H140,'02 Cargo Classes'!$C$6:$C$15,0))</x:f>
        <x:v>72</x:v>
      </x:c>
      <x:c r="Q140" s="11" t="str">
        <x:v>PKG-A-TDG</x:v>
      </x:c>
      <x:c r="R140" s="11" t="str">
        <x:v>Profile allocation; item BOM open</x:v>
      </x:c>
      <x:c r="S140" s="26"/>
      <x:c r="T140" s="26"/>
    </x:row>
    <x:row r="141">
      <x:c r="C141" s="11" t="str">
        <x:v>A-SRG-APL-45</x:v>
      </x:c>
      <x:c r="D141" s="11" t="str">
        <x:v>A-SRG</x:v>
      </x:c>
      <x:c r="E141" s="11" t="str">
        <x:v>Air sensing and relay group</x:v>
      </x:c>
      <x:c r="F141" s="11" t="str">
        <x:v>Air Response</x:v>
      </x:c>
      <x:c r="G141" s="11" t="str">
        <x:v>AVIATION</x:v>
      </x:c>
      <x:c r="H141" s="11" t="str">
        <x:v>APL-45</x:v>
      </x:c>
      <x:c r="I141" s="18" t="n">
        <x:v>0.08</x:v>
      </x:c>
      <x:c r="J141" s="18" t="n">
        <x:f>INDEX('03 Formation Registry'!$J$6:$J$53,MATCH(D141,'03 Formation Registry'!$C$6:$C$53,0))</x:f>
        <x:v>2812.5</x:v>
      </x:c>
      <x:c r="K141" s="18" t="n">
        <x:f>I141*J141</x:f>
        <x:v>225</x:v>
      </x:c>
      <x:c r="L141" s="18" t="n">
        <x:f>INDEX('02 Cargo Classes'!$E$6:$E$15,MATCH(H141,'02 Cargo Classes'!$C$6:$C$15,0))</x:f>
        <x:v>4.5</x:v>
      </x:c>
      <x:c r="M141" s="18" t="n">
        <x:f>INDEX('02 Cargo Classes'!$G$6:$G$15,MATCH(H141,'02 Cargo Classes'!$C$6:$C$15,0))</x:f>
        <x:v>0.85</x:v>
      </x:c>
      <x:c r="N141" s="21" t="n">
        <x:f>ROUNDUP(K141/(L141*M141),0)</x:f>
        <x:v>59</x:v>
      </x:c>
      <x:c r="O141" s="18" t="n">
        <x:f>N141*INDEX('02 Cargo Classes'!$F$6:$F$15,MATCH(H141,'02 Cargo Classes'!$C$6:$C$15,0))*INDEX('02 Cargo Classes'!$H$6:$H$15,MATCH(H141,'02 Cargo Classes'!$C$6:$C$15,0))</x:f>
        <x:v>442.5</x:v>
      </x:c>
      <x:c r="P141" s="11" t="n">
        <x:f>INDEX('02 Cargo Classes'!$I$6:$I$15,MATCH(H141,'02 Cargo Classes'!$C$6:$C$15,0))</x:f>
        <x:v>24</x:v>
      </x:c>
      <x:c r="Q141" s="11" t="str">
        <x:v>PKG-A-SRG</x:v>
      </x:c>
      <x:c r="R141" s="11" t="str">
        <x:v>Profile allocation; item BOM open</x:v>
      </x:c>
      <x:c r="S141" s="26"/>
      <x:c r="T141" s="26"/>
    </x:row>
    <x:row r="142">
      <x:c r="C142" s="11" t="str">
        <x:v>A-SRG-ISO-18</x:v>
      </x:c>
      <x:c r="D142" s="11" t="str">
        <x:v>A-SRG</x:v>
      </x:c>
      <x:c r="E142" s="11" t="str">
        <x:v>Air sensing and relay group</x:v>
      </x:c>
      <x:c r="F142" s="11" t="str">
        <x:v>Air Response</x:v>
      </x:c>
      <x:c r="G142" s="11" t="str">
        <x:v>AVIATION</x:v>
      </x:c>
      <x:c r="H142" s="11" t="str">
        <x:v>ISO-18</x:v>
      </x:c>
      <x:c r="I142" s="18" t="n">
        <x:v>0.12</x:v>
      </x:c>
      <x:c r="J142" s="18" t="n">
        <x:f>INDEX('03 Formation Registry'!$J$6:$J$53,MATCH(D142,'03 Formation Registry'!$C$6:$C$53,0))</x:f>
        <x:v>2812.5</x:v>
      </x:c>
      <x:c r="K142" s="18" t="n">
        <x:f>I142*J142</x:f>
        <x:v>337.5</x:v>
      </x:c>
      <x:c r="L142" s="18" t="n">
        <x:f>INDEX('02 Cargo Classes'!$E$6:$E$15,MATCH(H142,'02 Cargo Classes'!$C$6:$C$15,0))</x:f>
        <x:v>18</x:v>
      </x:c>
      <x:c r="M142" s="18" t="n">
        <x:f>INDEX('02 Cargo Classes'!$G$6:$G$15,MATCH(H142,'02 Cargo Classes'!$C$6:$C$15,0))</x:f>
        <x:v>0.85</x:v>
      </x:c>
      <x:c r="N142" s="21" t="n">
        <x:f>ROUNDUP(K142/(L142*M142),0)</x:f>
        <x:v>23</x:v>
      </x:c>
      <x:c r="O142" s="18" t="n">
        <x:f>N142*INDEX('02 Cargo Classes'!$F$6:$F$15,MATCH(H142,'02 Cargo Classes'!$C$6:$C$15,0))*INDEX('02 Cargo Classes'!$H$6:$H$15,MATCH(H142,'02 Cargo Classes'!$C$6:$C$15,0))</x:f>
        <x:v>607.2</x:v>
      </x:c>
      <x:c r="P142" s="11" t="n">
        <x:f>INDEX('02 Cargo Classes'!$I$6:$I$15,MATCH(H142,'02 Cargo Classes'!$C$6:$C$15,0))</x:f>
        <x:v>48</x:v>
      </x:c>
      <x:c r="Q142" s="11" t="str">
        <x:v>PKG-A-SRG</x:v>
      </x:c>
      <x:c r="R142" s="11" t="str">
        <x:v>Profile allocation; item BOM open</x:v>
      </x:c>
      <x:c r="S142" s="26"/>
      <x:c r="T142" s="26"/>
    </x:row>
    <x:row r="143">
      <x:c r="C143" s="11" t="str">
        <x:v>A-SRG-COL-12</x:v>
      </x:c>
      <x:c r="D143" s="11" t="str">
        <x:v>A-SRG</x:v>
      </x:c>
      <x:c r="E143" s="11" t="str">
        <x:v>Air sensing and relay group</x:v>
      </x:c>
      <x:c r="F143" s="11" t="str">
        <x:v>Air Response</x:v>
      </x:c>
      <x:c r="G143" s="11" t="str">
        <x:v>AVIATION</x:v>
      </x:c>
      <x:c r="H143" s="11" t="str">
        <x:v>COL-12</x:v>
      </x:c>
      <x:c r="I143" s="18" t="n">
        <x:v>0.03</x:v>
      </x:c>
      <x:c r="J143" s="18" t="n">
        <x:f>INDEX('03 Formation Registry'!$J$6:$J$53,MATCH(D143,'03 Formation Registry'!$C$6:$C$53,0))</x:f>
        <x:v>2812.5</x:v>
      </x:c>
      <x:c r="K143" s="18" t="n">
        <x:f>I143*J143</x:f>
        <x:v>84.375</x:v>
      </x:c>
      <x:c r="L143" s="18" t="n">
        <x:f>INDEX('02 Cargo Classes'!$E$6:$E$15,MATCH(H143,'02 Cargo Classes'!$C$6:$C$15,0))</x:f>
        <x:v>12</x:v>
      </x:c>
      <x:c r="M143" s="18" t="n">
        <x:f>INDEX('02 Cargo Classes'!$G$6:$G$15,MATCH(H143,'02 Cargo Classes'!$C$6:$C$15,0))</x:f>
        <x:v>0.8</x:v>
      </x:c>
      <x:c r="N143" s="21" t="n">
        <x:f>ROUNDUP(K143/(L143*M143),0)</x:f>
        <x:v>9</x:v>
      </x:c>
      <x:c r="O143" s="18" t="n">
        <x:f>N143*INDEX('02 Cargo Classes'!$F$6:$F$15,MATCH(H143,'02 Cargo Classes'!$C$6:$C$15,0))*INDEX('02 Cargo Classes'!$H$6:$H$15,MATCH(H143,'02 Cargo Classes'!$C$6:$C$15,0))</x:f>
        <x:v>237.60000000000002</x:v>
      </x:c>
      <x:c r="P143" s="11" t="n">
        <x:f>INDEX('02 Cargo Classes'!$I$6:$I$15,MATCH(H143,'02 Cargo Classes'!$C$6:$C$15,0))</x:f>
        <x:v>24</x:v>
      </x:c>
      <x:c r="Q143" s="11" t="str">
        <x:v>PKG-A-SRG</x:v>
      </x:c>
      <x:c r="R143" s="11" t="str">
        <x:v>Profile allocation; item BOM open</x:v>
      </x:c>
      <x:c r="S143" s="26"/>
      <x:c r="T143" s="26"/>
    </x:row>
    <x:row r="144">
      <x:c r="C144" s="11" t="str">
        <x:v>A-SRG-BAT-22</x:v>
      </x:c>
      <x:c r="D144" s="11" t="str">
        <x:v>A-SRG</x:v>
      </x:c>
      <x:c r="E144" s="11" t="str">
        <x:v>Air sensing and relay group</x:v>
      </x:c>
      <x:c r="F144" s="11" t="str">
        <x:v>Air Response</x:v>
      </x:c>
      <x:c r="G144" s="11" t="str">
        <x:v>AVIATION</x:v>
      </x:c>
      <x:c r="H144" s="11" t="str">
        <x:v>BAT-22</x:v>
      </x:c>
      <x:c r="I144" s="18" t="n">
        <x:v>0.08</x:v>
      </x:c>
      <x:c r="J144" s="18" t="n">
        <x:f>INDEX('03 Formation Registry'!$J$6:$J$53,MATCH(D144,'03 Formation Registry'!$C$6:$C$53,0))</x:f>
        <x:v>2812.5</x:v>
      </x:c>
      <x:c r="K144" s="18" t="n">
        <x:f>I144*J144</x:f>
        <x:v>225</x:v>
      </x:c>
      <x:c r="L144" s="18" t="n">
        <x:f>INDEX('02 Cargo Classes'!$E$6:$E$15,MATCH(H144,'02 Cargo Classes'!$C$6:$C$15,0))</x:f>
        <x:v>22</x:v>
      </x:c>
      <x:c r="M144" s="18" t="n">
        <x:f>INDEX('02 Cargo Classes'!$G$6:$G$15,MATCH(H144,'02 Cargo Classes'!$C$6:$C$15,0))</x:f>
        <x:v>0.8</x:v>
      </x:c>
      <x:c r="N144" s="21" t="n">
        <x:f>ROUNDUP(K144/(L144*M144),0)</x:f>
        <x:v>13</x:v>
      </x:c>
      <x:c r="O144" s="18" t="n">
        <x:f>N144*INDEX('02 Cargo Classes'!$F$6:$F$15,MATCH(H144,'02 Cargo Classes'!$C$6:$C$15,0))*INDEX('02 Cargo Classes'!$H$6:$H$15,MATCH(H144,'02 Cargo Classes'!$C$6:$C$15,0))</x:f>
        <x:v>343.20000000000005</x:v>
      </x:c>
      <x:c r="P144" s="11" t="n">
        <x:f>INDEX('02 Cargo Classes'!$I$6:$I$15,MATCH(H144,'02 Cargo Classes'!$C$6:$C$15,0))</x:f>
        <x:v>48</x:v>
      </x:c>
      <x:c r="Q144" s="11" t="str">
        <x:v>PKG-A-SRG</x:v>
      </x:c>
      <x:c r="R144" s="11" t="str">
        <x:v>Profile allocation; item BOM open</x:v>
      </x:c>
      <x:c r="S144" s="26"/>
      <x:c r="T144" s="26"/>
    </x:row>
    <x:row r="145">
      <x:c r="C145" s="11" t="str">
        <x:v>A-SRG-TNK-20</x:v>
      </x:c>
      <x:c r="D145" s="11" t="str">
        <x:v>A-SRG</x:v>
      </x:c>
      <x:c r="E145" s="11" t="str">
        <x:v>Air sensing and relay group</x:v>
      </x:c>
      <x:c r="F145" s="11" t="str">
        <x:v>Air Response</x:v>
      </x:c>
      <x:c r="G145" s="11" t="str">
        <x:v>AVIATION</x:v>
      </x:c>
      <x:c r="H145" s="11" t="str">
        <x:v>TNK-20</x:v>
      </x:c>
      <x:c r="I145" s="18" t="n">
        <x:v>0.1</x:v>
      </x:c>
      <x:c r="J145" s="18" t="n">
        <x:f>INDEX('03 Formation Registry'!$J$6:$J$53,MATCH(D145,'03 Formation Registry'!$C$6:$C$53,0))</x:f>
        <x:v>2812.5</x:v>
      </x:c>
      <x:c r="K145" s="18" t="n">
        <x:f>I145*J145</x:f>
        <x:v>281.25</x:v>
      </x:c>
      <x:c r="L145" s="18" t="n">
        <x:f>INDEX('02 Cargo Classes'!$E$6:$E$15,MATCH(H145,'02 Cargo Classes'!$C$6:$C$15,0))</x:f>
        <x:v>20</x:v>
      </x:c>
      <x:c r="M145" s="18" t="n">
        <x:f>INDEX('02 Cargo Classes'!$G$6:$G$15,MATCH(H145,'02 Cargo Classes'!$C$6:$C$15,0))</x:f>
        <x:v>0.85</x:v>
      </x:c>
      <x:c r="N145" s="21" t="n">
        <x:f>ROUNDUP(K145/(L145*M145),0)</x:f>
        <x:v>17</x:v>
      </x:c>
      <x:c r="O145" s="18" t="n">
        <x:f>N145*INDEX('02 Cargo Classes'!$F$6:$F$15,MATCH(H145,'02 Cargo Classes'!$C$6:$C$15,0))*INDEX('02 Cargo Classes'!$H$6:$H$15,MATCH(H145,'02 Cargo Classes'!$C$6:$C$15,0))</x:f>
        <x:v>361.25</x:v>
      </x:c>
      <x:c r="P145" s="11" t="n">
        <x:f>INDEX('02 Cargo Classes'!$I$6:$I$15,MATCH(H145,'02 Cargo Classes'!$C$6:$C$15,0))</x:f>
        <x:v>48</x:v>
      </x:c>
      <x:c r="Q145" s="11" t="str">
        <x:v>PKG-A-SRG</x:v>
      </x:c>
      <x:c r="R145" s="11" t="str">
        <x:v>Profile allocation; item BOM open</x:v>
      </x:c>
      <x:c r="S145" s="26"/>
      <x:c r="T145" s="26"/>
    </x:row>
    <x:row r="146">
      <x:c r="C146" s="11" t="str">
        <x:v>A-SRG-FLR-24</x:v>
      </x:c>
      <x:c r="D146" s="11" t="str">
        <x:v>A-SRG</x:v>
      </x:c>
      <x:c r="E146" s="11" t="str">
        <x:v>Air sensing and relay group</x:v>
      </x:c>
      <x:c r="F146" s="11" t="str">
        <x:v>Air Response</x:v>
      </x:c>
      <x:c r="G146" s="11" t="str">
        <x:v>AVIATION</x:v>
      </x:c>
      <x:c r="H146" s="11" t="str">
        <x:v>FLR-24</x:v>
      </x:c>
      <x:c r="I146" s="18" t="n">
        <x:v>0.15</x:v>
      </x:c>
      <x:c r="J146" s="18" t="n">
        <x:f>INDEX('03 Formation Registry'!$J$6:$J$53,MATCH(D146,'03 Formation Registry'!$C$6:$C$53,0))</x:f>
        <x:v>2812.5</x:v>
      </x:c>
      <x:c r="K146" s="18" t="n">
        <x:f>I146*J146</x:f>
        <x:v>421.875</x:v>
      </x:c>
      <x:c r="L146" s="18" t="n">
        <x:f>INDEX('02 Cargo Classes'!$E$6:$E$15,MATCH(H146,'02 Cargo Classes'!$C$6:$C$15,0))</x:f>
        <x:v>24</x:v>
      </x:c>
      <x:c r="M146" s="18" t="n">
        <x:f>INDEX('02 Cargo Classes'!$G$6:$G$15,MATCH(H146,'02 Cargo Classes'!$C$6:$C$15,0))</x:f>
        <x:v>0.85</x:v>
      </x:c>
      <x:c r="N146" s="21" t="n">
        <x:f>ROUNDUP(K146/(L146*M146),0)</x:f>
        <x:v>21</x:v>
      </x:c>
      <x:c r="O146" s="18" t="n">
        <x:f>N146*INDEX('02 Cargo Classes'!$F$6:$F$15,MATCH(H146,'02 Cargo Classes'!$C$6:$C$15,0))*INDEX('02 Cargo Classes'!$H$6:$H$15,MATCH(H146,'02 Cargo Classes'!$C$6:$C$15,0))</x:f>
        <x:v>672</x:v>
      </x:c>
      <x:c r="P146" s="11" t="n">
        <x:f>INDEX('02 Cargo Classes'!$I$6:$I$15,MATCH(H146,'02 Cargo Classes'!$C$6:$C$15,0))</x:f>
        <x:v>48</x:v>
      </x:c>
      <x:c r="Q146" s="11" t="str">
        <x:v>PKG-A-SRG</x:v>
      </x:c>
      <x:c r="R146" s="11" t="str">
        <x:v>Profile allocation; item BOM open</x:v>
      </x:c>
      <x:c r="S146" s="26"/>
      <x:c r="T146" s="26"/>
    </x:row>
    <x:row r="147">
      <x:c r="C147" s="11" t="str">
        <x:v>A-SRG-ROL-30</x:v>
      </x:c>
      <x:c r="D147" s="11" t="str">
        <x:v>A-SRG</x:v>
      </x:c>
      <x:c r="E147" s="11" t="str">
        <x:v>Air sensing and relay group</x:v>
      </x:c>
      <x:c r="F147" s="11" t="str">
        <x:v>Air Response</x:v>
      </x:c>
      <x:c r="G147" s="11" t="str">
        <x:v>AVIATION</x:v>
      </x:c>
      <x:c r="H147" s="11" t="str">
        <x:v>ROL-30</x:v>
      </x:c>
      <x:c r="I147" s="18" t="n">
        <x:v>0.18</x:v>
      </x:c>
      <x:c r="J147" s="18" t="n">
        <x:f>INDEX('03 Formation Registry'!$J$6:$J$53,MATCH(D147,'03 Formation Registry'!$C$6:$C$53,0))</x:f>
        <x:v>2812.5</x:v>
      </x:c>
      <x:c r="K147" s="18" t="n">
        <x:f>I147*J147</x:f>
        <x:v>506.25</x:v>
      </x:c>
      <x:c r="L147" s="18" t="n">
        <x:f>INDEX('02 Cargo Classes'!$E$6:$E$15,MATCH(H147,'02 Cargo Classes'!$C$6:$C$15,0))</x:f>
        <x:v>30</x:v>
      </x:c>
      <x:c r="M147" s="18" t="n">
        <x:f>INDEX('02 Cargo Classes'!$G$6:$G$15,MATCH(H147,'02 Cargo Classes'!$C$6:$C$15,0))</x:f>
        <x:v>0.8</x:v>
      </x:c>
      <x:c r="N147" s="21" t="n">
        <x:f>ROUNDUP(K147/(L147*M147),0)</x:f>
        <x:v>22</x:v>
      </x:c>
      <x:c r="O147" s="18" t="n">
        <x:f>N147*INDEX('02 Cargo Classes'!$F$6:$F$15,MATCH(H147,'02 Cargo Classes'!$C$6:$C$15,0))*INDEX('02 Cargo Classes'!$H$6:$H$15,MATCH(H147,'02 Cargo Classes'!$C$6:$C$15,0))</x:f>
        <x:v>1402.5</x:v>
      </x:c>
      <x:c r="P147" s="11" t="n">
        <x:f>INDEX('02 Cargo Classes'!$I$6:$I$15,MATCH(H147,'02 Cargo Classes'!$C$6:$C$15,0))</x:f>
        <x:v>48</x:v>
      </x:c>
      <x:c r="Q147" s="11" t="str">
        <x:v>PKG-A-SRG</x:v>
      </x:c>
      <x:c r="R147" s="11" t="str">
        <x:v>Profile allocation; item BOM open</x:v>
      </x:c>
      <x:c r="S147" s="26"/>
      <x:c r="T147" s="26"/>
    </x:row>
    <x:row r="148">
      <x:c r="C148" s="11" t="str">
        <x:v>A-SRG-LIN-18</x:v>
      </x:c>
      <x:c r="D148" s="11" t="str">
        <x:v>A-SRG</x:v>
      </x:c>
      <x:c r="E148" s="11" t="str">
        <x:v>Air sensing and relay group</x:v>
      </x:c>
      <x:c r="F148" s="11" t="str">
        <x:v>Air Response</x:v>
      </x:c>
      <x:c r="G148" s="11" t="str">
        <x:v>AVIATION</x:v>
      </x:c>
      <x:c r="H148" s="11" t="str">
        <x:v>LIN-18</x:v>
      </x:c>
      <x:c r="I148" s="18" t="n">
        <x:v>0.04</x:v>
      </x:c>
      <x:c r="J148" s="18" t="n">
        <x:f>INDEX('03 Formation Registry'!$J$6:$J$53,MATCH(D148,'03 Formation Registry'!$C$6:$C$53,0))</x:f>
        <x:v>2812.5</x:v>
      </x:c>
      <x:c r="K148" s="18" t="n">
        <x:f>I148*J148</x:f>
        <x:v>112.5</x:v>
      </x:c>
      <x:c r="L148" s="18" t="n">
        <x:f>INDEX('02 Cargo Classes'!$E$6:$E$15,MATCH(H148,'02 Cargo Classes'!$C$6:$C$15,0))</x:f>
        <x:v>18</x:v>
      </x:c>
      <x:c r="M148" s="18" t="n">
        <x:f>INDEX('02 Cargo Classes'!$G$6:$G$15,MATCH(H148,'02 Cargo Classes'!$C$6:$C$15,0))</x:f>
        <x:v>0.8</x:v>
      </x:c>
      <x:c r="N148" s="21" t="n">
        <x:f>ROUNDUP(K148/(L148*M148),0)</x:f>
        <x:v>8</x:v>
      </x:c>
      <x:c r="O148" s="18" t="n">
        <x:f>N148*INDEX('02 Cargo Classes'!$F$6:$F$15,MATCH(H148,'02 Cargo Classes'!$C$6:$C$15,0))*INDEX('02 Cargo Classes'!$H$6:$H$15,MATCH(H148,'02 Cargo Classes'!$C$6:$C$15,0))</x:f>
        <x:v>352</x:v>
      </x:c>
      <x:c r="P148" s="11" t="n">
        <x:f>INDEX('02 Cargo Classes'!$I$6:$I$15,MATCH(H148,'02 Cargo Classes'!$C$6:$C$15,0))</x:f>
        <x:v>72</x:v>
      </x:c>
      <x:c r="Q148" s="11" t="str">
        <x:v>PKG-A-SRG</x:v>
      </x:c>
      <x:c r="R148" s="11" t="str">
        <x:v>Profile allocation; item BOM open</x:v>
      </x:c>
      <x:c r="S148" s="26"/>
      <x:c r="T148" s="26"/>
    </x:row>
    <x:row r="149">
      <x:c r="C149" s="11" t="str">
        <x:v>A-SRG-BLK-08</x:v>
      </x:c>
      <x:c r="D149" s="11" t="str">
        <x:v>A-SRG</x:v>
      </x:c>
      <x:c r="E149" s="11" t="str">
        <x:v>Air sensing and relay group</x:v>
      </x:c>
      <x:c r="F149" s="11" t="str">
        <x:v>Air Response</x:v>
      </x:c>
      <x:c r="G149" s="11" t="str">
        <x:v>AVIATION</x:v>
      </x:c>
      <x:c r="H149" s="11" t="str">
        <x:v>BLK-08</x:v>
      </x:c>
      <x:c r="I149" s="18" t="n">
        <x:v>0.02</x:v>
      </x:c>
      <x:c r="J149" s="18" t="n">
        <x:f>INDEX('03 Formation Registry'!$J$6:$J$53,MATCH(D149,'03 Formation Registry'!$C$6:$C$53,0))</x:f>
        <x:v>2812.5</x:v>
      </x:c>
      <x:c r="K149" s="18" t="n">
        <x:f>I149*J149</x:f>
        <x:v>56.25</x:v>
      </x:c>
      <x:c r="L149" s="18" t="n">
        <x:f>INDEX('02 Cargo Classes'!$E$6:$E$15,MATCH(H149,'02 Cargo Classes'!$C$6:$C$15,0))</x:f>
        <x:v>8</x:v>
      </x:c>
      <x:c r="M149" s="18" t="n">
        <x:f>INDEX('02 Cargo Classes'!$G$6:$G$15,MATCH(H149,'02 Cargo Classes'!$C$6:$C$15,0))</x:f>
        <x:v>0.8</x:v>
      </x:c>
      <x:c r="N149" s="21" t="n">
        <x:f>ROUNDUP(K149/(L149*M149),0)</x:f>
        <x:v>9</x:v>
      </x:c>
      <x:c r="O149" s="18" t="n">
        <x:f>N149*INDEX('02 Cargo Classes'!$F$6:$F$15,MATCH(H149,'02 Cargo Classes'!$C$6:$C$15,0))*INDEX('02 Cargo Classes'!$H$6:$H$15,MATCH(H149,'02 Cargo Classes'!$C$6:$C$15,0))</x:f>
        <x:v>459</x:v>
      </x:c>
      <x:c r="P149" s="11" t="n">
        <x:f>INDEX('02 Cargo Classes'!$I$6:$I$15,MATCH(H149,'02 Cargo Classes'!$C$6:$C$15,0))</x:f>
        <x:v>48</x:v>
      </x:c>
      <x:c r="Q149" s="11" t="str">
        <x:v>PKG-A-SRG</x:v>
      </x:c>
      <x:c r="R149" s="11" t="str">
        <x:v>Profile allocation; item BOM open</x:v>
      </x:c>
      <x:c r="S149" s="26"/>
      <x:c r="T149" s="26"/>
    </x:row>
    <x:row r="150">
      <x:c r="C150" s="11" t="str">
        <x:v>A-SRG-OOG-80</x:v>
      </x:c>
      <x:c r="D150" s="11" t="str">
        <x:v>A-SRG</x:v>
      </x:c>
      <x:c r="E150" s="11" t="str">
        <x:v>Air sensing and relay group</x:v>
      </x:c>
      <x:c r="F150" s="11" t="str">
        <x:v>Air Response</x:v>
      </x:c>
      <x:c r="G150" s="11" t="str">
        <x:v>AVIATION</x:v>
      </x:c>
      <x:c r="H150" s="11" t="str">
        <x:v>OOG-80</x:v>
      </x:c>
      <x:c r="I150" s="18" t="n">
        <x:v>0.2</x:v>
      </x:c>
      <x:c r="J150" s="18" t="n">
        <x:f>INDEX('03 Formation Registry'!$J$6:$J$53,MATCH(D150,'03 Formation Registry'!$C$6:$C$53,0))</x:f>
        <x:v>2812.5</x:v>
      </x:c>
      <x:c r="K150" s="18" t="n">
        <x:f>I150*J150</x:f>
        <x:v>562.5</x:v>
      </x:c>
      <x:c r="L150" s="18" t="n">
        <x:f>INDEX('02 Cargo Classes'!$E$6:$E$15,MATCH(H150,'02 Cargo Classes'!$C$6:$C$15,0))</x:f>
        <x:v>80</x:v>
      </x:c>
      <x:c r="M150" s="18" t="n">
        <x:f>INDEX('02 Cargo Classes'!$G$6:$G$15,MATCH(H150,'02 Cargo Classes'!$C$6:$C$15,0))</x:f>
        <x:v>0.75</x:v>
      </x:c>
      <x:c r="N150" s="21" t="n">
        <x:f>ROUNDUP(K150/(L150*M150),0)</x:f>
        <x:v>10</x:v>
      </x:c>
      <x:c r="O150" s="18" t="n">
        <x:f>N150*INDEX('02 Cargo Classes'!$F$6:$F$15,MATCH(H150,'02 Cargo Classes'!$C$6:$C$15,0))*INDEX('02 Cargo Classes'!$H$6:$H$15,MATCH(H150,'02 Cargo Classes'!$C$6:$C$15,0))</x:f>
        <x:v>1760</x:v>
      </x:c>
      <x:c r="P150" s="11" t="n">
        <x:f>INDEX('02 Cargo Classes'!$I$6:$I$15,MATCH(H150,'02 Cargo Classes'!$C$6:$C$15,0))</x:f>
        <x:v>72</x:v>
      </x:c>
      <x:c r="Q150" s="11" t="str">
        <x:v>PKG-A-SRG</x:v>
      </x:c>
      <x:c r="R150" s="11" t="str">
        <x:v>Profile allocation; item BOM open</x:v>
      </x:c>
      <x:c r="S150" s="26"/>
      <x:c r="T150" s="26"/>
    </x:row>
    <x:row r="151">
      <x:c r="C151" s="11" t="str">
        <x:v>A-AMG-APL-45</x:v>
      </x:c>
      <x:c r="D151" s="11" t="str">
        <x:v>A-AMG</x:v>
      </x:c>
      <x:c r="E151" s="11" t="str">
        <x:v>Aeromedical movement group</x:v>
      </x:c>
      <x:c r="F151" s="11" t="str">
        <x:v>Air Response</x:v>
      </x:c>
      <x:c r="G151" s="11" t="str">
        <x:v>AVIATION</x:v>
      </x:c>
      <x:c r="H151" s="11" t="str">
        <x:v>APL-45</x:v>
      </x:c>
      <x:c r="I151" s="18" t="n">
        <x:v>0.08</x:v>
      </x:c>
      <x:c r="J151" s="18" t="n">
        <x:f>INDEX('03 Formation Registry'!$J$6:$J$53,MATCH(D151,'03 Formation Registry'!$C$6:$C$53,0))</x:f>
        <x:v>2812.5</x:v>
      </x:c>
      <x:c r="K151" s="18" t="n">
        <x:f>I151*J151</x:f>
        <x:v>225</x:v>
      </x:c>
      <x:c r="L151" s="18" t="n">
        <x:f>INDEX('02 Cargo Classes'!$E$6:$E$15,MATCH(H151,'02 Cargo Classes'!$C$6:$C$15,0))</x:f>
        <x:v>4.5</x:v>
      </x:c>
      <x:c r="M151" s="18" t="n">
        <x:f>INDEX('02 Cargo Classes'!$G$6:$G$15,MATCH(H151,'02 Cargo Classes'!$C$6:$C$15,0))</x:f>
        <x:v>0.85</x:v>
      </x:c>
      <x:c r="N151" s="21" t="n">
        <x:f>ROUNDUP(K151/(L151*M151),0)</x:f>
        <x:v>59</x:v>
      </x:c>
      <x:c r="O151" s="18" t="n">
        <x:f>N151*INDEX('02 Cargo Classes'!$F$6:$F$15,MATCH(H151,'02 Cargo Classes'!$C$6:$C$15,0))*INDEX('02 Cargo Classes'!$H$6:$H$15,MATCH(H151,'02 Cargo Classes'!$C$6:$C$15,0))</x:f>
        <x:v>442.5</x:v>
      </x:c>
      <x:c r="P151" s="11" t="n">
        <x:f>INDEX('02 Cargo Classes'!$I$6:$I$15,MATCH(H151,'02 Cargo Classes'!$C$6:$C$15,0))</x:f>
        <x:v>24</x:v>
      </x:c>
      <x:c r="Q151" s="11" t="str">
        <x:v>PKG-A-AMG</x:v>
      </x:c>
      <x:c r="R151" s="11" t="str">
        <x:v>Profile allocation; item BOM open</x:v>
      </x:c>
      <x:c r="S151" s="26"/>
      <x:c r="T151" s="26"/>
    </x:row>
    <x:row r="152">
      <x:c r="C152" s="11" t="str">
        <x:v>A-AMG-ISO-18</x:v>
      </x:c>
      <x:c r="D152" s="11" t="str">
        <x:v>A-AMG</x:v>
      </x:c>
      <x:c r="E152" s="11" t="str">
        <x:v>Aeromedical movement group</x:v>
      </x:c>
      <x:c r="F152" s="11" t="str">
        <x:v>Air Response</x:v>
      </x:c>
      <x:c r="G152" s="11" t="str">
        <x:v>AVIATION</x:v>
      </x:c>
      <x:c r="H152" s="11" t="str">
        <x:v>ISO-18</x:v>
      </x:c>
      <x:c r="I152" s="18" t="n">
        <x:v>0.12</x:v>
      </x:c>
      <x:c r="J152" s="18" t="n">
        <x:f>INDEX('03 Formation Registry'!$J$6:$J$53,MATCH(D152,'03 Formation Registry'!$C$6:$C$53,0))</x:f>
        <x:v>2812.5</x:v>
      </x:c>
      <x:c r="K152" s="18" t="n">
        <x:f>I152*J152</x:f>
        <x:v>337.5</x:v>
      </x:c>
      <x:c r="L152" s="18" t="n">
        <x:f>INDEX('02 Cargo Classes'!$E$6:$E$15,MATCH(H152,'02 Cargo Classes'!$C$6:$C$15,0))</x:f>
        <x:v>18</x:v>
      </x:c>
      <x:c r="M152" s="18" t="n">
        <x:f>INDEX('02 Cargo Classes'!$G$6:$G$15,MATCH(H152,'02 Cargo Classes'!$C$6:$C$15,0))</x:f>
        <x:v>0.85</x:v>
      </x:c>
      <x:c r="N152" s="21" t="n">
        <x:f>ROUNDUP(K152/(L152*M152),0)</x:f>
        <x:v>23</x:v>
      </x:c>
      <x:c r="O152" s="18" t="n">
        <x:f>N152*INDEX('02 Cargo Classes'!$F$6:$F$15,MATCH(H152,'02 Cargo Classes'!$C$6:$C$15,0))*INDEX('02 Cargo Classes'!$H$6:$H$15,MATCH(H152,'02 Cargo Classes'!$C$6:$C$15,0))</x:f>
        <x:v>607.2</x:v>
      </x:c>
      <x:c r="P152" s="11" t="n">
        <x:f>INDEX('02 Cargo Classes'!$I$6:$I$15,MATCH(H152,'02 Cargo Classes'!$C$6:$C$15,0))</x:f>
        <x:v>48</x:v>
      </x:c>
      <x:c r="Q152" s="11" t="str">
        <x:v>PKG-A-AMG</x:v>
      </x:c>
      <x:c r="R152" s="11" t="str">
        <x:v>Profile allocation; item BOM open</x:v>
      </x:c>
      <x:c r="S152" s="26"/>
      <x:c r="T152" s="26"/>
    </x:row>
    <x:row r="153">
      <x:c r="C153" s="11" t="str">
        <x:v>A-AMG-COL-12</x:v>
      </x:c>
      <x:c r="D153" s="11" t="str">
        <x:v>A-AMG</x:v>
      </x:c>
      <x:c r="E153" s="11" t="str">
        <x:v>Aeromedical movement group</x:v>
      </x:c>
      <x:c r="F153" s="11" t="str">
        <x:v>Air Response</x:v>
      </x:c>
      <x:c r="G153" s="11" t="str">
        <x:v>AVIATION</x:v>
      </x:c>
      <x:c r="H153" s="11" t="str">
        <x:v>COL-12</x:v>
      </x:c>
      <x:c r="I153" s="18" t="n">
        <x:v>0.03</x:v>
      </x:c>
      <x:c r="J153" s="18" t="n">
        <x:f>INDEX('03 Formation Registry'!$J$6:$J$53,MATCH(D153,'03 Formation Registry'!$C$6:$C$53,0))</x:f>
        <x:v>2812.5</x:v>
      </x:c>
      <x:c r="K153" s="18" t="n">
        <x:f>I153*J153</x:f>
        <x:v>84.375</x:v>
      </x:c>
      <x:c r="L153" s="18" t="n">
        <x:f>INDEX('02 Cargo Classes'!$E$6:$E$15,MATCH(H153,'02 Cargo Classes'!$C$6:$C$15,0))</x:f>
        <x:v>12</x:v>
      </x:c>
      <x:c r="M153" s="18" t="n">
        <x:f>INDEX('02 Cargo Classes'!$G$6:$G$15,MATCH(H153,'02 Cargo Classes'!$C$6:$C$15,0))</x:f>
        <x:v>0.8</x:v>
      </x:c>
      <x:c r="N153" s="21" t="n">
        <x:f>ROUNDUP(K153/(L153*M153),0)</x:f>
        <x:v>9</x:v>
      </x:c>
      <x:c r="O153" s="18" t="n">
        <x:f>N153*INDEX('02 Cargo Classes'!$F$6:$F$15,MATCH(H153,'02 Cargo Classes'!$C$6:$C$15,0))*INDEX('02 Cargo Classes'!$H$6:$H$15,MATCH(H153,'02 Cargo Classes'!$C$6:$C$15,0))</x:f>
        <x:v>237.60000000000002</x:v>
      </x:c>
      <x:c r="P153" s="11" t="n">
        <x:f>INDEX('02 Cargo Classes'!$I$6:$I$15,MATCH(H153,'02 Cargo Classes'!$C$6:$C$15,0))</x:f>
        <x:v>24</x:v>
      </x:c>
      <x:c r="Q153" s="11" t="str">
        <x:v>PKG-A-AMG</x:v>
      </x:c>
      <x:c r="R153" s="11" t="str">
        <x:v>Profile allocation; item BOM open</x:v>
      </x:c>
      <x:c r="S153" s="26"/>
      <x:c r="T153" s="26"/>
    </x:row>
    <x:row r="154">
      <x:c r="C154" s="11" t="str">
        <x:v>A-AMG-BAT-22</x:v>
      </x:c>
      <x:c r="D154" s="11" t="str">
        <x:v>A-AMG</x:v>
      </x:c>
      <x:c r="E154" s="11" t="str">
        <x:v>Aeromedical movement group</x:v>
      </x:c>
      <x:c r="F154" s="11" t="str">
        <x:v>Air Response</x:v>
      </x:c>
      <x:c r="G154" s="11" t="str">
        <x:v>AVIATION</x:v>
      </x:c>
      <x:c r="H154" s="11" t="str">
        <x:v>BAT-22</x:v>
      </x:c>
      <x:c r="I154" s="18" t="n">
        <x:v>0.08</x:v>
      </x:c>
      <x:c r="J154" s="18" t="n">
        <x:f>INDEX('03 Formation Registry'!$J$6:$J$53,MATCH(D154,'03 Formation Registry'!$C$6:$C$53,0))</x:f>
        <x:v>2812.5</x:v>
      </x:c>
      <x:c r="K154" s="18" t="n">
        <x:f>I154*J154</x:f>
        <x:v>225</x:v>
      </x:c>
      <x:c r="L154" s="18" t="n">
        <x:f>INDEX('02 Cargo Classes'!$E$6:$E$15,MATCH(H154,'02 Cargo Classes'!$C$6:$C$15,0))</x:f>
        <x:v>22</x:v>
      </x:c>
      <x:c r="M154" s="18" t="n">
        <x:f>INDEX('02 Cargo Classes'!$G$6:$G$15,MATCH(H154,'02 Cargo Classes'!$C$6:$C$15,0))</x:f>
        <x:v>0.8</x:v>
      </x:c>
      <x:c r="N154" s="21" t="n">
        <x:f>ROUNDUP(K154/(L154*M154),0)</x:f>
        <x:v>13</x:v>
      </x:c>
      <x:c r="O154" s="18" t="n">
        <x:f>N154*INDEX('02 Cargo Classes'!$F$6:$F$15,MATCH(H154,'02 Cargo Classes'!$C$6:$C$15,0))*INDEX('02 Cargo Classes'!$H$6:$H$15,MATCH(H154,'02 Cargo Classes'!$C$6:$C$15,0))</x:f>
        <x:v>343.20000000000005</x:v>
      </x:c>
      <x:c r="P154" s="11" t="n">
        <x:f>INDEX('02 Cargo Classes'!$I$6:$I$15,MATCH(H154,'02 Cargo Classes'!$C$6:$C$15,0))</x:f>
        <x:v>48</x:v>
      </x:c>
      <x:c r="Q154" s="11" t="str">
        <x:v>PKG-A-AMG</x:v>
      </x:c>
      <x:c r="R154" s="11" t="str">
        <x:v>Profile allocation; item BOM open</x:v>
      </x:c>
      <x:c r="S154" s="26"/>
      <x:c r="T154" s="26"/>
    </x:row>
    <x:row r="155">
      <x:c r="C155" s="11" t="str">
        <x:v>A-AMG-TNK-20</x:v>
      </x:c>
      <x:c r="D155" s="11" t="str">
        <x:v>A-AMG</x:v>
      </x:c>
      <x:c r="E155" s="11" t="str">
        <x:v>Aeromedical movement group</x:v>
      </x:c>
      <x:c r="F155" s="11" t="str">
        <x:v>Air Response</x:v>
      </x:c>
      <x:c r="G155" s="11" t="str">
        <x:v>AVIATION</x:v>
      </x:c>
      <x:c r="H155" s="11" t="str">
        <x:v>TNK-20</x:v>
      </x:c>
      <x:c r="I155" s="18" t="n">
        <x:v>0.1</x:v>
      </x:c>
      <x:c r="J155" s="18" t="n">
        <x:f>INDEX('03 Formation Registry'!$J$6:$J$53,MATCH(D155,'03 Formation Registry'!$C$6:$C$53,0))</x:f>
        <x:v>2812.5</x:v>
      </x:c>
      <x:c r="K155" s="18" t="n">
        <x:f>I155*J155</x:f>
        <x:v>281.25</x:v>
      </x:c>
      <x:c r="L155" s="18" t="n">
        <x:f>INDEX('02 Cargo Classes'!$E$6:$E$15,MATCH(H155,'02 Cargo Classes'!$C$6:$C$15,0))</x:f>
        <x:v>20</x:v>
      </x:c>
      <x:c r="M155" s="18" t="n">
        <x:f>INDEX('02 Cargo Classes'!$G$6:$G$15,MATCH(H155,'02 Cargo Classes'!$C$6:$C$15,0))</x:f>
        <x:v>0.85</x:v>
      </x:c>
      <x:c r="N155" s="21" t="n">
        <x:f>ROUNDUP(K155/(L155*M155),0)</x:f>
        <x:v>17</x:v>
      </x:c>
      <x:c r="O155" s="18" t="n">
        <x:f>N155*INDEX('02 Cargo Classes'!$F$6:$F$15,MATCH(H155,'02 Cargo Classes'!$C$6:$C$15,0))*INDEX('02 Cargo Classes'!$H$6:$H$15,MATCH(H155,'02 Cargo Classes'!$C$6:$C$15,0))</x:f>
        <x:v>361.25</x:v>
      </x:c>
      <x:c r="P155" s="11" t="n">
        <x:f>INDEX('02 Cargo Classes'!$I$6:$I$15,MATCH(H155,'02 Cargo Classes'!$C$6:$C$15,0))</x:f>
        <x:v>48</x:v>
      </x:c>
      <x:c r="Q155" s="11" t="str">
        <x:v>PKG-A-AMG</x:v>
      </x:c>
      <x:c r="R155" s="11" t="str">
        <x:v>Profile allocation; item BOM open</x:v>
      </x:c>
      <x:c r="S155" s="26"/>
      <x:c r="T155" s="26"/>
    </x:row>
    <x:row r="156">
      <x:c r="C156" s="11" t="str">
        <x:v>A-AMG-FLR-24</x:v>
      </x:c>
      <x:c r="D156" s="11" t="str">
        <x:v>A-AMG</x:v>
      </x:c>
      <x:c r="E156" s="11" t="str">
        <x:v>Aeromedical movement group</x:v>
      </x:c>
      <x:c r="F156" s="11" t="str">
        <x:v>Air Response</x:v>
      </x:c>
      <x:c r="G156" s="11" t="str">
        <x:v>AVIATION</x:v>
      </x:c>
      <x:c r="H156" s="11" t="str">
        <x:v>FLR-24</x:v>
      </x:c>
      <x:c r="I156" s="18" t="n">
        <x:v>0.15</x:v>
      </x:c>
      <x:c r="J156" s="18" t="n">
        <x:f>INDEX('03 Formation Registry'!$J$6:$J$53,MATCH(D156,'03 Formation Registry'!$C$6:$C$53,0))</x:f>
        <x:v>2812.5</x:v>
      </x:c>
      <x:c r="K156" s="18" t="n">
        <x:f>I156*J156</x:f>
        <x:v>421.875</x:v>
      </x:c>
      <x:c r="L156" s="18" t="n">
        <x:f>INDEX('02 Cargo Classes'!$E$6:$E$15,MATCH(H156,'02 Cargo Classes'!$C$6:$C$15,0))</x:f>
        <x:v>24</x:v>
      </x:c>
      <x:c r="M156" s="18" t="n">
        <x:f>INDEX('02 Cargo Classes'!$G$6:$G$15,MATCH(H156,'02 Cargo Classes'!$C$6:$C$15,0))</x:f>
        <x:v>0.85</x:v>
      </x:c>
      <x:c r="N156" s="21" t="n">
        <x:f>ROUNDUP(K156/(L156*M156),0)</x:f>
        <x:v>21</x:v>
      </x:c>
      <x:c r="O156" s="18" t="n">
        <x:f>N156*INDEX('02 Cargo Classes'!$F$6:$F$15,MATCH(H156,'02 Cargo Classes'!$C$6:$C$15,0))*INDEX('02 Cargo Classes'!$H$6:$H$15,MATCH(H156,'02 Cargo Classes'!$C$6:$C$15,0))</x:f>
        <x:v>672</x:v>
      </x:c>
      <x:c r="P156" s="11" t="n">
        <x:f>INDEX('02 Cargo Classes'!$I$6:$I$15,MATCH(H156,'02 Cargo Classes'!$C$6:$C$15,0))</x:f>
        <x:v>48</x:v>
      </x:c>
      <x:c r="Q156" s="11" t="str">
        <x:v>PKG-A-AMG</x:v>
      </x:c>
      <x:c r="R156" s="11" t="str">
        <x:v>Profile allocation; item BOM open</x:v>
      </x:c>
      <x:c r="S156" s="26"/>
      <x:c r="T156" s="26"/>
    </x:row>
    <x:row r="157">
      <x:c r="C157" s="11" t="str">
        <x:v>A-AMG-ROL-30</x:v>
      </x:c>
      <x:c r="D157" s="11" t="str">
        <x:v>A-AMG</x:v>
      </x:c>
      <x:c r="E157" s="11" t="str">
        <x:v>Aeromedical movement group</x:v>
      </x:c>
      <x:c r="F157" s="11" t="str">
        <x:v>Air Response</x:v>
      </x:c>
      <x:c r="G157" s="11" t="str">
        <x:v>AVIATION</x:v>
      </x:c>
      <x:c r="H157" s="11" t="str">
        <x:v>ROL-30</x:v>
      </x:c>
      <x:c r="I157" s="18" t="n">
        <x:v>0.18</x:v>
      </x:c>
      <x:c r="J157" s="18" t="n">
        <x:f>INDEX('03 Formation Registry'!$J$6:$J$53,MATCH(D157,'03 Formation Registry'!$C$6:$C$53,0))</x:f>
        <x:v>2812.5</x:v>
      </x:c>
      <x:c r="K157" s="18" t="n">
        <x:f>I157*J157</x:f>
        <x:v>506.25</x:v>
      </x:c>
      <x:c r="L157" s="18" t="n">
        <x:f>INDEX('02 Cargo Classes'!$E$6:$E$15,MATCH(H157,'02 Cargo Classes'!$C$6:$C$15,0))</x:f>
        <x:v>30</x:v>
      </x:c>
      <x:c r="M157" s="18" t="n">
        <x:f>INDEX('02 Cargo Classes'!$G$6:$G$15,MATCH(H157,'02 Cargo Classes'!$C$6:$C$15,0))</x:f>
        <x:v>0.8</x:v>
      </x:c>
      <x:c r="N157" s="21" t="n">
        <x:f>ROUNDUP(K157/(L157*M157),0)</x:f>
        <x:v>22</x:v>
      </x:c>
      <x:c r="O157" s="18" t="n">
        <x:f>N157*INDEX('02 Cargo Classes'!$F$6:$F$15,MATCH(H157,'02 Cargo Classes'!$C$6:$C$15,0))*INDEX('02 Cargo Classes'!$H$6:$H$15,MATCH(H157,'02 Cargo Classes'!$C$6:$C$15,0))</x:f>
        <x:v>1402.5</x:v>
      </x:c>
      <x:c r="P157" s="11" t="n">
        <x:f>INDEX('02 Cargo Classes'!$I$6:$I$15,MATCH(H157,'02 Cargo Classes'!$C$6:$C$15,0))</x:f>
        <x:v>48</x:v>
      </x:c>
      <x:c r="Q157" s="11" t="str">
        <x:v>PKG-A-AMG</x:v>
      </x:c>
      <x:c r="R157" s="11" t="str">
        <x:v>Profile allocation; item BOM open</x:v>
      </x:c>
      <x:c r="S157" s="26"/>
      <x:c r="T157" s="26"/>
    </x:row>
    <x:row r="158">
      <x:c r="C158" s="11" t="str">
        <x:v>A-AMG-LIN-18</x:v>
      </x:c>
      <x:c r="D158" s="11" t="str">
        <x:v>A-AMG</x:v>
      </x:c>
      <x:c r="E158" s="11" t="str">
        <x:v>Aeromedical movement group</x:v>
      </x:c>
      <x:c r="F158" s="11" t="str">
        <x:v>Air Response</x:v>
      </x:c>
      <x:c r="G158" s="11" t="str">
        <x:v>AVIATION</x:v>
      </x:c>
      <x:c r="H158" s="11" t="str">
        <x:v>LIN-18</x:v>
      </x:c>
      <x:c r="I158" s="18" t="n">
        <x:v>0.04</x:v>
      </x:c>
      <x:c r="J158" s="18" t="n">
        <x:f>INDEX('03 Formation Registry'!$J$6:$J$53,MATCH(D158,'03 Formation Registry'!$C$6:$C$53,0))</x:f>
        <x:v>2812.5</x:v>
      </x:c>
      <x:c r="K158" s="18" t="n">
        <x:f>I158*J158</x:f>
        <x:v>112.5</x:v>
      </x:c>
      <x:c r="L158" s="18" t="n">
        <x:f>INDEX('02 Cargo Classes'!$E$6:$E$15,MATCH(H158,'02 Cargo Classes'!$C$6:$C$15,0))</x:f>
        <x:v>18</x:v>
      </x:c>
      <x:c r="M158" s="18" t="n">
        <x:f>INDEX('02 Cargo Classes'!$G$6:$G$15,MATCH(H158,'02 Cargo Classes'!$C$6:$C$15,0))</x:f>
        <x:v>0.8</x:v>
      </x:c>
      <x:c r="N158" s="21" t="n">
        <x:f>ROUNDUP(K158/(L158*M158),0)</x:f>
        <x:v>8</x:v>
      </x:c>
      <x:c r="O158" s="18" t="n">
        <x:f>N158*INDEX('02 Cargo Classes'!$F$6:$F$15,MATCH(H158,'02 Cargo Classes'!$C$6:$C$15,0))*INDEX('02 Cargo Classes'!$H$6:$H$15,MATCH(H158,'02 Cargo Classes'!$C$6:$C$15,0))</x:f>
        <x:v>352</x:v>
      </x:c>
      <x:c r="P158" s="11" t="n">
        <x:f>INDEX('02 Cargo Classes'!$I$6:$I$15,MATCH(H158,'02 Cargo Classes'!$C$6:$C$15,0))</x:f>
        <x:v>72</x:v>
      </x:c>
      <x:c r="Q158" s="11" t="str">
        <x:v>PKG-A-AMG</x:v>
      </x:c>
      <x:c r="R158" s="11" t="str">
        <x:v>Profile allocation; item BOM open</x:v>
      </x:c>
      <x:c r="S158" s="26"/>
      <x:c r="T158" s="26"/>
    </x:row>
    <x:row r="159">
      <x:c r="C159" s="11" t="str">
        <x:v>A-AMG-BLK-08</x:v>
      </x:c>
      <x:c r="D159" s="11" t="str">
        <x:v>A-AMG</x:v>
      </x:c>
      <x:c r="E159" s="11" t="str">
        <x:v>Aeromedical movement group</x:v>
      </x:c>
      <x:c r="F159" s="11" t="str">
        <x:v>Air Response</x:v>
      </x:c>
      <x:c r="G159" s="11" t="str">
        <x:v>AVIATION</x:v>
      </x:c>
      <x:c r="H159" s="11" t="str">
        <x:v>BLK-08</x:v>
      </x:c>
      <x:c r="I159" s="18" t="n">
        <x:v>0.02</x:v>
      </x:c>
      <x:c r="J159" s="18" t="n">
        <x:f>INDEX('03 Formation Registry'!$J$6:$J$53,MATCH(D159,'03 Formation Registry'!$C$6:$C$53,0))</x:f>
        <x:v>2812.5</x:v>
      </x:c>
      <x:c r="K159" s="18" t="n">
        <x:f>I159*J159</x:f>
        <x:v>56.25</x:v>
      </x:c>
      <x:c r="L159" s="18" t="n">
        <x:f>INDEX('02 Cargo Classes'!$E$6:$E$15,MATCH(H159,'02 Cargo Classes'!$C$6:$C$15,0))</x:f>
        <x:v>8</x:v>
      </x:c>
      <x:c r="M159" s="18" t="n">
        <x:f>INDEX('02 Cargo Classes'!$G$6:$G$15,MATCH(H159,'02 Cargo Classes'!$C$6:$C$15,0))</x:f>
        <x:v>0.8</x:v>
      </x:c>
      <x:c r="N159" s="21" t="n">
        <x:f>ROUNDUP(K159/(L159*M159),0)</x:f>
        <x:v>9</x:v>
      </x:c>
      <x:c r="O159" s="18" t="n">
        <x:f>N159*INDEX('02 Cargo Classes'!$F$6:$F$15,MATCH(H159,'02 Cargo Classes'!$C$6:$C$15,0))*INDEX('02 Cargo Classes'!$H$6:$H$15,MATCH(H159,'02 Cargo Classes'!$C$6:$C$15,0))</x:f>
        <x:v>459</x:v>
      </x:c>
      <x:c r="P159" s="11" t="n">
        <x:f>INDEX('02 Cargo Classes'!$I$6:$I$15,MATCH(H159,'02 Cargo Classes'!$C$6:$C$15,0))</x:f>
        <x:v>48</x:v>
      </x:c>
      <x:c r="Q159" s="11" t="str">
        <x:v>PKG-A-AMG</x:v>
      </x:c>
      <x:c r="R159" s="11" t="str">
        <x:v>Profile allocation; item BOM open</x:v>
      </x:c>
      <x:c r="S159" s="26"/>
      <x:c r="T159" s="26"/>
    </x:row>
    <x:row r="160">
      <x:c r="C160" s="11" t="str">
        <x:v>A-AMG-OOG-80</x:v>
      </x:c>
      <x:c r="D160" s="11" t="str">
        <x:v>A-AMG</x:v>
      </x:c>
      <x:c r="E160" s="11" t="str">
        <x:v>Aeromedical movement group</x:v>
      </x:c>
      <x:c r="F160" s="11" t="str">
        <x:v>Air Response</x:v>
      </x:c>
      <x:c r="G160" s="11" t="str">
        <x:v>AVIATION</x:v>
      </x:c>
      <x:c r="H160" s="11" t="str">
        <x:v>OOG-80</x:v>
      </x:c>
      <x:c r="I160" s="18" t="n">
        <x:v>0.2</x:v>
      </x:c>
      <x:c r="J160" s="18" t="n">
        <x:f>INDEX('03 Formation Registry'!$J$6:$J$53,MATCH(D160,'03 Formation Registry'!$C$6:$C$53,0))</x:f>
        <x:v>2812.5</x:v>
      </x:c>
      <x:c r="K160" s="18" t="n">
        <x:f>I160*J160</x:f>
        <x:v>562.5</x:v>
      </x:c>
      <x:c r="L160" s="18" t="n">
        <x:f>INDEX('02 Cargo Classes'!$E$6:$E$15,MATCH(H160,'02 Cargo Classes'!$C$6:$C$15,0))</x:f>
        <x:v>80</x:v>
      </x:c>
      <x:c r="M160" s="18" t="n">
        <x:f>INDEX('02 Cargo Classes'!$G$6:$G$15,MATCH(H160,'02 Cargo Classes'!$C$6:$C$15,0))</x:f>
        <x:v>0.75</x:v>
      </x:c>
      <x:c r="N160" s="21" t="n">
        <x:f>ROUNDUP(K160/(L160*M160),0)</x:f>
        <x:v>10</x:v>
      </x:c>
      <x:c r="O160" s="18" t="n">
        <x:f>N160*INDEX('02 Cargo Classes'!$F$6:$F$15,MATCH(H160,'02 Cargo Classes'!$C$6:$C$15,0))*INDEX('02 Cargo Classes'!$H$6:$H$15,MATCH(H160,'02 Cargo Classes'!$C$6:$C$15,0))</x:f>
        <x:v>1760</x:v>
      </x:c>
      <x:c r="P160" s="11" t="n">
        <x:f>INDEX('02 Cargo Classes'!$I$6:$I$15,MATCH(H160,'02 Cargo Classes'!$C$6:$C$15,0))</x:f>
        <x:v>72</x:v>
      </x:c>
      <x:c r="Q160" s="11" t="str">
        <x:v>PKG-A-AMG</x:v>
      </x:c>
      <x:c r="R160" s="11" t="str">
        <x:v>Profile allocation; item BOM open</x:v>
      </x:c>
      <x:c r="S160" s="26"/>
      <x:c r="T160" s="26"/>
    </x:row>
    <x:row r="161">
      <x:c r="C161" s="11" t="str">
        <x:v>M-POG-APL-45</x:v>
      </x:c>
      <x:c r="D161" s="11" t="str">
        <x:v>M-POG</x:v>
      </x:c>
      <x:c r="E161" s="11" t="str">
        <x:v>Port-opening group</x:v>
      </x:c>
      <x:c r="F161" s="11" t="str">
        <x:v>Maritime Response</x:v>
      </x:c>
      <x:c r="G161" s="11" t="str">
        <x:v>MARITIME</x:v>
      </x:c>
      <x:c r="H161" s="11" t="str">
        <x:v>APL-45</x:v>
      </x:c>
      <x:c r="I161" s="18" t="n">
        <x:v>0.03</x:v>
      </x:c>
      <x:c r="J161" s="18" t="n">
        <x:f>INDEX('03 Formation Registry'!$J$6:$J$53,MATCH(D161,'03 Formation Registry'!$C$6:$C$53,0))</x:f>
        <x:v>2100</x:v>
      </x:c>
      <x:c r="K161" s="18" t="n">
        <x:f>I161*J161</x:f>
        <x:v>63</x:v>
      </x:c>
      <x:c r="L161" s="18" t="n">
        <x:f>INDEX('02 Cargo Classes'!$E$6:$E$15,MATCH(H161,'02 Cargo Classes'!$C$6:$C$15,0))</x:f>
        <x:v>4.5</x:v>
      </x:c>
      <x:c r="M161" s="18" t="n">
        <x:f>INDEX('02 Cargo Classes'!$G$6:$G$15,MATCH(H161,'02 Cargo Classes'!$C$6:$C$15,0))</x:f>
        <x:v>0.85</x:v>
      </x:c>
      <x:c r="N161" s="21" t="n">
        <x:f>ROUNDUP(K161/(L161*M161),0)</x:f>
        <x:v>17</x:v>
      </x:c>
      <x:c r="O161" s="18" t="n">
        <x:f>N161*INDEX('02 Cargo Classes'!$F$6:$F$15,MATCH(H161,'02 Cargo Classes'!$C$6:$C$15,0))*INDEX('02 Cargo Classes'!$H$6:$H$15,MATCH(H161,'02 Cargo Classes'!$C$6:$C$15,0))</x:f>
        <x:v>127.5</x:v>
      </x:c>
      <x:c r="P161" s="11" t="n">
        <x:f>INDEX('02 Cargo Classes'!$I$6:$I$15,MATCH(H161,'02 Cargo Classes'!$C$6:$C$15,0))</x:f>
        <x:v>24</x:v>
      </x:c>
      <x:c r="Q161" s="11" t="str">
        <x:v>PKG-M-POG</x:v>
      </x:c>
      <x:c r="R161" s="11" t="str">
        <x:v>Profile allocation; item BOM open</x:v>
      </x:c>
      <x:c r="S161" s="26"/>
      <x:c r="T161" s="26"/>
    </x:row>
    <x:row r="162">
      <x:c r="C162" s="11" t="str">
        <x:v>M-POG-ISO-18</x:v>
      </x:c>
      <x:c r="D162" s="11" t="str">
        <x:v>M-POG</x:v>
      </x:c>
      <x:c r="E162" s="11" t="str">
        <x:v>Port-opening group</x:v>
      </x:c>
      <x:c r="F162" s="11" t="str">
        <x:v>Maritime Response</x:v>
      </x:c>
      <x:c r="G162" s="11" t="str">
        <x:v>MARITIME</x:v>
      </x:c>
      <x:c r="H162" s="11" t="str">
        <x:v>ISO-18</x:v>
      </x:c>
      <x:c r="I162" s="18" t="n">
        <x:v>0.12</x:v>
      </x:c>
      <x:c r="J162" s="18" t="n">
        <x:f>INDEX('03 Formation Registry'!$J$6:$J$53,MATCH(D162,'03 Formation Registry'!$C$6:$C$53,0))</x:f>
        <x:v>2100</x:v>
      </x:c>
      <x:c r="K162" s="18" t="n">
        <x:f>I162*J162</x:f>
        <x:v>252</x:v>
      </x:c>
      <x:c r="L162" s="18" t="n">
        <x:f>INDEX('02 Cargo Classes'!$E$6:$E$15,MATCH(H162,'02 Cargo Classes'!$C$6:$C$15,0))</x:f>
        <x:v>18</x:v>
      </x:c>
      <x:c r="M162" s="18" t="n">
        <x:f>INDEX('02 Cargo Classes'!$G$6:$G$15,MATCH(H162,'02 Cargo Classes'!$C$6:$C$15,0))</x:f>
        <x:v>0.85</x:v>
      </x:c>
      <x:c r="N162" s="21" t="n">
        <x:f>ROUNDUP(K162/(L162*M162),0)</x:f>
        <x:v>17</x:v>
      </x:c>
      <x:c r="O162" s="18" t="n">
        <x:f>N162*INDEX('02 Cargo Classes'!$F$6:$F$15,MATCH(H162,'02 Cargo Classes'!$C$6:$C$15,0))*INDEX('02 Cargo Classes'!$H$6:$H$15,MATCH(H162,'02 Cargo Classes'!$C$6:$C$15,0))</x:f>
        <x:v>448.8</x:v>
      </x:c>
      <x:c r="P162" s="11" t="n">
        <x:f>INDEX('02 Cargo Classes'!$I$6:$I$15,MATCH(H162,'02 Cargo Classes'!$C$6:$C$15,0))</x:f>
        <x:v>48</x:v>
      </x:c>
      <x:c r="Q162" s="11" t="str">
        <x:v>PKG-M-POG</x:v>
      </x:c>
      <x:c r="R162" s="11" t="str">
        <x:v>Profile allocation; item BOM open</x:v>
      </x:c>
      <x:c r="S162" s="26"/>
      <x:c r="T162" s="26"/>
    </x:row>
    <x:row r="163">
      <x:c r="C163" s="11" t="str">
        <x:v>M-POG-COL-12</x:v>
      </x:c>
      <x:c r="D163" s="11" t="str">
        <x:v>M-POG</x:v>
      </x:c>
      <x:c r="E163" s="11" t="str">
        <x:v>Port-opening group</x:v>
      </x:c>
      <x:c r="F163" s="11" t="str">
        <x:v>Maritime Response</x:v>
      </x:c>
      <x:c r="G163" s="11" t="str">
        <x:v>MARITIME</x:v>
      </x:c>
      <x:c r="H163" s="11" t="str">
        <x:v>COL-12</x:v>
      </x:c>
      <x:c r="I163" s="18" t="n">
        <x:v>0.02</x:v>
      </x:c>
      <x:c r="J163" s="18" t="n">
        <x:f>INDEX('03 Formation Registry'!$J$6:$J$53,MATCH(D163,'03 Formation Registry'!$C$6:$C$53,0))</x:f>
        <x:v>2100</x:v>
      </x:c>
      <x:c r="K163" s="18" t="n">
        <x:f>I163*J163</x:f>
        <x:v>42</x:v>
      </x:c>
      <x:c r="L163" s="18" t="n">
        <x:f>INDEX('02 Cargo Classes'!$E$6:$E$15,MATCH(H163,'02 Cargo Classes'!$C$6:$C$15,0))</x:f>
        <x:v>12</x:v>
      </x:c>
      <x:c r="M163" s="18" t="n">
        <x:f>INDEX('02 Cargo Classes'!$G$6:$G$15,MATCH(H163,'02 Cargo Classes'!$C$6:$C$15,0))</x:f>
        <x:v>0.8</x:v>
      </x:c>
      <x:c r="N163" s="21" t="n">
        <x:f>ROUNDUP(K163/(L163*M163),0)</x:f>
        <x:v>5</x:v>
      </x:c>
      <x:c r="O163" s="18" t="n">
        <x:f>N163*INDEX('02 Cargo Classes'!$F$6:$F$15,MATCH(H163,'02 Cargo Classes'!$C$6:$C$15,0))*INDEX('02 Cargo Classes'!$H$6:$H$15,MATCH(H163,'02 Cargo Classes'!$C$6:$C$15,0))</x:f>
        <x:v>132</x:v>
      </x:c>
      <x:c r="P163" s="11" t="n">
        <x:f>INDEX('02 Cargo Classes'!$I$6:$I$15,MATCH(H163,'02 Cargo Classes'!$C$6:$C$15,0))</x:f>
        <x:v>24</x:v>
      </x:c>
      <x:c r="Q163" s="11" t="str">
        <x:v>PKG-M-POG</x:v>
      </x:c>
      <x:c r="R163" s="11" t="str">
        <x:v>Profile allocation; item BOM open</x:v>
      </x:c>
      <x:c r="S163" s="26"/>
      <x:c r="T163" s="26"/>
    </x:row>
    <x:row r="164">
      <x:c r="C164" s="11" t="str">
        <x:v>M-POG-BAT-22</x:v>
      </x:c>
      <x:c r="D164" s="11" t="str">
        <x:v>M-POG</x:v>
      </x:c>
      <x:c r="E164" s="11" t="str">
        <x:v>Port-opening group</x:v>
      </x:c>
      <x:c r="F164" s="11" t="str">
        <x:v>Maritime Response</x:v>
      </x:c>
      <x:c r="G164" s="11" t="str">
        <x:v>MARITIME</x:v>
      </x:c>
      <x:c r="H164" s="11" t="str">
        <x:v>BAT-22</x:v>
      </x:c>
      <x:c r="I164" s="18" t="n">
        <x:v>0.08</x:v>
      </x:c>
      <x:c r="J164" s="18" t="n">
        <x:f>INDEX('03 Formation Registry'!$J$6:$J$53,MATCH(D164,'03 Formation Registry'!$C$6:$C$53,0))</x:f>
        <x:v>2100</x:v>
      </x:c>
      <x:c r="K164" s="18" t="n">
        <x:f>I164*J164</x:f>
        <x:v>168</x:v>
      </x:c>
      <x:c r="L164" s="18" t="n">
        <x:f>INDEX('02 Cargo Classes'!$E$6:$E$15,MATCH(H164,'02 Cargo Classes'!$C$6:$C$15,0))</x:f>
        <x:v>22</x:v>
      </x:c>
      <x:c r="M164" s="18" t="n">
        <x:f>INDEX('02 Cargo Classes'!$G$6:$G$15,MATCH(H164,'02 Cargo Classes'!$C$6:$C$15,0))</x:f>
        <x:v>0.8</x:v>
      </x:c>
      <x:c r="N164" s="21" t="n">
        <x:f>ROUNDUP(K164/(L164*M164),0)</x:f>
        <x:v>10</x:v>
      </x:c>
      <x:c r="O164" s="18" t="n">
        <x:f>N164*INDEX('02 Cargo Classes'!$F$6:$F$15,MATCH(H164,'02 Cargo Classes'!$C$6:$C$15,0))*INDEX('02 Cargo Classes'!$H$6:$H$15,MATCH(H164,'02 Cargo Classes'!$C$6:$C$15,0))</x:f>
        <x:v>264</x:v>
      </x:c>
      <x:c r="P164" s="11" t="n">
        <x:f>INDEX('02 Cargo Classes'!$I$6:$I$15,MATCH(H164,'02 Cargo Classes'!$C$6:$C$15,0))</x:f>
        <x:v>48</x:v>
      </x:c>
      <x:c r="Q164" s="11" t="str">
        <x:v>PKG-M-POG</x:v>
      </x:c>
      <x:c r="R164" s="11" t="str">
        <x:v>Profile allocation; item BOM open</x:v>
      </x:c>
      <x:c r="S164" s="26"/>
      <x:c r="T164" s="26"/>
    </x:row>
    <x:row r="165">
      <x:c r="C165" s="11" t="str">
        <x:v>M-POG-TNK-20</x:v>
      </x:c>
      <x:c r="D165" s="11" t="str">
        <x:v>M-POG</x:v>
      </x:c>
      <x:c r="E165" s="11" t="str">
        <x:v>Port-opening group</x:v>
      </x:c>
      <x:c r="F165" s="11" t="str">
        <x:v>Maritime Response</x:v>
      </x:c>
      <x:c r="G165" s="11" t="str">
        <x:v>MARITIME</x:v>
      </x:c>
      <x:c r="H165" s="11" t="str">
        <x:v>TNK-20</x:v>
      </x:c>
      <x:c r="I165" s="18" t="n">
        <x:v>0.12</x:v>
      </x:c>
      <x:c r="J165" s="18" t="n">
        <x:f>INDEX('03 Formation Registry'!$J$6:$J$53,MATCH(D165,'03 Formation Registry'!$C$6:$C$53,0))</x:f>
        <x:v>2100</x:v>
      </x:c>
      <x:c r="K165" s="18" t="n">
        <x:f>I165*J165</x:f>
        <x:v>252</x:v>
      </x:c>
      <x:c r="L165" s="18" t="n">
        <x:f>INDEX('02 Cargo Classes'!$E$6:$E$15,MATCH(H165,'02 Cargo Classes'!$C$6:$C$15,0))</x:f>
        <x:v>20</x:v>
      </x:c>
      <x:c r="M165" s="18" t="n">
        <x:f>INDEX('02 Cargo Classes'!$G$6:$G$15,MATCH(H165,'02 Cargo Classes'!$C$6:$C$15,0))</x:f>
        <x:v>0.85</x:v>
      </x:c>
      <x:c r="N165" s="21" t="n">
        <x:f>ROUNDUP(K165/(L165*M165),0)</x:f>
        <x:v>15</x:v>
      </x:c>
      <x:c r="O165" s="18" t="n">
        <x:f>N165*INDEX('02 Cargo Classes'!$F$6:$F$15,MATCH(H165,'02 Cargo Classes'!$C$6:$C$15,0))*INDEX('02 Cargo Classes'!$H$6:$H$15,MATCH(H165,'02 Cargo Classes'!$C$6:$C$15,0))</x:f>
        <x:v>318.75</x:v>
      </x:c>
      <x:c r="P165" s="11" t="n">
        <x:f>INDEX('02 Cargo Classes'!$I$6:$I$15,MATCH(H165,'02 Cargo Classes'!$C$6:$C$15,0))</x:f>
        <x:v>48</x:v>
      </x:c>
      <x:c r="Q165" s="11" t="str">
        <x:v>PKG-M-POG</x:v>
      </x:c>
      <x:c r="R165" s="11" t="str">
        <x:v>Profile allocation; item BOM open</x:v>
      </x:c>
      <x:c r="S165" s="26"/>
      <x:c r="T165" s="26"/>
    </x:row>
    <x:row r="166">
      <x:c r="C166" s="11" t="str">
        <x:v>M-POG-FLR-24</x:v>
      </x:c>
      <x:c r="D166" s="11" t="str">
        <x:v>M-POG</x:v>
      </x:c>
      <x:c r="E166" s="11" t="str">
        <x:v>Port-opening group</x:v>
      </x:c>
      <x:c r="F166" s="11" t="str">
        <x:v>Maritime Response</x:v>
      </x:c>
      <x:c r="G166" s="11" t="str">
        <x:v>MARITIME</x:v>
      </x:c>
      <x:c r="H166" s="11" t="str">
        <x:v>FLR-24</x:v>
      </x:c>
      <x:c r="I166" s="18" t="n">
        <x:v>0.15</x:v>
      </x:c>
      <x:c r="J166" s="18" t="n">
        <x:f>INDEX('03 Formation Registry'!$J$6:$J$53,MATCH(D166,'03 Formation Registry'!$C$6:$C$53,0))</x:f>
        <x:v>2100</x:v>
      </x:c>
      <x:c r="K166" s="18" t="n">
        <x:f>I166*J166</x:f>
        <x:v>315</x:v>
      </x:c>
      <x:c r="L166" s="18" t="n">
        <x:f>INDEX('02 Cargo Classes'!$E$6:$E$15,MATCH(H166,'02 Cargo Classes'!$C$6:$C$15,0))</x:f>
        <x:v>24</x:v>
      </x:c>
      <x:c r="M166" s="18" t="n">
        <x:f>INDEX('02 Cargo Classes'!$G$6:$G$15,MATCH(H166,'02 Cargo Classes'!$C$6:$C$15,0))</x:f>
        <x:v>0.85</x:v>
      </x:c>
      <x:c r="N166" s="21" t="n">
        <x:f>ROUNDUP(K166/(L166*M166),0)</x:f>
        <x:v>16</x:v>
      </x:c>
      <x:c r="O166" s="18" t="n">
        <x:f>N166*INDEX('02 Cargo Classes'!$F$6:$F$15,MATCH(H166,'02 Cargo Classes'!$C$6:$C$15,0))*INDEX('02 Cargo Classes'!$H$6:$H$15,MATCH(H166,'02 Cargo Classes'!$C$6:$C$15,0))</x:f>
        <x:v>512</x:v>
      </x:c>
      <x:c r="P166" s="11" t="n">
        <x:f>INDEX('02 Cargo Classes'!$I$6:$I$15,MATCH(H166,'02 Cargo Classes'!$C$6:$C$15,0))</x:f>
        <x:v>48</x:v>
      </x:c>
      <x:c r="Q166" s="11" t="str">
        <x:v>PKG-M-POG</x:v>
      </x:c>
      <x:c r="R166" s="11" t="str">
        <x:v>Profile allocation; item BOM open</x:v>
      </x:c>
      <x:c r="S166" s="26"/>
      <x:c r="T166" s="26"/>
    </x:row>
    <x:row r="167">
      <x:c r="C167" s="11" t="str">
        <x:v>M-POG-ROL-30</x:v>
      </x:c>
      <x:c r="D167" s="11" t="str">
        <x:v>M-POG</x:v>
      </x:c>
      <x:c r="E167" s="11" t="str">
        <x:v>Port-opening group</x:v>
      </x:c>
      <x:c r="F167" s="11" t="str">
        <x:v>Maritime Response</x:v>
      </x:c>
      <x:c r="G167" s="11" t="str">
        <x:v>MARITIME</x:v>
      </x:c>
      <x:c r="H167" s="11" t="str">
        <x:v>ROL-30</x:v>
      </x:c>
      <x:c r="I167" s="18" t="n">
        <x:v>0.15</x:v>
      </x:c>
      <x:c r="J167" s="18" t="n">
        <x:f>INDEX('03 Formation Registry'!$J$6:$J$53,MATCH(D167,'03 Formation Registry'!$C$6:$C$53,0))</x:f>
        <x:v>2100</x:v>
      </x:c>
      <x:c r="K167" s="18" t="n">
        <x:f>I167*J167</x:f>
        <x:v>315</x:v>
      </x:c>
      <x:c r="L167" s="18" t="n">
        <x:f>INDEX('02 Cargo Classes'!$E$6:$E$15,MATCH(H167,'02 Cargo Classes'!$C$6:$C$15,0))</x:f>
        <x:v>30</x:v>
      </x:c>
      <x:c r="M167" s="18" t="n">
        <x:f>INDEX('02 Cargo Classes'!$G$6:$G$15,MATCH(H167,'02 Cargo Classes'!$C$6:$C$15,0))</x:f>
        <x:v>0.8</x:v>
      </x:c>
      <x:c r="N167" s="21" t="n">
        <x:f>ROUNDUP(K167/(L167*M167),0)</x:f>
        <x:v>14</x:v>
      </x:c>
      <x:c r="O167" s="18" t="n">
        <x:f>N167*INDEX('02 Cargo Classes'!$F$6:$F$15,MATCH(H167,'02 Cargo Classes'!$C$6:$C$15,0))*INDEX('02 Cargo Classes'!$H$6:$H$15,MATCH(H167,'02 Cargo Classes'!$C$6:$C$15,0))</x:f>
        <x:v>892.5</x:v>
      </x:c>
      <x:c r="P167" s="11" t="n">
        <x:f>INDEX('02 Cargo Classes'!$I$6:$I$15,MATCH(H167,'02 Cargo Classes'!$C$6:$C$15,0))</x:f>
        <x:v>48</x:v>
      </x:c>
      <x:c r="Q167" s="11" t="str">
        <x:v>PKG-M-POG</x:v>
      </x:c>
      <x:c r="R167" s="11" t="str">
        <x:v>Profile allocation; item BOM open</x:v>
      </x:c>
      <x:c r="S167" s="26"/>
      <x:c r="T167" s="26"/>
    </x:row>
    <x:row r="168">
      <x:c r="C168" s="11" t="str">
        <x:v>M-POG-LIN-18</x:v>
      </x:c>
      <x:c r="D168" s="11" t="str">
        <x:v>M-POG</x:v>
      </x:c>
      <x:c r="E168" s="11" t="str">
        <x:v>Port-opening group</x:v>
      </x:c>
      <x:c r="F168" s="11" t="str">
        <x:v>Maritime Response</x:v>
      </x:c>
      <x:c r="G168" s="11" t="str">
        <x:v>MARITIME</x:v>
      </x:c>
      <x:c r="H168" s="11" t="str">
        <x:v>LIN-18</x:v>
      </x:c>
      <x:c r="I168" s="18" t="n">
        <x:v>0.08</x:v>
      </x:c>
      <x:c r="J168" s="18" t="n">
        <x:f>INDEX('03 Formation Registry'!$J$6:$J$53,MATCH(D168,'03 Formation Registry'!$C$6:$C$53,0))</x:f>
        <x:v>2100</x:v>
      </x:c>
      <x:c r="K168" s="18" t="n">
        <x:f>I168*J168</x:f>
        <x:v>168</x:v>
      </x:c>
      <x:c r="L168" s="18" t="n">
        <x:f>INDEX('02 Cargo Classes'!$E$6:$E$15,MATCH(H168,'02 Cargo Classes'!$C$6:$C$15,0))</x:f>
        <x:v>18</x:v>
      </x:c>
      <x:c r="M168" s="18" t="n">
        <x:f>INDEX('02 Cargo Classes'!$G$6:$G$15,MATCH(H168,'02 Cargo Classes'!$C$6:$C$15,0))</x:f>
        <x:v>0.8</x:v>
      </x:c>
      <x:c r="N168" s="21" t="n">
        <x:f>ROUNDUP(K168/(L168*M168),0)</x:f>
        <x:v>12</x:v>
      </x:c>
      <x:c r="O168" s="18" t="n">
        <x:f>N168*INDEX('02 Cargo Classes'!$F$6:$F$15,MATCH(H168,'02 Cargo Classes'!$C$6:$C$15,0))*INDEX('02 Cargo Classes'!$H$6:$H$15,MATCH(H168,'02 Cargo Classes'!$C$6:$C$15,0))</x:f>
        <x:v>528</x:v>
      </x:c>
      <x:c r="P168" s="11" t="n">
        <x:f>INDEX('02 Cargo Classes'!$I$6:$I$15,MATCH(H168,'02 Cargo Classes'!$C$6:$C$15,0))</x:f>
        <x:v>72</x:v>
      </x:c>
      <x:c r="Q168" s="11" t="str">
        <x:v>PKG-M-POG</x:v>
      </x:c>
      <x:c r="R168" s="11" t="str">
        <x:v>Profile allocation; item BOM open</x:v>
      </x:c>
      <x:c r="S168" s="26"/>
      <x:c r="T168" s="26"/>
    </x:row>
    <x:row r="169">
      <x:c r="C169" s="11" t="str">
        <x:v>M-POG-BLK-08</x:v>
      </x:c>
      <x:c r="D169" s="11" t="str">
        <x:v>M-POG</x:v>
      </x:c>
      <x:c r="E169" s="11" t="str">
        <x:v>Port-opening group</x:v>
      </x:c>
      <x:c r="F169" s="11" t="str">
        <x:v>Maritime Response</x:v>
      </x:c>
      <x:c r="G169" s="11" t="str">
        <x:v>MARITIME</x:v>
      </x:c>
      <x:c r="H169" s="11" t="str">
        <x:v>BLK-08</x:v>
      </x:c>
      <x:c r="I169" s="18" t="n">
        <x:v>0.05</x:v>
      </x:c>
      <x:c r="J169" s="18" t="n">
        <x:f>INDEX('03 Formation Registry'!$J$6:$J$53,MATCH(D169,'03 Formation Registry'!$C$6:$C$53,0))</x:f>
        <x:v>2100</x:v>
      </x:c>
      <x:c r="K169" s="18" t="n">
        <x:f>I169*J169</x:f>
        <x:v>105</x:v>
      </x:c>
      <x:c r="L169" s="18" t="n">
        <x:f>INDEX('02 Cargo Classes'!$E$6:$E$15,MATCH(H169,'02 Cargo Classes'!$C$6:$C$15,0))</x:f>
        <x:v>8</x:v>
      </x:c>
      <x:c r="M169" s="18" t="n">
        <x:f>INDEX('02 Cargo Classes'!$G$6:$G$15,MATCH(H169,'02 Cargo Classes'!$C$6:$C$15,0))</x:f>
        <x:v>0.8</x:v>
      </x:c>
      <x:c r="N169" s="21" t="n">
        <x:f>ROUNDUP(K169/(L169*M169),0)</x:f>
        <x:v>17</x:v>
      </x:c>
      <x:c r="O169" s="18" t="n">
        <x:f>N169*INDEX('02 Cargo Classes'!$F$6:$F$15,MATCH(H169,'02 Cargo Classes'!$C$6:$C$15,0))*INDEX('02 Cargo Classes'!$H$6:$H$15,MATCH(H169,'02 Cargo Classes'!$C$6:$C$15,0))</x:f>
        <x:v>867</x:v>
      </x:c>
      <x:c r="P169" s="11" t="n">
        <x:f>INDEX('02 Cargo Classes'!$I$6:$I$15,MATCH(H169,'02 Cargo Classes'!$C$6:$C$15,0))</x:f>
        <x:v>48</x:v>
      </x:c>
      <x:c r="Q169" s="11" t="str">
        <x:v>PKG-M-POG</x:v>
      </x:c>
      <x:c r="R169" s="11" t="str">
        <x:v>Profile allocation; item BOM open</x:v>
      </x:c>
      <x:c r="S169" s="26"/>
      <x:c r="T169" s="26"/>
    </x:row>
    <x:row r="170">
      <x:c r="C170" s="11" t="str">
        <x:v>M-POG-OOG-80</x:v>
      </x:c>
      <x:c r="D170" s="11" t="str">
        <x:v>M-POG</x:v>
      </x:c>
      <x:c r="E170" s="11" t="str">
        <x:v>Port-opening group</x:v>
      </x:c>
      <x:c r="F170" s="11" t="str">
        <x:v>Maritime Response</x:v>
      </x:c>
      <x:c r="G170" s="11" t="str">
        <x:v>MARITIME</x:v>
      </x:c>
      <x:c r="H170" s="11" t="str">
        <x:v>OOG-80</x:v>
      </x:c>
      <x:c r="I170" s="18" t="n">
        <x:v>0.2</x:v>
      </x:c>
      <x:c r="J170" s="18" t="n">
        <x:f>INDEX('03 Formation Registry'!$J$6:$J$53,MATCH(D170,'03 Formation Registry'!$C$6:$C$53,0))</x:f>
        <x:v>2100</x:v>
      </x:c>
      <x:c r="K170" s="18" t="n">
        <x:f>I170*J170</x:f>
        <x:v>420</x:v>
      </x:c>
      <x:c r="L170" s="18" t="n">
        <x:f>INDEX('02 Cargo Classes'!$E$6:$E$15,MATCH(H170,'02 Cargo Classes'!$C$6:$C$15,0))</x:f>
        <x:v>80</x:v>
      </x:c>
      <x:c r="M170" s="18" t="n">
        <x:f>INDEX('02 Cargo Classes'!$G$6:$G$15,MATCH(H170,'02 Cargo Classes'!$C$6:$C$15,0))</x:f>
        <x:v>0.75</x:v>
      </x:c>
      <x:c r="N170" s="21" t="n">
        <x:f>ROUNDUP(K170/(L170*M170),0)</x:f>
        <x:v>7</x:v>
      </x:c>
      <x:c r="O170" s="18" t="n">
        <x:f>N170*INDEX('02 Cargo Classes'!$F$6:$F$15,MATCH(H170,'02 Cargo Classes'!$C$6:$C$15,0))*INDEX('02 Cargo Classes'!$H$6:$H$15,MATCH(H170,'02 Cargo Classes'!$C$6:$C$15,0))</x:f>
        <x:v>1232</x:v>
      </x:c>
      <x:c r="P170" s="11" t="n">
        <x:f>INDEX('02 Cargo Classes'!$I$6:$I$15,MATCH(H170,'02 Cargo Classes'!$C$6:$C$15,0))</x:f>
        <x:v>72</x:v>
      </x:c>
      <x:c r="Q170" s="11" t="str">
        <x:v>PKG-M-POG</x:v>
      </x:c>
      <x:c r="R170" s="11" t="str">
        <x:v>Profile allocation; item BOM open</x:v>
      </x:c>
      <x:c r="S170" s="26"/>
      <x:c r="T170" s="26"/>
    </x:row>
    <x:row r="171">
      <x:c r="C171" s="11" t="str">
        <x:v>M-LAG-APL-45</x:v>
      </x:c>
      <x:c r="D171" s="11" t="str">
        <x:v>M-LAG</x:v>
      </x:c>
      <x:c r="E171" s="11" t="str">
        <x:v>Littoral-access group</x:v>
      </x:c>
      <x:c r="F171" s="11" t="str">
        <x:v>Maritime Response</x:v>
      </x:c>
      <x:c r="G171" s="11" t="str">
        <x:v>MARITIME</x:v>
      </x:c>
      <x:c r="H171" s="11" t="str">
        <x:v>APL-45</x:v>
      </x:c>
      <x:c r="I171" s="18" t="n">
        <x:v>0.03</x:v>
      </x:c>
      <x:c r="J171" s="18" t="n">
        <x:f>INDEX('03 Formation Registry'!$J$6:$J$53,MATCH(D171,'03 Formation Registry'!$C$6:$C$53,0))</x:f>
        <x:v>2100</x:v>
      </x:c>
      <x:c r="K171" s="18" t="n">
        <x:f>I171*J171</x:f>
        <x:v>63</x:v>
      </x:c>
      <x:c r="L171" s="18" t="n">
        <x:f>INDEX('02 Cargo Classes'!$E$6:$E$15,MATCH(H171,'02 Cargo Classes'!$C$6:$C$15,0))</x:f>
        <x:v>4.5</x:v>
      </x:c>
      <x:c r="M171" s="18" t="n">
        <x:f>INDEX('02 Cargo Classes'!$G$6:$G$15,MATCH(H171,'02 Cargo Classes'!$C$6:$C$15,0))</x:f>
        <x:v>0.85</x:v>
      </x:c>
      <x:c r="N171" s="21" t="n">
        <x:f>ROUNDUP(K171/(L171*M171),0)</x:f>
        <x:v>17</x:v>
      </x:c>
      <x:c r="O171" s="18" t="n">
        <x:f>N171*INDEX('02 Cargo Classes'!$F$6:$F$15,MATCH(H171,'02 Cargo Classes'!$C$6:$C$15,0))*INDEX('02 Cargo Classes'!$H$6:$H$15,MATCH(H171,'02 Cargo Classes'!$C$6:$C$15,0))</x:f>
        <x:v>127.5</x:v>
      </x:c>
      <x:c r="P171" s="11" t="n">
        <x:f>INDEX('02 Cargo Classes'!$I$6:$I$15,MATCH(H171,'02 Cargo Classes'!$C$6:$C$15,0))</x:f>
        <x:v>24</x:v>
      </x:c>
      <x:c r="Q171" s="11" t="str">
        <x:v>PKG-M-LAG</x:v>
      </x:c>
      <x:c r="R171" s="11" t="str">
        <x:v>Profile allocation; item BOM open</x:v>
      </x:c>
      <x:c r="S171" s="26"/>
      <x:c r="T171" s="26"/>
    </x:row>
    <x:row r="172">
      <x:c r="C172" s="11" t="str">
        <x:v>M-LAG-ISO-18</x:v>
      </x:c>
      <x:c r="D172" s="11" t="str">
        <x:v>M-LAG</x:v>
      </x:c>
      <x:c r="E172" s="11" t="str">
        <x:v>Littoral-access group</x:v>
      </x:c>
      <x:c r="F172" s="11" t="str">
        <x:v>Maritime Response</x:v>
      </x:c>
      <x:c r="G172" s="11" t="str">
        <x:v>MARITIME</x:v>
      </x:c>
      <x:c r="H172" s="11" t="str">
        <x:v>ISO-18</x:v>
      </x:c>
      <x:c r="I172" s="18" t="n">
        <x:v>0.12</x:v>
      </x:c>
      <x:c r="J172" s="18" t="n">
        <x:f>INDEX('03 Formation Registry'!$J$6:$J$53,MATCH(D172,'03 Formation Registry'!$C$6:$C$53,0))</x:f>
        <x:v>2100</x:v>
      </x:c>
      <x:c r="K172" s="18" t="n">
        <x:f>I172*J172</x:f>
        <x:v>252</x:v>
      </x:c>
      <x:c r="L172" s="18" t="n">
        <x:f>INDEX('02 Cargo Classes'!$E$6:$E$15,MATCH(H172,'02 Cargo Classes'!$C$6:$C$15,0))</x:f>
        <x:v>18</x:v>
      </x:c>
      <x:c r="M172" s="18" t="n">
        <x:f>INDEX('02 Cargo Classes'!$G$6:$G$15,MATCH(H172,'02 Cargo Classes'!$C$6:$C$15,0))</x:f>
        <x:v>0.85</x:v>
      </x:c>
      <x:c r="N172" s="21" t="n">
        <x:f>ROUNDUP(K172/(L172*M172),0)</x:f>
        <x:v>17</x:v>
      </x:c>
      <x:c r="O172" s="18" t="n">
        <x:f>N172*INDEX('02 Cargo Classes'!$F$6:$F$15,MATCH(H172,'02 Cargo Classes'!$C$6:$C$15,0))*INDEX('02 Cargo Classes'!$H$6:$H$15,MATCH(H172,'02 Cargo Classes'!$C$6:$C$15,0))</x:f>
        <x:v>448.8</x:v>
      </x:c>
      <x:c r="P172" s="11" t="n">
        <x:f>INDEX('02 Cargo Classes'!$I$6:$I$15,MATCH(H172,'02 Cargo Classes'!$C$6:$C$15,0))</x:f>
        <x:v>48</x:v>
      </x:c>
      <x:c r="Q172" s="11" t="str">
        <x:v>PKG-M-LAG</x:v>
      </x:c>
      <x:c r="R172" s="11" t="str">
        <x:v>Profile allocation; item BOM open</x:v>
      </x:c>
      <x:c r="S172" s="26"/>
      <x:c r="T172" s="26"/>
    </x:row>
    <x:row r="173">
      <x:c r="C173" s="11" t="str">
        <x:v>M-LAG-COL-12</x:v>
      </x:c>
      <x:c r="D173" s="11" t="str">
        <x:v>M-LAG</x:v>
      </x:c>
      <x:c r="E173" s="11" t="str">
        <x:v>Littoral-access group</x:v>
      </x:c>
      <x:c r="F173" s="11" t="str">
        <x:v>Maritime Response</x:v>
      </x:c>
      <x:c r="G173" s="11" t="str">
        <x:v>MARITIME</x:v>
      </x:c>
      <x:c r="H173" s="11" t="str">
        <x:v>COL-12</x:v>
      </x:c>
      <x:c r="I173" s="18" t="n">
        <x:v>0.02</x:v>
      </x:c>
      <x:c r="J173" s="18" t="n">
        <x:f>INDEX('03 Formation Registry'!$J$6:$J$53,MATCH(D173,'03 Formation Registry'!$C$6:$C$53,0))</x:f>
        <x:v>2100</x:v>
      </x:c>
      <x:c r="K173" s="18" t="n">
        <x:f>I173*J173</x:f>
        <x:v>42</x:v>
      </x:c>
      <x:c r="L173" s="18" t="n">
        <x:f>INDEX('02 Cargo Classes'!$E$6:$E$15,MATCH(H173,'02 Cargo Classes'!$C$6:$C$15,0))</x:f>
        <x:v>12</x:v>
      </x:c>
      <x:c r="M173" s="18" t="n">
        <x:f>INDEX('02 Cargo Classes'!$G$6:$G$15,MATCH(H173,'02 Cargo Classes'!$C$6:$C$15,0))</x:f>
        <x:v>0.8</x:v>
      </x:c>
      <x:c r="N173" s="21" t="n">
        <x:f>ROUNDUP(K173/(L173*M173),0)</x:f>
        <x:v>5</x:v>
      </x:c>
      <x:c r="O173" s="18" t="n">
        <x:f>N173*INDEX('02 Cargo Classes'!$F$6:$F$15,MATCH(H173,'02 Cargo Classes'!$C$6:$C$15,0))*INDEX('02 Cargo Classes'!$H$6:$H$15,MATCH(H173,'02 Cargo Classes'!$C$6:$C$15,0))</x:f>
        <x:v>132</x:v>
      </x:c>
      <x:c r="P173" s="11" t="n">
        <x:f>INDEX('02 Cargo Classes'!$I$6:$I$15,MATCH(H173,'02 Cargo Classes'!$C$6:$C$15,0))</x:f>
        <x:v>24</x:v>
      </x:c>
      <x:c r="Q173" s="11" t="str">
        <x:v>PKG-M-LAG</x:v>
      </x:c>
      <x:c r="R173" s="11" t="str">
        <x:v>Profile allocation; item BOM open</x:v>
      </x:c>
      <x:c r="S173" s="26"/>
      <x:c r="T173" s="26"/>
    </x:row>
    <x:row r="174">
      <x:c r="C174" s="11" t="str">
        <x:v>M-LAG-BAT-22</x:v>
      </x:c>
      <x:c r="D174" s="11" t="str">
        <x:v>M-LAG</x:v>
      </x:c>
      <x:c r="E174" s="11" t="str">
        <x:v>Littoral-access group</x:v>
      </x:c>
      <x:c r="F174" s="11" t="str">
        <x:v>Maritime Response</x:v>
      </x:c>
      <x:c r="G174" s="11" t="str">
        <x:v>MARITIME</x:v>
      </x:c>
      <x:c r="H174" s="11" t="str">
        <x:v>BAT-22</x:v>
      </x:c>
      <x:c r="I174" s="18" t="n">
        <x:v>0.08</x:v>
      </x:c>
      <x:c r="J174" s="18" t="n">
        <x:f>INDEX('03 Formation Registry'!$J$6:$J$53,MATCH(D174,'03 Formation Registry'!$C$6:$C$53,0))</x:f>
        <x:v>2100</x:v>
      </x:c>
      <x:c r="K174" s="18" t="n">
        <x:f>I174*J174</x:f>
        <x:v>168</x:v>
      </x:c>
      <x:c r="L174" s="18" t="n">
        <x:f>INDEX('02 Cargo Classes'!$E$6:$E$15,MATCH(H174,'02 Cargo Classes'!$C$6:$C$15,0))</x:f>
        <x:v>22</x:v>
      </x:c>
      <x:c r="M174" s="18" t="n">
        <x:f>INDEX('02 Cargo Classes'!$G$6:$G$15,MATCH(H174,'02 Cargo Classes'!$C$6:$C$15,0))</x:f>
        <x:v>0.8</x:v>
      </x:c>
      <x:c r="N174" s="21" t="n">
        <x:f>ROUNDUP(K174/(L174*M174),0)</x:f>
        <x:v>10</x:v>
      </x:c>
      <x:c r="O174" s="18" t="n">
        <x:f>N174*INDEX('02 Cargo Classes'!$F$6:$F$15,MATCH(H174,'02 Cargo Classes'!$C$6:$C$15,0))*INDEX('02 Cargo Classes'!$H$6:$H$15,MATCH(H174,'02 Cargo Classes'!$C$6:$C$15,0))</x:f>
        <x:v>264</x:v>
      </x:c>
      <x:c r="P174" s="11" t="n">
        <x:f>INDEX('02 Cargo Classes'!$I$6:$I$15,MATCH(H174,'02 Cargo Classes'!$C$6:$C$15,0))</x:f>
        <x:v>48</x:v>
      </x:c>
      <x:c r="Q174" s="11" t="str">
        <x:v>PKG-M-LAG</x:v>
      </x:c>
      <x:c r="R174" s="11" t="str">
        <x:v>Profile allocation; item BOM open</x:v>
      </x:c>
      <x:c r="S174" s="26"/>
      <x:c r="T174" s="26"/>
    </x:row>
    <x:row r="175">
      <x:c r="C175" s="11" t="str">
        <x:v>M-LAG-TNK-20</x:v>
      </x:c>
      <x:c r="D175" s="11" t="str">
        <x:v>M-LAG</x:v>
      </x:c>
      <x:c r="E175" s="11" t="str">
        <x:v>Littoral-access group</x:v>
      </x:c>
      <x:c r="F175" s="11" t="str">
        <x:v>Maritime Response</x:v>
      </x:c>
      <x:c r="G175" s="11" t="str">
        <x:v>MARITIME</x:v>
      </x:c>
      <x:c r="H175" s="11" t="str">
        <x:v>TNK-20</x:v>
      </x:c>
      <x:c r="I175" s="18" t="n">
        <x:v>0.12</x:v>
      </x:c>
      <x:c r="J175" s="18" t="n">
        <x:f>INDEX('03 Formation Registry'!$J$6:$J$53,MATCH(D175,'03 Formation Registry'!$C$6:$C$53,0))</x:f>
        <x:v>2100</x:v>
      </x:c>
      <x:c r="K175" s="18" t="n">
        <x:f>I175*J175</x:f>
        <x:v>252</x:v>
      </x:c>
      <x:c r="L175" s="18" t="n">
        <x:f>INDEX('02 Cargo Classes'!$E$6:$E$15,MATCH(H175,'02 Cargo Classes'!$C$6:$C$15,0))</x:f>
        <x:v>20</x:v>
      </x:c>
      <x:c r="M175" s="18" t="n">
        <x:f>INDEX('02 Cargo Classes'!$G$6:$G$15,MATCH(H175,'02 Cargo Classes'!$C$6:$C$15,0))</x:f>
        <x:v>0.85</x:v>
      </x:c>
      <x:c r="N175" s="21" t="n">
        <x:f>ROUNDUP(K175/(L175*M175),0)</x:f>
        <x:v>15</x:v>
      </x:c>
      <x:c r="O175" s="18" t="n">
        <x:f>N175*INDEX('02 Cargo Classes'!$F$6:$F$15,MATCH(H175,'02 Cargo Classes'!$C$6:$C$15,0))*INDEX('02 Cargo Classes'!$H$6:$H$15,MATCH(H175,'02 Cargo Classes'!$C$6:$C$15,0))</x:f>
        <x:v>318.75</x:v>
      </x:c>
      <x:c r="P175" s="11" t="n">
        <x:f>INDEX('02 Cargo Classes'!$I$6:$I$15,MATCH(H175,'02 Cargo Classes'!$C$6:$C$15,0))</x:f>
        <x:v>48</x:v>
      </x:c>
      <x:c r="Q175" s="11" t="str">
        <x:v>PKG-M-LAG</x:v>
      </x:c>
      <x:c r="R175" s="11" t="str">
        <x:v>Profile allocation; item BOM open</x:v>
      </x:c>
      <x:c r="S175" s="26"/>
      <x:c r="T175" s="26"/>
    </x:row>
    <x:row r="176">
      <x:c r="C176" s="11" t="str">
        <x:v>M-LAG-FLR-24</x:v>
      </x:c>
      <x:c r="D176" s="11" t="str">
        <x:v>M-LAG</x:v>
      </x:c>
      <x:c r="E176" s="11" t="str">
        <x:v>Littoral-access group</x:v>
      </x:c>
      <x:c r="F176" s="11" t="str">
        <x:v>Maritime Response</x:v>
      </x:c>
      <x:c r="G176" s="11" t="str">
        <x:v>MARITIME</x:v>
      </x:c>
      <x:c r="H176" s="11" t="str">
        <x:v>FLR-24</x:v>
      </x:c>
      <x:c r="I176" s="18" t="n">
        <x:v>0.15</x:v>
      </x:c>
      <x:c r="J176" s="18" t="n">
        <x:f>INDEX('03 Formation Registry'!$J$6:$J$53,MATCH(D176,'03 Formation Registry'!$C$6:$C$53,0))</x:f>
        <x:v>2100</x:v>
      </x:c>
      <x:c r="K176" s="18" t="n">
        <x:f>I176*J176</x:f>
        <x:v>315</x:v>
      </x:c>
      <x:c r="L176" s="18" t="n">
        <x:f>INDEX('02 Cargo Classes'!$E$6:$E$15,MATCH(H176,'02 Cargo Classes'!$C$6:$C$15,0))</x:f>
        <x:v>24</x:v>
      </x:c>
      <x:c r="M176" s="18" t="n">
        <x:f>INDEX('02 Cargo Classes'!$G$6:$G$15,MATCH(H176,'02 Cargo Classes'!$C$6:$C$15,0))</x:f>
        <x:v>0.85</x:v>
      </x:c>
      <x:c r="N176" s="21" t="n">
        <x:f>ROUNDUP(K176/(L176*M176),0)</x:f>
        <x:v>16</x:v>
      </x:c>
      <x:c r="O176" s="18" t="n">
        <x:f>N176*INDEX('02 Cargo Classes'!$F$6:$F$15,MATCH(H176,'02 Cargo Classes'!$C$6:$C$15,0))*INDEX('02 Cargo Classes'!$H$6:$H$15,MATCH(H176,'02 Cargo Classes'!$C$6:$C$15,0))</x:f>
        <x:v>512</x:v>
      </x:c>
      <x:c r="P176" s="11" t="n">
        <x:f>INDEX('02 Cargo Classes'!$I$6:$I$15,MATCH(H176,'02 Cargo Classes'!$C$6:$C$15,0))</x:f>
        <x:v>48</x:v>
      </x:c>
      <x:c r="Q176" s="11" t="str">
        <x:v>PKG-M-LAG</x:v>
      </x:c>
      <x:c r="R176" s="11" t="str">
        <x:v>Profile allocation; item BOM open</x:v>
      </x:c>
      <x:c r="S176" s="26"/>
      <x:c r="T176" s="26"/>
    </x:row>
    <x:row r="177">
      <x:c r="C177" s="11" t="str">
        <x:v>M-LAG-ROL-30</x:v>
      </x:c>
      <x:c r="D177" s="11" t="str">
        <x:v>M-LAG</x:v>
      </x:c>
      <x:c r="E177" s="11" t="str">
        <x:v>Littoral-access group</x:v>
      </x:c>
      <x:c r="F177" s="11" t="str">
        <x:v>Maritime Response</x:v>
      </x:c>
      <x:c r="G177" s="11" t="str">
        <x:v>MARITIME</x:v>
      </x:c>
      <x:c r="H177" s="11" t="str">
        <x:v>ROL-30</x:v>
      </x:c>
      <x:c r="I177" s="18" t="n">
        <x:v>0.15</x:v>
      </x:c>
      <x:c r="J177" s="18" t="n">
        <x:f>INDEX('03 Formation Registry'!$J$6:$J$53,MATCH(D177,'03 Formation Registry'!$C$6:$C$53,0))</x:f>
        <x:v>2100</x:v>
      </x:c>
      <x:c r="K177" s="18" t="n">
        <x:f>I177*J177</x:f>
        <x:v>315</x:v>
      </x:c>
      <x:c r="L177" s="18" t="n">
        <x:f>INDEX('02 Cargo Classes'!$E$6:$E$15,MATCH(H177,'02 Cargo Classes'!$C$6:$C$15,0))</x:f>
        <x:v>30</x:v>
      </x:c>
      <x:c r="M177" s="18" t="n">
        <x:f>INDEX('02 Cargo Classes'!$G$6:$G$15,MATCH(H177,'02 Cargo Classes'!$C$6:$C$15,0))</x:f>
        <x:v>0.8</x:v>
      </x:c>
      <x:c r="N177" s="21" t="n">
        <x:f>ROUNDUP(K177/(L177*M177),0)</x:f>
        <x:v>14</x:v>
      </x:c>
      <x:c r="O177" s="18" t="n">
        <x:f>N177*INDEX('02 Cargo Classes'!$F$6:$F$15,MATCH(H177,'02 Cargo Classes'!$C$6:$C$15,0))*INDEX('02 Cargo Classes'!$H$6:$H$15,MATCH(H177,'02 Cargo Classes'!$C$6:$C$15,0))</x:f>
        <x:v>892.5</x:v>
      </x:c>
      <x:c r="P177" s="11" t="n">
        <x:f>INDEX('02 Cargo Classes'!$I$6:$I$15,MATCH(H177,'02 Cargo Classes'!$C$6:$C$15,0))</x:f>
        <x:v>48</x:v>
      </x:c>
      <x:c r="Q177" s="11" t="str">
        <x:v>PKG-M-LAG</x:v>
      </x:c>
      <x:c r="R177" s="11" t="str">
        <x:v>Profile allocation; item BOM open</x:v>
      </x:c>
      <x:c r="S177" s="26"/>
      <x:c r="T177" s="26"/>
    </x:row>
    <x:row r="178">
      <x:c r="C178" s="11" t="str">
        <x:v>M-LAG-LIN-18</x:v>
      </x:c>
      <x:c r="D178" s="11" t="str">
        <x:v>M-LAG</x:v>
      </x:c>
      <x:c r="E178" s="11" t="str">
        <x:v>Littoral-access group</x:v>
      </x:c>
      <x:c r="F178" s="11" t="str">
        <x:v>Maritime Response</x:v>
      </x:c>
      <x:c r="G178" s="11" t="str">
        <x:v>MARITIME</x:v>
      </x:c>
      <x:c r="H178" s="11" t="str">
        <x:v>LIN-18</x:v>
      </x:c>
      <x:c r="I178" s="18" t="n">
        <x:v>0.08</x:v>
      </x:c>
      <x:c r="J178" s="18" t="n">
        <x:f>INDEX('03 Formation Registry'!$J$6:$J$53,MATCH(D178,'03 Formation Registry'!$C$6:$C$53,0))</x:f>
        <x:v>2100</x:v>
      </x:c>
      <x:c r="K178" s="18" t="n">
        <x:f>I178*J178</x:f>
        <x:v>168</x:v>
      </x:c>
      <x:c r="L178" s="18" t="n">
        <x:f>INDEX('02 Cargo Classes'!$E$6:$E$15,MATCH(H178,'02 Cargo Classes'!$C$6:$C$15,0))</x:f>
        <x:v>18</x:v>
      </x:c>
      <x:c r="M178" s="18" t="n">
        <x:f>INDEX('02 Cargo Classes'!$G$6:$G$15,MATCH(H178,'02 Cargo Classes'!$C$6:$C$15,0))</x:f>
        <x:v>0.8</x:v>
      </x:c>
      <x:c r="N178" s="21" t="n">
        <x:f>ROUNDUP(K178/(L178*M178),0)</x:f>
        <x:v>12</x:v>
      </x:c>
      <x:c r="O178" s="18" t="n">
        <x:f>N178*INDEX('02 Cargo Classes'!$F$6:$F$15,MATCH(H178,'02 Cargo Classes'!$C$6:$C$15,0))*INDEX('02 Cargo Classes'!$H$6:$H$15,MATCH(H178,'02 Cargo Classes'!$C$6:$C$15,0))</x:f>
        <x:v>528</x:v>
      </x:c>
      <x:c r="P178" s="11" t="n">
        <x:f>INDEX('02 Cargo Classes'!$I$6:$I$15,MATCH(H178,'02 Cargo Classes'!$C$6:$C$15,0))</x:f>
        <x:v>72</x:v>
      </x:c>
      <x:c r="Q178" s="11" t="str">
        <x:v>PKG-M-LAG</x:v>
      </x:c>
      <x:c r="R178" s="11" t="str">
        <x:v>Profile allocation; item BOM open</x:v>
      </x:c>
      <x:c r="S178" s="26"/>
      <x:c r="T178" s="26"/>
    </x:row>
    <x:row r="179">
      <x:c r="C179" s="11" t="str">
        <x:v>M-LAG-BLK-08</x:v>
      </x:c>
      <x:c r="D179" s="11" t="str">
        <x:v>M-LAG</x:v>
      </x:c>
      <x:c r="E179" s="11" t="str">
        <x:v>Littoral-access group</x:v>
      </x:c>
      <x:c r="F179" s="11" t="str">
        <x:v>Maritime Response</x:v>
      </x:c>
      <x:c r="G179" s="11" t="str">
        <x:v>MARITIME</x:v>
      </x:c>
      <x:c r="H179" s="11" t="str">
        <x:v>BLK-08</x:v>
      </x:c>
      <x:c r="I179" s="18" t="n">
        <x:v>0.05</x:v>
      </x:c>
      <x:c r="J179" s="18" t="n">
        <x:f>INDEX('03 Formation Registry'!$J$6:$J$53,MATCH(D179,'03 Formation Registry'!$C$6:$C$53,0))</x:f>
        <x:v>2100</x:v>
      </x:c>
      <x:c r="K179" s="18" t="n">
        <x:f>I179*J179</x:f>
        <x:v>105</x:v>
      </x:c>
      <x:c r="L179" s="18" t="n">
        <x:f>INDEX('02 Cargo Classes'!$E$6:$E$15,MATCH(H179,'02 Cargo Classes'!$C$6:$C$15,0))</x:f>
        <x:v>8</x:v>
      </x:c>
      <x:c r="M179" s="18" t="n">
        <x:f>INDEX('02 Cargo Classes'!$G$6:$G$15,MATCH(H179,'02 Cargo Classes'!$C$6:$C$15,0))</x:f>
        <x:v>0.8</x:v>
      </x:c>
      <x:c r="N179" s="21" t="n">
        <x:f>ROUNDUP(K179/(L179*M179),0)</x:f>
        <x:v>17</x:v>
      </x:c>
      <x:c r="O179" s="18" t="n">
        <x:f>N179*INDEX('02 Cargo Classes'!$F$6:$F$15,MATCH(H179,'02 Cargo Classes'!$C$6:$C$15,0))*INDEX('02 Cargo Classes'!$H$6:$H$15,MATCH(H179,'02 Cargo Classes'!$C$6:$C$15,0))</x:f>
        <x:v>867</x:v>
      </x:c>
      <x:c r="P179" s="11" t="n">
        <x:f>INDEX('02 Cargo Classes'!$I$6:$I$15,MATCH(H179,'02 Cargo Classes'!$C$6:$C$15,0))</x:f>
        <x:v>48</x:v>
      </x:c>
      <x:c r="Q179" s="11" t="str">
        <x:v>PKG-M-LAG</x:v>
      </x:c>
      <x:c r="R179" s="11" t="str">
        <x:v>Profile allocation; item BOM open</x:v>
      </x:c>
      <x:c r="S179" s="26"/>
      <x:c r="T179" s="26"/>
    </x:row>
    <x:row r="180">
      <x:c r="C180" s="11" t="str">
        <x:v>M-LAG-OOG-80</x:v>
      </x:c>
      <x:c r="D180" s="11" t="str">
        <x:v>M-LAG</x:v>
      </x:c>
      <x:c r="E180" s="11" t="str">
        <x:v>Littoral-access group</x:v>
      </x:c>
      <x:c r="F180" s="11" t="str">
        <x:v>Maritime Response</x:v>
      </x:c>
      <x:c r="G180" s="11" t="str">
        <x:v>MARITIME</x:v>
      </x:c>
      <x:c r="H180" s="11" t="str">
        <x:v>OOG-80</x:v>
      </x:c>
      <x:c r="I180" s="18" t="n">
        <x:v>0.2</x:v>
      </x:c>
      <x:c r="J180" s="18" t="n">
        <x:f>INDEX('03 Formation Registry'!$J$6:$J$53,MATCH(D180,'03 Formation Registry'!$C$6:$C$53,0))</x:f>
        <x:v>2100</x:v>
      </x:c>
      <x:c r="K180" s="18" t="n">
        <x:f>I180*J180</x:f>
        <x:v>420</x:v>
      </x:c>
      <x:c r="L180" s="18" t="n">
        <x:f>INDEX('02 Cargo Classes'!$E$6:$E$15,MATCH(H180,'02 Cargo Classes'!$C$6:$C$15,0))</x:f>
        <x:v>80</x:v>
      </x:c>
      <x:c r="M180" s="18" t="n">
        <x:f>INDEX('02 Cargo Classes'!$G$6:$G$15,MATCH(H180,'02 Cargo Classes'!$C$6:$C$15,0))</x:f>
        <x:v>0.75</x:v>
      </x:c>
      <x:c r="N180" s="21" t="n">
        <x:f>ROUNDUP(K180/(L180*M180),0)</x:f>
        <x:v>7</x:v>
      </x:c>
      <x:c r="O180" s="18" t="n">
        <x:f>N180*INDEX('02 Cargo Classes'!$F$6:$F$15,MATCH(H180,'02 Cargo Classes'!$C$6:$C$15,0))*INDEX('02 Cargo Classes'!$H$6:$H$15,MATCH(H180,'02 Cargo Classes'!$C$6:$C$15,0))</x:f>
        <x:v>1232</x:v>
      </x:c>
      <x:c r="P180" s="11" t="n">
        <x:f>INDEX('02 Cargo Classes'!$I$6:$I$15,MATCH(H180,'02 Cargo Classes'!$C$6:$C$15,0))</x:f>
        <x:v>72</x:v>
      </x:c>
      <x:c r="Q180" s="11" t="str">
        <x:v>PKG-M-LAG</x:v>
      </x:c>
      <x:c r="R180" s="11" t="str">
        <x:v>Profile allocation; item BOM open</x:v>
      </x:c>
      <x:c r="S180" s="26"/>
      <x:c r="T180" s="26"/>
    </x:row>
    <x:row r="181">
      <x:c r="C181" s="11" t="str">
        <x:v>M-IWG-APL-45</x:v>
      </x:c>
      <x:c r="D181" s="11" t="str">
        <x:v>M-IWG</x:v>
      </x:c>
      <x:c r="E181" s="11" t="str">
        <x:v>Inland-waterway group</x:v>
      </x:c>
      <x:c r="F181" s="11" t="str">
        <x:v>Maritime Response</x:v>
      </x:c>
      <x:c r="G181" s="11" t="str">
        <x:v>MARITIME</x:v>
      </x:c>
      <x:c r="H181" s="11" t="str">
        <x:v>APL-45</x:v>
      </x:c>
      <x:c r="I181" s="18" t="n">
        <x:v>0.03</x:v>
      </x:c>
      <x:c r="J181" s="18" t="n">
        <x:f>INDEX('03 Formation Registry'!$J$6:$J$53,MATCH(D181,'03 Formation Registry'!$C$6:$C$53,0))</x:f>
        <x:v>2100</x:v>
      </x:c>
      <x:c r="K181" s="18" t="n">
        <x:f>I181*J181</x:f>
        <x:v>63</x:v>
      </x:c>
      <x:c r="L181" s="18" t="n">
        <x:f>INDEX('02 Cargo Classes'!$E$6:$E$15,MATCH(H181,'02 Cargo Classes'!$C$6:$C$15,0))</x:f>
        <x:v>4.5</x:v>
      </x:c>
      <x:c r="M181" s="18" t="n">
        <x:f>INDEX('02 Cargo Classes'!$G$6:$G$15,MATCH(H181,'02 Cargo Classes'!$C$6:$C$15,0))</x:f>
        <x:v>0.85</x:v>
      </x:c>
      <x:c r="N181" s="21" t="n">
        <x:f>ROUNDUP(K181/(L181*M181),0)</x:f>
        <x:v>17</x:v>
      </x:c>
      <x:c r="O181" s="18" t="n">
        <x:f>N181*INDEX('02 Cargo Classes'!$F$6:$F$15,MATCH(H181,'02 Cargo Classes'!$C$6:$C$15,0))*INDEX('02 Cargo Classes'!$H$6:$H$15,MATCH(H181,'02 Cargo Classes'!$C$6:$C$15,0))</x:f>
        <x:v>127.5</x:v>
      </x:c>
      <x:c r="P181" s="11" t="n">
        <x:f>INDEX('02 Cargo Classes'!$I$6:$I$15,MATCH(H181,'02 Cargo Classes'!$C$6:$C$15,0))</x:f>
        <x:v>24</x:v>
      </x:c>
      <x:c r="Q181" s="11" t="str">
        <x:v>PKG-M-IWG</x:v>
      </x:c>
      <x:c r="R181" s="11" t="str">
        <x:v>Profile allocation; item BOM open</x:v>
      </x:c>
      <x:c r="S181" s="26"/>
      <x:c r="T181" s="26"/>
    </x:row>
    <x:row r="182">
      <x:c r="C182" s="11" t="str">
        <x:v>M-IWG-ISO-18</x:v>
      </x:c>
      <x:c r="D182" s="11" t="str">
        <x:v>M-IWG</x:v>
      </x:c>
      <x:c r="E182" s="11" t="str">
        <x:v>Inland-waterway group</x:v>
      </x:c>
      <x:c r="F182" s="11" t="str">
        <x:v>Maritime Response</x:v>
      </x:c>
      <x:c r="G182" s="11" t="str">
        <x:v>MARITIME</x:v>
      </x:c>
      <x:c r="H182" s="11" t="str">
        <x:v>ISO-18</x:v>
      </x:c>
      <x:c r="I182" s="18" t="n">
        <x:v>0.12</x:v>
      </x:c>
      <x:c r="J182" s="18" t="n">
        <x:f>INDEX('03 Formation Registry'!$J$6:$J$53,MATCH(D182,'03 Formation Registry'!$C$6:$C$53,0))</x:f>
        <x:v>2100</x:v>
      </x:c>
      <x:c r="K182" s="18" t="n">
        <x:f>I182*J182</x:f>
        <x:v>252</x:v>
      </x:c>
      <x:c r="L182" s="18" t="n">
        <x:f>INDEX('02 Cargo Classes'!$E$6:$E$15,MATCH(H182,'02 Cargo Classes'!$C$6:$C$15,0))</x:f>
        <x:v>18</x:v>
      </x:c>
      <x:c r="M182" s="18" t="n">
        <x:f>INDEX('02 Cargo Classes'!$G$6:$G$15,MATCH(H182,'02 Cargo Classes'!$C$6:$C$15,0))</x:f>
        <x:v>0.85</x:v>
      </x:c>
      <x:c r="N182" s="21" t="n">
        <x:f>ROUNDUP(K182/(L182*M182),0)</x:f>
        <x:v>17</x:v>
      </x:c>
      <x:c r="O182" s="18" t="n">
        <x:f>N182*INDEX('02 Cargo Classes'!$F$6:$F$15,MATCH(H182,'02 Cargo Classes'!$C$6:$C$15,0))*INDEX('02 Cargo Classes'!$H$6:$H$15,MATCH(H182,'02 Cargo Classes'!$C$6:$C$15,0))</x:f>
        <x:v>448.8</x:v>
      </x:c>
      <x:c r="P182" s="11" t="n">
        <x:f>INDEX('02 Cargo Classes'!$I$6:$I$15,MATCH(H182,'02 Cargo Classes'!$C$6:$C$15,0))</x:f>
        <x:v>48</x:v>
      </x:c>
      <x:c r="Q182" s="11" t="str">
        <x:v>PKG-M-IWG</x:v>
      </x:c>
      <x:c r="R182" s="11" t="str">
        <x:v>Profile allocation; item BOM open</x:v>
      </x:c>
      <x:c r="S182" s="26"/>
      <x:c r="T182" s="26"/>
    </x:row>
    <x:row r="183">
      <x:c r="C183" s="11" t="str">
        <x:v>M-IWG-COL-12</x:v>
      </x:c>
      <x:c r="D183" s="11" t="str">
        <x:v>M-IWG</x:v>
      </x:c>
      <x:c r="E183" s="11" t="str">
        <x:v>Inland-waterway group</x:v>
      </x:c>
      <x:c r="F183" s="11" t="str">
        <x:v>Maritime Response</x:v>
      </x:c>
      <x:c r="G183" s="11" t="str">
        <x:v>MARITIME</x:v>
      </x:c>
      <x:c r="H183" s="11" t="str">
        <x:v>COL-12</x:v>
      </x:c>
      <x:c r="I183" s="18" t="n">
        <x:v>0.02</x:v>
      </x:c>
      <x:c r="J183" s="18" t="n">
        <x:f>INDEX('03 Formation Registry'!$J$6:$J$53,MATCH(D183,'03 Formation Registry'!$C$6:$C$53,0))</x:f>
        <x:v>2100</x:v>
      </x:c>
      <x:c r="K183" s="18" t="n">
        <x:f>I183*J183</x:f>
        <x:v>42</x:v>
      </x:c>
      <x:c r="L183" s="18" t="n">
        <x:f>INDEX('02 Cargo Classes'!$E$6:$E$15,MATCH(H183,'02 Cargo Classes'!$C$6:$C$15,0))</x:f>
        <x:v>12</x:v>
      </x:c>
      <x:c r="M183" s="18" t="n">
        <x:f>INDEX('02 Cargo Classes'!$G$6:$G$15,MATCH(H183,'02 Cargo Classes'!$C$6:$C$15,0))</x:f>
        <x:v>0.8</x:v>
      </x:c>
      <x:c r="N183" s="21" t="n">
        <x:f>ROUNDUP(K183/(L183*M183),0)</x:f>
        <x:v>5</x:v>
      </x:c>
      <x:c r="O183" s="18" t="n">
        <x:f>N183*INDEX('02 Cargo Classes'!$F$6:$F$15,MATCH(H183,'02 Cargo Classes'!$C$6:$C$15,0))*INDEX('02 Cargo Classes'!$H$6:$H$15,MATCH(H183,'02 Cargo Classes'!$C$6:$C$15,0))</x:f>
        <x:v>132</x:v>
      </x:c>
      <x:c r="P183" s="11" t="n">
        <x:f>INDEX('02 Cargo Classes'!$I$6:$I$15,MATCH(H183,'02 Cargo Classes'!$C$6:$C$15,0))</x:f>
        <x:v>24</x:v>
      </x:c>
      <x:c r="Q183" s="11" t="str">
        <x:v>PKG-M-IWG</x:v>
      </x:c>
      <x:c r="R183" s="11" t="str">
        <x:v>Profile allocation; item BOM open</x:v>
      </x:c>
      <x:c r="S183" s="26"/>
      <x:c r="T183" s="26"/>
    </x:row>
    <x:row r="184">
      <x:c r="C184" s="11" t="str">
        <x:v>M-IWG-BAT-22</x:v>
      </x:c>
      <x:c r="D184" s="11" t="str">
        <x:v>M-IWG</x:v>
      </x:c>
      <x:c r="E184" s="11" t="str">
        <x:v>Inland-waterway group</x:v>
      </x:c>
      <x:c r="F184" s="11" t="str">
        <x:v>Maritime Response</x:v>
      </x:c>
      <x:c r="G184" s="11" t="str">
        <x:v>MARITIME</x:v>
      </x:c>
      <x:c r="H184" s="11" t="str">
        <x:v>BAT-22</x:v>
      </x:c>
      <x:c r="I184" s="18" t="n">
        <x:v>0.08</x:v>
      </x:c>
      <x:c r="J184" s="18" t="n">
        <x:f>INDEX('03 Formation Registry'!$J$6:$J$53,MATCH(D184,'03 Formation Registry'!$C$6:$C$53,0))</x:f>
        <x:v>2100</x:v>
      </x:c>
      <x:c r="K184" s="18" t="n">
        <x:f>I184*J184</x:f>
        <x:v>168</x:v>
      </x:c>
      <x:c r="L184" s="18" t="n">
        <x:f>INDEX('02 Cargo Classes'!$E$6:$E$15,MATCH(H184,'02 Cargo Classes'!$C$6:$C$15,0))</x:f>
        <x:v>22</x:v>
      </x:c>
      <x:c r="M184" s="18" t="n">
        <x:f>INDEX('02 Cargo Classes'!$G$6:$G$15,MATCH(H184,'02 Cargo Classes'!$C$6:$C$15,0))</x:f>
        <x:v>0.8</x:v>
      </x:c>
      <x:c r="N184" s="21" t="n">
        <x:f>ROUNDUP(K184/(L184*M184),0)</x:f>
        <x:v>10</x:v>
      </x:c>
      <x:c r="O184" s="18" t="n">
        <x:f>N184*INDEX('02 Cargo Classes'!$F$6:$F$15,MATCH(H184,'02 Cargo Classes'!$C$6:$C$15,0))*INDEX('02 Cargo Classes'!$H$6:$H$15,MATCH(H184,'02 Cargo Classes'!$C$6:$C$15,0))</x:f>
        <x:v>264</x:v>
      </x:c>
      <x:c r="P184" s="11" t="n">
        <x:f>INDEX('02 Cargo Classes'!$I$6:$I$15,MATCH(H184,'02 Cargo Classes'!$C$6:$C$15,0))</x:f>
        <x:v>48</x:v>
      </x:c>
      <x:c r="Q184" s="11" t="str">
        <x:v>PKG-M-IWG</x:v>
      </x:c>
      <x:c r="R184" s="11" t="str">
        <x:v>Profile allocation; item BOM open</x:v>
      </x:c>
      <x:c r="S184" s="26"/>
      <x:c r="T184" s="26"/>
    </x:row>
    <x:row r="185">
      <x:c r="C185" s="11" t="str">
        <x:v>M-IWG-TNK-20</x:v>
      </x:c>
      <x:c r="D185" s="11" t="str">
        <x:v>M-IWG</x:v>
      </x:c>
      <x:c r="E185" s="11" t="str">
        <x:v>Inland-waterway group</x:v>
      </x:c>
      <x:c r="F185" s="11" t="str">
        <x:v>Maritime Response</x:v>
      </x:c>
      <x:c r="G185" s="11" t="str">
        <x:v>MARITIME</x:v>
      </x:c>
      <x:c r="H185" s="11" t="str">
        <x:v>TNK-20</x:v>
      </x:c>
      <x:c r="I185" s="18" t="n">
        <x:v>0.12</x:v>
      </x:c>
      <x:c r="J185" s="18" t="n">
        <x:f>INDEX('03 Formation Registry'!$J$6:$J$53,MATCH(D185,'03 Formation Registry'!$C$6:$C$53,0))</x:f>
        <x:v>2100</x:v>
      </x:c>
      <x:c r="K185" s="18" t="n">
        <x:f>I185*J185</x:f>
        <x:v>252</x:v>
      </x:c>
      <x:c r="L185" s="18" t="n">
        <x:f>INDEX('02 Cargo Classes'!$E$6:$E$15,MATCH(H185,'02 Cargo Classes'!$C$6:$C$15,0))</x:f>
        <x:v>20</x:v>
      </x:c>
      <x:c r="M185" s="18" t="n">
        <x:f>INDEX('02 Cargo Classes'!$G$6:$G$15,MATCH(H185,'02 Cargo Classes'!$C$6:$C$15,0))</x:f>
        <x:v>0.85</x:v>
      </x:c>
      <x:c r="N185" s="21" t="n">
        <x:f>ROUNDUP(K185/(L185*M185),0)</x:f>
        <x:v>15</x:v>
      </x:c>
      <x:c r="O185" s="18" t="n">
        <x:f>N185*INDEX('02 Cargo Classes'!$F$6:$F$15,MATCH(H185,'02 Cargo Classes'!$C$6:$C$15,0))*INDEX('02 Cargo Classes'!$H$6:$H$15,MATCH(H185,'02 Cargo Classes'!$C$6:$C$15,0))</x:f>
        <x:v>318.75</x:v>
      </x:c>
      <x:c r="P185" s="11" t="n">
        <x:f>INDEX('02 Cargo Classes'!$I$6:$I$15,MATCH(H185,'02 Cargo Classes'!$C$6:$C$15,0))</x:f>
        <x:v>48</x:v>
      </x:c>
      <x:c r="Q185" s="11" t="str">
        <x:v>PKG-M-IWG</x:v>
      </x:c>
      <x:c r="R185" s="11" t="str">
        <x:v>Profile allocation; item BOM open</x:v>
      </x:c>
      <x:c r="S185" s="26"/>
      <x:c r="T185" s="26"/>
    </x:row>
    <x:row r="186">
      <x:c r="C186" s="11" t="str">
        <x:v>M-IWG-FLR-24</x:v>
      </x:c>
      <x:c r="D186" s="11" t="str">
        <x:v>M-IWG</x:v>
      </x:c>
      <x:c r="E186" s="11" t="str">
        <x:v>Inland-waterway group</x:v>
      </x:c>
      <x:c r="F186" s="11" t="str">
        <x:v>Maritime Response</x:v>
      </x:c>
      <x:c r="G186" s="11" t="str">
        <x:v>MARITIME</x:v>
      </x:c>
      <x:c r="H186" s="11" t="str">
        <x:v>FLR-24</x:v>
      </x:c>
      <x:c r="I186" s="18" t="n">
        <x:v>0.15</x:v>
      </x:c>
      <x:c r="J186" s="18" t="n">
        <x:f>INDEX('03 Formation Registry'!$J$6:$J$53,MATCH(D186,'03 Formation Registry'!$C$6:$C$53,0))</x:f>
        <x:v>2100</x:v>
      </x:c>
      <x:c r="K186" s="18" t="n">
        <x:f>I186*J186</x:f>
        <x:v>315</x:v>
      </x:c>
      <x:c r="L186" s="18" t="n">
        <x:f>INDEX('02 Cargo Classes'!$E$6:$E$15,MATCH(H186,'02 Cargo Classes'!$C$6:$C$15,0))</x:f>
        <x:v>24</x:v>
      </x:c>
      <x:c r="M186" s="18" t="n">
        <x:f>INDEX('02 Cargo Classes'!$G$6:$G$15,MATCH(H186,'02 Cargo Classes'!$C$6:$C$15,0))</x:f>
        <x:v>0.85</x:v>
      </x:c>
      <x:c r="N186" s="21" t="n">
        <x:f>ROUNDUP(K186/(L186*M186),0)</x:f>
        <x:v>16</x:v>
      </x:c>
      <x:c r="O186" s="18" t="n">
        <x:f>N186*INDEX('02 Cargo Classes'!$F$6:$F$15,MATCH(H186,'02 Cargo Classes'!$C$6:$C$15,0))*INDEX('02 Cargo Classes'!$H$6:$H$15,MATCH(H186,'02 Cargo Classes'!$C$6:$C$15,0))</x:f>
        <x:v>512</x:v>
      </x:c>
      <x:c r="P186" s="11" t="n">
        <x:f>INDEX('02 Cargo Classes'!$I$6:$I$15,MATCH(H186,'02 Cargo Classes'!$C$6:$C$15,0))</x:f>
        <x:v>48</x:v>
      </x:c>
      <x:c r="Q186" s="11" t="str">
        <x:v>PKG-M-IWG</x:v>
      </x:c>
      <x:c r="R186" s="11" t="str">
        <x:v>Profile allocation; item BOM open</x:v>
      </x:c>
      <x:c r="S186" s="26"/>
      <x:c r="T186" s="26"/>
    </x:row>
    <x:row r="187">
      <x:c r="C187" s="11" t="str">
        <x:v>M-IWG-ROL-30</x:v>
      </x:c>
      <x:c r="D187" s="11" t="str">
        <x:v>M-IWG</x:v>
      </x:c>
      <x:c r="E187" s="11" t="str">
        <x:v>Inland-waterway group</x:v>
      </x:c>
      <x:c r="F187" s="11" t="str">
        <x:v>Maritime Response</x:v>
      </x:c>
      <x:c r="G187" s="11" t="str">
        <x:v>MARITIME</x:v>
      </x:c>
      <x:c r="H187" s="11" t="str">
        <x:v>ROL-30</x:v>
      </x:c>
      <x:c r="I187" s="18" t="n">
        <x:v>0.15</x:v>
      </x:c>
      <x:c r="J187" s="18" t="n">
        <x:f>INDEX('03 Formation Registry'!$J$6:$J$53,MATCH(D187,'03 Formation Registry'!$C$6:$C$53,0))</x:f>
        <x:v>2100</x:v>
      </x:c>
      <x:c r="K187" s="18" t="n">
        <x:f>I187*J187</x:f>
        <x:v>315</x:v>
      </x:c>
      <x:c r="L187" s="18" t="n">
        <x:f>INDEX('02 Cargo Classes'!$E$6:$E$15,MATCH(H187,'02 Cargo Classes'!$C$6:$C$15,0))</x:f>
        <x:v>30</x:v>
      </x:c>
      <x:c r="M187" s="18" t="n">
        <x:f>INDEX('02 Cargo Classes'!$G$6:$G$15,MATCH(H187,'02 Cargo Classes'!$C$6:$C$15,0))</x:f>
        <x:v>0.8</x:v>
      </x:c>
      <x:c r="N187" s="21" t="n">
        <x:f>ROUNDUP(K187/(L187*M187),0)</x:f>
        <x:v>14</x:v>
      </x:c>
      <x:c r="O187" s="18" t="n">
        <x:f>N187*INDEX('02 Cargo Classes'!$F$6:$F$15,MATCH(H187,'02 Cargo Classes'!$C$6:$C$15,0))*INDEX('02 Cargo Classes'!$H$6:$H$15,MATCH(H187,'02 Cargo Classes'!$C$6:$C$15,0))</x:f>
        <x:v>892.5</x:v>
      </x:c>
      <x:c r="P187" s="11" t="n">
        <x:f>INDEX('02 Cargo Classes'!$I$6:$I$15,MATCH(H187,'02 Cargo Classes'!$C$6:$C$15,0))</x:f>
        <x:v>48</x:v>
      </x:c>
      <x:c r="Q187" s="11" t="str">
        <x:v>PKG-M-IWG</x:v>
      </x:c>
      <x:c r="R187" s="11" t="str">
        <x:v>Profile allocation; item BOM open</x:v>
      </x:c>
      <x:c r="S187" s="26"/>
      <x:c r="T187" s="26"/>
    </x:row>
    <x:row r="188">
      <x:c r="C188" s="11" t="str">
        <x:v>M-IWG-LIN-18</x:v>
      </x:c>
      <x:c r="D188" s="11" t="str">
        <x:v>M-IWG</x:v>
      </x:c>
      <x:c r="E188" s="11" t="str">
        <x:v>Inland-waterway group</x:v>
      </x:c>
      <x:c r="F188" s="11" t="str">
        <x:v>Maritime Response</x:v>
      </x:c>
      <x:c r="G188" s="11" t="str">
        <x:v>MARITIME</x:v>
      </x:c>
      <x:c r="H188" s="11" t="str">
        <x:v>LIN-18</x:v>
      </x:c>
      <x:c r="I188" s="18" t="n">
        <x:v>0.08</x:v>
      </x:c>
      <x:c r="J188" s="18" t="n">
        <x:f>INDEX('03 Formation Registry'!$J$6:$J$53,MATCH(D188,'03 Formation Registry'!$C$6:$C$53,0))</x:f>
        <x:v>2100</x:v>
      </x:c>
      <x:c r="K188" s="18" t="n">
        <x:f>I188*J188</x:f>
        <x:v>168</x:v>
      </x:c>
      <x:c r="L188" s="18" t="n">
        <x:f>INDEX('02 Cargo Classes'!$E$6:$E$15,MATCH(H188,'02 Cargo Classes'!$C$6:$C$15,0))</x:f>
        <x:v>18</x:v>
      </x:c>
      <x:c r="M188" s="18" t="n">
        <x:f>INDEX('02 Cargo Classes'!$G$6:$G$15,MATCH(H188,'02 Cargo Classes'!$C$6:$C$15,0))</x:f>
        <x:v>0.8</x:v>
      </x:c>
      <x:c r="N188" s="21" t="n">
        <x:f>ROUNDUP(K188/(L188*M188),0)</x:f>
        <x:v>12</x:v>
      </x:c>
      <x:c r="O188" s="18" t="n">
        <x:f>N188*INDEX('02 Cargo Classes'!$F$6:$F$15,MATCH(H188,'02 Cargo Classes'!$C$6:$C$15,0))*INDEX('02 Cargo Classes'!$H$6:$H$15,MATCH(H188,'02 Cargo Classes'!$C$6:$C$15,0))</x:f>
        <x:v>528</x:v>
      </x:c>
      <x:c r="P188" s="11" t="n">
        <x:f>INDEX('02 Cargo Classes'!$I$6:$I$15,MATCH(H188,'02 Cargo Classes'!$C$6:$C$15,0))</x:f>
        <x:v>72</x:v>
      </x:c>
      <x:c r="Q188" s="11" t="str">
        <x:v>PKG-M-IWG</x:v>
      </x:c>
      <x:c r="R188" s="11" t="str">
        <x:v>Profile allocation; item BOM open</x:v>
      </x:c>
      <x:c r="S188" s="26"/>
      <x:c r="T188" s="26"/>
    </x:row>
    <x:row r="189">
      <x:c r="C189" s="11" t="str">
        <x:v>M-IWG-BLK-08</x:v>
      </x:c>
      <x:c r="D189" s="11" t="str">
        <x:v>M-IWG</x:v>
      </x:c>
      <x:c r="E189" s="11" t="str">
        <x:v>Inland-waterway group</x:v>
      </x:c>
      <x:c r="F189" s="11" t="str">
        <x:v>Maritime Response</x:v>
      </x:c>
      <x:c r="G189" s="11" t="str">
        <x:v>MARITIME</x:v>
      </x:c>
      <x:c r="H189" s="11" t="str">
        <x:v>BLK-08</x:v>
      </x:c>
      <x:c r="I189" s="18" t="n">
        <x:v>0.05</x:v>
      </x:c>
      <x:c r="J189" s="18" t="n">
        <x:f>INDEX('03 Formation Registry'!$J$6:$J$53,MATCH(D189,'03 Formation Registry'!$C$6:$C$53,0))</x:f>
        <x:v>2100</x:v>
      </x:c>
      <x:c r="K189" s="18" t="n">
        <x:f>I189*J189</x:f>
        <x:v>105</x:v>
      </x:c>
      <x:c r="L189" s="18" t="n">
        <x:f>INDEX('02 Cargo Classes'!$E$6:$E$15,MATCH(H189,'02 Cargo Classes'!$C$6:$C$15,0))</x:f>
        <x:v>8</x:v>
      </x:c>
      <x:c r="M189" s="18" t="n">
        <x:f>INDEX('02 Cargo Classes'!$G$6:$G$15,MATCH(H189,'02 Cargo Classes'!$C$6:$C$15,0))</x:f>
        <x:v>0.8</x:v>
      </x:c>
      <x:c r="N189" s="21" t="n">
        <x:f>ROUNDUP(K189/(L189*M189),0)</x:f>
        <x:v>17</x:v>
      </x:c>
      <x:c r="O189" s="18" t="n">
        <x:f>N189*INDEX('02 Cargo Classes'!$F$6:$F$15,MATCH(H189,'02 Cargo Classes'!$C$6:$C$15,0))*INDEX('02 Cargo Classes'!$H$6:$H$15,MATCH(H189,'02 Cargo Classes'!$C$6:$C$15,0))</x:f>
        <x:v>867</x:v>
      </x:c>
      <x:c r="P189" s="11" t="n">
        <x:f>INDEX('02 Cargo Classes'!$I$6:$I$15,MATCH(H189,'02 Cargo Classes'!$C$6:$C$15,0))</x:f>
        <x:v>48</x:v>
      </x:c>
      <x:c r="Q189" s="11" t="str">
        <x:v>PKG-M-IWG</x:v>
      </x:c>
      <x:c r="R189" s="11" t="str">
        <x:v>Profile allocation; item BOM open</x:v>
      </x:c>
      <x:c r="S189" s="26"/>
      <x:c r="T189" s="26"/>
    </x:row>
    <x:row r="190">
      <x:c r="C190" s="11" t="str">
        <x:v>M-IWG-OOG-80</x:v>
      </x:c>
      <x:c r="D190" s="11" t="str">
        <x:v>M-IWG</x:v>
      </x:c>
      <x:c r="E190" s="11" t="str">
        <x:v>Inland-waterway group</x:v>
      </x:c>
      <x:c r="F190" s="11" t="str">
        <x:v>Maritime Response</x:v>
      </x:c>
      <x:c r="G190" s="11" t="str">
        <x:v>MARITIME</x:v>
      </x:c>
      <x:c r="H190" s="11" t="str">
        <x:v>OOG-80</x:v>
      </x:c>
      <x:c r="I190" s="18" t="n">
        <x:v>0.2</x:v>
      </x:c>
      <x:c r="J190" s="18" t="n">
        <x:f>INDEX('03 Formation Registry'!$J$6:$J$53,MATCH(D190,'03 Formation Registry'!$C$6:$C$53,0))</x:f>
        <x:v>2100</x:v>
      </x:c>
      <x:c r="K190" s="18" t="n">
        <x:f>I190*J190</x:f>
        <x:v>420</x:v>
      </x:c>
      <x:c r="L190" s="18" t="n">
        <x:f>INDEX('02 Cargo Classes'!$E$6:$E$15,MATCH(H190,'02 Cargo Classes'!$C$6:$C$15,0))</x:f>
        <x:v>80</x:v>
      </x:c>
      <x:c r="M190" s="18" t="n">
        <x:f>INDEX('02 Cargo Classes'!$G$6:$G$15,MATCH(H190,'02 Cargo Classes'!$C$6:$C$15,0))</x:f>
        <x:v>0.75</x:v>
      </x:c>
      <x:c r="N190" s="21" t="n">
        <x:f>ROUNDUP(K190/(L190*M190),0)</x:f>
        <x:v>7</x:v>
      </x:c>
      <x:c r="O190" s="18" t="n">
        <x:f>N190*INDEX('02 Cargo Classes'!$F$6:$F$15,MATCH(H190,'02 Cargo Classes'!$C$6:$C$15,0))*INDEX('02 Cargo Classes'!$H$6:$H$15,MATCH(H190,'02 Cargo Classes'!$C$6:$C$15,0))</x:f>
        <x:v>1232</x:v>
      </x:c>
      <x:c r="P190" s="11" t="n">
        <x:f>INDEX('02 Cargo Classes'!$I$6:$I$15,MATCH(H190,'02 Cargo Classes'!$C$6:$C$15,0))</x:f>
        <x:v>72</x:v>
      </x:c>
      <x:c r="Q190" s="11" t="str">
        <x:v>PKG-M-IWG</x:v>
      </x:c>
      <x:c r="R190" s="11" t="str">
        <x:v>Profile allocation; item BOM open</x:v>
      </x:c>
      <x:c r="S190" s="26"/>
      <x:c r="T190" s="26"/>
    </x:row>
    <x:row r="191">
      <x:c r="C191" s="11" t="str">
        <x:v>M-OSG-APL-45</x:v>
      </x:c>
      <x:c r="D191" s="11" t="str">
        <x:v>M-OSG</x:v>
      </x:c>
      <x:c r="E191" s="11" t="str">
        <x:v>Offshore-support group</x:v>
      </x:c>
      <x:c r="F191" s="11" t="str">
        <x:v>Maritime Response</x:v>
      </x:c>
      <x:c r="G191" s="11" t="str">
        <x:v>MARITIME</x:v>
      </x:c>
      <x:c r="H191" s="11" t="str">
        <x:v>APL-45</x:v>
      </x:c>
      <x:c r="I191" s="18" t="n">
        <x:v>0.03</x:v>
      </x:c>
      <x:c r="J191" s="18" t="n">
        <x:f>INDEX('03 Formation Registry'!$J$6:$J$53,MATCH(D191,'03 Formation Registry'!$C$6:$C$53,0))</x:f>
        <x:v>2100</x:v>
      </x:c>
      <x:c r="K191" s="18" t="n">
        <x:f>I191*J191</x:f>
        <x:v>63</x:v>
      </x:c>
      <x:c r="L191" s="18" t="n">
        <x:f>INDEX('02 Cargo Classes'!$E$6:$E$15,MATCH(H191,'02 Cargo Classes'!$C$6:$C$15,0))</x:f>
        <x:v>4.5</x:v>
      </x:c>
      <x:c r="M191" s="18" t="n">
        <x:f>INDEX('02 Cargo Classes'!$G$6:$G$15,MATCH(H191,'02 Cargo Classes'!$C$6:$C$15,0))</x:f>
        <x:v>0.85</x:v>
      </x:c>
      <x:c r="N191" s="21" t="n">
        <x:f>ROUNDUP(K191/(L191*M191),0)</x:f>
        <x:v>17</x:v>
      </x:c>
      <x:c r="O191" s="18" t="n">
        <x:f>N191*INDEX('02 Cargo Classes'!$F$6:$F$15,MATCH(H191,'02 Cargo Classes'!$C$6:$C$15,0))*INDEX('02 Cargo Classes'!$H$6:$H$15,MATCH(H191,'02 Cargo Classes'!$C$6:$C$15,0))</x:f>
        <x:v>127.5</x:v>
      </x:c>
      <x:c r="P191" s="11" t="n">
        <x:f>INDEX('02 Cargo Classes'!$I$6:$I$15,MATCH(H191,'02 Cargo Classes'!$C$6:$C$15,0))</x:f>
        <x:v>24</x:v>
      </x:c>
      <x:c r="Q191" s="11" t="str">
        <x:v>PKG-M-OSG</x:v>
      </x:c>
      <x:c r="R191" s="11" t="str">
        <x:v>Profile allocation; item BOM open</x:v>
      </x:c>
      <x:c r="S191" s="26"/>
      <x:c r="T191" s="26"/>
    </x:row>
    <x:row r="192">
      <x:c r="C192" s="11" t="str">
        <x:v>M-OSG-ISO-18</x:v>
      </x:c>
      <x:c r="D192" s="11" t="str">
        <x:v>M-OSG</x:v>
      </x:c>
      <x:c r="E192" s="11" t="str">
        <x:v>Offshore-support group</x:v>
      </x:c>
      <x:c r="F192" s="11" t="str">
        <x:v>Maritime Response</x:v>
      </x:c>
      <x:c r="G192" s="11" t="str">
        <x:v>MARITIME</x:v>
      </x:c>
      <x:c r="H192" s="11" t="str">
        <x:v>ISO-18</x:v>
      </x:c>
      <x:c r="I192" s="18" t="n">
        <x:v>0.12</x:v>
      </x:c>
      <x:c r="J192" s="18" t="n">
        <x:f>INDEX('03 Formation Registry'!$J$6:$J$53,MATCH(D192,'03 Formation Registry'!$C$6:$C$53,0))</x:f>
        <x:v>2100</x:v>
      </x:c>
      <x:c r="K192" s="18" t="n">
        <x:f>I192*J192</x:f>
        <x:v>252</x:v>
      </x:c>
      <x:c r="L192" s="18" t="n">
        <x:f>INDEX('02 Cargo Classes'!$E$6:$E$15,MATCH(H192,'02 Cargo Classes'!$C$6:$C$15,0))</x:f>
        <x:v>18</x:v>
      </x:c>
      <x:c r="M192" s="18" t="n">
        <x:f>INDEX('02 Cargo Classes'!$G$6:$G$15,MATCH(H192,'02 Cargo Classes'!$C$6:$C$15,0))</x:f>
        <x:v>0.85</x:v>
      </x:c>
      <x:c r="N192" s="21" t="n">
        <x:f>ROUNDUP(K192/(L192*M192),0)</x:f>
        <x:v>17</x:v>
      </x:c>
      <x:c r="O192" s="18" t="n">
        <x:f>N192*INDEX('02 Cargo Classes'!$F$6:$F$15,MATCH(H192,'02 Cargo Classes'!$C$6:$C$15,0))*INDEX('02 Cargo Classes'!$H$6:$H$15,MATCH(H192,'02 Cargo Classes'!$C$6:$C$15,0))</x:f>
        <x:v>448.8</x:v>
      </x:c>
      <x:c r="P192" s="11" t="n">
        <x:f>INDEX('02 Cargo Classes'!$I$6:$I$15,MATCH(H192,'02 Cargo Classes'!$C$6:$C$15,0))</x:f>
        <x:v>48</x:v>
      </x:c>
      <x:c r="Q192" s="11" t="str">
        <x:v>PKG-M-OSG</x:v>
      </x:c>
      <x:c r="R192" s="11" t="str">
        <x:v>Profile allocation; item BOM open</x:v>
      </x:c>
      <x:c r="S192" s="26"/>
      <x:c r="T192" s="26"/>
    </x:row>
    <x:row r="193">
      <x:c r="C193" s="11" t="str">
        <x:v>M-OSG-COL-12</x:v>
      </x:c>
      <x:c r="D193" s="11" t="str">
        <x:v>M-OSG</x:v>
      </x:c>
      <x:c r="E193" s="11" t="str">
        <x:v>Offshore-support group</x:v>
      </x:c>
      <x:c r="F193" s="11" t="str">
        <x:v>Maritime Response</x:v>
      </x:c>
      <x:c r="G193" s="11" t="str">
        <x:v>MARITIME</x:v>
      </x:c>
      <x:c r="H193" s="11" t="str">
        <x:v>COL-12</x:v>
      </x:c>
      <x:c r="I193" s="18" t="n">
        <x:v>0.02</x:v>
      </x:c>
      <x:c r="J193" s="18" t="n">
        <x:f>INDEX('03 Formation Registry'!$J$6:$J$53,MATCH(D193,'03 Formation Registry'!$C$6:$C$53,0))</x:f>
        <x:v>2100</x:v>
      </x:c>
      <x:c r="K193" s="18" t="n">
        <x:f>I193*J193</x:f>
        <x:v>42</x:v>
      </x:c>
      <x:c r="L193" s="18" t="n">
        <x:f>INDEX('02 Cargo Classes'!$E$6:$E$15,MATCH(H193,'02 Cargo Classes'!$C$6:$C$15,0))</x:f>
        <x:v>12</x:v>
      </x:c>
      <x:c r="M193" s="18" t="n">
        <x:f>INDEX('02 Cargo Classes'!$G$6:$G$15,MATCH(H193,'02 Cargo Classes'!$C$6:$C$15,0))</x:f>
        <x:v>0.8</x:v>
      </x:c>
      <x:c r="N193" s="21" t="n">
        <x:f>ROUNDUP(K193/(L193*M193),0)</x:f>
        <x:v>5</x:v>
      </x:c>
      <x:c r="O193" s="18" t="n">
        <x:f>N193*INDEX('02 Cargo Classes'!$F$6:$F$15,MATCH(H193,'02 Cargo Classes'!$C$6:$C$15,0))*INDEX('02 Cargo Classes'!$H$6:$H$15,MATCH(H193,'02 Cargo Classes'!$C$6:$C$15,0))</x:f>
        <x:v>132</x:v>
      </x:c>
      <x:c r="P193" s="11" t="n">
        <x:f>INDEX('02 Cargo Classes'!$I$6:$I$15,MATCH(H193,'02 Cargo Classes'!$C$6:$C$15,0))</x:f>
        <x:v>24</x:v>
      </x:c>
      <x:c r="Q193" s="11" t="str">
        <x:v>PKG-M-OSG</x:v>
      </x:c>
      <x:c r="R193" s="11" t="str">
        <x:v>Profile allocation; item BOM open</x:v>
      </x:c>
      <x:c r="S193" s="26"/>
      <x:c r="T193" s="26"/>
    </x:row>
    <x:row r="194">
      <x:c r="C194" s="11" t="str">
        <x:v>M-OSG-BAT-22</x:v>
      </x:c>
      <x:c r="D194" s="11" t="str">
        <x:v>M-OSG</x:v>
      </x:c>
      <x:c r="E194" s="11" t="str">
        <x:v>Offshore-support group</x:v>
      </x:c>
      <x:c r="F194" s="11" t="str">
        <x:v>Maritime Response</x:v>
      </x:c>
      <x:c r="G194" s="11" t="str">
        <x:v>MARITIME</x:v>
      </x:c>
      <x:c r="H194" s="11" t="str">
        <x:v>BAT-22</x:v>
      </x:c>
      <x:c r="I194" s="18" t="n">
        <x:v>0.08</x:v>
      </x:c>
      <x:c r="J194" s="18" t="n">
        <x:f>INDEX('03 Formation Registry'!$J$6:$J$53,MATCH(D194,'03 Formation Registry'!$C$6:$C$53,0))</x:f>
        <x:v>2100</x:v>
      </x:c>
      <x:c r="K194" s="18" t="n">
        <x:f>I194*J194</x:f>
        <x:v>168</x:v>
      </x:c>
      <x:c r="L194" s="18" t="n">
        <x:f>INDEX('02 Cargo Classes'!$E$6:$E$15,MATCH(H194,'02 Cargo Classes'!$C$6:$C$15,0))</x:f>
        <x:v>22</x:v>
      </x:c>
      <x:c r="M194" s="18" t="n">
        <x:f>INDEX('02 Cargo Classes'!$G$6:$G$15,MATCH(H194,'02 Cargo Classes'!$C$6:$C$15,0))</x:f>
        <x:v>0.8</x:v>
      </x:c>
      <x:c r="N194" s="21" t="n">
        <x:f>ROUNDUP(K194/(L194*M194),0)</x:f>
        <x:v>10</x:v>
      </x:c>
      <x:c r="O194" s="18" t="n">
        <x:f>N194*INDEX('02 Cargo Classes'!$F$6:$F$15,MATCH(H194,'02 Cargo Classes'!$C$6:$C$15,0))*INDEX('02 Cargo Classes'!$H$6:$H$15,MATCH(H194,'02 Cargo Classes'!$C$6:$C$15,0))</x:f>
        <x:v>264</x:v>
      </x:c>
      <x:c r="P194" s="11" t="n">
        <x:f>INDEX('02 Cargo Classes'!$I$6:$I$15,MATCH(H194,'02 Cargo Classes'!$C$6:$C$15,0))</x:f>
        <x:v>48</x:v>
      </x:c>
      <x:c r="Q194" s="11" t="str">
        <x:v>PKG-M-OSG</x:v>
      </x:c>
      <x:c r="R194" s="11" t="str">
        <x:v>Profile allocation; item BOM open</x:v>
      </x:c>
      <x:c r="S194" s="26"/>
      <x:c r="T194" s="26"/>
    </x:row>
    <x:row r="195">
      <x:c r="C195" s="11" t="str">
        <x:v>M-OSG-TNK-20</x:v>
      </x:c>
      <x:c r="D195" s="11" t="str">
        <x:v>M-OSG</x:v>
      </x:c>
      <x:c r="E195" s="11" t="str">
        <x:v>Offshore-support group</x:v>
      </x:c>
      <x:c r="F195" s="11" t="str">
        <x:v>Maritime Response</x:v>
      </x:c>
      <x:c r="G195" s="11" t="str">
        <x:v>MARITIME</x:v>
      </x:c>
      <x:c r="H195" s="11" t="str">
        <x:v>TNK-20</x:v>
      </x:c>
      <x:c r="I195" s="18" t="n">
        <x:v>0.12</x:v>
      </x:c>
      <x:c r="J195" s="18" t="n">
        <x:f>INDEX('03 Formation Registry'!$J$6:$J$53,MATCH(D195,'03 Formation Registry'!$C$6:$C$53,0))</x:f>
        <x:v>2100</x:v>
      </x:c>
      <x:c r="K195" s="18" t="n">
        <x:f>I195*J195</x:f>
        <x:v>252</x:v>
      </x:c>
      <x:c r="L195" s="18" t="n">
        <x:f>INDEX('02 Cargo Classes'!$E$6:$E$15,MATCH(H195,'02 Cargo Classes'!$C$6:$C$15,0))</x:f>
        <x:v>20</x:v>
      </x:c>
      <x:c r="M195" s="18" t="n">
        <x:f>INDEX('02 Cargo Classes'!$G$6:$G$15,MATCH(H195,'02 Cargo Classes'!$C$6:$C$15,0))</x:f>
        <x:v>0.85</x:v>
      </x:c>
      <x:c r="N195" s="21" t="n">
        <x:f>ROUNDUP(K195/(L195*M195),0)</x:f>
        <x:v>15</x:v>
      </x:c>
      <x:c r="O195" s="18" t="n">
        <x:f>N195*INDEX('02 Cargo Classes'!$F$6:$F$15,MATCH(H195,'02 Cargo Classes'!$C$6:$C$15,0))*INDEX('02 Cargo Classes'!$H$6:$H$15,MATCH(H195,'02 Cargo Classes'!$C$6:$C$15,0))</x:f>
        <x:v>318.75</x:v>
      </x:c>
      <x:c r="P195" s="11" t="n">
        <x:f>INDEX('02 Cargo Classes'!$I$6:$I$15,MATCH(H195,'02 Cargo Classes'!$C$6:$C$15,0))</x:f>
        <x:v>48</x:v>
      </x:c>
      <x:c r="Q195" s="11" t="str">
        <x:v>PKG-M-OSG</x:v>
      </x:c>
      <x:c r="R195" s="11" t="str">
        <x:v>Profile allocation; item BOM open</x:v>
      </x:c>
      <x:c r="S195" s="26"/>
      <x:c r="T195" s="26"/>
    </x:row>
    <x:row r="196">
      <x:c r="C196" s="11" t="str">
        <x:v>M-OSG-FLR-24</x:v>
      </x:c>
      <x:c r="D196" s="11" t="str">
        <x:v>M-OSG</x:v>
      </x:c>
      <x:c r="E196" s="11" t="str">
        <x:v>Offshore-support group</x:v>
      </x:c>
      <x:c r="F196" s="11" t="str">
        <x:v>Maritime Response</x:v>
      </x:c>
      <x:c r="G196" s="11" t="str">
        <x:v>MARITIME</x:v>
      </x:c>
      <x:c r="H196" s="11" t="str">
        <x:v>FLR-24</x:v>
      </x:c>
      <x:c r="I196" s="18" t="n">
        <x:v>0.15</x:v>
      </x:c>
      <x:c r="J196" s="18" t="n">
        <x:f>INDEX('03 Formation Registry'!$J$6:$J$53,MATCH(D196,'03 Formation Registry'!$C$6:$C$53,0))</x:f>
        <x:v>2100</x:v>
      </x:c>
      <x:c r="K196" s="18" t="n">
        <x:f>I196*J196</x:f>
        <x:v>315</x:v>
      </x:c>
      <x:c r="L196" s="18" t="n">
        <x:f>INDEX('02 Cargo Classes'!$E$6:$E$15,MATCH(H196,'02 Cargo Classes'!$C$6:$C$15,0))</x:f>
        <x:v>24</x:v>
      </x:c>
      <x:c r="M196" s="18" t="n">
        <x:f>INDEX('02 Cargo Classes'!$G$6:$G$15,MATCH(H196,'02 Cargo Classes'!$C$6:$C$15,0))</x:f>
        <x:v>0.85</x:v>
      </x:c>
      <x:c r="N196" s="21" t="n">
        <x:f>ROUNDUP(K196/(L196*M196),0)</x:f>
        <x:v>16</x:v>
      </x:c>
      <x:c r="O196" s="18" t="n">
        <x:f>N196*INDEX('02 Cargo Classes'!$F$6:$F$15,MATCH(H196,'02 Cargo Classes'!$C$6:$C$15,0))*INDEX('02 Cargo Classes'!$H$6:$H$15,MATCH(H196,'02 Cargo Classes'!$C$6:$C$15,0))</x:f>
        <x:v>512</x:v>
      </x:c>
      <x:c r="P196" s="11" t="n">
        <x:f>INDEX('02 Cargo Classes'!$I$6:$I$15,MATCH(H196,'02 Cargo Classes'!$C$6:$C$15,0))</x:f>
        <x:v>48</x:v>
      </x:c>
      <x:c r="Q196" s="11" t="str">
        <x:v>PKG-M-OSG</x:v>
      </x:c>
      <x:c r="R196" s="11" t="str">
        <x:v>Profile allocation; item BOM open</x:v>
      </x:c>
      <x:c r="S196" s="26"/>
      <x:c r="T196" s="26"/>
    </x:row>
    <x:row r="197">
      <x:c r="C197" s="11" t="str">
        <x:v>M-OSG-ROL-30</x:v>
      </x:c>
      <x:c r="D197" s="11" t="str">
        <x:v>M-OSG</x:v>
      </x:c>
      <x:c r="E197" s="11" t="str">
        <x:v>Offshore-support group</x:v>
      </x:c>
      <x:c r="F197" s="11" t="str">
        <x:v>Maritime Response</x:v>
      </x:c>
      <x:c r="G197" s="11" t="str">
        <x:v>MARITIME</x:v>
      </x:c>
      <x:c r="H197" s="11" t="str">
        <x:v>ROL-30</x:v>
      </x:c>
      <x:c r="I197" s="18" t="n">
        <x:v>0.15</x:v>
      </x:c>
      <x:c r="J197" s="18" t="n">
        <x:f>INDEX('03 Formation Registry'!$J$6:$J$53,MATCH(D197,'03 Formation Registry'!$C$6:$C$53,0))</x:f>
        <x:v>2100</x:v>
      </x:c>
      <x:c r="K197" s="18" t="n">
        <x:f>I197*J197</x:f>
        <x:v>315</x:v>
      </x:c>
      <x:c r="L197" s="18" t="n">
        <x:f>INDEX('02 Cargo Classes'!$E$6:$E$15,MATCH(H197,'02 Cargo Classes'!$C$6:$C$15,0))</x:f>
        <x:v>30</x:v>
      </x:c>
      <x:c r="M197" s="18" t="n">
        <x:f>INDEX('02 Cargo Classes'!$G$6:$G$15,MATCH(H197,'02 Cargo Classes'!$C$6:$C$15,0))</x:f>
        <x:v>0.8</x:v>
      </x:c>
      <x:c r="N197" s="21" t="n">
        <x:f>ROUNDUP(K197/(L197*M197),0)</x:f>
        <x:v>14</x:v>
      </x:c>
      <x:c r="O197" s="18" t="n">
        <x:f>N197*INDEX('02 Cargo Classes'!$F$6:$F$15,MATCH(H197,'02 Cargo Classes'!$C$6:$C$15,0))*INDEX('02 Cargo Classes'!$H$6:$H$15,MATCH(H197,'02 Cargo Classes'!$C$6:$C$15,0))</x:f>
        <x:v>892.5</x:v>
      </x:c>
      <x:c r="P197" s="11" t="n">
        <x:f>INDEX('02 Cargo Classes'!$I$6:$I$15,MATCH(H197,'02 Cargo Classes'!$C$6:$C$15,0))</x:f>
        <x:v>48</x:v>
      </x:c>
      <x:c r="Q197" s="11" t="str">
        <x:v>PKG-M-OSG</x:v>
      </x:c>
      <x:c r="R197" s="11" t="str">
        <x:v>Profile allocation; item BOM open</x:v>
      </x:c>
      <x:c r="S197" s="26"/>
      <x:c r="T197" s="26"/>
    </x:row>
    <x:row r="198">
      <x:c r="C198" s="11" t="str">
        <x:v>M-OSG-LIN-18</x:v>
      </x:c>
      <x:c r="D198" s="11" t="str">
        <x:v>M-OSG</x:v>
      </x:c>
      <x:c r="E198" s="11" t="str">
        <x:v>Offshore-support group</x:v>
      </x:c>
      <x:c r="F198" s="11" t="str">
        <x:v>Maritime Response</x:v>
      </x:c>
      <x:c r="G198" s="11" t="str">
        <x:v>MARITIME</x:v>
      </x:c>
      <x:c r="H198" s="11" t="str">
        <x:v>LIN-18</x:v>
      </x:c>
      <x:c r="I198" s="18" t="n">
        <x:v>0.08</x:v>
      </x:c>
      <x:c r="J198" s="18" t="n">
        <x:f>INDEX('03 Formation Registry'!$J$6:$J$53,MATCH(D198,'03 Formation Registry'!$C$6:$C$53,0))</x:f>
        <x:v>2100</x:v>
      </x:c>
      <x:c r="K198" s="18" t="n">
        <x:f>I198*J198</x:f>
        <x:v>168</x:v>
      </x:c>
      <x:c r="L198" s="18" t="n">
        <x:f>INDEX('02 Cargo Classes'!$E$6:$E$15,MATCH(H198,'02 Cargo Classes'!$C$6:$C$15,0))</x:f>
        <x:v>18</x:v>
      </x:c>
      <x:c r="M198" s="18" t="n">
        <x:f>INDEX('02 Cargo Classes'!$G$6:$G$15,MATCH(H198,'02 Cargo Classes'!$C$6:$C$15,0))</x:f>
        <x:v>0.8</x:v>
      </x:c>
      <x:c r="N198" s="21" t="n">
        <x:f>ROUNDUP(K198/(L198*M198),0)</x:f>
        <x:v>12</x:v>
      </x:c>
      <x:c r="O198" s="18" t="n">
        <x:f>N198*INDEX('02 Cargo Classes'!$F$6:$F$15,MATCH(H198,'02 Cargo Classes'!$C$6:$C$15,0))*INDEX('02 Cargo Classes'!$H$6:$H$15,MATCH(H198,'02 Cargo Classes'!$C$6:$C$15,0))</x:f>
        <x:v>528</x:v>
      </x:c>
      <x:c r="P198" s="11" t="n">
        <x:f>INDEX('02 Cargo Classes'!$I$6:$I$15,MATCH(H198,'02 Cargo Classes'!$C$6:$C$15,0))</x:f>
        <x:v>72</x:v>
      </x:c>
      <x:c r="Q198" s="11" t="str">
        <x:v>PKG-M-OSG</x:v>
      </x:c>
      <x:c r="R198" s="11" t="str">
        <x:v>Profile allocation; item BOM open</x:v>
      </x:c>
      <x:c r="S198" s="26"/>
      <x:c r="T198" s="26"/>
    </x:row>
    <x:row r="199">
      <x:c r="C199" s="11" t="str">
        <x:v>M-OSG-BLK-08</x:v>
      </x:c>
      <x:c r="D199" s="11" t="str">
        <x:v>M-OSG</x:v>
      </x:c>
      <x:c r="E199" s="11" t="str">
        <x:v>Offshore-support group</x:v>
      </x:c>
      <x:c r="F199" s="11" t="str">
        <x:v>Maritime Response</x:v>
      </x:c>
      <x:c r="G199" s="11" t="str">
        <x:v>MARITIME</x:v>
      </x:c>
      <x:c r="H199" s="11" t="str">
        <x:v>BLK-08</x:v>
      </x:c>
      <x:c r="I199" s="18" t="n">
        <x:v>0.05</x:v>
      </x:c>
      <x:c r="J199" s="18" t="n">
        <x:f>INDEX('03 Formation Registry'!$J$6:$J$53,MATCH(D199,'03 Formation Registry'!$C$6:$C$53,0))</x:f>
        <x:v>2100</x:v>
      </x:c>
      <x:c r="K199" s="18" t="n">
        <x:f>I199*J199</x:f>
        <x:v>105</x:v>
      </x:c>
      <x:c r="L199" s="18" t="n">
        <x:f>INDEX('02 Cargo Classes'!$E$6:$E$15,MATCH(H199,'02 Cargo Classes'!$C$6:$C$15,0))</x:f>
        <x:v>8</x:v>
      </x:c>
      <x:c r="M199" s="18" t="n">
        <x:f>INDEX('02 Cargo Classes'!$G$6:$G$15,MATCH(H199,'02 Cargo Classes'!$C$6:$C$15,0))</x:f>
        <x:v>0.8</x:v>
      </x:c>
      <x:c r="N199" s="21" t="n">
        <x:f>ROUNDUP(K199/(L199*M199),0)</x:f>
        <x:v>17</x:v>
      </x:c>
      <x:c r="O199" s="18" t="n">
        <x:f>N199*INDEX('02 Cargo Classes'!$F$6:$F$15,MATCH(H199,'02 Cargo Classes'!$C$6:$C$15,0))*INDEX('02 Cargo Classes'!$H$6:$H$15,MATCH(H199,'02 Cargo Classes'!$C$6:$C$15,0))</x:f>
        <x:v>867</x:v>
      </x:c>
      <x:c r="P199" s="11" t="n">
        <x:f>INDEX('02 Cargo Classes'!$I$6:$I$15,MATCH(H199,'02 Cargo Classes'!$C$6:$C$15,0))</x:f>
        <x:v>48</x:v>
      </x:c>
      <x:c r="Q199" s="11" t="str">
        <x:v>PKG-M-OSG</x:v>
      </x:c>
      <x:c r="R199" s="11" t="str">
        <x:v>Profile allocation; item BOM open</x:v>
      </x:c>
      <x:c r="S199" s="26"/>
      <x:c r="T199" s="26"/>
    </x:row>
    <x:row r="200">
      <x:c r="C200" s="11" t="str">
        <x:v>M-OSG-OOG-80</x:v>
      </x:c>
      <x:c r="D200" s="11" t="str">
        <x:v>M-OSG</x:v>
      </x:c>
      <x:c r="E200" s="11" t="str">
        <x:v>Offshore-support group</x:v>
      </x:c>
      <x:c r="F200" s="11" t="str">
        <x:v>Maritime Response</x:v>
      </x:c>
      <x:c r="G200" s="11" t="str">
        <x:v>MARITIME</x:v>
      </x:c>
      <x:c r="H200" s="11" t="str">
        <x:v>OOG-80</x:v>
      </x:c>
      <x:c r="I200" s="18" t="n">
        <x:v>0.2</x:v>
      </x:c>
      <x:c r="J200" s="18" t="n">
        <x:f>INDEX('03 Formation Registry'!$J$6:$J$53,MATCH(D200,'03 Formation Registry'!$C$6:$C$53,0))</x:f>
        <x:v>2100</x:v>
      </x:c>
      <x:c r="K200" s="18" t="n">
        <x:f>I200*J200</x:f>
        <x:v>420</x:v>
      </x:c>
      <x:c r="L200" s="18" t="n">
        <x:f>INDEX('02 Cargo Classes'!$E$6:$E$15,MATCH(H200,'02 Cargo Classes'!$C$6:$C$15,0))</x:f>
        <x:v>80</x:v>
      </x:c>
      <x:c r="M200" s="18" t="n">
        <x:f>INDEX('02 Cargo Classes'!$G$6:$G$15,MATCH(H200,'02 Cargo Classes'!$C$6:$C$15,0))</x:f>
        <x:v>0.75</x:v>
      </x:c>
      <x:c r="N200" s="21" t="n">
        <x:f>ROUNDUP(K200/(L200*M200),0)</x:f>
        <x:v>7</x:v>
      </x:c>
      <x:c r="O200" s="18" t="n">
        <x:f>N200*INDEX('02 Cargo Classes'!$F$6:$F$15,MATCH(H200,'02 Cargo Classes'!$C$6:$C$15,0))*INDEX('02 Cargo Classes'!$H$6:$H$15,MATCH(H200,'02 Cargo Classes'!$C$6:$C$15,0))</x:f>
        <x:v>1232</x:v>
      </x:c>
      <x:c r="P200" s="11" t="n">
        <x:f>INDEX('02 Cargo Classes'!$I$6:$I$15,MATCH(H200,'02 Cargo Classes'!$C$6:$C$15,0))</x:f>
        <x:v>72</x:v>
      </x:c>
      <x:c r="Q200" s="11" t="str">
        <x:v>PKG-M-OSG</x:v>
      </x:c>
      <x:c r="R200" s="11" t="str">
        <x:v>Profile allocation; item BOM open</x:v>
      </x:c>
      <x:c r="S200" s="26"/>
      <x:c r="T200" s="26"/>
    </x:row>
    <x:row r="201">
      <x:c r="C201" s="11" t="str">
        <x:v>M-SSG-APL-45</x:v>
      </x:c>
      <x:c r="D201" s="11" t="str">
        <x:v>M-SSG</x:v>
      </x:c>
      <x:c r="E201" s="11" t="str">
        <x:v>Ocean sustainment group</x:v>
      </x:c>
      <x:c r="F201" s="11" t="str">
        <x:v>Maritime Response</x:v>
      </x:c>
      <x:c r="G201" s="11" t="str">
        <x:v>MARITIME</x:v>
      </x:c>
      <x:c r="H201" s="11" t="str">
        <x:v>APL-45</x:v>
      </x:c>
      <x:c r="I201" s="18" t="n">
        <x:v>0.03</x:v>
      </x:c>
      <x:c r="J201" s="18" t="n">
        <x:f>INDEX('03 Formation Registry'!$J$6:$J$53,MATCH(D201,'03 Formation Registry'!$C$6:$C$53,0))</x:f>
        <x:v>2100</x:v>
      </x:c>
      <x:c r="K201" s="18" t="n">
        <x:f>I201*J201</x:f>
        <x:v>63</x:v>
      </x:c>
      <x:c r="L201" s="18" t="n">
        <x:f>INDEX('02 Cargo Classes'!$E$6:$E$15,MATCH(H201,'02 Cargo Classes'!$C$6:$C$15,0))</x:f>
        <x:v>4.5</x:v>
      </x:c>
      <x:c r="M201" s="18" t="n">
        <x:f>INDEX('02 Cargo Classes'!$G$6:$G$15,MATCH(H201,'02 Cargo Classes'!$C$6:$C$15,0))</x:f>
        <x:v>0.85</x:v>
      </x:c>
      <x:c r="N201" s="21" t="n">
        <x:f>ROUNDUP(K201/(L201*M201),0)</x:f>
        <x:v>17</x:v>
      </x:c>
      <x:c r="O201" s="18" t="n">
        <x:f>N201*INDEX('02 Cargo Classes'!$F$6:$F$15,MATCH(H201,'02 Cargo Classes'!$C$6:$C$15,0))*INDEX('02 Cargo Classes'!$H$6:$H$15,MATCH(H201,'02 Cargo Classes'!$C$6:$C$15,0))</x:f>
        <x:v>127.5</x:v>
      </x:c>
      <x:c r="P201" s="11" t="n">
        <x:f>INDEX('02 Cargo Classes'!$I$6:$I$15,MATCH(H201,'02 Cargo Classes'!$C$6:$C$15,0))</x:f>
        <x:v>24</x:v>
      </x:c>
      <x:c r="Q201" s="11" t="str">
        <x:v>PKG-M-SSG</x:v>
      </x:c>
      <x:c r="R201" s="11" t="str">
        <x:v>Profile allocation; item BOM open</x:v>
      </x:c>
      <x:c r="S201" s="26"/>
      <x:c r="T201" s="26"/>
    </x:row>
    <x:row r="202">
      <x:c r="C202" s="11" t="str">
        <x:v>M-SSG-ISO-18</x:v>
      </x:c>
      <x:c r="D202" s="11" t="str">
        <x:v>M-SSG</x:v>
      </x:c>
      <x:c r="E202" s="11" t="str">
        <x:v>Ocean sustainment group</x:v>
      </x:c>
      <x:c r="F202" s="11" t="str">
        <x:v>Maritime Response</x:v>
      </x:c>
      <x:c r="G202" s="11" t="str">
        <x:v>MARITIME</x:v>
      </x:c>
      <x:c r="H202" s="11" t="str">
        <x:v>ISO-18</x:v>
      </x:c>
      <x:c r="I202" s="18" t="n">
        <x:v>0.12</x:v>
      </x:c>
      <x:c r="J202" s="18" t="n">
        <x:f>INDEX('03 Formation Registry'!$J$6:$J$53,MATCH(D202,'03 Formation Registry'!$C$6:$C$53,0))</x:f>
        <x:v>2100</x:v>
      </x:c>
      <x:c r="K202" s="18" t="n">
        <x:f>I202*J202</x:f>
        <x:v>252</x:v>
      </x:c>
      <x:c r="L202" s="18" t="n">
        <x:f>INDEX('02 Cargo Classes'!$E$6:$E$15,MATCH(H202,'02 Cargo Classes'!$C$6:$C$15,0))</x:f>
        <x:v>18</x:v>
      </x:c>
      <x:c r="M202" s="18" t="n">
        <x:f>INDEX('02 Cargo Classes'!$G$6:$G$15,MATCH(H202,'02 Cargo Classes'!$C$6:$C$15,0))</x:f>
        <x:v>0.85</x:v>
      </x:c>
      <x:c r="N202" s="21" t="n">
        <x:f>ROUNDUP(K202/(L202*M202),0)</x:f>
        <x:v>17</x:v>
      </x:c>
      <x:c r="O202" s="18" t="n">
        <x:f>N202*INDEX('02 Cargo Classes'!$F$6:$F$15,MATCH(H202,'02 Cargo Classes'!$C$6:$C$15,0))*INDEX('02 Cargo Classes'!$H$6:$H$15,MATCH(H202,'02 Cargo Classes'!$C$6:$C$15,0))</x:f>
        <x:v>448.8</x:v>
      </x:c>
      <x:c r="P202" s="11" t="n">
        <x:f>INDEX('02 Cargo Classes'!$I$6:$I$15,MATCH(H202,'02 Cargo Classes'!$C$6:$C$15,0))</x:f>
        <x:v>48</x:v>
      </x:c>
      <x:c r="Q202" s="11" t="str">
        <x:v>PKG-M-SSG</x:v>
      </x:c>
      <x:c r="R202" s="11" t="str">
        <x:v>Profile allocation; item BOM open</x:v>
      </x:c>
      <x:c r="S202" s="26"/>
      <x:c r="T202" s="26"/>
    </x:row>
    <x:row r="203">
      <x:c r="C203" s="11" t="str">
        <x:v>M-SSG-COL-12</x:v>
      </x:c>
      <x:c r="D203" s="11" t="str">
        <x:v>M-SSG</x:v>
      </x:c>
      <x:c r="E203" s="11" t="str">
        <x:v>Ocean sustainment group</x:v>
      </x:c>
      <x:c r="F203" s="11" t="str">
        <x:v>Maritime Response</x:v>
      </x:c>
      <x:c r="G203" s="11" t="str">
        <x:v>MARITIME</x:v>
      </x:c>
      <x:c r="H203" s="11" t="str">
        <x:v>COL-12</x:v>
      </x:c>
      <x:c r="I203" s="18" t="n">
        <x:v>0.02</x:v>
      </x:c>
      <x:c r="J203" s="18" t="n">
        <x:f>INDEX('03 Formation Registry'!$J$6:$J$53,MATCH(D203,'03 Formation Registry'!$C$6:$C$53,0))</x:f>
        <x:v>2100</x:v>
      </x:c>
      <x:c r="K203" s="18" t="n">
        <x:f>I203*J203</x:f>
        <x:v>42</x:v>
      </x:c>
      <x:c r="L203" s="18" t="n">
        <x:f>INDEX('02 Cargo Classes'!$E$6:$E$15,MATCH(H203,'02 Cargo Classes'!$C$6:$C$15,0))</x:f>
        <x:v>12</x:v>
      </x:c>
      <x:c r="M203" s="18" t="n">
        <x:f>INDEX('02 Cargo Classes'!$G$6:$G$15,MATCH(H203,'02 Cargo Classes'!$C$6:$C$15,0))</x:f>
        <x:v>0.8</x:v>
      </x:c>
      <x:c r="N203" s="21" t="n">
        <x:f>ROUNDUP(K203/(L203*M203),0)</x:f>
        <x:v>5</x:v>
      </x:c>
      <x:c r="O203" s="18" t="n">
        <x:f>N203*INDEX('02 Cargo Classes'!$F$6:$F$15,MATCH(H203,'02 Cargo Classes'!$C$6:$C$15,0))*INDEX('02 Cargo Classes'!$H$6:$H$15,MATCH(H203,'02 Cargo Classes'!$C$6:$C$15,0))</x:f>
        <x:v>132</x:v>
      </x:c>
      <x:c r="P203" s="11" t="n">
        <x:f>INDEX('02 Cargo Classes'!$I$6:$I$15,MATCH(H203,'02 Cargo Classes'!$C$6:$C$15,0))</x:f>
        <x:v>24</x:v>
      </x:c>
      <x:c r="Q203" s="11" t="str">
        <x:v>PKG-M-SSG</x:v>
      </x:c>
      <x:c r="R203" s="11" t="str">
        <x:v>Profile allocation; item BOM open</x:v>
      </x:c>
      <x:c r="S203" s="26"/>
      <x:c r="T203" s="26"/>
    </x:row>
    <x:row r="204">
      <x:c r="C204" s="11" t="str">
        <x:v>M-SSG-BAT-22</x:v>
      </x:c>
      <x:c r="D204" s="11" t="str">
        <x:v>M-SSG</x:v>
      </x:c>
      <x:c r="E204" s="11" t="str">
        <x:v>Ocean sustainment group</x:v>
      </x:c>
      <x:c r="F204" s="11" t="str">
        <x:v>Maritime Response</x:v>
      </x:c>
      <x:c r="G204" s="11" t="str">
        <x:v>MARITIME</x:v>
      </x:c>
      <x:c r="H204" s="11" t="str">
        <x:v>BAT-22</x:v>
      </x:c>
      <x:c r="I204" s="18" t="n">
        <x:v>0.08</x:v>
      </x:c>
      <x:c r="J204" s="18" t="n">
        <x:f>INDEX('03 Formation Registry'!$J$6:$J$53,MATCH(D204,'03 Formation Registry'!$C$6:$C$53,0))</x:f>
        <x:v>2100</x:v>
      </x:c>
      <x:c r="K204" s="18" t="n">
        <x:f>I204*J204</x:f>
        <x:v>168</x:v>
      </x:c>
      <x:c r="L204" s="18" t="n">
        <x:f>INDEX('02 Cargo Classes'!$E$6:$E$15,MATCH(H204,'02 Cargo Classes'!$C$6:$C$15,0))</x:f>
        <x:v>22</x:v>
      </x:c>
      <x:c r="M204" s="18" t="n">
        <x:f>INDEX('02 Cargo Classes'!$G$6:$G$15,MATCH(H204,'02 Cargo Classes'!$C$6:$C$15,0))</x:f>
        <x:v>0.8</x:v>
      </x:c>
      <x:c r="N204" s="21" t="n">
        <x:f>ROUNDUP(K204/(L204*M204),0)</x:f>
        <x:v>10</x:v>
      </x:c>
      <x:c r="O204" s="18" t="n">
        <x:f>N204*INDEX('02 Cargo Classes'!$F$6:$F$15,MATCH(H204,'02 Cargo Classes'!$C$6:$C$15,0))*INDEX('02 Cargo Classes'!$H$6:$H$15,MATCH(H204,'02 Cargo Classes'!$C$6:$C$15,0))</x:f>
        <x:v>264</x:v>
      </x:c>
      <x:c r="P204" s="11" t="n">
        <x:f>INDEX('02 Cargo Classes'!$I$6:$I$15,MATCH(H204,'02 Cargo Classes'!$C$6:$C$15,0))</x:f>
        <x:v>48</x:v>
      </x:c>
      <x:c r="Q204" s="11" t="str">
        <x:v>PKG-M-SSG</x:v>
      </x:c>
      <x:c r="R204" s="11" t="str">
        <x:v>Profile allocation; item BOM open</x:v>
      </x:c>
      <x:c r="S204" s="26"/>
      <x:c r="T204" s="26"/>
    </x:row>
    <x:row r="205">
      <x:c r="C205" s="11" t="str">
        <x:v>M-SSG-TNK-20</x:v>
      </x:c>
      <x:c r="D205" s="11" t="str">
        <x:v>M-SSG</x:v>
      </x:c>
      <x:c r="E205" s="11" t="str">
        <x:v>Ocean sustainment group</x:v>
      </x:c>
      <x:c r="F205" s="11" t="str">
        <x:v>Maritime Response</x:v>
      </x:c>
      <x:c r="G205" s="11" t="str">
        <x:v>MARITIME</x:v>
      </x:c>
      <x:c r="H205" s="11" t="str">
        <x:v>TNK-20</x:v>
      </x:c>
      <x:c r="I205" s="18" t="n">
        <x:v>0.12</x:v>
      </x:c>
      <x:c r="J205" s="18" t="n">
        <x:f>INDEX('03 Formation Registry'!$J$6:$J$53,MATCH(D205,'03 Formation Registry'!$C$6:$C$53,0))</x:f>
        <x:v>2100</x:v>
      </x:c>
      <x:c r="K205" s="18" t="n">
        <x:f>I205*J205</x:f>
        <x:v>252</x:v>
      </x:c>
      <x:c r="L205" s="18" t="n">
        <x:f>INDEX('02 Cargo Classes'!$E$6:$E$15,MATCH(H205,'02 Cargo Classes'!$C$6:$C$15,0))</x:f>
        <x:v>20</x:v>
      </x:c>
      <x:c r="M205" s="18" t="n">
        <x:f>INDEX('02 Cargo Classes'!$G$6:$G$15,MATCH(H205,'02 Cargo Classes'!$C$6:$C$15,0))</x:f>
        <x:v>0.85</x:v>
      </x:c>
      <x:c r="N205" s="21" t="n">
        <x:f>ROUNDUP(K205/(L205*M205),0)</x:f>
        <x:v>15</x:v>
      </x:c>
      <x:c r="O205" s="18" t="n">
        <x:f>N205*INDEX('02 Cargo Classes'!$F$6:$F$15,MATCH(H205,'02 Cargo Classes'!$C$6:$C$15,0))*INDEX('02 Cargo Classes'!$H$6:$H$15,MATCH(H205,'02 Cargo Classes'!$C$6:$C$15,0))</x:f>
        <x:v>318.75</x:v>
      </x:c>
      <x:c r="P205" s="11" t="n">
        <x:f>INDEX('02 Cargo Classes'!$I$6:$I$15,MATCH(H205,'02 Cargo Classes'!$C$6:$C$15,0))</x:f>
        <x:v>48</x:v>
      </x:c>
      <x:c r="Q205" s="11" t="str">
        <x:v>PKG-M-SSG</x:v>
      </x:c>
      <x:c r="R205" s="11" t="str">
        <x:v>Profile allocation; item BOM open</x:v>
      </x:c>
      <x:c r="S205" s="26"/>
      <x:c r="T205" s="26"/>
    </x:row>
    <x:row r="206">
      <x:c r="C206" s="11" t="str">
        <x:v>M-SSG-FLR-24</x:v>
      </x:c>
      <x:c r="D206" s="11" t="str">
        <x:v>M-SSG</x:v>
      </x:c>
      <x:c r="E206" s="11" t="str">
        <x:v>Ocean sustainment group</x:v>
      </x:c>
      <x:c r="F206" s="11" t="str">
        <x:v>Maritime Response</x:v>
      </x:c>
      <x:c r="G206" s="11" t="str">
        <x:v>MARITIME</x:v>
      </x:c>
      <x:c r="H206" s="11" t="str">
        <x:v>FLR-24</x:v>
      </x:c>
      <x:c r="I206" s="18" t="n">
        <x:v>0.15</x:v>
      </x:c>
      <x:c r="J206" s="18" t="n">
        <x:f>INDEX('03 Formation Registry'!$J$6:$J$53,MATCH(D206,'03 Formation Registry'!$C$6:$C$53,0))</x:f>
        <x:v>2100</x:v>
      </x:c>
      <x:c r="K206" s="18" t="n">
        <x:f>I206*J206</x:f>
        <x:v>315</x:v>
      </x:c>
      <x:c r="L206" s="18" t="n">
        <x:f>INDEX('02 Cargo Classes'!$E$6:$E$15,MATCH(H206,'02 Cargo Classes'!$C$6:$C$15,0))</x:f>
        <x:v>24</x:v>
      </x:c>
      <x:c r="M206" s="18" t="n">
        <x:f>INDEX('02 Cargo Classes'!$G$6:$G$15,MATCH(H206,'02 Cargo Classes'!$C$6:$C$15,0))</x:f>
        <x:v>0.85</x:v>
      </x:c>
      <x:c r="N206" s="21" t="n">
        <x:f>ROUNDUP(K206/(L206*M206),0)</x:f>
        <x:v>16</x:v>
      </x:c>
      <x:c r="O206" s="18" t="n">
        <x:f>N206*INDEX('02 Cargo Classes'!$F$6:$F$15,MATCH(H206,'02 Cargo Classes'!$C$6:$C$15,0))*INDEX('02 Cargo Classes'!$H$6:$H$15,MATCH(H206,'02 Cargo Classes'!$C$6:$C$15,0))</x:f>
        <x:v>512</x:v>
      </x:c>
      <x:c r="P206" s="11" t="n">
        <x:f>INDEX('02 Cargo Classes'!$I$6:$I$15,MATCH(H206,'02 Cargo Classes'!$C$6:$C$15,0))</x:f>
        <x:v>48</x:v>
      </x:c>
      <x:c r="Q206" s="11" t="str">
        <x:v>PKG-M-SSG</x:v>
      </x:c>
      <x:c r="R206" s="11" t="str">
        <x:v>Profile allocation; item BOM open</x:v>
      </x:c>
      <x:c r="S206" s="26"/>
      <x:c r="T206" s="26"/>
    </x:row>
    <x:row r="207">
      <x:c r="C207" s="11" t="str">
        <x:v>M-SSG-ROL-30</x:v>
      </x:c>
      <x:c r="D207" s="11" t="str">
        <x:v>M-SSG</x:v>
      </x:c>
      <x:c r="E207" s="11" t="str">
        <x:v>Ocean sustainment group</x:v>
      </x:c>
      <x:c r="F207" s="11" t="str">
        <x:v>Maritime Response</x:v>
      </x:c>
      <x:c r="G207" s="11" t="str">
        <x:v>MARITIME</x:v>
      </x:c>
      <x:c r="H207" s="11" t="str">
        <x:v>ROL-30</x:v>
      </x:c>
      <x:c r="I207" s="18" t="n">
        <x:v>0.15</x:v>
      </x:c>
      <x:c r="J207" s="18" t="n">
        <x:f>INDEX('03 Formation Registry'!$J$6:$J$53,MATCH(D207,'03 Formation Registry'!$C$6:$C$53,0))</x:f>
        <x:v>2100</x:v>
      </x:c>
      <x:c r="K207" s="18" t="n">
        <x:f>I207*J207</x:f>
        <x:v>315</x:v>
      </x:c>
      <x:c r="L207" s="18" t="n">
        <x:f>INDEX('02 Cargo Classes'!$E$6:$E$15,MATCH(H207,'02 Cargo Classes'!$C$6:$C$15,0))</x:f>
        <x:v>30</x:v>
      </x:c>
      <x:c r="M207" s="18" t="n">
        <x:f>INDEX('02 Cargo Classes'!$G$6:$G$15,MATCH(H207,'02 Cargo Classes'!$C$6:$C$15,0))</x:f>
        <x:v>0.8</x:v>
      </x:c>
      <x:c r="N207" s="21" t="n">
        <x:f>ROUNDUP(K207/(L207*M207),0)</x:f>
        <x:v>14</x:v>
      </x:c>
      <x:c r="O207" s="18" t="n">
        <x:f>N207*INDEX('02 Cargo Classes'!$F$6:$F$15,MATCH(H207,'02 Cargo Classes'!$C$6:$C$15,0))*INDEX('02 Cargo Classes'!$H$6:$H$15,MATCH(H207,'02 Cargo Classes'!$C$6:$C$15,0))</x:f>
        <x:v>892.5</x:v>
      </x:c>
      <x:c r="P207" s="11" t="n">
        <x:f>INDEX('02 Cargo Classes'!$I$6:$I$15,MATCH(H207,'02 Cargo Classes'!$C$6:$C$15,0))</x:f>
        <x:v>48</x:v>
      </x:c>
      <x:c r="Q207" s="11" t="str">
        <x:v>PKG-M-SSG</x:v>
      </x:c>
      <x:c r="R207" s="11" t="str">
        <x:v>Profile allocation; item BOM open</x:v>
      </x:c>
      <x:c r="S207" s="26"/>
      <x:c r="T207" s="26"/>
    </x:row>
    <x:row r="208">
      <x:c r="C208" s="11" t="str">
        <x:v>M-SSG-LIN-18</x:v>
      </x:c>
      <x:c r="D208" s="11" t="str">
        <x:v>M-SSG</x:v>
      </x:c>
      <x:c r="E208" s="11" t="str">
        <x:v>Ocean sustainment group</x:v>
      </x:c>
      <x:c r="F208" s="11" t="str">
        <x:v>Maritime Response</x:v>
      </x:c>
      <x:c r="G208" s="11" t="str">
        <x:v>MARITIME</x:v>
      </x:c>
      <x:c r="H208" s="11" t="str">
        <x:v>LIN-18</x:v>
      </x:c>
      <x:c r="I208" s="18" t="n">
        <x:v>0.08</x:v>
      </x:c>
      <x:c r="J208" s="18" t="n">
        <x:f>INDEX('03 Formation Registry'!$J$6:$J$53,MATCH(D208,'03 Formation Registry'!$C$6:$C$53,0))</x:f>
        <x:v>2100</x:v>
      </x:c>
      <x:c r="K208" s="18" t="n">
        <x:f>I208*J208</x:f>
        <x:v>168</x:v>
      </x:c>
      <x:c r="L208" s="18" t="n">
        <x:f>INDEX('02 Cargo Classes'!$E$6:$E$15,MATCH(H208,'02 Cargo Classes'!$C$6:$C$15,0))</x:f>
        <x:v>18</x:v>
      </x:c>
      <x:c r="M208" s="18" t="n">
        <x:f>INDEX('02 Cargo Classes'!$G$6:$G$15,MATCH(H208,'02 Cargo Classes'!$C$6:$C$15,0))</x:f>
        <x:v>0.8</x:v>
      </x:c>
      <x:c r="N208" s="21" t="n">
        <x:f>ROUNDUP(K208/(L208*M208),0)</x:f>
        <x:v>12</x:v>
      </x:c>
      <x:c r="O208" s="18" t="n">
        <x:f>N208*INDEX('02 Cargo Classes'!$F$6:$F$15,MATCH(H208,'02 Cargo Classes'!$C$6:$C$15,0))*INDEX('02 Cargo Classes'!$H$6:$H$15,MATCH(H208,'02 Cargo Classes'!$C$6:$C$15,0))</x:f>
        <x:v>528</x:v>
      </x:c>
      <x:c r="P208" s="11" t="n">
        <x:f>INDEX('02 Cargo Classes'!$I$6:$I$15,MATCH(H208,'02 Cargo Classes'!$C$6:$C$15,0))</x:f>
        <x:v>72</x:v>
      </x:c>
      <x:c r="Q208" s="11" t="str">
        <x:v>PKG-M-SSG</x:v>
      </x:c>
      <x:c r="R208" s="11" t="str">
        <x:v>Profile allocation; item BOM open</x:v>
      </x:c>
      <x:c r="S208" s="26"/>
      <x:c r="T208" s="26"/>
    </x:row>
    <x:row r="209">
      <x:c r="C209" s="11" t="str">
        <x:v>M-SSG-BLK-08</x:v>
      </x:c>
      <x:c r="D209" s="11" t="str">
        <x:v>M-SSG</x:v>
      </x:c>
      <x:c r="E209" s="11" t="str">
        <x:v>Ocean sustainment group</x:v>
      </x:c>
      <x:c r="F209" s="11" t="str">
        <x:v>Maritime Response</x:v>
      </x:c>
      <x:c r="G209" s="11" t="str">
        <x:v>MARITIME</x:v>
      </x:c>
      <x:c r="H209" s="11" t="str">
        <x:v>BLK-08</x:v>
      </x:c>
      <x:c r="I209" s="18" t="n">
        <x:v>0.05</x:v>
      </x:c>
      <x:c r="J209" s="18" t="n">
        <x:f>INDEX('03 Formation Registry'!$J$6:$J$53,MATCH(D209,'03 Formation Registry'!$C$6:$C$53,0))</x:f>
        <x:v>2100</x:v>
      </x:c>
      <x:c r="K209" s="18" t="n">
        <x:f>I209*J209</x:f>
        <x:v>105</x:v>
      </x:c>
      <x:c r="L209" s="18" t="n">
        <x:f>INDEX('02 Cargo Classes'!$E$6:$E$15,MATCH(H209,'02 Cargo Classes'!$C$6:$C$15,0))</x:f>
        <x:v>8</x:v>
      </x:c>
      <x:c r="M209" s="18" t="n">
        <x:f>INDEX('02 Cargo Classes'!$G$6:$G$15,MATCH(H209,'02 Cargo Classes'!$C$6:$C$15,0))</x:f>
        <x:v>0.8</x:v>
      </x:c>
      <x:c r="N209" s="21" t="n">
        <x:f>ROUNDUP(K209/(L209*M209),0)</x:f>
        <x:v>17</x:v>
      </x:c>
      <x:c r="O209" s="18" t="n">
        <x:f>N209*INDEX('02 Cargo Classes'!$F$6:$F$15,MATCH(H209,'02 Cargo Classes'!$C$6:$C$15,0))*INDEX('02 Cargo Classes'!$H$6:$H$15,MATCH(H209,'02 Cargo Classes'!$C$6:$C$15,0))</x:f>
        <x:v>867</x:v>
      </x:c>
      <x:c r="P209" s="11" t="n">
        <x:f>INDEX('02 Cargo Classes'!$I$6:$I$15,MATCH(H209,'02 Cargo Classes'!$C$6:$C$15,0))</x:f>
        <x:v>48</x:v>
      </x:c>
      <x:c r="Q209" s="11" t="str">
        <x:v>PKG-M-SSG</x:v>
      </x:c>
      <x:c r="R209" s="11" t="str">
        <x:v>Profile allocation; item BOM open</x:v>
      </x:c>
      <x:c r="S209" s="26"/>
      <x:c r="T209" s="26"/>
    </x:row>
    <x:row r="210">
      <x:c r="C210" s="11" t="str">
        <x:v>M-SSG-OOG-80</x:v>
      </x:c>
      <x:c r="D210" s="11" t="str">
        <x:v>M-SSG</x:v>
      </x:c>
      <x:c r="E210" s="11" t="str">
        <x:v>Ocean sustainment group</x:v>
      </x:c>
      <x:c r="F210" s="11" t="str">
        <x:v>Maritime Response</x:v>
      </x:c>
      <x:c r="G210" s="11" t="str">
        <x:v>MARITIME</x:v>
      </x:c>
      <x:c r="H210" s="11" t="str">
        <x:v>OOG-80</x:v>
      </x:c>
      <x:c r="I210" s="18" t="n">
        <x:v>0.2</x:v>
      </x:c>
      <x:c r="J210" s="18" t="n">
        <x:f>INDEX('03 Formation Registry'!$J$6:$J$53,MATCH(D210,'03 Formation Registry'!$C$6:$C$53,0))</x:f>
        <x:v>2100</x:v>
      </x:c>
      <x:c r="K210" s="18" t="n">
        <x:f>I210*J210</x:f>
        <x:v>420</x:v>
      </x:c>
      <x:c r="L210" s="18" t="n">
        <x:f>INDEX('02 Cargo Classes'!$E$6:$E$15,MATCH(H210,'02 Cargo Classes'!$C$6:$C$15,0))</x:f>
        <x:v>80</x:v>
      </x:c>
      <x:c r="M210" s="18" t="n">
        <x:f>INDEX('02 Cargo Classes'!$G$6:$G$15,MATCH(H210,'02 Cargo Classes'!$C$6:$C$15,0))</x:f>
        <x:v>0.75</x:v>
      </x:c>
      <x:c r="N210" s="21" t="n">
        <x:f>ROUNDUP(K210/(L210*M210),0)</x:f>
        <x:v>7</x:v>
      </x:c>
      <x:c r="O210" s="18" t="n">
        <x:f>N210*INDEX('02 Cargo Classes'!$F$6:$F$15,MATCH(H210,'02 Cargo Classes'!$C$6:$C$15,0))*INDEX('02 Cargo Classes'!$H$6:$H$15,MATCH(H210,'02 Cargo Classes'!$C$6:$C$15,0))</x:f>
        <x:v>1232</x:v>
      </x:c>
      <x:c r="P210" s="11" t="n">
        <x:f>INDEX('02 Cargo Classes'!$I$6:$I$15,MATCH(H210,'02 Cargo Classes'!$C$6:$C$15,0))</x:f>
        <x:v>72</x:v>
      </x:c>
      <x:c r="Q210" s="11" t="str">
        <x:v>PKG-M-SSG</x:v>
      </x:c>
      <x:c r="R210" s="11" t="str">
        <x:v>Profile allocation; item BOM open</x:v>
      </x:c>
      <x:c r="S210" s="26"/>
      <x:c r="T210" s="26"/>
    </x:row>
    <x:row r="211">
      <x:c r="C211" s="11" t="str">
        <x:v>I-CUG-APL-45</x:v>
      </x:c>
      <x:c r="D211" s="11" t="str">
        <x:v>I-CUG</x:v>
      </x:c>
      <x:c r="E211" s="11" t="str">
        <x:v>Communications utility group</x:v>
      </x:c>
      <x:c r="F211" s="11" t="str">
        <x:v>Infrastructure Restoration</x:v>
      </x:c>
      <x:c r="G211" s="11" t="str">
        <x:v>COMMAND</x:v>
      </x:c>
      <x:c r="H211" s="11" t="str">
        <x:v>APL-45</x:v>
      </x:c>
      <x:c r="I211" s="18" t="n">
        <x:v>0.2</x:v>
      </x:c>
      <x:c r="J211" s="18" t="n">
        <x:f>INDEX('03 Formation Registry'!$J$6:$J$53,MATCH(D211,'03 Formation Registry'!$C$6:$C$53,0))</x:f>
        <x:v>3600</x:v>
      </x:c>
      <x:c r="K211" s="18" t="n">
        <x:f>I211*J211</x:f>
        <x:v>720</x:v>
      </x:c>
      <x:c r="L211" s="18" t="n">
        <x:f>INDEX('02 Cargo Classes'!$E$6:$E$15,MATCH(H211,'02 Cargo Classes'!$C$6:$C$15,0))</x:f>
        <x:v>4.5</x:v>
      </x:c>
      <x:c r="M211" s="18" t="n">
        <x:f>INDEX('02 Cargo Classes'!$G$6:$G$15,MATCH(H211,'02 Cargo Classes'!$C$6:$C$15,0))</x:f>
        <x:v>0.85</x:v>
      </x:c>
      <x:c r="N211" s="21" t="n">
        <x:f>ROUNDUP(K211/(L211*M211),0)</x:f>
        <x:v>189</x:v>
      </x:c>
      <x:c r="O211" s="18" t="n">
        <x:f>N211*INDEX('02 Cargo Classes'!$F$6:$F$15,MATCH(H211,'02 Cargo Classes'!$C$6:$C$15,0))*INDEX('02 Cargo Classes'!$H$6:$H$15,MATCH(H211,'02 Cargo Classes'!$C$6:$C$15,0))</x:f>
        <x:v>1417.5</x:v>
      </x:c>
      <x:c r="P211" s="11" t="n">
        <x:f>INDEX('02 Cargo Classes'!$I$6:$I$15,MATCH(H211,'02 Cargo Classes'!$C$6:$C$15,0))</x:f>
        <x:v>24</x:v>
      </x:c>
      <x:c r="Q211" s="11" t="str">
        <x:v>PKG-I-CUG</x:v>
      </x:c>
      <x:c r="R211" s="11" t="str">
        <x:v>Profile allocation; item BOM open</x:v>
      </x:c>
      <x:c r="S211" s="26"/>
      <x:c r="T211" s="26"/>
    </x:row>
    <x:row r="212">
      <x:c r="C212" s="11" t="str">
        <x:v>I-CUG-ISO-18</x:v>
      </x:c>
      <x:c r="D212" s="11" t="str">
        <x:v>I-CUG</x:v>
      </x:c>
      <x:c r="E212" s="11" t="str">
        <x:v>Communications utility group</x:v>
      </x:c>
      <x:c r="F212" s="11" t="str">
        <x:v>Infrastructure Restoration</x:v>
      </x:c>
      <x:c r="G212" s="11" t="str">
        <x:v>COMMAND</x:v>
      </x:c>
      <x:c r="H212" s="11" t="str">
        <x:v>ISO-18</x:v>
      </x:c>
      <x:c r="I212" s="18" t="n">
        <x:v>0.25</x:v>
      </x:c>
      <x:c r="J212" s="18" t="n">
        <x:f>INDEX('03 Formation Registry'!$J$6:$J$53,MATCH(D212,'03 Formation Registry'!$C$6:$C$53,0))</x:f>
        <x:v>3600</x:v>
      </x:c>
      <x:c r="K212" s="18" t="n">
        <x:f>I212*J212</x:f>
        <x:v>900</x:v>
      </x:c>
      <x:c r="L212" s="18" t="n">
        <x:f>INDEX('02 Cargo Classes'!$E$6:$E$15,MATCH(H212,'02 Cargo Classes'!$C$6:$C$15,0))</x:f>
        <x:v>18</x:v>
      </x:c>
      <x:c r="M212" s="18" t="n">
        <x:f>INDEX('02 Cargo Classes'!$G$6:$G$15,MATCH(H212,'02 Cargo Classes'!$C$6:$C$15,0))</x:f>
        <x:v>0.85</x:v>
      </x:c>
      <x:c r="N212" s="21" t="n">
        <x:f>ROUNDUP(K212/(L212*M212),0)</x:f>
        <x:v>59</x:v>
      </x:c>
      <x:c r="O212" s="18" t="n">
        <x:f>N212*INDEX('02 Cargo Classes'!$F$6:$F$15,MATCH(H212,'02 Cargo Classes'!$C$6:$C$15,0))*INDEX('02 Cargo Classes'!$H$6:$H$15,MATCH(H212,'02 Cargo Classes'!$C$6:$C$15,0))</x:f>
        <x:v>1557.6000000000001</x:v>
      </x:c>
      <x:c r="P212" s="11" t="n">
        <x:f>INDEX('02 Cargo Classes'!$I$6:$I$15,MATCH(H212,'02 Cargo Classes'!$C$6:$C$15,0))</x:f>
        <x:v>48</x:v>
      </x:c>
      <x:c r="Q212" s="11" t="str">
        <x:v>PKG-I-CUG</x:v>
      </x:c>
      <x:c r="R212" s="11" t="str">
        <x:v>Profile allocation; item BOM open</x:v>
      </x:c>
      <x:c r="S212" s="26"/>
      <x:c r="T212" s="26"/>
    </x:row>
    <x:row r="213">
      <x:c r="C213" s="11" t="str">
        <x:v>I-CUG-COL-12</x:v>
      </x:c>
      <x:c r="D213" s="11" t="str">
        <x:v>I-CUG</x:v>
      </x:c>
      <x:c r="E213" s="11" t="str">
        <x:v>Communications utility group</x:v>
      </x:c>
      <x:c r="F213" s="11" t="str">
        <x:v>Infrastructure Restoration</x:v>
      </x:c>
      <x:c r="G213" s="11" t="str">
        <x:v>COMMAND</x:v>
      </x:c>
      <x:c r="H213" s="11" t="str">
        <x:v>COL-12</x:v>
      </x:c>
      <x:c r="I213" s="18" t="n">
        <x:v>0.05</x:v>
      </x:c>
      <x:c r="J213" s="18" t="n">
        <x:f>INDEX('03 Formation Registry'!$J$6:$J$53,MATCH(D213,'03 Formation Registry'!$C$6:$C$53,0))</x:f>
        <x:v>3600</x:v>
      </x:c>
      <x:c r="K213" s="18" t="n">
        <x:f>I213*J213</x:f>
        <x:v>180</x:v>
      </x:c>
      <x:c r="L213" s="18" t="n">
        <x:f>INDEX('02 Cargo Classes'!$E$6:$E$15,MATCH(H213,'02 Cargo Classes'!$C$6:$C$15,0))</x:f>
        <x:v>12</x:v>
      </x:c>
      <x:c r="M213" s="18" t="n">
        <x:f>INDEX('02 Cargo Classes'!$G$6:$G$15,MATCH(H213,'02 Cargo Classes'!$C$6:$C$15,0))</x:f>
        <x:v>0.8</x:v>
      </x:c>
      <x:c r="N213" s="21" t="n">
        <x:f>ROUNDUP(K213/(L213*M213),0)</x:f>
        <x:v>19</x:v>
      </x:c>
      <x:c r="O213" s="18" t="n">
        <x:f>N213*INDEX('02 Cargo Classes'!$F$6:$F$15,MATCH(H213,'02 Cargo Classes'!$C$6:$C$15,0))*INDEX('02 Cargo Classes'!$H$6:$H$15,MATCH(H213,'02 Cargo Classes'!$C$6:$C$15,0))</x:f>
        <x:v>501.6</x:v>
      </x:c>
      <x:c r="P213" s="11" t="n">
        <x:f>INDEX('02 Cargo Classes'!$I$6:$I$15,MATCH(H213,'02 Cargo Classes'!$C$6:$C$15,0))</x:f>
        <x:v>24</x:v>
      </x:c>
      <x:c r="Q213" s="11" t="str">
        <x:v>PKG-I-CUG</x:v>
      </x:c>
      <x:c r="R213" s="11" t="str">
        <x:v>Profile allocation; item BOM open</x:v>
      </x:c>
      <x:c r="S213" s="26"/>
      <x:c r="T213" s="26"/>
    </x:row>
    <x:row r="214">
      <x:c r="C214" s="11" t="str">
        <x:v>I-CUG-BAT-22</x:v>
      </x:c>
      <x:c r="D214" s="11" t="str">
        <x:v>I-CUG</x:v>
      </x:c>
      <x:c r="E214" s="11" t="str">
        <x:v>Communications utility group</x:v>
      </x:c>
      <x:c r="F214" s="11" t="str">
        <x:v>Infrastructure Restoration</x:v>
      </x:c>
      <x:c r="G214" s="11" t="str">
        <x:v>COMMAND</x:v>
      </x:c>
      <x:c r="H214" s="11" t="str">
        <x:v>BAT-22</x:v>
      </x:c>
      <x:c r="I214" s="18" t="n">
        <x:v>0.05</x:v>
      </x:c>
      <x:c r="J214" s="18" t="n">
        <x:f>INDEX('03 Formation Registry'!$J$6:$J$53,MATCH(D214,'03 Formation Registry'!$C$6:$C$53,0))</x:f>
        <x:v>3600</x:v>
      </x:c>
      <x:c r="K214" s="18" t="n">
        <x:f>I214*J214</x:f>
        <x:v>180</x:v>
      </x:c>
      <x:c r="L214" s="18" t="n">
        <x:f>INDEX('02 Cargo Classes'!$E$6:$E$15,MATCH(H214,'02 Cargo Classes'!$C$6:$C$15,0))</x:f>
        <x:v>22</x:v>
      </x:c>
      <x:c r="M214" s="18" t="n">
        <x:f>INDEX('02 Cargo Classes'!$G$6:$G$15,MATCH(H214,'02 Cargo Classes'!$C$6:$C$15,0))</x:f>
        <x:v>0.8</x:v>
      </x:c>
      <x:c r="N214" s="21" t="n">
        <x:f>ROUNDUP(K214/(L214*M214),0)</x:f>
        <x:v>11</x:v>
      </x:c>
      <x:c r="O214" s="18" t="n">
        <x:f>N214*INDEX('02 Cargo Classes'!$F$6:$F$15,MATCH(H214,'02 Cargo Classes'!$C$6:$C$15,0))*INDEX('02 Cargo Classes'!$H$6:$H$15,MATCH(H214,'02 Cargo Classes'!$C$6:$C$15,0))</x:f>
        <x:v>290.40000000000003</x:v>
      </x:c>
      <x:c r="P214" s="11" t="n">
        <x:f>INDEX('02 Cargo Classes'!$I$6:$I$15,MATCH(H214,'02 Cargo Classes'!$C$6:$C$15,0))</x:f>
        <x:v>48</x:v>
      </x:c>
      <x:c r="Q214" s="11" t="str">
        <x:v>PKG-I-CUG</x:v>
      </x:c>
      <x:c r="R214" s="11" t="str">
        <x:v>Profile allocation; item BOM open</x:v>
      </x:c>
      <x:c r="S214" s="26"/>
      <x:c r="T214" s="26"/>
    </x:row>
    <x:row r="215">
      <x:c r="C215" s="11" t="str">
        <x:v>I-CUG-TNK-20</x:v>
      </x:c>
      <x:c r="D215" s="11" t="str">
        <x:v>I-CUG</x:v>
      </x:c>
      <x:c r="E215" s="11" t="str">
        <x:v>Communications utility group</x:v>
      </x:c>
      <x:c r="F215" s="11" t="str">
        <x:v>Infrastructure Restoration</x:v>
      </x:c>
      <x:c r="G215" s="11" t="str">
        <x:v>COMMAND</x:v>
      </x:c>
      <x:c r="H215" s="11" t="str">
        <x:v>TNK-20</x:v>
      </x:c>
      <x:c r="I215" s="18" t="n">
        <x:v>0.05</x:v>
      </x:c>
      <x:c r="J215" s="18" t="n">
        <x:f>INDEX('03 Formation Registry'!$J$6:$J$53,MATCH(D215,'03 Formation Registry'!$C$6:$C$53,0))</x:f>
        <x:v>3600</x:v>
      </x:c>
      <x:c r="K215" s="18" t="n">
        <x:f>I215*J215</x:f>
        <x:v>180</x:v>
      </x:c>
      <x:c r="L215" s="18" t="n">
        <x:f>INDEX('02 Cargo Classes'!$E$6:$E$15,MATCH(H215,'02 Cargo Classes'!$C$6:$C$15,0))</x:f>
        <x:v>20</x:v>
      </x:c>
      <x:c r="M215" s="18" t="n">
        <x:f>INDEX('02 Cargo Classes'!$G$6:$G$15,MATCH(H215,'02 Cargo Classes'!$C$6:$C$15,0))</x:f>
        <x:v>0.85</x:v>
      </x:c>
      <x:c r="N215" s="21" t="n">
        <x:f>ROUNDUP(K215/(L215*M215),0)</x:f>
        <x:v>11</x:v>
      </x:c>
      <x:c r="O215" s="18" t="n">
        <x:f>N215*INDEX('02 Cargo Classes'!$F$6:$F$15,MATCH(H215,'02 Cargo Classes'!$C$6:$C$15,0))*INDEX('02 Cargo Classes'!$H$6:$H$15,MATCH(H215,'02 Cargo Classes'!$C$6:$C$15,0))</x:f>
        <x:v>233.75</x:v>
      </x:c>
      <x:c r="P215" s="11" t="n">
        <x:f>INDEX('02 Cargo Classes'!$I$6:$I$15,MATCH(H215,'02 Cargo Classes'!$C$6:$C$15,0))</x:f>
        <x:v>48</x:v>
      </x:c>
      <x:c r="Q215" s="11" t="str">
        <x:v>PKG-I-CUG</x:v>
      </x:c>
      <x:c r="R215" s="11" t="str">
        <x:v>Profile allocation; item BOM open</x:v>
      </x:c>
      <x:c r="S215" s="26"/>
      <x:c r="T215" s="26"/>
    </x:row>
    <x:row r="216">
      <x:c r="C216" s="11" t="str">
        <x:v>I-CUG-FLR-24</x:v>
      </x:c>
      <x:c r="D216" s="11" t="str">
        <x:v>I-CUG</x:v>
      </x:c>
      <x:c r="E216" s="11" t="str">
        <x:v>Communications utility group</x:v>
      </x:c>
      <x:c r="F216" s="11" t="str">
        <x:v>Infrastructure Restoration</x:v>
      </x:c>
      <x:c r="G216" s="11" t="str">
        <x:v>COMMAND</x:v>
      </x:c>
      <x:c r="H216" s="11" t="str">
        <x:v>FLR-24</x:v>
      </x:c>
      <x:c r="I216" s="18" t="n">
        <x:v>0.1</x:v>
      </x:c>
      <x:c r="J216" s="18" t="n">
        <x:f>INDEX('03 Formation Registry'!$J$6:$J$53,MATCH(D216,'03 Formation Registry'!$C$6:$C$53,0))</x:f>
        <x:v>3600</x:v>
      </x:c>
      <x:c r="K216" s="18" t="n">
        <x:f>I216*J216</x:f>
        <x:v>360</x:v>
      </x:c>
      <x:c r="L216" s="18" t="n">
        <x:f>INDEX('02 Cargo Classes'!$E$6:$E$15,MATCH(H216,'02 Cargo Classes'!$C$6:$C$15,0))</x:f>
        <x:v>24</x:v>
      </x:c>
      <x:c r="M216" s="18" t="n">
        <x:f>INDEX('02 Cargo Classes'!$G$6:$G$15,MATCH(H216,'02 Cargo Classes'!$C$6:$C$15,0))</x:f>
        <x:v>0.85</x:v>
      </x:c>
      <x:c r="N216" s="21" t="n">
        <x:f>ROUNDUP(K216/(L216*M216),0)</x:f>
        <x:v>18</x:v>
      </x:c>
      <x:c r="O216" s="18" t="n">
        <x:f>N216*INDEX('02 Cargo Classes'!$F$6:$F$15,MATCH(H216,'02 Cargo Classes'!$C$6:$C$15,0))*INDEX('02 Cargo Classes'!$H$6:$H$15,MATCH(H216,'02 Cargo Classes'!$C$6:$C$15,0))</x:f>
        <x:v>576</x:v>
      </x:c>
      <x:c r="P216" s="11" t="n">
        <x:f>INDEX('02 Cargo Classes'!$I$6:$I$15,MATCH(H216,'02 Cargo Classes'!$C$6:$C$15,0))</x:f>
        <x:v>48</x:v>
      </x:c>
      <x:c r="Q216" s="11" t="str">
        <x:v>PKG-I-CUG</x:v>
      </x:c>
      <x:c r="R216" s="11" t="str">
        <x:v>Profile allocation; item BOM open</x:v>
      </x:c>
      <x:c r="S216" s="26"/>
      <x:c r="T216" s="26"/>
    </x:row>
    <x:row r="217">
      <x:c r="C217" s="11" t="str">
        <x:v>I-CUG-ROL-30</x:v>
      </x:c>
      <x:c r="D217" s="11" t="str">
        <x:v>I-CUG</x:v>
      </x:c>
      <x:c r="E217" s="11" t="str">
        <x:v>Communications utility group</x:v>
      </x:c>
      <x:c r="F217" s="11" t="str">
        <x:v>Infrastructure Restoration</x:v>
      </x:c>
      <x:c r="G217" s="11" t="str">
        <x:v>COMMAND</x:v>
      </x:c>
      <x:c r="H217" s="11" t="str">
        <x:v>ROL-30</x:v>
      </x:c>
      <x:c r="I217" s="18" t="n">
        <x:v>0.1</x:v>
      </x:c>
      <x:c r="J217" s="18" t="n">
        <x:f>INDEX('03 Formation Registry'!$J$6:$J$53,MATCH(D217,'03 Formation Registry'!$C$6:$C$53,0))</x:f>
        <x:v>3600</x:v>
      </x:c>
      <x:c r="K217" s="18" t="n">
        <x:f>I217*J217</x:f>
        <x:v>360</x:v>
      </x:c>
      <x:c r="L217" s="18" t="n">
        <x:f>INDEX('02 Cargo Classes'!$E$6:$E$15,MATCH(H217,'02 Cargo Classes'!$C$6:$C$15,0))</x:f>
        <x:v>30</x:v>
      </x:c>
      <x:c r="M217" s="18" t="n">
        <x:f>INDEX('02 Cargo Classes'!$G$6:$G$15,MATCH(H217,'02 Cargo Classes'!$C$6:$C$15,0))</x:f>
        <x:v>0.8</x:v>
      </x:c>
      <x:c r="N217" s="21" t="n">
        <x:f>ROUNDUP(K217/(L217*M217),0)</x:f>
        <x:v>15</x:v>
      </x:c>
      <x:c r="O217" s="18" t="n">
        <x:f>N217*INDEX('02 Cargo Classes'!$F$6:$F$15,MATCH(H217,'02 Cargo Classes'!$C$6:$C$15,0))*INDEX('02 Cargo Classes'!$H$6:$H$15,MATCH(H217,'02 Cargo Classes'!$C$6:$C$15,0))</x:f>
        <x:v>956.25</x:v>
      </x:c>
      <x:c r="P217" s="11" t="n">
        <x:f>INDEX('02 Cargo Classes'!$I$6:$I$15,MATCH(H217,'02 Cargo Classes'!$C$6:$C$15,0))</x:f>
        <x:v>48</x:v>
      </x:c>
      <x:c r="Q217" s="11" t="str">
        <x:v>PKG-I-CUG</x:v>
      </x:c>
      <x:c r="R217" s="11" t="str">
        <x:v>Profile allocation; item BOM open</x:v>
      </x:c>
      <x:c r="S217" s="26"/>
      <x:c r="T217" s="26"/>
    </x:row>
    <x:row r="218">
      <x:c r="C218" s="11" t="str">
        <x:v>I-CUG-LIN-18</x:v>
      </x:c>
      <x:c r="D218" s="11" t="str">
        <x:v>I-CUG</x:v>
      </x:c>
      <x:c r="E218" s="11" t="str">
        <x:v>Communications utility group</x:v>
      </x:c>
      <x:c r="F218" s="11" t="str">
        <x:v>Infrastructure Restoration</x:v>
      </x:c>
      <x:c r="G218" s="11" t="str">
        <x:v>COMMAND</x:v>
      </x:c>
      <x:c r="H218" s="11" t="str">
        <x:v>LIN-18</x:v>
      </x:c>
      <x:c r="I218" s="18" t="n">
        <x:v>0.05</x:v>
      </x:c>
      <x:c r="J218" s="18" t="n">
        <x:f>INDEX('03 Formation Registry'!$J$6:$J$53,MATCH(D218,'03 Formation Registry'!$C$6:$C$53,0))</x:f>
        <x:v>3600</x:v>
      </x:c>
      <x:c r="K218" s="18" t="n">
        <x:f>I218*J218</x:f>
        <x:v>180</x:v>
      </x:c>
      <x:c r="L218" s="18" t="n">
        <x:f>INDEX('02 Cargo Classes'!$E$6:$E$15,MATCH(H218,'02 Cargo Classes'!$C$6:$C$15,0))</x:f>
        <x:v>18</x:v>
      </x:c>
      <x:c r="M218" s="18" t="n">
        <x:f>INDEX('02 Cargo Classes'!$G$6:$G$15,MATCH(H218,'02 Cargo Classes'!$C$6:$C$15,0))</x:f>
        <x:v>0.8</x:v>
      </x:c>
      <x:c r="N218" s="21" t="n">
        <x:f>ROUNDUP(K218/(L218*M218),0)</x:f>
        <x:v>13</x:v>
      </x:c>
      <x:c r="O218" s="18" t="n">
        <x:f>N218*INDEX('02 Cargo Classes'!$F$6:$F$15,MATCH(H218,'02 Cargo Classes'!$C$6:$C$15,0))*INDEX('02 Cargo Classes'!$H$6:$H$15,MATCH(H218,'02 Cargo Classes'!$C$6:$C$15,0))</x:f>
        <x:v>572</x:v>
      </x:c>
      <x:c r="P218" s="11" t="n">
        <x:f>INDEX('02 Cargo Classes'!$I$6:$I$15,MATCH(H218,'02 Cargo Classes'!$C$6:$C$15,0))</x:f>
        <x:v>72</x:v>
      </x:c>
      <x:c r="Q218" s="11" t="str">
        <x:v>PKG-I-CUG</x:v>
      </x:c>
      <x:c r="R218" s="11" t="str">
        <x:v>Profile allocation; item BOM open</x:v>
      </x:c>
      <x:c r="S218" s="26"/>
      <x:c r="T218" s="26"/>
    </x:row>
    <x:row r="219">
      <x:c r="C219" s="11" t="str">
        <x:v>I-CUG-BLK-08</x:v>
      </x:c>
      <x:c r="D219" s="11" t="str">
        <x:v>I-CUG</x:v>
      </x:c>
      <x:c r="E219" s="11" t="str">
        <x:v>Communications utility group</x:v>
      </x:c>
      <x:c r="F219" s="11" t="str">
        <x:v>Infrastructure Restoration</x:v>
      </x:c>
      <x:c r="G219" s="11" t="str">
        <x:v>COMMAND</x:v>
      </x:c>
      <x:c r="H219" s="11" t="str">
        <x:v>BLK-08</x:v>
      </x:c>
      <x:c r="I219" s="18" t="n">
        <x:v>0.15</x:v>
      </x:c>
      <x:c r="J219" s="18" t="n">
        <x:f>INDEX('03 Formation Registry'!$J$6:$J$53,MATCH(D219,'03 Formation Registry'!$C$6:$C$53,0))</x:f>
        <x:v>3600</x:v>
      </x:c>
      <x:c r="K219" s="18" t="n">
        <x:f>I219*J219</x:f>
        <x:v>540</x:v>
      </x:c>
      <x:c r="L219" s="18" t="n">
        <x:f>INDEX('02 Cargo Classes'!$E$6:$E$15,MATCH(H219,'02 Cargo Classes'!$C$6:$C$15,0))</x:f>
        <x:v>8</x:v>
      </x:c>
      <x:c r="M219" s="18" t="n">
        <x:f>INDEX('02 Cargo Classes'!$G$6:$G$15,MATCH(H219,'02 Cargo Classes'!$C$6:$C$15,0))</x:f>
        <x:v>0.8</x:v>
      </x:c>
      <x:c r="N219" s="21" t="n">
        <x:f>ROUNDUP(K219/(L219*M219),0)</x:f>
        <x:v>85</x:v>
      </x:c>
      <x:c r="O219" s="18" t="n">
        <x:f>N219*INDEX('02 Cargo Classes'!$F$6:$F$15,MATCH(H219,'02 Cargo Classes'!$C$6:$C$15,0))*INDEX('02 Cargo Classes'!$H$6:$H$15,MATCH(H219,'02 Cargo Classes'!$C$6:$C$15,0))</x:f>
        <x:v>4335</x:v>
      </x:c>
      <x:c r="P219" s="11" t="n">
        <x:f>INDEX('02 Cargo Classes'!$I$6:$I$15,MATCH(H219,'02 Cargo Classes'!$C$6:$C$15,0))</x:f>
        <x:v>48</x:v>
      </x:c>
      <x:c r="Q219" s="11" t="str">
        <x:v>PKG-I-CUG</x:v>
      </x:c>
      <x:c r="R219" s="11" t="str">
        <x:v>Profile allocation; item BOM open</x:v>
      </x:c>
      <x:c r="S219" s="26"/>
      <x:c r="T219" s="26"/>
    </x:row>
    <x:row r="220">
      <x:c r="C220" s="11" t="str">
        <x:v>I-TSG-APL-45</x:v>
      </x:c>
      <x:c r="D220" s="11" t="str">
        <x:v>I-TSG</x:v>
      </x:c>
      <x:c r="E220" s="11" t="str">
        <x:v>Thermal safety group</x:v>
      </x:c>
      <x:c r="F220" s="11" t="str">
        <x:v>Infrastructure Restoration</x:v>
      </x:c>
      <x:c r="G220" s="11" t="str">
        <x:v>UTILITY</x:v>
      </x:c>
      <x:c r="H220" s="11" t="str">
        <x:v>APL-45</x:v>
      </x:c>
      <x:c r="I220" s="18" t="n">
        <x:v>0.04</x:v>
      </x:c>
      <x:c r="J220" s="18" t="n">
        <x:f>INDEX('03 Formation Registry'!$J$6:$J$53,MATCH(D220,'03 Formation Registry'!$C$6:$C$53,0))</x:f>
        <x:v>3600</x:v>
      </x:c>
      <x:c r="K220" s="18" t="n">
        <x:f>I220*J220</x:f>
        <x:v>144</x:v>
      </x:c>
      <x:c r="L220" s="18" t="n">
        <x:f>INDEX('02 Cargo Classes'!$E$6:$E$15,MATCH(H220,'02 Cargo Classes'!$C$6:$C$15,0))</x:f>
        <x:v>4.5</x:v>
      </x:c>
      <x:c r="M220" s="18" t="n">
        <x:f>INDEX('02 Cargo Classes'!$G$6:$G$15,MATCH(H220,'02 Cargo Classes'!$C$6:$C$15,0))</x:f>
        <x:v>0.85</x:v>
      </x:c>
      <x:c r="N220" s="21" t="n">
        <x:f>ROUNDUP(K220/(L220*M220),0)</x:f>
        <x:v>38</x:v>
      </x:c>
      <x:c r="O220" s="18" t="n">
        <x:f>N220*INDEX('02 Cargo Classes'!$F$6:$F$15,MATCH(H220,'02 Cargo Classes'!$C$6:$C$15,0))*INDEX('02 Cargo Classes'!$H$6:$H$15,MATCH(H220,'02 Cargo Classes'!$C$6:$C$15,0))</x:f>
        <x:v>285</x:v>
      </x:c>
      <x:c r="P220" s="11" t="n">
        <x:f>INDEX('02 Cargo Classes'!$I$6:$I$15,MATCH(H220,'02 Cargo Classes'!$C$6:$C$15,0))</x:f>
        <x:v>24</x:v>
      </x:c>
      <x:c r="Q220" s="11" t="str">
        <x:v>PKG-I-TSG</x:v>
      </x:c>
      <x:c r="R220" s="11" t="str">
        <x:v>Profile allocation; item BOM open</x:v>
      </x:c>
      <x:c r="S220" s="26"/>
      <x:c r="T220" s="26"/>
    </x:row>
    <x:row r="221">
      <x:c r="C221" s="11" t="str">
        <x:v>I-TSG-ISO-18</x:v>
      </x:c>
      <x:c r="D221" s="11" t="str">
        <x:v>I-TSG</x:v>
      </x:c>
      <x:c r="E221" s="11" t="str">
        <x:v>Thermal safety group</x:v>
      </x:c>
      <x:c r="F221" s="11" t="str">
        <x:v>Infrastructure Restoration</x:v>
      </x:c>
      <x:c r="G221" s="11" t="str">
        <x:v>UTILITY</x:v>
      </x:c>
      <x:c r="H221" s="11" t="str">
        <x:v>ISO-18</x:v>
      </x:c>
      <x:c r="I221" s="18" t="n">
        <x:v>0.12</x:v>
      </x:c>
      <x:c r="J221" s="18" t="n">
        <x:f>INDEX('03 Formation Registry'!$J$6:$J$53,MATCH(D221,'03 Formation Registry'!$C$6:$C$53,0))</x:f>
        <x:v>3600</x:v>
      </x:c>
      <x:c r="K221" s="18" t="n">
        <x:f>I221*J221</x:f>
        <x:v>432</x:v>
      </x:c>
      <x:c r="L221" s="18" t="n">
        <x:f>INDEX('02 Cargo Classes'!$E$6:$E$15,MATCH(H221,'02 Cargo Classes'!$C$6:$C$15,0))</x:f>
        <x:v>18</x:v>
      </x:c>
      <x:c r="M221" s="18" t="n">
        <x:f>INDEX('02 Cargo Classes'!$G$6:$G$15,MATCH(H221,'02 Cargo Classes'!$C$6:$C$15,0))</x:f>
        <x:v>0.85</x:v>
      </x:c>
      <x:c r="N221" s="21" t="n">
        <x:f>ROUNDUP(K221/(L221*M221),0)</x:f>
        <x:v>29</x:v>
      </x:c>
      <x:c r="O221" s="18" t="n">
        <x:f>N221*INDEX('02 Cargo Classes'!$F$6:$F$15,MATCH(H221,'02 Cargo Classes'!$C$6:$C$15,0))*INDEX('02 Cargo Classes'!$H$6:$H$15,MATCH(H221,'02 Cargo Classes'!$C$6:$C$15,0))</x:f>
        <x:v>765.6</x:v>
      </x:c>
      <x:c r="P221" s="11" t="n">
        <x:f>INDEX('02 Cargo Classes'!$I$6:$I$15,MATCH(H221,'02 Cargo Classes'!$C$6:$C$15,0))</x:f>
        <x:v>48</x:v>
      </x:c>
      <x:c r="Q221" s="11" t="str">
        <x:v>PKG-I-TSG</x:v>
      </x:c>
      <x:c r="R221" s="11" t="str">
        <x:v>Profile allocation; item BOM open</x:v>
      </x:c>
      <x:c r="S221" s="26"/>
      <x:c r="T221" s="26"/>
    </x:row>
    <x:row r="222">
      <x:c r="C222" s="11" t="str">
        <x:v>I-TSG-COL-12</x:v>
      </x:c>
      <x:c r="D222" s="11" t="str">
        <x:v>I-TSG</x:v>
      </x:c>
      <x:c r="E222" s="11" t="str">
        <x:v>Thermal safety group</x:v>
      </x:c>
      <x:c r="F222" s="11" t="str">
        <x:v>Infrastructure Restoration</x:v>
      </x:c>
      <x:c r="G222" s="11" t="str">
        <x:v>UTILITY</x:v>
      </x:c>
      <x:c r="H222" s="11" t="str">
        <x:v>COL-12</x:v>
      </x:c>
      <x:c r="I222" s="18" t="n">
        <x:v>0.02</x:v>
      </x:c>
      <x:c r="J222" s="18" t="n">
        <x:f>INDEX('03 Formation Registry'!$J$6:$J$53,MATCH(D222,'03 Formation Registry'!$C$6:$C$53,0))</x:f>
        <x:v>3600</x:v>
      </x:c>
      <x:c r="K222" s="18" t="n">
        <x:f>I222*J222</x:f>
        <x:v>72</x:v>
      </x:c>
      <x:c r="L222" s="18" t="n">
        <x:f>INDEX('02 Cargo Classes'!$E$6:$E$15,MATCH(H222,'02 Cargo Classes'!$C$6:$C$15,0))</x:f>
        <x:v>12</x:v>
      </x:c>
      <x:c r="M222" s="18" t="n">
        <x:f>INDEX('02 Cargo Classes'!$G$6:$G$15,MATCH(H222,'02 Cargo Classes'!$C$6:$C$15,0))</x:f>
        <x:v>0.8</x:v>
      </x:c>
      <x:c r="N222" s="21" t="n">
        <x:f>ROUNDUP(K222/(L222*M222),0)</x:f>
        <x:v>8</x:v>
      </x:c>
      <x:c r="O222" s="18" t="n">
        <x:f>N222*INDEX('02 Cargo Classes'!$F$6:$F$15,MATCH(H222,'02 Cargo Classes'!$C$6:$C$15,0))*INDEX('02 Cargo Classes'!$H$6:$H$15,MATCH(H222,'02 Cargo Classes'!$C$6:$C$15,0))</x:f>
        <x:v>211.20000000000002</x:v>
      </x:c>
      <x:c r="P222" s="11" t="n">
        <x:f>INDEX('02 Cargo Classes'!$I$6:$I$15,MATCH(H222,'02 Cargo Classes'!$C$6:$C$15,0))</x:f>
        <x:v>24</x:v>
      </x:c>
      <x:c r="Q222" s="11" t="str">
        <x:v>PKG-I-TSG</x:v>
      </x:c>
      <x:c r="R222" s="11" t="str">
        <x:v>Profile allocation; item BOM open</x:v>
      </x:c>
      <x:c r="S222" s="26"/>
      <x:c r="T222" s="26"/>
    </x:row>
    <x:row r="223">
      <x:c r="C223" s="11" t="str">
        <x:v>I-TSG-BAT-22</x:v>
      </x:c>
      <x:c r="D223" s="11" t="str">
        <x:v>I-TSG</x:v>
      </x:c>
      <x:c r="E223" s="11" t="str">
        <x:v>Thermal safety group</x:v>
      </x:c>
      <x:c r="F223" s="11" t="str">
        <x:v>Infrastructure Restoration</x:v>
      </x:c>
      <x:c r="G223" s="11" t="str">
        <x:v>UTILITY</x:v>
      </x:c>
      <x:c r="H223" s="11" t="str">
        <x:v>BAT-22</x:v>
      </x:c>
      <x:c r="I223" s="18" t="n">
        <x:v>0.15</x:v>
      </x:c>
      <x:c r="J223" s="18" t="n">
        <x:f>INDEX('03 Formation Registry'!$J$6:$J$53,MATCH(D223,'03 Formation Registry'!$C$6:$C$53,0))</x:f>
        <x:v>3600</x:v>
      </x:c>
      <x:c r="K223" s="18" t="n">
        <x:f>I223*J223</x:f>
        <x:v>540</x:v>
      </x:c>
      <x:c r="L223" s="18" t="n">
        <x:f>INDEX('02 Cargo Classes'!$E$6:$E$15,MATCH(H223,'02 Cargo Classes'!$C$6:$C$15,0))</x:f>
        <x:v>22</x:v>
      </x:c>
      <x:c r="M223" s="18" t="n">
        <x:f>INDEX('02 Cargo Classes'!$G$6:$G$15,MATCH(H223,'02 Cargo Classes'!$C$6:$C$15,0))</x:f>
        <x:v>0.8</x:v>
      </x:c>
      <x:c r="N223" s="21" t="n">
        <x:f>ROUNDUP(K223/(L223*M223),0)</x:f>
        <x:v>31</x:v>
      </x:c>
      <x:c r="O223" s="18" t="n">
        <x:f>N223*INDEX('02 Cargo Classes'!$F$6:$F$15,MATCH(H223,'02 Cargo Classes'!$C$6:$C$15,0))*INDEX('02 Cargo Classes'!$H$6:$H$15,MATCH(H223,'02 Cargo Classes'!$C$6:$C$15,0))</x:f>
        <x:v>818.4000000000001</x:v>
      </x:c>
      <x:c r="P223" s="11" t="n">
        <x:f>INDEX('02 Cargo Classes'!$I$6:$I$15,MATCH(H223,'02 Cargo Classes'!$C$6:$C$15,0))</x:f>
        <x:v>48</x:v>
      </x:c>
      <x:c r="Q223" s="11" t="str">
        <x:v>PKG-I-TSG</x:v>
      </x:c>
      <x:c r="R223" s="11" t="str">
        <x:v>Profile allocation; item BOM open</x:v>
      </x:c>
      <x:c r="S223" s="26"/>
      <x:c r="T223" s="26"/>
    </x:row>
    <x:row r="224">
      <x:c r="C224" s="11" t="str">
        <x:v>I-TSG-TNK-20</x:v>
      </x:c>
      <x:c r="D224" s="11" t="str">
        <x:v>I-TSG</x:v>
      </x:c>
      <x:c r="E224" s="11" t="str">
        <x:v>Thermal safety group</x:v>
      </x:c>
      <x:c r="F224" s="11" t="str">
        <x:v>Infrastructure Restoration</x:v>
      </x:c>
      <x:c r="G224" s="11" t="str">
        <x:v>UTILITY</x:v>
      </x:c>
      <x:c r="H224" s="11" t="str">
        <x:v>TNK-20</x:v>
      </x:c>
      <x:c r="I224" s="18" t="n">
        <x:v>0.12</x:v>
      </x:c>
      <x:c r="J224" s="18" t="n">
        <x:f>INDEX('03 Formation Registry'!$J$6:$J$53,MATCH(D224,'03 Formation Registry'!$C$6:$C$53,0))</x:f>
        <x:v>3600</x:v>
      </x:c>
      <x:c r="K224" s="18" t="n">
        <x:f>I224*J224</x:f>
        <x:v>432</x:v>
      </x:c>
      <x:c r="L224" s="18" t="n">
        <x:f>INDEX('02 Cargo Classes'!$E$6:$E$15,MATCH(H224,'02 Cargo Classes'!$C$6:$C$15,0))</x:f>
        <x:v>20</x:v>
      </x:c>
      <x:c r="M224" s="18" t="n">
        <x:f>INDEX('02 Cargo Classes'!$G$6:$G$15,MATCH(H224,'02 Cargo Classes'!$C$6:$C$15,0))</x:f>
        <x:v>0.85</x:v>
      </x:c>
      <x:c r="N224" s="21" t="n">
        <x:f>ROUNDUP(K224/(L224*M224),0)</x:f>
        <x:v>26</x:v>
      </x:c>
      <x:c r="O224" s="18" t="n">
        <x:f>N224*INDEX('02 Cargo Classes'!$F$6:$F$15,MATCH(H224,'02 Cargo Classes'!$C$6:$C$15,0))*INDEX('02 Cargo Classes'!$H$6:$H$15,MATCH(H224,'02 Cargo Classes'!$C$6:$C$15,0))</x:f>
        <x:v>552.5</x:v>
      </x:c>
      <x:c r="P224" s="11" t="n">
        <x:f>INDEX('02 Cargo Classes'!$I$6:$I$15,MATCH(H224,'02 Cargo Classes'!$C$6:$C$15,0))</x:f>
        <x:v>48</x:v>
      </x:c>
      <x:c r="Q224" s="11" t="str">
        <x:v>PKG-I-TSG</x:v>
      </x:c>
      <x:c r="R224" s="11" t="str">
        <x:v>Profile allocation; item BOM open</x:v>
      </x:c>
      <x:c r="S224" s="26"/>
      <x:c r="T224" s="26"/>
    </x:row>
    <x:row r="225">
      <x:c r="C225" s="11" t="str">
        <x:v>I-TSG-FLR-24</x:v>
      </x:c>
      <x:c r="D225" s="11" t="str">
        <x:v>I-TSG</x:v>
      </x:c>
      <x:c r="E225" s="11" t="str">
        <x:v>Thermal safety group</x:v>
      </x:c>
      <x:c r="F225" s="11" t="str">
        <x:v>Infrastructure Restoration</x:v>
      </x:c>
      <x:c r="G225" s="11" t="str">
        <x:v>UTILITY</x:v>
      </x:c>
      <x:c r="H225" s="11" t="str">
        <x:v>FLR-24</x:v>
      </x:c>
      <x:c r="I225" s="18" t="n">
        <x:v>0.18</x:v>
      </x:c>
      <x:c r="J225" s="18" t="n">
        <x:f>INDEX('03 Formation Registry'!$J$6:$J$53,MATCH(D225,'03 Formation Registry'!$C$6:$C$53,0))</x:f>
        <x:v>3600</x:v>
      </x:c>
      <x:c r="K225" s="18" t="n">
        <x:f>I225*J225</x:f>
        <x:v>648</x:v>
      </x:c>
      <x:c r="L225" s="18" t="n">
        <x:f>INDEX('02 Cargo Classes'!$E$6:$E$15,MATCH(H225,'02 Cargo Classes'!$C$6:$C$15,0))</x:f>
        <x:v>24</x:v>
      </x:c>
      <x:c r="M225" s="18" t="n">
        <x:f>INDEX('02 Cargo Classes'!$G$6:$G$15,MATCH(H225,'02 Cargo Classes'!$C$6:$C$15,0))</x:f>
        <x:v>0.85</x:v>
      </x:c>
      <x:c r="N225" s="21" t="n">
        <x:f>ROUNDUP(K225/(L225*M225),0)</x:f>
        <x:v>32</x:v>
      </x:c>
      <x:c r="O225" s="18" t="n">
        <x:f>N225*INDEX('02 Cargo Classes'!$F$6:$F$15,MATCH(H225,'02 Cargo Classes'!$C$6:$C$15,0))*INDEX('02 Cargo Classes'!$H$6:$H$15,MATCH(H225,'02 Cargo Classes'!$C$6:$C$15,0))</x:f>
        <x:v>1024</x:v>
      </x:c>
      <x:c r="P225" s="11" t="n">
        <x:f>INDEX('02 Cargo Classes'!$I$6:$I$15,MATCH(H225,'02 Cargo Classes'!$C$6:$C$15,0))</x:f>
        <x:v>48</x:v>
      </x:c>
      <x:c r="Q225" s="11" t="str">
        <x:v>PKG-I-TSG</x:v>
      </x:c>
      <x:c r="R225" s="11" t="str">
        <x:v>Profile allocation; item BOM open</x:v>
      </x:c>
      <x:c r="S225" s="26"/>
      <x:c r="T225" s="26"/>
    </x:row>
    <x:row r="226">
      <x:c r="C226" s="11" t="str">
        <x:v>I-TSG-ROL-30</x:v>
      </x:c>
      <x:c r="D226" s="11" t="str">
        <x:v>I-TSG</x:v>
      </x:c>
      <x:c r="E226" s="11" t="str">
        <x:v>Thermal safety group</x:v>
      </x:c>
      <x:c r="F226" s="11" t="str">
        <x:v>Infrastructure Restoration</x:v>
      </x:c>
      <x:c r="G226" s="11" t="str">
        <x:v>UTILITY</x:v>
      </x:c>
      <x:c r="H226" s="11" t="str">
        <x:v>ROL-30</x:v>
      </x:c>
      <x:c r="I226" s="18" t="n">
        <x:v>0.12</x:v>
      </x:c>
      <x:c r="J226" s="18" t="n">
        <x:f>INDEX('03 Formation Registry'!$J$6:$J$53,MATCH(D226,'03 Formation Registry'!$C$6:$C$53,0))</x:f>
        <x:v>3600</x:v>
      </x:c>
      <x:c r="K226" s="18" t="n">
        <x:f>I226*J226</x:f>
        <x:v>432</x:v>
      </x:c>
      <x:c r="L226" s="18" t="n">
        <x:f>INDEX('02 Cargo Classes'!$E$6:$E$15,MATCH(H226,'02 Cargo Classes'!$C$6:$C$15,0))</x:f>
        <x:v>30</x:v>
      </x:c>
      <x:c r="M226" s="18" t="n">
        <x:f>INDEX('02 Cargo Classes'!$G$6:$G$15,MATCH(H226,'02 Cargo Classes'!$C$6:$C$15,0))</x:f>
        <x:v>0.8</x:v>
      </x:c>
      <x:c r="N226" s="21" t="n">
        <x:f>ROUNDUP(K226/(L226*M226),0)</x:f>
        <x:v>18</x:v>
      </x:c>
      <x:c r="O226" s="18" t="n">
        <x:f>N226*INDEX('02 Cargo Classes'!$F$6:$F$15,MATCH(H226,'02 Cargo Classes'!$C$6:$C$15,0))*INDEX('02 Cargo Classes'!$H$6:$H$15,MATCH(H226,'02 Cargo Classes'!$C$6:$C$15,0))</x:f>
        <x:v>1147.5</x:v>
      </x:c>
      <x:c r="P226" s="11" t="n">
        <x:f>INDEX('02 Cargo Classes'!$I$6:$I$15,MATCH(H226,'02 Cargo Classes'!$C$6:$C$15,0))</x:f>
        <x:v>48</x:v>
      </x:c>
      <x:c r="Q226" s="11" t="str">
        <x:v>PKG-I-TSG</x:v>
      </x:c>
      <x:c r="R226" s="11" t="str">
        <x:v>Profile allocation; item BOM open</x:v>
      </x:c>
      <x:c r="S226" s="26"/>
      <x:c r="T226" s="26"/>
    </x:row>
    <x:row r="227">
      <x:c r="C227" s="11" t="str">
        <x:v>I-TSG-LIN-18</x:v>
      </x:c>
      <x:c r="D227" s="11" t="str">
        <x:v>I-TSG</x:v>
      </x:c>
      <x:c r="E227" s="11" t="str">
        <x:v>Thermal safety group</x:v>
      </x:c>
      <x:c r="F227" s="11" t="str">
        <x:v>Infrastructure Restoration</x:v>
      </x:c>
      <x:c r="G227" s="11" t="str">
        <x:v>UTILITY</x:v>
      </x:c>
      <x:c r="H227" s="11" t="str">
        <x:v>LIN-18</x:v>
      </x:c>
      <x:c r="I227" s="18" t="n">
        <x:v>0.1</x:v>
      </x:c>
      <x:c r="J227" s="18" t="n">
        <x:f>INDEX('03 Formation Registry'!$J$6:$J$53,MATCH(D227,'03 Formation Registry'!$C$6:$C$53,0))</x:f>
        <x:v>3600</x:v>
      </x:c>
      <x:c r="K227" s="18" t="n">
        <x:f>I227*J227</x:f>
        <x:v>360</x:v>
      </x:c>
      <x:c r="L227" s="18" t="n">
        <x:f>INDEX('02 Cargo Classes'!$E$6:$E$15,MATCH(H227,'02 Cargo Classes'!$C$6:$C$15,0))</x:f>
        <x:v>18</x:v>
      </x:c>
      <x:c r="M227" s="18" t="n">
        <x:f>INDEX('02 Cargo Classes'!$G$6:$G$15,MATCH(H227,'02 Cargo Classes'!$C$6:$C$15,0))</x:f>
        <x:v>0.8</x:v>
      </x:c>
      <x:c r="N227" s="21" t="n">
        <x:f>ROUNDUP(K227/(L227*M227),0)</x:f>
        <x:v>25</x:v>
      </x:c>
      <x:c r="O227" s="18" t="n">
        <x:f>N227*INDEX('02 Cargo Classes'!$F$6:$F$15,MATCH(H227,'02 Cargo Classes'!$C$6:$C$15,0))*INDEX('02 Cargo Classes'!$H$6:$H$15,MATCH(H227,'02 Cargo Classes'!$C$6:$C$15,0))</x:f>
        <x:v>1100</x:v>
      </x:c>
      <x:c r="P227" s="11" t="n">
        <x:f>INDEX('02 Cargo Classes'!$I$6:$I$15,MATCH(H227,'02 Cargo Classes'!$C$6:$C$15,0))</x:f>
        <x:v>72</x:v>
      </x:c>
      <x:c r="Q227" s="11" t="str">
        <x:v>PKG-I-TSG</x:v>
      </x:c>
      <x:c r="R227" s="11" t="str">
        <x:v>Profile allocation; item BOM open</x:v>
      </x:c>
      <x:c r="S227" s="26"/>
      <x:c r="T227" s="26"/>
    </x:row>
    <x:row r="228">
      <x:c r="C228" s="11" t="str">
        <x:v>I-TSG-BLK-08</x:v>
      </x:c>
      <x:c r="D228" s="11" t="str">
        <x:v>I-TSG</x:v>
      </x:c>
      <x:c r="E228" s="11" t="str">
        <x:v>Thermal safety group</x:v>
      </x:c>
      <x:c r="F228" s="11" t="str">
        <x:v>Infrastructure Restoration</x:v>
      </x:c>
      <x:c r="G228" s="11" t="str">
        <x:v>UTILITY</x:v>
      </x:c>
      <x:c r="H228" s="11" t="str">
        <x:v>BLK-08</x:v>
      </x:c>
      <x:c r="I228" s="18" t="n">
        <x:v>0.03</x:v>
      </x:c>
      <x:c r="J228" s="18" t="n">
        <x:f>INDEX('03 Formation Registry'!$J$6:$J$53,MATCH(D228,'03 Formation Registry'!$C$6:$C$53,0))</x:f>
        <x:v>3600</x:v>
      </x:c>
      <x:c r="K228" s="18" t="n">
        <x:f>I228*J228</x:f>
        <x:v>108</x:v>
      </x:c>
      <x:c r="L228" s="18" t="n">
        <x:f>INDEX('02 Cargo Classes'!$E$6:$E$15,MATCH(H228,'02 Cargo Classes'!$C$6:$C$15,0))</x:f>
        <x:v>8</x:v>
      </x:c>
      <x:c r="M228" s="18" t="n">
        <x:f>INDEX('02 Cargo Classes'!$G$6:$G$15,MATCH(H228,'02 Cargo Classes'!$C$6:$C$15,0))</x:f>
        <x:v>0.8</x:v>
      </x:c>
      <x:c r="N228" s="21" t="n">
        <x:f>ROUNDUP(K228/(L228*M228),0)</x:f>
        <x:v>17</x:v>
      </x:c>
      <x:c r="O228" s="18" t="n">
        <x:f>N228*INDEX('02 Cargo Classes'!$F$6:$F$15,MATCH(H228,'02 Cargo Classes'!$C$6:$C$15,0))*INDEX('02 Cargo Classes'!$H$6:$H$15,MATCH(H228,'02 Cargo Classes'!$C$6:$C$15,0))</x:f>
        <x:v>867</x:v>
      </x:c>
      <x:c r="P228" s="11" t="n">
        <x:f>INDEX('02 Cargo Classes'!$I$6:$I$15,MATCH(H228,'02 Cargo Classes'!$C$6:$C$15,0))</x:f>
        <x:v>48</x:v>
      </x:c>
      <x:c r="Q228" s="11" t="str">
        <x:v>PKG-I-TSG</x:v>
      </x:c>
      <x:c r="R228" s="11" t="str">
        <x:v>Profile allocation; item BOM open</x:v>
      </x:c>
      <x:c r="S228" s="26"/>
      <x:c r="T228" s="26"/>
    </x:row>
    <x:row r="229">
      <x:c r="C229" s="11" t="str">
        <x:v>I-TSG-OOG-80</x:v>
      </x:c>
      <x:c r="D229" s="11" t="str">
        <x:v>I-TSG</x:v>
      </x:c>
      <x:c r="E229" s="11" t="str">
        <x:v>Thermal safety group</x:v>
      </x:c>
      <x:c r="F229" s="11" t="str">
        <x:v>Infrastructure Restoration</x:v>
      </x:c>
      <x:c r="G229" s="11" t="str">
        <x:v>UTILITY</x:v>
      </x:c>
      <x:c r="H229" s="11" t="str">
        <x:v>OOG-80</x:v>
      </x:c>
      <x:c r="I229" s="18" t="n">
        <x:v>0.12</x:v>
      </x:c>
      <x:c r="J229" s="18" t="n">
        <x:f>INDEX('03 Formation Registry'!$J$6:$J$53,MATCH(D229,'03 Formation Registry'!$C$6:$C$53,0))</x:f>
        <x:v>3600</x:v>
      </x:c>
      <x:c r="K229" s="18" t="n">
        <x:f>I229*J229</x:f>
        <x:v>432</x:v>
      </x:c>
      <x:c r="L229" s="18" t="n">
        <x:f>INDEX('02 Cargo Classes'!$E$6:$E$15,MATCH(H229,'02 Cargo Classes'!$C$6:$C$15,0))</x:f>
        <x:v>80</x:v>
      </x:c>
      <x:c r="M229" s="18" t="n">
        <x:f>INDEX('02 Cargo Classes'!$G$6:$G$15,MATCH(H229,'02 Cargo Classes'!$C$6:$C$15,0))</x:f>
        <x:v>0.75</x:v>
      </x:c>
      <x:c r="N229" s="21" t="n">
        <x:f>ROUNDUP(K229/(L229*M229),0)</x:f>
        <x:v>8</x:v>
      </x:c>
      <x:c r="O229" s="18" t="n">
        <x:f>N229*INDEX('02 Cargo Classes'!$F$6:$F$15,MATCH(H229,'02 Cargo Classes'!$C$6:$C$15,0))*INDEX('02 Cargo Classes'!$H$6:$H$15,MATCH(H229,'02 Cargo Classes'!$C$6:$C$15,0))</x:f>
        <x:v>1408</x:v>
      </x:c>
      <x:c r="P229" s="11" t="n">
        <x:f>INDEX('02 Cargo Classes'!$I$6:$I$15,MATCH(H229,'02 Cargo Classes'!$C$6:$C$15,0))</x:f>
        <x:v>72</x:v>
      </x:c>
      <x:c r="Q229" s="11" t="str">
        <x:v>PKG-I-TSG</x:v>
      </x:c>
      <x:c r="R229" s="11" t="str">
        <x:v>Profile allocation; item BOM open</x:v>
      </x:c>
      <x:c r="S229" s="26"/>
      <x:c r="T229" s="26"/>
    </x:row>
    <x:row r="230">
      <x:c r="C230" s="11" t="str">
        <x:v>I-URG-APL-45</x:v>
      </x:c>
      <x:c r="D230" s="11" t="str">
        <x:v>I-URG</x:v>
      </x:c>
      <x:c r="E230" s="11" t="str">
        <x:v>Utility reconstruction group</x:v>
      </x:c>
      <x:c r="F230" s="11" t="str">
        <x:v>Infrastructure Restoration</x:v>
      </x:c>
      <x:c r="G230" s="11" t="str">
        <x:v>UTILITY</x:v>
      </x:c>
      <x:c r="H230" s="11" t="str">
        <x:v>APL-45</x:v>
      </x:c>
      <x:c r="I230" s="18" t="n">
        <x:v>0.04</x:v>
      </x:c>
      <x:c r="J230" s="18" t="n">
        <x:f>INDEX('03 Formation Registry'!$J$6:$J$53,MATCH(D230,'03 Formation Registry'!$C$6:$C$53,0))</x:f>
        <x:v>3600</x:v>
      </x:c>
      <x:c r="K230" s="18" t="n">
        <x:f>I230*J230</x:f>
        <x:v>144</x:v>
      </x:c>
      <x:c r="L230" s="18" t="n">
        <x:f>INDEX('02 Cargo Classes'!$E$6:$E$15,MATCH(H230,'02 Cargo Classes'!$C$6:$C$15,0))</x:f>
        <x:v>4.5</x:v>
      </x:c>
      <x:c r="M230" s="18" t="n">
        <x:f>INDEX('02 Cargo Classes'!$G$6:$G$15,MATCH(H230,'02 Cargo Classes'!$C$6:$C$15,0))</x:f>
        <x:v>0.85</x:v>
      </x:c>
      <x:c r="N230" s="21" t="n">
        <x:f>ROUNDUP(K230/(L230*M230),0)</x:f>
        <x:v>38</x:v>
      </x:c>
      <x:c r="O230" s="18" t="n">
        <x:f>N230*INDEX('02 Cargo Classes'!$F$6:$F$15,MATCH(H230,'02 Cargo Classes'!$C$6:$C$15,0))*INDEX('02 Cargo Classes'!$H$6:$H$15,MATCH(H230,'02 Cargo Classes'!$C$6:$C$15,0))</x:f>
        <x:v>285</x:v>
      </x:c>
      <x:c r="P230" s="11" t="n">
        <x:f>INDEX('02 Cargo Classes'!$I$6:$I$15,MATCH(H230,'02 Cargo Classes'!$C$6:$C$15,0))</x:f>
        <x:v>24</x:v>
      </x:c>
      <x:c r="Q230" s="11" t="str">
        <x:v>PKG-I-URG</x:v>
      </x:c>
      <x:c r="R230" s="11" t="str">
        <x:v>Profile allocation; item BOM open</x:v>
      </x:c>
      <x:c r="S230" s="26"/>
      <x:c r="T230" s="26"/>
    </x:row>
    <x:row r="231">
      <x:c r="C231" s="11" t="str">
        <x:v>I-URG-ISO-18</x:v>
      </x:c>
      <x:c r="D231" s="11" t="str">
        <x:v>I-URG</x:v>
      </x:c>
      <x:c r="E231" s="11" t="str">
        <x:v>Utility reconstruction group</x:v>
      </x:c>
      <x:c r="F231" s="11" t="str">
        <x:v>Infrastructure Restoration</x:v>
      </x:c>
      <x:c r="G231" s="11" t="str">
        <x:v>UTILITY</x:v>
      </x:c>
      <x:c r="H231" s="11" t="str">
        <x:v>ISO-18</x:v>
      </x:c>
      <x:c r="I231" s="18" t="n">
        <x:v>0.12</x:v>
      </x:c>
      <x:c r="J231" s="18" t="n">
        <x:f>INDEX('03 Formation Registry'!$J$6:$J$53,MATCH(D231,'03 Formation Registry'!$C$6:$C$53,0))</x:f>
        <x:v>3600</x:v>
      </x:c>
      <x:c r="K231" s="18" t="n">
        <x:f>I231*J231</x:f>
        <x:v>432</x:v>
      </x:c>
      <x:c r="L231" s="18" t="n">
        <x:f>INDEX('02 Cargo Classes'!$E$6:$E$15,MATCH(H231,'02 Cargo Classes'!$C$6:$C$15,0))</x:f>
        <x:v>18</x:v>
      </x:c>
      <x:c r="M231" s="18" t="n">
        <x:f>INDEX('02 Cargo Classes'!$G$6:$G$15,MATCH(H231,'02 Cargo Classes'!$C$6:$C$15,0))</x:f>
        <x:v>0.85</x:v>
      </x:c>
      <x:c r="N231" s="21" t="n">
        <x:f>ROUNDUP(K231/(L231*M231),0)</x:f>
        <x:v>29</x:v>
      </x:c>
      <x:c r="O231" s="18" t="n">
        <x:f>N231*INDEX('02 Cargo Classes'!$F$6:$F$15,MATCH(H231,'02 Cargo Classes'!$C$6:$C$15,0))*INDEX('02 Cargo Classes'!$H$6:$H$15,MATCH(H231,'02 Cargo Classes'!$C$6:$C$15,0))</x:f>
        <x:v>765.6</x:v>
      </x:c>
      <x:c r="P231" s="11" t="n">
        <x:f>INDEX('02 Cargo Classes'!$I$6:$I$15,MATCH(H231,'02 Cargo Classes'!$C$6:$C$15,0))</x:f>
        <x:v>48</x:v>
      </x:c>
      <x:c r="Q231" s="11" t="str">
        <x:v>PKG-I-URG</x:v>
      </x:c>
      <x:c r="R231" s="11" t="str">
        <x:v>Profile allocation; item BOM open</x:v>
      </x:c>
      <x:c r="S231" s="26"/>
      <x:c r="T231" s="26"/>
    </x:row>
    <x:row r="232">
      <x:c r="C232" s="11" t="str">
        <x:v>I-URG-COL-12</x:v>
      </x:c>
      <x:c r="D232" s="11" t="str">
        <x:v>I-URG</x:v>
      </x:c>
      <x:c r="E232" s="11" t="str">
        <x:v>Utility reconstruction group</x:v>
      </x:c>
      <x:c r="F232" s="11" t="str">
        <x:v>Infrastructure Restoration</x:v>
      </x:c>
      <x:c r="G232" s="11" t="str">
        <x:v>UTILITY</x:v>
      </x:c>
      <x:c r="H232" s="11" t="str">
        <x:v>COL-12</x:v>
      </x:c>
      <x:c r="I232" s="18" t="n">
        <x:v>0.02</x:v>
      </x:c>
      <x:c r="J232" s="18" t="n">
        <x:f>INDEX('03 Formation Registry'!$J$6:$J$53,MATCH(D232,'03 Formation Registry'!$C$6:$C$53,0))</x:f>
        <x:v>3600</x:v>
      </x:c>
      <x:c r="K232" s="18" t="n">
        <x:f>I232*J232</x:f>
        <x:v>72</x:v>
      </x:c>
      <x:c r="L232" s="18" t="n">
        <x:f>INDEX('02 Cargo Classes'!$E$6:$E$15,MATCH(H232,'02 Cargo Classes'!$C$6:$C$15,0))</x:f>
        <x:v>12</x:v>
      </x:c>
      <x:c r="M232" s="18" t="n">
        <x:f>INDEX('02 Cargo Classes'!$G$6:$G$15,MATCH(H232,'02 Cargo Classes'!$C$6:$C$15,0))</x:f>
        <x:v>0.8</x:v>
      </x:c>
      <x:c r="N232" s="21" t="n">
        <x:f>ROUNDUP(K232/(L232*M232),0)</x:f>
        <x:v>8</x:v>
      </x:c>
      <x:c r="O232" s="18" t="n">
        <x:f>N232*INDEX('02 Cargo Classes'!$F$6:$F$15,MATCH(H232,'02 Cargo Classes'!$C$6:$C$15,0))*INDEX('02 Cargo Classes'!$H$6:$H$15,MATCH(H232,'02 Cargo Classes'!$C$6:$C$15,0))</x:f>
        <x:v>211.20000000000002</x:v>
      </x:c>
      <x:c r="P232" s="11" t="n">
        <x:f>INDEX('02 Cargo Classes'!$I$6:$I$15,MATCH(H232,'02 Cargo Classes'!$C$6:$C$15,0))</x:f>
        <x:v>24</x:v>
      </x:c>
      <x:c r="Q232" s="11" t="str">
        <x:v>PKG-I-URG</x:v>
      </x:c>
      <x:c r="R232" s="11" t="str">
        <x:v>Profile allocation; item BOM open</x:v>
      </x:c>
      <x:c r="S232" s="26"/>
      <x:c r="T232" s="26"/>
    </x:row>
    <x:row r="233">
      <x:c r="C233" s="11" t="str">
        <x:v>I-URG-BAT-22</x:v>
      </x:c>
      <x:c r="D233" s="11" t="str">
        <x:v>I-URG</x:v>
      </x:c>
      <x:c r="E233" s="11" t="str">
        <x:v>Utility reconstruction group</x:v>
      </x:c>
      <x:c r="F233" s="11" t="str">
        <x:v>Infrastructure Restoration</x:v>
      </x:c>
      <x:c r="G233" s="11" t="str">
        <x:v>UTILITY</x:v>
      </x:c>
      <x:c r="H233" s="11" t="str">
        <x:v>BAT-22</x:v>
      </x:c>
      <x:c r="I233" s="18" t="n">
        <x:v>0.15</x:v>
      </x:c>
      <x:c r="J233" s="18" t="n">
        <x:f>INDEX('03 Formation Registry'!$J$6:$J$53,MATCH(D233,'03 Formation Registry'!$C$6:$C$53,0))</x:f>
        <x:v>3600</x:v>
      </x:c>
      <x:c r="K233" s="18" t="n">
        <x:f>I233*J233</x:f>
        <x:v>540</x:v>
      </x:c>
      <x:c r="L233" s="18" t="n">
        <x:f>INDEX('02 Cargo Classes'!$E$6:$E$15,MATCH(H233,'02 Cargo Classes'!$C$6:$C$15,0))</x:f>
        <x:v>22</x:v>
      </x:c>
      <x:c r="M233" s="18" t="n">
        <x:f>INDEX('02 Cargo Classes'!$G$6:$G$15,MATCH(H233,'02 Cargo Classes'!$C$6:$C$15,0))</x:f>
        <x:v>0.8</x:v>
      </x:c>
      <x:c r="N233" s="21" t="n">
        <x:f>ROUNDUP(K233/(L233*M233),0)</x:f>
        <x:v>31</x:v>
      </x:c>
      <x:c r="O233" s="18" t="n">
        <x:f>N233*INDEX('02 Cargo Classes'!$F$6:$F$15,MATCH(H233,'02 Cargo Classes'!$C$6:$C$15,0))*INDEX('02 Cargo Classes'!$H$6:$H$15,MATCH(H233,'02 Cargo Classes'!$C$6:$C$15,0))</x:f>
        <x:v>818.4000000000001</x:v>
      </x:c>
      <x:c r="P233" s="11" t="n">
        <x:f>INDEX('02 Cargo Classes'!$I$6:$I$15,MATCH(H233,'02 Cargo Classes'!$C$6:$C$15,0))</x:f>
        <x:v>48</x:v>
      </x:c>
      <x:c r="Q233" s="11" t="str">
        <x:v>PKG-I-URG</x:v>
      </x:c>
      <x:c r="R233" s="11" t="str">
        <x:v>Profile allocation; item BOM open</x:v>
      </x:c>
      <x:c r="S233" s="26"/>
      <x:c r="T233" s="26"/>
    </x:row>
    <x:row r="234">
      <x:c r="C234" s="11" t="str">
        <x:v>I-URG-TNK-20</x:v>
      </x:c>
      <x:c r="D234" s="11" t="str">
        <x:v>I-URG</x:v>
      </x:c>
      <x:c r="E234" s="11" t="str">
        <x:v>Utility reconstruction group</x:v>
      </x:c>
      <x:c r="F234" s="11" t="str">
        <x:v>Infrastructure Restoration</x:v>
      </x:c>
      <x:c r="G234" s="11" t="str">
        <x:v>UTILITY</x:v>
      </x:c>
      <x:c r="H234" s="11" t="str">
        <x:v>TNK-20</x:v>
      </x:c>
      <x:c r="I234" s="18" t="n">
        <x:v>0.12</x:v>
      </x:c>
      <x:c r="J234" s="18" t="n">
        <x:f>INDEX('03 Formation Registry'!$J$6:$J$53,MATCH(D234,'03 Formation Registry'!$C$6:$C$53,0))</x:f>
        <x:v>3600</x:v>
      </x:c>
      <x:c r="K234" s="18" t="n">
        <x:f>I234*J234</x:f>
        <x:v>432</x:v>
      </x:c>
      <x:c r="L234" s="18" t="n">
        <x:f>INDEX('02 Cargo Classes'!$E$6:$E$15,MATCH(H234,'02 Cargo Classes'!$C$6:$C$15,0))</x:f>
        <x:v>20</x:v>
      </x:c>
      <x:c r="M234" s="18" t="n">
        <x:f>INDEX('02 Cargo Classes'!$G$6:$G$15,MATCH(H234,'02 Cargo Classes'!$C$6:$C$15,0))</x:f>
        <x:v>0.85</x:v>
      </x:c>
      <x:c r="N234" s="21" t="n">
        <x:f>ROUNDUP(K234/(L234*M234),0)</x:f>
        <x:v>26</x:v>
      </x:c>
      <x:c r="O234" s="18" t="n">
        <x:f>N234*INDEX('02 Cargo Classes'!$F$6:$F$15,MATCH(H234,'02 Cargo Classes'!$C$6:$C$15,0))*INDEX('02 Cargo Classes'!$H$6:$H$15,MATCH(H234,'02 Cargo Classes'!$C$6:$C$15,0))</x:f>
        <x:v>552.5</x:v>
      </x:c>
      <x:c r="P234" s="11" t="n">
        <x:f>INDEX('02 Cargo Classes'!$I$6:$I$15,MATCH(H234,'02 Cargo Classes'!$C$6:$C$15,0))</x:f>
        <x:v>48</x:v>
      </x:c>
      <x:c r="Q234" s="11" t="str">
        <x:v>PKG-I-URG</x:v>
      </x:c>
      <x:c r="R234" s="11" t="str">
        <x:v>Profile allocation; item BOM open</x:v>
      </x:c>
      <x:c r="S234" s="26"/>
      <x:c r="T234" s="26"/>
    </x:row>
    <x:row r="235">
      <x:c r="C235" s="11" t="str">
        <x:v>I-URG-FLR-24</x:v>
      </x:c>
      <x:c r="D235" s="11" t="str">
        <x:v>I-URG</x:v>
      </x:c>
      <x:c r="E235" s="11" t="str">
        <x:v>Utility reconstruction group</x:v>
      </x:c>
      <x:c r="F235" s="11" t="str">
        <x:v>Infrastructure Restoration</x:v>
      </x:c>
      <x:c r="G235" s="11" t="str">
        <x:v>UTILITY</x:v>
      </x:c>
      <x:c r="H235" s="11" t="str">
        <x:v>FLR-24</x:v>
      </x:c>
      <x:c r="I235" s="18" t="n">
        <x:v>0.18</x:v>
      </x:c>
      <x:c r="J235" s="18" t="n">
        <x:f>INDEX('03 Formation Registry'!$J$6:$J$53,MATCH(D235,'03 Formation Registry'!$C$6:$C$53,0))</x:f>
        <x:v>3600</x:v>
      </x:c>
      <x:c r="K235" s="18" t="n">
        <x:f>I235*J235</x:f>
        <x:v>648</x:v>
      </x:c>
      <x:c r="L235" s="18" t="n">
        <x:f>INDEX('02 Cargo Classes'!$E$6:$E$15,MATCH(H235,'02 Cargo Classes'!$C$6:$C$15,0))</x:f>
        <x:v>24</x:v>
      </x:c>
      <x:c r="M235" s="18" t="n">
        <x:f>INDEX('02 Cargo Classes'!$G$6:$G$15,MATCH(H235,'02 Cargo Classes'!$C$6:$C$15,0))</x:f>
        <x:v>0.85</x:v>
      </x:c>
      <x:c r="N235" s="21" t="n">
        <x:f>ROUNDUP(K235/(L235*M235),0)</x:f>
        <x:v>32</x:v>
      </x:c>
      <x:c r="O235" s="18" t="n">
        <x:f>N235*INDEX('02 Cargo Classes'!$F$6:$F$15,MATCH(H235,'02 Cargo Classes'!$C$6:$C$15,0))*INDEX('02 Cargo Classes'!$H$6:$H$15,MATCH(H235,'02 Cargo Classes'!$C$6:$C$15,0))</x:f>
        <x:v>1024</x:v>
      </x:c>
      <x:c r="P235" s="11" t="n">
        <x:f>INDEX('02 Cargo Classes'!$I$6:$I$15,MATCH(H235,'02 Cargo Classes'!$C$6:$C$15,0))</x:f>
        <x:v>48</x:v>
      </x:c>
      <x:c r="Q235" s="11" t="str">
        <x:v>PKG-I-URG</x:v>
      </x:c>
      <x:c r="R235" s="11" t="str">
        <x:v>Profile allocation; item BOM open</x:v>
      </x:c>
      <x:c r="S235" s="26"/>
      <x:c r="T235" s="26"/>
    </x:row>
    <x:row r="236">
      <x:c r="C236" s="11" t="str">
        <x:v>I-URG-ROL-30</x:v>
      </x:c>
      <x:c r="D236" s="11" t="str">
        <x:v>I-URG</x:v>
      </x:c>
      <x:c r="E236" s="11" t="str">
        <x:v>Utility reconstruction group</x:v>
      </x:c>
      <x:c r="F236" s="11" t="str">
        <x:v>Infrastructure Restoration</x:v>
      </x:c>
      <x:c r="G236" s="11" t="str">
        <x:v>UTILITY</x:v>
      </x:c>
      <x:c r="H236" s="11" t="str">
        <x:v>ROL-30</x:v>
      </x:c>
      <x:c r="I236" s="18" t="n">
        <x:v>0.12</x:v>
      </x:c>
      <x:c r="J236" s="18" t="n">
        <x:f>INDEX('03 Formation Registry'!$J$6:$J$53,MATCH(D236,'03 Formation Registry'!$C$6:$C$53,0))</x:f>
        <x:v>3600</x:v>
      </x:c>
      <x:c r="K236" s="18" t="n">
        <x:f>I236*J236</x:f>
        <x:v>432</x:v>
      </x:c>
      <x:c r="L236" s="18" t="n">
        <x:f>INDEX('02 Cargo Classes'!$E$6:$E$15,MATCH(H236,'02 Cargo Classes'!$C$6:$C$15,0))</x:f>
        <x:v>30</x:v>
      </x:c>
      <x:c r="M236" s="18" t="n">
        <x:f>INDEX('02 Cargo Classes'!$G$6:$G$15,MATCH(H236,'02 Cargo Classes'!$C$6:$C$15,0))</x:f>
        <x:v>0.8</x:v>
      </x:c>
      <x:c r="N236" s="21" t="n">
        <x:f>ROUNDUP(K236/(L236*M236),0)</x:f>
        <x:v>18</x:v>
      </x:c>
      <x:c r="O236" s="18" t="n">
        <x:f>N236*INDEX('02 Cargo Classes'!$F$6:$F$15,MATCH(H236,'02 Cargo Classes'!$C$6:$C$15,0))*INDEX('02 Cargo Classes'!$H$6:$H$15,MATCH(H236,'02 Cargo Classes'!$C$6:$C$15,0))</x:f>
        <x:v>1147.5</x:v>
      </x:c>
      <x:c r="P236" s="11" t="n">
        <x:f>INDEX('02 Cargo Classes'!$I$6:$I$15,MATCH(H236,'02 Cargo Classes'!$C$6:$C$15,0))</x:f>
        <x:v>48</x:v>
      </x:c>
      <x:c r="Q236" s="11" t="str">
        <x:v>PKG-I-URG</x:v>
      </x:c>
      <x:c r="R236" s="11" t="str">
        <x:v>Profile allocation; item BOM open</x:v>
      </x:c>
      <x:c r="S236" s="26"/>
      <x:c r="T236" s="26"/>
    </x:row>
    <x:row r="237">
      <x:c r="C237" s="11" t="str">
        <x:v>I-URG-LIN-18</x:v>
      </x:c>
      <x:c r="D237" s="11" t="str">
        <x:v>I-URG</x:v>
      </x:c>
      <x:c r="E237" s="11" t="str">
        <x:v>Utility reconstruction group</x:v>
      </x:c>
      <x:c r="F237" s="11" t="str">
        <x:v>Infrastructure Restoration</x:v>
      </x:c>
      <x:c r="G237" s="11" t="str">
        <x:v>UTILITY</x:v>
      </x:c>
      <x:c r="H237" s="11" t="str">
        <x:v>LIN-18</x:v>
      </x:c>
      <x:c r="I237" s="18" t="n">
        <x:v>0.1</x:v>
      </x:c>
      <x:c r="J237" s="18" t="n">
        <x:f>INDEX('03 Formation Registry'!$J$6:$J$53,MATCH(D237,'03 Formation Registry'!$C$6:$C$53,0))</x:f>
        <x:v>3600</x:v>
      </x:c>
      <x:c r="K237" s="18" t="n">
        <x:f>I237*J237</x:f>
        <x:v>360</x:v>
      </x:c>
      <x:c r="L237" s="18" t="n">
        <x:f>INDEX('02 Cargo Classes'!$E$6:$E$15,MATCH(H237,'02 Cargo Classes'!$C$6:$C$15,0))</x:f>
        <x:v>18</x:v>
      </x:c>
      <x:c r="M237" s="18" t="n">
        <x:f>INDEX('02 Cargo Classes'!$G$6:$G$15,MATCH(H237,'02 Cargo Classes'!$C$6:$C$15,0))</x:f>
        <x:v>0.8</x:v>
      </x:c>
      <x:c r="N237" s="21" t="n">
        <x:f>ROUNDUP(K237/(L237*M237),0)</x:f>
        <x:v>25</x:v>
      </x:c>
      <x:c r="O237" s="18" t="n">
        <x:f>N237*INDEX('02 Cargo Classes'!$F$6:$F$15,MATCH(H237,'02 Cargo Classes'!$C$6:$C$15,0))*INDEX('02 Cargo Classes'!$H$6:$H$15,MATCH(H237,'02 Cargo Classes'!$C$6:$C$15,0))</x:f>
        <x:v>1100</x:v>
      </x:c>
      <x:c r="P237" s="11" t="n">
        <x:f>INDEX('02 Cargo Classes'!$I$6:$I$15,MATCH(H237,'02 Cargo Classes'!$C$6:$C$15,0))</x:f>
        <x:v>72</x:v>
      </x:c>
      <x:c r="Q237" s="11" t="str">
        <x:v>PKG-I-URG</x:v>
      </x:c>
      <x:c r="R237" s="11" t="str">
        <x:v>Profile allocation; item BOM open</x:v>
      </x:c>
      <x:c r="S237" s="26"/>
      <x:c r="T237" s="26"/>
    </x:row>
    <x:row r="238">
      <x:c r="C238" s="11" t="str">
        <x:v>I-URG-BLK-08</x:v>
      </x:c>
      <x:c r="D238" s="11" t="str">
        <x:v>I-URG</x:v>
      </x:c>
      <x:c r="E238" s="11" t="str">
        <x:v>Utility reconstruction group</x:v>
      </x:c>
      <x:c r="F238" s="11" t="str">
        <x:v>Infrastructure Restoration</x:v>
      </x:c>
      <x:c r="G238" s="11" t="str">
        <x:v>UTILITY</x:v>
      </x:c>
      <x:c r="H238" s="11" t="str">
        <x:v>BLK-08</x:v>
      </x:c>
      <x:c r="I238" s="18" t="n">
        <x:v>0.03</x:v>
      </x:c>
      <x:c r="J238" s="18" t="n">
        <x:f>INDEX('03 Formation Registry'!$J$6:$J$53,MATCH(D238,'03 Formation Registry'!$C$6:$C$53,0))</x:f>
        <x:v>3600</x:v>
      </x:c>
      <x:c r="K238" s="18" t="n">
        <x:f>I238*J238</x:f>
        <x:v>108</x:v>
      </x:c>
      <x:c r="L238" s="18" t="n">
        <x:f>INDEX('02 Cargo Classes'!$E$6:$E$15,MATCH(H238,'02 Cargo Classes'!$C$6:$C$15,0))</x:f>
        <x:v>8</x:v>
      </x:c>
      <x:c r="M238" s="18" t="n">
        <x:f>INDEX('02 Cargo Classes'!$G$6:$G$15,MATCH(H238,'02 Cargo Classes'!$C$6:$C$15,0))</x:f>
        <x:v>0.8</x:v>
      </x:c>
      <x:c r="N238" s="21" t="n">
        <x:f>ROUNDUP(K238/(L238*M238),0)</x:f>
        <x:v>17</x:v>
      </x:c>
      <x:c r="O238" s="18" t="n">
        <x:f>N238*INDEX('02 Cargo Classes'!$F$6:$F$15,MATCH(H238,'02 Cargo Classes'!$C$6:$C$15,0))*INDEX('02 Cargo Classes'!$H$6:$H$15,MATCH(H238,'02 Cargo Classes'!$C$6:$C$15,0))</x:f>
        <x:v>867</x:v>
      </x:c>
      <x:c r="P238" s="11" t="n">
        <x:f>INDEX('02 Cargo Classes'!$I$6:$I$15,MATCH(H238,'02 Cargo Classes'!$C$6:$C$15,0))</x:f>
        <x:v>48</x:v>
      </x:c>
      <x:c r="Q238" s="11" t="str">
        <x:v>PKG-I-URG</x:v>
      </x:c>
      <x:c r="R238" s="11" t="str">
        <x:v>Profile allocation; item BOM open</x:v>
      </x:c>
      <x:c r="S238" s="26"/>
      <x:c r="T238" s="26"/>
    </x:row>
    <x:row r="239">
      <x:c r="C239" s="11" t="str">
        <x:v>I-URG-OOG-80</x:v>
      </x:c>
      <x:c r="D239" s="11" t="str">
        <x:v>I-URG</x:v>
      </x:c>
      <x:c r="E239" s="11" t="str">
        <x:v>Utility reconstruction group</x:v>
      </x:c>
      <x:c r="F239" s="11" t="str">
        <x:v>Infrastructure Restoration</x:v>
      </x:c>
      <x:c r="G239" s="11" t="str">
        <x:v>UTILITY</x:v>
      </x:c>
      <x:c r="H239" s="11" t="str">
        <x:v>OOG-80</x:v>
      </x:c>
      <x:c r="I239" s="18" t="n">
        <x:v>0.12</x:v>
      </x:c>
      <x:c r="J239" s="18" t="n">
        <x:f>INDEX('03 Formation Registry'!$J$6:$J$53,MATCH(D239,'03 Formation Registry'!$C$6:$C$53,0))</x:f>
        <x:v>3600</x:v>
      </x:c>
      <x:c r="K239" s="18" t="n">
        <x:f>I239*J239</x:f>
        <x:v>432</x:v>
      </x:c>
      <x:c r="L239" s="18" t="n">
        <x:f>INDEX('02 Cargo Classes'!$E$6:$E$15,MATCH(H239,'02 Cargo Classes'!$C$6:$C$15,0))</x:f>
        <x:v>80</x:v>
      </x:c>
      <x:c r="M239" s="18" t="n">
        <x:f>INDEX('02 Cargo Classes'!$G$6:$G$15,MATCH(H239,'02 Cargo Classes'!$C$6:$C$15,0))</x:f>
        <x:v>0.75</x:v>
      </x:c>
      <x:c r="N239" s="21" t="n">
        <x:f>ROUNDUP(K239/(L239*M239),0)</x:f>
        <x:v>8</x:v>
      </x:c>
      <x:c r="O239" s="18" t="n">
        <x:f>N239*INDEX('02 Cargo Classes'!$F$6:$F$15,MATCH(H239,'02 Cargo Classes'!$C$6:$C$15,0))*INDEX('02 Cargo Classes'!$H$6:$H$15,MATCH(H239,'02 Cargo Classes'!$C$6:$C$15,0))</x:f>
        <x:v>1408</x:v>
      </x:c>
      <x:c r="P239" s="11" t="n">
        <x:f>INDEX('02 Cargo Classes'!$I$6:$I$15,MATCH(H239,'02 Cargo Classes'!$C$6:$C$15,0))</x:f>
        <x:v>72</x:v>
      </x:c>
      <x:c r="Q239" s="11" t="str">
        <x:v>PKG-I-URG</x:v>
      </x:c>
      <x:c r="R239" s="11" t="str">
        <x:v>Profile allocation; item BOM open</x:v>
      </x:c>
      <x:c r="S239" s="26"/>
      <x:c r="T239" s="26"/>
    </x:row>
    <x:row r="240">
      <x:c r="C240" s="11" t="str">
        <x:v>H-CHC-APL-45</x:v>
      </x:c>
      <x:c r="D240" s="11" t="str">
        <x:v>H-CHC</x:v>
      </x:c>
      <x:c r="E240" s="11" t="str">
        <x:v>Community health continuity group</x:v>
      </x:c>
      <x:c r="F240" s="11" t="str">
        <x:v>Health Protection</x:v>
      </x:c>
      <x:c r="G240" s="11" t="str">
        <x:v>CLINICAL</x:v>
      </x:c>
      <x:c r="H240" s="11" t="str">
        <x:v>APL-45</x:v>
      </x:c>
      <x:c r="I240" s="18" t="n">
        <x:v>0.18</x:v>
      </x:c>
      <x:c r="J240" s="18" t="n">
        <x:f>INDEX('03 Formation Registry'!$J$6:$J$53,MATCH(D240,'03 Formation Registry'!$C$6:$C$53,0))</x:f>
        <x:v>2625</x:v>
      </x:c>
      <x:c r="K240" s="18" t="n">
        <x:f>I240*J240</x:f>
        <x:v>472.5</x:v>
      </x:c>
      <x:c r="L240" s="18" t="n">
        <x:f>INDEX('02 Cargo Classes'!$E$6:$E$15,MATCH(H240,'02 Cargo Classes'!$C$6:$C$15,0))</x:f>
        <x:v>4.5</x:v>
      </x:c>
      <x:c r="M240" s="18" t="n">
        <x:f>INDEX('02 Cargo Classes'!$G$6:$G$15,MATCH(H240,'02 Cargo Classes'!$C$6:$C$15,0))</x:f>
        <x:v>0.85</x:v>
      </x:c>
      <x:c r="N240" s="21" t="n">
        <x:f>ROUNDUP(K240/(L240*M240),0)</x:f>
        <x:v>124</x:v>
      </x:c>
      <x:c r="O240" s="18" t="n">
        <x:f>N240*INDEX('02 Cargo Classes'!$F$6:$F$15,MATCH(H240,'02 Cargo Classes'!$C$6:$C$15,0))*INDEX('02 Cargo Classes'!$H$6:$H$15,MATCH(H240,'02 Cargo Classes'!$C$6:$C$15,0))</x:f>
        <x:v>930</x:v>
      </x:c>
      <x:c r="P240" s="11" t="n">
        <x:f>INDEX('02 Cargo Classes'!$I$6:$I$15,MATCH(H240,'02 Cargo Classes'!$C$6:$C$15,0))</x:f>
        <x:v>24</x:v>
      </x:c>
      <x:c r="Q240" s="11" t="str">
        <x:v>PKG-H-CHC</x:v>
      </x:c>
      <x:c r="R240" s="11" t="str">
        <x:v>Profile allocation; item BOM open</x:v>
      </x:c>
      <x:c r="S240" s="26"/>
      <x:c r="T240" s="26"/>
    </x:row>
    <x:row r="241">
      <x:c r="C241" s="11" t="str">
        <x:v>H-CHC-ISO-18</x:v>
      </x:c>
      <x:c r="D241" s="11" t="str">
        <x:v>H-CHC</x:v>
      </x:c>
      <x:c r="E241" s="11" t="str">
        <x:v>Community health continuity group</x:v>
      </x:c>
      <x:c r="F241" s="11" t="str">
        <x:v>Health Protection</x:v>
      </x:c>
      <x:c r="G241" s="11" t="str">
        <x:v>CLINICAL</x:v>
      </x:c>
      <x:c r="H241" s="11" t="str">
        <x:v>ISO-18</x:v>
      </x:c>
      <x:c r="I241" s="18" t="n">
        <x:v>0.21</x:v>
      </x:c>
      <x:c r="J241" s="18" t="n">
        <x:f>INDEX('03 Formation Registry'!$J$6:$J$53,MATCH(D241,'03 Formation Registry'!$C$6:$C$53,0))</x:f>
        <x:v>2625</x:v>
      </x:c>
      <x:c r="K241" s="18" t="n">
        <x:f>I241*J241</x:f>
        <x:v>551.25</x:v>
      </x:c>
      <x:c r="L241" s="18" t="n">
        <x:f>INDEX('02 Cargo Classes'!$E$6:$E$15,MATCH(H241,'02 Cargo Classes'!$C$6:$C$15,0))</x:f>
        <x:v>18</x:v>
      </x:c>
      <x:c r="M241" s="18" t="n">
        <x:f>INDEX('02 Cargo Classes'!$G$6:$G$15,MATCH(H241,'02 Cargo Classes'!$C$6:$C$15,0))</x:f>
        <x:v>0.85</x:v>
      </x:c>
      <x:c r="N241" s="21" t="n">
        <x:f>ROUNDUP(K241/(L241*M241),0)</x:f>
        <x:v>37</x:v>
      </x:c>
      <x:c r="O241" s="18" t="n">
        <x:f>N241*INDEX('02 Cargo Classes'!$F$6:$F$15,MATCH(H241,'02 Cargo Classes'!$C$6:$C$15,0))*INDEX('02 Cargo Classes'!$H$6:$H$15,MATCH(H241,'02 Cargo Classes'!$C$6:$C$15,0))</x:f>
        <x:v>976.8000000000001</x:v>
      </x:c>
      <x:c r="P241" s="11" t="n">
        <x:f>INDEX('02 Cargo Classes'!$I$6:$I$15,MATCH(H241,'02 Cargo Classes'!$C$6:$C$15,0))</x:f>
        <x:v>48</x:v>
      </x:c>
      <x:c r="Q241" s="11" t="str">
        <x:v>PKG-H-CHC</x:v>
      </x:c>
      <x:c r="R241" s="11" t="str">
        <x:v>Profile allocation; item BOM open</x:v>
      </x:c>
      <x:c r="S241" s="26"/>
      <x:c r="T241" s="26"/>
    </x:row>
    <x:row r="242">
      <x:c r="C242" s="11" t="str">
        <x:v>H-CHC-COL-12</x:v>
      </x:c>
      <x:c r="D242" s="11" t="str">
        <x:v>H-CHC</x:v>
      </x:c>
      <x:c r="E242" s="11" t="str">
        <x:v>Community health continuity group</x:v>
      </x:c>
      <x:c r="F242" s="11" t="str">
        <x:v>Health Protection</x:v>
      </x:c>
      <x:c r="G242" s="11" t="str">
        <x:v>CLINICAL</x:v>
      </x:c>
      <x:c r="H242" s="11" t="str">
        <x:v>COL-12</x:v>
      </x:c>
      <x:c r="I242" s="18" t="n">
        <x:v>0.18</x:v>
      </x:c>
      <x:c r="J242" s="18" t="n">
        <x:f>INDEX('03 Formation Registry'!$J$6:$J$53,MATCH(D242,'03 Formation Registry'!$C$6:$C$53,0))</x:f>
        <x:v>2625</x:v>
      </x:c>
      <x:c r="K242" s="18" t="n">
        <x:f>I242*J242</x:f>
        <x:v>472.5</x:v>
      </x:c>
      <x:c r="L242" s="18" t="n">
        <x:f>INDEX('02 Cargo Classes'!$E$6:$E$15,MATCH(H242,'02 Cargo Classes'!$C$6:$C$15,0))</x:f>
        <x:v>12</x:v>
      </x:c>
      <x:c r="M242" s="18" t="n">
        <x:f>INDEX('02 Cargo Classes'!$G$6:$G$15,MATCH(H242,'02 Cargo Classes'!$C$6:$C$15,0))</x:f>
        <x:v>0.8</x:v>
      </x:c>
      <x:c r="N242" s="21" t="n">
        <x:f>ROUNDUP(K242/(L242*M242),0)</x:f>
        <x:v>50</x:v>
      </x:c>
      <x:c r="O242" s="18" t="n">
        <x:f>N242*INDEX('02 Cargo Classes'!$F$6:$F$15,MATCH(H242,'02 Cargo Classes'!$C$6:$C$15,0))*INDEX('02 Cargo Classes'!$H$6:$H$15,MATCH(H242,'02 Cargo Classes'!$C$6:$C$15,0))</x:f>
        <x:v>1320</x:v>
      </x:c>
      <x:c r="P242" s="11" t="n">
        <x:f>INDEX('02 Cargo Classes'!$I$6:$I$15,MATCH(H242,'02 Cargo Classes'!$C$6:$C$15,0))</x:f>
        <x:v>24</x:v>
      </x:c>
      <x:c r="Q242" s="11" t="str">
        <x:v>PKG-H-CHC</x:v>
      </x:c>
      <x:c r="R242" s="11" t="str">
        <x:v>Profile allocation; item BOM open</x:v>
      </x:c>
      <x:c r="S242" s="26"/>
      <x:c r="T242" s="26"/>
    </x:row>
    <x:row r="243">
      <x:c r="C243" s="11" t="str">
        <x:v>H-CHC-BAT-22</x:v>
      </x:c>
      <x:c r="D243" s="11" t="str">
        <x:v>H-CHC</x:v>
      </x:c>
      <x:c r="E243" s="11" t="str">
        <x:v>Community health continuity group</x:v>
      </x:c>
      <x:c r="F243" s="11" t="str">
        <x:v>Health Protection</x:v>
      </x:c>
      <x:c r="G243" s="11" t="str">
        <x:v>CLINICAL</x:v>
      </x:c>
      <x:c r="H243" s="11" t="str">
        <x:v>BAT-22</x:v>
      </x:c>
      <x:c r="I243" s="18" t="n">
        <x:v>0.08</x:v>
      </x:c>
      <x:c r="J243" s="18" t="n">
        <x:f>INDEX('03 Formation Registry'!$J$6:$J$53,MATCH(D243,'03 Formation Registry'!$C$6:$C$53,0))</x:f>
        <x:v>2625</x:v>
      </x:c>
      <x:c r="K243" s="18" t="n">
        <x:f>I243*J243</x:f>
        <x:v>210</x:v>
      </x:c>
      <x:c r="L243" s="18" t="n">
        <x:f>INDEX('02 Cargo Classes'!$E$6:$E$15,MATCH(H243,'02 Cargo Classes'!$C$6:$C$15,0))</x:f>
        <x:v>22</x:v>
      </x:c>
      <x:c r="M243" s="18" t="n">
        <x:f>INDEX('02 Cargo Classes'!$G$6:$G$15,MATCH(H243,'02 Cargo Classes'!$C$6:$C$15,0))</x:f>
        <x:v>0.8</x:v>
      </x:c>
      <x:c r="N243" s="21" t="n">
        <x:f>ROUNDUP(K243/(L243*M243),0)</x:f>
        <x:v>12</x:v>
      </x:c>
      <x:c r="O243" s="18" t="n">
        <x:f>N243*INDEX('02 Cargo Classes'!$F$6:$F$15,MATCH(H243,'02 Cargo Classes'!$C$6:$C$15,0))*INDEX('02 Cargo Classes'!$H$6:$H$15,MATCH(H243,'02 Cargo Classes'!$C$6:$C$15,0))</x:f>
        <x:v>316.8</x:v>
      </x:c>
      <x:c r="P243" s="11" t="n">
        <x:f>INDEX('02 Cargo Classes'!$I$6:$I$15,MATCH(H243,'02 Cargo Classes'!$C$6:$C$15,0))</x:f>
        <x:v>48</x:v>
      </x:c>
      <x:c r="Q243" s="11" t="str">
        <x:v>PKG-H-CHC</x:v>
      </x:c>
      <x:c r="R243" s="11" t="str">
        <x:v>Profile allocation; item BOM open</x:v>
      </x:c>
      <x:c r="S243" s="26"/>
      <x:c r="T243" s="26"/>
    </x:row>
    <x:row r="244">
      <x:c r="C244" s="11" t="str">
        <x:v>H-CHC-TNK-20</x:v>
      </x:c>
      <x:c r="D244" s="11" t="str">
        <x:v>H-CHC</x:v>
      </x:c>
      <x:c r="E244" s="11" t="str">
        <x:v>Community health continuity group</x:v>
      </x:c>
      <x:c r="F244" s="11" t="str">
        <x:v>Health Protection</x:v>
      </x:c>
      <x:c r="G244" s="11" t="str">
        <x:v>CLINICAL</x:v>
      </x:c>
      <x:c r="H244" s="11" t="str">
        <x:v>TNK-20</x:v>
      </x:c>
      <x:c r="I244" s="18" t="n">
        <x:v>0.06</x:v>
      </x:c>
      <x:c r="J244" s="18" t="n">
        <x:f>INDEX('03 Formation Registry'!$J$6:$J$53,MATCH(D244,'03 Formation Registry'!$C$6:$C$53,0))</x:f>
        <x:v>2625</x:v>
      </x:c>
      <x:c r="K244" s="18" t="n">
        <x:f>I244*J244</x:f>
        <x:v>157.5</x:v>
      </x:c>
      <x:c r="L244" s="18" t="n">
        <x:f>INDEX('02 Cargo Classes'!$E$6:$E$15,MATCH(H244,'02 Cargo Classes'!$C$6:$C$15,0))</x:f>
        <x:v>20</x:v>
      </x:c>
      <x:c r="M244" s="18" t="n">
        <x:f>INDEX('02 Cargo Classes'!$G$6:$G$15,MATCH(H244,'02 Cargo Classes'!$C$6:$C$15,0))</x:f>
        <x:v>0.85</x:v>
      </x:c>
      <x:c r="N244" s="21" t="n">
        <x:f>ROUNDUP(K244/(L244*M244),0)</x:f>
        <x:v>10</x:v>
      </x:c>
      <x:c r="O244" s="18" t="n">
        <x:f>N244*INDEX('02 Cargo Classes'!$F$6:$F$15,MATCH(H244,'02 Cargo Classes'!$C$6:$C$15,0))*INDEX('02 Cargo Classes'!$H$6:$H$15,MATCH(H244,'02 Cargo Classes'!$C$6:$C$15,0))</x:f>
        <x:v>212.5</x:v>
      </x:c>
      <x:c r="P244" s="11" t="n">
        <x:f>INDEX('02 Cargo Classes'!$I$6:$I$15,MATCH(H244,'02 Cargo Classes'!$C$6:$C$15,0))</x:f>
        <x:v>48</x:v>
      </x:c>
      <x:c r="Q244" s="11" t="str">
        <x:v>PKG-H-CHC</x:v>
      </x:c>
      <x:c r="R244" s="11" t="str">
        <x:v>Profile allocation; item BOM open</x:v>
      </x:c>
      <x:c r="S244" s="26"/>
      <x:c r="T244" s="26"/>
    </x:row>
    <x:row r="245">
      <x:c r="C245" s="11" t="str">
        <x:v>H-CHC-FLR-24</x:v>
      </x:c>
      <x:c r="D245" s="11" t="str">
        <x:v>H-CHC</x:v>
      </x:c>
      <x:c r="E245" s="11" t="str">
        <x:v>Community health continuity group</x:v>
      </x:c>
      <x:c r="F245" s="11" t="str">
        <x:v>Health Protection</x:v>
      </x:c>
      <x:c r="G245" s="11" t="str">
        <x:v>CLINICAL</x:v>
      </x:c>
      <x:c r="H245" s="11" t="str">
        <x:v>FLR-24</x:v>
      </x:c>
      <x:c r="I245" s="18" t="n">
        <x:v>0.05</x:v>
      </x:c>
      <x:c r="J245" s="18" t="n">
        <x:f>INDEX('03 Formation Registry'!$J$6:$J$53,MATCH(D245,'03 Formation Registry'!$C$6:$C$53,0))</x:f>
        <x:v>2625</x:v>
      </x:c>
      <x:c r="K245" s="18" t="n">
        <x:f>I245*J245</x:f>
        <x:v>131.25</x:v>
      </x:c>
      <x:c r="L245" s="18" t="n">
        <x:f>INDEX('02 Cargo Classes'!$E$6:$E$15,MATCH(H245,'02 Cargo Classes'!$C$6:$C$15,0))</x:f>
        <x:v>24</x:v>
      </x:c>
      <x:c r="M245" s="18" t="n">
        <x:f>INDEX('02 Cargo Classes'!$G$6:$G$15,MATCH(H245,'02 Cargo Classes'!$C$6:$C$15,0))</x:f>
        <x:v>0.85</x:v>
      </x:c>
      <x:c r="N245" s="21" t="n">
        <x:f>ROUNDUP(K245/(L245*M245),0)</x:f>
        <x:v>7</x:v>
      </x:c>
      <x:c r="O245" s="18" t="n">
        <x:f>N245*INDEX('02 Cargo Classes'!$F$6:$F$15,MATCH(H245,'02 Cargo Classes'!$C$6:$C$15,0))*INDEX('02 Cargo Classes'!$H$6:$H$15,MATCH(H245,'02 Cargo Classes'!$C$6:$C$15,0))</x:f>
        <x:v>224</x:v>
      </x:c>
      <x:c r="P245" s="11" t="n">
        <x:f>INDEX('02 Cargo Classes'!$I$6:$I$15,MATCH(H245,'02 Cargo Classes'!$C$6:$C$15,0))</x:f>
        <x:v>48</x:v>
      </x:c>
      <x:c r="Q245" s="11" t="str">
        <x:v>PKG-H-CHC</x:v>
      </x:c>
      <x:c r="R245" s="11" t="str">
        <x:v>Profile allocation; item BOM open</x:v>
      </x:c>
      <x:c r="S245" s="26"/>
      <x:c r="T245" s="26"/>
    </x:row>
    <x:row r="246">
      <x:c r="C246" s="11" t="str">
        <x:v>H-CHC-ROL-30</x:v>
      </x:c>
      <x:c r="D246" s="11" t="str">
        <x:v>H-CHC</x:v>
      </x:c>
      <x:c r="E246" s="11" t="str">
        <x:v>Community health continuity group</x:v>
      </x:c>
      <x:c r="F246" s="11" t="str">
        <x:v>Health Protection</x:v>
      </x:c>
      <x:c r="G246" s="11" t="str">
        <x:v>CLINICAL</x:v>
      </x:c>
      <x:c r="H246" s="11" t="str">
        <x:v>ROL-30</x:v>
      </x:c>
      <x:c r="I246" s="18" t="n">
        <x:v>0.1</x:v>
      </x:c>
      <x:c r="J246" s="18" t="n">
        <x:f>INDEX('03 Formation Registry'!$J$6:$J$53,MATCH(D246,'03 Formation Registry'!$C$6:$C$53,0))</x:f>
        <x:v>2625</x:v>
      </x:c>
      <x:c r="K246" s="18" t="n">
        <x:f>I246*J246</x:f>
        <x:v>262.5</x:v>
      </x:c>
      <x:c r="L246" s="18" t="n">
        <x:f>INDEX('02 Cargo Classes'!$E$6:$E$15,MATCH(H246,'02 Cargo Classes'!$C$6:$C$15,0))</x:f>
        <x:v>30</x:v>
      </x:c>
      <x:c r="M246" s="18" t="n">
        <x:f>INDEX('02 Cargo Classes'!$G$6:$G$15,MATCH(H246,'02 Cargo Classes'!$C$6:$C$15,0))</x:f>
        <x:v>0.8</x:v>
      </x:c>
      <x:c r="N246" s="21" t="n">
        <x:f>ROUNDUP(K246/(L246*M246),0)</x:f>
        <x:v>11</x:v>
      </x:c>
      <x:c r="O246" s="18" t="n">
        <x:f>N246*INDEX('02 Cargo Classes'!$F$6:$F$15,MATCH(H246,'02 Cargo Classes'!$C$6:$C$15,0))*INDEX('02 Cargo Classes'!$H$6:$H$15,MATCH(H246,'02 Cargo Classes'!$C$6:$C$15,0))</x:f>
        <x:v>701.25</x:v>
      </x:c>
      <x:c r="P246" s="11" t="n">
        <x:f>INDEX('02 Cargo Classes'!$I$6:$I$15,MATCH(H246,'02 Cargo Classes'!$C$6:$C$15,0))</x:f>
        <x:v>48</x:v>
      </x:c>
      <x:c r="Q246" s="11" t="str">
        <x:v>PKG-H-CHC</x:v>
      </x:c>
      <x:c r="R246" s="11" t="str">
        <x:v>Profile allocation; item BOM open</x:v>
      </x:c>
      <x:c r="S246" s="26"/>
      <x:c r="T246" s="26"/>
    </x:row>
    <x:row r="247">
      <x:c r="C247" s="11" t="str">
        <x:v>H-CHC-BLK-08</x:v>
      </x:c>
      <x:c r="D247" s="11" t="str">
        <x:v>H-CHC</x:v>
      </x:c>
      <x:c r="E247" s="11" t="str">
        <x:v>Community health continuity group</x:v>
      </x:c>
      <x:c r="F247" s="11" t="str">
        <x:v>Health Protection</x:v>
      </x:c>
      <x:c r="G247" s="11" t="str">
        <x:v>CLINICAL</x:v>
      </x:c>
      <x:c r="H247" s="11" t="str">
        <x:v>BLK-08</x:v>
      </x:c>
      <x:c r="I247" s="18" t="n">
        <x:v>0.14</x:v>
      </x:c>
      <x:c r="J247" s="18" t="n">
        <x:f>INDEX('03 Formation Registry'!$J$6:$J$53,MATCH(D247,'03 Formation Registry'!$C$6:$C$53,0))</x:f>
        <x:v>2625</x:v>
      </x:c>
      <x:c r="K247" s="18" t="n">
        <x:f>I247*J247</x:f>
        <x:v>367.50000000000006</x:v>
      </x:c>
      <x:c r="L247" s="18" t="n">
        <x:f>INDEX('02 Cargo Classes'!$E$6:$E$15,MATCH(H247,'02 Cargo Classes'!$C$6:$C$15,0))</x:f>
        <x:v>8</x:v>
      </x:c>
      <x:c r="M247" s="18" t="n">
        <x:f>INDEX('02 Cargo Classes'!$G$6:$G$15,MATCH(H247,'02 Cargo Classes'!$C$6:$C$15,0))</x:f>
        <x:v>0.8</x:v>
      </x:c>
      <x:c r="N247" s="21" t="n">
        <x:f>ROUNDUP(K247/(L247*M247),0)</x:f>
        <x:v>58</x:v>
      </x:c>
      <x:c r="O247" s="18" t="n">
        <x:f>N247*INDEX('02 Cargo Classes'!$F$6:$F$15,MATCH(H247,'02 Cargo Classes'!$C$6:$C$15,0))*INDEX('02 Cargo Classes'!$H$6:$H$15,MATCH(H247,'02 Cargo Classes'!$C$6:$C$15,0))</x:f>
        <x:v>2958</x:v>
      </x:c>
      <x:c r="P247" s="11" t="n">
        <x:f>INDEX('02 Cargo Classes'!$I$6:$I$15,MATCH(H247,'02 Cargo Classes'!$C$6:$C$15,0))</x:f>
        <x:v>48</x:v>
      </x:c>
      <x:c r="Q247" s="11" t="str">
        <x:v>PKG-H-CHC</x:v>
      </x:c>
      <x:c r="R247" s="11" t="str">
        <x:v>Profile allocation; item BOM open</x:v>
      </x:c>
      <x:c r="S247" s="26"/>
      <x:c r="T247" s="26"/>
    </x:row>
    <x:row r="248">
      <x:c r="C248" s="11" t="str">
        <x:v>H-MAC-APL-45</x:v>
      </x:c>
      <x:c r="D248" s="11" t="str">
        <x:v>H-MAC</x:v>
      </x:c>
      <x:c r="E248" s="11" t="str">
        <x:v>Mobile acute-care group</x:v>
      </x:c>
      <x:c r="F248" s="11" t="str">
        <x:v>Health Protection</x:v>
      </x:c>
      <x:c r="G248" s="11" t="str">
        <x:v>CLINICAL</x:v>
      </x:c>
      <x:c r="H248" s="11" t="str">
        <x:v>APL-45</x:v>
      </x:c>
      <x:c r="I248" s="18" t="n">
        <x:v>0.18</x:v>
      </x:c>
      <x:c r="J248" s="18" t="n">
        <x:f>INDEX('03 Formation Registry'!$J$6:$J$53,MATCH(D248,'03 Formation Registry'!$C$6:$C$53,0))</x:f>
        <x:v>2625</x:v>
      </x:c>
      <x:c r="K248" s="18" t="n">
        <x:f>I248*J248</x:f>
        <x:v>472.5</x:v>
      </x:c>
      <x:c r="L248" s="18" t="n">
        <x:f>INDEX('02 Cargo Classes'!$E$6:$E$15,MATCH(H248,'02 Cargo Classes'!$C$6:$C$15,0))</x:f>
        <x:v>4.5</x:v>
      </x:c>
      <x:c r="M248" s="18" t="n">
        <x:f>INDEX('02 Cargo Classes'!$G$6:$G$15,MATCH(H248,'02 Cargo Classes'!$C$6:$C$15,0))</x:f>
        <x:v>0.85</x:v>
      </x:c>
      <x:c r="N248" s="21" t="n">
        <x:f>ROUNDUP(K248/(L248*M248),0)</x:f>
        <x:v>124</x:v>
      </x:c>
      <x:c r="O248" s="18" t="n">
        <x:f>N248*INDEX('02 Cargo Classes'!$F$6:$F$15,MATCH(H248,'02 Cargo Classes'!$C$6:$C$15,0))*INDEX('02 Cargo Classes'!$H$6:$H$15,MATCH(H248,'02 Cargo Classes'!$C$6:$C$15,0))</x:f>
        <x:v>930</x:v>
      </x:c>
      <x:c r="P248" s="11" t="n">
        <x:f>INDEX('02 Cargo Classes'!$I$6:$I$15,MATCH(H248,'02 Cargo Classes'!$C$6:$C$15,0))</x:f>
        <x:v>24</x:v>
      </x:c>
      <x:c r="Q248" s="11" t="str">
        <x:v>PKG-H-MAC</x:v>
      </x:c>
      <x:c r="R248" s="11" t="str">
        <x:v>Profile allocation; item BOM open</x:v>
      </x:c>
      <x:c r="S248" s="26"/>
      <x:c r="T248" s="26"/>
    </x:row>
    <x:row r="249">
      <x:c r="C249" s="11" t="str">
        <x:v>H-MAC-ISO-18</x:v>
      </x:c>
      <x:c r="D249" s="11" t="str">
        <x:v>H-MAC</x:v>
      </x:c>
      <x:c r="E249" s="11" t="str">
        <x:v>Mobile acute-care group</x:v>
      </x:c>
      <x:c r="F249" s="11" t="str">
        <x:v>Health Protection</x:v>
      </x:c>
      <x:c r="G249" s="11" t="str">
        <x:v>CLINICAL</x:v>
      </x:c>
      <x:c r="H249" s="11" t="str">
        <x:v>ISO-18</x:v>
      </x:c>
      <x:c r="I249" s="18" t="n">
        <x:v>0.21</x:v>
      </x:c>
      <x:c r="J249" s="18" t="n">
        <x:f>INDEX('03 Formation Registry'!$J$6:$J$53,MATCH(D249,'03 Formation Registry'!$C$6:$C$53,0))</x:f>
        <x:v>2625</x:v>
      </x:c>
      <x:c r="K249" s="18" t="n">
        <x:f>I249*J249</x:f>
        <x:v>551.25</x:v>
      </x:c>
      <x:c r="L249" s="18" t="n">
        <x:f>INDEX('02 Cargo Classes'!$E$6:$E$15,MATCH(H249,'02 Cargo Classes'!$C$6:$C$15,0))</x:f>
        <x:v>18</x:v>
      </x:c>
      <x:c r="M249" s="18" t="n">
        <x:f>INDEX('02 Cargo Classes'!$G$6:$G$15,MATCH(H249,'02 Cargo Classes'!$C$6:$C$15,0))</x:f>
        <x:v>0.85</x:v>
      </x:c>
      <x:c r="N249" s="21" t="n">
        <x:f>ROUNDUP(K249/(L249*M249),0)</x:f>
        <x:v>37</x:v>
      </x:c>
      <x:c r="O249" s="18" t="n">
        <x:f>N249*INDEX('02 Cargo Classes'!$F$6:$F$15,MATCH(H249,'02 Cargo Classes'!$C$6:$C$15,0))*INDEX('02 Cargo Classes'!$H$6:$H$15,MATCH(H249,'02 Cargo Classes'!$C$6:$C$15,0))</x:f>
        <x:v>976.8000000000001</x:v>
      </x:c>
      <x:c r="P249" s="11" t="n">
        <x:f>INDEX('02 Cargo Classes'!$I$6:$I$15,MATCH(H249,'02 Cargo Classes'!$C$6:$C$15,0))</x:f>
        <x:v>48</x:v>
      </x:c>
      <x:c r="Q249" s="11" t="str">
        <x:v>PKG-H-MAC</x:v>
      </x:c>
      <x:c r="R249" s="11" t="str">
        <x:v>Profile allocation; item BOM open</x:v>
      </x:c>
      <x:c r="S249" s="26"/>
      <x:c r="T249" s="26"/>
    </x:row>
    <x:row r="250">
      <x:c r="C250" s="11" t="str">
        <x:v>H-MAC-COL-12</x:v>
      </x:c>
      <x:c r="D250" s="11" t="str">
        <x:v>H-MAC</x:v>
      </x:c>
      <x:c r="E250" s="11" t="str">
        <x:v>Mobile acute-care group</x:v>
      </x:c>
      <x:c r="F250" s="11" t="str">
        <x:v>Health Protection</x:v>
      </x:c>
      <x:c r="G250" s="11" t="str">
        <x:v>CLINICAL</x:v>
      </x:c>
      <x:c r="H250" s="11" t="str">
        <x:v>COL-12</x:v>
      </x:c>
      <x:c r="I250" s="18" t="n">
        <x:v>0.18</x:v>
      </x:c>
      <x:c r="J250" s="18" t="n">
        <x:f>INDEX('03 Formation Registry'!$J$6:$J$53,MATCH(D250,'03 Formation Registry'!$C$6:$C$53,0))</x:f>
        <x:v>2625</x:v>
      </x:c>
      <x:c r="K250" s="18" t="n">
        <x:f>I250*J250</x:f>
        <x:v>472.5</x:v>
      </x:c>
      <x:c r="L250" s="18" t="n">
        <x:f>INDEX('02 Cargo Classes'!$E$6:$E$15,MATCH(H250,'02 Cargo Classes'!$C$6:$C$15,0))</x:f>
        <x:v>12</x:v>
      </x:c>
      <x:c r="M250" s="18" t="n">
        <x:f>INDEX('02 Cargo Classes'!$G$6:$G$15,MATCH(H250,'02 Cargo Classes'!$C$6:$C$15,0))</x:f>
        <x:v>0.8</x:v>
      </x:c>
      <x:c r="N250" s="21" t="n">
        <x:f>ROUNDUP(K250/(L250*M250),0)</x:f>
        <x:v>50</x:v>
      </x:c>
      <x:c r="O250" s="18" t="n">
        <x:f>N250*INDEX('02 Cargo Classes'!$F$6:$F$15,MATCH(H250,'02 Cargo Classes'!$C$6:$C$15,0))*INDEX('02 Cargo Classes'!$H$6:$H$15,MATCH(H250,'02 Cargo Classes'!$C$6:$C$15,0))</x:f>
        <x:v>1320</x:v>
      </x:c>
      <x:c r="P250" s="11" t="n">
        <x:f>INDEX('02 Cargo Classes'!$I$6:$I$15,MATCH(H250,'02 Cargo Classes'!$C$6:$C$15,0))</x:f>
        <x:v>24</x:v>
      </x:c>
      <x:c r="Q250" s="11" t="str">
        <x:v>PKG-H-MAC</x:v>
      </x:c>
      <x:c r="R250" s="11" t="str">
        <x:v>Profile allocation; item BOM open</x:v>
      </x:c>
      <x:c r="S250" s="26"/>
      <x:c r="T250" s="26"/>
    </x:row>
    <x:row r="251">
      <x:c r="C251" s="11" t="str">
        <x:v>H-MAC-BAT-22</x:v>
      </x:c>
      <x:c r="D251" s="11" t="str">
        <x:v>H-MAC</x:v>
      </x:c>
      <x:c r="E251" s="11" t="str">
        <x:v>Mobile acute-care group</x:v>
      </x:c>
      <x:c r="F251" s="11" t="str">
        <x:v>Health Protection</x:v>
      </x:c>
      <x:c r="G251" s="11" t="str">
        <x:v>CLINICAL</x:v>
      </x:c>
      <x:c r="H251" s="11" t="str">
        <x:v>BAT-22</x:v>
      </x:c>
      <x:c r="I251" s="18" t="n">
        <x:v>0.08</x:v>
      </x:c>
      <x:c r="J251" s="18" t="n">
        <x:f>INDEX('03 Formation Registry'!$J$6:$J$53,MATCH(D251,'03 Formation Registry'!$C$6:$C$53,0))</x:f>
        <x:v>2625</x:v>
      </x:c>
      <x:c r="K251" s="18" t="n">
        <x:f>I251*J251</x:f>
        <x:v>210</x:v>
      </x:c>
      <x:c r="L251" s="18" t="n">
        <x:f>INDEX('02 Cargo Classes'!$E$6:$E$15,MATCH(H251,'02 Cargo Classes'!$C$6:$C$15,0))</x:f>
        <x:v>22</x:v>
      </x:c>
      <x:c r="M251" s="18" t="n">
        <x:f>INDEX('02 Cargo Classes'!$G$6:$G$15,MATCH(H251,'02 Cargo Classes'!$C$6:$C$15,0))</x:f>
        <x:v>0.8</x:v>
      </x:c>
      <x:c r="N251" s="21" t="n">
        <x:f>ROUNDUP(K251/(L251*M251),0)</x:f>
        <x:v>12</x:v>
      </x:c>
      <x:c r="O251" s="18" t="n">
        <x:f>N251*INDEX('02 Cargo Classes'!$F$6:$F$15,MATCH(H251,'02 Cargo Classes'!$C$6:$C$15,0))*INDEX('02 Cargo Classes'!$H$6:$H$15,MATCH(H251,'02 Cargo Classes'!$C$6:$C$15,0))</x:f>
        <x:v>316.8</x:v>
      </x:c>
      <x:c r="P251" s="11" t="n">
        <x:f>INDEX('02 Cargo Classes'!$I$6:$I$15,MATCH(H251,'02 Cargo Classes'!$C$6:$C$15,0))</x:f>
        <x:v>48</x:v>
      </x:c>
      <x:c r="Q251" s="11" t="str">
        <x:v>PKG-H-MAC</x:v>
      </x:c>
      <x:c r="R251" s="11" t="str">
        <x:v>Profile allocation; item BOM open</x:v>
      </x:c>
      <x:c r="S251" s="26"/>
      <x:c r="T251" s="26"/>
    </x:row>
    <x:row r="252">
      <x:c r="C252" s="11" t="str">
        <x:v>H-MAC-TNK-20</x:v>
      </x:c>
      <x:c r="D252" s="11" t="str">
        <x:v>H-MAC</x:v>
      </x:c>
      <x:c r="E252" s="11" t="str">
        <x:v>Mobile acute-care group</x:v>
      </x:c>
      <x:c r="F252" s="11" t="str">
        <x:v>Health Protection</x:v>
      </x:c>
      <x:c r="G252" s="11" t="str">
        <x:v>CLINICAL</x:v>
      </x:c>
      <x:c r="H252" s="11" t="str">
        <x:v>TNK-20</x:v>
      </x:c>
      <x:c r="I252" s="18" t="n">
        <x:v>0.06</x:v>
      </x:c>
      <x:c r="J252" s="18" t="n">
        <x:f>INDEX('03 Formation Registry'!$J$6:$J$53,MATCH(D252,'03 Formation Registry'!$C$6:$C$53,0))</x:f>
        <x:v>2625</x:v>
      </x:c>
      <x:c r="K252" s="18" t="n">
        <x:f>I252*J252</x:f>
        <x:v>157.5</x:v>
      </x:c>
      <x:c r="L252" s="18" t="n">
        <x:f>INDEX('02 Cargo Classes'!$E$6:$E$15,MATCH(H252,'02 Cargo Classes'!$C$6:$C$15,0))</x:f>
        <x:v>20</x:v>
      </x:c>
      <x:c r="M252" s="18" t="n">
        <x:f>INDEX('02 Cargo Classes'!$G$6:$G$15,MATCH(H252,'02 Cargo Classes'!$C$6:$C$15,0))</x:f>
        <x:v>0.85</x:v>
      </x:c>
      <x:c r="N252" s="21" t="n">
        <x:f>ROUNDUP(K252/(L252*M252),0)</x:f>
        <x:v>10</x:v>
      </x:c>
      <x:c r="O252" s="18" t="n">
        <x:f>N252*INDEX('02 Cargo Classes'!$F$6:$F$15,MATCH(H252,'02 Cargo Classes'!$C$6:$C$15,0))*INDEX('02 Cargo Classes'!$H$6:$H$15,MATCH(H252,'02 Cargo Classes'!$C$6:$C$15,0))</x:f>
        <x:v>212.5</x:v>
      </x:c>
      <x:c r="P252" s="11" t="n">
        <x:f>INDEX('02 Cargo Classes'!$I$6:$I$15,MATCH(H252,'02 Cargo Classes'!$C$6:$C$15,0))</x:f>
        <x:v>48</x:v>
      </x:c>
      <x:c r="Q252" s="11" t="str">
        <x:v>PKG-H-MAC</x:v>
      </x:c>
      <x:c r="R252" s="11" t="str">
        <x:v>Profile allocation; item BOM open</x:v>
      </x:c>
      <x:c r="S252" s="26"/>
      <x:c r="T252" s="26"/>
    </x:row>
    <x:row r="253">
      <x:c r="C253" s="11" t="str">
        <x:v>H-MAC-FLR-24</x:v>
      </x:c>
      <x:c r="D253" s="11" t="str">
        <x:v>H-MAC</x:v>
      </x:c>
      <x:c r="E253" s="11" t="str">
        <x:v>Mobile acute-care group</x:v>
      </x:c>
      <x:c r="F253" s="11" t="str">
        <x:v>Health Protection</x:v>
      </x:c>
      <x:c r="G253" s="11" t="str">
        <x:v>CLINICAL</x:v>
      </x:c>
      <x:c r="H253" s="11" t="str">
        <x:v>FLR-24</x:v>
      </x:c>
      <x:c r="I253" s="18" t="n">
        <x:v>0.05</x:v>
      </x:c>
      <x:c r="J253" s="18" t="n">
        <x:f>INDEX('03 Formation Registry'!$J$6:$J$53,MATCH(D253,'03 Formation Registry'!$C$6:$C$53,0))</x:f>
        <x:v>2625</x:v>
      </x:c>
      <x:c r="K253" s="18" t="n">
        <x:f>I253*J253</x:f>
        <x:v>131.25</x:v>
      </x:c>
      <x:c r="L253" s="18" t="n">
        <x:f>INDEX('02 Cargo Classes'!$E$6:$E$15,MATCH(H253,'02 Cargo Classes'!$C$6:$C$15,0))</x:f>
        <x:v>24</x:v>
      </x:c>
      <x:c r="M253" s="18" t="n">
        <x:f>INDEX('02 Cargo Classes'!$G$6:$G$15,MATCH(H253,'02 Cargo Classes'!$C$6:$C$15,0))</x:f>
        <x:v>0.85</x:v>
      </x:c>
      <x:c r="N253" s="21" t="n">
        <x:f>ROUNDUP(K253/(L253*M253),0)</x:f>
        <x:v>7</x:v>
      </x:c>
      <x:c r="O253" s="18" t="n">
        <x:f>N253*INDEX('02 Cargo Classes'!$F$6:$F$15,MATCH(H253,'02 Cargo Classes'!$C$6:$C$15,0))*INDEX('02 Cargo Classes'!$H$6:$H$15,MATCH(H253,'02 Cargo Classes'!$C$6:$C$15,0))</x:f>
        <x:v>224</x:v>
      </x:c>
      <x:c r="P253" s="11" t="n">
        <x:f>INDEX('02 Cargo Classes'!$I$6:$I$15,MATCH(H253,'02 Cargo Classes'!$C$6:$C$15,0))</x:f>
        <x:v>48</x:v>
      </x:c>
      <x:c r="Q253" s="11" t="str">
        <x:v>PKG-H-MAC</x:v>
      </x:c>
      <x:c r="R253" s="11" t="str">
        <x:v>Profile allocation; item BOM open</x:v>
      </x:c>
      <x:c r="S253" s="26"/>
      <x:c r="T253" s="26"/>
    </x:row>
    <x:row r="254">
      <x:c r="C254" s="11" t="str">
        <x:v>H-MAC-ROL-30</x:v>
      </x:c>
      <x:c r="D254" s="11" t="str">
        <x:v>H-MAC</x:v>
      </x:c>
      <x:c r="E254" s="11" t="str">
        <x:v>Mobile acute-care group</x:v>
      </x:c>
      <x:c r="F254" s="11" t="str">
        <x:v>Health Protection</x:v>
      </x:c>
      <x:c r="G254" s="11" t="str">
        <x:v>CLINICAL</x:v>
      </x:c>
      <x:c r="H254" s="11" t="str">
        <x:v>ROL-30</x:v>
      </x:c>
      <x:c r="I254" s="18" t="n">
        <x:v>0.1</x:v>
      </x:c>
      <x:c r="J254" s="18" t="n">
        <x:f>INDEX('03 Formation Registry'!$J$6:$J$53,MATCH(D254,'03 Formation Registry'!$C$6:$C$53,0))</x:f>
        <x:v>2625</x:v>
      </x:c>
      <x:c r="K254" s="18" t="n">
        <x:f>I254*J254</x:f>
        <x:v>262.5</x:v>
      </x:c>
      <x:c r="L254" s="18" t="n">
        <x:f>INDEX('02 Cargo Classes'!$E$6:$E$15,MATCH(H254,'02 Cargo Classes'!$C$6:$C$15,0))</x:f>
        <x:v>30</x:v>
      </x:c>
      <x:c r="M254" s="18" t="n">
        <x:f>INDEX('02 Cargo Classes'!$G$6:$G$15,MATCH(H254,'02 Cargo Classes'!$C$6:$C$15,0))</x:f>
        <x:v>0.8</x:v>
      </x:c>
      <x:c r="N254" s="21" t="n">
        <x:f>ROUNDUP(K254/(L254*M254),0)</x:f>
        <x:v>11</x:v>
      </x:c>
      <x:c r="O254" s="18" t="n">
        <x:f>N254*INDEX('02 Cargo Classes'!$F$6:$F$15,MATCH(H254,'02 Cargo Classes'!$C$6:$C$15,0))*INDEX('02 Cargo Classes'!$H$6:$H$15,MATCH(H254,'02 Cargo Classes'!$C$6:$C$15,0))</x:f>
        <x:v>701.25</x:v>
      </x:c>
      <x:c r="P254" s="11" t="n">
        <x:f>INDEX('02 Cargo Classes'!$I$6:$I$15,MATCH(H254,'02 Cargo Classes'!$C$6:$C$15,0))</x:f>
        <x:v>48</x:v>
      </x:c>
      <x:c r="Q254" s="11" t="str">
        <x:v>PKG-H-MAC</x:v>
      </x:c>
      <x:c r="R254" s="11" t="str">
        <x:v>Profile allocation; item BOM open</x:v>
      </x:c>
      <x:c r="S254" s="26"/>
      <x:c r="T254" s="26"/>
    </x:row>
    <x:row r="255">
      <x:c r="C255" s="11" t="str">
        <x:v>H-MAC-BLK-08</x:v>
      </x:c>
      <x:c r="D255" s="11" t="str">
        <x:v>H-MAC</x:v>
      </x:c>
      <x:c r="E255" s="11" t="str">
        <x:v>Mobile acute-care group</x:v>
      </x:c>
      <x:c r="F255" s="11" t="str">
        <x:v>Health Protection</x:v>
      </x:c>
      <x:c r="G255" s="11" t="str">
        <x:v>CLINICAL</x:v>
      </x:c>
      <x:c r="H255" s="11" t="str">
        <x:v>BLK-08</x:v>
      </x:c>
      <x:c r="I255" s="18" t="n">
        <x:v>0.14</x:v>
      </x:c>
      <x:c r="J255" s="18" t="n">
        <x:f>INDEX('03 Formation Registry'!$J$6:$J$53,MATCH(D255,'03 Formation Registry'!$C$6:$C$53,0))</x:f>
        <x:v>2625</x:v>
      </x:c>
      <x:c r="K255" s="18" t="n">
        <x:f>I255*J255</x:f>
        <x:v>367.50000000000006</x:v>
      </x:c>
      <x:c r="L255" s="18" t="n">
        <x:f>INDEX('02 Cargo Classes'!$E$6:$E$15,MATCH(H255,'02 Cargo Classes'!$C$6:$C$15,0))</x:f>
        <x:v>8</x:v>
      </x:c>
      <x:c r="M255" s="18" t="n">
        <x:f>INDEX('02 Cargo Classes'!$G$6:$G$15,MATCH(H255,'02 Cargo Classes'!$C$6:$C$15,0))</x:f>
        <x:v>0.8</x:v>
      </x:c>
      <x:c r="N255" s="21" t="n">
        <x:f>ROUNDUP(K255/(L255*M255),0)</x:f>
        <x:v>58</x:v>
      </x:c>
      <x:c r="O255" s="18" t="n">
        <x:f>N255*INDEX('02 Cargo Classes'!$F$6:$F$15,MATCH(H255,'02 Cargo Classes'!$C$6:$C$15,0))*INDEX('02 Cargo Classes'!$H$6:$H$15,MATCH(H255,'02 Cargo Classes'!$C$6:$C$15,0))</x:f>
        <x:v>2958</x:v>
      </x:c>
      <x:c r="P255" s="11" t="n">
        <x:f>INDEX('02 Cargo Classes'!$I$6:$I$15,MATCH(H255,'02 Cargo Classes'!$C$6:$C$15,0))</x:f>
        <x:v>48</x:v>
      </x:c>
      <x:c r="Q255" s="11" t="str">
        <x:v>PKG-H-MAC</x:v>
      </x:c>
      <x:c r="R255" s="11" t="str">
        <x:v>Profile allocation; item BOM open</x:v>
      </x:c>
      <x:c r="S255" s="26"/>
      <x:c r="T255" s="26"/>
    </x:row>
    <x:row r="256">
      <x:c r="C256" s="11" t="str">
        <x:v>H-PHC-APL-45</x:v>
      </x:c>
      <x:c r="D256" s="11" t="str">
        <x:v>H-PHC</x:v>
      </x:c>
      <x:c r="E256" s="11" t="str">
        <x:v>Public-health control group</x:v>
      </x:c>
      <x:c r="F256" s="11" t="str">
        <x:v>Health Protection</x:v>
      </x:c>
      <x:c r="G256" s="11" t="str">
        <x:v>CLINICAL</x:v>
      </x:c>
      <x:c r="H256" s="11" t="str">
        <x:v>APL-45</x:v>
      </x:c>
      <x:c r="I256" s="18" t="n">
        <x:v>0.18</x:v>
      </x:c>
      <x:c r="J256" s="18" t="n">
        <x:f>INDEX('03 Formation Registry'!$J$6:$J$53,MATCH(D256,'03 Formation Registry'!$C$6:$C$53,0))</x:f>
        <x:v>2625</x:v>
      </x:c>
      <x:c r="K256" s="18" t="n">
        <x:f>I256*J256</x:f>
        <x:v>472.5</x:v>
      </x:c>
      <x:c r="L256" s="18" t="n">
        <x:f>INDEX('02 Cargo Classes'!$E$6:$E$15,MATCH(H256,'02 Cargo Classes'!$C$6:$C$15,0))</x:f>
        <x:v>4.5</x:v>
      </x:c>
      <x:c r="M256" s="18" t="n">
        <x:f>INDEX('02 Cargo Classes'!$G$6:$G$15,MATCH(H256,'02 Cargo Classes'!$C$6:$C$15,0))</x:f>
        <x:v>0.85</x:v>
      </x:c>
      <x:c r="N256" s="21" t="n">
        <x:f>ROUNDUP(K256/(L256*M256),0)</x:f>
        <x:v>124</x:v>
      </x:c>
      <x:c r="O256" s="18" t="n">
        <x:f>N256*INDEX('02 Cargo Classes'!$F$6:$F$15,MATCH(H256,'02 Cargo Classes'!$C$6:$C$15,0))*INDEX('02 Cargo Classes'!$H$6:$H$15,MATCH(H256,'02 Cargo Classes'!$C$6:$C$15,0))</x:f>
        <x:v>930</x:v>
      </x:c>
      <x:c r="P256" s="11" t="n">
        <x:f>INDEX('02 Cargo Classes'!$I$6:$I$15,MATCH(H256,'02 Cargo Classes'!$C$6:$C$15,0))</x:f>
        <x:v>24</x:v>
      </x:c>
      <x:c r="Q256" s="11" t="str">
        <x:v>PKG-H-PHC</x:v>
      </x:c>
      <x:c r="R256" s="11" t="str">
        <x:v>Profile allocation; item BOM open</x:v>
      </x:c>
      <x:c r="S256" s="26"/>
      <x:c r="T256" s="26"/>
    </x:row>
    <x:row r="257">
      <x:c r="C257" s="11" t="str">
        <x:v>H-PHC-ISO-18</x:v>
      </x:c>
      <x:c r="D257" s="11" t="str">
        <x:v>H-PHC</x:v>
      </x:c>
      <x:c r="E257" s="11" t="str">
        <x:v>Public-health control group</x:v>
      </x:c>
      <x:c r="F257" s="11" t="str">
        <x:v>Health Protection</x:v>
      </x:c>
      <x:c r="G257" s="11" t="str">
        <x:v>CLINICAL</x:v>
      </x:c>
      <x:c r="H257" s="11" t="str">
        <x:v>ISO-18</x:v>
      </x:c>
      <x:c r="I257" s="18" t="n">
        <x:v>0.21</x:v>
      </x:c>
      <x:c r="J257" s="18" t="n">
        <x:f>INDEX('03 Formation Registry'!$J$6:$J$53,MATCH(D257,'03 Formation Registry'!$C$6:$C$53,0))</x:f>
        <x:v>2625</x:v>
      </x:c>
      <x:c r="K257" s="18" t="n">
        <x:f>I257*J257</x:f>
        <x:v>551.25</x:v>
      </x:c>
      <x:c r="L257" s="18" t="n">
        <x:f>INDEX('02 Cargo Classes'!$E$6:$E$15,MATCH(H257,'02 Cargo Classes'!$C$6:$C$15,0))</x:f>
        <x:v>18</x:v>
      </x:c>
      <x:c r="M257" s="18" t="n">
        <x:f>INDEX('02 Cargo Classes'!$G$6:$G$15,MATCH(H257,'02 Cargo Classes'!$C$6:$C$15,0))</x:f>
        <x:v>0.85</x:v>
      </x:c>
      <x:c r="N257" s="21" t="n">
        <x:f>ROUNDUP(K257/(L257*M257),0)</x:f>
        <x:v>37</x:v>
      </x:c>
      <x:c r="O257" s="18" t="n">
        <x:f>N257*INDEX('02 Cargo Classes'!$F$6:$F$15,MATCH(H257,'02 Cargo Classes'!$C$6:$C$15,0))*INDEX('02 Cargo Classes'!$H$6:$H$15,MATCH(H257,'02 Cargo Classes'!$C$6:$C$15,0))</x:f>
        <x:v>976.8000000000001</x:v>
      </x:c>
      <x:c r="P257" s="11" t="n">
        <x:f>INDEX('02 Cargo Classes'!$I$6:$I$15,MATCH(H257,'02 Cargo Classes'!$C$6:$C$15,0))</x:f>
        <x:v>48</x:v>
      </x:c>
      <x:c r="Q257" s="11" t="str">
        <x:v>PKG-H-PHC</x:v>
      </x:c>
      <x:c r="R257" s="11" t="str">
        <x:v>Profile allocation; item BOM open</x:v>
      </x:c>
      <x:c r="S257" s="26"/>
      <x:c r="T257" s="26"/>
    </x:row>
    <x:row r="258">
      <x:c r="C258" s="11" t="str">
        <x:v>H-PHC-COL-12</x:v>
      </x:c>
      <x:c r="D258" s="11" t="str">
        <x:v>H-PHC</x:v>
      </x:c>
      <x:c r="E258" s="11" t="str">
        <x:v>Public-health control group</x:v>
      </x:c>
      <x:c r="F258" s="11" t="str">
        <x:v>Health Protection</x:v>
      </x:c>
      <x:c r="G258" s="11" t="str">
        <x:v>CLINICAL</x:v>
      </x:c>
      <x:c r="H258" s="11" t="str">
        <x:v>COL-12</x:v>
      </x:c>
      <x:c r="I258" s="18" t="n">
        <x:v>0.18</x:v>
      </x:c>
      <x:c r="J258" s="18" t="n">
        <x:f>INDEX('03 Formation Registry'!$J$6:$J$53,MATCH(D258,'03 Formation Registry'!$C$6:$C$53,0))</x:f>
        <x:v>2625</x:v>
      </x:c>
      <x:c r="K258" s="18" t="n">
        <x:f>I258*J258</x:f>
        <x:v>472.5</x:v>
      </x:c>
      <x:c r="L258" s="18" t="n">
        <x:f>INDEX('02 Cargo Classes'!$E$6:$E$15,MATCH(H258,'02 Cargo Classes'!$C$6:$C$15,0))</x:f>
        <x:v>12</x:v>
      </x:c>
      <x:c r="M258" s="18" t="n">
        <x:f>INDEX('02 Cargo Classes'!$G$6:$G$15,MATCH(H258,'02 Cargo Classes'!$C$6:$C$15,0))</x:f>
        <x:v>0.8</x:v>
      </x:c>
      <x:c r="N258" s="21" t="n">
        <x:f>ROUNDUP(K258/(L258*M258),0)</x:f>
        <x:v>50</x:v>
      </x:c>
      <x:c r="O258" s="18" t="n">
        <x:f>N258*INDEX('02 Cargo Classes'!$F$6:$F$15,MATCH(H258,'02 Cargo Classes'!$C$6:$C$15,0))*INDEX('02 Cargo Classes'!$H$6:$H$15,MATCH(H258,'02 Cargo Classes'!$C$6:$C$15,0))</x:f>
        <x:v>1320</x:v>
      </x:c>
      <x:c r="P258" s="11" t="n">
        <x:f>INDEX('02 Cargo Classes'!$I$6:$I$15,MATCH(H258,'02 Cargo Classes'!$C$6:$C$15,0))</x:f>
        <x:v>24</x:v>
      </x:c>
      <x:c r="Q258" s="11" t="str">
        <x:v>PKG-H-PHC</x:v>
      </x:c>
      <x:c r="R258" s="11" t="str">
        <x:v>Profile allocation; item BOM open</x:v>
      </x:c>
      <x:c r="S258" s="26"/>
      <x:c r="T258" s="26"/>
    </x:row>
    <x:row r="259">
      <x:c r="C259" s="11" t="str">
        <x:v>H-PHC-BAT-22</x:v>
      </x:c>
      <x:c r="D259" s="11" t="str">
        <x:v>H-PHC</x:v>
      </x:c>
      <x:c r="E259" s="11" t="str">
        <x:v>Public-health control group</x:v>
      </x:c>
      <x:c r="F259" s="11" t="str">
        <x:v>Health Protection</x:v>
      </x:c>
      <x:c r="G259" s="11" t="str">
        <x:v>CLINICAL</x:v>
      </x:c>
      <x:c r="H259" s="11" t="str">
        <x:v>BAT-22</x:v>
      </x:c>
      <x:c r="I259" s="18" t="n">
        <x:v>0.08</x:v>
      </x:c>
      <x:c r="J259" s="18" t="n">
        <x:f>INDEX('03 Formation Registry'!$J$6:$J$53,MATCH(D259,'03 Formation Registry'!$C$6:$C$53,0))</x:f>
        <x:v>2625</x:v>
      </x:c>
      <x:c r="K259" s="18" t="n">
        <x:f>I259*J259</x:f>
        <x:v>210</x:v>
      </x:c>
      <x:c r="L259" s="18" t="n">
        <x:f>INDEX('02 Cargo Classes'!$E$6:$E$15,MATCH(H259,'02 Cargo Classes'!$C$6:$C$15,0))</x:f>
        <x:v>22</x:v>
      </x:c>
      <x:c r="M259" s="18" t="n">
        <x:f>INDEX('02 Cargo Classes'!$G$6:$G$15,MATCH(H259,'02 Cargo Classes'!$C$6:$C$15,0))</x:f>
        <x:v>0.8</x:v>
      </x:c>
      <x:c r="N259" s="21" t="n">
        <x:f>ROUNDUP(K259/(L259*M259),0)</x:f>
        <x:v>12</x:v>
      </x:c>
      <x:c r="O259" s="18" t="n">
        <x:f>N259*INDEX('02 Cargo Classes'!$F$6:$F$15,MATCH(H259,'02 Cargo Classes'!$C$6:$C$15,0))*INDEX('02 Cargo Classes'!$H$6:$H$15,MATCH(H259,'02 Cargo Classes'!$C$6:$C$15,0))</x:f>
        <x:v>316.8</x:v>
      </x:c>
      <x:c r="P259" s="11" t="n">
        <x:f>INDEX('02 Cargo Classes'!$I$6:$I$15,MATCH(H259,'02 Cargo Classes'!$C$6:$C$15,0))</x:f>
        <x:v>48</x:v>
      </x:c>
      <x:c r="Q259" s="11" t="str">
        <x:v>PKG-H-PHC</x:v>
      </x:c>
      <x:c r="R259" s="11" t="str">
        <x:v>Profile allocation; item BOM open</x:v>
      </x:c>
      <x:c r="S259" s="26"/>
      <x:c r="T259" s="26"/>
    </x:row>
    <x:row r="260">
      <x:c r="C260" s="11" t="str">
        <x:v>H-PHC-TNK-20</x:v>
      </x:c>
      <x:c r="D260" s="11" t="str">
        <x:v>H-PHC</x:v>
      </x:c>
      <x:c r="E260" s="11" t="str">
        <x:v>Public-health control group</x:v>
      </x:c>
      <x:c r="F260" s="11" t="str">
        <x:v>Health Protection</x:v>
      </x:c>
      <x:c r="G260" s="11" t="str">
        <x:v>CLINICAL</x:v>
      </x:c>
      <x:c r="H260" s="11" t="str">
        <x:v>TNK-20</x:v>
      </x:c>
      <x:c r="I260" s="18" t="n">
        <x:v>0.06</x:v>
      </x:c>
      <x:c r="J260" s="18" t="n">
        <x:f>INDEX('03 Formation Registry'!$J$6:$J$53,MATCH(D260,'03 Formation Registry'!$C$6:$C$53,0))</x:f>
        <x:v>2625</x:v>
      </x:c>
      <x:c r="K260" s="18" t="n">
        <x:f>I260*J260</x:f>
        <x:v>157.5</x:v>
      </x:c>
      <x:c r="L260" s="18" t="n">
        <x:f>INDEX('02 Cargo Classes'!$E$6:$E$15,MATCH(H260,'02 Cargo Classes'!$C$6:$C$15,0))</x:f>
        <x:v>20</x:v>
      </x:c>
      <x:c r="M260" s="18" t="n">
        <x:f>INDEX('02 Cargo Classes'!$G$6:$G$15,MATCH(H260,'02 Cargo Classes'!$C$6:$C$15,0))</x:f>
        <x:v>0.85</x:v>
      </x:c>
      <x:c r="N260" s="21" t="n">
        <x:f>ROUNDUP(K260/(L260*M260),0)</x:f>
        <x:v>10</x:v>
      </x:c>
      <x:c r="O260" s="18" t="n">
        <x:f>N260*INDEX('02 Cargo Classes'!$F$6:$F$15,MATCH(H260,'02 Cargo Classes'!$C$6:$C$15,0))*INDEX('02 Cargo Classes'!$H$6:$H$15,MATCH(H260,'02 Cargo Classes'!$C$6:$C$15,0))</x:f>
        <x:v>212.5</x:v>
      </x:c>
      <x:c r="P260" s="11" t="n">
        <x:f>INDEX('02 Cargo Classes'!$I$6:$I$15,MATCH(H260,'02 Cargo Classes'!$C$6:$C$15,0))</x:f>
        <x:v>48</x:v>
      </x:c>
      <x:c r="Q260" s="11" t="str">
        <x:v>PKG-H-PHC</x:v>
      </x:c>
      <x:c r="R260" s="11" t="str">
        <x:v>Profile allocation; item BOM open</x:v>
      </x:c>
      <x:c r="S260" s="26"/>
      <x:c r="T260" s="26"/>
    </x:row>
    <x:row r="261">
      <x:c r="C261" s="11" t="str">
        <x:v>H-PHC-FLR-24</x:v>
      </x:c>
      <x:c r="D261" s="11" t="str">
        <x:v>H-PHC</x:v>
      </x:c>
      <x:c r="E261" s="11" t="str">
        <x:v>Public-health control group</x:v>
      </x:c>
      <x:c r="F261" s="11" t="str">
        <x:v>Health Protection</x:v>
      </x:c>
      <x:c r="G261" s="11" t="str">
        <x:v>CLINICAL</x:v>
      </x:c>
      <x:c r="H261" s="11" t="str">
        <x:v>FLR-24</x:v>
      </x:c>
      <x:c r="I261" s="18" t="n">
        <x:v>0.05</x:v>
      </x:c>
      <x:c r="J261" s="18" t="n">
        <x:f>INDEX('03 Formation Registry'!$J$6:$J$53,MATCH(D261,'03 Formation Registry'!$C$6:$C$53,0))</x:f>
        <x:v>2625</x:v>
      </x:c>
      <x:c r="K261" s="18" t="n">
        <x:f>I261*J261</x:f>
        <x:v>131.25</x:v>
      </x:c>
      <x:c r="L261" s="18" t="n">
        <x:f>INDEX('02 Cargo Classes'!$E$6:$E$15,MATCH(H261,'02 Cargo Classes'!$C$6:$C$15,0))</x:f>
        <x:v>24</x:v>
      </x:c>
      <x:c r="M261" s="18" t="n">
        <x:f>INDEX('02 Cargo Classes'!$G$6:$G$15,MATCH(H261,'02 Cargo Classes'!$C$6:$C$15,0))</x:f>
        <x:v>0.85</x:v>
      </x:c>
      <x:c r="N261" s="21" t="n">
        <x:f>ROUNDUP(K261/(L261*M261),0)</x:f>
        <x:v>7</x:v>
      </x:c>
      <x:c r="O261" s="18" t="n">
        <x:f>N261*INDEX('02 Cargo Classes'!$F$6:$F$15,MATCH(H261,'02 Cargo Classes'!$C$6:$C$15,0))*INDEX('02 Cargo Classes'!$H$6:$H$15,MATCH(H261,'02 Cargo Classes'!$C$6:$C$15,0))</x:f>
        <x:v>224</x:v>
      </x:c>
      <x:c r="P261" s="11" t="n">
        <x:f>INDEX('02 Cargo Classes'!$I$6:$I$15,MATCH(H261,'02 Cargo Classes'!$C$6:$C$15,0))</x:f>
        <x:v>48</x:v>
      </x:c>
      <x:c r="Q261" s="11" t="str">
        <x:v>PKG-H-PHC</x:v>
      </x:c>
      <x:c r="R261" s="11" t="str">
        <x:v>Profile allocation; item BOM open</x:v>
      </x:c>
      <x:c r="S261" s="26"/>
      <x:c r="T261" s="26"/>
    </x:row>
    <x:row r="262">
      <x:c r="C262" s="11" t="str">
        <x:v>H-PHC-ROL-30</x:v>
      </x:c>
      <x:c r="D262" s="11" t="str">
        <x:v>H-PHC</x:v>
      </x:c>
      <x:c r="E262" s="11" t="str">
        <x:v>Public-health control group</x:v>
      </x:c>
      <x:c r="F262" s="11" t="str">
        <x:v>Health Protection</x:v>
      </x:c>
      <x:c r="G262" s="11" t="str">
        <x:v>CLINICAL</x:v>
      </x:c>
      <x:c r="H262" s="11" t="str">
        <x:v>ROL-30</x:v>
      </x:c>
      <x:c r="I262" s="18" t="n">
        <x:v>0.1</x:v>
      </x:c>
      <x:c r="J262" s="18" t="n">
        <x:f>INDEX('03 Formation Registry'!$J$6:$J$53,MATCH(D262,'03 Formation Registry'!$C$6:$C$53,0))</x:f>
        <x:v>2625</x:v>
      </x:c>
      <x:c r="K262" s="18" t="n">
        <x:f>I262*J262</x:f>
        <x:v>262.5</x:v>
      </x:c>
      <x:c r="L262" s="18" t="n">
        <x:f>INDEX('02 Cargo Classes'!$E$6:$E$15,MATCH(H262,'02 Cargo Classes'!$C$6:$C$15,0))</x:f>
        <x:v>30</x:v>
      </x:c>
      <x:c r="M262" s="18" t="n">
        <x:f>INDEX('02 Cargo Classes'!$G$6:$G$15,MATCH(H262,'02 Cargo Classes'!$C$6:$C$15,0))</x:f>
        <x:v>0.8</x:v>
      </x:c>
      <x:c r="N262" s="21" t="n">
        <x:f>ROUNDUP(K262/(L262*M262),0)</x:f>
        <x:v>11</x:v>
      </x:c>
      <x:c r="O262" s="18" t="n">
        <x:f>N262*INDEX('02 Cargo Classes'!$F$6:$F$15,MATCH(H262,'02 Cargo Classes'!$C$6:$C$15,0))*INDEX('02 Cargo Classes'!$H$6:$H$15,MATCH(H262,'02 Cargo Classes'!$C$6:$C$15,0))</x:f>
        <x:v>701.25</x:v>
      </x:c>
      <x:c r="P262" s="11" t="n">
        <x:f>INDEX('02 Cargo Classes'!$I$6:$I$15,MATCH(H262,'02 Cargo Classes'!$C$6:$C$15,0))</x:f>
        <x:v>48</x:v>
      </x:c>
      <x:c r="Q262" s="11" t="str">
        <x:v>PKG-H-PHC</x:v>
      </x:c>
      <x:c r="R262" s="11" t="str">
        <x:v>Profile allocation; item BOM open</x:v>
      </x:c>
      <x:c r="S262" s="26"/>
      <x:c r="T262" s="26"/>
    </x:row>
    <x:row r="263">
      <x:c r="C263" s="11" t="str">
        <x:v>H-PHC-BLK-08</x:v>
      </x:c>
      <x:c r="D263" s="11" t="str">
        <x:v>H-PHC</x:v>
      </x:c>
      <x:c r="E263" s="11" t="str">
        <x:v>Public-health control group</x:v>
      </x:c>
      <x:c r="F263" s="11" t="str">
        <x:v>Health Protection</x:v>
      </x:c>
      <x:c r="G263" s="11" t="str">
        <x:v>CLINICAL</x:v>
      </x:c>
      <x:c r="H263" s="11" t="str">
        <x:v>BLK-08</x:v>
      </x:c>
      <x:c r="I263" s="18" t="n">
        <x:v>0.14</x:v>
      </x:c>
      <x:c r="J263" s="18" t="n">
        <x:f>INDEX('03 Formation Registry'!$J$6:$J$53,MATCH(D263,'03 Formation Registry'!$C$6:$C$53,0))</x:f>
        <x:v>2625</x:v>
      </x:c>
      <x:c r="K263" s="18" t="n">
        <x:f>I263*J263</x:f>
        <x:v>367.50000000000006</x:v>
      </x:c>
      <x:c r="L263" s="18" t="n">
        <x:f>INDEX('02 Cargo Classes'!$E$6:$E$15,MATCH(H263,'02 Cargo Classes'!$C$6:$C$15,0))</x:f>
        <x:v>8</x:v>
      </x:c>
      <x:c r="M263" s="18" t="n">
        <x:f>INDEX('02 Cargo Classes'!$G$6:$G$15,MATCH(H263,'02 Cargo Classes'!$C$6:$C$15,0))</x:f>
        <x:v>0.8</x:v>
      </x:c>
      <x:c r="N263" s="21" t="n">
        <x:f>ROUNDUP(K263/(L263*M263),0)</x:f>
        <x:v>58</x:v>
      </x:c>
      <x:c r="O263" s="18" t="n">
        <x:f>N263*INDEX('02 Cargo Classes'!$F$6:$F$15,MATCH(H263,'02 Cargo Classes'!$C$6:$C$15,0))*INDEX('02 Cargo Classes'!$H$6:$H$15,MATCH(H263,'02 Cargo Classes'!$C$6:$C$15,0))</x:f>
        <x:v>2958</x:v>
      </x:c>
      <x:c r="P263" s="11" t="n">
        <x:f>INDEX('02 Cargo Classes'!$I$6:$I$15,MATCH(H263,'02 Cargo Classes'!$C$6:$C$15,0))</x:f>
        <x:v>48</x:v>
      </x:c>
      <x:c r="Q263" s="11" t="str">
        <x:v>PKG-H-PHC</x:v>
      </x:c>
      <x:c r="R263" s="11" t="str">
        <x:v>Profile allocation; item BOM open</x:v>
      </x:c>
      <x:c r="S263" s="26"/>
      <x:c r="T263" s="26"/>
    </x:row>
    <x:row r="264">
      <x:c r="C264" s="11" t="str">
        <x:v>H-HWR-APL-45</x:v>
      </x:c>
      <x:c r="D264" s="11" t="str">
        <x:v>H-HWR</x:v>
      </x:c>
      <x:c r="E264" s="11" t="str">
        <x:v>Health workforce replacement group</x:v>
      </x:c>
      <x:c r="F264" s="11" t="str">
        <x:v>Health Protection</x:v>
      </x:c>
      <x:c r="G264" s="11" t="str">
        <x:v>CLINICAL</x:v>
      </x:c>
      <x:c r="H264" s="11" t="str">
        <x:v>APL-45</x:v>
      </x:c>
      <x:c r="I264" s="18" t="n">
        <x:v>0.18</x:v>
      </x:c>
      <x:c r="J264" s="18" t="n">
        <x:f>INDEX('03 Formation Registry'!$J$6:$J$53,MATCH(D264,'03 Formation Registry'!$C$6:$C$53,0))</x:f>
        <x:v>2625</x:v>
      </x:c>
      <x:c r="K264" s="18" t="n">
        <x:f>I264*J264</x:f>
        <x:v>472.5</x:v>
      </x:c>
      <x:c r="L264" s="18" t="n">
        <x:f>INDEX('02 Cargo Classes'!$E$6:$E$15,MATCH(H264,'02 Cargo Classes'!$C$6:$C$15,0))</x:f>
        <x:v>4.5</x:v>
      </x:c>
      <x:c r="M264" s="18" t="n">
        <x:f>INDEX('02 Cargo Classes'!$G$6:$G$15,MATCH(H264,'02 Cargo Classes'!$C$6:$C$15,0))</x:f>
        <x:v>0.85</x:v>
      </x:c>
      <x:c r="N264" s="21" t="n">
        <x:f>ROUNDUP(K264/(L264*M264),0)</x:f>
        <x:v>124</x:v>
      </x:c>
      <x:c r="O264" s="18" t="n">
        <x:f>N264*INDEX('02 Cargo Classes'!$F$6:$F$15,MATCH(H264,'02 Cargo Classes'!$C$6:$C$15,0))*INDEX('02 Cargo Classes'!$H$6:$H$15,MATCH(H264,'02 Cargo Classes'!$C$6:$C$15,0))</x:f>
        <x:v>930</x:v>
      </x:c>
      <x:c r="P264" s="11" t="n">
        <x:f>INDEX('02 Cargo Classes'!$I$6:$I$15,MATCH(H264,'02 Cargo Classes'!$C$6:$C$15,0))</x:f>
        <x:v>24</x:v>
      </x:c>
      <x:c r="Q264" s="11" t="str">
        <x:v>PKG-H-HWR</x:v>
      </x:c>
      <x:c r="R264" s="11" t="str">
        <x:v>Profile allocation; item BOM open</x:v>
      </x:c>
      <x:c r="S264" s="26"/>
      <x:c r="T264" s="26"/>
    </x:row>
    <x:row r="265">
      <x:c r="C265" s="11" t="str">
        <x:v>H-HWR-ISO-18</x:v>
      </x:c>
      <x:c r="D265" s="11" t="str">
        <x:v>H-HWR</x:v>
      </x:c>
      <x:c r="E265" s="11" t="str">
        <x:v>Health workforce replacement group</x:v>
      </x:c>
      <x:c r="F265" s="11" t="str">
        <x:v>Health Protection</x:v>
      </x:c>
      <x:c r="G265" s="11" t="str">
        <x:v>CLINICAL</x:v>
      </x:c>
      <x:c r="H265" s="11" t="str">
        <x:v>ISO-18</x:v>
      </x:c>
      <x:c r="I265" s="18" t="n">
        <x:v>0.21</x:v>
      </x:c>
      <x:c r="J265" s="18" t="n">
        <x:f>INDEX('03 Formation Registry'!$J$6:$J$53,MATCH(D265,'03 Formation Registry'!$C$6:$C$53,0))</x:f>
        <x:v>2625</x:v>
      </x:c>
      <x:c r="K265" s="18" t="n">
        <x:f>I265*J265</x:f>
        <x:v>551.25</x:v>
      </x:c>
      <x:c r="L265" s="18" t="n">
        <x:f>INDEX('02 Cargo Classes'!$E$6:$E$15,MATCH(H265,'02 Cargo Classes'!$C$6:$C$15,0))</x:f>
        <x:v>18</x:v>
      </x:c>
      <x:c r="M265" s="18" t="n">
        <x:f>INDEX('02 Cargo Classes'!$G$6:$G$15,MATCH(H265,'02 Cargo Classes'!$C$6:$C$15,0))</x:f>
        <x:v>0.85</x:v>
      </x:c>
      <x:c r="N265" s="21" t="n">
        <x:f>ROUNDUP(K265/(L265*M265),0)</x:f>
        <x:v>37</x:v>
      </x:c>
      <x:c r="O265" s="18" t="n">
        <x:f>N265*INDEX('02 Cargo Classes'!$F$6:$F$15,MATCH(H265,'02 Cargo Classes'!$C$6:$C$15,0))*INDEX('02 Cargo Classes'!$H$6:$H$15,MATCH(H265,'02 Cargo Classes'!$C$6:$C$15,0))</x:f>
        <x:v>976.8000000000001</x:v>
      </x:c>
      <x:c r="P265" s="11" t="n">
        <x:f>INDEX('02 Cargo Classes'!$I$6:$I$15,MATCH(H265,'02 Cargo Classes'!$C$6:$C$15,0))</x:f>
        <x:v>48</x:v>
      </x:c>
      <x:c r="Q265" s="11" t="str">
        <x:v>PKG-H-HWR</x:v>
      </x:c>
      <x:c r="R265" s="11" t="str">
        <x:v>Profile allocation; item BOM open</x:v>
      </x:c>
      <x:c r="S265" s="26"/>
      <x:c r="T265" s="26"/>
    </x:row>
    <x:row r="266">
      <x:c r="C266" s="11" t="str">
        <x:v>H-HWR-COL-12</x:v>
      </x:c>
      <x:c r="D266" s="11" t="str">
        <x:v>H-HWR</x:v>
      </x:c>
      <x:c r="E266" s="11" t="str">
        <x:v>Health workforce replacement group</x:v>
      </x:c>
      <x:c r="F266" s="11" t="str">
        <x:v>Health Protection</x:v>
      </x:c>
      <x:c r="G266" s="11" t="str">
        <x:v>CLINICAL</x:v>
      </x:c>
      <x:c r="H266" s="11" t="str">
        <x:v>COL-12</x:v>
      </x:c>
      <x:c r="I266" s="18" t="n">
        <x:v>0.18</x:v>
      </x:c>
      <x:c r="J266" s="18" t="n">
        <x:f>INDEX('03 Formation Registry'!$J$6:$J$53,MATCH(D266,'03 Formation Registry'!$C$6:$C$53,0))</x:f>
        <x:v>2625</x:v>
      </x:c>
      <x:c r="K266" s="18" t="n">
        <x:f>I266*J266</x:f>
        <x:v>472.5</x:v>
      </x:c>
      <x:c r="L266" s="18" t="n">
        <x:f>INDEX('02 Cargo Classes'!$E$6:$E$15,MATCH(H266,'02 Cargo Classes'!$C$6:$C$15,0))</x:f>
        <x:v>12</x:v>
      </x:c>
      <x:c r="M266" s="18" t="n">
        <x:f>INDEX('02 Cargo Classes'!$G$6:$G$15,MATCH(H266,'02 Cargo Classes'!$C$6:$C$15,0))</x:f>
        <x:v>0.8</x:v>
      </x:c>
      <x:c r="N266" s="21" t="n">
        <x:f>ROUNDUP(K266/(L266*M266),0)</x:f>
        <x:v>50</x:v>
      </x:c>
      <x:c r="O266" s="18" t="n">
        <x:f>N266*INDEX('02 Cargo Classes'!$F$6:$F$15,MATCH(H266,'02 Cargo Classes'!$C$6:$C$15,0))*INDEX('02 Cargo Classes'!$H$6:$H$15,MATCH(H266,'02 Cargo Classes'!$C$6:$C$15,0))</x:f>
        <x:v>1320</x:v>
      </x:c>
      <x:c r="P266" s="11" t="n">
        <x:f>INDEX('02 Cargo Classes'!$I$6:$I$15,MATCH(H266,'02 Cargo Classes'!$C$6:$C$15,0))</x:f>
        <x:v>24</x:v>
      </x:c>
      <x:c r="Q266" s="11" t="str">
        <x:v>PKG-H-HWR</x:v>
      </x:c>
      <x:c r="R266" s="11" t="str">
        <x:v>Profile allocation; item BOM open</x:v>
      </x:c>
      <x:c r="S266" s="26"/>
      <x:c r="T266" s="26"/>
    </x:row>
    <x:row r="267">
      <x:c r="C267" s="11" t="str">
        <x:v>H-HWR-BAT-22</x:v>
      </x:c>
      <x:c r="D267" s="11" t="str">
        <x:v>H-HWR</x:v>
      </x:c>
      <x:c r="E267" s="11" t="str">
        <x:v>Health workforce replacement group</x:v>
      </x:c>
      <x:c r="F267" s="11" t="str">
        <x:v>Health Protection</x:v>
      </x:c>
      <x:c r="G267" s="11" t="str">
        <x:v>CLINICAL</x:v>
      </x:c>
      <x:c r="H267" s="11" t="str">
        <x:v>BAT-22</x:v>
      </x:c>
      <x:c r="I267" s="18" t="n">
        <x:v>0.08</x:v>
      </x:c>
      <x:c r="J267" s="18" t="n">
        <x:f>INDEX('03 Formation Registry'!$J$6:$J$53,MATCH(D267,'03 Formation Registry'!$C$6:$C$53,0))</x:f>
        <x:v>2625</x:v>
      </x:c>
      <x:c r="K267" s="18" t="n">
        <x:f>I267*J267</x:f>
        <x:v>210</x:v>
      </x:c>
      <x:c r="L267" s="18" t="n">
        <x:f>INDEX('02 Cargo Classes'!$E$6:$E$15,MATCH(H267,'02 Cargo Classes'!$C$6:$C$15,0))</x:f>
        <x:v>22</x:v>
      </x:c>
      <x:c r="M267" s="18" t="n">
        <x:f>INDEX('02 Cargo Classes'!$G$6:$G$15,MATCH(H267,'02 Cargo Classes'!$C$6:$C$15,0))</x:f>
        <x:v>0.8</x:v>
      </x:c>
      <x:c r="N267" s="21" t="n">
        <x:f>ROUNDUP(K267/(L267*M267),0)</x:f>
        <x:v>12</x:v>
      </x:c>
      <x:c r="O267" s="18" t="n">
        <x:f>N267*INDEX('02 Cargo Classes'!$F$6:$F$15,MATCH(H267,'02 Cargo Classes'!$C$6:$C$15,0))*INDEX('02 Cargo Classes'!$H$6:$H$15,MATCH(H267,'02 Cargo Classes'!$C$6:$C$15,0))</x:f>
        <x:v>316.8</x:v>
      </x:c>
      <x:c r="P267" s="11" t="n">
        <x:f>INDEX('02 Cargo Classes'!$I$6:$I$15,MATCH(H267,'02 Cargo Classes'!$C$6:$C$15,0))</x:f>
        <x:v>48</x:v>
      </x:c>
      <x:c r="Q267" s="11" t="str">
        <x:v>PKG-H-HWR</x:v>
      </x:c>
      <x:c r="R267" s="11" t="str">
        <x:v>Profile allocation; item BOM open</x:v>
      </x:c>
      <x:c r="S267" s="26"/>
      <x:c r="T267" s="26"/>
    </x:row>
    <x:row r="268">
      <x:c r="C268" s="11" t="str">
        <x:v>H-HWR-TNK-20</x:v>
      </x:c>
      <x:c r="D268" s="11" t="str">
        <x:v>H-HWR</x:v>
      </x:c>
      <x:c r="E268" s="11" t="str">
        <x:v>Health workforce replacement group</x:v>
      </x:c>
      <x:c r="F268" s="11" t="str">
        <x:v>Health Protection</x:v>
      </x:c>
      <x:c r="G268" s="11" t="str">
        <x:v>CLINICAL</x:v>
      </x:c>
      <x:c r="H268" s="11" t="str">
        <x:v>TNK-20</x:v>
      </x:c>
      <x:c r="I268" s="18" t="n">
        <x:v>0.06</x:v>
      </x:c>
      <x:c r="J268" s="18" t="n">
        <x:f>INDEX('03 Formation Registry'!$J$6:$J$53,MATCH(D268,'03 Formation Registry'!$C$6:$C$53,0))</x:f>
        <x:v>2625</x:v>
      </x:c>
      <x:c r="K268" s="18" t="n">
        <x:f>I268*J268</x:f>
        <x:v>157.5</x:v>
      </x:c>
      <x:c r="L268" s="18" t="n">
        <x:f>INDEX('02 Cargo Classes'!$E$6:$E$15,MATCH(H268,'02 Cargo Classes'!$C$6:$C$15,0))</x:f>
        <x:v>20</x:v>
      </x:c>
      <x:c r="M268" s="18" t="n">
        <x:f>INDEX('02 Cargo Classes'!$G$6:$G$15,MATCH(H268,'02 Cargo Classes'!$C$6:$C$15,0))</x:f>
        <x:v>0.85</x:v>
      </x:c>
      <x:c r="N268" s="21" t="n">
        <x:f>ROUNDUP(K268/(L268*M268),0)</x:f>
        <x:v>10</x:v>
      </x:c>
      <x:c r="O268" s="18" t="n">
        <x:f>N268*INDEX('02 Cargo Classes'!$F$6:$F$15,MATCH(H268,'02 Cargo Classes'!$C$6:$C$15,0))*INDEX('02 Cargo Classes'!$H$6:$H$15,MATCH(H268,'02 Cargo Classes'!$C$6:$C$15,0))</x:f>
        <x:v>212.5</x:v>
      </x:c>
      <x:c r="P268" s="11" t="n">
        <x:f>INDEX('02 Cargo Classes'!$I$6:$I$15,MATCH(H268,'02 Cargo Classes'!$C$6:$C$15,0))</x:f>
        <x:v>48</x:v>
      </x:c>
      <x:c r="Q268" s="11" t="str">
        <x:v>PKG-H-HWR</x:v>
      </x:c>
      <x:c r="R268" s="11" t="str">
        <x:v>Profile allocation; item BOM open</x:v>
      </x:c>
      <x:c r="S268" s="26"/>
      <x:c r="T268" s="26"/>
    </x:row>
    <x:row r="269">
      <x:c r="C269" s="11" t="str">
        <x:v>H-HWR-FLR-24</x:v>
      </x:c>
      <x:c r="D269" s="11" t="str">
        <x:v>H-HWR</x:v>
      </x:c>
      <x:c r="E269" s="11" t="str">
        <x:v>Health workforce replacement group</x:v>
      </x:c>
      <x:c r="F269" s="11" t="str">
        <x:v>Health Protection</x:v>
      </x:c>
      <x:c r="G269" s="11" t="str">
        <x:v>CLINICAL</x:v>
      </x:c>
      <x:c r="H269" s="11" t="str">
        <x:v>FLR-24</x:v>
      </x:c>
      <x:c r="I269" s="18" t="n">
        <x:v>0.05</x:v>
      </x:c>
      <x:c r="J269" s="18" t="n">
        <x:f>INDEX('03 Formation Registry'!$J$6:$J$53,MATCH(D269,'03 Formation Registry'!$C$6:$C$53,0))</x:f>
        <x:v>2625</x:v>
      </x:c>
      <x:c r="K269" s="18" t="n">
        <x:f>I269*J269</x:f>
        <x:v>131.25</x:v>
      </x:c>
      <x:c r="L269" s="18" t="n">
        <x:f>INDEX('02 Cargo Classes'!$E$6:$E$15,MATCH(H269,'02 Cargo Classes'!$C$6:$C$15,0))</x:f>
        <x:v>24</x:v>
      </x:c>
      <x:c r="M269" s="18" t="n">
        <x:f>INDEX('02 Cargo Classes'!$G$6:$G$15,MATCH(H269,'02 Cargo Classes'!$C$6:$C$15,0))</x:f>
        <x:v>0.85</x:v>
      </x:c>
      <x:c r="N269" s="21" t="n">
        <x:f>ROUNDUP(K269/(L269*M269),0)</x:f>
        <x:v>7</x:v>
      </x:c>
      <x:c r="O269" s="18" t="n">
        <x:f>N269*INDEX('02 Cargo Classes'!$F$6:$F$15,MATCH(H269,'02 Cargo Classes'!$C$6:$C$15,0))*INDEX('02 Cargo Classes'!$H$6:$H$15,MATCH(H269,'02 Cargo Classes'!$C$6:$C$15,0))</x:f>
        <x:v>224</x:v>
      </x:c>
      <x:c r="P269" s="11" t="n">
        <x:f>INDEX('02 Cargo Classes'!$I$6:$I$15,MATCH(H269,'02 Cargo Classes'!$C$6:$C$15,0))</x:f>
        <x:v>48</x:v>
      </x:c>
      <x:c r="Q269" s="11" t="str">
        <x:v>PKG-H-HWR</x:v>
      </x:c>
      <x:c r="R269" s="11" t="str">
        <x:v>Profile allocation; item BOM open</x:v>
      </x:c>
      <x:c r="S269" s="26"/>
      <x:c r="T269" s="26"/>
    </x:row>
    <x:row r="270">
      <x:c r="C270" s="11" t="str">
        <x:v>H-HWR-ROL-30</x:v>
      </x:c>
      <x:c r="D270" s="11" t="str">
        <x:v>H-HWR</x:v>
      </x:c>
      <x:c r="E270" s="11" t="str">
        <x:v>Health workforce replacement group</x:v>
      </x:c>
      <x:c r="F270" s="11" t="str">
        <x:v>Health Protection</x:v>
      </x:c>
      <x:c r="G270" s="11" t="str">
        <x:v>CLINICAL</x:v>
      </x:c>
      <x:c r="H270" s="11" t="str">
        <x:v>ROL-30</x:v>
      </x:c>
      <x:c r="I270" s="18" t="n">
        <x:v>0.1</x:v>
      </x:c>
      <x:c r="J270" s="18" t="n">
        <x:f>INDEX('03 Formation Registry'!$J$6:$J$53,MATCH(D270,'03 Formation Registry'!$C$6:$C$53,0))</x:f>
        <x:v>2625</x:v>
      </x:c>
      <x:c r="K270" s="18" t="n">
        <x:f>I270*J270</x:f>
        <x:v>262.5</x:v>
      </x:c>
      <x:c r="L270" s="18" t="n">
        <x:f>INDEX('02 Cargo Classes'!$E$6:$E$15,MATCH(H270,'02 Cargo Classes'!$C$6:$C$15,0))</x:f>
        <x:v>30</x:v>
      </x:c>
      <x:c r="M270" s="18" t="n">
        <x:f>INDEX('02 Cargo Classes'!$G$6:$G$15,MATCH(H270,'02 Cargo Classes'!$C$6:$C$15,0))</x:f>
        <x:v>0.8</x:v>
      </x:c>
      <x:c r="N270" s="21" t="n">
        <x:f>ROUNDUP(K270/(L270*M270),0)</x:f>
        <x:v>11</x:v>
      </x:c>
      <x:c r="O270" s="18" t="n">
        <x:f>N270*INDEX('02 Cargo Classes'!$F$6:$F$15,MATCH(H270,'02 Cargo Classes'!$C$6:$C$15,0))*INDEX('02 Cargo Classes'!$H$6:$H$15,MATCH(H270,'02 Cargo Classes'!$C$6:$C$15,0))</x:f>
        <x:v>701.25</x:v>
      </x:c>
      <x:c r="P270" s="11" t="n">
        <x:f>INDEX('02 Cargo Classes'!$I$6:$I$15,MATCH(H270,'02 Cargo Classes'!$C$6:$C$15,0))</x:f>
        <x:v>48</x:v>
      </x:c>
      <x:c r="Q270" s="11" t="str">
        <x:v>PKG-H-HWR</x:v>
      </x:c>
      <x:c r="R270" s="11" t="str">
        <x:v>Profile allocation; item BOM open</x:v>
      </x:c>
      <x:c r="S270" s="26"/>
      <x:c r="T270" s="26"/>
    </x:row>
    <x:row r="271">
      <x:c r="C271" s="11" t="str">
        <x:v>H-HWR-BLK-08</x:v>
      </x:c>
      <x:c r="D271" s="11" t="str">
        <x:v>H-HWR</x:v>
      </x:c>
      <x:c r="E271" s="11" t="str">
        <x:v>Health workforce replacement group</x:v>
      </x:c>
      <x:c r="F271" s="11" t="str">
        <x:v>Health Protection</x:v>
      </x:c>
      <x:c r="G271" s="11" t="str">
        <x:v>CLINICAL</x:v>
      </x:c>
      <x:c r="H271" s="11" t="str">
        <x:v>BLK-08</x:v>
      </x:c>
      <x:c r="I271" s="18" t="n">
        <x:v>0.14</x:v>
      </x:c>
      <x:c r="J271" s="18" t="n">
        <x:f>INDEX('03 Formation Registry'!$J$6:$J$53,MATCH(D271,'03 Formation Registry'!$C$6:$C$53,0))</x:f>
        <x:v>2625</x:v>
      </x:c>
      <x:c r="K271" s="18" t="n">
        <x:f>I271*J271</x:f>
        <x:v>367.50000000000006</x:v>
      </x:c>
      <x:c r="L271" s="18" t="n">
        <x:f>INDEX('02 Cargo Classes'!$E$6:$E$15,MATCH(H271,'02 Cargo Classes'!$C$6:$C$15,0))</x:f>
        <x:v>8</x:v>
      </x:c>
      <x:c r="M271" s="18" t="n">
        <x:f>INDEX('02 Cargo Classes'!$G$6:$G$15,MATCH(H271,'02 Cargo Classes'!$C$6:$C$15,0))</x:f>
        <x:v>0.8</x:v>
      </x:c>
      <x:c r="N271" s="21" t="n">
        <x:f>ROUNDUP(K271/(L271*M271),0)</x:f>
        <x:v>58</x:v>
      </x:c>
      <x:c r="O271" s="18" t="n">
        <x:f>N271*INDEX('02 Cargo Classes'!$F$6:$F$15,MATCH(H271,'02 Cargo Classes'!$C$6:$C$15,0))*INDEX('02 Cargo Classes'!$H$6:$H$15,MATCH(H271,'02 Cargo Classes'!$C$6:$C$15,0))</x:f>
        <x:v>2958</x:v>
      </x:c>
      <x:c r="P271" s="11" t="n">
        <x:f>INDEX('02 Cargo Classes'!$I$6:$I$15,MATCH(H271,'02 Cargo Classes'!$C$6:$C$15,0))</x:f>
        <x:v>48</x:v>
      </x:c>
      <x:c r="Q271" s="11" t="str">
        <x:v>PKG-H-HWR</x:v>
      </x:c>
      <x:c r="R271" s="11" t="str">
        <x:v>Profile allocation; item BOM open</x:v>
      </x:c>
      <x:c r="S271" s="26"/>
      <x:c r="T271" s="26"/>
    </x:row>
    <x:row r="272">
      <x:c r="C272" s="11" t="str">
        <x:v>C-PSG-APL-45</x:v>
      </x:c>
      <x:c r="D272" s="11" t="str">
        <x:v>C-PSG</x:v>
      </x:c>
      <x:c r="E272" s="11" t="str">
        <x:v>Population support group</x:v>
      </x:c>
      <x:c r="F272" s="11" t="str">
        <x:v>Community Stabilization</x:v>
      </x:c>
      <x:c r="G272" s="11" t="str">
        <x:v>POPULATION</x:v>
      </x:c>
      <x:c r="H272" s="11" t="str">
        <x:v>APL-45</x:v>
      </x:c>
      <x:c r="I272" s="18" t="n">
        <x:v>0.08</x:v>
      </x:c>
      <x:c r="J272" s="18" t="n">
        <x:f>INDEX('03 Formation Registry'!$J$6:$J$53,MATCH(D272,'03 Formation Registry'!$C$6:$C$53,0))</x:f>
        <x:v>2193.75</x:v>
      </x:c>
      <x:c r="K272" s="18" t="n">
        <x:f>I272*J272</x:f>
        <x:v>175.5</x:v>
      </x:c>
      <x:c r="L272" s="18" t="n">
        <x:f>INDEX('02 Cargo Classes'!$E$6:$E$15,MATCH(H272,'02 Cargo Classes'!$C$6:$C$15,0))</x:f>
        <x:v>4.5</x:v>
      </x:c>
      <x:c r="M272" s="18" t="n">
        <x:f>INDEX('02 Cargo Classes'!$G$6:$G$15,MATCH(H272,'02 Cargo Classes'!$C$6:$C$15,0))</x:f>
        <x:v>0.85</x:v>
      </x:c>
      <x:c r="N272" s="21" t="n">
        <x:f>ROUNDUP(K272/(L272*M272),0)</x:f>
        <x:v>46</x:v>
      </x:c>
      <x:c r="O272" s="18" t="n">
        <x:f>N272*INDEX('02 Cargo Classes'!$F$6:$F$15,MATCH(H272,'02 Cargo Classes'!$C$6:$C$15,0))*INDEX('02 Cargo Classes'!$H$6:$H$15,MATCH(H272,'02 Cargo Classes'!$C$6:$C$15,0))</x:f>
        <x:v>345</x:v>
      </x:c>
      <x:c r="P272" s="11" t="n">
        <x:f>INDEX('02 Cargo Classes'!$I$6:$I$15,MATCH(H272,'02 Cargo Classes'!$C$6:$C$15,0))</x:f>
        <x:v>24</x:v>
      </x:c>
      <x:c r="Q272" s="11" t="str">
        <x:v>PKG-C-PSG</x:v>
      </x:c>
      <x:c r="R272" s="11" t="str">
        <x:v>Profile allocation; item BOM open</x:v>
      </x:c>
      <x:c r="S272" s="26"/>
      <x:c r="T272" s="26"/>
    </x:row>
    <x:row r="273">
      <x:c r="C273" s="11" t="str">
        <x:v>C-PSG-ISO-18</x:v>
      </x:c>
      <x:c r="D273" s="11" t="str">
        <x:v>C-PSG</x:v>
      </x:c>
      <x:c r="E273" s="11" t="str">
        <x:v>Population support group</x:v>
      </x:c>
      <x:c r="F273" s="11" t="str">
        <x:v>Community Stabilization</x:v>
      </x:c>
      <x:c r="G273" s="11" t="str">
        <x:v>POPULATION</x:v>
      </x:c>
      <x:c r="H273" s="11" t="str">
        <x:v>ISO-18</x:v>
      </x:c>
      <x:c r="I273" s="18" t="n">
        <x:v>0.2</x:v>
      </x:c>
      <x:c r="J273" s="18" t="n">
        <x:f>INDEX('03 Formation Registry'!$J$6:$J$53,MATCH(D273,'03 Formation Registry'!$C$6:$C$53,0))</x:f>
        <x:v>2193.75</x:v>
      </x:c>
      <x:c r="K273" s="18" t="n">
        <x:f>I273*J273</x:f>
        <x:v>438.75</x:v>
      </x:c>
      <x:c r="L273" s="18" t="n">
        <x:f>INDEX('02 Cargo Classes'!$E$6:$E$15,MATCH(H273,'02 Cargo Classes'!$C$6:$C$15,0))</x:f>
        <x:v>18</x:v>
      </x:c>
      <x:c r="M273" s="18" t="n">
        <x:f>INDEX('02 Cargo Classes'!$G$6:$G$15,MATCH(H273,'02 Cargo Classes'!$C$6:$C$15,0))</x:f>
        <x:v>0.85</x:v>
      </x:c>
      <x:c r="N273" s="21" t="n">
        <x:f>ROUNDUP(K273/(L273*M273),0)</x:f>
        <x:v>29</x:v>
      </x:c>
      <x:c r="O273" s="18" t="n">
        <x:f>N273*INDEX('02 Cargo Classes'!$F$6:$F$15,MATCH(H273,'02 Cargo Classes'!$C$6:$C$15,0))*INDEX('02 Cargo Classes'!$H$6:$H$15,MATCH(H273,'02 Cargo Classes'!$C$6:$C$15,0))</x:f>
        <x:v>765.6</x:v>
      </x:c>
      <x:c r="P273" s="11" t="n">
        <x:f>INDEX('02 Cargo Classes'!$I$6:$I$15,MATCH(H273,'02 Cargo Classes'!$C$6:$C$15,0))</x:f>
        <x:v>48</x:v>
      </x:c>
      <x:c r="Q273" s="11" t="str">
        <x:v>PKG-C-PSG</x:v>
      </x:c>
      <x:c r="R273" s="11" t="str">
        <x:v>Profile allocation; item BOM open</x:v>
      </x:c>
      <x:c r="S273" s="26"/>
      <x:c r="T273" s="26"/>
    </x:row>
    <x:row r="274">
      <x:c r="C274" s="11" t="str">
        <x:v>C-PSG-COL-12</x:v>
      </x:c>
      <x:c r="D274" s="11" t="str">
        <x:v>C-PSG</x:v>
      </x:c>
      <x:c r="E274" s="11" t="str">
        <x:v>Population support group</x:v>
      </x:c>
      <x:c r="F274" s="11" t="str">
        <x:v>Community Stabilization</x:v>
      </x:c>
      <x:c r="G274" s="11" t="str">
        <x:v>POPULATION</x:v>
      </x:c>
      <x:c r="H274" s="11" t="str">
        <x:v>COL-12</x:v>
      </x:c>
      <x:c r="I274" s="18" t="n">
        <x:v>0.08</x:v>
      </x:c>
      <x:c r="J274" s="18" t="n">
        <x:f>INDEX('03 Formation Registry'!$J$6:$J$53,MATCH(D274,'03 Formation Registry'!$C$6:$C$53,0))</x:f>
        <x:v>2193.75</x:v>
      </x:c>
      <x:c r="K274" s="18" t="n">
        <x:f>I274*J274</x:f>
        <x:v>175.5</x:v>
      </x:c>
      <x:c r="L274" s="18" t="n">
        <x:f>INDEX('02 Cargo Classes'!$E$6:$E$15,MATCH(H274,'02 Cargo Classes'!$C$6:$C$15,0))</x:f>
        <x:v>12</x:v>
      </x:c>
      <x:c r="M274" s="18" t="n">
        <x:f>INDEX('02 Cargo Classes'!$G$6:$G$15,MATCH(H274,'02 Cargo Classes'!$C$6:$C$15,0))</x:f>
        <x:v>0.8</x:v>
      </x:c>
      <x:c r="N274" s="21" t="n">
        <x:f>ROUNDUP(K274/(L274*M274),0)</x:f>
        <x:v>19</x:v>
      </x:c>
      <x:c r="O274" s="18" t="n">
        <x:f>N274*INDEX('02 Cargo Classes'!$F$6:$F$15,MATCH(H274,'02 Cargo Classes'!$C$6:$C$15,0))*INDEX('02 Cargo Classes'!$H$6:$H$15,MATCH(H274,'02 Cargo Classes'!$C$6:$C$15,0))</x:f>
        <x:v>501.6</x:v>
      </x:c>
      <x:c r="P274" s="11" t="n">
        <x:f>INDEX('02 Cargo Classes'!$I$6:$I$15,MATCH(H274,'02 Cargo Classes'!$C$6:$C$15,0))</x:f>
        <x:v>24</x:v>
      </x:c>
      <x:c r="Q274" s="11" t="str">
        <x:v>PKG-C-PSG</x:v>
      </x:c>
      <x:c r="R274" s="11" t="str">
        <x:v>Profile allocation; item BOM open</x:v>
      </x:c>
      <x:c r="S274" s="26"/>
      <x:c r="T274" s="26"/>
    </x:row>
    <x:row r="275">
      <x:c r="C275" s="11" t="str">
        <x:v>C-PSG-BAT-22</x:v>
      </x:c>
      <x:c r="D275" s="11" t="str">
        <x:v>C-PSG</x:v>
      </x:c>
      <x:c r="E275" s="11" t="str">
        <x:v>Population support group</x:v>
      </x:c>
      <x:c r="F275" s="11" t="str">
        <x:v>Community Stabilization</x:v>
      </x:c>
      <x:c r="G275" s="11" t="str">
        <x:v>POPULATION</x:v>
      </x:c>
      <x:c r="H275" s="11" t="str">
        <x:v>BAT-22</x:v>
      </x:c>
      <x:c r="I275" s="18" t="n">
        <x:v>0.06</x:v>
      </x:c>
      <x:c r="J275" s="18" t="n">
        <x:f>INDEX('03 Formation Registry'!$J$6:$J$53,MATCH(D275,'03 Formation Registry'!$C$6:$C$53,0))</x:f>
        <x:v>2193.75</x:v>
      </x:c>
      <x:c r="K275" s="18" t="n">
        <x:f>I275*J275</x:f>
        <x:v>131.625</x:v>
      </x:c>
      <x:c r="L275" s="18" t="n">
        <x:f>INDEX('02 Cargo Classes'!$E$6:$E$15,MATCH(H275,'02 Cargo Classes'!$C$6:$C$15,0))</x:f>
        <x:v>22</x:v>
      </x:c>
      <x:c r="M275" s="18" t="n">
        <x:f>INDEX('02 Cargo Classes'!$G$6:$G$15,MATCH(H275,'02 Cargo Classes'!$C$6:$C$15,0))</x:f>
        <x:v>0.8</x:v>
      </x:c>
      <x:c r="N275" s="21" t="n">
        <x:f>ROUNDUP(K275/(L275*M275),0)</x:f>
        <x:v>8</x:v>
      </x:c>
      <x:c r="O275" s="18" t="n">
        <x:f>N275*INDEX('02 Cargo Classes'!$F$6:$F$15,MATCH(H275,'02 Cargo Classes'!$C$6:$C$15,0))*INDEX('02 Cargo Classes'!$H$6:$H$15,MATCH(H275,'02 Cargo Classes'!$C$6:$C$15,0))</x:f>
        <x:v>211.20000000000002</x:v>
      </x:c>
      <x:c r="P275" s="11" t="n">
        <x:f>INDEX('02 Cargo Classes'!$I$6:$I$15,MATCH(H275,'02 Cargo Classes'!$C$6:$C$15,0))</x:f>
        <x:v>48</x:v>
      </x:c>
      <x:c r="Q275" s="11" t="str">
        <x:v>PKG-C-PSG</x:v>
      </x:c>
      <x:c r="R275" s="11" t="str">
        <x:v>Profile allocation; item BOM open</x:v>
      </x:c>
      <x:c r="S275" s="26"/>
      <x:c r="T275" s="26"/>
    </x:row>
    <x:row r="276">
      <x:c r="C276" s="11" t="str">
        <x:v>C-PSG-TNK-20</x:v>
      </x:c>
      <x:c r="D276" s="11" t="str">
        <x:v>C-PSG</x:v>
      </x:c>
      <x:c r="E276" s="11" t="str">
        <x:v>Population support group</x:v>
      </x:c>
      <x:c r="F276" s="11" t="str">
        <x:v>Community Stabilization</x:v>
      </x:c>
      <x:c r="G276" s="11" t="str">
        <x:v>POPULATION</x:v>
      </x:c>
      <x:c r="H276" s="11" t="str">
        <x:v>TNK-20</x:v>
      </x:c>
      <x:c r="I276" s="18" t="n">
        <x:v>0.08</x:v>
      </x:c>
      <x:c r="J276" s="18" t="n">
        <x:f>INDEX('03 Formation Registry'!$J$6:$J$53,MATCH(D276,'03 Formation Registry'!$C$6:$C$53,0))</x:f>
        <x:v>2193.75</x:v>
      </x:c>
      <x:c r="K276" s="18" t="n">
        <x:f>I276*J276</x:f>
        <x:v>175.5</x:v>
      </x:c>
      <x:c r="L276" s="18" t="n">
        <x:f>INDEX('02 Cargo Classes'!$E$6:$E$15,MATCH(H276,'02 Cargo Classes'!$C$6:$C$15,0))</x:f>
        <x:v>20</x:v>
      </x:c>
      <x:c r="M276" s="18" t="n">
        <x:f>INDEX('02 Cargo Classes'!$G$6:$G$15,MATCH(H276,'02 Cargo Classes'!$C$6:$C$15,0))</x:f>
        <x:v>0.85</x:v>
      </x:c>
      <x:c r="N276" s="21" t="n">
        <x:f>ROUNDUP(K276/(L276*M276),0)</x:f>
        <x:v>11</x:v>
      </x:c>
      <x:c r="O276" s="18" t="n">
        <x:f>N276*INDEX('02 Cargo Classes'!$F$6:$F$15,MATCH(H276,'02 Cargo Classes'!$C$6:$C$15,0))*INDEX('02 Cargo Classes'!$H$6:$H$15,MATCH(H276,'02 Cargo Classes'!$C$6:$C$15,0))</x:f>
        <x:v>233.75</x:v>
      </x:c>
      <x:c r="P276" s="11" t="n">
        <x:f>INDEX('02 Cargo Classes'!$I$6:$I$15,MATCH(H276,'02 Cargo Classes'!$C$6:$C$15,0))</x:f>
        <x:v>48</x:v>
      </x:c>
      <x:c r="Q276" s="11" t="str">
        <x:v>PKG-C-PSG</x:v>
      </x:c>
      <x:c r="R276" s="11" t="str">
        <x:v>Profile allocation; item BOM open</x:v>
      </x:c>
      <x:c r="S276" s="26"/>
      <x:c r="T276" s="26"/>
    </x:row>
    <x:row r="277">
      <x:c r="C277" s="11" t="str">
        <x:v>C-PSG-ROL-30</x:v>
      </x:c>
      <x:c r="D277" s="11" t="str">
        <x:v>C-PSG</x:v>
      </x:c>
      <x:c r="E277" s="11" t="str">
        <x:v>Population support group</x:v>
      </x:c>
      <x:c r="F277" s="11" t="str">
        <x:v>Community Stabilization</x:v>
      </x:c>
      <x:c r="G277" s="11" t="str">
        <x:v>POPULATION</x:v>
      </x:c>
      <x:c r="H277" s="11" t="str">
        <x:v>ROL-30</x:v>
      </x:c>
      <x:c r="I277" s="18" t="n">
        <x:v>0.12</x:v>
      </x:c>
      <x:c r="J277" s="18" t="n">
        <x:f>INDEX('03 Formation Registry'!$J$6:$J$53,MATCH(D277,'03 Formation Registry'!$C$6:$C$53,0))</x:f>
        <x:v>2193.75</x:v>
      </x:c>
      <x:c r="K277" s="18" t="n">
        <x:f>I277*J277</x:f>
        <x:v>263.25</x:v>
      </x:c>
      <x:c r="L277" s="18" t="n">
        <x:f>INDEX('02 Cargo Classes'!$E$6:$E$15,MATCH(H277,'02 Cargo Classes'!$C$6:$C$15,0))</x:f>
        <x:v>30</x:v>
      </x:c>
      <x:c r="M277" s="18" t="n">
        <x:f>INDEX('02 Cargo Classes'!$G$6:$G$15,MATCH(H277,'02 Cargo Classes'!$C$6:$C$15,0))</x:f>
        <x:v>0.8</x:v>
      </x:c>
      <x:c r="N277" s="21" t="n">
        <x:f>ROUNDUP(K277/(L277*M277),0)</x:f>
        <x:v>11</x:v>
      </x:c>
      <x:c r="O277" s="18" t="n">
        <x:f>N277*INDEX('02 Cargo Classes'!$F$6:$F$15,MATCH(H277,'02 Cargo Classes'!$C$6:$C$15,0))*INDEX('02 Cargo Classes'!$H$6:$H$15,MATCH(H277,'02 Cargo Classes'!$C$6:$C$15,0))</x:f>
        <x:v>701.25</x:v>
      </x:c>
      <x:c r="P277" s="11" t="n">
        <x:f>INDEX('02 Cargo Classes'!$I$6:$I$15,MATCH(H277,'02 Cargo Classes'!$C$6:$C$15,0))</x:f>
        <x:v>48</x:v>
      </x:c>
      <x:c r="Q277" s="11" t="str">
        <x:v>PKG-C-PSG</x:v>
      </x:c>
      <x:c r="R277" s="11" t="str">
        <x:v>Profile allocation; item BOM open</x:v>
      </x:c>
      <x:c r="S277" s="26"/>
      <x:c r="T277" s="26"/>
    </x:row>
    <x:row r="278">
      <x:c r="C278" s="11" t="str">
        <x:v>C-PSG-LIN-18</x:v>
      </x:c>
      <x:c r="D278" s="11" t="str">
        <x:v>C-PSG</x:v>
      </x:c>
      <x:c r="E278" s="11" t="str">
        <x:v>Population support group</x:v>
      </x:c>
      <x:c r="F278" s="11" t="str">
        <x:v>Community Stabilization</x:v>
      </x:c>
      <x:c r="G278" s="11" t="str">
        <x:v>POPULATION</x:v>
      </x:c>
      <x:c r="H278" s="11" t="str">
        <x:v>LIN-18</x:v>
      </x:c>
      <x:c r="I278" s="18" t="n">
        <x:v>0.04</x:v>
      </x:c>
      <x:c r="J278" s="18" t="n">
        <x:f>INDEX('03 Formation Registry'!$J$6:$J$53,MATCH(D278,'03 Formation Registry'!$C$6:$C$53,0))</x:f>
        <x:v>2193.75</x:v>
      </x:c>
      <x:c r="K278" s="18" t="n">
        <x:f>I278*J278</x:f>
        <x:v>87.75</x:v>
      </x:c>
      <x:c r="L278" s="18" t="n">
        <x:f>INDEX('02 Cargo Classes'!$E$6:$E$15,MATCH(H278,'02 Cargo Classes'!$C$6:$C$15,0))</x:f>
        <x:v>18</x:v>
      </x:c>
      <x:c r="M278" s="18" t="n">
        <x:f>INDEX('02 Cargo Classes'!$G$6:$G$15,MATCH(H278,'02 Cargo Classes'!$C$6:$C$15,0))</x:f>
        <x:v>0.8</x:v>
      </x:c>
      <x:c r="N278" s="21" t="n">
        <x:f>ROUNDUP(K278/(L278*M278),0)</x:f>
        <x:v>7</x:v>
      </x:c>
      <x:c r="O278" s="18" t="n">
        <x:f>N278*INDEX('02 Cargo Classes'!$F$6:$F$15,MATCH(H278,'02 Cargo Classes'!$C$6:$C$15,0))*INDEX('02 Cargo Classes'!$H$6:$H$15,MATCH(H278,'02 Cargo Classes'!$C$6:$C$15,0))</x:f>
        <x:v>308</x:v>
      </x:c>
      <x:c r="P278" s="11" t="n">
        <x:f>INDEX('02 Cargo Classes'!$I$6:$I$15,MATCH(H278,'02 Cargo Classes'!$C$6:$C$15,0))</x:f>
        <x:v>72</x:v>
      </x:c>
      <x:c r="Q278" s="11" t="str">
        <x:v>PKG-C-PSG</x:v>
      </x:c>
      <x:c r="R278" s="11" t="str">
        <x:v>Profile allocation; item BOM open</x:v>
      </x:c>
      <x:c r="S278" s="26"/>
      <x:c r="T278" s="26"/>
    </x:row>
    <x:row r="279">
      <x:c r="C279" s="11" t="str">
        <x:v>C-PSG-BLK-08</x:v>
      </x:c>
      <x:c r="D279" s="11" t="str">
        <x:v>C-PSG</x:v>
      </x:c>
      <x:c r="E279" s="11" t="str">
        <x:v>Population support group</x:v>
      </x:c>
      <x:c r="F279" s="11" t="str">
        <x:v>Community Stabilization</x:v>
      </x:c>
      <x:c r="G279" s="11" t="str">
        <x:v>POPULATION</x:v>
      </x:c>
      <x:c r="H279" s="11" t="str">
        <x:v>BLK-08</x:v>
      </x:c>
      <x:c r="I279" s="18" t="n">
        <x:v>0.34</x:v>
      </x:c>
      <x:c r="J279" s="18" t="n">
        <x:f>INDEX('03 Formation Registry'!$J$6:$J$53,MATCH(D279,'03 Formation Registry'!$C$6:$C$53,0))</x:f>
        <x:v>2193.75</x:v>
      </x:c>
      <x:c r="K279" s="18" t="n">
        <x:f>I279*J279</x:f>
        <x:v>745.875</x:v>
      </x:c>
      <x:c r="L279" s="18" t="n">
        <x:f>INDEX('02 Cargo Classes'!$E$6:$E$15,MATCH(H279,'02 Cargo Classes'!$C$6:$C$15,0))</x:f>
        <x:v>8</x:v>
      </x:c>
      <x:c r="M279" s="18" t="n">
        <x:f>INDEX('02 Cargo Classes'!$G$6:$G$15,MATCH(H279,'02 Cargo Classes'!$C$6:$C$15,0))</x:f>
        <x:v>0.8</x:v>
      </x:c>
      <x:c r="N279" s="21" t="n">
        <x:f>ROUNDUP(K279/(L279*M279),0)</x:f>
        <x:v>117</x:v>
      </x:c>
      <x:c r="O279" s="18" t="n">
        <x:f>N279*INDEX('02 Cargo Classes'!$F$6:$F$15,MATCH(H279,'02 Cargo Classes'!$C$6:$C$15,0))*INDEX('02 Cargo Classes'!$H$6:$H$15,MATCH(H279,'02 Cargo Classes'!$C$6:$C$15,0))</x:f>
        <x:v>5967</x:v>
      </x:c>
      <x:c r="P279" s="11" t="n">
        <x:f>INDEX('02 Cargo Classes'!$I$6:$I$15,MATCH(H279,'02 Cargo Classes'!$C$6:$C$15,0))</x:f>
        <x:v>48</x:v>
      </x:c>
      <x:c r="Q279" s="11" t="str">
        <x:v>PKG-C-PSG</x:v>
      </x:c>
      <x:c r="R279" s="11" t="str">
        <x:v>Profile allocation; item BOM open</x:v>
      </x:c>
      <x:c r="S279" s="26"/>
      <x:c r="T279" s="26"/>
    </x:row>
    <x:row r="280">
      <x:c r="C280" s="11" t="str">
        <x:v>C-EGG-APL-45</x:v>
      </x:c>
      <x:c r="D280" s="11" t="str">
        <x:v>C-EGG</x:v>
      </x:c>
      <x:c r="E280" s="11" t="str">
        <x:v>Essential-goods group</x:v>
      </x:c>
      <x:c r="F280" s="11" t="str">
        <x:v>Community Stabilization</x:v>
      </x:c>
      <x:c r="G280" s="11" t="str">
        <x:v>POPULATION</x:v>
      </x:c>
      <x:c r="H280" s="11" t="str">
        <x:v>APL-45</x:v>
      </x:c>
      <x:c r="I280" s="18" t="n">
        <x:v>0.08</x:v>
      </x:c>
      <x:c r="J280" s="18" t="n">
        <x:f>INDEX('03 Formation Registry'!$J$6:$J$53,MATCH(D280,'03 Formation Registry'!$C$6:$C$53,0))</x:f>
        <x:v>2193.75</x:v>
      </x:c>
      <x:c r="K280" s="18" t="n">
        <x:f>I280*J280</x:f>
        <x:v>175.5</x:v>
      </x:c>
      <x:c r="L280" s="18" t="n">
        <x:f>INDEX('02 Cargo Classes'!$E$6:$E$15,MATCH(H280,'02 Cargo Classes'!$C$6:$C$15,0))</x:f>
        <x:v>4.5</x:v>
      </x:c>
      <x:c r="M280" s="18" t="n">
        <x:f>INDEX('02 Cargo Classes'!$G$6:$G$15,MATCH(H280,'02 Cargo Classes'!$C$6:$C$15,0))</x:f>
        <x:v>0.85</x:v>
      </x:c>
      <x:c r="N280" s="21" t="n">
        <x:f>ROUNDUP(K280/(L280*M280),0)</x:f>
        <x:v>46</x:v>
      </x:c>
      <x:c r="O280" s="18" t="n">
        <x:f>N280*INDEX('02 Cargo Classes'!$F$6:$F$15,MATCH(H280,'02 Cargo Classes'!$C$6:$C$15,0))*INDEX('02 Cargo Classes'!$H$6:$H$15,MATCH(H280,'02 Cargo Classes'!$C$6:$C$15,0))</x:f>
        <x:v>345</x:v>
      </x:c>
      <x:c r="P280" s="11" t="n">
        <x:f>INDEX('02 Cargo Classes'!$I$6:$I$15,MATCH(H280,'02 Cargo Classes'!$C$6:$C$15,0))</x:f>
        <x:v>24</x:v>
      </x:c>
      <x:c r="Q280" s="11" t="str">
        <x:v>PKG-C-EGG</x:v>
      </x:c>
      <x:c r="R280" s="11" t="str">
        <x:v>Profile allocation; item BOM open</x:v>
      </x:c>
      <x:c r="S280" s="26"/>
      <x:c r="T280" s="26"/>
    </x:row>
    <x:row r="281">
      <x:c r="C281" s="11" t="str">
        <x:v>C-EGG-ISO-18</x:v>
      </x:c>
      <x:c r="D281" s="11" t="str">
        <x:v>C-EGG</x:v>
      </x:c>
      <x:c r="E281" s="11" t="str">
        <x:v>Essential-goods group</x:v>
      </x:c>
      <x:c r="F281" s="11" t="str">
        <x:v>Community Stabilization</x:v>
      </x:c>
      <x:c r="G281" s="11" t="str">
        <x:v>POPULATION</x:v>
      </x:c>
      <x:c r="H281" s="11" t="str">
        <x:v>ISO-18</x:v>
      </x:c>
      <x:c r="I281" s="18" t="n">
        <x:v>0.2</x:v>
      </x:c>
      <x:c r="J281" s="18" t="n">
        <x:f>INDEX('03 Formation Registry'!$J$6:$J$53,MATCH(D281,'03 Formation Registry'!$C$6:$C$53,0))</x:f>
        <x:v>2193.75</x:v>
      </x:c>
      <x:c r="K281" s="18" t="n">
        <x:f>I281*J281</x:f>
        <x:v>438.75</x:v>
      </x:c>
      <x:c r="L281" s="18" t="n">
        <x:f>INDEX('02 Cargo Classes'!$E$6:$E$15,MATCH(H281,'02 Cargo Classes'!$C$6:$C$15,0))</x:f>
        <x:v>18</x:v>
      </x:c>
      <x:c r="M281" s="18" t="n">
        <x:f>INDEX('02 Cargo Classes'!$G$6:$G$15,MATCH(H281,'02 Cargo Classes'!$C$6:$C$15,0))</x:f>
        <x:v>0.85</x:v>
      </x:c>
      <x:c r="N281" s="21" t="n">
        <x:f>ROUNDUP(K281/(L281*M281),0)</x:f>
        <x:v>29</x:v>
      </x:c>
      <x:c r="O281" s="18" t="n">
        <x:f>N281*INDEX('02 Cargo Classes'!$F$6:$F$15,MATCH(H281,'02 Cargo Classes'!$C$6:$C$15,0))*INDEX('02 Cargo Classes'!$H$6:$H$15,MATCH(H281,'02 Cargo Classes'!$C$6:$C$15,0))</x:f>
        <x:v>765.6</x:v>
      </x:c>
      <x:c r="P281" s="11" t="n">
        <x:f>INDEX('02 Cargo Classes'!$I$6:$I$15,MATCH(H281,'02 Cargo Classes'!$C$6:$C$15,0))</x:f>
        <x:v>48</x:v>
      </x:c>
      <x:c r="Q281" s="11" t="str">
        <x:v>PKG-C-EGG</x:v>
      </x:c>
      <x:c r="R281" s="11" t="str">
        <x:v>Profile allocation; item BOM open</x:v>
      </x:c>
      <x:c r="S281" s="26"/>
      <x:c r="T281" s="26"/>
    </x:row>
    <x:row r="282">
      <x:c r="C282" s="11" t="str">
        <x:v>C-EGG-COL-12</x:v>
      </x:c>
      <x:c r="D282" s="11" t="str">
        <x:v>C-EGG</x:v>
      </x:c>
      <x:c r="E282" s="11" t="str">
        <x:v>Essential-goods group</x:v>
      </x:c>
      <x:c r="F282" s="11" t="str">
        <x:v>Community Stabilization</x:v>
      </x:c>
      <x:c r="G282" s="11" t="str">
        <x:v>POPULATION</x:v>
      </x:c>
      <x:c r="H282" s="11" t="str">
        <x:v>COL-12</x:v>
      </x:c>
      <x:c r="I282" s="18" t="n">
        <x:v>0.08</x:v>
      </x:c>
      <x:c r="J282" s="18" t="n">
        <x:f>INDEX('03 Formation Registry'!$J$6:$J$53,MATCH(D282,'03 Formation Registry'!$C$6:$C$53,0))</x:f>
        <x:v>2193.75</x:v>
      </x:c>
      <x:c r="K282" s="18" t="n">
        <x:f>I282*J282</x:f>
        <x:v>175.5</x:v>
      </x:c>
      <x:c r="L282" s="18" t="n">
        <x:f>INDEX('02 Cargo Classes'!$E$6:$E$15,MATCH(H282,'02 Cargo Classes'!$C$6:$C$15,0))</x:f>
        <x:v>12</x:v>
      </x:c>
      <x:c r="M282" s="18" t="n">
        <x:f>INDEX('02 Cargo Classes'!$G$6:$G$15,MATCH(H282,'02 Cargo Classes'!$C$6:$C$15,0))</x:f>
        <x:v>0.8</x:v>
      </x:c>
      <x:c r="N282" s="21" t="n">
        <x:f>ROUNDUP(K282/(L282*M282),0)</x:f>
        <x:v>19</x:v>
      </x:c>
      <x:c r="O282" s="18" t="n">
        <x:f>N282*INDEX('02 Cargo Classes'!$F$6:$F$15,MATCH(H282,'02 Cargo Classes'!$C$6:$C$15,0))*INDEX('02 Cargo Classes'!$H$6:$H$15,MATCH(H282,'02 Cargo Classes'!$C$6:$C$15,0))</x:f>
        <x:v>501.6</x:v>
      </x:c>
      <x:c r="P282" s="11" t="n">
        <x:f>INDEX('02 Cargo Classes'!$I$6:$I$15,MATCH(H282,'02 Cargo Classes'!$C$6:$C$15,0))</x:f>
        <x:v>24</x:v>
      </x:c>
      <x:c r="Q282" s="11" t="str">
        <x:v>PKG-C-EGG</x:v>
      </x:c>
      <x:c r="R282" s="11" t="str">
        <x:v>Profile allocation; item BOM open</x:v>
      </x:c>
      <x:c r="S282" s="26"/>
      <x:c r="T282" s="26"/>
    </x:row>
    <x:row r="283">
      <x:c r="C283" s="11" t="str">
        <x:v>C-EGG-BAT-22</x:v>
      </x:c>
      <x:c r="D283" s="11" t="str">
        <x:v>C-EGG</x:v>
      </x:c>
      <x:c r="E283" s="11" t="str">
        <x:v>Essential-goods group</x:v>
      </x:c>
      <x:c r="F283" s="11" t="str">
        <x:v>Community Stabilization</x:v>
      </x:c>
      <x:c r="G283" s="11" t="str">
        <x:v>POPULATION</x:v>
      </x:c>
      <x:c r="H283" s="11" t="str">
        <x:v>BAT-22</x:v>
      </x:c>
      <x:c r="I283" s="18" t="n">
        <x:v>0.06</x:v>
      </x:c>
      <x:c r="J283" s="18" t="n">
        <x:f>INDEX('03 Formation Registry'!$J$6:$J$53,MATCH(D283,'03 Formation Registry'!$C$6:$C$53,0))</x:f>
        <x:v>2193.75</x:v>
      </x:c>
      <x:c r="K283" s="18" t="n">
        <x:f>I283*J283</x:f>
        <x:v>131.625</x:v>
      </x:c>
      <x:c r="L283" s="18" t="n">
        <x:f>INDEX('02 Cargo Classes'!$E$6:$E$15,MATCH(H283,'02 Cargo Classes'!$C$6:$C$15,0))</x:f>
        <x:v>22</x:v>
      </x:c>
      <x:c r="M283" s="18" t="n">
        <x:f>INDEX('02 Cargo Classes'!$G$6:$G$15,MATCH(H283,'02 Cargo Classes'!$C$6:$C$15,0))</x:f>
        <x:v>0.8</x:v>
      </x:c>
      <x:c r="N283" s="21" t="n">
        <x:f>ROUNDUP(K283/(L283*M283),0)</x:f>
        <x:v>8</x:v>
      </x:c>
      <x:c r="O283" s="18" t="n">
        <x:f>N283*INDEX('02 Cargo Classes'!$F$6:$F$15,MATCH(H283,'02 Cargo Classes'!$C$6:$C$15,0))*INDEX('02 Cargo Classes'!$H$6:$H$15,MATCH(H283,'02 Cargo Classes'!$C$6:$C$15,0))</x:f>
        <x:v>211.20000000000002</x:v>
      </x:c>
      <x:c r="P283" s="11" t="n">
        <x:f>INDEX('02 Cargo Classes'!$I$6:$I$15,MATCH(H283,'02 Cargo Classes'!$C$6:$C$15,0))</x:f>
        <x:v>48</x:v>
      </x:c>
      <x:c r="Q283" s="11" t="str">
        <x:v>PKG-C-EGG</x:v>
      </x:c>
      <x:c r="R283" s="11" t="str">
        <x:v>Profile allocation; item BOM open</x:v>
      </x:c>
      <x:c r="S283" s="26"/>
      <x:c r="T283" s="26"/>
    </x:row>
    <x:row r="284">
      <x:c r="C284" s="11" t="str">
        <x:v>C-EGG-TNK-20</x:v>
      </x:c>
      <x:c r="D284" s="11" t="str">
        <x:v>C-EGG</x:v>
      </x:c>
      <x:c r="E284" s="11" t="str">
        <x:v>Essential-goods group</x:v>
      </x:c>
      <x:c r="F284" s="11" t="str">
        <x:v>Community Stabilization</x:v>
      </x:c>
      <x:c r="G284" s="11" t="str">
        <x:v>POPULATION</x:v>
      </x:c>
      <x:c r="H284" s="11" t="str">
        <x:v>TNK-20</x:v>
      </x:c>
      <x:c r="I284" s="18" t="n">
        <x:v>0.08</x:v>
      </x:c>
      <x:c r="J284" s="18" t="n">
        <x:f>INDEX('03 Formation Registry'!$J$6:$J$53,MATCH(D284,'03 Formation Registry'!$C$6:$C$53,0))</x:f>
        <x:v>2193.75</x:v>
      </x:c>
      <x:c r="K284" s="18" t="n">
        <x:f>I284*J284</x:f>
        <x:v>175.5</x:v>
      </x:c>
      <x:c r="L284" s="18" t="n">
        <x:f>INDEX('02 Cargo Classes'!$E$6:$E$15,MATCH(H284,'02 Cargo Classes'!$C$6:$C$15,0))</x:f>
        <x:v>20</x:v>
      </x:c>
      <x:c r="M284" s="18" t="n">
        <x:f>INDEX('02 Cargo Classes'!$G$6:$G$15,MATCH(H284,'02 Cargo Classes'!$C$6:$C$15,0))</x:f>
        <x:v>0.85</x:v>
      </x:c>
      <x:c r="N284" s="21" t="n">
        <x:f>ROUNDUP(K284/(L284*M284),0)</x:f>
        <x:v>11</x:v>
      </x:c>
      <x:c r="O284" s="18" t="n">
        <x:f>N284*INDEX('02 Cargo Classes'!$F$6:$F$15,MATCH(H284,'02 Cargo Classes'!$C$6:$C$15,0))*INDEX('02 Cargo Classes'!$H$6:$H$15,MATCH(H284,'02 Cargo Classes'!$C$6:$C$15,0))</x:f>
        <x:v>233.75</x:v>
      </x:c>
      <x:c r="P284" s="11" t="n">
        <x:f>INDEX('02 Cargo Classes'!$I$6:$I$15,MATCH(H284,'02 Cargo Classes'!$C$6:$C$15,0))</x:f>
        <x:v>48</x:v>
      </x:c>
      <x:c r="Q284" s="11" t="str">
        <x:v>PKG-C-EGG</x:v>
      </x:c>
      <x:c r="R284" s="11" t="str">
        <x:v>Profile allocation; item BOM open</x:v>
      </x:c>
      <x:c r="S284" s="26"/>
      <x:c r="T284" s="26"/>
    </x:row>
    <x:row r="285">
      <x:c r="C285" s="11" t="str">
        <x:v>C-EGG-ROL-30</x:v>
      </x:c>
      <x:c r="D285" s="11" t="str">
        <x:v>C-EGG</x:v>
      </x:c>
      <x:c r="E285" s="11" t="str">
        <x:v>Essential-goods group</x:v>
      </x:c>
      <x:c r="F285" s="11" t="str">
        <x:v>Community Stabilization</x:v>
      </x:c>
      <x:c r="G285" s="11" t="str">
        <x:v>POPULATION</x:v>
      </x:c>
      <x:c r="H285" s="11" t="str">
        <x:v>ROL-30</x:v>
      </x:c>
      <x:c r="I285" s="18" t="n">
        <x:v>0.12</x:v>
      </x:c>
      <x:c r="J285" s="18" t="n">
        <x:f>INDEX('03 Formation Registry'!$J$6:$J$53,MATCH(D285,'03 Formation Registry'!$C$6:$C$53,0))</x:f>
        <x:v>2193.75</x:v>
      </x:c>
      <x:c r="K285" s="18" t="n">
        <x:f>I285*J285</x:f>
        <x:v>263.25</x:v>
      </x:c>
      <x:c r="L285" s="18" t="n">
        <x:f>INDEX('02 Cargo Classes'!$E$6:$E$15,MATCH(H285,'02 Cargo Classes'!$C$6:$C$15,0))</x:f>
        <x:v>30</x:v>
      </x:c>
      <x:c r="M285" s="18" t="n">
        <x:f>INDEX('02 Cargo Classes'!$G$6:$G$15,MATCH(H285,'02 Cargo Classes'!$C$6:$C$15,0))</x:f>
        <x:v>0.8</x:v>
      </x:c>
      <x:c r="N285" s="21" t="n">
        <x:f>ROUNDUP(K285/(L285*M285),0)</x:f>
        <x:v>11</x:v>
      </x:c>
      <x:c r="O285" s="18" t="n">
        <x:f>N285*INDEX('02 Cargo Classes'!$F$6:$F$15,MATCH(H285,'02 Cargo Classes'!$C$6:$C$15,0))*INDEX('02 Cargo Classes'!$H$6:$H$15,MATCH(H285,'02 Cargo Classes'!$C$6:$C$15,0))</x:f>
        <x:v>701.25</x:v>
      </x:c>
      <x:c r="P285" s="11" t="n">
        <x:f>INDEX('02 Cargo Classes'!$I$6:$I$15,MATCH(H285,'02 Cargo Classes'!$C$6:$C$15,0))</x:f>
        <x:v>48</x:v>
      </x:c>
      <x:c r="Q285" s="11" t="str">
        <x:v>PKG-C-EGG</x:v>
      </x:c>
      <x:c r="R285" s="11" t="str">
        <x:v>Profile allocation; item BOM open</x:v>
      </x:c>
      <x:c r="S285" s="26"/>
      <x:c r="T285" s="26"/>
    </x:row>
    <x:row r="286">
      <x:c r="C286" s="11" t="str">
        <x:v>C-EGG-LIN-18</x:v>
      </x:c>
      <x:c r="D286" s="11" t="str">
        <x:v>C-EGG</x:v>
      </x:c>
      <x:c r="E286" s="11" t="str">
        <x:v>Essential-goods group</x:v>
      </x:c>
      <x:c r="F286" s="11" t="str">
        <x:v>Community Stabilization</x:v>
      </x:c>
      <x:c r="G286" s="11" t="str">
        <x:v>POPULATION</x:v>
      </x:c>
      <x:c r="H286" s="11" t="str">
        <x:v>LIN-18</x:v>
      </x:c>
      <x:c r="I286" s="18" t="n">
        <x:v>0.04</x:v>
      </x:c>
      <x:c r="J286" s="18" t="n">
        <x:f>INDEX('03 Formation Registry'!$J$6:$J$53,MATCH(D286,'03 Formation Registry'!$C$6:$C$53,0))</x:f>
        <x:v>2193.75</x:v>
      </x:c>
      <x:c r="K286" s="18" t="n">
        <x:f>I286*J286</x:f>
        <x:v>87.75</x:v>
      </x:c>
      <x:c r="L286" s="18" t="n">
        <x:f>INDEX('02 Cargo Classes'!$E$6:$E$15,MATCH(H286,'02 Cargo Classes'!$C$6:$C$15,0))</x:f>
        <x:v>18</x:v>
      </x:c>
      <x:c r="M286" s="18" t="n">
        <x:f>INDEX('02 Cargo Classes'!$G$6:$G$15,MATCH(H286,'02 Cargo Classes'!$C$6:$C$15,0))</x:f>
        <x:v>0.8</x:v>
      </x:c>
      <x:c r="N286" s="21" t="n">
        <x:f>ROUNDUP(K286/(L286*M286),0)</x:f>
        <x:v>7</x:v>
      </x:c>
      <x:c r="O286" s="18" t="n">
        <x:f>N286*INDEX('02 Cargo Classes'!$F$6:$F$15,MATCH(H286,'02 Cargo Classes'!$C$6:$C$15,0))*INDEX('02 Cargo Classes'!$H$6:$H$15,MATCH(H286,'02 Cargo Classes'!$C$6:$C$15,0))</x:f>
        <x:v>308</x:v>
      </x:c>
      <x:c r="P286" s="11" t="n">
        <x:f>INDEX('02 Cargo Classes'!$I$6:$I$15,MATCH(H286,'02 Cargo Classes'!$C$6:$C$15,0))</x:f>
        <x:v>72</x:v>
      </x:c>
      <x:c r="Q286" s="11" t="str">
        <x:v>PKG-C-EGG</x:v>
      </x:c>
      <x:c r="R286" s="11" t="str">
        <x:v>Profile allocation; item BOM open</x:v>
      </x:c>
      <x:c r="S286" s="26"/>
      <x:c r="T286" s="26"/>
    </x:row>
    <x:row r="287">
      <x:c r="C287" s="11" t="str">
        <x:v>C-EGG-BLK-08</x:v>
      </x:c>
      <x:c r="D287" s="11" t="str">
        <x:v>C-EGG</x:v>
      </x:c>
      <x:c r="E287" s="11" t="str">
        <x:v>Essential-goods group</x:v>
      </x:c>
      <x:c r="F287" s="11" t="str">
        <x:v>Community Stabilization</x:v>
      </x:c>
      <x:c r="G287" s="11" t="str">
        <x:v>POPULATION</x:v>
      </x:c>
      <x:c r="H287" s="11" t="str">
        <x:v>BLK-08</x:v>
      </x:c>
      <x:c r="I287" s="18" t="n">
        <x:v>0.34</x:v>
      </x:c>
      <x:c r="J287" s="18" t="n">
        <x:f>INDEX('03 Formation Registry'!$J$6:$J$53,MATCH(D287,'03 Formation Registry'!$C$6:$C$53,0))</x:f>
        <x:v>2193.75</x:v>
      </x:c>
      <x:c r="K287" s="18" t="n">
        <x:f>I287*J287</x:f>
        <x:v>745.875</x:v>
      </x:c>
      <x:c r="L287" s="18" t="n">
        <x:f>INDEX('02 Cargo Classes'!$E$6:$E$15,MATCH(H287,'02 Cargo Classes'!$C$6:$C$15,0))</x:f>
        <x:v>8</x:v>
      </x:c>
      <x:c r="M287" s="18" t="n">
        <x:f>INDEX('02 Cargo Classes'!$G$6:$G$15,MATCH(H287,'02 Cargo Classes'!$C$6:$C$15,0))</x:f>
        <x:v>0.8</x:v>
      </x:c>
      <x:c r="N287" s="21" t="n">
        <x:f>ROUNDUP(K287/(L287*M287),0)</x:f>
        <x:v>117</x:v>
      </x:c>
      <x:c r="O287" s="18" t="n">
        <x:f>N287*INDEX('02 Cargo Classes'!$F$6:$F$15,MATCH(H287,'02 Cargo Classes'!$C$6:$C$15,0))*INDEX('02 Cargo Classes'!$H$6:$H$15,MATCH(H287,'02 Cargo Classes'!$C$6:$C$15,0))</x:f>
        <x:v>5967</x:v>
      </x:c>
      <x:c r="P287" s="11" t="n">
        <x:f>INDEX('02 Cargo Classes'!$I$6:$I$15,MATCH(H287,'02 Cargo Classes'!$C$6:$C$15,0))</x:f>
        <x:v>48</x:v>
      </x:c>
      <x:c r="Q287" s="11" t="str">
        <x:v>PKG-C-EGG</x:v>
      </x:c>
      <x:c r="R287" s="11" t="str">
        <x:v>Profile allocation; item BOM open</x:v>
      </x:c>
      <x:c r="S287" s="26"/>
      <x:c r="T287" s="26"/>
    </x:row>
    <x:row r="288">
      <x:c r="C288" s="11" t="str">
        <x:v>C-CAG-APL-45</x:v>
      </x:c>
      <x:c r="D288" s="11" t="str">
        <x:v>C-CAG</x:v>
      </x:c>
      <x:c r="E288" s="11" t="str">
        <x:v>Civil access group</x:v>
      </x:c>
      <x:c r="F288" s="11" t="str">
        <x:v>Community Stabilization</x:v>
      </x:c>
      <x:c r="G288" s="11" t="str">
        <x:v>POPULATION</x:v>
      </x:c>
      <x:c r="H288" s="11" t="str">
        <x:v>APL-45</x:v>
      </x:c>
      <x:c r="I288" s="18" t="n">
        <x:v>0.08</x:v>
      </x:c>
      <x:c r="J288" s="18" t="n">
        <x:f>INDEX('03 Formation Registry'!$J$6:$J$53,MATCH(D288,'03 Formation Registry'!$C$6:$C$53,0))</x:f>
        <x:v>2193.75</x:v>
      </x:c>
      <x:c r="K288" s="18" t="n">
        <x:f>I288*J288</x:f>
        <x:v>175.5</x:v>
      </x:c>
      <x:c r="L288" s="18" t="n">
        <x:f>INDEX('02 Cargo Classes'!$E$6:$E$15,MATCH(H288,'02 Cargo Classes'!$C$6:$C$15,0))</x:f>
        <x:v>4.5</x:v>
      </x:c>
      <x:c r="M288" s="18" t="n">
        <x:f>INDEX('02 Cargo Classes'!$G$6:$G$15,MATCH(H288,'02 Cargo Classes'!$C$6:$C$15,0))</x:f>
        <x:v>0.85</x:v>
      </x:c>
      <x:c r="N288" s="21" t="n">
        <x:f>ROUNDUP(K288/(L288*M288),0)</x:f>
        <x:v>46</x:v>
      </x:c>
      <x:c r="O288" s="18" t="n">
        <x:f>N288*INDEX('02 Cargo Classes'!$F$6:$F$15,MATCH(H288,'02 Cargo Classes'!$C$6:$C$15,0))*INDEX('02 Cargo Classes'!$H$6:$H$15,MATCH(H288,'02 Cargo Classes'!$C$6:$C$15,0))</x:f>
        <x:v>345</x:v>
      </x:c>
      <x:c r="P288" s="11" t="n">
        <x:f>INDEX('02 Cargo Classes'!$I$6:$I$15,MATCH(H288,'02 Cargo Classes'!$C$6:$C$15,0))</x:f>
        <x:v>24</x:v>
      </x:c>
      <x:c r="Q288" s="11" t="str">
        <x:v>PKG-C-CAG</x:v>
      </x:c>
      <x:c r="R288" s="11" t="str">
        <x:v>Profile allocation; item BOM open</x:v>
      </x:c>
      <x:c r="S288" s="26"/>
      <x:c r="T288" s="26"/>
    </x:row>
    <x:row r="289">
      <x:c r="C289" s="11" t="str">
        <x:v>C-CAG-ISO-18</x:v>
      </x:c>
      <x:c r="D289" s="11" t="str">
        <x:v>C-CAG</x:v>
      </x:c>
      <x:c r="E289" s="11" t="str">
        <x:v>Civil access group</x:v>
      </x:c>
      <x:c r="F289" s="11" t="str">
        <x:v>Community Stabilization</x:v>
      </x:c>
      <x:c r="G289" s="11" t="str">
        <x:v>POPULATION</x:v>
      </x:c>
      <x:c r="H289" s="11" t="str">
        <x:v>ISO-18</x:v>
      </x:c>
      <x:c r="I289" s="18" t="n">
        <x:v>0.2</x:v>
      </x:c>
      <x:c r="J289" s="18" t="n">
        <x:f>INDEX('03 Formation Registry'!$J$6:$J$53,MATCH(D289,'03 Formation Registry'!$C$6:$C$53,0))</x:f>
        <x:v>2193.75</x:v>
      </x:c>
      <x:c r="K289" s="18" t="n">
        <x:f>I289*J289</x:f>
        <x:v>438.75</x:v>
      </x:c>
      <x:c r="L289" s="18" t="n">
        <x:f>INDEX('02 Cargo Classes'!$E$6:$E$15,MATCH(H289,'02 Cargo Classes'!$C$6:$C$15,0))</x:f>
        <x:v>18</x:v>
      </x:c>
      <x:c r="M289" s="18" t="n">
        <x:f>INDEX('02 Cargo Classes'!$G$6:$G$15,MATCH(H289,'02 Cargo Classes'!$C$6:$C$15,0))</x:f>
        <x:v>0.85</x:v>
      </x:c>
      <x:c r="N289" s="21" t="n">
        <x:f>ROUNDUP(K289/(L289*M289),0)</x:f>
        <x:v>29</x:v>
      </x:c>
      <x:c r="O289" s="18" t="n">
        <x:f>N289*INDEX('02 Cargo Classes'!$F$6:$F$15,MATCH(H289,'02 Cargo Classes'!$C$6:$C$15,0))*INDEX('02 Cargo Classes'!$H$6:$H$15,MATCH(H289,'02 Cargo Classes'!$C$6:$C$15,0))</x:f>
        <x:v>765.6</x:v>
      </x:c>
      <x:c r="P289" s="11" t="n">
        <x:f>INDEX('02 Cargo Classes'!$I$6:$I$15,MATCH(H289,'02 Cargo Classes'!$C$6:$C$15,0))</x:f>
        <x:v>48</x:v>
      </x:c>
      <x:c r="Q289" s="11" t="str">
        <x:v>PKG-C-CAG</x:v>
      </x:c>
      <x:c r="R289" s="11" t="str">
        <x:v>Profile allocation; item BOM open</x:v>
      </x:c>
      <x:c r="S289" s="26"/>
      <x:c r="T289" s="26"/>
    </x:row>
    <x:row r="290">
      <x:c r="C290" s="11" t="str">
        <x:v>C-CAG-COL-12</x:v>
      </x:c>
      <x:c r="D290" s="11" t="str">
        <x:v>C-CAG</x:v>
      </x:c>
      <x:c r="E290" s="11" t="str">
        <x:v>Civil access group</x:v>
      </x:c>
      <x:c r="F290" s="11" t="str">
        <x:v>Community Stabilization</x:v>
      </x:c>
      <x:c r="G290" s="11" t="str">
        <x:v>POPULATION</x:v>
      </x:c>
      <x:c r="H290" s="11" t="str">
        <x:v>COL-12</x:v>
      </x:c>
      <x:c r="I290" s="18" t="n">
        <x:v>0.08</x:v>
      </x:c>
      <x:c r="J290" s="18" t="n">
        <x:f>INDEX('03 Formation Registry'!$J$6:$J$53,MATCH(D290,'03 Formation Registry'!$C$6:$C$53,0))</x:f>
        <x:v>2193.75</x:v>
      </x:c>
      <x:c r="K290" s="18" t="n">
        <x:f>I290*J290</x:f>
        <x:v>175.5</x:v>
      </x:c>
      <x:c r="L290" s="18" t="n">
        <x:f>INDEX('02 Cargo Classes'!$E$6:$E$15,MATCH(H290,'02 Cargo Classes'!$C$6:$C$15,0))</x:f>
        <x:v>12</x:v>
      </x:c>
      <x:c r="M290" s="18" t="n">
        <x:f>INDEX('02 Cargo Classes'!$G$6:$G$15,MATCH(H290,'02 Cargo Classes'!$C$6:$C$15,0))</x:f>
        <x:v>0.8</x:v>
      </x:c>
      <x:c r="N290" s="21" t="n">
        <x:f>ROUNDUP(K290/(L290*M290),0)</x:f>
        <x:v>19</x:v>
      </x:c>
      <x:c r="O290" s="18" t="n">
        <x:f>N290*INDEX('02 Cargo Classes'!$F$6:$F$15,MATCH(H290,'02 Cargo Classes'!$C$6:$C$15,0))*INDEX('02 Cargo Classes'!$H$6:$H$15,MATCH(H290,'02 Cargo Classes'!$C$6:$C$15,0))</x:f>
        <x:v>501.6</x:v>
      </x:c>
      <x:c r="P290" s="11" t="n">
        <x:f>INDEX('02 Cargo Classes'!$I$6:$I$15,MATCH(H290,'02 Cargo Classes'!$C$6:$C$15,0))</x:f>
        <x:v>24</x:v>
      </x:c>
      <x:c r="Q290" s="11" t="str">
        <x:v>PKG-C-CAG</x:v>
      </x:c>
      <x:c r="R290" s="11" t="str">
        <x:v>Profile allocation; item BOM open</x:v>
      </x:c>
      <x:c r="S290" s="26"/>
      <x:c r="T290" s="26"/>
    </x:row>
    <x:row r="291">
      <x:c r="C291" s="11" t="str">
        <x:v>C-CAG-BAT-22</x:v>
      </x:c>
      <x:c r="D291" s="11" t="str">
        <x:v>C-CAG</x:v>
      </x:c>
      <x:c r="E291" s="11" t="str">
        <x:v>Civil access group</x:v>
      </x:c>
      <x:c r="F291" s="11" t="str">
        <x:v>Community Stabilization</x:v>
      </x:c>
      <x:c r="G291" s="11" t="str">
        <x:v>POPULATION</x:v>
      </x:c>
      <x:c r="H291" s="11" t="str">
        <x:v>BAT-22</x:v>
      </x:c>
      <x:c r="I291" s="18" t="n">
        <x:v>0.06</x:v>
      </x:c>
      <x:c r="J291" s="18" t="n">
        <x:f>INDEX('03 Formation Registry'!$J$6:$J$53,MATCH(D291,'03 Formation Registry'!$C$6:$C$53,0))</x:f>
        <x:v>2193.75</x:v>
      </x:c>
      <x:c r="K291" s="18" t="n">
        <x:f>I291*J291</x:f>
        <x:v>131.625</x:v>
      </x:c>
      <x:c r="L291" s="18" t="n">
        <x:f>INDEX('02 Cargo Classes'!$E$6:$E$15,MATCH(H291,'02 Cargo Classes'!$C$6:$C$15,0))</x:f>
        <x:v>22</x:v>
      </x:c>
      <x:c r="M291" s="18" t="n">
        <x:f>INDEX('02 Cargo Classes'!$G$6:$G$15,MATCH(H291,'02 Cargo Classes'!$C$6:$C$15,0))</x:f>
        <x:v>0.8</x:v>
      </x:c>
      <x:c r="N291" s="21" t="n">
        <x:f>ROUNDUP(K291/(L291*M291),0)</x:f>
        <x:v>8</x:v>
      </x:c>
      <x:c r="O291" s="18" t="n">
        <x:f>N291*INDEX('02 Cargo Classes'!$F$6:$F$15,MATCH(H291,'02 Cargo Classes'!$C$6:$C$15,0))*INDEX('02 Cargo Classes'!$H$6:$H$15,MATCH(H291,'02 Cargo Classes'!$C$6:$C$15,0))</x:f>
        <x:v>211.20000000000002</x:v>
      </x:c>
      <x:c r="P291" s="11" t="n">
        <x:f>INDEX('02 Cargo Classes'!$I$6:$I$15,MATCH(H291,'02 Cargo Classes'!$C$6:$C$15,0))</x:f>
        <x:v>48</x:v>
      </x:c>
      <x:c r="Q291" s="11" t="str">
        <x:v>PKG-C-CAG</x:v>
      </x:c>
      <x:c r="R291" s="11" t="str">
        <x:v>Profile allocation; item BOM open</x:v>
      </x:c>
      <x:c r="S291" s="26"/>
      <x:c r="T291" s="26"/>
    </x:row>
    <x:row r="292">
      <x:c r="C292" s="11" t="str">
        <x:v>C-CAG-TNK-20</x:v>
      </x:c>
      <x:c r="D292" s="11" t="str">
        <x:v>C-CAG</x:v>
      </x:c>
      <x:c r="E292" s="11" t="str">
        <x:v>Civil access group</x:v>
      </x:c>
      <x:c r="F292" s="11" t="str">
        <x:v>Community Stabilization</x:v>
      </x:c>
      <x:c r="G292" s="11" t="str">
        <x:v>POPULATION</x:v>
      </x:c>
      <x:c r="H292" s="11" t="str">
        <x:v>TNK-20</x:v>
      </x:c>
      <x:c r="I292" s="18" t="n">
        <x:v>0.08</x:v>
      </x:c>
      <x:c r="J292" s="18" t="n">
        <x:f>INDEX('03 Formation Registry'!$J$6:$J$53,MATCH(D292,'03 Formation Registry'!$C$6:$C$53,0))</x:f>
        <x:v>2193.75</x:v>
      </x:c>
      <x:c r="K292" s="18" t="n">
        <x:f>I292*J292</x:f>
        <x:v>175.5</x:v>
      </x:c>
      <x:c r="L292" s="18" t="n">
        <x:f>INDEX('02 Cargo Classes'!$E$6:$E$15,MATCH(H292,'02 Cargo Classes'!$C$6:$C$15,0))</x:f>
        <x:v>20</x:v>
      </x:c>
      <x:c r="M292" s="18" t="n">
        <x:f>INDEX('02 Cargo Classes'!$G$6:$G$15,MATCH(H292,'02 Cargo Classes'!$C$6:$C$15,0))</x:f>
        <x:v>0.85</x:v>
      </x:c>
      <x:c r="N292" s="21" t="n">
        <x:f>ROUNDUP(K292/(L292*M292),0)</x:f>
        <x:v>11</x:v>
      </x:c>
      <x:c r="O292" s="18" t="n">
        <x:f>N292*INDEX('02 Cargo Classes'!$F$6:$F$15,MATCH(H292,'02 Cargo Classes'!$C$6:$C$15,0))*INDEX('02 Cargo Classes'!$H$6:$H$15,MATCH(H292,'02 Cargo Classes'!$C$6:$C$15,0))</x:f>
        <x:v>233.75</x:v>
      </x:c>
      <x:c r="P292" s="11" t="n">
        <x:f>INDEX('02 Cargo Classes'!$I$6:$I$15,MATCH(H292,'02 Cargo Classes'!$C$6:$C$15,0))</x:f>
        <x:v>48</x:v>
      </x:c>
      <x:c r="Q292" s="11" t="str">
        <x:v>PKG-C-CAG</x:v>
      </x:c>
      <x:c r="R292" s="11" t="str">
        <x:v>Profile allocation; item BOM open</x:v>
      </x:c>
      <x:c r="S292" s="26"/>
      <x:c r="T292" s="26"/>
    </x:row>
    <x:row r="293">
      <x:c r="C293" s="11" t="str">
        <x:v>C-CAG-ROL-30</x:v>
      </x:c>
      <x:c r="D293" s="11" t="str">
        <x:v>C-CAG</x:v>
      </x:c>
      <x:c r="E293" s="11" t="str">
        <x:v>Civil access group</x:v>
      </x:c>
      <x:c r="F293" s="11" t="str">
        <x:v>Community Stabilization</x:v>
      </x:c>
      <x:c r="G293" s="11" t="str">
        <x:v>POPULATION</x:v>
      </x:c>
      <x:c r="H293" s="11" t="str">
        <x:v>ROL-30</x:v>
      </x:c>
      <x:c r="I293" s="18" t="n">
        <x:v>0.12</x:v>
      </x:c>
      <x:c r="J293" s="18" t="n">
        <x:f>INDEX('03 Formation Registry'!$J$6:$J$53,MATCH(D293,'03 Formation Registry'!$C$6:$C$53,0))</x:f>
        <x:v>2193.75</x:v>
      </x:c>
      <x:c r="K293" s="18" t="n">
        <x:f>I293*J293</x:f>
        <x:v>263.25</x:v>
      </x:c>
      <x:c r="L293" s="18" t="n">
        <x:f>INDEX('02 Cargo Classes'!$E$6:$E$15,MATCH(H293,'02 Cargo Classes'!$C$6:$C$15,0))</x:f>
        <x:v>30</x:v>
      </x:c>
      <x:c r="M293" s="18" t="n">
        <x:f>INDEX('02 Cargo Classes'!$G$6:$G$15,MATCH(H293,'02 Cargo Classes'!$C$6:$C$15,0))</x:f>
        <x:v>0.8</x:v>
      </x:c>
      <x:c r="N293" s="21" t="n">
        <x:f>ROUNDUP(K293/(L293*M293),0)</x:f>
        <x:v>11</x:v>
      </x:c>
      <x:c r="O293" s="18" t="n">
        <x:f>N293*INDEX('02 Cargo Classes'!$F$6:$F$15,MATCH(H293,'02 Cargo Classes'!$C$6:$C$15,0))*INDEX('02 Cargo Classes'!$H$6:$H$15,MATCH(H293,'02 Cargo Classes'!$C$6:$C$15,0))</x:f>
        <x:v>701.25</x:v>
      </x:c>
      <x:c r="P293" s="11" t="n">
        <x:f>INDEX('02 Cargo Classes'!$I$6:$I$15,MATCH(H293,'02 Cargo Classes'!$C$6:$C$15,0))</x:f>
        <x:v>48</x:v>
      </x:c>
      <x:c r="Q293" s="11" t="str">
        <x:v>PKG-C-CAG</x:v>
      </x:c>
      <x:c r="R293" s="11" t="str">
        <x:v>Profile allocation; item BOM open</x:v>
      </x:c>
      <x:c r="S293" s="26"/>
      <x:c r="T293" s="26"/>
    </x:row>
    <x:row r="294">
      <x:c r="C294" s="11" t="str">
        <x:v>C-CAG-LIN-18</x:v>
      </x:c>
      <x:c r="D294" s="11" t="str">
        <x:v>C-CAG</x:v>
      </x:c>
      <x:c r="E294" s="11" t="str">
        <x:v>Civil access group</x:v>
      </x:c>
      <x:c r="F294" s="11" t="str">
        <x:v>Community Stabilization</x:v>
      </x:c>
      <x:c r="G294" s="11" t="str">
        <x:v>POPULATION</x:v>
      </x:c>
      <x:c r="H294" s="11" t="str">
        <x:v>LIN-18</x:v>
      </x:c>
      <x:c r="I294" s="18" t="n">
        <x:v>0.04</x:v>
      </x:c>
      <x:c r="J294" s="18" t="n">
        <x:f>INDEX('03 Formation Registry'!$J$6:$J$53,MATCH(D294,'03 Formation Registry'!$C$6:$C$53,0))</x:f>
        <x:v>2193.75</x:v>
      </x:c>
      <x:c r="K294" s="18" t="n">
        <x:f>I294*J294</x:f>
        <x:v>87.75</x:v>
      </x:c>
      <x:c r="L294" s="18" t="n">
        <x:f>INDEX('02 Cargo Classes'!$E$6:$E$15,MATCH(H294,'02 Cargo Classes'!$C$6:$C$15,0))</x:f>
        <x:v>18</x:v>
      </x:c>
      <x:c r="M294" s="18" t="n">
        <x:f>INDEX('02 Cargo Classes'!$G$6:$G$15,MATCH(H294,'02 Cargo Classes'!$C$6:$C$15,0))</x:f>
        <x:v>0.8</x:v>
      </x:c>
      <x:c r="N294" s="21" t="n">
        <x:f>ROUNDUP(K294/(L294*M294),0)</x:f>
        <x:v>7</x:v>
      </x:c>
      <x:c r="O294" s="18" t="n">
        <x:f>N294*INDEX('02 Cargo Classes'!$F$6:$F$15,MATCH(H294,'02 Cargo Classes'!$C$6:$C$15,0))*INDEX('02 Cargo Classes'!$H$6:$H$15,MATCH(H294,'02 Cargo Classes'!$C$6:$C$15,0))</x:f>
        <x:v>308</x:v>
      </x:c>
      <x:c r="P294" s="11" t="n">
        <x:f>INDEX('02 Cargo Classes'!$I$6:$I$15,MATCH(H294,'02 Cargo Classes'!$C$6:$C$15,0))</x:f>
        <x:v>72</x:v>
      </x:c>
      <x:c r="Q294" s="11" t="str">
        <x:v>PKG-C-CAG</x:v>
      </x:c>
      <x:c r="R294" s="11" t="str">
        <x:v>Profile allocation; item BOM open</x:v>
      </x:c>
      <x:c r="S294" s="26"/>
      <x:c r="T294" s="26"/>
    </x:row>
    <x:row r="295">
      <x:c r="C295" s="11" t="str">
        <x:v>C-CAG-BLK-08</x:v>
      </x:c>
      <x:c r="D295" s="11" t="str">
        <x:v>C-CAG</x:v>
      </x:c>
      <x:c r="E295" s="11" t="str">
        <x:v>Civil access group</x:v>
      </x:c>
      <x:c r="F295" s="11" t="str">
        <x:v>Community Stabilization</x:v>
      </x:c>
      <x:c r="G295" s="11" t="str">
        <x:v>POPULATION</x:v>
      </x:c>
      <x:c r="H295" s="11" t="str">
        <x:v>BLK-08</x:v>
      </x:c>
      <x:c r="I295" s="18" t="n">
        <x:v>0.34</x:v>
      </x:c>
      <x:c r="J295" s="18" t="n">
        <x:f>INDEX('03 Formation Registry'!$J$6:$J$53,MATCH(D295,'03 Formation Registry'!$C$6:$C$53,0))</x:f>
        <x:v>2193.75</x:v>
      </x:c>
      <x:c r="K295" s="18" t="n">
        <x:f>I295*J295</x:f>
        <x:v>745.875</x:v>
      </x:c>
      <x:c r="L295" s="18" t="n">
        <x:f>INDEX('02 Cargo Classes'!$E$6:$E$15,MATCH(H295,'02 Cargo Classes'!$C$6:$C$15,0))</x:f>
        <x:v>8</x:v>
      </x:c>
      <x:c r="M295" s="18" t="n">
        <x:f>INDEX('02 Cargo Classes'!$G$6:$G$15,MATCH(H295,'02 Cargo Classes'!$C$6:$C$15,0))</x:f>
        <x:v>0.8</x:v>
      </x:c>
      <x:c r="N295" s="21" t="n">
        <x:f>ROUNDUP(K295/(L295*M295),0)</x:f>
        <x:v>117</x:v>
      </x:c>
      <x:c r="O295" s="18" t="n">
        <x:f>N295*INDEX('02 Cargo Classes'!$F$6:$F$15,MATCH(H295,'02 Cargo Classes'!$C$6:$C$15,0))*INDEX('02 Cargo Classes'!$H$6:$H$15,MATCH(H295,'02 Cargo Classes'!$C$6:$C$15,0))</x:f>
        <x:v>5967</x:v>
      </x:c>
      <x:c r="P295" s="11" t="n">
        <x:f>INDEX('02 Cargo Classes'!$I$6:$I$15,MATCH(H295,'02 Cargo Classes'!$C$6:$C$15,0))</x:f>
        <x:v>48</x:v>
      </x:c>
      <x:c r="Q295" s="11" t="str">
        <x:v>PKG-C-CAG</x:v>
      </x:c>
      <x:c r="R295" s="11" t="str">
        <x:v>Profile allocation; item BOM open</x:v>
      </x:c>
      <x:c r="S295" s="26"/>
      <x:c r="T295" s="26"/>
    </x:row>
    <x:row r="296">
      <x:c r="C296" s="11" t="str">
        <x:v>C-DTG-APL-45</x:v>
      </x:c>
      <x:c r="D296" s="11" t="str">
        <x:v>C-DTG</x:v>
      </x:c>
      <x:c r="E296" s="11" t="str">
        <x:v>Displacement transition group</x:v>
      </x:c>
      <x:c r="F296" s="11" t="str">
        <x:v>Community Stabilization</x:v>
      </x:c>
      <x:c r="G296" s="11" t="str">
        <x:v>POPULATION</x:v>
      </x:c>
      <x:c r="H296" s="11" t="str">
        <x:v>APL-45</x:v>
      </x:c>
      <x:c r="I296" s="18" t="n">
        <x:v>0.08</x:v>
      </x:c>
      <x:c r="J296" s="18" t="n">
        <x:f>INDEX('03 Formation Registry'!$J$6:$J$53,MATCH(D296,'03 Formation Registry'!$C$6:$C$53,0))</x:f>
        <x:v>2193.75</x:v>
      </x:c>
      <x:c r="K296" s="18" t="n">
        <x:f>I296*J296</x:f>
        <x:v>175.5</x:v>
      </x:c>
      <x:c r="L296" s="18" t="n">
        <x:f>INDEX('02 Cargo Classes'!$E$6:$E$15,MATCH(H296,'02 Cargo Classes'!$C$6:$C$15,0))</x:f>
        <x:v>4.5</x:v>
      </x:c>
      <x:c r="M296" s="18" t="n">
        <x:f>INDEX('02 Cargo Classes'!$G$6:$G$15,MATCH(H296,'02 Cargo Classes'!$C$6:$C$15,0))</x:f>
        <x:v>0.85</x:v>
      </x:c>
      <x:c r="N296" s="21" t="n">
        <x:f>ROUNDUP(K296/(L296*M296),0)</x:f>
        <x:v>46</x:v>
      </x:c>
      <x:c r="O296" s="18" t="n">
        <x:f>N296*INDEX('02 Cargo Classes'!$F$6:$F$15,MATCH(H296,'02 Cargo Classes'!$C$6:$C$15,0))*INDEX('02 Cargo Classes'!$H$6:$H$15,MATCH(H296,'02 Cargo Classes'!$C$6:$C$15,0))</x:f>
        <x:v>345</x:v>
      </x:c>
      <x:c r="P296" s="11" t="n">
        <x:f>INDEX('02 Cargo Classes'!$I$6:$I$15,MATCH(H296,'02 Cargo Classes'!$C$6:$C$15,0))</x:f>
        <x:v>24</x:v>
      </x:c>
      <x:c r="Q296" s="11" t="str">
        <x:v>PKG-C-DTG</x:v>
      </x:c>
      <x:c r="R296" s="11" t="str">
        <x:v>Profile allocation; item BOM open</x:v>
      </x:c>
      <x:c r="S296" s="26"/>
      <x:c r="T296" s="26"/>
    </x:row>
    <x:row r="297">
      <x:c r="C297" s="11" t="str">
        <x:v>C-DTG-ISO-18</x:v>
      </x:c>
      <x:c r="D297" s="11" t="str">
        <x:v>C-DTG</x:v>
      </x:c>
      <x:c r="E297" s="11" t="str">
        <x:v>Displacement transition group</x:v>
      </x:c>
      <x:c r="F297" s="11" t="str">
        <x:v>Community Stabilization</x:v>
      </x:c>
      <x:c r="G297" s="11" t="str">
        <x:v>POPULATION</x:v>
      </x:c>
      <x:c r="H297" s="11" t="str">
        <x:v>ISO-18</x:v>
      </x:c>
      <x:c r="I297" s="18" t="n">
        <x:v>0.2</x:v>
      </x:c>
      <x:c r="J297" s="18" t="n">
        <x:f>INDEX('03 Formation Registry'!$J$6:$J$53,MATCH(D297,'03 Formation Registry'!$C$6:$C$53,0))</x:f>
        <x:v>2193.75</x:v>
      </x:c>
      <x:c r="K297" s="18" t="n">
        <x:f>I297*J297</x:f>
        <x:v>438.75</x:v>
      </x:c>
      <x:c r="L297" s="18" t="n">
        <x:f>INDEX('02 Cargo Classes'!$E$6:$E$15,MATCH(H297,'02 Cargo Classes'!$C$6:$C$15,0))</x:f>
        <x:v>18</x:v>
      </x:c>
      <x:c r="M297" s="18" t="n">
        <x:f>INDEX('02 Cargo Classes'!$G$6:$G$15,MATCH(H297,'02 Cargo Classes'!$C$6:$C$15,0))</x:f>
        <x:v>0.85</x:v>
      </x:c>
      <x:c r="N297" s="21" t="n">
        <x:f>ROUNDUP(K297/(L297*M297),0)</x:f>
        <x:v>29</x:v>
      </x:c>
      <x:c r="O297" s="18" t="n">
        <x:f>N297*INDEX('02 Cargo Classes'!$F$6:$F$15,MATCH(H297,'02 Cargo Classes'!$C$6:$C$15,0))*INDEX('02 Cargo Classes'!$H$6:$H$15,MATCH(H297,'02 Cargo Classes'!$C$6:$C$15,0))</x:f>
        <x:v>765.6</x:v>
      </x:c>
      <x:c r="P297" s="11" t="n">
        <x:f>INDEX('02 Cargo Classes'!$I$6:$I$15,MATCH(H297,'02 Cargo Classes'!$C$6:$C$15,0))</x:f>
        <x:v>48</x:v>
      </x:c>
      <x:c r="Q297" s="11" t="str">
        <x:v>PKG-C-DTG</x:v>
      </x:c>
      <x:c r="R297" s="11" t="str">
        <x:v>Profile allocation; item BOM open</x:v>
      </x:c>
      <x:c r="S297" s="26"/>
      <x:c r="T297" s="26"/>
    </x:row>
    <x:row r="298">
      <x:c r="C298" s="11" t="str">
        <x:v>C-DTG-COL-12</x:v>
      </x:c>
      <x:c r="D298" s="11" t="str">
        <x:v>C-DTG</x:v>
      </x:c>
      <x:c r="E298" s="11" t="str">
        <x:v>Displacement transition group</x:v>
      </x:c>
      <x:c r="F298" s="11" t="str">
        <x:v>Community Stabilization</x:v>
      </x:c>
      <x:c r="G298" s="11" t="str">
        <x:v>POPULATION</x:v>
      </x:c>
      <x:c r="H298" s="11" t="str">
        <x:v>COL-12</x:v>
      </x:c>
      <x:c r="I298" s="18" t="n">
        <x:v>0.08</x:v>
      </x:c>
      <x:c r="J298" s="18" t="n">
        <x:f>INDEX('03 Formation Registry'!$J$6:$J$53,MATCH(D298,'03 Formation Registry'!$C$6:$C$53,0))</x:f>
        <x:v>2193.75</x:v>
      </x:c>
      <x:c r="K298" s="18" t="n">
        <x:f>I298*J298</x:f>
        <x:v>175.5</x:v>
      </x:c>
      <x:c r="L298" s="18" t="n">
        <x:f>INDEX('02 Cargo Classes'!$E$6:$E$15,MATCH(H298,'02 Cargo Classes'!$C$6:$C$15,0))</x:f>
        <x:v>12</x:v>
      </x:c>
      <x:c r="M298" s="18" t="n">
        <x:f>INDEX('02 Cargo Classes'!$G$6:$G$15,MATCH(H298,'02 Cargo Classes'!$C$6:$C$15,0))</x:f>
        <x:v>0.8</x:v>
      </x:c>
      <x:c r="N298" s="21" t="n">
        <x:f>ROUNDUP(K298/(L298*M298),0)</x:f>
        <x:v>19</x:v>
      </x:c>
      <x:c r="O298" s="18" t="n">
        <x:f>N298*INDEX('02 Cargo Classes'!$F$6:$F$15,MATCH(H298,'02 Cargo Classes'!$C$6:$C$15,0))*INDEX('02 Cargo Classes'!$H$6:$H$15,MATCH(H298,'02 Cargo Classes'!$C$6:$C$15,0))</x:f>
        <x:v>501.6</x:v>
      </x:c>
      <x:c r="P298" s="11" t="n">
        <x:f>INDEX('02 Cargo Classes'!$I$6:$I$15,MATCH(H298,'02 Cargo Classes'!$C$6:$C$15,0))</x:f>
        <x:v>24</x:v>
      </x:c>
      <x:c r="Q298" s="11" t="str">
        <x:v>PKG-C-DTG</x:v>
      </x:c>
      <x:c r="R298" s="11" t="str">
        <x:v>Profile allocation; item BOM open</x:v>
      </x:c>
      <x:c r="S298" s="26"/>
      <x:c r="T298" s="26"/>
    </x:row>
    <x:row r="299">
      <x:c r="C299" s="11" t="str">
        <x:v>C-DTG-BAT-22</x:v>
      </x:c>
      <x:c r="D299" s="11" t="str">
        <x:v>C-DTG</x:v>
      </x:c>
      <x:c r="E299" s="11" t="str">
        <x:v>Displacement transition group</x:v>
      </x:c>
      <x:c r="F299" s="11" t="str">
        <x:v>Community Stabilization</x:v>
      </x:c>
      <x:c r="G299" s="11" t="str">
        <x:v>POPULATION</x:v>
      </x:c>
      <x:c r="H299" s="11" t="str">
        <x:v>BAT-22</x:v>
      </x:c>
      <x:c r="I299" s="18" t="n">
        <x:v>0.06</x:v>
      </x:c>
      <x:c r="J299" s="18" t="n">
        <x:f>INDEX('03 Formation Registry'!$J$6:$J$53,MATCH(D299,'03 Formation Registry'!$C$6:$C$53,0))</x:f>
        <x:v>2193.75</x:v>
      </x:c>
      <x:c r="K299" s="18" t="n">
        <x:f>I299*J299</x:f>
        <x:v>131.625</x:v>
      </x:c>
      <x:c r="L299" s="18" t="n">
        <x:f>INDEX('02 Cargo Classes'!$E$6:$E$15,MATCH(H299,'02 Cargo Classes'!$C$6:$C$15,0))</x:f>
        <x:v>22</x:v>
      </x:c>
      <x:c r="M299" s="18" t="n">
        <x:f>INDEX('02 Cargo Classes'!$G$6:$G$15,MATCH(H299,'02 Cargo Classes'!$C$6:$C$15,0))</x:f>
        <x:v>0.8</x:v>
      </x:c>
      <x:c r="N299" s="21" t="n">
        <x:f>ROUNDUP(K299/(L299*M299),0)</x:f>
        <x:v>8</x:v>
      </x:c>
      <x:c r="O299" s="18" t="n">
        <x:f>N299*INDEX('02 Cargo Classes'!$F$6:$F$15,MATCH(H299,'02 Cargo Classes'!$C$6:$C$15,0))*INDEX('02 Cargo Classes'!$H$6:$H$15,MATCH(H299,'02 Cargo Classes'!$C$6:$C$15,0))</x:f>
        <x:v>211.20000000000002</x:v>
      </x:c>
      <x:c r="P299" s="11" t="n">
        <x:f>INDEX('02 Cargo Classes'!$I$6:$I$15,MATCH(H299,'02 Cargo Classes'!$C$6:$C$15,0))</x:f>
        <x:v>48</x:v>
      </x:c>
      <x:c r="Q299" s="11" t="str">
        <x:v>PKG-C-DTG</x:v>
      </x:c>
      <x:c r="R299" s="11" t="str">
        <x:v>Profile allocation; item BOM open</x:v>
      </x:c>
      <x:c r="S299" s="26"/>
      <x:c r="T299" s="26"/>
    </x:row>
    <x:row r="300">
      <x:c r="C300" s="11" t="str">
        <x:v>C-DTG-TNK-20</x:v>
      </x:c>
      <x:c r="D300" s="11" t="str">
        <x:v>C-DTG</x:v>
      </x:c>
      <x:c r="E300" s="11" t="str">
        <x:v>Displacement transition group</x:v>
      </x:c>
      <x:c r="F300" s="11" t="str">
        <x:v>Community Stabilization</x:v>
      </x:c>
      <x:c r="G300" s="11" t="str">
        <x:v>POPULATION</x:v>
      </x:c>
      <x:c r="H300" s="11" t="str">
        <x:v>TNK-20</x:v>
      </x:c>
      <x:c r="I300" s="18" t="n">
        <x:v>0.08</x:v>
      </x:c>
      <x:c r="J300" s="18" t="n">
        <x:f>INDEX('03 Formation Registry'!$J$6:$J$53,MATCH(D300,'03 Formation Registry'!$C$6:$C$53,0))</x:f>
        <x:v>2193.75</x:v>
      </x:c>
      <x:c r="K300" s="18" t="n">
        <x:f>I300*J300</x:f>
        <x:v>175.5</x:v>
      </x:c>
      <x:c r="L300" s="18" t="n">
        <x:f>INDEX('02 Cargo Classes'!$E$6:$E$15,MATCH(H300,'02 Cargo Classes'!$C$6:$C$15,0))</x:f>
        <x:v>20</x:v>
      </x:c>
      <x:c r="M300" s="18" t="n">
        <x:f>INDEX('02 Cargo Classes'!$G$6:$G$15,MATCH(H300,'02 Cargo Classes'!$C$6:$C$15,0))</x:f>
        <x:v>0.85</x:v>
      </x:c>
      <x:c r="N300" s="21" t="n">
        <x:f>ROUNDUP(K300/(L300*M300),0)</x:f>
        <x:v>11</x:v>
      </x:c>
      <x:c r="O300" s="18" t="n">
        <x:f>N300*INDEX('02 Cargo Classes'!$F$6:$F$15,MATCH(H300,'02 Cargo Classes'!$C$6:$C$15,0))*INDEX('02 Cargo Classes'!$H$6:$H$15,MATCH(H300,'02 Cargo Classes'!$C$6:$C$15,0))</x:f>
        <x:v>233.75</x:v>
      </x:c>
      <x:c r="P300" s="11" t="n">
        <x:f>INDEX('02 Cargo Classes'!$I$6:$I$15,MATCH(H300,'02 Cargo Classes'!$C$6:$C$15,0))</x:f>
        <x:v>48</x:v>
      </x:c>
      <x:c r="Q300" s="11" t="str">
        <x:v>PKG-C-DTG</x:v>
      </x:c>
      <x:c r="R300" s="11" t="str">
        <x:v>Profile allocation; item BOM open</x:v>
      </x:c>
      <x:c r="S300" s="26"/>
      <x:c r="T300" s="26"/>
    </x:row>
    <x:row r="301">
      <x:c r="C301" s="11" t="str">
        <x:v>C-DTG-ROL-30</x:v>
      </x:c>
      <x:c r="D301" s="11" t="str">
        <x:v>C-DTG</x:v>
      </x:c>
      <x:c r="E301" s="11" t="str">
        <x:v>Displacement transition group</x:v>
      </x:c>
      <x:c r="F301" s="11" t="str">
        <x:v>Community Stabilization</x:v>
      </x:c>
      <x:c r="G301" s="11" t="str">
        <x:v>POPULATION</x:v>
      </x:c>
      <x:c r="H301" s="11" t="str">
        <x:v>ROL-30</x:v>
      </x:c>
      <x:c r="I301" s="18" t="n">
        <x:v>0.12</x:v>
      </x:c>
      <x:c r="J301" s="18" t="n">
        <x:f>INDEX('03 Formation Registry'!$J$6:$J$53,MATCH(D301,'03 Formation Registry'!$C$6:$C$53,0))</x:f>
        <x:v>2193.75</x:v>
      </x:c>
      <x:c r="K301" s="18" t="n">
        <x:f>I301*J301</x:f>
        <x:v>263.25</x:v>
      </x:c>
      <x:c r="L301" s="18" t="n">
        <x:f>INDEX('02 Cargo Classes'!$E$6:$E$15,MATCH(H301,'02 Cargo Classes'!$C$6:$C$15,0))</x:f>
        <x:v>30</x:v>
      </x:c>
      <x:c r="M301" s="18" t="n">
        <x:f>INDEX('02 Cargo Classes'!$G$6:$G$15,MATCH(H301,'02 Cargo Classes'!$C$6:$C$15,0))</x:f>
        <x:v>0.8</x:v>
      </x:c>
      <x:c r="N301" s="21" t="n">
        <x:f>ROUNDUP(K301/(L301*M301),0)</x:f>
        <x:v>11</x:v>
      </x:c>
      <x:c r="O301" s="18" t="n">
        <x:f>N301*INDEX('02 Cargo Classes'!$F$6:$F$15,MATCH(H301,'02 Cargo Classes'!$C$6:$C$15,0))*INDEX('02 Cargo Classes'!$H$6:$H$15,MATCH(H301,'02 Cargo Classes'!$C$6:$C$15,0))</x:f>
        <x:v>701.25</x:v>
      </x:c>
      <x:c r="P301" s="11" t="n">
        <x:f>INDEX('02 Cargo Classes'!$I$6:$I$15,MATCH(H301,'02 Cargo Classes'!$C$6:$C$15,0))</x:f>
        <x:v>48</x:v>
      </x:c>
      <x:c r="Q301" s="11" t="str">
        <x:v>PKG-C-DTG</x:v>
      </x:c>
      <x:c r="R301" s="11" t="str">
        <x:v>Profile allocation; item BOM open</x:v>
      </x:c>
      <x:c r="S301" s="26"/>
      <x:c r="T301" s="26"/>
    </x:row>
    <x:row r="302">
      <x:c r="C302" s="11" t="str">
        <x:v>C-DTG-LIN-18</x:v>
      </x:c>
      <x:c r="D302" s="11" t="str">
        <x:v>C-DTG</x:v>
      </x:c>
      <x:c r="E302" s="11" t="str">
        <x:v>Displacement transition group</x:v>
      </x:c>
      <x:c r="F302" s="11" t="str">
        <x:v>Community Stabilization</x:v>
      </x:c>
      <x:c r="G302" s="11" t="str">
        <x:v>POPULATION</x:v>
      </x:c>
      <x:c r="H302" s="11" t="str">
        <x:v>LIN-18</x:v>
      </x:c>
      <x:c r="I302" s="18" t="n">
        <x:v>0.04</x:v>
      </x:c>
      <x:c r="J302" s="18" t="n">
        <x:f>INDEX('03 Formation Registry'!$J$6:$J$53,MATCH(D302,'03 Formation Registry'!$C$6:$C$53,0))</x:f>
        <x:v>2193.75</x:v>
      </x:c>
      <x:c r="K302" s="18" t="n">
        <x:f>I302*J302</x:f>
        <x:v>87.75</x:v>
      </x:c>
      <x:c r="L302" s="18" t="n">
        <x:f>INDEX('02 Cargo Classes'!$E$6:$E$15,MATCH(H302,'02 Cargo Classes'!$C$6:$C$15,0))</x:f>
        <x:v>18</x:v>
      </x:c>
      <x:c r="M302" s="18" t="n">
        <x:f>INDEX('02 Cargo Classes'!$G$6:$G$15,MATCH(H302,'02 Cargo Classes'!$C$6:$C$15,0))</x:f>
        <x:v>0.8</x:v>
      </x:c>
      <x:c r="N302" s="21" t="n">
        <x:f>ROUNDUP(K302/(L302*M302),0)</x:f>
        <x:v>7</x:v>
      </x:c>
      <x:c r="O302" s="18" t="n">
        <x:f>N302*INDEX('02 Cargo Classes'!$F$6:$F$15,MATCH(H302,'02 Cargo Classes'!$C$6:$C$15,0))*INDEX('02 Cargo Classes'!$H$6:$H$15,MATCH(H302,'02 Cargo Classes'!$C$6:$C$15,0))</x:f>
        <x:v>308</x:v>
      </x:c>
      <x:c r="P302" s="11" t="n">
        <x:f>INDEX('02 Cargo Classes'!$I$6:$I$15,MATCH(H302,'02 Cargo Classes'!$C$6:$C$15,0))</x:f>
        <x:v>72</x:v>
      </x:c>
      <x:c r="Q302" s="11" t="str">
        <x:v>PKG-C-DTG</x:v>
      </x:c>
      <x:c r="R302" s="11" t="str">
        <x:v>Profile allocation; item BOM open</x:v>
      </x:c>
      <x:c r="S302" s="26"/>
      <x:c r="T302" s="26"/>
    </x:row>
    <x:row r="303">
      <x:c r="C303" s="11" t="str">
        <x:v>C-DTG-BLK-08</x:v>
      </x:c>
      <x:c r="D303" s="11" t="str">
        <x:v>C-DTG</x:v>
      </x:c>
      <x:c r="E303" s="11" t="str">
        <x:v>Displacement transition group</x:v>
      </x:c>
      <x:c r="F303" s="11" t="str">
        <x:v>Community Stabilization</x:v>
      </x:c>
      <x:c r="G303" s="11" t="str">
        <x:v>POPULATION</x:v>
      </x:c>
      <x:c r="H303" s="11" t="str">
        <x:v>BLK-08</x:v>
      </x:c>
      <x:c r="I303" s="18" t="n">
        <x:v>0.34</x:v>
      </x:c>
      <x:c r="J303" s="18" t="n">
        <x:f>INDEX('03 Formation Registry'!$J$6:$J$53,MATCH(D303,'03 Formation Registry'!$C$6:$C$53,0))</x:f>
        <x:v>2193.75</x:v>
      </x:c>
      <x:c r="K303" s="18" t="n">
        <x:f>I303*J303</x:f>
        <x:v>745.875</x:v>
      </x:c>
      <x:c r="L303" s="18" t="n">
        <x:f>INDEX('02 Cargo Classes'!$E$6:$E$15,MATCH(H303,'02 Cargo Classes'!$C$6:$C$15,0))</x:f>
        <x:v>8</x:v>
      </x:c>
      <x:c r="M303" s="18" t="n">
        <x:f>INDEX('02 Cargo Classes'!$G$6:$G$15,MATCH(H303,'02 Cargo Classes'!$C$6:$C$15,0))</x:f>
        <x:v>0.8</x:v>
      </x:c>
      <x:c r="N303" s="21" t="n">
        <x:f>ROUNDUP(K303/(L303*M303),0)</x:f>
        <x:v>117</x:v>
      </x:c>
      <x:c r="O303" s="18" t="n">
        <x:f>N303*INDEX('02 Cargo Classes'!$F$6:$F$15,MATCH(H303,'02 Cargo Classes'!$C$6:$C$15,0))*INDEX('02 Cargo Classes'!$H$6:$H$15,MATCH(H303,'02 Cargo Classes'!$C$6:$C$15,0))</x:f>
        <x:v>5967</x:v>
      </x:c>
      <x:c r="P303" s="11" t="n">
        <x:f>INDEX('02 Cargo Classes'!$I$6:$I$15,MATCH(H303,'02 Cargo Classes'!$C$6:$C$15,0))</x:f>
        <x:v>48</x:v>
      </x:c>
      <x:c r="Q303" s="11" t="str">
        <x:v>PKG-C-DTG</x:v>
      </x:c>
      <x:c r="R303" s="11" t="str">
        <x:v>Profile allocation; item BOM open</x:v>
      </x:c>
      <x:c r="S303" s="26"/>
      <x:c r="T303" s="26"/>
    </x:row>
    <x:row r="304">
      <x:c r="C304" s="11" t="str">
        <x:v>C-CIG-APL-45</x:v>
      </x:c>
      <x:c r="D304" s="11" t="str">
        <x:v>C-CIG</x:v>
      </x:c>
      <x:c r="E304" s="11" t="str">
        <x:v>Community institutions group</x:v>
      </x:c>
      <x:c r="F304" s="11" t="str">
        <x:v>Community Stabilization</x:v>
      </x:c>
      <x:c r="G304" s="11" t="str">
        <x:v>POPULATION</x:v>
      </x:c>
      <x:c r="H304" s="11" t="str">
        <x:v>APL-45</x:v>
      </x:c>
      <x:c r="I304" s="18" t="n">
        <x:v>0.08</x:v>
      </x:c>
      <x:c r="J304" s="18" t="n">
        <x:f>INDEX('03 Formation Registry'!$J$6:$J$53,MATCH(D304,'03 Formation Registry'!$C$6:$C$53,0))</x:f>
        <x:v>2193.75</x:v>
      </x:c>
      <x:c r="K304" s="18" t="n">
        <x:f>I304*J304</x:f>
        <x:v>175.5</x:v>
      </x:c>
      <x:c r="L304" s="18" t="n">
        <x:f>INDEX('02 Cargo Classes'!$E$6:$E$15,MATCH(H304,'02 Cargo Classes'!$C$6:$C$15,0))</x:f>
        <x:v>4.5</x:v>
      </x:c>
      <x:c r="M304" s="18" t="n">
        <x:f>INDEX('02 Cargo Classes'!$G$6:$G$15,MATCH(H304,'02 Cargo Classes'!$C$6:$C$15,0))</x:f>
        <x:v>0.85</x:v>
      </x:c>
      <x:c r="N304" s="21" t="n">
        <x:f>ROUNDUP(K304/(L304*M304),0)</x:f>
        <x:v>46</x:v>
      </x:c>
      <x:c r="O304" s="18" t="n">
        <x:f>N304*INDEX('02 Cargo Classes'!$F$6:$F$15,MATCH(H304,'02 Cargo Classes'!$C$6:$C$15,0))*INDEX('02 Cargo Classes'!$H$6:$H$15,MATCH(H304,'02 Cargo Classes'!$C$6:$C$15,0))</x:f>
        <x:v>345</x:v>
      </x:c>
      <x:c r="P304" s="11" t="n">
        <x:f>INDEX('02 Cargo Classes'!$I$6:$I$15,MATCH(H304,'02 Cargo Classes'!$C$6:$C$15,0))</x:f>
        <x:v>24</x:v>
      </x:c>
      <x:c r="Q304" s="11" t="str">
        <x:v>PKG-C-CIG</x:v>
      </x:c>
      <x:c r="R304" s="11" t="str">
        <x:v>Profile allocation; item BOM open</x:v>
      </x:c>
      <x:c r="S304" s="26"/>
      <x:c r="T304" s="26"/>
    </x:row>
    <x:row r="305">
      <x:c r="C305" s="11" t="str">
        <x:v>C-CIG-ISO-18</x:v>
      </x:c>
      <x:c r="D305" s="11" t="str">
        <x:v>C-CIG</x:v>
      </x:c>
      <x:c r="E305" s="11" t="str">
        <x:v>Community institutions group</x:v>
      </x:c>
      <x:c r="F305" s="11" t="str">
        <x:v>Community Stabilization</x:v>
      </x:c>
      <x:c r="G305" s="11" t="str">
        <x:v>POPULATION</x:v>
      </x:c>
      <x:c r="H305" s="11" t="str">
        <x:v>ISO-18</x:v>
      </x:c>
      <x:c r="I305" s="18" t="n">
        <x:v>0.2</x:v>
      </x:c>
      <x:c r="J305" s="18" t="n">
        <x:f>INDEX('03 Formation Registry'!$J$6:$J$53,MATCH(D305,'03 Formation Registry'!$C$6:$C$53,0))</x:f>
        <x:v>2193.75</x:v>
      </x:c>
      <x:c r="K305" s="18" t="n">
        <x:f>I305*J305</x:f>
        <x:v>438.75</x:v>
      </x:c>
      <x:c r="L305" s="18" t="n">
        <x:f>INDEX('02 Cargo Classes'!$E$6:$E$15,MATCH(H305,'02 Cargo Classes'!$C$6:$C$15,0))</x:f>
        <x:v>18</x:v>
      </x:c>
      <x:c r="M305" s="18" t="n">
        <x:f>INDEX('02 Cargo Classes'!$G$6:$G$15,MATCH(H305,'02 Cargo Classes'!$C$6:$C$15,0))</x:f>
        <x:v>0.85</x:v>
      </x:c>
      <x:c r="N305" s="21" t="n">
        <x:f>ROUNDUP(K305/(L305*M305),0)</x:f>
        <x:v>29</x:v>
      </x:c>
      <x:c r="O305" s="18" t="n">
        <x:f>N305*INDEX('02 Cargo Classes'!$F$6:$F$15,MATCH(H305,'02 Cargo Classes'!$C$6:$C$15,0))*INDEX('02 Cargo Classes'!$H$6:$H$15,MATCH(H305,'02 Cargo Classes'!$C$6:$C$15,0))</x:f>
        <x:v>765.6</x:v>
      </x:c>
      <x:c r="P305" s="11" t="n">
        <x:f>INDEX('02 Cargo Classes'!$I$6:$I$15,MATCH(H305,'02 Cargo Classes'!$C$6:$C$15,0))</x:f>
        <x:v>48</x:v>
      </x:c>
      <x:c r="Q305" s="11" t="str">
        <x:v>PKG-C-CIG</x:v>
      </x:c>
      <x:c r="R305" s="11" t="str">
        <x:v>Profile allocation; item BOM open</x:v>
      </x:c>
      <x:c r="S305" s="26"/>
      <x:c r="T305" s="26"/>
    </x:row>
    <x:row r="306">
      <x:c r="C306" s="11" t="str">
        <x:v>C-CIG-COL-12</x:v>
      </x:c>
      <x:c r="D306" s="11" t="str">
        <x:v>C-CIG</x:v>
      </x:c>
      <x:c r="E306" s="11" t="str">
        <x:v>Community institutions group</x:v>
      </x:c>
      <x:c r="F306" s="11" t="str">
        <x:v>Community Stabilization</x:v>
      </x:c>
      <x:c r="G306" s="11" t="str">
        <x:v>POPULATION</x:v>
      </x:c>
      <x:c r="H306" s="11" t="str">
        <x:v>COL-12</x:v>
      </x:c>
      <x:c r="I306" s="18" t="n">
        <x:v>0.08</x:v>
      </x:c>
      <x:c r="J306" s="18" t="n">
        <x:f>INDEX('03 Formation Registry'!$J$6:$J$53,MATCH(D306,'03 Formation Registry'!$C$6:$C$53,0))</x:f>
        <x:v>2193.75</x:v>
      </x:c>
      <x:c r="K306" s="18" t="n">
        <x:f>I306*J306</x:f>
        <x:v>175.5</x:v>
      </x:c>
      <x:c r="L306" s="18" t="n">
        <x:f>INDEX('02 Cargo Classes'!$E$6:$E$15,MATCH(H306,'02 Cargo Classes'!$C$6:$C$15,0))</x:f>
        <x:v>12</x:v>
      </x:c>
      <x:c r="M306" s="18" t="n">
        <x:f>INDEX('02 Cargo Classes'!$G$6:$G$15,MATCH(H306,'02 Cargo Classes'!$C$6:$C$15,0))</x:f>
        <x:v>0.8</x:v>
      </x:c>
      <x:c r="N306" s="21" t="n">
        <x:f>ROUNDUP(K306/(L306*M306),0)</x:f>
        <x:v>19</x:v>
      </x:c>
      <x:c r="O306" s="18" t="n">
        <x:f>N306*INDEX('02 Cargo Classes'!$F$6:$F$15,MATCH(H306,'02 Cargo Classes'!$C$6:$C$15,0))*INDEX('02 Cargo Classes'!$H$6:$H$15,MATCH(H306,'02 Cargo Classes'!$C$6:$C$15,0))</x:f>
        <x:v>501.6</x:v>
      </x:c>
      <x:c r="P306" s="11" t="n">
        <x:f>INDEX('02 Cargo Classes'!$I$6:$I$15,MATCH(H306,'02 Cargo Classes'!$C$6:$C$15,0))</x:f>
        <x:v>24</x:v>
      </x:c>
      <x:c r="Q306" s="11" t="str">
        <x:v>PKG-C-CIG</x:v>
      </x:c>
      <x:c r="R306" s="11" t="str">
        <x:v>Profile allocation; item BOM open</x:v>
      </x:c>
      <x:c r="S306" s="26"/>
      <x:c r="T306" s="26"/>
    </x:row>
    <x:row r="307">
      <x:c r="C307" s="11" t="str">
        <x:v>C-CIG-BAT-22</x:v>
      </x:c>
      <x:c r="D307" s="11" t="str">
        <x:v>C-CIG</x:v>
      </x:c>
      <x:c r="E307" s="11" t="str">
        <x:v>Community institutions group</x:v>
      </x:c>
      <x:c r="F307" s="11" t="str">
        <x:v>Community Stabilization</x:v>
      </x:c>
      <x:c r="G307" s="11" t="str">
        <x:v>POPULATION</x:v>
      </x:c>
      <x:c r="H307" s="11" t="str">
        <x:v>BAT-22</x:v>
      </x:c>
      <x:c r="I307" s="18" t="n">
        <x:v>0.06</x:v>
      </x:c>
      <x:c r="J307" s="18" t="n">
        <x:f>INDEX('03 Formation Registry'!$J$6:$J$53,MATCH(D307,'03 Formation Registry'!$C$6:$C$53,0))</x:f>
        <x:v>2193.75</x:v>
      </x:c>
      <x:c r="K307" s="18" t="n">
        <x:f>I307*J307</x:f>
        <x:v>131.625</x:v>
      </x:c>
      <x:c r="L307" s="18" t="n">
        <x:f>INDEX('02 Cargo Classes'!$E$6:$E$15,MATCH(H307,'02 Cargo Classes'!$C$6:$C$15,0))</x:f>
        <x:v>22</x:v>
      </x:c>
      <x:c r="M307" s="18" t="n">
        <x:f>INDEX('02 Cargo Classes'!$G$6:$G$15,MATCH(H307,'02 Cargo Classes'!$C$6:$C$15,0))</x:f>
        <x:v>0.8</x:v>
      </x:c>
      <x:c r="N307" s="21" t="n">
        <x:f>ROUNDUP(K307/(L307*M307),0)</x:f>
        <x:v>8</x:v>
      </x:c>
      <x:c r="O307" s="18" t="n">
        <x:f>N307*INDEX('02 Cargo Classes'!$F$6:$F$15,MATCH(H307,'02 Cargo Classes'!$C$6:$C$15,0))*INDEX('02 Cargo Classes'!$H$6:$H$15,MATCH(H307,'02 Cargo Classes'!$C$6:$C$15,0))</x:f>
        <x:v>211.20000000000002</x:v>
      </x:c>
      <x:c r="P307" s="11" t="n">
        <x:f>INDEX('02 Cargo Classes'!$I$6:$I$15,MATCH(H307,'02 Cargo Classes'!$C$6:$C$15,0))</x:f>
        <x:v>48</x:v>
      </x:c>
      <x:c r="Q307" s="11" t="str">
        <x:v>PKG-C-CIG</x:v>
      </x:c>
      <x:c r="R307" s="11" t="str">
        <x:v>Profile allocation; item BOM open</x:v>
      </x:c>
      <x:c r="S307" s="26"/>
      <x:c r="T307" s="26"/>
    </x:row>
    <x:row r="308">
      <x:c r="C308" s="11" t="str">
        <x:v>C-CIG-TNK-20</x:v>
      </x:c>
      <x:c r="D308" s="11" t="str">
        <x:v>C-CIG</x:v>
      </x:c>
      <x:c r="E308" s="11" t="str">
        <x:v>Community institutions group</x:v>
      </x:c>
      <x:c r="F308" s="11" t="str">
        <x:v>Community Stabilization</x:v>
      </x:c>
      <x:c r="G308" s="11" t="str">
        <x:v>POPULATION</x:v>
      </x:c>
      <x:c r="H308" s="11" t="str">
        <x:v>TNK-20</x:v>
      </x:c>
      <x:c r="I308" s="18" t="n">
        <x:v>0.08</x:v>
      </x:c>
      <x:c r="J308" s="18" t="n">
        <x:f>INDEX('03 Formation Registry'!$J$6:$J$53,MATCH(D308,'03 Formation Registry'!$C$6:$C$53,0))</x:f>
        <x:v>2193.75</x:v>
      </x:c>
      <x:c r="K308" s="18" t="n">
        <x:f>I308*J308</x:f>
        <x:v>175.5</x:v>
      </x:c>
      <x:c r="L308" s="18" t="n">
        <x:f>INDEX('02 Cargo Classes'!$E$6:$E$15,MATCH(H308,'02 Cargo Classes'!$C$6:$C$15,0))</x:f>
        <x:v>20</x:v>
      </x:c>
      <x:c r="M308" s="18" t="n">
        <x:f>INDEX('02 Cargo Classes'!$G$6:$G$15,MATCH(H308,'02 Cargo Classes'!$C$6:$C$15,0))</x:f>
        <x:v>0.85</x:v>
      </x:c>
      <x:c r="N308" s="21" t="n">
        <x:f>ROUNDUP(K308/(L308*M308),0)</x:f>
        <x:v>11</x:v>
      </x:c>
      <x:c r="O308" s="18" t="n">
        <x:f>N308*INDEX('02 Cargo Classes'!$F$6:$F$15,MATCH(H308,'02 Cargo Classes'!$C$6:$C$15,0))*INDEX('02 Cargo Classes'!$H$6:$H$15,MATCH(H308,'02 Cargo Classes'!$C$6:$C$15,0))</x:f>
        <x:v>233.75</x:v>
      </x:c>
      <x:c r="P308" s="11" t="n">
        <x:f>INDEX('02 Cargo Classes'!$I$6:$I$15,MATCH(H308,'02 Cargo Classes'!$C$6:$C$15,0))</x:f>
        <x:v>48</x:v>
      </x:c>
      <x:c r="Q308" s="11" t="str">
        <x:v>PKG-C-CIG</x:v>
      </x:c>
      <x:c r="R308" s="11" t="str">
        <x:v>Profile allocation; item BOM open</x:v>
      </x:c>
      <x:c r="S308" s="26"/>
      <x:c r="T308" s="26"/>
    </x:row>
    <x:row r="309">
      <x:c r="C309" s="11" t="str">
        <x:v>C-CIG-ROL-30</x:v>
      </x:c>
      <x:c r="D309" s="11" t="str">
        <x:v>C-CIG</x:v>
      </x:c>
      <x:c r="E309" s="11" t="str">
        <x:v>Community institutions group</x:v>
      </x:c>
      <x:c r="F309" s="11" t="str">
        <x:v>Community Stabilization</x:v>
      </x:c>
      <x:c r="G309" s="11" t="str">
        <x:v>POPULATION</x:v>
      </x:c>
      <x:c r="H309" s="11" t="str">
        <x:v>ROL-30</x:v>
      </x:c>
      <x:c r="I309" s="18" t="n">
        <x:v>0.12</x:v>
      </x:c>
      <x:c r="J309" s="18" t="n">
        <x:f>INDEX('03 Formation Registry'!$J$6:$J$53,MATCH(D309,'03 Formation Registry'!$C$6:$C$53,0))</x:f>
        <x:v>2193.75</x:v>
      </x:c>
      <x:c r="K309" s="18" t="n">
        <x:f>I309*J309</x:f>
        <x:v>263.25</x:v>
      </x:c>
      <x:c r="L309" s="18" t="n">
        <x:f>INDEX('02 Cargo Classes'!$E$6:$E$15,MATCH(H309,'02 Cargo Classes'!$C$6:$C$15,0))</x:f>
        <x:v>30</x:v>
      </x:c>
      <x:c r="M309" s="18" t="n">
        <x:f>INDEX('02 Cargo Classes'!$G$6:$G$15,MATCH(H309,'02 Cargo Classes'!$C$6:$C$15,0))</x:f>
        <x:v>0.8</x:v>
      </x:c>
      <x:c r="N309" s="21" t="n">
        <x:f>ROUNDUP(K309/(L309*M309),0)</x:f>
        <x:v>11</x:v>
      </x:c>
      <x:c r="O309" s="18" t="n">
        <x:f>N309*INDEX('02 Cargo Classes'!$F$6:$F$15,MATCH(H309,'02 Cargo Classes'!$C$6:$C$15,0))*INDEX('02 Cargo Classes'!$H$6:$H$15,MATCH(H309,'02 Cargo Classes'!$C$6:$C$15,0))</x:f>
        <x:v>701.25</x:v>
      </x:c>
      <x:c r="P309" s="11" t="n">
        <x:f>INDEX('02 Cargo Classes'!$I$6:$I$15,MATCH(H309,'02 Cargo Classes'!$C$6:$C$15,0))</x:f>
        <x:v>48</x:v>
      </x:c>
      <x:c r="Q309" s="11" t="str">
        <x:v>PKG-C-CIG</x:v>
      </x:c>
      <x:c r="R309" s="11" t="str">
        <x:v>Profile allocation; item BOM open</x:v>
      </x:c>
      <x:c r="S309" s="26"/>
      <x:c r="T309" s="26"/>
    </x:row>
    <x:row r="310">
      <x:c r="C310" s="11" t="str">
        <x:v>C-CIG-LIN-18</x:v>
      </x:c>
      <x:c r="D310" s="11" t="str">
        <x:v>C-CIG</x:v>
      </x:c>
      <x:c r="E310" s="11" t="str">
        <x:v>Community institutions group</x:v>
      </x:c>
      <x:c r="F310" s="11" t="str">
        <x:v>Community Stabilization</x:v>
      </x:c>
      <x:c r="G310" s="11" t="str">
        <x:v>POPULATION</x:v>
      </x:c>
      <x:c r="H310" s="11" t="str">
        <x:v>LIN-18</x:v>
      </x:c>
      <x:c r="I310" s="18" t="n">
        <x:v>0.04</x:v>
      </x:c>
      <x:c r="J310" s="18" t="n">
        <x:f>INDEX('03 Formation Registry'!$J$6:$J$53,MATCH(D310,'03 Formation Registry'!$C$6:$C$53,0))</x:f>
        <x:v>2193.75</x:v>
      </x:c>
      <x:c r="K310" s="18" t="n">
        <x:f>I310*J310</x:f>
        <x:v>87.75</x:v>
      </x:c>
      <x:c r="L310" s="18" t="n">
        <x:f>INDEX('02 Cargo Classes'!$E$6:$E$15,MATCH(H310,'02 Cargo Classes'!$C$6:$C$15,0))</x:f>
        <x:v>18</x:v>
      </x:c>
      <x:c r="M310" s="18" t="n">
        <x:f>INDEX('02 Cargo Classes'!$G$6:$G$15,MATCH(H310,'02 Cargo Classes'!$C$6:$C$15,0))</x:f>
        <x:v>0.8</x:v>
      </x:c>
      <x:c r="N310" s="21" t="n">
        <x:f>ROUNDUP(K310/(L310*M310),0)</x:f>
        <x:v>7</x:v>
      </x:c>
      <x:c r="O310" s="18" t="n">
        <x:f>N310*INDEX('02 Cargo Classes'!$F$6:$F$15,MATCH(H310,'02 Cargo Classes'!$C$6:$C$15,0))*INDEX('02 Cargo Classes'!$H$6:$H$15,MATCH(H310,'02 Cargo Classes'!$C$6:$C$15,0))</x:f>
        <x:v>308</x:v>
      </x:c>
      <x:c r="P310" s="11" t="n">
        <x:f>INDEX('02 Cargo Classes'!$I$6:$I$15,MATCH(H310,'02 Cargo Classes'!$C$6:$C$15,0))</x:f>
        <x:v>72</x:v>
      </x:c>
      <x:c r="Q310" s="11" t="str">
        <x:v>PKG-C-CIG</x:v>
      </x:c>
      <x:c r="R310" s="11" t="str">
        <x:v>Profile allocation; item BOM open</x:v>
      </x:c>
      <x:c r="S310" s="26"/>
      <x:c r="T310" s="26"/>
    </x:row>
    <x:row r="311">
      <x:c r="C311" s="11" t="str">
        <x:v>C-CIG-BLK-08</x:v>
      </x:c>
      <x:c r="D311" s="11" t="str">
        <x:v>C-CIG</x:v>
      </x:c>
      <x:c r="E311" s="11" t="str">
        <x:v>Community institutions group</x:v>
      </x:c>
      <x:c r="F311" s="11" t="str">
        <x:v>Community Stabilization</x:v>
      </x:c>
      <x:c r="G311" s="11" t="str">
        <x:v>POPULATION</x:v>
      </x:c>
      <x:c r="H311" s="11" t="str">
        <x:v>BLK-08</x:v>
      </x:c>
      <x:c r="I311" s="18" t="n">
        <x:v>0.34</x:v>
      </x:c>
      <x:c r="J311" s="18" t="n">
        <x:f>INDEX('03 Formation Registry'!$J$6:$J$53,MATCH(D311,'03 Formation Registry'!$C$6:$C$53,0))</x:f>
        <x:v>2193.75</x:v>
      </x:c>
      <x:c r="K311" s="18" t="n">
        <x:f>I311*J311</x:f>
        <x:v>745.875</x:v>
      </x:c>
      <x:c r="L311" s="18" t="n">
        <x:f>INDEX('02 Cargo Classes'!$E$6:$E$15,MATCH(H311,'02 Cargo Classes'!$C$6:$C$15,0))</x:f>
        <x:v>8</x:v>
      </x:c>
      <x:c r="M311" s="18" t="n">
        <x:f>INDEX('02 Cargo Classes'!$G$6:$G$15,MATCH(H311,'02 Cargo Classes'!$C$6:$C$15,0))</x:f>
        <x:v>0.8</x:v>
      </x:c>
      <x:c r="N311" s="21" t="n">
        <x:f>ROUNDUP(K311/(L311*M311),0)</x:f>
        <x:v>117</x:v>
      </x:c>
      <x:c r="O311" s="18" t="n">
        <x:f>N311*INDEX('02 Cargo Classes'!$F$6:$F$15,MATCH(H311,'02 Cargo Classes'!$C$6:$C$15,0))*INDEX('02 Cargo Classes'!$H$6:$H$15,MATCH(H311,'02 Cargo Classes'!$C$6:$C$15,0))</x:f>
        <x:v>5967</x:v>
      </x:c>
      <x:c r="P311" s="11" t="n">
        <x:f>INDEX('02 Cargo Classes'!$I$6:$I$15,MATCH(H311,'02 Cargo Classes'!$C$6:$C$15,0))</x:f>
        <x:v>48</x:v>
      </x:c>
      <x:c r="Q311" s="11" t="str">
        <x:v>PKG-C-CIG</x:v>
      </x:c>
      <x:c r="R311" s="11" t="str">
        <x:v>Profile allocation; item BOM open</x:v>
      </x:c>
      <x:c r="S311" s="26"/>
      <x:c r="T311" s="26"/>
    </x:row>
    <x:row r="312">
      <x:c r="C312" s="11" t="str">
        <x:v>J-RIG-APL-45</x:v>
      </x:c>
      <x:c r="D312" s="11" t="str">
        <x:v>J-RIG</x:v>
      </x:c>
      <x:c r="E312" s="11" t="str">
        <x:v>Resilience information group</x:v>
      </x:c>
      <x:c r="F312" s="11" t="str">
        <x:v>Joint</x:v>
      </x:c>
      <x:c r="G312" s="11" t="str">
        <x:v>COMMAND</x:v>
      </x:c>
      <x:c r="H312" s="11" t="str">
        <x:v>APL-45</x:v>
      </x:c>
      <x:c r="I312" s="18" t="n">
        <x:v>0.2</x:v>
      </x:c>
      <x:c r="J312" s="18" t="n">
        <x:f>INDEX('03 Formation Registry'!$J$6:$J$53,MATCH(D312,'03 Formation Registry'!$C$6:$C$53,0))</x:f>
        <x:v>1365</x:v>
      </x:c>
      <x:c r="K312" s="18" t="n">
        <x:f>I312*J312</x:f>
        <x:v>273</x:v>
      </x:c>
      <x:c r="L312" s="18" t="n">
        <x:f>INDEX('02 Cargo Classes'!$E$6:$E$15,MATCH(H312,'02 Cargo Classes'!$C$6:$C$15,0))</x:f>
        <x:v>4.5</x:v>
      </x:c>
      <x:c r="M312" s="18" t="n">
        <x:f>INDEX('02 Cargo Classes'!$G$6:$G$15,MATCH(H312,'02 Cargo Classes'!$C$6:$C$15,0))</x:f>
        <x:v>0.85</x:v>
      </x:c>
      <x:c r="N312" s="21" t="n">
        <x:f>ROUNDUP(K312/(L312*M312),0)</x:f>
        <x:v>72</x:v>
      </x:c>
      <x:c r="O312" s="18" t="n">
        <x:f>N312*INDEX('02 Cargo Classes'!$F$6:$F$15,MATCH(H312,'02 Cargo Classes'!$C$6:$C$15,0))*INDEX('02 Cargo Classes'!$H$6:$H$15,MATCH(H312,'02 Cargo Classes'!$C$6:$C$15,0))</x:f>
        <x:v>540</x:v>
      </x:c>
      <x:c r="P312" s="11" t="n">
        <x:f>INDEX('02 Cargo Classes'!$I$6:$I$15,MATCH(H312,'02 Cargo Classes'!$C$6:$C$15,0))</x:f>
        <x:v>24</x:v>
      </x:c>
      <x:c r="Q312" s="11" t="str">
        <x:v>PKG-J-RIG</x:v>
      </x:c>
      <x:c r="R312" s="11" t="str">
        <x:v>Profile allocation; item BOM open</x:v>
      </x:c>
      <x:c r="S312" s="26"/>
      <x:c r="T312" s="26"/>
    </x:row>
    <x:row r="313">
      <x:c r="C313" s="11" t="str">
        <x:v>J-RIG-ISO-18</x:v>
      </x:c>
      <x:c r="D313" s="11" t="str">
        <x:v>J-RIG</x:v>
      </x:c>
      <x:c r="E313" s="11" t="str">
        <x:v>Resilience information group</x:v>
      </x:c>
      <x:c r="F313" s="11" t="str">
        <x:v>Joint</x:v>
      </x:c>
      <x:c r="G313" s="11" t="str">
        <x:v>COMMAND</x:v>
      </x:c>
      <x:c r="H313" s="11" t="str">
        <x:v>ISO-18</x:v>
      </x:c>
      <x:c r="I313" s="18" t="n">
        <x:v>0.25</x:v>
      </x:c>
      <x:c r="J313" s="18" t="n">
        <x:f>INDEX('03 Formation Registry'!$J$6:$J$53,MATCH(D313,'03 Formation Registry'!$C$6:$C$53,0))</x:f>
        <x:v>1365</x:v>
      </x:c>
      <x:c r="K313" s="18" t="n">
        <x:f>I313*J313</x:f>
        <x:v>341.25</x:v>
      </x:c>
      <x:c r="L313" s="18" t="n">
        <x:f>INDEX('02 Cargo Classes'!$E$6:$E$15,MATCH(H313,'02 Cargo Classes'!$C$6:$C$15,0))</x:f>
        <x:v>18</x:v>
      </x:c>
      <x:c r="M313" s="18" t="n">
        <x:f>INDEX('02 Cargo Classes'!$G$6:$G$15,MATCH(H313,'02 Cargo Classes'!$C$6:$C$15,0))</x:f>
        <x:v>0.85</x:v>
      </x:c>
      <x:c r="N313" s="21" t="n">
        <x:f>ROUNDUP(K313/(L313*M313),0)</x:f>
        <x:v>23</x:v>
      </x:c>
      <x:c r="O313" s="18" t="n">
        <x:f>N313*INDEX('02 Cargo Classes'!$F$6:$F$15,MATCH(H313,'02 Cargo Classes'!$C$6:$C$15,0))*INDEX('02 Cargo Classes'!$H$6:$H$15,MATCH(H313,'02 Cargo Classes'!$C$6:$C$15,0))</x:f>
        <x:v>607.2</x:v>
      </x:c>
      <x:c r="P313" s="11" t="n">
        <x:f>INDEX('02 Cargo Classes'!$I$6:$I$15,MATCH(H313,'02 Cargo Classes'!$C$6:$C$15,0))</x:f>
        <x:v>48</x:v>
      </x:c>
      <x:c r="Q313" s="11" t="str">
        <x:v>PKG-J-RIG</x:v>
      </x:c>
      <x:c r="R313" s="11" t="str">
        <x:v>Profile allocation; item BOM open</x:v>
      </x:c>
      <x:c r="S313" s="26"/>
      <x:c r="T313" s="26"/>
    </x:row>
    <x:row r="314">
      <x:c r="C314" s="11" t="str">
        <x:v>J-RIG-COL-12</x:v>
      </x:c>
      <x:c r="D314" s="11" t="str">
        <x:v>J-RIG</x:v>
      </x:c>
      <x:c r="E314" s="11" t="str">
        <x:v>Resilience information group</x:v>
      </x:c>
      <x:c r="F314" s="11" t="str">
        <x:v>Joint</x:v>
      </x:c>
      <x:c r="G314" s="11" t="str">
        <x:v>COMMAND</x:v>
      </x:c>
      <x:c r="H314" s="11" t="str">
        <x:v>COL-12</x:v>
      </x:c>
      <x:c r="I314" s="18" t="n">
        <x:v>0.05</x:v>
      </x:c>
      <x:c r="J314" s="18" t="n">
        <x:f>INDEX('03 Formation Registry'!$J$6:$J$53,MATCH(D314,'03 Formation Registry'!$C$6:$C$53,0))</x:f>
        <x:v>1365</x:v>
      </x:c>
      <x:c r="K314" s="18" t="n">
        <x:f>I314*J314</x:f>
        <x:v>68.25</x:v>
      </x:c>
      <x:c r="L314" s="18" t="n">
        <x:f>INDEX('02 Cargo Classes'!$E$6:$E$15,MATCH(H314,'02 Cargo Classes'!$C$6:$C$15,0))</x:f>
        <x:v>12</x:v>
      </x:c>
      <x:c r="M314" s="18" t="n">
        <x:f>INDEX('02 Cargo Classes'!$G$6:$G$15,MATCH(H314,'02 Cargo Classes'!$C$6:$C$15,0))</x:f>
        <x:v>0.8</x:v>
      </x:c>
      <x:c r="N314" s="21" t="n">
        <x:f>ROUNDUP(K314/(L314*M314),0)</x:f>
        <x:v>8</x:v>
      </x:c>
      <x:c r="O314" s="18" t="n">
        <x:f>N314*INDEX('02 Cargo Classes'!$F$6:$F$15,MATCH(H314,'02 Cargo Classes'!$C$6:$C$15,0))*INDEX('02 Cargo Classes'!$H$6:$H$15,MATCH(H314,'02 Cargo Classes'!$C$6:$C$15,0))</x:f>
        <x:v>211.20000000000002</x:v>
      </x:c>
      <x:c r="P314" s="11" t="n">
        <x:f>INDEX('02 Cargo Classes'!$I$6:$I$15,MATCH(H314,'02 Cargo Classes'!$C$6:$C$15,0))</x:f>
        <x:v>24</x:v>
      </x:c>
      <x:c r="Q314" s="11" t="str">
        <x:v>PKG-J-RIG</x:v>
      </x:c>
      <x:c r="R314" s="11" t="str">
        <x:v>Profile allocation; item BOM open</x:v>
      </x:c>
      <x:c r="S314" s="26"/>
      <x:c r="T314" s="26"/>
    </x:row>
    <x:row r="315">
      <x:c r="C315" s="11" t="str">
        <x:v>J-RIG-BAT-22</x:v>
      </x:c>
      <x:c r="D315" s="11" t="str">
        <x:v>J-RIG</x:v>
      </x:c>
      <x:c r="E315" s="11" t="str">
        <x:v>Resilience information group</x:v>
      </x:c>
      <x:c r="F315" s="11" t="str">
        <x:v>Joint</x:v>
      </x:c>
      <x:c r="G315" s="11" t="str">
        <x:v>COMMAND</x:v>
      </x:c>
      <x:c r="H315" s="11" t="str">
        <x:v>BAT-22</x:v>
      </x:c>
      <x:c r="I315" s="18" t="n">
        <x:v>0.05</x:v>
      </x:c>
      <x:c r="J315" s="18" t="n">
        <x:f>INDEX('03 Formation Registry'!$J$6:$J$53,MATCH(D315,'03 Formation Registry'!$C$6:$C$53,0))</x:f>
        <x:v>1365</x:v>
      </x:c>
      <x:c r="K315" s="18" t="n">
        <x:f>I315*J315</x:f>
        <x:v>68.25</x:v>
      </x:c>
      <x:c r="L315" s="18" t="n">
        <x:f>INDEX('02 Cargo Classes'!$E$6:$E$15,MATCH(H315,'02 Cargo Classes'!$C$6:$C$15,0))</x:f>
        <x:v>22</x:v>
      </x:c>
      <x:c r="M315" s="18" t="n">
        <x:f>INDEX('02 Cargo Classes'!$G$6:$G$15,MATCH(H315,'02 Cargo Classes'!$C$6:$C$15,0))</x:f>
        <x:v>0.8</x:v>
      </x:c>
      <x:c r="N315" s="21" t="n">
        <x:f>ROUNDUP(K315/(L315*M315),0)</x:f>
        <x:v>4</x:v>
      </x:c>
      <x:c r="O315" s="18" t="n">
        <x:f>N315*INDEX('02 Cargo Classes'!$F$6:$F$15,MATCH(H315,'02 Cargo Classes'!$C$6:$C$15,0))*INDEX('02 Cargo Classes'!$H$6:$H$15,MATCH(H315,'02 Cargo Classes'!$C$6:$C$15,0))</x:f>
        <x:v>105.60000000000001</x:v>
      </x:c>
      <x:c r="P315" s="11" t="n">
        <x:f>INDEX('02 Cargo Classes'!$I$6:$I$15,MATCH(H315,'02 Cargo Classes'!$C$6:$C$15,0))</x:f>
        <x:v>48</x:v>
      </x:c>
      <x:c r="Q315" s="11" t="str">
        <x:v>PKG-J-RIG</x:v>
      </x:c>
      <x:c r="R315" s="11" t="str">
        <x:v>Profile allocation; item BOM open</x:v>
      </x:c>
      <x:c r="S315" s="26"/>
      <x:c r="T315" s="26"/>
    </x:row>
    <x:row r="316">
      <x:c r="C316" s="11" t="str">
        <x:v>J-RIG-TNK-20</x:v>
      </x:c>
      <x:c r="D316" s="11" t="str">
        <x:v>J-RIG</x:v>
      </x:c>
      <x:c r="E316" s="11" t="str">
        <x:v>Resilience information group</x:v>
      </x:c>
      <x:c r="F316" s="11" t="str">
        <x:v>Joint</x:v>
      </x:c>
      <x:c r="G316" s="11" t="str">
        <x:v>COMMAND</x:v>
      </x:c>
      <x:c r="H316" s="11" t="str">
        <x:v>TNK-20</x:v>
      </x:c>
      <x:c r="I316" s="18" t="n">
        <x:v>0.05</x:v>
      </x:c>
      <x:c r="J316" s="18" t="n">
        <x:f>INDEX('03 Formation Registry'!$J$6:$J$53,MATCH(D316,'03 Formation Registry'!$C$6:$C$53,0))</x:f>
        <x:v>1365</x:v>
      </x:c>
      <x:c r="K316" s="18" t="n">
        <x:f>I316*J316</x:f>
        <x:v>68.25</x:v>
      </x:c>
      <x:c r="L316" s="18" t="n">
        <x:f>INDEX('02 Cargo Classes'!$E$6:$E$15,MATCH(H316,'02 Cargo Classes'!$C$6:$C$15,0))</x:f>
        <x:v>20</x:v>
      </x:c>
      <x:c r="M316" s="18" t="n">
        <x:f>INDEX('02 Cargo Classes'!$G$6:$G$15,MATCH(H316,'02 Cargo Classes'!$C$6:$C$15,0))</x:f>
        <x:v>0.85</x:v>
      </x:c>
      <x:c r="N316" s="21" t="n">
        <x:f>ROUNDUP(K316/(L316*M316),0)</x:f>
        <x:v>5</x:v>
      </x:c>
      <x:c r="O316" s="18" t="n">
        <x:f>N316*INDEX('02 Cargo Classes'!$F$6:$F$15,MATCH(H316,'02 Cargo Classes'!$C$6:$C$15,0))*INDEX('02 Cargo Classes'!$H$6:$H$15,MATCH(H316,'02 Cargo Classes'!$C$6:$C$15,0))</x:f>
        <x:v>106.25</x:v>
      </x:c>
      <x:c r="P316" s="11" t="n">
        <x:f>INDEX('02 Cargo Classes'!$I$6:$I$15,MATCH(H316,'02 Cargo Classes'!$C$6:$C$15,0))</x:f>
        <x:v>48</x:v>
      </x:c>
      <x:c r="Q316" s="11" t="str">
        <x:v>PKG-J-RIG</x:v>
      </x:c>
      <x:c r="R316" s="11" t="str">
        <x:v>Profile allocation; item BOM open</x:v>
      </x:c>
      <x:c r="S316" s="26"/>
      <x:c r="T316" s="26"/>
    </x:row>
    <x:row r="317">
      <x:c r="C317" s="11" t="str">
        <x:v>J-RIG-FLR-24</x:v>
      </x:c>
      <x:c r="D317" s="11" t="str">
        <x:v>J-RIG</x:v>
      </x:c>
      <x:c r="E317" s="11" t="str">
        <x:v>Resilience information group</x:v>
      </x:c>
      <x:c r="F317" s="11" t="str">
        <x:v>Joint</x:v>
      </x:c>
      <x:c r="G317" s="11" t="str">
        <x:v>COMMAND</x:v>
      </x:c>
      <x:c r="H317" s="11" t="str">
        <x:v>FLR-24</x:v>
      </x:c>
      <x:c r="I317" s="18" t="n">
        <x:v>0.1</x:v>
      </x:c>
      <x:c r="J317" s="18" t="n">
        <x:f>INDEX('03 Formation Registry'!$J$6:$J$53,MATCH(D317,'03 Formation Registry'!$C$6:$C$53,0))</x:f>
        <x:v>1365</x:v>
      </x:c>
      <x:c r="K317" s="18" t="n">
        <x:f>I317*J317</x:f>
        <x:v>136.5</x:v>
      </x:c>
      <x:c r="L317" s="18" t="n">
        <x:f>INDEX('02 Cargo Classes'!$E$6:$E$15,MATCH(H317,'02 Cargo Classes'!$C$6:$C$15,0))</x:f>
        <x:v>24</x:v>
      </x:c>
      <x:c r="M317" s="18" t="n">
        <x:f>INDEX('02 Cargo Classes'!$G$6:$G$15,MATCH(H317,'02 Cargo Classes'!$C$6:$C$15,0))</x:f>
        <x:v>0.85</x:v>
      </x:c>
      <x:c r="N317" s="21" t="n">
        <x:f>ROUNDUP(K317/(L317*M317),0)</x:f>
        <x:v>7</x:v>
      </x:c>
      <x:c r="O317" s="18" t="n">
        <x:f>N317*INDEX('02 Cargo Classes'!$F$6:$F$15,MATCH(H317,'02 Cargo Classes'!$C$6:$C$15,0))*INDEX('02 Cargo Classes'!$H$6:$H$15,MATCH(H317,'02 Cargo Classes'!$C$6:$C$15,0))</x:f>
        <x:v>224</x:v>
      </x:c>
      <x:c r="P317" s="11" t="n">
        <x:f>INDEX('02 Cargo Classes'!$I$6:$I$15,MATCH(H317,'02 Cargo Classes'!$C$6:$C$15,0))</x:f>
        <x:v>48</x:v>
      </x:c>
      <x:c r="Q317" s="11" t="str">
        <x:v>PKG-J-RIG</x:v>
      </x:c>
      <x:c r="R317" s="11" t="str">
        <x:v>Profile allocation; item BOM open</x:v>
      </x:c>
      <x:c r="S317" s="26"/>
      <x:c r="T317" s="26"/>
    </x:row>
    <x:row r="318">
      <x:c r="C318" s="11" t="str">
        <x:v>J-RIG-ROL-30</x:v>
      </x:c>
      <x:c r="D318" s="11" t="str">
        <x:v>J-RIG</x:v>
      </x:c>
      <x:c r="E318" s="11" t="str">
        <x:v>Resilience information group</x:v>
      </x:c>
      <x:c r="F318" s="11" t="str">
        <x:v>Joint</x:v>
      </x:c>
      <x:c r="G318" s="11" t="str">
        <x:v>COMMAND</x:v>
      </x:c>
      <x:c r="H318" s="11" t="str">
        <x:v>ROL-30</x:v>
      </x:c>
      <x:c r="I318" s="18" t="n">
        <x:v>0.1</x:v>
      </x:c>
      <x:c r="J318" s="18" t="n">
        <x:f>INDEX('03 Formation Registry'!$J$6:$J$53,MATCH(D318,'03 Formation Registry'!$C$6:$C$53,0))</x:f>
        <x:v>1365</x:v>
      </x:c>
      <x:c r="K318" s="18" t="n">
        <x:f>I318*J318</x:f>
        <x:v>136.5</x:v>
      </x:c>
      <x:c r="L318" s="18" t="n">
        <x:f>INDEX('02 Cargo Classes'!$E$6:$E$15,MATCH(H318,'02 Cargo Classes'!$C$6:$C$15,0))</x:f>
        <x:v>30</x:v>
      </x:c>
      <x:c r="M318" s="18" t="n">
        <x:f>INDEX('02 Cargo Classes'!$G$6:$G$15,MATCH(H318,'02 Cargo Classes'!$C$6:$C$15,0))</x:f>
        <x:v>0.8</x:v>
      </x:c>
      <x:c r="N318" s="21" t="n">
        <x:f>ROUNDUP(K318/(L318*M318),0)</x:f>
        <x:v>6</x:v>
      </x:c>
      <x:c r="O318" s="18" t="n">
        <x:f>N318*INDEX('02 Cargo Classes'!$F$6:$F$15,MATCH(H318,'02 Cargo Classes'!$C$6:$C$15,0))*INDEX('02 Cargo Classes'!$H$6:$H$15,MATCH(H318,'02 Cargo Classes'!$C$6:$C$15,0))</x:f>
        <x:v>382.5</x:v>
      </x:c>
      <x:c r="P318" s="11" t="n">
        <x:f>INDEX('02 Cargo Classes'!$I$6:$I$15,MATCH(H318,'02 Cargo Classes'!$C$6:$C$15,0))</x:f>
        <x:v>48</x:v>
      </x:c>
      <x:c r="Q318" s="11" t="str">
        <x:v>PKG-J-RIG</x:v>
      </x:c>
      <x:c r="R318" s="11" t="str">
        <x:v>Profile allocation; item BOM open</x:v>
      </x:c>
      <x:c r="S318" s="26"/>
      <x:c r="T318" s="26"/>
    </x:row>
    <x:row r="319">
      <x:c r="C319" s="11" t="str">
        <x:v>J-RIG-LIN-18</x:v>
      </x:c>
      <x:c r="D319" s="11" t="str">
        <x:v>J-RIG</x:v>
      </x:c>
      <x:c r="E319" s="11" t="str">
        <x:v>Resilience information group</x:v>
      </x:c>
      <x:c r="F319" s="11" t="str">
        <x:v>Joint</x:v>
      </x:c>
      <x:c r="G319" s="11" t="str">
        <x:v>COMMAND</x:v>
      </x:c>
      <x:c r="H319" s="11" t="str">
        <x:v>LIN-18</x:v>
      </x:c>
      <x:c r="I319" s="18" t="n">
        <x:v>0.05</x:v>
      </x:c>
      <x:c r="J319" s="18" t="n">
        <x:f>INDEX('03 Formation Registry'!$J$6:$J$53,MATCH(D319,'03 Formation Registry'!$C$6:$C$53,0))</x:f>
        <x:v>1365</x:v>
      </x:c>
      <x:c r="K319" s="18" t="n">
        <x:f>I319*J319</x:f>
        <x:v>68.25</x:v>
      </x:c>
      <x:c r="L319" s="18" t="n">
        <x:f>INDEX('02 Cargo Classes'!$E$6:$E$15,MATCH(H319,'02 Cargo Classes'!$C$6:$C$15,0))</x:f>
        <x:v>18</x:v>
      </x:c>
      <x:c r="M319" s="18" t="n">
        <x:f>INDEX('02 Cargo Classes'!$G$6:$G$15,MATCH(H319,'02 Cargo Classes'!$C$6:$C$15,0))</x:f>
        <x:v>0.8</x:v>
      </x:c>
      <x:c r="N319" s="21" t="n">
        <x:f>ROUNDUP(K319/(L319*M319),0)</x:f>
        <x:v>5</x:v>
      </x:c>
      <x:c r="O319" s="18" t="n">
        <x:f>N319*INDEX('02 Cargo Classes'!$F$6:$F$15,MATCH(H319,'02 Cargo Classes'!$C$6:$C$15,0))*INDEX('02 Cargo Classes'!$H$6:$H$15,MATCH(H319,'02 Cargo Classes'!$C$6:$C$15,0))</x:f>
        <x:v>220</x:v>
      </x:c>
      <x:c r="P319" s="11" t="n">
        <x:f>INDEX('02 Cargo Classes'!$I$6:$I$15,MATCH(H319,'02 Cargo Classes'!$C$6:$C$15,0))</x:f>
        <x:v>72</x:v>
      </x:c>
      <x:c r="Q319" s="11" t="str">
        <x:v>PKG-J-RIG</x:v>
      </x:c>
      <x:c r="R319" s="11" t="str">
        <x:v>Profile allocation; item BOM open</x:v>
      </x:c>
      <x:c r="S319" s="26"/>
      <x:c r="T319" s="26"/>
    </x:row>
    <x:row r="320">
      <x:c r="C320" s="11" t="str">
        <x:v>J-RIG-BLK-08</x:v>
      </x:c>
      <x:c r="D320" s="11" t="str">
        <x:v>J-RIG</x:v>
      </x:c>
      <x:c r="E320" s="11" t="str">
        <x:v>Resilience information group</x:v>
      </x:c>
      <x:c r="F320" s="11" t="str">
        <x:v>Joint</x:v>
      </x:c>
      <x:c r="G320" s="11" t="str">
        <x:v>COMMAND</x:v>
      </x:c>
      <x:c r="H320" s="11" t="str">
        <x:v>BLK-08</x:v>
      </x:c>
      <x:c r="I320" s="18" t="n">
        <x:v>0.15</x:v>
      </x:c>
      <x:c r="J320" s="18" t="n">
        <x:f>INDEX('03 Formation Registry'!$J$6:$J$53,MATCH(D320,'03 Formation Registry'!$C$6:$C$53,0))</x:f>
        <x:v>1365</x:v>
      </x:c>
      <x:c r="K320" s="18" t="n">
        <x:f>I320*J320</x:f>
        <x:v>204.75</x:v>
      </x:c>
      <x:c r="L320" s="18" t="n">
        <x:f>INDEX('02 Cargo Classes'!$E$6:$E$15,MATCH(H320,'02 Cargo Classes'!$C$6:$C$15,0))</x:f>
        <x:v>8</x:v>
      </x:c>
      <x:c r="M320" s="18" t="n">
        <x:f>INDEX('02 Cargo Classes'!$G$6:$G$15,MATCH(H320,'02 Cargo Classes'!$C$6:$C$15,0))</x:f>
        <x:v>0.8</x:v>
      </x:c>
      <x:c r="N320" s="21" t="n">
        <x:f>ROUNDUP(K320/(L320*M320),0)</x:f>
        <x:v>32</x:v>
      </x:c>
      <x:c r="O320" s="18" t="n">
        <x:f>N320*INDEX('02 Cargo Classes'!$F$6:$F$15,MATCH(H320,'02 Cargo Classes'!$C$6:$C$15,0))*INDEX('02 Cargo Classes'!$H$6:$H$15,MATCH(H320,'02 Cargo Classes'!$C$6:$C$15,0))</x:f>
        <x:v>1632</x:v>
      </x:c>
      <x:c r="P320" s="11" t="n">
        <x:f>INDEX('02 Cargo Classes'!$I$6:$I$15,MATCH(H320,'02 Cargo Classes'!$C$6:$C$15,0))</x:f>
        <x:v>48</x:v>
      </x:c>
      <x:c r="Q320" s="11" t="str">
        <x:v>PKG-J-RIG</x:v>
      </x:c>
      <x:c r="R320" s="11" t="str">
        <x:v>Profile allocation; item BOM open</x:v>
      </x:c>
      <x:c r="S320" s="26"/>
      <x:c r="T320" s="26"/>
    </x:row>
    <x:row r="321">
      <x:c r="C321" s="11" t="str">
        <x:v>M-MPG-APL-45</x:v>
      </x:c>
      <x:c r="D321" s="11" t="str">
        <x:v>M-MPG</x:v>
      </x:c>
      <x:c r="E321" s="11" t="str">
        <x:v>Maritime production group</x:v>
      </x:c>
      <x:c r="F321" s="11" t="str">
        <x:v>Maritime Response</x:v>
      </x:c>
      <x:c r="G321" s="11" t="str">
        <x:v>MARITIME</x:v>
      </x:c>
      <x:c r="H321" s="11" t="str">
        <x:v>APL-45</x:v>
      </x:c>
      <x:c r="I321" s="18" t="n">
        <x:v>0.03</x:v>
      </x:c>
      <x:c r="J321" s="18" t="n">
        <x:f>INDEX('03 Formation Registry'!$J$6:$J$53,MATCH(D321,'03 Formation Registry'!$C$6:$C$53,0))</x:f>
        <x:v>7350</x:v>
      </x:c>
      <x:c r="K321" s="18" t="n">
        <x:f>I321*J321</x:f>
        <x:v>220.5</x:v>
      </x:c>
      <x:c r="L321" s="18" t="n">
        <x:f>INDEX('02 Cargo Classes'!$E$6:$E$15,MATCH(H321,'02 Cargo Classes'!$C$6:$C$15,0))</x:f>
        <x:v>4.5</x:v>
      </x:c>
      <x:c r="M321" s="18" t="n">
        <x:f>INDEX('02 Cargo Classes'!$G$6:$G$15,MATCH(H321,'02 Cargo Classes'!$C$6:$C$15,0))</x:f>
        <x:v>0.85</x:v>
      </x:c>
      <x:c r="N321" s="21" t="n">
        <x:f>ROUNDUP(K321/(L321*M321),0)</x:f>
        <x:v>58</x:v>
      </x:c>
      <x:c r="O321" s="18" t="n">
        <x:f>N321*INDEX('02 Cargo Classes'!$F$6:$F$15,MATCH(H321,'02 Cargo Classes'!$C$6:$C$15,0))*INDEX('02 Cargo Classes'!$H$6:$H$15,MATCH(H321,'02 Cargo Classes'!$C$6:$C$15,0))</x:f>
        <x:v>435</x:v>
      </x:c>
      <x:c r="P321" s="11" t="n">
        <x:f>INDEX('02 Cargo Classes'!$I$6:$I$15,MATCH(H321,'02 Cargo Classes'!$C$6:$C$15,0))</x:f>
        <x:v>24</x:v>
      </x:c>
      <x:c r="Q321" s="11" t="str">
        <x:v>PKG-M-MPG</x:v>
      </x:c>
      <x:c r="R321" s="11" t="str">
        <x:v>Profile allocation; item BOM open</x:v>
      </x:c>
      <x:c r="S321" s="26"/>
      <x:c r="T321" s="26"/>
    </x:row>
    <x:row r="322">
      <x:c r="C322" s="11" t="str">
        <x:v>M-MPG-ISO-18</x:v>
      </x:c>
      <x:c r="D322" s="11" t="str">
        <x:v>M-MPG</x:v>
      </x:c>
      <x:c r="E322" s="11" t="str">
        <x:v>Maritime production group</x:v>
      </x:c>
      <x:c r="F322" s="11" t="str">
        <x:v>Maritime Response</x:v>
      </x:c>
      <x:c r="G322" s="11" t="str">
        <x:v>MARITIME</x:v>
      </x:c>
      <x:c r="H322" s="11" t="str">
        <x:v>ISO-18</x:v>
      </x:c>
      <x:c r="I322" s="18" t="n">
        <x:v>0.12</x:v>
      </x:c>
      <x:c r="J322" s="18" t="n">
        <x:f>INDEX('03 Formation Registry'!$J$6:$J$53,MATCH(D322,'03 Formation Registry'!$C$6:$C$53,0))</x:f>
        <x:v>7350</x:v>
      </x:c>
      <x:c r="K322" s="18" t="n">
        <x:f>I322*J322</x:f>
        <x:v>882</x:v>
      </x:c>
      <x:c r="L322" s="18" t="n">
        <x:f>INDEX('02 Cargo Classes'!$E$6:$E$15,MATCH(H322,'02 Cargo Classes'!$C$6:$C$15,0))</x:f>
        <x:v>18</x:v>
      </x:c>
      <x:c r="M322" s="18" t="n">
        <x:f>INDEX('02 Cargo Classes'!$G$6:$G$15,MATCH(H322,'02 Cargo Classes'!$C$6:$C$15,0))</x:f>
        <x:v>0.85</x:v>
      </x:c>
      <x:c r="N322" s="21" t="n">
        <x:f>ROUNDUP(K322/(L322*M322),0)</x:f>
        <x:v>58</x:v>
      </x:c>
      <x:c r="O322" s="18" t="n">
        <x:f>N322*INDEX('02 Cargo Classes'!$F$6:$F$15,MATCH(H322,'02 Cargo Classes'!$C$6:$C$15,0))*INDEX('02 Cargo Classes'!$H$6:$H$15,MATCH(H322,'02 Cargo Classes'!$C$6:$C$15,0))</x:f>
        <x:v>1531.2</x:v>
      </x:c>
      <x:c r="P322" s="11" t="n">
        <x:f>INDEX('02 Cargo Classes'!$I$6:$I$15,MATCH(H322,'02 Cargo Classes'!$C$6:$C$15,0))</x:f>
        <x:v>48</x:v>
      </x:c>
      <x:c r="Q322" s="11" t="str">
        <x:v>PKG-M-MPG</x:v>
      </x:c>
      <x:c r="R322" s="11" t="str">
        <x:v>Profile allocation; item BOM open</x:v>
      </x:c>
      <x:c r="S322" s="26"/>
      <x:c r="T322" s="26"/>
    </x:row>
    <x:row r="323">
      <x:c r="C323" s="11" t="str">
        <x:v>M-MPG-COL-12</x:v>
      </x:c>
      <x:c r="D323" s="11" t="str">
        <x:v>M-MPG</x:v>
      </x:c>
      <x:c r="E323" s="11" t="str">
        <x:v>Maritime production group</x:v>
      </x:c>
      <x:c r="F323" s="11" t="str">
        <x:v>Maritime Response</x:v>
      </x:c>
      <x:c r="G323" s="11" t="str">
        <x:v>MARITIME</x:v>
      </x:c>
      <x:c r="H323" s="11" t="str">
        <x:v>COL-12</x:v>
      </x:c>
      <x:c r="I323" s="18" t="n">
        <x:v>0.02</x:v>
      </x:c>
      <x:c r="J323" s="18" t="n">
        <x:f>INDEX('03 Formation Registry'!$J$6:$J$53,MATCH(D323,'03 Formation Registry'!$C$6:$C$53,0))</x:f>
        <x:v>7350</x:v>
      </x:c>
      <x:c r="K323" s="18" t="n">
        <x:f>I323*J323</x:f>
        <x:v>147</x:v>
      </x:c>
      <x:c r="L323" s="18" t="n">
        <x:f>INDEX('02 Cargo Classes'!$E$6:$E$15,MATCH(H323,'02 Cargo Classes'!$C$6:$C$15,0))</x:f>
        <x:v>12</x:v>
      </x:c>
      <x:c r="M323" s="18" t="n">
        <x:f>INDEX('02 Cargo Classes'!$G$6:$G$15,MATCH(H323,'02 Cargo Classes'!$C$6:$C$15,0))</x:f>
        <x:v>0.8</x:v>
      </x:c>
      <x:c r="N323" s="21" t="n">
        <x:f>ROUNDUP(K323/(L323*M323),0)</x:f>
        <x:v>16</x:v>
      </x:c>
      <x:c r="O323" s="18" t="n">
        <x:f>N323*INDEX('02 Cargo Classes'!$F$6:$F$15,MATCH(H323,'02 Cargo Classes'!$C$6:$C$15,0))*INDEX('02 Cargo Classes'!$H$6:$H$15,MATCH(H323,'02 Cargo Classes'!$C$6:$C$15,0))</x:f>
        <x:v>422.40000000000003</x:v>
      </x:c>
      <x:c r="P323" s="11" t="n">
        <x:f>INDEX('02 Cargo Classes'!$I$6:$I$15,MATCH(H323,'02 Cargo Classes'!$C$6:$C$15,0))</x:f>
        <x:v>24</x:v>
      </x:c>
      <x:c r="Q323" s="11" t="str">
        <x:v>PKG-M-MPG</x:v>
      </x:c>
      <x:c r="R323" s="11" t="str">
        <x:v>Profile allocation; item BOM open</x:v>
      </x:c>
      <x:c r="S323" s="26"/>
      <x:c r="T323" s="26"/>
    </x:row>
    <x:row r="324">
      <x:c r="C324" s="11" t="str">
        <x:v>M-MPG-BAT-22</x:v>
      </x:c>
      <x:c r="D324" s="11" t="str">
        <x:v>M-MPG</x:v>
      </x:c>
      <x:c r="E324" s="11" t="str">
        <x:v>Maritime production group</x:v>
      </x:c>
      <x:c r="F324" s="11" t="str">
        <x:v>Maritime Response</x:v>
      </x:c>
      <x:c r="G324" s="11" t="str">
        <x:v>MARITIME</x:v>
      </x:c>
      <x:c r="H324" s="11" t="str">
        <x:v>BAT-22</x:v>
      </x:c>
      <x:c r="I324" s="18" t="n">
        <x:v>0.08</x:v>
      </x:c>
      <x:c r="J324" s="18" t="n">
        <x:f>INDEX('03 Formation Registry'!$J$6:$J$53,MATCH(D324,'03 Formation Registry'!$C$6:$C$53,0))</x:f>
        <x:v>7350</x:v>
      </x:c>
      <x:c r="K324" s="18" t="n">
        <x:f>I324*J324</x:f>
        <x:v>588</x:v>
      </x:c>
      <x:c r="L324" s="18" t="n">
        <x:f>INDEX('02 Cargo Classes'!$E$6:$E$15,MATCH(H324,'02 Cargo Classes'!$C$6:$C$15,0))</x:f>
        <x:v>22</x:v>
      </x:c>
      <x:c r="M324" s="18" t="n">
        <x:f>INDEX('02 Cargo Classes'!$G$6:$G$15,MATCH(H324,'02 Cargo Classes'!$C$6:$C$15,0))</x:f>
        <x:v>0.8</x:v>
      </x:c>
      <x:c r="N324" s="21" t="n">
        <x:f>ROUNDUP(K324/(L324*M324),0)</x:f>
        <x:v>34</x:v>
      </x:c>
      <x:c r="O324" s="18" t="n">
        <x:f>N324*INDEX('02 Cargo Classes'!$F$6:$F$15,MATCH(H324,'02 Cargo Classes'!$C$6:$C$15,0))*INDEX('02 Cargo Classes'!$H$6:$H$15,MATCH(H324,'02 Cargo Classes'!$C$6:$C$15,0))</x:f>
        <x:v>897.6</x:v>
      </x:c>
      <x:c r="P324" s="11" t="n">
        <x:f>INDEX('02 Cargo Classes'!$I$6:$I$15,MATCH(H324,'02 Cargo Classes'!$C$6:$C$15,0))</x:f>
        <x:v>48</x:v>
      </x:c>
      <x:c r="Q324" s="11" t="str">
        <x:v>PKG-M-MPG</x:v>
      </x:c>
      <x:c r="R324" s="11" t="str">
        <x:v>Profile allocation; item BOM open</x:v>
      </x:c>
      <x:c r="S324" s="26"/>
      <x:c r="T324" s="26"/>
    </x:row>
    <x:row r="325">
      <x:c r="C325" s="11" t="str">
        <x:v>M-MPG-TNK-20</x:v>
      </x:c>
      <x:c r="D325" s="11" t="str">
        <x:v>M-MPG</x:v>
      </x:c>
      <x:c r="E325" s="11" t="str">
        <x:v>Maritime production group</x:v>
      </x:c>
      <x:c r="F325" s="11" t="str">
        <x:v>Maritime Response</x:v>
      </x:c>
      <x:c r="G325" s="11" t="str">
        <x:v>MARITIME</x:v>
      </x:c>
      <x:c r="H325" s="11" t="str">
        <x:v>TNK-20</x:v>
      </x:c>
      <x:c r="I325" s="18" t="n">
        <x:v>0.12</x:v>
      </x:c>
      <x:c r="J325" s="18" t="n">
        <x:f>INDEX('03 Formation Registry'!$J$6:$J$53,MATCH(D325,'03 Formation Registry'!$C$6:$C$53,0))</x:f>
        <x:v>7350</x:v>
      </x:c>
      <x:c r="K325" s="18" t="n">
        <x:f>I325*J325</x:f>
        <x:v>882</x:v>
      </x:c>
      <x:c r="L325" s="18" t="n">
        <x:f>INDEX('02 Cargo Classes'!$E$6:$E$15,MATCH(H325,'02 Cargo Classes'!$C$6:$C$15,0))</x:f>
        <x:v>20</x:v>
      </x:c>
      <x:c r="M325" s="18" t="n">
        <x:f>INDEX('02 Cargo Classes'!$G$6:$G$15,MATCH(H325,'02 Cargo Classes'!$C$6:$C$15,0))</x:f>
        <x:v>0.85</x:v>
      </x:c>
      <x:c r="N325" s="21" t="n">
        <x:f>ROUNDUP(K325/(L325*M325),0)</x:f>
        <x:v>52</x:v>
      </x:c>
      <x:c r="O325" s="18" t="n">
        <x:f>N325*INDEX('02 Cargo Classes'!$F$6:$F$15,MATCH(H325,'02 Cargo Classes'!$C$6:$C$15,0))*INDEX('02 Cargo Classes'!$H$6:$H$15,MATCH(H325,'02 Cargo Classes'!$C$6:$C$15,0))</x:f>
        <x:v>1105</x:v>
      </x:c>
      <x:c r="P325" s="11" t="n">
        <x:f>INDEX('02 Cargo Classes'!$I$6:$I$15,MATCH(H325,'02 Cargo Classes'!$C$6:$C$15,0))</x:f>
        <x:v>48</x:v>
      </x:c>
      <x:c r="Q325" s="11" t="str">
        <x:v>PKG-M-MPG</x:v>
      </x:c>
      <x:c r="R325" s="11" t="str">
        <x:v>Profile allocation; item BOM open</x:v>
      </x:c>
      <x:c r="S325" s="26"/>
      <x:c r="T325" s="26"/>
    </x:row>
    <x:row r="326">
      <x:c r="C326" s="11" t="str">
        <x:v>M-MPG-FLR-24</x:v>
      </x:c>
      <x:c r="D326" s="11" t="str">
        <x:v>M-MPG</x:v>
      </x:c>
      <x:c r="E326" s="11" t="str">
        <x:v>Maritime production group</x:v>
      </x:c>
      <x:c r="F326" s="11" t="str">
        <x:v>Maritime Response</x:v>
      </x:c>
      <x:c r="G326" s="11" t="str">
        <x:v>MARITIME</x:v>
      </x:c>
      <x:c r="H326" s="11" t="str">
        <x:v>FLR-24</x:v>
      </x:c>
      <x:c r="I326" s="18" t="n">
        <x:v>0.15</x:v>
      </x:c>
      <x:c r="J326" s="18" t="n">
        <x:f>INDEX('03 Formation Registry'!$J$6:$J$53,MATCH(D326,'03 Formation Registry'!$C$6:$C$53,0))</x:f>
        <x:v>7350</x:v>
      </x:c>
      <x:c r="K326" s="18" t="n">
        <x:f>I326*J326</x:f>
        <x:v>1102.5</x:v>
      </x:c>
      <x:c r="L326" s="18" t="n">
        <x:f>INDEX('02 Cargo Classes'!$E$6:$E$15,MATCH(H326,'02 Cargo Classes'!$C$6:$C$15,0))</x:f>
        <x:v>24</x:v>
      </x:c>
      <x:c r="M326" s="18" t="n">
        <x:f>INDEX('02 Cargo Classes'!$G$6:$G$15,MATCH(H326,'02 Cargo Classes'!$C$6:$C$15,0))</x:f>
        <x:v>0.85</x:v>
      </x:c>
      <x:c r="N326" s="21" t="n">
        <x:f>ROUNDUP(K326/(L326*M326),0)</x:f>
        <x:v>55</x:v>
      </x:c>
      <x:c r="O326" s="18" t="n">
        <x:f>N326*INDEX('02 Cargo Classes'!$F$6:$F$15,MATCH(H326,'02 Cargo Classes'!$C$6:$C$15,0))*INDEX('02 Cargo Classes'!$H$6:$H$15,MATCH(H326,'02 Cargo Classes'!$C$6:$C$15,0))</x:f>
        <x:v>1760</x:v>
      </x:c>
      <x:c r="P326" s="11" t="n">
        <x:f>INDEX('02 Cargo Classes'!$I$6:$I$15,MATCH(H326,'02 Cargo Classes'!$C$6:$C$15,0))</x:f>
        <x:v>48</x:v>
      </x:c>
      <x:c r="Q326" s="11" t="str">
        <x:v>PKG-M-MPG</x:v>
      </x:c>
      <x:c r="R326" s="11" t="str">
        <x:v>Profile allocation; item BOM open</x:v>
      </x:c>
      <x:c r="S326" s="26"/>
      <x:c r="T326" s="26"/>
    </x:row>
    <x:row r="327">
      <x:c r="C327" s="11" t="str">
        <x:v>M-MPG-ROL-30</x:v>
      </x:c>
      <x:c r="D327" s="11" t="str">
        <x:v>M-MPG</x:v>
      </x:c>
      <x:c r="E327" s="11" t="str">
        <x:v>Maritime production group</x:v>
      </x:c>
      <x:c r="F327" s="11" t="str">
        <x:v>Maritime Response</x:v>
      </x:c>
      <x:c r="G327" s="11" t="str">
        <x:v>MARITIME</x:v>
      </x:c>
      <x:c r="H327" s="11" t="str">
        <x:v>ROL-30</x:v>
      </x:c>
      <x:c r="I327" s="18" t="n">
        <x:v>0.15</x:v>
      </x:c>
      <x:c r="J327" s="18" t="n">
        <x:f>INDEX('03 Formation Registry'!$J$6:$J$53,MATCH(D327,'03 Formation Registry'!$C$6:$C$53,0))</x:f>
        <x:v>7350</x:v>
      </x:c>
      <x:c r="K327" s="18" t="n">
        <x:f>I327*J327</x:f>
        <x:v>1102.5</x:v>
      </x:c>
      <x:c r="L327" s="18" t="n">
        <x:f>INDEX('02 Cargo Classes'!$E$6:$E$15,MATCH(H327,'02 Cargo Classes'!$C$6:$C$15,0))</x:f>
        <x:v>30</x:v>
      </x:c>
      <x:c r="M327" s="18" t="n">
        <x:f>INDEX('02 Cargo Classes'!$G$6:$G$15,MATCH(H327,'02 Cargo Classes'!$C$6:$C$15,0))</x:f>
        <x:v>0.8</x:v>
      </x:c>
      <x:c r="N327" s="21" t="n">
        <x:f>ROUNDUP(K327/(L327*M327),0)</x:f>
        <x:v>46</x:v>
      </x:c>
      <x:c r="O327" s="18" t="n">
        <x:f>N327*INDEX('02 Cargo Classes'!$F$6:$F$15,MATCH(H327,'02 Cargo Classes'!$C$6:$C$15,0))*INDEX('02 Cargo Classes'!$H$6:$H$15,MATCH(H327,'02 Cargo Classes'!$C$6:$C$15,0))</x:f>
        <x:v>2932.5</x:v>
      </x:c>
      <x:c r="P327" s="11" t="n">
        <x:f>INDEX('02 Cargo Classes'!$I$6:$I$15,MATCH(H327,'02 Cargo Classes'!$C$6:$C$15,0))</x:f>
        <x:v>48</x:v>
      </x:c>
      <x:c r="Q327" s="11" t="str">
        <x:v>PKG-M-MPG</x:v>
      </x:c>
      <x:c r="R327" s="11" t="str">
        <x:v>Profile allocation; item BOM open</x:v>
      </x:c>
      <x:c r="S327" s="26"/>
      <x:c r="T327" s="26"/>
    </x:row>
    <x:row r="328">
      <x:c r="C328" s="11" t="str">
        <x:v>M-MPG-LIN-18</x:v>
      </x:c>
      <x:c r="D328" s="11" t="str">
        <x:v>M-MPG</x:v>
      </x:c>
      <x:c r="E328" s="11" t="str">
        <x:v>Maritime production group</x:v>
      </x:c>
      <x:c r="F328" s="11" t="str">
        <x:v>Maritime Response</x:v>
      </x:c>
      <x:c r="G328" s="11" t="str">
        <x:v>MARITIME</x:v>
      </x:c>
      <x:c r="H328" s="11" t="str">
        <x:v>LIN-18</x:v>
      </x:c>
      <x:c r="I328" s="18" t="n">
        <x:v>0.08</x:v>
      </x:c>
      <x:c r="J328" s="18" t="n">
        <x:f>INDEX('03 Formation Registry'!$J$6:$J$53,MATCH(D328,'03 Formation Registry'!$C$6:$C$53,0))</x:f>
        <x:v>7350</x:v>
      </x:c>
      <x:c r="K328" s="18" t="n">
        <x:f>I328*J328</x:f>
        <x:v>588</x:v>
      </x:c>
      <x:c r="L328" s="18" t="n">
        <x:f>INDEX('02 Cargo Classes'!$E$6:$E$15,MATCH(H328,'02 Cargo Classes'!$C$6:$C$15,0))</x:f>
        <x:v>18</x:v>
      </x:c>
      <x:c r="M328" s="18" t="n">
        <x:f>INDEX('02 Cargo Classes'!$G$6:$G$15,MATCH(H328,'02 Cargo Classes'!$C$6:$C$15,0))</x:f>
        <x:v>0.8</x:v>
      </x:c>
      <x:c r="N328" s="21" t="n">
        <x:f>ROUNDUP(K328/(L328*M328),0)</x:f>
        <x:v>41</x:v>
      </x:c>
      <x:c r="O328" s="18" t="n">
        <x:f>N328*INDEX('02 Cargo Classes'!$F$6:$F$15,MATCH(H328,'02 Cargo Classes'!$C$6:$C$15,0))*INDEX('02 Cargo Classes'!$H$6:$H$15,MATCH(H328,'02 Cargo Classes'!$C$6:$C$15,0))</x:f>
        <x:v>1804</x:v>
      </x:c>
      <x:c r="P328" s="11" t="n">
        <x:f>INDEX('02 Cargo Classes'!$I$6:$I$15,MATCH(H328,'02 Cargo Classes'!$C$6:$C$15,0))</x:f>
        <x:v>72</x:v>
      </x:c>
      <x:c r="Q328" s="11" t="str">
        <x:v>PKG-M-MPG</x:v>
      </x:c>
      <x:c r="R328" s="11" t="str">
        <x:v>Profile allocation; item BOM open</x:v>
      </x:c>
      <x:c r="S328" s="26"/>
      <x:c r="T328" s="26"/>
    </x:row>
    <x:row r="329">
      <x:c r="C329" s="11" t="str">
        <x:v>M-MPG-BLK-08</x:v>
      </x:c>
      <x:c r="D329" s="11" t="str">
        <x:v>M-MPG</x:v>
      </x:c>
      <x:c r="E329" s="11" t="str">
        <x:v>Maritime production group</x:v>
      </x:c>
      <x:c r="F329" s="11" t="str">
        <x:v>Maritime Response</x:v>
      </x:c>
      <x:c r="G329" s="11" t="str">
        <x:v>MARITIME</x:v>
      </x:c>
      <x:c r="H329" s="11" t="str">
        <x:v>BLK-08</x:v>
      </x:c>
      <x:c r="I329" s="18" t="n">
        <x:v>0.05</x:v>
      </x:c>
      <x:c r="J329" s="18" t="n">
        <x:f>INDEX('03 Formation Registry'!$J$6:$J$53,MATCH(D329,'03 Formation Registry'!$C$6:$C$53,0))</x:f>
        <x:v>7350</x:v>
      </x:c>
      <x:c r="K329" s="18" t="n">
        <x:f>I329*J329</x:f>
        <x:v>367.5</x:v>
      </x:c>
      <x:c r="L329" s="18" t="n">
        <x:f>INDEX('02 Cargo Classes'!$E$6:$E$15,MATCH(H329,'02 Cargo Classes'!$C$6:$C$15,0))</x:f>
        <x:v>8</x:v>
      </x:c>
      <x:c r="M329" s="18" t="n">
        <x:f>INDEX('02 Cargo Classes'!$G$6:$G$15,MATCH(H329,'02 Cargo Classes'!$C$6:$C$15,0))</x:f>
        <x:v>0.8</x:v>
      </x:c>
      <x:c r="N329" s="21" t="n">
        <x:f>ROUNDUP(K329/(L329*M329),0)</x:f>
        <x:v>58</x:v>
      </x:c>
      <x:c r="O329" s="18" t="n">
        <x:f>N329*INDEX('02 Cargo Classes'!$F$6:$F$15,MATCH(H329,'02 Cargo Classes'!$C$6:$C$15,0))*INDEX('02 Cargo Classes'!$H$6:$H$15,MATCH(H329,'02 Cargo Classes'!$C$6:$C$15,0))</x:f>
        <x:v>2958</x:v>
      </x:c>
      <x:c r="P329" s="11" t="n">
        <x:f>INDEX('02 Cargo Classes'!$I$6:$I$15,MATCH(H329,'02 Cargo Classes'!$C$6:$C$15,0))</x:f>
        <x:v>48</x:v>
      </x:c>
      <x:c r="Q329" s="11" t="str">
        <x:v>PKG-M-MPG</x:v>
      </x:c>
      <x:c r="R329" s="11" t="str">
        <x:v>Profile allocation; item BOM open</x:v>
      </x:c>
      <x:c r="S329" s="26"/>
      <x:c r="T329" s="26"/>
    </x:row>
    <x:row r="330">
      <x:c r="C330" s="11" t="str">
        <x:v>M-MPG-OOG-80</x:v>
      </x:c>
      <x:c r="D330" s="11" t="str">
        <x:v>M-MPG</x:v>
      </x:c>
      <x:c r="E330" s="11" t="str">
        <x:v>Maritime production group</x:v>
      </x:c>
      <x:c r="F330" s="11" t="str">
        <x:v>Maritime Response</x:v>
      </x:c>
      <x:c r="G330" s="11" t="str">
        <x:v>MARITIME</x:v>
      </x:c>
      <x:c r="H330" s="11" t="str">
        <x:v>OOG-80</x:v>
      </x:c>
      <x:c r="I330" s="18" t="n">
        <x:v>0.2</x:v>
      </x:c>
      <x:c r="J330" s="18" t="n">
        <x:f>INDEX('03 Formation Registry'!$J$6:$J$53,MATCH(D330,'03 Formation Registry'!$C$6:$C$53,0))</x:f>
        <x:v>7350</x:v>
      </x:c>
      <x:c r="K330" s="18" t="n">
        <x:f>I330*J330</x:f>
        <x:v>1470</x:v>
      </x:c>
      <x:c r="L330" s="18" t="n">
        <x:f>INDEX('02 Cargo Classes'!$E$6:$E$15,MATCH(H330,'02 Cargo Classes'!$C$6:$C$15,0))</x:f>
        <x:v>80</x:v>
      </x:c>
      <x:c r="M330" s="18" t="n">
        <x:f>INDEX('02 Cargo Classes'!$G$6:$G$15,MATCH(H330,'02 Cargo Classes'!$C$6:$C$15,0))</x:f>
        <x:v>0.75</x:v>
      </x:c>
      <x:c r="N330" s="21" t="n">
        <x:f>ROUNDUP(K330/(L330*M330),0)</x:f>
        <x:v>25</x:v>
      </x:c>
      <x:c r="O330" s="18" t="n">
        <x:f>N330*INDEX('02 Cargo Classes'!$F$6:$F$15,MATCH(H330,'02 Cargo Classes'!$C$6:$C$15,0))*INDEX('02 Cargo Classes'!$H$6:$H$15,MATCH(H330,'02 Cargo Classes'!$C$6:$C$15,0))</x:f>
        <x:v>4400</x:v>
      </x:c>
      <x:c r="P330" s="11" t="n">
        <x:f>INDEX('02 Cargo Classes'!$I$6:$I$15,MATCH(H330,'02 Cargo Classes'!$C$6:$C$15,0))</x:f>
        <x:v>72</x:v>
      </x:c>
      <x:c r="Q330" s="11" t="str">
        <x:v>PKG-M-MPG</x:v>
      </x:c>
      <x:c r="R330" s="11" t="str">
        <x:v>Profile allocation; item BOM open</x:v>
      </x:c>
      <x:c r="S330" s="26"/>
      <x:c r="T330" s="26"/>
    </x:row>
    <x:row r="331">
      <x:c r="C331" s="11" t="str">
        <x:v>I-WRG-APL-45</x:v>
      </x:c>
      <x:c r="D331" s="11" t="str">
        <x:v>I-WRG</x:v>
      </x:c>
      <x:c r="E331" s="11" t="str">
        <x:v>Water restoration group</x:v>
      </x:c>
      <x:c r="F331" s="11" t="str">
        <x:v>Infrastructure Restoration</x:v>
      </x:c>
      <x:c r="G331" s="11" t="str">
        <x:v>UTILITY</x:v>
      </x:c>
      <x:c r="H331" s="11" t="str">
        <x:v>APL-45</x:v>
      </x:c>
      <x:c r="I331" s="18" t="n">
        <x:v>0.04</x:v>
      </x:c>
      <x:c r="J331" s="18" t="n">
        <x:f>INDEX('03 Formation Registry'!$J$6:$J$53,MATCH(D331,'03 Formation Registry'!$C$6:$C$53,0))</x:f>
        <x:v>7054.799999999999</x:v>
      </x:c>
      <x:c r="K331" s="18" t="n">
        <x:f>I331*J331</x:f>
        <x:v>282.19199999999995</x:v>
      </x:c>
      <x:c r="L331" s="18" t="n">
        <x:f>INDEX('02 Cargo Classes'!$E$6:$E$15,MATCH(H331,'02 Cargo Classes'!$C$6:$C$15,0))</x:f>
        <x:v>4.5</x:v>
      </x:c>
      <x:c r="M331" s="18" t="n">
        <x:f>INDEX('02 Cargo Classes'!$G$6:$G$15,MATCH(H331,'02 Cargo Classes'!$C$6:$C$15,0))</x:f>
        <x:v>0.85</x:v>
      </x:c>
      <x:c r="N331" s="21" t="n">
        <x:f>ROUNDUP(K331/(L331*M331),0)</x:f>
        <x:v>74</x:v>
      </x:c>
      <x:c r="O331" s="18" t="n">
        <x:f>N331*INDEX('02 Cargo Classes'!$F$6:$F$15,MATCH(H331,'02 Cargo Classes'!$C$6:$C$15,0))*INDEX('02 Cargo Classes'!$H$6:$H$15,MATCH(H331,'02 Cargo Classes'!$C$6:$C$15,0))</x:f>
        <x:v>555</x:v>
      </x:c>
      <x:c r="P331" s="11" t="n">
        <x:f>INDEX('02 Cargo Classes'!$I$6:$I$15,MATCH(H331,'02 Cargo Classes'!$C$6:$C$15,0))</x:f>
        <x:v>24</x:v>
      </x:c>
      <x:c r="Q331" s="11" t="str">
        <x:v>PKG-I-WRG</x:v>
      </x:c>
      <x:c r="R331" s="11" t="str">
        <x:v>Profile allocation; item BOM open</x:v>
      </x:c>
      <x:c r="S331" s="26"/>
      <x:c r="T331" s="26"/>
    </x:row>
    <x:row r="332">
      <x:c r="C332" s="11" t="str">
        <x:v>I-WRG-ISO-18</x:v>
      </x:c>
      <x:c r="D332" s="11" t="str">
        <x:v>I-WRG</x:v>
      </x:c>
      <x:c r="E332" s="11" t="str">
        <x:v>Water restoration group</x:v>
      </x:c>
      <x:c r="F332" s="11" t="str">
        <x:v>Infrastructure Restoration</x:v>
      </x:c>
      <x:c r="G332" s="11" t="str">
        <x:v>UTILITY</x:v>
      </x:c>
      <x:c r="H332" s="11" t="str">
        <x:v>ISO-18</x:v>
      </x:c>
      <x:c r="I332" s="18" t="n">
        <x:v>0.12</x:v>
      </x:c>
      <x:c r="J332" s="18" t="n">
        <x:f>INDEX('03 Formation Registry'!$J$6:$J$53,MATCH(D332,'03 Formation Registry'!$C$6:$C$53,0))</x:f>
        <x:v>7054.799999999999</x:v>
      </x:c>
      <x:c r="K332" s="18" t="n">
        <x:f>I332*J332</x:f>
        <x:v>846.5759999999999</x:v>
      </x:c>
      <x:c r="L332" s="18" t="n">
        <x:f>INDEX('02 Cargo Classes'!$E$6:$E$15,MATCH(H332,'02 Cargo Classes'!$C$6:$C$15,0))</x:f>
        <x:v>18</x:v>
      </x:c>
      <x:c r="M332" s="18" t="n">
        <x:f>INDEX('02 Cargo Classes'!$G$6:$G$15,MATCH(H332,'02 Cargo Classes'!$C$6:$C$15,0))</x:f>
        <x:v>0.85</x:v>
      </x:c>
      <x:c r="N332" s="21" t="n">
        <x:f>ROUNDUP(K332/(L332*M332),0)</x:f>
        <x:v>56</x:v>
      </x:c>
      <x:c r="O332" s="18" t="n">
        <x:f>N332*INDEX('02 Cargo Classes'!$F$6:$F$15,MATCH(H332,'02 Cargo Classes'!$C$6:$C$15,0))*INDEX('02 Cargo Classes'!$H$6:$H$15,MATCH(H332,'02 Cargo Classes'!$C$6:$C$15,0))</x:f>
        <x:v>1478.4</x:v>
      </x:c>
      <x:c r="P332" s="11" t="n">
        <x:f>INDEX('02 Cargo Classes'!$I$6:$I$15,MATCH(H332,'02 Cargo Classes'!$C$6:$C$15,0))</x:f>
        <x:v>48</x:v>
      </x:c>
      <x:c r="Q332" s="11" t="str">
        <x:v>PKG-I-WRG</x:v>
      </x:c>
      <x:c r="R332" s="11" t="str">
        <x:v>Profile allocation; item BOM open</x:v>
      </x:c>
      <x:c r="S332" s="26"/>
      <x:c r="T332" s="26"/>
    </x:row>
    <x:row r="333">
      <x:c r="C333" s="11" t="str">
        <x:v>I-WRG-COL-12</x:v>
      </x:c>
      <x:c r="D333" s="11" t="str">
        <x:v>I-WRG</x:v>
      </x:c>
      <x:c r="E333" s="11" t="str">
        <x:v>Water restoration group</x:v>
      </x:c>
      <x:c r="F333" s="11" t="str">
        <x:v>Infrastructure Restoration</x:v>
      </x:c>
      <x:c r="G333" s="11" t="str">
        <x:v>UTILITY</x:v>
      </x:c>
      <x:c r="H333" s="11" t="str">
        <x:v>COL-12</x:v>
      </x:c>
      <x:c r="I333" s="18" t="n">
        <x:v>0.02</x:v>
      </x:c>
      <x:c r="J333" s="18" t="n">
        <x:f>INDEX('03 Formation Registry'!$J$6:$J$53,MATCH(D333,'03 Formation Registry'!$C$6:$C$53,0))</x:f>
        <x:v>7054.799999999999</x:v>
      </x:c>
      <x:c r="K333" s="18" t="n">
        <x:f>I333*J333</x:f>
        <x:v>141.09599999999998</x:v>
      </x:c>
      <x:c r="L333" s="18" t="n">
        <x:f>INDEX('02 Cargo Classes'!$E$6:$E$15,MATCH(H333,'02 Cargo Classes'!$C$6:$C$15,0))</x:f>
        <x:v>12</x:v>
      </x:c>
      <x:c r="M333" s="18" t="n">
        <x:f>INDEX('02 Cargo Classes'!$G$6:$G$15,MATCH(H333,'02 Cargo Classes'!$C$6:$C$15,0))</x:f>
        <x:v>0.8</x:v>
      </x:c>
      <x:c r="N333" s="21" t="n">
        <x:f>ROUNDUP(K333/(L333*M333),0)</x:f>
        <x:v>15</x:v>
      </x:c>
      <x:c r="O333" s="18" t="n">
        <x:f>N333*INDEX('02 Cargo Classes'!$F$6:$F$15,MATCH(H333,'02 Cargo Classes'!$C$6:$C$15,0))*INDEX('02 Cargo Classes'!$H$6:$H$15,MATCH(H333,'02 Cargo Classes'!$C$6:$C$15,0))</x:f>
        <x:v>396</x:v>
      </x:c>
      <x:c r="P333" s="11" t="n">
        <x:f>INDEX('02 Cargo Classes'!$I$6:$I$15,MATCH(H333,'02 Cargo Classes'!$C$6:$C$15,0))</x:f>
        <x:v>24</x:v>
      </x:c>
      <x:c r="Q333" s="11" t="str">
        <x:v>PKG-I-WRG</x:v>
      </x:c>
      <x:c r="R333" s="11" t="str">
        <x:v>Profile allocation; item BOM open</x:v>
      </x:c>
      <x:c r="S333" s="26"/>
      <x:c r="T333" s="26"/>
    </x:row>
    <x:row r="334">
      <x:c r="C334" s="11" t="str">
        <x:v>I-WRG-BAT-22</x:v>
      </x:c>
      <x:c r="D334" s="11" t="str">
        <x:v>I-WRG</x:v>
      </x:c>
      <x:c r="E334" s="11" t="str">
        <x:v>Water restoration group</x:v>
      </x:c>
      <x:c r="F334" s="11" t="str">
        <x:v>Infrastructure Restoration</x:v>
      </x:c>
      <x:c r="G334" s="11" t="str">
        <x:v>UTILITY</x:v>
      </x:c>
      <x:c r="H334" s="11" t="str">
        <x:v>BAT-22</x:v>
      </x:c>
      <x:c r="I334" s="18" t="n">
        <x:v>0.15</x:v>
      </x:c>
      <x:c r="J334" s="18" t="n">
        <x:f>INDEX('03 Formation Registry'!$J$6:$J$53,MATCH(D334,'03 Formation Registry'!$C$6:$C$53,0))</x:f>
        <x:v>7054.799999999999</x:v>
      </x:c>
      <x:c r="K334" s="18" t="n">
        <x:f>I334*J334</x:f>
        <x:v>1058.2199999999998</x:v>
      </x:c>
      <x:c r="L334" s="18" t="n">
        <x:f>INDEX('02 Cargo Classes'!$E$6:$E$15,MATCH(H334,'02 Cargo Classes'!$C$6:$C$15,0))</x:f>
        <x:v>22</x:v>
      </x:c>
      <x:c r="M334" s="18" t="n">
        <x:f>INDEX('02 Cargo Classes'!$G$6:$G$15,MATCH(H334,'02 Cargo Classes'!$C$6:$C$15,0))</x:f>
        <x:v>0.8</x:v>
      </x:c>
      <x:c r="N334" s="21" t="n">
        <x:f>ROUNDUP(K334/(L334*M334),0)</x:f>
        <x:v>61</x:v>
      </x:c>
      <x:c r="O334" s="18" t="n">
        <x:f>N334*INDEX('02 Cargo Classes'!$F$6:$F$15,MATCH(H334,'02 Cargo Classes'!$C$6:$C$15,0))*INDEX('02 Cargo Classes'!$H$6:$H$15,MATCH(H334,'02 Cargo Classes'!$C$6:$C$15,0))</x:f>
        <x:v>1610.4</x:v>
      </x:c>
      <x:c r="P334" s="11" t="n">
        <x:f>INDEX('02 Cargo Classes'!$I$6:$I$15,MATCH(H334,'02 Cargo Classes'!$C$6:$C$15,0))</x:f>
        <x:v>48</x:v>
      </x:c>
      <x:c r="Q334" s="11" t="str">
        <x:v>PKG-I-WRG</x:v>
      </x:c>
      <x:c r="R334" s="11" t="str">
        <x:v>Profile allocation; item BOM open</x:v>
      </x:c>
      <x:c r="S334" s="26"/>
      <x:c r="T334" s="26"/>
    </x:row>
    <x:row r="335">
      <x:c r="C335" s="11" t="str">
        <x:v>I-WRG-TNK-20</x:v>
      </x:c>
      <x:c r="D335" s="11" t="str">
        <x:v>I-WRG</x:v>
      </x:c>
      <x:c r="E335" s="11" t="str">
        <x:v>Water restoration group</x:v>
      </x:c>
      <x:c r="F335" s="11" t="str">
        <x:v>Infrastructure Restoration</x:v>
      </x:c>
      <x:c r="G335" s="11" t="str">
        <x:v>UTILITY</x:v>
      </x:c>
      <x:c r="H335" s="11" t="str">
        <x:v>TNK-20</x:v>
      </x:c>
      <x:c r="I335" s="18" t="n">
        <x:v>0.12</x:v>
      </x:c>
      <x:c r="J335" s="18" t="n">
        <x:f>INDEX('03 Formation Registry'!$J$6:$J$53,MATCH(D335,'03 Formation Registry'!$C$6:$C$53,0))</x:f>
        <x:v>7054.799999999999</x:v>
      </x:c>
      <x:c r="K335" s="18" t="n">
        <x:f>I335*J335</x:f>
        <x:v>846.5759999999999</x:v>
      </x:c>
      <x:c r="L335" s="18" t="n">
        <x:f>INDEX('02 Cargo Classes'!$E$6:$E$15,MATCH(H335,'02 Cargo Classes'!$C$6:$C$15,0))</x:f>
        <x:v>20</x:v>
      </x:c>
      <x:c r="M335" s="18" t="n">
        <x:f>INDEX('02 Cargo Classes'!$G$6:$G$15,MATCH(H335,'02 Cargo Classes'!$C$6:$C$15,0))</x:f>
        <x:v>0.85</x:v>
      </x:c>
      <x:c r="N335" s="21" t="n">
        <x:f>ROUNDUP(K335/(L335*M335),0)</x:f>
        <x:v>50</x:v>
      </x:c>
      <x:c r="O335" s="18" t="n">
        <x:f>N335*INDEX('02 Cargo Classes'!$F$6:$F$15,MATCH(H335,'02 Cargo Classes'!$C$6:$C$15,0))*INDEX('02 Cargo Classes'!$H$6:$H$15,MATCH(H335,'02 Cargo Classes'!$C$6:$C$15,0))</x:f>
        <x:v>1062.5</x:v>
      </x:c>
      <x:c r="P335" s="11" t="n">
        <x:f>INDEX('02 Cargo Classes'!$I$6:$I$15,MATCH(H335,'02 Cargo Classes'!$C$6:$C$15,0))</x:f>
        <x:v>48</x:v>
      </x:c>
      <x:c r="Q335" s="11" t="str">
        <x:v>PKG-I-WRG</x:v>
      </x:c>
      <x:c r="R335" s="11" t="str">
        <x:v>Profile allocation; item BOM open</x:v>
      </x:c>
      <x:c r="S335" s="26"/>
      <x:c r="T335" s="26"/>
    </x:row>
    <x:row r="336">
      <x:c r="C336" s="11" t="str">
        <x:v>I-WRG-FLR-24</x:v>
      </x:c>
      <x:c r="D336" s="11" t="str">
        <x:v>I-WRG</x:v>
      </x:c>
      <x:c r="E336" s="11" t="str">
        <x:v>Water restoration group</x:v>
      </x:c>
      <x:c r="F336" s="11" t="str">
        <x:v>Infrastructure Restoration</x:v>
      </x:c>
      <x:c r="G336" s="11" t="str">
        <x:v>UTILITY</x:v>
      </x:c>
      <x:c r="H336" s="11" t="str">
        <x:v>FLR-24</x:v>
      </x:c>
      <x:c r="I336" s="18" t="n">
        <x:v>0.18</x:v>
      </x:c>
      <x:c r="J336" s="18" t="n">
        <x:f>INDEX('03 Formation Registry'!$J$6:$J$53,MATCH(D336,'03 Formation Registry'!$C$6:$C$53,0))</x:f>
        <x:v>7054.799999999999</x:v>
      </x:c>
      <x:c r="K336" s="18" t="n">
        <x:f>I336*J336</x:f>
        <x:v>1269.8639999999998</x:v>
      </x:c>
      <x:c r="L336" s="18" t="n">
        <x:f>INDEX('02 Cargo Classes'!$E$6:$E$15,MATCH(H336,'02 Cargo Classes'!$C$6:$C$15,0))</x:f>
        <x:v>24</x:v>
      </x:c>
      <x:c r="M336" s="18" t="n">
        <x:f>INDEX('02 Cargo Classes'!$G$6:$G$15,MATCH(H336,'02 Cargo Classes'!$C$6:$C$15,0))</x:f>
        <x:v>0.85</x:v>
      </x:c>
      <x:c r="N336" s="21" t="n">
        <x:f>ROUNDUP(K336/(L336*M336),0)</x:f>
        <x:v>63</x:v>
      </x:c>
      <x:c r="O336" s="18" t="n">
        <x:f>N336*INDEX('02 Cargo Classes'!$F$6:$F$15,MATCH(H336,'02 Cargo Classes'!$C$6:$C$15,0))*INDEX('02 Cargo Classes'!$H$6:$H$15,MATCH(H336,'02 Cargo Classes'!$C$6:$C$15,0))</x:f>
        <x:v>2016</x:v>
      </x:c>
      <x:c r="P336" s="11" t="n">
        <x:f>INDEX('02 Cargo Classes'!$I$6:$I$15,MATCH(H336,'02 Cargo Classes'!$C$6:$C$15,0))</x:f>
        <x:v>48</x:v>
      </x:c>
      <x:c r="Q336" s="11" t="str">
        <x:v>PKG-I-WRG</x:v>
      </x:c>
      <x:c r="R336" s="11" t="str">
        <x:v>Profile allocation; item BOM open</x:v>
      </x:c>
      <x:c r="S336" s="26"/>
      <x:c r="T336" s="26"/>
    </x:row>
    <x:row r="337">
      <x:c r="C337" s="11" t="str">
        <x:v>I-WRG-ROL-30</x:v>
      </x:c>
      <x:c r="D337" s="11" t="str">
        <x:v>I-WRG</x:v>
      </x:c>
      <x:c r="E337" s="11" t="str">
        <x:v>Water restoration group</x:v>
      </x:c>
      <x:c r="F337" s="11" t="str">
        <x:v>Infrastructure Restoration</x:v>
      </x:c>
      <x:c r="G337" s="11" t="str">
        <x:v>UTILITY</x:v>
      </x:c>
      <x:c r="H337" s="11" t="str">
        <x:v>ROL-30</x:v>
      </x:c>
      <x:c r="I337" s="18" t="n">
        <x:v>0.12</x:v>
      </x:c>
      <x:c r="J337" s="18" t="n">
        <x:f>INDEX('03 Formation Registry'!$J$6:$J$53,MATCH(D337,'03 Formation Registry'!$C$6:$C$53,0))</x:f>
        <x:v>7054.799999999999</x:v>
      </x:c>
      <x:c r="K337" s="18" t="n">
        <x:f>I337*J337</x:f>
        <x:v>846.5759999999999</x:v>
      </x:c>
      <x:c r="L337" s="18" t="n">
        <x:f>INDEX('02 Cargo Classes'!$E$6:$E$15,MATCH(H337,'02 Cargo Classes'!$C$6:$C$15,0))</x:f>
        <x:v>30</x:v>
      </x:c>
      <x:c r="M337" s="18" t="n">
        <x:f>INDEX('02 Cargo Classes'!$G$6:$G$15,MATCH(H337,'02 Cargo Classes'!$C$6:$C$15,0))</x:f>
        <x:v>0.8</x:v>
      </x:c>
      <x:c r="N337" s="21" t="n">
        <x:f>ROUNDUP(K337/(L337*M337),0)</x:f>
        <x:v>36</x:v>
      </x:c>
      <x:c r="O337" s="18" t="n">
        <x:f>N337*INDEX('02 Cargo Classes'!$F$6:$F$15,MATCH(H337,'02 Cargo Classes'!$C$6:$C$15,0))*INDEX('02 Cargo Classes'!$H$6:$H$15,MATCH(H337,'02 Cargo Classes'!$C$6:$C$15,0))</x:f>
        <x:v>2295</x:v>
      </x:c>
      <x:c r="P337" s="11" t="n">
        <x:f>INDEX('02 Cargo Classes'!$I$6:$I$15,MATCH(H337,'02 Cargo Classes'!$C$6:$C$15,0))</x:f>
        <x:v>48</x:v>
      </x:c>
      <x:c r="Q337" s="11" t="str">
        <x:v>PKG-I-WRG</x:v>
      </x:c>
      <x:c r="R337" s="11" t="str">
        <x:v>Profile allocation; item BOM open</x:v>
      </x:c>
      <x:c r="S337" s="26"/>
      <x:c r="T337" s="26"/>
    </x:row>
    <x:row r="338">
      <x:c r="C338" s="11" t="str">
        <x:v>I-WRG-LIN-18</x:v>
      </x:c>
      <x:c r="D338" s="11" t="str">
        <x:v>I-WRG</x:v>
      </x:c>
      <x:c r="E338" s="11" t="str">
        <x:v>Water restoration group</x:v>
      </x:c>
      <x:c r="F338" s="11" t="str">
        <x:v>Infrastructure Restoration</x:v>
      </x:c>
      <x:c r="G338" s="11" t="str">
        <x:v>UTILITY</x:v>
      </x:c>
      <x:c r="H338" s="11" t="str">
        <x:v>LIN-18</x:v>
      </x:c>
      <x:c r="I338" s="18" t="n">
        <x:v>0.1</x:v>
      </x:c>
      <x:c r="J338" s="18" t="n">
        <x:f>INDEX('03 Formation Registry'!$J$6:$J$53,MATCH(D338,'03 Formation Registry'!$C$6:$C$53,0))</x:f>
        <x:v>7054.799999999999</x:v>
      </x:c>
      <x:c r="K338" s="18" t="n">
        <x:f>I338*J338</x:f>
        <x:v>705.48</x:v>
      </x:c>
      <x:c r="L338" s="18" t="n">
        <x:f>INDEX('02 Cargo Classes'!$E$6:$E$15,MATCH(H338,'02 Cargo Classes'!$C$6:$C$15,0))</x:f>
        <x:v>18</x:v>
      </x:c>
      <x:c r="M338" s="18" t="n">
        <x:f>INDEX('02 Cargo Classes'!$G$6:$G$15,MATCH(H338,'02 Cargo Classes'!$C$6:$C$15,0))</x:f>
        <x:v>0.8</x:v>
      </x:c>
      <x:c r="N338" s="21" t="n">
        <x:f>ROUNDUP(K338/(L338*M338),0)</x:f>
        <x:v>49</x:v>
      </x:c>
      <x:c r="O338" s="18" t="n">
        <x:f>N338*INDEX('02 Cargo Classes'!$F$6:$F$15,MATCH(H338,'02 Cargo Classes'!$C$6:$C$15,0))*INDEX('02 Cargo Classes'!$H$6:$H$15,MATCH(H338,'02 Cargo Classes'!$C$6:$C$15,0))</x:f>
        <x:v>2156</x:v>
      </x:c>
      <x:c r="P338" s="11" t="n">
        <x:f>INDEX('02 Cargo Classes'!$I$6:$I$15,MATCH(H338,'02 Cargo Classes'!$C$6:$C$15,0))</x:f>
        <x:v>72</x:v>
      </x:c>
      <x:c r="Q338" s="11" t="str">
        <x:v>PKG-I-WRG</x:v>
      </x:c>
      <x:c r="R338" s="11" t="str">
        <x:v>Profile allocation; item BOM open</x:v>
      </x:c>
      <x:c r="S338" s="26"/>
      <x:c r="T338" s="26"/>
    </x:row>
    <x:row r="339">
      <x:c r="C339" s="11" t="str">
        <x:v>I-WRG-BLK-08</x:v>
      </x:c>
      <x:c r="D339" s="11" t="str">
        <x:v>I-WRG</x:v>
      </x:c>
      <x:c r="E339" s="11" t="str">
        <x:v>Water restoration group</x:v>
      </x:c>
      <x:c r="F339" s="11" t="str">
        <x:v>Infrastructure Restoration</x:v>
      </x:c>
      <x:c r="G339" s="11" t="str">
        <x:v>UTILITY</x:v>
      </x:c>
      <x:c r="H339" s="11" t="str">
        <x:v>BLK-08</x:v>
      </x:c>
      <x:c r="I339" s="18" t="n">
        <x:v>0.03</x:v>
      </x:c>
      <x:c r="J339" s="18" t="n">
        <x:f>INDEX('03 Formation Registry'!$J$6:$J$53,MATCH(D339,'03 Formation Registry'!$C$6:$C$53,0))</x:f>
        <x:v>7054.799999999999</x:v>
      </x:c>
      <x:c r="K339" s="18" t="n">
        <x:f>I339*J339</x:f>
        <x:v>211.64399999999998</x:v>
      </x:c>
      <x:c r="L339" s="18" t="n">
        <x:f>INDEX('02 Cargo Classes'!$E$6:$E$15,MATCH(H339,'02 Cargo Classes'!$C$6:$C$15,0))</x:f>
        <x:v>8</x:v>
      </x:c>
      <x:c r="M339" s="18" t="n">
        <x:f>INDEX('02 Cargo Classes'!$G$6:$G$15,MATCH(H339,'02 Cargo Classes'!$C$6:$C$15,0))</x:f>
        <x:v>0.8</x:v>
      </x:c>
      <x:c r="N339" s="21" t="n">
        <x:f>ROUNDUP(K339/(L339*M339),0)</x:f>
        <x:v>34</x:v>
      </x:c>
      <x:c r="O339" s="18" t="n">
        <x:f>N339*INDEX('02 Cargo Classes'!$F$6:$F$15,MATCH(H339,'02 Cargo Classes'!$C$6:$C$15,0))*INDEX('02 Cargo Classes'!$H$6:$H$15,MATCH(H339,'02 Cargo Classes'!$C$6:$C$15,0))</x:f>
        <x:v>1734</x:v>
      </x:c>
      <x:c r="P339" s="11" t="n">
        <x:f>INDEX('02 Cargo Classes'!$I$6:$I$15,MATCH(H339,'02 Cargo Classes'!$C$6:$C$15,0))</x:f>
        <x:v>48</x:v>
      </x:c>
      <x:c r="Q339" s="11" t="str">
        <x:v>PKG-I-WRG</x:v>
      </x:c>
      <x:c r="R339" s="11" t="str">
        <x:v>Profile allocation; item BOM open</x:v>
      </x:c>
      <x:c r="S339" s="26"/>
      <x:c r="T339" s="26"/>
    </x:row>
    <x:row r="340">
      <x:c r="C340" s="11" t="str">
        <x:v>I-WRG-OOG-80</x:v>
      </x:c>
      <x:c r="D340" s="11" t="str">
        <x:v>I-WRG</x:v>
      </x:c>
      <x:c r="E340" s="11" t="str">
        <x:v>Water restoration group</x:v>
      </x:c>
      <x:c r="F340" s="11" t="str">
        <x:v>Infrastructure Restoration</x:v>
      </x:c>
      <x:c r="G340" s="11" t="str">
        <x:v>UTILITY</x:v>
      </x:c>
      <x:c r="H340" s="11" t="str">
        <x:v>OOG-80</x:v>
      </x:c>
      <x:c r="I340" s="18" t="n">
        <x:v>0.12</x:v>
      </x:c>
      <x:c r="J340" s="18" t="n">
        <x:f>INDEX('03 Formation Registry'!$J$6:$J$53,MATCH(D340,'03 Formation Registry'!$C$6:$C$53,0))</x:f>
        <x:v>7054.799999999999</x:v>
      </x:c>
      <x:c r="K340" s="18" t="n">
        <x:f>I340*J340</x:f>
        <x:v>846.5759999999999</x:v>
      </x:c>
      <x:c r="L340" s="18" t="n">
        <x:f>INDEX('02 Cargo Classes'!$E$6:$E$15,MATCH(H340,'02 Cargo Classes'!$C$6:$C$15,0))</x:f>
        <x:v>80</x:v>
      </x:c>
      <x:c r="M340" s="18" t="n">
        <x:f>INDEX('02 Cargo Classes'!$G$6:$G$15,MATCH(H340,'02 Cargo Classes'!$C$6:$C$15,0))</x:f>
        <x:v>0.75</x:v>
      </x:c>
      <x:c r="N340" s="21" t="n">
        <x:f>ROUNDUP(K340/(L340*M340),0)</x:f>
        <x:v>15</x:v>
      </x:c>
      <x:c r="O340" s="18" t="n">
        <x:f>N340*INDEX('02 Cargo Classes'!$F$6:$F$15,MATCH(H340,'02 Cargo Classes'!$C$6:$C$15,0))*INDEX('02 Cargo Classes'!$H$6:$H$15,MATCH(H340,'02 Cargo Classes'!$C$6:$C$15,0))</x:f>
        <x:v>2640</x:v>
      </x:c>
      <x:c r="P340" s="11" t="n">
        <x:f>INDEX('02 Cargo Classes'!$I$6:$I$15,MATCH(H340,'02 Cargo Classes'!$C$6:$C$15,0))</x:f>
        <x:v>72</x:v>
      </x:c>
      <x:c r="Q340" s="11" t="str">
        <x:v>PKG-I-WRG</x:v>
      </x:c>
      <x:c r="R340" s="11" t="str">
        <x:v>Profile allocation; item BOM open</x:v>
      </x:c>
      <x:c r="S340" s="26"/>
      <x:c r="T340" s="26"/>
    </x:row>
    <x:row r="341">
      <x:c r="C341" s="11" t="str">
        <x:v>I-PRG-APL-45</x:v>
      </x:c>
      <x:c r="D341" s="11" t="str">
        <x:v>I-PRG</x:v>
      </x:c>
      <x:c r="E341" s="11" t="str">
        <x:v>Power restoration group</x:v>
      </x:c>
      <x:c r="F341" s="11" t="str">
        <x:v>Infrastructure Restoration</x:v>
      </x:c>
      <x:c r="G341" s="11" t="str">
        <x:v>UTILITY</x:v>
      </x:c>
      <x:c r="H341" s="11" t="str">
        <x:v>APL-45</x:v>
      </x:c>
      <x:c r="I341" s="18" t="n">
        <x:v>0.04</x:v>
      </x:c>
      <x:c r="J341" s="18" t="n">
        <x:f>INDEX('03 Formation Registry'!$J$6:$J$53,MATCH(D341,'03 Formation Registry'!$C$6:$C$53,0))</x:f>
        <x:v>5499.6</x:v>
      </x:c>
      <x:c r="K341" s="18" t="n">
        <x:f>I341*J341</x:f>
        <x:v>219.984</x:v>
      </x:c>
      <x:c r="L341" s="18" t="n">
        <x:f>INDEX('02 Cargo Classes'!$E$6:$E$15,MATCH(H341,'02 Cargo Classes'!$C$6:$C$15,0))</x:f>
        <x:v>4.5</x:v>
      </x:c>
      <x:c r="M341" s="18" t="n">
        <x:f>INDEX('02 Cargo Classes'!$G$6:$G$15,MATCH(H341,'02 Cargo Classes'!$C$6:$C$15,0))</x:f>
        <x:v>0.85</x:v>
      </x:c>
      <x:c r="N341" s="21" t="n">
        <x:f>ROUNDUP(K341/(L341*M341),0)</x:f>
        <x:v>58</x:v>
      </x:c>
      <x:c r="O341" s="18" t="n">
        <x:f>N341*INDEX('02 Cargo Classes'!$F$6:$F$15,MATCH(H341,'02 Cargo Classes'!$C$6:$C$15,0))*INDEX('02 Cargo Classes'!$H$6:$H$15,MATCH(H341,'02 Cargo Classes'!$C$6:$C$15,0))</x:f>
        <x:v>435</x:v>
      </x:c>
      <x:c r="P341" s="11" t="n">
        <x:f>INDEX('02 Cargo Classes'!$I$6:$I$15,MATCH(H341,'02 Cargo Classes'!$C$6:$C$15,0))</x:f>
        <x:v>24</x:v>
      </x:c>
      <x:c r="Q341" s="11" t="str">
        <x:v>PKG-I-PRG</x:v>
      </x:c>
      <x:c r="R341" s="11" t="str">
        <x:v>Profile allocation; item BOM open</x:v>
      </x:c>
      <x:c r="S341" s="26"/>
      <x:c r="T341" s="26"/>
    </x:row>
    <x:row r="342">
      <x:c r="C342" s="11" t="str">
        <x:v>I-PRG-ISO-18</x:v>
      </x:c>
      <x:c r="D342" s="11" t="str">
        <x:v>I-PRG</x:v>
      </x:c>
      <x:c r="E342" s="11" t="str">
        <x:v>Power restoration group</x:v>
      </x:c>
      <x:c r="F342" s="11" t="str">
        <x:v>Infrastructure Restoration</x:v>
      </x:c>
      <x:c r="G342" s="11" t="str">
        <x:v>UTILITY</x:v>
      </x:c>
      <x:c r="H342" s="11" t="str">
        <x:v>ISO-18</x:v>
      </x:c>
      <x:c r="I342" s="18" t="n">
        <x:v>0.12</x:v>
      </x:c>
      <x:c r="J342" s="18" t="n">
        <x:f>INDEX('03 Formation Registry'!$J$6:$J$53,MATCH(D342,'03 Formation Registry'!$C$6:$C$53,0))</x:f>
        <x:v>5499.6</x:v>
      </x:c>
      <x:c r="K342" s="18" t="n">
        <x:f>I342*J342</x:f>
        <x:v>659.952</x:v>
      </x:c>
      <x:c r="L342" s="18" t="n">
        <x:f>INDEX('02 Cargo Classes'!$E$6:$E$15,MATCH(H342,'02 Cargo Classes'!$C$6:$C$15,0))</x:f>
        <x:v>18</x:v>
      </x:c>
      <x:c r="M342" s="18" t="n">
        <x:f>INDEX('02 Cargo Classes'!$G$6:$G$15,MATCH(H342,'02 Cargo Classes'!$C$6:$C$15,0))</x:f>
        <x:v>0.85</x:v>
      </x:c>
      <x:c r="N342" s="21" t="n">
        <x:f>ROUNDUP(K342/(L342*M342),0)</x:f>
        <x:v>44</x:v>
      </x:c>
      <x:c r="O342" s="18" t="n">
        <x:f>N342*INDEX('02 Cargo Classes'!$F$6:$F$15,MATCH(H342,'02 Cargo Classes'!$C$6:$C$15,0))*INDEX('02 Cargo Classes'!$H$6:$H$15,MATCH(H342,'02 Cargo Classes'!$C$6:$C$15,0))</x:f>
        <x:v>1161.6000000000001</x:v>
      </x:c>
      <x:c r="P342" s="11" t="n">
        <x:f>INDEX('02 Cargo Classes'!$I$6:$I$15,MATCH(H342,'02 Cargo Classes'!$C$6:$C$15,0))</x:f>
        <x:v>48</x:v>
      </x:c>
      <x:c r="Q342" s="11" t="str">
        <x:v>PKG-I-PRG</x:v>
      </x:c>
      <x:c r="R342" s="11" t="str">
        <x:v>Profile allocation; item BOM open</x:v>
      </x:c>
      <x:c r="S342" s="26"/>
      <x:c r="T342" s="26"/>
    </x:row>
    <x:row r="343">
      <x:c r="C343" s="11" t="str">
        <x:v>I-PRG-COL-12</x:v>
      </x:c>
      <x:c r="D343" s="11" t="str">
        <x:v>I-PRG</x:v>
      </x:c>
      <x:c r="E343" s="11" t="str">
        <x:v>Power restoration group</x:v>
      </x:c>
      <x:c r="F343" s="11" t="str">
        <x:v>Infrastructure Restoration</x:v>
      </x:c>
      <x:c r="G343" s="11" t="str">
        <x:v>UTILITY</x:v>
      </x:c>
      <x:c r="H343" s="11" t="str">
        <x:v>COL-12</x:v>
      </x:c>
      <x:c r="I343" s="18" t="n">
        <x:v>0.02</x:v>
      </x:c>
      <x:c r="J343" s="18" t="n">
        <x:f>INDEX('03 Formation Registry'!$J$6:$J$53,MATCH(D343,'03 Formation Registry'!$C$6:$C$53,0))</x:f>
        <x:v>5499.6</x:v>
      </x:c>
      <x:c r="K343" s="18" t="n">
        <x:f>I343*J343</x:f>
        <x:v>109.992</x:v>
      </x:c>
      <x:c r="L343" s="18" t="n">
        <x:f>INDEX('02 Cargo Classes'!$E$6:$E$15,MATCH(H343,'02 Cargo Classes'!$C$6:$C$15,0))</x:f>
        <x:v>12</x:v>
      </x:c>
      <x:c r="M343" s="18" t="n">
        <x:f>INDEX('02 Cargo Classes'!$G$6:$G$15,MATCH(H343,'02 Cargo Classes'!$C$6:$C$15,0))</x:f>
        <x:v>0.8</x:v>
      </x:c>
      <x:c r="N343" s="21" t="n">
        <x:f>ROUNDUP(K343/(L343*M343),0)</x:f>
        <x:v>12</x:v>
      </x:c>
      <x:c r="O343" s="18" t="n">
        <x:f>N343*INDEX('02 Cargo Classes'!$F$6:$F$15,MATCH(H343,'02 Cargo Classes'!$C$6:$C$15,0))*INDEX('02 Cargo Classes'!$H$6:$H$15,MATCH(H343,'02 Cargo Classes'!$C$6:$C$15,0))</x:f>
        <x:v>316.8</x:v>
      </x:c>
      <x:c r="P343" s="11" t="n">
        <x:f>INDEX('02 Cargo Classes'!$I$6:$I$15,MATCH(H343,'02 Cargo Classes'!$C$6:$C$15,0))</x:f>
        <x:v>24</x:v>
      </x:c>
      <x:c r="Q343" s="11" t="str">
        <x:v>PKG-I-PRG</x:v>
      </x:c>
      <x:c r="R343" s="11" t="str">
        <x:v>Profile allocation; item BOM open</x:v>
      </x:c>
      <x:c r="S343" s="26"/>
      <x:c r="T343" s="26"/>
    </x:row>
    <x:row r="344">
      <x:c r="C344" s="11" t="str">
        <x:v>I-PRG-BAT-22</x:v>
      </x:c>
      <x:c r="D344" s="11" t="str">
        <x:v>I-PRG</x:v>
      </x:c>
      <x:c r="E344" s="11" t="str">
        <x:v>Power restoration group</x:v>
      </x:c>
      <x:c r="F344" s="11" t="str">
        <x:v>Infrastructure Restoration</x:v>
      </x:c>
      <x:c r="G344" s="11" t="str">
        <x:v>UTILITY</x:v>
      </x:c>
      <x:c r="H344" s="11" t="str">
        <x:v>BAT-22</x:v>
      </x:c>
      <x:c r="I344" s="18" t="n">
        <x:v>0.15</x:v>
      </x:c>
      <x:c r="J344" s="18" t="n">
        <x:f>INDEX('03 Formation Registry'!$J$6:$J$53,MATCH(D344,'03 Formation Registry'!$C$6:$C$53,0))</x:f>
        <x:v>5499.6</x:v>
      </x:c>
      <x:c r="K344" s="18" t="n">
        <x:f>I344*J344</x:f>
        <x:v>824.94</x:v>
      </x:c>
      <x:c r="L344" s="18" t="n">
        <x:f>INDEX('02 Cargo Classes'!$E$6:$E$15,MATCH(H344,'02 Cargo Classes'!$C$6:$C$15,0))</x:f>
        <x:v>22</x:v>
      </x:c>
      <x:c r="M344" s="18" t="n">
        <x:f>INDEX('02 Cargo Classes'!$G$6:$G$15,MATCH(H344,'02 Cargo Classes'!$C$6:$C$15,0))</x:f>
        <x:v>0.8</x:v>
      </x:c>
      <x:c r="N344" s="21" t="n">
        <x:f>ROUNDUP(K344/(L344*M344),0)</x:f>
        <x:v>47</x:v>
      </x:c>
      <x:c r="O344" s="18" t="n">
        <x:f>N344*INDEX('02 Cargo Classes'!$F$6:$F$15,MATCH(H344,'02 Cargo Classes'!$C$6:$C$15,0))*INDEX('02 Cargo Classes'!$H$6:$H$15,MATCH(H344,'02 Cargo Classes'!$C$6:$C$15,0))</x:f>
        <x:v>1240.8000000000002</x:v>
      </x:c>
      <x:c r="P344" s="11" t="n">
        <x:f>INDEX('02 Cargo Classes'!$I$6:$I$15,MATCH(H344,'02 Cargo Classes'!$C$6:$C$15,0))</x:f>
        <x:v>48</x:v>
      </x:c>
      <x:c r="Q344" s="11" t="str">
        <x:v>PKG-I-PRG</x:v>
      </x:c>
      <x:c r="R344" s="11" t="str">
        <x:v>Profile allocation; item BOM open</x:v>
      </x:c>
      <x:c r="S344" s="26"/>
      <x:c r="T344" s="26"/>
    </x:row>
    <x:row r="345">
      <x:c r="C345" s="11" t="str">
        <x:v>I-PRG-TNK-20</x:v>
      </x:c>
      <x:c r="D345" s="11" t="str">
        <x:v>I-PRG</x:v>
      </x:c>
      <x:c r="E345" s="11" t="str">
        <x:v>Power restoration group</x:v>
      </x:c>
      <x:c r="F345" s="11" t="str">
        <x:v>Infrastructure Restoration</x:v>
      </x:c>
      <x:c r="G345" s="11" t="str">
        <x:v>UTILITY</x:v>
      </x:c>
      <x:c r="H345" s="11" t="str">
        <x:v>TNK-20</x:v>
      </x:c>
      <x:c r="I345" s="18" t="n">
        <x:v>0.12</x:v>
      </x:c>
      <x:c r="J345" s="18" t="n">
        <x:f>INDEX('03 Formation Registry'!$J$6:$J$53,MATCH(D345,'03 Formation Registry'!$C$6:$C$53,0))</x:f>
        <x:v>5499.6</x:v>
      </x:c>
      <x:c r="K345" s="18" t="n">
        <x:f>I345*J345</x:f>
        <x:v>659.952</x:v>
      </x:c>
      <x:c r="L345" s="18" t="n">
        <x:f>INDEX('02 Cargo Classes'!$E$6:$E$15,MATCH(H345,'02 Cargo Classes'!$C$6:$C$15,0))</x:f>
        <x:v>20</x:v>
      </x:c>
      <x:c r="M345" s="18" t="n">
        <x:f>INDEX('02 Cargo Classes'!$G$6:$G$15,MATCH(H345,'02 Cargo Classes'!$C$6:$C$15,0))</x:f>
        <x:v>0.85</x:v>
      </x:c>
      <x:c r="N345" s="21" t="n">
        <x:f>ROUNDUP(K345/(L345*M345),0)</x:f>
        <x:v>39</x:v>
      </x:c>
      <x:c r="O345" s="18" t="n">
        <x:f>N345*INDEX('02 Cargo Classes'!$F$6:$F$15,MATCH(H345,'02 Cargo Classes'!$C$6:$C$15,0))*INDEX('02 Cargo Classes'!$H$6:$H$15,MATCH(H345,'02 Cargo Classes'!$C$6:$C$15,0))</x:f>
        <x:v>828.75</x:v>
      </x:c>
      <x:c r="P345" s="11" t="n">
        <x:f>INDEX('02 Cargo Classes'!$I$6:$I$15,MATCH(H345,'02 Cargo Classes'!$C$6:$C$15,0))</x:f>
        <x:v>48</x:v>
      </x:c>
      <x:c r="Q345" s="11" t="str">
        <x:v>PKG-I-PRG</x:v>
      </x:c>
      <x:c r="R345" s="11" t="str">
        <x:v>Profile allocation; item BOM open</x:v>
      </x:c>
      <x:c r="S345" s="26"/>
      <x:c r="T345" s="26"/>
    </x:row>
    <x:row r="346">
      <x:c r="C346" s="11" t="str">
        <x:v>I-PRG-FLR-24</x:v>
      </x:c>
      <x:c r="D346" s="11" t="str">
        <x:v>I-PRG</x:v>
      </x:c>
      <x:c r="E346" s="11" t="str">
        <x:v>Power restoration group</x:v>
      </x:c>
      <x:c r="F346" s="11" t="str">
        <x:v>Infrastructure Restoration</x:v>
      </x:c>
      <x:c r="G346" s="11" t="str">
        <x:v>UTILITY</x:v>
      </x:c>
      <x:c r="H346" s="11" t="str">
        <x:v>FLR-24</x:v>
      </x:c>
      <x:c r="I346" s="18" t="n">
        <x:v>0.18</x:v>
      </x:c>
      <x:c r="J346" s="18" t="n">
        <x:f>INDEX('03 Formation Registry'!$J$6:$J$53,MATCH(D346,'03 Formation Registry'!$C$6:$C$53,0))</x:f>
        <x:v>5499.6</x:v>
      </x:c>
      <x:c r="K346" s="18" t="n">
        <x:f>I346*J346</x:f>
        <x:v>989.928</x:v>
      </x:c>
      <x:c r="L346" s="18" t="n">
        <x:f>INDEX('02 Cargo Classes'!$E$6:$E$15,MATCH(H346,'02 Cargo Classes'!$C$6:$C$15,0))</x:f>
        <x:v>24</x:v>
      </x:c>
      <x:c r="M346" s="18" t="n">
        <x:f>INDEX('02 Cargo Classes'!$G$6:$G$15,MATCH(H346,'02 Cargo Classes'!$C$6:$C$15,0))</x:f>
        <x:v>0.85</x:v>
      </x:c>
      <x:c r="N346" s="21" t="n">
        <x:f>ROUNDUP(K346/(L346*M346),0)</x:f>
        <x:v>49</x:v>
      </x:c>
      <x:c r="O346" s="18" t="n">
        <x:f>N346*INDEX('02 Cargo Classes'!$F$6:$F$15,MATCH(H346,'02 Cargo Classes'!$C$6:$C$15,0))*INDEX('02 Cargo Classes'!$H$6:$H$15,MATCH(H346,'02 Cargo Classes'!$C$6:$C$15,0))</x:f>
        <x:v>1568</x:v>
      </x:c>
      <x:c r="P346" s="11" t="n">
        <x:f>INDEX('02 Cargo Classes'!$I$6:$I$15,MATCH(H346,'02 Cargo Classes'!$C$6:$C$15,0))</x:f>
        <x:v>48</x:v>
      </x:c>
      <x:c r="Q346" s="11" t="str">
        <x:v>PKG-I-PRG</x:v>
      </x:c>
      <x:c r="R346" s="11" t="str">
        <x:v>Profile allocation; item BOM open</x:v>
      </x:c>
      <x:c r="S346" s="26"/>
      <x:c r="T346" s="26"/>
    </x:row>
    <x:row r="347">
      <x:c r="C347" s="11" t="str">
        <x:v>I-PRG-ROL-30</x:v>
      </x:c>
      <x:c r="D347" s="11" t="str">
        <x:v>I-PRG</x:v>
      </x:c>
      <x:c r="E347" s="11" t="str">
        <x:v>Power restoration group</x:v>
      </x:c>
      <x:c r="F347" s="11" t="str">
        <x:v>Infrastructure Restoration</x:v>
      </x:c>
      <x:c r="G347" s="11" t="str">
        <x:v>UTILITY</x:v>
      </x:c>
      <x:c r="H347" s="11" t="str">
        <x:v>ROL-30</x:v>
      </x:c>
      <x:c r="I347" s="18" t="n">
        <x:v>0.12</x:v>
      </x:c>
      <x:c r="J347" s="18" t="n">
        <x:f>INDEX('03 Formation Registry'!$J$6:$J$53,MATCH(D347,'03 Formation Registry'!$C$6:$C$53,0))</x:f>
        <x:v>5499.6</x:v>
      </x:c>
      <x:c r="K347" s="18" t="n">
        <x:f>I347*J347</x:f>
        <x:v>659.952</x:v>
      </x:c>
      <x:c r="L347" s="18" t="n">
        <x:f>INDEX('02 Cargo Classes'!$E$6:$E$15,MATCH(H347,'02 Cargo Classes'!$C$6:$C$15,0))</x:f>
        <x:v>30</x:v>
      </x:c>
      <x:c r="M347" s="18" t="n">
        <x:f>INDEX('02 Cargo Classes'!$G$6:$G$15,MATCH(H347,'02 Cargo Classes'!$C$6:$C$15,0))</x:f>
        <x:v>0.8</x:v>
      </x:c>
      <x:c r="N347" s="21" t="n">
        <x:f>ROUNDUP(K347/(L347*M347),0)</x:f>
        <x:v>28</x:v>
      </x:c>
      <x:c r="O347" s="18" t="n">
        <x:f>N347*INDEX('02 Cargo Classes'!$F$6:$F$15,MATCH(H347,'02 Cargo Classes'!$C$6:$C$15,0))*INDEX('02 Cargo Classes'!$H$6:$H$15,MATCH(H347,'02 Cargo Classes'!$C$6:$C$15,0))</x:f>
        <x:v>1785</x:v>
      </x:c>
      <x:c r="P347" s="11" t="n">
        <x:f>INDEX('02 Cargo Classes'!$I$6:$I$15,MATCH(H347,'02 Cargo Classes'!$C$6:$C$15,0))</x:f>
        <x:v>48</x:v>
      </x:c>
      <x:c r="Q347" s="11" t="str">
        <x:v>PKG-I-PRG</x:v>
      </x:c>
      <x:c r="R347" s="11" t="str">
        <x:v>Profile allocation; item BOM open</x:v>
      </x:c>
      <x:c r="S347" s="26"/>
      <x:c r="T347" s="26"/>
    </x:row>
    <x:row r="348">
      <x:c r="C348" s="11" t="str">
        <x:v>I-PRG-LIN-18</x:v>
      </x:c>
      <x:c r="D348" s="11" t="str">
        <x:v>I-PRG</x:v>
      </x:c>
      <x:c r="E348" s="11" t="str">
        <x:v>Power restoration group</x:v>
      </x:c>
      <x:c r="F348" s="11" t="str">
        <x:v>Infrastructure Restoration</x:v>
      </x:c>
      <x:c r="G348" s="11" t="str">
        <x:v>UTILITY</x:v>
      </x:c>
      <x:c r="H348" s="11" t="str">
        <x:v>LIN-18</x:v>
      </x:c>
      <x:c r="I348" s="18" t="n">
        <x:v>0.1</x:v>
      </x:c>
      <x:c r="J348" s="18" t="n">
        <x:f>INDEX('03 Formation Registry'!$J$6:$J$53,MATCH(D348,'03 Formation Registry'!$C$6:$C$53,0))</x:f>
        <x:v>5499.6</x:v>
      </x:c>
      <x:c r="K348" s="18" t="n">
        <x:f>I348*J348</x:f>
        <x:v>549.96</x:v>
      </x:c>
      <x:c r="L348" s="18" t="n">
        <x:f>INDEX('02 Cargo Classes'!$E$6:$E$15,MATCH(H348,'02 Cargo Classes'!$C$6:$C$15,0))</x:f>
        <x:v>18</x:v>
      </x:c>
      <x:c r="M348" s="18" t="n">
        <x:f>INDEX('02 Cargo Classes'!$G$6:$G$15,MATCH(H348,'02 Cargo Classes'!$C$6:$C$15,0))</x:f>
        <x:v>0.8</x:v>
      </x:c>
      <x:c r="N348" s="21" t="n">
        <x:f>ROUNDUP(K348/(L348*M348),0)</x:f>
        <x:v>39</x:v>
      </x:c>
      <x:c r="O348" s="18" t="n">
        <x:f>N348*INDEX('02 Cargo Classes'!$F$6:$F$15,MATCH(H348,'02 Cargo Classes'!$C$6:$C$15,0))*INDEX('02 Cargo Classes'!$H$6:$H$15,MATCH(H348,'02 Cargo Classes'!$C$6:$C$15,0))</x:f>
        <x:v>1716</x:v>
      </x:c>
      <x:c r="P348" s="11" t="n">
        <x:f>INDEX('02 Cargo Classes'!$I$6:$I$15,MATCH(H348,'02 Cargo Classes'!$C$6:$C$15,0))</x:f>
        <x:v>72</x:v>
      </x:c>
      <x:c r="Q348" s="11" t="str">
        <x:v>PKG-I-PRG</x:v>
      </x:c>
      <x:c r="R348" s="11" t="str">
        <x:v>Profile allocation; item BOM open</x:v>
      </x:c>
      <x:c r="S348" s="26"/>
      <x:c r="T348" s="26"/>
    </x:row>
    <x:row r="349">
      <x:c r="C349" s="11" t="str">
        <x:v>I-PRG-BLK-08</x:v>
      </x:c>
      <x:c r="D349" s="11" t="str">
        <x:v>I-PRG</x:v>
      </x:c>
      <x:c r="E349" s="11" t="str">
        <x:v>Power restoration group</x:v>
      </x:c>
      <x:c r="F349" s="11" t="str">
        <x:v>Infrastructure Restoration</x:v>
      </x:c>
      <x:c r="G349" s="11" t="str">
        <x:v>UTILITY</x:v>
      </x:c>
      <x:c r="H349" s="11" t="str">
        <x:v>BLK-08</x:v>
      </x:c>
      <x:c r="I349" s="18" t="n">
        <x:v>0.03</x:v>
      </x:c>
      <x:c r="J349" s="18" t="n">
        <x:f>INDEX('03 Formation Registry'!$J$6:$J$53,MATCH(D349,'03 Formation Registry'!$C$6:$C$53,0))</x:f>
        <x:v>5499.6</x:v>
      </x:c>
      <x:c r="K349" s="18" t="n">
        <x:f>I349*J349</x:f>
        <x:v>164.988</x:v>
      </x:c>
      <x:c r="L349" s="18" t="n">
        <x:f>INDEX('02 Cargo Classes'!$E$6:$E$15,MATCH(H349,'02 Cargo Classes'!$C$6:$C$15,0))</x:f>
        <x:v>8</x:v>
      </x:c>
      <x:c r="M349" s="18" t="n">
        <x:f>INDEX('02 Cargo Classes'!$G$6:$G$15,MATCH(H349,'02 Cargo Classes'!$C$6:$C$15,0))</x:f>
        <x:v>0.8</x:v>
      </x:c>
      <x:c r="N349" s="21" t="n">
        <x:f>ROUNDUP(K349/(L349*M349),0)</x:f>
        <x:v>26</x:v>
      </x:c>
      <x:c r="O349" s="18" t="n">
        <x:f>N349*INDEX('02 Cargo Classes'!$F$6:$F$15,MATCH(H349,'02 Cargo Classes'!$C$6:$C$15,0))*INDEX('02 Cargo Classes'!$H$6:$H$15,MATCH(H349,'02 Cargo Classes'!$C$6:$C$15,0))</x:f>
        <x:v>1326</x:v>
      </x:c>
      <x:c r="P349" s="11" t="n">
        <x:f>INDEX('02 Cargo Classes'!$I$6:$I$15,MATCH(H349,'02 Cargo Classes'!$C$6:$C$15,0))</x:f>
        <x:v>48</x:v>
      </x:c>
      <x:c r="Q349" s="11" t="str">
        <x:v>PKG-I-PRG</x:v>
      </x:c>
      <x:c r="R349" s="11" t="str">
        <x:v>Profile allocation; item BOM open</x:v>
      </x:c>
      <x:c r="S349" s="26"/>
      <x:c r="T349" s="26"/>
    </x:row>
    <x:row r="350">
      <x:c r="C350" s="11" t="str">
        <x:v>I-PRG-OOG-80</x:v>
      </x:c>
      <x:c r="D350" s="11" t="str">
        <x:v>I-PRG</x:v>
      </x:c>
      <x:c r="E350" s="11" t="str">
        <x:v>Power restoration group</x:v>
      </x:c>
      <x:c r="F350" s="11" t="str">
        <x:v>Infrastructure Restoration</x:v>
      </x:c>
      <x:c r="G350" s="11" t="str">
        <x:v>UTILITY</x:v>
      </x:c>
      <x:c r="H350" s="11" t="str">
        <x:v>OOG-80</x:v>
      </x:c>
      <x:c r="I350" s="18" t="n">
        <x:v>0.12</x:v>
      </x:c>
      <x:c r="J350" s="18" t="n">
        <x:f>INDEX('03 Formation Registry'!$J$6:$J$53,MATCH(D350,'03 Formation Registry'!$C$6:$C$53,0))</x:f>
        <x:v>5499.6</x:v>
      </x:c>
      <x:c r="K350" s="18" t="n">
        <x:f>I350*J350</x:f>
        <x:v>659.952</x:v>
      </x:c>
      <x:c r="L350" s="18" t="n">
        <x:f>INDEX('02 Cargo Classes'!$E$6:$E$15,MATCH(H350,'02 Cargo Classes'!$C$6:$C$15,0))</x:f>
        <x:v>80</x:v>
      </x:c>
      <x:c r="M350" s="18" t="n">
        <x:f>INDEX('02 Cargo Classes'!$G$6:$G$15,MATCH(H350,'02 Cargo Classes'!$C$6:$C$15,0))</x:f>
        <x:v>0.75</x:v>
      </x:c>
      <x:c r="N350" s="21" t="n">
        <x:f>ROUNDUP(K350/(L350*M350),0)</x:f>
        <x:v>11</x:v>
      </x:c>
      <x:c r="O350" s="18" t="n">
        <x:f>N350*INDEX('02 Cargo Classes'!$F$6:$F$15,MATCH(H350,'02 Cargo Classes'!$C$6:$C$15,0))*INDEX('02 Cargo Classes'!$H$6:$H$15,MATCH(H350,'02 Cargo Classes'!$C$6:$C$15,0))</x:f>
        <x:v>1936</x:v>
      </x:c>
      <x:c r="P350" s="11" t="n">
        <x:f>INDEX('02 Cargo Classes'!$I$6:$I$15,MATCH(H350,'02 Cargo Classes'!$C$6:$C$15,0))</x:f>
        <x:v>72</x:v>
      </x:c>
      <x:c r="Q350" s="11" t="str">
        <x:v>PKG-I-PRG</x:v>
      </x:c>
      <x:c r="R350" s="11" t="str">
        <x:v>Profile allocation; item BOM open</x:v>
      </x:c>
      <x:c r="S350" s="26"/>
      <x:c r="T350" s="26"/>
    </x:row>
    <x:row r="351">
      <x:c r="C351" s="11" t="str">
        <x:v>I-GBG-APL-45</x:v>
      </x:c>
      <x:c r="D351" s="11" t="str">
        <x:v>I-GBG</x:v>
      </x:c>
      <x:c r="E351" s="11" t="str">
        <x:v>Grid bridge group</x:v>
      </x:c>
      <x:c r="F351" s="11" t="str">
        <x:v>Infrastructure Restoration</x:v>
      </x:c>
      <x:c r="G351" s="11" t="str">
        <x:v>UTILITY</x:v>
      </x:c>
      <x:c r="H351" s="11" t="str">
        <x:v>APL-45</x:v>
      </x:c>
      <x:c r="I351" s="18" t="n">
        <x:v>0.04</x:v>
      </x:c>
      <x:c r="J351" s="18" t="n">
        <x:f>INDEX('03 Formation Registry'!$J$6:$J$53,MATCH(D351,'03 Formation Registry'!$C$6:$C$53,0))</x:f>
        <x:v>4500</x:v>
      </x:c>
      <x:c r="K351" s="18" t="n">
        <x:f>I351*J351</x:f>
        <x:v>180</x:v>
      </x:c>
      <x:c r="L351" s="18" t="n">
        <x:f>INDEX('02 Cargo Classes'!$E$6:$E$15,MATCH(H351,'02 Cargo Classes'!$C$6:$C$15,0))</x:f>
        <x:v>4.5</x:v>
      </x:c>
      <x:c r="M351" s="18" t="n">
        <x:f>INDEX('02 Cargo Classes'!$G$6:$G$15,MATCH(H351,'02 Cargo Classes'!$C$6:$C$15,0))</x:f>
        <x:v>0.85</x:v>
      </x:c>
      <x:c r="N351" s="21" t="n">
        <x:f>ROUNDUP(K351/(L351*M351),0)</x:f>
        <x:v>48</x:v>
      </x:c>
      <x:c r="O351" s="18" t="n">
        <x:f>N351*INDEX('02 Cargo Classes'!$F$6:$F$15,MATCH(H351,'02 Cargo Classes'!$C$6:$C$15,0))*INDEX('02 Cargo Classes'!$H$6:$H$15,MATCH(H351,'02 Cargo Classes'!$C$6:$C$15,0))</x:f>
        <x:v>360</x:v>
      </x:c>
      <x:c r="P351" s="11" t="n">
        <x:f>INDEX('02 Cargo Classes'!$I$6:$I$15,MATCH(H351,'02 Cargo Classes'!$C$6:$C$15,0))</x:f>
        <x:v>24</x:v>
      </x:c>
      <x:c r="Q351" s="11" t="str">
        <x:v>PKG-I-GBG</x:v>
      </x:c>
      <x:c r="R351" s="11" t="str">
        <x:v>Profile allocation; item BOM open</x:v>
      </x:c>
      <x:c r="S351" s="26"/>
      <x:c r="T351" s="26"/>
    </x:row>
    <x:row r="352">
      <x:c r="C352" s="11" t="str">
        <x:v>I-GBG-ISO-18</x:v>
      </x:c>
      <x:c r="D352" s="11" t="str">
        <x:v>I-GBG</x:v>
      </x:c>
      <x:c r="E352" s="11" t="str">
        <x:v>Grid bridge group</x:v>
      </x:c>
      <x:c r="F352" s="11" t="str">
        <x:v>Infrastructure Restoration</x:v>
      </x:c>
      <x:c r="G352" s="11" t="str">
        <x:v>UTILITY</x:v>
      </x:c>
      <x:c r="H352" s="11" t="str">
        <x:v>ISO-18</x:v>
      </x:c>
      <x:c r="I352" s="18" t="n">
        <x:v>0.12</x:v>
      </x:c>
      <x:c r="J352" s="18" t="n">
        <x:f>INDEX('03 Formation Registry'!$J$6:$J$53,MATCH(D352,'03 Formation Registry'!$C$6:$C$53,0))</x:f>
        <x:v>4500</x:v>
      </x:c>
      <x:c r="K352" s="18" t="n">
        <x:f>I352*J352</x:f>
        <x:v>540</x:v>
      </x:c>
      <x:c r="L352" s="18" t="n">
        <x:f>INDEX('02 Cargo Classes'!$E$6:$E$15,MATCH(H352,'02 Cargo Classes'!$C$6:$C$15,0))</x:f>
        <x:v>18</x:v>
      </x:c>
      <x:c r="M352" s="18" t="n">
        <x:f>INDEX('02 Cargo Classes'!$G$6:$G$15,MATCH(H352,'02 Cargo Classes'!$C$6:$C$15,0))</x:f>
        <x:v>0.85</x:v>
      </x:c>
      <x:c r="N352" s="21" t="n">
        <x:f>ROUNDUP(K352/(L352*M352),0)</x:f>
        <x:v>36</x:v>
      </x:c>
      <x:c r="O352" s="18" t="n">
        <x:f>N352*INDEX('02 Cargo Classes'!$F$6:$F$15,MATCH(H352,'02 Cargo Classes'!$C$6:$C$15,0))*INDEX('02 Cargo Classes'!$H$6:$H$15,MATCH(H352,'02 Cargo Classes'!$C$6:$C$15,0))</x:f>
        <x:v>950.4000000000001</x:v>
      </x:c>
      <x:c r="P352" s="11" t="n">
        <x:f>INDEX('02 Cargo Classes'!$I$6:$I$15,MATCH(H352,'02 Cargo Classes'!$C$6:$C$15,0))</x:f>
        <x:v>48</x:v>
      </x:c>
      <x:c r="Q352" s="11" t="str">
        <x:v>PKG-I-GBG</x:v>
      </x:c>
      <x:c r="R352" s="11" t="str">
        <x:v>Profile allocation; item BOM open</x:v>
      </x:c>
      <x:c r="S352" s="26"/>
      <x:c r="T352" s="26"/>
    </x:row>
    <x:row r="353">
      <x:c r="C353" s="11" t="str">
        <x:v>I-GBG-COL-12</x:v>
      </x:c>
      <x:c r="D353" s="11" t="str">
        <x:v>I-GBG</x:v>
      </x:c>
      <x:c r="E353" s="11" t="str">
        <x:v>Grid bridge group</x:v>
      </x:c>
      <x:c r="F353" s="11" t="str">
        <x:v>Infrastructure Restoration</x:v>
      </x:c>
      <x:c r="G353" s="11" t="str">
        <x:v>UTILITY</x:v>
      </x:c>
      <x:c r="H353" s="11" t="str">
        <x:v>COL-12</x:v>
      </x:c>
      <x:c r="I353" s="18" t="n">
        <x:v>0.02</x:v>
      </x:c>
      <x:c r="J353" s="18" t="n">
        <x:f>INDEX('03 Formation Registry'!$J$6:$J$53,MATCH(D353,'03 Formation Registry'!$C$6:$C$53,0))</x:f>
        <x:v>4500</x:v>
      </x:c>
      <x:c r="K353" s="18" t="n">
        <x:f>I353*J353</x:f>
        <x:v>90</x:v>
      </x:c>
      <x:c r="L353" s="18" t="n">
        <x:f>INDEX('02 Cargo Classes'!$E$6:$E$15,MATCH(H353,'02 Cargo Classes'!$C$6:$C$15,0))</x:f>
        <x:v>12</x:v>
      </x:c>
      <x:c r="M353" s="18" t="n">
        <x:f>INDEX('02 Cargo Classes'!$G$6:$G$15,MATCH(H353,'02 Cargo Classes'!$C$6:$C$15,0))</x:f>
        <x:v>0.8</x:v>
      </x:c>
      <x:c r="N353" s="21" t="n">
        <x:f>ROUNDUP(K353/(L353*M353),0)</x:f>
        <x:v>10</x:v>
      </x:c>
      <x:c r="O353" s="18" t="n">
        <x:f>N353*INDEX('02 Cargo Classes'!$F$6:$F$15,MATCH(H353,'02 Cargo Classes'!$C$6:$C$15,0))*INDEX('02 Cargo Classes'!$H$6:$H$15,MATCH(H353,'02 Cargo Classes'!$C$6:$C$15,0))</x:f>
        <x:v>264</x:v>
      </x:c>
      <x:c r="P353" s="11" t="n">
        <x:f>INDEX('02 Cargo Classes'!$I$6:$I$15,MATCH(H353,'02 Cargo Classes'!$C$6:$C$15,0))</x:f>
        <x:v>24</x:v>
      </x:c>
      <x:c r="Q353" s="11" t="str">
        <x:v>PKG-I-GBG</x:v>
      </x:c>
      <x:c r="R353" s="11" t="str">
        <x:v>Profile allocation; item BOM open</x:v>
      </x:c>
      <x:c r="S353" s="26"/>
      <x:c r="T353" s="26"/>
    </x:row>
    <x:row r="354">
      <x:c r="C354" s="11" t="str">
        <x:v>I-GBG-BAT-22</x:v>
      </x:c>
      <x:c r="D354" s="11" t="str">
        <x:v>I-GBG</x:v>
      </x:c>
      <x:c r="E354" s="11" t="str">
        <x:v>Grid bridge group</x:v>
      </x:c>
      <x:c r="F354" s="11" t="str">
        <x:v>Infrastructure Restoration</x:v>
      </x:c>
      <x:c r="G354" s="11" t="str">
        <x:v>UTILITY</x:v>
      </x:c>
      <x:c r="H354" s="11" t="str">
        <x:v>BAT-22</x:v>
      </x:c>
      <x:c r="I354" s="18" t="n">
        <x:v>0.15</x:v>
      </x:c>
      <x:c r="J354" s="18" t="n">
        <x:f>INDEX('03 Formation Registry'!$J$6:$J$53,MATCH(D354,'03 Formation Registry'!$C$6:$C$53,0))</x:f>
        <x:v>4500</x:v>
      </x:c>
      <x:c r="K354" s="18" t="n">
        <x:f>I354*J354</x:f>
        <x:v>675</x:v>
      </x:c>
      <x:c r="L354" s="18" t="n">
        <x:f>INDEX('02 Cargo Classes'!$E$6:$E$15,MATCH(H354,'02 Cargo Classes'!$C$6:$C$15,0))</x:f>
        <x:v>22</x:v>
      </x:c>
      <x:c r="M354" s="18" t="n">
        <x:f>INDEX('02 Cargo Classes'!$G$6:$G$15,MATCH(H354,'02 Cargo Classes'!$C$6:$C$15,0))</x:f>
        <x:v>0.8</x:v>
      </x:c>
      <x:c r="N354" s="21" t="n">
        <x:f>ROUNDUP(K354/(L354*M354),0)</x:f>
        <x:v>39</x:v>
      </x:c>
      <x:c r="O354" s="18" t="n">
        <x:f>N354*INDEX('02 Cargo Classes'!$F$6:$F$15,MATCH(H354,'02 Cargo Classes'!$C$6:$C$15,0))*INDEX('02 Cargo Classes'!$H$6:$H$15,MATCH(H354,'02 Cargo Classes'!$C$6:$C$15,0))</x:f>
        <x:v>1029.6000000000001</x:v>
      </x:c>
      <x:c r="P354" s="11" t="n">
        <x:f>INDEX('02 Cargo Classes'!$I$6:$I$15,MATCH(H354,'02 Cargo Classes'!$C$6:$C$15,0))</x:f>
        <x:v>48</x:v>
      </x:c>
      <x:c r="Q354" s="11" t="str">
        <x:v>PKG-I-GBG</x:v>
      </x:c>
      <x:c r="R354" s="11" t="str">
        <x:v>Profile allocation; item BOM open</x:v>
      </x:c>
      <x:c r="S354" s="26"/>
      <x:c r="T354" s="26"/>
    </x:row>
    <x:row r="355">
      <x:c r="C355" s="11" t="str">
        <x:v>I-GBG-TNK-20</x:v>
      </x:c>
      <x:c r="D355" s="11" t="str">
        <x:v>I-GBG</x:v>
      </x:c>
      <x:c r="E355" s="11" t="str">
        <x:v>Grid bridge group</x:v>
      </x:c>
      <x:c r="F355" s="11" t="str">
        <x:v>Infrastructure Restoration</x:v>
      </x:c>
      <x:c r="G355" s="11" t="str">
        <x:v>UTILITY</x:v>
      </x:c>
      <x:c r="H355" s="11" t="str">
        <x:v>TNK-20</x:v>
      </x:c>
      <x:c r="I355" s="18" t="n">
        <x:v>0.12</x:v>
      </x:c>
      <x:c r="J355" s="18" t="n">
        <x:f>INDEX('03 Formation Registry'!$J$6:$J$53,MATCH(D355,'03 Formation Registry'!$C$6:$C$53,0))</x:f>
        <x:v>4500</x:v>
      </x:c>
      <x:c r="K355" s="18" t="n">
        <x:f>I355*J355</x:f>
        <x:v>540</x:v>
      </x:c>
      <x:c r="L355" s="18" t="n">
        <x:f>INDEX('02 Cargo Classes'!$E$6:$E$15,MATCH(H355,'02 Cargo Classes'!$C$6:$C$15,0))</x:f>
        <x:v>20</x:v>
      </x:c>
      <x:c r="M355" s="18" t="n">
        <x:f>INDEX('02 Cargo Classes'!$G$6:$G$15,MATCH(H355,'02 Cargo Classes'!$C$6:$C$15,0))</x:f>
        <x:v>0.85</x:v>
      </x:c>
      <x:c r="N355" s="21" t="n">
        <x:f>ROUNDUP(K355/(L355*M355),0)</x:f>
        <x:v>32</x:v>
      </x:c>
      <x:c r="O355" s="18" t="n">
        <x:f>N355*INDEX('02 Cargo Classes'!$F$6:$F$15,MATCH(H355,'02 Cargo Classes'!$C$6:$C$15,0))*INDEX('02 Cargo Classes'!$H$6:$H$15,MATCH(H355,'02 Cargo Classes'!$C$6:$C$15,0))</x:f>
        <x:v>680</x:v>
      </x:c>
      <x:c r="P355" s="11" t="n">
        <x:f>INDEX('02 Cargo Classes'!$I$6:$I$15,MATCH(H355,'02 Cargo Classes'!$C$6:$C$15,0))</x:f>
        <x:v>48</x:v>
      </x:c>
      <x:c r="Q355" s="11" t="str">
        <x:v>PKG-I-GBG</x:v>
      </x:c>
      <x:c r="R355" s="11" t="str">
        <x:v>Profile allocation; item BOM open</x:v>
      </x:c>
      <x:c r="S355" s="26"/>
      <x:c r="T355" s="26"/>
    </x:row>
    <x:row r="356">
      <x:c r="C356" s="11" t="str">
        <x:v>I-GBG-FLR-24</x:v>
      </x:c>
      <x:c r="D356" s="11" t="str">
        <x:v>I-GBG</x:v>
      </x:c>
      <x:c r="E356" s="11" t="str">
        <x:v>Grid bridge group</x:v>
      </x:c>
      <x:c r="F356" s="11" t="str">
        <x:v>Infrastructure Restoration</x:v>
      </x:c>
      <x:c r="G356" s="11" t="str">
        <x:v>UTILITY</x:v>
      </x:c>
      <x:c r="H356" s="11" t="str">
        <x:v>FLR-24</x:v>
      </x:c>
      <x:c r="I356" s="18" t="n">
        <x:v>0.18</x:v>
      </x:c>
      <x:c r="J356" s="18" t="n">
        <x:f>INDEX('03 Formation Registry'!$J$6:$J$53,MATCH(D356,'03 Formation Registry'!$C$6:$C$53,0))</x:f>
        <x:v>4500</x:v>
      </x:c>
      <x:c r="K356" s="18" t="n">
        <x:f>I356*J356</x:f>
        <x:v>810</x:v>
      </x:c>
      <x:c r="L356" s="18" t="n">
        <x:f>INDEX('02 Cargo Classes'!$E$6:$E$15,MATCH(H356,'02 Cargo Classes'!$C$6:$C$15,0))</x:f>
        <x:v>24</x:v>
      </x:c>
      <x:c r="M356" s="18" t="n">
        <x:f>INDEX('02 Cargo Classes'!$G$6:$G$15,MATCH(H356,'02 Cargo Classes'!$C$6:$C$15,0))</x:f>
        <x:v>0.85</x:v>
      </x:c>
      <x:c r="N356" s="21" t="n">
        <x:f>ROUNDUP(K356/(L356*M356),0)</x:f>
        <x:v>40</x:v>
      </x:c>
      <x:c r="O356" s="18" t="n">
        <x:f>N356*INDEX('02 Cargo Classes'!$F$6:$F$15,MATCH(H356,'02 Cargo Classes'!$C$6:$C$15,0))*INDEX('02 Cargo Classes'!$H$6:$H$15,MATCH(H356,'02 Cargo Classes'!$C$6:$C$15,0))</x:f>
        <x:v>1280</x:v>
      </x:c>
      <x:c r="P356" s="11" t="n">
        <x:f>INDEX('02 Cargo Classes'!$I$6:$I$15,MATCH(H356,'02 Cargo Classes'!$C$6:$C$15,0))</x:f>
        <x:v>48</x:v>
      </x:c>
      <x:c r="Q356" s="11" t="str">
        <x:v>PKG-I-GBG</x:v>
      </x:c>
      <x:c r="R356" s="11" t="str">
        <x:v>Profile allocation; item BOM open</x:v>
      </x:c>
      <x:c r="S356" s="26"/>
      <x:c r="T356" s="26"/>
    </x:row>
    <x:row r="357">
      <x:c r="C357" s="11" t="str">
        <x:v>I-GBG-ROL-30</x:v>
      </x:c>
      <x:c r="D357" s="11" t="str">
        <x:v>I-GBG</x:v>
      </x:c>
      <x:c r="E357" s="11" t="str">
        <x:v>Grid bridge group</x:v>
      </x:c>
      <x:c r="F357" s="11" t="str">
        <x:v>Infrastructure Restoration</x:v>
      </x:c>
      <x:c r="G357" s="11" t="str">
        <x:v>UTILITY</x:v>
      </x:c>
      <x:c r="H357" s="11" t="str">
        <x:v>ROL-30</x:v>
      </x:c>
      <x:c r="I357" s="18" t="n">
        <x:v>0.12</x:v>
      </x:c>
      <x:c r="J357" s="18" t="n">
        <x:f>INDEX('03 Formation Registry'!$J$6:$J$53,MATCH(D357,'03 Formation Registry'!$C$6:$C$53,0))</x:f>
        <x:v>4500</x:v>
      </x:c>
      <x:c r="K357" s="18" t="n">
        <x:f>I357*J357</x:f>
        <x:v>540</x:v>
      </x:c>
      <x:c r="L357" s="18" t="n">
        <x:f>INDEX('02 Cargo Classes'!$E$6:$E$15,MATCH(H357,'02 Cargo Classes'!$C$6:$C$15,0))</x:f>
        <x:v>30</x:v>
      </x:c>
      <x:c r="M357" s="18" t="n">
        <x:f>INDEX('02 Cargo Classes'!$G$6:$G$15,MATCH(H357,'02 Cargo Classes'!$C$6:$C$15,0))</x:f>
        <x:v>0.8</x:v>
      </x:c>
      <x:c r="N357" s="21" t="n">
        <x:f>ROUNDUP(K357/(L357*M357),0)</x:f>
        <x:v>23</x:v>
      </x:c>
      <x:c r="O357" s="18" t="n">
        <x:f>N357*INDEX('02 Cargo Classes'!$F$6:$F$15,MATCH(H357,'02 Cargo Classes'!$C$6:$C$15,0))*INDEX('02 Cargo Classes'!$H$6:$H$15,MATCH(H357,'02 Cargo Classes'!$C$6:$C$15,0))</x:f>
        <x:v>1466.25</x:v>
      </x:c>
      <x:c r="P357" s="11" t="n">
        <x:f>INDEX('02 Cargo Classes'!$I$6:$I$15,MATCH(H357,'02 Cargo Classes'!$C$6:$C$15,0))</x:f>
        <x:v>48</x:v>
      </x:c>
      <x:c r="Q357" s="11" t="str">
        <x:v>PKG-I-GBG</x:v>
      </x:c>
      <x:c r="R357" s="11" t="str">
        <x:v>Profile allocation; item BOM open</x:v>
      </x:c>
      <x:c r="S357" s="26"/>
      <x:c r="T357" s="26"/>
    </x:row>
    <x:row r="358">
      <x:c r="C358" s="11" t="str">
        <x:v>I-GBG-LIN-18</x:v>
      </x:c>
      <x:c r="D358" s="11" t="str">
        <x:v>I-GBG</x:v>
      </x:c>
      <x:c r="E358" s="11" t="str">
        <x:v>Grid bridge group</x:v>
      </x:c>
      <x:c r="F358" s="11" t="str">
        <x:v>Infrastructure Restoration</x:v>
      </x:c>
      <x:c r="G358" s="11" t="str">
        <x:v>UTILITY</x:v>
      </x:c>
      <x:c r="H358" s="11" t="str">
        <x:v>LIN-18</x:v>
      </x:c>
      <x:c r="I358" s="18" t="n">
        <x:v>0.1</x:v>
      </x:c>
      <x:c r="J358" s="18" t="n">
        <x:f>INDEX('03 Formation Registry'!$J$6:$J$53,MATCH(D358,'03 Formation Registry'!$C$6:$C$53,0))</x:f>
        <x:v>4500</x:v>
      </x:c>
      <x:c r="K358" s="18" t="n">
        <x:f>I358*J358</x:f>
        <x:v>450</x:v>
      </x:c>
      <x:c r="L358" s="18" t="n">
        <x:f>INDEX('02 Cargo Classes'!$E$6:$E$15,MATCH(H358,'02 Cargo Classes'!$C$6:$C$15,0))</x:f>
        <x:v>18</x:v>
      </x:c>
      <x:c r="M358" s="18" t="n">
        <x:f>INDEX('02 Cargo Classes'!$G$6:$G$15,MATCH(H358,'02 Cargo Classes'!$C$6:$C$15,0))</x:f>
        <x:v>0.8</x:v>
      </x:c>
      <x:c r="N358" s="21" t="n">
        <x:f>ROUNDUP(K358/(L358*M358),0)</x:f>
        <x:v>32</x:v>
      </x:c>
      <x:c r="O358" s="18" t="n">
        <x:f>N358*INDEX('02 Cargo Classes'!$F$6:$F$15,MATCH(H358,'02 Cargo Classes'!$C$6:$C$15,0))*INDEX('02 Cargo Classes'!$H$6:$H$15,MATCH(H358,'02 Cargo Classes'!$C$6:$C$15,0))</x:f>
        <x:v>1408</x:v>
      </x:c>
      <x:c r="P358" s="11" t="n">
        <x:f>INDEX('02 Cargo Classes'!$I$6:$I$15,MATCH(H358,'02 Cargo Classes'!$C$6:$C$15,0))</x:f>
        <x:v>72</x:v>
      </x:c>
      <x:c r="Q358" s="11" t="str">
        <x:v>PKG-I-GBG</x:v>
      </x:c>
      <x:c r="R358" s="11" t="str">
        <x:v>Profile allocation; item BOM open</x:v>
      </x:c>
      <x:c r="S358" s="26"/>
      <x:c r="T358" s="26"/>
    </x:row>
    <x:row r="359">
      <x:c r="C359" s="11" t="str">
        <x:v>I-GBG-BLK-08</x:v>
      </x:c>
      <x:c r="D359" s="11" t="str">
        <x:v>I-GBG</x:v>
      </x:c>
      <x:c r="E359" s="11" t="str">
        <x:v>Grid bridge group</x:v>
      </x:c>
      <x:c r="F359" s="11" t="str">
        <x:v>Infrastructure Restoration</x:v>
      </x:c>
      <x:c r="G359" s="11" t="str">
        <x:v>UTILITY</x:v>
      </x:c>
      <x:c r="H359" s="11" t="str">
        <x:v>BLK-08</x:v>
      </x:c>
      <x:c r="I359" s="18" t="n">
        <x:v>0.03</x:v>
      </x:c>
      <x:c r="J359" s="18" t="n">
        <x:f>INDEX('03 Formation Registry'!$J$6:$J$53,MATCH(D359,'03 Formation Registry'!$C$6:$C$53,0))</x:f>
        <x:v>4500</x:v>
      </x:c>
      <x:c r="K359" s="18" t="n">
        <x:f>I359*J359</x:f>
        <x:v>135</x:v>
      </x:c>
      <x:c r="L359" s="18" t="n">
        <x:f>INDEX('02 Cargo Classes'!$E$6:$E$15,MATCH(H359,'02 Cargo Classes'!$C$6:$C$15,0))</x:f>
        <x:v>8</x:v>
      </x:c>
      <x:c r="M359" s="18" t="n">
        <x:f>INDEX('02 Cargo Classes'!$G$6:$G$15,MATCH(H359,'02 Cargo Classes'!$C$6:$C$15,0))</x:f>
        <x:v>0.8</x:v>
      </x:c>
      <x:c r="N359" s="21" t="n">
        <x:f>ROUNDUP(K359/(L359*M359),0)</x:f>
        <x:v>22</x:v>
      </x:c>
      <x:c r="O359" s="18" t="n">
        <x:f>N359*INDEX('02 Cargo Classes'!$F$6:$F$15,MATCH(H359,'02 Cargo Classes'!$C$6:$C$15,0))*INDEX('02 Cargo Classes'!$H$6:$H$15,MATCH(H359,'02 Cargo Classes'!$C$6:$C$15,0))</x:f>
        <x:v>1122</x:v>
      </x:c>
      <x:c r="P359" s="11" t="n">
        <x:f>INDEX('02 Cargo Classes'!$I$6:$I$15,MATCH(H359,'02 Cargo Classes'!$C$6:$C$15,0))</x:f>
        <x:v>48</x:v>
      </x:c>
      <x:c r="Q359" s="11" t="str">
        <x:v>PKG-I-GBG</x:v>
      </x:c>
      <x:c r="R359" s="11" t="str">
        <x:v>Profile allocation; item BOM open</x:v>
      </x:c>
      <x:c r="S359" s="26"/>
      <x:c r="T359" s="26"/>
    </x:row>
    <x:row r="360">
      <x:c r="C360" s="11" t="str">
        <x:v>I-GBG-OOG-80</x:v>
      </x:c>
      <x:c r="D360" s="11" t="str">
        <x:v>I-GBG</x:v>
      </x:c>
      <x:c r="E360" s="11" t="str">
        <x:v>Grid bridge group</x:v>
      </x:c>
      <x:c r="F360" s="11" t="str">
        <x:v>Infrastructure Restoration</x:v>
      </x:c>
      <x:c r="G360" s="11" t="str">
        <x:v>UTILITY</x:v>
      </x:c>
      <x:c r="H360" s="11" t="str">
        <x:v>OOG-80</x:v>
      </x:c>
      <x:c r="I360" s="18" t="n">
        <x:v>0.12</x:v>
      </x:c>
      <x:c r="J360" s="18" t="n">
        <x:f>INDEX('03 Formation Registry'!$J$6:$J$53,MATCH(D360,'03 Formation Registry'!$C$6:$C$53,0))</x:f>
        <x:v>4500</x:v>
      </x:c>
      <x:c r="K360" s="18" t="n">
        <x:f>I360*J360</x:f>
        <x:v>540</x:v>
      </x:c>
      <x:c r="L360" s="18" t="n">
        <x:f>INDEX('02 Cargo Classes'!$E$6:$E$15,MATCH(H360,'02 Cargo Classes'!$C$6:$C$15,0))</x:f>
        <x:v>80</x:v>
      </x:c>
      <x:c r="M360" s="18" t="n">
        <x:f>INDEX('02 Cargo Classes'!$G$6:$G$15,MATCH(H360,'02 Cargo Classes'!$C$6:$C$15,0))</x:f>
        <x:v>0.75</x:v>
      </x:c>
      <x:c r="N360" s="21" t="n">
        <x:f>ROUNDUP(K360/(L360*M360),0)</x:f>
        <x:v>9</x:v>
      </x:c>
      <x:c r="O360" s="18" t="n">
        <x:f>N360*INDEX('02 Cargo Classes'!$F$6:$F$15,MATCH(H360,'02 Cargo Classes'!$C$6:$C$15,0))*INDEX('02 Cargo Classes'!$H$6:$H$15,MATCH(H360,'02 Cargo Classes'!$C$6:$C$15,0))</x:f>
        <x:v>1584</x:v>
      </x:c>
      <x:c r="P360" s="11" t="n">
        <x:f>INDEX('02 Cargo Classes'!$I$6:$I$15,MATCH(H360,'02 Cargo Classes'!$C$6:$C$15,0))</x:f>
        <x:v>72</x:v>
      </x:c>
      <x:c r="Q360" s="11" t="str">
        <x:v>PKG-I-GBG</x:v>
      </x:c>
      <x:c r="R360" s="11" t="str">
        <x:v>Profile allocation; item BOM open</x:v>
      </x:c>
      <x:c r="S360" s="26"/>
      <x:c r="T360" s="26"/>
    </x:row>
    <x:row r="361">
      <x:c r="C361" s="11" t="str">
        <x:v>H-THC-APL-45</x:v>
      </x:c>
      <x:c r="D361" s="11" t="str">
        <x:v>H-THC</x:v>
      </x:c>
      <x:c r="E361" s="11" t="str">
        <x:v>Theater hospital command</x:v>
      </x:c>
      <x:c r="F361" s="11" t="str">
        <x:v>Health Protection</x:v>
      </x:c>
      <x:c r="G361" s="11" t="str">
        <x:v>CLINICAL</x:v>
      </x:c>
      <x:c r="H361" s="11" t="str">
        <x:v>APL-45</x:v>
      </x:c>
      <x:c r="I361" s="18" t="n">
        <x:v>0.18</x:v>
      </x:c>
      <x:c r="J361" s="18" t="n">
        <x:f>INDEX('03 Formation Registry'!$J$6:$J$53,MATCH(D361,'03 Formation Registry'!$C$6:$C$53,0))</x:f>
        <x:v>1837.5</x:v>
      </x:c>
      <x:c r="K361" s="18" t="n">
        <x:f>I361*J361</x:f>
        <x:v>330.75</x:v>
      </x:c>
      <x:c r="L361" s="18" t="n">
        <x:f>INDEX('02 Cargo Classes'!$E$6:$E$15,MATCH(H361,'02 Cargo Classes'!$C$6:$C$15,0))</x:f>
        <x:v>4.5</x:v>
      </x:c>
      <x:c r="M361" s="18" t="n">
        <x:f>INDEX('02 Cargo Classes'!$G$6:$G$15,MATCH(H361,'02 Cargo Classes'!$C$6:$C$15,0))</x:f>
        <x:v>0.85</x:v>
      </x:c>
      <x:c r="N361" s="21" t="n">
        <x:f>ROUNDUP(K361/(L361*M361),0)</x:f>
        <x:v>87</x:v>
      </x:c>
      <x:c r="O361" s="18" t="n">
        <x:f>N361*INDEX('02 Cargo Classes'!$F$6:$F$15,MATCH(H361,'02 Cargo Classes'!$C$6:$C$15,0))*INDEX('02 Cargo Classes'!$H$6:$H$15,MATCH(H361,'02 Cargo Classes'!$C$6:$C$15,0))</x:f>
        <x:v>652.5</x:v>
      </x:c>
      <x:c r="P361" s="11" t="n">
        <x:f>INDEX('02 Cargo Classes'!$I$6:$I$15,MATCH(H361,'02 Cargo Classes'!$C$6:$C$15,0))</x:f>
        <x:v>24</x:v>
      </x:c>
      <x:c r="Q361" s="11" t="str">
        <x:v>PKG-H-THC</x:v>
      </x:c>
      <x:c r="R361" s="11" t="str">
        <x:v>Profile allocation; item BOM open</x:v>
      </x:c>
      <x:c r="S361" s="26"/>
      <x:c r="T361" s="26"/>
    </x:row>
    <x:row r="362">
      <x:c r="C362" s="11" t="str">
        <x:v>H-THC-ISO-18</x:v>
      </x:c>
      <x:c r="D362" s="11" t="str">
        <x:v>H-THC</x:v>
      </x:c>
      <x:c r="E362" s="11" t="str">
        <x:v>Theater hospital command</x:v>
      </x:c>
      <x:c r="F362" s="11" t="str">
        <x:v>Health Protection</x:v>
      </x:c>
      <x:c r="G362" s="11" t="str">
        <x:v>CLINICAL</x:v>
      </x:c>
      <x:c r="H362" s="11" t="str">
        <x:v>ISO-18</x:v>
      </x:c>
      <x:c r="I362" s="18" t="n">
        <x:v>0.21</x:v>
      </x:c>
      <x:c r="J362" s="18" t="n">
        <x:f>INDEX('03 Formation Registry'!$J$6:$J$53,MATCH(D362,'03 Formation Registry'!$C$6:$C$53,0))</x:f>
        <x:v>1837.5</x:v>
      </x:c>
      <x:c r="K362" s="18" t="n">
        <x:f>I362*J362</x:f>
        <x:v>385.875</x:v>
      </x:c>
      <x:c r="L362" s="18" t="n">
        <x:f>INDEX('02 Cargo Classes'!$E$6:$E$15,MATCH(H362,'02 Cargo Classes'!$C$6:$C$15,0))</x:f>
        <x:v>18</x:v>
      </x:c>
      <x:c r="M362" s="18" t="n">
        <x:f>INDEX('02 Cargo Classes'!$G$6:$G$15,MATCH(H362,'02 Cargo Classes'!$C$6:$C$15,0))</x:f>
        <x:v>0.85</x:v>
      </x:c>
      <x:c r="N362" s="21" t="n">
        <x:f>ROUNDUP(K362/(L362*M362),0)</x:f>
        <x:v>26</x:v>
      </x:c>
      <x:c r="O362" s="18" t="n">
        <x:f>N362*INDEX('02 Cargo Classes'!$F$6:$F$15,MATCH(H362,'02 Cargo Classes'!$C$6:$C$15,0))*INDEX('02 Cargo Classes'!$H$6:$H$15,MATCH(H362,'02 Cargo Classes'!$C$6:$C$15,0))</x:f>
        <x:v>686.4000000000001</x:v>
      </x:c>
      <x:c r="P362" s="11" t="n">
        <x:f>INDEX('02 Cargo Classes'!$I$6:$I$15,MATCH(H362,'02 Cargo Classes'!$C$6:$C$15,0))</x:f>
        <x:v>48</x:v>
      </x:c>
      <x:c r="Q362" s="11" t="str">
        <x:v>PKG-H-THC</x:v>
      </x:c>
      <x:c r="R362" s="11" t="str">
        <x:v>Profile allocation; item BOM open</x:v>
      </x:c>
      <x:c r="S362" s="26"/>
      <x:c r="T362" s="26"/>
    </x:row>
    <x:row r="363">
      <x:c r="C363" s="11" t="str">
        <x:v>H-THC-COL-12</x:v>
      </x:c>
      <x:c r="D363" s="11" t="str">
        <x:v>H-THC</x:v>
      </x:c>
      <x:c r="E363" s="11" t="str">
        <x:v>Theater hospital command</x:v>
      </x:c>
      <x:c r="F363" s="11" t="str">
        <x:v>Health Protection</x:v>
      </x:c>
      <x:c r="G363" s="11" t="str">
        <x:v>CLINICAL</x:v>
      </x:c>
      <x:c r="H363" s="11" t="str">
        <x:v>COL-12</x:v>
      </x:c>
      <x:c r="I363" s="18" t="n">
        <x:v>0.18</x:v>
      </x:c>
      <x:c r="J363" s="18" t="n">
        <x:f>INDEX('03 Formation Registry'!$J$6:$J$53,MATCH(D363,'03 Formation Registry'!$C$6:$C$53,0))</x:f>
        <x:v>1837.5</x:v>
      </x:c>
      <x:c r="K363" s="18" t="n">
        <x:f>I363*J363</x:f>
        <x:v>330.75</x:v>
      </x:c>
      <x:c r="L363" s="18" t="n">
        <x:f>INDEX('02 Cargo Classes'!$E$6:$E$15,MATCH(H363,'02 Cargo Classes'!$C$6:$C$15,0))</x:f>
        <x:v>12</x:v>
      </x:c>
      <x:c r="M363" s="18" t="n">
        <x:f>INDEX('02 Cargo Classes'!$G$6:$G$15,MATCH(H363,'02 Cargo Classes'!$C$6:$C$15,0))</x:f>
        <x:v>0.8</x:v>
      </x:c>
      <x:c r="N363" s="21" t="n">
        <x:f>ROUNDUP(K363/(L363*M363),0)</x:f>
        <x:v>35</x:v>
      </x:c>
      <x:c r="O363" s="18" t="n">
        <x:f>N363*INDEX('02 Cargo Classes'!$F$6:$F$15,MATCH(H363,'02 Cargo Classes'!$C$6:$C$15,0))*INDEX('02 Cargo Classes'!$H$6:$H$15,MATCH(H363,'02 Cargo Classes'!$C$6:$C$15,0))</x:f>
        <x:v>924</x:v>
      </x:c>
      <x:c r="P363" s="11" t="n">
        <x:f>INDEX('02 Cargo Classes'!$I$6:$I$15,MATCH(H363,'02 Cargo Classes'!$C$6:$C$15,0))</x:f>
        <x:v>24</x:v>
      </x:c>
      <x:c r="Q363" s="11" t="str">
        <x:v>PKG-H-THC</x:v>
      </x:c>
      <x:c r="R363" s="11" t="str">
        <x:v>Profile allocation; item BOM open</x:v>
      </x:c>
      <x:c r="S363" s="26"/>
      <x:c r="T363" s="26"/>
    </x:row>
    <x:row r="364">
      <x:c r="C364" s="11" t="str">
        <x:v>H-THC-BAT-22</x:v>
      </x:c>
      <x:c r="D364" s="11" t="str">
        <x:v>H-THC</x:v>
      </x:c>
      <x:c r="E364" s="11" t="str">
        <x:v>Theater hospital command</x:v>
      </x:c>
      <x:c r="F364" s="11" t="str">
        <x:v>Health Protection</x:v>
      </x:c>
      <x:c r="G364" s="11" t="str">
        <x:v>CLINICAL</x:v>
      </x:c>
      <x:c r="H364" s="11" t="str">
        <x:v>BAT-22</x:v>
      </x:c>
      <x:c r="I364" s="18" t="n">
        <x:v>0.08</x:v>
      </x:c>
      <x:c r="J364" s="18" t="n">
        <x:f>INDEX('03 Formation Registry'!$J$6:$J$53,MATCH(D364,'03 Formation Registry'!$C$6:$C$53,0))</x:f>
        <x:v>1837.5</x:v>
      </x:c>
      <x:c r="K364" s="18" t="n">
        <x:f>I364*J364</x:f>
        <x:v>147</x:v>
      </x:c>
      <x:c r="L364" s="18" t="n">
        <x:f>INDEX('02 Cargo Classes'!$E$6:$E$15,MATCH(H364,'02 Cargo Classes'!$C$6:$C$15,0))</x:f>
        <x:v>22</x:v>
      </x:c>
      <x:c r="M364" s="18" t="n">
        <x:f>INDEX('02 Cargo Classes'!$G$6:$G$15,MATCH(H364,'02 Cargo Classes'!$C$6:$C$15,0))</x:f>
        <x:v>0.8</x:v>
      </x:c>
      <x:c r="N364" s="21" t="n">
        <x:f>ROUNDUP(K364/(L364*M364),0)</x:f>
        <x:v>9</x:v>
      </x:c>
      <x:c r="O364" s="18" t="n">
        <x:f>N364*INDEX('02 Cargo Classes'!$F$6:$F$15,MATCH(H364,'02 Cargo Classes'!$C$6:$C$15,0))*INDEX('02 Cargo Classes'!$H$6:$H$15,MATCH(H364,'02 Cargo Classes'!$C$6:$C$15,0))</x:f>
        <x:v>237.60000000000002</x:v>
      </x:c>
      <x:c r="P364" s="11" t="n">
        <x:f>INDEX('02 Cargo Classes'!$I$6:$I$15,MATCH(H364,'02 Cargo Classes'!$C$6:$C$15,0))</x:f>
        <x:v>48</x:v>
      </x:c>
      <x:c r="Q364" s="11" t="str">
        <x:v>PKG-H-THC</x:v>
      </x:c>
      <x:c r="R364" s="11" t="str">
        <x:v>Profile allocation; item BOM open</x:v>
      </x:c>
      <x:c r="S364" s="26"/>
      <x:c r="T364" s="26"/>
    </x:row>
    <x:row r="365">
      <x:c r="C365" s="11" t="str">
        <x:v>H-THC-TNK-20</x:v>
      </x:c>
      <x:c r="D365" s="11" t="str">
        <x:v>H-THC</x:v>
      </x:c>
      <x:c r="E365" s="11" t="str">
        <x:v>Theater hospital command</x:v>
      </x:c>
      <x:c r="F365" s="11" t="str">
        <x:v>Health Protection</x:v>
      </x:c>
      <x:c r="G365" s="11" t="str">
        <x:v>CLINICAL</x:v>
      </x:c>
      <x:c r="H365" s="11" t="str">
        <x:v>TNK-20</x:v>
      </x:c>
      <x:c r="I365" s="18" t="n">
        <x:v>0.06</x:v>
      </x:c>
      <x:c r="J365" s="18" t="n">
        <x:f>INDEX('03 Formation Registry'!$J$6:$J$53,MATCH(D365,'03 Formation Registry'!$C$6:$C$53,0))</x:f>
        <x:v>1837.5</x:v>
      </x:c>
      <x:c r="K365" s="18" t="n">
        <x:f>I365*J365</x:f>
        <x:v>110.25</x:v>
      </x:c>
      <x:c r="L365" s="18" t="n">
        <x:f>INDEX('02 Cargo Classes'!$E$6:$E$15,MATCH(H365,'02 Cargo Classes'!$C$6:$C$15,0))</x:f>
        <x:v>20</x:v>
      </x:c>
      <x:c r="M365" s="18" t="n">
        <x:f>INDEX('02 Cargo Classes'!$G$6:$G$15,MATCH(H365,'02 Cargo Classes'!$C$6:$C$15,0))</x:f>
        <x:v>0.85</x:v>
      </x:c>
      <x:c r="N365" s="21" t="n">
        <x:f>ROUNDUP(K365/(L365*M365),0)</x:f>
        <x:v>7</x:v>
      </x:c>
      <x:c r="O365" s="18" t="n">
        <x:f>N365*INDEX('02 Cargo Classes'!$F$6:$F$15,MATCH(H365,'02 Cargo Classes'!$C$6:$C$15,0))*INDEX('02 Cargo Classes'!$H$6:$H$15,MATCH(H365,'02 Cargo Classes'!$C$6:$C$15,0))</x:f>
        <x:v>148.75</x:v>
      </x:c>
      <x:c r="P365" s="11" t="n">
        <x:f>INDEX('02 Cargo Classes'!$I$6:$I$15,MATCH(H365,'02 Cargo Classes'!$C$6:$C$15,0))</x:f>
        <x:v>48</x:v>
      </x:c>
      <x:c r="Q365" s="11" t="str">
        <x:v>PKG-H-THC</x:v>
      </x:c>
      <x:c r="R365" s="11" t="str">
        <x:v>Profile allocation; item BOM open</x:v>
      </x:c>
      <x:c r="S365" s="26"/>
      <x:c r="T365" s="26"/>
    </x:row>
    <x:row r="366">
      <x:c r="C366" s="11" t="str">
        <x:v>H-THC-FLR-24</x:v>
      </x:c>
      <x:c r="D366" s="11" t="str">
        <x:v>H-THC</x:v>
      </x:c>
      <x:c r="E366" s="11" t="str">
        <x:v>Theater hospital command</x:v>
      </x:c>
      <x:c r="F366" s="11" t="str">
        <x:v>Health Protection</x:v>
      </x:c>
      <x:c r="G366" s="11" t="str">
        <x:v>CLINICAL</x:v>
      </x:c>
      <x:c r="H366" s="11" t="str">
        <x:v>FLR-24</x:v>
      </x:c>
      <x:c r="I366" s="18" t="n">
        <x:v>0.05</x:v>
      </x:c>
      <x:c r="J366" s="18" t="n">
        <x:f>INDEX('03 Formation Registry'!$J$6:$J$53,MATCH(D366,'03 Formation Registry'!$C$6:$C$53,0))</x:f>
        <x:v>1837.5</x:v>
      </x:c>
      <x:c r="K366" s="18" t="n">
        <x:f>I366*J366</x:f>
        <x:v>91.875</x:v>
      </x:c>
      <x:c r="L366" s="18" t="n">
        <x:f>INDEX('02 Cargo Classes'!$E$6:$E$15,MATCH(H366,'02 Cargo Classes'!$C$6:$C$15,0))</x:f>
        <x:v>24</x:v>
      </x:c>
      <x:c r="M366" s="18" t="n">
        <x:f>INDEX('02 Cargo Classes'!$G$6:$G$15,MATCH(H366,'02 Cargo Classes'!$C$6:$C$15,0))</x:f>
        <x:v>0.85</x:v>
      </x:c>
      <x:c r="N366" s="21" t="n">
        <x:f>ROUNDUP(K366/(L366*M366),0)</x:f>
        <x:v>5</x:v>
      </x:c>
      <x:c r="O366" s="18" t="n">
        <x:f>N366*INDEX('02 Cargo Classes'!$F$6:$F$15,MATCH(H366,'02 Cargo Classes'!$C$6:$C$15,0))*INDEX('02 Cargo Classes'!$H$6:$H$15,MATCH(H366,'02 Cargo Classes'!$C$6:$C$15,0))</x:f>
        <x:v>160</x:v>
      </x:c>
      <x:c r="P366" s="11" t="n">
        <x:f>INDEX('02 Cargo Classes'!$I$6:$I$15,MATCH(H366,'02 Cargo Classes'!$C$6:$C$15,0))</x:f>
        <x:v>48</x:v>
      </x:c>
      <x:c r="Q366" s="11" t="str">
        <x:v>PKG-H-THC</x:v>
      </x:c>
      <x:c r="R366" s="11" t="str">
        <x:v>Profile allocation; item BOM open</x:v>
      </x:c>
      <x:c r="S366" s="26"/>
      <x:c r="T366" s="26"/>
    </x:row>
    <x:row r="367">
      <x:c r="C367" s="11" t="str">
        <x:v>H-THC-ROL-30</x:v>
      </x:c>
      <x:c r="D367" s="11" t="str">
        <x:v>H-THC</x:v>
      </x:c>
      <x:c r="E367" s="11" t="str">
        <x:v>Theater hospital command</x:v>
      </x:c>
      <x:c r="F367" s="11" t="str">
        <x:v>Health Protection</x:v>
      </x:c>
      <x:c r="G367" s="11" t="str">
        <x:v>CLINICAL</x:v>
      </x:c>
      <x:c r="H367" s="11" t="str">
        <x:v>ROL-30</x:v>
      </x:c>
      <x:c r="I367" s="18" t="n">
        <x:v>0.1</x:v>
      </x:c>
      <x:c r="J367" s="18" t="n">
        <x:f>INDEX('03 Formation Registry'!$J$6:$J$53,MATCH(D367,'03 Formation Registry'!$C$6:$C$53,0))</x:f>
        <x:v>1837.5</x:v>
      </x:c>
      <x:c r="K367" s="18" t="n">
        <x:f>I367*J367</x:f>
        <x:v>183.75</x:v>
      </x:c>
      <x:c r="L367" s="18" t="n">
        <x:f>INDEX('02 Cargo Classes'!$E$6:$E$15,MATCH(H367,'02 Cargo Classes'!$C$6:$C$15,0))</x:f>
        <x:v>30</x:v>
      </x:c>
      <x:c r="M367" s="18" t="n">
        <x:f>INDEX('02 Cargo Classes'!$G$6:$G$15,MATCH(H367,'02 Cargo Classes'!$C$6:$C$15,0))</x:f>
        <x:v>0.8</x:v>
      </x:c>
      <x:c r="N367" s="21" t="n">
        <x:f>ROUNDUP(K367/(L367*M367),0)</x:f>
        <x:v>8</x:v>
      </x:c>
      <x:c r="O367" s="18" t="n">
        <x:f>N367*INDEX('02 Cargo Classes'!$F$6:$F$15,MATCH(H367,'02 Cargo Classes'!$C$6:$C$15,0))*INDEX('02 Cargo Classes'!$H$6:$H$15,MATCH(H367,'02 Cargo Classes'!$C$6:$C$15,0))</x:f>
        <x:v>510</x:v>
      </x:c>
      <x:c r="P367" s="11" t="n">
        <x:f>INDEX('02 Cargo Classes'!$I$6:$I$15,MATCH(H367,'02 Cargo Classes'!$C$6:$C$15,0))</x:f>
        <x:v>48</x:v>
      </x:c>
      <x:c r="Q367" s="11" t="str">
        <x:v>PKG-H-THC</x:v>
      </x:c>
      <x:c r="R367" s="11" t="str">
        <x:v>Profile allocation; item BOM open</x:v>
      </x:c>
      <x:c r="S367" s="26"/>
      <x:c r="T367" s="26"/>
    </x:row>
    <x:row r="368">
      <x:c r="C368" s="11" t="str">
        <x:v>H-THC-BLK-08</x:v>
      </x:c>
      <x:c r="D368" s="11" t="str">
        <x:v>H-THC</x:v>
      </x:c>
      <x:c r="E368" s="11" t="str">
        <x:v>Theater hospital command</x:v>
      </x:c>
      <x:c r="F368" s="11" t="str">
        <x:v>Health Protection</x:v>
      </x:c>
      <x:c r="G368" s="11" t="str">
        <x:v>CLINICAL</x:v>
      </x:c>
      <x:c r="H368" s="11" t="str">
        <x:v>BLK-08</x:v>
      </x:c>
      <x:c r="I368" s="18" t="n">
        <x:v>0.14</x:v>
      </x:c>
      <x:c r="J368" s="18" t="n">
        <x:f>INDEX('03 Formation Registry'!$J$6:$J$53,MATCH(D368,'03 Formation Registry'!$C$6:$C$53,0))</x:f>
        <x:v>1837.5</x:v>
      </x:c>
      <x:c r="K368" s="18" t="n">
        <x:f>I368*J368</x:f>
        <x:v>257.25</x:v>
      </x:c>
      <x:c r="L368" s="18" t="n">
        <x:f>INDEX('02 Cargo Classes'!$E$6:$E$15,MATCH(H368,'02 Cargo Classes'!$C$6:$C$15,0))</x:f>
        <x:v>8</x:v>
      </x:c>
      <x:c r="M368" s="18" t="n">
        <x:f>INDEX('02 Cargo Classes'!$G$6:$G$15,MATCH(H368,'02 Cargo Classes'!$C$6:$C$15,0))</x:f>
        <x:v>0.8</x:v>
      </x:c>
      <x:c r="N368" s="21" t="n">
        <x:f>ROUNDUP(K368/(L368*M368),0)</x:f>
        <x:v>41</x:v>
      </x:c>
      <x:c r="O368" s="18" t="n">
        <x:f>N368*INDEX('02 Cargo Classes'!$F$6:$F$15,MATCH(H368,'02 Cargo Classes'!$C$6:$C$15,0))*INDEX('02 Cargo Classes'!$H$6:$H$15,MATCH(H368,'02 Cargo Classes'!$C$6:$C$15,0))</x:f>
        <x:v>2091</x:v>
      </x:c>
      <x:c r="P368" s="11" t="n">
        <x:f>INDEX('02 Cargo Classes'!$I$6:$I$15,MATCH(H368,'02 Cargo Classes'!$C$6:$C$15,0))</x:f>
        <x:v>48</x:v>
      </x:c>
      <x:c r="Q368" s="11" t="str">
        <x:v>PKG-H-THC</x:v>
      </x:c>
      <x:c r="R368" s="11" t="str">
        <x:v>Profile allocation; item BOM open</x:v>
      </x:c>
      <x:c r="S368" s="26"/>
      <x:c r="T368" s="26"/>
    </x:row>
    <x:row r="369">
      <x:c r="C369" s="11" t="str">
        <x:v>H-PMG-APL-45</x:v>
      </x:c>
      <x:c r="D369" s="11" t="str">
        <x:v>H-PMG</x:v>
      </x:c>
      <x:c r="E369" s="11" t="str">
        <x:v>Patient movement group</x:v>
      </x:c>
      <x:c r="F369" s="11" t="str">
        <x:v>Health Protection</x:v>
      </x:c>
      <x:c r="G369" s="11" t="str">
        <x:v>CLINICAL</x:v>
      </x:c>
      <x:c r="H369" s="11" t="str">
        <x:v>APL-45</x:v>
      </x:c>
      <x:c r="I369" s="18" t="n">
        <x:v>0.18</x:v>
      </x:c>
      <x:c r="J369" s="18" t="n">
        <x:f>INDEX('03 Formation Registry'!$J$6:$J$53,MATCH(D369,'03 Formation Registry'!$C$6:$C$53,0))</x:f>
        <x:v>2887.4999999999995</x:v>
      </x:c>
      <x:c r="K369" s="18" t="n">
        <x:f>I369*J369</x:f>
        <x:v>519.7499999999999</x:v>
      </x:c>
      <x:c r="L369" s="18" t="n">
        <x:f>INDEX('02 Cargo Classes'!$E$6:$E$15,MATCH(H369,'02 Cargo Classes'!$C$6:$C$15,0))</x:f>
        <x:v>4.5</x:v>
      </x:c>
      <x:c r="M369" s="18" t="n">
        <x:f>INDEX('02 Cargo Classes'!$G$6:$G$15,MATCH(H369,'02 Cargo Classes'!$C$6:$C$15,0))</x:f>
        <x:v>0.85</x:v>
      </x:c>
      <x:c r="N369" s="21" t="n">
        <x:f>ROUNDUP(K369/(L369*M369),0)</x:f>
        <x:v>136</x:v>
      </x:c>
      <x:c r="O369" s="18" t="n">
        <x:f>N369*INDEX('02 Cargo Classes'!$F$6:$F$15,MATCH(H369,'02 Cargo Classes'!$C$6:$C$15,0))*INDEX('02 Cargo Classes'!$H$6:$H$15,MATCH(H369,'02 Cargo Classes'!$C$6:$C$15,0))</x:f>
        <x:v>1020</x:v>
      </x:c>
      <x:c r="P369" s="11" t="n">
        <x:f>INDEX('02 Cargo Classes'!$I$6:$I$15,MATCH(H369,'02 Cargo Classes'!$C$6:$C$15,0))</x:f>
        <x:v>24</x:v>
      </x:c>
      <x:c r="Q369" s="11" t="str">
        <x:v>PKG-H-PMG</x:v>
      </x:c>
      <x:c r="R369" s="11" t="str">
        <x:v>Profile allocation; item BOM open</x:v>
      </x:c>
      <x:c r="S369" s="26"/>
      <x:c r="T369" s="26"/>
    </x:row>
    <x:row r="370">
      <x:c r="C370" s="11" t="str">
        <x:v>H-PMG-ISO-18</x:v>
      </x:c>
      <x:c r="D370" s="11" t="str">
        <x:v>H-PMG</x:v>
      </x:c>
      <x:c r="E370" s="11" t="str">
        <x:v>Patient movement group</x:v>
      </x:c>
      <x:c r="F370" s="11" t="str">
        <x:v>Health Protection</x:v>
      </x:c>
      <x:c r="G370" s="11" t="str">
        <x:v>CLINICAL</x:v>
      </x:c>
      <x:c r="H370" s="11" t="str">
        <x:v>ISO-18</x:v>
      </x:c>
      <x:c r="I370" s="18" t="n">
        <x:v>0.21</x:v>
      </x:c>
      <x:c r="J370" s="18" t="n">
        <x:f>INDEX('03 Formation Registry'!$J$6:$J$53,MATCH(D370,'03 Formation Registry'!$C$6:$C$53,0))</x:f>
        <x:v>2887.4999999999995</x:v>
      </x:c>
      <x:c r="K370" s="18" t="n">
        <x:f>I370*J370</x:f>
        <x:v>606.3749999999999</x:v>
      </x:c>
      <x:c r="L370" s="18" t="n">
        <x:f>INDEX('02 Cargo Classes'!$E$6:$E$15,MATCH(H370,'02 Cargo Classes'!$C$6:$C$15,0))</x:f>
        <x:v>18</x:v>
      </x:c>
      <x:c r="M370" s="18" t="n">
        <x:f>INDEX('02 Cargo Classes'!$G$6:$G$15,MATCH(H370,'02 Cargo Classes'!$C$6:$C$15,0))</x:f>
        <x:v>0.85</x:v>
      </x:c>
      <x:c r="N370" s="21" t="n">
        <x:f>ROUNDUP(K370/(L370*M370),0)</x:f>
        <x:v>40</x:v>
      </x:c>
      <x:c r="O370" s="18" t="n">
        <x:f>N370*INDEX('02 Cargo Classes'!$F$6:$F$15,MATCH(H370,'02 Cargo Classes'!$C$6:$C$15,0))*INDEX('02 Cargo Classes'!$H$6:$H$15,MATCH(H370,'02 Cargo Classes'!$C$6:$C$15,0))</x:f>
        <x:v>1056</x:v>
      </x:c>
      <x:c r="P370" s="11" t="n">
        <x:f>INDEX('02 Cargo Classes'!$I$6:$I$15,MATCH(H370,'02 Cargo Classes'!$C$6:$C$15,0))</x:f>
        <x:v>48</x:v>
      </x:c>
      <x:c r="Q370" s="11" t="str">
        <x:v>PKG-H-PMG</x:v>
      </x:c>
      <x:c r="R370" s="11" t="str">
        <x:v>Profile allocation; item BOM open</x:v>
      </x:c>
      <x:c r="S370" s="26"/>
      <x:c r="T370" s="26"/>
    </x:row>
    <x:row r="371">
      <x:c r="C371" s="11" t="str">
        <x:v>H-PMG-COL-12</x:v>
      </x:c>
      <x:c r="D371" s="11" t="str">
        <x:v>H-PMG</x:v>
      </x:c>
      <x:c r="E371" s="11" t="str">
        <x:v>Patient movement group</x:v>
      </x:c>
      <x:c r="F371" s="11" t="str">
        <x:v>Health Protection</x:v>
      </x:c>
      <x:c r="G371" s="11" t="str">
        <x:v>CLINICAL</x:v>
      </x:c>
      <x:c r="H371" s="11" t="str">
        <x:v>COL-12</x:v>
      </x:c>
      <x:c r="I371" s="18" t="n">
        <x:v>0.18</x:v>
      </x:c>
      <x:c r="J371" s="18" t="n">
        <x:f>INDEX('03 Formation Registry'!$J$6:$J$53,MATCH(D371,'03 Formation Registry'!$C$6:$C$53,0))</x:f>
        <x:v>2887.4999999999995</x:v>
      </x:c>
      <x:c r="K371" s="18" t="n">
        <x:f>I371*J371</x:f>
        <x:v>519.7499999999999</x:v>
      </x:c>
      <x:c r="L371" s="18" t="n">
        <x:f>INDEX('02 Cargo Classes'!$E$6:$E$15,MATCH(H371,'02 Cargo Classes'!$C$6:$C$15,0))</x:f>
        <x:v>12</x:v>
      </x:c>
      <x:c r="M371" s="18" t="n">
        <x:f>INDEX('02 Cargo Classes'!$G$6:$G$15,MATCH(H371,'02 Cargo Classes'!$C$6:$C$15,0))</x:f>
        <x:v>0.8</x:v>
      </x:c>
      <x:c r="N371" s="21" t="n">
        <x:f>ROUNDUP(K371/(L371*M371),0)</x:f>
        <x:v>55</x:v>
      </x:c>
      <x:c r="O371" s="18" t="n">
        <x:f>N371*INDEX('02 Cargo Classes'!$F$6:$F$15,MATCH(H371,'02 Cargo Classes'!$C$6:$C$15,0))*INDEX('02 Cargo Classes'!$H$6:$H$15,MATCH(H371,'02 Cargo Classes'!$C$6:$C$15,0))</x:f>
        <x:v>1452</x:v>
      </x:c>
      <x:c r="P371" s="11" t="n">
        <x:f>INDEX('02 Cargo Classes'!$I$6:$I$15,MATCH(H371,'02 Cargo Classes'!$C$6:$C$15,0))</x:f>
        <x:v>24</x:v>
      </x:c>
      <x:c r="Q371" s="11" t="str">
        <x:v>PKG-H-PMG</x:v>
      </x:c>
      <x:c r="R371" s="11" t="str">
        <x:v>Profile allocation; item BOM open</x:v>
      </x:c>
      <x:c r="S371" s="26"/>
      <x:c r="T371" s="26"/>
    </x:row>
    <x:row r="372">
      <x:c r="C372" s="11" t="str">
        <x:v>H-PMG-BAT-22</x:v>
      </x:c>
      <x:c r="D372" s="11" t="str">
        <x:v>H-PMG</x:v>
      </x:c>
      <x:c r="E372" s="11" t="str">
        <x:v>Patient movement group</x:v>
      </x:c>
      <x:c r="F372" s="11" t="str">
        <x:v>Health Protection</x:v>
      </x:c>
      <x:c r="G372" s="11" t="str">
        <x:v>CLINICAL</x:v>
      </x:c>
      <x:c r="H372" s="11" t="str">
        <x:v>BAT-22</x:v>
      </x:c>
      <x:c r="I372" s="18" t="n">
        <x:v>0.08</x:v>
      </x:c>
      <x:c r="J372" s="18" t="n">
        <x:f>INDEX('03 Formation Registry'!$J$6:$J$53,MATCH(D372,'03 Formation Registry'!$C$6:$C$53,0))</x:f>
        <x:v>2887.4999999999995</x:v>
      </x:c>
      <x:c r="K372" s="18" t="n">
        <x:f>I372*J372</x:f>
        <x:v>230.99999999999997</x:v>
      </x:c>
      <x:c r="L372" s="18" t="n">
        <x:f>INDEX('02 Cargo Classes'!$E$6:$E$15,MATCH(H372,'02 Cargo Classes'!$C$6:$C$15,0))</x:f>
        <x:v>22</x:v>
      </x:c>
      <x:c r="M372" s="18" t="n">
        <x:f>INDEX('02 Cargo Classes'!$G$6:$G$15,MATCH(H372,'02 Cargo Classes'!$C$6:$C$15,0))</x:f>
        <x:v>0.8</x:v>
      </x:c>
      <x:c r="N372" s="21" t="n">
        <x:f>ROUNDUP(K372/(L372*M372),0)</x:f>
        <x:v>14</x:v>
      </x:c>
      <x:c r="O372" s="18" t="n">
        <x:f>N372*INDEX('02 Cargo Classes'!$F$6:$F$15,MATCH(H372,'02 Cargo Classes'!$C$6:$C$15,0))*INDEX('02 Cargo Classes'!$H$6:$H$15,MATCH(H372,'02 Cargo Classes'!$C$6:$C$15,0))</x:f>
        <x:v>369.6</x:v>
      </x:c>
      <x:c r="P372" s="11" t="n">
        <x:f>INDEX('02 Cargo Classes'!$I$6:$I$15,MATCH(H372,'02 Cargo Classes'!$C$6:$C$15,0))</x:f>
        <x:v>48</x:v>
      </x:c>
      <x:c r="Q372" s="11" t="str">
        <x:v>PKG-H-PMG</x:v>
      </x:c>
      <x:c r="R372" s="11" t="str">
        <x:v>Profile allocation; item BOM open</x:v>
      </x:c>
      <x:c r="S372" s="26"/>
      <x:c r="T372" s="26"/>
    </x:row>
    <x:row r="373">
      <x:c r="C373" s="11" t="str">
        <x:v>H-PMG-TNK-20</x:v>
      </x:c>
      <x:c r="D373" s="11" t="str">
        <x:v>H-PMG</x:v>
      </x:c>
      <x:c r="E373" s="11" t="str">
        <x:v>Patient movement group</x:v>
      </x:c>
      <x:c r="F373" s="11" t="str">
        <x:v>Health Protection</x:v>
      </x:c>
      <x:c r="G373" s="11" t="str">
        <x:v>CLINICAL</x:v>
      </x:c>
      <x:c r="H373" s="11" t="str">
        <x:v>TNK-20</x:v>
      </x:c>
      <x:c r="I373" s="18" t="n">
        <x:v>0.06</x:v>
      </x:c>
      <x:c r="J373" s="18" t="n">
        <x:f>INDEX('03 Formation Registry'!$J$6:$J$53,MATCH(D373,'03 Formation Registry'!$C$6:$C$53,0))</x:f>
        <x:v>2887.4999999999995</x:v>
      </x:c>
      <x:c r="K373" s="18" t="n">
        <x:f>I373*J373</x:f>
        <x:v>173.24999999999997</x:v>
      </x:c>
      <x:c r="L373" s="18" t="n">
        <x:f>INDEX('02 Cargo Classes'!$E$6:$E$15,MATCH(H373,'02 Cargo Classes'!$C$6:$C$15,0))</x:f>
        <x:v>20</x:v>
      </x:c>
      <x:c r="M373" s="18" t="n">
        <x:f>INDEX('02 Cargo Classes'!$G$6:$G$15,MATCH(H373,'02 Cargo Classes'!$C$6:$C$15,0))</x:f>
        <x:v>0.85</x:v>
      </x:c>
      <x:c r="N373" s="21" t="n">
        <x:f>ROUNDUP(K373/(L373*M373),0)</x:f>
        <x:v>11</x:v>
      </x:c>
      <x:c r="O373" s="18" t="n">
        <x:f>N373*INDEX('02 Cargo Classes'!$F$6:$F$15,MATCH(H373,'02 Cargo Classes'!$C$6:$C$15,0))*INDEX('02 Cargo Classes'!$H$6:$H$15,MATCH(H373,'02 Cargo Classes'!$C$6:$C$15,0))</x:f>
        <x:v>233.75</x:v>
      </x:c>
      <x:c r="P373" s="11" t="n">
        <x:f>INDEX('02 Cargo Classes'!$I$6:$I$15,MATCH(H373,'02 Cargo Classes'!$C$6:$C$15,0))</x:f>
        <x:v>48</x:v>
      </x:c>
      <x:c r="Q373" s="11" t="str">
        <x:v>PKG-H-PMG</x:v>
      </x:c>
      <x:c r="R373" s="11" t="str">
        <x:v>Profile allocation; item BOM open</x:v>
      </x:c>
      <x:c r="S373" s="26"/>
      <x:c r="T373" s="26"/>
    </x:row>
    <x:row r="374">
      <x:c r="C374" s="11" t="str">
        <x:v>H-PMG-FLR-24</x:v>
      </x:c>
      <x:c r="D374" s="11" t="str">
        <x:v>H-PMG</x:v>
      </x:c>
      <x:c r="E374" s="11" t="str">
        <x:v>Patient movement group</x:v>
      </x:c>
      <x:c r="F374" s="11" t="str">
        <x:v>Health Protection</x:v>
      </x:c>
      <x:c r="G374" s="11" t="str">
        <x:v>CLINICAL</x:v>
      </x:c>
      <x:c r="H374" s="11" t="str">
        <x:v>FLR-24</x:v>
      </x:c>
      <x:c r="I374" s="18" t="n">
        <x:v>0.05</x:v>
      </x:c>
      <x:c r="J374" s="18" t="n">
        <x:f>INDEX('03 Formation Registry'!$J$6:$J$53,MATCH(D374,'03 Formation Registry'!$C$6:$C$53,0))</x:f>
        <x:v>2887.4999999999995</x:v>
      </x:c>
      <x:c r="K374" s="18" t="n">
        <x:f>I374*J374</x:f>
        <x:v>144.37499999999997</x:v>
      </x:c>
      <x:c r="L374" s="18" t="n">
        <x:f>INDEX('02 Cargo Classes'!$E$6:$E$15,MATCH(H374,'02 Cargo Classes'!$C$6:$C$15,0))</x:f>
        <x:v>24</x:v>
      </x:c>
      <x:c r="M374" s="18" t="n">
        <x:f>INDEX('02 Cargo Classes'!$G$6:$G$15,MATCH(H374,'02 Cargo Classes'!$C$6:$C$15,0))</x:f>
        <x:v>0.85</x:v>
      </x:c>
      <x:c r="N374" s="21" t="n">
        <x:f>ROUNDUP(K374/(L374*M374),0)</x:f>
        <x:v>8</x:v>
      </x:c>
      <x:c r="O374" s="18" t="n">
        <x:f>N374*INDEX('02 Cargo Classes'!$F$6:$F$15,MATCH(H374,'02 Cargo Classes'!$C$6:$C$15,0))*INDEX('02 Cargo Classes'!$H$6:$H$15,MATCH(H374,'02 Cargo Classes'!$C$6:$C$15,0))</x:f>
        <x:v>256</x:v>
      </x:c>
      <x:c r="P374" s="11" t="n">
        <x:f>INDEX('02 Cargo Classes'!$I$6:$I$15,MATCH(H374,'02 Cargo Classes'!$C$6:$C$15,0))</x:f>
        <x:v>48</x:v>
      </x:c>
      <x:c r="Q374" s="11" t="str">
        <x:v>PKG-H-PMG</x:v>
      </x:c>
      <x:c r="R374" s="11" t="str">
        <x:v>Profile allocation; item BOM open</x:v>
      </x:c>
      <x:c r="S374" s="26"/>
      <x:c r="T374" s="26"/>
    </x:row>
    <x:row r="375">
      <x:c r="C375" s="11" t="str">
        <x:v>H-PMG-ROL-30</x:v>
      </x:c>
      <x:c r="D375" s="11" t="str">
        <x:v>H-PMG</x:v>
      </x:c>
      <x:c r="E375" s="11" t="str">
        <x:v>Patient movement group</x:v>
      </x:c>
      <x:c r="F375" s="11" t="str">
        <x:v>Health Protection</x:v>
      </x:c>
      <x:c r="G375" s="11" t="str">
        <x:v>CLINICAL</x:v>
      </x:c>
      <x:c r="H375" s="11" t="str">
        <x:v>ROL-30</x:v>
      </x:c>
      <x:c r="I375" s="18" t="n">
        <x:v>0.1</x:v>
      </x:c>
      <x:c r="J375" s="18" t="n">
        <x:f>INDEX('03 Formation Registry'!$J$6:$J$53,MATCH(D375,'03 Formation Registry'!$C$6:$C$53,0))</x:f>
        <x:v>2887.4999999999995</x:v>
      </x:c>
      <x:c r="K375" s="18" t="n">
        <x:f>I375*J375</x:f>
        <x:v>288.74999999999994</x:v>
      </x:c>
      <x:c r="L375" s="18" t="n">
        <x:f>INDEX('02 Cargo Classes'!$E$6:$E$15,MATCH(H375,'02 Cargo Classes'!$C$6:$C$15,0))</x:f>
        <x:v>30</x:v>
      </x:c>
      <x:c r="M375" s="18" t="n">
        <x:f>INDEX('02 Cargo Classes'!$G$6:$G$15,MATCH(H375,'02 Cargo Classes'!$C$6:$C$15,0))</x:f>
        <x:v>0.8</x:v>
      </x:c>
      <x:c r="N375" s="21" t="n">
        <x:f>ROUNDUP(K375/(L375*M375),0)</x:f>
        <x:v>13</x:v>
      </x:c>
      <x:c r="O375" s="18" t="n">
        <x:f>N375*INDEX('02 Cargo Classes'!$F$6:$F$15,MATCH(H375,'02 Cargo Classes'!$C$6:$C$15,0))*INDEX('02 Cargo Classes'!$H$6:$H$15,MATCH(H375,'02 Cargo Classes'!$C$6:$C$15,0))</x:f>
        <x:v>828.75</x:v>
      </x:c>
      <x:c r="P375" s="11" t="n">
        <x:f>INDEX('02 Cargo Classes'!$I$6:$I$15,MATCH(H375,'02 Cargo Classes'!$C$6:$C$15,0))</x:f>
        <x:v>48</x:v>
      </x:c>
      <x:c r="Q375" s="11" t="str">
        <x:v>PKG-H-PMG</x:v>
      </x:c>
      <x:c r="R375" s="11" t="str">
        <x:v>Profile allocation; item BOM open</x:v>
      </x:c>
      <x:c r="S375" s="26"/>
      <x:c r="T375" s="26"/>
    </x:row>
    <x:row r="376">
      <x:c r="C376" s="11" t="str">
        <x:v>H-PMG-BLK-08</x:v>
      </x:c>
      <x:c r="D376" s="11" t="str">
        <x:v>H-PMG</x:v>
      </x:c>
      <x:c r="E376" s="11" t="str">
        <x:v>Patient movement group</x:v>
      </x:c>
      <x:c r="F376" s="11" t="str">
        <x:v>Health Protection</x:v>
      </x:c>
      <x:c r="G376" s="11" t="str">
        <x:v>CLINICAL</x:v>
      </x:c>
      <x:c r="H376" s="11" t="str">
        <x:v>BLK-08</x:v>
      </x:c>
      <x:c r="I376" s="18" t="n">
        <x:v>0.14</x:v>
      </x:c>
      <x:c r="J376" s="18" t="n">
        <x:f>INDEX('03 Formation Registry'!$J$6:$J$53,MATCH(D376,'03 Formation Registry'!$C$6:$C$53,0))</x:f>
        <x:v>2887.4999999999995</x:v>
      </x:c>
      <x:c r="K376" s="18" t="n">
        <x:f>I376*J376</x:f>
        <x:v>404.25</x:v>
      </x:c>
      <x:c r="L376" s="18" t="n">
        <x:f>INDEX('02 Cargo Classes'!$E$6:$E$15,MATCH(H376,'02 Cargo Classes'!$C$6:$C$15,0))</x:f>
        <x:v>8</x:v>
      </x:c>
      <x:c r="M376" s="18" t="n">
        <x:f>INDEX('02 Cargo Classes'!$G$6:$G$15,MATCH(H376,'02 Cargo Classes'!$C$6:$C$15,0))</x:f>
        <x:v>0.8</x:v>
      </x:c>
      <x:c r="N376" s="21" t="n">
        <x:f>ROUNDUP(K376/(L376*M376),0)</x:f>
        <x:v>64</x:v>
      </x:c>
      <x:c r="O376" s="18" t="n">
        <x:f>N376*INDEX('02 Cargo Classes'!$F$6:$F$15,MATCH(H376,'02 Cargo Classes'!$C$6:$C$15,0))*INDEX('02 Cargo Classes'!$H$6:$H$15,MATCH(H376,'02 Cargo Classes'!$C$6:$C$15,0))</x:f>
        <x:v>3264</x:v>
      </x:c>
      <x:c r="P376" s="11" t="n">
        <x:f>INDEX('02 Cargo Classes'!$I$6:$I$15,MATCH(H376,'02 Cargo Classes'!$C$6:$C$15,0))</x:f>
        <x:v>48</x:v>
      </x:c>
      <x:c r="Q376" s="11" t="str">
        <x:v>PKG-H-PMG</x:v>
      </x:c>
      <x:c r="R376" s="11" t="str">
        <x:v>Profile allocation; item BOM open</x:v>
      </x:c>
      <x:c r="S376" s="26"/>
      <x:c r="T376" s="26"/>
    </x:row>
    <x:row r="377">
      <x:c r="C377" s="11" t="str">
        <x:v>C-ERG-APL-45</x:v>
      </x:c>
      <x:c r="D377" s="11" t="str">
        <x:v>C-ERG</x:v>
      </x:c>
      <x:c r="E377" s="11" t="str">
        <x:v>Economic restart group</x:v>
      </x:c>
      <x:c r="F377" s="11" t="str">
        <x:v>Community Stabilization</x:v>
      </x:c>
      <x:c r="G377" s="11" t="str">
        <x:v>COMMAND</x:v>
      </x:c>
      <x:c r="H377" s="11" t="str">
        <x:v>APL-45</x:v>
      </x:c>
      <x:c r="I377" s="18" t="n">
        <x:v>0.2</x:v>
      </x:c>
      <x:c r="J377" s="18" t="n">
        <x:f>INDEX('03 Formation Registry'!$J$6:$J$53,MATCH(D377,'03 Formation Registry'!$C$6:$C$53,0))</x:f>
        <x:v>1218.75</x:v>
      </x:c>
      <x:c r="K377" s="18" t="n">
        <x:f>I377*J377</x:f>
        <x:v>243.75</x:v>
      </x:c>
      <x:c r="L377" s="18" t="n">
        <x:f>INDEX('02 Cargo Classes'!$E$6:$E$15,MATCH(H377,'02 Cargo Classes'!$C$6:$C$15,0))</x:f>
        <x:v>4.5</x:v>
      </x:c>
      <x:c r="M377" s="18" t="n">
        <x:f>INDEX('02 Cargo Classes'!$G$6:$G$15,MATCH(H377,'02 Cargo Classes'!$C$6:$C$15,0))</x:f>
        <x:v>0.85</x:v>
      </x:c>
      <x:c r="N377" s="21" t="n">
        <x:f>ROUNDUP(K377/(L377*M377),0)</x:f>
        <x:v>64</x:v>
      </x:c>
      <x:c r="O377" s="18" t="n">
        <x:f>N377*INDEX('02 Cargo Classes'!$F$6:$F$15,MATCH(H377,'02 Cargo Classes'!$C$6:$C$15,0))*INDEX('02 Cargo Classes'!$H$6:$H$15,MATCH(H377,'02 Cargo Classes'!$C$6:$C$15,0))</x:f>
        <x:v>480</x:v>
      </x:c>
      <x:c r="P377" s="11" t="n">
        <x:f>INDEX('02 Cargo Classes'!$I$6:$I$15,MATCH(H377,'02 Cargo Classes'!$C$6:$C$15,0))</x:f>
        <x:v>24</x:v>
      </x:c>
      <x:c r="Q377" s="11" t="str">
        <x:v>PKG-C-ERG</x:v>
      </x:c>
      <x:c r="R377" s="11" t="str">
        <x:v>Profile allocation; item BOM open</x:v>
      </x:c>
      <x:c r="S377" s="26"/>
      <x:c r="T377" s="26"/>
    </x:row>
    <x:row r="378">
      <x:c r="C378" s="11" t="str">
        <x:v>C-ERG-ISO-18</x:v>
      </x:c>
      <x:c r="D378" s="11" t="str">
        <x:v>C-ERG</x:v>
      </x:c>
      <x:c r="E378" s="11" t="str">
        <x:v>Economic restart group</x:v>
      </x:c>
      <x:c r="F378" s="11" t="str">
        <x:v>Community Stabilization</x:v>
      </x:c>
      <x:c r="G378" s="11" t="str">
        <x:v>COMMAND</x:v>
      </x:c>
      <x:c r="H378" s="11" t="str">
        <x:v>ISO-18</x:v>
      </x:c>
      <x:c r="I378" s="18" t="n">
        <x:v>0.25</x:v>
      </x:c>
      <x:c r="J378" s="18" t="n">
        <x:f>INDEX('03 Formation Registry'!$J$6:$J$53,MATCH(D378,'03 Formation Registry'!$C$6:$C$53,0))</x:f>
        <x:v>1218.75</x:v>
      </x:c>
      <x:c r="K378" s="18" t="n">
        <x:f>I378*J378</x:f>
        <x:v>304.6875</x:v>
      </x:c>
      <x:c r="L378" s="18" t="n">
        <x:f>INDEX('02 Cargo Classes'!$E$6:$E$15,MATCH(H378,'02 Cargo Classes'!$C$6:$C$15,0))</x:f>
        <x:v>18</x:v>
      </x:c>
      <x:c r="M378" s="18" t="n">
        <x:f>INDEX('02 Cargo Classes'!$G$6:$G$15,MATCH(H378,'02 Cargo Classes'!$C$6:$C$15,0))</x:f>
        <x:v>0.85</x:v>
      </x:c>
      <x:c r="N378" s="21" t="n">
        <x:f>ROUNDUP(K378/(L378*M378),0)</x:f>
        <x:v>20</x:v>
      </x:c>
      <x:c r="O378" s="18" t="n">
        <x:f>N378*INDEX('02 Cargo Classes'!$F$6:$F$15,MATCH(H378,'02 Cargo Classes'!$C$6:$C$15,0))*INDEX('02 Cargo Classes'!$H$6:$H$15,MATCH(H378,'02 Cargo Classes'!$C$6:$C$15,0))</x:f>
        <x:v>528</x:v>
      </x:c>
      <x:c r="P378" s="11" t="n">
        <x:f>INDEX('02 Cargo Classes'!$I$6:$I$15,MATCH(H378,'02 Cargo Classes'!$C$6:$C$15,0))</x:f>
        <x:v>48</x:v>
      </x:c>
      <x:c r="Q378" s="11" t="str">
        <x:v>PKG-C-ERG</x:v>
      </x:c>
      <x:c r="R378" s="11" t="str">
        <x:v>Profile allocation; item BOM open</x:v>
      </x:c>
      <x:c r="S378" s="26"/>
      <x:c r="T378" s="26"/>
    </x:row>
    <x:row r="379">
      <x:c r="C379" s="11" t="str">
        <x:v>C-ERG-COL-12</x:v>
      </x:c>
      <x:c r="D379" s="11" t="str">
        <x:v>C-ERG</x:v>
      </x:c>
      <x:c r="E379" s="11" t="str">
        <x:v>Economic restart group</x:v>
      </x:c>
      <x:c r="F379" s="11" t="str">
        <x:v>Community Stabilization</x:v>
      </x:c>
      <x:c r="G379" s="11" t="str">
        <x:v>COMMAND</x:v>
      </x:c>
      <x:c r="H379" s="11" t="str">
        <x:v>COL-12</x:v>
      </x:c>
      <x:c r="I379" s="18" t="n">
        <x:v>0.05</x:v>
      </x:c>
      <x:c r="J379" s="18" t="n">
        <x:f>INDEX('03 Formation Registry'!$J$6:$J$53,MATCH(D379,'03 Formation Registry'!$C$6:$C$53,0))</x:f>
        <x:v>1218.75</x:v>
      </x:c>
      <x:c r="K379" s="18" t="n">
        <x:f>I379*J379</x:f>
        <x:v>60.9375</x:v>
      </x:c>
      <x:c r="L379" s="18" t="n">
        <x:f>INDEX('02 Cargo Classes'!$E$6:$E$15,MATCH(H379,'02 Cargo Classes'!$C$6:$C$15,0))</x:f>
        <x:v>12</x:v>
      </x:c>
      <x:c r="M379" s="18" t="n">
        <x:f>INDEX('02 Cargo Classes'!$G$6:$G$15,MATCH(H379,'02 Cargo Classes'!$C$6:$C$15,0))</x:f>
        <x:v>0.8</x:v>
      </x:c>
      <x:c r="N379" s="21" t="n">
        <x:f>ROUNDUP(K379/(L379*M379),0)</x:f>
        <x:v>7</x:v>
      </x:c>
      <x:c r="O379" s="18" t="n">
        <x:f>N379*INDEX('02 Cargo Classes'!$F$6:$F$15,MATCH(H379,'02 Cargo Classes'!$C$6:$C$15,0))*INDEX('02 Cargo Classes'!$H$6:$H$15,MATCH(H379,'02 Cargo Classes'!$C$6:$C$15,0))</x:f>
        <x:v>184.8</x:v>
      </x:c>
      <x:c r="P379" s="11" t="n">
        <x:f>INDEX('02 Cargo Classes'!$I$6:$I$15,MATCH(H379,'02 Cargo Classes'!$C$6:$C$15,0))</x:f>
        <x:v>24</x:v>
      </x:c>
      <x:c r="Q379" s="11" t="str">
        <x:v>PKG-C-ERG</x:v>
      </x:c>
      <x:c r="R379" s="11" t="str">
        <x:v>Profile allocation; item BOM open</x:v>
      </x:c>
      <x:c r="S379" s="26"/>
      <x:c r="T379" s="26"/>
    </x:row>
    <x:row r="380">
      <x:c r="C380" s="11" t="str">
        <x:v>C-ERG-BAT-22</x:v>
      </x:c>
      <x:c r="D380" s="11" t="str">
        <x:v>C-ERG</x:v>
      </x:c>
      <x:c r="E380" s="11" t="str">
        <x:v>Economic restart group</x:v>
      </x:c>
      <x:c r="F380" s="11" t="str">
        <x:v>Community Stabilization</x:v>
      </x:c>
      <x:c r="G380" s="11" t="str">
        <x:v>COMMAND</x:v>
      </x:c>
      <x:c r="H380" s="11" t="str">
        <x:v>BAT-22</x:v>
      </x:c>
      <x:c r="I380" s="18" t="n">
        <x:v>0.05</x:v>
      </x:c>
      <x:c r="J380" s="18" t="n">
        <x:f>INDEX('03 Formation Registry'!$J$6:$J$53,MATCH(D380,'03 Formation Registry'!$C$6:$C$53,0))</x:f>
        <x:v>1218.75</x:v>
      </x:c>
      <x:c r="K380" s="18" t="n">
        <x:f>I380*J380</x:f>
        <x:v>60.9375</x:v>
      </x:c>
      <x:c r="L380" s="18" t="n">
        <x:f>INDEX('02 Cargo Classes'!$E$6:$E$15,MATCH(H380,'02 Cargo Classes'!$C$6:$C$15,0))</x:f>
        <x:v>22</x:v>
      </x:c>
      <x:c r="M380" s="18" t="n">
        <x:f>INDEX('02 Cargo Classes'!$G$6:$G$15,MATCH(H380,'02 Cargo Classes'!$C$6:$C$15,0))</x:f>
        <x:v>0.8</x:v>
      </x:c>
      <x:c r="N380" s="21" t="n">
        <x:f>ROUNDUP(K380/(L380*M380),0)</x:f>
        <x:v>4</x:v>
      </x:c>
      <x:c r="O380" s="18" t="n">
        <x:f>N380*INDEX('02 Cargo Classes'!$F$6:$F$15,MATCH(H380,'02 Cargo Classes'!$C$6:$C$15,0))*INDEX('02 Cargo Classes'!$H$6:$H$15,MATCH(H380,'02 Cargo Classes'!$C$6:$C$15,0))</x:f>
        <x:v>105.60000000000001</x:v>
      </x:c>
      <x:c r="P380" s="11" t="n">
        <x:f>INDEX('02 Cargo Classes'!$I$6:$I$15,MATCH(H380,'02 Cargo Classes'!$C$6:$C$15,0))</x:f>
        <x:v>48</x:v>
      </x:c>
      <x:c r="Q380" s="11" t="str">
        <x:v>PKG-C-ERG</x:v>
      </x:c>
      <x:c r="R380" s="11" t="str">
        <x:v>Profile allocation; item BOM open</x:v>
      </x:c>
      <x:c r="S380" s="26"/>
      <x:c r="T380" s="26"/>
    </x:row>
    <x:row r="381">
      <x:c r="C381" s="11" t="str">
        <x:v>C-ERG-TNK-20</x:v>
      </x:c>
      <x:c r="D381" s="11" t="str">
        <x:v>C-ERG</x:v>
      </x:c>
      <x:c r="E381" s="11" t="str">
        <x:v>Economic restart group</x:v>
      </x:c>
      <x:c r="F381" s="11" t="str">
        <x:v>Community Stabilization</x:v>
      </x:c>
      <x:c r="G381" s="11" t="str">
        <x:v>COMMAND</x:v>
      </x:c>
      <x:c r="H381" s="11" t="str">
        <x:v>TNK-20</x:v>
      </x:c>
      <x:c r="I381" s="18" t="n">
        <x:v>0.05</x:v>
      </x:c>
      <x:c r="J381" s="18" t="n">
        <x:f>INDEX('03 Formation Registry'!$J$6:$J$53,MATCH(D381,'03 Formation Registry'!$C$6:$C$53,0))</x:f>
        <x:v>1218.75</x:v>
      </x:c>
      <x:c r="K381" s="18" t="n">
        <x:f>I381*J381</x:f>
        <x:v>60.9375</x:v>
      </x:c>
      <x:c r="L381" s="18" t="n">
        <x:f>INDEX('02 Cargo Classes'!$E$6:$E$15,MATCH(H381,'02 Cargo Classes'!$C$6:$C$15,0))</x:f>
        <x:v>20</x:v>
      </x:c>
      <x:c r="M381" s="18" t="n">
        <x:f>INDEX('02 Cargo Classes'!$G$6:$G$15,MATCH(H381,'02 Cargo Classes'!$C$6:$C$15,0))</x:f>
        <x:v>0.85</x:v>
      </x:c>
      <x:c r="N381" s="21" t="n">
        <x:f>ROUNDUP(K381/(L381*M381),0)</x:f>
        <x:v>4</x:v>
      </x:c>
      <x:c r="O381" s="18" t="n">
        <x:f>N381*INDEX('02 Cargo Classes'!$F$6:$F$15,MATCH(H381,'02 Cargo Classes'!$C$6:$C$15,0))*INDEX('02 Cargo Classes'!$H$6:$H$15,MATCH(H381,'02 Cargo Classes'!$C$6:$C$15,0))</x:f>
        <x:v>85</x:v>
      </x:c>
      <x:c r="P381" s="11" t="n">
        <x:f>INDEX('02 Cargo Classes'!$I$6:$I$15,MATCH(H381,'02 Cargo Classes'!$C$6:$C$15,0))</x:f>
        <x:v>48</x:v>
      </x:c>
      <x:c r="Q381" s="11" t="str">
        <x:v>PKG-C-ERG</x:v>
      </x:c>
      <x:c r="R381" s="11" t="str">
        <x:v>Profile allocation; item BOM open</x:v>
      </x:c>
      <x:c r="S381" s="26"/>
      <x:c r="T381" s="26"/>
    </x:row>
    <x:row r="382">
      <x:c r="C382" s="11" t="str">
        <x:v>C-ERG-FLR-24</x:v>
      </x:c>
      <x:c r="D382" s="11" t="str">
        <x:v>C-ERG</x:v>
      </x:c>
      <x:c r="E382" s="11" t="str">
        <x:v>Economic restart group</x:v>
      </x:c>
      <x:c r="F382" s="11" t="str">
        <x:v>Community Stabilization</x:v>
      </x:c>
      <x:c r="G382" s="11" t="str">
        <x:v>COMMAND</x:v>
      </x:c>
      <x:c r="H382" s="11" t="str">
        <x:v>FLR-24</x:v>
      </x:c>
      <x:c r="I382" s="18" t="n">
        <x:v>0.1</x:v>
      </x:c>
      <x:c r="J382" s="18" t="n">
        <x:f>INDEX('03 Formation Registry'!$J$6:$J$53,MATCH(D382,'03 Formation Registry'!$C$6:$C$53,0))</x:f>
        <x:v>1218.75</x:v>
      </x:c>
      <x:c r="K382" s="18" t="n">
        <x:f>I382*J382</x:f>
        <x:v>121.875</x:v>
      </x:c>
      <x:c r="L382" s="18" t="n">
        <x:f>INDEX('02 Cargo Classes'!$E$6:$E$15,MATCH(H382,'02 Cargo Classes'!$C$6:$C$15,0))</x:f>
        <x:v>24</x:v>
      </x:c>
      <x:c r="M382" s="18" t="n">
        <x:f>INDEX('02 Cargo Classes'!$G$6:$G$15,MATCH(H382,'02 Cargo Classes'!$C$6:$C$15,0))</x:f>
        <x:v>0.85</x:v>
      </x:c>
      <x:c r="N382" s="21" t="n">
        <x:f>ROUNDUP(K382/(L382*M382),0)</x:f>
        <x:v>6</x:v>
      </x:c>
      <x:c r="O382" s="18" t="n">
        <x:f>N382*INDEX('02 Cargo Classes'!$F$6:$F$15,MATCH(H382,'02 Cargo Classes'!$C$6:$C$15,0))*INDEX('02 Cargo Classes'!$H$6:$H$15,MATCH(H382,'02 Cargo Classes'!$C$6:$C$15,0))</x:f>
        <x:v>192</x:v>
      </x:c>
      <x:c r="P382" s="11" t="n">
        <x:f>INDEX('02 Cargo Classes'!$I$6:$I$15,MATCH(H382,'02 Cargo Classes'!$C$6:$C$15,0))</x:f>
        <x:v>48</x:v>
      </x:c>
      <x:c r="Q382" s="11" t="str">
        <x:v>PKG-C-ERG</x:v>
      </x:c>
      <x:c r="R382" s="11" t="str">
        <x:v>Profile allocation; item BOM open</x:v>
      </x:c>
      <x:c r="S382" s="26"/>
      <x:c r="T382" s="26"/>
    </x:row>
    <x:row r="383">
      <x:c r="C383" s="11" t="str">
        <x:v>C-ERG-ROL-30</x:v>
      </x:c>
      <x:c r="D383" s="11" t="str">
        <x:v>C-ERG</x:v>
      </x:c>
      <x:c r="E383" s="11" t="str">
        <x:v>Economic restart group</x:v>
      </x:c>
      <x:c r="F383" s="11" t="str">
        <x:v>Community Stabilization</x:v>
      </x:c>
      <x:c r="G383" s="11" t="str">
        <x:v>COMMAND</x:v>
      </x:c>
      <x:c r="H383" s="11" t="str">
        <x:v>ROL-30</x:v>
      </x:c>
      <x:c r="I383" s="18" t="n">
        <x:v>0.1</x:v>
      </x:c>
      <x:c r="J383" s="18" t="n">
        <x:f>INDEX('03 Formation Registry'!$J$6:$J$53,MATCH(D383,'03 Formation Registry'!$C$6:$C$53,0))</x:f>
        <x:v>1218.75</x:v>
      </x:c>
      <x:c r="K383" s="18" t="n">
        <x:f>I383*J383</x:f>
        <x:v>121.875</x:v>
      </x:c>
      <x:c r="L383" s="18" t="n">
        <x:f>INDEX('02 Cargo Classes'!$E$6:$E$15,MATCH(H383,'02 Cargo Classes'!$C$6:$C$15,0))</x:f>
        <x:v>30</x:v>
      </x:c>
      <x:c r="M383" s="18" t="n">
        <x:f>INDEX('02 Cargo Classes'!$G$6:$G$15,MATCH(H383,'02 Cargo Classes'!$C$6:$C$15,0))</x:f>
        <x:v>0.8</x:v>
      </x:c>
      <x:c r="N383" s="21" t="n">
        <x:f>ROUNDUP(K383/(L383*M383),0)</x:f>
        <x:v>6</x:v>
      </x:c>
      <x:c r="O383" s="18" t="n">
        <x:f>N383*INDEX('02 Cargo Classes'!$F$6:$F$15,MATCH(H383,'02 Cargo Classes'!$C$6:$C$15,0))*INDEX('02 Cargo Classes'!$H$6:$H$15,MATCH(H383,'02 Cargo Classes'!$C$6:$C$15,0))</x:f>
        <x:v>382.5</x:v>
      </x:c>
      <x:c r="P383" s="11" t="n">
        <x:f>INDEX('02 Cargo Classes'!$I$6:$I$15,MATCH(H383,'02 Cargo Classes'!$C$6:$C$15,0))</x:f>
        <x:v>48</x:v>
      </x:c>
      <x:c r="Q383" s="11" t="str">
        <x:v>PKG-C-ERG</x:v>
      </x:c>
      <x:c r="R383" s="11" t="str">
        <x:v>Profile allocation; item BOM open</x:v>
      </x:c>
      <x:c r="S383" s="26"/>
      <x:c r="T383" s="26"/>
    </x:row>
    <x:row r="384">
      <x:c r="C384" s="11" t="str">
        <x:v>C-ERG-LIN-18</x:v>
      </x:c>
      <x:c r="D384" s="11" t="str">
        <x:v>C-ERG</x:v>
      </x:c>
      <x:c r="E384" s="11" t="str">
        <x:v>Economic restart group</x:v>
      </x:c>
      <x:c r="F384" s="11" t="str">
        <x:v>Community Stabilization</x:v>
      </x:c>
      <x:c r="G384" s="11" t="str">
        <x:v>COMMAND</x:v>
      </x:c>
      <x:c r="H384" s="11" t="str">
        <x:v>LIN-18</x:v>
      </x:c>
      <x:c r="I384" s="18" t="n">
        <x:v>0.05</x:v>
      </x:c>
      <x:c r="J384" s="18" t="n">
        <x:f>INDEX('03 Formation Registry'!$J$6:$J$53,MATCH(D384,'03 Formation Registry'!$C$6:$C$53,0))</x:f>
        <x:v>1218.75</x:v>
      </x:c>
      <x:c r="K384" s="18" t="n">
        <x:f>I384*J384</x:f>
        <x:v>60.9375</x:v>
      </x:c>
      <x:c r="L384" s="18" t="n">
        <x:f>INDEX('02 Cargo Classes'!$E$6:$E$15,MATCH(H384,'02 Cargo Classes'!$C$6:$C$15,0))</x:f>
        <x:v>18</x:v>
      </x:c>
      <x:c r="M384" s="18" t="n">
        <x:f>INDEX('02 Cargo Classes'!$G$6:$G$15,MATCH(H384,'02 Cargo Classes'!$C$6:$C$15,0))</x:f>
        <x:v>0.8</x:v>
      </x:c>
      <x:c r="N384" s="21" t="n">
        <x:f>ROUNDUP(K384/(L384*M384),0)</x:f>
        <x:v>5</x:v>
      </x:c>
      <x:c r="O384" s="18" t="n">
        <x:f>N384*INDEX('02 Cargo Classes'!$F$6:$F$15,MATCH(H384,'02 Cargo Classes'!$C$6:$C$15,0))*INDEX('02 Cargo Classes'!$H$6:$H$15,MATCH(H384,'02 Cargo Classes'!$C$6:$C$15,0))</x:f>
        <x:v>220</x:v>
      </x:c>
      <x:c r="P384" s="11" t="n">
        <x:f>INDEX('02 Cargo Classes'!$I$6:$I$15,MATCH(H384,'02 Cargo Classes'!$C$6:$C$15,0))</x:f>
        <x:v>72</x:v>
      </x:c>
      <x:c r="Q384" s="11" t="str">
        <x:v>PKG-C-ERG</x:v>
      </x:c>
      <x:c r="R384" s="11" t="str">
        <x:v>Profile allocation; item BOM open</x:v>
      </x:c>
      <x:c r="S384" s="26"/>
      <x:c r="T384" s="26"/>
    </x:row>
    <x:row r="385">
      <x:c r="C385" s="11" t="str">
        <x:v>C-ERG-BLK-08</x:v>
      </x:c>
      <x:c r="D385" s="11" t="str">
        <x:v>C-ERG</x:v>
      </x:c>
      <x:c r="E385" s="11" t="str">
        <x:v>Economic restart group</x:v>
      </x:c>
      <x:c r="F385" s="11" t="str">
        <x:v>Community Stabilization</x:v>
      </x:c>
      <x:c r="G385" s="11" t="str">
        <x:v>COMMAND</x:v>
      </x:c>
      <x:c r="H385" s="11" t="str">
        <x:v>BLK-08</x:v>
      </x:c>
      <x:c r="I385" s="18" t="n">
        <x:v>0.15</x:v>
      </x:c>
      <x:c r="J385" s="18" t="n">
        <x:f>INDEX('03 Formation Registry'!$J$6:$J$53,MATCH(D385,'03 Formation Registry'!$C$6:$C$53,0))</x:f>
        <x:v>1218.75</x:v>
      </x:c>
      <x:c r="K385" s="18" t="n">
        <x:f>I385*J385</x:f>
        <x:v>182.8125</x:v>
      </x:c>
      <x:c r="L385" s="18" t="n">
        <x:f>INDEX('02 Cargo Classes'!$E$6:$E$15,MATCH(H385,'02 Cargo Classes'!$C$6:$C$15,0))</x:f>
        <x:v>8</x:v>
      </x:c>
      <x:c r="M385" s="18" t="n">
        <x:f>INDEX('02 Cargo Classes'!$G$6:$G$15,MATCH(H385,'02 Cargo Classes'!$C$6:$C$15,0))</x:f>
        <x:v>0.8</x:v>
      </x:c>
      <x:c r="N385" s="21" t="n">
        <x:f>ROUNDUP(K385/(L385*M385),0)</x:f>
        <x:v>29</x:v>
      </x:c>
      <x:c r="O385" s="18" t="n">
        <x:f>N385*INDEX('02 Cargo Classes'!$F$6:$F$15,MATCH(H385,'02 Cargo Classes'!$C$6:$C$15,0))*INDEX('02 Cargo Classes'!$H$6:$H$15,MATCH(H385,'02 Cargo Classes'!$C$6:$C$15,0))</x:f>
        <x:v>1479</x:v>
      </x:c>
      <x:c r="P385" s="11" t="n">
        <x:f>INDEX('02 Cargo Classes'!$I$6:$I$15,MATCH(H385,'02 Cargo Classes'!$C$6:$C$15,0))</x:f>
        <x:v>48</x:v>
      </x:c>
      <x:c r="Q385" s="11" t="str">
        <x:v>PKG-C-ERG</x:v>
      </x:c>
      <x:c r="R385" s="11" t="str">
        <x:v>Profile allocation; item BOM open</x:v>
      </x:c>
      <x:c r="S385" s="26"/>
      <x:c r="T385" s="26"/>
    </x:row>
    <x:row r="386">
      <x:c r="C386" s="11" t="str">
        <x:v>CM-HCG-APL-45</x:v>
      </x:c>
      <x:c r="D386" s="11" t="str">
        <x:v>CM-HCG</x:v>
      </x:c>
      <x:c r="E386" s="11" t="str">
        <x:v>Household collection group</x:v>
      </x:c>
      <x:c r="F386" s="11" t="str">
        <x:v>Civil Mobility and Continuity</x:v>
      </x:c>
      <x:c r="G386" s="11" t="str">
        <x:v>HOUSEHOLD</x:v>
      </x:c>
      <x:c r="H386" s="11" t="str">
        <x:v>APL-45</x:v>
      </x:c>
      <x:c r="I386" s="18" t="n">
        <x:v>0.08</x:v>
      </x:c>
      <x:c r="J386" s="18" t="n">
        <x:f>INDEX('03 Formation Registry'!$J$6:$J$53,MATCH(D386,'03 Formation Registry'!$C$6:$C$53,0))</x:f>
        <x:v>3353.7</x:v>
      </x:c>
      <x:c r="K386" s="18" t="n">
        <x:f>I386*J386</x:f>
        <x:v>268.296</x:v>
      </x:c>
      <x:c r="L386" s="18" t="n">
        <x:f>INDEX('02 Cargo Classes'!$E$6:$E$15,MATCH(H386,'02 Cargo Classes'!$C$6:$C$15,0))</x:f>
        <x:v>4.5</x:v>
      </x:c>
      <x:c r="M386" s="18" t="n">
        <x:f>INDEX('02 Cargo Classes'!$G$6:$G$15,MATCH(H386,'02 Cargo Classes'!$C$6:$C$15,0))</x:f>
        <x:v>0.85</x:v>
      </x:c>
      <x:c r="N386" s="21" t="n">
        <x:f>ROUNDUP(K386/(L386*M386),0)</x:f>
        <x:v>71</x:v>
      </x:c>
      <x:c r="O386" s="18" t="n">
        <x:f>N386*INDEX('02 Cargo Classes'!$F$6:$F$15,MATCH(H386,'02 Cargo Classes'!$C$6:$C$15,0))*INDEX('02 Cargo Classes'!$H$6:$H$15,MATCH(H386,'02 Cargo Classes'!$C$6:$C$15,0))</x:f>
        <x:v>532.5</x:v>
      </x:c>
      <x:c r="P386" s="11" t="n">
        <x:f>INDEX('02 Cargo Classes'!$I$6:$I$15,MATCH(H386,'02 Cargo Classes'!$C$6:$C$15,0))</x:f>
        <x:v>24</x:v>
      </x:c>
      <x:c r="Q386" s="11" t="str">
        <x:v>PKG-CM-HCG</x:v>
      </x:c>
      <x:c r="R386" s="11" t="str">
        <x:v>Profile allocation; item BOM open</x:v>
      </x:c>
      <x:c r="S386" s="26"/>
      <x:c r="T386" s="26"/>
    </x:row>
    <x:row r="387">
      <x:c r="C387" s="11" t="str">
        <x:v>CM-HCG-ISO-18</x:v>
      </x:c>
      <x:c r="D387" s="11" t="str">
        <x:v>CM-HCG</x:v>
      </x:c>
      <x:c r="E387" s="11" t="str">
        <x:v>Household collection group</x:v>
      </x:c>
      <x:c r="F387" s="11" t="str">
        <x:v>Civil Mobility and Continuity</x:v>
      </x:c>
      <x:c r="G387" s="11" t="str">
        <x:v>HOUSEHOLD</x:v>
      </x:c>
      <x:c r="H387" s="11" t="str">
        <x:v>ISO-18</x:v>
      </x:c>
      <x:c r="I387" s="18" t="n">
        <x:v>0.16</x:v>
      </x:c>
      <x:c r="J387" s="18" t="n">
        <x:f>INDEX('03 Formation Registry'!$J$6:$J$53,MATCH(D387,'03 Formation Registry'!$C$6:$C$53,0))</x:f>
        <x:v>3353.7</x:v>
      </x:c>
      <x:c r="K387" s="18" t="n">
        <x:f>I387*J387</x:f>
        <x:v>536.592</x:v>
      </x:c>
      <x:c r="L387" s="18" t="n">
        <x:f>INDEX('02 Cargo Classes'!$E$6:$E$15,MATCH(H387,'02 Cargo Classes'!$C$6:$C$15,0))</x:f>
        <x:v>18</x:v>
      </x:c>
      <x:c r="M387" s="18" t="n">
        <x:f>INDEX('02 Cargo Classes'!$G$6:$G$15,MATCH(H387,'02 Cargo Classes'!$C$6:$C$15,0))</x:f>
        <x:v>0.85</x:v>
      </x:c>
      <x:c r="N387" s="21" t="n">
        <x:f>ROUNDUP(K387/(L387*M387),0)</x:f>
        <x:v>36</x:v>
      </x:c>
      <x:c r="O387" s="18" t="n">
        <x:f>N387*INDEX('02 Cargo Classes'!$F$6:$F$15,MATCH(H387,'02 Cargo Classes'!$C$6:$C$15,0))*INDEX('02 Cargo Classes'!$H$6:$H$15,MATCH(H387,'02 Cargo Classes'!$C$6:$C$15,0))</x:f>
        <x:v>950.4000000000001</x:v>
      </x:c>
      <x:c r="P387" s="11" t="n">
        <x:f>INDEX('02 Cargo Classes'!$I$6:$I$15,MATCH(H387,'02 Cargo Classes'!$C$6:$C$15,0))</x:f>
        <x:v>48</x:v>
      </x:c>
      <x:c r="Q387" s="11" t="str">
        <x:v>PKG-CM-HCG</x:v>
      </x:c>
      <x:c r="R387" s="11" t="str">
        <x:v>Profile allocation; item BOM open</x:v>
      </x:c>
      <x:c r="S387" s="26"/>
      <x:c r="T387" s="26"/>
    </x:row>
    <x:row r="388">
      <x:c r="C388" s="11" t="str">
        <x:v>CM-HCG-COL-12</x:v>
      </x:c>
      <x:c r="D388" s="11" t="str">
        <x:v>CM-HCG</x:v>
      </x:c>
      <x:c r="E388" s="11" t="str">
        <x:v>Household collection group</x:v>
      </x:c>
      <x:c r="F388" s="11" t="str">
        <x:v>Civil Mobility and Continuity</x:v>
      </x:c>
      <x:c r="G388" s="11" t="str">
        <x:v>HOUSEHOLD</x:v>
      </x:c>
      <x:c r="H388" s="11" t="str">
        <x:v>COL-12</x:v>
      </x:c>
      <x:c r="I388" s="18" t="n">
        <x:v>0.04</x:v>
      </x:c>
      <x:c r="J388" s="18" t="n">
        <x:f>INDEX('03 Formation Registry'!$J$6:$J$53,MATCH(D388,'03 Formation Registry'!$C$6:$C$53,0))</x:f>
        <x:v>3353.7</x:v>
      </x:c>
      <x:c r="K388" s="18" t="n">
        <x:f>I388*J388</x:f>
        <x:v>134.148</x:v>
      </x:c>
      <x:c r="L388" s="18" t="n">
        <x:f>INDEX('02 Cargo Classes'!$E$6:$E$15,MATCH(H388,'02 Cargo Classes'!$C$6:$C$15,0))</x:f>
        <x:v>12</x:v>
      </x:c>
      <x:c r="M388" s="18" t="n">
        <x:f>INDEX('02 Cargo Classes'!$G$6:$G$15,MATCH(H388,'02 Cargo Classes'!$C$6:$C$15,0))</x:f>
        <x:v>0.8</x:v>
      </x:c>
      <x:c r="N388" s="21" t="n">
        <x:f>ROUNDUP(K388/(L388*M388),0)</x:f>
        <x:v>14</x:v>
      </x:c>
      <x:c r="O388" s="18" t="n">
        <x:f>N388*INDEX('02 Cargo Classes'!$F$6:$F$15,MATCH(H388,'02 Cargo Classes'!$C$6:$C$15,0))*INDEX('02 Cargo Classes'!$H$6:$H$15,MATCH(H388,'02 Cargo Classes'!$C$6:$C$15,0))</x:f>
        <x:v>369.6</x:v>
      </x:c>
      <x:c r="P388" s="11" t="n">
        <x:f>INDEX('02 Cargo Classes'!$I$6:$I$15,MATCH(H388,'02 Cargo Classes'!$C$6:$C$15,0))</x:f>
        <x:v>24</x:v>
      </x:c>
      <x:c r="Q388" s="11" t="str">
        <x:v>PKG-CM-HCG</x:v>
      </x:c>
      <x:c r="R388" s="11" t="str">
        <x:v>Profile allocation; item BOM open</x:v>
      </x:c>
      <x:c r="S388" s="26"/>
      <x:c r="T388" s="26"/>
    </x:row>
    <x:row r="389">
      <x:c r="C389" s="11" t="str">
        <x:v>CM-HCG-BAT-22</x:v>
      </x:c>
      <x:c r="D389" s="11" t="str">
        <x:v>CM-HCG</x:v>
      </x:c>
      <x:c r="E389" s="11" t="str">
        <x:v>Household collection group</x:v>
      </x:c>
      <x:c r="F389" s="11" t="str">
        <x:v>Civil Mobility and Continuity</x:v>
      </x:c>
      <x:c r="G389" s="11" t="str">
        <x:v>HOUSEHOLD</x:v>
      </x:c>
      <x:c r="H389" s="11" t="str">
        <x:v>BAT-22</x:v>
      </x:c>
      <x:c r="I389" s="18" t="n">
        <x:v>0.06</x:v>
      </x:c>
      <x:c r="J389" s="18" t="n">
        <x:f>INDEX('03 Formation Registry'!$J$6:$J$53,MATCH(D389,'03 Formation Registry'!$C$6:$C$53,0))</x:f>
        <x:v>3353.7</x:v>
      </x:c>
      <x:c r="K389" s="18" t="n">
        <x:f>I389*J389</x:f>
        <x:v>201.22199999999998</x:v>
      </x:c>
      <x:c r="L389" s="18" t="n">
        <x:f>INDEX('02 Cargo Classes'!$E$6:$E$15,MATCH(H389,'02 Cargo Classes'!$C$6:$C$15,0))</x:f>
        <x:v>22</x:v>
      </x:c>
      <x:c r="M389" s="18" t="n">
        <x:f>INDEX('02 Cargo Classes'!$G$6:$G$15,MATCH(H389,'02 Cargo Classes'!$C$6:$C$15,0))</x:f>
        <x:v>0.8</x:v>
      </x:c>
      <x:c r="N389" s="21" t="n">
        <x:f>ROUNDUP(K389/(L389*M389),0)</x:f>
        <x:v>12</x:v>
      </x:c>
      <x:c r="O389" s="18" t="n">
        <x:f>N389*INDEX('02 Cargo Classes'!$F$6:$F$15,MATCH(H389,'02 Cargo Classes'!$C$6:$C$15,0))*INDEX('02 Cargo Classes'!$H$6:$H$15,MATCH(H389,'02 Cargo Classes'!$C$6:$C$15,0))</x:f>
        <x:v>316.8</x:v>
      </x:c>
      <x:c r="P389" s="11" t="n">
        <x:f>INDEX('02 Cargo Classes'!$I$6:$I$15,MATCH(H389,'02 Cargo Classes'!$C$6:$C$15,0))</x:f>
        <x:v>48</x:v>
      </x:c>
      <x:c r="Q389" s="11" t="str">
        <x:v>PKG-CM-HCG</x:v>
      </x:c>
      <x:c r="R389" s="11" t="str">
        <x:v>Profile allocation; item BOM open</x:v>
      </x:c>
      <x:c r="S389" s="26"/>
      <x:c r="T389" s="26"/>
    </x:row>
    <x:row r="390">
      <x:c r="C390" s="11" t="str">
        <x:v>CM-HCG-TNK-20</x:v>
      </x:c>
      <x:c r="D390" s="11" t="str">
        <x:v>CM-HCG</x:v>
      </x:c>
      <x:c r="E390" s="11" t="str">
        <x:v>Household collection group</x:v>
      </x:c>
      <x:c r="F390" s="11" t="str">
        <x:v>Civil Mobility and Continuity</x:v>
      </x:c>
      <x:c r="G390" s="11" t="str">
        <x:v>HOUSEHOLD</x:v>
      </x:c>
      <x:c r="H390" s="11" t="str">
        <x:v>TNK-20</x:v>
      </x:c>
      <x:c r="I390" s="18" t="n">
        <x:v>0.04</x:v>
      </x:c>
      <x:c r="J390" s="18" t="n">
        <x:f>INDEX('03 Formation Registry'!$J$6:$J$53,MATCH(D390,'03 Formation Registry'!$C$6:$C$53,0))</x:f>
        <x:v>3353.7</x:v>
      </x:c>
      <x:c r="K390" s="18" t="n">
        <x:f>I390*J390</x:f>
        <x:v>134.148</x:v>
      </x:c>
      <x:c r="L390" s="18" t="n">
        <x:f>INDEX('02 Cargo Classes'!$E$6:$E$15,MATCH(H390,'02 Cargo Classes'!$C$6:$C$15,0))</x:f>
        <x:v>20</x:v>
      </x:c>
      <x:c r="M390" s="18" t="n">
        <x:f>INDEX('02 Cargo Classes'!$G$6:$G$15,MATCH(H390,'02 Cargo Classes'!$C$6:$C$15,0))</x:f>
        <x:v>0.85</x:v>
      </x:c>
      <x:c r="N390" s="21" t="n">
        <x:f>ROUNDUP(K390/(L390*M390),0)</x:f>
        <x:v>8</x:v>
      </x:c>
      <x:c r="O390" s="18" t="n">
        <x:f>N390*INDEX('02 Cargo Classes'!$F$6:$F$15,MATCH(H390,'02 Cargo Classes'!$C$6:$C$15,0))*INDEX('02 Cargo Classes'!$H$6:$H$15,MATCH(H390,'02 Cargo Classes'!$C$6:$C$15,0))</x:f>
        <x:v>170</x:v>
      </x:c>
      <x:c r="P390" s="11" t="n">
        <x:f>INDEX('02 Cargo Classes'!$I$6:$I$15,MATCH(H390,'02 Cargo Classes'!$C$6:$C$15,0))</x:f>
        <x:v>48</x:v>
      </x:c>
      <x:c r="Q390" s="11" t="str">
        <x:v>PKG-CM-HCG</x:v>
      </x:c>
      <x:c r="R390" s="11" t="str">
        <x:v>Profile allocation; item BOM open</x:v>
      </x:c>
      <x:c r="S390" s="26"/>
      <x:c r="T390" s="26"/>
    </x:row>
    <x:row r="391">
      <x:c r="C391" s="11" t="str">
        <x:v>CM-HCG-FLR-24</x:v>
      </x:c>
      <x:c r="D391" s="11" t="str">
        <x:v>CM-HCG</x:v>
      </x:c>
      <x:c r="E391" s="11" t="str">
        <x:v>Household collection group</x:v>
      </x:c>
      <x:c r="F391" s="11" t="str">
        <x:v>Civil Mobility and Continuity</x:v>
      </x:c>
      <x:c r="G391" s="11" t="str">
        <x:v>HOUSEHOLD</x:v>
      </x:c>
      <x:c r="H391" s="11" t="str">
        <x:v>FLR-24</x:v>
      </x:c>
      <x:c r="I391" s="18" t="n">
        <x:v>0.08</x:v>
      </x:c>
      <x:c r="J391" s="18" t="n">
        <x:f>INDEX('03 Formation Registry'!$J$6:$J$53,MATCH(D391,'03 Formation Registry'!$C$6:$C$53,0))</x:f>
        <x:v>3353.7</x:v>
      </x:c>
      <x:c r="K391" s="18" t="n">
        <x:f>I391*J391</x:f>
        <x:v>268.296</x:v>
      </x:c>
      <x:c r="L391" s="18" t="n">
        <x:f>INDEX('02 Cargo Classes'!$E$6:$E$15,MATCH(H391,'02 Cargo Classes'!$C$6:$C$15,0))</x:f>
        <x:v>24</x:v>
      </x:c>
      <x:c r="M391" s="18" t="n">
        <x:f>INDEX('02 Cargo Classes'!$G$6:$G$15,MATCH(H391,'02 Cargo Classes'!$C$6:$C$15,0))</x:f>
        <x:v>0.85</x:v>
      </x:c>
      <x:c r="N391" s="21" t="n">
        <x:f>ROUNDUP(K391/(L391*M391),0)</x:f>
        <x:v>14</x:v>
      </x:c>
      <x:c r="O391" s="18" t="n">
        <x:f>N391*INDEX('02 Cargo Classes'!$F$6:$F$15,MATCH(H391,'02 Cargo Classes'!$C$6:$C$15,0))*INDEX('02 Cargo Classes'!$H$6:$H$15,MATCH(H391,'02 Cargo Classes'!$C$6:$C$15,0))</x:f>
        <x:v>448</x:v>
      </x:c>
      <x:c r="P391" s="11" t="n">
        <x:f>INDEX('02 Cargo Classes'!$I$6:$I$15,MATCH(H391,'02 Cargo Classes'!$C$6:$C$15,0))</x:f>
        <x:v>48</x:v>
      </x:c>
      <x:c r="Q391" s="11" t="str">
        <x:v>PKG-CM-HCG</x:v>
      </x:c>
      <x:c r="R391" s="11" t="str">
        <x:v>Profile allocation; item BOM open</x:v>
      </x:c>
      <x:c r="S391" s="26"/>
      <x:c r="T391" s="26"/>
    </x:row>
    <x:row r="392">
      <x:c r="C392" s="11" t="str">
        <x:v>CM-HCG-ROL-30</x:v>
      </x:c>
      <x:c r="D392" s="11" t="str">
        <x:v>CM-HCG</x:v>
      </x:c>
      <x:c r="E392" s="11" t="str">
        <x:v>Household collection group</x:v>
      </x:c>
      <x:c r="F392" s="11" t="str">
        <x:v>Civil Mobility and Continuity</x:v>
      </x:c>
      <x:c r="G392" s="11" t="str">
        <x:v>HOUSEHOLD</x:v>
      </x:c>
      <x:c r="H392" s="11" t="str">
        <x:v>ROL-30</x:v>
      </x:c>
      <x:c r="I392" s="18" t="n">
        <x:v>0.42</x:v>
      </x:c>
      <x:c r="J392" s="18" t="n">
        <x:f>INDEX('03 Formation Registry'!$J$6:$J$53,MATCH(D392,'03 Formation Registry'!$C$6:$C$53,0))</x:f>
        <x:v>3353.7</x:v>
      </x:c>
      <x:c r="K392" s="18" t="n">
        <x:f>I392*J392</x:f>
        <x:v>1408.5539999999999</x:v>
      </x:c>
      <x:c r="L392" s="18" t="n">
        <x:f>INDEX('02 Cargo Classes'!$E$6:$E$15,MATCH(H392,'02 Cargo Classes'!$C$6:$C$15,0))</x:f>
        <x:v>30</x:v>
      </x:c>
      <x:c r="M392" s="18" t="n">
        <x:f>INDEX('02 Cargo Classes'!$G$6:$G$15,MATCH(H392,'02 Cargo Classes'!$C$6:$C$15,0))</x:f>
        <x:v>0.8</x:v>
      </x:c>
      <x:c r="N392" s="21" t="n">
        <x:f>ROUNDUP(K392/(L392*M392),0)</x:f>
        <x:v>59</x:v>
      </x:c>
      <x:c r="O392" s="18" t="n">
        <x:f>N392*INDEX('02 Cargo Classes'!$F$6:$F$15,MATCH(H392,'02 Cargo Classes'!$C$6:$C$15,0))*INDEX('02 Cargo Classes'!$H$6:$H$15,MATCH(H392,'02 Cargo Classes'!$C$6:$C$15,0))</x:f>
        <x:v>3761.25</x:v>
      </x:c>
      <x:c r="P392" s="11" t="n">
        <x:f>INDEX('02 Cargo Classes'!$I$6:$I$15,MATCH(H392,'02 Cargo Classes'!$C$6:$C$15,0))</x:f>
        <x:v>48</x:v>
      </x:c>
      <x:c r="Q392" s="11" t="str">
        <x:v>PKG-CM-HCG</x:v>
      </x:c>
      <x:c r="R392" s="11" t="str">
        <x:v>Profile allocation; item BOM open</x:v>
      </x:c>
      <x:c r="S392" s="26"/>
      <x:c r="T392" s="26"/>
    </x:row>
    <x:row r="393">
      <x:c r="C393" s="11" t="str">
        <x:v>CM-HCG-LIN-18</x:v>
      </x:c>
      <x:c r="D393" s="11" t="str">
        <x:v>CM-HCG</x:v>
      </x:c>
      <x:c r="E393" s="11" t="str">
        <x:v>Household collection group</x:v>
      </x:c>
      <x:c r="F393" s="11" t="str">
        <x:v>Civil Mobility and Continuity</x:v>
      </x:c>
      <x:c r="G393" s="11" t="str">
        <x:v>HOUSEHOLD</x:v>
      </x:c>
      <x:c r="H393" s="11" t="str">
        <x:v>LIN-18</x:v>
      </x:c>
      <x:c r="I393" s="18" t="n">
        <x:v>0.04</x:v>
      </x:c>
      <x:c r="J393" s="18" t="n">
        <x:f>INDEX('03 Formation Registry'!$J$6:$J$53,MATCH(D393,'03 Formation Registry'!$C$6:$C$53,0))</x:f>
        <x:v>3353.7</x:v>
      </x:c>
      <x:c r="K393" s="18" t="n">
        <x:f>I393*J393</x:f>
        <x:v>134.148</x:v>
      </x:c>
      <x:c r="L393" s="18" t="n">
        <x:f>INDEX('02 Cargo Classes'!$E$6:$E$15,MATCH(H393,'02 Cargo Classes'!$C$6:$C$15,0))</x:f>
        <x:v>18</x:v>
      </x:c>
      <x:c r="M393" s="18" t="n">
        <x:f>INDEX('02 Cargo Classes'!$G$6:$G$15,MATCH(H393,'02 Cargo Classes'!$C$6:$C$15,0))</x:f>
        <x:v>0.8</x:v>
      </x:c>
      <x:c r="N393" s="21" t="n">
        <x:f>ROUNDUP(K393/(L393*M393),0)</x:f>
        <x:v>10</x:v>
      </x:c>
      <x:c r="O393" s="18" t="n">
        <x:f>N393*INDEX('02 Cargo Classes'!$F$6:$F$15,MATCH(H393,'02 Cargo Classes'!$C$6:$C$15,0))*INDEX('02 Cargo Classes'!$H$6:$H$15,MATCH(H393,'02 Cargo Classes'!$C$6:$C$15,0))</x:f>
        <x:v>440</x:v>
      </x:c>
      <x:c r="P393" s="11" t="n">
        <x:f>INDEX('02 Cargo Classes'!$I$6:$I$15,MATCH(H393,'02 Cargo Classes'!$C$6:$C$15,0))</x:f>
        <x:v>72</x:v>
      </x:c>
      <x:c r="Q393" s="11" t="str">
        <x:v>PKG-CM-HCG</x:v>
      </x:c>
      <x:c r="R393" s="11" t="str">
        <x:v>Profile allocation; item BOM open</x:v>
      </x:c>
      <x:c r="S393" s="26"/>
      <x:c r="T393" s="26"/>
    </x:row>
    <x:row r="394">
      <x:c r="C394" s="11" t="str">
        <x:v>CM-HCG-BLK-08</x:v>
      </x:c>
      <x:c r="D394" s="11" t="str">
        <x:v>CM-HCG</x:v>
      </x:c>
      <x:c r="E394" s="11" t="str">
        <x:v>Household collection group</x:v>
      </x:c>
      <x:c r="F394" s="11" t="str">
        <x:v>Civil Mobility and Continuity</x:v>
      </x:c>
      <x:c r="G394" s="11" t="str">
        <x:v>HOUSEHOLD</x:v>
      </x:c>
      <x:c r="H394" s="11" t="str">
        <x:v>BLK-08</x:v>
      </x:c>
      <x:c r="I394" s="18" t="n">
        <x:v>0.08</x:v>
      </x:c>
      <x:c r="J394" s="18" t="n">
        <x:f>INDEX('03 Formation Registry'!$J$6:$J$53,MATCH(D394,'03 Formation Registry'!$C$6:$C$53,0))</x:f>
        <x:v>3353.7</x:v>
      </x:c>
      <x:c r="K394" s="18" t="n">
        <x:f>I394*J394</x:f>
        <x:v>268.296</x:v>
      </x:c>
      <x:c r="L394" s="18" t="n">
        <x:f>INDEX('02 Cargo Classes'!$E$6:$E$15,MATCH(H394,'02 Cargo Classes'!$C$6:$C$15,0))</x:f>
        <x:v>8</x:v>
      </x:c>
      <x:c r="M394" s="18" t="n">
        <x:f>INDEX('02 Cargo Classes'!$G$6:$G$15,MATCH(H394,'02 Cargo Classes'!$C$6:$C$15,0))</x:f>
        <x:v>0.8</x:v>
      </x:c>
      <x:c r="N394" s="21" t="n">
        <x:f>ROUNDUP(K394/(L394*M394),0)</x:f>
        <x:v>42</x:v>
      </x:c>
      <x:c r="O394" s="18" t="n">
        <x:f>N394*INDEX('02 Cargo Classes'!$F$6:$F$15,MATCH(H394,'02 Cargo Classes'!$C$6:$C$15,0))*INDEX('02 Cargo Classes'!$H$6:$H$15,MATCH(H394,'02 Cargo Classes'!$C$6:$C$15,0))</x:f>
        <x:v>2142</x:v>
      </x:c>
      <x:c r="P394" s="11" t="n">
        <x:f>INDEX('02 Cargo Classes'!$I$6:$I$15,MATCH(H394,'02 Cargo Classes'!$C$6:$C$15,0))</x:f>
        <x:v>48</x:v>
      </x:c>
      <x:c r="Q394" s="11" t="str">
        <x:v>PKG-CM-HCG</x:v>
      </x:c>
      <x:c r="R394" s="11" t="str">
        <x:v>Profile allocation; item BOM open</x:v>
      </x:c>
      <x:c r="S394" s="26"/>
      <x:c r="T394" s="26"/>
    </x:row>
    <x:row r="395">
      <x:c r="C395" s="11" t="str">
        <x:v>CM-CTN-APL-45</x:v>
      </x:c>
      <x:c r="D395" s="11" t="str">
        <x:v>CM-CTN</x:v>
      </x:c>
      <x:c r="E395" s="11" t="str">
        <x:v>Continuity transfer-node group</x:v>
      </x:c>
      <x:c r="F395" s="11" t="str">
        <x:v>Civil Mobility and Continuity</x:v>
      </x:c>
      <x:c r="G395" s="11" t="str">
        <x:v>HOUSEHOLD</x:v>
      </x:c>
      <x:c r="H395" s="11" t="str">
        <x:v>APL-45</x:v>
      </x:c>
      <x:c r="I395" s="18" t="n">
        <x:v>0.08</x:v>
      </x:c>
      <x:c r="J395" s="18" t="n">
        <x:f>INDEX('03 Formation Registry'!$J$6:$J$53,MATCH(D395,'03 Formation Registry'!$C$6:$C$53,0))</x:f>
        <x:v>2369.325</x:v>
      </x:c>
      <x:c r="K395" s="18" t="n">
        <x:f>I395*J395</x:f>
        <x:v>189.546</x:v>
      </x:c>
      <x:c r="L395" s="18" t="n">
        <x:f>INDEX('02 Cargo Classes'!$E$6:$E$15,MATCH(H395,'02 Cargo Classes'!$C$6:$C$15,0))</x:f>
        <x:v>4.5</x:v>
      </x:c>
      <x:c r="M395" s="18" t="n">
        <x:f>INDEX('02 Cargo Classes'!$G$6:$G$15,MATCH(H395,'02 Cargo Classes'!$C$6:$C$15,0))</x:f>
        <x:v>0.85</x:v>
      </x:c>
      <x:c r="N395" s="21" t="n">
        <x:f>ROUNDUP(K395/(L395*M395),0)</x:f>
        <x:v>50</x:v>
      </x:c>
      <x:c r="O395" s="18" t="n">
        <x:f>N395*INDEX('02 Cargo Classes'!$F$6:$F$15,MATCH(H395,'02 Cargo Classes'!$C$6:$C$15,0))*INDEX('02 Cargo Classes'!$H$6:$H$15,MATCH(H395,'02 Cargo Classes'!$C$6:$C$15,0))</x:f>
        <x:v>375</x:v>
      </x:c>
      <x:c r="P395" s="11" t="n">
        <x:f>INDEX('02 Cargo Classes'!$I$6:$I$15,MATCH(H395,'02 Cargo Classes'!$C$6:$C$15,0))</x:f>
        <x:v>24</x:v>
      </x:c>
      <x:c r="Q395" s="11" t="str">
        <x:v>PKG-CM-CTN</x:v>
      </x:c>
      <x:c r="R395" s="11" t="str">
        <x:v>Profile allocation; item BOM open</x:v>
      </x:c>
      <x:c r="S395" s="26"/>
      <x:c r="T395" s="26"/>
    </x:row>
    <x:row r="396">
      <x:c r="C396" s="11" t="str">
        <x:v>CM-CTN-ISO-18</x:v>
      </x:c>
      <x:c r="D396" s="11" t="str">
        <x:v>CM-CTN</x:v>
      </x:c>
      <x:c r="E396" s="11" t="str">
        <x:v>Continuity transfer-node group</x:v>
      </x:c>
      <x:c r="F396" s="11" t="str">
        <x:v>Civil Mobility and Continuity</x:v>
      </x:c>
      <x:c r="G396" s="11" t="str">
        <x:v>HOUSEHOLD</x:v>
      </x:c>
      <x:c r="H396" s="11" t="str">
        <x:v>ISO-18</x:v>
      </x:c>
      <x:c r="I396" s="18" t="n">
        <x:v>0.16</x:v>
      </x:c>
      <x:c r="J396" s="18" t="n">
        <x:f>INDEX('03 Formation Registry'!$J$6:$J$53,MATCH(D396,'03 Formation Registry'!$C$6:$C$53,0))</x:f>
        <x:v>2369.325</x:v>
      </x:c>
      <x:c r="K396" s="18" t="n">
        <x:f>I396*J396</x:f>
        <x:v>379.092</x:v>
      </x:c>
      <x:c r="L396" s="18" t="n">
        <x:f>INDEX('02 Cargo Classes'!$E$6:$E$15,MATCH(H396,'02 Cargo Classes'!$C$6:$C$15,0))</x:f>
        <x:v>18</x:v>
      </x:c>
      <x:c r="M396" s="18" t="n">
        <x:f>INDEX('02 Cargo Classes'!$G$6:$G$15,MATCH(H396,'02 Cargo Classes'!$C$6:$C$15,0))</x:f>
        <x:v>0.85</x:v>
      </x:c>
      <x:c r="N396" s="21" t="n">
        <x:f>ROUNDUP(K396/(L396*M396),0)</x:f>
        <x:v>25</x:v>
      </x:c>
      <x:c r="O396" s="18" t="n">
        <x:f>N396*INDEX('02 Cargo Classes'!$F$6:$F$15,MATCH(H396,'02 Cargo Classes'!$C$6:$C$15,0))*INDEX('02 Cargo Classes'!$H$6:$H$15,MATCH(H396,'02 Cargo Classes'!$C$6:$C$15,0))</x:f>
        <x:v>660</x:v>
      </x:c>
      <x:c r="P396" s="11" t="n">
        <x:f>INDEX('02 Cargo Classes'!$I$6:$I$15,MATCH(H396,'02 Cargo Classes'!$C$6:$C$15,0))</x:f>
        <x:v>48</x:v>
      </x:c>
      <x:c r="Q396" s="11" t="str">
        <x:v>PKG-CM-CTN</x:v>
      </x:c>
      <x:c r="R396" s="11" t="str">
        <x:v>Profile allocation; item BOM open</x:v>
      </x:c>
      <x:c r="S396" s="26"/>
      <x:c r="T396" s="26"/>
    </x:row>
    <x:row r="397">
      <x:c r="C397" s="11" t="str">
        <x:v>CM-CTN-COL-12</x:v>
      </x:c>
      <x:c r="D397" s="11" t="str">
        <x:v>CM-CTN</x:v>
      </x:c>
      <x:c r="E397" s="11" t="str">
        <x:v>Continuity transfer-node group</x:v>
      </x:c>
      <x:c r="F397" s="11" t="str">
        <x:v>Civil Mobility and Continuity</x:v>
      </x:c>
      <x:c r="G397" s="11" t="str">
        <x:v>HOUSEHOLD</x:v>
      </x:c>
      <x:c r="H397" s="11" t="str">
        <x:v>COL-12</x:v>
      </x:c>
      <x:c r="I397" s="18" t="n">
        <x:v>0.04</x:v>
      </x:c>
      <x:c r="J397" s="18" t="n">
        <x:f>INDEX('03 Formation Registry'!$J$6:$J$53,MATCH(D397,'03 Formation Registry'!$C$6:$C$53,0))</x:f>
        <x:v>2369.325</x:v>
      </x:c>
      <x:c r="K397" s="18" t="n">
        <x:f>I397*J397</x:f>
        <x:v>94.773</x:v>
      </x:c>
      <x:c r="L397" s="18" t="n">
        <x:f>INDEX('02 Cargo Classes'!$E$6:$E$15,MATCH(H397,'02 Cargo Classes'!$C$6:$C$15,0))</x:f>
        <x:v>12</x:v>
      </x:c>
      <x:c r="M397" s="18" t="n">
        <x:f>INDEX('02 Cargo Classes'!$G$6:$G$15,MATCH(H397,'02 Cargo Classes'!$C$6:$C$15,0))</x:f>
        <x:v>0.8</x:v>
      </x:c>
      <x:c r="N397" s="21" t="n">
        <x:f>ROUNDUP(K397/(L397*M397),0)</x:f>
        <x:v>10</x:v>
      </x:c>
      <x:c r="O397" s="18" t="n">
        <x:f>N397*INDEX('02 Cargo Classes'!$F$6:$F$15,MATCH(H397,'02 Cargo Classes'!$C$6:$C$15,0))*INDEX('02 Cargo Classes'!$H$6:$H$15,MATCH(H397,'02 Cargo Classes'!$C$6:$C$15,0))</x:f>
        <x:v>264</x:v>
      </x:c>
      <x:c r="P397" s="11" t="n">
        <x:f>INDEX('02 Cargo Classes'!$I$6:$I$15,MATCH(H397,'02 Cargo Classes'!$C$6:$C$15,0))</x:f>
        <x:v>24</x:v>
      </x:c>
      <x:c r="Q397" s="11" t="str">
        <x:v>PKG-CM-CTN</x:v>
      </x:c>
      <x:c r="R397" s="11" t="str">
        <x:v>Profile allocation; item BOM open</x:v>
      </x:c>
      <x:c r="S397" s="26"/>
      <x:c r="T397" s="26"/>
    </x:row>
    <x:row r="398">
      <x:c r="C398" s="11" t="str">
        <x:v>CM-CTN-BAT-22</x:v>
      </x:c>
      <x:c r="D398" s="11" t="str">
        <x:v>CM-CTN</x:v>
      </x:c>
      <x:c r="E398" s="11" t="str">
        <x:v>Continuity transfer-node group</x:v>
      </x:c>
      <x:c r="F398" s="11" t="str">
        <x:v>Civil Mobility and Continuity</x:v>
      </x:c>
      <x:c r="G398" s="11" t="str">
        <x:v>HOUSEHOLD</x:v>
      </x:c>
      <x:c r="H398" s="11" t="str">
        <x:v>BAT-22</x:v>
      </x:c>
      <x:c r="I398" s="18" t="n">
        <x:v>0.06</x:v>
      </x:c>
      <x:c r="J398" s="18" t="n">
        <x:f>INDEX('03 Formation Registry'!$J$6:$J$53,MATCH(D398,'03 Formation Registry'!$C$6:$C$53,0))</x:f>
        <x:v>2369.325</x:v>
      </x:c>
      <x:c r="K398" s="18" t="n">
        <x:f>I398*J398</x:f>
        <x:v>142.15949999999998</x:v>
      </x:c>
      <x:c r="L398" s="18" t="n">
        <x:f>INDEX('02 Cargo Classes'!$E$6:$E$15,MATCH(H398,'02 Cargo Classes'!$C$6:$C$15,0))</x:f>
        <x:v>22</x:v>
      </x:c>
      <x:c r="M398" s="18" t="n">
        <x:f>INDEX('02 Cargo Classes'!$G$6:$G$15,MATCH(H398,'02 Cargo Classes'!$C$6:$C$15,0))</x:f>
        <x:v>0.8</x:v>
      </x:c>
      <x:c r="N398" s="21" t="n">
        <x:f>ROUNDUP(K398/(L398*M398),0)</x:f>
        <x:v>9</x:v>
      </x:c>
      <x:c r="O398" s="18" t="n">
        <x:f>N398*INDEX('02 Cargo Classes'!$F$6:$F$15,MATCH(H398,'02 Cargo Classes'!$C$6:$C$15,0))*INDEX('02 Cargo Classes'!$H$6:$H$15,MATCH(H398,'02 Cargo Classes'!$C$6:$C$15,0))</x:f>
        <x:v>237.60000000000002</x:v>
      </x:c>
      <x:c r="P398" s="11" t="n">
        <x:f>INDEX('02 Cargo Classes'!$I$6:$I$15,MATCH(H398,'02 Cargo Classes'!$C$6:$C$15,0))</x:f>
        <x:v>48</x:v>
      </x:c>
      <x:c r="Q398" s="11" t="str">
        <x:v>PKG-CM-CTN</x:v>
      </x:c>
      <x:c r="R398" s="11" t="str">
        <x:v>Profile allocation; item BOM open</x:v>
      </x:c>
      <x:c r="S398" s="26"/>
      <x:c r="T398" s="26"/>
    </x:row>
    <x:row r="399">
      <x:c r="C399" s="11" t="str">
        <x:v>CM-CTN-TNK-20</x:v>
      </x:c>
      <x:c r="D399" s="11" t="str">
        <x:v>CM-CTN</x:v>
      </x:c>
      <x:c r="E399" s="11" t="str">
        <x:v>Continuity transfer-node group</x:v>
      </x:c>
      <x:c r="F399" s="11" t="str">
        <x:v>Civil Mobility and Continuity</x:v>
      </x:c>
      <x:c r="G399" s="11" t="str">
        <x:v>HOUSEHOLD</x:v>
      </x:c>
      <x:c r="H399" s="11" t="str">
        <x:v>TNK-20</x:v>
      </x:c>
      <x:c r="I399" s="18" t="n">
        <x:v>0.04</x:v>
      </x:c>
      <x:c r="J399" s="18" t="n">
        <x:f>INDEX('03 Formation Registry'!$J$6:$J$53,MATCH(D399,'03 Formation Registry'!$C$6:$C$53,0))</x:f>
        <x:v>2369.325</x:v>
      </x:c>
      <x:c r="K399" s="18" t="n">
        <x:f>I399*J399</x:f>
        <x:v>94.773</x:v>
      </x:c>
      <x:c r="L399" s="18" t="n">
        <x:f>INDEX('02 Cargo Classes'!$E$6:$E$15,MATCH(H399,'02 Cargo Classes'!$C$6:$C$15,0))</x:f>
        <x:v>20</x:v>
      </x:c>
      <x:c r="M399" s="18" t="n">
        <x:f>INDEX('02 Cargo Classes'!$G$6:$G$15,MATCH(H399,'02 Cargo Classes'!$C$6:$C$15,0))</x:f>
        <x:v>0.85</x:v>
      </x:c>
      <x:c r="N399" s="21" t="n">
        <x:f>ROUNDUP(K399/(L399*M399),0)</x:f>
        <x:v>6</x:v>
      </x:c>
      <x:c r="O399" s="18" t="n">
        <x:f>N399*INDEX('02 Cargo Classes'!$F$6:$F$15,MATCH(H399,'02 Cargo Classes'!$C$6:$C$15,0))*INDEX('02 Cargo Classes'!$H$6:$H$15,MATCH(H399,'02 Cargo Classes'!$C$6:$C$15,0))</x:f>
        <x:v>127.5</x:v>
      </x:c>
      <x:c r="P399" s="11" t="n">
        <x:f>INDEX('02 Cargo Classes'!$I$6:$I$15,MATCH(H399,'02 Cargo Classes'!$C$6:$C$15,0))</x:f>
        <x:v>48</x:v>
      </x:c>
      <x:c r="Q399" s="11" t="str">
        <x:v>PKG-CM-CTN</x:v>
      </x:c>
      <x:c r="R399" s="11" t="str">
        <x:v>Profile allocation; item BOM open</x:v>
      </x:c>
      <x:c r="S399" s="26"/>
      <x:c r="T399" s="26"/>
    </x:row>
    <x:row r="400">
      <x:c r="C400" s="11" t="str">
        <x:v>CM-CTN-FLR-24</x:v>
      </x:c>
      <x:c r="D400" s="11" t="str">
        <x:v>CM-CTN</x:v>
      </x:c>
      <x:c r="E400" s="11" t="str">
        <x:v>Continuity transfer-node group</x:v>
      </x:c>
      <x:c r="F400" s="11" t="str">
        <x:v>Civil Mobility and Continuity</x:v>
      </x:c>
      <x:c r="G400" s="11" t="str">
        <x:v>HOUSEHOLD</x:v>
      </x:c>
      <x:c r="H400" s="11" t="str">
        <x:v>FLR-24</x:v>
      </x:c>
      <x:c r="I400" s="18" t="n">
        <x:v>0.08</x:v>
      </x:c>
      <x:c r="J400" s="18" t="n">
        <x:f>INDEX('03 Formation Registry'!$J$6:$J$53,MATCH(D400,'03 Formation Registry'!$C$6:$C$53,0))</x:f>
        <x:v>2369.325</x:v>
      </x:c>
      <x:c r="K400" s="18" t="n">
        <x:f>I400*J400</x:f>
        <x:v>189.546</x:v>
      </x:c>
      <x:c r="L400" s="18" t="n">
        <x:f>INDEX('02 Cargo Classes'!$E$6:$E$15,MATCH(H400,'02 Cargo Classes'!$C$6:$C$15,0))</x:f>
        <x:v>24</x:v>
      </x:c>
      <x:c r="M400" s="18" t="n">
        <x:f>INDEX('02 Cargo Classes'!$G$6:$G$15,MATCH(H400,'02 Cargo Classes'!$C$6:$C$15,0))</x:f>
        <x:v>0.85</x:v>
      </x:c>
      <x:c r="N400" s="21" t="n">
        <x:f>ROUNDUP(K400/(L400*M400),0)</x:f>
        <x:v>10</x:v>
      </x:c>
      <x:c r="O400" s="18" t="n">
        <x:f>N400*INDEX('02 Cargo Classes'!$F$6:$F$15,MATCH(H400,'02 Cargo Classes'!$C$6:$C$15,0))*INDEX('02 Cargo Classes'!$H$6:$H$15,MATCH(H400,'02 Cargo Classes'!$C$6:$C$15,0))</x:f>
        <x:v>320</x:v>
      </x:c>
      <x:c r="P400" s="11" t="n">
        <x:f>INDEX('02 Cargo Classes'!$I$6:$I$15,MATCH(H400,'02 Cargo Classes'!$C$6:$C$15,0))</x:f>
        <x:v>48</x:v>
      </x:c>
      <x:c r="Q400" s="11" t="str">
        <x:v>PKG-CM-CTN</x:v>
      </x:c>
      <x:c r="R400" s="11" t="str">
        <x:v>Profile allocation; item BOM open</x:v>
      </x:c>
      <x:c r="S400" s="26"/>
      <x:c r="T400" s="26"/>
    </x:row>
    <x:row r="401">
      <x:c r="C401" s="11" t="str">
        <x:v>CM-CTN-ROL-30</x:v>
      </x:c>
      <x:c r="D401" s="11" t="str">
        <x:v>CM-CTN</x:v>
      </x:c>
      <x:c r="E401" s="11" t="str">
        <x:v>Continuity transfer-node group</x:v>
      </x:c>
      <x:c r="F401" s="11" t="str">
        <x:v>Civil Mobility and Continuity</x:v>
      </x:c>
      <x:c r="G401" s="11" t="str">
        <x:v>HOUSEHOLD</x:v>
      </x:c>
      <x:c r="H401" s="11" t="str">
        <x:v>ROL-30</x:v>
      </x:c>
      <x:c r="I401" s="18" t="n">
        <x:v>0.42</x:v>
      </x:c>
      <x:c r="J401" s="18" t="n">
        <x:f>INDEX('03 Formation Registry'!$J$6:$J$53,MATCH(D401,'03 Formation Registry'!$C$6:$C$53,0))</x:f>
        <x:v>2369.325</x:v>
      </x:c>
      <x:c r="K401" s="18" t="n">
        <x:f>I401*J401</x:f>
        <x:v>995.1164999999999</x:v>
      </x:c>
      <x:c r="L401" s="18" t="n">
        <x:f>INDEX('02 Cargo Classes'!$E$6:$E$15,MATCH(H401,'02 Cargo Classes'!$C$6:$C$15,0))</x:f>
        <x:v>30</x:v>
      </x:c>
      <x:c r="M401" s="18" t="n">
        <x:f>INDEX('02 Cargo Classes'!$G$6:$G$15,MATCH(H401,'02 Cargo Classes'!$C$6:$C$15,0))</x:f>
        <x:v>0.8</x:v>
      </x:c>
      <x:c r="N401" s="21" t="n">
        <x:f>ROUNDUP(K401/(L401*M401),0)</x:f>
        <x:v>42</x:v>
      </x:c>
      <x:c r="O401" s="18" t="n">
        <x:f>N401*INDEX('02 Cargo Classes'!$F$6:$F$15,MATCH(H401,'02 Cargo Classes'!$C$6:$C$15,0))*INDEX('02 Cargo Classes'!$H$6:$H$15,MATCH(H401,'02 Cargo Classes'!$C$6:$C$15,0))</x:f>
        <x:v>2677.5</x:v>
      </x:c>
      <x:c r="P401" s="11" t="n">
        <x:f>INDEX('02 Cargo Classes'!$I$6:$I$15,MATCH(H401,'02 Cargo Classes'!$C$6:$C$15,0))</x:f>
        <x:v>48</x:v>
      </x:c>
      <x:c r="Q401" s="11" t="str">
        <x:v>PKG-CM-CTN</x:v>
      </x:c>
      <x:c r="R401" s="11" t="str">
        <x:v>Profile allocation; item BOM open</x:v>
      </x:c>
      <x:c r="S401" s="26"/>
      <x:c r="T401" s="26"/>
    </x:row>
    <x:row r="402">
      <x:c r="C402" s="11" t="str">
        <x:v>CM-CTN-LIN-18</x:v>
      </x:c>
      <x:c r="D402" s="11" t="str">
        <x:v>CM-CTN</x:v>
      </x:c>
      <x:c r="E402" s="11" t="str">
        <x:v>Continuity transfer-node group</x:v>
      </x:c>
      <x:c r="F402" s="11" t="str">
        <x:v>Civil Mobility and Continuity</x:v>
      </x:c>
      <x:c r="G402" s="11" t="str">
        <x:v>HOUSEHOLD</x:v>
      </x:c>
      <x:c r="H402" s="11" t="str">
        <x:v>LIN-18</x:v>
      </x:c>
      <x:c r="I402" s="18" t="n">
        <x:v>0.04</x:v>
      </x:c>
      <x:c r="J402" s="18" t="n">
        <x:f>INDEX('03 Formation Registry'!$J$6:$J$53,MATCH(D402,'03 Formation Registry'!$C$6:$C$53,0))</x:f>
        <x:v>2369.325</x:v>
      </x:c>
      <x:c r="K402" s="18" t="n">
        <x:f>I402*J402</x:f>
        <x:v>94.773</x:v>
      </x:c>
      <x:c r="L402" s="18" t="n">
        <x:f>INDEX('02 Cargo Classes'!$E$6:$E$15,MATCH(H402,'02 Cargo Classes'!$C$6:$C$15,0))</x:f>
        <x:v>18</x:v>
      </x:c>
      <x:c r="M402" s="18" t="n">
        <x:f>INDEX('02 Cargo Classes'!$G$6:$G$15,MATCH(H402,'02 Cargo Classes'!$C$6:$C$15,0))</x:f>
        <x:v>0.8</x:v>
      </x:c>
      <x:c r="N402" s="21" t="n">
        <x:f>ROUNDUP(K402/(L402*M402),0)</x:f>
        <x:v>7</x:v>
      </x:c>
      <x:c r="O402" s="18" t="n">
        <x:f>N402*INDEX('02 Cargo Classes'!$F$6:$F$15,MATCH(H402,'02 Cargo Classes'!$C$6:$C$15,0))*INDEX('02 Cargo Classes'!$H$6:$H$15,MATCH(H402,'02 Cargo Classes'!$C$6:$C$15,0))</x:f>
        <x:v>308</x:v>
      </x:c>
      <x:c r="P402" s="11" t="n">
        <x:f>INDEX('02 Cargo Classes'!$I$6:$I$15,MATCH(H402,'02 Cargo Classes'!$C$6:$C$15,0))</x:f>
        <x:v>72</x:v>
      </x:c>
      <x:c r="Q402" s="11" t="str">
        <x:v>PKG-CM-CTN</x:v>
      </x:c>
      <x:c r="R402" s="11" t="str">
        <x:v>Profile allocation; item BOM open</x:v>
      </x:c>
      <x:c r="S402" s="26"/>
      <x:c r="T402" s="26"/>
    </x:row>
    <x:row r="403">
      <x:c r="C403" s="11" t="str">
        <x:v>CM-CTN-BLK-08</x:v>
      </x:c>
      <x:c r="D403" s="11" t="str">
        <x:v>CM-CTN</x:v>
      </x:c>
      <x:c r="E403" s="11" t="str">
        <x:v>Continuity transfer-node group</x:v>
      </x:c>
      <x:c r="F403" s="11" t="str">
        <x:v>Civil Mobility and Continuity</x:v>
      </x:c>
      <x:c r="G403" s="11" t="str">
        <x:v>HOUSEHOLD</x:v>
      </x:c>
      <x:c r="H403" s="11" t="str">
        <x:v>BLK-08</x:v>
      </x:c>
      <x:c r="I403" s="18" t="n">
        <x:v>0.08</x:v>
      </x:c>
      <x:c r="J403" s="18" t="n">
        <x:f>INDEX('03 Formation Registry'!$J$6:$J$53,MATCH(D403,'03 Formation Registry'!$C$6:$C$53,0))</x:f>
        <x:v>2369.325</x:v>
      </x:c>
      <x:c r="K403" s="18" t="n">
        <x:f>I403*J403</x:f>
        <x:v>189.546</x:v>
      </x:c>
      <x:c r="L403" s="18" t="n">
        <x:f>INDEX('02 Cargo Classes'!$E$6:$E$15,MATCH(H403,'02 Cargo Classes'!$C$6:$C$15,0))</x:f>
        <x:v>8</x:v>
      </x:c>
      <x:c r="M403" s="18" t="n">
        <x:f>INDEX('02 Cargo Classes'!$G$6:$G$15,MATCH(H403,'02 Cargo Classes'!$C$6:$C$15,0))</x:f>
        <x:v>0.8</x:v>
      </x:c>
      <x:c r="N403" s="21" t="n">
        <x:f>ROUNDUP(K403/(L403*M403),0)</x:f>
        <x:v>30</x:v>
      </x:c>
      <x:c r="O403" s="18" t="n">
        <x:f>N403*INDEX('02 Cargo Classes'!$F$6:$F$15,MATCH(H403,'02 Cargo Classes'!$C$6:$C$15,0))*INDEX('02 Cargo Classes'!$H$6:$H$15,MATCH(H403,'02 Cargo Classes'!$C$6:$C$15,0))</x:f>
        <x:v>1530</x:v>
      </x:c>
      <x:c r="P403" s="11" t="n">
        <x:f>INDEX('02 Cargo Classes'!$I$6:$I$15,MATCH(H403,'02 Cargo Classes'!$C$6:$C$15,0))</x:f>
        <x:v>48</x:v>
      </x:c>
      <x:c r="Q403" s="11" t="str">
        <x:v>PKG-CM-CTN</x:v>
      </x:c>
      <x:c r="R403" s="11" t="str">
        <x:v>Profile allocation; item BOM open</x:v>
      </x:c>
      <x:c r="S403" s="26"/>
      <x:c r="T403" s="26"/>
    </x:row>
    <x:row r="404">
      <x:c r="C404" s="11" t="str">
        <x:v>CM-RMG-APL-45</x:v>
      </x:c>
      <x:c r="D404" s="11" t="str">
        <x:v>CM-RMG</x:v>
      </x:c>
      <x:c r="E404" s="11" t="str">
        <x:v>Civil road-mobility group</x:v>
      </x:c>
      <x:c r="F404" s="11" t="str">
        <x:v>Civil Mobility and Continuity</x:v>
      </x:c>
      <x:c r="G404" s="11" t="str">
        <x:v>MOBILITY</x:v>
      </x:c>
      <x:c r="H404" s="11" t="str">
        <x:v>APL-45</x:v>
      </x:c>
      <x:c r="I404" s="18" t="n">
        <x:v>0.04</x:v>
      </x:c>
      <x:c r="J404" s="18" t="n">
        <x:f>INDEX('03 Formation Registry'!$J$6:$J$53,MATCH(D404,'03 Formation Registry'!$C$6:$C$53,0))</x:f>
        <x:v>2625</x:v>
      </x:c>
      <x:c r="K404" s="18" t="n">
        <x:f>I404*J404</x:f>
        <x:v>105</x:v>
      </x:c>
      <x:c r="L404" s="18" t="n">
        <x:f>INDEX('02 Cargo Classes'!$E$6:$E$15,MATCH(H404,'02 Cargo Classes'!$C$6:$C$15,0))</x:f>
        <x:v>4.5</x:v>
      </x:c>
      <x:c r="M404" s="18" t="n">
        <x:f>INDEX('02 Cargo Classes'!$G$6:$G$15,MATCH(H404,'02 Cargo Classes'!$C$6:$C$15,0))</x:f>
        <x:v>0.85</x:v>
      </x:c>
      <x:c r="N404" s="21" t="n">
        <x:f>ROUNDUP(K404/(L404*M404),0)</x:f>
        <x:v>28</x:v>
      </x:c>
      <x:c r="O404" s="18" t="n">
        <x:f>N404*INDEX('02 Cargo Classes'!$F$6:$F$15,MATCH(H404,'02 Cargo Classes'!$C$6:$C$15,0))*INDEX('02 Cargo Classes'!$H$6:$H$15,MATCH(H404,'02 Cargo Classes'!$C$6:$C$15,0))</x:f>
        <x:v>210</x:v>
      </x:c>
      <x:c r="P404" s="11" t="n">
        <x:f>INDEX('02 Cargo Classes'!$I$6:$I$15,MATCH(H404,'02 Cargo Classes'!$C$6:$C$15,0))</x:f>
        <x:v>24</x:v>
      </x:c>
      <x:c r="Q404" s="11" t="str">
        <x:v>PKG-CM-RMG</x:v>
      </x:c>
      <x:c r="R404" s="11" t="str">
        <x:v>Profile allocation; item BOM open</x:v>
      </x:c>
      <x:c r="S404" s="26"/>
      <x:c r="T404" s="26"/>
    </x:row>
    <x:row r="405">
      <x:c r="C405" s="11" t="str">
        <x:v>CM-RMG-ISO-18</x:v>
      </x:c>
      <x:c r="D405" s="11" t="str">
        <x:v>CM-RMG</x:v>
      </x:c>
      <x:c r="E405" s="11" t="str">
        <x:v>Civil road-mobility group</x:v>
      </x:c>
      <x:c r="F405" s="11" t="str">
        <x:v>Civil Mobility and Continuity</x:v>
      </x:c>
      <x:c r="G405" s="11" t="str">
        <x:v>MOBILITY</x:v>
      </x:c>
      <x:c r="H405" s="11" t="str">
        <x:v>ISO-18</x:v>
      </x:c>
      <x:c r="I405" s="18" t="n">
        <x:v>0.1</x:v>
      </x:c>
      <x:c r="J405" s="18" t="n">
        <x:f>INDEX('03 Formation Registry'!$J$6:$J$53,MATCH(D405,'03 Formation Registry'!$C$6:$C$53,0))</x:f>
        <x:v>2625</x:v>
      </x:c>
      <x:c r="K405" s="18" t="n">
        <x:f>I405*J405</x:f>
        <x:v>262.5</x:v>
      </x:c>
      <x:c r="L405" s="18" t="n">
        <x:f>INDEX('02 Cargo Classes'!$E$6:$E$15,MATCH(H405,'02 Cargo Classes'!$C$6:$C$15,0))</x:f>
        <x:v>18</x:v>
      </x:c>
      <x:c r="M405" s="18" t="n">
        <x:f>INDEX('02 Cargo Classes'!$G$6:$G$15,MATCH(H405,'02 Cargo Classes'!$C$6:$C$15,0))</x:f>
        <x:v>0.85</x:v>
      </x:c>
      <x:c r="N405" s="21" t="n">
        <x:f>ROUNDUP(K405/(L405*M405),0)</x:f>
        <x:v>18</x:v>
      </x:c>
      <x:c r="O405" s="18" t="n">
        <x:f>N405*INDEX('02 Cargo Classes'!$F$6:$F$15,MATCH(H405,'02 Cargo Classes'!$C$6:$C$15,0))*INDEX('02 Cargo Classes'!$H$6:$H$15,MATCH(H405,'02 Cargo Classes'!$C$6:$C$15,0))</x:f>
        <x:v>475.20000000000005</x:v>
      </x:c>
      <x:c r="P405" s="11" t="n">
        <x:f>INDEX('02 Cargo Classes'!$I$6:$I$15,MATCH(H405,'02 Cargo Classes'!$C$6:$C$15,0))</x:f>
        <x:v>48</x:v>
      </x:c>
      <x:c r="Q405" s="11" t="str">
        <x:v>PKG-CM-RMG</x:v>
      </x:c>
      <x:c r="R405" s="11" t="str">
        <x:v>Profile allocation; item BOM open</x:v>
      </x:c>
      <x:c r="S405" s="26"/>
      <x:c r="T405" s="26"/>
    </x:row>
    <x:row r="406">
      <x:c r="C406" s="11" t="str">
        <x:v>CM-RMG-COL-12</x:v>
      </x:c>
      <x:c r="D406" s="11" t="str">
        <x:v>CM-RMG</x:v>
      </x:c>
      <x:c r="E406" s="11" t="str">
        <x:v>Civil road-mobility group</x:v>
      </x:c>
      <x:c r="F406" s="11" t="str">
        <x:v>Civil Mobility and Continuity</x:v>
      </x:c>
      <x:c r="G406" s="11" t="str">
        <x:v>MOBILITY</x:v>
      </x:c>
      <x:c r="H406" s="11" t="str">
        <x:v>COL-12</x:v>
      </x:c>
      <x:c r="I406" s="18" t="n">
        <x:v>0.04</x:v>
      </x:c>
      <x:c r="J406" s="18" t="n">
        <x:f>INDEX('03 Formation Registry'!$J$6:$J$53,MATCH(D406,'03 Formation Registry'!$C$6:$C$53,0))</x:f>
        <x:v>2625</x:v>
      </x:c>
      <x:c r="K406" s="18" t="n">
        <x:f>I406*J406</x:f>
        <x:v>105</x:v>
      </x:c>
      <x:c r="L406" s="18" t="n">
        <x:f>INDEX('02 Cargo Classes'!$E$6:$E$15,MATCH(H406,'02 Cargo Classes'!$C$6:$C$15,0))</x:f>
        <x:v>12</x:v>
      </x:c>
      <x:c r="M406" s="18" t="n">
        <x:f>INDEX('02 Cargo Classes'!$G$6:$G$15,MATCH(H406,'02 Cargo Classes'!$C$6:$C$15,0))</x:f>
        <x:v>0.8</x:v>
      </x:c>
      <x:c r="N406" s="21" t="n">
        <x:f>ROUNDUP(K406/(L406*M406),0)</x:f>
        <x:v>11</x:v>
      </x:c>
      <x:c r="O406" s="18" t="n">
        <x:f>N406*INDEX('02 Cargo Classes'!$F$6:$F$15,MATCH(H406,'02 Cargo Classes'!$C$6:$C$15,0))*INDEX('02 Cargo Classes'!$H$6:$H$15,MATCH(H406,'02 Cargo Classes'!$C$6:$C$15,0))</x:f>
        <x:v>290.40000000000003</x:v>
      </x:c>
      <x:c r="P406" s="11" t="n">
        <x:f>INDEX('02 Cargo Classes'!$I$6:$I$15,MATCH(H406,'02 Cargo Classes'!$C$6:$C$15,0))</x:f>
        <x:v>24</x:v>
      </x:c>
      <x:c r="Q406" s="11" t="str">
        <x:v>PKG-CM-RMG</x:v>
      </x:c>
      <x:c r="R406" s="11" t="str">
        <x:v>Profile allocation; item BOM open</x:v>
      </x:c>
      <x:c r="S406" s="26"/>
      <x:c r="T406" s="26"/>
    </x:row>
    <x:row r="407">
      <x:c r="C407" s="11" t="str">
        <x:v>CM-RMG-BAT-22</x:v>
      </x:c>
      <x:c r="D407" s="11" t="str">
        <x:v>CM-RMG</x:v>
      </x:c>
      <x:c r="E407" s="11" t="str">
        <x:v>Civil road-mobility group</x:v>
      </x:c>
      <x:c r="F407" s="11" t="str">
        <x:v>Civil Mobility and Continuity</x:v>
      </x:c>
      <x:c r="G407" s="11" t="str">
        <x:v>MOBILITY</x:v>
      </x:c>
      <x:c r="H407" s="11" t="str">
        <x:v>BAT-22</x:v>
      </x:c>
      <x:c r="I407" s="18" t="n">
        <x:v>0.05</x:v>
      </x:c>
      <x:c r="J407" s="18" t="n">
        <x:f>INDEX('03 Formation Registry'!$J$6:$J$53,MATCH(D407,'03 Formation Registry'!$C$6:$C$53,0))</x:f>
        <x:v>2625</x:v>
      </x:c>
      <x:c r="K407" s="18" t="n">
        <x:f>I407*J407</x:f>
        <x:v>131.25</x:v>
      </x:c>
      <x:c r="L407" s="18" t="n">
        <x:f>INDEX('02 Cargo Classes'!$E$6:$E$15,MATCH(H407,'02 Cargo Classes'!$C$6:$C$15,0))</x:f>
        <x:v>22</x:v>
      </x:c>
      <x:c r="M407" s="18" t="n">
        <x:f>INDEX('02 Cargo Classes'!$G$6:$G$15,MATCH(H407,'02 Cargo Classes'!$C$6:$C$15,0))</x:f>
        <x:v>0.8</x:v>
      </x:c>
      <x:c r="N407" s="21" t="n">
        <x:f>ROUNDUP(K407/(L407*M407),0)</x:f>
        <x:v>8</x:v>
      </x:c>
      <x:c r="O407" s="18" t="n">
        <x:f>N407*INDEX('02 Cargo Classes'!$F$6:$F$15,MATCH(H407,'02 Cargo Classes'!$C$6:$C$15,0))*INDEX('02 Cargo Classes'!$H$6:$H$15,MATCH(H407,'02 Cargo Classes'!$C$6:$C$15,0))</x:f>
        <x:v>211.20000000000002</x:v>
      </x:c>
      <x:c r="P407" s="11" t="n">
        <x:f>INDEX('02 Cargo Classes'!$I$6:$I$15,MATCH(H407,'02 Cargo Classes'!$C$6:$C$15,0))</x:f>
        <x:v>48</x:v>
      </x:c>
      <x:c r="Q407" s="11" t="str">
        <x:v>PKG-CM-RMG</x:v>
      </x:c>
      <x:c r="R407" s="11" t="str">
        <x:v>Profile allocation; item BOM open</x:v>
      </x:c>
      <x:c r="S407" s="26"/>
      <x:c r="T407" s="26"/>
    </x:row>
    <x:row r="408">
      <x:c r="C408" s="11" t="str">
        <x:v>CM-RMG-TNK-20</x:v>
      </x:c>
      <x:c r="D408" s="11" t="str">
        <x:v>CM-RMG</x:v>
      </x:c>
      <x:c r="E408" s="11" t="str">
        <x:v>Civil road-mobility group</x:v>
      </x:c>
      <x:c r="F408" s="11" t="str">
        <x:v>Civil Mobility and Continuity</x:v>
      </x:c>
      <x:c r="G408" s="11" t="str">
        <x:v>MOBILITY</x:v>
      </x:c>
      <x:c r="H408" s="11" t="str">
        <x:v>TNK-20</x:v>
      </x:c>
      <x:c r="I408" s="18" t="n">
        <x:v>0.05</x:v>
      </x:c>
      <x:c r="J408" s="18" t="n">
        <x:f>INDEX('03 Formation Registry'!$J$6:$J$53,MATCH(D408,'03 Formation Registry'!$C$6:$C$53,0))</x:f>
        <x:v>2625</x:v>
      </x:c>
      <x:c r="K408" s="18" t="n">
        <x:f>I408*J408</x:f>
        <x:v>131.25</x:v>
      </x:c>
      <x:c r="L408" s="18" t="n">
        <x:f>INDEX('02 Cargo Classes'!$E$6:$E$15,MATCH(H408,'02 Cargo Classes'!$C$6:$C$15,0))</x:f>
        <x:v>20</x:v>
      </x:c>
      <x:c r="M408" s="18" t="n">
        <x:f>INDEX('02 Cargo Classes'!$G$6:$G$15,MATCH(H408,'02 Cargo Classes'!$C$6:$C$15,0))</x:f>
        <x:v>0.85</x:v>
      </x:c>
      <x:c r="N408" s="21" t="n">
        <x:f>ROUNDUP(K408/(L408*M408),0)</x:f>
        <x:v>8</x:v>
      </x:c>
      <x:c r="O408" s="18" t="n">
        <x:f>N408*INDEX('02 Cargo Classes'!$F$6:$F$15,MATCH(H408,'02 Cargo Classes'!$C$6:$C$15,0))*INDEX('02 Cargo Classes'!$H$6:$H$15,MATCH(H408,'02 Cargo Classes'!$C$6:$C$15,0))</x:f>
        <x:v>170</x:v>
      </x:c>
      <x:c r="P408" s="11" t="n">
        <x:f>INDEX('02 Cargo Classes'!$I$6:$I$15,MATCH(H408,'02 Cargo Classes'!$C$6:$C$15,0))</x:f>
        <x:v>48</x:v>
      </x:c>
      <x:c r="Q408" s="11" t="str">
        <x:v>PKG-CM-RMG</x:v>
      </x:c>
      <x:c r="R408" s="11" t="str">
        <x:v>Profile allocation; item BOM open</x:v>
      </x:c>
      <x:c r="S408" s="26"/>
      <x:c r="T408" s="26"/>
    </x:row>
    <x:row r="409">
      <x:c r="C409" s="11" t="str">
        <x:v>CM-RMG-FLR-24</x:v>
      </x:c>
      <x:c r="D409" s="11" t="str">
        <x:v>CM-RMG</x:v>
      </x:c>
      <x:c r="E409" s="11" t="str">
        <x:v>Civil road-mobility group</x:v>
      </x:c>
      <x:c r="F409" s="11" t="str">
        <x:v>Civil Mobility and Continuity</x:v>
      </x:c>
      <x:c r="G409" s="11" t="str">
        <x:v>MOBILITY</x:v>
      </x:c>
      <x:c r="H409" s="11" t="str">
        <x:v>FLR-24</x:v>
      </x:c>
      <x:c r="I409" s="18" t="n">
        <x:v>0.08</x:v>
      </x:c>
      <x:c r="J409" s="18" t="n">
        <x:f>INDEX('03 Formation Registry'!$J$6:$J$53,MATCH(D409,'03 Formation Registry'!$C$6:$C$53,0))</x:f>
        <x:v>2625</x:v>
      </x:c>
      <x:c r="K409" s="18" t="n">
        <x:f>I409*J409</x:f>
        <x:v>210</x:v>
      </x:c>
      <x:c r="L409" s="18" t="n">
        <x:f>INDEX('02 Cargo Classes'!$E$6:$E$15,MATCH(H409,'02 Cargo Classes'!$C$6:$C$15,0))</x:f>
        <x:v>24</x:v>
      </x:c>
      <x:c r="M409" s="18" t="n">
        <x:f>INDEX('02 Cargo Classes'!$G$6:$G$15,MATCH(H409,'02 Cargo Classes'!$C$6:$C$15,0))</x:f>
        <x:v>0.85</x:v>
      </x:c>
      <x:c r="N409" s="21" t="n">
        <x:f>ROUNDUP(K409/(L409*M409),0)</x:f>
        <x:v>11</x:v>
      </x:c>
      <x:c r="O409" s="18" t="n">
        <x:f>N409*INDEX('02 Cargo Classes'!$F$6:$F$15,MATCH(H409,'02 Cargo Classes'!$C$6:$C$15,0))*INDEX('02 Cargo Classes'!$H$6:$H$15,MATCH(H409,'02 Cargo Classes'!$C$6:$C$15,0))</x:f>
        <x:v>352</x:v>
      </x:c>
      <x:c r="P409" s="11" t="n">
        <x:f>INDEX('02 Cargo Classes'!$I$6:$I$15,MATCH(H409,'02 Cargo Classes'!$C$6:$C$15,0))</x:f>
        <x:v>48</x:v>
      </x:c>
      <x:c r="Q409" s="11" t="str">
        <x:v>PKG-CM-RMG</x:v>
      </x:c>
      <x:c r="R409" s="11" t="str">
        <x:v>Profile allocation; item BOM open</x:v>
      </x:c>
      <x:c r="S409" s="26"/>
      <x:c r="T409" s="26"/>
    </x:row>
    <x:row r="410">
      <x:c r="C410" s="11" t="str">
        <x:v>CM-RMG-ROL-30</x:v>
      </x:c>
      <x:c r="D410" s="11" t="str">
        <x:v>CM-RMG</x:v>
      </x:c>
      <x:c r="E410" s="11" t="str">
        <x:v>Civil road-mobility group</x:v>
      </x:c>
      <x:c r="F410" s="11" t="str">
        <x:v>Civil Mobility and Continuity</x:v>
      </x:c>
      <x:c r="G410" s="11" t="str">
        <x:v>MOBILITY</x:v>
      </x:c>
      <x:c r="H410" s="11" t="str">
        <x:v>ROL-30</x:v>
      </x:c>
      <x:c r="I410" s="18" t="n">
        <x:v>0.36</x:v>
      </x:c>
      <x:c r="J410" s="18" t="n">
        <x:f>INDEX('03 Formation Registry'!$J$6:$J$53,MATCH(D410,'03 Formation Registry'!$C$6:$C$53,0))</x:f>
        <x:v>2625</x:v>
      </x:c>
      <x:c r="K410" s="18" t="n">
        <x:f>I410*J410</x:f>
        <x:v>945</x:v>
      </x:c>
      <x:c r="L410" s="18" t="n">
        <x:f>INDEX('02 Cargo Classes'!$E$6:$E$15,MATCH(H410,'02 Cargo Classes'!$C$6:$C$15,0))</x:f>
        <x:v>30</x:v>
      </x:c>
      <x:c r="M410" s="18" t="n">
        <x:f>INDEX('02 Cargo Classes'!$G$6:$G$15,MATCH(H410,'02 Cargo Classes'!$C$6:$C$15,0))</x:f>
        <x:v>0.8</x:v>
      </x:c>
      <x:c r="N410" s="21" t="n">
        <x:f>ROUNDUP(K410/(L410*M410),0)</x:f>
        <x:v>40</x:v>
      </x:c>
      <x:c r="O410" s="18" t="n">
        <x:f>N410*INDEX('02 Cargo Classes'!$F$6:$F$15,MATCH(H410,'02 Cargo Classes'!$C$6:$C$15,0))*INDEX('02 Cargo Classes'!$H$6:$H$15,MATCH(H410,'02 Cargo Classes'!$C$6:$C$15,0))</x:f>
        <x:v>2550</x:v>
      </x:c>
      <x:c r="P410" s="11" t="n">
        <x:f>INDEX('02 Cargo Classes'!$I$6:$I$15,MATCH(H410,'02 Cargo Classes'!$C$6:$C$15,0))</x:f>
        <x:v>48</x:v>
      </x:c>
      <x:c r="Q410" s="11" t="str">
        <x:v>PKG-CM-RMG</x:v>
      </x:c>
      <x:c r="R410" s="11" t="str">
        <x:v>Profile allocation; item BOM open</x:v>
      </x:c>
      <x:c r="S410" s="26"/>
      <x:c r="T410" s="26"/>
    </x:row>
    <x:row r="411">
      <x:c r="C411" s="11" t="str">
        <x:v>CM-RMG-LIN-18</x:v>
      </x:c>
      <x:c r="D411" s="11" t="str">
        <x:v>CM-RMG</x:v>
      </x:c>
      <x:c r="E411" s="11" t="str">
        <x:v>Civil road-mobility group</x:v>
      </x:c>
      <x:c r="F411" s="11" t="str">
        <x:v>Civil Mobility and Continuity</x:v>
      </x:c>
      <x:c r="G411" s="11" t="str">
        <x:v>MOBILITY</x:v>
      </x:c>
      <x:c r="H411" s="11" t="str">
        <x:v>LIN-18</x:v>
      </x:c>
      <x:c r="I411" s="18" t="n">
        <x:v>0.04</x:v>
      </x:c>
      <x:c r="J411" s="18" t="n">
        <x:f>INDEX('03 Formation Registry'!$J$6:$J$53,MATCH(D411,'03 Formation Registry'!$C$6:$C$53,0))</x:f>
        <x:v>2625</x:v>
      </x:c>
      <x:c r="K411" s="18" t="n">
        <x:f>I411*J411</x:f>
        <x:v>105</x:v>
      </x:c>
      <x:c r="L411" s="18" t="n">
        <x:f>INDEX('02 Cargo Classes'!$E$6:$E$15,MATCH(H411,'02 Cargo Classes'!$C$6:$C$15,0))</x:f>
        <x:v>18</x:v>
      </x:c>
      <x:c r="M411" s="18" t="n">
        <x:f>INDEX('02 Cargo Classes'!$G$6:$G$15,MATCH(H411,'02 Cargo Classes'!$C$6:$C$15,0))</x:f>
        <x:v>0.8</x:v>
      </x:c>
      <x:c r="N411" s="21" t="n">
        <x:f>ROUNDUP(K411/(L411*M411),0)</x:f>
        <x:v>8</x:v>
      </x:c>
      <x:c r="O411" s="18" t="n">
        <x:f>N411*INDEX('02 Cargo Classes'!$F$6:$F$15,MATCH(H411,'02 Cargo Classes'!$C$6:$C$15,0))*INDEX('02 Cargo Classes'!$H$6:$H$15,MATCH(H411,'02 Cargo Classes'!$C$6:$C$15,0))</x:f>
        <x:v>352</x:v>
      </x:c>
      <x:c r="P411" s="11" t="n">
        <x:f>INDEX('02 Cargo Classes'!$I$6:$I$15,MATCH(H411,'02 Cargo Classes'!$C$6:$C$15,0))</x:f>
        <x:v>72</x:v>
      </x:c>
      <x:c r="Q411" s="11" t="str">
        <x:v>PKG-CM-RMG</x:v>
      </x:c>
      <x:c r="R411" s="11" t="str">
        <x:v>Profile allocation; item BOM open</x:v>
      </x:c>
      <x:c r="S411" s="26"/>
      <x:c r="T411" s="26"/>
    </x:row>
    <x:row r="412">
      <x:c r="C412" s="11" t="str">
        <x:v>CM-RMG-BLK-08</x:v>
      </x:c>
      <x:c r="D412" s="11" t="str">
        <x:v>CM-RMG</x:v>
      </x:c>
      <x:c r="E412" s="11" t="str">
        <x:v>Civil road-mobility group</x:v>
      </x:c>
      <x:c r="F412" s="11" t="str">
        <x:v>Civil Mobility and Continuity</x:v>
      </x:c>
      <x:c r="G412" s="11" t="str">
        <x:v>MOBILITY</x:v>
      </x:c>
      <x:c r="H412" s="11" t="str">
        <x:v>BLK-08</x:v>
      </x:c>
      <x:c r="I412" s="18" t="n">
        <x:v>0.06</x:v>
      </x:c>
      <x:c r="J412" s="18" t="n">
        <x:f>INDEX('03 Formation Registry'!$J$6:$J$53,MATCH(D412,'03 Formation Registry'!$C$6:$C$53,0))</x:f>
        <x:v>2625</x:v>
      </x:c>
      <x:c r="K412" s="18" t="n">
        <x:f>I412*J412</x:f>
        <x:v>157.5</x:v>
      </x:c>
      <x:c r="L412" s="18" t="n">
        <x:f>INDEX('02 Cargo Classes'!$E$6:$E$15,MATCH(H412,'02 Cargo Classes'!$C$6:$C$15,0))</x:f>
        <x:v>8</x:v>
      </x:c>
      <x:c r="M412" s="18" t="n">
        <x:f>INDEX('02 Cargo Classes'!$G$6:$G$15,MATCH(H412,'02 Cargo Classes'!$C$6:$C$15,0))</x:f>
        <x:v>0.8</x:v>
      </x:c>
      <x:c r="N412" s="21" t="n">
        <x:f>ROUNDUP(K412/(L412*M412),0)</x:f>
        <x:v>25</x:v>
      </x:c>
      <x:c r="O412" s="18" t="n">
        <x:f>N412*INDEX('02 Cargo Classes'!$F$6:$F$15,MATCH(H412,'02 Cargo Classes'!$C$6:$C$15,0))*INDEX('02 Cargo Classes'!$H$6:$H$15,MATCH(H412,'02 Cargo Classes'!$C$6:$C$15,0))</x:f>
        <x:v>1275</x:v>
      </x:c>
      <x:c r="P412" s="11" t="n">
        <x:f>INDEX('02 Cargo Classes'!$I$6:$I$15,MATCH(H412,'02 Cargo Classes'!$C$6:$C$15,0))</x:f>
        <x:v>48</x:v>
      </x:c>
      <x:c r="Q412" s="11" t="str">
        <x:v>PKG-CM-RMG</x:v>
      </x:c>
      <x:c r="R412" s="11" t="str">
        <x:v>Profile allocation; item BOM open</x:v>
      </x:c>
      <x:c r="S412" s="26"/>
      <x:c r="T412" s="26"/>
    </x:row>
    <x:row r="413">
      <x:c r="C413" s="11" t="str">
        <x:v>CM-RMG-OOG-80</x:v>
      </x:c>
      <x:c r="D413" s="11" t="str">
        <x:v>CM-RMG</x:v>
      </x:c>
      <x:c r="E413" s="11" t="str">
        <x:v>Civil road-mobility group</x:v>
      </x:c>
      <x:c r="F413" s="11" t="str">
        <x:v>Civil Mobility and Continuity</x:v>
      </x:c>
      <x:c r="G413" s="11" t="str">
        <x:v>MOBILITY</x:v>
      </x:c>
      <x:c r="H413" s="11" t="str">
        <x:v>OOG-80</x:v>
      </x:c>
      <x:c r="I413" s="18" t="n">
        <x:v>0.18</x:v>
      </x:c>
      <x:c r="J413" s="18" t="n">
        <x:f>INDEX('03 Formation Registry'!$J$6:$J$53,MATCH(D413,'03 Formation Registry'!$C$6:$C$53,0))</x:f>
        <x:v>2625</x:v>
      </x:c>
      <x:c r="K413" s="18" t="n">
        <x:f>I413*J413</x:f>
        <x:v>472.5</x:v>
      </x:c>
      <x:c r="L413" s="18" t="n">
        <x:f>INDEX('02 Cargo Classes'!$E$6:$E$15,MATCH(H413,'02 Cargo Classes'!$C$6:$C$15,0))</x:f>
        <x:v>80</x:v>
      </x:c>
      <x:c r="M413" s="18" t="n">
        <x:f>INDEX('02 Cargo Classes'!$G$6:$G$15,MATCH(H413,'02 Cargo Classes'!$C$6:$C$15,0))</x:f>
        <x:v>0.75</x:v>
      </x:c>
      <x:c r="N413" s="21" t="n">
        <x:f>ROUNDUP(K413/(L413*M413),0)</x:f>
        <x:v>8</x:v>
      </x:c>
      <x:c r="O413" s="18" t="n">
        <x:f>N413*INDEX('02 Cargo Classes'!$F$6:$F$15,MATCH(H413,'02 Cargo Classes'!$C$6:$C$15,0))*INDEX('02 Cargo Classes'!$H$6:$H$15,MATCH(H413,'02 Cargo Classes'!$C$6:$C$15,0))</x:f>
        <x:v>1408</x:v>
      </x:c>
      <x:c r="P413" s="11" t="n">
        <x:f>INDEX('02 Cargo Classes'!$I$6:$I$15,MATCH(H413,'02 Cargo Classes'!$C$6:$C$15,0))</x:f>
        <x:v>72</x:v>
      </x:c>
      <x:c r="Q413" s="11" t="str">
        <x:v>PKG-CM-RMG</x:v>
      </x:c>
      <x:c r="R413" s="11" t="str">
        <x:v>Profile allocation; item BOM open</x:v>
      </x:c>
      <x:c r="S413" s="26"/>
      <x:c r="T413" s="26"/>
    </x:row>
    <x:row r="414">
      <x:c r="C414" s="11" t="str">
        <x:v>CM-RLG-APL-45</x:v>
      </x:c>
      <x:c r="D414" s="11" t="str">
        <x:v>CM-RLG</x:v>
      </x:c>
      <x:c r="E414" s="11" t="str">
        <x:v>Civil rail-mobility group</x:v>
      </x:c>
      <x:c r="F414" s="11" t="str">
        <x:v>Civil Mobility and Continuity</x:v>
      </x:c>
      <x:c r="G414" s="11" t="str">
        <x:v>MOBILITY</x:v>
      </x:c>
      <x:c r="H414" s="11" t="str">
        <x:v>APL-45</x:v>
      </x:c>
      <x:c r="I414" s="18" t="n">
        <x:v>0.04</x:v>
      </x:c>
      <x:c r="J414" s="18" t="n">
        <x:f>INDEX('03 Formation Registry'!$J$6:$J$53,MATCH(D414,'03 Formation Registry'!$C$6:$C$53,0))</x:f>
        <x:v>3600</x:v>
      </x:c>
      <x:c r="K414" s="18" t="n">
        <x:f>I414*J414</x:f>
        <x:v>144</x:v>
      </x:c>
      <x:c r="L414" s="18" t="n">
        <x:f>INDEX('02 Cargo Classes'!$E$6:$E$15,MATCH(H414,'02 Cargo Classes'!$C$6:$C$15,0))</x:f>
        <x:v>4.5</x:v>
      </x:c>
      <x:c r="M414" s="18" t="n">
        <x:f>INDEX('02 Cargo Classes'!$G$6:$G$15,MATCH(H414,'02 Cargo Classes'!$C$6:$C$15,0))</x:f>
        <x:v>0.85</x:v>
      </x:c>
      <x:c r="N414" s="21" t="n">
        <x:f>ROUNDUP(K414/(L414*M414),0)</x:f>
        <x:v>38</x:v>
      </x:c>
      <x:c r="O414" s="18" t="n">
        <x:f>N414*INDEX('02 Cargo Classes'!$F$6:$F$15,MATCH(H414,'02 Cargo Classes'!$C$6:$C$15,0))*INDEX('02 Cargo Classes'!$H$6:$H$15,MATCH(H414,'02 Cargo Classes'!$C$6:$C$15,0))</x:f>
        <x:v>285</x:v>
      </x:c>
      <x:c r="P414" s="11" t="n">
        <x:f>INDEX('02 Cargo Classes'!$I$6:$I$15,MATCH(H414,'02 Cargo Classes'!$C$6:$C$15,0))</x:f>
        <x:v>24</x:v>
      </x:c>
      <x:c r="Q414" s="11" t="str">
        <x:v>PKG-CM-RLG</x:v>
      </x:c>
      <x:c r="R414" s="11" t="str">
        <x:v>Profile allocation; item BOM open</x:v>
      </x:c>
      <x:c r="S414" s="26"/>
      <x:c r="T414" s="26"/>
    </x:row>
    <x:row r="415">
      <x:c r="C415" s="11" t="str">
        <x:v>CM-RLG-ISO-18</x:v>
      </x:c>
      <x:c r="D415" s="11" t="str">
        <x:v>CM-RLG</x:v>
      </x:c>
      <x:c r="E415" s="11" t="str">
        <x:v>Civil rail-mobility group</x:v>
      </x:c>
      <x:c r="F415" s="11" t="str">
        <x:v>Civil Mobility and Continuity</x:v>
      </x:c>
      <x:c r="G415" s="11" t="str">
        <x:v>MOBILITY</x:v>
      </x:c>
      <x:c r="H415" s="11" t="str">
        <x:v>ISO-18</x:v>
      </x:c>
      <x:c r="I415" s="18" t="n">
        <x:v>0.1</x:v>
      </x:c>
      <x:c r="J415" s="18" t="n">
        <x:f>INDEX('03 Formation Registry'!$J$6:$J$53,MATCH(D415,'03 Formation Registry'!$C$6:$C$53,0))</x:f>
        <x:v>3600</x:v>
      </x:c>
      <x:c r="K415" s="18" t="n">
        <x:f>I415*J415</x:f>
        <x:v>360</x:v>
      </x:c>
      <x:c r="L415" s="18" t="n">
        <x:f>INDEX('02 Cargo Classes'!$E$6:$E$15,MATCH(H415,'02 Cargo Classes'!$C$6:$C$15,0))</x:f>
        <x:v>18</x:v>
      </x:c>
      <x:c r="M415" s="18" t="n">
        <x:f>INDEX('02 Cargo Classes'!$G$6:$G$15,MATCH(H415,'02 Cargo Classes'!$C$6:$C$15,0))</x:f>
        <x:v>0.85</x:v>
      </x:c>
      <x:c r="N415" s="21" t="n">
        <x:f>ROUNDUP(K415/(L415*M415),0)</x:f>
        <x:v>24</x:v>
      </x:c>
      <x:c r="O415" s="18" t="n">
        <x:f>N415*INDEX('02 Cargo Classes'!$F$6:$F$15,MATCH(H415,'02 Cargo Classes'!$C$6:$C$15,0))*INDEX('02 Cargo Classes'!$H$6:$H$15,MATCH(H415,'02 Cargo Classes'!$C$6:$C$15,0))</x:f>
        <x:v>633.6</x:v>
      </x:c>
      <x:c r="P415" s="11" t="n">
        <x:f>INDEX('02 Cargo Classes'!$I$6:$I$15,MATCH(H415,'02 Cargo Classes'!$C$6:$C$15,0))</x:f>
        <x:v>48</x:v>
      </x:c>
      <x:c r="Q415" s="11" t="str">
        <x:v>PKG-CM-RLG</x:v>
      </x:c>
      <x:c r="R415" s="11" t="str">
        <x:v>Profile allocation; item BOM open</x:v>
      </x:c>
      <x:c r="S415" s="26"/>
      <x:c r="T415" s="26"/>
    </x:row>
    <x:row r="416">
      <x:c r="C416" s="11" t="str">
        <x:v>CM-RLG-COL-12</x:v>
      </x:c>
      <x:c r="D416" s="11" t="str">
        <x:v>CM-RLG</x:v>
      </x:c>
      <x:c r="E416" s="11" t="str">
        <x:v>Civil rail-mobility group</x:v>
      </x:c>
      <x:c r="F416" s="11" t="str">
        <x:v>Civil Mobility and Continuity</x:v>
      </x:c>
      <x:c r="G416" s="11" t="str">
        <x:v>MOBILITY</x:v>
      </x:c>
      <x:c r="H416" s="11" t="str">
        <x:v>COL-12</x:v>
      </x:c>
      <x:c r="I416" s="18" t="n">
        <x:v>0.04</x:v>
      </x:c>
      <x:c r="J416" s="18" t="n">
        <x:f>INDEX('03 Formation Registry'!$J$6:$J$53,MATCH(D416,'03 Formation Registry'!$C$6:$C$53,0))</x:f>
        <x:v>3600</x:v>
      </x:c>
      <x:c r="K416" s="18" t="n">
        <x:f>I416*J416</x:f>
        <x:v>144</x:v>
      </x:c>
      <x:c r="L416" s="18" t="n">
        <x:f>INDEX('02 Cargo Classes'!$E$6:$E$15,MATCH(H416,'02 Cargo Classes'!$C$6:$C$15,0))</x:f>
        <x:v>12</x:v>
      </x:c>
      <x:c r="M416" s="18" t="n">
        <x:f>INDEX('02 Cargo Classes'!$G$6:$G$15,MATCH(H416,'02 Cargo Classes'!$C$6:$C$15,0))</x:f>
        <x:v>0.8</x:v>
      </x:c>
      <x:c r="N416" s="21" t="n">
        <x:f>ROUNDUP(K416/(L416*M416),0)</x:f>
        <x:v>15</x:v>
      </x:c>
      <x:c r="O416" s="18" t="n">
        <x:f>N416*INDEX('02 Cargo Classes'!$F$6:$F$15,MATCH(H416,'02 Cargo Classes'!$C$6:$C$15,0))*INDEX('02 Cargo Classes'!$H$6:$H$15,MATCH(H416,'02 Cargo Classes'!$C$6:$C$15,0))</x:f>
        <x:v>396</x:v>
      </x:c>
      <x:c r="P416" s="11" t="n">
        <x:f>INDEX('02 Cargo Classes'!$I$6:$I$15,MATCH(H416,'02 Cargo Classes'!$C$6:$C$15,0))</x:f>
        <x:v>24</x:v>
      </x:c>
      <x:c r="Q416" s="11" t="str">
        <x:v>PKG-CM-RLG</x:v>
      </x:c>
      <x:c r="R416" s="11" t="str">
        <x:v>Profile allocation; item BOM open</x:v>
      </x:c>
      <x:c r="S416" s="26"/>
      <x:c r="T416" s="26"/>
    </x:row>
    <x:row r="417">
      <x:c r="C417" s="11" t="str">
        <x:v>CM-RLG-BAT-22</x:v>
      </x:c>
      <x:c r="D417" s="11" t="str">
        <x:v>CM-RLG</x:v>
      </x:c>
      <x:c r="E417" s="11" t="str">
        <x:v>Civil rail-mobility group</x:v>
      </x:c>
      <x:c r="F417" s="11" t="str">
        <x:v>Civil Mobility and Continuity</x:v>
      </x:c>
      <x:c r="G417" s="11" t="str">
        <x:v>MOBILITY</x:v>
      </x:c>
      <x:c r="H417" s="11" t="str">
        <x:v>BAT-22</x:v>
      </x:c>
      <x:c r="I417" s="18" t="n">
        <x:v>0.05</x:v>
      </x:c>
      <x:c r="J417" s="18" t="n">
        <x:f>INDEX('03 Formation Registry'!$J$6:$J$53,MATCH(D417,'03 Formation Registry'!$C$6:$C$53,0))</x:f>
        <x:v>3600</x:v>
      </x:c>
      <x:c r="K417" s="18" t="n">
        <x:f>I417*J417</x:f>
        <x:v>180</x:v>
      </x:c>
      <x:c r="L417" s="18" t="n">
        <x:f>INDEX('02 Cargo Classes'!$E$6:$E$15,MATCH(H417,'02 Cargo Classes'!$C$6:$C$15,0))</x:f>
        <x:v>22</x:v>
      </x:c>
      <x:c r="M417" s="18" t="n">
        <x:f>INDEX('02 Cargo Classes'!$G$6:$G$15,MATCH(H417,'02 Cargo Classes'!$C$6:$C$15,0))</x:f>
        <x:v>0.8</x:v>
      </x:c>
      <x:c r="N417" s="21" t="n">
        <x:f>ROUNDUP(K417/(L417*M417),0)</x:f>
        <x:v>11</x:v>
      </x:c>
      <x:c r="O417" s="18" t="n">
        <x:f>N417*INDEX('02 Cargo Classes'!$F$6:$F$15,MATCH(H417,'02 Cargo Classes'!$C$6:$C$15,0))*INDEX('02 Cargo Classes'!$H$6:$H$15,MATCH(H417,'02 Cargo Classes'!$C$6:$C$15,0))</x:f>
        <x:v>290.40000000000003</x:v>
      </x:c>
      <x:c r="P417" s="11" t="n">
        <x:f>INDEX('02 Cargo Classes'!$I$6:$I$15,MATCH(H417,'02 Cargo Classes'!$C$6:$C$15,0))</x:f>
        <x:v>48</x:v>
      </x:c>
      <x:c r="Q417" s="11" t="str">
        <x:v>PKG-CM-RLG</x:v>
      </x:c>
      <x:c r="R417" s="11" t="str">
        <x:v>Profile allocation; item BOM open</x:v>
      </x:c>
      <x:c r="S417" s="26"/>
      <x:c r="T417" s="26"/>
    </x:row>
    <x:row r="418">
      <x:c r="C418" s="11" t="str">
        <x:v>CM-RLG-TNK-20</x:v>
      </x:c>
      <x:c r="D418" s="11" t="str">
        <x:v>CM-RLG</x:v>
      </x:c>
      <x:c r="E418" s="11" t="str">
        <x:v>Civil rail-mobility group</x:v>
      </x:c>
      <x:c r="F418" s="11" t="str">
        <x:v>Civil Mobility and Continuity</x:v>
      </x:c>
      <x:c r="G418" s="11" t="str">
        <x:v>MOBILITY</x:v>
      </x:c>
      <x:c r="H418" s="11" t="str">
        <x:v>TNK-20</x:v>
      </x:c>
      <x:c r="I418" s="18" t="n">
        <x:v>0.05</x:v>
      </x:c>
      <x:c r="J418" s="18" t="n">
        <x:f>INDEX('03 Formation Registry'!$J$6:$J$53,MATCH(D418,'03 Formation Registry'!$C$6:$C$53,0))</x:f>
        <x:v>3600</x:v>
      </x:c>
      <x:c r="K418" s="18" t="n">
        <x:f>I418*J418</x:f>
        <x:v>180</x:v>
      </x:c>
      <x:c r="L418" s="18" t="n">
        <x:f>INDEX('02 Cargo Classes'!$E$6:$E$15,MATCH(H418,'02 Cargo Classes'!$C$6:$C$15,0))</x:f>
        <x:v>20</x:v>
      </x:c>
      <x:c r="M418" s="18" t="n">
        <x:f>INDEX('02 Cargo Classes'!$G$6:$G$15,MATCH(H418,'02 Cargo Classes'!$C$6:$C$15,0))</x:f>
        <x:v>0.85</x:v>
      </x:c>
      <x:c r="N418" s="21" t="n">
        <x:f>ROUNDUP(K418/(L418*M418),0)</x:f>
        <x:v>11</x:v>
      </x:c>
      <x:c r="O418" s="18" t="n">
        <x:f>N418*INDEX('02 Cargo Classes'!$F$6:$F$15,MATCH(H418,'02 Cargo Classes'!$C$6:$C$15,0))*INDEX('02 Cargo Classes'!$H$6:$H$15,MATCH(H418,'02 Cargo Classes'!$C$6:$C$15,0))</x:f>
        <x:v>233.75</x:v>
      </x:c>
      <x:c r="P418" s="11" t="n">
        <x:f>INDEX('02 Cargo Classes'!$I$6:$I$15,MATCH(H418,'02 Cargo Classes'!$C$6:$C$15,0))</x:f>
        <x:v>48</x:v>
      </x:c>
      <x:c r="Q418" s="11" t="str">
        <x:v>PKG-CM-RLG</x:v>
      </x:c>
      <x:c r="R418" s="11" t="str">
        <x:v>Profile allocation; item BOM open</x:v>
      </x:c>
      <x:c r="S418" s="26"/>
      <x:c r="T418" s="26"/>
    </x:row>
    <x:row r="419">
      <x:c r="C419" s="11" t="str">
        <x:v>CM-RLG-FLR-24</x:v>
      </x:c>
      <x:c r="D419" s="11" t="str">
        <x:v>CM-RLG</x:v>
      </x:c>
      <x:c r="E419" s="11" t="str">
        <x:v>Civil rail-mobility group</x:v>
      </x:c>
      <x:c r="F419" s="11" t="str">
        <x:v>Civil Mobility and Continuity</x:v>
      </x:c>
      <x:c r="G419" s="11" t="str">
        <x:v>MOBILITY</x:v>
      </x:c>
      <x:c r="H419" s="11" t="str">
        <x:v>FLR-24</x:v>
      </x:c>
      <x:c r="I419" s="18" t="n">
        <x:v>0.08</x:v>
      </x:c>
      <x:c r="J419" s="18" t="n">
        <x:f>INDEX('03 Formation Registry'!$J$6:$J$53,MATCH(D419,'03 Formation Registry'!$C$6:$C$53,0))</x:f>
        <x:v>3600</x:v>
      </x:c>
      <x:c r="K419" s="18" t="n">
        <x:f>I419*J419</x:f>
        <x:v>288</x:v>
      </x:c>
      <x:c r="L419" s="18" t="n">
        <x:f>INDEX('02 Cargo Classes'!$E$6:$E$15,MATCH(H419,'02 Cargo Classes'!$C$6:$C$15,0))</x:f>
        <x:v>24</x:v>
      </x:c>
      <x:c r="M419" s="18" t="n">
        <x:f>INDEX('02 Cargo Classes'!$G$6:$G$15,MATCH(H419,'02 Cargo Classes'!$C$6:$C$15,0))</x:f>
        <x:v>0.85</x:v>
      </x:c>
      <x:c r="N419" s="21" t="n">
        <x:f>ROUNDUP(K419/(L419*M419),0)</x:f>
        <x:v>15</x:v>
      </x:c>
      <x:c r="O419" s="18" t="n">
        <x:f>N419*INDEX('02 Cargo Classes'!$F$6:$F$15,MATCH(H419,'02 Cargo Classes'!$C$6:$C$15,0))*INDEX('02 Cargo Classes'!$H$6:$H$15,MATCH(H419,'02 Cargo Classes'!$C$6:$C$15,0))</x:f>
        <x:v>480</x:v>
      </x:c>
      <x:c r="P419" s="11" t="n">
        <x:f>INDEX('02 Cargo Classes'!$I$6:$I$15,MATCH(H419,'02 Cargo Classes'!$C$6:$C$15,0))</x:f>
        <x:v>48</x:v>
      </x:c>
      <x:c r="Q419" s="11" t="str">
        <x:v>PKG-CM-RLG</x:v>
      </x:c>
      <x:c r="R419" s="11" t="str">
        <x:v>Profile allocation; item BOM open</x:v>
      </x:c>
      <x:c r="S419" s="26"/>
      <x:c r="T419" s="26"/>
    </x:row>
    <x:row r="420">
      <x:c r="C420" s="11" t="str">
        <x:v>CM-RLG-ROL-30</x:v>
      </x:c>
      <x:c r="D420" s="11" t="str">
        <x:v>CM-RLG</x:v>
      </x:c>
      <x:c r="E420" s="11" t="str">
        <x:v>Civil rail-mobility group</x:v>
      </x:c>
      <x:c r="F420" s="11" t="str">
        <x:v>Civil Mobility and Continuity</x:v>
      </x:c>
      <x:c r="G420" s="11" t="str">
        <x:v>MOBILITY</x:v>
      </x:c>
      <x:c r="H420" s="11" t="str">
        <x:v>ROL-30</x:v>
      </x:c>
      <x:c r="I420" s="18" t="n">
        <x:v>0.36</x:v>
      </x:c>
      <x:c r="J420" s="18" t="n">
        <x:f>INDEX('03 Formation Registry'!$J$6:$J$53,MATCH(D420,'03 Formation Registry'!$C$6:$C$53,0))</x:f>
        <x:v>3600</x:v>
      </x:c>
      <x:c r="K420" s="18" t="n">
        <x:f>I420*J420</x:f>
        <x:v>1296</x:v>
      </x:c>
      <x:c r="L420" s="18" t="n">
        <x:f>INDEX('02 Cargo Classes'!$E$6:$E$15,MATCH(H420,'02 Cargo Classes'!$C$6:$C$15,0))</x:f>
        <x:v>30</x:v>
      </x:c>
      <x:c r="M420" s="18" t="n">
        <x:f>INDEX('02 Cargo Classes'!$G$6:$G$15,MATCH(H420,'02 Cargo Classes'!$C$6:$C$15,0))</x:f>
        <x:v>0.8</x:v>
      </x:c>
      <x:c r="N420" s="21" t="n">
        <x:f>ROUNDUP(K420/(L420*M420),0)</x:f>
        <x:v>54</x:v>
      </x:c>
      <x:c r="O420" s="18" t="n">
        <x:f>N420*INDEX('02 Cargo Classes'!$F$6:$F$15,MATCH(H420,'02 Cargo Classes'!$C$6:$C$15,0))*INDEX('02 Cargo Classes'!$H$6:$H$15,MATCH(H420,'02 Cargo Classes'!$C$6:$C$15,0))</x:f>
        <x:v>3442.5</x:v>
      </x:c>
      <x:c r="P420" s="11" t="n">
        <x:f>INDEX('02 Cargo Classes'!$I$6:$I$15,MATCH(H420,'02 Cargo Classes'!$C$6:$C$15,0))</x:f>
        <x:v>48</x:v>
      </x:c>
      <x:c r="Q420" s="11" t="str">
        <x:v>PKG-CM-RLG</x:v>
      </x:c>
      <x:c r="R420" s="11" t="str">
        <x:v>Profile allocation; item BOM open</x:v>
      </x:c>
      <x:c r="S420" s="26"/>
      <x:c r="T420" s="26"/>
    </x:row>
    <x:row r="421">
      <x:c r="C421" s="11" t="str">
        <x:v>CM-RLG-LIN-18</x:v>
      </x:c>
      <x:c r="D421" s="11" t="str">
        <x:v>CM-RLG</x:v>
      </x:c>
      <x:c r="E421" s="11" t="str">
        <x:v>Civil rail-mobility group</x:v>
      </x:c>
      <x:c r="F421" s="11" t="str">
        <x:v>Civil Mobility and Continuity</x:v>
      </x:c>
      <x:c r="G421" s="11" t="str">
        <x:v>MOBILITY</x:v>
      </x:c>
      <x:c r="H421" s="11" t="str">
        <x:v>LIN-18</x:v>
      </x:c>
      <x:c r="I421" s="18" t="n">
        <x:v>0.04</x:v>
      </x:c>
      <x:c r="J421" s="18" t="n">
        <x:f>INDEX('03 Formation Registry'!$J$6:$J$53,MATCH(D421,'03 Formation Registry'!$C$6:$C$53,0))</x:f>
        <x:v>3600</x:v>
      </x:c>
      <x:c r="K421" s="18" t="n">
        <x:f>I421*J421</x:f>
        <x:v>144</x:v>
      </x:c>
      <x:c r="L421" s="18" t="n">
        <x:f>INDEX('02 Cargo Classes'!$E$6:$E$15,MATCH(H421,'02 Cargo Classes'!$C$6:$C$15,0))</x:f>
        <x:v>18</x:v>
      </x:c>
      <x:c r="M421" s="18" t="n">
        <x:f>INDEX('02 Cargo Classes'!$G$6:$G$15,MATCH(H421,'02 Cargo Classes'!$C$6:$C$15,0))</x:f>
        <x:v>0.8</x:v>
      </x:c>
      <x:c r="N421" s="21" t="n">
        <x:f>ROUNDUP(K421/(L421*M421),0)</x:f>
        <x:v>10</x:v>
      </x:c>
      <x:c r="O421" s="18" t="n">
        <x:f>N421*INDEX('02 Cargo Classes'!$F$6:$F$15,MATCH(H421,'02 Cargo Classes'!$C$6:$C$15,0))*INDEX('02 Cargo Classes'!$H$6:$H$15,MATCH(H421,'02 Cargo Classes'!$C$6:$C$15,0))</x:f>
        <x:v>440</x:v>
      </x:c>
      <x:c r="P421" s="11" t="n">
        <x:f>INDEX('02 Cargo Classes'!$I$6:$I$15,MATCH(H421,'02 Cargo Classes'!$C$6:$C$15,0))</x:f>
        <x:v>72</x:v>
      </x:c>
      <x:c r="Q421" s="11" t="str">
        <x:v>PKG-CM-RLG</x:v>
      </x:c>
      <x:c r="R421" s="11" t="str">
        <x:v>Profile allocation; item BOM open</x:v>
      </x:c>
      <x:c r="S421" s="26"/>
      <x:c r="T421" s="26"/>
    </x:row>
    <x:row r="422">
      <x:c r="C422" s="11" t="str">
        <x:v>CM-RLG-BLK-08</x:v>
      </x:c>
      <x:c r="D422" s="11" t="str">
        <x:v>CM-RLG</x:v>
      </x:c>
      <x:c r="E422" s="11" t="str">
        <x:v>Civil rail-mobility group</x:v>
      </x:c>
      <x:c r="F422" s="11" t="str">
        <x:v>Civil Mobility and Continuity</x:v>
      </x:c>
      <x:c r="G422" s="11" t="str">
        <x:v>MOBILITY</x:v>
      </x:c>
      <x:c r="H422" s="11" t="str">
        <x:v>BLK-08</x:v>
      </x:c>
      <x:c r="I422" s="18" t="n">
        <x:v>0.06</x:v>
      </x:c>
      <x:c r="J422" s="18" t="n">
        <x:f>INDEX('03 Formation Registry'!$J$6:$J$53,MATCH(D422,'03 Formation Registry'!$C$6:$C$53,0))</x:f>
        <x:v>3600</x:v>
      </x:c>
      <x:c r="K422" s="18" t="n">
        <x:f>I422*J422</x:f>
        <x:v>216</x:v>
      </x:c>
      <x:c r="L422" s="18" t="n">
        <x:f>INDEX('02 Cargo Classes'!$E$6:$E$15,MATCH(H422,'02 Cargo Classes'!$C$6:$C$15,0))</x:f>
        <x:v>8</x:v>
      </x:c>
      <x:c r="M422" s="18" t="n">
        <x:f>INDEX('02 Cargo Classes'!$G$6:$G$15,MATCH(H422,'02 Cargo Classes'!$C$6:$C$15,0))</x:f>
        <x:v>0.8</x:v>
      </x:c>
      <x:c r="N422" s="21" t="n">
        <x:f>ROUNDUP(K422/(L422*M422),0)</x:f>
        <x:v>34</x:v>
      </x:c>
      <x:c r="O422" s="18" t="n">
        <x:f>N422*INDEX('02 Cargo Classes'!$F$6:$F$15,MATCH(H422,'02 Cargo Classes'!$C$6:$C$15,0))*INDEX('02 Cargo Classes'!$H$6:$H$15,MATCH(H422,'02 Cargo Classes'!$C$6:$C$15,0))</x:f>
        <x:v>1734</x:v>
      </x:c>
      <x:c r="P422" s="11" t="n">
        <x:f>INDEX('02 Cargo Classes'!$I$6:$I$15,MATCH(H422,'02 Cargo Classes'!$C$6:$C$15,0))</x:f>
        <x:v>48</x:v>
      </x:c>
      <x:c r="Q422" s="11" t="str">
        <x:v>PKG-CM-RLG</x:v>
      </x:c>
      <x:c r="R422" s="11" t="str">
        <x:v>Profile allocation; item BOM open</x:v>
      </x:c>
      <x:c r="S422" s="26"/>
      <x:c r="T422" s="26"/>
    </x:row>
    <x:row r="423">
      <x:c r="C423" s="11" t="str">
        <x:v>CM-RLG-OOG-80</x:v>
      </x:c>
      <x:c r="D423" s="11" t="str">
        <x:v>CM-RLG</x:v>
      </x:c>
      <x:c r="E423" s="11" t="str">
        <x:v>Civil rail-mobility group</x:v>
      </x:c>
      <x:c r="F423" s="11" t="str">
        <x:v>Civil Mobility and Continuity</x:v>
      </x:c>
      <x:c r="G423" s="11" t="str">
        <x:v>MOBILITY</x:v>
      </x:c>
      <x:c r="H423" s="11" t="str">
        <x:v>OOG-80</x:v>
      </x:c>
      <x:c r="I423" s="18" t="n">
        <x:v>0.18</x:v>
      </x:c>
      <x:c r="J423" s="18" t="n">
        <x:f>INDEX('03 Formation Registry'!$J$6:$J$53,MATCH(D423,'03 Formation Registry'!$C$6:$C$53,0))</x:f>
        <x:v>3600</x:v>
      </x:c>
      <x:c r="K423" s="18" t="n">
        <x:f>I423*J423</x:f>
        <x:v>648</x:v>
      </x:c>
      <x:c r="L423" s="18" t="n">
        <x:f>INDEX('02 Cargo Classes'!$E$6:$E$15,MATCH(H423,'02 Cargo Classes'!$C$6:$C$15,0))</x:f>
        <x:v>80</x:v>
      </x:c>
      <x:c r="M423" s="18" t="n">
        <x:f>INDEX('02 Cargo Classes'!$G$6:$G$15,MATCH(H423,'02 Cargo Classes'!$C$6:$C$15,0))</x:f>
        <x:v>0.75</x:v>
      </x:c>
      <x:c r="N423" s="21" t="n">
        <x:f>ROUNDUP(K423/(L423*M423),0)</x:f>
        <x:v>11</x:v>
      </x:c>
      <x:c r="O423" s="18" t="n">
        <x:f>N423*INDEX('02 Cargo Classes'!$F$6:$F$15,MATCH(H423,'02 Cargo Classes'!$C$6:$C$15,0))*INDEX('02 Cargo Classes'!$H$6:$H$15,MATCH(H423,'02 Cargo Classes'!$C$6:$C$15,0))</x:f>
        <x:v>1936</x:v>
      </x:c>
      <x:c r="P423" s="11" t="n">
        <x:f>INDEX('02 Cargo Classes'!$I$6:$I$15,MATCH(H423,'02 Cargo Classes'!$C$6:$C$15,0))</x:f>
        <x:v>72</x:v>
      </x:c>
      <x:c r="Q423" s="11" t="str">
        <x:v>PKG-CM-RLG</x:v>
      </x:c>
      <x:c r="R423" s="11" t="str">
        <x:v>Profile allocation; item BOM open</x:v>
      </x:c>
      <x:c r="S423" s="26"/>
      <x:c r="T423" s="26"/>
    </x:row>
    <x:row r="424">
      <x:c r="C424" s="11" t="str">
        <x:v>CM-AMG-APL-45</x:v>
      </x:c>
      <x:c r="D424" s="11" t="str">
        <x:v>CM-AMG</x:v>
      </x:c>
      <x:c r="E424" s="11" t="str">
        <x:v>Civil air-mobility group</x:v>
      </x:c>
      <x:c r="F424" s="11" t="str">
        <x:v>Civil Mobility and Continuity</x:v>
      </x:c>
      <x:c r="G424" s="11" t="str">
        <x:v>MOBILITY</x:v>
      </x:c>
      <x:c r="H424" s="11" t="str">
        <x:v>APL-45</x:v>
      </x:c>
      <x:c r="I424" s="18" t="n">
        <x:v>0.04</x:v>
      </x:c>
      <x:c r="J424" s="18" t="n">
        <x:f>INDEX('03 Formation Registry'!$J$6:$J$53,MATCH(D424,'03 Formation Registry'!$C$6:$C$53,0))</x:f>
        <x:v>3375</x:v>
      </x:c>
      <x:c r="K424" s="18" t="n">
        <x:f>I424*J424</x:f>
        <x:v>135</x:v>
      </x:c>
      <x:c r="L424" s="18" t="n">
        <x:f>INDEX('02 Cargo Classes'!$E$6:$E$15,MATCH(H424,'02 Cargo Classes'!$C$6:$C$15,0))</x:f>
        <x:v>4.5</x:v>
      </x:c>
      <x:c r="M424" s="18" t="n">
        <x:f>INDEX('02 Cargo Classes'!$G$6:$G$15,MATCH(H424,'02 Cargo Classes'!$C$6:$C$15,0))</x:f>
        <x:v>0.85</x:v>
      </x:c>
      <x:c r="N424" s="21" t="n">
        <x:f>ROUNDUP(K424/(L424*M424),0)</x:f>
        <x:v>36</x:v>
      </x:c>
      <x:c r="O424" s="18" t="n">
        <x:f>N424*INDEX('02 Cargo Classes'!$F$6:$F$15,MATCH(H424,'02 Cargo Classes'!$C$6:$C$15,0))*INDEX('02 Cargo Classes'!$H$6:$H$15,MATCH(H424,'02 Cargo Classes'!$C$6:$C$15,0))</x:f>
        <x:v>270</x:v>
      </x:c>
      <x:c r="P424" s="11" t="n">
        <x:f>INDEX('02 Cargo Classes'!$I$6:$I$15,MATCH(H424,'02 Cargo Classes'!$C$6:$C$15,0))</x:f>
        <x:v>24</x:v>
      </x:c>
      <x:c r="Q424" s="11" t="str">
        <x:v>PKG-CM-AMG</x:v>
      </x:c>
      <x:c r="R424" s="11" t="str">
        <x:v>Profile allocation; item BOM open</x:v>
      </x:c>
      <x:c r="S424" s="26"/>
      <x:c r="T424" s="26"/>
    </x:row>
    <x:row r="425">
      <x:c r="C425" s="11" t="str">
        <x:v>CM-AMG-ISO-18</x:v>
      </x:c>
      <x:c r="D425" s="11" t="str">
        <x:v>CM-AMG</x:v>
      </x:c>
      <x:c r="E425" s="11" t="str">
        <x:v>Civil air-mobility group</x:v>
      </x:c>
      <x:c r="F425" s="11" t="str">
        <x:v>Civil Mobility and Continuity</x:v>
      </x:c>
      <x:c r="G425" s="11" t="str">
        <x:v>MOBILITY</x:v>
      </x:c>
      <x:c r="H425" s="11" t="str">
        <x:v>ISO-18</x:v>
      </x:c>
      <x:c r="I425" s="18" t="n">
        <x:v>0.1</x:v>
      </x:c>
      <x:c r="J425" s="18" t="n">
        <x:f>INDEX('03 Formation Registry'!$J$6:$J$53,MATCH(D425,'03 Formation Registry'!$C$6:$C$53,0))</x:f>
        <x:v>3375</x:v>
      </x:c>
      <x:c r="K425" s="18" t="n">
        <x:f>I425*J425</x:f>
        <x:v>337.5</x:v>
      </x:c>
      <x:c r="L425" s="18" t="n">
        <x:f>INDEX('02 Cargo Classes'!$E$6:$E$15,MATCH(H425,'02 Cargo Classes'!$C$6:$C$15,0))</x:f>
        <x:v>18</x:v>
      </x:c>
      <x:c r="M425" s="18" t="n">
        <x:f>INDEX('02 Cargo Classes'!$G$6:$G$15,MATCH(H425,'02 Cargo Classes'!$C$6:$C$15,0))</x:f>
        <x:v>0.85</x:v>
      </x:c>
      <x:c r="N425" s="21" t="n">
        <x:f>ROUNDUP(K425/(L425*M425),0)</x:f>
        <x:v>23</x:v>
      </x:c>
      <x:c r="O425" s="18" t="n">
        <x:f>N425*INDEX('02 Cargo Classes'!$F$6:$F$15,MATCH(H425,'02 Cargo Classes'!$C$6:$C$15,0))*INDEX('02 Cargo Classes'!$H$6:$H$15,MATCH(H425,'02 Cargo Classes'!$C$6:$C$15,0))</x:f>
        <x:v>607.2</x:v>
      </x:c>
      <x:c r="P425" s="11" t="n">
        <x:f>INDEX('02 Cargo Classes'!$I$6:$I$15,MATCH(H425,'02 Cargo Classes'!$C$6:$C$15,0))</x:f>
        <x:v>48</x:v>
      </x:c>
      <x:c r="Q425" s="11" t="str">
        <x:v>PKG-CM-AMG</x:v>
      </x:c>
      <x:c r="R425" s="11" t="str">
        <x:v>Profile allocation; item BOM open</x:v>
      </x:c>
      <x:c r="S425" s="26"/>
      <x:c r="T425" s="26"/>
    </x:row>
    <x:row r="426">
      <x:c r="C426" s="11" t="str">
        <x:v>CM-AMG-COL-12</x:v>
      </x:c>
      <x:c r="D426" s="11" t="str">
        <x:v>CM-AMG</x:v>
      </x:c>
      <x:c r="E426" s="11" t="str">
        <x:v>Civil air-mobility group</x:v>
      </x:c>
      <x:c r="F426" s="11" t="str">
        <x:v>Civil Mobility and Continuity</x:v>
      </x:c>
      <x:c r="G426" s="11" t="str">
        <x:v>MOBILITY</x:v>
      </x:c>
      <x:c r="H426" s="11" t="str">
        <x:v>COL-12</x:v>
      </x:c>
      <x:c r="I426" s="18" t="n">
        <x:v>0.04</x:v>
      </x:c>
      <x:c r="J426" s="18" t="n">
        <x:f>INDEX('03 Formation Registry'!$J$6:$J$53,MATCH(D426,'03 Formation Registry'!$C$6:$C$53,0))</x:f>
        <x:v>3375</x:v>
      </x:c>
      <x:c r="K426" s="18" t="n">
        <x:f>I426*J426</x:f>
        <x:v>135</x:v>
      </x:c>
      <x:c r="L426" s="18" t="n">
        <x:f>INDEX('02 Cargo Classes'!$E$6:$E$15,MATCH(H426,'02 Cargo Classes'!$C$6:$C$15,0))</x:f>
        <x:v>12</x:v>
      </x:c>
      <x:c r="M426" s="18" t="n">
        <x:f>INDEX('02 Cargo Classes'!$G$6:$G$15,MATCH(H426,'02 Cargo Classes'!$C$6:$C$15,0))</x:f>
        <x:v>0.8</x:v>
      </x:c>
      <x:c r="N426" s="21" t="n">
        <x:f>ROUNDUP(K426/(L426*M426),0)</x:f>
        <x:v>15</x:v>
      </x:c>
      <x:c r="O426" s="18" t="n">
        <x:f>N426*INDEX('02 Cargo Classes'!$F$6:$F$15,MATCH(H426,'02 Cargo Classes'!$C$6:$C$15,0))*INDEX('02 Cargo Classes'!$H$6:$H$15,MATCH(H426,'02 Cargo Classes'!$C$6:$C$15,0))</x:f>
        <x:v>396</x:v>
      </x:c>
      <x:c r="P426" s="11" t="n">
        <x:f>INDEX('02 Cargo Classes'!$I$6:$I$15,MATCH(H426,'02 Cargo Classes'!$C$6:$C$15,0))</x:f>
        <x:v>24</x:v>
      </x:c>
      <x:c r="Q426" s="11" t="str">
        <x:v>PKG-CM-AMG</x:v>
      </x:c>
      <x:c r="R426" s="11" t="str">
        <x:v>Profile allocation; item BOM open</x:v>
      </x:c>
      <x:c r="S426" s="26"/>
      <x:c r="T426" s="26"/>
    </x:row>
    <x:row r="427">
      <x:c r="C427" s="11" t="str">
        <x:v>CM-AMG-BAT-22</x:v>
      </x:c>
      <x:c r="D427" s="11" t="str">
        <x:v>CM-AMG</x:v>
      </x:c>
      <x:c r="E427" s="11" t="str">
        <x:v>Civil air-mobility group</x:v>
      </x:c>
      <x:c r="F427" s="11" t="str">
        <x:v>Civil Mobility and Continuity</x:v>
      </x:c>
      <x:c r="G427" s="11" t="str">
        <x:v>MOBILITY</x:v>
      </x:c>
      <x:c r="H427" s="11" t="str">
        <x:v>BAT-22</x:v>
      </x:c>
      <x:c r="I427" s="18" t="n">
        <x:v>0.05</x:v>
      </x:c>
      <x:c r="J427" s="18" t="n">
        <x:f>INDEX('03 Formation Registry'!$J$6:$J$53,MATCH(D427,'03 Formation Registry'!$C$6:$C$53,0))</x:f>
        <x:v>3375</x:v>
      </x:c>
      <x:c r="K427" s="18" t="n">
        <x:f>I427*J427</x:f>
        <x:v>168.75</x:v>
      </x:c>
      <x:c r="L427" s="18" t="n">
        <x:f>INDEX('02 Cargo Classes'!$E$6:$E$15,MATCH(H427,'02 Cargo Classes'!$C$6:$C$15,0))</x:f>
        <x:v>22</x:v>
      </x:c>
      <x:c r="M427" s="18" t="n">
        <x:f>INDEX('02 Cargo Classes'!$G$6:$G$15,MATCH(H427,'02 Cargo Classes'!$C$6:$C$15,0))</x:f>
        <x:v>0.8</x:v>
      </x:c>
      <x:c r="N427" s="21" t="n">
        <x:f>ROUNDUP(K427/(L427*M427),0)</x:f>
        <x:v>10</x:v>
      </x:c>
      <x:c r="O427" s="18" t="n">
        <x:f>N427*INDEX('02 Cargo Classes'!$F$6:$F$15,MATCH(H427,'02 Cargo Classes'!$C$6:$C$15,0))*INDEX('02 Cargo Classes'!$H$6:$H$15,MATCH(H427,'02 Cargo Classes'!$C$6:$C$15,0))</x:f>
        <x:v>264</x:v>
      </x:c>
      <x:c r="P427" s="11" t="n">
        <x:f>INDEX('02 Cargo Classes'!$I$6:$I$15,MATCH(H427,'02 Cargo Classes'!$C$6:$C$15,0))</x:f>
        <x:v>48</x:v>
      </x:c>
      <x:c r="Q427" s="11" t="str">
        <x:v>PKG-CM-AMG</x:v>
      </x:c>
      <x:c r="R427" s="11" t="str">
        <x:v>Profile allocation; item BOM open</x:v>
      </x:c>
      <x:c r="S427" s="26"/>
      <x:c r="T427" s="26"/>
    </x:row>
    <x:row r="428">
      <x:c r="C428" s="11" t="str">
        <x:v>CM-AMG-TNK-20</x:v>
      </x:c>
      <x:c r="D428" s="11" t="str">
        <x:v>CM-AMG</x:v>
      </x:c>
      <x:c r="E428" s="11" t="str">
        <x:v>Civil air-mobility group</x:v>
      </x:c>
      <x:c r="F428" s="11" t="str">
        <x:v>Civil Mobility and Continuity</x:v>
      </x:c>
      <x:c r="G428" s="11" t="str">
        <x:v>MOBILITY</x:v>
      </x:c>
      <x:c r="H428" s="11" t="str">
        <x:v>TNK-20</x:v>
      </x:c>
      <x:c r="I428" s="18" t="n">
        <x:v>0.05</x:v>
      </x:c>
      <x:c r="J428" s="18" t="n">
        <x:f>INDEX('03 Formation Registry'!$J$6:$J$53,MATCH(D428,'03 Formation Registry'!$C$6:$C$53,0))</x:f>
        <x:v>3375</x:v>
      </x:c>
      <x:c r="K428" s="18" t="n">
        <x:f>I428*J428</x:f>
        <x:v>168.75</x:v>
      </x:c>
      <x:c r="L428" s="18" t="n">
        <x:f>INDEX('02 Cargo Classes'!$E$6:$E$15,MATCH(H428,'02 Cargo Classes'!$C$6:$C$15,0))</x:f>
        <x:v>20</x:v>
      </x:c>
      <x:c r="M428" s="18" t="n">
        <x:f>INDEX('02 Cargo Classes'!$G$6:$G$15,MATCH(H428,'02 Cargo Classes'!$C$6:$C$15,0))</x:f>
        <x:v>0.85</x:v>
      </x:c>
      <x:c r="N428" s="21" t="n">
        <x:f>ROUNDUP(K428/(L428*M428),0)</x:f>
        <x:v>10</x:v>
      </x:c>
      <x:c r="O428" s="18" t="n">
        <x:f>N428*INDEX('02 Cargo Classes'!$F$6:$F$15,MATCH(H428,'02 Cargo Classes'!$C$6:$C$15,0))*INDEX('02 Cargo Classes'!$H$6:$H$15,MATCH(H428,'02 Cargo Classes'!$C$6:$C$15,0))</x:f>
        <x:v>212.5</x:v>
      </x:c>
      <x:c r="P428" s="11" t="n">
        <x:f>INDEX('02 Cargo Classes'!$I$6:$I$15,MATCH(H428,'02 Cargo Classes'!$C$6:$C$15,0))</x:f>
        <x:v>48</x:v>
      </x:c>
      <x:c r="Q428" s="11" t="str">
        <x:v>PKG-CM-AMG</x:v>
      </x:c>
      <x:c r="R428" s="11" t="str">
        <x:v>Profile allocation; item BOM open</x:v>
      </x:c>
      <x:c r="S428" s="26"/>
      <x:c r="T428" s="26"/>
    </x:row>
    <x:row r="429">
      <x:c r="C429" s="11" t="str">
        <x:v>CM-AMG-FLR-24</x:v>
      </x:c>
      <x:c r="D429" s="11" t="str">
        <x:v>CM-AMG</x:v>
      </x:c>
      <x:c r="E429" s="11" t="str">
        <x:v>Civil air-mobility group</x:v>
      </x:c>
      <x:c r="F429" s="11" t="str">
        <x:v>Civil Mobility and Continuity</x:v>
      </x:c>
      <x:c r="G429" s="11" t="str">
        <x:v>MOBILITY</x:v>
      </x:c>
      <x:c r="H429" s="11" t="str">
        <x:v>FLR-24</x:v>
      </x:c>
      <x:c r="I429" s="18" t="n">
        <x:v>0.08</x:v>
      </x:c>
      <x:c r="J429" s="18" t="n">
        <x:f>INDEX('03 Formation Registry'!$J$6:$J$53,MATCH(D429,'03 Formation Registry'!$C$6:$C$53,0))</x:f>
        <x:v>3375</x:v>
      </x:c>
      <x:c r="K429" s="18" t="n">
        <x:f>I429*J429</x:f>
        <x:v>270</x:v>
      </x:c>
      <x:c r="L429" s="18" t="n">
        <x:f>INDEX('02 Cargo Classes'!$E$6:$E$15,MATCH(H429,'02 Cargo Classes'!$C$6:$C$15,0))</x:f>
        <x:v>24</x:v>
      </x:c>
      <x:c r="M429" s="18" t="n">
        <x:f>INDEX('02 Cargo Classes'!$G$6:$G$15,MATCH(H429,'02 Cargo Classes'!$C$6:$C$15,0))</x:f>
        <x:v>0.85</x:v>
      </x:c>
      <x:c r="N429" s="21" t="n">
        <x:f>ROUNDUP(K429/(L429*M429),0)</x:f>
        <x:v>14</x:v>
      </x:c>
      <x:c r="O429" s="18" t="n">
        <x:f>N429*INDEX('02 Cargo Classes'!$F$6:$F$15,MATCH(H429,'02 Cargo Classes'!$C$6:$C$15,0))*INDEX('02 Cargo Classes'!$H$6:$H$15,MATCH(H429,'02 Cargo Classes'!$C$6:$C$15,0))</x:f>
        <x:v>448</x:v>
      </x:c>
      <x:c r="P429" s="11" t="n">
        <x:f>INDEX('02 Cargo Classes'!$I$6:$I$15,MATCH(H429,'02 Cargo Classes'!$C$6:$C$15,0))</x:f>
        <x:v>48</x:v>
      </x:c>
      <x:c r="Q429" s="11" t="str">
        <x:v>PKG-CM-AMG</x:v>
      </x:c>
      <x:c r="R429" s="11" t="str">
        <x:v>Profile allocation; item BOM open</x:v>
      </x:c>
      <x:c r="S429" s="26"/>
      <x:c r="T429" s="26"/>
    </x:row>
    <x:row r="430">
      <x:c r="C430" s="11" t="str">
        <x:v>CM-AMG-ROL-30</x:v>
      </x:c>
      <x:c r="D430" s="11" t="str">
        <x:v>CM-AMG</x:v>
      </x:c>
      <x:c r="E430" s="11" t="str">
        <x:v>Civil air-mobility group</x:v>
      </x:c>
      <x:c r="F430" s="11" t="str">
        <x:v>Civil Mobility and Continuity</x:v>
      </x:c>
      <x:c r="G430" s="11" t="str">
        <x:v>MOBILITY</x:v>
      </x:c>
      <x:c r="H430" s="11" t="str">
        <x:v>ROL-30</x:v>
      </x:c>
      <x:c r="I430" s="18" t="n">
        <x:v>0.36</x:v>
      </x:c>
      <x:c r="J430" s="18" t="n">
        <x:f>INDEX('03 Formation Registry'!$J$6:$J$53,MATCH(D430,'03 Formation Registry'!$C$6:$C$53,0))</x:f>
        <x:v>3375</x:v>
      </x:c>
      <x:c r="K430" s="18" t="n">
        <x:f>I430*J430</x:f>
        <x:v>1215</x:v>
      </x:c>
      <x:c r="L430" s="18" t="n">
        <x:f>INDEX('02 Cargo Classes'!$E$6:$E$15,MATCH(H430,'02 Cargo Classes'!$C$6:$C$15,0))</x:f>
        <x:v>30</x:v>
      </x:c>
      <x:c r="M430" s="18" t="n">
        <x:f>INDEX('02 Cargo Classes'!$G$6:$G$15,MATCH(H430,'02 Cargo Classes'!$C$6:$C$15,0))</x:f>
        <x:v>0.8</x:v>
      </x:c>
      <x:c r="N430" s="21" t="n">
        <x:f>ROUNDUP(K430/(L430*M430),0)</x:f>
        <x:v>51</x:v>
      </x:c>
      <x:c r="O430" s="18" t="n">
        <x:f>N430*INDEX('02 Cargo Classes'!$F$6:$F$15,MATCH(H430,'02 Cargo Classes'!$C$6:$C$15,0))*INDEX('02 Cargo Classes'!$H$6:$H$15,MATCH(H430,'02 Cargo Classes'!$C$6:$C$15,0))</x:f>
        <x:v>3251.25</x:v>
      </x:c>
      <x:c r="P430" s="11" t="n">
        <x:f>INDEX('02 Cargo Classes'!$I$6:$I$15,MATCH(H430,'02 Cargo Classes'!$C$6:$C$15,0))</x:f>
        <x:v>48</x:v>
      </x:c>
      <x:c r="Q430" s="11" t="str">
        <x:v>PKG-CM-AMG</x:v>
      </x:c>
      <x:c r="R430" s="11" t="str">
        <x:v>Profile allocation; item BOM open</x:v>
      </x:c>
      <x:c r="S430" s="26"/>
      <x:c r="T430" s="26"/>
    </x:row>
    <x:row r="431">
      <x:c r="C431" s="11" t="str">
        <x:v>CM-AMG-LIN-18</x:v>
      </x:c>
      <x:c r="D431" s="11" t="str">
        <x:v>CM-AMG</x:v>
      </x:c>
      <x:c r="E431" s="11" t="str">
        <x:v>Civil air-mobility group</x:v>
      </x:c>
      <x:c r="F431" s="11" t="str">
        <x:v>Civil Mobility and Continuity</x:v>
      </x:c>
      <x:c r="G431" s="11" t="str">
        <x:v>MOBILITY</x:v>
      </x:c>
      <x:c r="H431" s="11" t="str">
        <x:v>LIN-18</x:v>
      </x:c>
      <x:c r="I431" s="18" t="n">
        <x:v>0.04</x:v>
      </x:c>
      <x:c r="J431" s="18" t="n">
        <x:f>INDEX('03 Formation Registry'!$J$6:$J$53,MATCH(D431,'03 Formation Registry'!$C$6:$C$53,0))</x:f>
        <x:v>3375</x:v>
      </x:c>
      <x:c r="K431" s="18" t="n">
        <x:f>I431*J431</x:f>
        <x:v>135</x:v>
      </x:c>
      <x:c r="L431" s="18" t="n">
        <x:f>INDEX('02 Cargo Classes'!$E$6:$E$15,MATCH(H431,'02 Cargo Classes'!$C$6:$C$15,0))</x:f>
        <x:v>18</x:v>
      </x:c>
      <x:c r="M431" s="18" t="n">
        <x:f>INDEX('02 Cargo Classes'!$G$6:$G$15,MATCH(H431,'02 Cargo Classes'!$C$6:$C$15,0))</x:f>
        <x:v>0.8</x:v>
      </x:c>
      <x:c r="N431" s="21" t="n">
        <x:f>ROUNDUP(K431/(L431*M431),0)</x:f>
        <x:v>10</x:v>
      </x:c>
      <x:c r="O431" s="18" t="n">
        <x:f>N431*INDEX('02 Cargo Classes'!$F$6:$F$15,MATCH(H431,'02 Cargo Classes'!$C$6:$C$15,0))*INDEX('02 Cargo Classes'!$H$6:$H$15,MATCH(H431,'02 Cargo Classes'!$C$6:$C$15,0))</x:f>
        <x:v>440</x:v>
      </x:c>
      <x:c r="P431" s="11" t="n">
        <x:f>INDEX('02 Cargo Classes'!$I$6:$I$15,MATCH(H431,'02 Cargo Classes'!$C$6:$C$15,0))</x:f>
        <x:v>72</x:v>
      </x:c>
      <x:c r="Q431" s="11" t="str">
        <x:v>PKG-CM-AMG</x:v>
      </x:c>
      <x:c r="R431" s="11" t="str">
        <x:v>Profile allocation; item BOM open</x:v>
      </x:c>
      <x:c r="S431" s="26"/>
      <x:c r="T431" s="26"/>
    </x:row>
    <x:row r="432">
      <x:c r="C432" s="11" t="str">
        <x:v>CM-AMG-BLK-08</x:v>
      </x:c>
      <x:c r="D432" s="11" t="str">
        <x:v>CM-AMG</x:v>
      </x:c>
      <x:c r="E432" s="11" t="str">
        <x:v>Civil air-mobility group</x:v>
      </x:c>
      <x:c r="F432" s="11" t="str">
        <x:v>Civil Mobility and Continuity</x:v>
      </x:c>
      <x:c r="G432" s="11" t="str">
        <x:v>MOBILITY</x:v>
      </x:c>
      <x:c r="H432" s="11" t="str">
        <x:v>BLK-08</x:v>
      </x:c>
      <x:c r="I432" s="18" t="n">
        <x:v>0.06</x:v>
      </x:c>
      <x:c r="J432" s="18" t="n">
        <x:f>INDEX('03 Formation Registry'!$J$6:$J$53,MATCH(D432,'03 Formation Registry'!$C$6:$C$53,0))</x:f>
        <x:v>3375</x:v>
      </x:c>
      <x:c r="K432" s="18" t="n">
        <x:f>I432*J432</x:f>
        <x:v>202.5</x:v>
      </x:c>
      <x:c r="L432" s="18" t="n">
        <x:f>INDEX('02 Cargo Classes'!$E$6:$E$15,MATCH(H432,'02 Cargo Classes'!$C$6:$C$15,0))</x:f>
        <x:v>8</x:v>
      </x:c>
      <x:c r="M432" s="18" t="n">
        <x:f>INDEX('02 Cargo Classes'!$G$6:$G$15,MATCH(H432,'02 Cargo Classes'!$C$6:$C$15,0))</x:f>
        <x:v>0.8</x:v>
      </x:c>
      <x:c r="N432" s="21" t="n">
        <x:f>ROUNDUP(K432/(L432*M432),0)</x:f>
        <x:v>32</x:v>
      </x:c>
      <x:c r="O432" s="18" t="n">
        <x:f>N432*INDEX('02 Cargo Classes'!$F$6:$F$15,MATCH(H432,'02 Cargo Classes'!$C$6:$C$15,0))*INDEX('02 Cargo Classes'!$H$6:$H$15,MATCH(H432,'02 Cargo Classes'!$C$6:$C$15,0))</x:f>
        <x:v>1632</x:v>
      </x:c>
      <x:c r="P432" s="11" t="n">
        <x:f>INDEX('02 Cargo Classes'!$I$6:$I$15,MATCH(H432,'02 Cargo Classes'!$C$6:$C$15,0))</x:f>
        <x:v>48</x:v>
      </x:c>
      <x:c r="Q432" s="11" t="str">
        <x:v>PKG-CM-AMG</x:v>
      </x:c>
      <x:c r="R432" s="11" t="str">
        <x:v>Profile allocation; item BOM open</x:v>
      </x:c>
      <x:c r="S432" s="26"/>
      <x:c r="T432" s="26"/>
    </x:row>
    <x:row r="433">
      <x:c r="C433" s="11" t="str">
        <x:v>CM-AMG-OOG-80</x:v>
      </x:c>
      <x:c r="D433" s="11" t="str">
        <x:v>CM-AMG</x:v>
      </x:c>
      <x:c r="E433" s="11" t="str">
        <x:v>Civil air-mobility group</x:v>
      </x:c>
      <x:c r="F433" s="11" t="str">
        <x:v>Civil Mobility and Continuity</x:v>
      </x:c>
      <x:c r="G433" s="11" t="str">
        <x:v>MOBILITY</x:v>
      </x:c>
      <x:c r="H433" s="11" t="str">
        <x:v>OOG-80</x:v>
      </x:c>
      <x:c r="I433" s="18" t="n">
        <x:v>0.18</x:v>
      </x:c>
      <x:c r="J433" s="18" t="n">
        <x:f>INDEX('03 Formation Registry'!$J$6:$J$53,MATCH(D433,'03 Formation Registry'!$C$6:$C$53,0))</x:f>
        <x:v>3375</x:v>
      </x:c>
      <x:c r="K433" s="18" t="n">
        <x:f>I433*J433</x:f>
        <x:v>607.5</x:v>
      </x:c>
      <x:c r="L433" s="18" t="n">
        <x:f>INDEX('02 Cargo Classes'!$E$6:$E$15,MATCH(H433,'02 Cargo Classes'!$C$6:$C$15,0))</x:f>
        <x:v>80</x:v>
      </x:c>
      <x:c r="M433" s="18" t="n">
        <x:f>INDEX('02 Cargo Classes'!$G$6:$G$15,MATCH(H433,'02 Cargo Classes'!$C$6:$C$15,0))</x:f>
        <x:v>0.75</x:v>
      </x:c>
      <x:c r="N433" s="21" t="n">
        <x:f>ROUNDUP(K433/(L433*M433),0)</x:f>
        <x:v>11</x:v>
      </x:c>
      <x:c r="O433" s="18" t="n">
        <x:f>N433*INDEX('02 Cargo Classes'!$F$6:$F$15,MATCH(H433,'02 Cargo Classes'!$C$6:$C$15,0))*INDEX('02 Cargo Classes'!$H$6:$H$15,MATCH(H433,'02 Cargo Classes'!$C$6:$C$15,0))</x:f>
        <x:v>1936</x:v>
      </x:c>
      <x:c r="P433" s="11" t="n">
        <x:f>INDEX('02 Cargo Classes'!$I$6:$I$15,MATCH(H433,'02 Cargo Classes'!$C$6:$C$15,0))</x:f>
        <x:v>72</x:v>
      </x:c>
      <x:c r="Q433" s="11" t="str">
        <x:v>PKG-CM-AMG</x:v>
      </x:c>
      <x:c r="R433" s="11" t="str">
        <x:v>Profile allocation; item BOM open</x:v>
      </x:c>
      <x:c r="S433" s="26"/>
      <x:c r="T433" s="26"/>
    </x:row>
    <x:row r="434">
      <x:c r="C434" s="11" t="str">
        <x:v>CM-WMG-APL-45</x:v>
      </x:c>
      <x:c r="D434" s="11" t="str">
        <x:v>CM-WMG</x:v>
      </x:c>
      <x:c r="E434" s="11" t="str">
        <x:v>Civil water-mobility group</x:v>
      </x:c>
      <x:c r="F434" s="11" t="str">
        <x:v>Civil Mobility and Continuity</x:v>
      </x:c>
      <x:c r="G434" s="11" t="str">
        <x:v>MOBILITY</x:v>
      </x:c>
      <x:c r="H434" s="11" t="str">
        <x:v>APL-45</x:v>
      </x:c>
      <x:c r="I434" s="18" t="n">
        <x:v>0.04</x:v>
      </x:c>
      <x:c r="J434" s="18" t="n">
        <x:f>INDEX('03 Formation Registry'!$J$6:$J$53,MATCH(D434,'03 Formation Registry'!$C$6:$C$53,0))</x:f>
        <x:v>3375</x:v>
      </x:c>
      <x:c r="K434" s="18" t="n">
        <x:f>I434*J434</x:f>
        <x:v>135</x:v>
      </x:c>
      <x:c r="L434" s="18" t="n">
        <x:f>INDEX('02 Cargo Classes'!$E$6:$E$15,MATCH(H434,'02 Cargo Classes'!$C$6:$C$15,0))</x:f>
        <x:v>4.5</x:v>
      </x:c>
      <x:c r="M434" s="18" t="n">
        <x:f>INDEX('02 Cargo Classes'!$G$6:$G$15,MATCH(H434,'02 Cargo Classes'!$C$6:$C$15,0))</x:f>
        <x:v>0.85</x:v>
      </x:c>
      <x:c r="N434" s="21" t="n">
        <x:f>ROUNDUP(K434/(L434*M434),0)</x:f>
        <x:v>36</x:v>
      </x:c>
      <x:c r="O434" s="18" t="n">
        <x:f>N434*INDEX('02 Cargo Classes'!$F$6:$F$15,MATCH(H434,'02 Cargo Classes'!$C$6:$C$15,0))*INDEX('02 Cargo Classes'!$H$6:$H$15,MATCH(H434,'02 Cargo Classes'!$C$6:$C$15,0))</x:f>
        <x:v>270</x:v>
      </x:c>
      <x:c r="P434" s="11" t="n">
        <x:f>INDEX('02 Cargo Classes'!$I$6:$I$15,MATCH(H434,'02 Cargo Classes'!$C$6:$C$15,0))</x:f>
        <x:v>24</x:v>
      </x:c>
      <x:c r="Q434" s="11" t="str">
        <x:v>PKG-CM-WMG</x:v>
      </x:c>
      <x:c r="R434" s="11" t="str">
        <x:v>Profile allocation; item BOM open</x:v>
      </x:c>
      <x:c r="S434" s="26"/>
      <x:c r="T434" s="26"/>
    </x:row>
    <x:row r="435">
      <x:c r="C435" s="11" t="str">
        <x:v>CM-WMG-ISO-18</x:v>
      </x:c>
      <x:c r="D435" s="11" t="str">
        <x:v>CM-WMG</x:v>
      </x:c>
      <x:c r="E435" s="11" t="str">
        <x:v>Civil water-mobility group</x:v>
      </x:c>
      <x:c r="F435" s="11" t="str">
        <x:v>Civil Mobility and Continuity</x:v>
      </x:c>
      <x:c r="G435" s="11" t="str">
        <x:v>MOBILITY</x:v>
      </x:c>
      <x:c r="H435" s="11" t="str">
        <x:v>ISO-18</x:v>
      </x:c>
      <x:c r="I435" s="18" t="n">
        <x:v>0.1</x:v>
      </x:c>
      <x:c r="J435" s="18" t="n">
        <x:f>INDEX('03 Formation Registry'!$J$6:$J$53,MATCH(D435,'03 Formation Registry'!$C$6:$C$53,0))</x:f>
        <x:v>3375</x:v>
      </x:c>
      <x:c r="K435" s="18" t="n">
        <x:f>I435*J435</x:f>
        <x:v>337.5</x:v>
      </x:c>
      <x:c r="L435" s="18" t="n">
        <x:f>INDEX('02 Cargo Classes'!$E$6:$E$15,MATCH(H435,'02 Cargo Classes'!$C$6:$C$15,0))</x:f>
        <x:v>18</x:v>
      </x:c>
      <x:c r="M435" s="18" t="n">
        <x:f>INDEX('02 Cargo Classes'!$G$6:$G$15,MATCH(H435,'02 Cargo Classes'!$C$6:$C$15,0))</x:f>
        <x:v>0.85</x:v>
      </x:c>
      <x:c r="N435" s="21" t="n">
        <x:f>ROUNDUP(K435/(L435*M435),0)</x:f>
        <x:v>23</x:v>
      </x:c>
      <x:c r="O435" s="18" t="n">
        <x:f>N435*INDEX('02 Cargo Classes'!$F$6:$F$15,MATCH(H435,'02 Cargo Classes'!$C$6:$C$15,0))*INDEX('02 Cargo Classes'!$H$6:$H$15,MATCH(H435,'02 Cargo Classes'!$C$6:$C$15,0))</x:f>
        <x:v>607.2</x:v>
      </x:c>
      <x:c r="P435" s="11" t="n">
        <x:f>INDEX('02 Cargo Classes'!$I$6:$I$15,MATCH(H435,'02 Cargo Classes'!$C$6:$C$15,0))</x:f>
        <x:v>48</x:v>
      </x:c>
      <x:c r="Q435" s="11" t="str">
        <x:v>PKG-CM-WMG</x:v>
      </x:c>
      <x:c r="R435" s="11" t="str">
        <x:v>Profile allocation; item BOM open</x:v>
      </x:c>
      <x:c r="S435" s="26"/>
      <x:c r="T435" s="26"/>
    </x:row>
    <x:row r="436">
      <x:c r="C436" s="11" t="str">
        <x:v>CM-WMG-COL-12</x:v>
      </x:c>
      <x:c r="D436" s="11" t="str">
        <x:v>CM-WMG</x:v>
      </x:c>
      <x:c r="E436" s="11" t="str">
        <x:v>Civil water-mobility group</x:v>
      </x:c>
      <x:c r="F436" s="11" t="str">
        <x:v>Civil Mobility and Continuity</x:v>
      </x:c>
      <x:c r="G436" s="11" t="str">
        <x:v>MOBILITY</x:v>
      </x:c>
      <x:c r="H436" s="11" t="str">
        <x:v>COL-12</x:v>
      </x:c>
      <x:c r="I436" s="18" t="n">
        <x:v>0.04</x:v>
      </x:c>
      <x:c r="J436" s="18" t="n">
        <x:f>INDEX('03 Formation Registry'!$J$6:$J$53,MATCH(D436,'03 Formation Registry'!$C$6:$C$53,0))</x:f>
        <x:v>3375</x:v>
      </x:c>
      <x:c r="K436" s="18" t="n">
        <x:f>I436*J436</x:f>
        <x:v>135</x:v>
      </x:c>
      <x:c r="L436" s="18" t="n">
        <x:f>INDEX('02 Cargo Classes'!$E$6:$E$15,MATCH(H436,'02 Cargo Classes'!$C$6:$C$15,0))</x:f>
        <x:v>12</x:v>
      </x:c>
      <x:c r="M436" s="18" t="n">
        <x:f>INDEX('02 Cargo Classes'!$G$6:$G$15,MATCH(H436,'02 Cargo Classes'!$C$6:$C$15,0))</x:f>
        <x:v>0.8</x:v>
      </x:c>
      <x:c r="N436" s="21" t="n">
        <x:f>ROUNDUP(K436/(L436*M436),0)</x:f>
        <x:v>15</x:v>
      </x:c>
      <x:c r="O436" s="18" t="n">
        <x:f>N436*INDEX('02 Cargo Classes'!$F$6:$F$15,MATCH(H436,'02 Cargo Classes'!$C$6:$C$15,0))*INDEX('02 Cargo Classes'!$H$6:$H$15,MATCH(H436,'02 Cargo Classes'!$C$6:$C$15,0))</x:f>
        <x:v>396</x:v>
      </x:c>
      <x:c r="P436" s="11" t="n">
        <x:f>INDEX('02 Cargo Classes'!$I$6:$I$15,MATCH(H436,'02 Cargo Classes'!$C$6:$C$15,0))</x:f>
        <x:v>24</x:v>
      </x:c>
      <x:c r="Q436" s="11" t="str">
        <x:v>PKG-CM-WMG</x:v>
      </x:c>
      <x:c r="R436" s="11" t="str">
        <x:v>Profile allocation; item BOM open</x:v>
      </x:c>
      <x:c r="S436" s="26"/>
      <x:c r="T436" s="26"/>
    </x:row>
    <x:row r="437">
      <x:c r="C437" s="11" t="str">
        <x:v>CM-WMG-BAT-22</x:v>
      </x:c>
      <x:c r="D437" s="11" t="str">
        <x:v>CM-WMG</x:v>
      </x:c>
      <x:c r="E437" s="11" t="str">
        <x:v>Civil water-mobility group</x:v>
      </x:c>
      <x:c r="F437" s="11" t="str">
        <x:v>Civil Mobility and Continuity</x:v>
      </x:c>
      <x:c r="G437" s="11" t="str">
        <x:v>MOBILITY</x:v>
      </x:c>
      <x:c r="H437" s="11" t="str">
        <x:v>BAT-22</x:v>
      </x:c>
      <x:c r="I437" s="18" t="n">
        <x:v>0.05</x:v>
      </x:c>
      <x:c r="J437" s="18" t="n">
        <x:f>INDEX('03 Formation Registry'!$J$6:$J$53,MATCH(D437,'03 Formation Registry'!$C$6:$C$53,0))</x:f>
        <x:v>3375</x:v>
      </x:c>
      <x:c r="K437" s="18" t="n">
        <x:f>I437*J437</x:f>
        <x:v>168.75</x:v>
      </x:c>
      <x:c r="L437" s="18" t="n">
        <x:f>INDEX('02 Cargo Classes'!$E$6:$E$15,MATCH(H437,'02 Cargo Classes'!$C$6:$C$15,0))</x:f>
        <x:v>22</x:v>
      </x:c>
      <x:c r="M437" s="18" t="n">
        <x:f>INDEX('02 Cargo Classes'!$G$6:$G$15,MATCH(H437,'02 Cargo Classes'!$C$6:$C$15,0))</x:f>
        <x:v>0.8</x:v>
      </x:c>
      <x:c r="N437" s="21" t="n">
        <x:f>ROUNDUP(K437/(L437*M437),0)</x:f>
        <x:v>10</x:v>
      </x:c>
      <x:c r="O437" s="18" t="n">
        <x:f>N437*INDEX('02 Cargo Classes'!$F$6:$F$15,MATCH(H437,'02 Cargo Classes'!$C$6:$C$15,0))*INDEX('02 Cargo Classes'!$H$6:$H$15,MATCH(H437,'02 Cargo Classes'!$C$6:$C$15,0))</x:f>
        <x:v>264</x:v>
      </x:c>
      <x:c r="P437" s="11" t="n">
        <x:f>INDEX('02 Cargo Classes'!$I$6:$I$15,MATCH(H437,'02 Cargo Classes'!$C$6:$C$15,0))</x:f>
        <x:v>48</x:v>
      </x:c>
      <x:c r="Q437" s="11" t="str">
        <x:v>PKG-CM-WMG</x:v>
      </x:c>
      <x:c r="R437" s="11" t="str">
        <x:v>Profile allocation; item BOM open</x:v>
      </x:c>
      <x:c r="S437" s="26"/>
      <x:c r="T437" s="26"/>
    </x:row>
    <x:row r="438">
      <x:c r="C438" s="11" t="str">
        <x:v>CM-WMG-TNK-20</x:v>
      </x:c>
      <x:c r="D438" s="11" t="str">
        <x:v>CM-WMG</x:v>
      </x:c>
      <x:c r="E438" s="11" t="str">
        <x:v>Civil water-mobility group</x:v>
      </x:c>
      <x:c r="F438" s="11" t="str">
        <x:v>Civil Mobility and Continuity</x:v>
      </x:c>
      <x:c r="G438" s="11" t="str">
        <x:v>MOBILITY</x:v>
      </x:c>
      <x:c r="H438" s="11" t="str">
        <x:v>TNK-20</x:v>
      </x:c>
      <x:c r="I438" s="18" t="n">
        <x:v>0.05</x:v>
      </x:c>
      <x:c r="J438" s="18" t="n">
        <x:f>INDEX('03 Formation Registry'!$J$6:$J$53,MATCH(D438,'03 Formation Registry'!$C$6:$C$53,0))</x:f>
        <x:v>3375</x:v>
      </x:c>
      <x:c r="K438" s="18" t="n">
        <x:f>I438*J438</x:f>
        <x:v>168.75</x:v>
      </x:c>
      <x:c r="L438" s="18" t="n">
        <x:f>INDEX('02 Cargo Classes'!$E$6:$E$15,MATCH(H438,'02 Cargo Classes'!$C$6:$C$15,0))</x:f>
        <x:v>20</x:v>
      </x:c>
      <x:c r="M438" s="18" t="n">
        <x:f>INDEX('02 Cargo Classes'!$G$6:$G$15,MATCH(H438,'02 Cargo Classes'!$C$6:$C$15,0))</x:f>
        <x:v>0.85</x:v>
      </x:c>
      <x:c r="N438" s="21" t="n">
        <x:f>ROUNDUP(K438/(L438*M438),0)</x:f>
        <x:v>10</x:v>
      </x:c>
      <x:c r="O438" s="18" t="n">
        <x:f>N438*INDEX('02 Cargo Classes'!$F$6:$F$15,MATCH(H438,'02 Cargo Classes'!$C$6:$C$15,0))*INDEX('02 Cargo Classes'!$H$6:$H$15,MATCH(H438,'02 Cargo Classes'!$C$6:$C$15,0))</x:f>
        <x:v>212.5</x:v>
      </x:c>
      <x:c r="P438" s="11" t="n">
        <x:f>INDEX('02 Cargo Classes'!$I$6:$I$15,MATCH(H438,'02 Cargo Classes'!$C$6:$C$15,0))</x:f>
        <x:v>48</x:v>
      </x:c>
      <x:c r="Q438" s="11" t="str">
        <x:v>PKG-CM-WMG</x:v>
      </x:c>
      <x:c r="R438" s="11" t="str">
        <x:v>Profile allocation; item BOM open</x:v>
      </x:c>
      <x:c r="S438" s="26"/>
      <x:c r="T438" s="26"/>
    </x:row>
    <x:row r="439">
      <x:c r="C439" s="11" t="str">
        <x:v>CM-WMG-FLR-24</x:v>
      </x:c>
      <x:c r="D439" s="11" t="str">
        <x:v>CM-WMG</x:v>
      </x:c>
      <x:c r="E439" s="11" t="str">
        <x:v>Civil water-mobility group</x:v>
      </x:c>
      <x:c r="F439" s="11" t="str">
        <x:v>Civil Mobility and Continuity</x:v>
      </x:c>
      <x:c r="G439" s="11" t="str">
        <x:v>MOBILITY</x:v>
      </x:c>
      <x:c r="H439" s="11" t="str">
        <x:v>FLR-24</x:v>
      </x:c>
      <x:c r="I439" s="18" t="n">
        <x:v>0.08</x:v>
      </x:c>
      <x:c r="J439" s="18" t="n">
        <x:f>INDEX('03 Formation Registry'!$J$6:$J$53,MATCH(D439,'03 Formation Registry'!$C$6:$C$53,0))</x:f>
        <x:v>3375</x:v>
      </x:c>
      <x:c r="K439" s="18" t="n">
        <x:f>I439*J439</x:f>
        <x:v>270</x:v>
      </x:c>
      <x:c r="L439" s="18" t="n">
        <x:f>INDEX('02 Cargo Classes'!$E$6:$E$15,MATCH(H439,'02 Cargo Classes'!$C$6:$C$15,0))</x:f>
        <x:v>24</x:v>
      </x:c>
      <x:c r="M439" s="18" t="n">
        <x:f>INDEX('02 Cargo Classes'!$G$6:$G$15,MATCH(H439,'02 Cargo Classes'!$C$6:$C$15,0))</x:f>
        <x:v>0.85</x:v>
      </x:c>
      <x:c r="N439" s="21" t="n">
        <x:f>ROUNDUP(K439/(L439*M439),0)</x:f>
        <x:v>14</x:v>
      </x:c>
      <x:c r="O439" s="18" t="n">
        <x:f>N439*INDEX('02 Cargo Classes'!$F$6:$F$15,MATCH(H439,'02 Cargo Classes'!$C$6:$C$15,0))*INDEX('02 Cargo Classes'!$H$6:$H$15,MATCH(H439,'02 Cargo Classes'!$C$6:$C$15,0))</x:f>
        <x:v>448</x:v>
      </x:c>
      <x:c r="P439" s="11" t="n">
        <x:f>INDEX('02 Cargo Classes'!$I$6:$I$15,MATCH(H439,'02 Cargo Classes'!$C$6:$C$15,0))</x:f>
        <x:v>48</x:v>
      </x:c>
      <x:c r="Q439" s="11" t="str">
        <x:v>PKG-CM-WMG</x:v>
      </x:c>
      <x:c r="R439" s="11" t="str">
        <x:v>Profile allocation; item BOM open</x:v>
      </x:c>
      <x:c r="S439" s="26"/>
      <x:c r="T439" s="26"/>
    </x:row>
    <x:row r="440">
      <x:c r="C440" s="11" t="str">
        <x:v>CM-WMG-ROL-30</x:v>
      </x:c>
      <x:c r="D440" s="11" t="str">
        <x:v>CM-WMG</x:v>
      </x:c>
      <x:c r="E440" s="11" t="str">
        <x:v>Civil water-mobility group</x:v>
      </x:c>
      <x:c r="F440" s="11" t="str">
        <x:v>Civil Mobility and Continuity</x:v>
      </x:c>
      <x:c r="G440" s="11" t="str">
        <x:v>MOBILITY</x:v>
      </x:c>
      <x:c r="H440" s="11" t="str">
        <x:v>ROL-30</x:v>
      </x:c>
      <x:c r="I440" s="18" t="n">
        <x:v>0.36</x:v>
      </x:c>
      <x:c r="J440" s="18" t="n">
        <x:f>INDEX('03 Formation Registry'!$J$6:$J$53,MATCH(D440,'03 Formation Registry'!$C$6:$C$53,0))</x:f>
        <x:v>3375</x:v>
      </x:c>
      <x:c r="K440" s="18" t="n">
        <x:f>I440*J440</x:f>
        <x:v>1215</x:v>
      </x:c>
      <x:c r="L440" s="18" t="n">
        <x:f>INDEX('02 Cargo Classes'!$E$6:$E$15,MATCH(H440,'02 Cargo Classes'!$C$6:$C$15,0))</x:f>
        <x:v>30</x:v>
      </x:c>
      <x:c r="M440" s="18" t="n">
        <x:f>INDEX('02 Cargo Classes'!$G$6:$G$15,MATCH(H440,'02 Cargo Classes'!$C$6:$C$15,0))</x:f>
        <x:v>0.8</x:v>
      </x:c>
      <x:c r="N440" s="21" t="n">
        <x:f>ROUNDUP(K440/(L440*M440),0)</x:f>
        <x:v>51</x:v>
      </x:c>
      <x:c r="O440" s="18" t="n">
        <x:f>N440*INDEX('02 Cargo Classes'!$F$6:$F$15,MATCH(H440,'02 Cargo Classes'!$C$6:$C$15,0))*INDEX('02 Cargo Classes'!$H$6:$H$15,MATCH(H440,'02 Cargo Classes'!$C$6:$C$15,0))</x:f>
        <x:v>3251.25</x:v>
      </x:c>
      <x:c r="P440" s="11" t="n">
        <x:f>INDEX('02 Cargo Classes'!$I$6:$I$15,MATCH(H440,'02 Cargo Classes'!$C$6:$C$15,0))</x:f>
        <x:v>48</x:v>
      </x:c>
      <x:c r="Q440" s="11" t="str">
        <x:v>PKG-CM-WMG</x:v>
      </x:c>
      <x:c r="R440" s="11" t="str">
        <x:v>Profile allocation; item BOM open</x:v>
      </x:c>
      <x:c r="S440" s="26"/>
      <x:c r="T440" s="26"/>
    </x:row>
    <x:row r="441">
      <x:c r="C441" s="11" t="str">
        <x:v>CM-WMG-LIN-18</x:v>
      </x:c>
      <x:c r="D441" s="11" t="str">
        <x:v>CM-WMG</x:v>
      </x:c>
      <x:c r="E441" s="11" t="str">
        <x:v>Civil water-mobility group</x:v>
      </x:c>
      <x:c r="F441" s="11" t="str">
        <x:v>Civil Mobility and Continuity</x:v>
      </x:c>
      <x:c r="G441" s="11" t="str">
        <x:v>MOBILITY</x:v>
      </x:c>
      <x:c r="H441" s="11" t="str">
        <x:v>LIN-18</x:v>
      </x:c>
      <x:c r="I441" s="18" t="n">
        <x:v>0.04</x:v>
      </x:c>
      <x:c r="J441" s="18" t="n">
        <x:f>INDEX('03 Formation Registry'!$J$6:$J$53,MATCH(D441,'03 Formation Registry'!$C$6:$C$53,0))</x:f>
        <x:v>3375</x:v>
      </x:c>
      <x:c r="K441" s="18" t="n">
        <x:f>I441*J441</x:f>
        <x:v>135</x:v>
      </x:c>
      <x:c r="L441" s="18" t="n">
        <x:f>INDEX('02 Cargo Classes'!$E$6:$E$15,MATCH(H441,'02 Cargo Classes'!$C$6:$C$15,0))</x:f>
        <x:v>18</x:v>
      </x:c>
      <x:c r="M441" s="18" t="n">
        <x:f>INDEX('02 Cargo Classes'!$G$6:$G$15,MATCH(H441,'02 Cargo Classes'!$C$6:$C$15,0))</x:f>
        <x:v>0.8</x:v>
      </x:c>
      <x:c r="N441" s="21" t="n">
        <x:f>ROUNDUP(K441/(L441*M441),0)</x:f>
        <x:v>10</x:v>
      </x:c>
      <x:c r="O441" s="18" t="n">
        <x:f>N441*INDEX('02 Cargo Classes'!$F$6:$F$15,MATCH(H441,'02 Cargo Classes'!$C$6:$C$15,0))*INDEX('02 Cargo Classes'!$H$6:$H$15,MATCH(H441,'02 Cargo Classes'!$C$6:$C$15,0))</x:f>
        <x:v>440</x:v>
      </x:c>
      <x:c r="P441" s="11" t="n">
        <x:f>INDEX('02 Cargo Classes'!$I$6:$I$15,MATCH(H441,'02 Cargo Classes'!$C$6:$C$15,0))</x:f>
        <x:v>72</x:v>
      </x:c>
      <x:c r="Q441" s="11" t="str">
        <x:v>PKG-CM-WMG</x:v>
      </x:c>
      <x:c r="R441" s="11" t="str">
        <x:v>Profile allocation; item BOM open</x:v>
      </x:c>
      <x:c r="S441" s="26"/>
      <x:c r="T441" s="26"/>
    </x:row>
    <x:row r="442">
      <x:c r="C442" s="11" t="str">
        <x:v>CM-WMG-BLK-08</x:v>
      </x:c>
      <x:c r="D442" s="11" t="str">
        <x:v>CM-WMG</x:v>
      </x:c>
      <x:c r="E442" s="11" t="str">
        <x:v>Civil water-mobility group</x:v>
      </x:c>
      <x:c r="F442" s="11" t="str">
        <x:v>Civil Mobility and Continuity</x:v>
      </x:c>
      <x:c r="G442" s="11" t="str">
        <x:v>MOBILITY</x:v>
      </x:c>
      <x:c r="H442" s="11" t="str">
        <x:v>BLK-08</x:v>
      </x:c>
      <x:c r="I442" s="18" t="n">
        <x:v>0.06</x:v>
      </x:c>
      <x:c r="J442" s="18" t="n">
        <x:f>INDEX('03 Formation Registry'!$J$6:$J$53,MATCH(D442,'03 Formation Registry'!$C$6:$C$53,0))</x:f>
        <x:v>3375</x:v>
      </x:c>
      <x:c r="K442" s="18" t="n">
        <x:f>I442*J442</x:f>
        <x:v>202.5</x:v>
      </x:c>
      <x:c r="L442" s="18" t="n">
        <x:f>INDEX('02 Cargo Classes'!$E$6:$E$15,MATCH(H442,'02 Cargo Classes'!$C$6:$C$15,0))</x:f>
        <x:v>8</x:v>
      </x:c>
      <x:c r="M442" s="18" t="n">
        <x:f>INDEX('02 Cargo Classes'!$G$6:$G$15,MATCH(H442,'02 Cargo Classes'!$C$6:$C$15,0))</x:f>
        <x:v>0.8</x:v>
      </x:c>
      <x:c r="N442" s="21" t="n">
        <x:f>ROUNDUP(K442/(L442*M442),0)</x:f>
        <x:v>32</x:v>
      </x:c>
      <x:c r="O442" s="18" t="n">
        <x:f>N442*INDEX('02 Cargo Classes'!$F$6:$F$15,MATCH(H442,'02 Cargo Classes'!$C$6:$C$15,0))*INDEX('02 Cargo Classes'!$H$6:$H$15,MATCH(H442,'02 Cargo Classes'!$C$6:$C$15,0))</x:f>
        <x:v>1632</x:v>
      </x:c>
      <x:c r="P442" s="11" t="n">
        <x:f>INDEX('02 Cargo Classes'!$I$6:$I$15,MATCH(H442,'02 Cargo Classes'!$C$6:$C$15,0))</x:f>
        <x:v>48</x:v>
      </x:c>
      <x:c r="Q442" s="11" t="str">
        <x:v>PKG-CM-WMG</x:v>
      </x:c>
      <x:c r="R442" s="11" t="str">
        <x:v>Profile allocation; item BOM open</x:v>
      </x:c>
      <x:c r="S442" s="26"/>
      <x:c r="T442" s="26"/>
    </x:row>
    <x:row r="443">
      <x:c r="C443" s="11" t="str">
        <x:v>CM-WMG-OOG-80</x:v>
      </x:c>
      <x:c r="D443" s="11" t="str">
        <x:v>CM-WMG</x:v>
      </x:c>
      <x:c r="E443" s="11" t="str">
        <x:v>Civil water-mobility group</x:v>
      </x:c>
      <x:c r="F443" s="11" t="str">
        <x:v>Civil Mobility and Continuity</x:v>
      </x:c>
      <x:c r="G443" s="11" t="str">
        <x:v>MOBILITY</x:v>
      </x:c>
      <x:c r="H443" s="11" t="str">
        <x:v>OOG-80</x:v>
      </x:c>
      <x:c r="I443" s="18" t="n">
        <x:v>0.18</x:v>
      </x:c>
      <x:c r="J443" s="18" t="n">
        <x:f>INDEX('03 Formation Registry'!$J$6:$J$53,MATCH(D443,'03 Formation Registry'!$C$6:$C$53,0))</x:f>
        <x:v>3375</x:v>
      </x:c>
      <x:c r="K443" s="18" t="n">
        <x:f>I443*J443</x:f>
        <x:v>607.5</x:v>
      </x:c>
      <x:c r="L443" s="18" t="n">
        <x:f>INDEX('02 Cargo Classes'!$E$6:$E$15,MATCH(H443,'02 Cargo Classes'!$C$6:$C$15,0))</x:f>
        <x:v>80</x:v>
      </x:c>
      <x:c r="M443" s="18" t="n">
        <x:f>INDEX('02 Cargo Classes'!$G$6:$G$15,MATCH(H443,'02 Cargo Classes'!$C$6:$C$15,0))</x:f>
        <x:v>0.75</x:v>
      </x:c>
      <x:c r="N443" s="21" t="n">
        <x:f>ROUNDUP(K443/(L443*M443),0)</x:f>
        <x:v>11</x:v>
      </x:c>
      <x:c r="O443" s="18" t="n">
        <x:f>N443*INDEX('02 Cargo Classes'!$F$6:$F$15,MATCH(H443,'02 Cargo Classes'!$C$6:$C$15,0))*INDEX('02 Cargo Classes'!$H$6:$H$15,MATCH(H443,'02 Cargo Classes'!$C$6:$C$15,0))</x:f>
        <x:v>1936</x:v>
      </x:c>
      <x:c r="P443" s="11" t="n">
        <x:f>INDEX('02 Cargo Classes'!$I$6:$I$15,MATCH(H443,'02 Cargo Classes'!$C$6:$C$15,0))</x:f>
        <x:v>72</x:v>
      </x:c>
      <x:c r="Q443" s="11" t="str">
        <x:v>PKG-CM-WMG</x:v>
      </x:c>
      <x:c r="R443" s="11" t="str">
        <x:v>Profile allocation; item BOM open</x:v>
      </x:c>
      <x:c r="S443" s="26"/>
      <x:c r="T443" s="26"/>
    </x:row>
    <x:row r="444">
      <x:c r="C444" s="11" t="str">
        <x:v>CM-RDC-APL-45</x:v>
      </x:c>
      <x:c r="D444" s="11" t="str">
        <x:v>CM-RDC</x:v>
      </x:c>
      <x:c r="E444" s="11" t="str">
        <x:v>Return and durable-continuity group</x:v>
      </x:c>
      <x:c r="F444" s="11" t="str">
        <x:v>Civil Mobility and Continuity</x:v>
      </x:c>
      <x:c r="G444" s="11" t="str">
        <x:v>MOBILITY</x:v>
      </x:c>
      <x:c r="H444" s="11" t="str">
        <x:v>APL-45</x:v>
      </x:c>
      <x:c r="I444" s="18" t="n">
        <x:v>0.04</x:v>
      </x:c>
      <x:c r="J444" s="18" t="n">
        <x:f>INDEX('03 Formation Registry'!$J$6:$J$53,MATCH(D444,'03 Formation Registry'!$C$6:$C$53,0))</x:f>
        <x:v>675</x:v>
      </x:c>
      <x:c r="K444" s="18" t="n">
        <x:f>I444*J444</x:f>
        <x:v>27</x:v>
      </x:c>
      <x:c r="L444" s="18" t="n">
        <x:f>INDEX('02 Cargo Classes'!$E$6:$E$15,MATCH(H444,'02 Cargo Classes'!$C$6:$C$15,0))</x:f>
        <x:v>4.5</x:v>
      </x:c>
      <x:c r="M444" s="18" t="n">
        <x:f>INDEX('02 Cargo Classes'!$G$6:$G$15,MATCH(H444,'02 Cargo Classes'!$C$6:$C$15,0))</x:f>
        <x:v>0.85</x:v>
      </x:c>
      <x:c r="N444" s="21" t="n">
        <x:f>ROUNDUP(K444/(L444*M444),0)</x:f>
        <x:v>8</x:v>
      </x:c>
      <x:c r="O444" s="18" t="n">
        <x:f>N444*INDEX('02 Cargo Classes'!$F$6:$F$15,MATCH(H444,'02 Cargo Classes'!$C$6:$C$15,0))*INDEX('02 Cargo Classes'!$H$6:$H$15,MATCH(H444,'02 Cargo Classes'!$C$6:$C$15,0))</x:f>
        <x:v>60</x:v>
      </x:c>
      <x:c r="P444" s="11" t="n">
        <x:f>INDEX('02 Cargo Classes'!$I$6:$I$15,MATCH(H444,'02 Cargo Classes'!$C$6:$C$15,0))</x:f>
        <x:v>24</x:v>
      </x:c>
      <x:c r="Q444" s="11" t="str">
        <x:v>PKG-CM-RDC</x:v>
      </x:c>
      <x:c r="R444" s="11" t="str">
        <x:v>Profile allocation; item BOM open</x:v>
      </x:c>
      <x:c r="S444" s="26"/>
      <x:c r="T444" s="26"/>
    </x:row>
    <x:row r="445">
      <x:c r="C445" s="11" t="str">
        <x:v>CM-RDC-ISO-18</x:v>
      </x:c>
      <x:c r="D445" s="11" t="str">
        <x:v>CM-RDC</x:v>
      </x:c>
      <x:c r="E445" s="11" t="str">
        <x:v>Return and durable-continuity group</x:v>
      </x:c>
      <x:c r="F445" s="11" t="str">
        <x:v>Civil Mobility and Continuity</x:v>
      </x:c>
      <x:c r="G445" s="11" t="str">
        <x:v>MOBILITY</x:v>
      </x:c>
      <x:c r="H445" s="11" t="str">
        <x:v>ISO-18</x:v>
      </x:c>
      <x:c r="I445" s="18" t="n">
        <x:v>0.1</x:v>
      </x:c>
      <x:c r="J445" s="18" t="n">
        <x:f>INDEX('03 Formation Registry'!$J$6:$J$53,MATCH(D445,'03 Formation Registry'!$C$6:$C$53,0))</x:f>
        <x:v>675</x:v>
      </x:c>
      <x:c r="K445" s="18" t="n">
        <x:f>I445*J445</x:f>
        <x:v>67.5</x:v>
      </x:c>
      <x:c r="L445" s="18" t="n">
        <x:f>INDEX('02 Cargo Classes'!$E$6:$E$15,MATCH(H445,'02 Cargo Classes'!$C$6:$C$15,0))</x:f>
        <x:v>18</x:v>
      </x:c>
      <x:c r="M445" s="18" t="n">
        <x:f>INDEX('02 Cargo Classes'!$G$6:$G$15,MATCH(H445,'02 Cargo Classes'!$C$6:$C$15,0))</x:f>
        <x:v>0.85</x:v>
      </x:c>
      <x:c r="N445" s="21" t="n">
        <x:f>ROUNDUP(K445/(L445*M445),0)</x:f>
        <x:v>5</x:v>
      </x:c>
      <x:c r="O445" s="18" t="n">
        <x:f>N445*INDEX('02 Cargo Classes'!$F$6:$F$15,MATCH(H445,'02 Cargo Classes'!$C$6:$C$15,0))*INDEX('02 Cargo Classes'!$H$6:$H$15,MATCH(H445,'02 Cargo Classes'!$C$6:$C$15,0))</x:f>
        <x:v>132</x:v>
      </x:c>
      <x:c r="P445" s="11" t="n">
        <x:f>INDEX('02 Cargo Classes'!$I$6:$I$15,MATCH(H445,'02 Cargo Classes'!$C$6:$C$15,0))</x:f>
        <x:v>48</x:v>
      </x:c>
      <x:c r="Q445" s="11" t="str">
        <x:v>PKG-CM-RDC</x:v>
      </x:c>
      <x:c r="R445" s="11" t="str">
        <x:v>Profile allocation; item BOM open</x:v>
      </x:c>
      <x:c r="S445" s="26"/>
      <x:c r="T445" s="26"/>
    </x:row>
    <x:row r="446">
      <x:c r="C446" s="11" t="str">
        <x:v>CM-RDC-COL-12</x:v>
      </x:c>
      <x:c r="D446" s="11" t="str">
        <x:v>CM-RDC</x:v>
      </x:c>
      <x:c r="E446" s="11" t="str">
        <x:v>Return and durable-continuity group</x:v>
      </x:c>
      <x:c r="F446" s="11" t="str">
        <x:v>Civil Mobility and Continuity</x:v>
      </x:c>
      <x:c r="G446" s="11" t="str">
        <x:v>MOBILITY</x:v>
      </x:c>
      <x:c r="H446" s="11" t="str">
        <x:v>COL-12</x:v>
      </x:c>
      <x:c r="I446" s="18" t="n">
        <x:v>0.04</x:v>
      </x:c>
      <x:c r="J446" s="18" t="n">
        <x:f>INDEX('03 Formation Registry'!$J$6:$J$53,MATCH(D446,'03 Formation Registry'!$C$6:$C$53,0))</x:f>
        <x:v>675</x:v>
      </x:c>
      <x:c r="K446" s="18" t="n">
        <x:f>I446*J446</x:f>
        <x:v>27</x:v>
      </x:c>
      <x:c r="L446" s="18" t="n">
        <x:f>INDEX('02 Cargo Classes'!$E$6:$E$15,MATCH(H446,'02 Cargo Classes'!$C$6:$C$15,0))</x:f>
        <x:v>12</x:v>
      </x:c>
      <x:c r="M446" s="18" t="n">
        <x:f>INDEX('02 Cargo Classes'!$G$6:$G$15,MATCH(H446,'02 Cargo Classes'!$C$6:$C$15,0))</x:f>
        <x:v>0.8</x:v>
      </x:c>
      <x:c r="N446" s="21" t="n">
        <x:f>ROUNDUP(K446/(L446*M446),0)</x:f>
        <x:v>3</x:v>
      </x:c>
      <x:c r="O446" s="18" t="n">
        <x:f>N446*INDEX('02 Cargo Classes'!$F$6:$F$15,MATCH(H446,'02 Cargo Classes'!$C$6:$C$15,0))*INDEX('02 Cargo Classes'!$H$6:$H$15,MATCH(H446,'02 Cargo Classes'!$C$6:$C$15,0))</x:f>
        <x:v>79.2</x:v>
      </x:c>
      <x:c r="P446" s="11" t="n">
        <x:f>INDEX('02 Cargo Classes'!$I$6:$I$15,MATCH(H446,'02 Cargo Classes'!$C$6:$C$15,0))</x:f>
        <x:v>24</x:v>
      </x:c>
      <x:c r="Q446" s="11" t="str">
        <x:v>PKG-CM-RDC</x:v>
      </x:c>
      <x:c r="R446" s="11" t="str">
        <x:v>Profile allocation; item BOM open</x:v>
      </x:c>
      <x:c r="S446" s="26"/>
      <x:c r="T446" s="26"/>
    </x:row>
    <x:row r="447">
      <x:c r="C447" s="11" t="str">
        <x:v>CM-RDC-BAT-22</x:v>
      </x:c>
      <x:c r="D447" s="11" t="str">
        <x:v>CM-RDC</x:v>
      </x:c>
      <x:c r="E447" s="11" t="str">
        <x:v>Return and durable-continuity group</x:v>
      </x:c>
      <x:c r="F447" s="11" t="str">
        <x:v>Civil Mobility and Continuity</x:v>
      </x:c>
      <x:c r="G447" s="11" t="str">
        <x:v>MOBILITY</x:v>
      </x:c>
      <x:c r="H447" s="11" t="str">
        <x:v>BAT-22</x:v>
      </x:c>
      <x:c r="I447" s="18" t="n">
        <x:v>0.05</x:v>
      </x:c>
      <x:c r="J447" s="18" t="n">
        <x:f>INDEX('03 Formation Registry'!$J$6:$J$53,MATCH(D447,'03 Formation Registry'!$C$6:$C$53,0))</x:f>
        <x:v>675</x:v>
      </x:c>
      <x:c r="K447" s="18" t="n">
        <x:f>I447*J447</x:f>
        <x:v>33.75</x:v>
      </x:c>
      <x:c r="L447" s="18" t="n">
        <x:f>INDEX('02 Cargo Classes'!$E$6:$E$15,MATCH(H447,'02 Cargo Classes'!$C$6:$C$15,0))</x:f>
        <x:v>22</x:v>
      </x:c>
      <x:c r="M447" s="18" t="n">
        <x:f>INDEX('02 Cargo Classes'!$G$6:$G$15,MATCH(H447,'02 Cargo Classes'!$C$6:$C$15,0))</x:f>
        <x:v>0.8</x:v>
      </x:c>
      <x:c r="N447" s="21" t="n">
        <x:f>ROUNDUP(K447/(L447*M447),0)</x:f>
        <x:v>2</x:v>
      </x:c>
      <x:c r="O447" s="18" t="n">
        <x:f>N447*INDEX('02 Cargo Classes'!$F$6:$F$15,MATCH(H447,'02 Cargo Classes'!$C$6:$C$15,0))*INDEX('02 Cargo Classes'!$H$6:$H$15,MATCH(H447,'02 Cargo Classes'!$C$6:$C$15,0))</x:f>
        <x:v>52.800000000000004</x:v>
      </x:c>
      <x:c r="P447" s="11" t="n">
        <x:f>INDEX('02 Cargo Classes'!$I$6:$I$15,MATCH(H447,'02 Cargo Classes'!$C$6:$C$15,0))</x:f>
        <x:v>48</x:v>
      </x:c>
      <x:c r="Q447" s="11" t="str">
        <x:v>PKG-CM-RDC</x:v>
      </x:c>
      <x:c r="R447" s="11" t="str">
        <x:v>Profile allocation; item BOM open</x:v>
      </x:c>
      <x:c r="S447" s="26"/>
      <x:c r="T447" s="26"/>
    </x:row>
    <x:row r="448">
      <x:c r="C448" s="11" t="str">
        <x:v>CM-RDC-TNK-20</x:v>
      </x:c>
      <x:c r="D448" s="11" t="str">
        <x:v>CM-RDC</x:v>
      </x:c>
      <x:c r="E448" s="11" t="str">
        <x:v>Return and durable-continuity group</x:v>
      </x:c>
      <x:c r="F448" s="11" t="str">
        <x:v>Civil Mobility and Continuity</x:v>
      </x:c>
      <x:c r="G448" s="11" t="str">
        <x:v>MOBILITY</x:v>
      </x:c>
      <x:c r="H448" s="11" t="str">
        <x:v>TNK-20</x:v>
      </x:c>
      <x:c r="I448" s="18" t="n">
        <x:v>0.05</x:v>
      </x:c>
      <x:c r="J448" s="18" t="n">
        <x:f>INDEX('03 Formation Registry'!$J$6:$J$53,MATCH(D448,'03 Formation Registry'!$C$6:$C$53,0))</x:f>
        <x:v>675</x:v>
      </x:c>
      <x:c r="K448" s="18" t="n">
        <x:f>I448*J448</x:f>
        <x:v>33.75</x:v>
      </x:c>
      <x:c r="L448" s="18" t="n">
        <x:f>INDEX('02 Cargo Classes'!$E$6:$E$15,MATCH(H448,'02 Cargo Classes'!$C$6:$C$15,0))</x:f>
        <x:v>20</x:v>
      </x:c>
      <x:c r="M448" s="18" t="n">
        <x:f>INDEX('02 Cargo Classes'!$G$6:$G$15,MATCH(H448,'02 Cargo Classes'!$C$6:$C$15,0))</x:f>
        <x:v>0.85</x:v>
      </x:c>
      <x:c r="N448" s="21" t="n">
        <x:f>ROUNDUP(K448/(L448*M448),0)</x:f>
        <x:v>2</x:v>
      </x:c>
      <x:c r="O448" s="18" t="n">
        <x:f>N448*INDEX('02 Cargo Classes'!$F$6:$F$15,MATCH(H448,'02 Cargo Classes'!$C$6:$C$15,0))*INDEX('02 Cargo Classes'!$H$6:$H$15,MATCH(H448,'02 Cargo Classes'!$C$6:$C$15,0))</x:f>
        <x:v>42.5</x:v>
      </x:c>
      <x:c r="P448" s="11" t="n">
        <x:f>INDEX('02 Cargo Classes'!$I$6:$I$15,MATCH(H448,'02 Cargo Classes'!$C$6:$C$15,0))</x:f>
        <x:v>48</x:v>
      </x:c>
      <x:c r="Q448" s="11" t="str">
        <x:v>PKG-CM-RDC</x:v>
      </x:c>
      <x:c r="R448" s="11" t="str">
        <x:v>Profile allocation; item BOM open</x:v>
      </x:c>
      <x:c r="S448" s="26"/>
      <x:c r="T448" s="26"/>
    </x:row>
    <x:row r="449">
      <x:c r="C449" s="11" t="str">
        <x:v>CM-RDC-FLR-24</x:v>
      </x:c>
      <x:c r="D449" s="11" t="str">
        <x:v>CM-RDC</x:v>
      </x:c>
      <x:c r="E449" s="11" t="str">
        <x:v>Return and durable-continuity group</x:v>
      </x:c>
      <x:c r="F449" s="11" t="str">
        <x:v>Civil Mobility and Continuity</x:v>
      </x:c>
      <x:c r="G449" s="11" t="str">
        <x:v>MOBILITY</x:v>
      </x:c>
      <x:c r="H449" s="11" t="str">
        <x:v>FLR-24</x:v>
      </x:c>
      <x:c r="I449" s="18" t="n">
        <x:v>0.08</x:v>
      </x:c>
      <x:c r="J449" s="18" t="n">
        <x:f>INDEX('03 Formation Registry'!$J$6:$J$53,MATCH(D449,'03 Formation Registry'!$C$6:$C$53,0))</x:f>
        <x:v>675</x:v>
      </x:c>
      <x:c r="K449" s="18" t="n">
        <x:f>I449*J449</x:f>
        <x:v>54</x:v>
      </x:c>
      <x:c r="L449" s="18" t="n">
        <x:f>INDEX('02 Cargo Classes'!$E$6:$E$15,MATCH(H449,'02 Cargo Classes'!$C$6:$C$15,0))</x:f>
        <x:v>24</x:v>
      </x:c>
      <x:c r="M449" s="18" t="n">
        <x:f>INDEX('02 Cargo Classes'!$G$6:$G$15,MATCH(H449,'02 Cargo Classes'!$C$6:$C$15,0))</x:f>
        <x:v>0.85</x:v>
      </x:c>
      <x:c r="N449" s="21" t="n">
        <x:f>ROUNDUP(K449/(L449*M449),0)</x:f>
        <x:v>3</x:v>
      </x:c>
      <x:c r="O449" s="18" t="n">
        <x:f>N449*INDEX('02 Cargo Classes'!$F$6:$F$15,MATCH(H449,'02 Cargo Classes'!$C$6:$C$15,0))*INDEX('02 Cargo Classes'!$H$6:$H$15,MATCH(H449,'02 Cargo Classes'!$C$6:$C$15,0))</x:f>
        <x:v>96</x:v>
      </x:c>
      <x:c r="P449" s="11" t="n">
        <x:f>INDEX('02 Cargo Classes'!$I$6:$I$15,MATCH(H449,'02 Cargo Classes'!$C$6:$C$15,0))</x:f>
        <x:v>48</x:v>
      </x:c>
      <x:c r="Q449" s="11" t="str">
        <x:v>PKG-CM-RDC</x:v>
      </x:c>
      <x:c r="R449" s="11" t="str">
        <x:v>Profile allocation; item BOM open</x:v>
      </x:c>
      <x:c r="S449" s="26"/>
      <x:c r="T449" s="26"/>
    </x:row>
    <x:row r="450">
      <x:c r="C450" s="11" t="str">
        <x:v>CM-RDC-ROL-30</x:v>
      </x:c>
      <x:c r="D450" s="11" t="str">
        <x:v>CM-RDC</x:v>
      </x:c>
      <x:c r="E450" s="11" t="str">
        <x:v>Return and durable-continuity group</x:v>
      </x:c>
      <x:c r="F450" s="11" t="str">
        <x:v>Civil Mobility and Continuity</x:v>
      </x:c>
      <x:c r="G450" s="11" t="str">
        <x:v>MOBILITY</x:v>
      </x:c>
      <x:c r="H450" s="11" t="str">
        <x:v>ROL-30</x:v>
      </x:c>
      <x:c r="I450" s="18" t="n">
        <x:v>0.36</x:v>
      </x:c>
      <x:c r="J450" s="18" t="n">
        <x:f>INDEX('03 Formation Registry'!$J$6:$J$53,MATCH(D450,'03 Formation Registry'!$C$6:$C$53,0))</x:f>
        <x:v>675</x:v>
      </x:c>
      <x:c r="K450" s="18" t="n">
        <x:f>I450*J450</x:f>
        <x:v>243</x:v>
      </x:c>
      <x:c r="L450" s="18" t="n">
        <x:f>INDEX('02 Cargo Classes'!$E$6:$E$15,MATCH(H450,'02 Cargo Classes'!$C$6:$C$15,0))</x:f>
        <x:v>30</x:v>
      </x:c>
      <x:c r="M450" s="18" t="n">
        <x:f>INDEX('02 Cargo Classes'!$G$6:$G$15,MATCH(H450,'02 Cargo Classes'!$C$6:$C$15,0))</x:f>
        <x:v>0.8</x:v>
      </x:c>
      <x:c r="N450" s="21" t="n">
        <x:f>ROUNDUP(K450/(L450*M450),0)</x:f>
        <x:v>11</x:v>
      </x:c>
      <x:c r="O450" s="18" t="n">
        <x:f>N450*INDEX('02 Cargo Classes'!$F$6:$F$15,MATCH(H450,'02 Cargo Classes'!$C$6:$C$15,0))*INDEX('02 Cargo Classes'!$H$6:$H$15,MATCH(H450,'02 Cargo Classes'!$C$6:$C$15,0))</x:f>
        <x:v>701.25</x:v>
      </x:c>
      <x:c r="P450" s="11" t="n">
        <x:f>INDEX('02 Cargo Classes'!$I$6:$I$15,MATCH(H450,'02 Cargo Classes'!$C$6:$C$15,0))</x:f>
        <x:v>48</x:v>
      </x:c>
      <x:c r="Q450" s="11" t="str">
        <x:v>PKG-CM-RDC</x:v>
      </x:c>
      <x:c r="R450" s="11" t="str">
        <x:v>Profile allocation; item BOM open</x:v>
      </x:c>
      <x:c r="S450" s="26"/>
      <x:c r="T450" s="26"/>
    </x:row>
    <x:row r="451">
      <x:c r="C451" s="11" t="str">
        <x:v>CM-RDC-LIN-18</x:v>
      </x:c>
      <x:c r="D451" s="11" t="str">
        <x:v>CM-RDC</x:v>
      </x:c>
      <x:c r="E451" s="11" t="str">
        <x:v>Return and durable-continuity group</x:v>
      </x:c>
      <x:c r="F451" s="11" t="str">
        <x:v>Civil Mobility and Continuity</x:v>
      </x:c>
      <x:c r="G451" s="11" t="str">
        <x:v>MOBILITY</x:v>
      </x:c>
      <x:c r="H451" s="11" t="str">
        <x:v>LIN-18</x:v>
      </x:c>
      <x:c r="I451" s="18" t="n">
        <x:v>0.04</x:v>
      </x:c>
      <x:c r="J451" s="18" t="n">
        <x:f>INDEX('03 Formation Registry'!$J$6:$J$53,MATCH(D451,'03 Formation Registry'!$C$6:$C$53,0))</x:f>
        <x:v>675</x:v>
      </x:c>
      <x:c r="K451" s="18" t="n">
        <x:f>I451*J451</x:f>
        <x:v>27</x:v>
      </x:c>
      <x:c r="L451" s="18" t="n">
        <x:f>INDEX('02 Cargo Classes'!$E$6:$E$15,MATCH(H451,'02 Cargo Classes'!$C$6:$C$15,0))</x:f>
        <x:v>18</x:v>
      </x:c>
      <x:c r="M451" s="18" t="n">
        <x:f>INDEX('02 Cargo Classes'!$G$6:$G$15,MATCH(H451,'02 Cargo Classes'!$C$6:$C$15,0))</x:f>
        <x:v>0.8</x:v>
      </x:c>
      <x:c r="N451" s="21" t="n">
        <x:f>ROUNDUP(K451/(L451*M451),0)</x:f>
        <x:v>2</x:v>
      </x:c>
      <x:c r="O451" s="18" t="n">
        <x:f>N451*INDEX('02 Cargo Classes'!$F$6:$F$15,MATCH(H451,'02 Cargo Classes'!$C$6:$C$15,0))*INDEX('02 Cargo Classes'!$H$6:$H$15,MATCH(H451,'02 Cargo Classes'!$C$6:$C$15,0))</x:f>
        <x:v>88</x:v>
      </x:c>
      <x:c r="P451" s="11" t="n">
        <x:f>INDEX('02 Cargo Classes'!$I$6:$I$15,MATCH(H451,'02 Cargo Classes'!$C$6:$C$15,0))</x:f>
        <x:v>72</x:v>
      </x:c>
      <x:c r="Q451" s="11" t="str">
        <x:v>PKG-CM-RDC</x:v>
      </x:c>
      <x:c r="R451" s="11" t="str">
        <x:v>Profile allocation; item BOM open</x:v>
      </x:c>
      <x:c r="S451" s="26"/>
      <x:c r="T451" s="26"/>
    </x:row>
    <x:row r="452">
      <x:c r="C452" s="11" t="str">
        <x:v>CM-RDC-BLK-08</x:v>
      </x:c>
      <x:c r="D452" s="11" t="str">
        <x:v>CM-RDC</x:v>
      </x:c>
      <x:c r="E452" s="11" t="str">
        <x:v>Return and durable-continuity group</x:v>
      </x:c>
      <x:c r="F452" s="11" t="str">
        <x:v>Civil Mobility and Continuity</x:v>
      </x:c>
      <x:c r="G452" s="11" t="str">
        <x:v>MOBILITY</x:v>
      </x:c>
      <x:c r="H452" s="11" t="str">
        <x:v>BLK-08</x:v>
      </x:c>
      <x:c r="I452" s="18" t="n">
        <x:v>0.06</x:v>
      </x:c>
      <x:c r="J452" s="18" t="n">
        <x:f>INDEX('03 Formation Registry'!$J$6:$J$53,MATCH(D452,'03 Formation Registry'!$C$6:$C$53,0))</x:f>
        <x:v>675</x:v>
      </x:c>
      <x:c r="K452" s="18" t="n">
        <x:f>I452*J452</x:f>
        <x:v>40.5</x:v>
      </x:c>
      <x:c r="L452" s="18" t="n">
        <x:f>INDEX('02 Cargo Classes'!$E$6:$E$15,MATCH(H452,'02 Cargo Classes'!$C$6:$C$15,0))</x:f>
        <x:v>8</x:v>
      </x:c>
      <x:c r="M452" s="18" t="n">
        <x:f>INDEX('02 Cargo Classes'!$G$6:$G$15,MATCH(H452,'02 Cargo Classes'!$C$6:$C$15,0))</x:f>
        <x:v>0.8</x:v>
      </x:c>
      <x:c r="N452" s="21" t="n">
        <x:f>ROUNDUP(K452/(L452*M452),0)</x:f>
        <x:v>7</x:v>
      </x:c>
      <x:c r="O452" s="18" t="n">
        <x:f>N452*INDEX('02 Cargo Classes'!$F$6:$F$15,MATCH(H452,'02 Cargo Classes'!$C$6:$C$15,0))*INDEX('02 Cargo Classes'!$H$6:$H$15,MATCH(H452,'02 Cargo Classes'!$C$6:$C$15,0))</x:f>
        <x:v>357</x:v>
      </x:c>
      <x:c r="P452" s="11" t="n">
        <x:f>INDEX('02 Cargo Classes'!$I$6:$I$15,MATCH(H452,'02 Cargo Classes'!$C$6:$C$15,0))</x:f>
        <x:v>48</x:v>
      </x:c>
      <x:c r="Q452" s="11" t="str">
        <x:v>PKG-CM-RDC</x:v>
      </x:c>
      <x:c r="R452" s="11" t="str">
        <x:v>Profile allocation; item BOM open</x:v>
      </x:c>
      <x:c r="S452" s="26"/>
      <x:c r="T452" s="26"/>
    </x:row>
    <x:row r="453">
      <x:c r="C453" s="11" t="str">
        <x:v>CM-RDC-OOG-80</x:v>
      </x:c>
      <x:c r="D453" s="11" t="str">
        <x:v>CM-RDC</x:v>
      </x:c>
      <x:c r="E453" s="11" t="str">
        <x:v>Return and durable-continuity group</x:v>
      </x:c>
      <x:c r="F453" s="11" t="str">
        <x:v>Civil Mobility and Continuity</x:v>
      </x:c>
      <x:c r="G453" s="11" t="str">
        <x:v>MOBILITY</x:v>
      </x:c>
      <x:c r="H453" s="11" t="str">
        <x:v>OOG-80</x:v>
      </x:c>
      <x:c r="I453" s="18" t="n">
        <x:v>0.18</x:v>
      </x:c>
      <x:c r="J453" s="18" t="n">
        <x:f>INDEX('03 Formation Registry'!$J$6:$J$53,MATCH(D453,'03 Formation Registry'!$C$6:$C$53,0))</x:f>
        <x:v>675</x:v>
      </x:c>
      <x:c r="K453" s="18" t="n">
        <x:f>I453*J453</x:f>
        <x:v>121.5</x:v>
      </x:c>
      <x:c r="L453" s="18" t="n">
        <x:f>INDEX('02 Cargo Classes'!$E$6:$E$15,MATCH(H453,'02 Cargo Classes'!$C$6:$C$15,0))</x:f>
        <x:v>80</x:v>
      </x:c>
      <x:c r="M453" s="18" t="n">
        <x:f>INDEX('02 Cargo Classes'!$G$6:$G$15,MATCH(H453,'02 Cargo Classes'!$C$6:$C$15,0))</x:f>
        <x:v>0.75</x:v>
      </x:c>
      <x:c r="N453" s="21" t="n">
        <x:f>ROUNDUP(K453/(L453*M453),0)</x:f>
        <x:v>3</x:v>
      </x:c>
      <x:c r="O453" s="18" t="n">
        <x:f>N453*INDEX('02 Cargo Classes'!$F$6:$F$15,MATCH(H453,'02 Cargo Classes'!$C$6:$C$15,0))*INDEX('02 Cargo Classes'!$H$6:$H$15,MATCH(H453,'02 Cargo Classes'!$C$6:$C$15,0))</x:f>
        <x:v>528</x:v>
      </x:c>
      <x:c r="P453" s="11" t="n">
        <x:f>INDEX('02 Cargo Classes'!$I$6:$I$15,MATCH(H453,'02 Cargo Classes'!$C$6:$C$15,0))</x:f>
        <x:v>72</x:v>
      </x:c>
      <x:c r="Q453" s="11" t="str">
        <x:v>PKG-CM-RDC</x:v>
      </x:c>
      <x:c r="R453" s="11" t="str">
        <x:v>Profile allocation; item BOM open</x:v>
      </x:c>
      <x:c r="S453" s="26"/>
      <x:c r="T453" s="26"/>
    </x:row>
  </x:sheetData>
  <x:pageMargins left="0.7" right="0.7" top="0.75" bottom="0.75" header="0.3" footer="0.3"/>
  <x:tableParts count="1">
    <x:tablePart xmlns:r="http://schemas.openxmlformats.org/officeDocument/2006/relationships" r:id="R901691ecf5554d4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3" max="3" width="30" hidden="0" customWidth="1"/>
    <x:col min="4" max="4" width="11" hidden="0" customWidth="1"/>
    <x:col min="5" max="5" width="28" hidden="0" customWidth="1"/>
    <x:col min="6" max="6" width="14" hidden="0" customWidth="1"/>
    <x:col min="7" max="7" width="36" hidden="0" customWidth="1"/>
    <x:col min="8" max="8" width="13" hidden="0" customWidth="1"/>
    <x:col min="9" max="9" width="11" hidden="0" customWidth="1"/>
    <x:col min="10" max="10" width="15" hidden="0" customWidth="1"/>
    <x:col min="11" max="11" width="16" hidden="0" customWidth="1"/>
    <x:col min="12" max="12" width="17" hidden="0" customWidth="1"/>
    <x:col min="13" max="13" width="19" hidden="0" customWidth="1"/>
    <x:col min="14" max="14" width="16" hidden="0" customWidth="1"/>
    <x:col min="15" max="15" width="15" hidden="0" customWidth="1"/>
    <x:col min="16" max="16" width="18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5" hidden="0" customWidth="1"/>
    <x:col min="23" max="23" width="17" hidden="0" customWidth="1"/>
    <x:col min="24" max="24" width="18" hidden="0" customWidth="1"/>
    <x:col min="25" max="25" width="16" hidden="0" customWidth="1"/>
    <x:col min="26" max="26" width="18" hidden="0" customWidth="1"/>
    <x:col min="27" max="27" width="19" hidden="0" customWidth="1"/>
    <x:col min="28" max="28" width="15" hidden="0" customWidth="1"/>
    <x:col min="29" max="29" width="17" hidden="0" customWidth="1"/>
    <x:col min="30" max="30" width="18" hidden="0" customWidth="1"/>
    <x:col min="31" max="31" width="16" hidden="0" customWidth="1"/>
    <x:col min="32" max="32" width="18" hidden="0" customWidth="1"/>
    <x:col min="33" max="33" width="19" hidden="0" customWidth="1"/>
    <x:col min="34" max="34" width="16" hidden="0" customWidth="1"/>
    <x:col min="35" max="35" width="16" hidden="0" customWidth="1"/>
    <x:col min="36" max="36" width="16" hidden="0" customWidth="1"/>
    <x:col min="37" max="37" width="17" hidden="0" customWidth="1"/>
    <x:col min="38" max="38" width="16" hidden="0" customWidth="1"/>
    <x:col min="39" max="39" width="17" hidden="0" customWidth="1"/>
    <x:col min="40" max="40" width="18" hidden="0" customWidth="1"/>
    <x:col min="41" max="41" width="14" hidden="0" customWidth="1"/>
    <x:col min="42" max="42" width="16" hidden="0" customWidth="1"/>
    <x:col min="43" max="43" width="18" hidden="0" customWidth="1"/>
    <x:col min="44" max="44" width="34" hidden="0" customWidth="1"/>
  </x:cols>
  <x:sheetData>
    <x:row r="2">
      <x:c r="C2" s="2" t="str">
        <x:v>Campaign cargo claims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25"/>
      <x:c r="Z2" s="25"/>
      <x:c r="AA2" s="25"/>
      <x:c r="AB2" s="25"/>
      <x:c r="AC2" s="25"/>
      <x:c r="AD2" s="25"/>
      <x:c r="AE2" s="25"/>
      <x:c r="AF2" s="25"/>
      <x:c r="AG2" s="25"/>
      <x:c r="AH2" s="25"/>
      <x:c r="AI2" s="25"/>
      <x:c r="AJ2" s="25"/>
      <x:c r="AK2" s="25"/>
      <x:c r="AL2" s="25"/>
      <x:c r="AM2" s="25"/>
      <x:c r="AN2" s="25"/>
      <x:c r="AO2" s="25"/>
      <x:c r="AP2" s="25"/>
      <x:c r="AQ2" s="25"/>
      <x:c r="AR2" s="25"/>
      <x:c r="AS2" s="25"/>
      <x:c r="AT2" s="25"/>
    </x:row>
    <x:row r="3">
      <x:c r="C3" s="3" t="str">
        <x:v>Routing combines campaign geography with class compatibility. Chargeable tonnes expose dimensional burden; delivery remains proportional planning allocation.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  <x:c r="W4" s="26"/>
      <x:c r="X4" s="26"/>
      <x:c r="Y4" s="26"/>
      <x:c r="Z4" s="26"/>
      <x:c r="AA4" s="26"/>
      <x:c r="AB4" s="26"/>
      <x:c r="AC4" s="26"/>
      <x:c r="AD4" s="26"/>
      <x:c r="AE4" s="26"/>
      <x:c r="AF4" s="26"/>
      <x:c r="AG4" s="26"/>
      <x:c r="AH4" s="26"/>
      <x:c r="AI4" s="26"/>
      <x:c r="AJ4" s="26"/>
      <x:c r="AK4" s="26"/>
      <x:c r="AL4" s="26"/>
      <x:c r="AM4" s="26"/>
      <x:c r="AN4" s="26"/>
      <x:c r="AO4" s="26"/>
      <x:c r="AP4" s="26"/>
      <x:c r="AQ4" s="26"/>
      <x:c r="AR4" s="26"/>
      <x:c r="AS4" s="26"/>
      <x:c r="AT4" s="26"/>
    </x:row>
    <x:row r="5">
      <x:c r="C5" s="9" t="str">
        <x:v>Claim ID</x:v>
      </x:c>
      <x:c r="D5" s="9" t="str">
        <x:v>Campaign</x:v>
      </x:c>
      <x:c r="E5" s="9" t="str">
        <x:v>Campaign name</x:v>
      </x:c>
      <x:c r="F5" s="9" t="str">
        <x:v>Formation ID</x:v>
      </x:c>
      <x:c r="G5" s="9" t="str">
        <x:v>Formation family</x:v>
      </x:c>
      <x:c r="H5" s="9" t="str">
        <x:v>Class ID</x:v>
      </x:c>
      <x:c r="I5" s="9" t="str">
        <x:v>Deadline h</x:v>
      </x:c>
      <x:c r="J5" s="9" t="str">
        <x:v>Demand formations</x:v>
      </x:c>
      <x:c r="K5" s="9" t="str">
        <x:v>Mass / formation t</x:v>
      </x:c>
      <x:c r="L5" s="9" t="str">
        <x:v>Positions / formation</x:v>
      </x:c>
      <x:c r="M5" s="9" t="str">
        <x:v>Volume / formation m³</x:v>
      </x:c>
      <x:c r="N5" s="9" t="str">
        <x:v>Claim mass t</x:v>
      </x:c>
      <x:c r="O5" s="9" t="str">
        <x:v>Claim positions</x:v>
      </x:c>
      <x:c r="P5" s="9" t="str">
        <x:v>Claim volume m³</x:v>
      </x:c>
      <x:c r="Q5" s="9" t="str">
        <x:v>Air weight</x:v>
      </x:c>
      <x:c r="R5" s="9" t="str">
        <x:v>Ocean weight</x:v>
      </x:c>
      <x:c r="S5" s="9" t="str">
        <x:v>Land weight</x:v>
      </x:c>
      <x:c r="T5" s="9" t="str">
        <x:v>Inland weight</x:v>
      </x:c>
      <x:c r="U5" s="9" t="str">
        <x:v>Weight sum</x:v>
      </x:c>
      <x:c r="V5" s="9" t="str">
        <x:v>Air mass t</x:v>
      </x:c>
      <x:c r="W5" s="9" t="str">
        <x:v>Air volume m³</x:v>
      </x:c>
      <x:c r="X5" s="9" t="str">
        <x:v>Air chargeable t</x:v>
      </x:c>
      <x:c r="Y5" s="9" t="str">
        <x:v>Ocean mass t</x:v>
      </x:c>
      <x:c r="Z5" s="9" t="str">
        <x:v>Ocean volume m³</x:v>
      </x:c>
      <x:c r="AA5" s="9" t="str">
        <x:v>Ocean chargeable t</x:v>
      </x:c>
      <x:c r="AB5" s="9" t="str">
        <x:v>Land mass t</x:v>
      </x:c>
      <x:c r="AC5" s="9" t="str">
        <x:v>Land volume m³</x:v>
      </x:c>
      <x:c r="AD5" s="9" t="str">
        <x:v>Land chargeable t</x:v>
      </x:c>
      <x:c r="AE5" s="9" t="str">
        <x:v>Inland mass t</x:v>
      </x:c>
      <x:c r="AF5" s="9" t="str">
        <x:v>Inland volume m³</x:v>
      </x:c>
      <x:c r="AG5" s="9" t="str">
        <x:v>Inland chargeable t</x:v>
      </x:c>
      <x:c r="AH5" s="9" t="str">
        <x:v>Routed mass t</x:v>
      </x:c>
      <x:c r="AI5" s="9" t="str">
        <x:v>Unrouted mass t</x:v>
      </x:c>
      <x:c r="AJ5" s="9" t="str">
        <x:v>Air delivered t</x:v>
      </x:c>
      <x:c r="AK5" s="9" t="str">
        <x:v>Ocean delivered t</x:v>
      </x:c>
      <x:c r="AL5" s="9" t="str">
        <x:v>Land delivered t</x:v>
      </x:c>
      <x:c r="AM5" s="9" t="str">
        <x:v>Inland delivered t</x:v>
      </x:c>
      <x:c r="AN5" s="9" t="str">
        <x:v>Total delivered t</x:v>
      </x:c>
      <x:c r="AO5" s="9" t="str">
        <x:v>Line coverage</x:v>
      </x:c>
      <x:c r="AP5" s="9" t="str">
        <x:v>Transport status</x:v>
      </x:c>
      <x:c r="AQ5" s="9" t="str">
        <x:v>Receiver status</x:v>
      </x:c>
      <x:c r="AR5" s="9" t="str">
        <x:v>Evidence state</x:v>
      </x:c>
      <x:c r="AS5" s="26"/>
      <x:c r="AT5" s="26"/>
    </x:row>
    <x:row r="6">
      <x:c r="C6" s="11" t="str">
        <x:v>C1-J-CIE-APL-45</x:v>
      </x:c>
      <x:c r="D6" s="11" t="str">
        <x:v>C1</x:v>
      </x:c>
      <x:c r="E6" s="11" t="str">
        <x:v>Grid failure</x:v>
      </x:c>
      <x:c r="F6" s="11" t="str">
        <x:v>J-CIE</x:v>
      </x:c>
      <x:c r="G6" s="11" t="str">
        <x:v>Civil integration and effects group</x:v>
      </x:c>
      <x:c r="H6" s="11" t="str">
        <x:v>APL-45</x:v>
      </x:c>
      <x:c r="I6" s="19" t="n">
        <x:v>24</x:v>
      </x:c>
      <x:c r="J6" s="21" t="n">
        <x:v>4</x:v>
      </x:c>
      <x:c r="K6" s="18" t="n">
        <x:f>'05 Cargo Register'!K6</x:f>
        <x:v>214.5</x:v>
      </x:c>
      <x:c r="L6" s="18" t="n">
        <x:f>'05 Cargo Register'!N6</x:f>
        <x:v>57</x:v>
      </x:c>
      <x:c r="M6" s="18" t="n">
        <x:f>'05 Cargo Register'!O6</x:f>
        <x:v>427.5</x:v>
      </x:c>
      <x:c r="N6" s="18" t="n">
        <x:f>J6*K6</x:f>
        <x:v>858</x:v>
      </x:c>
      <x:c r="O6" s="18" t="n">
        <x:f>J6*L6</x:f>
        <x:v>228</x:v>
      </x:c>
      <x:c r="P6" s="18" t="n">
        <x:f>J6*M6</x:f>
        <x:v>1710</x:v>
      </x:c>
      <x:c r="Q6" s="22" t="n">
        <x:f>'01 Controls'!$E$22*'02 Cargo Classes'!$M$6</x:f>
        <x:v>0.15000000000000002</x:v>
      </x:c>
      <x:c r="R6" s="22" t="n">
        <x:f>'01 Controls'!$F$22*'02 Cargo Classes'!$N$6</x:f>
        <x:v>0</x:v>
      </x:c>
      <x:c r="S6" s="22" t="n">
        <x:f>'01 Controls'!$G$22*'02 Cargo Classes'!$O$6</x:f>
        <x:v>0.9</x:v>
      </x:c>
      <x:c r="T6" s="22" t="n">
        <x:f>'01 Controls'!$H$22*'02 Cargo Classes'!$P$6</x:f>
        <x:v>0.015</x:v>
      </x:c>
      <x:c r="U6" s="22" t="n">
        <x:f>SUM(Q6:T6)</x:f>
        <x:v>1.065</x:v>
      </x:c>
      <x:c r="V6" s="18" t="n">
        <x:f>IF(U6=0,0,N6*Q6/U6)</x:f>
        <x:v>120.84507042253523</x:v>
      </x:c>
      <x:c r="W6" s="18" t="n">
        <x:f>IF(U6=0,0,P6*Q6/U6)</x:f>
        <x:v>240.8450704225353</x:v>
      </x:c>
      <x:c r="X6" s="18" t="n">
        <x:f>MAX(V6,W6*'01 Controls'!$E$12)</x:f>
        <x:v>120.84507042253523</x:v>
      </x:c>
      <x:c r="Y6" s="18" t="n">
        <x:f>IF(U6=0,0,N6*R6/U6)</x:f>
        <x:v>0</x:v>
      </x:c>
      <x:c r="Z6" s="18" t="n">
        <x:f>IF(U6=0,0,P6*R6/U6)</x:f>
        <x:v>0</x:v>
      </x:c>
      <x:c r="AA6" s="18" t="n">
        <x:f>MAX(Y6,Z6*'01 Controls'!$E$13)</x:f>
        <x:v>0</x:v>
      </x:c>
      <x:c r="AB6" s="18" t="n">
        <x:f>IF(U6=0,0,N6*S6/U6)</x:f>
        <x:v>725.0704225352114</x:v>
      </x:c>
      <x:c r="AC6" s="18" t="n">
        <x:f>IF(U6=0,0,P6*S6/U6)</x:f>
        <x:v>1445.0704225352113</x:v>
      </x:c>
      <x:c r="AD6" s="18" t="n">
        <x:f>MAX(AB6,AC6*'01 Controls'!$E$14)</x:f>
        <x:v>725.0704225352114</x:v>
      </x:c>
      <x:c r="AE6" s="18" t="n">
        <x:f>IF(U6=0,0,N6*T6/U6)</x:f>
        <x:v>12.08450704225352</x:v>
      </x:c>
      <x:c r="AF6" s="18" t="n">
        <x:f>IF(U6=0,0,P6*T6/U6)</x:f>
        <x:v>24.08450704225352</x:v>
      </x:c>
      <x:c r="AG6" s="18" t="n">
        <x:f>MAX(AE6,AF6*'01 Controls'!$E$15)</x:f>
        <x:v>12.08450704225352</x:v>
      </x:c>
      <x:c r="AH6" s="18" t="n">
        <x:f>SUM(V6,Y6,AB6,AE6)</x:f>
        <x:v>858.0000000000002</x:v>
      </x:c>
      <x:c r="AI6" s="18" t="n">
        <x:f>N6-AH6</x:f>
        <x:v>-2.2737367544323206e-13</x:v>
      </x:c>
      <x:c r="AJ6" s="18" t="n">
        <x:f>V6*INDEX('07 Mode Capacity'!$P$6:$P$17,MATCH("AIR-"&amp;I6,'07 Mode Capacity'!$C$6:$C$17,0))</x:f>
        <x:v>24.521164817711277</x:v>
      </x:c>
      <x:c r="AK6" s="18" t="n">
        <x:f>Y6*INDEX('07 Mode Capacity'!$P$6:$P$17,MATCH("OCEAN-"&amp;I6,'07 Mode Capacity'!$C$6:$C$17,0))</x:f>
        <x:v>0</x:v>
      </x:c>
      <x:c r="AL6" s="18" t="n">
        <x:f>AB6*INDEX('07 Mode Capacity'!$P$6:$P$17,MATCH("LAND-"&amp;I6,'07 Mode Capacity'!$C$6:$C$17,0))</x:f>
        <x:v>277.3401067657227</x:v>
      </x:c>
      <x:c r="AM6" s="18" t="n">
        <x:f>AE6*INDEX('07 Mode Capacity'!$P$6:$P$17,MATCH("INLAND-"&amp;I6,'07 Mode Capacity'!$C$6:$C$17,0))</x:f>
        <x:v>12.08450704225352</x:v>
      </x:c>
      <x:c r="AN6" s="18" t="n">
        <x:f>SUM(AJ6:AM6)</x:f>
        <x:v>313.94577862568747</x:v>
      </x:c>
      <x:c r="AO6" s="17" t="n">
        <x:f>IF(N6=0,1,AN6/N6)</x:f>
        <x:v>0.3659041708924096</x:v>
      </x:c>
      <x:c r="AP6" s="11" t="str">
        <x:f>IF(AO6&gt;='01 Controls'!$E$16,"PASS","FAIL")</x:f>
        <x:v>FAIL</x:v>
      </x:c>
      <x:c r="AQ6" s="11" t="str">
        <x:v>UNQUANTIFIED</x:v>
      </x:c>
      <x:c r="AR6" s="11" t="str">
        <x:v>Position-class planning record; serial item and receiver open</x:v>
      </x:c>
      <x:c r="AS6" s="26"/>
      <x:c r="AT6" s="26"/>
    </x:row>
    <x:row r="7">
      <x:c r="C7" s="11" t="str">
        <x:v>C1-J-CIE-ISO-18</x:v>
      </x:c>
      <x:c r="D7" s="11" t="str">
        <x:v>C1</x:v>
      </x:c>
      <x:c r="E7" s="11" t="str">
        <x:v>Grid failure</x:v>
      </x:c>
      <x:c r="F7" s="11" t="str">
        <x:v>J-CIE</x:v>
      </x:c>
      <x:c r="G7" s="11" t="str">
        <x:v>Civil integration and effects group</x:v>
      </x:c>
      <x:c r="H7" s="11" t="str">
        <x:v>ISO-18</x:v>
      </x:c>
      <x:c r="I7" s="19" t="n">
        <x:v>48</x:v>
      </x:c>
      <x:c r="J7" s="21" t="n">
        <x:v>4</x:v>
      </x:c>
      <x:c r="K7" s="18" t="n">
        <x:f>'05 Cargo Register'!K7</x:f>
        <x:v>268.125</x:v>
      </x:c>
      <x:c r="L7" s="18" t="n">
        <x:f>'05 Cargo Register'!N7</x:f>
        <x:v>18</x:v>
      </x:c>
      <x:c r="M7" s="18" t="n">
        <x:f>'05 Cargo Register'!O7</x:f>
        <x:v>475.20000000000005</x:v>
      </x:c>
      <x:c r="N7" s="18" t="n">
        <x:f>J7*K7</x:f>
        <x:v>1072.5</x:v>
      </x:c>
      <x:c r="O7" s="18" t="n">
        <x:f>J7*L7</x:f>
        <x:v>72</x:v>
      </x:c>
      <x:c r="P7" s="18" t="n">
        <x:f>J7*M7</x:f>
        <x:v>1900.8000000000002</x:v>
      </x:c>
      <x:c r="Q7" s="22" t="n">
        <x:f>'01 Controls'!$E$22*'02 Cargo Classes'!$M$7</x:f>
        <x:v>0.010000000000000002</x:v>
      </x:c>
      <x:c r="R7" s="22" t="n">
        <x:f>'01 Controls'!$F$22*'02 Cargo Classes'!$N$7</x:f>
        <x:v>0</x:v>
      </x:c>
      <x:c r="S7" s="22" t="n">
        <x:f>'01 Controls'!$G$22*'02 Cargo Classes'!$O$7</x:f>
        <x:v>1.08</x:v>
      </x:c>
      <x:c r="T7" s="22" t="n">
        <x:f>'01 Controls'!$H$22*'02 Cargo Classes'!$P$7</x:f>
        <x:v>0.04000000000000001</x:v>
      </x:c>
      <x:c r="U7" s="22" t="n">
        <x:f>SUM(Q7:T7)</x:f>
        <x:v>1.1300000000000001</x:v>
      </x:c>
      <x:c r="V7" s="18" t="n">
        <x:f>IF(U7=0,0,N7*Q7/U7)</x:f>
        <x:v>9.491150442477876</x:v>
      </x:c>
      <x:c r="W7" s="18" t="n">
        <x:f>IF(U7=0,0,P7*Q7/U7)</x:f>
        <x:v>16.821238938053103</x:v>
      </x:c>
      <x:c r="X7" s="18" t="n">
        <x:f>MAX(V7,W7*'01 Controls'!$E$12)</x:f>
        <x:v>9.491150442477876</x:v>
      </x:c>
      <x:c r="Y7" s="18" t="n">
        <x:f>IF(U7=0,0,N7*R7/U7)</x:f>
        <x:v>0</x:v>
      </x:c>
      <x:c r="Z7" s="18" t="n">
        <x:f>IF(U7=0,0,P7*R7/U7)</x:f>
        <x:v>0</x:v>
      </x:c>
      <x:c r="AA7" s="18" t="n">
        <x:f>MAX(Y7,Z7*'01 Controls'!$E$13)</x:f>
        <x:v>0</x:v>
      </x:c>
      <x:c r="AB7" s="18" t="n">
        <x:f>IF(U7=0,0,N7*S7/U7)</x:f>
        <x:v>1025.0442477876106</x:v>
      </x:c>
      <x:c r="AC7" s="18" t="n">
        <x:f>IF(U7=0,0,P7*S7/U7)</x:f>
        <x:v>1816.6938053097347</x:v>
      </x:c>
      <x:c r="AD7" s="18" t="n">
        <x:f>MAX(AB7,AC7*'01 Controls'!$E$14)</x:f>
        <x:v>1025.0442477876106</x:v>
      </x:c>
      <x:c r="AE7" s="18" t="n">
        <x:f>IF(U7=0,0,N7*T7/U7)</x:f>
        <x:v>37.9646017699115</x:v>
      </x:c>
      <x:c r="AF7" s="18" t="n">
        <x:f>IF(U7=0,0,P7*T7/U7)</x:f>
        <x:v>67.28495575221241</x:v>
      </x:c>
      <x:c r="AG7" s="18" t="n">
        <x:f>MAX(AE7,AF7*'01 Controls'!$E$15)</x:f>
        <x:v>37.9646017699115</x:v>
      </x:c>
      <x:c r="AH7" s="18" t="n">
        <x:f>SUM(V7,Y7,AB7,AE7)</x:f>
        <x:v>1072.5</x:v>
      </x:c>
      <x:c r="AI7" s="18" t="n">
        <x:f>N7-AH7</x:f>
        <x:v>0</x:v>
      </x:c>
      <x:c r="AJ7" s="18" t="n">
        <x:f>V7*INDEX('07 Mode Capacity'!$P$6:$P$17,MATCH("AIR-"&amp;I7,'07 Mode Capacity'!$C$6:$C$17,0))</x:f>
        <x:v>2.6607079072147464</x:v>
      </x:c>
      <x:c r="AK7" s="18" t="n">
        <x:f>Y7*INDEX('07 Mode Capacity'!$P$6:$P$17,MATCH("OCEAN-"&amp;I7,'07 Mode Capacity'!$C$6:$C$17,0))</x:f>
        <x:v>0</x:v>
      </x:c>
      <x:c r="AL7" s="18" t="n">
        <x:f>AB7*INDEX('07 Mode Capacity'!$P$6:$P$17,MATCH("LAND-"&amp;I7,'07 Mode Capacity'!$C$6:$C$17,0))</x:f>
        <x:v>125.10446660061939</x:v>
      </x:c>
      <x:c r="AM7" s="18" t="n">
        <x:f>AE7*INDEX('07 Mode Capacity'!$P$6:$P$17,MATCH("INLAND-"&amp;I7,'07 Mode Capacity'!$C$6:$C$17,0))</x:f>
        <x:v>23.964561409524038</x:v>
      </x:c>
      <x:c r="AN7" s="18" t="n">
        <x:f>SUM(AJ7:AM7)</x:f>
        <x:v>151.72973591735817</x:v>
      </x:c>
      <x:c r="AO7" s="17" t="n">
        <x:f>IF(N7=0,1,AN7/N7)</x:f>
        <x:v>0.141472947242292</x:v>
      </x:c>
      <x:c r="AP7" s="11" t="str">
        <x:f>IF(AO7&gt;='01 Controls'!$E$16,"PASS","FAIL")</x:f>
        <x:v>FAIL</x:v>
      </x:c>
      <x:c r="AQ7" s="11" t="str">
        <x:v>UNQUANTIFIED</x:v>
      </x:c>
      <x:c r="AR7" s="11" t="str">
        <x:v>Position-class planning record; serial item and receiver open</x:v>
      </x:c>
      <x:c r="AS7" s="26"/>
      <x:c r="AT7" s="26"/>
    </x:row>
    <x:row r="8">
      <x:c r="C8" s="11" t="str">
        <x:v>C1-J-CIE-COL-12</x:v>
      </x:c>
      <x:c r="D8" s="11" t="str">
        <x:v>C1</x:v>
      </x:c>
      <x:c r="E8" s="11" t="str">
        <x:v>Grid failure</x:v>
      </x:c>
      <x:c r="F8" s="11" t="str">
        <x:v>J-CIE</x:v>
      </x:c>
      <x:c r="G8" s="11" t="str">
        <x:v>Civil integration and effects group</x:v>
      </x:c>
      <x:c r="H8" s="11" t="str">
        <x:v>COL-12</x:v>
      </x:c>
      <x:c r="I8" s="19" t="n">
        <x:v>24</x:v>
      </x:c>
      <x:c r="J8" s="21" t="n">
        <x:v>4</x:v>
      </x:c>
      <x:c r="K8" s="18" t="n">
        <x:f>'05 Cargo Register'!K8</x:f>
        <x:v>53.625</x:v>
      </x:c>
      <x:c r="L8" s="18" t="n">
        <x:f>'05 Cargo Register'!N8</x:f>
        <x:v>6</x:v>
      </x:c>
      <x:c r="M8" s="18" t="n">
        <x:f>'05 Cargo Register'!O8</x:f>
        <x:v>158.4</x:v>
      </x:c>
      <x:c r="N8" s="18" t="n">
        <x:f>J8*K8</x:f>
        <x:v>214.5</x:v>
      </x:c>
      <x:c r="O8" s="18" t="n">
        <x:f>J8*L8</x:f>
        <x:v>24</x:v>
      </x:c>
      <x:c r="P8" s="18" t="n">
        <x:f>J8*M8</x:f>
        <x:v>633.6</x:v>
      </x:c>
      <x:c r="Q8" s="22" t="n">
        <x:f>'01 Controls'!$E$22*'02 Cargo Classes'!$M$8</x:f>
        <x:v>0.1</x:v>
      </x:c>
      <x:c r="R8" s="22" t="n">
        <x:f>'01 Controls'!$F$22*'02 Cargo Classes'!$N$8</x:f>
        <x:v>0</x:v>
      </x:c>
      <x:c r="S8" s="22" t="n">
        <x:f>'01 Controls'!$G$22*'02 Cargo Classes'!$O$8</x:f>
        <x:v>1.08</x:v>
      </x:c>
      <x:c r="T8" s="22" t="n">
        <x:f>'01 Controls'!$H$22*'02 Cargo Classes'!$P$8</x:f>
        <x:v>0.010000000000000002</x:v>
      </x:c>
      <x:c r="U8" s="22" t="n">
        <x:f>SUM(Q8:T8)</x:f>
        <x:v>1.1900000000000002</x:v>
      </x:c>
      <x:c r="V8" s="18" t="n">
        <x:f>IF(U8=0,0,N8*Q8/U8)</x:f>
        <x:v>18.025210084033613</x:v>
      </x:c>
      <x:c r="W8" s="18" t="n">
        <x:f>IF(U8=0,0,P8*Q8/U8)</x:f>
        <x:v>53.24369747899159</x:v>
      </x:c>
      <x:c r="X8" s="18" t="n">
        <x:f>MAX(V8,W8*'01 Controls'!$E$12)</x:f>
        <x:v>18.025210084033613</x:v>
      </x:c>
      <x:c r="Y8" s="18" t="n">
        <x:f>IF(U8=0,0,N8*R8/U8)</x:f>
        <x:v>0</x:v>
      </x:c>
      <x:c r="Z8" s="18" t="n">
        <x:f>IF(U8=0,0,P8*R8/U8)</x:f>
        <x:v>0</x:v>
      </x:c>
      <x:c r="AA8" s="18" t="n">
        <x:f>MAX(Y8,Z8*'01 Controls'!$E$13)</x:f>
        <x:v>0</x:v>
      </x:c>
      <x:c r="AB8" s="18" t="n">
        <x:f>IF(U8=0,0,N8*S8/U8)</x:f>
        <x:v>194.67226890756302</x:v>
      </x:c>
      <x:c r="AC8" s="18" t="n">
        <x:f>IF(U8=0,0,P8*S8/U8)</x:f>
        <x:v>575.0319327731092</x:v>
      </x:c>
      <x:c r="AD8" s="18" t="n">
        <x:f>MAX(AB8,AC8*'01 Controls'!$E$14)</x:f>
        <x:v>194.67226890756302</x:v>
      </x:c>
      <x:c r="AE8" s="18" t="n">
        <x:f>IF(U8=0,0,N8*T8/U8)</x:f>
        <x:v>1.8025210084033614</x:v>
      </x:c>
      <x:c r="AF8" s="18" t="n">
        <x:f>IF(U8=0,0,P8*T8/U8)</x:f>
        <x:v>5.32436974789916</x:v>
      </x:c>
      <x:c r="AG8" s="18" t="n">
        <x:f>MAX(AE8,AF8*'01 Controls'!$E$15)</x:f>
        <x:v>1.8025210084033614</x:v>
      </x:c>
      <x:c r="AH8" s="18" t="n">
        <x:f>SUM(V8,Y8,AB8,AE8)</x:f>
        <x:v>214.5</x:v>
      </x:c>
      <x:c r="AI8" s="18" t="n">
        <x:f>N8-AH8</x:f>
        <x:v>0</x:v>
      </x:c>
      <x:c r="AJ8" s="18" t="n">
        <x:f>V8*INDEX('07 Mode Capacity'!$P$6:$P$17,MATCH("AIR-"&amp;I8,'07 Mode Capacity'!$C$6:$C$17,0))</x:f>
        <x:v>3.6575687018014715</x:v>
      </x:c>
      <x:c r="AK8" s="18" t="n">
        <x:f>Y8*INDEX('07 Mode Capacity'!$P$6:$P$17,MATCH("OCEAN-"&amp;I8,'07 Mode Capacity'!$C$6:$C$17,0))</x:f>
        <x:v>0</x:v>
      </x:c>
      <x:c r="AL8" s="18" t="n">
        <x:f>AB8*INDEX('07 Mode Capacity'!$P$6:$P$17,MATCH("LAND-"&amp;I8,'07 Mode Capacity'!$C$6:$C$17,0))</x:f>
        <x:v>74.4623227828978</x:v>
      </x:c>
      <x:c r="AM8" s="18" t="n">
        <x:f>AE8*INDEX('07 Mode Capacity'!$P$6:$P$17,MATCH("INLAND-"&amp;I8,'07 Mode Capacity'!$C$6:$C$17,0))</x:f>
        <x:v>1.8025210084033614</x:v>
      </x:c>
      <x:c r="AN8" s="18" t="n">
        <x:f>SUM(AJ8:AM8)</x:f>
        <x:v>79.92241249310263</x:v>
      </x:c>
      <x:c r="AO8" s="17" t="n">
        <x:f>IF(N8=0,1,AN8/N8)</x:f>
        <x:v>0.37259865964150407</x:v>
      </x:c>
      <x:c r="AP8" s="11" t="str">
        <x:f>IF(AO8&gt;='01 Controls'!$E$16,"PASS","FAIL")</x:f>
        <x:v>FAIL</x:v>
      </x:c>
      <x:c r="AQ8" s="11" t="str">
        <x:v>UNQUANTIFIED</x:v>
      </x:c>
      <x:c r="AR8" s="11" t="str">
        <x:v>Position-class planning record; serial item and receiver open</x:v>
      </x:c>
      <x:c r="AS8" s="26"/>
      <x:c r="AT8" s="26"/>
    </x:row>
    <x:row r="9">
      <x:c r="C9" s="11" t="str">
        <x:v>C1-J-CIE-BAT-22</x:v>
      </x:c>
      <x:c r="D9" s="11" t="str">
        <x:v>C1</x:v>
      </x:c>
      <x:c r="E9" s="11" t="str">
        <x:v>Grid failure</x:v>
      </x:c>
      <x:c r="F9" s="11" t="str">
        <x:v>J-CIE</x:v>
      </x:c>
      <x:c r="G9" s="11" t="str">
        <x:v>Civil integration and effects group</x:v>
      </x:c>
      <x:c r="H9" s="11" t="str">
        <x:v>BAT-22</x:v>
      </x:c>
      <x:c r="I9" s="19" t="n">
        <x:v>48</x:v>
      </x:c>
      <x:c r="J9" s="21" t="n">
        <x:v>4</x:v>
      </x:c>
      <x:c r="K9" s="18" t="n">
        <x:f>'05 Cargo Register'!K9</x:f>
        <x:v>53.625</x:v>
      </x:c>
      <x:c r="L9" s="18" t="n">
        <x:f>'05 Cargo Register'!N9</x:f>
        <x:v>4</x:v>
      </x:c>
      <x:c r="M9" s="18" t="n">
        <x:f>'05 Cargo Register'!O9</x:f>
        <x:v>105.60000000000001</x:v>
      </x:c>
      <x:c r="N9" s="18" t="n">
        <x:f>J9*K9</x:f>
        <x:v>214.5</x:v>
      </x:c>
      <x:c r="O9" s="18" t="n">
        <x:f>J9*L9</x:f>
        <x:v>16</x:v>
      </x:c>
      <x:c r="P9" s="18" t="n">
        <x:f>J9*M9</x:f>
        <x:v>422.40000000000003</x:v>
      </x:c>
      <x:c r="Q9" s="22" t="n">
        <x:f>'01 Controls'!$E$22*'02 Cargo Classes'!$M$9</x:f>
        <x:v>0</x:v>
      </x:c>
      <x:c r="R9" s="22" t="n">
        <x:f>'01 Controls'!$F$22*'02 Cargo Classes'!$N$9</x:f>
        <x:v>0</x:v>
      </x:c>
      <x:c r="S9" s="22" t="n">
        <x:f>'01 Controls'!$G$22*'02 Cargo Classes'!$O$9</x:f>
        <x:v>0.9</x:v>
      </x:c>
      <x:c r="T9" s="22" t="n">
        <x:f>'01 Controls'!$H$22*'02 Cargo Classes'!$P$9</x:f>
        <x:v>0.025</x:v>
      </x:c>
      <x:c r="U9" s="22" t="n">
        <x:f>SUM(Q9:T9)</x:f>
        <x:v>0.925</x:v>
      </x:c>
      <x:c r="V9" s="18" t="n">
        <x:f>IF(U9=0,0,N9*Q9/U9)</x:f>
        <x:v>0</x:v>
      </x:c>
      <x:c r="W9" s="18" t="n">
        <x:f>IF(U9=0,0,P9*Q9/U9)</x:f>
        <x:v>0</x:v>
      </x:c>
      <x:c r="X9" s="18" t="n">
        <x:f>MAX(V9,W9*'01 Controls'!$E$12)</x:f>
        <x:v>0</x:v>
      </x:c>
      <x:c r="Y9" s="18" t="n">
        <x:f>IF(U9=0,0,N9*R9/U9)</x:f>
        <x:v>0</x:v>
      </x:c>
      <x:c r="Z9" s="18" t="n">
        <x:f>IF(U9=0,0,P9*R9/U9)</x:f>
        <x:v>0</x:v>
      </x:c>
      <x:c r="AA9" s="18" t="n">
        <x:f>MAX(Y9,Z9*'01 Controls'!$E$13)</x:f>
        <x:v>0</x:v>
      </x:c>
      <x:c r="AB9" s="18" t="n">
        <x:f>IF(U9=0,0,N9*S9/U9)</x:f>
        <x:v>208.7027027027027</x:v>
      </x:c>
      <x:c r="AC9" s="18" t="n">
        <x:f>IF(U9=0,0,P9*S9/U9)</x:f>
        <x:v>410.9837837837838</x:v>
      </x:c>
      <x:c r="AD9" s="18" t="n">
        <x:f>MAX(AB9,AC9*'01 Controls'!$E$14)</x:f>
        <x:v>208.7027027027027</x:v>
      </x:c>
      <x:c r="AE9" s="18" t="n">
        <x:f>IF(U9=0,0,N9*T9/U9)</x:f>
        <x:v>5.797297297297297</x:v>
      </x:c>
      <x:c r="AF9" s="18" t="n">
        <x:f>IF(U9=0,0,P9*T9/U9)</x:f>
        <x:v>11.416216216216219</x:v>
      </x:c>
      <x:c r="AG9" s="18" t="n">
        <x:f>MAX(AE9,AF9*'01 Controls'!$E$15)</x:f>
        <x:v>5.797297297297297</x:v>
      </x:c>
      <x:c r="AH9" s="18" t="n">
        <x:f>SUM(V9,Y9,AB9,AE9)</x:f>
        <x:v>214.5</x:v>
      </x:c>
      <x:c r="AI9" s="18" t="n">
        <x:f>N9-AH9</x:f>
        <x:v>0</x:v>
      </x:c>
      <x:c r="AJ9" s="18" t="n">
        <x:f>V9*INDEX('07 Mode Capacity'!$P$6:$P$17,MATCH("AIR-"&amp;I9,'07 Mode Capacity'!$C$6:$C$17,0))</x:f>
        <x:v>0</x:v>
      </x:c>
      <x:c r="AK9" s="18" t="n">
        <x:f>Y9*INDEX('07 Mode Capacity'!$P$6:$P$17,MATCH("OCEAN-"&amp;I9,'07 Mode Capacity'!$C$6:$C$17,0))</x:f>
        <x:v>0</x:v>
      </x:c>
      <x:c r="AL9" s="18" t="n">
        <x:f>AB9*INDEX('07 Mode Capacity'!$P$6:$P$17,MATCH("LAND-"&amp;I9,'07 Mode Capacity'!$C$6:$C$17,0))</x:f>
        <x:v>25.471720226792776</x:v>
      </x:c>
      <x:c r="AM9" s="18" t="n">
        <x:f>AE9*INDEX('07 Mode Capacity'!$P$6:$P$17,MATCH("INLAND-"&amp;I9,'07 Mode Capacity'!$C$6:$C$17,0))</x:f>
        <x:v>3.6594532963192115</x:v>
      </x:c>
      <x:c r="AN9" s="18" t="n">
        <x:f>SUM(AJ9:AM9)</x:f>
        <x:v>29.131173523111986</x:v>
      </x:c>
      <x:c r="AO9" s="17" t="n">
        <x:f>IF(N9=0,1,AN9/N9)</x:f>
        <x:v>0.13580966677441486</x:v>
      </x:c>
      <x:c r="AP9" s="11" t="str">
        <x:f>IF(AO9&gt;='01 Controls'!$E$16,"PASS","FAIL")</x:f>
        <x:v>FAIL</x:v>
      </x:c>
      <x:c r="AQ9" s="11" t="str">
        <x:v>UNQUANTIFIED</x:v>
      </x:c>
      <x:c r="AR9" s="11" t="str">
        <x:v>Position-class planning record; serial item and receiver open</x:v>
      </x:c>
      <x:c r="AS9" s="26"/>
      <x:c r="AT9" s="26"/>
    </x:row>
    <x:row r="10">
      <x:c r="C10" s="11" t="str">
        <x:v>C1-J-CIE-TNK-20</x:v>
      </x:c>
      <x:c r="D10" s="11" t="str">
        <x:v>C1</x:v>
      </x:c>
      <x:c r="E10" s="11" t="str">
        <x:v>Grid failure</x:v>
      </x:c>
      <x:c r="F10" s="11" t="str">
        <x:v>J-CIE</x:v>
      </x:c>
      <x:c r="G10" s="11" t="str">
        <x:v>Civil integration and effects group</x:v>
      </x:c>
      <x:c r="H10" s="11" t="str">
        <x:v>TNK-20</x:v>
      </x:c>
      <x:c r="I10" s="19" t="n">
        <x:v>48</x:v>
      </x:c>
      <x:c r="J10" s="21" t="n">
        <x:v>4</x:v>
      </x:c>
      <x:c r="K10" s="18" t="n">
        <x:f>'05 Cargo Register'!K10</x:f>
        <x:v>53.625</x:v>
      </x:c>
      <x:c r="L10" s="18" t="n">
        <x:f>'05 Cargo Register'!N10</x:f>
        <x:v>4</x:v>
      </x:c>
      <x:c r="M10" s="18" t="n">
        <x:f>'05 Cargo Register'!O10</x:f>
        <x:v>85</x:v>
      </x:c>
      <x:c r="N10" s="18" t="n">
        <x:f>J10*K10</x:f>
        <x:v>214.5</x:v>
      </x:c>
      <x:c r="O10" s="18" t="n">
        <x:f>J10*L10</x:f>
        <x:v>16</x:v>
      </x:c>
      <x:c r="P10" s="18" t="n">
        <x:f>J10*M10</x:f>
        <x:v>340</x:v>
      </x:c>
      <x:c r="Q10" s="22" t="n">
        <x:f>'01 Controls'!$E$22*'02 Cargo Classes'!$M$10</x:f>
        <x:v>0</x:v>
      </x:c>
      <x:c r="R10" s="22" t="n">
        <x:f>'01 Controls'!$F$22*'02 Cargo Classes'!$N$10</x:f>
        <x:v>0</x:v>
      </x:c>
      <x:c r="S10" s="22" t="n">
        <x:f>'01 Controls'!$G$22*'02 Cargo Classes'!$O$10</x:f>
        <x:v>0.9</x:v>
      </x:c>
      <x:c r="T10" s="22" t="n">
        <x:f>'01 Controls'!$H$22*'02 Cargo Classes'!$P$10</x:f>
        <x:v>0.05</x:v>
      </x:c>
      <x:c r="U10" s="22" t="n">
        <x:f>SUM(Q10:T10)</x:f>
        <x:v>0.9500000000000001</x:v>
      </x:c>
      <x:c r="V10" s="18" t="n">
        <x:f>IF(U10=0,0,N10*Q10/U10)</x:f>
        <x:v>0</x:v>
      </x:c>
      <x:c r="W10" s="18" t="n">
        <x:f>IF(U10=0,0,P10*Q10/U10)</x:f>
        <x:v>0</x:v>
      </x:c>
      <x:c r="X10" s="18" t="n">
        <x:f>MAX(V10,W10*'01 Controls'!$E$12)</x:f>
        <x:v>0</x:v>
      </x:c>
      <x:c r="Y10" s="18" t="n">
        <x:f>IF(U10=0,0,N10*R10/U10)</x:f>
        <x:v>0</x:v>
      </x:c>
      <x:c r="Z10" s="18" t="n">
        <x:f>IF(U10=0,0,P10*R10/U10)</x:f>
        <x:v>0</x:v>
      </x:c>
      <x:c r="AA10" s="18" t="n">
        <x:f>MAX(Y10,Z10*'01 Controls'!$E$13)</x:f>
        <x:v>0</x:v>
      </x:c>
      <x:c r="AB10" s="18" t="n">
        <x:f>IF(U10=0,0,N10*S10/U10)</x:f>
        <x:v>203.21052631578948</x:v>
      </x:c>
      <x:c r="AC10" s="18" t="n">
        <x:f>IF(U10=0,0,P10*S10/U10)</x:f>
        <x:v>322.10526315789474</x:v>
      </x:c>
      <x:c r="AD10" s="18" t="n">
        <x:f>MAX(AB10,AC10*'01 Controls'!$E$14)</x:f>
        <x:v>203.21052631578948</x:v>
      </x:c>
      <x:c r="AE10" s="18" t="n">
        <x:f>IF(U10=0,0,N10*T10/U10)</x:f>
        <x:v>11.289473684210527</x:v>
      </x:c>
      <x:c r="AF10" s="18" t="n">
        <x:f>IF(U10=0,0,P10*T10/U10)</x:f>
        <x:v>17.89473684210526</x:v>
      </x:c>
      <x:c r="AG10" s="18" t="n">
        <x:f>MAX(AE10,AF10*'01 Controls'!$E$15)</x:f>
        <x:v>11.289473684210527</x:v>
      </x:c>
      <x:c r="AH10" s="18" t="n">
        <x:f>SUM(V10,Y10,AB10,AE10)</x:f>
        <x:v>214.5</x:v>
      </x:c>
      <x:c r="AI10" s="18" t="n">
        <x:f>N10-AH10</x:f>
        <x:v>0</x:v>
      </x:c>
      <x:c r="AJ10" s="18" t="n">
        <x:f>V10*INDEX('07 Mode Capacity'!$P$6:$P$17,MATCH("AIR-"&amp;I10,'07 Mode Capacity'!$C$6:$C$17,0))</x:f>
        <x:v>0</x:v>
      </x:c>
      <x:c r="AK10" s="18" t="n">
        <x:f>Y10*INDEX('07 Mode Capacity'!$P$6:$P$17,MATCH("OCEAN-"&amp;I10,'07 Mode Capacity'!$C$6:$C$17,0))</x:f>
        <x:v>0</x:v>
      </x:c>
      <x:c r="AL10" s="18" t="n">
        <x:f>AB10*INDEX('07 Mode Capacity'!$P$6:$P$17,MATCH("LAND-"&amp;I10,'07 Mode Capacity'!$C$6:$C$17,0))</x:f>
        <x:v>24.801411799771916</x:v>
      </x:c>
      <x:c r="AM10" s="18" t="n">
        <x:f>AE10*INDEX('07 Mode Capacity'!$P$6:$P$17,MATCH("INLAND-"&amp;I10,'07 Mode Capacity'!$C$6:$C$17,0))</x:f>
        <x:v>7.126303787568991</x:v>
      </x:c>
      <x:c r="AN10" s="18" t="n">
        <x:f>SUM(AJ10:AM10)</x:f>
        <x:v>31.927715587340906</x:v>
      </x:c>
      <x:c r="AO10" s="17" t="n">
        <x:f>IF(N10=0,1,AN10/N10)</x:f>
        <x:v>0.14884715891534223</x:v>
      </x:c>
      <x:c r="AP10" s="11" t="str">
        <x:f>IF(AO10&gt;='01 Controls'!$E$16,"PASS","FAIL")</x:f>
        <x:v>FAIL</x:v>
      </x:c>
      <x:c r="AQ10" s="11" t="str">
        <x:v>UNQUANTIFIED</x:v>
      </x:c>
      <x:c r="AR10" s="11" t="str">
        <x:v>Position-class planning record; serial item and receiver open</x:v>
      </x:c>
      <x:c r="AS10" s="26"/>
      <x:c r="AT10" s="26"/>
    </x:row>
    <x:row r="11">
      <x:c r="C11" s="11" t="str">
        <x:v>C1-J-CIE-FLR-24</x:v>
      </x:c>
      <x:c r="D11" s="11" t="str">
        <x:v>C1</x:v>
      </x:c>
      <x:c r="E11" s="11" t="str">
        <x:v>Grid failure</x:v>
      </x:c>
      <x:c r="F11" s="11" t="str">
        <x:v>J-CIE</x:v>
      </x:c>
      <x:c r="G11" s="11" t="str">
        <x:v>Civil integration and effects group</x:v>
      </x:c>
      <x:c r="H11" s="11" t="str">
        <x:v>FLR-24</x:v>
      </x:c>
      <x:c r="I11" s="19" t="n">
        <x:v>48</x:v>
      </x:c>
      <x:c r="J11" s="21" t="n">
        <x:v>4</x:v>
      </x:c>
      <x:c r="K11" s="18" t="n">
        <x:f>'05 Cargo Register'!K11</x:f>
        <x:v>107.25</x:v>
      </x:c>
      <x:c r="L11" s="18" t="n">
        <x:f>'05 Cargo Register'!N11</x:f>
        <x:v>6</x:v>
      </x:c>
      <x:c r="M11" s="18" t="n">
        <x:f>'05 Cargo Register'!O11</x:f>
        <x:v>192</x:v>
      </x:c>
      <x:c r="N11" s="18" t="n">
        <x:f>J11*K11</x:f>
        <x:v>429</x:v>
      </x:c>
      <x:c r="O11" s="18" t="n">
        <x:f>J11*L11</x:f>
        <x:v>24</x:v>
      </x:c>
      <x:c r="P11" s="18" t="n">
        <x:f>J11*M11</x:f>
        <x:v>768</x:v>
      </x:c>
      <x:c r="Q11" s="22" t="n">
        <x:f>'01 Controls'!$E$22*'02 Cargo Classes'!$M$11</x:f>
        <x:v>0</x:v>
      </x:c>
      <x:c r="R11" s="22" t="n">
        <x:f>'01 Controls'!$F$22*'02 Cargo Classes'!$N$11</x:f>
        <x:v>0</x:v>
      </x:c>
      <x:c r="S11" s="22" t="n">
        <x:f>'01 Controls'!$G$22*'02 Cargo Classes'!$O$11</x:f>
        <x:v>0.9</x:v>
      </x:c>
      <x:c r="T11" s="22" t="n">
        <x:f>'01 Controls'!$H$22*'02 Cargo Classes'!$P$11</x:f>
        <x:v>0.04000000000000001</x:v>
      </x:c>
      <x:c r="U11" s="22" t="n">
        <x:f>SUM(Q11:T11)</x:f>
        <x:v>0.9400000000000001</x:v>
      </x:c>
      <x:c r="V11" s="18" t="n">
        <x:f>IF(U11=0,0,N11*Q11/U11)</x:f>
        <x:v>0</x:v>
      </x:c>
      <x:c r="W11" s="18" t="n">
        <x:f>IF(U11=0,0,P11*Q11/U11)</x:f>
        <x:v>0</x:v>
      </x:c>
      <x:c r="X11" s="18" t="n">
        <x:f>MAX(V11,W11*'01 Controls'!$E$12)</x:f>
        <x:v>0</x:v>
      </x:c>
      <x:c r="Y11" s="18" t="n">
        <x:f>IF(U11=0,0,N11*R11/U11)</x:f>
        <x:v>0</x:v>
      </x:c>
      <x:c r="Z11" s="18" t="n">
        <x:f>IF(U11=0,0,P11*R11/U11)</x:f>
        <x:v>0</x:v>
      </x:c>
      <x:c r="AA11" s="18" t="n">
        <x:f>MAX(Y11,Z11*'01 Controls'!$E$13)</x:f>
        <x:v>0</x:v>
      </x:c>
      <x:c r="AB11" s="18" t="n">
        <x:f>IF(U11=0,0,N11*S11/U11)</x:f>
        <x:v>410.74468085106383</x:v>
      </x:c>
      <x:c r="AC11" s="18" t="n">
        <x:f>IF(U11=0,0,P11*S11/U11)</x:f>
        <x:v>735.3191489361702</x:v>
      </x:c>
      <x:c r="AD11" s="18" t="n">
        <x:f>MAX(AB11,AC11*'01 Controls'!$E$14)</x:f>
        <x:v>410.74468085106383</x:v>
      </x:c>
      <x:c r="AE11" s="18" t="n">
        <x:f>IF(U11=0,0,N11*T11/U11)</x:f>
        <x:v>18.255319148936174</x:v>
      </x:c>
      <x:c r="AF11" s="18" t="n">
        <x:f>IF(U11=0,0,P11*T11/U11)</x:f>
        <x:v>32.68085106382979</x:v>
      </x:c>
      <x:c r="AG11" s="18" t="n">
        <x:f>MAX(AE11,AF11*'01 Controls'!$E$15)</x:f>
        <x:v>18.255319148936174</x:v>
      </x:c>
      <x:c r="AH11" s="18" t="n">
        <x:f>SUM(V11,Y11,AB11,AE11)</x:f>
        <x:v>429</x:v>
      </x:c>
      <x:c r="AI11" s="18" t="n">
        <x:f>N11-AH11</x:f>
        <x:v>0</x:v>
      </x:c>
      <x:c r="AJ11" s="18" t="n">
        <x:f>V11*INDEX('07 Mode Capacity'!$P$6:$P$17,MATCH("AIR-"&amp;I11,'07 Mode Capacity'!$C$6:$C$17,0))</x:f>
        <x:v>0</x:v>
      </x:c>
      <x:c r="AK11" s="18" t="n">
        <x:f>Y11*INDEX('07 Mode Capacity'!$P$6:$P$17,MATCH("OCEAN-"&amp;I11,'07 Mode Capacity'!$C$6:$C$17,0))</x:f>
        <x:v>0</x:v>
      </x:c>
      <x:c r="AL11" s="18" t="n">
        <x:f>AB11*INDEX('07 Mode Capacity'!$P$6:$P$17,MATCH("LAND-"&amp;I11,'07 Mode Capacity'!$C$6:$C$17,0))</x:f>
        <x:v>50.13051321230493</x:v>
      </x:c>
      <x:c r="AM11" s="18" t="n">
        <x:f>AE11*INDEX('07 Mode Capacity'!$P$6:$P$17,MATCH("INLAND-"&amp;I11,'07 Mode Capacity'!$C$6:$C$17,0))</x:f>
        <x:v>11.523384847983902</x:v>
      </x:c>
      <x:c r="AN11" s="18" t="n">
        <x:f>SUM(AJ11:AM11)</x:f>
        <x:v>61.65389806028884</x:v>
      </x:c>
      <x:c r="AO11" s="17" t="n">
        <x:f>IF(N11=0,1,AN11/N11)</x:f>
        <x:v>0.14371538009391338</x:v>
      </x:c>
      <x:c r="AP11" s="11" t="str">
        <x:f>IF(AO11&gt;='01 Controls'!$E$16,"PASS","FAIL")</x:f>
        <x:v>FAIL</x:v>
      </x:c>
      <x:c r="AQ11" s="11" t="str">
        <x:v>UNQUANTIFIED</x:v>
      </x:c>
      <x:c r="AR11" s="11" t="str">
        <x:v>Position-class planning record; serial item and receiver open</x:v>
      </x:c>
      <x:c r="AS11" s="26"/>
      <x:c r="AT11" s="26"/>
    </x:row>
    <x:row r="12">
      <x:c r="C12" s="11" t="str">
        <x:v>C1-J-CIE-ROL-30</x:v>
      </x:c>
      <x:c r="D12" s="11" t="str">
        <x:v>C1</x:v>
      </x:c>
      <x:c r="E12" s="11" t="str">
        <x:v>Grid failure</x:v>
      </x:c>
      <x:c r="F12" s="11" t="str">
        <x:v>J-CIE</x:v>
      </x:c>
      <x:c r="G12" s="11" t="str">
        <x:v>Civil integration and effects group</x:v>
      </x:c>
      <x:c r="H12" s="11" t="str">
        <x:v>ROL-30</x:v>
      </x:c>
      <x:c r="I12" s="19" t="n">
        <x:v>48</x:v>
      </x:c>
      <x:c r="J12" s="21" t="n">
        <x:v>4</x:v>
      </x:c>
      <x:c r="K12" s="18" t="n">
        <x:f>'05 Cargo Register'!K12</x:f>
        <x:v>107.25</x:v>
      </x:c>
      <x:c r="L12" s="18" t="n">
        <x:f>'05 Cargo Register'!N12</x:f>
        <x:v>5</x:v>
      </x:c>
      <x:c r="M12" s="18" t="n">
        <x:f>'05 Cargo Register'!O12</x:f>
        <x:v>318.75</x:v>
      </x:c>
      <x:c r="N12" s="18" t="n">
        <x:f>J12*K12</x:f>
        <x:v>429</x:v>
      </x:c>
      <x:c r="O12" s="18" t="n">
        <x:f>J12*L12</x:f>
        <x:v>20</x:v>
      </x:c>
      <x:c r="P12" s="18" t="n">
        <x:f>J12*M12</x:f>
        <x:v>1275</x:v>
      </x:c>
      <x:c r="Q12" s="22" t="n">
        <x:f>'01 Controls'!$E$22*'02 Cargo Classes'!$M$12</x:f>
        <x:v>0</x:v>
      </x:c>
      <x:c r="R12" s="22" t="n">
        <x:f>'01 Controls'!$F$22*'02 Cargo Classes'!$N$12</x:f>
        <x:v>0</x:v>
      </x:c>
      <x:c r="S12" s="22" t="n">
        <x:f>'01 Controls'!$G$22*'02 Cargo Classes'!$O$12</x:f>
        <x:v>1.35</x:v>
      </x:c>
      <x:c r="T12" s="22" t="n">
        <x:f>'01 Controls'!$H$22*'02 Cargo Classes'!$P$12</x:f>
        <x:v>0.03</x:v>
      </x:c>
      <x:c r="U12" s="22" t="n">
        <x:f>SUM(Q12:T12)</x:f>
        <x:v>1.3800000000000001</x:v>
      </x:c>
      <x:c r="V12" s="18" t="n">
        <x:f>IF(U12=0,0,N12*Q12/U12)</x:f>
        <x:v>0</x:v>
      </x:c>
      <x:c r="W12" s="18" t="n">
        <x:f>IF(U12=0,0,P12*Q12/U12)</x:f>
        <x:v>0</x:v>
      </x:c>
      <x:c r="X12" s="18" t="n">
        <x:f>MAX(V12,W12*'01 Controls'!$E$12)</x:f>
        <x:v>0</x:v>
      </x:c>
      <x:c r="Y12" s="18" t="n">
        <x:f>IF(U12=0,0,N12*R12/U12)</x:f>
        <x:v>0</x:v>
      </x:c>
      <x:c r="Z12" s="18" t="n">
        <x:f>IF(U12=0,0,P12*R12/U12)</x:f>
        <x:v>0</x:v>
      </x:c>
      <x:c r="AA12" s="18" t="n">
        <x:f>MAX(Y12,Z12*'01 Controls'!$E$13)</x:f>
        <x:v>0</x:v>
      </x:c>
      <x:c r="AB12" s="18" t="n">
        <x:f>IF(U12=0,0,N12*S12/U12)</x:f>
        <x:v>419.6739130434783</x:v>
      </x:c>
      <x:c r="AC12" s="18" t="n">
        <x:f>IF(U12=0,0,P12*S12/U12)</x:f>
        <x:v>1247.282608695652</x:v>
      </x:c>
      <x:c r="AD12" s="18" t="n">
        <x:f>MAX(AB12,AC12*'01 Controls'!$E$14)</x:f>
        <x:v>419.6739130434783</x:v>
      </x:c>
      <x:c r="AE12" s="18" t="n">
        <x:f>IF(U12=0,0,N12*T12/U12)</x:f>
        <x:v>9.326086956521738</x:v>
      </x:c>
      <x:c r="AF12" s="18" t="n">
        <x:f>IF(U12=0,0,P12*T12/U12)</x:f>
        <x:v>27.717391304347824</x:v>
      </x:c>
      <x:c r="AG12" s="18" t="n">
        <x:f>MAX(AE12,AF12*'01 Controls'!$E$15)</x:f>
        <x:v>9.326086956521738</x:v>
      </x:c>
      <x:c r="AH12" s="18" t="n">
        <x:f>SUM(V12,Y12,AB12,AE12)</x:f>
        <x:v>429.00000000000006</x:v>
      </x:c>
      <x:c r="AI12" s="18" t="n">
        <x:f>N12-AH12</x:f>
        <x:v>-5.684341886080802e-14</x:v>
      </x:c>
      <x:c r="AJ12" s="18" t="n">
        <x:f>V12*INDEX('07 Mode Capacity'!$P$6:$P$17,MATCH("AIR-"&amp;I12,'07 Mode Capacity'!$C$6:$C$17,0))</x:f>
        <x:v>0</x:v>
      </x:c>
      <x:c r="AK12" s="18" t="n">
        <x:f>Y12*INDEX('07 Mode Capacity'!$P$6:$P$17,MATCH("OCEAN-"&amp;I12,'07 Mode Capacity'!$C$6:$C$17,0))</x:f>
        <x:v>0</x:v>
      </x:c>
      <x:c r="AL12" s="18" t="n">
        <x:f>AB12*INDEX('07 Mode Capacity'!$P$6:$P$17,MATCH("LAND-"&amp;I12,'07 Mode Capacity'!$C$6:$C$17,0))</x:f>
        <x:v>51.220306977789825</x:v>
      </x:c>
      <x:c r="AM12" s="18" t="n">
        <x:f>AE12*INDEX('07 Mode Capacity'!$P$6:$P$17,MATCH("INLAND-"&amp;I12,'07 Mode Capacity'!$C$6:$C$17,0))</x:f>
        <x:v>5.886946607122209</x:v>
      </x:c>
      <x:c r="AN12" s="18" t="n">
        <x:f>SUM(AJ12:AM12)</x:f>
        <x:v>57.10725358491204</x:v>
      </x:c>
      <x:c r="AO12" s="17" t="n">
        <x:f>IF(N12=0,1,AN12/N12)</x:f>
        <x:v>0.13311714122357118</x:v>
      </x:c>
      <x:c r="AP12" s="11" t="str">
        <x:f>IF(AO12&gt;='01 Controls'!$E$16,"PASS","FAIL")</x:f>
        <x:v>FAIL</x:v>
      </x:c>
      <x:c r="AQ12" s="11" t="str">
        <x:v>UNQUANTIFIED</x:v>
      </x:c>
      <x:c r="AR12" s="11" t="str">
        <x:v>Position-class planning record; serial item and receiver open</x:v>
      </x:c>
      <x:c r="AS12" s="26"/>
      <x:c r="AT12" s="26"/>
    </x:row>
    <x:row r="13">
      <x:c r="C13" s="11" t="str">
        <x:v>C1-J-CIE-LIN-18</x:v>
      </x:c>
      <x:c r="D13" s="11" t="str">
        <x:v>C1</x:v>
      </x:c>
      <x:c r="E13" s="11" t="str">
        <x:v>Grid failure</x:v>
      </x:c>
      <x:c r="F13" s="11" t="str">
        <x:v>J-CIE</x:v>
      </x:c>
      <x:c r="G13" s="11" t="str">
        <x:v>Civil integration and effects group</x:v>
      </x:c>
      <x:c r="H13" s="11" t="str">
        <x:v>LIN-18</x:v>
      </x:c>
      <x:c r="I13" s="19" t="n">
        <x:v>72</x:v>
      </x:c>
      <x:c r="J13" s="21" t="n">
        <x:v>4</x:v>
      </x:c>
      <x:c r="K13" s="18" t="n">
        <x:f>'05 Cargo Register'!K13</x:f>
        <x:v>53.625</x:v>
      </x:c>
      <x:c r="L13" s="18" t="n">
        <x:f>'05 Cargo Register'!N13</x:f>
        <x:v>4</x:v>
      </x:c>
      <x:c r="M13" s="18" t="n">
        <x:f>'05 Cargo Register'!O13</x:f>
        <x:v>176</x:v>
      </x:c>
      <x:c r="N13" s="18" t="n">
        <x:f>J13*K13</x:f>
        <x:v>214.5</x:v>
      </x:c>
      <x:c r="O13" s="18" t="n">
        <x:f>J13*L13</x:f>
        <x:v>16</x:v>
      </x:c>
      <x:c r="P13" s="18" t="n">
        <x:f>J13*M13</x:f>
        <x:v>704</x:v>
      </x:c>
      <x:c r="Q13" s="22" t="n">
        <x:f>'01 Controls'!$E$22*'02 Cargo Classes'!$M$13</x:f>
        <x:v>0</x:v>
      </x:c>
      <x:c r="R13" s="22" t="n">
        <x:f>'01 Controls'!$F$22*'02 Cargo Classes'!$N$13</x:f>
        <x:v>0</x:v>
      </x:c>
      <x:c r="S13" s="22" t="n">
        <x:f>'01 Controls'!$G$22*'02 Cargo Classes'!$O$13</x:f>
        <x:v>0.9</x:v>
      </x:c>
      <x:c r="T13" s="22" t="n">
        <x:f>'01 Controls'!$H$22*'02 Cargo Classes'!$P$13</x:f>
        <x:v>0.05</x:v>
      </x:c>
      <x:c r="U13" s="22" t="n">
        <x:f>SUM(Q13:T13)</x:f>
        <x:v>0.9500000000000001</x:v>
      </x:c>
      <x:c r="V13" s="18" t="n">
        <x:f>IF(U13=0,0,N13*Q13/U13)</x:f>
        <x:v>0</x:v>
      </x:c>
      <x:c r="W13" s="18" t="n">
        <x:f>IF(U13=0,0,P13*Q13/U13)</x:f>
        <x:v>0</x:v>
      </x:c>
      <x:c r="X13" s="18" t="n">
        <x:f>MAX(V13,W13*'01 Controls'!$E$12)</x:f>
        <x:v>0</x:v>
      </x:c>
      <x:c r="Y13" s="18" t="n">
        <x:f>IF(U13=0,0,N13*R13/U13)</x:f>
        <x:v>0</x:v>
      </x:c>
      <x:c r="Z13" s="18" t="n">
        <x:f>IF(U13=0,0,P13*R13/U13)</x:f>
        <x:v>0</x:v>
      </x:c>
      <x:c r="AA13" s="18" t="n">
        <x:f>MAX(Y13,Z13*'01 Controls'!$E$13)</x:f>
        <x:v>0</x:v>
      </x:c>
      <x:c r="AB13" s="18" t="n">
        <x:f>IF(U13=0,0,N13*S13/U13)</x:f>
        <x:v>203.21052631578948</x:v>
      </x:c>
      <x:c r="AC13" s="18" t="n">
        <x:f>IF(U13=0,0,P13*S13/U13)</x:f>
        <x:v>666.9473684210526</x:v>
      </x:c>
      <x:c r="AD13" s="18" t="n">
        <x:f>MAX(AB13,AC13*'01 Controls'!$E$14)</x:f>
        <x:v>203.21052631578948</x:v>
      </x:c>
      <x:c r="AE13" s="18" t="n">
        <x:f>IF(U13=0,0,N13*T13/U13)</x:f>
        <x:v>11.289473684210527</x:v>
      </x:c>
      <x:c r="AF13" s="18" t="n">
        <x:f>IF(U13=0,0,P13*T13/U13)</x:f>
        <x:v>37.05263157894737</x:v>
      </x:c>
      <x:c r="AG13" s="18" t="n">
        <x:f>MAX(AE13,AF13*'01 Controls'!$E$15)</x:f>
        <x:v>11.289473684210527</x:v>
      </x:c>
      <x:c r="AH13" s="18" t="n">
        <x:f>SUM(V13,Y13,AB13,AE13)</x:f>
        <x:v>214.5</x:v>
      </x:c>
      <x:c r="AI13" s="18" t="n">
        <x:f>N13-AH13</x:f>
        <x:v>0</x:v>
      </x:c>
      <x:c r="AJ13" s="18" t="n">
        <x:f>V13*INDEX('07 Mode Capacity'!$P$6:$P$17,MATCH("AIR-"&amp;I13,'07 Mode Capacity'!$C$6:$C$17,0))</x:f>
        <x:v>0</x:v>
      </x:c>
      <x:c r="AK13" s="18" t="n">
        <x:f>Y13*INDEX('07 Mode Capacity'!$P$6:$P$17,MATCH("OCEAN-"&amp;I13,'07 Mode Capacity'!$C$6:$C$17,0))</x:f>
        <x:v>0</x:v>
      </x:c>
      <x:c r="AL13" s="18" t="n">
        <x:f>AB13*INDEX('07 Mode Capacity'!$P$6:$P$17,MATCH("LAND-"&amp;I13,'07 Mode Capacity'!$C$6:$C$17,0))</x:f>
        <x:v>145.29760409874865</x:v>
      </x:c>
      <x:c r="AM13" s="18" t="n">
        <x:f>AE13*INDEX('07 Mode Capacity'!$P$6:$P$17,MATCH("INLAND-"&amp;I13,'07 Mode Capacity'!$C$6:$C$17,0))</x:f>
        <x:v>11.289473684210527</x:v>
      </x:c>
      <x:c r="AN13" s="18" t="n">
        <x:f>SUM(AJ13:AM13)</x:f>
        <x:v>156.58707778295917</x:v>
      </x:c>
      <x:c r="AO13" s="17" t="n">
        <x:f>IF(N13=0,1,AN13/N13)</x:f>
        <x:v>0.7300096866338422</x:v>
      </x:c>
      <x:c r="AP13" s="11" t="str">
        <x:f>IF(AO13&gt;='01 Controls'!$E$16,"PASS","FAIL")</x:f>
        <x:v>FAIL</x:v>
      </x:c>
      <x:c r="AQ13" s="11" t="str">
        <x:v>UNQUANTIFIED</x:v>
      </x:c>
      <x:c r="AR13" s="11" t="str">
        <x:v>Position-class planning record; serial item and receiver open</x:v>
      </x:c>
      <x:c r="AS13" s="26"/>
      <x:c r="AT13" s="26"/>
    </x:row>
    <x:row r="14">
      <x:c r="C14" s="11" t="str">
        <x:v>C1-J-CIE-BLK-08</x:v>
      </x:c>
      <x:c r="D14" s="11" t="str">
        <x:v>C1</x:v>
      </x:c>
      <x:c r="E14" s="11" t="str">
        <x:v>Grid failure</x:v>
      </x:c>
      <x:c r="F14" s="11" t="str">
        <x:v>J-CIE</x:v>
      </x:c>
      <x:c r="G14" s="11" t="str">
        <x:v>Civil integration and effects group</x:v>
      </x:c>
      <x:c r="H14" s="11" t="str">
        <x:v>BLK-08</x:v>
      </x:c>
      <x:c r="I14" s="19" t="n">
        <x:v>48</x:v>
      </x:c>
      <x:c r="J14" s="21" t="n">
        <x:v>4</x:v>
      </x:c>
      <x:c r="K14" s="18" t="n">
        <x:f>'05 Cargo Register'!K14</x:f>
        <x:v>160.875</x:v>
      </x:c>
      <x:c r="L14" s="18" t="n">
        <x:f>'05 Cargo Register'!N14</x:f>
        <x:v>26</x:v>
      </x:c>
      <x:c r="M14" s="18" t="n">
        <x:f>'05 Cargo Register'!O14</x:f>
        <x:v>1326</x:v>
      </x:c>
      <x:c r="N14" s="18" t="n">
        <x:f>J14*K14</x:f>
        <x:v>643.5</x:v>
      </x:c>
      <x:c r="O14" s="18" t="n">
        <x:f>J14*L14</x:f>
        <x:v>104</x:v>
      </x:c>
      <x:c r="P14" s="18" t="n">
        <x:f>J14*M14</x:f>
        <x:v>5304</x:v>
      </x:c>
      <x:c r="Q14" s="22" t="n">
        <x:f>'01 Controls'!$E$22*'02 Cargo Classes'!$M$14</x:f>
        <x:v>0.05</x:v>
      </x:c>
      <x:c r="R14" s="22" t="n">
        <x:f>'01 Controls'!$F$22*'02 Cargo Classes'!$N$14</x:f>
        <x:v>0</x:v>
      </x:c>
      <x:c r="S14" s="22" t="n">
        <x:f>'01 Controls'!$G$22*'02 Cargo Classes'!$O$14</x:f>
        <x:v>0.9</x:v>
      </x:c>
      <x:c r="T14" s="22" t="n">
        <x:f>'01 Controls'!$H$22*'02 Cargo Classes'!$P$14</x:f>
        <x:v>0.025</x:v>
      </x:c>
      <x:c r="U14" s="22" t="n">
        <x:f>SUM(Q14:T14)</x:f>
        <x:v>0.9750000000000001</x:v>
      </x:c>
      <x:c r="V14" s="18" t="n">
        <x:f>IF(U14=0,0,N14*Q14/U14)</x:f>
        <x:v>33</x:v>
      </x:c>
      <x:c r="W14" s="18" t="n">
        <x:f>IF(U14=0,0,P14*Q14/U14)</x:f>
        <x:v>271.99999999999994</x:v>
      </x:c>
      <x:c r="X14" s="18" t="n">
        <x:f>MAX(V14,W14*'01 Controls'!$E$12)</x:f>
        <x:v>67.99999999999999</x:v>
      </x:c>
      <x:c r="Y14" s="18" t="n">
        <x:f>IF(U14=0,0,N14*R14/U14)</x:f>
        <x:v>0</x:v>
      </x:c>
      <x:c r="Z14" s="18" t="n">
        <x:f>IF(U14=0,0,P14*R14/U14)</x:f>
        <x:v>0</x:v>
      </x:c>
      <x:c r="AA14" s="18" t="n">
        <x:f>MAX(Y14,Z14*'01 Controls'!$E$13)</x:f>
        <x:v>0</x:v>
      </x:c>
      <x:c r="AB14" s="18" t="n">
        <x:f>IF(U14=0,0,N14*S14/U14)</x:f>
        <x:v>593.9999999999999</x:v>
      </x:c>
      <x:c r="AC14" s="18" t="n">
        <x:f>IF(U14=0,0,P14*S14/U14)</x:f>
        <x:v>4896</x:v>
      </x:c>
      <x:c r="AD14" s="18" t="n">
        <x:f>MAX(AB14,AC14*'01 Controls'!$E$14)</x:f>
        <x:v>979.2</x:v>
      </x:c>
      <x:c r="AE14" s="18" t="n">
        <x:f>IF(U14=0,0,N14*T14/U14)</x:f>
        <x:v>16.5</x:v>
      </x:c>
      <x:c r="AF14" s="18" t="n">
        <x:f>IF(U14=0,0,P14*T14/U14)</x:f>
        <x:v>135.99999999999997</x:v>
      </x:c>
      <x:c r="AG14" s="18" t="n">
        <x:f>MAX(AE14,AF14*'01 Controls'!$E$15)</x:f>
        <x:v>24.479999999999993</x:v>
      </x:c>
      <x:c r="AH14" s="18" t="n">
        <x:f>SUM(V14,Y14,AB14,AE14)</x:f>
        <x:v>643.4999999999999</x:v>
      </x:c>
      <x:c r="AI14" s="18" t="n">
        <x:f>N14-AH14</x:f>
        <x:v>1.1368683772161603e-13</x:v>
      </x:c>
      <x:c r="AJ14" s="18" t="n">
        <x:f>V14*INDEX('07 Mode Capacity'!$P$6:$P$17,MATCH("AIR-"&amp;I14,'07 Mode Capacity'!$C$6:$C$17,0))</x:f>
        <x:v>9.251076723546657</x:v>
      </x:c>
      <x:c r="AK14" s="18" t="n">
        <x:f>Y14*INDEX('07 Mode Capacity'!$P$6:$P$17,MATCH("OCEAN-"&amp;I14,'07 Mode Capacity'!$C$6:$C$17,0))</x:f>
        <x:v>0</x:v>
      </x:c>
      <x:c r="AL14" s="18" t="n">
        <x:f>AB14*INDEX('07 Mode Capacity'!$P$6:$P$17,MATCH("LAND-"&amp;I14,'07 Mode Capacity'!$C$6:$C$17,0))</x:f>
        <x:v>72.49643449164097</x:v>
      </x:c>
      <x:c r="AM14" s="18" t="n">
        <x:f>AE14*INDEX('07 Mode Capacity'!$P$6:$P$17,MATCH("INLAND-"&amp;I14,'07 Mode Capacity'!$C$6:$C$17,0))</x:f>
        <x:v>10.415367074139294</x:v>
      </x:c>
      <x:c r="AN14" s="18" t="n">
        <x:f>SUM(AJ14:AM14)</x:f>
        <x:v>92.16287828932693</x:v>
      </x:c>
      <x:c r="AO14" s="17" t="n">
        <x:f>IF(N14=0,1,AN14/N14)</x:f>
        <x:v>0.14322125608287012</x:v>
      </x:c>
      <x:c r="AP14" s="11" t="str">
        <x:f>IF(AO14&gt;='01 Controls'!$E$16,"PASS","FAIL")</x:f>
        <x:v>FAIL</x:v>
      </x:c>
      <x:c r="AQ14" s="11" t="str">
        <x:v>UNQUANTIFIED</x:v>
      </x:c>
      <x:c r="AR14" s="11" t="str">
        <x:v>Position-class planning record; serial item and receiver open</x:v>
      </x:c>
      <x:c r="AS14" s="26"/>
      <x:c r="AT14" s="26"/>
    </x:row>
    <x:row r="15">
      <x:c r="C15" s="11" t="str">
        <x:v>C1-J-TOC-APL-45</x:v>
      </x:c>
      <x:c r="D15" s="11" t="str">
        <x:v>C1</x:v>
      </x:c>
      <x:c r="E15" s="11" t="str">
        <x:v>Grid failure</x:v>
      </x:c>
      <x:c r="F15" s="11" t="str">
        <x:v>J-TOC</x:v>
      </x:c>
      <x:c r="G15" s="11" t="str">
        <x:v>Theater-opening command</x:v>
      </x:c>
      <x:c r="H15" s="11" t="str">
        <x:v>APL-45</x:v>
      </x:c>
      <x:c r="I15" s="19" t="n">
        <x:v>24</x:v>
      </x:c>
      <x:c r="J15" s="21" t="n">
        <x:v>2</x:v>
      </x:c>
      <x:c r="K15" s="18" t="n">
        <x:f>'05 Cargo Register'!K15</x:f>
        <x:v>214.5</x:v>
      </x:c>
      <x:c r="L15" s="18" t="n">
        <x:f>'05 Cargo Register'!N15</x:f>
        <x:v>57</x:v>
      </x:c>
      <x:c r="M15" s="18" t="n">
        <x:f>'05 Cargo Register'!O15</x:f>
        <x:v>427.5</x:v>
      </x:c>
      <x:c r="N15" s="18" t="n">
        <x:f>J15*K15</x:f>
        <x:v>429</x:v>
      </x:c>
      <x:c r="O15" s="18" t="n">
        <x:f>J15*L15</x:f>
        <x:v>114</x:v>
      </x:c>
      <x:c r="P15" s="18" t="n">
        <x:f>J15*M15</x:f>
        <x:v>855</x:v>
      </x:c>
      <x:c r="Q15" s="22" t="n">
        <x:f>'01 Controls'!$E$22*'02 Cargo Classes'!$M$6</x:f>
        <x:v>0.15000000000000002</x:v>
      </x:c>
      <x:c r="R15" s="22" t="n">
        <x:f>'01 Controls'!$F$22*'02 Cargo Classes'!$N$6</x:f>
        <x:v>0</x:v>
      </x:c>
      <x:c r="S15" s="22" t="n">
        <x:f>'01 Controls'!$G$22*'02 Cargo Classes'!$O$6</x:f>
        <x:v>0.9</x:v>
      </x:c>
      <x:c r="T15" s="22" t="n">
        <x:f>'01 Controls'!$H$22*'02 Cargo Classes'!$P$6</x:f>
        <x:v>0.015</x:v>
      </x:c>
      <x:c r="U15" s="22" t="n">
        <x:f>SUM(Q15:T15)</x:f>
        <x:v>1.065</x:v>
      </x:c>
      <x:c r="V15" s="18" t="n">
        <x:f>IF(U15=0,0,N15*Q15/U15)</x:f>
        <x:v>60.422535211267615</x:v>
      </x:c>
      <x:c r="W15" s="18" t="n">
        <x:f>IF(U15=0,0,P15*Q15/U15)</x:f>
        <x:v>120.42253521126764</x:v>
      </x:c>
      <x:c r="X15" s="18" t="n">
        <x:f>MAX(V15,W15*'01 Controls'!$E$12)</x:f>
        <x:v>60.422535211267615</x:v>
      </x:c>
      <x:c r="Y15" s="18" t="n">
        <x:f>IF(U15=0,0,N15*R15/U15)</x:f>
        <x:v>0</x:v>
      </x:c>
      <x:c r="Z15" s="18" t="n">
        <x:f>IF(U15=0,0,P15*R15/U15)</x:f>
        <x:v>0</x:v>
      </x:c>
      <x:c r="AA15" s="18" t="n">
        <x:f>MAX(Y15,Z15*'01 Controls'!$E$13)</x:f>
        <x:v>0</x:v>
      </x:c>
      <x:c r="AB15" s="18" t="n">
        <x:f>IF(U15=0,0,N15*S15/U15)</x:f>
        <x:v>362.5352112676057</x:v>
      </x:c>
      <x:c r="AC15" s="18" t="n">
        <x:f>IF(U15=0,0,P15*S15/U15)</x:f>
        <x:v>722.5352112676056</x:v>
      </x:c>
      <x:c r="AD15" s="18" t="n">
        <x:f>MAX(AB15,AC15*'01 Controls'!$E$14)</x:f>
        <x:v>362.5352112676057</x:v>
      </x:c>
      <x:c r="AE15" s="18" t="n">
        <x:f>IF(U15=0,0,N15*T15/U15)</x:f>
        <x:v>6.04225352112676</x:v>
      </x:c>
      <x:c r="AF15" s="18" t="n">
        <x:f>IF(U15=0,0,P15*T15/U15)</x:f>
        <x:v>12.04225352112676</x:v>
      </x:c>
      <x:c r="AG15" s="18" t="n">
        <x:f>MAX(AE15,AF15*'01 Controls'!$E$15)</x:f>
        <x:v>6.04225352112676</x:v>
      </x:c>
      <x:c r="AH15" s="18" t="n">
        <x:f>SUM(V15,Y15,AB15,AE15)</x:f>
        <x:v>429.0000000000001</x:v>
      </x:c>
      <x:c r="AI15" s="18" t="n">
        <x:f>N15-AH15</x:f>
        <x:v>-1.1368683772161603e-13</x:v>
      </x:c>
      <x:c r="AJ15" s="18" t="n">
        <x:f>V15*INDEX('07 Mode Capacity'!$P$6:$P$17,MATCH("AIR-"&amp;I15,'07 Mode Capacity'!$C$6:$C$17,0))</x:f>
        <x:v>12.260582408855639</x:v>
      </x:c>
      <x:c r="AK15" s="18" t="n">
        <x:f>Y15*INDEX('07 Mode Capacity'!$P$6:$P$17,MATCH("OCEAN-"&amp;I15,'07 Mode Capacity'!$C$6:$C$17,0))</x:f>
        <x:v>0</x:v>
      </x:c>
      <x:c r="AL15" s="18" t="n">
        <x:f>AB15*INDEX('07 Mode Capacity'!$P$6:$P$17,MATCH("LAND-"&amp;I15,'07 Mode Capacity'!$C$6:$C$17,0))</x:f>
        <x:v>138.67005338286134</x:v>
      </x:c>
      <x:c r="AM15" s="18" t="n">
        <x:f>AE15*INDEX('07 Mode Capacity'!$P$6:$P$17,MATCH("INLAND-"&amp;I15,'07 Mode Capacity'!$C$6:$C$17,0))</x:f>
        <x:v>6.04225352112676</x:v>
      </x:c>
      <x:c r="AN15" s="18" t="n">
        <x:f>SUM(AJ15:AM15)</x:f>
        <x:v>156.97288931284373</x:v>
      </x:c>
      <x:c r="AO15" s="17" t="n">
        <x:f>IF(N15=0,1,AN15/N15)</x:f>
        <x:v>0.3659041708924096</x:v>
      </x:c>
      <x:c r="AP15" s="11" t="str">
        <x:f>IF(AO15&gt;='01 Controls'!$E$16,"PASS","FAIL")</x:f>
        <x:v>FAIL</x:v>
      </x:c>
      <x:c r="AQ15" s="11" t="str">
        <x:v>UNQUANTIFIED</x:v>
      </x:c>
      <x:c r="AR15" s="11" t="str">
        <x:v>Position-class planning record; serial item and receiver open</x:v>
      </x:c>
      <x:c r="AS15" s="26"/>
      <x:c r="AT15" s="26"/>
    </x:row>
    <x:row r="16">
      <x:c r="C16" s="11" t="str">
        <x:v>C1-J-TOC-ISO-18</x:v>
      </x:c>
      <x:c r="D16" s="11" t="str">
        <x:v>C1</x:v>
      </x:c>
      <x:c r="E16" s="11" t="str">
        <x:v>Grid failure</x:v>
      </x:c>
      <x:c r="F16" s="11" t="str">
        <x:v>J-TOC</x:v>
      </x:c>
      <x:c r="G16" s="11" t="str">
        <x:v>Theater-opening command</x:v>
      </x:c>
      <x:c r="H16" s="11" t="str">
        <x:v>ISO-18</x:v>
      </x:c>
      <x:c r="I16" s="19" t="n">
        <x:v>48</x:v>
      </x:c>
      <x:c r="J16" s="21" t="n">
        <x:v>2</x:v>
      </x:c>
      <x:c r="K16" s="18" t="n">
        <x:f>'05 Cargo Register'!K16</x:f>
        <x:v>268.125</x:v>
      </x:c>
      <x:c r="L16" s="18" t="n">
        <x:f>'05 Cargo Register'!N16</x:f>
        <x:v>18</x:v>
      </x:c>
      <x:c r="M16" s="18" t="n">
        <x:f>'05 Cargo Register'!O16</x:f>
        <x:v>475.20000000000005</x:v>
      </x:c>
      <x:c r="N16" s="18" t="n">
        <x:f>J16*K16</x:f>
        <x:v>536.25</x:v>
      </x:c>
      <x:c r="O16" s="18" t="n">
        <x:f>J16*L16</x:f>
        <x:v>36</x:v>
      </x:c>
      <x:c r="P16" s="18" t="n">
        <x:f>J16*M16</x:f>
        <x:v>950.4000000000001</x:v>
      </x:c>
      <x:c r="Q16" s="22" t="n">
        <x:f>'01 Controls'!$E$22*'02 Cargo Classes'!$M$7</x:f>
        <x:v>0.010000000000000002</x:v>
      </x:c>
      <x:c r="R16" s="22" t="n">
        <x:f>'01 Controls'!$F$22*'02 Cargo Classes'!$N$7</x:f>
        <x:v>0</x:v>
      </x:c>
      <x:c r="S16" s="22" t="n">
        <x:f>'01 Controls'!$G$22*'02 Cargo Classes'!$O$7</x:f>
        <x:v>1.08</x:v>
      </x:c>
      <x:c r="T16" s="22" t="n">
        <x:f>'01 Controls'!$H$22*'02 Cargo Classes'!$P$7</x:f>
        <x:v>0.04000000000000001</x:v>
      </x:c>
      <x:c r="U16" s="22" t="n">
        <x:f>SUM(Q16:T16)</x:f>
        <x:v>1.1300000000000001</x:v>
      </x:c>
      <x:c r="V16" s="18" t="n">
        <x:f>IF(U16=0,0,N16*Q16/U16)</x:f>
        <x:v>4.745575221238938</x:v>
      </x:c>
      <x:c r="W16" s="18" t="n">
        <x:f>IF(U16=0,0,P16*Q16/U16)</x:f>
        <x:v>8.410619469026551</x:v>
      </x:c>
      <x:c r="X16" s="18" t="n">
        <x:f>MAX(V16,W16*'01 Controls'!$E$12)</x:f>
        <x:v>4.745575221238938</x:v>
      </x:c>
      <x:c r="Y16" s="18" t="n">
        <x:f>IF(U16=0,0,N16*R16/U16)</x:f>
        <x:v>0</x:v>
      </x:c>
      <x:c r="Z16" s="18" t="n">
        <x:f>IF(U16=0,0,P16*R16/U16)</x:f>
        <x:v>0</x:v>
      </x:c>
      <x:c r="AA16" s="18" t="n">
        <x:f>MAX(Y16,Z16*'01 Controls'!$E$13)</x:f>
        <x:v>0</x:v>
      </x:c>
      <x:c r="AB16" s="18" t="n">
        <x:f>IF(U16=0,0,N16*S16/U16)</x:f>
        <x:v>512.5221238938053</x:v>
      </x:c>
      <x:c r="AC16" s="18" t="n">
        <x:f>IF(U16=0,0,P16*S16/U16)</x:f>
        <x:v>908.3469026548673</x:v>
      </x:c>
      <x:c r="AD16" s="18" t="n">
        <x:f>MAX(AB16,AC16*'01 Controls'!$E$14)</x:f>
        <x:v>512.5221238938053</x:v>
      </x:c>
      <x:c r="AE16" s="18" t="n">
        <x:f>IF(U16=0,0,N16*T16/U16)</x:f>
        <x:v>18.98230088495575</x:v>
      </x:c>
      <x:c r="AF16" s="18" t="n">
        <x:f>IF(U16=0,0,P16*T16/U16)</x:f>
        <x:v>33.642477876106206</x:v>
      </x:c>
      <x:c r="AG16" s="18" t="n">
        <x:f>MAX(AE16,AF16*'01 Controls'!$E$15)</x:f>
        <x:v>18.98230088495575</x:v>
      </x:c>
      <x:c r="AH16" s="18" t="n">
        <x:f>SUM(V16,Y16,AB16,AE16)</x:f>
        <x:v>536.25</x:v>
      </x:c>
      <x:c r="AI16" s="18" t="n">
        <x:f>N16-AH16</x:f>
        <x:v>0</x:v>
      </x:c>
      <x:c r="AJ16" s="18" t="n">
        <x:f>V16*INDEX('07 Mode Capacity'!$P$6:$P$17,MATCH("AIR-"&amp;I16,'07 Mode Capacity'!$C$6:$C$17,0))</x:f>
        <x:v>1.3303539536073732</x:v>
      </x:c>
      <x:c r="AK16" s="18" t="n">
        <x:f>Y16*INDEX('07 Mode Capacity'!$P$6:$P$17,MATCH("OCEAN-"&amp;I16,'07 Mode Capacity'!$C$6:$C$17,0))</x:f>
        <x:v>0</x:v>
      </x:c>
      <x:c r="AL16" s="18" t="n">
        <x:f>AB16*INDEX('07 Mode Capacity'!$P$6:$P$17,MATCH("LAND-"&amp;I16,'07 Mode Capacity'!$C$6:$C$17,0))</x:f>
        <x:v>62.552233300309695</x:v>
      </x:c>
      <x:c r="AM16" s="18" t="n">
        <x:f>AE16*INDEX('07 Mode Capacity'!$P$6:$P$17,MATCH("INLAND-"&amp;I16,'07 Mode Capacity'!$C$6:$C$17,0))</x:f>
        <x:v>11.982280704762019</x:v>
      </x:c>
      <x:c r="AN16" s="18" t="n">
        <x:f>SUM(AJ16:AM16)</x:f>
        <x:v>75.86486795867908</x:v>
      </x:c>
      <x:c r="AO16" s="17" t="n">
        <x:f>IF(N16=0,1,AN16/N16)</x:f>
        <x:v>0.141472947242292</x:v>
      </x:c>
      <x:c r="AP16" s="11" t="str">
        <x:f>IF(AO16&gt;='01 Controls'!$E$16,"PASS","FAIL")</x:f>
        <x:v>FAIL</x:v>
      </x:c>
      <x:c r="AQ16" s="11" t="str">
        <x:v>UNQUANTIFIED</x:v>
      </x:c>
      <x:c r="AR16" s="11" t="str">
        <x:v>Position-class planning record; serial item and receiver open</x:v>
      </x:c>
      <x:c r="AS16" s="26"/>
      <x:c r="AT16" s="26"/>
    </x:row>
    <x:row r="17">
      <x:c r="C17" s="11" t="str">
        <x:v>C1-J-TOC-COL-12</x:v>
      </x:c>
      <x:c r="D17" s="11" t="str">
        <x:v>C1</x:v>
      </x:c>
      <x:c r="E17" s="11" t="str">
        <x:v>Grid failure</x:v>
      </x:c>
      <x:c r="F17" s="11" t="str">
        <x:v>J-TOC</x:v>
      </x:c>
      <x:c r="G17" s="11" t="str">
        <x:v>Theater-opening command</x:v>
      </x:c>
      <x:c r="H17" s="11" t="str">
        <x:v>COL-12</x:v>
      </x:c>
      <x:c r="I17" s="19" t="n">
        <x:v>24</x:v>
      </x:c>
      <x:c r="J17" s="21" t="n">
        <x:v>2</x:v>
      </x:c>
      <x:c r="K17" s="18" t="n">
        <x:f>'05 Cargo Register'!K17</x:f>
        <x:v>53.625</x:v>
      </x:c>
      <x:c r="L17" s="18" t="n">
        <x:f>'05 Cargo Register'!N17</x:f>
        <x:v>6</x:v>
      </x:c>
      <x:c r="M17" s="18" t="n">
        <x:f>'05 Cargo Register'!O17</x:f>
        <x:v>158.4</x:v>
      </x:c>
      <x:c r="N17" s="18" t="n">
        <x:f>J17*K17</x:f>
        <x:v>107.25</x:v>
      </x:c>
      <x:c r="O17" s="18" t="n">
        <x:f>J17*L17</x:f>
        <x:v>12</x:v>
      </x:c>
      <x:c r="P17" s="18" t="n">
        <x:f>J17*M17</x:f>
        <x:v>316.8</x:v>
      </x:c>
      <x:c r="Q17" s="22" t="n">
        <x:f>'01 Controls'!$E$22*'02 Cargo Classes'!$M$8</x:f>
        <x:v>0.1</x:v>
      </x:c>
      <x:c r="R17" s="22" t="n">
        <x:f>'01 Controls'!$F$22*'02 Cargo Classes'!$N$8</x:f>
        <x:v>0</x:v>
      </x:c>
      <x:c r="S17" s="22" t="n">
        <x:f>'01 Controls'!$G$22*'02 Cargo Classes'!$O$8</x:f>
        <x:v>1.08</x:v>
      </x:c>
      <x:c r="T17" s="22" t="n">
        <x:f>'01 Controls'!$H$22*'02 Cargo Classes'!$P$8</x:f>
        <x:v>0.010000000000000002</x:v>
      </x:c>
      <x:c r="U17" s="22" t="n">
        <x:f>SUM(Q17:T17)</x:f>
        <x:v>1.1900000000000002</x:v>
      </x:c>
      <x:c r="V17" s="18" t="n">
        <x:f>IF(U17=0,0,N17*Q17/U17)</x:f>
        <x:v>9.012605042016807</x:v>
      </x:c>
      <x:c r="W17" s="18" t="n">
        <x:f>IF(U17=0,0,P17*Q17/U17)</x:f>
        <x:v>26.621848739495796</x:v>
      </x:c>
      <x:c r="X17" s="18" t="n">
        <x:f>MAX(V17,W17*'01 Controls'!$E$12)</x:f>
        <x:v>9.012605042016807</x:v>
      </x:c>
      <x:c r="Y17" s="18" t="n">
        <x:f>IF(U17=0,0,N17*R17/U17)</x:f>
        <x:v>0</x:v>
      </x:c>
      <x:c r="Z17" s="18" t="n">
        <x:f>IF(U17=0,0,P17*R17/U17)</x:f>
        <x:v>0</x:v>
      </x:c>
      <x:c r="AA17" s="18" t="n">
        <x:f>MAX(Y17,Z17*'01 Controls'!$E$13)</x:f>
        <x:v>0</x:v>
      </x:c>
      <x:c r="AB17" s="18" t="n">
        <x:f>IF(U17=0,0,N17*S17/U17)</x:f>
        <x:v>97.33613445378151</x:v>
      </x:c>
      <x:c r="AC17" s="18" t="n">
        <x:f>IF(U17=0,0,P17*S17/U17)</x:f>
        <x:v>287.5159663865546</x:v>
      </x:c>
      <x:c r="AD17" s="18" t="n">
        <x:f>MAX(AB17,AC17*'01 Controls'!$E$14)</x:f>
        <x:v>97.33613445378151</x:v>
      </x:c>
      <x:c r="AE17" s="18" t="n">
        <x:f>IF(U17=0,0,N17*T17/U17)</x:f>
        <x:v>0.9012605042016807</x:v>
      </x:c>
      <x:c r="AF17" s="18" t="n">
        <x:f>IF(U17=0,0,P17*T17/U17)</x:f>
        <x:v>2.66218487394958</x:v>
      </x:c>
      <x:c r="AG17" s="18" t="n">
        <x:f>MAX(AE17,AF17*'01 Controls'!$E$15)</x:f>
        <x:v>0.9012605042016807</x:v>
      </x:c>
      <x:c r="AH17" s="18" t="n">
        <x:f>SUM(V17,Y17,AB17,AE17)</x:f>
        <x:v>107.25</x:v>
      </x:c>
      <x:c r="AI17" s="18" t="n">
        <x:f>N17-AH17</x:f>
        <x:v>0</x:v>
      </x:c>
      <x:c r="AJ17" s="18" t="n">
        <x:f>V17*INDEX('07 Mode Capacity'!$P$6:$P$17,MATCH("AIR-"&amp;I17,'07 Mode Capacity'!$C$6:$C$17,0))</x:f>
        <x:v>1.8287843509007358</x:v>
      </x:c>
      <x:c r="AK17" s="18" t="n">
        <x:f>Y17*INDEX('07 Mode Capacity'!$P$6:$P$17,MATCH("OCEAN-"&amp;I17,'07 Mode Capacity'!$C$6:$C$17,0))</x:f>
        <x:v>0</x:v>
      </x:c>
      <x:c r="AL17" s="18" t="n">
        <x:f>AB17*INDEX('07 Mode Capacity'!$P$6:$P$17,MATCH("LAND-"&amp;I17,'07 Mode Capacity'!$C$6:$C$17,0))</x:f>
        <x:v>37.2311613914489</x:v>
      </x:c>
      <x:c r="AM17" s="18" t="n">
        <x:f>AE17*INDEX('07 Mode Capacity'!$P$6:$P$17,MATCH("INLAND-"&amp;I17,'07 Mode Capacity'!$C$6:$C$17,0))</x:f>
        <x:v>0.9012605042016807</x:v>
      </x:c>
      <x:c r="AN17" s="18" t="n">
        <x:f>SUM(AJ17:AM17)</x:f>
        <x:v>39.96120624655131</x:v>
      </x:c>
      <x:c r="AO17" s="17" t="n">
        <x:f>IF(N17=0,1,AN17/N17)</x:f>
        <x:v>0.37259865964150407</x:v>
      </x:c>
      <x:c r="AP17" s="11" t="str">
        <x:f>IF(AO17&gt;='01 Controls'!$E$16,"PASS","FAIL")</x:f>
        <x:v>FAIL</x:v>
      </x:c>
      <x:c r="AQ17" s="11" t="str">
        <x:v>UNQUANTIFIED</x:v>
      </x:c>
      <x:c r="AR17" s="11" t="str">
        <x:v>Position-class planning record; serial item and receiver open</x:v>
      </x:c>
      <x:c r="AS17" s="26"/>
      <x:c r="AT17" s="26"/>
    </x:row>
    <x:row r="18">
      <x:c r="C18" s="11" t="str">
        <x:v>C1-J-TOC-BAT-22</x:v>
      </x:c>
      <x:c r="D18" s="11" t="str">
        <x:v>C1</x:v>
      </x:c>
      <x:c r="E18" s="11" t="str">
        <x:v>Grid failure</x:v>
      </x:c>
      <x:c r="F18" s="11" t="str">
        <x:v>J-TOC</x:v>
      </x:c>
      <x:c r="G18" s="11" t="str">
        <x:v>Theater-opening command</x:v>
      </x:c>
      <x:c r="H18" s="11" t="str">
        <x:v>BAT-22</x:v>
      </x:c>
      <x:c r="I18" s="19" t="n">
        <x:v>48</x:v>
      </x:c>
      <x:c r="J18" s="21" t="n">
        <x:v>2</x:v>
      </x:c>
      <x:c r="K18" s="18" t="n">
        <x:f>'05 Cargo Register'!K18</x:f>
        <x:v>53.625</x:v>
      </x:c>
      <x:c r="L18" s="18" t="n">
        <x:f>'05 Cargo Register'!N18</x:f>
        <x:v>4</x:v>
      </x:c>
      <x:c r="M18" s="18" t="n">
        <x:f>'05 Cargo Register'!O18</x:f>
        <x:v>105.60000000000001</x:v>
      </x:c>
      <x:c r="N18" s="18" t="n">
        <x:f>J18*K18</x:f>
        <x:v>107.25</x:v>
      </x:c>
      <x:c r="O18" s="18" t="n">
        <x:f>J18*L18</x:f>
        <x:v>8</x:v>
      </x:c>
      <x:c r="P18" s="18" t="n">
        <x:f>J18*M18</x:f>
        <x:v>211.20000000000002</x:v>
      </x:c>
      <x:c r="Q18" s="22" t="n">
        <x:f>'01 Controls'!$E$22*'02 Cargo Classes'!$M$9</x:f>
        <x:v>0</x:v>
      </x:c>
      <x:c r="R18" s="22" t="n">
        <x:f>'01 Controls'!$F$22*'02 Cargo Classes'!$N$9</x:f>
        <x:v>0</x:v>
      </x:c>
      <x:c r="S18" s="22" t="n">
        <x:f>'01 Controls'!$G$22*'02 Cargo Classes'!$O$9</x:f>
        <x:v>0.9</x:v>
      </x:c>
      <x:c r="T18" s="22" t="n">
        <x:f>'01 Controls'!$H$22*'02 Cargo Classes'!$P$9</x:f>
        <x:v>0.025</x:v>
      </x:c>
      <x:c r="U18" s="22" t="n">
        <x:f>SUM(Q18:T18)</x:f>
        <x:v>0.925</x:v>
      </x:c>
      <x:c r="V18" s="18" t="n">
        <x:f>IF(U18=0,0,N18*Q18/U18)</x:f>
        <x:v>0</x:v>
      </x:c>
      <x:c r="W18" s="18" t="n">
        <x:f>IF(U18=0,0,P18*Q18/U18)</x:f>
        <x:v>0</x:v>
      </x:c>
      <x:c r="X18" s="18" t="n">
        <x:f>MAX(V18,W18*'01 Controls'!$E$12)</x:f>
        <x:v>0</x:v>
      </x:c>
      <x:c r="Y18" s="18" t="n">
        <x:f>IF(U18=0,0,N18*R18/U18)</x:f>
        <x:v>0</x:v>
      </x:c>
      <x:c r="Z18" s="18" t="n">
        <x:f>IF(U18=0,0,P18*R18/U18)</x:f>
        <x:v>0</x:v>
      </x:c>
      <x:c r="AA18" s="18" t="n">
        <x:f>MAX(Y18,Z18*'01 Controls'!$E$13)</x:f>
        <x:v>0</x:v>
      </x:c>
      <x:c r="AB18" s="18" t="n">
        <x:f>IF(U18=0,0,N18*S18/U18)</x:f>
        <x:v>104.35135135135135</x:v>
      </x:c>
      <x:c r="AC18" s="18" t="n">
        <x:f>IF(U18=0,0,P18*S18/U18)</x:f>
        <x:v>205.4918918918919</x:v>
      </x:c>
      <x:c r="AD18" s="18" t="n">
        <x:f>MAX(AB18,AC18*'01 Controls'!$E$14)</x:f>
        <x:v>104.35135135135135</x:v>
      </x:c>
      <x:c r="AE18" s="18" t="n">
        <x:f>IF(U18=0,0,N18*T18/U18)</x:f>
        <x:v>2.8986486486486487</x:v>
      </x:c>
      <x:c r="AF18" s="18" t="n">
        <x:f>IF(U18=0,0,P18*T18/U18)</x:f>
        <x:v>5.708108108108109</x:v>
      </x:c>
      <x:c r="AG18" s="18" t="n">
        <x:f>MAX(AE18,AF18*'01 Controls'!$E$15)</x:f>
        <x:v>2.8986486486486487</x:v>
      </x:c>
      <x:c r="AH18" s="18" t="n">
        <x:f>SUM(V18,Y18,AB18,AE18)</x:f>
        <x:v>107.25</x:v>
      </x:c>
      <x:c r="AI18" s="18" t="n">
        <x:f>N18-AH18</x:f>
        <x:v>0</x:v>
      </x:c>
      <x:c r="AJ18" s="18" t="n">
        <x:f>V18*INDEX('07 Mode Capacity'!$P$6:$P$17,MATCH("AIR-"&amp;I18,'07 Mode Capacity'!$C$6:$C$17,0))</x:f>
        <x:v>0</x:v>
      </x:c>
      <x:c r="AK18" s="18" t="n">
        <x:f>Y18*INDEX('07 Mode Capacity'!$P$6:$P$17,MATCH("OCEAN-"&amp;I18,'07 Mode Capacity'!$C$6:$C$17,0))</x:f>
        <x:v>0</x:v>
      </x:c>
      <x:c r="AL18" s="18" t="n">
        <x:f>AB18*INDEX('07 Mode Capacity'!$P$6:$P$17,MATCH("LAND-"&amp;I18,'07 Mode Capacity'!$C$6:$C$17,0))</x:f>
        <x:v>12.735860113396388</x:v>
      </x:c>
      <x:c r="AM18" s="18" t="n">
        <x:f>AE18*INDEX('07 Mode Capacity'!$P$6:$P$17,MATCH("INLAND-"&amp;I18,'07 Mode Capacity'!$C$6:$C$17,0))</x:f>
        <x:v>1.8297266481596057</x:v>
      </x:c>
      <x:c r="AN18" s="18" t="n">
        <x:f>SUM(AJ18:AM18)</x:f>
        <x:v>14.565586761555993</x:v>
      </x:c>
      <x:c r="AO18" s="17" t="n">
        <x:f>IF(N18=0,1,AN18/N18)</x:f>
        <x:v>0.13580966677441486</x:v>
      </x:c>
      <x:c r="AP18" s="11" t="str">
        <x:f>IF(AO18&gt;='01 Controls'!$E$16,"PASS","FAIL")</x:f>
        <x:v>FAIL</x:v>
      </x:c>
      <x:c r="AQ18" s="11" t="str">
        <x:v>UNQUANTIFIED</x:v>
      </x:c>
      <x:c r="AR18" s="11" t="str">
        <x:v>Position-class planning record; serial item and receiver open</x:v>
      </x:c>
      <x:c r="AS18" s="26"/>
      <x:c r="AT18" s="26"/>
    </x:row>
    <x:row r="19">
      <x:c r="C19" s="11" t="str">
        <x:v>C1-J-TOC-TNK-20</x:v>
      </x:c>
      <x:c r="D19" s="11" t="str">
        <x:v>C1</x:v>
      </x:c>
      <x:c r="E19" s="11" t="str">
        <x:v>Grid failure</x:v>
      </x:c>
      <x:c r="F19" s="11" t="str">
        <x:v>J-TOC</x:v>
      </x:c>
      <x:c r="G19" s="11" t="str">
        <x:v>Theater-opening command</x:v>
      </x:c>
      <x:c r="H19" s="11" t="str">
        <x:v>TNK-20</x:v>
      </x:c>
      <x:c r="I19" s="19" t="n">
        <x:v>48</x:v>
      </x:c>
      <x:c r="J19" s="21" t="n">
        <x:v>2</x:v>
      </x:c>
      <x:c r="K19" s="18" t="n">
        <x:f>'05 Cargo Register'!K19</x:f>
        <x:v>53.625</x:v>
      </x:c>
      <x:c r="L19" s="18" t="n">
        <x:f>'05 Cargo Register'!N19</x:f>
        <x:v>4</x:v>
      </x:c>
      <x:c r="M19" s="18" t="n">
        <x:f>'05 Cargo Register'!O19</x:f>
        <x:v>85</x:v>
      </x:c>
      <x:c r="N19" s="18" t="n">
        <x:f>J19*K19</x:f>
        <x:v>107.25</x:v>
      </x:c>
      <x:c r="O19" s="18" t="n">
        <x:f>J19*L19</x:f>
        <x:v>8</x:v>
      </x:c>
      <x:c r="P19" s="18" t="n">
        <x:f>J19*M19</x:f>
        <x:v>170</x:v>
      </x:c>
      <x:c r="Q19" s="22" t="n">
        <x:f>'01 Controls'!$E$22*'02 Cargo Classes'!$M$10</x:f>
        <x:v>0</x:v>
      </x:c>
      <x:c r="R19" s="22" t="n">
        <x:f>'01 Controls'!$F$22*'02 Cargo Classes'!$N$10</x:f>
        <x:v>0</x:v>
      </x:c>
      <x:c r="S19" s="22" t="n">
        <x:f>'01 Controls'!$G$22*'02 Cargo Classes'!$O$10</x:f>
        <x:v>0.9</x:v>
      </x:c>
      <x:c r="T19" s="22" t="n">
        <x:f>'01 Controls'!$H$22*'02 Cargo Classes'!$P$10</x:f>
        <x:v>0.05</x:v>
      </x:c>
      <x:c r="U19" s="22" t="n">
        <x:f>SUM(Q19:T19)</x:f>
        <x:v>0.9500000000000001</x:v>
      </x:c>
      <x:c r="V19" s="18" t="n">
        <x:f>IF(U19=0,0,N19*Q19/U19)</x:f>
        <x:v>0</x:v>
      </x:c>
      <x:c r="W19" s="18" t="n">
        <x:f>IF(U19=0,0,P19*Q19/U19)</x:f>
        <x:v>0</x:v>
      </x:c>
      <x:c r="X19" s="18" t="n">
        <x:f>MAX(V19,W19*'01 Controls'!$E$12)</x:f>
        <x:v>0</x:v>
      </x:c>
      <x:c r="Y19" s="18" t="n">
        <x:f>IF(U19=0,0,N19*R19/U19)</x:f>
        <x:v>0</x:v>
      </x:c>
      <x:c r="Z19" s="18" t="n">
        <x:f>IF(U19=0,0,P19*R19/U19)</x:f>
        <x:v>0</x:v>
      </x:c>
      <x:c r="AA19" s="18" t="n">
        <x:f>MAX(Y19,Z19*'01 Controls'!$E$13)</x:f>
        <x:v>0</x:v>
      </x:c>
      <x:c r="AB19" s="18" t="n">
        <x:f>IF(U19=0,0,N19*S19/U19)</x:f>
        <x:v>101.60526315789474</x:v>
      </x:c>
      <x:c r="AC19" s="18" t="n">
        <x:f>IF(U19=0,0,P19*S19/U19)</x:f>
        <x:v>161.05263157894737</x:v>
      </x:c>
      <x:c r="AD19" s="18" t="n">
        <x:f>MAX(AB19,AC19*'01 Controls'!$E$14)</x:f>
        <x:v>101.60526315789474</x:v>
      </x:c>
      <x:c r="AE19" s="18" t="n">
        <x:f>IF(U19=0,0,N19*T19/U19)</x:f>
        <x:v>5.644736842105264</x:v>
      </x:c>
      <x:c r="AF19" s="18" t="n">
        <x:f>IF(U19=0,0,P19*T19/U19)</x:f>
        <x:v>8.94736842105263</x:v>
      </x:c>
      <x:c r="AG19" s="18" t="n">
        <x:f>MAX(AE19,AF19*'01 Controls'!$E$15)</x:f>
        <x:v>5.644736842105264</x:v>
      </x:c>
      <x:c r="AH19" s="18" t="n">
        <x:f>SUM(V19,Y19,AB19,AE19)</x:f>
        <x:v>107.25</x:v>
      </x:c>
      <x:c r="AI19" s="18" t="n">
        <x:f>N19-AH19</x:f>
        <x:v>0</x:v>
      </x:c>
      <x:c r="AJ19" s="18" t="n">
        <x:f>V19*INDEX('07 Mode Capacity'!$P$6:$P$17,MATCH("AIR-"&amp;I19,'07 Mode Capacity'!$C$6:$C$17,0))</x:f>
        <x:v>0</x:v>
      </x:c>
      <x:c r="AK19" s="18" t="n">
        <x:f>Y19*INDEX('07 Mode Capacity'!$P$6:$P$17,MATCH("OCEAN-"&amp;I19,'07 Mode Capacity'!$C$6:$C$17,0))</x:f>
        <x:v>0</x:v>
      </x:c>
      <x:c r="AL19" s="18" t="n">
        <x:f>AB19*INDEX('07 Mode Capacity'!$P$6:$P$17,MATCH("LAND-"&amp;I19,'07 Mode Capacity'!$C$6:$C$17,0))</x:f>
        <x:v>12.400705899885958</x:v>
      </x:c>
      <x:c r="AM19" s="18" t="n">
        <x:f>AE19*INDEX('07 Mode Capacity'!$P$6:$P$17,MATCH("INLAND-"&amp;I19,'07 Mode Capacity'!$C$6:$C$17,0))</x:f>
        <x:v>3.5631518937844957</x:v>
      </x:c>
      <x:c r="AN19" s="18" t="n">
        <x:f>SUM(AJ19:AM19)</x:f>
        <x:v>15.963857793670453</x:v>
      </x:c>
      <x:c r="AO19" s="17" t="n">
        <x:f>IF(N19=0,1,AN19/N19)</x:f>
        <x:v>0.14884715891534223</x:v>
      </x:c>
      <x:c r="AP19" s="11" t="str">
        <x:f>IF(AO19&gt;='01 Controls'!$E$16,"PASS","FAIL")</x:f>
        <x:v>FAIL</x:v>
      </x:c>
      <x:c r="AQ19" s="11" t="str">
        <x:v>UNQUANTIFIED</x:v>
      </x:c>
      <x:c r="AR19" s="11" t="str">
        <x:v>Position-class planning record; serial item and receiver open</x:v>
      </x:c>
      <x:c r="AS19" s="26"/>
      <x:c r="AT19" s="26"/>
    </x:row>
    <x:row r="20">
      <x:c r="C20" s="11" t="str">
        <x:v>C1-J-TOC-FLR-24</x:v>
      </x:c>
      <x:c r="D20" s="11" t="str">
        <x:v>C1</x:v>
      </x:c>
      <x:c r="E20" s="11" t="str">
        <x:v>Grid failure</x:v>
      </x:c>
      <x:c r="F20" s="11" t="str">
        <x:v>J-TOC</x:v>
      </x:c>
      <x:c r="G20" s="11" t="str">
        <x:v>Theater-opening command</x:v>
      </x:c>
      <x:c r="H20" s="11" t="str">
        <x:v>FLR-24</x:v>
      </x:c>
      <x:c r="I20" s="19" t="n">
        <x:v>48</x:v>
      </x:c>
      <x:c r="J20" s="21" t="n">
        <x:v>2</x:v>
      </x:c>
      <x:c r="K20" s="18" t="n">
        <x:f>'05 Cargo Register'!K20</x:f>
        <x:v>107.25</x:v>
      </x:c>
      <x:c r="L20" s="18" t="n">
        <x:f>'05 Cargo Register'!N20</x:f>
        <x:v>6</x:v>
      </x:c>
      <x:c r="M20" s="18" t="n">
        <x:f>'05 Cargo Register'!O20</x:f>
        <x:v>192</x:v>
      </x:c>
      <x:c r="N20" s="18" t="n">
        <x:f>J20*K20</x:f>
        <x:v>214.5</x:v>
      </x:c>
      <x:c r="O20" s="18" t="n">
        <x:f>J20*L20</x:f>
        <x:v>12</x:v>
      </x:c>
      <x:c r="P20" s="18" t="n">
        <x:f>J20*M20</x:f>
        <x:v>384</x:v>
      </x:c>
      <x:c r="Q20" s="22" t="n">
        <x:f>'01 Controls'!$E$22*'02 Cargo Classes'!$M$11</x:f>
        <x:v>0</x:v>
      </x:c>
      <x:c r="R20" s="22" t="n">
        <x:f>'01 Controls'!$F$22*'02 Cargo Classes'!$N$11</x:f>
        <x:v>0</x:v>
      </x:c>
      <x:c r="S20" s="22" t="n">
        <x:f>'01 Controls'!$G$22*'02 Cargo Classes'!$O$11</x:f>
        <x:v>0.9</x:v>
      </x:c>
      <x:c r="T20" s="22" t="n">
        <x:f>'01 Controls'!$H$22*'02 Cargo Classes'!$P$11</x:f>
        <x:v>0.04000000000000001</x:v>
      </x:c>
      <x:c r="U20" s="22" t="n">
        <x:f>SUM(Q20:T20)</x:f>
        <x:v>0.9400000000000001</x:v>
      </x:c>
      <x:c r="V20" s="18" t="n">
        <x:f>IF(U20=0,0,N20*Q20/U20)</x:f>
        <x:v>0</x:v>
      </x:c>
      <x:c r="W20" s="18" t="n">
        <x:f>IF(U20=0,0,P20*Q20/U20)</x:f>
        <x:v>0</x:v>
      </x:c>
      <x:c r="X20" s="18" t="n">
        <x:f>MAX(V20,W20*'01 Controls'!$E$12)</x:f>
        <x:v>0</x:v>
      </x:c>
      <x:c r="Y20" s="18" t="n">
        <x:f>IF(U20=0,0,N20*R20/U20)</x:f>
        <x:v>0</x:v>
      </x:c>
      <x:c r="Z20" s="18" t="n">
        <x:f>IF(U20=0,0,P20*R20/U20)</x:f>
        <x:v>0</x:v>
      </x:c>
      <x:c r="AA20" s="18" t="n">
        <x:f>MAX(Y20,Z20*'01 Controls'!$E$13)</x:f>
        <x:v>0</x:v>
      </x:c>
      <x:c r="AB20" s="18" t="n">
        <x:f>IF(U20=0,0,N20*S20/U20)</x:f>
        <x:v>205.37234042553192</x:v>
      </x:c>
      <x:c r="AC20" s="18" t="n">
        <x:f>IF(U20=0,0,P20*S20/U20)</x:f>
        <x:v>367.6595744680851</x:v>
      </x:c>
      <x:c r="AD20" s="18" t="n">
        <x:f>MAX(AB20,AC20*'01 Controls'!$E$14)</x:f>
        <x:v>205.37234042553192</x:v>
      </x:c>
      <x:c r="AE20" s="18" t="n">
        <x:f>IF(U20=0,0,N20*T20/U20)</x:f>
        <x:v>9.127659574468087</x:v>
      </x:c>
      <x:c r="AF20" s="18" t="n">
        <x:f>IF(U20=0,0,P20*T20/U20)</x:f>
        <x:v>16.340425531914896</x:v>
      </x:c>
      <x:c r="AG20" s="18" t="n">
        <x:f>MAX(AE20,AF20*'01 Controls'!$E$15)</x:f>
        <x:v>9.127659574468087</x:v>
      </x:c>
      <x:c r="AH20" s="18" t="n">
        <x:f>SUM(V20,Y20,AB20,AE20)</x:f>
        <x:v>214.5</x:v>
      </x:c>
      <x:c r="AI20" s="18" t="n">
        <x:f>N20-AH20</x:f>
        <x:v>0</x:v>
      </x:c>
      <x:c r="AJ20" s="18" t="n">
        <x:f>V20*INDEX('07 Mode Capacity'!$P$6:$P$17,MATCH("AIR-"&amp;I20,'07 Mode Capacity'!$C$6:$C$17,0))</x:f>
        <x:v>0</x:v>
      </x:c>
      <x:c r="AK20" s="18" t="n">
        <x:f>Y20*INDEX('07 Mode Capacity'!$P$6:$P$17,MATCH("OCEAN-"&amp;I20,'07 Mode Capacity'!$C$6:$C$17,0))</x:f>
        <x:v>0</x:v>
      </x:c>
      <x:c r="AL20" s="18" t="n">
        <x:f>AB20*INDEX('07 Mode Capacity'!$P$6:$P$17,MATCH("LAND-"&amp;I20,'07 Mode Capacity'!$C$6:$C$17,0))</x:f>
        <x:v>25.065256606152467</x:v>
      </x:c>
      <x:c r="AM20" s="18" t="n">
        <x:f>AE20*INDEX('07 Mode Capacity'!$P$6:$P$17,MATCH("INLAND-"&amp;I20,'07 Mode Capacity'!$C$6:$C$17,0))</x:f>
        <x:v>5.761692423991951</x:v>
      </x:c>
      <x:c r="AN20" s="18" t="n">
        <x:f>SUM(AJ20:AM20)</x:f>
        <x:v>30.82694903014442</x:v>
      </x:c>
      <x:c r="AO20" s="17" t="n">
        <x:f>IF(N20=0,1,AN20/N20)</x:f>
        <x:v>0.14371538009391338</x:v>
      </x:c>
      <x:c r="AP20" s="11" t="str">
        <x:f>IF(AO20&gt;='01 Controls'!$E$16,"PASS","FAIL")</x:f>
        <x:v>FAIL</x:v>
      </x:c>
      <x:c r="AQ20" s="11" t="str">
        <x:v>UNQUANTIFIED</x:v>
      </x:c>
      <x:c r="AR20" s="11" t="str">
        <x:v>Position-class planning record; serial item and receiver open</x:v>
      </x:c>
      <x:c r="AS20" s="26"/>
      <x:c r="AT20" s="26"/>
    </x:row>
    <x:row r="21">
      <x:c r="C21" s="11" t="str">
        <x:v>C1-J-TOC-ROL-30</x:v>
      </x:c>
      <x:c r="D21" s="11" t="str">
        <x:v>C1</x:v>
      </x:c>
      <x:c r="E21" s="11" t="str">
        <x:v>Grid failure</x:v>
      </x:c>
      <x:c r="F21" s="11" t="str">
        <x:v>J-TOC</x:v>
      </x:c>
      <x:c r="G21" s="11" t="str">
        <x:v>Theater-opening command</x:v>
      </x:c>
      <x:c r="H21" s="11" t="str">
        <x:v>ROL-30</x:v>
      </x:c>
      <x:c r="I21" s="19" t="n">
        <x:v>48</x:v>
      </x:c>
      <x:c r="J21" s="21" t="n">
        <x:v>2</x:v>
      </x:c>
      <x:c r="K21" s="18" t="n">
        <x:f>'05 Cargo Register'!K21</x:f>
        <x:v>107.25</x:v>
      </x:c>
      <x:c r="L21" s="18" t="n">
        <x:f>'05 Cargo Register'!N21</x:f>
        <x:v>5</x:v>
      </x:c>
      <x:c r="M21" s="18" t="n">
        <x:f>'05 Cargo Register'!O21</x:f>
        <x:v>318.75</x:v>
      </x:c>
      <x:c r="N21" s="18" t="n">
        <x:f>J21*K21</x:f>
        <x:v>214.5</x:v>
      </x:c>
      <x:c r="O21" s="18" t="n">
        <x:f>J21*L21</x:f>
        <x:v>10</x:v>
      </x:c>
      <x:c r="P21" s="18" t="n">
        <x:f>J21*M21</x:f>
        <x:v>637.5</x:v>
      </x:c>
      <x:c r="Q21" s="22" t="n">
        <x:f>'01 Controls'!$E$22*'02 Cargo Classes'!$M$12</x:f>
        <x:v>0</x:v>
      </x:c>
      <x:c r="R21" s="22" t="n">
        <x:f>'01 Controls'!$F$22*'02 Cargo Classes'!$N$12</x:f>
        <x:v>0</x:v>
      </x:c>
      <x:c r="S21" s="22" t="n">
        <x:f>'01 Controls'!$G$22*'02 Cargo Classes'!$O$12</x:f>
        <x:v>1.35</x:v>
      </x:c>
      <x:c r="T21" s="22" t="n">
        <x:f>'01 Controls'!$H$22*'02 Cargo Classes'!$P$12</x:f>
        <x:v>0.03</x:v>
      </x:c>
      <x:c r="U21" s="22" t="n">
        <x:f>SUM(Q21:T21)</x:f>
        <x:v>1.3800000000000001</x:v>
      </x:c>
      <x:c r="V21" s="18" t="n">
        <x:f>IF(U21=0,0,N21*Q21/U21)</x:f>
        <x:v>0</x:v>
      </x:c>
      <x:c r="W21" s="18" t="n">
        <x:f>IF(U21=0,0,P21*Q21/U21)</x:f>
        <x:v>0</x:v>
      </x:c>
      <x:c r="X21" s="18" t="n">
        <x:f>MAX(V21,W21*'01 Controls'!$E$12)</x:f>
        <x:v>0</x:v>
      </x:c>
      <x:c r="Y21" s="18" t="n">
        <x:f>IF(U21=0,0,N21*R21/U21)</x:f>
        <x:v>0</x:v>
      </x:c>
      <x:c r="Z21" s="18" t="n">
        <x:f>IF(U21=0,0,P21*R21/U21)</x:f>
        <x:v>0</x:v>
      </x:c>
      <x:c r="AA21" s="18" t="n">
        <x:f>MAX(Y21,Z21*'01 Controls'!$E$13)</x:f>
        <x:v>0</x:v>
      </x:c>
      <x:c r="AB21" s="18" t="n">
        <x:f>IF(U21=0,0,N21*S21/U21)</x:f>
        <x:v>209.83695652173915</x:v>
      </x:c>
      <x:c r="AC21" s="18" t="n">
        <x:f>IF(U21=0,0,P21*S21/U21)</x:f>
        <x:v>623.641304347826</x:v>
      </x:c>
      <x:c r="AD21" s="18" t="n">
        <x:f>MAX(AB21,AC21*'01 Controls'!$E$14)</x:f>
        <x:v>209.83695652173915</x:v>
      </x:c>
      <x:c r="AE21" s="18" t="n">
        <x:f>IF(U21=0,0,N21*T21/U21)</x:f>
        <x:v>4.663043478260869</x:v>
      </x:c>
      <x:c r="AF21" s="18" t="n">
        <x:f>IF(U21=0,0,P21*T21/U21)</x:f>
        <x:v>13.858695652173912</x:v>
      </x:c>
      <x:c r="AG21" s="18" t="n">
        <x:f>MAX(AE21,AF21*'01 Controls'!$E$15)</x:f>
        <x:v>4.663043478260869</x:v>
      </x:c>
      <x:c r="AH21" s="18" t="n">
        <x:f>SUM(V21,Y21,AB21,AE21)</x:f>
        <x:v>214.50000000000003</x:v>
      </x:c>
      <x:c r="AI21" s="18" t="n">
        <x:f>N21-AH21</x:f>
        <x:v>-2.842170943040401e-14</x:v>
      </x:c>
      <x:c r="AJ21" s="18" t="n">
        <x:f>V21*INDEX('07 Mode Capacity'!$P$6:$P$17,MATCH("AIR-"&amp;I21,'07 Mode Capacity'!$C$6:$C$17,0))</x:f>
        <x:v>0</x:v>
      </x:c>
      <x:c r="AK21" s="18" t="n">
        <x:f>Y21*INDEX('07 Mode Capacity'!$P$6:$P$17,MATCH("OCEAN-"&amp;I21,'07 Mode Capacity'!$C$6:$C$17,0))</x:f>
        <x:v>0</x:v>
      </x:c>
      <x:c r="AL21" s="18" t="n">
        <x:f>AB21*INDEX('07 Mode Capacity'!$P$6:$P$17,MATCH("LAND-"&amp;I21,'07 Mode Capacity'!$C$6:$C$17,0))</x:f>
        <x:v>25.610153488894912</x:v>
      </x:c>
      <x:c r="AM21" s="18" t="n">
        <x:f>AE21*INDEX('07 Mode Capacity'!$P$6:$P$17,MATCH("INLAND-"&amp;I21,'07 Mode Capacity'!$C$6:$C$17,0))</x:f>
        <x:v>2.9434733035611047</x:v>
      </x:c>
      <x:c r="AN21" s="18" t="n">
        <x:f>SUM(AJ21:AM21)</x:f>
        <x:v>28.55362679245602</x:v>
      </x:c>
      <x:c r="AO21" s="17" t="n">
        <x:f>IF(N21=0,1,AN21/N21)</x:f>
        <x:v>0.13311714122357118</x:v>
      </x:c>
      <x:c r="AP21" s="11" t="str">
        <x:f>IF(AO21&gt;='01 Controls'!$E$16,"PASS","FAIL")</x:f>
        <x:v>FAIL</x:v>
      </x:c>
      <x:c r="AQ21" s="11" t="str">
        <x:v>UNQUANTIFIED</x:v>
      </x:c>
      <x:c r="AR21" s="11" t="str">
        <x:v>Position-class planning record; serial item and receiver open</x:v>
      </x:c>
      <x:c r="AS21" s="26"/>
      <x:c r="AT21" s="26"/>
    </x:row>
    <x:row r="22">
      <x:c r="C22" s="11" t="str">
        <x:v>C1-J-TOC-LIN-18</x:v>
      </x:c>
      <x:c r="D22" s="11" t="str">
        <x:v>C1</x:v>
      </x:c>
      <x:c r="E22" s="11" t="str">
        <x:v>Grid failure</x:v>
      </x:c>
      <x:c r="F22" s="11" t="str">
        <x:v>J-TOC</x:v>
      </x:c>
      <x:c r="G22" s="11" t="str">
        <x:v>Theater-opening command</x:v>
      </x:c>
      <x:c r="H22" s="11" t="str">
        <x:v>LIN-18</x:v>
      </x:c>
      <x:c r="I22" s="19" t="n">
        <x:v>72</x:v>
      </x:c>
      <x:c r="J22" s="21" t="n">
        <x:v>2</x:v>
      </x:c>
      <x:c r="K22" s="18" t="n">
        <x:f>'05 Cargo Register'!K22</x:f>
        <x:v>53.625</x:v>
      </x:c>
      <x:c r="L22" s="18" t="n">
        <x:f>'05 Cargo Register'!N22</x:f>
        <x:v>4</x:v>
      </x:c>
      <x:c r="M22" s="18" t="n">
        <x:f>'05 Cargo Register'!O22</x:f>
        <x:v>176</x:v>
      </x:c>
      <x:c r="N22" s="18" t="n">
        <x:f>J22*K22</x:f>
        <x:v>107.25</x:v>
      </x:c>
      <x:c r="O22" s="18" t="n">
        <x:f>J22*L22</x:f>
        <x:v>8</x:v>
      </x:c>
      <x:c r="P22" s="18" t="n">
        <x:f>J22*M22</x:f>
        <x:v>352</x:v>
      </x:c>
      <x:c r="Q22" s="22" t="n">
        <x:f>'01 Controls'!$E$22*'02 Cargo Classes'!$M$13</x:f>
        <x:v>0</x:v>
      </x:c>
      <x:c r="R22" s="22" t="n">
        <x:f>'01 Controls'!$F$22*'02 Cargo Classes'!$N$13</x:f>
        <x:v>0</x:v>
      </x:c>
      <x:c r="S22" s="22" t="n">
        <x:f>'01 Controls'!$G$22*'02 Cargo Classes'!$O$13</x:f>
        <x:v>0.9</x:v>
      </x:c>
      <x:c r="T22" s="22" t="n">
        <x:f>'01 Controls'!$H$22*'02 Cargo Classes'!$P$13</x:f>
        <x:v>0.05</x:v>
      </x:c>
      <x:c r="U22" s="22" t="n">
        <x:f>SUM(Q22:T22)</x:f>
        <x:v>0.9500000000000001</x:v>
      </x:c>
      <x:c r="V22" s="18" t="n">
        <x:f>IF(U22=0,0,N22*Q22/U22)</x:f>
        <x:v>0</x:v>
      </x:c>
      <x:c r="W22" s="18" t="n">
        <x:f>IF(U22=0,0,P22*Q22/U22)</x:f>
        <x:v>0</x:v>
      </x:c>
      <x:c r="X22" s="18" t="n">
        <x:f>MAX(V22,W22*'01 Controls'!$E$12)</x:f>
        <x:v>0</x:v>
      </x:c>
      <x:c r="Y22" s="18" t="n">
        <x:f>IF(U22=0,0,N22*R22/U22)</x:f>
        <x:v>0</x:v>
      </x:c>
      <x:c r="Z22" s="18" t="n">
        <x:f>IF(U22=0,0,P22*R22/U22)</x:f>
        <x:v>0</x:v>
      </x:c>
      <x:c r="AA22" s="18" t="n">
        <x:f>MAX(Y22,Z22*'01 Controls'!$E$13)</x:f>
        <x:v>0</x:v>
      </x:c>
      <x:c r="AB22" s="18" t="n">
        <x:f>IF(U22=0,0,N22*S22/U22)</x:f>
        <x:v>101.60526315789474</x:v>
      </x:c>
      <x:c r="AC22" s="18" t="n">
        <x:f>IF(U22=0,0,P22*S22/U22)</x:f>
        <x:v>333.4736842105263</x:v>
      </x:c>
      <x:c r="AD22" s="18" t="n">
        <x:f>MAX(AB22,AC22*'01 Controls'!$E$14)</x:f>
        <x:v>101.60526315789474</x:v>
      </x:c>
      <x:c r="AE22" s="18" t="n">
        <x:f>IF(U22=0,0,N22*T22/U22)</x:f>
        <x:v>5.644736842105264</x:v>
      </x:c>
      <x:c r="AF22" s="18" t="n">
        <x:f>IF(U22=0,0,P22*T22/U22)</x:f>
        <x:v>18.526315789473685</x:v>
      </x:c>
      <x:c r="AG22" s="18" t="n">
        <x:f>MAX(AE22,AF22*'01 Controls'!$E$15)</x:f>
        <x:v>5.644736842105264</x:v>
      </x:c>
      <x:c r="AH22" s="18" t="n">
        <x:f>SUM(V22,Y22,AB22,AE22)</x:f>
        <x:v>107.25</x:v>
      </x:c>
      <x:c r="AI22" s="18" t="n">
        <x:f>N22-AH22</x:f>
        <x:v>0</x:v>
      </x:c>
      <x:c r="AJ22" s="18" t="n">
        <x:f>V22*INDEX('07 Mode Capacity'!$P$6:$P$17,MATCH("AIR-"&amp;I22,'07 Mode Capacity'!$C$6:$C$17,0))</x:f>
        <x:v>0</x:v>
      </x:c>
      <x:c r="AK22" s="18" t="n">
        <x:f>Y22*INDEX('07 Mode Capacity'!$P$6:$P$17,MATCH("OCEAN-"&amp;I22,'07 Mode Capacity'!$C$6:$C$17,0))</x:f>
        <x:v>0</x:v>
      </x:c>
      <x:c r="AL22" s="18" t="n">
        <x:f>AB22*INDEX('07 Mode Capacity'!$P$6:$P$17,MATCH("LAND-"&amp;I22,'07 Mode Capacity'!$C$6:$C$17,0))</x:f>
        <x:v>72.64880204937432</x:v>
      </x:c>
      <x:c r="AM22" s="18" t="n">
        <x:f>AE22*INDEX('07 Mode Capacity'!$P$6:$P$17,MATCH("INLAND-"&amp;I22,'07 Mode Capacity'!$C$6:$C$17,0))</x:f>
        <x:v>5.644736842105264</x:v>
      </x:c>
      <x:c r="AN22" s="18" t="n">
        <x:f>SUM(AJ22:AM22)</x:f>
        <x:v>78.29353889147959</x:v>
      </x:c>
      <x:c r="AO22" s="17" t="n">
        <x:f>IF(N22=0,1,AN22/N22)</x:f>
        <x:v>0.7300096866338422</x:v>
      </x:c>
      <x:c r="AP22" s="11" t="str">
        <x:f>IF(AO22&gt;='01 Controls'!$E$16,"PASS","FAIL")</x:f>
        <x:v>FAIL</x:v>
      </x:c>
      <x:c r="AQ22" s="11" t="str">
        <x:v>UNQUANTIFIED</x:v>
      </x:c>
      <x:c r="AR22" s="11" t="str">
        <x:v>Position-class planning record; serial item and receiver open</x:v>
      </x:c>
      <x:c r="AS22" s="26"/>
      <x:c r="AT22" s="26"/>
    </x:row>
    <x:row r="23">
      <x:c r="C23" s="11" t="str">
        <x:v>C1-J-TOC-BLK-08</x:v>
      </x:c>
      <x:c r="D23" s="11" t="str">
        <x:v>C1</x:v>
      </x:c>
      <x:c r="E23" s="11" t="str">
        <x:v>Grid failure</x:v>
      </x:c>
      <x:c r="F23" s="11" t="str">
        <x:v>J-TOC</x:v>
      </x:c>
      <x:c r="G23" s="11" t="str">
        <x:v>Theater-opening command</x:v>
      </x:c>
      <x:c r="H23" s="11" t="str">
        <x:v>BLK-08</x:v>
      </x:c>
      <x:c r="I23" s="19" t="n">
        <x:v>48</x:v>
      </x:c>
      <x:c r="J23" s="21" t="n">
        <x:v>2</x:v>
      </x:c>
      <x:c r="K23" s="18" t="n">
        <x:f>'05 Cargo Register'!K23</x:f>
        <x:v>160.875</x:v>
      </x:c>
      <x:c r="L23" s="18" t="n">
        <x:f>'05 Cargo Register'!N23</x:f>
        <x:v>26</x:v>
      </x:c>
      <x:c r="M23" s="18" t="n">
        <x:f>'05 Cargo Register'!O23</x:f>
        <x:v>1326</x:v>
      </x:c>
      <x:c r="N23" s="18" t="n">
        <x:f>J23*K23</x:f>
        <x:v>321.75</x:v>
      </x:c>
      <x:c r="O23" s="18" t="n">
        <x:f>J23*L23</x:f>
        <x:v>52</x:v>
      </x:c>
      <x:c r="P23" s="18" t="n">
        <x:f>J23*M23</x:f>
        <x:v>2652</x:v>
      </x:c>
      <x:c r="Q23" s="22" t="n">
        <x:f>'01 Controls'!$E$22*'02 Cargo Classes'!$M$14</x:f>
        <x:v>0.05</x:v>
      </x:c>
      <x:c r="R23" s="22" t="n">
        <x:f>'01 Controls'!$F$22*'02 Cargo Classes'!$N$14</x:f>
        <x:v>0</x:v>
      </x:c>
      <x:c r="S23" s="22" t="n">
        <x:f>'01 Controls'!$G$22*'02 Cargo Classes'!$O$14</x:f>
        <x:v>0.9</x:v>
      </x:c>
      <x:c r="T23" s="22" t="n">
        <x:f>'01 Controls'!$H$22*'02 Cargo Classes'!$P$14</x:f>
        <x:v>0.025</x:v>
      </x:c>
      <x:c r="U23" s="22" t="n">
        <x:f>SUM(Q23:T23)</x:f>
        <x:v>0.9750000000000001</x:v>
      </x:c>
      <x:c r="V23" s="18" t="n">
        <x:f>IF(U23=0,0,N23*Q23/U23)</x:f>
        <x:v>16.5</x:v>
      </x:c>
      <x:c r="W23" s="18" t="n">
        <x:f>IF(U23=0,0,P23*Q23/U23)</x:f>
        <x:v>135.99999999999997</x:v>
      </x:c>
      <x:c r="X23" s="18" t="n">
        <x:f>MAX(V23,W23*'01 Controls'!$E$12)</x:f>
        <x:v>33.99999999999999</x:v>
      </x:c>
      <x:c r="Y23" s="18" t="n">
        <x:f>IF(U23=0,0,N23*R23/U23)</x:f>
        <x:v>0</x:v>
      </x:c>
      <x:c r="Z23" s="18" t="n">
        <x:f>IF(U23=0,0,P23*R23/U23)</x:f>
        <x:v>0</x:v>
      </x:c>
      <x:c r="AA23" s="18" t="n">
        <x:f>MAX(Y23,Z23*'01 Controls'!$E$13)</x:f>
        <x:v>0</x:v>
      </x:c>
      <x:c r="AB23" s="18" t="n">
        <x:f>IF(U23=0,0,N23*S23/U23)</x:f>
        <x:v>296.99999999999994</x:v>
      </x:c>
      <x:c r="AC23" s="18" t="n">
        <x:f>IF(U23=0,0,P23*S23/U23)</x:f>
        <x:v>2448</x:v>
      </x:c>
      <x:c r="AD23" s="18" t="n">
        <x:f>MAX(AB23,AC23*'01 Controls'!$E$14)</x:f>
        <x:v>489.6</x:v>
      </x:c>
      <x:c r="AE23" s="18" t="n">
        <x:f>IF(U23=0,0,N23*T23/U23)</x:f>
        <x:v>8.25</x:v>
      </x:c>
      <x:c r="AF23" s="18" t="n">
        <x:f>IF(U23=0,0,P23*T23/U23)</x:f>
        <x:v>67.99999999999999</x:v>
      </x:c>
      <x:c r="AG23" s="18" t="n">
        <x:f>MAX(AE23,AF23*'01 Controls'!$E$15)</x:f>
        <x:v>12.239999999999997</x:v>
      </x:c>
      <x:c r="AH23" s="18" t="n">
        <x:f>SUM(V23,Y23,AB23,AE23)</x:f>
        <x:v>321.74999999999994</x:v>
      </x:c>
      <x:c r="AI23" s="18" t="n">
        <x:f>N23-AH23</x:f>
        <x:v>5.684341886080802e-14</x:v>
      </x:c>
      <x:c r="AJ23" s="18" t="n">
        <x:f>V23*INDEX('07 Mode Capacity'!$P$6:$P$17,MATCH("AIR-"&amp;I23,'07 Mode Capacity'!$C$6:$C$17,0))</x:f>
        <x:v>4.625538361773328</x:v>
      </x:c>
      <x:c r="AK23" s="18" t="n">
        <x:f>Y23*INDEX('07 Mode Capacity'!$P$6:$P$17,MATCH("OCEAN-"&amp;I23,'07 Mode Capacity'!$C$6:$C$17,0))</x:f>
        <x:v>0</x:v>
      </x:c>
      <x:c r="AL23" s="18" t="n">
        <x:f>AB23*INDEX('07 Mode Capacity'!$P$6:$P$17,MATCH("LAND-"&amp;I23,'07 Mode Capacity'!$C$6:$C$17,0))</x:f>
        <x:v>36.248217245820484</x:v>
      </x:c>
      <x:c r="AM23" s="18" t="n">
        <x:f>AE23*INDEX('07 Mode Capacity'!$P$6:$P$17,MATCH("INLAND-"&amp;I23,'07 Mode Capacity'!$C$6:$C$17,0))</x:f>
        <x:v>5.207683537069647</x:v>
      </x:c>
      <x:c r="AN23" s="18" t="n">
        <x:f>SUM(AJ23:AM23)</x:f>
        <x:v>46.08143914466346</x:v>
      </x:c>
      <x:c r="AO23" s="17" t="n">
        <x:f>IF(N23=0,1,AN23/N23)</x:f>
        <x:v>0.14322125608287012</x:v>
      </x:c>
      <x:c r="AP23" s="11" t="str">
        <x:f>IF(AO23&gt;='01 Controls'!$E$16,"PASS","FAIL")</x:f>
        <x:v>FAIL</x:v>
      </x:c>
      <x:c r="AQ23" s="11" t="str">
        <x:v>UNQUANTIFIED</x:v>
      </x:c>
      <x:c r="AR23" s="11" t="str">
        <x:v>Position-class planning record; serial item and receiver open</x:v>
      </x:c>
      <x:c r="AS23" s="26"/>
      <x:c r="AT23" s="26"/>
    </x:row>
    <x:row r="24">
      <x:c r="C24" s="11" t="str">
        <x:v>C1-J-TSC-APL-45</x:v>
      </x:c>
      <x:c r="D24" s="11" t="str">
        <x:v>C1</x:v>
      </x:c>
      <x:c r="E24" s="11" t="str">
        <x:v>Grid failure</x:v>
      </x:c>
      <x:c r="F24" s="11" t="str">
        <x:v>J-TSC</x:v>
      </x:c>
      <x:c r="G24" s="11" t="str">
        <x:v>Theater sustainment command</x:v>
      </x:c>
      <x:c r="H24" s="11" t="str">
        <x:v>APL-45</x:v>
      </x:c>
      <x:c r="I24" s="19" t="n">
        <x:v>24</x:v>
      </x:c>
      <x:c r="J24" s="21" t="n">
        <x:v>3</x:v>
      </x:c>
      <x:c r="K24" s="18" t="n">
        <x:f>'05 Cargo Register'!K24</x:f>
        <x:v>214.5</x:v>
      </x:c>
      <x:c r="L24" s="18" t="n">
        <x:f>'05 Cargo Register'!N24</x:f>
        <x:v>57</x:v>
      </x:c>
      <x:c r="M24" s="18" t="n">
        <x:f>'05 Cargo Register'!O24</x:f>
        <x:v>427.5</x:v>
      </x:c>
      <x:c r="N24" s="18" t="n">
        <x:f>J24*K24</x:f>
        <x:v>643.5</x:v>
      </x:c>
      <x:c r="O24" s="18" t="n">
        <x:f>J24*L24</x:f>
        <x:v>171</x:v>
      </x:c>
      <x:c r="P24" s="18" t="n">
        <x:f>J24*M24</x:f>
        <x:v>1282.5</x:v>
      </x:c>
      <x:c r="Q24" s="22" t="n">
        <x:f>'01 Controls'!$E$22*'02 Cargo Classes'!$M$6</x:f>
        <x:v>0.15000000000000002</x:v>
      </x:c>
      <x:c r="R24" s="22" t="n">
        <x:f>'01 Controls'!$F$22*'02 Cargo Classes'!$N$6</x:f>
        <x:v>0</x:v>
      </x:c>
      <x:c r="S24" s="22" t="n">
        <x:f>'01 Controls'!$G$22*'02 Cargo Classes'!$O$6</x:f>
        <x:v>0.9</x:v>
      </x:c>
      <x:c r="T24" s="22" t="n">
        <x:f>'01 Controls'!$H$22*'02 Cargo Classes'!$P$6</x:f>
        <x:v>0.015</x:v>
      </x:c>
      <x:c r="U24" s="22" t="n">
        <x:f>SUM(Q24:T24)</x:f>
        <x:v>1.065</x:v>
      </x:c>
      <x:c r="V24" s="18" t="n">
        <x:f>IF(U24=0,0,N24*Q24/U24)</x:f>
        <x:v>90.63380281690144</x:v>
      </x:c>
      <x:c r="W24" s="18" t="n">
        <x:f>IF(U24=0,0,P24*Q24/U24)</x:f>
        <x:v>180.63380281690144</x:v>
      </x:c>
      <x:c r="X24" s="18" t="n">
        <x:f>MAX(V24,W24*'01 Controls'!$E$12)</x:f>
        <x:v>90.63380281690144</x:v>
      </x:c>
      <x:c r="Y24" s="18" t="n">
        <x:f>IF(U24=0,0,N24*R24/U24)</x:f>
        <x:v>0</x:v>
      </x:c>
      <x:c r="Z24" s="18" t="n">
        <x:f>IF(U24=0,0,P24*R24/U24)</x:f>
        <x:v>0</x:v>
      </x:c>
      <x:c r="AA24" s="18" t="n">
        <x:f>MAX(Y24,Z24*'01 Controls'!$E$13)</x:f>
        <x:v>0</x:v>
      </x:c>
      <x:c r="AB24" s="18" t="n">
        <x:f>IF(U24=0,0,N24*S24/U24)</x:f>
        <x:v>543.8028169014085</x:v>
      </x:c>
      <x:c r="AC24" s="18" t="n">
        <x:f>IF(U24=0,0,P24*S24/U24)</x:f>
        <x:v>1083.8028169014085</x:v>
      </x:c>
      <x:c r="AD24" s="18" t="n">
        <x:f>MAX(AB24,AC24*'01 Controls'!$E$14)</x:f>
        <x:v>543.8028169014085</x:v>
      </x:c>
      <x:c r="AE24" s="18" t="n">
        <x:f>IF(U24=0,0,N24*T24/U24)</x:f>
        <x:v>9.063380281690142</x:v>
      </x:c>
      <x:c r="AF24" s="18" t="n">
        <x:f>IF(U24=0,0,P24*T24/U24)</x:f>
        <x:v>18.063380281690144</x:v>
      </x:c>
      <x:c r="AG24" s="18" t="n">
        <x:f>MAX(AE24,AF24*'01 Controls'!$E$15)</x:f>
        <x:v>9.063380281690142</x:v>
      </x:c>
      <x:c r="AH24" s="18" t="n">
        <x:f>SUM(V24,Y24,AB24,AE24)</x:f>
        <x:v>643.5</x:v>
      </x:c>
      <x:c r="AI24" s="18" t="n">
        <x:f>N24-AH24</x:f>
        <x:v>0</x:v>
      </x:c>
      <x:c r="AJ24" s="18" t="n">
        <x:f>V24*INDEX('07 Mode Capacity'!$P$6:$P$17,MATCH("AIR-"&amp;I24,'07 Mode Capacity'!$C$6:$C$17,0))</x:f>
        <x:v>18.39087361328346</x:v>
      </x:c>
      <x:c r="AK24" s="18" t="n">
        <x:f>Y24*INDEX('07 Mode Capacity'!$P$6:$P$17,MATCH("OCEAN-"&amp;I24,'07 Mode Capacity'!$C$6:$C$17,0))</x:f>
        <x:v>0</x:v>
      </x:c>
      <x:c r="AL24" s="18" t="n">
        <x:f>AB24*INDEX('07 Mode Capacity'!$P$6:$P$17,MATCH("LAND-"&amp;I24,'07 Mode Capacity'!$C$6:$C$17,0))</x:f>
        <x:v>208.00508007429198</x:v>
      </x:c>
      <x:c r="AM24" s="18" t="n">
        <x:f>AE24*INDEX('07 Mode Capacity'!$P$6:$P$17,MATCH("INLAND-"&amp;I24,'07 Mode Capacity'!$C$6:$C$17,0))</x:f>
        <x:v>9.063380281690142</x:v>
      </x:c>
      <x:c r="AN24" s="18" t="n">
        <x:f>SUM(AJ24:AM24)</x:f>
        <x:v>235.4593339692656</x:v>
      </x:c>
      <x:c r="AO24" s="17" t="n">
        <x:f>IF(N24=0,1,AN24/N24)</x:f>
        <x:v>0.3659041708924096</x:v>
      </x:c>
      <x:c r="AP24" s="11" t="str">
        <x:f>IF(AO24&gt;='01 Controls'!$E$16,"PASS","FAIL")</x:f>
        <x:v>FAIL</x:v>
      </x:c>
      <x:c r="AQ24" s="11" t="str">
        <x:v>UNQUANTIFIED</x:v>
      </x:c>
      <x:c r="AR24" s="11" t="str">
        <x:v>Position-class planning record; serial item and receiver open</x:v>
      </x:c>
      <x:c r="AS24" s="26"/>
      <x:c r="AT24" s="26"/>
    </x:row>
    <x:row r="25">
      <x:c r="C25" s="11" t="str">
        <x:v>C1-J-TSC-ISO-18</x:v>
      </x:c>
      <x:c r="D25" s="11" t="str">
        <x:v>C1</x:v>
      </x:c>
      <x:c r="E25" s="11" t="str">
        <x:v>Grid failure</x:v>
      </x:c>
      <x:c r="F25" s="11" t="str">
        <x:v>J-TSC</x:v>
      </x:c>
      <x:c r="G25" s="11" t="str">
        <x:v>Theater sustainment command</x:v>
      </x:c>
      <x:c r="H25" s="11" t="str">
        <x:v>ISO-18</x:v>
      </x:c>
      <x:c r="I25" s="19" t="n">
        <x:v>48</x:v>
      </x:c>
      <x:c r="J25" s="21" t="n">
        <x:v>3</x:v>
      </x:c>
      <x:c r="K25" s="18" t="n">
        <x:f>'05 Cargo Register'!K25</x:f>
        <x:v>268.125</x:v>
      </x:c>
      <x:c r="L25" s="18" t="n">
        <x:f>'05 Cargo Register'!N25</x:f>
        <x:v>18</x:v>
      </x:c>
      <x:c r="M25" s="18" t="n">
        <x:f>'05 Cargo Register'!O25</x:f>
        <x:v>475.20000000000005</x:v>
      </x:c>
      <x:c r="N25" s="18" t="n">
        <x:f>J25*K25</x:f>
        <x:v>804.375</x:v>
      </x:c>
      <x:c r="O25" s="18" t="n">
        <x:f>J25*L25</x:f>
        <x:v>54</x:v>
      </x:c>
      <x:c r="P25" s="18" t="n">
        <x:f>J25*M25</x:f>
        <x:v>1425.6000000000001</x:v>
      </x:c>
      <x:c r="Q25" s="22" t="n">
        <x:f>'01 Controls'!$E$22*'02 Cargo Classes'!$M$7</x:f>
        <x:v>0.010000000000000002</x:v>
      </x:c>
      <x:c r="R25" s="22" t="n">
        <x:f>'01 Controls'!$F$22*'02 Cargo Classes'!$N$7</x:f>
        <x:v>0</x:v>
      </x:c>
      <x:c r="S25" s="22" t="n">
        <x:f>'01 Controls'!$G$22*'02 Cargo Classes'!$O$7</x:f>
        <x:v>1.08</x:v>
      </x:c>
      <x:c r="T25" s="22" t="n">
        <x:f>'01 Controls'!$H$22*'02 Cargo Classes'!$P$7</x:f>
        <x:v>0.04000000000000001</x:v>
      </x:c>
      <x:c r="U25" s="22" t="n">
        <x:f>SUM(Q25:T25)</x:f>
        <x:v>1.1300000000000001</x:v>
      </x:c>
      <x:c r="V25" s="18" t="n">
        <x:f>IF(U25=0,0,N25*Q25/U25)</x:f>
        <x:v>7.118362831858407</x:v>
      </x:c>
      <x:c r="W25" s="18" t="n">
        <x:f>IF(U25=0,0,P25*Q25/U25)</x:f>
        <x:v>12.615929203539824</x:v>
      </x:c>
      <x:c r="X25" s="18" t="n">
        <x:f>MAX(V25,W25*'01 Controls'!$E$12)</x:f>
        <x:v>7.118362831858407</x:v>
      </x:c>
      <x:c r="Y25" s="18" t="n">
        <x:f>IF(U25=0,0,N25*R25/U25)</x:f>
        <x:v>0</x:v>
      </x:c>
      <x:c r="Z25" s="18" t="n">
        <x:f>IF(U25=0,0,P25*R25/U25)</x:f>
        <x:v>0</x:v>
      </x:c>
      <x:c r="AA25" s="18" t="n">
        <x:f>MAX(Y25,Z25*'01 Controls'!$E$13)</x:f>
        <x:v>0</x:v>
      </x:c>
      <x:c r="AB25" s="18" t="n">
        <x:f>IF(U25=0,0,N25*S25/U25)</x:f>
        <x:v>768.7831858407079</x:v>
      </x:c>
      <x:c r="AC25" s="18" t="n">
        <x:f>IF(U25=0,0,P25*S25/U25)</x:f>
        <x:v>1362.5203539823008</x:v>
      </x:c>
      <x:c r="AD25" s="18" t="n">
        <x:f>MAX(AB25,AC25*'01 Controls'!$E$14)</x:f>
        <x:v>768.7831858407079</x:v>
      </x:c>
      <x:c r="AE25" s="18" t="n">
        <x:f>IF(U25=0,0,N25*T25/U25)</x:f>
        <x:v>28.47345132743363</x:v>
      </x:c>
      <x:c r="AF25" s="18" t="n">
        <x:f>IF(U25=0,0,P25*T25/U25)</x:f>
        <x:v>50.4637168141593</x:v>
      </x:c>
      <x:c r="AG25" s="18" t="n">
        <x:f>MAX(AE25,AF25*'01 Controls'!$E$15)</x:f>
        <x:v>28.47345132743363</x:v>
      </x:c>
      <x:c r="AH25" s="18" t="n">
        <x:f>SUM(V25,Y25,AB25,AE25)</x:f>
        <x:v>804.375</x:v>
      </x:c>
      <x:c r="AI25" s="18" t="n">
        <x:f>N25-AH25</x:f>
        <x:v>0</x:v>
      </x:c>
      <x:c r="AJ25" s="18" t="n">
        <x:f>V25*INDEX('07 Mode Capacity'!$P$6:$P$17,MATCH("AIR-"&amp;I25,'07 Mode Capacity'!$C$6:$C$17,0))</x:f>
        <x:v>1.99553093041106</x:v>
      </x:c>
      <x:c r="AK25" s="18" t="n">
        <x:f>Y25*INDEX('07 Mode Capacity'!$P$6:$P$17,MATCH("OCEAN-"&amp;I25,'07 Mode Capacity'!$C$6:$C$17,0))</x:f>
        <x:v>0</x:v>
      </x:c>
      <x:c r="AL25" s="18" t="n">
        <x:f>AB25*INDEX('07 Mode Capacity'!$P$6:$P$17,MATCH("LAND-"&amp;I25,'07 Mode Capacity'!$C$6:$C$17,0))</x:f>
        <x:v>93.82834995046454</x:v>
      </x:c>
      <x:c r="AM25" s="18" t="n">
        <x:f>AE25*INDEX('07 Mode Capacity'!$P$6:$P$17,MATCH("INLAND-"&amp;I25,'07 Mode Capacity'!$C$6:$C$17,0))</x:f>
        <x:v>17.973421057143028</x:v>
      </x:c>
      <x:c r="AN25" s="18" t="n">
        <x:f>SUM(AJ25:AM25)</x:f>
        <x:v>113.79730193801863</x:v>
      </x:c>
      <x:c r="AO25" s="17" t="n">
        <x:f>IF(N25=0,1,AN25/N25)</x:f>
        <x:v>0.141472947242292</x:v>
      </x:c>
      <x:c r="AP25" s="11" t="str">
        <x:f>IF(AO25&gt;='01 Controls'!$E$16,"PASS","FAIL")</x:f>
        <x:v>FAIL</x:v>
      </x:c>
      <x:c r="AQ25" s="11" t="str">
        <x:v>UNQUANTIFIED</x:v>
      </x:c>
      <x:c r="AR25" s="11" t="str">
        <x:v>Position-class planning record; serial item and receiver open</x:v>
      </x:c>
      <x:c r="AS25" s="26"/>
      <x:c r="AT25" s="26"/>
    </x:row>
    <x:row r="26">
      <x:c r="C26" s="11" t="str">
        <x:v>C1-J-TSC-COL-12</x:v>
      </x:c>
      <x:c r="D26" s="11" t="str">
        <x:v>C1</x:v>
      </x:c>
      <x:c r="E26" s="11" t="str">
        <x:v>Grid failure</x:v>
      </x:c>
      <x:c r="F26" s="11" t="str">
        <x:v>J-TSC</x:v>
      </x:c>
      <x:c r="G26" s="11" t="str">
        <x:v>Theater sustainment command</x:v>
      </x:c>
      <x:c r="H26" s="11" t="str">
        <x:v>COL-12</x:v>
      </x:c>
      <x:c r="I26" s="19" t="n">
        <x:v>24</x:v>
      </x:c>
      <x:c r="J26" s="21" t="n">
        <x:v>3</x:v>
      </x:c>
      <x:c r="K26" s="18" t="n">
        <x:f>'05 Cargo Register'!K26</x:f>
        <x:v>53.625</x:v>
      </x:c>
      <x:c r="L26" s="18" t="n">
        <x:f>'05 Cargo Register'!N26</x:f>
        <x:v>6</x:v>
      </x:c>
      <x:c r="M26" s="18" t="n">
        <x:f>'05 Cargo Register'!O26</x:f>
        <x:v>158.4</x:v>
      </x:c>
      <x:c r="N26" s="18" t="n">
        <x:f>J26*K26</x:f>
        <x:v>160.875</x:v>
      </x:c>
      <x:c r="O26" s="18" t="n">
        <x:f>J26*L26</x:f>
        <x:v>18</x:v>
      </x:c>
      <x:c r="P26" s="18" t="n">
        <x:f>J26*M26</x:f>
        <x:v>475.20000000000005</x:v>
      </x:c>
      <x:c r="Q26" s="22" t="n">
        <x:f>'01 Controls'!$E$22*'02 Cargo Classes'!$M$8</x:f>
        <x:v>0.1</x:v>
      </x:c>
      <x:c r="R26" s="22" t="n">
        <x:f>'01 Controls'!$F$22*'02 Cargo Classes'!$N$8</x:f>
        <x:v>0</x:v>
      </x:c>
      <x:c r="S26" s="22" t="n">
        <x:f>'01 Controls'!$G$22*'02 Cargo Classes'!$O$8</x:f>
        <x:v>1.08</x:v>
      </x:c>
      <x:c r="T26" s="22" t="n">
        <x:f>'01 Controls'!$H$22*'02 Cargo Classes'!$P$8</x:f>
        <x:v>0.010000000000000002</x:v>
      </x:c>
      <x:c r="U26" s="22" t="n">
        <x:f>SUM(Q26:T26)</x:f>
        <x:v>1.1900000000000002</x:v>
      </x:c>
      <x:c r="V26" s="18" t="n">
        <x:f>IF(U26=0,0,N26*Q26/U26)</x:f>
        <x:v>13.51890756302521</x:v>
      </x:c>
      <x:c r="W26" s="18" t="n">
        <x:f>IF(U26=0,0,P26*Q26/U26)</x:f>
        <x:v>39.9327731092437</x:v>
      </x:c>
      <x:c r="X26" s="18" t="n">
        <x:f>MAX(V26,W26*'01 Controls'!$E$12)</x:f>
        <x:v>13.51890756302521</x:v>
      </x:c>
      <x:c r="Y26" s="18" t="n">
        <x:f>IF(U26=0,0,N26*R26/U26)</x:f>
        <x:v>0</x:v>
      </x:c>
      <x:c r="Z26" s="18" t="n">
        <x:f>IF(U26=0,0,P26*R26/U26)</x:f>
        <x:v>0</x:v>
      </x:c>
      <x:c r="AA26" s="18" t="n">
        <x:f>MAX(Y26,Z26*'01 Controls'!$E$13)</x:f>
        <x:v>0</x:v>
      </x:c>
      <x:c r="AB26" s="18" t="n">
        <x:f>IF(U26=0,0,N26*S26/U26)</x:f>
        <x:v>146.00420168067225</x:v>
      </x:c>
      <x:c r="AC26" s="18" t="n">
        <x:f>IF(U26=0,0,P26*S26/U26)</x:f>
        <x:v>431.273949579832</x:v>
      </x:c>
      <x:c r="AD26" s="18" t="n">
        <x:f>MAX(AB26,AC26*'01 Controls'!$E$14)</x:f>
        <x:v>146.00420168067225</x:v>
      </x:c>
      <x:c r="AE26" s="18" t="n">
        <x:f>IF(U26=0,0,N26*T26/U26)</x:f>
        <x:v>1.351890756302521</x:v>
      </x:c>
      <x:c r="AF26" s="18" t="n">
        <x:f>IF(U26=0,0,P26*T26/U26)</x:f>
        <x:v>3.9932773109243707</x:v>
      </x:c>
      <x:c r="AG26" s="18" t="n">
        <x:f>MAX(AE26,AF26*'01 Controls'!$E$15)</x:f>
        <x:v>1.351890756302521</x:v>
      </x:c>
      <x:c r="AH26" s="18" t="n">
        <x:f>SUM(V26,Y26,AB26,AE26)</x:f>
        <x:v>160.87499999999997</x:v>
      </x:c>
      <x:c r="AI26" s="18" t="n">
        <x:f>N26-AH26</x:f>
        <x:v>2.842170943040401e-14</x:v>
      </x:c>
      <x:c r="AJ26" s="18" t="n">
        <x:f>V26*INDEX('07 Mode Capacity'!$P$6:$P$17,MATCH("AIR-"&amp;I26,'07 Mode Capacity'!$C$6:$C$17,0))</x:f>
        <x:v>2.743176526351103</x:v>
      </x:c>
      <x:c r="AK26" s="18" t="n">
        <x:f>Y26*INDEX('07 Mode Capacity'!$P$6:$P$17,MATCH("OCEAN-"&amp;I26,'07 Mode Capacity'!$C$6:$C$17,0))</x:f>
        <x:v>0</x:v>
      </x:c>
      <x:c r="AL26" s="18" t="n">
        <x:f>AB26*INDEX('07 Mode Capacity'!$P$6:$P$17,MATCH("LAND-"&amp;I26,'07 Mode Capacity'!$C$6:$C$17,0))</x:f>
        <x:v>55.84674208717334</x:v>
      </x:c>
      <x:c r="AM26" s="18" t="n">
        <x:f>AE26*INDEX('07 Mode Capacity'!$P$6:$P$17,MATCH("INLAND-"&amp;I26,'07 Mode Capacity'!$C$6:$C$17,0))</x:f>
        <x:v>1.351890756302521</x:v>
      </x:c>
      <x:c r="AN26" s="18" t="n">
        <x:f>SUM(AJ26:AM26)</x:f>
        <x:v>59.94180936982697</x:v>
      </x:c>
      <x:c r="AO26" s="17" t="n">
        <x:f>IF(N26=0,1,AN26/N26)</x:f>
        <x:v>0.37259865964150407</x:v>
      </x:c>
      <x:c r="AP26" s="11" t="str">
        <x:f>IF(AO26&gt;='01 Controls'!$E$16,"PASS","FAIL")</x:f>
        <x:v>FAIL</x:v>
      </x:c>
      <x:c r="AQ26" s="11" t="str">
        <x:v>UNQUANTIFIED</x:v>
      </x:c>
      <x:c r="AR26" s="11" t="str">
        <x:v>Position-class planning record; serial item and receiver open</x:v>
      </x:c>
      <x:c r="AS26" s="26"/>
      <x:c r="AT26" s="26"/>
    </x:row>
    <x:row r="27">
      <x:c r="C27" s="11" t="str">
        <x:v>C1-J-TSC-BAT-22</x:v>
      </x:c>
      <x:c r="D27" s="11" t="str">
        <x:v>C1</x:v>
      </x:c>
      <x:c r="E27" s="11" t="str">
        <x:v>Grid failure</x:v>
      </x:c>
      <x:c r="F27" s="11" t="str">
        <x:v>J-TSC</x:v>
      </x:c>
      <x:c r="G27" s="11" t="str">
        <x:v>Theater sustainment command</x:v>
      </x:c>
      <x:c r="H27" s="11" t="str">
        <x:v>BAT-22</x:v>
      </x:c>
      <x:c r="I27" s="19" t="n">
        <x:v>48</x:v>
      </x:c>
      <x:c r="J27" s="21" t="n">
        <x:v>3</x:v>
      </x:c>
      <x:c r="K27" s="18" t="n">
        <x:f>'05 Cargo Register'!K27</x:f>
        <x:v>53.625</x:v>
      </x:c>
      <x:c r="L27" s="18" t="n">
        <x:f>'05 Cargo Register'!N27</x:f>
        <x:v>4</x:v>
      </x:c>
      <x:c r="M27" s="18" t="n">
        <x:f>'05 Cargo Register'!O27</x:f>
        <x:v>105.60000000000001</x:v>
      </x:c>
      <x:c r="N27" s="18" t="n">
        <x:f>J27*K27</x:f>
        <x:v>160.875</x:v>
      </x:c>
      <x:c r="O27" s="18" t="n">
        <x:f>J27*L27</x:f>
        <x:v>12</x:v>
      </x:c>
      <x:c r="P27" s="18" t="n">
        <x:f>J27*M27</x:f>
        <x:v>316.8</x:v>
      </x:c>
      <x:c r="Q27" s="22" t="n">
        <x:f>'01 Controls'!$E$22*'02 Cargo Classes'!$M$9</x:f>
        <x:v>0</x:v>
      </x:c>
      <x:c r="R27" s="22" t="n">
        <x:f>'01 Controls'!$F$22*'02 Cargo Classes'!$N$9</x:f>
        <x:v>0</x:v>
      </x:c>
      <x:c r="S27" s="22" t="n">
        <x:f>'01 Controls'!$G$22*'02 Cargo Classes'!$O$9</x:f>
        <x:v>0.9</x:v>
      </x:c>
      <x:c r="T27" s="22" t="n">
        <x:f>'01 Controls'!$H$22*'02 Cargo Classes'!$P$9</x:f>
        <x:v>0.025</x:v>
      </x:c>
      <x:c r="U27" s="22" t="n">
        <x:f>SUM(Q27:T27)</x:f>
        <x:v>0.925</x:v>
      </x:c>
      <x:c r="V27" s="18" t="n">
        <x:f>IF(U27=0,0,N27*Q27/U27)</x:f>
        <x:v>0</x:v>
      </x:c>
      <x:c r="W27" s="18" t="n">
        <x:f>IF(U27=0,0,P27*Q27/U27)</x:f>
        <x:v>0</x:v>
      </x:c>
      <x:c r="X27" s="18" t="n">
        <x:f>MAX(V27,W27*'01 Controls'!$E$12)</x:f>
        <x:v>0</x:v>
      </x:c>
      <x:c r="Y27" s="18" t="n">
        <x:f>IF(U27=0,0,N27*R27/U27)</x:f>
        <x:v>0</x:v>
      </x:c>
      <x:c r="Z27" s="18" t="n">
        <x:f>IF(U27=0,0,P27*R27/U27)</x:f>
        <x:v>0</x:v>
      </x:c>
      <x:c r="AA27" s="18" t="n">
        <x:f>MAX(Y27,Z27*'01 Controls'!$E$13)</x:f>
        <x:v>0</x:v>
      </x:c>
      <x:c r="AB27" s="18" t="n">
        <x:f>IF(U27=0,0,N27*S27/U27)</x:f>
        <x:v>156.527027027027</x:v>
      </x:c>
      <x:c r="AC27" s="18" t="n">
        <x:f>IF(U27=0,0,P27*S27/U27)</x:f>
        <x:v>308.23783783783784</x:v>
      </x:c>
      <x:c r="AD27" s="18" t="n">
        <x:f>MAX(AB27,AC27*'01 Controls'!$E$14)</x:f>
        <x:v>156.527027027027</x:v>
      </x:c>
      <x:c r="AE27" s="18" t="n">
        <x:f>IF(U27=0,0,N27*T27/U27)</x:f>
        <x:v>4.347972972972974</x:v>
      </x:c>
      <x:c r="AF27" s="18" t="n">
        <x:f>IF(U27=0,0,P27*T27/U27)</x:f>
        <x:v>8.562162162162162</x:v>
      </x:c>
      <x:c r="AG27" s="18" t="n">
        <x:f>MAX(AE27,AF27*'01 Controls'!$E$15)</x:f>
        <x:v>4.347972972972974</x:v>
      </x:c>
      <x:c r="AH27" s="18" t="n">
        <x:f>SUM(V27,Y27,AB27,AE27)</x:f>
        <x:v>160.87499999999997</x:v>
      </x:c>
      <x:c r="AI27" s="18" t="n">
        <x:f>N27-AH27</x:f>
        <x:v>2.842170943040401e-14</x:v>
      </x:c>
      <x:c r="AJ27" s="18" t="n">
        <x:f>V27*INDEX('07 Mode Capacity'!$P$6:$P$17,MATCH("AIR-"&amp;I27,'07 Mode Capacity'!$C$6:$C$17,0))</x:f>
        <x:v>0</x:v>
      </x:c>
      <x:c r="AK27" s="18" t="n">
        <x:f>Y27*INDEX('07 Mode Capacity'!$P$6:$P$17,MATCH("OCEAN-"&amp;I27,'07 Mode Capacity'!$C$6:$C$17,0))</x:f>
        <x:v>0</x:v>
      </x:c>
      <x:c r="AL27" s="18" t="n">
        <x:f>AB27*INDEX('07 Mode Capacity'!$P$6:$P$17,MATCH("LAND-"&amp;I27,'07 Mode Capacity'!$C$6:$C$17,0))</x:f>
        <x:v>19.10379017009458</x:v>
      </x:c>
      <x:c r="AM27" s="18" t="n">
        <x:f>AE27*INDEX('07 Mode Capacity'!$P$6:$P$17,MATCH("INLAND-"&amp;I27,'07 Mode Capacity'!$C$6:$C$17,0))</x:f>
        <x:v>2.744589972239409</x:v>
      </x:c>
      <x:c r="AN27" s="18" t="n">
        <x:f>SUM(AJ27:AM27)</x:f>
        <x:v>21.84838014233399</x:v>
      </x:c>
      <x:c r="AO27" s="17" t="n">
        <x:f>IF(N27=0,1,AN27/N27)</x:f>
        <x:v>0.13580966677441486</x:v>
      </x:c>
      <x:c r="AP27" s="11" t="str">
        <x:f>IF(AO27&gt;='01 Controls'!$E$16,"PASS","FAIL")</x:f>
        <x:v>FAIL</x:v>
      </x:c>
      <x:c r="AQ27" s="11" t="str">
        <x:v>UNQUANTIFIED</x:v>
      </x:c>
      <x:c r="AR27" s="11" t="str">
        <x:v>Position-class planning record; serial item and receiver open</x:v>
      </x:c>
      <x:c r="AS27" s="26"/>
      <x:c r="AT27" s="26"/>
    </x:row>
    <x:row r="28">
      <x:c r="C28" s="11" t="str">
        <x:v>C1-J-TSC-TNK-20</x:v>
      </x:c>
      <x:c r="D28" s="11" t="str">
        <x:v>C1</x:v>
      </x:c>
      <x:c r="E28" s="11" t="str">
        <x:v>Grid failure</x:v>
      </x:c>
      <x:c r="F28" s="11" t="str">
        <x:v>J-TSC</x:v>
      </x:c>
      <x:c r="G28" s="11" t="str">
        <x:v>Theater sustainment command</x:v>
      </x:c>
      <x:c r="H28" s="11" t="str">
        <x:v>TNK-20</x:v>
      </x:c>
      <x:c r="I28" s="19" t="n">
        <x:v>48</x:v>
      </x:c>
      <x:c r="J28" s="21" t="n">
        <x:v>3</x:v>
      </x:c>
      <x:c r="K28" s="18" t="n">
        <x:f>'05 Cargo Register'!K28</x:f>
        <x:v>53.625</x:v>
      </x:c>
      <x:c r="L28" s="18" t="n">
        <x:f>'05 Cargo Register'!N28</x:f>
        <x:v>4</x:v>
      </x:c>
      <x:c r="M28" s="18" t="n">
        <x:f>'05 Cargo Register'!O28</x:f>
        <x:v>85</x:v>
      </x:c>
      <x:c r="N28" s="18" t="n">
        <x:f>J28*K28</x:f>
        <x:v>160.875</x:v>
      </x:c>
      <x:c r="O28" s="18" t="n">
        <x:f>J28*L28</x:f>
        <x:v>12</x:v>
      </x:c>
      <x:c r="P28" s="18" t="n">
        <x:f>J28*M28</x:f>
        <x:v>255</x:v>
      </x:c>
      <x:c r="Q28" s="22" t="n">
        <x:f>'01 Controls'!$E$22*'02 Cargo Classes'!$M$10</x:f>
        <x:v>0</x:v>
      </x:c>
      <x:c r="R28" s="22" t="n">
        <x:f>'01 Controls'!$F$22*'02 Cargo Classes'!$N$10</x:f>
        <x:v>0</x:v>
      </x:c>
      <x:c r="S28" s="22" t="n">
        <x:f>'01 Controls'!$G$22*'02 Cargo Classes'!$O$10</x:f>
        <x:v>0.9</x:v>
      </x:c>
      <x:c r="T28" s="22" t="n">
        <x:f>'01 Controls'!$H$22*'02 Cargo Classes'!$P$10</x:f>
        <x:v>0.05</x:v>
      </x:c>
      <x:c r="U28" s="22" t="n">
        <x:f>SUM(Q28:T28)</x:f>
        <x:v>0.9500000000000001</x:v>
      </x:c>
      <x:c r="V28" s="18" t="n">
        <x:f>IF(U28=0,0,N28*Q28/U28)</x:f>
        <x:v>0</x:v>
      </x:c>
      <x:c r="W28" s="18" t="n">
        <x:f>IF(U28=0,0,P28*Q28/U28)</x:f>
        <x:v>0</x:v>
      </x:c>
      <x:c r="X28" s="18" t="n">
        <x:f>MAX(V28,W28*'01 Controls'!$E$12)</x:f>
        <x:v>0</x:v>
      </x:c>
      <x:c r="Y28" s="18" t="n">
        <x:f>IF(U28=0,0,N28*R28/U28)</x:f>
        <x:v>0</x:v>
      </x:c>
      <x:c r="Z28" s="18" t="n">
        <x:f>IF(U28=0,0,P28*R28/U28)</x:f>
        <x:v>0</x:v>
      </x:c>
      <x:c r="AA28" s="18" t="n">
        <x:f>MAX(Y28,Z28*'01 Controls'!$E$13)</x:f>
        <x:v>0</x:v>
      </x:c>
      <x:c r="AB28" s="18" t="n">
        <x:f>IF(U28=0,0,N28*S28/U28)</x:f>
        <x:v>152.40789473684208</x:v>
      </x:c>
      <x:c r="AC28" s="18" t="n">
        <x:f>IF(U28=0,0,P28*S28/U28)</x:f>
        <x:v>241.57894736842104</x:v>
      </x:c>
      <x:c r="AD28" s="18" t="n">
        <x:f>MAX(AB28,AC28*'01 Controls'!$E$14)</x:f>
        <x:v>152.40789473684208</x:v>
      </x:c>
      <x:c r="AE28" s="18" t="n">
        <x:f>IF(U28=0,0,N28*T28/U28)</x:f>
        <x:v>8.467105263157896</x:v>
      </x:c>
      <x:c r="AF28" s="18" t="n">
        <x:f>IF(U28=0,0,P28*T28/U28)</x:f>
        <x:v>13.421052631578947</x:v>
      </x:c>
      <x:c r="AG28" s="18" t="n">
        <x:f>MAX(AE28,AF28*'01 Controls'!$E$15)</x:f>
        <x:v>8.467105263157896</x:v>
      </x:c>
      <x:c r="AH28" s="18" t="n">
        <x:f>SUM(V28,Y28,AB28,AE28)</x:f>
        <x:v>160.87499999999997</x:v>
      </x:c>
      <x:c r="AI28" s="18" t="n">
        <x:f>N28-AH28</x:f>
        <x:v>2.842170943040401e-14</x:v>
      </x:c>
      <x:c r="AJ28" s="18" t="n">
        <x:f>V28*INDEX('07 Mode Capacity'!$P$6:$P$17,MATCH("AIR-"&amp;I28,'07 Mode Capacity'!$C$6:$C$17,0))</x:f>
        <x:v>0</x:v>
      </x:c>
      <x:c r="AK28" s="18" t="n">
        <x:f>Y28*INDEX('07 Mode Capacity'!$P$6:$P$17,MATCH("OCEAN-"&amp;I28,'07 Mode Capacity'!$C$6:$C$17,0))</x:f>
        <x:v>0</x:v>
      </x:c>
      <x:c r="AL28" s="18" t="n">
        <x:f>AB28*INDEX('07 Mode Capacity'!$P$6:$P$17,MATCH("LAND-"&amp;I28,'07 Mode Capacity'!$C$6:$C$17,0))</x:f>
        <x:v>18.60105884982893</x:v>
      </x:c>
      <x:c r="AM28" s="18" t="n">
        <x:f>AE28*INDEX('07 Mode Capacity'!$P$6:$P$17,MATCH("INLAND-"&amp;I28,'07 Mode Capacity'!$C$6:$C$17,0))</x:f>
        <x:v>5.344727840676743</x:v>
      </x:c>
      <x:c r="AN28" s="18" t="n">
        <x:f>SUM(AJ28:AM28)</x:f>
        <x:v>23.945786690505674</x:v>
      </x:c>
      <x:c r="AO28" s="17" t="n">
        <x:f>IF(N28=0,1,AN28/N28)</x:f>
        <x:v>0.1488471589153422</x:v>
      </x:c>
      <x:c r="AP28" s="11" t="str">
        <x:f>IF(AO28&gt;='01 Controls'!$E$16,"PASS","FAIL")</x:f>
        <x:v>FAIL</x:v>
      </x:c>
      <x:c r="AQ28" s="11" t="str">
        <x:v>UNQUANTIFIED</x:v>
      </x:c>
      <x:c r="AR28" s="11" t="str">
        <x:v>Position-class planning record; serial item and receiver open</x:v>
      </x:c>
      <x:c r="AS28" s="26"/>
      <x:c r="AT28" s="26"/>
    </x:row>
    <x:row r="29">
      <x:c r="C29" s="11" t="str">
        <x:v>C1-J-TSC-FLR-24</x:v>
      </x:c>
      <x:c r="D29" s="11" t="str">
        <x:v>C1</x:v>
      </x:c>
      <x:c r="E29" s="11" t="str">
        <x:v>Grid failure</x:v>
      </x:c>
      <x:c r="F29" s="11" t="str">
        <x:v>J-TSC</x:v>
      </x:c>
      <x:c r="G29" s="11" t="str">
        <x:v>Theater sustainment command</x:v>
      </x:c>
      <x:c r="H29" s="11" t="str">
        <x:v>FLR-24</x:v>
      </x:c>
      <x:c r="I29" s="19" t="n">
        <x:v>48</x:v>
      </x:c>
      <x:c r="J29" s="21" t="n">
        <x:v>3</x:v>
      </x:c>
      <x:c r="K29" s="18" t="n">
        <x:f>'05 Cargo Register'!K29</x:f>
        <x:v>107.25</x:v>
      </x:c>
      <x:c r="L29" s="18" t="n">
        <x:f>'05 Cargo Register'!N29</x:f>
        <x:v>6</x:v>
      </x:c>
      <x:c r="M29" s="18" t="n">
        <x:f>'05 Cargo Register'!O29</x:f>
        <x:v>192</x:v>
      </x:c>
      <x:c r="N29" s="18" t="n">
        <x:f>J29*K29</x:f>
        <x:v>321.75</x:v>
      </x:c>
      <x:c r="O29" s="18" t="n">
        <x:f>J29*L29</x:f>
        <x:v>18</x:v>
      </x:c>
      <x:c r="P29" s="18" t="n">
        <x:f>J29*M29</x:f>
        <x:v>576</x:v>
      </x:c>
      <x:c r="Q29" s="22" t="n">
        <x:f>'01 Controls'!$E$22*'02 Cargo Classes'!$M$11</x:f>
        <x:v>0</x:v>
      </x:c>
      <x:c r="R29" s="22" t="n">
        <x:f>'01 Controls'!$F$22*'02 Cargo Classes'!$N$11</x:f>
        <x:v>0</x:v>
      </x:c>
      <x:c r="S29" s="22" t="n">
        <x:f>'01 Controls'!$G$22*'02 Cargo Classes'!$O$11</x:f>
        <x:v>0.9</x:v>
      </x:c>
      <x:c r="T29" s="22" t="n">
        <x:f>'01 Controls'!$H$22*'02 Cargo Classes'!$P$11</x:f>
        <x:v>0.04000000000000001</x:v>
      </x:c>
      <x:c r="U29" s="22" t="n">
        <x:f>SUM(Q29:T29)</x:f>
        <x:v>0.9400000000000001</x:v>
      </x:c>
      <x:c r="V29" s="18" t="n">
        <x:f>IF(U29=0,0,N29*Q29/U29)</x:f>
        <x:v>0</x:v>
      </x:c>
      <x:c r="W29" s="18" t="n">
        <x:f>IF(U29=0,0,P29*Q29/U29)</x:f>
        <x:v>0</x:v>
      </x:c>
      <x:c r="X29" s="18" t="n">
        <x:f>MAX(V29,W29*'01 Controls'!$E$12)</x:f>
        <x:v>0</x:v>
      </x:c>
      <x:c r="Y29" s="18" t="n">
        <x:f>IF(U29=0,0,N29*R29/U29)</x:f>
        <x:v>0</x:v>
      </x:c>
      <x:c r="Z29" s="18" t="n">
        <x:f>IF(U29=0,0,P29*R29/U29)</x:f>
        <x:v>0</x:v>
      </x:c>
      <x:c r="AA29" s="18" t="n">
        <x:f>MAX(Y29,Z29*'01 Controls'!$E$13)</x:f>
        <x:v>0</x:v>
      </x:c>
      <x:c r="AB29" s="18" t="n">
        <x:f>IF(U29=0,0,N29*S29/U29)</x:f>
        <x:v>308.05851063829783</x:v>
      </x:c>
      <x:c r="AC29" s="18" t="n">
        <x:f>IF(U29=0,0,P29*S29/U29)</x:f>
        <x:v>551.4893617021276</x:v>
      </x:c>
      <x:c r="AD29" s="18" t="n">
        <x:f>MAX(AB29,AC29*'01 Controls'!$E$14)</x:f>
        <x:v>308.05851063829783</x:v>
      </x:c>
      <x:c r="AE29" s="18" t="n">
        <x:f>IF(U29=0,0,N29*T29/U29)</x:f>
        <x:v>13.69148936170213</x:v>
      </x:c>
      <x:c r="AF29" s="18" t="n">
        <x:f>IF(U29=0,0,P29*T29/U29)</x:f>
        <x:v>24.510638297872344</x:v>
      </x:c>
      <x:c r="AG29" s="18" t="n">
        <x:f>MAX(AE29,AF29*'01 Controls'!$E$15)</x:f>
        <x:v>13.69148936170213</x:v>
      </x:c>
      <x:c r="AH29" s="18" t="n">
        <x:f>SUM(V29,Y29,AB29,AE29)</x:f>
        <x:v>321.74999999999994</x:v>
      </x:c>
      <x:c r="AI29" s="18" t="n">
        <x:f>N29-AH29</x:f>
        <x:v>5.684341886080802e-14</x:v>
      </x:c>
      <x:c r="AJ29" s="18" t="n">
        <x:f>V29*INDEX('07 Mode Capacity'!$P$6:$P$17,MATCH("AIR-"&amp;I29,'07 Mode Capacity'!$C$6:$C$17,0))</x:f>
        <x:v>0</x:v>
      </x:c>
      <x:c r="AK29" s="18" t="n">
        <x:f>Y29*INDEX('07 Mode Capacity'!$P$6:$P$17,MATCH("OCEAN-"&amp;I29,'07 Mode Capacity'!$C$6:$C$17,0))</x:f>
        <x:v>0</x:v>
      </x:c>
      <x:c r="AL29" s="18" t="n">
        <x:f>AB29*INDEX('07 Mode Capacity'!$P$6:$P$17,MATCH("LAND-"&amp;I29,'07 Mode Capacity'!$C$6:$C$17,0))</x:f>
        <x:v>37.597884909228696</x:v>
      </x:c>
      <x:c r="AM29" s="18" t="n">
        <x:f>AE29*INDEX('07 Mode Capacity'!$P$6:$P$17,MATCH("INLAND-"&amp;I29,'07 Mode Capacity'!$C$6:$C$17,0))</x:f>
        <x:v>8.642538635987925</x:v>
      </x:c>
      <x:c r="AN29" s="18" t="n">
        <x:f>SUM(AJ29:AM29)</x:f>
        <x:v>46.24042354521662</x:v>
      </x:c>
      <x:c r="AO29" s="17" t="n">
        <x:f>IF(N29=0,1,AN29/N29)</x:f>
        <x:v>0.14371538009391335</x:v>
      </x:c>
      <x:c r="AP29" s="11" t="str">
        <x:f>IF(AO29&gt;='01 Controls'!$E$16,"PASS","FAIL")</x:f>
        <x:v>FAIL</x:v>
      </x:c>
      <x:c r="AQ29" s="11" t="str">
        <x:v>UNQUANTIFIED</x:v>
      </x:c>
      <x:c r="AR29" s="11" t="str">
        <x:v>Position-class planning record; serial item and receiver open</x:v>
      </x:c>
      <x:c r="AS29" s="26"/>
      <x:c r="AT29" s="26"/>
    </x:row>
    <x:row r="30">
      <x:c r="C30" s="11" t="str">
        <x:v>C1-J-TSC-ROL-30</x:v>
      </x:c>
      <x:c r="D30" s="11" t="str">
        <x:v>C1</x:v>
      </x:c>
      <x:c r="E30" s="11" t="str">
        <x:v>Grid failure</x:v>
      </x:c>
      <x:c r="F30" s="11" t="str">
        <x:v>J-TSC</x:v>
      </x:c>
      <x:c r="G30" s="11" t="str">
        <x:v>Theater sustainment command</x:v>
      </x:c>
      <x:c r="H30" s="11" t="str">
        <x:v>ROL-30</x:v>
      </x:c>
      <x:c r="I30" s="19" t="n">
        <x:v>48</x:v>
      </x:c>
      <x:c r="J30" s="21" t="n">
        <x:v>3</x:v>
      </x:c>
      <x:c r="K30" s="18" t="n">
        <x:f>'05 Cargo Register'!K30</x:f>
        <x:v>107.25</x:v>
      </x:c>
      <x:c r="L30" s="18" t="n">
        <x:f>'05 Cargo Register'!N30</x:f>
        <x:v>5</x:v>
      </x:c>
      <x:c r="M30" s="18" t="n">
        <x:f>'05 Cargo Register'!O30</x:f>
        <x:v>318.75</x:v>
      </x:c>
      <x:c r="N30" s="18" t="n">
        <x:f>J30*K30</x:f>
        <x:v>321.75</x:v>
      </x:c>
      <x:c r="O30" s="18" t="n">
        <x:f>J30*L30</x:f>
        <x:v>15</x:v>
      </x:c>
      <x:c r="P30" s="18" t="n">
        <x:f>J30*M30</x:f>
        <x:v>956.25</x:v>
      </x:c>
      <x:c r="Q30" s="22" t="n">
        <x:f>'01 Controls'!$E$22*'02 Cargo Classes'!$M$12</x:f>
        <x:v>0</x:v>
      </x:c>
      <x:c r="R30" s="22" t="n">
        <x:f>'01 Controls'!$F$22*'02 Cargo Classes'!$N$12</x:f>
        <x:v>0</x:v>
      </x:c>
      <x:c r="S30" s="22" t="n">
        <x:f>'01 Controls'!$G$22*'02 Cargo Classes'!$O$12</x:f>
        <x:v>1.35</x:v>
      </x:c>
      <x:c r="T30" s="22" t="n">
        <x:f>'01 Controls'!$H$22*'02 Cargo Classes'!$P$12</x:f>
        <x:v>0.03</x:v>
      </x:c>
      <x:c r="U30" s="22" t="n">
        <x:f>SUM(Q30:T30)</x:f>
        <x:v>1.3800000000000001</x:v>
      </x:c>
      <x:c r="V30" s="18" t="n">
        <x:f>IF(U30=0,0,N30*Q30/U30)</x:f>
        <x:v>0</x:v>
      </x:c>
      <x:c r="W30" s="18" t="n">
        <x:f>IF(U30=0,0,P30*Q30/U30)</x:f>
        <x:v>0</x:v>
      </x:c>
      <x:c r="X30" s="18" t="n">
        <x:f>MAX(V30,W30*'01 Controls'!$E$12)</x:f>
        <x:v>0</x:v>
      </x:c>
      <x:c r="Y30" s="18" t="n">
        <x:f>IF(U30=0,0,N30*R30/U30)</x:f>
        <x:v>0</x:v>
      </x:c>
      <x:c r="Z30" s="18" t="n">
        <x:f>IF(U30=0,0,P30*R30/U30)</x:f>
        <x:v>0</x:v>
      </x:c>
      <x:c r="AA30" s="18" t="n">
        <x:f>MAX(Y30,Z30*'01 Controls'!$E$13)</x:f>
        <x:v>0</x:v>
      </x:c>
      <x:c r="AB30" s="18" t="n">
        <x:f>IF(U30=0,0,N30*S30/U30)</x:f>
        <x:v>314.7554347826087</x:v>
      </x:c>
      <x:c r="AC30" s="18" t="n">
        <x:f>IF(U30=0,0,P30*S30/U30)</x:f>
        <x:v>935.461956521739</x:v>
      </x:c>
      <x:c r="AD30" s="18" t="n">
        <x:f>MAX(AB30,AC30*'01 Controls'!$E$14)</x:f>
        <x:v>314.7554347826087</x:v>
      </x:c>
      <x:c r="AE30" s="18" t="n">
        <x:f>IF(U30=0,0,N30*T30/U30)</x:f>
        <x:v>6.994565217391304</x:v>
      </x:c>
      <x:c r="AF30" s="18" t="n">
        <x:f>IF(U30=0,0,P30*T30/U30)</x:f>
        <x:v>20.788043478260867</x:v>
      </x:c>
      <x:c r="AG30" s="18" t="n">
        <x:f>MAX(AE30,AF30*'01 Controls'!$E$15)</x:f>
        <x:v>6.994565217391304</x:v>
      </x:c>
      <x:c r="AH30" s="18" t="n">
        <x:f>SUM(V30,Y30,AB30,AE30)</x:f>
        <x:v>321.75</x:v>
      </x:c>
      <x:c r="AI30" s="18" t="n">
        <x:f>N30-AH30</x:f>
        <x:v>0</x:v>
      </x:c>
      <x:c r="AJ30" s="18" t="n">
        <x:f>V30*INDEX('07 Mode Capacity'!$P$6:$P$17,MATCH("AIR-"&amp;I30,'07 Mode Capacity'!$C$6:$C$17,0))</x:f>
        <x:v>0</x:v>
      </x:c>
      <x:c r="AK30" s="18" t="n">
        <x:f>Y30*INDEX('07 Mode Capacity'!$P$6:$P$17,MATCH("OCEAN-"&amp;I30,'07 Mode Capacity'!$C$6:$C$17,0))</x:f>
        <x:v>0</x:v>
      </x:c>
      <x:c r="AL30" s="18" t="n">
        <x:f>AB30*INDEX('07 Mode Capacity'!$P$6:$P$17,MATCH("LAND-"&amp;I30,'07 Mode Capacity'!$C$6:$C$17,0))</x:f>
        <x:v>38.41523023334236</x:v>
      </x:c>
      <x:c r="AM30" s="18" t="n">
        <x:f>AE30*INDEX('07 Mode Capacity'!$P$6:$P$17,MATCH("INLAND-"&amp;I30,'07 Mode Capacity'!$C$6:$C$17,0))</x:f>
        <x:v>4.415209955341656</x:v>
      </x:c>
      <x:c r="AN30" s="18" t="n">
        <x:f>SUM(AJ30:AM30)</x:f>
        <x:v>42.83044018868402</x:v>
      </x:c>
      <x:c r="AO30" s="17" t="n">
        <x:f>IF(N30=0,1,AN30/N30)</x:f>
        <x:v>0.13311714122357116</x:v>
      </x:c>
      <x:c r="AP30" s="11" t="str">
        <x:f>IF(AO30&gt;='01 Controls'!$E$16,"PASS","FAIL")</x:f>
        <x:v>FAIL</x:v>
      </x:c>
      <x:c r="AQ30" s="11" t="str">
        <x:v>UNQUANTIFIED</x:v>
      </x:c>
      <x:c r="AR30" s="11" t="str">
        <x:v>Position-class planning record; serial item and receiver open</x:v>
      </x:c>
      <x:c r="AS30" s="26"/>
      <x:c r="AT30" s="26"/>
    </x:row>
    <x:row r="31">
      <x:c r="C31" s="11" t="str">
        <x:v>C1-J-TSC-LIN-18</x:v>
      </x:c>
      <x:c r="D31" s="11" t="str">
        <x:v>C1</x:v>
      </x:c>
      <x:c r="E31" s="11" t="str">
        <x:v>Grid failure</x:v>
      </x:c>
      <x:c r="F31" s="11" t="str">
        <x:v>J-TSC</x:v>
      </x:c>
      <x:c r="G31" s="11" t="str">
        <x:v>Theater sustainment command</x:v>
      </x:c>
      <x:c r="H31" s="11" t="str">
        <x:v>LIN-18</x:v>
      </x:c>
      <x:c r="I31" s="19" t="n">
        <x:v>72</x:v>
      </x:c>
      <x:c r="J31" s="21" t="n">
        <x:v>3</x:v>
      </x:c>
      <x:c r="K31" s="18" t="n">
        <x:f>'05 Cargo Register'!K31</x:f>
        <x:v>53.625</x:v>
      </x:c>
      <x:c r="L31" s="18" t="n">
        <x:f>'05 Cargo Register'!N31</x:f>
        <x:v>4</x:v>
      </x:c>
      <x:c r="M31" s="18" t="n">
        <x:f>'05 Cargo Register'!O31</x:f>
        <x:v>176</x:v>
      </x:c>
      <x:c r="N31" s="18" t="n">
        <x:f>J31*K31</x:f>
        <x:v>160.875</x:v>
      </x:c>
      <x:c r="O31" s="18" t="n">
        <x:f>J31*L31</x:f>
        <x:v>12</x:v>
      </x:c>
      <x:c r="P31" s="18" t="n">
        <x:f>J31*M31</x:f>
        <x:v>528</x:v>
      </x:c>
      <x:c r="Q31" s="22" t="n">
        <x:f>'01 Controls'!$E$22*'02 Cargo Classes'!$M$13</x:f>
        <x:v>0</x:v>
      </x:c>
      <x:c r="R31" s="22" t="n">
        <x:f>'01 Controls'!$F$22*'02 Cargo Classes'!$N$13</x:f>
        <x:v>0</x:v>
      </x:c>
      <x:c r="S31" s="22" t="n">
        <x:f>'01 Controls'!$G$22*'02 Cargo Classes'!$O$13</x:f>
        <x:v>0.9</x:v>
      </x:c>
      <x:c r="T31" s="22" t="n">
        <x:f>'01 Controls'!$H$22*'02 Cargo Classes'!$P$13</x:f>
        <x:v>0.05</x:v>
      </x:c>
      <x:c r="U31" s="22" t="n">
        <x:f>SUM(Q31:T31)</x:f>
        <x:v>0.9500000000000001</x:v>
      </x:c>
      <x:c r="V31" s="18" t="n">
        <x:f>IF(U31=0,0,N31*Q31/U31)</x:f>
        <x:v>0</x:v>
      </x:c>
      <x:c r="W31" s="18" t="n">
        <x:f>IF(U31=0,0,P31*Q31/U31)</x:f>
        <x:v>0</x:v>
      </x:c>
      <x:c r="X31" s="18" t="n">
        <x:f>MAX(V31,W31*'01 Controls'!$E$12)</x:f>
        <x:v>0</x:v>
      </x:c>
      <x:c r="Y31" s="18" t="n">
        <x:f>IF(U31=0,0,N31*R31/U31)</x:f>
        <x:v>0</x:v>
      </x:c>
      <x:c r="Z31" s="18" t="n">
        <x:f>IF(U31=0,0,P31*R31/U31)</x:f>
        <x:v>0</x:v>
      </x:c>
      <x:c r="AA31" s="18" t="n">
        <x:f>MAX(Y31,Z31*'01 Controls'!$E$13)</x:f>
        <x:v>0</x:v>
      </x:c>
      <x:c r="AB31" s="18" t="n">
        <x:f>IF(U31=0,0,N31*S31/U31)</x:f>
        <x:v>152.40789473684208</x:v>
      </x:c>
      <x:c r="AC31" s="18" t="n">
        <x:f>IF(U31=0,0,P31*S31/U31)</x:f>
        <x:v>500.2105263157894</x:v>
      </x:c>
      <x:c r="AD31" s="18" t="n">
        <x:f>MAX(AB31,AC31*'01 Controls'!$E$14)</x:f>
        <x:v>152.40789473684208</x:v>
      </x:c>
      <x:c r="AE31" s="18" t="n">
        <x:f>IF(U31=0,0,N31*T31/U31)</x:f>
        <x:v>8.467105263157896</x:v>
      </x:c>
      <x:c r="AF31" s="18" t="n">
        <x:f>IF(U31=0,0,P31*T31/U31)</x:f>
        <x:v>27.789473684210527</x:v>
      </x:c>
      <x:c r="AG31" s="18" t="n">
        <x:f>MAX(AE31,AF31*'01 Controls'!$E$15)</x:f>
        <x:v>8.467105263157896</x:v>
      </x:c>
      <x:c r="AH31" s="18" t="n">
        <x:f>SUM(V31,Y31,AB31,AE31)</x:f>
        <x:v>160.87499999999997</x:v>
      </x:c>
      <x:c r="AI31" s="18" t="n">
        <x:f>N31-AH31</x:f>
        <x:v>2.842170943040401e-14</x:v>
      </x:c>
      <x:c r="AJ31" s="18" t="n">
        <x:f>V31*INDEX('07 Mode Capacity'!$P$6:$P$17,MATCH("AIR-"&amp;I31,'07 Mode Capacity'!$C$6:$C$17,0))</x:f>
        <x:v>0</x:v>
      </x:c>
      <x:c r="AK31" s="18" t="n">
        <x:f>Y31*INDEX('07 Mode Capacity'!$P$6:$P$17,MATCH("OCEAN-"&amp;I31,'07 Mode Capacity'!$C$6:$C$17,0))</x:f>
        <x:v>0</x:v>
      </x:c>
      <x:c r="AL31" s="18" t="n">
        <x:f>AB31*INDEX('07 Mode Capacity'!$P$6:$P$17,MATCH("LAND-"&amp;I31,'07 Mode Capacity'!$C$6:$C$17,0))</x:f>
        <x:v>108.97320307406146</x:v>
      </x:c>
      <x:c r="AM31" s="18" t="n">
        <x:f>AE31*INDEX('07 Mode Capacity'!$P$6:$P$17,MATCH("INLAND-"&amp;I31,'07 Mode Capacity'!$C$6:$C$17,0))</x:f>
        <x:v>8.467105263157896</x:v>
      </x:c>
      <x:c r="AN31" s="18" t="n">
        <x:f>SUM(AJ31:AM31)</x:f>
        <x:v>117.44030833721935</x:v>
      </x:c>
      <x:c r="AO31" s="17" t="n">
        <x:f>IF(N31=0,1,AN31/N31)</x:f>
        <x:v>0.7300096866338421</x:v>
      </x:c>
      <x:c r="AP31" s="11" t="str">
        <x:f>IF(AO31&gt;='01 Controls'!$E$16,"PASS","FAIL")</x:f>
        <x:v>FAIL</x:v>
      </x:c>
      <x:c r="AQ31" s="11" t="str">
        <x:v>UNQUANTIFIED</x:v>
      </x:c>
      <x:c r="AR31" s="11" t="str">
        <x:v>Position-class planning record; serial item and receiver open</x:v>
      </x:c>
      <x:c r="AS31" s="26"/>
      <x:c r="AT31" s="26"/>
    </x:row>
    <x:row r="32">
      <x:c r="C32" s="11" t="str">
        <x:v>C1-J-TSC-BLK-08</x:v>
      </x:c>
      <x:c r="D32" s="11" t="str">
        <x:v>C1</x:v>
      </x:c>
      <x:c r="E32" s="11" t="str">
        <x:v>Grid failure</x:v>
      </x:c>
      <x:c r="F32" s="11" t="str">
        <x:v>J-TSC</x:v>
      </x:c>
      <x:c r="G32" s="11" t="str">
        <x:v>Theater sustainment command</x:v>
      </x:c>
      <x:c r="H32" s="11" t="str">
        <x:v>BLK-08</x:v>
      </x:c>
      <x:c r="I32" s="19" t="n">
        <x:v>48</x:v>
      </x:c>
      <x:c r="J32" s="21" t="n">
        <x:v>3</x:v>
      </x:c>
      <x:c r="K32" s="18" t="n">
        <x:f>'05 Cargo Register'!K32</x:f>
        <x:v>160.875</x:v>
      </x:c>
      <x:c r="L32" s="18" t="n">
        <x:f>'05 Cargo Register'!N32</x:f>
        <x:v>26</x:v>
      </x:c>
      <x:c r="M32" s="18" t="n">
        <x:f>'05 Cargo Register'!O32</x:f>
        <x:v>1326</x:v>
      </x:c>
      <x:c r="N32" s="18" t="n">
        <x:f>J32*K32</x:f>
        <x:v>482.625</x:v>
      </x:c>
      <x:c r="O32" s="18" t="n">
        <x:f>J32*L32</x:f>
        <x:v>78</x:v>
      </x:c>
      <x:c r="P32" s="18" t="n">
        <x:f>J32*M32</x:f>
        <x:v>3978</x:v>
      </x:c>
      <x:c r="Q32" s="22" t="n">
        <x:f>'01 Controls'!$E$22*'02 Cargo Classes'!$M$14</x:f>
        <x:v>0.05</x:v>
      </x:c>
      <x:c r="R32" s="22" t="n">
        <x:f>'01 Controls'!$F$22*'02 Cargo Classes'!$N$14</x:f>
        <x:v>0</x:v>
      </x:c>
      <x:c r="S32" s="22" t="n">
        <x:f>'01 Controls'!$G$22*'02 Cargo Classes'!$O$14</x:f>
        <x:v>0.9</x:v>
      </x:c>
      <x:c r="T32" s="22" t="n">
        <x:f>'01 Controls'!$H$22*'02 Cargo Classes'!$P$14</x:f>
        <x:v>0.025</x:v>
      </x:c>
      <x:c r="U32" s="22" t="n">
        <x:f>SUM(Q32:T32)</x:f>
        <x:v>0.9750000000000001</x:v>
      </x:c>
      <x:c r="V32" s="18" t="n">
        <x:f>IF(U32=0,0,N32*Q32/U32)</x:f>
        <x:v>24.75</x:v>
      </x:c>
      <x:c r="W32" s="18" t="n">
        <x:f>IF(U32=0,0,P32*Q32/U32)</x:f>
        <x:v>204</x:v>
      </x:c>
      <x:c r="X32" s="18" t="n">
        <x:f>MAX(V32,W32*'01 Controls'!$E$12)</x:f>
        <x:v>51</x:v>
      </x:c>
      <x:c r="Y32" s="18" t="n">
        <x:f>IF(U32=0,0,N32*R32/U32)</x:f>
        <x:v>0</x:v>
      </x:c>
      <x:c r="Z32" s="18" t="n">
        <x:f>IF(U32=0,0,P32*R32/U32)</x:f>
        <x:v>0</x:v>
      </x:c>
      <x:c r="AA32" s="18" t="n">
        <x:f>MAX(Y32,Z32*'01 Controls'!$E$13)</x:f>
        <x:v>0</x:v>
      </x:c>
      <x:c r="AB32" s="18" t="n">
        <x:f>IF(U32=0,0,N32*S32/U32)</x:f>
        <x:v>445.49999999999994</x:v>
      </x:c>
      <x:c r="AC32" s="18" t="n">
        <x:f>IF(U32=0,0,P32*S32/U32)</x:f>
        <x:v>3672</x:v>
      </x:c>
      <x:c r="AD32" s="18" t="n">
        <x:f>MAX(AB32,AC32*'01 Controls'!$E$14)</x:f>
        <x:v>734.4000000000001</x:v>
      </x:c>
      <x:c r="AE32" s="18" t="n">
        <x:f>IF(U32=0,0,N32*T32/U32)</x:f>
        <x:v>12.375</x:v>
      </x:c>
      <x:c r="AF32" s="18" t="n">
        <x:f>IF(U32=0,0,P32*T32/U32)</x:f>
        <x:v>102</x:v>
      </x:c>
      <x:c r="AG32" s="18" t="n">
        <x:f>MAX(AE32,AF32*'01 Controls'!$E$15)</x:f>
        <x:v>18.36</x:v>
      </x:c>
      <x:c r="AH32" s="18" t="n">
        <x:f>SUM(V32,Y32,AB32,AE32)</x:f>
        <x:v>482.62499999999994</x:v>
      </x:c>
      <x:c r="AI32" s="18" t="n">
        <x:f>N32-AH32</x:f>
        <x:v>5.684341886080802e-14</x:v>
      </x:c>
      <x:c r="AJ32" s="18" t="n">
        <x:f>V32*INDEX('07 Mode Capacity'!$P$6:$P$17,MATCH("AIR-"&amp;I32,'07 Mode Capacity'!$C$6:$C$17,0))</x:f>
        <x:v>6.9383075426599925</x:v>
      </x:c>
      <x:c r="AK32" s="18" t="n">
        <x:f>Y32*INDEX('07 Mode Capacity'!$P$6:$P$17,MATCH("OCEAN-"&amp;I32,'07 Mode Capacity'!$C$6:$C$17,0))</x:f>
        <x:v>0</x:v>
      </x:c>
      <x:c r="AL32" s="18" t="n">
        <x:f>AB32*INDEX('07 Mode Capacity'!$P$6:$P$17,MATCH("LAND-"&amp;I32,'07 Mode Capacity'!$C$6:$C$17,0))</x:f>
        <x:v>54.37232586873073</x:v>
      </x:c>
      <x:c r="AM32" s="18" t="n">
        <x:f>AE32*INDEX('07 Mode Capacity'!$P$6:$P$17,MATCH("INLAND-"&amp;I32,'07 Mode Capacity'!$C$6:$C$17,0))</x:f>
        <x:v>7.81152530560447</x:v>
      </x:c>
      <x:c r="AN32" s="18" t="n">
        <x:f>SUM(AJ32:AM32)</x:f>
        <x:v>69.12215871699519</x:v>
      </x:c>
      <x:c r="AO32" s="17" t="n">
        <x:f>IF(N32=0,1,AN32/N32)</x:f>
        <x:v>0.14322125608287012</x:v>
      </x:c>
      <x:c r="AP32" s="11" t="str">
        <x:f>IF(AO32&gt;='01 Controls'!$E$16,"PASS","FAIL")</x:f>
        <x:v>FAIL</x:v>
      </x:c>
      <x:c r="AQ32" s="11" t="str">
        <x:v>UNQUANTIFIED</x:v>
      </x:c>
      <x:c r="AR32" s="11" t="str">
        <x:v>Position-class planning record; serial item and receiver open</x:v>
      </x:c>
      <x:c r="AS32" s="26"/>
      <x:c r="AT32" s="26"/>
    </x:row>
    <x:row r="33">
      <x:c r="C33" s="11" t="str">
        <x:v>C1-J-RRG-APL-45</x:v>
      </x:c>
      <x:c r="D33" s="11" t="str">
        <x:v>C1</x:v>
      </x:c>
      <x:c r="E33" s="11" t="str">
        <x:v>Grid failure</x:v>
      </x:c>
      <x:c r="F33" s="11" t="str">
        <x:v>J-RRG</x:v>
      </x:c>
      <x:c r="G33" s="11" t="str">
        <x:v>Replacement and reconstitution group</x:v>
      </x:c>
      <x:c r="H33" s="11" t="str">
        <x:v>APL-45</x:v>
      </x:c>
      <x:c r="I33" s="19" t="n">
        <x:v>24</x:v>
      </x:c>
      <x:c r="J33" s="21" t="n">
        <x:v>3</x:v>
      </x:c>
      <x:c r="K33" s="18" t="n">
        <x:f>'05 Cargo Register'!K33</x:f>
        <x:v>214.5</x:v>
      </x:c>
      <x:c r="L33" s="18" t="n">
        <x:f>'05 Cargo Register'!N33</x:f>
        <x:v>57</x:v>
      </x:c>
      <x:c r="M33" s="18" t="n">
        <x:f>'05 Cargo Register'!O33</x:f>
        <x:v>427.5</x:v>
      </x:c>
      <x:c r="N33" s="18" t="n">
        <x:f>J33*K33</x:f>
        <x:v>643.5</x:v>
      </x:c>
      <x:c r="O33" s="18" t="n">
        <x:f>J33*L33</x:f>
        <x:v>171</x:v>
      </x:c>
      <x:c r="P33" s="18" t="n">
        <x:f>J33*M33</x:f>
        <x:v>1282.5</x:v>
      </x:c>
      <x:c r="Q33" s="22" t="n">
        <x:f>'01 Controls'!$E$22*'02 Cargo Classes'!$M$6</x:f>
        <x:v>0.15000000000000002</x:v>
      </x:c>
      <x:c r="R33" s="22" t="n">
        <x:f>'01 Controls'!$F$22*'02 Cargo Classes'!$N$6</x:f>
        <x:v>0</x:v>
      </x:c>
      <x:c r="S33" s="22" t="n">
        <x:f>'01 Controls'!$G$22*'02 Cargo Classes'!$O$6</x:f>
        <x:v>0.9</x:v>
      </x:c>
      <x:c r="T33" s="22" t="n">
        <x:f>'01 Controls'!$H$22*'02 Cargo Classes'!$P$6</x:f>
        <x:v>0.015</x:v>
      </x:c>
      <x:c r="U33" s="22" t="n">
        <x:f>SUM(Q33:T33)</x:f>
        <x:v>1.065</x:v>
      </x:c>
      <x:c r="V33" s="18" t="n">
        <x:f>IF(U33=0,0,N33*Q33/U33)</x:f>
        <x:v>90.63380281690144</x:v>
      </x:c>
      <x:c r="W33" s="18" t="n">
        <x:f>IF(U33=0,0,P33*Q33/U33)</x:f>
        <x:v>180.63380281690144</x:v>
      </x:c>
      <x:c r="X33" s="18" t="n">
        <x:f>MAX(V33,W33*'01 Controls'!$E$12)</x:f>
        <x:v>90.63380281690144</x:v>
      </x:c>
      <x:c r="Y33" s="18" t="n">
        <x:f>IF(U33=0,0,N33*R33/U33)</x:f>
        <x:v>0</x:v>
      </x:c>
      <x:c r="Z33" s="18" t="n">
        <x:f>IF(U33=0,0,P33*R33/U33)</x:f>
        <x:v>0</x:v>
      </x:c>
      <x:c r="AA33" s="18" t="n">
        <x:f>MAX(Y33,Z33*'01 Controls'!$E$13)</x:f>
        <x:v>0</x:v>
      </x:c>
      <x:c r="AB33" s="18" t="n">
        <x:f>IF(U33=0,0,N33*S33/U33)</x:f>
        <x:v>543.8028169014085</x:v>
      </x:c>
      <x:c r="AC33" s="18" t="n">
        <x:f>IF(U33=0,0,P33*S33/U33)</x:f>
        <x:v>1083.8028169014085</x:v>
      </x:c>
      <x:c r="AD33" s="18" t="n">
        <x:f>MAX(AB33,AC33*'01 Controls'!$E$14)</x:f>
        <x:v>543.8028169014085</x:v>
      </x:c>
      <x:c r="AE33" s="18" t="n">
        <x:f>IF(U33=0,0,N33*T33/U33)</x:f>
        <x:v>9.063380281690142</x:v>
      </x:c>
      <x:c r="AF33" s="18" t="n">
        <x:f>IF(U33=0,0,P33*T33/U33)</x:f>
        <x:v>18.063380281690144</x:v>
      </x:c>
      <x:c r="AG33" s="18" t="n">
        <x:f>MAX(AE33,AF33*'01 Controls'!$E$15)</x:f>
        <x:v>9.063380281690142</x:v>
      </x:c>
      <x:c r="AH33" s="18" t="n">
        <x:f>SUM(V33,Y33,AB33,AE33)</x:f>
        <x:v>643.5</x:v>
      </x:c>
      <x:c r="AI33" s="18" t="n">
        <x:f>N33-AH33</x:f>
        <x:v>0</x:v>
      </x:c>
      <x:c r="AJ33" s="18" t="n">
        <x:f>V33*INDEX('07 Mode Capacity'!$P$6:$P$17,MATCH("AIR-"&amp;I33,'07 Mode Capacity'!$C$6:$C$17,0))</x:f>
        <x:v>18.39087361328346</x:v>
      </x:c>
      <x:c r="AK33" s="18" t="n">
        <x:f>Y33*INDEX('07 Mode Capacity'!$P$6:$P$17,MATCH("OCEAN-"&amp;I33,'07 Mode Capacity'!$C$6:$C$17,0))</x:f>
        <x:v>0</x:v>
      </x:c>
      <x:c r="AL33" s="18" t="n">
        <x:f>AB33*INDEX('07 Mode Capacity'!$P$6:$P$17,MATCH("LAND-"&amp;I33,'07 Mode Capacity'!$C$6:$C$17,0))</x:f>
        <x:v>208.00508007429198</x:v>
      </x:c>
      <x:c r="AM33" s="18" t="n">
        <x:f>AE33*INDEX('07 Mode Capacity'!$P$6:$P$17,MATCH("INLAND-"&amp;I33,'07 Mode Capacity'!$C$6:$C$17,0))</x:f>
        <x:v>9.063380281690142</x:v>
      </x:c>
      <x:c r="AN33" s="18" t="n">
        <x:f>SUM(AJ33:AM33)</x:f>
        <x:v>235.4593339692656</x:v>
      </x:c>
      <x:c r="AO33" s="17" t="n">
        <x:f>IF(N33=0,1,AN33/N33)</x:f>
        <x:v>0.3659041708924096</x:v>
      </x:c>
      <x:c r="AP33" s="11" t="str">
        <x:f>IF(AO33&gt;='01 Controls'!$E$16,"PASS","FAIL")</x:f>
        <x:v>FAIL</x:v>
      </x:c>
      <x:c r="AQ33" s="11" t="str">
        <x:v>UNQUANTIFIED</x:v>
      </x:c>
      <x:c r="AR33" s="11" t="str">
        <x:v>Position-class planning record; serial item and receiver open</x:v>
      </x:c>
      <x:c r="AS33" s="26"/>
      <x:c r="AT33" s="26"/>
    </x:row>
    <x:row r="34">
      <x:c r="C34" s="11" t="str">
        <x:v>C1-J-RRG-ISO-18</x:v>
      </x:c>
      <x:c r="D34" s="11" t="str">
        <x:v>C1</x:v>
      </x:c>
      <x:c r="E34" s="11" t="str">
        <x:v>Grid failure</x:v>
      </x:c>
      <x:c r="F34" s="11" t="str">
        <x:v>J-RRG</x:v>
      </x:c>
      <x:c r="G34" s="11" t="str">
        <x:v>Replacement and reconstitution group</x:v>
      </x:c>
      <x:c r="H34" s="11" t="str">
        <x:v>ISO-18</x:v>
      </x:c>
      <x:c r="I34" s="19" t="n">
        <x:v>48</x:v>
      </x:c>
      <x:c r="J34" s="21" t="n">
        <x:v>3</x:v>
      </x:c>
      <x:c r="K34" s="18" t="n">
        <x:f>'05 Cargo Register'!K34</x:f>
        <x:v>268.125</x:v>
      </x:c>
      <x:c r="L34" s="18" t="n">
        <x:f>'05 Cargo Register'!N34</x:f>
        <x:v>18</x:v>
      </x:c>
      <x:c r="M34" s="18" t="n">
        <x:f>'05 Cargo Register'!O34</x:f>
        <x:v>475.20000000000005</x:v>
      </x:c>
      <x:c r="N34" s="18" t="n">
        <x:f>J34*K34</x:f>
        <x:v>804.375</x:v>
      </x:c>
      <x:c r="O34" s="18" t="n">
        <x:f>J34*L34</x:f>
        <x:v>54</x:v>
      </x:c>
      <x:c r="P34" s="18" t="n">
        <x:f>J34*M34</x:f>
        <x:v>1425.6000000000001</x:v>
      </x:c>
      <x:c r="Q34" s="22" t="n">
        <x:f>'01 Controls'!$E$22*'02 Cargo Classes'!$M$7</x:f>
        <x:v>0.010000000000000002</x:v>
      </x:c>
      <x:c r="R34" s="22" t="n">
        <x:f>'01 Controls'!$F$22*'02 Cargo Classes'!$N$7</x:f>
        <x:v>0</x:v>
      </x:c>
      <x:c r="S34" s="22" t="n">
        <x:f>'01 Controls'!$G$22*'02 Cargo Classes'!$O$7</x:f>
        <x:v>1.08</x:v>
      </x:c>
      <x:c r="T34" s="22" t="n">
        <x:f>'01 Controls'!$H$22*'02 Cargo Classes'!$P$7</x:f>
        <x:v>0.04000000000000001</x:v>
      </x:c>
      <x:c r="U34" s="22" t="n">
        <x:f>SUM(Q34:T34)</x:f>
        <x:v>1.1300000000000001</x:v>
      </x:c>
      <x:c r="V34" s="18" t="n">
        <x:f>IF(U34=0,0,N34*Q34/U34)</x:f>
        <x:v>7.118362831858407</x:v>
      </x:c>
      <x:c r="W34" s="18" t="n">
        <x:f>IF(U34=0,0,P34*Q34/U34)</x:f>
        <x:v>12.615929203539824</x:v>
      </x:c>
      <x:c r="X34" s="18" t="n">
        <x:f>MAX(V34,W34*'01 Controls'!$E$12)</x:f>
        <x:v>7.118362831858407</x:v>
      </x:c>
      <x:c r="Y34" s="18" t="n">
        <x:f>IF(U34=0,0,N34*R34/U34)</x:f>
        <x:v>0</x:v>
      </x:c>
      <x:c r="Z34" s="18" t="n">
        <x:f>IF(U34=0,0,P34*R34/U34)</x:f>
        <x:v>0</x:v>
      </x:c>
      <x:c r="AA34" s="18" t="n">
        <x:f>MAX(Y34,Z34*'01 Controls'!$E$13)</x:f>
        <x:v>0</x:v>
      </x:c>
      <x:c r="AB34" s="18" t="n">
        <x:f>IF(U34=0,0,N34*S34/U34)</x:f>
        <x:v>768.7831858407079</x:v>
      </x:c>
      <x:c r="AC34" s="18" t="n">
        <x:f>IF(U34=0,0,P34*S34/U34)</x:f>
        <x:v>1362.5203539823008</x:v>
      </x:c>
      <x:c r="AD34" s="18" t="n">
        <x:f>MAX(AB34,AC34*'01 Controls'!$E$14)</x:f>
        <x:v>768.7831858407079</x:v>
      </x:c>
      <x:c r="AE34" s="18" t="n">
        <x:f>IF(U34=0,0,N34*T34/U34)</x:f>
        <x:v>28.47345132743363</x:v>
      </x:c>
      <x:c r="AF34" s="18" t="n">
        <x:f>IF(U34=0,0,P34*T34/U34)</x:f>
        <x:v>50.4637168141593</x:v>
      </x:c>
      <x:c r="AG34" s="18" t="n">
        <x:f>MAX(AE34,AF34*'01 Controls'!$E$15)</x:f>
        <x:v>28.47345132743363</x:v>
      </x:c>
      <x:c r="AH34" s="18" t="n">
        <x:f>SUM(V34,Y34,AB34,AE34)</x:f>
        <x:v>804.375</x:v>
      </x:c>
      <x:c r="AI34" s="18" t="n">
        <x:f>N34-AH34</x:f>
        <x:v>0</x:v>
      </x:c>
      <x:c r="AJ34" s="18" t="n">
        <x:f>V34*INDEX('07 Mode Capacity'!$P$6:$P$17,MATCH("AIR-"&amp;I34,'07 Mode Capacity'!$C$6:$C$17,0))</x:f>
        <x:v>1.99553093041106</x:v>
      </x:c>
      <x:c r="AK34" s="18" t="n">
        <x:f>Y34*INDEX('07 Mode Capacity'!$P$6:$P$17,MATCH("OCEAN-"&amp;I34,'07 Mode Capacity'!$C$6:$C$17,0))</x:f>
        <x:v>0</x:v>
      </x:c>
      <x:c r="AL34" s="18" t="n">
        <x:f>AB34*INDEX('07 Mode Capacity'!$P$6:$P$17,MATCH("LAND-"&amp;I34,'07 Mode Capacity'!$C$6:$C$17,0))</x:f>
        <x:v>93.82834995046454</x:v>
      </x:c>
      <x:c r="AM34" s="18" t="n">
        <x:f>AE34*INDEX('07 Mode Capacity'!$P$6:$P$17,MATCH("INLAND-"&amp;I34,'07 Mode Capacity'!$C$6:$C$17,0))</x:f>
        <x:v>17.973421057143028</x:v>
      </x:c>
      <x:c r="AN34" s="18" t="n">
        <x:f>SUM(AJ34:AM34)</x:f>
        <x:v>113.79730193801863</x:v>
      </x:c>
      <x:c r="AO34" s="17" t="n">
        <x:f>IF(N34=0,1,AN34/N34)</x:f>
        <x:v>0.141472947242292</x:v>
      </x:c>
      <x:c r="AP34" s="11" t="str">
        <x:f>IF(AO34&gt;='01 Controls'!$E$16,"PASS","FAIL")</x:f>
        <x:v>FAIL</x:v>
      </x:c>
      <x:c r="AQ34" s="11" t="str">
        <x:v>UNQUANTIFIED</x:v>
      </x:c>
      <x:c r="AR34" s="11" t="str">
        <x:v>Position-class planning record; serial item and receiver open</x:v>
      </x:c>
      <x:c r="AS34" s="26"/>
      <x:c r="AT34" s="26"/>
    </x:row>
    <x:row r="35">
      <x:c r="C35" s="11" t="str">
        <x:v>C1-J-RRG-COL-12</x:v>
      </x:c>
      <x:c r="D35" s="11" t="str">
        <x:v>C1</x:v>
      </x:c>
      <x:c r="E35" s="11" t="str">
        <x:v>Grid failure</x:v>
      </x:c>
      <x:c r="F35" s="11" t="str">
        <x:v>J-RRG</x:v>
      </x:c>
      <x:c r="G35" s="11" t="str">
        <x:v>Replacement and reconstitution group</x:v>
      </x:c>
      <x:c r="H35" s="11" t="str">
        <x:v>COL-12</x:v>
      </x:c>
      <x:c r="I35" s="19" t="n">
        <x:v>24</x:v>
      </x:c>
      <x:c r="J35" s="21" t="n">
        <x:v>3</x:v>
      </x:c>
      <x:c r="K35" s="18" t="n">
        <x:f>'05 Cargo Register'!K35</x:f>
        <x:v>53.625</x:v>
      </x:c>
      <x:c r="L35" s="18" t="n">
        <x:f>'05 Cargo Register'!N35</x:f>
        <x:v>6</x:v>
      </x:c>
      <x:c r="M35" s="18" t="n">
        <x:f>'05 Cargo Register'!O35</x:f>
        <x:v>158.4</x:v>
      </x:c>
      <x:c r="N35" s="18" t="n">
        <x:f>J35*K35</x:f>
        <x:v>160.875</x:v>
      </x:c>
      <x:c r="O35" s="18" t="n">
        <x:f>J35*L35</x:f>
        <x:v>18</x:v>
      </x:c>
      <x:c r="P35" s="18" t="n">
        <x:f>J35*M35</x:f>
        <x:v>475.20000000000005</x:v>
      </x:c>
      <x:c r="Q35" s="22" t="n">
        <x:f>'01 Controls'!$E$22*'02 Cargo Classes'!$M$8</x:f>
        <x:v>0.1</x:v>
      </x:c>
      <x:c r="R35" s="22" t="n">
        <x:f>'01 Controls'!$F$22*'02 Cargo Classes'!$N$8</x:f>
        <x:v>0</x:v>
      </x:c>
      <x:c r="S35" s="22" t="n">
        <x:f>'01 Controls'!$G$22*'02 Cargo Classes'!$O$8</x:f>
        <x:v>1.08</x:v>
      </x:c>
      <x:c r="T35" s="22" t="n">
        <x:f>'01 Controls'!$H$22*'02 Cargo Classes'!$P$8</x:f>
        <x:v>0.010000000000000002</x:v>
      </x:c>
      <x:c r="U35" s="22" t="n">
        <x:f>SUM(Q35:T35)</x:f>
        <x:v>1.1900000000000002</x:v>
      </x:c>
      <x:c r="V35" s="18" t="n">
        <x:f>IF(U35=0,0,N35*Q35/U35)</x:f>
        <x:v>13.51890756302521</x:v>
      </x:c>
      <x:c r="W35" s="18" t="n">
        <x:f>IF(U35=0,0,P35*Q35/U35)</x:f>
        <x:v>39.9327731092437</x:v>
      </x:c>
      <x:c r="X35" s="18" t="n">
        <x:f>MAX(V35,W35*'01 Controls'!$E$12)</x:f>
        <x:v>13.51890756302521</x:v>
      </x:c>
      <x:c r="Y35" s="18" t="n">
        <x:f>IF(U35=0,0,N35*R35/U35)</x:f>
        <x:v>0</x:v>
      </x:c>
      <x:c r="Z35" s="18" t="n">
        <x:f>IF(U35=0,0,P35*R35/U35)</x:f>
        <x:v>0</x:v>
      </x:c>
      <x:c r="AA35" s="18" t="n">
        <x:f>MAX(Y35,Z35*'01 Controls'!$E$13)</x:f>
        <x:v>0</x:v>
      </x:c>
      <x:c r="AB35" s="18" t="n">
        <x:f>IF(U35=0,0,N35*S35/U35)</x:f>
        <x:v>146.00420168067225</x:v>
      </x:c>
      <x:c r="AC35" s="18" t="n">
        <x:f>IF(U35=0,0,P35*S35/U35)</x:f>
        <x:v>431.273949579832</x:v>
      </x:c>
      <x:c r="AD35" s="18" t="n">
        <x:f>MAX(AB35,AC35*'01 Controls'!$E$14)</x:f>
        <x:v>146.00420168067225</x:v>
      </x:c>
      <x:c r="AE35" s="18" t="n">
        <x:f>IF(U35=0,0,N35*T35/U35)</x:f>
        <x:v>1.351890756302521</x:v>
      </x:c>
      <x:c r="AF35" s="18" t="n">
        <x:f>IF(U35=0,0,P35*T35/U35)</x:f>
        <x:v>3.9932773109243707</x:v>
      </x:c>
      <x:c r="AG35" s="18" t="n">
        <x:f>MAX(AE35,AF35*'01 Controls'!$E$15)</x:f>
        <x:v>1.351890756302521</x:v>
      </x:c>
      <x:c r="AH35" s="18" t="n">
        <x:f>SUM(V35,Y35,AB35,AE35)</x:f>
        <x:v>160.87499999999997</x:v>
      </x:c>
      <x:c r="AI35" s="18" t="n">
        <x:f>N35-AH35</x:f>
        <x:v>2.842170943040401e-14</x:v>
      </x:c>
      <x:c r="AJ35" s="18" t="n">
        <x:f>V35*INDEX('07 Mode Capacity'!$P$6:$P$17,MATCH("AIR-"&amp;I35,'07 Mode Capacity'!$C$6:$C$17,0))</x:f>
        <x:v>2.743176526351103</x:v>
      </x:c>
      <x:c r="AK35" s="18" t="n">
        <x:f>Y35*INDEX('07 Mode Capacity'!$P$6:$P$17,MATCH("OCEAN-"&amp;I35,'07 Mode Capacity'!$C$6:$C$17,0))</x:f>
        <x:v>0</x:v>
      </x:c>
      <x:c r="AL35" s="18" t="n">
        <x:f>AB35*INDEX('07 Mode Capacity'!$P$6:$P$17,MATCH("LAND-"&amp;I35,'07 Mode Capacity'!$C$6:$C$17,0))</x:f>
        <x:v>55.84674208717334</x:v>
      </x:c>
      <x:c r="AM35" s="18" t="n">
        <x:f>AE35*INDEX('07 Mode Capacity'!$P$6:$P$17,MATCH("INLAND-"&amp;I35,'07 Mode Capacity'!$C$6:$C$17,0))</x:f>
        <x:v>1.351890756302521</x:v>
      </x:c>
      <x:c r="AN35" s="18" t="n">
        <x:f>SUM(AJ35:AM35)</x:f>
        <x:v>59.94180936982697</x:v>
      </x:c>
      <x:c r="AO35" s="17" t="n">
        <x:f>IF(N35=0,1,AN35/N35)</x:f>
        <x:v>0.37259865964150407</x:v>
      </x:c>
      <x:c r="AP35" s="11" t="str">
        <x:f>IF(AO35&gt;='01 Controls'!$E$16,"PASS","FAIL")</x:f>
        <x:v>FAIL</x:v>
      </x:c>
      <x:c r="AQ35" s="11" t="str">
        <x:v>UNQUANTIFIED</x:v>
      </x:c>
      <x:c r="AR35" s="11" t="str">
        <x:v>Position-class planning record; serial item and receiver open</x:v>
      </x:c>
      <x:c r="AS35" s="26"/>
      <x:c r="AT35" s="26"/>
    </x:row>
    <x:row r="36">
      <x:c r="C36" s="11" t="str">
        <x:v>C1-J-RRG-BAT-22</x:v>
      </x:c>
      <x:c r="D36" s="11" t="str">
        <x:v>C1</x:v>
      </x:c>
      <x:c r="E36" s="11" t="str">
        <x:v>Grid failure</x:v>
      </x:c>
      <x:c r="F36" s="11" t="str">
        <x:v>J-RRG</x:v>
      </x:c>
      <x:c r="G36" s="11" t="str">
        <x:v>Replacement and reconstitution group</x:v>
      </x:c>
      <x:c r="H36" s="11" t="str">
        <x:v>BAT-22</x:v>
      </x:c>
      <x:c r="I36" s="19" t="n">
        <x:v>48</x:v>
      </x:c>
      <x:c r="J36" s="21" t="n">
        <x:v>3</x:v>
      </x:c>
      <x:c r="K36" s="18" t="n">
        <x:f>'05 Cargo Register'!K36</x:f>
        <x:v>53.625</x:v>
      </x:c>
      <x:c r="L36" s="18" t="n">
        <x:f>'05 Cargo Register'!N36</x:f>
        <x:v>4</x:v>
      </x:c>
      <x:c r="M36" s="18" t="n">
        <x:f>'05 Cargo Register'!O36</x:f>
        <x:v>105.60000000000001</x:v>
      </x:c>
      <x:c r="N36" s="18" t="n">
        <x:f>J36*K36</x:f>
        <x:v>160.875</x:v>
      </x:c>
      <x:c r="O36" s="18" t="n">
        <x:f>J36*L36</x:f>
        <x:v>12</x:v>
      </x:c>
      <x:c r="P36" s="18" t="n">
        <x:f>J36*M36</x:f>
        <x:v>316.8</x:v>
      </x:c>
      <x:c r="Q36" s="22" t="n">
        <x:f>'01 Controls'!$E$22*'02 Cargo Classes'!$M$9</x:f>
        <x:v>0</x:v>
      </x:c>
      <x:c r="R36" s="22" t="n">
        <x:f>'01 Controls'!$F$22*'02 Cargo Classes'!$N$9</x:f>
        <x:v>0</x:v>
      </x:c>
      <x:c r="S36" s="22" t="n">
        <x:f>'01 Controls'!$G$22*'02 Cargo Classes'!$O$9</x:f>
        <x:v>0.9</x:v>
      </x:c>
      <x:c r="T36" s="22" t="n">
        <x:f>'01 Controls'!$H$22*'02 Cargo Classes'!$P$9</x:f>
        <x:v>0.025</x:v>
      </x:c>
      <x:c r="U36" s="22" t="n">
        <x:f>SUM(Q36:T36)</x:f>
        <x:v>0.925</x:v>
      </x:c>
      <x:c r="V36" s="18" t="n">
        <x:f>IF(U36=0,0,N36*Q36/U36)</x:f>
        <x:v>0</x:v>
      </x:c>
      <x:c r="W36" s="18" t="n">
        <x:f>IF(U36=0,0,P36*Q36/U36)</x:f>
        <x:v>0</x:v>
      </x:c>
      <x:c r="X36" s="18" t="n">
        <x:f>MAX(V36,W36*'01 Controls'!$E$12)</x:f>
        <x:v>0</x:v>
      </x:c>
      <x:c r="Y36" s="18" t="n">
        <x:f>IF(U36=0,0,N36*R36/U36)</x:f>
        <x:v>0</x:v>
      </x:c>
      <x:c r="Z36" s="18" t="n">
        <x:f>IF(U36=0,0,P36*R36/U36)</x:f>
        <x:v>0</x:v>
      </x:c>
      <x:c r="AA36" s="18" t="n">
        <x:f>MAX(Y36,Z36*'01 Controls'!$E$13)</x:f>
        <x:v>0</x:v>
      </x:c>
      <x:c r="AB36" s="18" t="n">
        <x:f>IF(U36=0,0,N36*S36/U36)</x:f>
        <x:v>156.527027027027</x:v>
      </x:c>
      <x:c r="AC36" s="18" t="n">
        <x:f>IF(U36=0,0,P36*S36/U36)</x:f>
        <x:v>308.23783783783784</x:v>
      </x:c>
      <x:c r="AD36" s="18" t="n">
        <x:f>MAX(AB36,AC36*'01 Controls'!$E$14)</x:f>
        <x:v>156.527027027027</x:v>
      </x:c>
      <x:c r="AE36" s="18" t="n">
        <x:f>IF(U36=0,0,N36*T36/U36)</x:f>
        <x:v>4.347972972972974</x:v>
      </x:c>
      <x:c r="AF36" s="18" t="n">
        <x:f>IF(U36=0,0,P36*T36/U36)</x:f>
        <x:v>8.562162162162162</x:v>
      </x:c>
      <x:c r="AG36" s="18" t="n">
        <x:f>MAX(AE36,AF36*'01 Controls'!$E$15)</x:f>
        <x:v>4.347972972972974</x:v>
      </x:c>
      <x:c r="AH36" s="18" t="n">
        <x:f>SUM(V36,Y36,AB36,AE36)</x:f>
        <x:v>160.87499999999997</x:v>
      </x:c>
      <x:c r="AI36" s="18" t="n">
        <x:f>N36-AH36</x:f>
        <x:v>2.842170943040401e-14</x:v>
      </x:c>
      <x:c r="AJ36" s="18" t="n">
        <x:f>V36*INDEX('07 Mode Capacity'!$P$6:$P$17,MATCH("AIR-"&amp;I36,'07 Mode Capacity'!$C$6:$C$17,0))</x:f>
        <x:v>0</x:v>
      </x:c>
      <x:c r="AK36" s="18" t="n">
        <x:f>Y36*INDEX('07 Mode Capacity'!$P$6:$P$17,MATCH("OCEAN-"&amp;I36,'07 Mode Capacity'!$C$6:$C$17,0))</x:f>
        <x:v>0</x:v>
      </x:c>
      <x:c r="AL36" s="18" t="n">
        <x:f>AB36*INDEX('07 Mode Capacity'!$P$6:$P$17,MATCH("LAND-"&amp;I36,'07 Mode Capacity'!$C$6:$C$17,0))</x:f>
        <x:v>19.10379017009458</x:v>
      </x:c>
      <x:c r="AM36" s="18" t="n">
        <x:f>AE36*INDEX('07 Mode Capacity'!$P$6:$P$17,MATCH("INLAND-"&amp;I36,'07 Mode Capacity'!$C$6:$C$17,0))</x:f>
        <x:v>2.744589972239409</x:v>
      </x:c>
      <x:c r="AN36" s="18" t="n">
        <x:f>SUM(AJ36:AM36)</x:f>
        <x:v>21.84838014233399</x:v>
      </x:c>
      <x:c r="AO36" s="17" t="n">
        <x:f>IF(N36=0,1,AN36/N36)</x:f>
        <x:v>0.13580966677441486</x:v>
      </x:c>
      <x:c r="AP36" s="11" t="str">
        <x:f>IF(AO36&gt;='01 Controls'!$E$16,"PASS","FAIL")</x:f>
        <x:v>FAIL</x:v>
      </x:c>
      <x:c r="AQ36" s="11" t="str">
        <x:v>UNQUANTIFIED</x:v>
      </x:c>
      <x:c r="AR36" s="11" t="str">
        <x:v>Position-class planning record; serial item and receiver open</x:v>
      </x:c>
      <x:c r="AS36" s="26"/>
      <x:c r="AT36" s="26"/>
    </x:row>
    <x:row r="37">
      <x:c r="C37" s="11" t="str">
        <x:v>C1-J-RRG-TNK-20</x:v>
      </x:c>
      <x:c r="D37" s="11" t="str">
        <x:v>C1</x:v>
      </x:c>
      <x:c r="E37" s="11" t="str">
        <x:v>Grid failure</x:v>
      </x:c>
      <x:c r="F37" s="11" t="str">
        <x:v>J-RRG</x:v>
      </x:c>
      <x:c r="G37" s="11" t="str">
        <x:v>Replacement and reconstitution group</x:v>
      </x:c>
      <x:c r="H37" s="11" t="str">
        <x:v>TNK-20</x:v>
      </x:c>
      <x:c r="I37" s="19" t="n">
        <x:v>48</x:v>
      </x:c>
      <x:c r="J37" s="21" t="n">
        <x:v>3</x:v>
      </x:c>
      <x:c r="K37" s="18" t="n">
        <x:f>'05 Cargo Register'!K37</x:f>
        <x:v>53.625</x:v>
      </x:c>
      <x:c r="L37" s="18" t="n">
        <x:f>'05 Cargo Register'!N37</x:f>
        <x:v>4</x:v>
      </x:c>
      <x:c r="M37" s="18" t="n">
        <x:f>'05 Cargo Register'!O37</x:f>
        <x:v>85</x:v>
      </x:c>
      <x:c r="N37" s="18" t="n">
        <x:f>J37*K37</x:f>
        <x:v>160.875</x:v>
      </x:c>
      <x:c r="O37" s="18" t="n">
        <x:f>J37*L37</x:f>
        <x:v>12</x:v>
      </x:c>
      <x:c r="P37" s="18" t="n">
        <x:f>J37*M37</x:f>
        <x:v>255</x:v>
      </x:c>
      <x:c r="Q37" s="22" t="n">
        <x:f>'01 Controls'!$E$22*'02 Cargo Classes'!$M$10</x:f>
        <x:v>0</x:v>
      </x:c>
      <x:c r="R37" s="22" t="n">
        <x:f>'01 Controls'!$F$22*'02 Cargo Classes'!$N$10</x:f>
        <x:v>0</x:v>
      </x:c>
      <x:c r="S37" s="22" t="n">
        <x:f>'01 Controls'!$G$22*'02 Cargo Classes'!$O$10</x:f>
        <x:v>0.9</x:v>
      </x:c>
      <x:c r="T37" s="22" t="n">
        <x:f>'01 Controls'!$H$22*'02 Cargo Classes'!$P$10</x:f>
        <x:v>0.05</x:v>
      </x:c>
      <x:c r="U37" s="22" t="n">
        <x:f>SUM(Q37:T37)</x:f>
        <x:v>0.9500000000000001</x:v>
      </x:c>
      <x:c r="V37" s="18" t="n">
        <x:f>IF(U37=0,0,N37*Q37/U37)</x:f>
        <x:v>0</x:v>
      </x:c>
      <x:c r="W37" s="18" t="n">
        <x:f>IF(U37=0,0,P37*Q37/U37)</x:f>
        <x:v>0</x:v>
      </x:c>
      <x:c r="X37" s="18" t="n">
        <x:f>MAX(V37,W37*'01 Controls'!$E$12)</x:f>
        <x:v>0</x:v>
      </x:c>
      <x:c r="Y37" s="18" t="n">
        <x:f>IF(U37=0,0,N37*R37/U37)</x:f>
        <x:v>0</x:v>
      </x:c>
      <x:c r="Z37" s="18" t="n">
        <x:f>IF(U37=0,0,P37*R37/U37)</x:f>
        <x:v>0</x:v>
      </x:c>
      <x:c r="AA37" s="18" t="n">
        <x:f>MAX(Y37,Z37*'01 Controls'!$E$13)</x:f>
        <x:v>0</x:v>
      </x:c>
      <x:c r="AB37" s="18" t="n">
        <x:f>IF(U37=0,0,N37*S37/U37)</x:f>
        <x:v>152.40789473684208</x:v>
      </x:c>
      <x:c r="AC37" s="18" t="n">
        <x:f>IF(U37=0,0,P37*S37/U37)</x:f>
        <x:v>241.57894736842104</x:v>
      </x:c>
      <x:c r="AD37" s="18" t="n">
        <x:f>MAX(AB37,AC37*'01 Controls'!$E$14)</x:f>
        <x:v>152.40789473684208</x:v>
      </x:c>
      <x:c r="AE37" s="18" t="n">
        <x:f>IF(U37=0,0,N37*T37/U37)</x:f>
        <x:v>8.467105263157896</x:v>
      </x:c>
      <x:c r="AF37" s="18" t="n">
        <x:f>IF(U37=0,0,P37*T37/U37)</x:f>
        <x:v>13.421052631578947</x:v>
      </x:c>
      <x:c r="AG37" s="18" t="n">
        <x:f>MAX(AE37,AF37*'01 Controls'!$E$15)</x:f>
        <x:v>8.467105263157896</x:v>
      </x:c>
      <x:c r="AH37" s="18" t="n">
        <x:f>SUM(V37,Y37,AB37,AE37)</x:f>
        <x:v>160.87499999999997</x:v>
      </x:c>
      <x:c r="AI37" s="18" t="n">
        <x:f>N37-AH37</x:f>
        <x:v>2.842170943040401e-14</x:v>
      </x:c>
      <x:c r="AJ37" s="18" t="n">
        <x:f>V37*INDEX('07 Mode Capacity'!$P$6:$P$17,MATCH("AIR-"&amp;I37,'07 Mode Capacity'!$C$6:$C$17,0))</x:f>
        <x:v>0</x:v>
      </x:c>
      <x:c r="AK37" s="18" t="n">
        <x:f>Y37*INDEX('07 Mode Capacity'!$P$6:$P$17,MATCH("OCEAN-"&amp;I37,'07 Mode Capacity'!$C$6:$C$17,0))</x:f>
        <x:v>0</x:v>
      </x:c>
      <x:c r="AL37" s="18" t="n">
        <x:f>AB37*INDEX('07 Mode Capacity'!$P$6:$P$17,MATCH("LAND-"&amp;I37,'07 Mode Capacity'!$C$6:$C$17,0))</x:f>
        <x:v>18.60105884982893</x:v>
      </x:c>
      <x:c r="AM37" s="18" t="n">
        <x:f>AE37*INDEX('07 Mode Capacity'!$P$6:$P$17,MATCH("INLAND-"&amp;I37,'07 Mode Capacity'!$C$6:$C$17,0))</x:f>
        <x:v>5.344727840676743</x:v>
      </x:c>
      <x:c r="AN37" s="18" t="n">
        <x:f>SUM(AJ37:AM37)</x:f>
        <x:v>23.945786690505674</x:v>
      </x:c>
      <x:c r="AO37" s="17" t="n">
        <x:f>IF(N37=0,1,AN37/N37)</x:f>
        <x:v>0.1488471589153422</x:v>
      </x:c>
      <x:c r="AP37" s="11" t="str">
        <x:f>IF(AO37&gt;='01 Controls'!$E$16,"PASS","FAIL")</x:f>
        <x:v>FAIL</x:v>
      </x:c>
      <x:c r="AQ37" s="11" t="str">
        <x:v>UNQUANTIFIED</x:v>
      </x:c>
      <x:c r="AR37" s="11" t="str">
        <x:v>Position-class planning record; serial item and receiver open</x:v>
      </x:c>
      <x:c r="AS37" s="26"/>
      <x:c r="AT37" s="26"/>
    </x:row>
    <x:row r="38">
      <x:c r="C38" s="11" t="str">
        <x:v>C1-J-RRG-FLR-24</x:v>
      </x:c>
      <x:c r="D38" s="11" t="str">
        <x:v>C1</x:v>
      </x:c>
      <x:c r="E38" s="11" t="str">
        <x:v>Grid failure</x:v>
      </x:c>
      <x:c r="F38" s="11" t="str">
        <x:v>J-RRG</x:v>
      </x:c>
      <x:c r="G38" s="11" t="str">
        <x:v>Replacement and reconstitution group</x:v>
      </x:c>
      <x:c r="H38" s="11" t="str">
        <x:v>FLR-24</x:v>
      </x:c>
      <x:c r="I38" s="19" t="n">
        <x:v>48</x:v>
      </x:c>
      <x:c r="J38" s="21" t="n">
        <x:v>3</x:v>
      </x:c>
      <x:c r="K38" s="18" t="n">
        <x:f>'05 Cargo Register'!K38</x:f>
        <x:v>107.25</x:v>
      </x:c>
      <x:c r="L38" s="18" t="n">
        <x:f>'05 Cargo Register'!N38</x:f>
        <x:v>6</x:v>
      </x:c>
      <x:c r="M38" s="18" t="n">
        <x:f>'05 Cargo Register'!O38</x:f>
        <x:v>192</x:v>
      </x:c>
      <x:c r="N38" s="18" t="n">
        <x:f>J38*K38</x:f>
        <x:v>321.75</x:v>
      </x:c>
      <x:c r="O38" s="18" t="n">
        <x:f>J38*L38</x:f>
        <x:v>18</x:v>
      </x:c>
      <x:c r="P38" s="18" t="n">
        <x:f>J38*M38</x:f>
        <x:v>576</x:v>
      </x:c>
      <x:c r="Q38" s="22" t="n">
        <x:f>'01 Controls'!$E$22*'02 Cargo Classes'!$M$11</x:f>
        <x:v>0</x:v>
      </x:c>
      <x:c r="R38" s="22" t="n">
        <x:f>'01 Controls'!$F$22*'02 Cargo Classes'!$N$11</x:f>
        <x:v>0</x:v>
      </x:c>
      <x:c r="S38" s="22" t="n">
        <x:f>'01 Controls'!$G$22*'02 Cargo Classes'!$O$11</x:f>
        <x:v>0.9</x:v>
      </x:c>
      <x:c r="T38" s="22" t="n">
        <x:f>'01 Controls'!$H$22*'02 Cargo Classes'!$P$11</x:f>
        <x:v>0.04000000000000001</x:v>
      </x:c>
      <x:c r="U38" s="22" t="n">
        <x:f>SUM(Q38:T38)</x:f>
        <x:v>0.9400000000000001</x:v>
      </x:c>
      <x:c r="V38" s="18" t="n">
        <x:f>IF(U38=0,0,N38*Q38/U38)</x:f>
        <x:v>0</x:v>
      </x:c>
      <x:c r="W38" s="18" t="n">
        <x:f>IF(U38=0,0,P38*Q38/U38)</x:f>
        <x:v>0</x:v>
      </x:c>
      <x:c r="X38" s="18" t="n">
        <x:f>MAX(V38,W38*'01 Controls'!$E$12)</x:f>
        <x:v>0</x:v>
      </x:c>
      <x:c r="Y38" s="18" t="n">
        <x:f>IF(U38=0,0,N38*R38/U38)</x:f>
        <x:v>0</x:v>
      </x:c>
      <x:c r="Z38" s="18" t="n">
        <x:f>IF(U38=0,0,P38*R38/U38)</x:f>
        <x:v>0</x:v>
      </x:c>
      <x:c r="AA38" s="18" t="n">
        <x:f>MAX(Y38,Z38*'01 Controls'!$E$13)</x:f>
        <x:v>0</x:v>
      </x:c>
      <x:c r="AB38" s="18" t="n">
        <x:f>IF(U38=0,0,N38*S38/U38)</x:f>
        <x:v>308.05851063829783</x:v>
      </x:c>
      <x:c r="AC38" s="18" t="n">
        <x:f>IF(U38=0,0,P38*S38/U38)</x:f>
        <x:v>551.4893617021276</x:v>
      </x:c>
      <x:c r="AD38" s="18" t="n">
        <x:f>MAX(AB38,AC38*'01 Controls'!$E$14)</x:f>
        <x:v>308.05851063829783</x:v>
      </x:c>
      <x:c r="AE38" s="18" t="n">
        <x:f>IF(U38=0,0,N38*T38/U38)</x:f>
        <x:v>13.69148936170213</x:v>
      </x:c>
      <x:c r="AF38" s="18" t="n">
        <x:f>IF(U38=0,0,P38*T38/U38)</x:f>
        <x:v>24.510638297872344</x:v>
      </x:c>
      <x:c r="AG38" s="18" t="n">
        <x:f>MAX(AE38,AF38*'01 Controls'!$E$15)</x:f>
        <x:v>13.69148936170213</x:v>
      </x:c>
      <x:c r="AH38" s="18" t="n">
        <x:f>SUM(V38,Y38,AB38,AE38)</x:f>
        <x:v>321.74999999999994</x:v>
      </x:c>
      <x:c r="AI38" s="18" t="n">
        <x:f>N38-AH38</x:f>
        <x:v>5.684341886080802e-14</x:v>
      </x:c>
      <x:c r="AJ38" s="18" t="n">
        <x:f>V38*INDEX('07 Mode Capacity'!$P$6:$P$17,MATCH("AIR-"&amp;I38,'07 Mode Capacity'!$C$6:$C$17,0))</x:f>
        <x:v>0</x:v>
      </x:c>
      <x:c r="AK38" s="18" t="n">
        <x:f>Y38*INDEX('07 Mode Capacity'!$P$6:$P$17,MATCH("OCEAN-"&amp;I38,'07 Mode Capacity'!$C$6:$C$17,0))</x:f>
        <x:v>0</x:v>
      </x:c>
      <x:c r="AL38" s="18" t="n">
        <x:f>AB38*INDEX('07 Mode Capacity'!$P$6:$P$17,MATCH("LAND-"&amp;I38,'07 Mode Capacity'!$C$6:$C$17,0))</x:f>
        <x:v>37.597884909228696</x:v>
      </x:c>
      <x:c r="AM38" s="18" t="n">
        <x:f>AE38*INDEX('07 Mode Capacity'!$P$6:$P$17,MATCH("INLAND-"&amp;I38,'07 Mode Capacity'!$C$6:$C$17,0))</x:f>
        <x:v>8.642538635987925</x:v>
      </x:c>
      <x:c r="AN38" s="18" t="n">
        <x:f>SUM(AJ38:AM38)</x:f>
        <x:v>46.24042354521662</x:v>
      </x:c>
      <x:c r="AO38" s="17" t="n">
        <x:f>IF(N38=0,1,AN38/N38)</x:f>
        <x:v>0.14371538009391335</x:v>
      </x:c>
      <x:c r="AP38" s="11" t="str">
        <x:f>IF(AO38&gt;='01 Controls'!$E$16,"PASS","FAIL")</x:f>
        <x:v>FAIL</x:v>
      </x:c>
      <x:c r="AQ38" s="11" t="str">
        <x:v>UNQUANTIFIED</x:v>
      </x:c>
      <x:c r="AR38" s="11" t="str">
        <x:v>Position-class planning record; serial item and receiver open</x:v>
      </x:c>
      <x:c r="AS38" s="26"/>
      <x:c r="AT38" s="26"/>
    </x:row>
    <x:row r="39">
      <x:c r="C39" s="11" t="str">
        <x:v>C1-J-RRG-ROL-30</x:v>
      </x:c>
      <x:c r="D39" s="11" t="str">
        <x:v>C1</x:v>
      </x:c>
      <x:c r="E39" s="11" t="str">
        <x:v>Grid failure</x:v>
      </x:c>
      <x:c r="F39" s="11" t="str">
        <x:v>J-RRG</x:v>
      </x:c>
      <x:c r="G39" s="11" t="str">
        <x:v>Replacement and reconstitution group</x:v>
      </x:c>
      <x:c r="H39" s="11" t="str">
        <x:v>ROL-30</x:v>
      </x:c>
      <x:c r="I39" s="19" t="n">
        <x:v>48</x:v>
      </x:c>
      <x:c r="J39" s="21" t="n">
        <x:v>3</x:v>
      </x:c>
      <x:c r="K39" s="18" t="n">
        <x:f>'05 Cargo Register'!K39</x:f>
        <x:v>107.25</x:v>
      </x:c>
      <x:c r="L39" s="18" t="n">
        <x:f>'05 Cargo Register'!N39</x:f>
        <x:v>5</x:v>
      </x:c>
      <x:c r="M39" s="18" t="n">
        <x:f>'05 Cargo Register'!O39</x:f>
        <x:v>318.75</x:v>
      </x:c>
      <x:c r="N39" s="18" t="n">
        <x:f>J39*K39</x:f>
        <x:v>321.75</x:v>
      </x:c>
      <x:c r="O39" s="18" t="n">
        <x:f>J39*L39</x:f>
        <x:v>15</x:v>
      </x:c>
      <x:c r="P39" s="18" t="n">
        <x:f>J39*M39</x:f>
        <x:v>956.25</x:v>
      </x:c>
      <x:c r="Q39" s="22" t="n">
        <x:f>'01 Controls'!$E$22*'02 Cargo Classes'!$M$12</x:f>
        <x:v>0</x:v>
      </x:c>
      <x:c r="R39" s="22" t="n">
        <x:f>'01 Controls'!$F$22*'02 Cargo Classes'!$N$12</x:f>
        <x:v>0</x:v>
      </x:c>
      <x:c r="S39" s="22" t="n">
        <x:f>'01 Controls'!$G$22*'02 Cargo Classes'!$O$12</x:f>
        <x:v>1.35</x:v>
      </x:c>
      <x:c r="T39" s="22" t="n">
        <x:f>'01 Controls'!$H$22*'02 Cargo Classes'!$P$12</x:f>
        <x:v>0.03</x:v>
      </x:c>
      <x:c r="U39" s="22" t="n">
        <x:f>SUM(Q39:T39)</x:f>
        <x:v>1.3800000000000001</x:v>
      </x:c>
      <x:c r="V39" s="18" t="n">
        <x:f>IF(U39=0,0,N39*Q39/U39)</x:f>
        <x:v>0</x:v>
      </x:c>
      <x:c r="W39" s="18" t="n">
        <x:f>IF(U39=0,0,P39*Q39/U39)</x:f>
        <x:v>0</x:v>
      </x:c>
      <x:c r="X39" s="18" t="n">
        <x:f>MAX(V39,W39*'01 Controls'!$E$12)</x:f>
        <x:v>0</x:v>
      </x:c>
      <x:c r="Y39" s="18" t="n">
        <x:f>IF(U39=0,0,N39*R39/U39)</x:f>
        <x:v>0</x:v>
      </x:c>
      <x:c r="Z39" s="18" t="n">
        <x:f>IF(U39=0,0,P39*R39/U39)</x:f>
        <x:v>0</x:v>
      </x:c>
      <x:c r="AA39" s="18" t="n">
        <x:f>MAX(Y39,Z39*'01 Controls'!$E$13)</x:f>
        <x:v>0</x:v>
      </x:c>
      <x:c r="AB39" s="18" t="n">
        <x:f>IF(U39=0,0,N39*S39/U39)</x:f>
        <x:v>314.7554347826087</x:v>
      </x:c>
      <x:c r="AC39" s="18" t="n">
        <x:f>IF(U39=0,0,P39*S39/U39)</x:f>
        <x:v>935.461956521739</x:v>
      </x:c>
      <x:c r="AD39" s="18" t="n">
        <x:f>MAX(AB39,AC39*'01 Controls'!$E$14)</x:f>
        <x:v>314.7554347826087</x:v>
      </x:c>
      <x:c r="AE39" s="18" t="n">
        <x:f>IF(U39=0,0,N39*T39/U39)</x:f>
        <x:v>6.994565217391304</x:v>
      </x:c>
      <x:c r="AF39" s="18" t="n">
        <x:f>IF(U39=0,0,P39*T39/U39)</x:f>
        <x:v>20.788043478260867</x:v>
      </x:c>
      <x:c r="AG39" s="18" t="n">
        <x:f>MAX(AE39,AF39*'01 Controls'!$E$15)</x:f>
        <x:v>6.994565217391304</x:v>
      </x:c>
      <x:c r="AH39" s="18" t="n">
        <x:f>SUM(V39,Y39,AB39,AE39)</x:f>
        <x:v>321.75</x:v>
      </x:c>
      <x:c r="AI39" s="18" t="n">
        <x:f>N39-AH39</x:f>
        <x:v>0</x:v>
      </x:c>
      <x:c r="AJ39" s="18" t="n">
        <x:f>V39*INDEX('07 Mode Capacity'!$P$6:$P$17,MATCH("AIR-"&amp;I39,'07 Mode Capacity'!$C$6:$C$17,0))</x:f>
        <x:v>0</x:v>
      </x:c>
      <x:c r="AK39" s="18" t="n">
        <x:f>Y39*INDEX('07 Mode Capacity'!$P$6:$P$17,MATCH("OCEAN-"&amp;I39,'07 Mode Capacity'!$C$6:$C$17,0))</x:f>
        <x:v>0</x:v>
      </x:c>
      <x:c r="AL39" s="18" t="n">
        <x:f>AB39*INDEX('07 Mode Capacity'!$P$6:$P$17,MATCH("LAND-"&amp;I39,'07 Mode Capacity'!$C$6:$C$17,0))</x:f>
        <x:v>38.41523023334236</x:v>
      </x:c>
      <x:c r="AM39" s="18" t="n">
        <x:f>AE39*INDEX('07 Mode Capacity'!$P$6:$P$17,MATCH("INLAND-"&amp;I39,'07 Mode Capacity'!$C$6:$C$17,0))</x:f>
        <x:v>4.415209955341656</x:v>
      </x:c>
      <x:c r="AN39" s="18" t="n">
        <x:f>SUM(AJ39:AM39)</x:f>
        <x:v>42.83044018868402</x:v>
      </x:c>
      <x:c r="AO39" s="17" t="n">
        <x:f>IF(N39=0,1,AN39/N39)</x:f>
        <x:v>0.13311714122357116</x:v>
      </x:c>
      <x:c r="AP39" s="11" t="str">
        <x:f>IF(AO39&gt;='01 Controls'!$E$16,"PASS","FAIL")</x:f>
        <x:v>FAIL</x:v>
      </x:c>
      <x:c r="AQ39" s="11" t="str">
        <x:v>UNQUANTIFIED</x:v>
      </x:c>
      <x:c r="AR39" s="11" t="str">
        <x:v>Position-class planning record; serial item and receiver open</x:v>
      </x:c>
      <x:c r="AS39" s="26"/>
      <x:c r="AT39" s="26"/>
    </x:row>
    <x:row r="40">
      <x:c r="C40" s="11" t="str">
        <x:v>C1-J-RRG-LIN-18</x:v>
      </x:c>
      <x:c r="D40" s="11" t="str">
        <x:v>C1</x:v>
      </x:c>
      <x:c r="E40" s="11" t="str">
        <x:v>Grid failure</x:v>
      </x:c>
      <x:c r="F40" s="11" t="str">
        <x:v>J-RRG</x:v>
      </x:c>
      <x:c r="G40" s="11" t="str">
        <x:v>Replacement and reconstitution group</x:v>
      </x:c>
      <x:c r="H40" s="11" t="str">
        <x:v>LIN-18</x:v>
      </x:c>
      <x:c r="I40" s="19" t="n">
        <x:v>72</x:v>
      </x:c>
      <x:c r="J40" s="21" t="n">
        <x:v>3</x:v>
      </x:c>
      <x:c r="K40" s="18" t="n">
        <x:f>'05 Cargo Register'!K40</x:f>
        <x:v>53.625</x:v>
      </x:c>
      <x:c r="L40" s="18" t="n">
        <x:f>'05 Cargo Register'!N40</x:f>
        <x:v>4</x:v>
      </x:c>
      <x:c r="M40" s="18" t="n">
        <x:f>'05 Cargo Register'!O40</x:f>
        <x:v>176</x:v>
      </x:c>
      <x:c r="N40" s="18" t="n">
        <x:f>J40*K40</x:f>
        <x:v>160.875</x:v>
      </x:c>
      <x:c r="O40" s="18" t="n">
        <x:f>J40*L40</x:f>
        <x:v>12</x:v>
      </x:c>
      <x:c r="P40" s="18" t="n">
        <x:f>J40*M40</x:f>
        <x:v>528</x:v>
      </x:c>
      <x:c r="Q40" s="22" t="n">
        <x:f>'01 Controls'!$E$22*'02 Cargo Classes'!$M$13</x:f>
        <x:v>0</x:v>
      </x:c>
      <x:c r="R40" s="22" t="n">
        <x:f>'01 Controls'!$F$22*'02 Cargo Classes'!$N$13</x:f>
        <x:v>0</x:v>
      </x:c>
      <x:c r="S40" s="22" t="n">
        <x:f>'01 Controls'!$G$22*'02 Cargo Classes'!$O$13</x:f>
        <x:v>0.9</x:v>
      </x:c>
      <x:c r="T40" s="22" t="n">
        <x:f>'01 Controls'!$H$22*'02 Cargo Classes'!$P$13</x:f>
        <x:v>0.05</x:v>
      </x:c>
      <x:c r="U40" s="22" t="n">
        <x:f>SUM(Q40:T40)</x:f>
        <x:v>0.9500000000000001</x:v>
      </x:c>
      <x:c r="V40" s="18" t="n">
        <x:f>IF(U40=0,0,N40*Q40/U40)</x:f>
        <x:v>0</x:v>
      </x:c>
      <x:c r="W40" s="18" t="n">
        <x:f>IF(U40=0,0,P40*Q40/U40)</x:f>
        <x:v>0</x:v>
      </x:c>
      <x:c r="X40" s="18" t="n">
        <x:f>MAX(V40,W40*'01 Controls'!$E$12)</x:f>
        <x:v>0</x:v>
      </x:c>
      <x:c r="Y40" s="18" t="n">
        <x:f>IF(U40=0,0,N40*R40/U40)</x:f>
        <x:v>0</x:v>
      </x:c>
      <x:c r="Z40" s="18" t="n">
        <x:f>IF(U40=0,0,P40*R40/U40)</x:f>
        <x:v>0</x:v>
      </x:c>
      <x:c r="AA40" s="18" t="n">
        <x:f>MAX(Y40,Z40*'01 Controls'!$E$13)</x:f>
        <x:v>0</x:v>
      </x:c>
      <x:c r="AB40" s="18" t="n">
        <x:f>IF(U40=0,0,N40*S40/U40)</x:f>
        <x:v>152.40789473684208</x:v>
      </x:c>
      <x:c r="AC40" s="18" t="n">
        <x:f>IF(U40=0,0,P40*S40/U40)</x:f>
        <x:v>500.2105263157894</x:v>
      </x:c>
      <x:c r="AD40" s="18" t="n">
        <x:f>MAX(AB40,AC40*'01 Controls'!$E$14)</x:f>
        <x:v>152.40789473684208</x:v>
      </x:c>
      <x:c r="AE40" s="18" t="n">
        <x:f>IF(U40=0,0,N40*T40/U40)</x:f>
        <x:v>8.467105263157896</x:v>
      </x:c>
      <x:c r="AF40" s="18" t="n">
        <x:f>IF(U40=0,0,P40*T40/U40)</x:f>
        <x:v>27.789473684210527</x:v>
      </x:c>
      <x:c r="AG40" s="18" t="n">
        <x:f>MAX(AE40,AF40*'01 Controls'!$E$15)</x:f>
        <x:v>8.467105263157896</x:v>
      </x:c>
      <x:c r="AH40" s="18" t="n">
        <x:f>SUM(V40,Y40,AB40,AE40)</x:f>
        <x:v>160.87499999999997</x:v>
      </x:c>
      <x:c r="AI40" s="18" t="n">
        <x:f>N40-AH40</x:f>
        <x:v>2.842170943040401e-14</x:v>
      </x:c>
      <x:c r="AJ40" s="18" t="n">
        <x:f>V40*INDEX('07 Mode Capacity'!$P$6:$P$17,MATCH("AIR-"&amp;I40,'07 Mode Capacity'!$C$6:$C$17,0))</x:f>
        <x:v>0</x:v>
      </x:c>
      <x:c r="AK40" s="18" t="n">
        <x:f>Y40*INDEX('07 Mode Capacity'!$P$6:$P$17,MATCH("OCEAN-"&amp;I40,'07 Mode Capacity'!$C$6:$C$17,0))</x:f>
        <x:v>0</x:v>
      </x:c>
      <x:c r="AL40" s="18" t="n">
        <x:f>AB40*INDEX('07 Mode Capacity'!$P$6:$P$17,MATCH("LAND-"&amp;I40,'07 Mode Capacity'!$C$6:$C$17,0))</x:f>
        <x:v>108.97320307406146</x:v>
      </x:c>
      <x:c r="AM40" s="18" t="n">
        <x:f>AE40*INDEX('07 Mode Capacity'!$P$6:$P$17,MATCH("INLAND-"&amp;I40,'07 Mode Capacity'!$C$6:$C$17,0))</x:f>
        <x:v>8.467105263157896</x:v>
      </x:c>
      <x:c r="AN40" s="18" t="n">
        <x:f>SUM(AJ40:AM40)</x:f>
        <x:v>117.44030833721935</x:v>
      </x:c>
      <x:c r="AO40" s="17" t="n">
        <x:f>IF(N40=0,1,AN40/N40)</x:f>
        <x:v>0.7300096866338421</x:v>
      </x:c>
      <x:c r="AP40" s="11" t="str">
        <x:f>IF(AO40&gt;='01 Controls'!$E$16,"PASS","FAIL")</x:f>
        <x:v>FAIL</x:v>
      </x:c>
      <x:c r="AQ40" s="11" t="str">
        <x:v>UNQUANTIFIED</x:v>
      </x:c>
      <x:c r="AR40" s="11" t="str">
        <x:v>Position-class planning record; serial item and receiver open</x:v>
      </x:c>
      <x:c r="AS40" s="26"/>
      <x:c r="AT40" s="26"/>
    </x:row>
    <x:row r="41">
      <x:c r="C41" s="11" t="str">
        <x:v>C1-J-RRG-BLK-08</x:v>
      </x:c>
      <x:c r="D41" s="11" t="str">
        <x:v>C1</x:v>
      </x:c>
      <x:c r="E41" s="11" t="str">
        <x:v>Grid failure</x:v>
      </x:c>
      <x:c r="F41" s="11" t="str">
        <x:v>J-RRG</x:v>
      </x:c>
      <x:c r="G41" s="11" t="str">
        <x:v>Replacement and reconstitution group</x:v>
      </x:c>
      <x:c r="H41" s="11" t="str">
        <x:v>BLK-08</x:v>
      </x:c>
      <x:c r="I41" s="19" t="n">
        <x:v>48</x:v>
      </x:c>
      <x:c r="J41" s="21" t="n">
        <x:v>3</x:v>
      </x:c>
      <x:c r="K41" s="18" t="n">
        <x:f>'05 Cargo Register'!K41</x:f>
        <x:v>160.875</x:v>
      </x:c>
      <x:c r="L41" s="18" t="n">
        <x:f>'05 Cargo Register'!N41</x:f>
        <x:v>26</x:v>
      </x:c>
      <x:c r="M41" s="18" t="n">
        <x:f>'05 Cargo Register'!O41</x:f>
        <x:v>1326</x:v>
      </x:c>
      <x:c r="N41" s="18" t="n">
        <x:f>J41*K41</x:f>
        <x:v>482.625</x:v>
      </x:c>
      <x:c r="O41" s="18" t="n">
        <x:f>J41*L41</x:f>
        <x:v>78</x:v>
      </x:c>
      <x:c r="P41" s="18" t="n">
        <x:f>J41*M41</x:f>
        <x:v>3978</x:v>
      </x:c>
      <x:c r="Q41" s="22" t="n">
        <x:f>'01 Controls'!$E$22*'02 Cargo Classes'!$M$14</x:f>
        <x:v>0.05</x:v>
      </x:c>
      <x:c r="R41" s="22" t="n">
        <x:f>'01 Controls'!$F$22*'02 Cargo Classes'!$N$14</x:f>
        <x:v>0</x:v>
      </x:c>
      <x:c r="S41" s="22" t="n">
        <x:f>'01 Controls'!$G$22*'02 Cargo Classes'!$O$14</x:f>
        <x:v>0.9</x:v>
      </x:c>
      <x:c r="T41" s="22" t="n">
        <x:f>'01 Controls'!$H$22*'02 Cargo Classes'!$P$14</x:f>
        <x:v>0.025</x:v>
      </x:c>
      <x:c r="U41" s="22" t="n">
        <x:f>SUM(Q41:T41)</x:f>
        <x:v>0.9750000000000001</x:v>
      </x:c>
      <x:c r="V41" s="18" t="n">
        <x:f>IF(U41=0,0,N41*Q41/U41)</x:f>
        <x:v>24.75</x:v>
      </x:c>
      <x:c r="W41" s="18" t="n">
        <x:f>IF(U41=0,0,P41*Q41/U41)</x:f>
        <x:v>204</x:v>
      </x:c>
      <x:c r="X41" s="18" t="n">
        <x:f>MAX(V41,W41*'01 Controls'!$E$12)</x:f>
        <x:v>51</x:v>
      </x:c>
      <x:c r="Y41" s="18" t="n">
        <x:f>IF(U41=0,0,N41*R41/U41)</x:f>
        <x:v>0</x:v>
      </x:c>
      <x:c r="Z41" s="18" t="n">
        <x:f>IF(U41=0,0,P41*R41/U41)</x:f>
        <x:v>0</x:v>
      </x:c>
      <x:c r="AA41" s="18" t="n">
        <x:f>MAX(Y41,Z41*'01 Controls'!$E$13)</x:f>
        <x:v>0</x:v>
      </x:c>
      <x:c r="AB41" s="18" t="n">
        <x:f>IF(U41=0,0,N41*S41/U41)</x:f>
        <x:v>445.49999999999994</x:v>
      </x:c>
      <x:c r="AC41" s="18" t="n">
        <x:f>IF(U41=0,0,P41*S41/U41)</x:f>
        <x:v>3672</x:v>
      </x:c>
      <x:c r="AD41" s="18" t="n">
        <x:f>MAX(AB41,AC41*'01 Controls'!$E$14)</x:f>
        <x:v>734.4000000000001</x:v>
      </x:c>
      <x:c r="AE41" s="18" t="n">
        <x:f>IF(U41=0,0,N41*T41/U41)</x:f>
        <x:v>12.375</x:v>
      </x:c>
      <x:c r="AF41" s="18" t="n">
        <x:f>IF(U41=0,0,P41*T41/U41)</x:f>
        <x:v>102</x:v>
      </x:c>
      <x:c r="AG41" s="18" t="n">
        <x:f>MAX(AE41,AF41*'01 Controls'!$E$15)</x:f>
        <x:v>18.36</x:v>
      </x:c>
      <x:c r="AH41" s="18" t="n">
        <x:f>SUM(V41,Y41,AB41,AE41)</x:f>
        <x:v>482.62499999999994</x:v>
      </x:c>
      <x:c r="AI41" s="18" t="n">
        <x:f>N41-AH41</x:f>
        <x:v>5.684341886080802e-14</x:v>
      </x:c>
      <x:c r="AJ41" s="18" t="n">
        <x:f>V41*INDEX('07 Mode Capacity'!$P$6:$P$17,MATCH("AIR-"&amp;I41,'07 Mode Capacity'!$C$6:$C$17,0))</x:f>
        <x:v>6.9383075426599925</x:v>
      </x:c>
      <x:c r="AK41" s="18" t="n">
        <x:f>Y41*INDEX('07 Mode Capacity'!$P$6:$P$17,MATCH("OCEAN-"&amp;I41,'07 Mode Capacity'!$C$6:$C$17,0))</x:f>
        <x:v>0</x:v>
      </x:c>
      <x:c r="AL41" s="18" t="n">
        <x:f>AB41*INDEX('07 Mode Capacity'!$P$6:$P$17,MATCH("LAND-"&amp;I41,'07 Mode Capacity'!$C$6:$C$17,0))</x:f>
        <x:v>54.37232586873073</x:v>
      </x:c>
      <x:c r="AM41" s="18" t="n">
        <x:f>AE41*INDEX('07 Mode Capacity'!$P$6:$P$17,MATCH("INLAND-"&amp;I41,'07 Mode Capacity'!$C$6:$C$17,0))</x:f>
        <x:v>7.81152530560447</x:v>
      </x:c>
      <x:c r="AN41" s="18" t="n">
        <x:f>SUM(AJ41:AM41)</x:f>
        <x:v>69.12215871699519</x:v>
      </x:c>
      <x:c r="AO41" s="17" t="n">
        <x:f>IF(N41=0,1,AN41/N41)</x:f>
        <x:v>0.14322125608287012</x:v>
      </x:c>
      <x:c r="AP41" s="11" t="str">
        <x:f>IF(AO41&gt;='01 Controls'!$E$16,"PASS","FAIL")</x:f>
        <x:v>FAIL</x:v>
      </x:c>
      <x:c r="AQ41" s="11" t="str">
        <x:v>UNQUANTIFIED</x:v>
      </x:c>
      <x:c r="AR41" s="11" t="str">
        <x:v>Position-class planning record; serial item and receiver open</x:v>
      </x:c>
      <x:c r="AS41" s="26"/>
      <x:c r="AT41" s="26"/>
    </x:row>
    <x:row r="42">
      <x:c r="C42" s="11" t="str">
        <x:v>C1-J-TDG-APL-45</x:v>
      </x:c>
      <x:c r="D42" s="11" t="str">
        <x:v>C1</x:v>
      </x:c>
      <x:c r="E42" s="11" t="str">
        <x:v>Grid failure</x:v>
      </x:c>
      <x:c r="F42" s="11" t="str">
        <x:v>J-TDG</x:v>
      </x:c>
      <x:c r="G42" s="11" t="str">
        <x:v>Transfer and demobilization group</x:v>
      </x:c>
      <x:c r="H42" s="11" t="str">
        <x:v>APL-45</x:v>
      </x:c>
      <x:c r="I42" s="19" t="n">
        <x:v>24</x:v>
      </x:c>
      <x:c r="J42" s="21" t="n">
        <x:v>2</x:v>
      </x:c>
      <x:c r="K42" s="18" t="n">
        <x:f>'05 Cargo Register'!K42</x:f>
        <x:v>214.5</x:v>
      </x:c>
      <x:c r="L42" s="18" t="n">
        <x:f>'05 Cargo Register'!N42</x:f>
        <x:v>57</x:v>
      </x:c>
      <x:c r="M42" s="18" t="n">
        <x:f>'05 Cargo Register'!O42</x:f>
        <x:v>427.5</x:v>
      </x:c>
      <x:c r="N42" s="18" t="n">
        <x:f>J42*K42</x:f>
        <x:v>429</x:v>
      </x:c>
      <x:c r="O42" s="18" t="n">
        <x:f>J42*L42</x:f>
        <x:v>114</x:v>
      </x:c>
      <x:c r="P42" s="18" t="n">
        <x:f>J42*M42</x:f>
        <x:v>855</x:v>
      </x:c>
      <x:c r="Q42" s="22" t="n">
        <x:f>'01 Controls'!$E$22*'02 Cargo Classes'!$M$6</x:f>
        <x:v>0.15000000000000002</x:v>
      </x:c>
      <x:c r="R42" s="22" t="n">
        <x:f>'01 Controls'!$F$22*'02 Cargo Classes'!$N$6</x:f>
        <x:v>0</x:v>
      </x:c>
      <x:c r="S42" s="22" t="n">
        <x:f>'01 Controls'!$G$22*'02 Cargo Classes'!$O$6</x:f>
        <x:v>0.9</x:v>
      </x:c>
      <x:c r="T42" s="22" t="n">
        <x:f>'01 Controls'!$H$22*'02 Cargo Classes'!$P$6</x:f>
        <x:v>0.015</x:v>
      </x:c>
      <x:c r="U42" s="22" t="n">
        <x:f>SUM(Q42:T42)</x:f>
        <x:v>1.065</x:v>
      </x:c>
      <x:c r="V42" s="18" t="n">
        <x:f>IF(U42=0,0,N42*Q42/U42)</x:f>
        <x:v>60.422535211267615</x:v>
      </x:c>
      <x:c r="W42" s="18" t="n">
        <x:f>IF(U42=0,0,P42*Q42/U42)</x:f>
        <x:v>120.42253521126764</x:v>
      </x:c>
      <x:c r="X42" s="18" t="n">
        <x:f>MAX(V42,W42*'01 Controls'!$E$12)</x:f>
        <x:v>60.422535211267615</x:v>
      </x:c>
      <x:c r="Y42" s="18" t="n">
        <x:f>IF(U42=0,0,N42*R42/U42)</x:f>
        <x:v>0</x:v>
      </x:c>
      <x:c r="Z42" s="18" t="n">
        <x:f>IF(U42=0,0,P42*R42/U42)</x:f>
        <x:v>0</x:v>
      </x:c>
      <x:c r="AA42" s="18" t="n">
        <x:f>MAX(Y42,Z42*'01 Controls'!$E$13)</x:f>
        <x:v>0</x:v>
      </x:c>
      <x:c r="AB42" s="18" t="n">
        <x:f>IF(U42=0,0,N42*S42/U42)</x:f>
        <x:v>362.5352112676057</x:v>
      </x:c>
      <x:c r="AC42" s="18" t="n">
        <x:f>IF(U42=0,0,P42*S42/U42)</x:f>
        <x:v>722.5352112676056</x:v>
      </x:c>
      <x:c r="AD42" s="18" t="n">
        <x:f>MAX(AB42,AC42*'01 Controls'!$E$14)</x:f>
        <x:v>362.5352112676057</x:v>
      </x:c>
      <x:c r="AE42" s="18" t="n">
        <x:f>IF(U42=0,0,N42*T42/U42)</x:f>
        <x:v>6.04225352112676</x:v>
      </x:c>
      <x:c r="AF42" s="18" t="n">
        <x:f>IF(U42=0,0,P42*T42/U42)</x:f>
        <x:v>12.04225352112676</x:v>
      </x:c>
      <x:c r="AG42" s="18" t="n">
        <x:f>MAX(AE42,AF42*'01 Controls'!$E$15)</x:f>
        <x:v>6.04225352112676</x:v>
      </x:c>
      <x:c r="AH42" s="18" t="n">
        <x:f>SUM(V42,Y42,AB42,AE42)</x:f>
        <x:v>429.0000000000001</x:v>
      </x:c>
      <x:c r="AI42" s="18" t="n">
        <x:f>N42-AH42</x:f>
        <x:v>-1.1368683772161603e-13</x:v>
      </x:c>
      <x:c r="AJ42" s="18" t="n">
        <x:f>V42*INDEX('07 Mode Capacity'!$P$6:$P$17,MATCH("AIR-"&amp;I42,'07 Mode Capacity'!$C$6:$C$17,0))</x:f>
        <x:v>12.260582408855639</x:v>
      </x:c>
      <x:c r="AK42" s="18" t="n">
        <x:f>Y42*INDEX('07 Mode Capacity'!$P$6:$P$17,MATCH("OCEAN-"&amp;I42,'07 Mode Capacity'!$C$6:$C$17,0))</x:f>
        <x:v>0</x:v>
      </x:c>
      <x:c r="AL42" s="18" t="n">
        <x:f>AB42*INDEX('07 Mode Capacity'!$P$6:$P$17,MATCH("LAND-"&amp;I42,'07 Mode Capacity'!$C$6:$C$17,0))</x:f>
        <x:v>138.67005338286134</x:v>
      </x:c>
      <x:c r="AM42" s="18" t="n">
        <x:f>AE42*INDEX('07 Mode Capacity'!$P$6:$P$17,MATCH("INLAND-"&amp;I42,'07 Mode Capacity'!$C$6:$C$17,0))</x:f>
        <x:v>6.04225352112676</x:v>
      </x:c>
      <x:c r="AN42" s="18" t="n">
        <x:f>SUM(AJ42:AM42)</x:f>
        <x:v>156.97288931284373</x:v>
      </x:c>
      <x:c r="AO42" s="17" t="n">
        <x:f>IF(N42=0,1,AN42/N42)</x:f>
        <x:v>0.3659041708924096</x:v>
      </x:c>
      <x:c r="AP42" s="11" t="str">
        <x:f>IF(AO42&gt;='01 Controls'!$E$16,"PASS","FAIL")</x:f>
        <x:v>FAIL</x:v>
      </x:c>
      <x:c r="AQ42" s="11" t="str">
        <x:v>UNQUANTIFIED</x:v>
      </x:c>
      <x:c r="AR42" s="11" t="str">
        <x:v>Position-class planning record; serial item and receiver open</x:v>
      </x:c>
      <x:c r="AS42" s="26"/>
      <x:c r="AT42" s="26"/>
    </x:row>
    <x:row r="43">
      <x:c r="C43" s="11" t="str">
        <x:v>C1-J-TDG-ISO-18</x:v>
      </x:c>
      <x:c r="D43" s="11" t="str">
        <x:v>C1</x:v>
      </x:c>
      <x:c r="E43" s="11" t="str">
        <x:v>Grid failure</x:v>
      </x:c>
      <x:c r="F43" s="11" t="str">
        <x:v>J-TDG</x:v>
      </x:c>
      <x:c r="G43" s="11" t="str">
        <x:v>Transfer and demobilization group</x:v>
      </x:c>
      <x:c r="H43" s="11" t="str">
        <x:v>ISO-18</x:v>
      </x:c>
      <x:c r="I43" s="19" t="n">
        <x:v>48</x:v>
      </x:c>
      <x:c r="J43" s="21" t="n">
        <x:v>2</x:v>
      </x:c>
      <x:c r="K43" s="18" t="n">
        <x:f>'05 Cargo Register'!K43</x:f>
        <x:v>268.125</x:v>
      </x:c>
      <x:c r="L43" s="18" t="n">
        <x:f>'05 Cargo Register'!N43</x:f>
        <x:v>18</x:v>
      </x:c>
      <x:c r="M43" s="18" t="n">
        <x:f>'05 Cargo Register'!O43</x:f>
        <x:v>475.20000000000005</x:v>
      </x:c>
      <x:c r="N43" s="18" t="n">
        <x:f>J43*K43</x:f>
        <x:v>536.25</x:v>
      </x:c>
      <x:c r="O43" s="18" t="n">
        <x:f>J43*L43</x:f>
        <x:v>36</x:v>
      </x:c>
      <x:c r="P43" s="18" t="n">
        <x:f>J43*M43</x:f>
        <x:v>950.4000000000001</x:v>
      </x:c>
      <x:c r="Q43" s="22" t="n">
        <x:f>'01 Controls'!$E$22*'02 Cargo Classes'!$M$7</x:f>
        <x:v>0.010000000000000002</x:v>
      </x:c>
      <x:c r="R43" s="22" t="n">
        <x:f>'01 Controls'!$F$22*'02 Cargo Classes'!$N$7</x:f>
        <x:v>0</x:v>
      </x:c>
      <x:c r="S43" s="22" t="n">
        <x:f>'01 Controls'!$G$22*'02 Cargo Classes'!$O$7</x:f>
        <x:v>1.08</x:v>
      </x:c>
      <x:c r="T43" s="22" t="n">
        <x:f>'01 Controls'!$H$22*'02 Cargo Classes'!$P$7</x:f>
        <x:v>0.04000000000000001</x:v>
      </x:c>
      <x:c r="U43" s="22" t="n">
        <x:f>SUM(Q43:T43)</x:f>
        <x:v>1.1300000000000001</x:v>
      </x:c>
      <x:c r="V43" s="18" t="n">
        <x:f>IF(U43=0,0,N43*Q43/U43)</x:f>
        <x:v>4.745575221238938</x:v>
      </x:c>
      <x:c r="W43" s="18" t="n">
        <x:f>IF(U43=0,0,P43*Q43/U43)</x:f>
        <x:v>8.410619469026551</x:v>
      </x:c>
      <x:c r="X43" s="18" t="n">
        <x:f>MAX(V43,W43*'01 Controls'!$E$12)</x:f>
        <x:v>4.745575221238938</x:v>
      </x:c>
      <x:c r="Y43" s="18" t="n">
        <x:f>IF(U43=0,0,N43*R43/U43)</x:f>
        <x:v>0</x:v>
      </x:c>
      <x:c r="Z43" s="18" t="n">
        <x:f>IF(U43=0,0,P43*R43/U43)</x:f>
        <x:v>0</x:v>
      </x:c>
      <x:c r="AA43" s="18" t="n">
        <x:f>MAX(Y43,Z43*'01 Controls'!$E$13)</x:f>
        <x:v>0</x:v>
      </x:c>
      <x:c r="AB43" s="18" t="n">
        <x:f>IF(U43=0,0,N43*S43/U43)</x:f>
        <x:v>512.5221238938053</x:v>
      </x:c>
      <x:c r="AC43" s="18" t="n">
        <x:f>IF(U43=0,0,P43*S43/U43)</x:f>
        <x:v>908.3469026548673</x:v>
      </x:c>
      <x:c r="AD43" s="18" t="n">
        <x:f>MAX(AB43,AC43*'01 Controls'!$E$14)</x:f>
        <x:v>512.5221238938053</x:v>
      </x:c>
      <x:c r="AE43" s="18" t="n">
        <x:f>IF(U43=0,0,N43*T43/U43)</x:f>
        <x:v>18.98230088495575</x:v>
      </x:c>
      <x:c r="AF43" s="18" t="n">
        <x:f>IF(U43=0,0,P43*T43/U43)</x:f>
        <x:v>33.642477876106206</x:v>
      </x:c>
      <x:c r="AG43" s="18" t="n">
        <x:f>MAX(AE43,AF43*'01 Controls'!$E$15)</x:f>
        <x:v>18.98230088495575</x:v>
      </x:c>
      <x:c r="AH43" s="18" t="n">
        <x:f>SUM(V43,Y43,AB43,AE43)</x:f>
        <x:v>536.25</x:v>
      </x:c>
      <x:c r="AI43" s="18" t="n">
        <x:f>N43-AH43</x:f>
        <x:v>0</x:v>
      </x:c>
      <x:c r="AJ43" s="18" t="n">
        <x:f>V43*INDEX('07 Mode Capacity'!$P$6:$P$17,MATCH("AIR-"&amp;I43,'07 Mode Capacity'!$C$6:$C$17,0))</x:f>
        <x:v>1.3303539536073732</x:v>
      </x:c>
      <x:c r="AK43" s="18" t="n">
        <x:f>Y43*INDEX('07 Mode Capacity'!$P$6:$P$17,MATCH("OCEAN-"&amp;I43,'07 Mode Capacity'!$C$6:$C$17,0))</x:f>
        <x:v>0</x:v>
      </x:c>
      <x:c r="AL43" s="18" t="n">
        <x:f>AB43*INDEX('07 Mode Capacity'!$P$6:$P$17,MATCH("LAND-"&amp;I43,'07 Mode Capacity'!$C$6:$C$17,0))</x:f>
        <x:v>62.552233300309695</x:v>
      </x:c>
      <x:c r="AM43" s="18" t="n">
        <x:f>AE43*INDEX('07 Mode Capacity'!$P$6:$P$17,MATCH("INLAND-"&amp;I43,'07 Mode Capacity'!$C$6:$C$17,0))</x:f>
        <x:v>11.982280704762019</x:v>
      </x:c>
      <x:c r="AN43" s="18" t="n">
        <x:f>SUM(AJ43:AM43)</x:f>
        <x:v>75.86486795867908</x:v>
      </x:c>
      <x:c r="AO43" s="17" t="n">
        <x:f>IF(N43=0,1,AN43/N43)</x:f>
        <x:v>0.141472947242292</x:v>
      </x:c>
      <x:c r="AP43" s="11" t="str">
        <x:f>IF(AO43&gt;='01 Controls'!$E$16,"PASS","FAIL")</x:f>
        <x:v>FAIL</x:v>
      </x:c>
      <x:c r="AQ43" s="11" t="str">
        <x:v>UNQUANTIFIED</x:v>
      </x:c>
      <x:c r="AR43" s="11" t="str">
        <x:v>Position-class planning record; serial item and receiver open</x:v>
      </x:c>
      <x:c r="AS43" s="26"/>
      <x:c r="AT43" s="26"/>
    </x:row>
    <x:row r="44">
      <x:c r="C44" s="11" t="str">
        <x:v>C1-J-TDG-COL-12</x:v>
      </x:c>
      <x:c r="D44" s="11" t="str">
        <x:v>C1</x:v>
      </x:c>
      <x:c r="E44" s="11" t="str">
        <x:v>Grid failure</x:v>
      </x:c>
      <x:c r="F44" s="11" t="str">
        <x:v>J-TDG</x:v>
      </x:c>
      <x:c r="G44" s="11" t="str">
        <x:v>Transfer and demobilization group</x:v>
      </x:c>
      <x:c r="H44" s="11" t="str">
        <x:v>COL-12</x:v>
      </x:c>
      <x:c r="I44" s="19" t="n">
        <x:v>24</x:v>
      </x:c>
      <x:c r="J44" s="21" t="n">
        <x:v>2</x:v>
      </x:c>
      <x:c r="K44" s="18" t="n">
        <x:f>'05 Cargo Register'!K44</x:f>
        <x:v>53.625</x:v>
      </x:c>
      <x:c r="L44" s="18" t="n">
        <x:f>'05 Cargo Register'!N44</x:f>
        <x:v>6</x:v>
      </x:c>
      <x:c r="M44" s="18" t="n">
        <x:f>'05 Cargo Register'!O44</x:f>
        <x:v>158.4</x:v>
      </x:c>
      <x:c r="N44" s="18" t="n">
        <x:f>J44*K44</x:f>
        <x:v>107.25</x:v>
      </x:c>
      <x:c r="O44" s="18" t="n">
        <x:f>J44*L44</x:f>
        <x:v>12</x:v>
      </x:c>
      <x:c r="P44" s="18" t="n">
        <x:f>J44*M44</x:f>
        <x:v>316.8</x:v>
      </x:c>
      <x:c r="Q44" s="22" t="n">
        <x:f>'01 Controls'!$E$22*'02 Cargo Classes'!$M$8</x:f>
        <x:v>0.1</x:v>
      </x:c>
      <x:c r="R44" s="22" t="n">
        <x:f>'01 Controls'!$F$22*'02 Cargo Classes'!$N$8</x:f>
        <x:v>0</x:v>
      </x:c>
      <x:c r="S44" s="22" t="n">
        <x:f>'01 Controls'!$G$22*'02 Cargo Classes'!$O$8</x:f>
        <x:v>1.08</x:v>
      </x:c>
      <x:c r="T44" s="22" t="n">
        <x:f>'01 Controls'!$H$22*'02 Cargo Classes'!$P$8</x:f>
        <x:v>0.010000000000000002</x:v>
      </x:c>
      <x:c r="U44" s="22" t="n">
        <x:f>SUM(Q44:T44)</x:f>
        <x:v>1.1900000000000002</x:v>
      </x:c>
      <x:c r="V44" s="18" t="n">
        <x:f>IF(U44=0,0,N44*Q44/U44)</x:f>
        <x:v>9.012605042016807</x:v>
      </x:c>
      <x:c r="W44" s="18" t="n">
        <x:f>IF(U44=0,0,P44*Q44/U44)</x:f>
        <x:v>26.621848739495796</x:v>
      </x:c>
      <x:c r="X44" s="18" t="n">
        <x:f>MAX(V44,W44*'01 Controls'!$E$12)</x:f>
        <x:v>9.012605042016807</x:v>
      </x:c>
      <x:c r="Y44" s="18" t="n">
        <x:f>IF(U44=0,0,N44*R44/U44)</x:f>
        <x:v>0</x:v>
      </x:c>
      <x:c r="Z44" s="18" t="n">
        <x:f>IF(U44=0,0,P44*R44/U44)</x:f>
        <x:v>0</x:v>
      </x:c>
      <x:c r="AA44" s="18" t="n">
        <x:f>MAX(Y44,Z44*'01 Controls'!$E$13)</x:f>
        <x:v>0</x:v>
      </x:c>
      <x:c r="AB44" s="18" t="n">
        <x:f>IF(U44=0,0,N44*S44/U44)</x:f>
        <x:v>97.33613445378151</x:v>
      </x:c>
      <x:c r="AC44" s="18" t="n">
        <x:f>IF(U44=0,0,P44*S44/U44)</x:f>
        <x:v>287.5159663865546</x:v>
      </x:c>
      <x:c r="AD44" s="18" t="n">
        <x:f>MAX(AB44,AC44*'01 Controls'!$E$14)</x:f>
        <x:v>97.33613445378151</x:v>
      </x:c>
      <x:c r="AE44" s="18" t="n">
        <x:f>IF(U44=0,0,N44*T44/U44)</x:f>
        <x:v>0.9012605042016807</x:v>
      </x:c>
      <x:c r="AF44" s="18" t="n">
        <x:f>IF(U44=0,0,P44*T44/U44)</x:f>
        <x:v>2.66218487394958</x:v>
      </x:c>
      <x:c r="AG44" s="18" t="n">
        <x:f>MAX(AE44,AF44*'01 Controls'!$E$15)</x:f>
        <x:v>0.9012605042016807</x:v>
      </x:c>
      <x:c r="AH44" s="18" t="n">
        <x:f>SUM(V44,Y44,AB44,AE44)</x:f>
        <x:v>107.25</x:v>
      </x:c>
      <x:c r="AI44" s="18" t="n">
        <x:f>N44-AH44</x:f>
        <x:v>0</x:v>
      </x:c>
      <x:c r="AJ44" s="18" t="n">
        <x:f>V44*INDEX('07 Mode Capacity'!$P$6:$P$17,MATCH("AIR-"&amp;I44,'07 Mode Capacity'!$C$6:$C$17,0))</x:f>
        <x:v>1.8287843509007358</x:v>
      </x:c>
      <x:c r="AK44" s="18" t="n">
        <x:f>Y44*INDEX('07 Mode Capacity'!$P$6:$P$17,MATCH("OCEAN-"&amp;I44,'07 Mode Capacity'!$C$6:$C$17,0))</x:f>
        <x:v>0</x:v>
      </x:c>
      <x:c r="AL44" s="18" t="n">
        <x:f>AB44*INDEX('07 Mode Capacity'!$P$6:$P$17,MATCH("LAND-"&amp;I44,'07 Mode Capacity'!$C$6:$C$17,0))</x:f>
        <x:v>37.2311613914489</x:v>
      </x:c>
      <x:c r="AM44" s="18" t="n">
        <x:f>AE44*INDEX('07 Mode Capacity'!$P$6:$P$17,MATCH("INLAND-"&amp;I44,'07 Mode Capacity'!$C$6:$C$17,0))</x:f>
        <x:v>0.9012605042016807</x:v>
      </x:c>
      <x:c r="AN44" s="18" t="n">
        <x:f>SUM(AJ44:AM44)</x:f>
        <x:v>39.96120624655131</x:v>
      </x:c>
      <x:c r="AO44" s="17" t="n">
        <x:f>IF(N44=0,1,AN44/N44)</x:f>
        <x:v>0.37259865964150407</x:v>
      </x:c>
      <x:c r="AP44" s="11" t="str">
        <x:f>IF(AO44&gt;='01 Controls'!$E$16,"PASS","FAIL")</x:f>
        <x:v>FAIL</x:v>
      </x:c>
      <x:c r="AQ44" s="11" t="str">
        <x:v>UNQUANTIFIED</x:v>
      </x:c>
      <x:c r="AR44" s="11" t="str">
        <x:v>Position-class planning record; serial item and receiver open</x:v>
      </x:c>
      <x:c r="AS44" s="26"/>
      <x:c r="AT44" s="26"/>
    </x:row>
    <x:row r="45">
      <x:c r="C45" s="11" t="str">
        <x:v>C1-J-TDG-BAT-22</x:v>
      </x:c>
      <x:c r="D45" s="11" t="str">
        <x:v>C1</x:v>
      </x:c>
      <x:c r="E45" s="11" t="str">
        <x:v>Grid failure</x:v>
      </x:c>
      <x:c r="F45" s="11" t="str">
        <x:v>J-TDG</x:v>
      </x:c>
      <x:c r="G45" s="11" t="str">
        <x:v>Transfer and demobilization group</x:v>
      </x:c>
      <x:c r="H45" s="11" t="str">
        <x:v>BAT-22</x:v>
      </x:c>
      <x:c r="I45" s="19" t="n">
        <x:v>48</x:v>
      </x:c>
      <x:c r="J45" s="21" t="n">
        <x:v>2</x:v>
      </x:c>
      <x:c r="K45" s="18" t="n">
        <x:f>'05 Cargo Register'!K45</x:f>
        <x:v>53.625</x:v>
      </x:c>
      <x:c r="L45" s="18" t="n">
        <x:f>'05 Cargo Register'!N45</x:f>
        <x:v>4</x:v>
      </x:c>
      <x:c r="M45" s="18" t="n">
        <x:f>'05 Cargo Register'!O45</x:f>
        <x:v>105.60000000000001</x:v>
      </x:c>
      <x:c r="N45" s="18" t="n">
        <x:f>J45*K45</x:f>
        <x:v>107.25</x:v>
      </x:c>
      <x:c r="O45" s="18" t="n">
        <x:f>J45*L45</x:f>
        <x:v>8</x:v>
      </x:c>
      <x:c r="P45" s="18" t="n">
        <x:f>J45*M45</x:f>
        <x:v>211.20000000000002</x:v>
      </x:c>
      <x:c r="Q45" s="22" t="n">
        <x:f>'01 Controls'!$E$22*'02 Cargo Classes'!$M$9</x:f>
        <x:v>0</x:v>
      </x:c>
      <x:c r="R45" s="22" t="n">
        <x:f>'01 Controls'!$F$22*'02 Cargo Classes'!$N$9</x:f>
        <x:v>0</x:v>
      </x:c>
      <x:c r="S45" s="22" t="n">
        <x:f>'01 Controls'!$G$22*'02 Cargo Classes'!$O$9</x:f>
        <x:v>0.9</x:v>
      </x:c>
      <x:c r="T45" s="22" t="n">
        <x:f>'01 Controls'!$H$22*'02 Cargo Classes'!$P$9</x:f>
        <x:v>0.025</x:v>
      </x:c>
      <x:c r="U45" s="22" t="n">
        <x:f>SUM(Q45:T45)</x:f>
        <x:v>0.925</x:v>
      </x:c>
      <x:c r="V45" s="18" t="n">
        <x:f>IF(U45=0,0,N45*Q45/U45)</x:f>
        <x:v>0</x:v>
      </x:c>
      <x:c r="W45" s="18" t="n">
        <x:f>IF(U45=0,0,P45*Q45/U45)</x:f>
        <x:v>0</x:v>
      </x:c>
      <x:c r="X45" s="18" t="n">
        <x:f>MAX(V45,W45*'01 Controls'!$E$12)</x:f>
        <x:v>0</x:v>
      </x:c>
      <x:c r="Y45" s="18" t="n">
        <x:f>IF(U45=0,0,N45*R45/U45)</x:f>
        <x:v>0</x:v>
      </x:c>
      <x:c r="Z45" s="18" t="n">
        <x:f>IF(U45=0,0,P45*R45/U45)</x:f>
        <x:v>0</x:v>
      </x:c>
      <x:c r="AA45" s="18" t="n">
        <x:f>MAX(Y45,Z45*'01 Controls'!$E$13)</x:f>
        <x:v>0</x:v>
      </x:c>
      <x:c r="AB45" s="18" t="n">
        <x:f>IF(U45=0,0,N45*S45/U45)</x:f>
        <x:v>104.35135135135135</x:v>
      </x:c>
      <x:c r="AC45" s="18" t="n">
        <x:f>IF(U45=0,0,P45*S45/U45)</x:f>
        <x:v>205.4918918918919</x:v>
      </x:c>
      <x:c r="AD45" s="18" t="n">
        <x:f>MAX(AB45,AC45*'01 Controls'!$E$14)</x:f>
        <x:v>104.35135135135135</x:v>
      </x:c>
      <x:c r="AE45" s="18" t="n">
        <x:f>IF(U45=0,0,N45*T45/U45)</x:f>
        <x:v>2.8986486486486487</x:v>
      </x:c>
      <x:c r="AF45" s="18" t="n">
        <x:f>IF(U45=0,0,P45*T45/U45)</x:f>
        <x:v>5.708108108108109</x:v>
      </x:c>
      <x:c r="AG45" s="18" t="n">
        <x:f>MAX(AE45,AF45*'01 Controls'!$E$15)</x:f>
        <x:v>2.8986486486486487</x:v>
      </x:c>
      <x:c r="AH45" s="18" t="n">
        <x:f>SUM(V45,Y45,AB45,AE45)</x:f>
        <x:v>107.25</x:v>
      </x:c>
      <x:c r="AI45" s="18" t="n">
        <x:f>N45-AH45</x:f>
        <x:v>0</x:v>
      </x:c>
      <x:c r="AJ45" s="18" t="n">
        <x:f>V45*INDEX('07 Mode Capacity'!$P$6:$P$17,MATCH("AIR-"&amp;I45,'07 Mode Capacity'!$C$6:$C$17,0))</x:f>
        <x:v>0</x:v>
      </x:c>
      <x:c r="AK45" s="18" t="n">
        <x:f>Y45*INDEX('07 Mode Capacity'!$P$6:$P$17,MATCH("OCEAN-"&amp;I45,'07 Mode Capacity'!$C$6:$C$17,0))</x:f>
        <x:v>0</x:v>
      </x:c>
      <x:c r="AL45" s="18" t="n">
        <x:f>AB45*INDEX('07 Mode Capacity'!$P$6:$P$17,MATCH("LAND-"&amp;I45,'07 Mode Capacity'!$C$6:$C$17,0))</x:f>
        <x:v>12.735860113396388</x:v>
      </x:c>
      <x:c r="AM45" s="18" t="n">
        <x:f>AE45*INDEX('07 Mode Capacity'!$P$6:$P$17,MATCH("INLAND-"&amp;I45,'07 Mode Capacity'!$C$6:$C$17,0))</x:f>
        <x:v>1.8297266481596057</x:v>
      </x:c>
      <x:c r="AN45" s="18" t="n">
        <x:f>SUM(AJ45:AM45)</x:f>
        <x:v>14.565586761555993</x:v>
      </x:c>
      <x:c r="AO45" s="17" t="n">
        <x:f>IF(N45=0,1,AN45/N45)</x:f>
        <x:v>0.13580966677441486</x:v>
      </x:c>
      <x:c r="AP45" s="11" t="str">
        <x:f>IF(AO45&gt;='01 Controls'!$E$16,"PASS","FAIL")</x:f>
        <x:v>FAIL</x:v>
      </x:c>
      <x:c r="AQ45" s="11" t="str">
        <x:v>UNQUANTIFIED</x:v>
      </x:c>
      <x:c r="AR45" s="11" t="str">
        <x:v>Position-class planning record; serial item and receiver open</x:v>
      </x:c>
      <x:c r="AS45" s="26"/>
      <x:c r="AT45" s="26"/>
    </x:row>
    <x:row r="46">
      <x:c r="C46" s="11" t="str">
        <x:v>C1-J-TDG-TNK-20</x:v>
      </x:c>
      <x:c r="D46" s="11" t="str">
        <x:v>C1</x:v>
      </x:c>
      <x:c r="E46" s="11" t="str">
        <x:v>Grid failure</x:v>
      </x:c>
      <x:c r="F46" s="11" t="str">
        <x:v>J-TDG</x:v>
      </x:c>
      <x:c r="G46" s="11" t="str">
        <x:v>Transfer and demobilization group</x:v>
      </x:c>
      <x:c r="H46" s="11" t="str">
        <x:v>TNK-20</x:v>
      </x:c>
      <x:c r="I46" s="19" t="n">
        <x:v>48</x:v>
      </x:c>
      <x:c r="J46" s="21" t="n">
        <x:v>2</x:v>
      </x:c>
      <x:c r="K46" s="18" t="n">
        <x:f>'05 Cargo Register'!K46</x:f>
        <x:v>53.625</x:v>
      </x:c>
      <x:c r="L46" s="18" t="n">
        <x:f>'05 Cargo Register'!N46</x:f>
        <x:v>4</x:v>
      </x:c>
      <x:c r="M46" s="18" t="n">
        <x:f>'05 Cargo Register'!O46</x:f>
        <x:v>85</x:v>
      </x:c>
      <x:c r="N46" s="18" t="n">
        <x:f>J46*K46</x:f>
        <x:v>107.25</x:v>
      </x:c>
      <x:c r="O46" s="18" t="n">
        <x:f>J46*L46</x:f>
        <x:v>8</x:v>
      </x:c>
      <x:c r="P46" s="18" t="n">
        <x:f>J46*M46</x:f>
        <x:v>170</x:v>
      </x:c>
      <x:c r="Q46" s="22" t="n">
        <x:f>'01 Controls'!$E$22*'02 Cargo Classes'!$M$10</x:f>
        <x:v>0</x:v>
      </x:c>
      <x:c r="R46" s="22" t="n">
        <x:f>'01 Controls'!$F$22*'02 Cargo Classes'!$N$10</x:f>
        <x:v>0</x:v>
      </x:c>
      <x:c r="S46" s="22" t="n">
        <x:f>'01 Controls'!$G$22*'02 Cargo Classes'!$O$10</x:f>
        <x:v>0.9</x:v>
      </x:c>
      <x:c r="T46" s="22" t="n">
        <x:f>'01 Controls'!$H$22*'02 Cargo Classes'!$P$10</x:f>
        <x:v>0.05</x:v>
      </x:c>
      <x:c r="U46" s="22" t="n">
        <x:f>SUM(Q46:T46)</x:f>
        <x:v>0.9500000000000001</x:v>
      </x:c>
      <x:c r="V46" s="18" t="n">
        <x:f>IF(U46=0,0,N46*Q46/U46)</x:f>
        <x:v>0</x:v>
      </x:c>
      <x:c r="W46" s="18" t="n">
        <x:f>IF(U46=0,0,P46*Q46/U46)</x:f>
        <x:v>0</x:v>
      </x:c>
      <x:c r="X46" s="18" t="n">
        <x:f>MAX(V46,W46*'01 Controls'!$E$12)</x:f>
        <x:v>0</x:v>
      </x:c>
      <x:c r="Y46" s="18" t="n">
        <x:f>IF(U46=0,0,N46*R46/U46)</x:f>
        <x:v>0</x:v>
      </x:c>
      <x:c r="Z46" s="18" t="n">
        <x:f>IF(U46=0,0,P46*R46/U46)</x:f>
        <x:v>0</x:v>
      </x:c>
      <x:c r="AA46" s="18" t="n">
        <x:f>MAX(Y46,Z46*'01 Controls'!$E$13)</x:f>
        <x:v>0</x:v>
      </x:c>
      <x:c r="AB46" s="18" t="n">
        <x:f>IF(U46=0,0,N46*S46/U46)</x:f>
        <x:v>101.60526315789474</x:v>
      </x:c>
      <x:c r="AC46" s="18" t="n">
        <x:f>IF(U46=0,0,P46*S46/U46)</x:f>
        <x:v>161.05263157894737</x:v>
      </x:c>
      <x:c r="AD46" s="18" t="n">
        <x:f>MAX(AB46,AC46*'01 Controls'!$E$14)</x:f>
        <x:v>101.60526315789474</x:v>
      </x:c>
      <x:c r="AE46" s="18" t="n">
        <x:f>IF(U46=0,0,N46*T46/U46)</x:f>
        <x:v>5.644736842105264</x:v>
      </x:c>
      <x:c r="AF46" s="18" t="n">
        <x:f>IF(U46=0,0,P46*T46/U46)</x:f>
        <x:v>8.94736842105263</x:v>
      </x:c>
      <x:c r="AG46" s="18" t="n">
        <x:f>MAX(AE46,AF46*'01 Controls'!$E$15)</x:f>
        <x:v>5.644736842105264</x:v>
      </x:c>
      <x:c r="AH46" s="18" t="n">
        <x:f>SUM(V46,Y46,AB46,AE46)</x:f>
        <x:v>107.25</x:v>
      </x:c>
      <x:c r="AI46" s="18" t="n">
        <x:f>N46-AH46</x:f>
        <x:v>0</x:v>
      </x:c>
      <x:c r="AJ46" s="18" t="n">
        <x:f>V46*INDEX('07 Mode Capacity'!$P$6:$P$17,MATCH("AIR-"&amp;I46,'07 Mode Capacity'!$C$6:$C$17,0))</x:f>
        <x:v>0</x:v>
      </x:c>
      <x:c r="AK46" s="18" t="n">
        <x:f>Y46*INDEX('07 Mode Capacity'!$P$6:$P$17,MATCH("OCEAN-"&amp;I46,'07 Mode Capacity'!$C$6:$C$17,0))</x:f>
        <x:v>0</x:v>
      </x:c>
      <x:c r="AL46" s="18" t="n">
        <x:f>AB46*INDEX('07 Mode Capacity'!$P$6:$P$17,MATCH("LAND-"&amp;I46,'07 Mode Capacity'!$C$6:$C$17,0))</x:f>
        <x:v>12.400705899885958</x:v>
      </x:c>
      <x:c r="AM46" s="18" t="n">
        <x:f>AE46*INDEX('07 Mode Capacity'!$P$6:$P$17,MATCH("INLAND-"&amp;I46,'07 Mode Capacity'!$C$6:$C$17,0))</x:f>
        <x:v>3.5631518937844957</x:v>
      </x:c>
      <x:c r="AN46" s="18" t="n">
        <x:f>SUM(AJ46:AM46)</x:f>
        <x:v>15.963857793670453</x:v>
      </x:c>
      <x:c r="AO46" s="17" t="n">
        <x:f>IF(N46=0,1,AN46/N46)</x:f>
        <x:v>0.14884715891534223</x:v>
      </x:c>
      <x:c r="AP46" s="11" t="str">
        <x:f>IF(AO46&gt;='01 Controls'!$E$16,"PASS","FAIL")</x:f>
        <x:v>FAIL</x:v>
      </x:c>
      <x:c r="AQ46" s="11" t="str">
        <x:v>UNQUANTIFIED</x:v>
      </x:c>
      <x:c r="AR46" s="11" t="str">
        <x:v>Position-class planning record; serial item and receiver open</x:v>
      </x:c>
      <x:c r="AS46" s="26"/>
      <x:c r="AT46" s="26"/>
    </x:row>
    <x:row r="47">
      <x:c r="C47" s="11" t="str">
        <x:v>C1-J-TDG-FLR-24</x:v>
      </x:c>
      <x:c r="D47" s="11" t="str">
        <x:v>C1</x:v>
      </x:c>
      <x:c r="E47" s="11" t="str">
        <x:v>Grid failure</x:v>
      </x:c>
      <x:c r="F47" s="11" t="str">
        <x:v>J-TDG</x:v>
      </x:c>
      <x:c r="G47" s="11" t="str">
        <x:v>Transfer and demobilization group</x:v>
      </x:c>
      <x:c r="H47" s="11" t="str">
        <x:v>FLR-24</x:v>
      </x:c>
      <x:c r="I47" s="19" t="n">
        <x:v>48</x:v>
      </x:c>
      <x:c r="J47" s="21" t="n">
        <x:v>2</x:v>
      </x:c>
      <x:c r="K47" s="18" t="n">
        <x:f>'05 Cargo Register'!K47</x:f>
        <x:v>107.25</x:v>
      </x:c>
      <x:c r="L47" s="18" t="n">
        <x:f>'05 Cargo Register'!N47</x:f>
        <x:v>6</x:v>
      </x:c>
      <x:c r="M47" s="18" t="n">
        <x:f>'05 Cargo Register'!O47</x:f>
        <x:v>192</x:v>
      </x:c>
      <x:c r="N47" s="18" t="n">
        <x:f>J47*K47</x:f>
        <x:v>214.5</x:v>
      </x:c>
      <x:c r="O47" s="18" t="n">
        <x:f>J47*L47</x:f>
        <x:v>12</x:v>
      </x:c>
      <x:c r="P47" s="18" t="n">
        <x:f>J47*M47</x:f>
        <x:v>384</x:v>
      </x:c>
      <x:c r="Q47" s="22" t="n">
        <x:f>'01 Controls'!$E$22*'02 Cargo Classes'!$M$11</x:f>
        <x:v>0</x:v>
      </x:c>
      <x:c r="R47" s="22" t="n">
        <x:f>'01 Controls'!$F$22*'02 Cargo Classes'!$N$11</x:f>
        <x:v>0</x:v>
      </x:c>
      <x:c r="S47" s="22" t="n">
        <x:f>'01 Controls'!$G$22*'02 Cargo Classes'!$O$11</x:f>
        <x:v>0.9</x:v>
      </x:c>
      <x:c r="T47" s="22" t="n">
        <x:f>'01 Controls'!$H$22*'02 Cargo Classes'!$P$11</x:f>
        <x:v>0.04000000000000001</x:v>
      </x:c>
      <x:c r="U47" s="22" t="n">
        <x:f>SUM(Q47:T47)</x:f>
        <x:v>0.9400000000000001</x:v>
      </x:c>
      <x:c r="V47" s="18" t="n">
        <x:f>IF(U47=0,0,N47*Q47/U47)</x:f>
        <x:v>0</x:v>
      </x:c>
      <x:c r="W47" s="18" t="n">
        <x:f>IF(U47=0,0,P47*Q47/U47)</x:f>
        <x:v>0</x:v>
      </x:c>
      <x:c r="X47" s="18" t="n">
        <x:f>MAX(V47,W47*'01 Controls'!$E$12)</x:f>
        <x:v>0</x:v>
      </x:c>
      <x:c r="Y47" s="18" t="n">
        <x:f>IF(U47=0,0,N47*R47/U47)</x:f>
        <x:v>0</x:v>
      </x:c>
      <x:c r="Z47" s="18" t="n">
        <x:f>IF(U47=0,0,P47*R47/U47)</x:f>
        <x:v>0</x:v>
      </x:c>
      <x:c r="AA47" s="18" t="n">
        <x:f>MAX(Y47,Z47*'01 Controls'!$E$13)</x:f>
        <x:v>0</x:v>
      </x:c>
      <x:c r="AB47" s="18" t="n">
        <x:f>IF(U47=0,0,N47*S47/U47)</x:f>
        <x:v>205.37234042553192</x:v>
      </x:c>
      <x:c r="AC47" s="18" t="n">
        <x:f>IF(U47=0,0,P47*S47/U47)</x:f>
        <x:v>367.6595744680851</x:v>
      </x:c>
      <x:c r="AD47" s="18" t="n">
        <x:f>MAX(AB47,AC47*'01 Controls'!$E$14)</x:f>
        <x:v>205.37234042553192</x:v>
      </x:c>
      <x:c r="AE47" s="18" t="n">
        <x:f>IF(U47=0,0,N47*T47/U47)</x:f>
        <x:v>9.127659574468087</x:v>
      </x:c>
      <x:c r="AF47" s="18" t="n">
        <x:f>IF(U47=0,0,P47*T47/U47)</x:f>
        <x:v>16.340425531914896</x:v>
      </x:c>
      <x:c r="AG47" s="18" t="n">
        <x:f>MAX(AE47,AF47*'01 Controls'!$E$15)</x:f>
        <x:v>9.127659574468087</x:v>
      </x:c>
      <x:c r="AH47" s="18" t="n">
        <x:f>SUM(V47,Y47,AB47,AE47)</x:f>
        <x:v>214.5</x:v>
      </x:c>
      <x:c r="AI47" s="18" t="n">
        <x:f>N47-AH47</x:f>
        <x:v>0</x:v>
      </x:c>
      <x:c r="AJ47" s="18" t="n">
        <x:f>V47*INDEX('07 Mode Capacity'!$P$6:$P$17,MATCH("AIR-"&amp;I47,'07 Mode Capacity'!$C$6:$C$17,0))</x:f>
        <x:v>0</x:v>
      </x:c>
      <x:c r="AK47" s="18" t="n">
        <x:f>Y47*INDEX('07 Mode Capacity'!$P$6:$P$17,MATCH("OCEAN-"&amp;I47,'07 Mode Capacity'!$C$6:$C$17,0))</x:f>
        <x:v>0</x:v>
      </x:c>
      <x:c r="AL47" s="18" t="n">
        <x:f>AB47*INDEX('07 Mode Capacity'!$P$6:$P$17,MATCH("LAND-"&amp;I47,'07 Mode Capacity'!$C$6:$C$17,0))</x:f>
        <x:v>25.065256606152467</x:v>
      </x:c>
      <x:c r="AM47" s="18" t="n">
        <x:f>AE47*INDEX('07 Mode Capacity'!$P$6:$P$17,MATCH("INLAND-"&amp;I47,'07 Mode Capacity'!$C$6:$C$17,0))</x:f>
        <x:v>5.761692423991951</x:v>
      </x:c>
      <x:c r="AN47" s="18" t="n">
        <x:f>SUM(AJ47:AM47)</x:f>
        <x:v>30.82694903014442</x:v>
      </x:c>
      <x:c r="AO47" s="17" t="n">
        <x:f>IF(N47=0,1,AN47/N47)</x:f>
        <x:v>0.14371538009391338</x:v>
      </x:c>
      <x:c r="AP47" s="11" t="str">
        <x:f>IF(AO47&gt;='01 Controls'!$E$16,"PASS","FAIL")</x:f>
        <x:v>FAIL</x:v>
      </x:c>
      <x:c r="AQ47" s="11" t="str">
        <x:v>UNQUANTIFIED</x:v>
      </x:c>
      <x:c r="AR47" s="11" t="str">
        <x:v>Position-class planning record; serial item and receiver open</x:v>
      </x:c>
      <x:c r="AS47" s="26"/>
      <x:c r="AT47" s="26"/>
    </x:row>
    <x:row r="48">
      <x:c r="C48" s="11" t="str">
        <x:v>C1-J-TDG-ROL-30</x:v>
      </x:c>
      <x:c r="D48" s="11" t="str">
        <x:v>C1</x:v>
      </x:c>
      <x:c r="E48" s="11" t="str">
        <x:v>Grid failure</x:v>
      </x:c>
      <x:c r="F48" s="11" t="str">
        <x:v>J-TDG</x:v>
      </x:c>
      <x:c r="G48" s="11" t="str">
        <x:v>Transfer and demobilization group</x:v>
      </x:c>
      <x:c r="H48" s="11" t="str">
        <x:v>ROL-30</x:v>
      </x:c>
      <x:c r="I48" s="19" t="n">
        <x:v>48</x:v>
      </x:c>
      <x:c r="J48" s="21" t="n">
        <x:v>2</x:v>
      </x:c>
      <x:c r="K48" s="18" t="n">
        <x:f>'05 Cargo Register'!K48</x:f>
        <x:v>107.25</x:v>
      </x:c>
      <x:c r="L48" s="18" t="n">
        <x:f>'05 Cargo Register'!N48</x:f>
        <x:v>5</x:v>
      </x:c>
      <x:c r="M48" s="18" t="n">
        <x:f>'05 Cargo Register'!O48</x:f>
        <x:v>318.75</x:v>
      </x:c>
      <x:c r="N48" s="18" t="n">
        <x:f>J48*K48</x:f>
        <x:v>214.5</x:v>
      </x:c>
      <x:c r="O48" s="18" t="n">
        <x:f>J48*L48</x:f>
        <x:v>10</x:v>
      </x:c>
      <x:c r="P48" s="18" t="n">
        <x:f>J48*M48</x:f>
        <x:v>637.5</x:v>
      </x:c>
      <x:c r="Q48" s="22" t="n">
        <x:f>'01 Controls'!$E$22*'02 Cargo Classes'!$M$12</x:f>
        <x:v>0</x:v>
      </x:c>
      <x:c r="R48" s="22" t="n">
        <x:f>'01 Controls'!$F$22*'02 Cargo Classes'!$N$12</x:f>
        <x:v>0</x:v>
      </x:c>
      <x:c r="S48" s="22" t="n">
        <x:f>'01 Controls'!$G$22*'02 Cargo Classes'!$O$12</x:f>
        <x:v>1.35</x:v>
      </x:c>
      <x:c r="T48" s="22" t="n">
        <x:f>'01 Controls'!$H$22*'02 Cargo Classes'!$P$12</x:f>
        <x:v>0.03</x:v>
      </x:c>
      <x:c r="U48" s="22" t="n">
        <x:f>SUM(Q48:T48)</x:f>
        <x:v>1.3800000000000001</x:v>
      </x:c>
      <x:c r="V48" s="18" t="n">
        <x:f>IF(U48=0,0,N48*Q48/U48)</x:f>
        <x:v>0</x:v>
      </x:c>
      <x:c r="W48" s="18" t="n">
        <x:f>IF(U48=0,0,P48*Q48/U48)</x:f>
        <x:v>0</x:v>
      </x:c>
      <x:c r="X48" s="18" t="n">
        <x:f>MAX(V48,W48*'01 Controls'!$E$12)</x:f>
        <x:v>0</x:v>
      </x:c>
      <x:c r="Y48" s="18" t="n">
        <x:f>IF(U48=0,0,N48*R48/U48)</x:f>
        <x:v>0</x:v>
      </x:c>
      <x:c r="Z48" s="18" t="n">
        <x:f>IF(U48=0,0,P48*R48/U48)</x:f>
        <x:v>0</x:v>
      </x:c>
      <x:c r="AA48" s="18" t="n">
        <x:f>MAX(Y48,Z48*'01 Controls'!$E$13)</x:f>
        <x:v>0</x:v>
      </x:c>
      <x:c r="AB48" s="18" t="n">
        <x:f>IF(U48=0,0,N48*S48/U48)</x:f>
        <x:v>209.83695652173915</x:v>
      </x:c>
      <x:c r="AC48" s="18" t="n">
        <x:f>IF(U48=0,0,P48*S48/U48)</x:f>
        <x:v>623.641304347826</x:v>
      </x:c>
      <x:c r="AD48" s="18" t="n">
        <x:f>MAX(AB48,AC48*'01 Controls'!$E$14)</x:f>
        <x:v>209.83695652173915</x:v>
      </x:c>
      <x:c r="AE48" s="18" t="n">
        <x:f>IF(U48=0,0,N48*T48/U48)</x:f>
        <x:v>4.663043478260869</x:v>
      </x:c>
      <x:c r="AF48" s="18" t="n">
        <x:f>IF(U48=0,0,P48*T48/U48)</x:f>
        <x:v>13.858695652173912</x:v>
      </x:c>
      <x:c r="AG48" s="18" t="n">
        <x:f>MAX(AE48,AF48*'01 Controls'!$E$15)</x:f>
        <x:v>4.663043478260869</x:v>
      </x:c>
      <x:c r="AH48" s="18" t="n">
        <x:f>SUM(V48,Y48,AB48,AE48)</x:f>
        <x:v>214.50000000000003</x:v>
      </x:c>
      <x:c r="AI48" s="18" t="n">
        <x:f>N48-AH48</x:f>
        <x:v>-2.842170943040401e-14</x:v>
      </x:c>
      <x:c r="AJ48" s="18" t="n">
        <x:f>V48*INDEX('07 Mode Capacity'!$P$6:$P$17,MATCH("AIR-"&amp;I48,'07 Mode Capacity'!$C$6:$C$17,0))</x:f>
        <x:v>0</x:v>
      </x:c>
      <x:c r="AK48" s="18" t="n">
        <x:f>Y48*INDEX('07 Mode Capacity'!$P$6:$P$17,MATCH("OCEAN-"&amp;I48,'07 Mode Capacity'!$C$6:$C$17,0))</x:f>
        <x:v>0</x:v>
      </x:c>
      <x:c r="AL48" s="18" t="n">
        <x:f>AB48*INDEX('07 Mode Capacity'!$P$6:$P$17,MATCH("LAND-"&amp;I48,'07 Mode Capacity'!$C$6:$C$17,0))</x:f>
        <x:v>25.610153488894912</x:v>
      </x:c>
      <x:c r="AM48" s="18" t="n">
        <x:f>AE48*INDEX('07 Mode Capacity'!$P$6:$P$17,MATCH("INLAND-"&amp;I48,'07 Mode Capacity'!$C$6:$C$17,0))</x:f>
        <x:v>2.9434733035611047</x:v>
      </x:c>
      <x:c r="AN48" s="18" t="n">
        <x:f>SUM(AJ48:AM48)</x:f>
        <x:v>28.55362679245602</x:v>
      </x:c>
      <x:c r="AO48" s="17" t="n">
        <x:f>IF(N48=0,1,AN48/N48)</x:f>
        <x:v>0.13311714122357118</x:v>
      </x:c>
      <x:c r="AP48" s="11" t="str">
        <x:f>IF(AO48&gt;='01 Controls'!$E$16,"PASS","FAIL")</x:f>
        <x:v>FAIL</x:v>
      </x:c>
      <x:c r="AQ48" s="11" t="str">
        <x:v>UNQUANTIFIED</x:v>
      </x:c>
      <x:c r="AR48" s="11" t="str">
        <x:v>Position-class planning record; serial item and receiver open</x:v>
      </x:c>
      <x:c r="AS48" s="26"/>
      <x:c r="AT48" s="26"/>
    </x:row>
    <x:row r="49">
      <x:c r="C49" s="11" t="str">
        <x:v>C1-J-TDG-LIN-18</x:v>
      </x:c>
      <x:c r="D49" s="11" t="str">
        <x:v>C1</x:v>
      </x:c>
      <x:c r="E49" s="11" t="str">
        <x:v>Grid failure</x:v>
      </x:c>
      <x:c r="F49" s="11" t="str">
        <x:v>J-TDG</x:v>
      </x:c>
      <x:c r="G49" s="11" t="str">
        <x:v>Transfer and demobilization group</x:v>
      </x:c>
      <x:c r="H49" s="11" t="str">
        <x:v>LIN-18</x:v>
      </x:c>
      <x:c r="I49" s="19" t="n">
        <x:v>72</x:v>
      </x:c>
      <x:c r="J49" s="21" t="n">
        <x:v>2</x:v>
      </x:c>
      <x:c r="K49" s="18" t="n">
        <x:f>'05 Cargo Register'!K49</x:f>
        <x:v>53.625</x:v>
      </x:c>
      <x:c r="L49" s="18" t="n">
        <x:f>'05 Cargo Register'!N49</x:f>
        <x:v>4</x:v>
      </x:c>
      <x:c r="M49" s="18" t="n">
        <x:f>'05 Cargo Register'!O49</x:f>
        <x:v>176</x:v>
      </x:c>
      <x:c r="N49" s="18" t="n">
        <x:f>J49*K49</x:f>
        <x:v>107.25</x:v>
      </x:c>
      <x:c r="O49" s="18" t="n">
        <x:f>J49*L49</x:f>
        <x:v>8</x:v>
      </x:c>
      <x:c r="P49" s="18" t="n">
        <x:f>J49*M49</x:f>
        <x:v>352</x:v>
      </x:c>
      <x:c r="Q49" s="22" t="n">
        <x:f>'01 Controls'!$E$22*'02 Cargo Classes'!$M$13</x:f>
        <x:v>0</x:v>
      </x:c>
      <x:c r="R49" s="22" t="n">
        <x:f>'01 Controls'!$F$22*'02 Cargo Classes'!$N$13</x:f>
        <x:v>0</x:v>
      </x:c>
      <x:c r="S49" s="22" t="n">
        <x:f>'01 Controls'!$G$22*'02 Cargo Classes'!$O$13</x:f>
        <x:v>0.9</x:v>
      </x:c>
      <x:c r="T49" s="22" t="n">
        <x:f>'01 Controls'!$H$22*'02 Cargo Classes'!$P$13</x:f>
        <x:v>0.05</x:v>
      </x:c>
      <x:c r="U49" s="22" t="n">
        <x:f>SUM(Q49:T49)</x:f>
        <x:v>0.9500000000000001</x:v>
      </x:c>
      <x:c r="V49" s="18" t="n">
        <x:f>IF(U49=0,0,N49*Q49/U49)</x:f>
        <x:v>0</x:v>
      </x:c>
      <x:c r="W49" s="18" t="n">
        <x:f>IF(U49=0,0,P49*Q49/U49)</x:f>
        <x:v>0</x:v>
      </x:c>
      <x:c r="X49" s="18" t="n">
        <x:f>MAX(V49,W49*'01 Controls'!$E$12)</x:f>
        <x:v>0</x:v>
      </x:c>
      <x:c r="Y49" s="18" t="n">
        <x:f>IF(U49=0,0,N49*R49/U49)</x:f>
        <x:v>0</x:v>
      </x:c>
      <x:c r="Z49" s="18" t="n">
        <x:f>IF(U49=0,0,P49*R49/U49)</x:f>
        <x:v>0</x:v>
      </x:c>
      <x:c r="AA49" s="18" t="n">
        <x:f>MAX(Y49,Z49*'01 Controls'!$E$13)</x:f>
        <x:v>0</x:v>
      </x:c>
      <x:c r="AB49" s="18" t="n">
        <x:f>IF(U49=0,0,N49*S49/U49)</x:f>
        <x:v>101.60526315789474</x:v>
      </x:c>
      <x:c r="AC49" s="18" t="n">
        <x:f>IF(U49=0,0,P49*S49/U49)</x:f>
        <x:v>333.4736842105263</x:v>
      </x:c>
      <x:c r="AD49" s="18" t="n">
        <x:f>MAX(AB49,AC49*'01 Controls'!$E$14)</x:f>
        <x:v>101.60526315789474</x:v>
      </x:c>
      <x:c r="AE49" s="18" t="n">
        <x:f>IF(U49=0,0,N49*T49/U49)</x:f>
        <x:v>5.644736842105264</x:v>
      </x:c>
      <x:c r="AF49" s="18" t="n">
        <x:f>IF(U49=0,0,P49*T49/U49)</x:f>
        <x:v>18.526315789473685</x:v>
      </x:c>
      <x:c r="AG49" s="18" t="n">
        <x:f>MAX(AE49,AF49*'01 Controls'!$E$15)</x:f>
        <x:v>5.644736842105264</x:v>
      </x:c>
      <x:c r="AH49" s="18" t="n">
        <x:f>SUM(V49,Y49,AB49,AE49)</x:f>
        <x:v>107.25</x:v>
      </x:c>
      <x:c r="AI49" s="18" t="n">
        <x:f>N49-AH49</x:f>
        <x:v>0</x:v>
      </x:c>
      <x:c r="AJ49" s="18" t="n">
        <x:f>V49*INDEX('07 Mode Capacity'!$P$6:$P$17,MATCH("AIR-"&amp;I49,'07 Mode Capacity'!$C$6:$C$17,0))</x:f>
        <x:v>0</x:v>
      </x:c>
      <x:c r="AK49" s="18" t="n">
        <x:f>Y49*INDEX('07 Mode Capacity'!$P$6:$P$17,MATCH("OCEAN-"&amp;I49,'07 Mode Capacity'!$C$6:$C$17,0))</x:f>
        <x:v>0</x:v>
      </x:c>
      <x:c r="AL49" s="18" t="n">
        <x:f>AB49*INDEX('07 Mode Capacity'!$P$6:$P$17,MATCH("LAND-"&amp;I49,'07 Mode Capacity'!$C$6:$C$17,0))</x:f>
        <x:v>72.64880204937432</x:v>
      </x:c>
      <x:c r="AM49" s="18" t="n">
        <x:f>AE49*INDEX('07 Mode Capacity'!$P$6:$P$17,MATCH("INLAND-"&amp;I49,'07 Mode Capacity'!$C$6:$C$17,0))</x:f>
        <x:v>5.644736842105264</x:v>
      </x:c>
      <x:c r="AN49" s="18" t="n">
        <x:f>SUM(AJ49:AM49)</x:f>
        <x:v>78.29353889147959</x:v>
      </x:c>
      <x:c r="AO49" s="17" t="n">
        <x:f>IF(N49=0,1,AN49/N49)</x:f>
        <x:v>0.7300096866338422</x:v>
      </x:c>
      <x:c r="AP49" s="11" t="str">
        <x:f>IF(AO49&gt;='01 Controls'!$E$16,"PASS","FAIL")</x:f>
        <x:v>FAIL</x:v>
      </x:c>
      <x:c r="AQ49" s="11" t="str">
        <x:v>UNQUANTIFIED</x:v>
      </x:c>
      <x:c r="AR49" s="11" t="str">
        <x:v>Position-class planning record; serial item and receiver open</x:v>
      </x:c>
      <x:c r="AS49" s="26"/>
      <x:c r="AT49" s="26"/>
    </x:row>
    <x:row r="50">
      <x:c r="C50" s="11" t="str">
        <x:v>C1-J-TDG-BLK-08</x:v>
      </x:c>
      <x:c r="D50" s="11" t="str">
        <x:v>C1</x:v>
      </x:c>
      <x:c r="E50" s="11" t="str">
        <x:v>Grid failure</x:v>
      </x:c>
      <x:c r="F50" s="11" t="str">
        <x:v>J-TDG</x:v>
      </x:c>
      <x:c r="G50" s="11" t="str">
        <x:v>Transfer and demobilization group</x:v>
      </x:c>
      <x:c r="H50" s="11" t="str">
        <x:v>BLK-08</x:v>
      </x:c>
      <x:c r="I50" s="19" t="n">
        <x:v>48</x:v>
      </x:c>
      <x:c r="J50" s="21" t="n">
        <x:v>2</x:v>
      </x:c>
      <x:c r="K50" s="18" t="n">
        <x:f>'05 Cargo Register'!K50</x:f>
        <x:v>160.875</x:v>
      </x:c>
      <x:c r="L50" s="18" t="n">
        <x:f>'05 Cargo Register'!N50</x:f>
        <x:v>26</x:v>
      </x:c>
      <x:c r="M50" s="18" t="n">
        <x:f>'05 Cargo Register'!O50</x:f>
        <x:v>1326</x:v>
      </x:c>
      <x:c r="N50" s="18" t="n">
        <x:f>J50*K50</x:f>
        <x:v>321.75</x:v>
      </x:c>
      <x:c r="O50" s="18" t="n">
        <x:f>J50*L50</x:f>
        <x:v>52</x:v>
      </x:c>
      <x:c r="P50" s="18" t="n">
        <x:f>J50*M50</x:f>
        <x:v>2652</x:v>
      </x:c>
      <x:c r="Q50" s="22" t="n">
        <x:f>'01 Controls'!$E$22*'02 Cargo Classes'!$M$14</x:f>
        <x:v>0.05</x:v>
      </x:c>
      <x:c r="R50" s="22" t="n">
        <x:f>'01 Controls'!$F$22*'02 Cargo Classes'!$N$14</x:f>
        <x:v>0</x:v>
      </x:c>
      <x:c r="S50" s="22" t="n">
        <x:f>'01 Controls'!$G$22*'02 Cargo Classes'!$O$14</x:f>
        <x:v>0.9</x:v>
      </x:c>
      <x:c r="T50" s="22" t="n">
        <x:f>'01 Controls'!$H$22*'02 Cargo Classes'!$P$14</x:f>
        <x:v>0.025</x:v>
      </x:c>
      <x:c r="U50" s="22" t="n">
        <x:f>SUM(Q50:T50)</x:f>
        <x:v>0.9750000000000001</x:v>
      </x:c>
      <x:c r="V50" s="18" t="n">
        <x:f>IF(U50=0,0,N50*Q50/U50)</x:f>
        <x:v>16.5</x:v>
      </x:c>
      <x:c r="W50" s="18" t="n">
        <x:f>IF(U50=0,0,P50*Q50/U50)</x:f>
        <x:v>135.99999999999997</x:v>
      </x:c>
      <x:c r="X50" s="18" t="n">
        <x:f>MAX(V50,W50*'01 Controls'!$E$12)</x:f>
        <x:v>33.99999999999999</x:v>
      </x:c>
      <x:c r="Y50" s="18" t="n">
        <x:f>IF(U50=0,0,N50*R50/U50)</x:f>
        <x:v>0</x:v>
      </x:c>
      <x:c r="Z50" s="18" t="n">
        <x:f>IF(U50=0,0,P50*R50/U50)</x:f>
        <x:v>0</x:v>
      </x:c>
      <x:c r="AA50" s="18" t="n">
        <x:f>MAX(Y50,Z50*'01 Controls'!$E$13)</x:f>
        <x:v>0</x:v>
      </x:c>
      <x:c r="AB50" s="18" t="n">
        <x:f>IF(U50=0,0,N50*S50/U50)</x:f>
        <x:v>296.99999999999994</x:v>
      </x:c>
      <x:c r="AC50" s="18" t="n">
        <x:f>IF(U50=0,0,P50*S50/U50)</x:f>
        <x:v>2448</x:v>
      </x:c>
      <x:c r="AD50" s="18" t="n">
        <x:f>MAX(AB50,AC50*'01 Controls'!$E$14)</x:f>
        <x:v>489.6</x:v>
      </x:c>
      <x:c r="AE50" s="18" t="n">
        <x:f>IF(U50=0,0,N50*T50/U50)</x:f>
        <x:v>8.25</x:v>
      </x:c>
      <x:c r="AF50" s="18" t="n">
        <x:f>IF(U50=0,0,P50*T50/U50)</x:f>
        <x:v>67.99999999999999</x:v>
      </x:c>
      <x:c r="AG50" s="18" t="n">
        <x:f>MAX(AE50,AF50*'01 Controls'!$E$15)</x:f>
        <x:v>12.239999999999997</x:v>
      </x:c>
      <x:c r="AH50" s="18" t="n">
        <x:f>SUM(V50,Y50,AB50,AE50)</x:f>
        <x:v>321.74999999999994</x:v>
      </x:c>
      <x:c r="AI50" s="18" t="n">
        <x:f>N50-AH50</x:f>
        <x:v>5.684341886080802e-14</x:v>
      </x:c>
      <x:c r="AJ50" s="18" t="n">
        <x:f>V50*INDEX('07 Mode Capacity'!$P$6:$P$17,MATCH("AIR-"&amp;I50,'07 Mode Capacity'!$C$6:$C$17,0))</x:f>
        <x:v>4.625538361773328</x:v>
      </x:c>
      <x:c r="AK50" s="18" t="n">
        <x:f>Y50*INDEX('07 Mode Capacity'!$P$6:$P$17,MATCH("OCEAN-"&amp;I50,'07 Mode Capacity'!$C$6:$C$17,0))</x:f>
        <x:v>0</x:v>
      </x:c>
      <x:c r="AL50" s="18" t="n">
        <x:f>AB50*INDEX('07 Mode Capacity'!$P$6:$P$17,MATCH("LAND-"&amp;I50,'07 Mode Capacity'!$C$6:$C$17,0))</x:f>
        <x:v>36.248217245820484</x:v>
      </x:c>
      <x:c r="AM50" s="18" t="n">
        <x:f>AE50*INDEX('07 Mode Capacity'!$P$6:$P$17,MATCH("INLAND-"&amp;I50,'07 Mode Capacity'!$C$6:$C$17,0))</x:f>
        <x:v>5.207683537069647</x:v>
      </x:c>
      <x:c r="AN50" s="18" t="n">
        <x:f>SUM(AJ50:AM50)</x:f>
        <x:v>46.08143914466346</x:v>
      </x:c>
      <x:c r="AO50" s="17" t="n">
        <x:f>IF(N50=0,1,AN50/N50)</x:f>
        <x:v>0.14322125608287012</x:v>
      </x:c>
      <x:c r="AP50" s="11" t="str">
        <x:f>IF(AO50&gt;='01 Controls'!$E$16,"PASS","FAIL")</x:f>
        <x:v>FAIL</x:v>
      </x:c>
      <x:c r="AQ50" s="11" t="str">
        <x:v>UNQUANTIFIED</x:v>
      </x:c>
      <x:c r="AR50" s="11" t="str">
        <x:v>Position-class planning record; serial item and receiver open</x:v>
      </x:c>
      <x:c r="AS50" s="26"/>
      <x:c r="AT50" s="26"/>
    </x:row>
    <x:row r="51">
      <x:c r="C51" s="11" t="str">
        <x:v>C1-L-ROG-APL-45</x:v>
      </x:c>
      <x:c r="D51" s="11" t="str">
        <x:v>C1</x:v>
      </x:c>
      <x:c r="E51" s="11" t="str">
        <x:v>Grid failure</x:v>
      </x:c>
      <x:c r="F51" s="11" t="str">
        <x:v>L-ROG</x:v>
      </x:c>
      <x:c r="G51" s="11" t="str">
        <x:v>Access and route-opening group</x:v>
      </x:c>
      <x:c r="H51" s="11" t="str">
        <x:v>APL-45</x:v>
      </x:c>
      <x:c r="I51" s="19" t="n">
        <x:v>24</x:v>
      </x:c>
      <x:c r="J51" s="21" t="n">
        <x:v>4</x:v>
      </x:c>
      <x:c r="K51" s="18" t="n">
        <x:f>'05 Cargo Register'!K51</x:f>
        <x:v>91.125</x:v>
      </x:c>
      <x:c r="L51" s="18" t="n">
        <x:f>'05 Cargo Register'!N51</x:f>
        <x:v>24</x:v>
      </x:c>
      <x:c r="M51" s="18" t="n">
        <x:f>'05 Cargo Register'!O51</x:f>
        <x:v>180</x:v>
      </x:c>
      <x:c r="N51" s="18" t="n">
        <x:f>J51*K51</x:f>
        <x:v>364.5</x:v>
      </x:c>
      <x:c r="O51" s="18" t="n">
        <x:f>J51*L51</x:f>
        <x:v>96</x:v>
      </x:c>
      <x:c r="P51" s="18" t="n">
        <x:f>J51*M51</x:f>
        <x:v>720</x:v>
      </x:c>
      <x:c r="Q51" s="22" t="n">
        <x:f>'01 Controls'!$E$22*'02 Cargo Classes'!$M$6</x:f>
        <x:v>0.15000000000000002</x:v>
      </x:c>
      <x:c r="R51" s="22" t="n">
        <x:f>'01 Controls'!$F$22*'02 Cargo Classes'!$N$6</x:f>
        <x:v>0</x:v>
      </x:c>
      <x:c r="S51" s="22" t="n">
        <x:f>'01 Controls'!$G$22*'02 Cargo Classes'!$O$6</x:f>
        <x:v>0.9</x:v>
      </x:c>
      <x:c r="T51" s="22" t="n">
        <x:f>'01 Controls'!$H$22*'02 Cargo Classes'!$P$6</x:f>
        <x:v>0.015</x:v>
      </x:c>
      <x:c r="U51" s="22" t="n">
        <x:f>SUM(Q51:T51)</x:f>
        <x:v>1.065</x:v>
      </x:c>
      <x:c r="V51" s="18" t="n">
        <x:f>IF(U51=0,0,N51*Q51/U51)</x:f>
        <x:v>51.338028169014095</x:v>
      </x:c>
      <x:c r="W51" s="18" t="n">
        <x:f>IF(U51=0,0,P51*Q51/U51)</x:f>
        <x:v>101.40845070422537</x:v>
      </x:c>
      <x:c r="X51" s="18" t="n">
        <x:f>MAX(V51,W51*'01 Controls'!$E$12)</x:f>
        <x:v>51.338028169014095</x:v>
      </x:c>
      <x:c r="Y51" s="18" t="n">
        <x:f>IF(U51=0,0,N51*R51/U51)</x:f>
        <x:v>0</x:v>
      </x:c>
      <x:c r="Z51" s="18" t="n">
        <x:f>IF(U51=0,0,P51*R51/U51)</x:f>
        <x:v>0</x:v>
      </x:c>
      <x:c r="AA51" s="18" t="n">
        <x:f>MAX(Y51,Z51*'01 Controls'!$E$13)</x:f>
        <x:v>0</x:v>
      </x:c>
      <x:c r="AB51" s="18" t="n">
        <x:f>IF(U51=0,0,N51*S51/U51)</x:f>
        <x:v>308.02816901408454</x:v>
      </x:c>
      <x:c r="AC51" s="18" t="n">
        <x:f>IF(U51=0,0,P51*S51/U51)</x:f>
        <x:v>608.4507042253522</x:v>
      </x:c>
      <x:c r="AD51" s="18" t="n">
        <x:f>MAX(AB51,AC51*'01 Controls'!$E$14)</x:f>
        <x:v>308.02816901408454</x:v>
      </x:c>
      <x:c r="AE51" s="18" t="n">
        <x:f>IF(U51=0,0,N51*T51/U51)</x:f>
        <x:v>5.133802816901408</x:v>
      </x:c>
      <x:c r="AF51" s="18" t="n">
        <x:f>IF(U51=0,0,P51*T51/U51)</x:f>
        <x:v>10.140845070422534</x:v>
      </x:c>
      <x:c r="AG51" s="18" t="n">
        <x:f>MAX(AE51,AF51*'01 Controls'!$E$15)</x:f>
        <x:v>5.133802816901408</x:v>
      </x:c>
      <x:c r="AH51" s="18" t="n">
        <x:f>SUM(V51,Y51,AB51,AE51)</x:f>
        <x:v>364.5</x:v>
      </x:c>
      <x:c r="AI51" s="18" t="n">
        <x:f>N51-AH51</x:f>
        <x:v>0</x:v>
      </x:c>
      <x:c r="AJ51" s="18" t="n">
        <x:f>V51*INDEX('07 Mode Capacity'!$P$6:$P$17,MATCH("AIR-"&amp;I51,'07 Mode Capacity'!$C$6:$C$17,0))</x:f>
        <x:v>10.41720813060112</x:v>
      </x:c>
      <x:c r="AK51" s="18" t="n">
        <x:f>Y51*INDEX('07 Mode Capacity'!$P$6:$P$17,MATCH("OCEAN-"&amp;I51,'07 Mode Capacity'!$C$6:$C$17,0))</x:f>
        <x:v>0</x:v>
      </x:c>
      <x:c r="AL51" s="18" t="n">
        <x:f>AB51*INDEX('07 Mode Capacity'!$P$6:$P$17,MATCH("LAND-"&amp;I51,'07 Mode Capacity'!$C$6:$C$17,0))</x:f>
        <x:v>117.82105934278077</x:v>
      </x:c>
      <x:c r="AM51" s="18" t="n">
        <x:f>AE51*INDEX('07 Mode Capacity'!$P$6:$P$17,MATCH("INLAND-"&amp;I51,'07 Mode Capacity'!$C$6:$C$17,0))</x:f>
        <x:v>5.133802816901408</x:v>
      </x:c>
      <x:c r="AN51" s="18" t="n">
        <x:f>SUM(AJ51:AM51)</x:f>
        <x:v>133.3720702902833</x:v>
      </x:c>
      <x:c r="AO51" s="17" t="n">
        <x:f>IF(N51=0,1,AN51/N51)</x:f>
        <x:v>0.36590417089240956</x:v>
      </x:c>
      <x:c r="AP51" s="11" t="str">
        <x:f>IF(AO51&gt;='01 Controls'!$E$16,"PASS","FAIL")</x:f>
        <x:v>FAIL</x:v>
      </x:c>
      <x:c r="AQ51" s="11" t="str">
        <x:v>UNQUANTIFIED</x:v>
      </x:c>
      <x:c r="AR51" s="11" t="str">
        <x:v>Position-class planning record; serial item and receiver open</x:v>
      </x:c>
      <x:c r="AS51" s="26"/>
      <x:c r="AT51" s="26"/>
    </x:row>
    <x:row r="52">
      <x:c r="C52" s="11" t="str">
        <x:v>C1-L-ROG-ISO-18</x:v>
      </x:c>
      <x:c r="D52" s="11" t="str">
        <x:v>C1</x:v>
      </x:c>
      <x:c r="E52" s="11" t="str">
        <x:v>Grid failure</x:v>
      </x:c>
      <x:c r="F52" s="11" t="str">
        <x:v>L-ROG</x:v>
      </x:c>
      <x:c r="G52" s="11" t="str">
        <x:v>Access and route-opening group</x:v>
      </x:c>
      <x:c r="H52" s="11" t="str">
        <x:v>ISO-18</x:v>
      </x:c>
      <x:c r="I52" s="19" t="n">
        <x:v>48</x:v>
      </x:c>
      <x:c r="J52" s="21" t="n">
        <x:v>4</x:v>
      </x:c>
      <x:c r="K52" s="18" t="n">
        <x:f>'05 Cargo Register'!K52</x:f>
        <x:v>364.5</x:v>
      </x:c>
      <x:c r="L52" s="18" t="n">
        <x:f>'05 Cargo Register'!N52</x:f>
        <x:v>24</x:v>
      </x:c>
      <x:c r="M52" s="18" t="n">
        <x:f>'05 Cargo Register'!O52</x:f>
        <x:v>633.6</x:v>
      </x:c>
      <x:c r="N52" s="18" t="n">
        <x:f>J52*K52</x:f>
        <x:v>1458</x:v>
      </x:c>
      <x:c r="O52" s="18" t="n">
        <x:f>J52*L52</x:f>
        <x:v>96</x:v>
      </x:c>
      <x:c r="P52" s="18" t="n">
        <x:f>J52*M52</x:f>
        <x:v>2534.4</x:v>
      </x:c>
      <x:c r="Q52" s="22" t="n">
        <x:f>'01 Controls'!$E$22*'02 Cargo Classes'!$M$7</x:f>
        <x:v>0.010000000000000002</x:v>
      </x:c>
      <x:c r="R52" s="22" t="n">
        <x:f>'01 Controls'!$F$22*'02 Cargo Classes'!$N$7</x:f>
        <x:v>0</x:v>
      </x:c>
      <x:c r="S52" s="22" t="n">
        <x:f>'01 Controls'!$G$22*'02 Cargo Classes'!$O$7</x:f>
        <x:v>1.08</x:v>
      </x:c>
      <x:c r="T52" s="22" t="n">
        <x:f>'01 Controls'!$H$22*'02 Cargo Classes'!$P$7</x:f>
        <x:v>0.04000000000000001</x:v>
      </x:c>
      <x:c r="U52" s="22" t="n">
        <x:f>SUM(Q52:T52)</x:f>
        <x:v>1.1300000000000001</x:v>
      </x:c>
      <x:c r="V52" s="18" t="n">
        <x:f>IF(U52=0,0,N52*Q52/U52)</x:f>
        <x:v>12.90265486725664</x:v>
      </x:c>
      <x:c r="W52" s="18" t="n">
        <x:f>IF(U52=0,0,P52*Q52/U52)</x:f>
        <x:v>22.428318584070798</x:v>
      </x:c>
      <x:c r="X52" s="18" t="n">
        <x:f>MAX(V52,W52*'01 Controls'!$E$12)</x:f>
        <x:v>12.90265486725664</x:v>
      </x:c>
      <x:c r="Y52" s="18" t="n">
        <x:f>IF(U52=0,0,N52*R52/U52)</x:f>
        <x:v>0</x:v>
      </x:c>
      <x:c r="Z52" s="18" t="n">
        <x:f>IF(U52=0,0,P52*R52/U52)</x:f>
        <x:v>0</x:v>
      </x:c>
      <x:c r="AA52" s="18" t="n">
        <x:f>MAX(Y52,Z52*'01 Controls'!$E$13)</x:f>
        <x:v>0</x:v>
      </x:c>
      <x:c r="AB52" s="18" t="n">
        <x:f>IF(U52=0,0,N52*S52/U52)</x:f>
        <x:v>1393.4867256637167</x:v>
      </x:c>
      <x:c r="AC52" s="18" t="n">
        <x:f>IF(U52=0,0,P52*S52/U52)</x:f>
        <x:v>2422.258407079646</x:v>
      </x:c>
      <x:c r="AD52" s="18" t="n">
        <x:f>MAX(AB52,AC52*'01 Controls'!$E$14)</x:f>
        <x:v>1393.4867256637167</x:v>
      </x:c>
      <x:c r="AE52" s="18" t="n">
        <x:f>IF(U52=0,0,N52*T52/U52)</x:f>
        <x:v>51.61061946902656</x:v>
      </x:c>
      <x:c r="AF52" s="18" t="n">
        <x:f>IF(U52=0,0,P52*T52/U52)</x:f>
        <x:v>89.71327433628319</x:v>
      </x:c>
      <x:c r="AG52" s="18" t="n">
        <x:f>MAX(AE52,AF52*'01 Controls'!$E$15)</x:f>
        <x:v>51.61061946902656</x:v>
      </x:c>
      <x:c r="AH52" s="18" t="n">
        <x:f>SUM(V52,Y52,AB52,AE52)</x:f>
        <x:v>1457.9999999999998</x:v>
      </x:c>
      <x:c r="AI52" s="18" t="n">
        <x:f>N52-AH52</x:f>
        <x:v>2.2737367544323206e-13</x:v>
      </x:c>
      <x:c r="AJ52" s="18" t="n">
        <x:f>V52*INDEX('07 Mode Capacity'!$P$6:$P$17,MATCH("AIR-"&amp;I52,'07 Mode Capacity'!$C$6:$C$17,0))</x:f>
        <x:v>3.617074245891936</x:v>
      </x:c>
      <x:c r="AK52" s="18" t="n">
        <x:f>Y52*INDEX('07 Mode Capacity'!$P$6:$P$17,MATCH("OCEAN-"&amp;I52,'07 Mode Capacity'!$C$6:$C$17,0))</x:f>
        <x:v>0</x:v>
      </x:c>
      <x:c r="AL52" s="18" t="n">
        <x:f>AB52*INDEX('07 Mode Capacity'!$P$6:$P$17,MATCH("LAND-"&amp;I52,'07 Mode Capacity'!$C$6:$C$17,0))</x:f>
        <x:v>170.0720860640588</x:v>
      </x:c>
      <x:c r="AM52" s="18" t="n">
        <x:f>AE52*INDEX('07 Mode Capacity'!$P$6:$P$17,MATCH("INLAND-"&amp;I52,'07 Mode Capacity'!$C$6:$C$17,0))</x:f>
        <x:v>32.578396769311006</x:v>
      </x:c>
      <x:c r="AN52" s="18" t="n">
        <x:f>SUM(AJ52:AM52)</x:f>
        <x:v>206.26755707926173</x:v>
      </x:c>
      <x:c r="AO52" s="17" t="n">
        <x:f>IF(N52=0,1,AN52/N52)</x:f>
        <x:v>0.141472947242292</x:v>
      </x:c>
      <x:c r="AP52" s="11" t="str">
        <x:f>IF(AO52&gt;='01 Controls'!$E$16,"PASS","FAIL")</x:f>
        <x:v>FAIL</x:v>
      </x:c>
      <x:c r="AQ52" s="11" t="str">
        <x:v>UNQUANTIFIED</x:v>
      </x:c>
      <x:c r="AR52" s="11" t="str">
        <x:v>Position-class planning record; serial item and receiver open</x:v>
      </x:c>
      <x:c r="AS52" s="26"/>
      <x:c r="AT52" s="26"/>
    </x:row>
    <x:row r="53">
      <x:c r="C53" s="11" t="str">
        <x:v>C1-L-ROG-COL-12</x:v>
      </x:c>
      <x:c r="D53" s="11" t="str">
        <x:v>C1</x:v>
      </x:c>
      <x:c r="E53" s="11" t="str">
        <x:v>Grid failure</x:v>
      </x:c>
      <x:c r="F53" s="11" t="str">
        <x:v>L-ROG</x:v>
      </x:c>
      <x:c r="G53" s="11" t="str">
        <x:v>Access and route-opening group</x:v>
      </x:c>
      <x:c r="H53" s="11" t="str">
        <x:v>COL-12</x:v>
      </x:c>
      <x:c r="I53" s="19" t="n">
        <x:v>24</x:v>
      </x:c>
      <x:c r="J53" s="21" t="n">
        <x:v>4</x:v>
      </x:c>
      <x:c r="K53" s="18" t="n">
        <x:f>'05 Cargo Register'!K53</x:f>
        <x:v>60.75</x:v>
      </x:c>
      <x:c r="L53" s="18" t="n">
        <x:f>'05 Cargo Register'!N53</x:f>
        <x:v>7</x:v>
      </x:c>
      <x:c r="M53" s="18" t="n">
        <x:f>'05 Cargo Register'!O53</x:f>
        <x:v>184.8</x:v>
      </x:c>
      <x:c r="N53" s="18" t="n">
        <x:f>J53*K53</x:f>
        <x:v>243</x:v>
      </x:c>
      <x:c r="O53" s="18" t="n">
        <x:f>J53*L53</x:f>
        <x:v>28</x:v>
      </x:c>
      <x:c r="P53" s="18" t="n">
        <x:f>J53*M53</x:f>
        <x:v>739.2</x:v>
      </x:c>
      <x:c r="Q53" s="22" t="n">
        <x:f>'01 Controls'!$E$22*'02 Cargo Classes'!$M$8</x:f>
        <x:v>0.1</x:v>
      </x:c>
      <x:c r="R53" s="22" t="n">
        <x:f>'01 Controls'!$F$22*'02 Cargo Classes'!$N$8</x:f>
        <x:v>0</x:v>
      </x:c>
      <x:c r="S53" s="22" t="n">
        <x:f>'01 Controls'!$G$22*'02 Cargo Classes'!$O$8</x:f>
        <x:v>1.08</x:v>
      </x:c>
      <x:c r="T53" s="22" t="n">
        <x:f>'01 Controls'!$H$22*'02 Cargo Classes'!$P$8</x:f>
        <x:v>0.010000000000000002</x:v>
      </x:c>
      <x:c r="U53" s="22" t="n">
        <x:f>SUM(Q53:T53)</x:f>
        <x:v>1.1900000000000002</x:v>
      </x:c>
      <x:c r="V53" s="18" t="n">
        <x:f>IF(U53=0,0,N53*Q53/U53)</x:f>
        <x:v>20.42016806722689</x:v>
      </x:c>
      <x:c r="W53" s="18" t="n">
        <x:f>IF(U53=0,0,P53*Q53/U53)</x:f>
        <x:v>62.11764705882352</x:v>
      </x:c>
      <x:c r="X53" s="18" t="n">
        <x:f>MAX(V53,W53*'01 Controls'!$E$12)</x:f>
        <x:v>20.42016806722689</x:v>
      </x:c>
      <x:c r="Y53" s="18" t="n">
        <x:f>IF(U53=0,0,N53*R53/U53)</x:f>
        <x:v>0</x:v>
      </x:c>
      <x:c r="Z53" s="18" t="n">
        <x:f>IF(U53=0,0,P53*R53/U53)</x:f>
        <x:v>0</x:v>
      </x:c>
      <x:c r="AA53" s="18" t="n">
        <x:f>MAX(Y53,Z53*'01 Controls'!$E$13)</x:f>
        <x:v>0</x:v>
      </x:c>
      <x:c r="AB53" s="18" t="n">
        <x:f>IF(U53=0,0,N53*S53/U53)</x:f>
        <x:v>220.5378151260504</x:v>
      </x:c>
      <x:c r="AC53" s="18" t="n">
        <x:f>IF(U53=0,0,P53*S53/U53)</x:f>
        <x:v>670.8705882352941</x:v>
      </x:c>
      <x:c r="AD53" s="18" t="n">
        <x:f>MAX(AB53,AC53*'01 Controls'!$E$14)</x:f>
        <x:v>220.5378151260504</x:v>
      </x:c>
      <x:c r="AE53" s="18" t="n">
        <x:f>IF(U53=0,0,N53*T53/U53)</x:f>
        <x:v>2.0420168067226894</x:v>
      </x:c>
      <x:c r="AF53" s="18" t="n">
        <x:f>IF(U53=0,0,P53*T53/U53)</x:f>
        <x:v>6.211764705882354</x:v>
      </x:c>
      <x:c r="AG53" s="18" t="n">
        <x:f>MAX(AE53,AF53*'01 Controls'!$E$15)</x:f>
        <x:v>2.0420168067226894</x:v>
      </x:c>
      <x:c r="AH53" s="18" t="n">
        <x:f>SUM(V53,Y53,AB53,AE53)</x:f>
        <x:v>242.99999999999997</x:v>
      </x:c>
      <x:c r="AI53" s="18" t="n">
        <x:f>N53-AH53</x:f>
        <x:v>2.842170943040401e-14</x:v>
      </x:c>
      <x:c r="AJ53" s="18" t="n">
        <x:f>V53*INDEX('07 Mode Capacity'!$P$6:$P$17,MATCH("AIR-"&amp;I53,'07 Mode Capacity'!$C$6:$C$17,0))</x:f>
        <x:v>4.143539368474394</x:v>
      </x:c>
      <x:c r="AK53" s="18" t="n">
        <x:f>Y53*INDEX('07 Mode Capacity'!$P$6:$P$17,MATCH("OCEAN-"&amp;I53,'07 Mode Capacity'!$C$6:$C$17,0))</x:f>
        <x:v>0</x:v>
      </x:c>
      <x:c r="AL53" s="18" t="n">
        <x:f>AB53*INDEX('07 Mode Capacity'!$P$6:$P$17,MATCH("LAND-"&amp;I53,'07 Mode Capacity'!$C$6:$C$17,0))</x:f>
        <x:v>84.3559181176884</x:v>
      </x:c>
      <x:c r="AM53" s="18" t="n">
        <x:f>AE53*INDEX('07 Mode Capacity'!$P$6:$P$17,MATCH("INLAND-"&amp;I53,'07 Mode Capacity'!$C$6:$C$17,0))</x:f>
        <x:v>2.0420168067226894</x:v>
      </x:c>
      <x:c r="AN53" s="18" t="n">
        <x:f>SUM(AJ53:AM53)</x:f>
        <x:v>90.54147429288548</x:v>
      </x:c>
      <x:c r="AO53" s="17" t="n">
        <x:f>IF(N53=0,1,AN53/N53)</x:f>
        <x:v>0.372598659641504</x:v>
      </x:c>
      <x:c r="AP53" s="11" t="str">
        <x:f>IF(AO53&gt;='01 Controls'!$E$16,"PASS","FAIL")</x:f>
        <x:v>FAIL</x:v>
      </x:c>
      <x:c r="AQ53" s="11" t="str">
        <x:v>UNQUANTIFIED</x:v>
      </x:c>
      <x:c r="AR53" s="11" t="str">
        <x:v>Position-class planning record; serial item and receiver open</x:v>
      </x:c>
      <x:c r="AS53" s="26"/>
      <x:c r="AT53" s="26"/>
    </x:row>
    <x:row r="54">
      <x:c r="C54" s="11" t="str">
        <x:v>C1-L-ROG-BAT-22</x:v>
      </x:c>
      <x:c r="D54" s="11" t="str">
        <x:v>C1</x:v>
      </x:c>
      <x:c r="E54" s="11" t="str">
        <x:v>Grid failure</x:v>
      </x:c>
      <x:c r="F54" s="11" t="str">
        <x:v>L-ROG</x:v>
      </x:c>
      <x:c r="G54" s="11" t="str">
        <x:v>Access and route-opening group</x:v>
      </x:c>
      <x:c r="H54" s="11" t="str">
        <x:v>BAT-22</x:v>
      </x:c>
      <x:c r="I54" s="19" t="n">
        <x:v>48</x:v>
      </x:c>
      <x:c r="J54" s="21" t="n">
        <x:v>4</x:v>
      </x:c>
      <x:c r="K54" s="18" t="n">
        <x:f>'05 Cargo Register'!K54</x:f>
        <x:v>243</x:v>
      </x:c>
      <x:c r="L54" s="18" t="n">
        <x:f>'05 Cargo Register'!N54</x:f>
        <x:v>14</x:v>
      </x:c>
      <x:c r="M54" s="18" t="n">
        <x:f>'05 Cargo Register'!O54</x:f>
        <x:v>369.6</x:v>
      </x:c>
      <x:c r="N54" s="18" t="n">
        <x:f>J54*K54</x:f>
        <x:v>972</x:v>
      </x:c>
      <x:c r="O54" s="18" t="n">
        <x:f>J54*L54</x:f>
        <x:v>56</x:v>
      </x:c>
      <x:c r="P54" s="18" t="n">
        <x:f>J54*M54</x:f>
        <x:v>1478.4</x:v>
      </x:c>
      <x:c r="Q54" s="22" t="n">
        <x:f>'01 Controls'!$E$22*'02 Cargo Classes'!$M$9</x:f>
        <x:v>0</x:v>
      </x:c>
      <x:c r="R54" s="22" t="n">
        <x:f>'01 Controls'!$F$22*'02 Cargo Classes'!$N$9</x:f>
        <x:v>0</x:v>
      </x:c>
      <x:c r="S54" s="22" t="n">
        <x:f>'01 Controls'!$G$22*'02 Cargo Classes'!$O$9</x:f>
        <x:v>0.9</x:v>
      </x:c>
      <x:c r="T54" s="22" t="n">
        <x:f>'01 Controls'!$H$22*'02 Cargo Classes'!$P$9</x:f>
        <x:v>0.025</x:v>
      </x:c>
      <x:c r="U54" s="22" t="n">
        <x:f>SUM(Q54:T54)</x:f>
        <x:v>0.925</x:v>
      </x:c>
      <x:c r="V54" s="18" t="n">
        <x:f>IF(U54=0,0,N54*Q54/U54)</x:f>
        <x:v>0</x:v>
      </x:c>
      <x:c r="W54" s="18" t="n">
        <x:f>IF(U54=0,0,P54*Q54/U54)</x:f>
        <x:v>0</x:v>
      </x:c>
      <x:c r="X54" s="18" t="n">
        <x:f>MAX(V54,W54*'01 Controls'!$E$12)</x:f>
        <x:v>0</x:v>
      </x:c>
      <x:c r="Y54" s="18" t="n">
        <x:f>IF(U54=0,0,N54*R54/U54)</x:f>
        <x:v>0</x:v>
      </x:c>
      <x:c r="Z54" s="18" t="n">
        <x:f>IF(U54=0,0,P54*R54/U54)</x:f>
        <x:v>0</x:v>
      </x:c>
      <x:c r="AA54" s="18" t="n">
        <x:f>MAX(Y54,Z54*'01 Controls'!$E$13)</x:f>
        <x:v>0</x:v>
      </x:c>
      <x:c r="AB54" s="18" t="n">
        <x:f>IF(U54=0,0,N54*S54/U54)</x:f>
        <x:v>945.7297297297298</x:v>
      </x:c>
      <x:c r="AC54" s="18" t="n">
        <x:f>IF(U54=0,0,P54*S54/U54)</x:f>
        <x:v>1438.4432432432434</x:v>
      </x:c>
      <x:c r="AD54" s="18" t="n">
        <x:f>MAX(AB54,AC54*'01 Controls'!$E$14)</x:f>
        <x:v>945.7297297297298</x:v>
      </x:c>
      <x:c r="AE54" s="18" t="n">
        <x:f>IF(U54=0,0,N54*T54/U54)</x:f>
        <x:v>26.27027027027027</x:v>
      </x:c>
      <x:c r="AF54" s="18" t="n">
        <x:f>IF(U54=0,0,P54*T54/U54)</x:f>
        <x:v>39.956756756756754</x:v>
      </x:c>
      <x:c r="AG54" s="18" t="n">
        <x:f>MAX(AE54,AF54*'01 Controls'!$E$15)</x:f>
        <x:v>26.27027027027027</x:v>
      </x:c>
      <x:c r="AH54" s="18" t="n">
        <x:f>SUM(V54,Y54,AB54,AE54)</x:f>
        <x:v>972.0000000000001</x:v>
      </x:c>
      <x:c r="AI54" s="18" t="n">
        <x:f>N54-AH54</x:f>
        <x:v>-1.1368683772161603e-13</x:v>
      </x:c>
      <x:c r="AJ54" s="18" t="n">
        <x:f>V54*INDEX('07 Mode Capacity'!$P$6:$P$17,MATCH("AIR-"&amp;I54,'07 Mode Capacity'!$C$6:$C$17,0))</x:f>
        <x:v>0</x:v>
      </x:c>
      <x:c r="AK54" s="18" t="n">
        <x:f>Y54*INDEX('07 Mode Capacity'!$P$6:$P$17,MATCH("OCEAN-"&amp;I54,'07 Mode Capacity'!$C$6:$C$17,0))</x:f>
        <x:v>0</x:v>
      </x:c>
      <x:c r="AL54" s="18" t="n">
        <x:f>AB54*INDEX('07 Mode Capacity'!$P$6:$P$17,MATCH("LAND-"&amp;I54,'07 Mode Capacity'!$C$6:$C$17,0))</x:f>
        <x:v>115.42429865008197</x:v>
      </x:c>
      <x:c r="AM54" s="18" t="n">
        <x:f>AE54*INDEX('07 Mode Capacity'!$P$6:$P$17,MATCH("INLAND-"&amp;I54,'07 Mode Capacity'!$C$6:$C$17,0))</x:f>
        <x:v>16.582697454649292</x:v>
      </x:c>
      <x:c r="AN54" s="18" t="n">
        <x:f>SUM(AJ54:AM54)</x:f>
        <x:v>132.00699610473126</x:v>
      </x:c>
      <x:c r="AO54" s="17" t="n">
        <x:f>IF(N54=0,1,AN54/N54)</x:f>
        <x:v>0.13580966677441486</x:v>
      </x:c>
      <x:c r="AP54" s="11" t="str">
        <x:f>IF(AO54&gt;='01 Controls'!$E$16,"PASS","FAIL")</x:f>
        <x:v>FAIL</x:v>
      </x:c>
      <x:c r="AQ54" s="11" t="str">
        <x:v>UNQUANTIFIED</x:v>
      </x:c>
      <x:c r="AR54" s="11" t="str">
        <x:v>Position-class planning record; serial item and receiver open</x:v>
      </x:c>
      <x:c r="AS54" s="26"/>
      <x:c r="AT54" s="26"/>
    </x:row>
    <x:row r="55">
      <x:c r="C55" s="11" t="str">
        <x:v>C1-L-ROG-TNK-20</x:v>
      </x:c>
      <x:c r="D55" s="11" t="str">
        <x:v>C1</x:v>
      </x:c>
      <x:c r="E55" s="11" t="str">
        <x:v>Grid failure</x:v>
      </x:c>
      <x:c r="F55" s="11" t="str">
        <x:v>L-ROG</x:v>
      </x:c>
      <x:c r="G55" s="11" t="str">
        <x:v>Access and route-opening group</x:v>
      </x:c>
      <x:c r="H55" s="11" t="str">
        <x:v>TNK-20</x:v>
      </x:c>
      <x:c r="I55" s="19" t="n">
        <x:v>48</x:v>
      </x:c>
      <x:c r="J55" s="21" t="n">
        <x:v>4</x:v>
      </x:c>
      <x:c r="K55" s="18" t="n">
        <x:f>'05 Cargo Register'!K55</x:f>
        <x:v>243</x:v>
      </x:c>
      <x:c r="L55" s="18" t="n">
        <x:f>'05 Cargo Register'!N55</x:f>
        <x:v>15</x:v>
      </x:c>
      <x:c r="M55" s="18" t="n">
        <x:f>'05 Cargo Register'!O55</x:f>
        <x:v>318.75</x:v>
      </x:c>
      <x:c r="N55" s="18" t="n">
        <x:f>J55*K55</x:f>
        <x:v>972</x:v>
      </x:c>
      <x:c r="O55" s="18" t="n">
        <x:f>J55*L55</x:f>
        <x:v>60</x:v>
      </x:c>
      <x:c r="P55" s="18" t="n">
        <x:f>J55*M55</x:f>
        <x:v>1275</x:v>
      </x:c>
      <x:c r="Q55" s="22" t="n">
        <x:f>'01 Controls'!$E$22*'02 Cargo Classes'!$M$10</x:f>
        <x:v>0</x:v>
      </x:c>
      <x:c r="R55" s="22" t="n">
        <x:f>'01 Controls'!$F$22*'02 Cargo Classes'!$N$10</x:f>
        <x:v>0</x:v>
      </x:c>
      <x:c r="S55" s="22" t="n">
        <x:f>'01 Controls'!$G$22*'02 Cargo Classes'!$O$10</x:f>
        <x:v>0.9</x:v>
      </x:c>
      <x:c r="T55" s="22" t="n">
        <x:f>'01 Controls'!$H$22*'02 Cargo Classes'!$P$10</x:f>
        <x:v>0.05</x:v>
      </x:c>
      <x:c r="U55" s="22" t="n">
        <x:f>SUM(Q55:T55)</x:f>
        <x:v>0.9500000000000001</x:v>
      </x:c>
      <x:c r="V55" s="18" t="n">
        <x:f>IF(U55=0,0,N55*Q55/U55)</x:f>
        <x:v>0</x:v>
      </x:c>
      <x:c r="W55" s="18" t="n">
        <x:f>IF(U55=0,0,P55*Q55/U55)</x:f>
        <x:v>0</x:v>
      </x:c>
      <x:c r="X55" s="18" t="n">
        <x:f>MAX(V55,W55*'01 Controls'!$E$12)</x:f>
        <x:v>0</x:v>
      </x:c>
      <x:c r="Y55" s="18" t="n">
        <x:f>IF(U55=0,0,N55*R55/U55)</x:f>
        <x:v>0</x:v>
      </x:c>
      <x:c r="Z55" s="18" t="n">
        <x:f>IF(U55=0,0,P55*R55/U55)</x:f>
        <x:v>0</x:v>
      </x:c>
      <x:c r="AA55" s="18" t="n">
        <x:f>MAX(Y55,Z55*'01 Controls'!$E$13)</x:f>
        <x:v>0</x:v>
      </x:c>
      <x:c r="AB55" s="18" t="n">
        <x:f>IF(U55=0,0,N55*S55/U55)</x:f>
        <x:v>920.8421052631579</x:v>
      </x:c>
      <x:c r="AC55" s="18" t="n">
        <x:f>IF(U55=0,0,P55*S55/U55)</x:f>
        <x:v>1207.8947368421052</x:v>
      </x:c>
      <x:c r="AD55" s="18" t="n">
        <x:f>MAX(AB55,AC55*'01 Controls'!$E$14)</x:f>
        <x:v>920.8421052631579</x:v>
      </x:c>
      <x:c r="AE55" s="18" t="n">
        <x:f>IF(U55=0,0,N55*T55/U55)</x:f>
        <x:v>51.1578947368421</x:v>
      </x:c>
      <x:c r="AF55" s="18" t="n">
        <x:f>IF(U55=0,0,P55*T55/U55)</x:f>
        <x:v>67.10526315789473</x:v>
      </x:c>
      <x:c r="AG55" s="18" t="n">
        <x:f>MAX(AE55,AF55*'01 Controls'!$E$15)</x:f>
        <x:v>51.1578947368421</x:v>
      </x:c>
      <x:c r="AH55" s="18" t="n">
        <x:f>SUM(V55,Y55,AB55,AE55)</x:f>
        <x:v>972</x:v>
      </x:c>
      <x:c r="AI55" s="18" t="n">
        <x:f>N55-AH55</x:f>
        <x:v>0</x:v>
      </x:c>
      <x:c r="AJ55" s="18" t="n">
        <x:f>V55*INDEX('07 Mode Capacity'!$P$6:$P$17,MATCH("AIR-"&amp;I55,'07 Mode Capacity'!$C$6:$C$17,0))</x:f>
        <x:v>0</x:v>
      </x:c>
      <x:c r="AK55" s="18" t="n">
        <x:f>Y55*INDEX('07 Mode Capacity'!$P$6:$P$17,MATCH("OCEAN-"&amp;I55,'07 Mode Capacity'!$C$6:$C$17,0))</x:f>
        <x:v>0</x:v>
      </x:c>
      <x:c r="AL55" s="18" t="n">
        <x:f>AB55*INDEX('07 Mode Capacity'!$P$6:$P$17,MATCH("LAND-"&amp;I55,'07 Mode Capacity'!$C$6:$C$17,0))</x:f>
        <x:v>112.38681710665874</x:v>
      </x:c>
      <x:c r="AM55" s="18" t="n">
        <x:f>AE55*INDEX('07 Mode Capacity'!$P$6:$P$17,MATCH("INLAND-"&amp;I55,'07 Mode Capacity'!$C$6:$C$17,0))</x:f>
        <x:v>32.29262135905388</x:v>
      </x:c>
      <x:c r="AN55" s="18" t="n">
        <x:f>SUM(AJ55:AM55)</x:f>
        <x:v>144.67943846571262</x:v>
      </x:c>
      <x:c r="AO55" s="17" t="n">
        <x:f>IF(N55=0,1,AN55/N55)</x:f>
        <x:v>0.1488471589153422</x:v>
      </x:c>
      <x:c r="AP55" s="11" t="str">
        <x:f>IF(AO55&gt;='01 Controls'!$E$16,"PASS","FAIL")</x:f>
        <x:v>FAIL</x:v>
      </x:c>
      <x:c r="AQ55" s="11" t="str">
        <x:v>UNQUANTIFIED</x:v>
      </x:c>
      <x:c r="AR55" s="11" t="str">
        <x:v>Position-class planning record; serial item and receiver open</x:v>
      </x:c>
      <x:c r="AS55" s="26"/>
      <x:c r="AT55" s="26"/>
    </x:row>
    <x:row r="56">
      <x:c r="C56" s="11" t="str">
        <x:v>C1-L-ROG-FLR-24</x:v>
      </x:c>
      <x:c r="D56" s="11" t="str">
        <x:v>C1</x:v>
      </x:c>
      <x:c r="E56" s="11" t="str">
        <x:v>Grid failure</x:v>
      </x:c>
      <x:c r="F56" s="11" t="str">
        <x:v>L-ROG</x:v>
      </x:c>
      <x:c r="G56" s="11" t="str">
        <x:v>Access and route-opening group</x:v>
      </x:c>
      <x:c r="H56" s="11" t="str">
        <x:v>FLR-24</x:v>
      </x:c>
      <x:c r="I56" s="19" t="n">
        <x:v>48</x:v>
      </x:c>
      <x:c r="J56" s="21" t="n">
        <x:v>4</x:v>
      </x:c>
      <x:c r="K56" s="18" t="n">
        <x:f>'05 Cargo Register'!K56</x:f>
        <x:v>546.75</x:v>
      </x:c>
      <x:c r="L56" s="18" t="n">
        <x:f>'05 Cargo Register'!N56</x:f>
        <x:v>27</x:v>
      </x:c>
      <x:c r="M56" s="18" t="n">
        <x:f>'05 Cargo Register'!O56</x:f>
        <x:v>864</x:v>
      </x:c>
      <x:c r="N56" s="18" t="n">
        <x:f>J56*K56</x:f>
        <x:v>2187</x:v>
      </x:c>
      <x:c r="O56" s="18" t="n">
        <x:f>J56*L56</x:f>
        <x:v>108</x:v>
      </x:c>
      <x:c r="P56" s="18" t="n">
        <x:f>J56*M56</x:f>
        <x:v>3456</x:v>
      </x:c>
      <x:c r="Q56" s="22" t="n">
        <x:f>'01 Controls'!$E$22*'02 Cargo Classes'!$M$11</x:f>
        <x:v>0</x:v>
      </x:c>
      <x:c r="R56" s="22" t="n">
        <x:f>'01 Controls'!$F$22*'02 Cargo Classes'!$N$11</x:f>
        <x:v>0</x:v>
      </x:c>
      <x:c r="S56" s="22" t="n">
        <x:f>'01 Controls'!$G$22*'02 Cargo Classes'!$O$11</x:f>
        <x:v>0.9</x:v>
      </x:c>
      <x:c r="T56" s="22" t="n">
        <x:f>'01 Controls'!$H$22*'02 Cargo Classes'!$P$11</x:f>
        <x:v>0.04000000000000001</x:v>
      </x:c>
      <x:c r="U56" s="22" t="n">
        <x:f>SUM(Q56:T56)</x:f>
        <x:v>0.9400000000000001</x:v>
      </x:c>
      <x:c r="V56" s="18" t="n">
        <x:f>IF(U56=0,0,N56*Q56/U56)</x:f>
        <x:v>0</x:v>
      </x:c>
      <x:c r="W56" s="18" t="n">
        <x:f>IF(U56=0,0,P56*Q56/U56)</x:f>
        <x:v>0</x:v>
      </x:c>
      <x:c r="X56" s="18" t="n">
        <x:f>MAX(V56,W56*'01 Controls'!$E$12)</x:f>
        <x:v>0</x:v>
      </x:c>
      <x:c r="Y56" s="18" t="n">
        <x:f>IF(U56=0,0,N56*R56/U56)</x:f>
        <x:v>0</x:v>
      </x:c>
      <x:c r="Z56" s="18" t="n">
        <x:f>IF(U56=0,0,P56*R56/U56)</x:f>
        <x:v>0</x:v>
      </x:c>
      <x:c r="AA56" s="18" t="n">
        <x:f>MAX(Y56,Z56*'01 Controls'!$E$13)</x:f>
        <x:v>0</x:v>
      </x:c>
      <x:c r="AB56" s="18" t="n">
        <x:f>IF(U56=0,0,N56*S56/U56)</x:f>
        <x:v>2093.936170212766</x:v>
      </x:c>
      <x:c r="AC56" s="18" t="n">
        <x:f>IF(U56=0,0,P56*S56/U56)</x:f>
        <x:v>3308.936170212766</x:v>
      </x:c>
      <x:c r="AD56" s="18" t="n">
        <x:f>MAX(AB56,AC56*'01 Controls'!$E$14)</x:f>
        <x:v>2093.936170212766</x:v>
      </x:c>
      <x:c r="AE56" s="18" t="n">
        <x:f>IF(U56=0,0,N56*T56/U56)</x:f>
        <x:v>93.06382978723406</x:v>
      </x:c>
      <x:c r="AF56" s="18" t="n">
        <x:f>IF(U56=0,0,P56*T56/U56)</x:f>
        <x:v>147.06382978723408</x:v>
      </x:c>
      <x:c r="AG56" s="18" t="n">
        <x:f>MAX(AE56,AF56*'01 Controls'!$E$15)</x:f>
        <x:v>93.06382978723406</x:v>
      </x:c>
      <x:c r="AH56" s="18" t="n">
        <x:f>SUM(V56,Y56,AB56,AE56)</x:f>
        <x:v>2187</x:v>
      </x:c>
      <x:c r="AI56" s="18" t="n">
        <x:f>N56-AH56</x:f>
        <x:v>0</x:v>
      </x:c>
      <x:c r="AJ56" s="18" t="n">
        <x:f>V56*INDEX('07 Mode Capacity'!$P$6:$P$17,MATCH("AIR-"&amp;I56,'07 Mode Capacity'!$C$6:$C$17,0))</x:f>
        <x:v>0</x:v>
      </x:c>
      <x:c r="AK56" s="18" t="n">
        <x:f>Y56*INDEX('07 Mode Capacity'!$P$6:$P$17,MATCH("OCEAN-"&amp;I56,'07 Mode Capacity'!$C$6:$C$17,0))</x:f>
        <x:v>0</x:v>
      </x:c>
      <x:c r="AL56" s="18" t="n">
        <x:f>AB56*INDEX('07 Mode Capacity'!$P$6:$P$17,MATCH("LAND-"&amp;I56,'07 Mode Capacity'!$C$6:$C$17,0))</x:f>
        <x:v>255.56044847391811</x:v>
      </x:c>
      <x:c r="AM56" s="18" t="n">
        <x:f>AE56*INDEX('07 Mode Capacity'!$P$6:$P$17,MATCH("INLAND-"&amp;I56,'07 Mode Capacity'!$C$6:$C$17,0))</x:f>
        <x:v>58.745087791470375</x:v>
      </x:c>
      <x:c r="AN56" s="18" t="n">
        <x:f>SUM(AJ56:AM56)</x:f>
        <x:v>314.30553626538847</x:v>
      </x:c>
      <x:c r="AO56" s="17" t="n">
        <x:f>IF(N56=0,1,AN56/N56)</x:f>
        <x:v>0.14371538009391333</x:v>
      </x:c>
      <x:c r="AP56" s="11" t="str">
        <x:f>IF(AO56&gt;='01 Controls'!$E$16,"PASS","FAIL")</x:f>
        <x:v>FAIL</x:v>
      </x:c>
      <x:c r="AQ56" s="11" t="str">
        <x:v>UNQUANTIFIED</x:v>
      </x:c>
      <x:c r="AR56" s="11" t="str">
        <x:v>Position-class planning record; serial item and receiver open</x:v>
      </x:c>
      <x:c r="AS56" s="26"/>
      <x:c r="AT56" s="26"/>
    </x:row>
    <x:row r="57">
      <x:c r="C57" s="11" t="str">
        <x:v>C1-L-ROG-ROL-30</x:v>
      </x:c>
      <x:c r="D57" s="11" t="str">
        <x:v>C1</x:v>
      </x:c>
      <x:c r="E57" s="11" t="str">
        <x:v>Grid failure</x:v>
      </x:c>
      <x:c r="F57" s="11" t="str">
        <x:v>L-ROG</x:v>
      </x:c>
      <x:c r="G57" s="11" t="str">
        <x:v>Access and route-opening group</x:v>
      </x:c>
      <x:c r="H57" s="11" t="str">
        <x:v>ROL-30</x:v>
      </x:c>
      <x:c r="I57" s="19" t="n">
        <x:v>48</x:v>
      </x:c>
      <x:c r="J57" s="21" t="n">
        <x:v>4</x:v>
      </x:c>
      <x:c r="K57" s="18" t="n">
        <x:f>'05 Cargo Register'!K57</x:f>
        <x:v>759.375</x:v>
      </x:c>
      <x:c r="L57" s="18" t="n">
        <x:f>'05 Cargo Register'!N57</x:f>
        <x:v>32</x:v>
      </x:c>
      <x:c r="M57" s="18" t="n">
        <x:f>'05 Cargo Register'!O57</x:f>
        <x:v>2040</x:v>
      </x:c>
      <x:c r="N57" s="18" t="n">
        <x:f>J57*K57</x:f>
        <x:v>3037.5</x:v>
      </x:c>
      <x:c r="O57" s="18" t="n">
        <x:f>J57*L57</x:f>
        <x:v>128</x:v>
      </x:c>
      <x:c r="P57" s="18" t="n">
        <x:f>J57*M57</x:f>
        <x:v>8160</x:v>
      </x:c>
      <x:c r="Q57" s="22" t="n">
        <x:f>'01 Controls'!$E$22*'02 Cargo Classes'!$M$12</x:f>
        <x:v>0</x:v>
      </x:c>
      <x:c r="R57" s="22" t="n">
        <x:f>'01 Controls'!$F$22*'02 Cargo Classes'!$N$12</x:f>
        <x:v>0</x:v>
      </x:c>
      <x:c r="S57" s="22" t="n">
        <x:f>'01 Controls'!$G$22*'02 Cargo Classes'!$O$12</x:f>
        <x:v>1.35</x:v>
      </x:c>
      <x:c r="T57" s="22" t="n">
        <x:f>'01 Controls'!$H$22*'02 Cargo Classes'!$P$12</x:f>
        <x:v>0.03</x:v>
      </x:c>
      <x:c r="U57" s="22" t="n">
        <x:f>SUM(Q57:T57)</x:f>
        <x:v>1.3800000000000001</x:v>
      </x:c>
      <x:c r="V57" s="18" t="n">
        <x:f>IF(U57=0,0,N57*Q57/U57)</x:f>
        <x:v>0</x:v>
      </x:c>
      <x:c r="W57" s="18" t="n">
        <x:f>IF(U57=0,0,P57*Q57/U57)</x:f>
        <x:v>0</x:v>
      </x:c>
      <x:c r="X57" s="18" t="n">
        <x:f>MAX(V57,W57*'01 Controls'!$E$12)</x:f>
        <x:v>0</x:v>
      </x:c>
      <x:c r="Y57" s="18" t="n">
        <x:f>IF(U57=0,0,N57*R57/U57)</x:f>
        <x:v>0</x:v>
      </x:c>
      <x:c r="Z57" s="18" t="n">
        <x:f>IF(U57=0,0,P57*R57/U57)</x:f>
        <x:v>0</x:v>
      </x:c>
      <x:c r="AA57" s="18" t="n">
        <x:f>MAX(Y57,Z57*'01 Controls'!$E$13)</x:f>
        <x:v>0</x:v>
      </x:c>
      <x:c r="AB57" s="18" t="n">
        <x:f>IF(U57=0,0,N57*S57/U57)</x:f>
        <x:v>2971.4673913043475</x:v>
      </x:c>
      <x:c r="AC57" s="18" t="n">
        <x:f>IF(U57=0,0,P57*S57/U57)</x:f>
        <x:v>7982.608695652173</x:v>
      </x:c>
      <x:c r="AD57" s="18" t="n">
        <x:f>MAX(AB57,AC57*'01 Controls'!$E$14)</x:f>
        <x:v>2971.4673913043475</x:v>
      </x:c>
      <x:c r="AE57" s="18" t="n">
        <x:f>IF(U57=0,0,N57*T57/U57)</x:f>
        <x:v>66.03260869565217</x:v>
      </x:c>
      <x:c r="AF57" s="18" t="n">
        <x:f>IF(U57=0,0,P57*T57/U57)</x:f>
        <x:v>177.39130434782606</x:v>
      </x:c>
      <x:c r="AG57" s="18" t="n">
        <x:f>MAX(AE57,AF57*'01 Controls'!$E$15)</x:f>
        <x:v>66.03260869565217</x:v>
      </x:c>
      <x:c r="AH57" s="18" t="n">
        <x:f>SUM(V57,Y57,AB57,AE57)</x:f>
        <x:v>3037.4999999999995</x:v>
      </x:c>
      <x:c r="AI57" s="18" t="n">
        <x:f>N57-AH57</x:f>
        <x:v>4.547473508864641e-13</x:v>
      </x:c>
      <x:c r="AJ57" s="18" t="n">
        <x:f>V57*INDEX('07 Mode Capacity'!$P$6:$P$17,MATCH("AIR-"&amp;I57,'07 Mode Capacity'!$C$6:$C$17,0))</x:f>
        <x:v>0</x:v>
      </x:c>
      <x:c r="AK57" s="18" t="n">
        <x:f>Y57*INDEX('07 Mode Capacity'!$P$6:$P$17,MATCH("OCEAN-"&amp;I57,'07 Mode Capacity'!$C$6:$C$17,0))</x:f>
        <x:v>0</x:v>
      </x:c>
      <x:c r="AL57" s="18" t="n">
        <x:f>AB57*INDEX('07 Mode Capacity'!$P$6:$P$17,MATCH("LAND-"&amp;I57,'07 Mode Capacity'!$C$6:$C$17,0))</x:f>
        <x:v>362.6612644406447</x:v>
      </x:c>
      <x:c r="AM57" s="18" t="n">
        <x:f>AE57*INDEX('07 Mode Capacity'!$P$6:$P$17,MATCH("INLAND-"&amp;I57,'07 Mode Capacity'!$C$6:$C$17,0))</x:f>
        <x:v>41.68205202595271</x:v>
      </x:c>
      <x:c r="AN57" s="18" t="n">
        <x:f>SUM(AJ57:AM57)</x:f>
        <x:v>404.3433164665974</x:v>
      </x:c>
      <x:c r="AO57" s="17" t="n">
        <x:f>IF(N57=0,1,AN57/N57)</x:f>
        <x:v>0.13311714122357116</x:v>
      </x:c>
      <x:c r="AP57" s="11" t="str">
        <x:f>IF(AO57&gt;='01 Controls'!$E$16,"PASS","FAIL")</x:f>
        <x:v>FAIL</x:v>
      </x:c>
      <x:c r="AQ57" s="11" t="str">
        <x:v>UNQUANTIFIED</x:v>
      </x:c>
      <x:c r="AR57" s="11" t="str">
        <x:v>Position-class planning record; serial item and receiver open</x:v>
      </x:c>
      <x:c r="AS57" s="26"/>
      <x:c r="AT57" s="26"/>
    </x:row>
    <x:row r="58">
      <x:c r="C58" s="11" t="str">
        <x:v>C1-L-ROG-LIN-18</x:v>
      </x:c>
      <x:c r="D58" s="11" t="str">
        <x:v>C1</x:v>
      </x:c>
      <x:c r="E58" s="11" t="str">
        <x:v>Grid failure</x:v>
      </x:c>
      <x:c r="F58" s="11" t="str">
        <x:v>L-ROG</x:v>
      </x:c>
      <x:c r="G58" s="11" t="str">
        <x:v>Access and route-opening group</x:v>
      </x:c>
      <x:c r="H58" s="11" t="str">
        <x:v>LIN-18</x:v>
      </x:c>
      <x:c r="I58" s="19" t="n">
        <x:v>72</x:v>
      </x:c>
      <x:c r="J58" s="21" t="n">
        <x:v>4</x:v>
      </x:c>
      <x:c r="K58" s="18" t="n">
        <x:f>'05 Cargo Register'!K58</x:f>
        <x:v>303.75</x:v>
      </x:c>
      <x:c r="L58" s="18" t="n">
        <x:f>'05 Cargo Register'!N58</x:f>
        <x:v>22</x:v>
      </x:c>
      <x:c r="M58" s="18" t="n">
        <x:f>'05 Cargo Register'!O58</x:f>
        <x:v>968</x:v>
      </x:c>
      <x:c r="N58" s="18" t="n">
        <x:f>J58*K58</x:f>
        <x:v>1215</x:v>
      </x:c>
      <x:c r="O58" s="18" t="n">
        <x:f>J58*L58</x:f>
        <x:v>88</x:v>
      </x:c>
      <x:c r="P58" s="18" t="n">
        <x:f>J58*M58</x:f>
        <x:v>3872</x:v>
      </x:c>
      <x:c r="Q58" s="22" t="n">
        <x:f>'01 Controls'!$E$22*'02 Cargo Classes'!$M$13</x:f>
        <x:v>0</x:v>
      </x:c>
      <x:c r="R58" s="22" t="n">
        <x:f>'01 Controls'!$F$22*'02 Cargo Classes'!$N$13</x:f>
        <x:v>0</x:v>
      </x:c>
      <x:c r="S58" s="22" t="n">
        <x:f>'01 Controls'!$G$22*'02 Cargo Classes'!$O$13</x:f>
        <x:v>0.9</x:v>
      </x:c>
      <x:c r="T58" s="22" t="n">
        <x:f>'01 Controls'!$H$22*'02 Cargo Classes'!$P$13</x:f>
        <x:v>0.05</x:v>
      </x:c>
      <x:c r="U58" s="22" t="n">
        <x:f>SUM(Q58:T58)</x:f>
        <x:v>0.9500000000000001</x:v>
      </x:c>
      <x:c r="V58" s="18" t="n">
        <x:f>IF(U58=0,0,N58*Q58/U58)</x:f>
        <x:v>0</x:v>
      </x:c>
      <x:c r="W58" s="18" t="n">
        <x:f>IF(U58=0,0,P58*Q58/U58)</x:f>
        <x:v>0</x:v>
      </x:c>
      <x:c r="X58" s="18" t="n">
        <x:f>MAX(V58,W58*'01 Controls'!$E$12)</x:f>
        <x:v>0</x:v>
      </x:c>
      <x:c r="Y58" s="18" t="n">
        <x:f>IF(U58=0,0,N58*R58/U58)</x:f>
        <x:v>0</x:v>
      </x:c>
      <x:c r="Z58" s="18" t="n">
        <x:f>IF(U58=0,0,P58*R58/U58)</x:f>
        <x:v>0</x:v>
      </x:c>
      <x:c r="AA58" s="18" t="n">
        <x:f>MAX(Y58,Z58*'01 Controls'!$E$13)</x:f>
        <x:v>0</x:v>
      </x:c>
      <x:c r="AB58" s="18" t="n">
        <x:f>IF(U58=0,0,N58*S58/U58)</x:f>
        <x:v>1151.0526315789473</x:v>
      </x:c>
      <x:c r="AC58" s="18" t="n">
        <x:f>IF(U58=0,0,P58*S58/U58)</x:f>
        <x:v>3668.2105263157896</x:v>
      </x:c>
      <x:c r="AD58" s="18" t="n">
        <x:f>MAX(AB58,AC58*'01 Controls'!$E$14)</x:f>
        <x:v>1151.0526315789473</x:v>
      </x:c>
      <x:c r="AE58" s="18" t="n">
        <x:f>IF(U58=0,0,N58*T58/U58)</x:f>
        <x:v>63.94736842105263</x:v>
      </x:c>
      <x:c r="AF58" s="18" t="n">
        <x:f>IF(U58=0,0,P58*T58/U58)</x:f>
        <x:v>203.78947368421055</x:v>
      </x:c>
      <x:c r="AG58" s="18" t="n">
        <x:f>MAX(AE58,AF58*'01 Controls'!$E$15)</x:f>
        <x:v>63.94736842105263</x:v>
      </x:c>
      <x:c r="AH58" s="18" t="n">
        <x:f>SUM(V58,Y58,AB58,AE58)</x:f>
        <x:v>1215</x:v>
      </x:c>
      <x:c r="AI58" s="18" t="n">
        <x:f>N58-AH58</x:f>
        <x:v>0</x:v>
      </x:c>
      <x:c r="AJ58" s="18" t="n">
        <x:f>V58*INDEX('07 Mode Capacity'!$P$6:$P$17,MATCH("AIR-"&amp;I58,'07 Mode Capacity'!$C$6:$C$17,0))</x:f>
        <x:v>0</x:v>
      </x:c>
      <x:c r="AK58" s="18" t="n">
        <x:f>Y58*INDEX('07 Mode Capacity'!$P$6:$P$17,MATCH("OCEAN-"&amp;I58,'07 Mode Capacity'!$C$6:$C$17,0))</x:f>
        <x:v>0</x:v>
      </x:c>
      <x:c r="AL58" s="18" t="n">
        <x:f>AB58*INDEX('07 Mode Capacity'!$P$6:$P$17,MATCH("LAND-"&amp;I58,'07 Mode Capacity'!$C$6:$C$17,0))</x:f>
        <x:v>823.0144008390657</x:v>
      </x:c>
      <x:c r="AM58" s="18" t="n">
        <x:f>AE58*INDEX('07 Mode Capacity'!$P$6:$P$17,MATCH("INLAND-"&amp;I58,'07 Mode Capacity'!$C$6:$C$17,0))</x:f>
        <x:v>63.94736842105263</x:v>
      </x:c>
      <x:c r="AN58" s="18" t="n">
        <x:f>SUM(AJ58:AM58)</x:f>
        <x:v>886.9617692601183</x:v>
      </x:c>
      <x:c r="AO58" s="17" t="n">
        <x:f>IF(N58=0,1,AN58/N58)</x:f>
        <x:v>0.7300096866338422</x:v>
      </x:c>
      <x:c r="AP58" s="11" t="str">
        <x:f>IF(AO58&gt;='01 Controls'!$E$16,"PASS","FAIL")</x:f>
        <x:v>FAIL</x:v>
      </x:c>
      <x:c r="AQ58" s="11" t="str">
        <x:v>UNQUANTIFIED</x:v>
      </x:c>
      <x:c r="AR58" s="11" t="str">
        <x:v>Position-class planning record; serial item and receiver open</x:v>
      </x:c>
      <x:c r="AS58" s="26"/>
      <x:c r="AT58" s="26"/>
    </x:row>
    <x:row r="59">
      <x:c r="C59" s="11" t="str">
        <x:v>C1-L-ROG-BLK-08</x:v>
      </x:c>
      <x:c r="D59" s="11" t="str">
        <x:v>C1</x:v>
      </x:c>
      <x:c r="E59" s="11" t="str">
        <x:v>Grid failure</x:v>
      </x:c>
      <x:c r="F59" s="11" t="str">
        <x:v>L-ROG</x:v>
      </x:c>
      <x:c r="G59" s="11" t="str">
        <x:v>Access and route-opening group</x:v>
      </x:c>
      <x:c r="H59" s="11" t="str">
        <x:v>BLK-08</x:v>
      </x:c>
      <x:c r="I59" s="19" t="n">
        <x:v>48</x:v>
      </x:c>
      <x:c r="J59" s="21" t="n">
        <x:v>4</x:v>
      </x:c>
      <x:c r="K59" s="18" t="n">
        <x:f>'05 Cargo Register'!K59</x:f>
        <x:v>121.5</x:v>
      </x:c>
      <x:c r="L59" s="18" t="n">
        <x:f>'05 Cargo Register'!N59</x:f>
        <x:v>19</x:v>
      </x:c>
      <x:c r="M59" s="18" t="n">
        <x:f>'05 Cargo Register'!O59</x:f>
        <x:v>969</x:v>
      </x:c>
      <x:c r="N59" s="18" t="n">
        <x:f>J59*K59</x:f>
        <x:v>486</x:v>
      </x:c>
      <x:c r="O59" s="18" t="n">
        <x:f>J59*L59</x:f>
        <x:v>76</x:v>
      </x:c>
      <x:c r="P59" s="18" t="n">
        <x:f>J59*M59</x:f>
        <x:v>3876</x:v>
      </x:c>
      <x:c r="Q59" s="22" t="n">
        <x:f>'01 Controls'!$E$22*'02 Cargo Classes'!$M$14</x:f>
        <x:v>0.05</x:v>
      </x:c>
      <x:c r="R59" s="22" t="n">
        <x:f>'01 Controls'!$F$22*'02 Cargo Classes'!$N$14</x:f>
        <x:v>0</x:v>
      </x:c>
      <x:c r="S59" s="22" t="n">
        <x:f>'01 Controls'!$G$22*'02 Cargo Classes'!$O$14</x:f>
        <x:v>0.9</x:v>
      </x:c>
      <x:c r="T59" s="22" t="n">
        <x:f>'01 Controls'!$H$22*'02 Cargo Classes'!$P$14</x:f>
        <x:v>0.025</x:v>
      </x:c>
      <x:c r="U59" s="22" t="n">
        <x:f>SUM(Q59:T59)</x:f>
        <x:v>0.9750000000000001</x:v>
      </x:c>
      <x:c r="V59" s="18" t="n">
        <x:f>IF(U59=0,0,N59*Q59/U59)</x:f>
        <x:v>24.92307692307692</x:v>
      </x:c>
      <x:c r="W59" s="18" t="n">
        <x:f>IF(U59=0,0,P59*Q59/U59)</x:f>
        <x:v>198.76923076923077</x:v>
      </x:c>
      <x:c r="X59" s="18" t="n">
        <x:f>MAX(V59,W59*'01 Controls'!$E$12)</x:f>
        <x:v>49.69230769230769</x:v>
      </x:c>
      <x:c r="Y59" s="18" t="n">
        <x:f>IF(U59=0,0,N59*R59/U59)</x:f>
        <x:v>0</x:v>
      </x:c>
      <x:c r="Z59" s="18" t="n">
        <x:f>IF(U59=0,0,P59*R59/U59)</x:f>
        <x:v>0</x:v>
      </x:c>
      <x:c r="AA59" s="18" t="n">
        <x:f>MAX(Y59,Z59*'01 Controls'!$E$13)</x:f>
        <x:v>0</x:v>
      </x:c>
      <x:c r="AB59" s="18" t="n">
        <x:f>IF(U59=0,0,N59*S59/U59)</x:f>
        <x:v>448.6153846153846</x:v>
      </x:c>
      <x:c r="AC59" s="18" t="n">
        <x:f>IF(U59=0,0,P59*S59/U59)</x:f>
        <x:v>3577.846153846154</x:v>
      </x:c>
      <x:c r="AD59" s="18" t="n">
        <x:f>MAX(AB59,AC59*'01 Controls'!$E$14)</x:f>
        <x:v>715.5692307692308</x:v>
      </x:c>
      <x:c r="AE59" s="18" t="n">
        <x:f>IF(U59=0,0,N59*T59/U59)</x:f>
        <x:v>12.46153846153846</x:v>
      </x:c>
      <x:c r="AF59" s="18" t="n">
        <x:f>IF(U59=0,0,P59*T59/U59)</x:f>
        <x:v>99.38461538461539</x:v>
      </x:c>
      <x:c r="AG59" s="18" t="n">
        <x:f>MAX(AE59,AF59*'01 Controls'!$E$15)</x:f>
        <x:v>17.889230769230767</x:v>
      </x:c>
      <x:c r="AH59" s="18" t="n">
        <x:f>SUM(V59,Y59,AB59,AE59)</x:f>
        <x:v>485.99999999999994</x:v>
      </x:c>
      <x:c r="AI59" s="18" t="n">
        <x:f>N59-AH59</x:f>
        <x:v>5.684341886080802e-14</x:v>
      </x:c>
      <x:c r="AJ59" s="18" t="n">
        <x:f>V59*INDEX('07 Mode Capacity'!$P$6:$P$17,MATCH("AIR-"&amp;I59,'07 Mode Capacity'!$C$6:$C$17,0))</x:f>
        <x:v>6.9868271758254465</x:v>
      </x:c>
      <x:c r="AK59" s="18" t="n">
        <x:f>Y59*INDEX('07 Mode Capacity'!$P$6:$P$17,MATCH("OCEAN-"&amp;I59,'07 Mode Capacity'!$C$6:$C$17,0))</x:f>
        <x:v>0</x:v>
      </x:c>
      <x:c r="AL59" s="18" t="n">
        <x:f>AB59*INDEX('07 Mode Capacity'!$P$6:$P$17,MATCH("LAND-"&amp;I59,'07 Mode Capacity'!$C$6:$C$17,0))</x:f>
        <x:v>54.75255192375682</x:v>
      </x:c>
      <x:c r="AM59" s="18" t="n">
        <x:f>AE59*INDEX('07 Mode Capacity'!$P$6:$P$17,MATCH("INLAND-"&amp;I59,'07 Mode Capacity'!$C$6:$C$17,0))</x:f>
        <x:v>7.866151356692613</x:v>
      </x:c>
      <x:c r="AN59" s="18" t="n">
        <x:f>SUM(AJ59:AM59)</x:f>
        <x:v>69.60553045627488</x:v>
      </x:c>
      <x:c r="AO59" s="17" t="n">
        <x:f>IF(N59=0,1,AN59/N59)</x:f>
        <x:v>0.14322125608287012</x:v>
      </x:c>
      <x:c r="AP59" s="11" t="str">
        <x:f>IF(AO59&gt;='01 Controls'!$E$16,"PASS","FAIL")</x:f>
        <x:v>FAIL</x:v>
      </x:c>
      <x:c r="AQ59" s="11" t="str">
        <x:v>UNQUANTIFIED</x:v>
      </x:c>
      <x:c r="AR59" s="11" t="str">
        <x:v>Position-class planning record; serial item and receiver open</x:v>
      </x:c>
      <x:c r="AS59" s="26"/>
      <x:c r="AT59" s="26"/>
    </x:row>
    <x:row r="60">
      <x:c r="C60" s="11" t="str">
        <x:v>C1-L-ROG-OOG-80</x:v>
      </x:c>
      <x:c r="D60" s="11" t="str">
        <x:v>C1</x:v>
      </x:c>
      <x:c r="E60" s="11" t="str">
        <x:v>Grid failure</x:v>
      </x:c>
      <x:c r="F60" s="11" t="str">
        <x:v>L-ROG</x:v>
      </x:c>
      <x:c r="G60" s="11" t="str">
        <x:v>Access and route-opening group</x:v>
      </x:c>
      <x:c r="H60" s="11" t="str">
        <x:v>OOG-80</x:v>
      </x:c>
      <x:c r="I60" s="19" t="n">
        <x:v>72</x:v>
      </x:c>
      <x:c r="J60" s="21" t="n">
        <x:v>4</x:v>
      </x:c>
      <x:c r="K60" s="18" t="n">
        <x:f>'05 Cargo Register'!K60</x:f>
        <x:v>303.75</x:v>
      </x:c>
      <x:c r="L60" s="18" t="n">
        <x:f>'05 Cargo Register'!N60</x:f>
        <x:v>6</x:v>
      </x:c>
      <x:c r="M60" s="18" t="n">
        <x:f>'05 Cargo Register'!O60</x:f>
        <x:v>1056</x:v>
      </x:c>
      <x:c r="N60" s="18" t="n">
        <x:f>J60*K60</x:f>
        <x:v>1215</x:v>
      </x:c>
      <x:c r="O60" s="18" t="n">
        <x:f>J60*L60</x:f>
        <x:v>24</x:v>
      </x:c>
      <x:c r="P60" s="18" t="n">
        <x:f>J60*M60</x:f>
        <x:v>4224</x:v>
      </x:c>
      <x:c r="Q60" s="22" t="n">
        <x:f>'01 Controls'!$E$22*'02 Cargo Classes'!$M$15</x:f>
        <x:v>0</x:v>
      </x:c>
      <x:c r="R60" s="22" t="n">
        <x:f>'01 Controls'!$F$22*'02 Cargo Classes'!$N$15</x:f>
        <x:v>0</x:v>
      </x:c>
      <x:c r="S60" s="22" t="n">
        <x:f>'01 Controls'!$G$22*'02 Cargo Classes'!$O$15</x:f>
        <x:v>0.54</x:v>
      </x:c>
      <x:c r="T60" s="22" t="n">
        <x:f>'01 Controls'!$H$22*'02 Cargo Classes'!$P$15</x:f>
        <x:v>0.025</x:v>
      </x:c>
      <x:c r="U60" s="22" t="n">
        <x:f>SUM(Q60:T60)</x:f>
        <x:v>0.5650000000000001</x:v>
      </x:c>
      <x:c r="V60" s="18" t="n">
        <x:f>IF(U60=0,0,N60*Q60/U60)</x:f>
        <x:v>0</x:v>
      </x:c>
      <x:c r="W60" s="18" t="n">
        <x:f>IF(U60=0,0,P60*Q60/U60)</x:f>
        <x:v>0</x:v>
      </x:c>
      <x:c r="X60" s="18" t="n">
        <x:f>MAX(V60,W60*'01 Controls'!$E$12)</x:f>
        <x:v>0</x:v>
      </x:c>
      <x:c r="Y60" s="18" t="n">
        <x:f>IF(U60=0,0,N60*R60/U60)</x:f>
        <x:v>0</x:v>
      </x:c>
      <x:c r="Z60" s="18" t="n">
        <x:f>IF(U60=0,0,P60*R60/U60)</x:f>
        <x:v>0</x:v>
      </x:c>
      <x:c r="AA60" s="18" t="n">
        <x:f>MAX(Y60,Z60*'01 Controls'!$E$13)</x:f>
        <x:v>0</x:v>
      </x:c>
      <x:c r="AB60" s="18" t="n">
        <x:f>IF(U60=0,0,N60*S60/U60)</x:f>
        <x:v>1161.2389380530972</x:v>
      </x:c>
      <x:c r="AC60" s="18" t="n">
        <x:f>IF(U60=0,0,P60*S60/U60)</x:f>
        <x:v>4037.097345132743</x:v>
      </x:c>
      <x:c r="AD60" s="18" t="n">
        <x:f>MAX(AB60,AC60*'01 Controls'!$E$14)</x:f>
        <x:v>1161.2389380530972</x:v>
      </x:c>
      <x:c r="AE60" s="18" t="n">
        <x:f>IF(U60=0,0,N60*T60/U60)</x:f>
        <x:v>53.76106194690265</x:v>
      </x:c>
      <x:c r="AF60" s="18" t="n">
        <x:f>IF(U60=0,0,P60*T60/U60)</x:f>
        <x:v>186.90265486725664</x:v>
      </x:c>
      <x:c r="AG60" s="18" t="n">
        <x:f>MAX(AE60,AF60*'01 Controls'!$E$15)</x:f>
        <x:v>53.76106194690265</x:v>
      </x:c>
      <x:c r="AH60" s="18" t="n">
        <x:f>SUM(V60,Y60,AB60,AE60)</x:f>
        <x:v>1214.9999999999998</x:v>
      </x:c>
      <x:c r="AI60" s="18" t="n">
        <x:f>N60-AH60</x:f>
        <x:v>2.2737367544323206e-13</x:v>
      </x:c>
      <x:c r="AJ60" s="18" t="n">
        <x:f>V60*INDEX('07 Mode Capacity'!$P$6:$P$17,MATCH("AIR-"&amp;I60,'07 Mode Capacity'!$C$6:$C$17,0))</x:f>
        <x:v>0</x:v>
      </x:c>
      <x:c r="AK60" s="18" t="n">
        <x:f>Y60*INDEX('07 Mode Capacity'!$P$6:$P$17,MATCH("OCEAN-"&amp;I60,'07 Mode Capacity'!$C$6:$C$17,0))</x:f>
        <x:v>0</x:v>
      </x:c>
      <x:c r="AL60" s="18" t="n">
        <x:f>AB60*INDEX('07 Mode Capacity'!$P$6:$P$17,MATCH("LAND-"&amp;I60,'07 Mode Capacity'!$C$6:$C$17,0))</x:f>
        <x:v>830.2977141208272</x:v>
      </x:c>
      <x:c r="AM60" s="18" t="n">
        <x:f>AE60*INDEX('07 Mode Capacity'!$P$6:$P$17,MATCH("INLAND-"&amp;I60,'07 Mode Capacity'!$C$6:$C$17,0))</x:f>
        <x:v>53.76106194690265</x:v>
      </x:c>
      <x:c r="AN60" s="18" t="n">
        <x:f>SUM(AJ60:AM60)</x:f>
        <x:v>884.0587760677298</x:v>
      </x:c>
      <x:c r="AO60" s="17" t="n">
        <x:f>IF(N60=0,1,AN60/N60)</x:f>
        <x:v>0.727620391825292</x:v>
      </x:c>
      <x:c r="AP60" s="11" t="str">
        <x:f>IF(AO60&gt;='01 Controls'!$E$16,"PASS","FAIL")</x:f>
        <x:v>FAIL</x:v>
      </x:c>
      <x:c r="AQ60" s="11" t="str">
        <x:v>UNQUANTIFIED</x:v>
      </x:c>
      <x:c r="AR60" s="11" t="str">
        <x:v>Position-class planning record; serial item and receiver open</x:v>
      </x:c>
      <x:c r="AS60" s="26"/>
      <x:c r="AT60" s="26"/>
    </x:row>
    <x:row r="61">
      <x:c r="C61" s="11" t="str">
        <x:v>C1-L-HCG-APL-45</x:v>
      </x:c>
      <x:c r="D61" s="11" t="str">
        <x:v>C1</x:v>
      </x:c>
      <x:c r="E61" s="11" t="str">
        <x:v>Grid failure</x:v>
      </x:c>
      <x:c r="F61" s="11" t="str">
        <x:v>L-HCG</x:v>
      </x:c>
      <x:c r="G61" s="11" t="str">
        <x:v>Flood and hydraulic-control group</x:v>
      </x:c>
      <x:c r="H61" s="11" t="str">
        <x:v>APL-45</x:v>
      </x:c>
      <x:c r="I61" s="19" t="n">
        <x:v>24</x:v>
      </x:c>
      <x:c r="J61" s="21" t="n">
        <x:v>1</x:v>
      </x:c>
      <x:c r="K61" s="18" t="n">
        <x:f>'05 Cargo Register'!K61</x:f>
        <x:v>91.125</x:v>
      </x:c>
      <x:c r="L61" s="18" t="n">
        <x:f>'05 Cargo Register'!N61</x:f>
        <x:v>24</x:v>
      </x:c>
      <x:c r="M61" s="18" t="n">
        <x:f>'05 Cargo Register'!O61</x:f>
        <x:v>180</x:v>
      </x:c>
      <x:c r="N61" s="18" t="n">
        <x:f>J61*K61</x:f>
        <x:v>91.125</x:v>
      </x:c>
      <x:c r="O61" s="18" t="n">
        <x:f>J61*L61</x:f>
        <x:v>24</x:v>
      </x:c>
      <x:c r="P61" s="18" t="n">
        <x:f>J61*M61</x:f>
        <x:v>180</x:v>
      </x:c>
      <x:c r="Q61" s="22" t="n">
        <x:f>'01 Controls'!$E$22*'02 Cargo Classes'!$M$6</x:f>
        <x:v>0.15000000000000002</x:v>
      </x:c>
      <x:c r="R61" s="22" t="n">
        <x:f>'01 Controls'!$F$22*'02 Cargo Classes'!$N$6</x:f>
        <x:v>0</x:v>
      </x:c>
      <x:c r="S61" s="22" t="n">
        <x:f>'01 Controls'!$G$22*'02 Cargo Classes'!$O$6</x:f>
        <x:v>0.9</x:v>
      </x:c>
      <x:c r="T61" s="22" t="n">
        <x:f>'01 Controls'!$H$22*'02 Cargo Classes'!$P$6</x:f>
        <x:v>0.015</x:v>
      </x:c>
      <x:c r="U61" s="22" t="n">
        <x:f>SUM(Q61:T61)</x:f>
        <x:v>1.065</x:v>
      </x:c>
      <x:c r="V61" s="18" t="n">
        <x:f>IF(U61=0,0,N61*Q61/U61)</x:f>
        <x:v>12.834507042253524</x:v>
      </x:c>
      <x:c r="W61" s="18" t="n">
        <x:f>IF(U61=0,0,P61*Q61/U61)</x:f>
        <x:v>25.352112676056343</x:v>
      </x:c>
      <x:c r="X61" s="18" t="n">
        <x:f>MAX(V61,W61*'01 Controls'!$E$12)</x:f>
        <x:v>12.834507042253524</x:v>
      </x:c>
      <x:c r="Y61" s="18" t="n">
        <x:f>IF(U61=0,0,N61*R61/U61)</x:f>
        <x:v>0</x:v>
      </x:c>
      <x:c r="Z61" s="18" t="n">
        <x:f>IF(U61=0,0,P61*R61/U61)</x:f>
        <x:v>0</x:v>
      </x:c>
      <x:c r="AA61" s="18" t="n">
        <x:f>MAX(Y61,Z61*'01 Controls'!$E$13)</x:f>
        <x:v>0</x:v>
      </x:c>
      <x:c r="AB61" s="18" t="n">
        <x:f>IF(U61=0,0,N61*S61/U61)</x:f>
        <x:v>77.00704225352113</x:v>
      </x:c>
      <x:c r="AC61" s="18" t="n">
        <x:f>IF(U61=0,0,P61*S61/U61)</x:f>
        <x:v>152.11267605633805</x:v>
      </x:c>
      <x:c r="AD61" s="18" t="n">
        <x:f>MAX(AB61,AC61*'01 Controls'!$E$14)</x:f>
        <x:v>77.00704225352113</x:v>
      </x:c>
      <x:c r="AE61" s="18" t="n">
        <x:f>IF(U61=0,0,N61*T61/U61)</x:f>
        <x:v>1.283450704225352</x:v>
      </x:c>
      <x:c r="AF61" s="18" t="n">
        <x:f>IF(U61=0,0,P61*T61/U61)</x:f>
        <x:v>2.5352112676056335</x:v>
      </x:c>
      <x:c r="AG61" s="18" t="n">
        <x:f>MAX(AE61,AF61*'01 Controls'!$E$15)</x:f>
        <x:v>1.283450704225352</x:v>
      </x:c>
      <x:c r="AH61" s="18" t="n">
        <x:f>SUM(V61,Y61,AB61,AE61)</x:f>
        <x:v>91.125</x:v>
      </x:c>
      <x:c r="AI61" s="18" t="n">
        <x:f>N61-AH61</x:f>
        <x:v>0</x:v>
      </x:c>
      <x:c r="AJ61" s="18" t="n">
        <x:f>V61*INDEX('07 Mode Capacity'!$P$6:$P$17,MATCH("AIR-"&amp;I61,'07 Mode Capacity'!$C$6:$C$17,0))</x:f>
        <x:v>2.60430203265028</x:v>
      </x:c>
      <x:c r="AK61" s="18" t="n">
        <x:f>Y61*INDEX('07 Mode Capacity'!$P$6:$P$17,MATCH("OCEAN-"&amp;I61,'07 Mode Capacity'!$C$6:$C$17,0))</x:f>
        <x:v>0</x:v>
      </x:c>
      <x:c r="AL61" s="18" t="n">
        <x:f>AB61*INDEX('07 Mode Capacity'!$P$6:$P$17,MATCH("LAND-"&amp;I61,'07 Mode Capacity'!$C$6:$C$17,0))</x:f>
        <x:v>29.455264835695193</x:v>
      </x:c>
      <x:c r="AM61" s="18" t="n">
        <x:f>AE61*INDEX('07 Mode Capacity'!$P$6:$P$17,MATCH("INLAND-"&amp;I61,'07 Mode Capacity'!$C$6:$C$17,0))</x:f>
        <x:v>1.283450704225352</x:v>
      </x:c>
      <x:c r="AN61" s="18" t="n">
        <x:f>SUM(AJ61:AM61)</x:f>
        <x:v>33.34301757257082</x:v>
      </x:c>
      <x:c r="AO61" s="17" t="n">
        <x:f>IF(N61=0,1,AN61/N61)</x:f>
        <x:v>0.36590417089240956</x:v>
      </x:c>
      <x:c r="AP61" s="11" t="str">
        <x:f>IF(AO61&gt;='01 Controls'!$E$16,"PASS","FAIL")</x:f>
        <x:v>FAIL</x:v>
      </x:c>
      <x:c r="AQ61" s="11" t="str">
        <x:v>UNQUANTIFIED</x:v>
      </x:c>
      <x:c r="AR61" s="11" t="str">
        <x:v>Position-class planning record; serial item and receiver open</x:v>
      </x:c>
      <x:c r="AS61" s="26"/>
      <x:c r="AT61" s="26"/>
    </x:row>
    <x:row r="62">
      <x:c r="C62" s="11" t="str">
        <x:v>C1-L-HCG-ISO-18</x:v>
      </x:c>
      <x:c r="D62" s="11" t="str">
        <x:v>C1</x:v>
      </x:c>
      <x:c r="E62" s="11" t="str">
        <x:v>Grid failure</x:v>
      </x:c>
      <x:c r="F62" s="11" t="str">
        <x:v>L-HCG</x:v>
      </x:c>
      <x:c r="G62" s="11" t="str">
        <x:v>Flood and hydraulic-control group</x:v>
      </x:c>
      <x:c r="H62" s="11" t="str">
        <x:v>ISO-18</x:v>
      </x:c>
      <x:c r="I62" s="19" t="n">
        <x:v>48</x:v>
      </x:c>
      <x:c r="J62" s="21" t="n">
        <x:v>1</x:v>
      </x:c>
      <x:c r="K62" s="18" t="n">
        <x:f>'05 Cargo Register'!K62</x:f>
        <x:v>364.5</x:v>
      </x:c>
      <x:c r="L62" s="18" t="n">
        <x:f>'05 Cargo Register'!N62</x:f>
        <x:v>24</x:v>
      </x:c>
      <x:c r="M62" s="18" t="n">
        <x:f>'05 Cargo Register'!O62</x:f>
        <x:v>633.6</x:v>
      </x:c>
      <x:c r="N62" s="18" t="n">
        <x:f>J62*K62</x:f>
        <x:v>364.5</x:v>
      </x:c>
      <x:c r="O62" s="18" t="n">
        <x:f>J62*L62</x:f>
        <x:v>24</x:v>
      </x:c>
      <x:c r="P62" s="18" t="n">
        <x:f>J62*M62</x:f>
        <x:v>633.6</x:v>
      </x:c>
      <x:c r="Q62" s="22" t="n">
        <x:f>'01 Controls'!$E$22*'02 Cargo Classes'!$M$7</x:f>
        <x:v>0.010000000000000002</x:v>
      </x:c>
      <x:c r="R62" s="22" t="n">
        <x:f>'01 Controls'!$F$22*'02 Cargo Classes'!$N$7</x:f>
        <x:v>0</x:v>
      </x:c>
      <x:c r="S62" s="22" t="n">
        <x:f>'01 Controls'!$G$22*'02 Cargo Classes'!$O$7</x:f>
        <x:v>1.08</x:v>
      </x:c>
      <x:c r="T62" s="22" t="n">
        <x:f>'01 Controls'!$H$22*'02 Cargo Classes'!$P$7</x:f>
        <x:v>0.04000000000000001</x:v>
      </x:c>
      <x:c r="U62" s="22" t="n">
        <x:f>SUM(Q62:T62)</x:f>
        <x:v>1.1300000000000001</x:v>
      </x:c>
      <x:c r="V62" s="18" t="n">
        <x:f>IF(U62=0,0,N62*Q62/U62)</x:f>
        <x:v>3.22566371681416</x:v>
      </x:c>
      <x:c r="W62" s="18" t="n">
        <x:f>IF(U62=0,0,P62*Q62/U62)</x:f>
        <x:v>5.6070796460176995</x:v>
      </x:c>
      <x:c r="X62" s="18" t="n">
        <x:f>MAX(V62,W62*'01 Controls'!$E$12)</x:f>
        <x:v>3.22566371681416</x:v>
      </x:c>
      <x:c r="Y62" s="18" t="n">
        <x:f>IF(U62=0,0,N62*R62/U62)</x:f>
        <x:v>0</x:v>
      </x:c>
      <x:c r="Z62" s="18" t="n">
        <x:f>IF(U62=0,0,P62*R62/U62)</x:f>
        <x:v>0</x:v>
      </x:c>
      <x:c r="AA62" s="18" t="n">
        <x:f>MAX(Y62,Z62*'01 Controls'!$E$13)</x:f>
        <x:v>0</x:v>
      </x:c>
      <x:c r="AB62" s="18" t="n">
        <x:f>IF(U62=0,0,N62*S62/U62)</x:f>
        <x:v>348.3716814159292</x:v>
      </x:c>
      <x:c r="AC62" s="18" t="n">
        <x:f>IF(U62=0,0,P62*S62/U62)</x:f>
        <x:v>605.5646017699115</x:v>
      </x:c>
      <x:c r="AD62" s="18" t="n">
        <x:f>MAX(AB62,AC62*'01 Controls'!$E$14)</x:f>
        <x:v>348.3716814159292</x:v>
      </x:c>
      <x:c r="AE62" s="18" t="n">
        <x:f>IF(U62=0,0,N62*T62/U62)</x:f>
        <x:v>12.90265486725664</x:v>
      </x:c>
      <x:c r="AF62" s="18" t="n">
        <x:f>IF(U62=0,0,P62*T62/U62)</x:f>
        <x:v>22.428318584070798</x:v>
      </x:c>
      <x:c r="AG62" s="18" t="n">
        <x:f>MAX(AE62,AF62*'01 Controls'!$E$15)</x:f>
        <x:v>12.90265486725664</x:v>
      </x:c>
      <x:c r="AH62" s="18" t="n">
        <x:f>SUM(V62,Y62,AB62,AE62)</x:f>
        <x:v>364.49999999999994</x:v>
      </x:c>
      <x:c r="AI62" s="18" t="n">
        <x:f>N62-AH62</x:f>
        <x:v>5.684341886080802e-14</x:v>
      </x:c>
      <x:c r="AJ62" s="18" t="n">
        <x:f>V62*INDEX('07 Mode Capacity'!$P$6:$P$17,MATCH("AIR-"&amp;I62,'07 Mode Capacity'!$C$6:$C$17,0))</x:f>
        <x:v>0.904268561472984</x:v>
      </x:c>
      <x:c r="AK62" s="18" t="n">
        <x:f>Y62*INDEX('07 Mode Capacity'!$P$6:$P$17,MATCH("OCEAN-"&amp;I62,'07 Mode Capacity'!$C$6:$C$17,0))</x:f>
        <x:v>0</x:v>
      </x:c>
      <x:c r="AL62" s="18" t="n">
        <x:f>AB62*INDEX('07 Mode Capacity'!$P$6:$P$17,MATCH("LAND-"&amp;I62,'07 Mode Capacity'!$C$6:$C$17,0))</x:f>
        <x:v>42.5180215160147</x:v>
      </x:c>
      <x:c r="AM62" s="18" t="n">
        <x:f>AE62*INDEX('07 Mode Capacity'!$P$6:$P$17,MATCH("INLAND-"&amp;I62,'07 Mode Capacity'!$C$6:$C$17,0))</x:f>
        <x:v>8.144599192327751</x:v>
      </x:c>
      <x:c r="AN62" s="18" t="n">
        <x:f>SUM(AJ62:AM62)</x:f>
        <x:v>51.566889269815434</x:v>
      </x:c>
      <x:c r="AO62" s="17" t="n">
        <x:f>IF(N62=0,1,AN62/N62)</x:f>
        <x:v>0.141472947242292</x:v>
      </x:c>
      <x:c r="AP62" s="11" t="str">
        <x:f>IF(AO62&gt;='01 Controls'!$E$16,"PASS","FAIL")</x:f>
        <x:v>FAIL</x:v>
      </x:c>
      <x:c r="AQ62" s="11" t="str">
        <x:v>UNQUANTIFIED</x:v>
      </x:c>
      <x:c r="AR62" s="11" t="str">
        <x:v>Position-class planning record; serial item and receiver open</x:v>
      </x:c>
      <x:c r="AS62" s="26"/>
      <x:c r="AT62" s="26"/>
    </x:row>
    <x:row r="63">
      <x:c r="C63" s="11" t="str">
        <x:v>C1-L-HCG-COL-12</x:v>
      </x:c>
      <x:c r="D63" s="11" t="str">
        <x:v>C1</x:v>
      </x:c>
      <x:c r="E63" s="11" t="str">
        <x:v>Grid failure</x:v>
      </x:c>
      <x:c r="F63" s="11" t="str">
        <x:v>L-HCG</x:v>
      </x:c>
      <x:c r="G63" s="11" t="str">
        <x:v>Flood and hydraulic-control group</x:v>
      </x:c>
      <x:c r="H63" s="11" t="str">
        <x:v>COL-12</x:v>
      </x:c>
      <x:c r="I63" s="19" t="n">
        <x:v>24</x:v>
      </x:c>
      <x:c r="J63" s="21" t="n">
        <x:v>1</x:v>
      </x:c>
      <x:c r="K63" s="18" t="n">
        <x:f>'05 Cargo Register'!K63</x:f>
        <x:v>60.75</x:v>
      </x:c>
      <x:c r="L63" s="18" t="n">
        <x:f>'05 Cargo Register'!N63</x:f>
        <x:v>7</x:v>
      </x:c>
      <x:c r="M63" s="18" t="n">
        <x:f>'05 Cargo Register'!O63</x:f>
        <x:v>184.8</x:v>
      </x:c>
      <x:c r="N63" s="18" t="n">
        <x:f>J63*K63</x:f>
        <x:v>60.75</x:v>
      </x:c>
      <x:c r="O63" s="18" t="n">
        <x:f>J63*L63</x:f>
        <x:v>7</x:v>
      </x:c>
      <x:c r="P63" s="18" t="n">
        <x:f>J63*M63</x:f>
        <x:v>184.8</x:v>
      </x:c>
      <x:c r="Q63" s="22" t="n">
        <x:f>'01 Controls'!$E$22*'02 Cargo Classes'!$M$8</x:f>
        <x:v>0.1</x:v>
      </x:c>
      <x:c r="R63" s="22" t="n">
        <x:f>'01 Controls'!$F$22*'02 Cargo Classes'!$N$8</x:f>
        <x:v>0</x:v>
      </x:c>
      <x:c r="S63" s="22" t="n">
        <x:f>'01 Controls'!$G$22*'02 Cargo Classes'!$O$8</x:f>
        <x:v>1.08</x:v>
      </x:c>
      <x:c r="T63" s="22" t="n">
        <x:f>'01 Controls'!$H$22*'02 Cargo Classes'!$P$8</x:f>
        <x:v>0.010000000000000002</x:v>
      </x:c>
      <x:c r="U63" s="22" t="n">
        <x:f>SUM(Q63:T63)</x:f>
        <x:v>1.1900000000000002</x:v>
      </x:c>
      <x:c r="V63" s="18" t="n">
        <x:f>IF(U63=0,0,N63*Q63/U63)</x:f>
        <x:v>5.105042016806722</x:v>
      </x:c>
      <x:c r="W63" s="18" t="n">
        <x:f>IF(U63=0,0,P63*Q63/U63)</x:f>
        <x:v>15.52941176470588</x:v>
      </x:c>
      <x:c r="X63" s="18" t="n">
        <x:f>MAX(V63,W63*'01 Controls'!$E$12)</x:f>
        <x:v>5.105042016806722</x:v>
      </x:c>
      <x:c r="Y63" s="18" t="n">
        <x:f>IF(U63=0,0,N63*R63/U63)</x:f>
        <x:v>0</x:v>
      </x:c>
      <x:c r="Z63" s="18" t="n">
        <x:f>IF(U63=0,0,P63*R63/U63)</x:f>
        <x:v>0</x:v>
      </x:c>
      <x:c r="AA63" s="18" t="n">
        <x:f>MAX(Y63,Z63*'01 Controls'!$E$13)</x:f>
        <x:v>0</x:v>
      </x:c>
      <x:c r="AB63" s="18" t="n">
        <x:f>IF(U63=0,0,N63*S63/U63)</x:f>
        <x:v>55.1344537815126</x:v>
      </x:c>
      <x:c r="AC63" s="18" t="n">
        <x:f>IF(U63=0,0,P63*S63/U63)</x:f>
        <x:v>167.71764705882353</x:v>
      </x:c>
      <x:c r="AD63" s="18" t="n">
        <x:f>MAX(AB63,AC63*'01 Controls'!$E$14)</x:f>
        <x:v>55.1344537815126</x:v>
      </x:c>
      <x:c r="AE63" s="18" t="n">
        <x:f>IF(U63=0,0,N63*T63/U63)</x:f>
        <x:v>0.5105042016806723</x:v>
      </x:c>
      <x:c r="AF63" s="18" t="n">
        <x:f>IF(U63=0,0,P63*T63/U63)</x:f>
        <x:v>1.5529411764705885</x:v>
      </x:c>
      <x:c r="AG63" s="18" t="n">
        <x:f>MAX(AE63,AF63*'01 Controls'!$E$15)</x:f>
        <x:v>0.5105042016806723</x:v>
      </x:c>
      <x:c r="AH63" s="18" t="n">
        <x:f>SUM(V63,Y63,AB63,AE63)</x:f>
        <x:v>60.74999999999999</x:v>
      </x:c>
      <x:c r="AI63" s="18" t="n">
        <x:f>N63-AH63</x:f>
        <x:v>7.105427357601002e-15</x:v>
      </x:c>
      <x:c r="AJ63" s="18" t="n">
        <x:f>V63*INDEX('07 Mode Capacity'!$P$6:$P$17,MATCH("AIR-"&amp;I63,'07 Mode Capacity'!$C$6:$C$17,0))</x:f>
        <x:v>1.0358848421185984</x:v>
      </x:c>
      <x:c r="AK63" s="18" t="n">
        <x:f>Y63*INDEX('07 Mode Capacity'!$P$6:$P$17,MATCH("OCEAN-"&amp;I63,'07 Mode Capacity'!$C$6:$C$17,0))</x:f>
        <x:v>0</x:v>
      </x:c>
      <x:c r="AL63" s="18" t="n">
        <x:f>AB63*INDEX('07 Mode Capacity'!$P$6:$P$17,MATCH("LAND-"&amp;I63,'07 Mode Capacity'!$C$6:$C$17,0))</x:f>
        <x:v>21.0889795294221</x:v>
      </x:c>
      <x:c r="AM63" s="18" t="n">
        <x:f>AE63*INDEX('07 Mode Capacity'!$P$6:$P$17,MATCH("INLAND-"&amp;I63,'07 Mode Capacity'!$C$6:$C$17,0))</x:f>
        <x:v>0.5105042016806723</x:v>
      </x:c>
      <x:c r="AN63" s="18" t="n">
        <x:f>SUM(AJ63:AM63)</x:f>
        <x:v>22.63536857322137</x:v>
      </x:c>
      <x:c r="AO63" s="17" t="n">
        <x:f>IF(N63=0,1,AN63/N63)</x:f>
        <x:v>0.372598659641504</x:v>
      </x:c>
      <x:c r="AP63" s="11" t="str">
        <x:f>IF(AO63&gt;='01 Controls'!$E$16,"PASS","FAIL")</x:f>
        <x:v>FAIL</x:v>
      </x:c>
      <x:c r="AQ63" s="11" t="str">
        <x:v>UNQUANTIFIED</x:v>
      </x:c>
      <x:c r="AR63" s="11" t="str">
        <x:v>Position-class planning record; serial item and receiver open</x:v>
      </x:c>
      <x:c r="AS63" s="26"/>
      <x:c r="AT63" s="26"/>
    </x:row>
    <x:row r="64">
      <x:c r="C64" s="11" t="str">
        <x:v>C1-L-HCG-BAT-22</x:v>
      </x:c>
      <x:c r="D64" s="11" t="str">
        <x:v>C1</x:v>
      </x:c>
      <x:c r="E64" s="11" t="str">
        <x:v>Grid failure</x:v>
      </x:c>
      <x:c r="F64" s="11" t="str">
        <x:v>L-HCG</x:v>
      </x:c>
      <x:c r="G64" s="11" t="str">
        <x:v>Flood and hydraulic-control group</x:v>
      </x:c>
      <x:c r="H64" s="11" t="str">
        <x:v>BAT-22</x:v>
      </x:c>
      <x:c r="I64" s="19" t="n">
        <x:v>48</x:v>
      </x:c>
      <x:c r="J64" s="21" t="n">
        <x:v>1</x:v>
      </x:c>
      <x:c r="K64" s="18" t="n">
        <x:f>'05 Cargo Register'!K64</x:f>
        <x:v>243</x:v>
      </x:c>
      <x:c r="L64" s="18" t="n">
        <x:f>'05 Cargo Register'!N64</x:f>
        <x:v>14</x:v>
      </x:c>
      <x:c r="M64" s="18" t="n">
        <x:f>'05 Cargo Register'!O64</x:f>
        <x:v>369.6</x:v>
      </x:c>
      <x:c r="N64" s="18" t="n">
        <x:f>J64*K64</x:f>
        <x:v>243</x:v>
      </x:c>
      <x:c r="O64" s="18" t="n">
        <x:f>J64*L64</x:f>
        <x:v>14</x:v>
      </x:c>
      <x:c r="P64" s="18" t="n">
        <x:f>J64*M64</x:f>
        <x:v>369.6</x:v>
      </x:c>
      <x:c r="Q64" s="22" t="n">
        <x:f>'01 Controls'!$E$22*'02 Cargo Classes'!$M$9</x:f>
        <x:v>0</x:v>
      </x:c>
      <x:c r="R64" s="22" t="n">
        <x:f>'01 Controls'!$F$22*'02 Cargo Classes'!$N$9</x:f>
        <x:v>0</x:v>
      </x:c>
      <x:c r="S64" s="22" t="n">
        <x:f>'01 Controls'!$G$22*'02 Cargo Classes'!$O$9</x:f>
        <x:v>0.9</x:v>
      </x:c>
      <x:c r="T64" s="22" t="n">
        <x:f>'01 Controls'!$H$22*'02 Cargo Classes'!$P$9</x:f>
        <x:v>0.025</x:v>
      </x:c>
      <x:c r="U64" s="22" t="n">
        <x:f>SUM(Q64:T64)</x:f>
        <x:v>0.925</x:v>
      </x:c>
      <x:c r="V64" s="18" t="n">
        <x:f>IF(U64=0,0,N64*Q64/U64)</x:f>
        <x:v>0</x:v>
      </x:c>
      <x:c r="W64" s="18" t="n">
        <x:f>IF(U64=0,0,P64*Q64/U64)</x:f>
        <x:v>0</x:v>
      </x:c>
      <x:c r="X64" s="18" t="n">
        <x:f>MAX(V64,W64*'01 Controls'!$E$12)</x:f>
        <x:v>0</x:v>
      </x:c>
      <x:c r="Y64" s="18" t="n">
        <x:f>IF(U64=0,0,N64*R64/U64)</x:f>
        <x:v>0</x:v>
      </x:c>
      <x:c r="Z64" s="18" t="n">
        <x:f>IF(U64=0,0,P64*R64/U64)</x:f>
        <x:v>0</x:v>
      </x:c>
      <x:c r="AA64" s="18" t="n">
        <x:f>MAX(Y64,Z64*'01 Controls'!$E$13)</x:f>
        <x:v>0</x:v>
      </x:c>
      <x:c r="AB64" s="18" t="n">
        <x:f>IF(U64=0,0,N64*S64/U64)</x:f>
        <x:v>236.43243243243245</x:v>
      </x:c>
      <x:c r="AC64" s="18" t="n">
        <x:f>IF(U64=0,0,P64*S64/U64)</x:f>
        <x:v>359.61081081081085</x:v>
      </x:c>
      <x:c r="AD64" s="18" t="n">
        <x:f>MAX(AB64,AC64*'01 Controls'!$E$14)</x:f>
        <x:v>236.43243243243245</x:v>
      </x:c>
      <x:c r="AE64" s="18" t="n">
        <x:f>IF(U64=0,0,N64*T64/U64)</x:f>
        <x:v>6.5675675675675675</x:v>
      </x:c>
      <x:c r="AF64" s="18" t="n">
        <x:f>IF(U64=0,0,P64*T64/U64)</x:f>
        <x:v>9.989189189189188</x:v>
      </x:c>
      <x:c r="AG64" s="18" t="n">
        <x:f>MAX(AE64,AF64*'01 Controls'!$E$15)</x:f>
        <x:v>6.5675675675675675</x:v>
      </x:c>
      <x:c r="AH64" s="18" t="n">
        <x:f>SUM(V64,Y64,AB64,AE64)</x:f>
        <x:v>243.00000000000003</x:v>
      </x:c>
      <x:c r="AI64" s="18" t="n">
        <x:f>N64-AH64</x:f>
        <x:v>-2.842170943040401e-14</x:v>
      </x:c>
      <x:c r="AJ64" s="18" t="n">
        <x:f>V64*INDEX('07 Mode Capacity'!$P$6:$P$17,MATCH("AIR-"&amp;I64,'07 Mode Capacity'!$C$6:$C$17,0))</x:f>
        <x:v>0</x:v>
      </x:c>
      <x:c r="AK64" s="18" t="n">
        <x:f>Y64*INDEX('07 Mode Capacity'!$P$6:$P$17,MATCH("OCEAN-"&amp;I64,'07 Mode Capacity'!$C$6:$C$17,0))</x:f>
        <x:v>0</x:v>
      </x:c>
      <x:c r="AL64" s="18" t="n">
        <x:f>AB64*INDEX('07 Mode Capacity'!$P$6:$P$17,MATCH("LAND-"&amp;I64,'07 Mode Capacity'!$C$6:$C$17,0))</x:f>
        <x:v>28.85607466252049</x:v>
      </x:c>
      <x:c r="AM64" s="18" t="n">
        <x:f>AE64*INDEX('07 Mode Capacity'!$P$6:$P$17,MATCH("INLAND-"&amp;I64,'07 Mode Capacity'!$C$6:$C$17,0))</x:f>
        <x:v>4.145674363662323</x:v>
      </x:c>
      <x:c r="AN64" s="18" t="n">
        <x:f>SUM(AJ64:AM64)</x:f>
        <x:v>33.001749026182814</x:v>
      </x:c>
      <x:c r="AO64" s="17" t="n">
        <x:f>IF(N64=0,1,AN64/N64)</x:f>
        <x:v>0.13580966677441486</x:v>
      </x:c>
      <x:c r="AP64" s="11" t="str">
        <x:f>IF(AO64&gt;='01 Controls'!$E$16,"PASS","FAIL")</x:f>
        <x:v>FAIL</x:v>
      </x:c>
      <x:c r="AQ64" s="11" t="str">
        <x:v>UNQUANTIFIED</x:v>
      </x:c>
      <x:c r="AR64" s="11" t="str">
        <x:v>Position-class planning record; serial item and receiver open</x:v>
      </x:c>
      <x:c r="AS64" s="26"/>
      <x:c r="AT64" s="26"/>
    </x:row>
    <x:row r="65">
      <x:c r="C65" s="11" t="str">
        <x:v>C1-L-HCG-TNK-20</x:v>
      </x:c>
      <x:c r="D65" s="11" t="str">
        <x:v>C1</x:v>
      </x:c>
      <x:c r="E65" s="11" t="str">
        <x:v>Grid failure</x:v>
      </x:c>
      <x:c r="F65" s="11" t="str">
        <x:v>L-HCG</x:v>
      </x:c>
      <x:c r="G65" s="11" t="str">
        <x:v>Flood and hydraulic-control group</x:v>
      </x:c>
      <x:c r="H65" s="11" t="str">
        <x:v>TNK-20</x:v>
      </x:c>
      <x:c r="I65" s="19" t="n">
        <x:v>48</x:v>
      </x:c>
      <x:c r="J65" s="21" t="n">
        <x:v>1</x:v>
      </x:c>
      <x:c r="K65" s="18" t="n">
        <x:f>'05 Cargo Register'!K65</x:f>
        <x:v>243</x:v>
      </x:c>
      <x:c r="L65" s="18" t="n">
        <x:f>'05 Cargo Register'!N65</x:f>
        <x:v>15</x:v>
      </x:c>
      <x:c r="M65" s="18" t="n">
        <x:f>'05 Cargo Register'!O65</x:f>
        <x:v>318.75</x:v>
      </x:c>
      <x:c r="N65" s="18" t="n">
        <x:f>J65*K65</x:f>
        <x:v>243</x:v>
      </x:c>
      <x:c r="O65" s="18" t="n">
        <x:f>J65*L65</x:f>
        <x:v>15</x:v>
      </x:c>
      <x:c r="P65" s="18" t="n">
        <x:f>J65*M65</x:f>
        <x:v>318.75</x:v>
      </x:c>
      <x:c r="Q65" s="22" t="n">
        <x:f>'01 Controls'!$E$22*'02 Cargo Classes'!$M$10</x:f>
        <x:v>0</x:v>
      </x:c>
      <x:c r="R65" s="22" t="n">
        <x:f>'01 Controls'!$F$22*'02 Cargo Classes'!$N$10</x:f>
        <x:v>0</x:v>
      </x:c>
      <x:c r="S65" s="22" t="n">
        <x:f>'01 Controls'!$G$22*'02 Cargo Classes'!$O$10</x:f>
        <x:v>0.9</x:v>
      </x:c>
      <x:c r="T65" s="22" t="n">
        <x:f>'01 Controls'!$H$22*'02 Cargo Classes'!$P$10</x:f>
        <x:v>0.05</x:v>
      </x:c>
      <x:c r="U65" s="22" t="n">
        <x:f>SUM(Q65:T65)</x:f>
        <x:v>0.9500000000000001</x:v>
      </x:c>
      <x:c r="V65" s="18" t="n">
        <x:f>IF(U65=0,0,N65*Q65/U65)</x:f>
        <x:v>0</x:v>
      </x:c>
      <x:c r="W65" s="18" t="n">
        <x:f>IF(U65=0,0,P65*Q65/U65)</x:f>
        <x:v>0</x:v>
      </x:c>
      <x:c r="X65" s="18" t="n">
        <x:f>MAX(V65,W65*'01 Controls'!$E$12)</x:f>
        <x:v>0</x:v>
      </x:c>
      <x:c r="Y65" s="18" t="n">
        <x:f>IF(U65=0,0,N65*R65/U65)</x:f>
        <x:v>0</x:v>
      </x:c>
      <x:c r="Z65" s="18" t="n">
        <x:f>IF(U65=0,0,P65*R65/U65)</x:f>
        <x:v>0</x:v>
      </x:c>
      <x:c r="AA65" s="18" t="n">
        <x:f>MAX(Y65,Z65*'01 Controls'!$E$13)</x:f>
        <x:v>0</x:v>
      </x:c>
      <x:c r="AB65" s="18" t="n">
        <x:f>IF(U65=0,0,N65*S65/U65)</x:f>
        <x:v>230.21052631578948</x:v>
      </x:c>
      <x:c r="AC65" s="18" t="n">
        <x:f>IF(U65=0,0,P65*S65/U65)</x:f>
        <x:v>301.9736842105263</x:v>
      </x:c>
      <x:c r="AD65" s="18" t="n">
        <x:f>MAX(AB65,AC65*'01 Controls'!$E$14)</x:f>
        <x:v>230.21052631578948</x:v>
      </x:c>
      <x:c r="AE65" s="18" t="n">
        <x:f>IF(U65=0,0,N65*T65/U65)</x:f>
        <x:v>12.789473684210526</x:v>
      </x:c>
      <x:c r="AF65" s="18" t="n">
        <x:f>IF(U65=0,0,P65*T65/U65)</x:f>
        <x:v>16.77631578947368</x:v>
      </x:c>
      <x:c r="AG65" s="18" t="n">
        <x:f>MAX(AE65,AF65*'01 Controls'!$E$15)</x:f>
        <x:v>12.789473684210526</x:v>
      </x:c>
      <x:c r="AH65" s="18" t="n">
        <x:f>SUM(V65,Y65,AB65,AE65)</x:f>
        <x:v>243</x:v>
      </x:c>
      <x:c r="AI65" s="18" t="n">
        <x:f>N65-AH65</x:f>
        <x:v>0</x:v>
      </x:c>
      <x:c r="AJ65" s="18" t="n">
        <x:f>V65*INDEX('07 Mode Capacity'!$P$6:$P$17,MATCH("AIR-"&amp;I65,'07 Mode Capacity'!$C$6:$C$17,0))</x:f>
        <x:v>0</x:v>
      </x:c>
      <x:c r="AK65" s="18" t="n">
        <x:f>Y65*INDEX('07 Mode Capacity'!$P$6:$P$17,MATCH("OCEAN-"&amp;I65,'07 Mode Capacity'!$C$6:$C$17,0))</x:f>
        <x:v>0</x:v>
      </x:c>
      <x:c r="AL65" s="18" t="n">
        <x:f>AB65*INDEX('07 Mode Capacity'!$P$6:$P$17,MATCH("LAND-"&amp;I65,'07 Mode Capacity'!$C$6:$C$17,0))</x:f>
        <x:v>28.096704276664685</x:v>
      </x:c>
      <x:c r="AM65" s="18" t="n">
        <x:f>AE65*INDEX('07 Mode Capacity'!$P$6:$P$17,MATCH("INLAND-"&amp;I65,'07 Mode Capacity'!$C$6:$C$17,0))</x:f>
        <x:v>8.07315533976347</x:v>
      </x:c>
      <x:c r="AN65" s="18" t="n">
        <x:f>SUM(AJ65:AM65)</x:f>
        <x:v>36.169859616428155</x:v>
      </x:c>
      <x:c r="AO65" s="17" t="n">
        <x:f>IF(N65=0,1,AN65/N65)</x:f>
        <x:v>0.1488471589153422</x:v>
      </x:c>
      <x:c r="AP65" s="11" t="str">
        <x:f>IF(AO65&gt;='01 Controls'!$E$16,"PASS","FAIL")</x:f>
        <x:v>FAIL</x:v>
      </x:c>
      <x:c r="AQ65" s="11" t="str">
        <x:v>UNQUANTIFIED</x:v>
      </x:c>
      <x:c r="AR65" s="11" t="str">
        <x:v>Position-class planning record; serial item and receiver open</x:v>
      </x:c>
      <x:c r="AS65" s="26"/>
      <x:c r="AT65" s="26"/>
    </x:row>
    <x:row r="66">
      <x:c r="C66" s="11" t="str">
        <x:v>C1-L-HCG-FLR-24</x:v>
      </x:c>
      <x:c r="D66" s="11" t="str">
        <x:v>C1</x:v>
      </x:c>
      <x:c r="E66" s="11" t="str">
        <x:v>Grid failure</x:v>
      </x:c>
      <x:c r="F66" s="11" t="str">
        <x:v>L-HCG</x:v>
      </x:c>
      <x:c r="G66" s="11" t="str">
        <x:v>Flood and hydraulic-control group</x:v>
      </x:c>
      <x:c r="H66" s="11" t="str">
        <x:v>FLR-24</x:v>
      </x:c>
      <x:c r="I66" s="19" t="n">
        <x:v>48</x:v>
      </x:c>
      <x:c r="J66" s="21" t="n">
        <x:v>1</x:v>
      </x:c>
      <x:c r="K66" s="18" t="n">
        <x:f>'05 Cargo Register'!K66</x:f>
        <x:v>546.75</x:v>
      </x:c>
      <x:c r="L66" s="18" t="n">
        <x:f>'05 Cargo Register'!N66</x:f>
        <x:v>27</x:v>
      </x:c>
      <x:c r="M66" s="18" t="n">
        <x:f>'05 Cargo Register'!O66</x:f>
        <x:v>864</x:v>
      </x:c>
      <x:c r="N66" s="18" t="n">
        <x:f>J66*K66</x:f>
        <x:v>546.75</x:v>
      </x:c>
      <x:c r="O66" s="18" t="n">
        <x:f>J66*L66</x:f>
        <x:v>27</x:v>
      </x:c>
      <x:c r="P66" s="18" t="n">
        <x:f>J66*M66</x:f>
        <x:v>864</x:v>
      </x:c>
      <x:c r="Q66" s="22" t="n">
        <x:f>'01 Controls'!$E$22*'02 Cargo Classes'!$M$11</x:f>
        <x:v>0</x:v>
      </x:c>
      <x:c r="R66" s="22" t="n">
        <x:f>'01 Controls'!$F$22*'02 Cargo Classes'!$N$11</x:f>
        <x:v>0</x:v>
      </x:c>
      <x:c r="S66" s="22" t="n">
        <x:f>'01 Controls'!$G$22*'02 Cargo Classes'!$O$11</x:f>
        <x:v>0.9</x:v>
      </x:c>
      <x:c r="T66" s="22" t="n">
        <x:f>'01 Controls'!$H$22*'02 Cargo Classes'!$P$11</x:f>
        <x:v>0.04000000000000001</x:v>
      </x:c>
      <x:c r="U66" s="22" t="n">
        <x:f>SUM(Q66:T66)</x:f>
        <x:v>0.9400000000000001</x:v>
      </x:c>
      <x:c r="V66" s="18" t="n">
        <x:f>IF(U66=0,0,N66*Q66/U66)</x:f>
        <x:v>0</x:v>
      </x:c>
      <x:c r="W66" s="18" t="n">
        <x:f>IF(U66=0,0,P66*Q66/U66)</x:f>
        <x:v>0</x:v>
      </x:c>
      <x:c r="X66" s="18" t="n">
        <x:f>MAX(V66,W66*'01 Controls'!$E$12)</x:f>
        <x:v>0</x:v>
      </x:c>
      <x:c r="Y66" s="18" t="n">
        <x:f>IF(U66=0,0,N66*R66/U66)</x:f>
        <x:v>0</x:v>
      </x:c>
      <x:c r="Z66" s="18" t="n">
        <x:f>IF(U66=0,0,P66*R66/U66)</x:f>
        <x:v>0</x:v>
      </x:c>
      <x:c r="AA66" s="18" t="n">
        <x:f>MAX(Y66,Z66*'01 Controls'!$E$13)</x:f>
        <x:v>0</x:v>
      </x:c>
      <x:c r="AB66" s="18" t="n">
        <x:f>IF(U66=0,0,N66*S66/U66)</x:f>
        <x:v>523.4840425531914</x:v>
      </x:c>
      <x:c r="AC66" s="18" t="n">
        <x:f>IF(U66=0,0,P66*S66/U66)</x:f>
        <x:v>827.2340425531914</x:v>
      </x:c>
      <x:c r="AD66" s="18" t="n">
        <x:f>MAX(AB66,AC66*'01 Controls'!$E$14)</x:f>
        <x:v>523.4840425531914</x:v>
      </x:c>
      <x:c r="AE66" s="18" t="n">
        <x:f>IF(U66=0,0,N66*T66/U66)</x:f>
        <x:v>23.265957446808514</x:v>
      </x:c>
      <x:c r="AF66" s="18" t="n">
        <x:f>IF(U66=0,0,P66*T66/U66)</x:f>
        <x:v>36.76595744680852</x:v>
      </x:c>
      <x:c r="AG66" s="18" t="n">
        <x:f>MAX(AE66,AF66*'01 Controls'!$E$15)</x:f>
        <x:v>23.265957446808514</x:v>
      </x:c>
      <x:c r="AH66" s="18" t="n">
        <x:f>SUM(V66,Y66,AB66,AE66)</x:f>
        <x:v>546.75</x:v>
      </x:c>
      <x:c r="AI66" s="18" t="n">
        <x:f>N66-AH66</x:f>
        <x:v>0</x:v>
      </x:c>
      <x:c r="AJ66" s="18" t="n">
        <x:f>V66*INDEX('07 Mode Capacity'!$P$6:$P$17,MATCH("AIR-"&amp;I66,'07 Mode Capacity'!$C$6:$C$17,0))</x:f>
        <x:v>0</x:v>
      </x:c>
      <x:c r="AK66" s="18" t="n">
        <x:f>Y66*INDEX('07 Mode Capacity'!$P$6:$P$17,MATCH("OCEAN-"&amp;I66,'07 Mode Capacity'!$C$6:$C$17,0))</x:f>
        <x:v>0</x:v>
      </x:c>
      <x:c r="AL66" s="18" t="n">
        <x:f>AB66*INDEX('07 Mode Capacity'!$P$6:$P$17,MATCH("LAND-"&amp;I66,'07 Mode Capacity'!$C$6:$C$17,0))</x:f>
        <x:v>63.89011211847953</x:v>
      </x:c>
      <x:c r="AM66" s="18" t="n">
        <x:f>AE66*INDEX('07 Mode Capacity'!$P$6:$P$17,MATCH("INLAND-"&amp;I66,'07 Mode Capacity'!$C$6:$C$17,0))</x:f>
        <x:v>14.686271947867594</x:v>
      </x:c>
      <x:c r="AN66" s="18" t="n">
        <x:f>SUM(AJ66:AM66)</x:f>
        <x:v>78.57638406634712</x:v>
      </x:c>
      <x:c r="AO66" s="17" t="n">
        <x:f>IF(N66=0,1,AN66/N66)</x:f>
        <x:v>0.14371538009391333</x:v>
      </x:c>
      <x:c r="AP66" s="11" t="str">
        <x:f>IF(AO66&gt;='01 Controls'!$E$16,"PASS","FAIL")</x:f>
        <x:v>FAIL</x:v>
      </x:c>
      <x:c r="AQ66" s="11" t="str">
        <x:v>UNQUANTIFIED</x:v>
      </x:c>
      <x:c r="AR66" s="11" t="str">
        <x:v>Position-class planning record; serial item and receiver open</x:v>
      </x:c>
      <x:c r="AS66" s="26"/>
      <x:c r="AT66" s="26"/>
    </x:row>
    <x:row r="67">
      <x:c r="C67" s="11" t="str">
        <x:v>C1-L-HCG-ROL-30</x:v>
      </x:c>
      <x:c r="D67" s="11" t="str">
        <x:v>C1</x:v>
      </x:c>
      <x:c r="E67" s="11" t="str">
        <x:v>Grid failure</x:v>
      </x:c>
      <x:c r="F67" s="11" t="str">
        <x:v>L-HCG</x:v>
      </x:c>
      <x:c r="G67" s="11" t="str">
        <x:v>Flood and hydraulic-control group</x:v>
      </x:c>
      <x:c r="H67" s="11" t="str">
        <x:v>ROL-30</x:v>
      </x:c>
      <x:c r="I67" s="19" t="n">
        <x:v>48</x:v>
      </x:c>
      <x:c r="J67" s="21" t="n">
        <x:v>1</x:v>
      </x:c>
      <x:c r="K67" s="18" t="n">
        <x:f>'05 Cargo Register'!K67</x:f>
        <x:v>759.375</x:v>
      </x:c>
      <x:c r="L67" s="18" t="n">
        <x:f>'05 Cargo Register'!N67</x:f>
        <x:v>32</x:v>
      </x:c>
      <x:c r="M67" s="18" t="n">
        <x:f>'05 Cargo Register'!O67</x:f>
        <x:v>2040</x:v>
      </x:c>
      <x:c r="N67" s="18" t="n">
        <x:f>J67*K67</x:f>
        <x:v>759.375</x:v>
      </x:c>
      <x:c r="O67" s="18" t="n">
        <x:f>J67*L67</x:f>
        <x:v>32</x:v>
      </x:c>
      <x:c r="P67" s="18" t="n">
        <x:f>J67*M67</x:f>
        <x:v>2040</x:v>
      </x:c>
      <x:c r="Q67" s="22" t="n">
        <x:f>'01 Controls'!$E$22*'02 Cargo Classes'!$M$12</x:f>
        <x:v>0</x:v>
      </x:c>
      <x:c r="R67" s="22" t="n">
        <x:f>'01 Controls'!$F$22*'02 Cargo Classes'!$N$12</x:f>
        <x:v>0</x:v>
      </x:c>
      <x:c r="S67" s="22" t="n">
        <x:f>'01 Controls'!$G$22*'02 Cargo Classes'!$O$12</x:f>
        <x:v>1.35</x:v>
      </x:c>
      <x:c r="T67" s="22" t="n">
        <x:f>'01 Controls'!$H$22*'02 Cargo Classes'!$P$12</x:f>
        <x:v>0.03</x:v>
      </x:c>
      <x:c r="U67" s="22" t="n">
        <x:f>SUM(Q67:T67)</x:f>
        <x:v>1.3800000000000001</x:v>
      </x:c>
      <x:c r="V67" s="18" t="n">
        <x:f>IF(U67=0,0,N67*Q67/U67)</x:f>
        <x:v>0</x:v>
      </x:c>
      <x:c r="W67" s="18" t="n">
        <x:f>IF(U67=0,0,P67*Q67/U67)</x:f>
        <x:v>0</x:v>
      </x:c>
      <x:c r="X67" s="18" t="n">
        <x:f>MAX(V67,W67*'01 Controls'!$E$12)</x:f>
        <x:v>0</x:v>
      </x:c>
      <x:c r="Y67" s="18" t="n">
        <x:f>IF(U67=0,0,N67*R67/U67)</x:f>
        <x:v>0</x:v>
      </x:c>
      <x:c r="Z67" s="18" t="n">
        <x:f>IF(U67=0,0,P67*R67/U67)</x:f>
        <x:v>0</x:v>
      </x:c>
      <x:c r="AA67" s="18" t="n">
        <x:f>MAX(Y67,Z67*'01 Controls'!$E$13)</x:f>
        <x:v>0</x:v>
      </x:c>
      <x:c r="AB67" s="18" t="n">
        <x:f>IF(U67=0,0,N67*S67/U67)</x:f>
        <x:v>742.8668478260869</x:v>
      </x:c>
      <x:c r="AC67" s="18" t="n">
        <x:f>IF(U67=0,0,P67*S67/U67)</x:f>
        <x:v>1995.6521739130433</x:v>
      </x:c>
      <x:c r="AD67" s="18" t="n">
        <x:f>MAX(AB67,AC67*'01 Controls'!$E$14)</x:f>
        <x:v>742.8668478260869</x:v>
      </x:c>
      <x:c r="AE67" s="18" t="n">
        <x:f>IF(U67=0,0,N67*T67/U67)</x:f>
        <x:v>16.508152173913043</x:v>
      </x:c>
      <x:c r="AF67" s="18" t="n">
        <x:f>IF(U67=0,0,P67*T67/U67)</x:f>
        <x:v>44.347826086956516</x:v>
      </x:c>
      <x:c r="AG67" s="18" t="n">
        <x:f>MAX(AE67,AF67*'01 Controls'!$E$15)</x:f>
        <x:v>16.508152173913043</x:v>
      </x:c>
      <x:c r="AH67" s="18" t="n">
        <x:f>SUM(V67,Y67,AB67,AE67)</x:f>
        <x:v>759.3749999999999</x:v>
      </x:c>
      <x:c r="AI67" s="18" t="n">
        <x:f>N67-AH67</x:f>
        <x:v>1.1368683772161603e-13</x:v>
      </x:c>
      <x:c r="AJ67" s="18" t="n">
        <x:f>V67*INDEX('07 Mode Capacity'!$P$6:$P$17,MATCH("AIR-"&amp;I67,'07 Mode Capacity'!$C$6:$C$17,0))</x:f>
        <x:v>0</x:v>
      </x:c>
      <x:c r="AK67" s="18" t="n">
        <x:f>Y67*INDEX('07 Mode Capacity'!$P$6:$P$17,MATCH("OCEAN-"&amp;I67,'07 Mode Capacity'!$C$6:$C$17,0))</x:f>
        <x:v>0</x:v>
      </x:c>
      <x:c r="AL67" s="18" t="n">
        <x:f>AB67*INDEX('07 Mode Capacity'!$P$6:$P$17,MATCH("LAND-"&amp;I67,'07 Mode Capacity'!$C$6:$C$17,0))</x:f>
        <x:v>90.66531611016117</x:v>
      </x:c>
      <x:c r="AM67" s="18" t="n">
        <x:f>AE67*INDEX('07 Mode Capacity'!$P$6:$P$17,MATCH("INLAND-"&amp;I67,'07 Mode Capacity'!$C$6:$C$17,0))</x:f>
        <x:v>10.420513006488177</x:v>
      </x:c>
      <x:c r="AN67" s="18" t="n">
        <x:f>SUM(AJ67:AM67)</x:f>
        <x:v>101.08582911664935</x:v>
      </x:c>
      <x:c r="AO67" s="17" t="n">
        <x:f>IF(N67=0,1,AN67/N67)</x:f>
        <x:v>0.13311714122357116</x:v>
      </x:c>
      <x:c r="AP67" s="11" t="str">
        <x:f>IF(AO67&gt;='01 Controls'!$E$16,"PASS","FAIL")</x:f>
        <x:v>FAIL</x:v>
      </x:c>
      <x:c r="AQ67" s="11" t="str">
        <x:v>UNQUANTIFIED</x:v>
      </x:c>
      <x:c r="AR67" s="11" t="str">
        <x:v>Position-class planning record; serial item and receiver open</x:v>
      </x:c>
      <x:c r="AS67" s="26"/>
      <x:c r="AT67" s="26"/>
    </x:row>
    <x:row r="68">
      <x:c r="C68" s="11" t="str">
        <x:v>C1-L-HCG-LIN-18</x:v>
      </x:c>
      <x:c r="D68" s="11" t="str">
        <x:v>C1</x:v>
      </x:c>
      <x:c r="E68" s="11" t="str">
        <x:v>Grid failure</x:v>
      </x:c>
      <x:c r="F68" s="11" t="str">
        <x:v>L-HCG</x:v>
      </x:c>
      <x:c r="G68" s="11" t="str">
        <x:v>Flood and hydraulic-control group</x:v>
      </x:c>
      <x:c r="H68" s="11" t="str">
        <x:v>LIN-18</x:v>
      </x:c>
      <x:c r="I68" s="19" t="n">
        <x:v>72</x:v>
      </x:c>
      <x:c r="J68" s="21" t="n">
        <x:v>1</x:v>
      </x:c>
      <x:c r="K68" s="18" t="n">
        <x:f>'05 Cargo Register'!K68</x:f>
        <x:v>303.75</x:v>
      </x:c>
      <x:c r="L68" s="18" t="n">
        <x:f>'05 Cargo Register'!N68</x:f>
        <x:v>22</x:v>
      </x:c>
      <x:c r="M68" s="18" t="n">
        <x:f>'05 Cargo Register'!O68</x:f>
        <x:v>968</x:v>
      </x:c>
      <x:c r="N68" s="18" t="n">
        <x:f>J68*K68</x:f>
        <x:v>303.75</x:v>
      </x:c>
      <x:c r="O68" s="18" t="n">
        <x:f>J68*L68</x:f>
        <x:v>22</x:v>
      </x:c>
      <x:c r="P68" s="18" t="n">
        <x:f>J68*M68</x:f>
        <x:v>968</x:v>
      </x:c>
      <x:c r="Q68" s="22" t="n">
        <x:f>'01 Controls'!$E$22*'02 Cargo Classes'!$M$13</x:f>
        <x:v>0</x:v>
      </x:c>
      <x:c r="R68" s="22" t="n">
        <x:f>'01 Controls'!$F$22*'02 Cargo Classes'!$N$13</x:f>
        <x:v>0</x:v>
      </x:c>
      <x:c r="S68" s="22" t="n">
        <x:f>'01 Controls'!$G$22*'02 Cargo Classes'!$O$13</x:f>
        <x:v>0.9</x:v>
      </x:c>
      <x:c r="T68" s="22" t="n">
        <x:f>'01 Controls'!$H$22*'02 Cargo Classes'!$P$13</x:f>
        <x:v>0.05</x:v>
      </x:c>
      <x:c r="U68" s="22" t="n">
        <x:f>SUM(Q68:T68)</x:f>
        <x:v>0.9500000000000001</x:v>
      </x:c>
      <x:c r="V68" s="18" t="n">
        <x:f>IF(U68=0,0,N68*Q68/U68)</x:f>
        <x:v>0</x:v>
      </x:c>
      <x:c r="W68" s="18" t="n">
        <x:f>IF(U68=0,0,P68*Q68/U68)</x:f>
        <x:v>0</x:v>
      </x:c>
      <x:c r="X68" s="18" t="n">
        <x:f>MAX(V68,W68*'01 Controls'!$E$12)</x:f>
        <x:v>0</x:v>
      </x:c>
      <x:c r="Y68" s="18" t="n">
        <x:f>IF(U68=0,0,N68*R68/U68)</x:f>
        <x:v>0</x:v>
      </x:c>
      <x:c r="Z68" s="18" t="n">
        <x:f>IF(U68=0,0,P68*R68/U68)</x:f>
        <x:v>0</x:v>
      </x:c>
      <x:c r="AA68" s="18" t="n">
        <x:f>MAX(Y68,Z68*'01 Controls'!$E$13)</x:f>
        <x:v>0</x:v>
      </x:c>
      <x:c r="AB68" s="18" t="n">
        <x:f>IF(U68=0,0,N68*S68/U68)</x:f>
        <x:v>287.7631578947368</x:v>
      </x:c>
      <x:c r="AC68" s="18" t="n">
        <x:f>IF(U68=0,0,P68*S68/U68)</x:f>
        <x:v>917.0526315789474</x:v>
      </x:c>
      <x:c r="AD68" s="18" t="n">
        <x:f>MAX(AB68,AC68*'01 Controls'!$E$14)</x:f>
        <x:v>287.7631578947368</x:v>
      </x:c>
      <x:c r="AE68" s="18" t="n">
        <x:f>IF(U68=0,0,N68*T68/U68)</x:f>
        <x:v>15.986842105263158</x:v>
      </x:c>
      <x:c r="AF68" s="18" t="n">
        <x:f>IF(U68=0,0,P68*T68/U68)</x:f>
        <x:v>50.94736842105264</x:v>
      </x:c>
      <x:c r="AG68" s="18" t="n">
        <x:f>MAX(AE68,AF68*'01 Controls'!$E$15)</x:f>
        <x:v>15.986842105263158</x:v>
      </x:c>
      <x:c r="AH68" s="18" t="n">
        <x:f>SUM(V68,Y68,AB68,AE68)</x:f>
        <x:v>303.75</x:v>
      </x:c>
      <x:c r="AI68" s="18" t="n">
        <x:f>N68-AH68</x:f>
        <x:v>0</x:v>
      </x:c>
      <x:c r="AJ68" s="18" t="n">
        <x:f>V68*INDEX('07 Mode Capacity'!$P$6:$P$17,MATCH("AIR-"&amp;I68,'07 Mode Capacity'!$C$6:$C$17,0))</x:f>
        <x:v>0</x:v>
      </x:c>
      <x:c r="AK68" s="18" t="n">
        <x:f>Y68*INDEX('07 Mode Capacity'!$P$6:$P$17,MATCH("OCEAN-"&amp;I68,'07 Mode Capacity'!$C$6:$C$17,0))</x:f>
        <x:v>0</x:v>
      </x:c>
      <x:c r="AL68" s="18" t="n">
        <x:f>AB68*INDEX('07 Mode Capacity'!$P$6:$P$17,MATCH("LAND-"&amp;I68,'07 Mode Capacity'!$C$6:$C$17,0))</x:f>
        <x:v>205.75360020976643</x:v>
      </x:c>
      <x:c r="AM68" s="18" t="n">
        <x:f>AE68*INDEX('07 Mode Capacity'!$P$6:$P$17,MATCH("INLAND-"&amp;I68,'07 Mode Capacity'!$C$6:$C$17,0))</x:f>
        <x:v>15.986842105263158</x:v>
      </x:c>
      <x:c r="AN68" s="18" t="n">
        <x:f>SUM(AJ68:AM68)</x:f>
        <x:v>221.74044231502958</x:v>
      </x:c>
      <x:c r="AO68" s="17" t="n">
        <x:f>IF(N68=0,1,AN68/N68)</x:f>
        <x:v>0.7300096866338422</x:v>
      </x:c>
      <x:c r="AP68" s="11" t="str">
        <x:f>IF(AO68&gt;='01 Controls'!$E$16,"PASS","FAIL")</x:f>
        <x:v>FAIL</x:v>
      </x:c>
      <x:c r="AQ68" s="11" t="str">
        <x:v>UNQUANTIFIED</x:v>
      </x:c>
      <x:c r="AR68" s="11" t="str">
        <x:v>Position-class planning record; serial item and receiver open</x:v>
      </x:c>
      <x:c r="AS68" s="26"/>
      <x:c r="AT68" s="26"/>
    </x:row>
    <x:row r="69">
      <x:c r="C69" s="11" t="str">
        <x:v>C1-L-HCG-BLK-08</x:v>
      </x:c>
      <x:c r="D69" s="11" t="str">
        <x:v>C1</x:v>
      </x:c>
      <x:c r="E69" s="11" t="str">
        <x:v>Grid failure</x:v>
      </x:c>
      <x:c r="F69" s="11" t="str">
        <x:v>L-HCG</x:v>
      </x:c>
      <x:c r="G69" s="11" t="str">
        <x:v>Flood and hydraulic-control group</x:v>
      </x:c>
      <x:c r="H69" s="11" t="str">
        <x:v>BLK-08</x:v>
      </x:c>
      <x:c r="I69" s="19" t="n">
        <x:v>48</x:v>
      </x:c>
      <x:c r="J69" s="21" t="n">
        <x:v>1</x:v>
      </x:c>
      <x:c r="K69" s="18" t="n">
        <x:f>'05 Cargo Register'!K69</x:f>
        <x:v>121.5</x:v>
      </x:c>
      <x:c r="L69" s="18" t="n">
        <x:f>'05 Cargo Register'!N69</x:f>
        <x:v>19</x:v>
      </x:c>
      <x:c r="M69" s="18" t="n">
        <x:f>'05 Cargo Register'!O69</x:f>
        <x:v>969</x:v>
      </x:c>
      <x:c r="N69" s="18" t="n">
        <x:f>J69*K69</x:f>
        <x:v>121.5</x:v>
      </x:c>
      <x:c r="O69" s="18" t="n">
        <x:f>J69*L69</x:f>
        <x:v>19</x:v>
      </x:c>
      <x:c r="P69" s="18" t="n">
        <x:f>J69*M69</x:f>
        <x:v>969</x:v>
      </x:c>
      <x:c r="Q69" s="22" t="n">
        <x:f>'01 Controls'!$E$22*'02 Cargo Classes'!$M$14</x:f>
        <x:v>0.05</x:v>
      </x:c>
      <x:c r="R69" s="22" t="n">
        <x:f>'01 Controls'!$F$22*'02 Cargo Classes'!$N$14</x:f>
        <x:v>0</x:v>
      </x:c>
      <x:c r="S69" s="22" t="n">
        <x:f>'01 Controls'!$G$22*'02 Cargo Classes'!$O$14</x:f>
        <x:v>0.9</x:v>
      </x:c>
      <x:c r="T69" s="22" t="n">
        <x:f>'01 Controls'!$H$22*'02 Cargo Classes'!$P$14</x:f>
        <x:v>0.025</x:v>
      </x:c>
      <x:c r="U69" s="22" t="n">
        <x:f>SUM(Q69:T69)</x:f>
        <x:v>0.9750000000000001</x:v>
      </x:c>
      <x:c r="V69" s="18" t="n">
        <x:f>IF(U69=0,0,N69*Q69/U69)</x:f>
        <x:v>6.23076923076923</x:v>
      </x:c>
      <x:c r="W69" s="18" t="n">
        <x:f>IF(U69=0,0,P69*Q69/U69)</x:f>
        <x:v>49.69230769230769</x:v>
      </x:c>
      <x:c r="X69" s="18" t="n">
        <x:f>MAX(V69,W69*'01 Controls'!$E$12)</x:f>
        <x:v>12.423076923076923</x:v>
      </x:c>
      <x:c r="Y69" s="18" t="n">
        <x:f>IF(U69=0,0,N69*R69/U69)</x:f>
        <x:v>0</x:v>
      </x:c>
      <x:c r="Z69" s="18" t="n">
        <x:f>IF(U69=0,0,P69*R69/U69)</x:f>
        <x:v>0</x:v>
      </x:c>
      <x:c r="AA69" s="18" t="n">
        <x:f>MAX(Y69,Z69*'01 Controls'!$E$13)</x:f>
        <x:v>0</x:v>
      </x:c>
      <x:c r="AB69" s="18" t="n">
        <x:f>IF(U69=0,0,N69*S69/U69)</x:f>
        <x:v>112.15384615384615</x:v>
      </x:c>
      <x:c r="AC69" s="18" t="n">
        <x:f>IF(U69=0,0,P69*S69/U69)</x:f>
        <x:v>894.4615384615385</x:v>
      </x:c>
      <x:c r="AD69" s="18" t="n">
        <x:f>MAX(AB69,AC69*'01 Controls'!$E$14)</x:f>
        <x:v>178.8923076923077</x:v>
      </x:c>
      <x:c r="AE69" s="18" t="n">
        <x:f>IF(U69=0,0,N69*T69/U69)</x:f>
        <x:v>3.115384615384615</x:v>
      </x:c>
      <x:c r="AF69" s="18" t="n">
        <x:f>IF(U69=0,0,P69*T69/U69)</x:f>
        <x:v>24.846153846153847</x:v>
      </x:c>
      <x:c r="AG69" s="18" t="n">
        <x:f>MAX(AE69,AF69*'01 Controls'!$E$15)</x:f>
        <x:v>4.472307692307692</x:v>
      </x:c>
      <x:c r="AH69" s="18" t="n">
        <x:f>SUM(V69,Y69,AB69,AE69)</x:f>
        <x:v>121.49999999999999</x:v>
      </x:c>
      <x:c r="AI69" s="18" t="n">
        <x:f>N69-AH69</x:f>
        <x:v>1.4210854715202004e-14</x:v>
      </x:c>
      <x:c r="AJ69" s="18" t="n">
        <x:f>V69*INDEX('07 Mode Capacity'!$P$6:$P$17,MATCH("AIR-"&amp;I69,'07 Mode Capacity'!$C$6:$C$17,0))</x:f>
        <x:v>1.7467067939563616</x:v>
      </x:c>
      <x:c r="AK69" s="18" t="n">
        <x:f>Y69*INDEX('07 Mode Capacity'!$P$6:$P$17,MATCH("OCEAN-"&amp;I69,'07 Mode Capacity'!$C$6:$C$17,0))</x:f>
        <x:v>0</x:v>
      </x:c>
      <x:c r="AL69" s="18" t="n">
        <x:f>AB69*INDEX('07 Mode Capacity'!$P$6:$P$17,MATCH("LAND-"&amp;I69,'07 Mode Capacity'!$C$6:$C$17,0))</x:f>
        <x:v>13.688137980939205</x:v>
      </x:c>
      <x:c r="AM69" s="18" t="n">
        <x:f>AE69*INDEX('07 Mode Capacity'!$P$6:$P$17,MATCH("INLAND-"&amp;I69,'07 Mode Capacity'!$C$6:$C$17,0))</x:f>
        <x:v>1.9665378391731532</x:v>
      </x:c>
      <x:c r="AN69" s="18" t="n">
        <x:f>SUM(AJ69:AM69)</x:f>
        <x:v>17.40138261406872</x:v>
      </x:c>
      <x:c r="AO69" s="17" t="n">
        <x:f>IF(N69=0,1,AN69/N69)</x:f>
        <x:v>0.14322125608287012</x:v>
      </x:c>
      <x:c r="AP69" s="11" t="str">
        <x:f>IF(AO69&gt;='01 Controls'!$E$16,"PASS","FAIL")</x:f>
        <x:v>FAIL</x:v>
      </x:c>
      <x:c r="AQ69" s="11" t="str">
        <x:v>UNQUANTIFIED</x:v>
      </x:c>
      <x:c r="AR69" s="11" t="str">
        <x:v>Position-class planning record; serial item and receiver open</x:v>
      </x:c>
      <x:c r="AS69" s="26"/>
      <x:c r="AT69" s="26"/>
    </x:row>
    <x:row r="70">
      <x:c r="C70" s="11" t="str">
        <x:v>C1-L-HCG-OOG-80</x:v>
      </x:c>
      <x:c r="D70" s="11" t="str">
        <x:v>C1</x:v>
      </x:c>
      <x:c r="E70" s="11" t="str">
        <x:v>Grid failure</x:v>
      </x:c>
      <x:c r="F70" s="11" t="str">
        <x:v>L-HCG</x:v>
      </x:c>
      <x:c r="G70" s="11" t="str">
        <x:v>Flood and hydraulic-control group</x:v>
      </x:c>
      <x:c r="H70" s="11" t="str">
        <x:v>OOG-80</x:v>
      </x:c>
      <x:c r="I70" s="19" t="n">
        <x:v>72</x:v>
      </x:c>
      <x:c r="J70" s="21" t="n">
        <x:v>1</x:v>
      </x:c>
      <x:c r="K70" s="18" t="n">
        <x:f>'05 Cargo Register'!K70</x:f>
        <x:v>303.75</x:v>
      </x:c>
      <x:c r="L70" s="18" t="n">
        <x:f>'05 Cargo Register'!N70</x:f>
        <x:v>6</x:v>
      </x:c>
      <x:c r="M70" s="18" t="n">
        <x:f>'05 Cargo Register'!O70</x:f>
        <x:v>1056</x:v>
      </x:c>
      <x:c r="N70" s="18" t="n">
        <x:f>J70*K70</x:f>
        <x:v>303.75</x:v>
      </x:c>
      <x:c r="O70" s="18" t="n">
        <x:f>J70*L70</x:f>
        <x:v>6</x:v>
      </x:c>
      <x:c r="P70" s="18" t="n">
        <x:f>J70*M70</x:f>
        <x:v>1056</x:v>
      </x:c>
      <x:c r="Q70" s="22" t="n">
        <x:f>'01 Controls'!$E$22*'02 Cargo Classes'!$M$15</x:f>
        <x:v>0</x:v>
      </x:c>
      <x:c r="R70" s="22" t="n">
        <x:f>'01 Controls'!$F$22*'02 Cargo Classes'!$N$15</x:f>
        <x:v>0</x:v>
      </x:c>
      <x:c r="S70" s="22" t="n">
        <x:f>'01 Controls'!$G$22*'02 Cargo Classes'!$O$15</x:f>
        <x:v>0.54</x:v>
      </x:c>
      <x:c r="T70" s="22" t="n">
        <x:f>'01 Controls'!$H$22*'02 Cargo Classes'!$P$15</x:f>
        <x:v>0.025</x:v>
      </x:c>
      <x:c r="U70" s="22" t="n">
        <x:f>SUM(Q70:T70)</x:f>
        <x:v>0.5650000000000001</x:v>
      </x:c>
      <x:c r="V70" s="18" t="n">
        <x:f>IF(U70=0,0,N70*Q70/U70)</x:f>
        <x:v>0</x:v>
      </x:c>
      <x:c r="W70" s="18" t="n">
        <x:f>IF(U70=0,0,P70*Q70/U70)</x:f>
        <x:v>0</x:v>
      </x:c>
      <x:c r="X70" s="18" t="n">
        <x:f>MAX(V70,W70*'01 Controls'!$E$12)</x:f>
        <x:v>0</x:v>
      </x:c>
      <x:c r="Y70" s="18" t="n">
        <x:f>IF(U70=0,0,N70*R70/U70)</x:f>
        <x:v>0</x:v>
      </x:c>
      <x:c r="Z70" s="18" t="n">
        <x:f>IF(U70=0,0,P70*R70/U70)</x:f>
        <x:v>0</x:v>
      </x:c>
      <x:c r="AA70" s="18" t="n">
        <x:f>MAX(Y70,Z70*'01 Controls'!$E$13)</x:f>
        <x:v>0</x:v>
      </x:c>
      <x:c r="AB70" s="18" t="n">
        <x:f>IF(U70=0,0,N70*S70/U70)</x:f>
        <x:v>290.3097345132743</x:v>
      </x:c>
      <x:c r="AC70" s="18" t="n">
        <x:f>IF(U70=0,0,P70*S70/U70)</x:f>
        <x:v>1009.2743362831858</x:v>
      </x:c>
      <x:c r="AD70" s="18" t="n">
        <x:f>MAX(AB70,AC70*'01 Controls'!$E$14)</x:f>
        <x:v>290.3097345132743</x:v>
      </x:c>
      <x:c r="AE70" s="18" t="n">
        <x:f>IF(U70=0,0,N70*T70/U70)</x:f>
        <x:v>13.440265486725663</x:v>
      </x:c>
      <x:c r="AF70" s="18" t="n">
        <x:f>IF(U70=0,0,P70*T70/U70)</x:f>
        <x:v>46.72566371681416</x:v>
      </x:c>
      <x:c r="AG70" s="18" t="n">
        <x:f>MAX(AE70,AF70*'01 Controls'!$E$15)</x:f>
        <x:v>13.440265486725663</x:v>
      </x:c>
      <x:c r="AH70" s="18" t="n">
        <x:f>SUM(V70,Y70,AB70,AE70)</x:f>
        <x:v>303.74999999999994</x:v>
      </x:c>
      <x:c r="AI70" s="18" t="n">
        <x:f>N70-AH70</x:f>
        <x:v>5.684341886080802e-14</x:v>
      </x:c>
      <x:c r="AJ70" s="18" t="n">
        <x:f>V70*INDEX('07 Mode Capacity'!$P$6:$P$17,MATCH("AIR-"&amp;I70,'07 Mode Capacity'!$C$6:$C$17,0))</x:f>
        <x:v>0</x:v>
      </x:c>
      <x:c r="AK70" s="18" t="n">
        <x:f>Y70*INDEX('07 Mode Capacity'!$P$6:$P$17,MATCH("OCEAN-"&amp;I70,'07 Mode Capacity'!$C$6:$C$17,0))</x:f>
        <x:v>0</x:v>
      </x:c>
      <x:c r="AL70" s="18" t="n">
        <x:f>AB70*INDEX('07 Mode Capacity'!$P$6:$P$17,MATCH("LAND-"&amp;I70,'07 Mode Capacity'!$C$6:$C$17,0))</x:f>
        <x:v>207.5744285302068</x:v>
      </x:c>
      <x:c r="AM70" s="18" t="n">
        <x:f>AE70*INDEX('07 Mode Capacity'!$P$6:$P$17,MATCH("INLAND-"&amp;I70,'07 Mode Capacity'!$C$6:$C$17,0))</x:f>
        <x:v>13.440265486725663</x:v>
      </x:c>
      <x:c r="AN70" s="18" t="n">
        <x:f>SUM(AJ70:AM70)</x:f>
        <x:v>221.01469401693245</x:v>
      </x:c>
      <x:c r="AO70" s="17" t="n">
        <x:f>IF(N70=0,1,AN70/N70)</x:f>
        <x:v>0.727620391825292</x:v>
      </x:c>
      <x:c r="AP70" s="11" t="str">
        <x:f>IF(AO70&gt;='01 Controls'!$E$16,"PASS","FAIL")</x:f>
        <x:v>FAIL</x:v>
      </x:c>
      <x:c r="AQ70" s="11" t="str">
        <x:v>UNQUANTIFIED</x:v>
      </x:c>
      <x:c r="AR70" s="11" t="str">
        <x:v>Position-class planning record; serial item and receiver open</x:v>
      </x:c>
      <x:c r="AS70" s="26"/>
      <x:c r="AT70" s="26"/>
    </x:row>
    <x:row r="71">
      <x:c r="C71" s="11" t="str">
        <x:v>C1-L-DMG-APL-45</x:v>
      </x:c>
      <x:c r="D71" s="11" t="str">
        <x:v>C1</x:v>
      </x:c>
      <x:c r="E71" s="11" t="str">
        <x:v>Grid failure</x:v>
      </x:c>
      <x:c r="F71" s="11" t="str">
        <x:v>L-DMG</x:v>
      </x:c>
      <x:c r="G71" s="11" t="str">
        <x:v>Debris and materials group</x:v>
      </x:c>
      <x:c r="H71" s="11" t="str">
        <x:v>APL-45</x:v>
      </x:c>
      <x:c r="I71" s="19" t="n">
        <x:v>24</x:v>
      </x:c>
      <x:c r="J71" s="21" t="n">
        <x:v>2</x:v>
      </x:c>
      <x:c r="K71" s="18" t="n">
        <x:f>'05 Cargo Register'!K71</x:f>
        <x:v>91.125</x:v>
      </x:c>
      <x:c r="L71" s="18" t="n">
        <x:f>'05 Cargo Register'!N71</x:f>
        <x:v>24</x:v>
      </x:c>
      <x:c r="M71" s="18" t="n">
        <x:f>'05 Cargo Register'!O71</x:f>
        <x:v>180</x:v>
      </x:c>
      <x:c r="N71" s="18" t="n">
        <x:f>J71*K71</x:f>
        <x:v>182.25</x:v>
      </x:c>
      <x:c r="O71" s="18" t="n">
        <x:f>J71*L71</x:f>
        <x:v>48</x:v>
      </x:c>
      <x:c r="P71" s="18" t="n">
        <x:f>J71*M71</x:f>
        <x:v>360</x:v>
      </x:c>
      <x:c r="Q71" s="22" t="n">
        <x:f>'01 Controls'!$E$22*'02 Cargo Classes'!$M$6</x:f>
        <x:v>0.15000000000000002</x:v>
      </x:c>
      <x:c r="R71" s="22" t="n">
        <x:f>'01 Controls'!$F$22*'02 Cargo Classes'!$N$6</x:f>
        <x:v>0</x:v>
      </x:c>
      <x:c r="S71" s="22" t="n">
        <x:f>'01 Controls'!$G$22*'02 Cargo Classes'!$O$6</x:f>
        <x:v>0.9</x:v>
      </x:c>
      <x:c r="T71" s="22" t="n">
        <x:f>'01 Controls'!$H$22*'02 Cargo Classes'!$P$6</x:f>
        <x:v>0.015</x:v>
      </x:c>
      <x:c r="U71" s="22" t="n">
        <x:f>SUM(Q71:T71)</x:f>
        <x:v>1.065</x:v>
      </x:c>
      <x:c r="V71" s="18" t="n">
        <x:f>IF(U71=0,0,N71*Q71/U71)</x:f>
        <x:v>25.669014084507047</x:v>
      </x:c>
      <x:c r="W71" s="18" t="n">
        <x:f>IF(U71=0,0,P71*Q71/U71)</x:f>
        <x:v>50.70422535211269</x:v>
      </x:c>
      <x:c r="X71" s="18" t="n">
        <x:f>MAX(V71,W71*'01 Controls'!$E$12)</x:f>
        <x:v>25.669014084507047</x:v>
      </x:c>
      <x:c r="Y71" s="18" t="n">
        <x:f>IF(U71=0,0,N71*R71/U71)</x:f>
        <x:v>0</x:v>
      </x:c>
      <x:c r="Z71" s="18" t="n">
        <x:f>IF(U71=0,0,P71*R71/U71)</x:f>
        <x:v>0</x:v>
      </x:c>
      <x:c r="AA71" s="18" t="n">
        <x:f>MAX(Y71,Z71*'01 Controls'!$E$13)</x:f>
        <x:v>0</x:v>
      </x:c>
      <x:c r="AB71" s="18" t="n">
        <x:f>IF(U71=0,0,N71*S71/U71)</x:f>
        <x:v>154.01408450704227</x:v>
      </x:c>
      <x:c r="AC71" s="18" t="n">
        <x:f>IF(U71=0,0,P71*S71/U71)</x:f>
        <x:v>304.2253521126761</x:v>
      </x:c>
      <x:c r="AD71" s="18" t="n">
        <x:f>MAX(AB71,AC71*'01 Controls'!$E$14)</x:f>
        <x:v>154.01408450704227</x:v>
      </x:c>
      <x:c r="AE71" s="18" t="n">
        <x:f>IF(U71=0,0,N71*T71/U71)</x:f>
        <x:v>2.566901408450704</x:v>
      </x:c>
      <x:c r="AF71" s="18" t="n">
        <x:f>IF(U71=0,0,P71*T71/U71)</x:f>
        <x:v>5.070422535211267</x:v>
      </x:c>
      <x:c r="AG71" s="18" t="n">
        <x:f>MAX(AE71,AF71*'01 Controls'!$E$15)</x:f>
        <x:v>2.566901408450704</x:v>
      </x:c>
      <x:c r="AH71" s="18" t="n">
        <x:f>SUM(V71,Y71,AB71,AE71)</x:f>
        <x:v>182.25</x:v>
      </x:c>
      <x:c r="AI71" s="18" t="n">
        <x:f>N71-AH71</x:f>
        <x:v>0</x:v>
      </x:c>
      <x:c r="AJ71" s="18" t="n">
        <x:f>V71*INDEX('07 Mode Capacity'!$P$6:$P$17,MATCH("AIR-"&amp;I71,'07 Mode Capacity'!$C$6:$C$17,0))</x:f>
        <x:v>5.20860406530056</x:v>
      </x:c>
      <x:c r="AK71" s="18" t="n">
        <x:f>Y71*INDEX('07 Mode Capacity'!$P$6:$P$17,MATCH("OCEAN-"&amp;I71,'07 Mode Capacity'!$C$6:$C$17,0))</x:f>
        <x:v>0</x:v>
      </x:c>
      <x:c r="AL71" s="18" t="n">
        <x:f>AB71*INDEX('07 Mode Capacity'!$P$6:$P$17,MATCH("LAND-"&amp;I71,'07 Mode Capacity'!$C$6:$C$17,0))</x:f>
        <x:v>58.910529671390385</x:v>
      </x:c>
      <x:c r="AM71" s="18" t="n">
        <x:f>AE71*INDEX('07 Mode Capacity'!$P$6:$P$17,MATCH("INLAND-"&amp;I71,'07 Mode Capacity'!$C$6:$C$17,0))</x:f>
        <x:v>2.566901408450704</x:v>
      </x:c>
      <x:c r="AN71" s="18" t="n">
        <x:f>SUM(AJ71:AM71)</x:f>
        <x:v>66.68603514514164</x:v>
      </x:c>
      <x:c r="AO71" s="17" t="n">
        <x:f>IF(N71=0,1,AN71/N71)</x:f>
        <x:v>0.36590417089240956</x:v>
      </x:c>
      <x:c r="AP71" s="11" t="str">
        <x:f>IF(AO71&gt;='01 Controls'!$E$16,"PASS","FAIL")</x:f>
        <x:v>FAIL</x:v>
      </x:c>
      <x:c r="AQ71" s="11" t="str">
        <x:v>UNQUANTIFIED</x:v>
      </x:c>
      <x:c r="AR71" s="11" t="str">
        <x:v>Position-class planning record; serial item and receiver open</x:v>
      </x:c>
      <x:c r="AS71" s="26"/>
      <x:c r="AT71" s="26"/>
    </x:row>
    <x:row r="72">
      <x:c r="C72" s="11" t="str">
        <x:v>C1-L-DMG-ISO-18</x:v>
      </x:c>
      <x:c r="D72" s="11" t="str">
        <x:v>C1</x:v>
      </x:c>
      <x:c r="E72" s="11" t="str">
        <x:v>Grid failure</x:v>
      </x:c>
      <x:c r="F72" s="11" t="str">
        <x:v>L-DMG</x:v>
      </x:c>
      <x:c r="G72" s="11" t="str">
        <x:v>Debris and materials group</x:v>
      </x:c>
      <x:c r="H72" s="11" t="str">
        <x:v>ISO-18</x:v>
      </x:c>
      <x:c r="I72" s="19" t="n">
        <x:v>48</x:v>
      </x:c>
      <x:c r="J72" s="21" t="n">
        <x:v>2</x:v>
      </x:c>
      <x:c r="K72" s="18" t="n">
        <x:f>'05 Cargo Register'!K72</x:f>
        <x:v>364.5</x:v>
      </x:c>
      <x:c r="L72" s="18" t="n">
        <x:f>'05 Cargo Register'!N72</x:f>
        <x:v>24</x:v>
      </x:c>
      <x:c r="M72" s="18" t="n">
        <x:f>'05 Cargo Register'!O72</x:f>
        <x:v>633.6</x:v>
      </x:c>
      <x:c r="N72" s="18" t="n">
        <x:f>J72*K72</x:f>
        <x:v>729</x:v>
      </x:c>
      <x:c r="O72" s="18" t="n">
        <x:f>J72*L72</x:f>
        <x:v>48</x:v>
      </x:c>
      <x:c r="P72" s="18" t="n">
        <x:f>J72*M72</x:f>
        <x:v>1267.2</x:v>
      </x:c>
      <x:c r="Q72" s="22" t="n">
        <x:f>'01 Controls'!$E$22*'02 Cargo Classes'!$M$7</x:f>
        <x:v>0.010000000000000002</x:v>
      </x:c>
      <x:c r="R72" s="22" t="n">
        <x:f>'01 Controls'!$F$22*'02 Cargo Classes'!$N$7</x:f>
        <x:v>0</x:v>
      </x:c>
      <x:c r="S72" s="22" t="n">
        <x:f>'01 Controls'!$G$22*'02 Cargo Classes'!$O$7</x:f>
        <x:v>1.08</x:v>
      </x:c>
      <x:c r="T72" s="22" t="n">
        <x:f>'01 Controls'!$H$22*'02 Cargo Classes'!$P$7</x:f>
        <x:v>0.04000000000000001</x:v>
      </x:c>
      <x:c r="U72" s="22" t="n">
        <x:f>SUM(Q72:T72)</x:f>
        <x:v>1.1300000000000001</x:v>
      </x:c>
      <x:c r="V72" s="18" t="n">
        <x:f>IF(U72=0,0,N72*Q72/U72)</x:f>
        <x:v>6.45132743362832</x:v>
      </x:c>
      <x:c r="W72" s="18" t="n">
        <x:f>IF(U72=0,0,P72*Q72/U72)</x:f>
        <x:v>11.214159292035399</x:v>
      </x:c>
      <x:c r="X72" s="18" t="n">
        <x:f>MAX(V72,W72*'01 Controls'!$E$12)</x:f>
        <x:v>6.45132743362832</x:v>
      </x:c>
      <x:c r="Y72" s="18" t="n">
        <x:f>IF(U72=0,0,N72*R72/U72)</x:f>
        <x:v>0</x:v>
      </x:c>
      <x:c r="Z72" s="18" t="n">
        <x:f>IF(U72=0,0,P72*R72/U72)</x:f>
        <x:v>0</x:v>
      </x:c>
      <x:c r="AA72" s="18" t="n">
        <x:f>MAX(Y72,Z72*'01 Controls'!$E$13)</x:f>
        <x:v>0</x:v>
      </x:c>
      <x:c r="AB72" s="18" t="n">
        <x:f>IF(U72=0,0,N72*S72/U72)</x:f>
        <x:v>696.7433628318583</x:v>
      </x:c>
      <x:c r="AC72" s="18" t="n">
        <x:f>IF(U72=0,0,P72*S72/U72)</x:f>
        <x:v>1211.129203539823</x:v>
      </x:c>
      <x:c r="AD72" s="18" t="n">
        <x:f>MAX(AB72,AC72*'01 Controls'!$E$14)</x:f>
        <x:v>696.7433628318583</x:v>
      </x:c>
      <x:c r="AE72" s="18" t="n">
        <x:f>IF(U72=0,0,N72*T72/U72)</x:f>
        <x:v>25.80530973451328</x:v>
      </x:c>
      <x:c r="AF72" s="18" t="n">
        <x:f>IF(U72=0,0,P72*T72/U72)</x:f>
        <x:v>44.856637168141596</x:v>
      </x:c>
      <x:c r="AG72" s="18" t="n">
        <x:f>MAX(AE72,AF72*'01 Controls'!$E$15)</x:f>
        <x:v>25.80530973451328</x:v>
      </x:c>
      <x:c r="AH72" s="18" t="n">
        <x:f>SUM(V72,Y72,AB72,AE72)</x:f>
        <x:v>728.9999999999999</x:v>
      </x:c>
      <x:c r="AI72" s="18" t="n">
        <x:f>N72-AH72</x:f>
        <x:v>1.1368683772161603e-13</x:v>
      </x:c>
      <x:c r="AJ72" s="18" t="n">
        <x:f>V72*INDEX('07 Mode Capacity'!$P$6:$P$17,MATCH("AIR-"&amp;I72,'07 Mode Capacity'!$C$6:$C$17,0))</x:f>
        <x:v>1.808537122945968</x:v>
      </x:c>
      <x:c r="AK72" s="18" t="n">
        <x:f>Y72*INDEX('07 Mode Capacity'!$P$6:$P$17,MATCH("OCEAN-"&amp;I72,'07 Mode Capacity'!$C$6:$C$17,0))</x:f>
        <x:v>0</x:v>
      </x:c>
      <x:c r="AL72" s="18" t="n">
        <x:f>AB72*INDEX('07 Mode Capacity'!$P$6:$P$17,MATCH("LAND-"&amp;I72,'07 Mode Capacity'!$C$6:$C$17,0))</x:f>
        <x:v>85.0360430320294</x:v>
      </x:c>
      <x:c r="AM72" s="18" t="n">
        <x:f>AE72*INDEX('07 Mode Capacity'!$P$6:$P$17,MATCH("INLAND-"&amp;I72,'07 Mode Capacity'!$C$6:$C$17,0))</x:f>
        <x:v>16.289198384655503</x:v>
      </x:c>
      <x:c r="AN72" s="18" t="n">
        <x:f>SUM(AJ72:AM72)</x:f>
        <x:v>103.13377853963087</x:v>
      </x:c>
      <x:c r="AO72" s="17" t="n">
        <x:f>IF(N72=0,1,AN72/N72)</x:f>
        <x:v>0.141472947242292</x:v>
      </x:c>
      <x:c r="AP72" s="11" t="str">
        <x:f>IF(AO72&gt;='01 Controls'!$E$16,"PASS","FAIL")</x:f>
        <x:v>FAIL</x:v>
      </x:c>
      <x:c r="AQ72" s="11" t="str">
        <x:v>UNQUANTIFIED</x:v>
      </x:c>
      <x:c r="AR72" s="11" t="str">
        <x:v>Position-class planning record; serial item and receiver open</x:v>
      </x:c>
      <x:c r="AS72" s="26"/>
      <x:c r="AT72" s="26"/>
    </x:row>
    <x:row r="73">
      <x:c r="C73" s="11" t="str">
        <x:v>C1-L-DMG-COL-12</x:v>
      </x:c>
      <x:c r="D73" s="11" t="str">
        <x:v>C1</x:v>
      </x:c>
      <x:c r="E73" s="11" t="str">
        <x:v>Grid failure</x:v>
      </x:c>
      <x:c r="F73" s="11" t="str">
        <x:v>L-DMG</x:v>
      </x:c>
      <x:c r="G73" s="11" t="str">
        <x:v>Debris and materials group</x:v>
      </x:c>
      <x:c r="H73" s="11" t="str">
        <x:v>COL-12</x:v>
      </x:c>
      <x:c r="I73" s="19" t="n">
        <x:v>24</x:v>
      </x:c>
      <x:c r="J73" s="21" t="n">
        <x:v>2</x:v>
      </x:c>
      <x:c r="K73" s="18" t="n">
        <x:f>'05 Cargo Register'!K73</x:f>
        <x:v>60.75</x:v>
      </x:c>
      <x:c r="L73" s="18" t="n">
        <x:f>'05 Cargo Register'!N73</x:f>
        <x:v>7</x:v>
      </x:c>
      <x:c r="M73" s="18" t="n">
        <x:f>'05 Cargo Register'!O73</x:f>
        <x:v>184.8</x:v>
      </x:c>
      <x:c r="N73" s="18" t="n">
        <x:f>J73*K73</x:f>
        <x:v>121.5</x:v>
      </x:c>
      <x:c r="O73" s="18" t="n">
        <x:f>J73*L73</x:f>
        <x:v>14</x:v>
      </x:c>
      <x:c r="P73" s="18" t="n">
        <x:f>J73*M73</x:f>
        <x:v>369.6</x:v>
      </x:c>
      <x:c r="Q73" s="22" t="n">
        <x:f>'01 Controls'!$E$22*'02 Cargo Classes'!$M$8</x:f>
        <x:v>0.1</x:v>
      </x:c>
      <x:c r="R73" s="22" t="n">
        <x:f>'01 Controls'!$F$22*'02 Cargo Classes'!$N$8</x:f>
        <x:v>0</x:v>
      </x:c>
      <x:c r="S73" s="22" t="n">
        <x:f>'01 Controls'!$G$22*'02 Cargo Classes'!$O$8</x:f>
        <x:v>1.08</x:v>
      </x:c>
      <x:c r="T73" s="22" t="n">
        <x:f>'01 Controls'!$H$22*'02 Cargo Classes'!$P$8</x:f>
        <x:v>0.010000000000000002</x:v>
      </x:c>
      <x:c r="U73" s="22" t="n">
        <x:f>SUM(Q73:T73)</x:f>
        <x:v>1.1900000000000002</x:v>
      </x:c>
      <x:c r="V73" s="18" t="n">
        <x:f>IF(U73=0,0,N73*Q73/U73)</x:f>
        <x:v>10.210084033613445</x:v>
      </x:c>
      <x:c r="W73" s="18" t="n">
        <x:f>IF(U73=0,0,P73*Q73/U73)</x:f>
        <x:v>31.05882352941176</x:v>
      </x:c>
      <x:c r="X73" s="18" t="n">
        <x:f>MAX(V73,W73*'01 Controls'!$E$12)</x:f>
        <x:v>10.210084033613445</x:v>
      </x:c>
      <x:c r="Y73" s="18" t="n">
        <x:f>IF(U73=0,0,N73*R73/U73)</x:f>
        <x:v>0</x:v>
      </x:c>
      <x:c r="Z73" s="18" t="n">
        <x:f>IF(U73=0,0,P73*R73/U73)</x:f>
        <x:v>0</x:v>
      </x:c>
      <x:c r="AA73" s="18" t="n">
        <x:f>MAX(Y73,Z73*'01 Controls'!$E$13)</x:f>
        <x:v>0</x:v>
      </x:c>
      <x:c r="AB73" s="18" t="n">
        <x:f>IF(U73=0,0,N73*S73/U73)</x:f>
        <x:v>110.2689075630252</x:v>
      </x:c>
      <x:c r="AC73" s="18" t="n">
        <x:f>IF(U73=0,0,P73*S73/U73)</x:f>
        <x:v>335.43529411764706</x:v>
      </x:c>
      <x:c r="AD73" s="18" t="n">
        <x:f>MAX(AB73,AC73*'01 Controls'!$E$14)</x:f>
        <x:v>110.2689075630252</x:v>
      </x:c>
      <x:c r="AE73" s="18" t="n">
        <x:f>IF(U73=0,0,N73*T73/U73)</x:f>
        <x:v>1.0210084033613447</x:v>
      </x:c>
      <x:c r="AF73" s="18" t="n">
        <x:f>IF(U73=0,0,P73*T73/U73)</x:f>
        <x:v>3.105882352941177</x:v>
      </x:c>
      <x:c r="AG73" s="18" t="n">
        <x:f>MAX(AE73,AF73*'01 Controls'!$E$15)</x:f>
        <x:v>1.0210084033613447</x:v>
      </x:c>
      <x:c r="AH73" s="18" t="n">
        <x:f>SUM(V73,Y73,AB73,AE73)</x:f>
        <x:v>121.49999999999999</x:v>
      </x:c>
      <x:c r="AI73" s="18" t="n">
        <x:f>N73-AH73</x:f>
        <x:v>1.4210854715202004e-14</x:v>
      </x:c>
      <x:c r="AJ73" s="18" t="n">
        <x:f>V73*INDEX('07 Mode Capacity'!$P$6:$P$17,MATCH("AIR-"&amp;I73,'07 Mode Capacity'!$C$6:$C$17,0))</x:f>
        <x:v>2.071769684237197</x:v>
      </x:c>
      <x:c r="AK73" s="18" t="n">
        <x:f>Y73*INDEX('07 Mode Capacity'!$P$6:$P$17,MATCH("OCEAN-"&amp;I73,'07 Mode Capacity'!$C$6:$C$17,0))</x:f>
        <x:v>0</x:v>
      </x:c>
      <x:c r="AL73" s="18" t="n">
        <x:f>AB73*INDEX('07 Mode Capacity'!$P$6:$P$17,MATCH("LAND-"&amp;I73,'07 Mode Capacity'!$C$6:$C$17,0))</x:f>
        <x:v>42.1779590588442</x:v>
      </x:c>
      <x:c r="AM73" s="18" t="n">
        <x:f>AE73*INDEX('07 Mode Capacity'!$P$6:$P$17,MATCH("INLAND-"&amp;I73,'07 Mode Capacity'!$C$6:$C$17,0))</x:f>
        <x:v>1.0210084033613447</x:v>
      </x:c>
      <x:c r="AN73" s="18" t="n">
        <x:f>SUM(AJ73:AM73)</x:f>
        <x:v>45.27073714644274</x:v>
      </x:c>
      <x:c r="AO73" s="17" t="n">
        <x:f>IF(N73=0,1,AN73/N73)</x:f>
        <x:v>0.372598659641504</x:v>
      </x:c>
      <x:c r="AP73" s="11" t="str">
        <x:f>IF(AO73&gt;='01 Controls'!$E$16,"PASS","FAIL")</x:f>
        <x:v>FAIL</x:v>
      </x:c>
      <x:c r="AQ73" s="11" t="str">
        <x:v>UNQUANTIFIED</x:v>
      </x:c>
      <x:c r="AR73" s="11" t="str">
        <x:v>Position-class planning record; serial item and receiver open</x:v>
      </x:c>
      <x:c r="AS73" s="26"/>
      <x:c r="AT73" s="26"/>
    </x:row>
    <x:row r="74">
      <x:c r="C74" s="11" t="str">
        <x:v>C1-L-DMG-BAT-22</x:v>
      </x:c>
      <x:c r="D74" s="11" t="str">
        <x:v>C1</x:v>
      </x:c>
      <x:c r="E74" s="11" t="str">
        <x:v>Grid failure</x:v>
      </x:c>
      <x:c r="F74" s="11" t="str">
        <x:v>L-DMG</x:v>
      </x:c>
      <x:c r="G74" s="11" t="str">
        <x:v>Debris and materials group</x:v>
      </x:c>
      <x:c r="H74" s="11" t="str">
        <x:v>BAT-22</x:v>
      </x:c>
      <x:c r="I74" s="19" t="n">
        <x:v>48</x:v>
      </x:c>
      <x:c r="J74" s="21" t="n">
        <x:v>2</x:v>
      </x:c>
      <x:c r="K74" s="18" t="n">
        <x:f>'05 Cargo Register'!K74</x:f>
        <x:v>243</x:v>
      </x:c>
      <x:c r="L74" s="18" t="n">
        <x:f>'05 Cargo Register'!N74</x:f>
        <x:v>14</x:v>
      </x:c>
      <x:c r="M74" s="18" t="n">
        <x:f>'05 Cargo Register'!O74</x:f>
        <x:v>369.6</x:v>
      </x:c>
      <x:c r="N74" s="18" t="n">
        <x:f>J74*K74</x:f>
        <x:v>486</x:v>
      </x:c>
      <x:c r="O74" s="18" t="n">
        <x:f>J74*L74</x:f>
        <x:v>28</x:v>
      </x:c>
      <x:c r="P74" s="18" t="n">
        <x:f>J74*M74</x:f>
        <x:v>739.2</x:v>
      </x:c>
      <x:c r="Q74" s="22" t="n">
        <x:f>'01 Controls'!$E$22*'02 Cargo Classes'!$M$9</x:f>
        <x:v>0</x:v>
      </x:c>
      <x:c r="R74" s="22" t="n">
        <x:f>'01 Controls'!$F$22*'02 Cargo Classes'!$N$9</x:f>
        <x:v>0</x:v>
      </x:c>
      <x:c r="S74" s="22" t="n">
        <x:f>'01 Controls'!$G$22*'02 Cargo Classes'!$O$9</x:f>
        <x:v>0.9</x:v>
      </x:c>
      <x:c r="T74" s="22" t="n">
        <x:f>'01 Controls'!$H$22*'02 Cargo Classes'!$P$9</x:f>
        <x:v>0.025</x:v>
      </x:c>
      <x:c r="U74" s="22" t="n">
        <x:f>SUM(Q74:T74)</x:f>
        <x:v>0.925</x:v>
      </x:c>
      <x:c r="V74" s="18" t="n">
        <x:f>IF(U74=0,0,N74*Q74/U74)</x:f>
        <x:v>0</x:v>
      </x:c>
      <x:c r="W74" s="18" t="n">
        <x:f>IF(U74=0,0,P74*Q74/U74)</x:f>
        <x:v>0</x:v>
      </x:c>
      <x:c r="X74" s="18" t="n">
        <x:f>MAX(V74,W74*'01 Controls'!$E$12)</x:f>
        <x:v>0</x:v>
      </x:c>
      <x:c r="Y74" s="18" t="n">
        <x:f>IF(U74=0,0,N74*R74/U74)</x:f>
        <x:v>0</x:v>
      </x:c>
      <x:c r="Z74" s="18" t="n">
        <x:f>IF(U74=0,0,P74*R74/U74)</x:f>
        <x:v>0</x:v>
      </x:c>
      <x:c r="AA74" s="18" t="n">
        <x:f>MAX(Y74,Z74*'01 Controls'!$E$13)</x:f>
        <x:v>0</x:v>
      </x:c>
      <x:c r="AB74" s="18" t="n">
        <x:f>IF(U74=0,0,N74*S74/U74)</x:f>
        <x:v>472.8648648648649</x:v>
      </x:c>
      <x:c r="AC74" s="18" t="n">
        <x:f>IF(U74=0,0,P74*S74/U74)</x:f>
        <x:v>719.2216216216217</x:v>
      </x:c>
      <x:c r="AD74" s="18" t="n">
        <x:f>MAX(AB74,AC74*'01 Controls'!$E$14)</x:f>
        <x:v>472.8648648648649</x:v>
      </x:c>
      <x:c r="AE74" s="18" t="n">
        <x:f>IF(U74=0,0,N74*T74/U74)</x:f>
        <x:v>13.135135135135135</x:v>
      </x:c>
      <x:c r="AF74" s="18" t="n">
        <x:f>IF(U74=0,0,P74*T74/U74)</x:f>
        <x:v>19.978378378378377</x:v>
      </x:c>
      <x:c r="AG74" s="18" t="n">
        <x:f>MAX(AE74,AF74*'01 Controls'!$E$15)</x:f>
        <x:v>13.135135135135135</x:v>
      </x:c>
      <x:c r="AH74" s="18" t="n">
        <x:f>SUM(V74,Y74,AB74,AE74)</x:f>
        <x:v>486.00000000000006</x:v>
      </x:c>
      <x:c r="AI74" s="18" t="n">
        <x:f>N74-AH74</x:f>
        <x:v>-5.684341886080802e-14</x:v>
      </x:c>
      <x:c r="AJ74" s="18" t="n">
        <x:f>V74*INDEX('07 Mode Capacity'!$P$6:$P$17,MATCH("AIR-"&amp;I74,'07 Mode Capacity'!$C$6:$C$17,0))</x:f>
        <x:v>0</x:v>
      </x:c>
      <x:c r="AK74" s="18" t="n">
        <x:f>Y74*INDEX('07 Mode Capacity'!$P$6:$P$17,MATCH("OCEAN-"&amp;I74,'07 Mode Capacity'!$C$6:$C$17,0))</x:f>
        <x:v>0</x:v>
      </x:c>
      <x:c r="AL74" s="18" t="n">
        <x:f>AB74*INDEX('07 Mode Capacity'!$P$6:$P$17,MATCH("LAND-"&amp;I74,'07 Mode Capacity'!$C$6:$C$17,0))</x:f>
        <x:v>57.71214932504098</x:v>
      </x:c>
      <x:c r="AM74" s="18" t="n">
        <x:f>AE74*INDEX('07 Mode Capacity'!$P$6:$P$17,MATCH("INLAND-"&amp;I74,'07 Mode Capacity'!$C$6:$C$17,0))</x:f>
        <x:v>8.291348727324646</x:v>
      </x:c>
      <x:c r="AN74" s="18" t="n">
        <x:f>SUM(AJ74:AM74)</x:f>
        <x:v>66.00349805236563</x:v>
      </x:c>
      <x:c r="AO74" s="17" t="n">
        <x:f>IF(N74=0,1,AN74/N74)</x:f>
        <x:v>0.13580966677441486</x:v>
      </x:c>
      <x:c r="AP74" s="11" t="str">
        <x:f>IF(AO74&gt;='01 Controls'!$E$16,"PASS","FAIL")</x:f>
        <x:v>FAIL</x:v>
      </x:c>
      <x:c r="AQ74" s="11" t="str">
        <x:v>UNQUANTIFIED</x:v>
      </x:c>
      <x:c r="AR74" s="11" t="str">
        <x:v>Position-class planning record; serial item and receiver open</x:v>
      </x:c>
      <x:c r="AS74" s="26"/>
      <x:c r="AT74" s="26"/>
    </x:row>
    <x:row r="75">
      <x:c r="C75" s="11" t="str">
        <x:v>C1-L-DMG-TNK-20</x:v>
      </x:c>
      <x:c r="D75" s="11" t="str">
        <x:v>C1</x:v>
      </x:c>
      <x:c r="E75" s="11" t="str">
        <x:v>Grid failure</x:v>
      </x:c>
      <x:c r="F75" s="11" t="str">
        <x:v>L-DMG</x:v>
      </x:c>
      <x:c r="G75" s="11" t="str">
        <x:v>Debris and materials group</x:v>
      </x:c>
      <x:c r="H75" s="11" t="str">
        <x:v>TNK-20</x:v>
      </x:c>
      <x:c r="I75" s="19" t="n">
        <x:v>48</x:v>
      </x:c>
      <x:c r="J75" s="21" t="n">
        <x:v>2</x:v>
      </x:c>
      <x:c r="K75" s="18" t="n">
        <x:f>'05 Cargo Register'!K75</x:f>
        <x:v>243</x:v>
      </x:c>
      <x:c r="L75" s="18" t="n">
        <x:f>'05 Cargo Register'!N75</x:f>
        <x:v>15</x:v>
      </x:c>
      <x:c r="M75" s="18" t="n">
        <x:f>'05 Cargo Register'!O75</x:f>
        <x:v>318.75</x:v>
      </x:c>
      <x:c r="N75" s="18" t="n">
        <x:f>J75*K75</x:f>
        <x:v>486</x:v>
      </x:c>
      <x:c r="O75" s="18" t="n">
        <x:f>J75*L75</x:f>
        <x:v>30</x:v>
      </x:c>
      <x:c r="P75" s="18" t="n">
        <x:f>J75*M75</x:f>
        <x:v>637.5</x:v>
      </x:c>
      <x:c r="Q75" s="22" t="n">
        <x:f>'01 Controls'!$E$22*'02 Cargo Classes'!$M$10</x:f>
        <x:v>0</x:v>
      </x:c>
      <x:c r="R75" s="22" t="n">
        <x:f>'01 Controls'!$F$22*'02 Cargo Classes'!$N$10</x:f>
        <x:v>0</x:v>
      </x:c>
      <x:c r="S75" s="22" t="n">
        <x:f>'01 Controls'!$G$22*'02 Cargo Classes'!$O$10</x:f>
        <x:v>0.9</x:v>
      </x:c>
      <x:c r="T75" s="22" t="n">
        <x:f>'01 Controls'!$H$22*'02 Cargo Classes'!$P$10</x:f>
        <x:v>0.05</x:v>
      </x:c>
      <x:c r="U75" s="22" t="n">
        <x:f>SUM(Q75:T75)</x:f>
        <x:v>0.9500000000000001</x:v>
      </x:c>
      <x:c r="V75" s="18" t="n">
        <x:f>IF(U75=0,0,N75*Q75/U75)</x:f>
        <x:v>0</x:v>
      </x:c>
      <x:c r="W75" s="18" t="n">
        <x:f>IF(U75=0,0,P75*Q75/U75)</x:f>
        <x:v>0</x:v>
      </x:c>
      <x:c r="X75" s="18" t="n">
        <x:f>MAX(V75,W75*'01 Controls'!$E$12)</x:f>
        <x:v>0</x:v>
      </x:c>
      <x:c r="Y75" s="18" t="n">
        <x:f>IF(U75=0,0,N75*R75/U75)</x:f>
        <x:v>0</x:v>
      </x:c>
      <x:c r="Z75" s="18" t="n">
        <x:f>IF(U75=0,0,P75*R75/U75)</x:f>
        <x:v>0</x:v>
      </x:c>
      <x:c r="AA75" s="18" t="n">
        <x:f>MAX(Y75,Z75*'01 Controls'!$E$13)</x:f>
        <x:v>0</x:v>
      </x:c>
      <x:c r="AB75" s="18" t="n">
        <x:f>IF(U75=0,0,N75*S75/U75)</x:f>
        <x:v>460.42105263157896</x:v>
      </x:c>
      <x:c r="AC75" s="18" t="n">
        <x:f>IF(U75=0,0,P75*S75/U75)</x:f>
        <x:v>603.9473684210526</x:v>
      </x:c>
      <x:c r="AD75" s="18" t="n">
        <x:f>MAX(AB75,AC75*'01 Controls'!$E$14)</x:f>
        <x:v>460.42105263157896</x:v>
      </x:c>
      <x:c r="AE75" s="18" t="n">
        <x:f>IF(U75=0,0,N75*T75/U75)</x:f>
        <x:v>25.57894736842105</x:v>
      </x:c>
      <x:c r="AF75" s="18" t="n">
        <x:f>IF(U75=0,0,P75*T75/U75)</x:f>
        <x:v>33.55263157894736</x:v>
      </x:c>
      <x:c r="AG75" s="18" t="n">
        <x:f>MAX(AE75,AF75*'01 Controls'!$E$15)</x:f>
        <x:v>25.57894736842105</x:v>
      </x:c>
      <x:c r="AH75" s="18" t="n">
        <x:f>SUM(V75,Y75,AB75,AE75)</x:f>
        <x:v>486</x:v>
      </x:c>
      <x:c r="AI75" s="18" t="n">
        <x:f>N75-AH75</x:f>
        <x:v>0</x:v>
      </x:c>
      <x:c r="AJ75" s="18" t="n">
        <x:f>V75*INDEX('07 Mode Capacity'!$P$6:$P$17,MATCH("AIR-"&amp;I75,'07 Mode Capacity'!$C$6:$C$17,0))</x:f>
        <x:v>0</x:v>
      </x:c>
      <x:c r="AK75" s="18" t="n">
        <x:f>Y75*INDEX('07 Mode Capacity'!$P$6:$P$17,MATCH("OCEAN-"&amp;I75,'07 Mode Capacity'!$C$6:$C$17,0))</x:f>
        <x:v>0</x:v>
      </x:c>
      <x:c r="AL75" s="18" t="n">
        <x:f>AB75*INDEX('07 Mode Capacity'!$P$6:$P$17,MATCH("LAND-"&amp;I75,'07 Mode Capacity'!$C$6:$C$17,0))</x:f>
        <x:v>56.19340855332937</x:v>
      </x:c>
      <x:c r="AM75" s="18" t="n">
        <x:f>AE75*INDEX('07 Mode Capacity'!$P$6:$P$17,MATCH("INLAND-"&amp;I75,'07 Mode Capacity'!$C$6:$C$17,0))</x:f>
        <x:v>16.14631067952694</x:v>
      </x:c>
      <x:c r="AN75" s="18" t="n">
        <x:f>SUM(AJ75:AM75)</x:f>
        <x:v>72.33971923285631</x:v>
      </x:c>
      <x:c r="AO75" s="17" t="n">
        <x:f>IF(N75=0,1,AN75/N75)</x:f>
        <x:v>0.1488471589153422</x:v>
      </x:c>
      <x:c r="AP75" s="11" t="str">
        <x:f>IF(AO75&gt;='01 Controls'!$E$16,"PASS","FAIL")</x:f>
        <x:v>FAIL</x:v>
      </x:c>
      <x:c r="AQ75" s="11" t="str">
        <x:v>UNQUANTIFIED</x:v>
      </x:c>
      <x:c r="AR75" s="11" t="str">
        <x:v>Position-class planning record; serial item and receiver open</x:v>
      </x:c>
      <x:c r="AS75" s="26"/>
      <x:c r="AT75" s="26"/>
    </x:row>
    <x:row r="76">
      <x:c r="C76" s="11" t="str">
        <x:v>C1-L-DMG-FLR-24</x:v>
      </x:c>
      <x:c r="D76" s="11" t="str">
        <x:v>C1</x:v>
      </x:c>
      <x:c r="E76" s="11" t="str">
        <x:v>Grid failure</x:v>
      </x:c>
      <x:c r="F76" s="11" t="str">
        <x:v>L-DMG</x:v>
      </x:c>
      <x:c r="G76" s="11" t="str">
        <x:v>Debris and materials group</x:v>
      </x:c>
      <x:c r="H76" s="11" t="str">
        <x:v>FLR-24</x:v>
      </x:c>
      <x:c r="I76" s="19" t="n">
        <x:v>48</x:v>
      </x:c>
      <x:c r="J76" s="21" t="n">
        <x:v>2</x:v>
      </x:c>
      <x:c r="K76" s="18" t="n">
        <x:f>'05 Cargo Register'!K76</x:f>
        <x:v>546.75</x:v>
      </x:c>
      <x:c r="L76" s="18" t="n">
        <x:f>'05 Cargo Register'!N76</x:f>
        <x:v>27</x:v>
      </x:c>
      <x:c r="M76" s="18" t="n">
        <x:f>'05 Cargo Register'!O76</x:f>
        <x:v>864</x:v>
      </x:c>
      <x:c r="N76" s="18" t="n">
        <x:f>J76*K76</x:f>
        <x:v>1093.5</x:v>
      </x:c>
      <x:c r="O76" s="18" t="n">
        <x:f>J76*L76</x:f>
        <x:v>54</x:v>
      </x:c>
      <x:c r="P76" s="18" t="n">
        <x:f>J76*M76</x:f>
        <x:v>1728</x:v>
      </x:c>
      <x:c r="Q76" s="22" t="n">
        <x:f>'01 Controls'!$E$22*'02 Cargo Classes'!$M$11</x:f>
        <x:v>0</x:v>
      </x:c>
      <x:c r="R76" s="22" t="n">
        <x:f>'01 Controls'!$F$22*'02 Cargo Classes'!$N$11</x:f>
        <x:v>0</x:v>
      </x:c>
      <x:c r="S76" s="22" t="n">
        <x:f>'01 Controls'!$G$22*'02 Cargo Classes'!$O$11</x:f>
        <x:v>0.9</x:v>
      </x:c>
      <x:c r="T76" s="22" t="n">
        <x:f>'01 Controls'!$H$22*'02 Cargo Classes'!$P$11</x:f>
        <x:v>0.04000000000000001</x:v>
      </x:c>
      <x:c r="U76" s="22" t="n">
        <x:f>SUM(Q76:T76)</x:f>
        <x:v>0.9400000000000001</x:v>
      </x:c>
      <x:c r="V76" s="18" t="n">
        <x:f>IF(U76=0,0,N76*Q76/U76)</x:f>
        <x:v>0</x:v>
      </x:c>
      <x:c r="W76" s="18" t="n">
        <x:f>IF(U76=0,0,P76*Q76/U76)</x:f>
        <x:v>0</x:v>
      </x:c>
      <x:c r="X76" s="18" t="n">
        <x:f>MAX(V76,W76*'01 Controls'!$E$12)</x:f>
        <x:v>0</x:v>
      </x:c>
      <x:c r="Y76" s="18" t="n">
        <x:f>IF(U76=0,0,N76*R76/U76)</x:f>
        <x:v>0</x:v>
      </x:c>
      <x:c r="Z76" s="18" t="n">
        <x:f>IF(U76=0,0,P76*R76/U76)</x:f>
        <x:v>0</x:v>
      </x:c>
      <x:c r="AA76" s="18" t="n">
        <x:f>MAX(Y76,Z76*'01 Controls'!$E$13)</x:f>
        <x:v>0</x:v>
      </x:c>
      <x:c r="AB76" s="18" t="n">
        <x:f>IF(U76=0,0,N76*S76/U76)</x:f>
        <x:v>1046.968085106383</x:v>
      </x:c>
      <x:c r="AC76" s="18" t="n">
        <x:f>IF(U76=0,0,P76*S76/U76)</x:f>
        <x:v>1654.468085106383</x:v>
      </x:c>
      <x:c r="AD76" s="18" t="n">
        <x:f>MAX(AB76,AC76*'01 Controls'!$E$14)</x:f>
        <x:v>1046.968085106383</x:v>
      </x:c>
      <x:c r="AE76" s="18" t="n">
        <x:f>IF(U76=0,0,N76*T76/U76)</x:f>
        <x:v>46.53191489361703</x:v>
      </x:c>
      <x:c r="AF76" s="18" t="n">
        <x:f>IF(U76=0,0,P76*T76/U76)</x:f>
        <x:v>73.53191489361704</x:v>
      </x:c>
      <x:c r="AG76" s="18" t="n">
        <x:f>MAX(AE76,AF76*'01 Controls'!$E$15)</x:f>
        <x:v>46.53191489361703</x:v>
      </x:c>
      <x:c r="AH76" s="18" t="n">
        <x:f>SUM(V76,Y76,AB76,AE76)</x:f>
        <x:v>1093.5</x:v>
      </x:c>
      <x:c r="AI76" s="18" t="n">
        <x:f>N76-AH76</x:f>
        <x:v>0</x:v>
      </x:c>
      <x:c r="AJ76" s="18" t="n">
        <x:f>V76*INDEX('07 Mode Capacity'!$P$6:$P$17,MATCH("AIR-"&amp;I76,'07 Mode Capacity'!$C$6:$C$17,0))</x:f>
        <x:v>0</x:v>
      </x:c>
      <x:c r="AK76" s="18" t="n">
        <x:f>Y76*INDEX('07 Mode Capacity'!$P$6:$P$17,MATCH("OCEAN-"&amp;I76,'07 Mode Capacity'!$C$6:$C$17,0))</x:f>
        <x:v>0</x:v>
      </x:c>
      <x:c r="AL76" s="18" t="n">
        <x:f>AB76*INDEX('07 Mode Capacity'!$P$6:$P$17,MATCH("LAND-"&amp;I76,'07 Mode Capacity'!$C$6:$C$17,0))</x:f>
        <x:v>127.78022423695906</x:v>
      </x:c>
      <x:c r="AM76" s="18" t="n">
        <x:f>AE76*INDEX('07 Mode Capacity'!$P$6:$P$17,MATCH("INLAND-"&amp;I76,'07 Mode Capacity'!$C$6:$C$17,0))</x:f>
        <x:v>29.372543895735188</x:v>
      </x:c>
      <x:c r="AN76" s="18" t="n">
        <x:f>SUM(AJ76:AM76)</x:f>
        <x:v>157.15276813269423</x:v>
      </x:c>
      <x:c r="AO76" s="17" t="n">
        <x:f>IF(N76=0,1,AN76/N76)</x:f>
        <x:v>0.14371538009391333</x:v>
      </x:c>
      <x:c r="AP76" s="11" t="str">
        <x:f>IF(AO76&gt;='01 Controls'!$E$16,"PASS","FAIL")</x:f>
        <x:v>FAIL</x:v>
      </x:c>
      <x:c r="AQ76" s="11" t="str">
        <x:v>UNQUANTIFIED</x:v>
      </x:c>
      <x:c r="AR76" s="11" t="str">
        <x:v>Position-class planning record; serial item and receiver open</x:v>
      </x:c>
      <x:c r="AS76" s="26"/>
      <x:c r="AT76" s="26"/>
    </x:row>
    <x:row r="77">
      <x:c r="C77" s="11" t="str">
        <x:v>C1-L-DMG-ROL-30</x:v>
      </x:c>
      <x:c r="D77" s="11" t="str">
        <x:v>C1</x:v>
      </x:c>
      <x:c r="E77" s="11" t="str">
        <x:v>Grid failure</x:v>
      </x:c>
      <x:c r="F77" s="11" t="str">
        <x:v>L-DMG</x:v>
      </x:c>
      <x:c r="G77" s="11" t="str">
        <x:v>Debris and materials group</x:v>
      </x:c>
      <x:c r="H77" s="11" t="str">
        <x:v>ROL-30</x:v>
      </x:c>
      <x:c r="I77" s="19" t="n">
        <x:v>48</x:v>
      </x:c>
      <x:c r="J77" s="21" t="n">
        <x:v>2</x:v>
      </x:c>
      <x:c r="K77" s="18" t="n">
        <x:f>'05 Cargo Register'!K77</x:f>
        <x:v>759.375</x:v>
      </x:c>
      <x:c r="L77" s="18" t="n">
        <x:f>'05 Cargo Register'!N77</x:f>
        <x:v>32</x:v>
      </x:c>
      <x:c r="M77" s="18" t="n">
        <x:f>'05 Cargo Register'!O77</x:f>
        <x:v>2040</x:v>
      </x:c>
      <x:c r="N77" s="18" t="n">
        <x:f>J77*K77</x:f>
        <x:v>1518.75</x:v>
      </x:c>
      <x:c r="O77" s="18" t="n">
        <x:f>J77*L77</x:f>
        <x:v>64</x:v>
      </x:c>
      <x:c r="P77" s="18" t="n">
        <x:f>J77*M77</x:f>
        <x:v>4080</x:v>
      </x:c>
      <x:c r="Q77" s="22" t="n">
        <x:f>'01 Controls'!$E$22*'02 Cargo Classes'!$M$12</x:f>
        <x:v>0</x:v>
      </x:c>
      <x:c r="R77" s="22" t="n">
        <x:f>'01 Controls'!$F$22*'02 Cargo Classes'!$N$12</x:f>
        <x:v>0</x:v>
      </x:c>
      <x:c r="S77" s="22" t="n">
        <x:f>'01 Controls'!$G$22*'02 Cargo Classes'!$O$12</x:f>
        <x:v>1.35</x:v>
      </x:c>
      <x:c r="T77" s="22" t="n">
        <x:f>'01 Controls'!$H$22*'02 Cargo Classes'!$P$12</x:f>
        <x:v>0.03</x:v>
      </x:c>
      <x:c r="U77" s="22" t="n">
        <x:f>SUM(Q77:T77)</x:f>
        <x:v>1.3800000000000001</x:v>
      </x:c>
      <x:c r="V77" s="18" t="n">
        <x:f>IF(U77=0,0,N77*Q77/U77)</x:f>
        <x:v>0</x:v>
      </x:c>
      <x:c r="W77" s="18" t="n">
        <x:f>IF(U77=0,0,P77*Q77/U77)</x:f>
        <x:v>0</x:v>
      </x:c>
      <x:c r="X77" s="18" t="n">
        <x:f>MAX(V77,W77*'01 Controls'!$E$12)</x:f>
        <x:v>0</x:v>
      </x:c>
      <x:c r="Y77" s="18" t="n">
        <x:f>IF(U77=0,0,N77*R77/U77)</x:f>
        <x:v>0</x:v>
      </x:c>
      <x:c r="Z77" s="18" t="n">
        <x:f>IF(U77=0,0,P77*R77/U77)</x:f>
        <x:v>0</x:v>
      </x:c>
      <x:c r="AA77" s="18" t="n">
        <x:f>MAX(Y77,Z77*'01 Controls'!$E$13)</x:f>
        <x:v>0</x:v>
      </x:c>
      <x:c r="AB77" s="18" t="n">
        <x:f>IF(U77=0,0,N77*S77/U77)</x:f>
        <x:v>1485.7336956521738</x:v>
      </x:c>
      <x:c r="AC77" s="18" t="n">
        <x:f>IF(U77=0,0,P77*S77/U77)</x:f>
        <x:v>3991.3043478260865</x:v>
      </x:c>
      <x:c r="AD77" s="18" t="n">
        <x:f>MAX(AB77,AC77*'01 Controls'!$E$14)</x:f>
        <x:v>1485.7336956521738</x:v>
      </x:c>
      <x:c r="AE77" s="18" t="n">
        <x:f>IF(U77=0,0,N77*T77/U77)</x:f>
        <x:v>33.016304347826086</x:v>
      </x:c>
      <x:c r="AF77" s="18" t="n">
        <x:f>IF(U77=0,0,P77*T77/U77)</x:f>
        <x:v>88.69565217391303</x:v>
      </x:c>
      <x:c r="AG77" s="18" t="n">
        <x:f>MAX(AE77,AF77*'01 Controls'!$E$15)</x:f>
        <x:v>33.016304347826086</x:v>
      </x:c>
      <x:c r="AH77" s="18" t="n">
        <x:f>SUM(V77,Y77,AB77,AE77)</x:f>
        <x:v>1518.7499999999998</x:v>
      </x:c>
      <x:c r="AI77" s="18" t="n">
        <x:f>N77-AH77</x:f>
        <x:v>2.2737367544323206e-13</x:v>
      </x:c>
      <x:c r="AJ77" s="18" t="n">
        <x:f>V77*INDEX('07 Mode Capacity'!$P$6:$P$17,MATCH("AIR-"&amp;I77,'07 Mode Capacity'!$C$6:$C$17,0))</x:f>
        <x:v>0</x:v>
      </x:c>
      <x:c r="AK77" s="18" t="n">
        <x:f>Y77*INDEX('07 Mode Capacity'!$P$6:$P$17,MATCH("OCEAN-"&amp;I77,'07 Mode Capacity'!$C$6:$C$17,0))</x:f>
        <x:v>0</x:v>
      </x:c>
      <x:c r="AL77" s="18" t="n">
        <x:f>AB77*INDEX('07 Mode Capacity'!$P$6:$P$17,MATCH("LAND-"&amp;I77,'07 Mode Capacity'!$C$6:$C$17,0))</x:f>
        <x:v>181.33063222032234</x:v>
      </x:c>
      <x:c r="AM77" s="18" t="n">
        <x:f>AE77*INDEX('07 Mode Capacity'!$P$6:$P$17,MATCH("INLAND-"&amp;I77,'07 Mode Capacity'!$C$6:$C$17,0))</x:f>
        <x:v>20.841026012976354</x:v>
      </x:c>
      <x:c r="AN77" s="18" t="n">
        <x:f>SUM(AJ77:AM77)</x:f>
        <x:v>202.1716582332987</x:v>
      </x:c>
      <x:c r="AO77" s="17" t="n">
        <x:f>IF(N77=0,1,AN77/N77)</x:f>
        <x:v>0.13311714122357116</x:v>
      </x:c>
      <x:c r="AP77" s="11" t="str">
        <x:f>IF(AO77&gt;='01 Controls'!$E$16,"PASS","FAIL")</x:f>
        <x:v>FAIL</x:v>
      </x:c>
      <x:c r="AQ77" s="11" t="str">
        <x:v>UNQUANTIFIED</x:v>
      </x:c>
      <x:c r="AR77" s="11" t="str">
        <x:v>Position-class planning record; serial item and receiver open</x:v>
      </x:c>
      <x:c r="AS77" s="26"/>
      <x:c r="AT77" s="26"/>
    </x:row>
    <x:row r="78">
      <x:c r="C78" s="11" t="str">
        <x:v>C1-L-DMG-LIN-18</x:v>
      </x:c>
      <x:c r="D78" s="11" t="str">
        <x:v>C1</x:v>
      </x:c>
      <x:c r="E78" s="11" t="str">
        <x:v>Grid failure</x:v>
      </x:c>
      <x:c r="F78" s="11" t="str">
        <x:v>L-DMG</x:v>
      </x:c>
      <x:c r="G78" s="11" t="str">
        <x:v>Debris and materials group</x:v>
      </x:c>
      <x:c r="H78" s="11" t="str">
        <x:v>LIN-18</x:v>
      </x:c>
      <x:c r="I78" s="19" t="n">
        <x:v>72</x:v>
      </x:c>
      <x:c r="J78" s="21" t="n">
        <x:v>2</x:v>
      </x:c>
      <x:c r="K78" s="18" t="n">
        <x:f>'05 Cargo Register'!K78</x:f>
        <x:v>303.75</x:v>
      </x:c>
      <x:c r="L78" s="18" t="n">
        <x:f>'05 Cargo Register'!N78</x:f>
        <x:v>22</x:v>
      </x:c>
      <x:c r="M78" s="18" t="n">
        <x:f>'05 Cargo Register'!O78</x:f>
        <x:v>968</x:v>
      </x:c>
      <x:c r="N78" s="18" t="n">
        <x:f>J78*K78</x:f>
        <x:v>607.5</x:v>
      </x:c>
      <x:c r="O78" s="18" t="n">
        <x:f>J78*L78</x:f>
        <x:v>44</x:v>
      </x:c>
      <x:c r="P78" s="18" t="n">
        <x:f>J78*M78</x:f>
        <x:v>1936</x:v>
      </x:c>
      <x:c r="Q78" s="22" t="n">
        <x:f>'01 Controls'!$E$22*'02 Cargo Classes'!$M$13</x:f>
        <x:v>0</x:v>
      </x:c>
      <x:c r="R78" s="22" t="n">
        <x:f>'01 Controls'!$F$22*'02 Cargo Classes'!$N$13</x:f>
        <x:v>0</x:v>
      </x:c>
      <x:c r="S78" s="22" t="n">
        <x:f>'01 Controls'!$G$22*'02 Cargo Classes'!$O$13</x:f>
        <x:v>0.9</x:v>
      </x:c>
      <x:c r="T78" s="22" t="n">
        <x:f>'01 Controls'!$H$22*'02 Cargo Classes'!$P$13</x:f>
        <x:v>0.05</x:v>
      </x:c>
      <x:c r="U78" s="22" t="n">
        <x:f>SUM(Q78:T78)</x:f>
        <x:v>0.9500000000000001</x:v>
      </x:c>
      <x:c r="V78" s="18" t="n">
        <x:f>IF(U78=0,0,N78*Q78/U78)</x:f>
        <x:v>0</x:v>
      </x:c>
      <x:c r="W78" s="18" t="n">
        <x:f>IF(U78=0,0,P78*Q78/U78)</x:f>
        <x:v>0</x:v>
      </x:c>
      <x:c r="X78" s="18" t="n">
        <x:f>MAX(V78,W78*'01 Controls'!$E$12)</x:f>
        <x:v>0</x:v>
      </x:c>
      <x:c r="Y78" s="18" t="n">
        <x:f>IF(U78=0,0,N78*R78/U78)</x:f>
        <x:v>0</x:v>
      </x:c>
      <x:c r="Z78" s="18" t="n">
        <x:f>IF(U78=0,0,P78*R78/U78)</x:f>
        <x:v>0</x:v>
      </x:c>
      <x:c r="AA78" s="18" t="n">
        <x:f>MAX(Y78,Z78*'01 Controls'!$E$13)</x:f>
        <x:v>0</x:v>
      </x:c>
      <x:c r="AB78" s="18" t="n">
        <x:f>IF(U78=0,0,N78*S78/U78)</x:f>
        <x:v>575.5263157894736</x:v>
      </x:c>
      <x:c r="AC78" s="18" t="n">
        <x:f>IF(U78=0,0,P78*S78/U78)</x:f>
        <x:v>1834.1052631578948</x:v>
      </x:c>
      <x:c r="AD78" s="18" t="n">
        <x:f>MAX(AB78,AC78*'01 Controls'!$E$14)</x:f>
        <x:v>575.5263157894736</x:v>
      </x:c>
      <x:c r="AE78" s="18" t="n">
        <x:f>IF(U78=0,0,N78*T78/U78)</x:f>
        <x:v>31.973684210526315</x:v>
      </x:c>
      <x:c r="AF78" s="18" t="n">
        <x:f>IF(U78=0,0,P78*T78/U78)</x:f>
        <x:v>101.89473684210527</x:v>
      </x:c>
      <x:c r="AG78" s="18" t="n">
        <x:f>MAX(AE78,AF78*'01 Controls'!$E$15)</x:f>
        <x:v>31.973684210526315</x:v>
      </x:c>
      <x:c r="AH78" s="18" t="n">
        <x:f>SUM(V78,Y78,AB78,AE78)</x:f>
        <x:v>607.5</x:v>
      </x:c>
      <x:c r="AI78" s="18" t="n">
        <x:f>N78-AH78</x:f>
        <x:v>0</x:v>
      </x:c>
      <x:c r="AJ78" s="18" t="n">
        <x:f>V78*INDEX('07 Mode Capacity'!$P$6:$P$17,MATCH("AIR-"&amp;I78,'07 Mode Capacity'!$C$6:$C$17,0))</x:f>
        <x:v>0</x:v>
      </x:c>
      <x:c r="AK78" s="18" t="n">
        <x:f>Y78*INDEX('07 Mode Capacity'!$P$6:$P$17,MATCH("OCEAN-"&amp;I78,'07 Mode Capacity'!$C$6:$C$17,0))</x:f>
        <x:v>0</x:v>
      </x:c>
      <x:c r="AL78" s="18" t="n">
        <x:f>AB78*INDEX('07 Mode Capacity'!$P$6:$P$17,MATCH("LAND-"&amp;I78,'07 Mode Capacity'!$C$6:$C$17,0))</x:f>
        <x:v>411.50720041953286</x:v>
      </x:c>
      <x:c r="AM78" s="18" t="n">
        <x:f>AE78*INDEX('07 Mode Capacity'!$P$6:$P$17,MATCH("INLAND-"&amp;I78,'07 Mode Capacity'!$C$6:$C$17,0))</x:f>
        <x:v>31.973684210526315</x:v>
      </x:c>
      <x:c r="AN78" s="18" t="n">
        <x:f>SUM(AJ78:AM78)</x:f>
        <x:v>443.48088463005917</x:v>
      </x:c>
      <x:c r="AO78" s="17" t="n">
        <x:f>IF(N78=0,1,AN78/N78)</x:f>
        <x:v>0.7300096866338422</x:v>
      </x:c>
      <x:c r="AP78" s="11" t="str">
        <x:f>IF(AO78&gt;='01 Controls'!$E$16,"PASS","FAIL")</x:f>
        <x:v>FAIL</x:v>
      </x:c>
      <x:c r="AQ78" s="11" t="str">
        <x:v>UNQUANTIFIED</x:v>
      </x:c>
      <x:c r="AR78" s="11" t="str">
        <x:v>Position-class planning record; serial item and receiver open</x:v>
      </x:c>
      <x:c r="AS78" s="26"/>
      <x:c r="AT78" s="26"/>
    </x:row>
    <x:row r="79">
      <x:c r="C79" s="11" t="str">
        <x:v>C1-L-DMG-BLK-08</x:v>
      </x:c>
      <x:c r="D79" s="11" t="str">
        <x:v>C1</x:v>
      </x:c>
      <x:c r="E79" s="11" t="str">
        <x:v>Grid failure</x:v>
      </x:c>
      <x:c r="F79" s="11" t="str">
        <x:v>L-DMG</x:v>
      </x:c>
      <x:c r="G79" s="11" t="str">
        <x:v>Debris and materials group</x:v>
      </x:c>
      <x:c r="H79" s="11" t="str">
        <x:v>BLK-08</x:v>
      </x:c>
      <x:c r="I79" s="19" t="n">
        <x:v>48</x:v>
      </x:c>
      <x:c r="J79" s="21" t="n">
        <x:v>2</x:v>
      </x:c>
      <x:c r="K79" s="18" t="n">
        <x:f>'05 Cargo Register'!K79</x:f>
        <x:v>121.5</x:v>
      </x:c>
      <x:c r="L79" s="18" t="n">
        <x:f>'05 Cargo Register'!N79</x:f>
        <x:v>19</x:v>
      </x:c>
      <x:c r="M79" s="18" t="n">
        <x:f>'05 Cargo Register'!O79</x:f>
        <x:v>969</x:v>
      </x:c>
      <x:c r="N79" s="18" t="n">
        <x:f>J79*K79</x:f>
        <x:v>243</x:v>
      </x:c>
      <x:c r="O79" s="18" t="n">
        <x:f>J79*L79</x:f>
        <x:v>38</x:v>
      </x:c>
      <x:c r="P79" s="18" t="n">
        <x:f>J79*M79</x:f>
        <x:v>1938</x:v>
      </x:c>
      <x:c r="Q79" s="22" t="n">
        <x:f>'01 Controls'!$E$22*'02 Cargo Classes'!$M$14</x:f>
        <x:v>0.05</x:v>
      </x:c>
      <x:c r="R79" s="22" t="n">
        <x:f>'01 Controls'!$F$22*'02 Cargo Classes'!$N$14</x:f>
        <x:v>0</x:v>
      </x:c>
      <x:c r="S79" s="22" t="n">
        <x:f>'01 Controls'!$G$22*'02 Cargo Classes'!$O$14</x:f>
        <x:v>0.9</x:v>
      </x:c>
      <x:c r="T79" s="22" t="n">
        <x:f>'01 Controls'!$H$22*'02 Cargo Classes'!$P$14</x:f>
        <x:v>0.025</x:v>
      </x:c>
      <x:c r="U79" s="22" t="n">
        <x:f>SUM(Q79:T79)</x:f>
        <x:v>0.9750000000000001</x:v>
      </x:c>
      <x:c r="V79" s="18" t="n">
        <x:f>IF(U79=0,0,N79*Q79/U79)</x:f>
        <x:v>12.46153846153846</x:v>
      </x:c>
      <x:c r="W79" s="18" t="n">
        <x:f>IF(U79=0,0,P79*Q79/U79)</x:f>
        <x:v>99.38461538461539</x:v>
      </x:c>
      <x:c r="X79" s="18" t="n">
        <x:f>MAX(V79,W79*'01 Controls'!$E$12)</x:f>
        <x:v>24.846153846153847</x:v>
      </x:c>
      <x:c r="Y79" s="18" t="n">
        <x:f>IF(U79=0,0,N79*R79/U79)</x:f>
        <x:v>0</x:v>
      </x:c>
      <x:c r="Z79" s="18" t="n">
        <x:f>IF(U79=0,0,P79*R79/U79)</x:f>
        <x:v>0</x:v>
      </x:c>
      <x:c r="AA79" s="18" t="n">
        <x:f>MAX(Y79,Z79*'01 Controls'!$E$13)</x:f>
        <x:v>0</x:v>
      </x:c>
      <x:c r="AB79" s="18" t="n">
        <x:f>IF(U79=0,0,N79*S79/U79)</x:f>
        <x:v>224.3076923076923</x:v>
      </x:c>
      <x:c r="AC79" s="18" t="n">
        <x:f>IF(U79=0,0,P79*S79/U79)</x:f>
        <x:v>1788.923076923077</x:v>
      </x:c>
      <x:c r="AD79" s="18" t="n">
        <x:f>MAX(AB79,AC79*'01 Controls'!$E$14)</x:f>
        <x:v>357.7846153846154</x:v>
      </x:c>
      <x:c r="AE79" s="18" t="n">
        <x:f>IF(U79=0,0,N79*T79/U79)</x:f>
        <x:v>6.23076923076923</x:v>
      </x:c>
      <x:c r="AF79" s="18" t="n">
        <x:f>IF(U79=0,0,P79*T79/U79)</x:f>
        <x:v>49.69230769230769</x:v>
      </x:c>
      <x:c r="AG79" s="18" t="n">
        <x:f>MAX(AE79,AF79*'01 Controls'!$E$15)</x:f>
        <x:v>8.944615384615384</x:v>
      </x:c>
      <x:c r="AH79" s="18" t="n">
        <x:f>SUM(V79,Y79,AB79,AE79)</x:f>
        <x:v>242.99999999999997</x:v>
      </x:c>
      <x:c r="AI79" s="18" t="n">
        <x:f>N79-AH79</x:f>
        <x:v>2.842170943040401e-14</x:v>
      </x:c>
      <x:c r="AJ79" s="18" t="n">
        <x:f>V79*INDEX('07 Mode Capacity'!$P$6:$P$17,MATCH("AIR-"&amp;I79,'07 Mode Capacity'!$C$6:$C$17,0))</x:f>
        <x:v>3.4934135879127233</x:v>
      </x:c>
      <x:c r="AK79" s="18" t="n">
        <x:f>Y79*INDEX('07 Mode Capacity'!$P$6:$P$17,MATCH("OCEAN-"&amp;I79,'07 Mode Capacity'!$C$6:$C$17,0))</x:f>
        <x:v>0</x:v>
      </x:c>
      <x:c r="AL79" s="18" t="n">
        <x:f>AB79*INDEX('07 Mode Capacity'!$P$6:$P$17,MATCH("LAND-"&amp;I79,'07 Mode Capacity'!$C$6:$C$17,0))</x:f>
        <x:v>27.37627596187841</x:v>
      </x:c>
      <x:c r="AM79" s="18" t="n">
        <x:f>AE79*INDEX('07 Mode Capacity'!$P$6:$P$17,MATCH("INLAND-"&amp;I79,'07 Mode Capacity'!$C$6:$C$17,0))</x:f>
        <x:v>3.9330756783463063</x:v>
      </x:c>
      <x:c r="AN79" s="18" t="n">
        <x:f>SUM(AJ79:AM79)</x:f>
        <x:v>34.80276522813744</x:v>
      </x:c>
      <x:c r="AO79" s="17" t="n">
        <x:f>IF(N79=0,1,AN79/N79)</x:f>
        <x:v>0.14322125608287012</x:v>
      </x:c>
      <x:c r="AP79" s="11" t="str">
        <x:f>IF(AO79&gt;='01 Controls'!$E$16,"PASS","FAIL")</x:f>
        <x:v>FAIL</x:v>
      </x:c>
      <x:c r="AQ79" s="11" t="str">
        <x:v>UNQUANTIFIED</x:v>
      </x:c>
      <x:c r="AR79" s="11" t="str">
        <x:v>Position-class planning record; serial item and receiver open</x:v>
      </x:c>
      <x:c r="AS79" s="26"/>
      <x:c r="AT79" s="26"/>
    </x:row>
    <x:row r="80">
      <x:c r="C80" s="11" t="str">
        <x:v>C1-L-DMG-OOG-80</x:v>
      </x:c>
      <x:c r="D80" s="11" t="str">
        <x:v>C1</x:v>
      </x:c>
      <x:c r="E80" s="11" t="str">
        <x:v>Grid failure</x:v>
      </x:c>
      <x:c r="F80" s="11" t="str">
        <x:v>L-DMG</x:v>
      </x:c>
      <x:c r="G80" s="11" t="str">
        <x:v>Debris and materials group</x:v>
      </x:c>
      <x:c r="H80" s="11" t="str">
        <x:v>OOG-80</x:v>
      </x:c>
      <x:c r="I80" s="19" t="n">
        <x:v>72</x:v>
      </x:c>
      <x:c r="J80" s="21" t="n">
        <x:v>2</x:v>
      </x:c>
      <x:c r="K80" s="18" t="n">
        <x:f>'05 Cargo Register'!K80</x:f>
        <x:v>303.75</x:v>
      </x:c>
      <x:c r="L80" s="18" t="n">
        <x:f>'05 Cargo Register'!N80</x:f>
        <x:v>6</x:v>
      </x:c>
      <x:c r="M80" s="18" t="n">
        <x:f>'05 Cargo Register'!O80</x:f>
        <x:v>1056</x:v>
      </x:c>
      <x:c r="N80" s="18" t="n">
        <x:f>J80*K80</x:f>
        <x:v>607.5</x:v>
      </x:c>
      <x:c r="O80" s="18" t="n">
        <x:f>J80*L80</x:f>
        <x:v>12</x:v>
      </x:c>
      <x:c r="P80" s="18" t="n">
        <x:f>J80*M80</x:f>
        <x:v>2112</x:v>
      </x:c>
      <x:c r="Q80" s="22" t="n">
        <x:f>'01 Controls'!$E$22*'02 Cargo Classes'!$M$15</x:f>
        <x:v>0</x:v>
      </x:c>
      <x:c r="R80" s="22" t="n">
        <x:f>'01 Controls'!$F$22*'02 Cargo Classes'!$N$15</x:f>
        <x:v>0</x:v>
      </x:c>
      <x:c r="S80" s="22" t="n">
        <x:f>'01 Controls'!$G$22*'02 Cargo Classes'!$O$15</x:f>
        <x:v>0.54</x:v>
      </x:c>
      <x:c r="T80" s="22" t="n">
        <x:f>'01 Controls'!$H$22*'02 Cargo Classes'!$P$15</x:f>
        <x:v>0.025</x:v>
      </x:c>
      <x:c r="U80" s="22" t="n">
        <x:f>SUM(Q80:T80)</x:f>
        <x:v>0.5650000000000001</x:v>
      </x:c>
      <x:c r="V80" s="18" t="n">
        <x:f>IF(U80=0,0,N80*Q80/U80)</x:f>
        <x:v>0</x:v>
      </x:c>
      <x:c r="W80" s="18" t="n">
        <x:f>IF(U80=0,0,P80*Q80/U80)</x:f>
        <x:v>0</x:v>
      </x:c>
      <x:c r="X80" s="18" t="n">
        <x:f>MAX(V80,W80*'01 Controls'!$E$12)</x:f>
        <x:v>0</x:v>
      </x:c>
      <x:c r="Y80" s="18" t="n">
        <x:f>IF(U80=0,0,N80*R80/U80)</x:f>
        <x:v>0</x:v>
      </x:c>
      <x:c r="Z80" s="18" t="n">
        <x:f>IF(U80=0,0,P80*R80/U80)</x:f>
        <x:v>0</x:v>
      </x:c>
      <x:c r="AA80" s="18" t="n">
        <x:f>MAX(Y80,Z80*'01 Controls'!$E$13)</x:f>
        <x:v>0</x:v>
      </x:c>
      <x:c r="AB80" s="18" t="n">
        <x:f>IF(U80=0,0,N80*S80/U80)</x:f>
        <x:v>580.6194690265486</x:v>
      </x:c>
      <x:c r="AC80" s="18" t="n">
        <x:f>IF(U80=0,0,P80*S80/U80)</x:f>
        <x:v>2018.5486725663716</x:v>
      </x:c>
      <x:c r="AD80" s="18" t="n">
        <x:f>MAX(AB80,AC80*'01 Controls'!$E$14)</x:f>
        <x:v>580.6194690265486</x:v>
      </x:c>
      <x:c r="AE80" s="18" t="n">
        <x:f>IF(U80=0,0,N80*T80/U80)</x:f>
        <x:v>26.880530973451325</x:v>
      </x:c>
      <x:c r="AF80" s="18" t="n">
        <x:f>IF(U80=0,0,P80*T80/U80)</x:f>
        <x:v>93.45132743362832</x:v>
      </x:c>
      <x:c r="AG80" s="18" t="n">
        <x:f>MAX(AE80,AF80*'01 Controls'!$E$15)</x:f>
        <x:v>26.880530973451325</x:v>
      </x:c>
      <x:c r="AH80" s="18" t="n">
        <x:f>SUM(V80,Y80,AB80,AE80)</x:f>
        <x:v>607.4999999999999</x:v>
      </x:c>
      <x:c r="AI80" s="18" t="n">
        <x:f>N80-AH80</x:f>
        <x:v>1.1368683772161603e-13</x:v>
      </x:c>
      <x:c r="AJ80" s="18" t="n">
        <x:f>V80*INDEX('07 Mode Capacity'!$P$6:$P$17,MATCH("AIR-"&amp;I80,'07 Mode Capacity'!$C$6:$C$17,0))</x:f>
        <x:v>0</x:v>
      </x:c>
      <x:c r="AK80" s="18" t="n">
        <x:f>Y80*INDEX('07 Mode Capacity'!$P$6:$P$17,MATCH("OCEAN-"&amp;I80,'07 Mode Capacity'!$C$6:$C$17,0))</x:f>
        <x:v>0</x:v>
      </x:c>
      <x:c r="AL80" s="18" t="n">
        <x:f>AB80*INDEX('07 Mode Capacity'!$P$6:$P$17,MATCH("LAND-"&amp;I80,'07 Mode Capacity'!$C$6:$C$17,0))</x:f>
        <x:v>415.1488570604136</x:v>
      </x:c>
      <x:c r="AM80" s="18" t="n">
        <x:f>AE80*INDEX('07 Mode Capacity'!$P$6:$P$17,MATCH("INLAND-"&amp;I80,'07 Mode Capacity'!$C$6:$C$17,0))</x:f>
        <x:v>26.880530973451325</x:v>
      </x:c>
      <x:c r="AN80" s="18" t="n">
        <x:f>SUM(AJ80:AM80)</x:f>
        <x:v>442.0293880338649</x:v>
      </x:c>
      <x:c r="AO80" s="17" t="n">
        <x:f>IF(N80=0,1,AN80/N80)</x:f>
        <x:v>0.727620391825292</x:v>
      </x:c>
      <x:c r="AP80" s="11" t="str">
        <x:f>IF(AO80&gt;='01 Controls'!$E$16,"PASS","FAIL")</x:f>
        <x:v>FAIL</x:v>
      </x:c>
      <x:c r="AQ80" s="11" t="str">
        <x:v>UNQUANTIFIED</x:v>
      </x:c>
      <x:c r="AR80" s="11" t="str">
        <x:v>Position-class planning record; serial item and receiver open</x:v>
      </x:c>
      <x:c r="AS80" s="26"/>
      <x:c r="AT80" s="26"/>
    </x:row>
    <x:row r="81">
      <x:c r="C81" s="11" t="str">
        <x:v>C1-L-TWG-APL-45</x:v>
      </x:c>
      <x:c r="D81" s="11" t="str">
        <x:v>C1</x:v>
      </x:c>
      <x:c r="E81" s="11" t="str">
        <x:v>Grid failure</x:v>
      </x:c>
      <x:c r="F81" s="11" t="str">
        <x:v>L-TWG</x:v>
      </x:c>
      <x:c r="G81" s="11" t="str">
        <x:v>Temporary works and crossing group</x:v>
      </x:c>
      <x:c r="H81" s="11" t="str">
        <x:v>APL-45</x:v>
      </x:c>
      <x:c r="I81" s="19" t="n">
        <x:v>24</x:v>
      </x:c>
      <x:c r="J81" s="21" t="n">
        <x:v>3</x:v>
      </x:c>
      <x:c r="K81" s="18" t="n">
        <x:f>'05 Cargo Register'!K81</x:f>
        <x:v>91.125</x:v>
      </x:c>
      <x:c r="L81" s="18" t="n">
        <x:f>'05 Cargo Register'!N81</x:f>
        <x:v>24</x:v>
      </x:c>
      <x:c r="M81" s="18" t="n">
        <x:f>'05 Cargo Register'!O81</x:f>
        <x:v>180</x:v>
      </x:c>
      <x:c r="N81" s="18" t="n">
        <x:f>J81*K81</x:f>
        <x:v>273.375</x:v>
      </x:c>
      <x:c r="O81" s="18" t="n">
        <x:f>J81*L81</x:f>
        <x:v>72</x:v>
      </x:c>
      <x:c r="P81" s="18" t="n">
        <x:f>J81*M81</x:f>
        <x:v>540</x:v>
      </x:c>
      <x:c r="Q81" s="22" t="n">
        <x:f>'01 Controls'!$E$22*'02 Cargo Classes'!$M$6</x:f>
        <x:v>0.15000000000000002</x:v>
      </x:c>
      <x:c r="R81" s="22" t="n">
        <x:f>'01 Controls'!$F$22*'02 Cargo Classes'!$N$6</x:f>
        <x:v>0</x:v>
      </x:c>
      <x:c r="S81" s="22" t="n">
        <x:f>'01 Controls'!$G$22*'02 Cargo Classes'!$O$6</x:f>
        <x:v>0.9</x:v>
      </x:c>
      <x:c r="T81" s="22" t="n">
        <x:f>'01 Controls'!$H$22*'02 Cargo Classes'!$P$6</x:f>
        <x:v>0.015</x:v>
      </x:c>
      <x:c r="U81" s="22" t="n">
        <x:f>SUM(Q81:T81)</x:f>
        <x:v>1.065</x:v>
      </x:c>
      <x:c r="V81" s="18" t="n">
        <x:f>IF(U81=0,0,N81*Q81/U81)</x:f>
        <x:v>38.503521126760575</x:v>
      </x:c>
      <x:c r="W81" s="18" t="n">
        <x:f>IF(U81=0,0,P81*Q81/U81)</x:f>
        <x:v>76.05633802816904</x:v>
      </x:c>
      <x:c r="X81" s="18" t="n">
        <x:f>MAX(V81,W81*'01 Controls'!$E$12)</x:f>
        <x:v>38.503521126760575</x:v>
      </x:c>
      <x:c r="Y81" s="18" t="n">
        <x:f>IF(U81=0,0,N81*R81/U81)</x:f>
        <x:v>0</x:v>
      </x:c>
      <x:c r="Z81" s="18" t="n">
        <x:f>IF(U81=0,0,P81*R81/U81)</x:f>
        <x:v>0</x:v>
      </x:c>
      <x:c r="AA81" s="18" t="n">
        <x:f>MAX(Y81,Z81*'01 Controls'!$E$13)</x:f>
        <x:v>0</x:v>
      </x:c>
      <x:c r="AB81" s="18" t="n">
        <x:f>IF(U81=0,0,N81*S81/U81)</x:f>
        <x:v>231.0211267605634</x:v>
      </x:c>
      <x:c r="AC81" s="18" t="n">
        <x:f>IF(U81=0,0,P81*S81/U81)</x:f>
        <x:v>456.3380281690141</x:v>
      </x:c>
      <x:c r="AD81" s="18" t="n">
        <x:f>MAX(AB81,AC81*'01 Controls'!$E$14)</x:f>
        <x:v>231.0211267605634</x:v>
      </x:c>
      <x:c r="AE81" s="18" t="n">
        <x:f>IF(U81=0,0,N81*T81/U81)</x:f>
        <x:v>3.8503521126760565</x:v>
      </x:c>
      <x:c r="AF81" s="18" t="n">
        <x:f>IF(U81=0,0,P81*T81/U81)</x:f>
        <x:v>7.605633802816901</x:v>
      </x:c>
      <x:c r="AG81" s="18" t="n">
        <x:f>MAX(AE81,AF81*'01 Controls'!$E$15)</x:f>
        <x:v>3.8503521126760565</x:v>
      </x:c>
      <x:c r="AH81" s="18" t="n">
        <x:f>SUM(V81,Y81,AB81,AE81)</x:f>
        <x:v>273.375</x:v>
      </x:c>
      <x:c r="AI81" s="18" t="n">
        <x:f>N81-AH81</x:f>
        <x:v>0</x:v>
      </x:c>
      <x:c r="AJ81" s="18" t="n">
        <x:f>V81*INDEX('07 Mode Capacity'!$P$6:$P$17,MATCH("AIR-"&amp;I81,'07 Mode Capacity'!$C$6:$C$17,0))</x:f>
        <x:v>7.81290609795084</x:v>
      </x:c>
      <x:c r="AK81" s="18" t="n">
        <x:f>Y81*INDEX('07 Mode Capacity'!$P$6:$P$17,MATCH("OCEAN-"&amp;I81,'07 Mode Capacity'!$C$6:$C$17,0))</x:f>
        <x:v>0</x:v>
      </x:c>
      <x:c r="AL81" s="18" t="n">
        <x:f>AB81*INDEX('07 Mode Capacity'!$P$6:$P$17,MATCH("LAND-"&amp;I81,'07 Mode Capacity'!$C$6:$C$17,0))</x:f>
        <x:v>88.36579450708558</x:v>
      </x:c>
      <x:c r="AM81" s="18" t="n">
        <x:f>AE81*INDEX('07 Mode Capacity'!$P$6:$P$17,MATCH("INLAND-"&amp;I81,'07 Mode Capacity'!$C$6:$C$17,0))</x:f>
        <x:v>3.8503521126760565</x:v>
      </x:c>
      <x:c r="AN81" s="18" t="n">
        <x:f>SUM(AJ81:AM81)</x:f>
        <x:v>100.02905271771249</x:v>
      </x:c>
      <x:c r="AO81" s="17" t="n">
        <x:f>IF(N81=0,1,AN81/N81)</x:f>
        <x:v>0.3659041708924097</x:v>
      </x:c>
      <x:c r="AP81" s="11" t="str">
        <x:f>IF(AO81&gt;='01 Controls'!$E$16,"PASS","FAIL")</x:f>
        <x:v>FAIL</x:v>
      </x:c>
      <x:c r="AQ81" s="11" t="str">
        <x:v>UNQUANTIFIED</x:v>
      </x:c>
      <x:c r="AR81" s="11" t="str">
        <x:v>Position-class planning record; serial item and receiver open</x:v>
      </x:c>
      <x:c r="AS81" s="26"/>
      <x:c r="AT81" s="26"/>
    </x:row>
    <x:row r="82">
      <x:c r="C82" s="11" t="str">
        <x:v>C1-L-TWG-ISO-18</x:v>
      </x:c>
      <x:c r="D82" s="11" t="str">
        <x:v>C1</x:v>
      </x:c>
      <x:c r="E82" s="11" t="str">
        <x:v>Grid failure</x:v>
      </x:c>
      <x:c r="F82" s="11" t="str">
        <x:v>L-TWG</x:v>
      </x:c>
      <x:c r="G82" s="11" t="str">
        <x:v>Temporary works and crossing group</x:v>
      </x:c>
      <x:c r="H82" s="11" t="str">
        <x:v>ISO-18</x:v>
      </x:c>
      <x:c r="I82" s="19" t="n">
        <x:v>48</x:v>
      </x:c>
      <x:c r="J82" s="21" t="n">
        <x:v>3</x:v>
      </x:c>
      <x:c r="K82" s="18" t="n">
        <x:f>'05 Cargo Register'!K82</x:f>
        <x:v>364.5</x:v>
      </x:c>
      <x:c r="L82" s="18" t="n">
        <x:f>'05 Cargo Register'!N82</x:f>
        <x:v>24</x:v>
      </x:c>
      <x:c r="M82" s="18" t="n">
        <x:f>'05 Cargo Register'!O82</x:f>
        <x:v>633.6</x:v>
      </x:c>
      <x:c r="N82" s="18" t="n">
        <x:f>J82*K82</x:f>
        <x:v>1093.5</x:v>
      </x:c>
      <x:c r="O82" s="18" t="n">
        <x:f>J82*L82</x:f>
        <x:v>72</x:v>
      </x:c>
      <x:c r="P82" s="18" t="n">
        <x:f>J82*M82</x:f>
        <x:v>1900.8000000000002</x:v>
      </x:c>
      <x:c r="Q82" s="22" t="n">
        <x:f>'01 Controls'!$E$22*'02 Cargo Classes'!$M$7</x:f>
        <x:v>0.010000000000000002</x:v>
      </x:c>
      <x:c r="R82" s="22" t="n">
        <x:f>'01 Controls'!$F$22*'02 Cargo Classes'!$N$7</x:f>
        <x:v>0</x:v>
      </x:c>
      <x:c r="S82" s="22" t="n">
        <x:f>'01 Controls'!$G$22*'02 Cargo Classes'!$O$7</x:f>
        <x:v>1.08</x:v>
      </x:c>
      <x:c r="T82" s="22" t="n">
        <x:f>'01 Controls'!$H$22*'02 Cargo Classes'!$P$7</x:f>
        <x:v>0.04000000000000001</x:v>
      </x:c>
      <x:c r="U82" s="22" t="n">
        <x:f>SUM(Q82:T82)</x:f>
        <x:v>1.1300000000000001</x:v>
      </x:c>
      <x:c r="V82" s="18" t="n">
        <x:f>IF(U82=0,0,N82*Q82/U82)</x:f>
        <x:v>9.676991150442479</x:v>
      </x:c>
      <x:c r="W82" s="18" t="n">
        <x:f>IF(U82=0,0,P82*Q82/U82)</x:f>
        <x:v>16.821238938053103</x:v>
      </x:c>
      <x:c r="X82" s="18" t="n">
        <x:f>MAX(V82,W82*'01 Controls'!$E$12)</x:f>
        <x:v>9.676991150442479</x:v>
      </x:c>
      <x:c r="Y82" s="18" t="n">
        <x:f>IF(U82=0,0,N82*R82/U82)</x:f>
        <x:v>0</x:v>
      </x:c>
      <x:c r="Z82" s="18" t="n">
        <x:f>IF(U82=0,0,P82*R82/U82)</x:f>
        <x:v>0</x:v>
      </x:c>
      <x:c r="AA82" s="18" t="n">
        <x:f>MAX(Y82,Z82*'01 Controls'!$E$13)</x:f>
        <x:v>0</x:v>
      </x:c>
      <x:c r="AB82" s="18" t="n">
        <x:f>IF(U82=0,0,N82*S82/U82)</x:f>
        <x:v>1045.1150442477874</x:v>
      </x:c>
      <x:c r="AC82" s="18" t="n">
        <x:f>IF(U82=0,0,P82*S82/U82)</x:f>
        <x:v>1816.6938053097347</x:v>
      </x:c>
      <x:c r="AD82" s="18" t="n">
        <x:f>MAX(AB82,AC82*'01 Controls'!$E$14)</x:f>
        <x:v>1045.1150442477874</x:v>
      </x:c>
      <x:c r="AE82" s="18" t="n">
        <x:f>IF(U82=0,0,N82*T82/U82)</x:f>
        <x:v>38.707964601769916</x:v>
      </x:c>
      <x:c r="AF82" s="18" t="n">
        <x:f>IF(U82=0,0,P82*T82/U82)</x:f>
        <x:v>67.28495575221241</x:v>
      </x:c>
      <x:c r="AG82" s="18" t="n">
        <x:f>MAX(AE82,AF82*'01 Controls'!$E$15)</x:f>
        <x:v>38.707964601769916</x:v>
      </x:c>
      <x:c r="AH82" s="18" t="n">
        <x:f>SUM(V82,Y82,AB82,AE82)</x:f>
        <x:v>1093.4999999999998</x:v>
      </x:c>
      <x:c r="AI82" s="18" t="n">
        <x:f>N82-AH82</x:f>
        <x:v>2.2737367544323206e-13</x:v>
      </x:c>
      <x:c r="AJ82" s="18" t="n">
        <x:f>V82*INDEX('07 Mode Capacity'!$P$6:$P$17,MATCH("AIR-"&amp;I82,'07 Mode Capacity'!$C$6:$C$17,0))</x:f>
        <x:v>2.7128056844189516</x:v>
      </x:c>
      <x:c r="AK82" s="18" t="n">
        <x:f>Y82*INDEX('07 Mode Capacity'!$P$6:$P$17,MATCH("OCEAN-"&amp;I82,'07 Mode Capacity'!$C$6:$C$17,0))</x:f>
        <x:v>0</x:v>
      </x:c>
      <x:c r="AL82" s="18" t="n">
        <x:f>AB82*INDEX('07 Mode Capacity'!$P$6:$P$17,MATCH("LAND-"&amp;I82,'07 Mode Capacity'!$C$6:$C$17,0))</x:f>
        <x:v>127.55406454804408</x:v>
      </x:c>
      <x:c r="AM82" s="18" t="n">
        <x:f>AE82*INDEX('07 Mode Capacity'!$P$6:$P$17,MATCH("INLAND-"&amp;I82,'07 Mode Capacity'!$C$6:$C$17,0))</x:f>
        <x:v>24.433797576983252</x:v>
      </x:c>
      <x:c r="AN82" s="18" t="n">
        <x:f>SUM(AJ82:AM82)</x:f>
        <x:v>154.70066780944626</x:v>
      </x:c>
      <x:c r="AO82" s="17" t="n">
        <x:f>IF(N82=0,1,AN82/N82)</x:f>
        <x:v>0.14147294724229195</x:v>
      </x:c>
      <x:c r="AP82" s="11" t="str">
        <x:f>IF(AO82&gt;='01 Controls'!$E$16,"PASS","FAIL")</x:f>
        <x:v>FAIL</x:v>
      </x:c>
      <x:c r="AQ82" s="11" t="str">
        <x:v>UNQUANTIFIED</x:v>
      </x:c>
      <x:c r="AR82" s="11" t="str">
        <x:v>Position-class planning record; serial item and receiver open</x:v>
      </x:c>
      <x:c r="AS82" s="26"/>
      <x:c r="AT82" s="26"/>
    </x:row>
    <x:row r="83">
      <x:c r="C83" s="11" t="str">
        <x:v>C1-L-TWG-COL-12</x:v>
      </x:c>
      <x:c r="D83" s="11" t="str">
        <x:v>C1</x:v>
      </x:c>
      <x:c r="E83" s="11" t="str">
        <x:v>Grid failure</x:v>
      </x:c>
      <x:c r="F83" s="11" t="str">
        <x:v>L-TWG</x:v>
      </x:c>
      <x:c r="G83" s="11" t="str">
        <x:v>Temporary works and crossing group</x:v>
      </x:c>
      <x:c r="H83" s="11" t="str">
        <x:v>COL-12</x:v>
      </x:c>
      <x:c r="I83" s="19" t="n">
        <x:v>24</x:v>
      </x:c>
      <x:c r="J83" s="21" t="n">
        <x:v>3</x:v>
      </x:c>
      <x:c r="K83" s="18" t="n">
        <x:f>'05 Cargo Register'!K83</x:f>
        <x:v>60.75</x:v>
      </x:c>
      <x:c r="L83" s="18" t="n">
        <x:f>'05 Cargo Register'!N83</x:f>
        <x:v>7</x:v>
      </x:c>
      <x:c r="M83" s="18" t="n">
        <x:f>'05 Cargo Register'!O83</x:f>
        <x:v>184.8</x:v>
      </x:c>
      <x:c r="N83" s="18" t="n">
        <x:f>J83*K83</x:f>
        <x:v>182.25</x:v>
      </x:c>
      <x:c r="O83" s="18" t="n">
        <x:f>J83*L83</x:f>
        <x:v>21</x:v>
      </x:c>
      <x:c r="P83" s="18" t="n">
        <x:f>J83*M83</x:f>
        <x:v>554.4000000000001</x:v>
      </x:c>
      <x:c r="Q83" s="22" t="n">
        <x:f>'01 Controls'!$E$22*'02 Cargo Classes'!$M$8</x:f>
        <x:v>0.1</x:v>
      </x:c>
      <x:c r="R83" s="22" t="n">
        <x:f>'01 Controls'!$F$22*'02 Cargo Classes'!$N$8</x:f>
        <x:v>0</x:v>
      </x:c>
      <x:c r="S83" s="22" t="n">
        <x:f>'01 Controls'!$G$22*'02 Cargo Classes'!$O$8</x:f>
        <x:v>1.08</x:v>
      </x:c>
      <x:c r="T83" s="22" t="n">
        <x:f>'01 Controls'!$H$22*'02 Cargo Classes'!$P$8</x:f>
        <x:v>0.010000000000000002</x:v>
      </x:c>
      <x:c r="U83" s="22" t="n">
        <x:f>SUM(Q83:T83)</x:f>
        <x:v>1.1900000000000002</x:v>
      </x:c>
      <x:c r="V83" s="18" t="n">
        <x:f>IF(U83=0,0,N83*Q83/U83)</x:f>
        <x:v>15.315126050420167</x:v>
      </x:c>
      <x:c r="W83" s="18" t="n">
        <x:f>IF(U83=0,0,P83*Q83/U83)</x:f>
        <x:v>46.58823529411765</x:v>
      </x:c>
      <x:c r="X83" s="18" t="n">
        <x:f>MAX(V83,W83*'01 Controls'!$E$12)</x:f>
        <x:v>15.315126050420167</x:v>
      </x:c>
      <x:c r="Y83" s="18" t="n">
        <x:f>IF(U83=0,0,N83*R83/U83)</x:f>
        <x:v>0</x:v>
      </x:c>
      <x:c r="Z83" s="18" t="n">
        <x:f>IF(U83=0,0,P83*R83/U83)</x:f>
        <x:v>0</x:v>
      </x:c>
      <x:c r="AA83" s="18" t="n">
        <x:f>MAX(Y83,Z83*'01 Controls'!$E$13)</x:f>
        <x:v>0</x:v>
      </x:c>
      <x:c r="AB83" s="18" t="n">
        <x:f>IF(U83=0,0,N83*S83/U83)</x:f>
        <x:v>165.4033613445378</x:v>
      </x:c>
      <x:c r="AC83" s="18" t="n">
        <x:f>IF(U83=0,0,P83*S83/U83)</x:f>
        <x:v>503.1529411764707</x:v>
      </x:c>
      <x:c r="AD83" s="18" t="n">
        <x:f>MAX(AB83,AC83*'01 Controls'!$E$14)</x:f>
        <x:v>165.4033613445378</x:v>
      </x:c>
      <x:c r="AE83" s="18" t="n">
        <x:f>IF(U83=0,0,N83*T83/U83)</x:f>
        <x:v>1.531512605042017</x:v>
      </x:c>
      <x:c r="AF83" s="18" t="n">
        <x:f>IF(U83=0,0,P83*T83/U83)</x:f>
        <x:v>4.658823529411766</x:v>
      </x:c>
      <x:c r="AG83" s="18" t="n">
        <x:f>MAX(AE83,AF83*'01 Controls'!$E$15)</x:f>
        <x:v>1.531512605042017</x:v>
      </x:c>
      <x:c r="AH83" s="18" t="n">
        <x:f>SUM(V83,Y83,AB83,AE83)</x:f>
        <x:v>182.25</x:v>
      </x:c>
      <x:c r="AI83" s="18" t="n">
        <x:f>N83-AH83</x:f>
        <x:v>0</x:v>
      </x:c>
      <x:c r="AJ83" s="18" t="n">
        <x:f>V83*INDEX('07 Mode Capacity'!$P$6:$P$17,MATCH("AIR-"&amp;I83,'07 Mode Capacity'!$C$6:$C$17,0))</x:f>
        <x:v>3.1076545263557955</x:v>
      </x:c>
      <x:c r="AK83" s="18" t="n">
        <x:f>Y83*INDEX('07 Mode Capacity'!$P$6:$P$17,MATCH("OCEAN-"&amp;I83,'07 Mode Capacity'!$C$6:$C$17,0))</x:f>
        <x:v>0</x:v>
      </x:c>
      <x:c r="AL83" s="18" t="n">
        <x:f>AB83*INDEX('07 Mode Capacity'!$P$6:$P$17,MATCH("LAND-"&amp;I83,'07 Mode Capacity'!$C$6:$C$17,0))</x:f>
        <x:v>63.26693858826631</x:v>
      </x:c>
      <x:c r="AM83" s="18" t="n">
        <x:f>AE83*INDEX('07 Mode Capacity'!$P$6:$P$17,MATCH("INLAND-"&amp;I83,'07 Mode Capacity'!$C$6:$C$17,0))</x:f>
        <x:v>1.531512605042017</x:v>
      </x:c>
      <x:c r="AN83" s="18" t="n">
        <x:f>SUM(AJ83:AM83)</x:f>
        <x:v>67.90610571966411</x:v>
      </x:c>
      <x:c r="AO83" s="17" t="n">
        <x:f>IF(N83=0,1,AN83/N83)</x:f>
        <x:v>0.372598659641504</x:v>
      </x:c>
      <x:c r="AP83" s="11" t="str">
        <x:f>IF(AO83&gt;='01 Controls'!$E$16,"PASS","FAIL")</x:f>
        <x:v>FAIL</x:v>
      </x:c>
      <x:c r="AQ83" s="11" t="str">
        <x:v>UNQUANTIFIED</x:v>
      </x:c>
      <x:c r="AR83" s="11" t="str">
        <x:v>Position-class planning record; serial item and receiver open</x:v>
      </x:c>
      <x:c r="AS83" s="26"/>
      <x:c r="AT83" s="26"/>
    </x:row>
    <x:row r="84">
      <x:c r="C84" s="11" t="str">
        <x:v>C1-L-TWG-BAT-22</x:v>
      </x:c>
      <x:c r="D84" s="11" t="str">
        <x:v>C1</x:v>
      </x:c>
      <x:c r="E84" s="11" t="str">
        <x:v>Grid failure</x:v>
      </x:c>
      <x:c r="F84" s="11" t="str">
        <x:v>L-TWG</x:v>
      </x:c>
      <x:c r="G84" s="11" t="str">
        <x:v>Temporary works and crossing group</x:v>
      </x:c>
      <x:c r="H84" s="11" t="str">
        <x:v>BAT-22</x:v>
      </x:c>
      <x:c r="I84" s="19" t="n">
        <x:v>48</x:v>
      </x:c>
      <x:c r="J84" s="21" t="n">
        <x:v>3</x:v>
      </x:c>
      <x:c r="K84" s="18" t="n">
        <x:f>'05 Cargo Register'!K84</x:f>
        <x:v>243</x:v>
      </x:c>
      <x:c r="L84" s="18" t="n">
        <x:f>'05 Cargo Register'!N84</x:f>
        <x:v>14</x:v>
      </x:c>
      <x:c r="M84" s="18" t="n">
        <x:f>'05 Cargo Register'!O84</x:f>
        <x:v>369.6</x:v>
      </x:c>
      <x:c r="N84" s="18" t="n">
        <x:f>J84*K84</x:f>
        <x:v>729</x:v>
      </x:c>
      <x:c r="O84" s="18" t="n">
        <x:f>J84*L84</x:f>
        <x:v>42</x:v>
      </x:c>
      <x:c r="P84" s="18" t="n">
        <x:f>J84*M84</x:f>
        <x:v>1108.8000000000002</x:v>
      </x:c>
      <x:c r="Q84" s="22" t="n">
        <x:f>'01 Controls'!$E$22*'02 Cargo Classes'!$M$9</x:f>
        <x:v>0</x:v>
      </x:c>
      <x:c r="R84" s="22" t="n">
        <x:f>'01 Controls'!$F$22*'02 Cargo Classes'!$N$9</x:f>
        <x:v>0</x:v>
      </x:c>
      <x:c r="S84" s="22" t="n">
        <x:f>'01 Controls'!$G$22*'02 Cargo Classes'!$O$9</x:f>
        <x:v>0.9</x:v>
      </x:c>
      <x:c r="T84" s="22" t="n">
        <x:f>'01 Controls'!$H$22*'02 Cargo Classes'!$P$9</x:f>
        <x:v>0.025</x:v>
      </x:c>
      <x:c r="U84" s="22" t="n">
        <x:f>SUM(Q84:T84)</x:f>
        <x:v>0.925</x:v>
      </x:c>
      <x:c r="V84" s="18" t="n">
        <x:f>IF(U84=0,0,N84*Q84/U84)</x:f>
        <x:v>0</x:v>
      </x:c>
      <x:c r="W84" s="18" t="n">
        <x:f>IF(U84=0,0,P84*Q84/U84)</x:f>
        <x:v>0</x:v>
      </x:c>
      <x:c r="X84" s="18" t="n">
        <x:f>MAX(V84,W84*'01 Controls'!$E$12)</x:f>
        <x:v>0</x:v>
      </x:c>
      <x:c r="Y84" s="18" t="n">
        <x:f>IF(U84=0,0,N84*R84/U84)</x:f>
        <x:v>0</x:v>
      </x:c>
      <x:c r="Z84" s="18" t="n">
        <x:f>IF(U84=0,0,P84*R84/U84)</x:f>
        <x:v>0</x:v>
      </x:c>
      <x:c r="AA84" s="18" t="n">
        <x:f>MAX(Y84,Z84*'01 Controls'!$E$13)</x:f>
        <x:v>0</x:v>
      </x:c>
      <x:c r="AB84" s="18" t="n">
        <x:f>IF(U84=0,0,N84*S84/U84)</x:f>
        <x:v>709.2972972972973</x:v>
      </x:c>
      <x:c r="AC84" s="18" t="n">
        <x:f>IF(U84=0,0,P84*S84/U84)</x:f>
        <x:v>1078.8324324324326</x:v>
      </x:c>
      <x:c r="AD84" s="18" t="n">
        <x:f>MAX(AB84,AC84*'01 Controls'!$E$14)</x:f>
        <x:v>709.2972972972973</x:v>
      </x:c>
      <x:c r="AE84" s="18" t="n">
        <x:f>IF(U84=0,0,N84*T84/U84)</x:f>
        <x:v>19.7027027027027</x:v>
      </x:c>
      <x:c r="AF84" s="18" t="n">
        <x:f>IF(U84=0,0,P84*T84/U84)</x:f>
        <x:v>29.967567567567574</x:v>
      </x:c>
      <x:c r="AG84" s="18" t="n">
        <x:f>MAX(AE84,AF84*'01 Controls'!$E$15)</x:f>
        <x:v>19.7027027027027</x:v>
      </x:c>
      <x:c r="AH84" s="18" t="n">
        <x:f>SUM(V84,Y84,AB84,AE84)</x:f>
        <x:v>729</x:v>
      </x:c>
      <x:c r="AI84" s="18" t="n">
        <x:f>N84-AH84</x:f>
        <x:v>0</x:v>
      </x:c>
      <x:c r="AJ84" s="18" t="n">
        <x:f>V84*INDEX('07 Mode Capacity'!$P$6:$P$17,MATCH("AIR-"&amp;I84,'07 Mode Capacity'!$C$6:$C$17,0))</x:f>
        <x:v>0</x:v>
      </x:c>
      <x:c r="AK84" s="18" t="n">
        <x:f>Y84*INDEX('07 Mode Capacity'!$P$6:$P$17,MATCH("OCEAN-"&amp;I84,'07 Mode Capacity'!$C$6:$C$17,0))</x:f>
        <x:v>0</x:v>
      </x:c>
      <x:c r="AL84" s="18" t="n">
        <x:f>AB84*INDEX('07 Mode Capacity'!$P$6:$P$17,MATCH("LAND-"&amp;I84,'07 Mode Capacity'!$C$6:$C$17,0))</x:f>
        <x:v>86.56822398756147</x:v>
      </x:c>
      <x:c r="AM84" s="18" t="n">
        <x:f>AE84*INDEX('07 Mode Capacity'!$P$6:$P$17,MATCH("INLAND-"&amp;I84,'07 Mode Capacity'!$C$6:$C$17,0))</x:f>
        <x:v>12.437023090986969</x:v>
      </x:c>
      <x:c r="AN84" s="18" t="n">
        <x:f>SUM(AJ84:AM84)</x:f>
        <x:v>99.00524707854844</x:v>
      </x:c>
      <x:c r="AO84" s="17" t="n">
        <x:f>IF(N84=0,1,AN84/N84)</x:f>
        <x:v>0.13580966677441486</x:v>
      </x:c>
      <x:c r="AP84" s="11" t="str">
        <x:f>IF(AO84&gt;='01 Controls'!$E$16,"PASS","FAIL")</x:f>
        <x:v>FAIL</x:v>
      </x:c>
      <x:c r="AQ84" s="11" t="str">
        <x:v>UNQUANTIFIED</x:v>
      </x:c>
      <x:c r="AR84" s="11" t="str">
        <x:v>Position-class planning record; serial item and receiver open</x:v>
      </x:c>
      <x:c r="AS84" s="26"/>
      <x:c r="AT84" s="26"/>
    </x:row>
    <x:row r="85">
      <x:c r="C85" s="11" t="str">
        <x:v>C1-L-TWG-TNK-20</x:v>
      </x:c>
      <x:c r="D85" s="11" t="str">
        <x:v>C1</x:v>
      </x:c>
      <x:c r="E85" s="11" t="str">
        <x:v>Grid failure</x:v>
      </x:c>
      <x:c r="F85" s="11" t="str">
        <x:v>L-TWG</x:v>
      </x:c>
      <x:c r="G85" s="11" t="str">
        <x:v>Temporary works and crossing group</x:v>
      </x:c>
      <x:c r="H85" s="11" t="str">
        <x:v>TNK-20</x:v>
      </x:c>
      <x:c r="I85" s="19" t="n">
        <x:v>48</x:v>
      </x:c>
      <x:c r="J85" s="21" t="n">
        <x:v>3</x:v>
      </x:c>
      <x:c r="K85" s="18" t="n">
        <x:f>'05 Cargo Register'!K85</x:f>
        <x:v>243</x:v>
      </x:c>
      <x:c r="L85" s="18" t="n">
        <x:f>'05 Cargo Register'!N85</x:f>
        <x:v>15</x:v>
      </x:c>
      <x:c r="M85" s="18" t="n">
        <x:f>'05 Cargo Register'!O85</x:f>
        <x:v>318.75</x:v>
      </x:c>
      <x:c r="N85" s="18" t="n">
        <x:f>J85*K85</x:f>
        <x:v>729</x:v>
      </x:c>
      <x:c r="O85" s="18" t="n">
        <x:f>J85*L85</x:f>
        <x:v>45</x:v>
      </x:c>
      <x:c r="P85" s="18" t="n">
        <x:f>J85*M85</x:f>
        <x:v>956.25</x:v>
      </x:c>
      <x:c r="Q85" s="22" t="n">
        <x:f>'01 Controls'!$E$22*'02 Cargo Classes'!$M$10</x:f>
        <x:v>0</x:v>
      </x:c>
      <x:c r="R85" s="22" t="n">
        <x:f>'01 Controls'!$F$22*'02 Cargo Classes'!$N$10</x:f>
        <x:v>0</x:v>
      </x:c>
      <x:c r="S85" s="22" t="n">
        <x:f>'01 Controls'!$G$22*'02 Cargo Classes'!$O$10</x:f>
        <x:v>0.9</x:v>
      </x:c>
      <x:c r="T85" s="22" t="n">
        <x:f>'01 Controls'!$H$22*'02 Cargo Classes'!$P$10</x:f>
        <x:v>0.05</x:v>
      </x:c>
      <x:c r="U85" s="22" t="n">
        <x:f>SUM(Q85:T85)</x:f>
        <x:v>0.9500000000000001</x:v>
      </x:c>
      <x:c r="V85" s="18" t="n">
        <x:f>IF(U85=0,0,N85*Q85/U85)</x:f>
        <x:v>0</x:v>
      </x:c>
      <x:c r="W85" s="18" t="n">
        <x:f>IF(U85=0,0,P85*Q85/U85)</x:f>
        <x:v>0</x:v>
      </x:c>
      <x:c r="X85" s="18" t="n">
        <x:f>MAX(V85,W85*'01 Controls'!$E$12)</x:f>
        <x:v>0</x:v>
      </x:c>
      <x:c r="Y85" s="18" t="n">
        <x:f>IF(U85=0,0,N85*R85/U85)</x:f>
        <x:v>0</x:v>
      </x:c>
      <x:c r="Z85" s="18" t="n">
        <x:f>IF(U85=0,0,P85*R85/U85)</x:f>
        <x:v>0</x:v>
      </x:c>
      <x:c r="AA85" s="18" t="n">
        <x:f>MAX(Y85,Z85*'01 Controls'!$E$13)</x:f>
        <x:v>0</x:v>
      </x:c>
      <x:c r="AB85" s="18" t="n">
        <x:f>IF(U85=0,0,N85*S85/U85)</x:f>
        <x:v>690.6315789473684</x:v>
      </x:c>
      <x:c r="AC85" s="18" t="n">
        <x:f>IF(U85=0,0,P85*S85/U85)</x:f>
        <x:v>905.9210526315788</x:v>
      </x:c>
      <x:c r="AD85" s="18" t="n">
        <x:f>MAX(AB85,AC85*'01 Controls'!$E$14)</x:f>
        <x:v>690.6315789473684</x:v>
      </x:c>
      <x:c r="AE85" s="18" t="n">
        <x:f>IF(U85=0,0,N85*T85/U85)</x:f>
        <x:v>38.36842105263158</x:v>
      </x:c>
      <x:c r="AF85" s="18" t="n">
        <x:f>IF(U85=0,0,P85*T85/U85)</x:f>
        <x:v>50.32894736842105</x:v>
      </x:c>
      <x:c r="AG85" s="18" t="n">
        <x:f>MAX(AE85,AF85*'01 Controls'!$E$15)</x:f>
        <x:v>38.36842105263158</x:v>
      </x:c>
      <x:c r="AH85" s="18" t="n">
        <x:f>SUM(V85,Y85,AB85,AE85)</x:f>
        <x:v>729</x:v>
      </x:c>
      <x:c r="AI85" s="18" t="n">
        <x:f>N85-AH85</x:f>
        <x:v>0</x:v>
      </x:c>
      <x:c r="AJ85" s="18" t="n">
        <x:f>V85*INDEX('07 Mode Capacity'!$P$6:$P$17,MATCH("AIR-"&amp;I85,'07 Mode Capacity'!$C$6:$C$17,0))</x:f>
        <x:v>0</x:v>
      </x:c>
      <x:c r="AK85" s="18" t="n">
        <x:f>Y85*INDEX('07 Mode Capacity'!$P$6:$P$17,MATCH("OCEAN-"&amp;I85,'07 Mode Capacity'!$C$6:$C$17,0))</x:f>
        <x:v>0</x:v>
      </x:c>
      <x:c r="AL85" s="18" t="n">
        <x:f>AB85*INDEX('07 Mode Capacity'!$P$6:$P$17,MATCH("LAND-"&amp;I85,'07 Mode Capacity'!$C$6:$C$17,0))</x:f>
        <x:v>84.29011282999406</x:v>
      </x:c>
      <x:c r="AM85" s="18" t="n">
        <x:f>AE85*INDEX('07 Mode Capacity'!$P$6:$P$17,MATCH("INLAND-"&amp;I85,'07 Mode Capacity'!$C$6:$C$17,0))</x:f>
        <x:v>24.21946601929042</x:v>
      </x:c>
      <x:c r="AN85" s="18" t="n">
        <x:f>SUM(AJ85:AM85)</x:f>
        <x:v>108.50957884928448</x:v>
      </x:c>
      <x:c r="AO85" s="17" t="n">
        <x:f>IF(N85=0,1,AN85/N85)</x:f>
        <x:v>0.14884715891534223</x:v>
      </x:c>
      <x:c r="AP85" s="11" t="str">
        <x:f>IF(AO85&gt;='01 Controls'!$E$16,"PASS","FAIL")</x:f>
        <x:v>FAIL</x:v>
      </x:c>
      <x:c r="AQ85" s="11" t="str">
        <x:v>UNQUANTIFIED</x:v>
      </x:c>
      <x:c r="AR85" s="11" t="str">
        <x:v>Position-class planning record; serial item and receiver open</x:v>
      </x:c>
      <x:c r="AS85" s="26"/>
      <x:c r="AT85" s="26"/>
    </x:row>
    <x:row r="86">
      <x:c r="C86" s="11" t="str">
        <x:v>C1-L-TWG-FLR-24</x:v>
      </x:c>
      <x:c r="D86" s="11" t="str">
        <x:v>C1</x:v>
      </x:c>
      <x:c r="E86" s="11" t="str">
        <x:v>Grid failure</x:v>
      </x:c>
      <x:c r="F86" s="11" t="str">
        <x:v>L-TWG</x:v>
      </x:c>
      <x:c r="G86" s="11" t="str">
        <x:v>Temporary works and crossing group</x:v>
      </x:c>
      <x:c r="H86" s="11" t="str">
        <x:v>FLR-24</x:v>
      </x:c>
      <x:c r="I86" s="19" t="n">
        <x:v>48</x:v>
      </x:c>
      <x:c r="J86" s="21" t="n">
        <x:v>3</x:v>
      </x:c>
      <x:c r="K86" s="18" t="n">
        <x:f>'05 Cargo Register'!K86</x:f>
        <x:v>546.75</x:v>
      </x:c>
      <x:c r="L86" s="18" t="n">
        <x:f>'05 Cargo Register'!N86</x:f>
        <x:v>27</x:v>
      </x:c>
      <x:c r="M86" s="18" t="n">
        <x:f>'05 Cargo Register'!O86</x:f>
        <x:v>864</x:v>
      </x:c>
      <x:c r="N86" s="18" t="n">
        <x:f>J86*K86</x:f>
        <x:v>1640.25</x:v>
      </x:c>
      <x:c r="O86" s="18" t="n">
        <x:f>J86*L86</x:f>
        <x:v>81</x:v>
      </x:c>
      <x:c r="P86" s="18" t="n">
        <x:f>J86*M86</x:f>
        <x:v>2592</x:v>
      </x:c>
      <x:c r="Q86" s="22" t="n">
        <x:f>'01 Controls'!$E$22*'02 Cargo Classes'!$M$11</x:f>
        <x:v>0</x:v>
      </x:c>
      <x:c r="R86" s="22" t="n">
        <x:f>'01 Controls'!$F$22*'02 Cargo Classes'!$N$11</x:f>
        <x:v>0</x:v>
      </x:c>
      <x:c r="S86" s="22" t="n">
        <x:f>'01 Controls'!$G$22*'02 Cargo Classes'!$O$11</x:f>
        <x:v>0.9</x:v>
      </x:c>
      <x:c r="T86" s="22" t="n">
        <x:f>'01 Controls'!$H$22*'02 Cargo Classes'!$P$11</x:f>
        <x:v>0.04000000000000001</x:v>
      </x:c>
      <x:c r="U86" s="22" t="n">
        <x:f>SUM(Q86:T86)</x:f>
        <x:v>0.9400000000000001</x:v>
      </x:c>
      <x:c r="V86" s="18" t="n">
        <x:f>IF(U86=0,0,N86*Q86/U86)</x:f>
        <x:v>0</x:v>
      </x:c>
      <x:c r="W86" s="18" t="n">
        <x:f>IF(U86=0,0,P86*Q86/U86)</x:f>
        <x:v>0</x:v>
      </x:c>
      <x:c r="X86" s="18" t="n">
        <x:f>MAX(V86,W86*'01 Controls'!$E$12)</x:f>
        <x:v>0</x:v>
      </x:c>
      <x:c r="Y86" s="18" t="n">
        <x:f>IF(U86=0,0,N86*R86/U86)</x:f>
        <x:v>0</x:v>
      </x:c>
      <x:c r="Z86" s="18" t="n">
        <x:f>IF(U86=0,0,P86*R86/U86)</x:f>
        <x:v>0</x:v>
      </x:c>
      <x:c r="AA86" s="18" t="n">
        <x:f>MAX(Y86,Z86*'01 Controls'!$E$13)</x:f>
        <x:v>0</x:v>
      </x:c>
      <x:c r="AB86" s="18" t="n">
        <x:f>IF(U86=0,0,N86*S86/U86)</x:f>
        <x:v>1570.4521276595744</x:v>
      </x:c>
      <x:c r="AC86" s="18" t="n">
        <x:f>IF(U86=0,0,P86*S86/U86)</x:f>
        <x:v>2481.7021276595747</x:v>
      </x:c>
      <x:c r="AD86" s="18" t="n">
        <x:f>MAX(AB86,AC86*'01 Controls'!$E$14)</x:f>
        <x:v>1570.4521276595744</x:v>
      </x:c>
      <x:c r="AE86" s="18" t="n">
        <x:f>IF(U86=0,0,N86*T86/U86)</x:f>
        <x:v>69.79787234042554</x:v>
      </x:c>
      <x:c r="AF86" s="18" t="n">
        <x:f>IF(U86=0,0,P86*T86/U86)</x:f>
        <x:v>110.29787234042554</x:v>
      </x:c>
      <x:c r="AG86" s="18" t="n">
        <x:f>MAX(AE86,AF86*'01 Controls'!$E$15)</x:f>
        <x:v>69.79787234042554</x:v>
      </x:c>
      <x:c r="AH86" s="18" t="n">
        <x:f>SUM(V86,Y86,AB86,AE86)</x:f>
        <x:v>1640.25</x:v>
      </x:c>
      <x:c r="AI86" s="18" t="n">
        <x:f>N86-AH86</x:f>
        <x:v>0</x:v>
      </x:c>
      <x:c r="AJ86" s="18" t="n">
        <x:f>V86*INDEX('07 Mode Capacity'!$P$6:$P$17,MATCH("AIR-"&amp;I86,'07 Mode Capacity'!$C$6:$C$17,0))</x:f>
        <x:v>0</x:v>
      </x:c>
      <x:c r="AK86" s="18" t="n">
        <x:f>Y86*INDEX('07 Mode Capacity'!$P$6:$P$17,MATCH("OCEAN-"&amp;I86,'07 Mode Capacity'!$C$6:$C$17,0))</x:f>
        <x:v>0</x:v>
      </x:c>
      <x:c r="AL86" s="18" t="n">
        <x:f>AB86*INDEX('07 Mode Capacity'!$P$6:$P$17,MATCH("LAND-"&amp;I86,'07 Mode Capacity'!$C$6:$C$17,0))</x:f>
        <x:v>191.67033635543862</x:v>
      </x:c>
      <x:c r="AM86" s="18" t="n">
        <x:f>AE86*INDEX('07 Mode Capacity'!$P$6:$P$17,MATCH("INLAND-"&amp;I86,'07 Mode Capacity'!$C$6:$C$17,0))</x:f>
        <x:v>44.05881584360278</x:v>
      </x:c>
      <x:c r="AN86" s="18" t="n">
        <x:f>SUM(AJ86:AM86)</x:f>
        <x:v>235.7291521990414</x:v>
      </x:c>
      <x:c r="AO86" s="17" t="n">
        <x:f>IF(N86=0,1,AN86/N86)</x:f>
        <x:v>0.14371538009391338</x:v>
      </x:c>
      <x:c r="AP86" s="11" t="str">
        <x:f>IF(AO86&gt;='01 Controls'!$E$16,"PASS","FAIL")</x:f>
        <x:v>FAIL</x:v>
      </x:c>
      <x:c r="AQ86" s="11" t="str">
        <x:v>UNQUANTIFIED</x:v>
      </x:c>
      <x:c r="AR86" s="11" t="str">
        <x:v>Position-class planning record; serial item and receiver open</x:v>
      </x:c>
      <x:c r="AS86" s="26"/>
      <x:c r="AT86" s="26"/>
    </x:row>
    <x:row r="87">
      <x:c r="C87" s="11" t="str">
        <x:v>C1-L-TWG-ROL-30</x:v>
      </x:c>
      <x:c r="D87" s="11" t="str">
        <x:v>C1</x:v>
      </x:c>
      <x:c r="E87" s="11" t="str">
        <x:v>Grid failure</x:v>
      </x:c>
      <x:c r="F87" s="11" t="str">
        <x:v>L-TWG</x:v>
      </x:c>
      <x:c r="G87" s="11" t="str">
        <x:v>Temporary works and crossing group</x:v>
      </x:c>
      <x:c r="H87" s="11" t="str">
        <x:v>ROL-30</x:v>
      </x:c>
      <x:c r="I87" s="19" t="n">
        <x:v>48</x:v>
      </x:c>
      <x:c r="J87" s="21" t="n">
        <x:v>3</x:v>
      </x:c>
      <x:c r="K87" s="18" t="n">
        <x:f>'05 Cargo Register'!K87</x:f>
        <x:v>759.375</x:v>
      </x:c>
      <x:c r="L87" s="18" t="n">
        <x:f>'05 Cargo Register'!N87</x:f>
        <x:v>32</x:v>
      </x:c>
      <x:c r="M87" s="18" t="n">
        <x:f>'05 Cargo Register'!O87</x:f>
        <x:v>2040</x:v>
      </x:c>
      <x:c r="N87" s="18" t="n">
        <x:f>J87*K87</x:f>
        <x:v>2278.125</x:v>
      </x:c>
      <x:c r="O87" s="18" t="n">
        <x:f>J87*L87</x:f>
        <x:v>96</x:v>
      </x:c>
      <x:c r="P87" s="18" t="n">
        <x:f>J87*M87</x:f>
        <x:v>6120</x:v>
      </x:c>
      <x:c r="Q87" s="22" t="n">
        <x:f>'01 Controls'!$E$22*'02 Cargo Classes'!$M$12</x:f>
        <x:v>0</x:v>
      </x:c>
      <x:c r="R87" s="22" t="n">
        <x:f>'01 Controls'!$F$22*'02 Cargo Classes'!$N$12</x:f>
        <x:v>0</x:v>
      </x:c>
      <x:c r="S87" s="22" t="n">
        <x:f>'01 Controls'!$G$22*'02 Cargo Classes'!$O$12</x:f>
        <x:v>1.35</x:v>
      </x:c>
      <x:c r="T87" s="22" t="n">
        <x:f>'01 Controls'!$H$22*'02 Cargo Classes'!$P$12</x:f>
        <x:v>0.03</x:v>
      </x:c>
      <x:c r="U87" s="22" t="n">
        <x:f>SUM(Q87:T87)</x:f>
        <x:v>1.3800000000000001</x:v>
      </x:c>
      <x:c r="V87" s="18" t="n">
        <x:f>IF(U87=0,0,N87*Q87/U87)</x:f>
        <x:v>0</x:v>
      </x:c>
      <x:c r="W87" s="18" t="n">
        <x:f>IF(U87=0,0,P87*Q87/U87)</x:f>
        <x:v>0</x:v>
      </x:c>
      <x:c r="X87" s="18" t="n">
        <x:f>MAX(V87,W87*'01 Controls'!$E$12)</x:f>
        <x:v>0</x:v>
      </x:c>
      <x:c r="Y87" s="18" t="n">
        <x:f>IF(U87=0,0,N87*R87/U87)</x:f>
        <x:v>0</x:v>
      </x:c>
      <x:c r="Z87" s="18" t="n">
        <x:f>IF(U87=0,0,P87*R87/U87)</x:f>
        <x:v>0</x:v>
      </x:c>
      <x:c r="AA87" s="18" t="n">
        <x:f>MAX(Y87,Z87*'01 Controls'!$E$13)</x:f>
        <x:v>0</x:v>
      </x:c>
      <x:c r="AB87" s="18" t="n">
        <x:f>IF(U87=0,0,N87*S87/U87)</x:f>
        <x:v>2228.6005434782605</x:v>
      </x:c>
      <x:c r="AC87" s="18" t="n">
        <x:f>IF(U87=0,0,P87*S87/U87)</x:f>
        <x:v>5986.95652173913</x:v>
      </x:c>
      <x:c r="AD87" s="18" t="n">
        <x:f>MAX(AB87,AC87*'01 Controls'!$E$14)</x:f>
        <x:v>2228.6005434782605</x:v>
      </x:c>
      <x:c r="AE87" s="18" t="n">
        <x:f>IF(U87=0,0,N87*T87/U87)</x:f>
        <x:v>49.524456521739125</x:v>
      </x:c>
      <x:c r="AF87" s="18" t="n">
        <x:f>IF(U87=0,0,P87*T87/U87)</x:f>
        <x:v>133.04347826086956</x:v>
      </x:c>
      <x:c r="AG87" s="18" t="n">
        <x:f>MAX(AE87,AF87*'01 Controls'!$E$15)</x:f>
        <x:v>49.524456521739125</x:v>
      </x:c>
      <x:c r="AH87" s="18" t="n">
        <x:f>SUM(V87,Y87,AB87,AE87)</x:f>
        <x:v>2278.1249999999995</x:v>
      </x:c>
      <x:c r="AI87" s="18" t="n">
        <x:f>N87-AH87</x:f>
        <x:v>4.547473508864641e-13</x:v>
      </x:c>
      <x:c r="AJ87" s="18" t="n">
        <x:f>V87*INDEX('07 Mode Capacity'!$P$6:$P$17,MATCH("AIR-"&amp;I87,'07 Mode Capacity'!$C$6:$C$17,0))</x:f>
        <x:v>0</x:v>
      </x:c>
      <x:c r="AK87" s="18" t="n">
        <x:f>Y87*INDEX('07 Mode Capacity'!$P$6:$P$17,MATCH("OCEAN-"&amp;I87,'07 Mode Capacity'!$C$6:$C$17,0))</x:f>
        <x:v>0</x:v>
      </x:c>
      <x:c r="AL87" s="18" t="n">
        <x:f>AB87*INDEX('07 Mode Capacity'!$P$6:$P$17,MATCH("LAND-"&amp;I87,'07 Mode Capacity'!$C$6:$C$17,0))</x:f>
        <x:v>271.9959483304835</x:v>
      </x:c>
      <x:c r="AM87" s="18" t="n">
        <x:f>AE87*INDEX('07 Mode Capacity'!$P$6:$P$17,MATCH("INLAND-"&amp;I87,'07 Mode Capacity'!$C$6:$C$17,0))</x:f>
        <x:v>31.26153901946453</x:v>
      </x:c>
      <x:c r="AN87" s="18" t="n">
        <x:f>SUM(AJ87:AM87)</x:f>
        <x:v>303.257487349948</x:v>
      </x:c>
      <x:c r="AO87" s="17" t="n">
        <x:f>IF(N87=0,1,AN87/N87)</x:f>
        <x:v>0.13311714122357113</x:v>
      </x:c>
      <x:c r="AP87" s="11" t="str">
        <x:f>IF(AO87&gt;='01 Controls'!$E$16,"PASS","FAIL")</x:f>
        <x:v>FAIL</x:v>
      </x:c>
      <x:c r="AQ87" s="11" t="str">
        <x:v>UNQUANTIFIED</x:v>
      </x:c>
      <x:c r="AR87" s="11" t="str">
        <x:v>Position-class planning record; serial item and receiver open</x:v>
      </x:c>
      <x:c r="AS87" s="26"/>
      <x:c r="AT87" s="26"/>
    </x:row>
    <x:row r="88">
      <x:c r="C88" s="11" t="str">
        <x:v>C1-L-TWG-LIN-18</x:v>
      </x:c>
      <x:c r="D88" s="11" t="str">
        <x:v>C1</x:v>
      </x:c>
      <x:c r="E88" s="11" t="str">
        <x:v>Grid failure</x:v>
      </x:c>
      <x:c r="F88" s="11" t="str">
        <x:v>L-TWG</x:v>
      </x:c>
      <x:c r="G88" s="11" t="str">
        <x:v>Temporary works and crossing group</x:v>
      </x:c>
      <x:c r="H88" s="11" t="str">
        <x:v>LIN-18</x:v>
      </x:c>
      <x:c r="I88" s="19" t="n">
        <x:v>72</x:v>
      </x:c>
      <x:c r="J88" s="21" t="n">
        <x:v>3</x:v>
      </x:c>
      <x:c r="K88" s="18" t="n">
        <x:f>'05 Cargo Register'!K88</x:f>
        <x:v>303.75</x:v>
      </x:c>
      <x:c r="L88" s="18" t="n">
        <x:f>'05 Cargo Register'!N88</x:f>
        <x:v>22</x:v>
      </x:c>
      <x:c r="M88" s="18" t="n">
        <x:f>'05 Cargo Register'!O88</x:f>
        <x:v>968</x:v>
      </x:c>
      <x:c r="N88" s="18" t="n">
        <x:f>J88*K88</x:f>
        <x:v>911.25</x:v>
      </x:c>
      <x:c r="O88" s="18" t="n">
        <x:f>J88*L88</x:f>
        <x:v>66</x:v>
      </x:c>
      <x:c r="P88" s="18" t="n">
        <x:f>J88*M88</x:f>
        <x:v>2904</x:v>
      </x:c>
      <x:c r="Q88" s="22" t="n">
        <x:f>'01 Controls'!$E$22*'02 Cargo Classes'!$M$13</x:f>
        <x:v>0</x:v>
      </x:c>
      <x:c r="R88" s="22" t="n">
        <x:f>'01 Controls'!$F$22*'02 Cargo Classes'!$N$13</x:f>
        <x:v>0</x:v>
      </x:c>
      <x:c r="S88" s="22" t="n">
        <x:f>'01 Controls'!$G$22*'02 Cargo Classes'!$O$13</x:f>
        <x:v>0.9</x:v>
      </x:c>
      <x:c r="T88" s="22" t="n">
        <x:f>'01 Controls'!$H$22*'02 Cargo Classes'!$P$13</x:f>
        <x:v>0.05</x:v>
      </x:c>
      <x:c r="U88" s="22" t="n">
        <x:f>SUM(Q88:T88)</x:f>
        <x:v>0.9500000000000001</x:v>
      </x:c>
      <x:c r="V88" s="18" t="n">
        <x:f>IF(U88=0,0,N88*Q88/U88)</x:f>
        <x:v>0</x:v>
      </x:c>
      <x:c r="W88" s="18" t="n">
        <x:f>IF(U88=0,0,P88*Q88/U88)</x:f>
        <x:v>0</x:v>
      </x:c>
      <x:c r="X88" s="18" t="n">
        <x:f>MAX(V88,W88*'01 Controls'!$E$12)</x:f>
        <x:v>0</x:v>
      </x:c>
      <x:c r="Y88" s="18" t="n">
        <x:f>IF(U88=0,0,N88*R88/U88)</x:f>
        <x:v>0</x:v>
      </x:c>
      <x:c r="Z88" s="18" t="n">
        <x:f>IF(U88=0,0,P88*R88/U88)</x:f>
        <x:v>0</x:v>
      </x:c>
      <x:c r="AA88" s="18" t="n">
        <x:f>MAX(Y88,Z88*'01 Controls'!$E$13)</x:f>
        <x:v>0</x:v>
      </x:c>
      <x:c r="AB88" s="18" t="n">
        <x:f>IF(U88=0,0,N88*S88/U88)</x:f>
        <x:v>863.2894736842105</x:v>
      </x:c>
      <x:c r="AC88" s="18" t="n">
        <x:f>IF(U88=0,0,P88*S88/U88)</x:f>
        <x:v>2751.1578947368416</x:v>
      </x:c>
      <x:c r="AD88" s="18" t="n">
        <x:f>MAX(AB88,AC88*'01 Controls'!$E$14)</x:f>
        <x:v>863.2894736842105</x:v>
      </x:c>
      <x:c r="AE88" s="18" t="n">
        <x:f>IF(U88=0,0,N88*T88/U88)</x:f>
        <x:v>47.96052631578947</x:v>
      </x:c>
      <x:c r="AF88" s="18" t="n">
        <x:f>IF(U88=0,0,P88*T88/U88)</x:f>
        <x:v>152.8421052631579</x:v>
      </x:c>
      <x:c r="AG88" s="18" t="n">
        <x:f>MAX(AE88,AF88*'01 Controls'!$E$15)</x:f>
        <x:v>47.96052631578947</x:v>
      </x:c>
      <x:c r="AH88" s="18" t="n">
        <x:f>SUM(V88,Y88,AB88,AE88)</x:f>
        <x:v>911.25</x:v>
      </x:c>
      <x:c r="AI88" s="18" t="n">
        <x:f>N88-AH88</x:f>
        <x:v>0</x:v>
      </x:c>
      <x:c r="AJ88" s="18" t="n">
        <x:f>V88*INDEX('07 Mode Capacity'!$P$6:$P$17,MATCH("AIR-"&amp;I88,'07 Mode Capacity'!$C$6:$C$17,0))</x:f>
        <x:v>0</x:v>
      </x:c>
      <x:c r="AK88" s="18" t="n">
        <x:f>Y88*INDEX('07 Mode Capacity'!$P$6:$P$17,MATCH("OCEAN-"&amp;I88,'07 Mode Capacity'!$C$6:$C$17,0))</x:f>
        <x:v>0</x:v>
      </x:c>
      <x:c r="AL88" s="18" t="n">
        <x:f>AB88*INDEX('07 Mode Capacity'!$P$6:$P$17,MATCH("LAND-"&amp;I88,'07 Mode Capacity'!$C$6:$C$17,0))</x:f>
        <x:v>617.2608006292993</x:v>
      </x:c>
      <x:c r="AM88" s="18" t="n">
        <x:f>AE88*INDEX('07 Mode Capacity'!$P$6:$P$17,MATCH("INLAND-"&amp;I88,'07 Mode Capacity'!$C$6:$C$17,0))</x:f>
        <x:v>47.96052631578947</x:v>
      </x:c>
      <x:c r="AN88" s="18" t="n">
        <x:f>SUM(AJ88:AM88)</x:f>
        <x:v>665.2213269450888</x:v>
      </x:c>
      <x:c r="AO88" s="17" t="n">
        <x:f>IF(N88=0,1,AN88/N88)</x:f>
        <x:v>0.7300096866338422</x:v>
      </x:c>
      <x:c r="AP88" s="11" t="str">
        <x:f>IF(AO88&gt;='01 Controls'!$E$16,"PASS","FAIL")</x:f>
        <x:v>FAIL</x:v>
      </x:c>
      <x:c r="AQ88" s="11" t="str">
        <x:v>UNQUANTIFIED</x:v>
      </x:c>
      <x:c r="AR88" s="11" t="str">
        <x:v>Position-class planning record; serial item and receiver open</x:v>
      </x:c>
      <x:c r="AS88" s="26"/>
      <x:c r="AT88" s="26"/>
    </x:row>
    <x:row r="89">
      <x:c r="C89" s="11" t="str">
        <x:v>C1-L-TWG-BLK-08</x:v>
      </x:c>
      <x:c r="D89" s="11" t="str">
        <x:v>C1</x:v>
      </x:c>
      <x:c r="E89" s="11" t="str">
        <x:v>Grid failure</x:v>
      </x:c>
      <x:c r="F89" s="11" t="str">
        <x:v>L-TWG</x:v>
      </x:c>
      <x:c r="G89" s="11" t="str">
        <x:v>Temporary works and crossing group</x:v>
      </x:c>
      <x:c r="H89" s="11" t="str">
        <x:v>BLK-08</x:v>
      </x:c>
      <x:c r="I89" s="19" t="n">
        <x:v>48</x:v>
      </x:c>
      <x:c r="J89" s="21" t="n">
        <x:v>3</x:v>
      </x:c>
      <x:c r="K89" s="18" t="n">
        <x:f>'05 Cargo Register'!K89</x:f>
        <x:v>121.5</x:v>
      </x:c>
      <x:c r="L89" s="18" t="n">
        <x:f>'05 Cargo Register'!N89</x:f>
        <x:v>19</x:v>
      </x:c>
      <x:c r="M89" s="18" t="n">
        <x:f>'05 Cargo Register'!O89</x:f>
        <x:v>969</x:v>
      </x:c>
      <x:c r="N89" s="18" t="n">
        <x:f>J89*K89</x:f>
        <x:v>364.5</x:v>
      </x:c>
      <x:c r="O89" s="18" t="n">
        <x:f>J89*L89</x:f>
        <x:v>57</x:v>
      </x:c>
      <x:c r="P89" s="18" t="n">
        <x:f>J89*M89</x:f>
        <x:v>2907</x:v>
      </x:c>
      <x:c r="Q89" s="22" t="n">
        <x:f>'01 Controls'!$E$22*'02 Cargo Classes'!$M$14</x:f>
        <x:v>0.05</x:v>
      </x:c>
      <x:c r="R89" s="22" t="n">
        <x:f>'01 Controls'!$F$22*'02 Cargo Classes'!$N$14</x:f>
        <x:v>0</x:v>
      </x:c>
      <x:c r="S89" s="22" t="n">
        <x:f>'01 Controls'!$G$22*'02 Cargo Classes'!$O$14</x:f>
        <x:v>0.9</x:v>
      </x:c>
      <x:c r="T89" s="22" t="n">
        <x:f>'01 Controls'!$H$22*'02 Cargo Classes'!$P$14</x:f>
        <x:v>0.025</x:v>
      </x:c>
      <x:c r="U89" s="22" t="n">
        <x:f>SUM(Q89:T89)</x:f>
        <x:v>0.9750000000000001</x:v>
      </x:c>
      <x:c r="V89" s="18" t="n">
        <x:f>IF(U89=0,0,N89*Q89/U89)</x:f>
        <x:v>18.692307692307693</x:v>
      </x:c>
      <x:c r="W89" s="18" t="n">
        <x:f>IF(U89=0,0,P89*Q89/U89)</x:f>
        <x:v>149.07692307692307</x:v>
      </x:c>
      <x:c r="X89" s="18" t="n">
        <x:f>MAX(V89,W89*'01 Controls'!$E$12)</x:f>
        <x:v>37.26923076923077</x:v>
      </x:c>
      <x:c r="Y89" s="18" t="n">
        <x:f>IF(U89=0,0,N89*R89/U89)</x:f>
        <x:v>0</x:v>
      </x:c>
      <x:c r="Z89" s="18" t="n">
        <x:f>IF(U89=0,0,P89*R89/U89)</x:f>
        <x:v>0</x:v>
      </x:c>
      <x:c r="AA89" s="18" t="n">
        <x:f>MAX(Y89,Z89*'01 Controls'!$E$13)</x:f>
        <x:v>0</x:v>
      </x:c>
      <x:c r="AB89" s="18" t="n">
        <x:f>IF(U89=0,0,N89*S89/U89)</x:f>
        <x:v>336.46153846153845</x:v>
      </x:c>
      <x:c r="AC89" s="18" t="n">
        <x:f>IF(U89=0,0,P89*S89/U89)</x:f>
        <x:v>2683.3846153846152</x:v>
      </x:c>
      <x:c r="AD89" s="18" t="n">
        <x:f>MAX(AB89,AC89*'01 Controls'!$E$14)</x:f>
        <x:v>536.6769230769231</x:v>
      </x:c>
      <x:c r="AE89" s="18" t="n">
        <x:f>IF(U89=0,0,N89*T89/U89)</x:f>
        <x:v>9.346153846153847</x:v>
      </x:c>
      <x:c r="AF89" s="18" t="n">
        <x:f>IF(U89=0,0,P89*T89/U89)</x:f>
        <x:v>74.53846153846153</x:v>
      </x:c>
      <x:c r="AG89" s="18" t="n">
        <x:f>MAX(AE89,AF89*'01 Controls'!$E$15)</x:f>
        <x:v>13.416923076923075</x:v>
      </x:c>
      <x:c r="AH89" s="18" t="n">
        <x:f>SUM(V89,Y89,AB89,AE89)</x:f>
        <x:v>364.5</x:v>
      </x:c>
      <x:c r="AI89" s="18" t="n">
        <x:f>N89-AH89</x:f>
        <x:v>0</x:v>
      </x:c>
      <x:c r="AJ89" s="18" t="n">
        <x:f>V89*INDEX('07 Mode Capacity'!$P$6:$P$17,MATCH("AIR-"&amp;I89,'07 Mode Capacity'!$C$6:$C$17,0))</x:f>
        <x:v>5.240120381869086</x:v>
      </x:c>
      <x:c r="AK89" s="18" t="n">
        <x:f>Y89*INDEX('07 Mode Capacity'!$P$6:$P$17,MATCH("OCEAN-"&amp;I89,'07 Mode Capacity'!$C$6:$C$17,0))</x:f>
        <x:v>0</x:v>
      </x:c>
      <x:c r="AL89" s="18" t="n">
        <x:f>AB89*INDEX('07 Mode Capacity'!$P$6:$P$17,MATCH("LAND-"&amp;I89,'07 Mode Capacity'!$C$6:$C$17,0))</x:f>
        <x:v>41.064413942817616</x:v>
      </x:c>
      <x:c r="AM89" s="18" t="n">
        <x:f>AE89*INDEX('07 Mode Capacity'!$P$6:$P$17,MATCH("INLAND-"&amp;I89,'07 Mode Capacity'!$C$6:$C$17,0))</x:f>
        <x:v>5.899613517519461</x:v>
      </x:c>
      <x:c r="AN89" s="18" t="n">
        <x:f>SUM(AJ89:AM89)</x:f>
        <x:v>52.20414784220616</x:v>
      </x:c>
      <x:c r="AO89" s="17" t="n">
        <x:f>IF(N89=0,1,AN89/N89)</x:f>
        <x:v>0.14322125608287012</x:v>
      </x:c>
      <x:c r="AP89" s="11" t="str">
        <x:f>IF(AO89&gt;='01 Controls'!$E$16,"PASS","FAIL")</x:f>
        <x:v>FAIL</x:v>
      </x:c>
      <x:c r="AQ89" s="11" t="str">
        <x:v>UNQUANTIFIED</x:v>
      </x:c>
      <x:c r="AR89" s="11" t="str">
        <x:v>Position-class planning record; serial item and receiver open</x:v>
      </x:c>
      <x:c r="AS89" s="26"/>
      <x:c r="AT89" s="26"/>
    </x:row>
    <x:row r="90">
      <x:c r="C90" s="11" t="str">
        <x:v>C1-L-TWG-OOG-80</x:v>
      </x:c>
      <x:c r="D90" s="11" t="str">
        <x:v>C1</x:v>
      </x:c>
      <x:c r="E90" s="11" t="str">
        <x:v>Grid failure</x:v>
      </x:c>
      <x:c r="F90" s="11" t="str">
        <x:v>L-TWG</x:v>
      </x:c>
      <x:c r="G90" s="11" t="str">
        <x:v>Temporary works and crossing group</x:v>
      </x:c>
      <x:c r="H90" s="11" t="str">
        <x:v>OOG-80</x:v>
      </x:c>
      <x:c r="I90" s="19" t="n">
        <x:v>72</x:v>
      </x:c>
      <x:c r="J90" s="21" t="n">
        <x:v>3</x:v>
      </x:c>
      <x:c r="K90" s="18" t="n">
        <x:f>'05 Cargo Register'!K90</x:f>
        <x:v>303.75</x:v>
      </x:c>
      <x:c r="L90" s="18" t="n">
        <x:f>'05 Cargo Register'!N90</x:f>
        <x:v>6</x:v>
      </x:c>
      <x:c r="M90" s="18" t="n">
        <x:f>'05 Cargo Register'!O90</x:f>
        <x:v>1056</x:v>
      </x:c>
      <x:c r="N90" s="18" t="n">
        <x:f>J90*K90</x:f>
        <x:v>911.25</x:v>
      </x:c>
      <x:c r="O90" s="18" t="n">
        <x:f>J90*L90</x:f>
        <x:v>18</x:v>
      </x:c>
      <x:c r="P90" s="18" t="n">
        <x:f>J90*M90</x:f>
        <x:v>3168</x:v>
      </x:c>
      <x:c r="Q90" s="22" t="n">
        <x:f>'01 Controls'!$E$22*'02 Cargo Classes'!$M$15</x:f>
        <x:v>0</x:v>
      </x:c>
      <x:c r="R90" s="22" t="n">
        <x:f>'01 Controls'!$F$22*'02 Cargo Classes'!$N$15</x:f>
        <x:v>0</x:v>
      </x:c>
      <x:c r="S90" s="22" t="n">
        <x:f>'01 Controls'!$G$22*'02 Cargo Classes'!$O$15</x:f>
        <x:v>0.54</x:v>
      </x:c>
      <x:c r="T90" s="22" t="n">
        <x:f>'01 Controls'!$H$22*'02 Cargo Classes'!$P$15</x:f>
        <x:v>0.025</x:v>
      </x:c>
      <x:c r="U90" s="22" t="n">
        <x:f>SUM(Q90:T90)</x:f>
        <x:v>0.5650000000000001</x:v>
      </x:c>
      <x:c r="V90" s="18" t="n">
        <x:f>IF(U90=0,0,N90*Q90/U90)</x:f>
        <x:v>0</x:v>
      </x:c>
      <x:c r="W90" s="18" t="n">
        <x:f>IF(U90=0,0,P90*Q90/U90)</x:f>
        <x:v>0</x:v>
      </x:c>
      <x:c r="X90" s="18" t="n">
        <x:f>MAX(V90,W90*'01 Controls'!$E$12)</x:f>
        <x:v>0</x:v>
      </x:c>
      <x:c r="Y90" s="18" t="n">
        <x:f>IF(U90=0,0,N90*R90/U90)</x:f>
        <x:v>0</x:v>
      </x:c>
      <x:c r="Z90" s="18" t="n">
        <x:f>IF(U90=0,0,P90*R90/U90)</x:f>
        <x:v>0</x:v>
      </x:c>
      <x:c r="AA90" s="18" t="n">
        <x:f>MAX(Y90,Z90*'01 Controls'!$E$13)</x:f>
        <x:v>0</x:v>
      </x:c>
      <x:c r="AB90" s="18" t="n">
        <x:f>IF(U90=0,0,N90*S90/U90)</x:f>
        <x:v>870.929203539823</x:v>
      </x:c>
      <x:c r="AC90" s="18" t="n">
        <x:f>IF(U90=0,0,P90*S90/U90)</x:f>
        <x:v>3027.8230088495575</x:v>
      </x:c>
      <x:c r="AD90" s="18" t="n">
        <x:f>MAX(AB90,AC90*'01 Controls'!$E$14)</x:f>
        <x:v>870.929203539823</x:v>
      </x:c>
      <x:c r="AE90" s="18" t="n">
        <x:f>IF(U90=0,0,N90*T90/U90)</x:f>
        <x:v>40.320796460176986</x:v>
      </x:c>
      <x:c r="AF90" s="18" t="n">
        <x:f>IF(U90=0,0,P90*T90/U90)</x:f>
        <x:v>140.17699115044246</x:v>
      </x:c>
      <x:c r="AG90" s="18" t="n">
        <x:f>MAX(AE90,AF90*'01 Controls'!$E$15)</x:f>
        <x:v>40.320796460176986</x:v>
      </x:c>
      <x:c r="AH90" s="18" t="n">
        <x:f>SUM(V90,Y90,AB90,AE90)</x:f>
        <x:v>911.25</x:v>
      </x:c>
      <x:c r="AI90" s="18" t="n">
        <x:f>N90-AH90</x:f>
        <x:v>0</x:v>
      </x:c>
      <x:c r="AJ90" s="18" t="n">
        <x:f>V90*INDEX('07 Mode Capacity'!$P$6:$P$17,MATCH("AIR-"&amp;I90,'07 Mode Capacity'!$C$6:$C$17,0))</x:f>
        <x:v>0</x:v>
      </x:c>
      <x:c r="AK90" s="18" t="n">
        <x:f>Y90*INDEX('07 Mode Capacity'!$P$6:$P$17,MATCH("OCEAN-"&amp;I90,'07 Mode Capacity'!$C$6:$C$17,0))</x:f>
        <x:v>0</x:v>
      </x:c>
      <x:c r="AL90" s="18" t="n">
        <x:f>AB90*INDEX('07 Mode Capacity'!$P$6:$P$17,MATCH("LAND-"&amp;I90,'07 Mode Capacity'!$C$6:$C$17,0))</x:f>
        <x:v>622.7232855906205</x:v>
      </x:c>
      <x:c r="AM90" s="18" t="n">
        <x:f>AE90*INDEX('07 Mode Capacity'!$P$6:$P$17,MATCH("INLAND-"&amp;I90,'07 Mode Capacity'!$C$6:$C$17,0))</x:f>
        <x:v>40.320796460176986</x:v>
      </x:c>
      <x:c r="AN90" s="18" t="n">
        <x:f>SUM(AJ90:AM90)</x:f>
        <x:v>663.0440820507976</x:v>
      </x:c>
      <x:c r="AO90" s="17" t="n">
        <x:f>IF(N90=0,1,AN90/N90)</x:f>
        <x:v>0.7276203918252923</x:v>
      </x:c>
      <x:c r="AP90" s="11" t="str">
        <x:f>IF(AO90&gt;='01 Controls'!$E$16,"PASS","FAIL")</x:f>
        <x:v>FAIL</x:v>
      </x:c>
      <x:c r="AQ90" s="11" t="str">
        <x:v>UNQUANTIFIED</x:v>
      </x:c>
      <x:c r="AR90" s="11" t="str">
        <x:v>Position-class planning record; serial item and receiver open</x:v>
      </x:c>
      <x:c r="AS90" s="26"/>
      <x:c r="AT90" s="26"/>
    </x:row>
    <x:row r="91">
      <x:c r="C91" s="11" t="str">
        <x:v>C1-L-GFG-APL-45</x:v>
      </x:c>
      <x:c r="D91" s="11" t="str">
        <x:v>C1</x:v>
      </x:c>
      <x:c r="E91" s="11" t="str">
        <x:v>Grid failure</x:v>
      </x:c>
      <x:c r="F91" s="11" t="str">
        <x:v>L-GFG</x:v>
      </x:c>
      <x:c r="G91" s="11" t="str">
        <x:v>Ground fire and landscape group</x:v>
      </x:c>
      <x:c r="H91" s="11" t="str">
        <x:v>APL-45</x:v>
      </x:c>
      <x:c r="I91" s="19" t="n">
        <x:v>24</x:v>
      </x:c>
      <x:c r="J91" s="21" t="n">
        <x:v>2</x:v>
      </x:c>
      <x:c r="K91" s="18" t="n">
        <x:f>'05 Cargo Register'!K91</x:f>
        <x:v>91.125</x:v>
      </x:c>
      <x:c r="L91" s="18" t="n">
        <x:f>'05 Cargo Register'!N91</x:f>
        <x:v>24</x:v>
      </x:c>
      <x:c r="M91" s="18" t="n">
        <x:f>'05 Cargo Register'!O91</x:f>
        <x:v>180</x:v>
      </x:c>
      <x:c r="N91" s="18" t="n">
        <x:f>J91*K91</x:f>
        <x:v>182.25</x:v>
      </x:c>
      <x:c r="O91" s="18" t="n">
        <x:f>J91*L91</x:f>
        <x:v>48</x:v>
      </x:c>
      <x:c r="P91" s="18" t="n">
        <x:f>J91*M91</x:f>
        <x:v>360</x:v>
      </x:c>
      <x:c r="Q91" s="22" t="n">
        <x:f>'01 Controls'!$E$22*'02 Cargo Classes'!$M$6</x:f>
        <x:v>0.15000000000000002</x:v>
      </x:c>
      <x:c r="R91" s="22" t="n">
        <x:f>'01 Controls'!$F$22*'02 Cargo Classes'!$N$6</x:f>
        <x:v>0</x:v>
      </x:c>
      <x:c r="S91" s="22" t="n">
        <x:f>'01 Controls'!$G$22*'02 Cargo Classes'!$O$6</x:f>
        <x:v>0.9</x:v>
      </x:c>
      <x:c r="T91" s="22" t="n">
        <x:f>'01 Controls'!$H$22*'02 Cargo Classes'!$P$6</x:f>
        <x:v>0.015</x:v>
      </x:c>
      <x:c r="U91" s="22" t="n">
        <x:f>SUM(Q91:T91)</x:f>
        <x:v>1.065</x:v>
      </x:c>
      <x:c r="V91" s="18" t="n">
        <x:f>IF(U91=0,0,N91*Q91/U91)</x:f>
        <x:v>25.669014084507047</x:v>
      </x:c>
      <x:c r="W91" s="18" t="n">
        <x:f>IF(U91=0,0,P91*Q91/U91)</x:f>
        <x:v>50.70422535211269</x:v>
      </x:c>
      <x:c r="X91" s="18" t="n">
        <x:f>MAX(V91,W91*'01 Controls'!$E$12)</x:f>
        <x:v>25.669014084507047</x:v>
      </x:c>
      <x:c r="Y91" s="18" t="n">
        <x:f>IF(U91=0,0,N91*R91/U91)</x:f>
        <x:v>0</x:v>
      </x:c>
      <x:c r="Z91" s="18" t="n">
        <x:f>IF(U91=0,0,P91*R91/U91)</x:f>
        <x:v>0</x:v>
      </x:c>
      <x:c r="AA91" s="18" t="n">
        <x:f>MAX(Y91,Z91*'01 Controls'!$E$13)</x:f>
        <x:v>0</x:v>
      </x:c>
      <x:c r="AB91" s="18" t="n">
        <x:f>IF(U91=0,0,N91*S91/U91)</x:f>
        <x:v>154.01408450704227</x:v>
      </x:c>
      <x:c r="AC91" s="18" t="n">
        <x:f>IF(U91=0,0,P91*S91/U91)</x:f>
        <x:v>304.2253521126761</x:v>
      </x:c>
      <x:c r="AD91" s="18" t="n">
        <x:f>MAX(AB91,AC91*'01 Controls'!$E$14)</x:f>
        <x:v>154.01408450704227</x:v>
      </x:c>
      <x:c r="AE91" s="18" t="n">
        <x:f>IF(U91=0,0,N91*T91/U91)</x:f>
        <x:v>2.566901408450704</x:v>
      </x:c>
      <x:c r="AF91" s="18" t="n">
        <x:f>IF(U91=0,0,P91*T91/U91)</x:f>
        <x:v>5.070422535211267</x:v>
      </x:c>
      <x:c r="AG91" s="18" t="n">
        <x:f>MAX(AE91,AF91*'01 Controls'!$E$15)</x:f>
        <x:v>2.566901408450704</x:v>
      </x:c>
      <x:c r="AH91" s="18" t="n">
        <x:f>SUM(V91,Y91,AB91,AE91)</x:f>
        <x:v>182.25</x:v>
      </x:c>
      <x:c r="AI91" s="18" t="n">
        <x:f>N91-AH91</x:f>
        <x:v>0</x:v>
      </x:c>
      <x:c r="AJ91" s="18" t="n">
        <x:f>V91*INDEX('07 Mode Capacity'!$P$6:$P$17,MATCH("AIR-"&amp;I91,'07 Mode Capacity'!$C$6:$C$17,0))</x:f>
        <x:v>5.20860406530056</x:v>
      </x:c>
      <x:c r="AK91" s="18" t="n">
        <x:f>Y91*INDEX('07 Mode Capacity'!$P$6:$P$17,MATCH("OCEAN-"&amp;I91,'07 Mode Capacity'!$C$6:$C$17,0))</x:f>
        <x:v>0</x:v>
      </x:c>
      <x:c r="AL91" s="18" t="n">
        <x:f>AB91*INDEX('07 Mode Capacity'!$P$6:$P$17,MATCH("LAND-"&amp;I91,'07 Mode Capacity'!$C$6:$C$17,0))</x:f>
        <x:v>58.910529671390385</x:v>
      </x:c>
      <x:c r="AM91" s="18" t="n">
        <x:f>AE91*INDEX('07 Mode Capacity'!$P$6:$P$17,MATCH("INLAND-"&amp;I91,'07 Mode Capacity'!$C$6:$C$17,0))</x:f>
        <x:v>2.566901408450704</x:v>
      </x:c>
      <x:c r="AN91" s="18" t="n">
        <x:f>SUM(AJ91:AM91)</x:f>
        <x:v>66.68603514514164</x:v>
      </x:c>
      <x:c r="AO91" s="17" t="n">
        <x:f>IF(N91=0,1,AN91/N91)</x:f>
        <x:v>0.36590417089240956</x:v>
      </x:c>
      <x:c r="AP91" s="11" t="str">
        <x:f>IF(AO91&gt;='01 Controls'!$E$16,"PASS","FAIL")</x:f>
        <x:v>FAIL</x:v>
      </x:c>
      <x:c r="AQ91" s="11" t="str">
        <x:v>UNQUANTIFIED</x:v>
      </x:c>
      <x:c r="AR91" s="11" t="str">
        <x:v>Position-class planning record; serial item and receiver open</x:v>
      </x:c>
      <x:c r="AS91" s="26"/>
      <x:c r="AT91" s="26"/>
    </x:row>
    <x:row r="92">
      <x:c r="C92" s="11" t="str">
        <x:v>C1-L-GFG-ISO-18</x:v>
      </x:c>
      <x:c r="D92" s="11" t="str">
        <x:v>C1</x:v>
      </x:c>
      <x:c r="E92" s="11" t="str">
        <x:v>Grid failure</x:v>
      </x:c>
      <x:c r="F92" s="11" t="str">
        <x:v>L-GFG</x:v>
      </x:c>
      <x:c r="G92" s="11" t="str">
        <x:v>Ground fire and landscape group</x:v>
      </x:c>
      <x:c r="H92" s="11" t="str">
        <x:v>ISO-18</x:v>
      </x:c>
      <x:c r="I92" s="19" t="n">
        <x:v>48</x:v>
      </x:c>
      <x:c r="J92" s="21" t="n">
        <x:v>2</x:v>
      </x:c>
      <x:c r="K92" s="18" t="n">
        <x:f>'05 Cargo Register'!K92</x:f>
        <x:v>364.5</x:v>
      </x:c>
      <x:c r="L92" s="18" t="n">
        <x:f>'05 Cargo Register'!N92</x:f>
        <x:v>24</x:v>
      </x:c>
      <x:c r="M92" s="18" t="n">
        <x:f>'05 Cargo Register'!O92</x:f>
        <x:v>633.6</x:v>
      </x:c>
      <x:c r="N92" s="18" t="n">
        <x:f>J92*K92</x:f>
        <x:v>729</x:v>
      </x:c>
      <x:c r="O92" s="18" t="n">
        <x:f>J92*L92</x:f>
        <x:v>48</x:v>
      </x:c>
      <x:c r="P92" s="18" t="n">
        <x:f>J92*M92</x:f>
        <x:v>1267.2</x:v>
      </x:c>
      <x:c r="Q92" s="22" t="n">
        <x:f>'01 Controls'!$E$22*'02 Cargo Classes'!$M$7</x:f>
        <x:v>0.010000000000000002</x:v>
      </x:c>
      <x:c r="R92" s="22" t="n">
        <x:f>'01 Controls'!$F$22*'02 Cargo Classes'!$N$7</x:f>
        <x:v>0</x:v>
      </x:c>
      <x:c r="S92" s="22" t="n">
        <x:f>'01 Controls'!$G$22*'02 Cargo Classes'!$O$7</x:f>
        <x:v>1.08</x:v>
      </x:c>
      <x:c r="T92" s="22" t="n">
        <x:f>'01 Controls'!$H$22*'02 Cargo Classes'!$P$7</x:f>
        <x:v>0.04000000000000001</x:v>
      </x:c>
      <x:c r="U92" s="22" t="n">
        <x:f>SUM(Q92:T92)</x:f>
        <x:v>1.1300000000000001</x:v>
      </x:c>
      <x:c r="V92" s="18" t="n">
        <x:f>IF(U92=0,0,N92*Q92/U92)</x:f>
        <x:v>6.45132743362832</x:v>
      </x:c>
      <x:c r="W92" s="18" t="n">
        <x:f>IF(U92=0,0,P92*Q92/U92)</x:f>
        <x:v>11.214159292035399</x:v>
      </x:c>
      <x:c r="X92" s="18" t="n">
        <x:f>MAX(V92,W92*'01 Controls'!$E$12)</x:f>
        <x:v>6.45132743362832</x:v>
      </x:c>
      <x:c r="Y92" s="18" t="n">
        <x:f>IF(U92=0,0,N92*R92/U92)</x:f>
        <x:v>0</x:v>
      </x:c>
      <x:c r="Z92" s="18" t="n">
        <x:f>IF(U92=0,0,P92*R92/U92)</x:f>
        <x:v>0</x:v>
      </x:c>
      <x:c r="AA92" s="18" t="n">
        <x:f>MAX(Y92,Z92*'01 Controls'!$E$13)</x:f>
        <x:v>0</x:v>
      </x:c>
      <x:c r="AB92" s="18" t="n">
        <x:f>IF(U92=0,0,N92*S92/U92)</x:f>
        <x:v>696.7433628318583</x:v>
      </x:c>
      <x:c r="AC92" s="18" t="n">
        <x:f>IF(U92=0,0,P92*S92/U92)</x:f>
        <x:v>1211.129203539823</x:v>
      </x:c>
      <x:c r="AD92" s="18" t="n">
        <x:f>MAX(AB92,AC92*'01 Controls'!$E$14)</x:f>
        <x:v>696.7433628318583</x:v>
      </x:c>
      <x:c r="AE92" s="18" t="n">
        <x:f>IF(U92=0,0,N92*T92/U92)</x:f>
        <x:v>25.80530973451328</x:v>
      </x:c>
      <x:c r="AF92" s="18" t="n">
        <x:f>IF(U92=0,0,P92*T92/U92)</x:f>
        <x:v>44.856637168141596</x:v>
      </x:c>
      <x:c r="AG92" s="18" t="n">
        <x:f>MAX(AE92,AF92*'01 Controls'!$E$15)</x:f>
        <x:v>25.80530973451328</x:v>
      </x:c>
      <x:c r="AH92" s="18" t="n">
        <x:f>SUM(V92,Y92,AB92,AE92)</x:f>
        <x:v>728.9999999999999</x:v>
      </x:c>
      <x:c r="AI92" s="18" t="n">
        <x:f>N92-AH92</x:f>
        <x:v>1.1368683772161603e-13</x:v>
      </x:c>
      <x:c r="AJ92" s="18" t="n">
        <x:f>V92*INDEX('07 Mode Capacity'!$P$6:$P$17,MATCH("AIR-"&amp;I92,'07 Mode Capacity'!$C$6:$C$17,0))</x:f>
        <x:v>1.808537122945968</x:v>
      </x:c>
      <x:c r="AK92" s="18" t="n">
        <x:f>Y92*INDEX('07 Mode Capacity'!$P$6:$P$17,MATCH("OCEAN-"&amp;I92,'07 Mode Capacity'!$C$6:$C$17,0))</x:f>
        <x:v>0</x:v>
      </x:c>
      <x:c r="AL92" s="18" t="n">
        <x:f>AB92*INDEX('07 Mode Capacity'!$P$6:$P$17,MATCH("LAND-"&amp;I92,'07 Mode Capacity'!$C$6:$C$17,0))</x:f>
        <x:v>85.0360430320294</x:v>
      </x:c>
      <x:c r="AM92" s="18" t="n">
        <x:f>AE92*INDEX('07 Mode Capacity'!$P$6:$P$17,MATCH("INLAND-"&amp;I92,'07 Mode Capacity'!$C$6:$C$17,0))</x:f>
        <x:v>16.289198384655503</x:v>
      </x:c>
      <x:c r="AN92" s="18" t="n">
        <x:f>SUM(AJ92:AM92)</x:f>
        <x:v>103.13377853963087</x:v>
      </x:c>
      <x:c r="AO92" s="17" t="n">
        <x:f>IF(N92=0,1,AN92/N92)</x:f>
        <x:v>0.141472947242292</x:v>
      </x:c>
      <x:c r="AP92" s="11" t="str">
        <x:f>IF(AO92&gt;='01 Controls'!$E$16,"PASS","FAIL")</x:f>
        <x:v>FAIL</x:v>
      </x:c>
      <x:c r="AQ92" s="11" t="str">
        <x:v>UNQUANTIFIED</x:v>
      </x:c>
      <x:c r="AR92" s="11" t="str">
        <x:v>Position-class planning record; serial item and receiver open</x:v>
      </x:c>
      <x:c r="AS92" s="26"/>
      <x:c r="AT92" s="26"/>
    </x:row>
    <x:row r="93">
      <x:c r="C93" s="11" t="str">
        <x:v>C1-L-GFG-COL-12</x:v>
      </x:c>
      <x:c r="D93" s="11" t="str">
        <x:v>C1</x:v>
      </x:c>
      <x:c r="E93" s="11" t="str">
        <x:v>Grid failure</x:v>
      </x:c>
      <x:c r="F93" s="11" t="str">
        <x:v>L-GFG</x:v>
      </x:c>
      <x:c r="G93" s="11" t="str">
        <x:v>Ground fire and landscape group</x:v>
      </x:c>
      <x:c r="H93" s="11" t="str">
        <x:v>COL-12</x:v>
      </x:c>
      <x:c r="I93" s="19" t="n">
        <x:v>24</x:v>
      </x:c>
      <x:c r="J93" s="21" t="n">
        <x:v>2</x:v>
      </x:c>
      <x:c r="K93" s="18" t="n">
        <x:f>'05 Cargo Register'!K93</x:f>
        <x:v>60.75</x:v>
      </x:c>
      <x:c r="L93" s="18" t="n">
        <x:f>'05 Cargo Register'!N93</x:f>
        <x:v>7</x:v>
      </x:c>
      <x:c r="M93" s="18" t="n">
        <x:f>'05 Cargo Register'!O93</x:f>
        <x:v>184.8</x:v>
      </x:c>
      <x:c r="N93" s="18" t="n">
        <x:f>J93*K93</x:f>
        <x:v>121.5</x:v>
      </x:c>
      <x:c r="O93" s="18" t="n">
        <x:f>J93*L93</x:f>
        <x:v>14</x:v>
      </x:c>
      <x:c r="P93" s="18" t="n">
        <x:f>J93*M93</x:f>
        <x:v>369.6</x:v>
      </x:c>
      <x:c r="Q93" s="22" t="n">
        <x:f>'01 Controls'!$E$22*'02 Cargo Classes'!$M$8</x:f>
        <x:v>0.1</x:v>
      </x:c>
      <x:c r="R93" s="22" t="n">
        <x:f>'01 Controls'!$F$22*'02 Cargo Classes'!$N$8</x:f>
        <x:v>0</x:v>
      </x:c>
      <x:c r="S93" s="22" t="n">
        <x:f>'01 Controls'!$G$22*'02 Cargo Classes'!$O$8</x:f>
        <x:v>1.08</x:v>
      </x:c>
      <x:c r="T93" s="22" t="n">
        <x:f>'01 Controls'!$H$22*'02 Cargo Classes'!$P$8</x:f>
        <x:v>0.010000000000000002</x:v>
      </x:c>
      <x:c r="U93" s="22" t="n">
        <x:f>SUM(Q93:T93)</x:f>
        <x:v>1.1900000000000002</x:v>
      </x:c>
      <x:c r="V93" s="18" t="n">
        <x:f>IF(U93=0,0,N93*Q93/U93)</x:f>
        <x:v>10.210084033613445</x:v>
      </x:c>
      <x:c r="W93" s="18" t="n">
        <x:f>IF(U93=0,0,P93*Q93/U93)</x:f>
        <x:v>31.05882352941176</x:v>
      </x:c>
      <x:c r="X93" s="18" t="n">
        <x:f>MAX(V93,W93*'01 Controls'!$E$12)</x:f>
        <x:v>10.210084033613445</x:v>
      </x:c>
      <x:c r="Y93" s="18" t="n">
        <x:f>IF(U93=0,0,N93*R93/U93)</x:f>
        <x:v>0</x:v>
      </x:c>
      <x:c r="Z93" s="18" t="n">
        <x:f>IF(U93=0,0,P93*R93/U93)</x:f>
        <x:v>0</x:v>
      </x:c>
      <x:c r="AA93" s="18" t="n">
        <x:f>MAX(Y93,Z93*'01 Controls'!$E$13)</x:f>
        <x:v>0</x:v>
      </x:c>
      <x:c r="AB93" s="18" t="n">
        <x:f>IF(U93=0,0,N93*S93/U93)</x:f>
        <x:v>110.2689075630252</x:v>
      </x:c>
      <x:c r="AC93" s="18" t="n">
        <x:f>IF(U93=0,0,P93*S93/U93)</x:f>
        <x:v>335.43529411764706</x:v>
      </x:c>
      <x:c r="AD93" s="18" t="n">
        <x:f>MAX(AB93,AC93*'01 Controls'!$E$14)</x:f>
        <x:v>110.2689075630252</x:v>
      </x:c>
      <x:c r="AE93" s="18" t="n">
        <x:f>IF(U93=0,0,N93*T93/U93)</x:f>
        <x:v>1.0210084033613447</x:v>
      </x:c>
      <x:c r="AF93" s="18" t="n">
        <x:f>IF(U93=0,0,P93*T93/U93)</x:f>
        <x:v>3.105882352941177</x:v>
      </x:c>
      <x:c r="AG93" s="18" t="n">
        <x:f>MAX(AE93,AF93*'01 Controls'!$E$15)</x:f>
        <x:v>1.0210084033613447</x:v>
      </x:c>
      <x:c r="AH93" s="18" t="n">
        <x:f>SUM(V93,Y93,AB93,AE93)</x:f>
        <x:v>121.49999999999999</x:v>
      </x:c>
      <x:c r="AI93" s="18" t="n">
        <x:f>N93-AH93</x:f>
        <x:v>1.4210854715202004e-14</x:v>
      </x:c>
      <x:c r="AJ93" s="18" t="n">
        <x:f>V93*INDEX('07 Mode Capacity'!$P$6:$P$17,MATCH("AIR-"&amp;I93,'07 Mode Capacity'!$C$6:$C$17,0))</x:f>
        <x:v>2.071769684237197</x:v>
      </x:c>
      <x:c r="AK93" s="18" t="n">
        <x:f>Y93*INDEX('07 Mode Capacity'!$P$6:$P$17,MATCH("OCEAN-"&amp;I93,'07 Mode Capacity'!$C$6:$C$17,0))</x:f>
        <x:v>0</x:v>
      </x:c>
      <x:c r="AL93" s="18" t="n">
        <x:f>AB93*INDEX('07 Mode Capacity'!$P$6:$P$17,MATCH("LAND-"&amp;I93,'07 Mode Capacity'!$C$6:$C$17,0))</x:f>
        <x:v>42.1779590588442</x:v>
      </x:c>
      <x:c r="AM93" s="18" t="n">
        <x:f>AE93*INDEX('07 Mode Capacity'!$P$6:$P$17,MATCH("INLAND-"&amp;I93,'07 Mode Capacity'!$C$6:$C$17,0))</x:f>
        <x:v>1.0210084033613447</x:v>
      </x:c>
      <x:c r="AN93" s="18" t="n">
        <x:f>SUM(AJ93:AM93)</x:f>
        <x:v>45.27073714644274</x:v>
      </x:c>
      <x:c r="AO93" s="17" t="n">
        <x:f>IF(N93=0,1,AN93/N93)</x:f>
        <x:v>0.372598659641504</x:v>
      </x:c>
      <x:c r="AP93" s="11" t="str">
        <x:f>IF(AO93&gt;='01 Controls'!$E$16,"PASS","FAIL")</x:f>
        <x:v>FAIL</x:v>
      </x:c>
      <x:c r="AQ93" s="11" t="str">
        <x:v>UNQUANTIFIED</x:v>
      </x:c>
      <x:c r="AR93" s="11" t="str">
        <x:v>Position-class planning record; serial item and receiver open</x:v>
      </x:c>
      <x:c r="AS93" s="26"/>
      <x:c r="AT93" s="26"/>
    </x:row>
    <x:row r="94">
      <x:c r="C94" s="11" t="str">
        <x:v>C1-L-GFG-BAT-22</x:v>
      </x:c>
      <x:c r="D94" s="11" t="str">
        <x:v>C1</x:v>
      </x:c>
      <x:c r="E94" s="11" t="str">
        <x:v>Grid failure</x:v>
      </x:c>
      <x:c r="F94" s="11" t="str">
        <x:v>L-GFG</x:v>
      </x:c>
      <x:c r="G94" s="11" t="str">
        <x:v>Ground fire and landscape group</x:v>
      </x:c>
      <x:c r="H94" s="11" t="str">
        <x:v>BAT-22</x:v>
      </x:c>
      <x:c r="I94" s="19" t="n">
        <x:v>48</x:v>
      </x:c>
      <x:c r="J94" s="21" t="n">
        <x:v>2</x:v>
      </x:c>
      <x:c r="K94" s="18" t="n">
        <x:f>'05 Cargo Register'!K94</x:f>
        <x:v>243</x:v>
      </x:c>
      <x:c r="L94" s="18" t="n">
        <x:f>'05 Cargo Register'!N94</x:f>
        <x:v>14</x:v>
      </x:c>
      <x:c r="M94" s="18" t="n">
        <x:f>'05 Cargo Register'!O94</x:f>
        <x:v>369.6</x:v>
      </x:c>
      <x:c r="N94" s="18" t="n">
        <x:f>J94*K94</x:f>
        <x:v>486</x:v>
      </x:c>
      <x:c r="O94" s="18" t="n">
        <x:f>J94*L94</x:f>
        <x:v>28</x:v>
      </x:c>
      <x:c r="P94" s="18" t="n">
        <x:f>J94*M94</x:f>
        <x:v>739.2</x:v>
      </x:c>
      <x:c r="Q94" s="22" t="n">
        <x:f>'01 Controls'!$E$22*'02 Cargo Classes'!$M$9</x:f>
        <x:v>0</x:v>
      </x:c>
      <x:c r="R94" s="22" t="n">
        <x:f>'01 Controls'!$F$22*'02 Cargo Classes'!$N$9</x:f>
        <x:v>0</x:v>
      </x:c>
      <x:c r="S94" s="22" t="n">
        <x:f>'01 Controls'!$G$22*'02 Cargo Classes'!$O$9</x:f>
        <x:v>0.9</x:v>
      </x:c>
      <x:c r="T94" s="22" t="n">
        <x:f>'01 Controls'!$H$22*'02 Cargo Classes'!$P$9</x:f>
        <x:v>0.025</x:v>
      </x:c>
      <x:c r="U94" s="22" t="n">
        <x:f>SUM(Q94:T94)</x:f>
        <x:v>0.925</x:v>
      </x:c>
      <x:c r="V94" s="18" t="n">
        <x:f>IF(U94=0,0,N94*Q94/U94)</x:f>
        <x:v>0</x:v>
      </x:c>
      <x:c r="W94" s="18" t="n">
        <x:f>IF(U94=0,0,P94*Q94/U94)</x:f>
        <x:v>0</x:v>
      </x:c>
      <x:c r="X94" s="18" t="n">
        <x:f>MAX(V94,W94*'01 Controls'!$E$12)</x:f>
        <x:v>0</x:v>
      </x:c>
      <x:c r="Y94" s="18" t="n">
        <x:f>IF(U94=0,0,N94*R94/U94)</x:f>
        <x:v>0</x:v>
      </x:c>
      <x:c r="Z94" s="18" t="n">
        <x:f>IF(U94=0,0,P94*R94/U94)</x:f>
        <x:v>0</x:v>
      </x:c>
      <x:c r="AA94" s="18" t="n">
        <x:f>MAX(Y94,Z94*'01 Controls'!$E$13)</x:f>
        <x:v>0</x:v>
      </x:c>
      <x:c r="AB94" s="18" t="n">
        <x:f>IF(U94=0,0,N94*S94/U94)</x:f>
        <x:v>472.8648648648649</x:v>
      </x:c>
      <x:c r="AC94" s="18" t="n">
        <x:f>IF(U94=0,0,P94*S94/U94)</x:f>
        <x:v>719.2216216216217</x:v>
      </x:c>
      <x:c r="AD94" s="18" t="n">
        <x:f>MAX(AB94,AC94*'01 Controls'!$E$14)</x:f>
        <x:v>472.8648648648649</x:v>
      </x:c>
      <x:c r="AE94" s="18" t="n">
        <x:f>IF(U94=0,0,N94*T94/U94)</x:f>
        <x:v>13.135135135135135</x:v>
      </x:c>
      <x:c r="AF94" s="18" t="n">
        <x:f>IF(U94=0,0,P94*T94/U94)</x:f>
        <x:v>19.978378378378377</x:v>
      </x:c>
      <x:c r="AG94" s="18" t="n">
        <x:f>MAX(AE94,AF94*'01 Controls'!$E$15)</x:f>
        <x:v>13.135135135135135</x:v>
      </x:c>
      <x:c r="AH94" s="18" t="n">
        <x:f>SUM(V94,Y94,AB94,AE94)</x:f>
        <x:v>486.00000000000006</x:v>
      </x:c>
      <x:c r="AI94" s="18" t="n">
        <x:f>N94-AH94</x:f>
        <x:v>-5.684341886080802e-14</x:v>
      </x:c>
      <x:c r="AJ94" s="18" t="n">
        <x:f>V94*INDEX('07 Mode Capacity'!$P$6:$P$17,MATCH("AIR-"&amp;I94,'07 Mode Capacity'!$C$6:$C$17,0))</x:f>
        <x:v>0</x:v>
      </x:c>
      <x:c r="AK94" s="18" t="n">
        <x:f>Y94*INDEX('07 Mode Capacity'!$P$6:$P$17,MATCH("OCEAN-"&amp;I94,'07 Mode Capacity'!$C$6:$C$17,0))</x:f>
        <x:v>0</x:v>
      </x:c>
      <x:c r="AL94" s="18" t="n">
        <x:f>AB94*INDEX('07 Mode Capacity'!$P$6:$P$17,MATCH("LAND-"&amp;I94,'07 Mode Capacity'!$C$6:$C$17,0))</x:f>
        <x:v>57.71214932504098</x:v>
      </x:c>
      <x:c r="AM94" s="18" t="n">
        <x:f>AE94*INDEX('07 Mode Capacity'!$P$6:$P$17,MATCH("INLAND-"&amp;I94,'07 Mode Capacity'!$C$6:$C$17,0))</x:f>
        <x:v>8.291348727324646</x:v>
      </x:c>
      <x:c r="AN94" s="18" t="n">
        <x:f>SUM(AJ94:AM94)</x:f>
        <x:v>66.00349805236563</x:v>
      </x:c>
      <x:c r="AO94" s="17" t="n">
        <x:f>IF(N94=0,1,AN94/N94)</x:f>
        <x:v>0.13580966677441486</x:v>
      </x:c>
      <x:c r="AP94" s="11" t="str">
        <x:f>IF(AO94&gt;='01 Controls'!$E$16,"PASS","FAIL")</x:f>
        <x:v>FAIL</x:v>
      </x:c>
      <x:c r="AQ94" s="11" t="str">
        <x:v>UNQUANTIFIED</x:v>
      </x:c>
      <x:c r="AR94" s="11" t="str">
        <x:v>Position-class planning record; serial item and receiver open</x:v>
      </x:c>
      <x:c r="AS94" s="26"/>
      <x:c r="AT94" s="26"/>
    </x:row>
    <x:row r="95">
      <x:c r="C95" s="11" t="str">
        <x:v>C1-L-GFG-TNK-20</x:v>
      </x:c>
      <x:c r="D95" s="11" t="str">
        <x:v>C1</x:v>
      </x:c>
      <x:c r="E95" s="11" t="str">
        <x:v>Grid failure</x:v>
      </x:c>
      <x:c r="F95" s="11" t="str">
        <x:v>L-GFG</x:v>
      </x:c>
      <x:c r="G95" s="11" t="str">
        <x:v>Ground fire and landscape group</x:v>
      </x:c>
      <x:c r="H95" s="11" t="str">
        <x:v>TNK-20</x:v>
      </x:c>
      <x:c r="I95" s="19" t="n">
        <x:v>48</x:v>
      </x:c>
      <x:c r="J95" s="21" t="n">
        <x:v>2</x:v>
      </x:c>
      <x:c r="K95" s="18" t="n">
        <x:f>'05 Cargo Register'!K95</x:f>
        <x:v>243</x:v>
      </x:c>
      <x:c r="L95" s="18" t="n">
        <x:f>'05 Cargo Register'!N95</x:f>
        <x:v>15</x:v>
      </x:c>
      <x:c r="M95" s="18" t="n">
        <x:f>'05 Cargo Register'!O95</x:f>
        <x:v>318.75</x:v>
      </x:c>
      <x:c r="N95" s="18" t="n">
        <x:f>J95*K95</x:f>
        <x:v>486</x:v>
      </x:c>
      <x:c r="O95" s="18" t="n">
        <x:f>J95*L95</x:f>
        <x:v>30</x:v>
      </x:c>
      <x:c r="P95" s="18" t="n">
        <x:f>J95*M95</x:f>
        <x:v>637.5</x:v>
      </x:c>
      <x:c r="Q95" s="22" t="n">
        <x:f>'01 Controls'!$E$22*'02 Cargo Classes'!$M$10</x:f>
        <x:v>0</x:v>
      </x:c>
      <x:c r="R95" s="22" t="n">
        <x:f>'01 Controls'!$F$22*'02 Cargo Classes'!$N$10</x:f>
        <x:v>0</x:v>
      </x:c>
      <x:c r="S95" s="22" t="n">
        <x:f>'01 Controls'!$G$22*'02 Cargo Classes'!$O$10</x:f>
        <x:v>0.9</x:v>
      </x:c>
      <x:c r="T95" s="22" t="n">
        <x:f>'01 Controls'!$H$22*'02 Cargo Classes'!$P$10</x:f>
        <x:v>0.05</x:v>
      </x:c>
      <x:c r="U95" s="22" t="n">
        <x:f>SUM(Q95:T95)</x:f>
        <x:v>0.9500000000000001</x:v>
      </x:c>
      <x:c r="V95" s="18" t="n">
        <x:f>IF(U95=0,0,N95*Q95/U95)</x:f>
        <x:v>0</x:v>
      </x:c>
      <x:c r="W95" s="18" t="n">
        <x:f>IF(U95=0,0,P95*Q95/U95)</x:f>
        <x:v>0</x:v>
      </x:c>
      <x:c r="X95" s="18" t="n">
        <x:f>MAX(V95,W95*'01 Controls'!$E$12)</x:f>
        <x:v>0</x:v>
      </x:c>
      <x:c r="Y95" s="18" t="n">
        <x:f>IF(U95=0,0,N95*R95/U95)</x:f>
        <x:v>0</x:v>
      </x:c>
      <x:c r="Z95" s="18" t="n">
        <x:f>IF(U95=0,0,P95*R95/U95)</x:f>
        <x:v>0</x:v>
      </x:c>
      <x:c r="AA95" s="18" t="n">
        <x:f>MAX(Y95,Z95*'01 Controls'!$E$13)</x:f>
        <x:v>0</x:v>
      </x:c>
      <x:c r="AB95" s="18" t="n">
        <x:f>IF(U95=0,0,N95*S95/U95)</x:f>
        <x:v>460.42105263157896</x:v>
      </x:c>
      <x:c r="AC95" s="18" t="n">
        <x:f>IF(U95=0,0,P95*S95/U95)</x:f>
        <x:v>603.9473684210526</x:v>
      </x:c>
      <x:c r="AD95" s="18" t="n">
        <x:f>MAX(AB95,AC95*'01 Controls'!$E$14)</x:f>
        <x:v>460.42105263157896</x:v>
      </x:c>
      <x:c r="AE95" s="18" t="n">
        <x:f>IF(U95=0,0,N95*T95/U95)</x:f>
        <x:v>25.57894736842105</x:v>
      </x:c>
      <x:c r="AF95" s="18" t="n">
        <x:f>IF(U95=0,0,P95*T95/U95)</x:f>
        <x:v>33.55263157894736</x:v>
      </x:c>
      <x:c r="AG95" s="18" t="n">
        <x:f>MAX(AE95,AF95*'01 Controls'!$E$15)</x:f>
        <x:v>25.57894736842105</x:v>
      </x:c>
      <x:c r="AH95" s="18" t="n">
        <x:f>SUM(V95,Y95,AB95,AE95)</x:f>
        <x:v>486</x:v>
      </x:c>
      <x:c r="AI95" s="18" t="n">
        <x:f>N95-AH95</x:f>
        <x:v>0</x:v>
      </x:c>
      <x:c r="AJ95" s="18" t="n">
        <x:f>V95*INDEX('07 Mode Capacity'!$P$6:$P$17,MATCH("AIR-"&amp;I95,'07 Mode Capacity'!$C$6:$C$17,0))</x:f>
        <x:v>0</x:v>
      </x:c>
      <x:c r="AK95" s="18" t="n">
        <x:f>Y95*INDEX('07 Mode Capacity'!$P$6:$P$17,MATCH("OCEAN-"&amp;I95,'07 Mode Capacity'!$C$6:$C$17,0))</x:f>
        <x:v>0</x:v>
      </x:c>
      <x:c r="AL95" s="18" t="n">
        <x:f>AB95*INDEX('07 Mode Capacity'!$P$6:$P$17,MATCH("LAND-"&amp;I95,'07 Mode Capacity'!$C$6:$C$17,0))</x:f>
        <x:v>56.19340855332937</x:v>
      </x:c>
      <x:c r="AM95" s="18" t="n">
        <x:f>AE95*INDEX('07 Mode Capacity'!$P$6:$P$17,MATCH("INLAND-"&amp;I95,'07 Mode Capacity'!$C$6:$C$17,0))</x:f>
        <x:v>16.14631067952694</x:v>
      </x:c>
      <x:c r="AN95" s="18" t="n">
        <x:f>SUM(AJ95:AM95)</x:f>
        <x:v>72.33971923285631</x:v>
      </x:c>
      <x:c r="AO95" s="17" t="n">
        <x:f>IF(N95=0,1,AN95/N95)</x:f>
        <x:v>0.1488471589153422</x:v>
      </x:c>
      <x:c r="AP95" s="11" t="str">
        <x:f>IF(AO95&gt;='01 Controls'!$E$16,"PASS","FAIL")</x:f>
        <x:v>FAIL</x:v>
      </x:c>
      <x:c r="AQ95" s="11" t="str">
        <x:v>UNQUANTIFIED</x:v>
      </x:c>
      <x:c r="AR95" s="11" t="str">
        <x:v>Position-class planning record; serial item and receiver open</x:v>
      </x:c>
      <x:c r="AS95" s="26"/>
      <x:c r="AT95" s="26"/>
    </x:row>
    <x:row r="96">
      <x:c r="C96" s="11" t="str">
        <x:v>C1-L-GFG-FLR-24</x:v>
      </x:c>
      <x:c r="D96" s="11" t="str">
        <x:v>C1</x:v>
      </x:c>
      <x:c r="E96" s="11" t="str">
        <x:v>Grid failure</x:v>
      </x:c>
      <x:c r="F96" s="11" t="str">
        <x:v>L-GFG</x:v>
      </x:c>
      <x:c r="G96" s="11" t="str">
        <x:v>Ground fire and landscape group</x:v>
      </x:c>
      <x:c r="H96" s="11" t="str">
        <x:v>FLR-24</x:v>
      </x:c>
      <x:c r="I96" s="19" t="n">
        <x:v>48</x:v>
      </x:c>
      <x:c r="J96" s="21" t="n">
        <x:v>2</x:v>
      </x:c>
      <x:c r="K96" s="18" t="n">
        <x:f>'05 Cargo Register'!K96</x:f>
        <x:v>546.75</x:v>
      </x:c>
      <x:c r="L96" s="18" t="n">
        <x:f>'05 Cargo Register'!N96</x:f>
        <x:v>27</x:v>
      </x:c>
      <x:c r="M96" s="18" t="n">
        <x:f>'05 Cargo Register'!O96</x:f>
        <x:v>864</x:v>
      </x:c>
      <x:c r="N96" s="18" t="n">
        <x:f>J96*K96</x:f>
        <x:v>1093.5</x:v>
      </x:c>
      <x:c r="O96" s="18" t="n">
        <x:f>J96*L96</x:f>
        <x:v>54</x:v>
      </x:c>
      <x:c r="P96" s="18" t="n">
        <x:f>J96*M96</x:f>
        <x:v>1728</x:v>
      </x:c>
      <x:c r="Q96" s="22" t="n">
        <x:f>'01 Controls'!$E$22*'02 Cargo Classes'!$M$11</x:f>
        <x:v>0</x:v>
      </x:c>
      <x:c r="R96" s="22" t="n">
        <x:f>'01 Controls'!$F$22*'02 Cargo Classes'!$N$11</x:f>
        <x:v>0</x:v>
      </x:c>
      <x:c r="S96" s="22" t="n">
        <x:f>'01 Controls'!$G$22*'02 Cargo Classes'!$O$11</x:f>
        <x:v>0.9</x:v>
      </x:c>
      <x:c r="T96" s="22" t="n">
        <x:f>'01 Controls'!$H$22*'02 Cargo Classes'!$P$11</x:f>
        <x:v>0.04000000000000001</x:v>
      </x:c>
      <x:c r="U96" s="22" t="n">
        <x:f>SUM(Q96:T96)</x:f>
        <x:v>0.9400000000000001</x:v>
      </x:c>
      <x:c r="V96" s="18" t="n">
        <x:f>IF(U96=0,0,N96*Q96/U96)</x:f>
        <x:v>0</x:v>
      </x:c>
      <x:c r="W96" s="18" t="n">
        <x:f>IF(U96=0,0,P96*Q96/U96)</x:f>
        <x:v>0</x:v>
      </x:c>
      <x:c r="X96" s="18" t="n">
        <x:f>MAX(V96,W96*'01 Controls'!$E$12)</x:f>
        <x:v>0</x:v>
      </x:c>
      <x:c r="Y96" s="18" t="n">
        <x:f>IF(U96=0,0,N96*R96/U96)</x:f>
        <x:v>0</x:v>
      </x:c>
      <x:c r="Z96" s="18" t="n">
        <x:f>IF(U96=0,0,P96*R96/U96)</x:f>
        <x:v>0</x:v>
      </x:c>
      <x:c r="AA96" s="18" t="n">
        <x:f>MAX(Y96,Z96*'01 Controls'!$E$13)</x:f>
        <x:v>0</x:v>
      </x:c>
      <x:c r="AB96" s="18" t="n">
        <x:f>IF(U96=0,0,N96*S96/U96)</x:f>
        <x:v>1046.968085106383</x:v>
      </x:c>
      <x:c r="AC96" s="18" t="n">
        <x:f>IF(U96=0,0,P96*S96/U96)</x:f>
        <x:v>1654.468085106383</x:v>
      </x:c>
      <x:c r="AD96" s="18" t="n">
        <x:f>MAX(AB96,AC96*'01 Controls'!$E$14)</x:f>
        <x:v>1046.968085106383</x:v>
      </x:c>
      <x:c r="AE96" s="18" t="n">
        <x:f>IF(U96=0,0,N96*T96/U96)</x:f>
        <x:v>46.53191489361703</x:v>
      </x:c>
      <x:c r="AF96" s="18" t="n">
        <x:f>IF(U96=0,0,P96*T96/U96)</x:f>
        <x:v>73.53191489361704</x:v>
      </x:c>
      <x:c r="AG96" s="18" t="n">
        <x:f>MAX(AE96,AF96*'01 Controls'!$E$15)</x:f>
        <x:v>46.53191489361703</x:v>
      </x:c>
      <x:c r="AH96" s="18" t="n">
        <x:f>SUM(V96,Y96,AB96,AE96)</x:f>
        <x:v>1093.5</x:v>
      </x:c>
      <x:c r="AI96" s="18" t="n">
        <x:f>N96-AH96</x:f>
        <x:v>0</x:v>
      </x:c>
      <x:c r="AJ96" s="18" t="n">
        <x:f>V96*INDEX('07 Mode Capacity'!$P$6:$P$17,MATCH("AIR-"&amp;I96,'07 Mode Capacity'!$C$6:$C$17,0))</x:f>
        <x:v>0</x:v>
      </x:c>
      <x:c r="AK96" s="18" t="n">
        <x:f>Y96*INDEX('07 Mode Capacity'!$P$6:$P$17,MATCH("OCEAN-"&amp;I96,'07 Mode Capacity'!$C$6:$C$17,0))</x:f>
        <x:v>0</x:v>
      </x:c>
      <x:c r="AL96" s="18" t="n">
        <x:f>AB96*INDEX('07 Mode Capacity'!$P$6:$P$17,MATCH("LAND-"&amp;I96,'07 Mode Capacity'!$C$6:$C$17,0))</x:f>
        <x:v>127.78022423695906</x:v>
      </x:c>
      <x:c r="AM96" s="18" t="n">
        <x:f>AE96*INDEX('07 Mode Capacity'!$P$6:$P$17,MATCH("INLAND-"&amp;I96,'07 Mode Capacity'!$C$6:$C$17,0))</x:f>
        <x:v>29.372543895735188</x:v>
      </x:c>
      <x:c r="AN96" s="18" t="n">
        <x:f>SUM(AJ96:AM96)</x:f>
        <x:v>157.15276813269423</x:v>
      </x:c>
      <x:c r="AO96" s="17" t="n">
        <x:f>IF(N96=0,1,AN96/N96)</x:f>
        <x:v>0.14371538009391333</x:v>
      </x:c>
      <x:c r="AP96" s="11" t="str">
        <x:f>IF(AO96&gt;='01 Controls'!$E$16,"PASS","FAIL")</x:f>
        <x:v>FAIL</x:v>
      </x:c>
      <x:c r="AQ96" s="11" t="str">
        <x:v>UNQUANTIFIED</x:v>
      </x:c>
      <x:c r="AR96" s="11" t="str">
        <x:v>Position-class planning record; serial item and receiver open</x:v>
      </x:c>
      <x:c r="AS96" s="26"/>
      <x:c r="AT96" s="26"/>
    </x:row>
    <x:row r="97">
      <x:c r="C97" s="11" t="str">
        <x:v>C1-L-GFG-ROL-30</x:v>
      </x:c>
      <x:c r="D97" s="11" t="str">
        <x:v>C1</x:v>
      </x:c>
      <x:c r="E97" s="11" t="str">
        <x:v>Grid failure</x:v>
      </x:c>
      <x:c r="F97" s="11" t="str">
        <x:v>L-GFG</x:v>
      </x:c>
      <x:c r="G97" s="11" t="str">
        <x:v>Ground fire and landscape group</x:v>
      </x:c>
      <x:c r="H97" s="11" t="str">
        <x:v>ROL-30</x:v>
      </x:c>
      <x:c r="I97" s="19" t="n">
        <x:v>48</x:v>
      </x:c>
      <x:c r="J97" s="21" t="n">
        <x:v>2</x:v>
      </x:c>
      <x:c r="K97" s="18" t="n">
        <x:f>'05 Cargo Register'!K97</x:f>
        <x:v>759.375</x:v>
      </x:c>
      <x:c r="L97" s="18" t="n">
        <x:f>'05 Cargo Register'!N97</x:f>
        <x:v>32</x:v>
      </x:c>
      <x:c r="M97" s="18" t="n">
        <x:f>'05 Cargo Register'!O97</x:f>
        <x:v>2040</x:v>
      </x:c>
      <x:c r="N97" s="18" t="n">
        <x:f>J97*K97</x:f>
        <x:v>1518.75</x:v>
      </x:c>
      <x:c r="O97" s="18" t="n">
        <x:f>J97*L97</x:f>
        <x:v>64</x:v>
      </x:c>
      <x:c r="P97" s="18" t="n">
        <x:f>J97*M97</x:f>
        <x:v>4080</x:v>
      </x:c>
      <x:c r="Q97" s="22" t="n">
        <x:f>'01 Controls'!$E$22*'02 Cargo Classes'!$M$12</x:f>
        <x:v>0</x:v>
      </x:c>
      <x:c r="R97" s="22" t="n">
        <x:f>'01 Controls'!$F$22*'02 Cargo Classes'!$N$12</x:f>
        <x:v>0</x:v>
      </x:c>
      <x:c r="S97" s="22" t="n">
        <x:f>'01 Controls'!$G$22*'02 Cargo Classes'!$O$12</x:f>
        <x:v>1.35</x:v>
      </x:c>
      <x:c r="T97" s="22" t="n">
        <x:f>'01 Controls'!$H$22*'02 Cargo Classes'!$P$12</x:f>
        <x:v>0.03</x:v>
      </x:c>
      <x:c r="U97" s="22" t="n">
        <x:f>SUM(Q97:T97)</x:f>
        <x:v>1.3800000000000001</x:v>
      </x:c>
      <x:c r="V97" s="18" t="n">
        <x:f>IF(U97=0,0,N97*Q97/U97)</x:f>
        <x:v>0</x:v>
      </x:c>
      <x:c r="W97" s="18" t="n">
        <x:f>IF(U97=0,0,P97*Q97/U97)</x:f>
        <x:v>0</x:v>
      </x:c>
      <x:c r="X97" s="18" t="n">
        <x:f>MAX(V97,W97*'01 Controls'!$E$12)</x:f>
        <x:v>0</x:v>
      </x:c>
      <x:c r="Y97" s="18" t="n">
        <x:f>IF(U97=0,0,N97*R97/U97)</x:f>
        <x:v>0</x:v>
      </x:c>
      <x:c r="Z97" s="18" t="n">
        <x:f>IF(U97=0,0,P97*R97/U97)</x:f>
        <x:v>0</x:v>
      </x:c>
      <x:c r="AA97" s="18" t="n">
        <x:f>MAX(Y97,Z97*'01 Controls'!$E$13)</x:f>
        <x:v>0</x:v>
      </x:c>
      <x:c r="AB97" s="18" t="n">
        <x:f>IF(U97=0,0,N97*S97/U97)</x:f>
        <x:v>1485.7336956521738</x:v>
      </x:c>
      <x:c r="AC97" s="18" t="n">
        <x:f>IF(U97=0,0,P97*S97/U97)</x:f>
        <x:v>3991.3043478260865</x:v>
      </x:c>
      <x:c r="AD97" s="18" t="n">
        <x:f>MAX(AB97,AC97*'01 Controls'!$E$14)</x:f>
        <x:v>1485.7336956521738</x:v>
      </x:c>
      <x:c r="AE97" s="18" t="n">
        <x:f>IF(U97=0,0,N97*T97/U97)</x:f>
        <x:v>33.016304347826086</x:v>
      </x:c>
      <x:c r="AF97" s="18" t="n">
        <x:f>IF(U97=0,0,P97*T97/U97)</x:f>
        <x:v>88.69565217391303</x:v>
      </x:c>
      <x:c r="AG97" s="18" t="n">
        <x:f>MAX(AE97,AF97*'01 Controls'!$E$15)</x:f>
        <x:v>33.016304347826086</x:v>
      </x:c>
      <x:c r="AH97" s="18" t="n">
        <x:f>SUM(V97,Y97,AB97,AE97)</x:f>
        <x:v>1518.7499999999998</x:v>
      </x:c>
      <x:c r="AI97" s="18" t="n">
        <x:f>N97-AH97</x:f>
        <x:v>2.2737367544323206e-13</x:v>
      </x:c>
      <x:c r="AJ97" s="18" t="n">
        <x:f>V97*INDEX('07 Mode Capacity'!$P$6:$P$17,MATCH("AIR-"&amp;I97,'07 Mode Capacity'!$C$6:$C$17,0))</x:f>
        <x:v>0</x:v>
      </x:c>
      <x:c r="AK97" s="18" t="n">
        <x:f>Y97*INDEX('07 Mode Capacity'!$P$6:$P$17,MATCH("OCEAN-"&amp;I97,'07 Mode Capacity'!$C$6:$C$17,0))</x:f>
        <x:v>0</x:v>
      </x:c>
      <x:c r="AL97" s="18" t="n">
        <x:f>AB97*INDEX('07 Mode Capacity'!$P$6:$P$17,MATCH("LAND-"&amp;I97,'07 Mode Capacity'!$C$6:$C$17,0))</x:f>
        <x:v>181.33063222032234</x:v>
      </x:c>
      <x:c r="AM97" s="18" t="n">
        <x:f>AE97*INDEX('07 Mode Capacity'!$P$6:$P$17,MATCH("INLAND-"&amp;I97,'07 Mode Capacity'!$C$6:$C$17,0))</x:f>
        <x:v>20.841026012976354</x:v>
      </x:c>
      <x:c r="AN97" s="18" t="n">
        <x:f>SUM(AJ97:AM97)</x:f>
        <x:v>202.1716582332987</x:v>
      </x:c>
      <x:c r="AO97" s="17" t="n">
        <x:f>IF(N97=0,1,AN97/N97)</x:f>
        <x:v>0.13311714122357116</x:v>
      </x:c>
      <x:c r="AP97" s="11" t="str">
        <x:f>IF(AO97&gt;='01 Controls'!$E$16,"PASS","FAIL")</x:f>
        <x:v>FAIL</x:v>
      </x:c>
      <x:c r="AQ97" s="11" t="str">
        <x:v>UNQUANTIFIED</x:v>
      </x:c>
      <x:c r="AR97" s="11" t="str">
        <x:v>Position-class planning record; serial item and receiver open</x:v>
      </x:c>
      <x:c r="AS97" s="26"/>
      <x:c r="AT97" s="26"/>
    </x:row>
    <x:row r="98">
      <x:c r="C98" s="11" t="str">
        <x:v>C1-L-GFG-LIN-18</x:v>
      </x:c>
      <x:c r="D98" s="11" t="str">
        <x:v>C1</x:v>
      </x:c>
      <x:c r="E98" s="11" t="str">
        <x:v>Grid failure</x:v>
      </x:c>
      <x:c r="F98" s="11" t="str">
        <x:v>L-GFG</x:v>
      </x:c>
      <x:c r="G98" s="11" t="str">
        <x:v>Ground fire and landscape group</x:v>
      </x:c>
      <x:c r="H98" s="11" t="str">
        <x:v>LIN-18</x:v>
      </x:c>
      <x:c r="I98" s="19" t="n">
        <x:v>72</x:v>
      </x:c>
      <x:c r="J98" s="21" t="n">
        <x:v>2</x:v>
      </x:c>
      <x:c r="K98" s="18" t="n">
        <x:f>'05 Cargo Register'!K98</x:f>
        <x:v>303.75</x:v>
      </x:c>
      <x:c r="L98" s="18" t="n">
        <x:f>'05 Cargo Register'!N98</x:f>
        <x:v>22</x:v>
      </x:c>
      <x:c r="M98" s="18" t="n">
        <x:f>'05 Cargo Register'!O98</x:f>
        <x:v>968</x:v>
      </x:c>
      <x:c r="N98" s="18" t="n">
        <x:f>J98*K98</x:f>
        <x:v>607.5</x:v>
      </x:c>
      <x:c r="O98" s="18" t="n">
        <x:f>J98*L98</x:f>
        <x:v>44</x:v>
      </x:c>
      <x:c r="P98" s="18" t="n">
        <x:f>J98*M98</x:f>
        <x:v>1936</x:v>
      </x:c>
      <x:c r="Q98" s="22" t="n">
        <x:f>'01 Controls'!$E$22*'02 Cargo Classes'!$M$13</x:f>
        <x:v>0</x:v>
      </x:c>
      <x:c r="R98" s="22" t="n">
        <x:f>'01 Controls'!$F$22*'02 Cargo Classes'!$N$13</x:f>
        <x:v>0</x:v>
      </x:c>
      <x:c r="S98" s="22" t="n">
        <x:f>'01 Controls'!$G$22*'02 Cargo Classes'!$O$13</x:f>
        <x:v>0.9</x:v>
      </x:c>
      <x:c r="T98" s="22" t="n">
        <x:f>'01 Controls'!$H$22*'02 Cargo Classes'!$P$13</x:f>
        <x:v>0.05</x:v>
      </x:c>
      <x:c r="U98" s="22" t="n">
        <x:f>SUM(Q98:T98)</x:f>
        <x:v>0.9500000000000001</x:v>
      </x:c>
      <x:c r="V98" s="18" t="n">
        <x:f>IF(U98=0,0,N98*Q98/U98)</x:f>
        <x:v>0</x:v>
      </x:c>
      <x:c r="W98" s="18" t="n">
        <x:f>IF(U98=0,0,P98*Q98/U98)</x:f>
        <x:v>0</x:v>
      </x:c>
      <x:c r="X98" s="18" t="n">
        <x:f>MAX(V98,W98*'01 Controls'!$E$12)</x:f>
        <x:v>0</x:v>
      </x:c>
      <x:c r="Y98" s="18" t="n">
        <x:f>IF(U98=0,0,N98*R98/U98)</x:f>
        <x:v>0</x:v>
      </x:c>
      <x:c r="Z98" s="18" t="n">
        <x:f>IF(U98=0,0,P98*R98/U98)</x:f>
        <x:v>0</x:v>
      </x:c>
      <x:c r="AA98" s="18" t="n">
        <x:f>MAX(Y98,Z98*'01 Controls'!$E$13)</x:f>
        <x:v>0</x:v>
      </x:c>
      <x:c r="AB98" s="18" t="n">
        <x:f>IF(U98=0,0,N98*S98/U98)</x:f>
        <x:v>575.5263157894736</x:v>
      </x:c>
      <x:c r="AC98" s="18" t="n">
        <x:f>IF(U98=0,0,P98*S98/U98)</x:f>
        <x:v>1834.1052631578948</x:v>
      </x:c>
      <x:c r="AD98" s="18" t="n">
        <x:f>MAX(AB98,AC98*'01 Controls'!$E$14)</x:f>
        <x:v>575.5263157894736</x:v>
      </x:c>
      <x:c r="AE98" s="18" t="n">
        <x:f>IF(U98=0,0,N98*T98/U98)</x:f>
        <x:v>31.973684210526315</x:v>
      </x:c>
      <x:c r="AF98" s="18" t="n">
        <x:f>IF(U98=0,0,P98*T98/U98)</x:f>
        <x:v>101.89473684210527</x:v>
      </x:c>
      <x:c r="AG98" s="18" t="n">
        <x:f>MAX(AE98,AF98*'01 Controls'!$E$15)</x:f>
        <x:v>31.973684210526315</x:v>
      </x:c>
      <x:c r="AH98" s="18" t="n">
        <x:f>SUM(V98,Y98,AB98,AE98)</x:f>
        <x:v>607.5</x:v>
      </x:c>
      <x:c r="AI98" s="18" t="n">
        <x:f>N98-AH98</x:f>
        <x:v>0</x:v>
      </x:c>
      <x:c r="AJ98" s="18" t="n">
        <x:f>V98*INDEX('07 Mode Capacity'!$P$6:$P$17,MATCH("AIR-"&amp;I98,'07 Mode Capacity'!$C$6:$C$17,0))</x:f>
        <x:v>0</x:v>
      </x:c>
      <x:c r="AK98" s="18" t="n">
        <x:f>Y98*INDEX('07 Mode Capacity'!$P$6:$P$17,MATCH("OCEAN-"&amp;I98,'07 Mode Capacity'!$C$6:$C$17,0))</x:f>
        <x:v>0</x:v>
      </x:c>
      <x:c r="AL98" s="18" t="n">
        <x:f>AB98*INDEX('07 Mode Capacity'!$P$6:$P$17,MATCH("LAND-"&amp;I98,'07 Mode Capacity'!$C$6:$C$17,0))</x:f>
        <x:v>411.50720041953286</x:v>
      </x:c>
      <x:c r="AM98" s="18" t="n">
        <x:f>AE98*INDEX('07 Mode Capacity'!$P$6:$P$17,MATCH("INLAND-"&amp;I98,'07 Mode Capacity'!$C$6:$C$17,0))</x:f>
        <x:v>31.973684210526315</x:v>
      </x:c>
      <x:c r="AN98" s="18" t="n">
        <x:f>SUM(AJ98:AM98)</x:f>
        <x:v>443.48088463005917</x:v>
      </x:c>
      <x:c r="AO98" s="17" t="n">
        <x:f>IF(N98=0,1,AN98/N98)</x:f>
        <x:v>0.7300096866338422</x:v>
      </x:c>
      <x:c r="AP98" s="11" t="str">
        <x:f>IF(AO98&gt;='01 Controls'!$E$16,"PASS","FAIL")</x:f>
        <x:v>FAIL</x:v>
      </x:c>
      <x:c r="AQ98" s="11" t="str">
        <x:v>UNQUANTIFIED</x:v>
      </x:c>
      <x:c r="AR98" s="11" t="str">
        <x:v>Position-class planning record; serial item and receiver open</x:v>
      </x:c>
      <x:c r="AS98" s="26"/>
      <x:c r="AT98" s="26"/>
    </x:row>
    <x:row r="99">
      <x:c r="C99" s="11" t="str">
        <x:v>C1-L-GFG-BLK-08</x:v>
      </x:c>
      <x:c r="D99" s="11" t="str">
        <x:v>C1</x:v>
      </x:c>
      <x:c r="E99" s="11" t="str">
        <x:v>Grid failure</x:v>
      </x:c>
      <x:c r="F99" s="11" t="str">
        <x:v>L-GFG</x:v>
      </x:c>
      <x:c r="G99" s="11" t="str">
        <x:v>Ground fire and landscape group</x:v>
      </x:c>
      <x:c r="H99" s="11" t="str">
        <x:v>BLK-08</x:v>
      </x:c>
      <x:c r="I99" s="19" t="n">
        <x:v>48</x:v>
      </x:c>
      <x:c r="J99" s="21" t="n">
        <x:v>2</x:v>
      </x:c>
      <x:c r="K99" s="18" t="n">
        <x:f>'05 Cargo Register'!K99</x:f>
        <x:v>121.5</x:v>
      </x:c>
      <x:c r="L99" s="18" t="n">
        <x:f>'05 Cargo Register'!N99</x:f>
        <x:v>19</x:v>
      </x:c>
      <x:c r="M99" s="18" t="n">
        <x:f>'05 Cargo Register'!O99</x:f>
        <x:v>969</x:v>
      </x:c>
      <x:c r="N99" s="18" t="n">
        <x:f>J99*K99</x:f>
        <x:v>243</x:v>
      </x:c>
      <x:c r="O99" s="18" t="n">
        <x:f>J99*L99</x:f>
        <x:v>38</x:v>
      </x:c>
      <x:c r="P99" s="18" t="n">
        <x:f>J99*M99</x:f>
        <x:v>1938</x:v>
      </x:c>
      <x:c r="Q99" s="22" t="n">
        <x:f>'01 Controls'!$E$22*'02 Cargo Classes'!$M$14</x:f>
        <x:v>0.05</x:v>
      </x:c>
      <x:c r="R99" s="22" t="n">
        <x:f>'01 Controls'!$F$22*'02 Cargo Classes'!$N$14</x:f>
        <x:v>0</x:v>
      </x:c>
      <x:c r="S99" s="22" t="n">
        <x:f>'01 Controls'!$G$22*'02 Cargo Classes'!$O$14</x:f>
        <x:v>0.9</x:v>
      </x:c>
      <x:c r="T99" s="22" t="n">
        <x:f>'01 Controls'!$H$22*'02 Cargo Classes'!$P$14</x:f>
        <x:v>0.025</x:v>
      </x:c>
      <x:c r="U99" s="22" t="n">
        <x:f>SUM(Q99:T99)</x:f>
        <x:v>0.9750000000000001</x:v>
      </x:c>
      <x:c r="V99" s="18" t="n">
        <x:f>IF(U99=0,0,N99*Q99/U99)</x:f>
        <x:v>12.46153846153846</x:v>
      </x:c>
      <x:c r="W99" s="18" t="n">
        <x:f>IF(U99=0,0,P99*Q99/U99)</x:f>
        <x:v>99.38461538461539</x:v>
      </x:c>
      <x:c r="X99" s="18" t="n">
        <x:f>MAX(V99,W99*'01 Controls'!$E$12)</x:f>
        <x:v>24.846153846153847</x:v>
      </x:c>
      <x:c r="Y99" s="18" t="n">
        <x:f>IF(U99=0,0,N99*R99/U99)</x:f>
        <x:v>0</x:v>
      </x:c>
      <x:c r="Z99" s="18" t="n">
        <x:f>IF(U99=0,0,P99*R99/U99)</x:f>
        <x:v>0</x:v>
      </x:c>
      <x:c r="AA99" s="18" t="n">
        <x:f>MAX(Y99,Z99*'01 Controls'!$E$13)</x:f>
        <x:v>0</x:v>
      </x:c>
      <x:c r="AB99" s="18" t="n">
        <x:f>IF(U99=0,0,N99*S99/U99)</x:f>
        <x:v>224.3076923076923</x:v>
      </x:c>
      <x:c r="AC99" s="18" t="n">
        <x:f>IF(U99=0,0,P99*S99/U99)</x:f>
        <x:v>1788.923076923077</x:v>
      </x:c>
      <x:c r="AD99" s="18" t="n">
        <x:f>MAX(AB99,AC99*'01 Controls'!$E$14)</x:f>
        <x:v>357.7846153846154</x:v>
      </x:c>
      <x:c r="AE99" s="18" t="n">
        <x:f>IF(U99=0,0,N99*T99/U99)</x:f>
        <x:v>6.23076923076923</x:v>
      </x:c>
      <x:c r="AF99" s="18" t="n">
        <x:f>IF(U99=0,0,P99*T99/U99)</x:f>
        <x:v>49.69230769230769</x:v>
      </x:c>
      <x:c r="AG99" s="18" t="n">
        <x:f>MAX(AE99,AF99*'01 Controls'!$E$15)</x:f>
        <x:v>8.944615384615384</x:v>
      </x:c>
      <x:c r="AH99" s="18" t="n">
        <x:f>SUM(V99,Y99,AB99,AE99)</x:f>
        <x:v>242.99999999999997</x:v>
      </x:c>
      <x:c r="AI99" s="18" t="n">
        <x:f>N99-AH99</x:f>
        <x:v>2.842170943040401e-14</x:v>
      </x:c>
      <x:c r="AJ99" s="18" t="n">
        <x:f>V99*INDEX('07 Mode Capacity'!$P$6:$P$17,MATCH("AIR-"&amp;I99,'07 Mode Capacity'!$C$6:$C$17,0))</x:f>
        <x:v>3.4934135879127233</x:v>
      </x:c>
      <x:c r="AK99" s="18" t="n">
        <x:f>Y99*INDEX('07 Mode Capacity'!$P$6:$P$17,MATCH("OCEAN-"&amp;I99,'07 Mode Capacity'!$C$6:$C$17,0))</x:f>
        <x:v>0</x:v>
      </x:c>
      <x:c r="AL99" s="18" t="n">
        <x:f>AB99*INDEX('07 Mode Capacity'!$P$6:$P$17,MATCH("LAND-"&amp;I99,'07 Mode Capacity'!$C$6:$C$17,0))</x:f>
        <x:v>27.37627596187841</x:v>
      </x:c>
      <x:c r="AM99" s="18" t="n">
        <x:f>AE99*INDEX('07 Mode Capacity'!$P$6:$P$17,MATCH("INLAND-"&amp;I99,'07 Mode Capacity'!$C$6:$C$17,0))</x:f>
        <x:v>3.9330756783463063</x:v>
      </x:c>
      <x:c r="AN99" s="18" t="n">
        <x:f>SUM(AJ99:AM99)</x:f>
        <x:v>34.80276522813744</x:v>
      </x:c>
      <x:c r="AO99" s="17" t="n">
        <x:f>IF(N99=0,1,AN99/N99)</x:f>
        <x:v>0.14322125608287012</x:v>
      </x:c>
      <x:c r="AP99" s="11" t="str">
        <x:f>IF(AO99&gt;='01 Controls'!$E$16,"PASS","FAIL")</x:f>
        <x:v>FAIL</x:v>
      </x:c>
      <x:c r="AQ99" s="11" t="str">
        <x:v>UNQUANTIFIED</x:v>
      </x:c>
      <x:c r="AR99" s="11" t="str">
        <x:v>Position-class planning record; serial item and receiver open</x:v>
      </x:c>
      <x:c r="AS99" s="26"/>
      <x:c r="AT99" s="26"/>
    </x:row>
    <x:row r="100">
      <x:c r="C100" s="11" t="str">
        <x:v>C1-L-GFG-OOG-80</x:v>
      </x:c>
      <x:c r="D100" s="11" t="str">
        <x:v>C1</x:v>
      </x:c>
      <x:c r="E100" s="11" t="str">
        <x:v>Grid failure</x:v>
      </x:c>
      <x:c r="F100" s="11" t="str">
        <x:v>L-GFG</x:v>
      </x:c>
      <x:c r="G100" s="11" t="str">
        <x:v>Ground fire and landscape group</x:v>
      </x:c>
      <x:c r="H100" s="11" t="str">
        <x:v>OOG-80</x:v>
      </x:c>
      <x:c r="I100" s="19" t="n">
        <x:v>72</x:v>
      </x:c>
      <x:c r="J100" s="21" t="n">
        <x:v>2</x:v>
      </x:c>
      <x:c r="K100" s="18" t="n">
        <x:f>'05 Cargo Register'!K100</x:f>
        <x:v>303.75</x:v>
      </x:c>
      <x:c r="L100" s="18" t="n">
        <x:f>'05 Cargo Register'!N100</x:f>
        <x:v>6</x:v>
      </x:c>
      <x:c r="M100" s="18" t="n">
        <x:f>'05 Cargo Register'!O100</x:f>
        <x:v>1056</x:v>
      </x:c>
      <x:c r="N100" s="18" t="n">
        <x:f>J100*K100</x:f>
        <x:v>607.5</x:v>
      </x:c>
      <x:c r="O100" s="18" t="n">
        <x:f>J100*L100</x:f>
        <x:v>12</x:v>
      </x:c>
      <x:c r="P100" s="18" t="n">
        <x:f>J100*M100</x:f>
        <x:v>2112</x:v>
      </x:c>
      <x:c r="Q100" s="22" t="n">
        <x:f>'01 Controls'!$E$22*'02 Cargo Classes'!$M$15</x:f>
        <x:v>0</x:v>
      </x:c>
      <x:c r="R100" s="22" t="n">
        <x:f>'01 Controls'!$F$22*'02 Cargo Classes'!$N$15</x:f>
        <x:v>0</x:v>
      </x:c>
      <x:c r="S100" s="22" t="n">
        <x:f>'01 Controls'!$G$22*'02 Cargo Classes'!$O$15</x:f>
        <x:v>0.54</x:v>
      </x:c>
      <x:c r="T100" s="22" t="n">
        <x:f>'01 Controls'!$H$22*'02 Cargo Classes'!$P$15</x:f>
        <x:v>0.025</x:v>
      </x:c>
      <x:c r="U100" s="22" t="n">
        <x:f>SUM(Q100:T100)</x:f>
        <x:v>0.5650000000000001</x:v>
      </x:c>
      <x:c r="V100" s="18" t="n">
        <x:f>IF(U100=0,0,N100*Q100/U100)</x:f>
        <x:v>0</x:v>
      </x:c>
      <x:c r="W100" s="18" t="n">
        <x:f>IF(U100=0,0,P100*Q100/U100)</x:f>
        <x:v>0</x:v>
      </x:c>
      <x:c r="X100" s="18" t="n">
        <x:f>MAX(V100,W100*'01 Controls'!$E$12)</x:f>
        <x:v>0</x:v>
      </x:c>
      <x:c r="Y100" s="18" t="n">
        <x:f>IF(U100=0,0,N100*R100/U100)</x:f>
        <x:v>0</x:v>
      </x:c>
      <x:c r="Z100" s="18" t="n">
        <x:f>IF(U100=0,0,P100*R100/U100)</x:f>
        <x:v>0</x:v>
      </x:c>
      <x:c r="AA100" s="18" t="n">
        <x:f>MAX(Y100,Z100*'01 Controls'!$E$13)</x:f>
        <x:v>0</x:v>
      </x:c>
      <x:c r="AB100" s="18" t="n">
        <x:f>IF(U100=0,0,N100*S100/U100)</x:f>
        <x:v>580.6194690265486</x:v>
      </x:c>
      <x:c r="AC100" s="18" t="n">
        <x:f>IF(U100=0,0,P100*S100/U100)</x:f>
        <x:v>2018.5486725663716</x:v>
      </x:c>
      <x:c r="AD100" s="18" t="n">
        <x:f>MAX(AB100,AC100*'01 Controls'!$E$14)</x:f>
        <x:v>580.6194690265486</x:v>
      </x:c>
      <x:c r="AE100" s="18" t="n">
        <x:f>IF(U100=0,0,N100*T100/U100)</x:f>
        <x:v>26.880530973451325</x:v>
      </x:c>
      <x:c r="AF100" s="18" t="n">
        <x:f>IF(U100=0,0,P100*T100/U100)</x:f>
        <x:v>93.45132743362832</x:v>
      </x:c>
      <x:c r="AG100" s="18" t="n">
        <x:f>MAX(AE100,AF100*'01 Controls'!$E$15)</x:f>
        <x:v>26.880530973451325</x:v>
      </x:c>
      <x:c r="AH100" s="18" t="n">
        <x:f>SUM(V100,Y100,AB100,AE100)</x:f>
        <x:v>607.4999999999999</x:v>
      </x:c>
      <x:c r="AI100" s="18" t="n">
        <x:f>N100-AH100</x:f>
        <x:v>1.1368683772161603e-13</x:v>
      </x:c>
      <x:c r="AJ100" s="18" t="n">
        <x:f>V100*INDEX('07 Mode Capacity'!$P$6:$P$17,MATCH("AIR-"&amp;I100,'07 Mode Capacity'!$C$6:$C$17,0))</x:f>
        <x:v>0</x:v>
      </x:c>
      <x:c r="AK100" s="18" t="n">
        <x:f>Y100*INDEX('07 Mode Capacity'!$P$6:$P$17,MATCH("OCEAN-"&amp;I100,'07 Mode Capacity'!$C$6:$C$17,0))</x:f>
        <x:v>0</x:v>
      </x:c>
      <x:c r="AL100" s="18" t="n">
        <x:f>AB100*INDEX('07 Mode Capacity'!$P$6:$P$17,MATCH("LAND-"&amp;I100,'07 Mode Capacity'!$C$6:$C$17,0))</x:f>
        <x:v>415.1488570604136</x:v>
      </x:c>
      <x:c r="AM100" s="18" t="n">
        <x:f>AE100*INDEX('07 Mode Capacity'!$P$6:$P$17,MATCH("INLAND-"&amp;I100,'07 Mode Capacity'!$C$6:$C$17,0))</x:f>
        <x:v>26.880530973451325</x:v>
      </x:c>
      <x:c r="AN100" s="18" t="n">
        <x:f>SUM(AJ100:AM100)</x:f>
        <x:v>442.0293880338649</x:v>
      </x:c>
      <x:c r="AO100" s="17" t="n">
        <x:f>IF(N100=0,1,AN100/N100)</x:f>
        <x:v>0.727620391825292</x:v>
      </x:c>
      <x:c r="AP100" s="11" t="str">
        <x:f>IF(AO100&gt;='01 Controls'!$E$16,"PASS","FAIL")</x:f>
        <x:v>FAIL</x:v>
      </x:c>
      <x:c r="AQ100" s="11" t="str">
        <x:v>UNQUANTIFIED</x:v>
      </x:c>
      <x:c r="AR100" s="11" t="str">
        <x:v>Position-class planning record; serial item and receiver open</x:v>
      </x:c>
      <x:c r="AS100" s="26"/>
      <x:c r="AT100" s="26"/>
    </x:row>
    <x:row r="101">
      <x:c r="C101" s="11" t="str">
        <x:v>C1-A-SMW-APL-45</x:v>
      </x:c>
      <x:c r="D101" s="11" t="str">
        <x:v>C1</x:v>
      </x:c>
      <x:c r="E101" s="11" t="str">
        <x:v>Grid failure</x:v>
      </x:c>
      <x:c r="F101" s="11" t="str">
        <x:v>A-SMW</x:v>
      </x:c>
      <x:c r="G101" s="11" t="str">
        <x:v>Strategic mobility wing</x:v>
      </x:c>
      <x:c r="H101" s="11" t="str">
        <x:v>APL-45</x:v>
      </x:c>
      <x:c r="I101" s="19" t="n">
        <x:v>24</x:v>
      </x:c>
      <x:c r="J101" s="21" t="n">
        <x:v>2</x:v>
      </x:c>
      <x:c r="K101" s="18" t="n">
        <x:f>'05 Cargo Register'!K101</x:f>
        <x:v>225</x:v>
      </x:c>
      <x:c r="L101" s="18" t="n">
        <x:f>'05 Cargo Register'!N101</x:f>
        <x:v>59</x:v>
      </x:c>
      <x:c r="M101" s="18" t="n">
        <x:f>'05 Cargo Register'!O101</x:f>
        <x:v>442.5</x:v>
      </x:c>
      <x:c r="N101" s="18" t="n">
        <x:f>J101*K101</x:f>
        <x:v>450</x:v>
      </x:c>
      <x:c r="O101" s="18" t="n">
        <x:f>J101*L101</x:f>
        <x:v>118</x:v>
      </x:c>
      <x:c r="P101" s="18" t="n">
        <x:f>J101*M101</x:f>
        <x:v>885</x:v>
      </x:c>
      <x:c r="Q101" s="22" t="n">
        <x:f>'01 Controls'!$E$22*'02 Cargo Classes'!$M$6</x:f>
        <x:v>0.15000000000000002</x:v>
      </x:c>
      <x:c r="R101" s="22" t="n">
        <x:f>'01 Controls'!$F$22*'02 Cargo Classes'!$N$6</x:f>
        <x:v>0</x:v>
      </x:c>
      <x:c r="S101" s="22" t="n">
        <x:f>'01 Controls'!$G$22*'02 Cargo Classes'!$O$6</x:f>
        <x:v>0.9</x:v>
      </x:c>
      <x:c r="T101" s="22" t="n">
        <x:f>'01 Controls'!$H$22*'02 Cargo Classes'!$P$6</x:f>
        <x:v>0.015</x:v>
      </x:c>
      <x:c r="U101" s="22" t="n">
        <x:f>SUM(Q101:T101)</x:f>
        <x:v>1.065</x:v>
      </x:c>
      <x:c r="V101" s="18" t="n">
        <x:f>IF(U101=0,0,N101*Q101/U101)</x:f>
        <x:v>63.38028169014086</x:v>
      </x:c>
      <x:c r="W101" s="18" t="n">
        <x:f>IF(U101=0,0,P101*Q101/U101)</x:f>
        <x:v>124.64788732394369</x:v>
      </x:c>
      <x:c r="X101" s="18" t="n">
        <x:f>MAX(V101,W101*'01 Controls'!$E$12)</x:f>
        <x:v>63.38028169014086</x:v>
      </x:c>
      <x:c r="Y101" s="18" t="n">
        <x:f>IF(U101=0,0,N101*R101/U101)</x:f>
        <x:v>0</x:v>
      </x:c>
      <x:c r="Z101" s="18" t="n">
        <x:f>IF(U101=0,0,P101*R101/U101)</x:f>
        <x:v>0</x:v>
      </x:c>
      <x:c r="AA101" s="18" t="n">
        <x:f>MAX(Y101,Z101*'01 Controls'!$E$13)</x:f>
        <x:v>0</x:v>
      </x:c>
      <x:c r="AB101" s="18" t="n">
        <x:f>IF(U101=0,0,N101*S101/U101)</x:f>
        <x:v>380.2816901408451</x:v>
      </x:c>
      <x:c r="AC101" s="18" t="n">
        <x:f>IF(U101=0,0,P101*S101/U101)</x:f>
        <x:v>747.887323943662</x:v>
      </x:c>
      <x:c r="AD101" s="18" t="n">
        <x:f>MAX(AB101,AC101*'01 Controls'!$E$14)</x:f>
        <x:v>380.2816901408451</x:v>
      </x:c>
      <x:c r="AE101" s="18" t="n">
        <x:f>IF(U101=0,0,N101*T101/U101)</x:f>
        <x:v>6.338028169014085</x:v>
      </x:c>
      <x:c r="AF101" s="18" t="n">
        <x:f>IF(U101=0,0,P101*T101/U101)</x:f>
        <x:v>12.464788732394368</x:v>
      </x:c>
      <x:c r="AG101" s="18" t="n">
        <x:f>MAX(AE101,AF101*'01 Controls'!$E$15)</x:f>
        <x:v>6.338028169014085</x:v>
      </x:c>
      <x:c r="AH101" s="18" t="n">
        <x:f>SUM(V101,Y101,AB101,AE101)</x:f>
        <x:v>450.00000000000006</x:v>
      </x:c>
      <x:c r="AI101" s="18" t="n">
        <x:f>N101-AH101</x:f>
        <x:v>-5.684341886080802e-14</x:v>
      </x:c>
      <x:c r="AJ101" s="18" t="n">
        <x:f>V101*INDEX('07 Mode Capacity'!$P$6:$P$17,MATCH("AIR-"&amp;I101,'07 Mode Capacity'!$C$6:$C$17,0))</x:f>
        <x:v>12.860750778519902</x:v>
      </x:c>
      <x:c r="AK101" s="18" t="n">
        <x:f>Y101*INDEX('07 Mode Capacity'!$P$6:$P$17,MATCH("OCEAN-"&amp;I101,'07 Mode Capacity'!$C$6:$C$17,0))</x:f>
        <x:v>0</x:v>
      </x:c>
      <x:c r="AL101" s="18" t="n">
        <x:f>AB101*INDEX('07 Mode Capacity'!$P$6:$P$17,MATCH("LAND-"&amp;I101,'07 Mode Capacity'!$C$6:$C$17,0))</x:f>
        <x:v>145.45809795405034</x:v>
      </x:c>
      <x:c r="AM101" s="18" t="n">
        <x:f>AE101*INDEX('07 Mode Capacity'!$P$6:$P$17,MATCH("INLAND-"&amp;I101,'07 Mode Capacity'!$C$6:$C$17,0))</x:f>
        <x:v>6.338028169014085</x:v>
      </x:c>
      <x:c r="AN101" s="18" t="n">
        <x:f>SUM(AJ101:AM101)</x:f>
        <x:v>164.65687690158433</x:v>
      </x:c>
      <x:c r="AO101" s="17" t="n">
        <x:f>IF(N101=0,1,AN101/N101)</x:f>
        <x:v>0.3659041708924096</x:v>
      </x:c>
      <x:c r="AP101" s="11" t="str">
        <x:f>IF(AO101&gt;='01 Controls'!$E$16,"PASS","FAIL")</x:f>
        <x:v>FAIL</x:v>
      </x:c>
      <x:c r="AQ101" s="11" t="str">
        <x:v>UNQUANTIFIED</x:v>
      </x:c>
      <x:c r="AR101" s="11" t="str">
        <x:v>Position-class planning record; serial item and receiver open</x:v>
      </x:c>
      <x:c r="AS101" s="26"/>
      <x:c r="AT101" s="26"/>
    </x:row>
    <x:row r="102">
      <x:c r="C102" s="11" t="str">
        <x:v>C1-A-SMW-ISO-18</x:v>
      </x:c>
      <x:c r="D102" s="11" t="str">
        <x:v>C1</x:v>
      </x:c>
      <x:c r="E102" s="11" t="str">
        <x:v>Grid failure</x:v>
      </x:c>
      <x:c r="F102" s="11" t="str">
        <x:v>A-SMW</x:v>
      </x:c>
      <x:c r="G102" s="11" t="str">
        <x:v>Strategic mobility wing</x:v>
      </x:c>
      <x:c r="H102" s="11" t="str">
        <x:v>ISO-18</x:v>
      </x:c>
      <x:c r="I102" s="19" t="n">
        <x:v>48</x:v>
      </x:c>
      <x:c r="J102" s="21" t="n">
        <x:v>2</x:v>
      </x:c>
      <x:c r="K102" s="18" t="n">
        <x:f>'05 Cargo Register'!K102</x:f>
        <x:v>337.5</x:v>
      </x:c>
      <x:c r="L102" s="18" t="n">
        <x:f>'05 Cargo Register'!N102</x:f>
        <x:v>23</x:v>
      </x:c>
      <x:c r="M102" s="18" t="n">
        <x:f>'05 Cargo Register'!O102</x:f>
        <x:v>607.2</x:v>
      </x:c>
      <x:c r="N102" s="18" t="n">
        <x:f>J102*K102</x:f>
        <x:v>675</x:v>
      </x:c>
      <x:c r="O102" s="18" t="n">
        <x:f>J102*L102</x:f>
        <x:v>46</x:v>
      </x:c>
      <x:c r="P102" s="18" t="n">
        <x:f>J102*M102</x:f>
        <x:v>1214.4</x:v>
      </x:c>
      <x:c r="Q102" s="22" t="n">
        <x:f>'01 Controls'!$E$22*'02 Cargo Classes'!$M$7</x:f>
        <x:v>0.010000000000000002</x:v>
      </x:c>
      <x:c r="R102" s="22" t="n">
        <x:f>'01 Controls'!$F$22*'02 Cargo Classes'!$N$7</x:f>
        <x:v>0</x:v>
      </x:c>
      <x:c r="S102" s="22" t="n">
        <x:f>'01 Controls'!$G$22*'02 Cargo Classes'!$O$7</x:f>
        <x:v>1.08</x:v>
      </x:c>
      <x:c r="T102" s="22" t="n">
        <x:f>'01 Controls'!$H$22*'02 Cargo Classes'!$P$7</x:f>
        <x:v>0.04000000000000001</x:v>
      </x:c>
      <x:c r="U102" s="22" t="n">
        <x:f>SUM(Q102:T102)</x:f>
        <x:v>1.1300000000000001</x:v>
      </x:c>
      <x:c r="V102" s="18" t="n">
        <x:f>IF(U102=0,0,N102*Q102/U102)</x:f>
        <x:v>5.9734513274336285</x:v>
      </x:c>
      <x:c r="W102" s="18" t="n">
        <x:f>IF(U102=0,0,P102*Q102/U102)</x:f>
        <x:v>10.74690265486726</x:v>
      </x:c>
      <x:c r="X102" s="18" t="n">
        <x:f>MAX(V102,W102*'01 Controls'!$E$12)</x:f>
        <x:v>5.9734513274336285</x:v>
      </x:c>
      <x:c r="Y102" s="18" t="n">
        <x:f>IF(U102=0,0,N102*R102/U102)</x:f>
        <x:v>0</x:v>
      </x:c>
      <x:c r="Z102" s="18" t="n">
        <x:f>IF(U102=0,0,P102*R102/U102)</x:f>
        <x:v>0</x:v>
      </x:c>
      <x:c r="AA102" s="18" t="n">
        <x:f>MAX(Y102,Z102*'01 Controls'!$E$13)</x:f>
        <x:v>0</x:v>
      </x:c>
      <x:c r="AB102" s="18" t="n">
        <x:f>IF(U102=0,0,N102*S102/U102)</x:f>
        <x:v>645.1327433628318</x:v>
      </x:c>
      <x:c r="AC102" s="18" t="n">
        <x:f>IF(U102=0,0,P102*S102/U102)</x:f>
        <x:v>1160.6654867256636</x:v>
      </x:c>
      <x:c r="AD102" s="18" t="n">
        <x:f>MAX(AB102,AC102*'01 Controls'!$E$14)</x:f>
        <x:v>645.1327433628318</x:v>
      </x:c>
      <x:c r="AE102" s="18" t="n">
        <x:f>IF(U102=0,0,N102*T102/U102)</x:f>
        <x:v>23.893805309734514</x:v>
      </x:c>
      <x:c r="AF102" s="18" t="n">
        <x:f>IF(U102=0,0,P102*T102/U102)</x:f>
        <x:v>42.98761061946904</x:v>
      </x:c>
      <x:c r="AG102" s="18" t="n">
        <x:f>MAX(AE102,AF102*'01 Controls'!$E$15)</x:f>
        <x:v>23.893805309734514</x:v>
      </x:c>
      <x:c r="AH102" s="18" t="n">
        <x:f>SUM(V102,Y102,AB102,AE102)</x:f>
        <x:v>674.9999999999999</x:v>
      </x:c>
      <x:c r="AI102" s="18" t="n">
        <x:f>N102-AH102</x:f>
        <x:v>1.1368683772161603e-13</x:v>
      </x:c>
      <x:c r="AJ102" s="18" t="n">
        <x:f>V102*INDEX('07 Mode Capacity'!$P$6:$P$17,MATCH("AIR-"&amp;I102,'07 Mode Capacity'!$C$6:$C$17,0))</x:f>
        <x:v>1.6745714101351552</x:v>
      </x:c>
      <x:c r="AK102" s="18" t="n">
        <x:f>Y102*INDEX('07 Mode Capacity'!$P$6:$P$17,MATCH("OCEAN-"&amp;I102,'07 Mode Capacity'!$C$6:$C$17,0))</x:f>
        <x:v>0</x:v>
      </x:c>
      <x:c r="AL102" s="18" t="n">
        <x:f>AB102*INDEX('07 Mode Capacity'!$P$6:$P$17,MATCH("LAND-"&amp;I102,'07 Mode Capacity'!$C$6:$C$17,0))</x:f>
        <x:v>78.7370768815087</x:v>
      </x:c>
      <x:c r="AM102" s="18" t="n">
        <x:f>AE102*INDEX('07 Mode Capacity'!$P$6:$P$17,MATCH("INLAND-"&amp;I102,'07 Mode Capacity'!$C$6:$C$17,0))</x:f>
        <x:v>15.082591096903242</x:v>
      </x:c>
      <x:c r="AN102" s="18" t="n">
        <x:f>SUM(AJ102:AM102)</x:f>
        <x:v>95.4942393885471</x:v>
      </x:c>
      <x:c r="AO102" s="17" t="n">
        <x:f>IF(N102=0,1,AN102/N102)</x:f>
        <x:v>0.141472947242292</x:v>
      </x:c>
      <x:c r="AP102" s="11" t="str">
        <x:f>IF(AO102&gt;='01 Controls'!$E$16,"PASS","FAIL")</x:f>
        <x:v>FAIL</x:v>
      </x:c>
      <x:c r="AQ102" s="11" t="str">
        <x:v>UNQUANTIFIED</x:v>
      </x:c>
      <x:c r="AR102" s="11" t="str">
        <x:v>Position-class planning record; serial item and receiver open</x:v>
      </x:c>
      <x:c r="AS102" s="26"/>
      <x:c r="AT102" s="26"/>
    </x:row>
    <x:row r="103">
      <x:c r="C103" s="11" t="str">
        <x:v>C1-A-SMW-COL-12</x:v>
      </x:c>
      <x:c r="D103" s="11" t="str">
        <x:v>C1</x:v>
      </x:c>
      <x:c r="E103" s="11" t="str">
        <x:v>Grid failure</x:v>
      </x:c>
      <x:c r="F103" s="11" t="str">
        <x:v>A-SMW</x:v>
      </x:c>
      <x:c r="G103" s="11" t="str">
        <x:v>Strategic mobility wing</x:v>
      </x:c>
      <x:c r="H103" s="11" t="str">
        <x:v>COL-12</x:v>
      </x:c>
      <x:c r="I103" s="19" t="n">
        <x:v>24</x:v>
      </x:c>
      <x:c r="J103" s="21" t="n">
        <x:v>2</x:v>
      </x:c>
      <x:c r="K103" s="18" t="n">
        <x:f>'05 Cargo Register'!K103</x:f>
        <x:v>84.375</x:v>
      </x:c>
      <x:c r="L103" s="18" t="n">
        <x:f>'05 Cargo Register'!N103</x:f>
        <x:v>9</x:v>
      </x:c>
      <x:c r="M103" s="18" t="n">
        <x:f>'05 Cargo Register'!O103</x:f>
        <x:v>237.60000000000002</x:v>
      </x:c>
      <x:c r="N103" s="18" t="n">
        <x:f>J103*K103</x:f>
        <x:v>168.75</x:v>
      </x:c>
      <x:c r="O103" s="18" t="n">
        <x:f>J103*L103</x:f>
        <x:v>18</x:v>
      </x:c>
      <x:c r="P103" s="18" t="n">
        <x:f>J103*M103</x:f>
        <x:v>475.20000000000005</x:v>
      </x:c>
      <x:c r="Q103" s="22" t="n">
        <x:f>'01 Controls'!$E$22*'02 Cargo Classes'!$M$8</x:f>
        <x:v>0.1</x:v>
      </x:c>
      <x:c r="R103" s="22" t="n">
        <x:f>'01 Controls'!$F$22*'02 Cargo Classes'!$N$8</x:f>
        <x:v>0</x:v>
      </x:c>
      <x:c r="S103" s="22" t="n">
        <x:f>'01 Controls'!$G$22*'02 Cargo Classes'!$O$8</x:f>
        <x:v>1.08</x:v>
      </x:c>
      <x:c r="T103" s="22" t="n">
        <x:f>'01 Controls'!$H$22*'02 Cargo Classes'!$P$8</x:f>
        <x:v>0.010000000000000002</x:v>
      </x:c>
      <x:c r="U103" s="22" t="n">
        <x:f>SUM(Q103:T103)</x:f>
        <x:v>1.1900000000000002</x:v>
      </x:c>
      <x:c r="V103" s="18" t="n">
        <x:f>IF(U103=0,0,N103*Q103/U103)</x:f>
        <x:v>14.18067226890756</x:v>
      </x:c>
      <x:c r="W103" s="18" t="n">
        <x:f>IF(U103=0,0,P103*Q103/U103)</x:f>
        <x:v>39.9327731092437</x:v>
      </x:c>
      <x:c r="X103" s="18" t="n">
        <x:f>MAX(V103,W103*'01 Controls'!$E$12)</x:f>
        <x:v>14.18067226890756</x:v>
      </x:c>
      <x:c r="Y103" s="18" t="n">
        <x:f>IF(U103=0,0,N103*R103/U103)</x:f>
        <x:v>0</x:v>
      </x:c>
      <x:c r="Z103" s="18" t="n">
        <x:f>IF(U103=0,0,P103*R103/U103)</x:f>
        <x:v>0</x:v>
      </x:c>
      <x:c r="AA103" s="18" t="n">
        <x:f>MAX(Y103,Z103*'01 Controls'!$E$13)</x:f>
        <x:v>0</x:v>
      </x:c>
      <x:c r="AB103" s="18" t="n">
        <x:f>IF(U103=0,0,N103*S103/U103)</x:f>
        <x:v>153.15126050420167</x:v>
      </x:c>
      <x:c r="AC103" s="18" t="n">
        <x:f>IF(U103=0,0,P103*S103/U103)</x:f>
        <x:v>431.273949579832</x:v>
      </x:c>
      <x:c r="AD103" s="18" t="n">
        <x:f>MAX(AB103,AC103*'01 Controls'!$E$14)</x:f>
        <x:v>153.15126050420167</x:v>
      </x:c>
      <x:c r="AE103" s="18" t="n">
        <x:f>IF(U103=0,0,N103*T103/U103)</x:f>
        <x:v>1.4180672268907564</x:v>
      </x:c>
      <x:c r="AF103" s="18" t="n">
        <x:f>IF(U103=0,0,P103*T103/U103)</x:f>
        <x:v>3.9932773109243707</x:v>
      </x:c>
      <x:c r="AG103" s="18" t="n">
        <x:f>MAX(AE103,AF103*'01 Controls'!$E$15)</x:f>
        <x:v>1.4180672268907564</x:v>
      </x:c>
      <x:c r="AH103" s="18" t="n">
        <x:f>SUM(V103,Y103,AB103,AE103)</x:f>
        <x:v>168.75</x:v>
      </x:c>
      <x:c r="AI103" s="18" t="n">
        <x:f>N103-AH103</x:f>
        <x:v>0</x:v>
      </x:c>
      <x:c r="AJ103" s="18" t="n">
        <x:f>V103*INDEX('07 Mode Capacity'!$P$6:$P$17,MATCH("AIR-"&amp;I103,'07 Mode Capacity'!$C$6:$C$17,0))</x:f>
        <x:v>2.8774578947738845</x:v>
      </x:c>
      <x:c r="AK103" s="18" t="n">
        <x:f>Y103*INDEX('07 Mode Capacity'!$P$6:$P$17,MATCH("OCEAN-"&amp;I103,'07 Mode Capacity'!$C$6:$C$17,0))</x:f>
        <x:v>0</x:v>
      </x:c>
      <x:c r="AL103" s="18" t="n">
        <x:f>AB103*INDEX('07 Mode Capacity'!$P$6:$P$17,MATCH("LAND-"&amp;I103,'07 Mode Capacity'!$C$6:$C$17,0))</x:f>
        <x:v>58.58049869283917</x:v>
      </x:c>
      <x:c r="AM103" s="18" t="n">
        <x:f>AE103*INDEX('07 Mode Capacity'!$P$6:$P$17,MATCH("INLAND-"&amp;I103,'07 Mode Capacity'!$C$6:$C$17,0))</x:f>
        <x:v>1.4180672268907564</x:v>
      </x:c>
      <x:c r="AN103" s="18" t="n">
        <x:f>SUM(AJ103:AM103)</x:f>
        <x:v>62.87602381450381</x:v>
      </x:c>
      <x:c r="AO103" s="17" t="n">
        <x:f>IF(N103=0,1,AN103/N103)</x:f>
        <x:v>0.37259865964150407</x:v>
      </x:c>
      <x:c r="AP103" s="11" t="str">
        <x:f>IF(AO103&gt;='01 Controls'!$E$16,"PASS","FAIL")</x:f>
        <x:v>FAIL</x:v>
      </x:c>
      <x:c r="AQ103" s="11" t="str">
        <x:v>UNQUANTIFIED</x:v>
      </x:c>
      <x:c r="AR103" s="11" t="str">
        <x:v>Position-class planning record; serial item and receiver open</x:v>
      </x:c>
      <x:c r="AS103" s="26"/>
      <x:c r="AT103" s="26"/>
    </x:row>
    <x:row r="104">
      <x:c r="C104" s="11" t="str">
        <x:v>C1-A-SMW-BAT-22</x:v>
      </x:c>
      <x:c r="D104" s="11" t="str">
        <x:v>C1</x:v>
      </x:c>
      <x:c r="E104" s="11" t="str">
        <x:v>Grid failure</x:v>
      </x:c>
      <x:c r="F104" s="11" t="str">
        <x:v>A-SMW</x:v>
      </x:c>
      <x:c r="G104" s="11" t="str">
        <x:v>Strategic mobility wing</x:v>
      </x:c>
      <x:c r="H104" s="11" t="str">
        <x:v>BAT-22</x:v>
      </x:c>
      <x:c r="I104" s="19" t="n">
        <x:v>48</x:v>
      </x:c>
      <x:c r="J104" s="21" t="n">
        <x:v>2</x:v>
      </x:c>
      <x:c r="K104" s="18" t="n">
        <x:f>'05 Cargo Register'!K104</x:f>
        <x:v>225</x:v>
      </x:c>
      <x:c r="L104" s="18" t="n">
        <x:f>'05 Cargo Register'!N104</x:f>
        <x:v>13</x:v>
      </x:c>
      <x:c r="M104" s="18" t="n">
        <x:f>'05 Cargo Register'!O104</x:f>
        <x:v>343.20000000000005</x:v>
      </x:c>
      <x:c r="N104" s="18" t="n">
        <x:f>J104*K104</x:f>
        <x:v>450</x:v>
      </x:c>
      <x:c r="O104" s="18" t="n">
        <x:f>J104*L104</x:f>
        <x:v>26</x:v>
      </x:c>
      <x:c r="P104" s="18" t="n">
        <x:f>J104*M104</x:f>
        <x:v>686.4000000000001</x:v>
      </x:c>
      <x:c r="Q104" s="22" t="n">
        <x:f>'01 Controls'!$E$22*'02 Cargo Classes'!$M$9</x:f>
        <x:v>0</x:v>
      </x:c>
      <x:c r="R104" s="22" t="n">
        <x:f>'01 Controls'!$F$22*'02 Cargo Classes'!$N$9</x:f>
        <x:v>0</x:v>
      </x:c>
      <x:c r="S104" s="22" t="n">
        <x:f>'01 Controls'!$G$22*'02 Cargo Classes'!$O$9</x:f>
        <x:v>0.9</x:v>
      </x:c>
      <x:c r="T104" s="22" t="n">
        <x:f>'01 Controls'!$H$22*'02 Cargo Classes'!$P$9</x:f>
        <x:v>0.025</x:v>
      </x:c>
      <x:c r="U104" s="22" t="n">
        <x:f>SUM(Q104:T104)</x:f>
        <x:v>0.925</x:v>
      </x:c>
      <x:c r="V104" s="18" t="n">
        <x:f>IF(U104=0,0,N104*Q104/U104)</x:f>
        <x:v>0</x:v>
      </x:c>
      <x:c r="W104" s="18" t="n">
        <x:f>IF(U104=0,0,P104*Q104/U104)</x:f>
        <x:v>0</x:v>
      </x:c>
      <x:c r="X104" s="18" t="n">
        <x:f>MAX(V104,W104*'01 Controls'!$E$12)</x:f>
        <x:v>0</x:v>
      </x:c>
      <x:c r="Y104" s="18" t="n">
        <x:f>IF(U104=0,0,N104*R104/U104)</x:f>
        <x:v>0</x:v>
      </x:c>
      <x:c r="Z104" s="18" t="n">
        <x:f>IF(U104=0,0,P104*R104/U104)</x:f>
        <x:v>0</x:v>
      </x:c>
      <x:c r="AA104" s="18" t="n">
        <x:f>MAX(Y104,Z104*'01 Controls'!$E$13)</x:f>
        <x:v>0</x:v>
      </x:c>
      <x:c r="AB104" s="18" t="n">
        <x:f>IF(U104=0,0,N104*S104/U104)</x:f>
        <x:v>437.8378378378378</x:v>
      </x:c>
      <x:c r="AC104" s="18" t="n">
        <x:f>IF(U104=0,0,P104*S104/U104)</x:f>
        <x:v>667.8486486486487</x:v>
      </x:c>
      <x:c r="AD104" s="18" t="n">
        <x:f>MAX(AB104,AC104*'01 Controls'!$E$14)</x:f>
        <x:v>437.8378378378378</x:v>
      </x:c>
      <x:c r="AE104" s="18" t="n">
        <x:f>IF(U104=0,0,N104*T104/U104)</x:f>
        <x:v>12.162162162162161</x:v>
      </x:c>
      <x:c r="AF104" s="18" t="n">
        <x:f>IF(U104=0,0,P104*T104/U104)</x:f>
        <x:v>18.551351351351354</x:v>
      </x:c>
      <x:c r="AG104" s="18" t="n">
        <x:f>MAX(AE104,AF104*'01 Controls'!$E$15)</x:f>
        <x:v>12.162162162162161</x:v>
      </x:c>
      <x:c r="AH104" s="18" t="n">
        <x:f>SUM(V104,Y104,AB104,AE104)</x:f>
        <x:v>450</x:v>
      </x:c>
      <x:c r="AI104" s="18" t="n">
        <x:f>N104-AH104</x:f>
        <x:v>0</x:v>
      </x:c>
      <x:c r="AJ104" s="18" t="n">
        <x:f>V104*INDEX('07 Mode Capacity'!$P$6:$P$17,MATCH("AIR-"&amp;I104,'07 Mode Capacity'!$C$6:$C$17,0))</x:f>
        <x:v>0</x:v>
      </x:c>
      <x:c r="AK104" s="18" t="n">
        <x:f>Y104*INDEX('07 Mode Capacity'!$P$6:$P$17,MATCH("OCEAN-"&amp;I104,'07 Mode Capacity'!$C$6:$C$17,0))</x:f>
        <x:v>0</x:v>
      </x:c>
      <x:c r="AL104" s="18" t="n">
        <x:f>AB104*INDEX('07 Mode Capacity'!$P$6:$P$17,MATCH("LAND-"&amp;I104,'07 Mode Capacity'!$C$6:$C$17,0))</x:f>
        <x:v>53.437175300963865</x:v>
      </x:c>
      <x:c r="AM104" s="18" t="n">
        <x:f>AE104*INDEX('07 Mode Capacity'!$P$6:$P$17,MATCH("INLAND-"&amp;I104,'07 Mode Capacity'!$C$6:$C$17,0))</x:f>
        <x:v>7.6771747475228205</x:v>
      </x:c>
      <x:c r="AN104" s="18" t="n">
        <x:f>SUM(AJ104:AM104)</x:f>
        <x:v>61.114350048486685</x:v>
      </x:c>
      <x:c r="AO104" s="17" t="n">
        <x:f>IF(N104=0,1,AN104/N104)</x:f>
        <x:v>0.13580966677441486</x:v>
      </x:c>
      <x:c r="AP104" s="11" t="str">
        <x:f>IF(AO104&gt;='01 Controls'!$E$16,"PASS","FAIL")</x:f>
        <x:v>FAIL</x:v>
      </x:c>
      <x:c r="AQ104" s="11" t="str">
        <x:v>UNQUANTIFIED</x:v>
      </x:c>
      <x:c r="AR104" s="11" t="str">
        <x:v>Position-class planning record; serial item and receiver open</x:v>
      </x:c>
      <x:c r="AS104" s="26"/>
      <x:c r="AT104" s="26"/>
    </x:row>
    <x:row r="105">
      <x:c r="C105" s="11" t="str">
        <x:v>C1-A-SMW-TNK-20</x:v>
      </x:c>
      <x:c r="D105" s="11" t="str">
        <x:v>C1</x:v>
      </x:c>
      <x:c r="E105" s="11" t="str">
        <x:v>Grid failure</x:v>
      </x:c>
      <x:c r="F105" s="11" t="str">
        <x:v>A-SMW</x:v>
      </x:c>
      <x:c r="G105" s="11" t="str">
        <x:v>Strategic mobility wing</x:v>
      </x:c>
      <x:c r="H105" s="11" t="str">
        <x:v>TNK-20</x:v>
      </x:c>
      <x:c r="I105" s="19" t="n">
        <x:v>48</x:v>
      </x:c>
      <x:c r="J105" s="21" t="n">
        <x:v>2</x:v>
      </x:c>
      <x:c r="K105" s="18" t="n">
        <x:f>'05 Cargo Register'!K105</x:f>
        <x:v>281.25</x:v>
      </x:c>
      <x:c r="L105" s="18" t="n">
        <x:f>'05 Cargo Register'!N105</x:f>
        <x:v>17</x:v>
      </x:c>
      <x:c r="M105" s="18" t="n">
        <x:f>'05 Cargo Register'!O105</x:f>
        <x:v>361.25</x:v>
      </x:c>
      <x:c r="N105" s="18" t="n">
        <x:f>J105*K105</x:f>
        <x:v>562.5</x:v>
      </x:c>
      <x:c r="O105" s="18" t="n">
        <x:f>J105*L105</x:f>
        <x:v>34</x:v>
      </x:c>
      <x:c r="P105" s="18" t="n">
        <x:f>J105*M105</x:f>
        <x:v>722.5</x:v>
      </x:c>
      <x:c r="Q105" s="22" t="n">
        <x:f>'01 Controls'!$E$22*'02 Cargo Classes'!$M$10</x:f>
        <x:v>0</x:v>
      </x:c>
      <x:c r="R105" s="22" t="n">
        <x:f>'01 Controls'!$F$22*'02 Cargo Classes'!$N$10</x:f>
        <x:v>0</x:v>
      </x:c>
      <x:c r="S105" s="22" t="n">
        <x:f>'01 Controls'!$G$22*'02 Cargo Classes'!$O$10</x:f>
        <x:v>0.9</x:v>
      </x:c>
      <x:c r="T105" s="22" t="n">
        <x:f>'01 Controls'!$H$22*'02 Cargo Classes'!$P$10</x:f>
        <x:v>0.05</x:v>
      </x:c>
      <x:c r="U105" s="22" t="n">
        <x:f>SUM(Q105:T105)</x:f>
        <x:v>0.9500000000000001</x:v>
      </x:c>
      <x:c r="V105" s="18" t="n">
        <x:f>IF(U105=0,0,N105*Q105/U105)</x:f>
        <x:v>0</x:v>
      </x:c>
      <x:c r="W105" s="18" t="n">
        <x:f>IF(U105=0,0,P105*Q105/U105)</x:f>
        <x:v>0</x:v>
      </x:c>
      <x:c r="X105" s="18" t="n">
        <x:f>MAX(V105,W105*'01 Controls'!$E$12)</x:f>
        <x:v>0</x:v>
      </x:c>
      <x:c r="Y105" s="18" t="n">
        <x:f>IF(U105=0,0,N105*R105/U105)</x:f>
        <x:v>0</x:v>
      </x:c>
      <x:c r="Z105" s="18" t="n">
        <x:f>IF(U105=0,0,P105*R105/U105)</x:f>
        <x:v>0</x:v>
      </x:c>
      <x:c r="AA105" s="18" t="n">
        <x:f>MAX(Y105,Z105*'01 Controls'!$E$13)</x:f>
        <x:v>0</x:v>
      </x:c>
      <x:c r="AB105" s="18" t="n">
        <x:f>IF(U105=0,0,N105*S105/U105)</x:f>
        <x:v>532.8947368421052</x:v>
      </x:c>
      <x:c r="AC105" s="18" t="n">
        <x:f>IF(U105=0,0,P105*S105/U105)</x:f>
        <x:v>684.4736842105262</x:v>
      </x:c>
      <x:c r="AD105" s="18" t="n">
        <x:f>MAX(AB105,AC105*'01 Controls'!$E$14)</x:f>
        <x:v>532.8947368421052</x:v>
      </x:c>
      <x:c r="AE105" s="18" t="n">
        <x:f>IF(U105=0,0,N105*T105/U105)</x:f>
        <x:v>29.605263157894736</x:v>
      </x:c>
      <x:c r="AF105" s="18" t="n">
        <x:f>IF(U105=0,0,P105*T105/U105)</x:f>
        <x:v>38.026315789473685</x:v>
      </x:c>
      <x:c r="AG105" s="18" t="n">
        <x:f>MAX(AE105,AF105*'01 Controls'!$E$15)</x:f>
        <x:v>29.605263157894736</x:v>
      </x:c>
      <x:c r="AH105" s="18" t="n">
        <x:f>SUM(V105,Y105,AB105,AE105)</x:f>
        <x:v>562.4999999999999</x:v>
      </x:c>
      <x:c r="AI105" s="18" t="n">
        <x:f>N105-AH105</x:f>
        <x:v>1.1368683772161603e-13</x:v>
      </x:c>
      <x:c r="AJ105" s="18" t="n">
        <x:f>V105*INDEX('07 Mode Capacity'!$P$6:$P$17,MATCH("AIR-"&amp;I105,'07 Mode Capacity'!$C$6:$C$17,0))</x:f>
        <x:v>0</x:v>
      </x:c>
      <x:c r="AK105" s="18" t="n">
        <x:f>Y105*INDEX('07 Mode Capacity'!$P$6:$P$17,MATCH("OCEAN-"&amp;I105,'07 Mode Capacity'!$C$6:$C$17,0))</x:f>
        <x:v>0</x:v>
      </x:c>
      <x:c r="AL105" s="18" t="n">
        <x:f>AB105*INDEX('07 Mode Capacity'!$P$6:$P$17,MATCH("LAND-"&amp;I105,'07 Mode Capacity'!$C$6:$C$17,0))</x:f>
        <x:v>65.03866730709417</x:v>
      </x:c>
      <x:c r="AM105" s="18" t="n">
        <x:f>AE105*INDEX('07 Mode Capacity'!$P$6:$P$17,MATCH("INLAND-"&amp;I105,'07 Mode Capacity'!$C$6:$C$17,0))</x:f>
        <x:v>18.687859582785812</x:v>
      </x:c>
      <x:c r="AN105" s="18" t="n">
        <x:f>SUM(AJ105:AM105)</x:f>
        <x:v>83.72652688987998</x:v>
      </x:c>
      <x:c r="AO105" s="17" t="n">
        <x:f>IF(N105=0,1,AN105/N105)</x:f>
        <x:v>0.14884715891534217</x:v>
      </x:c>
      <x:c r="AP105" s="11" t="str">
        <x:f>IF(AO105&gt;='01 Controls'!$E$16,"PASS","FAIL")</x:f>
        <x:v>FAIL</x:v>
      </x:c>
      <x:c r="AQ105" s="11" t="str">
        <x:v>UNQUANTIFIED</x:v>
      </x:c>
      <x:c r="AR105" s="11" t="str">
        <x:v>Position-class planning record; serial item and receiver open</x:v>
      </x:c>
      <x:c r="AS105" s="26"/>
      <x:c r="AT105" s="26"/>
    </x:row>
    <x:row r="106">
      <x:c r="C106" s="11" t="str">
        <x:v>C1-A-SMW-FLR-24</x:v>
      </x:c>
      <x:c r="D106" s="11" t="str">
        <x:v>C1</x:v>
      </x:c>
      <x:c r="E106" s="11" t="str">
        <x:v>Grid failure</x:v>
      </x:c>
      <x:c r="F106" s="11" t="str">
        <x:v>A-SMW</x:v>
      </x:c>
      <x:c r="G106" s="11" t="str">
        <x:v>Strategic mobility wing</x:v>
      </x:c>
      <x:c r="H106" s="11" t="str">
        <x:v>FLR-24</x:v>
      </x:c>
      <x:c r="I106" s="19" t="n">
        <x:v>48</x:v>
      </x:c>
      <x:c r="J106" s="21" t="n">
        <x:v>2</x:v>
      </x:c>
      <x:c r="K106" s="18" t="n">
        <x:f>'05 Cargo Register'!K106</x:f>
        <x:v>421.875</x:v>
      </x:c>
      <x:c r="L106" s="18" t="n">
        <x:f>'05 Cargo Register'!N106</x:f>
        <x:v>21</x:v>
      </x:c>
      <x:c r="M106" s="18" t="n">
        <x:f>'05 Cargo Register'!O106</x:f>
        <x:v>672</x:v>
      </x:c>
      <x:c r="N106" s="18" t="n">
        <x:f>J106*K106</x:f>
        <x:v>843.75</x:v>
      </x:c>
      <x:c r="O106" s="18" t="n">
        <x:f>J106*L106</x:f>
        <x:v>42</x:v>
      </x:c>
      <x:c r="P106" s="18" t="n">
        <x:f>J106*M106</x:f>
        <x:v>1344</x:v>
      </x:c>
      <x:c r="Q106" s="22" t="n">
        <x:f>'01 Controls'!$E$22*'02 Cargo Classes'!$M$11</x:f>
        <x:v>0</x:v>
      </x:c>
      <x:c r="R106" s="22" t="n">
        <x:f>'01 Controls'!$F$22*'02 Cargo Classes'!$N$11</x:f>
        <x:v>0</x:v>
      </x:c>
      <x:c r="S106" s="22" t="n">
        <x:f>'01 Controls'!$G$22*'02 Cargo Classes'!$O$11</x:f>
        <x:v>0.9</x:v>
      </x:c>
      <x:c r="T106" s="22" t="n">
        <x:f>'01 Controls'!$H$22*'02 Cargo Classes'!$P$11</x:f>
        <x:v>0.04000000000000001</x:v>
      </x:c>
      <x:c r="U106" s="22" t="n">
        <x:f>SUM(Q106:T106)</x:f>
        <x:v>0.9400000000000001</x:v>
      </x:c>
      <x:c r="V106" s="18" t="n">
        <x:f>IF(U106=0,0,N106*Q106/U106)</x:f>
        <x:v>0</x:v>
      </x:c>
      <x:c r="W106" s="18" t="n">
        <x:f>IF(U106=0,0,P106*Q106/U106)</x:f>
        <x:v>0</x:v>
      </x:c>
      <x:c r="X106" s="18" t="n">
        <x:f>MAX(V106,W106*'01 Controls'!$E$12)</x:f>
        <x:v>0</x:v>
      </x:c>
      <x:c r="Y106" s="18" t="n">
        <x:f>IF(U106=0,0,N106*R106/U106)</x:f>
        <x:v>0</x:v>
      </x:c>
      <x:c r="Z106" s="18" t="n">
        <x:f>IF(U106=0,0,P106*R106/U106)</x:f>
        <x:v>0</x:v>
      </x:c>
      <x:c r="AA106" s="18" t="n">
        <x:f>MAX(Y106,Z106*'01 Controls'!$E$13)</x:f>
        <x:v>0</x:v>
      </x:c>
      <x:c r="AB106" s="18" t="n">
        <x:f>IF(U106=0,0,N106*S106/U106)</x:f>
        <x:v>807.845744680851</x:v>
      </x:c>
      <x:c r="AC106" s="18" t="n">
        <x:f>IF(U106=0,0,P106*S106/U106)</x:f>
        <x:v>1286.808510638298</x:v>
      </x:c>
      <x:c r="AD106" s="18" t="n">
        <x:f>MAX(AB106,AC106*'01 Controls'!$E$14)</x:f>
        <x:v>807.845744680851</x:v>
      </x:c>
      <x:c r="AE106" s="18" t="n">
        <x:f>IF(U106=0,0,N106*T106/U106)</x:f>
        <x:v>35.904255319148945</x:v>
      </x:c>
      <x:c r="AF106" s="18" t="n">
        <x:f>IF(U106=0,0,P106*T106/U106)</x:f>
        <x:v>57.19148936170214</x:v>
      </x:c>
      <x:c r="AG106" s="18" t="n">
        <x:f>MAX(AE106,AF106*'01 Controls'!$E$15)</x:f>
        <x:v>35.904255319148945</x:v>
      </x:c>
      <x:c r="AH106" s="18" t="n">
        <x:f>SUM(V106,Y106,AB106,AE106)</x:f>
        <x:v>843.75</x:v>
      </x:c>
      <x:c r="AI106" s="18" t="n">
        <x:f>N106-AH106</x:f>
        <x:v>0</x:v>
      </x:c>
      <x:c r="AJ106" s="18" t="n">
        <x:f>V106*INDEX('07 Mode Capacity'!$P$6:$P$17,MATCH("AIR-"&amp;I106,'07 Mode Capacity'!$C$6:$C$17,0))</x:f>
        <x:v>0</x:v>
      </x:c>
      <x:c r="AK106" s="18" t="n">
        <x:f>Y106*INDEX('07 Mode Capacity'!$P$6:$P$17,MATCH("OCEAN-"&amp;I106,'07 Mode Capacity'!$C$6:$C$17,0))</x:f>
        <x:v>0</x:v>
      </x:c>
      <x:c r="AL106" s="18" t="n">
        <x:f>AB106*INDEX('07 Mode Capacity'!$P$6:$P$17,MATCH("LAND-"&amp;I106,'07 Mode Capacity'!$C$6:$C$17,0))</x:f>
        <x:v>98.59585203469064</x:v>
      </x:c>
      <x:c r="AM106" s="18" t="n">
        <x:f>AE106*INDEX('07 Mode Capacity'!$P$6:$P$17,MATCH("INLAND-"&amp;I106,'07 Mode Capacity'!$C$6:$C$17,0))</x:f>
        <x:v>22.663999919548758</x:v>
      </x:c>
      <x:c r="AN106" s="18" t="n">
        <x:f>SUM(AJ106:AM106)</x:f>
        <x:v>121.2598519542394</x:v>
      </x:c>
      <x:c r="AO106" s="17" t="n">
        <x:f>IF(N106=0,1,AN106/N106)</x:f>
        <x:v>0.14371538009391335</x:v>
      </x:c>
      <x:c r="AP106" s="11" t="str">
        <x:f>IF(AO106&gt;='01 Controls'!$E$16,"PASS","FAIL")</x:f>
        <x:v>FAIL</x:v>
      </x:c>
      <x:c r="AQ106" s="11" t="str">
        <x:v>UNQUANTIFIED</x:v>
      </x:c>
      <x:c r="AR106" s="11" t="str">
        <x:v>Position-class planning record; serial item and receiver open</x:v>
      </x:c>
      <x:c r="AS106" s="26"/>
      <x:c r="AT106" s="26"/>
    </x:row>
    <x:row r="107">
      <x:c r="C107" s="11" t="str">
        <x:v>C1-A-SMW-ROL-30</x:v>
      </x:c>
      <x:c r="D107" s="11" t="str">
        <x:v>C1</x:v>
      </x:c>
      <x:c r="E107" s="11" t="str">
        <x:v>Grid failure</x:v>
      </x:c>
      <x:c r="F107" s="11" t="str">
        <x:v>A-SMW</x:v>
      </x:c>
      <x:c r="G107" s="11" t="str">
        <x:v>Strategic mobility wing</x:v>
      </x:c>
      <x:c r="H107" s="11" t="str">
        <x:v>ROL-30</x:v>
      </x:c>
      <x:c r="I107" s="19" t="n">
        <x:v>48</x:v>
      </x:c>
      <x:c r="J107" s="21" t="n">
        <x:v>2</x:v>
      </x:c>
      <x:c r="K107" s="18" t="n">
        <x:f>'05 Cargo Register'!K107</x:f>
        <x:v>506.25</x:v>
      </x:c>
      <x:c r="L107" s="18" t="n">
        <x:f>'05 Cargo Register'!N107</x:f>
        <x:v>22</x:v>
      </x:c>
      <x:c r="M107" s="18" t="n">
        <x:f>'05 Cargo Register'!O107</x:f>
        <x:v>1402.5</x:v>
      </x:c>
      <x:c r="N107" s="18" t="n">
        <x:f>J107*K107</x:f>
        <x:v>1012.5</x:v>
      </x:c>
      <x:c r="O107" s="18" t="n">
        <x:f>J107*L107</x:f>
        <x:v>44</x:v>
      </x:c>
      <x:c r="P107" s="18" t="n">
        <x:f>J107*M107</x:f>
        <x:v>2805</x:v>
      </x:c>
      <x:c r="Q107" s="22" t="n">
        <x:f>'01 Controls'!$E$22*'02 Cargo Classes'!$M$12</x:f>
        <x:v>0</x:v>
      </x:c>
      <x:c r="R107" s="22" t="n">
        <x:f>'01 Controls'!$F$22*'02 Cargo Classes'!$N$12</x:f>
        <x:v>0</x:v>
      </x:c>
      <x:c r="S107" s="22" t="n">
        <x:f>'01 Controls'!$G$22*'02 Cargo Classes'!$O$12</x:f>
        <x:v>1.35</x:v>
      </x:c>
      <x:c r="T107" s="22" t="n">
        <x:f>'01 Controls'!$H$22*'02 Cargo Classes'!$P$12</x:f>
        <x:v>0.03</x:v>
      </x:c>
      <x:c r="U107" s="22" t="n">
        <x:f>SUM(Q107:T107)</x:f>
        <x:v>1.3800000000000001</x:v>
      </x:c>
      <x:c r="V107" s="18" t="n">
        <x:f>IF(U107=0,0,N107*Q107/U107)</x:f>
        <x:v>0</x:v>
      </x:c>
      <x:c r="W107" s="18" t="n">
        <x:f>IF(U107=0,0,P107*Q107/U107)</x:f>
        <x:v>0</x:v>
      </x:c>
      <x:c r="X107" s="18" t="n">
        <x:f>MAX(V107,W107*'01 Controls'!$E$12)</x:f>
        <x:v>0</x:v>
      </x:c>
      <x:c r="Y107" s="18" t="n">
        <x:f>IF(U107=0,0,N107*R107/U107)</x:f>
        <x:v>0</x:v>
      </x:c>
      <x:c r="Z107" s="18" t="n">
        <x:f>IF(U107=0,0,P107*R107/U107)</x:f>
        <x:v>0</x:v>
      </x:c>
      <x:c r="AA107" s="18" t="n">
        <x:f>MAX(Y107,Z107*'01 Controls'!$E$13)</x:f>
        <x:v>0</x:v>
      </x:c>
      <x:c r="AB107" s="18" t="n">
        <x:f>IF(U107=0,0,N107*S107/U107)</x:f>
        <x:v>990.4891304347825</x:v>
      </x:c>
      <x:c r="AC107" s="18" t="n">
        <x:f>IF(U107=0,0,P107*S107/U107)</x:f>
        <x:v>2744.021739130435</x:v>
      </x:c>
      <x:c r="AD107" s="18" t="n">
        <x:f>MAX(AB107,AC107*'01 Controls'!$E$14)</x:f>
        <x:v>990.4891304347825</x:v>
      </x:c>
      <x:c r="AE107" s="18" t="n">
        <x:f>IF(U107=0,0,N107*T107/U107)</x:f>
        <x:v>22.01086956521739</x:v>
      </x:c>
      <x:c r="AF107" s="18" t="n">
        <x:f>IF(U107=0,0,P107*T107/U107)</x:f>
        <x:v>60.978260869565204</x:v>
      </x:c>
      <x:c r="AG107" s="18" t="n">
        <x:f>MAX(AE107,AF107*'01 Controls'!$E$15)</x:f>
        <x:v>22.01086956521739</x:v>
      </x:c>
      <x:c r="AH107" s="18" t="n">
        <x:f>SUM(V107,Y107,AB107,AE107)</x:f>
        <x:v>1012.4999999999999</x:v>
      </x:c>
      <x:c r="AI107" s="18" t="n">
        <x:f>N107-AH107</x:f>
        <x:v>1.1368683772161603e-13</x:v>
      </x:c>
      <x:c r="AJ107" s="18" t="n">
        <x:f>V107*INDEX('07 Mode Capacity'!$P$6:$P$17,MATCH("AIR-"&amp;I107,'07 Mode Capacity'!$C$6:$C$17,0))</x:f>
        <x:v>0</x:v>
      </x:c>
      <x:c r="AK107" s="18" t="n">
        <x:f>Y107*INDEX('07 Mode Capacity'!$P$6:$P$17,MATCH("OCEAN-"&amp;I107,'07 Mode Capacity'!$C$6:$C$17,0))</x:f>
        <x:v>0</x:v>
      </x:c>
      <x:c r="AL107" s="18" t="n">
        <x:f>AB107*INDEX('07 Mode Capacity'!$P$6:$P$17,MATCH("LAND-"&amp;I107,'07 Mode Capacity'!$C$6:$C$17,0))</x:f>
        <x:v>120.88708814688157</x:v>
      </x:c>
      <x:c r="AM107" s="18" t="n">
        <x:f>AE107*INDEX('07 Mode Capacity'!$P$6:$P$17,MATCH("INLAND-"&amp;I107,'07 Mode Capacity'!$C$6:$C$17,0))</x:f>
        <x:v>13.894017341984235</x:v>
      </x:c>
      <x:c r="AN107" s="18" t="n">
        <x:f>SUM(AJ107:AM107)</x:f>
        <x:v>134.7811054888658</x:v>
      </x:c>
      <x:c r="AO107" s="17" t="n">
        <x:f>IF(N107=0,1,AN107/N107)</x:f>
        <x:v>0.13311714122357116</x:v>
      </x:c>
      <x:c r="AP107" s="11" t="str">
        <x:f>IF(AO107&gt;='01 Controls'!$E$16,"PASS","FAIL")</x:f>
        <x:v>FAIL</x:v>
      </x:c>
      <x:c r="AQ107" s="11" t="str">
        <x:v>UNQUANTIFIED</x:v>
      </x:c>
      <x:c r="AR107" s="11" t="str">
        <x:v>Position-class planning record; serial item and receiver open</x:v>
      </x:c>
      <x:c r="AS107" s="26"/>
      <x:c r="AT107" s="26"/>
    </x:row>
    <x:row r="108">
      <x:c r="C108" s="11" t="str">
        <x:v>C1-A-SMW-LIN-18</x:v>
      </x:c>
      <x:c r="D108" s="11" t="str">
        <x:v>C1</x:v>
      </x:c>
      <x:c r="E108" s="11" t="str">
        <x:v>Grid failure</x:v>
      </x:c>
      <x:c r="F108" s="11" t="str">
        <x:v>A-SMW</x:v>
      </x:c>
      <x:c r="G108" s="11" t="str">
        <x:v>Strategic mobility wing</x:v>
      </x:c>
      <x:c r="H108" s="11" t="str">
        <x:v>LIN-18</x:v>
      </x:c>
      <x:c r="I108" s="19" t="n">
        <x:v>72</x:v>
      </x:c>
      <x:c r="J108" s="21" t="n">
        <x:v>2</x:v>
      </x:c>
      <x:c r="K108" s="18" t="n">
        <x:f>'05 Cargo Register'!K108</x:f>
        <x:v>112.5</x:v>
      </x:c>
      <x:c r="L108" s="18" t="n">
        <x:f>'05 Cargo Register'!N108</x:f>
        <x:v>8</x:v>
      </x:c>
      <x:c r="M108" s="18" t="n">
        <x:f>'05 Cargo Register'!O108</x:f>
        <x:v>352</x:v>
      </x:c>
      <x:c r="N108" s="18" t="n">
        <x:f>J108*K108</x:f>
        <x:v>225</x:v>
      </x:c>
      <x:c r="O108" s="18" t="n">
        <x:f>J108*L108</x:f>
        <x:v>16</x:v>
      </x:c>
      <x:c r="P108" s="18" t="n">
        <x:f>J108*M108</x:f>
        <x:v>704</x:v>
      </x:c>
      <x:c r="Q108" s="22" t="n">
        <x:f>'01 Controls'!$E$22*'02 Cargo Classes'!$M$13</x:f>
        <x:v>0</x:v>
      </x:c>
      <x:c r="R108" s="22" t="n">
        <x:f>'01 Controls'!$F$22*'02 Cargo Classes'!$N$13</x:f>
        <x:v>0</x:v>
      </x:c>
      <x:c r="S108" s="22" t="n">
        <x:f>'01 Controls'!$G$22*'02 Cargo Classes'!$O$13</x:f>
        <x:v>0.9</x:v>
      </x:c>
      <x:c r="T108" s="22" t="n">
        <x:f>'01 Controls'!$H$22*'02 Cargo Classes'!$P$13</x:f>
        <x:v>0.05</x:v>
      </x:c>
      <x:c r="U108" s="22" t="n">
        <x:f>SUM(Q108:T108)</x:f>
        <x:v>0.9500000000000001</x:v>
      </x:c>
      <x:c r="V108" s="18" t="n">
        <x:f>IF(U108=0,0,N108*Q108/U108)</x:f>
        <x:v>0</x:v>
      </x:c>
      <x:c r="W108" s="18" t="n">
        <x:f>IF(U108=0,0,P108*Q108/U108)</x:f>
        <x:v>0</x:v>
      </x:c>
      <x:c r="X108" s="18" t="n">
        <x:f>MAX(V108,W108*'01 Controls'!$E$12)</x:f>
        <x:v>0</x:v>
      </x:c>
      <x:c r="Y108" s="18" t="n">
        <x:f>IF(U108=0,0,N108*R108/U108)</x:f>
        <x:v>0</x:v>
      </x:c>
      <x:c r="Z108" s="18" t="n">
        <x:f>IF(U108=0,0,P108*R108/U108)</x:f>
        <x:v>0</x:v>
      </x:c>
      <x:c r="AA108" s="18" t="n">
        <x:f>MAX(Y108,Z108*'01 Controls'!$E$13)</x:f>
        <x:v>0</x:v>
      </x:c>
      <x:c r="AB108" s="18" t="n">
        <x:f>IF(U108=0,0,N108*S108/U108)</x:f>
        <x:v>213.15789473684208</x:v>
      </x:c>
      <x:c r="AC108" s="18" t="n">
        <x:f>IF(U108=0,0,P108*S108/U108)</x:f>
        <x:v>666.9473684210526</x:v>
      </x:c>
      <x:c r="AD108" s="18" t="n">
        <x:f>MAX(AB108,AC108*'01 Controls'!$E$14)</x:f>
        <x:v>213.15789473684208</x:v>
      </x:c>
      <x:c r="AE108" s="18" t="n">
        <x:f>IF(U108=0,0,N108*T108/U108)</x:f>
        <x:v>11.842105263157894</x:v>
      </x:c>
      <x:c r="AF108" s="18" t="n">
        <x:f>IF(U108=0,0,P108*T108/U108)</x:f>
        <x:v>37.05263157894737</x:v>
      </x:c>
      <x:c r="AG108" s="18" t="n">
        <x:f>MAX(AE108,AF108*'01 Controls'!$E$15)</x:f>
        <x:v>11.842105263157894</x:v>
      </x:c>
      <x:c r="AH108" s="18" t="n">
        <x:f>SUM(V108,Y108,AB108,AE108)</x:f>
        <x:v>224.99999999999997</x:v>
      </x:c>
      <x:c r="AI108" s="18" t="n">
        <x:f>N108-AH108</x:f>
        <x:v>2.842170943040401e-14</x:v>
      </x:c>
      <x:c r="AJ108" s="18" t="n">
        <x:f>V108*INDEX('07 Mode Capacity'!$P$6:$P$17,MATCH("AIR-"&amp;I108,'07 Mode Capacity'!$C$6:$C$17,0))</x:f>
        <x:v>0</x:v>
      </x:c>
      <x:c r="AK108" s="18" t="n">
        <x:f>Y108*INDEX('07 Mode Capacity'!$P$6:$P$17,MATCH("OCEAN-"&amp;I108,'07 Mode Capacity'!$C$6:$C$17,0))</x:f>
        <x:v>0</x:v>
      </x:c>
      <x:c r="AL108" s="18" t="n">
        <x:f>AB108*INDEX('07 Mode Capacity'!$P$6:$P$17,MATCH("LAND-"&amp;I108,'07 Mode Capacity'!$C$6:$C$17,0))</x:f>
        <x:v>152.4100742294566</x:v>
      </x:c>
      <x:c r="AM108" s="18" t="n">
        <x:f>AE108*INDEX('07 Mode Capacity'!$P$6:$P$17,MATCH("INLAND-"&amp;I108,'07 Mode Capacity'!$C$6:$C$17,0))</x:f>
        <x:v>11.842105263157894</x:v>
      </x:c>
      <x:c r="AN108" s="18" t="n">
        <x:f>SUM(AJ108:AM108)</x:f>
        <x:v>164.2521794926145</x:v>
      </x:c>
      <x:c r="AO108" s="17" t="n">
        <x:f>IF(N108=0,1,AN108/N108)</x:f>
        <x:v>0.7300096866338421</x:v>
      </x:c>
      <x:c r="AP108" s="11" t="str">
        <x:f>IF(AO108&gt;='01 Controls'!$E$16,"PASS","FAIL")</x:f>
        <x:v>FAIL</x:v>
      </x:c>
      <x:c r="AQ108" s="11" t="str">
        <x:v>UNQUANTIFIED</x:v>
      </x:c>
      <x:c r="AR108" s="11" t="str">
        <x:v>Position-class planning record; serial item and receiver open</x:v>
      </x:c>
      <x:c r="AS108" s="26"/>
      <x:c r="AT108" s="26"/>
    </x:row>
    <x:row r="109">
      <x:c r="C109" s="11" t="str">
        <x:v>C1-A-SMW-BLK-08</x:v>
      </x:c>
      <x:c r="D109" s="11" t="str">
        <x:v>C1</x:v>
      </x:c>
      <x:c r="E109" s="11" t="str">
        <x:v>Grid failure</x:v>
      </x:c>
      <x:c r="F109" s="11" t="str">
        <x:v>A-SMW</x:v>
      </x:c>
      <x:c r="G109" s="11" t="str">
        <x:v>Strategic mobility wing</x:v>
      </x:c>
      <x:c r="H109" s="11" t="str">
        <x:v>BLK-08</x:v>
      </x:c>
      <x:c r="I109" s="19" t="n">
        <x:v>48</x:v>
      </x:c>
      <x:c r="J109" s="21" t="n">
        <x:v>2</x:v>
      </x:c>
      <x:c r="K109" s="18" t="n">
        <x:f>'05 Cargo Register'!K109</x:f>
        <x:v>56.25</x:v>
      </x:c>
      <x:c r="L109" s="18" t="n">
        <x:f>'05 Cargo Register'!N109</x:f>
        <x:v>9</x:v>
      </x:c>
      <x:c r="M109" s="18" t="n">
        <x:f>'05 Cargo Register'!O109</x:f>
        <x:v>459</x:v>
      </x:c>
      <x:c r="N109" s="18" t="n">
        <x:f>J109*K109</x:f>
        <x:v>112.5</x:v>
      </x:c>
      <x:c r="O109" s="18" t="n">
        <x:f>J109*L109</x:f>
        <x:v>18</x:v>
      </x:c>
      <x:c r="P109" s="18" t="n">
        <x:f>J109*M109</x:f>
        <x:v>918</x:v>
      </x:c>
      <x:c r="Q109" s="22" t="n">
        <x:f>'01 Controls'!$E$22*'02 Cargo Classes'!$M$14</x:f>
        <x:v>0.05</x:v>
      </x:c>
      <x:c r="R109" s="22" t="n">
        <x:f>'01 Controls'!$F$22*'02 Cargo Classes'!$N$14</x:f>
        <x:v>0</x:v>
      </x:c>
      <x:c r="S109" s="22" t="n">
        <x:f>'01 Controls'!$G$22*'02 Cargo Classes'!$O$14</x:f>
        <x:v>0.9</x:v>
      </x:c>
      <x:c r="T109" s="22" t="n">
        <x:f>'01 Controls'!$H$22*'02 Cargo Classes'!$P$14</x:f>
        <x:v>0.025</x:v>
      </x:c>
      <x:c r="U109" s="22" t="n">
        <x:f>SUM(Q109:T109)</x:f>
        <x:v>0.9750000000000001</x:v>
      </x:c>
      <x:c r="V109" s="18" t="n">
        <x:f>IF(U109=0,0,N109*Q109/U109)</x:f>
        <x:v>5.769230769230768</x:v>
      </x:c>
      <x:c r="W109" s="18" t="n">
        <x:f>IF(U109=0,0,P109*Q109/U109)</x:f>
        <x:v>47.07692307692308</x:v>
      </x:c>
      <x:c r="X109" s="18" t="n">
        <x:f>MAX(V109,W109*'01 Controls'!$E$12)</x:f>
        <x:v>11.76923076923077</x:v>
      </x:c>
      <x:c r="Y109" s="18" t="n">
        <x:f>IF(U109=0,0,N109*R109/U109)</x:f>
        <x:v>0</x:v>
      </x:c>
      <x:c r="Z109" s="18" t="n">
        <x:f>IF(U109=0,0,P109*R109/U109)</x:f>
        <x:v>0</x:v>
      </x:c>
      <x:c r="AA109" s="18" t="n">
        <x:f>MAX(Y109,Z109*'01 Controls'!$E$13)</x:f>
        <x:v>0</x:v>
      </x:c>
      <x:c r="AB109" s="18" t="n">
        <x:f>IF(U109=0,0,N109*S109/U109)</x:f>
        <x:v>103.84615384615384</x:v>
      </x:c>
      <x:c r="AC109" s="18" t="n">
        <x:f>IF(U109=0,0,P109*S109/U109)</x:f>
        <x:v>847.3846153846154</x:v>
      </x:c>
      <x:c r="AD109" s="18" t="n">
        <x:f>MAX(AB109,AC109*'01 Controls'!$E$14)</x:f>
        <x:v>169.47692307692307</x:v>
      </x:c>
      <x:c r="AE109" s="18" t="n">
        <x:f>IF(U109=0,0,N109*T109/U109)</x:f>
        <x:v>2.884615384615384</x:v>
      </x:c>
      <x:c r="AF109" s="18" t="n">
        <x:f>IF(U109=0,0,P109*T109/U109)</x:f>
        <x:v>23.53846153846154</x:v>
      </x:c>
      <x:c r="AG109" s="18" t="n">
        <x:f>MAX(AE109,AF109*'01 Controls'!$E$15)</x:f>
        <x:v>4.236923076923077</x:v>
      </x:c>
      <x:c r="AH109" s="18" t="n">
        <x:f>SUM(V109,Y109,AB109,AE109)</x:f>
        <x:v>112.5</x:v>
      </x:c>
      <x:c r="AI109" s="18" t="n">
        <x:f>N109-AH109</x:f>
        <x:v>0</x:v>
      </x:c>
      <x:c r="AJ109" s="18" t="n">
        <x:f>V109*INDEX('07 Mode Capacity'!$P$6:$P$17,MATCH("AIR-"&amp;I109,'07 Mode Capacity'!$C$6:$C$17,0))</x:f>
        <x:v>1.6173211055151495</x:v>
      </x:c>
      <x:c r="AK109" s="18" t="n">
        <x:f>Y109*INDEX('07 Mode Capacity'!$P$6:$P$17,MATCH("OCEAN-"&amp;I109,'07 Mode Capacity'!$C$6:$C$17,0))</x:f>
        <x:v>0</x:v>
      </x:c>
      <x:c r="AL109" s="18" t="n">
        <x:f>AB109*INDEX('07 Mode Capacity'!$P$6:$P$17,MATCH("LAND-"&amp;I109,'07 Mode Capacity'!$C$6:$C$17,0))</x:f>
        <x:v>12.674201834202968</x:v>
      </x:c>
      <x:c r="AM109" s="18" t="n">
        <x:f>AE109*INDEX('07 Mode Capacity'!$P$6:$P$17,MATCH("INLAND-"&amp;I109,'07 Mode Capacity'!$C$6:$C$17,0))</x:f>
        <x:v>1.8208683696047714</x:v>
      </x:c>
      <x:c r="AN109" s="18" t="n">
        <x:f>SUM(AJ109:AM109)</x:f>
        <x:v>16.112391309322888</x:v>
      </x:c>
      <x:c r="AO109" s="17" t="n">
        <x:f>IF(N109=0,1,AN109/N109)</x:f>
        <x:v>0.14322125608287012</x:v>
      </x:c>
      <x:c r="AP109" s="11" t="str">
        <x:f>IF(AO109&gt;='01 Controls'!$E$16,"PASS","FAIL")</x:f>
        <x:v>FAIL</x:v>
      </x:c>
      <x:c r="AQ109" s="11" t="str">
        <x:v>UNQUANTIFIED</x:v>
      </x:c>
      <x:c r="AR109" s="11" t="str">
        <x:v>Position-class planning record; serial item and receiver open</x:v>
      </x:c>
      <x:c r="AS109" s="26"/>
      <x:c r="AT109" s="26"/>
    </x:row>
    <x:row r="110">
      <x:c r="C110" s="11" t="str">
        <x:v>C1-A-SMW-OOG-80</x:v>
      </x:c>
      <x:c r="D110" s="11" t="str">
        <x:v>C1</x:v>
      </x:c>
      <x:c r="E110" s="11" t="str">
        <x:v>Grid failure</x:v>
      </x:c>
      <x:c r="F110" s="11" t="str">
        <x:v>A-SMW</x:v>
      </x:c>
      <x:c r="G110" s="11" t="str">
        <x:v>Strategic mobility wing</x:v>
      </x:c>
      <x:c r="H110" s="11" t="str">
        <x:v>OOG-80</x:v>
      </x:c>
      <x:c r="I110" s="19" t="n">
        <x:v>72</x:v>
      </x:c>
      <x:c r="J110" s="21" t="n">
        <x:v>2</x:v>
      </x:c>
      <x:c r="K110" s="18" t="n">
        <x:f>'05 Cargo Register'!K110</x:f>
        <x:v>562.5</x:v>
      </x:c>
      <x:c r="L110" s="18" t="n">
        <x:f>'05 Cargo Register'!N110</x:f>
        <x:v>10</x:v>
      </x:c>
      <x:c r="M110" s="18" t="n">
        <x:f>'05 Cargo Register'!O110</x:f>
        <x:v>1760</x:v>
      </x:c>
      <x:c r="N110" s="18" t="n">
        <x:f>J110*K110</x:f>
        <x:v>1125</x:v>
      </x:c>
      <x:c r="O110" s="18" t="n">
        <x:f>J110*L110</x:f>
        <x:v>20</x:v>
      </x:c>
      <x:c r="P110" s="18" t="n">
        <x:f>J110*M110</x:f>
        <x:v>3520</x:v>
      </x:c>
      <x:c r="Q110" s="22" t="n">
        <x:f>'01 Controls'!$E$22*'02 Cargo Classes'!$M$15</x:f>
        <x:v>0</x:v>
      </x:c>
      <x:c r="R110" s="22" t="n">
        <x:f>'01 Controls'!$F$22*'02 Cargo Classes'!$N$15</x:f>
        <x:v>0</x:v>
      </x:c>
      <x:c r="S110" s="22" t="n">
        <x:f>'01 Controls'!$G$22*'02 Cargo Classes'!$O$15</x:f>
        <x:v>0.54</x:v>
      </x:c>
      <x:c r="T110" s="22" t="n">
        <x:f>'01 Controls'!$H$22*'02 Cargo Classes'!$P$15</x:f>
        <x:v>0.025</x:v>
      </x:c>
      <x:c r="U110" s="22" t="n">
        <x:f>SUM(Q110:T110)</x:f>
        <x:v>0.5650000000000001</x:v>
      </x:c>
      <x:c r="V110" s="18" t="n">
        <x:f>IF(U110=0,0,N110*Q110/U110)</x:f>
        <x:v>0</x:v>
      </x:c>
      <x:c r="W110" s="18" t="n">
        <x:f>IF(U110=0,0,P110*Q110/U110)</x:f>
        <x:v>0</x:v>
      </x:c>
      <x:c r="X110" s="18" t="n">
        <x:f>MAX(V110,W110*'01 Controls'!$E$12)</x:f>
        <x:v>0</x:v>
      </x:c>
      <x:c r="Y110" s="18" t="n">
        <x:f>IF(U110=0,0,N110*R110/U110)</x:f>
        <x:v>0</x:v>
      </x:c>
      <x:c r="Z110" s="18" t="n">
        <x:f>IF(U110=0,0,P110*R110/U110)</x:f>
        <x:v>0</x:v>
      </x:c>
      <x:c r="AA110" s="18" t="n">
        <x:f>MAX(Y110,Z110*'01 Controls'!$E$13)</x:f>
        <x:v>0</x:v>
      </x:c>
      <x:c r="AB110" s="18" t="n">
        <x:f>IF(U110=0,0,N110*S110/U110)</x:f>
        <x:v>1075.221238938053</x:v>
      </x:c>
      <x:c r="AC110" s="18" t="n">
        <x:f>IF(U110=0,0,P110*S110/U110)</x:f>
        <x:v>3364.2477876106195</x:v>
      </x:c>
      <x:c r="AD110" s="18" t="n">
        <x:f>MAX(AB110,AC110*'01 Controls'!$E$14)</x:f>
        <x:v>1075.221238938053</x:v>
      </x:c>
      <x:c r="AE110" s="18" t="n">
        <x:f>IF(U110=0,0,N110*T110/U110)</x:f>
        <x:v>49.778761061946895</x:v>
      </x:c>
      <x:c r="AF110" s="18" t="n">
        <x:f>IF(U110=0,0,P110*T110/U110)</x:f>
        <x:v>155.7522123893805</x:v>
      </x:c>
      <x:c r="AG110" s="18" t="n">
        <x:f>MAX(AE110,AF110*'01 Controls'!$E$15)</x:f>
        <x:v>49.778761061946895</x:v>
      </x:c>
      <x:c r="AH110" s="18" t="n">
        <x:f>SUM(V110,Y110,AB110,AE110)</x:f>
        <x:v>1124.9999999999998</x:v>
      </x:c>
      <x:c r="AI110" s="18" t="n">
        <x:f>N110-AH110</x:f>
        <x:v>2.2737367544323206e-13</x:v>
      </x:c>
      <x:c r="AJ110" s="18" t="n">
        <x:f>V110*INDEX('07 Mode Capacity'!$P$6:$P$17,MATCH("AIR-"&amp;I110,'07 Mode Capacity'!$C$6:$C$17,0))</x:f>
        <x:v>0</x:v>
      </x:c>
      <x:c r="AK110" s="18" t="n">
        <x:f>Y110*INDEX('07 Mode Capacity'!$P$6:$P$17,MATCH("OCEAN-"&amp;I110,'07 Mode Capacity'!$C$6:$C$17,0))</x:f>
        <x:v>0</x:v>
      </x:c>
      <x:c r="AL110" s="18" t="n">
        <x:f>AB110*INDEX('07 Mode Capacity'!$P$6:$P$17,MATCH("LAND-"&amp;I110,'07 Mode Capacity'!$C$6:$C$17,0))</x:f>
        <x:v>768.7941797415067</x:v>
      </x:c>
      <x:c r="AM110" s="18" t="n">
        <x:f>AE110*INDEX('07 Mode Capacity'!$P$6:$P$17,MATCH("INLAND-"&amp;I110,'07 Mode Capacity'!$C$6:$C$17,0))</x:f>
        <x:v>49.778761061946895</x:v>
      </x:c>
      <x:c r="AN110" s="18" t="n">
        <x:f>SUM(AJ110:AM110)</x:f>
        <x:v>818.5729408034535</x:v>
      </x:c>
      <x:c r="AO110" s="17" t="n">
        <x:f>IF(N110=0,1,AN110/N110)</x:f>
        <x:v>0.727620391825292</x:v>
      </x:c>
      <x:c r="AP110" s="11" t="str">
        <x:f>IF(AO110&gt;='01 Controls'!$E$16,"PASS","FAIL")</x:f>
        <x:v>FAIL</x:v>
      </x:c>
      <x:c r="AQ110" s="11" t="str">
        <x:v>UNQUANTIFIED</x:v>
      </x:c>
      <x:c r="AR110" s="11" t="str">
        <x:v>Position-class planning record; serial item and receiver open</x:v>
      </x:c>
      <x:c r="AS110" s="26"/>
      <x:c r="AT110" s="26"/>
    </x:row>
    <x:row r="111">
      <x:c r="C111" s="11" t="str">
        <x:v>C1-A-AAG-APL-45</x:v>
      </x:c>
      <x:c r="D111" s="11" t="str">
        <x:v>C1</x:v>
      </x:c>
      <x:c r="E111" s="11" t="str">
        <x:v>Grid failure</x:v>
      </x:c>
      <x:c r="F111" s="11" t="str">
        <x:v>A-AAG</x:v>
      </x:c>
      <x:c r="G111" s="11" t="str">
        <x:v>Austere air-access group</x:v>
      </x:c>
      <x:c r="H111" s="11" t="str">
        <x:v>APL-45</x:v>
      </x:c>
      <x:c r="I111" s="19" t="n">
        <x:v>24</x:v>
      </x:c>
      <x:c r="J111" s="21" t="n">
        <x:v>2</x:v>
      </x:c>
      <x:c r="K111" s="18" t="n">
        <x:f>'05 Cargo Register'!K111</x:f>
        <x:v>225</x:v>
      </x:c>
      <x:c r="L111" s="18" t="n">
        <x:f>'05 Cargo Register'!N111</x:f>
        <x:v>59</x:v>
      </x:c>
      <x:c r="M111" s="18" t="n">
        <x:f>'05 Cargo Register'!O111</x:f>
        <x:v>442.5</x:v>
      </x:c>
      <x:c r="N111" s="18" t="n">
        <x:f>J111*K111</x:f>
        <x:v>450</x:v>
      </x:c>
      <x:c r="O111" s="18" t="n">
        <x:f>J111*L111</x:f>
        <x:v>118</x:v>
      </x:c>
      <x:c r="P111" s="18" t="n">
        <x:f>J111*M111</x:f>
        <x:v>885</x:v>
      </x:c>
      <x:c r="Q111" s="22" t="n">
        <x:f>'01 Controls'!$E$22*'02 Cargo Classes'!$M$6</x:f>
        <x:v>0.15000000000000002</x:v>
      </x:c>
      <x:c r="R111" s="22" t="n">
        <x:f>'01 Controls'!$F$22*'02 Cargo Classes'!$N$6</x:f>
        <x:v>0</x:v>
      </x:c>
      <x:c r="S111" s="22" t="n">
        <x:f>'01 Controls'!$G$22*'02 Cargo Classes'!$O$6</x:f>
        <x:v>0.9</x:v>
      </x:c>
      <x:c r="T111" s="22" t="n">
        <x:f>'01 Controls'!$H$22*'02 Cargo Classes'!$P$6</x:f>
        <x:v>0.015</x:v>
      </x:c>
      <x:c r="U111" s="22" t="n">
        <x:f>SUM(Q111:T111)</x:f>
        <x:v>1.065</x:v>
      </x:c>
      <x:c r="V111" s="18" t="n">
        <x:f>IF(U111=0,0,N111*Q111/U111)</x:f>
        <x:v>63.38028169014086</x:v>
      </x:c>
      <x:c r="W111" s="18" t="n">
        <x:f>IF(U111=0,0,P111*Q111/U111)</x:f>
        <x:v>124.64788732394369</x:v>
      </x:c>
      <x:c r="X111" s="18" t="n">
        <x:f>MAX(V111,W111*'01 Controls'!$E$12)</x:f>
        <x:v>63.38028169014086</x:v>
      </x:c>
      <x:c r="Y111" s="18" t="n">
        <x:f>IF(U111=0,0,N111*R111/U111)</x:f>
        <x:v>0</x:v>
      </x:c>
      <x:c r="Z111" s="18" t="n">
        <x:f>IF(U111=0,0,P111*R111/U111)</x:f>
        <x:v>0</x:v>
      </x:c>
      <x:c r="AA111" s="18" t="n">
        <x:f>MAX(Y111,Z111*'01 Controls'!$E$13)</x:f>
        <x:v>0</x:v>
      </x:c>
      <x:c r="AB111" s="18" t="n">
        <x:f>IF(U111=0,0,N111*S111/U111)</x:f>
        <x:v>380.2816901408451</x:v>
      </x:c>
      <x:c r="AC111" s="18" t="n">
        <x:f>IF(U111=0,0,P111*S111/U111)</x:f>
        <x:v>747.887323943662</x:v>
      </x:c>
      <x:c r="AD111" s="18" t="n">
        <x:f>MAX(AB111,AC111*'01 Controls'!$E$14)</x:f>
        <x:v>380.2816901408451</x:v>
      </x:c>
      <x:c r="AE111" s="18" t="n">
        <x:f>IF(U111=0,0,N111*T111/U111)</x:f>
        <x:v>6.338028169014085</x:v>
      </x:c>
      <x:c r="AF111" s="18" t="n">
        <x:f>IF(U111=0,0,P111*T111/U111)</x:f>
        <x:v>12.464788732394368</x:v>
      </x:c>
      <x:c r="AG111" s="18" t="n">
        <x:f>MAX(AE111,AF111*'01 Controls'!$E$15)</x:f>
        <x:v>6.338028169014085</x:v>
      </x:c>
      <x:c r="AH111" s="18" t="n">
        <x:f>SUM(V111,Y111,AB111,AE111)</x:f>
        <x:v>450.00000000000006</x:v>
      </x:c>
      <x:c r="AI111" s="18" t="n">
        <x:f>N111-AH111</x:f>
        <x:v>-5.684341886080802e-14</x:v>
      </x:c>
      <x:c r="AJ111" s="18" t="n">
        <x:f>V111*INDEX('07 Mode Capacity'!$P$6:$P$17,MATCH("AIR-"&amp;I111,'07 Mode Capacity'!$C$6:$C$17,0))</x:f>
        <x:v>12.860750778519902</x:v>
      </x:c>
      <x:c r="AK111" s="18" t="n">
        <x:f>Y111*INDEX('07 Mode Capacity'!$P$6:$P$17,MATCH("OCEAN-"&amp;I111,'07 Mode Capacity'!$C$6:$C$17,0))</x:f>
        <x:v>0</x:v>
      </x:c>
      <x:c r="AL111" s="18" t="n">
        <x:f>AB111*INDEX('07 Mode Capacity'!$P$6:$P$17,MATCH("LAND-"&amp;I111,'07 Mode Capacity'!$C$6:$C$17,0))</x:f>
        <x:v>145.45809795405034</x:v>
      </x:c>
      <x:c r="AM111" s="18" t="n">
        <x:f>AE111*INDEX('07 Mode Capacity'!$P$6:$P$17,MATCH("INLAND-"&amp;I111,'07 Mode Capacity'!$C$6:$C$17,0))</x:f>
        <x:v>6.338028169014085</x:v>
      </x:c>
      <x:c r="AN111" s="18" t="n">
        <x:f>SUM(AJ111:AM111)</x:f>
        <x:v>164.65687690158433</x:v>
      </x:c>
      <x:c r="AO111" s="17" t="n">
        <x:f>IF(N111=0,1,AN111/N111)</x:f>
        <x:v>0.3659041708924096</x:v>
      </x:c>
      <x:c r="AP111" s="11" t="str">
        <x:f>IF(AO111&gt;='01 Controls'!$E$16,"PASS","FAIL")</x:f>
        <x:v>FAIL</x:v>
      </x:c>
      <x:c r="AQ111" s="11" t="str">
        <x:v>UNQUANTIFIED</x:v>
      </x:c>
      <x:c r="AR111" s="11" t="str">
        <x:v>Position-class planning record; serial item and receiver open</x:v>
      </x:c>
      <x:c r="AS111" s="26"/>
      <x:c r="AT111" s="26"/>
    </x:row>
    <x:row r="112">
      <x:c r="C112" s="11" t="str">
        <x:v>C1-A-AAG-ISO-18</x:v>
      </x:c>
      <x:c r="D112" s="11" t="str">
        <x:v>C1</x:v>
      </x:c>
      <x:c r="E112" s="11" t="str">
        <x:v>Grid failure</x:v>
      </x:c>
      <x:c r="F112" s="11" t="str">
        <x:v>A-AAG</x:v>
      </x:c>
      <x:c r="G112" s="11" t="str">
        <x:v>Austere air-access group</x:v>
      </x:c>
      <x:c r="H112" s="11" t="str">
        <x:v>ISO-18</x:v>
      </x:c>
      <x:c r="I112" s="19" t="n">
        <x:v>48</x:v>
      </x:c>
      <x:c r="J112" s="21" t="n">
        <x:v>2</x:v>
      </x:c>
      <x:c r="K112" s="18" t="n">
        <x:f>'05 Cargo Register'!K112</x:f>
        <x:v>337.5</x:v>
      </x:c>
      <x:c r="L112" s="18" t="n">
        <x:f>'05 Cargo Register'!N112</x:f>
        <x:v>23</x:v>
      </x:c>
      <x:c r="M112" s="18" t="n">
        <x:f>'05 Cargo Register'!O112</x:f>
        <x:v>607.2</x:v>
      </x:c>
      <x:c r="N112" s="18" t="n">
        <x:f>J112*K112</x:f>
        <x:v>675</x:v>
      </x:c>
      <x:c r="O112" s="18" t="n">
        <x:f>J112*L112</x:f>
        <x:v>46</x:v>
      </x:c>
      <x:c r="P112" s="18" t="n">
        <x:f>J112*M112</x:f>
        <x:v>1214.4</x:v>
      </x:c>
      <x:c r="Q112" s="22" t="n">
        <x:f>'01 Controls'!$E$22*'02 Cargo Classes'!$M$7</x:f>
        <x:v>0.010000000000000002</x:v>
      </x:c>
      <x:c r="R112" s="22" t="n">
        <x:f>'01 Controls'!$F$22*'02 Cargo Classes'!$N$7</x:f>
        <x:v>0</x:v>
      </x:c>
      <x:c r="S112" s="22" t="n">
        <x:f>'01 Controls'!$G$22*'02 Cargo Classes'!$O$7</x:f>
        <x:v>1.08</x:v>
      </x:c>
      <x:c r="T112" s="22" t="n">
        <x:f>'01 Controls'!$H$22*'02 Cargo Classes'!$P$7</x:f>
        <x:v>0.04000000000000001</x:v>
      </x:c>
      <x:c r="U112" s="22" t="n">
        <x:f>SUM(Q112:T112)</x:f>
        <x:v>1.1300000000000001</x:v>
      </x:c>
      <x:c r="V112" s="18" t="n">
        <x:f>IF(U112=0,0,N112*Q112/U112)</x:f>
        <x:v>5.9734513274336285</x:v>
      </x:c>
      <x:c r="W112" s="18" t="n">
        <x:f>IF(U112=0,0,P112*Q112/U112)</x:f>
        <x:v>10.74690265486726</x:v>
      </x:c>
      <x:c r="X112" s="18" t="n">
        <x:f>MAX(V112,W112*'01 Controls'!$E$12)</x:f>
        <x:v>5.9734513274336285</x:v>
      </x:c>
      <x:c r="Y112" s="18" t="n">
        <x:f>IF(U112=0,0,N112*R112/U112)</x:f>
        <x:v>0</x:v>
      </x:c>
      <x:c r="Z112" s="18" t="n">
        <x:f>IF(U112=0,0,P112*R112/U112)</x:f>
        <x:v>0</x:v>
      </x:c>
      <x:c r="AA112" s="18" t="n">
        <x:f>MAX(Y112,Z112*'01 Controls'!$E$13)</x:f>
        <x:v>0</x:v>
      </x:c>
      <x:c r="AB112" s="18" t="n">
        <x:f>IF(U112=0,0,N112*S112/U112)</x:f>
        <x:v>645.1327433628318</x:v>
      </x:c>
      <x:c r="AC112" s="18" t="n">
        <x:f>IF(U112=0,0,P112*S112/U112)</x:f>
        <x:v>1160.6654867256636</x:v>
      </x:c>
      <x:c r="AD112" s="18" t="n">
        <x:f>MAX(AB112,AC112*'01 Controls'!$E$14)</x:f>
        <x:v>645.1327433628318</x:v>
      </x:c>
      <x:c r="AE112" s="18" t="n">
        <x:f>IF(U112=0,0,N112*T112/U112)</x:f>
        <x:v>23.893805309734514</x:v>
      </x:c>
      <x:c r="AF112" s="18" t="n">
        <x:f>IF(U112=0,0,P112*T112/U112)</x:f>
        <x:v>42.98761061946904</x:v>
      </x:c>
      <x:c r="AG112" s="18" t="n">
        <x:f>MAX(AE112,AF112*'01 Controls'!$E$15)</x:f>
        <x:v>23.893805309734514</x:v>
      </x:c>
      <x:c r="AH112" s="18" t="n">
        <x:f>SUM(V112,Y112,AB112,AE112)</x:f>
        <x:v>674.9999999999999</x:v>
      </x:c>
      <x:c r="AI112" s="18" t="n">
        <x:f>N112-AH112</x:f>
        <x:v>1.1368683772161603e-13</x:v>
      </x:c>
      <x:c r="AJ112" s="18" t="n">
        <x:f>V112*INDEX('07 Mode Capacity'!$P$6:$P$17,MATCH("AIR-"&amp;I112,'07 Mode Capacity'!$C$6:$C$17,0))</x:f>
        <x:v>1.6745714101351552</x:v>
      </x:c>
      <x:c r="AK112" s="18" t="n">
        <x:f>Y112*INDEX('07 Mode Capacity'!$P$6:$P$17,MATCH("OCEAN-"&amp;I112,'07 Mode Capacity'!$C$6:$C$17,0))</x:f>
        <x:v>0</x:v>
      </x:c>
      <x:c r="AL112" s="18" t="n">
        <x:f>AB112*INDEX('07 Mode Capacity'!$P$6:$P$17,MATCH("LAND-"&amp;I112,'07 Mode Capacity'!$C$6:$C$17,0))</x:f>
        <x:v>78.7370768815087</x:v>
      </x:c>
      <x:c r="AM112" s="18" t="n">
        <x:f>AE112*INDEX('07 Mode Capacity'!$P$6:$P$17,MATCH("INLAND-"&amp;I112,'07 Mode Capacity'!$C$6:$C$17,0))</x:f>
        <x:v>15.082591096903242</x:v>
      </x:c>
      <x:c r="AN112" s="18" t="n">
        <x:f>SUM(AJ112:AM112)</x:f>
        <x:v>95.4942393885471</x:v>
      </x:c>
      <x:c r="AO112" s="17" t="n">
        <x:f>IF(N112=0,1,AN112/N112)</x:f>
        <x:v>0.141472947242292</x:v>
      </x:c>
      <x:c r="AP112" s="11" t="str">
        <x:f>IF(AO112&gt;='01 Controls'!$E$16,"PASS","FAIL")</x:f>
        <x:v>FAIL</x:v>
      </x:c>
      <x:c r="AQ112" s="11" t="str">
        <x:v>UNQUANTIFIED</x:v>
      </x:c>
      <x:c r="AR112" s="11" t="str">
        <x:v>Position-class planning record; serial item and receiver open</x:v>
      </x:c>
      <x:c r="AS112" s="26"/>
      <x:c r="AT112" s="26"/>
    </x:row>
    <x:row r="113">
      <x:c r="C113" s="11" t="str">
        <x:v>C1-A-AAG-COL-12</x:v>
      </x:c>
      <x:c r="D113" s="11" t="str">
        <x:v>C1</x:v>
      </x:c>
      <x:c r="E113" s="11" t="str">
        <x:v>Grid failure</x:v>
      </x:c>
      <x:c r="F113" s="11" t="str">
        <x:v>A-AAG</x:v>
      </x:c>
      <x:c r="G113" s="11" t="str">
        <x:v>Austere air-access group</x:v>
      </x:c>
      <x:c r="H113" s="11" t="str">
        <x:v>COL-12</x:v>
      </x:c>
      <x:c r="I113" s="19" t="n">
        <x:v>24</x:v>
      </x:c>
      <x:c r="J113" s="21" t="n">
        <x:v>2</x:v>
      </x:c>
      <x:c r="K113" s="18" t="n">
        <x:f>'05 Cargo Register'!K113</x:f>
        <x:v>84.375</x:v>
      </x:c>
      <x:c r="L113" s="18" t="n">
        <x:f>'05 Cargo Register'!N113</x:f>
        <x:v>9</x:v>
      </x:c>
      <x:c r="M113" s="18" t="n">
        <x:f>'05 Cargo Register'!O113</x:f>
        <x:v>237.60000000000002</x:v>
      </x:c>
      <x:c r="N113" s="18" t="n">
        <x:f>J113*K113</x:f>
        <x:v>168.75</x:v>
      </x:c>
      <x:c r="O113" s="18" t="n">
        <x:f>J113*L113</x:f>
        <x:v>18</x:v>
      </x:c>
      <x:c r="P113" s="18" t="n">
        <x:f>J113*M113</x:f>
        <x:v>475.20000000000005</x:v>
      </x:c>
      <x:c r="Q113" s="22" t="n">
        <x:f>'01 Controls'!$E$22*'02 Cargo Classes'!$M$8</x:f>
        <x:v>0.1</x:v>
      </x:c>
      <x:c r="R113" s="22" t="n">
        <x:f>'01 Controls'!$F$22*'02 Cargo Classes'!$N$8</x:f>
        <x:v>0</x:v>
      </x:c>
      <x:c r="S113" s="22" t="n">
        <x:f>'01 Controls'!$G$22*'02 Cargo Classes'!$O$8</x:f>
        <x:v>1.08</x:v>
      </x:c>
      <x:c r="T113" s="22" t="n">
        <x:f>'01 Controls'!$H$22*'02 Cargo Classes'!$P$8</x:f>
        <x:v>0.010000000000000002</x:v>
      </x:c>
      <x:c r="U113" s="22" t="n">
        <x:f>SUM(Q113:T113)</x:f>
        <x:v>1.1900000000000002</x:v>
      </x:c>
      <x:c r="V113" s="18" t="n">
        <x:f>IF(U113=0,0,N113*Q113/U113)</x:f>
        <x:v>14.18067226890756</x:v>
      </x:c>
      <x:c r="W113" s="18" t="n">
        <x:f>IF(U113=0,0,P113*Q113/U113)</x:f>
        <x:v>39.9327731092437</x:v>
      </x:c>
      <x:c r="X113" s="18" t="n">
        <x:f>MAX(V113,W113*'01 Controls'!$E$12)</x:f>
        <x:v>14.18067226890756</x:v>
      </x:c>
      <x:c r="Y113" s="18" t="n">
        <x:f>IF(U113=0,0,N113*R113/U113)</x:f>
        <x:v>0</x:v>
      </x:c>
      <x:c r="Z113" s="18" t="n">
        <x:f>IF(U113=0,0,P113*R113/U113)</x:f>
        <x:v>0</x:v>
      </x:c>
      <x:c r="AA113" s="18" t="n">
        <x:f>MAX(Y113,Z113*'01 Controls'!$E$13)</x:f>
        <x:v>0</x:v>
      </x:c>
      <x:c r="AB113" s="18" t="n">
        <x:f>IF(U113=0,0,N113*S113/U113)</x:f>
        <x:v>153.15126050420167</x:v>
      </x:c>
      <x:c r="AC113" s="18" t="n">
        <x:f>IF(U113=0,0,P113*S113/U113)</x:f>
        <x:v>431.273949579832</x:v>
      </x:c>
      <x:c r="AD113" s="18" t="n">
        <x:f>MAX(AB113,AC113*'01 Controls'!$E$14)</x:f>
        <x:v>153.15126050420167</x:v>
      </x:c>
      <x:c r="AE113" s="18" t="n">
        <x:f>IF(U113=0,0,N113*T113/U113)</x:f>
        <x:v>1.4180672268907564</x:v>
      </x:c>
      <x:c r="AF113" s="18" t="n">
        <x:f>IF(U113=0,0,P113*T113/U113)</x:f>
        <x:v>3.9932773109243707</x:v>
      </x:c>
      <x:c r="AG113" s="18" t="n">
        <x:f>MAX(AE113,AF113*'01 Controls'!$E$15)</x:f>
        <x:v>1.4180672268907564</x:v>
      </x:c>
      <x:c r="AH113" s="18" t="n">
        <x:f>SUM(V113,Y113,AB113,AE113)</x:f>
        <x:v>168.75</x:v>
      </x:c>
      <x:c r="AI113" s="18" t="n">
        <x:f>N113-AH113</x:f>
        <x:v>0</x:v>
      </x:c>
      <x:c r="AJ113" s="18" t="n">
        <x:f>V113*INDEX('07 Mode Capacity'!$P$6:$P$17,MATCH("AIR-"&amp;I113,'07 Mode Capacity'!$C$6:$C$17,0))</x:f>
        <x:v>2.8774578947738845</x:v>
      </x:c>
      <x:c r="AK113" s="18" t="n">
        <x:f>Y113*INDEX('07 Mode Capacity'!$P$6:$P$17,MATCH("OCEAN-"&amp;I113,'07 Mode Capacity'!$C$6:$C$17,0))</x:f>
        <x:v>0</x:v>
      </x:c>
      <x:c r="AL113" s="18" t="n">
        <x:f>AB113*INDEX('07 Mode Capacity'!$P$6:$P$17,MATCH("LAND-"&amp;I113,'07 Mode Capacity'!$C$6:$C$17,0))</x:f>
        <x:v>58.58049869283917</x:v>
      </x:c>
      <x:c r="AM113" s="18" t="n">
        <x:f>AE113*INDEX('07 Mode Capacity'!$P$6:$P$17,MATCH("INLAND-"&amp;I113,'07 Mode Capacity'!$C$6:$C$17,0))</x:f>
        <x:v>1.4180672268907564</x:v>
      </x:c>
      <x:c r="AN113" s="18" t="n">
        <x:f>SUM(AJ113:AM113)</x:f>
        <x:v>62.87602381450381</x:v>
      </x:c>
      <x:c r="AO113" s="17" t="n">
        <x:f>IF(N113=0,1,AN113/N113)</x:f>
        <x:v>0.37259865964150407</x:v>
      </x:c>
      <x:c r="AP113" s="11" t="str">
        <x:f>IF(AO113&gt;='01 Controls'!$E$16,"PASS","FAIL")</x:f>
        <x:v>FAIL</x:v>
      </x:c>
      <x:c r="AQ113" s="11" t="str">
        <x:v>UNQUANTIFIED</x:v>
      </x:c>
      <x:c r="AR113" s="11" t="str">
        <x:v>Position-class planning record; serial item and receiver open</x:v>
      </x:c>
      <x:c r="AS113" s="26"/>
      <x:c r="AT113" s="26"/>
    </x:row>
    <x:row r="114">
      <x:c r="C114" s="11" t="str">
        <x:v>C1-A-AAG-BAT-22</x:v>
      </x:c>
      <x:c r="D114" s="11" t="str">
        <x:v>C1</x:v>
      </x:c>
      <x:c r="E114" s="11" t="str">
        <x:v>Grid failure</x:v>
      </x:c>
      <x:c r="F114" s="11" t="str">
        <x:v>A-AAG</x:v>
      </x:c>
      <x:c r="G114" s="11" t="str">
        <x:v>Austere air-access group</x:v>
      </x:c>
      <x:c r="H114" s="11" t="str">
        <x:v>BAT-22</x:v>
      </x:c>
      <x:c r="I114" s="19" t="n">
        <x:v>48</x:v>
      </x:c>
      <x:c r="J114" s="21" t="n">
        <x:v>2</x:v>
      </x:c>
      <x:c r="K114" s="18" t="n">
        <x:f>'05 Cargo Register'!K114</x:f>
        <x:v>225</x:v>
      </x:c>
      <x:c r="L114" s="18" t="n">
        <x:f>'05 Cargo Register'!N114</x:f>
        <x:v>13</x:v>
      </x:c>
      <x:c r="M114" s="18" t="n">
        <x:f>'05 Cargo Register'!O114</x:f>
        <x:v>343.20000000000005</x:v>
      </x:c>
      <x:c r="N114" s="18" t="n">
        <x:f>J114*K114</x:f>
        <x:v>450</x:v>
      </x:c>
      <x:c r="O114" s="18" t="n">
        <x:f>J114*L114</x:f>
        <x:v>26</x:v>
      </x:c>
      <x:c r="P114" s="18" t="n">
        <x:f>J114*M114</x:f>
        <x:v>686.4000000000001</x:v>
      </x:c>
      <x:c r="Q114" s="22" t="n">
        <x:f>'01 Controls'!$E$22*'02 Cargo Classes'!$M$9</x:f>
        <x:v>0</x:v>
      </x:c>
      <x:c r="R114" s="22" t="n">
        <x:f>'01 Controls'!$F$22*'02 Cargo Classes'!$N$9</x:f>
        <x:v>0</x:v>
      </x:c>
      <x:c r="S114" s="22" t="n">
        <x:f>'01 Controls'!$G$22*'02 Cargo Classes'!$O$9</x:f>
        <x:v>0.9</x:v>
      </x:c>
      <x:c r="T114" s="22" t="n">
        <x:f>'01 Controls'!$H$22*'02 Cargo Classes'!$P$9</x:f>
        <x:v>0.025</x:v>
      </x:c>
      <x:c r="U114" s="22" t="n">
        <x:f>SUM(Q114:T114)</x:f>
        <x:v>0.925</x:v>
      </x:c>
      <x:c r="V114" s="18" t="n">
        <x:f>IF(U114=0,0,N114*Q114/U114)</x:f>
        <x:v>0</x:v>
      </x:c>
      <x:c r="W114" s="18" t="n">
        <x:f>IF(U114=0,0,P114*Q114/U114)</x:f>
        <x:v>0</x:v>
      </x:c>
      <x:c r="X114" s="18" t="n">
        <x:f>MAX(V114,W114*'01 Controls'!$E$12)</x:f>
        <x:v>0</x:v>
      </x:c>
      <x:c r="Y114" s="18" t="n">
        <x:f>IF(U114=0,0,N114*R114/U114)</x:f>
        <x:v>0</x:v>
      </x:c>
      <x:c r="Z114" s="18" t="n">
        <x:f>IF(U114=0,0,P114*R114/U114)</x:f>
        <x:v>0</x:v>
      </x:c>
      <x:c r="AA114" s="18" t="n">
        <x:f>MAX(Y114,Z114*'01 Controls'!$E$13)</x:f>
        <x:v>0</x:v>
      </x:c>
      <x:c r="AB114" s="18" t="n">
        <x:f>IF(U114=0,0,N114*S114/U114)</x:f>
        <x:v>437.8378378378378</x:v>
      </x:c>
      <x:c r="AC114" s="18" t="n">
        <x:f>IF(U114=0,0,P114*S114/U114)</x:f>
        <x:v>667.8486486486487</x:v>
      </x:c>
      <x:c r="AD114" s="18" t="n">
        <x:f>MAX(AB114,AC114*'01 Controls'!$E$14)</x:f>
        <x:v>437.8378378378378</x:v>
      </x:c>
      <x:c r="AE114" s="18" t="n">
        <x:f>IF(U114=0,0,N114*T114/U114)</x:f>
        <x:v>12.162162162162161</x:v>
      </x:c>
      <x:c r="AF114" s="18" t="n">
        <x:f>IF(U114=0,0,P114*T114/U114)</x:f>
        <x:v>18.551351351351354</x:v>
      </x:c>
      <x:c r="AG114" s="18" t="n">
        <x:f>MAX(AE114,AF114*'01 Controls'!$E$15)</x:f>
        <x:v>12.162162162162161</x:v>
      </x:c>
      <x:c r="AH114" s="18" t="n">
        <x:f>SUM(V114,Y114,AB114,AE114)</x:f>
        <x:v>450</x:v>
      </x:c>
      <x:c r="AI114" s="18" t="n">
        <x:f>N114-AH114</x:f>
        <x:v>0</x:v>
      </x:c>
      <x:c r="AJ114" s="18" t="n">
        <x:f>V114*INDEX('07 Mode Capacity'!$P$6:$P$17,MATCH("AIR-"&amp;I114,'07 Mode Capacity'!$C$6:$C$17,0))</x:f>
        <x:v>0</x:v>
      </x:c>
      <x:c r="AK114" s="18" t="n">
        <x:f>Y114*INDEX('07 Mode Capacity'!$P$6:$P$17,MATCH("OCEAN-"&amp;I114,'07 Mode Capacity'!$C$6:$C$17,0))</x:f>
        <x:v>0</x:v>
      </x:c>
      <x:c r="AL114" s="18" t="n">
        <x:f>AB114*INDEX('07 Mode Capacity'!$P$6:$P$17,MATCH("LAND-"&amp;I114,'07 Mode Capacity'!$C$6:$C$17,0))</x:f>
        <x:v>53.437175300963865</x:v>
      </x:c>
      <x:c r="AM114" s="18" t="n">
        <x:f>AE114*INDEX('07 Mode Capacity'!$P$6:$P$17,MATCH("INLAND-"&amp;I114,'07 Mode Capacity'!$C$6:$C$17,0))</x:f>
        <x:v>7.6771747475228205</x:v>
      </x:c>
      <x:c r="AN114" s="18" t="n">
        <x:f>SUM(AJ114:AM114)</x:f>
        <x:v>61.114350048486685</x:v>
      </x:c>
      <x:c r="AO114" s="17" t="n">
        <x:f>IF(N114=0,1,AN114/N114)</x:f>
        <x:v>0.13580966677441486</x:v>
      </x:c>
      <x:c r="AP114" s="11" t="str">
        <x:f>IF(AO114&gt;='01 Controls'!$E$16,"PASS","FAIL")</x:f>
        <x:v>FAIL</x:v>
      </x:c>
      <x:c r="AQ114" s="11" t="str">
        <x:v>UNQUANTIFIED</x:v>
      </x:c>
      <x:c r="AR114" s="11" t="str">
        <x:v>Position-class planning record; serial item and receiver open</x:v>
      </x:c>
      <x:c r="AS114" s="26"/>
      <x:c r="AT114" s="26"/>
    </x:row>
    <x:row r="115">
      <x:c r="C115" s="11" t="str">
        <x:v>C1-A-AAG-TNK-20</x:v>
      </x:c>
      <x:c r="D115" s="11" t="str">
        <x:v>C1</x:v>
      </x:c>
      <x:c r="E115" s="11" t="str">
        <x:v>Grid failure</x:v>
      </x:c>
      <x:c r="F115" s="11" t="str">
        <x:v>A-AAG</x:v>
      </x:c>
      <x:c r="G115" s="11" t="str">
        <x:v>Austere air-access group</x:v>
      </x:c>
      <x:c r="H115" s="11" t="str">
        <x:v>TNK-20</x:v>
      </x:c>
      <x:c r="I115" s="19" t="n">
        <x:v>48</x:v>
      </x:c>
      <x:c r="J115" s="21" t="n">
        <x:v>2</x:v>
      </x:c>
      <x:c r="K115" s="18" t="n">
        <x:f>'05 Cargo Register'!K115</x:f>
        <x:v>281.25</x:v>
      </x:c>
      <x:c r="L115" s="18" t="n">
        <x:f>'05 Cargo Register'!N115</x:f>
        <x:v>17</x:v>
      </x:c>
      <x:c r="M115" s="18" t="n">
        <x:f>'05 Cargo Register'!O115</x:f>
        <x:v>361.25</x:v>
      </x:c>
      <x:c r="N115" s="18" t="n">
        <x:f>J115*K115</x:f>
        <x:v>562.5</x:v>
      </x:c>
      <x:c r="O115" s="18" t="n">
        <x:f>J115*L115</x:f>
        <x:v>34</x:v>
      </x:c>
      <x:c r="P115" s="18" t="n">
        <x:f>J115*M115</x:f>
        <x:v>722.5</x:v>
      </x:c>
      <x:c r="Q115" s="22" t="n">
        <x:f>'01 Controls'!$E$22*'02 Cargo Classes'!$M$10</x:f>
        <x:v>0</x:v>
      </x:c>
      <x:c r="R115" s="22" t="n">
        <x:f>'01 Controls'!$F$22*'02 Cargo Classes'!$N$10</x:f>
        <x:v>0</x:v>
      </x:c>
      <x:c r="S115" s="22" t="n">
        <x:f>'01 Controls'!$G$22*'02 Cargo Classes'!$O$10</x:f>
        <x:v>0.9</x:v>
      </x:c>
      <x:c r="T115" s="22" t="n">
        <x:f>'01 Controls'!$H$22*'02 Cargo Classes'!$P$10</x:f>
        <x:v>0.05</x:v>
      </x:c>
      <x:c r="U115" s="22" t="n">
        <x:f>SUM(Q115:T115)</x:f>
        <x:v>0.9500000000000001</x:v>
      </x:c>
      <x:c r="V115" s="18" t="n">
        <x:f>IF(U115=0,0,N115*Q115/U115)</x:f>
        <x:v>0</x:v>
      </x:c>
      <x:c r="W115" s="18" t="n">
        <x:f>IF(U115=0,0,P115*Q115/U115)</x:f>
        <x:v>0</x:v>
      </x:c>
      <x:c r="X115" s="18" t="n">
        <x:f>MAX(V115,W115*'01 Controls'!$E$12)</x:f>
        <x:v>0</x:v>
      </x:c>
      <x:c r="Y115" s="18" t="n">
        <x:f>IF(U115=0,0,N115*R115/U115)</x:f>
        <x:v>0</x:v>
      </x:c>
      <x:c r="Z115" s="18" t="n">
        <x:f>IF(U115=0,0,P115*R115/U115)</x:f>
        <x:v>0</x:v>
      </x:c>
      <x:c r="AA115" s="18" t="n">
        <x:f>MAX(Y115,Z115*'01 Controls'!$E$13)</x:f>
        <x:v>0</x:v>
      </x:c>
      <x:c r="AB115" s="18" t="n">
        <x:f>IF(U115=0,0,N115*S115/U115)</x:f>
        <x:v>532.8947368421052</x:v>
      </x:c>
      <x:c r="AC115" s="18" t="n">
        <x:f>IF(U115=0,0,P115*S115/U115)</x:f>
        <x:v>684.4736842105262</x:v>
      </x:c>
      <x:c r="AD115" s="18" t="n">
        <x:f>MAX(AB115,AC115*'01 Controls'!$E$14)</x:f>
        <x:v>532.8947368421052</x:v>
      </x:c>
      <x:c r="AE115" s="18" t="n">
        <x:f>IF(U115=0,0,N115*T115/U115)</x:f>
        <x:v>29.605263157894736</x:v>
      </x:c>
      <x:c r="AF115" s="18" t="n">
        <x:f>IF(U115=0,0,P115*T115/U115)</x:f>
        <x:v>38.026315789473685</x:v>
      </x:c>
      <x:c r="AG115" s="18" t="n">
        <x:f>MAX(AE115,AF115*'01 Controls'!$E$15)</x:f>
        <x:v>29.605263157894736</x:v>
      </x:c>
      <x:c r="AH115" s="18" t="n">
        <x:f>SUM(V115,Y115,AB115,AE115)</x:f>
        <x:v>562.4999999999999</x:v>
      </x:c>
      <x:c r="AI115" s="18" t="n">
        <x:f>N115-AH115</x:f>
        <x:v>1.1368683772161603e-13</x:v>
      </x:c>
      <x:c r="AJ115" s="18" t="n">
        <x:f>V115*INDEX('07 Mode Capacity'!$P$6:$P$17,MATCH("AIR-"&amp;I115,'07 Mode Capacity'!$C$6:$C$17,0))</x:f>
        <x:v>0</x:v>
      </x:c>
      <x:c r="AK115" s="18" t="n">
        <x:f>Y115*INDEX('07 Mode Capacity'!$P$6:$P$17,MATCH("OCEAN-"&amp;I115,'07 Mode Capacity'!$C$6:$C$17,0))</x:f>
        <x:v>0</x:v>
      </x:c>
      <x:c r="AL115" s="18" t="n">
        <x:f>AB115*INDEX('07 Mode Capacity'!$P$6:$P$17,MATCH("LAND-"&amp;I115,'07 Mode Capacity'!$C$6:$C$17,0))</x:f>
        <x:v>65.03866730709417</x:v>
      </x:c>
      <x:c r="AM115" s="18" t="n">
        <x:f>AE115*INDEX('07 Mode Capacity'!$P$6:$P$17,MATCH("INLAND-"&amp;I115,'07 Mode Capacity'!$C$6:$C$17,0))</x:f>
        <x:v>18.687859582785812</x:v>
      </x:c>
      <x:c r="AN115" s="18" t="n">
        <x:f>SUM(AJ115:AM115)</x:f>
        <x:v>83.72652688987998</x:v>
      </x:c>
      <x:c r="AO115" s="17" t="n">
        <x:f>IF(N115=0,1,AN115/N115)</x:f>
        <x:v>0.14884715891534217</x:v>
      </x:c>
      <x:c r="AP115" s="11" t="str">
        <x:f>IF(AO115&gt;='01 Controls'!$E$16,"PASS","FAIL")</x:f>
        <x:v>FAIL</x:v>
      </x:c>
      <x:c r="AQ115" s="11" t="str">
        <x:v>UNQUANTIFIED</x:v>
      </x:c>
      <x:c r="AR115" s="11" t="str">
        <x:v>Position-class planning record; serial item and receiver open</x:v>
      </x:c>
      <x:c r="AS115" s="26"/>
      <x:c r="AT115" s="26"/>
    </x:row>
    <x:row r="116">
      <x:c r="C116" s="11" t="str">
        <x:v>C1-A-AAG-FLR-24</x:v>
      </x:c>
      <x:c r="D116" s="11" t="str">
        <x:v>C1</x:v>
      </x:c>
      <x:c r="E116" s="11" t="str">
        <x:v>Grid failure</x:v>
      </x:c>
      <x:c r="F116" s="11" t="str">
        <x:v>A-AAG</x:v>
      </x:c>
      <x:c r="G116" s="11" t="str">
        <x:v>Austere air-access group</x:v>
      </x:c>
      <x:c r="H116" s="11" t="str">
        <x:v>FLR-24</x:v>
      </x:c>
      <x:c r="I116" s="19" t="n">
        <x:v>48</x:v>
      </x:c>
      <x:c r="J116" s="21" t="n">
        <x:v>2</x:v>
      </x:c>
      <x:c r="K116" s="18" t="n">
        <x:f>'05 Cargo Register'!K116</x:f>
        <x:v>421.875</x:v>
      </x:c>
      <x:c r="L116" s="18" t="n">
        <x:f>'05 Cargo Register'!N116</x:f>
        <x:v>21</x:v>
      </x:c>
      <x:c r="M116" s="18" t="n">
        <x:f>'05 Cargo Register'!O116</x:f>
        <x:v>672</x:v>
      </x:c>
      <x:c r="N116" s="18" t="n">
        <x:f>J116*K116</x:f>
        <x:v>843.75</x:v>
      </x:c>
      <x:c r="O116" s="18" t="n">
        <x:f>J116*L116</x:f>
        <x:v>42</x:v>
      </x:c>
      <x:c r="P116" s="18" t="n">
        <x:f>J116*M116</x:f>
        <x:v>1344</x:v>
      </x:c>
      <x:c r="Q116" s="22" t="n">
        <x:f>'01 Controls'!$E$22*'02 Cargo Classes'!$M$11</x:f>
        <x:v>0</x:v>
      </x:c>
      <x:c r="R116" s="22" t="n">
        <x:f>'01 Controls'!$F$22*'02 Cargo Classes'!$N$11</x:f>
        <x:v>0</x:v>
      </x:c>
      <x:c r="S116" s="22" t="n">
        <x:f>'01 Controls'!$G$22*'02 Cargo Classes'!$O$11</x:f>
        <x:v>0.9</x:v>
      </x:c>
      <x:c r="T116" s="22" t="n">
        <x:f>'01 Controls'!$H$22*'02 Cargo Classes'!$P$11</x:f>
        <x:v>0.04000000000000001</x:v>
      </x:c>
      <x:c r="U116" s="22" t="n">
        <x:f>SUM(Q116:T116)</x:f>
        <x:v>0.9400000000000001</x:v>
      </x:c>
      <x:c r="V116" s="18" t="n">
        <x:f>IF(U116=0,0,N116*Q116/U116)</x:f>
        <x:v>0</x:v>
      </x:c>
      <x:c r="W116" s="18" t="n">
        <x:f>IF(U116=0,0,P116*Q116/U116)</x:f>
        <x:v>0</x:v>
      </x:c>
      <x:c r="X116" s="18" t="n">
        <x:f>MAX(V116,W116*'01 Controls'!$E$12)</x:f>
        <x:v>0</x:v>
      </x:c>
      <x:c r="Y116" s="18" t="n">
        <x:f>IF(U116=0,0,N116*R116/U116)</x:f>
        <x:v>0</x:v>
      </x:c>
      <x:c r="Z116" s="18" t="n">
        <x:f>IF(U116=0,0,P116*R116/U116)</x:f>
        <x:v>0</x:v>
      </x:c>
      <x:c r="AA116" s="18" t="n">
        <x:f>MAX(Y116,Z116*'01 Controls'!$E$13)</x:f>
        <x:v>0</x:v>
      </x:c>
      <x:c r="AB116" s="18" t="n">
        <x:f>IF(U116=0,0,N116*S116/U116)</x:f>
        <x:v>807.845744680851</x:v>
      </x:c>
      <x:c r="AC116" s="18" t="n">
        <x:f>IF(U116=0,0,P116*S116/U116)</x:f>
        <x:v>1286.808510638298</x:v>
      </x:c>
      <x:c r="AD116" s="18" t="n">
        <x:f>MAX(AB116,AC116*'01 Controls'!$E$14)</x:f>
        <x:v>807.845744680851</x:v>
      </x:c>
      <x:c r="AE116" s="18" t="n">
        <x:f>IF(U116=0,0,N116*T116/U116)</x:f>
        <x:v>35.904255319148945</x:v>
      </x:c>
      <x:c r="AF116" s="18" t="n">
        <x:f>IF(U116=0,0,P116*T116/U116)</x:f>
        <x:v>57.19148936170214</x:v>
      </x:c>
      <x:c r="AG116" s="18" t="n">
        <x:f>MAX(AE116,AF116*'01 Controls'!$E$15)</x:f>
        <x:v>35.904255319148945</x:v>
      </x:c>
      <x:c r="AH116" s="18" t="n">
        <x:f>SUM(V116,Y116,AB116,AE116)</x:f>
        <x:v>843.75</x:v>
      </x:c>
      <x:c r="AI116" s="18" t="n">
        <x:f>N116-AH116</x:f>
        <x:v>0</x:v>
      </x:c>
      <x:c r="AJ116" s="18" t="n">
        <x:f>V116*INDEX('07 Mode Capacity'!$P$6:$P$17,MATCH("AIR-"&amp;I116,'07 Mode Capacity'!$C$6:$C$17,0))</x:f>
        <x:v>0</x:v>
      </x:c>
      <x:c r="AK116" s="18" t="n">
        <x:f>Y116*INDEX('07 Mode Capacity'!$P$6:$P$17,MATCH("OCEAN-"&amp;I116,'07 Mode Capacity'!$C$6:$C$17,0))</x:f>
        <x:v>0</x:v>
      </x:c>
      <x:c r="AL116" s="18" t="n">
        <x:f>AB116*INDEX('07 Mode Capacity'!$P$6:$P$17,MATCH("LAND-"&amp;I116,'07 Mode Capacity'!$C$6:$C$17,0))</x:f>
        <x:v>98.59585203469064</x:v>
      </x:c>
      <x:c r="AM116" s="18" t="n">
        <x:f>AE116*INDEX('07 Mode Capacity'!$P$6:$P$17,MATCH("INLAND-"&amp;I116,'07 Mode Capacity'!$C$6:$C$17,0))</x:f>
        <x:v>22.663999919548758</x:v>
      </x:c>
      <x:c r="AN116" s="18" t="n">
        <x:f>SUM(AJ116:AM116)</x:f>
        <x:v>121.2598519542394</x:v>
      </x:c>
      <x:c r="AO116" s="17" t="n">
        <x:f>IF(N116=0,1,AN116/N116)</x:f>
        <x:v>0.14371538009391335</x:v>
      </x:c>
      <x:c r="AP116" s="11" t="str">
        <x:f>IF(AO116&gt;='01 Controls'!$E$16,"PASS","FAIL")</x:f>
        <x:v>FAIL</x:v>
      </x:c>
      <x:c r="AQ116" s="11" t="str">
        <x:v>UNQUANTIFIED</x:v>
      </x:c>
      <x:c r="AR116" s="11" t="str">
        <x:v>Position-class planning record; serial item and receiver open</x:v>
      </x:c>
      <x:c r="AS116" s="26"/>
      <x:c r="AT116" s="26"/>
    </x:row>
    <x:row r="117">
      <x:c r="C117" s="11" t="str">
        <x:v>C1-A-AAG-ROL-30</x:v>
      </x:c>
      <x:c r="D117" s="11" t="str">
        <x:v>C1</x:v>
      </x:c>
      <x:c r="E117" s="11" t="str">
        <x:v>Grid failure</x:v>
      </x:c>
      <x:c r="F117" s="11" t="str">
        <x:v>A-AAG</x:v>
      </x:c>
      <x:c r="G117" s="11" t="str">
        <x:v>Austere air-access group</x:v>
      </x:c>
      <x:c r="H117" s="11" t="str">
        <x:v>ROL-30</x:v>
      </x:c>
      <x:c r="I117" s="19" t="n">
        <x:v>48</x:v>
      </x:c>
      <x:c r="J117" s="21" t="n">
        <x:v>2</x:v>
      </x:c>
      <x:c r="K117" s="18" t="n">
        <x:f>'05 Cargo Register'!K117</x:f>
        <x:v>506.25</x:v>
      </x:c>
      <x:c r="L117" s="18" t="n">
        <x:f>'05 Cargo Register'!N117</x:f>
        <x:v>22</x:v>
      </x:c>
      <x:c r="M117" s="18" t="n">
        <x:f>'05 Cargo Register'!O117</x:f>
        <x:v>1402.5</x:v>
      </x:c>
      <x:c r="N117" s="18" t="n">
        <x:f>J117*K117</x:f>
        <x:v>1012.5</x:v>
      </x:c>
      <x:c r="O117" s="18" t="n">
        <x:f>J117*L117</x:f>
        <x:v>44</x:v>
      </x:c>
      <x:c r="P117" s="18" t="n">
        <x:f>J117*M117</x:f>
        <x:v>2805</x:v>
      </x:c>
      <x:c r="Q117" s="22" t="n">
        <x:f>'01 Controls'!$E$22*'02 Cargo Classes'!$M$12</x:f>
        <x:v>0</x:v>
      </x:c>
      <x:c r="R117" s="22" t="n">
        <x:f>'01 Controls'!$F$22*'02 Cargo Classes'!$N$12</x:f>
        <x:v>0</x:v>
      </x:c>
      <x:c r="S117" s="22" t="n">
        <x:f>'01 Controls'!$G$22*'02 Cargo Classes'!$O$12</x:f>
        <x:v>1.35</x:v>
      </x:c>
      <x:c r="T117" s="22" t="n">
        <x:f>'01 Controls'!$H$22*'02 Cargo Classes'!$P$12</x:f>
        <x:v>0.03</x:v>
      </x:c>
      <x:c r="U117" s="22" t="n">
        <x:f>SUM(Q117:T117)</x:f>
        <x:v>1.3800000000000001</x:v>
      </x:c>
      <x:c r="V117" s="18" t="n">
        <x:f>IF(U117=0,0,N117*Q117/U117)</x:f>
        <x:v>0</x:v>
      </x:c>
      <x:c r="W117" s="18" t="n">
        <x:f>IF(U117=0,0,P117*Q117/U117)</x:f>
        <x:v>0</x:v>
      </x:c>
      <x:c r="X117" s="18" t="n">
        <x:f>MAX(V117,W117*'01 Controls'!$E$12)</x:f>
        <x:v>0</x:v>
      </x:c>
      <x:c r="Y117" s="18" t="n">
        <x:f>IF(U117=0,0,N117*R117/U117)</x:f>
        <x:v>0</x:v>
      </x:c>
      <x:c r="Z117" s="18" t="n">
        <x:f>IF(U117=0,0,P117*R117/U117)</x:f>
        <x:v>0</x:v>
      </x:c>
      <x:c r="AA117" s="18" t="n">
        <x:f>MAX(Y117,Z117*'01 Controls'!$E$13)</x:f>
        <x:v>0</x:v>
      </x:c>
      <x:c r="AB117" s="18" t="n">
        <x:f>IF(U117=0,0,N117*S117/U117)</x:f>
        <x:v>990.4891304347825</x:v>
      </x:c>
      <x:c r="AC117" s="18" t="n">
        <x:f>IF(U117=0,0,P117*S117/U117)</x:f>
        <x:v>2744.021739130435</x:v>
      </x:c>
      <x:c r="AD117" s="18" t="n">
        <x:f>MAX(AB117,AC117*'01 Controls'!$E$14)</x:f>
        <x:v>990.4891304347825</x:v>
      </x:c>
      <x:c r="AE117" s="18" t="n">
        <x:f>IF(U117=0,0,N117*T117/U117)</x:f>
        <x:v>22.01086956521739</x:v>
      </x:c>
      <x:c r="AF117" s="18" t="n">
        <x:f>IF(U117=0,0,P117*T117/U117)</x:f>
        <x:v>60.978260869565204</x:v>
      </x:c>
      <x:c r="AG117" s="18" t="n">
        <x:f>MAX(AE117,AF117*'01 Controls'!$E$15)</x:f>
        <x:v>22.01086956521739</x:v>
      </x:c>
      <x:c r="AH117" s="18" t="n">
        <x:f>SUM(V117,Y117,AB117,AE117)</x:f>
        <x:v>1012.4999999999999</x:v>
      </x:c>
      <x:c r="AI117" s="18" t="n">
        <x:f>N117-AH117</x:f>
        <x:v>1.1368683772161603e-13</x:v>
      </x:c>
      <x:c r="AJ117" s="18" t="n">
        <x:f>V117*INDEX('07 Mode Capacity'!$P$6:$P$17,MATCH("AIR-"&amp;I117,'07 Mode Capacity'!$C$6:$C$17,0))</x:f>
        <x:v>0</x:v>
      </x:c>
      <x:c r="AK117" s="18" t="n">
        <x:f>Y117*INDEX('07 Mode Capacity'!$P$6:$P$17,MATCH("OCEAN-"&amp;I117,'07 Mode Capacity'!$C$6:$C$17,0))</x:f>
        <x:v>0</x:v>
      </x:c>
      <x:c r="AL117" s="18" t="n">
        <x:f>AB117*INDEX('07 Mode Capacity'!$P$6:$P$17,MATCH("LAND-"&amp;I117,'07 Mode Capacity'!$C$6:$C$17,0))</x:f>
        <x:v>120.88708814688157</x:v>
      </x:c>
      <x:c r="AM117" s="18" t="n">
        <x:f>AE117*INDEX('07 Mode Capacity'!$P$6:$P$17,MATCH("INLAND-"&amp;I117,'07 Mode Capacity'!$C$6:$C$17,0))</x:f>
        <x:v>13.894017341984235</x:v>
      </x:c>
      <x:c r="AN117" s="18" t="n">
        <x:f>SUM(AJ117:AM117)</x:f>
        <x:v>134.7811054888658</x:v>
      </x:c>
      <x:c r="AO117" s="17" t="n">
        <x:f>IF(N117=0,1,AN117/N117)</x:f>
        <x:v>0.13311714122357116</x:v>
      </x:c>
      <x:c r="AP117" s="11" t="str">
        <x:f>IF(AO117&gt;='01 Controls'!$E$16,"PASS","FAIL")</x:f>
        <x:v>FAIL</x:v>
      </x:c>
      <x:c r="AQ117" s="11" t="str">
        <x:v>UNQUANTIFIED</x:v>
      </x:c>
      <x:c r="AR117" s="11" t="str">
        <x:v>Position-class planning record; serial item and receiver open</x:v>
      </x:c>
      <x:c r="AS117" s="26"/>
      <x:c r="AT117" s="26"/>
    </x:row>
    <x:row r="118">
      <x:c r="C118" s="11" t="str">
        <x:v>C1-A-AAG-LIN-18</x:v>
      </x:c>
      <x:c r="D118" s="11" t="str">
        <x:v>C1</x:v>
      </x:c>
      <x:c r="E118" s="11" t="str">
        <x:v>Grid failure</x:v>
      </x:c>
      <x:c r="F118" s="11" t="str">
        <x:v>A-AAG</x:v>
      </x:c>
      <x:c r="G118" s="11" t="str">
        <x:v>Austere air-access group</x:v>
      </x:c>
      <x:c r="H118" s="11" t="str">
        <x:v>LIN-18</x:v>
      </x:c>
      <x:c r="I118" s="19" t="n">
        <x:v>72</x:v>
      </x:c>
      <x:c r="J118" s="21" t="n">
        <x:v>2</x:v>
      </x:c>
      <x:c r="K118" s="18" t="n">
        <x:f>'05 Cargo Register'!K118</x:f>
        <x:v>112.5</x:v>
      </x:c>
      <x:c r="L118" s="18" t="n">
        <x:f>'05 Cargo Register'!N118</x:f>
        <x:v>8</x:v>
      </x:c>
      <x:c r="M118" s="18" t="n">
        <x:f>'05 Cargo Register'!O118</x:f>
        <x:v>352</x:v>
      </x:c>
      <x:c r="N118" s="18" t="n">
        <x:f>J118*K118</x:f>
        <x:v>225</x:v>
      </x:c>
      <x:c r="O118" s="18" t="n">
        <x:f>J118*L118</x:f>
        <x:v>16</x:v>
      </x:c>
      <x:c r="P118" s="18" t="n">
        <x:f>J118*M118</x:f>
        <x:v>704</x:v>
      </x:c>
      <x:c r="Q118" s="22" t="n">
        <x:f>'01 Controls'!$E$22*'02 Cargo Classes'!$M$13</x:f>
        <x:v>0</x:v>
      </x:c>
      <x:c r="R118" s="22" t="n">
        <x:f>'01 Controls'!$F$22*'02 Cargo Classes'!$N$13</x:f>
        <x:v>0</x:v>
      </x:c>
      <x:c r="S118" s="22" t="n">
        <x:f>'01 Controls'!$G$22*'02 Cargo Classes'!$O$13</x:f>
        <x:v>0.9</x:v>
      </x:c>
      <x:c r="T118" s="22" t="n">
        <x:f>'01 Controls'!$H$22*'02 Cargo Classes'!$P$13</x:f>
        <x:v>0.05</x:v>
      </x:c>
      <x:c r="U118" s="22" t="n">
        <x:f>SUM(Q118:T118)</x:f>
        <x:v>0.9500000000000001</x:v>
      </x:c>
      <x:c r="V118" s="18" t="n">
        <x:f>IF(U118=0,0,N118*Q118/U118)</x:f>
        <x:v>0</x:v>
      </x:c>
      <x:c r="W118" s="18" t="n">
        <x:f>IF(U118=0,0,P118*Q118/U118)</x:f>
        <x:v>0</x:v>
      </x:c>
      <x:c r="X118" s="18" t="n">
        <x:f>MAX(V118,W118*'01 Controls'!$E$12)</x:f>
        <x:v>0</x:v>
      </x:c>
      <x:c r="Y118" s="18" t="n">
        <x:f>IF(U118=0,0,N118*R118/U118)</x:f>
        <x:v>0</x:v>
      </x:c>
      <x:c r="Z118" s="18" t="n">
        <x:f>IF(U118=0,0,P118*R118/U118)</x:f>
        <x:v>0</x:v>
      </x:c>
      <x:c r="AA118" s="18" t="n">
        <x:f>MAX(Y118,Z118*'01 Controls'!$E$13)</x:f>
        <x:v>0</x:v>
      </x:c>
      <x:c r="AB118" s="18" t="n">
        <x:f>IF(U118=0,0,N118*S118/U118)</x:f>
        <x:v>213.15789473684208</x:v>
      </x:c>
      <x:c r="AC118" s="18" t="n">
        <x:f>IF(U118=0,0,P118*S118/U118)</x:f>
        <x:v>666.9473684210526</x:v>
      </x:c>
      <x:c r="AD118" s="18" t="n">
        <x:f>MAX(AB118,AC118*'01 Controls'!$E$14)</x:f>
        <x:v>213.15789473684208</x:v>
      </x:c>
      <x:c r="AE118" s="18" t="n">
        <x:f>IF(U118=0,0,N118*T118/U118)</x:f>
        <x:v>11.842105263157894</x:v>
      </x:c>
      <x:c r="AF118" s="18" t="n">
        <x:f>IF(U118=0,0,P118*T118/U118)</x:f>
        <x:v>37.05263157894737</x:v>
      </x:c>
      <x:c r="AG118" s="18" t="n">
        <x:f>MAX(AE118,AF118*'01 Controls'!$E$15)</x:f>
        <x:v>11.842105263157894</x:v>
      </x:c>
      <x:c r="AH118" s="18" t="n">
        <x:f>SUM(V118,Y118,AB118,AE118)</x:f>
        <x:v>224.99999999999997</x:v>
      </x:c>
      <x:c r="AI118" s="18" t="n">
        <x:f>N118-AH118</x:f>
        <x:v>2.842170943040401e-14</x:v>
      </x:c>
      <x:c r="AJ118" s="18" t="n">
        <x:f>V118*INDEX('07 Mode Capacity'!$P$6:$P$17,MATCH("AIR-"&amp;I118,'07 Mode Capacity'!$C$6:$C$17,0))</x:f>
        <x:v>0</x:v>
      </x:c>
      <x:c r="AK118" s="18" t="n">
        <x:f>Y118*INDEX('07 Mode Capacity'!$P$6:$P$17,MATCH("OCEAN-"&amp;I118,'07 Mode Capacity'!$C$6:$C$17,0))</x:f>
        <x:v>0</x:v>
      </x:c>
      <x:c r="AL118" s="18" t="n">
        <x:f>AB118*INDEX('07 Mode Capacity'!$P$6:$P$17,MATCH("LAND-"&amp;I118,'07 Mode Capacity'!$C$6:$C$17,0))</x:f>
        <x:v>152.4100742294566</x:v>
      </x:c>
      <x:c r="AM118" s="18" t="n">
        <x:f>AE118*INDEX('07 Mode Capacity'!$P$6:$P$17,MATCH("INLAND-"&amp;I118,'07 Mode Capacity'!$C$6:$C$17,0))</x:f>
        <x:v>11.842105263157894</x:v>
      </x:c>
      <x:c r="AN118" s="18" t="n">
        <x:f>SUM(AJ118:AM118)</x:f>
        <x:v>164.2521794926145</x:v>
      </x:c>
      <x:c r="AO118" s="17" t="n">
        <x:f>IF(N118=0,1,AN118/N118)</x:f>
        <x:v>0.7300096866338421</x:v>
      </x:c>
      <x:c r="AP118" s="11" t="str">
        <x:f>IF(AO118&gt;='01 Controls'!$E$16,"PASS","FAIL")</x:f>
        <x:v>FAIL</x:v>
      </x:c>
      <x:c r="AQ118" s="11" t="str">
        <x:v>UNQUANTIFIED</x:v>
      </x:c>
      <x:c r="AR118" s="11" t="str">
        <x:v>Position-class planning record; serial item and receiver open</x:v>
      </x:c>
      <x:c r="AS118" s="26"/>
      <x:c r="AT118" s="26"/>
    </x:row>
    <x:row r="119">
      <x:c r="C119" s="11" t="str">
        <x:v>C1-A-AAG-BLK-08</x:v>
      </x:c>
      <x:c r="D119" s="11" t="str">
        <x:v>C1</x:v>
      </x:c>
      <x:c r="E119" s="11" t="str">
        <x:v>Grid failure</x:v>
      </x:c>
      <x:c r="F119" s="11" t="str">
        <x:v>A-AAG</x:v>
      </x:c>
      <x:c r="G119" s="11" t="str">
        <x:v>Austere air-access group</x:v>
      </x:c>
      <x:c r="H119" s="11" t="str">
        <x:v>BLK-08</x:v>
      </x:c>
      <x:c r="I119" s="19" t="n">
        <x:v>48</x:v>
      </x:c>
      <x:c r="J119" s="21" t="n">
        <x:v>2</x:v>
      </x:c>
      <x:c r="K119" s="18" t="n">
        <x:f>'05 Cargo Register'!K119</x:f>
        <x:v>56.25</x:v>
      </x:c>
      <x:c r="L119" s="18" t="n">
        <x:f>'05 Cargo Register'!N119</x:f>
        <x:v>9</x:v>
      </x:c>
      <x:c r="M119" s="18" t="n">
        <x:f>'05 Cargo Register'!O119</x:f>
        <x:v>459</x:v>
      </x:c>
      <x:c r="N119" s="18" t="n">
        <x:f>J119*K119</x:f>
        <x:v>112.5</x:v>
      </x:c>
      <x:c r="O119" s="18" t="n">
        <x:f>J119*L119</x:f>
        <x:v>18</x:v>
      </x:c>
      <x:c r="P119" s="18" t="n">
        <x:f>J119*M119</x:f>
        <x:v>918</x:v>
      </x:c>
      <x:c r="Q119" s="22" t="n">
        <x:f>'01 Controls'!$E$22*'02 Cargo Classes'!$M$14</x:f>
        <x:v>0.05</x:v>
      </x:c>
      <x:c r="R119" s="22" t="n">
        <x:f>'01 Controls'!$F$22*'02 Cargo Classes'!$N$14</x:f>
        <x:v>0</x:v>
      </x:c>
      <x:c r="S119" s="22" t="n">
        <x:f>'01 Controls'!$G$22*'02 Cargo Classes'!$O$14</x:f>
        <x:v>0.9</x:v>
      </x:c>
      <x:c r="T119" s="22" t="n">
        <x:f>'01 Controls'!$H$22*'02 Cargo Classes'!$P$14</x:f>
        <x:v>0.025</x:v>
      </x:c>
      <x:c r="U119" s="22" t="n">
        <x:f>SUM(Q119:T119)</x:f>
        <x:v>0.9750000000000001</x:v>
      </x:c>
      <x:c r="V119" s="18" t="n">
        <x:f>IF(U119=0,0,N119*Q119/U119)</x:f>
        <x:v>5.769230769230768</x:v>
      </x:c>
      <x:c r="W119" s="18" t="n">
        <x:f>IF(U119=0,0,P119*Q119/U119)</x:f>
        <x:v>47.07692307692308</x:v>
      </x:c>
      <x:c r="X119" s="18" t="n">
        <x:f>MAX(V119,W119*'01 Controls'!$E$12)</x:f>
        <x:v>11.76923076923077</x:v>
      </x:c>
      <x:c r="Y119" s="18" t="n">
        <x:f>IF(U119=0,0,N119*R119/U119)</x:f>
        <x:v>0</x:v>
      </x:c>
      <x:c r="Z119" s="18" t="n">
        <x:f>IF(U119=0,0,P119*R119/U119)</x:f>
        <x:v>0</x:v>
      </x:c>
      <x:c r="AA119" s="18" t="n">
        <x:f>MAX(Y119,Z119*'01 Controls'!$E$13)</x:f>
        <x:v>0</x:v>
      </x:c>
      <x:c r="AB119" s="18" t="n">
        <x:f>IF(U119=0,0,N119*S119/U119)</x:f>
        <x:v>103.84615384615384</x:v>
      </x:c>
      <x:c r="AC119" s="18" t="n">
        <x:f>IF(U119=0,0,P119*S119/U119)</x:f>
        <x:v>847.3846153846154</x:v>
      </x:c>
      <x:c r="AD119" s="18" t="n">
        <x:f>MAX(AB119,AC119*'01 Controls'!$E$14)</x:f>
        <x:v>169.47692307692307</x:v>
      </x:c>
      <x:c r="AE119" s="18" t="n">
        <x:f>IF(U119=0,0,N119*T119/U119)</x:f>
        <x:v>2.884615384615384</x:v>
      </x:c>
      <x:c r="AF119" s="18" t="n">
        <x:f>IF(U119=0,0,P119*T119/U119)</x:f>
        <x:v>23.53846153846154</x:v>
      </x:c>
      <x:c r="AG119" s="18" t="n">
        <x:f>MAX(AE119,AF119*'01 Controls'!$E$15)</x:f>
        <x:v>4.236923076923077</x:v>
      </x:c>
      <x:c r="AH119" s="18" t="n">
        <x:f>SUM(V119,Y119,AB119,AE119)</x:f>
        <x:v>112.5</x:v>
      </x:c>
      <x:c r="AI119" s="18" t="n">
        <x:f>N119-AH119</x:f>
        <x:v>0</x:v>
      </x:c>
      <x:c r="AJ119" s="18" t="n">
        <x:f>V119*INDEX('07 Mode Capacity'!$P$6:$P$17,MATCH("AIR-"&amp;I119,'07 Mode Capacity'!$C$6:$C$17,0))</x:f>
        <x:v>1.6173211055151495</x:v>
      </x:c>
      <x:c r="AK119" s="18" t="n">
        <x:f>Y119*INDEX('07 Mode Capacity'!$P$6:$P$17,MATCH("OCEAN-"&amp;I119,'07 Mode Capacity'!$C$6:$C$17,0))</x:f>
        <x:v>0</x:v>
      </x:c>
      <x:c r="AL119" s="18" t="n">
        <x:f>AB119*INDEX('07 Mode Capacity'!$P$6:$P$17,MATCH("LAND-"&amp;I119,'07 Mode Capacity'!$C$6:$C$17,0))</x:f>
        <x:v>12.674201834202968</x:v>
      </x:c>
      <x:c r="AM119" s="18" t="n">
        <x:f>AE119*INDEX('07 Mode Capacity'!$P$6:$P$17,MATCH("INLAND-"&amp;I119,'07 Mode Capacity'!$C$6:$C$17,0))</x:f>
        <x:v>1.8208683696047714</x:v>
      </x:c>
      <x:c r="AN119" s="18" t="n">
        <x:f>SUM(AJ119:AM119)</x:f>
        <x:v>16.112391309322888</x:v>
      </x:c>
      <x:c r="AO119" s="17" t="n">
        <x:f>IF(N119=0,1,AN119/N119)</x:f>
        <x:v>0.14322125608287012</x:v>
      </x:c>
      <x:c r="AP119" s="11" t="str">
        <x:f>IF(AO119&gt;='01 Controls'!$E$16,"PASS","FAIL")</x:f>
        <x:v>FAIL</x:v>
      </x:c>
      <x:c r="AQ119" s="11" t="str">
        <x:v>UNQUANTIFIED</x:v>
      </x:c>
      <x:c r="AR119" s="11" t="str">
        <x:v>Position-class planning record; serial item and receiver open</x:v>
      </x:c>
      <x:c r="AS119" s="26"/>
      <x:c r="AT119" s="26"/>
    </x:row>
    <x:row r="120">
      <x:c r="C120" s="11" t="str">
        <x:v>C1-A-AAG-OOG-80</x:v>
      </x:c>
      <x:c r="D120" s="11" t="str">
        <x:v>C1</x:v>
      </x:c>
      <x:c r="E120" s="11" t="str">
        <x:v>Grid failure</x:v>
      </x:c>
      <x:c r="F120" s="11" t="str">
        <x:v>A-AAG</x:v>
      </x:c>
      <x:c r="G120" s="11" t="str">
        <x:v>Austere air-access group</x:v>
      </x:c>
      <x:c r="H120" s="11" t="str">
        <x:v>OOG-80</x:v>
      </x:c>
      <x:c r="I120" s="19" t="n">
        <x:v>72</x:v>
      </x:c>
      <x:c r="J120" s="21" t="n">
        <x:v>2</x:v>
      </x:c>
      <x:c r="K120" s="18" t="n">
        <x:f>'05 Cargo Register'!K120</x:f>
        <x:v>562.5</x:v>
      </x:c>
      <x:c r="L120" s="18" t="n">
        <x:f>'05 Cargo Register'!N120</x:f>
        <x:v>10</x:v>
      </x:c>
      <x:c r="M120" s="18" t="n">
        <x:f>'05 Cargo Register'!O120</x:f>
        <x:v>1760</x:v>
      </x:c>
      <x:c r="N120" s="18" t="n">
        <x:f>J120*K120</x:f>
        <x:v>1125</x:v>
      </x:c>
      <x:c r="O120" s="18" t="n">
        <x:f>J120*L120</x:f>
        <x:v>20</x:v>
      </x:c>
      <x:c r="P120" s="18" t="n">
        <x:f>J120*M120</x:f>
        <x:v>3520</x:v>
      </x:c>
      <x:c r="Q120" s="22" t="n">
        <x:f>'01 Controls'!$E$22*'02 Cargo Classes'!$M$15</x:f>
        <x:v>0</x:v>
      </x:c>
      <x:c r="R120" s="22" t="n">
        <x:f>'01 Controls'!$F$22*'02 Cargo Classes'!$N$15</x:f>
        <x:v>0</x:v>
      </x:c>
      <x:c r="S120" s="22" t="n">
        <x:f>'01 Controls'!$G$22*'02 Cargo Classes'!$O$15</x:f>
        <x:v>0.54</x:v>
      </x:c>
      <x:c r="T120" s="22" t="n">
        <x:f>'01 Controls'!$H$22*'02 Cargo Classes'!$P$15</x:f>
        <x:v>0.025</x:v>
      </x:c>
      <x:c r="U120" s="22" t="n">
        <x:f>SUM(Q120:T120)</x:f>
        <x:v>0.5650000000000001</x:v>
      </x:c>
      <x:c r="V120" s="18" t="n">
        <x:f>IF(U120=0,0,N120*Q120/U120)</x:f>
        <x:v>0</x:v>
      </x:c>
      <x:c r="W120" s="18" t="n">
        <x:f>IF(U120=0,0,P120*Q120/U120)</x:f>
        <x:v>0</x:v>
      </x:c>
      <x:c r="X120" s="18" t="n">
        <x:f>MAX(V120,W120*'01 Controls'!$E$12)</x:f>
        <x:v>0</x:v>
      </x:c>
      <x:c r="Y120" s="18" t="n">
        <x:f>IF(U120=0,0,N120*R120/U120)</x:f>
        <x:v>0</x:v>
      </x:c>
      <x:c r="Z120" s="18" t="n">
        <x:f>IF(U120=0,0,P120*R120/U120)</x:f>
        <x:v>0</x:v>
      </x:c>
      <x:c r="AA120" s="18" t="n">
        <x:f>MAX(Y120,Z120*'01 Controls'!$E$13)</x:f>
        <x:v>0</x:v>
      </x:c>
      <x:c r="AB120" s="18" t="n">
        <x:f>IF(U120=0,0,N120*S120/U120)</x:f>
        <x:v>1075.221238938053</x:v>
      </x:c>
      <x:c r="AC120" s="18" t="n">
        <x:f>IF(U120=0,0,P120*S120/U120)</x:f>
        <x:v>3364.2477876106195</x:v>
      </x:c>
      <x:c r="AD120" s="18" t="n">
        <x:f>MAX(AB120,AC120*'01 Controls'!$E$14)</x:f>
        <x:v>1075.221238938053</x:v>
      </x:c>
      <x:c r="AE120" s="18" t="n">
        <x:f>IF(U120=0,0,N120*T120/U120)</x:f>
        <x:v>49.778761061946895</x:v>
      </x:c>
      <x:c r="AF120" s="18" t="n">
        <x:f>IF(U120=0,0,P120*T120/U120)</x:f>
        <x:v>155.7522123893805</x:v>
      </x:c>
      <x:c r="AG120" s="18" t="n">
        <x:f>MAX(AE120,AF120*'01 Controls'!$E$15)</x:f>
        <x:v>49.778761061946895</x:v>
      </x:c>
      <x:c r="AH120" s="18" t="n">
        <x:f>SUM(V120,Y120,AB120,AE120)</x:f>
        <x:v>1124.9999999999998</x:v>
      </x:c>
      <x:c r="AI120" s="18" t="n">
        <x:f>N120-AH120</x:f>
        <x:v>2.2737367544323206e-13</x:v>
      </x:c>
      <x:c r="AJ120" s="18" t="n">
        <x:f>V120*INDEX('07 Mode Capacity'!$P$6:$P$17,MATCH("AIR-"&amp;I120,'07 Mode Capacity'!$C$6:$C$17,0))</x:f>
        <x:v>0</x:v>
      </x:c>
      <x:c r="AK120" s="18" t="n">
        <x:f>Y120*INDEX('07 Mode Capacity'!$P$6:$P$17,MATCH("OCEAN-"&amp;I120,'07 Mode Capacity'!$C$6:$C$17,0))</x:f>
        <x:v>0</x:v>
      </x:c>
      <x:c r="AL120" s="18" t="n">
        <x:f>AB120*INDEX('07 Mode Capacity'!$P$6:$P$17,MATCH("LAND-"&amp;I120,'07 Mode Capacity'!$C$6:$C$17,0))</x:f>
        <x:v>768.7941797415067</x:v>
      </x:c>
      <x:c r="AM120" s="18" t="n">
        <x:f>AE120*INDEX('07 Mode Capacity'!$P$6:$P$17,MATCH("INLAND-"&amp;I120,'07 Mode Capacity'!$C$6:$C$17,0))</x:f>
        <x:v>49.778761061946895</x:v>
      </x:c>
      <x:c r="AN120" s="18" t="n">
        <x:f>SUM(AJ120:AM120)</x:f>
        <x:v>818.5729408034535</x:v>
      </x:c>
      <x:c r="AO120" s="17" t="n">
        <x:f>IF(N120=0,1,AN120/N120)</x:f>
        <x:v>0.727620391825292</x:v>
      </x:c>
      <x:c r="AP120" s="11" t="str">
        <x:f>IF(AO120&gt;='01 Controls'!$E$16,"PASS","FAIL")</x:f>
        <x:v>FAIL</x:v>
      </x:c>
      <x:c r="AQ120" s="11" t="str">
        <x:v>UNQUANTIFIED</x:v>
      </x:c>
      <x:c r="AR120" s="11" t="str">
        <x:v>Position-class planning record; serial item and receiver open</x:v>
      </x:c>
      <x:c r="AS120" s="26"/>
      <x:c r="AT120" s="26"/>
    </x:row>
    <x:row r="121">
      <x:c r="C121" s="11" t="str">
        <x:v>C1-A-AHW-APL-45</x:v>
      </x:c>
      <x:c r="D121" s="11" t="str">
        <x:v>C1</x:v>
      </x:c>
      <x:c r="E121" s="11" t="str">
        <x:v>Grid failure</x:v>
      </x:c>
      <x:c r="F121" s="11" t="str">
        <x:v>A-AHW</x:v>
      </x:c>
      <x:c r="G121" s="11" t="str">
        <x:v>Aerial hazard-control wing</x:v>
      </x:c>
      <x:c r="H121" s="11" t="str">
        <x:v>APL-45</x:v>
      </x:c>
      <x:c r="I121" s="19" t="n">
        <x:v>24</x:v>
      </x:c>
      <x:c r="J121" s="21" t="n">
        <x:v>1</x:v>
      </x:c>
      <x:c r="K121" s="18" t="n">
        <x:f>'05 Cargo Register'!K121</x:f>
        <x:v>225</x:v>
      </x:c>
      <x:c r="L121" s="18" t="n">
        <x:f>'05 Cargo Register'!N121</x:f>
        <x:v>59</x:v>
      </x:c>
      <x:c r="M121" s="18" t="n">
        <x:f>'05 Cargo Register'!O121</x:f>
        <x:v>442.5</x:v>
      </x:c>
      <x:c r="N121" s="18" t="n">
        <x:f>J121*K121</x:f>
        <x:v>225</x:v>
      </x:c>
      <x:c r="O121" s="18" t="n">
        <x:f>J121*L121</x:f>
        <x:v>59</x:v>
      </x:c>
      <x:c r="P121" s="18" t="n">
        <x:f>J121*M121</x:f>
        <x:v>442.5</x:v>
      </x:c>
      <x:c r="Q121" s="22" t="n">
        <x:f>'01 Controls'!$E$22*'02 Cargo Classes'!$M$6</x:f>
        <x:v>0.15000000000000002</x:v>
      </x:c>
      <x:c r="R121" s="22" t="n">
        <x:f>'01 Controls'!$F$22*'02 Cargo Classes'!$N$6</x:f>
        <x:v>0</x:v>
      </x:c>
      <x:c r="S121" s="22" t="n">
        <x:f>'01 Controls'!$G$22*'02 Cargo Classes'!$O$6</x:f>
        <x:v>0.9</x:v>
      </x:c>
      <x:c r="T121" s="22" t="n">
        <x:f>'01 Controls'!$H$22*'02 Cargo Classes'!$P$6</x:f>
        <x:v>0.015</x:v>
      </x:c>
      <x:c r="U121" s="22" t="n">
        <x:f>SUM(Q121:T121)</x:f>
        <x:v>1.065</x:v>
      </x:c>
      <x:c r="V121" s="18" t="n">
        <x:f>IF(U121=0,0,N121*Q121/U121)</x:f>
        <x:v>31.69014084507043</x:v>
      </x:c>
      <x:c r="W121" s="18" t="n">
        <x:f>IF(U121=0,0,P121*Q121/U121)</x:f>
        <x:v>62.323943661971846</x:v>
      </x:c>
      <x:c r="X121" s="18" t="n">
        <x:f>MAX(V121,W121*'01 Controls'!$E$12)</x:f>
        <x:v>31.69014084507043</x:v>
      </x:c>
      <x:c r="Y121" s="18" t="n">
        <x:f>IF(U121=0,0,N121*R121/U121)</x:f>
        <x:v>0</x:v>
      </x:c>
      <x:c r="Z121" s="18" t="n">
        <x:f>IF(U121=0,0,P121*R121/U121)</x:f>
        <x:v>0</x:v>
      </x:c>
      <x:c r="AA121" s="18" t="n">
        <x:f>MAX(Y121,Z121*'01 Controls'!$E$13)</x:f>
        <x:v>0</x:v>
      </x:c>
      <x:c r="AB121" s="18" t="n">
        <x:f>IF(U121=0,0,N121*S121/U121)</x:f>
        <x:v>190.14084507042256</x:v>
      </x:c>
      <x:c r="AC121" s="18" t="n">
        <x:f>IF(U121=0,0,P121*S121/U121)</x:f>
        <x:v>373.943661971831</x:v>
      </x:c>
      <x:c r="AD121" s="18" t="n">
        <x:f>MAX(AB121,AC121*'01 Controls'!$E$14)</x:f>
        <x:v>190.14084507042256</x:v>
      </x:c>
      <x:c r="AE121" s="18" t="n">
        <x:f>IF(U121=0,0,N121*T121/U121)</x:f>
        <x:v>3.1690140845070425</x:v>
      </x:c>
      <x:c r="AF121" s="18" t="n">
        <x:f>IF(U121=0,0,P121*T121/U121)</x:f>
        <x:v>6.232394366197184</x:v>
      </x:c>
      <x:c r="AG121" s="18" t="n">
        <x:f>MAX(AE121,AF121*'01 Controls'!$E$15)</x:f>
        <x:v>3.1690140845070425</x:v>
      </x:c>
      <x:c r="AH121" s="18" t="n">
        <x:f>SUM(V121,Y121,AB121,AE121)</x:f>
        <x:v>225.00000000000003</x:v>
      </x:c>
      <x:c r="AI121" s="18" t="n">
        <x:f>N121-AH121</x:f>
        <x:v>-2.842170943040401e-14</x:v>
      </x:c>
      <x:c r="AJ121" s="18" t="n">
        <x:f>V121*INDEX('07 Mode Capacity'!$P$6:$P$17,MATCH("AIR-"&amp;I121,'07 Mode Capacity'!$C$6:$C$17,0))</x:f>
        <x:v>6.430375389259951</x:v>
      </x:c>
      <x:c r="AK121" s="18" t="n">
        <x:f>Y121*INDEX('07 Mode Capacity'!$P$6:$P$17,MATCH("OCEAN-"&amp;I121,'07 Mode Capacity'!$C$6:$C$17,0))</x:f>
        <x:v>0</x:v>
      </x:c>
      <x:c r="AL121" s="18" t="n">
        <x:f>AB121*INDEX('07 Mode Capacity'!$P$6:$P$17,MATCH("LAND-"&amp;I121,'07 Mode Capacity'!$C$6:$C$17,0))</x:f>
        <x:v>72.72904897702517</x:v>
      </x:c>
      <x:c r="AM121" s="18" t="n">
        <x:f>AE121*INDEX('07 Mode Capacity'!$P$6:$P$17,MATCH("INLAND-"&amp;I121,'07 Mode Capacity'!$C$6:$C$17,0))</x:f>
        <x:v>3.1690140845070425</x:v>
      </x:c>
      <x:c r="AN121" s="18" t="n">
        <x:f>SUM(AJ121:AM121)</x:f>
        <x:v>82.32843845079216</x:v>
      </x:c>
      <x:c r="AO121" s="17" t="n">
        <x:f>IF(N121=0,1,AN121/N121)</x:f>
        <x:v>0.3659041708924096</x:v>
      </x:c>
      <x:c r="AP121" s="11" t="str">
        <x:f>IF(AO121&gt;='01 Controls'!$E$16,"PASS","FAIL")</x:f>
        <x:v>FAIL</x:v>
      </x:c>
      <x:c r="AQ121" s="11" t="str">
        <x:v>UNQUANTIFIED</x:v>
      </x:c>
      <x:c r="AR121" s="11" t="str">
        <x:v>Position-class planning record; serial item and receiver open</x:v>
      </x:c>
      <x:c r="AS121" s="26"/>
      <x:c r="AT121" s="26"/>
    </x:row>
    <x:row r="122">
      <x:c r="C122" s="11" t="str">
        <x:v>C1-A-AHW-ISO-18</x:v>
      </x:c>
      <x:c r="D122" s="11" t="str">
        <x:v>C1</x:v>
      </x:c>
      <x:c r="E122" s="11" t="str">
        <x:v>Grid failure</x:v>
      </x:c>
      <x:c r="F122" s="11" t="str">
        <x:v>A-AHW</x:v>
      </x:c>
      <x:c r="G122" s="11" t="str">
        <x:v>Aerial hazard-control wing</x:v>
      </x:c>
      <x:c r="H122" s="11" t="str">
        <x:v>ISO-18</x:v>
      </x:c>
      <x:c r="I122" s="19" t="n">
        <x:v>48</x:v>
      </x:c>
      <x:c r="J122" s="21" t="n">
        <x:v>1</x:v>
      </x:c>
      <x:c r="K122" s="18" t="n">
        <x:f>'05 Cargo Register'!K122</x:f>
        <x:v>337.5</x:v>
      </x:c>
      <x:c r="L122" s="18" t="n">
        <x:f>'05 Cargo Register'!N122</x:f>
        <x:v>23</x:v>
      </x:c>
      <x:c r="M122" s="18" t="n">
        <x:f>'05 Cargo Register'!O122</x:f>
        <x:v>607.2</x:v>
      </x:c>
      <x:c r="N122" s="18" t="n">
        <x:f>J122*K122</x:f>
        <x:v>337.5</x:v>
      </x:c>
      <x:c r="O122" s="18" t="n">
        <x:f>J122*L122</x:f>
        <x:v>23</x:v>
      </x:c>
      <x:c r="P122" s="18" t="n">
        <x:f>J122*M122</x:f>
        <x:v>607.2</x:v>
      </x:c>
      <x:c r="Q122" s="22" t="n">
        <x:f>'01 Controls'!$E$22*'02 Cargo Classes'!$M$7</x:f>
        <x:v>0.010000000000000002</x:v>
      </x:c>
      <x:c r="R122" s="22" t="n">
        <x:f>'01 Controls'!$F$22*'02 Cargo Classes'!$N$7</x:f>
        <x:v>0</x:v>
      </x:c>
      <x:c r="S122" s="22" t="n">
        <x:f>'01 Controls'!$G$22*'02 Cargo Classes'!$O$7</x:f>
        <x:v>1.08</x:v>
      </x:c>
      <x:c r="T122" s="22" t="n">
        <x:f>'01 Controls'!$H$22*'02 Cargo Classes'!$P$7</x:f>
        <x:v>0.04000000000000001</x:v>
      </x:c>
      <x:c r="U122" s="22" t="n">
        <x:f>SUM(Q122:T122)</x:f>
        <x:v>1.1300000000000001</x:v>
      </x:c>
      <x:c r="V122" s="18" t="n">
        <x:f>IF(U122=0,0,N122*Q122/U122)</x:f>
        <x:v>2.9867256637168142</x:v>
      </x:c>
      <x:c r="W122" s="18" t="n">
        <x:f>IF(U122=0,0,P122*Q122/U122)</x:f>
        <x:v>5.37345132743363</x:v>
      </x:c>
      <x:c r="X122" s="18" t="n">
        <x:f>MAX(V122,W122*'01 Controls'!$E$12)</x:f>
        <x:v>2.9867256637168142</x:v>
      </x:c>
      <x:c r="Y122" s="18" t="n">
        <x:f>IF(U122=0,0,N122*R122/U122)</x:f>
        <x:v>0</x:v>
      </x:c>
      <x:c r="Z122" s="18" t="n">
        <x:f>IF(U122=0,0,P122*R122/U122)</x:f>
        <x:v>0</x:v>
      </x:c>
      <x:c r="AA122" s="18" t="n">
        <x:f>MAX(Y122,Z122*'01 Controls'!$E$13)</x:f>
        <x:v>0</x:v>
      </x:c>
      <x:c r="AB122" s="18" t="n">
        <x:f>IF(U122=0,0,N122*S122/U122)</x:f>
        <x:v>322.5663716814159</x:v>
      </x:c>
      <x:c r="AC122" s="18" t="n">
        <x:f>IF(U122=0,0,P122*S122/U122)</x:f>
        <x:v>580.3327433628318</x:v>
      </x:c>
      <x:c r="AD122" s="18" t="n">
        <x:f>MAX(AB122,AC122*'01 Controls'!$E$14)</x:f>
        <x:v>322.5663716814159</x:v>
      </x:c>
      <x:c r="AE122" s="18" t="n">
        <x:f>IF(U122=0,0,N122*T122/U122)</x:f>
        <x:v>11.946902654867257</x:v>
      </x:c>
      <x:c r="AF122" s="18" t="n">
        <x:f>IF(U122=0,0,P122*T122/U122)</x:f>
        <x:v>21.49380530973452</x:v>
      </x:c>
      <x:c r="AG122" s="18" t="n">
        <x:f>MAX(AE122,AF122*'01 Controls'!$E$15)</x:f>
        <x:v>11.946902654867257</x:v>
      </x:c>
      <x:c r="AH122" s="18" t="n">
        <x:f>SUM(V122,Y122,AB122,AE122)</x:f>
        <x:v>337.49999999999994</x:v>
      </x:c>
      <x:c r="AI122" s="18" t="n">
        <x:f>N122-AH122</x:f>
        <x:v>5.684341886080802e-14</x:v>
      </x:c>
      <x:c r="AJ122" s="18" t="n">
        <x:f>V122*INDEX('07 Mode Capacity'!$P$6:$P$17,MATCH("AIR-"&amp;I122,'07 Mode Capacity'!$C$6:$C$17,0))</x:f>
        <x:v>0.8372857050675776</x:v>
      </x:c>
      <x:c r="AK122" s="18" t="n">
        <x:f>Y122*INDEX('07 Mode Capacity'!$P$6:$P$17,MATCH("OCEAN-"&amp;I122,'07 Mode Capacity'!$C$6:$C$17,0))</x:f>
        <x:v>0</x:v>
      </x:c>
      <x:c r="AL122" s="18" t="n">
        <x:f>AB122*INDEX('07 Mode Capacity'!$P$6:$P$17,MATCH("LAND-"&amp;I122,'07 Mode Capacity'!$C$6:$C$17,0))</x:f>
        <x:v>39.36853844075435</x:v>
      </x:c>
      <x:c r="AM122" s="18" t="n">
        <x:f>AE122*INDEX('07 Mode Capacity'!$P$6:$P$17,MATCH("INLAND-"&amp;I122,'07 Mode Capacity'!$C$6:$C$17,0))</x:f>
        <x:v>7.541295548451621</x:v>
      </x:c>
      <x:c r="AN122" s="18" t="n">
        <x:f>SUM(AJ122:AM122)</x:f>
        <x:v>47.74711969427355</x:v>
      </x:c>
      <x:c r="AO122" s="17" t="n">
        <x:f>IF(N122=0,1,AN122/N122)</x:f>
        <x:v>0.141472947242292</x:v>
      </x:c>
      <x:c r="AP122" s="11" t="str">
        <x:f>IF(AO122&gt;='01 Controls'!$E$16,"PASS","FAIL")</x:f>
        <x:v>FAIL</x:v>
      </x:c>
      <x:c r="AQ122" s="11" t="str">
        <x:v>UNQUANTIFIED</x:v>
      </x:c>
      <x:c r="AR122" s="11" t="str">
        <x:v>Position-class planning record; serial item and receiver open</x:v>
      </x:c>
      <x:c r="AS122" s="26"/>
      <x:c r="AT122" s="26"/>
    </x:row>
    <x:row r="123">
      <x:c r="C123" s="11" t="str">
        <x:v>C1-A-AHW-COL-12</x:v>
      </x:c>
      <x:c r="D123" s="11" t="str">
        <x:v>C1</x:v>
      </x:c>
      <x:c r="E123" s="11" t="str">
        <x:v>Grid failure</x:v>
      </x:c>
      <x:c r="F123" s="11" t="str">
        <x:v>A-AHW</x:v>
      </x:c>
      <x:c r="G123" s="11" t="str">
        <x:v>Aerial hazard-control wing</x:v>
      </x:c>
      <x:c r="H123" s="11" t="str">
        <x:v>COL-12</x:v>
      </x:c>
      <x:c r="I123" s="19" t="n">
        <x:v>24</x:v>
      </x:c>
      <x:c r="J123" s="21" t="n">
        <x:v>1</x:v>
      </x:c>
      <x:c r="K123" s="18" t="n">
        <x:f>'05 Cargo Register'!K123</x:f>
        <x:v>84.375</x:v>
      </x:c>
      <x:c r="L123" s="18" t="n">
        <x:f>'05 Cargo Register'!N123</x:f>
        <x:v>9</x:v>
      </x:c>
      <x:c r="M123" s="18" t="n">
        <x:f>'05 Cargo Register'!O123</x:f>
        <x:v>237.60000000000002</x:v>
      </x:c>
      <x:c r="N123" s="18" t="n">
        <x:f>J123*K123</x:f>
        <x:v>84.375</x:v>
      </x:c>
      <x:c r="O123" s="18" t="n">
        <x:f>J123*L123</x:f>
        <x:v>9</x:v>
      </x:c>
      <x:c r="P123" s="18" t="n">
        <x:f>J123*M123</x:f>
        <x:v>237.60000000000002</x:v>
      </x:c>
      <x:c r="Q123" s="22" t="n">
        <x:f>'01 Controls'!$E$22*'02 Cargo Classes'!$M$8</x:f>
        <x:v>0.1</x:v>
      </x:c>
      <x:c r="R123" s="22" t="n">
        <x:f>'01 Controls'!$F$22*'02 Cargo Classes'!$N$8</x:f>
        <x:v>0</x:v>
      </x:c>
      <x:c r="S123" s="22" t="n">
        <x:f>'01 Controls'!$G$22*'02 Cargo Classes'!$O$8</x:f>
        <x:v>1.08</x:v>
      </x:c>
      <x:c r="T123" s="22" t="n">
        <x:f>'01 Controls'!$H$22*'02 Cargo Classes'!$P$8</x:f>
        <x:v>0.010000000000000002</x:v>
      </x:c>
      <x:c r="U123" s="22" t="n">
        <x:f>SUM(Q123:T123)</x:f>
        <x:v>1.1900000000000002</x:v>
      </x:c>
      <x:c r="V123" s="18" t="n">
        <x:f>IF(U123=0,0,N123*Q123/U123)</x:f>
        <x:v>7.09033613445378</x:v>
      </x:c>
      <x:c r="W123" s="18" t="n">
        <x:f>IF(U123=0,0,P123*Q123/U123)</x:f>
        <x:v>19.96638655462185</x:v>
      </x:c>
      <x:c r="X123" s="18" t="n">
        <x:f>MAX(V123,W123*'01 Controls'!$E$12)</x:f>
        <x:v>7.09033613445378</x:v>
      </x:c>
      <x:c r="Y123" s="18" t="n">
        <x:f>IF(U123=0,0,N123*R123/U123)</x:f>
        <x:v>0</x:v>
      </x:c>
      <x:c r="Z123" s="18" t="n">
        <x:f>IF(U123=0,0,P123*R123/U123)</x:f>
        <x:v>0</x:v>
      </x:c>
      <x:c r="AA123" s="18" t="n">
        <x:f>MAX(Y123,Z123*'01 Controls'!$E$13)</x:f>
        <x:v>0</x:v>
      </x:c>
      <x:c r="AB123" s="18" t="n">
        <x:f>IF(U123=0,0,N123*S123/U123)</x:f>
        <x:v>76.57563025210084</x:v>
      </x:c>
      <x:c r="AC123" s="18" t="n">
        <x:f>IF(U123=0,0,P123*S123/U123)</x:f>
        <x:v>215.636974789916</x:v>
      </x:c>
      <x:c r="AD123" s="18" t="n">
        <x:f>MAX(AB123,AC123*'01 Controls'!$E$14)</x:f>
        <x:v>76.57563025210084</x:v>
      </x:c>
      <x:c r="AE123" s="18" t="n">
        <x:f>IF(U123=0,0,N123*T123/U123)</x:f>
        <x:v>0.7090336134453782</x:v>
      </x:c>
      <x:c r="AF123" s="18" t="n">
        <x:f>IF(U123=0,0,P123*T123/U123)</x:f>
        <x:v>1.9966386554621853</x:v>
      </x:c>
      <x:c r="AG123" s="18" t="n">
        <x:f>MAX(AE123,AF123*'01 Controls'!$E$15)</x:f>
        <x:v>0.7090336134453782</x:v>
      </x:c>
      <x:c r="AH123" s="18" t="n">
        <x:f>SUM(V123,Y123,AB123,AE123)</x:f>
        <x:v>84.375</x:v>
      </x:c>
      <x:c r="AI123" s="18" t="n">
        <x:f>N123-AH123</x:f>
        <x:v>0</x:v>
      </x:c>
      <x:c r="AJ123" s="18" t="n">
        <x:f>V123*INDEX('07 Mode Capacity'!$P$6:$P$17,MATCH("AIR-"&amp;I123,'07 Mode Capacity'!$C$6:$C$17,0))</x:f>
        <x:v>1.4387289473869422</x:v>
      </x:c>
      <x:c r="AK123" s="18" t="n">
        <x:f>Y123*INDEX('07 Mode Capacity'!$P$6:$P$17,MATCH("OCEAN-"&amp;I123,'07 Mode Capacity'!$C$6:$C$17,0))</x:f>
        <x:v>0</x:v>
      </x:c>
      <x:c r="AL123" s="18" t="n">
        <x:f>AB123*INDEX('07 Mode Capacity'!$P$6:$P$17,MATCH("LAND-"&amp;I123,'07 Mode Capacity'!$C$6:$C$17,0))</x:f>
        <x:v>29.290249346419586</x:v>
      </x:c>
      <x:c r="AM123" s="18" t="n">
        <x:f>AE123*INDEX('07 Mode Capacity'!$P$6:$P$17,MATCH("INLAND-"&amp;I123,'07 Mode Capacity'!$C$6:$C$17,0))</x:f>
        <x:v>0.7090336134453782</x:v>
      </x:c>
      <x:c r="AN123" s="18" t="n">
        <x:f>SUM(AJ123:AM123)</x:f>
        <x:v>31.438011907251905</x:v>
      </x:c>
      <x:c r="AO123" s="17" t="n">
        <x:f>IF(N123=0,1,AN123/N123)</x:f>
        <x:v>0.37259865964150407</x:v>
      </x:c>
      <x:c r="AP123" s="11" t="str">
        <x:f>IF(AO123&gt;='01 Controls'!$E$16,"PASS","FAIL")</x:f>
        <x:v>FAIL</x:v>
      </x:c>
      <x:c r="AQ123" s="11" t="str">
        <x:v>UNQUANTIFIED</x:v>
      </x:c>
      <x:c r="AR123" s="11" t="str">
        <x:v>Position-class planning record; serial item and receiver open</x:v>
      </x:c>
      <x:c r="AS123" s="26"/>
      <x:c r="AT123" s="26"/>
    </x:row>
    <x:row r="124">
      <x:c r="C124" s="11" t="str">
        <x:v>C1-A-AHW-BAT-22</x:v>
      </x:c>
      <x:c r="D124" s="11" t="str">
        <x:v>C1</x:v>
      </x:c>
      <x:c r="E124" s="11" t="str">
        <x:v>Grid failure</x:v>
      </x:c>
      <x:c r="F124" s="11" t="str">
        <x:v>A-AHW</x:v>
      </x:c>
      <x:c r="G124" s="11" t="str">
        <x:v>Aerial hazard-control wing</x:v>
      </x:c>
      <x:c r="H124" s="11" t="str">
        <x:v>BAT-22</x:v>
      </x:c>
      <x:c r="I124" s="19" t="n">
        <x:v>48</x:v>
      </x:c>
      <x:c r="J124" s="21" t="n">
        <x:v>1</x:v>
      </x:c>
      <x:c r="K124" s="18" t="n">
        <x:f>'05 Cargo Register'!K124</x:f>
        <x:v>225</x:v>
      </x:c>
      <x:c r="L124" s="18" t="n">
        <x:f>'05 Cargo Register'!N124</x:f>
        <x:v>13</x:v>
      </x:c>
      <x:c r="M124" s="18" t="n">
        <x:f>'05 Cargo Register'!O124</x:f>
        <x:v>343.20000000000005</x:v>
      </x:c>
      <x:c r="N124" s="18" t="n">
        <x:f>J124*K124</x:f>
        <x:v>225</x:v>
      </x:c>
      <x:c r="O124" s="18" t="n">
        <x:f>J124*L124</x:f>
        <x:v>13</x:v>
      </x:c>
      <x:c r="P124" s="18" t="n">
        <x:f>J124*M124</x:f>
        <x:v>343.20000000000005</x:v>
      </x:c>
      <x:c r="Q124" s="22" t="n">
        <x:f>'01 Controls'!$E$22*'02 Cargo Classes'!$M$9</x:f>
        <x:v>0</x:v>
      </x:c>
      <x:c r="R124" s="22" t="n">
        <x:f>'01 Controls'!$F$22*'02 Cargo Classes'!$N$9</x:f>
        <x:v>0</x:v>
      </x:c>
      <x:c r="S124" s="22" t="n">
        <x:f>'01 Controls'!$G$22*'02 Cargo Classes'!$O$9</x:f>
        <x:v>0.9</x:v>
      </x:c>
      <x:c r="T124" s="22" t="n">
        <x:f>'01 Controls'!$H$22*'02 Cargo Classes'!$P$9</x:f>
        <x:v>0.025</x:v>
      </x:c>
      <x:c r="U124" s="22" t="n">
        <x:f>SUM(Q124:T124)</x:f>
        <x:v>0.925</x:v>
      </x:c>
      <x:c r="V124" s="18" t="n">
        <x:f>IF(U124=0,0,N124*Q124/U124)</x:f>
        <x:v>0</x:v>
      </x:c>
      <x:c r="W124" s="18" t="n">
        <x:f>IF(U124=0,0,P124*Q124/U124)</x:f>
        <x:v>0</x:v>
      </x:c>
      <x:c r="X124" s="18" t="n">
        <x:f>MAX(V124,W124*'01 Controls'!$E$12)</x:f>
        <x:v>0</x:v>
      </x:c>
      <x:c r="Y124" s="18" t="n">
        <x:f>IF(U124=0,0,N124*R124/U124)</x:f>
        <x:v>0</x:v>
      </x:c>
      <x:c r="Z124" s="18" t="n">
        <x:f>IF(U124=0,0,P124*R124/U124)</x:f>
        <x:v>0</x:v>
      </x:c>
      <x:c r="AA124" s="18" t="n">
        <x:f>MAX(Y124,Z124*'01 Controls'!$E$13)</x:f>
        <x:v>0</x:v>
      </x:c>
      <x:c r="AB124" s="18" t="n">
        <x:f>IF(U124=0,0,N124*S124/U124)</x:f>
        <x:v>218.9189189189189</x:v>
      </x:c>
      <x:c r="AC124" s="18" t="n">
        <x:f>IF(U124=0,0,P124*S124/U124)</x:f>
        <x:v>333.92432432432435</x:v>
      </x:c>
      <x:c r="AD124" s="18" t="n">
        <x:f>MAX(AB124,AC124*'01 Controls'!$E$14)</x:f>
        <x:v>218.9189189189189</x:v>
      </x:c>
      <x:c r="AE124" s="18" t="n">
        <x:f>IF(U124=0,0,N124*T124/U124)</x:f>
        <x:v>6.081081081081081</x:v>
      </x:c>
      <x:c r="AF124" s="18" t="n">
        <x:f>IF(U124=0,0,P124*T124/U124)</x:f>
        <x:v>9.275675675675677</x:v>
      </x:c>
      <x:c r="AG124" s="18" t="n">
        <x:f>MAX(AE124,AF124*'01 Controls'!$E$15)</x:f>
        <x:v>6.081081081081081</x:v>
      </x:c>
      <x:c r="AH124" s="18" t="n">
        <x:f>SUM(V124,Y124,AB124,AE124)</x:f>
        <x:v>225</x:v>
      </x:c>
      <x:c r="AI124" s="18" t="n">
        <x:f>N124-AH124</x:f>
        <x:v>0</x:v>
      </x:c>
      <x:c r="AJ124" s="18" t="n">
        <x:f>V124*INDEX('07 Mode Capacity'!$P$6:$P$17,MATCH("AIR-"&amp;I124,'07 Mode Capacity'!$C$6:$C$17,0))</x:f>
        <x:v>0</x:v>
      </x:c>
      <x:c r="AK124" s="18" t="n">
        <x:f>Y124*INDEX('07 Mode Capacity'!$P$6:$P$17,MATCH("OCEAN-"&amp;I124,'07 Mode Capacity'!$C$6:$C$17,0))</x:f>
        <x:v>0</x:v>
      </x:c>
      <x:c r="AL124" s="18" t="n">
        <x:f>AB124*INDEX('07 Mode Capacity'!$P$6:$P$17,MATCH("LAND-"&amp;I124,'07 Mode Capacity'!$C$6:$C$17,0))</x:f>
        <x:v>26.718587650481933</x:v>
      </x:c>
      <x:c r="AM124" s="18" t="n">
        <x:f>AE124*INDEX('07 Mode Capacity'!$P$6:$P$17,MATCH("INLAND-"&amp;I124,'07 Mode Capacity'!$C$6:$C$17,0))</x:f>
        <x:v>3.8385873737614102</x:v>
      </x:c>
      <x:c r="AN124" s="18" t="n">
        <x:f>SUM(AJ124:AM124)</x:f>
        <x:v>30.557175024243342</x:v>
      </x:c>
      <x:c r="AO124" s="17" t="n">
        <x:f>IF(N124=0,1,AN124/N124)</x:f>
        <x:v>0.13580966677441486</x:v>
      </x:c>
      <x:c r="AP124" s="11" t="str">
        <x:f>IF(AO124&gt;='01 Controls'!$E$16,"PASS","FAIL")</x:f>
        <x:v>FAIL</x:v>
      </x:c>
      <x:c r="AQ124" s="11" t="str">
        <x:v>UNQUANTIFIED</x:v>
      </x:c>
      <x:c r="AR124" s="11" t="str">
        <x:v>Position-class planning record; serial item and receiver open</x:v>
      </x:c>
      <x:c r="AS124" s="26"/>
      <x:c r="AT124" s="26"/>
    </x:row>
    <x:row r="125">
      <x:c r="C125" s="11" t="str">
        <x:v>C1-A-AHW-TNK-20</x:v>
      </x:c>
      <x:c r="D125" s="11" t="str">
        <x:v>C1</x:v>
      </x:c>
      <x:c r="E125" s="11" t="str">
        <x:v>Grid failure</x:v>
      </x:c>
      <x:c r="F125" s="11" t="str">
        <x:v>A-AHW</x:v>
      </x:c>
      <x:c r="G125" s="11" t="str">
        <x:v>Aerial hazard-control wing</x:v>
      </x:c>
      <x:c r="H125" s="11" t="str">
        <x:v>TNK-20</x:v>
      </x:c>
      <x:c r="I125" s="19" t="n">
        <x:v>48</x:v>
      </x:c>
      <x:c r="J125" s="21" t="n">
        <x:v>1</x:v>
      </x:c>
      <x:c r="K125" s="18" t="n">
        <x:f>'05 Cargo Register'!K125</x:f>
        <x:v>281.25</x:v>
      </x:c>
      <x:c r="L125" s="18" t="n">
        <x:f>'05 Cargo Register'!N125</x:f>
        <x:v>17</x:v>
      </x:c>
      <x:c r="M125" s="18" t="n">
        <x:f>'05 Cargo Register'!O125</x:f>
        <x:v>361.25</x:v>
      </x:c>
      <x:c r="N125" s="18" t="n">
        <x:f>J125*K125</x:f>
        <x:v>281.25</x:v>
      </x:c>
      <x:c r="O125" s="18" t="n">
        <x:f>J125*L125</x:f>
        <x:v>17</x:v>
      </x:c>
      <x:c r="P125" s="18" t="n">
        <x:f>J125*M125</x:f>
        <x:v>361.25</x:v>
      </x:c>
      <x:c r="Q125" s="22" t="n">
        <x:f>'01 Controls'!$E$22*'02 Cargo Classes'!$M$10</x:f>
        <x:v>0</x:v>
      </x:c>
      <x:c r="R125" s="22" t="n">
        <x:f>'01 Controls'!$F$22*'02 Cargo Classes'!$N$10</x:f>
        <x:v>0</x:v>
      </x:c>
      <x:c r="S125" s="22" t="n">
        <x:f>'01 Controls'!$G$22*'02 Cargo Classes'!$O$10</x:f>
        <x:v>0.9</x:v>
      </x:c>
      <x:c r="T125" s="22" t="n">
        <x:f>'01 Controls'!$H$22*'02 Cargo Classes'!$P$10</x:f>
        <x:v>0.05</x:v>
      </x:c>
      <x:c r="U125" s="22" t="n">
        <x:f>SUM(Q125:T125)</x:f>
        <x:v>0.9500000000000001</x:v>
      </x:c>
      <x:c r="V125" s="18" t="n">
        <x:f>IF(U125=0,0,N125*Q125/U125)</x:f>
        <x:v>0</x:v>
      </x:c>
      <x:c r="W125" s="18" t="n">
        <x:f>IF(U125=0,0,P125*Q125/U125)</x:f>
        <x:v>0</x:v>
      </x:c>
      <x:c r="X125" s="18" t="n">
        <x:f>MAX(V125,W125*'01 Controls'!$E$12)</x:f>
        <x:v>0</x:v>
      </x:c>
      <x:c r="Y125" s="18" t="n">
        <x:f>IF(U125=0,0,N125*R125/U125)</x:f>
        <x:v>0</x:v>
      </x:c>
      <x:c r="Z125" s="18" t="n">
        <x:f>IF(U125=0,0,P125*R125/U125)</x:f>
        <x:v>0</x:v>
      </x:c>
      <x:c r="AA125" s="18" t="n">
        <x:f>MAX(Y125,Z125*'01 Controls'!$E$13)</x:f>
        <x:v>0</x:v>
      </x:c>
      <x:c r="AB125" s="18" t="n">
        <x:f>IF(U125=0,0,N125*S125/U125)</x:f>
        <x:v>266.4473684210526</x:v>
      </x:c>
      <x:c r="AC125" s="18" t="n">
        <x:f>IF(U125=0,0,P125*S125/U125)</x:f>
        <x:v>342.2368421052631</x:v>
      </x:c>
      <x:c r="AD125" s="18" t="n">
        <x:f>MAX(AB125,AC125*'01 Controls'!$E$14)</x:f>
        <x:v>266.4473684210526</x:v>
      </x:c>
      <x:c r="AE125" s="18" t="n">
        <x:f>IF(U125=0,0,N125*T125/U125)</x:f>
        <x:v>14.802631578947368</x:v>
      </x:c>
      <x:c r="AF125" s="18" t="n">
        <x:f>IF(U125=0,0,P125*T125/U125)</x:f>
        <x:v>19.013157894736842</x:v>
      </x:c>
      <x:c r="AG125" s="18" t="n">
        <x:f>MAX(AE125,AF125*'01 Controls'!$E$15)</x:f>
        <x:v>14.802631578947368</x:v>
      </x:c>
      <x:c r="AH125" s="18" t="n">
        <x:f>SUM(V125,Y125,AB125,AE125)</x:f>
        <x:v>281.24999999999994</x:v>
      </x:c>
      <x:c r="AI125" s="18" t="n">
        <x:f>N125-AH125</x:f>
        <x:v>5.684341886080802e-14</x:v>
      </x:c>
      <x:c r="AJ125" s="18" t="n">
        <x:f>V125*INDEX('07 Mode Capacity'!$P$6:$P$17,MATCH("AIR-"&amp;I125,'07 Mode Capacity'!$C$6:$C$17,0))</x:f>
        <x:v>0</x:v>
      </x:c>
      <x:c r="AK125" s="18" t="n">
        <x:f>Y125*INDEX('07 Mode Capacity'!$P$6:$P$17,MATCH("OCEAN-"&amp;I125,'07 Mode Capacity'!$C$6:$C$17,0))</x:f>
        <x:v>0</x:v>
      </x:c>
      <x:c r="AL125" s="18" t="n">
        <x:f>AB125*INDEX('07 Mode Capacity'!$P$6:$P$17,MATCH("LAND-"&amp;I125,'07 Mode Capacity'!$C$6:$C$17,0))</x:f>
        <x:v>32.519333653547086</x:v>
      </x:c>
      <x:c r="AM125" s="18" t="n">
        <x:f>AE125*INDEX('07 Mode Capacity'!$P$6:$P$17,MATCH("INLAND-"&amp;I125,'07 Mode Capacity'!$C$6:$C$17,0))</x:f>
        <x:v>9.343929791392906</x:v>
      </x:c>
      <x:c r="AN125" s="18" t="n">
        <x:f>SUM(AJ125:AM125)</x:f>
        <x:v>41.86326344493999</x:v>
      </x:c>
      <x:c r="AO125" s="17" t="n">
        <x:f>IF(N125=0,1,AN125/N125)</x:f>
        <x:v>0.14884715891534217</x:v>
      </x:c>
      <x:c r="AP125" s="11" t="str">
        <x:f>IF(AO125&gt;='01 Controls'!$E$16,"PASS","FAIL")</x:f>
        <x:v>FAIL</x:v>
      </x:c>
      <x:c r="AQ125" s="11" t="str">
        <x:v>UNQUANTIFIED</x:v>
      </x:c>
      <x:c r="AR125" s="11" t="str">
        <x:v>Position-class planning record; serial item and receiver open</x:v>
      </x:c>
      <x:c r="AS125" s="26"/>
      <x:c r="AT125" s="26"/>
    </x:row>
    <x:row r="126">
      <x:c r="C126" s="11" t="str">
        <x:v>C1-A-AHW-FLR-24</x:v>
      </x:c>
      <x:c r="D126" s="11" t="str">
        <x:v>C1</x:v>
      </x:c>
      <x:c r="E126" s="11" t="str">
        <x:v>Grid failure</x:v>
      </x:c>
      <x:c r="F126" s="11" t="str">
        <x:v>A-AHW</x:v>
      </x:c>
      <x:c r="G126" s="11" t="str">
        <x:v>Aerial hazard-control wing</x:v>
      </x:c>
      <x:c r="H126" s="11" t="str">
        <x:v>FLR-24</x:v>
      </x:c>
      <x:c r="I126" s="19" t="n">
        <x:v>48</x:v>
      </x:c>
      <x:c r="J126" s="21" t="n">
        <x:v>1</x:v>
      </x:c>
      <x:c r="K126" s="18" t="n">
        <x:f>'05 Cargo Register'!K126</x:f>
        <x:v>421.875</x:v>
      </x:c>
      <x:c r="L126" s="18" t="n">
        <x:f>'05 Cargo Register'!N126</x:f>
        <x:v>21</x:v>
      </x:c>
      <x:c r="M126" s="18" t="n">
        <x:f>'05 Cargo Register'!O126</x:f>
        <x:v>672</x:v>
      </x:c>
      <x:c r="N126" s="18" t="n">
        <x:f>J126*K126</x:f>
        <x:v>421.875</x:v>
      </x:c>
      <x:c r="O126" s="18" t="n">
        <x:f>J126*L126</x:f>
        <x:v>21</x:v>
      </x:c>
      <x:c r="P126" s="18" t="n">
        <x:f>J126*M126</x:f>
        <x:v>672</x:v>
      </x:c>
      <x:c r="Q126" s="22" t="n">
        <x:f>'01 Controls'!$E$22*'02 Cargo Classes'!$M$11</x:f>
        <x:v>0</x:v>
      </x:c>
      <x:c r="R126" s="22" t="n">
        <x:f>'01 Controls'!$F$22*'02 Cargo Classes'!$N$11</x:f>
        <x:v>0</x:v>
      </x:c>
      <x:c r="S126" s="22" t="n">
        <x:f>'01 Controls'!$G$22*'02 Cargo Classes'!$O$11</x:f>
        <x:v>0.9</x:v>
      </x:c>
      <x:c r="T126" s="22" t="n">
        <x:f>'01 Controls'!$H$22*'02 Cargo Classes'!$P$11</x:f>
        <x:v>0.04000000000000001</x:v>
      </x:c>
      <x:c r="U126" s="22" t="n">
        <x:f>SUM(Q126:T126)</x:f>
        <x:v>0.9400000000000001</x:v>
      </x:c>
      <x:c r="V126" s="18" t="n">
        <x:f>IF(U126=0,0,N126*Q126/U126)</x:f>
        <x:v>0</x:v>
      </x:c>
      <x:c r="W126" s="18" t="n">
        <x:f>IF(U126=0,0,P126*Q126/U126)</x:f>
        <x:v>0</x:v>
      </x:c>
      <x:c r="X126" s="18" t="n">
        <x:f>MAX(V126,W126*'01 Controls'!$E$12)</x:f>
        <x:v>0</x:v>
      </x:c>
      <x:c r="Y126" s="18" t="n">
        <x:f>IF(U126=0,0,N126*R126/U126)</x:f>
        <x:v>0</x:v>
      </x:c>
      <x:c r="Z126" s="18" t="n">
        <x:f>IF(U126=0,0,P126*R126/U126)</x:f>
        <x:v>0</x:v>
      </x:c>
      <x:c r="AA126" s="18" t="n">
        <x:f>MAX(Y126,Z126*'01 Controls'!$E$13)</x:f>
        <x:v>0</x:v>
      </x:c>
      <x:c r="AB126" s="18" t="n">
        <x:f>IF(U126=0,0,N126*S126/U126)</x:f>
        <x:v>403.9228723404255</x:v>
      </x:c>
      <x:c r="AC126" s="18" t="n">
        <x:f>IF(U126=0,0,P126*S126/U126)</x:f>
        <x:v>643.404255319149</x:v>
      </x:c>
      <x:c r="AD126" s="18" t="n">
        <x:f>MAX(AB126,AC126*'01 Controls'!$E$14)</x:f>
        <x:v>403.9228723404255</x:v>
      </x:c>
      <x:c r="AE126" s="18" t="n">
        <x:f>IF(U126=0,0,N126*T126/U126)</x:f>
        <x:v>17.952127659574472</x:v>
      </x:c>
      <x:c r="AF126" s="18" t="n">
        <x:f>IF(U126=0,0,P126*T126/U126)</x:f>
        <x:v>28.59574468085107</x:v>
      </x:c>
      <x:c r="AG126" s="18" t="n">
        <x:f>MAX(AE126,AF126*'01 Controls'!$E$15)</x:f>
        <x:v>17.952127659574472</x:v>
      </x:c>
      <x:c r="AH126" s="18" t="n">
        <x:f>SUM(V126,Y126,AB126,AE126)</x:f>
        <x:v>421.875</x:v>
      </x:c>
      <x:c r="AI126" s="18" t="n">
        <x:f>N126-AH126</x:f>
        <x:v>0</x:v>
      </x:c>
      <x:c r="AJ126" s="18" t="n">
        <x:f>V126*INDEX('07 Mode Capacity'!$P$6:$P$17,MATCH("AIR-"&amp;I126,'07 Mode Capacity'!$C$6:$C$17,0))</x:f>
        <x:v>0</x:v>
      </x:c>
      <x:c r="AK126" s="18" t="n">
        <x:f>Y126*INDEX('07 Mode Capacity'!$P$6:$P$17,MATCH("OCEAN-"&amp;I126,'07 Mode Capacity'!$C$6:$C$17,0))</x:f>
        <x:v>0</x:v>
      </x:c>
      <x:c r="AL126" s="18" t="n">
        <x:f>AB126*INDEX('07 Mode Capacity'!$P$6:$P$17,MATCH("LAND-"&amp;I126,'07 Mode Capacity'!$C$6:$C$17,0))</x:f>
        <x:v>49.29792601734532</x:v>
      </x:c>
      <x:c r="AM126" s="18" t="n">
        <x:f>AE126*INDEX('07 Mode Capacity'!$P$6:$P$17,MATCH("INLAND-"&amp;I126,'07 Mode Capacity'!$C$6:$C$17,0))</x:f>
        <x:v>11.331999959774379</x:v>
      </x:c>
      <x:c r="AN126" s="18" t="n">
        <x:f>SUM(AJ126:AM126)</x:f>
        <x:v>60.6299259771197</x:v>
      </x:c>
      <x:c r="AO126" s="17" t="n">
        <x:f>IF(N126=0,1,AN126/N126)</x:f>
        <x:v>0.14371538009391335</x:v>
      </x:c>
      <x:c r="AP126" s="11" t="str">
        <x:f>IF(AO126&gt;='01 Controls'!$E$16,"PASS","FAIL")</x:f>
        <x:v>FAIL</x:v>
      </x:c>
      <x:c r="AQ126" s="11" t="str">
        <x:v>UNQUANTIFIED</x:v>
      </x:c>
      <x:c r="AR126" s="11" t="str">
        <x:v>Position-class planning record; serial item and receiver open</x:v>
      </x:c>
      <x:c r="AS126" s="26"/>
      <x:c r="AT126" s="26"/>
    </x:row>
    <x:row r="127">
      <x:c r="C127" s="11" t="str">
        <x:v>C1-A-AHW-ROL-30</x:v>
      </x:c>
      <x:c r="D127" s="11" t="str">
        <x:v>C1</x:v>
      </x:c>
      <x:c r="E127" s="11" t="str">
        <x:v>Grid failure</x:v>
      </x:c>
      <x:c r="F127" s="11" t="str">
        <x:v>A-AHW</x:v>
      </x:c>
      <x:c r="G127" s="11" t="str">
        <x:v>Aerial hazard-control wing</x:v>
      </x:c>
      <x:c r="H127" s="11" t="str">
        <x:v>ROL-30</x:v>
      </x:c>
      <x:c r="I127" s="19" t="n">
        <x:v>48</x:v>
      </x:c>
      <x:c r="J127" s="21" t="n">
        <x:v>1</x:v>
      </x:c>
      <x:c r="K127" s="18" t="n">
        <x:f>'05 Cargo Register'!K127</x:f>
        <x:v>506.25</x:v>
      </x:c>
      <x:c r="L127" s="18" t="n">
        <x:f>'05 Cargo Register'!N127</x:f>
        <x:v>22</x:v>
      </x:c>
      <x:c r="M127" s="18" t="n">
        <x:f>'05 Cargo Register'!O127</x:f>
        <x:v>1402.5</x:v>
      </x:c>
      <x:c r="N127" s="18" t="n">
        <x:f>J127*K127</x:f>
        <x:v>506.25</x:v>
      </x:c>
      <x:c r="O127" s="18" t="n">
        <x:f>J127*L127</x:f>
        <x:v>22</x:v>
      </x:c>
      <x:c r="P127" s="18" t="n">
        <x:f>J127*M127</x:f>
        <x:v>1402.5</x:v>
      </x:c>
      <x:c r="Q127" s="22" t="n">
        <x:f>'01 Controls'!$E$22*'02 Cargo Classes'!$M$12</x:f>
        <x:v>0</x:v>
      </x:c>
      <x:c r="R127" s="22" t="n">
        <x:f>'01 Controls'!$F$22*'02 Cargo Classes'!$N$12</x:f>
        <x:v>0</x:v>
      </x:c>
      <x:c r="S127" s="22" t="n">
        <x:f>'01 Controls'!$G$22*'02 Cargo Classes'!$O$12</x:f>
        <x:v>1.35</x:v>
      </x:c>
      <x:c r="T127" s="22" t="n">
        <x:f>'01 Controls'!$H$22*'02 Cargo Classes'!$P$12</x:f>
        <x:v>0.03</x:v>
      </x:c>
      <x:c r="U127" s="22" t="n">
        <x:f>SUM(Q127:T127)</x:f>
        <x:v>1.3800000000000001</x:v>
      </x:c>
      <x:c r="V127" s="18" t="n">
        <x:f>IF(U127=0,0,N127*Q127/U127)</x:f>
        <x:v>0</x:v>
      </x:c>
      <x:c r="W127" s="18" t="n">
        <x:f>IF(U127=0,0,P127*Q127/U127)</x:f>
        <x:v>0</x:v>
      </x:c>
      <x:c r="X127" s="18" t="n">
        <x:f>MAX(V127,W127*'01 Controls'!$E$12)</x:f>
        <x:v>0</x:v>
      </x:c>
      <x:c r="Y127" s="18" t="n">
        <x:f>IF(U127=0,0,N127*R127/U127)</x:f>
        <x:v>0</x:v>
      </x:c>
      <x:c r="Z127" s="18" t="n">
        <x:f>IF(U127=0,0,P127*R127/U127)</x:f>
        <x:v>0</x:v>
      </x:c>
      <x:c r="AA127" s="18" t="n">
        <x:f>MAX(Y127,Z127*'01 Controls'!$E$13)</x:f>
        <x:v>0</x:v>
      </x:c>
      <x:c r="AB127" s="18" t="n">
        <x:f>IF(U127=0,0,N127*S127/U127)</x:f>
        <x:v>495.24456521739125</x:v>
      </x:c>
      <x:c r="AC127" s="18" t="n">
        <x:f>IF(U127=0,0,P127*S127/U127)</x:f>
        <x:v>1372.0108695652175</x:v>
      </x:c>
      <x:c r="AD127" s="18" t="n">
        <x:f>MAX(AB127,AC127*'01 Controls'!$E$14)</x:f>
        <x:v>495.24456521739125</x:v>
      </x:c>
      <x:c r="AE127" s="18" t="n">
        <x:f>IF(U127=0,0,N127*T127/U127)</x:f>
        <x:v>11.005434782608695</x:v>
      </x:c>
      <x:c r="AF127" s="18" t="n">
        <x:f>IF(U127=0,0,P127*T127/U127)</x:f>
        <x:v>30.489130434782602</x:v>
      </x:c>
      <x:c r="AG127" s="18" t="n">
        <x:f>MAX(AE127,AF127*'01 Controls'!$E$15)</x:f>
        <x:v>11.005434782608695</x:v>
      </x:c>
      <x:c r="AH127" s="18" t="n">
        <x:f>SUM(V127,Y127,AB127,AE127)</x:f>
        <x:v>506.24999999999994</x:v>
      </x:c>
      <x:c r="AI127" s="18" t="n">
        <x:f>N127-AH127</x:f>
        <x:v>5.684341886080802e-14</x:v>
      </x:c>
      <x:c r="AJ127" s="18" t="n">
        <x:f>V127*INDEX('07 Mode Capacity'!$P$6:$P$17,MATCH("AIR-"&amp;I127,'07 Mode Capacity'!$C$6:$C$17,0))</x:f>
        <x:v>0</x:v>
      </x:c>
      <x:c r="AK127" s="18" t="n">
        <x:f>Y127*INDEX('07 Mode Capacity'!$P$6:$P$17,MATCH("OCEAN-"&amp;I127,'07 Mode Capacity'!$C$6:$C$17,0))</x:f>
        <x:v>0</x:v>
      </x:c>
      <x:c r="AL127" s="18" t="n">
        <x:f>AB127*INDEX('07 Mode Capacity'!$P$6:$P$17,MATCH("LAND-"&amp;I127,'07 Mode Capacity'!$C$6:$C$17,0))</x:f>
        <x:v>60.44354407344078</x:v>
      </x:c>
      <x:c r="AM127" s="18" t="n">
        <x:f>AE127*INDEX('07 Mode Capacity'!$P$6:$P$17,MATCH("INLAND-"&amp;I127,'07 Mode Capacity'!$C$6:$C$17,0))</x:f>
        <x:v>6.947008670992117</x:v>
      </x:c>
      <x:c r="AN127" s="18" t="n">
        <x:f>SUM(AJ127:AM127)</x:f>
        <x:v>67.3905527444329</x:v>
      </x:c>
      <x:c r="AO127" s="17" t="n">
        <x:f>IF(N127=0,1,AN127/N127)</x:f>
        <x:v>0.13311714122357116</x:v>
      </x:c>
      <x:c r="AP127" s="11" t="str">
        <x:f>IF(AO127&gt;='01 Controls'!$E$16,"PASS","FAIL")</x:f>
        <x:v>FAIL</x:v>
      </x:c>
      <x:c r="AQ127" s="11" t="str">
        <x:v>UNQUANTIFIED</x:v>
      </x:c>
      <x:c r="AR127" s="11" t="str">
        <x:v>Position-class planning record; serial item and receiver open</x:v>
      </x:c>
      <x:c r="AS127" s="26"/>
      <x:c r="AT127" s="26"/>
    </x:row>
    <x:row r="128">
      <x:c r="C128" s="11" t="str">
        <x:v>C1-A-AHW-LIN-18</x:v>
      </x:c>
      <x:c r="D128" s="11" t="str">
        <x:v>C1</x:v>
      </x:c>
      <x:c r="E128" s="11" t="str">
        <x:v>Grid failure</x:v>
      </x:c>
      <x:c r="F128" s="11" t="str">
        <x:v>A-AHW</x:v>
      </x:c>
      <x:c r="G128" s="11" t="str">
        <x:v>Aerial hazard-control wing</x:v>
      </x:c>
      <x:c r="H128" s="11" t="str">
        <x:v>LIN-18</x:v>
      </x:c>
      <x:c r="I128" s="19" t="n">
        <x:v>72</x:v>
      </x:c>
      <x:c r="J128" s="21" t="n">
        <x:v>1</x:v>
      </x:c>
      <x:c r="K128" s="18" t="n">
        <x:f>'05 Cargo Register'!K128</x:f>
        <x:v>112.5</x:v>
      </x:c>
      <x:c r="L128" s="18" t="n">
        <x:f>'05 Cargo Register'!N128</x:f>
        <x:v>8</x:v>
      </x:c>
      <x:c r="M128" s="18" t="n">
        <x:f>'05 Cargo Register'!O128</x:f>
        <x:v>352</x:v>
      </x:c>
      <x:c r="N128" s="18" t="n">
        <x:f>J128*K128</x:f>
        <x:v>112.5</x:v>
      </x:c>
      <x:c r="O128" s="18" t="n">
        <x:f>J128*L128</x:f>
        <x:v>8</x:v>
      </x:c>
      <x:c r="P128" s="18" t="n">
        <x:f>J128*M128</x:f>
        <x:v>352</x:v>
      </x:c>
      <x:c r="Q128" s="22" t="n">
        <x:f>'01 Controls'!$E$22*'02 Cargo Classes'!$M$13</x:f>
        <x:v>0</x:v>
      </x:c>
      <x:c r="R128" s="22" t="n">
        <x:f>'01 Controls'!$F$22*'02 Cargo Classes'!$N$13</x:f>
        <x:v>0</x:v>
      </x:c>
      <x:c r="S128" s="22" t="n">
        <x:f>'01 Controls'!$G$22*'02 Cargo Classes'!$O$13</x:f>
        <x:v>0.9</x:v>
      </x:c>
      <x:c r="T128" s="22" t="n">
        <x:f>'01 Controls'!$H$22*'02 Cargo Classes'!$P$13</x:f>
        <x:v>0.05</x:v>
      </x:c>
      <x:c r="U128" s="22" t="n">
        <x:f>SUM(Q128:T128)</x:f>
        <x:v>0.9500000000000001</x:v>
      </x:c>
      <x:c r="V128" s="18" t="n">
        <x:f>IF(U128=0,0,N128*Q128/U128)</x:f>
        <x:v>0</x:v>
      </x:c>
      <x:c r="W128" s="18" t="n">
        <x:f>IF(U128=0,0,P128*Q128/U128)</x:f>
        <x:v>0</x:v>
      </x:c>
      <x:c r="X128" s="18" t="n">
        <x:f>MAX(V128,W128*'01 Controls'!$E$12)</x:f>
        <x:v>0</x:v>
      </x:c>
      <x:c r="Y128" s="18" t="n">
        <x:f>IF(U128=0,0,N128*R128/U128)</x:f>
        <x:v>0</x:v>
      </x:c>
      <x:c r="Z128" s="18" t="n">
        <x:f>IF(U128=0,0,P128*R128/U128)</x:f>
        <x:v>0</x:v>
      </x:c>
      <x:c r="AA128" s="18" t="n">
        <x:f>MAX(Y128,Z128*'01 Controls'!$E$13)</x:f>
        <x:v>0</x:v>
      </x:c>
      <x:c r="AB128" s="18" t="n">
        <x:f>IF(U128=0,0,N128*S128/U128)</x:f>
        <x:v>106.57894736842104</x:v>
      </x:c>
      <x:c r="AC128" s="18" t="n">
        <x:f>IF(U128=0,0,P128*S128/U128)</x:f>
        <x:v>333.4736842105263</x:v>
      </x:c>
      <x:c r="AD128" s="18" t="n">
        <x:f>MAX(AB128,AC128*'01 Controls'!$E$14)</x:f>
        <x:v>106.57894736842104</x:v>
      </x:c>
      <x:c r="AE128" s="18" t="n">
        <x:f>IF(U128=0,0,N128*T128/U128)</x:f>
        <x:v>5.921052631578947</x:v>
      </x:c>
      <x:c r="AF128" s="18" t="n">
        <x:f>IF(U128=0,0,P128*T128/U128)</x:f>
        <x:v>18.526315789473685</x:v>
      </x:c>
      <x:c r="AG128" s="18" t="n">
        <x:f>MAX(AE128,AF128*'01 Controls'!$E$15)</x:f>
        <x:v>5.921052631578947</x:v>
      </x:c>
      <x:c r="AH128" s="18" t="n">
        <x:f>SUM(V128,Y128,AB128,AE128)</x:f>
        <x:v>112.49999999999999</x:v>
      </x:c>
      <x:c r="AI128" s="18" t="n">
        <x:f>N128-AH128</x:f>
        <x:v>1.4210854715202004e-14</x:v>
      </x:c>
      <x:c r="AJ128" s="18" t="n">
        <x:f>V128*INDEX('07 Mode Capacity'!$P$6:$P$17,MATCH("AIR-"&amp;I128,'07 Mode Capacity'!$C$6:$C$17,0))</x:f>
        <x:v>0</x:v>
      </x:c>
      <x:c r="AK128" s="18" t="n">
        <x:f>Y128*INDEX('07 Mode Capacity'!$P$6:$P$17,MATCH("OCEAN-"&amp;I128,'07 Mode Capacity'!$C$6:$C$17,0))</x:f>
        <x:v>0</x:v>
      </x:c>
      <x:c r="AL128" s="18" t="n">
        <x:f>AB128*INDEX('07 Mode Capacity'!$P$6:$P$17,MATCH("LAND-"&amp;I128,'07 Mode Capacity'!$C$6:$C$17,0))</x:f>
        <x:v>76.2050371147283</x:v>
      </x:c>
      <x:c r="AM128" s="18" t="n">
        <x:f>AE128*INDEX('07 Mode Capacity'!$P$6:$P$17,MATCH("INLAND-"&amp;I128,'07 Mode Capacity'!$C$6:$C$17,0))</x:f>
        <x:v>5.921052631578947</x:v>
      </x:c>
      <x:c r="AN128" s="18" t="n">
        <x:f>SUM(AJ128:AM128)</x:f>
        <x:v>82.12608974630724</x:v>
      </x:c>
      <x:c r="AO128" s="17" t="n">
        <x:f>IF(N128=0,1,AN128/N128)</x:f>
        <x:v>0.7300096866338421</x:v>
      </x:c>
      <x:c r="AP128" s="11" t="str">
        <x:f>IF(AO128&gt;='01 Controls'!$E$16,"PASS","FAIL")</x:f>
        <x:v>FAIL</x:v>
      </x:c>
      <x:c r="AQ128" s="11" t="str">
        <x:v>UNQUANTIFIED</x:v>
      </x:c>
      <x:c r="AR128" s="11" t="str">
        <x:v>Position-class planning record; serial item and receiver open</x:v>
      </x:c>
      <x:c r="AS128" s="26"/>
      <x:c r="AT128" s="26"/>
    </x:row>
    <x:row r="129">
      <x:c r="C129" s="11" t="str">
        <x:v>C1-A-AHW-BLK-08</x:v>
      </x:c>
      <x:c r="D129" s="11" t="str">
        <x:v>C1</x:v>
      </x:c>
      <x:c r="E129" s="11" t="str">
        <x:v>Grid failure</x:v>
      </x:c>
      <x:c r="F129" s="11" t="str">
        <x:v>A-AHW</x:v>
      </x:c>
      <x:c r="G129" s="11" t="str">
        <x:v>Aerial hazard-control wing</x:v>
      </x:c>
      <x:c r="H129" s="11" t="str">
        <x:v>BLK-08</x:v>
      </x:c>
      <x:c r="I129" s="19" t="n">
        <x:v>48</x:v>
      </x:c>
      <x:c r="J129" s="21" t="n">
        <x:v>1</x:v>
      </x:c>
      <x:c r="K129" s="18" t="n">
        <x:f>'05 Cargo Register'!K129</x:f>
        <x:v>56.25</x:v>
      </x:c>
      <x:c r="L129" s="18" t="n">
        <x:f>'05 Cargo Register'!N129</x:f>
        <x:v>9</x:v>
      </x:c>
      <x:c r="M129" s="18" t="n">
        <x:f>'05 Cargo Register'!O129</x:f>
        <x:v>459</x:v>
      </x:c>
      <x:c r="N129" s="18" t="n">
        <x:f>J129*K129</x:f>
        <x:v>56.25</x:v>
      </x:c>
      <x:c r="O129" s="18" t="n">
        <x:f>J129*L129</x:f>
        <x:v>9</x:v>
      </x:c>
      <x:c r="P129" s="18" t="n">
        <x:f>J129*M129</x:f>
        <x:v>459</x:v>
      </x:c>
      <x:c r="Q129" s="22" t="n">
        <x:f>'01 Controls'!$E$22*'02 Cargo Classes'!$M$14</x:f>
        <x:v>0.05</x:v>
      </x:c>
      <x:c r="R129" s="22" t="n">
        <x:f>'01 Controls'!$F$22*'02 Cargo Classes'!$N$14</x:f>
        <x:v>0</x:v>
      </x:c>
      <x:c r="S129" s="22" t="n">
        <x:f>'01 Controls'!$G$22*'02 Cargo Classes'!$O$14</x:f>
        <x:v>0.9</x:v>
      </x:c>
      <x:c r="T129" s="22" t="n">
        <x:f>'01 Controls'!$H$22*'02 Cargo Classes'!$P$14</x:f>
        <x:v>0.025</x:v>
      </x:c>
      <x:c r="U129" s="22" t="n">
        <x:f>SUM(Q129:T129)</x:f>
        <x:v>0.9750000000000001</x:v>
      </x:c>
      <x:c r="V129" s="18" t="n">
        <x:f>IF(U129=0,0,N129*Q129/U129)</x:f>
        <x:v>2.884615384615384</x:v>
      </x:c>
      <x:c r="W129" s="18" t="n">
        <x:f>IF(U129=0,0,P129*Q129/U129)</x:f>
        <x:v>23.53846153846154</x:v>
      </x:c>
      <x:c r="X129" s="18" t="n">
        <x:f>MAX(V129,W129*'01 Controls'!$E$12)</x:f>
        <x:v>5.884615384615385</x:v>
      </x:c>
      <x:c r="Y129" s="18" t="n">
        <x:f>IF(U129=0,0,N129*R129/U129)</x:f>
        <x:v>0</x:v>
      </x:c>
      <x:c r="Z129" s="18" t="n">
        <x:f>IF(U129=0,0,P129*R129/U129)</x:f>
        <x:v>0</x:v>
      </x:c>
      <x:c r="AA129" s="18" t="n">
        <x:f>MAX(Y129,Z129*'01 Controls'!$E$13)</x:f>
        <x:v>0</x:v>
      </x:c>
      <x:c r="AB129" s="18" t="n">
        <x:f>IF(U129=0,0,N129*S129/U129)</x:f>
        <x:v>51.92307692307692</x:v>
      </x:c>
      <x:c r="AC129" s="18" t="n">
        <x:f>IF(U129=0,0,P129*S129/U129)</x:f>
        <x:v>423.6923076923077</x:v>
      </x:c>
      <x:c r="AD129" s="18" t="n">
        <x:f>MAX(AB129,AC129*'01 Controls'!$E$14)</x:f>
        <x:v>84.73846153846154</x:v>
      </x:c>
      <x:c r="AE129" s="18" t="n">
        <x:f>IF(U129=0,0,N129*T129/U129)</x:f>
        <x:v>1.442307692307692</x:v>
      </x:c>
      <x:c r="AF129" s="18" t="n">
        <x:f>IF(U129=0,0,P129*T129/U129)</x:f>
        <x:v>11.76923076923077</x:v>
      </x:c>
      <x:c r="AG129" s="18" t="n">
        <x:f>MAX(AE129,AF129*'01 Controls'!$E$15)</x:f>
        <x:v>2.1184615384615384</x:v>
      </x:c>
      <x:c r="AH129" s="18" t="n">
        <x:f>SUM(V129,Y129,AB129,AE129)</x:f>
        <x:v>56.25</x:v>
      </x:c>
      <x:c r="AI129" s="18" t="n">
        <x:f>N129-AH129</x:f>
        <x:v>0</x:v>
      </x:c>
      <x:c r="AJ129" s="18" t="n">
        <x:f>V129*INDEX('07 Mode Capacity'!$P$6:$P$17,MATCH("AIR-"&amp;I129,'07 Mode Capacity'!$C$6:$C$17,0))</x:f>
        <x:v>0.8086605527575748</x:v>
      </x:c>
      <x:c r="AK129" s="18" t="n">
        <x:f>Y129*INDEX('07 Mode Capacity'!$P$6:$P$17,MATCH("OCEAN-"&amp;I129,'07 Mode Capacity'!$C$6:$C$17,0))</x:f>
        <x:v>0</x:v>
      </x:c>
      <x:c r="AL129" s="18" t="n">
        <x:f>AB129*INDEX('07 Mode Capacity'!$P$6:$P$17,MATCH("LAND-"&amp;I129,'07 Mode Capacity'!$C$6:$C$17,0))</x:f>
        <x:v>6.337100917101484</x:v>
      </x:c>
      <x:c r="AM129" s="18" t="n">
        <x:f>AE129*INDEX('07 Mode Capacity'!$P$6:$P$17,MATCH("INLAND-"&amp;I129,'07 Mode Capacity'!$C$6:$C$17,0))</x:f>
        <x:v>0.9104341848023857</x:v>
      </x:c>
      <x:c r="AN129" s="18" t="n">
        <x:f>SUM(AJ129:AM129)</x:f>
        <x:v>8.056195654661444</x:v>
      </x:c>
      <x:c r="AO129" s="17" t="n">
        <x:f>IF(N129=0,1,AN129/N129)</x:f>
        <x:v>0.14322125608287012</x:v>
      </x:c>
      <x:c r="AP129" s="11" t="str">
        <x:f>IF(AO129&gt;='01 Controls'!$E$16,"PASS","FAIL")</x:f>
        <x:v>FAIL</x:v>
      </x:c>
      <x:c r="AQ129" s="11" t="str">
        <x:v>UNQUANTIFIED</x:v>
      </x:c>
      <x:c r="AR129" s="11" t="str">
        <x:v>Position-class planning record; serial item and receiver open</x:v>
      </x:c>
      <x:c r="AS129" s="26"/>
      <x:c r="AT129" s="26"/>
    </x:row>
    <x:row r="130">
      <x:c r="C130" s="11" t="str">
        <x:v>C1-A-AHW-OOG-80</x:v>
      </x:c>
      <x:c r="D130" s="11" t="str">
        <x:v>C1</x:v>
      </x:c>
      <x:c r="E130" s="11" t="str">
        <x:v>Grid failure</x:v>
      </x:c>
      <x:c r="F130" s="11" t="str">
        <x:v>A-AHW</x:v>
      </x:c>
      <x:c r="G130" s="11" t="str">
        <x:v>Aerial hazard-control wing</x:v>
      </x:c>
      <x:c r="H130" s="11" t="str">
        <x:v>OOG-80</x:v>
      </x:c>
      <x:c r="I130" s="19" t="n">
        <x:v>72</x:v>
      </x:c>
      <x:c r="J130" s="21" t="n">
        <x:v>1</x:v>
      </x:c>
      <x:c r="K130" s="18" t="n">
        <x:f>'05 Cargo Register'!K130</x:f>
        <x:v>562.5</x:v>
      </x:c>
      <x:c r="L130" s="18" t="n">
        <x:f>'05 Cargo Register'!N130</x:f>
        <x:v>10</x:v>
      </x:c>
      <x:c r="M130" s="18" t="n">
        <x:f>'05 Cargo Register'!O130</x:f>
        <x:v>1760</x:v>
      </x:c>
      <x:c r="N130" s="18" t="n">
        <x:f>J130*K130</x:f>
        <x:v>562.5</x:v>
      </x:c>
      <x:c r="O130" s="18" t="n">
        <x:f>J130*L130</x:f>
        <x:v>10</x:v>
      </x:c>
      <x:c r="P130" s="18" t="n">
        <x:f>J130*M130</x:f>
        <x:v>1760</x:v>
      </x:c>
      <x:c r="Q130" s="22" t="n">
        <x:f>'01 Controls'!$E$22*'02 Cargo Classes'!$M$15</x:f>
        <x:v>0</x:v>
      </x:c>
      <x:c r="R130" s="22" t="n">
        <x:f>'01 Controls'!$F$22*'02 Cargo Classes'!$N$15</x:f>
        <x:v>0</x:v>
      </x:c>
      <x:c r="S130" s="22" t="n">
        <x:f>'01 Controls'!$G$22*'02 Cargo Classes'!$O$15</x:f>
        <x:v>0.54</x:v>
      </x:c>
      <x:c r="T130" s="22" t="n">
        <x:f>'01 Controls'!$H$22*'02 Cargo Classes'!$P$15</x:f>
        <x:v>0.025</x:v>
      </x:c>
      <x:c r="U130" s="22" t="n">
        <x:f>SUM(Q130:T130)</x:f>
        <x:v>0.5650000000000001</x:v>
      </x:c>
      <x:c r="V130" s="18" t="n">
        <x:f>IF(U130=0,0,N130*Q130/U130)</x:f>
        <x:v>0</x:v>
      </x:c>
      <x:c r="W130" s="18" t="n">
        <x:f>IF(U130=0,0,P130*Q130/U130)</x:f>
        <x:v>0</x:v>
      </x:c>
      <x:c r="X130" s="18" t="n">
        <x:f>MAX(V130,W130*'01 Controls'!$E$12)</x:f>
        <x:v>0</x:v>
      </x:c>
      <x:c r="Y130" s="18" t="n">
        <x:f>IF(U130=0,0,N130*R130/U130)</x:f>
        <x:v>0</x:v>
      </x:c>
      <x:c r="Z130" s="18" t="n">
        <x:f>IF(U130=0,0,P130*R130/U130)</x:f>
        <x:v>0</x:v>
      </x:c>
      <x:c r="AA130" s="18" t="n">
        <x:f>MAX(Y130,Z130*'01 Controls'!$E$13)</x:f>
        <x:v>0</x:v>
      </x:c>
      <x:c r="AB130" s="18" t="n">
        <x:f>IF(U130=0,0,N130*S130/U130)</x:f>
        <x:v>537.6106194690265</x:v>
      </x:c>
      <x:c r="AC130" s="18" t="n">
        <x:f>IF(U130=0,0,P130*S130/U130)</x:f>
        <x:v>1682.1238938053098</x:v>
      </x:c>
      <x:c r="AD130" s="18" t="n">
        <x:f>MAX(AB130,AC130*'01 Controls'!$E$14)</x:f>
        <x:v>537.6106194690265</x:v>
      </x:c>
      <x:c r="AE130" s="18" t="n">
        <x:f>IF(U130=0,0,N130*T130/U130)</x:f>
        <x:v>24.889380530973447</x:v>
      </x:c>
      <x:c r="AF130" s="18" t="n">
        <x:f>IF(U130=0,0,P130*T130/U130)</x:f>
        <x:v>77.87610619469025</x:v>
      </x:c>
      <x:c r="AG130" s="18" t="n">
        <x:f>MAX(AE130,AF130*'01 Controls'!$E$15)</x:f>
        <x:v>24.889380530973447</x:v>
      </x:c>
      <x:c r="AH130" s="18" t="n">
        <x:f>SUM(V130,Y130,AB130,AE130)</x:f>
        <x:v>562.4999999999999</x:v>
      </x:c>
      <x:c r="AI130" s="18" t="n">
        <x:f>N130-AH130</x:f>
        <x:v>1.1368683772161603e-13</x:v>
      </x:c>
      <x:c r="AJ130" s="18" t="n">
        <x:f>V130*INDEX('07 Mode Capacity'!$P$6:$P$17,MATCH("AIR-"&amp;I130,'07 Mode Capacity'!$C$6:$C$17,0))</x:f>
        <x:v>0</x:v>
      </x:c>
      <x:c r="AK130" s="18" t="n">
        <x:f>Y130*INDEX('07 Mode Capacity'!$P$6:$P$17,MATCH("OCEAN-"&amp;I130,'07 Mode Capacity'!$C$6:$C$17,0))</x:f>
        <x:v>0</x:v>
      </x:c>
      <x:c r="AL130" s="18" t="n">
        <x:f>AB130*INDEX('07 Mode Capacity'!$P$6:$P$17,MATCH("LAND-"&amp;I130,'07 Mode Capacity'!$C$6:$C$17,0))</x:f>
        <x:v>384.39708987075335</x:v>
      </x:c>
      <x:c r="AM130" s="18" t="n">
        <x:f>AE130*INDEX('07 Mode Capacity'!$P$6:$P$17,MATCH("INLAND-"&amp;I130,'07 Mode Capacity'!$C$6:$C$17,0))</x:f>
        <x:v>24.889380530973447</x:v>
      </x:c>
      <x:c r="AN130" s="18" t="n">
        <x:f>SUM(AJ130:AM130)</x:f>
        <x:v>409.2864704017268</x:v>
      </x:c>
      <x:c r="AO130" s="17" t="n">
        <x:f>IF(N130=0,1,AN130/N130)</x:f>
        <x:v>0.727620391825292</x:v>
      </x:c>
      <x:c r="AP130" s="11" t="str">
        <x:f>IF(AO130&gt;='01 Controls'!$E$16,"PASS","FAIL")</x:f>
        <x:v>FAIL</x:v>
      </x:c>
      <x:c r="AQ130" s="11" t="str">
        <x:v>UNQUANTIFIED</x:v>
      </x:c>
      <x:c r="AR130" s="11" t="str">
        <x:v>Position-class planning record; serial item and receiver open</x:v>
      </x:c>
      <x:c r="AS130" s="26"/>
      <x:c r="AT130" s="26"/>
    </x:row>
    <x:row r="131">
      <x:c r="C131" s="11" t="str">
        <x:v>C1-A-TDG-APL-45</x:v>
      </x:c>
      <x:c r="D131" s="11" t="str">
        <x:v>C1</x:v>
      </x:c>
      <x:c r="E131" s="11" t="str">
        <x:v>Grid failure</x:v>
      </x:c>
      <x:c r="F131" s="11" t="str">
        <x:v>A-TDG</x:v>
      </x:c>
      <x:c r="G131" s="11" t="str">
        <x:v>Tactical distribution group</x:v>
      </x:c>
      <x:c r="H131" s="11" t="str">
        <x:v>APL-45</x:v>
      </x:c>
      <x:c r="I131" s="19" t="n">
        <x:v>24</x:v>
      </x:c>
      <x:c r="J131" s="21" t="n">
        <x:v>4</x:v>
      </x:c>
      <x:c r="K131" s="18" t="n">
        <x:f>'05 Cargo Register'!K131</x:f>
        <x:v>225</x:v>
      </x:c>
      <x:c r="L131" s="18" t="n">
        <x:f>'05 Cargo Register'!N131</x:f>
        <x:v>59</x:v>
      </x:c>
      <x:c r="M131" s="18" t="n">
        <x:f>'05 Cargo Register'!O131</x:f>
        <x:v>442.5</x:v>
      </x:c>
      <x:c r="N131" s="18" t="n">
        <x:f>J131*K131</x:f>
        <x:v>900</x:v>
      </x:c>
      <x:c r="O131" s="18" t="n">
        <x:f>J131*L131</x:f>
        <x:v>236</x:v>
      </x:c>
      <x:c r="P131" s="18" t="n">
        <x:f>J131*M131</x:f>
        <x:v>1770</x:v>
      </x:c>
      <x:c r="Q131" s="22" t="n">
        <x:f>'01 Controls'!$E$22*'02 Cargo Classes'!$M$6</x:f>
        <x:v>0.15000000000000002</x:v>
      </x:c>
      <x:c r="R131" s="22" t="n">
        <x:f>'01 Controls'!$F$22*'02 Cargo Classes'!$N$6</x:f>
        <x:v>0</x:v>
      </x:c>
      <x:c r="S131" s="22" t="n">
        <x:f>'01 Controls'!$G$22*'02 Cargo Classes'!$O$6</x:f>
        <x:v>0.9</x:v>
      </x:c>
      <x:c r="T131" s="22" t="n">
        <x:f>'01 Controls'!$H$22*'02 Cargo Classes'!$P$6</x:f>
        <x:v>0.015</x:v>
      </x:c>
      <x:c r="U131" s="22" t="n">
        <x:f>SUM(Q131:T131)</x:f>
        <x:v>1.065</x:v>
      </x:c>
      <x:c r="V131" s="18" t="n">
        <x:f>IF(U131=0,0,N131*Q131/U131)</x:f>
        <x:v>126.76056338028172</x:v>
      </x:c>
      <x:c r="W131" s="18" t="n">
        <x:f>IF(U131=0,0,P131*Q131/U131)</x:f>
        <x:v>249.29577464788738</x:v>
      </x:c>
      <x:c r="X131" s="18" t="n">
        <x:f>MAX(V131,W131*'01 Controls'!$E$12)</x:f>
        <x:v>126.76056338028172</x:v>
      </x:c>
      <x:c r="Y131" s="18" t="n">
        <x:f>IF(U131=0,0,N131*R131/U131)</x:f>
        <x:v>0</x:v>
      </x:c>
      <x:c r="Z131" s="18" t="n">
        <x:f>IF(U131=0,0,P131*R131/U131)</x:f>
        <x:v>0</x:v>
      </x:c>
      <x:c r="AA131" s="18" t="n">
        <x:f>MAX(Y131,Z131*'01 Controls'!$E$13)</x:f>
        <x:v>0</x:v>
      </x:c>
      <x:c r="AB131" s="18" t="n">
        <x:f>IF(U131=0,0,N131*S131/U131)</x:f>
        <x:v>760.5633802816902</x:v>
      </x:c>
      <x:c r="AC131" s="18" t="n">
        <x:f>IF(U131=0,0,P131*S131/U131)</x:f>
        <x:v>1495.774647887324</x:v>
      </x:c>
      <x:c r="AD131" s="18" t="n">
        <x:f>MAX(AB131,AC131*'01 Controls'!$E$14)</x:f>
        <x:v>760.5633802816902</x:v>
      </x:c>
      <x:c r="AE131" s="18" t="n">
        <x:f>IF(U131=0,0,N131*T131/U131)</x:f>
        <x:v>12.67605633802817</x:v>
      </x:c>
      <x:c r="AF131" s="18" t="n">
        <x:f>IF(U131=0,0,P131*T131/U131)</x:f>
        <x:v>24.929577464788736</x:v>
      </x:c>
      <x:c r="AG131" s="18" t="n">
        <x:f>MAX(AE131,AF131*'01 Controls'!$E$15)</x:f>
        <x:v>12.67605633802817</x:v>
      </x:c>
      <x:c r="AH131" s="18" t="n">
        <x:f>SUM(V131,Y131,AB131,AE131)</x:f>
        <x:v>900.0000000000001</x:v>
      </x:c>
      <x:c r="AI131" s="18" t="n">
        <x:f>N131-AH131</x:f>
        <x:v>-1.1368683772161603e-13</x:v>
      </x:c>
      <x:c r="AJ131" s="18" t="n">
        <x:f>V131*INDEX('07 Mode Capacity'!$P$6:$P$17,MATCH("AIR-"&amp;I131,'07 Mode Capacity'!$C$6:$C$17,0))</x:f>
        <x:v>25.721501557039804</x:v>
      </x:c>
      <x:c r="AK131" s="18" t="n">
        <x:f>Y131*INDEX('07 Mode Capacity'!$P$6:$P$17,MATCH("OCEAN-"&amp;I131,'07 Mode Capacity'!$C$6:$C$17,0))</x:f>
        <x:v>0</x:v>
      </x:c>
      <x:c r="AL131" s="18" t="n">
        <x:f>AB131*INDEX('07 Mode Capacity'!$P$6:$P$17,MATCH("LAND-"&amp;I131,'07 Mode Capacity'!$C$6:$C$17,0))</x:f>
        <x:v>290.9161959081007</x:v>
      </x:c>
      <x:c r="AM131" s="18" t="n">
        <x:f>AE131*INDEX('07 Mode Capacity'!$P$6:$P$17,MATCH("INLAND-"&amp;I131,'07 Mode Capacity'!$C$6:$C$17,0))</x:f>
        <x:v>12.67605633802817</x:v>
      </x:c>
      <x:c r="AN131" s="18" t="n">
        <x:f>SUM(AJ131:AM131)</x:f>
        <x:v>329.31375380316865</x:v>
      </x:c>
      <x:c r="AO131" s="17" t="n">
        <x:f>IF(N131=0,1,AN131/N131)</x:f>
        <x:v>0.3659041708924096</x:v>
      </x:c>
      <x:c r="AP131" s="11" t="str">
        <x:f>IF(AO131&gt;='01 Controls'!$E$16,"PASS","FAIL")</x:f>
        <x:v>FAIL</x:v>
      </x:c>
      <x:c r="AQ131" s="11" t="str">
        <x:v>UNQUANTIFIED</x:v>
      </x:c>
      <x:c r="AR131" s="11" t="str">
        <x:v>Position-class planning record; serial item and receiver open</x:v>
      </x:c>
      <x:c r="AS131" s="26"/>
      <x:c r="AT131" s="26"/>
    </x:row>
    <x:row r="132">
      <x:c r="C132" s="11" t="str">
        <x:v>C1-A-TDG-ISO-18</x:v>
      </x:c>
      <x:c r="D132" s="11" t="str">
        <x:v>C1</x:v>
      </x:c>
      <x:c r="E132" s="11" t="str">
        <x:v>Grid failure</x:v>
      </x:c>
      <x:c r="F132" s="11" t="str">
        <x:v>A-TDG</x:v>
      </x:c>
      <x:c r="G132" s="11" t="str">
        <x:v>Tactical distribution group</x:v>
      </x:c>
      <x:c r="H132" s="11" t="str">
        <x:v>ISO-18</x:v>
      </x:c>
      <x:c r="I132" s="19" t="n">
        <x:v>48</x:v>
      </x:c>
      <x:c r="J132" s="21" t="n">
        <x:v>4</x:v>
      </x:c>
      <x:c r="K132" s="18" t="n">
        <x:f>'05 Cargo Register'!K132</x:f>
        <x:v>337.5</x:v>
      </x:c>
      <x:c r="L132" s="18" t="n">
        <x:f>'05 Cargo Register'!N132</x:f>
        <x:v>23</x:v>
      </x:c>
      <x:c r="M132" s="18" t="n">
        <x:f>'05 Cargo Register'!O132</x:f>
        <x:v>607.2</x:v>
      </x:c>
      <x:c r="N132" s="18" t="n">
        <x:f>J132*K132</x:f>
        <x:v>1350</x:v>
      </x:c>
      <x:c r="O132" s="18" t="n">
        <x:f>J132*L132</x:f>
        <x:v>92</x:v>
      </x:c>
      <x:c r="P132" s="18" t="n">
        <x:f>J132*M132</x:f>
        <x:v>2428.8</x:v>
      </x:c>
      <x:c r="Q132" s="22" t="n">
        <x:f>'01 Controls'!$E$22*'02 Cargo Classes'!$M$7</x:f>
        <x:v>0.010000000000000002</x:v>
      </x:c>
      <x:c r="R132" s="22" t="n">
        <x:f>'01 Controls'!$F$22*'02 Cargo Classes'!$N$7</x:f>
        <x:v>0</x:v>
      </x:c>
      <x:c r="S132" s="22" t="n">
        <x:f>'01 Controls'!$G$22*'02 Cargo Classes'!$O$7</x:f>
        <x:v>1.08</x:v>
      </x:c>
      <x:c r="T132" s="22" t="n">
        <x:f>'01 Controls'!$H$22*'02 Cargo Classes'!$P$7</x:f>
        <x:v>0.04000000000000001</x:v>
      </x:c>
      <x:c r="U132" s="22" t="n">
        <x:f>SUM(Q132:T132)</x:f>
        <x:v>1.1300000000000001</x:v>
      </x:c>
      <x:c r="V132" s="18" t="n">
        <x:f>IF(U132=0,0,N132*Q132/U132)</x:f>
        <x:v>11.946902654867257</x:v>
      </x:c>
      <x:c r="W132" s="18" t="n">
        <x:f>IF(U132=0,0,P132*Q132/U132)</x:f>
        <x:v>21.49380530973452</x:v>
      </x:c>
      <x:c r="X132" s="18" t="n">
        <x:f>MAX(V132,W132*'01 Controls'!$E$12)</x:f>
        <x:v>11.946902654867257</x:v>
      </x:c>
      <x:c r="Y132" s="18" t="n">
        <x:f>IF(U132=0,0,N132*R132/U132)</x:f>
        <x:v>0</x:v>
      </x:c>
      <x:c r="Z132" s="18" t="n">
        <x:f>IF(U132=0,0,P132*R132/U132)</x:f>
        <x:v>0</x:v>
      </x:c>
      <x:c r="AA132" s="18" t="n">
        <x:f>MAX(Y132,Z132*'01 Controls'!$E$13)</x:f>
        <x:v>0</x:v>
      </x:c>
      <x:c r="AB132" s="18" t="n">
        <x:f>IF(U132=0,0,N132*S132/U132)</x:f>
        <x:v>1290.2654867256635</x:v>
      </x:c>
      <x:c r="AC132" s="18" t="n">
        <x:f>IF(U132=0,0,P132*S132/U132)</x:f>
        <x:v>2321.3309734513273</x:v>
      </x:c>
      <x:c r="AD132" s="18" t="n">
        <x:f>MAX(AB132,AC132*'01 Controls'!$E$14)</x:f>
        <x:v>1290.2654867256635</x:v>
      </x:c>
      <x:c r="AE132" s="18" t="n">
        <x:f>IF(U132=0,0,N132*T132/U132)</x:f>
        <x:v>47.78761061946903</x:v>
      </x:c>
      <x:c r="AF132" s="18" t="n">
        <x:f>IF(U132=0,0,P132*T132/U132)</x:f>
        <x:v>85.97522123893808</x:v>
      </x:c>
      <x:c r="AG132" s="18" t="n">
        <x:f>MAX(AE132,AF132*'01 Controls'!$E$15)</x:f>
        <x:v>47.78761061946903</x:v>
      </x:c>
      <x:c r="AH132" s="18" t="n">
        <x:f>SUM(V132,Y132,AB132,AE132)</x:f>
        <x:v>1349.9999999999998</x:v>
      </x:c>
      <x:c r="AI132" s="18" t="n">
        <x:f>N132-AH132</x:f>
        <x:v>2.2737367544323206e-13</x:v>
      </x:c>
      <x:c r="AJ132" s="18" t="n">
        <x:f>V132*INDEX('07 Mode Capacity'!$P$6:$P$17,MATCH("AIR-"&amp;I132,'07 Mode Capacity'!$C$6:$C$17,0))</x:f>
        <x:v>3.3491428202703104</x:v>
      </x:c>
      <x:c r="AK132" s="18" t="n">
        <x:f>Y132*INDEX('07 Mode Capacity'!$P$6:$P$17,MATCH("OCEAN-"&amp;I132,'07 Mode Capacity'!$C$6:$C$17,0))</x:f>
        <x:v>0</x:v>
      </x:c>
      <x:c r="AL132" s="18" t="n">
        <x:f>AB132*INDEX('07 Mode Capacity'!$P$6:$P$17,MATCH("LAND-"&amp;I132,'07 Mode Capacity'!$C$6:$C$17,0))</x:f>
        <x:v>157.4741537630174</x:v>
      </x:c>
      <x:c r="AM132" s="18" t="n">
        <x:f>AE132*INDEX('07 Mode Capacity'!$P$6:$P$17,MATCH("INLAND-"&amp;I132,'07 Mode Capacity'!$C$6:$C$17,0))</x:f>
        <x:v>30.165182193806483</x:v>
      </x:c>
      <x:c r="AN132" s="18" t="n">
        <x:f>SUM(AJ132:AM132)</x:f>
        <x:v>190.9884787770942</x:v>
      </x:c>
      <x:c r="AO132" s="17" t="n">
        <x:f>IF(N132=0,1,AN132/N132)</x:f>
        <x:v>0.141472947242292</x:v>
      </x:c>
      <x:c r="AP132" s="11" t="str">
        <x:f>IF(AO132&gt;='01 Controls'!$E$16,"PASS","FAIL")</x:f>
        <x:v>FAIL</x:v>
      </x:c>
      <x:c r="AQ132" s="11" t="str">
        <x:v>UNQUANTIFIED</x:v>
      </x:c>
      <x:c r="AR132" s="11" t="str">
        <x:v>Position-class planning record; serial item and receiver open</x:v>
      </x:c>
      <x:c r="AS132" s="26"/>
      <x:c r="AT132" s="26"/>
    </x:row>
    <x:row r="133">
      <x:c r="C133" s="11" t="str">
        <x:v>C1-A-TDG-COL-12</x:v>
      </x:c>
      <x:c r="D133" s="11" t="str">
        <x:v>C1</x:v>
      </x:c>
      <x:c r="E133" s="11" t="str">
        <x:v>Grid failure</x:v>
      </x:c>
      <x:c r="F133" s="11" t="str">
        <x:v>A-TDG</x:v>
      </x:c>
      <x:c r="G133" s="11" t="str">
        <x:v>Tactical distribution group</x:v>
      </x:c>
      <x:c r="H133" s="11" t="str">
        <x:v>COL-12</x:v>
      </x:c>
      <x:c r="I133" s="19" t="n">
        <x:v>24</x:v>
      </x:c>
      <x:c r="J133" s="21" t="n">
        <x:v>4</x:v>
      </x:c>
      <x:c r="K133" s="18" t="n">
        <x:f>'05 Cargo Register'!K133</x:f>
        <x:v>84.375</x:v>
      </x:c>
      <x:c r="L133" s="18" t="n">
        <x:f>'05 Cargo Register'!N133</x:f>
        <x:v>9</x:v>
      </x:c>
      <x:c r="M133" s="18" t="n">
        <x:f>'05 Cargo Register'!O133</x:f>
        <x:v>237.60000000000002</x:v>
      </x:c>
      <x:c r="N133" s="18" t="n">
        <x:f>J133*K133</x:f>
        <x:v>337.5</x:v>
      </x:c>
      <x:c r="O133" s="18" t="n">
        <x:f>J133*L133</x:f>
        <x:v>36</x:v>
      </x:c>
      <x:c r="P133" s="18" t="n">
        <x:f>J133*M133</x:f>
        <x:v>950.4000000000001</x:v>
      </x:c>
      <x:c r="Q133" s="22" t="n">
        <x:f>'01 Controls'!$E$22*'02 Cargo Classes'!$M$8</x:f>
        <x:v>0.1</x:v>
      </x:c>
      <x:c r="R133" s="22" t="n">
        <x:f>'01 Controls'!$F$22*'02 Cargo Classes'!$N$8</x:f>
        <x:v>0</x:v>
      </x:c>
      <x:c r="S133" s="22" t="n">
        <x:f>'01 Controls'!$G$22*'02 Cargo Classes'!$O$8</x:f>
        <x:v>1.08</x:v>
      </x:c>
      <x:c r="T133" s="22" t="n">
        <x:f>'01 Controls'!$H$22*'02 Cargo Classes'!$P$8</x:f>
        <x:v>0.010000000000000002</x:v>
      </x:c>
      <x:c r="U133" s="22" t="n">
        <x:f>SUM(Q133:T133)</x:f>
        <x:v>1.1900000000000002</x:v>
      </x:c>
      <x:c r="V133" s="18" t="n">
        <x:f>IF(U133=0,0,N133*Q133/U133)</x:f>
        <x:v>28.36134453781512</x:v>
      </x:c>
      <x:c r="W133" s="18" t="n">
        <x:f>IF(U133=0,0,P133*Q133/U133)</x:f>
        <x:v>79.8655462184874</x:v>
      </x:c>
      <x:c r="X133" s="18" t="n">
        <x:f>MAX(V133,W133*'01 Controls'!$E$12)</x:f>
        <x:v>28.36134453781512</x:v>
      </x:c>
      <x:c r="Y133" s="18" t="n">
        <x:f>IF(U133=0,0,N133*R133/U133)</x:f>
        <x:v>0</x:v>
      </x:c>
      <x:c r="Z133" s="18" t="n">
        <x:f>IF(U133=0,0,P133*R133/U133)</x:f>
        <x:v>0</x:v>
      </x:c>
      <x:c r="AA133" s="18" t="n">
        <x:f>MAX(Y133,Z133*'01 Controls'!$E$13)</x:f>
        <x:v>0</x:v>
      </x:c>
      <x:c r="AB133" s="18" t="n">
        <x:f>IF(U133=0,0,N133*S133/U133)</x:f>
        <x:v>306.30252100840335</x:v>
      </x:c>
      <x:c r="AC133" s="18" t="n">
        <x:f>IF(U133=0,0,P133*S133/U133)</x:f>
        <x:v>862.547899159664</x:v>
      </x:c>
      <x:c r="AD133" s="18" t="n">
        <x:f>MAX(AB133,AC133*'01 Controls'!$E$14)</x:f>
        <x:v>306.30252100840335</x:v>
      </x:c>
      <x:c r="AE133" s="18" t="n">
        <x:f>IF(U133=0,0,N133*T133/U133)</x:f>
        <x:v>2.8361344537815127</x:v>
      </x:c>
      <x:c r="AF133" s="18" t="n">
        <x:f>IF(U133=0,0,P133*T133/U133)</x:f>
        <x:v>7.986554621848741</x:v>
      </x:c>
      <x:c r="AG133" s="18" t="n">
        <x:f>MAX(AE133,AF133*'01 Controls'!$E$15)</x:f>
        <x:v>2.8361344537815127</x:v>
      </x:c>
      <x:c r="AH133" s="18" t="n">
        <x:f>SUM(V133,Y133,AB133,AE133)</x:f>
        <x:v>337.5</x:v>
      </x:c>
      <x:c r="AI133" s="18" t="n">
        <x:f>N133-AH133</x:f>
        <x:v>0</x:v>
      </x:c>
      <x:c r="AJ133" s="18" t="n">
        <x:f>V133*INDEX('07 Mode Capacity'!$P$6:$P$17,MATCH("AIR-"&amp;I133,'07 Mode Capacity'!$C$6:$C$17,0))</x:f>
        <x:v>5.754915789547769</x:v>
      </x:c>
      <x:c r="AK133" s="18" t="n">
        <x:f>Y133*INDEX('07 Mode Capacity'!$P$6:$P$17,MATCH("OCEAN-"&amp;I133,'07 Mode Capacity'!$C$6:$C$17,0))</x:f>
        <x:v>0</x:v>
      </x:c>
      <x:c r="AL133" s="18" t="n">
        <x:f>AB133*INDEX('07 Mode Capacity'!$P$6:$P$17,MATCH("LAND-"&amp;I133,'07 Mode Capacity'!$C$6:$C$17,0))</x:f>
        <x:v>117.16099738567834</x:v>
      </x:c>
      <x:c r="AM133" s="18" t="n">
        <x:f>AE133*INDEX('07 Mode Capacity'!$P$6:$P$17,MATCH("INLAND-"&amp;I133,'07 Mode Capacity'!$C$6:$C$17,0))</x:f>
        <x:v>2.8361344537815127</x:v>
      </x:c>
      <x:c r="AN133" s="18" t="n">
        <x:f>SUM(AJ133:AM133)</x:f>
        <x:v>125.75204762900762</x:v>
      </x:c>
      <x:c r="AO133" s="17" t="n">
        <x:f>IF(N133=0,1,AN133/N133)</x:f>
        <x:v>0.37259865964150407</x:v>
      </x:c>
      <x:c r="AP133" s="11" t="str">
        <x:f>IF(AO133&gt;='01 Controls'!$E$16,"PASS","FAIL")</x:f>
        <x:v>FAIL</x:v>
      </x:c>
      <x:c r="AQ133" s="11" t="str">
        <x:v>UNQUANTIFIED</x:v>
      </x:c>
      <x:c r="AR133" s="11" t="str">
        <x:v>Position-class planning record; serial item and receiver open</x:v>
      </x:c>
      <x:c r="AS133" s="26"/>
      <x:c r="AT133" s="26"/>
    </x:row>
    <x:row r="134">
      <x:c r="C134" s="11" t="str">
        <x:v>C1-A-TDG-BAT-22</x:v>
      </x:c>
      <x:c r="D134" s="11" t="str">
        <x:v>C1</x:v>
      </x:c>
      <x:c r="E134" s="11" t="str">
        <x:v>Grid failure</x:v>
      </x:c>
      <x:c r="F134" s="11" t="str">
        <x:v>A-TDG</x:v>
      </x:c>
      <x:c r="G134" s="11" t="str">
        <x:v>Tactical distribution group</x:v>
      </x:c>
      <x:c r="H134" s="11" t="str">
        <x:v>BAT-22</x:v>
      </x:c>
      <x:c r="I134" s="19" t="n">
        <x:v>48</x:v>
      </x:c>
      <x:c r="J134" s="21" t="n">
        <x:v>4</x:v>
      </x:c>
      <x:c r="K134" s="18" t="n">
        <x:f>'05 Cargo Register'!K134</x:f>
        <x:v>225</x:v>
      </x:c>
      <x:c r="L134" s="18" t="n">
        <x:f>'05 Cargo Register'!N134</x:f>
        <x:v>13</x:v>
      </x:c>
      <x:c r="M134" s="18" t="n">
        <x:f>'05 Cargo Register'!O134</x:f>
        <x:v>343.20000000000005</x:v>
      </x:c>
      <x:c r="N134" s="18" t="n">
        <x:f>J134*K134</x:f>
        <x:v>900</x:v>
      </x:c>
      <x:c r="O134" s="18" t="n">
        <x:f>J134*L134</x:f>
        <x:v>52</x:v>
      </x:c>
      <x:c r="P134" s="18" t="n">
        <x:f>J134*M134</x:f>
        <x:v>1372.8000000000002</x:v>
      </x:c>
      <x:c r="Q134" s="22" t="n">
        <x:f>'01 Controls'!$E$22*'02 Cargo Classes'!$M$9</x:f>
        <x:v>0</x:v>
      </x:c>
      <x:c r="R134" s="22" t="n">
        <x:f>'01 Controls'!$F$22*'02 Cargo Classes'!$N$9</x:f>
        <x:v>0</x:v>
      </x:c>
      <x:c r="S134" s="22" t="n">
        <x:f>'01 Controls'!$G$22*'02 Cargo Classes'!$O$9</x:f>
        <x:v>0.9</x:v>
      </x:c>
      <x:c r="T134" s="22" t="n">
        <x:f>'01 Controls'!$H$22*'02 Cargo Classes'!$P$9</x:f>
        <x:v>0.025</x:v>
      </x:c>
      <x:c r="U134" s="22" t="n">
        <x:f>SUM(Q134:T134)</x:f>
        <x:v>0.925</x:v>
      </x:c>
      <x:c r="V134" s="18" t="n">
        <x:f>IF(U134=0,0,N134*Q134/U134)</x:f>
        <x:v>0</x:v>
      </x:c>
      <x:c r="W134" s="18" t="n">
        <x:f>IF(U134=0,0,P134*Q134/U134)</x:f>
        <x:v>0</x:v>
      </x:c>
      <x:c r="X134" s="18" t="n">
        <x:f>MAX(V134,W134*'01 Controls'!$E$12)</x:f>
        <x:v>0</x:v>
      </x:c>
      <x:c r="Y134" s="18" t="n">
        <x:f>IF(U134=0,0,N134*R134/U134)</x:f>
        <x:v>0</x:v>
      </x:c>
      <x:c r="Z134" s="18" t="n">
        <x:f>IF(U134=0,0,P134*R134/U134)</x:f>
        <x:v>0</x:v>
      </x:c>
      <x:c r="AA134" s="18" t="n">
        <x:f>MAX(Y134,Z134*'01 Controls'!$E$13)</x:f>
        <x:v>0</x:v>
      </x:c>
      <x:c r="AB134" s="18" t="n">
        <x:f>IF(U134=0,0,N134*S134/U134)</x:f>
        <x:v>875.6756756756756</x:v>
      </x:c>
      <x:c r="AC134" s="18" t="n">
        <x:f>IF(U134=0,0,P134*S134/U134)</x:f>
        <x:v>1335.6972972972974</x:v>
      </x:c>
      <x:c r="AD134" s="18" t="n">
        <x:f>MAX(AB134,AC134*'01 Controls'!$E$14)</x:f>
        <x:v>875.6756756756756</x:v>
      </x:c>
      <x:c r="AE134" s="18" t="n">
        <x:f>IF(U134=0,0,N134*T134/U134)</x:f>
        <x:v>24.324324324324323</x:v>
      </x:c>
      <x:c r="AF134" s="18" t="n">
        <x:f>IF(U134=0,0,P134*T134/U134)</x:f>
        <x:v>37.10270270270271</x:v>
      </x:c>
      <x:c r="AG134" s="18" t="n">
        <x:f>MAX(AE134,AF134*'01 Controls'!$E$15)</x:f>
        <x:v>24.324324324324323</x:v>
      </x:c>
      <x:c r="AH134" s="18" t="n">
        <x:f>SUM(V134,Y134,AB134,AE134)</x:f>
        <x:v>900</x:v>
      </x:c>
      <x:c r="AI134" s="18" t="n">
        <x:f>N134-AH134</x:f>
        <x:v>0</x:v>
      </x:c>
      <x:c r="AJ134" s="18" t="n">
        <x:f>V134*INDEX('07 Mode Capacity'!$P$6:$P$17,MATCH("AIR-"&amp;I134,'07 Mode Capacity'!$C$6:$C$17,0))</x:f>
        <x:v>0</x:v>
      </x:c>
      <x:c r="AK134" s="18" t="n">
        <x:f>Y134*INDEX('07 Mode Capacity'!$P$6:$P$17,MATCH("OCEAN-"&amp;I134,'07 Mode Capacity'!$C$6:$C$17,0))</x:f>
        <x:v>0</x:v>
      </x:c>
      <x:c r="AL134" s="18" t="n">
        <x:f>AB134*INDEX('07 Mode Capacity'!$P$6:$P$17,MATCH("LAND-"&amp;I134,'07 Mode Capacity'!$C$6:$C$17,0))</x:f>
        <x:v>106.87435060192773</x:v>
      </x:c>
      <x:c r="AM134" s="18" t="n">
        <x:f>AE134*INDEX('07 Mode Capacity'!$P$6:$P$17,MATCH("INLAND-"&amp;I134,'07 Mode Capacity'!$C$6:$C$17,0))</x:f>
        <x:v>15.354349495045641</x:v>
      </x:c>
      <x:c r="AN134" s="18" t="n">
        <x:f>SUM(AJ134:AM134)</x:f>
        <x:v>122.22870009697337</x:v>
      </x:c>
      <x:c r="AO134" s="17" t="n">
        <x:f>IF(N134=0,1,AN134/N134)</x:f>
        <x:v>0.13580966677441486</x:v>
      </x:c>
      <x:c r="AP134" s="11" t="str">
        <x:f>IF(AO134&gt;='01 Controls'!$E$16,"PASS","FAIL")</x:f>
        <x:v>FAIL</x:v>
      </x:c>
      <x:c r="AQ134" s="11" t="str">
        <x:v>UNQUANTIFIED</x:v>
      </x:c>
      <x:c r="AR134" s="11" t="str">
        <x:v>Position-class planning record; serial item and receiver open</x:v>
      </x:c>
      <x:c r="AS134" s="26"/>
      <x:c r="AT134" s="26"/>
    </x:row>
    <x:row r="135">
      <x:c r="C135" s="11" t="str">
        <x:v>C1-A-TDG-TNK-20</x:v>
      </x:c>
      <x:c r="D135" s="11" t="str">
        <x:v>C1</x:v>
      </x:c>
      <x:c r="E135" s="11" t="str">
        <x:v>Grid failure</x:v>
      </x:c>
      <x:c r="F135" s="11" t="str">
        <x:v>A-TDG</x:v>
      </x:c>
      <x:c r="G135" s="11" t="str">
        <x:v>Tactical distribution group</x:v>
      </x:c>
      <x:c r="H135" s="11" t="str">
        <x:v>TNK-20</x:v>
      </x:c>
      <x:c r="I135" s="19" t="n">
        <x:v>48</x:v>
      </x:c>
      <x:c r="J135" s="21" t="n">
        <x:v>4</x:v>
      </x:c>
      <x:c r="K135" s="18" t="n">
        <x:f>'05 Cargo Register'!K135</x:f>
        <x:v>281.25</x:v>
      </x:c>
      <x:c r="L135" s="18" t="n">
        <x:f>'05 Cargo Register'!N135</x:f>
        <x:v>17</x:v>
      </x:c>
      <x:c r="M135" s="18" t="n">
        <x:f>'05 Cargo Register'!O135</x:f>
        <x:v>361.25</x:v>
      </x:c>
      <x:c r="N135" s="18" t="n">
        <x:f>J135*K135</x:f>
        <x:v>1125</x:v>
      </x:c>
      <x:c r="O135" s="18" t="n">
        <x:f>J135*L135</x:f>
        <x:v>68</x:v>
      </x:c>
      <x:c r="P135" s="18" t="n">
        <x:f>J135*M135</x:f>
        <x:v>1445</x:v>
      </x:c>
      <x:c r="Q135" s="22" t="n">
        <x:f>'01 Controls'!$E$22*'02 Cargo Classes'!$M$10</x:f>
        <x:v>0</x:v>
      </x:c>
      <x:c r="R135" s="22" t="n">
        <x:f>'01 Controls'!$F$22*'02 Cargo Classes'!$N$10</x:f>
        <x:v>0</x:v>
      </x:c>
      <x:c r="S135" s="22" t="n">
        <x:f>'01 Controls'!$G$22*'02 Cargo Classes'!$O$10</x:f>
        <x:v>0.9</x:v>
      </x:c>
      <x:c r="T135" s="22" t="n">
        <x:f>'01 Controls'!$H$22*'02 Cargo Classes'!$P$10</x:f>
        <x:v>0.05</x:v>
      </x:c>
      <x:c r="U135" s="22" t="n">
        <x:f>SUM(Q135:T135)</x:f>
        <x:v>0.9500000000000001</x:v>
      </x:c>
      <x:c r="V135" s="18" t="n">
        <x:f>IF(U135=0,0,N135*Q135/U135)</x:f>
        <x:v>0</x:v>
      </x:c>
      <x:c r="W135" s="18" t="n">
        <x:f>IF(U135=0,0,P135*Q135/U135)</x:f>
        <x:v>0</x:v>
      </x:c>
      <x:c r="X135" s="18" t="n">
        <x:f>MAX(V135,W135*'01 Controls'!$E$12)</x:f>
        <x:v>0</x:v>
      </x:c>
      <x:c r="Y135" s="18" t="n">
        <x:f>IF(U135=0,0,N135*R135/U135)</x:f>
        <x:v>0</x:v>
      </x:c>
      <x:c r="Z135" s="18" t="n">
        <x:f>IF(U135=0,0,P135*R135/U135)</x:f>
        <x:v>0</x:v>
      </x:c>
      <x:c r="AA135" s="18" t="n">
        <x:f>MAX(Y135,Z135*'01 Controls'!$E$13)</x:f>
        <x:v>0</x:v>
      </x:c>
      <x:c r="AB135" s="18" t="n">
        <x:f>IF(U135=0,0,N135*S135/U135)</x:f>
        <x:v>1065.7894736842104</x:v>
      </x:c>
      <x:c r="AC135" s="18" t="n">
        <x:f>IF(U135=0,0,P135*S135/U135)</x:f>
        <x:v>1368.9473684210525</x:v>
      </x:c>
      <x:c r="AD135" s="18" t="n">
        <x:f>MAX(AB135,AC135*'01 Controls'!$E$14)</x:f>
        <x:v>1065.7894736842104</x:v>
      </x:c>
      <x:c r="AE135" s="18" t="n">
        <x:f>IF(U135=0,0,N135*T135/U135)</x:f>
        <x:v>59.21052631578947</x:v>
      </x:c>
      <x:c r="AF135" s="18" t="n">
        <x:f>IF(U135=0,0,P135*T135/U135)</x:f>
        <x:v>76.05263157894737</x:v>
      </x:c>
      <x:c r="AG135" s="18" t="n">
        <x:f>MAX(AE135,AF135*'01 Controls'!$E$15)</x:f>
        <x:v>59.21052631578947</x:v>
      </x:c>
      <x:c r="AH135" s="18" t="n">
        <x:f>SUM(V135,Y135,AB135,AE135)</x:f>
        <x:v>1124.9999999999998</x:v>
      </x:c>
      <x:c r="AI135" s="18" t="n">
        <x:f>N135-AH135</x:f>
        <x:v>2.2737367544323206e-13</x:v>
      </x:c>
      <x:c r="AJ135" s="18" t="n">
        <x:f>V135*INDEX('07 Mode Capacity'!$P$6:$P$17,MATCH("AIR-"&amp;I135,'07 Mode Capacity'!$C$6:$C$17,0))</x:f>
        <x:v>0</x:v>
      </x:c>
      <x:c r="AK135" s="18" t="n">
        <x:f>Y135*INDEX('07 Mode Capacity'!$P$6:$P$17,MATCH("OCEAN-"&amp;I135,'07 Mode Capacity'!$C$6:$C$17,0))</x:f>
        <x:v>0</x:v>
      </x:c>
      <x:c r="AL135" s="18" t="n">
        <x:f>AB135*INDEX('07 Mode Capacity'!$P$6:$P$17,MATCH("LAND-"&amp;I135,'07 Mode Capacity'!$C$6:$C$17,0))</x:f>
        <x:v>130.07733461418835</x:v>
      </x:c>
      <x:c r="AM135" s="18" t="n">
        <x:f>AE135*INDEX('07 Mode Capacity'!$P$6:$P$17,MATCH("INLAND-"&amp;I135,'07 Mode Capacity'!$C$6:$C$17,0))</x:f>
        <x:v>37.375719165571624</x:v>
      </x:c>
      <x:c r="AN135" s="18" t="n">
        <x:f>SUM(AJ135:AM135)</x:f>
        <x:v>167.45305377975995</x:v>
      </x:c>
      <x:c r="AO135" s="17" t="n">
        <x:f>IF(N135=0,1,AN135/N135)</x:f>
        <x:v>0.14884715891534217</x:v>
      </x:c>
      <x:c r="AP135" s="11" t="str">
        <x:f>IF(AO135&gt;='01 Controls'!$E$16,"PASS","FAIL")</x:f>
        <x:v>FAIL</x:v>
      </x:c>
      <x:c r="AQ135" s="11" t="str">
        <x:v>UNQUANTIFIED</x:v>
      </x:c>
      <x:c r="AR135" s="11" t="str">
        <x:v>Position-class planning record; serial item and receiver open</x:v>
      </x:c>
      <x:c r="AS135" s="26"/>
      <x:c r="AT135" s="26"/>
    </x:row>
    <x:row r="136">
      <x:c r="C136" s="11" t="str">
        <x:v>C1-A-TDG-FLR-24</x:v>
      </x:c>
      <x:c r="D136" s="11" t="str">
        <x:v>C1</x:v>
      </x:c>
      <x:c r="E136" s="11" t="str">
        <x:v>Grid failure</x:v>
      </x:c>
      <x:c r="F136" s="11" t="str">
        <x:v>A-TDG</x:v>
      </x:c>
      <x:c r="G136" s="11" t="str">
        <x:v>Tactical distribution group</x:v>
      </x:c>
      <x:c r="H136" s="11" t="str">
        <x:v>FLR-24</x:v>
      </x:c>
      <x:c r="I136" s="19" t="n">
        <x:v>48</x:v>
      </x:c>
      <x:c r="J136" s="21" t="n">
        <x:v>4</x:v>
      </x:c>
      <x:c r="K136" s="18" t="n">
        <x:f>'05 Cargo Register'!K136</x:f>
        <x:v>421.875</x:v>
      </x:c>
      <x:c r="L136" s="18" t="n">
        <x:f>'05 Cargo Register'!N136</x:f>
        <x:v>21</x:v>
      </x:c>
      <x:c r="M136" s="18" t="n">
        <x:f>'05 Cargo Register'!O136</x:f>
        <x:v>672</x:v>
      </x:c>
      <x:c r="N136" s="18" t="n">
        <x:f>J136*K136</x:f>
        <x:v>1687.5</x:v>
      </x:c>
      <x:c r="O136" s="18" t="n">
        <x:f>J136*L136</x:f>
        <x:v>84</x:v>
      </x:c>
      <x:c r="P136" s="18" t="n">
        <x:f>J136*M136</x:f>
        <x:v>2688</x:v>
      </x:c>
      <x:c r="Q136" s="22" t="n">
        <x:f>'01 Controls'!$E$22*'02 Cargo Classes'!$M$11</x:f>
        <x:v>0</x:v>
      </x:c>
      <x:c r="R136" s="22" t="n">
        <x:f>'01 Controls'!$F$22*'02 Cargo Classes'!$N$11</x:f>
        <x:v>0</x:v>
      </x:c>
      <x:c r="S136" s="22" t="n">
        <x:f>'01 Controls'!$G$22*'02 Cargo Classes'!$O$11</x:f>
        <x:v>0.9</x:v>
      </x:c>
      <x:c r="T136" s="22" t="n">
        <x:f>'01 Controls'!$H$22*'02 Cargo Classes'!$P$11</x:f>
        <x:v>0.04000000000000001</x:v>
      </x:c>
      <x:c r="U136" s="22" t="n">
        <x:f>SUM(Q136:T136)</x:f>
        <x:v>0.9400000000000001</x:v>
      </x:c>
      <x:c r="V136" s="18" t="n">
        <x:f>IF(U136=0,0,N136*Q136/U136)</x:f>
        <x:v>0</x:v>
      </x:c>
      <x:c r="W136" s="18" t="n">
        <x:f>IF(U136=0,0,P136*Q136/U136)</x:f>
        <x:v>0</x:v>
      </x:c>
      <x:c r="X136" s="18" t="n">
        <x:f>MAX(V136,W136*'01 Controls'!$E$12)</x:f>
        <x:v>0</x:v>
      </x:c>
      <x:c r="Y136" s="18" t="n">
        <x:f>IF(U136=0,0,N136*R136/U136)</x:f>
        <x:v>0</x:v>
      </x:c>
      <x:c r="Z136" s="18" t="n">
        <x:f>IF(U136=0,0,P136*R136/U136)</x:f>
        <x:v>0</x:v>
      </x:c>
      <x:c r="AA136" s="18" t="n">
        <x:f>MAX(Y136,Z136*'01 Controls'!$E$13)</x:f>
        <x:v>0</x:v>
      </x:c>
      <x:c r="AB136" s="18" t="n">
        <x:f>IF(U136=0,0,N136*S136/U136)</x:f>
        <x:v>1615.691489361702</x:v>
      </x:c>
      <x:c r="AC136" s="18" t="n">
        <x:f>IF(U136=0,0,P136*S136/U136)</x:f>
        <x:v>2573.617021276596</x:v>
      </x:c>
      <x:c r="AD136" s="18" t="n">
        <x:f>MAX(AB136,AC136*'01 Controls'!$E$14)</x:f>
        <x:v>1615.691489361702</x:v>
      </x:c>
      <x:c r="AE136" s="18" t="n">
        <x:f>IF(U136=0,0,N136*T136/U136)</x:f>
        <x:v>71.80851063829789</x:v>
      </x:c>
      <x:c r="AF136" s="18" t="n">
        <x:f>IF(U136=0,0,P136*T136/U136)</x:f>
        <x:v>114.38297872340428</x:v>
      </x:c>
      <x:c r="AG136" s="18" t="n">
        <x:f>MAX(AE136,AF136*'01 Controls'!$E$15)</x:f>
        <x:v>71.80851063829789</x:v>
      </x:c>
      <x:c r="AH136" s="18" t="n">
        <x:f>SUM(V136,Y136,AB136,AE136)</x:f>
        <x:v>1687.5</x:v>
      </x:c>
      <x:c r="AI136" s="18" t="n">
        <x:f>N136-AH136</x:f>
        <x:v>0</x:v>
      </x:c>
      <x:c r="AJ136" s="18" t="n">
        <x:f>V136*INDEX('07 Mode Capacity'!$P$6:$P$17,MATCH("AIR-"&amp;I136,'07 Mode Capacity'!$C$6:$C$17,0))</x:f>
        <x:v>0</x:v>
      </x:c>
      <x:c r="AK136" s="18" t="n">
        <x:f>Y136*INDEX('07 Mode Capacity'!$P$6:$P$17,MATCH("OCEAN-"&amp;I136,'07 Mode Capacity'!$C$6:$C$17,0))</x:f>
        <x:v>0</x:v>
      </x:c>
      <x:c r="AL136" s="18" t="n">
        <x:f>AB136*INDEX('07 Mode Capacity'!$P$6:$P$17,MATCH("LAND-"&amp;I136,'07 Mode Capacity'!$C$6:$C$17,0))</x:f>
        <x:v>197.19170406938127</x:v>
      </x:c>
      <x:c r="AM136" s="18" t="n">
        <x:f>AE136*INDEX('07 Mode Capacity'!$P$6:$P$17,MATCH("INLAND-"&amp;I136,'07 Mode Capacity'!$C$6:$C$17,0))</x:f>
        <x:v>45.327999839097515</x:v>
      </x:c>
      <x:c r="AN136" s="18" t="n">
        <x:f>SUM(AJ136:AM136)</x:f>
        <x:v>242.5197039084788</x:v>
      </x:c>
      <x:c r="AO136" s="17" t="n">
        <x:f>IF(N136=0,1,AN136/N136)</x:f>
        <x:v>0.14371538009391335</x:v>
      </x:c>
      <x:c r="AP136" s="11" t="str">
        <x:f>IF(AO136&gt;='01 Controls'!$E$16,"PASS","FAIL")</x:f>
        <x:v>FAIL</x:v>
      </x:c>
      <x:c r="AQ136" s="11" t="str">
        <x:v>UNQUANTIFIED</x:v>
      </x:c>
      <x:c r="AR136" s="11" t="str">
        <x:v>Position-class planning record; serial item and receiver open</x:v>
      </x:c>
      <x:c r="AS136" s="26"/>
      <x:c r="AT136" s="26"/>
    </x:row>
    <x:row r="137">
      <x:c r="C137" s="11" t="str">
        <x:v>C1-A-TDG-ROL-30</x:v>
      </x:c>
      <x:c r="D137" s="11" t="str">
        <x:v>C1</x:v>
      </x:c>
      <x:c r="E137" s="11" t="str">
        <x:v>Grid failure</x:v>
      </x:c>
      <x:c r="F137" s="11" t="str">
        <x:v>A-TDG</x:v>
      </x:c>
      <x:c r="G137" s="11" t="str">
        <x:v>Tactical distribution group</x:v>
      </x:c>
      <x:c r="H137" s="11" t="str">
        <x:v>ROL-30</x:v>
      </x:c>
      <x:c r="I137" s="19" t="n">
        <x:v>48</x:v>
      </x:c>
      <x:c r="J137" s="21" t="n">
        <x:v>4</x:v>
      </x:c>
      <x:c r="K137" s="18" t="n">
        <x:f>'05 Cargo Register'!K137</x:f>
        <x:v>506.25</x:v>
      </x:c>
      <x:c r="L137" s="18" t="n">
        <x:f>'05 Cargo Register'!N137</x:f>
        <x:v>22</x:v>
      </x:c>
      <x:c r="M137" s="18" t="n">
        <x:f>'05 Cargo Register'!O137</x:f>
        <x:v>1402.5</x:v>
      </x:c>
      <x:c r="N137" s="18" t="n">
        <x:f>J137*K137</x:f>
        <x:v>2025</x:v>
      </x:c>
      <x:c r="O137" s="18" t="n">
        <x:f>J137*L137</x:f>
        <x:v>88</x:v>
      </x:c>
      <x:c r="P137" s="18" t="n">
        <x:f>J137*M137</x:f>
        <x:v>5610</x:v>
      </x:c>
      <x:c r="Q137" s="22" t="n">
        <x:f>'01 Controls'!$E$22*'02 Cargo Classes'!$M$12</x:f>
        <x:v>0</x:v>
      </x:c>
      <x:c r="R137" s="22" t="n">
        <x:f>'01 Controls'!$F$22*'02 Cargo Classes'!$N$12</x:f>
        <x:v>0</x:v>
      </x:c>
      <x:c r="S137" s="22" t="n">
        <x:f>'01 Controls'!$G$22*'02 Cargo Classes'!$O$12</x:f>
        <x:v>1.35</x:v>
      </x:c>
      <x:c r="T137" s="22" t="n">
        <x:f>'01 Controls'!$H$22*'02 Cargo Classes'!$P$12</x:f>
        <x:v>0.03</x:v>
      </x:c>
      <x:c r="U137" s="22" t="n">
        <x:f>SUM(Q137:T137)</x:f>
        <x:v>1.3800000000000001</x:v>
      </x:c>
      <x:c r="V137" s="18" t="n">
        <x:f>IF(U137=0,0,N137*Q137/U137)</x:f>
        <x:v>0</x:v>
      </x:c>
      <x:c r="W137" s="18" t="n">
        <x:f>IF(U137=0,0,P137*Q137/U137)</x:f>
        <x:v>0</x:v>
      </x:c>
      <x:c r="X137" s="18" t="n">
        <x:f>MAX(V137,W137*'01 Controls'!$E$12)</x:f>
        <x:v>0</x:v>
      </x:c>
      <x:c r="Y137" s="18" t="n">
        <x:f>IF(U137=0,0,N137*R137/U137)</x:f>
        <x:v>0</x:v>
      </x:c>
      <x:c r="Z137" s="18" t="n">
        <x:f>IF(U137=0,0,P137*R137/U137)</x:f>
        <x:v>0</x:v>
      </x:c>
      <x:c r="AA137" s="18" t="n">
        <x:f>MAX(Y137,Z137*'01 Controls'!$E$13)</x:f>
        <x:v>0</x:v>
      </x:c>
      <x:c r="AB137" s="18" t="n">
        <x:f>IF(U137=0,0,N137*S137/U137)</x:f>
        <x:v>1980.978260869565</x:v>
      </x:c>
      <x:c r="AC137" s="18" t="n">
        <x:f>IF(U137=0,0,P137*S137/U137)</x:f>
        <x:v>5488.04347826087</x:v>
      </x:c>
      <x:c r="AD137" s="18" t="n">
        <x:f>MAX(AB137,AC137*'01 Controls'!$E$14)</x:f>
        <x:v>1980.978260869565</x:v>
      </x:c>
      <x:c r="AE137" s="18" t="n">
        <x:f>IF(U137=0,0,N137*T137/U137)</x:f>
        <x:v>44.02173913043478</x:v>
      </x:c>
      <x:c r="AF137" s="18" t="n">
        <x:f>IF(U137=0,0,P137*T137/U137)</x:f>
        <x:v>121.95652173913041</x:v>
      </x:c>
      <x:c r="AG137" s="18" t="n">
        <x:f>MAX(AE137,AF137*'01 Controls'!$E$15)</x:f>
        <x:v>44.02173913043478</x:v>
      </x:c>
      <x:c r="AH137" s="18" t="n">
        <x:f>SUM(V137,Y137,AB137,AE137)</x:f>
        <x:v>2024.9999999999998</x:v>
      </x:c>
      <x:c r="AI137" s="18" t="n">
        <x:f>N137-AH137</x:f>
        <x:v>2.2737367544323206e-13</x:v>
      </x:c>
      <x:c r="AJ137" s="18" t="n">
        <x:f>V137*INDEX('07 Mode Capacity'!$P$6:$P$17,MATCH("AIR-"&amp;I137,'07 Mode Capacity'!$C$6:$C$17,0))</x:f>
        <x:v>0</x:v>
      </x:c>
      <x:c r="AK137" s="18" t="n">
        <x:f>Y137*INDEX('07 Mode Capacity'!$P$6:$P$17,MATCH("OCEAN-"&amp;I137,'07 Mode Capacity'!$C$6:$C$17,0))</x:f>
        <x:v>0</x:v>
      </x:c>
      <x:c r="AL137" s="18" t="n">
        <x:f>AB137*INDEX('07 Mode Capacity'!$P$6:$P$17,MATCH("LAND-"&amp;I137,'07 Mode Capacity'!$C$6:$C$17,0))</x:f>
        <x:v>241.77417629376313</x:v>
      </x:c>
      <x:c r="AM137" s="18" t="n">
        <x:f>AE137*INDEX('07 Mode Capacity'!$P$6:$P$17,MATCH("INLAND-"&amp;I137,'07 Mode Capacity'!$C$6:$C$17,0))</x:f>
        <x:v>27.78803468396847</x:v>
      </x:c>
      <x:c r="AN137" s="18" t="n">
        <x:f>SUM(AJ137:AM137)</x:f>
        <x:v>269.5622109777316</x:v>
      </x:c>
      <x:c r="AO137" s="17" t="n">
        <x:f>IF(N137=0,1,AN137/N137)</x:f>
        <x:v>0.13311714122357116</x:v>
      </x:c>
      <x:c r="AP137" s="11" t="str">
        <x:f>IF(AO137&gt;='01 Controls'!$E$16,"PASS","FAIL")</x:f>
        <x:v>FAIL</x:v>
      </x:c>
      <x:c r="AQ137" s="11" t="str">
        <x:v>UNQUANTIFIED</x:v>
      </x:c>
      <x:c r="AR137" s="11" t="str">
        <x:v>Position-class planning record; serial item and receiver open</x:v>
      </x:c>
      <x:c r="AS137" s="26"/>
      <x:c r="AT137" s="26"/>
    </x:row>
    <x:row r="138">
      <x:c r="C138" s="11" t="str">
        <x:v>C1-A-TDG-LIN-18</x:v>
      </x:c>
      <x:c r="D138" s="11" t="str">
        <x:v>C1</x:v>
      </x:c>
      <x:c r="E138" s="11" t="str">
        <x:v>Grid failure</x:v>
      </x:c>
      <x:c r="F138" s="11" t="str">
        <x:v>A-TDG</x:v>
      </x:c>
      <x:c r="G138" s="11" t="str">
        <x:v>Tactical distribution group</x:v>
      </x:c>
      <x:c r="H138" s="11" t="str">
        <x:v>LIN-18</x:v>
      </x:c>
      <x:c r="I138" s="19" t="n">
        <x:v>72</x:v>
      </x:c>
      <x:c r="J138" s="21" t="n">
        <x:v>4</x:v>
      </x:c>
      <x:c r="K138" s="18" t="n">
        <x:f>'05 Cargo Register'!K138</x:f>
        <x:v>112.5</x:v>
      </x:c>
      <x:c r="L138" s="18" t="n">
        <x:f>'05 Cargo Register'!N138</x:f>
        <x:v>8</x:v>
      </x:c>
      <x:c r="M138" s="18" t="n">
        <x:f>'05 Cargo Register'!O138</x:f>
        <x:v>352</x:v>
      </x:c>
      <x:c r="N138" s="18" t="n">
        <x:f>J138*K138</x:f>
        <x:v>450</x:v>
      </x:c>
      <x:c r="O138" s="18" t="n">
        <x:f>J138*L138</x:f>
        <x:v>32</x:v>
      </x:c>
      <x:c r="P138" s="18" t="n">
        <x:f>J138*M138</x:f>
        <x:v>1408</x:v>
      </x:c>
      <x:c r="Q138" s="22" t="n">
        <x:f>'01 Controls'!$E$22*'02 Cargo Classes'!$M$13</x:f>
        <x:v>0</x:v>
      </x:c>
      <x:c r="R138" s="22" t="n">
        <x:f>'01 Controls'!$F$22*'02 Cargo Classes'!$N$13</x:f>
        <x:v>0</x:v>
      </x:c>
      <x:c r="S138" s="22" t="n">
        <x:f>'01 Controls'!$G$22*'02 Cargo Classes'!$O$13</x:f>
        <x:v>0.9</x:v>
      </x:c>
      <x:c r="T138" s="22" t="n">
        <x:f>'01 Controls'!$H$22*'02 Cargo Classes'!$P$13</x:f>
        <x:v>0.05</x:v>
      </x:c>
      <x:c r="U138" s="22" t="n">
        <x:f>SUM(Q138:T138)</x:f>
        <x:v>0.9500000000000001</x:v>
      </x:c>
      <x:c r="V138" s="18" t="n">
        <x:f>IF(U138=0,0,N138*Q138/U138)</x:f>
        <x:v>0</x:v>
      </x:c>
      <x:c r="W138" s="18" t="n">
        <x:f>IF(U138=0,0,P138*Q138/U138)</x:f>
        <x:v>0</x:v>
      </x:c>
      <x:c r="X138" s="18" t="n">
        <x:f>MAX(V138,W138*'01 Controls'!$E$12)</x:f>
        <x:v>0</x:v>
      </x:c>
      <x:c r="Y138" s="18" t="n">
        <x:f>IF(U138=0,0,N138*R138/U138)</x:f>
        <x:v>0</x:v>
      </x:c>
      <x:c r="Z138" s="18" t="n">
        <x:f>IF(U138=0,0,P138*R138/U138)</x:f>
        <x:v>0</x:v>
      </x:c>
      <x:c r="AA138" s="18" t="n">
        <x:f>MAX(Y138,Z138*'01 Controls'!$E$13)</x:f>
        <x:v>0</x:v>
      </x:c>
      <x:c r="AB138" s="18" t="n">
        <x:f>IF(U138=0,0,N138*S138/U138)</x:f>
        <x:v>426.31578947368416</x:v>
      </x:c>
      <x:c r="AC138" s="18" t="n">
        <x:f>IF(U138=0,0,P138*S138/U138)</x:f>
        <x:v>1333.8947368421052</x:v>
      </x:c>
      <x:c r="AD138" s="18" t="n">
        <x:f>MAX(AB138,AC138*'01 Controls'!$E$14)</x:f>
        <x:v>426.31578947368416</x:v>
      </x:c>
      <x:c r="AE138" s="18" t="n">
        <x:f>IF(U138=0,0,N138*T138/U138)</x:f>
        <x:v>23.684210526315788</x:v>
      </x:c>
      <x:c r="AF138" s="18" t="n">
        <x:f>IF(U138=0,0,P138*T138/U138)</x:f>
        <x:v>74.10526315789474</x:v>
      </x:c>
      <x:c r="AG138" s="18" t="n">
        <x:f>MAX(AE138,AF138*'01 Controls'!$E$15)</x:f>
        <x:v>23.684210526315788</x:v>
      </x:c>
      <x:c r="AH138" s="18" t="n">
        <x:f>SUM(V138,Y138,AB138,AE138)</x:f>
        <x:v>449.99999999999994</x:v>
      </x:c>
      <x:c r="AI138" s="18" t="n">
        <x:f>N138-AH138</x:f>
        <x:v>5.684341886080802e-14</x:v>
      </x:c>
      <x:c r="AJ138" s="18" t="n">
        <x:f>V138*INDEX('07 Mode Capacity'!$P$6:$P$17,MATCH("AIR-"&amp;I138,'07 Mode Capacity'!$C$6:$C$17,0))</x:f>
        <x:v>0</x:v>
      </x:c>
      <x:c r="AK138" s="18" t="n">
        <x:f>Y138*INDEX('07 Mode Capacity'!$P$6:$P$17,MATCH("OCEAN-"&amp;I138,'07 Mode Capacity'!$C$6:$C$17,0))</x:f>
        <x:v>0</x:v>
      </x:c>
      <x:c r="AL138" s="18" t="n">
        <x:f>AB138*INDEX('07 Mode Capacity'!$P$6:$P$17,MATCH("LAND-"&amp;I138,'07 Mode Capacity'!$C$6:$C$17,0))</x:f>
        <x:v>304.8201484589132</x:v>
      </x:c>
      <x:c r="AM138" s="18" t="n">
        <x:f>AE138*INDEX('07 Mode Capacity'!$P$6:$P$17,MATCH("INLAND-"&amp;I138,'07 Mode Capacity'!$C$6:$C$17,0))</x:f>
        <x:v>23.684210526315788</x:v>
      </x:c>
      <x:c r="AN138" s="18" t="n">
        <x:f>SUM(AJ138:AM138)</x:f>
        <x:v>328.504358985229</x:v>
      </x:c>
      <x:c r="AO138" s="17" t="n">
        <x:f>IF(N138=0,1,AN138/N138)</x:f>
        <x:v>0.7300096866338421</x:v>
      </x:c>
      <x:c r="AP138" s="11" t="str">
        <x:f>IF(AO138&gt;='01 Controls'!$E$16,"PASS","FAIL")</x:f>
        <x:v>FAIL</x:v>
      </x:c>
      <x:c r="AQ138" s="11" t="str">
        <x:v>UNQUANTIFIED</x:v>
      </x:c>
      <x:c r="AR138" s="11" t="str">
        <x:v>Position-class planning record; serial item and receiver open</x:v>
      </x:c>
      <x:c r="AS138" s="26"/>
      <x:c r="AT138" s="26"/>
    </x:row>
    <x:row r="139">
      <x:c r="C139" s="11" t="str">
        <x:v>C1-A-TDG-BLK-08</x:v>
      </x:c>
      <x:c r="D139" s="11" t="str">
        <x:v>C1</x:v>
      </x:c>
      <x:c r="E139" s="11" t="str">
        <x:v>Grid failure</x:v>
      </x:c>
      <x:c r="F139" s="11" t="str">
        <x:v>A-TDG</x:v>
      </x:c>
      <x:c r="G139" s="11" t="str">
        <x:v>Tactical distribution group</x:v>
      </x:c>
      <x:c r="H139" s="11" t="str">
        <x:v>BLK-08</x:v>
      </x:c>
      <x:c r="I139" s="19" t="n">
        <x:v>48</x:v>
      </x:c>
      <x:c r="J139" s="21" t="n">
        <x:v>4</x:v>
      </x:c>
      <x:c r="K139" s="18" t="n">
        <x:f>'05 Cargo Register'!K139</x:f>
        <x:v>56.25</x:v>
      </x:c>
      <x:c r="L139" s="18" t="n">
        <x:f>'05 Cargo Register'!N139</x:f>
        <x:v>9</x:v>
      </x:c>
      <x:c r="M139" s="18" t="n">
        <x:f>'05 Cargo Register'!O139</x:f>
        <x:v>459</x:v>
      </x:c>
      <x:c r="N139" s="18" t="n">
        <x:f>J139*K139</x:f>
        <x:v>225</x:v>
      </x:c>
      <x:c r="O139" s="18" t="n">
        <x:f>J139*L139</x:f>
        <x:v>36</x:v>
      </x:c>
      <x:c r="P139" s="18" t="n">
        <x:f>J139*M139</x:f>
        <x:v>1836</x:v>
      </x:c>
      <x:c r="Q139" s="22" t="n">
        <x:f>'01 Controls'!$E$22*'02 Cargo Classes'!$M$14</x:f>
        <x:v>0.05</x:v>
      </x:c>
      <x:c r="R139" s="22" t="n">
        <x:f>'01 Controls'!$F$22*'02 Cargo Classes'!$N$14</x:f>
        <x:v>0</x:v>
      </x:c>
      <x:c r="S139" s="22" t="n">
        <x:f>'01 Controls'!$G$22*'02 Cargo Classes'!$O$14</x:f>
        <x:v>0.9</x:v>
      </x:c>
      <x:c r="T139" s="22" t="n">
        <x:f>'01 Controls'!$H$22*'02 Cargo Classes'!$P$14</x:f>
        <x:v>0.025</x:v>
      </x:c>
      <x:c r="U139" s="22" t="n">
        <x:f>SUM(Q139:T139)</x:f>
        <x:v>0.9750000000000001</x:v>
      </x:c>
      <x:c r="V139" s="18" t="n">
        <x:f>IF(U139=0,0,N139*Q139/U139)</x:f>
        <x:v>11.538461538461537</x:v>
      </x:c>
      <x:c r="W139" s="18" t="n">
        <x:f>IF(U139=0,0,P139*Q139/U139)</x:f>
        <x:v>94.15384615384616</x:v>
      </x:c>
      <x:c r="X139" s="18" t="n">
        <x:f>MAX(V139,W139*'01 Controls'!$E$12)</x:f>
        <x:v>23.53846153846154</x:v>
      </x:c>
      <x:c r="Y139" s="18" t="n">
        <x:f>IF(U139=0,0,N139*R139/U139)</x:f>
        <x:v>0</x:v>
      </x:c>
      <x:c r="Z139" s="18" t="n">
        <x:f>IF(U139=0,0,P139*R139/U139)</x:f>
        <x:v>0</x:v>
      </x:c>
      <x:c r="AA139" s="18" t="n">
        <x:f>MAX(Y139,Z139*'01 Controls'!$E$13)</x:f>
        <x:v>0</x:v>
      </x:c>
      <x:c r="AB139" s="18" t="n">
        <x:f>IF(U139=0,0,N139*S139/U139)</x:f>
        <x:v>207.69230769230768</x:v>
      </x:c>
      <x:c r="AC139" s="18" t="n">
        <x:f>IF(U139=0,0,P139*S139/U139)</x:f>
        <x:v>1694.7692307692307</x:v>
      </x:c>
      <x:c r="AD139" s="18" t="n">
        <x:f>MAX(AB139,AC139*'01 Controls'!$E$14)</x:f>
        <x:v>338.95384615384614</x:v>
      </x:c>
      <x:c r="AE139" s="18" t="n">
        <x:f>IF(U139=0,0,N139*T139/U139)</x:f>
        <x:v>5.769230769230768</x:v>
      </x:c>
      <x:c r="AF139" s="18" t="n">
        <x:f>IF(U139=0,0,P139*T139/U139)</x:f>
        <x:v>47.07692307692308</x:v>
      </x:c>
      <x:c r="AG139" s="18" t="n">
        <x:f>MAX(AE139,AF139*'01 Controls'!$E$15)</x:f>
        <x:v>8.473846153846154</x:v>
      </x:c>
      <x:c r="AH139" s="18" t="n">
        <x:f>SUM(V139,Y139,AB139,AE139)</x:f>
        <x:v>225</x:v>
      </x:c>
      <x:c r="AI139" s="18" t="n">
        <x:f>N139-AH139</x:f>
        <x:v>0</x:v>
      </x:c>
      <x:c r="AJ139" s="18" t="n">
        <x:f>V139*INDEX('07 Mode Capacity'!$P$6:$P$17,MATCH("AIR-"&amp;I139,'07 Mode Capacity'!$C$6:$C$17,0))</x:f>
        <x:v>3.234642211030299</x:v>
      </x:c>
      <x:c r="AK139" s="18" t="n">
        <x:f>Y139*INDEX('07 Mode Capacity'!$P$6:$P$17,MATCH("OCEAN-"&amp;I139,'07 Mode Capacity'!$C$6:$C$17,0))</x:f>
        <x:v>0</x:v>
      </x:c>
      <x:c r="AL139" s="18" t="n">
        <x:f>AB139*INDEX('07 Mode Capacity'!$P$6:$P$17,MATCH("LAND-"&amp;I139,'07 Mode Capacity'!$C$6:$C$17,0))</x:f>
        <x:v>25.348403668405936</x:v>
      </x:c>
      <x:c r="AM139" s="18" t="n">
        <x:f>AE139*INDEX('07 Mode Capacity'!$P$6:$P$17,MATCH("INLAND-"&amp;I139,'07 Mode Capacity'!$C$6:$C$17,0))</x:f>
        <x:v>3.6417367392095428</x:v>
      </x:c>
      <x:c r="AN139" s="18" t="n">
        <x:f>SUM(AJ139:AM139)</x:f>
        <x:v>32.224782618645776</x:v>
      </x:c>
      <x:c r="AO139" s="17" t="n">
        <x:f>IF(N139=0,1,AN139/N139)</x:f>
        <x:v>0.14322125608287012</x:v>
      </x:c>
      <x:c r="AP139" s="11" t="str">
        <x:f>IF(AO139&gt;='01 Controls'!$E$16,"PASS","FAIL")</x:f>
        <x:v>FAIL</x:v>
      </x:c>
      <x:c r="AQ139" s="11" t="str">
        <x:v>UNQUANTIFIED</x:v>
      </x:c>
      <x:c r="AR139" s="11" t="str">
        <x:v>Position-class planning record; serial item and receiver open</x:v>
      </x:c>
      <x:c r="AS139" s="26"/>
      <x:c r="AT139" s="26"/>
    </x:row>
    <x:row r="140">
      <x:c r="C140" s="11" t="str">
        <x:v>C1-A-TDG-OOG-80</x:v>
      </x:c>
      <x:c r="D140" s="11" t="str">
        <x:v>C1</x:v>
      </x:c>
      <x:c r="E140" s="11" t="str">
        <x:v>Grid failure</x:v>
      </x:c>
      <x:c r="F140" s="11" t="str">
        <x:v>A-TDG</x:v>
      </x:c>
      <x:c r="G140" s="11" t="str">
        <x:v>Tactical distribution group</x:v>
      </x:c>
      <x:c r="H140" s="11" t="str">
        <x:v>OOG-80</x:v>
      </x:c>
      <x:c r="I140" s="19" t="n">
        <x:v>72</x:v>
      </x:c>
      <x:c r="J140" s="21" t="n">
        <x:v>4</x:v>
      </x:c>
      <x:c r="K140" s="18" t="n">
        <x:f>'05 Cargo Register'!K140</x:f>
        <x:v>562.5</x:v>
      </x:c>
      <x:c r="L140" s="18" t="n">
        <x:f>'05 Cargo Register'!N140</x:f>
        <x:v>10</x:v>
      </x:c>
      <x:c r="M140" s="18" t="n">
        <x:f>'05 Cargo Register'!O140</x:f>
        <x:v>1760</x:v>
      </x:c>
      <x:c r="N140" s="18" t="n">
        <x:f>J140*K140</x:f>
        <x:v>2250</x:v>
      </x:c>
      <x:c r="O140" s="18" t="n">
        <x:f>J140*L140</x:f>
        <x:v>40</x:v>
      </x:c>
      <x:c r="P140" s="18" t="n">
        <x:f>J140*M140</x:f>
        <x:v>7040</x:v>
      </x:c>
      <x:c r="Q140" s="22" t="n">
        <x:f>'01 Controls'!$E$22*'02 Cargo Classes'!$M$15</x:f>
        <x:v>0</x:v>
      </x:c>
      <x:c r="R140" s="22" t="n">
        <x:f>'01 Controls'!$F$22*'02 Cargo Classes'!$N$15</x:f>
        <x:v>0</x:v>
      </x:c>
      <x:c r="S140" s="22" t="n">
        <x:f>'01 Controls'!$G$22*'02 Cargo Classes'!$O$15</x:f>
        <x:v>0.54</x:v>
      </x:c>
      <x:c r="T140" s="22" t="n">
        <x:f>'01 Controls'!$H$22*'02 Cargo Classes'!$P$15</x:f>
        <x:v>0.025</x:v>
      </x:c>
      <x:c r="U140" s="22" t="n">
        <x:f>SUM(Q140:T140)</x:f>
        <x:v>0.5650000000000001</x:v>
      </x:c>
      <x:c r="V140" s="18" t="n">
        <x:f>IF(U140=0,0,N140*Q140/U140)</x:f>
        <x:v>0</x:v>
      </x:c>
      <x:c r="W140" s="18" t="n">
        <x:f>IF(U140=0,0,P140*Q140/U140)</x:f>
        <x:v>0</x:v>
      </x:c>
      <x:c r="X140" s="18" t="n">
        <x:f>MAX(V140,W140*'01 Controls'!$E$12)</x:f>
        <x:v>0</x:v>
      </x:c>
      <x:c r="Y140" s="18" t="n">
        <x:f>IF(U140=0,0,N140*R140/U140)</x:f>
        <x:v>0</x:v>
      </x:c>
      <x:c r="Z140" s="18" t="n">
        <x:f>IF(U140=0,0,P140*R140/U140)</x:f>
        <x:v>0</x:v>
      </x:c>
      <x:c r="AA140" s="18" t="n">
        <x:f>MAX(Y140,Z140*'01 Controls'!$E$13)</x:f>
        <x:v>0</x:v>
      </x:c>
      <x:c r="AB140" s="18" t="n">
        <x:f>IF(U140=0,0,N140*S140/U140)</x:f>
        <x:v>2150.442477876106</x:v>
      </x:c>
      <x:c r="AC140" s="18" t="n">
        <x:f>IF(U140=0,0,P140*S140/U140)</x:f>
        <x:v>6728.495575221239</x:v>
      </x:c>
      <x:c r="AD140" s="18" t="n">
        <x:f>MAX(AB140,AC140*'01 Controls'!$E$14)</x:f>
        <x:v>2150.442477876106</x:v>
      </x:c>
      <x:c r="AE140" s="18" t="n">
        <x:f>IF(U140=0,0,N140*T140/U140)</x:f>
        <x:v>99.55752212389379</x:v>
      </x:c>
      <x:c r="AF140" s="18" t="n">
        <x:f>IF(U140=0,0,P140*T140/U140)</x:f>
        <x:v>311.504424778761</x:v>
      </x:c>
      <x:c r="AG140" s="18" t="n">
        <x:f>MAX(AE140,AF140*'01 Controls'!$E$15)</x:f>
        <x:v>99.55752212389379</x:v>
      </x:c>
      <x:c r="AH140" s="18" t="n">
        <x:f>SUM(V140,Y140,AB140,AE140)</x:f>
        <x:v>2249.9999999999995</x:v>
      </x:c>
      <x:c r="AI140" s="18" t="n">
        <x:f>N140-AH140</x:f>
        <x:v>4.547473508864641e-13</x:v>
      </x:c>
      <x:c r="AJ140" s="18" t="n">
        <x:f>V140*INDEX('07 Mode Capacity'!$P$6:$P$17,MATCH("AIR-"&amp;I140,'07 Mode Capacity'!$C$6:$C$17,0))</x:f>
        <x:v>0</x:v>
      </x:c>
      <x:c r="AK140" s="18" t="n">
        <x:f>Y140*INDEX('07 Mode Capacity'!$P$6:$P$17,MATCH("OCEAN-"&amp;I140,'07 Mode Capacity'!$C$6:$C$17,0))</x:f>
        <x:v>0</x:v>
      </x:c>
      <x:c r="AL140" s="18" t="n">
        <x:f>AB140*INDEX('07 Mode Capacity'!$P$6:$P$17,MATCH("LAND-"&amp;I140,'07 Mode Capacity'!$C$6:$C$17,0))</x:f>
        <x:v>1537.5883594830134</x:v>
      </x:c>
      <x:c r="AM140" s="18" t="n">
        <x:f>AE140*INDEX('07 Mode Capacity'!$P$6:$P$17,MATCH("INLAND-"&amp;I140,'07 Mode Capacity'!$C$6:$C$17,0))</x:f>
        <x:v>99.55752212389379</x:v>
      </x:c>
      <x:c r="AN140" s="18" t="n">
        <x:f>SUM(AJ140:AM140)</x:f>
        <x:v>1637.145881606907</x:v>
      </x:c>
      <x:c r="AO140" s="17" t="n">
        <x:f>IF(N140=0,1,AN140/N140)</x:f>
        <x:v>0.727620391825292</x:v>
      </x:c>
      <x:c r="AP140" s="11" t="str">
        <x:f>IF(AO140&gt;='01 Controls'!$E$16,"PASS","FAIL")</x:f>
        <x:v>FAIL</x:v>
      </x:c>
      <x:c r="AQ140" s="11" t="str">
        <x:v>UNQUANTIFIED</x:v>
      </x:c>
      <x:c r="AR140" s="11" t="str">
        <x:v>Position-class planning record; serial item and receiver open</x:v>
      </x:c>
      <x:c r="AS140" s="26"/>
      <x:c r="AT140" s="26"/>
    </x:row>
    <x:row r="141">
      <x:c r="C141" s="11" t="str">
        <x:v>C1-A-SRG-APL-45</x:v>
      </x:c>
      <x:c r="D141" s="11" t="str">
        <x:v>C1</x:v>
      </x:c>
      <x:c r="E141" s="11" t="str">
        <x:v>Grid failure</x:v>
      </x:c>
      <x:c r="F141" s="11" t="str">
        <x:v>A-SRG</x:v>
      </x:c>
      <x:c r="G141" s="11" t="str">
        <x:v>Air sensing and relay group</x:v>
      </x:c>
      <x:c r="H141" s="11" t="str">
        <x:v>APL-45</x:v>
      </x:c>
      <x:c r="I141" s="19" t="n">
        <x:v>24</x:v>
      </x:c>
      <x:c r="J141" s="21" t="n">
        <x:v>3</x:v>
      </x:c>
      <x:c r="K141" s="18" t="n">
        <x:f>'05 Cargo Register'!K141</x:f>
        <x:v>225</x:v>
      </x:c>
      <x:c r="L141" s="18" t="n">
        <x:f>'05 Cargo Register'!N141</x:f>
        <x:v>59</x:v>
      </x:c>
      <x:c r="M141" s="18" t="n">
        <x:f>'05 Cargo Register'!O141</x:f>
        <x:v>442.5</x:v>
      </x:c>
      <x:c r="N141" s="18" t="n">
        <x:f>J141*K141</x:f>
        <x:v>675</x:v>
      </x:c>
      <x:c r="O141" s="18" t="n">
        <x:f>J141*L141</x:f>
        <x:v>177</x:v>
      </x:c>
      <x:c r="P141" s="18" t="n">
        <x:f>J141*M141</x:f>
        <x:v>1327.5</x:v>
      </x:c>
      <x:c r="Q141" s="22" t="n">
        <x:f>'01 Controls'!$E$22*'02 Cargo Classes'!$M$6</x:f>
        <x:v>0.15000000000000002</x:v>
      </x:c>
      <x:c r="R141" s="22" t="n">
        <x:f>'01 Controls'!$F$22*'02 Cargo Classes'!$N$6</x:f>
        <x:v>0</x:v>
      </x:c>
      <x:c r="S141" s="22" t="n">
        <x:f>'01 Controls'!$G$22*'02 Cargo Classes'!$O$6</x:f>
        <x:v>0.9</x:v>
      </x:c>
      <x:c r="T141" s="22" t="n">
        <x:f>'01 Controls'!$H$22*'02 Cargo Classes'!$P$6</x:f>
        <x:v>0.015</x:v>
      </x:c>
      <x:c r="U141" s="22" t="n">
        <x:f>SUM(Q141:T141)</x:f>
        <x:v>1.065</x:v>
      </x:c>
      <x:c r="V141" s="18" t="n">
        <x:f>IF(U141=0,0,N141*Q141/U141)</x:f>
        <x:v>95.07042253521128</x:v>
      </x:c>
      <x:c r="W141" s="18" t="n">
        <x:f>IF(U141=0,0,P141*Q141/U141)</x:f>
        <x:v>186.97183098591552</x:v>
      </x:c>
      <x:c r="X141" s="18" t="n">
        <x:f>MAX(V141,W141*'01 Controls'!$E$12)</x:f>
        <x:v>95.07042253521128</x:v>
      </x:c>
      <x:c r="Y141" s="18" t="n">
        <x:f>IF(U141=0,0,N141*R141/U141)</x:f>
        <x:v>0</x:v>
      </x:c>
      <x:c r="Z141" s="18" t="n">
        <x:f>IF(U141=0,0,P141*R141/U141)</x:f>
        <x:v>0</x:v>
      </x:c>
      <x:c r="AA141" s="18" t="n">
        <x:f>MAX(Y141,Z141*'01 Controls'!$E$13)</x:f>
        <x:v>0</x:v>
      </x:c>
      <x:c r="AB141" s="18" t="n">
        <x:f>IF(U141=0,0,N141*S141/U141)</x:f>
        <x:v>570.4225352112676</x:v>
      </x:c>
      <x:c r="AC141" s="18" t="n">
        <x:f>IF(U141=0,0,P141*S141/U141)</x:f>
        <x:v>1121.830985915493</x:v>
      </x:c>
      <x:c r="AD141" s="18" t="n">
        <x:f>MAX(AB141,AC141*'01 Controls'!$E$14)</x:f>
        <x:v>570.4225352112676</x:v>
      </x:c>
      <x:c r="AE141" s="18" t="n">
        <x:f>IF(U141=0,0,N141*T141/U141)</x:f>
        <x:v>9.507042253521128</x:v>
      </x:c>
      <x:c r="AF141" s="18" t="n">
        <x:f>IF(U141=0,0,P141*T141/U141)</x:f>
        <x:v>18.697183098591548</x:v>
      </x:c>
      <x:c r="AG141" s="18" t="n">
        <x:f>MAX(AE141,AF141*'01 Controls'!$E$15)</x:f>
        <x:v>9.507042253521128</x:v>
      </x:c>
      <x:c r="AH141" s="18" t="n">
        <x:f>SUM(V141,Y141,AB141,AE141)</x:f>
        <x:v>675</x:v>
      </x:c>
      <x:c r="AI141" s="18" t="n">
        <x:f>N141-AH141</x:f>
        <x:v>0</x:v>
      </x:c>
      <x:c r="AJ141" s="18" t="n">
        <x:f>V141*INDEX('07 Mode Capacity'!$P$6:$P$17,MATCH("AIR-"&amp;I141,'07 Mode Capacity'!$C$6:$C$17,0))</x:f>
        <x:v>19.29112616777985</x:v>
      </x:c>
      <x:c r="AK141" s="18" t="n">
        <x:f>Y141*INDEX('07 Mode Capacity'!$P$6:$P$17,MATCH("OCEAN-"&amp;I141,'07 Mode Capacity'!$C$6:$C$17,0))</x:f>
        <x:v>0</x:v>
      </x:c>
      <x:c r="AL141" s="18" t="n">
        <x:f>AB141*INDEX('07 Mode Capacity'!$P$6:$P$17,MATCH("LAND-"&amp;I141,'07 Mode Capacity'!$C$6:$C$17,0))</x:f>
        <x:v>218.1871469310755</x:v>
      </x:c>
      <x:c r="AM141" s="18" t="n">
        <x:f>AE141*INDEX('07 Mode Capacity'!$P$6:$P$17,MATCH("INLAND-"&amp;I141,'07 Mode Capacity'!$C$6:$C$17,0))</x:f>
        <x:v>9.507042253521128</x:v>
      </x:c>
      <x:c r="AN141" s="18" t="n">
        <x:f>SUM(AJ141:AM141)</x:f>
        <x:v>246.98531535237646</x:v>
      </x:c>
      <x:c r="AO141" s="17" t="n">
        <x:f>IF(N141=0,1,AN141/N141)</x:f>
        <x:v>0.36590417089240956</x:v>
      </x:c>
      <x:c r="AP141" s="11" t="str">
        <x:f>IF(AO141&gt;='01 Controls'!$E$16,"PASS","FAIL")</x:f>
        <x:v>FAIL</x:v>
      </x:c>
      <x:c r="AQ141" s="11" t="str">
        <x:v>UNQUANTIFIED</x:v>
      </x:c>
      <x:c r="AR141" s="11" t="str">
        <x:v>Position-class planning record; serial item and receiver open</x:v>
      </x:c>
      <x:c r="AS141" s="26"/>
      <x:c r="AT141" s="26"/>
    </x:row>
    <x:row r="142">
      <x:c r="C142" s="11" t="str">
        <x:v>C1-A-SRG-ISO-18</x:v>
      </x:c>
      <x:c r="D142" s="11" t="str">
        <x:v>C1</x:v>
      </x:c>
      <x:c r="E142" s="11" t="str">
        <x:v>Grid failure</x:v>
      </x:c>
      <x:c r="F142" s="11" t="str">
        <x:v>A-SRG</x:v>
      </x:c>
      <x:c r="G142" s="11" t="str">
        <x:v>Air sensing and relay group</x:v>
      </x:c>
      <x:c r="H142" s="11" t="str">
        <x:v>ISO-18</x:v>
      </x:c>
      <x:c r="I142" s="19" t="n">
        <x:v>48</x:v>
      </x:c>
      <x:c r="J142" s="21" t="n">
        <x:v>3</x:v>
      </x:c>
      <x:c r="K142" s="18" t="n">
        <x:f>'05 Cargo Register'!K142</x:f>
        <x:v>337.5</x:v>
      </x:c>
      <x:c r="L142" s="18" t="n">
        <x:f>'05 Cargo Register'!N142</x:f>
        <x:v>23</x:v>
      </x:c>
      <x:c r="M142" s="18" t="n">
        <x:f>'05 Cargo Register'!O142</x:f>
        <x:v>607.2</x:v>
      </x:c>
      <x:c r="N142" s="18" t="n">
        <x:f>J142*K142</x:f>
        <x:v>1012.5</x:v>
      </x:c>
      <x:c r="O142" s="18" t="n">
        <x:f>J142*L142</x:f>
        <x:v>69</x:v>
      </x:c>
      <x:c r="P142" s="18" t="n">
        <x:f>J142*M142</x:f>
        <x:v>1821.6000000000001</x:v>
      </x:c>
      <x:c r="Q142" s="22" t="n">
        <x:f>'01 Controls'!$E$22*'02 Cargo Classes'!$M$7</x:f>
        <x:v>0.010000000000000002</x:v>
      </x:c>
      <x:c r="R142" s="22" t="n">
        <x:f>'01 Controls'!$F$22*'02 Cargo Classes'!$N$7</x:f>
        <x:v>0</x:v>
      </x:c>
      <x:c r="S142" s="22" t="n">
        <x:f>'01 Controls'!$G$22*'02 Cargo Classes'!$O$7</x:f>
        <x:v>1.08</x:v>
      </x:c>
      <x:c r="T142" s="22" t="n">
        <x:f>'01 Controls'!$H$22*'02 Cargo Classes'!$P$7</x:f>
        <x:v>0.04000000000000001</x:v>
      </x:c>
      <x:c r="U142" s="22" t="n">
        <x:f>SUM(Q142:T142)</x:f>
        <x:v>1.1300000000000001</x:v>
      </x:c>
      <x:c r="V142" s="18" t="n">
        <x:f>IF(U142=0,0,N142*Q142/U142)</x:f>
        <x:v>8.960176991150442</x:v>
      </x:c>
      <x:c r="W142" s="18" t="n">
        <x:f>IF(U142=0,0,P142*Q142/U142)</x:f>
        <x:v>16.120353982300887</x:v>
      </x:c>
      <x:c r="X142" s="18" t="n">
        <x:f>MAX(V142,W142*'01 Controls'!$E$12)</x:f>
        <x:v>8.960176991150442</x:v>
      </x:c>
      <x:c r="Y142" s="18" t="n">
        <x:f>IF(U142=0,0,N142*R142/U142)</x:f>
        <x:v>0</x:v>
      </x:c>
      <x:c r="Z142" s="18" t="n">
        <x:f>IF(U142=0,0,P142*R142/U142)</x:f>
        <x:v>0</x:v>
      </x:c>
      <x:c r="AA142" s="18" t="n">
        <x:f>MAX(Y142,Z142*'01 Controls'!$E$13)</x:f>
        <x:v>0</x:v>
      </x:c>
      <x:c r="AB142" s="18" t="n">
        <x:f>IF(U142=0,0,N142*S142/U142)</x:f>
        <x:v>967.6991150442477</x:v>
      </x:c>
      <x:c r="AC142" s="18" t="n">
        <x:f>IF(U142=0,0,P142*S142/U142)</x:f>
        <x:v>1740.9982300884956</x:v>
      </x:c>
      <x:c r="AD142" s="18" t="n">
        <x:f>MAX(AB142,AC142*'01 Controls'!$E$14)</x:f>
        <x:v>967.6991150442477</x:v>
      </x:c>
      <x:c r="AE142" s="18" t="n">
        <x:f>IF(U142=0,0,N142*T142/U142)</x:f>
        <x:v>35.84070796460177</x:v>
      </x:c>
      <x:c r="AF142" s="18" t="n">
        <x:f>IF(U142=0,0,P142*T142/U142)</x:f>
        <x:v>64.48141592920355</x:v>
      </x:c>
      <x:c r="AG142" s="18" t="n">
        <x:f>MAX(AE142,AF142*'01 Controls'!$E$15)</x:f>
        <x:v>35.84070796460177</x:v>
      </x:c>
      <x:c r="AH142" s="18" t="n">
        <x:f>SUM(V142,Y142,AB142,AE142)</x:f>
        <x:v>1012.4999999999999</x:v>
      </x:c>
      <x:c r="AI142" s="18" t="n">
        <x:f>N142-AH142</x:f>
        <x:v>1.1368683772161603e-13</x:v>
      </x:c>
      <x:c r="AJ142" s="18" t="n">
        <x:f>V142*INDEX('07 Mode Capacity'!$P$6:$P$17,MATCH("AIR-"&amp;I142,'07 Mode Capacity'!$C$6:$C$17,0))</x:f>
        <x:v>2.5118571152027327</x:v>
      </x:c>
      <x:c r="AK142" s="18" t="n">
        <x:f>Y142*INDEX('07 Mode Capacity'!$P$6:$P$17,MATCH("OCEAN-"&amp;I142,'07 Mode Capacity'!$C$6:$C$17,0))</x:f>
        <x:v>0</x:v>
      </x:c>
      <x:c r="AL142" s="18" t="n">
        <x:f>AB142*INDEX('07 Mode Capacity'!$P$6:$P$17,MATCH("LAND-"&amp;I142,'07 Mode Capacity'!$C$6:$C$17,0))</x:f>
        <x:v>118.10561532226305</x:v>
      </x:c>
      <x:c r="AM142" s="18" t="n">
        <x:f>AE142*INDEX('07 Mode Capacity'!$P$6:$P$17,MATCH("INLAND-"&amp;I142,'07 Mode Capacity'!$C$6:$C$17,0))</x:f>
        <x:v>22.62388664535486</x:v>
      </x:c>
      <x:c r="AN142" s="18" t="n">
        <x:f>SUM(AJ142:AM142)</x:f>
        <x:v>143.24135908282065</x:v>
      </x:c>
      <x:c r="AO142" s="17" t="n">
        <x:f>IF(N142=0,1,AN142/N142)</x:f>
        <x:v>0.141472947242292</x:v>
      </x:c>
      <x:c r="AP142" s="11" t="str">
        <x:f>IF(AO142&gt;='01 Controls'!$E$16,"PASS","FAIL")</x:f>
        <x:v>FAIL</x:v>
      </x:c>
      <x:c r="AQ142" s="11" t="str">
        <x:v>UNQUANTIFIED</x:v>
      </x:c>
      <x:c r="AR142" s="11" t="str">
        <x:v>Position-class planning record; serial item and receiver open</x:v>
      </x:c>
      <x:c r="AS142" s="26"/>
      <x:c r="AT142" s="26"/>
    </x:row>
    <x:row r="143">
      <x:c r="C143" s="11" t="str">
        <x:v>C1-A-SRG-COL-12</x:v>
      </x:c>
      <x:c r="D143" s="11" t="str">
        <x:v>C1</x:v>
      </x:c>
      <x:c r="E143" s="11" t="str">
        <x:v>Grid failure</x:v>
      </x:c>
      <x:c r="F143" s="11" t="str">
        <x:v>A-SRG</x:v>
      </x:c>
      <x:c r="G143" s="11" t="str">
        <x:v>Air sensing and relay group</x:v>
      </x:c>
      <x:c r="H143" s="11" t="str">
        <x:v>COL-12</x:v>
      </x:c>
      <x:c r="I143" s="19" t="n">
        <x:v>24</x:v>
      </x:c>
      <x:c r="J143" s="21" t="n">
        <x:v>3</x:v>
      </x:c>
      <x:c r="K143" s="18" t="n">
        <x:f>'05 Cargo Register'!K143</x:f>
        <x:v>84.375</x:v>
      </x:c>
      <x:c r="L143" s="18" t="n">
        <x:f>'05 Cargo Register'!N143</x:f>
        <x:v>9</x:v>
      </x:c>
      <x:c r="M143" s="18" t="n">
        <x:f>'05 Cargo Register'!O143</x:f>
        <x:v>237.60000000000002</x:v>
      </x:c>
      <x:c r="N143" s="18" t="n">
        <x:f>J143*K143</x:f>
        <x:v>253.125</x:v>
      </x:c>
      <x:c r="O143" s="18" t="n">
        <x:f>J143*L143</x:f>
        <x:v>27</x:v>
      </x:c>
      <x:c r="P143" s="18" t="n">
        <x:f>J143*M143</x:f>
        <x:v>712.8000000000001</x:v>
      </x:c>
      <x:c r="Q143" s="22" t="n">
        <x:f>'01 Controls'!$E$22*'02 Cargo Classes'!$M$8</x:f>
        <x:v>0.1</x:v>
      </x:c>
      <x:c r="R143" s="22" t="n">
        <x:f>'01 Controls'!$F$22*'02 Cargo Classes'!$N$8</x:f>
        <x:v>0</x:v>
      </x:c>
      <x:c r="S143" s="22" t="n">
        <x:f>'01 Controls'!$G$22*'02 Cargo Classes'!$O$8</x:f>
        <x:v>1.08</x:v>
      </x:c>
      <x:c r="T143" s="22" t="n">
        <x:f>'01 Controls'!$H$22*'02 Cargo Classes'!$P$8</x:f>
        <x:v>0.010000000000000002</x:v>
      </x:c>
      <x:c r="U143" s="22" t="n">
        <x:f>SUM(Q143:T143)</x:f>
        <x:v>1.1900000000000002</x:v>
      </x:c>
      <x:c r="V143" s="18" t="n">
        <x:f>IF(U143=0,0,N143*Q143/U143)</x:f>
        <x:v>21.271008403361343</x:v>
      </x:c>
      <x:c r="W143" s="18" t="n">
        <x:f>IF(U143=0,0,P143*Q143/U143)</x:f>
        <x:v>59.899159663865554</x:v>
      </x:c>
      <x:c r="X143" s="18" t="n">
        <x:f>MAX(V143,W143*'01 Controls'!$E$12)</x:f>
        <x:v>21.271008403361343</x:v>
      </x:c>
      <x:c r="Y143" s="18" t="n">
        <x:f>IF(U143=0,0,N143*R143/U143)</x:f>
        <x:v>0</x:v>
      </x:c>
      <x:c r="Z143" s="18" t="n">
        <x:f>IF(U143=0,0,P143*R143/U143)</x:f>
        <x:v>0</x:v>
      </x:c>
      <x:c r="AA143" s="18" t="n">
        <x:f>MAX(Y143,Z143*'01 Controls'!$E$13)</x:f>
        <x:v>0</x:v>
      </x:c>
      <x:c r="AB143" s="18" t="n">
        <x:f>IF(U143=0,0,N143*S143/U143)</x:f>
        <x:v>229.72689075630248</x:v>
      </x:c>
      <x:c r="AC143" s="18" t="n">
        <x:f>IF(U143=0,0,P143*S143/U143)</x:f>
        <x:v>646.9109243697478</x:v>
      </x:c>
      <x:c r="AD143" s="18" t="n">
        <x:f>MAX(AB143,AC143*'01 Controls'!$E$14)</x:f>
        <x:v>229.72689075630248</x:v>
      </x:c>
      <x:c r="AE143" s="18" t="n">
        <x:f>IF(U143=0,0,N143*T143/U143)</x:f>
        <x:v>2.1271008403361344</x:v>
      </x:c>
      <x:c r="AF143" s="18" t="n">
        <x:f>IF(U143=0,0,P143*T143/U143)</x:f>
        <x:v>5.9899159663865555</x:v>
      </x:c>
      <x:c r="AG143" s="18" t="n">
        <x:f>MAX(AE143,AF143*'01 Controls'!$E$15)</x:f>
        <x:v>2.1271008403361344</x:v>
      </x:c>
      <x:c r="AH143" s="18" t="n">
        <x:f>SUM(V143,Y143,AB143,AE143)</x:f>
        <x:v>253.12499999999997</x:v>
      </x:c>
      <x:c r="AI143" s="18" t="n">
        <x:f>N143-AH143</x:f>
        <x:v>2.842170943040401e-14</x:v>
      </x:c>
      <x:c r="AJ143" s="18" t="n">
        <x:f>V143*INDEX('07 Mode Capacity'!$P$6:$P$17,MATCH("AIR-"&amp;I143,'07 Mode Capacity'!$C$6:$C$17,0))</x:f>
        <x:v>4.3161868421608265</x:v>
      </x:c>
      <x:c r="AK143" s="18" t="n">
        <x:f>Y143*INDEX('07 Mode Capacity'!$P$6:$P$17,MATCH("OCEAN-"&amp;I143,'07 Mode Capacity'!$C$6:$C$17,0))</x:f>
        <x:v>0</x:v>
      </x:c>
      <x:c r="AL143" s="18" t="n">
        <x:f>AB143*INDEX('07 Mode Capacity'!$P$6:$P$17,MATCH("LAND-"&amp;I143,'07 Mode Capacity'!$C$6:$C$17,0))</x:f>
        <x:v>87.87074803925874</x:v>
      </x:c>
      <x:c r="AM143" s="18" t="n">
        <x:f>AE143*INDEX('07 Mode Capacity'!$P$6:$P$17,MATCH("INLAND-"&amp;I143,'07 Mode Capacity'!$C$6:$C$17,0))</x:f>
        <x:v>2.1271008403361344</x:v>
      </x:c>
      <x:c r="AN143" s="18" t="n">
        <x:f>SUM(AJ143:AM143)</x:f>
        <x:v>94.31403572175572</x:v>
      </x:c>
      <x:c r="AO143" s="17" t="n">
        <x:f>IF(N143=0,1,AN143/N143)</x:f>
        <x:v>0.37259865964150407</x:v>
      </x:c>
      <x:c r="AP143" s="11" t="str">
        <x:f>IF(AO143&gt;='01 Controls'!$E$16,"PASS","FAIL")</x:f>
        <x:v>FAIL</x:v>
      </x:c>
      <x:c r="AQ143" s="11" t="str">
        <x:v>UNQUANTIFIED</x:v>
      </x:c>
      <x:c r="AR143" s="11" t="str">
        <x:v>Position-class planning record; serial item and receiver open</x:v>
      </x:c>
      <x:c r="AS143" s="26"/>
      <x:c r="AT143" s="26"/>
    </x:row>
    <x:row r="144">
      <x:c r="C144" s="11" t="str">
        <x:v>C1-A-SRG-BAT-22</x:v>
      </x:c>
      <x:c r="D144" s="11" t="str">
        <x:v>C1</x:v>
      </x:c>
      <x:c r="E144" s="11" t="str">
        <x:v>Grid failure</x:v>
      </x:c>
      <x:c r="F144" s="11" t="str">
        <x:v>A-SRG</x:v>
      </x:c>
      <x:c r="G144" s="11" t="str">
        <x:v>Air sensing and relay group</x:v>
      </x:c>
      <x:c r="H144" s="11" t="str">
        <x:v>BAT-22</x:v>
      </x:c>
      <x:c r="I144" s="19" t="n">
        <x:v>48</x:v>
      </x:c>
      <x:c r="J144" s="21" t="n">
        <x:v>3</x:v>
      </x:c>
      <x:c r="K144" s="18" t="n">
        <x:f>'05 Cargo Register'!K144</x:f>
        <x:v>225</x:v>
      </x:c>
      <x:c r="L144" s="18" t="n">
        <x:f>'05 Cargo Register'!N144</x:f>
        <x:v>13</x:v>
      </x:c>
      <x:c r="M144" s="18" t="n">
        <x:f>'05 Cargo Register'!O144</x:f>
        <x:v>343.20000000000005</x:v>
      </x:c>
      <x:c r="N144" s="18" t="n">
        <x:f>J144*K144</x:f>
        <x:v>675</x:v>
      </x:c>
      <x:c r="O144" s="18" t="n">
        <x:f>J144*L144</x:f>
        <x:v>39</x:v>
      </x:c>
      <x:c r="P144" s="18" t="n">
        <x:f>J144*M144</x:f>
        <x:v>1029.6000000000001</x:v>
      </x:c>
      <x:c r="Q144" s="22" t="n">
        <x:f>'01 Controls'!$E$22*'02 Cargo Classes'!$M$9</x:f>
        <x:v>0</x:v>
      </x:c>
      <x:c r="R144" s="22" t="n">
        <x:f>'01 Controls'!$F$22*'02 Cargo Classes'!$N$9</x:f>
        <x:v>0</x:v>
      </x:c>
      <x:c r="S144" s="22" t="n">
        <x:f>'01 Controls'!$G$22*'02 Cargo Classes'!$O$9</x:f>
        <x:v>0.9</x:v>
      </x:c>
      <x:c r="T144" s="22" t="n">
        <x:f>'01 Controls'!$H$22*'02 Cargo Classes'!$P$9</x:f>
        <x:v>0.025</x:v>
      </x:c>
      <x:c r="U144" s="22" t="n">
        <x:f>SUM(Q144:T144)</x:f>
        <x:v>0.925</x:v>
      </x:c>
      <x:c r="V144" s="18" t="n">
        <x:f>IF(U144=0,0,N144*Q144/U144)</x:f>
        <x:v>0</x:v>
      </x:c>
      <x:c r="W144" s="18" t="n">
        <x:f>IF(U144=0,0,P144*Q144/U144)</x:f>
        <x:v>0</x:v>
      </x:c>
      <x:c r="X144" s="18" t="n">
        <x:f>MAX(V144,W144*'01 Controls'!$E$12)</x:f>
        <x:v>0</x:v>
      </x:c>
      <x:c r="Y144" s="18" t="n">
        <x:f>IF(U144=0,0,N144*R144/U144)</x:f>
        <x:v>0</x:v>
      </x:c>
      <x:c r="Z144" s="18" t="n">
        <x:f>IF(U144=0,0,P144*R144/U144)</x:f>
        <x:v>0</x:v>
      </x:c>
      <x:c r="AA144" s="18" t="n">
        <x:f>MAX(Y144,Z144*'01 Controls'!$E$13)</x:f>
        <x:v>0</x:v>
      </x:c>
      <x:c r="AB144" s="18" t="n">
        <x:f>IF(U144=0,0,N144*S144/U144)</x:f>
        <x:v>656.7567567567568</x:v>
      </x:c>
      <x:c r="AC144" s="18" t="n">
        <x:f>IF(U144=0,0,P144*S144/U144)</x:f>
        <x:v>1001.772972972973</x:v>
      </x:c>
      <x:c r="AD144" s="18" t="n">
        <x:f>MAX(AB144,AC144*'01 Controls'!$E$14)</x:f>
        <x:v>656.7567567567568</x:v>
      </x:c>
      <x:c r="AE144" s="18" t="n">
        <x:f>IF(U144=0,0,N144*T144/U144)</x:f>
        <x:v>18.243243243243242</x:v>
      </x:c>
      <x:c r="AF144" s="18" t="n">
        <x:f>IF(U144=0,0,P144*T144/U144)</x:f>
        <x:v>27.827027027027032</x:v>
      </x:c>
      <x:c r="AG144" s="18" t="n">
        <x:f>MAX(AE144,AF144*'01 Controls'!$E$15)</x:f>
        <x:v>18.243243243243242</x:v>
      </x:c>
      <x:c r="AH144" s="18" t="n">
        <x:f>SUM(V144,Y144,AB144,AE144)</x:f>
        <x:v>675</x:v>
      </x:c>
      <x:c r="AI144" s="18" t="n">
        <x:f>N144-AH144</x:f>
        <x:v>0</x:v>
      </x:c>
      <x:c r="AJ144" s="18" t="n">
        <x:f>V144*INDEX('07 Mode Capacity'!$P$6:$P$17,MATCH("AIR-"&amp;I144,'07 Mode Capacity'!$C$6:$C$17,0))</x:f>
        <x:v>0</x:v>
      </x:c>
      <x:c r="AK144" s="18" t="n">
        <x:f>Y144*INDEX('07 Mode Capacity'!$P$6:$P$17,MATCH("OCEAN-"&amp;I144,'07 Mode Capacity'!$C$6:$C$17,0))</x:f>
        <x:v>0</x:v>
      </x:c>
      <x:c r="AL144" s="18" t="n">
        <x:f>AB144*INDEX('07 Mode Capacity'!$P$6:$P$17,MATCH("LAND-"&amp;I144,'07 Mode Capacity'!$C$6:$C$17,0))</x:f>
        <x:v>80.15576295144581</x:v>
      </x:c>
      <x:c r="AM144" s="18" t="n">
        <x:f>AE144*INDEX('07 Mode Capacity'!$P$6:$P$17,MATCH("INLAND-"&amp;I144,'07 Mode Capacity'!$C$6:$C$17,0))</x:f>
        <x:v>11.515762121284231</x:v>
      </x:c>
      <x:c r="AN144" s="18" t="n">
        <x:f>SUM(AJ144:AM144)</x:f>
        <x:v>91.67152507273003</x:v>
      </x:c>
      <x:c r="AO144" s="17" t="n">
        <x:f>IF(N144=0,1,AN144/N144)</x:f>
        <x:v>0.13580966677441486</x:v>
      </x:c>
      <x:c r="AP144" s="11" t="str">
        <x:f>IF(AO144&gt;='01 Controls'!$E$16,"PASS","FAIL")</x:f>
        <x:v>FAIL</x:v>
      </x:c>
      <x:c r="AQ144" s="11" t="str">
        <x:v>UNQUANTIFIED</x:v>
      </x:c>
      <x:c r="AR144" s="11" t="str">
        <x:v>Position-class planning record; serial item and receiver open</x:v>
      </x:c>
      <x:c r="AS144" s="26"/>
      <x:c r="AT144" s="26"/>
    </x:row>
    <x:row r="145">
      <x:c r="C145" s="11" t="str">
        <x:v>C1-A-SRG-TNK-20</x:v>
      </x:c>
      <x:c r="D145" s="11" t="str">
        <x:v>C1</x:v>
      </x:c>
      <x:c r="E145" s="11" t="str">
        <x:v>Grid failure</x:v>
      </x:c>
      <x:c r="F145" s="11" t="str">
        <x:v>A-SRG</x:v>
      </x:c>
      <x:c r="G145" s="11" t="str">
        <x:v>Air sensing and relay group</x:v>
      </x:c>
      <x:c r="H145" s="11" t="str">
        <x:v>TNK-20</x:v>
      </x:c>
      <x:c r="I145" s="19" t="n">
        <x:v>48</x:v>
      </x:c>
      <x:c r="J145" s="21" t="n">
        <x:v>3</x:v>
      </x:c>
      <x:c r="K145" s="18" t="n">
        <x:f>'05 Cargo Register'!K145</x:f>
        <x:v>281.25</x:v>
      </x:c>
      <x:c r="L145" s="18" t="n">
        <x:f>'05 Cargo Register'!N145</x:f>
        <x:v>17</x:v>
      </x:c>
      <x:c r="M145" s="18" t="n">
        <x:f>'05 Cargo Register'!O145</x:f>
        <x:v>361.25</x:v>
      </x:c>
      <x:c r="N145" s="18" t="n">
        <x:f>J145*K145</x:f>
        <x:v>843.75</x:v>
      </x:c>
      <x:c r="O145" s="18" t="n">
        <x:f>J145*L145</x:f>
        <x:v>51</x:v>
      </x:c>
      <x:c r="P145" s="18" t="n">
        <x:f>J145*M145</x:f>
        <x:v>1083.75</x:v>
      </x:c>
      <x:c r="Q145" s="22" t="n">
        <x:f>'01 Controls'!$E$22*'02 Cargo Classes'!$M$10</x:f>
        <x:v>0</x:v>
      </x:c>
      <x:c r="R145" s="22" t="n">
        <x:f>'01 Controls'!$F$22*'02 Cargo Classes'!$N$10</x:f>
        <x:v>0</x:v>
      </x:c>
      <x:c r="S145" s="22" t="n">
        <x:f>'01 Controls'!$G$22*'02 Cargo Classes'!$O$10</x:f>
        <x:v>0.9</x:v>
      </x:c>
      <x:c r="T145" s="22" t="n">
        <x:f>'01 Controls'!$H$22*'02 Cargo Classes'!$P$10</x:f>
        <x:v>0.05</x:v>
      </x:c>
      <x:c r="U145" s="22" t="n">
        <x:f>SUM(Q145:T145)</x:f>
        <x:v>0.9500000000000001</x:v>
      </x:c>
      <x:c r="V145" s="18" t="n">
        <x:f>IF(U145=0,0,N145*Q145/U145)</x:f>
        <x:v>0</x:v>
      </x:c>
      <x:c r="W145" s="18" t="n">
        <x:f>IF(U145=0,0,P145*Q145/U145)</x:f>
        <x:v>0</x:v>
      </x:c>
      <x:c r="X145" s="18" t="n">
        <x:f>MAX(V145,W145*'01 Controls'!$E$12)</x:f>
        <x:v>0</x:v>
      </x:c>
      <x:c r="Y145" s="18" t="n">
        <x:f>IF(U145=0,0,N145*R145/U145)</x:f>
        <x:v>0</x:v>
      </x:c>
      <x:c r="Z145" s="18" t="n">
        <x:f>IF(U145=0,0,P145*R145/U145)</x:f>
        <x:v>0</x:v>
      </x:c>
      <x:c r="AA145" s="18" t="n">
        <x:f>MAX(Y145,Z145*'01 Controls'!$E$13)</x:f>
        <x:v>0</x:v>
      </x:c>
      <x:c r="AB145" s="18" t="n">
        <x:f>IF(U145=0,0,N145*S145/U145)</x:f>
        <x:v>799.3421052631578</x:v>
      </x:c>
      <x:c r="AC145" s="18" t="n">
        <x:f>IF(U145=0,0,P145*S145/U145)</x:f>
        <x:v>1026.7105263157894</x:v>
      </x:c>
      <x:c r="AD145" s="18" t="n">
        <x:f>MAX(AB145,AC145*'01 Controls'!$E$14)</x:f>
        <x:v>799.3421052631578</x:v>
      </x:c>
      <x:c r="AE145" s="18" t="n">
        <x:f>IF(U145=0,0,N145*T145/U145)</x:f>
        <x:v>44.4078947368421</x:v>
      </x:c>
      <x:c r="AF145" s="18" t="n">
        <x:f>IF(U145=0,0,P145*T145/U145)</x:f>
        <x:v>57.03947368421052</x:v>
      </x:c>
      <x:c r="AG145" s="18" t="n">
        <x:f>MAX(AE145,AF145*'01 Controls'!$E$15)</x:f>
        <x:v>44.4078947368421</x:v>
      </x:c>
      <x:c r="AH145" s="18" t="n">
        <x:f>SUM(V145,Y145,AB145,AE145)</x:f>
        <x:v>843.7499999999999</x:v>
      </x:c>
      <x:c r="AI145" s="18" t="n">
        <x:f>N145-AH145</x:f>
        <x:v>1.1368683772161603e-13</x:v>
      </x:c>
      <x:c r="AJ145" s="18" t="n">
        <x:f>V145*INDEX('07 Mode Capacity'!$P$6:$P$17,MATCH("AIR-"&amp;I145,'07 Mode Capacity'!$C$6:$C$17,0))</x:f>
        <x:v>0</x:v>
      </x:c>
      <x:c r="AK145" s="18" t="n">
        <x:f>Y145*INDEX('07 Mode Capacity'!$P$6:$P$17,MATCH("OCEAN-"&amp;I145,'07 Mode Capacity'!$C$6:$C$17,0))</x:f>
        <x:v>0</x:v>
      </x:c>
      <x:c r="AL145" s="18" t="n">
        <x:f>AB145*INDEX('07 Mode Capacity'!$P$6:$P$17,MATCH("LAND-"&amp;I145,'07 Mode Capacity'!$C$6:$C$17,0))</x:f>
        <x:v>97.55800096064125</x:v>
      </x:c>
      <x:c r="AM145" s="18" t="n">
        <x:f>AE145*INDEX('07 Mode Capacity'!$P$6:$P$17,MATCH("INLAND-"&amp;I145,'07 Mode Capacity'!$C$6:$C$17,0))</x:f>
        <x:v>28.031789374178718</x:v>
      </x:c>
      <x:c r="AN145" s="18" t="n">
        <x:f>SUM(AJ145:AM145)</x:f>
        <x:v>125.58979033481997</x:v>
      </x:c>
      <x:c r="AO145" s="17" t="n">
        <x:f>IF(N145=0,1,AN145/N145)</x:f>
        <x:v>0.14884715891534217</x:v>
      </x:c>
      <x:c r="AP145" s="11" t="str">
        <x:f>IF(AO145&gt;='01 Controls'!$E$16,"PASS","FAIL")</x:f>
        <x:v>FAIL</x:v>
      </x:c>
      <x:c r="AQ145" s="11" t="str">
        <x:v>UNQUANTIFIED</x:v>
      </x:c>
      <x:c r="AR145" s="11" t="str">
        <x:v>Position-class planning record; serial item and receiver open</x:v>
      </x:c>
      <x:c r="AS145" s="26"/>
      <x:c r="AT145" s="26"/>
    </x:row>
    <x:row r="146">
      <x:c r="C146" s="11" t="str">
        <x:v>C1-A-SRG-FLR-24</x:v>
      </x:c>
      <x:c r="D146" s="11" t="str">
        <x:v>C1</x:v>
      </x:c>
      <x:c r="E146" s="11" t="str">
        <x:v>Grid failure</x:v>
      </x:c>
      <x:c r="F146" s="11" t="str">
        <x:v>A-SRG</x:v>
      </x:c>
      <x:c r="G146" s="11" t="str">
        <x:v>Air sensing and relay group</x:v>
      </x:c>
      <x:c r="H146" s="11" t="str">
        <x:v>FLR-24</x:v>
      </x:c>
      <x:c r="I146" s="19" t="n">
        <x:v>48</x:v>
      </x:c>
      <x:c r="J146" s="21" t="n">
        <x:v>3</x:v>
      </x:c>
      <x:c r="K146" s="18" t="n">
        <x:f>'05 Cargo Register'!K146</x:f>
        <x:v>421.875</x:v>
      </x:c>
      <x:c r="L146" s="18" t="n">
        <x:f>'05 Cargo Register'!N146</x:f>
        <x:v>21</x:v>
      </x:c>
      <x:c r="M146" s="18" t="n">
        <x:f>'05 Cargo Register'!O146</x:f>
        <x:v>672</x:v>
      </x:c>
      <x:c r="N146" s="18" t="n">
        <x:f>J146*K146</x:f>
        <x:v>1265.625</x:v>
      </x:c>
      <x:c r="O146" s="18" t="n">
        <x:f>J146*L146</x:f>
        <x:v>63</x:v>
      </x:c>
      <x:c r="P146" s="18" t="n">
        <x:f>J146*M146</x:f>
        <x:v>2016</x:v>
      </x:c>
      <x:c r="Q146" s="22" t="n">
        <x:f>'01 Controls'!$E$22*'02 Cargo Classes'!$M$11</x:f>
        <x:v>0</x:v>
      </x:c>
      <x:c r="R146" s="22" t="n">
        <x:f>'01 Controls'!$F$22*'02 Cargo Classes'!$N$11</x:f>
        <x:v>0</x:v>
      </x:c>
      <x:c r="S146" s="22" t="n">
        <x:f>'01 Controls'!$G$22*'02 Cargo Classes'!$O$11</x:f>
        <x:v>0.9</x:v>
      </x:c>
      <x:c r="T146" s="22" t="n">
        <x:f>'01 Controls'!$H$22*'02 Cargo Classes'!$P$11</x:f>
        <x:v>0.04000000000000001</x:v>
      </x:c>
      <x:c r="U146" s="22" t="n">
        <x:f>SUM(Q146:T146)</x:f>
        <x:v>0.9400000000000001</x:v>
      </x:c>
      <x:c r="V146" s="18" t="n">
        <x:f>IF(U146=0,0,N146*Q146/U146)</x:f>
        <x:v>0</x:v>
      </x:c>
      <x:c r="W146" s="18" t="n">
        <x:f>IF(U146=0,0,P146*Q146/U146)</x:f>
        <x:v>0</x:v>
      </x:c>
      <x:c r="X146" s="18" t="n">
        <x:f>MAX(V146,W146*'01 Controls'!$E$12)</x:f>
        <x:v>0</x:v>
      </x:c>
      <x:c r="Y146" s="18" t="n">
        <x:f>IF(U146=0,0,N146*R146/U146)</x:f>
        <x:v>0</x:v>
      </x:c>
      <x:c r="Z146" s="18" t="n">
        <x:f>IF(U146=0,0,P146*R146/U146)</x:f>
        <x:v>0</x:v>
      </x:c>
      <x:c r="AA146" s="18" t="n">
        <x:f>MAX(Y146,Z146*'01 Controls'!$E$13)</x:f>
        <x:v>0</x:v>
      </x:c>
      <x:c r="AB146" s="18" t="n">
        <x:f>IF(U146=0,0,N146*S146/U146)</x:f>
        <x:v>1211.7686170212764</x:v>
      </x:c>
      <x:c r="AC146" s="18" t="n">
        <x:f>IF(U146=0,0,P146*S146/U146)</x:f>
        <x:v>1930.212765957447</x:v>
      </x:c>
      <x:c r="AD146" s="18" t="n">
        <x:f>MAX(AB146,AC146*'01 Controls'!$E$14)</x:f>
        <x:v>1211.7686170212764</x:v>
      </x:c>
      <x:c r="AE146" s="18" t="n">
        <x:f>IF(U146=0,0,N146*T146/U146)</x:f>
        <x:v>53.85638297872341</x:v>
      </x:c>
      <x:c r="AF146" s="18" t="n">
        <x:f>IF(U146=0,0,P146*T146/U146)</x:f>
        <x:v>85.78723404255321</x:v>
      </x:c>
      <x:c r="AG146" s="18" t="n">
        <x:f>MAX(AE146,AF146*'01 Controls'!$E$15)</x:f>
        <x:v>53.85638297872341</x:v>
      </x:c>
      <x:c r="AH146" s="18" t="n">
        <x:f>SUM(V146,Y146,AB146,AE146)</x:f>
        <x:v>1265.6249999999998</x:v>
      </x:c>
      <x:c r="AI146" s="18" t="n">
        <x:f>N146-AH146</x:f>
        <x:v>2.2737367544323206e-13</x:v>
      </x:c>
      <x:c r="AJ146" s="18" t="n">
        <x:f>V146*INDEX('07 Mode Capacity'!$P$6:$P$17,MATCH("AIR-"&amp;I146,'07 Mode Capacity'!$C$6:$C$17,0))</x:f>
        <x:v>0</x:v>
      </x:c>
      <x:c r="AK146" s="18" t="n">
        <x:f>Y146*INDEX('07 Mode Capacity'!$P$6:$P$17,MATCH("OCEAN-"&amp;I146,'07 Mode Capacity'!$C$6:$C$17,0))</x:f>
        <x:v>0</x:v>
      </x:c>
      <x:c r="AL146" s="18" t="n">
        <x:f>AB146*INDEX('07 Mode Capacity'!$P$6:$P$17,MATCH("LAND-"&amp;I146,'07 Mode Capacity'!$C$6:$C$17,0))</x:f>
        <x:v>147.89377805203594</x:v>
      </x:c>
      <x:c r="AM146" s="18" t="n">
        <x:f>AE146*INDEX('07 Mode Capacity'!$P$6:$P$17,MATCH("INLAND-"&amp;I146,'07 Mode Capacity'!$C$6:$C$17,0))</x:f>
        <x:v>33.995999879323136</x:v>
      </x:c>
      <x:c r="AN146" s="18" t="n">
        <x:f>SUM(AJ146:AM146)</x:f>
        <x:v>181.88977793135908</x:v>
      </x:c>
      <x:c r="AO146" s="17" t="n">
        <x:f>IF(N146=0,1,AN146/N146)</x:f>
        <x:v>0.14371538009391335</x:v>
      </x:c>
      <x:c r="AP146" s="11" t="str">
        <x:f>IF(AO146&gt;='01 Controls'!$E$16,"PASS","FAIL")</x:f>
        <x:v>FAIL</x:v>
      </x:c>
      <x:c r="AQ146" s="11" t="str">
        <x:v>UNQUANTIFIED</x:v>
      </x:c>
      <x:c r="AR146" s="11" t="str">
        <x:v>Position-class planning record; serial item and receiver open</x:v>
      </x:c>
      <x:c r="AS146" s="26"/>
      <x:c r="AT146" s="26"/>
    </x:row>
    <x:row r="147">
      <x:c r="C147" s="11" t="str">
        <x:v>C1-A-SRG-ROL-30</x:v>
      </x:c>
      <x:c r="D147" s="11" t="str">
        <x:v>C1</x:v>
      </x:c>
      <x:c r="E147" s="11" t="str">
        <x:v>Grid failure</x:v>
      </x:c>
      <x:c r="F147" s="11" t="str">
        <x:v>A-SRG</x:v>
      </x:c>
      <x:c r="G147" s="11" t="str">
        <x:v>Air sensing and relay group</x:v>
      </x:c>
      <x:c r="H147" s="11" t="str">
        <x:v>ROL-30</x:v>
      </x:c>
      <x:c r="I147" s="19" t="n">
        <x:v>48</x:v>
      </x:c>
      <x:c r="J147" s="21" t="n">
        <x:v>3</x:v>
      </x:c>
      <x:c r="K147" s="18" t="n">
        <x:f>'05 Cargo Register'!K147</x:f>
        <x:v>506.25</x:v>
      </x:c>
      <x:c r="L147" s="18" t="n">
        <x:f>'05 Cargo Register'!N147</x:f>
        <x:v>22</x:v>
      </x:c>
      <x:c r="M147" s="18" t="n">
        <x:f>'05 Cargo Register'!O147</x:f>
        <x:v>1402.5</x:v>
      </x:c>
      <x:c r="N147" s="18" t="n">
        <x:f>J147*K147</x:f>
        <x:v>1518.75</x:v>
      </x:c>
      <x:c r="O147" s="18" t="n">
        <x:f>J147*L147</x:f>
        <x:v>66</x:v>
      </x:c>
      <x:c r="P147" s="18" t="n">
        <x:f>J147*M147</x:f>
        <x:v>4207.5</x:v>
      </x:c>
      <x:c r="Q147" s="22" t="n">
        <x:f>'01 Controls'!$E$22*'02 Cargo Classes'!$M$12</x:f>
        <x:v>0</x:v>
      </x:c>
      <x:c r="R147" s="22" t="n">
        <x:f>'01 Controls'!$F$22*'02 Cargo Classes'!$N$12</x:f>
        <x:v>0</x:v>
      </x:c>
      <x:c r="S147" s="22" t="n">
        <x:f>'01 Controls'!$G$22*'02 Cargo Classes'!$O$12</x:f>
        <x:v>1.35</x:v>
      </x:c>
      <x:c r="T147" s="22" t="n">
        <x:f>'01 Controls'!$H$22*'02 Cargo Classes'!$P$12</x:f>
        <x:v>0.03</x:v>
      </x:c>
      <x:c r="U147" s="22" t="n">
        <x:f>SUM(Q147:T147)</x:f>
        <x:v>1.3800000000000001</x:v>
      </x:c>
      <x:c r="V147" s="18" t="n">
        <x:f>IF(U147=0,0,N147*Q147/U147)</x:f>
        <x:v>0</x:v>
      </x:c>
      <x:c r="W147" s="18" t="n">
        <x:f>IF(U147=0,0,P147*Q147/U147)</x:f>
        <x:v>0</x:v>
      </x:c>
      <x:c r="X147" s="18" t="n">
        <x:f>MAX(V147,W147*'01 Controls'!$E$12)</x:f>
        <x:v>0</x:v>
      </x:c>
      <x:c r="Y147" s="18" t="n">
        <x:f>IF(U147=0,0,N147*R147/U147)</x:f>
        <x:v>0</x:v>
      </x:c>
      <x:c r="Z147" s="18" t="n">
        <x:f>IF(U147=0,0,P147*R147/U147)</x:f>
        <x:v>0</x:v>
      </x:c>
      <x:c r="AA147" s="18" t="n">
        <x:f>MAX(Y147,Z147*'01 Controls'!$E$13)</x:f>
        <x:v>0</x:v>
      </x:c>
      <x:c r="AB147" s="18" t="n">
        <x:f>IF(U147=0,0,N147*S147/U147)</x:f>
        <x:v>1485.7336956521738</x:v>
      </x:c>
      <x:c r="AC147" s="18" t="n">
        <x:f>IF(U147=0,0,P147*S147/U147)</x:f>
        <x:v>4116.032608695652</x:v>
      </x:c>
      <x:c r="AD147" s="18" t="n">
        <x:f>MAX(AB147,AC147*'01 Controls'!$E$14)</x:f>
        <x:v>1485.7336956521738</x:v>
      </x:c>
      <x:c r="AE147" s="18" t="n">
        <x:f>IF(U147=0,0,N147*T147/U147)</x:f>
        <x:v>33.016304347826086</x:v>
      </x:c>
      <x:c r="AF147" s="18" t="n">
        <x:f>IF(U147=0,0,P147*T147/U147)</x:f>
        <x:v>91.46739130434781</x:v>
      </x:c>
      <x:c r="AG147" s="18" t="n">
        <x:f>MAX(AE147,AF147*'01 Controls'!$E$15)</x:f>
        <x:v>33.016304347826086</x:v>
      </x:c>
      <x:c r="AH147" s="18" t="n">
        <x:f>SUM(V147,Y147,AB147,AE147)</x:f>
        <x:v>1518.7499999999998</x:v>
      </x:c>
      <x:c r="AI147" s="18" t="n">
        <x:f>N147-AH147</x:f>
        <x:v>2.2737367544323206e-13</x:v>
      </x:c>
      <x:c r="AJ147" s="18" t="n">
        <x:f>V147*INDEX('07 Mode Capacity'!$P$6:$P$17,MATCH("AIR-"&amp;I147,'07 Mode Capacity'!$C$6:$C$17,0))</x:f>
        <x:v>0</x:v>
      </x:c>
      <x:c r="AK147" s="18" t="n">
        <x:f>Y147*INDEX('07 Mode Capacity'!$P$6:$P$17,MATCH("OCEAN-"&amp;I147,'07 Mode Capacity'!$C$6:$C$17,0))</x:f>
        <x:v>0</x:v>
      </x:c>
      <x:c r="AL147" s="18" t="n">
        <x:f>AB147*INDEX('07 Mode Capacity'!$P$6:$P$17,MATCH("LAND-"&amp;I147,'07 Mode Capacity'!$C$6:$C$17,0))</x:f>
        <x:v>181.33063222032234</x:v>
      </x:c>
      <x:c r="AM147" s="18" t="n">
        <x:f>AE147*INDEX('07 Mode Capacity'!$P$6:$P$17,MATCH("INLAND-"&amp;I147,'07 Mode Capacity'!$C$6:$C$17,0))</x:f>
        <x:v>20.841026012976354</x:v>
      </x:c>
      <x:c r="AN147" s="18" t="n">
        <x:f>SUM(AJ147:AM147)</x:f>
        <x:v>202.1716582332987</x:v>
      </x:c>
      <x:c r="AO147" s="17" t="n">
        <x:f>IF(N147=0,1,AN147/N147)</x:f>
        <x:v>0.13311714122357116</x:v>
      </x:c>
      <x:c r="AP147" s="11" t="str">
        <x:f>IF(AO147&gt;='01 Controls'!$E$16,"PASS","FAIL")</x:f>
        <x:v>FAIL</x:v>
      </x:c>
      <x:c r="AQ147" s="11" t="str">
        <x:v>UNQUANTIFIED</x:v>
      </x:c>
      <x:c r="AR147" s="11" t="str">
        <x:v>Position-class planning record; serial item and receiver open</x:v>
      </x:c>
      <x:c r="AS147" s="26"/>
      <x:c r="AT147" s="26"/>
    </x:row>
    <x:row r="148">
      <x:c r="C148" s="11" t="str">
        <x:v>C1-A-SRG-LIN-18</x:v>
      </x:c>
      <x:c r="D148" s="11" t="str">
        <x:v>C1</x:v>
      </x:c>
      <x:c r="E148" s="11" t="str">
        <x:v>Grid failure</x:v>
      </x:c>
      <x:c r="F148" s="11" t="str">
        <x:v>A-SRG</x:v>
      </x:c>
      <x:c r="G148" s="11" t="str">
        <x:v>Air sensing and relay group</x:v>
      </x:c>
      <x:c r="H148" s="11" t="str">
        <x:v>LIN-18</x:v>
      </x:c>
      <x:c r="I148" s="19" t="n">
        <x:v>72</x:v>
      </x:c>
      <x:c r="J148" s="21" t="n">
        <x:v>3</x:v>
      </x:c>
      <x:c r="K148" s="18" t="n">
        <x:f>'05 Cargo Register'!K148</x:f>
        <x:v>112.5</x:v>
      </x:c>
      <x:c r="L148" s="18" t="n">
        <x:f>'05 Cargo Register'!N148</x:f>
        <x:v>8</x:v>
      </x:c>
      <x:c r="M148" s="18" t="n">
        <x:f>'05 Cargo Register'!O148</x:f>
        <x:v>352</x:v>
      </x:c>
      <x:c r="N148" s="18" t="n">
        <x:f>J148*K148</x:f>
        <x:v>337.5</x:v>
      </x:c>
      <x:c r="O148" s="18" t="n">
        <x:f>J148*L148</x:f>
        <x:v>24</x:v>
      </x:c>
      <x:c r="P148" s="18" t="n">
        <x:f>J148*M148</x:f>
        <x:v>1056</x:v>
      </x:c>
      <x:c r="Q148" s="22" t="n">
        <x:f>'01 Controls'!$E$22*'02 Cargo Classes'!$M$13</x:f>
        <x:v>0</x:v>
      </x:c>
      <x:c r="R148" s="22" t="n">
        <x:f>'01 Controls'!$F$22*'02 Cargo Classes'!$N$13</x:f>
        <x:v>0</x:v>
      </x:c>
      <x:c r="S148" s="22" t="n">
        <x:f>'01 Controls'!$G$22*'02 Cargo Classes'!$O$13</x:f>
        <x:v>0.9</x:v>
      </x:c>
      <x:c r="T148" s="22" t="n">
        <x:f>'01 Controls'!$H$22*'02 Cargo Classes'!$P$13</x:f>
        <x:v>0.05</x:v>
      </x:c>
      <x:c r="U148" s="22" t="n">
        <x:f>SUM(Q148:T148)</x:f>
        <x:v>0.9500000000000001</x:v>
      </x:c>
      <x:c r="V148" s="18" t="n">
        <x:f>IF(U148=0,0,N148*Q148/U148)</x:f>
        <x:v>0</x:v>
      </x:c>
      <x:c r="W148" s="18" t="n">
        <x:f>IF(U148=0,0,P148*Q148/U148)</x:f>
        <x:v>0</x:v>
      </x:c>
      <x:c r="X148" s="18" t="n">
        <x:f>MAX(V148,W148*'01 Controls'!$E$12)</x:f>
        <x:v>0</x:v>
      </x:c>
      <x:c r="Y148" s="18" t="n">
        <x:f>IF(U148=0,0,N148*R148/U148)</x:f>
        <x:v>0</x:v>
      </x:c>
      <x:c r="Z148" s="18" t="n">
        <x:f>IF(U148=0,0,P148*R148/U148)</x:f>
        <x:v>0</x:v>
      </x:c>
      <x:c r="AA148" s="18" t="n">
        <x:f>MAX(Y148,Z148*'01 Controls'!$E$13)</x:f>
        <x:v>0</x:v>
      </x:c>
      <x:c r="AB148" s="18" t="n">
        <x:f>IF(U148=0,0,N148*S148/U148)</x:f>
        <x:v>319.7368421052631</x:v>
      </x:c>
      <x:c r="AC148" s="18" t="n">
        <x:f>IF(U148=0,0,P148*S148/U148)</x:f>
        <x:v>1000.4210526315788</x:v>
      </x:c>
      <x:c r="AD148" s="18" t="n">
        <x:f>MAX(AB148,AC148*'01 Controls'!$E$14)</x:f>
        <x:v>319.7368421052631</x:v>
      </x:c>
      <x:c r="AE148" s="18" t="n">
        <x:f>IF(U148=0,0,N148*T148/U148)</x:f>
        <x:v>17.763157894736842</x:v>
      </x:c>
      <x:c r="AF148" s="18" t="n">
        <x:f>IF(U148=0,0,P148*T148/U148)</x:f>
        <x:v>55.578947368421055</x:v>
      </x:c>
      <x:c r="AG148" s="18" t="n">
        <x:f>MAX(AE148,AF148*'01 Controls'!$E$15)</x:f>
        <x:v>17.763157894736842</x:v>
      </x:c>
      <x:c r="AH148" s="18" t="n">
        <x:f>SUM(V148,Y148,AB148,AE148)</x:f>
        <x:v>337.49999999999994</x:v>
      </x:c>
      <x:c r="AI148" s="18" t="n">
        <x:f>N148-AH148</x:f>
        <x:v>5.684341886080802e-14</x:v>
      </x:c>
      <x:c r="AJ148" s="18" t="n">
        <x:f>V148*INDEX('07 Mode Capacity'!$P$6:$P$17,MATCH("AIR-"&amp;I148,'07 Mode Capacity'!$C$6:$C$17,0))</x:f>
        <x:v>0</x:v>
      </x:c>
      <x:c r="AK148" s="18" t="n">
        <x:f>Y148*INDEX('07 Mode Capacity'!$P$6:$P$17,MATCH("OCEAN-"&amp;I148,'07 Mode Capacity'!$C$6:$C$17,0))</x:f>
        <x:v>0</x:v>
      </x:c>
      <x:c r="AL148" s="18" t="n">
        <x:f>AB148*INDEX('07 Mode Capacity'!$P$6:$P$17,MATCH("LAND-"&amp;I148,'07 Mode Capacity'!$C$6:$C$17,0))</x:f>
        <x:v>228.6151113441849</x:v>
      </x:c>
      <x:c r="AM148" s="18" t="n">
        <x:f>AE148*INDEX('07 Mode Capacity'!$P$6:$P$17,MATCH("INLAND-"&amp;I148,'07 Mode Capacity'!$C$6:$C$17,0))</x:f>
        <x:v>17.763157894736842</x:v>
      </x:c>
      <x:c r="AN148" s="18" t="n">
        <x:f>SUM(AJ148:AM148)</x:f>
        <x:v>246.37826923892175</x:v>
      </x:c>
      <x:c r="AO148" s="17" t="n">
        <x:f>IF(N148=0,1,AN148/N148)</x:f>
        <x:v>0.7300096866338422</x:v>
      </x:c>
      <x:c r="AP148" s="11" t="str">
        <x:f>IF(AO148&gt;='01 Controls'!$E$16,"PASS","FAIL")</x:f>
        <x:v>FAIL</x:v>
      </x:c>
      <x:c r="AQ148" s="11" t="str">
        <x:v>UNQUANTIFIED</x:v>
      </x:c>
      <x:c r="AR148" s="11" t="str">
        <x:v>Position-class planning record; serial item and receiver open</x:v>
      </x:c>
      <x:c r="AS148" s="26"/>
      <x:c r="AT148" s="26"/>
    </x:row>
    <x:row r="149">
      <x:c r="C149" s="11" t="str">
        <x:v>C1-A-SRG-BLK-08</x:v>
      </x:c>
      <x:c r="D149" s="11" t="str">
        <x:v>C1</x:v>
      </x:c>
      <x:c r="E149" s="11" t="str">
        <x:v>Grid failure</x:v>
      </x:c>
      <x:c r="F149" s="11" t="str">
        <x:v>A-SRG</x:v>
      </x:c>
      <x:c r="G149" s="11" t="str">
        <x:v>Air sensing and relay group</x:v>
      </x:c>
      <x:c r="H149" s="11" t="str">
        <x:v>BLK-08</x:v>
      </x:c>
      <x:c r="I149" s="19" t="n">
        <x:v>48</x:v>
      </x:c>
      <x:c r="J149" s="21" t="n">
        <x:v>3</x:v>
      </x:c>
      <x:c r="K149" s="18" t="n">
        <x:f>'05 Cargo Register'!K149</x:f>
        <x:v>56.25</x:v>
      </x:c>
      <x:c r="L149" s="18" t="n">
        <x:f>'05 Cargo Register'!N149</x:f>
        <x:v>9</x:v>
      </x:c>
      <x:c r="M149" s="18" t="n">
        <x:f>'05 Cargo Register'!O149</x:f>
        <x:v>459</x:v>
      </x:c>
      <x:c r="N149" s="18" t="n">
        <x:f>J149*K149</x:f>
        <x:v>168.75</x:v>
      </x:c>
      <x:c r="O149" s="18" t="n">
        <x:f>J149*L149</x:f>
        <x:v>27</x:v>
      </x:c>
      <x:c r="P149" s="18" t="n">
        <x:f>J149*M149</x:f>
        <x:v>1377</x:v>
      </x:c>
      <x:c r="Q149" s="22" t="n">
        <x:f>'01 Controls'!$E$22*'02 Cargo Classes'!$M$14</x:f>
        <x:v>0.05</x:v>
      </x:c>
      <x:c r="R149" s="22" t="n">
        <x:f>'01 Controls'!$F$22*'02 Cargo Classes'!$N$14</x:f>
        <x:v>0</x:v>
      </x:c>
      <x:c r="S149" s="22" t="n">
        <x:f>'01 Controls'!$G$22*'02 Cargo Classes'!$O$14</x:f>
        <x:v>0.9</x:v>
      </x:c>
      <x:c r="T149" s="22" t="n">
        <x:f>'01 Controls'!$H$22*'02 Cargo Classes'!$P$14</x:f>
        <x:v>0.025</x:v>
      </x:c>
      <x:c r="U149" s="22" t="n">
        <x:f>SUM(Q149:T149)</x:f>
        <x:v>0.9750000000000001</x:v>
      </x:c>
      <x:c r="V149" s="18" t="n">
        <x:f>IF(U149=0,0,N149*Q149/U149)</x:f>
        <x:v>8.653846153846153</x:v>
      </x:c>
      <x:c r="W149" s="18" t="n">
        <x:f>IF(U149=0,0,P149*Q149/U149)</x:f>
        <x:v>70.61538461538461</x:v>
      </x:c>
      <x:c r="X149" s="18" t="n">
        <x:f>MAX(V149,W149*'01 Controls'!$E$12)</x:f>
        <x:v>17.653846153846153</x:v>
      </x:c>
      <x:c r="Y149" s="18" t="n">
        <x:f>IF(U149=0,0,N149*R149/U149)</x:f>
        <x:v>0</x:v>
      </x:c>
      <x:c r="Z149" s="18" t="n">
        <x:f>IF(U149=0,0,P149*R149/U149)</x:f>
        <x:v>0</x:v>
      </x:c>
      <x:c r="AA149" s="18" t="n">
        <x:f>MAX(Y149,Z149*'01 Controls'!$E$13)</x:f>
        <x:v>0</x:v>
      </x:c>
      <x:c r="AB149" s="18" t="n">
        <x:f>IF(U149=0,0,N149*S149/U149)</x:f>
        <x:v>155.76923076923075</x:v>
      </x:c>
      <x:c r="AC149" s="18" t="n">
        <x:f>IF(U149=0,0,P149*S149/U149)</x:f>
        <x:v>1271.0769230769229</x:v>
      </x:c>
      <x:c r="AD149" s="18" t="n">
        <x:f>MAX(AB149,AC149*'01 Controls'!$E$14)</x:f>
        <x:v>254.21538461538458</x:v>
      </x:c>
      <x:c r="AE149" s="18" t="n">
        <x:f>IF(U149=0,0,N149*T149/U149)</x:f>
        <x:v>4.326923076923077</x:v>
      </x:c>
      <x:c r="AF149" s="18" t="n">
        <x:f>IF(U149=0,0,P149*T149/U149)</x:f>
        <x:v>35.30769230769231</x:v>
      </x:c>
      <x:c r="AG149" s="18" t="n">
        <x:f>MAX(AE149,AF149*'01 Controls'!$E$15)</x:f>
        <x:v>6.355384615384615</x:v>
      </x:c>
      <x:c r="AH149" s="18" t="n">
        <x:f>SUM(V149,Y149,AB149,AE149)</x:f>
        <x:v>168.74999999999997</x:v>
      </x:c>
      <x:c r="AI149" s="18" t="n">
        <x:f>N149-AH149</x:f>
        <x:v>2.842170943040401e-14</x:v>
      </x:c>
      <x:c r="AJ149" s="18" t="n">
        <x:f>V149*INDEX('07 Mode Capacity'!$P$6:$P$17,MATCH("AIR-"&amp;I149,'07 Mode Capacity'!$C$6:$C$17,0))</x:f>
        <x:v>2.4259816582727245</x:v>
      </x:c>
      <x:c r="AK149" s="18" t="n">
        <x:f>Y149*INDEX('07 Mode Capacity'!$P$6:$P$17,MATCH("OCEAN-"&amp;I149,'07 Mode Capacity'!$C$6:$C$17,0))</x:f>
        <x:v>0</x:v>
      </x:c>
      <x:c r="AL149" s="18" t="n">
        <x:f>AB149*INDEX('07 Mode Capacity'!$P$6:$P$17,MATCH("LAND-"&amp;I149,'07 Mode Capacity'!$C$6:$C$17,0))</x:f>
        <x:v>19.01130275130445</x:v>
      </x:c>
      <x:c r="AM149" s="18" t="n">
        <x:f>AE149*INDEX('07 Mode Capacity'!$P$6:$P$17,MATCH("INLAND-"&amp;I149,'07 Mode Capacity'!$C$6:$C$17,0))</x:f>
        <x:v>2.7313025544071574</x:v>
      </x:c>
      <x:c r="AN149" s="18" t="n">
        <x:f>SUM(AJ149:AM149)</x:f>
        <x:v>24.168586963984332</x:v>
      </x:c>
      <x:c r="AO149" s="17" t="n">
        <x:f>IF(N149=0,1,AN149/N149)</x:f>
        <x:v>0.14322125608287012</x:v>
      </x:c>
      <x:c r="AP149" s="11" t="str">
        <x:f>IF(AO149&gt;='01 Controls'!$E$16,"PASS","FAIL")</x:f>
        <x:v>FAIL</x:v>
      </x:c>
      <x:c r="AQ149" s="11" t="str">
        <x:v>UNQUANTIFIED</x:v>
      </x:c>
      <x:c r="AR149" s="11" t="str">
        <x:v>Position-class planning record; serial item and receiver open</x:v>
      </x:c>
      <x:c r="AS149" s="26"/>
      <x:c r="AT149" s="26"/>
    </x:row>
    <x:row r="150">
      <x:c r="C150" s="11" t="str">
        <x:v>C1-A-SRG-OOG-80</x:v>
      </x:c>
      <x:c r="D150" s="11" t="str">
        <x:v>C1</x:v>
      </x:c>
      <x:c r="E150" s="11" t="str">
        <x:v>Grid failure</x:v>
      </x:c>
      <x:c r="F150" s="11" t="str">
        <x:v>A-SRG</x:v>
      </x:c>
      <x:c r="G150" s="11" t="str">
        <x:v>Air sensing and relay group</x:v>
      </x:c>
      <x:c r="H150" s="11" t="str">
        <x:v>OOG-80</x:v>
      </x:c>
      <x:c r="I150" s="19" t="n">
        <x:v>72</x:v>
      </x:c>
      <x:c r="J150" s="21" t="n">
        <x:v>3</x:v>
      </x:c>
      <x:c r="K150" s="18" t="n">
        <x:f>'05 Cargo Register'!K150</x:f>
        <x:v>562.5</x:v>
      </x:c>
      <x:c r="L150" s="18" t="n">
        <x:f>'05 Cargo Register'!N150</x:f>
        <x:v>10</x:v>
      </x:c>
      <x:c r="M150" s="18" t="n">
        <x:f>'05 Cargo Register'!O150</x:f>
        <x:v>1760</x:v>
      </x:c>
      <x:c r="N150" s="18" t="n">
        <x:f>J150*K150</x:f>
        <x:v>1687.5</x:v>
      </x:c>
      <x:c r="O150" s="18" t="n">
        <x:f>J150*L150</x:f>
        <x:v>30</x:v>
      </x:c>
      <x:c r="P150" s="18" t="n">
        <x:f>J150*M150</x:f>
        <x:v>5280</x:v>
      </x:c>
      <x:c r="Q150" s="22" t="n">
        <x:f>'01 Controls'!$E$22*'02 Cargo Classes'!$M$15</x:f>
        <x:v>0</x:v>
      </x:c>
      <x:c r="R150" s="22" t="n">
        <x:f>'01 Controls'!$F$22*'02 Cargo Classes'!$N$15</x:f>
        <x:v>0</x:v>
      </x:c>
      <x:c r="S150" s="22" t="n">
        <x:f>'01 Controls'!$G$22*'02 Cargo Classes'!$O$15</x:f>
        <x:v>0.54</x:v>
      </x:c>
      <x:c r="T150" s="22" t="n">
        <x:f>'01 Controls'!$H$22*'02 Cargo Classes'!$P$15</x:f>
        <x:v>0.025</x:v>
      </x:c>
      <x:c r="U150" s="22" t="n">
        <x:f>SUM(Q150:T150)</x:f>
        <x:v>0.5650000000000001</x:v>
      </x:c>
      <x:c r="V150" s="18" t="n">
        <x:f>IF(U150=0,0,N150*Q150/U150)</x:f>
        <x:v>0</x:v>
      </x:c>
      <x:c r="W150" s="18" t="n">
        <x:f>IF(U150=0,0,P150*Q150/U150)</x:f>
        <x:v>0</x:v>
      </x:c>
      <x:c r="X150" s="18" t="n">
        <x:f>MAX(V150,W150*'01 Controls'!$E$12)</x:f>
        <x:v>0</x:v>
      </x:c>
      <x:c r="Y150" s="18" t="n">
        <x:f>IF(U150=0,0,N150*R150/U150)</x:f>
        <x:v>0</x:v>
      </x:c>
      <x:c r="Z150" s="18" t="n">
        <x:f>IF(U150=0,0,P150*R150/U150)</x:f>
        <x:v>0</x:v>
      </x:c>
      <x:c r="AA150" s="18" t="n">
        <x:f>MAX(Y150,Z150*'01 Controls'!$E$13)</x:f>
        <x:v>0</x:v>
      </x:c>
      <x:c r="AB150" s="18" t="n">
        <x:f>IF(U150=0,0,N150*S150/U150)</x:f>
        <x:v>1612.8318584070796</x:v>
      </x:c>
      <x:c r="AC150" s="18" t="n">
        <x:f>IF(U150=0,0,P150*S150/U150)</x:f>
        <x:v>5046.371681415929</x:v>
      </x:c>
      <x:c r="AD150" s="18" t="n">
        <x:f>MAX(AB150,AC150*'01 Controls'!$E$14)</x:f>
        <x:v>1612.8318584070796</x:v>
      </x:c>
      <x:c r="AE150" s="18" t="n">
        <x:f>IF(U150=0,0,N150*T150/U150)</x:f>
        <x:v>74.66814159292035</x:v>
      </x:c>
      <x:c r="AF150" s="18" t="n">
        <x:f>IF(U150=0,0,P150*T150/U150)</x:f>
        <x:v>233.62831858407077</x:v>
      </x:c>
      <x:c r="AG150" s="18" t="n">
        <x:f>MAX(AE150,AF150*'01 Controls'!$E$15)</x:f>
        <x:v>74.66814159292035</x:v>
      </x:c>
      <x:c r="AH150" s="18" t="n">
        <x:f>SUM(V150,Y150,AB150,AE150)</x:f>
        <x:v>1687.5</x:v>
      </x:c>
      <x:c r="AI150" s="18" t="n">
        <x:f>N150-AH150</x:f>
        <x:v>0</x:v>
      </x:c>
      <x:c r="AJ150" s="18" t="n">
        <x:f>V150*INDEX('07 Mode Capacity'!$P$6:$P$17,MATCH("AIR-"&amp;I150,'07 Mode Capacity'!$C$6:$C$17,0))</x:f>
        <x:v>0</x:v>
      </x:c>
      <x:c r="AK150" s="18" t="n">
        <x:f>Y150*INDEX('07 Mode Capacity'!$P$6:$P$17,MATCH("OCEAN-"&amp;I150,'07 Mode Capacity'!$C$6:$C$17,0))</x:f>
        <x:v>0</x:v>
      </x:c>
      <x:c r="AL150" s="18" t="n">
        <x:f>AB150*INDEX('07 Mode Capacity'!$P$6:$P$17,MATCH("LAND-"&amp;I150,'07 Mode Capacity'!$C$6:$C$17,0))</x:f>
        <x:v>1153.1912696122602</x:v>
      </x:c>
      <x:c r="AM150" s="18" t="n">
        <x:f>AE150*INDEX('07 Mode Capacity'!$P$6:$P$17,MATCH("INLAND-"&amp;I150,'07 Mode Capacity'!$C$6:$C$17,0))</x:f>
        <x:v>74.66814159292035</x:v>
      </x:c>
      <x:c r="AN150" s="18" t="n">
        <x:f>SUM(AJ150:AM150)</x:f>
        <x:v>1227.8594112051805</x:v>
      </x:c>
      <x:c r="AO150" s="17" t="n">
        <x:f>IF(N150=0,1,AN150/N150)</x:f>
        <x:v>0.7276203918252921</x:v>
      </x:c>
      <x:c r="AP150" s="11" t="str">
        <x:f>IF(AO150&gt;='01 Controls'!$E$16,"PASS","FAIL")</x:f>
        <x:v>FAIL</x:v>
      </x:c>
      <x:c r="AQ150" s="11" t="str">
        <x:v>UNQUANTIFIED</x:v>
      </x:c>
      <x:c r="AR150" s="11" t="str">
        <x:v>Position-class planning record; serial item and receiver open</x:v>
      </x:c>
      <x:c r="AS150" s="26"/>
      <x:c r="AT150" s="26"/>
    </x:row>
    <x:row r="151">
      <x:c r="C151" s="11" t="str">
        <x:v>C1-A-AMG-APL-45</x:v>
      </x:c>
      <x:c r="D151" s="11" t="str">
        <x:v>C1</x:v>
      </x:c>
      <x:c r="E151" s="11" t="str">
        <x:v>Grid failure</x:v>
      </x:c>
      <x:c r="F151" s="11" t="str">
        <x:v>A-AMG</x:v>
      </x:c>
      <x:c r="G151" s="11" t="str">
        <x:v>Aeromedical movement group</x:v>
      </x:c>
      <x:c r="H151" s="11" t="str">
        <x:v>APL-45</x:v>
      </x:c>
      <x:c r="I151" s="19" t="n">
        <x:v>24</x:v>
      </x:c>
      <x:c r="J151" s="21" t="n">
        <x:v>2</x:v>
      </x:c>
      <x:c r="K151" s="18" t="n">
        <x:f>'05 Cargo Register'!K151</x:f>
        <x:v>225</x:v>
      </x:c>
      <x:c r="L151" s="18" t="n">
        <x:f>'05 Cargo Register'!N151</x:f>
        <x:v>59</x:v>
      </x:c>
      <x:c r="M151" s="18" t="n">
        <x:f>'05 Cargo Register'!O151</x:f>
        <x:v>442.5</x:v>
      </x:c>
      <x:c r="N151" s="18" t="n">
        <x:f>J151*K151</x:f>
        <x:v>450</x:v>
      </x:c>
      <x:c r="O151" s="18" t="n">
        <x:f>J151*L151</x:f>
        <x:v>118</x:v>
      </x:c>
      <x:c r="P151" s="18" t="n">
        <x:f>J151*M151</x:f>
        <x:v>885</x:v>
      </x:c>
      <x:c r="Q151" s="22" t="n">
        <x:f>'01 Controls'!$E$22*'02 Cargo Classes'!$M$6</x:f>
        <x:v>0.15000000000000002</x:v>
      </x:c>
      <x:c r="R151" s="22" t="n">
        <x:f>'01 Controls'!$F$22*'02 Cargo Classes'!$N$6</x:f>
        <x:v>0</x:v>
      </x:c>
      <x:c r="S151" s="22" t="n">
        <x:f>'01 Controls'!$G$22*'02 Cargo Classes'!$O$6</x:f>
        <x:v>0.9</x:v>
      </x:c>
      <x:c r="T151" s="22" t="n">
        <x:f>'01 Controls'!$H$22*'02 Cargo Classes'!$P$6</x:f>
        <x:v>0.015</x:v>
      </x:c>
      <x:c r="U151" s="22" t="n">
        <x:f>SUM(Q151:T151)</x:f>
        <x:v>1.065</x:v>
      </x:c>
      <x:c r="V151" s="18" t="n">
        <x:f>IF(U151=0,0,N151*Q151/U151)</x:f>
        <x:v>63.38028169014086</x:v>
      </x:c>
      <x:c r="W151" s="18" t="n">
        <x:f>IF(U151=0,0,P151*Q151/U151)</x:f>
        <x:v>124.64788732394369</x:v>
      </x:c>
      <x:c r="X151" s="18" t="n">
        <x:f>MAX(V151,W151*'01 Controls'!$E$12)</x:f>
        <x:v>63.38028169014086</x:v>
      </x:c>
      <x:c r="Y151" s="18" t="n">
        <x:f>IF(U151=0,0,N151*R151/U151)</x:f>
        <x:v>0</x:v>
      </x:c>
      <x:c r="Z151" s="18" t="n">
        <x:f>IF(U151=0,0,P151*R151/U151)</x:f>
        <x:v>0</x:v>
      </x:c>
      <x:c r="AA151" s="18" t="n">
        <x:f>MAX(Y151,Z151*'01 Controls'!$E$13)</x:f>
        <x:v>0</x:v>
      </x:c>
      <x:c r="AB151" s="18" t="n">
        <x:f>IF(U151=0,0,N151*S151/U151)</x:f>
        <x:v>380.2816901408451</x:v>
      </x:c>
      <x:c r="AC151" s="18" t="n">
        <x:f>IF(U151=0,0,P151*S151/U151)</x:f>
        <x:v>747.887323943662</x:v>
      </x:c>
      <x:c r="AD151" s="18" t="n">
        <x:f>MAX(AB151,AC151*'01 Controls'!$E$14)</x:f>
        <x:v>380.2816901408451</x:v>
      </x:c>
      <x:c r="AE151" s="18" t="n">
        <x:f>IF(U151=0,0,N151*T151/U151)</x:f>
        <x:v>6.338028169014085</x:v>
      </x:c>
      <x:c r="AF151" s="18" t="n">
        <x:f>IF(U151=0,0,P151*T151/U151)</x:f>
        <x:v>12.464788732394368</x:v>
      </x:c>
      <x:c r="AG151" s="18" t="n">
        <x:f>MAX(AE151,AF151*'01 Controls'!$E$15)</x:f>
        <x:v>6.338028169014085</x:v>
      </x:c>
      <x:c r="AH151" s="18" t="n">
        <x:f>SUM(V151,Y151,AB151,AE151)</x:f>
        <x:v>450.00000000000006</x:v>
      </x:c>
      <x:c r="AI151" s="18" t="n">
        <x:f>N151-AH151</x:f>
        <x:v>-5.684341886080802e-14</x:v>
      </x:c>
      <x:c r="AJ151" s="18" t="n">
        <x:f>V151*INDEX('07 Mode Capacity'!$P$6:$P$17,MATCH("AIR-"&amp;I151,'07 Mode Capacity'!$C$6:$C$17,0))</x:f>
        <x:v>12.860750778519902</x:v>
      </x:c>
      <x:c r="AK151" s="18" t="n">
        <x:f>Y151*INDEX('07 Mode Capacity'!$P$6:$P$17,MATCH("OCEAN-"&amp;I151,'07 Mode Capacity'!$C$6:$C$17,0))</x:f>
        <x:v>0</x:v>
      </x:c>
      <x:c r="AL151" s="18" t="n">
        <x:f>AB151*INDEX('07 Mode Capacity'!$P$6:$P$17,MATCH("LAND-"&amp;I151,'07 Mode Capacity'!$C$6:$C$17,0))</x:f>
        <x:v>145.45809795405034</x:v>
      </x:c>
      <x:c r="AM151" s="18" t="n">
        <x:f>AE151*INDEX('07 Mode Capacity'!$P$6:$P$17,MATCH("INLAND-"&amp;I151,'07 Mode Capacity'!$C$6:$C$17,0))</x:f>
        <x:v>6.338028169014085</x:v>
      </x:c>
      <x:c r="AN151" s="18" t="n">
        <x:f>SUM(AJ151:AM151)</x:f>
        <x:v>164.65687690158433</x:v>
      </x:c>
      <x:c r="AO151" s="17" t="n">
        <x:f>IF(N151=0,1,AN151/N151)</x:f>
        <x:v>0.3659041708924096</x:v>
      </x:c>
      <x:c r="AP151" s="11" t="str">
        <x:f>IF(AO151&gt;='01 Controls'!$E$16,"PASS","FAIL")</x:f>
        <x:v>FAIL</x:v>
      </x:c>
      <x:c r="AQ151" s="11" t="str">
        <x:v>UNQUANTIFIED</x:v>
      </x:c>
      <x:c r="AR151" s="11" t="str">
        <x:v>Position-class planning record; serial item and receiver open</x:v>
      </x:c>
      <x:c r="AS151" s="26"/>
      <x:c r="AT151" s="26"/>
    </x:row>
    <x:row r="152">
      <x:c r="C152" s="11" t="str">
        <x:v>C1-A-AMG-ISO-18</x:v>
      </x:c>
      <x:c r="D152" s="11" t="str">
        <x:v>C1</x:v>
      </x:c>
      <x:c r="E152" s="11" t="str">
        <x:v>Grid failure</x:v>
      </x:c>
      <x:c r="F152" s="11" t="str">
        <x:v>A-AMG</x:v>
      </x:c>
      <x:c r="G152" s="11" t="str">
        <x:v>Aeromedical movement group</x:v>
      </x:c>
      <x:c r="H152" s="11" t="str">
        <x:v>ISO-18</x:v>
      </x:c>
      <x:c r="I152" s="19" t="n">
        <x:v>48</x:v>
      </x:c>
      <x:c r="J152" s="21" t="n">
        <x:v>2</x:v>
      </x:c>
      <x:c r="K152" s="18" t="n">
        <x:f>'05 Cargo Register'!K152</x:f>
        <x:v>337.5</x:v>
      </x:c>
      <x:c r="L152" s="18" t="n">
        <x:f>'05 Cargo Register'!N152</x:f>
        <x:v>23</x:v>
      </x:c>
      <x:c r="M152" s="18" t="n">
        <x:f>'05 Cargo Register'!O152</x:f>
        <x:v>607.2</x:v>
      </x:c>
      <x:c r="N152" s="18" t="n">
        <x:f>J152*K152</x:f>
        <x:v>675</x:v>
      </x:c>
      <x:c r="O152" s="18" t="n">
        <x:f>J152*L152</x:f>
        <x:v>46</x:v>
      </x:c>
      <x:c r="P152" s="18" t="n">
        <x:f>J152*M152</x:f>
        <x:v>1214.4</x:v>
      </x:c>
      <x:c r="Q152" s="22" t="n">
        <x:f>'01 Controls'!$E$22*'02 Cargo Classes'!$M$7</x:f>
        <x:v>0.010000000000000002</x:v>
      </x:c>
      <x:c r="R152" s="22" t="n">
        <x:f>'01 Controls'!$F$22*'02 Cargo Classes'!$N$7</x:f>
        <x:v>0</x:v>
      </x:c>
      <x:c r="S152" s="22" t="n">
        <x:f>'01 Controls'!$G$22*'02 Cargo Classes'!$O$7</x:f>
        <x:v>1.08</x:v>
      </x:c>
      <x:c r="T152" s="22" t="n">
        <x:f>'01 Controls'!$H$22*'02 Cargo Classes'!$P$7</x:f>
        <x:v>0.04000000000000001</x:v>
      </x:c>
      <x:c r="U152" s="22" t="n">
        <x:f>SUM(Q152:T152)</x:f>
        <x:v>1.1300000000000001</x:v>
      </x:c>
      <x:c r="V152" s="18" t="n">
        <x:f>IF(U152=0,0,N152*Q152/U152)</x:f>
        <x:v>5.9734513274336285</x:v>
      </x:c>
      <x:c r="W152" s="18" t="n">
        <x:f>IF(U152=0,0,P152*Q152/U152)</x:f>
        <x:v>10.74690265486726</x:v>
      </x:c>
      <x:c r="X152" s="18" t="n">
        <x:f>MAX(V152,W152*'01 Controls'!$E$12)</x:f>
        <x:v>5.9734513274336285</x:v>
      </x:c>
      <x:c r="Y152" s="18" t="n">
        <x:f>IF(U152=0,0,N152*R152/U152)</x:f>
        <x:v>0</x:v>
      </x:c>
      <x:c r="Z152" s="18" t="n">
        <x:f>IF(U152=0,0,P152*R152/U152)</x:f>
        <x:v>0</x:v>
      </x:c>
      <x:c r="AA152" s="18" t="n">
        <x:f>MAX(Y152,Z152*'01 Controls'!$E$13)</x:f>
        <x:v>0</x:v>
      </x:c>
      <x:c r="AB152" s="18" t="n">
        <x:f>IF(U152=0,0,N152*S152/U152)</x:f>
        <x:v>645.1327433628318</x:v>
      </x:c>
      <x:c r="AC152" s="18" t="n">
        <x:f>IF(U152=0,0,P152*S152/U152)</x:f>
        <x:v>1160.6654867256636</x:v>
      </x:c>
      <x:c r="AD152" s="18" t="n">
        <x:f>MAX(AB152,AC152*'01 Controls'!$E$14)</x:f>
        <x:v>645.1327433628318</x:v>
      </x:c>
      <x:c r="AE152" s="18" t="n">
        <x:f>IF(U152=0,0,N152*T152/U152)</x:f>
        <x:v>23.893805309734514</x:v>
      </x:c>
      <x:c r="AF152" s="18" t="n">
        <x:f>IF(U152=0,0,P152*T152/U152)</x:f>
        <x:v>42.98761061946904</x:v>
      </x:c>
      <x:c r="AG152" s="18" t="n">
        <x:f>MAX(AE152,AF152*'01 Controls'!$E$15)</x:f>
        <x:v>23.893805309734514</x:v>
      </x:c>
      <x:c r="AH152" s="18" t="n">
        <x:f>SUM(V152,Y152,AB152,AE152)</x:f>
        <x:v>674.9999999999999</x:v>
      </x:c>
      <x:c r="AI152" s="18" t="n">
        <x:f>N152-AH152</x:f>
        <x:v>1.1368683772161603e-13</x:v>
      </x:c>
      <x:c r="AJ152" s="18" t="n">
        <x:f>V152*INDEX('07 Mode Capacity'!$P$6:$P$17,MATCH("AIR-"&amp;I152,'07 Mode Capacity'!$C$6:$C$17,0))</x:f>
        <x:v>1.6745714101351552</x:v>
      </x:c>
      <x:c r="AK152" s="18" t="n">
        <x:f>Y152*INDEX('07 Mode Capacity'!$P$6:$P$17,MATCH("OCEAN-"&amp;I152,'07 Mode Capacity'!$C$6:$C$17,0))</x:f>
        <x:v>0</x:v>
      </x:c>
      <x:c r="AL152" s="18" t="n">
        <x:f>AB152*INDEX('07 Mode Capacity'!$P$6:$P$17,MATCH("LAND-"&amp;I152,'07 Mode Capacity'!$C$6:$C$17,0))</x:f>
        <x:v>78.7370768815087</x:v>
      </x:c>
      <x:c r="AM152" s="18" t="n">
        <x:f>AE152*INDEX('07 Mode Capacity'!$P$6:$P$17,MATCH("INLAND-"&amp;I152,'07 Mode Capacity'!$C$6:$C$17,0))</x:f>
        <x:v>15.082591096903242</x:v>
      </x:c>
      <x:c r="AN152" s="18" t="n">
        <x:f>SUM(AJ152:AM152)</x:f>
        <x:v>95.4942393885471</x:v>
      </x:c>
      <x:c r="AO152" s="17" t="n">
        <x:f>IF(N152=0,1,AN152/N152)</x:f>
        <x:v>0.141472947242292</x:v>
      </x:c>
      <x:c r="AP152" s="11" t="str">
        <x:f>IF(AO152&gt;='01 Controls'!$E$16,"PASS","FAIL")</x:f>
        <x:v>FAIL</x:v>
      </x:c>
      <x:c r="AQ152" s="11" t="str">
        <x:v>UNQUANTIFIED</x:v>
      </x:c>
      <x:c r="AR152" s="11" t="str">
        <x:v>Position-class planning record; serial item and receiver open</x:v>
      </x:c>
      <x:c r="AS152" s="26"/>
      <x:c r="AT152" s="26"/>
    </x:row>
    <x:row r="153">
      <x:c r="C153" s="11" t="str">
        <x:v>C1-A-AMG-COL-12</x:v>
      </x:c>
      <x:c r="D153" s="11" t="str">
        <x:v>C1</x:v>
      </x:c>
      <x:c r="E153" s="11" t="str">
        <x:v>Grid failure</x:v>
      </x:c>
      <x:c r="F153" s="11" t="str">
        <x:v>A-AMG</x:v>
      </x:c>
      <x:c r="G153" s="11" t="str">
        <x:v>Aeromedical movement group</x:v>
      </x:c>
      <x:c r="H153" s="11" t="str">
        <x:v>COL-12</x:v>
      </x:c>
      <x:c r="I153" s="19" t="n">
        <x:v>24</x:v>
      </x:c>
      <x:c r="J153" s="21" t="n">
        <x:v>2</x:v>
      </x:c>
      <x:c r="K153" s="18" t="n">
        <x:f>'05 Cargo Register'!K153</x:f>
        <x:v>84.375</x:v>
      </x:c>
      <x:c r="L153" s="18" t="n">
        <x:f>'05 Cargo Register'!N153</x:f>
        <x:v>9</x:v>
      </x:c>
      <x:c r="M153" s="18" t="n">
        <x:f>'05 Cargo Register'!O153</x:f>
        <x:v>237.60000000000002</x:v>
      </x:c>
      <x:c r="N153" s="18" t="n">
        <x:f>J153*K153</x:f>
        <x:v>168.75</x:v>
      </x:c>
      <x:c r="O153" s="18" t="n">
        <x:f>J153*L153</x:f>
        <x:v>18</x:v>
      </x:c>
      <x:c r="P153" s="18" t="n">
        <x:f>J153*M153</x:f>
        <x:v>475.20000000000005</x:v>
      </x:c>
      <x:c r="Q153" s="22" t="n">
        <x:f>'01 Controls'!$E$22*'02 Cargo Classes'!$M$8</x:f>
        <x:v>0.1</x:v>
      </x:c>
      <x:c r="R153" s="22" t="n">
        <x:f>'01 Controls'!$F$22*'02 Cargo Classes'!$N$8</x:f>
        <x:v>0</x:v>
      </x:c>
      <x:c r="S153" s="22" t="n">
        <x:f>'01 Controls'!$G$22*'02 Cargo Classes'!$O$8</x:f>
        <x:v>1.08</x:v>
      </x:c>
      <x:c r="T153" s="22" t="n">
        <x:f>'01 Controls'!$H$22*'02 Cargo Classes'!$P$8</x:f>
        <x:v>0.010000000000000002</x:v>
      </x:c>
      <x:c r="U153" s="22" t="n">
        <x:f>SUM(Q153:T153)</x:f>
        <x:v>1.1900000000000002</x:v>
      </x:c>
      <x:c r="V153" s="18" t="n">
        <x:f>IF(U153=0,0,N153*Q153/U153)</x:f>
        <x:v>14.18067226890756</x:v>
      </x:c>
      <x:c r="W153" s="18" t="n">
        <x:f>IF(U153=0,0,P153*Q153/U153)</x:f>
        <x:v>39.9327731092437</x:v>
      </x:c>
      <x:c r="X153" s="18" t="n">
        <x:f>MAX(V153,W153*'01 Controls'!$E$12)</x:f>
        <x:v>14.18067226890756</x:v>
      </x:c>
      <x:c r="Y153" s="18" t="n">
        <x:f>IF(U153=0,0,N153*R153/U153)</x:f>
        <x:v>0</x:v>
      </x:c>
      <x:c r="Z153" s="18" t="n">
        <x:f>IF(U153=0,0,P153*R153/U153)</x:f>
        <x:v>0</x:v>
      </x:c>
      <x:c r="AA153" s="18" t="n">
        <x:f>MAX(Y153,Z153*'01 Controls'!$E$13)</x:f>
        <x:v>0</x:v>
      </x:c>
      <x:c r="AB153" s="18" t="n">
        <x:f>IF(U153=0,0,N153*S153/U153)</x:f>
        <x:v>153.15126050420167</x:v>
      </x:c>
      <x:c r="AC153" s="18" t="n">
        <x:f>IF(U153=0,0,P153*S153/U153)</x:f>
        <x:v>431.273949579832</x:v>
      </x:c>
      <x:c r="AD153" s="18" t="n">
        <x:f>MAX(AB153,AC153*'01 Controls'!$E$14)</x:f>
        <x:v>153.15126050420167</x:v>
      </x:c>
      <x:c r="AE153" s="18" t="n">
        <x:f>IF(U153=0,0,N153*T153/U153)</x:f>
        <x:v>1.4180672268907564</x:v>
      </x:c>
      <x:c r="AF153" s="18" t="n">
        <x:f>IF(U153=0,0,P153*T153/U153)</x:f>
        <x:v>3.9932773109243707</x:v>
      </x:c>
      <x:c r="AG153" s="18" t="n">
        <x:f>MAX(AE153,AF153*'01 Controls'!$E$15)</x:f>
        <x:v>1.4180672268907564</x:v>
      </x:c>
      <x:c r="AH153" s="18" t="n">
        <x:f>SUM(V153,Y153,AB153,AE153)</x:f>
        <x:v>168.75</x:v>
      </x:c>
      <x:c r="AI153" s="18" t="n">
        <x:f>N153-AH153</x:f>
        <x:v>0</x:v>
      </x:c>
      <x:c r="AJ153" s="18" t="n">
        <x:f>V153*INDEX('07 Mode Capacity'!$P$6:$P$17,MATCH("AIR-"&amp;I153,'07 Mode Capacity'!$C$6:$C$17,0))</x:f>
        <x:v>2.8774578947738845</x:v>
      </x:c>
      <x:c r="AK153" s="18" t="n">
        <x:f>Y153*INDEX('07 Mode Capacity'!$P$6:$P$17,MATCH("OCEAN-"&amp;I153,'07 Mode Capacity'!$C$6:$C$17,0))</x:f>
        <x:v>0</x:v>
      </x:c>
      <x:c r="AL153" s="18" t="n">
        <x:f>AB153*INDEX('07 Mode Capacity'!$P$6:$P$17,MATCH("LAND-"&amp;I153,'07 Mode Capacity'!$C$6:$C$17,0))</x:f>
        <x:v>58.58049869283917</x:v>
      </x:c>
      <x:c r="AM153" s="18" t="n">
        <x:f>AE153*INDEX('07 Mode Capacity'!$P$6:$P$17,MATCH("INLAND-"&amp;I153,'07 Mode Capacity'!$C$6:$C$17,0))</x:f>
        <x:v>1.4180672268907564</x:v>
      </x:c>
      <x:c r="AN153" s="18" t="n">
        <x:f>SUM(AJ153:AM153)</x:f>
        <x:v>62.87602381450381</x:v>
      </x:c>
      <x:c r="AO153" s="17" t="n">
        <x:f>IF(N153=0,1,AN153/N153)</x:f>
        <x:v>0.37259865964150407</x:v>
      </x:c>
      <x:c r="AP153" s="11" t="str">
        <x:f>IF(AO153&gt;='01 Controls'!$E$16,"PASS","FAIL")</x:f>
        <x:v>FAIL</x:v>
      </x:c>
      <x:c r="AQ153" s="11" t="str">
        <x:v>UNQUANTIFIED</x:v>
      </x:c>
      <x:c r="AR153" s="11" t="str">
        <x:v>Position-class planning record; serial item and receiver open</x:v>
      </x:c>
      <x:c r="AS153" s="26"/>
      <x:c r="AT153" s="26"/>
    </x:row>
    <x:row r="154">
      <x:c r="C154" s="11" t="str">
        <x:v>C1-A-AMG-BAT-22</x:v>
      </x:c>
      <x:c r="D154" s="11" t="str">
        <x:v>C1</x:v>
      </x:c>
      <x:c r="E154" s="11" t="str">
        <x:v>Grid failure</x:v>
      </x:c>
      <x:c r="F154" s="11" t="str">
        <x:v>A-AMG</x:v>
      </x:c>
      <x:c r="G154" s="11" t="str">
        <x:v>Aeromedical movement group</x:v>
      </x:c>
      <x:c r="H154" s="11" t="str">
        <x:v>BAT-22</x:v>
      </x:c>
      <x:c r="I154" s="19" t="n">
        <x:v>48</x:v>
      </x:c>
      <x:c r="J154" s="21" t="n">
        <x:v>2</x:v>
      </x:c>
      <x:c r="K154" s="18" t="n">
        <x:f>'05 Cargo Register'!K154</x:f>
        <x:v>225</x:v>
      </x:c>
      <x:c r="L154" s="18" t="n">
        <x:f>'05 Cargo Register'!N154</x:f>
        <x:v>13</x:v>
      </x:c>
      <x:c r="M154" s="18" t="n">
        <x:f>'05 Cargo Register'!O154</x:f>
        <x:v>343.20000000000005</x:v>
      </x:c>
      <x:c r="N154" s="18" t="n">
        <x:f>J154*K154</x:f>
        <x:v>450</x:v>
      </x:c>
      <x:c r="O154" s="18" t="n">
        <x:f>J154*L154</x:f>
        <x:v>26</x:v>
      </x:c>
      <x:c r="P154" s="18" t="n">
        <x:f>J154*M154</x:f>
        <x:v>686.4000000000001</x:v>
      </x:c>
      <x:c r="Q154" s="22" t="n">
        <x:f>'01 Controls'!$E$22*'02 Cargo Classes'!$M$9</x:f>
        <x:v>0</x:v>
      </x:c>
      <x:c r="R154" s="22" t="n">
        <x:f>'01 Controls'!$F$22*'02 Cargo Classes'!$N$9</x:f>
        <x:v>0</x:v>
      </x:c>
      <x:c r="S154" s="22" t="n">
        <x:f>'01 Controls'!$G$22*'02 Cargo Classes'!$O$9</x:f>
        <x:v>0.9</x:v>
      </x:c>
      <x:c r="T154" s="22" t="n">
        <x:f>'01 Controls'!$H$22*'02 Cargo Classes'!$P$9</x:f>
        <x:v>0.025</x:v>
      </x:c>
      <x:c r="U154" s="22" t="n">
        <x:f>SUM(Q154:T154)</x:f>
        <x:v>0.925</x:v>
      </x:c>
      <x:c r="V154" s="18" t="n">
        <x:f>IF(U154=0,0,N154*Q154/U154)</x:f>
        <x:v>0</x:v>
      </x:c>
      <x:c r="W154" s="18" t="n">
        <x:f>IF(U154=0,0,P154*Q154/U154)</x:f>
        <x:v>0</x:v>
      </x:c>
      <x:c r="X154" s="18" t="n">
        <x:f>MAX(V154,W154*'01 Controls'!$E$12)</x:f>
        <x:v>0</x:v>
      </x:c>
      <x:c r="Y154" s="18" t="n">
        <x:f>IF(U154=0,0,N154*R154/U154)</x:f>
        <x:v>0</x:v>
      </x:c>
      <x:c r="Z154" s="18" t="n">
        <x:f>IF(U154=0,0,P154*R154/U154)</x:f>
        <x:v>0</x:v>
      </x:c>
      <x:c r="AA154" s="18" t="n">
        <x:f>MAX(Y154,Z154*'01 Controls'!$E$13)</x:f>
        <x:v>0</x:v>
      </x:c>
      <x:c r="AB154" s="18" t="n">
        <x:f>IF(U154=0,0,N154*S154/U154)</x:f>
        <x:v>437.8378378378378</x:v>
      </x:c>
      <x:c r="AC154" s="18" t="n">
        <x:f>IF(U154=0,0,P154*S154/U154)</x:f>
        <x:v>667.8486486486487</x:v>
      </x:c>
      <x:c r="AD154" s="18" t="n">
        <x:f>MAX(AB154,AC154*'01 Controls'!$E$14)</x:f>
        <x:v>437.8378378378378</x:v>
      </x:c>
      <x:c r="AE154" s="18" t="n">
        <x:f>IF(U154=0,0,N154*T154/U154)</x:f>
        <x:v>12.162162162162161</x:v>
      </x:c>
      <x:c r="AF154" s="18" t="n">
        <x:f>IF(U154=0,0,P154*T154/U154)</x:f>
        <x:v>18.551351351351354</x:v>
      </x:c>
      <x:c r="AG154" s="18" t="n">
        <x:f>MAX(AE154,AF154*'01 Controls'!$E$15)</x:f>
        <x:v>12.162162162162161</x:v>
      </x:c>
      <x:c r="AH154" s="18" t="n">
        <x:f>SUM(V154,Y154,AB154,AE154)</x:f>
        <x:v>450</x:v>
      </x:c>
      <x:c r="AI154" s="18" t="n">
        <x:f>N154-AH154</x:f>
        <x:v>0</x:v>
      </x:c>
      <x:c r="AJ154" s="18" t="n">
        <x:f>V154*INDEX('07 Mode Capacity'!$P$6:$P$17,MATCH("AIR-"&amp;I154,'07 Mode Capacity'!$C$6:$C$17,0))</x:f>
        <x:v>0</x:v>
      </x:c>
      <x:c r="AK154" s="18" t="n">
        <x:f>Y154*INDEX('07 Mode Capacity'!$P$6:$P$17,MATCH("OCEAN-"&amp;I154,'07 Mode Capacity'!$C$6:$C$17,0))</x:f>
        <x:v>0</x:v>
      </x:c>
      <x:c r="AL154" s="18" t="n">
        <x:f>AB154*INDEX('07 Mode Capacity'!$P$6:$P$17,MATCH("LAND-"&amp;I154,'07 Mode Capacity'!$C$6:$C$17,0))</x:f>
        <x:v>53.437175300963865</x:v>
      </x:c>
      <x:c r="AM154" s="18" t="n">
        <x:f>AE154*INDEX('07 Mode Capacity'!$P$6:$P$17,MATCH("INLAND-"&amp;I154,'07 Mode Capacity'!$C$6:$C$17,0))</x:f>
        <x:v>7.6771747475228205</x:v>
      </x:c>
      <x:c r="AN154" s="18" t="n">
        <x:f>SUM(AJ154:AM154)</x:f>
        <x:v>61.114350048486685</x:v>
      </x:c>
      <x:c r="AO154" s="17" t="n">
        <x:f>IF(N154=0,1,AN154/N154)</x:f>
        <x:v>0.13580966677441486</x:v>
      </x:c>
      <x:c r="AP154" s="11" t="str">
        <x:f>IF(AO154&gt;='01 Controls'!$E$16,"PASS","FAIL")</x:f>
        <x:v>FAIL</x:v>
      </x:c>
      <x:c r="AQ154" s="11" t="str">
        <x:v>UNQUANTIFIED</x:v>
      </x:c>
      <x:c r="AR154" s="11" t="str">
        <x:v>Position-class planning record; serial item and receiver open</x:v>
      </x:c>
      <x:c r="AS154" s="26"/>
      <x:c r="AT154" s="26"/>
    </x:row>
    <x:row r="155">
      <x:c r="C155" s="11" t="str">
        <x:v>C1-A-AMG-TNK-20</x:v>
      </x:c>
      <x:c r="D155" s="11" t="str">
        <x:v>C1</x:v>
      </x:c>
      <x:c r="E155" s="11" t="str">
        <x:v>Grid failure</x:v>
      </x:c>
      <x:c r="F155" s="11" t="str">
        <x:v>A-AMG</x:v>
      </x:c>
      <x:c r="G155" s="11" t="str">
        <x:v>Aeromedical movement group</x:v>
      </x:c>
      <x:c r="H155" s="11" t="str">
        <x:v>TNK-20</x:v>
      </x:c>
      <x:c r="I155" s="19" t="n">
        <x:v>48</x:v>
      </x:c>
      <x:c r="J155" s="21" t="n">
        <x:v>2</x:v>
      </x:c>
      <x:c r="K155" s="18" t="n">
        <x:f>'05 Cargo Register'!K155</x:f>
        <x:v>281.25</x:v>
      </x:c>
      <x:c r="L155" s="18" t="n">
        <x:f>'05 Cargo Register'!N155</x:f>
        <x:v>17</x:v>
      </x:c>
      <x:c r="M155" s="18" t="n">
        <x:f>'05 Cargo Register'!O155</x:f>
        <x:v>361.25</x:v>
      </x:c>
      <x:c r="N155" s="18" t="n">
        <x:f>J155*K155</x:f>
        <x:v>562.5</x:v>
      </x:c>
      <x:c r="O155" s="18" t="n">
        <x:f>J155*L155</x:f>
        <x:v>34</x:v>
      </x:c>
      <x:c r="P155" s="18" t="n">
        <x:f>J155*M155</x:f>
        <x:v>722.5</x:v>
      </x:c>
      <x:c r="Q155" s="22" t="n">
        <x:f>'01 Controls'!$E$22*'02 Cargo Classes'!$M$10</x:f>
        <x:v>0</x:v>
      </x:c>
      <x:c r="R155" s="22" t="n">
        <x:f>'01 Controls'!$F$22*'02 Cargo Classes'!$N$10</x:f>
        <x:v>0</x:v>
      </x:c>
      <x:c r="S155" s="22" t="n">
        <x:f>'01 Controls'!$G$22*'02 Cargo Classes'!$O$10</x:f>
        <x:v>0.9</x:v>
      </x:c>
      <x:c r="T155" s="22" t="n">
        <x:f>'01 Controls'!$H$22*'02 Cargo Classes'!$P$10</x:f>
        <x:v>0.05</x:v>
      </x:c>
      <x:c r="U155" s="22" t="n">
        <x:f>SUM(Q155:T155)</x:f>
        <x:v>0.9500000000000001</x:v>
      </x:c>
      <x:c r="V155" s="18" t="n">
        <x:f>IF(U155=0,0,N155*Q155/U155)</x:f>
        <x:v>0</x:v>
      </x:c>
      <x:c r="W155" s="18" t="n">
        <x:f>IF(U155=0,0,P155*Q155/U155)</x:f>
        <x:v>0</x:v>
      </x:c>
      <x:c r="X155" s="18" t="n">
        <x:f>MAX(V155,W155*'01 Controls'!$E$12)</x:f>
        <x:v>0</x:v>
      </x:c>
      <x:c r="Y155" s="18" t="n">
        <x:f>IF(U155=0,0,N155*R155/U155)</x:f>
        <x:v>0</x:v>
      </x:c>
      <x:c r="Z155" s="18" t="n">
        <x:f>IF(U155=0,0,P155*R155/U155)</x:f>
        <x:v>0</x:v>
      </x:c>
      <x:c r="AA155" s="18" t="n">
        <x:f>MAX(Y155,Z155*'01 Controls'!$E$13)</x:f>
        <x:v>0</x:v>
      </x:c>
      <x:c r="AB155" s="18" t="n">
        <x:f>IF(U155=0,0,N155*S155/U155)</x:f>
        <x:v>532.8947368421052</x:v>
      </x:c>
      <x:c r="AC155" s="18" t="n">
        <x:f>IF(U155=0,0,P155*S155/U155)</x:f>
        <x:v>684.4736842105262</x:v>
      </x:c>
      <x:c r="AD155" s="18" t="n">
        <x:f>MAX(AB155,AC155*'01 Controls'!$E$14)</x:f>
        <x:v>532.8947368421052</x:v>
      </x:c>
      <x:c r="AE155" s="18" t="n">
        <x:f>IF(U155=0,0,N155*T155/U155)</x:f>
        <x:v>29.605263157894736</x:v>
      </x:c>
      <x:c r="AF155" s="18" t="n">
        <x:f>IF(U155=0,0,P155*T155/U155)</x:f>
        <x:v>38.026315789473685</x:v>
      </x:c>
      <x:c r="AG155" s="18" t="n">
        <x:f>MAX(AE155,AF155*'01 Controls'!$E$15)</x:f>
        <x:v>29.605263157894736</x:v>
      </x:c>
      <x:c r="AH155" s="18" t="n">
        <x:f>SUM(V155,Y155,AB155,AE155)</x:f>
        <x:v>562.4999999999999</x:v>
      </x:c>
      <x:c r="AI155" s="18" t="n">
        <x:f>N155-AH155</x:f>
        <x:v>1.1368683772161603e-13</x:v>
      </x:c>
      <x:c r="AJ155" s="18" t="n">
        <x:f>V155*INDEX('07 Mode Capacity'!$P$6:$P$17,MATCH("AIR-"&amp;I155,'07 Mode Capacity'!$C$6:$C$17,0))</x:f>
        <x:v>0</x:v>
      </x:c>
      <x:c r="AK155" s="18" t="n">
        <x:f>Y155*INDEX('07 Mode Capacity'!$P$6:$P$17,MATCH("OCEAN-"&amp;I155,'07 Mode Capacity'!$C$6:$C$17,0))</x:f>
        <x:v>0</x:v>
      </x:c>
      <x:c r="AL155" s="18" t="n">
        <x:f>AB155*INDEX('07 Mode Capacity'!$P$6:$P$17,MATCH("LAND-"&amp;I155,'07 Mode Capacity'!$C$6:$C$17,0))</x:f>
        <x:v>65.03866730709417</x:v>
      </x:c>
      <x:c r="AM155" s="18" t="n">
        <x:f>AE155*INDEX('07 Mode Capacity'!$P$6:$P$17,MATCH("INLAND-"&amp;I155,'07 Mode Capacity'!$C$6:$C$17,0))</x:f>
        <x:v>18.687859582785812</x:v>
      </x:c>
      <x:c r="AN155" s="18" t="n">
        <x:f>SUM(AJ155:AM155)</x:f>
        <x:v>83.72652688987998</x:v>
      </x:c>
      <x:c r="AO155" s="17" t="n">
        <x:f>IF(N155=0,1,AN155/N155)</x:f>
        <x:v>0.14884715891534217</x:v>
      </x:c>
      <x:c r="AP155" s="11" t="str">
        <x:f>IF(AO155&gt;='01 Controls'!$E$16,"PASS","FAIL")</x:f>
        <x:v>FAIL</x:v>
      </x:c>
      <x:c r="AQ155" s="11" t="str">
        <x:v>UNQUANTIFIED</x:v>
      </x:c>
      <x:c r="AR155" s="11" t="str">
        <x:v>Position-class planning record; serial item and receiver open</x:v>
      </x:c>
      <x:c r="AS155" s="26"/>
      <x:c r="AT155" s="26"/>
    </x:row>
    <x:row r="156">
      <x:c r="C156" s="11" t="str">
        <x:v>C1-A-AMG-FLR-24</x:v>
      </x:c>
      <x:c r="D156" s="11" t="str">
        <x:v>C1</x:v>
      </x:c>
      <x:c r="E156" s="11" t="str">
        <x:v>Grid failure</x:v>
      </x:c>
      <x:c r="F156" s="11" t="str">
        <x:v>A-AMG</x:v>
      </x:c>
      <x:c r="G156" s="11" t="str">
        <x:v>Aeromedical movement group</x:v>
      </x:c>
      <x:c r="H156" s="11" t="str">
        <x:v>FLR-24</x:v>
      </x:c>
      <x:c r="I156" s="19" t="n">
        <x:v>48</x:v>
      </x:c>
      <x:c r="J156" s="21" t="n">
        <x:v>2</x:v>
      </x:c>
      <x:c r="K156" s="18" t="n">
        <x:f>'05 Cargo Register'!K156</x:f>
        <x:v>421.875</x:v>
      </x:c>
      <x:c r="L156" s="18" t="n">
        <x:f>'05 Cargo Register'!N156</x:f>
        <x:v>21</x:v>
      </x:c>
      <x:c r="M156" s="18" t="n">
        <x:f>'05 Cargo Register'!O156</x:f>
        <x:v>672</x:v>
      </x:c>
      <x:c r="N156" s="18" t="n">
        <x:f>J156*K156</x:f>
        <x:v>843.75</x:v>
      </x:c>
      <x:c r="O156" s="18" t="n">
        <x:f>J156*L156</x:f>
        <x:v>42</x:v>
      </x:c>
      <x:c r="P156" s="18" t="n">
        <x:f>J156*M156</x:f>
        <x:v>1344</x:v>
      </x:c>
      <x:c r="Q156" s="22" t="n">
        <x:f>'01 Controls'!$E$22*'02 Cargo Classes'!$M$11</x:f>
        <x:v>0</x:v>
      </x:c>
      <x:c r="R156" s="22" t="n">
        <x:f>'01 Controls'!$F$22*'02 Cargo Classes'!$N$11</x:f>
        <x:v>0</x:v>
      </x:c>
      <x:c r="S156" s="22" t="n">
        <x:f>'01 Controls'!$G$22*'02 Cargo Classes'!$O$11</x:f>
        <x:v>0.9</x:v>
      </x:c>
      <x:c r="T156" s="22" t="n">
        <x:f>'01 Controls'!$H$22*'02 Cargo Classes'!$P$11</x:f>
        <x:v>0.04000000000000001</x:v>
      </x:c>
      <x:c r="U156" s="22" t="n">
        <x:f>SUM(Q156:T156)</x:f>
        <x:v>0.9400000000000001</x:v>
      </x:c>
      <x:c r="V156" s="18" t="n">
        <x:f>IF(U156=0,0,N156*Q156/U156)</x:f>
        <x:v>0</x:v>
      </x:c>
      <x:c r="W156" s="18" t="n">
        <x:f>IF(U156=0,0,P156*Q156/U156)</x:f>
        <x:v>0</x:v>
      </x:c>
      <x:c r="X156" s="18" t="n">
        <x:f>MAX(V156,W156*'01 Controls'!$E$12)</x:f>
        <x:v>0</x:v>
      </x:c>
      <x:c r="Y156" s="18" t="n">
        <x:f>IF(U156=0,0,N156*R156/U156)</x:f>
        <x:v>0</x:v>
      </x:c>
      <x:c r="Z156" s="18" t="n">
        <x:f>IF(U156=0,0,P156*R156/U156)</x:f>
        <x:v>0</x:v>
      </x:c>
      <x:c r="AA156" s="18" t="n">
        <x:f>MAX(Y156,Z156*'01 Controls'!$E$13)</x:f>
        <x:v>0</x:v>
      </x:c>
      <x:c r="AB156" s="18" t="n">
        <x:f>IF(U156=0,0,N156*S156/U156)</x:f>
        <x:v>807.845744680851</x:v>
      </x:c>
      <x:c r="AC156" s="18" t="n">
        <x:f>IF(U156=0,0,P156*S156/U156)</x:f>
        <x:v>1286.808510638298</x:v>
      </x:c>
      <x:c r="AD156" s="18" t="n">
        <x:f>MAX(AB156,AC156*'01 Controls'!$E$14)</x:f>
        <x:v>807.845744680851</x:v>
      </x:c>
      <x:c r="AE156" s="18" t="n">
        <x:f>IF(U156=0,0,N156*T156/U156)</x:f>
        <x:v>35.904255319148945</x:v>
      </x:c>
      <x:c r="AF156" s="18" t="n">
        <x:f>IF(U156=0,0,P156*T156/U156)</x:f>
        <x:v>57.19148936170214</x:v>
      </x:c>
      <x:c r="AG156" s="18" t="n">
        <x:f>MAX(AE156,AF156*'01 Controls'!$E$15)</x:f>
        <x:v>35.904255319148945</x:v>
      </x:c>
      <x:c r="AH156" s="18" t="n">
        <x:f>SUM(V156,Y156,AB156,AE156)</x:f>
        <x:v>843.75</x:v>
      </x:c>
      <x:c r="AI156" s="18" t="n">
        <x:f>N156-AH156</x:f>
        <x:v>0</x:v>
      </x:c>
      <x:c r="AJ156" s="18" t="n">
        <x:f>V156*INDEX('07 Mode Capacity'!$P$6:$P$17,MATCH("AIR-"&amp;I156,'07 Mode Capacity'!$C$6:$C$17,0))</x:f>
        <x:v>0</x:v>
      </x:c>
      <x:c r="AK156" s="18" t="n">
        <x:f>Y156*INDEX('07 Mode Capacity'!$P$6:$P$17,MATCH("OCEAN-"&amp;I156,'07 Mode Capacity'!$C$6:$C$17,0))</x:f>
        <x:v>0</x:v>
      </x:c>
      <x:c r="AL156" s="18" t="n">
        <x:f>AB156*INDEX('07 Mode Capacity'!$P$6:$P$17,MATCH("LAND-"&amp;I156,'07 Mode Capacity'!$C$6:$C$17,0))</x:f>
        <x:v>98.59585203469064</x:v>
      </x:c>
      <x:c r="AM156" s="18" t="n">
        <x:f>AE156*INDEX('07 Mode Capacity'!$P$6:$P$17,MATCH("INLAND-"&amp;I156,'07 Mode Capacity'!$C$6:$C$17,0))</x:f>
        <x:v>22.663999919548758</x:v>
      </x:c>
      <x:c r="AN156" s="18" t="n">
        <x:f>SUM(AJ156:AM156)</x:f>
        <x:v>121.2598519542394</x:v>
      </x:c>
      <x:c r="AO156" s="17" t="n">
        <x:f>IF(N156=0,1,AN156/N156)</x:f>
        <x:v>0.14371538009391335</x:v>
      </x:c>
      <x:c r="AP156" s="11" t="str">
        <x:f>IF(AO156&gt;='01 Controls'!$E$16,"PASS","FAIL")</x:f>
        <x:v>FAIL</x:v>
      </x:c>
      <x:c r="AQ156" s="11" t="str">
        <x:v>UNQUANTIFIED</x:v>
      </x:c>
      <x:c r="AR156" s="11" t="str">
        <x:v>Position-class planning record; serial item and receiver open</x:v>
      </x:c>
      <x:c r="AS156" s="26"/>
      <x:c r="AT156" s="26"/>
    </x:row>
    <x:row r="157">
      <x:c r="C157" s="11" t="str">
        <x:v>C1-A-AMG-ROL-30</x:v>
      </x:c>
      <x:c r="D157" s="11" t="str">
        <x:v>C1</x:v>
      </x:c>
      <x:c r="E157" s="11" t="str">
        <x:v>Grid failure</x:v>
      </x:c>
      <x:c r="F157" s="11" t="str">
        <x:v>A-AMG</x:v>
      </x:c>
      <x:c r="G157" s="11" t="str">
        <x:v>Aeromedical movement group</x:v>
      </x:c>
      <x:c r="H157" s="11" t="str">
        <x:v>ROL-30</x:v>
      </x:c>
      <x:c r="I157" s="19" t="n">
        <x:v>48</x:v>
      </x:c>
      <x:c r="J157" s="21" t="n">
        <x:v>2</x:v>
      </x:c>
      <x:c r="K157" s="18" t="n">
        <x:f>'05 Cargo Register'!K157</x:f>
        <x:v>506.25</x:v>
      </x:c>
      <x:c r="L157" s="18" t="n">
        <x:f>'05 Cargo Register'!N157</x:f>
        <x:v>22</x:v>
      </x:c>
      <x:c r="M157" s="18" t="n">
        <x:f>'05 Cargo Register'!O157</x:f>
        <x:v>1402.5</x:v>
      </x:c>
      <x:c r="N157" s="18" t="n">
        <x:f>J157*K157</x:f>
        <x:v>1012.5</x:v>
      </x:c>
      <x:c r="O157" s="18" t="n">
        <x:f>J157*L157</x:f>
        <x:v>44</x:v>
      </x:c>
      <x:c r="P157" s="18" t="n">
        <x:f>J157*M157</x:f>
        <x:v>2805</x:v>
      </x:c>
      <x:c r="Q157" s="22" t="n">
        <x:f>'01 Controls'!$E$22*'02 Cargo Classes'!$M$12</x:f>
        <x:v>0</x:v>
      </x:c>
      <x:c r="R157" s="22" t="n">
        <x:f>'01 Controls'!$F$22*'02 Cargo Classes'!$N$12</x:f>
        <x:v>0</x:v>
      </x:c>
      <x:c r="S157" s="22" t="n">
        <x:f>'01 Controls'!$G$22*'02 Cargo Classes'!$O$12</x:f>
        <x:v>1.35</x:v>
      </x:c>
      <x:c r="T157" s="22" t="n">
        <x:f>'01 Controls'!$H$22*'02 Cargo Classes'!$P$12</x:f>
        <x:v>0.03</x:v>
      </x:c>
      <x:c r="U157" s="22" t="n">
        <x:f>SUM(Q157:T157)</x:f>
        <x:v>1.3800000000000001</x:v>
      </x:c>
      <x:c r="V157" s="18" t="n">
        <x:f>IF(U157=0,0,N157*Q157/U157)</x:f>
        <x:v>0</x:v>
      </x:c>
      <x:c r="W157" s="18" t="n">
        <x:f>IF(U157=0,0,P157*Q157/U157)</x:f>
        <x:v>0</x:v>
      </x:c>
      <x:c r="X157" s="18" t="n">
        <x:f>MAX(V157,W157*'01 Controls'!$E$12)</x:f>
        <x:v>0</x:v>
      </x:c>
      <x:c r="Y157" s="18" t="n">
        <x:f>IF(U157=0,0,N157*R157/U157)</x:f>
        <x:v>0</x:v>
      </x:c>
      <x:c r="Z157" s="18" t="n">
        <x:f>IF(U157=0,0,P157*R157/U157)</x:f>
        <x:v>0</x:v>
      </x:c>
      <x:c r="AA157" s="18" t="n">
        <x:f>MAX(Y157,Z157*'01 Controls'!$E$13)</x:f>
        <x:v>0</x:v>
      </x:c>
      <x:c r="AB157" s="18" t="n">
        <x:f>IF(U157=0,0,N157*S157/U157)</x:f>
        <x:v>990.4891304347825</x:v>
      </x:c>
      <x:c r="AC157" s="18" t="n">
        <x:f>IF(U157=0,0,P157*S157/U157)</x:f>
        <x:v>2744.021739130435</x:v>
      </x:c>
      <x:c r="AD157" s="18" t="n">
        <x:f>MAX(AB157,AC157*'01 Controls'!$E$14)</x:f>
        <x:v>990.4891304347825</x:v>
      </x:c>
      <x:c r="AE157" s="18" t="n">
        <x:f>IF(U157=0,0,N157*T157/U157)</x:f>
        <x:v>22.01086956521739</x:v>
      </x:c>
      <x:c r="AF157" s="18" t="n">
        <x:f>IF(U157=0,0,P157*T157/U157)</x:f>
        <x:v>60.978260869565204</x:v>
      </x:c>
      <x:c r="AG157" s="18" t="n">
        <x:f>MAX(AE157,AF157*'01 Controls'!$E$15)</x:f>
        <x:v>22.01086956521739</x:v>
      </x:c>
      <x:c r="AH157" s="18" t="n">
        <x:f>SUM(V157,Y157,AB157,AE157)</x:f>
        <x:v>1012.4999999999999</x:v>
      </x:c>
      <x:c r="AI157" s="18" t="n">
        <x:f>N157-AH157</x:f>
        <x:v>1.1368683772161603e-13</x:v>
      </x:c>
      <x:c r="AJ157" s="18" t="n">
        <x:f>V157*INDEX('07 Mode Capacity'!$P$6:$P$17,MATCH("AIR-"&amp;I157,'07 Mode Capacity'!$C$6:$C$17,0))</x:f>
        <x:v>0</x:v>
      </x:c>
      <x:c r="AK157" s="18" t="n">
        <x:f>Y157*INDEX('07 Mode Capacity'!$P$6:$P$17,MATCH("OCEAN-"&amp;I157,'07 Mode Capacity'!$C$6:$C$17,0))</x:f>
        <x:v>0</x:v>
      </x:c>
      <x:c r="AL157" s="18" t="n">
        <x:f>AB157*INDEX('07 Mode Capacity'!$P$6:$P$17,MATCH("LAND-"&amp;I157,'07 Mode Capacity'!$C$6:$C$17,0))</x:f>
        <x:v>120.88708814688157</x:v>
      </x:c>
      <x:c r="AM157" s="18" t="n">
        <x:f>AE157*INDEX('07 Mode Capacity'!$P$6:$P$17,MATCH("INLAND-"&amp;I157,'07 Mode Capacity'!$C$6:$C$17,0))</x:f>
        <x:v>13.894017341984235</x:v>
      </x:c>
      <x:c r="AN157" s="18" t="n">
        <x:f>SUM(AJ157:AM157)</x:f>
        <x:v>134.7811054888658</x:v>
      </x:c>
      <x:c r="AO157" s="17" t="n">
        <x:f>IF(N157=0,1,AN157/N157)</x:f>
        <x:v>0.13311714122357116</x:v>
      </x:c>
      <x:c r="AP157" s="11" t="str">
        <x:f>IF(AO157&gt;='01 Controls'!$E$16,"PASS","FAIL")</x:f>
        <x:v>FAIL</x:v>
      </x:c>
      <x:c r="AQ157" s="11" t="str">
        <x:v>UNQUANTIFIED</x:v>
      </x:c>
      <x:c r="AR157" s="11" t="str">
        <x:v>Position-class planning record; serial item and receiver open</x:v>
      </x:c>
      <x:c r="AS157" s="26"/>
      <x:c r="AT157" s="26"/>
    </x:row>
    <x:row r="158">
      <x:c r="C158" s="11" t="str">
        <x:v>C1-A-AMG-LIN-18</x:v>
      </x:c>
      <x:c r="D158" s="11" t="str">
        <x:v>C1</x:v>
      </x:c>
      <x:c r="E158" s="11" t="str">
        <x:v>Grid failure</x:v>
      </x:c>
      <x:c r="F158" s="11" t="str">
        <x:v>A-AMG</x:v>
      </x:c>
      <x:c r="G158" s="11" t="str">
        <x:v>Aeromedical movement group</x:v>
      </x:c>
      <x:c r="H158" s="11" t="str">
        <x:v>LIN-18</x:v>
      </x:c>
      <x:c r="I158" s="19" t="n">
        <x:v>72</x:v>
      </x:c>
      <x:c r="J158" s="21" t="n">
        <x:v>2</x:v>
      </x:c>
      <x:c r="K158" s="18" t="n">
        <x:f>'05 Cargo Register'!K158</x:f>
        <x:v>112.5</x:v>
      </x:c>
      <x:c r="L158" s="18" t="n">
        <x:f>'05 Cargo Register'!N158</x:f>
        <x:v>8</x:v>
      </x:c>
      <x:c r="M158" s="18" t="n">
        <x:f>'05 Cargo Register'!O158</x:f>
        <x:v>352</x:v>
      </x:c>
      <x:c r="N158" s="18" t="n">
        <x:f>J158*K158</x:f>
        <x:v>225</x:v>
      </x:c>
      <x:c r="O158" s="18" t="n">
        <x:f>J158*L158</x:f>
        <x:v>16</x:v>
      </x:c>
      <x:c r="P158" s="18" t="n">
        <x:f>J158*M158</x:f>
        <x:v>704</x:v>
      </x:c>
      <x:c r="Q158" s="22" t="n">
        <x:f>'01 Controls'!$E$22*'02 Cargo Classes'!$M$13</x:f>
        <x:v>0</x:v>
      </x:c>
      <x:c r="R158" s="22" t="n">
        <x:f>'01 Controls'!$F$22*'02 Cargo Classes'!$N$13</x:f>
        <x:v>0</x:v>
      </x:c>
      <x:c r="S158" s="22" t="n">
        <x:f>'01 Controls'!$G$22*'02 Cargo Classes'!$O$13</x:f>
        <x:v>0.9</x:v>
      </x:c>
      <x:c r="T158" s="22" t="n">
        <x:f>'01 Controls'!$H$22*'02 Cargo Classes'!$P$13</x:f>
        <x:v>0.05</x:v>
      </x:c>
      <x:c r="U158" s="22" t="n">
        <x:f>SUM(Q158:T158)</x:f>
        <x:v>0.9500000000000001</x:v>
      </x:c>
      <x:c r="V158" s="18" t="n">
        <x:f>IF(U158=0,0,N158*Q158/U158)</x:f>
        <x:v>0</x:v>
      </x:c>
      <x:c r="W158" s="18" t="n">
        <x:f>IF(U158=0,0,P158*Q158/U158)</x:f>
        <x:v>0</x:v>
      </x:c>
      <x:c r="X158" s="18" t="n">
        <x:f>MAX(V158,W158*'01 Controls'!$E$12)</x:f>
        <x:v>0</x:v>
      </x:c>
      <x:c r="Y158" s="18" t="n">
        <x:f>IF(U158=0,0,N158*R158/U158)</x:f>
        <x:v>0</x:v>
      </x:c>
      <x:c r="Z158" s="18" t="n">
        <x:f>IF(U158=0,0,P158*R158/U158)</x:f>
        <x:v>0</x:v>
      </x:c>
      <x:c r="AA158" s="18" t="n">
        <x:f>MAX(Y158,Z158*'01 Controls'!$E$13)</x:f>
        <x:v>0</x:v>
      </x:c>
      <x:c r="AB158" s="18" t="n">
        <x:f>IF(U158=0,0,N158*S158/U158)</x:f>
        <x:v>213.15789473684208</x:v>
      </x:c>
      <x:c r="AC158" s="18" t="n">
        <x:f>IF(U158=0,0,P158*S158/U158)</x:f>
        <x:v>666.9473684210526</x:v>
      </x:c>
      <x:c r="AD158" s="18" t="n">
        <x:f>MAX(AB158,AC158*'01 Controls'!$E$14)</x:f>
        <x:v>213.15789473684208</x:v>
      </x:c>
      <x:c r="AE158" s="18" t="n">
        <x:f>IF(U158=0,0,N158*T158/U158)</x:f>
        <x:v>11.842105263157894</x:v>
      </x:c>
      <x:c r="AF158" s="18" t="n">
        <x:f>IF(U158=0,0,P158*T158/U158)</x:f>
        <x:v>37.05263157894737</x:v>
      </x:c>
      <x:c r="AG158" s="18" t="n">
        <x:f>MAX(AE158,AF158*'01 Controls'!$E$15)</x:f>
        <x:v>11.842105263157894</x:v>
      </x:c>
      <x:c r="AH158" s="18" t="n">
        <x:f>SUM(V158,Y158,AB158,AE158)</x:f>
        <x:v>224.99999999999997</x:v>
      </x:c>
      <x:c r="AI158" s="18" t="n">
        <x:f>N158-AH158</x:f>
        <x:v>2.842170943040401e-14</x:v>
      </x:c>
      <x:c r="AJ158" s="18" t="n">
        <x:f>V158*INDEX('07 Mode Capacity'!$P$6:$P$17,MATCH("AIR-"&amp;I158,'07 Mode Capacity'!$C$6:$C$17,0))</x:f>
        <x:v>0</x:v>
      </x:c>
      <x:c r="AK158" s="18" t="n">
        <x:f>Y158*INDEX('07 Mode Capacity'!$P$6:$P$17,MATCH("OCEAN-"&amp;I158,'07 Mode Capacity'!$C$6:$C$17,0))</x:f>
        <x:v>0</x:v>
      </x:c>
      <x:c r="AL158" s="18" t="n">
        <x:f>AB158*INDEX('07 Mode Capacity'!$P$6:$P$17,MATCH("LAND-"&amp;I158,'07 Mode Capacity'!$C$6:$C$17,0))</x:f>
        <x:v>152.4100742294566</x:v>
      </x:c>
      <x:c r="AM158" s="18" t="n">
        <x:f>AE158*INDEX('07 Mode Capacity'!$P$6:$P$17,MATCH("INLAND-"&amp;I158,'07 Mode Capacity'!$C$6:$C$17,0))</x:f>
        <x:v>11.842105263157894</x:v>
      </x:c>
      <x:c r="AN158" s="18" t="n">
        <x:f>SUM(AJ158:AM158)</x:f>
        <x:v>164.2521794926145</x:v>
      </x:c>
      <x:c r="AO158" s="17" t="n">
        <x:f>IF(N158=0,1,AN158/N158)</x:f>
        <x:v>0.7300096866338421</x:v>
      </x:c>
      <x:c r="AP158" s="11" t="str">
        <x:f>IF(AO158&gt;='01 Controls'!$E$16,"PASS","FAIL")</x:f>
        <x:v>FAIL</x:v>
      </x:c>
      <x:c r="AQ158" s="11" t="str">
        <x:v>UNQUANTIFIED</x:v>
      </x:c>
      <x:c r="AR158" s="11" t="str">
        <x:v>Position-class planning record; serial item and receiver open</x:v>
      </x:c>
      <x:c r="AS158" s="26"/>
      <x:c r="AT158" s="26"/>
    </x:row>
    <x:row r="159">
      <x:c r="C159" s="11" t="str">
        <x:v>C1-A-AMG-BLK-08</x:v>
      </x:c>
      <x:c r="D159" s="11" t="str">
        <x:v>C1</x:v>
      </x:c>
      <x:c r="E159" s="11" t="str">
        <x:v>Grid failure</x:v>
      </x:c>
      <x:c r="F159" s="11" t="str">
        <x:v>A-AMG</x:v>
      </x:c>
      <x:c r="G159" s="11" t="str">
        <x:v>Aeromedical movement group</x:v>
      </x:c>
      <x:c r="H159" s="11" t="str">
        <x:v>BLK-08</x:v>
      </x:c>
      <x:c r="I159" s="19" t="n">
        <x:v>48</x:v>
      </x:c>
      <x:c r="J159" s="21" t="n">
        <x:v>2</x:v>
      </x:c>
      <x:c r="K159" s="18" t="n">
        <x:f>'05 Cargo Register'!K159</x:f>
        <x:v>56.25</x:v>
      </x:c>
      <x:c r="L159" s="18" t="n">
        <x:f>'05 Cargo Register'!N159</x:f>
        <x:v>9</x:v>
      </x:c>
      <x:c r="M159" s="18" t="n">
        <x:f>'05 Cargo Register'!O159</x:f>
        <x:v>459</x:v>
      </x:c>
      <x:c r="N159" s="18" t="n">
        <x:f>J159*K159</x:f>
        <x:v>112.5</x:v>
      </x:c>
      <x:c r="O159" s="18" t="n">
        <x:f>J159*L159</x:f>
        <x:v>18</x:v>
      </x:c>
      <x:c r="P159" s="18" t="n">
        <x:f>J159*M159</x:f>
        <x:v>918</x:v>
      </x:c>
      <x:c r="Q159" s="22" t="n">
        <x:f>'01 Controls'!$E$22*'02 Cargo Classes'!$M$14</x:f>
        <x:v>0.05</x:v>
      </x:c>
      <x:c r="R159" s="22" t="n">
        <x:f>'01 Controls'!$F$22*'02 Cargo Classes'!$N$14</x:f>
        <x:v>0</x:v>
      </x:c>
      <x:c r="S159" s="22" t="n">
        <x:f>'01 Controls'!$G$22*'02 Cargo Classes'!$O$14</x:f>
        <x:v>0.9</x:v>
      </x:c>
      <x:c r="T159" s="22" t="n">
        <x:f>'01 Controls'!$H$22*'02 Cargo Classes'!$P$14</x:f>
        <x:v>0.025</x:v>
      </x:c>
      <x:c r="U159" s="22" t="n">
        <x:f>SUM(Q159:T159)</x:f>
        <x:v>0.9750000000000001</x:v>
      </x:c>
      <x:c r="V159" s="18" t="n">
        <x:f>IF(U159=0,0,N159*Q159/U159)</x:f>
        <x:v>5.769230769230768</x:v>
      </x:c>
      <x:c r="W159" s="18" t="n">
        <x:f>IF(U159=0,0,P159*Q159/U159)</x:f>
        <x:v>47.07692307692308</x:v>
      </x:c>
      <x:c r="X159" s="18" t="n">
        <x:f>MAX(V159,W159*'01 Controls'!$E$12)</x:f>
        <x:v>11.76923076923077</x:v>
      </x:c>
      <x:c r="Y159" s="18" t="n">
        <x:f>IF(U159=0,0,N159*R159/U159)</x:f>
        <x:v>0</x:v>
      </x:c>
      <x:c r="Z159" s="18" t="n">
        <x:f>IF(U159=0,0,P159*R159/U159)</x:f>
        <x:v>0</x:v>
      </x:c>
      <x:c r="AA159" s="18" t="n">
        <x:f>MAX(Y159,Z159*'01 Controls'!$E$13)</x:f>
        <x:v>0</x:v>
      </x:c>
      <x:c r="AB159" s="18" t="n">
        <x:f>IF(U159=0,0,N159*S159/U159)</x:f>
        <x:v>103.84615384615384</x:v>
      </x:c>
      <x:c r="AC159" s="18" t="n">
        <x:f>IF(U159=0,0,P159*S159/U159)</x:f>
        <x:v>847.3846153846154</x:v>
      </x:c>
      <x:c r="AD159" s="18" t="n">
        <x:f>MAX(AB159,AC159*'01 Controls'!$E$14)</x:f>
        <x:v>169.47692307692307</x:v>
      </x:c>
      <x:c r="AE159" s="18" t="n">
        <x:f>IF(U159=0,0,N159*T159/U159)</x:f>
        <x:v>2.884615384615384</x:v>
      </x:c>
      <x:c r="AF159" s="18" t="n">
        <x:f>IF(U159=0,0,P159*T159/U159)</x:f>
        <x:v>23.53846153846154</x:v>
      </x:c>
      <x:c r="AG159" s="18" t="n">
        <x:f>MAX(AE159,AF159*'01 Controls'!$E$15)</x:f>
        <x:v>4.236923076923077</x:v>
      </x:c>
      <x:c r="AH159" s="18" t="n">
        <x:f>SUM(V159,Y159,AB159,AE159)</x:f>
        <x:v>112.5</x:v>
      </x:c>
      <x:c r="AI159" s="18" t="n">
        <x:f>N159-AH159</x:f>
        <x:v>0</x:v>
      </x:c>
      <x:c r="AJ159" s="18" t="n">
        <x:f>V159*INDEX('07 Mode Capacity'!$P$6:$P$17,MATCH("AIR-"&amp;I159,'07 Mode Capacity'!$C$6:$C$17,0))</x:f>
        <x:v>1.6173211055151495</x:v>
      </x:c>
      <x:c r="AK159" s="18" t="n">
        <x:f>Y159*INDEX('07 Mode Capacity'!$P$6:$P$17,MATCH("OCEAN-"&amp;I159,'07 Mode Capacity'!$C$6:$C$17,0))</x:f>
        <x:v>0</x:v>
      </x:c>
      <x:c r="AL159" s="18" t="n">
        <x:f>AB159*INDEX('07 Mode Capacity'!$P$6:$P$17,MATCH("LAND-"&amp;I159,'07 Mode Capacity'!$C$6:$C$17,0))</x:f>
        <x:v>12.674201834202968</x:v>
      </x:c>
      <x:c r="AM159" s="18" t="n">
        <x:f>AE159*INDEX('07 Mode Capacity'!$P$6:$P$17,MATCH("INLAND-"&amp;I159,'07 Mode Capacity'!$C$6:$C$17,0))</x:f>
        <x:v>1.8208683696047714</x:v>
      </x:c>
      <x:c r="AN159" s="18" t="n">
        <x:f>SUM(AJ159:AM159)</x:f>
        <x:v>16.112391309322888</x:v>
      </x:c>
      <x:c r="AO159" s="17" t="n">
        <x:f>IF(N159=0,1,AN159/N159)</x:f>
        <x:v>0.14322125608287012</x:v>
      </x:c>
      <x:c r="AP159" s="11" t="str">
        <x:f>IF(AO159&gt;='01 Controls'!$E$16,"PASS","FAIL")</x:f>
        <x:v>FAIL</x:v>
      </x:c>
      <x:c r="AQ159" s="11" t="str">
        <x:v>UNQUANTIFIED</x:v>
      </x:c>
      <x:c r="AR159" s="11" t="str">
        <x:v>Position-class planning record; serial item and receiver open</x:v>
      </x:c>
      <x:c r="AS159" s="26"/>
      <x:c r="AT159" s="26"/>
    </x:row>
    <x:row r="160">
      <x:c r="C160" s="11" t="str">
        <x:v>C1-A-AMG-OOG-80</x:v>
      </x:c>
      <x:c r="D160" s="11" t="str">
        <x:v>C1</x:v>
      </x:c>
      <x:c r="E160" s="11" t="str">
        <x:v>Grid failure</x:v>
      </x:c>
      <x:c r="F160" s="11" t="str">
        <x:v>A-AMG</x:v>
      </x:c>
      <x:c r="G160" s="11" t="str">
        <x:v>Aeromedical movement group</x:v>
      </x:c>
      <x:c r="H160" s="11" t="str">
        <x:v>OOG-80</x:v>
      </x:c>
      <x:c r="I160" s="19" t="n">
        <x:v>72</x:v>
      </x:c>
      <x:c r="J160" s="21" t="n">
        <x:v>2</x:v>
      </x:c>
      <x:c r="K160" s="18" t="n">
        <x:f>'05 Cargo Register'!K160</x:f>
        <x:v>562.5</x:v>
      </x:c>
      <x:c r="L160" s="18" t="n">
        <x:f>'05 Cargo Register'!N160</x:f>
        <x:v>10</x:v>
      </x:c>
      <x:c r="M160" s="18" t="n">
        <x:f>'05 Cargo Register'!O160</x:f>
        <x:v>1760</x:v>
      </x:c>
      <x:c r="N160" s="18" t="n">
        <x:f>J160*K160</x:f>
        <x:v>1125</x:v>
      </x:c>
      <x:c r="O160" s="18" t="n">
        <x:f>J160*L160</x:f>
        <x:v>20</x:v>
      </x:c>
      <x:c r="P160" s="18" t="n">
        <x:f>J160*M160</x:f>
        <x:v>3520</x:v>
      </x:c>
      <x:c r="Q160" s="22" t="n">
        <x:f>'01 Controls'!$E$22*'02 Cargo Classes'!$M$15</x:f>
        <x:v>0</x:v>
      </x:c>
      <x:c r="R160" s="22" t="n">
        <x:f>'01 Controls'!$F$22*'02 Cargo Classes'!$N$15</x:f>
        <x:v>0</x:v>
      </x:c>
      <x:c r="S160" s="22" t="n">
        <x:f>'01 Controls'!$G$22*'02 Cargo Classes'!$O$15</x:f>
        <x:v>0.54</x:v>
      </x:c>
      <x:c r="T160" s="22" t="n">
        <x:f>'01 Controls'!$H$22*'02 Cargo Classes'!$P$15</x:f>
        <x:v>0.025</x:v>
      </x:c>
      <x:c r="U160" s="22" t="n">
        <x:f>SUM(Q160:T160)</x:f>
        <x:v>0.5650000000000001</x:v>
      </x:c>
      <x:c r="V160" s="18" t="n">
        <x:f>IF(U160=0,0,N160*Q160/U160)</x:f>
        <x:v>0</x:v>
      </x:c>
      <x:c r="W160" s="18" t="n">
        <x:f>IF(U160=0,0,P160*Q160/U160)</x:f>
        <x:v>0</x:v>
      </x:c>
      <x:c r="X160" s="18" t="n">
        <x:f>MAX(V160,W160*'01 Controls'!$E$12)</x:f>
        <x:v>0</x:v>
      </x:c>
      <x:c r="Y160" s="18" t="n">
        <x:f>IF(U160=0,0,N160*R160/U160)</x:f>
        <x:v>0</x:v>
      </x:c>
      <x:c r="Z160" s="18" t="n">
        <x:f>IF(U160=0,0,P160*R160/U160)</x:f>
        <x:v>0</x:v>
      </x:c>
      <x:c r="AA160" s="18" t="n">
        <x:f>MAX(Y160,Z160*'01 Controls'!$E$13)</x:f>
        <x:v>0</x:v>
      </x:c>
      <x:c r="AB160" s="18" t="n">
        <x:f>IF(U160=0,0,N160*S160/U160)</x:f>
        <x:v>1075.221238938053</x:v>
      </x:c>
      <x:c r="AC160" s="18" t="n">
        <x:f>IF(U160=0,0,P160*S160/U160)</x:f>
        <x:v>3364.2477876106195</x:v>
      </x:c>
      <x:c r="AD160" s="18" t="n">
        <x:f>MAX(AB160,AC160*'01 Controls'!$E$14)</x:f>
        <x:v>1075.221238938053</x:v>
      </x:c>
      <x:c r="AE160" s="18" t="n">
        <x:f>IF(U160=0,0,N160*T160/U160)</x:f>
        <x:v>49.778761061946895</x:v>
      </x:c>
      <x:c r="AF160" s="18" t="n">
        <x:f>IF(U160=0,0,P160*T160/U160)</x:f>
        <x:v>155.7522123893805</x:v>
      </x:c>
      <x:c r="AG160" s="18" t="n">
        <x:f>MAX(AE160,AF160*'01 Controls'!$E$15)</x:f>
        <x:v>49.778761061946895</x:v>
      </x:c>
      <x:c r="AH160" s="18" t="n">
        <x:f>SUM(V160,Y160,AB160,AE160)</x:f>
        <x:v>1124.9999999999998</x:v>
      </x:c>
      <x:c r="AI160" s="18" t="n">
        <x:f>N160-AH160</x:f>
        <x:v>2.2737367544323206e-13</x:v>
      </x:c>
      <x:c r="AJ160" s="18" t="n">
        <x:f>V160*INDEX('07 Mode Capacity'!$P$6:$P$17,MATCH("AIR-"&amp;I160,'07 Mode Capacity'!$C$6:$C$17,0))</x:f>
        <x:v>0</x:v>
      </x:c>
      <x:c r="AK160" s="18" t="n">
        <x:f>Y160*INDEX('07 Mode Capacity'!$P$6:$P$17,MATCH("OCEAN-"&amp;I160,'07 Mode Capacity'!$C$6:$C$17,0))</x:f>
        <x:v>0</x:v>
      </x:c>
      <x:c r="AL160" s="18" t="n">
        <x:f>AB160*INDEX('07 Mode Capacity'!$P$6:$P$17,MATCH("LAND-"&amp;I160,'07 Mode Capacity'!$C$6:$C$17,0))</x:f>
        <x:v>768.7941797415067</x:v>
      </x:c>
      <x:c r="AM160" s="18" t="n">
        <x:f>AE160*INDEX('07 Mode Capacity'!$P$6:$P$17,MATCH("INLAND-"&amp;I160,'07 Mode Capacity'!$C$6:$C$17,0))</x:f>
        <x:v>49.778761061946895</x:v>
      </x:c>
      <x:c r="AN160" s="18" t="n">
        <x:f>SUM(AJ160:AM160)</x:f>
        <x:v>818.5729408034535</x:v>
      </x:c>
      <x:c r="AO160" s="17" t="n">
        <x:f>IF(N160=0,1,AN160/N160)</x:f>
        <x:v>0.727620391825292</x:v>
      </x:c>
      <x:c r="AP160" s="11" t="str">
        <x:f>IF(AO160&gt;='01 Controls'!$E$16,"PASS","FAIL")</x:f>
        <x:v>FAIL</x:v>
      </x:c>
      <x:c r="AQ160" s="11" t="str">
        <x:v>UNQUANTIFIED</x:v>
      </x:c>
      <x:c r="AR160" s="11" t="str">
        <x:v>Position-class planning record; serial item and receiver open</x:v>
      </x:c>
      <x:c r="AS160" s="26"/>
      <x:c r="AT160" s="26"/>
    </x:row>
    <x:row r="161">
      <x:c r="C161" s="11" t="str">
        <x:v>C1-M-POG-APL-45</x:v>
      </x:c>
      <x:c r="D161" s="11" t="str">
        <x:v>C1</x:v>
      </x:c>
      <x:c r="E161" s="11" t="str">
        <x:v>Grid failure</x:v>
      </x:c>
      <x:c r="F161" s="11" t="str">
        <x:v>M-POG</x:v>
      </x:c>
      <x:c r="G161" s="11" t="str">
        <x:v>Port-opening group</x:v>
      </x:c>
      <x:c r="H161" s="11" t="str">
        <x:v>APL-45</x:v>
      </x:c>
      <x:c r="I161" s="19" t="n">
        <x:v>24</x:v>
      </x:c>
      <x:c r="J161" s="21" t="n">
        <x:v>1</x:v>
      </x:c>
      <x:c r="K161" s="18" t="n">
        <x:f>'05 Cargo Register'!K161</x:f>
        <x:v>63</x:v>
      </x:c>
      <x:c r="L161" s="18" t="n">
        <x:f>'05 Cargo Register'!N161</x:f>
        <x:v>17</x:v>
      </x:c>
      <x:c r="M161" s="18" t="n">
        <x:f>'05 Cargo Register'!O161</x:f>
        <x:v>127.5</x:v>
      </x:c>
      <x:c r="N161" s="18" t="n">
        <x:f>J161*K161</x:f>
        <x:v>63</x:v>
      </x:c>
      <x:c r="O161" s="18" t="n">
        <x:f>J161*L161</x:f>
        <x:v>17</x:v>
      </x:c>
      <x:c r="P161" s="18" t="n">
        <x:f>J161*M161</x:f>
        <x:v>127.5</x:v>
      </x:c>
      <x:c r="Q161" s="22" t="n">
        <x:f>'01 Controls'!$E$22*'02 Cargo Classes'!$M$6</x:f>
        <x:v>0.15000000000000002</x:v>
      </x:c>
      <x:c r="R161" s="22" t="n">
        <x:f>'01 Controls'!$F$22*'02 Cargo Classes'!$N$6</x:f>
        <x:v>0</x:v>
      </x:c>
      <x:c r="S161" s="22" t="n">
        <x:f>'01 Controls'!$G$22*'02 Cargo Classes'!$O$6</x:f>
        <x:v>0.9</x:v>
      </x:c>
      <x:c r="T161" s="22" t="n">
        <x:f>'01 Controls'!$H$22*'02 Cargo Classes'!$P$6</x:f>
        <x:v>0.015</x:v>
      </x:c>
      <x:c r="U161" s="22" t="n">
        <x:f>SUM(Q161:T161)</x:f>
        <x:v>1.065</x:v>
      </x:c>
      <x:c r="V161" s="18" t="n">
        <x:f>IF(U161=0,0,N161*Q161/U161)</x:f>
        <x:v>8.87323943661972</x:v>
      </x:c>
      <x:c r="W161" s="18" t="n">
        <x:f>IF(U161=0,0,P161*Q161/U161)</x:f>
        <x:v>17.957746478873243</x:v>
      </x:c>
      <x:c r="X161" s="18" t="n">
        <x:f>MAX(V161,W161*'01 Controls'!$E$12)</x:f>
        <x:v>8.87323943661972</x:v>
      </x:c>
      <x:c r="Y161" s="18" t="n">
        <x:f>IF(U161=0,0,N161*R161/U161)</x:f>
        <x:v>0</x:v>
      </x:c>
      <x:c r="Z161" s="18" t="n">
        <x:f>IF(U161=0,0,P161*R161/U161)</x:f>
        <x:v>0</x:v>
      </x:c>
      <x:c r="AA161" s="18" t="n">
        <x:f>MAX(Y161,Z161*'01 Controls'!$E$13)</x:f>
        <x:v>0</x:v>
      </x:c>
      <x:c r="AB161" s="18" t="n">
        <x:f>IF(U161=0,0,N161*S161/U161)</x:f>
        <x:v>53.23943661971831</x:v>
      </x:c>
      <x:c r="AC161" s="18" t="n">
        <x:f>IF(U161=0,0,P161*S161/U161)</x:f>
        <x:v>107.74647887323944</x:v>
      </x:c>
      <x:c r="AD161" s="18" t="n">
        <x:f>MAX(AB161,AC161*'01 Controls'!$E$14)</x:f>
        <x:v>53.23943661971831</x:v>
      </x:c>
      <x:c r="AE161" s="18" t="n">
        <x:f>IF(U161=0,0,N161*T161/U161)</x:f>
        <x:v>0.8873239436619719</x:v>
      </x:c>
      <x:c r="AF161" s="18" t="n">
        <x:f>IF(U161=0,0,P161*T161/U161)</x:f>
        <x:v>1.795774647887324</x:v>
      </x:c>
      <x:c r="AG161" s="18" t="n">
        <x:f>MAX(AE161,AF161*'01 Controls'!$E$15)</x:f>
        <x:v>0.8873239436619719</x:v>
      </x:c>
      <x:c r="AH161" s="18" t="n">
        <x:f>SUM(V161,Y161,AB161,AE161)</x:f>
        <x:v>63</x:v>
      </x:c>
      <x:c r="AI161" s="18" t="n">
        <x:f>N161-AH161</x:f>
        <x:v>0</x:v>
      </x:c>
      <x:c r="AJ161" s="18" t="n">
        <x:f>V161*INDEX('07 Mode Capacity'!$P$6:$P$17,MATCH("AIR-"&amp;I161,'07 Mode Capacity'!$C$6:$C$17,0))</x:f>
        <x:v>1.8005051089927862</x:v>
      </x:c>
      <x:c r="AK161" s="18" t="n">
        <x:f>Y161*INDEX('07 Mode Capacity'!$P$6:$P$17,MATCH("OCEAN-"&amp;I161,'07 Mode Capacity'!$C$6:$C$17,0))</x:f>
        <x:v>0</x:v>
      </x:c>
      <x:c r="AL161" s="18" t="n">
        <x:f>AB161*INDEX('07 Mode Capacity'!$P$6:$P$17,MATCH("LAND-"&amp;I161,'07 Mode Capacity'!$C$6:$C$17,0))</x:f>
        <x:v>20.364133713567046</x:v>
      </x:c>
      <x:c r="AM161" s="18" t="n">
        <x:f>AE161*INDEX('07 Mode Capacity'!$P$6:$P$17,MATCH("INLAND-"&amp;I161,'07 Mode Capacity'!$C$6:$C$17,0))</x:f>
        <x:v>0.8873239436619719</x:v>
      </x:c>
      <x:c r="AN161" s="18" t="n">
        <x:f>SUM(AJ161:AM161)</x:f>
        <x:v>23.051962766221806</x:v>
      </x:c>
      <x:c r="AO161" s="17" t="n">
        <x:f>IF(N161=0,1,AN161/N161)</x:f>
        <x:v>0.3659041708924096</x:v>
      </x:c>
      <x:c r="AP161" s="11" t="str">
        <x:f>IF(AO161&gt;='01 Controls'!$E$16,"PASS","FAIL")</x:f>
        <x:v>FAIL</x:v>
      </x:c>
      <x:c r="AQ161" s="11" t="str">
        <x:v>UNQUANTIFIED</x:v>
      </x:c>
      <x:c r="AR161" s="11" t="str">
        <x:v>Position-class planning record; serial item and receiver open</x:v>
      </x:c>
      <x:c r="AS161" s="26"/>
      <x:c r="AT161" s="26"/>
    </x:row>
    <x:row r="162">
      <x:c r="C162" s="11" t="str">
        <x:v>C1-M-POG-ISO-18</x:v>
      </x:c>
      <x:c r="D162" s="11" t="str">
        <x:v>C1</x:v>
      </x:c>
      <x:c r="E162" s="11" t="str">
        <x:v>Grid failure</x:v>
      </x:c>
      <x:c r="F162" s="11" t="str">
        <x:v>M-POG</x:v>
      </x:c>
      <x:c r="G162" s="11" t="str">
        <x:v>Port-opening group</x:v>
      </x:c>
      <x:c r="H162" s="11" t="str">
        <x:v>ISO-18</x:v>
      </x:c>
      <x:c r="I162" s="19" t="n">
        <x:v>48</x:v>
      </x:c>
      <x:c r="J162" s="21" t="n">
        <x:v>1</x:v>
      </x:c>
      <x:c r="K162" s="18" t="n">
        <x:f>'05 Cargo Register'!K162</x:f>
        <x:v>252</x:v>
      </x:c>
      <x:c r="L162" s="18" t="n">
        <x:f>'05 Cargo Register'!N162</x:f>
        <x:v>17</x:v>
      </x:c>
      <x:c r="M162" s="18" t="n">
        <x:f>'05 Cargo Register'!O162</x:f>
        <x:v>448.8</x:v>
      </x:c>
      <x:c r="N162" s="18" t="n">
        <x:f>J162*K162</x:f>
        <x:v>252</x:v>
      </x:c>
      <x:c r="O162" s="18" t="n">
        <x:f>J162*L162</x:f>
        <x:v>17</x:v>
      </x:c>
      <x:c r="P162" s="18" t="n">
        <x:f>J162*M162</x:f>
        <x:v>448.8</x:v>
      </x:c>
      <x:c r="Q162" s="22" t="n">
        <x:f>'01 Controls'!$E$22*'02 Cargo Classes'!$M$7</x:f>
        <x:v>0.010000000000000002</x:v>
      </x:c>
      <x:c r="R162" s="22" t="n">
        <x:f>'01 Controls'!$F$22*'02 Cargo Classes'!$N$7</x:f>
        <x:v>0</x:v>
      </x:c>
      <x:c r="S162" s="22" t="n">
        <x:f>'01 Controls'!$G$22*'02 Cargo Classes'!$O$7</x:f>
        <x:v>1.08</x:v>
      </x:c>
      <x:c r="T162" s="22" t="n">
        <x:f>'01 Controls'!$H$22*'02 Cargo Classes'!$P$7</x:f>
        <x:v>0.04000000000000001</x:v>
      </x:c>
      <x:c r="U162" s="22" t="n">
        <x:f>SUM(Q162:T162)</x:f>
        <x:v>1.1300000000000001</x:v>
      </x:c>
      <x:c r="V162" s="18" t="n">
        <x:f>IF(U162=0,0,N162*Q162/U162)</x:f>
        <x:v>2.2300884955752216</x:v>
      </x:c>
      <x:c r="W162" s="18" t="n">
        <x:f>IF(U162=0,0,P162*Q162/U162)</x:f>
        <x:v>3.971681415929204</x:v>
      </x:c>
      <x:c r="X162" s="18" t="n">
        <x:f>MAX(V162,W162*'01 Controls'!$E$12)</x:f>
        <x:v>2.2300884955752216</x:v>
      </x:c>
      <x:c r="Y162" s="18" t="n">
        <x:f>IF(U162=0,0,N162*R162/U162)</x:f>
        <x:v>0</x:v>
      </x:c>
      <x:c r="Z162" s="18" t="n">
        <x:f>IF(U162=0,0,P162*R162/U162)</x:f>
        <x:v>0</x:v>
      </x:c>
      <x:c r="AA162" s="18" t="n">
        <x:f>MAX(Y162,Z162*'01 Controls'!$E$13)</x:f>
        <x:v>0</x:v>
      </x:c>
      <x:c r="AB162" s="18" t="n">
        <x:f>IF(U162=0,0,N162*S162/U162)</x:f>
        <x:v>240.8495575221239</x:v>
      </x:c>
      <x:c r="AC162" s="18" t="n">
        <x:f>IF(U162=0,0,P162*S162/U162)</x:f>
        <x:v>428.94159292035397</x:v>
      </x:c>
      <x:c r="AD162" s="18" t="n">
        <x:f>MAX(AB162,AC162*'01 Controls'!$E$14)</x:f>
        <x:v>240.8495575221239</x:v>
      </x:c>
      <x:c r="AE162" s="18" t="n">
        <x:f>IF(U162=0,0,N162*T162/U162)</x:f>
        <x:v>8.920353982300886</x:v>
      </x:c>
      <x:c r="AF162" s="18" t="n">
        <x:f>IF(U162=0,0,P162*T162/U162)</x:f>
        <x:v>15.886725663716817</x:v>
      </x:c>
      <x:c r="AG162" s="18" t="n">
        <x:f>MAX(AE162,AF162*'01 Controls'!$E$15)</x:f>
        <x:v>8.920353982300886</x:v>
      </x:c>
      <x:c r="AH162" s="18" t="n">
        <x:f>SUM(V162,Y162,AB162,AE162)</x:f>
        <x:v>252</x:v>
      </x:c>
      <x:c r="AI162" s="18" t="n">
        <x:f>N162-AH162</x:f>
        <x:v>0</x:v>
      </x:c>
      <x:c r="AJ162" s="18" t="n">
        <x:f>V162*INDEX('07 Mode Capacity'!$P$6:$P$17,MATCH("AIR-"&amp;I162,'07 Mode Capacity'!$C$6:$C$17,0))</x:f>
        <x:v>0.625173326450458</x:v>
      </x:c>
      <x:c r="AK162" s="18" t="n">
        <x:f>Y162*INDEX('07 Mode Capacity'!$P$6:$P$17,MATCH("OCEAN-"&amp;I162,'07 Mode Capacity'!$C$6:$C$17,0))</x:f>
        <x:v>0</x:v>
      </x:c>
      <x:c r="AL162" s="18" t="n">
        <x:f>AB162*INDEX('07 Mode Capacity'!$P$6:$P$17,MATCH("LAND-"&amp;I162,'07 Mode Capacity'!$C$6:$C$17,0))</x:f>
        <x:v>29.395175369096584</x:v>
      </x:c>
      <x:c r="AM162" s="18" t="n">
        <x:f>AE162*INDEX('07 Mode Capacity'!$P$6:$P$17,MATCH("INLAND-"&amp;I162,'07 Mode Capacity'!$C$6:$C$17,0))</x:f>
        <x:v>5.6308340095105445</x:v>
      </x:c>
      <x:c r="AN162" s="18" t="n">
        <x:f>SUM(AJ162:AM162)</x:f>
        <x:v>35.651182705057586</x:v>
      </x:c>
      <x:c r="AO162" s="17" t="n">
        <x:f>IF(N162=0,1,AN162/N162)</x:f>
        <x:v>0.141472947242292</x:v>
      </x:c>
      <x:c r="AP162" s="11" t="str">
        <x:f>IF(AO162&gt;='01 Controls'!$E$16,"PASS","FAIL")</x:f>
        <x:v>FAIL</x:v>
      </x:c>
      <x:c r="AQ162" s="11" t="str">
        <x:v>UNQUANTIFIED</x:v>
      </x:c>
      <x:c r="AR162" s="11" t="str">
        <x:v>Position-class planning record; serial item and receiver open</x:v>
      </x:c>
      <x:c r="AS162" s="26"/>
      <x:c r="AT162" s="26"/>
    </x:row>
    <x:row r="163">
      <x:c r="C163" s="11" t="str">
        <x:v>C1-M-POG-COL-12</x:v>
      </x:c>
      <x:c r="D163" s="11" t="str">
        <x:v>C1</x:v>
      </x:c>
      <x:c r="E163" s="11" t="str">
        <x:v>Grid failure</x:v>
      </x:c>
      <x:c r="F163" s="11" t="str">
        <x:v>M-POG</x:v>
      </x:c>
      <x:c r="G163" s="11" t="str">
        <x:v>Port-opening group</x:v>
      </x:c>
      <x:c r="H163" s="11" t="str">
        <x:v>COL-12</x:v>
      </x:c>
      <x:c r="I163" s="19" t="n">
        <x:v>24</x:v>
      </x:c>
      <x:c r="J163" s="21" t="n">
        <x:v>1</x:v>
      </x:c>
      <x:c r="K163" s="18" t="n">
        <x:f>'05 Cargo Register'!K163</x:f>
        <x:v>42</x:v>
      </x:c>
      <x:c r="L163" s="18" t="n">
        <x:f>'05 Cargo Register'!N163</x:f>
        <x:v>5</x:v>
      </x:c>
      <x:c r="M163" s="18" t="n">
        <x:f>'05 Cargo Register'!O163</x:f>
        <x:v>132</x:v>
      </x:c>
      <x:c r="N163" s="18" t="n">
        <x:f>J163*K163</x:f>
        <x:v>42</x:v>
      </x:c>
      <x:c r="O163" s="18" t="n">
        <x:f>J163*L163</x:f>
        <x:v>5</x:v>
      </x:c>
      <x:c r="P163" s="18" t="n">
        <x:f>J163*M163</x:f>
        <x:v>132</x:v>
      </x:c>
      <x:c r="Q163" s="22" t="n">
        <x:f>'01 Controls'!$E$22*'02 Cargo Classes'!$M$8</x:f>
        <x:v>0.1</x:v>
      </x:c>
      <x:c r="R163" s="22" t="n">
        <x:f>'01 Controls'!$F$22*'02 Cargo Classes'!$N$8</x:f>
        <x:v>0</x:v>
      </x:c>
      <x:c r="S163" s="22" t="n">
        <x:f>'01 Controls'!$G$22*'02 Cargo Classes'!$O$8</x:f>
        <x:v>1.08</x:v>
      </x:c>
      <x:c r="T163" s="22" t="n">
        <x:f>'01 Controls'!$H$22*'02 Cargo Classes'!$P$8</x:f>
        <x:v>0.010000000000000002</x:v>
      </x:c>
      <x:c r="U163" s="22" t="n">
        <x:f>SUM(Q163:T163)</x:f>
        <x:v>1.1900000000000002</x:v>
      </x:c>
      <x:c r="V163" s="18" t="n">
        <x:f>IF(U163=0,0,N163*Q163/U163)</x:f>
        <x:v>3.529411764705882</x:v>
      </x:c>
      <x:c r="W163" s="18" t="n">
        <x:f>IF(U163=0,0,P163*Q163/U163)</x:f>
        <x:v>11.092436974789916</x:v>
      </x:c>
      <x:c r="X163" s="18" t="n">
        <x:f>MAX(V163,W163*'01 Controls'!$E$12)</x:f>
        <x:v>3.529411764705882</x:v>
      </x:c>
      <x:c r="Y163" s="18" t="n">
        <x:f>IF(U163=0,0,N163*R163/U163)</x:f>
        <x:v>0</x:v>
      </x:c>
      <x:c r="Z163" s="18" t="n">
        <x:f>IF(U163=0,0,P163*R163/U163)</x:f>
        <x:v>0</x:v>
      </x:c>
      <x:c r="AA163" s="18" t="n">
        <x:f>MAX(Y163,Z163*'01 Controls'!$E$13)</x:f>
        <x:v>0</x:v>
      </x:c>
      <x:c r="AB163" s="18" t="n">
        <x:f>IF(U163=0,0,N163*S163/U163)</x:f>
        <x:v>38.11764705882352</x:v>
      </x:c>
      <x:c r="AC163" s="18" t="n">
        <x:f>IF(U163=0,0,P163*S163/U163)</x:f>
        <x:v>119.79831932773108</x:v>
      </x:c>
      <x:c r="AD163" s="18" t="n">
        <x:f>MAX(AB163,AC163*'01 Controls'!$E$14)</x:f>
        <x:v>38.11764705882352</x:v>
      </x:c>
      <x:c r="AE163" s="18" t="n">
        <x:f>IF(U163=0,0,N163*T163/U163)</x:f>
        <x:v>0.35294117647058826</x:v>
      </x:c>
      <x:c r="AF163" s="18" t="n">
        <x:f>IF(U163=0,0,P163*T163/U163)</x:f>
        <x:v>1.1092436974789917</x:v>
      </x:c>
      <x:c r="AG163" s="18" t="n">
        <x:f>MAX(AE163,AF163*'01 Controls'!$E$15)</x:f>
        <x:v>0.35294117647058826</x:v>
      </x:c>
      <x:c r="AH163" s="18" t="n">
        <x:f>SUM(V163,Y163,AB163,AE163)</x:f>
        <x:v>41.99999999999999</x:v>
      </x:c>
      <x:c r="AI163" s="18" t="n">
        <x:f>N163-AH163</x:f>
        <x:v>7.105427357601002e-15</x:v>
      </x:c>
      <x:c r="AJ163" s="18" t="n">
        <x:f>V163*INDEX('07 Mode Capacity'!$P$6:$P$17,MATCH("AIR-"&amp;I163,'07 Mode Capacity'!$C$6:$C$17,0))</x:f>
        <x:v>0.7161672982548334</x:v>
      </x:c>
      <x:c r="AK163" s="18" t="n">
        <x:f>Y163*INDEX('07 Mode Capacity'!$P$6:$P$17,MATCH("OCEAN-"&amp;I163,'07 Mode Capacity'!$C$6:$C$17,0))</x:f>
        <x:v>0</x:v>
      </x:c>
      <x:c r="AL163" s="18" t="n">
        <x:f>AB163*INDEX('07 Mode Capacity'!$P$6:$P$17,MATCH("LAND-"&amp;I163,'07 Mode Capacity'!$C$6:$C$17,0))</x:f>
        <x:v>14.580035230217748</x:v>
      </x:c>
      <x:c r="AM163" s="18" t="n">
        <x:f>AE163*INDEX('07 Mode Capacity'!$P$6:$P$17,MATCH("INLAND-"&amp;I163,'07 Mode Capacity'!$C$6:$C$17,0))</x:f>
        <x:v>0.35294117647058826</x:v>
      </x:c>
      <x:c r="AN163" s="18" t="n">
        <x:f>SUM(AJ163:AM163)</x:f>
        <x:v>15.64914370494317</x:v>
      </x:c>
      <x:c r="AO163" s="17" t="n">
        <x:f>IF(N163=0,1,AN163/N163)</x:f>
        <x:v>0.372598659641504</x:v>
      </x:c>
      <x:c r="AP163" s="11" t="str">
        <x:f>IF(AO163&gt;='01 Controls'!$E$16,"PASS","FAIL")</x:f>
        <x:v>FAIL</x:v>
      </x:c>
      <x:c r="AQ163" s="11" t="str">
        <x:v>UNQUANTIFIED</x:v>
      </x:c>
      <x:c r="AR163" s="11" t="str">
        <x:v>Position-class planning record; serial item and receiver open</x:v>
      </x:c>
      <x:c r="AS163" s="26"/>
      <x:c r="AT163" s="26"/>
    </x:row>
    <x:row r="164">
      <x:c r="C164" s="11" t="str">
        <x:v>C1-M-POG-BAT-22</x:v>
      </x:c>
      <x:c r="D164" s="11" t="str">
        <x:v>C1</x:v>
      </x:c>
      <x:c r="E164" s="11" t="str">
        <x:v>Grid failure</x:v>
      </x:c>
      <x:c r="F164" s="11" t="str">
        <x:v>M-POG</x:v>
      </x:c>
      <x:c r="G164" s="11" t="str">
        <x:v>Port-opening group</x:v>
      </x:c>
      <x:c r="H164" s="11" t="str">
        <x:v>BAT-22</x:v>
      </x:c>
      <x:c r="I164" s="19" t="n">
        <x:v>48</x:v>
      </x:c>
      <x:c r="J164" s="21" t="n">
        <x:v>1</x:v>
      </x:c>
      <x:c r="K164" s="18" t="n">
        <x:f>'05 Cargo Register'!K164</x:f>
        <x:v>168</x:v>
      </x:c>
      <x:c r="L164" s="18" t="n">
        <x:f>'05 Cargo Register'!N164</x:f>
        <x:v>10</x:v>
      </x:c>
      <x:c r="M164" s="18" t="n">
        <x:f>'05 Cargo Register'!O164</x:f>
        <x:v>264</x:v>
      </x:c>
      <x:c r="N164" s="18" t="n">
        <x:f>J164*K164</x:f>
        <x:v>168</x:v>
      </x:c>
      <x:c r="O164" s="18" t="n">
        <x:f>J164*L164</x:f>
        <x:v>10</x:v>
      </x:c>
      <x:c r="P164" s="18" t="n">
        <x:f>J164*M164</x:f>
        <x:v>264</x:v>
      </x:c>
      <x:c r="Q164" s="22" t="n">
        <x:f>'01 Controls'!$E$22*'02 Cargo Classes'!$M$9</x:f>
        <x:v>0</x:v>
      </x:c>
      <x:c r="R164" s="22" t="n">
        <x:f>'01 Controls'!$F$22*'02 Cargo Classes'!$N$9</x:f>
        <x:v>0</x:v>
      </x:c>
      <x:c r="S164" s="22" t="n">
        <x:f>'01 Controls'!$G$22*'02 Cargo Classes'!$O$9</x:f>
        <x:v>0.9</x:v>
      </x:c>
      <x:c r="T164" s="22" t="n">
        <x:f>'01 Controls'!$H$22*'02 Cargo Classes'!$P$9</x:f>
        <x:v>0.025</x:v>
      </x:c>
      <x:c r="U164" s="22" t="n">
        <x:f>SUM(Q164:T164)</x:f>
        <x:v>0.925</x:v>
      </x:c>
      <x:c r="V164" s="18" t="n">
        <x:f>IF(U164=0,0,N164*Q164/U164)</x:f>
        <x:v>0</x:v>
      </x:c>
      <x:c r="W164" s="18" t="n">
        <x:f>IF(U164=0,0,P164*Q164/U164)</x:f>
        <x:v>0</x:v>
      </x:c>
      <x:c r="X164" s="18" t="n">
        <x:f>MAX(V164,W164*'01 Controls'!$E$12)</x:f>
        <x:v>0</x:v>
      </x:c>
      <x:c r="Y164" s="18" t="n">
        <x:f>IF(U164=0,0,N164*R164/U164)</x:f>
        <x:v>0</x:v>
      </x:c>
      <x:c r="Z164" s="18" t="n">
        <x:f>IF(U164=0,0,P164*R164/U164)</x:f>
        <x:v>0</x:v>
      </x:c>
      <x:c r="AA164" s="18" t="n">
        <x:f>MAX(Y164,Z164*'01 Controls'!$E$13)</x:f>
        <x:v>0</x:v>
      </x:c>
      <x:c r="AB164" s="18" t="n">
        <x:f>IF(U164=0,0,N164*S164/U164)</x:f>
        <x:v>163.45945945945948</x:v>
      </x:c>
      <x:c r="AC164" s="18" t="n">
        <x:f>IF(U164=0,0,P164*S164/U164)</x:f>
        <x:v>256.86486486486484</x:v>
      </x:c>
      <x:c r="AD164" s="18" t="n">
        <x:f>MAX(AB164,AC164*'01 Controls'!$E$14)</x:f>
        <x:v>163.45945945945948</x:v>
      </x:c>
      <x:c r="AE164" s="18" t="n">
        <x:f>IF(U164=0,0,N164*T164/U164)</x:f>
        <x:v>4.54054054054054</x:v>
      </x:c>
      <x:c r="AF164" s="18" t="n">
        <x:f>IF(U164=0,0,P164*T164/U164)</x:f>
        <x:v>7.135135135135135</x:v>
      </x:c>
      <x:c r="AG164" s="18" t="n">
        <x:f>MAX(AE164,AF164*'01 Controls'!$E$15)</x:f>
        <x:v>4.54054054054054</x:v>
      </x:c>
      <x:c r="AH164" s="18" t="n">
        <x:f>SUM(V164,Y164,AB164,AE164)</x:f>
        <x:v>168.00000000000003</x:v>
      </x:c>
      <x:c r="AI164" s="18" t="n">
        <x:f>N164-AH164</x:f>
        <x:v>-2.842170943040401e-14</x:v>
      </x:c>
      <x:c r="AJ164" s="18" t="n">
        <x:f>V164*INDEX('07 Mode Capacity'!$P$6:$P$17,MATCH("AIR-"&amp;I164,'07 Mode Capacity'!$C$6:$C$17,0))</x:f>
        <x:v>0</x:v>
      </x:c>
      <x:c r="AK164" s="18" t="n">
        <x:f>Y164*INDEX('07 Mode Capacity'!$P$6:$P$17,MATCH("OCEAN-"&amp;I164,'07 Mode Capacity'!$C$6:$C$17,0))</x:f>
        <x:v>0</x:v>
      </x:c>
      <x:c r="AL164" s="18" t="n">
        <x:f>AB164*INDEX('07 Mode Capacity'!$P$6:$P$17,MATCH("LAND-"&amp;I164,'07 Mode Capacity'!$C$6:$C$17,0))</x:f>
        <x:v>19.949878779026513</x:v>
      </x:c>
      <x:c r="AM164" s="18" t="n">
        <x:f>AE164*INDEX('07 Mode Capacity'!$P$6:$P$17,MATCH("INLAND-"&amp;I164,'07 Mode Capacity'!$C$6:$C$17,0))</x:f>
        <x:v>2.8661452390751863</x:v>
      </x:c>
      <x:c r="AN164" s="18" t="n">
        <x:f>SUM(AJ164:AM164)</x:f>
        <x:v>22.8160240181017</x:v>
      </x:c>
      <x:c r="AO164" s="17" t="n">
        <x:f>IF(N164=0,1,AN164/N164)</x:f>
        <x:v>0.1358096667744149</x:v>
      </x:c>
      <x:c r="AP164" s="11" t="str">
        <x:f>IF(AO164&gt;='01 Controls'!$E$16,"PASS","FAIL")</x:f>
        <x:v>FAIL</x:v>
      </x:c>
      <x:c r="AQ164" s="11" t="str">
        <x:v>UNQUANTIFIED</x:v>
      </x:c>
      <x:c r="AR164" s="11" t="str">
        <x:v>Position-class planning record; serial item and receiver open</x:v>
      </x:c>
      <x:c r="AS164" s="26"/>
      <x:c r="AT164" s="26"/>
    </x:row>
    <x:row r="165">
      <x:c r="C165" s="11" t="str">
        <x:v>C1-M-POG-TNK-20</x:v>
      </x:c>
      <x:c r="D165" s="11" t="str">
        <x:v>C1</x:v>
      </x:c>
      <x:c r="E165" s="11" t="str">
        <x:v>Grid failure</x:v>
      </x:c>
      <x:c r="F165" s="11" t="str">
        <x:v>M-POG</x:v>
      </x:c>
      <x:c r="G165" s="11" t="str">
        <x:v>Port-opening group</x:v>
      </x:c>
      <x:c r="H165" s="11" t="str">
        <x:v>TNK-20</x:v>
      </x:c>
      <x:c r="I165" s="19" t="n">
        <x:v>48</x:v>
      </x:c>
      <x:c r="J165" s="21" t="n">
        <x:v>1</x:v>
      </x:c>
      <x:c r="K165" s="18" t="n">
        <x:f>'05 Cargo Register'!K165</x:f>
        <x:v>252</x:v>
      </x:c>
      <x:c r="L165" s="18" t="n">
        <x:f>'05 Cargo Register'!N165</x:f>
        <x:v>15</x:v>
      </x:c>
      <x:c r="M165" s="18" t="n">
        <x:f>'05 Cargo Register'!O165</x:f>
        <x:v>318.75</x:v>
      </x:c>
      <x:c r="N165" s="18" t="n">
        <x:f>J165*K165</x:f>
        <x:v>252</x:v>
      </x:c>
      <x:c r="O165" s="18" t="n">
        <x:f>J165*L165</x:f>
        <x:v>15</x:v>
      </x:c>
      <x:c r="P165" s="18" t="n">
        <x:f>J165*M165</x:f>
        <x:v>318.75</x:v>
      </x:c>
      <x:c r="Q165" s="22" t="n">
        <x:f>'01 Controls'!$E$22*'02 Cargo Classes'!$M$10</x:f>
        <x:v>0</x:v>
      </x:c>
      <x:c r="R165" s="22" t="n">
        <x:f>'01 Controls'!$F$22*'02 Cargo Classes'!$N$10</x:f>
        <x:v>0</x:v>
      </x:c>
      <x:c r="S165" s="22" t="n">
        <x:f>'01 Controls'!$G$22*'02 Cargo Classes'!$O$10</x:f>
        <x:v>0.9</x:v>
      </x:c>
      <x:c r="T165" s="22" t="n">
        <x:f>'01 Controls'!$H$22*'02 Cargo Classes'!$P$10</x:f>
        <x:v>0.05</x:v>
      </x:c>
      <x:c r="U165" s="22" t="n">
        <x:f>SUM(Q165:T165)</x:f>
        <x:v>0.9500000000000001</x:v>
      </x:c>
      <x:c r="V165" s="18" t="n">
        <x:f>IF(U165=0,0,N165*Q165/U165)</x:f>
        <x:v>0</x:v>
      </x:c>
      <x:c r="W165" s="18" t="n">
        <x:f>IF(U165=0,0,P165*Q165/U165)</x:f>
        <x:v>0</x:v>
      </x:c>
      <x:c r="X165" s="18" t="n">
        <x:f>MAX(V165,W165*'01 Controls'!$E$12)</x:f>
        <x:v>0</x:v>
      </x:c>
      <x:c r="Y165" s="18" t="n">
        <x:f>IF(U165=0,0,N165*R165/U165)</x:f>
        <x:v>0</x:v>
      </x:c>
      <x:c r="Z165" s="18" t="n">
        <x:f>IF(U165=0,0,P165*R165/U165)</x:f>
        <x:v>0</x:v>
      </x:c>
      <x:c r="AA165" s="18" t="n">
        <x:f>MAX(Y165,Z165*'01 Controls'!$E$13)</x:f>
        <x:v>0</x:v>
      </x:c>
      <x:c r="AB165" s="18" t="n">
        <x:f>IF(U165=0,0,N165*S165/U165)</x:f>
        <x:v>238.73684210526315</x:v>
      </x:c>
      <x:c r="AC165" s="18" t="n">
        <x:f>IF(U165=0,0,P165*S165/U165)</x:f>
        <x:v>301.9736842105263</x:v>
      </x:c>
      <x:c r="AD165" s="18" t="n">
        <x:f>MAX(AB165,AC165*'01 Controls'!$E$14)</x:f>
        <x:v>238.73684210526315</x:v>
      </x:c>
      <x:c r="AE165" s="18" t="n">
        <x:f>IF(U165=0,0,N165*T165/U165)</x:f>
        <x:v>13.263157894736842</x:v>
      </x:c>
      <x:c r="AF165" s="18" t="n">
        <x:f>IF(U165=0,0,P165*T165/U165)</x:f>
        <x:v>16.77631578947368</x:v>
      </x:c>
      <x:c r="AG165" s="18" t="n">
        <x:f>MAX(AE165,AF165*'01 Controls'!$E$15)</x:f>
        <x:v>13.263157894736842</x:v>
      </x:c>
      <x:c r="AH165" s="18" t="n">
        <x:f>SUM(V165,Y165,AB165,AE165)</x:f>
        <x:v>252</x:v>
      </x:c>
      <x:c r="AI165" s="18" t="n">
        <x:f>N165-AH165</x:f>
        <x:v>0</x:v>
      </x:c>
      <x:c r="AJ165" s="18" t="n">
        <x:f>V165*INDEX('07 Mode Capacity'!$P$6:$P$17,MATCH("AIR-"&amp;I165,'07 Mode Capacity'!$C$6:$C$17,0))</x:f>
        <x:v>0</x:v>
      </x:c>
      <x:c r="AK165" s="18" t="n">
        <x:f>Y165*INDEX('07 Mode Capacity'!$P$6:$P$17,MATCH("OCEAN-"&amp;I165,'07 Mode Capacity'!$C$6:$C$17,0))</x:f>
        <x:v>0</x:v>
      </x:c>
      <x:c r="AL165" s="18" t="n">
        <x:f>AB165*INDEX('07 Mode Capacity'!$P$6:$P$17,MATCH("LAND-"&amp;I165,'07 Mode Capacity'!$C$6:$C$17,0))</x:f>
        <x:v>29.13732295357819</x:v>
      </x:c>
      <x:c r="AM165" s="18" t="n">
        <x:f>AE165*INDEX('07 Mode Capacity'!$P$6:$P$17,MATCH("INLAND-"&amp;I165,'07 Mode Capacity'!$C$6:$C$17,0))</x:f>
        <x:v>8.372161093088044</x:v>
      </x:c>
      <x:c r="AN165" s="18" t="n">
        <x:f>SUM(AJ165:AM165)</x:f>
        <x:v>37.50948404666624</x:v>
      </x:c>
      <x:c r="AO165" s="17" t="n">
        <x:f>IF(N165=0,1,AN165/N165)</x:f>
        <x:v>0.14884715891534223</x:v>
      </x:c>
      <x:c r="AP165" s="11" t="str">
        <x:f>IF(AO165&gt;='01 Controls'!$E$16,"PASS","FAIL")</x:f>
        <x:v>FAIL</x:v>
      </x:c>
      <x:c r="AQ165" s="11" t="str">
        <x:v>UNQUANTIFIED</x:v>
      </x:c>
      <x:c r="AR165" s="11" t="str">
        <x:v>Position-class planning record; serial item and receiver open</x:v>
      </x:c>
      <x:c r="AS165" s="26"/>
      <x:c r="AT165" s="26"/>
    </x:row>
    <x:row r="166">
      <x:c r="C166" s="11" t="str">
        <x:v>C1-M-POG-FLR-24</x:v>
      </x:c>
      <x:c r="D166" s="11" t="str">
        <x:v>C1</x:v>
      </x:c>
      <x:c r="E166" s="11" t="str">
        <x:v>Grid failure</x:v>
      </x:c>
      <x:c r="F166" s="11" t="str">
        <x:v>M-POG</x:v>
      </x:c>
      <x:c r="G166" s="11" t="str">
        <x:v>Port-opening group</x:v>
      </x:c>
      <x:c r="H166" s="11" t="str">
        <x:v>FLR-24</x:v>
      </x:c>
      <x:c r="I166" s="19" t="n">
        <x:v>48</x:v>
      </x:c>
      <x:c r="J166" s="21" t="n">
        <x:v>1</x:v>
      </x:c>
      <x:c r="K166" s="18" t="n">
        <x:f>'05 Cargo Register'!K166</x:f>
        <x:v>315</x:v>
      </x:c>
      <x:c r="L166" s="18" t="n">
        <x:f>'05 Cargo Register'!N166</x:f>
        <x:v>16</x:v>
      </x:c>
      <x:c r="M166" s="18" t="n">
        <x:f>'05 Cargo Register'!O166</x:f>
        <x:v>512</x:v>
      </x:c>
      <x:c r="N166" s="18" t="n">
        <x:f>J166*K166</x:f>
        <x:v>315</x:v>
      </x:c>
      <x:c r="O166" s="18" t="n">
        <x:f>J166*L166</x:f>
        <x:v>16</x:v>
      </x:c>
      <x:c r="P166" s="18" t="n">
        <x:f>J166*M166</x:f>
        <x:v>512</x:v>
      </x:c>
      <x:c r="Q166" s="22" t="n">
        <x:f>'01 Controls'!$E$22*'02 Cargo Classes'!$M$11</x:f>
        <x:v>0</x:v>
      </x:c>
      <x:c r="R166" s="22" t="n">
        <x:f>'01 Controls'!$F$22*'02 Cargo Classes'!$N$11</x:f>
        <x:v>0</x:v>
      </x:c>
      <x:c r="S166" s="22" t="n">
        <x:f>'01 Controls'!$G$22*'02 Cargo Classes'!$O$11</x:f>
        <x:v>0.9</x:v>
      </x:c>
      <x:c r="T166" s="22" t="n">
        <x:f>'01 Controls'!$H$22*'02 Cargo Classes'!$P$11</x:f>
        <x:v>0.04000000000000001</x:v>
      </x:c>
      <x:c r="U166" s="22" t="n">
        <x:f>SUM(Q166:T166)</x:f>
        <x:v>0.9400000000000001</x:v>
      </x:c>
      <x:c r="V166" s="18" t="n">
        <x:f>IF(U166=0,0,N166*Q166/U166)</x:f>
        <x:v>0</x:v>
      </x:c>
      <x:c r="W166" s="18" t="n">
        <x:f>IF(U166=0,0,P166*Q166/U166)</x:f>
        <x:v>0</x:v>
      </x:c>
      <x:c r="X166" s="18" t="n">
        <x:f>MAX(V166,W166*'01 Controls'!$E$12)</x:f>
        <x:v>0</x:v>
      </x:c>
      <x:c r="Y166" s="18" t="n">
        <x:f>IF(U166=0,0,N166*R166/U166)</x:f>
        <x:v>0</x:v>
      </x:c>
      <x:c r="Z166" s="18" t="n">
        <x:f>IF(U166=0,0,P166*R166/U166)</x:f>
        <x:v>0</x:v>
      </x:c>
      <x:c r="AA166" s="18" t="n">
        <x:f>MAX(Y166,Z166*'01 Controls'!$E$13)</x:f>
        <x:v>0</x:v>
      </x:c>
      <x:c r="AB166" s="18" t="n">
        <x:f>IF(U166=0,0,N166*S166/U166)</x:f>
        <x:v>301.59574468085106</x:v>
      </x:c>
      <x:c r="AC166" s="18" t="n">
        <x:f>IF(U166=0,0,P166*S166/U166)</x:f>
        <x:v>490.2127659574468</x:v>
      </x:c>
      <x:c r="AD166" s="18" t="n">
        <x:f>MAX(AB166,AC166*'01 Controls'!$E$14)</x:f>
        <x:v>301.59574468085106</x:v>
      </x:c>
      <x:c r="AE166" s="18" t="n">
        <x:f>IF(U166=0,0,N166*T166/U166)</x:f>
        <x:v>13.40425531914894</x:v>
      </x:c>
      <x:c r="AF166" s="18" t="n">
        <x:f>IF(U166=0,0,P166*T166/U166)</x:f>
        <x:v>21.787234042553195</x:v>
      </x:c>
      <x:c r="AG166" s="18" t="n">
        <x:f>MAX(AE166,AF166*'01 Controls'!$E$15)</x:f>
        <x:v>13.40425531914894</x:v>
      </x:c>
      <x:c r="AH166" s="18" t="n">
        <x:f>SUM(V166,Y166,AB166,AE166)</x:f>
        <x:v>315</x:v>
      </x:c>
      <x:c r="AI166" s="18" t="n">
        <x:f>N166-AH166</x:f>
        <x:v>0</x:v>
      </x:c>
      <x:c r="AJ166" s="18" t="n">
        <x:f>V166*INDEX('07 Mode Capacity'!$P$6:$P$17,MATCH("AIR-"&amp;I166,'07 Mode Capacity'!$C$6:$C$17,0))</x:f>
        <x:v>0</x:v>
      </x:c>
      <x:c r="AK166" s="18" t="n">
        <x:f>Y166*INDEX('07 Mode Capacity'!$P$6:$P$17,MATCH("OCEAN-"&amp;I166,'07 Mode Capacity'!$C$6:$C$17,0))</x:f>
        <x:v>0</x:v>
      </x:c>
      <x:c r="AL166" s="18" t="n">
        <x:f>AB166*INDEX('07 Mode Capacity'!$P$6:$P$17,MATCH("LAND-"&amp;I166,'07 Mode Capacity'!$C$6:$C$17,0))</x:f>
        <x:v>36.809118092951174</x:v>
      </x:c>
      <x:c r="AM166" s="18" t="n">
        <x:f>AE166*INDEX('07 Mode Capacity'!$P$6:$P$17,MATCH("INLAND-"&amp;I166,'07 Mode Capacity'!$C$6:$C$17,0))</x:f>
        <x:v>8.461226636631537</x:v>
      </x:c>
      <x:c r="AN166" s="18" t="n">
        <x:f>SUM(AJ166:AM166)</x:f>
        <x:v>45.27034472958271</x:v>
      </x:c>
      <x:c r="AO166" s="17" t="n">
        <x:f>IF(N166=0,1,AN166/N166)</x:f>
        <x:v>0.14371538009391335</x:v>
      </x:c>
      <x:c r="AP166" s="11" t="str">
        <x:f>IF(AO166&gt;='01 Controls'!$E$16,"PASS","FAIL")</x:f>
        <x:v>FAIL</x:v>
      </x:c>
      <x:c r="AQ166" s="11" t="str">
        <x:v>UNQUANTIFIED</x:v>
      </x:c>
      <x:c r="AR166" s="11" t="str">
        <x:v>Position-class planning record; serial item and receiver open</x:v>
      </x:c>
      <x:c r="AS166" s="26"/>
      <x:c r="AT166" s="26"/>
    </x:row>
    <x:row r="167">
      <x:c r="C167" s="11" t="str">
        <x:v>C1-M-POG-ROL-30</x:v>
      </x:c>
      <x:c r="D167" s="11" t="str">
        <x:v>C1</x:v>
      </x:c>
      <x:c r="E167" s="11" t="str">
        <x:v>Grid failure</x:v>
      </x:c>
      <x:c r="F167" s="11" t="str">
        <x:v>M-POG</x:v>
      </x:c>
      <x:c r="G167" s="11" t="str">
        <x:v>Port-opening group</x:v>
      </x:c>
      <x:c r="H167" s="11" t="str">
        <x:v>ROL-30</x:v>
      </x:c>
      <x:c r="I167" s="19" t="n">
        <x:v>48</x:v>
      </x:c>
      <x:c r="J167" s="21" t="n">
        <x:v>1</x:v>
      </x:c>
      <x:c r="K167" s="18" t="n">
        <x:f>'05 Cargo Register'!K167</x:f>
        <x:v>315</x:v>
      </x:c>
      <x:c r="L167" s="18" t="n">
        <x:f>'05 Cargo Register'!N167</x:f>
        <x:v>14</x:v>
      </x:c>
      <x:c r="M167" s="18" t="n">
        <x:f>'05 Cargo Register'!O167</x:f>
        <x:v>892.5</x:v>
      </x:c>
      <x:c r="N167" s="18" t="n">
        <x:f>J167*K167</x:f>
        <x:v>315</x:v>
      </x:c>
      <x:c r="O167" s="18" t="n">
        <x:f>J167*L167</x:f>
        <x:v>14</x:v>
      </x:c>
      <x:c r="P167" s="18" t="n">
        <x:f>J167*M167</x:f>
        <x:v>892.5</x:v>
      </x:c>
      <x:c r="Q167" s="22" t="n">
        <x:f>'01 Controls'!$E$22*'02 Cargo Classes'!$M$12</x:f>
        <x:v>0</x:v>
      </x:c>
      <x:c r="R167" s="22" t="n">
        <x:f>'01 Controls'!$F$22*'02 Cargo Classes'!$N$12</x:f>
        <x:v>0</x:v>
      </x:c>
      <x:c r="S167" s="22" t="n">
        <x:f>'01 Controls'!$G$22*'02 Cargo Classes'!$O$12</x:f>
        <x:v>1.35</x:v>
      </x:c>
      <x:c r="T167" s="22" t="n">
        <x:f>'01 Controls'!$H$22*'02 Cargo Classes'!$P$12</x:f>
        <x:v>0.03</x:v>
      </x:c>
      <x:c r="U167" s="22" t="n">
        <x:f>SUM(Q167:T167)</x:f>
        <x:v>1.3800000000000001</x:v>
      </x:c>
      <x:c r="V167" s="18" t="n">
        <x:f>IF(U167=0,0,N167*Q167/U167)</x:f>
        <x:v>0</x:v>
      </x:c>
      <x:c r="W167" s="18" t="n">
        <x:f>IF(U167=0,0,P167*Q167/U167)</x:f>
        <x:v>0</x:v>
      </x:c>
      <x:c r="X167" s="18" t="n">
        <x:f>MAX(V167,W167*'01 Controls'!$E$12)</x:f>
        <x:v>0</x:v>
      </x:c>
      <x:c r="Y167" s="18" t="n">
        <x:f>IF(U167=0,0,N167*R167/U167)</x:f>
        <x:v>0</x:v>
      </x:c>
      <x:c r="Z167" s="18" t="n">
        <x:f>IF(U167=0,0,P167*R167/U167)</x:f>
        <x:v>0</x:v>
      </x:c>
      <x:c r="AA167" s="18" t="n">
        <x:f>MAX(Y167,Z167*'01 Controls'!$E$13)</x:f>
        <x:v>0</x:v>
      </x:c>
      <x:c r="AB167" s="18" t="n">
        <x:f>IF(U167=0,0,N167*S167/U167)</x:f>
        <x:v>308.15217391304344</x:v>
      </x:c>
      <x:c r="AC167" s="18" t="n">
        <x:f>IF(U167=0,0,P167*S167/U167)</x:f>
        <x:v>873.0978260869565</x:v>
      </x:c>
      <x:c r="AD167" s="18" t="n">
        <x:f>MAX(AB167,AC167*'01 Controls'!$E$14)</x:f>
        <x:v>308.15217391304344</x:v>
      </x:c>
      <x:c r="AE167" s="18" t="n">
        <x:f>IF(U167=0,0,N167*T167/U167)</x:f>
        <x:v>6.847826086956521</x:v>
      </x:c>
      <x:c r="AF167" s="18" t="n">
        <x:f>IF(U167=0,0,P167*T167/U167)</x:f>
        <x:v>19.402173913043477</x:v>
      </x:c>
      <x:c r="AG167" s="18" t="n">
        <x:f>MAX(AE167,AF167*'01 Controls'!$E$15)</x:f>
        <x:v>6.847826086956521</x:v>
      </x:c>
      <x:c r="AH167" s="18" t="n">
        <x:f>SUM(V167,Y167,AB167,AE167)</x:f>
        <x:v>314.99999999999994</x:v>
      </x:c>
      <x:c r="AI167" s="18" t="n">
        <x:f>N167-AH167</x:f>
        <x:v>5.684341886080802e-14</x:v>
      </x:c>
      <x:c r="AJ167" s="18" t="n">
        <x:f>V167*INDEX('07 Mode Capacity'!$P$6:$P$17,MATCH("AIR-"&amp;I167,'07 Mode Capacity'!$C$6:$C$17,0))</x:f>
        <x:v>0</x:v>
      </x:c>
      <x:c r="AK167" s="18" t="n">
        <x:f>Y167*INDEX('07 Mode Capacity'!$P$6:$P$17,MATCH("OCEAN-"&amp;I167,'07 Mode Capacity'!$C$6:$C$17,0))</x:f>
        <x:v>0</x:v>
      </x:c>
      <x:c r="AL167" s="18" t="n">
        <x:f>AB167*INDEX('07 Mode Capacity'!$P$6:$P$17,MATCH("LAND-"&amp;I167,'07 Mode Capacity'!$C$6:$C$17,0))</x:f>
        <x:v>37.60931631236315</x:v>
      </x:c>
      <x:c r="AM167" s="18" t="n">
        <x:f>AE167*INDEX('07 Mode Capacity'!$P$6:$P$17,MATCH("INLAND-"&amp;I167,'07 Mode Capacity'!$C$6:$C$17,0))</x:f>
        <x:v>4.322583173061761</x:v>
      </x:c>
      <x:c r="AN167" s="18" t="n">
        <x:f>SUM(AJ167:AM167)</x:f>
        <x:v>41.93189948542491</x:v>
      </x:c>
      <x:c r="AO167" s="17" t="n">
        <x:f>IF(N167=0,1,AN167/N167)</x:f>
        <x:v>0.13311714122357113</x:v>
      </x:c>
      <x:c r="AP167" s="11" t="str">
        <x:f>IF(AO167&gt;='01 Controls'!$E$16,"PASS","FAIL")</x:f>
        <x:v>FAIL</x:v>
      </x:c>
      <x:c r="AQ167" s="11" t="str">
        <x:v>UNQUANTIFIED</x:v>
      </x:c>
      <x:c r="AR167" s="11" t="str">
        <x:v>Position-class planning record; serial item and receiver open</x:v>
      </x:c>
      <x:c r="AS167" s="26"/>
      <x:c r="AT167" s="26"/>
    </x:row>
    <x:row r="168">
      <x:c r="C168" s="11" t="str">
        <x:v>C1-M-POG-LIN-18</x:v>
      </x:c>
      <x:c r="D168" s="11" t="str">
        <x:v>C1</x:v>
      </x:c>
      <x:c r="E168" s="11" t="str">
        <x:v>Grid failure</x:v>
      </x:c>
      <x:c r="F168" s="11" t="str">
        <x:v>M-POG</x:v>
      </x:c>
      <x:c r="G168" s="11" t="str">
        <x:v>Port-opening group</x:v>
      </x:c>
      <x:c r="H168" s="11" t="str">
        <x:v>LIN-18</x:v>
      </x:c>
      <x:c r="I168" s="19" t="n">
        <x:v>72</x:v>
      </x:c>
      <x:c r="J168" s="21" t="n">
        <x:v>1</x:v>
      </x:c>
      <x:c r="K168" s="18" t="n">
        <x:f>'05 Cargo Register'!K168</x:f>
        <x:v>168</x:v>
      </x:c>
      <x:c r="L168" s="18" t="n">
        <x:f>'05 Cargo Register'!N168</x:f>
        <x:v>12</x:v>
      </x:c>
      <x:c r="M168" s="18" t="n">
        <x:f>'05 Cargo Register'!O168</x:f>
        <x:v>528</x:v>
      </x:c>
      <x:c r="N168" s="18" t="n">
        <x:f>J168*K168</x:f>
        <x:v>168</x:v>
      </x:c>
      <x:c r="O168" s="18" t="n">
        <x:f>J168*L168</x:f>
        <x:v>12</x:v>
      </x:c>
      <x:c r="P168" s="18" t="n">
        <x:f>J168*M168</x:f>
        <x:v>528</x:v>
      </x:c>
      <x:c r="Q168" s="22" t="n">
        <x:f>'01 Controls'!$E$22*'02 Cargo Classes'!$M$13</x:f>
        <x:v>0</x:v>
      </x:c>
      <x:c r="R168" s="22" t="n">
        <x:f>'01 Controls'!$F$22*'02 Cargo Classes'!$N$13</x:f>
        <x:v>0</x:v>
      </x:c>
      <x:c r="S168" s="22" t="n">
        <x:f>'01 Controls'!$G$22*'02 Cargo Classes'!$O$13</x:f>
        <x:v>0.9</x:v>
      </x:c>
      <x:c r="T168" s="22" t="n">
        <x:f>'01 Controls'!$H$22*'02 Cargo Classes'!$P$13</x:f>
        <x:v>0.05</x:v>
      </x:c>
      <x:c r="U168" s="22" t="n">
        <x:f>SUM(Q168:T168)</x:f>
        <x:v>0.9500000000000001</x:v>
      </x:c>
      <x:c r="V168" s="18" t="n">
        <x:f>IF(U168=0,0,N168*Q168/U168)</x:f>
        <x:v>0</x:v>
      </x:c>
      <x:c r="W168" s="18" t="n">
        <x:f>IF(U168=0,0,P168*Q168/U168)</x:f>
        <x:v>0</x:v>
      </x:c>
      <x:c r="X168" s="18" t="n">
        <x:f>MAX(V168,W168*'01 Controls'!$E$12)</x:f>
        <x:v>0</x:v>
      </x:c>
      <x:c r="Y168" s="18" t="n">
        <x:f>IF(U168=0,0,N168*R168/U168)</x:f>
        <x:v>0</x:v>
      </x:c>
      <x:c r="Z168" s="18" t="n">
        <x:f>IF(U168=0,0,P168*R168/U168)</x:f>
        <x:v>0</x:v>
      </x:c>
      <x:c r="AA168" s="18" t="n">
        <x:f>MAX(Y168,Z168*'01 Controls'!$E$13)</x:f>
        <x:v>0</x:v>
      </x:c>
      <x:c r="AB168" s="18" t="n">
        <x:f>IF(U168=0,0,N168*S168/U168)</x:f>
        <x:v>159.1578947368421</x:v>
      </x:c>
      <x:c r="AC168" s="18" t="n">
        <x:f>IF(U168=0,0,P168*S168/U168)</x:f>
        <x:v>500.2105263157894</x:v>
      </x:c>
      <x:c r="AD168" s="18" t="n">
        <x:f>MAX(AB168,AC168*'01 Controls'!$E$14)</x:f>
        <x:v>159.1578947368421</x:v>
      </x:c>
      <x:c r="AE168" s="18" t="n">
        <x:f>IF(U168=0,0,N168*T168/U168)</x:f>
        <x:v>8.842105263157894</x:v>
      </x:c>
      <x:c r="AF168" s="18" t="n">
        <x:f>IF(U168=0,0,P168*T168/U168)</x:f>
        <x:v>27.789473684210527</x:v>
      </x:c>
      <x:c r="AG168" s="18" t="n">
        <x:f>MAX(AE168,AF168*'01 Controls'!$E$15)</x:f>
        <x:v>8.842105263157894</x:v>
      </x:c>
      <x:c r="AH168" s="18" t="n">
        <x:f>SUM(V168,Y168,AB168,AE168)</x:f>
        <x:v>168</x:v>
      </x:c>
      <x:c r="AI168" s="18" t="n">
        <x:f>N168-AH168</x:f>
        <x:v>0</x:v>
      </x:c>
      <x:c r="AJ168" s="18" t="n">
        <x:f>V168*INDEX('07 Mode Capacity'!$P$6:$P$17,MATCH("AIR-"&amp;I168,'07 Mode Capacity'!$C$6:$C$17,0))</x:f>
        <x:v>0</x:v>
      </x:c>
      <x:c r="AK168" s="18" t="n">
        <x:f>Y168*INDEX('07 Mode Capacity'!$P$6:$P$17,MATCH("OCEAN-"&amp;I168,'07 Mode Capacity'!$C$6:$C$17,0))</x:f>
        <x:v>0</x:v>
      </x:c>
      <x:c r="AL168" s="18" t="n">
        <x:f>AB168*INDEX('07 Mode Capacity'!$P$6:$P$17,MATCH("LAND-"&amp;I168,'07 Mode Capacity'!$C$6:$C$17,0))</x:f>
        <x:v>113.79952209132762</x:v>
      </x:c>
      <x:c r="AM168" s="18" t="n">
        <x:f>AE168*INDEX('07 Mode Capacity'!$P$6:$P$17,MATCH("INLAND-"&amp;I168,'07 Mode Capacity'!$C$6:$C$17,0))</x:f>
        <x:v>8.842105263157894</x:v>
      </x:c>
      <x:c r="AN168" s="18" t="n">
        <x:f>SUM(AJ168:AM168)</x:f>
        <x:v>122.64162735448551</x:v>
      </x:c>
      <x:c r="AO168" s="17" t="n">
        <x:f>IF(N168=0,1,AN168/N168)</x:f>
        <x:v>0.7300096866338424</x:v>
      </x:c>
      <x:c r="AP168" s="11" t="str">
        <x:f>IF(AO168&gt;='01 Controls'!$E$16,"PASS","FAIL")</x:f>
        <x:v>FAIL</x:v>
      </x:c>
      <x:c r="AQ168" s="11" t="str">
        <x:v>UNQUANTIFIED</x:v>
      </x:c>
      <x:c r="AR168" s="11" t="str">
        <x:v>Position-class planning record; serial item and receiver open</x:v>
      </x:c>
      <x:c r="AS168" s="26"/>
      <x:c r="AT168" s="26"/>
    </x:row>
    <x:row r="169">
      <x:c r="C169" s="11" t="str">
        <x:v>C1-M-POG-BLK-08</x:v>
      </x:c>
      <x:c r="D169" s="11" t="str">
        <x:v>C1</x:v>
      </x:c>
      <x:c r="E169" s="11" t="str">
        <x:v>Grid failure</x:v>
      </x:c>
      <x:c r="F169" s="11" t="str">
        <x:v>M-POG</x:v>
      </x:c>
      <x:c r="G169" s="11" t="str">
        <x:v>Port-opening group</x:v>
      </x:c>
      <x:c r="H169" s="11" t="str">
        <x:v>BLK-08</x:v>
      </x:c>
      <x:c r="I169" s="19" t="n">
        <x:v>48</x:v>
      </x:c>
      <x:c r="J169" s="21" t="n">
        <x:v>1</x:v>
      </x:c>
      <x:c r="K169" s="18" t="n">
        <x:f>'05 Cargo Register'!K169</x:f>
        <x:v>105</x:v>
      </x:c>
      <x:c r="L169" s="18" t="n">
        <x:f>'05 Cargo Register'!N169</x:f>
        <x:v>17</x:v>
      </x:c>
      <x:c r="M169" s="18" t="n">
        <x:f>'05 Cargo Register'!O169</x:f>
        <x:v>867</x:v>
      </x:c>
      <x:c r="N169" s="18" t="n">
        <x:f>J169*K169</x:f>
        <x:v>105</x:v>
      </x:c>
      <x:c r="O169" s="18" t="n">
        <x:f>J169*L169</x:f>
        <x:v>17</x:v>
      </x:c>
      <x:c r="P169" s="18" t="n">
        <x:f>J169*M169</x:f>
        <x:v>867</x:v>
      </x:c>
      <x:c r="Q169" s="22" t="n">
        <x:f>'01 Controls'!$E$22*'02 Cargo Classes'!$M$14</x:f>
        <x:v>0.05</x:v>
      </x:c>
      <x:c r="R169" s="22" t="n">
        <x:f>'01 Controls'!$F$22*'02 Cargo Classes'!$N$14</x:f>
        <x:v>0</x:v>
      </x:c>
      <x:c r="S169" s="22" t="n">
        <x:f>'01 Controls'!$G$22*'02 Cargo Classes'!$O$14</x:f>
        <x:v>0.9</x:v>
      </x:c>
      <x:c r="T169" s="22" t="n">
        <x:f>'01 Controls'!$H$22*'02 Cargo Classes'!$P$14</x:f>
        <x:v>0.025</x:v>
      </x:c>
      <x:c r="U169" s="22" t="n">
        <x:f>SUM(Q169:T169)</x:f>
        <x:v>0.9750000000000001</x:v>
      </x:c>
      <x:c r="V169" s="18" t="n">
        <x:f>IF(U169=0,0,N169*Q169/U169)</x:f>
        <x:v>5.384615384615384</x:v>
      </x:c>
      <x:c r="W169" s="18" t="n">
        <x:f>IF(U169=0,0,P169*Q169/U169)</x:f>
        <x:v>44.46153846153846</x:v>
      </x:c>
      <x:c r="X169" s="18" t="n">
        <x:f>MAX(V169,W169*'01 Controls'!$E$12)</x:f>
        <x:v>11.115384615384615</x:v>
      </x:c>
      <x:c r="Y169" s="18" t="n">
        <x:f>IF(U169=0,0,N169*R169/U169)</x:f>
        <x:v>0</x:v>
      </x:c>
      <x:c r="Z169" s="18" t="n">
        <x:f>IF(U169=0,0,P169*R169/U169)</x:f>
        <x:v>0</x:v>
      </x:c>
      <x:c r="AA169" s="18" t="n">
        <x:f>MAX(Y169,Z169*'01 Controls'!$E$13)</x:f>
        <x:v>0</x:v>
      </x:c>
      <x:c r="AB169" s="18" t="n">
        <x:f>IF(U169=0,0,N169*S169/U169)</x:f>
        <x:v>96.92307692307692</x:v>
      </x:c>
      <x:c r="AC169" s="18" t="n">
        <x:f>IF(U169=0,0,P169*S169/U169)</x:f>
        <x:v>800.3076923076923</x:v>
      </x:c>
      <x:c r="AD169" s="18" t="n">
        <x:f>MAX(AB169,AC169*'01 Controls'!$E$14)</x:f>
        <x:v>160.06153846153848</x:v>
      </x:c>
      <x:c r="AE169" s="18" t="n">
        <x:f>IF(U169=0,0,N169*T169/U169)</x:f>
        <x:v>2.692307692307692</x:v>
      </x:c>
      <x:c r="AF169" s="18" t="n">
        <x:f>IF(U169=0,0,P169*T169/U169)</x:f>
        <x:v>22.23076923076923</x:v>
      </x:c>
      <x:c r="AG169" s="18" t="n">
        <x:f>MAX(AE169,AF169*'01 Controls'!$E$15)</x:f>
        <x:v>4.001538461538461</x:v>
      </x:c>
      <x:c r="AH169" s="18" t="n">
        <x:f>SUM(V169,Y169,AB169,AE169)</x:f>
        <x:v>105</x:v>
      </x:c>
      <x:c r="AI169" s="18" t="n">
        <x:f>N169-AH169</x:f>
        <x:v>0</x:v>
      </x:c>
      <x:c r="AJ169" s="18" t="n">
        <x:f>V169*INDEX('07 Mode Capacity'!$P$6:$P$17,MATCH("AIR-"&amp;I169,'07 Mode Capacity'!$C$6:$C$17,0))</x:f>
        <x:v>1.5094996984808065</x:v>
      </x:c>
      <x:c r="AK169" s="18" t="n">
        <x:f>Y169*INDEX('07 Mode Capacity'!$P$6:$P$17,MATCH("OCEAN-"&amp;I169,'07 Mode Capacity'!$C$6:$C$17,0))</x:f>
        <x:v>0</x:v>
      </x:c>
      <x:c r="AL169" s="18" t="n">
        <x:f>AB169*INDEX('07 Mode Capacity'!$P$6:$P$17,MATCH("LAND-"&amp;I169,'07 Mode Capacity'!$C$6:$C$17,0))</x:f>
        <x:v>11.829255045256103</x:v>
      </x:c>
      <x:c r="AM169" s="18" t="n">
        <x:f>AE169*INDEX('07 Mode Capacity'!$P$6:$P$17,MATCH("INLAND-"&amp;I169,'07 Mode Capacity'!$C$6:$C$17,0))</x:f>
        <x:v>1.6994771449644535</x:v>
      </x:c>
      <x:c r="AN169" s="18" t="n">
        <x:f>SUM(AJ169:AM169)</x:f>
        <x:v>15.038231888701363</x:v>
      </x:c>
      <x:c r="AO169" s="17" t="n">
        <x:f>IF(N169=0,1,AN169/N169)</x:f>
        <x:v>0.14322125608287012</x:v>
      </x:c>
      <x:c r="AP169" s="11" t="str">
        <x:f>IF(AO169&gt;='01 Controls'!$E$16,"PASS","FAIL")</x:f>
        <x:v>FAIL</x:v>
      </x:c>
      <x:c r="AQ169" s="11" t="str">
        <x:v>UNQUANTIFIED</x:v>
      </x:c>
      <x:c r="AR169" s="11" t="str">
        <x:v>Position-class planning record; serial item and receiver open</x:v>
      </x:c>
      <x:c r="AS169" s="26"/>
      <x:c r="AT169" s="26"/>
    </x:row>
    <x:row r="170">
      <x:c r="C170" s="11" t="str">
        <x:v>C1-M-POG-OOG-80</x:v>
      </x:c>
      <x:c r="D170" s="11" t="str">
        <x:v>C1</x:v>
      </x:c>
      <x:c r="E170" s="11" t="str">
        <x:v>Grid failure</x:v>
      </x:c>
      <x:c r="F170" s="11" t="str">
        <x:v>M-POG</x:v>
      </x:c>
      <x:c r="G170" s="11" t="str">
        <x:v>Port-opening group</x:v>
      </x:c>
      <x:c r="H170" s="11" t="str">
        <x:v>OOG-80</x:v>
      </x:c>
      <x:c r="I170" s="19" t="n">
        <x:v>72</x:v>
      </x:c>
      <x:c r="J170" s="21" t="n">
        <x:v>1</x:v>
      </x:c>
      <x:c r="K170" s="18" t="n">
        <x:f>'05 Cargo Register'!K170</x:f>
        <x:v>420</x:v>
      </x:c>
      <x:c r="L170" s="18" t="n">
        <x:f>'05 Cargo Register'!N170</x:f>
        <x:v>7</x:v>
      </x:c>
      <x:c r="M170" s="18" t="n">
        <x:f>'05 Cargo Register'!O170</x:f>
        <x:v>1232</x:v>
      </x:c>
      <x:c r="N170" s="18" t="n">
        <x:f>J170*K170</x:f>
        <x:v>420</x:v>
      </x:c>
      <x:c r="O170" s="18" t="n">
        <x:f>J170*L170</x:f>
        <x:v>7</x:v>
      </x:c>
      <x:c r="P170" s="18" t="n">
        <x:f>J170*M170</x:f>
        <x:v>1232</x:v>
      </x:c>
      <x:c r="Q170" s="22" t="n">
        <x:f>'01 Controls'!$E$22*'02 Cargo Classes'!$M$15</x:f>
        <x:v>0</x:v>
      </x:c>
      <x:c r="R170" s="22" t="n">
        <x:f>'01 Controls'!$F$22*'02 Cargo Classes'!$N$15</x:f>
        <x:v>0</x:v>
      </x:c>
      <x:c r="S170" s="22" t="n">
        <x:f>'01 Controls'!$G$22*'02 Cargo Classes'!$O$15</x:f>
        <x:v>0.54</x:v>
      </x:c>
      <x:c r="T170" s="22" t="n">
        <x:f>'01 Controls'!$H$22*'02 Cargo Classes'!$P$15</x:f>
        <x:v>0.025</x:v>
      </x:c>
      <x:c r="U170" s="22" t="n">
        <x:f>SUM(Q170:T170)</x:f>
        <x:v>0.5650000000000001</x:v>
      </x:c>
      <x:c r="V170" s="18" t="n">
        <x:f>IF(U170=0,0,N170*Q170/U170)</x:f>
        <x:v>0</x:v>
      </x:c>
      <x:c r="W170" s="18" t="n">
        <x:f>IF(U170=0,0,P170*Q170/U170)</x:f>
        <x:v>0</x:v>
      </x:c>
      <x:c r="X170" s="18" t="n">
        <x:f>MAX(V170,W170*'01 Controls'!$E$12)</x:f>
        <x:v>0</x:v>
      </x:c>
      <x:c r="Y170" s="18" t="n">
        <x:f>IF(U170=0,0,N170*R170/U170)</x:f>
        <x:v>0</x:v>
      </x:c>
      <x:c r="Z170" s="18" t="n">
        <x:f>IF(U170=0,0,P170*R170/U170)</x:f>
        <x:v>0</x:v>
      </x:c>
      <x:c r="AA170" s="18" t="n">
        <x:f>MAX(Y170,Z170*'01 Controls'!$E$13)</x:f>
        <x:v>0</x:v>
      </x:c>
      <x:c r="AB170" s="18" t="n">
        <x:f>IF(U170=0,0,N170*S170/U170)</x:f>
        <x:v>401.4159292035398</x:v>
      </x:c>
      <x:c r="AC170" s="18" t="n">
        <x:f>IF(U170=0,0,P170*S170/U170)</x:f>
        <x:v>1177.486725663717</x:v>
      </x:c>
      <x:c r="AD170" s="18" t="n">
        <x:f>MAX(AB170,AC170*'01 Controls'!$E$14)</x:f>
        <x:v>401.4159292035398</x:v>
      </x:c>
      <x:c r="AE170" s="18" t="n">
        <x:f>IF(U170=0,0,N170*T170/U170)</x:f>
        <x:v>18.584070796460175</x:v>
      </x:c>
      <x:c r="AF170" s="18" t="n">
        <x:f>IF(U170=0,0,P170*T170/U170)</x:f>
        <x:v>54.51327433628318</x:v>
      </x:c>
      <x:c r="AG170" s="18" t="n">
        <x:f>MAX(AE170,AF170*'01 Controls'!$E$15)</x:f>
        <x:v>18.584070796460175</x:v>
      </x:c>
      <x:c r="AH170" s="18" t="n">
        <x:f>SUM(V170,Y170,AB170,AE170)</x:f>
        <x:v>420</x:v>
      </x:c>
      <x:c r="AI170" s="18" t="n">
        <x:f>N170-AH170</x:f>
        <x:v>0</x:v>
      </x:c>
      <x:c r="AJ170" s="18" t="n">
        <x:f>V170*INDEX('07 Mode Capacity'!$P$6:$P$17,MATCH("AIR-"&amp;I170,'07 Mode Capacity'!$C$6:$C$17,0))</x:f>
        <x:v>0</x:v>
      </x:c>
      <x:c r="AK170" s="18" t="n">
        <x:f>Y170*INDEX('07 Mode Capacity'!$P$6:$P$17,MATCH("OCEAN-"&amp;I170,'07 Mode Capacity'!$C$6:$C$17,0))</x:f>
        <x:v>0</x:v>
      </x:c>
      <x:c r="AL170" s="18" t="n">
        <x:f>AB170*INDEX('07 Mode Capacity'!$P$6:$P$17,MATCH("LAND-"&amp;I170,'07 Mode Capacity'!$C$6:$C$17,0))</x:f>
        <x:v>287.0164937701625</x:v>
      </x:c>
      <x:c r="AM170" s="18" t="n">
        <x:f>AE170*INDEX('07 Mode Capacity'!$P$6:$P$17,MATCH("INLAND-"&amp;I170,'07 Mode Capacity'!$C$6:$C$17,0))</x:f>
        <x:v>18.584070796460175</x:v>
      </x:c>
      <x:c r="AN170" s="18" t="n">
        <x:f>SUM(AJ170:AM170)</x:f>
        <x:v>305.6005645666227</x:v>
      </x:c>
      <x:c r="AO170" s="17" t="n">
        <x:f>IF(N170=0,1,AN170/N170)</x:f>
        <x:v>0.7276203918252921</x:v>
      </x:c>
      <x:c r="AP170" s="11" t="str">
        <x:f>IF(AO170&gt;='01 Controls'!$E$16,"PASS","FAIL")</x:f>
        <x:v>FAIL</x:v>
      </x:c>
      <x:c r="AQ170" s="11" t="str">
        <x:v>UNQUANTIFIED</x:v>
      </x:c>
      <x:c r="AR170" s="11" t="str">
        <x:v>Position-class planning record; serial item and receiver open</x:v>
      </x:c>
      <x:c r="AS170" s="26"/>
      <x:c r="AT170" s="26"/>
    </x:row>
    <x:row r="171">
      <x:c r="C171" s="11" t="str">
        <x:v>C1-M-LAG-APL-45</x:v>
      </x:c>
      <x:c r="D171" s="11" t="str">
        <x:v>C1</x:v>
      </x:c>
      <x:c r="E171" s="11" t="str">
        <x:v>Grid failure</x:v>
      </x:c>
      <x:c r="F171" s="11" t="str">
        <x:v>M-LAG</x:v>
      </x:c>
      <x:c r="G171" s="11" t="str">
        <x:v>Littoral-access group</x:v>
      </x:c>
      <x:c r="H171" s="11" t="str">
        <x:v>APL-45</x:v>
      </x:c>
      <x:c r="I171" s="19" t="n">
        <x:v>24</x:v>
      </x:c>
      <x:c r="J171" s="21" t="n">
        <x:v>1</x:v>
      </x:c>
      <x:c r="K171" s="18" t="n">
        <x:f>'05 Cargo Register'!K171</x:f>
        <x:v>63</x:v>
      </x:c>
      <x:c r="L171" s="18" t="n">
        <x:f>'05 Cargo Register'!N171</x:f>
        <x:v>17</x:v>
      </x:c>
      <x:c r="M171" s="18" t="n">
        <x:f>'05 Cargo Register'!O171</x:f>
        <x:v>127.5</x:v>
      </x:c>
      <x:c r="N171" s="18" t="n">
        <x:f>J171*K171</x:f>
        <x:v>63</x:v>
      </x:c>
      <x:c r="O171" s="18" t="n">
        <x:f>J171*L171</x:f>
        <x:v>17</x:v>
      </x:c>
      <x:c r="P171" s="18" t="n">
        <x:f>J171*M171</x:f>
        <x:v>127.5</x:v>
      </x:c>
      <x:c r="Q171" s="22" t="n">
        <x:f>'01 Controls'!$E$22*'02 Cargo Classes'!$M$6</x:f>
        <x:v>0.15000000000000002</x:v>
      </x:c>
      <x:c r="R171" s="22" t="n">
        <x:f>'01 Controls'!$F$22*'02 Cargo Classes'!$N$6</x:f>
        <x:v>0</x:v>
      </x:c>
      <x:c r="S171" s="22" t="n">
        <x:f>'01 Controls'!$G$22*'02 Cargo Classes'!$O$6</x:f>
        <x:v>0.9</x:v>
      </x:c>
      <x:c r="T171" s="22" t="n">
        <x:f>'01 Controls'!$H$22*'02 Cargo Classes'!$P$6</x:f>
        <x:v>0.015</x:v>
      </x:c>
      <x:c r="U171" s="22" t="n">
        <x:f>SUM(Q171:T171)</x:f>
        <x:v>1.065</x:v>
      </x:c>
      <x:c r="V171" s="18" t="n">
        <x:f>IF(U171=0,0,N171*Q171/U171)</x:f>
        <x:v>8.87323943661972</x:v>
      </x:c>
      <x:c r="W171" s="18" t="n">
        <x:f>IF(U171=0,0,P171*Q171/U171)</x:f>
        <x:v>17.957746478873243</x:v>
      </x:c>
      <x:c r="X171" s="18" t="n">
        <x:f>MAX(V171,W171*'01 Controls'!$E$12)</x:f>
        <x:v>8.87323943661972</x:v>
      </x:c>
      <x:c r="Y171" s="18" t="n">
        <x:f>IF(U171=0,0,N171*R171/U171)</x:f>
        <x:v>0</x:v>
      </x:c>
      <x:c r="Z171" s="18" t="n">
        <x:f>IF(U171=0,0,P171*R171/U171)</x:f>
        <x:v>0</x:v>
      </x:c>
      <x:c r="AA171" s="18" t="n">
        <x:f>MAX(Y171,Z171*'01 Controls'!$E$13)</x:f>
        <x:v>0</x:v>
      </x:c>
      <x:c r="AB171" s="18" t="n">
        <x:f>IF(U171=0,0,N171*S171/U171)</x:f>
        <x:v>53.23943661971831</x:v>
      </x:c>
      <x:c r="AC171" s="18" t="n">
        <x:f>IF(U171=0,0,P171*S171/U171)</x:f>
        <x:v>107.74647887323944</x:v>
      </x:c>
      <x:c r="AD171" s="18" t="n">
        <x:f>MAX(AB171,AC171*'01 Controls'!$E$14)</x:f>
        <x:v>53.23943661971831</x:v>
      </x:c>
      <x:c r="AE171" s="18" t="n">
        <x:f>IF(U171=0,0,N171*T171/U171)</x:f>
        <x:v>0.8873239436619719</x:v>
      </x:c>
      <x:c r="AF171" s="18" t="n">
        <x:f>IF(U171=0,0,P171*T171/U171)</x:f>
        <x:v>1.795774647887324</x:v>
      </x:c>
      <x:c r="AG171" s="18" t="n">
        <x:f>MAX(AE171,AF171*'01 Controls'!$E$15)</x:f>
        <x:v>0.8873239436619719</x:v>
      </x:c>
      <x:c r="AH171" s="18" t="n">
        <x:f>SUM(V171,Y171,AB171,AE171)</x:f>
        <x:v>63</x:v>
      </x:c>
      <x:c r="AI171" s="18" t="n">
        <x:f>N171-AH171</x:f>
        <x:v>0</x:v>
      </x:c>
      <x:c r="AJ171" s="18" t="n">
        <x:f>V171*INDEX('07 Mode Capacity'!$P$6:$P$17,MATCH("AIR-"&amp;I171,'07 Mode Capacity'!$C$6:$C$17,0))</x:f>
        <x:v>1.8005051089927862</x:v>
      </x:c>
      <x:c r="AK171" s="18" t="n">
        <x:f>Y171*INDEX('07 Mode Capacity'!$P$6:$P$17,MATCH("OCEAN-"&amp;I171,'07 Mode Capacity'!$C$6:$C$17,0))</x:f>
        <x:v>0</x:v>
      </x:c>
      <x:c r="AL171" s="18" t="n">
        <x:f>AB171*INDEX('07 Mode Capacity'!$P$6:$P$17,MATCH("LAND-"&amp;I171,'07 Mode Capacity'!$C$6:$C$17,0))</x:f>
        <x:v>20.364133713567046</x:v>
      </x:c>
      <x:c r="AM171" s="18" t="n">
        <x:f>AE171*INDEX('07 Mode Capacity'!$P$6:$P$17,MATCH("INLAND-"&amp;I171,'07 Mode Capacity'!$C$6:$C$17,0))</x:f>
        <x:v>0.8873239436619719</x:v>
      </x:c>
      <x:c r="AN171" s="18" t="n">
        <x:f>SUM(AJ171:AM171)</x:f>
        <x:v>23.051962766221806</x:v>
      </x:c>
      <x:c r="AO171" s="17" t="n">
        <x:f>IF(N171=0,1,AN171/N171)</x:f>
        <x:v>0.3659041708924096</x:v>
      </x:c>
      <x:c r="AP171" s="11" t="str">
        <x:f>IF(AO171&gt;='01 Controls'!$E$16,"PASS","FAIL")</x:f>
        <x:v>FAIL</x:v>
      </x:c>
      <x:c r="AQ171" s="11" t="str">
        <x:v>UNQUANTIFIED</x:v>
      </x:c>
      <x:c r="AR171" s="11" t="str">
        <x:v>Position-class planning record; serial item and receiver open</x:v>
      </x:c>
      <x:c r="AS171" s="26"/>
      <x:c r="AT171" s="26"/>
    </x:row>
    <x:row r="172">
      <x:c r="C172" s="11" t="str">
        <x:v>C1-M-LAG-ISO-18</x:v>
      </x:c>
      <x:c r="D172" s="11" t="str">
        <x:v>C1</x:v>
      </x:c>
      <x:c r="E172" s="11" t="str">
        <x:v>Grid failure</x:v>
      </x:c>
      <x:c r="F172" s="11" t="str">
        <x:v>M-LAG</x:v>
      </x:c>
      <x:c r="G172" s="11" t="str">
        <x:v>Littoral-access group</x:v>
      </x:c>
      <x:c r="H172" s="11" t="str">
        <x:v>ISO-18</x:v>
      </x:c>
      <x:c r="I172" s="19" t="n">
        <x:v>48</x:v>
      </x:c>
      <x:c r="J172" s="21" t="n">
        <x:v>1</x:v>
      </x:c>
      <x:c r="K172" s="18" t="n">
        <x:f>'05 Cargo Register'!K172</x:f>
        <x:v>252</x:v>
      </x:c>
      <x:c r="L172" s="18" t="n">
        <x:f>'05 Cargo Register'!N172</x:f>
        <x:v>17</x:v>
      </x:c>
      <x:c r="M172" s="18" t="n">
        <x:f>'05 Cargo Register'!O172</x:f>
        <x:v>448.8</x:v>
      </x:c>
      <x:c r="N172" s="18" t="n">
        <x:f>J172*K172</x:f>
        <x:v>252</x:v>
      </x:c>
      <x:c r="O172" s="18" t="n">
        <x:f>J172*L172</x:f>
        <x:v>17</x:v>
      </x:c>
      <x:c r="P172" s="18" t="n">
        <x:f>J172*M172</x:f>
        <x:v>448.8</x:v>
      </x:c>
      <x:c r="Q172" s="22" t="n">
        <x:f>'01 Controls'!$E$22*'02 Cargo Classes'!$M$7</x:f>
        <x:v>0.010000000000000002</x:v>
      </x:c>
      <x:c r="R172" s="22" t="n">
        <x:f>'01 Controls'!$F$22*'02 Cargo Classes'!$N$7</x:f>
        <x:v>0</x:v>
      </x:c>
      <x:c r="S172" s="22" t="n">
        <x:f>'01 Controls'!$G$22*'02 Cargo Classes'!$O$7</x:f>
        <x:v>1.08</x:v>
      </x:c>
      <x:c r="T172" s="22" t="n">
        <x:f>'01 Controls'!$H$22*'02 Cargo Classes'!$P$7</x:f>
        <x:v>0.04000000000000001</x:v>
      </x:c>
      <x:c r="U172" s="22" t="n">
        <x:f>SUM(Q172:T172)</x:f>
        <x:v>1.1300000000000001</x:v>
      </x:c>
      <x:c r="V172" s="18" t="n">
        <x:f>IF(U172=0,0,N172*Q172/U172)</x:f>
        <x:v>2.2300884955752216</x:v>
      </x:c>
      <x:c r="W172" s="18" t="n">
        <x:f>IF(U172=0,0,P172*Q172/U172)</x:f>
        <x:v>3.971681415929204</x:v>
      </x:c>
      <x:c r="X172" s="18" t="n">
        <x:f>MAX(V172,W172*'01 Controls'!$E$12)</x:f>
        <x:v>2.2300884955752216</x:v>
      </x:c>
      <x:c r="Y172" s="18" t="n">
        <x:f>IF(U172=0,0,N172*R172/U172)</x:f>
        <x:v>0</x:v>
      </x:c>
      <x:c r="Z172" s="18" t="n">
        <x:f>IF(U172=0,0,P172*R172/U172)</x:f>
        <x:v>0</x:v>
      </x:c>
      <x:c r="AA172" s="18" t="n">
        <x:f>MAX(Y172,Z172*'01 Controls'!$E$13)</x:f>
        <x:v>0</x:v>
      </x:c>
      <x:c r="AB172" s="18" t="n">
        <x:f>IF(U172=0,0,N172*S172/U172)</x:f>
        <x:v>240.8495575221239</x:v>
      </x:c>
      <x:c r="AC172" s="18" t="n">
        <x:f>IF(U172=0,0,P172*S172/U172)</x:f>
        <x:v>428.94159292035397</x:v>
      </x:c>
      <x:c r="AD172" s="18" t="n">
        <x:f>MAX(AB172,AC172*'01 Controls'!$E$14)</x:f>
        <x:v>240.8495575221239</x:v>
      </x:c>
      <x:c r="AE172" s="18" t="n">
        <x:f>IF(U172=0,0,N172*T172/U172)</x:f>
        <x:v>8.920353982300886</x:v>
      </x:c>
      <x:c r="AF172" s="18" t="n">
        <x:f>IF(U172=0,0,P172*T172/U172)</x:f>
        <x:v>15.886725663716817</x:v>
      </x:c>
      <x:c r="AG172" s="18" t="n">
        <x:f>MAX(AE172,AF172*'01 Controls'!$E$15)</x:f>
        <x:v>8.920353982300886</x:v>
      </x:c>
      <x:c r="AH172" s="18" t="n">
        <x:f>SUM(V172,Y172,AB172,AE172)</x:f>
        <x:v>252</x:v>
      </x:c>
      <x:c r="AI172" s="18" t="n">
        <x:f>N172-AH172</x:f>
        <x:v>0</x:v>
      </x:c>
      <x:c r="AJ172" s="18" t="n">
        <x:f>V172*INDEX('07 Mode Capacity'!$P$6:$P$17,MATCH("AIR-"&amp;I172,'07 Mode Capacity'!$C$6:$C$17,0))</x:f>
        <x:v>0.625173326450458</x:v>
      </x:c>
      <x:c r="AK172" s="18" t="n">
        <x:f>Y172*INDEX('07 Mode Capacity'!$P$6:$P$17,MATCH("OCEAN-"&amp;I172,'07 Mode Capacity'!$C$6:$C$17,0))</x:f>
        <x:v>0</x:v>
      </x:c>
      <x:c r="AL172" s="18" t="n">
        <x:f>AB172*INDEX('07 Mode Capacity'!$P$6:$P$17,MATCH("LAND-"&amp;I172,'07 Mode Capacity'!$C$6:$C$17,0))</x:f>
        <x:v>29.395175369096584</x:v>
      </x:c>
      <x:c r="AM172" s="18" t="n">
        <x:f>AE172*INDEX('07 Mode Capacity'!$P$6:$P$17,MATCH("INLAND-"&amp;I172,'07 Mode Capacity'!$C$6:$C$17,0))</x:f>
        <x:v>5.6308340095105445</x:v>
      </x:c>
      <x:c r="AN172" s="18" t="n">
        <x:f>SUM(AJ172:AM172)</x:f>
        <x:v>35.651182705057586</x:v>
      </x:c>
      <x:c r="AO172" s="17" t="n">
        <x:f>IF(N172=0,1,AN172/N172)</x:f>
        <x:v>0.141472947242292</x:v>
      </x:c>
      <x:c r="AP172" s="11" t="str">
        <x:f>IF(AO172&gt;='01 Controls'!$E$16,"PASS","FAIL")</x:f>
        <x:v>FAIL</x:v>
      </x:c>
      <x:c r="AQ172" s="11" t="str">
        <x:v>UNQUANTIFIED</x:v>
      </x:c>
      <x:c r="AR172" s="11" t="str">
        <x:v>Position-class planning record; serial item and receiver open</x:v>
      </x:c>
      <x:c r="AS172" s="26"/>
      <x:c r="AT172" s="26"/>
    </x:row>
    <x:row r="173">
      <x:c r="C173" s="11" t="str">
        <x:v>C1-M-LAG-COL-12</x:v>
      </x:c>
      <x:c r="D173" s="11" t="str">
        <x:v>C1</x:v>
      </x:c>
      <x:c r="E173" s="11" t="str">
        <x:v>Grid failure</x:v>
      </x:c>
      <x:c r="F173" s="11" t="str">
        <x:v>M-LAG</x:v>
      </x:c>
      <x:c r="G173" s="11" t="str">
        <x:v>Littoral-access group</x:v>
      </x:c>
      <x:c r="H173" s="11" t="str">
        <x:v>COL-12</x:v>
      </x:c>
      <x:c r="I173" s="19" t="n">
        <x:v>24</x:v>
      </x:c>
      <x:c r="J173" s="21" t="n">
        <x:v>1</x:v>
      </x:c>
      <x:c r="K173" s="18" t="n">
        <x:f>'05 Cargo Register'!K173</x:f>
        <x:v>42</x:v>
      </x:c>
      <x:c r="L173" s="18" t="n">
        <x:f>'05 Cargo Register'!N173</x:f>
        <x:v>5</x:v>
      </x:c>
      <x:c r="M173" s="18" t="n">
        <x:f>'05 Cargo Register'!O173</x:f>
        <x:v>132</x:v>
      </x:c>
      <x:c r="N173" s="18" t="n">
        <x:f>J173*K173</x:f>
        <x:v>42</x:v>
      </x:c>
      <x:c r="O173" s="18" t="n">
        <x:f>J173*L173</x:f>
        <x:v>5</x:v>
      </x:c>
      <x:c r="P173" s="18" t="n">
        <x:f>J173*M173</x:f>
        <x:v>132</x:v>
      </x:c>
      <x:c r="Q173" s="22" t="n">
        <x:f>'01 Controls'!$E$22*'02 Cargo Classes'!$M$8</x:f>
        <x:v>0.1</x:v>
      </x:c>
      <x:c r="R173" s="22" t="n">
        <x:f>'01 Controls'!$F$22*'02 Cargo Classes'!$N$8</x:f>
        <x:v>0</x:v>
      </x:c>
      <x:c r="S173" s="22" t="n">
        <x:f>'01 Controls'!$G$22*'02 Cargo Classes'!$O$8</x:f>
        <x:v>1.08</x:v>
      </x:c>
      <x:c r="T173" s="22" t="n">
        <x:f>'01 Controls'!$H$22*'02 Cargo Classes'!$P$8</x:f>
        <x:v>0.010000000000000002</x:v>
      </x:c>
      <x:c r="U173" s="22" t="n">
        <x:f>SUM(Q173:T173)</x:f>
        <x:v>1.1900000000000002</x:v>
      </x:c>
      <x:c r="V173" s="18" t="n">
        <x:f>IF(U173=0,0,N173*Q173/U173)</x:f>
        <x:v>3.529411764705882</x:v>
      </x:c>
      <x:c r="W173" s="18" t="n">
        <x:f>IF(U173=0,0,P173*Q173/U173)</x:f>
        <x:v>11.092436974789916</x:v>
      </x:c>
      <x:c r="X173" s="18" t="n">
        <x:f>MAX(V173,W173*'01 Controls'!$E$12)</x:f>
        <x:v>3.529411764705882</x:v>
      </x:c>
      <x:c r="Y173" s="18" t="n">
        <x:f>IF(U173=0,0,N173*R173/U173)</x:f>
        <x:v>0</x:v>
      </x:c>
      <x:c r="Z173" s="18" t="n">
        <x:f>IF(U173=0,0,P173*R173/U173)</x:f>
        <x:v>0</x:v>
      </x:c>
      <x:c r="AA173" s="18" t="n">
        <x:f>MAX(Y173,Z173*'01 Controls'!$E$13)</x:f>
        <x:v>0</x:v>
      </x:c>
      <x:c r="AB173" s="18" t="n">
        <x:f>IF(U173=0,0,N173*S173/U173)</x:f>
        <x:v>38.11764705882352</x:v>
      </x:c>
      <x:c r="AC173" s="18" t="n">
        <x:f>IF(U173=0,0,P173*S173/U173)</x:f>
        <x:v>119.79831932773108</x:v>
      </x:c>
      <x:c r="AD173" s="18" t="n">
        <x:f>MAX(AB173,AC173*'01 Controls'!$E$14)</x:f>
        <x:v>38.11764705882352</x:v>
      </x:c>
      <x:c r="AE173" s="18" t="n">
        <x:f>IF(U173=0,0,N173*T173/U173)</x:f>
        <x:v>0.35294117647058826</x:v>
      </x:c>
      <x:c r="AF173" s="18" t="n">
        <x:f>IF(U173=0,0,P173*T173/U173)</x:f>
        <x:v>1.1092436974789917</x:v>
      </x:c>
      <x:c r="AG173" s="18" t="n">
        <x:f>MAX(AE173,AF173*'01 Controls'!$E$15)</x:f>
        <x:v>0.35294117647058826</x:v>
      </x:c>
      <x:c r="AH173" s="18" t="n">
        <x:f>SUM(V173,Y173,AB173,AE173)</x:f>
        <x:v>41.99999999999999</x:v>
      </x:c>
      <x:c r="AI173" s="18" t="n">
        <x:f>N173-AH173</x:f>
        <x:v>7.105427357601002e-15</x:v>
      </x:c>
      <x:c r="AJ173" s="18" t="n">
        <x:f>V173*INDEX('07 Mode Capacity'!$P$6:$P$17,MATCH("AIR-"&amp;I173,'07 Mode Capacity'!$C$6:$C$17,0))</x:f>
        <x:v>0.7161672982548334</x:v>
      </x:c>
      <x:c r="AK173" s="18" t="n">
        <x:f>Y173*INDEX('07 Mode Capacity'!$P$6:$P$17,MATCH("OCEAN-"&amp;I173,'07 Mode Capacity'!$C$6:$C$17,0))</x:f>
        <x:v>0</x:v>
      </x:c>
      <x:c r="AL173" s="18" t="n">
        <x:f>AB173*INDEX('07 Mode Capacity'!$P$6:$P$17,MATCH("LAND-"&amp;I173,'07 Mode Capacity'!$C$6:$C$17,0))</x:f>
        <x:v>14.580035230217748</x:v>
      </x:c>
      <x:c r="AM173" s="18" t="n">
        <x:f>AE173*INDEX('07 Mode Capacity'!$P$6:$P$17,MATCH("INLAND-"&amp;I173,'07 Mode Capacity'!$C$6:$C$17,0))</x:f>
        <x:v>0.35294117647058826</x:v>
      </x:c>
      <x:c r="AN173" s="18" t="n">
        <x:f>SUM(AJ173:AM173)</x:f>
        <x:v>15.64914370494317</x:v>
      </x:c>
      <x:c r="AO173" s="17" t="n">
        <x:f>IF(N173=0,1,AN173/N173)</x:f>
        <x:v>0.372598659641504</x:v>
      </x:c>
      <x:c r="AP173" s="11" t="str">
        <x:f>IF(AO173&gt;='01 Controls'!$E$16,"PASS","FAIL")</x:f>
        <x:v>FAIL</x:v>
      </x:c>
      <x:c r="AQ173" s="11" t="str">
        <x:v>UNQUANTIFIED</x:v>
      </x:c>
      <x:c r="AR173" s="11" t="str">
        <x:v>Position-class planning record; serial item and receiver open</x:v>
      </x:c>
      <x:c r="AS173" s="26"/>
      <x:c r="AT173" s="26"/>
    </x:row>
    <x:row r="174">
      <x:c r="C174" s="11" t="str">
        <x:v>C1-M-LAG-BAT-22</x:v>
      </x:c>
      <x:c r="D174" s="11" t="str">
        <x:v>C1</x:v>
      </x:c>
      <x:c r="E174" s="11" t="str">
        <x:v>Grid failure</x:v>
      </x:c>
      <x:c r="F174" s="11" t="str">
        <x:v>M-LAG</x:v>
      </x:c>
      <x:c r="G174" s="11" t="str">
        <x:v>Littoral-access group</x:v>
      </x:c>
      <x:c r="H174" s="11" t="str">
        <x:v>BAT-22</x:v>
      </x:c>
      <x:c r="I174" s="19" t="n">
        <x:v>48</x:v>
      </x:c>
      <x:c r="J174" s="21" t="n">
        <x:v>1</x:v>
      </x:c>
      <x:c r="K174" s="18" t="n">
        <x:f>'05 Cargo Register'!K174</x:f>
        <x:v>168</x:v>
      </x:c>
      <x:c r="L174" s="18" t="n">
        <x:f>'05 Cargo Register'!N174</x:f>
        <x:v>10</x:v>
      </x:c>
      <x:c r="M174" s="18" t="n">
        <x:f>'05 Cargo Register'!O174</x:f>
        <x:v>264</x:v>
      </x:c>
      <x:c r="N174" s="18" t="n">
        <x:f>J174*K174</x:f>
        <x:v>168</x:v>
      </x:c>
      <x:c r="O174" s="18" t="n">
        <x:f>J174*L174</x:f>
        <x:v>10</x:v>
      </x:c>
      <x:c r="P174" s="18" t="n">
        <x:f>J174*M174</x:f>
        <x:v>264</x:v>
      </x:c>
      <x:c r="Q174" s="22" t="n">
        <x:f>'01 Controls'!$E$22*'02 Cargo Classes'!$M$9</x:f>
        <x:v>0</x:v>
      </x:c>
      <x:c r="R174" s="22" t="n">
        <x:f>'01 Controls'!$F$22*'02 Cargo Classes'!$N$9</x:f>
        <x:v>0</x:v>
      </x:c>
      <x:c r="S174" s="22" t="n">
        <x:f>'01 Controls'!$G$22*'02 Cargo Classes'!$O$9</x:f>
        <x:v>0.9</x:v>
      </x:c>
      <x:c r="T174" s="22" t="n">
        <x:f>'01 Controls'!$H$22*'02 Cargo Classes'!$P$9</x:f>
        <x:v>0.025</x:v>
      </x:c>
      <x:c r="U174" s="22" t="n">
        <x:f>SUM(Q174:T174)</x:f>
        <x:v>0.925</x:v>
      </x:c>
      <x:c r="V174" s="18" t="n">
        <x:f>IF(U174=0,0,N174*Q174/U174)</x:f>
        <x:v>0</x:v>
      </x:c>
      <x:c r="W174" s="18" t="n">
        <x:f>IF(U174=0,0,P174*Q174/U174)</x:f>
        <x:v>0</x:v>
      </x:c>
      <x:c r="X174" s="18" t="n">
        <x:f>MAX(V174,W174*'01 Controls'!$E$12)</x:f>
        <x:v>0</x:v>
      </x:c>
      <x:c r="Y174" s="18" t="n">
        <x:f>IF(U174=0,0,N174*R174/U174)</x:f>
        <x:v>0</x:v>
      </x:c>
      <x:c r="Z174" s="18" t="n">
        <x:f>IF(U174=0,0,P174*R174/U174)</x:f>
        <x:v>0</x:v>
      </x:c>
      <x:c r="AA174" s="18" t="n">
        <x:f>MAX(Y174,Z174*'01 Controls'!$E$13)</x:f>
        <x:v>0</x:v>
      </x:c>
      <x:c r="AB174" s="18" t="n">
        <x:f>IF(U174=0,0,N174*S174/U174)</x:f>
        <x:v>163.45945945945948</x:v>
      </x:c>
      <x:c r="AC174" s="18" t="n">
        <x:f>IF(U174=0,0,P174*S174/U174)</x:f>
        <x:v>256.86486486486484</x:v>
      </x:c>
      <x:c r="AD174" s="18" t="n">
        <x:f>MAX(AB174,AC174*'01 Controls'!$E$14)</x:f>
        <x:v>163.45945945945948</x:v>
      </x:c>
      <x:c r="AE174" s="18" t="n">
        <x:f>IF(U174=0,0,N174*T174/U174)</x:f>
        <x:v>4.54054054054054</x:v>
      </x:c>
      <x:c r="AF174" s="18" t="n">
        <x:f>IF(U174=0,0,P174*T174/U174)</x:f>
        <x:v>7.135135135135135</x:v>
      </x:c>
      <x:c r="AG174" s="18" t="n">
        <x:f>MAX(AE174,AF174*'01 Controls'!$E$15)</x:f>
        <x:v>4.54054054054054</x:v>
      </x:c>
      <x:c r="AH174" s="18" t="n">
        <x:f>SUM(V174,Y174,AB174,AE174)</x:f>
        <x:v>168.00000000000003</x:v>
      </x:c>
      <x:c r="AI174" s="18" t="n">
        <x:f>N174-AH174</x:f>
        <x:v>-2.842170943040401e-14</x:v>
      </x:c>
      <x:c r="AJ174" s="18" t="n">
        <x:f>V174*INDEX('07 Mode Capacity'!$P$6:$P$17,MATCH("AIR-"&amp;I174,'07 Mode Capacity'!$C$6:$C$17,0))</x:f>
        <x:v>0</x:v>
      </x:c>
      <x:c r="AK174" s="18" t="n">
        <x:f>Y174*INDEX('07 Mode Capacity'!$P$6:$P$17,MATCH("OCEAN-"&amp;I174,'07 Mode Capacity'!$C$6:$C$17,0))</x:f>
        <x:v>0</x:v>
      </x:c>
      <x:c r="AL174" s="18" t="n">
        <x:f>AB174*INDEX('07 Mode Capacity'!$P$6:$P$17,MATCH("LAND-"&amp;I174,'07 Mode Capacity'!$C$6:$C$17,0))</x:f>
        <x:v>19.949878779026513</x:v>
      </x:c>
      <x:c r="AM174" s="18" t="n">
        <x:f>AE174*INDEX('07 Mode Capacity'!$P$6:$P$17,MATCH("INLAND-"&amp;I174,'07 Mode Capacity'!$C$6:$C$17,0))</x:f>
        <x:v>2.8661452390751863</x:v>
      </x:c>
      <x:c r="AN174" s="18" t="n">
        <x:f>SUM(AJ174:AM174)</x:f>
        <x:v>22.8160240181017</x:v>
      </x:c>
      <x:c r="AO174" s="17" t="n">
        <x:f>IF(N174=0,1,AN174/N174)</x:f>
        <x:v>0.1358096667744149</x:v>
      </x:c>
      <x:c r="AP174" s="11" t="str">
        <x:f>IF(AO174&gt;='01 Controls'!$E$16,"PASS","FAIL")</x:f>
        <x:v>FAIL</x:v>
      </x:c>
      <x:c r="AQ174" s="11" t="str">
        <x:v>UNQUANTIFIED</x:v>
      </x:c>
      <x:c r="AR174" s="11" t="str">
        <x:v>Position-class planning record; serial item and receiver open</x:v>
      </x:c>
      <x:c r="AS174" s="26"/>
      <x:c r="AT174" s="26"/>
    </x:row>
    <x:row r="175">
      <x:c r="C175" s="11" t="str">
        <x:v>C1-M-LAG-TNK-20</x:v>
      </x:c>
      <x:c r="D175" s="11" t="str">
        <x:v>C1</x:v>
      </x:c>
      <x:c r="E175" s="11" t="str">
        <x:v>Grid failure</x:v>
      </x:c>
      <x:c r="F175" s="11" t="str">
        <x:v>M-LAG</x:v>
      </x:c>
      <x:c r="G175" s="11" t="str">
        <x:v>Littoral-access group</x:v>
      </x:c>
      <x:c r="H175" s="11" t="str">
        <x:v>TNK-20</x:v>
      </x:c>
      <x:c r="I175" s="19" t="n">
        <x:v>48</x:v>
      </x:c>
      <x:c r="J175" s="21" t="n">
        <x:v>1</x:v>
      </x:c>
      <x:c r="K175" s="18" t="n">
        <x:f>'05 Cargo Register'!K175</x:f>
        <x:v>252</x:v>
      </x:c>
      <x:c r="L175" s="18" t="n">
        <x:f>'05 Cargo Register'!N175</x:f>
        <x:v>15</x:v>
      </x:c>
      <x:c r="M175" s="18" t="n">
        <x:f>'05 Cargo Register'!O175</x:f>
        <x:v>318.75</x:v>
      </x:c>
      <x:c r="N175" s="18" t="n">
        <x:f>J175*K175</x:f>
        <x:v>252</x:v>
      </x:c>
      <x:c r="O175" s="18" t="n">
        <x:f>J175*L175</x:f>
        <x:v>15</x:v>
      </x:c>
      <x:c r="P175" s="18" t="n">
        <x:f>J175*M175</x:f>
        <x:v>318.75</x:v>
      </x:c>
      <x:c r="Q175" s="22" t="n">
        <x:f>'01 Controls'!$E$22*'02 Cargo Classes'!$M$10</x:f>
        <x:v>0</x:v>
      </x:c>
      <x:c r="R175" s="22" t="n">
        <x:f>'01 Controls'!$F$22*'02 Cargo Classes'!$N$10</x:f>
        <x:v>0</x:v>
      </x:c>
      <x:c r="S175" s="22" t="n">
        <x:f>'01 Controls'!$G$22*'02 Cargo Classes'!$O$10</x:f>
        <x:v>0.9</x:v>
      </x:c>
      <x:c r="T175" s="22" t="n">
        <x:f>'01 Controls'!$H$22*'02 Cargo Classes'!$P$10</x:f>
        <x:v>0.05</x:v>
      </x:c>
      <x:c r="U175" s="22" t="n">
        <x:f>SUM(Q175:T175)</x:f>
        <x:v>0.9500000000000001</x:v>
      </x:c>
      <x:c r="V175" s="18" t="n">
        <x:f>IF(U175=0,0,N175*Q175/U175)</x:f>
        <x:v>0</x:v>
      </x:c>
      <x:c r="W175" s="18" t="n">
        <x:f>IF(U175=0,0,P175*Q175/U175)</x:f>
        <x:v>0</x:v>
      </x:c>
      <x:c r="X175" s="18" t="n">
        <x:f>MAX(V175,W175*'01 Controls'!$E$12)</x:f>
        <x:v>0</x:v>
      </x:c>
      <x:c r="Y175" s="18" t="n">
        <x:f>IF(U175=0,0,N175*R175/U175)</x:f>
        <x:v>0</x:v>
      </x:c>
      <x:c r="Z175" s="18" t="n">
        <x:f>IF(U175=0,0,P175*R175/U175)</x:f>
        <x:v>0</x:v>
      </x:c>
      <x:c r="AA175" s="18" t="n">
        <x:f>MAX(Y175,Z175*'01 Controls'!$E$13)</x:f>
        <x:v>0</x:v>
      </x:c>
      <x:c r="AB175" s="18" t="n">
        <x:f>IF(U175=0,0,N175*S175/U175)</x:f>
        <x:v>238.73684210526315</x:v>
      </x:c>
      <x:c r="AC175" s="18" t="n">
        <x:f>IF(U175=0,0,P175*S175/U175)</x:f>
        <x:v>301.9736842105263</x:v>
      </x:c>
      <x:c r="AD175" s="18" t="n">
        <x:f>MAX(AB175,AC175*'01 Controls'!$E$14)</x:f>
        <x:v>238.73684210526315</x:v>
      </x:c>
      <x:c r="AE175" s="18" t="n">
        <x:f>IF(U175=0,0,N175*T175/U175)</x:f>
        <x:v>13.263157894736842</x:v>
      </x:c>
      <x:c r="AF175" s="18" t="n">
        <x:f>IF(U175=0,0,P175*T175/U175)</x:f>
        <x:v>16.77631578947368</x:v>
      </x:c>
      <x:c r="AG175" s="18" t="n">
        <x:f>MAX(AE175,AF175*'01 Controls'!$E$15)</x:f>
        <x:v>13.263157894736842</x:v>
      </x:c>
      <x:c r="AH175" s="18" t="n">
        <x:f>SUM(V175,Y175,AB175,AE175)</x:f>
        <x:v>252</x:v>
      </x:c>
      <x:c r="AI175" s="18" t="n">
        <x:f>N175-AH175</x:f>
        <x:v>0</x:v>
      </x:c>
      <x:c r="AJ175" s="18" t="n">
        <x:f>V175*INDEX('07 Mode Capacity'!$P$6:$P$17,MATCH("AIR-"&amp;I175,'07 Mode Capacity'!$C$6:$C$17,0))</x:f>
        <x:v>0</x:v>
      </x:c>
      <x:c r="AK175" s="18" t="n">
        <x:f>Y175*INDEX('07 Mode Capacity'!$P$6:$P$17,MATCH("OCEAN-"&amp;I175,'07 Mode Capacity'!$C$6:$C$17,0))</x:f>
        <x:v>0</x:v>
      </x:c>
      <x:c r="AL175" s="18" t="n">
        <x:f>AB175*INDEX('07 Mode Capacity'!$P$6:$P$17,MATCH("LAND-"&amp;I175,'07 Mode Capacity'!$C$6:$C$17,0))</x:f>
        <x:v>29.13732295357819</x:v>
      </x:c>
      <x:c r="AM175" s="18" t="n">
        <x:f>AE175*INDEX('07 Mode Capacity'!$P$6:$P$17,MATCH("INLAND-"&amp;I175,'07 Mode Capacity'!$C$6:$C$17,0))</x:f>
        <x:v>8.372161093088044</x:v>
      </x:c>
      <x:c r="AN175" s="18" t="n">
        <x:f>SUM(AJ175:AM175)</x:f>
        <x:v>37.50948404666624</x:v>
      </x:c>
      <x:c r="AO175" s="17" t="n">
        <x:f>IF(N175=0,1,AN175/N175)</x:f>
        <x:v>0.14884715891534223</x:v>
      </x:c>
      <x:c r="AP175" s="11" t="str">
        <x:f>IF(AO175&gt;='01 Controls'!$E$16,"PASS","FAIL")</x:f>
        <x:v>FAIL</x:v>
      </x:c>
      <x:c r="AQ175" s="11" t="str">
        <x:v>UNQUANTIFIED</x:v>
      </x:c>
      <x:c r="AR175" s="11" t="str">
        <x:v>Position-class planning record; serial item and receiver open</x:v>
      </x:c>
      <x:c r="AS175" s="26"/>
      <x:c r="AT175" s="26"/>
    </x:row>
    <x:row r="176">
      <x:c r="C176" s="11" t="str">
        <x:v>C1-M-LAG-FLR-24</x:v>
      </x:c>
      <x:c r="D176" s="11" t="str">
        <x:v>C1</x:v>
      </x:c>
      <x:c r="E176" s="11" t="str">
        <x:v>Grid failure</x:v>
      </x:c>
      <x:c r="F176" s="11" t="str">
        <x:v>M-LAG</x:v>
      </x:c>
      <x:c r="G176" s="11" t="str">
        <x:v>Littoral-access group</x:v>
      </x:c>
      <x:c r="H176" s="11" t="str">
        <x:v>FLR-24</x:v>
      </x:c>
      <x:c r="I176" s="19" t="n">
        <x:v>48</x:v>
      </x:c>
      <x:c r="J176" s="21" t="n">
        <x:v>1</x:v>
      </x:c>
      <x:c r="K176" s="18" t="n">
        <x:f>'05 Cargo Register'!K176</x:f>
        <x:v>315</x:v>
      </x:c>
      <x:c r="L176" s="18" t="n">
        <x:f>'05 Cargo Register'!N176</x:f>
        <x:v>16</x:v>
      </x:c>
      <x:c r="M176" s="18" t="n">
        <x:f>'05 Cargo Register'!O176</x:f>
        <x:v>512</x:v>
      </x:c>
      <x:c r="N176" s="18" t="n">
        <x:f>J176*K176</x:f>
        <x:v>315</x:v>
      </x:c>
      <x:c r="O176" s="18" t="n">
        <x:f>J176*L176</x:f>
        <x:v>16</x:v>
      </x:c>
      <x:c r="P176" s="18" t="n">
        <x:f>J176*M176</x:f>
        <x:v>512</x:v>
      </x:c>
      <x:c r="Q176" s="22" t="n">
        <x:f>'01 Controls'!$E$22*'02 Cargo Classes'!$M$11</x:f>
        <x:v>0</x:v>
      </x:c>
      <x:c r="R176" s="22" t="n">
        <x:f>'01 Controls'!$F$22*'02 Cargo Classes'!$N$11</x:f>
        <x:v>0</x:v>
      </x:c>
      <x:c r="S176" s="22" t="n">
        <x:f>'01 Controls'!$G$22*'02 Cargo Classes'!$O$11</x:f>
        <x:v>0.9</x:v>
      </x:c>
      <x:c r="T176" s="22" t="n">
        <x:f>'01 Controls'!$H$22*'02 Cargo Classes'!$P$11</x:f>
        <x:v>0.04000000000000001</x:v>
      </x:c>
      <x:c r="U176" s="22" t="n">
        <x:f>SUM(Q176:T176)</x:f>
        <x:v>0.9400000000000001</x:v>
      </x:c>
      <x:c r="V176" s="18" t="n">
        <x:f>IF(U176=0,0,N176*Q176/U176)</x:f>
        <x:v>0</x:v>
      </x:c>
      <x:c r="W176" s="18" t="n">
        <x:f>IF(U176=0,0,P176*Q176/U176)</x:f>
        <x:v>0</x:v>
      </x:c>
      <x:c r="X176" s="18" t="n">
        <x:f>MAX(V176,W176*'01 Controls'!$E$12)</x:f>
        <x:v>0</x:v>
      </x:c>
      <x:c r="Y176" s="18" t="n">
        <x:f>IF(U176=0,0,N176*R176/U176)</x:f>
        <x:v>0</x:v>
      </x:c>
      <x:c r="Z176" s="18" t="n">
        <x:f>IF(U176=0,0,P176*R176/U176)</x:f>
        <x:v>0</x:v>
      </x:c>
      <x:c r="AA176" s="18" t="n">
        <x:f>MAX(Y176,Z176*'01 Controls'!$E$13)</x:f>
        <x:v>0</x:v>
      </x:c>
      <x:c r="AB176" s="18" t="n">
        <x:f>IF(U176=0,0,N176*S176/U176)</x:f>
        <x:v>301.59574468085106</x:v>
      </x:c>
      <x:c r="AC176" s="18" t="n">
        <x:f>IF(U176=0,0,P176*S176/U176)</x:f>
        <x:v>490.2127659574468</x:v>
      </x:c>
      <x:c r="AD176" s="18" t="n">
        <x:f>MAX(AB176,AC176*'01 Controls'!$E$14)</x:f>
        <x:v>301.59574468085106</x:v>
      </x:c>
      <x:c r="AE176" s="18" t="n">
        <x:f>IF(U176=0,0,N176*T176/U176)</x:f>
        <x:v>13.40425531914894</x:v>
      </x:c>
      <x:c r="AF176" s="18" t="n">
        <x:f>IF(U176=0,0,P176*T176/U176)</x:f>
        <x:v>21.787234042553195</x:v>
      </x:c>
      <x:c r="AG176" s="18" t="n">
        <x:f>MAX(AE176,AF176*'01 Controls'!$E$15)</x:f>
        <x:v>13.40425531914894</x:v>
      </x:c>
      <x:c r="AH176" s="18" t="n">
        <x:f>SUM(V176,Y176,AB176,AE176)</x:f>
        <x:v>315</x:v>
      </x:c>
      <x:c r="AI176" s="18" t="n">
        <x:f>N176-AH176</x:f>
        <x:v>0</x:v>
      </x:c>
      <x:c r="AJ176" s="18" t="n">
        <x:f>V176*INDEX('07 Mode Capacity'!$P$6:$P$17,MATCH("AIR-"&amp;I176,'07 Mode Capacity'!$C$6:$C$17,0))</x:f>
        <x:v>0</x:v>
      </x:c>
      <x:c r="AK176" s="18" t="n">
        <x:f>Y176*INDEX('07 Mode Capacity'!$P$6:$P$17,MATCH("OCEAN-"&amp;I176,'07 Mode Capacity'!$C$6:$C$17,0))</x:f>
        <x:v>0</x:v>
      </x:c>
      <x:c r="AL176" s="18" t="n">
        <x:f>AB176*INDEX('07 Mode Capacity'!$P$6:$P$17,MATCH("LAND-"&amp;I176,'07 Mode Capacity'!$C$6:$C$17,0))</x:f>
        <x:v>36.809118092951174</x:v>
      </x:c>
      <x:c r="AM176" s="18" t="n">
        <x:f>AE176*INDEX('07 Mode Capacity'!$P$6:$P$17,MATCH("INLAND-"&amp;I176,'07 Mode Capacity'!$C$6:$C$17,0))</x:f>
        <x:v>8.461226636631537</x:v>
      </x:c>
      <x:c r="AN176" s="18" t="n">
        <x:f>SUM(AJ176:AM176)</x:f>
        <x:v>45.27034472958271</x:v>
      </x:c>
      <x:c r="AO176" s="17" t="n">
        <x:f>IF(N176=0,1,AN176/N176)</x:f>
        <x:v>0.14371538009391335</x:v>
      </x:c>
      <x:c r="AP176" s="11" t="str">
        <x:f>IF(AO176&gt;='01 Controls'!$E$16,"PASS","FAIL")</x:f>
        <x:v>FAIL</x:v>
      </x:c>
      <x:c r="AQ176" s="11" t="str">
        <x:v>UNQUANTIFIED</x:v>
      </x:c>
      <x:c r="AR176" s="11" t="str">
        <x:v>Position-class planning record; serial item and receiver open</x:v>
      </x:c>
      <x:c r="AS176" s="26"/>
      <x:c r="AT176" s="26"/>
    </x:row>
    <x:row r="177">
      <x:c r="C177" s="11" t="str">
        <x:v>C1-M-LAG-ROL-30</x:v>
      </x:c>
      <x:c r="D177" s="11" t="str">
        <x:v>C1</x:v>
      </x:c>
      <x:c r="E177" s="11" t="str">
        <x:v>Grid failure</x:v>
      </x:c>
      <x:c r="F177" s="11" t="str">
        <x:v>M-LAG</x:v>
      </x:c>
      <x:c r="G177" s="11" t="str">
        <x:v>Littoral-access group</x:v>
      </x:c>
      <x:c r="H177" s="11" t="str">
        <x:v>ROL-30</x:v>
      </x:c>
      <x:c r="I177" s="19" t="n">
        <x:v>48</x:v>
      </x:c>
      <x:c r="J177" s="21" t="n">
        <x:v>1</x:v>
      </x:c>
      <x:c r="K177" s="18" t="n">
        <x:f>'05 Cargo Register'!K177</x:f>
        <x:v>315</x:v>
      </x:c>
      <x:c r="L177" s="18" t="n">
        <x:f>'05 Cargo Register'!N177</x:f>
        <x:v>14</x:v>
      </x:c>
      <x:c r="M177" s="18" t="n">
        <x:f>'05 Cargo Register'!O177</x:f>
        <x:v>892.5</x:v>
      </x:c>
      <x:c r="N177" s="18" t="n">
        <x:f>J177*K177</x:f>
        <x:v>315</x:v>
      </x:c>
      <x:c r="O177" s="18" t="n">
        <x:f>J177*L177</x:f>
        <x:v>14</x:v>
      </x:c>
      <x:c r="P177" s="18" t="n">
        <x:f>J177*M177</x:f>
        <x:v>892.5</x:v>
      </x:c>
      <x:c r="Q177" s="22" t="n">
        <x:f>'01 Controls'!$E$22*'02 Cargo Classes'!$M$12</x:f>
        <x:v>0</x:v>
      </x:c>
      <x:c r="R177" s="22" t="n">
        <x:f>'01 Controls'!$F$22*'02 Cargo Classes'!$N$12</x:f>
        <x:v>0</x:v>
      </x:c>
      <x:c r="S177" s="22" t="n">
        <x:f>'01 Controls'!$G$22*'02 Cargo Classes'!$O$12</x:f>
        <x:v>1.35</x:v>
      </x:c>
      <x:c r="T177" s="22" t="n">
        <x:f>'01 Controls'!$H$22*'02 Cargo Classes'!$P$12</x:f>
        <x:v>0.03</x:v>
      </x:c>
      <x:c r="U177" s="22" t="n">
        <x:f>SUM(Q177:T177)</x:f>
        <x:v>1.3800000000000001</x:v>
      </x:c>
      <x:c r="V177" s="18" t="n">
        <x:f>IF(U177=0,0,N177*Q177/U177)</x:f>
        <x:v>0</x:v>
      </x:c>
      <x:c r="W177" s="18" t="n">
        <x:f>IF(U177=0,0,P177*Q177/U177)</x:f>
        <x:v>0</x:v>
      </x:c>
      <x:c r="X177" s="18" t="n">
        <x:f>MAX(V177,W177*'01 Controls'!$E$12)</x:f>
        <x:v>0</x:v>
      </x:c>
      <x:c r="Y177" s="18" t="n">
        <x:f>IF(U177=0,0,N177*R177/U177)</x:f>
        <x:v>0</x:v>
      </x:c>
      <x:c r="Z177" s="18" t="n">
        <x:f>IF(U177=0,0,P177*R177/U177)</x:f>
        <x:v>0</x:v>
      </x:c>
      <x:c r="AA177" s="18" t="n">
        <x:f>MAX(Y177,Z177*'01 Controls'!$E$13)</x:f>
        <x:v>0</x:v>
      </x:c>
      <x:c r="AB177" s="18" t="n">
        <x:f>IF(U177=0,0,N177*S177/U177)</x:f>
        <x:v>308.15217391304344</x:v>
      </x:c>
      <x:c r="AC177" s="18" t="n">
        <x:f>IF(U177=0,0,P177*S177/U177)</x:f>
        <x:v>873.0978260869565</x:v>
      </x:c>
      <x:c r="AD177" s="18" t="n">
        <x:f>MAX(AB177,AC177*'01 Controls'!$E$14)</x:f>
        <x:v>308.15217391304344</x:v>
      </x:c>
      <x:c r="AE177" s="18" t="n">
        <x:f>IF(U177=0,0,N177*T177/U177)</x:f>
        <x:v>6.847826086956521</x:v>
      </x:c>
      <x:c r="AF177" s="18" t="n">
        <x:f>IF(U177=0,0,P177*T177/U177)</x:f>
        <x:v>19.402173913043477</x:v>
      </x:c>
      <x:c r="AG177" s="18" t="n">
        <x:f>MAX(AE177,AF177*'01 Controls'!$E$15)</x:f>
        <x:v>6.847826086956521</x:v>
      </x:c>
      <x:c r="AH177" s="18" t="n">
        <x:f>SUM(V177,Y177,AB177,AE177)</x:f>
        <x:v>314.99999999999994</x:v>
      </x:c>
      <x:c r="AI177" s="18" t="n">
        <x:f>N177-AH177</x:f>
        <x:v>5.684341886080802e-14</x:v>
      </x:c>
      <x:c r="AJ177" s="18" t="n">
        <x:f>V177*INDEX('07 Mode Capacity'!$P$6:$P$17,MATCH("AIR-"&amp;I177,'07 Mode Capacity'!$C$6:$C$17,0))</x:f>
        <x:v>0</x:v>
      </x:c>
      <x:c r="AK177" s="18" t="n">
        <x:f>Y177*INDEX('07 Mode Capacity'!$P$6:$P$17,MATCH("OCEAN-"&amp;I177,'07 Mode Capacity'!$C$6:$C$17,0))</x:f>
        <x:v>0</x:v>
      </x:c>
      <x:c r="AL177" s="18" t="n">
        <x:f>AB177*INDEX('07 Mode Capacity'!$P$6:$P$17,MATCH("LAND-"&amp;I177,'07 Mode Capacity'!$C$6:$C$17,0))</x:f>
        <x:v>37.60931631236315</x:v>
      </x:c>
      <x:c r="AM177" s="18" t="n">
        <x:f>AE177*INDEX('07 Mode Capacity'!$P$6:$P$17,MATCH("INLAND-"&amp;I177,'07 Mode Capacity'!$C$6:$C$17,0))</x:f>
        <x:v>4.322583173061761</x:v>
      </x:c>
      <x:c r="AN177" s="18" t="n">
        <x:f>SUM(AJ177:AM177)</x:f>
        <x:v>41.93189948542491</x:v>
      </x:c>
      <x:c r="AO177" s="17" t="n">
        <x:f>IF(N177=0,1,AN177/N177)</x:f>
        <x:v>0.13311714122357113</x:v>
      </x:c>
      <x:c r="AP177" s="11" t="str">
        <x:f>IF(AO177&gt;='01 Controls'!$E$16,"PASS","FAIL")</x:f>
        <x:v>FAIL</x:v>
      </x:c>
      <x:c r="AQ177" s="11" t="str">
        <x:v>UNQUANTIFIED</x:v>
      </x:c>
      <x:c r="AR177" s="11" t="str">
        <x:v>Position-class planning record; serial item and receiver open</x:v>
      </x:c>
      <x:c r="AS177" s="26"/>
      <x:c r="AT177" s="26"/>
    </x:row>
    <x:row r="178">
      <x:c r="C178" s="11" t="str">
        <x:v>C1-M-LAG-LIN-18</x:v>
      </x:c>
      <x:c r="D178" s="11" t="str">
        <x:v>C1</x:v>
      </x:c>
      <x:c r="E178" s="11" t="str">
        <x:v>Grid failure</x:v>
      </x:c>
      <x:c r="F178" s="11" t="str">
        <x:v>M-LAG</x:v>
      </x:c>
      <x:c r="G178" s="11" t="str">
        <x:v>Littoral-access group</x:v>
      </x:c>
      <x:c r="H178" s="11" t="str">
        <x:v>LIN-18</x:v>
      </x:c>
      <x:c r="I178" s="19" t="n">
        <x:v>72</x:v>
      </x:c>
      <x:c r="J178" s="21" t="n">
        <x:v>1</x:v>
      </x:c>
      <x:c r="K178" s="18" t="n">
        <x:f>'05 Cargo Register'!K178</x:f>
        <x:v>168</x:v>
      </x:c>
      <x:c r="L178" s="18" t="n">
        <x:f>'05 Cargo Register'!N178</x:f>
        <x:v>12</x:v>
      </x:c>
      <x:c r="M178" s="18" t="n">
        <x:f>'05 Cargo Register'!O178</x:f>
        <x:v>528</x:v>
      </x:c>
      <x:c r="N178" s="18" t="n">
        <x:f>J178*K178</x:f>
        <x:v>168</x:v>
      </x:c>
      <x:c r="O178" s="18" t="n">
        <x:f>J178*L178</x:f>
        <x:v>12</x:v>
      </x:c>
      <x:c r="P178" s="18" t="n">
        <x:f>J178*M178</x:f>
        <x:v>528</x:v>
      </x:c>
      <x:c r="Q178" s="22" t="n">
        <x:f>'01 Controls'!$E$22*'02 Cargo Classes'!$M$13</x:f>
        <x:v>0</x:v>
      </x:c>
      <x:c r="R178" s="22" t="n">
        <x:f>'01 Controls'!$F$22*'02 Cargo Classes'!$N$13</x:f>
        <x:v>0</x:v>
      </x:c>
      <x:c r="S178" s="22" t="n">
        <x:f>'01 Controls'!$G$22*'02 Cargo Classes'!$O$13</x:f>
        <x:v>0.9</x:v>
      </x:c>
      <x:c r="T178" s="22" t="n">
        <x:f>'01 Controls'!$H$22*'02 Cargo Classes'!$P$13</x:f>
        <x:v>0.05</x:v>
      </x:c>
      <x:c r="U178" s="22" t="n">
        <x:f>SUM(Q178:T178)</x:f>
        <x:v>0.9500000000000001</x:v>
      </x:c>
      <x:c r="V178" s="18" t="n">
        <x:f>IF(U178=0,0,N178*Q178/U178)</x:f>
        <x:v>0</x:v>
      </x:c>
      <x:c r="W178" s="18" t="n">
        <x:f>IF(U178=0,0,P178*Q178/U178)</x:f>
        <x:v>0</x:v>
      </x:c>
      <x:c r="X178" s="18" t="n">
        <x:f>MAX(V178,W178*'01 Controls'!$E$12)</x:f>
        <x:v>0</x:v>
      </x:c>
      <x:c r="Y178" s="18" t="n">
        <x:f>IF(U178=0,0,N178*R178/U178)</x:f>
        <x:v>0</x:v>
      </x:c>
      <x:c r="Z178" s="18" t="n">
        <x:f>IF(U178=0,0,P178*R178/U178)</x:f>
        <x:v>0</x:v>
      </x:c>
      <x:c r="AA178" s="18" t="n">
        <x:f>MAX(Y178,Z178*'01 Controls'!$E$13)</x:f>
        <x:v>0</x:v>
      </x:c>
      <x:c r="AB178" s="18" t="n">
        <x:f>IF(U178=0,0,N178*S178/U178)</x:f>
        <x:v>159.1578947368421</x:v>
      </x:c>
      <x:c r="AC178" s="18" t="n">
        <x:f>IF(U178=0,0,P178*S178/U178)</x:f>
        <x:v>500.2105263157894</x:v>
      </x:c>
      <x:c r="AD178" s="18" t="n">
        <x:f>MAX(AB178,AC178*'01 Controls'!$E$14)</x:f>
        <x:v>159.1578947368421</x:v>
      </x:c>
      <x:c r="AE178" s="18" t="n">
        <x:f>IF(U178=0,0,N178*T178/U178)</x:f>
        <x:v>8.842105263157894</x:v>
      </x:c>
      <x:c r="AF178" s="18" t="n">
        <x:f>IF(U178=0,0,P178*T178/U178)</x:f>
        <x:v>27.789473684210527</x:v>
      </x:c>
      <x:c r="AG178" s="18" t="n">
        <x:f>MAX(AE178,AF178*'01 Controls'!$E$15)</x:f>
        <x:v>8.842105263157894</x:v>
      </x:c>
      <x:c r="AH178" s="18" t="n">
        <x:f>SUM(V178,Y178,AB178,AE178)</x:f>
        <x:v>168</x:v>
      </x:c>
      <x:c r="AI178" s="18" t="n">
        <x:f>N178-AH178</x:f>
        <x:v>0</x:v>
      </x:c>
      <x:c r="AJ178" s="18" t="n">
        <x:f>V178*INDEX('07 Mode Capacity'!$P$6:$P$17,MATCH("AIR-"&amp;I178,'07 Mode Capacity'!$C$6:$C$17,0))</x:f>
        <x:v>0</x:v>
      </x:c>
      <x:c r="AK178" s="18" t="n">
        <x:f>Y178*INDEX('07 Mode Capacity'!$P$6:$P$17,MATCH("OCEAN-"&amp;I178,'07 Mode Capacity'!$C$6:$C$17,0))</x:f>
        <x:v>0</x:v>
      </x:c>
      <x:c r="AL178" s="18" t="n">
        <x:f>AB178*INDEX('07 Mode Capacity'!$P$6:$P$17,MATCH("LAND-"&amp;I178,'07 Mode Capacity'!$C$6:$C$17,0))</x:f>
        <x:v>113.79952209132762</x:v>
      </x:c>
      <x:c r="AM178" s="18" t="n">
        <x:f>AE178*INDEX('07 Mode Capacity'!$P$6:$P$17,MATCH("INLAND-"&amp;I178,'07 Mode Capacity'!$C$6:$C$17,0))</x:f>
        <x:v>8.842105263157894</x:v>
      </x:c>
      <x:c r="AN178" s="18" t="n">
        <x:f>SUM(AJ178:AM178)</x:f>
        <x:v>122.64162735448551</x:v>
      </x:c>
      <x:c r="AO178" s="17" t="n">
        <x:f>IF(N178=0,1,AN178/N178)</x:f>
        <x:v>0.7300096866338424</x:v>
      </x:c>
      <x:c r="AP178" s="11" t="str">
        <x:f>IF(AO178&gt;='01 Controls'!$E$16,"PASS","FAIL")</x:f>
        <x:v>FAIL</x:v>
      </x:c>
      <x:c r="AQ178" s="11" t="str">
        <x:v>UNQUANTIFIED</x:v>
      </x:c>
      <x:c r="AR178" s="11" t="str">
        <x:v>Position-class planning record; serial item and receiver open</x:v>
      </x:c>
      <x:c r="AS178" s="26"/>
      <x:c r="AT178" s="26"/>
    </x:row>
    <x:row r="179">
      <x:c r="C179" s="11" t="str">
        <x:v>C1-M-LAG-BLK-08</x:v>
      </x:c>
      <x:c r="D179" s="11" t="str">
        <x:v>C1</x:v>
      </x:c>
      <x:c r="E179" s="11" t="str">
        <x:v>Grid failure</x:v>
      </x:c>
      <x:c r="F179" s="11" t="str">
        <x:v>M-LAG</x:v>
      </x:c>
      <x:c r="G179" s="11" t="str">
        <x:v>Littoral-access group</x:v>
      </x:c>
      <x:c r="H179" s="11" t="str">
        <x:v>BLK-08</x:v>
      </x:c>
      <x:c r="I179" s="19" t="n">
        <x:v>48</x:v>
      </x:c>
      <x:c r="J179" s="21" t="n">
        <x:v>1</x:v>
      </x:c>
      <x:c r="K179" s="18" t="n">
        <x:f>'05 Cargo Register'!K179</x:f>
        <x:v>105</x:v>
      </x:c>
      <x:c r="L179" s="18" t="n">
        <x:f>'05 Cargo Register'!N179</x:f>
        <x:v>17</x:v>
      </x:c>
      <x:c r="M179" s="18" t="n">
        <x:f>'05 Cargo Register'!O179</x:f>
        <x:v>867</x:v>
      </x:c>
      <x:c r="N179" s="18" t="n">
        <x:f>J179*K179</x:f>
        <x:v>105</x:v>
      </x:c>
      <x:c r="O179" s="18" t="n">
        <x:f>J179*L179</x:f>
        <x:v>17</x:v>
      </x:c>
      <x:c r="P179" s="18" t="n">
        <x:f>J179*M179</x:f>
        <x:v>867</x:v>
      </x:c>
      <x:c r="Q179" s="22" t="n">
        <x:f>'01 Controls'!$E$22*'02 Cargo Classes'!$M$14</x:f>
        <x:v>0.05</x:v>
      </x:c>
      <x:c r="R179" s="22" t="n">
        <x:f>'01 Controls'!$F$22*'02 Cargo Classes'!$N$14</x:f>
        <x:v>0</x:v>
      </x:c>
      <x:c r="S179" s="22" t="n">
        <x:f>'01 Controls'!$G$22*'02 Cargo Classes'!$O$14</x:f>
        <x:v>0.9</x:v>
      </x:c>
      <x:c r="T179" s="22" t="n">
        <x:f>'01 Controls'!$H$22*'02 Cargo Classes'!$P$14</x:f>
        <x:v>0.025</x:v>
      </x:c>
      <x:c r="U179" s="22" t="n">
        <x:f>SUM(Q179:T179)</x:f>
        <x:v>0.9750000000000001</x:v>
      </x:c>
      <x:c r="V179" s="18" t="n">
        <x:f>IF(U179=0,0,N179*Q179/U179)</x:f>
        <x:v>5.384615384615384</x:v>
      </x:c>
      <x:c r="W179" s="18" t="n">
        <x:f>IF(U179=0,0,P179*Q179/U179)</x:f>
        <x:v>44.46153846153846</x:v>
      </x:c>
      <x:c r="X179" s="18" t="n">
        <x:f>MAX(V179,W179*'01 Controls'!$E$12)</x:f>
        <x:v>11.115384615384615</x:v>
      </x:c>
      <x:c r="Y179" s="18" t="n">
        <x:f>IF(U179=0,0,N179*R179/U179)</x:f>
        <x:v>0</x:v>
      </x:c>
      <x:c r="Z179" s="18" t="n">
        <x:f>IF(U179=0,0,P179*R179/U179)</x:f>
        <x:v>0</x:v>
      </x:c>
      <x:c r="AA179" s="18" t="n">
        <x:f>MAX(Y179,Z179*'01 Controls'!$E$13)</x:f>
        <x:v>0</x:v>
      </x:c>
      <x:c r="AB179" s="18" t="n">
        <x:f>IF(U179=0,0,N179*S179/U179)</x:f>
        <x:v>96.92307692307692</x:v>
      </x:c>
      <x:c r="AC179" s="18" t="n">
        <x:f>IF(U179=0,0,P179*S179/U179)</x:f>
        <x:v>800.3076923076923</x:v>
      </x:c>
      <x:c r="AD179" s="18" t="n">
        <x:f>MAX(AB179,AC179*'01 Controls'!$E$14)</x:f>
        <x:v>160.06153846153848</x:v>
      </x:c>
      <x:c r="AE179" s="18" t="n">
        <x:f>IF(U179=0,0,N179*T179/U179)</x:f>
        <x:v>2.692307692307692</x:v>
      </x:c>
      <x:c r="AF179" s="18" t="n">
        <x:f>IF(U179=0,0,P179*T179/U179)</x:f>
        <x:v>22.23076923076923</x:v>
      </x:c>
      <x:c r="AG179" s="18" t="n">
        <x:f>MAX(AE179,AF179*'01 Controls'!$E$15)</x:f>
        <x:v>4.001538461538461</x:v>
      </x:c>
      <x:c r="AH179" s="18" t="n">
        <x:f>SUM(V179,Y179,AB179,AE179)</x:f>
        <x:v>105</x:v>
      </x:c>
      <x:c r="AI179" s="18" t="n">
        <x:f>N179-AH179</x:f>
        <x:v>0</x:v>
      </x:c>
      <x:c r="AJ179" s="18" t="n">
        <x:f>V179*INDEX('07 Mode Capacity'!$P$6:$P$17,MATCH("AIR-"&amp;I179,'07 Mode Capacity'!$C$6:$C$17,0))</x:f>
        <x:v>1.5094996984808065</x:v>
      </x:c>
      <x:c r="AK179" s="18" t="n">
        <x:f>Y179*INDEX('07 Mode Capacity'!$P$6:$P$17,MATCH("OCEAN-"&amp;I179,'07 Mode Capacity'!$C$6:$C$17,0))</x:f>
        <x:v>0</x:v>
      </x:c>
      <x:c r="AL179" s="18" t="n">
        <x:f>AB179*INDEX('07 Mode Capacity'!$P$6:$P$17,MATCH("LAND-"&amp;I179,'07 Mode Capacity'!$C$6:$C$17,0))</x:f>
        <x:v>11.829255045256103</x:v>
      </x:c>
      <x:c r="AM179" s="18" t="n">
        <x:f>AE179*INDEX('07 Mode Capacity'!$P$6:$P$17,MATCH("INLAND-"&amp;I179,'07 Mode Capacity'!$C$6:$C$17,0))</x:f>
        <x:v>1.6994771449644535</x:v>
      </x:c>
      <x:c r="AN179" s="18" t="n">
        <x:f>SUM(AJ179:AM179)</x:f>
        <x:v>15.038231888701363</x:v>
      </x:c>
      <x:c r="AO179" s="17" t="n">
        <x:f>IF(N179=0,1,AN179/N179)</x:f>
        <x:v>0.14322125608287012</x:v>
      </x:c>
      <x:c r="AP179" s="11" t="str">
        <x:f>IF(AO179&gt;='01 Controls'!$E$16,"PASS","FAIL")</x:f>
        <x:v>FAIL</x:v>
      </x:c>
      <x:c r="AQ179" s="11" t="str">
        <x:v>UNQUANTIFIED</x:v>
      </x:c>
      <x:c r="AR179" s="11" t="str">
        <x:v>Position-class planning record; serial item and receiver open</x:v>
      </x:c>
      <x:c r="AS179" s="26"/>
      <x:c r="AT179" s="26"/>
    </x:row>
    <x:row r="180">
      <x:c r="C180" s="11" t="str">
        <x:v>C1-M-LAG-OOG-80</x:v>
      </x:c>
      <x:c r="D180" s="11" t="str">
        <x:v>C1</x:v>
      </x:c>
      <x:c r="E180" s="11" t="str">
        <x:v>Grid failure</x:v>
      </x:c>
      <x:c r="F180" s="11" t="str">
        <x:v>M-LAG</x:v>
      </x:c>
      <x:c r="G180" s="11" t="str">
        <x:v>Littoral-access group</x:v>
      </x:c>
      <x:c r="H180" s="11" t="str">
        <x:v>OOG-80</x:v>
      </x:c>
      <x:c r="I180" s="19" t="n">
        <x:v>72</x:v>
      </x:c>
      <x:c r="J180" s="21" t="n">
        <x:v>1</x:v>
      </x:c>
      <x:c r="K180" s="18" t="n">
        <x:f>'05 Cargo Register'!K180</x:f>
        <x:v>420</x:v>
      </x:c>
      <x:c r="L180" s="18" t="n">
        <x:f>'05 Cargo Register'!N180</x:f>
        <x:v>7</x:v>
      </x:c>
      <x:c r="M180" s="18" t="n">
        <x:f>'05 Cargo Register'!O180</x:f>
        <x:v>1232</x:v>
      </x:c>
      <x:c r="N180" s="18" t="n">
        <x:f>J180*K180</x:f>
        <x:v>420</x:v>
      </x:c>
      <x:c r="O180" s="18" t="n">
        <x:f>J180*L180</x:f>
        <x:v>7</x:v>
      </x:c>
      <x:c r="P180" s="18" t="n">
        <x:f>J180*M180</x:f>
        <x:v>1232</x:v>
      </x:c>
      <x:c r="Q180" s="22" t="n">
        <x:f>'01 Controls'!$E$22*'02 Cargo Classes'!$M$15</x:f>
        <x:v>0</x:v>
      </x:c>
      <x:c r="R180" s="22" t="n">
        <x:f>'01 Controls'!$F$22*'02 Cargo Classes'!$N$15</x:f>
        <x:v>0</x:v>
      </x:c>
      <x:c r="S180" s="22" t="n">
        <x:f>'01 Controls'!$G$22*'02 Cargo Classes'!$O$15</x:f>
        <x:v>0.54</x:v>
      </x:c>
      <x:c r="T180" s="22" t="n">
        <x:f>'01 Controls'!$H$22*'02 Cargo Classes'!$P$15</x:f>
        <x:v>0.025</x:v>
      </x:c>
      <x:c r="U180" s="22" t="n">
        <x:f>SUM(Q180:T180)</x:f>
        <x:v>0.5650000000000001</x:v>
      </x:c>
      <x:c r="V180" s="18" t="n">
        <x:f>IF(U180=0,0,N180*Q180/U180)</x:f>
        <x:v>0</x:v>
      </x:c>
      <x:c r="W180" s="18" t="n">
        <x:f>IF(U180=0,0,P180*Q180/U180)</x:f>
        <x:v>0</x:v>
      </x:c>
      <x:c r="X180" s="18" t="n">
        <x:f>MAX(V180,W180*'01 Controls'!$E$12)</x:f>
        <x:v>0</x:v>
      </x:c>
      <x:c r="Y180" s="18" t="n">
        <x:f>IF(U180=0,0,N180*R180/U180)</x:f>
        <x:v>0</x:v>
      </x:c>
      <x:c r="Z180" s="18" t="n">
        <x:f>IF(U180=0,0,P180*R180/U180)</x:f>
        <x:v>0</x:v>
      </x:c>
      <x:c r="AA180" s="18" t="n">
        <x:f>MAX(Y180,Z180*'01 Controls'!$E$13)</x:f>
        <x:v>0</x:v>
      </x:c>
      <x:c r="AB180" s="18" t="n">
        <x:f>IF(U180=0,0,N180*S180/U180)</x:f>
        <x:v>401.4159292035398</x:v>
      </x:c>
      <x:c r="AC180" s="18" t="n">
        <x:f>IF(U180=0,0,P180*S180/U180)</x:f>
        <x:v>1177.486725663717</x:v>
      </x:c>
      <x:c r="AD180" s="18" t="n">
        <x:f>MAX(AB180,AC180*'01 Controls'!$E$14)</x:f>
        <x:v>401.4159292035398</x:v>
      </x:c>
      <x:c r="AE180" s="18" t="n">
        <x:f>IF(U180=0,0,N180*T180/U180)</x:f>
        <x:v>18.584070796460175</x:v>
      </x:c>
      <x:c r="AF180" s="18" t="n">
        <x:f>IF(U180=0,0,P180*T180/U180)</x:f>
        <x:v>54.51327433628318</x:v>
      </x:c>
      <x:c r="AG180" s="18" t="n">
        <x:f>MAX(AE180,AF180*'01 Controls'!$E$15)</x:f>
        <x:v>18.584070796460175</x:v>
      </x:c>
      <x:c r="AH180" s="18" t="n">
        <x:f>SUM(V180,Y180,AB180,AE180)</x:f>
        <x:v>420</x:v>
      </x:c>
      <x:c r="AI180" s="18" t="n">
        <x:f>N180-AH180</x:f>
        <x:v>0</x:v>
      </x:c>
      <x:c r="AJ180" s="18" t="n">
        <x:f>V180*INDEX('07 Mode Capacity'!$P$6:$P$17,MATCH("AIR-"&amp;I180,'07 Mode Capacity'!$C$6:$C$17,0))</x:f>
        <x:v>0</x:v>
      </x:c>
      <x:c r="AK180" s="18" t="n">
        <x:f>Y180*INDEX('07 Mode Capacity'!$P$6:$P$17,MATCH("OCEAN-"&amp;I180,'07 Mode Capacity'!$C$6:$C$17,0))</x:f>
        <x:v>0</x:v>
      </x:c>
      <x:c r="AL180" s="18" t="n">
        <x:f>AB180*INDEX('07 Mode Capacity'!$P$6:$P$17,MATCH("LAND-"&amp;I180,'07 Mode Capacity'!$C$6:$C$17,0))</x:f>
        <x:v>287.0164937701625</x:v>
      </x:c>
      <x:c r="AM180" s="18" t="n">
        <x:f>AE180*INDEX('07 Mode Capacity'!$P$6:$P$17,MATCH("INLAND-"&amp;I180,'07 Mode Capacity'!$C$6:$C$17,0))</x:f>
        <x:v>18.584070796460175</x:v>
      </x:c>
      <x:c r="AN180" s="18" t="n">
        <x:f>SUM(AJ180:AM180)</x:f>
        <x:v>305.6005645666227</x:v>
      </x:c>
      <x:c r="AO180" s="17" t="n">
        <x:f>IF(N180=0,1,AN180/N180)</x:f>
        <x:v>0.7276203918252921</x:v>
      </x:c>
      <x:c r="AP180" s="11" t="str">
        <x:f>IF(AO180&gt;='01 Controls'!$E$16,"PASS","FAIL")</x:f>
        <x:v>FAIL</x:v>
      </x:c>
      <x:c r="AQ180" s="11" t="str">
        <x:v>UNQUANTIFIED</x:v>
      </x:c>
      <x:c r="AR180" s="11" t="str">
        <x:v>Position-class planning record; serial item and receiver open</x:v>
      </x:c>
      <x:c r="AS180" s="26"/>
      <x:c r="AT180" s="26"/>
    </x:row>
    <x:row r="181">
      <x:c r="C181" s="11" t="str">
        <x:v>C1-M-IWG-APL-45</x:v>
      </x:c>
      <x:c r="D181" s="11" t="str">
        <x:v>C1</x:v>
      </x:c>
      <x:c r="E181" s="11" t="str">
        <x:v>Grid failure</x:v>
      </x:c>
      <x:c r="F181" s="11" t="str">
        <x:v>M-IWG</x:v>
      </x:c>
      <x:c r="G181" s="11" t="str">
        <x:v>Inland-waterway group</x:v>
      </x:c>
      <x:c r="H181" s="11" t="str">
        <x:v>APL-45</x:v>
      </x:c>
      <x:c r="I181" s="19" t="n">
        <x:v>24</x:v>
      </x:c>
      <x:c r="J181" s="21" t="n">
        <x:v>2</x:v>
      </x:c>
      <x:c r="K181" s="18" t="n">
        <x:f>'05 Cargo Register'!K181</x:f>
        <x:v>63</x:v>
      </x:c>
      <x:c r="L181" s="18" t="n">
        <x:f>'05 Cargo Register'!N181</x:f>
        <x:v>17</x:v>
      </x:c>
      <x:c r="M181" s="18" t="n">
        <x:f>'05 Cargo Register'!O181</x:f>
        <x:v>127.5</x:v>
      </x:c>
      <x:c r="N181" s="18" t="n">
        <x:f>J181*K181</x:f>
        <x:v>126</x:v>
      </x:c>
      <x:c r="O181" s="18" t="n">
        <x:f>J181*L181</x:f>
        <x:v>34</x:v>
      </x:c>
      <x:c r="P181" s="18" t="n">
        <x:f>J181*M181</x:f>
        <x:v>255</x:v>
      </x:c>
      <x:c r="Q181" s="22" t="n">
        <x:f>'01 Controls'!$E$22*'02 Cargo Classes'!$M$6</x:f>
        <x:v>0.15000000000000002</x:v>
      </x:c>
      <x:c r="R181" s="22" t="n">
        <x:f>'01 Controls'!$F$22*'02 Cargo Classes'!$N$6</x:f>
        <x:v>0</x:v>
      </x:c>
      <x:c r="S181" s="22" t="n">
        <x:f>'01 Controls'!$G$22*'02 Cargo Classes'!$O$6</x:f>
        <x:v>0.9</x:v>
      </x:c>
      <x:c r="T181" s="22" t="n">
        <x:f>'01 Controls'!$H$22*'02 Cargo Classes'!$P$6</x:f>
        <x:v>0.015</x:v>
      </x:c>
      <x:c r="U181" s="22" t="n">
        <x:f>SUM(Q181:T181)</x:f>
        <x:v>1.065</x:v>
      </x:c>
      <x:c r="V181" s="18" t="n">
        <x:f>IF(U181=0,0,N181*Q181/U181)</x:f>
        <x:v>17.74647887323944</x:v>
      </x:c>
      <x:c r="W181" s="18" t="n">
        <x:f>IF(U181=0,0,P181*Q181/U181)</x:f>
        <x:v>35.91549295774649</x:v>
      </x:c>
      <x:c r="X181" s="18" t="n">
        <x:f>MAX(V181,W181*'01 Controls'!$E$12)</x:f>
        <x:v>17.74647887323944</x:v>
      </x:c>
      <x:c r="Y181" s="18" t="n">
        <x:f>IF(U181=0,0,N181*R181/U181)</x:f>
        <x:v>0</x:v>
      </x:c>
      <x:c r="Z181" s="18" t="n">
        <x:f>IF(U181=0,0,P181*R181/U181)</x:f>
        <x:v>0</x:v>
      </x:c>
      <x:c r="AA181" s="18" t="n">
        <x:f>MAX(Y181,Z181*'01 Controls'!$E$13)</x:f>
        <x:v>0</x:v>
      </x:c>
      <x:c r="AB181" s="18" t="n">
        <x:f>IF(U181=0,0,N181*S181/U181)</x:f>
        <x:v>106.47887323943662</x:v>
      </x:c>
      <x:c r="AC181" s="18" t="n">
        <x:f>IF(U181=0,0,P181*S181/U181)</x:f>
        <x:v>215.49295774647888</x:v>
      </x:c>
      <x:c r="AD181" s="18" t="n">
        <x:f>MAX(AB181,AC181*'01 Controls'!$E$14)</x:f>
        <x:v>106.47887323943662</x:v>
      </x:c>
      <x:c r="AE181" s="18" t="n">
        <x:f>IF(U181=0,0,N181*T181/U181)</x:f>
        <x:v>1.7746478873239437</x:v>
      </x:c>
      <x:c r="AF181" s="18" t="n">
        <x:f>IF(U181=0,0,P181*T181/U181)</x:f>
        <x:v>3.591549295774648</x:v>
      </x:c>
      <x:c r="AG181" s="18" t="n">
        <x:f>MAX(AE181,AF181*'01 Controls'!$E$15)</x:f>
        <x:v>1.7746478873239437</x:v>
      </x:c>
      <x:c r="AH181" s="18" t="n">
        <x:f>SUM(V181,Y181,AB181,AE181)</x:f>
        <x:v>126</x:v>
      </x:c>
      <x:c r="AI181" s="18" t="n">
        <x:f>N181-AH181</x:f>
        <x:v>0</x:v>
      </x:c>
      <x:c r="AJ181" s="18" t="n">
        <x:f>V181*INDEX('07 Mode Capacity'!$P$6:$P$17,MATCH("AIR-"&amp;I181,'07 Mode Capacity'!$C$6:$C$17,0))</x:f>
        <x:v>3.6010102179855723</x:v>
      </x:c>
      <x:c r="AK181" s="18" t="n">
        <x:f>Y181*INDEX('07 Mode Capacity'!$P$6:$P$17,MATCH("OCEAN-"&amp;I181,'07 Mode Capacity'!$C$6:$C$17,0))</x:f>
        <x:v>0</x:v>
      </x:c>
      <x:c r="AL181" s="18" t="n">
        <x:f>AB181*INDEX('07 Mode Capacity'!$P$6:$P$17,MATCH("LAND-"&amp;I181,'07 Mode Capacity'!$C$6:$C$17,0))</x:f>
        <x:v>40.72826742713409</x:v>
      </x:c>
      <x:c r="AM181" s="18" t="n">
        <x:f>AE181*INDEX('07 Mode Capacity'!$P$6:$P$17,MATCH("INLAND-"&amp;I181,'07 Mode Capacity'!$C$6:$C$17,0))</x:f>
        <x:v>1.7746478873239437</x:v>
      </x:c>
      <x:c r="AN181" s="18" t="n">
        <x:f>SUM(AJ181:AM181)</x:f>
        <x:v>46.10392553244361</x:v>
      </x:c>
      <x:c r="AO181" s="17" t="n">
        <x:f>IF(N181=0,1,AN181/N181)</x:f>
        <x:v>0.3659041708924096</x:v>
      </x:c>
      <x:c r="AP181" s="11" t="str">
        <x:f>IF(AO181&gt;='01 Controls'!$E$16,"PASS","FAIL")</x:f>
        <x:v>FAIL</x:v>
      </x:c>
      <x:c r="AQ181" s="11" t="str">
        <x:v>UNQUANTIFIED</x:v>
      </x:c>
      <x:c r="AR181" s="11" t="str">
        <x:v>Position-class planning record; serial item and receiver open</x:v>
      </x:c>
      <x:c r="AS181" s="26"/>
      <x:c r="AT181" s="26"/>
    </x:row>
    <x:row r="182">
      <x:c r="C182" s="11" t="str">
        <x:v>C1-M-IWG-ISO-18</x:v>
      </x:c>
      <x:c r="D182" s="11" t="str">
        <x:v>C1</x:v>
      </x:c>
      <x:c r="E182" s="11" t="str">
        <x:v>Grid failure</x:v>
      </x:c>
      <x:c r="F182" s="11" t="str">
        <x:v>M-IWG</x:v>
      </x:c>
      <x:c r="G182" s="11" t="str">
        <x:v>Inland-waterway group</x:v>
      </x:c>
      <x:c r="H182" s="11" t="str">
        <x:v>ISO-18</x:v>
      </x:c>
      <x:c r="I182" s="19" t="n">
        <x:v>48</x:v>
      </x:c>
      <x:c r="J182" s="21" t="n">
        <x:v>2</x:v>
      </x:c>
      <x:c r="K182" s="18" t="n">
        <x:f>'05 Cargo Register'!K182</x:f>
        <x:v>252</x:v>
      </x:c>
      <x:c r="L182" s="18" t="n">
        <x:f>'05 Cargo Register'!N182</x:f>
        <x:v>17</x:v>
      </x:c>
      <x:c r="M182" s="18" t="n">
        <x:f>'05 Cargo Register'!O182</x:f>
        <x:v>448.8</x:v>
      </x:c>
      <x:c r="N182" s="18" t="n">
        <x:f>J182*K182</x:f>
        <x:v>504</x:v>
      </x:c>
      <x:c r="O182" s="18" t="n">
        <x:f>J182*L182</x:f>
        <x:v>34</x:v>
      </x:c>
      <x:c r="P182" s="18" t="n">
        <x:f>J182*M182</x:f>
        <x:v>897.6</x:v>
      </x:c>
      <x:c r="Q182" s="22" t="n">
        <x:f>'01 Controls'!$E$22*'02 Cargo Classes'!$M$7</x:f>
        <x:v>0.010000000000000002</x:v>
      </x:c>
      <x:c r="R182" s="22" t="n">
        <x:f>'01 Controls'!$F$22*'02 Cargo Classes'!$N$7</x:f>
        <x:v>0</x:v>
      </x:c>
      <x:c r="S182" s="22" t="n">
        <x:f>'01 Controls'!$G$22*'02 Cargo Classes'!$O$7</x:f>
        <x:v>1.08</x:v>
      </x:c>
      <x:c r="T182" s="22" t="n">
        <x:f>'01 Controls'!$H$22*'02 Cargo Classes'!$P$7</x:f>
        <x:v>0.04000000000000001</x:v>
      </x:c>
      <x:c r="U182" s="22" t="n">
        <x:f>SUM(Q182:T182)</x:f>
        <x:v>1.1300000000000001</x:v>
      </x:c>
      <x:c r="V182" s="18" t="n">
        <x:f>IF(U182=0,0,N182*Q182/U182)</x:f>
        <x:v>4.460176991150443</x:v>
      </x:c>
      <x:c r="W182" s="18" t="n">
        <x:f>IF(U182=0,0,P182*Q182/U182)</x:f>
        <x:v>7.943362831858408</x:v>
      </x:c>
      <x:c r="X182" s="18" t="n">
        <x:f>MAX(V182,W182*'01 Controls'!$E$12)</x:f>
        <x:v>4.460176991150443</x:v>
      </x:c>
      <x:c r="Y182" s="18" t="n">
        <x:f>IF(U182=0,0,N182*R182/U182)</x:f>
        <x:v>0</x:v>
      </x:c>
      <x:c r="Z182" s="18" t="n">
        <x:f>IF(U182=0,0,P182*R182/U182)</x:f>
        <x:v>0</x:v>
      </x:c>
      <x:c r="AA182" s="18" t="n">
        <x:f>MAX(Y182,Z182*'01 Controls'!$E$13)</x:f>
        <x:v>0</x:v>
      </x:c>
      <x:c r="AB182" s="18" t="n">
        <x:f>IF(U182=0,0,N182*S182/U182)</x:f>
        <x:v>481.6991150442478</x:v>
      </x:c>
      <x:c r="AC182" s="18" t="n">
        <x:f>IF(U182=0,0,P182*S182/U182)</x:f>
        <x:v>857.8831858407079</x:v>
      </x:c>
      <x:c r="AD182" s="18" t="n">
        <x:f>MAX(AB182,AC182*'01 Controls'!$E$14)</x:f>
        <x:v>481.6991150442478</x:v>
      </x:c>
      <x:c r="AE182" s="18" t="n">
        <x:f>IF(U182=0,0,N182*T182/U182)</x:f>
        <x:v>17.840707964601773</x:v>
      </x:c>
      <x:c r="AF182" s="18" t="n">
        <x:f>IF(U182=0,0,P182*T182/U182)</x:f>
        <x:v>31.773451327433634</x:v>
      </x:c>
      <x:c r="AG182" s="18" t="n">
        <x:f>MAX(AE182,AF182*'01 Controls'!$E$15)</x:f>
        <x:v>17.840707964601773</x:v>
      </x:c>
      <x:c r="AH182" s="18" t="n">
        <x:f>SUM(V182,Y182,AB182,AE182)</x:f>
        <x:v>504</x:v>
      </x:c>
      <x:c r="AI182" s="18" t="n">
        <x:f>N182-AH182</x:f>
        <x:v>0</x:v>
      </x:c>
      <x:c r="AJ182" s="18" t="n">
        <x:f>V182*INDEX('07 Mode Capacity'!$P$6:$P$17,MATCH("AIR-"&amp;I182,'07 Mode Capacity'!$C$6:$C$17,0))</x:f>
        <x:v>1.250346652900916</x:v>
      </x:c>
      <x:c r="AK182" s="18" t="n">
        <x:f>Y182*INDEX('07 Mode Capacity'!$P$6:$P$17,MATCH("OCEAN-"&amp;I182,'07 Mode Capacity'!$C$6:$C$17,0))</x:f>
        <x:v>0</x:v>
      </x:c>
      <x:c r="AL182" s="18" t="n">
        <x:f>AB182*INDEX('07 Mode Capacity'!$P$6:$P$17,MATCH("LAND-"&amp;I182,'07 Mode Capacity'!$C$6:$C$17,0))</x:f>
        <x:v>58.79035073819317</x:v>
      </x:c>
      <x:c r="AM182" s="18" t="n">
        <x:f>AE182*INDEX('07 Mode Capacity'!$P$6:$P$17,MATCH("INLAND-"&amp;I182,'07 Mode Capacity'!$C$6:$C$17,0))</x:f>
        <x:v>11.261668019021089</x:v>
      </x:c>
      <x:c r="AN182" s="18" t="n">
        <x:f>SUM(AJ182:AM182)</x:f>
        <x:v>71.30236541011517</x:v>
      </x:c>
      <x:c r="AO182" s="17" t="n">
        <x:f>IF(N182=0,1,AN182/N182)</x:f>
        <x:v>0.141472947242292</x:v>
      </x:c>
      <x:c r="AP182" s="11" t="str">
        <x:f>IF(AO182&gt;='01 Controls'!$E$16,"PASS","FAIL")</x:f>
        <x:v>FAIL</x:v>
      </x:c>
      <x:c r="AQ182" s="11" t="str">
        <x:v>UNQUANTIFIED</x:v>
      </x:c>
      <x:c r="AR182" s="11" t="str">
        <x:v>Position-class planning record; serial item and receiver open</x:v>
      </x:c>
      <x:c r="AS182" s="26"/>
      <x:c r="AT182" s="26"/>
    </x:row>
    <x:row r="183">
      <x:c r="C183" s="11" t="str">
        <x:v>C1-M-IWG-COL-12</x:v>
      </x:c>
      <x:c r="D183" s="11" t="str">
        <x:v>C1</x:v>
      </x:c>
      <x:c r="E183" s="11" t="str">
        <x:v>Grid failure</x:v>
      </x:c>
      <x:c r="F183" s="11" t="str">
        <x:v>M-IWG</x:v>
      </x:c>
      <x:c r="G183" s="11" t="str">
        <x:v>Inland-waterway group</x:v>
      </x:c>
      <x:c r="H183" s="11" t="str">
        <x:v>COL-12</x:v>
      </x:c>
      <x:c r="I183" s="19" t="n">
        <x:v>24</x:v>
      </x:c>
      <x:c r="J183" s="21" t="n">
        <x:v>2</x:v>
      </x:c>
      <x:c r="K183" s="18" t="n">
        <x:f>'05 Cargo Register'!K183</x:f>
        <x:v>42</x:v>
      </x:c>
      <x:c r="L183" s="18" t="n">
        <x:f>'05 Cargo Register'!N183</x:f>
        <x:v>5</x:v>
      </x:c>
      <x:c r="M183" s="18" t="n">
        <x:f>'05 Cargo Register'!O183</x:f>
        <x:v>132</x:v>
      </x:c>
      <x:c r="N183" s="18" t="n">
        <x:f>J183*K183</x:f>
        <x:v>84</x:v>
      </x:c>
      <x:c r="O183" s="18" t="n">
        <x:f>J183*L183</x:f>
        <x:v>10</x:v>
      </x:c>
      <x:c r="P183" s="18" t="n">
        <x:f>J183*M183</x:f>
        <x:v>264</x:v>
      </x:c>
      <x:c r="Q183" s="22" t="n">
        <x:f>'01 Controls'!$E$22*'02 Cargo Classes'!$M$8</x:f>
        <x:v>0.1</x:v>
      </x:c>
      <x:c r="R183" s="22" t="n">
        <x:f>'01 Controls'!$F$22*'02 Cargo Classes'!$N$8</x:f>
        <x:v>0</x:v>
      </x:c>
      <x:c r="S183" s="22" t="n">
        <x:f>'01 Controls'!$G$22*'02 Cargo Classes'!$O$8</x:f>
        <x:v>1.08</x:v>
      </x:c>
      <x:c r="T183" s="22" t="n">
        <x:f>'01 Controls'!$H$22*'02 Cargo Classes'!$P$8</x:f>
        <x:v>0.010000000000000002</x:v>
      </x:c>
      <x:c r="U183" s="22" t="n">
        <x:f>SUM(Q183:T183)</x:f>
        <x:v>1.1900000000000002</x:v>
      </x:c>
      <x:c r="V183" s="18" t="n">
        <x:f>IF(U183=0,0,N183*Q183/U183)</x:f>
        <x:v>7.058823529411764</x:v>
      </x:c>
      <x:c r="W183" s="18" t="n">
        <x:f>IF(U183=0,0,P183*Q183/U183)</x:f>
        <x:v>22.18487394957983</x:v>
      </x:c>
      <x:c r="X183" s="18" t="n">
        <x:f>MAX(V183,W183*'01 Controls'!$E$12)</x:f>
        <x:v>7.058823529411764</x:v>
      </x:c>
      <x:c r="Y183" s="18" t="n">
        <x:f>IF(U183=0,0,N183*R183/U183)</x:f>
        <x:v>0</x:v>
      </x:c>
      <x:c r="Z183" s="18" t="n">
        <x:f>IF(U183=0,0,P183*R183/U183)</x:f>
        <x:v>0</x:v>
      </x:c>
      <x:c r="AA183" s="18" t="n">
        <x:f>MAX(Y183,Z183*'01 Controls'!$E$13)</x:f>
        <x:v>0</x:v>
      </x:c>
      <x:c r="AB183" s="18" t="n">
        <x:f>IF(U183=0,0,N183*S183/U183)</x:f>
        <x:v>76.23529411764704</x:v>
      </x:c>
      <x:c r="AC183" s="18" t="n">
        <x:f>IF(U183=0,0,P183*S183/U183)</x:f>
        <x:v>239.59663865546216</x:v>
      </x:c>
      <x:c r="AD183" s="18" t="n">
        <x:f>MAX(AB183,AC183*'01 Controls'!$E$14)</x:f>
        <x:v>76.23529411764704</x:v>
      </x:c>
      <x:c r="AE183" s="18" t="n">
        <x:f>IF(U183=0,0,N183*T183/U183)</x:f>
        <x:v>0.7058823529411765</x:v>
      </x:c>
      <x:c r="AF183" s="18" t="n">
        <x:f>IF(U183=0,0,P183*T183/U183)</x:f>
        <x:v>2.2184873949579833</x:v>
      </x:c>
      <x:c r="AG183" s="18" t="n">
        <x:f>MAX(AE183,AF183*'01 Controls'!$E$15)</x:f>
        <x:v>0.7058823529411765</x:v>
      </x:c>
      <x:c r="AH183" s="18" t="n">
        <x:f>SUM(V183,Y183,AB183,AE183)</x:f>
        <x:v>83.99999999999999</x:v>
      </x:c>
      <x:c r="AI183" s="18" t="n">
        <x:f>N183-AH183</x:f>
        <x:v>1.4210854715202004e-14</x:v>
      </x:c>
      <x:c r="AJ183" s="18" t="n">
        <x:f>V183*INDEX('07 Mode Capacity'!$P$6:$P$17,MATCH("AIR-"&amp;I183,'07 Mode Capacity'!$C$6:$C$17,0))</x:f>
        <x:v>1.4323345965096668</x:v>
      </x:c>
      <x:c r="AK183" s="18" t="n">
        <x:f>Y183*INDEX('07 Mode Capacity'!$P$6:$P$17,MATCH("OCEAN-"&amp;I183,'07 Mode Capacity'!$C$6:$C$17,0))</x:f>
        <x:v>0</x:v>
      </x:c>
      <x:c r="AL183" s="18" t="n">
        <x:f>AB183*INDEX('07 Mode Capacity'!$P$6:$P$17,MATCH("LAND-"&amp;I183,'07 Mode Capacity'!$C$6:$C$17,0))</x:f>
        <x:v>29.160070460435495</x:v>
      </x:c>
      <x:c r="AM183" s="18" t="n">
        <x:f>AE183*INDEX('07 Mode Capacity'!$P$6:$P$17,MATCH("INLAND-"&amp;I183,'07 Mode Capacity'!$C$6:$C$17,0))</x:f>
        <x:v>0.7058823529411765</x:v>
      </x:c>
      <x:c r="AN183" s="18" t="n">
        <x:f>SUM(AJ183:AM183)</x:f>
        <x:v>31.29828740988634</x:v>
      </x:c>
      <x:c r="AO183" s="17" t="n">
        <x:f>IF(N183=0,1,AN183/N183)</x:f>
        <x:v>0.372598659641504</x:v>
      </x:c>
      <x:c r="AP183" s="11" t="str">
        <x:f>IF(AO183&gt;='01 Controls'!$E$16,"PASS","FAIL")</x:f>
        <x:v>FAIL</x:v>
      </x:c>
      <x:c r="AQ183" s="11" t="str">
        <x:v>UNQUANTIFIED</x:v>
      </x:c>
      <x:c r="AR183" s="11" t="str">
        <x:v>Position-class planning record; serial item and receiver open</x:v>
      </x:c>
      <x:c r="AS183" s="26"/>
      <x:c r="AT183" s="26"/>
    </x:row>
    <x:row r="184">
      <x:c r="C184" s="11" t="str">
        <x:v>C1-M-IWG-BAT-22</x:v>
      </x:c>
      <x:c r="D184" s="11" t="str">
        <x:v>C1</x:v>
      </x:c>
      <x:c r="E184" s="11" t="str">
        <x:v>Grid failure</x:v>
      </x:c>
      <x:c r="F184" s="11" t="str">
        <x:v>M-IWG</x:v>
      </x:c>
      <x:c r="G184" s="11" t="str">
        <x:v>Inland-waterway group</x:v>
      </x:c>
      <x:c r="H184" s="11" t="str">
        <x:v>BAT-22</x:v>
      </x:c>
      <x:c r="I184" s="19" t="n">
        <x:v>48</x:v>
      </x:c>
      <x:c r="J184" s="21" t="n">
        <x:v>2</x:v>
      </x:c>
      <x:c r="K184" s="18" t="n">
        <x:f>'05 Cargo Register'!K184</x:f>
        <x:v>168</x:v>
      </x:c>
      <x:c r="L184" s="18" t="n">
        <x:f>'05 Cargo Register'!N184</x:f>
        <x:v>10</x:v>
      </x:c>
      <x:c r="M184" s="18" t="n">
        <x:f>'05 Cargo Register'!O184</x:f>
        <x:v>264</x:v>
      </x:c>
      <x:c r="N184" s="18" t="n">
        <x:f>J184*K184</x:f>
        <x:v>336</x:v>
      </x:c>
      <x:c r="O184" s="18" t="n">
        <x:f>J184*L184</x:f>
        <x:v>20</x:v>
      </x:c>
      <x:c r="P184" s="18" t="n">
        <x:f>J184*M184</x:f>
        <x:v>528</x:v>
      </x:c>
      <x:c r="Q184" s="22" t="n">
        <x:f>'01 Controls'!$E$22*'02 Cargo Classes'!$M$9</x:f>
        <x:v>0</x:v>
      </x:c>
      <x:c r="R184" s="22" t="n">
        <x:f>'01 Controls'!$F$22*'02 Cargo Classes'!$N$9</x:f>
        <x:v>0</x:v>
      </x:c>
      <x:c r="S184" s="22" t="n">
        <x:f>'01 Controls'!$G$22*'02 Cargo Classes'!$O$9</x:f>
        <x:v>0.9</x:v>
      </x:c>
      <x:c r="T184" s="22" t="n">
        <x:f>'01 Controls'!$H$22*'02 Cargo Classes'!$P$9</x:f>
        <x:v>0.025</x:v>
      </x:c>
      <x:c r="U184" s="22" t="n">
        <x:f>SUM(Q184:T184)</x:f>
        <x:v>0.925</x:v>
      </x:c>
      <x:c r="V184" s="18" t="n">
        <x:f>IF(U184=0,0,N184*Q184/U184)</x:f>
        <x:v>0</x:v>
      </x:c>
      <x:c r="W184" s="18" t="n">
        <x:f>IF(U184=0,0,P184*Q184/U184)</x:f>
        <x:v>0</x:v>
      </x:c>
      <x:c r="X184" s="18" t="n">
        <x:f>MAX(V184,W184*'01 Controls'!$E$12)</x:f>
        <x:v>0</x:v>
      </x:c>
      <x:c r="Y184" s="18" t="n">
        <x:f>IF(U184=0,0,N184*R184/U184)</x:f>
        <x:v>0</x:v>
      </x:c>
      <x:c r="Z184" s="18" t="n">
        <x:f>IF(U184=0,0,P184*R184/U184)</x:f>
        <x:v>0</x:v>
      </x:c>
      <x:c r="AA184" s="18" t="n">
        <x:f>MAX(Y184,Z184*'01 Controls'!$E$13)</x:f>
        <x:v>0</x:v>
      </x:c>
      <x:c r="AB184" s="18" t="n">
        <x:f>IF(U184=0,0,N184*S184/U184)</x:f>
        <x:v>326.91891891891896</x:v>
      </x:c>
      <x:c r="AC184" s="18" t="n">
        <x:f>IF(U184=0,0,P184*S184/U184)</x:f>
        <x:v>513.7297297297297</x:v>
      </x:c>
      <x:c r="AD184" s="18" t="n">
        <x:f>MAX(AB184,AC184*'01 Controls'!$E$14)</x:f>
        <x:v>326.91891891891896</x:v>
      </x:c>
      <x:c r="AE184" s="18" t="n">
        <x:f>IF(U184=0,0,N184*T184/U184)</x:f>
        <x:v>9.08108108108108</x:v>
      </x:c>
      <x:c r="AF184" s="18" t="n">
        <x:f>IF(U184=0,0,P184*T184/U184)</x:f>
        <x:v>14.27027027027027</x:v>
      </x:c>
      <x:c r="AG184" s="18" t="n">
        <x:f>MAX(AE184,AF184*'01 Controls'!$E$15)</x:f>
        <x:v>9.08108108108108</x:v>
      </x:c>
      <x:c r="AH184" s="18" t="n">
        <x:f>SUM(V184,Y184,AB184,AE184)</x:f>
        <x:v>336.00000000000006</x:v>
      </x:c>
      <x:c r="AI184" s="18" t="n">
        <x:f>N184-AH184</x:f>
        <x:v>-5.684341886080802e-14</x:v>
      </x:c>
      <x:c r="AJ184" s="18" t="n">
        <x:f>V184*INDEX('07 Mode Capacity'!$P$6:$P$17,MATCH("AIR-"&amp;I184,'07 Mode Capacity'!$C$6:$C$17,0))</x:f>
        <x:v>0</x:v>
      </x:c>
      <x:c r="AK184" s="18" t="n">
        <x:f>Y184*INDEX('07 Mode Capacity'!$P$6:$P$17,MATCH("OCEAN-"&amp;I184,'07 Mode Capacity'!$C$6:$C$17,0))</x:f>
        <x:v>0</x:v>
      </x:c>
      <x:c r="AL184" s="18" t="n">
        <x:f>AB184*INDEX('07 Mode Capacity'!$P$6:$P$17,MATCH("LAND-"&amp;I184,'07 Mode Capacity'!$C$6:$C$17,0))</x:f>
        <x:v>39.899757558053025</x:v>
      </x:c>
      <x:c r="AM184" s="18" t="n">
        <x:f>AE184*INDEX('07 Mode Capacity'!$P$6:$P$17,MATCH("INLAND-"&amp;I184,'07 Mode Capacity'!$C$6:$C$17,0))</x:f>
        <x:v>5.7322904781503725</x:v>
      </x:c>
      <x:c r="AN184" s="18" t="n">
        <x:f>SUM(AJ184:AM184)</x:f>
        <x:v>45.6320480362034</x:v>
      </x:c>
      <x:c r="AO184" s="17" t="n">
        <x:f>IF(N184=0,1,AN184/N184)</x:f>
        <x:v>0.1358096667744149</x:v>
      </x:c>
      <x:c r="AP184" s="11" t="str">
        <x:f>IF(AO184&gt;='01 Controls'!$E$16,"PASS","FAIL")</x:f>
        <x:v>FAIL</x:v>
      </x:c>
      <x:c r="AQ184" s="11" t="str">
        <x:v>UNQUANTIFIED</x:v>
      </x:c>
      <x:c r="AR184" s="11" t="str">
        <x:v>Position-class planning record; serial item and receiver open</x:v>
      </x:c>
      <x:c r="AS184" s="26"/>
      <x:c r="AT184" s="26"/>
    </x:row>
    <x:row r="185">
      <x:c r="C185" s="11" t="str">
        <x:v>C1-M-IWG-TNK-20</x:v>
      </x:c>
      <x:c r="D185" s="11" t="str">
        <x:v>C1</x:v>
      </x:c>
      <x:c r="E185" s="11" t="str">
        <x:v>Grid failure</x:v>
      </x:c>
      <x:c r="F185" s="11" t="str">
        <x:v>M-IWG</x:v>
      </x:c>
      <x:c r="G185" s="11" t="str">
        <x:v>Inland-waterway group</x:v>
      </x:c>
      <x:c r="H185" s="11" t="str">
        <x:v>TNK-20</x:v>
      </x:c>
      <x:c r="I185" s="19" t="n">
        <x:v>48</x:v>
      </x:c>
      <x:c r="J185" s="21" t="n">
        <x:v>2</x:v>
      </x:c>
      <x:c r="K185" s="18" t="n">
        <x:f>'05 Cargo Register'!K185</x:f>
        <x:v>252</x:v>
      </x:c>
      <x:c r="L185" s="18" t="n">
        <x:f>'05 Cargo Register'!N185</x:f>
        <x:v>15</x:v>
      </x:c>
      <x:c r="M185" s="18" t="n">
        <x:f>'05 Cargo Register'!O185</x:f>
        <x:v>318.75</x:v>
      </x:c>
      <x:c r="N185" s="18" t="n">
        <x:f>J185*K185</x:f>
        <x:v>504</x:v>
      </x:c>
      <x:c r="O185" s="18" t="n">
        <x:f>J185*L185</x:f>
        <x:v>30</x:v>
      </x:c>
      <x:c r="P185" s="18" t="n">
        <x:f>J185*M185</x:f>
        <x:v>637.5</x:v>
      </x:c>
      <x:c r="Q185" s="22" t="n">
        <x:f>'01 Controls'!$E$22*'02 Cargo Classes'!$M$10</x:f>
        <x:v>0</x:v>
      </x:c>
      <x:c r="R185" s="22" t="n">
        <x:f>'01 Controls'!$F$22*'02 Cargo Classes'!$N$10</x:f>
        <x:v>0</x:v>
      </x:c>
      <x:c r="S185" s="22" t="n">
        <x:f>'01 Controls'!$G$22*'02 Cargo Classes'!$O$10</x:f>
        <x:v>0.9</x:v>
      </x:c>
      <x:c r="T185" s="22" t="n">
        <x:f>'01 Controls'!$H$22*'02 Cargo Classes'!$P$10</x:f>
        <x:v>0.05</x:v>
      </x:c>
      <x:c r="U185" s="22" t="n">
        <x:f>SUM(Q185:T185)</x:f>
        <x:v>0.9500000000000001</x:v>
      </x:c>
      <x:c r="V185" s="18" t="n">
        <x:f>IF(U185=0,0,N185*Q185/U185)</x:f>
        <x:v>0</x:v>
      </x:c>
      <x:c r="W185" s="18" t="n">
        <x:f>IF(U185=0,0,P185*Q185/U185)</x:f>
        <x:v>0</x:v>
      </x:c>
      <x:c r="X185" s="18" t="n">
        <x:f>MAX(V185,W185*'01 Controls'!$E$12)</x:f>
        <x:v>0</x:v>
      </x:c>
      <x:c r="Y185" s="18" t="n">
        <x:f>IF(U185=0,0,N185*R185/U185)</x:f>
        <x:v>0</x:v>
      </x:c>
      <x:c r="Z185" s="18" t="n">
        <x:f>IF(U185=0,0,P185*R185/U185)</x:f>
        <x:v>0</x:v>
      </x:c>
      <x:c r="AA185" s="18" t="n">
        <x:f>MAX(Y185,Z185*'01 Controls'!$E$13)</x:f>
        <x:v>0</x:v>
      </x:c>
      <x:c r="AB185" s="18" t="n">
        <x:f>IF(U185=0,0,N185*S185/U185)</x:f>
        <x:v>477.4736842105263</x:v>
      </x:c>
      <x:c r="AC185" s="18" t="n">
        <x:f>IF(U185=0,0,P185*S185/U185)</x:f>
        <x:v>603.9473684210526</x:v>
      </x:c>
      <x:c r="AD185" s="18" t="n">
        <x:f>MAX(AB185,AC185*'01 Controls'!$E$14)</x:f>
        <x:v>477.4736842105263</x:v>
      </x:c>
      <x:c r="AE185" s="18" t="n">
        <x:f>IF(U185=0,0,N185*T185/U185)</x:f>
        <x:v>26.526315789473685</x:v>
      </x:c>
      <x:c r="AF185" s="18" t="n">
        <x:f>IF(U185=0,0,P185*T185/U185)</x:f>
        <x:v>33.55263157894736</x:v>
      </x:c>
      <x:c r="AG185" s="18" t="n">
        <x:f>MAX(AE185,AF185*'01 Controls'!$E$15)</x:f>
        <x:v>26.526315789473685</x:v>
      </x:c>
      <x:c r="AH185" s="18" t="n">
        <x:f>SUM(V185,Y185,AB185,AE185)</x:f>
        <x:v>504</x:v>
      </x:c>
      <x:c r="AI185" s="18" t="n">
        <x:f>N185-AH185</x:f>
        <x:v>0</x:v>
      </x:c>
      <x:c r="AJ185" s="18" t="n">
        <x:f>V185*INDEX('07 Mode Capacity'!$P$6:$P$17,MATCH("AIR-"&amp;I185,'07 Mode Capacity'!$C$6:$C$17,0))</x:f>
        <x:v>0</x:v>
      </x:c>
      <x:c r="AK185" s="18" t="n">
        <x:f>Y185*INDEX('07 Mode Capacity'!$P$6:$P$17,MATCH("OCEAN-"&amp;I185,'07 Mode Capacity'!$C$6:$C$17,0))</x:f>
        <x:v>0</x:v>
      </x:c>
      <x:c r="AL185" s="18" t="n">
        <x:f>AB185*INDEX('07 Mode Capacity'!$P$6:$P$17,MATCH("LAND-"&amp;I185,'07 Mode Capacity'!$C$6:$C$17,0))</x:f>
        <x:v>58.27464590715638</x:v>
      </x:c>
      <x:c r="AM185" s="18" t="n">
        <x:f>AE185*INDEX('07 Mode Capacity'!$P$6:$P$17,MATCH("INLAND-"&amp;I185,'07 Mode Capacity'!$C$6:$C$17,0))</x:f>
        <x:v>16.74432218617609</x:v>
      </x:c>
      <x:c r="AN185" s="18" t="n">
        <x:f>SUM(AJ185:AM185)</x:f>
        <x:v>75.01896809333248</x:v>
      </x:c>
      <x:c r="AO185" s="17" t="n">
        <x:f>IF(N185=0,1,AN185/N185)</x:f>
        <x:v>0.14884715891534223</x:v>
      </x:c>
      <x:c r="AP185" s="11" t="str">
        <x:f>IF(AO185&gt;='01 Controls'!$E$16,"PASS","FAIL")</x:f>
        <x:v>FAIL</x:v>
      </x:c>
      <x:c r="AQ185" s="11" t="str">
        <x:v>UNQUANTIFIED</x:v>
      </x:c>
      <x:c r="AR185" s="11" t="str">
        <x:v>Position-class planning record; serial item and receiver open</x:v>
      </x:c>
      <x:c r="AS185" s="26"/>
      <x:c r="AT185" s="26"/>
    </x:row>
    <x:row r="186">
      <x:c r="C186" s="11" t="str">
        <x:v>C1-M-IWG-FLR-24</x:v>
      </x:c>
      <x:c r="D186" s="11" t="str">
        <x:v>C1</x:v>
      </x:c>
      <x:c r="E186" s="11" t="str">
        <x:v>Grid failure</x:v>
      </x:c>
      <x:c r="F186" s="11" t="str">
        <x:v>M-IWG</x:v>
      </x:c>
      <x:c r="G186" s="11" t="str">
        <x:v>Inland-waterway group</x:v>
      </x:c>
      <x:c r="H186" s="11" t="str">
        <x:v>FLR-24</x:v>
      </x:c>
      <x:c r="I186" s="19" t="n">
        <x:v>48</x:v>
      </x:c>
      <x:c r="J186" s="21" t="n">
        <x:v>2</x:v>
      </x:c>
      <x:c r="K186" s="18" t="n">
        <x:f>'05 Cargo Register'!K186</x:f>
        <x:v>315</x:v>
      </x:c>
      <x:c r="L186" s="18" t="n">
        <x:f>'05 Cargo Register'!N186</x:f>
        <x:v>16</x:v>
      </x:c>
      <x:c r="M186" s="18" t="n">
        <x:f>'05 Cargo Register'!O186</x:f>
        <x:v>512</x:v>
      </x:c>
      <x:c r="N186" s="18" t="n">
        <x:f>J186*K186</x:f>
        <x:v>630</x:v>
      </x:c>
      <x:c r="O186" s="18" t="n">
        <x:f>J186*L186</x:f>
        <x:v>32</x:v>
      </x:c>
      <x:c r="P186" s="18" t="n">
        <x:f>J186*M186</x:f>
        <x:v>1024</x:v>
      </x:c>
      <x:c r="Q186" s="22" t="n">
        <x:f>'01 Controls'!$E$22*'02 Cargo Classes'!$M$11</x:f>
        <x:v>0</x:v>
      </x:c>
      <x:c r="R186" s="22" t="n">
        <x:f>'01 Controls'!$F$22*'02 Cargo Classes'!$N$11</x:f>
        <x:v>0</x:v>
      </x:c>
      <x:c r="S186" s="22" t="n">
        <x:f>'01 Controls'!$G$22*'02 Cargo Classes'!$O$11</x:f>
        <x:v>0.9</x:v>
      </x:c>
      <x:c r="T186" s="22" t="n">
        <x:f>'01 Controls'!$H$22*'02 Cargo Classes'!$P$11</x:f>
        <x:v>0.04000000000000001</x:v>
      </x:c>
      <x:c r="U186" s="22" t="n">
        <x:f>SUM(Q186:T186)</x:f>
        <x:v>0.9400000000000001</x:v>
      </x:c>
      <x:c r="V186" s="18" t="n">
        <x:f>IF(U186=0,0,N186*Q186/U186)</x:f>
        <x:v>0</x:v>
      </x:c>
      <x:c r="W186" s="18" t="n">
        <x:f>IF(U186=0,0,P186*Q186/U186)</x:f>
        <x:v>0</x:v>
      </x:c>
      <x:c r="X186" s="18" t="n">
        <x:f>MAX(V186,W186*'01 Controls'!$E$12)</x:f>
        <x:v>0</x:v>
      </x:c>
      <x:c r="Y186" s="18" t="n">
        <x:f>IF(U186=0,0,N186*R186/U186)</x:f>
        <x:v>0</x:v>
      </x:c>
      <x:c r="Z186" s="18" t="n">
        <x:f>IF(U186=0,0,P186*R186/U186)</x:f>
        <x:v>0</x:v>
      </x:c>
      <x:c r="AA186" s="18" t="n">
        <x:f>MAX(Y186,Z186*'01 Controls'!$E$13)</x:f>
        <x:v>0</x:v>
      </x:c>
      <x:c r="AB186" s="18" t="n">
        <x:f>IF(U186=0,0,N186*S186/U186)</x:f>
        <x:v>603.1914893617021</x:v>
      </x:c>
      <x:c r="AC186" s="18" t="n">
        <x:f>IF(U186=0,0,P186*S186/U186)</x:f>
        <x:v>980.4255319148936</x:v>
      </x:c>
      <x:c r="AD186" s="18" t="n">
        <x:f>MAX(AB186,AC186*'01 Controls'!$E$14)</x:f>
        <x:v>603.1914893617021</x:v>
      </x:c>
      <x:c r="AE186" s="18" t="n">
        <x:f>IF(U186=0,0,N186*T186/U186)</x:f>
        <x:v>26.80851063829788</x:v>
      </x:c>
      <x:c r="AF186" s="18" t="n">
        <x:f>IF(U186=0,0,P186*T186/U186)</x:f>
        <x:v>43.57446808510639</x:v>
      </x:c>
      <x:c r="AG186" s="18" t="n">
        <x:f>MAX(AE186,AF186*'01 Controls'!$E$15)</x:f>
        <x:v>26.80851063829788</x:v>
      </x:c>
      <x:c r="AH186" s="18" t="n">
        <x:f>SUM(V186,Y186,AB186,AE186)</x:f>
        <x:v>630</x:v>
      </x:c>
      <x:c r="AI186" s="18" t="n">
        <x:f>N186-AH186</x:f>
        <x:v>0</x:v>
      </x:c>
      <x:c r="AJ186" s="18" t="n">
        <x:f>V186*INDEX('07 Mode Capacity'!$P$6:$P$17,MATCH("AIR-"&amp;I186,'07 Mode Capacity'!$C$6:$C$17,0))</x:f>
        <x:v>0</x:v>
      </x:c>
      <x:c r="AK186" s="18" t="n">
        <x:f>Y186*INDEX('07 Mode Capacity'!$P$6:$P$17,MATCH("OCEAN-"&amp;I186,'07 Mode Capacity'!$C$6:$C$17,0))</x:f>
        <x:v>0</x:v>
      </x:c>
      <x:c r="AL186" s="18" t="n">
        <x:f>AB186*INDEX('07 Mode Capacity'!$P$6:$P$17,MATCH("LAND-"&amp;I186,'07 Mode Capacity'!$C$6:$C$17,0))</x:f>
        <x:v>73.61823618590235</x:v>
      </x:c>
      <x:c r="AM186" s="18" t="n">
        <x:f>AE186*INDEX('07 Mode Capacity'!$P$6:$P$17,MATCH("INLAND-"&amp;I186,'07 Mode Capacity'!$C$6:$C$17,0))</x:f>
        <x:v>16.922453273263073</x:v>
      </x:c>
      <x:c r="AN186" s="18" t="n">
        <x:f>SUM(AJ186:AM186)</x:f>
        <x:v>90.54068945916542</x:v>
      </x:c>
      <x:c r="AO186" s="17" t="n">
        <x:f>IF(N186=0,1,AN186/N186)</x:f>
        <x:v>0.14371538009391335</x:v>
      </x:c>
      <x:c r="AP186" s="11" t="str">
        <x:f>IF(AO186&gt;='01 Controls'!$E$16,"PASS","FAIL")</x:f>
        <x:v>FAIL</x:v>
      </x:c>
      <x:c r="AQ186" s="11" t="str">
        <x:v>UNQUANTIFIED</x:v>
      </x:c>
      <x:c r="AR186" s="11" t="str">
        <x:v>Position-class planning record; serial item and receiver open</x:v>
      </x:c>
      <x:c r="AS186" s="26"/>
      <x:c r="AT186" s="26"/>
    </x:row>
    <x:row r="187">
      <x:c r="C187" s="11" t="str">
        <x:v>C1-M-IWG-ROL-30</x:v>
      </x:c>
      <x:c r="D187" s="11" t="str">
        <x:v>C1</x:v>
      </x:c>
      <x:c r="E187" s="11" t="str">
        <x:v>Grid failure</x:v>
      </x:c>
      <x:c r="F187" s="11" t="str">
        <x:v>M-IWG</x:v>
      </x:c>
      <x:c r="G187" s="11" t="str">
        <x:v>Inland-waterway group</x:v>
      </x:c>
      <x:c r="H187" s="11" t="str">
        <x:v>ROL-30</x:v>
      </x:c>
      <x:c r="I187" s="19" t="n">
        <x:v>48</x:v>
      </x:c>
      <x:c r="J187" s="21" t="n">
        <x:v>2</x:v>
      </x:c>
      <x:c r="K187" s="18" t="n">
        <x:f>'05 Cargo Register'!K187</x:f>
        <x:v>315</x:v>
      </x:c>
      <x:c r="L187" s="18" t="n">
        <x:f>'05 Cargo Register'!N187</x:f>
        <x:v>14</x:v>
      </x:c>
      <x:c r="M187" s="18" t="n">
        <x:f>'05 Cargo Register'!O187</x:f>
        <x:v>892.5</x:v>
      </x:c>
      <x:c r="N187" s="18" t="n">
        <x:f>J187*K187</x:f>
        <x:v>630</x:v>
      </x:c>
      <x:c r="O187" s="18" t="n">
        <x:f>J187*L187</x:f>
        <x:v>28</x:v>
      </x:c>
      <x:c r="P187" s="18" t="n">
        <x:f>J187*M187</x:f>
        <x:v>1785</x:v>
      </x:c>
      <x:c r="Q187" s="22" t="n">
        <x:f>'01 Controls'!$E$22*'02 Cargo Classes'!$M$12</x:f>
        <x:v>0</x:v>
      </x:c>
      <x:c r="R187" s="22" t="n">
        <x:f>'01 Controls'!$F$22*'02 Cargo Classes'!$N$12</x:f>
        <x:v>0</x:v>
      </x:c>
      <x:c r="S187" s="22" t="n">
        <x:f>'01 Controls'!$G$22*'02 Cargo Classes'!$O$12</x:f>
        <x:v>1.35</x:v>
      </x:c>
      <x:c r="T187" s="22" t="n">
        <x:f>'01 Controls'!$H$22*'02 Cargo Classes'!$P$12</x:f>
        <x:v>0.03</x:v>
      </x:c>
      <x:c r="U187" s="22" t="n">
        <x:f>SUM(Q187:T187)</x:f>
        <x:v>1.3800000000000001</x:v>
      </x:c>
      <x:c r="V187" s="18" t="n">
        <x:f>IF(U187=0,0,N187*Q187/U187)</x:f>
        <x:v>0</x:v>
      </x:c>
      <x:c r="W187" s="18" t="n">
        <x:f>IF(U187=0,0,P187*Q187/U187)</x:f>
        <x:v>0</x:v>
      </x:c>
      <x:c r="X187" s="18" t="n">
        <x:f>MAX(V187,W187*'01 Controls'!$E$12)</x:f>
        <x:v>0</x:v>
      </x:c>
      <x:c r="Y187" s="18" t="n">
        <x:f>IF(U187=0,0,N187*R187/U187)</x:f>
        <x:v>0</x:v>
      </x:c>
      <x:c r="Z187" s="18" t="n">
        <x:f>IF(U187=0,0,P187*R187/U187)</x:f>
        <x:v>0</x:v>
      </x:c>
      <x:c r="AA187" s="18" t="n">
        <x:f>MAX(Y187,Z187*'01 Controls'!$E$13)</x:f>
        <x:v>0</x:v>
      </x:c>
      <x:c r="AB187" s="18" t="n">
        <x:f>IF(U187=0,0,N187*S187/U187)</x:f>
        <x:v>616.3043478260869</x:v>
      </x:c>
      <x:c r="AC187" s="18" t="n">
        <x:f>IF(U187=0,0,P187*S187/U187)</x:f>
        <x:v>1746.195652173913</x:v>
      </x:c>
      <x:c r="AD187" s="18" t="n">
        <x:f>MAX(AB187,AC187*'01 Controls'!$E$14)</x:f>
        <x:v>616.3043478260869</x:v>
      </x:c>
      <x:c r="AE187" s="18" t="n">
        <x:f>IF(U187=0,0,N187*T187/U187)</x:f>
        <x:v>13.695652173913041</x:v>
      </x:c>
      <x:c r="AF187" s="18" t="n">
        <x:f>IF(U187=0,0,P187*T187/U187)</x:f>
        <x:v>38.80434782608695</x:v>
      </x:c>
      <x:c r="AG187" s="18" t="n">
        <x:f>MAX(AE187,AF187*'01 Controls'!$E$15)</x:f>
        <x:v>13.695652173913041</x:v>
      </x:c>
      <x:c r="AH187" s="18" t="n">
        <x:f>SUM(V187,Y187,AB187,AE187)</x:f>
        <x:v>629.9999999999999</x:v>
      </x:c>
      <x:c r="AI187" s="18" t="n">
        <x:f>N187-AH187</x:f>
        <x:v>1.1368683772161603e-13</x:v>
      </x:c>
      <x:c r="AJ187" s="18" t="n">
        <x:f>V187*INDEX('07 Mode Capacity'!$P$6:$P$17,MATCH("AIR-"&amp;I187,'07 Mode Capacity'!$C$6:$C$17,0))</x:f>
        <x:v>0</x:v>
      </x:c>
      <x:c r="AK187" s="18" t="n">
        <x:f>Y187*INDEX('07 Mode Capacity'!$P$6:$P$17,MATCH("OCEAN-"&amp;I187,'07 Mode Capacity'!$C$6:$C$17,0))</x:f>
        <x:v>0</x:v>
      </x:c>
      <x:c r="AL187" s="18" t="n">
        <x:f>AB187*INDEX('07 Mode Capacity'!$P$6:$P$17,MATCH("LAND-"&amp;I187,'07 Mode Capacity'!$C$6:$C$17,0))</x:f>
        <x:v>75.2186326247263</x:v>
      </x:c>
      <x:c r="AM187" s="18" t="n">
        <x:f>AE187*INDEX('07 Mode Capacity'!$P$6:$P$17,MATCH("INLAND-"&amp;I187,'07 Mode Capacity'!$C$6:$C$17,0))</x:f>
        <x:v>8.645166346123522</x:v>
      </x:c>
      <x:c r="AN187" s="18" t="n">
        <x:f>SUM(AJ187:AM187)</x:f>
        <x:v>83.86379897084981</x:v>
      </x:c>
      <x:c r="AO187" s="17" t="n">
        <x:f>IF(N187=0,1,AN187/N187)</x:f>
        <x:v>0.13311714122357113</x:v>
      </x:c>
      <x:c r="AP187" s="11" t="str">
        <x:f>IF(AO187&gt;='01 Controls'!$E$16,"PASS","FAIL")</x:f>
        <x:v>FAIL</x:v>
      </x:c>
      <x:c r="AQ187" s="11" t="str">
        <x:v>UNQUANTIFIED</x:v>
      </x:c>
      <x:c r="AR187" s="11" t="str">
        <x:v>Position-class planning record; serial item and receiver open</x:v>
      </x:c>
      <x:c r="AS187" s="26"/>
      <x:c r="AT187" s="26"/>
    </x:row>
    <x:row r="188">
      <x:c r="C188" s="11" t="str">
        <x:v>C1-M-IWG-LIN-18</x:v>
      </x:c>
      <x:c r="D188" s="11" t="str">
        <x:v>C1</x:v>
      </x:c>
      <x:c r="E188" s="11" t="str">
        <x:v>Grid failure</x:v>
      </x:c>
      <x:c r="F188" s="11" t="str">
        <x:v>M-IWG</x:v>
      </x:c>
      <x:c r="G188" s="11" t="str">
        <x:v>Inland-waterway group</x:v>
      </x:c>
      <x:c r="H188" s="11" t="str">
        <x:v>LIN-18</x:v>
      </x:c>
      <x:c r="I188" s="19" t="n">
        <x:v>72</x:v>
      </x:c>
      <x:c r="J188" s="21" t="n">
        <x:v>2</x:v>
      </x:c>
      <x:c r="K188" s="18" t="n">
        <x:f>'05 Cargo Register'!K188</x:f>
        <x:v>168</x:v>
      </x:c>
      <x:c r="L188" s="18" t="n">
        <x:f>'05 Cargo Register'!N188</x:f>
        <x:v>12</x:v>
      </x:c>
      <x:c r="M188" s="18" t="n">
        <x:f>'05 Cargo Register'!O188</x:f>
        <x:v>528</x:v>
      </x:c>
      <x:c r="N188" s="18" t="n">
        <x:f>J188*K188</x:f>
        <x:v>336</x:v>
      </x:c>
      <x:c r="O188" s="18" t="n">
        <x:f>J188*L188</x:f>
        <x:v>24</x:v>
      </x:c>
      <x:c r="P188" s="18" t="n">
        <x:f>J188*M188</x:f>
        <x:v>1056</x:v>
      </x:c>
      <x:c r="Q188" s="22" t="n">
        <x:f>'01 Controls'!$E$22*'02 Cargo Classes'!$M$13</x:f>
        <x:v>0</x:v>
      </x:c>
      <x:c r="R188" s="22" t="n">
        <x:f>'01 Controls'!$F$22*'02 Cargo Classes'!$N$13</x:f>
        <x:v>0</x:v>
      </x:c>
      <x:c r="S188" s="22" t="n">
        <x:f>'01 Controls'!$G$22*'02 Cargo Classes'!$O$13</x:f>
        <x:v>0.9</x:v>
      </x:c>
      <x:c r="T188" s="22" t="n">
        <x:f>'01 Controls'!$H$22*'02 Cargo Classes'!$P$13</x:f>
        <x:v>0.05</x:v>
      </x:c>
      <x:c r="U188" s="22" t="n">
        <x:f>SUM(Q188:T188)</x:f>
        <x:v>0.9500000000000001</x:v>
      </x:c>
      <x:c r="V188" s="18" t="n">
        <x:f>IF(U188=0,0,N188*Q188/U188)</x:f>
        <x:v>0</x:v>
      </x:c>
      <x:c r="W188" s="18" t="n">
        <x:f>IF(U188=0,0,P188*Q188/U188)</x:f>
        <x:v>0</x:v>
      </x:c>
      <x:c r="X188" s="18" t="n">
        <x:f>MAX(V188,W188*'01 Controls'!$E$12)</x:f>
        <x:v>0</x:v>
      </x:c>
      <x:c r="Y188" s="18" t="n">
        <x:f>IF(U188=0,0,N188*R188/U188)</x:f>
        <x:v>0</x:v>
      </x:c>
      <x:c r="Z188" s="18" t="n">
        <x:f>IF(U188=0,0,P188*R188/U188)</x:f>
        <x:v>0</x:v>
      </x:c>
      <x:c r="AA188" s="18" t="n">
        <x:f>MAX(Y188,Z188*'01 Controls'!$E$13)</x:f>
        <x:v>0</x:v>
      </x:c>
      <x:c r="AB188" s="18" t="n">
        <x:f>IF(U188=0,0,N188*S188/U188)</x:f>
        <x:v>318.3157894736842</x:v>
      </x:c>
      <x:c r="AC188" s="18" t="n">
        <x:f>IF(U188=0,0,P188*S188/U188)</x:f>
        <x:v>1000.4210526315788</x:v>
      </x:c>
      <x:c r="AD188" s="18" t="n">
        <x:f>MAX(AB188,AC188*'01 Controls'!$E$14)</x:f>
        <x:v>318.3157894736842</x:v>
      </x:c>
      <x:c r="AE188" s="18" t="n">
        <x:f>IF(U188=0,0,N188*T188/U188)</x:f>
        <x:v>17.684210526315788</x:v>
      </x:c>
      <x:c r="AF188" s="18" t="n">
        <x:f>IF(U188=0,0,P188*T188/U188)</x:f>
        <x:v>55.578947368421055</x:v>
      </x:c>
      <x:c r="AG188" s="18" t="n">
        <x:f>MAX(AE188,AF188*'01 Controls'!$E$15)</x:f>
        <x:v>17.684210526315788</x:v>
      </x:c>
      <x:c r="AH188" s="18" t="n">
        <x:f>SUM(V188,Y188,AB188,AE188)</x:f>
        <x:v>336</x:v>
      </x:c>
      <x:c r="AI188" s="18" t="n">
        <x:f>N188-AH188</x:f>
        <x:v>0</x:v>
      </x:c>
      <x:c r="AJ188" s="18" t="n">
        <x:f>V188*INDEX('07 Mode Capacity'!$P$6:$P$17,MATCH("AIR-"&amp;I188,'07 Mode Capacity'!$C$6:$C$17,0))</x:f>
        <x:v>0</x:v>
      </x:c>
      <x:c r="AK188" s="18" t="n">
        <x:f>Y188*INDEX('07 Mode Capacity'!$P$6:$P$17,MATCH("OCEAN-"&amp;I188,'07 Mode Capacity'!$C$6:$C$17,0))</x:f>
        <x:v>0</x:v>
      </x:c>
      <x:c r="AL188" s="18" t="n">
        <x:f>AB188*INDEX('07 Mode Capacity'!$P$6:$P$17,MATCH("LAND-"&amp;I188,'07 Mode Capacity'!$C$6:$C$17,0))</x:f>
        <x:v>227.59904418265523</x:v>
      </x:c>
      <x:c r="AM188" s="18" t="n">
        <x:f>AE188*INDEX('07 Mode Capacity'!$P$6:$P$17,MATCH("INLAND-"&amp;I188,'07 Mode Capacity'!$C$6:$C$17,0))</x:f>
        <x:v>17.684210526315788</x:v>
      </x:c>
      <x:c r="AN188" s="18" t="n">
        <x:f>SUM(AJ188:AM188)</x:f>
        <x:v>245.28325470897101</x:v>
      </x:c>
      <x:c r="AO188" s="17" t="n">
        <x:f>IF(N188=0,1,AN188/N188)</x:f>
        <x:v>0.7300096866338424</x:v>
      </x:c>
      <x:c r="AP188" s="11" t="str">
        <x:f>IF(AO188&gt;='01 Controls'!$E$16,"PASS","FAIL")</x:f>
        <x:v>FAIL</x:v>
      </x:c>
      <x:c r="AQ188" s="11" t="str">
        <x:v>UNQUANTIFIED</x:v>
      </x:c>
      <x:c r="AR188" s="11" t="str">
        <x:v>Position-class planning record; serial item and receiver open</x:v>
      </x:c>
      <x:c r="AS188" s="26"/>
      <x:c r="AT188" s="26"/>
    </x:row>
    <x:row r="189">
      <x:c r="C189" s="11" t="str">
        <x:v>C1-M-IWG-BLK-08</x:v>
      </x:c>
      <x:c r="D189" s="11" t="str">
        <x:v>C1</x:v>
      </x:c>
      <x:c r="E189" s="11" t="str">
        <x:v>Grid failure</x:v>
      </x:c>
      <x:c r="F189" s="11" t="str">
        <x:v>M-IWG</x:v>
      </x:c>
      <x:c r="G189" s="11" t="str">
        <x:v>Inland-waterway group</x:v>
      </x:c>
      <x:c r="H189" s="11" t="str">
        <x:v>BLK-08</x:v>
      </x:c>
      <x:c r="I189" s="19" t="n">
        <x:v>48</x:v>
      </x:c>
      <x:c r="J189" s="21" t="n">
        <x:v>2</x:v>
      </x:c>
      <x:c r="K189" s="18" t="n">
        <x:f>'05 Cargo Register'!K189</x:f>
        <x:v>105</x:v>
      </x:c>
      <x:c r="L189" s="18" t="n">
        <x:f>'05 Cargo Register'!N189</x:f>
        <x:v>17</x:v>
      </x:c>
      <x:c r="M189" s="18" t="n">
        <x:f>'05 Cargo Register'!O189</x:f>
        <x:v>867</x:v>
      </x:c>
      <x:c r="N189" s="18" t="n">
        <x:f>J189*K189</x:f>
        <x:v>210</x:v>
      </x:c>
      <x:c r="O189" s="18" t="n">
        <x:f>J189*L189</x:f>
        <x:v>34</x:v>
      </x:c>
      <x:c r="P189" s="18" t="n">
        <x:f>J189*M189</x:f>
        <x:v>1734</x:v>
      </x:c>
      <x:c r="Q189" s="22" t="n">
        <x:f>'01 Controls'!$E$22*'02 Cargo Classes'!$M$14</x:f>
        <x:v>0.05</x:v>
      </x:c>
      <x:c r="R189" s="22" t="n">
        <x:f>'01 Controls'!$F$22*'02 Cargo Classes'!$N$14</x:f>
        <x:v>0</x:v>
      </x:c>
      <x:c r="S189" s="22" t="n">
        <x:f>'01 Controls'!$G$22*'02 Cargo Classes'!$O$14</x:f>
        <x:v>0.9</x:v>
      </x:c>
      <x:c r="T189" s="22" t="n">
        <x:f>'01 Controls'!$H$22*'02 Cargo Classes'!$P$14</x:f>
        <x:v>0.025</x:v>
      </x:c>
      <x:c r="U189" s="22" t="n">
        <x:f>SUM(Q189:T189)</x:f>
        <x:v>0.9750000000000001</x:v>
      </x:c>
      <x:c r="V189" s="18" t="n">
        <x:f>IF(U189=0,0,N189*Q189/U189)</x:f>
        <x:v>10.769230769230768</x:v>
      </x:c>
      <x:c r="W189" s="18" t="n">
        <x:f>IF(U189=0,0,P189*Q189/U189)</x:f>
        <x:v>88.92307692307692</x:v>
      </x:c>
      <x:c r="X189" s="18" t="n">
        <x:f>MAX(V189,W189*'01 Controls'!$E$12)</x:f>
        <x:v>22.23076923076923</x:v>
      </x:c>
      <x:c r="Y189" s="18" t="n">
        <x:f>IF(U189=0,0,N189*R189/U189)</x:f>
        <x:v>0</x:v>
      </x:c>
      <x:c r="Z189" s="18" t="n">
        <x:f>IF(U189=0,0,P189*R189/U189)</x:f>
        <x:v>0</x:v>
      </x:c>
      <x:c r="AA189" s="18" t="n">
        <x:f>MAX(Y189,Z189*'01 Controls'!$E$13)</x:f>
        <x:v>0</x:v>
      </x:c>
      <x:c r="AB189" s="18" t="n">
        <x:f>IF(U189=0,0,N189*S189/U189)</x:f>
        <x:v>193.84615384615384</x:v>
      </x:c>
      <x:c r="AC189" s="18" t="n">
        <x:f>IF(U189=0,0,P189*S189/U189)</x:f>
        <x:v>1600.6153846153845</x:v>
      </x:c>
      <x:c r="AD189" s="18" t="n">
        <x:f>MAX(AB189,AC189*'01 Controls'!$E$14)</x:f>
        <x:v>320.12307692307695</x:v>
      </x:c>
      <x:c r="AE189" s="18" t="n">
        <x:f>IF(U189=0,0,N189*T189/U189)</x:f>
        <x:v>5.384615384615384</x:v>
      </x:c>
      <x:c r="AF189" s="18" t="n">
        <x:f>IF(U189=0,0,P189*T189/U189)</x:f>
        <x:v>44.46153846153846</x:v>
      </x:c>
      <x:c r="AG189" s="18" t="n">
        <x:f>MAX(AE189,AF189*'01 Controls'!$E$15)</x:f>
        <x:v>8.003076923076922</x:v>
      </x:c>
      <x:c r="AH189" s="18" t="n">
        <x:f>SUM(V189,Y189,AB189,AE189)</x:f>
        <x:v>210</x:v>
      </x:c>
      <x:c r="AI189" s="18" t="n">
        <x:f>N189-AH189</x:f>
        <x:v>0</x:v>
      </x:c>
      <x:c r="AJ189" s="18" t="n">
        <x:f>V189*INDEX('07 Mode Capacity'!$P$6:$P$17,MATCH("AIR-"&amp;I189,'07 Mode Capacity'!$C$6:$C$17,0))</x:f>
        <x:v>3.018999396961613</x:v>
      </x:c>
      <x:c r="AK189" s="18" t="n">
        <x:f>Y189*INDEX('07 Mode Capacity'!$P$6:$P$17,MATCH("OCEAN-"&amp;I189,'07 Mode Capacity'!$C$6:$C$17,0))</x:f>
        <x:v>0</x:v>
      </x:c>
      <x:c r="AL189" s="18" t="n">
        <x:f>AB189*INDEX('07 Mode Capacity'!$P$6:$P$17,MATCH("LAND-"&amp;I189,'07 Mode Capacity'!$C$6:$C$17,0))</x:f>
        <x:v>23.658510090512205</x:v>
      </x:c>
      <x:c r="AM189" s="18" t="n">
        <x:f>AE189*INDEX('07 Mode Capacity'!$P$6:$P$17,MATCH("INLAND-"&amp;I189,'07 Mode Capacity'!$C$6:$C$17,0))</x:f>
        <x:v>3.398954289928907</x:v>
      </x:c>
      <x:c r="AN189" s="18" t="n">
        <x:f>SUM(AJ189:AM189)</x:f>
        <x:v>30.076463777402726</x:v>
      </x:c>
      <x:c r="AO189" s="17" t="n">
        <x:f>IF(N189=0,1,AN189/N189)</x:f>
        <x:v>0.14322125608287012</x:v>
      </x:c>
      <x:c r="AP189" s="11" t="str">
        <x:f>IF(AO189&gt;='01 Controls'!$E$16,"PASS","FAIL")</x:f>
        <x:v>FAIL</x:v>
      </x:c>
      <x:c r="AQ189" s="11" t="str">
        <x:v>UNQUANTIFIED</x:v>
      </x:c>
      <x:c r="AR189" s="11" t="str">
        <x:v>Position-class planning record; serial item and receiver open</x:v>
      </x:c>
      <x:c r="AS189" s="26"/>
      <x:c r="AT189" s="26"/>
    </x:row>
    <x:row r="190">
      <x:c r="C190" s="11" t="str">
        <x:v>C1-M-IWG-OOG-80</x:v>
      </x:c>
      <x:c r="D190" s="11" t="str">
        <x:v>C1</x:v>
      </x:c>
      <x:c r="E190" s="11" t="str">
        <x:v>Grid failure</x:v>
      </x:c>
      <x:c r="F190" s="11" t="str">
        <x:v>M-IWG</x:v>
      </x:c>
      <x:c r="G190" s="11" t="str">
        <x:v>Inland-waterway group</x:v>
      </x:c>
      <x:c r="H190" s="11" t="str">
        <x:v>OOG-80</x:v>
      </x:c>
      <x:c r="I190" s="19" t="n">
        <x:v>72</x:v>
      </x:c>
      <x:c r="J190" s="21" t="n">
        <x:v>2</x:v>
      </x:c>
      <x:c r="K190" s="18" t="n">
        <x:f>'05 Cargo Register'!K190</x:f>
        <x:v>420</x:v>
      </x:c>
      <x:c r="L190" s="18" t="n">
        <x:f>'05 Cargo Register'!N190</x:f>
        <x:v>7</x:v>
      </x:c>
      <x:c r="M190" s="18" t="n">
        <x:f>'05 Cargo Register'!O190</x:f>
        <x:v>1232</x:v>
      </x:c>
      <x:c r="N190" s="18" t="n">
        <x:f>J190*K190</x:f>
        <x:v>840</x:v>
      </x:c>
      <x:c r="O190" s="18" t="n">
        <x:f>J190*L190</x:f>
        <x:v>14</x:v>
      </x:c>
      <x:c r="P190" s="18" t="n">
        <x:f>J190*M190</x:f>
        <x:v>2464</x:v>
      </x:c>
      <x:c r="Q190" s="22" t="n">
        <x:f>'01 Controls'!$E$22*'02 Cargo Classes'!$M$15</x:f>
        <x:v>0</x:v>
      </x:c>
      <x:c r="R190" s="22" t="n">
        <x:f>'01 Controls'!$F$22*'02 Cargo Classes'!$N$15</x:f>
        <x:v>0</x:v>
      </x:c>
      <x:c r="S190" s="22" t="n">
        <x:f>'01 Controls'!$G$22*'02 Cargo Classes'!$O$15</x:f>
        <x:v>0.54</x:v>
      </x:c>
      <x:c r="T190" s="22" t="n">
        <x:f>'01 Controls'!$H$22*'02 Cargo Classes'!$P$15</x:f>
        <x:v>0.025</x:v>
      </x:c>
      <x:c r="U190" s="22" t="n">
        <x:f>SUM(Q190:T190)</x:f>
        <x:v>0.5650000000000001</x:v>
      </x:c>
      <x:c r="V190" s="18" t="n">
        <x:f>IF(U190=0,0,N190*Q190/U190)</x:f>
        <x:v>0</x:v>
      </x:c>
      <x:c r="W190" s="18" t="n">
        <x:f>IF(U190=0,0,P190*Q190/U190)</x:f>
        <x:v>0</x:v>
      </x:c>
      <x:c r="X190" s="18" t="n">
        <x:f>MAX(V190,W190*'01 Controls'!$E$12)</x:f>
        <x:v>0</x:v>
      </x:c>
      <x:c r="Y190" s="18" t="n">
        <x:f>IF(U190=0,0,N190*R190/U190)</x:f>
        <x:v>0</x:v>
      </x:c>
      <x:c r="Z190" s="18" t="n">
        <x:f>IF(U190=0,0,P190*R190/U190)</x:f>
        <x:v>0</x:v>
      </x:c>
      <x:c r="AA190" s="18" t="n">
        <x:f>MAX(Y190,Z190*'01 Controls'!$E$13)</x:f>
        <x:v>0</x:v>
      </x:c>
      <x:c r="AB190" s="18" t="n">
        <x:f>IF(U190=0,0,N190*S190/U190)</x:f>
        <x:v>802.8318584070796</x:v>
      </x:c>
      <x:c r="AC190" s="18" t="n">
        <x:f>IF(U190=0,0,P190*S190/U190)</x:f>
        <x:v>2354.973451327434</x:v>
      </x:c>
      <x:c r="AD190" s="18" t="n">
        <x:f>MAX(AB190,AC190*'01 Controls'!$E$14)</x:f>
        <x:v>802.8318584070796</x:v>
      </x:c>
      <x:c r="AE190" s="18" t="n">
        <x:f>IF(U190=0,0,N190*T190/U190)</x:f>
        <x:v>37.16814159292035</x:v>
      </x:c>
      <x:c r="AF190" s="18" t="n">
        <x:f>IF(U190=0,0,P190*T190/U190)</x:f>
        <x:v>109.02654867256636</x:v>
      </x:c>
      <x:c r="AG190" s="18" t="n">
        <x:f>MAX(AE190,AF190*'01 Controls'!$E$15)</x:f>
        <x:v>37.16814159292035</x:v>
      </x:c>
      <x:c r="AH190" s="18" t="n">
        <x:f>SUM(V190,Y190,AB190,AE190)</x:f>
        <x:v>840</x:v>
      </x:c>
      <x:c r="AI190" s="18" t="n">
        <x:f>N190-AH190</x:f>
        <x:v>0</x:v>
      </x:c>
      <x:c r="AJ190" s="18" t="n">
        <x:f>V190*INDEX('07 Mode Capacity'!$P$6:$P$17,MATCH("AIR-"&amp;I190,'07 Mode Capacity'!$C$6:$C$17,0))</x:f>
        <x:v>0</x:v>
      </x:c>
      <x:c r="AK190" s="18" t="n">
        <x:f>Y190*INDEX('07 Mode Capacity'!$P$6:$P$17,MATCH("OCEAN-"&amp;I190,'07 Mode Capacity'!$C$6:$C$17,0))</x:f>
        <x:v>0</x:v>
      </x:c>
      <x:c r="AL190" s="18" t="n">
        <x:f>AB190*INDEX('07 Mode Capacity'!$P$6:$P$17,MATCH("LAND-"&amp;I190,'07 Mode Capacity'!$C$6:$C$17,0))</x:f>
        <x:v>574.032987540325</x:v>
      </x:c>
      <x:c r="AM190" s="18" t="n">
        <x:f>AE190*INDEX('07 Mode Capacity'!$P$6:$P$17,MATCH("INLAND-"&amp;I190,'07 Mode Capacity'!$C$6:$C$17,0))</x:f>
        <x:v>37.16814159292035</x:v>
      </x:c>
      <x:c r="AN190" s="18" t="n">
        <x:f>SUM(AJ190:AM190)</x:f>
        <x:v>611.2011291332454</x:v>
      </x:c>
      <x:c r="AO190" s="17" t="n">
        <x:f>IF(N190=0,1,AN190/N190)</x:f>
        <x:v>0.7276203918252921</x:v>
      </x:c>
      <x:c r="AP190" s="11" t="str">
        <x:f>IF(AO190&gt;='01 Controls'!$E$16,"PASS","FAIL")</x:f>
        <x:v>FAIL</x:v>
      </x:c>
      <x:c r="AQ190" s="11" t="str">
        <x:v>UNQUANTIFIED</x:v>
      </x:c>
      <x:c r="AR190" s="11" t="str">
        <x:v>Position-class planning record; serial item and receiver open</x:v>
      </x:c>
      <x:c r="AS190" s="26"/>
      <x:c r="AT190" s="26"/>
    </x:row>
    <x:row r="191">
      <x:c r="C191" s="11" t="str">
        <x:v>C1-M-OSG-APL-45</x:v>
      </x:c>
      <x:c r="D191" s="11" t="str">
        <x:v>C1</x:v>
      </x:c>
      <x:c r="E191" s="11" t="str">
        <x:v>Grid failure</x:v>
      </x:c>
      <x:c r="F191" s="11" t="str">
        <x:v>M-OSG</x:v>
      </x:c>
      <x:c r="G191" s="11" t="str">
        <x:v>Offshore-support group</x:v>
      </x:c>
      <x:c r="H191" s="11" t="str">
        <x:v>APL-45</x:v>
      </x:c>
      <x:c r="I191" s="19" t="n">
        <x:v>24</x:v>
      </x:c>
      <x:c r="J191" s="21" t="n">
        <x:v>1</x:v>
      </x:c>
      <x:c r="K191" s="18" t="n">
        <x:f>'05 Cargo Register'!K191</x:f>
        <x:v>63</x:v>
      </x:c>
      <x:c r="L191" s="18" t="n">
        <x:f>'05 Cargo Register'!N191</x:f>
        <x:v>17</x:v>
      </x:c>
      <x:c r="M191" s="18" t="n">
        <x:f>'05 Cargo Register'!O191</x:f>
        <x:v>127.5</x:v>
      </x:c>
      <x:c r="N191" s="18" t="n">
        <x:f>J191*K191</x:f>
        <x:v>63</x:v>
      </x:c>
      <x:c r="O191" s="18" t="n">
        <x:f>J191*L191</x:f>
        <x:v>17</x:v>
      </x:c>
      <x:c r="P191" s="18" t="n">
        <x:f>J191*M191</x:f>
        <x:v>127.5</x:v>
      </x:c>
      <x:c r="Q191" s="22" t="n">
        <x:f>'01 Controls'!$E$22*'02 Cargo Classes'!$M$6</x:f>
        <x:v>0.15000000000000002</x:v>
      </x:c>
      <x:c r="R191" s="22" t="n">
        <x:f>'01 Controls'!$F$22*'02 Cargo Classes'!$N$6</x:f>
        <x:v>0</x:v>
      </x:c>
      <x:c r="S191" s="22" t="n">
        <x:f>'01 Controls'!$G$22*'02 Cargo Classes'!$O$6</x:f>
        <x:v>0.9</x:v>
      </x:c>
      <x:c r="T191" s="22" t="n">
        <x:f>'01 Controls'!$H$22*'02 Cargo Classes'!$P$6</x:f>
        <x:v>0.015</x:v>
      </x:c>
      <x:c r="U191" s="22" t="n">
        <x:f>SUM(Q191:T191)</x:f>
        <x:v>1.065</x:v>
      </x:c>
      <x:c r="V191" s="18" t="n">
        <x:f>IF(U191=0,0,N191*Q191/U191)</x:f>
        <x:v>8.87323943661972</x:v>
      </x:c>
      <x:c r="W191" s="18" t="n">
        <x:f>IF(U191=0,0,P191*Q191/U191)</x:f>
        <x:v>17.957746478873243</x:v>
      </x:c>
      <x:c r="X191" s="18" t="n">
        <x:f>MAX(V191,W191*'01 Controls'!$E$12)</x:f>
        <x:v>8.87323943661972</x:v>
      </x:c>
      <x:c r="Y191" s="18" t="n">
        <x:f>IF(U191=0,0,N191*R191/U191)</x:f>
        <x:v>0</x:v>
      </x:c>
      <x:c r="Z191" s="18" t="n">
        <x:f>IF(U191=0,0,P191*R191/U191)</x:f>
        <x:v>0</x:v>
      </x:c>
      <x:c r="AA191" s="18" t="n">
        <x:f>MAX(Y191,Z191*'01 Controls'!$E$13)</x:f>
        <x:v>0</x:v>
      </x:c>
      <x:c r="AB191" s="18" t="n">
        <x:f>IF(U191=0,0,N191*S191/U191)</x:f>
        <x:v>53.23943661971831</x:v>
      </x:c>
      <x:c r="AC191" s="18" t="n">
        <x:f>IF(U191=0,0,P191*S191/U191)</x:f>
        <x:v>107.74647887323944</x:v>
      </x:c>
      <x:c r="AD191" s="18" t="n">
        <x:f>MAX(AB191,AC191*'01 Controls'!$E$14)</x:f>
        <x:v>53.23943661971831</x:v>
      </x:c>
      <x:c r="AE191" s="18" t="n">
        <x:f>IF(U191=0,0,N191*T191/U191)</x:f>
        <x:v>0.8873239436619719</x:v>
      </x:c>
      <x:c r="AF191" s="18" t="n">
        <x:f>IF(U191=0,0,P191*T191/U191)</x:f>
        <x:v>1.795774647887324</x:v>
      </x:c>
      <x:c r="AG191" s="18" t="n">
        <x:f>MAX(AE191,AF191*'01 Controls'!$E$15)</x:f>
        <x:v>0.8873239436619719</x:v>
      </x:c>
      <x:c r="AH191" s="18" t="n">
        <x:f>SUM(V191,Y191,AB191,AE191)</x:f>
        <x:v>63</x:v>
      </x:c>
      <x:c r="AI191" s="18" t="n">
        <x:f>N191-AH191</x:f>
        <x:v>0</x:v>
      </x:c>
      <x:c r="AJ191" s="18" t="n">
        <x:f>V191*INDEX('07 Mode Capacity'!$P$6:$P$17,MATCH("AIR-"&amp;I191,'07 Mode Capacity'!$C$6:$C$17,0))</x:f>
        <x:v>1.8005051089927862</x:v>
      </x:c>
      <x:c r="AK191" s="18" t="n">
        <x:f>Y191*INDEX('07 Mode Capacity'!$P$6:$P$17,MATCH("OCEAN-"&amp;I191,'07 Mode Capacity'!$C$6:$C$17,0))</x:f>
        <x:v>0</x:v>
      </x:c>
      <x:c r="AL191" s="18" t="n">
        <x:f>AB191*INDEX('07 Mode Capacity'!$P$6:$P$17,MATCH("LAND-"&amp;I191,'07 Mode Capacity'!$C$6:$C$17,0))</x:f>
        <x:v>20.364133713567046</x:v>
      </x:c>
      <x:c r="AM191" s="18" t="n">
        <x:f>AE191*INDEX('07 Mode Capacity'!$P$6:$P$17,MATCH("INLAND-"&amp;I191,'07 Mode Capacity'!$C$6:$C$17,0))</x:f>
        <x:v>0.8873239436619719</x:v>
      </x:c>
      <x:c r="AN191" s="18" t="n">
        <x:f>SUM(AJ191:AM191)</x:f>
        <x:v>23.051962766221806</x:v>
      </x:c>
      <x:c r="AO191" s="17" t="n">
        <x:f>IF(N191=0,1,AN191/N191)</x:f>
        <x:v>0.3659041708924096</x:v>
      </x:c>
      <x:c r="AP191" s="11" t="str">
        <x:f>IF(AO191&gt;='01 Controls'!$E$16,"PASS","FAIL")</x:f>
        <x:v>FAIL</x:v>
      </x:c>
      <x:c r="AQ191" s="11" t="str">
        <x:v>UNQUANTIFIED</x:v>
      </x:c>
      <x:c r="AR191" s="11" t="str">
        <x:v>Position-class planning record; serial item and receiver open</x:v>
      </x:c>
      <x:c r="AS191" s="26"/>
      <x:c r="AT191" s="26"/>
    </x:row>
    <x:row r="192">
      <x:c r="C192" s="11" t="str">
        <x:v>C1-M-OSG-ISO-18</x:v>
      </x:c>
      <x:c r="D192" s="11" t="str">
        <x:v>C1</x:v>
      </x:c>
      <x:c r="E192" s="11" t="str">
        <x:v>Grid failure</x:v>
      </x:c>
      <x:c r="F192" s="11" t="str">
        <x:v>M-OSG</x:v>
      </x:c>
      <x:c r="G192" s="11" t="str">
        <x:v>Offshore-support group</x:v>
      </x:c>
      <x:c r="H192" s="11" t="str">
        <x:v>ISO-18</x:v>
      </x:c>
      <x:c r="I192" s="19" t="n">
        <x:v>48</x:v>
      </x:c>
      <x:c r="J192" s="21" t="n">
        <x:v>1</x:v>
      </x:c>
      <x:c r="K192" s="18" t="n">
        <x:f>'05 Cargo Register'!K192</x:f>
        <x:v>252</x:v>
      </x:c>
      <x:c r="L192" s="18" t="n">
        <x:f>'05 Cargo Register'!N192</x:f>
        <x:v>17</x:v>
      </x:c>
      <x:c r="M192" s="18" t="n">
        <x:f>'05 Cargo Register'!O192</x:f>
        <x:v>448.8</x:v>
      </x:c>
      <x:c r="N192" s="18" t="n">
        <x:f>J192*K192</x:f>
        <x:v>252</x:v>
      </x:c>
      <x:c r="O192" s="18" t="n">
        <x:f>J192*L192</x:f>
        <x:v>17</x:v>
      </x:c>
      <x:c r="P192" s="18" t="n">
        <x:f>J192*M192</x:f>
        <x:v>448.8</x:v>
      </x:c>
      <x:c r="Q192" s="22" t="n">
        <x:f>'01 Controls'!$E$22*'02 Cargo Classes'!$M$7</x:f>
        <x:v>0.010000000000000002</x:v>
      </x:c>
      <x:c r="R192" s="22" t="n">
        <x:f>'01 Controls'!$F$22*'02 Cargo Classes'!$N$7</x:f>
        <x:v>0</x:v>
      </x:c>
      <x:c r="S192" s="22" t="n">
        <x:f>'01 Controls'!$G$22*'02 Cargo Classes'!$O$7</x:f>
        <x:v>1.08</x:v>
      </x:c>
      <x:c r="T192" s="22" t="n">
        <x:f>'01 Controls'!$H$22*'02 Cargo Classes'!$P$7</x:f>
        <x:v>0.04000000000000001</x:v>
      </x:c>
      <x:c r="U192" s="22" t="n">
        <x:f>SUM(Q192:T192)</x:f>
        <x:v>1.1300000000000001</x:v>
      </x:c>
      <x:c r="V192" s="18" t="n">
        <x:f>IF(U192=0,0,N192*Q192/U192)</x:f>
        <x:v>2.2300884955752216</x:v>
      </x:c>
      <x:c r="W192" s="18" t="n">
        <x:f>IF(U192=0,0,P192*Q192/U192)</x:f>
        <x:v>3.971681415929204</x:v>
      </x:c>
      <x:c r="X192" s="18" t="n">
        <x:f>MAX(V192,W192*'01 Controls'!$E$12)</x:f>
        <x:v>2.2300884955752216</x:v>
      </x:c>
      <x:c r="Y192" s="18" t="n">
        <x:f>IF(U192=0,0,N192*R192/U192)</x:f>
        <x:v>0</x:v>
      </x:c>
      <x:c r="Z192" s="18" t="n">
        <x:f>IF(U192=0,0,P192*R192/U192)</x:f>
        <x:v>0</x:v>
      </x:c>
      <x:c r="AA192" s="18" t="n">
        <x:f>MAX(Y192,Z192*'01 Controls'!$E$13)</x:f>
        <x:v>0</x:v>
      </x:c>
      <x:c r="AB192" s="18" t="n">
        <x:f>IF(U192=0,0,N192*S192/U192)</x:f>
        <x:v>240.8495575221239</x:v>
      </x:c>
      <x:c r="AC192" s="18" t="n">
        <x:f>IF(U192=0,0,P192*S192/U192)</x:f>
        <x:v>428.94159292035397</x:v>
      </x:c>
      <x:c r="AD192" s="18" t="n">
        <x:f>MAX(AB192,AC192*'01 Controls'!$E$14)</x:f>
        <x:v>240.8495575221239</x:v>
      </x:c>
      <x:c r="AE192" s="18" t="n">
        <x:f>IF(U192=0,0,N192*T192/U192)</x:f>
        <x:v>8.920353982300886</x:v>
      </x:c>
      <x:c r="AF192" s="18" t="n">
        <x:f>IF(U192=0,0,P192*T192/U192)</x:f>
        <x:v>15.886725663716817</x:v>
      </x:c>
      <x:c r="AG192" s="18" t="n">
        <x:f>MAX(AE192,AF192*'01 Controls'!$E$15)</x:f>
        <x:v>8.920353982300886</x:v>
      </x:c>
      <x:c r="AH192" s="18" t="n">
        <x:f>SUM(V192,Y192,AB192,AE192)</x:f>
        <x:v>252</x:v>
      </x:c>
      <x:c r="AI192" s="18" t="n">
        <x:f>N192-AH192</x:f>
        <x:v>0</x:v>
      </x:c>
      <x:c r="AJ192" s="18" t="n">
        <x:f>V192*INDEX('07 Mode Capacity'!$P$6:$P$17,MATCH("AIR-"&amp;I192,'07 Mode Capacity'!$C$6:$C$17,0))</x:f>
        <x:v>0.625173326450458</x:v>
      </x:c>
      <x:c r="AK192" s="18" t="n">
        <x:f>Y192*INDEX('07 Mode Capacity'!$P$6:$P$17,MATCH("OCEAN-"&amp;I192,'07 Mode Capacity'!$C$6:$C$17,0))</x:f>
        <x:v>0</x:v>
      </x:c>
      <x:c r="AL192" s="18" t="n">
        <x:f>AB192*INDEX('07 Mode Capacity'!$P$6:$P$17,MATCH("LAND-"&amp;I192,'07 Mode Capacity'!$C$6:$C$17,0))</x:f>
        <x:v>29.395175369096584</x:v>
      </x:c>
      <x:c r="AM192" s="18" t="n">
        <x:f>AE192*INDEX('07 Mode Capacity'!$P$6:$P$17,MATCH("INLAND-"&amp;I192,'07 Mode Capacity'!$C$6:$C$17,0))</x:f>
        <x:v>5.6308340095105445</x:v>
      </x:c>
      <x:c r="AN192" s="18" t="n">
        <x:f>SUM(AJ192:AM192)</x:f>
        <x:v>35.651182705057586</x:v>
      </x:c>
      <x:c r="AO192" s="17" t="n">
        <x:f>IF(N192=0,1,AN192/N192)</x:f>
        <x:v>0.141472947242292</x:v>
      </x:c>
      <x:c r="AP192" s="11" t="str">
        <x:f>IF(AO192&gt;='01 Controls'!$E$16,"PASS","FAIL")</x:f>
        <x:v>FAIL</x:v>
      </x:c>
      <x:c r="AQ192" s="11" t="str">
        <x:v>UNQUANTIFIED</x:v>
      </x:c>
      <x:c r="AR192" s="11" t="str">
        <x:v>Position-class planning record; serial item and receiver open</x:v>
      </x:c>
      <x:c r="AS192" s="26"/>
      <x:c r="AT192" s="26"/>
    </x:row>
    <x:row r="193">
      <x:c r="C193" s="11" t="str">
        <x:v>C1-M-OSG-COL-12</x:v>
      </x:c>
      <x:c r="D193" s="11" t="str">
        <x:v>C1</x:v>
      </x:c>
      <x:c r="E193" s="11" t="str">
        <x:v>Grid failure</x:v>
      </x:c>
      <x:c r="F193" s="11" t="str">
        <x:v>M-OSG</x:v>
      </x:c>
      <x:c r="G193" s="11" t="str">
        <x:v>Offshore-support group</x:v>
      </x:c>
      <x:c r="H193" s="11" t="str">
        <x:v>COL-12</x:v>
      </x:c>
      <x:c r="I193" s="19" t="n">
        <x:v>24</x:v>
      </x:c>
      <x:c r="J193" s="21" t="n">
        <x:v>1</x:v>
      </x:c>
      <x:c r="K193" s="18" t="n">
        <x:f>'05 Cargo Register'!K193</x:f>
        <x:v>42</x:v>
      </x:c>
      <x:c r="L193" s="18" t="n">
        <x:f>'05 Cargo Register'!N193</x:f>
        <x:v>5</x:v>
      </x:c>
      <x:c r="M193" s="18" t="n">
        <x:f>'05 Cargo Register'!O193</x:f>
        <x:v>132</x:v>
      </x:c>
      <x:c r="N193" s="18" t="n">
        <x:f>J193*K193</x:f>
        <x:v>42</x:v>
      </x:c>
      <x:c r="O193" s="18" t="n">
        <x:f>J193*L193</x:f>
        <x:v>5</x:v>
      </x:c>
      <x:c r="P193" s="18" t="n">
        <x:f>J193*M193</x:f>
        <x:v>132</x:v>
      </x:c>
      <x:c r="Q193" s="22" t="n">
        <x:f>'01 Controls'!$E$22*'02 Cargo Classes'!$M$8</x:f>
        <x:v>0.1</x:v>
      </x:c>
      <x:c r="R193" s="22" t="n">
        <x:f>'01 Controls'!$F$22*'02 Cargo Classes'!$N$8</x:f>
        <x:v>0</x:v>
      </x:c>
      <x:c r="S193" s="22" t="n">
        <x:f>'01 Controls'!$G$22*'02 Cargo Classes'!$O$8</x:f>
        <x:v>1.08</x:v>
      </x:c>
      <x:c r="T193" s="22" t="n">
        <x:f>'01 Controls'!$H$22*'02 Cargo Classes'!$P$8</x:f>
        <x:v>0.010000000000000002</x:v>
      </x:c>
      <x:c r="U193" s="22" t="n">
        <x:f>SUM(Q193:T193)</x:f>
        <x:v>1.1900000000000002</x:v>
      </x:c>
      <x:c r="V193" s="18" t="n">
        <x:f>IF(U193=0,0,N193*Q193/U193)</x:f>
        <x:v>3.529411764705882</x:v>
      </x:c>
      <x:c r="W193" s="18" t="n">
        <x:f>IF(U193=0,0,P193*Q193/U193)</x:f>
        <x:v>11.092436974789916</x:v>
      </x:c>
      <x:c r="X193" s="18" t="n">
        <x:f>MAX(V193,W193*'01 Controls'!$E$12)</x:f>
        <x:v>3.529411764705882</x:v>
      </x:c>
      <x:c r="Y193" s="18" t="n">
        <x:f>IF(U193=0,0,N193*R193/U193)</x:f>
        <x:v>0</x:v>
      </x:c>
      <x:c r="Z193" s="18" t="n">
        <x:f>IF(U193=0,0,P193*R193/U193)</x:f>
        <x:v>0</x:v>
      </x:c>
      <x:c r="AA193" s="18" t="n">
        <x:f>MAX(Y193,Z193*'01 Controls'!$E$13)</x:f>
        <x:v>0</x:v>
      </x:c>
      <x:c r="AB193" s="18" t="n">
        <x:f>IF(U193=0,0,N193*S193/U193)</x:f>
        <x:v>38.11764705882352</x:v>
      </x:c>
      <x:c r="AC193" s="18" t="n">
        <x:f>IF(U193=0,0,P193*S193/U193)</x:f>
        <x:v>119.79831932773108</x:v>
      </x:c>
      <x:c r="AD193" s="18" t="n">
        <x:f>MAX(AB193,AC193*'01 Controls'!$E$14)</x:f>
        <x:v>38.11764705882352</x:v>
      </x:c>
      <x:c r="AE193" s="18" t="n">
        <x:f>IF(U193=0,0,N193*T193/U193)</x:f>
        <x:v>0.35294117647058826</x:v>
      </x:c>
      <x:c r="AF193" s="18" t="n">
        <x:f>IF(U193=0,0,P193*T193/U193)</x:f>
        <x:v>1.1092436974789917</x:v>
      </x:c>
      <x:c r="AG193" s="18" t="n">
        <x:f>MAX(AE193,AF193*'01 Controls'!$E$15)</x:f>
        <x:v>0.35294117647058826</x:v>
      </x:c>
      <x:c r="AH193" s="18" t="n">
        <x:f>SUM(V193,Y193,AB193,AE193)</x:f>
        <x:v>41.99999999999999</x:v>
      </x:c>
      <x:c r="AI193" s="18" t="n">
        <x:f>N193-AH193</x:f>
        <x:v>7.105427357601002e-15</x:v>
      </x:c>
      <x:c r="AJ193" s="18" t="n">
        <x:f>V193*INDEX('07 Mode Capacity'!$P$6:$P$17,MATCH("AIR-"&amp;I193,'07 Mode Capacity'!$C$6:$C$17,0))</x:f>
        <x:v>0.7161672982548334</x:v>
      </x:c>
      <x:c r="AK193" s="18" t="n">
        <x:f>Y193*INDEX('07 Mode Capacity'!$P$6:$P$17,MATCH("OCEAN-"&amp;I193,'07 Mode Capacity'!$C$6:$C$17,0))</x:f>
        <x:v>0</x:v>
      </x:c>
      <x:c r="AL193" s="18" t="n">
        <x:f>AB193*INDEX('07 Mode Capacity'!$P$6:$P$17,MATCH("LAND-"&amp;I193,'07 Mode Capacity'!$C$6:$C$17,0))</x:f>
        <x:v>14.580035230217748</x:v>
      </x:c>
      <x:c r="AM193" s="18" t="n">
        <x:f>AE193*INDEX('07 Mode Capacity'!$P$6:$P$17,MATCH("INLAND-"&amp;I193,'07 Mode Capacity'!$C$6:$C$17,0))</x:f>
        <x:v>0.35294117647058826</x:v>
      </x:c>
      <x:c r="AN193" s="18" t="n">
        <x:f>SUM(AJ193:AM193)</x:f>
        <x:v>15.64914370494317</x:v>
      </x:c>
      <x:c r="AO193" s="17" t="n">
        <x:f>IF(N193=0,1,AN193/N193)</x:f>
        <x:v>0.372598659641504</x:v>
      </x:c>
      <x:c r="AP193" s="11" t="str">
        <x:f>IF(AO193&gt;='01 Controls'!$E$16,"PASS","FAIL")</x:f>
        <x:v>FAIL</x:v>
      </x:c>
      <x:c r="AQ193" s="11" t="str">
        <x:v>UNQUANTIFIED</x:v>
      </x:c>
      <x:c r="AR193" s="11" t="str">
        <x:v>Position-class planning record; serial item and receiver open</x:v>
      </x:c>
      <x:c r="AS193" s="26"/>
      <x:c r="AT193" s="26"/>
    </x:row>
    <x:row r="194">
      <x:c r="C194" s="11" t="str">
        <x:v>C1-M-OSG-BAT-22</x:v>
      </x:c>
      <x:c r="D194" s="11" t="str">
        <x:v>C1</x:v>
      </x:c>
      <x:c r="E194" s="11" t="str">
        <x:v>Grid failure</x:v>
      </x:c>
      <x:c r="F194" s="11" t="str">
        <x:v>M-OSG</x:v>
      </x:c>
      <x:c r="G194" s="11" t="str">
        <x:v>Offshore-support group</x:v>
      </x:c>
      <x:c r="H194" s="11" t="str">
        <x:v>BAT-22</x:v>
      </x:c>
      <x:c r="I194" s="19" t="n">
        <x:v>48</x:v>
      </x:c>
      <x:c r="J194" s="21" t="n">
        <x:v>1</x:v>
      </x:c>
      <x:c r="K194" s="18" t="n">
        <x:f>'05 Cargo Register'!K194</x:f>
        <x:v>168</x:v>
      </x:c>
      <x:c r="L194" s="18" t="n">
        <x:f>'05 Cargo Register'!N194</x:f>
        <x:v>10</x:v>
      </x:c>
      <x:c r="M194" s="18" t="n">
        <x:f>'05 Cargo Register'!O194</x:f>
        <x:v>264</x:v>
      </x:c>
      <x:c r="N194" s="18" t="n">
        <x:f>J194*K194</x:f>
        <x:v>168</x:v>
      </x:c>
      <x:c r="O194" s="18" t="n">
        <x:f>J194*L194</x:f>
        <x:v>10</x:v>
      </x:c>
      <x:c r="P194" s="18" t="n">
        <x:f>J194*M194</x:f>
        <x:v>264</x:v>
      </x:c>
      <x:c r="Q194" s="22" t="n">
        <x:f>'01 Controls'!$E$22*'02 Cargo Classes'!$M$9</x:f>
        <x:v>0</x:v>
      </x:c>
      <x:c r="R194" s="22" t="n">
        <x:f>'01 Controls'!$F$22*'02 Cargo Classes'!$N$9</x:f>
        <x:v>0</x:v>
      </x:c>
      <x:c r="S194" s="22" t="n">
        <x:f>'01 Controls'!$G$22*'02 Cargo Classes'!$O$9</x:f>
        <x:v>0.9</x:v>
      </x:c>
      <x:c r="T194" s="22" t="n">
        <x:f>'01 Controls'!$H$22*'02 Cargo Classes'!$P$9</x:f>
        <x:v>0.025</x:v>
      </x:c>
      <x:c r="U194" s="22" t="n">
        <x:f>SUM(Q194:T194)</x:f>
        <x:v>0.925</x:v>
      </x:c>
      <x:c r="V194" s="18" t="n">
        <x:f>IF(U194=0,0,N194*Q194/U194)</x:f>
        <x:v>0</x:v>
      </x:c>
      <x:c r="W194" s="18" t="n">
        <x:f>IF(U194=0,0,P194*Q194/U194)</x:f>
        <x:v>0</x:v>
      </x:c>
      <x:c r="X194" s="18" t="n">
        <x:f>MAX(V194,W194*'01 Controls'!$E$12)</x:f>
        <x:v>0</x:v>
      </x:c>
      <x:c r="Y194" s="18" t="n">
        <x:f>IF(U194=0,0,N194*R194/U194)</x:f>
        <x:v>0</x:v>
      </x:c>
      <x:c r="Z194" s="18" t="n">
        <x:f>IF(U194=0,0,P194*R194/U194)</x:f>
        <x:v>0</x:v>
      </x:c>
      <x:c r="AA194" s="18" t="n">
        <x:f>MAX(Y194,Z194*'01 Controls'!$E$13)</x:f>
        <x:v>0</x:v>
      </x:c>
      <x:c r="AB194" s="18" t="n">
        <x:f>IF(U194=0,0,N194*S194/U194)</x:f>
        <x:v>163.45945945945948</x:v>
      </x:c>
      <x:c r="AC194" s="18" t="n">
        <x:f>IF(U194=0,0,P194*S194/U194)</x:f>
        <x:v>256.86486486486484</x:v>
      </x:c>
      <x:c r="AD194" s="18" t="n">
        <x:f>MAX(AB194,AC194*'01 Controls'!$E$14)</x:f>
        <x:v>163.45945945945948</x:v>
      </x:c>
      <x:c r="AE194" s="18" t="n">
        <x:f>IF(U194=0,0,N194*T194/U194)</x:f>
        <x:v>4.54054054054054</x:v>
      </x:c>
      <x:c r="AF194" s="18" t="n">
        <x:f>IF(U194=0,0,P194*T194/U194)</x:f>
        <x:v>7.135135135135135</x:v>
      </x:c>
      <x:c r="AG194" s="18" t="n">
        <x:f>MAX(AE194,AF194*'01 Controls'!$E$15)</x:f>
        <x:v>4.54054054054054</x:v>
      </x:c>
      <x:c r="AH194" s="18" t="n">
        <x:f>SUM(V194,Y194,AB194,AE194)</x:f>
        <x:v>168.00000000000003</x:v>
      </x:c>
      <x:c r="AI194" s="18" t="n">
        <x:f>N194-AH194</x:f>
        <x:v>-2.842170943040401e-14</x:v>
      </x:c>
      <x:c r="AJ194" s="18" t="n">
        <x:f>V194*INDEX('07 Mode Capacity'!$P$6:$P$17,MATCH("AIR-"&amp;I194,'07 Mode Capacity'!$C$6:$C$17,0))</x:f>
        <x:v>0</x:v>
      </x:c>
      <x:c r="AK194" s="18" t="n">
        <x:f>Y194*INDEX('07 Mode Capacity'!$P$6:$P$17,MATCH("OCEAN-"&amp;I194,'07 Mode Capacity'!$C$6:$C$17,0))</x:f>
        <x:v>0</x:v>
      </x:c>
      <x:c r="AL194" s="18" t="n">
        <x:f>AB194*INDEX('07 Mode Capacity'!$P$6:$P$17,MATCH("LAND-"&amp;I194,'07 Mode Capacity'!$C$6:$C$17,0))</x:f>
        <x:v>19.949878779026513</x:v>
      </x:c>
      <x:c r="AM194" s="18" t="n">
        <x:f>AE194*INDEX('07 Mode Capacity'!$P$6:$P$17,MATCH("INLAND-"&amp;I194,'07 Mode Capacity'!$C$6:$C$17,0))</x:f>
        <x:v>2.8661452390751863</x:v>
      </x:c>
      <x:c r="AN194" s="18" t="n">
        <x:f>SUM(AJ194:AM194)</x:f>
        <x:v>22.8160240181017</x:v>
      </x:c>
      <x:c r="AO194" s="17" t="n">
        <x:f>IF(N194=0,1,AN194/N194)</x:f>
        <x:v>0.1358096667744149</x:v>
      </x:c>
      <x:c r="AP194" s="11" t="str">
        <x:f>IF(AO194&gt;='01 Controls'!$E$16,"PASS","FAIL")</x:f>
        <x:v>FAIL</x:v>
      </x:c>
      <x:c r="AQ194" s="11" t="str">
        <x:v>UNQUANTIFIED</x:v>
      </x:c>
      <x:c r="AR194" s="11" t="str">
        <x:v>Position-class planning record; serial item and receiver open</x:v>
      </x:c>
      <x:c r="AS194" s="26"/>
      <x:c r="AT194" s="26"/>
    </x:row>
    <x:row r="195">
      <x:c r="C195" s="11" t="str">
        <x:v>C1-M-OSG-TNK-20</x:v>
      </x:c>
      <x:c r="D195" s="11" t="str">
        <x:v>C1</x:v>
      </x:c>
      <x:c r="E195" s="11" t="str">
        <x:v>Grid failure</x:v>
      </x:c>
      <x:c r="F195" s="11" t="str">
        <x:v>M-OSG</x:v>
      </x:c>
      <x:c r="G195" s="11" t="str">
        <x:v>Offshore-support group</x:v>
      </x:c>
      <x:c r="H195" s="11" t="str">
        <x:v>TNK-20</x:v>
      </x:c>
      <x:c r="I195" s="19" t="n">
        <x:v>48</x:v>
      </x:c>
      <x:c r="J195" s="21" t="n">
        <x:v>1</x:v>
      </x:c>
      <x:c r="K195" s="18" t="n">
        <x:f>'05 Cargo Register'!K195</x:f>
        <x:v>252</x:v>
      </x:c>
      <x:c r="L195" s="18" t="n">
        <x:f>'05 Cargo Register'!N195</x:f>
        <x:v>15</x:v>
      </x:c>
      <x:c r="M195" s="18" t="n">
        <x:f>'05 Cargo Register'!O195</x:f>
        <x:v>318.75</x:v>
      </x:c>
      <x:c r="N195" s="18" t="n">
        <x:f>J195*K195</x:f>
        <x:v>252</x:v>
      </x:c>
      <x:c r="O195" s="18" t="n">
        <x:f>J195*L195</x:f>
        <x:v>15</x:v>
      </x:c>
      <x:c r="P195" s="18" t="n">
        <x:f>J195*M195</x:f>
        <x:v>318.75</x:v>
      </x:c>
      <x:c r="Q195" s="22" t="n">
        <x:f>'01 Controls'!$E$22*'02 Cargo Classes'!$M$10</x:f>
        <x:v>0</x:v>
      </x:c>
      <x:c r="R195" s="22" t="n">
        <x:f>'01 Controls'!$F$22*'02 Cargo Classes'!$N$10</x:f>
        <x:v>0</x:v>
      </x:c>
      <x:c r="S195" s="22" t="n">
        <x:f>'01 Controls'!$G$22*'02 Cargo Classes'!$O$10</x:f>
        <x:v>0.9</x:v>
      </x:c>
      <x:c r="T195" s="22" t="n">
        <x:f>'01 Controls'!$H$22*'02 Cargo Classes'!$P$10</x:f>
        <x:v>0.05</x:v>
      </x:c>
      <x:c r="U195" s="22" t="n">
        <x:f>SUM(Q195:T195)</x:f>
        <x:v>0.9500000000000001</x:v>
      </x:c>
      <x:c r="V195" s="18" t="n">
        <x:f>IF(U195=0,0,N195*Q195/U195)</x:f>
        <x:v>0</x:v>
      </x:c>
      <x:c r="W195" s="18" t="n">
        <x:f>IF(U195=0,0,P195*Q195/U195)</x:f>
        <x:v>0</x:v>
      </x:c>
      <x:c r="X195" s="18" t="n">
        <x:f>MAX(V195,W195*'01 Controls'!$E$12)</x:f>
        <x:v>0</x:v>
      </x:c>
      <x:c r="Y195" s="18" t="n">
        <x:f>IF(U195=0,0,N195*R195/U195)</x:f>
        <x:v>0</x:v>
      </x:c>
      <x:c r="Z195" s="18" t="n">
        <x:f>IF(U195=0,0,P195*R195/U195)</x:f>
        <x:v>0</x:v>
      </x:c>
      <x:c r="AA195" s="18" t="n">
        <x:f>MAX(Y195,Z195*'01 Controls'!$E$13)</x:f>
        <x:v>0</x:v>
      </x:c>
      <x:c r="AB195" s="18" t="n">
        <x:f>IF(U195=0,0,N195*S195/U195)</x:f>
        <x:v>238.73684210526315</x:v>
      </x:c>
      <x:c r="AC195" s="18" t="n">
        <x:f>IF(U195=0,0,P195*S195/U195)</x:f>
        <x:v>301.9736842105263</x:v>
      </x:c>
      <x:c r="AD195" s="18" t="n">
        <x:f>MAX(AB195,AC195*'01 Controls'!$E$14)</x:f>
        <x:v>238.73684210526315</x:v>
      </x:c>
      <x:c r="AE195" s="18" t="n">
        <x:f>IF(U195=0,0,N195*T195/U195)</x:f>
        <x:v>13.263157894736842</x:v>
      </x:c>
      <x:c r="AF195" s="18" t="n">
        <x:f>IF(U195=0,0,P195*T195/U195)</x:f>
        <x:v>16.77631578947368</x:v>
      </x:c>
      <x:c r="AG195" s="18" t="n">
        <x:f>MAX(AE195,AF195*'01 Controls'!$E$15)</x:f>
        <x:v>13.263157894736842</x:v>
      </x:c>
      <x:c r="AH195" s="18" t="n">
        <x:f>SUM(V195,Y195,AB195,AE195)</x:f>
        <x:v>252</x:v>
      </x:c>
      <x:c r="AI195" s="18" t="n">
        <x:f>N195-AH195</x:f>
        <x:v>0</x:v>
      </x:c>
      <x:c r="AJ195" s="18" t="n">
        <x:f>V195*INDEX('07 Mode Capacity'!$P$6:$P$17,MATCH("AIR-"&amp;I195,'07 Mode Capacity'!$C$6:$C$17,0))</x:f>
        <x:v>0</x:v>
      </x:c>
      <x:c r="AK195" s="18" t="n">
        <x:f>Y195*INDEX('07 Mode Capacity'!$P$6:$P$17,MATCH("OCEAN-"&amp;I195,'07 Mode Capacity'!$C$6:$C$17,0))</x:f>
        <x:v>0</x:v>
      </x:c>
      <x:c r="AL195" s="18" t="n">
        <x:f>AB195*INDEX('07 Mode Capacity'!$P$6:$P$17,MATCH("LAND-"&amp;I195,'07 Mode Capacity'!$C$6:$C$17,0))</x:f>
        <x:v>29.13732295357819</x:v>
      </x:c>
      <x:c r="AM195" s="18" t="n">
        <x:f>AE195*INDEX('07 Mode Capacity'!$P$6:$P$17,MATCH("INLAND-"&amp;I195,'07 Mode Capacity'!$C$6:$C$17,0))</x:f>
        <x:v>8.372161093088044</x:v>
      </x:c>
      <x:c r="AN195" s="18" t="n">
        <x:f>SUM(AJ195:AM195)</x:f>
        <x:v>37.50948404666624</x:v>
      </x:c>
      <x:c r="AO195" s="17" t="n">
        <x:f>IF(N195=0,1,AN195/N195)</x:f>
        <x:v>0.14884715891534223</x:v>
      </x:c>
      <x:c r="AP195" s="11" t="str">
        <x:f>IF(AO195&gt;='01 Controls'!$E$16,"PASS","FAIL")</x:f>
        <x:v>FAIL</x:v>
      </x:c>
      <x:c r="AQ195" s="11" t="str">
        <x:v>UNQUANTIFIED</x:v>
      </x:c>
      <x:c r="AR195" s="11" t="str">
        <x:v>Position-class planning record; serial item and receiver open</x:v>
      </x:c>
      <x:c r="AS195" s="26"/>
      <x:c r="AT195" s="26"/>
    </x:row>
    <x:row r="196">
      <x:c r="C196" s="11" t="str">
        <x:v>C1-M-OSG-FLR-24</x:v>
      </x:c>
      <x:c r="D196" s="11" t="str">
        <x:v>C1</x:v>
      </x:c>
      <x:c r="E196" s="11" t="str">
        <x:v>Grid failure</x:v>
      </x:c>
      <x:c r="F196" s="11" t="str">
        <x:v>M-OSG</x:v>
      </x:c>
      <x:c r="G196" s="11" t="str">
        <x:v>Offshore-support group</x:v>
      </x:c>
      <x:c r="H196" s="11" t="str">
        <x:v>FLR-24</x:v>
      </x:c>
      <x:c r="I196" s="19" t="n">
        <x:v>48</x:v>
      </x:c>
      <x:c r="J196" s="21" t="n">
        <x:v>1</x:v>
      </x:c>
      <x:c r="K196" s="18" t="n">
        <x:f>'05 Cargo Register'!K196</x:f>
        <x:v>315</x:v>
      </x:c>
      <x:c r="L196" s="18" t="n">
        <x:f>'05 Cargo Register'!N196</x:f>
        <x:v>16</x:v>
      </x:c>
      <x:c r="M196" s="18" t="n">
        <x:f>'05 Cargo Register'!O196</x:f>
        <x:v>512</x:v>
      </x:c>
      <x:c r="N196" s="18" t="n">
        <x:f>J196*K196</x:f>
        <x:v>315</x:v>
      </x:c>
      <x:c r="O196" s="18" t="n">
        <x:f>J196*L196</x:f>
        <x:v>16</x:v>
      </x:c>
      <x:c r="P196" s="18" t="n">
        <x:f>J196*M196</x:f>
        <x:v>512</x:v>
      </x:c>
      <x:c r="Q196" s="22" t="n">
        <x:f>'01 Controls'!$E$22*'02 Cargo Classes'!$M$11</x:f>
        <x:v>0</x:v>
      </x:c>
      <x:c r="R196" s="22" t="n">
        <x:f>'01 Controls'!$F$22*'02 Cargo Classes'!$N$11</x:f>
        <x:v>0</x:v>
      </x:c>
      <x:c r="S196" s="22" t="n">
        <x:f>'01 Controls'!$G$22*'02 Cargo Classes'!$O$11</x:f>
        <x:v>0.9</x:v>
      </x:c>
      <x:c r="T196" s="22" t="n">
        <x:f>'01 Controls'!$H$22*'02 Cargo Classes'!$P$11</x:f>
        <x:v>0.04000000000000001</x:v>
      </x:c>
      <x:c r="U196" s="22" t="n">
        <x:f>SUM(Q196:T196)</x:f>
        <x:v>0.9400000000000001</x:v>
      </x:c>
      <x:c r="V196" s="18" t="n">
        <x:f>IF(U196=0,0,N196*Q196/U196)</x:f>
        <x:v>0</x:v>
      </x:c>
      <x:c r="W196" s="18" t="n">
        <x:f>IF(U196=0,0,P196*Q196/U196)</x:f>
        <x:v>0</x:v>
      </x:c>
      <x:c r="X196" s="18" t="n">
        <x:f>MAX(V196,W196*'01 Controls'!$E$12)</x:f>
        <x:v>0</x:v>
      </x:c>
      <x:c r="Y196" s="18" t="n">
        <x:f>IF(U196=0,0,N196*R196/U196)</x:f>
        <x:v>0</x:v>
      </x:c>
      <x:c r="Z196" s="18" t="n">
        <x:f>IF(U196=0,0,P196*R196/U196)</x:f>
        <x:v>0</x:v>
      </x:c>
      <x:c r="AA196" s="18" t="n">
        <x:f>MAX(Y196,Z196*'01 Controls'!$E$13)</x:f>
        <x:v>0</x:v>
      </x:c>
      <x:c r="AB196" s="18" t="n">
        <x:f>IF(U196=0,0,N196*S196/U196)</x:f>
        <x:v>301.59574468085106</x:v>
      </x:c>
      <x:c r="AC196" s="18" t="n">
        <x:f>IF(U196=0,0,P196*S196/U196)</x:f>
        <x:v>490.2127659574468</x:v>
      </x:c>
      <x:c r="AD196" s="18" t="n">
        <x:f>MAX(AB196,AC196*'01 Controls'!$E$14)</x:f>
        <x:v>301.59574468085106</x:v>
      </x:c>
      <x:c r="AE196" s="18" t="n">
        <x:f>IF(U196=0,0,N196*T196/U196)</x:f>
        <x:v>13.40425531914894</x:v>
      </x:c>
      <x:c r="AF196" s="18" t="n">
        <x:f>IF(U196=0,0,P196*T196/U196)</x:f>
        <x:v>21.787234042553195</x:v>
      </x:c>
      <x:c r="AG196" s="18" t="n">
        <x:f>MAX(AE196,AF196*'01 Controls'!$E$15)</x:f>
        <x:v>13.40425531914894</x:v>
      </x:c>
      <x:c r="AH196" s="18" t="n">
        <x:f>SUM(V196,Y196,AB196,AE196)</x:f>
        <x:v>315</x:v>
      </x:c>
      <x:c r="AI196" s="18" t="n">
        <x:f>N196-AH196</x:f>
        <x:v>0</x:v>
      </x:c>
      <x:c r="AJ196" s="18" t="n">
        <x:f>V196*INDEX('07 Mode Capacity'!$P$6:$P$17,MATCH("AIR-"&amp;I196,'07 Mode Capacity'!$C$6:$C$17,0))</x:f>
        <x:v>0</x:v>
      </x:c>
      <x:c r="AK196" s="18" t="n">
        <x:f>Y196*INDEX('07 Mode Capacity'!$P$6:$P$17,MATCH("OCEAN-"&amp;I196,'07 Mode Capacity'!$C$6:$C$17,0))</x:f>
        <x:v>0</x:v>
      </x:c>
      <x:c r="AL196" s="18" t="n">
        <x:f>AB196*INDEX('07 Mode Capacity'!$P$6:$P$17,MATCH("LAND-"&amp;I196,'07 Mode Capacity'!$C$6:$C$17,0))</x:f>
        <x:v>36.809118092951174</x:v>
      </x:c>
      <x:c r="AM196" s="18" t="n">
        <x:f>AE196*INDEX('07 Mode Capacity'!$P$6:$P$17,MATCH("INLAND-"&amp;I196,'07 Mode Capacity'!$C$6:$C$17,0))</x:f>
        <x:v>8.461226636631537</x:v>
      </x:c>
      <x:c r="AN196" s="18" t="n">
        <x:f>SUM(AJ196:AM196)</x:f>
        <x:v>45.27034472958271</x:v>
      </x:c>
      <x:c r="AO196" s="17" t="n">
        <x:f>IF(N196=0,1,AN196/N196)</x:f>
        <x:v>0.14371538009391335</x:v>
      </x:c>
      <x:c r="AP196" s="11" t="str">
        <x:f>IF(AO196&gt;='01 Controls'!$E$16,"PASS","FAIL")</x:f>
        <x:v>FAIL</x:v>
      </x:c>
      <x:c r="AQ196" s="11" t="str">
        <x:v>UNQUANTIFIED</x:v>
      </x:c>
      <x:c r="AR196" s="11" t="str">
        <x:v>Position-class planning record; serial item and receiver open</x:v>
      </x:c>
      <x:c r="AS196" s="26"/>
      <x:c r="AT196" s="26"/>
    </x:row>
    <x:row r="197">
      <x:c r="C197" s="11" t="str">
        <x:v>C1-M-OSG-ROL-30</x:v>
      </x:c>
      <x:c r="D197" s="11" t="str">
        <x:v>C1</x:v>
      </x:c>
      <x:c r="E197" s="11" t="str">
        <x:v>Grid failure</x:v>
      </x:c>
      <x:c r="F197" s="11" t="str">
        <x:v>M-OSG</x:v>
      </x:c>
      <x:c r="G197" s="11" t="str">
        <x:v>Offshore-support group</x:v>
      </x:c>
      <x:c r="H197" s="11" t="str">
        <x:v>ROL-30</x:v>
      </x:c>
      <x:c r="I197" s="19" t="n">
        <x:v>48</x:v>
      </x:c>
      <x:c r="J197" s="21" t="n">
        <x:v>1</x:v>
      </x:c>
      <x:c r="K197" s="18" t="n">
        <x:f>'05 Cargo Register'!K197</x:f>
        <x:v>315</x:v>
      </x:c>
      <x:c r="L197" s="18" t="n">
        <x:f>'05 Cargo Register'!N197</x:f>
        <x:v>14</x:v>
      </x:c>
      <x:c r="M197" s="18" t="n">
        <x:f>'05 Cargo Register'!O197</x:f>
        <x:v>892.5</x:v>
      </x:c>
      <x:c r="N197" s="18" t="n">
        <x:f>J197*K197</x:f>
        <x:v>315</x:v>
      </x:c>
      <x:c r="O197" s="18" t="n">
        <x:f>J197*L197</x:f>
        <x:v>14</x:v>
      </x:c>
      <x:c r="P197" s="18" t="n">
        <x:f>J197*M197</x:f>
        <x:v>892.5</x:v>
      </x:c>
      <x:c r="Q197" s="22" t="n">
        <x:f>'01 Controls'!$E$22*'02 Cargo Classes'!$M$12</x:f>
        <x:v>0</x:v>
      </x:c>
      <x:c r="R197" s="22" t="n">
        <x:f>'01 Controls'!$F$22*'02 Cargo Classes'!$N$12</x:f>
        <x:v>0</x:v>
      </x:c>
      <x:c r="S197" s="22" t="n">
        <x:f>'01 Controls'!$G$22*'02 Cargo Classes'!$O$12</x:f>
        <x:v>1.35</x:v>
      </x:c>
      <x:c r="T197" s="22" t="n">
        <x:f>'01 Controls'!$H$22*'02 Cargo Classes'!$P$12</x:f>
        <x:v>0.03</x:v>
      </x:c>
      <x:c r="U197" s="22" t="n">
        <x:f>SUM(Q197:T197)</x:f>
        <x:v>1.3800000000000001</x:v>
      </x:c>
      <x:c r="V197" s="18" t="n">
        <x:f>IF(U197=0,0,N197*Q197/U197)</x:f>
        <x:v>0</x:v>
      </x:c>
      <x:c r="W197" s="18" t="n">
        <x:f>IF(U197=0,0,P197*Q197/U197)</x:f>
        <x:v>0</x:v>
      </x:c>
      <x:c r="X197" s="18" t="n">
        <x:f>MAX(V197,W197*'01 Controls'!$E$12)</x:f>
        <x:v>0</x:v>
      </x:c>
      <x:c r="Y197" s="18" t="n">
        <x:f>IF(U197=0,0,N197*R197/U197)</x:f>
        <x:v>0</x:v>
      </x:c>
      <x:c r="Z197" s="18" t="n">
        <x:f>IF(U197=0,0,P197*R197/U197)</x:f>
        <x:v>0</x:v>
      </x:c>
      <x:c r="AA197" s="18" t="n">
        <x:f>MAX(Y197,Z197*'01 Controls'!$E$13)</x:f>
        <x:v>0</x:v>
      </x:c>
      <x:c r="AB197" s="18" t="n">
        <x:f>IF(U197=0,0,N197*S197/U197)</x:f>
        <x:v>308.15217391304344</x:v>
      </x:c>
      <x:c r="AC197" s="18" t="n">
        <x:f>IF(U197=0,0,P197*S197/U197)</x:f>
        <x:v>873.0978260869565</x:v>
      </x:c>
      <x:c r="AD197" s="18" t="n">
        <x:f>MAX(AB197,AC197*'01 Controls'!$E$14)</x:f>
        <x:v>308.15217391304344</x:v>
      </x:c>
      <x:c r="AE197" s="18" t="n">
        <x:f>IF(U197=0,0,N197*T197/U197)</x:f>
        <x:v>6.847826086956521</x:v>
      </x:c>
      <x:c r="AF197" s="18" t="n">
        <x:f>IF(U197=0,0,P197*T197/U197)</x:f>
        <x:v>19.402173913043477</x:v>
      </x:c>
      <x:c r="AG197" s="18" t="n">
        <x:f>MAX(AE197,AF197*'01 Controls'!$E$15)</x:f>
        <x:v>6.847826086956521</x:v>
      </x:c>
      <x:c r="AH197" s="18" t="n">
        <x:f>SUM(V197,Y197,AB197,AE197)</x:f>
        <x:v>314.99999999999994</x:v>
      </x:c>
      <x:c r="AI197" s="18" t="n">
        <x:f>N197-AH197</x:f>
        <x:v>5.684341886080802e-14</x:v>
      </x:c>
      <x:c r="AJ197" s="18" t="n">
        <x:f>V197*INDEX('07 Mode Capacity'!$P$6:$P$17,MATCH("AIR-"&amp;I197,'07 Mode Capacity'!$C$6:$C$17,0))</x:f>
        <x:v>0</x:v>
      </x:c>
      <x:c r="AK197" s="18" t="n">
        <x:f>Y197*INDEX('07 Mode Capacity'!$P$6:$P$17,MATCH("OCEAN-"&amp;I197,'07 Mode Capacity'!$C$6:$C$17,0))</x:f>
        <x:v>0</x:v>
      </x:c>
      <x:c r="AL197" s="18" t="n">
        <x:f>AB197*INDEX('07 Mode Capacity'!$P$6:$P$17,MATCH("LAND-"&amp;I197,'07 Mode Capacity'!$C$6:$C$17,0))</x:f>
        <x:v>37.60931631236315</x:v>
      </x:c>
      <x:c r="AM197" s="18" t="n">
        <x:f>AE197*INDEX('07 Mode Capacity'!$P$6:$P$17,MATCH("INLAND-"&amp;I197,'07 Mode Capacity'!$C$6:$C$17,0))</x:f>
        <x:v>4.322583173061761</x:v>
      </x:c>
      <x:c r="AN197" s="18" t="n">
        <x:f>SUM(AJ197:AM197)</x:f>
        <x:v>41.93189948542491</x:v>
      </x:c>
      <x:c r="AO197" s="17" t="n">
        <x:f>IF(N197=0,1,AN197/N197)</x:f>
        <x:v>0.13311714122357113</x:v>
      </x:c>
      <x:c r="AP197" s="11" t="str">
        <x:f>IF(AO197&gt;='01 Controls'!$E$16,"PASS","FAIL")</x:f>
        <x:v>FAIL</x:v>
      </x:c>
      <x:c r="AQ197" s="11" t="str">
        <x:v>UNQUANTIFIED</x:v>
      </x:c>
      <x:c r="AR197" s="11" t="str">
        <x:v>Position-class planning record; serial item and receiver open</x:v>
      </x:c>
      <x:c r="AS197" s="26"/>
      <x:c r="AT197" s="26"/>
    </x:row>
    <x:row r="198">
      <x:c r="C198" s="11" t="str">
        <x:v>C1-M-OSG-LIN-18</x:v>
      </x:c>
      <x:c r="D198" s="11" t="str">
        <x:v>C1</x:v>
      </x:c>
      <x:c r="E198" s="11" t="str">
        <x:v>Grid failure</x:v>
      </x:c>
      <x:c r="F198" s="11" t="str">
        <x:v>M-OSG</x:v>
      </x:c>
      <x:c r="G198" s="11" t="str">
        <x:v>Offshore-support group</x:v>
      </x:c>
      <x:c r="H198" s="11" t="str">
        <x:v>LIN-18</x:v>
      </x:c>
      <x:c r="I198" s="19" t="n">
        <x:v>72</x:v>
      </x:c>
      <x:c r="J198" s="21" t="n">
        <x:v>1</x:v>
      </x:c>
      <x:c r="K198" s="18" t="n">
        <x:f>'05 Cargo Register'!K198</x:f>
        <x:v>168</x:v>
      </x:c>
      <x:c r="L198" s="18" t="n">
        <x:f>'05 Cargo Register'!N198</x:f>
        <x:v>12</x:v>
      </x:c>
      <x:c r="M198" s="18" t="n">
        <x:f>'05 Cargo Register'!O198</x:f>
        <x:v>528</x:v>
      </x:c>
      <x:c r="N198" s="18" t="n">
        <x:f>J198*K198</x:f>
        <x:v>168</x:v>
      </x:c>
      <x:c r="O198" s="18" t="n">
        <x:f>J198*L198</x:f>
        <x:v>12</x:v>
      </x:c>
      <x:c r="P198" s="18" t="n">
        <x:f>J198*M198</x:f>
        <x:v>528</x:v>
      </x:c>
      <x:c r="Q198" s="22" t="n">
        <x:f>'01 Controls'!$E$22*'02 Cargo Classes'!$M$13</x:f>
        <x:v>0</x:v>
      </x:c>
      <x:c r="R198" s="22" t="n">
        <x:f>'01 Controls'!$F$22*'02 Cargo Classes'!$N$13</x:f>
        <x:v>0</x:v>
      </x:c>
      <x:c r="S198" s="22" t="n">
        <x:f>'01 Controls'!$G$22*'02 Cargo Classes'!$O$13</x:f>
        <x:v>0.9</x:v>
      </x:c>
      <x:c r="T198" s="22" t="n">
        <x:f>'01 Controls'!$H$22*'02 Cargo Classes'!$P$13</x:f>
        <x:v>0.05</x:v>
      </x:c>
      <x:c r="U198" s="22" t="n">
        <x:f>SUM(Q198:T198)</x:f>
        <x:v>0.9500000000000001</x:v>
      </x:c>
      <x:c r="V198" s="18" t="n">
        <x:f>IF(U198=0,0,N198*Q198/U198)</x:f>
        <x:v>0</x:v>
      </x:c>
      <x:c r="W198" s="18" t="n">
        <x:f>IF(U198=0,0,P198*Q198/U198)</x:f>
        <x:v>0</x:v>
      </x:c>
      <x:c r="X198" s="18" t="n">
        <x:f>MAX(V198,W198*'01 Controls'!$E$12)</x:f>
        <x:v>0</x:v>
      </x:c>
      <x:c r="Y198" s="18" t="n">
        <x:f>IF(U198=0,0,N198*R198/U198)</x:f>
        <x:v>0</x:v>
      </x:c>
      <x:c r="Z198" s="18" t="n">
        <x:f>IF(U198=0,0,P198*R198/U198)</x:f>
        <x:v>0</x:v>
      </x:c>
      <x:c r="AA198" s="18" t="n">
        <x:f>MAX(Y198,Z198*'01 Controls'!$E$13)</x:f>
        <x:v>0</x:v>
      </x:c>
      <x:c r="AB198" s="18" t="n">
        <x:f>IF(U198=0,0,N198*S198/U198)</x:f>
        <x:v>159.1578947368421</x:v>
      </x:c>
      <x:c r="AC198" s="18" t="n">
        <x:f>IF(U198=0,0,P198*S198/U198)</x:f>
        <x:v>500.2105263157894</x:v>
      </x:c>
      <x:c r="AD198" s="18" t="n">
        <x:f>MAX(AB198,AC198*'01 Controls'!$E$14)</x:f>
        <x:v>159.1578947368421</x:v>
      </x:c>
      <x:c r="AE198" s="18" t="n">
        <x:f>IF(U198=0,0,N198*T198/U198)</x:f>
        <x:v>8.842105263157894</x:v>
      </x:c>
      <x:c r="AF198" s="18" t="n">
        <x:f>IF(U198=0,0,P198*T198/U198)</x:f>
        <x:v>27.789473684210527</x:v>
      </x:c>
      <x:c r="AG198" s="18" t="n">
        <x:f>MAX(AE198,AF198*'01 Controls'!$E$15)</x:f>
        <x:v>8.842105263157894</x:v>
      </x:c>
      <x:c r="AH198" s="18" t="n">
        <x:f>SUM(V198,Y198,AB198,AE198)</x:f>
        <x:v>168</x:v>
      </x:c>
      <x:c r="AI198" s="18" t="n">
        <x:f>N198-AH198</x:f>
        <x:v>0</x:v>
      </x:c>
      <x:c r="AJ198" s="18" t="n">
        <x:f>V198*INDEX('07 Mode Capacity'!$P$6:$P$17,MATCH("AIR-"&amp;I198,'07 Mode Capacity'!$C$6:$C$17,0))</x:f>
        <x:v>0</x:v>
      </x:c>
      <x:c r="AK198" s="18" t="n">
        <x:f>Y198*INDEX('07 Mode Capacity'!$P$6:$P$17,MATCH("OCEAN-"&amp;I198,'07 Mode Capacity'!$C$6:$C$17,0))</x:f>
        <x:v>0</x:v>
      </x:c>
      <x:c r="AL198" s="18" t="n">
        <x:f>AB198*INDEX('07 Mode Capacity'!$P$6:$P$17,MATCH("LAND-"&amp;I198,'07 Mode Capacity'!$C$6:$C$17,0))</x:f>
        <x:v>113.79952209132762</x:v>
      </x:c>
      <x:c r="AM198" s="18" t="n">
        <x:f>AE198*INDEX('07 Mode Capacity'!$P$6:$P$17,MATCH("INLAND-"&amp;I198,'07 Mode Capacity'!$C$6:$C$17,0))</x:f>
        <x:v>8.842105263157894</x:v>
      </x:c>
      <x:c r="AN198" s="18" t="n">
        <x:f>SUM(AJ198:AM198)</x:f>
        <x:v>122.64162735448551</x:v>
      </x:c>
      <x:c r="AO198" s="17" t="n">
        <x:f>IF(N198=0,1,AN198/N198)</x:f>
        <x:v>0.7300096866338424</x:v>
      </x:c>
      <x:c r="AP198" s="11" t="str">
        <x:f>IF(AO198&gt;='01 Controls'!$E$16,"PASS","FAIL")</x:f>
        <x:v>FAIL</x:v>
      </x:c>
      <x:c r="AQ198" s="11" t="str">
        <x:v>UNQUANTIFIED</x:v>
      </x:c>
      <x:c r="AR198" s="11" t="str">
        <x:v>Position-class planning record; serial item and receiver open</x:v>
      </x:c>
      <x:c r="AS198" s="26"/>
      <x:c r="AT198" s="26"/>
    </x:row>
    <x:row r="199">
      <x:c r="C199" s="11" t="str">
        <x:v>C1-M-OSG-BLK-08</x:v>
      </x:c>
      <x:c r="D199" s="11" t="str">
        <x:v>C1</x:v>
      </x:c>
      <x:c r="E199" s="11" t="str">
        <x:v>Grid failure</x:v>
      </x:c>
      <x:c r="F199" s="11" t="str">
        <x:v>M-OSG</x:v>
      </x:c>
      <x:c r="G199" s="11" t="str">
        <x:v>Offshore-support group</x:v>
      </x:c>
      <x:c r="H199" s="11" t="str">
        <x:v>BLK-08</x:v>
      </x:c>
      <x:c r="I199" s="19" t="n">
        <x:v>48</x:v>
      </x:c>
      <x:c r="J199" s="21" t="n">
        <x:v>1</x:v>
      </x:c>
      <x:c r="K199" s="18" t="n">
        <x:f>'05 Cargo Register'!K199</x:f>
        <x:v>105</x:v>
      </x:c>
      <x:c r="L199" s="18" t="n">
        <x:f>'05 Cargo Register'!N199</x:f>
        <x:v>17</x:v>
      </x:c>
      <x:c r="M199" s="18" t="n">
        <x:f>'05 Cargo Register'!O199</x:f>
        <x:v>867</x:v>
      </x:c>
      <x:c r="N199" s="18" t="n">
        <x:f>J199*K199</x:f>
        <x:v>105</x:v>
      </x:c>
      <x:c r="O199" s="18" t="n">
        <x:f>J199*L199</x:f>
        <x:v>17</x:v>
      </x:c>
      <x:c r="P199" s="18" t="n">
        <x:f>J199*M199</x:f>
        <x:v>867</x:v>
      </x:c>
      <x:c r="Q199" s="22" t="n">
        <x:f>'01 Controls'!$E$22*'02 Cargo Classes'!$M$14</x:f>
        <x:v>0.05</x:v>
      </x:c>
      <x:c r="R199" s="22" t="n">
        <x:f>'01 Controls'!$F$22*'02 Cargo Classes'!$N$14</x:f>
        <x:v>0</x:v>
      </x:c>
      <x:c r="S199" s="22" t="n">
        <x:f>'01 Controls'!$G$22*'02 Cargo Classes'!$O$14</x:f>
        <x:v>0.9</x:v>
      </x:c>
      <x:c r="T199" s="22" t="n">
        <x:f>'01 Controls'!$H$22*'02 Cargo Classes'!$P$14</x:f>
        <x:v>0.025</x:v>
      </x:c>
      <x:c r="U199" s="22" t="n">
        <x:f>SUM(Q199:T199)</x:f>
        <x:v>0.9750000000000001</x:v>
      </x:c>
      <x:c r="V199" s="18" t="n">
        <x:f>IF(U199=0,0,N199*Q199/U199)</x:f>
        <x:v>5.384615384615384</x:v>
      </x:c>
      <x:c r="W199" s="18" t="n">
        <x:f>IF(U199=0,0,P199*Q199/U199)</x:f>
        <x:v>44.46153846153846</x:v>
      </x:c>
      <x:c r="X199" s="18" t="n">
        <x:f>MAX(V199,W199*'01 Controls'!$E$12)</x:f>
        <x:v>11.115384615384615</x:v>
      </x:c>
      <x:c r="Y199" s="18" t="n">
        <x:f>IF(U199=0,0,N199*R199/U199)</x:f>
        <x:v>0</x:v>
      </x:c>
      <x:c r="Z199" s="18" t="n">
        <x:f>IF(U199=0,0,P199*R199/U199)</x:f>
        <x:v>0</x:v>
      </x:c>
      <x:c r="AA199" s="18" t="n">
        <x:f>MAX(Y199,Z199*'01 Controls'!$E$13)</x:f>
        <x:v>0</x:v>
      </x:c>
      <x:c r="AB199" s="18" t="n">
        <x:f>IF(U199=0,0,N199*S199/U199)</x:f>
        <x:v>96.92307692307692</x:v>
      </x:c>
      <x:c r="AC199" s="18" t="n">
        <x:f>IF(U199=0,0,P199*S199/U199)</x:f>
        <x:v>800.3076923076923</x:v>
      </x:c>
      <x:c r="AD199" s="18" t="n">
        <x:f>MAX(AB199,AC199*'01 Controls'!$E$14)</x:f>
        <x:v>160.06153846153848</x:v>
      </x:c>
      <x:c r="AE199" s="18" t="n">
        <x:f>IF(U199=0,0,N199*T199/U199)</x:f>
        <x:v>2.692307692307692</x:v>
      </x:c>
      <x:c r="AF199" s="18" t="n">
        <x:f>IF(U199=0,0,P199*T199/U199)</x:f>
        <x:v>22.23076923076923</x:v>
      </x:c>
      <x:c r="AG199" s="18" t="n">
        <x:f>MAX(AE199,AF199*'01 Controls'!$E$15)</x:f>
        <x:v>4.001538461538461</x:v>
      </x:c>
      <x:c r="AH199" s="18" t="n">
        <x:f>SUM(V199,Y199,AB199,AE199)</x:f>
        <x:v>105</x:v>
      </x:c>
      <x:c r="AI199" s="18" t="n">
        <x:f>N199-AH199</x:f>
        <x:v>0</x:v>
      </x:c>
      <x:c r="AJ199" s="18" t="n">
        <x:f>V199*INDEX('07 Mode Capacity'!$P$6:$P$17,MATCH("AIR-"&amp;I199,'07 Mode Capacity'!$C$6:$C$17,0))</x:f>
        <x:v>1.5094996984808065</x:v>
      </x:c>
      <x:c r="AK199" s="18" t="n">
        <x:f>Y199*INDEX('07 Mode Capacity'!$P$6:$P$17,MATCH("OCEAN-"&amp;I199,'07 Mode Capacity'!$C$6:$C$17,0))</x:f>
        <x:v>0</x:v>
      </x:c>
      <x:c r="AL199" s="18" t="n">
        <x:f>AB199*INDEX('07 Mode Capacity'!$P$6:$P$17,MATCH("LAND-"&amp;I199,'07 Mode Capacity'!$C$6:$C$17,0))</x:f>
        <x:v>11.829255045256103</x:v>
      </x:c>
      <x:c r="AM199" s="18" t="n">
        <x:f>AE199*INDEX('07 Mode Capacity'!$P$6:$P$17,MATCH("INLAND-"&amp;I199,'07 Mode Capacity'!$C$6:$C$17,0))</x:f>
        <x:v>1.6994771449644535</x:v>
      </x:c>
      <x:c r="AN199" s="18" t="n">
        <x:f>SUM(AJ199:AM199)</x:f>
        <x:v>15.038231888701363</x:v>
      </x:c>
      <x:c r="AO199" s="17" t="n">
        <x:f>IF(N199=0,1,AN199/N199)</x:f>
        <x:v>0.14322125608287012</x:v>
      </x:c>
      <x:c r="AP199" s="11" t="str">
        <x:f>IF(AO199&gt;='01 Controls'!$E$16,"PASS","FAIL")</x:f>
        <x:v>FAIL</x:v>
      </x:c>
      <x:c r="AQ199" s="11" t="str">
        <x:v>UNQUANTIFIED</x:v>
      </x:c>
      <x:c r="AR199" s="11" t="str">
        <x:v>Position-class planning record; serial item and receiver open</x:v>
      </x:c>
      <x:c r="AS199" s="26"/>
      <x:c r="AT199" s="26"/>
    </x:row>
    <x:row r="200">
      <x:c r="C200" s="11" t="str">
        <x:v>C1-M-OSG-OOG-80</x:v>
      </x:c>
      <x:c r="D200" s="11" t="str">
        <x:v>C1</x:v>
      </x:c>
      <x:c r="E200" s="11" t="str">
        <x:v>Grid failure</x:v>
      </x:c>
      <x:c r="F200" s="11" t="str">
        <x:v>M-OSG</x:v>
      </x:c>
      <x:c r="G200" s="11" t="str">
        <x:v>Offshore-support group</x:v>
      </x:c>
      <x:c r="H200" s="11" t="str">
        <x:v>OOG-80</x:v>
      </x:c>
      <x:c r="I200" s="19" t="n">
        <x:v>72</x:v>
      </x:c>
      <x:c r="J200" s="21" t="n">
        <x:v>1</x:v>
      </x:c>
      <x:c r="K200" s="18" t="n">
        <x:f>'05 Cargo Register'!K200</x:f>
        <x:v>420</x:v>
      </x:c>
      <x:c r="L200" s="18" t="n">
        <x:f>'05 Cargo Register'!N200</x:f>
        <x:v>7</x:v>
      </x:c>
      <x:c r="M200" s="18" t="n">
        <x:f>'05 Cargo Register'!O200</x:f>
        <x:v>1232</x:v>
      </x:c>
      <x:c r="N200" s="18" t="n">
        <x:f>J200*K200</x:f>
        <x:v>420</x:v>
      </x:c>
      <x:c r="O200" s="18" t="n">
        <x:f>J200*L200</x:f>
        <x:v>7</x:v>
      </x:c>
      <x:c r="P200" s="18" t="n">
        <x:f>J200*M200</x:f>
        <x:v>1232</x:v>
      </x:c>
      <x:c r="Q200" s="22" t="n">
        <x:f>'01 Controls'!$E$22*'02 Cargo Classes'!$M$15</x:f>
        <x:v>0</x:v>
      </x:c>
      <x:c r="R200" s="22" t="n">
        <x:f>'01 Controls'!$F$22*'02 Cargo Classes'!$N$15</x:f>
        <x:v>0</x:v>
      </x:c>
      <x:c r="S200" s="22" t="n">
        <x:f>'01 Controls'!$G$22*'02 Cargo Classes'!$O$15</x:f>
        <x:v>0.54</x:v>
      </x:c>
      <x:c r="T200" s="22" t="n">
        <x:f>'01 Controls'!$H$22*'02 Cargo Classes'!$P$15</x:f>
        <x:v>0.025</x:v>
      </x:c>
      <x:c r="U200" s="22" t="n">
        <x:f>SUM(Q200:T200)</x:f>
        <x:v>0.5650000000000001</x:v>
      </x:c>
      <x:c r="V200" s="18" t="n">
        <x:f>IF(U200=0,0,N200*Q200/U200)</x:f>
        <x:v>0</x:v>
      </x:c>
      <x:c r="W200" s="18" t="n">
        <x:f>IF(U200=0,0,P200*Q200/U200)</x:f>
        <x:v>0</x:v>
      </x:c>
      <x:c r="X200" s="18" t="n">
        <x:f>MAX(V200,W200*'01 Controls'!$E$12)</x:f>
        <x:v>0</x:v>
      </x:c>
      <x:c r="Y200" s="18" t="n">
        <x:f>IF(U200=0,0,N200*R200/U200)</x:f>
        <x:v>0</x:v>
      </x:c>
      <x:c r="Z200" s="18" t="n">
        <x:f>IF(U200=0,0,P200*R200/U200)</x:f>
        <x:v>0</x:v>
      </x:c>
      <x:c r="AA200" s="18" t="n">
        <x:f>MAX(Y200,Z200*'01 Controls'!$E$13)</x:f>
        <x:v>0</x:v>
      </x:c>
      <x:c r="AB200" s="18" t="n">
        <x:f>IF(U200=0,0,N200*S200/U200)</x:f>
        <x:v>401.4159292035398</x:v>
      </x:c>
      <x:c r="AC200" s="18" t="n">
        <x:f>IF(U200=0,0,P200*S200/U200)</x:f>
        <x:v>1177.486725663717</x:v>
      </x:c>
      <x:c r="AD200" s="18" t="n">
        <x:f>MAX(AB200,AC200*'01 Controls'!$E$14)</x:f>
        <x:v>401.4159292035398</x:v>
      </x:c>
      <x:c r="AE200" s="18" t="n">
        <x:f>IF(U200=0,0,N200*T200/U200)</x:f>
        <x:v>18.584070796460175</x:v>
      </x:c>
      <x:c r="AF200" s="18" t="n">
        <x:f>IF(U200=0,0,P200*T200/U200)</x:f>
        <x:v>54.51327433628318</x:v>
      </x:c>
      <x:c r="AG200" s="18" t="n">
        <x:f>MAX(AE200,AF200*'01 Controls'!$E$15)</x:f>
        <x:v>18.584070796460175</x:v>
      </x:c>
      <x:c r="AH200" s="18" t="n">
        <x:f>SUM(V200,Y200,AB200,AE200)</x:f>
        <x:v>420</x:v>
      </x:c>
      <x:c r="AI200" s="18" t="n">
        <x:f>N200-AH200</x:f>
        <x:v>0</x:v>
      </x:c>
      <x:c r="AJ200" s="18" t="n">
        <x:f>V200*INDEX('07 Mode Capacity'!$P$6:$P$17,MATCH("AIR-"&amp;I200,'07 Mode Capacity'!$C$6:$C$17,0))</x:f>
        <x:v>0</x:v>
      </x:c>
      <x:c r="AK200" s="18" t="n">
        <x:f>Y200*INDEX('07 Mode Capacity'!$P$6:$P$17,MATCH("OCEAN-"&amp;I200,'07 Mode Capacity'!$C$6:$C$17,0))</x:f>
        <x:v>0</x:v>
      </x:c>
      <x:c r="AL200" s="18" t="n">
        <x:f>AB200*INDEX('07 Mode Capacity'!$P$6:$P$17,MATCH("LAND-"&amp;I200,'07 Mode Capacity'!$C$6:$C$17,0))</x:f>
        <x:v>287.0164937701625</x:v>
      </x:c>
      <x:c r="AM200" s="18" t="n">
        <x:f>AE200*INDEX('07 Mode Capacity'!$P$6:$P$17,MATCH("INLAND-"&amp;I200,'07 Mode Capacity'!$C$6:$C$17,0))</x:f>
        <x:v>18.584070796460175</x:v>
      </x:c>
      <x:c r="AN200" s="18" t="n">
        <x:f>SUM(AJ200:AM200)</x:f>
        <x:v>305.6005645666227</x:v>
      </x:c>
      <x:c r="AO200" s="17" t="n">
        <x:f>IF(N200=0,1,AN200/N200)</x:f>
        <x:v>0.7276203918252921</x:v>
      </x:c>
      <x:c r="AP200" s="11" t="str">
        <x:f>IF(AO200&gt;='01 Controls'!$E$16,"PASS","FAIL")</x:f>
        <x:v>FAIL</x:v>
      </x:c>
      <x:c r="AQ200" s="11" t="str">
        <x:v>UNQUANTIFIED</x:v>
      </x:c>
      <x:c r="AR200" s="11" t="str">
        <x:v>Position-class planning record; serial item and receiver open</x:v>
      </x:c>
      <x:c r="AS200" s="26"/>
      <x:c r="AT200" s="26"/>
    </x:row>
    <x:row r="201">
      <x:c r="C201" s="11" t="str">
        <x:v>C1-M-SSG-APL-45</x:v>
      </x:c>
      <x:c r="D201" s="11" t="str">
        <x:v>C1</x:v>
      </x:c>
      <x:c r="E201" s="11" t="str">
        <x:v>Grid failure</x:v>
      </x:c>
      <x:c r="F201" s="11" t="str">
        <x:v>M-SSG</x:v>
      </x:c>
      <x:c r="G201" s="11" t="str">
        <x:v>Ocean sustainment group</x:v>
      </x:c>
      <x:c r="H201" s="11" t="str">
        <x:v>APL-45</x:v>
      </x:c>
      <x:c r="I201" s="19" t="n">
        <x:v>24</x:v>
      </x:c>
      <x:c r="J201" s="21" t="n">
        <x:v>2</x:v>
      </x:c>
      <x:c r="K201" s="18" t="n">
        <x:f>'05 Cargo Register'!K201</x:f>
        <x:v>63</x:v>
      </x:c>
      <x:c r="L201" s="18" t="n">
        <x:f>'05 Cargo Register'!N201</x:f>
        <x:v>17</x:v>
      </x:c>
      <x:c r="M201" s="18" t="n">
        <x:f>'05 Cargo Register'!O201</x:f>
        <x:v>127.5</x:v>
      </x:c>
      <x:c r="N201" s="18" t="n">
        <x:f>J201*K201</x:f>
        <x:v>126</x:v>
      </x:c>
      <x:c r="O201" s="18" t="n">
        <x:f>J201*L201</x:f>
        <x:v>34</x:v>
      </x:c>
      <x:c r="P201" s="18" t="n">
        <x:f>J201*M201</x:f>
        <x:v>255</x:v>
      </x:c>
      <x:c r="Q201" s="22" t="n">
        <x:f>'01 Controls'!$E$22*'02 Cargo Classes'!$M$6</x:f>
        <x:v>0.15000000000000002</x:v>
      </x:c>
      <x:c r="R201" s="22" t="n">
        <x:f>'01 Controls'!$F$22*'02 Cargo Classes'!$N$6</x:f>
        <x:v>0</x:v>
      </x:c>
      <x:c r="S201" s="22" t="n">
        <x:f>'01 Controls'!$G$22*'02 Cargo Classes'!$O$6</x:f>
        <x:v>0.9</x:v>
      </x:c>
      <x:c r="T201" s="22" t="n">
        <x:f>'01 Controls'!$H$22*'02 Cargo Classes'!$P$6</x:f>
        <x:v>0.015</x:v>
      </x:c>
      <x:c r="U201" s="22" t="n">
        <x:f>SUM(Q201:T201)</x:f>
        <x:v>1.065</x:v>
      </x:c>
      <x:c r="V201" s="18" t="n">
        <x:f>IF(U201=0,0,N201*Q201/U201)</x:f>
        <x:v>17.74647887323944</x:v>
      </x:c>
      <x:c r="W201" s="18" t="n">
        <x:f>IF(U201=0,0,P201*Q201/U201)</x:f>
        <x:v>35.91549295774649</x:v>
      </x:c>
      <x:c r="X201" s="18" t="n">
        <x:f>MAX(V201,W201*'01 Controls'!$E$12)</x:f>
        <x:v>17.74647887323944</x:v>
      </x:c>
      <x:c r="Y201" s="18" t="n">
        <x:f>IF(U201=0,0,N201*R201/U201)</x:f>
        <x:v>0</x:v>
      </x:c>
      <x:c r="Z201" s="18" t="n">
        <x:f>IF(U201=0,0,P201*R201/U201)</x:f>
        <x:v>0</x:v>
      </x:c>
      <x:c r="AA201" s="18" t="n">
        <x:f>MAX(Y201,Z201*'01 Controls'!$E$13)</x:f>
        <x:v>0</x:v>
      </x:c>
      <x:c r="AB201" s="18" t="n">
        <x:f>IF(U201=0,0,N201*S201/U201)</x:f>
        <x:v>106.47887323943662</x:v>
      </x:c>
      <x:c r="AC201" s="18" t="n">
        <x:f>IF(U201=0,0,P201*S201/U201)</x:f>
        <x:v>215.49295774647888</x:v>
      </x:c>
      <x:c r="AD201" s="18" t="n">
        <x:f>MAX(AB201,AC201*'01 Controls'!$E$14)</x:f>
        <x:v>106.47887323943662</x:v>
      </x:c>
      <x:c r="AE201" s="18" t="n">
        <x:f>IF(U201=0,0,N201*T201/U201)</x:f>
        <x:v>1.7746478873239437</x:v>
      </x:c>
      <x:c r="AF201" s="18" t="n">
        <x:f>IF(U201=0,0,P201*T201/U201)</x:f>
        <x:v>3.591549295774648</x:v>
      </x:c>
      <x:c r="AG201" s="18" t="n">
        <x:f>MAX(AE201,AF201*'01 Controls'!$E$15)</x:f>
        <x:v>1.7746478873239437</x:v>
      </x:c>
      <x:c r="AH201" s="18" t="n">
        <x:f>SUM(V201,Y201,AB201,AE201)</x:f>
        <x:v>126</x:v>
      </x:c>
      <x:c r="AI201" s="18" t="n">
        <x:f>N201-AH201</x:f>
        <x:v>0</x:v>
      </x:c>
      <x:c r="AJ201" s="18" t="n">
        <x:f>V201*INDEX('07 Mode Capacity'!$P$6:$P$17,MATCH("AIR-"&amp;I201,'07 Mode Capacity'!$C$6:$C$17,0))</x:f>
        <x:v>3.6010102179855723</x:v>
      </x:c>
      <x:c r="AK201" s="18" t="n">
        <x:f>Y201*INDEX('07 Mode Capacity'!$P$6:$P$17,MATCH("OCEAN-"&amp;I201,'07 Mode Capacity'!$C$6:$C$17,0))</x:f>
        <x:v>0</x:v>
      </x:c>
      <x:c r="AL201" s="18" t="n">
        <x:f>AB201*INDEX('07 Mode Capacity'!$P$6:$P$17,MATCH("LAND-"&amp;I201,'07 Mode Capacity'!$C$6:$C$17,0))</x:f>
        <x:v>40.72826742713409</x:v>
      </x:c>
      <x:c r="AM201" s="18" t="n">
        <x:f>AE201*INDEX('07 Mode Capacity'!$P$6:$P$17,MATCH("INLAND-"&amp;I201,'07 Mode Capacity'!$C$6:$C$17,0))</x:f>
        <x:v>1.7746478873239437</x:v>
      </x:c>
      <x:c r="AN201" s="18" t="n">
        <x:f>SUM(AJ201:AM201)</x:f>
        <x:v>46.10392553244361</x:v>
      </x:c>
      <x:c r="AO201" s="17" t="n">
        <x:f>IF(N201=0,1,AN201/N201)</x:f>
        <x:v>0.3659041708924096</x:v>
      </x:c>
      <x:c r="AP201" s="11" t="str">
        <x:f>IF(AO201&gt;='01 Controls'!$E$16,"PASS","FAIL")</x:f>
        <x:v>FAIL</x:v>
      </x:c>
      <x:c r="AQ201" s="11" t="str">
        <x:v>UNQUANTIFIED</x:v>
      </x:c>
      <x:c r="AR201" s="11" t="str">
        <x:v>Position-class planning record; serial item and receiver open</x:v>
      </x:c>
      <x:c r="AS201" s="26"/>
      <x:c r="AT201" s="26"/>
    </x:row>
    <x:row r="202">
      <x:c r="C202" s="11" t="str">
        <x:v>C1-M-SSG-ISO-18</x:v>
      </x:c>
      <x:c r="D202" s="11" t="str">
        <x:v>C1</x:v>
      </x:c>
      <x:c r="E202" s="11" t="str">
        <x:v>Grid failure</x:v>
      </x:c>
      <x:c r="F202" s="11" t="str">
        <x:v>M-SSG</x:v>
      </x:c>
      <x:c r="G202" s="11" t="str">
        <x:v>Ocean sustainment group</x:v>
      </x:c>
      <x:c r="H202" s="11" t="str">
        <x:v>ISO-18</x:v>
      </x:c>
      <x:c r="I202" s="19" t="n">
        <x:v>48</x:v>
      </x:c>
      <x:c r="J202" s="21" t="n">
        <x:v>2</x:v>
      </x:c>
      <x:c r="K202" s="18" t="n">
        <x:f>'05 Cargo Register'!K202</x:f>
        <x:v>252</x:v>
      </x:c>
      <x:c r="L202" s="18" t="n">
        <x:f>'05 Cargo Register'!N202</x:f>
        <x:v>17</x:v>
      </x:c>
      <x:c r="M202" s="18" t="n">
        <x:f>'05 Cargo Register'!O202</x:f>
        <x:v>448.8</x:v>
      </x:c>
      <x:c r="N202" s="18" t="n">
        <x:f>J202*K202</x:f>
        <x:v>504</x:v>
      </x:c>
      <x:c r="O202" s="18" t="n">
        <x:f>J202*L202</x:f>
        <x:v>34</x:v>
      </x:c>
      <x:c r="P202" s="18" t="n">
        <x:f>J202*M202</x:f>
        <x:v>897.6</x:v>
      </x:c>
      <x:c r="Q202" s="22" t="n">
        <x:f>'01 Controls'!$E$22*'02 Cargo Classes'!$M$7</x:f>
        <x:v>0.010000000000000002</x:v>
      </x:c>
      <x:c r="R202" s="22" t="n">
        <x:f>'01 Controls'!$F$22*'02 Cargo Classes'!$N$7</x:f>
        <x:v>0</x:v>
      </x:c>
      <x:c r="S202" s="22" t="n">
        <x:f>'01 Controls'!$G$22*'02 Cargo Classes'!$O$7</x:f>
        <x:v>1.08</x:v>
      </x:c>
      <x:c r="T202" s="22" t="n">
        <x:f>'01 Controls'!$H$22*'02 Cargo Classes'!$P$7</x:f>
        <x:v>0.04000000000000001</x:v>
      </x:c>
      <x:c r="U202" s="22" t="n">
        <x:f>SUM(Q202:T202)</x:f>
        <x:v>1.1300000000000001</x:v>
      </x:c>
      <x:c r="V202" s="18" t="n">
        <x:f>IF(U202=0,0,N202*Q202/U202)</x:f>
        <x:v>4.460176991150443</x:v>
      </x:c>
      <x:c r="W202" s="18" t="n">
        <x:f>IF(U202=0,0,P202*Q202/U202)</x:f>
        <x:v>7.943362831858408</x:v>
      </x:c>
      <x:c r="X202" s="18" t="n">
        <x:f>MAX(V202,W202*'01 Controls'!$E$12)</x:f>
        <x:v>4.460176991150443</x:v>
      </x:c>
      <x:c r="Y202" s="18" t="n">
        <x:f>IF(U202=0,0,N202*R202/U202)</x:f>
        <x:v>0</x:v>
      </x:c>
      <x:c r="Z202" s="18" t="n">
        <x:f>IF(U202=0,0,P202*R202/U202)</x:f>
        <x:v>0</x:v>
      </x:c>
      <x:c r="AA202" s="18" t="n">
        <x:f>MAX(Y202,Z202*'01 Controls'!$E$13)</x:f>
        <x:v>0</x:v>
      </x:c>
      <x:c r="AB202" s="18" t="n">
        <x:f>IF(U202=0,0,N202*S202/U202)</x:f>
        <x:v>481.6991150442478</x:v>
      </x:c>
      <x:c r="AC202" s="18" t="n">
        <x:f>IF(U202=0,0,P202*S202/U202)</x:f>
        <x:v>857.8831858407079</x:v>
      </x:c>
      <x:c r="AD202" s="18" t="n">
        <x:f>MAX(AB202,AC202*'01 Controls'!$E$14)</x:f>
        <x:v>481.6991150442478</x:v>
      </x:c>
      <x:c r="AE202" s="18" t="n">
        <x:f>IF(U202=0,0,N202*T202/U202)</x:f>
        <x:v>17.840707964601773</x:v>
      </x:c>
      <x:c r="AF202" s="18" t="n">
        <x:f>IF(U202=0,0,P202*T202/U202)</x:f>
        <x:v>31.773451327433634</x:v>
      </x:c>
      <x:c r="AG202" s="18" t="n">
        <x:f>MAX(AE202,AF202*'01 Controls'!$E$15)</x:f>
        <x:v>17.840707964601773</x:v>
      </x:c>
      <x:c r="AH202" s="18" t="n">
        <x:f>SUM(V202,Y202,AB202,AE202)</x:f>
        <x:v>504</x:v>
      </x:c>
      <x:c r="AI202" s="18" t="n">
        <x:f>N202-AH202</x:f>
        <x:v>0</x:v>
      </x:c>
      <x:c r="AJ202" s="18" t="n">
        <x:f>V202*INDEX('07 Mode Capacity'!$P$6:$P$17,MATCH("AIR-"&amp;I202,'07 Mode Capacity'!$C$6:$C$17,0))</x:f>
        <x:v>1.250346652900916</x:v>
      </x:c>
      <x:c r="AK202" s="18" t="n">
        <x:f>Y202*INDEX('07 Mode Capacity'!$P$6:$P$17,MATCH("OCEAN-"&amp;I202,'07 Mode Capacity'!$C$6:$C$17,0))</x:f>
        <x:v>0</x:v>
      </x:c>
      <x:c r="AL202" s="18" t="n">
        <x:f>AB202*INDEX('07 Mode Capacity'!$P$6:$P$17,MATCH("LAND-"&amp;I202,'07 Mode Capacity'!$C$6:$C$17,0))</x:f>
        <x:v>58.79035073819317</x:v>
      </x:c>
      <x:c r="AM202" s="18" t="n">
        <x:f>AE202*INDEX('07 Mode Capacity'!$P$6:$P$17,MATCH("INLAND-"&amp;I202,'07 Mode Capacity'!$C$6:$C$17,0))</x:f>
        <x:v>11.261668019021089</x:v>
      </x:c>
      <x:c r="AN202" s="18" t="n">
        <x:f>SUM(AJ202:AM202)</x:f>
        <x:v>71.30236541011517</x:v>
      </x:c>
      <x:c r="AO202" s="17" t="n">
        <x:f>IF(N202=0,1,AN202/N202)</x:f>
        <x:v>0.141472947242292</x:v>
      </x:c>
      <x:c r="AP202" s="11" t="str">
        <x:f>IF(AO202&gt;='01 Controls'!$E$16,"PASS","FAIL")</x:f>
        <x:v>FAIL</x:v>
      </x:c>
      <x:c r="AQ202" s="11" t="str">
        <x:v>UNQUANTIFIED</x:v>
      </x:c>
      <x:c r="AR202" s="11" t="str">
        <x:v>Position-class planning record; serial item and receiver open</x:v>
      </x:c>
      <x:c r="AS202" s="26"/>
      <x:c r="AT202" s="26"/>
    </x:row>
    <x:row r="203">
      <x:c r="C203" s="11" t="str">
        <x:v>C1-M-SSG-COL-12</x:v>
      </x:c>
      <x:c r="D203" s="11" t="str">
        <x:v>C1</x:v>
      </x:c>
      <x:c r="E203" s="11" t="str">
        <x:v>Grid failure</x:v>
      </x:c>
      <x:c r="F203" s="11" t="str">
        <x:v>M-SSG</x:v>
      </x:c>
      <x:c r="G203" s="11" t="str">
        <x:v>Ocean sustainment group</x:v>
      </x:c>
      <x:c r="H203" s="11" t="str">
        <x:v>COL-12</x:v>
      </x:c>
      <x:c r="I203" s="19" t="n">
        <x:v>24</x:v>
      </x:c>
      <x:c r="J203" s="21" t="n">
        <x:v>2</x:v>
      </x:c>
      <x:c r="K203" s="18" t="n">
        <x:f>'05 Cargo Register'!K203</x:f>
        <x:v>42</x:v>
      </x:c>
      <x:c r="L203" s="18" t="n">
        <x:f>'05 Cargo Register'!N203</x:f>
        <x:v>5</x:v>
      </x:c>
      <x:c r="M203" s="18" t="n">
        <x:f>'05 Cargo Register'!O203</x:f>
        <x:v>132</x:v>
      </x:c>
      <x:c r="N203" s="18" t="n">
        <x:f>J203*K203</x:f>
        <x:v>84</x:v>
      </x:c>
      <x:c r="O203" s="18" t="n">
        <x:f>J203*L203</x:f>
        <x:v>10</x:v>
      </x:c>
      <x:c r="P203" s="18" t="n">
        <x:f>J203*M203</x:f>
        <x:v>264</x:v>
      </x:c>
      <x:c r="Q203" s="22" t="n">
        <x:f>'01 Controls'!$E$22*'02 Cargo Classes'!$M$8</x:f>
        <x:v>0.1</x:v>
      </x:c>
      <x:c r="R203" s="22" t="n">
        <x:f>'01 Controls'!$F$22*'02 Cargo Classes'!$N$8</x:f>
        <x:v>0</x:v>
      </x:c>
      <x:c r="S203" s="22" t="n">
        <x:f>'01 Controls'!$G$22*'02 Cargo Classes'!$O$8</x:f>
        <x:v>1.08</x:v>
      </x:c>
      <x:c r="T203" s="22" t="n">
        <x:f>'01 Controls'!$H$22*'02 Cargo Classes'!$P$8</x:f>
        <x:v>0.010000000000000002</x:v>
      </x:c>
      <x:c r="U203" s="22" t="n">
        <x:f>SUM(Q203:T203)</x:f>
        <x:v>1.1900000000000002</x:v>
      </x:c>
      <x:c r="V203" s="18" t="n">
        <x:f>IF(U203=0,0,N203*Q203/U203)</x:f>
        <x:v>7.058823529411764</x:v>
      </x:c>
      <x:c r="W203" s="18" t="n">
        <x:f>IF(U203=0,0,P203*Q203/U203)</x:f>
        <x:v>22.18487394957983</x:v>
      </x:c>
      <x:c r="X203" s="18" t="n">
        <x:f>MAX(V203,W203*'01 Controls'!$E$12)</x:f>
        <x:v>7.058823529411764</x:v>
      </x:c>
      <x:c r="Y203" s="18" t="n">
        <x:f>IF(U203=0,0,N203*R203/U203)</x:f>
        <x:v>0</x:v>
      </x:c>
      <x:c r="Z203" s="18" t="n">
        <x:f>IF(U203=0,0,P203*R203/U203)</x:f>
        <x:v>0</x:v>
      </x:c>
      <x:c r="AA203" s="18" t="n">
        <x:f>MAX(Y203,Z203*'01 Controls'!$E$13)</x:f>
        <x:v>0</x:v>
      </x:c>
      <x:c r="AB203" s="18" t="n">
        <x:f>IF(U203=0,0,N203*S203/U203)</x:f>
        <x:v>76.23529411764704</x:v>
      </x:c>
      <x:c r="AC203" s="18" t="n">
        <x:f>IF(U203=0,0,P203*S203/U203)</x:f>
        <x:v>239.59663865546216</x:v>
      </x:c>
      <x:c r="AD203" s="18" t="n">
        <x:f>MAX(AB203,AC203*'01 Controls'!$E$14)</x:f>
        <x:v>76.23529411764704</x:v>
      </x:c>
      <x:c r="AE203" s="18" t="n">
        <x:f>IF(U203=0,0,N203*T203/U203)</x:f>
        <x:v>0.7058823529411765</x:v>
      </x:c>
      <x:c r="AF203" s="18" t="n">
        <x:f>IF(U203=0,0,P203*T203/U203)</x:f>
        <x:v>2.2184873949579833</x:v>
      </x:c>
      <x:c r="AG203" s="18" t="n">
        <x:f>MAX(AE203,AF203*'01 Controls'!$E$15)</x:f>
        <x:v>0.7058823529411765</x:v>
      </x:c>
      <x:c r="AH203" s="18" t="n">
        <x:f>SUM(V203,Y203,AB203,AE203)</x:f>
        <x:v>83.99999999999999</x:v>
      </x:c>
      <x:c r="AI203" s="18" t="n">
        <x:f>N203-AH203</x:f>
        <x:v>1.4210854715202004e-14</x:v>
      </x:c>
      <x:c r="AJ203" s="18" t="n">
        <x:f>V203*INDEX('07 Mode Capacity'!$P$6:$P$17,MATCH("AIR-"&amp;I203,'07 Mode Capacity'!$C$6:$C$17,0))</x:f>
        <x:v>1.4323345965096668</x:v>
      </x:c>
      <x:c r="AK203" s="18" t="n">
        <x:f>Y203*INDEX('07 Mode Capacity'!$P$6:$P$17,MATCH("OCEAN-"&amp;I203,'07 Mode Capacity'!$C$6:$C$17,0))</x:f>
        <x:v>0</x:v>
      </x:c>
      <x:c r="AL203" s="18" t="n">
        <x:f>AB203*INDEX('07 Mode Capacity'!$P$6:$P$17,MATCH("LAND-"&amp;I203,'07 Mode Capacity'!$C$6:$C$17,0))</x:f>
        <x:v>29.160070460435495</x:v>
      </x:c>
      <x:c r="AM203" s="18" t="n">
        <x:f>AE203*INDEX('07 Mode Capacity'!$P$6:$P$17,MATCH("INLAND-"&amp;I203,'07 Mode Capacity'!$C$6:$C$17,0))</x:f>
        <x:v>0.7058823529411765</x:v>
      </x:c>
      <x:c r="AN203" s="18" t="n">
        <x:f>SUM(AJ203:AM203)</x:f>
        <x:v>31.29828740988634</x:v>
      </x:c>
      <x:c r="AO203" s="17" t="n">
        <x:f>IF(N203=0,1,AN203/N203)</x:f>
        <x:v>0.372598659641504</x:v>
      </x:c>
      <x:c r="AP203" s="11" t="str">
        <x:f>IF(AO203&gt;='01 Controls'!$E$16,"PASS","FAIL")</x:f>
        <x:v>FAIL</x:v>
      </x:c>
      <x:c r="AQ203" s="11" t="str">
        <x:v>UNQUANTIFIED</x:v>
      </x:c>
      <x:c r="AR203" s="11" t="str">
        <x:v>Position-class planning record; serial item and receiver open</x:v>
      </x:c>
      <x:c r="AS203" s="26"/>
      <x:c r="AT203" s="26"/>
    </x:row>
    <x:row r="204">
      <x:c r="C204" s="11" t="str">
        <x:v>C1-M-SSG-BAT-22</x:v>
      </x:c>
      <x:c r="D204" s="11" t="str">
        <x:v>C1</x:v>
      </x:c>
      <x:c r="E204" s="11" t="str">
        <x:v>Grid failure</x:v>
      </x:c>
      <x:c r="F204" s="11" t="str">
        <x:v>M-SSG</x:v>
      </x:c>
      <x:c r="G204" s="11" t="str">
        <x:v>Ocean sustainment group</x:v>
      </x:c>
      <x:c r="H204" s="11" t="str">
        <x:v>BAT-22</x:v>
      </x:c>
      <x:c r="I204" s="19" t="n">
        <x:v>48</x:v>
      </x:c>
      <x:c r="J204" s="21" t="n">
        <x:v>2</x:v>
      </x:c>
      <x:c r="K204" s="18" t="n">
        <x:f>'05 Cargo Register'!K204</x:f>
        <x:v>168</x:v>
      </x:c>
      <x:c r="L204" s="18" t="n">
        <x:f>'05 Cargo Register'!N204</x:f>
        <x:v>10</x:v>
      </x:c>
      <x:c r="M204" s="18" t="n">
        <x:f>'05 Cargo Register'!O204</x:f>
        <x:v>264</x:v>
      </x:c>
      <x:c r="N204" s="18" t="n">
        <x:f>J204*K204</x:f>
        <x:v>336</x:v>
      </x:c>
      <x:c r="O204" s="18" t="n">
        <x:f>J204*L204</x:f>
        <x:v>20</x:v>
      </x:c>
      <x:c r="P204" s="18" t="n">
        <x:f>J204*M204</x:f>
        <x:v>528</x:v>
      </x:c>
      <x:c r="Q204" s="22" t="n">
        <x:f>'01 Controls'!$E$22*'02 Cargo Classes'!$M$9</x:f>
        <x:v>0</x:v>
      </x:c>
      <x:c r="R204" s="22" t="n">
        <x:f>'01 Controls'!$F$22*'02 Cargo Classes'!$N$9</x:f>
        <x:v>0</x:v>
      </x:c>
      <x:c r="S204" s="22" t="n">
        <x:f>'01 Controls'!$G$22*'02 Cargo Classes'!$O$9</x:f>
        <x:v>0.9</x:v>
      </x:c>
      <x:c r="T204" s="22" t="n">
        <x:f>'01 Controls'!$H$22*'02 Cargo Classes'!$P$9</x:f>
        <x:v>0.025</x:v>
      </x:c>
      <x:c r="U204" s="22" t="n">
        <x:f>SUM(Q204:T204)</x:f>
        <x:v>0.925</x:v>
      </x:c>
      <x:c r="V204" s="18" t="n">
        <x:f>IF(U204=0,0,N204*Q204/U204)</x:f>
        <x:v>0</x:v>
      </x:c>
      <x:c r="W204" s="18" t="n">
        <x:f>IF(U204=0,0,P204*Q204/U204)</x:f>
        <x:v>0</x:v>
      </x:c>
      <x:c r="X204" s="18" t="n">
        <x:f>MAX(V204,W204*'01 Controls'!$E$12)</x:f>
        <x:v>0</x:v>
      </x:c>
      <x:c r="Y204" s="18" t="n">
        <x:f>IF(U204=0,0,N204*R204/U204)</x:f>
        <x:v>0</x:v>
      </x:c>
      <x:c r="Z204" s="18" t="n">
        <x:f>IF(U204=0,0,P204*R204/U204)</x:f>
        <x:v>0</x:v>
      </x:c>
      <x:c r="AA204" s="18" t="n">
        <x:f>MAX(Y204,Z204*'01 Controls'!$E$13)</x:f>
        <x:v>0</x:v>
      </x:c>
      <x:c r="AB204" s="18" t="n">
        <x:f>IF(U204=0,0,N204*S204/U204)</x:f>
        <x:v>326.91891891891896</x:v>
      </x:c>
      <x:c r="AC204" s="18" t="n">
        <x:f>IF(U204=0,0,P204*S204/U204)</x:f>
        <x:v>513.7297297297297</x:v>
      </x:c>
      <x:c r="AD204" s="18" t="n">
        <x:f>MAX(AB204,AC204*'01 Controls'!$E$14)</x:f>
        <x:v>326.91891891891896</x:v>
      </x:c>
      <x:c r="AE204" s="18" t="n">
        <x:f>IF(U204=0,0,N204*T204/U204)</x:f>
        <x:v>9.08108108108108</x:v>
      </x:c>
      <x:c r="AF204" s="18" t="n">
        <x:f>IF(U204=0,0,P204*T204/U204)</x:f>
        <x:v>14.27027027027027</x:v>
      </x:c>
      <x:c r="AG204" s="18" t="n">
        <x:f>MAX(AE204,AF204*'01 Controls'!$E$15)</x:f>
        <x:v>9.08108108108108</x:v>
      </x:c>
      <x:c r="AH204" s="18" t="n">
        <x:f>SUM(V204,Y204,AB204,AE204)</x:f>
        <x:v>336.00000000000006</x:v>
      </x:c>
      <x:c r="AI204" s="18" t="n">
        <x:f>N204-AH204</x:f>
        <x:v>-5.684341886080802e-14</x:v>
      </x:c>
      <x:c r="AJ204" s="18" t="n">
        <x:f>V204*INDEX('07 Mode Capacity'!$P$6:$P$17,MATCH("AIR-"&amp;I204,'07 Mode Capacity'!$C$6:$C$17,0))</x:f>
        <x:v>0</x:v>
      </x:c>
      <x:c r="AK204" s="18" t="n">
        <x:f>Y204*INDEX('07 Mode Capacity'!$P$6:$P$17,MATCH("OCEAN-"&amp;I204,'07 Mode Capacity'!$C$6:$C$17,0))</x:f>
        <x:v>0</x:v>
      </x:c>
      <x:c r="AL204" s="18" t="n">
        <x:f>AB204*INDEX('07 Mode Capacity'!$P$6:$P$17,MATCH("LAND-"&amp;I204,'07 Mode Capacity'!$C$6:$C$17,0))</x:f>
        <x:v>39.899757558053025</x:v>
      </x:c>
      <x:c r="AM204" s="18" t="n">
        <x:f>AE204*INDEX('07 Mode Capacity'!$P$6:$P$17,MATCH("INLAND-"&amp;I204,'07 Mode Capacity'!$C$6:$C$17,0))</x:f>
        <x:v>5.7322904781503725</x:v>
      </x:c>
      <x:c r="AN204" s="18" t="n">
        <x:f>SUM(AJ204:AM204)</x:f>
        <x:v>45.6320480362034</x:v>
      </x:c>
      <x:c r="AO204" s="17" t="n">
        <x:f>IF(N204=0,1,AN204/N204)</x:f>
        <x:v>0.1358096667744149</x:v>
      </x:c>
      <x:c r="AP204" s="11" t="str">
        <x:f>IF(AO204&gt;='01 Controls'!$E$16,"PASS","FAIL")</x:f>
        <x:v>FAIL</x:v>
      </x:c>
      <x:c r="AQ204" s="11" t="str">
        <x:v>UNQUANTIFIED</x:v>
      </x:c>
      <x:c r="AR204" s="11" t="str">
        <x:v>Position-class planning record; serial item and receiver open</x:v>
      </x:c>
      <x:c r="AS204" s="26"/>
      <x:c r="AT204" s="26"/>
    </x:row>
    <x:row r="205">
      <x:c r="C205" s="11" t="str">
        <x:v>C1-M-SSG-TNK-20</x:v>
      </x:c>
      <x:c r="D205" s="11" t="str">
        <x:v>C1</x:v>
      </x:c>
      <x:c r="E205" s="11" t="str">
        <x:v>Grid failure</x:v>
      </x:c>
      <x:c r="F205" s="11" t="str">
        <x:v>M-SSG</x:v>
      </x:c>
      <x:c r="G205" s="11" t="str">
        <x:v>Ocean sustainment group</x:v>
      </x:c>
      <x:c r="H205" s="11" t="str">
        <x:v>TNK-20</x:v>
      </x:c>
      <x:c r="I205" s="19" t="n">
        <x:v>48</x:v>
      </x:c>
      <x:c r="J205" s="21" t="n">
        <x:v>2</x:v>
      </x:c>
      <x:c r="K205" s="18" t="n">
        <x:f>'05 Cargo Register'!K205</x:f>
        <x:v>252</x:v>
      </x:c>
      <x:c r="L205" s="18" t="n">
        <x:f>'05 Cargo Register'!N205</x:f>
        <x:v>15</x:v>
      </x:c>
      <x:c r="M205" s="18" t="n">
        <x:f>'05 Cargo Register'!O205</x:f>
        <x:v>318.75</x:v>
      </x:c>
      <x:c r="N205" s="18" t="n">
        <x:f>J205*K205</x:f>
        <x:v>504</x:v>
      </x:c>
      <x:c r="O205" s="18" t="n">
        <x:f>J205*L205</x:f>
        <x:v>30</x:v>
      </x:c>
      <x:c r="P205" s="18" t="n">
        <x:f>J205*M205</x:f>
        <x:v>637.5</x:v>
      </x:c>
      <x:c r="Q205" s="22" t="n">
        <x:f>'01 Controls'!$E$22*'02 Cargo Classes'!$M$10</x:f>
        <x:v>0</x:v>
      </x:c>
      <x:c r="R205" s="22" t="n">
        <x:f>'01 Controls'!$F$22*'02 Cargo Classes'!$N$10</x:f>
        <x:v>0</x:v>
      </x:c>
      <x:c r="S205" s="22" t="n">
        <x:f>'01 Controls'!$G$22*'02 Cargo Classes'!$O$10</x:f>
        <x:v>0.9</x:v>
      </x:c>
      <x:c r="T205" s="22" t="n">
        <x:f>'01 Controls'!$H$22*'02 Cargo Classes'!$P$10</x:f>
        <x:v>0.05</x:v>
      </x:c>
      <x:c r="U205" s="22" t="n">
        <x:f>SUM(Q205:T205)</x:f>
        <x:v>0.9500000000000001</x:v>
      </x:c>
      <x:c r="V205" s="18" t="n">
        <x:f>IF(U205=0,0,N205*Q205/U205)</x:f>
        <x:v>0</x:v>
      </x:c>
      <x:c r="W205" s="18" t="n">
        <x:f>IF(U205=0,0,P205*Q205/U205)</x:f>
        <x:v>0</x:v>
      </x:c>
      <x:c r="X205" s="18" t="n">
        <x:f>MAX(V205,W205*'01 Controls'!$E$12)</x:f>
        <x:v>0</x:v>
      </x:c>
      <x:c r="Y205" s="18" t="n">
        <x:f>IF(U205=0,0,N205*R205/U205)</x:f>
        <x:v>0</x:v>
      </x:c>
      <x:c r="Z205" s="18" t="n">
        <x:f>IF(U205=0,0,P205*R205/U205)</x:f>
        <x:v>0</x:v>
      </x:c>
      <x:c r="AA205" s="18" t="n">
        <x:f>MAX(Y205,Z205*'01 Controls'!$E$13)</x:f>
        <x:v>0</x:v>
      </x:c>
      <x:c r="AB205" s="18" t="n">
        <x:f>IF(U205=0,0,N205*S205/U205)</x:f>
        <x:v>477.4736842105263</x:v>
      </x:c>
      <x:c r="AC205" s="18" t="n">
        <x:f>IF(U205=0,0,P205*S205/U205)</x:f>
        <x:v>603.9473684210526</x:v>
      </x:c>
      <x:c r="AD205" s="18" t="n">
        <x:f>MAX(AB205,AC205*'01 Controls'!$E$14)</x:f>
        <x:v>477.4736842105263</x:v>
      </x:c>
      <x:c r="AE205" s="18" t="n">
        <x:f>IF(U205=0,0,N205*T205/U205)</x:f>
        <x:v>26.526315789473685</x:v>
      </x:c>
      <x:c r="AF205" s="18" t="n">
        <x:f>IF(U205=0,0,P205*T205/U205)</x:f>
        <x:v>33.55263157894736</x:v>
      </x:c>
      <x:c r="AG205" s="18" t="n">
        <x:f>MAX(AE205,AF205*'01 Controls'!$E$15)</x:f>
        <x:v>26.526315789473685</x:v>
      </x:c>
      <x:c r="AH205" s="18" t="n">
        <x:f>SUM(V205,Y205,AB205,AE205)</x:f>
        <x:v>504</x:v>
      </x:c>
      <x:c r="AI205" s="18" t="n">
        <x:f>N205-AH205</x:f>
        <x:v>0</x:v>
      </x:c>
      <x:c r="AJ205" s="18" t="n">
        <x:f>V205*INDEX('07 Mode Capacity'!$P$6:$P$17,MATCH("AIR-"&amp;I205,'07 Mode Capacity'!$C$6:$C$17,0))</x:f>
        <x:v>0</x:v>
      </x:c>
      <x:c r="AK205" s="18" t="n">
        <x:f>Y205*INDEX('07 Mode Capacity'!$P$6:$P$17,MATCH("OCEAN-"&amp;I205,'07 Mode Capacity'!$C$6:$C$17,0))</x:f>
        <x:v>0</x:v>
      </x:c>
      <x:c r="AL205" s="18" t="n">
        <x:f>AB205*INDEX('07 Mode Capacity'!$P$6:$P$17,MATCH("LAND-"&amp;I205,'07 Mode Capacity'!$C$6:$C$17,0))</x:f>
        <x:v>58.27464590715638</x:v>
      </x:c>
      <x:c r="AM205" s="18" t="n">
        <x:f>AE205*INDEX('07 Mode Capacity'!$P$6:$P$17,MATCH("INLAND-"&amp;I205,'07 Mode Capacity'!$C$6:$C$17,0))</x:f>
        <x:v>16.74432218617609</x:v>
      </x:c>
      <x:c r="AN205" s="18" t="n">
        <x:f>SUM(AJ205:AM205)</x:f>
        <x:v>75.01896809333248</x:v>
      </x:c>
      <x:c r="AO205" s="17" t="n">
        <x:f>IF(N205=0,1,AN205/N205)</x:f>
        <x:v>0.14884715891534223</x:v>
      </x:c>
      <x:c r="AP205" s="11" t="str">
        <x:f>IF(AO205&gt;='01 Controls'!$E$16,"PASS","FAIL")</x:f>
        <x:v>FAIL</x:v>
      </x:c>
      <x:c r="AQ205" s="11" t="str">
        <x:v>UNQUANTIFIED</x:v>
      </x:c>
      <x:c r="AR205" s="11" t="str">
        <x:v>Position-class planning record; serial item and receiver open</x:v>
      </x:c>
      <x:c r="AS205" s="26"/>
      <x:c r="AT205" s="26"/>
    </x:row>
    <x:row r="206">
      <x:c r="C206" s="11" t="str">
        <x:v>C1-M-SSG-FLR-24</x:v>
      </x:c>
      <x:c r="D206" s="11" t="str">
        <x:v>C1</x:v>
      </x:c>
      <x:c r="E206" s="11" t="str">
        <x:v>Grid failure</x:v>
      </x:c>
      <x:c r="F206" s="11" t="str">
        <x:v>M-SSG</x:v>
      </x:c>
      <x:c r="G206" s="11" t="str">
        <x:v>Ocean sustainment group</x:v>
      </x:c>
      <x:c r="H206" s="11" t="str">
        <x:v>FLR-24</x:v>
      </x:c>
      <x:c r="I206" s="19" t="n">
        <x:v>48</x:v>
      </x:c>
      <x:c r="J206" s="21" t="n">
        <x:v>2</x:v>
      </x:c>
      <x:c r="K206" s="18" t="n">
        <x:f>'05 Cargo Register'!K206</x:f>
        <x:v>315</x:v>
      </x:c>
      <x:c r="L206" s="18" t="n">
        <x:f>'05 Cargo Register'!N206</x:f>
        <x:v>16</x:v>
      </x:c>
      <x:c r="M206" s="18" t="n">
        <x:f>'05 Cargo Register'!O206</x:f>
        <x:v>512</x:v>
      </x:c>
      <x:c r="N206" s="18" t="n">
        <x:f>J206*K206</x:f>
        <x:v>630</x:v>
      </x:c>
      <x:c r="O206" s="18" t="n">
        <x:f>J206*L206</x:f>
        <x:v>32</x:v>
      </x:c>
      <x:c r="P206" s="18" t="n">
        <x:f>J206*M206</x:f>
        <x:v>1024</x:v>
      </x:c>
      <x:c r="Q206" s="22" t="n">
        <x:f>'01 Controls'!$E$22*'02 Cargo Classes'!$M$11</x:f>
        <x:v>0</x:v>
      </x:c>
      <x:c r="R206" s="22" t="n">
        <x:f>'01 Controls'!$F$22*'02 Cargo Classes'!$N$11</x:f>
        <x:v>0</x:v>
      </x:c>
      <x:c r="S206" s="22" t="n">
        <x:f>'01 Controls'!$G$22*'02 Cargo Classes'!$O$11</x:f>
        <x:v>0.9</x:v>
      </x:c>
      <x:c r="T206" s="22" t="n">
        <x:f>'01 Controls'!$H$22*'02 Cargo Classes'!$P$11</x:f>
        <x:v>0.04000000000000001</x:v>
      </x:c>
      <x:c r="U206" s="22" t="n">
        <x:f>SUM(Q206:T206)</x:f>
        <x:v>0.9400000000000001</x:v>
      </x:c>
      <x:c r="V206" s="18" t="n">
        <x:f>IF(U206=0,0,N206*Q206/U206)</x:f>
        <x:v>0</x:v>
      </x:c>
      <x:c r="W206" s="18" t="n">
        <x:f>IF(U206=0,0,P206*Q206/U206)</x:f>
        <x:v>0</x:v>
      </x:c>
      <x:c r="X206" s="18" t="n">
        <x:f>MAX(V206,W206*'01 Controls'!$E$12)</x:f>
        <x:v>0</x:v>
      </x:c>
      <x:c r="Y206" s="18" t="n">
        <x:f>IF(U206=0,0,N206*R206/U206)</x:f>
        <x:v>0</x:v>
      </x:c>
      <x:c r="Z206" s="18" t="n">
        <x:f>IF(U206=0,0,P206*R206/U206)</x:f>
        <x:v>0</x:v>
      </x:c>
      <x:c r="AA206" s="18" t="n">
        <x:f>MAX(Y206,Z206*'01 Controls'!$E$13)</x:f>
        <x:v>0</x:v>
      </x:c>
      <x:c r="AB206" s="18" t="n">
        <x:f>IF(U206=0,0,N206*S206/U206)</x:f>
        <x:v>603.1914893617021</x:v>
      </x:c>
      <x:c r="AC206" s="18" t="n">
        <x:f>IF(U206=0,0,P206*S206/U206)</x:f>
        <x:v>980.4255319148936</x:v>
      </x:c>
      <x:c r="AD206" s="18" t="n">
        <x:f>MAX(AB206,AC206*'01 Controls'!$E$14)</x:f>
        <x:v>603.1914893617021</x:v>
      </x:c>
      <x:c r="AE206" s="18" t="n">
        <x:f>IF(U206=0,0,N206*T206/U206)</x:f>
        <x:v>26.80851063829788</x:v>
      </x:c>
      <x:c r="AF206" s="18" t="n">
        <x:f>IF(U206=0,0,P206*T206/U206)</x:f>
        <x:v>43.57446808510639</x:v>
      </x:c>
      <x:c r="AG206" s="18" t="n">
        <x:f>MAX(AE206,AF206*'01 Controls'!$E$15)</x:f>
        <x:v>26.80851063829788</x:v>
      </x:c>
      <x:c r="AH206" s="18" t="n">
        <x:f>SUM(V206,Y206,AB206,AE206)</x:f>
        <x:v>630</x:v>
      </x:c>
      <x:c r="AI206" s="18" t="n">
        <x:f>N206-AH206</x:f>
        <x:v>0</x:v>
      </x:c>
      <x:c r="AJ206" s="18" t="n">
        <x:f>V206*INDEX('07 Mode Capacity'!$P$6:$P$17,MATCH("AIR-"&amp;I206,'07 Mode Capacity'!$C$6:$C$17,0))</x:f>
        <x:v>0</x:v>
      </x:c>
      <x:c r="AK206" s="18" t="n">
        <x:f>Y206*INDEX('07 Mode Capacity'!$P$6:$P$17,MATCH("OCEAN-"&amp;I206,'07 Mode Capacity'!$C$6:$C$17,0))</x:f>
        <x:v>0</x:v>
      </x:c>
      <x:c r="AL206" s="18" t="n">
        <x:f>AB206*INDEX('07 Mode Capacity'!$P$6:$P$17,MATCH("LAND-"&amp;I206,'07 Mode Capacity'!$C$6:$C$17,0))</x:f>
        <x:v>73.61823618590235</x:v>
      </x:c>
      <x:c r="AM206" s="18" t="n">
        <x:f>AE206*INDEX('07 Mode Capacity'!$P$6:$P$17,MATCH("INLAND-"&amp;I206,'07 Mode Capacity'!$C$6:$C$17,0))</x:f>
        <x:v>16.922453273263073</x:v>
      </x:c>
      <x:c r="AN206" s="18" t="n">
        <x:f>SUM(AJ206:AM206)</x:f>
        <x:v>90.54068945916542</x:v>
      </x:c>
      <x:c r="AO206" s="17" t="n">
        <x:f>IF(N206=0,1,AN206/N206)</x:f>
        <x:v>0.14371538009391335</x:v>
      </x:c>
      <x:c r="AP206" s="11" t="str">
        <x:f>IF(AO206&gt;='01 Controls'!$E$16,"PASS","FAIL")</x:f>
        <x:v>FAIL</x:v>
      </x:c>
      <x:c r="AQ206" s="11" t="str">
        <x:v>UNQUANTIFIED</x:v>
      </x:c>
      <x:c r="AR206" s="11" t="str">
        <x:v>Position-class planning record; serial item and receiver open</x:v>
      </x:c>
      <x:c r="AS206" s="26"/>
      <x:c r="AT206" s="26"/>
    </x:row>
    <x:row r="207">
      <x:c r="C207" s="11" t="str">
        <x:v>C1-M-SSG-ROL-30</x:v>
      </x:c>
      <x:c r="D207" s="11" t="str">
        <x:v>C1</x:v>
      </x:c>
      <x:c r="E207" s="11" t="str">
        <x:v>Grid failure</x:v>
      </x:c>
      <x:c r="F207" s="11" t="str">
        <x:v>M-SSG</x:v>
      </x:c>
      <x:c r="G207" s="11" t="str">
        <x:v>Ocean sustainment group</x:v>
      </x:c>
      <x:c r="H207" s="11" t="str">
        <x:v>ROL-30</x:v>
      </x:c>
      <x:c r="I207" s="19" t="n">
        <x:v>48</x:v>
      </x:c>
      <x:c r="J207" s="21" t="n">
        <x:v>2</x:v>
      </x:c>
      <x:c r="K207" s="18" t="n">
        <x:f>'05 Cargo Register'!K207</x:f>
        <x:v>315</x:v>
      </x:c>
      <x:c r="L207" s="18" t="n">
        <x:f>'05 Cargo Register'!N207</x:f>
        <x:v>14</x:v>
      </x:c>
      <x:c r="M207" s="18" t="n">
        <x:f>'05 Cargo Register'!O207</x:f>
        <x:v>892.5</x:v>
      </x:c>
      <x:c r="N207" s="18" t="n">
        <x:f>J207*K207</x:f>
        <x:v>630</x:v>
      </x:c>
      <x:c r="O207" s="18" t="n">
        <x:f>J207*L207</x:f>
        <x:v>28</x:v>
      </x:c>
      <x:c r="P207" s="18" t="n">
        <x:f>J207*M207</x:f>
        <x:v>1785</x:v>
      </x:c>
      <x:c r="Q207" s="22" t="n">
        <x:f>'01 Controls'!$E$22*'02 Cargo Classes'!$M$12</x:f>
        <x:v>0</x:v>
      </x:c>
      <x:c r="R207" s="22" t="n">
        <x:f>'01 Controls'!$F$22*'02 Cargo Classes'!$N$12</x:f>
        <x:v>0</x:v>
      </x:c>
      <x:c r="S207" s="22" t="n">
        <x:f>'01 Controls'!$G$22*'02 Cargo Classes'!$O$12</x:f>
        <x:v>1.35</x:v>
      </x:c>
      <x:c r="T207" s="22" t="n">
        <x:f>'01 Controls'!$H$22*'02 Cargo Classes'!$P$12</x:f>
        <x:v>0.03</x:v>
      </x:c>
      <x:c r="U207" s="22" t="n">
        <x:f>SUM(Q207:T207)</x:f>
        <x:v>1.3800000000000001</x:v>
      </x:c>
      <x:c r="V207" s="18" t="n">
        <x:f>IF(U207=0,0,N207*Q207/U207)</x:f>
        <x:v>0</x:v>
      </x:c>
      <x:c r="W207" s="18" t="n">
        <x:f>IF(U207=0,0,P207*Q207/U207)</x:f>
        <x:v>0</x:v>
      </x:c>
      <x:c r="X207" s="18" t="n">
        <x:f>MAX(V207,W207*'01 Controls'!$E$12)</x:f>
        <x:v>0</x:v>
      </x:c>
      <x:c r="Y207" s="18" t="n">
        <x:f>IF(U207=0,0,N207*R207/U207)</x:f>
        <x:v>0</x:v>
      </x:c>
      <x:c r="Z207" s="18" t="n">
        <x:f>IF(U207=0,0,P207*R207/U207)</x:f>
        <x:v>0</x:v>
      </x:c>
      <x:c r="AA207" s="18" t="n">
        <x:f>MAX(Y207,Z207*'01 Controls'!$E$13)</x:f>
        <x:v>0</x:v>
      </x:c>
      <x:c r="AB207" s="18" t="n">
        <x:f>IF(U207=0,0,N207*S207/U207)</x:f>
        <x:v>616.3043478260869</x:v>
      </x:c>
      <x:c r="AC207" s="18" t="n">
        <x:f>IF(U207=0,0,P207*S207/U207)</x:f>
        <x:v>1746.195652173913</x:v>
      </x:c>
      <x:c r="AD207" s="18" t="n">
        <x:f>MAX(AB207,AC207*'01 Controls'!$E$14)</x:f>
        <x:v>616.3043478260869</x:v>
      </x:c>
      <x:c r="AE207" s="18" t="n">
        <x:f>IF(U207=0,0,N207*T207/U207)</x:f>
        <x:v>13.695652173913041</x:v>
      </x:c>
      <x:c r="AF207" s="18" t="n">
        <x:f>IF(U207=0,0,P207*T207/U207)</x:f>
        <x:v>38.80434782608695</x:v>
      </x:c>
      <x:c r="AG207" s="18" t="n">
        <x:f>MAX(AE207,AF207*'01 Controls'!$E$15)</x:f>
        <x:v>13.695652173913041</x:v>
      </x:c>
      <x:c r="AH207" s="18" t="n">
        <x:f>SUM(V207,Y207,AB207,AE207)</x:f>
        <x:v>629.9999999999999</x:v>
      </x:c>
      <x:c r="AI207" s="18" t="n">
        <x:f>N207-AH207</x:f>
        <x:v>1.1368683772161603e-13</x:v>
      </x:c>
      <x:c r="AJ207" s="18" t="n">
        <x:f>V207*INDEX('07 Mode Capacity'!$P$6:$P$17,MATCH("AIR-"&amp;I207,'07 Mode Capacity'!$C$6:$C$17,0))</x:f>
        <x:v>0</x:v>
      </x:c>
      <x:c r="AK207" s="18" t="n">
        <x:f>Y207*INDEX('07 Mode Capacity'!$P$6:$P$17,MATCH("OCEAN-"&amp;I207,'07 Mode Capacity'!$C$6:$C$17,0))</x:f>
        <x:v>0</x:v>
      </x:c>
      <x:c r="AL207" s="18" t="n">
        <x:f>AB207*INDEX('07 Mode Capacity'!$P$6:$P$17,MATCH("LAND-"&amp;I207,'07 Mode Capacity'!$C$6:$C$17,0))</x:f>
        <x:v>75.2186326247263</x:v>
      </x:c>
      <x:c r="AM207" s="18" t="n">
        <x:f>AE207*INDEX('07 Mode Capacity'!$P$6:$P$17,MATCH("INLAND-"&amp;I207,'07 Mode Capacity'!$C$6:$C$17,0))</x:f>
        <x:v>8.645166346123522</x:v>
      </x:c>
      <x:c r="AN207" s="18" t="n">
        <x:f>SUM(AJ207:AM207)</x:f>
        <x:v>83.86379897084981</x:v>
      </x:c>
      <x:c r="AO207" s="17" t="n">
        <x:f>IF(N207=0,1,AN207/N207)</x:f>
        <x:v>0.13311714122357113</x:v>
      </x:c>
      <x:c r="AP207" s="11" t="str">
        <x:f>IF(AO207&gt;='01 Controls'!$E$16,"PASS","FAIL")</x:f>
        <x:v>FAIL</x:v>
      </x:c>
      <x:c r="AQ207" s="11" t="str">
        <x:v>UNQUANTIFIED</x:v>
      </x:c>
      <x:c r="AR207" s="11" t="str">
        <x:v>Position-class planning record; serial item and receiver open</x:v>
      </x:c>
      <x:c r="AS207" s="26"/>
      <x:c r="AT207" s="26"/>
    </x:row>
    <x:row r="208">
      <x:c r="C208" s="11" t="str">
        <x:v>C1-M-SSG-LIN-18</x:v>
      </x:c>
      <x:c r="D208" s="11" t="str">
        <x:v>C1</x:v>
      </x:c>
      <x:c r="E208" s="11" t="str">
        <x:v>Grid failure</x:v>
      </x:c>
      <x:c r="F208" s="11" t="str">
        <x:v>M-SSG</x:v>
      </x:c>
      <x:c r="G208" s="11" t="str">
        <x:v>Ocean sustainment group</x:v>
      </x:c>
      <x:c r="H208" s="11" t="str">
        <x:v>LIN-18</x:v>
      </x:c>
      <x:c r="I208" s="19" t="n">
        <x:v>72</x:v>
      </x:c>
      <x:c r="J208" s="21" t="n">
        <x:v>2</x:v>
      </x:c>
      <x:c r="K208" s="18" t="n">
        <x:f>'05 Cargo Register'!K208</x:f>
        <x:v>168</x:v>
      </x:c>
      <x:c r="L208" s="18" t="n">
        <x:f>'05 Cargo Register'!N208</x:f>
        <x:v>12</x:v>
      </x:c>
      <x:c r="M208" s="18" t="n">
        <x:f>'05 Cargo Register'!O208</x:f>
        <x:v>528</x:v>
      </x:c>
      <x:c r="N208" s="18" t="n">
        <x:f>J208*K208</x:f>
        <x:v>336</x:v>
      </x:c>
      <x:c r="O208" s="18" t="n">
        <x:f>J208*L208</x:f>
        <x:v>24</x:v>
      </x:c>
      <x:c r="P208" s="18" t="n">
        <x:f>J208*M208</x:f>
        <x:v>1056</x:v>
      </x:c>
      <x:c r="Q208" s="22" t="n">
        <x:f>'01 Controls'!$E$22*'02 Cargo Classes'!$M$13</x:f>
        <x:v>0</x:v>
      </x:c>
      <x:c r="R208" s="22" t="n">
        <x:f>'01 Controls'!$F$22*'02 Cargo Classes'!$N$13</x:f>
        <x:v>0</x:v>
      </x:c>
      <x:c r="S208" s="22" t="n">
        <x:f>'01 Controls'!$G$22*'02 Cargo Classes'!$O$13</x:f>
        <x:v>0.9</x:v>
      </x:c>
      <x:c r="T208" s="22" t="n">
        <x:f>'01 Controls'!$H$22*'02 Cargo Classes'!$P$13</x:f>
        <x:v>0.05</x:v>
      </x:c>
      <x:c r="U208" s="22" t="n">
        <x:f>SUM(Q208:T208)</x:f>
        <x:v>0.9500000000000001</x:v>
      </x:c>
      <x:c r="V208" s="18" t="n">
        <x:f>IF(U208=0,0,N208*Q208/U208)</x:f>
        <x:v>0</x:v>
      </x:c>
      <x:c r="W208" s="18" t="n">
        <x:f>IF(U208=0,0,P208*Q208/U208)</x:f>
        <x:v>0</x:v>
      </x:c>
      <x:c r="X208" s="18" t="n">
        <x:f>MAX(V208,W208*'01 Controls'!$E$12)</x:f>
        <x:v>0</x:v>
      </x:c>
      <x:c r="Y208" s="18" t="n">
        <x:f>IF(U208=0,0,N208*R208/U208)</x:f>
        <x:v>0</x:v>
      </x:c>
      <x:c r="Z208" s="18" t="n">
        <x:f>IF(U208=0,0,P208*R208/U208)</x:f>
        <x:v>0</x:v>
      </x:c>
      <x:c r="AA208" s="18" t="n">
        <x:f>MAX(Y208,Z208*'01 Controls'!$E$13)</x:f>
        <x:v>0</x:v>
      </x:c>
      <x:c r="AB208" s="18" t="n">
        <x:f>IF(U208=0,0,N208*S208/U208)</x:f>
        <x:v>318.3157894736842</x:v>
      </x:c>
      <x:c r="AC208" s="18" t="n">
        <x:f>IF(U208=0,0,P208*S208/U208)</x:f>
        <x:v>1000.4210526315788</x:v>
      </x:c>
      <x:c r="AD208" s="18" t="n">
        <x:f>MAX(AB208,AC208*'01 Controls'!$E$14)</x:f>
        <x:v>318.3157894736842</x:v>
      </x:c>
      <x:c r="AE208" s="18" t="n">
        <x:f>IF(U208=0,0,N208*T208/U208)</x:f>
        <x:v>17.684210526315788</x:v>
      </x:c>
      <x:c r="AF208" s="18" t="n">
        <x:f>IF(U208=0,0,P208*T208/U208)</x:f>
        <x:v>55.578947368421055</x:v>
      </x:c>
      <x:c r="AG208" s="18" t="n">
        <x:f>MAX(AE208,AF208*'01 Controls'!$E$15)</x:f>
        <x:v>17.684210526315788</x:v>
      </x:c>
      <x:c r="AH208" s="18" t="n">
        <x:f>SUM(V208,Y208,AB208,AE208)</x:f>
        <x:v>336</x:v>
      </x:c>
      <x:c r="AI208" s="18" t="n">
        <x:f>N208-AH208</x:f>
        <x:v>0</x:v>
      </x:c>
      <x:c r="AJ208" s="18" t="n">
        <x:f>V208*INDEX('07 Mode Capacity'!$P$6:$P$17,MATCH("AIR-"&amp;I208,'07 Mode Capacity'!$C$6:$C$17,0))</x:f>
        <x:v>0</x:v>
      </x:c>
      <x:c r="AK208" s="18" t="n">
        <x:f>Y208*INDEX('07 Mode Capacity'!$P$6:$P$17,MATCH("OCEAN-"&amp;I208,'07 Mode Capacity'!$C$6:$C$17,0))</x:f>
        <x:v>0</x:v>
      </x:c>
      <x:c r="AL208" s="18" t="n">
        <x:f>AB208*INDEX('07 Mode Capacity'!$P$6:$P$17,MATCH("LAND-"&amp;I208,'07 Mode Capacity'!$C$6:$C$17,0))</x:f>
        <x:v>227.59904418265523</x:v>
      </x:c>
      <x:c r="AM208" s="18" t="n">
        <x:f>AE208*INDEX('07 Mode Capacity'!$P$6:$P$17,MATCH("INLAND-"&amp;I208,'07 Mode Capacity'!$C$6:$C$17,0))</x:f>
        <x:v>17.684210526315788</x:v>
      </x:c>
      <x:c r="AN208" s="18" t="n">
        <x:f>SUM(AJ208:AM208)</x:f>
        <x:v>245.28325470897101</x:v>
      </x:c>
      <x:c r="AO208" s="17" t="n">
        <x:f>IF(N208=0,1,AN208/N208)</x:f>
        <x:v>0.7300096866338424</x:v>
      </x:c>
      <x:c r="AP208" s="11" t="str">
        <x:f>IF(AO208&gt;='01 Controls'!$E$16,"PASS","FAIL")</x:f>
        <x:v>FAIL</x:v>
      </x:c>
      <x:c r="AQ208" s="11" t="str">
        <x:v>UNQUANTIFIED</x:v>
      </x:c>
      <x:c r="AR208" s="11" t="str">
        <x:v>Position-class planning record; serial item and receiver open</x:v>
      </x:c>
      <x:c r="AS208" s="26"/>
      <x:c r="AT208" s="26"/>
    </x:row>
    <x:row r="209">
      <x:c r="C209" s="11" t="str">
        <x:v>C1-M-SSG-BLK-08</x:v>
      </x:c>
      <x:c r="D209" s="11" t="str">
        <x:v>C1</x:v>
      </x:c>
      <x:c r="E209" s="11" t="str">
        <x:v>Grid failure</x:v>
      </x:c>
      <x:c r="F209" s="11" t="str">
        <x:v>M-SSG</x:v>
      </x:c>
      <x:c r="G209" s="11" t="str">
        <x:v>Ocean sustainment group</x:v>
      </x:c>
      <x:c r="H209" s="11" t="str">
        <x:v>BLK-08</x:v>
      </x:c>
      <x:c r="I209" s="19" t="n">
        <x:v>48</x:v>
      </x:c>
      <x:c r="J209" s="21" t="n">
        <x:v>2</x:v>
      </x:c>
      <x:c r="K209" s="18" t="n">
        <x:f>'05 Cargo Register'!K209</x:f>
        <x:v>105</x:v>
      </x:c>
      <x:c r="L209" s="18" t="n">
        <x:f>'05 Cargo Register'!N209</x:f>
        <x:v>17</x:v>
      </x:c>
      <x:c r="M209" s="18" t="n">
        <x:f>'05 Cargo Register'!O209</x:f>
        <x:v>867</x:v>
      </x:c>
      <x:c r="N209" s="18" t="n">
        <x:f>J209*K209</x:f>
        <x:v>210</x:v>
      </x:c>
      <x:c r="O209" s="18" t="n">
        <x:f>J209*L209</x:f>
        <x:v>34</x:v>
      </x:c>
      <x:c r="P209" s="18" t="n">
        <x:f>J209*M209</x:f>
        <x:v>1734</x:v>
      </x:c>
      <x:c r="Q209" s="22" t="n">
        <x:f>'01 Controls'!$E$22*'02 Cargo Classes'!$M$14</x:f>
        <x:v>0.05</x:v>
      </x:c>
      <x:c r="R209" s="22" t="n">
        <x:f>'01 Controls'!$F$22*'02 Cargo Classes'!$N$14</x:f>
        <x:v>0</x:v>
      </x:c>
      <x:c r="S209" s="22" t="n">
        <x:f>'01 Controls'!$G$22*'02 Cargo Classes'!$O$14</x:f>
        <x:v>0.9</x:v>
      </x:c>
      <x:c r="T209" s="22" t="n">
        <x:f>'01 Controls'!$H$22*'02 Cargo Classes'!$P$14</x:f>
        <x:v>0.025</x:v>
      </x:c>
      <x:c r="U209" s="22" t="n">
        <x:f>SUM(Q209:T209)</x:f>
        <x:v>0.9750000000000001</x:v>
      </x:c>
      <x:c r="V209" s="18" t="n">
        <x:f>IF(U209=0,0,N209*Q209/U209)</x:f>
        <x:v>10.769230769230768</x:v>
      </x:c>
      <x:c r="W209" s="18" t="n">
        <x:f>IF(U209=0,0,P209*Q209/U209)</x:f>
        <x:v>88.92307692307692</x:v>
      </x:c>
      <x:c r="X209" s="18" t="n">
        <x:f>MAX(V209,W209*'01 Controls'!$E$12)</x:f>
        <x:v>22.23076923076923</x:v>
      </x:c>
      <x:c r="Y209" s="18" t="n">
        <x:f>IF(U209=0,0,N209*R209/U209)</x:f>
        <x:v>0</x:v>
      </x:c>
      <x:c r="Z209" s="18" t="n">
        <x:f>IF(U209=0,0,P209*R209/U209)</x:f>
        <x:v>0</x:v>
      </x:c>
      <x:c r="AA209" s="18" t="n">
        <x:f>MAX(Y209,Z209*'01 Controls'!$E$13)</x:f>
        <x:v>0</x:v>
      </x:c>
      <x:c r="AB209" s="18" t="n">
        <x:f>IF(U209=0,0,N209*S209/U209)</x:f>
        <x:v>193.84615384615384</x:v>
      </x:c>
      <x:c r="AC209" s="18" t="n">
        <x:f>IF(U209=0,0,P209*S209/U209)</x:f>
        <x:v>1600.6153846153845</x:v>
      </x:c>
      <x:c r="AD209" s="18" t="n">
        <x:f>MAX(AB209,AC209*'01 Controls'!$E$14)</x:f>
        <x:v>320.12307692307695</x:v>
      </x:c>
      <x:c r="AE209" s="18" t="n">
        <x:f>IF(U209=0,0,N209*T209/U209)</x:f>
        <x:v>5.384615384615384</x:v>
      </x:c>
      <x:c r="AF209" s="18" t="n">
        <x:f>IF(U209=0,0,P209*T209/U209)</x:f>
        <x:v>44.46153846153846</x:v>
      </x:c>
      <x:c r="AG209" s="18" t="n">
        <x:f>MAX(AE209,AF209*'01 Controls'!$E$15)</x:f>
        <x:v>8.003076923076922</x:v>
      </x:c>
      <x:c r="AH209" s="18" t="n">
        <x:f>SUM(V209,Y209,AB209,AE209)</x:f>
        <x:v>210</x:v>
      </x:c>
      <x:c r="AI209" s="18" t="n">
        <x:f>N209-AH209</x:f>
        <x:v>0</x:v>
      </x:c>
      <x:c r="AJ209" s="18" t="n">
        <x:f>V209*INDEX('07 Mode Capacity'!$P$6:$P$17,MATCH("AIR-"&amp;I209,'07 Mode Capacity'!$C$6:$C$17,0))</x:f>
        <x:v>3.018999396961613</x:v>
      </x:c>
      <x:c r="AK209" s="18" t="n">
        <x:f>Y209*INDEX('07 Mode Capacity'!$P$6:$P$17,MATCH("OCEAN-"&amp;I209,'07 Mode Capacity'!$C$6:$C$17,0))</x:f>
        <x:v>0</x:v>
      </x:c>
      <x:c r="AL209" s="18" t="n">
        <x:f>AB209*INDEX('07 Mode Capacity'!$P$6:$P$17,MATCH("LAND-"&amp;I209,'07 Mode Capacity'!$C$6:$C$17,0))</x:f>
        <x:v>23.658510090512205</x:v>
      </x:c>
      <x:c r="AM209" s="18" t="n">
        <x:f>AE209*INDEX('07 Mode Capacity'!$P$6:$P$17,MATCH("INLAND-"&amp;I209,'07 Mode Capacity'!$C$6:$C$17,0))</x:f>
        <x:v>3.398954289928907</x:v>
      </x:c>
      <x:c r="AN209" s="18" t="n">
        <x:f>SUM(AJ209:AM209)</x:f>
        <x:v>30.076463777402726</x:v>
      </x:c>
      <x:c r="AO209" s="17" t="n">
        <x:f>IF(N209=0,1,AN209/N209)</x:f>
        <x:v>0.14322125608287012</x:v>
      </x:c>
      <x:c r="AP209" s="11" t="str">
        <x:f>IF(AO209&gt;='01 Controls'!$E$16,"PASS","FAIL")</x:f>
        <x:v>FAIL</x:v>
      </x:c>
      <x:c r="AQ209" s="11" t="str">
        <x:v>UNQUANTIFIED</x:v>
      </x:c>
      <x:c r="AR209" s="11" t="str">
        <x:v>Position-class planning record; serial item and receiver open</x:v>
      </x:c>
      <x:c r="AS209" s="26"/>
      <x:c r="AT209" s="26"/>
    </x:row>
    <x:row r="210">
      <x:c r="C210" s="11" t="str">
        <x:v>C1-M-SSG-OOG-80</x:v>
      </x:c>
      <x:c r="D210" s="11" t="str">
        <x:v>C1</x:v>
      </x:c>
      <x:c r="E210" s="11" t="str">
        <x:v>Grid failure</x:v>
      </x:c>
      <x:c r="F210" s="11" t="str">
        <x:v>M-SSG</x:v>
      </x:c>
      <x:c r="G210" s="11" t="str">
        <x:v>Ocean sustainment group</x:v>
      </x:c>
      <x:c r="H210" s="11" t="str">
        <x:v>OOG-80</x:v>
      </x:c>
      <x:c r="I210" s="19" t="n">
        <x:v>72</x:v>
      </x:c>
      <x:c r="J210" s="21" t="n">
        <x:v>2</x:v>
      </x:c>
      <x:c r="K210" s="18" t="n">
        <x:f>'05 Cargo Register'!K210</x:f>
        <x:v>420</x:v>
      </x:c>
      <x:c r="L210" s="18" t="n">
        <x:f>'05 Cargo Register'!N210</x:f>
        <x:v>7</x:v>
      </x:c>
      <x:c r="M210" s="18" t="n">
        <x:f>'05 Cargo Register'!O210</x:f>
        <x:v>1232</x:v>
      </x:c>
      <x:c r="N210" s="18" t="n">
        <x:f>J210*K210</x:f>
        <x:v>840</x:v>
      </x:c>
      <x:c r="O210" s="18" t="n">
        <x:f>J210*L210</x:f>
        <x:v>14</x:v>
      </x:c>
      <x:c r="P210" s="18" t="n">
        <x:f>J210*M210</x:f>
        <x:v>2464</x:v>
      </x:c>
      <x:c r="Q210" s="22" t="n">
        <x:f>'01 Controls'!$E$22*'02 Cargo Classes'!$M$15</x:f>
        <x:v>0</x:v>
      </x:c>
      <x:c r="R210" s="22" t="n">
        <x:f>'01 Controls'!$F$22*'02 Cargo Classes'!$N$15</x:f>
        <x:v>0</x:v>
      </x:c>
      <x:c r="S210" s="22" t="n">
        <x:f>'01 Controls'!$G$22*'02 Cargo Classes'!$O$15</x:f>
        <x:v>0.54</x:v>
      </x:c>
      <x:c r="T210" s="22" t="n">
        <x:f>'01 Controls'!$H$22*'02 Cargo Classes'!$P$15</x:f>
        <x:v>0.025</x:v>
      </x:c>
      <x:c r="U210" s="22" t="n">
        <x:f>SUM(Q210:T210)</x:f>
        <x:v>0.5650000000000001</x:v>
      </x:c>
      <x:c r="V210" s="18" t="n">
        <x:f>IF(U210=0,0,N210*Q210/U210)</x:f>
        <x:v>0</x:v>
      </x:c>
      <x:c r="W210" s="18" t="n">
        <x:f>IF(U210=0,0,P210*Q210/U210)</x:f>
        <x:v>0</x:v>
      </x:c>
      <x:c r="X210" s="18" t="n">
        <x:f>MAX(V210,W210*'01 Controls'!$E$12)</x:f>
        <x:v>0</x:v>
      </x:c>
      <x:c r="Y210" s="18" t="n">
        <x:f>IF(U210=0,0,N210*R210/U210)</x:f>
        <x:v>0</x:v>
      </x:c>
      <x:c r="Z210" s="18" t="n">
        <x:f>IF(U210=0,0,P210*R210/U210)</x:f>
        <x:v>0</x:v>
      </x:c>
      <x:c r="AA210" s="18" t="n">
        <x:f>MAX(Y210,Z210*'01 Controls'!$E$13)</x:f>
        <x:v>0</x:v>
      </x:c>
      <x:c r="AB210" s="18" t="n">
        <x:f>IF(U210=0,0,N210*S210/U210)</x:f>
        <x:v>802.8318584070796</x:v>
      </x:c>
      <x:c r="AC210" s="18" t="n">
        <x:f>IF(U210=0,0,P210*S210/U210)</x:f>
        <x:v>2354.973451327434</x:v>
      </x:c>
      <x:c r="AD210" s="18" t="n">
        <x:f>MAX(AB210,AC210*'01 Controls'!$E$14)</x:f>
        <x:v>802.8318584070796</x:v>
      </x:c>
      <x:c r="AE210" s="18" t="n">
        <x:f>IF(U210=0,0,N210*T210/U210)</x:f>
        <x:v>37.16814159292035</x:v>
      </x:c>
      <x:c r="AF210" s="18" t="n">
        <x:f>IF(U210=0,0,P210*T210/U210)</x:f>
        <x:v>109.02654867256636</x:v>
      </x:c>
      <x:c r="AG210" s="18" t="n">
        <x:f>MAX(AE210,AF210*'01 Controls'!$E$15)</x:f>
        <x:v>37.16814159292035</x:v>
      </x:c>
      <x:c r="AH210" s="18" t="n">
        <x:f>SUM(V210,Y210,AB210,AE210)</x:f>
        <x:v>840</x:v>
      </x:c>
      <x:c r="AI210" s="18" t="n">
        <x:f>N210-AH210</x:f>
        <x:v>0</x:v>
      </x:c>
      <x:c r="AJ210" s="18" t="n">
        <x:f>V210*INDEX('07 Mode Capacity'!$P$6:$P$17,MATCH("AIR-"&amp;I210,'07 Mode Capacity'!$C$6:$C$17,0))</x:f>
        <x:v>0</x:v>
      </x:c>
      <x:c r="AK210" s="18" t="n">
        <x:f>Y210*INDEX('07 Mode Capacity'!$P$6:$P$17,MATCH("OCEAN-"&amp;I210,'07 Mode Capacity'!$C$6:$C$17,0))</x:f>
        <x:v>0</x:v>
      </x:c>
      <x:c r="AL210" s="18" t="n">
        <x:f>AB210*INDEX('07 Mode Capacity'!$P$6:$P$17,MATCH("LAND-"&amp;I210,'07 Mode Capacity'!$C$6:$C$17,0))</x:f>
        <x:v>574.032987540325</x:v>
      </x:c>
      <x:c r="AM210" s="18" t="n">
        <x:f>AE210*INDEX('07 Mode Capacity'!$P$6:$P$17,MATCH("INLAND-"&amp;I210,'07 Mode Capacity'!$C$6:$C$17,0))</x:f>
        <x:v>37.16814159292035</x:v>
      </x:c>
      <x:c r="AN210" s="18" t="n">
        <x:f>SUM(AJ210:AM210)</x:f>
        <x:v>611.2011291332454</x:v>
      </x:c>
      <x:c r="AO210" s="17" t="n">
        <x:f>IF(N210=0,1,AN210/N210)</x:f>
        <x:v>0.7276203918252921</x:v>
      </x:c>
      <x:c r="AP210" s="11" t="str">
        <x:f>IF(AO210&gt;='01 Controls'!$E$16,"PASS","FAIL")</x:f>
        <x:v>FAIL</x:v>
      </x:c>
      <x:c r="AQ210" s="11" t="str">
        <x:v>UNQUANTIFIED</x:v>
      </x:c>
      <x:c r="AR210" s="11" t="str">
        <x:v>Position-class planning record; serial item and receiver open</x:v>
      </x:c>
      <x:c r="AS210" s="26"/>
      <x:c r="AT210" s="26"/>
    </x:row>
    <x:row r="211">
      <x:c r="C211" s="11" t="str">
        <x:v>C1-I-CUG-APL-45</x:v>
      </x:c>
      <x:c r="D211" s="11" t="str">
        <x:v>C1</x:v>
      </x:c>
      <x:c r="E211" s="11" t="str">
        <x:v>Grid failure</x:v>
      </x:c>
      <x:c r="F211" s="11" t="str">
        <x:v>I-CUG</x:v>
      </x:c>
      <x:c r="G211" s="11" t="str">
        <x:v>Communications utility group</x:v>
      </x:c>
      <x:c r="H211" s="11" t="str">
        <x:v>APL-45</x:v>
      </x:c>
      <x:c r="I211" s="19" t="n">
        <x:v>24</x:v>
      </x:c>
      <x:c r="J211" s="21" t="n">
        <x:v>6</x:v>
      </x:c>
      <x:c r="K211" s="18" t="n">
        <x:f>'05 Cargo Register'!K211</x:f>
        <x:v>720</x:v>
      </x:c>
      <x:c r="L211" s="18" t="n">
        <x:f>'05 Cargo Register'!N211</x:f>
        <x:v>189</x:v>
      </x:c>
      <x:c r="M211" s="18" t="n">
        <x:f>'05 Cargo Register'!O211</x:f>
        <x:v>1417.5</x:v>
      </x:c>
      <x:c r="N211" s="18" t="n">
        <x:f>J211*K211</x:f>
        <x:v>4320</x:v>
      </x:c>
      <x:c r="O211" s="18" t="n">
        <x:f>J211*L211</x:f>
        <x:v>1134</x:v>
      </x:c>
      <x:c r="P211" s="18" t="n">
        <x:f>J211*M211</x:f>
        <x:v>8505</x:v>
      </x:c>
      <x:c r="Q211" s="22" t="n">
        <x:f>'01 Controls'!$E$22*'02 Cargo Classes'!$M$6</x:f>
        <x:v>0.15000000000000002</x:v>
      </x:c>
      <x:c r="R211" s="22" t="n">
        <x:f>'01 Controls'!$F$22*'02 Cargo Classes'!$N$6</x:f>
        <x:v>0</x:v>
      </x:c>
      <x:c r="S211" s="22" t="n">
        <x:f>'01 Controls'!$G$22*'02 Cargo Classes'!$O$6</x:f>
        <x:v>0.9</x:v>
      </x:c>
      <x:c r="T211" s="22" t="n">
        <x:f>'01 Controls'!$H$22*'02 Cargo Classes'!$P$6</x:f>
        <x:v>0.015</x:v>
      </x:c>
      <x:c r="U211" s="22" t="n">
        <x:f>SUM(Q211:T211)</x:f>
        <x:v>1.065</x:v>
      </x:c>
      <x:c r="V211" s="18" t="n">
        <x:f>IF(U211=0,0,N211*Q211/U211)</x:f>
        <x:v>608.4507042253523</x:v>
      </x:c>
      <x:c r="W211" s="18" t="n">
        <x:f>IF(U211=0,0,P211*Q211/U211)</x:f>
        <x:v>1197.8873239436623</x:v>
      </x:c>
      <x:c r="X211" s="18" t="n">
        <x:f>MAX(V211,W211*'01 Controls'!$E$12)</x:f>
        <x:v>608.4507042253523</x:v>
      </x:c>
      <x:c r="Y211" s="18" t="n">
        <x:f>IF(U211=0,0,N211*R211/U211)</x:f>
        <x:v>0</x:v>
      </x:c>
      <x:c r="Z211" s="18" t="n">
        <x:f>IF(U211=0,0,P211*R211/U211)</x:f>
        <x:v>0</x:v>
      </x:c>
      <x:c r="AA211" s="18" t="n">
        <x:f>MAX(Y211,Z211*'01 Controls'!$E$13)</x:f>
        <x:v>0</x:v>
      </x:c>
      <x:c r="AB211" s="18" t="n">
        <x:f>IF(U211=0,0,N211*S211/U211)</x:f>
        <x:v>3650.7042253521126</x:v>
      </x:c>
      <x:c r="AC211" s="18" t="n">
        <x:f>IF(U211=0,0,P211*S211/U211)</x:f>
        <x:v>7187.323943661972</x:v>
      </x:c>
      <x:c r="AD211" s="18" t="n">
        <x:f>MAX(AB211,AC211*'01 Controls'!$E$14)</x:f>
        <x:v>3650.7042253521126</x:v>
      </x:c>
      <x:c r="AE211" s="18" t="n">
        <x:f>IF(U211=0,0,N211*T211/U211)</x:f>
        <x:v>60.84507042253521</x:v>
      </x:c>
      <x:c r="AF211" s="18" t="n">
        <x:f>IF(U211=0,0,P211*T211/U211)</x:f>
        <x:v>119.78873239436619</x:v>
      </x:c>
      <x:c r="AG211" s="18" t="n">
        <x:f>MAX(AE211,AF211*'01 Controls'!$E$15)</x:f>
        <x:v>60.84507042253521</x:v>
      </x:c>
      <x:c r="AH211" s="18" t="n">
        <x:f>SUM(V211,Y211,AB211,AE211)</x:f>
        <x:v>4320</x:v>
      </x:c>
      <x:c r="AI211" s="18" t="n">
        <x:f>N211-AH211</x:f>
        <x:v>0</x:v>
      </x:c>
      <x:c r="AJ211" s="18" t="n">
        <x:f>V211*INDEX('07 Mode Capacity'!$P$6:$P$17,MATCH("AIR-"&amp;I211,'07 Mode Capacity'!$C$6:$C$17,0))</x:f>
        <x:v>123.46320747379106</x:v>
      </x:c>
      <x:c r="AK211" s="18" t="n">
        <x:f>Y211*INDEX('07 Mode Capacity'!$P$6:$P$17,MATCH("OCEAN-"&amp;I211,'07 Mode Capacity'!$C$6:$C$17,0))</x:f>
        <x:v>0</x:v>
      </x:c>
      <x:c r="AL211" s="18" t="n">
        <x:f>AB211*INDEX('07 Mode Capacity'!$P$6:$P$17,MATCH("LAND-"&amp;I211,'07 Mode Capacity'!$C$6:$C$17,0))</x:f>
        <x:v>1396.397740358883</x:v>
      </x:c>
      <x:c r="AM211" s="18" t="n">
        <x:f>AE211*INDEX('07 Mode Capacity'!$P$6:$P$17,MATCH("INLAND-"&amp;I211,'07 Mode Capacity'!$C$6:$C$17,0))</x:f>
        <x:v>60.84507042253521</x:v>
      </x:c>
      <x:c r="AN211" s="18" t="n">
        <x:f>SUM(AJ211:AM211)</x:f>
        <x:v>1580.7060182552093</x:v>
      </x:c>
      <x:c r="AO211" s="17" t="n">
        <x:f>IF(N211=0,1,AN211/N211)</x:f>
        <x:v>0.36590417089240956</x:v>
      </x:c>
      <x:c r="AP211" s="11" t="str">
        <x:f>IF(AO211&gt;='01 Controls'!$E$16,"PASS","FAIL")</x:f>
        <x:v>FAIL</x:v>
      </x:c>
      <x:c r="AQ211" s="11" t="str">
        <x:v>UNQUANTIFIED</x:v>
      </x:c>
      <x:c r="AR211" s="11" t="str">
        <x:v>Position-class planning record; serial item and receiver open</x:v>
      </x:c>
      <x:c r="AS211" s="26"/>
      <x:c r="AT211" s="26"/>
    </x:row>
    <x:row r="212">
      <x:c r="C212" s="11" t="str">
        <x:v>C1-I-CUG-ISO-18</x:v>
      </x:c>
      <x:c r="D212" s="11" t="str">
        <x:v>C1</x:v>
      </x:c>
      <x:c r="E212" s="11" t="str">
        <x:v>Grid failure</x:v>
      </x:c>
      <x:c r="F212" s="11" t="str">
        <x:v>I-CUG</x:v>
      </x:c>
      <x:c r="G212" s="11" t="str">
        <x:v>Communications utility group</x:v>
      </x:c>
      <x:c r="H212" s="11" t="str">
        <x:v>ISO-18</x:v>
      </x:c>
      <x:c r="I212" s="19" t="n">
        <x:v>48</x:v>
      </x:c>
      <x:c r="J212" s="21" t="n">
        <x:v>6</x:v>
      </x:c>
      <x:c r="K212" s="18" t="n">
        <x:f>'05 Cargo Register'!K212</x:f>
        <x:v>900</x:v>
      </x:c>
      <x:c r="L212" s="18" t="n">
        <x:f>'05 Cargo Register'!N212</x:f>
        <x:v>59</x:v>
      </x:c>
      <x:c r="M212" s="18" t="n">
        <x:f>'05 Cargo Register'!O212</x:f>
        <x:v>1557.6000000000001</x:v>
      </x:c>
      <x:c r="N212" s="18" t="n">
        <x:f>J212*K212</x:f>
        <x:v>5400</x:v>
      </x:c>
      <x:c r="O212" s="18" t="n">
        <x:f>J212*L212</x:f>
        <x:v>354</x:v>
      </x:c>
      <x:c r="P212" s="18" t="n">
        <x:f>J212*M212</x:f>
        <x:v>9345.6</x:v>
      </x:c>
      <x:c r="Q212" s="22" t="n">
        <x:f>'01 Controls'!$E$22*'02 Cargo Classes'!$M$7</x:f>
        <x:v>0.010000000000000002</x:v>
      </x:c>
      <x:c r="R212" s="22" t="n">
        <x:f>'01 Controls'!$F$22*'02 Cargo Classes'!$N$7</x:f>
        <x:v>0</x:v>
      </x:c>
      <x:c r="S212" s="22" t="n">
        <x:f>'01 Controls'!$G$22*'02 Cargo Classes'!$O$7</x:f>
        <x:v>1.08</x:v>
      </x:c>
      <x:c r="T212" s="22" t="n">
        <x:f>'01 Controls'!$H$22*'02 Cargo Classes'!$P$7</x:f>
        <x:v>0.04000000000000001</x:v>
      </x:c>
      <x:c r="U212" s="22" t="n">
        <x:f>SUM(Q212:T212)</x:f>
        <x:v>1.1300000000000001</x:v>
      </x:c>
      <x:c r="V212" s="18" t="n">
        <x:f>IF(U212=0,0,N212*Q212/U212)</x:f>
        <x:v>47.78761061946903</x:v>
      </x:c>
      <x:c r="W212" s="18" t="n">
        <x:f>IF(U212=0,0,P212*Q212/U212)</x:f>
        <x:v>82.70442477876107</x:v>
      </x:c>
      <x:c r="X212" s="18" t="n">
        <x:f>MAX(V212,W212*'01 Controls'!$E$12)</x:f>
        <x:v>47.78761061946903</x:v>
      </x:c>
      <x:c r="Y212" s="18" t="n">
        <x:f>IF(U212=0,0,N212*R212/U212)</x:f>
        <x:v>0</x:v>
      </x:c>
      <x:c r="Z212" s="18" t="n">
        <x:f>IF(U212=0,0,P212*R212/U212)</x:f>
        <x:v>0</x:v>
      </x:c>
      <x:c r="AA212" s="18" t="n">
        <x:f>MAX(Y212,Z212*'01 Controls'!$E$13)</x:f>
        <x:v>0</x:v>
      </x:c>
      <x:c r="AB212" s="18" t="n">
        <x:f>IF(U212=0,0,N212*S212/U212)</x:f>
        <x:v>5161.061946902654</x:v>
      </x:c>
      <x:c r="AC212" s="18" t="n">
        <x:f>IF(U212=0,0,P212*S212/U212)</x:f>
        <x:v>8932.077876106196</x:v>
      </x:c>
      <x:c r="AD212" s="18" t="n">
        <x:f>MAX(AB212,AC212*'01 Controls'!$E$14)</x:f>
        <x:v>5161.061946902654</x:v>
      </x:c>
      <x:c r="AE212" s="18" t="n">
        <x:f>IF(U212=0,0,N212*T212/U212)</x:f>
        <x:v>191.1504424778761</x:v>
      </x:c>
      <x:c r="AF212" s="18" t="n">
        <x:f>IF(U212=0,0,P212*T212/U212)</x:f>
        <x:v>330.81769911504426</x:v>
      </x:c>
      <x:c r="AG212" s="18" t="n">
        <x:f>MAX(AE212,AF212*'01 Controls'!$E$15)</x:f>
        <x:v>191.1504424778761</x:v>
      </x:c>
      <x:c r="AH212" s="18" t="n">
        <x:f>SUM(V212,Y212,AB212,AE212)</x:f>
        <x:v>5399.999999999999</x:v>
      </x:c>
      <x:c r="AI212" s="18" t="n">
        <x:f>N212-AH212</x:f>
        <x:v>9.094947017729282e-13</x:v>
      </x:c>
      <x:c r="AJ212" s="18" t="n">
        <x:f>V212*INDEX('07 Mode Capacity'!$P$6:$P$17,MATCH("AIR-"&amp;I212,'07 Mode Capacity'!$C$6:$C$17,0))</x:f>
        <x:v>13.396571281081242</x:v>
      </x:c>
      <x:c r="AK212" s="18" t="n">
        <x:f>Y212*INDEX('07 Mode Capacity'!$P$6:$P$17,MATCH("OCEAN-"&amp;I212,'07 Mode Capacity'!$C$6:$C$17,0))</x:f>
        <x:v>0</x:v>
      </x:c>
      <x:c r="AL212" s="18" t="n">
        <x:f>AB212*INDEX('07 Mode Capacity'!$P$6:$P$17,MATCH("LAND-"&amp;I212,'07 Mode Capacity'!$C$6:$C$17,0))</x:f>
        <x:v>629.8966150520696</x:v>
      </x:c>
      <x:c r="AM212" s="18" t="n">
        <x:f>AE212*INDEX('07 Mode Capacity'!$P$6:$P$17,MATCH("INLAND-"&amp;I212,'07 Mode Capacity'!$C$6:$C$17,0))</x:f>
        <x:v>120.66072877522593</x:v>
      </x:c>
      <x:c r="AN212" s="18" t="n">
        <x:f>SUM(AJ212:AM212)</x:f>
        <x:v>763.9539151083768</x:v>
      </x:c>
      <x:c r="AO212" s="17" t="n">
        <x:f>IF(N212=0,1,AN212/N212)</x:f>
        <x:v>0.141472947242292</x:v>
      </x:c>
      <x:c r="AP212" s="11" t="str">
        <x:f>IF(AO212&gt;='01 Controls'!$E$16,"PASS","FAIL")</x:f>
        <x:v>FAIL</x:v>
      </x:c>
      <x:c r="AQ212" s="11" t="str">
        <x:v>UNQUANTIFIED</x:v>
      </x:c>
      <x:c r="AR212" s="11" t="str">
        <x:v>Position-class planning record; serial item and receiver open</x:v>
      </x:c>
      <x:c r="AS212" s="26"/>
      <x:c r="AT212" s="26"/>
    </x:row>
    <x:row r="213">
      <x:c r="C213" s="11" t="str">
        <x:v>C1-I-CUG-COL-12</x:v>
      </x:c>
      <x:c r="D213" s="11" t="str">
        <x:v>C1</x:v>
      </x:c>
      <x:c r="E213" s="11" t="str">
        <x:v>Grid failure</x:v>
      </x:c>
      <x:c r="F213" s="11" t="str">
        <x:v>I-CUG</x:v>
      </x:c>
      <x:c r="G213" s="11" t="str">
        <x:v>Communications utility group</x:v>
      </x:c>
      <x:c r="H213" s="11" t="str">
        <x:v>COL-12</x:v>
      </x:c>
      <x:c r="I213" s="19" t="n">
        <x:v>24</x:v>
      </x:c>
      <x:c r="J213" s="21" t="n">
        <x:v>6</x:v>
      </x:c>
      <x:c r="K213" s="18" t="n">
        <x:f>'05 Cargo Register'!K213</x:f>
        <x:v>180</x:v>
      </x:c>
      <x:c r="L213" s="18" t="n">
        <x:f>'05 Cargo Register'!N213</x:f>
        <x:v>19</x:v>
      </x:c>
      <x:c r="M213" s="18" t="n">
        <x:f>'05 Cargo Register'!O213</x:f>
        <x:v>501.6</x:v>
      </x:c>
      <x:c r="N213" s="18" t="n">
        <x:f>J213*K213</x:f>
        <x:v>1080</x:v>
      </x:c>
      <x:c r="O213" s="18" t="n">
        <x:f>J213*L213</x:f>
        <x:v>114</x:v>
      </x:c>
      <x:c r="P213" s="18" t="n">
        <x:f>J213*M213</x:f>
        <x:v>3009.6000000000004</x:v>
      </x:c>
      <x:c r="Q213" s="22" t="n">
        <x:f>'01 Controls'!$E$22*'02 Cargo Classes'!$M$8</x:f>
        <x:v>0.1</x:v>
      </x:c>
      <x:c r="R213" s="22" t="n">
        <x:f>'01 Controls'!$F$22*'02 Cargo Classes'!$N$8</x:f>
        <x:v>0</x:v>
      </x:c>
      <x:c r="S213" s="22" t="n">
        <x:f>'01 Controls'!$G$22*'02 Cargo Classes'!$O$8</x:f>
        <x:v>1.08</x:v>
      </x:c>
      <x:c r="T213" s="22" t="n">
        <x:f>'01 Controls'!$H$22*'02 Cargo Classes'!$P$8</x:f>
        <x:v>0.010000000000000002</x:v>
      </x:c>
      <x:c r="U213" s="22" t="n">
        <x:f>SUM(Q213:T213)</x:f>
        <x:v>1.1900000000000002</x:v>
      </x:c>
      <x:c r="V213" s="18" t="n">
        <x:f>IF(U213=0,0,N213*Q213/U213)</x:f>
        <x:v>90.7563025210084</x:v>
      </x:c>
      <x:c r="W213" s="18" t="n">
        <x:f>IF(U213=0,0,P213*Q213/U213)</x:f>
        <x:v>252.90756302521007</x:v>
      </x:c>
      <x:c r="X213" s="18" t="n">
        <x:f>MAX(V213,W213*'01 Controls'!$E$12)</x:f>
        <x:v>90.7563025210084</x:v>
      </x:c>
      <x:c r="Y213" s="18" t="n">
        <x:f>IF(U213=0,0,N213*R213/U213)</x:f>
        <x:v>0</x:v>
      </x:c>
      <x:c r="Z213" s="18" t="n">
        <x:f>IF(U213=0,0,P213*R213/U213)</x:f>
        <x:v>0</x:v>
      </x:c>
      <x:c r="AA213" s="18" t="n">
        <x:f>MAX(Y213,Z213*'01 Controls'!$E$13)</x:f>
        <x:v>0</x:v>
      </x:c>
      <x:c r="AB213" s="18" t="n">
        <x:f>IF(U213=0,0,N213*S213/U213)</x:f>
        <x:v>980.1680672268907</x:v>
      </x:c>
      <x:c r="AC213" s="18" t="n">
        <x:f>IF(U213=0,0,P213*S213/U213)</x:f>
        <x:v>2731.401680672269</x:v>
      </x:c>
      <x:c r="AD213" s="18" t="n">
        <x:f>MAX(AB213,AC213*'01 Controls'!$E$14)</x:f>
        <x:v>980.1680672268907</x:v>
      </x:c>
      <x:c r="AE213" s="18" t="n">
        <x:f>IF(U213=0,0,N213*T213/U213)</x:f>
        <x:v>9.075630252100842</x:v>
      </x:c>
      <x:c r="AF213" s="18" t="n">
        <x:f>IF(U213=0,0,P213*T213/U213)</x:f>
        <x:v>25.290756302521014</x:v>
      </x:c>
      <x:c r="AG213" s="18" t="n">
        <x:f>MAX(AE213,AF213*'01 Controls'!$E$15)</x:f>
        <x:v>9.075630252100842</x:v>
      </x:c>
      <x:c r="AH213" s="18" t="n">
        <x:f>SUM(V213,Y213,AB213,AE213)</x:f>
        <x:v>1080</x:v>
      </x:c>
      <x:c r="AI213" s="18" t="n">
        <x:f>N213-AH213</x:f>
        <x:v>0</x:v>
      </x:c>
      <x:c r="AJ213" s="18" t="n">
        <x:f>V213*INDEX('07 Mode Capacity'!$P$6:$P$17,MATCH("AIR-"&amp;I213,'07 Mode Capacity'!$C$6:$C$17,0))</x:f>
        <x:v>18.41573052655286</x:v>
      </x:c>
      <x:c r="AK213" s="18" t="n">
        <x:f>Y213*INDEX('07 Mode Capacity'!$P$6:$P$17,MATCH("OCEAN-"&amp;I213,'07 Mode Capacity'!$C$6:$C$17,0))</x:f>
        <x:v>0</x:v>
      </x:c>
      <x:c r="AL213" s="18" t="n">
        <x:f>AB213*INDEX('07 Mode Capacity'!$P$6:$P$17,MATCH("LAND-"&amp;I213,'07 Mode Capacity'!$C$6:$C$17,0))</x:f>
        <x:v>374.9151916341707</x:v>
      </x:c>
      <x:c r="AM213" s="18" t="n">
        <x:f>AE213*INDEX('07 Mode Capacity'!$P$6:$P$17,MATCH("INLAND-"&amp;I213,'07 Mode Capacity'!$C$6:$C$17,0))</x:f>
        <x:v>9.075630252100842</x:v>
      </x:c>
      <x:c r="AN213" s="18" t="n">
        <x:f>SUM(AJ213:AM213)</x:f>
        <x:v>402.4065524128244</x:v>
      </x:c>
      <x:c r="AO213" s="17" t="n">
        <x:f>IF(N213=0,1,AN213/N213)</x:f>
        <x:v>0.37259865964150407</x:v>
      </x:c>
      <x:c r="AP213" s="11" t="str">
        <x:f>IF(AO213&gt;='01 Controls'!$E$16,"PASS","FAIL")</x:f>
        <x:v>FAIL</x:v>
      </x:c>
      <x:c r="AQ213" s="11" t="str">
        <x:v>UNQUANTIFIED</x:v>
      </x:c>
      <x:c r="AR213" s="11" t="str">
        <x:v>Position-class planning record; serial item and receiver open</x:v>
      </x:c>
      <x:c r="AS213" s="26"/>
      <x:c r="AT213" s="26"/>
    </x:row>
    <x:row r="214">
      <x:c r="C214" s="11" t="str">
        <x:v>C1-I-CUG-BAT-22</x:v>
      </x:c>
      <x:c r="D214" s="11" t="str">
        <x:v>C1</x:v>
      </x:c>
      <x:c r="E214" s="11" t="str">
        <x:v>Grid failure</x:v>
      </x:c>
      <x:c r="F214" s="11" t="str">
        <x:v>I-CUG</x:v>
      </x:c>
      <x:c r="G214" s="11" t="str">
        <x:v>Communications utility group</x:v>
      </x:c>
      <x:c r="H214" s="11" t="str">
        <x:v>BAT-22</x:v>
      </x:c>
      <x:c r="I214" s="19" t="n">
        <x:v>48</x:v>
      </x:c>
      <x:c r="J214" s="21" t="n">
        <x:v>6</x:v>
      </x:c>
      <x:c r="K214" s="18" t="n">
        <x:f>'05 Cargo Register'!K214</x:f>
        <x:v>180</x:v>
      </x:c>
      <x:c r="L214" s="18" t="n">
        <x:f>'05 Cargo Register'!N214</x:f>
        <x:v>11</x:v>
      </x:c>
      <x:c r="M214" s="18" t="n">
        <x:f>'05 Cargo Register'!O214</x:f>
        <x:v>290.40000000000003</x:v>
      </x:c>
      <x:c r="N214" s="18" t="n">
        <x:f>J214*K214</x:f>
        <x:v>1080</x:v>
      </x:c>
      <x:c r="O214" s="18" t="n">
        <x:f>J214*L214</x:f>
        <x:v>66</x:v>
      </x:c>
      <x:c r="P214" s="18" t="n">
        <x:f>J214*M214</x:f>
        <x:v>1742.4</x:v>
      </x:c>
      <x:c r="Q214" s="22" t="n">
        <x:f>'01 Controls'!$E$22*'02 Cargo Classes'!$M$9</x:f>
        <x:v>0</x:v>
      </x:c>
      <x:c r="R214" s="22" t="n">
        <x:f>'01 Controls'!$F$22*'02 Cargo Classes'!$N$9</x:f>
        <x:v>0</x:v>
      </x:c>
      <x:c r="S214" s="22" t="n">
        <x:f>'01 Controls'!$G$22*'02 Cargo Classes'!$O$9</x:f>
        <x:v>0.9</x:v>
      </x:c>
      <x:c r="T214" s="22" t="n">
        <x:f>'01 Controls'!$H$22*'02 Cargo Classes'!$P$9</x:f>
        <x:v>0.025</x:v>
      </x:c>
      <x:c r="U214" s="22" t="n">
        <x:f>SUM(Q214:T214)</x:f>
        <x:v>0.925</x:v>
      </x:c>
      <x:c r="V214" s="18" t="n">
        <x:f>IF(U214=0,0,N214*Q214/U214)</x:f>
        <x:v>0</x:v>
      </x:c>
      <x:c r="W214" s="18" t="n">
        <x:f>IF(U214=0,0,P214*Q214/U214)</x:f>
        <x:v>0</x:v>
      </x:c>
      <x:c r="X214" s="18" t="n">
        <x:f>MAX(V214,W214*'01 Controls'!$E$12)</x:f>
        <x:v>0</x:v>
      </x:c>
      <x:c r="Y214" s="18" t="n">
        <x:f>IF(U214=0,0,N214*R214/U214)</x:f>
        <x:v>0</x:v>
      </x:c>
      <x:c r="Z214" s="18" t="n">
        <x:f>IF(U214=0,0,P214*R214/U214)</x:f>
        <x:v>0</x:v>
      </x:c>
      <x:c r="AA214" s="18" t="n">
        <x:f>MAX(Y214,Z214*'01 Controls'!$E$13)</x:f>
        <x:v>0</x:v>
      </x:c>
      <x:c r="AB214" s="18" t="n">
        <x:f>IF(U214=0,0,N214*S214/U214)</x:f>
        <x:v>1050.8108108108108</x:v>
      </x:c>
      <x:c r="AC214" s="18" t="n">
        <x:f>IF(U214=0,0,P214*S214/U214)</x:f>
        <x:v>1695.3081081081082</x:v>
      </x:c>
      <x:c r="AD214" s="18" t="n">
        <x:f>MAX(AB214,AC214*'01 Controls'!$E$14)</x:f>
        <x:v>1050.8108108108108</x:v>
      </x:c>
      <x:c r="AE214" s="18" t="n">
        <x:f>IF(U214=0,0,N214*T214/U214)</x:f>
        <x:v>29.18918918918919</x:v>
      </x:c>
      <x:c r="AF214" s="18" t="n">
        <x:f>IF(U214=0,0,P214*T214/U214)</x:f>
        <x:v>47.09189189189189</x:v>
      </x:c>
      <x:c r="AG214" s="18" t="n">
        <x:f>MAX(AE214,AF214*'01 Controls'!$E$15)</x:f>
        <x:v>29.18918918918919</x:v>
      </x:c>
      <x:c r="AH214" s="18" t="n">
        <x:f>SUM(V214,Y214,AB214,AE214)</x:f>
        <x:v>1080</x:v>
      </x:c>
      <x:c r="AI214" s="18" t="n">
        <x:f>N214-AH214</x:f>
        <x:v>0</x:v>
      </x:c>
      <x:c r="AJ214" s="18" t="n">
        <x:f>V214*INDEX('07 Mode Capacity'!$P$6:$P$17,MATCH("AIR-"&amp;I214,'07 Mode Capacity'!$C$6:$C$17,0))</x:f>
        <x:v>0</x:v>
      </x:c>
      <x:c r="AK214" s="18" t="n">
        <x:f>Y214*INDEX('07 Mode Capacity'!$P$6:$P$17,MATCH("OCEAN-"&amp;I214,'07 Mode Capacity'!$C$6:$C$17,0))</x:f>
        <x:v>0</x:v>
      </x:c>
      <x:c r="AL214" s="18" t="n">
        <x:f>AB214*INDEX('07 Mode Capacity'!$P$6:$P$17,MATCH("LAND-"&amp;I214,'07 Mode Capacity'!$C$6:$C$17,0))</x:f>
        <x:v>128.24922072231328</x:v>
      </x:c>
      <x:c r="AM214" s="18" t="n">
        <x:f>AE214*INDEX('07 Mode Capacity'!$P$6:$P$17,MATCH("INLAND-"&amp;I214,'07 Mode Capacity'!$C$6:$C$17,0))</x:f>
        <x:v>18.42521939405477</x:v>
      </x:c>
      <x:c r="AN214" s="18" t="n">
        <x:f>SUM(AJ214:AM214)</x:f>
        <x:v>146.67444011636806</x:v>
      </x:c>
      <x:c r="AO214" s="17" t="n">
        <x:f>IF(N214=0,1,AN214/N214)</x:f>
        <x:v>0.13580966677441486</x:v>
      </x:c>
      <x:c r="AP214" s="11" t="str">
        <x:f>IF(AO214&gt;='01 Controls'!$E$16,"PASS","FAIL")</x:f>
        <x:v>FAIL</x:v>
      </x:c>
      <x:c r="AQ214" s="11" t="str">
        <x:v>UNQUANTIFIED</x:v>
      </x:c>
      <x:c r="AR214" s="11" t="str">
        <x:v>Position-class planning record; serial item and receiver open</x:v>
      </x:c>
      <x:c r="AS214" s="26"/>
      <x:c r="AT214" s="26"/>
    </x:row>
    <x:row r="215">
      <x:c r="C215" s="11" t="str">
        <x:v>C1-I-CUG-TNK-20</x:v>
      </x:c>
      <x:c r="D215" s="11" t="str">
        <x:v>C1</x:v>
      </x:c>
      <x:c r="E215" s="11" t="str">
        <x:v>Grid failure</x:v>
      </x:c>
      <x:c r="F215" s="11" t="str">
        <x:v>I-CUG</x:v>
      </x:c>
      <x:c r="G215" s="11" t="str">
        <x:v>Communications utility group</x:v>
      </x:c>
      <x:c r="H215" s="11" t="str">
        <x:v>TNK-20</x:v>
      </x:c>
      <x:c r="I215" s="19" t="n">
        <x:v>48</x:v>
      </x:c>
      <x:c r="J215" s="21" t="n">
        <x:v>6</x:v>
      </x:c>
      <x:c r="K215" s="18" t="n">
        <x:f>'05 Cargo Register'!K215</x:f>
        <x:v>180</x:v>
      </x:c>
      <x:c r="L215" s="18" t="n">
        <x:f>'05 Cargo Register'!N215</x:f>
        <x:v>11</x:v>
      </x:c>
      <x:c r="M215" s="18" t="n">
        <x:f>'05 Cargo Register'!O215</x:f>
        <x:v>233.75</x:v>
      </x:c>
      <x:c r="N215" s="18" t="n">
        <x:f>J215*K215</x:f>
        <x:v>1080</x:v>
      </x:c>
      <x:c r="O215" s="18" t="n">
        <x:f>J215*L215</x:f>
        <x:v>66</x:v>
      </x:c>
      <x:c r="P215" s="18" t="n">
        <x:f>J215*M215</x:f>
        <x:v>1402.5</x:v>
      </x:c>
      <x:c r="Q215" s="22" t="n">
        <x:f>'01 Controls'!$E$22*'02 Cargo Classes'!$M$10</x:f>
        <x:v>0</x:v>
      </x:c>
      <x:c r="R215" s="22" t="n">
        <x:f>'01 Controls'!$F$22*'02 Cargo Classes'!$N$10</x:f>
        <x:v>0</x:v>
      </x:c>
      <x:c r="S215" s="22" t="n">
        <x:f>'01 Controls'!$G$22*'02 Cargo Classes'!$O$10</x:f>
        <x:v>0.9</x:v>
      </x:c>
      <x:c r="T215" s="22" t="n">
        <x:f>'01 Controls'!$H$22*'02 Cargo Classes'!$P$10</x:f>
        <x:v>0.05</x:v>
      </x:c>
      <x:c r="U215" s="22" t="n">
        <x:f>SUM(Q215:T215)</x:f>
        <x:v>0.9500000000000001</x:v>
      </x:c>
      <x:c r="V215" s="18" t="n">
        <x:f>IF(U215=0,0,N215*Q215/U215)</x:f>
        <x:v>0</x:v>
      </x:c>
      <x:c r="W215" s="18" t="n">
        <x:f>IF(U215=0,0,P215*Q215/U215)</x:f>
        <x:v>0</x:v>
      </x:c>
      <x:c r="X215" s="18" t="n">
        <x:f>MAX(V215,W215*'01 Controls'!$E$12)</x:f>
        <x:v>0</x:v>
      </x:c>
      <x:c r="Y215" s="18" t="n">
        <x:f>IF(U215=0,0,N215*R215/U215)</x:f>
        <x:v>0</x:v>
      </x:c>
      <x:c r="Z215" s="18" t="n">
        <x:f>IF(U215=0,0,P215*R215/U215)</x:f>
        <x:v>0</x:v>
      </x:c>
      <x:c r="AA215" s="18" t="n">
        <x:f>MAX(Y215,Z215*'01 Controls'!$E$13)</x:f>
        <x:v>0</x:v>
      </x:c>
      <x:c r="AB215" s="18" t="n">
        <x:f>IF(U215=0,0,N215*S215/U215)</x:f>
        <x:v>1023.1578947368421</x:v>
      </x:c>
      <x:c r="AC215" s="18" t="n">
        <x:f>IF(U215=0,0,P215*S215/U215)</x:f>
        <x:v>1328.6842105263156</x:v>
      </x:c>
      <x:c r="AD215" s="18" t="n">
        <x:f>MAX(AB215,AC215*'01 Controls'!$E$14)</x:f>
        <x:v>1023.1578947368421</x:v>
      </x:c>
      <x:c r="AE215" s="18" t="n">
        <x:f>IF(U215=0,0,N215*T215/U215)</x:f>
        <x:v>56.84210526315789</x:v>
      </x:c>
      <x:c r="AF215" s="18" t="n">
        <x:f>IF(U215=0,0,P215*T215/U215)</x:f>
        <x:v>73.8157894736842</x:v>
      </x:c>
      <x:c r="AG215" s="18" t="n">
        <x:f>MAX(AE215,AF215*'01 Controls'!$E$15)</x:f>
        <x:v>56.84210526315789</x:v>
      </x:c>
      <x:c r="AH215" s="18" t="n">
        <x:f>SUM(V215,Y215,AB215,AE215)</x:f>
        <x:v>1080</x:v>
      </x:c>
      <x:c r="AI215" s="18" t="n">
        <x:f>N215-AH215</x:f>
        <x:v>0</x:v>
      </x:c>
      <x:c r="AJ215" s="18" t="n">
        <x:f>V215*INDEX('07 Mode Capacity'!$P$6:$P$17,MATCH("AIR-"&amp;I215,'07 Mode Capacity'!$C$6:$C$17,0))</x:f>
        <x:v>0</x:v>
      </x:c>
      <x:c r="AK215" s="18" t="n">
        <x:f>Y215*INDEX('07 Mode Capacity'!$P$6:$P$17,MATCH("OCEAN-"&amp;I215,'07 Mode Capacity'!$C$6:$C$17,0))</x:f>
        <x:v>0</x:v>
      </x:c>
      <x:c r="AL215" s="18" t="n">
        <x:f>AB215*INDEX('07 Mode Capacity'!$P$6:$P$17,MATCH("LAND-"&amp;I215,'07 Mode Capacity'!$C$6:$C$17,0))</x:f>
        <x:v>124.87424122962082</x:v>
      </x:c>
      <x:c r="AM215" s="18" t="n">
        <x:f>AE215*INDEX('07 Mode Capacity'!$P$6:$P$17,MATCH("INLAND-"&amp;I215,'07 Mode Capacity'!$C$6:$C$17,0))</x:f>
        <x:v>35.88069039894876</x:v>
      </x:c>
      <x:c r="AN215" s="18" t="n">
        <x:f>SUM(AJ215:AM215)</x:f>
        <x:v>160.75493162856958</x:v>
      </x:c>
      <x:c r="AO215" s="17" t="n">
        <x:f>IF(N215=0,1,AN215/N215)</x:f>
        <x:v>0.1488471589153422</x:v>
      </x:c>
      <x:c r="AP215" s="11" t="str">
        <x:f>IF(AO215&gt;='01 Controls'!$E$16,"PASS","FAIL")</x:f>
        <x:v>FAIL</x:v>
      </x:c>
      <x:c r="AQ215" s="11" t="str">
        <x:v>UNQUANTIFIED</x:v>
      </x:c>
      <x:c r="AR215" s="11" t="str">
        <x:v>Position-class planning record; serial item and receiver open</x:v>
      </x:c>
      <x:c r="AS215" s="26"/>
      <x:c r="AT215" s="26"/>
    </x:row>
    <x:row r="216">
      <x:c r="C216" s="11" t="str">
        <x:v>C1-I-CUG-FLR-24</x:v>
      </x:c>
      <x:c r="D216" s="11" t="str">
        <x:v>C1</x:v>
      </x:c>
      <x:c r="E216" s="11" t="str">
        <x:v>Grid failure</x:v>
      </x:c>
      <x:c r="F216" s="11" t="str">
        <x:v>I-CUG</x:v>
      </x:c>
      <x:c r="G216" s="11" t="str">
        <x:v>Communications utility group</x:v>
      </x:c>
      <x:c r="H216" s="11" t="str">
        <x:v>FLR-24</x:v>
      </x:c>
      <x:c r="I216" s="19" t="n">
        <x:v>48</x:v>
      </x:c>
      <x:c r="J216" s="21" t="n">
        <x:v>6</x:v>
      </x:c>
      <x:c r="K216" s="18" t="n">
        <x:f>'05 Cargo Register'!K216</x:f>
        <x:v>360</x:v>
      </x:c>
      <x:c r="L216" s="18" t="n">
        <x:f>'05 Cargo Register'!N216</x:f>
        <x:v>18</x:v>
      </x:c>
      <x:c r="M216" s="18" t="n">
        <x:f>'05 Cargo Register'!O216</x:f>
        <x:v>576</x:v>
      </x:c>
      <x:c r="N216" s="18" t="n">
        <x:f>J216*K216</x:f>
        <x:v>2160</x:v>
      </x:c>
      <x:c r="O216" s="18" t="n">
        <x:f>J216*L216</x:f>
        <x:v>108</x:v>
      </x:c>
      <x:c r="P216" s="18" t="n">
        <x:f>J216*M216</x:f>
        <x:v>3456</x:v>
      </x:c>
      <x:c r="Q216" s="22" t="n">
        <x:f>'01 Controls'!$E$22*'02 Cargo Classes'!$M$11</x:f>
        <x:v>0</x:v>
      </x:c>
      <x:c r="R216" s="22" t="n">
        <x:f>'01 Controls'!$F$22*'02 Cargo Classes'!$N$11</x:f>
        <x:v>0</x:v>
      </x:c>
      <x:c r="S216" s="22" t="n">
        <x:f>'01 Controls'!$G$22*'02 Cargo Classes'!$O$11</x:f>
        <x:v>0.9</x:v>
      </x:c>
      <x:c r="T216" s="22" t="n">
        <x:f>'01 Controls'!$H$22*'02 Cargo Classes'!$P$11</x:f>
        <x:v>0.04000000000000001</x:v>
      </x:c>
      <x:c r="U216" s="22" t="n">
        <x:f>SUM(Q216:T216)</x:f>
        <x:v>0.9400000000000001</x:v>
      </x:c>
      <x:c r="V216" s="18" t="n">
        <x:f>IF(U216=0,0,N216*Q216/U216)</x:f>
        <x:v>0</x:v>
      </x:c>
      <x:c r="W216" s="18" t="n">
        <x:f>IF(U216=0,0,P216*Q216/U216)</x:f>
        <x:v>0</x:v>
      </x:c>
      <x:c r="X216" s="18" t="n">
        <x:f>MAX(V216,W216*'01 Controls'!$E$12)</x:f>
        <x:v>0</x:v>
      </x:c>
      <x:c r="Y216" s="18" t="n">
        <x:f>IF(U216=0,0,N216*R216/U216)</x:f>
        <x:v>0</x:v>
      </x:c>
      <x:c r="Z216" s="18" t="n">
        <x:f>IF(U216=0,0,P216*R216/U216)</x:f>
        <x:v>0</x:v>
      </x:c>
      <x:c r="AA216" s="18" t="n">
        <x:f>MAX(Y216,Z216*'01 Controls'!$E$13)</x:f>
        <x:v>0</x:v>
      </x:c>
      <x:c r="AB216" s="18" t="n">
        <x:f>IF(U216=0,0,N216*S216/U216)</x:f>
        <x:v>2068.0851063829787</x:v>
      </x:c>
      <x:c r="AC216" s="18" t="n">
        <x:f>IF(U216=0,0,P216*S216/U216)</x:f>
        <x:v>3308.936170212766</x:v>
      </x:c>
      <x:c r="AD216" s="18" t="n">
        <x:f>MAX(AB216,AC216*'01 Controls'!$E$14)</x:f>
        <x:v>2068.0851063829787</x:v>
      </x:c>
      <x:c r="AE216" s="18" t="n">
        <x:f>IF(U216=0,0,N216*T216/U216)</x:f>
        <x:v>91.91489361702129</x:v>
      </x:c>
      <x:c r="AF216" s="18" t="n">
        <x:f>IF(U216=0,0,P216*T216/U216)</x:f>
        <x:v>147.06382978723408</x:v>
      </x:c>
      <x:c r="AG216" s="18" t="n">
        <x:f>MAX(AE216,AF216*'01 Controls'!$E$15)</x:f>
        <x:v>91.91489361702129</x:v>
      </x:c>
      <x:c r="AH216" s="18" t="n">
        <x:f>SUM(V216,Y216,AB216,AE216)</x:f>
        <x:v>2160</x:v>
      </x:c>
      <x:c r="AI216" s="18" t="n">
        <x:f>N216-AH216</x:f>
        <x:v>0</x:v>
      </x:c>
      <x:c r="AJ216" s="18" t="n">
        <x:f>V216*INDEX('07 Mode Capacity'!$P$6:$P$17,MATCH("AIR-"&amp;I216,'07 Mode Capacity'!$C$6:$C$17,0))</x:f>
        <x:v>0</x:v>
      </x:c>
      <x:c r="AK216" s="18" t="n">
        <x:f>Y216*INDEX('07 Mode Capacity'!$P$6:$P$17,MATCH("OCEAN-"&amp;I216,'07 Mode Capacity'!$C$6:$C$17,0))</x:f>
        <x:v>0</x:v>
      </x:c>
      <x:c r="AL216" s="18" t="n">
        <x:f>AB216*INDEX('07 Mode Capacity'!$P$6:$P$17,MATCH("LAND-"&amp;I216,'07 Mode Capacity'!$C$6:$C$17,0))</x:f>
        <x:v>252.40538120880805</x:v>
      </x:c>
      <x:c r="AM216" s="18" t="n">
        <x:f>AE216*INDEX('07 Mode Capacity'!$P$6:$P$17,MATCH("INLAND-"&amp;I216,'07 Mode Capacity'!$C$6:$C$17,0))</x:f>
        <x:v>58.01983979404482</x:v>
      </x:c>
      <x:c r="AN216" s="18" t="n">
        <x:f>SUM(AJ216:AM216)</x:f>
        <x:v>310.4252210028529</x:v>
      </x:c>
      <x:c r="AO216" s="17" t="n">
        <x:f>IF(N216=0,1,AN216/N216)</x:f>
        <x:v>0.14371538009391338</x:v>
      </x:c>
      <x:c r="AP216" s="11" t="str">
        <x:f>IF(AO216&gt;='01 Controls'!$E$16,"PASS","FAIL")</x:f>
        <x:v>FAIL</x:v>
      </x:c>
      <x:c r="AQ216" s="11" t="str">
        <x:v>UNQUANTIFIED</x:v>
      </x:c>
      <x:c r="AR216" s="11" t="str">
        <x:v>Position-class planning record; serial item and receiver open</x:v>
      </x:c>
      <x:c r="AS216" s="26"/>
      <x:c r="AT216" s="26"/>
    </x:row>
    <x:row r="217">
      <x:c r="C217" s="11" t="str">
        <x:v>C1-I-CUG-ROL-30</x:v>
      </x:c>
      <x:c r="D217" s="11" t="str">
        <x:v>C1</x:v>
      </x:c>
      <x:c r="E217" s="11" t="str">
        <x:v>Grid failure</x:v>
      </x:c>
      <x:c r="F217" s="11" t="str">
        <x:v>I-CUG</x:v>
      </x:c>
      <x:c r="G217" s="11" t="str">
        <x:v>Communications utility group</x:v>
      </x:c>
      <x:c r="H217" s="11" t="str">
        <x:v>ROL-30</x:v>
      </x:c>
      <x:c r="I217" s="19" t="n">
        <x:v>48</x:v>
      </x:c>
      <x:c r="J217" s="21" t="n">
        <x:v>6</x:v>
      </x:c>
      <x:c r="K217" s="18" t="n">
        <x:f>'05 Cargo Register'!K217</x:f>
        <x:v>360</x:v>
      </x:c>
      <x:c r="L217" s="18" t="n">
        <x:f>'05 Cargo Register'!N217</x:f>
        <x:v>15</x:v>
      </x:c>
      <x:c r="M217" s="18" t="n">
        <x:f>'05 Cargo Register'!O217</x:f>
        <x:v>956.25</x:v>
      </x:c>
      <x:c r="N217" s="18" t="n">
        <x:f>J217*K217</x:f>
        <x:v>2160</x:v>
      </x:c>
      <x:c r="O217" s="18" t="n">
        <x:f>J217*L217</x:f>
        <x:v>90</x:v>
      </x:c>
      <x:c r="P217" s="18" t="n">
        <x:f>J217*M217</x:f>
        <x:v>5737.5</x:v>
      </x:c>
      <x:c r="Q217" s="22" t="n">
        <x:f>'01 Controls'!$E$22*'02 Cargo Classes'!$M$12</x:f>
        <x:v>0</x:v>
      </x:c>
      <x:c r="R217" s="22" t="n">
        <x:f>'01 Controls'!$F$22*'02 Cargo Classes'!$N$12</x:f>
        <x:v>0</x:v>
      </x:c>
      <x:c r="S217" s="22" t="n">
        <x:f>'01 Controls'!$G$22*'02 Cargo Classes'!$O$12</x:f>
        <x:v>1.35</x:v>
      </x:c>
      <x:c r="T217" s="22" t="n">
        <x:f>'01 Controls'!$H$22*'02 Cargo Classes'!$P$12</x:f>
        <x:v>0.03</x:v>
      </x:c>
      <x:c r="U217" s="22" t="n">
        <x:f>SUM(Q217:T217)</x:f>
        <x:v>1.3800000000000001</x:v>
      </x:c>
      <x:c r="V217" s="18" t="n">
        <x:f>IF(U217=0,0,N217*Q217/U217)</x:f>
        <x:v>0</x:v>
      </x:c>
      <x:c r="W217" s="18" t="n">
        <x:f>IF(U217=0,0,P217*Q217/U217)</x:f>
        <x:v>0</x:v>
      </x:c>
      <x:c r="X217" s="18" t="n">
        <x:f>MAX(V217,W217*'01 Controls'!$E$12)</x:f>
        <x:v>0</x:v>
      </x:c>
      <x:c r="Y217" s="18" t="n">
        <x:f>IF(U217=0,0,N217*R217/U217)</x:f>
        <x:v>0</x:v>
      </x:c>
      <x:c r="Z217" s="18" t="n">
        <x:f>IF(U217=0,0,P217*R217/U217)</x:f>
        <x:v>0</x:v>
      </x:c>
      <x:c r="AA217" s="18" t="n">
        <x:f>MAX(Y217,Z217*'01 Controls'!$E$13)</x:f>
        <x:v>0</x:v>
      </x:c>
      <x:c r="AB217" s="18" t="n">
        <x:f>IF(U217=0,0,N217*S217/U217)</x:f>
        <x:v>2113.0434782608695</x:v>
      </x:c>
      <x:c r="AC217" s="18" t="n">
        <x:f>IF(U217=0,0,P217*S217/U217)</x:f>
        <x:v>5612.771739130435</x:v>
      </x:c>
      <x:c r="AD217" s="18" t="n">
        <x:f>MAX(AB217,AC217*'01 Controls'!$E$14)</x:f>
        <x:v>2113.0434782608695</x:v>
      </x:c>
      <x:c r="AE217" s="18" t="n">
        <x:f>IF(U217=0,0,N217*T217/U217)</x:f>
        <x:v>46.95652173913043</x:v>
      </x:c>
      <x:c r="AF217" s="18" t="n">
        <x:f>IF(U217=0,0,P217*T217/U217)</x:f>
        <x:v>124.7282608695652</x:v>
      </x:c>
      <x:c r="AG217" s="18" t="n">
        <x:f>MAX(AE217,AF217*'01 Controls'!$E$15)</x:f>
        <x:v>46.95652173913043</x:v>
      </x:c>
      <x:c r="AH217" s="18" t="n">
        <x:f>SUM(V217,Y217,AB217,AE217)</x:f>
        <x:v>2160</x:v>
      </x:c>
      <x:c r="AI217" s="18" t="n">
        <x:f>N217-AH217</x:f>
        <x:v>0</x:v>
      </x:c>
      <x:c r="AJ217" s="18" t="n">
        <x:f>V217*INDEX('07 Mode Capacity'!$P$6:$P$17,MATCH("AIR-"&amp;I217,'07 Mode Capacity'!$C$6:$C$17,0))</x:f>
        <x:v>0</x:v>
      </x:c>
      <x:c r="AK217" s="18" t="n">
        <x:f>Y217*INDEX('07 Mode Capacity'!$P$6:$P$17,MATCH("OCEAN-"&amp;I217,'07 Mode Capacity'!$C$6:$C$17,0))</x:f>
        <x:v>0</x:v>
      </x:c>
      <x:c r="AL217" s="18" t="n">
        <x:f>AB217*INDEX('07 Mode Capacity'!$P$6:$P$17,MATCH("LAND-"&amp;I217,'07 Mode Capacity'!$C$6:$C$17,0))</x:f>
        <x:v>257.8924547133474</x:v>
      </x:c>
      <x:c r="AM217" s="18" t="n">
        <x:f>AE217*INDEX('07 Mode Capacity'!$P$6:$P$17,MATCH("INLAND-"&amp;I217,'07 Mode Capacity'!$C$6:$C$17,0))</x:f>
        <x:v>29.640570329566366</x:v>
      </x:c>
      <x:c r="AN217" s="18" t="n">
        <x:f>SUM(AJ217:AM217)</x:f>
        <x:v>287.5330250429137</x:v>
      </x:c>
      <x:c r="AO217" s="17" t="n">
        <x:f>IF(N217=0,1,AN217/N217)</x:f>
        <x:v>0.13311714122357116</x:v>
      </x:c>
      <x:c r="AP217" s="11" t="str">
        <x:f>IF(AO217&gt;='01 Controls'!$E$16,"PASS","FAIL")</x:f>
        <x:v>FAIL</x:v>
      </x:c>
      <x:c r="AQ217" s="11" t="str">
        <x:v>UNQUANTIFIED</x:v>
      </x:c>
      <x:c r="AR217" s="11" t="str">
        <x:v>Position-class planning record; serial item and receiver open</x:v>
      </x:c>
      <x:c r="AS217" s="26"/>
      <x:c r="AT217" s="26"/>
    </x:row>
    <x:row r="218">
      <x:c r="C218" s="11" t="str">
        <x:v>C1-I-CUG-LIN-18</x:v>
      </x:c>
      <x:c r="D218" s="11" t="str">
        <x:v>C1</x:v>
      </x:c>
      <x:c r="E218" s="11" t="str">
        <x:v>Grid failure</x:v>
      </x:c>
      <x:c r="F218" s="11" t="str">
        <x:v>I-CUG</x:v>
      </x:c>
      <x:c r="G218" s="11" t="str">
        <x:v>Communications utility group</x:v>
      </x:c>
      <x:c r="H218" s="11" t="str">
        <x:v>LIN-18</x:v>
      </x:c>
      <x:c r="I218" s="19" t="n">
        <x:v>72</x:v>
      </x:c>
      <x:c r="J218" s="21" t="n">
        <x:v>6</x:v>
      </x:c>
      <x:c r="K218" s="18" t="n">
        <x:f>'05 Cargo Register'!K218</x:f>
        <x:v>180</x:v>
      </x:c>
      <x:c r="L218" s="18" t="n">
        <x:f>'05 Cargo Register'!N218</x:f>
        <x:v>13</x:v>
      </x:c>
      <x:c r="M218" s="18" t="n">
        <x:f>'05 Cargo Register'!O218</x:f>
        <x:v>572</x:v>
      </x:c>
      <x:c r="N218" s="18" t="n">
        <x:f>J218*K218</x:f>
        <x:v>1080</x:v>
      </x:c>
      <x:c r="O218" s="18" t="n">
        <x:f>J218*L218</x:f>
        <x:v>78</x:v>
      </x:c>
      <x:c r="P218" s="18" t="n">
        <x:f>J218*M218</x:f>
        <x:v>3432</x:v>
      </x:c>
      <x:c r="Q218" s="22" t="n">
        <x:f>'01 Controls'!$E$22*'02 Cargo Classes'!$M$13</x:f>
        <x:v>0</x:v>
      </x:c>
      <x:c r="R218" s="22" t="n">
        <x:f>'01 Controls'!$F$22*'02 Cargo Classes'!$N$13</x:f>
        <x:v>0</x:v>
      </x:c>
      <x:c r="S218" s="22" t="n">
        <x:f>'01 Controls'!$G$22*'02 Cargo Classes'!$O$13</x:f>
        <x:v>0.9</x:v>
      </x:c>
      <x:c r="T218" s="22" t="n">
        <x:f>'01 Controls'!$H$22*'02 Cargo Classes'!$P$13</x:f>
        <x:v>0.05</x:v>
      </x:c>
      <x:c r="U218" s="22" t="n">
        <x:f>SUM(Q218:T218)</x:f>
        <x:v>0.9500000000000001</x:v>
      </x:c>
      <x:c r="V218" s="18" t="n">
        <x:f>IF(U218=0,0,N218*Q218/U218)</x:f>
        <x:v>0</x:v>
      </x:c>
      <x:c r="W218" s="18" t="n">
        <x:f>IF(U218=0,0,P218*Q218/U218)</x:f>
        <x:v>0</x:v>
      </x:c>
      <x:c r="X218" s="18" t="n">
        <x:f>MAX(V218,W218*'01 Controls'!$E$12)</x:f>
        <x:v>0</x:v>
      </x:c>
      <x:c r="Y218" s="18" t="n">
        <x:f>IF(U218=0,0,N218*R218/U218)</x:f>
        <x:v>0</x:v>
      </x:c>
      <x:c r="Z218" s="18" t="n">
        <x:f>IF(U218=0,0,P218*R218/U218)</x:f>
        <x:v>0</x:v>
      </x:c>
      <x:c r="AA218" s="18" t="n">
        <x:f>MAX(Y218,Z218*'01 Controls'!$E$13)</x:f>
        <x:v>0</x:v>
      </x:c>
      <x:c r="AB218" s="18" t="n">
        <x:f>IF(U218=0,0,N218*S218/U218)</x:f>
        <x:v>1023.1578947368421</x:v>
      </x:c>
      <x:c r="AC218" s="18" t="n">
        <x:f>IF(U218=0,0,P218*S218/U218)</x:f>
        <x:v>3251.3684210526317</x:v>
      </x:c>
      <x:c r="AD218" s="18" t="n">
        <x:f>MAX(AB218,AC218*'01 Controls'!$E$14)</x:f>
        <x:v>1023.1578947368421</x:v>
      </x:c>
      <x:c r="AE218" s="18" t="n">
        <x:f>IF(U218=0,0,N218*T218/U218)</x:f>
        <x:v>56.84210526315789</x:v>
      </x:c>
      <x:c r="AF218" s="18" t="n">
        <x:f>IF(U218=0,0,P218*T218/U218)</x:f>
        <x:v>180.63157894736844</x:v>
      </x:c>
      <x:c r="AG218" s="18" t="n">
        <x:f>MAX(AE218,AF218*'01 Controls'!$E$15)</x:f>
        <x:v>56.84210526315789</x:v>
      </x:c>
      <x:c r="AH218" s="18" t="n">
        <x:f>SUM(V218,Y218,AB218,AE218)</x:f>
        <x:v>1080</x:v>
      </x:c>
      <x:c r="AI218" s="18" t="n">
        <x:f>N218-AH218</x:f>
        <x:v>0</x:v>
      </x:c>
      <x:c r="AJ218" s="18" t="n">
        <x:f>V218*INDEX('07 Mode Capacity'!$P$6:$P$17,MATCH("AIR-"&amp;I218,'07 Mode Capacity'!$C$6:$C$17,0))</x:f>
        <x:v>0</x:v>
      </x:c>
      <x:c r="AK218" s="18" t="n">
        <x:f>Y218*INDEX('07 Mode Capacity'!$P$6:$P$17,MATCH("OCEAN-"&amp;I218,'07 Mode Capacity'!$C$6:$C$17,0))</x:f>
        <x:v>0</x:v>
      </x:c>
      <x:c r="AL218" s="18" t="n">
        <x:f>AB218*INDEX('07 Mode Capacity'!$P$6:$P$17,MATCH("LAND-"&amp;I218,'07 Mode Capacity'!$C$6:$C$17,0))</x:f>
        <x:v>731.5683563013918</x:v>
      </x:c>
      <x:c r="AM218" s="18" t="n">
        <x:f>AE218*INDEX('07 Mode Capacity'!$P$6:$P$17,MATCH("INLAND-"&amp;I218,'07 Mode Capacity'!$C$6:$C$17,0))</x:f>
        <x:v>56.84210526315789</x:v>
      </x:c>
      <x:c r="AN218" s="18" t="n">
        <x:f>SUM(AJ218:AM218)</x:f>
        <x:v>788.4104615645497</x:v>
      </x:c>
      <x:c r="AO218" s="17" t="n">
        <x:f>IF(N218=0,1,AN218/N218)</x:f>
        <x:v>0.7300096866338422</x:v>
      </x:c>
      <x:c r="AP218" s="11" t="str">
        <x:f>IF(AO218&gt;='01 Controls'!$E$16,"PASS","FAIL")</x:f>
        <x:v>FAIL</x:v>
      </x:c>
      <x:c r="AQ218" s="11" t="str">
        <x:v>UNQUANTIFIED</x:v>
      </x:c>
      <x:c r="AR218" s="11" t="str">
        <x:v>Position-class planning record; serial item and receiver open</x:v>
      </x:c>
      <x:c r="AS218" s="26"/>
      <x:c r="AT218" s="26"/>
    </x:row>
    <x:row r="219">
      <x:c r="C219" s="11" t="str">
        <x:v>C1-I-CUG-BLK-08</x:v>
      </x:c>
      <x:c r="D219" s="11" t="str">
        <x:v>C1</x:v>
      </x:c>
      <x:c r="E219" s="11" t="str">
        <x:v>Grid failure</x:v>
      </x:c>
      <x:c r="F219" s="11" t="str">
        <x:v>I-CUG</x:v>
      </x:c>
      <x:c r="G219" s="11" t="str">
        <x:v>Communications utility group</x:v>
      </x:c>
      <x:c r="H219" s="11" t="str">
        <x:v>BLK-08</x:v>
      </x:c>
      <x:c r="I219" s="19" t="n">
        <x:v>48</x:v>
      </x:c>
      <x:c r="J219" s="21" t="n">
        <x:v>6</x:v>
      </x:c>
      <x:c r="K219" s="18" t="n">
        <x:f>'05 Cargo Register'!K219</x:f>
        <x:v>540</x:v>
      </x:c>
      <x:c r="L219" s="18" t="n">
        <x:f>'05 Cargo Register'!N219</x:f>
        <x:v>85</x:v>
      </x:c>
      <x:c r="M219" s="18" t="n">
        <x:f>'05 Cargo Register'!O219</x:f>
        <x:v>4335</x:v>
      </x:c>
      <x:c r="N219" s="18" t="n">
        <x:f>J219*K219</x:f>
        <x:v>3240</x:v>
      </x:c>
      <x:c r="O219" s="18" t="n">
        <x:f>J219*L219</x:f>
        <x:v>510</x:v>
      </x:c>
      <x:c r="P219" s="18" t="n">
        <x:f>J219*M219</x:f>
        <x:v>26010</x:v>
      </x:c>
      <x:c r="Q219" s="22" t="n">
        <x:f>'01 Controls'!$E$22*'02 Cargo Classes'!$M$14</x:f>
        <x:v>0.05</x:v>
      </x:c>
      <x:c r="R219" s="22" t="n">
        <x:f>'01 Controls'!$F$22*'02 Cargo Classes'!$N$14</x:f>
        <x:v>0</x:v>
      </x:c>
      <x:c r="S219" s="22" t="n">
        <x:f>'01 Controls'!$G$22*'02 Cargo Classes'!$O$14</x:f>
        <x:v>0.9</x:v>
      </x:c>
      <x:c r="T219" s="22" t="n">
        <x:f>'01 Controls'!$H$22*'02 Cargo Classes'!$P$14</x:f>
        <x:v>0.025</x:v>
      </x:c>
      <x:c r="U219" s="22" t="n">
        <x:f>SUM(Q219:T219)</x:f>
        <x:v>0.9750000000000001</x:v>
      </x:c>
      <x:c r="V219" s="18" t="n">
        <x:f>IF(U219=0,0,N219*Q219/U219)</x:f>
        <x:v>166.15384615384613</x:v>
      </x:c>
      <x:c r="W219" s="18" t="n">
        <x:f>IF(U219=0,0,P219*Q219/U219)</x:f>
        <x:v>1333.8461538461538</x:v>
      </x:c>
      <x:c r="X219" s="18" t="n">
        <x:f>MAX(V219,W219*'01 Controls'!$E$12)</x:f>
        <x:v>333.46153846153845</x:v>
      </x:c>
      <x:c r="Y219" s="18" t="n">
        <x:f>IF(U219=0,0,N219*R219/U219)</x:f>
        <x:v>0</x:v>
      </x:c>
      <x:c r="Z219" s="18" t="n">
        <x:f>IF(U219=0,0,P219*R219/U219)</x:f>
        <x:v>0</x:v>
      </x:c>
      <x:c r="AA219" s="18" t="n">
        <x:f>MAX(Y219,Z219*'01 Controls'!$E$13)</x:f>
        <x:v>0</x:v>
      </x:c>
      <x:c r="AB219" s="18" t="n">
        <x:f>IF(U219=0,0,N219*S219/U219)</x:f>
        <x:v>2990.7692307692305</x:v>
      </x:c>
      <x:c r="AC219" s="18" t="n">
        <x:f>IF(U219=0,0,P219*S219/U219)</x:f>
        <x:v>24009.230769230766</x:v>
      </x:c>
      <x:c r="AD219" s="18" t="n">
        <x:f>MAX(AB219,AC219*'01 Controls'!$E$14)</x:f>
        <x:v>4801.846153846153</x:v>
      </x:c>
      <x:c r="AE219" s="18" t="n">
        <x:f>IF(U219=0,0,N219*T219/U219)</x:f>
        <x:v>83.07692307692307</x:v>
      </x:c>
      <x:c r="AF219" s="18" t="n">
        <x:f>IF(U219=0,0,P219*T219/U219)</x:f>
        <x:v>666.9230769230769</x:v>
      </x:c>
      <x:c r="AG219" s="18" t="n">
        <x:f>MAX(AE219,AF219*'01 Controls'!$E$15)</x:f>
        <x:v>120.04615384615384</x:v>
      </x:c>
      <x:c r="AH219" s="18" t="n">
        <x:f>SUM(V219,Y219,AB219,AE219)</x:f>
        <x:v>3239.9999999999995</x:v>
      </x:c>
      <x:c r="AI219" s="18" t="n">
        <x:f>N219-AH219</x:f>
        <x:v>4.547473508864641e-13</x:v>
      </x:c>
      <x:c r="AJ219" s="18" t="n">
        <x:f>V219*INDEX('07 Mode Capacity'!$P$6:$P$17,MATCH("AIR-"&amp;I219,'07 Mode Capacity'!$C$6:$C$17,0))</x:f>
        <x:v>46.57884783883631</x:v>
      </x:c>
      <x:c r="AK219" s="18" t="n">
        <x:f>Y219*INDEX('07 Mode Capacity'!$P$6:$P$17,MATCH("OCEAN-"&amp;I219,'07 Mode Capacity'!$C$6:$C$17,0))</x:f>
        <x:v>0</x:v>
      </x:c>
      <x:c r="AL219" s="18" t="n">
        <x:f>AB219*INDEX('07 Mode Capacity'!$P$6:$P$17,MATCH("LAND-"&amp;I219,'07 Mode Capacity'!$C$6:$C$17,0))</x:f>
        <x:v>365.01701282504547</x:v>
      </x:c>
      <x:c r="AM219" s="18" t="n">
        <x:f>AE219*INDEX('07 Mode Capacity'!$P$6:$P$17,MATCH("INLAND-"&amp;I219,'07 Mode Capacity'!$C$6:$C$17,0))</x:f>
        <x:v>52.44100904461742</x:v>
      </x:c>
      <x:c r="AN219" s="18" t="n">
        <x:f>SUM(AJ219:AM219)</x:f>
        <x:v>464.03686970849924</x:v>
      </x:c>
      <x:c r="AO219" s="17" t="n">
        <x:f>IF(N219=0,1,AN219/N219)</x:f>
        <x:v>0.14322125608287015</x:v>
      </x:c>
      <x:c r="AP219" s="11" t="str">
        <x:f>IF(AO219&gt;='01 Controls'!$E$16,"PASS","FAIL")</x:f>
        <x:v>FAIL</x:v>
      </x:c>
      <x:c r="AQ219" s="11" t="str">
        <x:v>UNQUANTIFIED</x:v>
      </x:c>
      <x:c r="AR219" s="11" t="str">
        <x:v>Position-class planning record; serial item and receiver open</x:v>
      </x:c>
      <x:c r="AS219" s="26"/>
      <x:c r="AT219" s="26"/>
    </x:row>
    <x:row r="220">
      <x:c r="C220" s="11" t="str">
        <x:v>C1-I-TSG-APL-45</x:v>
      </x:c>
      <x:c r="D220" s="11" t="str">
        <x:v>C1</x:v>
      </x:c>
      <x:c r="E220" s="11" t="str">
        <x:v>Grid failure</x:v>
      </x:c>
      <x:c r="F220" s="11" t="str">
        <x:v>I-TSG</x:v>
      </x:c>
      <x:c r="G220" s="11" t="str">
        <x:v>Thermal safety group</x:v>
      </x:c>
      <x:c r="H220" s="11" t="str">
        <x:v>APL-45</x:v>
      </x:c>
      <x:c r="I220" s="19" t="n">
        <x:v>24</x:v>
      </x:c>
      <x:c r="J220" s="21" t="n">
        <x:v>12</x:v>
      </x:c>
      <x:c r="K220" s="18" t="n">
        <x:f>'05 Cargo Register'!K220</x:f>
        <x:v>144</x:v>
      </x:c>
      <x:c r="L220" s="18" t="n">
        <x:f>'05 Cargo Register'!N220</x:f>
        <x:v>38</x:v>
      </x:c>
      <x:c r="M220" s="18" t="n">
        <x:f>'05 Cargo Register'!O220</x:f>
        <x:v>285</x:v>
      </x:c>
      <x:c r="N220" s="18" t="n">
        <x:f>J220*K220</x:f>
        <x:v>1728</x:v>
      </x:c>
      <x:c r="O220" s="18" t="n">
        <x:f>J220*L220</x:f>
        <x:v>456</x:v>
      </x:c>
      <x:c r="P220" s="18" t="n">
        <x:f>J220*M220</x:f>
        <x:v>3420</x:v>
      </x:c>
      <x:c r="Q220" s="22" t="n">
        <x:f>'01 Controls'!$E$22*'02 Cargo Classes'!$M$6</x:f>
        <x:v>0.15000000000000002</x:v>
      </x:c>
      <x:c r="R220" s="22" t="n">
        <x:f>'01 Controls'!$F$22*'02 Cargo Classes'!$N$6</x:f>
        <x:v>0</x:v>
      </x:c>
      <x:c r="S220" s="22" t="n">
        <x:f>'01 Controls'!$G$22*'02 Cargo Classes'!$O$6</x:f>
        <x:v>0.9</x:v>
      </x:c>
      <x:c r="T220" s="22" t="n">
        <x:f>'01 Controls'!$H$22*'02 Cargo Classes'!$P$6</x:f>
        <x:v>0.015</x:v>
      </x:c>
      <x:c r="U220" s="22" t="n">
        <x:f>SUM(Q220:T220)</x:f>
        <x:v>1.065</x:v>
      </x:c>
      <x:c r="V220" s="18" t="n">
        <x:f>IF(U220=0,0,N220*Q220/U220)</x:f>
        <x:v>243.3802816901409</x:v>
      </x:c>
      <x:c r="W220" s="18" t="n">
        <x:f>IF(U220=0,0,P220*Q220/U220)</x:f>
        <x:v>481.6901408450706</x:v>
      </x:c>
      <x:c r="X220" s="18" t="n">
        <x:f>MAX(V220,W220*'01 Controls'!$E$12)</x:f>
        <x:v>243.3802816901409</x:v>
      </x:c>
      <x:c r="Y220" s="18" t="n">
        <x:f>IF(U220=0,0,N220*R220/U220)</x:f>
        <x:v>0</x:v>
      </x:c>
      <x:c r="Z220" s="18" t="n">
        <x:f>IF(U220=0,0,P220*R220/U220)</x:f>
        <x:v>0</x:v>
      </x:c>
      <x:c r="AA220" s="18" t="n">
        <x:f>MAX(Y220,Z220*'01 Controls'!$E$13)</x:f>
        <x:v>0</x:v>
      </x:c>
      <x:c r="AB220" s="18" t="n">
        <x:f>IF(U220=0,0,N220*S220/U220)</x:f>
        <x:v>1460.2816901408453</x:v>
      </x:c>
      <x:c r="AC220" s="18" t="n">
        <x:f>IF(U220=0,0,P220*S220/U220)</x:f>
        <x:v>2890.1408450704225</x:v>
      </x:c>
      <x:c r="AD220" s="18" t="n">
        <x:f>MAX(AB220,AC220*'01 Controls'!$E$14)</x:f>
        <x:v>1460.2816901408453</x:v>
      </x:c>
      <x:c r="AE220" s="18" t="n">
        <x:f>IF(U220=0,0,N220*T220/U220)</x:f>
        <x:v>24.338028169014084</x:v>
      </x:c>
      <x:c r="AF220" s="18" t="n">
        <x:f>IF(U220=0,0,P220*T220/U220)</x:f>
        <x:v>48.16901408450704</x:v>
      </x:c>
      <x:c r="AG220" s="18" t="n">
        <x:f>MAX(AE220,AF220*'01 Controls'!$E$15)</x:f>
        <x:v>24.338028169014084</x:v>
      </x:c>
      <x:c r="AH220" s="18" t="n">
        <x:f>SUM(V220,Y220,AB220,AE220)</x:f>
        <x:v>1728.0000000000002</x:v>
      </x:c>
      <x:c r="AI220" s="18" t="n">
        <x:f>N220-AH220</x:f>
        <x:v>-2.2737367544323206e-13</x:v>
      </x:c>
      <x:c r="AJ220" s="18" t="n">
        <x:f>V220*INDEX('07 Mode Capacity'!$P$6:$P$17,MATCH("AIR-"&amp;I220,'07 Mode Capacity'!$C$6:$C$17,0))</x:f>
        <x:v>49.38528298951642</x:v>
      </x:c>
      <x:c r="AK220" s="18" t="n">
        <x:f>Y220*INDEX('07 Mode Capacity'!$P$6:$P$17,MATCH("OCEAN-"&amp;I220,'07 Mode Capacity'!$C$6:$C$17,0))</x:f>
        <x:v>0</x:v>
      </x:c>
      <x:c r="AL220" s="18" t="n">
        <x:f>AB220*INDEX('07 Mode Capacity'!$P$6:$P$17,MATCH("LAND-"&amp;I220,'07 Mode Capacity'!$C$6:$C$17,0))</x:f>
        <x:v>558.5590961435533</x:v>
      </x:c>
      <x:c r="AM220" s="18" t="n">
        <x:f>AE220*INDEX('07 Mode Capacity'!$P$6:$P$17,MATCH("INLAND-"&amp;I220,'07 Mode Capacity'!$C$6:$C$17,0))</x:f>
        <x:v>24.338028169014084</x:v>
      </x:c>
      <x:c r="AN220" s="18" t="n">
        <x:f>SUM(AJ220:AM220)</x:f>
        <x:v>632.2824073020839</x:v>
      </x:c>
      <x:c r="AO220" s="17" t="n">
        <x:f>IF(N220=0,1,AN220/N220)</x:f>
        <x:v>0.3659041708924097</x:v>
      </x:c>
      <x:c r="AP220" s="11" t="str">
        <x:f>IF(AO220&gt;='01 Controls'!$E$16,"PASS","FAIL")</x:f>
        <x:v>FAIL</x:v>
      </x:c>
      <x:c r="AQ220" s="11" t="str">
        <x:v>UNQUANTIFIED</x:v>
      </x:c>
      <x:c r="AR220" s="11" t="str">
        <x:v>Position-class planning record; serial item and receiver open</x:v>
      </x:c>
      <x:c r="AS220" s="26"/>
      <x:c r="AT220" s="26"/>
    </x:row>
    <x:row r="221">
      <x:c r="C221" s="11" t="str">
        <x:v>C1-I-TSG-ISO-18</x:v>
      </x:c>
      <x:c r="D221" s="11" t="str">
        <x:v>C1</x:v>
      </x:c>
      <x:c r="E221" s="11" t="str">
        <x:v>Grid failure</x:v>
      </x:c>
      <x:c r="F221" s="11" t="str">
        <x:v>I-TSG</x:v>
      </x:c>
      <x:c r="G221" s="11" t="str">
        <x:v>Thermal safety group</x:v>
      </x:c>
      <x:c r="H221" s="11" t="str">
        <x:v>ISO-18</x:v>
      </x:c>
      <x:c r="I221" s="19" t="n">
        <x:v>48</x:v>
      </x:c>
      <x:c r="J221" s="21" t="n">
        <x:v>12</x:v>
      </x:c>
      <x:c r="K221" s="18" t="n">
        <x:f>'05 Cargo Register'!K221</x:f>
        <x:v>432</x:v>
      </x:c>
      <x:c r="L221" s="18" t="n">
        <x:f>'05 Cargo Register'!N221</x:f>
        <x:v>29</x:v>
      </x:c>
      <x:c r="M221" s="18" t="n">
        <x:f>'05 Cargo Register'!O221</x:f>
        <x:v>765.6</x:v>
      </x:c>
      <x:c r="N221" s="18" t="n">
        <x:f>J221*K221</x:f>
        <x:v>5184</x:v>
      </x:c>
      <x:c r="O221" s="18" t="n">
        <x:f>J221*L221</x:f>
        <x:v>348</x:v>
      </x:c>
      <x:c r="P221" s="18" t="n">
        <x:f>J221*M221</x:f>
        <x:v>9187.2</x:v>
      </x:c>
      <x:c r="Q221" s="22" t="n">
        <x:f>'01 Controls'!$E$22*'02 Cargo Classes'!$M$7</x:f>
        <x:v>0.010000000000000002</x:v>
      </x:c>
      <x:c r="R221" s="22" t="n">
        <x:f>'01 Controls'!$F$22*'02 Cargo Classes'!$N$7</x:f>
        <x:v>0</x:v>
      </x:c>
      <x:c r="S221" s="22" t="n">
        <x:f>'01 Controls'!$G$22*'02 Cargo Classes'!$O$7</x:f>
        <x:v>1.08</x:v>
      </x:c>
      <x:c r="T221" s="22" t="n">
        <x:f>'01 Controls'!$H$22*'02 Cargo Classes'!$P$7</x:f>
        <x:v>0.04000000000000001</x:v>
      </x:c>
      <x:c r="U221" s="22" t="n">
        <x:f>SUM(Q221:T221)</x:f>
        <x:v>1.1300000000000001</x:v>
      </x:c>
      <x:c r="V221" s="18" t="n">
        <x:f>IF(U221=0,0,N221*Q221/U221)</x:f>
        <x:v>45.87610619469027</x:v>
      </x:c>
      <x:c r="W221" s="18" t="n">
        <x:f>IF(U221=0,0,P221*Q221/U221)</x:f>
        <x:v>81.30265486725665</x:v>
      </x:c>
      <x:c r="X221" s="18" t="n">
        <x:f>MAX(V221,W221*'01 Controls'!$E$12)</x:f>
        <x:v>45.87610619469027</x:v>
      </x:c>
      <x:c r="Y221" s="18" t="n">
        <x:f>IF(U221=0,0,N221*R221/U221)</x:f>
        <x:v>0</x:v>
      </x:c>
      <x:c r="Z221" s="18" t="n">
        <x:f>IF(U221=0,0,P221*R221/U221)</x:f>
        <x:v>0</x:v>
      </x:c>
      <x:c r="AA221" s="18" t="n">
        <x:f>MAX(Y221,Z221*'01 Controls'!$E$13)</x:f>
        <x:v>0</x:v>
      </x:c>
      <x:c r="AB221" s="18" t="n">
        <x:f>IF(U221=0,0,N221*S221/U221)</x:f>
        <x:v>4954.619469026548</x:v>
      </x:c>
      <x:c r="AC221" s="18" t="n">
        <x:f>IF(U221=0,0,P221*S221/U221)</x:f>
        <x:v>8780.686725663718</x:v>
      </x:c>
      <x:c r="AD221" s="18" t="n">
        <x:f>MAX(AB221,AC221*'01 Controls'!$E$14)</x:f>
        <x:v>4954.619469026548</x:v>
      </x:c>
      <x:c r="AE221" s="18" t="n">
        <x:f>IF(U221=0,0,N221*T221/U221)</x:f>
        <x:v>183.5044247787611</x:v>
      </x:c>
      <x:c r="AF221" s="18" t="n">
        <x:f>IF(U221=0,0,P221*T221/U221)</x:f>
        <x:v>325.2106194690266</x:v>
      </x:c>
      <x:c r="AG221" s="18" t="n">
        <x:f>MAX(AE221,AF221*'01 Controls'!$E$15)</x:f>
        <x:v>183.5044247787611</x:v>
      </x:c>
      <x:c r="AH221" s="18" t="n">
        <x:f>SUM(V221,Y221,AB221,AE221)</x:f>
        <x:v>5184</x:v>
      </x:c>
      <x:c r="AI221" s="18" t="n">
        <x:f>N221-AH221</x:f>
        <x:v>0</x:v>
      </x:c>
      <x:c r="AJ221" s="18" t="n">
        <x:f>V221*INDEX('07 Mode Capacity'!$P$6:$P$17,MATCH("AIR-"&amp;I221,'07 Mode Capacity'!$C$6:$C$17,0))</x:f>
        <x:v>12.860708429837993</x:v>
      </x:c>
      <x:c r="AK221" s="18" t="n">
        <x:f>Y221*INDEX('07 Mode Capacity'!$P$6:$P$17,MATCH("OCEAN-"&amp;I221,'07 Mode Capacity'!$C$6:$C$17,0))</x:f>
        <x:v>0</x:v>
      </x:c>
      <x:c r="AL221" s="18" t="n">
        <x:f>AB221*INDEX('07 Mode Capacity'!$P$6:$P$17,MATCH("LAND-"&amp;I221,'07 Mode Capacity'!$C$6:$C$17,0))</x:f>
        <x:v>604.7007504499868</x:v>
      </x:c>
      <x:c r="AM221" s="18" t="n">
        <x:f>AE221*INDEX('07 Mode Capacity'!$P$6:$P$17,MATCH("INLAND-"&amp;I221,'07 Mode Capacity'!$C$6:$C$17,0))</x:f>
        <x:v>115.83429962421691</x:v>
      </x:c>
      <x:c r="AN221" s="18" t="n">
        <x:f>SUM(AJ221:AM221)</x:f>
        <x:v>733.3957585040417</x:v>
      </x:c>
      <x:c r="AO221" s="17" t="n">
        <x:f>IF(N221=0,1,AN221/N221)</x:f>
        <x:v>0.141472947242292</x:v>
      </x:c>
      <x:c r="AP221" s="11" t="str">
        <x:f>IF(AO221&gt;='01 Controls'!$E$16,"PASS","FAIL")</x:f>
        <x:v>FAIL</x:v>
      </x:c>
      <x:c r="AQ221" s="11" t="str">
        <x:v>UNQUANTIFIED</x:v>
      </x:c>
      <x:c r="AR221" s="11" t="str">
        <x:v>Position-class planning record; serial item and receiver open</x:v>
      </x:c>
      <x:c r="AS221" s="26"/>
      <x:c r="AT221" s="26"/>
    </x:row>
    <x:row r="222">
      <x:c r="C222" s="11" t="str">
        <x:v>C1-I-TSG-COL-12</x:v>
      </x:c>
      <x:c r="D222" s="11" t="str">
        <x:v>C1</x:v>
      </x:c>
      <x:c r="E222" s="11" t="str">
        <x:v>Grid failure</x:v>
      </x:c>
      <x:c r="F222" s="11" t="str">
        <x:v>I-TSG</x:v>
      </x:c>
      <x:c r="G222" s="11" t="str">
        <x:v>Thermal safety group</x:v>
      </x:c>
      <x:c r="H222" s="11" t="str">
        <x:v>COL-12</x:v>
      </x:c>
      <x:c r="I222" s="19" t="n">
        <x:v>24</x:v>
      </x:c>
      <x:c r="J222" s="21" t="n">
        <x:v>12</x:v>
      </x:c>
      <x:c r="K222" s="18" t="n">
        <x:f>'05 Cargo Register'!K222</x:f>
        <x:v>72</x:v>
      </x:c>
      <x:c r="L222" s="18" t="n">
        <x:f>'05 Cargo Register'!N222</x:f>
        <x:v>8</x:v>
      </x:c>
      <x:c r="M222" s="18" t="n">
        <x:f>'05 Cargo Register'!O222</x:f>
        <x:v>211.20000000000002</x:v>
      </x:c>
      <x:c r="N222" s="18" t="n">
        <x:f>J222*K222</x:f>
        <x:v>864</x:v>
      </x:c>
      <x:c r="O222" s="18" t="n">
        <x:f>J222*L222</x:f>
        <x:v>96</x:v>
      </x:c>
      <x:c r="P222" s="18" t="n">
        <x:f>J222*M222</x:f>
        <x:v>2534.4</x:v>
      </x:c>
      <x:c r="Q222" s="22" t="n">
        <x:f>'01 Controls'!$E$22*'02 Cargo Classes'!$M$8</x:f>
        <x:v>0.1</x:v>
      </x:c>
      <x:c r="R222" s="22" t="n">
        <x:f>'01 Controls'!$F$22*'02 Cargo Classes'!$N$8</x:f>
        <x:v>0</x:v>
      </x:c>
      <x:c r="S222" s="22" t="n">
        <x:f>'01 Controls'!$G$22*'02 Cargo Classes'!$O$8</x:f>
        <x:v>1.08</x:v>
      </x:c>
      <x:c r="T222" s="22" t="n">
        <x:f>'01 Controls'!$H$22*'02 Cargo Classes'!$P$8</x:f>
        <x:v>0.010000000000000002</x:v>
      </x:c>
      <x:c r="U222" s="22" t="n">
        <x:f>SUM(Q222:T222)</x:f>
        <x:v>1.1900000000000002</x:v>
      </x:c>
      <x:c r="V222" s="18" t="n">
        <x:f>IF(U222=0,0,N222*Q222/U222)</x:f>
        <x:v>72.60504201680672</x:v>
      </x:c>
      <x:c r="W222" s="18" t="n">
        <x:f>IF(U222=0,0,P222*Q222/U222)</x:f>
        <x:v>212.97478991596637</x:v>
      </x:c>
      <x:c r="X222" s="18" t="n">
        <x:f>MAX(V222,W222*'01 Controls'!$E$12)</x:f>
        <x:v>72.60504201680672</x:v>
      </x:c>
      <x:c r="Y222" s="18" t="n">
        <x:f>IF(U222=0,0,N222*R222/U222)</x:f>
        <x:v>0</x:v>
      </x:c>
      <x:c r="Z222" s="18" t="n">
        <x:f>IF(U222=0,0,P222*R222/U222)</x:f>
        <x:v>0</x:v>
      </x:c>
      <x:c r="AA222" s="18" t="n">
        <x:f>MAX(Y222,Z222*'01 Controls'!$E$13)</x:f>
        <x:v>0</x:v>
      </x:c>
      <x:c r="AB222" s="18" t="n">
        <x:f>IF(U222=0,0,N222*S222/U222)</x:f>
        <x:v>784.1344537815125</x:v>
      </x:c>
      <x:c r="AC222" s="18" t="n">
        <x:f>IF(U222=0,0,P222*S222/U222)</x:f>
        <x:v>2300.127731092437</x:v>
      </x:c>
      <x:c r="AD222" s="18" t="n">
        <x:f>MAX(AB222,AC222*'01 Controls'!$E$14)</x:f>
        <x:v>784.1344537815125</x:v>
      </x:c>
      <x:c r="AE222" s="18" t="n">
        <x:f>IF(U222=0,0,N222*T222/U222)</x:f>
        <x:v>7.260504201680673</x:v>
      </x:c>
      <x:c r="AF222" s="18" t="n">
        <x:f>IF(U222=0,0,P222*T222/U222)</x:f>
        <x:v>21.29747899159664</x:v>
      </x:c>
      <x:c r="AG222" s="18" t="n">
        <x:f>MAX(AE222,AF222*'01 Controls'!$E$15)</x:f>
        <x:v>7.260504201680673</x:v>
      </x:c>
      <x:c r="AH222" s="18" t="n">
        <x:f>SUM(V222,Y222,AB222,AE222)</x:f>
        <x:v>863.9999999999999</x:v>
      </x:c>
      <x:c r="AI222" s="18" t="n">
        <x:f>N222-AH222</x:f>
        <x:v>1.1368683772161603e-13</x:v>
      </x:c>
      <x:c r="AJ222" s="18" t="n">
        <x:f>V222*INDEX('07 Mode Capacity'!$P$6:$P$17,MATCH("AIR-"&amp;I222,'07 Mode Capacity'!$C$6:$C$17,0))</x:f>
        <x:v>14.73258442124229</x:v>
      </x:c>
      <x:c r="AK222" s="18" t="n">
        <x:f>Y222*INDEX('07 Mode Capacity'!$P$6:$P$17,MATCH("OCEAN-"&amp;I222,'07 Mode Capacity'!$C$6:$C$17,0))</x:f>
        <x:v>0</x:v>
      </x:c>
      <x:c r="AL222" s="18" t="n">
        <x:f>AB222*INDEX('07 Mode Capacity'!$P$6:$P$17,MATCH("LAND-"&amp;I222,'07 Mode Capacity'!$C$6:$C$17,0))</x:f>
        <x:v>299.93215330733653</x:v>
      </x:c>
      <x:c r="AM222" s="18" t="n">
        <x:f>AE222*INDEX('07 Mode Capacity'!$P$6:$P$17,MATCH("INLAND-"&amp;I222,'07 Mode Capacity'!$C$6:$C$17,0))</x:f>
        <x:v>7.260504201680673</x:v>
      </x:c>
      <x:c r="AN222" s="18" t="n">
        <x:f>SUM(AJ222:AM222)</x:f>
        <x:v>321.92524193025946</x:v>
      </x:c>
      <x:c r="AO222" s="17" t="n">
        <x:f>IF(N222=0,1,AN222/N222)</x:f>
        <x:v>0.372598659641504</x:v>
      </x:c>
      <x:c r="AP222" s="11" t="str">
        <x:f>IF(AO222&gt;='01 Controls'!$E$16,"PASS","FAIL")</x:f>
        <x:v>FAIL</x:v>
      </x:c>
      <x:c r="AQ222" s="11" t="str">
        <x:v>UNQUANTIFIED</x:v>
      </x:c>
      <x:c r="AR222" s="11" t="str">
        <x:v>Position-class planning record; serial item and receiver open</x:v>
      </x:c>
      <x:c r="AS222" s="26"/>
      <x:c r="AT222" s="26"/>
    </x:row>
    <x:row r="223">
      <x:c r="C223" s="11" t="str">
        <x:v>C1-I-TSG-BAT-22</x:v>
      </x:c>
      <x:c r="D223" s="11" t="str">
        <x:v>C1</x:v>
      </x:c>
      <x:c r="E223" s="11" t="str">
        <x:v>Grid failure</x:v>
      </x:c>
      <x:c r="F223" s="11" t="str">
        <x:v>I-TSG</x:v>
      </x:c>
      <x:c r="G223" s="11" t="str">
        <x:v>Thermal safety group</x:v>
      </x:c>
      <x:c r="H223" s="11" t="str">
        <x:v>BAT-22</x:v>
      </x:c>
      <x:c r="I223" s="19" t="n">
        <x:v>48</x:v>
      </x:c>
      <x:c r="J223" s="21" t="n">
        <x:v>12</x:v>
      </x:c>
      <x:c r="K223" s="18" t="n">
        <x:f>'05 Cargo Register'!K223</x:f>
        <x:v>540</x:v>
      </x:c>
      <x:c r="L223" s="18" t="n">
        <x:f>'05 Cargo Register'!N223</x:f>
        <x:v>31</x:v>
      </x:c>
      <x:c r="M223" s="18" t="n">
        <x:f>'05 Cargo Register'!O223</x:f>
        <x:v>818.4000000000001</x:v>
      </x:c>
      <x:c r="N223" s="18" t="n">
        <x:f>J223*K223</x:f>
        <x:v>6480</x:v>
      </x:c>
      <x:c r="O223" s="18" t="n">
        <x:f>J223*L223</x:f>
        <x:v>372</x:v>
      </x:c>
      <x:c r="P223" s="18" t="n">
        <x:f>J223*M223</x:f>
        <x:v>9820.800000000001</x:v>
      </x:c>
      <x:c r="Q223" s="22" t="n">
        <x:f>'01 Controls'!$E$22*'02 Cargo Classes'!$M$9</x:f>
        <x:v>0</x:v>
      </x:c>
      <x:c r="R223" s="22" t="n">
        <x:f>'01 Controls'!$F$22*'02 Cargo Classes'!$N$9</x:f>
        <x:v>0</x:v>
      </x:c>
      <x:c r="S223" s="22" t="n">
        <x:f>'01 Controls'!$G$22*'02 Cargo Classes'!$O$9</x:f>
        <x:v>0.9</x:v>
      </x:c>
      <x:c r="T223" s="22" t="n">
        <x:f>'01 Controls'!$H$22*'02 Cargo Classes'!$P$9</x:f>
        <x:v>0.025</x:v>
      </x:c>
      <x:c r="U223" s="22" t="n">
        <x:f>SUM(Q223:T223)</x:f>
        <x:v>0.925</x:v>
      </x:c>
      <x:c r="V223" s="18" t="n">
        <x:f>IF(U223=0,0,N223*Q223/U223)</x:f>
        <x:v>0</x:v>
      </x:c>
      <x:c r="W223" s="18" t="n">
        <x:f>IF(U223=0,0,P223*Q223/U223)</x:f>
        <x:v>0</x:v>
      </x:c>
      <x:c r="X223" s="18" t="n">
        <x:f>MAX(V223,W223*'01 Controls'!$E$12)</x:f>
        <x:v>0</x:v>
      </x:c>
      <x:c r="Y223" s="18" t="n">
        <x:f>IF(U223=0,0,N223*R223/U223)</x:f>
        <x:v>0</x:v>
      </x:c>
      <x:c r="Z223" s="18" t="n">
        <x:f>IF(U223=0,0,P223*R223/U223)</x:f>
        <x:v>0</x:v>
      </x:c>
      <x:c r="AA223" s="18" t="n">
        <x:f>MAX(Y223,Z223*'01 Controls'!$E$13)</x:f>
        <x:v>0</x:v>
      </x:c>
      <x:c r="AB223" s="18" t="n">
        <x:f>IF(U223=0,0,N223*S223/U223)</x:f>
        <x:v>6304.864864864865</x:v>
      </x:c>
      <x:c r="AC223" s="18" t="n">
        <x:f>IF(U223=0,0,P223*S223/U223)</x:f>
        <x:v>9555.372972972973</x:v>
      </x:c>
      <x:c r="AD223" s="18" t="n">
        <x:f>MAX(AB223,AC223*'01 Controls'!$E$14)</x:f>
        <x:v>6304.864864864865</x:v>
      </x:c>
      <x:c r="AE223" s="18" t="n">
        <x:f>IF(U223=0,0,N223*T223/U223)</x:f>
        <x:v>175.13513513513513</x:v>
      </x:c>
      <x:c r="AF223" s="18" t="n">
        <x:f>IF(U223=0,0,P223*T223/U223)</x:f>
        <x:v>265.42702702702707</x:v>
      </x:c>
      <x:c r="AG223" s="18" t="n">
        <x:f>MAX(AE223,AF223*'01 Controls'!$E$15)</x:f>
        <x:v>175.13513513513513</x:v>
      </x:c>
      <x:c r="AH223" s="18" t="n">
        <x:f>SUM(V223,Y223,AB223,AE223)</x:f>
        <x:v>6480</x:v>
      </x:c>
      <x:c r="AI223" s="18" t="n">
        <x:f>N223-AH223</x:f>
        <x:v>0</x:v>
      </x:c>
      <x:c r="AJ223" s="18" t="n">
        <x:f>V223*INDEX('07 Mode Capacity'!$P$6:$P$17,MATCH("AIR-"&amp;I223,'07 Mode Capacity'!$C$6:$C$17,0))</x:f>
        <x:v>0</x:v>
      </x:c>
      <x:c r="AK223" s="18" t="n">
        <x:f>Y223*INDEX('07 Mode Capacity'!$P$6:$P$17,MATCH("OCEAN-"&amp;I223,'07 Mode Capacity'!$C$6:$C$17,0))</x:f>
        <x:v>0</x:v>
      </x:c>
      <x:c r="AL223" s="18" t="n">
        <x:f>AB223*INDEX('07 Mode Capacity'!$P$6:$P$17,MATCH("LAND-"&amp;I223,'07 Mode Capacity'!$C$6:$C$17,0))</x:f>
        <x:v>769.4953243338797</x:v>
      </x:c>
      <x:c r="AM223" s="18" t="n">
        <x:f>AE223*INDEX('07 Mode Capacity'!$P$6:$P$17,MATCH("INLAND-"&amp;I223,'07 Mode Capacity'!$C$6:$C$17,0))</x:f>
        <x:v>110.55131636432861</x:v>
      </x:c>
      <x:c r="AN223" s="18" t="n">
        <x:f>SUM(AJ223:AM223)</x:f>
        <x:v>880.0466406982083</x:v>
      </x:c>
      <x:c r="AO223" s="17" t="n">
        <x:f>IF(N223=0,1,AN223/N223)</x:f>
        <x:v>0.13580966677441486</x:v>
      </x:c>
      <x:c r="AP223" s="11" t="str">
        <x:f>IF(AO223&gt;='01 Controls'!$E$16,"PASS","FAIL")</x:f>
        <x:v>FAIL</x:v>
      </x:c>
      <x:c r="AQ223" s="11" t="str">
        <x:v>UNQUANTIFIED</x:v>
      </x:c>
      <x:c r="AR223" s="11" t="str">
        <x:v>Position-class planning record; serial item and receiver open</x:v>
      </x:c>
      <x:c r="AS223" s="26"/>
      <x:c r="AT223" s="26"/>
    </x:row>
    <x:row r="224">
      <x:c r="C224" s="11" t="str">
        <x:v>C1-I-TSG-TNK-20</x:v>
      </x:c>
      <x:c r="D224" s="11" t="str">
        <x:v>C1</x:v>
      </x:c>
      <x:c r="E224" s="11" t="str">
        <x:v>Grid failure</x:v>
      </x:c>
      <x:c r="F224" s="11" t="str">
        <x:v>I-TSG</x:v>
      </x:c>
      <x:c r="G224" s="11" t="str">
        <x:v>Thermal safety group</x:v>
      </x:c>
      <x:c r="H224" s="11" t="str">
        <x:v>TNK-20</x:v>
      </x:c>
      <x:c r="I224" s="19" t="n">
        <x:v>48</x:v>
      </x:c>
      <x:c r="J224" s="21" t="n">
        <x:v>12</x:v>
      </x:c>
      <x:c r="K224" s="18" t="n">
        <x:f>'05 Cargo Register'!K224</x:f>
        <x:v>432</x:v>
      </x:c>
      <x:c r="L224" s="18" t="n">
        <x:f>'05 Cargo Register'!N224</x:f>
        <x:v>26</x:v>
      </x:c>
      <x:c r="M224" s="18" t="n">
        <x:f>'05 Cargo Register'!O224</x:f>
        <x:v>552.5</x:v>
      </x:c>
      <x:c r="N224" s="18" t="n">
        <x:f>J224*K224</x:f>
        <x:v>5184</x:v>
      </x:c>
      <x:c r="O224" s="18" t="n">
        <x:f>J224*L224</x:f>
        <x:v>312</x:v>
      </x:c>
      <x:c r="P224" s="18" t="n">
        <x:f>J224*M224</x:f>
        <x:v>6630</x:v>
      </x:c>
      <x:c r="Q224" s="22" t="n">
        <x:f>'01 Controls'!$E$22*'02 Cargo Classes'!$M$10</x:f>
        <x:v>0</x:v>
      </x:c>
      <x:c r="R224" s="22" t="n">
        <x:f>'01 Controls'!$F$22*'02 Cargo Classes'!$N$10</x:f>
        <x:v>0</x:v>
      </x:c>
      <x:c r="S224" s="22" t="n">
        <x:f>'01 Controls'!$G$22*'02 Cargo Classes'!$O$10</x:f>
        <x:v>0.9</x:v>
      </x:c>
      <x:c r="T224" s="22" t="n">
        <x:f>'01 Controls'!$H$22*'02 Cargo Classes'!$P$10</x:f>
        <x:v>0.05</x:v>
      </x:c>
      <x:c r="U224" s="22" t="n">
        <x:f>SUM(Q224:T224)</x:f>
        <x:v>0.9500000000000001</x:v>
      </x:c>
      <x:c r="V224" s="18" t="n">
        <x:f>IF(U224=0,0,N224*Q224/U224)</x:f>
        <x:v>0</x:v>
      </x:c>
      <x:c r="W224" s="18" t="n">
        <x:f>IF(U224=0,0,P224*Q224/U224)</x:f>
        <x:v>0</x:v>
      </x:c>
      <x:c r="X224" s="18" t="n">
        <x:f>MAX(V224,W224*'01 Controls'!$E$12)</x:f>
        <x:v>0</x:v>
      </x:c>
      <x:c r="Y224" s="18" t="n">
        <x:f>IF(U224=0,0,N224*R224/U224)</x:f>
        <x:v>0</x:v>
      </x:c>
      <x:c r="Z224" s="18" t="n">
        <x:f>IF(U224=0,0,P224*R224/U224)</x:f>
        <x:v>0</x:v>
      </x:c>
      <x:c r="AA224" s="18" t="n">
        <x:f>MAX(Y224,Z224*'01 Controls'!$E$13)</x:f>
        <x:v>0</x:v>
      </x:c>
      <x:c r="AB224" s="18" t="n">
        <x:f>IF(U224=0,0,N224*S224/U224)</x:f>
        <x:v>4911.1578947368425</x:v>
      </x:c>
      <x:c r="AC224" s="18" t="n">
        <x:f>IF(U224=0,0,P224*S224/U224)</x:f>
        <x:v>6281.052631578947</x:v>
      </x:c>
      <x:c r="AD224" s="18" t="n">
        <x:f>MAX(AB224,AC224*'01 Controls'!$E$14)</x:f>
        <x:v>4911.1578947368425</x:v>
      </x:c>
      <x:c r="AE224" s="18" t="n">
        <x:f>IF(U224=0,0,N224*T224/U224)</x:f>
        <x:v>272.84210526315786</x:v>
      </x:c>
      <x:c r="AF224" s="18" t="n">
        <x:f>IF(U224=0,0,P224*T224/U224)</x:f>
        <x:v>348.9473684210526</x:v>
      </x:c>
      <x:c r="AG224" s="18" t="n">
        <x:f>MAX(AE224,AF224*'01 Controls'!$E$15)</x:f>
        <x:v>272.84210526315786</x:v>
      </x:c>
      <x:c r="AH224" s="18" t="n">
        <x:f>SUM(V224,Y224,AB224,AE224)</x:f>
        <x:v>5184</x:v>
      </x:c>
      <x:c r="AI224" s="18" t="n">
        <x:f>N224-AH224</x:f>
        <x:v>0</x:v>
      </x:c>
      <x:c r="AJ224" s="18" t="n">
        <x:f>V224*INDEX('07 Mode Capacity'!$P$6:$P$17,MATCH("AIR-"&amp;I224,'07 Mode Capacity'!$C$6:$C$17,0))</x:f>
        <x:v>0</x:v>
      </x:c>
      <x:c r="AK224" s="18" t="n">
        <x:f>Y224*INDEX('07 Mode Capacity'!$P$6:$P$17,MATCH("OCEAN-"&amp;I224,'07 Mode Capacity'!$C$6:$C$17,0))</x:f>
        <x:v>0</x:v>
      </x:c>
      <x:c r="AL224" s="18" t="n">
        <x:f>AB224*INDEX('07 Mode Capacity'!$P$6:$P$17,MATCH("LAND-"&amp;I224,'07 Mode Capacity'!$C$6:$C$17,0))</x:f>
        <x:v>599.3963579021801</x:v>
      </x:c>
      <x:c r="AM224" s="18" t="n">
        <x:f>AE224*INDEX('07 Mode Capacity'!$P$6:$P$17,MATCH("INLAND-"&amp;I224,'07 Mode Capacity'!$C$6:$C$17,0))</x:f>
        <x:v>172.22731391495404</x:v>
      </x:c>
      <x:c r="AN224" s="18" t="n">
        <x:f>SUM(AJ224:AM224)</x:f>
        <x:v>771.6236718171341</x:v>
      </x:c>
      <x:c r="AO224" s="17" t="n">
        <x:f>IF(N224=0,1,AN224/N224)</x:f>
        <x:v>0.14884715891534223</x:v>
      </x:c>
      <x:c r="AP224" s="11" t="str">
        <x:f>IF(AO224&gt;='01 Controls'!$E$16,"PASS","FAIL")</x:f>
        <x:v>FAIL</x:v>
      </x:c>
      <x:c r="AQ224" s="11" t="str">
        <x:v>UNQUANTIFIED</x:v>
      </x:c>
      <x:c r="AR224" s="11" t="str">
        <x:v>Position-class planning record; serial item and receiver open</x:v>
      </x:c>
      <x:c r="AS224" s="26"/>
      <x:c r="AT224" s="26"/>
    </x:row>
    <x:row r="225">
      <x:c r="C225" s="11" t="str">
        <x:v>C1-I-TSG-FLR-24</x:v>
      </x:c>
      <x:c r="D225" s="11" t="str">
        <x:v>C1</x:v>
      </x:c>
      <x:c r="E225" s="11" t="str">
        <x:v>Grid failure</x:v>
      </x:c>
      <x:c r="F225" s="11" t="str">
        <x:v>I-TSG</x:v>
      </x:c>
      <x:c r="G225" s="11" t="str">
        <x:v>Thermal safety group</x:v>
      </x:c>
      <x:c r="H225" s="11" t="str">
        <x:v>FLR-24</x:v>
      </x:c>
      <x:c r="I225" s="19" t="n">
        <x:v>48</x:v>
      </x:c>
      <x:c r="J225" s="21" t="n">
        <x:v>12</x:v>
      </x:c>
      <x:c r="K225" s="18" t="n">
        <x:f>'05 Cargo Register'!K225</x:f>
        <x:v>648</x:v>
      </x:c>
      <x:c r="L225" s="18" t="n">
        <x:f>'05 Cargo Register'!N225</x:f>
        <x:v>32</x:v>
      </x:c>
      <x:c r="M225" s="18" t="n">
        <x:f>'05 Cargo Register'!O225</x:f>
        <x:v>1024</x:v>
      </x:c>
      <x:c r="N225" s="18" t="n">
        <x:f>J225*K225</x:f>
        <x:v>7776</x:v>
      </x:c>
      <x:c r="O225" s="18" t="n">
        <x:f>J225*L225</x:f>
        <x:v>384</x:v>
      </x:c>
      <x:c r="P225" s="18" t="n">
        <x:f>J225*M225</x:f>
        <x:v>12288</x:v>
      </x:c>
      <x:c r="Q225" s="22" t="n">
        <x:f>'01 Controls'!$E$22*'02 Cargo Classes'!$M$11</x:f>
        <x:v>0</x:v>
      </x:c>
      <x:c r="R225" s="22" t="n">
        <x:f>'01 Controls'!$F$22*'02 Cargo Classes'!$N$11</x:f>
        <x:v>0</x:v>
      </x:c>
      <x:c r="S225" s="22" t="n">
        <x:f>'01 Controls'!$G$22*'02 Cargo Classes'!$O$11</x:f>
        <x:v>0.9</x:v>
      </x:c>
      <x:c r="T225" s="22" t="n">
        <x:f>'01 Controls'!$H$22*'02 Cargo Classes'!$P$11</x:f>
        <x:v>0.04000000000000001</x:v>
      </x:c>
      <x:c r="U225" s="22" t="n">
        <x:f>SUM(Q225:T225)</x:f>
        <x:v>0.9400000000000001</x:v>
      </x:c>
      <x:c r="V225" s="18" t="n">
        <x:f>IF(U225=0,0,N225*Q225/U225)</x:f>
        <x:v>0</x:v>
      </x:c>
      <x:c r="W225" s="18" t="n">
        <x:f>IF(U225=0,0,P225*Q225/U225)</x:f>
        <x:v>0</x:v>
      </x:c>
      <x:c r="X225" s="18" t="n">
        <x:f>MAX(V225,W225*'01 Controls'!$E$12)</x:f>
        <x:v>0</x:v>
      </x:c>
      <x:c r="Y225" s="18" t="n">
        <x:f>IF(U225=0,0,N225*R225/U225)</x:f>
        <x:v>0</x:v>
      </x:c>
      <x:c r="Z225" s="18" t="n">
        <x:f>IF(U225=0,0,P225*R225/U225)</x:f>
        <x:v>0</x:v>
      </x:c>
      <x:c r="AA225" s="18" t="n">
        <x:f>MAX(Y225,Z225*'01 Controls'!$E$13)</x:f>
        <x:v>0</x:v>
      </x:c>
      <x:c r="AB225" s="18" t="n">
        <x:f>IF(U225=0,0,N225*S225/U225)</x:f>
        <x:v>7445.106382978724</x:v>
      </x:c>
      <x:c r="AC225" s="18" t="n">
        <x:f>IF(U225=0,0,P225*S225/U225)</x:f>
        <x:v>11765.106382978724</x:v>
      </x:c>
      <x:c r="AD225" s="18" t="n">
        <x:f>MAX(AB225,AC225*'01 Controls'!$E$14)</x:f>
        <x:v>7445.106382978724</x:v>
      </x:c>
      <x:c r="AE225" s="18" t="n">
        <x:f>IF(U225=0,0,N225*T225/U225)</x:f>
        <x:v>330.89361702127667</x:v>
      </x:c>
      <x:c r="AF225" s="18" t="n">
        <x:f>IF(U225=0,0,P225*T225/U225)</x:f>
        <x:v>522.8936170212767</x:v>
      </x:c>
      <x:c r="AG225" s="18" t="n">
        <x:f>MAX(AE225,AF225*'01 Controls'!$E$15)</x:f>
        <x:v>330.89361702127667</x:v>
      </x:c>
      <x:c r="AH225" s="18" t="n">
        <x:f>SUM(V225,Y225,AB225,AE225)</x:f>
        <x:v>7776</x:v>
      </x:c>
      <x:c r="AI225" s="18" t="n">
        <x:f>N225-AH225</x:f>
        <x:v>0</x:v>
      </x:c>
      <x:c r="AJ225" s="18" t="n">
        <x:f>V225*INDEX('07 Mode Capacity'!$P$6:$P$17,MATCH("AIR-"&amp;I225,'07 Mode Capacity'!$C$6:$C$17,0))</x:f>
        <x:v>0</x:v>
      </x:c>
      <x:c r="AK225" s="18" t="n">
        <x:f>Y225*INDEX('07 Mode Capacity'!$P$6:$P$17,MATCH("OCEAN-"&amp;I225,'07 Mode Capacity'!$C$6:$C$17,0))</x:f>
        <x:v>0</x:v>
      </x:c>
      <x:c r="AL225" s="18" t="n">
        <x:f>AB225*INDEX('07 Mode Capacity'!$P$6:$P$17,MATCH("LAND-"&amp;I225,'07 Mode Capacity'!$C$6:$C$17,0))</x:f>
        <x:v>908.659372351709</x:v>
      </x:c>
      <x:c r="AM225" s="18" t="n">
        <x:f>AE225*INDEX('07 Mode Capacity'!$P$6:$P$17,MATCH("INLAND-"&amp;I225,'07 Mode Capacity'!$C$6:$C$17,0))</x:f>
        <x:v>208.87142325856135</x:v>
      </x:c>
      <x:c r="AN225" s="18" t="n">
        <x:f>SUM(AJ225:AM225)</x:f>
        <x:v>1117.5307956102704</x:v>
      </x:c>
      <x:c r="AO225" s="17" t="n">
        <x:f>IF(N225=0,1,AN225/N225)</x:f>
        <x:v>0.14371538009391338</x:v>
      </x:c>
      <x:c r="AP225" s="11" t="str">
        <x:f>IF(AO225&gt;='01 Controls'!$E$16,"PASS","FAIL")</x:f>
        <x:v>FAIL</x:v>
      </x:c>
      <x:c r="AQ225" s="11" t="str">
        <x:v>UNQUANTIFIED</x:v>
      </x:c>
      <x:c r="AR225" s="11" t="str">
        <x:v>Position-class planning record; serial item and receiver open</x:v>
      </x:c>
      <x:c r="AS225" s="26"/>
      <x:c r="AT225" s="26"/>
    </x:row>
    <x:row r="226">
      <x:c r="C226" s="11" t="str">
        <x:v>C1-I-TSG-ROL-30</x:v>
      </x:c>
      <x:c r="D226" s="11" t="str">
        <x:v>C1</x:v>
      </x:c>
      <x:c r="E226" s="11" t="str">
        <x:v>Grid failure</x:v>
      </x:c>
      <x:c r="F226" s="11" t="str">
        <x:v>I-TSG</x:v>
      </x:c>
      <x:c r="G226" s="11" t="str">
        <x:v>Thermal safety group</x:v>
      </x:c>
      <x:c r="H226" s="11" t="str">
        <x:v>ROL-30</x:v>
      </x:c>
      <x:c r="I226" s="19" t="n">
        <x:v>48</x:v>
      </x:c>
      <x:c r="J226" s="21" t="n">
        <x:v>12</x:v>
      </x:c>
      <x:c r="K226" s="18" t="n">
        <x:f>'05 Cargo Register'!K226</x:f>
        <x:v>432</x:v>
      </x:c>
      <x:c r="L226" s="18" t="n">
        <x:f>'05 Cargo Register'!N226</x:f>
        <x:v>18</x:v>
      </x:c>
      <x:c r="M226" s="18" t="n">
        <x:f>'05 Cargo Register'!O226</x:f>
        <x:v>1147.5</x:v>
      </x:c>
      <x:c r="N226" s="18" t="n">
        <x:f>J226*K226</x:f>
        <x:v>5184</x:v>
      </x:c>
      <x:c r="O226" s="18" t="n">
        <x:f>J226*L226</x:f>
        <x:v>216</x:v>
      </x:c>
      <x:c r="P226" s="18" t="n">
        <x:f>J226*M226</x:f>
        <x:v>13770</x:v>
      </x:c>
      <x:c r="Q226" s="22" t="n">
        <x:f>'01 Controls'!$E$22*'02 Cargo Classes'!$M$12</x:f>
        <x:v>0</x:v>
      </x:c>
      <x:c r="R226" s="22" t="n">
        <x:f>'01 Controls'!$F$22*'02 Cargo Classes'!$N$12</x:f>
        <x:v>0</x:v>
      </x:c>
      <x:c r="S226" s="22" t="n">
        <x:f>'01 Controls'!$G$22*'02 Cargo Classes'!$O$12</x:f>
        <x:v>1.35</x:v>
      </x:c>
      <x:c r="T226" s="22" t="n">
        <x:f>'01 Controls'!$H$22*'02 Cargo Classes'!$P$12</x:f>
        <x:v>0.03</x:v>
      </x:c>
      <x:c r="U226" s="22" t="n">
        <x:f>SUM(Q226:T226)</x:f>
        <x:v>1.3800000000000001</x:v>
      </x:c>
      <x:c r="V226" s="18" t="n">
        <x:f>IF(U226=0,0,N226*Q226/U226)</x:f>
        <x:v>0</x:v>
      </x:c>
      <x:c r="W226" s="18" t="n">
        <x:f>IF(U226=0,0,P226*Q226/U226)</x:f>
        <x:v>0</x:v>
      </x:c>
      <x:c r="X226" s="18" t="n">
        <x:f>MAX(V226,W226*'01 Controls'!$E$12)</x:f>
        <x:v>0</x:v>
      </x:c>
      <x:c r="Y226" s="18" t="n">
        <x:f>IF(U226=0,0,N226*R226/U226)</x:f>
        <x:v>0</x:v>
      </x:c>
      <x:c r="Z226" s="18" t="n">
        <x:f>IF(U226=0,0,P226*R226/U226)</x:f>
        <x:v>0</x:v>
      </x:c>
      <x:c r="AA226" s="18" t="n">
        <x:f>MAX(Y226,Z226*'01 Controls'!$E$13)</x:f>
        <x:v>0</x:v>
      </x:c>
      <x:c r="AB226" s="18" t="n">
        <x:f>IF(U226=0,0,N226*S226/U226)</x:f>
        <x:v>5071.304347826087</x:v>
      </x:c>
      <x:c r="AC226" s="18" t="n">
        <x:f>IF(U226=0,0,P226*S226/U226)</x:f>
        <x:v>13470.652173913042</x:v>
      </x:c>
      <x:c r="AD226" s="18" t="n">
        <x:f>MAX(AB226,AC226*'01 Controls'!$E$14)</x:f>
        <x:v>5071.304347826087</x:v>
      </x:c>
      <x:c r="AE226" s="18" t="n">
        <x:f>IF(U226=0,0,N226*T226/U226)</x:f>
        <x:v>112.69565217391302</x:v>
      </x:c>
      <x:c r="AF226" s="18" t="n">
        <x:f>IF(U226=0,0,P226*T226/U226)</x:f>
        <x:v>299.34782608695645</x:v>
      </x:c>
      <x:c r="AG226" s="18" t="n">
        <x:f>MAX(AE226,AF226*'01 Controls'!$E$15)</x:f>
        <x:v>112.69565217391302</x:v>
      </x:c>
      <x:c r="AH226" s="18" t="n">
        <x:f>SUM(V226,Y226,AB226,AE226)</x:f>
        <x:v>5184</x:v>
      </x:c>
      <x:c r="AI226" s="18" t="n">
        <x:f>N226-AH226</x:f>
        <x:v>0</x:v>
      </x:c>
      <x:c r="AJ226" s="18" t="n">
        <x:f>V226*INDEX('07 Mode Capacity'!$P$6:$P$17,MATCH("AIR-"&amp;I226,'07 Mode Capacity'!$C$6:$C$17,0))</x:f>
        <x:v>0</x:v>
      </x:c>
      <x:c r="AK226" s="18" t="n">
        <x:f>Y226*INDEX('07 Mode Capacity'!$P$6:$P$17,MATCH("OCEAN-"&amp;I226,'07 Mode Capacity'!$C$6:$C$17,0))</x:f>
        <x:v>0</x:v>
      </x:c>
      <x:c r="AL226" s="18" t="n">
        <x:f>AB226*INDEX('07 Mode Capacity'!$P$6:$P$17,MATCH("LAND-"&amp;I226,'07 Mode Capacity'!$C$6:$C$17,0))</x:f>
        <x:v>618.9418913120337</x:v>
      </x:c>
      <x:c r="AM226" s="18" t="n">
        <x:f>AE226*INDEX('07 Mode Capacity'!$P$6:$P$17,MATCH("INLAND-"&amp;I226,'07 Mode Capacity'!$C$6:$C$17,0))</x:f>
        <x:v>71.13736879095927</x:v>
      </x:c>
      <x:c r="AN226" s="18" t="n">
        <x:f>SUM(AJ226:AM226)</x:f>
        <x:v>690.079260102993</x:v>
      </x:c>
      <x:c r="AO226" s="17" t="n">
        <x:f>IF(N226=0,1,AN226/N226)</x:f>
        <x:v>0.13311714122357118</x:v>
      </x:c>
      <x:c r="AP226" s="11" t="str">
        <x:f>IF(AO226&gt;='01 Controls'!$E$16,"PASS","FAIL")</x:f>
        <x:v>FAIL</x:v>
      </x:c>
      <x:c r="AQ226" s="11" t="str">
        <x:v>UNQUANTIFIED</x:v>
      </x:c>
      <x:c r="AR226" s="11" t="str">
        <x:v>Position-class planning record; serial item and receiver open</x:v>
      </x:c>
      <x:c r="AS226" s="26"/>
      <x:c r="AT226" s="26"/>
    </x:row>
    <x:row r="227">
      <x:c r="C227" s="11" t="str">
        <x:v>C1-I-TSG-LIN-18</x:v>
      </x:c>
      <x:c r="D227" s="11" t="str">
        <x:v>C1</x:v>
      </x:c>
      <x:c r="E227" s="11" t="str">
        <x:v>Grid failure</x:v>
      </x:c>
      <x:c r="F227" s="11" t="str">
        <x:v>I-TSG</x:v>
      </x:c>
      <x:c r="G227" s="11" t="str">
        <x:v>Thermal safety group</x:v>
      </x:c>
      <x:c r="H227" s="11" t="str">
        <x:v>LIN-18</x:v>
      </x:c>
      <x:c r="I227" s="19" t="n">
        <x:v>72</x:v>
      </x:c>
      <x:c r="J227" s="21" t="n">
        <x:v>12</x:v>
      </x:c>
      <x:c r="K227" s="18" t="n">
        <x:f>'05 Cargo Register'!K227</x:f>
        <x:v>360</x:v>
      </x:c>
      <x:c r="L227" s="18" t="n">
        <x:f>'05 Cargo Register'!N227</x:f>
        <x:v>25</x:v>
      </x:c>
      <x:c r="M227" s="18" t="n">
        <x:f>'05 Cargo Register'!O227</x:f>
        <x:v>1100</x:v>
      </x:c>
      <x:c r="N227" s="18" t="n">
        <x:f>J227*K227</x:f>
        <x:v>4320</x:v>
      </x:c>
      <x:c r="O227" s="18" t="n">
        <x:f>J227*L227</x:f>
        <x:v>300</x:v>
      </x:c>
      <x:c r="P227" s="18" t="n">
        <x:f>J227*M227</x:f>
        <x:v>13200</x:v>
      </x:c>
      <x:c r="Q227" s="22" t="n">
        <x:f>'01 Controls'!$E$22*'02 Cargo Classes'!$M$13</x:f>
        <x:v>0</x:v>
      </x:c>
      <x:c r="R227" s="22" t="n">
        <x:f>'01 Controls'!$F$22*'02 Cargo Classes'!$N$13</x:f>
        <x:v>0</x:v>
      </x:c>
      <x:c r="S227" s="22" t="n">
        <x:f>'01 Controls'!$G$22*'02 Cargo Classes'!$O$13</x:f>
        <x:v>0.9</x:v>
      </x:c>
      <x:c r="T227" s="22" t="n">
        <x:f>'01 Controls'!$H$22*'02 Cargo Classes'!$P$13</x:f>
        <x:v>0.05</x:v>
      </x:c>
      <x:c r="U227" s="22" t="n">
        <x:f>SUM(Q227:T227)</x:f>
        <x:v>0.9500000000000001</x:v>
      </x:c>
      <x:c r="V227" s="18" t="n">
        <x:f>IF(U227=0,0,N227*Q227/U227)</x:f>
        <x:v>0</x:v>
      </x:c>
      <x:c r="W227" s="18" t="n">
        <x:f>IF(U227=0,0,P227*Q227/U227)</x:f>
        <x:v>0</x:v>
      </x:c>
      <x:c r="X227" s="18" t="n">
        <x:f>MAX(V227,W227*'01 Controls'!$E$12)</x:f>
        <x:v>0</x:v>
      </x:c>
      <x:c r="Y227" s="18" t="n">
        <x:f>IF(U227=0,0,N227*R227/U227)</x:f>
        <x:v>0</x:v>
      </x:c>
      <x:c r="Z227" s="18" t="n">
        <x:f>IF(U227=0,0,P227*R227/U227)</x:f>
        <x:v>0</x:v>
      </x:c>
      <x:c r="AA227" s="18" t="n">
        <x:f>MAX(Y227,Z227*'01 Controls'!$E$13)</x:f>
        <x:v>0</x:v>
      </x:c>
      <x:c r="AB227" s="18" t="n">
        <x:f>IF(U227=0,0,N227*S227/U227)</x:f>
        <x:v>4092.6315789473683</x:v>
      </x:c>
      <x:c r="AC227" s="18" t="n">
        <x:f>IF(U227=0,0,P227*S227/U227)</x:f>
        <x:v>12505.263157894737</x:v>
      </x:c>
      <x:c r="AD227" s="18" t="n">
        <x:f>MAX(AB227,AC227*'01 Controls'!$E$14)</x:f>
        <x:v>4092.6315789473683</x:v>
      </x:c>
      <x:c r="AE227" s="18" t="n">
        <x:f>IF(U227=0,0,N227*T227/U227)</x:f>
        <x:v>227.36842105263156</x:v>
      </x:c>
      <x:c r="AF227" s="18" t="n">
        <x:f>IF(U227=0,0,P227*T227/U227)</x:f>
        <x:v>694.7368421052631</x:v>
      </x:c>
      <x:c r="AG227" s="18" t="n">
        <x:f>MAX(AE227,AF227*'01 Controls'!$E$15)</x:f>
        <x:v>227.36842105263156</x:v>
      </x:c>
      <x:c r="AH227" s="18" t="n">
        <x:f>SUM(V227,Y227,AB227,AE227)</x:f>
        <x:v>4320</x:v>
      </x:c>
      <x:c r="AI227" s="18" t="n">
        <x:f>N227-AH227</x:f>
        <x:v>0</x:v>
      </x:c>
      <x:c r="AJ227" s="18" t="n">
        <x:f>V227*INDEX('07 Mode Capacity'!$P$6:$P$17,MATCH("AIR-"&amp;I227,'07 Mode Capacity'!$C$6:$C$17,0))</x:f>
        <x:v>0</x:v>
      </x:c>
      <x:c r="AK227" s="18" t="n">
        <x:f>Y227*INDEX('07 Mode Capacity'!$P$6:$P$17,MATCH("OCEAN-"&amp;I227,'07 Mode Capacity'!$C$6:$C$17,0))</x:f>
        <x:v>0</x:v>
      </x:c>
      <x:c r="AL227" s="18" t="n">
        <x:f>AB227*INDEX('07 Mode Capacity'!$P$6:$P$17,MATCH("LAND-"&amp;I227,'07 Mode Capacity'!$C$6:$C$17,0))</x:f>
        <x:v>2926.273425205567</x:v>
      </x:c>
      <x:c r="AM227" s="18" t="n">
        <x:f>AE227*INDEX('07 Mode Capacity'!$P$6:$P$17,MATCH("INLAND-"&amp;I227,'07 Mode Capacity'!$C$6:$C$17,0))</x:f>
        <x:v>227.36842105263156</x:v>
      </x:c>
      <x:c r="AN227" s="18" t="n">
        <x:f>SUM(AJ227:AM227)</x:f>
        <x:v>3153.6418462581987</x:v>
      </x:c>
      <x:c r="AO227" s="17" t="n">
        <x:f>IF(N227=0,1,AN227/N227)</x:f>
        <x:v>0.7300096866338422</x:v>
      </x:c>
      <x:c r="AP227" s="11" t="str">
        <x:f>IF(AO227&gt;='01 Controls'!$E$16,"PASS","FAIL")</x:f>
        <x:v>FAIL</x:v>
      </x:c>
      <x:c r="AQ227" s="11" t="str">
        <x:v>UNQUANTIFIED</x:v>
      </x:c>
      <x:c r="AR227" s="11" t="str">
        <x:v>Position-class planning record; serial item and receiver open</x:v>
      </x:c>
      <x:c r="AS227" s="26"/>
      <x:c r="AT227" s="26"/>
    </x:row>
    <x:row r="228">
      <x:c r="C228" s="11" t="str">
        <x:v>C1-I-TSG-BLK-08</x:v>
      </x:c>
      <x:c r="D228" s="11" t="str">
        <x:v>C1</x:v>
      </x:c>
      <x:c r="E228" s="11" t="str">
        <x:v>Grid failure</x:v>
      </x:c>
      <x:c r="F228" s="11" t="str">
        <x:v>I-TSG</x:v>
      </x:c>
      <x:c r="G228" s="11" t="str">
        <x:v>Thermal safety group</x:v>
      </x:c>
      <x:c r="H228" s="11" t="str">
        <x:v>BLK-08</x:v>
      </x:c>
      <x:c r="I228" s="19" t="n">
        <x:v>48</x:v>
      </x:c>
      <x:c r="J228" s="21" t="n">
        <x:v>12</x:v>
      </x:c>
      <x:c r="K228" s="18" t="n">
        <x:f>'05 Cargo Register'!K228</x:f>
        <x:v>108</x:v>
      </x:c>
      <x:c r="L228" s="18" t="n">
        <x:f>'05 Cargo Register'!N228</x:f>
        <x:v>17</x:v>
      </x:c>
      <x:c r="M228" s="18" t="n">
        <x:f>'05 Cargo Register'!O228</x:f>
        <x:v>867</x:v>
      </x:c>
      <x:c r="N228" s="18" t="n">
        <x:f>J228*K228</x:f>
        <x:v>1296</x:v>
      </x:c>
      <x:c r="O228" s="18" t="n">
        <x:f>J228*L228</x:f>
        <x:v>204</x:v>
      </x:c>
      <x:c r="P228" s="18" t="n">
        <x:f>J228*M228</x:f>
        <x:v>10404</x:v>
      </x:c>
      <x:c r="Q228" s="22" t="n">
        <x:f>'01 Controls'!$E$22*'02 Cargo Classes'!$M$14</x:f>
        <x:v>0.05</x:v>
      </x:c>
      <x:c r="R228" s="22" t="n">
        <x:f>'01 Controls'!$F$22*'02 Cargo Classes'!$N$14</x:f>
        <x:v>0</x:v>
      </x:c>
      <x:c r="S228" s="22" t="n">
        <x:f>'01 Controls'!$G$22*'02 Cargo Classes'!$O$14</x:f>
        <x:v>0.9</x:v>
      </x:c>
      <x:c r="T228" s="22" t="n">
        <x:f>'01 Controls'!$H$22*'02 Cargo Classes'!$P$14</x:f>
        <x:v>0.025</x:v>
      </x:c>
      <x:c r="U228" s="22" t="n">
        <x:f>SUM(Q228:T228)</x:f>
        <x:v>0.9750000000000001</x:v>
      </x:c>
      <x:c r="V228" s="18" t="n">
        <x:f>IF(U228=0,0,N228*Q228/U228)</x:f>
        <x:v>66.46153846153845</x:v>
      </x:c>
      <x:c r="W228" s="18" t="n">
        <x:f>IF(U228=0,0,P228*Q228/U228)</x:f>
        <x:v>533.5384615384615</x:v>
      </x:c>
      <x:c r="X228" s="18" t="n">
        <x:f>MAX(V228,W228*'01 Controls'!$E$12)</x:f>
        <x:v>133.3846153846154</x:v>
      </x:c>
      <x:c r="Y228" s="18" t="n">
        <x:f>IF(U228=0,0,N228*R228/U228)</x:f>
        <x:v>0</x:v>
      </x:c>
      <x:c r="Z228" s="18" t="n">
        <x:f>IF(U228=0,0,P228*R228/U228)</x:f>
        <x:v>0</x:v>
      </x:c>
      <x:c r="AA228" s="18" t="n">
        <x:f>MAX(Y228,Z228*'01 Controls'!$E$13)</x:f>
        <x:v>0</x:v>
      </x:c>
      <x:c r="AB228" s="18" t="n">
        <x:f>IF(U228=0,0,N228*S228/U228)</x:f>
        <x:v>1196.3076923076924</x:v>
      </x:c>
      <x:c r="AC228" s="18" t="n">
        <x:f>IF(U228=0,0,P228*S228/U228)</x:f>
        <x:v>9603.692307692307</x:v>
      </x:c>
      <x:c r="AD228" s="18" t="n">
        <x:f>MAX(AB228,AC228*'01 Controls'!$E$14)</x:f>
        <x:v>1920.7384615384615</x:v>
      </x:c>
      <x:c r="AE228" s="18" t="n">
        <x:f>IF(U228=0,0,N228*T228/U228)</x:f>
        <x:v>33.230769230769226</x:v>
      </x:c>
      <x:c r="AF228" s="18" t="n">
        <x:f>IF(U228=0,0,P228*T228/U228)</x:f>
        <x:v>266.7692307692308</x:v>
      </x:c>
      <x:c r="AG228" s="18" t="n">
        <x:f>MAX(AE228,AF228*'01 Controls'!$E$15)</x:f>
        <x:v>48.01846153846154</x:v>
      </x:c>
      <x:c r="AH228" s="18" t="n">
        <x:f>SUM(V228,Y228,AB228,AE228)</x:f>
        <x:v>1296.0000000000002</x:v>
      </x:c>
      <x:c r="AI228" s="18" t="n">
        <x:f>N228-AH228</x:f>
        <x:v>-2.2737367544323206e-13</x:v>
      </x:c>
      <x:c r="AJ228" s="18" t="n">
        <x:f>V228*INDEX('07 Mode Capacity'!$P$6:$P$17,MATCH("AIR-"&amp;I228,'07 Mode Capacity'!$C$6:$C$17,0))</x:f>
        <x:v>18.631539135534524</x:v>
      </x:c>
      <x:c r="AK228" s="18" t="n">
        <x:f>Y228*INDEX('07 Mode Capacity'!$P$6:$P$17,MATCH("OCEAN-"&amp;I228,'07 Mode Capacity'!$C$6:$C$17,0))</x:f>
        <x:v>0</x:v>
      </x:c>
      <x:c r="AL228" s="18" t="n">
        <x:f>AB228*INDEX('07 Mode Capacity'!$P$6:$P$17,MATCH("LAND-"&amp;I228,'07 Mode Capacity'!$C$6:$C$17,0))</x:f>
        <x:v>146.0068051300182</x:v>
      </x:c>
      <x:c r="AM228" s="18" t="n">
        <x:f>AE228*INDEX('07 Mode Capacity'!$P$6:$P$17,MATCH("INLAND-"&amp;I228,'07 Mode Capacity'!$C$6:$C$17,0))</x:f>
        <x:v>20.976403617846966</x:v>
      </x:c>
      <x:c r="AN228" s="18" t="n">
        <x:f>SUM(AJ228:AM228)</x:f>
        <x:v>185.61474788339967</x:v>
      </x:c>
      <x:c r="AO228" s="17" t="n">
        <x:f>IF(N228=0,1,AN228/N228)</x:f>
        <x:v>0.14322125608287012</x:v>
      </x:c>
      <x:c r="AP228" s="11" t="str">
        <x:f>IF(AO228&gt;='01 Controls'!$E$16,"PASS","FAIL")</x:f>
        <x:v>FAIL</x:v>
      </x:c>
      <x:c r="AQ228" s="11" t="str">
        <x:v>UNQUANTIFIED</x:v>
      </x:c>
      <x:c r="AR228" s="11" t="str">
        <x:v>Position-class planning record; serial item and receiver open</x:v>
      </x:c>
      <x:c r="AS228" s="26"/>
      <x:c r="AT228" s="26"/>
    </x:row>
    <x:row r="229">
      <x:c r="C229" s="11" t="str">
        <x:v>C1-I-TSG-OOG-80</x:v>
      </x:c>
      <x:c r="D229" s="11" t="str">
        <x:v>C1</x:v>
      </x:c>
      <x:c r="E229" s="11" t="str">
        <x:v>Grid failure</x:v>
      </x:c>
      <x:c r="F229" s="11" t="str">
        <x:v>I-TSG</x:v>
      </x:c>
      <x:c r="G229" s="11" t="str">
        <x:v>Thermal safety group</x:v>
      </x:c>
      <x:c r="H229" s="11" t="str">
        <x:v>OOG-80</x:v>
      </x:c>
      <x:c r="I229" s="19" t="n">
        <x:v>72</x:v>
      </x:c>
      <x:c r="J229" s="21" t="n">
        <x:v>12</x:v>
      </x:c>
      <x:c r="K229" s="18" t="n">
        <x:f>'05 Cargo Register'!K229</x:f>
        <x:v>432</x:v>
      </x:c>
      <x:c r="L229" s="18" t="n">
        <x:f>'05 Cargo Register'!N229</x:f>
        <x:v>8</x:v>
      </x:c>
      <x:c r="M229" s="18" t="n">
        <x:f>'05 Cargo Register'!O229</x:f>
        <x:v>1408</x:v>
      </x:c>
      <x:c r="N229" s="18" t="n">
        <x:f>J229*K229</x:f>
        <x:v>5184</x:v>
      </x:c>
      <x:c r="O229" s="18" t="n">
        <x:f>J229*L229</x:f>
        <x:v>96</x:v>
      </x:c>
      <x:c r="P229" s="18" t="n">
        <x:f>J229*M229</x:f>
        <x:v>16896</x:v>
      </x:c>
      <x:c r="Q229" s="22" t="n">
        <x:f>'01 Controls'!$E$22*'02 Cargo Classes'!$M$15</x:f>
        <x:v>0</x:v>
      </x:c>
      <x:c r="R229" s="22" t="n">
        <x:f>'01 Controls'!$F$22*'02 Cargo Classes'!$N$15</x:f>
        <x:v>0</x:v>
      </x:c>
      <x:c r="S229" s="22" t="n">
        <x:f>'01 Controls'!$G$22*'02 Cargo Classes'!$O$15</x:f>
        <x:v>0.54</x:v>
      </x:c>
      <x:c r="T229" s="22" t="n">
        <x:f>'01 Controls'!$H$22*'02 Cargo Classes'!$P$15</x:f>
        <x:v>0.025</x:v>
      </x:c>
      <x:c r="U229" s="22" t="n">
        <x:f>SUM(Q229:T229)</x:f>
        <x:v>0.5650000000000001</x:v>
      </x:c>
      <x:c r="V229" s="18" t="n">
        <x:f>IF(U229=0,0,N229*Q229/U229)</x:f>
        <x:v>0</x:v>
      </x:c>
      <x:c r="W229" s="18" t="n">
        <x:f>IF(U229=0,0,P229*Q229/U229)</x:f>
        <x:v>0</x:v>
      </x:c>
      <x:c r="X229" s="18" t="n">
        <x:f>MAX(V229,W229*'01 Controls'!$E$12)</x:f>
        <x:v>0</x:v>
      </x:c>
      <x:c r="Y229" s="18" t="n">
        <x:f>IF(U229=0,0,N229*R229/U229)</x:f>
        <x:v>0</x:v>
      </x:c>
      <x:c r="Z229" s="18" t="n">
        <x:f>IF(U229=0,0,P229*R229/U229)</x:f>
        <x:v>0</x:v>
      </x:c>
      <x:c r="AA229" s="18" t="n">
        <x:f>MAX(Y229,Z229*'01 Controls'!$E$13)</x:f>
        <x:v>0</x:v>
      </x:c>
      <x:c r="AB229" s="18" t="n">
        <x:f>IF(U229=0,0,N229*S229/U229)</x:f>
        <x:v>4954.619469026548</x:v>
      </x:c>
      <x:c r="AC229" s="18" t="n">
        <x:f>IF(U229=0,0,P229*S229/U229)</x:f>
        <x:v>16148.389380530973</x:v>
      </x:c>
      <x:c r="AD229" s="18" t="n">
        <x:f>MAX(AB229,AC229*'01 Controls'!$E$14)</x:f>
        <x:v>4954.619469026548</x:v>
      </x:c>
      <x:c r="AE229" s="18" t="n">
        <x:f>IF(U229=0,0,N229*T229/U229)</x:f>
        <x:v>229.3805309734513</x:v>
      </x:c>
      <x:c r="AF229" s="18" t="n">
        <x:f>IF(U229=0,0,P229*T229/U229)</x:f>
        <x:v>747.6106194690266</x:v>
      </x:c>
      <x:c r="AG229" s="18" t="n">
        <x:f>MAX(AE229,AF229*'01 Controls'!$E$15)</x:f>
        <x:v>229.3805309734513</x:v>
      </x:c>
      <x:c r="AH229" s="18" t="n">
        <x:f>SUM(V229,Y229,AB229,AE229)</x:f>
        <x:v>5184</x:v>
      </x:c>
      <x:c r="AI229" s="18" t="n">
        <x:f>N229-AH229</x:f>
        <x:v>0</x:v>
      </x:c>
      <x:c r="AJ229" s="18" t="n">
        <x:f>V229*INDEX('07 Mode Capacity'!$P$6:$P$17,MATCH("AIR-"&amp;I229,'07 Mode Capacity'!$C$6:$C$17,0))</x:f>
        <x:v>0</x:v>
      </x:c>
      <x:c r="AK229" s="18" t="n">
        <x:f>Y229*INDEX('07 Mode Capacity'!$P$6:$P$17,MATCH("OCEAN-"&amp;I229,'07 Mode Capacity'!$C$6:$C$17,0))</x:f>
        <x:v>0</x:v>
      </x:c>
      <x:c r="AL229" s="18" t="n">
        <x:f>AB229*INDEX('07 Mode Capacity'!$P$6:$P$17,MATCH("LAND-"&amp;I229,'07 Mode Capacity'!$C$6:$C$17,0))</x:f>
        <x:v>3542.603580248863</x:v>
      </x:c>
      <x:c r="AM229" s="18" t="n">
        <x:f>AE229*INDEX('07 Mode Capacity'!$P$6:$P$17,MATCH("INLAND-"&amp;I229,'07 Mode Capacity'!$C$6:$C$17,0))</x:f>
        <x:v>229.3805309734513</x:v>
      </x:c>
      <x:c r="AN229" s="18" t="n">
        <x:f>SUM(AJ229:AM229)</x:f>
        <x:v>3771.9841112223144</x:v>
      </x:c>
      <x:c r="AO229" s="17" t="n">
        <x:f>IF(N229=0,1,AN229/N229)</x:f>
        <x:v>0.7276203918252921</x:v>
      </x:c>
      <x:c r="AP229" s="11" t="str">
        <x:f>IF(AO229&gt;='01 Controls'!$E$16,"PASS","FAIL")</x:f>
        <x:v>FAIL</x:v>
      </x:c>
      <x:c r="AQ229" s="11" t="str">
        <x:v>UNQUANTIFIED</x:v>
      </x:c>
      <x:c r="AR229" s="11" t="str">
        <x:v>Position-class planning record; serial item and receiver open</x:v>
      </x:c>
      <x:c r="AS229" s="26"/>
      <x:c r="AT229" s="26"/>
    </x:row>
    <x:row r="230">
      <x:c r="C230" s="11" t="str">
        <x:v>C1-I-URG-APL-45</x:v>
      </x:c>
      <x:c r="D230" s="11" t="str">
        <x:v>C1</x:v>
      </x:c>
      <x:c r="E230" s="11" t="str">
        <x:v>Grid failure</x:v>
      </x:c>
      <x:c r="F230" s="11" t="str">
        <x:v>I-URG</x:v>
      </x:c>
      <x:c r="G230" s="11" t="str">
        <x:v>Utility reconstruction group</x:v>
      </x:c>
      <x:c r="H230" s="11" t="str">
        <x:v>APL-45</x:v>
      </x:c>
      <x:c r="I230" s="19" t="n">
        <x:v>24</x:v>
      </x:c>
      <x:c r="J230" s="21" t="n">
        <x:v>8</x:v>
      </x:c>
      <x:c r="K230" s="18" t="n">
        <x:f>'05 Cargo Register'!K230</x:f>
        <x:v>144</x:v>
      </x:c>
      <x:c r="L230" s="18" t="n">
        <x:f>'05 Cargo Register'!N230</x:f>
        <x:v>38</x:v>
      </x:c>
      <x:c r="M230" s="18" t="n">
        <x:f>'05 Cargo Register'!O230</x:f>
        <x:v>285</x:v>
      </x:c>
      <x:c r="N230" s="18" t="n">
        <x:f>J230*K230</x:f>
        <x:v>1152</x:v>
      </x:c>
      <x:c r="O230" s="18" t="n">
        <x:f>J230*L230</x:f>
        <x:v>304</x:v>
      </x:c>
      <x:c r="P230" s="18" t="n">
        <x:f>J230*M230</x:f>
        <x:v>2280</x:v>
      </x:c>
      <x:c r="Q230" s="22" t="n">
        <x:f>'01 Controls'!$E$22*'02 Cargo Classes'!$M$6</x:f>
        <x:v>0.15000000000000002</x:v>
      </x:c>
      <x:c r="R230" s="22" t="n">
        <x:f>'01 Controls'!$F$22*'02 Cargo Classes'!$N$6</x:f>
        <x:v>0</x:v>
      </x:c>
      <x:c r="S230" s="22" t="n">
        <x:f>'01 Controls'!$G$22*'02 Cargo Classes'!$O$6</x:f>
        <x:v>0.9</x:v>
      </x:c>
      <x:c r="T230" s="22" t="n">
        <x:f>'01 Controls'!$H$22*'02 Cargo Classes'!$P$6</x:f>
        <x:v>0.015</x:v>
      </x:c>
      <x:c r="U230" s="22" t="n">
        <x:f>SUM(Q230:T230)</x:f>
        <x:v>1.065</x:v>
      </x:c>
      <x:c r="V230" s="18" t="n">
        <x:f>IF(U230=0,0,N230*Q230/U230)</x:f>
        <x:v>162.25352112676057</x:v>
      </x:c>
      <x:c r="W230" s="18" t="n">
        <x:f>IF(U230=0,0,P230*Q230/U230)</x:f>
        <x:v>321.12676056338034</x:v>
      </x:c>
      <x:c r="X230" s="18" t="n">
        <x:f>MAX(V230,W230*'01 Controls'!$E$12)</x:f>
        <x:v>162.25352112676057</x:v>
      </x:c>
      <x:c r="Y230" s="18" t="n">
        <x:f>IF(U230=0,0,N230*R230/U230)</x:f>
        <x:v>0</x:v>
      </x:c>
      <x:c r="Z230" s="18" t="n">
        <x:f>IF(U230=0,0,P230*R230/U230)</x:f>
        <x:v>0</x:v>
      </x:c>
      <x:c r="AA230" s="18" t="n">
        <x:f>MAX(Y230,Z230*'01 Controls'!$E$13)</x:f>
        <x:v>0</x:v>
      </x:c>
      <x:c r="AB230" s="18" t="n">
        <x:f>IF(U230=0,0,N230*S230/U230)</x:f>
        <x:v>973.5211267605633</x:v>
      </x:c>
      <x:c r="AC230" s="18" t="n">
        <x:f>IF(U230=0,0,P230*S230/U230)</x:f>
        <x:v>1926.7605633802818</x:v>
      </x:c>
      <x:c r="AD230" s="18" t="n">
        <x:f>MAX(AB230,AC230*'01 Controls'!$E$14)</x:f>
        <x:v>973.5211267605633</x:v>
      </x:c>
      <x:c r="AE230" s="18" t="n">
        <x:f>IF(U230=0,0,N230*T230/U230)</x:f>
        <x:v>16.22535211267606</x:v>
      </x:c>
      <x:c r="AF230" s="18" t="n">
        <x:f>IF(U230=0,0,P230*T230/U230)</x:f>
        <x:v>32.112676056338024</x:v>
      </x:c>
      <x:c r="AG230" s="18" t="n">
        <x:f>MAX(AE230,AF230*'01 Controls'!$E$15)</x:f>
        <x:v>16.22535211267606</x:v>
      </x:c>
      <x:c r="AH230" s="18" t="n">
        <x:f>SUM(V230,Y230,AB230,AE230)</x:f>
        <x:v>1152</x:v>
      </x:c>
      <x:c r="AI230" s="18" t="n">
        <x:f>N230-AH230</x:f>
        <x:v>0</x:v>
      </x:c>
      <x:c r="AJ230" s="18" t="n">
        <x:f>V230*INDEX('07 Mode Capacity'!$P$6:$P$17,MATCH("AIR-"&amp;I230,'07 Mode Capacity'!$C$6:$C$17,0))</x:f>
        <x:v>32.923521993010944</x:v>
      </x:c>
      <x:c r="AK230" s="18" t="n">
        <x:f>Y230*INDEX('07 Mode Capacity'!$P$6:$P$17,MATCH("OCEAN-"&amp;I230,'07 Mode Capacity'!$C$6:$C$17,0))</x:f>
        <x:v>0</x:v>
      </x:c>
      <x:c r="AL230" s="18" t="n">
        <x:f>AB230*INDEX('07 Mode Capacity'!$P$6:$P$17,MATCH("LAND-"&amp;I230,'07 Mode Capacity'!$C$6:$C$17,0))</x:f>
        <x:v>372.3727307623688</x:v>
      </x:c>
      <x:c r="AM230" s="18" t="n">
        <x:f>AE230*INDEX('07 Mode Capacity'!$P$6:$P$17,MATCH("INLAND-"&amp;I230,'07 Mode Capacity'!$C$6:$C$17,0))</x:f>
        <x:v>16.22535211267606</x:v>
      </x:c>
      <x:c r="AN230" s="18" t="n">
        <x:f>SUM(AJ230:AM230)</x:f>
        <x:v>421.52160486805576</x:v>
      </x:c>
      <x:c r="AO230" s="17" t="n">
        <x:f>IF(N230=0,1,AN230/N230)</x:f>
        <x:v>0.3659041708924095</x:v>
      </x:c>
      <x:c r="AP230" s="11" t="str">
        <x:f>IF(AO230&gt;='01 Controls'!$E$16,"PASS","FAIL")</x:f>
        <x:v>FAIL</x:v>
      </x:c>
      <x:c r="AQ230" s="11" t="str">
        <x:v>UNQUANTIFIED</x:v>
      </x:c>
      <x:c r="AR230" s="11" t="str">
        <x:v>Position-class planning record; serial item and receiver open</x:v>
      </x:c>
      <x:c r="AS230" s="26"/>
      <x:c r="AT230" s="26"/>
    </x:row>
    <x:row r="231">
      <x:c r="C231" s="11" t="str">
        <x:v>C1-I-URG-ISO-18</x:v>
      </x:c>
      <x:c r="D231" s="11" t="str">
        <x:v>C1</x:v>
      </x:c>
      <x:c r="E231" s="11" t="str">
        <x:v>Grid failure</x:v>
      </x:c>
      <x:c r="F231" s="11" t="str">
        <x:v>I-URG</x:v>
      </x:c>
      <x:c r="G231" s="11" t="str">
        <x:v>Utility reconstruction group</x:v>
      </x:c>
      <x:c r="H231" s="11" t="str">
        <x:v>ISO-18</x:v>
      </x:c>
      <x:c r="I231" s="19" t="n">
        <x:v>48</x:v>
      </x:c>
      <x:c r="J231" s="21" t="n">
        <x:v>8</x:v>
      </x:c>
      <x:c r="K231" s="18" t="n">
        <x:f>'05 Cargo Register'!K231</x:f>
        <x:v>432</x:v>
      </x:c>
      <x:c r="L231" s="18" t="n">
        <x:f>'05 Cargo Register'!N231</x:f>
        <x:v>29</x:v>
      </x:c>
      <x:c r="M231" s="18" t="n">
        <x:f>'05 Cargo Register'!O231</x:f>
        <x:v>765.6</x:v>
      </x:c>
      <x:c r="N231" s="18" t="n">
        <x:f>J231*K231</x:f>
        <x:v>3456</x:v>
      </x:c>
      <x:c r="O231" s="18" t="n">
        <x:f>J231*L231</x:f>
        <x:v>232</x:v>
      </x:c>
      <x:c r="P231" s="18" t="n">
        <x:f>J231*M231</x:f>
        <x:v>6124.8</x:v>
      </x:c>
      <x:c r="Q231" s="22" t="n">
        <x:f>'01 Controls'!$E$22*'02 Cargo Classes'!$M$7</x:f>
        <x:v>0.010000000000000002</x:v>
      </x:c>
      <x:c r="R231" s="22" t="n">
        <x:f>'01 Controls'!$F$22*'02 Cargo Classes'!$N$7</x:f>
        <x:v>0</x:v>
      </x:c>
      <x:c r="S231" s="22" t="n">
        <x:f>'01 Controls'!$G$22*'02 Cargo Classes'!$O$7</x:f>
        <x:v>1.08</x:v>
      </x:c>
      <x:c r="T231" s="22" t="n">
        <x:f>'01 Controls'!$H$22*'02 Cargo Classes'!$P$7</x:f>
        <x:v>0.04000000000000001</x:v>
      </x:c>
      <x:c r="U231" s="22" t="n">
        <x:f>SUM(Q231:T231)</x:f>
        <x:v>1.1300000000000001</x:v>
      </x:c>
      <x:c r="V231" s="18" t="n">
        <x:f>IF(U231=0,0,N231*Q231/U231)</x:f>
        <x:v>30.584070796460182</x:v>
      </x:c>
      <x:c r="W231" s="18" t="n">
        <x:f>IF(U231=0,0,P231*Q231/U231)</x:f>
        <x:v>54.20176991150443</x:v>
      </x:c>
      <x:c r="X231" s="18" t="n">
        <x:f>MAX(V231,W231*'01 Controls'!$E$12)</x:f>
        <x:v>30.584070796460182</x:v>
      </x:c>
      <x:c r="Y231" s="18" t="n">
        <x:f>IF(U231=0,0,N231*R231/U231)</x:f>
        <x:v>0</x:v>
      </x:c>
      <x:c r="Z231" s="18" t="n">
        <x:f>IF(U231=0,0,P231*R231/U231)</x:f>
        <x:v>0</x:v>
      </x:c>
      <x:c r="AA231" s="18" t="n">
        <x:f>MAX(Y231,Z231*'01 Controls'!$E$13)</x:f>
        <x:v>0</x:v>
      </x:c>
      <x:c r="AB231" s="18" t="n">
        <x:f>IF(U231=0,0,N231*S231/U231)</x:f>
        <x:v>3303.0796460176994</x:v>
      </x:c>
      <x:c r="AC231" s="18" t="n">
        <x:f>IF(U231=0,0,P231*S231/U231)</x:f>
        <x:v>5853.791150442477</x:v>
      </x:c>
      <x:c r="AD231" s="18" t="n">
        <x:f>MAX(AB231,AC231*'01 Controls'!$E$14)</x:f>
        <x:v>3303.0796460176994</x:v>
      </x:c>
      <x:c r="AE231" s="18" t="n">
        <x:f>IF(U231=0,0,N231*T231/U231)</x:f>
        <x:v>122.33628318584073</x:v>
      </x:c>
      <x:c r="AF231" s="18" t="n">
        <x:f>IF(U231=0,0,P231*T231/U231)</x:f>
        <x:v>216.8070796460177</x:v>
      </x:c>
      <x:c r="AG231" s="18" t="n">
        <x:f>MAX(AE231,AF231*'01 Controls'!$E$15)</x:f>
        <x:v>122.33628318584073</x:v>
      </x:c>
      <x:c r="AH231" s="18" t="n">
        <x:f>SUM(V231,Y231,AB231,AE231)</x:f>
        <x:v>3456.0000000000005</x:v>
      </x:c>
      <x:c r="AI231" s="18" t="n">
        <x:f>N231-AH231</x:f>
        <x:v>-4.547473508864641e-13</x:v>
      </x:c>
      <x:c r="AJ231" s="18" t="n">
        <x:f>V231*INDEX('07 Mode Capacity'!$P$6:$P$17,MATCH("AIR-"&amp;I231,'07 Mode Capacity'!$C$6:$C$17,0))</x:f>
        <x:v>8.573805619891996</x:v>
      </x:c>
      <x:c r="AK231" s="18" t="n">
        <x:f>Y231*INDEX('07 Mode Capacity'!$P$6:$P$17,MATCH("OCEAN-"&amp;I231,'07 Mode Capacity'!$C$6:$C$17,0))</x:f>
        <x:v>0</x:v>
      </x:c>
      <x:c r="AL231" s="18" t="n">
        <x:f>AB231*INDEX('07 Mode Capacity'!$P$6:$P$17,MATCH("LAND-"&amp;I231,'07 Mode Capacity'!$C$6:$C$17,0))</x:f>
        <x:v>403.1338336333246</x:v>
      </x:c>
      <x:c r="AM231" s="18" t="n">
        <x:f>AE231*INDEX('07 Mode Capacity'!$P$6:$P$17,MATCH("INLAND-"&amp;I231,'07 Mode Capacity'!$C$6:$C$17,0))</x:f>
        <x:v>77.22286641614461</x:v>
      </x:c>
      <x:c r="AN231" s="18" t="n">
        <x:f>SUM(AJ231:AM231)</x:f>
        <x:v>488.9305056693612</x:v>
      </x:c>
      <x:c r="AO231" s="17" t="n">
        <x:f>IF(N231=0,1,AN231/N231)</x:f>
        <x:v>0.141472947242292</x:v>
      </x:c>
      <x:c r="AP231" s="11" t="str">
        <x:f>IF(AO231&gt;='01 Controls'!$E$16,"PASS","FAIL")</x:f>
        <x:v>FAIL</x:v>
      </x:c>
      <x:c r="AQ231" s="11" t="str">
        <x:v>UNQUANTIFIED</x:v>
      </x:c>
      <x:c r="AR231" s="11" t="str">
        <x:v>Position-class planning record; serial item and receiver open</x:v>
      </x:c>
      <x:c r="AS231" s="26"/>
      <x:c r="AT231" s="26"/>
    </x:row>
    <x:row r="232">
      <x:c r="C232" s="11" t="str">
        <x:v>C1-I-URG-COL-12</x:v>
      </x:c>
      <x:c r="D232" s="11" t="str">
        <x:v>C1</x:v>
      </x:c>
      <x:c r="E232" s="11" t="str">
        <x:v>Grid failure</x:v>
      </x:c>
      <x:c r="F232" s="11" t="str">
        <x:v>I-URG</x:v>
      </x:c>
      <x:c r="G232" s="11" t="str">
        <x:v>Utility reconstruction group</x:v>
      </x:c>
      <x:c r="H232" s="11" t="str">
        <x:v>COL-12</x:v>
      </x:c>
      <x:c r="I232" s="19" t="n">
        <x:v>24</x:v>
      </x:c>
      <x:c r="J232" s="21" t="n">
        <x:v>8</x:v>
      </x:c>
      <x:c r="K232" s="18" t="n">
        <x:f>'05 Cargo Register'!K232</x:f>
        <x:v>72</x:v>
      </x:c>
      <x:c r="L232" s="18" t="n">
        <x:f>'05 Cargo Register'!N232</x:f>
        <x:v>8</x:v>
      </x:c>
      <x:c r="M232" s="18" t="n">
        <x:f>'05 Cargo Register'!O232</x:f>
        <x:v>211.20000000000002</x:v>
      </x:c>
      <x:c r="N232" s="18" t="n">
        <x:f>J232*K232</x:f>
        <x:v>576</x:v>
      </x:c>
      <x:c r="O232" s="18" t="n">
        <x:f>J232*L232</x:f>
        <x:v>64</x:v>
      </x:c>
      <x:c r="P232" s="18" t="n">
        <x:f>J232*M232</x:f>
        <x:v>1689.6000000000001</x:v>
      </x:c>
      <x:c r="Q232" s="22" t="n">
        <x:f>'01 Controls'!$E$22*'02 Cargo Classes'!$M$8</x:f>
        <x:v>0.1</x:v>
      </x:c>
      <x:c r="R232" s="22" t="n">
        <x:f>'01 Controls'!$F$22*'02 Cargo Classes'!$N$8</x:f>
        <x:v>0</x:v>
      </x:c>
      <x:c r="S232" s="22" t="n">
        <x:f>'01 Controls'!$G$22*'02 Cargo Classes'!$O$8</x:f>
        <x:v>1.08</x:v>
      </x:c>
      <x:c r="T232" s="22" t="n">
        <x:f>'01 Controls'!$H$22*'02 Cargo Classes'!$P$8</x:f>
        <x:v>0.010000000000000002</x:v>
      </x:c>
      <x:c r="U232" s="22" t="n">
        <x:f>SUM(Q232:T232)</x:f>
        <x:v>1.1900000000000002</x:v>
      </x:c>
      <x:c r="V232" s="18" t="n">
        <x:f>IF(U232=0,0,N232*Q232/U232)</x:f>
        <x:v>48.40336134453781</x:v>
      </x:c>
      <x:c r="W232" s="18" t="n">
        <x:f>IF(U232=0,0,P232*Q232/U232)</x:f>
        <x:v>141.98319327731093</x:v>
      </x:c>
      <x:c r="X232" s="18" t="n">
        <x:f>MAX(V232,W232*'01 Controls'!$E$12)</x:f>
        <x:v>48.40336134453781</x:v>
      </x:c>
      <x:c r="Y232" s="18" t="n">
        <x:f>IF(U232=0,0,N232*R232/U232)</x:f>
        <x:v>0</x:v>
      </x:c>
      <x:c r="Z232" s="18" t="n">
        <x:f>IF(U232=0,0,P232*R232/U232)</x:f>
        <x:v>0</x:v>
      </x:c>
      <x:c r="AA232" s="18" t="n">
        <x:f>MAX(Y232,Z232*'01 Controls'!$E$13)</x:f>
        <x:v>0</x:v>
      </x:c>
      <x:c r="AB232" s="18" t="n">
        <x:f>IF(U232=0,0,N232*S232/U232)</x:f>
        <x:v>522.7563025210084</x:v>
      </x:c>
      <x:c r="AC232" s="18" t="n">
        <x:f>IF(U232=0,0,P232*S232/U232)</x:f>
        <x:v>1533.418487394958</x:v>
      </x:c>
      <x:c r="AD232" s="18" t="n">
        <x:f>MAX(AB232,AC232*'01 Controls'!$E$14)</x:f>
        <x:v>522.7563025210084</x:v>
      </x:c>
      <x:c r="AE232" s="18" t="n">
        <x:f>IF(U232=0,0,N232*T232/U232)</x:f>
        <x:v>4.840336134453782</x:v>
      </x:c>
      <x:c r="AF232" s="18" t="n">
        <x:f>IF(U232=0,0,P232*T232/U232)</x:f>
        <x:v>14.198319327731094</x:v>
      </x:c>
      <x:c r="AG232" s="18" t="n">
        <x:f>MAX(AE232,AF232*'01 Controls'!$E$15)</x:f>
        <x:v>4.840336134453782</x:v>
      </x:c>
      <x:c r="AH232" s="18" t="n">
        <x:f>SUM(V232,Y232,AB232,AE232)</x:f>
        <x:v>575.9999999999999</x:v>
      </x:c>
      <x:c r="AI232" s="18" t="n">
        <x:f>N232-AH232</x:f>
        <x:v>1.1368683772161603e-13</x:v>
      </x:c>
      <x:c r="AJ232" s="18" t="n">
        <x:f>V232*INDEX('07 Mode Capacity'!$P$6:$P$17,MATCH("AIR-"&amp;I232,'07 Mode Capacity'!$C$6:$C$17,0))</x:f>
        <x:v>9.821722947494859</x:v>
      </x:c>
      <x:c r="AK232" s="18" t="n">
        <x:f>Y232*INDEX('07 Mode Capacity'!$P$6:$P$17,MATCH("OCEAN-"&amp;I232,'07 Mode Capacity'!$C$6:$C$17,0))</x:f>
        <x:v>0</x:v>
      </x:c>
      <x:c r="AL232" s="18" t="n">
        <x:f>AB232*INDEX('07 Mode Capacity'!$P$6:$P$17,MATCH("LAND-"&amp;I232,'07 Mode Capacity'!$C$6:$C$17,0))</x:f>
        <x:v>199.9547688715577</x:v>
      </x:c>
      <x:c r="AM232" s="18" t="n">
        <x:f>AE232*INDEX('07 Mode Capacity'!$P$6:$P$17,MATCH("INLAND-"&amp;I232,'07 Mode Capacity'!$C$6:$C$17,0))</x:f>
        <x:v>4.840336134453782</x:v>
      </x:c>
      <x:c r="AN232" s="18" t="n">
        <x:f>SUM(AJ232:AM232)</x:f>
        <x:v>214.61682795350634</x:v>
      </x:c>
      <x:c r="AO232" s="17" t="n">
        <x:f>IF(N232=0,1,AN232/N232)</x:f>
        <x:v>0.37259865964150407</x:v>
      </x:c>
      <x:c r="AP232" s="11" t="str">
        <x:f>IF(AO232&gt;='01 Controls'!$E$16,"PASS","FAIL")</x:f>
        <x:v>FAIL</x:v>
      </x:c>
      <x:c r="AQ232" s="11" t="str">
        <x:v>UNQUANTIFIED</x:v>
      </x:c>
      <x:c r="AR232" s="11" t="str">
        <x:v>Position-class planning record; serial item and receiver open</x:v>
      </x:c>
      <x:c r="AS232" s="26"/>
      <x:c r="AT232" s="26"/>
    </x:row>
    <x:row r="233">
      <x:c r="C233" s="11" t="str">
        <x:v>C1-I-URG-BAT-22</x:v>
      </x:c>
      <x:c r="D233" s="11" t="str">
        <x:v>C1</x:v>
      </x:c>
      <x:c r="E233" s="11" t="str">
        <x:v>Grid failure</x:v>
      </x:c>
      <x:c r="F233" s="11" t="str">
        <x:v>I-URG</x:v>
      </x:c>
      <x:c r="G233" s="11" t="str">
        <x:v>Utility reconstruction group</x:v>
      </x:c>
      <x:c r="H233" s="11" t="str">
        <x:v>BAT-22</x:v>
      </x:c>
      <x:c r="I233" s="19" t="n">
        <x:v>48</x:v>
      </x:c>
      <x:c r="J233" s="21" t="n">
        <x:v>8</x:v>
      </x:c>
      <x:c r="K233" s="18" t="n">
        <x:f>'05 Cargo Register'!K233</x:f>
        <x:v>540</x:v>
      </x:c>
      <x:c r="L233" s="18" t="n">
        <x:f>'05 Cargo Register'!N233</x:f>
        <x:v>31</x:v>
      </x:c>
      <x:c r="M233" s="18" t="n">
        <x:f>'05 Cargo Register'!O233</x:f>
        <x:v>818.4000000000001</x:v>
      </x:c>
      <x:c r="N233" s="18" t="n">
        <x:f>J233*K233</x:f>
        <x:v>4320</x:v>
      </x:c>
      <x:c r="O233" s="18" t="n">
        <x:f>J233*L233</x:f>
        <x:v>248</x:v>
      </x:c>
      <x:c r="P233" s="18" t="n">
        <x:f>J233*M233</x:f>
        <x:v>6547.200000000001</x:v>
      </x:c>
      <x:c r="Q233" s="22" t="n">
        <x:f>'01 Controls'!$E$22*'02 Cargo Classes'!$M$9</x:f>
        <x:v>0</x:v>
      </x:c>
      <x:c r="R233" s="22" t="n">
        <x:f>'01 Controls'!$F$22*'02 Cargo Classes'!$N$9</x:f>
        <x:v>0</x:v>
      </x:c>
      <x:c r="S233" s="22" t="n">
        <x:f>'01 Controls'!$G$22*'02 Cargo Classes'!$O$9</x:f>
        <x:v>0.9</x:v>
      </x:c>
      <x:c r="T233" s="22" t="n">
        <x:f>'01 Controls'!$H$22*'02 Cargo Classes'!$P$9</x:f>
        <x:v>0.025</x:v>
      </x:c>
      <x:c r="U233" s="22" t="n">
        <x:f>SUM(Q233:T233)</x:f>
        <x:v>0.925</x:v>
      </x:c>
      <x:c r="V233" s="18" t="n">
        <x:f>IF(U233=0,0,N233*Q233/U233)</x:f>
        <x:v>0</x:v>
      </x:c>
      <x:c r="W233" s="18" t="n">
        <x:f>IF(U233=0,0,P233*Q233/U233)</x:f>
        <x:v>0</x:v>
      </x:c>
      <x:c r="X233" s="18" t="n">
        <x:f>MAX(V233,W233*'01 Controls'!$E$12)</x:f>
        <x:v>0</x:v>
      </x:c>
      <x:c r="Y233" s="18" t="n">
        <x:f>IF(U233=0,0,N233*R233/U233)</x:f>
        <x:v>0</x:v>
      </x:c>
      <x:c r="Z233" s="18" t="n">
        <x:f>IF(U233=0,0,P233*R233/U233)</x:f>
        <x:v>0</x:v>
      </x:c>
      <x:c r="AA233" s="18" t="n">
        <x:f>MAX(Y233,Z233*'01 Controls'!$E$13)</x:f>
        <x:v>0</x:v>
      </x:c>
      <x:c r="AB233" s="18" t="n">
        <x:f>IF(U233=0,0,N233*S233/U233)</x:f>
        <x:v>4203.243243243243</x:v>
      </x:c>
      <x:c r="AC233" s="18" t="n">
        <x:f>IF(U233=0,0,P233*S233/U233)</x:f>
        <x:v>6370.248648648649</x:v>
      </x:c>
      <x:c r="AD233" s="18" t="n">
        <x:f>MAX(AB233,AC233*'01 Controls'!$E$14)</x:f>
        <x:v>4203.243243243243</x:v>
      </x:c>
      <x:c r="AE233" s="18" t="n">
        <x:f>IF(U233=0,0,N233*T233/U233)</x:f>
        <x:v>116.75675675675676</x:v>
      </x:c>
      <x:c r="AF233" s="18" t="n">
        <x:f>IF(U233=0,0,P233*T233/U233)</x:f>
        <x:v>176.95135135135138</x:v>
      </x:c>
      <x:c r="AG233" s="18" t="n">
        <x:f>MAX(AE233,AF233*'01 Controls'!$E$15)</x:f>
        <x:v>116.75675675675676</x:v>
      </x:c>
      <x:c r="AH233" s="18" t="n">
        <x:f>SUM(V233,Y233,AB233,AE233)</x:f>
        <x:v>4320</x:v>
      </x:c>
      <x:c r="AI233" s="18" t="n">
        <x:f>N233-AH233</x:f>
        <x:v>0</x:v>
      </x:c>
      <x:c r="AJ233" s="18" t="n">
        <x:f>V233*INDEX('07 Mode Capacity'!$P$6:$P$17,MATCH("AIR-"&amp;I233,'07 Mode Capacity'!$C$6:$C$17,0))</x:f>
        <x:v>0</x:v>
      </x:c>
      <x:c r="AK233" s="18" t="n">
        <x:f>Y233*INDEX('07 Mode Capacity'!$P$6:$P$17,MATCH("OCEAN-"&amp;I233,'07 Mode Capacity'!$C$6:$C$17,0))</x:f>
        <x:v>0</x:v>
      </x:c>
      <x:c r="AL233" s="18" t="n">
        <x:f>AB233*INDEX('07 Mode Capacity'!$P$6:$P$17,MATCH("LAND-"&amp;I233,'07 Mode Capacity'!$C$6:$C$17,0))</x:f>
        <x:v>512.9968828892531</x:v>
      </x:c>
      <x:c r="AM233" s="18" t="n">
        <x:f>AE233*INDEX('07 Mode Capacity'!$P$6:$P$17,MATCH("INLAND-"&amp;I233,'07 Mode Capacity'!$C$6:$C$17,0))</x:f>
        <x:v>73.70087757621909</x:v>
      </x:c>
      <x:c r="AN233" s="18" t="n">
        <x:f>SUM(AJ233:AM233)</x:f>
        <x:v>586.6977604654722</x:v>
      </x:c>
      <x:c r="AO233" s="17" t="n">
        <x:f>IF(N233=0,1,AN233/N233)</x:f>
        <x:v>0.13580966677441486</x:v>
      </x:c>
      <x:c r="AP233" s="11" t="str">
        <x:f>IF(AO233&gt;='01 Controls'!$E$16,"PASS","FAIL")</x:f>
        <x:v>FAIL</x:v>
      </x:c>
      <x:c r="AQ233" s="11" t="str">
        <x:v>UNQUANTIFIED</x:v>
      </x:c>
      <x:c r="AR233" s="11" t="str">
        <x:v>Position-class planning record; serial item and receiver open</x:v>
      </x:c>
      <x:c r="AS233" s="26"/>
      <x:c r="AT233" s="26"/>
    </x:row>
    <x:row r="234">
      <x:c r="C234" s="11" t="str">
        <x:v>C1-I-URG-TNK-20</x:v>
      </x:c>
      <x:c r="D234" s="11" t="str">
        <x:v>C1</x:v>
      </x:c>
      <x:c r="E234" s="11" t="str">
        <x:v>Grid failure</x:v>
      </x:c>
      <x:c r="F234" s="11" t="str">
        <x:v>I-URG</x:v>
      </x:c>
      <x:c r="G234" s="11" t="str">
        <x:v>Utility reconstruction group</x:v>
      </x:c>
      <x:c r="H234" s="11" t="str">
        <x:v>TNK-20</x:v>
      </x:c>
      <x:c r="I234" s="19" t="n">
        <x:v>48</x:v>
      </x:c>
      <x:c r="J234" s="21" t="n">
        <x:v>8</x:v>
      </x:c>
      <x:c r="K234" s="18" t="n">
        <x:f>'05 Cargo Register'!K234</x:f>
        <x:v>432</x:v>
      </x:c>
      <x:c r="L234" s="18" t="n">
        <x:f>'05 Cargo Register'!N234</x:f>
        <x:v>26</x:v>
      </x:c>
      <x:c r="M234" s="18" t="n">
        <x:f>'05 Cargo Register'!O234</x:f>
        <x:v>552.5</x:v>
      </x:c>
      <x:c r="N234" s="18" t="n">
        <x:f>J234*K234</x:f>
        <x:v>3456</x:v>
      </x:c>
      <x:c r="O234" s="18" t="n">
        <x:f>J234*L234</x:f>
        <x:v>208</x:v>
      </x:c>
      <x:c r="P234" s="18" t="n">
        <x:f>J234*M234</x:f>
        <x:v>4420</x:v>
      </x:c>
      <x:c r="Q234" s="22" t="n">
        <x:f>'01 Controls'!$E$22*'02 Cargo Classes'!$M$10</x:f>
        <x:v>0</x:v>
      </x:c>
      <x:c r="R234" s="22" t="n">
        <x:f>'01 Controls'!$F$22*'02 Cargo Classes'!$N$10</x:f>
        <x:v>0</x:v>
      </x:c>
      <x:c r="S234" s="22" t="n">
        <x:f>'01 Controls'!$G$22*'02 Cargo Classes'!$O$10</x:f>
        <x:v>0.9</x:v>
      </x:c>
      <x:c r="T234" s="22" t="n">
        <x:f>'01 Controls'!$H$22*'02 Cargo Classes'!$P$10</x:f>
        <x:v>0.05</x:v>
      </x:c>
      <x:c r="U234" s="22" t="n">
        <x:f>SUM(Q234:T234)</x:f>
        <x:v>0.9500000000000001</x:v>
      </x:c>
      <x:c r="V234" s="18" t="n">
        <x:f>IF(U234=0,0,N234*Q234/U234)</x:f>
        <x:v>0</x:v>
      </x:c>
      <x:c r="W234" s="18" t="n">
        <x:f>IF(U234=0,0,P234*Q234/U234)</x:f>
        <x:v>0</x:v>
      </x:c>
      <x:c r="X234" s="18" t="n">
        <x:f>MAX(V234,W234*'01 Controls'!$E$12)</x:f>
        <x:v>0</x:v>
      </x:c>
      <x:c r="Y234" s="18" t="n">
        <x:f>IF(U234=0,0,N234*R234/U234)</x:f>
        <x:v>0</x:v>
      </x:c>
      <x:c r="Z234" s="18" t="n">
        <x:f>IF(U234=0,0,P234*R234/U234)</x:f>
        <x:v>0</x:v>
      </x:c>
      <x:c r="AA234" s="18" t="n">
        <x:f>MAX(Y234,Z234*'01 Controls'!$E$13)</x:f>
        <x:v>0</x:v>
      </x:c>
      <x:c r="AB234" s="18" t="n">
        <x:f>IF(U234=0,0,N234*S234/U234)</x:f>
        <x:v>3274.1052631578946</x:v>
      </x:c>
      <x:c r="AC234" s="18" t="n">
        <x:f>IF(U234=0,0,P234*S234/U234)</x:f>
        <x:v>4187.368421052632</x:v>
      </x:c>
      <x:c r="AD234" s="18" t="n">
        <x:f>MAX(AB234,AC234*'01 Controls'!$E$14)</x:f>
        <x:v>3274.1052631578946</x:v>
      </x:c>
      <x:c r="AE234" s="18" t="n">
        <x:f>IF(U234=0,0,N234*T234/U234)</x:f>
        <x:v>181.89473684210526</x:v>
      </x:c>
      <x:c r="AF234" s="18" t="n">
        <x:f>IF(U234=0,0,P234*T234/U234)</x:f>
        <x:v>232.6315789473684</x:v>
      </x:c>
      <x:c r="AG234" s="18" t="n">
        <x:f>MAX(AE234,AF234*'01 Controls'!$E$15)</x:f>
        <x:v>181.89473684210526</x:v>
      </x:c>
      <x:c r="AH234" s="18" t="n">
        <x:f>SUM(V234,Y234,AB234,AE234)</x:f>
        <x:v>3456</x:v>
      </x:c>
      <x:c r="AI234" s="18" t="n">
        <x:f>N234-AH234</x:f>
        <x:v>0</x:v>
      </x:c>
      <x:c r="AJ234" s="18" t="n">
        <x:f>V234*INDEX('07 Mode Capacity'!$P$6:$P$17,MATCH("AIR-"&amp;I234,'07 Mode Capacity'!$C$6:$C$17,0))</x:f>
        <x:v>0</x:v>
      </x:c>
      <x:c r="AK234" s="18" t="n">
        <x:f>Y234*INDEX('07 Mode Capacity'!$P$6:$P$17,MATCH("OCEAN-"&amp;I234,'07 Mode Capacity'!$C$6:$C$17,0))</x:f>
        <x:v>0</x:v>
      </x:c>
      <x:c r="AL234" s="18" t="n">
        <x:f>AB234*INDEX('07 Mode Capacity'!$P$6:$P$17,MATCH("LAND-"&amp;I234,'07 Mode Capacity'!$C$6:$C$17,0))</x:f>
        <x:v>399.59757193478663</x:v>
      </x:c>
      <x:c r="AM234" s="18" t="n">
        <x:f>AE234*INDEX('07 Mode Capacity'!$P$6:$P$17,MATCH("INLAND-"&amp;I234,'07 Mode Capacity'!$C$6:$C$17,0))</x:f>
        <x:v>114.81820927663604</x:v>
      </x:c>
      <x:c r="AN234" s="18" t="n">
        <x:f>SUM(AJ234:AM234)</x:f>
        <x:v>514.4157812114227</x:v>
      </x:c>
      <x:c r="AO234" s="17" t="n">
        <x:f>IF(N234=0,1,AN234/N234)</x:f>
        <x:v>0.1488471589153422</x:v>
      </x:c>
      <x:c r="AP234" s="11" t="str">
        <x:f>IF(AO234&gt;='01 Controls'!$E$16,"PASS","FAIL")</x:f>
        <x:v>FAIL</x:v>
      </x:c>
      <x:c r="AQ234" s="11" t="str">
        <x:v>UNQUANTIFIED</x:v>
      </x:c>
      <x:c r="AR234" s="11" t="str">
        <x:v>Position-class planning record; serial item and receiver open</x:v>
      </x:c>
      <x:c r="AS234" s="26"/>
      <x:c r="AT234" s="26"/>
    </x:row>
    <x:row r="235">
      <x:c r="C235" s="11" t="str">
        <x:v>C1-I-URG-FLR-24</x:v>
      </x:c>
      <x:c r="D235" s="11" t="str">
        <x:v>C1</x:v>
      </x:c>
      <x:c r="E235" s="11" t="str">
        <x:v>Grid failure</x:v>
      </x:c>
      <x:c r="F235" s="11" t="str">
        <x:v>I-URG</x:v>
      </x:c>
      <x:c r="G235" s="11" t="str">
        <x:v>Utility reconstruction group</x:v>
      </x:c>
      <x:c r="H235" s="11" t="str">
        <x:v>FLR-24</x:v>
      </x:c>
      <x:c r="I235" s="19" t="n">
        <x:v>48</x:v>
      </x:c>
      <x:c r="J235" s="21" t="n">
        <x:v>8</x:v>
      </x:c>
      <x:c r="K235" s="18" t="n">
        <x:f>'05 Cargo Register'!K235</x:f>
        <x:v>648</x:v>
      </x:c>
      <x:c r="L235" s="18" t="n">
        <x:f>'05 Cargo Register'!N235</x:f>
        <x:v>32</x:v>
      </x:c>
      <x:c r="M235" s="18" t="n">
        <x:f>'05 Cargo Register'!O235</x:f>
        <x:v>1024</x:v>
      </x:c>
      <x:c r="N235" s="18" t="n">
        <x:f>J235*K235</x:f>
        <x:v>5184</x:v>
      </x:c>
      <x:c r="O235" s="18" t="n">
        <x:f>J235*L235</x:f>
        <x:v>256</x:v>
      </x:c>
      <x:c r="P235" s="18" t="n">
        <x:f>J235*M235</x:f>
        <x:v>8192</x:v>
      </x:c>
      <x:c r="Q235" s="22" t="n">
        <x:f>'01 Controls'!$E$22*'02 Cargo Classes'!$M$11</x:f>
        <x:v>0</x:v>
      </x:c>
      <x:c r="R235" s="22" t="n">
        <x:f>'01 Controls'!$F$22*'02 Cargo Classes'!$N$11</x:f>
        <x:v>0</x:v>
      </x:c>
      <x:c r="S235" s="22" t="n">
        <x:f>'01 Controls'!$G$22*'02 Cargo Classes'!$O$11</x:f>
        <x:v>0.9</x:v>
      </x:c>
      <x:c r="T235" s="22" t="n">
        <x:f>'01 Controls'!$H$22*'02 Cargo Classes'!$P$11</x:f>
        <x:v>0.04000000000000001</x:v>
      </x:c>
      <x:c r="U235" s="22" t="n">
        <x:f>SUM(Q235:T235)</x:f>
        <x:v>0.9400000000000001</x:v>
      </x:c>
      <x:c r="V235" s="18" t="n">
        <x:f>IF(U235=0,0,N235*Q235/U235)</x:f>
        <x:v>0</x:v>
      </x:c>
      <x:c r="W235" s="18" t="n">
        <x:f>IF(U235=0,0,P235*Q235/U235)</x:f>
        <x:v>0</x:v>
      </x:c>
      <x:c r="X235" s="18" t="n">
        <x:f>MAX(V235,W235*'01 Controls'!$E$12)</x:f>
        <x:v>0</x:v>
      </x:c>
      <x:c r="Y235" s="18" t="n">
        <x:f>IF(U235=0,0,N235*R235/U235)</x:f>
        <x:v>0</x:v>
      </x:c>
      <x:c r="Z235" s="18" t="n">
        <x:f>IF(U235=0,0,P235*R235/U235)</x:f>
        <x:v>0</x:v>
      </x:c>
      <x:c r="AA235" s="18" t="n">
        <x:f>MAX(Y235,Z235*'01 Controls'!$E$13)</x:f>
        <x:v>0</x:v>
      </x:c>
      <x:c r="AB235" s="18" t="n">
        <x:f>IF(U235=0,0,N235*S235/U235)</x:f>
        <x:v>4963.404255319149</x:v>
      </x:c>
      <x:c r="AC235" s="18" t="n">
        <x:f>IF(U235=0,0,P235*S235/U235)</x:f>
        <x:v>7843.404255319148</x:v>
      </x:c>
      <x:c r="AD235" s="18" t="n">
        <x:f>MAX(AB235,AC235*'01 Controls'!$E$14)</x:f>
        <x:v>4963.404255319149</x:v>
      </x:c>
      <x:c r="AE235" s="18" t="n">
        <x:f>IF(U235=0,0,N235*T235/U235)</x:f>
        <x:v>220.59574468085108</x:v>
      </x:c>
      <x:c r="AF235" s="18" t="n">
        <x:f>IF(U235=0,0,P235*T235/U235)</x:f>
        <x:v>348.5957446808511</x:v>
      </x:c>
      <x:c r="AG235" s="18" t="n">
        <x:f>MAX(AE235,AF235*'01 Controls'!$E$15)</x:f>
        <x:v>220.59574468085108</x:v>
      </x:c>
      <x:c r="AH235" s="18" t="n">
        <x:f>SUM(V235,Y235,AB235,AE235)</x:f>
        <x:v>5184</x:v>
      </x:c>
      <x:c r="AI235" s="18" t="n">
        <x:f>N235-AH235</x:f>
        <x:v>0</x:v>
      </x:c>
      <x:c r="AJ235" s="18" t="n">
        <x:f>V235*INDEX('07 Mode Capacity'!$P$6:$P$17,MATCH("AIR-"&amp;I235,'07 Mode Capacity'!$C$6:$C$17,0))</x:f>
        <x:v>0</x:v>
      </x:c>
      <x:c r="AK235" s="18" t="n">
        <x:f>Y235*INDEX('07 Mode Capacity'!$P$6:$P$17,MATCH("OCEAN-"&amp;I235,'07 Mode Capacity'!$C$6:$C$17,0))</x:f>
        <x:v>0</x:v>
      </x:c>
      <x:c r="AL235" s="18" t="n">
        <x:f>AB235*INDEX('07 Mode Capacity'!$P$6:$P$17,MATCH("LAND-"&amp;I235,'07 Mode Capacity'!$C$6:$C$17,0))</x:f>
        <x:v>605.7729149011394</x:v>
      </x:c>
      <x:c r="AM235" s="18" t="n">
        <x:f>AE235*INDEX('07 Mode Capacity'!$P$6:$P$17,MATCH("INLAND-"&amp;I235,'07 Mode Capacity'!$C$6:$C$17,0))</x:f>
        <x:v>139.24761550570756</x:v>
      </x:c>
      <x:c r="AN235" s="18" t="n">
        <x:f>SUM(AJ235:AM235)</x:f>
        <x:v>745.020530406847</x:v>
      </x:c>
      <x:c r="AO235" s="17" t="n">
        <x:f>IF(N235=0,1,AN235/N235)</x:f>
        <x:v>0.14371538009391338</x:v>
      </x:c>
      <x:c r="AP235" s="11" t="str">
        <x:f>IF(AO235&gt;='01 Controls'!$E$16,"PASS","FAIL")</x:f>
        <x:v>FAIL</x:v>
      </x:c>
      <x:c r="AQ235" s="11" t="str">
        <x:v>UNQUANTIFIED</x:v>
      </x:c>
      <x:c r="AR235" s="11" t="str">
        <x:v>Position-class planning record; serial item and receiver open</x:v>
      </x:c>
      <x:c r="AS235" s="26"/>
      <x:c r="AT235" s="26"/>
    </x:row>
    <x:row r="236">
      <x:c r="C236" s="11" t="str">
        <x:v>C1-I-URG-ROL-30</x:v>
      </x:c>
      <x:c r="D236" s="11" t="str">
        <x:v>C1</x:v>
      </x:c>
      <x:c r="E236" s="11" t="str">
        <x:v>Grid failure</x:v>
      </x:c>
      <x:c r="F236" s="11" t="str">
        <x:v>I-URG</x:v>
      </x:c>
      <x:c r="G236" s="11" t="str">
        <x:v>Utility reconstruction group</x:v>
      </x:c>
      <x:c r="H236" s="11" t="str">
        <x:v>ROL-30</x:v>
      </x:c>
      <x:c r="I236" s="19" t="n">
        <x:v>48</x:v>
      </x:c>
      <x:c r="J236" s="21" t="n">
        <x:v>8</x:v>
      </x:c>
      <x:c r="K236" s="18" t="n">
        <x:f>'05 Cargo Register'!K236</x:f>
        <x:v>432</x:v>
      </x:c>
      <x:c r="L236" s="18" t="n">
        <x:f>'05 Cargo Register'!N236</x:f>
        <x:v>18</x:v>
      </x:c>
      <x:c r="M236" s="18" t="n">
        <x:f>'05 Cargo Register'!O236</x:f>
        <x:v>1147.5</x:v>
      </x:c>
      <x:c r="N236" s="18" t="n">
        <x:f>J236*K236</x:f>
        <x:v>3456</x:v>
      </x:c>
      <x:c r="O236" s="18" t="n">
        <x:f>J236*L236</x:f>
        <x:v>144</x:v>
      </x:c>
      <x:c r="P236" s="18" t="n">
        <x:f>J236*M236</x:f>
        <x:v>9180</x:v>
      </x:c>
      <x:c r="Q236" s="22" t="n">
        <x:f>'01 Controls'!$E$22*'02 Cargo Classes'!$M$12</x:f>
        <x:v>0</x:v>
      </x:c>
      <x:c r="R236" s="22" t="n">
        <x:f>'01 Controls'!$F$22*'02 Cargo Classes'!$N$12</x:f>
        <x:v>0</x:v>
      </x:c>
      <x:c r="S236" s="22" t="n">
        <x:f>'01 Controls'!$G$22*'02 Cargo Classes'!$O$12</x:f>
        <x:v>1.35</x:v>
      </x:c>
      <x:c r="T236" s="22" t="n">
        <x:f>'01 Controls'!$H$22*'02 Cargo Classes'!$P$12</x:f>
        <x:v>0.03</x:v>
      </x:c>
      <x:c r="U236" s="22" t="n">
        <x:f>SUM(Q236:T236)</x:f>
        <x:v>1.3800000000000001</x:v>
      </x:c>
      <x:c r="V236" s="18" t="n">
        <x:f>IF(U236=0,0,N236*Q236/U236)</x:f>
        <x:v>0</x:v>
      </x:c>
      <x:c r="W236" s="18" t="n">
        <x:f>IF(U236=0,0,P236*Q236/U236)</x:f>
        <x:v>0</x:v>
      </x:c>
      <x:c r="X236" s="18" t="n">
        <x:f>MAX(V236,W236*'01 Controls'!$E$12)</x:f>
        <x:v>0</x:v>
      </x:c>
      <x:c r="Y236" s="18" t="n">
        <x:f>IF(U236=0,0,N236*R236/U236)</x:f>
        <x:v>0</x:v>
      </x:c>
      <x:c r="Z236" s="18" t="n">
        <x:f>IF(U236=0,0,P236*R236/U236)</x:f>
        <x:v>0</x:v>
      </x:c>
      <x:c r="AA236" s="18" t="n">
        <x:f>MAX(Y236,Z236*'01 Controls'!$E$13)</x:f>
        <x:v>0</x:v>
      </x:c>
      <x:c r="AB236" s="18" t="n">
        <x:f>IF(U236=0,0,N236*S236/U236)</x:f>
        <x:v>3380.8695652173915</x:v>
      </x:c>
      <x:c r="AC236" s="18" t="n">
        <x:f>IF(U236=0,0,P236*S236/U236)</x:f>
        <x:v>8980.434782608694</x:v>
      </x:c>
      <x:c r="AD236" s="18" t="n">
        <x:f>MAX(AB236,AC236*'01 Controls'!$E$14)</x:f>
        <x:v>3380.8695652173915</x:v>
      </x:c>
      <x:c r="AE236" s="18" t="n">
        <x:f>IF(U236=0,0,N236*T236/U236)</x:f>
        <x:v>75.13043478260869</x:v>
      </x:c>
      <x:c r="AF236" s="18" t="n">
        <x:f>IF(U236=0,0,P236*T236/U236)</x:f>
        <x:v>199.56521739130432</x:v>
      </x:c>
      <x:c r="AG236" s="18" t="n">
        <x:f>MAX(AE236,AF236*'01 Controls'!$E$15)</x:f>
        <x:v>75.13043478260869</x:v>
      </x:c>
      <x:c r="AH236" s="18" t="n">
        <x:f>SUM(V236,Y236,AB236,AE236)</x:f>
        <x:v>3456</x:v>
      </x:c>
      <x:c r="AI236" s="18" t="n">
        <x:f>N236-AH236</x:f>
        <x:v>0</x:v>
      </x:c>
      <x:c r="AJ236" s="18" t="n">
        <x:f>V236*INDEX('07 Mode Capacity'!$P$6:$P$17,MATCH("AIR-"&amp;I236,'07 Mode Capacity'!$C$6:$C$17,0))</x:f>
        <x:v>0</x:v>
      </x:c>
      <x:c r="AK236" s="18" t="n">
        <x:f>Y236*INDEX('07 Mode Capacity'!$P$6:$P$17,MATCH("OCEAN-"&amp;I236,'07 Mode Capacity'!$C$6:$C$17,0))</x:f>
        <x:v>0</x:v>
      </x:c>
      <x:c r="AL236" s="18" t="n">
        <x:f>AB236*INDEX('07 Mode Capacity'!$P$6:$P$17,MATCH("LAND-"&amp;I236,'07 Mode Capacity'!$C$6:$C$17,0))</x:f>
        <x:v>412.6279275413558</x:v>
      </x:c>
      <x:c r="AM236" s="18" t="n">
        <x:f>AE236*INDEX('07 Mode Capacity'!$P$6:$P$17,MATCH("INLAND-"&amp;I236,'07 Mode Capacity'!$C$6:$C$17,0))</x:f>
        <x:v>47.424912527306184</x:v>
      </x:c>
      <x:c r="AN236" s="18" t="n">
        <x:f>SUM(AJ236:AM236)</x:f>
        <x:v>460.05284006866196</x:v>
      </x:c>
      <x:c r="AO236" s="17" t="n">
        <x:f>IF(N236=0,1,AN236/N236)</x:f>
        <x:v>0.13311714122357118</x:v>
      </x:c>
      <x:c r="AP236" s="11" t="str">
        <x:f>IF(AO236&gt;='01 Controls'!$E$16,"PASS","FAIL")</x:f>
        <x:v>FAIL</x:v>
      </x:c>
      <x:c r="AQ236" s="11" t="str">
        <x:v>UNQUANTIFIED</x:v>
      </x:c>
      <x:c r="AR236" s="11" t="str">
        <x:v>Position-class planning record; serial item and receiver open</x:v>
      </x:c>
      <x:c r="AS236" s="26"/>
      <x:c r="AT236" s="26"/>
    </x:row>
    <x:row r="237">
      <x:c r="C237" s="11" t="str">
        <x:v>C1-I-URG-LIN-18</x:v>
      </x:c>
      <x:c r="D237" s="11" t="str">
        <x:v>C1</x:v>
      </x:c>
      <x:c r="E237" s="11" t="str">
        <x:v>Grid failure</x:v>
      </x:c>
      <x:c r="F237" s="11" t="str">
        <x:v>I-URG</x:v>
      </x:c>
      <x:c r="G237" s="11" t="str">
        <x:v>Utility reconstruction group</x:v>
      </x:c>
      <x:c r="H237" s="11" t="str">
        <x:v>LIN-18</x:v>
      </x:c>
      <x:c r="I237" s="19" t="n">
        <x:v>72</x:v>
      </x:c>
      <x:c r="J237" s="21" t="n">
        <x:v>8</x:v>
      </x:c>
      <x:c r="K237" s="18" t="n">
        <x:f>'05 Cargo Register'!K237</x:f>
        <x:v>360</x:v>
      </x:c>
      <x:c r="L237" s="18" t="n">
        <x:f>'05 Cargo Register'!N237</x:f>
        <x:v>25</x:v>
      </x:c>
      <x:c r="M237" s="18" t="n">
        <x:f>'05 Cargo Register'!O237</x:f>
        <x:v>1100</x:v>
      </x:c>
      <x:c r="N237" s="18" t="n">
        <x:f>J237*K237</x:f>
        <x:v>2880</x:v>
      </x:c>
      <x:c r="O237" s="18" t="n">
        <x:f>J237*L237</x:f>
        <x:v>200</x:v>
      </x:c>
      <x:c r="P237" s="18" t="n">
        <x:f>J237*M237</x:f>
        <x:v>8800</x:v>
      </x:c>
      <x:c r="Q237" s="22" t="n">
        <x:f>'01 Controls'!$E$22*'02 Cargo Classes'!$M$13</x:f>
        <x:v>0</x:v>
      </x:c>
      <x:c r="R237" s="22" t="n">
        <x:f>'01 Controls'!$F$22*'02 Cargo Classes'!$N$13</x:f>
        <x:v>0</x:v>
      </x:c>
      <x:c r="S237" s="22" t="n">
        <x:f>'01 Controls'!$G$22*'02 Cargo Classes'!$O$13</x:f>
        <x:v>0.9</x:v>
      </x:c>
      <x:c r="T237" s="22" t="n">
        <x:f>'01 Controls'!$H$22*'02 Cargo Classes'!$P$13</x:f>
        <x:v>0.05</x:v>
      </x:c>
      <x:c r="U237" s="22" t="n">
        <x:f>SUM(Q237:T237)</x:f>
        <x:v>0.9500000000000001</x:v>
      </x:c>
      <x:c r="V237" s="18" t="n">
        <x:f>IF(U237=0,0,N237*Q237/U237)</x:f>
        <x:v>0</x:v>
      </x:c>
      <x:c r="W237" s="18" t="n">
        <x:f>IF(U237=0,0,P237*Q237/U237)</x:f>
        <x:v>0</x:v>
      </x:c>
      <x:c r="X237" s="18" t="n">
        <x:f>MAX(V237,W237*'01 Controls'!$E$12)</x:f>
        <x:v>0</x:v>
      </x:c>
      <x:c r="Y237" s="18" t="n">
        <x:f>IF(U237=0,0,N237*R237/U237)</x:f>
        <x:v>0</x:v>
      </x:c>
      <x:c r="Z237" s="18" t="n">
        <x:f>IF(U237=0,0,P237*R237/U237)</x:f>
        <x:v>0</x:v>
      </x:c>
      <x:c r="AA237" s="18" t="n">
        <x:f>MAX(Y237,Z237*'01 Controls'!$E$13)</x:f>
        <x:v>0</x:v>
      </x:c>
      <x:c r="AB237" s="18" t="n">
        <x:f>IF(U237=0,0,N237*S237/U237)</x:f>
        <x:v>2728.4210526315787</x:v>
      </x:c>
      <x:c r="AC237" s="18" t="n">
        <x:f>IF(U237=0,0,P237*S237/U237)</x:f>
        <x:v>8336.842105263157</x:v>
      </x:c>
      <x:c r="AD237" s="18" t="n">
        <x:f>MAX(AB237,AC237*'01 Controls'!$E$14)</x:f>
        <x:v>2728.4210526315787</x:v>
      </x:c>
      <x:c r="AE237" s="18" t="n">
        <x:f>IF(U237=0,0,N237*T237/U237)</x:f>
        <x:v>151.57894736842104</x:v>
      </x:c>
      <x:c r="AF237" s="18" t="n">
        <x:f>IF(U237=0,0,P237*T237/U237)</x:f>
        <x:v>463.1578947368421</x:v>
      </x:c>
      <x:c r="AG237" s="18" t="n">
        <x:f>MAX(AE237,AF237*'01 Controls'!$E$15)</x:f>
        <x:v>151.57894736842104</x:v>
      </x:c>
      <x:c r="AH237" s="18" t="n">
        <x:f>SUM(V237,Y237,AB237,AE237)</x:f>
        <x:v>2880</x:v>
      </x:c>
      <x:c r="AI237" s="18" t="n">
        <x:f>N237-AH237</x:f>
        <x:v>0</x:v>
      </x:c>
      <x:c r="AJ237" s="18" t="n">
        <x:f>V237*INDEX('07 Mode Capacity'!$P$6:$P$17,MATCH("AIR-"&amp;I237,'07 Mode Capacity'!$C$6:$C$17,0))</x:f>
        <x:v>0</x:v>
      </x:c>
      <x:c r="AK237" s="18" t="n">
        <x:f>Y237*INDEX('07 Mode Capacity'!$P$6:$P$17,MATCH("OCEAN-"&amp;I237,'07 Mode Capacity'!$C$6:$C$17,0))</x:f>
        <x:v>0</x:v>
      </x:c>
      <x:c r="AL237" s="18" t="n">
        <x:f>AB237*INDEX('07 Mode Capacity'!$P$6:$P$17,MATCH("LAND-"&amp;I237,'07 Mode Capacity'!$C$6:$C$17,0))</x:f>
        <x:v>1950.8489501370445</x:v>
      </x:c>
      <x:c r="AM237" s="18" t="n">
        <x:f>AE237*INDEX('07 Mode Capacity'!$P$6:$P$17,MATCH("INLAND-"&amp;I237,'07 Mode Capacity'!$C$6:$C$17,0))</x:f>
        <x:v>151.57894736842104</x:v>
      </x:c>
      <x:c r="AN237" s="18" t="n">
        <x:f>SUM(AJ237:AM237)</x:f>
        <x:v>2102.427897505466</x:v>
      </x:c>
      <x:c r="AO237" s="17" t="n">
        <x:f>IF(N237=0,1,AN237/N237)</x:f>
        <x:v>0.7300096866338422</x:v>
      </x:c>
      <x:c r="AP237" s="11" t="str">
        <x:f>IF(AO237&gt;='01 Controls'!$E$16,"PASS","FAIL")</x:f>
        <x:v>FAIL</x:v>
      </x:c>
      <x:c r="AQ237" s="11" t="str">
        <x:v>UNQUANTIFIED</x:v>
      </x:c>
      <x:c r="AR237" s="11" t="str">
        <x:v>Position-class planning record; serial item and receiver open</x:v>
      </x:c>
      <x:c r="AS237" s="26"/>
      <x:c r="AT237" s="26"/>
    </x:row>
    <x:row r="238">
      <x:c r="C238" s="11" t="str">
        <x:v>C1-I-URG-BLK-08</x:v>
      </x:c>
      <x:c r="D238" s="11" t="str">
        <x:v>C1</x:v>
      </x:c>
      <x:c r="E238" s="11" t="str">
        <x:v>Grid failure</x:v>
      </x:c>
      <x:c r="F238" s="11" t="str">
        <x:v>I-URG</x:v>
      </x:c>
      <x:c r="G238" s="11" t="str">
        <x:v>Utility reconstruction group</x:v>
      </x:c>
      <x:c r="H238" s="11" t="str">
        <x:v>BLK-08</x:v>
      </x:c>
      <x:c r="I238" s="19" t="n">
        <x:v>48</x:v>
      </x:c>
      <x:c r="J238" s="21" t="n">
        <x:v>8</x:v>
      </x:c>
      <x:c r="K238" s="18" t="n">
        <x:f>'05 Cargo Register'!K238</x:f>
        <x:v>108</x:v>
      </x:c>
      <x:c r="L238" s="18" t="n">
        <x:f>'05 Cargo Register'!N238</x:f>
        <x:v>17</x:v>
      </x:c>
      <x:c r="M238" s="18" t="n">
        <x:f>'05 Cargo Register'!O238</x:f>
        <x:v>867</x:v>
      </x:c>
      <x:c r="N238" s="18" t="n">
        <x:f>J238*K238</x:f>
        <x:v>864</x:v>
      </x:c>
      <x:c r="O238" s="18" t="n">
        <x:f>J238*L238</x:f>
        <x:v>136</x:v>
      </x:c>
      <x:c r="P238" s="18" t="n">
        <x:f>J238*M238</x:f>
        <x:v>6936</x:v>
      </x:c>
      <x:c r="Q238" s="22" t="n">
        <x:f>'01 Controls'!$E$22*'02 Cargo Classes'!$M$14</x:f>
        <x:v>0.05</x:v>
      </x:c>
      <x:c r="R238" s="22" t="n">
        <x:f>'01 Controls'!$F$22*'02 Cargo Classes'!$N$14</x:f>
        <x:v>0</x:v>
      </x:c>
      <x:c r="S238" s="22" t="n">
        <x:f>'01 Controls'!$G$22*'02 Cargo Classes'!$O$14</x:f>
        <x:v>0.9</x:v>
      </x:c>
      <x:c r="T238" s="22" t="n">
        <x:f>'01 Controls'!$H$22*'02 Cargo Classes'!$P$14</x:f>
        <x:v>0.025</x:v>
      </x:c>
      <x:c r="U238" s="22" t="n">
        <x:f>SUM(Q238:T238)</x:f>
        <x:v>0.9750000000000001</x:v>
      </x:c>
      <x:c r="V238" s="18" t="n">
        <x:f>IF(U238=0,0,N238*Q238/U238)</x:f>
        <x:v>44.30769230769231</x:v>
      </x:c>
      <x:c r="W238" s="18" t="n">
        <x:f>IF(U238=0,0,P238*Q238/U238)</x:f>
        <x:v>355.6923076923077</x:v>
      </x:c>
      <x:c r="X238" s="18" t="n">
        <x:f>MAX(V238,W238*'01 Controls'!$E$12)</x:f>
        <x:v>88.92307692307692</x:v>
      </x:c>
      <x:c r="Y238" s="18" t="n">
        <x:f>IF(U238=0,0,N238*R238/U238)</x:f>
        <x:v>0</x:v>
      </x:c>
      <x:c r="Z238" s="18" t="n">
        <x:f>IF(U238=0,0,P238*R238/U238)</x:f>
        <x:v>0</x:v>
      </x:c>
      <x:c r="AA238" s="18" t="n">
        <x:f>MAX(Y238,Z238*'01 Controls'!$E$13)</x:f>
        <x:v>0</x:v>
      </x:c>
      <x:c r="AB238" s="18" t="n">
        <x:f>IF(U238=0,0,N238*S238/U238)</x:f>
        <x:v>797.5384615384614</x:v>
      </x:c>
      <x:c r="AC238" s="18" t="n">
        <x:f>IF(U238=0,0,P238*S238/U238)</x:f>
        <x:v>6402.461538461538</x:v>
      </x:c>
      <x:c r="AD238" s="18" t="n">
        <x:f>MAX(AB238,AC238*'01 Controls'!$E$14)</x:f>
        <x:v>1280.4923076923078</x:v>
      </x:c>
      <x:c r="AE238" s="18" t="n">
        <x:f>IF(U238=0,0,N238*T238/U238)</x:f>
        <x:v>22.153846153846153</x:v>
      </x:c>
      <x:c r="AF238" s="18" t="n">
        <x:f>IF(U238=0,0,P238*T238/U238)</x:f>
        <x:v>177.84615384615384</x:v>
      </x:c>
      <x:c r="AG238" s="18" t="n">
        <x:f>MAX(AE238,AF238*'01 Controls'!$E$15)</x:f>
        <x:v>32.01230769230769</x:v>
      </x:c>
      <x:c r="AH238" s="18" t="n">
        <x:f>SUM(V238,Y238,AB238,AE238)</x:f>
        <x:v>863.9999999999999</x:v>
      </x:c>
      <x:c r="AI238" s="18" t="n">
        <x:f>N238-AH238</x:f>
        <x:v>1.1368683772161603e-13</x:v>
      </x:c>
      <x:c r="AJ238" s="18" t="n">
        <x:f>V238*INDEX('07 Mode Capacity'!$P$6:$P$17,MATCH("AIR-"&amp;I238,'07 Mode Capacity'!$C$6:$C$17,0))</x:f>
        <x:v>12.42102609035635</x:v>
      </x:c>
      <x:c r="AK238" s="18" t="n">
        <x:f>Y238*INDEX('07 Mode Capacity'!$P$6:$P$17,MATCH("OCEAN-"&amp;I238,'07 Mode Capacity'!$C$6:$C$17,0))</x:f>
        <x:v>0</x:v>
      </x:c>
      <x:c r="AL238" s="18" t="n">
        <x:f>AB238*INDEX('07 Mode Capacity'!$P$6:$P$17,MATCH("LAND-"&amp;I238,'07 Mode Capacity'!$C$6:$C$17,0))</x:f>
        <x:v>97.33787008667879</x:v>
      </x:c>
      <x:c r="AM238" s="18" t="n">
        <x:f>AE238*INDEX('07 Mode Capacity'!$P$6:$P$17,MATCH("INLAND-"&amp;I238,'07 Mode Capacity'!$C$6:$C$17,0))</x:f>
        <x:v>13.984269078564646</x:v>
      </x:c>
      <x:c r="AN238" s="18" t="n">
        <x:f>SUM(AJ238:AM238)</x:f>
        <x:v>123.74316525559979</x:v>
      </x:c>
      <x:c r="AO238" s="17" t="n">
        <x:f>IF(N238=0,1,AN238/N238)</x:f>
        <x:v>0.14322125608287012</x:v>
      </x:c>
      <x:c r="AP238" s="11" t="str">
        <x:f>IF(AO238&gt;='01 Controls'!$E$16,"PASS","FAIL")</x:f>
        <x:v>FAIL</x:v>
      </x:c>
      <x:c r="AQ238" s="11" t="str">
        <x:v>UNQUANTIFIED</x:v>
      </x:c>
      <x:c r="AR238" s="11" t="str">
        <x:v>Position-class planning record; serial item and receiver open</x:v>
      </x:c>
      <x:c r="AS238" s="26"/>
      <x:c r="AT238" s="26"/>
    </x:row>
    <x:row r="239">
      <x:c r="C239" s="11" t="str">
        <x:v>C1-I-URG-OOG-80</x:v>
      </x:c>
      <x:c r="D239" s="11" t="str">
        <x:v>C1</x:v>
      </x:c>
      <x:c r="E239" s="11" t="str">
        <x:v>Grid failure</x:v>
      </x:c>
      <x:c r="F239" s="11" t="str">
        <x:v>I-URG</x:v>
      </x:c>
      <x:c r="G239" s="11" t="str">
        <x:v>Utility reconstruction group</x:v>
      </x:c>
      <x:c r="H239" s="11" t="str">
        <x:v>OOG-80</x:v>
      </x:c>
      <x:c r="I239" s="19" t="n">
        <x:v>72</x:v>
      </x:c>
      <x:c r="J239" s="21" t="n">
        <x:v>8</x:v>
      </x:c>
      <x:c r="K239" s="18" t="n">
        <x:f>'05 Cargo Register'!K239</x:f>
        <x:v>432</x:v>
      </x:c>
      <x:c r="L239" s="18" t="n">
        <x:f>'05 Cargo Register'!N239</x:f>
        <x:v>8</x:v>
      </x:c>
      <x:c r="M239" s="18" t="n">
        <x:f>'05 Cargo Register'!O239</x:f>
        <x:v>1408</x:v>
      </x:c>
      <x:c r="N239" s="18" t="n">
        <x:f>J239*K239</x:f>
        <x:v>3456</x:v>
      </x:c>
      <x:c r="O239" s="18" t="n">
        <x:f>J239*L239</x:f>
        <x:v>64</x:v>
      </x:c>
      <x:c r="P239" s="18" t="n">
        <x:f>J239*M239</x:f>
        <x:v>11264</x:v>
      </x:c>
      <x:c r="Q239" s="22" t="n">
        <x:f>'01 Controls'!$E$22*'02 Cargo Classes'!$M$15</x:f>
        <x:v>0</x:v>
      </x:c>
      <x:c r="R239" s="22" t="n">
        <x:f>'01 Controls'!$F$22*'02 Cargo Classes'!$N$15</x:f>
        <x:v>0</x:v>
      </x:c>
      <x:c r="S239" s="22" t="n">
        <x:f>'01 Controls'!$G$22*'02 Cargo Classes'!$O$15</x:f>
        <x:v>0.54</x:v>
      </x:c>
      <x:c r="T239" s="22" t="n">
        <x:f>'01 Controls'!$H$22*'02 Cargo Classes'!$P$15</x:f>
        <x:v>0.025</x:v>
      </x:c>
      <x:c r="U239" s="22" t="n">
        <x:f>SUM(Q239:T239)</x:f>
        <x:v>0.5650000000000001</x:v>
      </x:c>
      <x:c r="V239" s="18" t="n">
        <x:f>IF(U239=0,0,N239*Q239/U239)</x:f>
        <x:v>0</x:v>
      </x:c>
      <x:c r="W239" s="18" t="n">
        <x:f>IF(U239=0,0,P239*Q239/U239)</x:f>
        <x:v>0</x:v>
      </x:c>
      <x:c r="X239" s="18" t="n">
        <x:f>MAX(V239,W239*'01 Controls'!$E$12)</x:f>
        <x:v>0</x:v>
      </x:c>
      <x:c r="Y239" s="18" t="n">
        <x:f>IF(U239=0,0,N239*R239/U239)</x:f>
        <x:v>0</x:v>
      </x:c>
      <x:c r="Z239" s="18" t="n">
        <x:f>IF(U239=0,0,P239*R239/U239)</x:f>
        <x:v>0</x:v>
      </x:c>
      <x:c r="AA239" s="18" t="n">
        <x:f>MAX(Y239,Z239*'01 Controls'!$E$13)</x:f>
        <x:v>0</x:v>
      </x:c>
      <x:c r="AB239" s="18" t="n">
        <x:f>IF(U239=0,0,N239*S239/U239)</x:f>
        <x:v>3303.0796460176994</x:v>
      </x:c>
      <x:c r="AC239" s="18" t="n">
        <x:f>IF(U239=0,0,P239*S239/U239)</x:f>
        <x:v>10765.592920353982</x:v>
      </x:c>
      <x:c r="AD239" s="18" t="n">
        <x:f>MAX(AB239,AC239*'01 Controls'!$E$14)</x:f>
        <x:v>3303.0796460176994</x:v>
      </x:c>
      <x:c r="AE239" s="18" t="n">
        <x:f>IF(U239=0,0,N239*T239/U239)</x:f>
        <x:v>152.92035398230087</x:v>
      </x:c>
      <x:c r="AF239" s="18" t="n">
        <x:f>IF(U239=0,0,P239*T239/U239)</x:f>
        <x:v>498.4070796460177</x:v>
      </x:c>
      <x:c r="AG239" s="18" t="n">
        <x:f>MAX(AE239,AF239*'01 Controls'!$E$15)</x:f>
        <x:v>152.92035398230087</x:v>
      </x:c>
      <x:c r="AH239" s="18" t="n">
        <x:f>SUM(V239,Y239,AB239,AE239)</x:f>
        <x:v>3456</x:v>
      </x:c>
      <x:c r="AI239" s="18" t="n">
        <x:f>N239-AH239</x:f>
        <x:v>0</x:v>
      </x:c>
      <x:c r="AJ239" s="18" t="n">
        <x:f>V239*INDEX('07 Mode Capacity'!$P$6:$P$17,MATCH("AIR-"&amp;I239,'07 Mode Capacity'!$C$6:$C$17,0))</x:f>
        <x:v>0</x:v>
      </x:c>
      <x:c r="AK239" s="18" t="n">
        <x:f>Y239*INDEX('07 Mode Capacity'!$P$6:$P$17,MATCH("OCEAN-"&amp;I239,'07 Mode Capacity'!$C$6:$C$17,0))</x:f>
        <x:v>0</x:v>
      </x:c>
      <x:c r="AL239" s="18" t="n">
        <x:f>AB239*INDEX('07 Mode Capacity'!$P$6:$P$17,MATCH("LAND-"&amp;I239,'07 Mode Capacity'!$C$6:$C$17,0))</x:f>
        <x:v>2361.7357201659092</x:v>
      </x:c>
      <x:c r="AM239" s="18" t="n">
        <x:f>AE239*INDEX('07 Mode Capacity'!$P$6:$P$17,MATCH("INLAND-"&amp;I239,'07 Mode Capacity'!$C$6:$C$17,0))</x:f>
        <x:v>152.92035398230087</x:v>
      </x:c>
      <x:c r="AN239" s="18" t="n">
        <x:f>SUM(AJ239:AM239)</x:f>
        <x:v>2514.65607414821</x:v>
      </x:c>
      <x:c r="AO239" s="17" t="n">
        <x:f>IF(N239=0,1,AN239/N239)</x:f>
        <x:v>0.7276203918252923</x:v>
      </x:c>
      <x:c r="AP239" s="11" t="str">
        <x:f>IF(AO239&gt;='01 Controls'!$E$16,"PASS","FAIL")</x:f>
        <x:v>FAIL</x:v>
      </x:c>
      <x:c r="AQ239" s="11" t="str">
        <x:v>UNQUANTIFIED</x:v>
      </x:c>
      <x:c r="AR239" s="11" t="str">
        <x:v>Position-class planning record; serial item and receiver open</x:v>
      </x:c>
      <x:c r="AS239" s="26"/>
      <x:c r="AT239" s="26"/>
    </x:row>
    <x:row r="240">
      <x:c r="C240" s="11" t="str">
        <x:v>C1-H-CHC-APL-45</x:v>
      </x:c>
      <x:c r="D240" s="11" t="str">
        <x:v>C1</x:v>
      </x:c>
      <x:c r="E240" s="11" t="str">
        <x:v>Grid failure</x:v>
      </x:c>
      <x:c r="F240" s="11" t="str">
        <x:v>H-CHC</x:v>
      </x:c>
      <x:c r="G240" s="11" t="str">
        <x:v>Community health continuity group</x:v>
      </x:c>
      <x:c r="H240" s="11" t="str">
        <x:v>APL-45</x:v>
      </x:c>
      <x:c r="I240" s="19" t="n">
        <x:v>24</x:v>
      </x:c>
      <x:c r="J240" s="21" t="n">
        <x:v>8</x:v>
      </x:c>
      <x:c r="K240" s="18" t="n">
        <x:f>'05 Cargo Register'!K240</x:f>
        <x:v>472.5</x:v>
      </x:c>
      <x:c r="L240" s="18" t="n">
        <x:f>'05 Cargo Register'!N240</x:f>
        <x:v>124</x:v>
      </x:c>
      <x:c r="M240" s="18" t="n">
        <x:f>'05 Cargo Register'!O240</x:f>
        <x:v>930</x:v>
      </x:c>
      <x:c r="N240" s="18" t="n">
        <x:f>J240*K240</x:f>
        <x:v>3780</x:v>
      </x:c>
      <x:c r="O240" s="18" t="n">
        <x:f>J240*L240</x:f>
        <x:v>992</x:v>
      </x:c>
      <x:c r="P240" s="18" t="n">
        <x:f>J240*M240</x:f>
        <x:v>7440</x:v>
      </x:c>
      <x:c r="Q240" s="22" t="n">
        <x:f>'01 Controls'!$E$22*'02 Cargo Classes'!$M$6</x:f>
        <x:v>0.15000000000000002</x:v>
      </x:c>
      <x:c r="R240" s="22" t="n">
        <x:f>'01 Controls'!$F$22*'02 Cargo Classes'!$N$6</x:f>
        <x:v>0</x:v>
      </x:c>
      <x:c r="S240" s="22" t="n">
        <x:f>'01 Controls'!$G$22*'02 Cargo Classes'!$O$6</x:f>
        <x:v>0.9</x:v>
      </x:c>
      <x:c r="T240" s="22" t="n">
        <x:f>'01 Controls'!$H$22*'02 Cargo Classes'!$P$6</x:f>
        <x:v>0.015</x:v>
      </x:c>
      <x:c r="U240" s="22" t="n">
        <x:f>SUM(Q240:T240)</x:f>
        <x:v>1.065</x:v>
      </x:c>
      <x:c r="V240" s="18" t="n">
        <x:f>IF(U240=0,0,N240*Q240/U240)</x:f>
        <x:v>532.3943661971832</x:v>
      </x:c>
      <x:c r="W240" s="18" t="n">
        <x:f>IF(U240=0,0,P240*Q240/U240)</x:f>
        <x:v>1047.8873239436623</x:v>
      </x:c>
      <x:c r="X240" s="18" t="n">
        <x:f>MAX(V240,W240*'01 Controls'!$E$12)</x:f>
        <x:v>532.3943661971832</x:v>
      </x:c>
      <x:c r="Y240" s="18" t="n">
        <x:f>IF(U240=0,0,N240*R240/U240)</x:f>
        <x:v>0</x:v>
      </x:c>
      <x:c r="Z240" s="18" t="n">
        <x:f>IF(U240=0,0,P240*R240/U240)</x:f>
        <x:v>0</x:v>
      </x:c>
      <x:c r="AA240" s="18" t="n">
        <x:f>MAX(Y240,Z240*'01 Controls'!$E$13)</x:f>
        <x:v>0</x:v>
      </x:c>
      <x:c r="AB240" s="18" t="n">
        <x:f>IF(U240=0,0,N240*S240/U240)</x:f>
        <x:v>3194.366197183099</x:v>
      </x:c>
      <x:c r="AC240" s="18" t="n">
        <x:f>IF(U240=0,0,P240*S240/U240)</x:f>
        <x:v>6287.323943661972</x:v>
      </x:c>
      <x:c r="AD240" s="18" t="n">
        <x:f>MAX(AB240,AC240*'01 Controls'!$E$14)</x:f>
        <x:v>3194.366197183099</x:v>
      </x:c>
      <x:c r="AE240" s="18" t="n">
        <x:f>IF(U240=0,0,N240*T240/U240)</x:f>
        <x:v>53.23943661971831</x:v>
      </x:c>
      <x:c r="AF240" s="18" t="n">
        <x:f>IF(U240=0,0,P240*T240/U240)</x:f>
        <x:v>104.78873239436619</x:v>
      </x:c>
      <x:c r="AG240" s="18" t="n">
        <x:f>MAX(AE240,AF240*'01 Controls'!$E$15)</x:f>
        <x:v>53.23943661971831</x:v>
      </x:c>
      <x:c r="AH240" s="18" t="n">
        <x:f>SUM(V240,Y240,AB240,AE240)</x:f>
        <x:v>3780.0000000000005</x:v>
      </x:c>
      <x:c r="AI240" s="18" t="n">
        <x:f>N240-AH240</x:f>
        <x:v>-4.547473508864641e-13</x:v>
      </x:c>
      <x:c r="AJ240" s="18" t="n">
        <x:f>V240*INDEX('07 Mode Capacity'!$P$6:$P$17,MATCH("AIR-"&amp;I240,'07 Mode Capacity'!$C$6:$C$17,0))</x:f>
        <x:v>108.03030653956716</x:v>
      </x:c>
      <x:c r="AK240" s="18" t="n">
        <x:f>Y240*INDEX('07 Mode Capacity'!$P$6:$P$17,MATCH("OCEAN-"&amp;I240,'07 Mode Capacity'!$C$6:$C$17,0))</x:f>
        <x:v>0</x:v>
      </x:c>
      <x:c r="AL240" s="18" t="n">
        <x:f>AB240*INDEX('07 Mode Capacity'!$P$6:$P$17,MATCH("LAND-"&amp;I240,'07 Mode Capacity'!$C$6:$C$17,0))</x:f>
        <x:v>1221.848022814023</x:v>
      </x:c>
      <x:c r="AM240" s="18" t="n">
        <x:f>AE240*INDEX('07 Mode Capacity'!$P$6:$P$17,MATCH("INLAND-"&amp;I240,'07 Mode Capacity'!$C$6:$C$17,0))</x:f>
        <x:v>53.23943661971831</x:v>
      </x:c>
      <x:c r="AN240" s="18" t="n">
        <x:f>SUM(AJ240:AM240)</x:f>
        <x:v>1383.1177659733085</x:v>
      </x:c>
      <x:c r="AO240" s="17" t="n">
        <x:f>IF(N240=0,1,AN240/N240)</x:f>
        <x:v>0.3659041708924096</x:v>
      </x:c>
      <x:c r="AP240" s="11" t="str">
        <x:f>IF(AO240&gt;='01 Controls'!$E$16,"PASS","FAIL")</x:f>
        <x:v>FAIL</x:v>
      </x:c>
      <x:c r="AQ240" s="11" t="str">
        <x:v>UNQUANTIFIED</x:v>
      </x:c>
      <x:c r="AR240" s="11" t="str">
        <x:v>Position-class planning record; serial item and receiver open</x:v>
      </x:c>
      <x:c r="AS240" s="26"/>
      <x:c r="AT240" s="26"/>
    </x:row>
    <x:row r="241">
      <x:c r="C241" s="11" t="str">
        <x:v>C1-H-CHC-ISO-18</x:v>
      </x:c>
      <x:c r="D241" s="11" t="str">
        <x:v>C1</x:v>
      </x:c>
      <x:c r="E241" s="11" t="str">
        <x:v>Grid failure</x:v>
      </x:c>
      <x:c r="F241" s="11" t="str">
        <x:v>H-CHC</x:v>
      </x:c>
      <x:c r="G241" s="11" t="str">
        <x:v>Community health continuity group</x:v>
      </x:c>
      <x:c r="H241" s="11" t="str">
        <x:v>ISO-18</x:v>
      </x:c>
      <x:c r="I241" s="19" t="n">
        <x:v>48</x:v>
      </x:c>
      <x:c r="J241" s="21" t="n">
        <x:v>8</x:v>
      </x:c>
      <x:c r="K241" s="18" t="n">
        <x:f>'05 Cargo Register'!K241</x:f>
        <x:v>551.25</x:v>
      </x:c>
      <x:c r="L241" s="18" t="n">
        <x:f>'05 Cargo Register'!N241</x:f>
        <x:v>37</x:v>
      </x:c>
      <x:c r="M241" s="18" t="n">
        <x:f>'05 Cargo Register'!O241</x:f>
        <x:v>976.8000000000001</x:v>
      </x:c>
      <x:c r="N241" s="18" t="n">
        <x:f>J241*K241</x:f>
        <x:v>4410</x:v>
      </x:c>
      <x:c r="O241" s="18" t="n">
        <x:f>J241*L241</x:f>
        <x:v>296</x:v>
      </x:c>
      <x:c r="P241" s="18" t="n">
        <x:f>J241*M241</x:f>
        <x:v>7814.400000000001</x:v>
      </x:c>
      <x:c r="Q241" s="22" t="n">
        <x:f>'01 Controls'!$E$22*'02 Cargo Classes'!$M$7</x:f>
        <x:v>0.010000000000000002</x:v>
      </x:c>
      <x:c r="R241" s="22" t="n">
        <x:f>'01 Controls'!$F$22*'02 Cargo Classes'!$N$7</x:f>
        <x:v>0</x:v>
      </x:c>
      <x:c r="S241" s="22" t="n">
        <x:f>'01 Controls'!$G$22*'02 Cargo Classes'!$O$7</x:f>
        <x:v>1.08</x:v>
      </x:c>
      <x:c r="T241" s="22" t="n">
        <x:f>'01 Controls'!$H$22*'02 Cargo Classes'!$P$7</x:f>
        <x:v>0.04000000000000001</x:v>
      </x:c>
      <x:c r="U241" s="22" t="n">
        <x:f>SUM(Q241:T241)</x:f>
        <x:v>1.1300000000000001</x:v>
      </x:c>
      <x:c r="V241" s="18" t="n">
        <x:f>IF(U241=0,0,N241*Q241/U241)</x:f>
        <x:v>39.02654867256638</x:v>
      </x:c>
      <x:c r="W241" s="18" t="n">
        <x:f>IF(U241=0,0,P241*Q241/U241)</x:f>
        <x:v>69.15398230088496</x:v>
      </x:c>
      <x:c r="X241" s="18" t="n">
        <x:f>MAX(V241,W241*'01 Controls'!$E$12)</x:f>
        <x:v>39.02654867256638</x:v>
      </x:c>
      <x:c r="Y241" s="18" t="n">
        <x:f>IF(U241=0,0,N241*R241/U241)</x:f>
        <x:v>0</x:v>
      </x:c>
      <x:c r="Z241" s="18" t="n">
        <x:f>IF(U241=0,0,P241*R241/U241)</x:f>
        <x:v>0</x:v>
      </x:c>
      <x:c r="AA241" s="18" t="n">
        <x:f>MAX(Y241,Z241*'01 Controls'!$E$13)</x:f>
        <x:v>0</x:v>
      </x:c>
      <x:c r="AB241" s="18" t="n">
        <x:f>IF(U241=0,0,N241*S241/U241)</x:f>
        <x:v>4214.867256637168</x:v>
      </x:c>
      <x:c r="AC241" s="18" t="n">
        <x:f>IF(U241=0,0,P241*S241/U241)</x:f>
        <x:v>7468.630088495575</x:v>
      </x:c>
      <x:c r="AD241" s="18" t="n">
        <x:f>MAX(AB241,AC241*'01 Controls'!$E$14)</x:f>
        <x:v>4214.867256637168</x:v>
      </x:c>
      <x:c r="AE241" s="18" t="n">
        <x:f>IF(U241=0,0,N241*T241/U241)</x:f>
        <x:v>156.1061946902655</x:v>
      </x:c>
      <x:c r="AF241" s="18" t="n">
        <x:f>IF(U241=0,0,P241*T241/U241)</x:f>
        <x:v>276.61592920353985</x:v>
      </x:c>
      <x:c r="AG241" s="18" t="n">
        <x:f>MAX(AE241,AF241*'01 Controls'!$E$15)</x:f>
        <x:v>156.1061946902655</x:v>
      </x:c>
      <x:c r="AH241" s="18" t="n">
        <x:f>SUM(V241,Y241,AB241,AE241)</x:f>
        <x:v>4410</x:v>
      </x:c>
      <x:c r="AI241" s="18" t="n">
        <x:f>N241-AH241</x:f>
        <x:v>0</x:v>
      </x:c>
      <x:c r="AJ241" s="18" t="n">
        <x:f>V241*INDEX('07 Mode Capacity'!$P$6:$P$17,MATCH("AIR-"&amp;I241,'07 Mode Capacity'!$C$6:$C$17,0))</x:f>
        <x:v>10.940533212883015</x:v>
      </x:c>
      <x:c r="AK241" s="18" t="n">
        <x:f>Y241*INDEX('07 Mode Capacity'!$P$6:$P$17,MATCH("OCEAN-"&amp;I241,'07 Mode Capacity'!$C$6:$C$17,0))</x:f>
        <x:v>0</x:v>
      </x:c>
      <x:c r="AL241" s="18" t="n">
        <x:f>AB241*INDEX('07 Mode Capacity'!$P$6:$P$17,MATCH("LAND-"&amp;I241,'07 Mode Capacity'!$C$6:$C$17,0))</x:f>
        <x:v>514.4155689591902</x:v>
      </x:c>
      <x:c r="AM241" s="18" t="n">
        <x:f>AE241*INDEX('07 Mode Capacity'!$P$6:$P$17,MATCH("INLAND-"&amp;I241,'07 Mode Capacity'!$C$6:$C$17,0))</x:f>
        <x:v>98.53959516643452</x:v>
      </x:c>
      <x:c r="AN241" s="18" t="n">
        <x:f>SUM(AJ241:AM241)</x:f>
        <x:v>623.8956973385077</x:v>
      </x:c>
      <x:c r="AO241" s="17" t="n">
        <x:f>IF(N241=0,1,AN241/N241)</x:f>
        <x:v>0.141472947242292</x:v>
      </x:c>
      <x:c r="AP241" s="11" t="str">
        <x:f>IF(AO241&gt;='01 Controls'!$E$16,"PASS","FAIL")</x:f>
        <x:v>FAIL</x:v>
      </x:c>
      <x:c r="AQ241" s="11" t="str">
        <x:v>UNQUANTIFIED</x:v>
      </x:c>
      <x:c r="AR241" s="11" t="str">
        <x:v>Position-class planning record; serial item and receiver open</x:v>
      </x:c>
      <x:c r="AS241" s="26"/>
      <x:c r="AT241" s="26"/>
    </x:row>
    <x:row r="242">
      <x:c r="C242" s="11" t="str">
        <x:v>C1-H-CHC-COL-12</x:v>
      </x:c>
      <x:c r="D242" s="11" t="str">
        <x:v>C1</x:v>
      </x:c>
      <x:c r="E242" s="11" t="str">
        <x:v>Grid failure</x:v>
      </x:c>
      <x:c r="F242" s="11" t="str">
        <x:v>H-CHC</x:v>
      </x:c>
      <x:c r="G242" s="11" t="str">
        <x:v>Community health continuity group</x:v>
      </x:c>
      <x:c r="H242" s="11" t="str">
        <x:v>COL-12</x:v>
      </x:c>
      <x:c r="I242" s="19" t="n">
        <x:v>24</x:v>
      </x:c>
      <x:c r="J242" s="21" t="n">
        <x:v>8</x:v>
      </x:c>
      <x:c r="K242" s="18" t="n">
        <x:f>'05 Cargo Register'!K242</x:f>
        <x:v>472.5</x:v>
      </x:c>
      <x:c r="L242" s="18" t="n">
        <x:f>'05 Cargo Register'!N242</x:f>
        <x:v>50</x:v>
      </x:c>
      <x:c r="M242" s="18" t="n">
        <x:f>'05 Cargo Register'!O242</x:f>
        <x:v>1320</x:v>
      </x:c>
      <x:c r="N242" s="18" t="n">
        <x:f>J242*K242</x:f>
        <x:v>3780</x:v>
      </x:c>
      <x:c r="O242" s="18" t="n">
        <x:f>J242*L242</x:f>
        <x:v>400</x:v>
      </x:c>
      <x:c r="P242" s="18" t="n">
        <x:f>J242*M242</x:f>
        <x:v>10560</x:v>
      </x:c>
      <x:c r="Q242" s="22" t="n">
        <x:f>'01 Controls'!$E$22*'02 Cargo Classes'!$M$8</x:f>
        <x:v>0.1</x:v>
      </x:c>
      <x:c r="R242" s="22" t="n">
        <x:f>'01 Controls'!$F$22*'02 Cargo Classes'!$N$8</x:f>
        <x:v>0</x:v>
      </x:c>
      <x:c r="S242" s="22" t="n">
        <x:f>'01 Controls'!$G$22*'02 Cargo Classes'!$O$8</x:f>
        <x:v>1.08</x:v>
      </x:c>
      <x:c r="T242" s="22" t="n">
        <x:f>'01 Controls'!$H$22*'02 Cargo Classes'!$P$8</x:f>
        <x:v>0.010000000000000002</x:v>
      </x:c>
      <x:c r="U242" s="22" t="n">
        <x:f>SUM(Q242:T242)</x:f>
        <x:v>1.1900000000000002</x:v>
      </x:c>
      <x:c r="V242" s="18" t="n">
        <x:f>IF(U242=0,0,N242*Q242/U242)</x:f>
        <x:v>317.6470588235294</x:v>
      </x:c>
      <x:c r="W242" s="18" t="n">
        <x:f>IF(U242=0,0,P242*Q242/U242)</x:f>
        <x:v>887.3949579831932</x:v>
      </x:c>
      <x:c r="X242" s="18" t="n">
        <x:f>MAX(V242,W242*'01 Controls'!$E$12)</x:f>
        <x:v>317.6470588235294</x:v>
      </x:c>
      <x:c r="Y242" s="18" t="n">
        <x:f>IF(U242=0,0,N242*R242/U242)</x:f>
        <x:v>0</x:v>
      </x:c>
      <x:c r="Z242" s="18" t="n">
        <x:f>IF(U242=0,0,P242*R242/U242)</x:f>
        <x:v>0</x:v>
      </x:c>
      <x:c r="AA242" s="18" t="n">
        <x:f>MAX(Y242,Z242*'01 Controls'!$E$13)</x:f>
        <x:v>0</x:v>
      </x:c>
      <x:c r="AB242" s="18" t="n">
        <x:f>IF(U242=0,0,N242*S242/U242)</x:f>
        <x:v>3430.588235294117</x:v>
      </x:c>
      <x:c r="AC242" s="18" t="n">
        <x:f>IF(U242=0,0,P242*S242/U242)</x:f>
        <x:v>9583.865546218487</x:v>
      </x:c>
      <x:c r="AD242" s="18" t="n">
        <x:f>MAX(AB242,AC242*'01 Controls'!$E$14)</x:f>
        <x:v>3430.588235294117</x:v>
      </x:c>
      <x:c r="AE242" s="18" t="n">
        <x:f>IF(U242=0,0,N242*T242/U242)</x:f>
        <x:v>31.764705882352942</x:v>
      </x:c>
      <x:c r="AF242" s="18" t="n">
        <x:f>IF(U242=0,0,P242*T242/U242)</x:f>
        <x:v>88.73949579831934</x:v>
      </x:c>
      <x:c r="AG242" s="18" t="n">
        <x:f>MAX(AE242,AF242*'01 Controls'!$E$15)</x:f>
        <x:v>31.764705882352942</x:v>
      </x:c>
      <x:c r="AH242" s="18" t="n">
        <x:f>SUM(V242,Y242,AB242,AE242)</x:f>
        <x:v>3779.9999999999995</x:v>
      </x:c>
      <x:c r="AI242" s="18" t="n">
        <x:f>N242-AH242</x:f>
        <x:v>4.547473508864641e-13</x:v>
      </x:c>
      <x:c r="AJ242" s="18" t="n">
        <x:f>V242*INDEX('07 Mode Capacity'!$P$6:$P$17,MATCH("AIR-"&amp;I242,'07 Mode Capacity'!$C$6:$C$17,0))</x:f>
        <x:v>64.45505684293502</x:v>
      </x:c>
      <x:c r="AK242" s="18" t="n">
        <x:f>Y242*INDEX('07 Mode Capacity'!$P$6:$P$17,MATCH("OCEAN-"&amp;I242,'07 Mode Capacity'!$C$6:$C$17,0))</x:f>
        <x:v>0</x:v>
      </x:c>
      <x:c r="AL242" s="18" t="n">
        <x:f>AB242*INDEX('07 Mode Capacity'!$P$6:$P$17,MATCH("LAND-"&amp;I242,'07 Mode Capacity'!$C$6:$C$17,0))</x:f>
        <x:v>1312.2031707195972</x:v>
      </x:c>
      <x:c r="AM242" s="18" t="n">
        <x:f>AE242*INDEX('07 Mode Capacity'!$P$6:$P$17,MATCH("INLAND-"&amp;I242,'07 Mode Capacity'!$C$6:$C$17,0))</x:f>
        <x:v>31.764705882352942</x:v>
      </x:c>
      <x:c r="AN242" s="18" t="n">
        <x:f>SUM(AJ242:AM242)</x:f>
        <x:v>1408.422933444885</x:v>
      </x:c>
      <x:c r="AO242" s="17" t="n">
        <x:f>IF(N242=0,1,AN242/N242)</x:f>
        <x:v>0.372598659641504</x:v>
      </x:c>
      <x:c r="AP242" s="11" t="str">
        <x:f>IF(AO242&gt;='01 Controls'!$E$16,"PASS","FAIL")</x:f>
        <x:v>FAIL</x:v>
      </x:c>
      <x:c r="AQ242" s="11" t="str">
        <x:v>UNQUANTIFIED</x:v>
      </x:c>
      <x:c r="AR242" s="11" t="str">
        <x:v>Position-class planning record; serial item and receiver open</x:v>
      </x:c>
      <x:c r="AS242" s="26"/>
      <x:c r="AT242" s="26"/>
    </x:row>
    <x:row r="243">
      <x:c r="C243" s="11" t="str">
        <x:v>C1-H-CHC-BAT-22</x:v>
      </x:c>
      <x:c r="D243" s="11" t="str">
        <x:v>C1</x:v>
      </x:c>
      <x:c r="E243" s="11" t="str">
        <x:v>Grid failure</x:v>
      </x:c>
      <x:c r="F243" s="11" t="str">
        <x:v>H-CHC</x:v>
      </x:c>
      <x:c r="G243" s="11" t="str">
        <x:v>Community health continuity group</x:v>
      </x:c>
      <x:c r="H243" s="11" t="str">
        <x:v>BAT-22</x:v>
      </x:c>
      <x:c r="I243" s="19" t="n">
        <x:v>48</x:v>
      </x:c>
      <x:c r="J243" s="21" t="n">
        <x:v>8</x:v>
      </x:c>
      <x:c r="K243" s="18" t="n">
        <x:f>'05 Cargo Register'!K243</x:f>
        <x:v>210</x:v>
      </x:c>
      <x:c r="L243" s="18" t="n">
        <x:f>'05 Cargo Register'!N243</x:f>
        <x:v>12</x:v>
      </x:c>
      <x:c r="M243" s="18" t="n">
        <x:f>'05 Cargo Register'!O243</x:f>
        <x:v>316.8</x:v>
      </x:c>
      <x:c r="N243" s="18" t="n">
        <x:f>J243*K243</x:f>
        <x:v>1680</x:v>
      </x:c>
      <x:c r="O243" s="18" t="n">
        <x:f>J243*L243</x:f>
        <x:v>96</x:v>
      </x:c>
      <x:c r="P243" s="18" t="n">
        <x:f>J243*M243</x:f>
        <x:v>2534.4</x:v>
      </x:c>
      <x:c r="Q243" s="22" t="n">
        <x:f>'01 Controls'!$E$22*'02 Cargo Classes'!$M$9</x:f>
        <x:v>0</x:v>
      </x:c>
      <x:c r="R243" s="22" t="n">
        <x:f>'01 Controls'!$F$22*'02 Cargo Classes'!$N$9</x:f>
        <x:v>0</x:v>
      </x:c>
      <x:c r="S243" s="22" t="n">
        <x:f>'01 Controls'!$G$22*'02 Cargo Classes'!$O$9</x:f>
        <x:v>0.9</x:v>
      </x:c>
      <x:c r="T243" s="22" t="n">
        <x:f>'01 Controls'!$H$22*'02 Cargo Classes'!$P$9</x:f>
        <x:v>0.025</x:v>
      </x:c>
      <x:c r="U243" s="22" t="n">
        <x:f>SUM(Q243:T243)</x:f>
        <x:v>0.925</x:v>
      </x:c>
      <x:c r="V243" s="18" t="n">
        <x:f>IF(U243=0,0,N243*Q243/U243)</x:f>
        <x:v>0</x:v>
      </x:c>
      <x:c r="W243" s="18" t="n">
        <x:f>IF(U243=0,0,P243*Q243/U243)</x:f>
        <x:v>0</x:v>
      </x:c>
      <x:c r="X243" s="18" t="n">
        <x:f>MAX(V243,W243*'01 Controls'!$E$12)</x:f>
        <x:v>0</x:v>
      </x:c>
      <x:c r="Y243" s="18" t="n">
        <x:f>IF(U243=0,0,N243*R243/U243)</x:f>
        <x:v>0</x:v>
      </x:c>
      <x:c r="Z243" s="18" t="n">
        <x:f>IF(U243=0,0,P243*R243/U243)</x:f>
        <x:v>0</x:v>
      </x:c>
      <x:c r="AA243" s="18" t="n">
        <x:f>MAX(Y243,Z243*'01 Controls'!$E$13)</x:f>
        <x:v>0</x:v>
      </x:c>
      <x:c r="AB243" s="18" t="n">
        <x:f>IF(U243=0,0,N243*S243/U243)</x:f>
        <x:v>1634.5945945945946</x:v>
      </x:c>
      <x:c r="AC243" s="18" t="n">
        <x:f>IF(U243=0,0,P243*S243/U243)</x:f>
        <x:v>2465.9027027027028</x:v>
      </x:c>
      <x:c r="AD243" s="18" t="n">
        <x:f>MAX(AB243,AC243*'01 Controls'!$E$14)</x:f>
        <x:v>1634.5945945945946</x:v>
      </x:c>
      <x:c r="AE243" s="18" t="n">
        <x:f>IF(U243=0,0,N243*T243/U243)</x:f>
        <x:v>45.4054054054054</x:v>
      </x:c>
      <x:c r="AF243" s="18" t="n">
        <x:f>IF(U243=0,0,P243*T243/U243)</x:f>
        <x:v>68.4972972972973</x:v>
      </x:c>
      <x:c r="AG243" s="18" t="n">
        <x:f>MAX(AE243,AF243*'01 Controls'!$E$15)</x:f>
        <x:v>45.4054054054054</x:v>
      </x:c>
      <x:c r="AH243" s="18" t="n">
        <x:f>SUM(V243,Y243,AB243,AE243)</x:f>
        <x:v>1680</x:v>
      </x:c>
      <x:c r="AI243" s="18" t="n">
        <x:f>N243-AH243</x:f>
        <x:v>0</x:v>
      </x:c>
      <x:c r="AJ243" s="18" t="n">
        <x:f>V243*INDEX('07 Mode Capacity'!$P$6:$P$17,MATCH("AIR-"&amp;I243,'07 Mode Capacity'!$C$6:$C$17,0))</x:f>
        <x:v>0</x:v>
      </x:c>
      <x:c r="AK243" s="18" t="n">
        <x:f>Y243*INDEX('07 Mode Capacity'!$P$6:$P$17,MATCH("OCEAN-"&amp;I243,'07 Mode Capacity'!$C$6:$C$17,0))</x:f>
        <x:v>0</x:v>
      </x:c>
      <x:c r="AL243" s="18" t="n">
        <x:f>AB243*INDEX('07 Mode Capacity'!$P$6:$P$17,MATCH("LAND-"&amp;I243,'07 Mode Capacity'!$C$6:$C$17,0))</x:f>
        <x:v>199.4987877902651</x:v>
      </x:c>
      <x:c r="AM243" s="18" t="n">
        <x:f>AE243*INDEX('07 Mode Capacity'!$P$6:$P$17,MATCH("INLAND-"&amp;I243,'07 Mode Capacity'!$C$6:$C$17,0))</x:f>
        <x:v>28.661452390751865</x:v>
      </x:c>
      <x:c r="AN243" s="18" t="n">
        <x:f>SUM(AJ243:AM243)</x:f>
        <x:v>228.16024018101697</x:v>
      </x:c>
      <x:c r="AO243" s="17" t="n">
        <x:f>IF(N243=0,1,AN243/N243)</x:f>
        <x:v>0.13580966677441486</x:v>
      </x:c>
      <x:c r="AP243" s="11" t="str">
        <x:f>IF(AO243&gt;='01 Controls'!$E$16,"PASS","FAIL")</x:f>
        <x:v>FAIL</x:v>
      </x:c>
      <x:c r="AQ243" s="11" t="str">
        <x:v>UNQUANTIFIED</x:v>
      </x:c>
      <x:c r="AR243" s="11" t="str">
        <x:v>Position-class planning record; serial item and receiver open</x:v>
      </x:c>
      <x:c r="AS243" s="26"/>
      <x:c r="AT243" s="26"/>
    </x:row>
    <x:row r="244">
      <x:c r="C244" s="11" t="str">
        <x:v>C1-H-CHC-TNK-20</x:v>
      </x:c>
      <x:c r="D244" s="11" t="str">
        <x:v>C1</x:v>
      </x:c>
      <x:c r="E244" s="11" t="str">
        <x:v>Grid failure</x:v>
      </x:c>
      <x:c r="F244" s="11" t="str">
        <x:v>H-CHC</x:v>
      </x:c>
      <x:c r="G244" s="11" t="str">
        <x:v>Community health continuity group</x:v>
      </x:c>
      <x:c r="H244" s="11" t="str">
        <x:v>TNK-20</x:v>
      </x:c>
      <x:c r="I244" s="19" t="n">
        <x:v>48</x:v>
      </x:c>
      <x:c r="J244" s="21" t="n">
        <x:v>8</x:v>
      </x:c>
      <x:c r="K244" s="18" t="n">
        <x:f>'05 Cargo Register'!K244</x:f>
        <x:v>157.5</x:v>
      </x:c>
      <x:c r="L244" s="18" t="n">
        <x:f>'05 Cargo Register'!N244</x:f>
        <x:v>10</x:v>
      </x:c>
      <x:c r="M244" s="18" t="n">
        <x:f>'05 Cargo Register'!O244</x:f>
        <x:v>212.5</x:v>
      </x:c>
      <x:c r="N244" s="18" t="n">
        <x:f>J244*K244</x:f>
        <x:v>1260</x:v>
      </x:c>
      <x:c r="O244" s="18" t="n">
        <x:f>J244*L244</x:f>
        <x:v>80</x:v>
      </x:c>
      <x:c r="P244" s="18" t="n">
        <x:f>J244*M244</x:f>
        <x:v>1700</x:v>
      </x:c>
      <x:c r="Q244" s="22" t="n">
        <x:f>'01 Controls'!$E$22*'02 Cargo Classes'!$M$10</x:f>
        <x:v>0</x:v>
      </x:c>
      <x:c r="R244" s="22" t="n">
        <x:f>'01 Controls'!$F$22*'02 Cargo Classes'!$N$10</x:f>
        <x:v>0</x:v>
      </x:c>
      <x:c r="S244" s="22" t="n">
        <x:f>'01 Controls'!$G$22*'02 Cargo Classes'!$O$10</x:f>
        <x:v>0.9</x:v>
      </x:c>
      <x:c r="T244" s="22" t="n">
        <x:f>'01 Controls'!$H$22*'02 Cargo Classes'!$P$10</x:f>
        <x:v>0.05</x:v>
      </x:c>
      <x:c r="U244" s="22" t="n">
        <x:f>SUM(Q244:T244)</x:f>
        <x:v>0.9500000000000001</x:v>
      </x:c>
      <x:c r="V244" s="18" t="n">
        <x:f>IF(U244=0,0,N244*Q244/U244)</x:f>
        <x:v>0</x:v>
      </x:c>
      <x:c r="W244" s="18" t="n">
        <x:f>IF(U244=0,0,P244*Q244/U244)</x:f>
        <x:v>0</x:v>
      </x:c>
      <x:c r="X244" s="18" t="n">
        <x:f>MAX(V244,W244*'01 Controls'!$E$12)</x:f>
        <x:v>0</x:v>
      </x:c>
      <x:c r="Y244" s="18" t="n">
        <x:f>IF(U244=0,0,N244*R244/U244)</x:f>
        <x:v>0</x:v>
      </x:c>
      <x:c r="Z244" s="18" t="n">
        <x:f>IF(U244=0,0,P244*R244/U244)</x:f>
        <x:v>0</x:v>
      </x:c>
      <x:c r="AA244" s="18" t="n">
        <x:f>MAX(Y244,Z244*'01 Controls'!$E$13)</x:f>
        <x:v>0</x:v>
      </x:c>
      <x:c r="AB244" s="18" t="n">
        <x:f>IF(U244=0,0,N244*S244/U244)</x:f>
        <x:v>1193.6842105263156</x:v>
      </x:c>
      <x:c r="AC244" s="18" t="n">
        <x:f>IF(U244=0,0,P244*S244/U244)</x:f>
        <x:v>1610.5263157894735</x:v>
      </x:c>
      <x:c r="AD244" s="18" t="n">
        <x:f>MAX(AB244,AC244*'01 Controls'!$E$14)</x:f>
        <x:v>1193.6842105263156</x:v>
      </x:c>
      <x:c r="AE244" s="18" t="n">
        <x:f>IF(U244=0,0,N244*T244/U244)</x:f>
        <x:v>66.3157894736842</x:v>
      </x:c>
      <x:c r="AF244" s="18" t="n">
        <x:f>IF(U244=0,0,P244*T244/U244)</x:f>
        <x:v>89.47368421052632</x:v>
      </x:c>
      <x:c r="AG244" s="18" t="n">
        <x:f>MAX(AE244,AF244*'01 Controls'!$E$15)</x:f>
        <x:v>66.3157894736842</x:v>
      </x:c>
      <x:c r="AH244" s="18" t="n">
        <x:f>SUM(V244,Y244,AB244,AE244)</x:f>
        <x:v>1259.9999999999998</x:v>
      </x:c>
      <x:c r="AI244" s="18" t="n">
        <x:f>N244-AH244</x:f>
        <x:v>2.2737367544323206e-13</x:v>
      </x:c>
      <x:c r="AJ244" s="18" t="n">
        <x:f>V244*INDEX('07 Mode Capacity'!$P$6:$P$17,MATCH("AIR-"&amp;I244,'07 Mode Capacity'!$C$6:$C$17,0))</x:f>
        <x:v>0</x:v>
      </x:c>
      <x:c r="AK244" s="18" t="n">
        <x:f>Y244*INDEX('07 Mode Capacity'!$P$6:$P$17,MATCH("OCEAN-"&amp;I244,'07 Mode Capacity'!$C$6:$C$17,0))</x:f>
        <x:v>0</x:v>
      </x:c>
      <x:c r="AL244" s="18" t="n">
        <x:f>AB244*INDEX('07 Mode Capacity'!$P$6:$P$17,MATCH("LAND-"&amp;I244,'07 Mode Capacity'!$C$6:$C$17,0))</x:f>
        <x:v>145.68661476789094</x:v>
      </x:c>
      <x:c r="AM244" s="18" t="n">
        <x:f>AE244*INDEX('07 Mode Capacity'!$P$6:$P$17,MATCH("INLAND-"&amp;I244,'07 Mode Capacity'!$C$6:$C$17,0))</x:f>
        <x:v>41.86080546544022</x:v>
      </x:c>
      <x:c r="AN244" s="18" t="n">
        <x:f>SUM(AJ244:AM244)</x:f>
        <x:v>187.54742023333117</x:v>
      </x:c>
      <x:c r="AO244" s="17" t="n">
        <x:f>IF(N244=0,1,AN244/N244)</x:f>
        <x:v>0.1488471589153422</x:v>
      </x:c>
      <x:c r="AP244" s="11" t="str">
        <x:f>IF(AO244&gt;='01 Controls'!$E$16,"PASS","FAIL")</x:f>
        <x:v>FAIL</x:v>
      </x:c>
      <x:c r="AQ244" s="11" t="str">
        <x:v>UNQUANTIFIED</x:v>
      </x:c>
      <x:c r="AR244" s="11" t="str">
        <x:v>Position-class planning record; serial item and receiver open</x:v>
      </x:c>
      <x:c r="AS244" s="26"/>
      <x:c r="AT244" s="26"/>
    </x:row>
    <x:row r="245">
      <x:c r="C245" s="11" t="str">
        <x:v>C1-H-CHC-FLR-24</x:v>
      </x:c>
      <x:c r="D245" s="11" t="str">
        <x:v>C1</x:v>
      </x:c>
      <x:c r="E245" s="11" t="str">
        <x:v>Grid failure</x:v>
      </x:c>
      <x:c r="F245" s="11" t="str">
        <x:v>H-CHC</x:v>
      </x:c>
      <x:c r="G245" s="11" t="str">
        <x:v>Community health continuity group</x:v>
      </x:c>
      <x:c r="H245" s="11" t="str">
        <x:v>FLR-24</x:v>
      </x:c>
      <x:c r="I245" s="19" t="n">
        <x:v>48</x:v>
      </x:c>
      <x:c r="J245" s="21" t="n">
        <x:v>8</x:v>
      </x:c>
      <x:c r="K245" s="18" t="n">
        <x:f>'05 Cargo Register'!K245</x:f>
        <x:v>131.25</x:v>
      </x:c>
      <x:c r="L245" s="18" t="n">
        <x:f>'05 Cargo Register'!N245</x:f>
        <x:v>7</x:v>
      </x:c>
      <x:c r="M245" s="18" t="n">
        <x:f>'05 Cargo Register'!O245</x:f>
        <x:v>224</x:v>
      </x:c>
      <x:c r="N245" s="18" t="n">
        <x:f>J245*K245</x:f>
        <x:v>1050</x:v>
      </x:c>
      <x:c r="O245" s="18" t="n">
        <x:f>J245*L245</x:f>
        <x:v>56</x:v>
      </x:c>
      <x:c r="P245" s="18" t="n">
        <x:f>J245*M245</x:f>
        <x:v>1792</x:v>
      </x:c>
      <x:c r="Q245" s="22" t="n">
        <x:f>'01 Controls'!$E$22*'02 Cargo Classes'!$M$11</x:f>
        <x:v>0</x:v>
      </x:c>
      <x:c r="R245" s="22" t="n">
        <x:f>'01 Controls'!$F$22*'02 Cargo Classes'!$N$11</x:f>
        <x:v>0</x:v>
      </x:c>
      <x:c r="S245" s="22" t="n">
        <x:f>'01 Controls'!$G$22*'02 Cargo Classes'!$O$11</x:f>
        <x:v>0.9</x:v>
      </x:c>
      <x:c r="T245" s="22" t="n">
        <x:f>'01 Controls'!$H$22*'02 Cargo Classes'!$P$11</x:f>
        <x:v>0.04000000000000001</x:v>
      </x:c>
      <x:c r="U245" s="22" t="n">
        <x:f>SUM(Q245:T245)</x:f>
        <x:v>0.9400000000000001</x:v>
      </x:c>
      <x:c r="V245" s="18" t="n">
        <x:f>IF(U245=0,0,N245*Q245/U245)</x:f>
        <x:v>0</x:v>
      </x:c>
      <x:c r="W245" s="18" t="n">
        <x:f>IF(U245=0,0,P245*Q245/U245)</x:f>
        <x:v>0</x:v>
      </x:c>
      <x:c r="X245" s="18" t="n">
        <x:f>MAX(V245,W245*'01 Controls'!$E$12)</x:f>
        <x:v>0</x:v>
      </x:c>
      <x:c r="Y245" s="18" t="n">
        <x:f>IF(U245=0,0,N245*R245/U245)</x:f>
        <x:v>0</x:v>
      </x:c>
      <x:c r="Z245" s="18" t="n">
        <x:f>IF(U245=0,0,P245*R245/U245)</x:f>
        <x:v>0</x:v>
      </x:c>
      <x:c r="AA245" s="18" t="n">
        <x:f>MAX(Y245,Z245*'01 Controls'!$E$13)</x:f>
        <x:v>0</x:v>
      </x:c>
      <x:c r="AB245" s="18" t="n">
        <x:f>IF(U245=0,0,N245*S245/U245)</x:f>
        <x:v>1005.3191489361701</x:v>
      </x:c>
      <x:c r="AC245" s="18" t="n">
        <x:f>IF(U245=0,0,P245*S245/U245)</x:f>
        <x:v>1715.7446808510638</x:v>
      </x:c>
      <x:c r="AD245" s="18" t="n">
        <x:f>MAX(AB245,AC245*'01 Controls'!$E$14)</x:f>
        <x:v>1005.3191489361701</x:v>
      </x:c>
      <x:c r="AE245" s="18" t="n">
        <x:f>IF(U245=0,0,N245*T245/U245)</x:f>
        <x:v>44.68085106382979</x:v>
      </x:c>
      <x:c r="AF245" s="18" t="n">
        <x:f>IF(U245=0,0,P245*T245/U245)</x:f>
        <x:v>76.25531914893617</x:v>
      </x:c>
      <x:c r="AG245" s="18" t="n">
        <x:f>MAX(AE245,AF245*'01 Controls'!$E$15)</x:f>
        <x:v>44.68085106382979</x:v>
      </x:c>
      <x:c r="AH245" s="18" t="n">
        <x:f>SUM(V245,Y245,AB245,AE245)</x:f>
        <x:v>1050</x:v>
      </x:c>
      <x:c r="AI245" s="18" t="n">
        <x:f>N245-AH245</x:f>
        <x:v>0</x:v>
      </x:c>
      <x:c r="AJ245" s="18" t="n">
        <x:f>V245*INDEX('07 Mode Capacity'!$P$6:$P$17,MATCH("AIR-"&amp;I245,'07 Mode Capacity'!$C$6:$C$17,0))</x:f>
        <x:v>0</x:v>
      </x:c>
      <x:c r="AK245" s="18" t="n">
        <x:f>Y245*INDEX('07 Mode Capacity'!$P$6:$P$17,MATCH("OCEAN-"&amp;I245,'07 Mode Capacity'!$C$6:$C$17,0))</x:f>
        <x:v>0</x:v>
      </x:c>
      <x:c r="AL245" s="18" t="n">
        <x:f>AB245*INDEX('07 Mode Capacity'!$P$6:$P$17,MATCH("LAND-"&amp;I245,'07 Mode Capacity'!$C$6:$C$17,0))</x:f>
        <x:v>122.69706030983724</x:v>
      </x:c>
      <x:c r="AM245" s="18" t="n">
        <x:f>AE245*INDEX('07 Mode Capacity'!$P$6:$P$17,MATCH("INLAND-"&amp;I245,'07 Mode Capacity'!$C$6:$C$17,0))</x:f>
        <x:v>28.204088788771784</x:v>
      </x:c>
      <x:c r="AN245" s="18" t="n">
        <x:f>SUM(AJ245:AM245)</x:f>
        <x:v>150.90114909860904</x:v>
      </x:c>
      <x:c r="AO245" s="17" t="n">
        <x:f>IF(N245=0,1,AN245/N245)</x:f>
        <x:v>0.14371538009391338</x:v>
      </x:c>
      <x:c r="AP245" s="11" t="str">
        <x:f>IF(AO245&gt;='01 Controls'!$E$16,"PASS","FAIL")</x:f>
        <x:v>FAIL</x:v>
      </x:c>
      <x:c r="AQ245" s="11" t="str">
        <x:v>UNQUANTIFIED</x:v>
      </x:c>
      <x:c r="AR245" s="11" t="str">
        <x:v>Position-class planning record; serial item and receiver open</x:v>
      </x:c>
      <x:c r="AS245" s="26"/>
      <x:c r="AT245" s="26"/>
    </x:row>
    <x:row r="246">
      <x:c r="C246" s="11" t="str">
        <x:v>C1-H-CHC-ROL-30</x:v>
      </x:c>
      <x:c r="D246" s="11" t="str">
        <x:v>C1</x:v>
      </x:c>
      <x:c r="E246" s="11" t="str">
        <x:v>Grid failure</x:v>
      </x:c>
      <x:c r="F246" s="11" t="str">
        <x:v>H-CHC</x:v>
      </x:c>
      <x:c r="G246" s="11" t="str">
        <x:v>Community health continuity group</x:v>
      </x:c>
      <x:c r="H246" s="11" t="str">
        <x:v>ROL-30</x:v>
      </x:c>
      <x:c r="I246" s="19" t="n">
        <x:v>48</x:v>
      </x:c>
      <x:c r="J246" s="21" t="n">
        <x:v>8</x:v>
      </x:c>
      <x:c r="K246" s="18" t="n">
        <x:f>'05 Cargo Register'!K246</x:f>
        <x:v>262.5</x:v>
      </x:c>
      <x:c r="L246" s="18" t="n">
        <x:f>'05 Cargo Register'!N246</x:f>
        <x:v>11</x:v>
      </x:c>
      <x:c r="M246" s="18" t="n">
        <x:f>'05 Cargo Register'!O246</x:f>
        <x:v>701.25</x:v>
      </x:c>
      <x:c r="N246" s="18" t="n">
        <x:f>J246*K246</x:f>
        <x:v>2100</x:v>
      </x:c>
      <x:c r="O246" s="18" t="n">
        <x:f>J246*L246</x:f>
        <x:v>88</x:v>
      </x:c>
      <x:c r="P246" s="18" t="n">
        <x:f>J246*M246</x:f>
        <x:v>5610</x:v>
      </x:c>
      <x:c r="Q246" s="22" t="n">
        <x:f>'01 Controls'!$E$22*'02 Cargo Classes'!$M$12</x:f>
        <x:v>0</x:v>
      </x:c>
      <x:c r="R246" s="22" t="n">
        <x:f>'01 Controls'!$F$22*'02 Cargo Classes'!$N$12</x:f>
        <x:v>0</x:v>
      </x:c>
      <x:c r="S246" s="22" t="n">
        <x:f>'01 Controls'!$G$22*'02 Cargo Classes'!$O$12</x:f>
        <x:v>1.35</x:v>
      </x:c>
      <x:c r="T246" s="22" t="n">
        <x:f>'01 Controls'!$H$22*'02 Cargo Classes'!$P$12</x:f>
        <x:v>0.03</x:v>
      </x:c>
      <x:c r="U246" s="22" t="n">
        <x:f>SUM(Q246:T246)</x:f>
        <x:v>1.3800000000000001</x:v>
      </x:c>
      <x:c r="V246" s="18" t="n">
        <x:f>IF(U246=0,0,N246*Q246/U246)</x:f>
        <x:v>0</x:v>
      </x:c>
      <x:c r="W246" s="18" t="n">
        <x:f>IF(U246=0,0,P246*Q246/U246)</x:f>
        <x:v>0</x:v>
      </x:c>
      <x:c r="X246" s="18" t="n">
        <x:f>MAX(V246,W246*'01 Controls'!$E$12)</x:f>
        <x:v>0</x:v>
      </x:c>
      <x:c r="Y246" s="18" t="n">
        <x:f>IF(U246=0,0,N246*R246/U246)</x:f>
        <x:v>0</x:v>
      </x:c>
      <x:c r="Z246" s="18" t="n">
        <x:f>IF(U246=0,0,P246*R246/U246)</x:f>
        <x:v>0</x:v>
      </x:c>
      <x:c r="AA246" s="18" t="n">
        <x:f>MAX(Y246,Z246*'01 Controls'!$E$13)</x:f>
        <x:v>0</x:v>
      </x:c>
      <x:c r="AB246" s="18" t="n">
        <x:f>IF(U246=0,0,N246*S246/U246)</x:f>
        <x:v>2054.3478260869565</x:v>
      </x:c>
      <x:c r="AC246" s="18" t="n">
        <x:f>IF(U246=0,0,P246*S246/U246)</x:f>
        <x:v>5488.04347826087</x:v>
      </x:c>
      <x:c r="AD246" s="18" t="n">
        <x:f>MAX(AB246,AC246*'01 Controls'!$E$14)</x:f>
        <x:v>2054.3478260869565</x:v>
      </x:c>
      <x:c r="AE246" s="18" t="n">
        <x:f>IF(U246=0,0,N246*T246/U246)</x:f>
        <x:v>45.65217391304348</x:v>
      </x:c>
      <x:c r="AF246" s="18" t="n">
        <x:f>IF(U246=0,0,P246*T246/U246)</x:f>
        <x:v>121.95652173913041</x:v>
      </x:c>
      <x:c r="AG246" s="18" t="n">
        <x:f>MAX(AE246,AF246*'01 Controls'!$E$15)</x:f>
        <x:v>45.65217391304348</x:v>
      </x:c>
      <x:c r="AH246" s="18" t="n">
        <x:f>SUM(V246,Y246,AB246,AE246)</x:f>
        <x:v>2100</x:v>
      </x:c>
      <x:c r="AI246" s="18" t="n">
        <x:f>N246-AH246</x:f>
        <x:v>0</x:v>
      </x:c>
      <x:c r="AJ246" s="18" t="n">
        <x:f>V246*INDEX('07 Mode Capacity'!$P$6:$P$17,MATCH("AIR-"&amp;I246,'07 Mode Capacity'!$C$6:$C$17,0))</x:f>
        <x:v>0</x:v>
      </x:c>
      <x:c r="AK246" s="18" t="n">
        <x:f>Y246*INDEX('07 Mode Capacity'!$P$6:$P$17,MATCH("OCEAN-"&amp;I246,'07 Mode Capacity'!$C$6:$C$17,0))</x:f>
        <x:v>0</x:v>
      </x:c>
      <x:c r="AL246" s="18" t="n">
        <x:f>AB246*INDEX('07 Mode Capacity'!$P$6:$P$17,MATCH("LAND-"&amp;I246,'07 Mode Capacity'!$C$6:$C$17,0))</x:f>
        <x:v>250.72877541575437</x:v>
      </x:c>
      <x:c r="AM246" s="18" t="n">
        <x:f>AE246*INDEX('07 Mode Capacity'!$P$6:$P$17,MATCH("INLAND-"&amp;I246,'07 Mode Capacity'!$C$6:$C$17,0))</x:f>
        <x:v>28.81722115374508</x:v>
      </x:c>
      <x:c r="AN246" s="18" t="n">
        <x:f>SUM(AJ246:AM246)</x:f>
        <x:v>279.54599656949944</x:v>
      </x:c>
      <x:c r="AO246" s="17" t="n">
        <x:f>IF(N246=0,1,AN246/N246)</x:f>
        <x:v>0.13311714122357116</x:v>
      </x:c>
      <x:c r="AP246" s="11" t="str">
        <x:f>IF(AO246&gt;='01 Controls'!$E$16,"PASS","FAIL")</x:f>
        <x:v>FAIL</x:v>
      </x:c>
      <x:c r="AQ246" s="11" t="str">
        <x:v>UNQUANTIFIED</x:v>
      </x:c>
      <x:c r="AR246" s="11" t="str">
        <x:v>Position-class planning record; serial item and receiver open</x:v>
      </x:c>
      <x:c r="AS246" s="26"/>
      <x:c r="AT246" s="26"/>
    </x:row>
    <x:row r="247">
      <x:c r="C247" s="11" t="str">
        <x:v>C1-H-CHC-BLK-08</x:v>
      </x:c>
      <x:c r="D247" s="11" t="str">
        <x:v>C1</x:v>
      </x:c>
      <x:c r="E247" s="11" t="str">
        <x:v>Grid failure</x:v>
      </x:c>
      <x:c r="F247" s="11" t="str">
        <x:v>H-CHC</x:v>
      </x:c>
      <x:c r="G247" s="11" t="str">
        <x:v>Community health continuity group</x:v>
      </x:c>
      <x:c r="H247" s="11" t="str">
        <x:v>BLK-08</x:v>
      </x:c>
      <x:c r="I247" s="19" t="n">
        <x:v>48</x:v>
      </x:c>
      <x:c r="J247" s="21" t="n">
        <x:v>8</x:v>
      </x:c>
      <x:c r="K247" s="18" t="n">
        <x:f>'05 Cargo Register'!K247</x:f>
        <x:v>367.50000000000006</x:v>
      </x:c>
      <x:c r="L247" s="18" t="n">
        <x:f>'05 Cargo Register'!N247</x:f>
        <x:v>58</x:v>
      </x:c>
      <x:c r="M247" s="18" t="n">
        <x:f>'05 Cargo Register'!O247</x:f>
        <x:v>2958</x:v>
      </x:c>
      <x:c r="N247" s="18" t="n">
        <x:f>J247*K247</x:f>
        <x:v>2940.0000000000005</x:v>
      </x:c>
      <x:c r="O247" s="18" t="n">
        <x:f>J247*L247</x:f>
        <x:v>464</x:v>
      </x:c>
      <x:c r="P247" s="18" t="n">
        <x:f>J247*M247</x:f>
        <x:v>23664</x:v>
      </x:c>
      <x:c r="Q247" s="22" t="n">
        <x:f>'01 Controls'!$E$22*'02 Cargo Classes'!$M$14</x:f>
        <x:v>0.05</x:v>
      </x:c>
      <x:c r="R247" s="22" t="n">
        <x:f>'01 Controls'!$F$22*'02 Cargo Classes'!$N$14</x:f>
        <x:v>0</x:v>
      </x:c>
      <x:c r="S247" s="22" t="n">
        <x:f>'01 Controls'!$G$22*'02 Cargo Classes'!$O$14</x:f>
        <x:v>0.9</x:v>
      </x:c>
      <x:c r="T247" s="22" t="n">
        <x:f>'01 Controls'!$H$22*'02 Cargo Classes'!$P$14</x:f>
        <x:v>0.025</x:v>
      </x:c>
      <x:c r="U247" s="22" t="n">
        <x:f>SUM(Q247:T247)</x:f>
        <x:v>0.9750000000000001</x:v>
      </x:c>
      <x:c r="V247" s="18" t="n">
        <x:f>IF(U247=0,0,N247*Q247/U247)</x:f>
        <x:v>150.76923076923077</x:v>
      </x:c>
      <x:c r="W247" s="18" t="n">
        <x:f>IF(U247=0,0,P247*Q247/U247)</x:f>
        <x:v>1213.5384615384614</x:v>
      </x:c>
      <x:c r="X247" s="18" t="n">
        <x:f>MAX(V247,W247*'01 Controls'!$E$12)</x:f>
        <x:v>303.38461538461536</x:v>
      </x:c>
      <x:c r="Y247" s="18" t="n">
        <x:f>IF(U247=0,0,N247*R247/U247)</x:f>
        <x:v>0</x:v>
      </x:c>
      <x:c r="Z247" s="18" t="n">
        <x:f>IF(U247=0,0,P247*R247/U247)</x:f>
        <x:v>0</x:v>
      </x:c>
      <x:c r="AA247" s="18" t="n">
        <x:f>MAX(Y247,Z247*'01 Controls'!$E$13)</x:f>
        <x:v>0</x:v>
      </x:c>
      <x:c r="AB247" s="18" t="n">
        <x:f>IF(U247=0,0,N247*S247/U247)</x:f>
        <x:v>2713.8461538461543</x:v>
      </x:c>
      <x:c r="AC247" s="18" t="n">
        <x:f>IF(U247=0,0,P247*S247/U247)</x:f>
        <x:v>21843.69230769231</x:v>
      </x:c>
      <x:c r="AD247" s="18" t="n">
        <x:f>MAX(AB247,AC247*'01 Controls'!$E$14)</x:f>
        <x:v>4368.738461538462</x:v>
      </x:c>
      <x:c r="AE247" s="18" t="n">
        <x:f>IF(U247=0,0,N247*T247/U247)</x:f>
        <x:v>75.38461538461539</x:v>
      </x:c>
      <x:c r="AF247" s="18" t="n">
        <x:f>IF(U247=0,0,P247*T247/U247)</x:f>
        <x:v>606.7692307692307</x:v>
      </x:c>
      <x:c r="AG247" s="18" t="n">
        <x:f>MAX(AE247,AF247*'01 Controls'!$E$15)</x:f>
        <x:v>109.21846153846153</x:v>
      </x:c>
      <x:c r="AH247" s="18" t="n">
        <x:f>SUM(V247,Y247,AB247,AE247)</x:f>
        <x:v>2940.0000000000005</x:v>
      </x:c>
      <x:c r="AI247" s="18" t="n">
        <x:f>N247-AH247</x:f>
        <x:v>0</x:v>
      </x:c>
      <x:c r="AJ247" s="18" t="n">
        <x:f>V247*INDEX('07 Mode Capacity'!$P$6:$P$17,MATCH("AIR-"&amp;I247,'07 Mode Capacity'!$C$6:$C$17,0))</x:f>
        <x:v>42.265991557462584</x:v>
      </x:c>
      <x:c r="AK247" s="18" t="n">
        <x:f>Y247*INDEX('07 Mode Capacity'!$P$6:$P$17,MATCH("OCEAN-"&amp;I247,'07 Mode Capacity'!$C$6:$C$17,0))</x:f>
        <x:v>0</x:v>
      </x:c>
      <x:c r="AL247" s="18" t="n">
        <x:f>AB247*INDEX('07 Mode Capacity'!$P$6:$P$17,MATCH("LAND-"&amp;I247,'07 Mode Capacity'!$C$6:$C$17,0))</x:f>
        <x:v>331.219141267171</x:v>
      </x:c>
      <x:c r="AM247" s="18" t="n">
        <x:f>AE247*INDEX('07 Mode Capacity'!$P$6:$P$17,MATCH("INLAND-"&amp;I247,'07 Mode Capacity'!$C$6:$C$17,0))</x:f>
        <x:v>47.5853600590047</x:v>
      </x:c>
      <x:c r="AN247" s="18" t="n">
        <x:f>SUM(AJ247:AM247)</x:f>
        <x:v>421.0704928836383</x:v>
      </x:c>
      <x:c r="AO247" s="17" t="n">
        <x:f>IF(N247=0,1,AN247/N247)</x:f>
        <x:v>0.14322125608287015</x:v>
      </x:c>
      <x:c r="AP247" s="11" t="str">
        <x:f>IF(AO247&gt;='01 Controls'!$E$16,"PASS","FAIL")</x:f>
        <x:v>FAIL</x:v>
      </x:c>
      <x:c r="AQ247" s="11" t="str">
        <x:v>UNQUANTIFIED</x:v>
      </x:c>
      <x:c r="AR247" s="11" t="str">
        <x:v>Position-class planning record; serial item and receiver open</x:v>
      </x:c>
      <x:c r="AS247" s="26"/>
      <x:c r="AT247" s="26"/>
    </x:row>
    <x:row r="248">
      <x:c r="C248" s="11" t="str">
        <x:v>C1-H-MAC-APL-45</x:v>
      </x:c>
      <x:c r="D248" s="11" t="str">
        <x:v>C1</x:v>
      </x:c>
      <x:c r="E248" s="11" t="str">
        <x:v>Grid failure</x:v>
      </x:c>
      <x:c r="F248" s="11" t="str">
        <x:v>H-MAC</x:v>
      </x:c>
      <x:c r="G248" s="11" t="str">
        <x:v>Mobile acute-care group</x:v>
      </x:c>
      <x:c r="H248" s="11" t="str">
        <x:v>APL-45</x:v>
      </x:c>
      <x:c r="I248" s="19" t="n">
        <x:v>24</x:v>
      </x:c>
      <x:c r="J248" s="21" t="n">
        <x:v>4</x:v>
      </x:c>
      <x:c r="K248" s="18" t="n">
        <x:f>'05 Cargo Register'!K248</x:f>
        <x:v>472.5</x:v>
      </x:c>
      <x:c r="L248" s="18" t="n">
        <x:f>'05 Cargo Register'!N248</x:f>
        <x:v>124</x:v>
      </x:c>
      <x:c r="M248" s="18" t="n">
        <x:f>'05 Cargo Register'!O248</x:f>
        <x:v>930</x:v>
      </x:c>
      <x:c r="N248" s="18" t="n">
        <x:f>J248*K248</x:f>
        <x:v>1890</x:v>
      </x:c>
      <x:c r="O248" s="18" t="n">
        <x:f>J248*L248</x:f>
        <x:v>496</x:v>
      </x:c>
      <x:c r="P248" s="18" t="n">
        <x:f>J248*M248</x:f>
        <x:v>3720</x:v>
      </x:c>
      <x:c r="Q248" s="22" t="n">
        <x:f>'01 Controls'!$E$22*'02 Cargo Classes'!$M$6</x:f>
        <x:v>0.15000000000000002</x:v>
      </x:c>
      <x:c r="R248" s="22" t="n">
        <x:f>'01 Controls'!$F$22*'02 Cargo Classes'!$N$6</x:f>
        <x:v>0</x:v>
      </x:c>
      <x:c r="S248" s="22" t="n">
        <x:f>'01 Controls'!$G$22*'02 Cargo Classes'!$O$6</x:f>
        <x:v>0.9</x:v>
      </x:c>
      <x:c r="T248" s="22" t="n">
        <x:f>'01 Controls'!$H$22*'02 Cargo Classes'!$P$6</x:f>
        <x:v>0.015</x:v>
      </x:c>
      <x:c r="U248" s="22" t="n">
        <x:f>SUM(Q248:T248)</x:f>
        <x:v>1.065</x:v>
      </x:c>
      <x:c r="V248" s="18" t="n">
        <x:f>IF(U248=0,0,N248*Q248/U248)</x:f>
        <x:v>266.1971830985916</x:v>
      </x:c>
      <x:c r="W248" s="18" t="n">
        <x:f>IF(U248=0,0,P248*Q248/U248)</x:f>
        <x:v>523.9436619718311</x:v>
      </x:c>
      <x:c r="X248" s="18" t="n">
        <x:f>MAX(V248,W248*'01 Controls'!$E$12)</x:f>
        <x:v>266.1971830985916</x:v>
      </x:c>
      <x:c r="Y248" s="18" t="n">
        <x:f>IF(U248=0,0,N248*R248/U248)</x:f>
        <x:v>0</x:v>
      </x:c>
      <x:c r="Z248" s="18" t="n">
        <x:f>IF(U248=0,0,P248*R248/U248)</x:f>
        <x:v>0</x:v>
      </x:c>
      <x:c r="AA248" s="18" t="n">
        <x:f>MAX(Y248,Z248*'01 Controls'!$E$13)</x:f>
        <x:v>0</x:v>
      </x:c>
      <x:c r="AB248" s="18" t="n">
        <x:f>IF(U248=0,0,N248*S248/U248)</x:f>
        <x:v>1597.1830985915494</x:v>
      </x:c>
      <x:c r="AC248" s="18" t="n">
        <x:f>IF(U248=0,0,P248*S248/U248)</x:f>
        <x:v>3143.661971830986</x:v>
      </x:c>
      <x:c r="AD248" s="18" t="n">
        <x:f>MAX(AB248,AC248*'01 Controls'!$E$14)</x:f>
        <x:v>1597.1830985915494</x:v>
      </x:c>
      <x:c r="AE248" s="18" t="n">
        <x:f>IF(U248=0,0,N248*T248/U248)</x:f>
        <x:v>26.619718309859156</x:v>
      </x:c>
      <x:c r="AF248" s="18" t="n">
        <x:f>IF(U248=0,0,P248*T248/U248)</x:f>
        <x:v>52.394366197183096</x:v>
      </x:c>
      <x:c r="AG248" s="18" t="n">
        <x:f>MAX(AE248,AF248*'01 Controls'!$E$15)</x:f>
        <x:v>26.619718309859156</x:v>
      </x:c>
      <x:c r="AH248" s="18" t="n">
        <x:f>SUM(V248,Y248,AB248,AE248)</x:f>
        <x:v>1890.0000000000002</x:v>
      </x:c>
      <x:c r="AI248" s="18" t="n">
        <x:f>N248-AH248</x:f>
        <x:v>-2.2737367544323206e-13</x:v>
      </x:c>
      <x:c r="AJ248" s="18" t="n">
        <x:f>V248*INDEX('07 Mode Capacity'!$P$6:$P$17,MATCH("AIR-"&amp;I248,'07 Mode Capacity'!$C$6:$C$17,0))</x:f>
        <x:v>54.01515326978358</x:v>
      </x:c>
      <x:c r="AK248" s="18" t="n">
        <x:f>Y248*INDEX('07 Mode Capacity'!$P$6:$P$17,MATCH("OCEAN-"&amp;I248,'07 Mode Capacity'!$C$6:$C$17,0))</x:f>
        <x:v>0</x:v>
      </x:c>
      <x:c r="AL248" s="18" t="n">
        <x:f>AB248*INDEX('07 Mode Capacity'!$P$6:$P$17,MATCH("LAND-"&amp;I248,'07 Mode Capacity'!$C$6:$C$17,0))</x:f>
        <x:v>610.9240114070114</x:v>
      </x:c>
      <x:c r="AM248" s="18" t="n">
        <x:f>AE248*INDEX('07 Mode Capacity'!$P$6:$P$17,MATCH("INLAND-"&amp;I248,'07 Mode Capacity'!$C$6:$C$17,0))</x:f>
        <x:v>26.619718309859156</x:v>
      </x:c>
      <x:c r="AN248" s="18" t="n">
        <x:f>SUM(AJ248:AM248)</x:f>
        <x:v>691.5588829866542</x:v>
      </x:c>
      <x:c r="AO248" s="17" t="n">
        <x:f>IF(N248=0,1,AN248/N248)</x:f>
        <x:v>0.3659041708924096</x:v>
      </x:c>
      <x:c r="AP248" s="11" t="str">
        <x:f>IF(AO248&gt;='01 Controls'!$E$16,"PASS","FAIL")</x:f>
        <x:v>FAIL</x:v>
      </x:c>
      <x:c r="AQ248" s="11" t="str">
        <x:v>UNQUANTIFIED</x:v>
      </x:c>
      <x:c r="AR248" s="11" t="str">
        <x:v>Position-class planning record; serial item and receiver open</x:v>
      </x:c>
      <x:c r="AS248" s="26"/>
      <x:c r="AT248" s="26"/>
    </x:row>
    <x:row r="249">
      <x:c r="C249" s="11" t="str">
        <x:v>C1-H-MAC-ISO-18</x:v>
      </x:c>
      <x:c r="D249" s="11" t="str">
        <x:v>C1</x:v>
      </x:c>
      <x:c r="E249" s="11" t="str">
        <x:v>Grid failure</x:v>
      </x:c>
      <x:c r="F249" s="11" t="str">
        <x:v>H-MAC</x:v>
      </x:c>
      <x:c r="G249" s="11" t="str">
        <x:v>Mobile acute-care group</x:v>
      </x:c>
      <x:c r="H249" s="11" t="str">
        <x:v>ISO-18</x:v>
      </x:c>
      <x:c r="I249" s="19" t="n">
        <x:v>48</x:v>
      </x:c>
      <x:c r="J249" s="21" t="n">
        <x:v>4</x:v>
      </x:c>
      <x:c r="K249" s="18" t="n">
        <x:f>'05 Cargo Register'!K249</x:f>
        <x:v>551.25</x:v>
      </x:c>
      <x:c r="L249" s="18" t="n">
        <x:f>'05 Cargo Register'!N249</x:f>
        <x:v>37</x:v>
      </x:c>
      <x:c r="M249" s="18" t="n">
        <x:f>'05 Cargo Register'!O249</x:f>
        <x:v>976.8000000000001</x:v>
      </x:c>
      <x:c r="N249" s="18" t="n">
        <x:f>J249*K249</x:f>
        <x:v>2205</x:v>
      </x:c>
      <x:c r="O249" s="18" t="n">
        <x:f>J249*L249</x:f>
        <x:v>148</x:v>
      </x:c>
      <x:c r="P249" s="18" t="n">
        <x:f>J249*M249</x:f>
        <x:v>3907.2000000000003</x:v>
      </x:c>
      <x:c r="Q249" s="22" t="n">
        <x:f>'01 Controls'!$E$22*'02 Cargo Classes'!$M$7</x:f>
        <x:v>0.010000000000000002</x:v>
      </x:c>
      <x:c r="R249" s="22" t="n">
        <x:f>'01 Controls'!$F$22*'02 Cargo Classes'!$N$7</x:f>
        <x:v>0</x:v>
      </x:c>
      <x:c r="S249" s="22" t="n">
        <x:f>'01 Controls'!$G$22*'02 Cargo Classes'!$O$7</x:f>
        <x:v>1.08</x:v>
      </x:c>
      <x:c r="T249" s="22" t="n">
        <x:f>'01 Controls'!$H$22*'02 Cargo Classes'!$P$7</x:f>
        <x:v>0.04000000000000001</x:v>
      </x:c>
      <x:c r="U249" s="22" t="n">
        <x:f>SUM(Q249:T249)</x:f>
        <x:v>1.1300000000000001</x:v>
      </x:c>
      <x:c r="V249" s="18" t="n">
        <x:f>IF(U249=0,0,N249*Q249/U249)</x:f>
        <x:v>19.51327433628319</x:v>
      </x:c>
      <x:c r="W249" s="18" t="n">
        <x:f>IF(U249=0,0,P249*Q249/U249)</x:f>
        <x:v>34.57699115044248</x:v>
      </x:c>
      <x:c r="X249" s="18" t="n">
        <x:f>MAX(V249,W249*'01 Controls'!$E$12)</x:f>
        <x:v>19.51327433628319</x:v>
      </x:c>
      <x:c r="Y249" s="18" t="n">
        <x:f>IF(U249=0,0,N249*R249/U249)</x:f>
        <x:v>0</x:v>
      </x:c>
      <x:c r="Z249" s="18" t="n">
        <x:f>IF(U249=0,0,P249*R249/U249)</x:f>
        <x:v>0</x:v>
      </x:c>
      <x:c r="AA249" s="18" t="n">
        <x:f>MAX(Y249,Z249*'01 Controls'!$E$13)</x:f>
        <x:v>0</x:v>
      </x:c>
      <x:c r="AB249" s="18" t="n">
        <x:f>IF(U249=0,0,N249*S249/U249)</x:f>
        <x:v>2107.433628318584</x:v>
      </x:c>
      <x:c r="AC249" s="18" t="n">
        <x:f>IF(U249=0,0,P249*S249/U249)</x:f>
        <x:v>3734.3150442477877</x:v>
      </x:c>
      <x:c r="AD249" s="18" t="n">
        <x:f>MAX(AB249,AC249*'01 Controls'!$E$14)</x:f>
        <x:v>2107.433628318584</x:v>
      </x:c>
      <x:c r="AE249" s="18" t="n">
        <x:f>IF(U249=0,0,N249*T249/U249)</x:f>
        <x:v>78.05309734513276</x:v>
      </x:c>
      <x:c r="AF249" s="18" t="n">
        <x:f>IF(U249=0,0,P249*T249/U249)</x:f>
        <x:v>138.30796460176992</x:v>
      </x:c>
      <x:c r="AG249" s="18" t="n">
        <x:f>MAX(AE249,AF249*'01 Controls'!$E$15)</x:f>
        <x:v>78.05309734513276</x:v>
      </x:c>
      <x:c r="AH249" s="18" t="n">
        <x:f>SUM(V249,Y249,AB249,AE249)</x:f>
        <x:v>2205</x:v>
      </x:c>
      <x:c r="AI249" s="18" t="n">
        <x:f>N249-AH249</x:f>
        <x:v>0</x:v>
      </x:c>
      <x:c r="AJ249" s="18" t="n">
        <x:f>V249*INDEX('07 Mode Capacity'!$P$6:$P$17,MATCH("AIR-"&amp;I249,'07 Mode Capacity'!$C$6:$C$17,0))</x:f>
        <x:v>5.470266606441507</x:v>
      </x:c>
      <x:c r="AK249" s="18" t="n">
        <x:f>Y249*INDEX('07 Mode Capacity'!$P$6:$P$17,MATCH("OCEAN-"&amp;I249,'07 Mode Capacity'!$C$6:$C$17,0))</x:f>
        <x:v>0</x:v>
      </x:c>
      <x:c r="AL249" s="18" t="n">
        <x:f>AB249*INDEX('07 Mode Capacity'!$P$6:$P$17,MATCH("LAND-"&amp;I249,'07 Mode Capacity'!$C$6:$C$17,0))</x:f>
        <x:v>257.2077844795951</x:v>
      </x:c>
      <x:c r="AM249" s="18" t="n">
        <x:f>AE249*INDEX('07 Mode Capacity'!$P$6:$P$17,MATCH("INLAND-"&amp;I249,'07 Mode Capacity'!$C$6:$C$17,0))</x:f>
        <x:v>49.26979758321726</x:v>
      </x:c>
      <x:c r="AN249" s="18" t="n">
        <x:f>SUM(AJ249:AM249)</x:f>
        <x:v>311.94784866925386</x:v>
      </x:c>
      <x:c r="AO249" s="17" t="n">
        <x:f>IF(N249=0,1,AN249/N249)</x:f>
        <x:v>0.141472947242292</x:v>
      </x:c>
      <x:c r="AP249" s="11" t="str">
        <x:f>IF(AO249&gt;='01 Controls'!$E$16,"PASS","FAIL")</x:f>
        <x:v>FAIL</x:v>
      </x:c>
      <x:c r="AQ249" s="11" t="str">
        <x:v>UNQUANTIFIED</x:v>
      </x:c>
      <x:c r="AR249" s="11" t="str">
        <x:v>Position-class planning record; serial item and receiver open</x:v>
      </x:c>
      <x:c r="AS249" s="26"/>
      <x:c r="AT249" s="26"/>
    </x:row>
    <x:row r="250">
      <x:c r="C250" s="11" t="str">
        <x:v>C1-H-MAC-COL-12</x:v>
      </x:c>
      <x:c r="D250" s="11" t="str">
        <x:v>C1</x:v>
      </x:c>
      <x:c r="E250" s="11" t="str">
        <x:v>Grid failure</x:v>
      </x:c>
      <x:c r="F250" s="11" t="str">
        <x:v>H-MAC</x:v>
      </x:c>
      <x:c r="G250" s="11" t="str">
        <x:v>Mobile acute-care group</x:v>
      </x:c>
      <x:c r="H250" s="11" t="str">
        <x:v>COL-12</x:v>
      </x:c>
      <x:c r="I250" s="19" t="n">
        <x:v>24</x:v>
      </x:c>
      <x:c r="J250" s="21" t="n">
        <x:v>4</x:v>
      </x:c>
      <x:c r="K250" s="18" t="n">
        <x:f>'05 Cargo Register'!K250</x:f>
        <x:v>472.5</x:v>
      </x:c>
      <x:c r="L250" s="18" t="n">
        <x:f>'05 Cargo Register'!N250</x:f>
        <x:v>50</x:v>
      </x:c>
      <x:c r="M250" s="18" t="n">
        <x:f>'05 Cargo Register'!O250</x:f>
        <x:v>1320</x:v>
      </x:c>
      <x:c r="N250" s="18" t="n">
        <x:f>J250*K250</x:f>
        <x:v>1890</x:v>
      </x:c>
      <x:c r="O250" s="18" t="n">
        <x:f>J250*L250</x:f>
        <x:v>200</x:v>
      </x:c>
      <x:c r="P250" s="18" t="n">
        <x:f>J250*M250</x:f>
        <x:v>5280</x:v>
      </x:c>
      <x:c r="Q250" s="22" t="n">
        <x:f>'01 Controls'!$E$22*'02 Cargo Classes'!$M$8</x:f>
        <x:v>0.1</x:v>
      </x:c>
      <x:c r="R250" s="22" t="n">
        <x:f>'01 Controls'!$F$22*'02 Cargo Classes'!$N$8</x:f>
        <x:v>0</x:v>
      </x:c>
      <x:c r="S250" s="22" t="n">
        <x:f>'01 Controls'!$G$22*'02 Cargo Classes'!$O$8</x:f>
        <x:v>1.08</x:v>
      </x:c>
      <x:c r="T250" s="22" t="n">
        <x:f>'01 Controls'!$H$22*'02 Cargo Classes'!$P$8</x:f>
        <x:v>0.010000000000000002</x:v>
      </x:c>
      <x:c r="U250" s="22" t="n">
        <x:f>SUM(Q250:T250)</x:f>
        <x:v>1.1900000000000002</x:v>
      </x:c>
      <x:c r="V250" s="18" t="n">
        <x:f>IF(U250=0,0,N250*Q250/U250)</x:f>
        <x:v>158.8235294117647</x:v>
      </x:c>
      <x:c r="W250" s="18" t="n">
        <x:f>IF(U250=0,0,P250*Q250/U250)</x:f>
        <x:v>443.6974789915966</x:v>
      </x:c>
      <x:c r="X250" s="18" t="n">
        <x:f>MAX(V250,W250*'01 Controls'!$E$12)</x:f>
        <x:v>158.8235294117647</x:v>
      </x:c>
      <x:c r="Y250" s="18" t="n">
        <x:f>IF(U250=0,0,N250*R250/U250)</x:f>
        <x:v>0</x:v>
      </x:c>
      <x:c r="Z250" s="18" t="n">
        <x:f>IF(U250=0,0,P250*R250/U250)</x:f>
        <x:v>0</x:v>
      </x:c>
      <x:c r="AA250" s="18" t="n">
        <x:f>MAX(Y250,Z250*'01 Controls'!$E$13)</x:f>
        <x:v>0</x:v>
      </x:c>
      <x:c r="AB250" s="18" t="n">
        <x:f>IF(U250=0,0,N250*S250/U250)</x:f>
        <x:v>1715.2941176470586</x:v>
      </x:c>
      <x:c r="AC250" s="18" t="n">
        <x:f>IF(U250=0,0,P250*S250/U250)</x:f>
        <x:v>4791.9327731092435</x:v>
      </x:c>
      <x:c r="AD250" s="18" t="n">
        <x:f>MAX(AB250,AC250*'01 Controls'!$E$14)</x:f>
        <x:v>1715.2941176470586</x:v>
      </x:c>
      <x:c r="AE250" s="18" t="n">
        <x:f>IF(U250=0,0,N250*T250/U250)</x:f>
        <x:v>15.882352941176471</x:v>
      </x:c>
      <x:c r="AF250" s="18" t="n">
        <x:f>IF(U250=0,0,P250*T250/U250)</x:f>
        <x:v>44.36974789915967</x:v>
      </x:c>
      <x:c r="AG250" s="18" t="n">
        <x:f>MAX(AE250,AF250*'01 Controls'!$E$15)</x:f>
        <x:v>15.882352941176471</x:v>
      </x:c>
      <x:c r="AH250" s="18" t="n">
        <x:f>SUM(V250,Y250,AB250,AE250)</x:f>
        <x:v>1889.9999999999998</x:v>
      </x:c>
      <x:c r="AI250" s="18" t="n">
        <x:f>N250-AH250</x:f>
        <x:v>2.2737367544323206e-13</x:v>
      </x:c>
      <x:c r="AJ250" s="18" t="n">
        <x:f>V250*INDEX('07 Mode Capacity'!$P$6:$P$17,MATCH("AIR-"&amp;I250,'07 Mode Capacity'!$C$6:$C$17,0))</x:f>
        <x:v>32.22752842146751</x:v>
      </x:c>
      <x:c r="AK250" s="18" t="n">
        <x:f>Y250*INDEX('07 Mode Capacity'!$P$6:$P$17,MATCH("OCEAN-"&amp;I250,'07 Mode Capacity'!$C$6:$C$17,0))</x:f>
        <x:v>0</x:v>
      </x:c>
      <x:c r="AL250" s="18" t="n">
        <x:f>AB250*INDEX('07 Mode Capacity'!$P$6:$P$17,MATCH("LAND-"&amp;I250,'07 Mode Capacity'!$C$6:$C$17,0))</x:f>
        <x:v>656.1015853597986</x:v>
      </x:c>
      <x:c r="AM250" s="18" t="n">
        <x:f>AE250*INDEX('07 Mode Capacity'!$P$6:$P$17,MATCH("INLAND-"&amp;I250,'07 Mode Capacity'!$C$6:$C$17,0))</x:f>
        <x:v>15.882352941176471</x:v>
      </x:c>
      <x:c r="AN250" s="18" t="n">
        <x:f>SUM(AJ250:AM250)</x:f>
        <x:v>704.2114667224425</x:v>
      </x:c>
      <x:c r="AO250" s="17" t="n">
        <x:f>IF(N250=0,1,AN250/N250)</x:f>
        <x:v>0.372598659641504</x:v>
      </x:c>
      <x:c r="AP250" s="11" t="str">
        <x:f>IF(AO250&gt;='01 Controls'!$E$16,"PASS","FAIL")</x:f>
        <x:v>FAIL</x:v>
      </x:c>
      <x:c r="AQ250" s="11" t="str">
        <x:v>UNQUANTIFIED</x:v>
      </x:c>
      <x:c r="AR250" s="11" t="str">
        <x:v>Position-class planning record; serial item and receiver open</x:v>
      </x:c>
      <x:c r="AS250" s="26"/>
      <x:c r="AT250" s="26"/>
    </x:row>
    <x:row r="251">
      <x:c r="C251" s="11" t="str">
        <x:v>C1-H-MAC-BAT-22</x:v>
      </x:c>
      <x:c r="D251" s="11" t="str">
        <x:v>C1</x:v>
      </x:c>
      <x:c r="E251" s="11" t="str">
        <x:v>Grid failure</x:v>
      </x:c>
      <x:c r="F251" s="11" t="str">
        <x:v>H-MAC</x:v>
      </x:c>
      <x:c r="G251" s="11" t="str">
        <x:v>Mobile acute-care group</x:v>
      </x:c>
      <x:c r="H251" s="11" t="str">
        <x:v>BAT-22</x:v>
      </x:c>
      <x:c r="I251" s="19" t="n">
        <x:v>48</x:v>
      </x:c>
      <x:c r="J251" s="21" t="n">
        <x:v>4</x:v>
      </x:c>
      <x:c r="K251" s="18" t="n">
        <x:f>'05 Cargo Register'!K251</x:f>
        <x:v>210</x:v>
      </x:c>
      <x:c r="L251" s="18" t="n">
        <x:f>'05 Cargo Register'!N251</x:f>
        <x:v>12</x:v>
      </x:c>
      <x:c r="M251" s="18" t="n">
        <x:f>'05 Cargo Register'!O251</x:f>
        <x:v>316.8</x:v>
      </x:c>
      <x:c r="N251" s="18" t="n">
        <x:f>J251*K251</x:f>
        <x:v>840</x:v>
      </x:c>
      <x:c r="O251" s="18" t="n">
        <x:f>J251*L251</x:f>
        <x:v>48</x:v>
      </x:c>
      <x:c r="P251" s="18" t="n">
        <x:f>J251*M251</x:f>
        <x:v>1267.2</x:v>
      </x:c>
      <x:c r="Q251" s="22" t="n">
        <x:f>'01 Controls'!$E$22*'02 Cargo Classes'!$M$9</x:f>
        <x:v>0</x:v>
      </x:c>
      <x:c r="R251" s="22" t="n">
        <x:f>'01 Controls'!$F$22*'02 Cargo Classes'!$N$9</x:f>
        <x:v>0</x:v>
      </x:c>
      <x:c r="S251" s="22" t="n">
        <x:f>'01 Controls'!$G$22*'02 Cargo Classes'!$O$9</x:f>
        <x:v>0.9</x:v>
      </x:c>
      <x:c r="T251" s="22" t="n">
        <x:f>'01 Controls'!$H$22*'02 Cargo Classes'!$P$9</x:f>
        <x:v>0.025</x:v>
      </x:c>
      <x:c r="U251" s="22" t="n">
        <x:f>SUM(Q251:T251)</x:f>
        <x:v>0.925</x:v>
      </x:c>
      <x:c r="V251" s="18" t="n">
        <x:f>IF(U251=0,0,N251*Q251/U251)</x:f>
        <x:v>0</x:v>
      </x:c>
      <x:c r="W251" s="18" t="n">
        <x:f>IF(U251=0,0,P251*Q251/U251)</x:f>
        <x:v>0</x:v>
      </x:c>
      <x:c r="X251" s="18" t="n">
        <x:f>MAX(V251,W251*'01 Controls'!$E$12)</x:f>
        <x:v>0</x:v>
      </x:c>
      <x:c r="Y251" s="18" t="n">
        <x:f>IF(U251=0,0,N251*R251/U251)</x:f>
        <x:v>0</x:v>
      </x:c>
      <x:c r="Z251" s="18" t="n">
        <x:f>IF(U251=0,0,P251*R251/U251)</x:f>
        <x:v>0</x:v>
      </x:c>
      <x:c r="AA251" s="18" t="n">
        <x:f>MAX(Y251,Z251*'01 Controls'!$E$13)</x:f>
        <x:v>0</x:v>
      </x:c>
      <x:c r="AB251" s="18" t="n">
        <x:f>IF(U251=0,0,N251*S251/U251)</x:f>
        <x:v>817.2972972972973</x:v>
      </x:c>
      <x:c r="AC251" s="18" t="n">
        <x:f>IF(U251=0,0,P251*S251/U251)</x:f>
        <x:v>1232.9513513513514</x:v>
      </x:c>
      <x:c r="AD251" s="18" t="n">
        <x:f>MAX(AB251,AC251*'01 Controls'!$E$14)</x:f>
        <x:v>817.2972972972973</x:v>
      </x:c>
      <x:c r="AE251" s="18" t="n">
        <x:f>IF(U251=0,0,N251*T251/U251)</x:f>
        <x:v>22.7027027027027</x:v>
      </x:c>
      <x:c r="AF251" s="18" t="n">
        <x:f>IF(U251=0,0,P251*T251/U251)</x:f>
        <x:v>34.24864864864865</x:v>
      </x:c>
      <x:c r="AG251" s="18" t="n">
        <x:f>MAX(AE251,AF251*'01 Controls'!$E$15)</x:f>
        <x:v>22.7027027027027</x:v>
      </x:c>
      <x:c r="AH251" s="18" t="n">
        <x:f>SUM(V251,Y251,AB251,AE251)</x:f>
        <x:v>840</x:v>
      </x:c>
      <x:c r="AI251" s="18" t="n">
        <x:f>N251-AH251</x:f>
        <x:v>0</x:v>
      </x:c>
      <x:c r="AJ251" s="18" t="n">
        <x:f>V251*INDEX('07 Mode Capacity'!$P$6:$P$17,MATCH("AIR-"&amp;I251,'07 Mode Capacity'!$C$6:$C$17,0))</x:f>
        <x:v>0</x:v>
      </x:c>
      <x:c r="AK251" s="18" t="n">
        <x:f>Y251*INDEX('07 Mode Capacity'!$P$6:$P$17,MATCH("OCEAN-"&amp;I251,'07 Mode Capacity'!$C$6:$C$17,0))</x:f>
        <x:v>0</x:v>
      </x:c>
      <x:c r="AL251" s="18" t="n">
        <x:f>AB251*INDEX('07 Mode Capacity'!$P$6:$P$17,MATCH("LAND-"&amp;I251,'07 Mode Capacity'!$C$6:$C$17,0))</x:f>
        <x:v>99.74939389513256</x:v>
      </x:c>
      <x:c r="AM251" s="18" t="n">
        <x:f>AE251*INDEX('07 Mode Capacity'!$P$6:$P$17,MATCH("INLAND-"&amp;I251,'07 Mode Capacity'!$C$6:$C$17,0))</x:f>
        <x:v>14.330726195375933</x:v>
      </x:c>
      <x:c r="AN251" s="18" t="n">
        <x:f>SUM(AJ251:AM251)</x:f>
        <x:v>114.08012009050849</x:v>
      </x:c>
      <x:c r="AO251" s="17" t="n">
        <x:f>IF(N251=0,1,AN251/N251)</x:f>
        <x:v>0.13580966677441486</x:v>
      </x:c>
      <x:c r="AP251" s="11" t="str">
        <x:f>IF(AO251&gt;='01 Controls'!$E$16,"PASS","FAIL")</x:f>
        <x:v>FAIL</x:v>
      </x:c>
      <x:c r="AQ251" s="11" t="str">
        <x:v>UNQUANTIFIED</x:v>
      </x:c>
      <x:c r="AR251" s="11" t="str">
        <x:v>Position-class planning record; serial item and receiver open</x:v>
      </x:c>
      <x:c r="AS251" s="26"/>
      <x:c r="AT251" s="26"/>
    </x:row>
    <x:row r="252">
      <x:c r="C252" s="11" t="str">
        <x:v>C1-H-MAC-TNK-20</x:v>
      </x:c>
      <x:c r="D252" s="11" t="str">
        <x:v>C1</x:v>
      </x:c>
      <x:c r="E252" s="11" t="str">
        <x:v>Grid failure</x:v>
      </x:c>
      <x:c r="F252" s="11" t="str">
        <x:v>H-MAC</x:v>
      </x:c>
      <x:c r="G252" s="11" t="str">
        <x:v>Mobile acute-care group</x:v>
      </x:c>
      <x:c r="H252" s="11" t="str">
        <x:v>TNK-20</x:v>
      </x:c>
      <x:c r="I252" s="19" t="n">
        <x:v>48</x:v>
      </x:c>
      <x:c r="J252" s="21" t="n">
        <x:v>4</x:v>
      </x:c>
      <x:c r="K252" s="18" t="n">
        <x:f>'05 Cargo Register'!K252</x:f>
        <x:v>157.5</x:v>
      </x:c>
      <x:c r="L252" s="18" t="n">
        <x:f>'05 Cargo Register'!N252</x:f>
        <x:v>10</x:v>
      </x:c>
      <x:c r="M252" s="18" t="n">
        <x:f>'05 Cargo Register'!O252</x:f>
        <x:v>212.5</x:v>
      </x:c>
      <x:c r="N252" s="18" t="n">
        <x:f>J252*K252</x:f>
        <x:v>630</x:v>
      </x:c>
      <x:c r="O252" s="18" t="n">
        <x:f>J252*L252</x:f>
        <x:v>40</x:v>
      </x:c>
      <x:c r="P252" s="18" t="n">
        <x:f>J252*M252</x:f>
        <x:v>850</x:v>
      </x:c>
      <x:c r="Q252" s="22" t="n">
        <x:f>'01 Controls'!$E$22*'02 Cargo Classes'!$M$10</x:f>
        <x:v>0</x:v>
      </x:c>
      <x:c r="R252" s="22" t="n">
        <x:f>'01 Controls'!$F$22*'02 Cargo Classes'!$N$10</x:f>
        <x:v>0</x:v>
      </x:c>
      <x:c r="S252" s="22" t="n">
        <x:f>'01 Controls'!$G$22*'02 Cargo Classes'!$O$10</x:f>
        <x:v>0.9</x:v>
      </x:c>
      <x:c r="T252" s="22" t="n">
        <x:f>'01 Controls'!$H$22*'02 Cargo Classes'!$P$10</x:f>
        <x:v>0.05</x:v>
      </x:c>
      <x:c r="U252" s="22" t="n">
        <x:f>SUM(Q252:T252)</x:f>
        <x:v>0.9500000000000001</x:v>
      </x:c>
      <x:c r="V252" s="18" t="n">
        <x:f>IF(U252=0,0,N252*Q252/U252)</x:f>
        <x:v>0</x:v>
      </x:c>
      <x:c r="W252" s="18" t="n">
        <x:f>IF(U252=0,0,P252*Q252/U252)</x:f>
        <x:v>0</x:v>
      </x:c>
      <x:c r="X252" s="18" t="n">
        <x:f>MAX(V252,W252*'01 Controls'!$E$12)</x:f>
        <x:v>0</x:v>
      </x:c>
      <x:c r="Y252" s="18" t="n">
        <x:f>IF(U252=0,0,N252*R252/U252)</x:f>
        <x:v>0</x:v>
      </x:c>
      <x:c r="Z252" s="18" t="n">
        <x:f>IF(U252=0,0,P252*R252/U252)</x:f>
        <x:v>0</x:v>
      </x:c>
      <x:c r="AA252" s="18" t="n">
        <x:f>MAX(Y252,Z252*'01 Controls'!$E$13)</x:f>
        <x:v>0</x:v>
      </x:c>
      <x:c r="AB252" s="18" t="n">
        <x:f>IF(U252=0,0,N252*S252/U252)</x:f>
        <x:v>596.8421052631578</x:v>
      </x:c>
      <x:c r="AC252" s="18" t="n">
        <x:f>IF(U252=0,0,P252*S252/U252)</x:f>
        <x:v>805.2631578947368</x:v>
      </x:c>
      <x:c r="AD252" s="18" t="n">
        <x:f>MAX(AB252,AC252*'01 Controls'!$E$14)</x:f>
        <x:v>596.8421052631578</x:v>
      </x:c>
      <x:c r="AE252" s="18" t="n">
        <x:f>IF(U252=0,0,N252*T252/U252)</x:f>
        <x:v>33.1578947368421</x:v>
      </x:c>
      <x:c r="AF252" s="18" t="n">
        <x:f>IF(U252=0,0,P252*T252/U252)</x:f>
        <x:v>44.73684210526316</x:v>
      </x:c>
      <x:c r="AG252" s="18" t="n">
        <x:f>MAX(AE252,AF252*'01 Controls'!$E$15)</x:f>
        <x:v>33.1578947368421</x:v>
      </x:c>
      <x:c r="AH252" s="18" t="n">
        <x:f>SUM(V252,Y252,AB252,AE252)</x:f>
        <x:v>629.9999999999999</x:v>
      </x:c>
      <x:c r="AI252" s="18" t="n">
        <x:f>N252-AH252</x:f>
        <x:v>1.1368683772161603e-13</x:v>
      </x:c>
      <x:c r="AJ252" s="18" t="n">
        <x:f>V252*INDEX('07 Mode Capacity'!$P$6:$P$17,MATCH("AIR-"&amp;I252,'07 Mode Capacity'!$C$6:$C$17,0))</x:f>
        <x:v>0</x:v>
      </x:c>
      <x:c r="AK252" s="18" t="n">
        <x:f>Y252*INDEX('07 Mode Capacity'!$P$6:$P$17,MATCH("OCEAN-"&amp;I252,'07 Mode Capacity'!$C$6:$C$17,0))</x:f>
        <x:v>0</x:v>
      </x:c>
      <x:c r="AL252" s="18" t="n">
        <x:f>AB252*INDEX('07 Mode Capacity'!$P$6:$P$17,MATCH("LAND-"&amp;I252,'07 Mode Capacity'!$C$6:$C$17,0))</x:f>
        <x:v>72.84330738394547</x:v>
      </x:c>
      <x:c r="AM252" s="18" t="n">
        <x:f>AE252*INDEX('07 Mode Capacity'!$P$6:$P$17,MATCH("INLAND-"&amp;I252,'07 Mode Capacity'!$C$6:$C$17,0))</x:f>
        <x:v>20.93040273272011</x:v>
      </x:c>
      <x:c r="AN252" s="18" t="n">
        <x:f>SUM(AJ252:AM252)</x:f>
        <x:v>93.77371011666558</x:v>
      </x:c>
      <x:c r="AO252" s="17" t="n">
        <x:f>IF(N252=0,1,AN252/N252)</x:f>
        <x:v>0.1488471589153422</x:v>
      </x:c>
      <x:c r="AP252" s="11" t="str">
        <x:f>IF(AO252&gt;='01 Controls'!$E$16,"PASS","FAIL")</x:f>
        <x:v>FAIL</x:v>
      </x:c>
      <x:c r="AQ252" s="11" t="str">
        <x:v>UNQUANTIFIED</x:v>
      </x:c>
      <x:c r="AR252" s="11" t="str">
        <x:v>Position-class planning record; serial item and receiver open</x:v>
      </x:c>
      <x:c r="AS252" s="26"/>
      <x:c r="AT252" s="26"/>
    </x:row>
    <x:row r="253">
      <x:c r="C253" s="11" t="str">
        <x:v>C1-H-MAC-FLR-24</x:v>
      </x:c>
      <x:c r="D253" s="11" t="str">
        <x:v>C1</x:v>
      </x:c>
      <x:c r="E253" s="11" t="str">
        <x:v>Grid failure</x:v>
      </x:c>
      <x:c r="F253" s="11" t="str">
        <x:v>H-MAC</x:v>
      </x:c>
      <x:c r="G253" s="11" t="str">
        <x:v>Mobile acute-care group</x:v>
      </x:c>
      <x:c r="H253" s="11" t="str">
        <x:v>FLR-24</x:v>
      </x:c>
      <x:c r="I253" s="19" t="n">
        <x:v>48</x:v>
      </x:c>
      <x:c r="J253" s="21" t="n">
        <x:v>4</x:v>
      </x:c>
      <x:c r="K253" s="18" t="n">
        <x:f>'05 Cargo Register'!K253</x:f>
        <x:v>131.25</x:v>
      </x:c>
      <x:c r="L253" s="18" t="n">
        <x:f>'05 Cargo Register'!N253</x:f>
        <x:v>7</x:v>
      </x:c>
      <x:c r="M253" s="18" t="n">
        <x:f>'05 Cargo Register'!O253</x:f>
        <x:v>224</x:v>
      </x:c>
      <x:c r="N253" s="18" t="n">
        <x:f>J253*K253</x:f>
        <x:v>525</x:v>
      </x:c>
      <x:c r="O253" s="18" t="n">
        <x:f>J253*L253</x:f>
        <x:v>28</x:v>
      </x:c>
      <x:c r="P253" s="18" t="n">
        <x:f>J253*M253</x:f>
        <x:v>896</x:v>
      </x:c>
      <x:c r="Q253" s="22" t="n">
        <x:f>'01 Controls'!$E$22*'02 Cargo Classes'!$M$11</x:f>
        <x:v>0</x:v>
      </x:c>
      <x:c r="R253" s="22" t="n">
        <x:f>'01 Controls'!$F$22*'02 Cargo Classes'!$N$11</x:f>
        <x:v>0</x:v>
      </x:c>
      <x:c r="S253" s="22" t="n">
        <x:f>'01 Controls'!$G$22*'02 Cargo Classes'!$O$11</x:f>
        <x:v>0.9</x:v>
      </x:c>
      <x:c r="T253" s="22" t="n">
        <x:f>'01 Controls'!$H$22*'02 Cargo Classes'!$P$11</x:f>
        <x:v>0.04000000000000001</x:v>
      </x:c>
      <x:c r="U253" s="22" t="n">
        <x:f>SUM(Q253:T253)</x:f>
        <x:v>0.9400000000000001</x:v>
      </x:c>
      <x:c r="V253" s="18" t="n">
        <x:f>IF(U253=0,0,N253*Q253/U253)</x:f>
        <x:v>0</x:v>
      </x:c>
      <x:c r="W253" s="18" t="n">
        <x:f>IF(U253=0,0,P253*Q253/U253)</x:f>
        <x:v>0</x:v>
      </x:c>
      <x:c r="X253" s="18" t="n">
        <x:f>MAX(V253,W253*'01 Controls'!$E$12)</x:f>
        <x:v>0</x:v>
      </x:c>
      <x:c r="Y253" s="18" t="n">
        <x:f>IF(U253=0,0,N253*R253/U253)</x:f>
        <x:v>0</x:v>
      </x:c>
      <x:c r="Z253" s="18" t="n">
        <x:f>IF(U253=0,0,P253*R253/U253)</x:f>
        <x:v>0</x:v>
      </x:c>
      <x:c r="AA253" s="18" t="n">
        <x:f>MAX(Y253,Z253*'01 Controls'!$E$13)</x:f>
        <x:v>0</x:v>
      </x:c>
      <x:c r="AB253" s="18" t="n">
        <x:f>IF(U253=0,0,N253*S253/U253)</x:f>
        <x:v>502.65957446808505</x:v>
      </x:c>
      <x:c r="AC253" s="18" t="n">
        <x:f>IF(U253=0,0,P253*S253/U253)</x:f>
        <x:v>857.8723404255319</x:v>
      </x:c>
      <x:c r="AD253" s="18" t="n">
        <x:f>MAX(AB253,AC253*'01 Controls'!$E$14)</x:f>
        <x:v>502.65957446808505</x:v>
      </x:c>
      <x:c r="AE253" s="18" t="n">
        <x:f>IF(U253=0,0,N253*T253/U253)</x:f>
        <x:v>22.340425531914896</x:v>
      </x:c>
      <x:c r="AF253" s="18" t="n">
        <x:f>IF(U253=0,0,P253*T253/U253)</x:f>
        <x:v>38.12765957446808</x:v>
      </x:c>
      <x:c r="AG253" s="18" t="n">
        <x:f>MAX(AE253,AF253*'01 Controls'!$E$15)</x:f>
        <x:v>22.340425531914896</x:v>
      </x:c>
      <x:c r="AH253" s="18" t="n">
        <x:f>SUM(V253,Y253,AB253,AE253)</x:f>
        <x:v>525</x:v>
      </x:c>
      <x:c r="AI253" s="18" t="n">
        <x:f>N253-AH253</x:f>
        <x:v>0</x:v>
      </x:c>
      <x:c r="AJ253" s="18" t="n">
        <x:f>V253*INDEX('07 Mode Capacity'!$P$6:$P$17,MATCH("AIR-"&amp;I253,'07 Mode Capacity'!$C$6:$C$17,0))</x:f>
        <x:v>0</x:v>
      </x:c>
      <x:c r="AK253" s="18" t="n">
        <x:f>Y253*INDEX('07 Mode Capacity'!$P$6:$P$17,MATCH("OCEAN-"&amp;I253,'07 Mode Capacity'!$C$6:$C$17,0))</x:f>
        <x:v>0</x:v>
      </x:c>
      <x:c r="AL253" s="18" t="n">
        <x:f>AB253*INDEX('07 Mode Capacity'!$P$6:$P$17,MATCH("LAND-"&amp;I253,'07 Mode Capacity'!$C$6:$C$17,0))</x:f>
        <x:v>61.34853015491862</x:v>
      </x:c>
      <x:c r="AM253" s="18" t="n">
        <x:f>AE253*INDEX('07 Mode Capacity'!$P$6:$P$17,MATCH("INLAND-"&amp;I253,'07 Mode Capacity'!$C$6:$C$17,0))</x:f>
        <x:v>14.102044394385892</x:v>
      </x:c>
      <x:c r="AN253" s="18" t="n">
        <x:f>SUM(AJ253:AM253)</x:f>
        <x:v>75.45057454930452</x:v>
      </x:c>
      <x:c r="AO253" s="17" t="n">
        <x:f>IF(N253=0,1,AN253/N253)</x:f>
        <x:v>0.14371538009391338</x:v>
      </x:c>
      <x:c r="AP253" s="11" t="str">
        <x:f>IF(AO253&gt;='01 Controls'!$E$16,"PASS","FAIL")</x:f>
        <x:v>FAIL</x:v>
      </x:c>
      <x:c r="AQ253" s="11" t="str">
        <x:v>UNQUANTIFIED</x:v>
      </x:c>
      <x:c r="AR253" s="11" t="str">
        <x:v>Position-class planning record; serial item and receiver open</x:v>
      </x:c>
      <x:c r="AS253" s="26"/>
      <x:c r="AT253" s="26"/>
    </x:row>
    <x:row r="254">
      <x:c r="C254" s="11" t="str">
        <x:v>C1-H-MAC-ROL-30</x:v>
      </x:c>
      <x:c r="D254" s="11" t="str">
        <x:v>C1</x:v>
      </x:c>
      <x:c r="E254" s="11" t="str">
        <x:v>Grid failure</x:v>
      </x:c>
      <x:c r="F254" s="11" t="str">
        <x:v>H-MAC</x:v>
      </x:c>
      <x:c r="G254" s="11" t="str">
        <x:v>Mobile acute-care group</x:v>
      </x:c>
      <x:c r="H254" s="11" t="str">
        <x:v>ROL-30</x:v>
      </x:c>
      <x:c r="I254" s="19" t="n">
        <x:v>48</x:v>
      </x:c>
      <x:c r="J254" s="21" t="n">
        <x:v>4</x:v>
      </x:c>
      <x:c r="K254" s="18" t="n">
        <x:f>'05 Cargo Register'!K254</x:f>
        <x:v>262.5</x:v>
      </x:c>
      <x:c r="L254" s="18" t="n">
        <x:f>'05 Cargo Register'!N254</x:f>
        <x:v>11</x:v>
      </x:c>
      <x:c r="M254" s="18" t="n">
        <x:f>'05 Cargo Register'!O254</x:f>
        <x:v>701.25</x:v>
      </x:c>
      <x:c r="N254" s="18" t="n">
        <x:f>J254*K254</x:f>
        <x:v>1050</x:v>
      </x:c>
      <x:c r="O254" s="18" t="n">
        <x:f>J254*L254</x:f>
        <x:v>44</x:v>
      </x:c>
      <x:c r="P254" s="18" t="n">
        <x:f>J254*M254</x:f>
        <x:v>2805</x:v>
      </x:c>
      <x:c r="Q254" s="22" t="n">
        <x:f>'01 Controls'!$E$22*'02 Cargo Classes'!$M$12</x:f>
        <x:v>0</x:v>
      </x:c>
      <x:c r="R254" s="22" t="n">
        <x:f>'01 Controls'!$F$22*'02 Cargo Classes'!$N$12</x:f>
        <x:v>0</x:v>
      </x:c>
      <x:c r="S254" s="22" t="n">
        <x:f>'01 Controls'!$G$22*'02 Cargo Classes'!$O$12</x:f>
        <x:v>1.35</x:v>
      </x:c>
      <x:c r="T254" s="22" t="n">
        <x:f>'01 Controls'!$H$22*'02 Cargo Classes'!$P$12</x:f>
        <x:v>0.03</x:v>
      </x:c>
      <x:c r="U254" s="22" t="n">
        <x:f>SUM(Q254:T254)</x:f>
        <x:v>1.3800000000000001</x:v>
      </x:c>
      <x:c r="V254" s="18" t="n">
        <x:f>IF(U254=0,0,N254*Q254/U254)</x:f>
        <x:v>0</x:v>
      </x:c>
      <x:c r="W254" s="18" t="n">
        <x:f>IF(U254=0,0,P254*Q254/U254)</x:f>
        <x:v>0</x:v>
      </x:c>
      <x:c r="X254" s="18" t="n">
        <x:f>MAX(V254,W254*'01 Controls'!$E$12)</x:f>
        <x:v>0</x:v>
      </x:c>
      <x:c r="Y254" s="18" t="n">
        <x:f>IF(U254=0,0,N254*R254/U254)</x:f>
        <x:v>0</x:v>
      </x:c>
      <x:c r="Z254" s="18" t="n">
        <x:f>IF(U254=0,0,P254*R254/U254)</x:f>
        <x:v>0</x:v>
      </x:c>
      <x:c r="AA254" s="18" t="n">
        <x:f>MAX(Y254,Z254*'01 Controls'!$E$13)</x:f>
        <x:v>0</x:v>
      </x:c>
      <x:c r="AB254" s="18" t="n">
        <x:f>IF(U254=0,0,N254*S254/U254)</x:f>
        <x:v>1027.1739130434783</x:v>
      </x:c>
      <x:c r="AC254" s="18" t="n">
        <x:f>IF(U254=0,0,P254*S254/U254)</x:f>
        <x:v>2744.021739130435</x:v>
      </x:c>
      <x:c r="AD254" s="18" t="n">
        <x:f>MAX(AB254,AC254*'01 Controls'!$E$14)</x:f>
        <x:v>1027.1739130434783</x:v>
      </x:c>
      <x:c r="AE254" s="18" t="n">
        <x:f>IF(U254=0,0,N254*T254/U254)</x:f>
        <x:v>22.82608695652174</x:v>
      </x:c>
      <x:c r="AF254" s="18" t="n">
        <x:f>IF(U254=0,0,P254*T254/U254)</x:f>
        <x:v>60.978260869565204</x:v>
      </x:c>
      <x:c r="AG254" s="18" t="n">
        <x:f>MAX(AE254,AF254*'01 Controls'!$E$15)</x:f>
        <x:v>22.82608695652174</x:v>
      </x:c>
      <x:c r="AH254" s="18" t="n">
        <x:f>SUM(V254,Y254,AB254,AE254)</x:f>
        <x:v>1050</x:v>
      </x:c>
      <x:c r="AI254" s="18" t="n">
        <x:f>N254-AH254</x:f>
        <x:v>0</x:v>
      </x:c>
      <x:c r="AJ254" s="18" t="n">
        <x:f>V254*INDEX('07 Mode Capacity'!$P$6:$P$17,MATCH("AIR-"&amp;I254,'07 Mode Capacity'!$C$6:$C$17,0))</x:f>
        <x:v>0</x:v>
      </x:c>
      <x:c r="AK254" s="18" t="n">
        <x:f>Y254*INDEX('07 Mode Capacity'!$P$6:$P$17,MATCH("OCEAN-"&amp;I254,'07 Mode Capacity'!$C$6:$C$17,0))</x:f>
        <x:v>0</x:v>
      </x:c>
      <x:c r="AL254" s="18" t="n">
        <x:f>AB254*INDEX('07 Mode Capacity'!$P$6:$P$17,MATCH("LAND-"&amp;I254,'07 Mode Capacity'!$C$6:$C$17,0))</x:f>
        <x:v>125.36438770787719</x:v>
      </x:c>
      <x:c r="AM254" s="18" t="n">
        <x:f>AE254*INDEX('07 Mode Capacity'!$P$6:$P$17,MATCH("INLAND-"&amp;I254,'07 Mode Capacity'!$C$6:$C$17,0))</x:f>
        <x:v>14.40861057687254</x:v>
      </x:c>
      <x:c r="AN254" s="18" t="n">
        <x:f>SUM(AJ254:AM254)</x:f>
        <x:v>139.77299828474972</x:v>
      </x:c>
      <x:c r="AO254" s="17" t="n">
        <x:f>IF(N254=0,1,AN254/N254)</x:f>
        <x:v>0.13311714122357116</x:v>
      </x:c>
      <x:c r="AP254" s="11" t="str">
        <x:f>IF(AO254&gt;='01 Controls'!$E$16,"PASS","FAIL")</x:f>
        <x:v>FAIL</x:v>
      </x:c>
      <x:c r="AQ254" s="11" t="str">
        <x:v>UNQUANTIFIED</x:v>
      </x:c>
      <x:c r="AR254" s="11" t="str">
        <x:v>Position-class planning record; serial item and receiver open</x:v>
      </x:c>
      <x:c r="AS254" s="26"/>
      <x:c r="AT254" s="26"/>
    </x:row>
    <x:row r="255">
      <x:c r="C255" s="11" t="str">
        <x:v>C1-H-MAC-BLK-08</x:v>
      </x:c>
      <x:c r="D255" s="11" t="str">
        <x:v>C1</x:v>
      </x:c>
      <x:c r="E255" s="11" t="str">
        <x:v>Grid failure</x:v>
      </x:c>
      <x:c r="F255" s="11" t="str">
        <x:v>H-MAC</x:v>
      </x:c>
      <x:c r="G255" s="11" t="str">
        <x:v>Mobile acute-care group</x:v>
      </x:c>
      <x:c r="H255" s="11" t="str">
        <x:v>BLK-08</x:v>
      </x:c>
      <x:c r="I255" s="19" t="n">
        <x:v>48</x:v>
      </x:c>
      <x:c r="J255" s="21" t="n">
        <x:v>4</x:v>
      </x:c>
      <x:c r="K255" s="18" t="n">
        <x:f>'05 Cargo Register'!K255</x:f>
        <x:v>367.50000000000006</x:v>
      </x:c>
      <x:c r="L255" s="18" t="n">
        <x:f>'05 Cargo Register'!N255</x:f>
        <x:v>58</x:v>
      </x:c>
      <x:c r="M255" s="18" t="n">
        <x:f>'05 Cargo Register'!O255</x:f>
        <x:v>2958</x:v>
      </x:c>
      <x:c r="N255" s="18" t="n">
        <x:f>J255*K255</x:f>
        <x:v>1470.0000000000002</x:v>
      </x:c>
      <x:c r="O255" s="18" t="n">
        <x:f>J255*L255</x:f>
        <x:v>232</x:v>
      </x:c>
      <x:c r="P255" s="18" t="n">
        <x:f>J255*M255</x:f>
        <x:v>11832</x:v>
      </x:c>
      <x:c r="Q255" s="22" t="n">
        <x:f>'01 Controls'!$E$22*'02 Cargo Classes'!$M$14</x:f>
        <x:v>0.05</x:v>
      </x:c>
      <x:c r="R255" s="22" t="n">
        <x:f>'01 Controls'!$F$22*'02 Cargo Classes'!$N$14</x:f>
        <x:v>0</x:v>
      </x:c>
      <x:c r="S255" s="22" t="n">
        <x:f>'01 Controls'!$G$22*'02 Cargo Classes'!$O$14</x:f>
        <x:v>0.9</x:v>
      </x:c>
      <x:c r="T255" s="22" t="n">
        <x:f>'01 Controls'!$H$22*'02 Cargo Classes'!$P$14</x:f>
        <x:v>0.025</x:v>
      </x:c>
      <x:c r="U255" s="22" t="n">
        <x:f>SUM(Q255:T255)</x:f>
        <x:v>0.9750000000000001</x:v>
      </x:c>
      <x:c r="V255" s="18" t="n">
        <x:f>IF(U255=0,0,N255*Q255/U255)</x:f>
        <x:v>75.38461538461539</x:v>
      </x:c>
      <x:c r="W255" s="18" t="n">
        <x:f>IF(U255=0,0,P255*Q255/U255)</x:f>
        <x:v>606.7692307692307</x:v>
      </x:c>
      <x:c r="X255" s="18" t="n">
        <x:f>MAX(V255,W255*'01 Controls'!$E$12)</x:f>
        <x:v>151.69230769230768</x:v>
      </x:c>
      <x:c r="Y255" s="18" t="n">
        <x:f>IF(U255=0,0,N255*R255/U255)</x:f>
        <x:v>0</x:v>
      </x:c>
      <x:c r="Z255" s="18" t="n">
        <x:f>IF(U255=0,0,P255*R255/U255)</x:f>
        <x:v>0</x:v>
      </x:c>
      <x:c r="AA255" s="18" t="n">
        <x:f>MAX(Y255,Z255*'01 Controls'!$E$13)</x:f>
        <x:v>0</x:v>
      </x:c>
      <x:c r="AB255" s="18" t="n">
        <x:f>IF(U255=0,0,N255*S255/U255)</x:f>
        <x:v>1356.9230769230771</x:v>
      </x:c>
      <x:c r="AC255" s="18" t="n">
        <x:f>IF(U255=0,0,P255*S255/U255)</x:f>
        <x:v>10921.846153846154</x:v>
      </x:c>
      <x:c r="AD255" s="18" t="n">
        <x:f>MAX(AB255,AC255*'01 Controls'!$E$14)</x:f>
        <x:v>2184.369230769231</x:v>
      </x:c>
      <x:c r="AE255" s="18" t="n">
        <x:f>IF(U255=0,0,N255*T255/U255)</x:f>
        <x:v>37.69230769230769</x:v>
      </x:c>
      <x:c r="AF255" s="18" t="n">
        <x:f>IF(U255=0,0,P255*T255/U255)</x:f>
        <x:v>303.38461538461536</x:v>
      </x:c>
      <x:c r="AG255" s="18" t="n">
        <x:f>MAX(AE255,AF255*'01 Controls'!$E$15)</x:f>
        <x:v>54.60923076923076</x:v>
      </x:c>
      <x:c r="AH255" s="18" t="n">
        <x:f>SUM(V255,Y255,AB255,AE255)</x:f>
        <x:v>1470.0000000000002</x:v>
      </x:c>
      <x:c r="AI255" s="18" t="n">
        <x:f>N255-AH255</x:f>
        <x:v>0</x:v>
      </x:c>
      <x:c r="AJ255" s="18" t="n">
        <x:f>V255*INDEX('07 Mode Capacity'!$P$6:$P$17,MATCH("AIR-"&amp;I255,'07 Mode Capacity'!$C$6:$C$17,0))</x:f>
        <x:v>21.132995778731292</x:v>
      </x:c>
      <x:c r="AK255" s="18" t="n">
        <x:f>Y255*INDEX('07 Mode Capacity'!$P$6:$P$17,MATCH("OCEAN-"&amp;I255,'07 Mode Capacity'!$C$6:$C$17,0))</x:f>
        <x:v>0</x:v>
      </x:c>
      <x:c r="AL255" s="18" t="n">
        <x:f>AB255*INDEX('07 Mode Capacity'!$P$6:$P$17,MATCH("LAND-"&amp;I255,'07 Mode Capacity'!$C$6:$C$17,0))</x:f>
        <x:v>165.6095706335855</x:v>
      </x:c>
      <x:c r="AM255" s="18" t="n">
        <x:f>AE255*INDEX('07 Mode Capacity'!$P$6:$P$17,MATCH("INLAND-"&amp;I255,'07 Mode Capacity'!$C$6:$C$17,0))</x:f>
        <x:v>23.79268002950235</x:v>
      </x:c>
      <x:c r="AN255" s="18" t="n">
        <x:f>SUM(AJ255:AM255)</x:f>
        <x:v>210.53524644181914</x:v>
      </x:c>
      <x:c r="AO255" s="17" t="n">
        <x:f>IF(N255=0,1,AN255/N255)</x:f>
        <x:v>0.14322125608287015</x:v>
      </x:c>
      <x:c r="AP255" s="11" t="str">
        <x:f>IF(AO255&gt;='01 Controls'!$E$16,"PASS","FAIL")</x:f>
        <x:v>FAIL</x:v>
      </x:c>
      <x:c r="AQ255" s="11" t="str">
        <x:v>UNQUANTIFIED</x:v>
      </x:c>
      <x:c r="AR255" s="11" t="str">
        <x:v>Position-class planning record; serial item and receiver open</x:v>
      </x:c>
      <x:c r="AS255" s="26"/>
      <x:c r="AT255" s="26"/>
    </x:row>
    <x:row r="256">
      <x:c r="C256" s="11" t="str">
        <x:v>C1-H-PHC-APL-45</x:v>
      </x:c>
      <x:c r="D256" s="11" t="str">
        <x:v>C1</x:v>
      </x:c>
      <x:c r="E256" s="11" t="str">
        <x:v>Grid failure</x:v>
      </x:c>
      <x:c r="F256" s="11" t="str">
        <x:v>H-PHC</x:v>
      </x:c>
      <x:c r="G256" s="11" t="str">
        <x:v>Public-health control group</x:v>
      </x:c>
      <x:c r="H256" s="11" t="str">
        <x:v>APL-45</x:v>
      </x:c>
      <x:c r="I256" s="19" t="n">
        <x:v>24</x:v>
      </x:c>
      <x:c r="J256" s="21" t="n">
        <x:v>4</x:v>
      </x:c>
      <x:c r="K256" s="18" t="n">
        <x:f>'05 Cargo Register'!K256</x:f>
        <x:v>472.5</x:v>
      </x:c>
      <x:c r="L256" s="18" t="n">
        <x:f>'05 Cargo Register'!N256</x:f>
        <x:v>124</x:v>
      </x:c>
      <x:c r="M256" s="18" t="n">
        <x:f>'05 Cargo Register'!O256</x:f>
        <x:v>930</x:v>
      </x:c>
      <x:c r="N256" s="18" t="n">
        <x:f>J256*K256</x:f>
        <x:v>1890</x:v>
      </x:c>
      <x:c r="O256" s="18" t="n">
        <x:f>J256*L256</x:f>
        <x:v>496</x:v>
      </x:c>
      <x:c r="P256" s="18" t="n">
        <x:f>J256*M256</x:f>
        <x:v>3720</x:v>
      </x:c>
      <x:c r="Q256" s="22" t="n">
        <x:f>'01 Controls'!$E$22*'02 Cargo Classes'!$M$6</x:f>
        <x:v>0.15000000000000002</x:v>
      </x:c>
      <x:c r="R256" s="22" t="n">
        <x:f>'01 Controls'!$F$22*'02 Cargo Classes'!$N$6</x:f>
        <x:v>0</x:v>
      </x:c>
      <x:c r="S256" s="22" t="n">
        <x:f>'01 Controls'!$G$22*'02 Cargo Classes'!$O$6</x:f>
        <x:v>0.9</x:v>
      </x:c>
      <x:c r="T256" s="22" t="n">
        <x:f>'01 Controls'!$H$22*'02 Cargo Classes'!$P$6</x:f>
        <x:v>0.015</x:v>
      </x:c>
      <x:c r="U256" s="22" t="n">
        <x:f>SUM(Q256:T256)</x:f>
        <x:v>1.065</x:v>
      </x:c>
      <x:c r="V256" s="18" t="n">
        <x:f>IF(U256=0,0,N256*Q256/U256)</x:f>
        <x:v>266.1971830985916</x:v>
      </x:c>
      <x:c r="W256" s="18" t="n">
        <x:f>IF(U256=0,0,P256*Q256/U256)</x:f>
        <x:v>523.9436619718311</x:v>
      </x:c>
      <x:c r="X256" s="18" t="n">
        <x:f>MAX(V256,W256*'01 Controls'!$E$12)</x:f>
        <x:v>266.1971830985916</x:v>
      </x:c>
      <x:c r="Y256" s="18" t="n">
        <x:f>IF(U256=0,0,N256*R256/U256)</x:f>
        <x:v>0</x:v>
      </x:c>
      <x:c r="Z256" s="18" t="n">
        <x:f>IF(U256=0,0,P256*R256/U256)</x:f>
        <x:v>0</x:v>
      </x:c>
      <x:c r="AA256" s="18" t="n">
        <x:f>MAX(Y256,Z256*'01 Controls'!$E$13)</x:f>
        <x:v>0</x:v>
      </x:c>
      <x:c r="AB256" s="18" t="n">
        <x:f>IF(U256=0,0,N256*S256/U256)</x:f>
        <x:v>1597.1830985915494</x:v>
      </x:c>
      <x:c r="AC256" s="18" t="n">
        <x:f>IF(U256=0,0,P256*S256/U256)</x:f>
        <x:v>3143.661971830986</x:v>
      </x:c>
      <x:c r="AD256" s="18" t="n">
        <x:f>MAX(AB256,AC256*'01 Controls'!$E$14)</x:f>
        <x:v>1597.1830985915494</x:v>
      </x:c>
      <x:c r="AE256" s="18" t="n">
        <x:f>IF(U256=0,0,N256*T256/U256)</x:f>
        <x:v>26.619718309859156</x:v>
      </x:c>
      <x:c r="AF256" s="18" t="n">
        <x:f>IF(U256=0,0,P256*T256/U256)</x:f>
        <x:v>52.394366197183096</x:v>
      </x:c>
      <x:c r="AG256" s="18" t="n">
        <x:f>MAX(AE256,AF256*'01 Controls'!$E$15)</x:f>
        <x:v>26.619718309859156</x:v>
      </x:c>
      <x:c r="AH256" s="18" t="n">
        <x:f>SUM(V256,Y256,AB256,AE256)</x:f>
        <x:v>1890.0000000000002</x:v>
      </x:c>
      <x:c r="AI256" s="18" t="n">
        <x:f>N256-AH256</x:f>
        <x:v>-2.2737367544323206e-13</x:v>
      </x:c>
      <x:c r="AJ256" s="18" t="n">
        <x:f>V256*INDEX('07 Mode Capacity'!$P$6:$P$17,MATCH("AIR-"&amp;I256,'07 Mode Capacity'!$C$6:$C$17,0))</x:f>
        <x:v>54.01515326978358</x:v>
      </x:c>
      <x:c r="AK256" s="18" t="n">
        <x:f>Y256*INDEX('07 Mode Capacity'!$P$6:$P$17,MATCH("OCEAN-"&amp;I256,'07 Mode Capacity'!$C$6:$C$17,0))</x:f>
        <x:v>0</x:v>
      </x:c>
      <x:c r="AL256" s="18" t="n">
        <x:f>AB256*INDEX('07 Mode Capacity'!$P$6:$P$17,MATCH("LAND-"&amp;I256,'07 Mode Capacity'!$C$6:$C$17,0))</x:f>
        <x:v>610.9240114070114</x:v>
      </x:c>
      <x:c r="AM256" s="18" t="n">
        <x:f>AE256*INDEX('07 Mode Capacity'!$P$6:$P$17,MATCH("INLAND-"&amp;I256,'07 Mode Capacity'!$C$6:$C$17,0))</x:f>
        <x:v>26.619718309859156</x:v>
      </x:c>
      <x:c r="AN256" s="18" t="n">
        <x:f>SUM(AJ256:AM256)</x:f>
        <x:v>691.5588829866542</x:v>
      </x:c>
      <x:c r="AO256" s="17" t="n">
        <x:f>IF(N256=0,1,AN256/N256)</x:f>
        <x:v>0.3659041708924096</x:v>
      </x:c>
      <x:c r="AP256" s="11" t="str">
        <x:f>IF(AO256&gt;='01 Controls'!$E$16,"PASS","FAIL")</x:f>
        <x:v>FAIL</x:v>
      </x:c>
      <x:c r="AQ256" s="11" t="str">
        <x:v>UNQUANTIFIED</x:v>
      </x:c>
      <x:c r="AR256" s="11" t="str">
        <x:v>Position-class planning record; serial item and receiver open</x:v>
      </x:c>
      <x:c r="AS256" s="26"/>
      <x:c r="AT256" s="26"/>
    </x:row>
    <x:row r="257">
      <x:c r="C257" s="11" t="str">
        <x:v>C1-H-PHC-ISO-18</x:v>
      </x:c>
      <x:c r="D257" s="11" t="str">
        <x:v>C1</x:v>
      </x:c>
      <x:c r="E257" s="11" t="str">
        <x:v>Grid failure</x:v>
      </x:c>
      <x:c r="F257" s="11" t="str">
        <x:v>H-PHC</x:v>
      </x:c>
      <x:c r="G257" s="11" t="str">
        <x:v>Public-health control group</x:v>
      </x:c>
      <x:c r="H257" s="11" t="str">
        <x:v>ISO-18</x:v>
      </x:c>
      <x:c r="I257" s="19" t="n">
        <x:v>48</x:v>
      </x:c>
      <x:c r="J257" s="21" t="n">
        <x:v>4</x:v>
      </x:c>
      <x:c r="K257" s="18" t="n">
        <x:f>'05 Cargo Register'!K257</x:f>
        <x:v>551.25</x:v>
      </x:c>
      <x:c r="L257" s="18" t="n">
        <x:f>'05 Cargo Register'!N257</x:f>
        <x:v>37</x:v>
      </x:c>
      <x:c r="M257" s="18" t="n">
        <x:f>'05 Cargo Register'!O257</x:f>
        <x:v>976.8000000000001</x:v>
      </x:c>
      <x:c r="N257" s="18" t="n">
        <x:f>J257*K257</x:f>
        <x:v>2205</x:v>
      </x:c>
      <x:c r="O257" s="18" t="n">
        <x:f>J257*L257</x:f>
        <x:v>148</x:v>
      </x:c>
      <x:c r="P257" s="18" t="n">
        <x:f>J257*M257</x:f>
        <x:v>3907.2000000000003</x:v>
      </x:c>
      <x:c r="Q257" s="22" t="n">
        <x:f>'01 Controls'!$E$22*'02 Cargo Classes'!$M$7</x:f>
        <x:v>0.010000000000000002</x:v>
      </x:c>
      <x:c r="R257" s="22" t="n">
        <x:f>'01 Controls'!$F$22*'02 Cargo Classes'!$N$7</x:f>
        <x:v>0</x:v>
      </x:c>
      <x:c r="S257" s="22" t="n">
        <x:f>'01 Controls'!$G$22*'02 Cargo Classes'!$O$7</x:f>
        <x:v>1.08</x:v>
      </x:c>
      <x:c r="T257" s="22" t="n">
        <x:f>'01 Controls'!$H$22*'02 Cargo Classes'!$P$7</x:f>
        <x:v>0.04000000000000001</x:v>
      </x:c>
      <x:c r="U257" s="22" t="n">
        <x:f>SUM(Q257:T257)</x:f>
        <x:v>1.1300000000000001</x:v>
      </x:c>
      <x:c r="V257" s="18" t="n">
        <x:f>IF(U257=0,0,N257*Q257/U257)</x:f>
        <x:v>19.51327433628319</x:v>
      </x:c>
      <x:c r="W257" s="18" t="n">
        <x:f>IF(U257=0,0,P257*Q257/U257)</x:f>
        <x:v>34.57699115044248</x:v>
      </x:c>
      <x:c r="X257" s="18" t="n">
        <x:f>MAX(V257,W257*'01 Controls'!$E$12)</x:f>
        <x:v>19.51327433628319</x:v>
      </x:c>
      <x:c r="Y257" s="18" t="n">
        <x:f>IF(U257=0,0,N257*R257/U257)</x:f>
        <x:v>0</x:v>
      </x:c>
      <x:c r="Z257" s="18" t="n">
        <x:f>IF(U257=0,0,P257*R257/U257)</x:f>
        <x:v>0</x:v>
      </x:c>
      <x:c r="AA257" s="18" t="n">
        <x:f>MAX(Y257,Z257*'01 Controls'!$E$13)</x:f>
        <x:v>0</x:v>
      </x:c>
      <x:c r="AB257" s="18" t="n">
        <x:f>IF(U257=0,0,N257*S257/U257)</x:f>
        <x:v>2107.433628318584</x:v>
      </x:c>
      <x:c r="AC257" s="18" t="n">
        <x:f>IF(U257=0,0,P257*S257/U257)</x:f>
        <x:v>3734.3150442477877</x:v>
      </x:c>
      <x:c r="AD257" s="18" t="n">
        <x:f>MAX(AB257,AC257*'01 Controls'!$E$14)</x:f>
        <x:v>2107.433628318584</x:v>
      </x:c>
      <x:c r="AE257" s="18" t="n">
        <x:f>IF(U257=0,0,N257*T257/U257)</x:f>
        <x:v>78.05309734513276</x:v>
      </x:c>
      <x:c r="AF257" s="18" t="n">
        <x:f>IF(U257=0,0,P257*T257/U257)</x:f>
        <x:v>138.30796460176992</x:v>
      </x:c>
      <x:c r="AG257" s="18" t="n">
        <x:f>MAX(AE257,AF257*'01 Controls'!$E$15)</x:f>
        <x:v>78.05309734513276</x:v>
      </x:c>
      <x:c r="AH257" s="18" t="n">
        <x:f>SUM(V257,Y257,AB257,AE257)</x:f>
        <x:v>2205</x:v>
      </x:c>
      <x:c r="AI257" s="18" t="n">
        <x:f>N257-AH257</x:f>
        <x:v>0</x:v>
      </x:c>
      <x:c r="AJ257" s="18" t="n">
        <x:f>V257*INDEX('07 Mode Capacity'!$P$6:$P$17,MATCH("AIR-"&amp;I257,'07 Mode Capacity'!$C$6:$C$17,0))</x:f>
        <x:v>5.470266606441507</x:v>
      </x:c>
      <x:c r="AK257" s="18" t="n">
        <x:f>Y257*INDEX('07 Mode Capacity'!$P$6:$P$17,MATCH("OCEAN-"&amp;I257,'07 Mode Capacity'!$C$6:$C$17,0))</x:f>
        <x:v>0</x:v>
      </x:c>
      <x:c r="AL257" s="18" t="n">
        <x:f>AB257*INDEX('07 Mode Capacity'!$P$6:$P$17,MATCH("LAND-"&amp;I257,'07 Mode Capacity'!$C$6:$C$17,0))</x:f>
        <x:v>257.2077844795951</x:v>
      </x:c>
      <x:c r="AM257" s="18" t="n">
        <x:f>AE257*INDEX('07 Mode Capacity'!$P$6:$P$17,MATCH("INLAND-"&amp;I257,'07 Mode Capacity'!$C$6:$C$17,0))</x:f>
        <x:v>49.26979758321726</x:v>
      </x:c>
      <x:c r="AN257" s="18" t="n">
        <x:f>SUM(AJ257:AM257)</x:f>
        <x:v>311.94784866925386</x:v>
      </x:c>
      <x:c r="AO257" s="17" t="n">
        <x:f>IF(N257=0,1,AN257/N257)</x:f>
        <x:v>0.141472947242292</x:v>
      </x:c>
      <x:c r="AP257" s="11" t="str">
        <x:f>IF(AO257&gt;='01 Controls'!$E$16,"PASS","FAIL")</x:f>
        <x:v>FAIL</x:v>
      </x:c>
      <x:c r="AQ257" s="11" t="str">
        <x:v>UNQUANTIFIED</x:v>
      </x:c>
      <x:c r="AR257" s="11" t="str">
        <x:v>Position-class planning record; serial item and receiver open</x:v>
      </x:c>
      <x:c r="AS257" s="26"/>
      <x:c r="AT257" s="26"/>
    </x:row>
    <x:row r="258">
      <x:c r="C258" s="11" t="str">
        <x:v>C1-H-PHC-COL-12</x:v>
      </x:c>
      <x:c r="D258" s="11" t="str">
        <x:v>C1</x:v>
      </x:c>
      <x:c r="E258" s="11" t="str">
        <x:v>Grid failure</x:v>
      </x:c>
      <x:c r="F258" s="11" t="str">
        <x:v>H-PHC</x:v>
      </x:c>
      <x:c r="G258" s="11" t="str">
        <x:v>Public-health control group</x:v>
      </x:c>
      <x:c r="H258" s="11" t="str">
        <x:v>COL-12</x:v>
      </x:c>
      <x:c r="I258" s="19" t="n">
        <x:v>24</x:v>
      </x:c>
      <x:c r="J258" s="21" t="n">
        <x:v>4</x:v>
      </x:c>
      <x:c r="K258" s="18" t="n">
        <x:f>'05 Cargo Register'!K258</x:f>
        <x:v>472.5</x:v>
      </x:c>
      <x:c r="L258" s="18" t="n">
        <x:f>'05 Cargo Register'!N258</x:f>
        <x:v>50</x:v>
      </x:c>
      <x:c r="M258" s="18" t="n">
        <x:f>'05 Cargo Register'!O258</x:f>
        <x:v>1320</x:v>
      </x:c>
      <x:c r="N258" s="18" t="n">
        <x:f>J258*K258</x:f>
        <x:v>1890</x:v>
      </x:c>
      <x:c r="O258" s="18" t="n">
        <x:f>J258*L258</x:f>
        <x:v>200</x:v>
      </x:c>
      <x:c r="P258" s="18" t="n">
        <x:f>J258*M258</x:f>
        <x:v>5280</x:v>
      </x:c>
      <x:c r="Q258" s="22" t="n">
        <x:f>'01 Controls'!$E$22*'02 Cargo Classes'!$M$8</x:f>
        <x:v>0.1</x:v>
      </x:c>
      <x:c r="R258" s="22" t="n">
        <x:f>'01 Controls'!$F$22*'02 Cargo Classes'!$N$8</x:f>
        <x:v>0</x:v>
      </x:c>
      <x:c r="S258" s="22" t="n">
        <x:f>'01 Controls'!$G$22*'02 Cargo Classes'!$O$8</x:f>
        <x:v>1.08</x:v>
      </x:c>
      <x:c r="T258" s="22" t="n">
        <x:f>'01 Controls'!$H$22*'02 Cargo Classes'!$P$8</x:f>
        <x:v>0.010000000000000002</x:v>
      </x:c>
      <x:c r="U258" s="22" t="n">
        <x:f>SUM(Q258:T258)</x:f>
        <x:v>1.1900000000000002</x:v>
      </x:c>
      <x:c r="V258" s="18" t="n">
        <x:f>IF(U258=0,0,N258*Q258/U258)</x:f>
        <x:v>158.8235294117647</x:v>
      </x:c>
      <x:c r="W258" s="18" t="n">
        <x:f>IF(U258=0,0,P258*Q258/U258)</x:f>
        <x:v>443.6974789915966</x:v>
      </x:c>
      <x:c r="X258" s="18" t="n">
        <x:f>MAX(V258,W258*'01 Controls'!$E$12)</x:f>
        <x:v>158.8235294117647</x:v>
      </x:c>
      <x:c r="Y258" s="18" t="n">
        <x:f>IF(U258=0,0,N258*R258/U258)</x:f>
        <x:v>0</x:v>
      </x:c>
      <x:c r="Z258" s="18" t="n">
        <x:f>IF(U258=0,0,P258*R258/U258)</x:f>
        <x:v>0</x:v>
      </x:c>
      <x:c r="AA258" s="18" t="n">
        <x:f>MAX(Y258,Z258*'01 Controls'!$E$13)</x:f>
        <x:v>0</x:v>
      </x:c>
      <x:c r="AB258" s="18" t="n">
        <x:f>IF(U258=0,0,N258*S258/U258)</x:f>
        <x:v>1715.2941176470586</x:v>
      </x:c>
      <x:c r="AC258" s="18" t="n">
        <x:f>IF(U258=0,0,P258*S258/U258)</x:f>
        <x:v>4791.9327731092435</x:v>
      </x:c>
      <x:c r="AD258" s="18" t="n">
        <x:f>MAX(AB258,AC258*'01 Controls'!$E$14)</x:f>
        <x:v>1715.2941176470586</x:v>
      </x:c>
      <x:c r="AE258" s="18" t="n">
        <x:f>IF(U258=0,0,N258*T258/U258)</x:f>
        <x:v>15.882352941176471</x:v>
      </x:c>
      <x:c r="AF258" s="18" t="n">
        <x:f>IF(U258=0,0,P258*T258/U258)</x:f>
        <x:v>44.36974789915967</x:v>
      </x:c>
      <x:c r="AG258" s="18" t="n">
        <x:f>MAX(AE258,AF258*'01 Controls'!$E$15)</x:f>
        <x:v>15.882352941176471</x:v>
      </x:c>
      <x:c r="AH258" s="18" t="n">
        <x:f>SUM(V258,Y258,AB258,AE258)</x:f>
        <x:v>1889.9999999999998</x:v>
      </x:c>
      <x:c r="AI258" s="18" t="n">
        <x:f>N258-AH258</x:f>
        <x:v>2.2737367544323206e-13</x:v>
      </x:c>
      <x:c r="AJ258" s="18" t="n">
        <x:f>V258*INDEX('07 Mode Capacity'!$P$6:$P$17,MATCH("AIR-"&amp;I258,'07 Mode Capacity'!$C$6:$C$17,0))</x:f>
        <x:v>32.22752842146751</x:v>
      </x:c>
      <x:c r="AK258" s="18" t="n">
        <x:f>Y258*INDEX('07 Mode Capacity'!$P$6:$P$17,MATCH("OCEAN-"&amp;I258,'07 Mode Capacity'!$C$6:$C$17,0))</x:f>
        <x:v>0</x:v>
      </x:c>
      <x:c r="AL258" s="18" t="n">
        <x:f>AB258*INDEX('07 Mode Capacity'!$P$6:$P$17,MATCH("LAND-"&amp;I258,'07 Mode Capacity'!$C$6:$C$17,0))</x:f>
        <x:v>656.1015853597986</x:v>
      </x:c>
      <x:c r="AM258" s="18" t="n">
        <x:f>AE258*INDEX('07 Mode Capacity'!$P$6:$P$17,MATCH("INLAND-"&amp;I258,'07 Mode Capacity'!$C$6:$C$17,0))</x:f>
        <x:v>15.882352941176471</x:v>
      </x:c>
      <x:c r="AN258" s="18" t="n">
        <x:f>SUM(AJ258:AM258)</x:f>
        <x:v>704.2114667224425</x:v>
      </x:c>
      <x:c r="AO258" s="17" t="n">
        <x:f>IF(N258=0,1,AN258/N258)</x:f>
        <x:v>0.372598659641504</x:v>
      </x:c>
      <x:c r="AP258" s="11" t="str">
        <x:f>IF(AO258&gt;='01 Controls'!$E$16,"PASS","FAIL")</x:f>
        <x:v>FAIL</x:v>
      </x:c>
      <x:c r="AQ258" s="11" t="str">
        <x:v>UNQUANTIFIED</x:v>
      </x:c>
      <x:c r="AR258" s="11" t="str">
        <x:v>Position-class planning record; serial item and receiver open</x:v>
      </x:c>
      <x:c r="AS258" s="26"/>
      <x:c r="AT258" s="26"/>
    </x:row>
    <x:row r="259">
      <x:c r="C259" s="11" t="str">
        <x:v>C1-H-PHC-BAT-22</x:v>
      </x:c>
      <x:c r="D259" s="11" t="str">
        <x:v>C1</x:v>
      </x:c>
      <x:c r="E259" s="11" t="str">
        <x:v>Grid failure</x:v>
      </x:c>
      <x:c r="F259" s="11" t="str">
        <x:v>H-PHC</x:v>
      </x:c>
      <x:c r="G259" s="11" t="str">
        <x:v>Public-health control group</x:v>
      </x:c>
      <x:c r="H259" s="11" t="str">
        <x:v>BAT-22</x:v>
      </x:c>
      <x:c r="I259" s="19" t="n">
        <x:v>48</x:v>
      </x:c>
      <x:c r="J259" s="21" t="n">
        <x:v>4</x:v>
      </x:c>
      <x:c r="K259" s="18" t="n">
        <x:f>'05 Cargo Register'!K259</x:f>
        <x:v>210</x:v>
      </x:c>
      <x:c r="L259" s="18" t="n">
        <x:f>'05 Cargo Register'!N259</x:f>
        <x:v>12</x:v>
      </x:c>
      <x:c r="M259" s="18" t="n">
        <x:f>'05 Cargo Register'!O259</x:f>
        <x:v>316.8</x:v>
      </x:c>
      <x:c r="N259" s="18" t="n">
        <x:f>J259*K259</x:f>
        <x:v>840</x:v>
      </x:c>
      <x:c r="O259" s="18" t="n">
        <x:f>J259*L259</x:f>
        <x:v>48</x:v>
      </x:c>
      <x:c r="P259" s="18" t="n">
        <x:f>J259*M259</x:f>
        <x:v>1267.2</x:v>
      </x:c>
      <x:c r="Q259" s="22" t="n">
        <x:f>'01 Controls'!$E$22*'02 Cargo Classes'!$M$9</x:f>
        <x:v>0</x:v>
      </x:c>
      <x:c r="R259" s="22" t="n">
        <x:f>'01 Controls'!$F$22*'02 Cargo Classes'!$N$9</x:f>
        <x:v>0</x:v>
      </x:c>
      <x:c r="S259" s="22" t="n">
        <x:f>'01 Controls'!$G$22*'02 Cargo Classes'!$O$9</x:f>
        <x:v>0.9</x:v>
      </x:c>
      <x:c r="T259" s="22" t="n">
        <x:f>'01 Controls'!$H$22*'02 Cargo Classes'!$P$9</x:f>
        <x:v>0.025</x:v>
      </x:c>
      <x:c r="U259" s="22" t="n">
        <x:f>SUM(Q259:T259)</x:f>
        <x:v>0.925</x:v>
      </x:c>
      <x:c r="V259" s="18" t="n">
        <x:f>IF(U259=0,0,N259*Q259/U259)</x:f>
        <x:v>0</x:v>
      </x:c>
      <x:c r="W259" s="18" t="n">
        <x:f>IF(U259=0,0,P259*Q259/U259)</x:f>
        <x:v>0</x:v>
      </x:c>
      <x:c r="X259" s="18" t="n">
        <x:f>MAX(V259,W259*'01 Controls'!$E$12)</x:f>
        <x:v>0</x:v>
      </x:c>
      <x:c r="Y259" s="18" t="n">
        <x:f>IF(U259=0,0,N259*R259/U259)</x:f>
        <x:v>0</x:v>
      </x:c>
      <x:c r="Z259" s="18" t="n">
        <x:f>IF(U259=0,0,P259*R259/U259)</x:f>
        <x:v>0</x:v>
      </x:c>
      <x:c r="AA259" s="18" t="n">
        <x:f>MAX(Y259,Z259*'01 Controls'!$E$13)</x:f>
        <x:v>0</x:v>
      </x:c>
      <x:c r="AB259" s="18" t="n">
        <x:f>IF(U259=0,0,N259*S259/U259)</x:f>
        <x:v>817.2972972972973</x:v>
      </x:c>
      <x:c r="AC259" s="18" t="n">
        <x:f>IF(U259=0,0,P259*S259/U259)</x:f>
        <x:v>1232.9513513513514</x:v>
      </x:c>
      <x:c r="AD259" s="18" t="n">
        <x:f>MAX(AB259,AC259*'01 Controls'!$E$14)</x:f>
        <x:v>817.2972972972973</x:v>
      </x:c>
      <x:c r="AE259" s="18" t="n">
        <x:f>IF(U259=0,0,N259*T259/U259)</x:f>
        <x:v>22.7027027027027</x:v>
      </x:c>
      <x:c r="AF259" s="18" t="n">
        <x:f>IF(U259=0,0,P259*T259/U259)</x:f>
        <x:v>34.24864864864865</x:v>
      </x:c>
      <x:c r="AG259" s="18" t="n">
        <x:f>MAX(AE259,AF259*'01 Controls'!$E$15)</x:f>
        <x:v>22.7027027027027</x:v>
      </x:c>
      <x:c r="AH259" s="18" t="n">
        <x:f>SUM(V259,Y259,AB259,AE259)</x:f>
        <x:v>840</x:v>
      </x:c>
      <x:c r="AI259" s="18" t="n">
        <x:f>N259-AH259</x:f>
        <x:v>0</x:v>
      </x:c>
      <x:c r="AJ259" s="18" t="n">
        <x:f>V259*INDEX('07 Mode Capacity'!$P$6:$P$17,MATCH("AIR-"&amp;I259,'07 Mode Capacity'!$C$6:$C$17,0))</x:f>
        <x:v>0</x:v>
      </x:c>
      <x:c r="AK259" s="18" t="n">
        <x:f>Y259*INDEX('07 Mode Capacity'!$P$6:$P$17,MATCH("OCEAN-"&amp;I259,'07 Mode Capacity'!$C$6:$C$17,0))</x:f>
        <x:v>0</x:v>
      </x:c>
      <x:c r="AL259" s="18" t="n">
        <x:f>AB259*INDEX('07 Mode Capacity'!$P$6:$P$17,MATCH("LAND-"&amp;I259,'07 Mode Capacity'!$C$6:$C$17,0))</x:f>
        <x:v>99.74939389513256</x:v>
      </x:c>
      <x:c r="AM259" s="18" t="n">
        <x:f>AE259*INDEX('07 Mode Capacity'!$P$6:$P$17,MATCH("INLAND-"&amp;I259,'07 Mode Capacity'!$C$6:$C$17,0))</x:f>
        <x:v>14.330726195375933</x:v>
      </x:c>
      <x:c r="AN259" s="18" t="n">
        <x:f>SUM(AJ259:AM259)</x:f>
        <x:v>114.08012009050849</x:v>
      </x:c>
      <x:c r="AO259" s="17" t="n">
        <x:f>IF(N259=0,1,AN259/N259)</x:f>
        <x:v>0.13580966677441486</x:v>
      </x:c>
      <x:c r="AP259" s="11" t="str">
        <x:f>IF(AO259&gt;='01 Controls'!$E$16,"PASS","FAIL")</x:f>
        <x:v>FAIL</x:v>
      </x:c>
      <x:c r="AQ259" s="11" t="str">
        <x:v>UNQUANTIFIED</x:v>
      </x:c>
      <x:c r="AR259" s="11" t="str">
        <x:v>Position-class planning record; serial item and receiver open</x:v>
      </x:c>
      <x:c r="AS259" s="26"/>
      <x:c r="AT259" s="26"/>
    </x:row>
    <x:row r="260">
      <x:c r="C260" s="11" t="str">
        <x:v>C1-H-PHC-TNK-20</x:v>
      </x:c>
      <x:c r="D260" s="11" t="str">
        <x:v>C1</x:v>
      </x:c>
      <x:c r="E260" s="11" t="str">
        <x:v>Grid failure</x:v>
      </x:c>
      <x:c r="F260" s="11" t="str">
        <x:v>H-PHC</x:v>
      </x:c>
      <x:c r="G260" s="11" t="str">
        <x:v>Public-health control group</x:v>
      </x:c>
      <x:c r="H260" s="11" t="str">
        <x:v>TNK-20</x:v>
      </x:c>
      <x:c r="I260" s="19" t="n">
        <x:v>48</x:v>
      </x:c>
      <x:c r="J260" s="21" t="n">
        <x:v>4</x:v>
      </x:c>
      <x:c r="K260" s="18" t="n">
        <x:f>'05 Cargo Register'!K260</x:f>
        <x:v>157.5</x:v>
      </x:c>
      <x:c r="L260" s="18" t="n">
        <x:f>'05 Cargo Register'!N260</x:f>
        <x:v>10</x:v>
      </x:c>
      <x:c r="M260" s="18" t="n">
        <x:f>'05 Cargo Register'!O260</x:f>
        <x:v>212.5</x:v>
      </x:c>
      <x:c r="N260" s="18" t="n">
        <x:f>J260*K260</x:f>
        <x:v>630</x:v>
      </x:c>
      <x:c r="O260" s="18" t="n">
        <x:f>J260*L260</x:f>
        <x:v>40</x:v>
      </x:c>
      <x:c r="P260" s="18" t="n">
        <x:f>J260*M260</x:f>
        <x:v>850</x:v>
      </x:c>
      <x:c r="Q260" s="22" t="n">
        <x:f>'01 Controls'!$E$22*'02 Cargo Classes'!$M$10</x:f>
        <x:v>0</x:v>
      </x:c>
      <x:c r="R260" s="22" t="n">
        <x:f>'01 Controls'!$F$22*'02 Cargo Classes'!$N$10</x:f>
        <x:v>0</x:v>
      </x:c>
      <x:c r="S260" s="22" t="n">
        <x:f>'01 Controls'!$G$22*'02 Cargo Classes'!$O$10</x:f>
        <x:v>0.9</x:v>
      </x:c>
      <x:c r="T260" s="22" t="n">
        <x:f>'01 Controls'!$H$22*'02 Cargo Classes'!$P$10</x:f>
        <x:v>0.05</x:v>
      </x:c>
      <x:c r="U260" s="22" t="n">
        <x:f>SUM(Q260:T260)</x:f>
        <x:v>0.9500000000000001</x:v>
      </x:c>
      <x:c r="V260" s="18" t="n">
        <x:f>IF(U260=0,0,N260*Q260/U260)</x:f>
        <x:v>0</x:v>
      </x:c>
      <x:c r="W260" s="18" t="n">
        <x:f>IF(U260=0,0,P260*Q260/U260)</x:f>
        <x:v>0</x:v>
      </x:c>
      <x:c r="X260" s="18" t="n">
        <x:f>MAX(V260,W260*'01 Controls'!$E$12)</x:f>
        <x:v>0</x:v>
      </x:c>
      <x:c r="Y260" s="18" t="n">
        <x:f>IF(U260=0,0,N260*R260/U260)</x:f>
        <x:v>0</x:v>
      </x:c>
      <x:c r="Z260" s="18" t="n">
        <x:f>IF(U260=0,0,P260*R260/U260)</x:f>
        <x:v>0</x:v>
      </x:c>
      <x:c r="AA260" s="18" t="n">
        <x:f>MAX(Y260,Z260*'01 Controls'!$E$13)</x:f>
        <x:v>0</x:v>
      </x:c>
      <x:c r="AB260" s="18" t="n">
        <x:f>IF(U260=0,0,N260*S260/U260)</x:f>
        <x:v>596.8421052631578</x:v>
      </x:c>
      <x:c r="AC260" s="18" t="n">
        <x:f>IF(U260=0,0,P260*S260/U260)</x:f>
        <x:v>805.2631578947368</x:v>
      </x:c>
      <x:c r="AD260" s="18" t="n">
        <x:f>MAX(AB260,AC260*'01 Controls'!$E$14)</x:f>
        <x:v>596.8421052631578</x:v>
      </x:c>
      <x:c r="AE260" s="18" t="n">
        <x:f>IF(U260=0,0,N260*T260/U260)</x:f>
        <x:v>33.1578947368421</x:v>
      </x:c>
      <x:c r="AF260" s="18" t="n">
        <x:f>IF(U260=0,0,P260*T260/U260)</x:f>
        <x:v>44.73684210526316</x:v>
      </x:c>
      <x:c r="AG260" s="18" t="n">
        <x:f>MAX(AE260,AF260*'01 Controls'!$E$15)</x:f>
        <x:v>33.1578947368421</x:v>
      </x:c>
      <x:c r="AH260" s="18" t="n">
        <x:f>SUM(V260,Y260,AB260,AE260)</x:f>
        <x:v>629.9999999999999</x:v>
      </x:c>
      <x:c r="AI260" s="18" t="n">
        <x:f>N260-AH260</x:f>
        <x:v>1.1368683772161603e-13</x:v>
      </x:c>
      <x:c r="AJ260" s="18" t="n">
        <x:f>V260*INDEX('07 Mode Capacity'!$P$6:$P$17,MATCH("AIR-"&amp;I260,'07 Mode Capacity'!$C$6:$C$17,0))</x:f>
        <x:v>0</x:v>
      </x:c>
      <x:c r="AK260" s="18" t="n">
        <x:f>Y260*INDEX('07 Mode Capacity'!$P$6:$P$17,MATCH("OCEAN-"&amp;I260,'07 Mode Capacity'!$C$6:$C$17,0))</x:f>
        <x:v>0</x:v>
      </x:c>
      <x:c r="AL260" s="18" t="n">
        <x:f>AB260*INDEX('07 Mode Capacity'!$P$6:$P$17,MATCH("LAND-"&amp;I260,'07 Mode Capacity'!$C$6:$C$17,0))</x:f>
        <x:v>72.84330738394547</x:v>
      </x:c>
      <x:c r="AM260" s="18" t="n">
        <x:f>AE260*INDEX('07 Mode Capacity'!$P$6:$P$17,MATCH("INLAND-"&amp;I260,'07 Mode Capacity'!$C$6:$C$17,0))</x:f>
        <x:v>20.93040273272011</x:v>
      </x:c>
      <x:c r="AN260" s="18" t="n">
        <x:f>SUM(AJ260:AM260)</x:f>
        <x:v>93.77371011666558</x:v>
      </x:c>
      <x:c r="AO260" s="17" t="n">
        <x:f>IF(N260=0,1,AN260/N260)</x:f>
        <x:v>0.1488471589153422</x:v>
      </x:c>
      <x:c r="AP260" s="11" t="str">
        <x:f>IF(AO260&gt;='01 Controls'!$E$16,"PASS","FAIL")</x:f>
        <x:v>FAIL</x:v>
      </x:c>
      <x:c r="AQ260" s="11" t="str">
        <x:v>UNQUANTIFIED</x:v>
      </x:c>
      <x:c r="AR260" s="11" t="str">
        <x:v>Position-class planning record; serial item and receiver open</x:v>
      </x:c>
      <x:c r="AS260" s="26"/>
      <x:c r="AT260" s="26"/>
    </x:row>
    <x:row r="261">
      <x:c r="C261" s="11" t="str">
        <x:v>C1-H-PHC-FLR-24</x:v>
      </x:c>
      <x:c r="D261" s="11" t="str">
        <x:v>C1</x:v>
      </x:c>
      <x:c r="E261" s="11" t="str">
        <x:v>Grid failure</x:v>
      </x:c>
      <x:c r="F261" s="11" t="str">
        <x:v>H-PHC</x:v>
      </x:c>
      <x:c r="G261" s="11" t="str">
        <x:v>Public-health control group</x:v>
      </x:c>
      <x:c r="H261" s="11" t="str">
        <x:v>FLR-24</x:v>
      </x:c>
      <x:c r="I261" s="19" t="n">
        <x:v>48</x:v>
      </x:c>
      <x:c r="J261" s="21" t="n">
        <x:v>4</x:v>
      </x:c>
      <x:c r="K261" s="18" t="n">
        <x:f>'05 Cargo Register'!K261</x:f>
        <x:v>131.25</x:v>
      </x:c>
      <x:c r="L261" s="18" t="n">
        <x:f>'05 Cargo Register'!N261</x:f>
        <x:v>7</x:v>
      </x:c>
      <x:c r="M261" s="18" t="n">
        <x:f>'05 Cargo Register'!O261</x:f>
        <x:v>224</x:v>
      </x:c>
      <x:c r="N261" s="18" t="n">
        <x:f>J261*K261</x:f>
        <x:v>525</x:v>
      </x:c>
      <x:c r="O261" s="18" t="n">
        <x:f>J261*L261</x:f>
        <x:v>28</x:v>
      </x:c>
      <x:c r="P261" s="18" t="n">
        <x:f>J261*M261</x:f>
        <x:v>896</x:v>
      </x:c>
      <x:c r="Q261" s="22" t="n">
        <x:f>'01 Controls'!$E$22*'02 Cargo Classes'!$M$11</x:f>
        <x:v>0</x:v>
      </x:c>
      <x:c r="R261" s="22" t="n">
        <x:f>'01 Controls'!$F$22*'02 Cargo Classes'!$N$11</x:f>
        <x:v>0</x:v>
      </x:c>
      <x:c r="S261" s="22" t="n">
        <x:f>'01 Controls'!$G$22*'02 Cargo Classes'!$O$11</x:f>
        <x:v>0.9</x:v>
      </x:c>
      <x:c r="T261" s="22" t="n">
        <x:f>'01 Controls'!$H$22*'02 Cargo Classes'!$P$11</x:f>
        <x:v>0.04000000000000001</x:v>
      </x:c>
      <x:c r="U261" s="22" t="n">
        <x:f>SUM(Q261:T261)</x:f>
        <x:v>0.9400000000000001</x:v>
      </x:c>
      <x:c r="V261" s="18" t="n">
        <x:f>IF(U261=0,0,N261*Q261/U261)</x:f>
        <x:v>0</x:v>
      </x:c>
      <x:c r="W261" s="18" t="n">
        <x:f>IF(U261=0,0,P261*Q261/U261)</x:f>
        <x:v>0</x:v>
      </x:c>
      <x:c r="X261" s="18" t="n">
        <x:f>MAX(V261,W261*'01 Controls'!$E$12)</x:f>
        <x:v>0</x:v>
      </x:c>
      <x:c r="Y261" s="18" t="n">
        <x:f>IF(U261=0,0,N261*R261/U261)</x:f>
        <x:v>0</x:v>
      </x:c>
      <x:c r="Z261" s="18" t="n">
        <x:f>IF(U261=0,0,P261*R261/U261)</x:f>
        <x:v>0</x:v>
      </x:c>
      <x:c r="AA261" s="18" t="n">
        <x:f>MAX(Y261,Z261*'01 Controls'!$E$13)</x:f>
        <x:v>0</x:v>
      </x:c>
      <x:c r="AB261" s="18" t="n">
        <x:f>IF(U261=0,0,N261*S261/U261)</x:f>
        <x:v>502.65957446808505</x:v>
      </x:c>
      <x:c r="AC261" s="18" t="n">
        <x:f>IF(U261=0,0,P261*S261/U261)</x:f>
        <x:v>857.8723404255319</x:v>
      </x:c>
      <x:c r="AD261" s="18" t="n">
        <x:f>MAX(AB261,AC261*'01 Controls'!$E$14)</x:f>
        <x:v>502.65957446808505</x:v>
      </x:c>
      <x:c r="AE261" s="18" t="n">
        <x:f>IF(U261=0,0,N261*T261/U261)</x:f>
        <x:v>22.340425531914896</x:v>
      </x:c>
      <x:c r="AF261" s="18" t="n">
        <x:f>IF(U261=0,0,P261*T261/U261)</x:f>
        <x:v>38.12765957446808</x:v>
      </x:c>
      <x:c r="AG261" s="18" t="n">
        <x:f>MAX(AE261,AF261*'01 Controls'!$E$15)</x:f>
        <x:v>22.340425531914896</x:v>
      </x:c>
      <x:c r="AH261" s="18" t="n">
        <x:f>SUM(V261,Y261,AB261,AE261)</x:f>
        <x:v>525</x:v>
      </x:c>
      <x:c r="AI261" s="18" t="n">
        <x:f>N261-AH261</x:f>
        <x:v>0</x:v>
      </x:c>
      <x:c r="AJ261" s="18" t="n">
        <x:f>V261*INDEX('07 Mode Capacity'!$P$6:$P$17,MATCH("AIR-"&amp;I261,'07 Mode Capacity'!$C$6:$C$17,0))</x:f>
        <x:v>0</x:v>
      </x:c>
      <x:c r="AK261" s="18" t="n">
        <x:f>Y261*INDEX('07 Mode Capacity'!$P$6:$P$17,MATCH("OCEAN-"&amp;I261,'07 Mode Capacity'!$C$6:$C$17,0))</x:f>
        <x:v>0</x:v>
      </x:c>
      <x:c r="AL261" s="18" t="n">
        <x:f>AB261*INDEX('07 Mode Capacity'!$P$6:$P$17,MATCH("LAND-"&amp;I261,'07 Mode Capacity'!$C$6:$C$17,0))</x:f>
        <x:v>61.34853015491862</x:v>
      </x:c>
      <x:c r="AM261" s="18" t="n">
        <x:f>AE261*INDEX('07 Mode Capacity'!$P$6:$P$17,MATCH("INLAND-"&amp;I261,'07 Mode Capacity'!$C$6:$C$17,0))</x:f>
        <x:v>14.102044394385892</x:v>
      </x:c>
      <x:c r="AN261" s="18" t="n">
        <x:f>SUM(AJ261:AM261)</x:f>
        <x:v>75.45057454930452</x:v>
      </x:c>
      <x:c r="AO261" s="17" t="n">
        <x:f>IF(N261=0,1,AN261/N261)</x:f>
        <x:v>0.14371538009391338</x:v>
      </x:c>
      <x:c r="AP261" s="11" t="str">
        <x:f>IF(AO261&gt;='01 Controls'!$E$16,"PASS","FAIL")</x:f>
        <x:v>FAIL</x:v>
      </x:c>
      <x:c r="AQ261" s="11" t="str">
        <x:v>UNQUANTIFIED</x:v>
      </x:c>
      <x:c r="AR261" s="11" t="str">
        <x:v>Position-class planning record; serial item and receiver open</x:v>
      </x:c>
      <x:c r="AS261" s="26"/>
      <x:c r="AT261" s="26"/>
    </x:row>
    <x:row r="262">
      <x:c r="C262" s="11" t="str">
        <x:v>C1-H-PHC-ROL-30</x:v>
      </x:c>
      <x:c r="D262" s="11" t="str">
        <x:v>C1</x:v>
      </x:c>
      <x:c r="E262" s="11" t="str">
        <x:v>Grid failure</x:v>
      </x:c>
      <x:c r="F262" s="11" t="str">
        <x:v>H-PHC</x:v>
      </x:c>
      <x:c r="G262" s="11" t="str">
        <x:v>Public-health control group</x:v>
      </x:c>
      <x:c r="H262" s="11" t="str">
        <x:v>ROL-30</x:v>
      </x:c>
      <x:c r="I262" s="19" t="n">
        <x:v>48</x:v>
      </x:c>
      <x:c r="J262" s="21" t="n">
        <x:v>4</x:v>
      </x:c>
      <x:c r="K262" s="18" t="n">
        <x:f>'05 Cargo Register'!K262</x:f>
        <x:v>262.5</x:v>
      </x:c>
      <x:c r="L262" s="18" t="n">
        <x:f>'05 Cargo Register'!N262</x:f>
        <x:v>11</x:v>
      </x:c>
      <x:c r="M262" s="18" t="n">
        <x:f>'05 Cargo Register'!O262</x:f>
        <x:v>701.25</x:v>
      </x:c>
      <x:c r="N262" s="18" t="n">
        <x:f>J262*K262</x:f>
        <x:v>1050</x:v>
      </x:c>
      <x:c r="O262" s="18" t="n">
        <x:f>J262*L262</x:f>
        <x:v>44</x:v>
      </x:c>
      <x:c r="P262" s="18" t="n">
        <x:f>J262*M262</x:f>
        <x:v>2805</x:v>
      </x:c>
      <x:c r="Q262" s="22" t="n">
        <x:f>'01 Controls'!$E$22*'02 Cargo Classes'!$M$12</x:f>
        <x:v>0</x:v>
      </x:c>
      <x:c r="R262" s="22" t="n">
        <x:f>'01 Controls'!$F$22*'02 Cargo Classes'!$N$12</x:f>
        <x:v>0</x:v>
      </x:c>
      <x:c r="S262" s="22" t="n">
        <x:f>'01 Controls'!$G$22*'02 Cargo Classes'!$O$12</x:f>
        <x:v>1.35</x:v>
      </x:c>
      <x:c r="T262" s="22" t="n">
        <x:f>'01 Controls'!$H$22*'02 Cargo Classes'!$P$12</x:f>
        <x:v>0.03</x:v>
      </x:c>
      <x:c r="U262" s="22" t="n">
        <x:f>SUM(Q262:T262)</x:f>
        <x:v>1.3800000000000001</x:v>
      </x:c>
      <x:c r="V262" s="18" t="n">
        <x:f>IF(U262=0,0,N262*Q262/U262)</x:f>
        <x:v>0</x:v>
      </x:c>
      <x:c r="W262" s="18" t="n">
        <x:f>IF(U262=0,0,P262*Q262/U262)</x:f>
        <x:v>0</x:v>
      </x:c>
      <x:c r="X262" s="18" t="n">
        <x:f>MAX(V262,W262*'01 Controls'!$E$12)</x:f>
        <x:v>0</x:v>
      </x:c>
      <x:c r="Y262" s="18" t="n">
        <x:f>IF(U262=0,0,N262*R262/U262)</x:f>
        <x:v>0</x:v>
      </x:c>
      <x:c r="Z262" s="18" t="n">
        <x:f>IF(U262=0,0,P262*R262/U262)</x:f>
        <x:v>0</x:v>
      </x:c>
      <x:c r="AA262" s="18" t="n">
        <x:f>MAX(Y262,Z262*'01 Controls'!$E$13)</x:f>
        <x:v>0</x:v>
      </x:c>
      <x:c r="AB262" s="18" t="n">
        <x:f>IF(U262=0,0,N262*S262/U262)</x:f>
        <x:v>1027.1739130434783</x:v>
      </x:c>
      <x:c r="AC262" s="18" t="n">
        <x:f>IF(U262=0,0,P262*S262/U262)</x:f>
        <x:v>2744.021739130435</x:v>
      </x:c>
      <x:c r="AD262" s="18" t="n">
        <x:f>MAX(AB262,AC262*'01 Controls'!$E$14)</x:f>
        <x:v>1027.1739130434783</x:v>
      </x:c>
      <x:c r="AE262" s="18" t="n">
        <x:f>IF(U262=0,0,N262*T262/U262)</x:f>
        <x:v>22.82608695652174</x:v>
      </x:c>
      <x:c r="AF262" s="18" t="n">
        <x:f>IF(U262=0,0,P262*T262/U262)</x:f>
        <x:v>60.978260869565204</x:v>
      </x:c>
      <x:c r="AG262" s="18" t="n">
        <x:f>MAX(AE262,AF262*'01 Controls'!$E$15)</x:f>
        <x:v>22.82608695652174</x:v>
      </x:c>
      <x:c r="AH262" s="18" t="n">
        <x:f>SUM(V262,Y262,AB262,AE262)</x:f>
        <x:v>1050</x:v>
      </x:c>
      <x:c r="AI262" s="18" t="n">
        <x:f>N262-AH262</x:f>
        <x:v>0</x:v>
      </x:c>
      <x:c r="AJ262" s="18" t="n">
        <x:f>V262*INDEX('07 Mode Capacity'!$P$6:$P$17,MATCH("AIR-"&amp;I262,'07 Mode Capacity'!$C$6:$C$17,0))</x:f>
        <x:v>0</x:v>
      </x:c>
      <x:c r="AK262" s="18" t="n">
        <x:f>Y262*INDEX('07 Mode Capacity'!$P$6:$P$17,MATCH("OCEAN-"&amp;I262,'07 Mode Capacity'!$C$6:$C$17,0))</x:f>
        <x:v>0</x:v>
      </x:c>
      <x:c r="AL262" s="18" t="n">
        <x:f>AB262*INDEX('07 Mode Capacity'!$P$6:$P$17,MATCH("LAND-"&amp;I262,'07 Mode Capacity'!$C$6:$C$17,0))</x:f>
        <x:v>125.36438770787719</x:v>
      </x:c>
      <x:c r="AM262" s="18" t="n">
        <x:f>AE262*INDEX('07 Mode Capacity'!$P$6:$P$17,MATCH("INLAND-"&amp;I262,'07 Mode Capacity'!$C$6:$C$17,0))</x:f>
        <x:v>14.40861057687254</x:v>
      </x:c>
      <x:c r="AN262" s="18" t="n">
        <x:f>SUM(AJ262:AM262)</x:f>
        <x:v>139.77299828474972</x:v>
      </x:c>
      <x:c r="AO262" s="17" t="n">
        <x:f>IF(N262=0,1,AN262/N262)</x:f>
        <x:v>0.13311714122357116</x:v>
      </x:c>
      <x:c r="AP262" s="11" t="str">
        <x:f>IF(AO262&gt;='01 Controls'!$E$16,"PASS","FAIL")</x:f>
        <x:v>FAIL</x:v>
      </x:c>
      <x:c r="AQ262" s="11" t="str">
        <x:v>UNQUANTIFIED</x:v>
      </x:c>
      <x:c r="AR262" s="11" t="str">
        <x:v>Position-class planning record; serial item and receiver open</x:v>
      </x:c>
      <x:c r="AS262" s="26"/>
      <x:c r="AT262" s="26"/>
    </x:row>
    <x:row r="263">
      <x:c r="C263" s="11" t="str">
        <x:v>C1-H-PHC-BLK-08</x:v>
      </x:c>
      <x:c r="D263" s="11" t="str">
        <x:v>C1</x:v>
      </x:c>
      <x:c r="E263" s="11" t="str">
        <x:v>Grid failure</x:v>
      </x:c>
      <x:c r="F263" s="11" t="str">
        <x:v>H-PHC</x:v>
      </x:c>
      <x:c r="G263" s="11" t="str">
        <x:v>Public-health control group</x:v>
      </x:c>
      <x:c r="H263" s="11" t="str">
        <x:v>BLK-08</x:v>
      </x:c>
      <x:c r="I263" s="19" t="n">
        <x:v>48</x:v>
      </x:c>
      <x:c r="J263" s="21" t="n">
        <x:v>4</x:v>
      </x:c>
      <x:c r="K263" s="18" t="n">
        <x:f>'05 Cargo Register'!K263</x:f>
        <x:v>367.50000000000006</x:v>
      </x:c>
      <x:c r="L263" s="18" t="n">
        <x:f>'05 Cargo Register'!N263</x:f>
        <x:v>58</x:v>
      </x:c>
      <x:c r="M263" s="18" t="n">
        <x:f>'05 Cargo Register'!O263</x:f>
        <x:v>2958</x:v>
      </x:c>
      <x:c r="N263" s="18" t="n">
        <x:f>J263*K263</x:f>
        <x:v>1470.0000000000002</x:v>
      </x:c>
      <x:c r="O263" s="18" t="n">
        <x:f>J263*L263</x:f>
        <x:v>232</x:v>
      </x:c>
      <x:c r="P263" s="18" t="n">
        <x:f>J263*M263</x:f>
        <x:v>11832</x:v>
      </x:c>
      <x:c r="Q263" s="22" t="n">
        <x:f>'01 Controls'!$E$22*'02 Cargo Classes'!$M$14</x:f>
        <x:v>0.05</x:v>
      </x:c>
      <x:c r="R263" s="22" t="n">
        <x:f>'01 Controls'!$F$22*'02 Cargo Classes'!$N$14</x:f>
        <x:v>0</x:v>
      </x:c>
      <x:c r="S263" s="22" t="n">
        <x:f>'01 Controls'!$G$22*'02 Cargo Classes'!$O$14</x:f>
        <x:v>0.9</x:v>
      </x:c>
      <x:c r="T263" s="22" t="n">
        <x:f>'01 Controls'!$H$22*'02 Cargo Classes'!$P$14</x:f>
        <x:v>0.025</x:v>
      </x:c>
      <x:c r="U263" s="22" t="n">
        <x:f>SUM(Q263:T263)</x:f>
        <x:v>0.9750000000000001</x:v>
      </x:c>
      <x:c r="V263" s="18" t="n">
        <x:f>IF(U263=0,0,N263*Q263/U263)</x:f>
        <x:v>75.38461538461539</x:v>
      </x:c>
      <x:c r="W263" s="18" t="n">
        <x:f>IF(U263=0,0,P263*Q263/U263)</x:f>
        <x:v>606.7692307692307</x:v>
      </x:c>
      <x:c r="X263" s="18" t="n">
        <x:f>MAX(V263,W263*'01 Controls'!$E$12)</x:f>
        <x:v>151.69230769230768</x:v>
      </x:c>
      <x:c r="Y263" s="18" t="n">
        <x:f>IF(U263=0,0,N263*R263/U263)</x:f>
        <x:v>0</x:v>
      </x:c>
      <x:c r="Z263" s="18" t="n">
        <x:f>IF(U263=0,0,P263*R263/U263)</x:f>
        <x:v>0</x:v>
      </x:c>
      <x:c r="AA263" s="18" t="n">
        <x:f>MAX(Y263,Z263*'01 Controls'!$E$13)</x:f>
        <x:v>0</x:v>
      </x:c>
      <x:c r="AB263" s="18" t="n">
        <x:f>IF(U263=0,0,N263*S263/U263)</x:f>
        <x:v>1356.9230769230771</x:v>
      </x:c>
      <x:c r="AC263" s="18" t="n">
        <x:f>IF(U263=0,0,P263*S263/U263)</x:f>
        <x:v>10921.846153846154</x:v>
      </x:c>
      <x:c r="AD263" s="18" t="n">
        <x:f>MAX(AB263,AC263*'01 Controls'!$E$14)</x:f>
        <x:v>2184.369230769231</x:v>
      </x:c>
      <x:c r="AE263" s="18" t="n">
        <x:f>IF(U263=0,0,N263*T263/U263)</x:f>
        <x:v>37.69230769230769</x:v>
      </x:c>
      <x:c r="AF263" s="18" t="n">
        <x:f>IF(U263=0,0,P263*T263/U263)</x:f>
        <x:v>303.38461538461536</x:v>
      </x:c>
      <x:c r="AG263" s="18" t="n">
        <x:f>MAX(AE263,AF263*'01 Controls'!$E$15)</x:f>
        <x:v>54.60923076923076</x:v>
      </x:c>
      <x:c r="AH263" s="18" t="n">
        <x:f>SUM(V263,Y263,AB263,AE263)</x:f>
        <x:v>1470.0000000000002</x:v>
      </x:c>
      <x:c r="AI263" s="18" t="n">
        <x:f>N263-AH263</x:f>
        <x:v>0</x:v>
      </x:c>
      <x:c r="AJ263" s="18" t="n">
        <x:f>V263*INDEX('07 Mode Capacity'!$P$6:$P$17,MATCH("AIR-"&amp;I263,'07 Mode Capacity'!$C$6:$C$17,0))</x:f>
        <x:v>21.132995778731292</x:v>
      </x:c>
      <x:c r="AK263" s="18" t="n">
        <x:f>Y263*INDEX('07 Mode Capacity'!$P$6:$P$17,MATCH("OCEAN-"&amp;I263,'07 Mode Capacity'!$C$6:$C$17,0))</x:f>
        <x:v>0</x:v>
      </x:c>
      <x:c r="AL263" s="18" t="n">
        <x:f>AB263*INDEX('07 Mode Capacity'!$P$6:$P$17,MATCH("LAND-"&amp;I263,'07 Mode Capacity'!$C$6:$C$17,0))</x:f>
        <x:v>165.6095706335855</x:v>
      </x:c>
      <x:c r="AM263" s="18" t="n">
        <x:f>AE263*INDEX('07 Mode Capacity'!$P$6:$P$17,MATCH("INLAND-"&amp;I263,'07 Mode Capacity'!$C$6:$C$17,0))</x:f>
        <x:v>23.79268002950235</x:v>
      </x:c>
      <x:c r="AN263" s="18" t="n">
        <x:f>SUM(AJ263:AM263)</x:f>
        <x:v>210.53524644181914</x:v>
      </x:c>
      <x:c r="AO263" s="17" t="n">
        <x:f>IF(N263=0,1,AN263/N263)</x:f>
        <x:v>0.14322125608287015</x:v>
      </x:c>
      <x:c r="AP263" s="11" t="str">
        <x:f>IF(AO263&gt;='01 Controls'!$E$16,"PASS","FAIL")</x:f>
        <x:v>FAIL</x:v>
      </x:c>
      <x:c r="AQ263" s="11" t="str">
        <x:v>UNQUANTIFIED</x:v>
      </x:c>
      <x:c r="AR263" s="11" t="str">
        <x:v>Position-class planning record; serial item and receiver open</x:v>
      </x:c>
      <x:c r="AS263" s="26"/>
      <x:c r="AT263" s="26"/>
    </x:row>
    <x:row r="264">
      <x:c r="C264" s="11" t="str">
        <x:v>C1-H-HWR-APL-45</x:v>
      </x:c>
      <x:c r="D264" s="11" t="str">
        <x:v>C1</x:v>
      </x:c>
      <x:c r="E264" s="11" t="str">
        <x:v>Grid failure</x:v>
      </x:c>
      <x:c r="F264" s="11" t="str">
        <x:v>H-HWR</x:v>
      </x:c>
      <x:c r="G264" s="11" t="str">
        <x:v>Health workforce replacement group</x:v>
      </x:c>
      <x:c r="H264" s="11" t="str">
        <x:v>APL-45</x:v>
      </x:c>
      <x:c r="I264" s="19" t="n">
        <x:v>24</x:v>
      </x:c>
      <x:c r="J264" s="21" t="n">
        <x:v>8</x:v>
      </x:c>
      <x:c r="K264" s="18" t="n">
        <x:f>'05 Cargo Register'!K264</x:f>
        <x:v>472.5</x:v>
      </x:c>
      <x:c r="L264" s="18" t="n">
        <x:f>'05 Cargo Register'!N264</x:f>
        <x:v>124</x:v>
      </x:c>
      <x:c r="M264" s="18" t="n">
        <x:f>'05 Cargo Register'!O264</x:f>
        <x:v>930</x:v>
      </x:c>
      <x:c r="N264" s="18" t="n">
        <x:f>J264*K264</x:f>
        <x:v>3780</x:v>
      </x:c>
      <x:c r="O264" s="18" t="n">
        <x:f>J264*L264</x:f>
        <x:v>992</x:v>
      </x:c>
      <x:c r="P264" s="18" t="n">
        <x:f>J264*M264</x:f>
        <x:v>7440</x:v>
      </x:c>
      <x:c r="Q264" s="22" t="n">
        <x:f>'01 Controls'!$E$22*'02 Cargo Classes'!$M$6</x:f>
        <x:v>0.15000000000000002</x:v>
      </x:c>
      <x:c r="R264" s="22" t="n">
        <x:f>'01 Controls'!$F$22*'02 Cargo Classes'!$N$6</x:f>
        <x:v>0</x:v>
      </x:c>
      <x:c r="S264" s="22" t="n">
        <x:f>'01 Controls'!$G$22*'02 Cargo Classes'!$O$6</x:f>
        <x:v>0.9</x:v>
      </x:c>
      <x:c r="T264" s="22" t="n">
        <x:f>'01 Controls'!$H$22*'02 Cargo Classes'!$P$6</x:f>
        <x:v>0.015</x:v>
      </x:c>
      <x:c r="U264" s="22" t="n">
        <x:f>SUM(Q264:T264)</x:f>
        <x:v>1.065</x:v>
      </x:c>
      <x:c r="V264" s="18" t="n">
        <x:f>IF(U264=0,0,N264*Q264/U264)</x:f>
        <x:v>532.3943661971832</x:v>
      </x:c>
      <x:c r="W264" s="18" t="n">
        <x:f>IF(U264=0,0,P264*Q264/U264)</x:f>
        <x:v>1047.8873239436623</x:v>
      </x:c>
      <x:c r="X264" s="18" t="n">
        <x:f>MAX(V264,W264*'01 Controls'!$E$12)</x:f>
        <x:v>532.3943661971832</x:v>
      </x:c>
      <x:c r="Y264" s="18" t="n">
        <x:f>IF(U264=0,0,N264*R264/U264)</x:f>
        <x:v>0</x:v>
      </x:c>
      <x:c r="Z264" s="18" t="n">
        <x:f>IF(U264=0,0,P264*R264/U264)</x:f>
        <x:v>0</x:v>
      </x:c>
      <x:c r="AA264" s="18" t="n">
        <x:f>MAX(Y264,Z264*'01 Controls'!$E$13)</x:f>
        <x:v>0</x:v>
      </x:c>
      <x:c r="AB264" s="18" t="n">
        <x:f>IF(U264=0,0,N264*S264/U264)</x:f>
        <x:v>3194.366197183099</x:v>
      </x:c>
      <x:c r="AC264" s="18" t="n">
        <x:f>IF(U264=0,0,P264*S264/U264)</x:f>
        <x:v>6287.323943661972</x:v>
      </x:c>
      <x:c r="AD264" s="18" t="n">
        <x:f>MAX(AB264,AC264*'01 Controls'!$E$14)</x:f>
        <x:v>3194.366197183099</x:v>
      </x:c>
      <x:c r="AE264" s="18" t="n">
        <x:f>IF(U264=0,0,N264*T264/U264)</x:f>
        <x:v>53.23943661971831</x:v>
      </x:c>
      <x:c r="AF264" s="18" t="n">
        <x:f>IF(U264=0,0,P264*T264/U264)</x:f>
        <x:v>104.78873239436619</x:v>
      </x:c>
      <x:c r="AG264" s="18" t="n">
        <x:f>MAX(AE264,AF264*'01 Controls'!$E$15)</x:f>
        <x:v>53.23943661971831</x:v>
      </x:c>
      <x:c r="AH264" s="18" t="n">
        <x:f>SUM(V264,Y264,AB264,AE264)</x:f>
        <x:v>3780.0000000000005</x:v>
      </x:c>
      <x:c r="AI264" s="18" t="n">
        <x:f>N264-AH264</x:f>
        <x:v>-4.547473508864641e-13</x:v>
      </x:c>
      <x:c r="AJ264" s="18" t="n">
        <x:f>V264*INDEX('07 Mode Capacity'!$P$6:$P$17,MATCH("AIR-"&amp;I264,'07 Mode Capacity'!$C$6:$C$17,0))</x:f>
        <x:v>108.03030653956716</x:v>
      </x:c>
      <x:c r="AK264" s="18" t="n">
        <x:f>Y264*INDEX('07 Mode Capacity'!$P$6:$P$17,MATCH("OCEAN-"&amp;I264,'07 Mode Capacity'!$C$6:$C$17,0))</x:f>
        <x:v>0</x:v>
      </x:c>
      <x:c r="AL264" s="18" t="n">
        <x:f>AB264*INDEX('07 Mode Capacity'!$P$6:$P$17,MATCH("LAND-"&amp;I264,'07 Mode Capacity'!$C$6:$C$17,0))</x:f>
        <x:v>1221.848022814023</x:v>
      </x:c>
      <x:c r="AM264" s="18" t="n">
        <x:f>AE264*INDEX('07 Mode Capacity'!$P$6:$P$17,MATCH("INLAND-"&amp;I264,'07 Mode Capacity'!$C$6:$C$17,0))</x:f>
        <x:v>53.23943661971831</x:v>
      </x:c>
      <x:c r="AN264" s="18" t="n">
        <x:f>SUM(AJ264:AM264)</x:f>
        <x:v>1383.1177659733085</x:v>
      </x:c>
      <x:c r="AO264" s="17" t="n">
        <x:f>IF(N264=0,1,AN264/N264)</x:f>
        <x:v>0.3659041708924096</x:v>
      </x:c>
      <x:c r="AP264" s="11" t="str">
        <x:f>IF(AO264&gt;='01 Controls'!$E$16,"PASS","FAIL")</x:f>
        <x:v>FAIL</x:v>
      </x:c>
      <x:c r="AQ264" s="11" t="str">
        <x:v>UNQUANTIFIED</x:v>
      </x:c>
      <x:c r="AR264" s="11" t="str">
        <x:v>Position-class planning record; serial item and receiver open</x:v>
      </x:c>
      <x:c r="AS264" s="26"/>
      <x:c r="AT264" s="26"/>
    </x:row>
    <x:row r="265">
      <x:c r="C265" s="11" t="str">
        <x:v>C1-H-HWR-ISO-18</x:v>
      </x:c>
      <x:c r="D265" s="11" t="str">
        <x:v>C1</x:v>
      </x:c>
      <x:c r="E265" s="11" t="str">
        <x:v>Grid failure</x:v>
      </x:c>
      <x:c r="F265" s="11" t="str">
        <x:v>H-HWR</x:v>
      </x:c>
      <x:c r="G265" s="11" t="str">
        <x:v>Health workforce replacement group</x:v>
      </x:c>
      <x:c r="H265" s="11" t="str">
        <x:v>ISO-18</x:v>
      </x:c>
      <x:c r="I265" s="19" t="n">
        <x:v>48</x:v>
      </x:c>
      <x:c r="J265" s="21" t="n">
        <x:v>8</x:v>
      </x:c>
      <x:c r="K265" s="18" t="n">
        <x:f>'05 Cargo Register'!K265</x:f>
        <x:v>551.25</x:v>
      </x:c>
      <x:c r="L265" s="18" t="n">
        <x:f>'05 Cargo Register'!N265</x:f>
        <x:v>37</x:v>
      </x:c>
      <x:c r="M265" s="18" t="n">
        <x:f>'05 Cargo Register'!O265</x:f>
        <x:v>976.8000000000001</x:v>
      </x:c>
      <x:c r="N265" s="18" t="n">
        <x:f>J265*K265</x:f>
        <x:v>4410</x:v>
      </x:c>
      <x:c r="O265" s="18" t="n">
        <x:f>J265*L265</x:f>
        <x:v>296</x:v>
      </x:c>
      <x:c r="P265" s="18" t="n">
        <x:f>J265*M265</x:f>
        <x:v>7814.400000000001</x:v>
      </x:c>
      <x:c r="Q265" s="22" t="n">
        <x:f>'01 Controls'!$E$22*'02 Cargo Classes'!$M$7</x:f>
        <x:v>0.010000000000000002</x:v>
      </x:c>
      <x:c r="R265" s="22" t="n">
        <x:f>'01 Controls'!$F$22*'02 Cargo Classes'!$N$7</x:f>
        <x:v>0</x:v>
      </x:c>
      <x:c r="S265" s="22" t="n">
        <x:f>'01 Controls'!$G$22*'02 Cargo Classes'!$O$7</x:f>
        <x:v>1.08</x:v>
      </x:c>
      <x:c r="T265" s="22" t="n">
        <x:f>'01 Controls'!$H$22*'02 Cargo Classes'!$P$7</x:f>
        <x:v>0.04000000000000001</x:v>
      </x:c>
      <x:c r="U265" s="22" t="n">
        <x:f>SUM(Q265:T265)</x:f>
        <x:v>1.1300000000000001</x:v>
      </x:c>
      <x:c r="V265" s="18" t="n">
        <x:f>IF(U265=0,0,N265*Q265/U265)</x:f>
        <x:v>39.02654867256638</x:v>
      </x:c>
      <x:c r="W265" s="18" t="n">
        <x:f>IF(U265=0,0,P265*Q265/U265)</x:f>
        <x:v>69.15398230088496</x:v>
      </x:c>
      <x:c r="X265" s="18" t="n">
        <x:f>MAX(V265,W265*'01 Controls'!$E$12)</x:f>
        <x:v>39.02654867256638</x:v>
      </x:c>
      <x:c r="Y265" s="18" t="n">
        <x:f>IF(U265=0,0,N265*R265/U265)</x:f>
        <x:v>0</x:v>
      </x:c>
      <x:c r="Z265" s="18" t="n">
        <x:f>IF(U265=0,0,P265*R265/U265)</x:f>
        <x:v>0</x:v>
      </x:c>
      <x:c r="AA265" s="18" t="n">
        <x:f>MAX(Y265,Z265*'01 Controls'!$E$13)</x:f>
        <x:v>0</x:v>
      </x:c>
      <x:c r="AB265" s="18" t="n">
        <x:f>IF(U265=0,0,N265*S265/U265)</x:f>
        <x:v>4214.867256637168</x:v>
      </x:c>
      <x:c r="AC265" s="18" t="n">
        <x:f>IF(U265=0,0,P265*S265/U265)</x:f>
        <x:v>7468.630088495575</x:v>
      </x:c>
      <x:c r="AD265" s="18" t="n">
        <x:f>MAX(AB265,AC265*'01 Controls'!$E$14)</x:f>
        <x:v>4214.867256637168</x:v>
      </x:c>
      <x:c r="AE265" s="18" t="n">
        <x:f>IF(U265=0,0,N265*T265/U265)</x:f>
        <x:v>156.1061946902655</x:v>
      </x:c>
      <x:c r="AF265" s="18" t="n">
        <x:f>IF(U265=0,0,P265*T265/U265)</x:f>
        <x:v>276.61592920353985</x:v>
      </x:c>
      <x:c r="AG265" s="18" t="n">
        <x:f>MAX(AE265,AF265*'01 Controls'!$E$15)</x:f>
        <x:v>156.1061946902655</x:v>
      </x:c>
      <x:c r="AH265" s="18" t="n">
        <x:f>SUM(V265,Y265,AB265,AE265)</x:f>
        <x:v>4410</x:v>
      </x:c>
      <x:c r="AI265" s="18" t="n">
        <x:f>N265-AH265</x:f>
        <x:v>0</x:v>
      </x:c>
      <x:c r="AJ265" s="18" t="n">
        <x:f>V265*INDEX('07 Mode Capacity'!$P$6:$P$17,MATCH("AIR-"&amp;I265,'07 Mode Capacity'!$C$6:$C$17,0))</x:f>
        <x:v>10.940533212883015</x:v>
      </x:c>
      <x:c r="AK265" s="18" t="n">
        <x:f>Y265*INDEX('07 Mode Capacity'!$P$6:$P$17,MATCH("OCEAN-"&amp;I265,'07 Mode Capacity'!$C$6:$C$17,0))</x:f>
        <x:v>0</x:v>
      </x:c>
      <x:c r="AL265" s="18" t="n">
        <x:f>AB265*INDEX('07 Mode Capacity'!$P$6:$P$17,MATCH("LAND-"&amp;I265,'07 Mode Capacity'!$C$6:$C$17,0))</x:f>
        <x:v>514.4155689591902</x:v>
      </x:c>
      <x:c r="AM265" s="18" t="n">
        <x:f>AE265*INDEX('07 Mode Capacity'!$P$6:$P$17,MATCH("INLAND-"&amp;I265,'07 Mode Capacity'!$C$6:$C$17,0))</x:f>
        <x:v>98.53959516643452</x:v>
      </x:c>
      <x:c r="AN265" s="18" t="n">
        <x:f>SUM(AJ265:AM265)</x:f>
        <x:v>623.8956973385077</x:v>
      </x:c>
      <x:c r="AO265" s="17" t="n">
        <x:f>IF(N265=0,1,AN265/N265)</x:f>
        <x:v>0.141472947242292</x:v>
      </x:c>
      <x:c r="AP265" s="11" t="str">
        <x:f>IF(AO265&gt;='01 Controls'!$E$16,"PASS","FAIL")</x:f>
        <x:v>FAIL</x:v>
      </x:c>
      <x:c r="AQ265" s="11" t="str">
        <x:v>UNQUANTIFIED</x:v>
      </x:c>
      <x:c r="AR265" s="11" t="str">
        <x:v>Position-class planning record; serial item and receiver open</x:v>
      </x:c>
      <x:c r="AS265" s="26"/>
      <x:c r="AT265" s="26"/>
    </x:row>
    <x:row r="266">
      <x:c r="C266" s="11" t="str">
        <x:v>C1-H-HWR-COL-12</x:v>
      </x:c>
      <x:c r="D266" s="11" t="str">
        <x:v>C1</x:v>
      </x:c>
      <x:c r="E266" s="11" t="str">
        <x:v>Grid failure</x:v>
      </x:c>
      <x:c r="F266" s="11" t="str">
        <x:v>H-HWR</x:v>
      </x:c>
      <x:c r="G266" s="11" t="str">
        <x:v>Health workforce replacement group</x:v>
      </x:c>
      <x:c r="H266" s="11" t="str">
        <x:v>COL-12</x:v>
      </x:c>
      <x:c r="I266" s="19" t="n">
        <x:v>24</x:v>
      </x:c>
      <x:c r="J266" s="21" t="n">
        <x:v>8</x:v>
      </x:c>
      <x:c r="K266" s="18" t="n">
        <x:f>'05 Cargo Register'!K266</x:f>
        <x:v>472.5</x:v>
      </x:c>
      <x:c r="L266" s="18" t="n">
        <x:f>'05 Cargo Register'!N266</x:f>
        <x:v>50</x:v>
      </x:c>
      <x:c r="M266" s="18" t="n">
        <x:f>'05 Cargo Register'!O266</x:f>
        <x:v>1320</x:v>
      </x:c>
      <x:c r="N266" s="18" t="n">
        <x:f>J266*K266</x:f>
        <x:v>3780</x:v>
      </x:c>
      <x:c r="O266" s="18" t="n">
        <x:f>J266*L266</x:f>
        <x:v>400</x:v>
      </x:c>
      <x:c r="P266" s="18" t="n">
        <x:f>J266*M266</x:f>
        <x:v>10560</x:v>
      </x:c>
      <x:c r="Q266" s="22" t="n">
        <x:f>'01 Controls'!$E$22*'02 Cargo Classes'!$M$8</x:f>
        <x:v>0.1</x:v>
      </x:c>
      <x:c r="R266" s="22" t="n">
        <x:f>'01 Controls'!$F$22*'02 Cargo Classes'!$N$8</x:f>
        <x:v>0</x:v>
      </x:c>
      <x:c r="S266" s="22" t="n">
        <x:f>'01 Controls'!$G$22*'02 Cargo Classes'!$O$8</x:f>
        <x:v>1.08</x:v>
      </x:c>
      <x:c r="T266" s="22" t="n">
        <x:f>'01 Controls'!$H$22*'02 Cargo Classes'!$P$8</x:f>
        <x:v>0.010000000000000002</x:v>
      </x:c>
      <x:c r="U266" s="22" t="n">
        <x:f>SUM(Q266:T266)</x:f>
        <x:v>1.1900000000000002</x:v>
      </x:c>
      <x:c r="V266" s="18" t="n">
        <x:f>IF(U266=0,0,N266*Q266/U266)</x:f>
        <x:v>317.6470588235294</x:v>
      </x:c>
      <x:c r="W266" s="18" t="n">
        <x:f>IF(U266=0,0,P266*Q266/U266)</x:f>
        <x:v>887.3949579831932</x:v>
      </x:c>
      <x:c r="X266" s="18" t="n">
        <x:f>MAX(V266,W266*'01 Controls'!$E$12)</x:f>
        <x:v>317.6470588235294</x:v>
      </x:c>
      <x:c r="Y266" s="18" t="n">
        <x:f>IF(U266=0,0,N266*R266/U266)</x:f>
        <x:v>0</x:v>
      </x:c>
      <x:c r="Z266" s="18" t="n">
        <x:f>IF(U266=0,0,P266*R266/U266)</x:f>
        <x:v>0</x:v>
      </x:c>
      <x:c r="AA266" s="18" t="n">
        <x:f>MAX(Y266,Z266*'01 Controls'!$E$13)</x:f>
        <x:v>0</x:v>
      </x:c>
      <x:c r="AB266" s="18" t="n">
        <x:f>IF(U266=0,0,N266*S266/U266)</x:f>
        <x:v>3430.588235294117</x:v>
      </x:c>
      <x:c r="AC266" s="18" t="n">
        <x:f>IF(U266=0,0,P266*S266/U266)</x:f>
        <x:v>9583.865546218487</x:v>
      </x:c>
      <x:c r="AD266" s="18" t="n">
        <x:f>MAX(AB266,AC266*'01 Controls'!$E$14)</x:f>
        <x:v>3430.588235294117</x:v>
      </x:c>
      <x:c r="AE266" s="18" t="n">
        <x:f>IF(U266=0,0,N266*T266/U266)</x:f>
        <x:v>31.764705882352942</x:v>
      </x:c>
      <x:c r="AF266" s="18" t="n">
        <x:f>IF(U266=0,0,P266*T266/U266)</x:f>
        <x:v>88.73949579831934</x:v>
      </x:c>
      <x:c r="AG266" s="18" t="n">
        <x:f>MAX(AE266,AF266*'01 Controls'!$E$15)</x:f>
        <x:v>31.764705882352942</x:v>
      </x:c>
      <x:c r="AH266" s="18" t="n">
        <x:f>SUM(V266,Y266,AB266,AE266)</x:f>
        <x:v>3779.9999999999995</x:v>
      </x:c>
      <x:c r="AI266" s="18" t="n">
        <x:f>N266-AH266</x:f>
        <x:v>4.547473508864641e-13</x:v>
      </x:c>
      <x:c r="AJ266" s="18" t="n">
        <x:f>V266*INDEX('07 Mode Capacity'!$P$6:$P$17,MATCH("AIR-"&amp;I266,'07 Mode Capacity'!$C$6:$C$17,0))</x:f>
        <x:v>64.45505684293502</x:v>
      </x:c>
      <x:c r="AK266" s="18" t="n">
        <x:f>Y266*INDEX('07 Mode Capacity'!$P$6:$P$17,MATCH("OCEAN-"&amp;I266,'07 Mode Capacity'!$C$6:$C$17,0))</x:f>
        <x:v>0</x:v>
      </x:c>
      <x:c r="AL266" s="18" t="n">
        <x:f>AB266*INDEX('07 Mode Capacity'!$P$6:$P$17,MATCH("LAND-"&amp;I266,'07 Mode Capacity'!$C$6:$C$17,0))</x:f>
        <x:v>1312.2031707195972</x:v>
      </x:c>
      <x:c r="AM266" s="18" t="n">
        <x:f>AE266*INDEX('07 Mode Capacity'!$P$6:$P$17,MATCH("INLAND-"&amp;I266,'07 Mode Capacity'!$C$6:$C$17,0))</x:f>
        <x:v>31.764705882352942</x:v>
      </x:c>
      <x:c r="AN266" s="18" t="n">
        <x:f>SUM(AJ266:AM266)</x:f>
        <x:v>1408.422933444885</x:v>
      </x:c>
      <x:c r="AO266" s="17" t="n">
        <x:f>IF(N266=0,1,AN266/N266)</x:f>
        <x:v>0.372598659641504</x:v>
      </x:c>
      <x:c r="AP266" s="11" t="str">
        <x:f>IF(AO266&gt;='01 Controls'!$E$16,"PASS","FAIL")</x:f>
        <x:v>FAIL</x:v>
      </x:c>
      <x:c r="AQ266" s="11" t="str">
        <x:v>UNQUANTIFIED</x:v>
      </x:c>
      <x:c r="AR266" s="11" t="str">
        <x:v>Position-class planning record; serial item and receiver open</x:v>
      </x:c>
      <x:c r="AS266" s="26"/>
      <x:c r="AT266" s="26"/>
    </x:row>
    <x:row r="267">
      <x:c r="C267" s="11" t="str">
        <x:v>C1-H-HWR-BAT-22</x:v>
      </x:c>
      <x:c r="D267" s="11" t="str">
        <x:v>C1</x:v>
      </x:c>
      <x:c r="E267" s="11" t="str">
        <x:v>Grid failure</x:v>
      </x:c>
      <x:c r="F267" s="11" t="str">
        <x:v>H-HWR</x:v>
      </x:c>
      <x:c r="G267" s="11" t="str">
        <x:v>Health workforce replacement group</x:v>
      </x:c>
      <x:c r="H267" s="11" t="str">
        <x:v>BAT-22</x:v>
      </x:c>
      <x:c r="I267" s="19" t="n">
        <x:v>48</x:v>
      </x:c>
      <x:c r="J267" s="21" t="n">
        <x:v>8</x:v>
      </x:c>
      <x:c r="K267" s="18" t="n">
        <x:f>'05 Cargo Register'!K267</x:f>
        <x:v>210</x:v>
      </x:c>
      <x:c r="L267" s="18" t="n">
        <x:f>'05 Cargo Register'!N267</x:f>
        <x:v>12</x:v>
      </x:c>
      <x:c r="M267" s="18" t="n">
        <x:f>'05 Cargo Register'!O267</x:f>
        <x:v>316.8</x:v>
      </x:c>
      <x:c r="N267" s="18" t="n">
        <x:f>J267*K267</x:f>
        <x:v>1680</x:v>
      </x:c>
      <x:c r="O267" s="18" t="n">
        <x:f>J267*L267</x:f>
        <x:v>96</x:v>
      </x:c>
      <x:c r="P267" s="18" t="n">
        <x:f>J267*M267</x:f>
        <x:v>2534.4</x:v>
      </x:c>
      <x:c r="Q267" s="22" t="n">
        <x:f>'01 Controls'!$E$22*'02 Cargo Classes'!$M$9</x:f>
        <x:v>0</x:v>
      </x:c>
      <x:c r="R267" s="22" t="n">
        <x:f>'01 Controls'!$F$22*'02 Cargo Classes'!$N$9</x:f>
        <x:v>0</x:v>
      </x:c>
      <x:c r="S267" s="22" t="n">
        <x:f>'01 Controls'!$G$22*'02 Cargo Classes'!$O$9</x:f>
        <x:v>0.9</x:v>
      </x:c>
      <x:c r="T267" s="22" t="n">
        <x:f>'01 Controls'!$H$22*'02 Cargo Classes'!$P$9</x:f>
        <x:v>0.025</x:v>
      </x:c>
      <x:c r="U267" s="22" t="n">
        <x:f>SUM(Q267:T267)</x:f>
        <x:v>0.925</x:v>
      </x:c>
      <x:c r="V267" s="18" t="n">
        <x:f>IF(U267=0,0,N267*Q267/U267)</x:f>
        <x:v>0</x:v>
      </x:c>
      <x:c r="W267" s="18" t="n">
        <x:f>IF(U267=0,0,P267*Q267/U267)</x:f>
        <x:v>0</x:v>
      </x:c>
      <x:c r="X267" s="18" t="n">
        <x:f>MAX(V267,W267*'01 Controls'!$E$12)</x:f>
        <x:v>0</x:v>
      </x:c>
      <x:c r="Y267" s="18" t="n">
        <x:f>IF(U267=0,0,N267*R267/U267)</x:f>
        <x:v>0</x:v>
      </x:c>
      <x:c r="Z267" s="18" t="n">
        <x:f>IF(U267=0,0,P267*R267/U267)</x:f>
        <x:v>0</x:v>
      </x:c>
      <x:c r="AA267" s="18" t="n">
        <x:f>MAX(Y267,Z267*'01 Controls'!$E$13)</x:f>
        <x:v>0</x:v>
      </x:c>
      <x:c r="AB267" s="18" t="n">
        <x:f>IF(U267=0,0,N267*S267/U267)</x:f>
        <x:v>1634.5945945945946</x:v>
      </x:c>
      <x:c r="AC267" s="18" t="n">
        <x:f>IF(U267=0,0,P267*S267/U267)</x:f>
        <x:v>2465.9027027027028</x:v>
      </x:c>
      <x:c r="AD267" s="18" t="n">
        <x:f>MAX(AB267,AC267*'01 Controls'!$E$14)</x:f>
        <x:v>1634.5945945945946</x:v>
      </x:c>
      <x:c r="AE267" s="18" t="n">
        <x:f>IF(U267=0,0,N267*T267/U267)</x:f>
        <x:v>45.4054054054054</x:v>
      </x:c>
      <x:c r="AF267" s="18" t="n">
        <x:f>IF(U267=0,0,P267*T267/U267)</x:f>
        <x:v>68.4972972972973</x:v>
      </x:c>
      <x:c r="AG267" s="18" t="n">
        <x:f>MAX(AE267,AF267*'01 Controls'!$E$15)</x:f>
        <x:v>45.4054054054054</x:v>
      </x:c>
      <x:c r="AH267" s="18" t="n">
        <x:f>SUM(V267,Y267,AB267,AE267)</x:f>
        <x:v>1680</x:v>
      </x:c>
      <x:c r="AI267" s="18" t="n">
        <x:f>N267-AH267</x:f>
        <x:v>0</x:v>
      </x:c>
      <x:c r="AJ267" s="18" t="n">
        <x:f>V267*INDEX('07 Mode Capacity'!$P$6:$P$17,MATCH("AIR-"&amp;I267,'07 Mode Capacity'!$C$6:$C$17,0))</x:f>
        <x:v>0</x:v>
      </x:c>
      <x:c r="AK267" s="18" t="n">
        <x:f>Y267*INDEX('07 Mode Capacity'!$P$6:$P$17,MATCH("OCEAN-"&amp;I267,'07 Mode Capacity'!$C$6:$C$17,0))</x:f>
        <x:v>0</x:v>
      </x:c>
      <x:c r="AL267" s="18" t="n">
        <x:f>AB267*INDEX('07 Mode Capacity'!$P$6:$P$17,MATCH("LAND-"&amp;I267,'07 Mode Capacity'!$C$6:$C$17,0))</x:f>
        <x:v>199.4987877902651</x:v>
      </x:c>
      <x:c r="AM267" s="18" t="n">
        <x:f>AE267*INDEX('07 Mode Capacity'!$P$6:$P$17,MATCH("INLAND-"&amp;I267,'07 Mode Capacity'!$C$6:$C$17,0))</x:f>
        <x:v>28.661452390751865</x:v>
      </x:c>
      <x:c r="AN267" s="18" t="n">
        <x:f>SUM(AJ267:AM267)</x:f>
        <x:v>228.16024018101697</x:v>
      </x:c>
      <x:c r="AO267" s="17" t="n">
        <x:f>IF(N267=0,1,AN267/N267)</x:f>
        <x:v>0.13580966677441486</x:v>
      </x:c>
      <x:c r="AP267" s="11" t="str">
        <x:f>IF(AO267&gt;='01 Controls'!$E$16,"PASS","FAIL")</x:f>
        <x:v>FAIL</x:v>
      </x:c>
      <x:c r="AQ267" s="11" t="str">
        <x:v>UNQUANTIFIED</x:v>
      </x:c>
      <x:c r="AR267" s="11" t="str">
        <x:v>Position-class planning record; serial item and receiver open</x:v>
      </x:c>
      <x:c r="AS267" s="26"/>
      <x:c r="AT267" s="26"/>
    </x:row>
    <x:row r="268">
      <x:c r="C268" s="11" t="str">
        <x:v>C1-H-HWR-TNK-20</x:v>
      </x:c>
      <x:c r="D268" s="11" t="str">
        <x:v>C1</x:v>
      </x:c>
      <x:c r="E268" s="11" t="str">
        <x:v>Grid failure</x:v>
      </x:c>
      <x:c r="F268" s="11" t="str">
        <x:v>H-HWR</x:v>
      </x:c>
      <x:c r="G268" s="11" t="str">
        <x:v>Health workforce replacement group</x:v>
      </x:c>
      <x:c r="H268" s="11" t="str">
        <x:v>TNK-20</x:v>
      </x:c>
      <x:c r="I268" s="19" t="n">
        <x:v>48</x:v>
      </x:c>
      <x:c r="J268" s="21" t="n">
        <x:v>8</x:v>
      </x:c>
      <x:c r="K268" s="18" t="n">
        <x:f>'05 Cargo Register'!K268</x:f>
        <x:v>157.5</x:v>
      </x:c>
      <x:c r="L268" s="18" t="n">
        <x:f>'05 Cargo Register'!N268</x:f>
        <x:v>10</x:v>
      </x:c>
      <x:c r="M268" s="18" t="n">
        <x:f>'05 Cargo Register'!O268</x:f>
        <x:v>212.5</x:v>
      </x:c>
      <x:c r="N268" s="18" t="n">
        <x:f>J268*K268</x:f>
        <x:v>1260</x:v>
      </x:c>
      <x:c r="O268" s="18" t="n">
        <x:f>J268*L268</x:f>
        <x:v>80</x:v>
      </x:c>
      <x:c r="P268" s="18" t="n">
        <x:f>J268*M268</x:f>
        <x:v>1700</x:v>
      </x:c>
      <x:c r="Q268" s="22" t="n">
        <x:f>'01 Controls'!$E$22*'02 Cargo Classes'!$M$10</x:f>
        <x:v>0</x:v>
      </x:c>
      <x:c r="R268" s="22" t="n">
        <x:f>'01 Controls'!$F$22*'02 Cargo Classes'!$N$10</x:f>
        <x:v>0</x:v>
      </x:c>
      <x:c r="S268" s="22" t="n">
        <x:f>'01 Controls'!$G$22*'02 Cargo Classes'!$O$10</x:f>
        <x:v>0.9</x:v>
      </x:c>
      <x:c r="T268" s="22" t="n">
        <x:f>'01 Controls'!$H$22*'02 Cargo Classes'!$P$10</x:f>
        <x:v>0.05</x:v>
      </x:c>
      <x:c r="U268" s="22" t="n">
        <x:f>SUM(Q268:T268)</x:f>
        <x:v>0.9500000000000001</x:v>
      </x:c>
      <x:c r="V268" s="18" t="n">
        <x:f>IF(U268=0,0,N268*Q268/U268)</x:f>
        <x:v>0</x:v>
      </x:c>
      <x:c r="W268" s="18" t="n">
        <x:f>IF(U268=0,0,P268*Q268/U268)</x:f>
        <x:v>0</x:v>
      </x:c>
      <x:c r="X268" s="18" t="n">
        <x:f>MAX(V268,W268*'01 Controls'!$E$12)</x:f>
        <x:v>0</x:v>
      </x:c>
      <x:c r="Y268" s="18" t="n">
        <x:f>IF(U268=0,0,N268*R268/U268)</x:f>
        <x:v>0</x:v>
      </x:c>
      <x:c r="Z268" s="18" t="n">
        <x:f>IF(U268=0,0,P268*R268/U268)</x:f>
        <x:v>0</x:v>
      </x:c>
      <x:c r="AA268" s="18" t="n">
        <x:f>MAX(Y268,Z268*'01 Controls'!$E$13)</x:f>
        <x:v>0</x:v>
      </x:c>
      <x:c r="AB268" s="18" t="n">
        <x:f>IF(U268=0,0,N268*S268/U268)</x:f>
        <x:v>1193.6842105263156</x:v>
      </x:c>
      <x:c r="AC268" s="18" t="n">
        <x:f>IF(U268=0,0,P268*S268/U268)</x:f>
        <x:v>1610.5263157894735</x:v>
      </x:c>
      <x:c r="AD268" s="18" t="n">
        <x:f>MAX(AB268,AC268*'01 Controls'!$E$14)</x:f>
        <x:v>1193.6842105263156</x:v>
      </x:c>
      <x:c r="AE268" s="18" t="n">
        <x:f>IF(U268=0,0,N268*T268/U268)</x:f>
        <x:v>66.3157894736842</x:v>
      </x:c>
      <x:c r="AF268" s="18" t="n">
        <x:f>IF(U268=0,0,P268*T268/U268)</x:f>
        <x:v>89.47368421052632</x:v>
      </x:c>
      <x:c r="AG268" s="18" t="n">
        <x:f>MAX(AE268,AF268*'01 Controls'!$E$15)</x:f>
        <x:v>66.3157894736842</x:v>
      </x:c>
      <x:c r="AH268" s="18" t="n">
        <x:f>SUM(V268,Y268,AB268,AE268)</x:f>
        <x:v>1259.9999999999998</x:v>
      </x:c>
      <x:c r="AI268" s="18" t="n">
        <x:f>N268-AH268</x:f>
        <x:v>2.2737367544323206e-13</x:v>
      </x:c>
      <x:c r="AJ268" s="18" t="n">
        <x:f>V268*INDEX('07 Mode Capacity'!$P$6:$P$17,MATCH("AIR-"&amp;I268,'07 Mode Capacity'!$C$6:$C$17,0))</x:f>
        <x:v>0</x:v>
      </x:c>
      <x:c r="AK268" s="18" t="n">
        <x:f>Y268*INDEX('07 Mode Capacity'!$P$6:$P$17,MATCH("OCEAN-"&amp;I268,'07 Mode Capacity'!$C$6:$C$17,0))</x:f>
        <x:v>0</x:v>
      </x:c>
      <x:c r="AL268" s="18" t="n">
        <x:f>AB268*INDEX('07 Mode Capacity'!$P$6:$P$17,MATCH("LAND-"&amp;I268,'07 Mode Capacity'!$C$6:$C$17,0))</x:f>
        <x:v>145.68661476789094</x:v>
      </x:c>
      <x:c r="AM268" s="18" t="n">
        <x:f>AE268*INDEX('07 Mode Capacity'!$P$6:$P$17,MATCH("INLAND-"&amp;I268,'07 Mode Capacity'!$C$6:$C$17,0))</x:f>
        <x:v>41.86080546544022</x:v>
      </x:c>
      <x:c r="AN268" s="18" t="n">
        <x:f>SUM(AJ268:AM268)</x:f>
        <x:v>187.54742023333117</x:v>
      </x:c>
      <x:c r="AO268" s="17" t="n">
        <x:f>IF(N268=0,1,AN268/N268)</x:f>
        <x:v>0.1488471589153422</x:v>
      </x:c>
      <x:c r="AP268" s="11" t="str">
        <x:f>IF(AO268&gt;='01 Controls'!$E$16,"PASS","FAIL")</x:f>
        <x:v>FAIL</x:v>
      </x:c>
      <x:c r="AQ268" s="11" t="str">
        <x:v>UNQUANTIFIED</x:v>
      </x:c>
      <x:c r="AR268" s="11" t="str">
        <x:v>Position-class planning record; serial item and receiver open</x:v>
      </x:c>
      <x:c r="AS268" s="26"/>
      <x:c r="AT268" s="26"/>
    </x:row>
    <x:row r="269">
      <x:c r="C269" s="11" t="str">
        <x:v>C1-H-HWR-FLR-24</x:v>
      </x:c>
      <x:c r="D269" s="11" t="str">
        <x:v>C1</x:v>
      </x:c>
      <x:c r="E269" s="11" t="str">
        <x:v>Grid failure</x:v>
      </x:c>
      <x:c r="F269" s="11" t="str">
        <x:v>H-HWR</x:v>
      </x:c>
      <x:c r="G269" s="11" t="str">
        <x:v>Health workforce replacement group</x:v>
      </x:c>
      <x:c r="H269" s="11" t="str">
        <x:v>FLR-24</x:v>
      </x:c>
      <x:c r="I269" s="19" t="n">
        <x:v>48</x:v>
      </x:c>
      <x:c r="J269" s="21" t="n">
        <x:v>8</x:v>
      </x:c>
      <x:c r="K269" s="18" t="n">
        <x:f>'05 Cargo Register'!K269</x:f>
        <x:v>131.25</x:v>
      </x:c>
      <x:c r="L269" s="18" t="n">
        <x:f>'05 Cargo Register'!N269</x:f>
        <x:v>7</x:v>
      </x:c>
      <x:c r="M269" s="18" t="n">
        <x:f>'05 Cargo Register'!O269</x:f>
        <x:v>224</x:v>
      </x:c>
      <x:c r="N269" s="18" t="n">
        <x:f>J269*K269</x:f>
        <x:v>1050</x:v>
      </x:c>
      <x:c r="O269" s="18" t="n">
        <x:f>J269*L269</x:f>
        <x:v>56</x:v>
      </x:c>
      <x:c r="P269" s="18" t="n">
        <x:f>J269*M269</x:f>
        <x:v>1792</x:v>
      </x:c>
      <x:c r="Q269" s="22" t="n">
        <x:f>'01 Controls'!$E$22*'02 Cargo Classes'!$M$11</x:f>
        <x:v>0</x:v>
      </x:c>
      <x:c r="R269" s="22" t="n">
        <x:f>'01 Controls'!$F$22*'02 Cargo Classes'!$N$11</x:f>
        <x:v>0</x:v>
      </x:c>
      <x:c r="S269" s="22" t="n">
        <x:f>'01 Controls'!$G$22*'02 Cargo Classes'!$O$11</x:f>
        <x:v>0.9</x:v>
      </x:c>
      <x:c r="T269" s="22" t="n">
        <x:f>'01 Controls'!$H$22*'02 Cargo Classes'!$P$11</x:f>
        <x:v>0.04000000000000001</x:v>
      </x:c>
      <x:c r="U269" s="22" t="n">
        <x:f>SUM(Q269:T269)</x:f>
        <x:v>0.9400000000000001</x:v>
      </x:c>
      <x:c r="V269" s="18" t="n">
        <x:f>IF(U269=0,0,N269*Q269/U269)</x:f>
        <x:v>0</x:v>
      </x:c>
      <x:c r="W269" s="18" t="n">
        <x:f>IF(U269=0,0,P269*Q269/U269)</x:f>
        <x:v>0</x:v>
      </x:c>
      <x:c r="X269" s="18" t="n">
        <x:f>MAX(V269,W269*'01 Controls'!$E$12)</x:f>
        <x:v>0</x:v>
      </x:c>
      <x:c r="Y269" s="18" t="n">
        <x:f>IF(U269=0,0,N269*R269/U269)</x:f>
        <x:v>0</x:v>
      </x:c>
      <x:c r="Z269" s="18" t="n">
        <x:f>IF(U269=0,0,P269*R269/U269)</x:f>
        <x:v>0</x:v>
      </x:c>
      <x:c r="AA269" s="18" t="n">
        <x:f>MAX(Y269,Z269*'01 Controls'!$E$13)</x:f>
        <x:v>0</x:v>
      </x:c>
      <x:c r="AB269" s="18" t="n">
        <x:f>IF(U269=0,0,N269*S269/U269)</x:f>
        <x:v>1005.3191489361701</x:v>
      </x:c>
      <x:c r="AC269" s="18" t="n">
        <x:f>IF(U269=0,0,P269*S269/U269)</x:f>
        <x:v>1715.7446808510638</x:v>
      </x:c>
      <x:c r="AD269" s="18" t="n">
        <x:f>MAX(AB269,AC269*'01 Controls'!$E$14)</x:f>
        <x:v>1005.3191489361701</x:v>
      </x:c>
      <x:c r="AE269" s="18" t="n">
        <x:f>IF(U269=0,0,N269*T269/U269)</x:f>
        <x:v>44.68085106382979</x:v>
      </x:c>
      <x:c r="AF269" s="18" t="n">
        <x:f>IF(U269=0,0,P269*T269/U269)</x:f>
        <x:v>76.25531914893617</x:v>
      </x:c>
      <x:c r="AG269" s="18" t="n">
        <x:f>MAX(AE269,AF269*'01 Controls'!$E$15)</x:f>
        <x:v>44.68085106382979</x:v>
      </x:c>
      <x:c r="AH269" s="18" t="n">
        <x:f>SUM(V269,Y269,AB269,AE269)</x:f>
        <x:v>1050</x:v>
      </x:c>
      <x:c r="AI269" s="18" t="n">
        <x:f>N269-AH269</x:f>
        <x:v>0</x:v>
      </x:c>
      <x:c r="AJ269" s="18" t="n">
        <x:f>V269*INDEX('07 Mode Capacity'!$P$6:$P$17,MATCH("AIR-"&amp;I269,'07 Mode Capacity'!$C$6:$C$17,0))</x:f>
        <x:v>0</x:v>
      </x:c>
      <x:c r="AK269" s="18" t="n">
        <x:f>Y269*INDEX('07 Mode Capacity'!$P$6:$P$17,MATCH("OCEAN-"&amp;I269,'07 Mode Capacity'!$C$6:$C$17,0))</x:f>
        <x:v>0</x:v>
      </x:c>
      <x:c r="AL269" s="18" t="n">
        <x:f>AB269*INDEX('07 Mode Capacity'!$P$6:$P$17,MATCH("LAND-"&amp;I269,'07 Mode Capacity'!$C$6:$C$17,0))</x:f>
        <x:v>122.69706030983724</x:v>
      </x:c>
      <x:c r="AM269" s="18" t="n">
        <x:f>AE269*INDEX('07 Mode Capacity'!$P$6:$P$17,MATCH("INLAND-"&amp;I269,'07 Mode Capacity'!$C$6:$C$17,0))</x:f>
        <x:v>28.204088788771784</x:v>
      </x:c>
      <x:c r="AN269" s="18" t="n">
        <x:f>SUM(AJ269:AM269)</x:f>
        <x:v>150.90114909860904</x:v>
      </x:c>
      <x:c r="AO269" s="17" t="n">
        <x:f>IF(N269=0,1,AN269/N269)</x:f>
        <x:v>0.14371538009391338</x:v>
      </x:c>
      <x:c r="AP269" s="11" t="str">
        <x:f>IF(AO269&gt;='01 Controls'!$E$16,"PASS","FAIL")</x:f>
        <x:v>FAIL</x:v>
      </x:c>
      <x:c r="AQ269" s="11" t="str">
        <x:v>UNQUANTIFIED</x:v>
      </x:c>
      <x:c r="AR269" s="11" t="str">
        <x:v>Position-class planning record; serial item and receiver open</x:v>
      </x:c>
      <x:c r="AS269" s="26"/>
      <x:c r="AT269" s="26"/>
    </x:row>
    <x:row r="270">
      <x:c r="C270" s="11" t="str">
        <x:v>C1-H-HWR-ROL-30</x:v>
      </x:c>
      <x:c r="D270" s="11" t="str">
        <x:v>C1</x:v>
      </x:c>
      <x:c r="E270" s="11" t="str">
        <x:v>Grid failure</x:v>
      </x:c>
      <x:c r="F270" s="11" t="str">
        <x:v>H-HWR</x:v>
      </x:c>
      <x:c r="G270" s="11" t="str">
        <x:v>Health workforce replacement group</x:v>
      </x:c>
      <x:c r="H270" s="11" t="str">
        <x:v>ROL-30</x:v>
      </x:c>
      <x:c r="I270" s="19" t="n">
        <x:v>48</x:v>
      </x:c>
      <x:c r="J270" s="21" t="n">
        <x:v>8</x:v>
      </x:c>
      <x:c r="K270" s="18" t="n">
        <x:f>'05 Cargo Register'!K270</x:f>
        <x:v>262.5</x:v>
      </x:c>
      <x:c r="L270" s="18" t="n">
        <x:f>'05 Cargo Register'!N270</x:f>
        <x:v>11</x:v>
      </x:c>
      <x:c r="M270" s="18" t="n">
        <x:f>'05 Cargo Register'!O270</x:f>
        <x:v>701.25</x:v>
      </x:c>
      <x:c r="N270" s="18" t="n">
        <x:f>J270*K270</x:f>
        <x:v>2100</x:v>
      </x:c>
      <x:c r="O270" s="18" t="n">
        <x:f>J270*L270</x:f>
        <x:v>88</x:v>
      </x:c>
      <x:c r="P270" s="18" t="n">
        <x:f>J270*M270</x:f>
        <x:v>5610</x:v>
      </x:c>
      <x:c r="Q270" s="22" t="n">
        <x:f>'01 Controls'!$E$22*'02 Cargo Classes'!$M$12</x:f>
        <x:v>0</x:v>
      </x:c>
      <x:c r="R270" s="22" t="n">
        <x:f>'01 Controls'!$F$22*'02 Cargo Classes'!$N$12</x:f>
        <x:v>0</x:v>
      </x:c>
      <x:c r="S270" s="22" t="n">
        <x:f>'01 Controls'!$G$22*'02 Cargo Classes'!$O$12</x:f>
        <x:v>1.35</x:v>
      </x:c>
      <x:c r="T270" s="22" t="n">
        <x:f>'01 Controls'!$H$22*'02 Cargo Classes'!$P$12</x:f>
        <x:v>0.03</x:v>
      </x:c>
      <x:c r="U270" s="22" t="n">
        <x:f>SUM(Q270:T270)</x:f>
        <x:v>1.3800000000000001</x:v>
      </x:c>
      <x:c r="V270" s="18" t="n">
        <x:f>IF(U270=0,0,N270*Q270/U270)</x:f>
        <x:v>0</x:v>
      </x:c>
      <x:c r="W270" s="18" t="n">
        <x:f>IF(U270=0,0,P270*Q270/U270)</x:f>
        <x:v>0</x:v>
      </x:c>
      <x:c r="X270" s="18" t="n">
        <x:f>MAX(V270,W270*'01 Controls'!$E$12)</x:f>
        <x:v>0</x:v>
      </x:c>
      <x:c r="Y270" s="18" t="n">
        <x:f>IF(U270=0,0,N270*R270/U270)</x:f>
        <x:v>0</x:v>
      </x:c>
      <x:c r="Z270" s="18" t="n">
        <x:f>IF(U270=0,0,P270*R270/U270)</x:f>
        <x:v>0</x:v>
      </x:c>
      <x:c r="AA270" s="18" t="n">
        <x:f>MAX(Y270,Z270*'01 Controls'!$E$13)</x:f>
        <x:v>0</x:v>
      </x:c>
      <x:c r="AB270" s="18" t="n">
        <x:f>IF(U270=0,0,N270*S270/U270)</x:f>
        <x:v>2054.3478260869565</x:v>
      </x:c>
      <x:c r="AC270" s="18" t="n">
        <x:f>IF(U270=0,0,P270*S270/U270)</x:f>
        <x:v>5488.04347826087</x:v>
      </x:c>
      <x:c r="AD270" s="18" t="n">
        <x:f>MAX(AB270,AC270*'01 Controls'!$E$14)</x:f>
        <x:v>2054.3478260869565</x:v>
      </x:c>
      <x:c r="AE270" s="18" t="n">
        <x:f>IF(U270=0,0,N270*T270/U270)</x:f>
        <x:v>45.65217391304348</x:v>
      </x:c>
      <x:c r="AF270" s="18" t="n">
        <x:f>IF(U270=0,0,P270*T270/U270)</x:f>
        <x:v>121.95652173913041</x:v>
      </x:c>
      <x:c r="AG270" s="18" t="n">
        <x:f>MAX(AE270,AF270*'01 Controls'!$E$15)</x:f>
        <x:v>45.65217391304348</x:v>
      </x:c>
      <x:c r="AH270" s="18" t="n">
        <x:f>SUM(V270,Y270,AB270,AE270)</x:f>
        <x:v>2100</x:v>
      </x:c>
      <x:c r="AI270" s="18" t="n">
        <x:f>N270-AH270</x:f>
        <x:v>0</x:v>
      </x:c>
      <x:c r="AJ270" s="18" t="n">
        <x:f>V270*INDEX('07 Mode Capacity'!$P$6:$P$17,MATCH("AIR-"&amp;I270,'07 Mode Capacity'!$C$6:$C$17,0))</x:f>
        <x:v>0</x:v>
      </x:c>
      <x:c r="AK270" s="18" t="n">
        <x:f>Y270*INDEX('07 Mode Capacity'!$P$6:$P$17,MATCH("OCEAN-"&amp;I270,'07 Mode Capacity'!$C$6:$C$17,0))</x:f>
        <x:v>0</x:v>
      </x:c>
      <x:c r="AL270" s="18" t="n">
        <x:f>AB270*INDEX('07 Mode Capacity'!$P$6:$P$17,MATCH("LAND-"&amp;I270,'07 Mode Capacity'!$C$6:$C$17,0))</x:f>
        <x:v>250.72877541575437</x:v>
      </x:c>
      <x:c r="AM270" s="18" t="n">
        <x:f>AE270*INDEX('07 Mode Capacity'!$P$6:$P$17,MATCH("INLAND-"&amp;I270,'07 Mode Capacity'!$C$6:$C$17,0))</x:f>
        <x:v>28.81722115374508</x:v>
      </x:c>
      <x:c r="AN270" s="18" t="n">
        <x:f>SUM(AJ270:AM270)</x:f>
        <x:v>279.54599656949944</x:v>
      </x:c>
      <x:c r="AO270" s="17" t="n">
        <x:f>IF(N270=0,1,AN270/N270)</x:f>
        <x:v>0.13311714122357116</x:v>
      </x:c>
      <x:c r="AP270" s="11" t="str">
        <x:f>IF(AO270&gt;='01 Controls'!$E$16,"PASS","FAIL")</x:f>
        <x:v>FAIL</x:v>
      </x:c>
      <x:c r="AQ270" s="11" t="str">
        <x:v>UNQUANTIFIED</x:v>
      </x:c>
      <x:c r="AR270" s="11" t="str">
        <x:v>Position-class planning record; serial item and receiver open</x:v>
      </x:c>
      <x:c r="AS270" s="26"/>
      <x:c r="AT270" s="26"/>
    </x:row>
    <x:row r="271">
      <x:c r="C271" s="11" t="str">
        <x:v>C1-H-HWR-BLK-08</x:v>
      </x:c>
      <x:c r="D271" s="11" t="str">
        <x:v>C1</x:v>
      </x:c>
      <x:c r="E271" s="11" t="str">
        <x:v>Grid failure</x:v>
      </x:c>
      <x:c r="F271" s="11" t="str">
        <x:v>H-HWR</x:v>
      </x:c>
      <x:c r="G271" s="11" t="str">
        <x:v>Health workforce replacement group</x:v>
      </x:c>
      <x:c r="H271" s="11" t="str">
        <x:v>BLK-08</x:v>
      </x:c>
      <x:c r="I271" s="19" t="n">
        <x:v>48</x:v>
      </x:c>
      <x:c r="J271" s="21" t="n">
        <x:v>8</x:v>
      </x:c>
      <x:c r="K271" s="18" t="n">
        <x:f>'05 Cargo Register'!K271</x:f>
        <x:v>367.50000000000006</x:v>
      </x:c>
      <x:c r="L271" s="18" t="n">
        <x:f>'05 Cargo Register'!N271</x:f>
        <x:v>58</x:v>
      </x:c>
      <x:c r="M271" s="18" t="n">
        <x:f>'05 Cargo Register'!O271</x:f>
        <x:v>2958</x:v>
      </x:c>
      <x:c r="N271" s="18" t="n">
        <x:f>J271*K271</x:f>
        <x:v>2940.0000000000005</x:v>
      </x:c>
      <x:c r="O271" s="18" t="n">
        <x:f>J271*L271</x:f>
        <x:v>464</x:v>
      </x:c>
      <x:c r="P271" s="18" t="n">
        <x:f>J271*M271</x:f>
        <x:v>23664</x:v>
      </x:c>
      <x:c r="Q271" s="22" t="n">
        <x:f>'01 Controls'!$E$22*'02 Cargo Classes'!$M$14</x:f>
        <x:v>0.05</x:v>
      </x:c>
      <x:c r="R271" s="22" t="n">
        <x:f>'01 Controls'!$F$22*'02 Cargo Classes'!$N$14</x:f>
        <x:v>0</x:v>
      </x:c>
      <x:c r="S271" s="22" t="n">
        <x:f>'01 Controls'!$G$22*'02 Cargo Classes'!$O$14</x:f>
        <x:v>0.9</x:v>
      </x:c>
      <x:c r="T271" s="22" t="n">
        <x:f>'01 Controls'!$H$22*'02 Cargo Classes'!$P$14</x:f>
        <x:v>0.025</x:v>
      </x:c>
      <x:c r="U271" s="22" t="n">
        <x:f>SUM(Q271:T271)</x:f>
        <x:v>0.9750000000000001</x:v>
      </x:c>
      <x:c r="V271" s="18" t="n">
        <x:f>IF(U271=0,0,N271*Q271/U271)</x:f>
        <x:v>150.76923076923077</x:v>
      </x:c>
      <x:c r="W271" s="18" t="n">
        <x:f>IF(U271=0,0,P271*Q271/U271)</x:f>
        <x:v>1213.5384615384614</x:v>
      </x:c>
      <x:c r="X271" s="18" t="n">
        <x:f>MAX(V271,W271*'01 Controls'!$E$12)</x:f>
        <x:v>303.38461538461536</x:v>
      </x:c>
      <x:c r="Y271" s="18" t="n">
        <x:f>IF(U271=0,0,N271*R271/U271)</x:f>
        <x:v>0</x:v>
      </x:c>
      <x:c r="Z271" s="18" t="n">
        <x:f>IF(U271=0,0,P271*R271/U271)</x:f>
        <x:v>0</x:v>
      </x:c>
      <x:c r="AA271" s="18" t="n">
        <x:f>MAX(Y271,Z271*'01 Controls'!$E$13)</x:f>
        <x:v>0</x:v>
      </x:c>
      <x:c r="AB271" s="18" t="n">
        <x:f>IF(U271=0,0,N271*S271/U271)</x:f>
        <x:v>2713.8461538461543</x:v>
      </x:c>
      <x:c r="AC271" s="18" t="n">
        <x:f>IF(U271=0,0,P271*S271/U271)</x:f>
        <x:v>21843.69230769231</x:v>
      </x:c>
      <x:c r="AD271" s="18" t="n">
        <x:f>MAX(AB271,AC271*'01 Controls'!$E$14)</x:f>
        <x:v>4368.738461538462</x:v>
      </x:c>
      <x:c r="AE271" s="18" t="n">
        <x:f>IF(U271=0,0,N271*T271/U271)</x:f>
        <x:v>75.38461538461539</x:v>
      </x:c>
      <x:c r="AF271" s="18" t="n">
        <x:f>IF(U271=0,0,P271*T271/U271)</x:f>
        <x:v>606.7692307692307</x:v>
      </x:c>
      <x:c r="AG271" s="18" t="n">
        <x:f>MAX(AE271,AF271*'01 Controls'!$E$15)</x:f>
        <x:v>109.21846153846153</x:v>
      </x:c>
      <x:c r="AH271" s="18" t="n">
        <x:f>SUM(V271,Y271,AB271,AE271)</x:f>
        <x:v>2940.0000000000005</x:v>
      </x:c>
      <x:c r="AI271" s="18" t="n">
        <x:f>N271-AH271</x:f>
        <x:v>0</x:v>
      </x:c>
      <x:c r="AJ271" s="18" t="n">
        <x:f>V271*INDEX('07 Mode Capacity'!$P$6:$P$17,MATCH("AIR-"&amp;I271,'07 Mode Capacity'!$C$6:$C$17,0))</x:f>
        <x:v>42.265991557462584</x:v>
      </x:c>
      <x:c r="AK271" s="18" t="n">
        <x:f>Y271*INDEX('07 Mode Capacity'!$P$6:$P$17,MATCH("OCEAN-"&amp;I271,'07 Mode Capacity'!$C$6:$C$17,0))</x:f>
        <x:v>0</x:v>
      </x:c>
      <x:c r="AL271" s="18" t="n">
        <x:f>AB271*INDEX('07 Mode Capacity'!$P$6:$P$17,MATCH("LAND-"&amp;I271,'07 Mode Capacity'!$C$6:$C$17,0))</x:f>
        <x:v>331.219141267171</x:v>
      </x:c>
      <x:c r="AM271" s="18" t="n">
        <x:f>AE271*INDEX('07 Mode Capacity'!$P$6:$P$17,MATCH("INLAND-"&amp;I271,'07 Mode Capacity'!$C$6:$C$17,0))</x:f>
        <x:v>47.5853600590047</x:v>
      </x:c>
      <x:c r="AN271" s="18" t="n">
        <x:f>SUM(AJ271:AM271)</x:f>
        <x:v>421.0704928836383</x:v>
      </x:c>
      <x:c r="AO271" s="17" t="n">
        <x:f>IF(N271=0,1,AN271/N271)</x:f>
        <x:v>0.14322125608287015</x:v>
      </x:c>
      <x:c r="AP271" s="11" t="str">
        <x:f>IF(AO271&gt;='01 Controls'!$E$16,"PASS","FAIL")</x:f>
        <x:v>FAIL</x:v>
      </x:c>
      <x:c r="AQ271" s="11" t="str">
        <x:v>UNQUANTIFIED</x:v>
      </x:c>
      <x:c r="AR271" s="11" t="str">
        <x:v>Position-class planning record; serial item and receiver open</x:v>
      </x:c>
      <x:c r="AS271" s="26"/>
      <x:c r="AT271" s="26"/>
    </x:row>
    <x:row r="272">
      <x:c r="C272" s="11" t="str">
        <x:v>C1-C-PSG-APL-45</x:v>
      </x:c>
      <x:c r="D272" s="11" t="str">
        <x:v>C1</x:v>
      </x:c>
      <x:c r="E272" s="11" t="str">
        <x:v>Grid failure</x:v>
      </x:c>
      <x:c r="F272" s="11" t="str">
        <x:v>C-PSG</x:v>
      </x:c>
      <x:c r="G272" s="11" t="str">
        <x:v>Population support group</x:v>
      </x:c>
      <x:c r="H272" s="11" t="str">
        <x:v>APL-45</x:v>
      </x:c>
      <x:c r="I272" s="19" t="n">
        <x:v>24</x:v>
      </x:c>
      <x:c r="J272" s="21" t="n">
        <x:v>10</x:v>
      </x:c>
      <x:c r="K272" s="18" t="n">
        <x:f>'05 Cargo Register'!K272</x:f>
        <x:v>175.5</x:v>
      </x:c>
      <x:c r="L272" s="18" t="n">
        <x:f>'05 Cargo Register'!N272</x:f>
        <x:v>46</x:v>
      </x:c>
      <x:c r="M272" s="18" t="n">
        <x:f>'05 Cargo Register'!O272</x:f>
        <x:v>345</x:v>
      </x:c>
      <x:c r="N272" s="18" t="n">
        <x:f>J272*K272</x:f>
        <x:v>1755</x:v>
      </x:c>
      <x:c r="O272" s="18" t="n">
        <x:f>J272*L272</x:f>
        <x:v>460</x:v>
      </x:c>
      <x:c r="P272" s="18" t="n">
        <x:f>J272*M272</x:f>
        <x:v>3450</x:v>
      </x:c>
      <x:c r="Q272" s="22" t="n">
        <x:f>'01 Controls'!$E$22*'02 Cargo Classes'!$M$6</x:f>
        <x:v>0.15000000000000002</x:v>
      </x:c>
      <x:c r="R272" s="22" t="n">
        <x:f>'01 Controls'!$F$22*'02 Cargo Classes'!$N$6</x:f>
        <x:v>0</x:v>
      </x:c>
      <x:c r="S272" s="22" t="n">
        <x:f>'01 Controls'!$G$22*'02 Cargo Classes'!$O$6</x:f>
        <x:v>0.9</x:v>
      </x:c>
      <x:c r="T272" s="22" t="n">
        <x:f>'01 Controls'!$H$22*'02 Cargo Classes'!$P$6</x:f>
        <x:v>0.015</x:v>
      </x:c>
      <x:c r="U272" s="22" t="n">
        <x:f>SUM(Q272:T272)</x:f>
        <x:v>1.065</x:v>
      </x:c>
      <x:c r="V272" s="18" t="n">
        <x:f>IF(U272=0,0,N272*Q272/U272)</x:f>
        <x:v>247.18309859154937</x:v>
      </x:c>
      <x:c r="W272" s="18" t="n">
        <x:f>IF(U272=0,0,P272*Q272/U272)</x:f>
        <x:v>485.9154929577466</x:v>
      </x:c>
      <x:c r="X272" s="18" t="n">
        <x:f>MAX(V272,W272*'01 Controls'!$E$12)</x:f>
        <x:v>247.18309859154937</x:v>
      </x:c>
      <x:c r="Y272" s="18" t="n">
        <x:f>IF(U272=0,0,N272*R272/U272)</x:f>
        <x:v>0</x:v>
      </x:c>
      <x:c r="Z272" s="18" t="n">
        <x:f>IF(U272=0,0,P272*R272/U272)</x:f>
        <x:v>0</x:v>
      </x:c>
      <x:c r="AA272" s="18" t="n">
        <x:f>MAX(Y272,Z272*'01 Controls'!$E$13)</x:f>
        <x:v>0</x:v>
      </x:c>
      <x:c r="AB272" s="18" t="n">
        <x:f>IF(U272=0,0,N272*S272/U272)</x:f>
        <x:v>1483.0985915492959</x:v>
      </x:c>
      <x:c r="AC272" s="18" t="n">
        <x:f>IF(U272=0,0,P272*S272/U272)</x:f>
        <x:v>2915.492957746479</x:v>
      </x:c>
      <x:c r="AD272" s="18" t="n">
        <x:f>MAX(AB272,AC272*'01 Controls'!$E$14)</x:f>
        <x:v>1483.0985915492959</x:v>
      </x:c>
      <x:c r="AE272" s="18" t="n">
        <x:f>IF(U272=0,0,N272*T272/U272)</x:f>
        <x:v>24.71830985915493</x:v>
      </x:c>
      <x:c r="AF272" s="18" t="n">
        <x:f>IF(U272=0,0,P272*T272/U272)</x:f>
        <x:v>48.59154929577465</x:v>
      </x:c>
      <x:c r="AG272" s="18" t="n">
        <x:f>MAX(AE272,AF272*'01 Controls'!$E$15)</x:f>
        <x:v>24.71830985915493</x:v>
      </x:c>
      <x:c r="AH272" s="18" t="n">
        <x:f>SUM(V272,Y272,AB272,AE272)</x:f>
        <x:v>1755.0000000000002</x:v>
      </x:c>
      <x:c r="AI272" s="18" t="n">
        <x:f>N272-AH272</x:f>
        <x:v>-2.2737367544323206e-13</x:v>
      </x:c>
      <x:c r="AJ272" s="18" t="n">
        <x:f>V272*INDEX('07 Mode Capacity'!$P$6:$P$17,MATCH("AIR-"&amp;I272,'07 Mode Capacity'!$C$6:$C$17,0))</x:f>
        <x:v>50.15692803622762</x:v>
      </x:c>
      <x:c r="AK272" s="18" t="n">
        <x:f>Y272*INDEX('07 Mode Capacity'!$P$6:$P$17,MATCH("OCEAN-"&amp;I272,'07 Mode Capacity'!$C$6:$C$17,0))</x:f>
        <x:v>0</x:v>
      </x:c>
      <x:c r="AL272" s="18" t="n">
        <x:f>AB272*INDEX('07 Mode Capacity'!$P$6:$P$17,MATCH("LAND-"&amp;I272,'07 Mode Capacity'!$C$6:$C$17,0))</x:f>
        <x:v>567.2865820207963</x:v>
      </x:c>
      <x:c r="AM272" s="18" t="n">
        <x:f>AE272*INDEX('07 Mode Capacity'!$P$6:$P$17,MATCH("INLAND-"&amp;I272,'07 Mode Capacity'!$C$6:$C$17,0))</x:f>
        <x:v>24.71830985915493</x:v>
      </x:c>
      <x:c r="AN272" s="18" t="n">
        <x:f>SUM(AJ272:AM272)</x:f>
        <x:v>642.161819916179</x:v>
      </x:c>
      <x:c r="AO272" s="17" t="n">
        <x:f>IF(N272=0,1,AN272/N272)</x:f>
        <x:v>0.3659041708924097</x:v>
      </x:c>
      <x:c r="AP272" s="11" t="str">
        <x:f>IF(AO272&gt;='01 Controls'!$E$16,"PASS","FAIL")</x:f>
        <x:v>FAIL</x:v>
      </x:c>
      <x:c r="AQ272" s="11" t="str">
        <x:v>UNQUANTIFIED</x:v>
      </x:c>
      <x:c r="AR272" s="11" t="str">
        <x:v>Position-class planning record; serial item and receiver open</x:v>
      </x:c>
      <x:c r="AS272" s="26"/>
      <x:c r="AT272" s="26"/>
    </x:row>
    <x:row r="273">
      <x:c r="C273" s="11" t="str">
        <x:v>C1-C-PSG-ISO-18</x:v>
      </x:c>
      <x:c r="D273" s="11" t="str">
        <x:v>C1</x:v>
      </x:c>
      <x:c r="E273" s="11" t="str">
        <x:v>Grid failure</x:v>
      </x:c>
      <x:c r="F273" s="11" t="str">
        <x:v>C-PSG</x:v>
      </x:c>
      <x:c r="G273" s="11" t="str">
        <x:v>Population support group</x:v>
      </x:c>
      <x:c r="H273" s="11" t="str">
        <x:v>ISO-18</x:v>
      </x:c>
      <x:c r="I273" s="19" t="n">
        <x:v>48</x:v>
      </x:c>
      <x:c r="J273" s="21" t="n">
        <x:v>10</x:v>
      </x:c>
      <x:c r="K273" s="18" t="n">
        <x:f>'05 Cargo Register'!K273</x:f>
        <x:v>438.75</x:v>
      </x:c>
      <x:c r="L273" s="18" t="n">
        <x:f>'05 Cargo Register'!N273</x:f>
        <x:v>29</x:v>
      </x:c>
      <x:c r="M273" s="18" t="n">
        <x:f>'05 Cargo Register'!O273</x:f>
        <x:v>765.6</x:v>
      </x:c>
      <x:c r="N273" s="18" t="n">
        <x:f>J273*K273</x:f>
        <x:v>4387.5</x:v>
      </x:c>
      <x:c r="O273" s="18" t="n">
        <x:f>J273*L273</x:f>
        <x:v>290</x:v>
      </x:c>
      <x:c r="P273" s="18" t="n">
        <x:f>J273*M273</x:f>
        <x:v>7656</x:v>
      </x:c>
      <x:c r="Q273" s="22" t="n">
        <x:f>'01 Controls'!$E$22*'02 Cargo Classes'!$M$7</x:f>
        <x:v>0.010000000000000002</x:v>
      </x:c>
      <x:c r="R273" s="22" t="n">
        <x:f>'01 Controls'!$F$22*'02 Cargo Classes'!$N$7</x:f>
        <x:v>0</x:v>
      </x:c>
      <x:c r="S273" s="22" t="n">
        <x:f>'01 Controls'!$G$22*'02 Cargo Classes'!$O$7</x:f>
        <x:v>1.08</x:v>
      </x:c>
      <x:c r="T273" s="22" t="n">
        <x:f>'01 Controls'!$H$22*'02 Cargo Classes'!$P$7</x:f>
        <x:v>0.04000000000000001</x:v>
      </x:c>
      <x:c r="U273" s="22" t="n">
        <x:f>SUM(Q273:T273)</x:f>
        <x:v>1.1300000000000001</x:v>
      </x:c>
      <x:c r="V273" s="18" t="n">
        <x:f>IF(U273=0,0,N273*Q273/U273)</x:f>
        <x:v>38.82743362831859</x:v>
      </x:c>
      <x:c r="W273" s="18" t="n">
        <x:f>IF(U273=0,0,P273*Q273/U273)</x:f>
        <x:v>67.75221238938055</x:v>
      </x:c>
      <x:c r="X273" s="18" t="n">
        <x:f>MAX(V273,W273*'01 Controls'!$E$12)</x:f>
        <x:v>38.82743362831859</x:v>
      </x:c>
      <x:c r="Y273" s="18" t="n">
        <x:f>IF(U273=0,0,N273*R273/U273)</x:f>
        <x:v>0</x:v>
      </x:c>
      <x:c r="Z273" s="18" t="n">
        <x:f>IF(U273=0,0,P273*R273/U273)</x:f>
        <x:v>0</x:v>
      </x:c>
      <x:c r="AA273" s="18" t="n">
        <x:f>MAX(Y273,Z273*'01 Controls'!$E$13)</x:f>
        <x:v>0</x:v>
      </x:c>
      <x:c r="AB273" s="18" t="n">
        <x:f>IF(U273=0,0,N273*S273/U273)</x:f>
        <x:v>4193.362831858407</x:v>
      </x:c>
      <x:c r="AC273" s="18" t="n">
        <x:f>IF(U273=0,0,P273*S273/U273)</x:f>
        <x:v>7317.238938053098</x:v>
      </x:c>
      <x:c r="AD273" s="18" t="n">
        <x:f>MAX(AB273,AC273*'01 Controls'!$E$14)</x:f>
        <x:v>4193.362831858407</x:v>
      </x:c>
      <x:c r="AE273" s="18" t="n">
        <x:f>IF(U273=0,0,N273*T273/U273)</x:f>
        <x:v>155.30973451327435</x:v>
      </x:c>
      <x:c r="AF273" s="18" t="n">
        <x:f>IF(U273=0,0,P273*T273/U273)</x:f>
        <x:v>271.0088495575222</x:v>
      </x:c>
      <x:c r="AG273" s="18" t="n">
        <x:f>MAX(AE273,AF273*'01 Controls'!$E$15)</x:f>
        <x:v>155.30973451327435</x:v>
      </x:c>
      <x:c r="AH273" s="18" t="n">
        <x:f>SUM(V273,Y273,AB273,AE273)</x:f>
        <x:v>4387.5</x:v>
      </x:c>
      <x:c r="AI273" s="18" t="n">
        <x:f>N273-AH273</x:f>
        <x:v>0</x:v>
      </x:c>
      <x:c r="AJ273" s="18" t="n">
        <x:f>V273*INDEX('07 Mode Capacity'!$P$6:$P$17,MATCH("AIR-"&amp;I273,'07 Mode Capacity'!$C$6:$C$17,0))</x:f>
        <x:v>10.88471416587851</x:v>
      </x:c>
      <x:c r="AK273" s="18" t="n">
        <x:f>Y273*INDEX('07 Mode Capacity'!$P$6:$P$17,MATCH("OCEAN-"&amp;I273,'07 Mode Capacity'!$C$6:$C$17,0))</x:f>
        <x:v>0</x:v>
      </x:c>
      <x:c r="AL273" s="18" t="n">
        <x:f>AB273*INDEX('07 Mode Capacity'!$P$6:$P$17,MATCH("LAND-"&amp;I273,'07 Mode Capacity'!$C$6:$C$17,0))</x:f>
        <x:v>511.7909997298066</x:v>
      </x:c>
      <x:c r="AM273" s="18" t="n">
        <x:f>AE273*INDEX('07 Mode Capacity'!$P$6:$P$17,MATCH("INLAND-"&amp;I273,'07 Mode Capacity'!$C$6:$C$17,0))</x:f>
        <x:v>98.03684212987108</x:v>
      </x:c>
      <x:c r="AN273" s="18" t="n">
        <x:f>SUM(AJ273:AM273)</x:f>
        <x:v>620.7125560255562</x:v>
      </x:c>
      <x:c r="AO273" s="17" t="n">
        <x:f>IF(N273=0,1,AN273/N273)</x:f>
        <x:v>0.141472947242292</x:v>
      </x:c>
      <x:c r="AP273" s="11" t="str">
        <x:f>IF(AO273&gt;='01 Controls'!$E$16,"PASS","FAIL")</x:f>
        <x:v>FAIL</x:v>
      </x:c>
      <x:c r="AQ273" s="11" t="str">
        <x:v>UNQUANTIFIED</x:v>
      </x:c>
      <x:c r="AR273" s="11" t="str">
        <x:v>Position-class planning record; serial item and receiver open</x:v>
      </x:c>
      <x:c r="AS273" s="26"/>
      <x:c r="AT273" s="26"/>
    </x:row>
    <x:row r="274">
      <x:c r="C274" s="11" t="str">
        <x:v>C1-C-PSG-COL-12</x:v>
      </x:c>
      <x:c r="D274" s="11" t="str">
        <x:v>C1</x:v>
      </x:c>
      <x:c r="E274" s="11" t="str">
        <x:v>Grid failure</x:v>
      </x:c>
      <x:c r="F274" s="11" t="str">
        <x:v>C-PSG</x:v>
      </x:c>
      <x:c r="G274" s="11" t="str">
        <x:v>Population support group</x:v>
      </x:c>
      <x:c r="H274" s="11" t="str">
        <x:v>COL-12</x:v>
      </x:c>
      <x:c r="I274" s="19" t="n">
        <x:v>24</x:v>
      </x:c>
      <x:c r="J274" s="21" t="n">
        <x:v>10</x:v>
      </x:c>
      <x:c r="K274" s="18" t="n">
        <x:f>'05 Cargo Register'!K274</x:f>
        <x:v>175.5</x:v>
      </x:c>
      <x:c r="L274" s="18" t="n">
        <x:f>'05 Cargo Register'!N274</x:f>
        <x:v>19</x:v>
      </x:c>
      <x:c r="M274" s="18" t="n">
        <x:f>'05 Cargo Register'!O274</x:f>
        <x:v>501.6</x:v>
      </x:c>
      <x:c r="N274" s="18" t="n">
        <x:f>J274*K274</x:f>
        <x:v>1755</x:v>
      </x:c>
      <x:c r="O274" s="18" t="n">
        <x:f>J274*L274</x:f>
        <x:v>190</x:v>
      </x:c>
      <x:c r="P274" s="18" t="n">
        <x:f>J274*M274</x:f>
        <x:v>5016</x:v>
      </x:c>
      <x:c r="Q274" s="22" t="n">
        <x:f>'01 Controls'!$E$22*'02 Cargo Classes'!$M$8</x:f>
        <x:v>0.1</x:v>
      </x:c>
      <x:c r="R274" s="22" t="n">
        <x:f>'01 Controls'!$F$22*'02 Cargo Classes'!$N$8</x:f>
        <x:v>0</x:v>
      </x:c>
      <x:c r="S274" s="22" t="n">
        <x:f>'01 Controls'!$G$22*'02 Cargo Classes'!$O$8</x:f>
        <x:v>1.08</x:v>
      </x:c>
      <x:c r="T274" s="22" t="n">
        <x:f>'01 Controls'!$H$22*'02 Cargo Classes'!$P$8</x:f>
        <x:v>0.010000000000000002</x:v>
      </x:c>
      <x:c r="U274" s="22" t="n">
        <x:f>SUM(Q274:T274)</x:f>
        <x:v>1.1900000000000002</x:v>
      </x:c>
      <x:c r="V274" s="18" t="n">
        <x:f>IF(U274=0,0,N274*Q274/U274)</x:f>
        <x:v>147.47899159663862</x:v>
      </x:c>
      <x:c r="W274" s="18" t="n">
        <x:f>IF(U274=0,0,P274*Q274/U274)</x:f>
        <x:v>421.5126050420168</x:v>
      </x:c>
      <x:c r="X274" s="18" t="n">
        <x:f>MAX(V274,W274*'01 Controls'!$E$12)</x:f>
        <x:v>147.47899159663862</x:v>
      </x:c>
      <x:c r="Y274" s="18" t="n">
        <x:f>IF(U274=0,0,N274*R274/U274)</x:f>
        <x:v>0</x:v>
      </x:c>
      <x:c r="Z274" s="18" t="n">
        <x:f>IF(U274=0,0,P274*R274/U274)</x:f>
        <x:v>0</x:v>
      </x:c>
      <x:c r="AA274" s="18" t="n">
        <x:f>MAX(Y274,Z274*'01 Controls'!$E$13)</x:f>
        <x:v>0</x:v>
      </x:c>
      <x:c r="AB274" s="18" t="n">
        <x:f>IF(U274=0,0,N274*S274/U274)</x:f>
        <x:v>1592.7731092436973</x:v>
      </x:c>
      <x:c r="AC274" s="18" t="n">
        <x:f>IF(U274=0,0,P274*S274/U274)</x:f>
        <x:v>4552.336134453782</x:v>
      </x:c>
      <x:c r="AD274" s="18" t="n">
        <x:f>MAX(AB274,AC274*'01 Controls'!$E$14)</x:f>
        <x:v>1592.7731092436973</x:v>
      </x:c>
      <x:c r="AE274" s="18" t="n">
        <x:f>IF(U274=0,0,N274*T274/U274)</x:f>
        <x:v>14.747899159663866</x:v>
      </x:c>
      <x:c r="AF274" s="18" t="n">
        <x:f>IF(U274=0,0,P274*T274/U274)</x:f>
        <x:v>42.15126050420169</x:v>
      </x:c>
      <x:c r="AG274" s="18" t="n">
        <x:f>MAX(AE274,AF274*'01 Controls'!$E$15)</x:f>
        <x:v>14.747899159663866</x:v>
      </x:c>
      <x:c r="AH274" s="18" t="n">
        <x:f>SUM(V274,Y274,AB274,AE274)</x:f>
        <x:v>1754.9999999999998</x:v>
      </x:c>
      <x:c r="AI274" s="18" t="n">
        <x:f>N274-AH274</x:f>
        <x:v>2.2737367544323206e-13</x:v>
      </x:c>
      <x:c r="AJ274" s="18" t="n">
        <x:f>V274*INDEX('07 Mode Capacity'!$P$6:$P$17,MATCH("AIR-"&amp;I274,'07 Mode Capacity'!$C$6:$C$17,0))</x:f>
        <x:v>29.925562105648396</x:v>
      </x:c>
      <x:c r="AK274" s="18" t="n">
        <x:f>Y274*INDEX('07 Mode Capacity'!$P$6:$P$17,MATCH("OCEAN-"&amp;I274,'07 Mode Capacity'!$C$6:$C$17,0))</x:f>
        <x:v>0</x:v>
      </x:c>
      <x:c r="AL274" s="18" t="n">
        <x:f>AB274*INDEX('07 Mode Capacity'!$P$6:$P$17,MATCH("LAND-"&amp;I274,'07 Mode Capacity'!$C$6:$C$17,0))</x:f>
        <x:v>609.2371864055274</x:v>
      </x:c>
      <x:c r="AM274" s="18" t="n">
        <x:f>AE274*INDEX('07 Mode Capacity'!$P$6:$P$17,MATCH("INLAND-"&amp;I274,'07 Mode Capacity'!$C$6:$C$17,0))</x:f>
        <x:v>14.747899159663866</x:v>
      </x:c>
      <x:c r="AN274" s="18" t="n">
        <x:f>SUM(AJ274:AM274)</x:f>
        <x:v>653.9106476708397</x:v>
      </x:c>
      <x:c r="AO274" s="17" t="n">
        <x:f>IF(N274=0,1,AN274/N274)</x:f>
        <x:v>0.3725986596415041</x:v>
      </x:c>
      <x:c r="AP274" s="11" t="str">
        <x:f>IF(AO274&gt;='01 Controls'!$E$16,"PASS","FAIL")</x:f>
        <x:v>FAIL</x:v>
      </x:c>
      <x:c r="AQ274" s="11" t="str">
        <x:v>UNQUANTIFIED</x:v>
      </x:c>
      <x:c r="AR274" s="11" t="str">
        <x:v>Position-class planning record; serial item and receiver open</x:v>
      </x:c>
      <x:c r="AS274" s="26"/>
      <x:c r="AT274" s="26"/>
    </x:row>
    <x:row r="275">
      <x:c r="C275" s="11" t="str">
        <x:v>C1-C-PSG-BAT-22</x:v>
      </x:c>
      <x:c r="D275" s="11" t="str">
        <x:v>C1</x:v>
      </x:c>
      <x:c r="E275" s="11" t="str">
        <x:v>Grid failure</x:v>
      </x:c>
      <x:c r="F275" s="11" t="str">
        <x:v>C-PSG</x:v>
      </x:c>
      <x:c r="G275" s="11" t="str">
        <x:v>Population support group</x:v>
      </x:c>
      <x:c r="H275" s="11" t="str">
        <x:v>BAT-22</x:v>
      </x:c>
      <x:c r="I275" s="19" t="n">
        <x:v>48</x:v>
      </x:c>
      <x:c r="J275" s="21" t="n">
        <x:v>10</x:v>
      </x:c>
      <x:c r="K275" s="18" t="n">
        <x:f>'05 Cargo Register'!K275</x:f>
        <x:v>131.625</x:v>
      </x:c>
      <x:c r="L275" s="18" t="n">
        <x:f>'05 Cargo Register'!N275</x:f>
        <x:v>8</x:v>
      </x:c>
      <x:c r="M275" s="18" t="n">
        <x:f>'05 Cargo Register'!O275</x:f>
        <x:v>211.20000000000002</x:v>
      </x:c>
      <x:c r="N275" s="18" t="n">
        <x:f>J275*K275</x:f>
        <x:v>1316.25</x:v>
      </x:c>
      <x:c r="O275" s="18" t="n">
        <x:f>J275*L275</x:f>
        <x:v>80</x:v>
      </x:c>
      <x:c r="P275" s="18" t="n">
        <x:f>J275*M275</x:f>
        <x:v>2112</x:v>
      </x:c>
      <x:c r="Q275" s="22" t="n">
        <x:f>'01 Controls'!$E$22*'02 Cargo Classes'!$M$9</x:f>
        <x:v>0</x:v>
      </x:c>
      <x:c r="R275" s="22" t="n">
        <x:f>'01 Controls'!$F$22*'02 Cargo Classes'!$N$9</x:f>
        <x:v>0</x:v>
      </x:c>
      <x:c r="S275" s="22" t="n">
        <x:f>'01 Controls'!$G$22*'02 Cargo Classes'!$O$9</x:f>
        <x:v>0.9</x:v>
      </x:c>
      <x:c r="T275" s="22" t="n">
        <x:f>'01 Controls'!$H$22*'02 Cargo Classes'!$P$9</x:f>
        <x:v>0.025</x:v>
      </x:c>
      <x:c r="U275" s="22" t="n">
        <x:f>SUM(Q275:T275)</x:f>
        <x:v>0.925</x:v>
      </x:c>
      <x:c r="V275" s="18" t="n">
        <x:f>IF(U275=0,0,N275*Q275/U275)</x:f>
        <x:v>0</x:v>
      </x:c>
      <x:c r="W275" s="18" t="n">
        <x:f>IF(U275=0,0,P275*Q275/U275)</x:f>
        <x:v>0</x:v>
      </x:c>
      <x:c r="X275" s="18" t="n">
        <x:f>MAX(V275,W275*'01 Controls'!$E$12)</x:f>
        <x:v>0</x:v>
      </x:c>
      <x:c r="Y275" s="18" t="n">
        <x:f>IF(U275=0,0,N275*R275/U275)</x:f>
        <x:v>0</x:v>
      </x:c>
      <x:c r="Z275" s="18" t="n">
        <x:f>IF(U275=0,0,P275*R275/U275)</x:f>
        <x:v>0</x:v>
      </x:c>
      <x:c r="AA275" s="18" t="n">
        <x:f>MAX(Y275,Z275*'01 Controls'!$E$13)</x:f>
        <x:v>0</x:v>
      </x:c>
      <x:c r="AB275" s="18" t="n">
        <x:f>IF(U275=0,0,N275*S275/U275)</x:f>
        <x:v>1280.6756756756756</x:v>
      </x:c>
      <x:c r="AC275" s="18" t="n">
        <x:f>IF(U275=0,0,P275*S275/U275)</x:f>
        <x:v>2054.9189189189187</x:v>
      </x:c>
      <x:c r="AD275" s="18" t="n">
        <x:f>MAX(AB275,AC275*'01 Controls'!$E$14)</x:f>
        <x:v>1280.6756756756756</x:v>
      </x:c>
      <x:c r="AE275" s="18" t="n">
        <x:f>IF(U275=0,0,N275*T275/U275)</x:f>
        <x:v>35.57432432432432</x:v>
      </x:c>
      <x:c r="AF275" s="18" t="n">
        <x:f>IF(U275=0,0,P275*T275/U275)</x:f>
        <x:v>57.08108108108108</x:v>
      </x:c>
      <x:c r="AG275" s="18" t="n">
        <x:f>MAX(AE275,AF275*'01 Controls'!$E$15)</x:f>
        <x:v>35.57432432432432</x:v>
      </x:c>
      <x:c r="AH275" s="18" t="n">
        <x:f>SUM(V275,Y275,AB275,AE275)</x:f>
        <x:v>1316.25</x:v>
      </x:c>
      <x:c r="AI275" s="18" t="n">
        <x:f>N275-AH275</x:f>
        <x:v>0</x:v>
      </x:c>
      <x:c r="AJ275" s="18" t="n">
        <x:f>V275*INDEX('07 Mode Capacity'!$P$6:$P$17,MATCH("AIR-"&amp;I275,'07 Mode Capacity'!$C$6:$C$17,0))</x:f>
        <x:v>0</x:v>
      </x:c>
      <x:c r="AK275" s="18" t="n">
        <x:f>Y275*INDEX('07 Mode Capacity'!$P$6:$P$17,MATCH("OCEAN-"&amp;I275,'07 Mode Capacity'!$C$6:$C$17,0))</x:f>
        <x:v>0</x:v>
      </x:c>
      <x:c r="AL275" s="18" t="n">
        <x:f>AB275*INDEX('07 Mode Capacity'!$P$6:$P$17,MATCH("LAND-"&amp;I275,'07 Mode Capacity'!$C$6:$C$17,0))</x:f>
        <x:v>156.3037377553193</x:v>
      </x:c>
      <x:c r="AM275" s="18" t="n">
        <x:f>AE275*INDEX('07 Mode Capacity'!$P$6:$P$17,MATCH("INLAND-"&amp;I275,'07 Mode Capacity'!$C$6:$C$17,0))</x:f>
        <x:v>22.45573613650425</x:v>
      </x:c>
      <x:c r="AN275" s="18" t="n">
        <x:f>SUM(AJ275:AM275)</x:f>
        <x:v>178.75947389182355</x:v>
      </x:c>
      <x:c r="AO275" s="17" t="n">
        <x:f>IF(N275=0,1,AN275/N275)</x:f>
        <x:v>0.13580966677441486</x:v>
      </x:c>
      <x:c r="AP275" s="11" t="str">
        <x:f>IF(AO275&gt;='01 Controls'!$E$16,"PASS","FAIL")</x:f>
        <x:v>FAIL</x:v>
      </x:c>
      <x:c r="AQ275" s="11" t="str">
        <x:v>UNQUANTIFIED</x:v>
      </x:c>
      <x:c r="AR275" s="11" t="str">
        <x:v>Position-class planning record; serial item and receiver open</x:v>
      </x:c>
      <x:c r="AS275" s="26"/>
      <x:c r="AT275" s="26"/>
    </x:row>
    <x:row r="276">
      <x:c r="C276" s="11" t="str">
        <x:v>C1-C-PSG-TNK-20</x:v>
      </x:c>
      <x:c r="D276" s="11" t="str">
        <x:v>C1</x:v>
      </x:c>
      <x:c r="E276" s="11" t="str">
        <x:v>Grid failure</x:v>
      </x:c>
      <x:c r="F276" s="11" t="str">
        <x:v>C-PSG</x:v>
      </x:c>
      <x:c r="G276" s="11" t="str">
        <x:v>Population support group</x:v>
      </x:c>
      <x:c r="H276" s="11" t="str">
        <x:v>TNK-20</x:v>
      </x:c>
      <x:c r="I276" s="19" t="n">
        <x:v>48</x:v>
      </x:c>
      <x:c r="J276" s="21" t="n">
        <x:v>10</x:v>
      </x:c>
      <x:c r="K276" s="18" t="n">
        <x:f>'05 Cargo Register'!K276</x:f>
        <x:v>175.5</x:v>
      </x:c>
      <x:c r="L276" s="18" t="n">
        <x:f>'05 Cargo Register'!N276</x:f>
        <x:v>11</x:v>
      </x:c>
      <x:c r="M276" s="18" t="n">
        <x:f>'05 Cargo Register'!O276</x:f>
        <x:v>233.75</x:v>
      </x:c>
      <x:c r="N276" s="18" t="n">
        <x:f>J276*K276</x:f>
        <x:v>1755</x:v>
      </x:c>
      <x:c r="O276" s="18" t="n">
        <x:f>J276*L276</x:f>
        <x:v>110</x:v>
      </x:c>
      <x:c r="P276" s="18" t="n">
        <x:f>J276*M276</x:f>
        <x:v>2337.5</x:v>
      </x:c>
      <x:c r="Q276" s="22" t="n">
        <x:f>'01 Controls'!$E$22*'02 Cargo Classes'!$M$10</x:f>
        <x:v>0</x:v>
      </x:c>
      <x:c r="R276" s="22" t="n">
        <x:f>'01 Controls'!$F$22*'02 Cargo Classes'!$N$10</x:f>
        <x:v>0</x:v>
      </x:c>
      <x:c r="S276" s="22" t="n">
        <x:f>'01 Controls'!$G$22*'02 Cargo Classes'!$O$10</x:f>
        <x:v>0.9</x:v>
      </x:c>
      <x:c r="T276" s="22" t="n">
        <x:f>'01 Controls'!$H$22*'02 Cargo Classes'!$P$10</x:f>
        <x:v>0.05</x:v>
      </x:c>
      <x:c r="U276" s="22" t="n">
        <x:f>SUM(Q276:T276)</x:f>
        <x:v>0.9500000000000001</x:v>
      </x:c>
      <x:c r="V276" s="18" t="n">
        <x:f>IF(U276=0,0,N276*Q276/U276)</x:f>
        <x:v>0</x:v>
      </x:c>
      <x:c r="W276" s="18" t="n">
        <x:f>IF(U276=0,0,P276*Q276/U276)</x:f>
        <x:v>0</x:v>
      </x:c>
      <x:c r="X276" s="18" t="n">
        <x:f>MAX(V276,W276*'01 Controls'!$E$12)</x:f>
        <x:v>0</x:v>
      </x:c>
      <x:c r="Y276" s="18" t="n">
        <x:f>IF(U276=0,0,N276*R276/U276)</x:f>
        <x:v>0</x:v>
      </x:c>
      <x:c r="Z276" s="18" t="n">
        <x:f>IF(U276=0,0,P276*R276/U276)</x:f>
        <x:v>0</x:v>
      </x:c>
      <x:c r="AA276" s="18" t="n">
        <x:f>MAX(Y276,Z276*'01 Controls'!$E$13)</x:f>
        <x:v>0</x:v>
      </x:c>
      <x:c r="AB276" s="18" t="n">
        <x:f>IF(U276=0,0,N276*S276/U276)</x:f>
        <x:v>1662.6315789473683</x:v>
      </x:c>
      <x:c r="AC276" s="18" t="n">
        <x:f>IF(U276=0,0,P276*S276/U276)</x:f>
        <x:v>2214.4736842105262</x:v>
      </x:c>
      <x:c r="AD276" s="18" t="n">
        <x:f>MAX(AB276,AC276*'01 Controls'!$E$14)</x:f>
        <x:v>1662.6315789473683</x:v>
      </x:c>
      <x:c r="AE276" s="18" t="n">
        <x:f>IF(U276=0,0,N276*T276/U276)</x:f>
        <x:v>92.36842105263158</x:v>
      </x:c>
      <x:c r="AF276" s="18" t="n">
        <x:f>IF(U276=0,0,P276*T276/U276)</x:f>
        <x:v>123.02631578947367</x:v>
      </x:c>
      <x:c r="AG276" s="18" t="n">
        <x:f>MAX(AE276,AF276*'01 Controls'!$E$15)</x:f>
        <x:v>92.36842105263158</x:v>
      </x:c>
      <x:c r="AH276" s="18" t="n">
        <x:f>SUM(V276,Y276,AB276,AE276)</x:f>
        <x:v>1755</x:v>
      </x:c>
      <x:c r="AI276" s="18" t="n">
        <x:f>N276-AH276</x:f>
        <x:v>0</x:v>
      </x:c>
      <x:c r="AJ276" s="18" t="n">
        <x:f>V276*INDEX('07 Mode Capacity'!$P$6:$P$17,MATCH("AIR-"&amp;I276,'07 Mode Capacity'!$C$6:$C$17,0))</x:f>
        <x:v>0</x:v>
      </x:c>
      <x:c r="AK276" s="18" t="n">
        <x:f>Y276*INDEX('07 Mode Capacity'!$P$6:$P$17,MATCH("OCEAN-"&amp;I276,'07 Mode Capacity'!$C$6:$C$17,0))</x:f>
        <x:v>0</x:v>
      </x:c>
      <x:c r="AL276" s="18" t="n">
        <x:f>AB276*INDEX('07 Mode Capacity'!$P$6:$P$17,MATCH("LAND-"&amp;I276,'07 Mode Capacity'!$C$6:$C$17,0))</x:f>
        <x:v>202.92064199813382</x:v>
      </x:c>
      <x:c r="AM276" s="18" t="n">
        <x:f>AE276*INDEX('07 Mode Capacity'!$P$6:$P$17,MATCH("INLAND-"&amp;I276,'07 Mode Capacity'!$C$6:$C$17,0))</x:f>
        <x:v>58.306121898291735</x:v>
      </x:c>
      <x:c r="AN276" s="18" t="n">
        <x:f>SUM(AJ276:AM276)</x:f>
        <x:v>261.22676389642555</x:v>
      </x:c>
      <x:c r="AO276" s="17" t="n">
        <x:f>IF(N276=0,1,AN276/N276)</x:f>
        <x:v>0.1488471589153422</x:v>
      </x:c>
      <x:c r="AP276" s="11" t="str">
        <x:f>IF(AO276&gt;='01 Controls'!$E$16,"PASS","FAIL")</x:f>
        <x:v>FAIL</x:v>
      </x:c>
      <x:c r="AQ276" s="11" t="str">
        <x:v>UNQUANTIFIED</x:v>
      </x:c>
      <x:c r="AR276" s="11" t="str">
        <x:v>Position-class planning record; serial item and receiver open</x:v>
      </x:c>
      <x:c r="AS276" s="26"/>
      <x:c r="AT276" s="26"/>
    </x:row>
    <x:row r="277">
      <x:c r="C277" s="11" t="str">
        <x:v>C1-C-PSG-ROL-30</x:v>
      </x:c>
      <x:c r="D277" s="11" t="str">
        <x:v>C1</x:v>
      </x:c>
      <x:c r="E277" s="11" t="str">
        <x:v>Grid failure</x:v>
      </x:c>
      <x:c r="F277" s="11" t="str">
        <x:v>C-PSG</x:v>
      </x:c>
      <x:c r="G277" s="11" t="str">
        <x:v>Population support group</x:v>
      </x:c>
      <x:c r="H277" s="11" t="str">
        <x:v>ROL-30</x:v>
      </x:c>
      <x:c r="I277" s="19" t="n">
        <x:v>48</x:v>
      </x:c>
      <x:c r="J277" s="21" t="n">
        <x:v>10</x:v>
      </x:c>
      <x:c r="K277" s="18" t="n">
        <x:f>'05 Cargo Register'!K277</x:f>
        <x:v>263.25</x:v>
      </x:c>
      <x:c r="L277" s="18" t="n">
        <x:f>'05 Cargo Register'!N277</x:f>
        <x:v>11</x:v>
      </x:c>
      <x:c r="M277" s="18" t="n">
        <x:f>'05 Cargo Register'!O277</x:f>
        <x:v>701.25</x:v>
      </x:c>
      <x:c r="N277" s="18" t="n">
        <x:f>J277*K277</x:f>
        <x:v>2632.5</x:v>
      </x:c>
      <x:c r="O277" s="18" t="n">
        <x:f>J277*L277</x:f>
        <x:v>110</x:v>
      </x:c>
      <x:c r="P277" s="18" t="n">
        <x:f>J277*M277</x:f>
        <x:v>7012.5</x:v>
      </x:c>
      <x:c r="Q277" s="22" t="n">
        <x:f>'01 Controls'!$E$22*'02 Cargo Classes'!$M$12</x:f>
        <x:v>0</x:v>
      </x:c>
      <x:c r="R277" s="22" t="n">
        <x:f>'01 Controls'!$F$22*'02 Cargo Classes'!$N$12</x:f>
        <x:v>0</x:v>
      </x:c>
      <x:c r="S277" s="22" t="n">
        <x:f>'01 Controls'!$G$22*'02 Cargo Classes'!$O$12</x:f>
        <x:v>1.35</x:v>
      </x:c>
      <x:c r="T277" s="22" t="n">
        <x:f>'01 Controls'!$H$22*'02 Cargo Classes'!$P$12</x:f>
        <x:v>0.03</x:v>
      </x:c>
      <x:c r="U277" s="22" t="n">
        <x:f>SUM(Q277:T277)</x:f>
        <x:v>1.3800000000000001</x:v>
      </x:c>
      <x:c r="V277" s="18" t="n">
        <x:f>IF(U277=0,0,N277*Q277/U277)</x:f>
        <x:v>0</x:v>
      </x:c>
      <x:c r="W277" s="18" t="n">
        <x:f>IF(U277=0,0,P277*Q277/U277)</x:f>
        <x:v>0</x:v>
      </x:c>
      <x:c r="X277" s="18" t="n">
        <x:f>MAX(V277,W277*'01 Controls'!$E$12)</x:f>
        <x:v>0</x:v>
      </x:c>
      <x:c r="Y277" s="18" t="n">
        <x:f>IF(U277=0,0,N277*R277/U277)</x:f>
        <x:v>0</x:v>
      </x:c>
      <x:c r="Z277" s="18" t="n">
        <x:f>IF(U277=0,0,P277*R277/U277)</x:f>
        <x:v>0</x:v>
      </x:c>
      <x:c r="AA277" s="18" t="n">
        <x:f>MAX(Y277,Z277*'01 Controls'!$E$13)</x:f>
        <x:v>0</x:v>
      </x:c>
      <x:c r="AB277" s="18" t="n">
        <x:f>IF(U277=0,0,N277*S277/U277)</x:f>
        <x:v>2575.271739130435</x:v>
      </x:c>
      <x:c r="AC277" s="18" t="n">
        <x:f>IF(U277=0,0,P277*S277/U277)</x:f>
        <x:v>6860.054347826086</x:v>
      </x:c>
      <x:c r="AD277" s="18" t="n">
        <x:f>MAX(AB277,AC277*'01 Controls'!$E$14)</x:f>
        <x:v>2575.271739130435</x:v>
      </x:c>
      <x:c r="AE277" s="18" t="n">
        <x:f>IF(U277=0,0,N277*T277/U277)</x:f>
        <x:v>57.22826086956521</x:v>
      </x:c>
      <x:c r="AF277" s="18" t="n">
        <x:f>IF(U277=0,0,P277*T277/U277)</x:f>
        <x:v>152.44565217391303</x:v>
      </x:c>
      <x:c r="AG277" s="18" t="n">
        <x:f>MAX(AE277,AF277*'01 Controls'!$E$15)</x:f>
        <x:v>57.22826086956521</x:v>
      </x:c>
      <x:c r="AH277" s="18" t="n">
        <x:f>SUM(V277,Y277,AB277,AE277)</x:f>
        <x:v>2632.5</x:v>
      </x:c>
      <x:c r="AI277" s="18" t="n">
        <x:f>N277-AH277</x:f>
        <x:v>0</x:v>
      </x:c>
      <x:c r="AJ277" s="18" t="n">
        <x:f>V277*INDEX('07 Mode Capacity'!$P$6:$P$17,MATCH("AIR-"&amp;I277,'07 Mode Capacity'!$C$6:$C$17,0))</x:f>
        <x:v>0</x:v>
      </x:c>
      <x:c r="AK277" s="18" t="n">
        <x:f>Y277*INDEX('07 Mode Capacity'!$P$6:$P$17,MATCH("OCEAN-"&amp;I277,'07 Mode Capacity'!$C$6:$C$17,0))</x:f>
        <x:v>0</x:v>
      </x:c>
      <x:c r="AL277" s="18" t="n">
        <x:f>AB277*INDEX('07 Mode Capacity'!$P$6:$P$17,MATCH("LAND-"&amp;I277,'07 Mode Capacity'!$C$6:$C$17,0))</x:f>
        <x:v>314.3064291818921</x:v>
      </x:c>
      <x:c r="AM277" s="18" t="n">
        <x:f>AE277*INDEX('07 Mode Capacity'!$P$6:$P$17,MATCH("INLAND-"&amp;I277,'07 Mode Capacity'!$C$6:$C$17,0))</x:f>
        <x:v>36.12444508915901</x:v>
      </x:c>
      <x:c r="AN277" s="18" t="n">
        <x:f>SUM(AJ277:AM277)</x:f>
        <x:v>350.4308742710511</x:v>
      </x:c>
      <x:c r="AO277" s="17" t="n">
        <x:f>IF(N277=0,1,AN277/N277)</x:f>
        <x:v>0.13311714122357116</x:v>
      </x:c>
      <x:c r="AP277" s="11" t="str">
        <x:f>IF(AO277&gt;='01 Controls'!$E$16,"PASS","FAIL")</x:f>
        <x:v>FAIL</x:v>
      </x:c>
      <x:c r="AQ277" s="11" t="str">
        <x:v>UNQUANTIFIED</x:v>
      </x:c>
      <x:c r="AR277" s="11" t="str">
        <x:v>Position-class planning record; serial item and receiver open</x:v>
      </x:c>
      <x:c r="AS277" s="26"/>
      <x:c r="AT277" s="26"/>
    </x:row>
    <x:row r="278">
      <x:c r="C278" s="11" t="str">
        <x:v>C1-C-PSG-LIN-18</x:v>
      </x:c>
      <x:c r="D278" s="11" t="str">
        <x:v>C1</x:v>
      </x:c>
      <x:c r="E278" s="11" t="str">
        <x:v>Grid failure</x:v>
      </x:c>
      <x:c r="F278" s="11" t="str">
        <x:v>C-PSG</x:v>
      </x:c>
      <x:c r="G278" s="11" t="str">
        <x:v>Population support group</x:v>
      </x:c>
      <x:c r="H278" s="11" t="str">
        <x:v>LIN-18</x:v>
      </x:c>
      <x:c r="I278" s="19" t="n">
        <x:v>72</x:v>
      </x:c>
      <x:c r="J278" s="21" t="n">
        <x:v>10</x:v>
      </x:c>
      <x:c r="K278" s="18" t="n">
        <x:f>'05 Cargo Register'!K278</x:f>
        <x:v>87.75</x:v>
      </x:c>
      <x:c r="L278" s="18" t="n">
        <x:f>'05 Cargo Register'!N278</x:f>
        <x:v>7</x:v>
      </x:c>
      <x:c r="M278" s="18" t="n">
        <x:f>'05 Cargo Register'!O278</x:f>
        <x:v>308</x:v>
      </x:c>
      <x:c r="N278" s="18" t="n">
        <x:f>J278*K278</x:f>
        <x:v>877.5</x:v>
      </x:c>
      <x:c r="O278" s="18" t="n">
        <x:f>J278*L278</x:f>
        <x:v>70</x:v>
      </x:c>
      <x:c r="P278" s="18" t="n">
        <x:f>J278*M278</x:f>
        <x:v>3080</x:v>
      </x:c>
      <x:c r="Q278" s="22" t="n">
        <x:f>'01 Controls'!$E$22*'02 Cargo Classes'!$M$13</x:f>
        <x:v>0</x:v>
      </x:c>
      <x:c r="R278" s="22" t="n">
        <x:f>'01 Controls'!$F$22*'02 Cargo Classes'!$N$13</x:f>
        <x:v>0</x:v>
      </x:c>
      <x:c r="S278" s="22" t="n">
        <x:f>'01 Controls'!$G$22*'02 Cargo Classes'!$O$13</x:f>
        <x:v>0.9</x:v>
      </x:c>
      <x:c r="T278" s="22" t="n">
        <x:f>'01 Controls'!$H$22*'02 Cargo Classes'!$P$13</x:f>
        <x:v>0.05</x:v>
      </x:c>
      <x:c r="U278" s="22" t="n">
        <x:f>SUM(Q278:T278)</x:f>
        <x:v>0.9500000000000001</x:v>
      </x:c>
      <x:c r="V278" s="18" t="n">
        <x:f>IF(U278=0,0,N278*Q278/U278)</x:f>
        <x:v>0</x:v>
      </x:c>
      <x:c r="W278" s="18" t="n">
        <x:f>IF(U278=0,0,P278*Q278/U278)</x:f>
        <x:v>0</x:v>
      </x:c>
      <x:c r="X278" s="18" t="n">
        <x:f>MAX(V278,W278*'01 Controls'!$E$12)</x:f>
        <x:v>0</x:v>
      </x:c>
      <x:c r="Y278" s="18" t="n">
        <x:f>IF(U278=0,0,N278*R278/U278)</x:f>
        <x:v>0</x:v>
      </x:c>
      <x:c r="Z278" s="18" t="n">
        <x:f>IF(U278=0,0,P278*R278/U278)</x:f>
        <x:v>0</x:v>
      </x:c>
      <x:c r="AA278" s="18" t="n">
        <x:f>MAX(Y278,Z278*'01 Controls'!$E$13)</x:f>
        <x:v>0</x:v>
      </x:c>
      <x:c r="AB278" s="18" t="n">
        <x:f>IF(U278=0,0,N278*S278/U278)</x:f>
        <x:v>831.3157894736842</x:v>
      </x:c>
      <x:c r="AC278" s="18" t="n">
        <x:f>IF(U278=0,0,P278*S278/U278)</x:f>
        <x:v>2917.894736842105</x:v>
      </x:c>
      <x:c r="AD278" s="18" t="n">
        <x:f>MAX(AB278,AC278*'01 Controls'!$E$14)</x:f>
        <x:v>831.3157894736842</x:v>
      </x:c>
      <x:c r="AE278" s="18" t="n">
        <x:f>IF(U278=0,0,N278*T278/U278)</x:f>
        <x:v>46.18421052631579</x:v>
      </x:c>
      <x:c r="AF278" s="18" t="n">
        <x:f>IF(U278=0,0,P278*T278/U278)</x:f>
        <x:v>162.1052631578947</x:v>
      </x:c>
      <x:c r="AG278" s="18" t="n">
        <x:f>MAX(AE278,AF278*'01 Controls'!$E$15)</x:f>
        <x:v>46.18421052631579</x:v>
      </x:c>
      <x:c r="AH278" s="18" t="n">
        <x:f>SUM(V278,Y278,AB278,AE278)</x:f>
        <x:v>877.5</x:v>
      </x:c>
      <x:c r="AI278" s="18" t="n">
        <x:f>N278-AH278</x:f>
        <x:v>0</x:v>
      </x:c>
      <x:c r="AJ278" s="18" t="n">
        <x:f>V278*INDEX('07 Mode Capacity'!$P$6:$P$17,MATCH("AIR-"&amp;I278,'07 Mode Capacity'!$C$6:$C$17,0))</x:f>
        <x:v>0</x:v>
      </x:c>
      <x:c r="AK278" s="18" t="n">
        <x:f>Y278*INDEX('07 Mode Capacity'!$P$6:$P$17,MATCH("OCEAN-"&amp;I278,'07 Mode Capacity'!$C$6:$C$17,0))</x:f>
        <x:v>0</x:v>
      </x:c>
      <x:c r="AL278" s="18" t="n">
        <x:f>AB278*INDEX('07 Mode Capacity'!$P$6:$P$17,MATCH("LAND-"&amp;I278,'07 Mode Capacity'!$C$6:$C$17,0))</x:f>
        <x:v>594.3992894948808</x:v>
      </x:c>
      <x:c r="AM278" s="18" t="n">
        <x:f>AE278*INDEX('07 Mode Capacity'!$P$6:$P$17,MATCH("INLAND-"&amp;I278,'07 Mode Capacity'!$C$6:$C$17,0))</x:f>
        <x:v>46.18421052631579</x:v>
      </x:c>
      <x:c r="AN278" s="18" t="n">
        <x:f>SUM(AJ278:AM278)</x:f>
        <x:v>640.5835000211966</x:v>
      </x:c>
      <x:c r="AO278" s="17" t="n">
        <x:f>IF(N278=0,1,AN278/N278)</x:f>
        <x:v>0.7300096866338424</x:v>
      </x:c>
      <x:c r="AP278" s="11" t="str">
        <x:f>IF(AO278&gt;='01 Controls'!$E$16,"PASS","FAIL")</x:f>
        <x:v>FAIL</x:v>
      </x:c>
      <x:c r="AQ278" s="11" t="str">
        <x:v>UNQUANTIFIED</x:v>
      </x:c>
      <x:c r="AR278" s="11" t="str">
        <x:v>Position-class planning record; serial item and receiver open</x:v>
      </x:c>
      <x:c r="AS278" s="26"/>
      <x:c r="AT278" s="26"/>
    </x:row>
    <x:row r="279">
      <x:c r="C279" s="11" t="str">
        <x:v>C1-C-PSG-BLK-08</x:v>
      </x:c>
      <x:c r="D279" s="11" t="str">
        <x:v>C1</x:v>
      </x:c>
      <x:c r="E279" s="11" t="str">
        <x:v>Grid failure</x:v>
      </x:c>
      <x:c r="F279" s="11" t="str">
        <x:v>C-PSG</x:v>
      </x:c>
      <x:c r="G279" s="11" t="str">
        <x:v>Population support group</x:v>
      </x:c>
      <x:c r="H279" s="11" t="str">
        <x:v>BLK-08</x:v>
      </x:c>
      <x:c r="I279" s="19" t="n">
        <x:v>48</x:v>
      </x:c>
      <x:c r="J279" s="21" t="n">
        <x:v>10</x:v>
      </x:c>
      <x:c r="K279" s="18" t="n">
        <x:f>'05 Cargo Register'!K279</x:f>
        <x:v>745.875</x:v>
      </x:c>
      <x:c r="L279" s="18" t="n">
        <x:f>'05 Cargo Register'!N279</x:f>
        <x:v>117</x:v>
      </x:c>
      <x:c r="M279" s="18" t="n">
        <x:f>'05 Cargo Register'!O279</x:f>
        <x:v>5967</x:v>
      </x:c>
      <x:c r="N279" s="18" t="n">
        <x:f>J279*K279</x:f>
        <x:v>7458.75</x:v>
      </x:c>
      <x:c r="O279" s="18" t="n">
        <x:f>J279*L279</x:f>
        <x:v>1170</x:v>
      </x:c>
      <x:c r="P279" s="18" t="n">
        <x:f>J279*M279</x:f>
        <x:v>59670</x:v>
      </x:c>
      <x:c r="Q279" s="22" t="n">
        <x:f>'01 Controls'!$E$22*'02 Cargo Classes'!$M$14</x:f>
        <x:v>0.05</x:v>
      </x:c>
      <x:c r="R279" s="22" t="n">
        <x:f>'01 Controls'!$F$22*'02 Cargo Classes'!$N$14</x:f>
        <x:v>0</x:v>
      </x:c>
      <x:c r="S279" s="22" t="n">
        <x:f>'01 Controls'!$G$22*'02 Cargo Classes'!$O$14</x:f>
        <x:v>0.9</x:v>
      </x:c>
      <x:c r="T279" s="22" t="n">
        <x:f>'01 Controls'!$H$22*'02 Cargo Classes'!$P$14</x:f>
        <x:v>0.025</x:v>
      </x:c>
      <x:c r="U279" s="22" t="n">
        <x:f>SUM(Q279:T279)</x:f>
        <x:v>0.9750000000000001</x:v>
      </x:c>
      <x:c r="V279" s="18" t="n">
        <x:f>IF(U279=0,0,N279*Q279/U279)</x:f>
        <x:v>382.49999999999994</x:v>
      </x:c>
      <x:c r="W279" s="18" t="n">
        <x:f>IF(U279=0,0,P279*Q279/U279)</x:f>
        <x:v>3059.9999999999995</x:v>
      </x:c>
      <x:c r="X279" s="18" t="n">
        <x:f>MAX(V279,W279*'01 Controls'!$E$12)</x:f>
        <x:v>764.9999999999999</x:v>
      </x:c>
      <x:c r="Y279" s="18" t="n">
        <x:f>IF(U279=0,0,N279*R279/U279)</x:f>
        <x:v>0</x:v>
      </x:c>
      <x:c r="Z279" s="18" t="n">
        <x:f>IF(U279=0,0,P279*R279/U279)</x:f>
        <x:v>0</x:v>
      </x:c>
      <x:c r="AA279" s="18" t="n">
        <x:f>MAX(Y279,Z279*'01 Controls'!$E$13)</x:f>
        <x:v>0</x:v>
      </x:c>
      <x:c r="AB279" s="18" t="n">
        <x:f>IF(U279=0,0,N279*S279/U279)</x:f>
        <x:v>6884.999999999999</x:v>
      </x:c>
      <x:c r="AC279" s="18" t="n">
        <x:f>IF(U279=0,0,P279*S279/U279)</x:f>
        <x:v>55079.99999999999</x:v>
      </x:c>
      <x:c r="AD279" s="18" t="n">
        <x:f>MAX(AB279,AC279*'01 Controls'!$E$14)</x:f>
        <x:v>11016</x:v>
      </x:c>
      <x:c r="AE279" s="18" t="n">
        <x:f>IF(U279=0,0,N279*T279/U279)</x:f>
        <x:v>191.24999999999997</x:v>
      </x:c>
      <x:c r="AF279" s="18" t="n">
        <x:f>IF(U279=0,0,P279*T279/U279)</x:f>
        <x:v>1529.9999999999998</x:v>
      </x:c>
      <x:c r="AG279" s="18" t="n">
        <x:f>MAX(AE279,AF279*'01 Controls'!$E$15)</x:f>
        <x:v>275.4</x:v>
      </x:c>
      <x:c r="AH279" s="18" t="n">
        <x:f>SUM(V279,Y279,AB279,AE279)</x:f>
        <x:v>7458.749999999999</x:v>
      </x:c>
      <x:c r="AI279" s="18" t="n">
        <x:f>N279-AH279</x:f>
        <x:v>9.094947017729282e-13</x:v>
      </x:c>
      <x:c r="AJ279" s="18" t="n">
        <x:f>V279*INDEX('07 Mode Capacity'!$P$6:$P$17,MATCH("AIR-"&amp;I279,'07 Mode Capacity'!$C$6:$C$17,0))</x:f>
        <x:v>107.22838929565441</x:v>
      </x:c>
      <x:c r="AK279" s="18" t="n">
        <x:f>Y279*INDEX('07 Mode Capacity'!$P$6:$P$17,MATCH("OCEAN-"&amp;I279,'07 Mode Capacity'!$C$6:$C$17,0))</x:f>
        <x:v>0</x:v>
      </x:c>
      <x:c r="AL279" s="18" t="n">
        <x:f>AB279*INDEX('07 Mode Capacity'!$P$6:$P$17,MATCH("LAND-"&amp;I279,'07 Mode Capacity'!$C$6:$C$17,0))</x:f>
        <x:v>840.2995816076567</x:v>
      </x:c>
      <x:c r="AM279" s="18" t="n">
        <x:f>AE279*INDEX('07 Mode Capacity'!$P$6:$P$17,MATCH("INLAND-"&amp;I279,'07 Mode Capacity'!$C$6:$C$17,0))</x:f>
        <x:v>120.72357290479634</x:v>
      </x:c>
      <x:c r="AN279" s="18" t="n">
        <x:f>SUM(AJ279:AM279)</x:f>
        <x:v>1068.2515438081075</x:v>
      </x:c>
      <x:c r="AO279" s="17" t="n">
        <x:f>IF(N279=0,1,AN279/N279)</x:f>
        <x:v>0.14322125608287012</x:v>
      </x:c>
      <x:c r="AP279" s="11" t="str">
        <x:f>IF(AO279&gt;='01 Controls'!$E$16,"PASS","FAIL")</x:f>
        <x:v>FAIL</x:v>
      </x:c>
      <x:c r="AQ279" s="11" t="str">
        <x:v>UNQUANTIFIED</x:v>
      </x:c>
      <x:c r="AR279" s="11" t="str">
        <x:v>Position-class planning record; serial item and receiver open</x:v>
      </x:c>
      <x:c r="AS279" s="26"/>
      <x:c r="AT279" s="26"/>
    </x:row>
    <x:row r="280">
      <x:c r="C280" s="11" t="str">
        <x:v>C1-C-EGG-APL-45</x:v>
      </x:c>
      <x:c r="D280" s="11" t="str">
        <x:v>C1</x:v>
      </x:c>
      <x:c r="E280" s="11" t="str">
        <x:v>Grid failure</x:v>
      </x:c>
      <x:c r="F280" s="11" t="str">
        <x:v>C-EGG</x:v>
      </x:c>
      <x:c r="G280" s="11" t="str">
        <x:v>Essential-goods group</x:v>
      </x:c>
      <x:c r="H280" s="11" t="str">
        <x:v>APL-45</x:v>
      </x:c>
      <x:c r="I280" s="19" t="n">
        <x:v>24</x:v>
      </x:c>
      <x:c r="J280" s="21" t="n">
        <x:v>10</x:v>
      </x:c>
      <x:c r="K280" s="18" t="n">
        <x:f>'05 Cargo Register'!K280</x:f>
        <x:v>175.5</x:v>
      </x:c>
      <x:c r="L280" s="18" t="n">
        <x:f>'05 Cargo Register'!N280</x:f>
        <x:v>46</x:v>
      </x:c>
      <x:c r="M280" s="18" t="n">
        <x:f>'05 Cargo Register'!O280</x:f>
        <x:v>345</x:v>
      </x:c>
      <x:c r="N280" s="18" t="n">
        <x:f>J280*K280</x:f>
        <x:v>1755</x:v>
      </x:c>
      <x:c r="O280" s="18" t="n">
        <x:f>J280*L280</x:f>
        <x:v>460</x:v>
      </x:c>
      <x:c r="P280" s="18" t="n">
        <x:f>J280*M280</x:f>
        <x:v>3450</x:v>
      </x:c>
      <x:c r="Q280" s="22" t="n">
        <x:f>'01 Controls'!$E$22*'02 Cargo Classes'!$M$6</x:f>
        <x:v>0.15000000000000002</x:v>
      </x:c>
      <x:c r="R280" s="22" t="n">
        <x:f>'01 Controls'!$F$22*'02 Cargo Classes'!$N$6</x:f>
        <x:v>0</x:v>
      </x:c>
      <x:c r="S280" s="22" t="n">
        <x:f>'01 Controls'!$G$22*'02 Cargo Classes'!$O$6</x:f>
        <x:v>0.9</x:v>
      </x:c>
      <x:c r="T280" s="22" t="n">
        <x:f>'01 Controls'!$H$22*'02 Cargo Classes'!$P$6</x:f>
        <x:v>0.015</x:v>
      </x:c>
      <x:c r="U280" s="22" t="n">
        <x:f>SUM(Q280:T280)</x:f>
        <x:v>1.065</x:v>
      </x:c>
      <x:c r="V280" s="18" t="n">
        <x:f>IF(U280=0,0,N280*Q280/U280)</x:f>
        <x:v>247.18309859154937</x:v>
      </x:c>
      <x:c r="W280" s="18" t="n">
        <x:f>IF(U280=0,0,P280*Q280/U280)</x:f>
        <x:v>485.9154929577466</x:v>
      </x:c>
      <x:c r="X280" s="18" t="n">
        <x:f>MAX(V280,W280*'01 Controls'!$E$12)</x:f>
        <x:v>247.18309859154937</x:v>
      </x:c>
      <x:c r="Y280" s="18" t="n">
        <x:f>IF(U280=0,0,N280*R280/U280)</x:f>
        <x:v>0</x:v>
      </x:c>
      <x:c r="Z280" s="18" t="n">
        <x:f>IF(U280=0,0,P280*R280/U280)</x:f>
        <x:v>0</x:v>
      </x:c>
      <x:c r="AA280" s="18" t="n">
        <x:f>MAX(Y280,Z280*'01 Controls'!$E$13)</x:f>
        <x:v>0</x:v>
      </x:c>
      <x:c r="AB280" s="18" t="n">
        <x:f>IF(U280=0,0,N280*S280/U280)</x:f>
        <x:v>1483.0985915492959</x:v>
      </x:c>
      <x:c r="AC280" s="18" t="n">
        <x:f>IF(U280=0,0,P280*S280/U280)</x:f>
        <x:v>2915.492957746479</x:v>
      </x:c>
      <x:c r="AD280" s="18" t="n">
        <x:f>MAX(AB280,AC280*'01 Controls'!$E$14)</x:f>
        <x:v>1483.0985915492959</x:v>
      </x:c>
      <x:c r="AE280" s="18" t="n">
        <x:f>IF(U280=0,0,N280*T280/U280)</x:f>
        <x:v>24.71830985915493</x:v>
      </x:c>
      <x:c r="AF280" s="18" t="n">
        <x:f>IF(U280=0,0,P280*T280/U280)</x:f>
        <x:v>48.59154929577465</x:v>
      </x:c>
      <x:c r="AG280" s="18" t="n">
        <x:f>MAX(AE280,AF280*'01 Controls'!$E$15)</x:f>
        <x:v>24.71830985915493</x:v>
      </x:c>
      <x:c r="AH280" s="18" t="n">
        <x:f>SUM(V280,Y280,AB280,AE280)</x:f>
        <x:v>1755.0000000000002</x:v>
      </x:c>
      <x:c r="AI280" s="18" t="n">
        <x:f>N280-AH280</x:f>
        <x:v>-2.2737367544323206e-13</x:v>
      </x:c>
      <x:c r="AJ280" s="18" t="n">
        <x:f>V280*INDEX('07 Mode Capacity'!$P$6:$P$17,MATCH("AIR-"&amp;I280,'07 Mode Capacity'!$C$6:$C$17,0))</x:f>
        <x:v>50.15692803622762</x:v>
      </x:c>
      <x:c r="AK280" s="18" t="n">
        <x:f>Y280*INDEX('07 Mode Capacity'!$P$6:$P$17,MATCH("OCEAN-"&amp;I280,'07 Mode Capacity'!$C$6:$C$17,0))</x:f>
        <x:v>0</x:v>
      </x:c>
      <x:c r="AL280" s="18" t="n">
        <x:f>AB280*INDEX('07 Mode Capacity'!$P$6:$P$17,MATCH("LAND-"&amp;I280,'07 Mode Capacity'!$C$6:$C$17,0))</x:f>
        <x:v>567.2865820207963</x:v>
      </x:c>
      <x:c r="AM280" s="18" t="n">
        <x:f>AE280*INDEX('07 Mode Capacity'!$P$6:$P$17,MATCH("INLAND-"&amp;I280,'07 Mode Capacity'!$C$6:$C$17,0))</x:f>
        <x:v>24.71830985915493</x:v>
      </x:c>
      <x:c r="AN280" s="18" t="n">
        <x:f>SUM(AJ280:AM280)</x:f>
        <x:v>642.161819916179</x:v>
      </x:c>
      <x:c r="AO280" s="17" t="n">
        <x:f>IF(N280=0,1,AN280/N280)</x:f>
        <x:v>0.3659041708924097</x:v>
      </x:c>
      <x:c r="AP280" s="11" t="str">
        <x:f>IF(AO280&gt;='01 Controls'!$E$16,"PASS","FAIL")</x:f>
        <x:v>FAIL</x:v>
      </x:c>
      <x:c r="AQ280" s="11" t="str">
        <x:v>UNQUANTIFIED</x:v>
      </x:c>
      <x:c r="AR280" s="11" t="str">
        <x:v>Position-class planning record; serial item and receiver open</x:v>
      </x:c>
      <x:c r="AS280" s="26"/>
      <x:c r="AT280" s="26"/>
    </x:row>
    <x:row r="281">
      <x:c r="C281" s="11" t="str">
        <x:v>C1-C-EGG-ISO-18</x:v>
      </x:c>
      <x:c r="D281" s="11" t="str">
        <x:v>C1</x:v>
      </x:c>
      <x:c r="E281" s="11" t="str">
        <x:v>Grid failure</x:v>
      </x:c>
      <x:c r="F281" s="11" t="str">
        <x:v>C-EGG</x:v>
      </x:c>
      <x:c r="G281" s="11" t="str">
        <x:v>Essential-goods group</x:v>
      </x:c>
      <x:c r="H281" s="11" t="str">
        <x:v>ISO-18</x:v>
      </x:c>
      <x:c r="I281" s="19" t="n">
        <x:v>48</x:v>
      </x:c>
      <x:c r="J281" s="21" t="n">
        <x:v>10</x:v>
      </x:c>
      <x:c r="K281" s="18" t="n">
        <x:f>'05 Cargo Register'!K281</x:f>
        <x:v>438.75</x:v>
      </x:c>
      <x:c r="L281" s="18" t="n">
        <x:f>'05 Cargo Register'!N281</x:f>
        <x:v>29</x:v>
      </x:c>
      <x:c r="M281" s="18" t="n">
        <x:f>'05 Cargo Register'!O281</x:f>
        <x:v>765.6</x:v>
      </x:c>
      <x:c r="N281" s="18" t="n">
        <x:f>J281*K281</x:f>
        <x:v>4387.5</x:v>
      </x:c>
      <x:c r="O281" s="18" t="n">
        <x:f>J281*L281</x:f>
        <x:v>290</x:v>
      </x:c>
      <x:c r="P281" s="18" t="n">
        <x:f>J281*M281</x:f>
        <x:v>7656</x:v>
      </x:c>
      <x:c r="Q281" s="22" t="n">
        <x:f>'01 Controls'!$E$22*'02 Cargo Classes'!$M$7</x:f>
        <x:v>0.010000000000000002</x:v>
      </x:c>
      <x:c r="R281" s="22" t="n">
        <x:f>'01 Controls'!$F$22*'02 Cargo Classes'!$N$7</x:f>
        <x:v>0</x:v>
      </x:c>
      <x:c r="S281" s="22" t="n">
        <x:f>'01 Controls'!$G$22*'02 Cargo Classes'!$O$7</x:f>
        <x:v>1.08</x:v>
      </x:c>
      <x:c r="T281" s="22" t="n">
        <x:f>'01 Controls'!$H$22*'02 Cargo Classes'!$P$7</x:f>
        <x:v>0.04000000000000001</x:v>
      </x:c>
      <x:c r="U281" s="22" t="n">
        <x:f>SUM(Q281:T281)</x:f>
        <x:v>1.1300000000000001</x:v>
      </x:c>
      <x:c r="V281" s="18" t="n">
        <x:f>IF(U281=0,0,N281*Q281/U281)</x:f>
        <x:v>38.82743362831859</x:v>
      </x:c>
      <x:c r="W281" s="18" t="n">
        <x:f>IF(U281=0,0,P281*Q281/U281)</x:f>
        <x:v>67.75221238938055</x:v>
      </x:c>
      <x:c r="X281" s="18" t="n">
        <x:f>MAX(V281,W281*'01 Controls'!$E$12)</x:f>
        <x:v>38.82743362831859</x:v>
      </x:c>
      <x:c r="Y281" s="18" t="n">
        <x:f>IF(U281=0,0,N281*R281/U281)</x:f>
        <x:v>0</x:v>
      </x:c>
      <x:c r="Z281" s="18" t="n">
        <x:f>IF(U281=0,0,P281*R281/U281)</x:f>
        <x:v>0</x:v>
      </x:c>
      <x:c r="AA281" s="18" t="n">
        <x:f>MAX(Y281,Z281*'01 Controls'!$E$13)</x:f>
        <x:v>0</x:v>
      </x:c>
      <x:c r="AB281" s="18" t="n">
        <x:f>IF(U281=0,0,N281*S281/U281)</x:f>
        <x:v>4193.362831858407</x:v>
      </x:c>
      <x:c r="AC281" s="18" t="n">
        <x:f>IF(U281=0,0,P281*S281/U281)</x:f>
        <x:v>7317.238938053098</x:v>
      </x:c>
      <x:c r="AD281" s="18" t="n">
        <x:f>MAX(AB281,AC281*'01 Controls'!$E$14)</x:f>
        <x:v>4193.362831858407</x:v>
      </x:c>
      <x:c r="AE281" s="18" t="n">
        <x:f>IF(U281=0,0,N281*T281/U281)</x:f>
        <x:v>155.30973451327435</x:v>
      </x:c>
      <x:c r="AF281" s="18" t="n">
        <x:f>IF(U281=0,0,P281*T281/U281)</x:f>
        <x:v>271.0088495575222</x:v>
      </x:c>
      <x:c r="AG281" s="18" t="n">
        <x:f>MAX(AE281,AF281*'01 Controls'!$E$15)</x:f>
        <x:v>155.30973451327435</x:v>
      </x:c>
      <x:c r="AH281" s="18" t="n">
        <x:f>SUM(V281,Y281,AB281,AE281)</x:f>
        <x:v>4387.5</x:v>
      </x:c>
      <x:c r="AI281" s="18" t="n">
        <x:f>N281-AH281</x:f>
        <x:v>0</x:v>
      </x:c>
      <x:c r="AJ281" s="18" t="n">
        <x:f>V281*INDEX('07 Mode Capacity'!$P$6:$P$17,MATCH("AIR-"&amp;I281,'07 Mode Capacity'!$C$6:$C$17,0))</x:f>
        <x:v>10.88471416587851</x:v>
      </x:c>
      <x:c r="AK281" s="18" t="n">
        <x:f>Y281*INDEX('07 Mode Capacity'!$P$6:$P$17,MATCH("OCEAN-"&amp;I281,'07 Mode Capacity'!$C$6:$C$17,0))</x:f>
        <x:v>0</x:v>
      </x:c>
      <x:c r="AL281" s="18" t="n">
        <x:f>AB281*INDEX('07 Mode Capacity'!$P$6:$P$17,MATCH("LAND-"&amp;I281,'07 Mode Capacity'!$C$6:$C$17,0))</x:f>
        <x:v>511.7909997298066</x:v>
      </x:c>
      <x:c r="AM281" s="18" t="n">
        <x:f>AE281*INDEX('07 Mode Capacity'!$P$6:$P$17,MATCH("INLAND-"&amp;I281,'07 Mode Capacity'!$C$6:$C$17,0))</x:f>
        <x:v>98.03684212987108</x:v>
      </x:c>
      <x:c r="AN281" s="18" t="n">
        <x:f>SUM(AJ281:AM281)</x:f>
        <x:v>620.7125560255562</x:v>
      </x:c>
      <x:c r="AO281" s="17" t="n">
        <x:f>IF(N281=0,1,AN281/N281)</x:f>
        <x:v>0.141472947242292</x:v>
      </x:c>
      <x:c r="AP281" s="11" t="str">
        <x:f>IF(AO281&gt;='01 Controls'!$E$16,"PASS","FAIL")</x:f>
        <x:v>FAIL</x:v>
      </x:c>
      <x:c r="AQ281" s="11" t="str">
        <x:v>UNQUANTIFIED</x:v>
      </x:c>
      <x:c r="AR281" s="11" t="str">
        <x:v>Position-class planning record; serial item and receiver open</x:v>
      </x:c>
      <x:c r="AS281" s="26"/>
      <x:c r="AT281" s="26"/>
    </x:row>
    <x:row r="282">
      <x:c r="C282" s="11" t="str">
        <x:v>C1-C-EGG-COL-12</x:v>
      </x:c>
      <x:c r="D282" s="11" t="str">
        <x:v>C1</x:v>
      </x:c>
      <x:c r="E282" s="11" t="str">
        <x:v>Grid failure</x:v>
      </x:c>
      <x:c r="F282" s="11" t="str">
        <x:v>C-EGG</x:v>
      </x:c>
      <x:c r="G282" s="11" t="str">
        <x:v>Essential-goods group</x:v>
      </x:c>
      <x:c r="H282" s="11" t="str">
        <x:v>COL-12</x:v>
      </x:c>
      <x:c r="I282" s="19" t="n">
        <x:v>24</x:v>
      </x:c>
      <x:c r="J282" s="21" t="n">
        <x:v>10</x:v>
      </x:c>
      <x:c r="K282" s="18" t="n">
        <x:f>'05 Cargo Register'!K282</x:f>
        <x:v>175.5</x:v>
      </x:c>
      <x:c r="L282" s="18" t="n">
        <x:f>'05 Cargo Register'!N282</x:f>
        <x:v>19</x:v>
      </x:c>
      <x:c r="M282" s="18" t="n">
        <x:f>'05 Cargo Register'!O282</x:f>
        <x:v>501.6</x:v>
      </x:c>
      <x:c r="N282" s="18" t="n">
        <x:f>J282*K282</x:f>
        <x:v>1755</x:v>
      </x:c>
      <x:c r="O282" s="18" t="n">
        <x:f>J282*L282</x:f>
        <x:v>190</x:v>
      </x:c>
      <x:c r="P282" s="18" t="n">
        <x:f>J282*M282</x:f>
        <x:v>5016</x:v>
      </x:c>
      <x:c r="Q282" s="22" t="n">
        <x:f>'01 Controls'!$E$22*'02 Cargo Classes'!$M$8</x:f>
        <x:v>0.1</x:v>
      </x:c>
      <x:c r="R282" s="22" t="n">
        <x:f>'01 Controls'!$F$22*'02 Cargo Classes'!$N$8</x:f>
        <x:v>0</x:v>
      </x:c>
      <x:c r="S282" s="22" t="n">
        <x:f>'01 Controls'!$G$22*'02 Cargo Classes'!$O$8</x:f>
        <x:v>1.08</x:v>
      </x:c>
      <x:c r="T282" s="22" t="n">
        <x:f>'01 Controls'!$H$22*'02 Cargo Classes'!$P$8</x:f>
        <x:v>0.010000000000000002</x:v>
      </x:c>
      <x:c r="U282" s="22" t="n">
        <x:f>SUM(Q282:T282)</x:f>
        <x:v>1.1900000000000002</x:v>
      </x:c>
      <x:c r="V282" s="18" t="n">
        <x:f>IF(U282=0,0,N282*Q282/U282)</x:f>
        <x:v>147.47899159663862</x:v>
      </x:c>
      <x:c r="W282" s="18" t="n">
        <x:f>IF(U282=0,0,P282*Q282/U282)</x:f>
        <x:v>421.5126050420168</x:v>
      </x:c>
      <x:c r="X282" s="18" t="n">
        <x:f>MAX(V282,W282*'01 Controls'!$E$12)</x:f>
        <x:v>147.47899159663862</x:v>
      </x:c>
      <x:c r="Y282" s="18" t="n">
        <x:f>IF(U282=0,0,N282*R282/U282)</x:f>
        <x:v>0</x:v>
      </x:c>
      <x:c r="Z282" s="18" t="n">
        <x:f>IF(U282=0,0,P282*R282/U282)</x:f>
        <x:v>0</x:v>
      </x:c>
      <x:c r="AA282" s="18" t="n">
        <x:f>MAX(Y282,Z282*'01 Controls'!$E$13)</x:f>
        <x:v>0</x:v>
      </x:c>
      <x:c r="AB282" s="18" t="n">
        <x:f>IF(U282=0,0,N282*S282/U282)</x:f>
        <x:v>1592.7731092436973</x:v>
      </x:c>
      <x:c r="AC282" s="18" t="n">
        <x:f>IF(U282=0,0,P282*S282/U282)</x:f>
        <x:v>4552.336134453782</x:v>
      </x:c>
      <x:c r="AD282" s="18" t="n">
        <x:f>MAX(AB282,AC282*'01 Controls'!$E$14)</x:f>
        <x:v>1592.7731092436973</x:v>
      </x:c>
      <x:c r="AE282" s="18" t="n">
        <x:f>IF(U282=0,0,N282*T282/U282)</x:f>
        <x:v>14.747899159663866</x:v>
      </x:c>
      <x:c r="AF282" s="18" t="n">
        <x:f>IF(U282=0,0,P282*T282/U282)</x:f>
        <x:v>42.15126050420169</x:v>
      </x:c>
      <x:c r="AG282" s="18" t="n">
        <x:f>MAX(AE282,AF282*'01 Controls'!$E$15)</x:f>
        <x:v>14.747899159663866</x:v>
      </x:c>
      <x:c r="AH282" s="18" t="n">
        <x:f>SUM(V282,Y282,AB282,AE282)</x:f>
        <x:v>1754.9999999999998</x:v>
      </x:c>
      <x:c r="AI282" s="18" t="n">
        <x:f>N282-AH282</x:f>
        <x:v>2.2737367544323206e-13</x:v>
      </x:c>
      <x:c r="AJ282" s="18" t="n">
        <x:f>V282*INDEX('07 Mode Capacity'!$P$6:$P$17,MATCH("AIR-"&amp;I282,'07 Mode Capacity'!$C$6:$C$17,0))</x:f>
        <x:v>29.925562105648396</x:v>
      </x:c>
      <x:c r="AK282" s="18" t="n">
        <x:f>Y282*INDEX('07 Mode Capacity'!$P$6:$P$17,MATCH("OCEAN-"&amp;I282,'07 Mode Capacity'!$C$6:$C$17,0))</x:f>
        <x:v>0</x:v>
      </x:c>
      <x:c r="AL282" s="18" t="n">
        <x:f>AB282*INDEX('07 Mode Capacity'!$P$6:$P$17,MATCH("LAND-"&amp;I282,'07 Mode Capacity'!$C$6:$C$17,0))</x:f>
        <x:v>609.2371864055274</x:v>
      </x:c>
      <x:c r="AM282" s="18" t="n">
        <x:f>AE282*INDEX('07 Mode Capacity'!$P$6:$P$17,MATCH("INLAND-"&amp;I282,'07 Mode Capacity'!$C$6:$C$17,0))</x:f>
        <x:v>14.747899159663866</x:v>
      </x:c>
      <x:c r="AN282" s="18" t="n">
        <x:f>SUM(AJ282:AM282)</x:f>
        <x:v>653.9106476708397</x:v>
      </x:c>
      <x:c r="AO282" s="17" t="n">
        <x:f>IF(N282=0,1,AN282/N282)</x:f>
        <x:v>0.3725986596415041</x:v>
      </x:c>
      <x:c r="AP282" s="11" t="str">
        <x:f>IF(AO282&gt;='01 Controls'!$E$16,"PASS","FAIL")</x:f>
        <x:v>FAIL</x:v>
      </x:c>
      <x:c r="AQ282" s="11" t="str">
        <x:v>UNQUANTIFIED</x:v>
      </x:c>
      <x:c r="AR282" s="11" t="str">
        <x:v>Position-class planning record; serial item and receiver open</x:v>
      </x:c>
      <x:c r="AS282" s="26"/>
      <x:c r="AT282" s="26"/>
    </x:row>
    <x:row r="283">
      <x:c r="C283" s="11" t="str">
        <x:v>C1-C-EGG-BAT-22</x:v>
      </x:c>
      <x:c r="D283" s="11" t="str">
        <x:v>C1</x:v>
      </x:c>
      <x:c r="E283" s="11" t="str">
        <x:v>Grid failure</x:v>
      </x:c>
      <x:c r="F283" s="11" t="str">
        <x:v>C-EGG</x:v>
      </x:c>
      <x:c r="G283" s="11" t="str">
        <x:v>Essential-goods group</x:v>
      </x:c>
      <x:c r="H283" s="11" t="str">
        <x:v>BAT-22</x:v>
      </x:c>
      <x:c r="I283" s="19" t="n">
        <x:v>48</x:v>
      </x:c>
      <x:c r="J283" s="21" t="n">
        <x:v>10</x:v>
      </x:c>
      <x:c r="K283" s="18" t="n">
        <x:f>'05 Cargo Register'!K283</x:f>
        <x:v>131.625</x:v>
      </x:c>
      <x:c r="L283" s="18" t="n">
        <x:f>'05 Cargo Register'!N283</x:f>
        <x:v>8</x:v>
      </x:c>
      <x:c r="M283" s="18" t="n">
        <x:f>'05 Cargo Register'!O283</x:f>
        <x:v>211.20000000000002</x:v>
      </x:c>
      <x:c r="N283" s="18" t="n">
        <x:f>J283*K283</x:f>
        <x:v>1316.25</x:v>
      </x:c>
      <x:c r="O283" s="18" t="n">
        <x:f>J283*L283</x:f>
        <x:v>80</x:v>
      </x:c>
      <x:c r="P283" s="18" t="n">
        <x:f>J283*M283</x:f>
        <x:v>2112</x:v>
      </x:c>
      <x:c r="Q283" s="22" t="n">
        <x:f>'01 Controls'!$E$22*'02 Cargo Classes'!$M$9</x:f>
        <x:v>0</x:v>
      </x:c>
      <x:c r="R283" s="22" t="n">
        <x:f>'01 Controls'!$F$22*'02 Cargo Classes'!$N$9</x:f>
        <x:v>0</x:v>
      </x:c>
      <x:c r="S283" s="22" t="n">
        <x:f>'01 Controls'!$G$22*'02 Cargo Classes'!$O$9</x:f>
        <x:v>0.9</x:v>
      </x:c>
      <x:c r="T283" s="22" t="n">
        <x:f>'01 Controls'!$H$22*'02 Cargo Classes'!$P$9</x:f>
        <x:v>0.025</x:v>
      </x:c>
      <x:c r="U283" s="22" t="n">
        <x:f>SUM(Q283:T283)</x:f>
        <x:v>0.925</x:v>
      </x:c>
      <x:c r="V283" s="18" t="n">
        <x:f>IF(U283=0,0,N283*Q283/U283)</x:f>
        <x:v>0</x:v>
      </x:c>
      <x:c r="W283" s="18" t="n">
        <x:f>IF(U283=0,0,P283*Q283/U283)</x:f>
        <x:v>0</x:v>
      </x:c>
      <x:c r="X283" s="18" t="n">
        <x:f>MAX(V283,W283*'01 Controls'!$E$12)</x:f>
        <x:v>0</x:v>
      </x:c>
      <x:c r="Y283" s="18" t="n">
        <x:f>IF(U283=0,0,N283*R283/U283)</x:f>
        <x:v>0</x:v>
      </x:c>
      <x:c r="Z283" s="18" t="n">
        <x:f>IF(U283=0,0,P283*R283/U283)</x:f>
        <x:v>0</x:v>
      </x:c>
      <x:c r="AA283" s="18" t="n">
        <x:f>MAX(Y283,Z283*'01 Controls'!$E$13)</x:f>
        <x:v>0</x:v>
      </x:c>
      <x:c r="AB283" s="18" t="n">
        <x:f>IF(U283=0,0,N283*S283/U283)</x:f>
        <x:v>1280.6756756756756</x:v>
      </x:c>
      <x:c r="AC283" s="18" t="n">
        <x:f>IF(U283=0,0,P283*S283/U283)</x:f>
        <x:v>2054.9189189189187</x:v>
      </x:c>
      <x:c r="AD283" s="18" t="n">
        <x:f>MAX(AB283,AC283*'01 Controls'!$E$14)</x:f>
        <x:v>1280.6756756756756</x:v>
      </x:c>
      <x:c r="AE283" s="18" t="n">
        <x:f>IF(U283=0,0,N283*T283/U283)</x:f>
        <x:v>35.57432432432432</x:v>
      </x:c>
      <x:c r="AF283" s="18" t="n">
        <x:f>IF(U283=0,0,P283*T283/U283)</x:f>
        <x:v>57.08108108108108</x:v>
      </x:c>
      <x:c r="AG283" s="18" t="n">
        <x:f>MAX(AE283,AF283*'01 Controls'!$E$15)</x:f>
        <x:v>35.57432432432432</x:v>
      </x:c>
      <x:c r="AH283" s="18" t="n">
        <x:f>SUM(V283,Y283,AB283,AE283)</x:f>
        <x:v>1316.25</x:v>
      </x:c>
      <x:c r="AI283" s="18" t="n">
        <x:f>N283-AH283</x:f>
        <x:v>0</x:v>
      </x:c>
      <x:c r="AJ283" s="18" t="n">
        <x:f>V283*INDEX('07 Mode Capacity'!$P$6:$P$17,MATCH("AIR-"&amp;I283,'07 Mode Capacity'!$C$6:$C$17,0))</x:f>
        <x:v>0</x:v>
      </x:c>
      <x:c r="AK283" s="18" t="n">
        <x:f>Y283*INDEX('07 Mode Capacity'!$P$6:$P$17,MATCH("OCEAN-"&amp;I283,'07 Mode Capacity'!$C$6:$C$17,0))</x:f>
        <x:v>0</x:v>
      </x:c>
      <x:c r="AL283" s="18" t="n">
        <x:f>AB283*INDEX('07 Mode Capacity'!$P$6:$P$17,MATCH("LAND-"&amp;I283,'07 Mode Capacity'!$C$6:$C$17,0))</x:f>
        <x:v>156.3037377553193</x:v>
      </x:c>
      <x:c r="AM283" s="18" t="n">
        <x:f>AE283*INDEX('07 Mode Capacity'!$P$6:$P$17,MATCH("INLAND-"&amp;I283,'07 Mode Capacity'!$C$6:$C$17,0))</x:f>
        <x:v>22.45573613650425</x:v>
      </x:c>
      <x:c r="AN283" s="18" t="n">
        <x:f>SUM(AJ283:AM283)</x:f>
        <x:v>178.75947389182355</x:v>
      </x:c>
      <x:c r="AO283" s="17" t="n">
        <x:f>IF(N283=0,1,AN283/N283)</x:f>
        <x:v>0.13580966677441486</x:v>
      </x:c>
      <x:c r="AP283" s="11" t="str">
        <x:f>IF(AO283&gt;='01 Controls'!$E$16,"PASS","FAIL")</x:f>
        <x:v>FAIL</x:v>
      </x:c>
      <x:c r="AQ283" s="11" t="str">
        <x:v>UNQUANTIFIED</x:v>
      </x:c>
      <x:c r="AR283" s="11" t="str">
        <x:v>Position-class planning record; serial item and receiver open</x:v>
      </x:c>
      <x:c r="AS283" s="26"/>
      <x:c r="AT283" s="26"/>
    </x:row>
    <x:row r="284">
      <x:c r="C284" s="11" t="str">
        <x:v>C1-C-EGG-TNK-20</x:v>
      </x:c>
      <x:c r="D284" s="11" t="str">
        <x:v>C1</x:v>
      </x:c>
      <x:c r="E284" s="11" t="str">
        <x:v>Grid failure</x:v>
      </x:c>
      <x:c r="F284" s="11" t="str">
        <x:v>C-EGG</x:v>
      </x:c>
      <x:c r="G284" s="11" t="str">
        <x:v>Essential-goods group</x:v>
      </x:c>
      <x:c r="H284" s="11" t="str">
        <x:v>TNK-20</x:v>
      </x:c>
      <x:c r="I284" s="19" t="n">
        <x:v>48</x:v>
      </x:c>
      <x:c r="J284" s="21" t="n">
        <x:v>10</x:v>
      </x:c>
      <x:c r="K284" s="18" t="n">
        <x:f>'05 Cargo Register'!K284</x:f>
        <x:v>175.5</x:v>
      </x:c>
      <x:c r="L284" s="18" t="n">
        <x:f>'05 Cargo Register'!N284</x:f>
        <x:v>11</x:v>
      </x:c>
      <x:c r="M284" s="18" t="n">
        <x:f>'05 Cargo Register'!O284</x:f>
        <x:v>233.75</x:v>
      </x:c>
      <x:c r="N284" s="18" t="n">
        <x:f>J284*K284</x:f>
        <x:v>1755</x:v>
      </x:c>
      <x:c r="O284" s="18" t="n">
        <x:f>J284*L284</x:f>
        <x:v>110</x:v>
      </x:c>
      <x:c r="P284" s="18" t="n">
        <x:f>J284*M284</x:f>
        <x:v>2337.5</x:v>
      </x:c>
      <x:c r="Q284" s="22" t="n">
        <x:f>'01 Controls'!$E$22*'02 Cargo Classes'!$M$10</x:f>
        <x:v>0</x:v>
      </x:c>
      <x:c r="R284" s="22" t="n">
        <x:f>'01 Controls'!$F$22*'02 Cargo Classes'!$N$10</x:f>
        <x:v>0</x:v>
      </x:c>
      <x:c r="S284" s="22" t="n">
        <x:f>'01 Controls'!$G$22*'02 Cargo Classes'!$O$10</x:f>
        <x:v>0.9</x:v>
      </x:c>
      <x:c r="T284" s="22" t="n">
        <x:f>'01 Controls'!$H$22*'02 Cargo Classes'!$P$10</x:f>
        <x:v>0.05</x:v>
      </x:c>
      <x:c r="U284" s="22" t="n">
        <x:f>SUM(Q284:T284)</x:f>
        <x:v>0.9500000000000001</x:v>
      </x:c>
      <x:c r="V284" s="18" t="n">
        <x:f>IF(U284=0,0,N284*Q284/U284)</x:f>
        <x:v>0</x:v>
      </x:c>
      <x:c r="W284" s="18" t="n">
        <x:f>IF(U284=0,0,P284*Q284/U284)</x:f>
        <x:v>0</x:v>
      </x:c>
      <x:c r="X284" s="18" t="n">
        <x:f>MAX(V284,W284*'01 Controls'!$E$12)</x:f>
        <x:v>0</x:v>
      </x:c>
      <x:c r="Y284" s="18" t="n">
        <x:f>IF(U284=0,0,N284*R284/U284)</x:f>
        <x:v>0</x:v>
      </x:c>
      <x:c r="Z284" s="18" t="n">
        <x:f>IF(U284=0,0,P284*R284/U284)</x:f>
        <x:v>0</x:v>
      </x:c>
      <x:c r="AA284" s="18" t="n">
        <x:f>MAX(Y284,Z284*'01 Controls'!$E$13)</x:f>
        <x:v>0</x:v>
      </x:c>
      <x:c r="AB284" s="18" t="n">
        <x:f>IF(U284=0,0,N284*S284/U284)</x:f>
        <x:v>1662.6315789473683</x:v>
      </x:c>
      <x:c r="AC284" s="18" t="n">
        <x:f>IF(U284=0,0,P284*S284/U284)</x:f>
        <x:v>2214.4736842105262</x:v>
      </x:c>
      <x:c r="AD284" s="18" t="n">
        <x:f>MAX(AB284,AC284*'01 Controls'!$E$14)</x:f>
        <x:v>1662.6315789473683</x:v>
      </x:c>
      <x:c r="AE284" s="18" t="n">
        <x:f>IF(U284=0,0,N284*T284/U284)</x:f>
        <x:v>92.36842105263158</x:v>
      </x:c>
      <x:c r="AF284" s="18" t="n">
        <x:f>IF(U284=0,0,P284*T284/U284)</x:f>
        <x:v>123.02631578947367</x:v>
      </x:c>
      <x:c r="AG284" s="18" t="n">
        <x:f>MAX(AE284,AF284*'01 Controls'!$E$15)</x:f>
        <x:v>92.36842105263158</x:v>
      </x:c>
      <x:c r="AH284" s="18" t="n">
        <x:f>SUM(V284,Y284,AB284,AE284)</x:f>
        <x:v>1755</x:v>
      </x:c>
      <x:c r="AI284" s="18" t="n">
        <x:f>N284-AH284</x:f>
        <x:v>0</x:v>
      </x:c>
      <x:c r="AJ284" s="18" t="n">
        <x:f>V284*INDEX('07 Mode Capacity'!$P$6:$P$17,MATCH("AIR-"&amp;I284,'07 Mode Capacity'!$C$6:$C$17,0))</x:f>
        <x:v>0</x:v>
      </x:c>
      <x:c r="AK284" s="18" t="n">
        <x:f>Y284*INDEX('07 Mode Capacity'!$P$6:$P$17,MATCH("OCEAN-"&amp;I284,'07 Mode Capacity'!$C$6:$C$17,0))</x:f>
        <x:v>0</x:v>
      </x:c>
      <x:c r="AL284" s="18" t="n">
        <x:f>AB284*INDEX('07 Mode Capacity'!$P$6:$P$17,MATCH("LAND-"&amp;I284,'07 Mode Capacity'!$C$6:$C$17,0))</x:f>
        <x:v>202.92064199813382</x:v>
      </x:c>
      <x:c r="AM284" s="18" t="n">
        <x:f>AE284*INDEX('07 Mode Capacity'!$P$6:$P$17,MATCH("INLAND-"&amp;I284,'07 Mode Capacity'!$C$6:$C$17,0))</x:f>
        <x:v>58.306121898291735</x:v>
      </x:c>
      <x:c r="AN284" s="18" t="n">
        <x:f>SUM(AJ284:AM284)</x:f>
        <x:v>261.22676389642555</x:v>
      </x:c>
      <x:c r="AO284" s="17" t="n">
        <x:f>IF(N284=0,1,AN284/N284)</x:f>
        <x:v>0.1488471589153422</x:v>
      </x:c>
      <x:c r="AP284" s="11" t="str">
        <x:f>IF(AO284&gt;='01 Controls'!$E$16,"PASS","FAIL")</x:f>
        <x:v>FAIL</x:v>
      </x:c>
      <x:c r="AQ284" s="11" t="str">
        <x:v>UNQUANTIFIED</x:v>
      </x:c>
      <x:c r="AR284" s="11" t="str">
        <x:v>Position-class planning record; serial item and receiver open</x:v>
      </x:c>
      <x:c r="AS284" s="26"/>
      <x:c r="AT284" s="26"/>
    </x:row>
    <x:row r="285">
      <x:c r="C285" s="11" t="str">
        <x:v>C1-C-EGG-ROL-30</x:v>
      </x:c>
      <x:c r="D285" s="11" t="str">
        <x:v>C1</x:v>
      </x:c>
      <x:c r="E285" s="11" t="str">
        <x:v>Grid failure</x:v>
      </x:c>
      <x:c r="F285" s="11" t="str">
        <x:v>C-EGG</x:v>
      </x:c>
      <x:c r="G285" s="11" t="str">
        <x:v>Essential-goods group</x:v>
      </x:c>
      <x:c r="H285" s="11" t="str">
        <x:v>ROL-30</x:v>
      </x:c>
      <x:c r="I285" s="19" t="n">
        <x:v>48</x:v>
      </x:c>
      <x:c r="J285" s="21" t="n">
        <x:v>10</x:v>
      </x:c>
      <x:c r="K285" s="18" t="n">
        <x:f>'05 Cargo Register'!K285</x:f>
        <x:v>263.25</x:v>
      </x:c>
      <x:c r="L285" s="18" t="n">
        <x:f>'05 Cargo Register'!N285</x:f>
        <x:v>11</x:v>
      </x:c>
      <x:c r="M285" s="18" t="n">
        <x:f>'05 Cargo Register'!O285</x:f>
        <x:v>701.25</x:v>
      </x:c>
      <x:c r="N285" s="18" t="n">
        <x:f>J285*K285</x:f>
        <x:v>2632.5</x:v>
      </x:c>
      <x:c r="O285" s="18" t="n">
        <x:f>J285*L285</x:f>
        <x:v>110</x:v>
      </x:c>
      <x:c r="P285" s="18" t="n">
        <x:f>J285*M285</x:f>
        <x:v>7012.5</x:v>
      </x:c>
      <x:c r="Q285" s="22" t="n">
        <x:f>'01 Controls'!$E$22*'02 Cargo Classes'!$M$12</x:f>
        <x:v>0</x:v>
      </x:c>
      <x:c r="R285" s="22" t="n">
        <x:f>'01 Controls'!$F$22*'02 Cargo Classes'!$N$12</x:f>
        <x:v>0</x:v>
      </x:c>
      <x:c r="S285" s="22" t="n">
        <x:f>'01 Controls'!$G$22*'02 Cargo Classes'!$O$12</x:f>
        <x:v>1.35</x:v>
      </x:c>
      <x:c r="T285" s="22" t="n">
        <x:f>'01 Controls'!$H$22*'02 Cargo Classes'!$P$12</x:f>
        <x:v>0.03</x:v>
      </x:c>
      <x:c r="U285" s="22" t="n">
        <x:f>SUM(Q285:T285)</x:f>
        <x:v>1.3800000000000001</x:v>
      </x:c>
      <x:c r="V285" s="18" t="n">
        <x:f>IF(U285=0,0,N285*Q285/U285)</x:f>
        <x:v>0</x:v>
      </x:c>
      <x:c r="W285" s="18" t="n">
        <x:f>IF(U285=0,0,P285*Q285/U285)</x:f>
        <x:v>0</x:v>
      </x:c>
      <x:c r="X285" s="18" t="n">
        <x:f>MAX(V285,W285*'01 Controls'!$E$12)</x:f>
        <x:v>0</x:v>
      </x:c>
      <x:c r="Y285" s="18" t="n">
        <x:f>IF(U285=0,0,N285*R285/U285)</x:f>
        <x:v>0</x:v>
      </x:c>
      <x:c r="Z285" s="18" t="n">
        <x:f>IF(U285=0,0,P285*R285/U285)</x:f>
        <x:v>0</x:v>
      </x:c>
      <x:c r="AA285" s="18" t="n">
        <x:f>MAX(Y285,Z285*'01 Controls'!$E$13)</x:f>
        <x:v>0</x:v>
      </x:c>
      <x:c r="AB285" s="18" t="n">
        <x:f>IF(U285=0,0,N285*S285/U285)</x:f>
        <x:v>2575.271739130435</x:v>
      </x:c>
      <x:c r="AC285" s="18" t="n">
        <x:f>IF(U285=0,0,P285*S285/U285)</x:f>
        <x:v>6860.054347826086</x:v>
      </x:c>
      <x:c r="AD285" s="18" t="n">
        <x:f>MAX(AB285,AC285*'01 Controls'!$E$14)</x:f>
        <x:v>2575.271739130435</x:v>
      </x:c>
      <x:c r="AE285" s="18" t="n">
        <x:f>IF(U285=0,0,N285*T285/U285)</x:f>
        <x:v>57.22826086956521</x:v>
      </x:c>
      <x:c r="AF285" s="18" t="n">
        <x:f>IF(U285=0,0,P285*T285/U285)</x:f>
        <x:v>152.44565217391303</x:v>
      </x:c>
      <x:c r="AG285" s="18" t="n">
        <x:f>MAX(AE285,AF285*'01 Controls'!$E$15)</x:f>
        <x:v>57.22826086956521</x:v>
      </x:c>
      <x:c r="AH285" s="18" t="n">
        <x:f>SUM(V285,Y285,AB285,AE285)</x:f>
        <x:v>2632.5</x:v>
      </x:c>
      <x:c r="AI285" s="18" t="n">
        <x:f>N285-AH285</x:f>
        <x:v>0</x:v>
      </x:c>
      <x:c r="AJ285" s="18" t="n">
        <x:f>V285*INDEX('07 Mode Capacity'!$P$6:$P$17,MATCH("AIR-"&amp;I285,'07 Mode Capacity'!$C$6:$C$17,0))</x:f>
        <x:v>0</x:v>
      </x:c>
      <x:c r="AK285" s="18" t="n">
        <x:f>Y285*INDEX('07 Mode Capacity'!$P$6:$P$17,MATCH("OCEAN-"&amp;I285,'07 Mode Capacity'!$C$6:$C$17,0))</x:f>
        <x:v>0</x:v>
      </x:c>
      <x:c r="AL285" s="18" t="n">
        <x:f>AB285*INDEX('07 Mode Capacity'!$P$6:$P$17,MATCH("LAND-"&amp;I285,'07 Mode Capacity'!$C$6:$C$17,0))</x:f>
        <x:v>314.3064291818921</x:v>
      </x:c>
      <x:c r="AM285" s="18" t="n">
        <x:f>AE285*INDEX('07 Mode Capacity'!$P$6:$P$17,MATCH("INLAND-"&amp;I285,'07 Mode Capacity'!$C$6:$C$17,0))</x:f>
        <x:v>36.12444508915901</x:v>
      </x:c>
      <x:c r="AN285" s="18" t="n">
        <x:f>SUM(AJ285:AM285)</x:f>
        <x:v>350.4308742710511</x:v>
      </x:c>
      <x:c r="AO285" s="17" t="n">
        <x:f>IF(N285=0,1,AN285/N285)</x:f>
        <x:v>0.13311714122357116</x:v>
      </x:c>
      <x:c r="AP285" s="11" t="str">
        <x:f>IF(AO285&gt;='01 Controls'!$E$16,"PASS","FAIL")</x:f>
        <x:v>FAIL</x:v>
      </x:c>
      <x:c r="AQ285" s="11" t="str">
        <x:v>UNQUANTIFIED</x:v>
      </x:c>
      <x:c r="AR285" s="11" t="str">
        <x:v>Position-class planning record; serial item and receiver open</x:v>
      </x:c>
      <x:c r="AS285" s="26"/>
      <x:c r="AT285" s="26"/>
    </x:row>
    <x:row r="286">
      <x:c r="C286" s="11" t="str">
        <x:v>C1-C-EGG-LIN-18</x:v>
      </x:c>
      <x:c r="D286" s="11" t="str">
        <x:v>C1</x:v>
      </x:c>
      <x:c r="E286" s="11" t="str">
        <x:v>Grid failure</x:v>
      </x:c>
      <x:c r="F286" s="11" t="str">
        <x:v>C-EGG</x:v>
      </x:c>
      <x:c r="G286" s="11" t="str">
        <x:v>Essential-goods group</x:v>
      </x:c>
      <x:c r="H286" s="11" t="str">
        <x:v>LIN-18</x:v>
      </x:c>
      <x:c r="I286" s="19" t="n">
        <x:v>72</x:v>
      </x:c>
      <x:c r="J286" s="21" t="n">
        <x:v>10</x:v>
      </x:c>
      <x:c r="K286" s="18" t="n">
        <x:f>'05 Cargo Register'!K286</x:f>
        <x:v>87.75</x:v>
      </x:c>
      <x:c r="L286" s="18" t="n">
        <x:f>'05 Cargo Register'!N286</x:f>
        <x:v>7</x:v>
      </x:c>
      <x:c r="M286" s="18" t="n">
        <x:f>'05 Cargo Register'!O286</x:f>
        <x:v>308</x:v>
      </x:c>
      <x:c r="N286" s="18" t="n">
        <x:f>J286*K286</x:f>
        <x:v>877.5</x:v>
      </x:c>
      <x:c r="O286" s="18" t="n">
        <x:f>J286*L286</x:f>
        <x:v>70</x:v>
      </x:c>
      <x:c r="P286" s="18" t="n">
        <x:f>J286*M286</x:f>
        <x:v>3080</x:v>
      </x:c>
      <x:c r="Q286" s="22" t="n">
        <x:f>'01 Controls'!$E$22*'02 Cargo Classes'!$M$13</x:f>
        <x:v>0</x:v>
      </x:c>
      <x:c r="R286" s="22" t="n">
        <x:f>'01 Controls'!$F$22*'02 Cargo Classes'!$N$13</x:f>
        <x:v>0</x:v>
      </x:c>
      <x:c r="S286" s="22" t="n">
        <x:f>'01 Controls'!$G$22*'02 Cargo Classes'!$O$13</x:f>
        <x:v>0.9</x:v>
      </x:c>
      <x:c r="T286" s="22" t="n">
        <x:f>'01 Controls'!$H$22*'02 Cargo Classes'!$P$13</x:f>
        <x:v>0.05</x:v>
      </x:c>
      <x:c r="U286" s="22" t="n">
        <x:f>SUM(Q286:T286)</x:f>
        <x:v>0.9500000000000001</x:v>
      </x:c>
      <x:c r="V286" s="18" t="n">
        <x:f>IF(U286=0,0,N286*Q286/U286)</x:f>
        <x:v>0</x:v>
      </x:c>
      <x:c r="W286" s="18" t="n">
        <x:f>IF(U286=0,0,P286*Q286/U286)</x:f>
        <x:v>0</x:v>
      </x:c>
      <x:c r="X286" s="18" t="n">
        <x:f>MAX(V286,W286*'01 Controls'!$E$12)</x:f>
        <x:v>0</x:v>
      </x:c>
      <x:c r="Y286" s="18" t="n">
        <x:f>IF(U286=0,0,N286*R286/U286)</x:f>
        <x:v>0</x:v>
      </x:c>
      <x:c r="Z286" s="18" t="n">
        <x:f>IF(U286=0,0,P286*R286/U286)</x:f>
        <x:v>0</x:v>
      </x:c>
      <x:c r="AA286" s="18" t="n">
        <x:f>MAX(Y286,Z286*'01 Controls'!$E$13)</x:f>
        <x:v>0</x:v>
      </x:c>
      <x:c r="AB286" s="18" t="n">
        <x:f>IF(U286=0,0,N286*S286/U286)</x:f>
        <x:v>831.3157894736842</x:v>
      </x:c>
      <x:c r="AC286" s="18" t="n">
        <x:f>IF(U286=0,0,P286*S286/U286)</x:f>
        <x:v>2917.894736842105</x:v>
      </x:c>
      <x:c r="AD286" s="18" t="n">
        <x:f>MAX(AB286,AC286*'01 Controls'!$E$14)</x:f>
        <x:v>831.3157894736842</x:v>
      </x:c>
      <x:c r="AE286" s="18" t="n">
        <x:f>IF(U286=0,0,N286*T286/U286)</x:f>
        <x:v>46.18421052631579</x:v>
      </x:c>
      <x:c r="AF286" s="18" t="n">
        <x:f>IF(U286=0,0,P286*T286/U286)</x:f>
        <x:v>162.1052631578947</x:v>
      </x:c>
      <x:c r="AG286" s="18" t="n">
        <x:f>MAX(AE286,AF286*'01 Controls'!$E$15)</x:f>
        <x:v>46.18421052631579</x:v>
      </x:c>
      <x:c r="AH286" s="18" t="n">
        <x:f>SUM(V286,Y286,AB286,AE286)</x:f>
        <x:v>877.5</x:v>
      </x:c>
      <x:c r="AI286" s="18" t="n">
        <x:f>N286-AH286</x:f>
        <x:v>0</x:v>
      </x:c>
      <x:c r="AJ286" s="18" t="n">
        <x:f>V286*INDEX('07 Mode Capacity'!$P$6:$P$17,MATCH("AIR-"&amp;I286,'07 Mode Capacity'!$C$6:$C$17,0))</x:f>
        <x:v>0</x:v>
      </x:c>
      <x:c r="AK286" s="18" t="n">
        <x:f>Y286*INDEX('07 Mode Capacity'!$P$6:$P$17,MATCH("OCEAN-"&amp;I286,'07 Mode Capacity'!$C$6:$C$17,0))</x:f>
        <x:v>0</x:v>
      </x:c>
      <x:c r="AL286" s="18" t="n">
        <x:f>AB286*INDEX('07 Mode Capacity'!$P$6:$P$17,MATCH("LAND-"&amp;I286,'07 Mode Capacity'!$C$6:$C$17,0))</x:f>
        <x:v>594.3992894948808</x:v>
      </x:c>
      <x:c r="AM286" s="18" t="n">
        <x:f>AE286*INDEX('07 Mode Capacity'!$P$6:$P$17,MATCH("INLAND-"&amp;I286,'07 Mode Capacity'!$C$6:$C$17,0))</x:f>
        <x:v>46.18421052631579</x:v>
      </x:c>
      <x:c r="AN286" s="18" t="n">
        <x:f>SUM(AJ286:AM286)</x:f>
        <x:v>640.5835000211966</x:v>
      </x:c>
      <x:c r="AO286" s="17" t="n">
        <x:f>IF(N286=0,1,AN286/N286)</x:f>
        <x:v>0.7300096866338424</x:v>
      </x:c>
      <x:c r="AP286" s="11" t="str">
        <x:f>IF(AO286&gt;='01 Controls'!$E$16,"PASS","FAIL")</x:f>
        <x:v>FAIL</x:v>
      </x:c>
      <x:c r="AQ286" s="11" t="str">
        <x:v>UNQUANTIFIED</x:v>
      </x:c>
      <x:c r="AR286" s="11" t="str">
        <x:v>Position-class planning record; serial item and receiver open</x:v>
      </x:c>
      <x:c r="AS286" s="26"/>
      <x:c r="AT286" s="26"/>
    </x:row>
    <x:row r="287">
      <x:c r="C287" s="11" t="str">
        <x:v>C1-C-EGG-BLK-08</x:v>
      </x:c>
      <x:c r="D287" s="11" t="str">
        <x:v>C1</x:v>
      </x:c>
      <x:c r="E287" s="11" t="str">
        <x:v>Grid failure</x:v>
      </x:c>
      <x:c r="F287" s="11" t="str">
        <x:v>C-EGG</x:v>
      </x:c>
      <x:c r="G287" s="11" t="str">
        <x:v>Essential-goods group</x:v>
      </x:c>
      <x:c r="H287" s="11" t="str">
        <x:v>BLK-08</x:v>
      </x:c>
      <x:c r="I287" s="19" t="n">
        <x:v>48</x:v>
      </x:c>
      <x:c r="J287" s="21" t="n">
        <x:v>10</x:v>
      </x:c>
      <x:c r="K287" s="18" t="n">
        <x:f>'05 Cargo Register'!K287</x:f>
        <x:v>745.875</x:v>
      </x:c>
      <x:c r="L287" s="18" t="n">
        <x:f>'05 Cargo Register'!N287</x:f>
        <x:v>117</x:v>
      </x:c>
      <x:c r="M287" s="18" t="n">
        <x:f>'05 Cargo Register'!O287</x:f>
        <x:v>5967</x:v>
      </x:c>
      <x:c r="N287" s="18" t="n">
        <x:f>J287*K287</x:f>
        <x:v>7458.75</x:v>
      </x:c>
      <x:c r="O287" s="18" t="n">
        <x:f>J287*L287</x:f>
        <x:v>1170</x:v>
      </x:c>
      <x:c r="P287" s="18" t="n">
        <x:f>J287*M287</x:f>
        <x:v>59670</x:v>
      </x:c>
      <x:c r="Q287" s="22" t="n">
        <x:f>'01 Controls'!$E$22*'02 Cargo Classes'!$M$14</x:f>
        <x:v>0.05</x:v>
      </x:c>
      <x:c r="R287" s="22" t="n">
        <x:f>'01 Controls'!$F$22*'02 Cargo Classes'!$N$14</x:f>
        <x:v>0</x:v>
      </x:c>
      <x:c r="S287" s="22" t="n">
        <x:f>'01 Controls'!$G$22*'02 Cargo Classes'!$O$14</x:f>
        <x:v>0.9</x:v>
      </x:c>
      <x:c r="T287" s="22" t="n">
        <x:f>'01 Controls'!$H$22*'02 Cargo Classes'!$P$14</x:f>
        <x:v>0.025</x:v>
      </x:c>
      <x:c r="U287" s="22" t="n">
        <x:f>SUM(Q287:T287)</x:f>
        <x:v>0.9750000000000001</x:v>
      </x:c>
      <x:c r="V287" s="18" t="n">
        <x:f>IF(U287=0,0,N287*Q287/U287)</x:f>
        <x:v>382.49999999999994</x:v>
      </x:c>
      <x:c r="W287" s="18" t="n">
        <x:f>IF(U287=0,0,P287*Q287/U287)</x:f>
        <x:v>3059.9999999999995</x:v>
      </x:c>
      <x:c r="X287" s="18" t="n">
        <x:f>MAX(V287,W287*'01 Controls'!$E$12)</x:f>
        <x:v>764.9999999999999</x:v>
      </x:c>
      <x:c r="Y287" s="18" t="n">
        <x:f>IF(U287=0,0,N287*R287/U287)</x:f>
        <x:v>0</x:v>
      </x:c>
      <x:c r="Z287" s="18" t="n">
        <x:f>IF(U287=0,0,P287*R287/U287)</x:f>
        <x:v>0</x:v>
      </x:c>
      <x:c r="AA287" s="18" t="n">
        <x:f>MAX(Y287,Z287*'01 Controls'!$E$13)</x:f>
        <x:v>0</x:v>
      </x:c>
      <x:c r="AB287" s="18" t="n">
        <x:f>IF(U287=0,0,N287*S287/U287)</x:f>
        <x:v>6884.999999999999</x:v>
      </x:c>
      <x:c r="AC287" s="18" t="n">
        <x:f>IF(U287=0,0,P287*S287/U287)</x:f>
        <x:v>55079.99999999999</x:v>
      </x:c>
      <x:c r="AD287" s="18" t="n">
        <x:f>MAX(AB287,AC287*'01 Controls'!$E$14)</x:f>
        <x:v>11016</x:v>
      </x:c>
      <x:c r="AE287" s="18" t="n">
        <x:f>IF(U287=0,0,N287*T287/U287)</x:f>
        <x:v>191.24999999999997</x:v>
      </x:c>
      <x:c r="AF287" s="18" t="n">
        <x:f>IF(U287=0,0,P287*T287/U287)</x:f>
        <x:v>1529.9999999999998</x:v>
      </x:c>
      <x:c r="AG287" s="18" t="n">
        <x:f>MAX(AE287,AF287*'01 Controls'!$E$15)</x:f>
        <x:v>275.4</x:v>
      </x:c>
      <x:c r="AH287" s="18" t="n">
        <x:f>SUM(V287,Y287,AB287,AE287)</x:f>
        <x:v>7458.749999999999</x:v>
      </x:c>
      <x:c r="AI287" s="18" t="n">
        <x:f>N287-AH287</x:f>
        <x:v>9.094947017729282e-13</x:v>
      </x:c>
      <x:c r="AJ287" s="18" t="n">
        <x:f>V287*INDEX('07 Mode Capacity'!$P$6:$P$17,MATCH("AIR-"&amp;I287,'07 Mode Capacity'!$C$6:$C$17,0))</x:f>
        <x:v>107.22838929565441</x:v>
      </x:c>
      <x:c r="AK287" s="18" t="n">
        <x:f>Y287*INDEX('07 Mode Capacity'!$P$6:$P$17,MATCH("OCEAN-"&amp;I287,'07 Mode Capacity'!$C$6:$C$17,0))</x:f>
        <x:v>0</x:v>
      </x:c>
      <x:c r="AL287" s="18" t="n">
        <x:f>AB287*INDEX('07 Mode Capacity'!$P$6:$P$17,MATCH("LAND-"&amp;I287,'07 Mode Capacity'!$C$6:$C$17,0))</x:f>
        <x:v>840.2995816076567</x:v>
      </x:c>
      <x:c r="AM287" s="18" t="n">
        <x:f>AE287*INDEX('07 Mode Capacity'!$P$6:$P$17,MATCH("INLAND-"&amp;I287,'07 Mode Capacity'!$C$6:$C$17,0))</x:f>
        <x:v>120.72357290479634</x:v>
      </x:c>
      <x:c r="AN287" s="18" t="n">
        <x:f>SUM(AJ287:AM287)</x:f>
        <x:v>1068.2515438081075</x:v>
      </x:c>
      <x:c r="AO287" s="17" t="n">
        <x:f>IF(N287=0,1,AN287/N287)</x:f>
        <x:v>0.14322125608287012</x:v>
      </x:c>
      <x:c r="AP287" s="11" t="str">
        <x:f>IF(AO287&gt;='01 Controls'!$E$16,"PASS","FAIL")</x:f>
        <x:v>FAIL</x:v>
      </x:c>
      <x:c r="AQ287" s="11" t="str">
        <x:v>UNQUANTIFIED</x:v>
      </x:c>
      <x:c r="AR287" s="11" t="str">
        <x:v>Position-class planning record; serial item and receiver open</x:v>
      </x:c>
      <x:c r="AS287" s="26"/>
      <x:c r="AT287" s="26"/>
    </x:row>
    <x:row r="288">
      <x:c r="C288" s="11" t="str">
        <x:v>C1-C-CAG-APL-45</x:v>
      </x:c>
      <x:c r="D288" s="11" t="str">
        <x:v>C1</x:v>
      </x:c>
      <x:c r="E288" s="11" t="str">
        <x:v>Grid failure</x:v>
      </x:c>
      <x:c r="F288" s="11" t="str">
        <x:v>C-CAG</x:v>
      </x:c>
      <x:c r="G288" s="11" t="str">
        <x:v>Civil access group</x:v>
      </x:c>
      <x:c r="H288" s="11" t="str">
        <x:v>APL-45</x:v>
      </x:c>
      <x:c r="I288" s="19" t="n">
        <x:v>24</x:v>
      </x:c>
      <x:c r="J288" s="21" t="n">
        <x:v>8</x:v>
      </x:c>
      <x:c r="K288" s="18" t="n">
        <x:f>'05 Cargo Register'!K288</x:f>
        <x:v>175.5</x:v>
      </x:c>
      <x:c r="L288" s="18" t="n">
        <x:f>'05 Cargo Register'!N288</x:f>
        <x:v>46</x:v>
      </x:c>
      <x:c r="M288" s="18" t="n">
        <x:f>'05 Cargo Register'!O288</x:f>
        <x:v>345</x:v>
      </x:c>
      <x:c r="N288" s="18" t="n">
        <x:f>J288*K288</x:f>
        <x:v>1404</x:v>
      </x:c>
      <x:c r="O288" s="18" t="n">
        <x:f>J288*L288</x:f>
        <x:v>368</x:v>
      </x:c>
      <x:c r="P288" s="18" t="n">
        <x:f>J288*M288</x:f>
        <x:v>2760</x:v>
      </x:c>
      <x:c r="Q288" s="22" t="n">
        <x:f>'01 Controls'!$E$22*'02 Cargo Classes'!$M$6</x:f>
        <x:v>0.15000000000000002</x:v>
      </x:c>
      <x:c r="R288" s="22" t="n">
        <x:f>'01 Controls'!$F$22*'02 Cargo Classes'!$N$6</x:f>
        <x:v>0</x:v>
      </x:c>
      <x:c r="S288" s="22" t="n">
        <x:f>'01 Controls'!$G$22*'02 Cargo Classes'!$O$6</x:f>
        <x:v>0.9</x:v>
      </x:c>
      <x:c r="T288" s="22" t="n">
        <x:f>'01 Controls'!$H$22*'02 Cargo Classes'!$P$6</x:f>
        <x:v>0.015</x:v>
      </x:c>
      <x:c r="U288" s="22" t="n">
        <x:f>SUM(Q288:T288)</x:f>
        <x:v>1.065</x:v>
      </x:c>
      <x:c r="V288" s="18" t="n">
        <x:f>IF(U288=0,0,N288*Q288/U288)</x:f>
        <x:v>197.74647887323945</x:v>
      </x:c>
      <x:c r="W288" s="18" t="n">
        <x:f>IF(U288=0,0,P288*Q288/U288)</x:f>
        <x:v>388.73239436619724</x:v>
      </x:c>
      <x:c r="X288" s="18" t="n">
        <x:f>MAX(V288,W288*'01 Controls'!$E$12)</x:f>
        <x:v>197.74647887323945</x:v>
      </x:c>
      <x:c r="Y288" s="18" t="n">
        <x:f>IF(U288=0,0,N288*R288/U288)</x:f>
        <x:v>0</x:v>
      </x:c>
      <x:c r="Z288" s="18" t="n">
        <x:f>IF(U288=0,0,P288*R288/U288)</x:f>
        <x:v>0</x:v>
      </x:c>
      <x:c r="AA288" s="18" t="n">
        <x:f>MAX(Y288,Z288*'01 Controls'!$E$13)</x:f>
        <x:v>0</x:v>
      </x:c>
      <x:c r="AB288" s="18" t="n">
        <x:f>IF(U288=0,0,N288*S288/U288)</x:f>
        <x:v>1186.4788732394368</x:v>
      </x:c>
      <x:c r="AC288" s="18" t="n">
        <x:f>IF(U288=0,0,P288*S288/U288)</x:f>
        <x:v>2332.394366197183</x:v>
      </x:c>
      <x:c r="AD288" s="18" t="n">
        <x:f>MAX(AB288,AC288*'01 Controls'!$E$14)</x:f>
        <x:v>1186.4788732394368</x:v>
      </x:c>
      <x:c r="AE288" s="18" t="n">
        <x:f>IF(U288=0,0,N288*T288/U288)</x:f>
        <x:v>19.774647887323944</x:v>
      </x:c>
      <x:c r="AF288" s="18" t="n">
        <x:f>IF(U288=0,0,P288*T288/U288)</x:f>
        <x:v>38.87323943661972</x:v>
      </x:c>
      <x:c r="AG288" s="18" t="n">
        <x:f>MAX(AE288,AF288*'01 Controls'!$E$15)</x:f>
        <x:v>19.774647887323944</x:v>
      </x:c>
      <x:c r="AH288" s="18" t="n">
        <x:f>SUM(V288,Y288,AB288,AE288)</x:f>
        <x:v>1404.0000000000002</x:v>
      </x:c>
      <x:c r="AI288" s="18" t="n">
        <x:f>N288-AH288</x:f>
        <x:v>-2.2737367544323206e-13</x:v>
      </x:c>
      <x:c r="AJ288" s="18" t="n">
        <x:f>V288*INDEX('07 Mode Capacity'!$P$6:$P$17,MATCH("AIR-"&amp;I288,'07 Mode Capacity'!$C$6:$C$17,0))</x:f>
        <x:v>40.12554242898209</x:v>
      </x:c>
      <x:c r="AK288" s="18" t="n">
        <x:f>Y288*INDEX('07 Mode Capacity'!$P$6:$P$17,MATCH("OCEAN-"&amp;I288,'07 Mode Capacity'!$C$6:$C$17,0))</x:f>
        <x:v>0</x:v>
      </x:c>
      <x:c r="AL288" s="18" t="n">
        <x:f>AB288*INDEX('07 Mode Capacity'!$P$6:$P$17,MATCH("LAND-"&amp;I288,'07 Mode Capacity'!$C$6:$C$17,0))</x:f>
        <x:v>453.8292656166371</x:v>
      </x:c>
      <x:c r="AM288" s="18" t="n">
        <x:f>AE288*INDEX('07 Mode Capacity'!$P$6:$P$17,MATCH("INLAND-"&amp;I288,'07 Mode Capacity'!$C$6:$C$17,0))</x:f>
        <x:v>19.774647887323944</x:v>
      </x:c>
      <x:c r="AN288" s="18" t="n">
        <x:f>SUM(AJ288:AM288)</x:f>
        <x:v>513.7294559329431</x:v>
      </x:c>
      <x:c r="AO288" s="17" t="n">
        <x:f>IF(N288=0,1,AN288/N288)</x:f>
        <x:v>0.3659041708924096</x:v>
      </x:c>
      <x:c r="AP288" s="11" t="str">
        <x:f>IF(AO288&gt;='01 Controls'!$E$16,"PASS","FAIL")</x:f>
        <x:v>FAIL</x:v>
      </x:c>
      <x:c r="AQ288" s="11" t="str">
        <x:v>UNQUANTIFIED</x:v>
      </x:c>
      <x:c r="AR288" s="11" t="str">
        <x:v>Position-class planning record; serial item and receiver open</x:v>
      </x:c>
      <x:c r="AS288" s="26"/>
      <x:c r="AT288" s="26"/>
    </x:row>
    <x:row r="289">
      <x:c r="C289" s="11" t="str">
        <x:v>C1-C-CAG-ISO-18</x:v>
      </x:c>
      <x:c r="D289" s="11" t="str">
        <x:v>C1</x:v>
      </x:c>
      <x:c r="E289" s="11" t="str">
        <x:v>Grid failure</x:v>
      </x:c>
      <x:c r="F289" s="11" t="str">
        <x:v>C-CAG</x:v>
      </x:c>
      <x:c r="G289" s="11" t="str">
        <x:v>Civil access group</x:v>
      </x:c>
      <x:c r="H289" s="11" t="str">
        <x:v>ISO-18</x:v>
      </x:c>
      <x:c r="I289" s="19" t="n">
        <x:v>48</x:v>
      </x:c>
      <x:c r="J289" s="21" t="n">
        <x:v>8</x:v>
      </x:c>
      <x:c r="K289" s="18" t="n">
        <x:f>'05 Cargo Register'!K289</x:f>
        <x:v>438.75</x:v>
      </x:c>
      <x:c r="L289" s="18" t="n">
        <x:f>'05 Cargo Register'!N289</x:f>
        <x:v>29</x:v>
      </x:c>
      <x:c r="M289" s="18" t="n">
        <x:f>'05 Cargo Register'!O289</x:f>
        <x:v>765.6</x:v>
      </x:c>
      <x:c r="N289" s="18" t="n">
        <x:f>J289*K289</x:f>
        <x:v>3510</x:v>
      </x:c>
      <x:c r="O289" s="18" t="n">
        <x:f>J289*L289</x:f>
        <x:v>232</x:v>
      </x:c>
      <x:c r="P289" s="18" t="n">
        <x:f>J289*M289</x:f>
        <x:v>6124.8</x:v>
      </x:c>
      <x:c r="Q289" s="22" t="n">
        <x:f>'01 Controls'!$E$22*'02 Cargo Classes'!$M$7</x:f>
        <x:v>0.010000000000000002</x:v>
      </x:c>
      <x:c r="R289" s="22" t="n">
        <x:f>'01 Controls'!$F$22*'02 Cargo Classes'!$N$7</x:f>
        <x:v>0</x:v>
      </x:c>
      <x:c r="S289" s="22" t="n">
        <x:f>'01 Controls'!$G$22*'02 Cargo Classes'!$O$7</x:f>
        <x:v>1.08</x:v>
      </x:c>
      <x:c r="T289" s="22" t="n">
        <x:f>'01 Controls'!$H$22*'02 Cargo Classes'!$P$7</x:f>
        <x:v>0.04000000000000001</x:v>
      </x:c>
      <x:c r="U289" s="22" t="n">
        <x:f>SUM(Q289:T289)</x:f>
        <x:v>1.1300000000000001</x:v>
      </x:c>
      <x:c r="V289" s="18" t="n">
        <x:f>IF(U289=0,0,N289*Q289/U289)</x:f>
        <x:v>31.06194690265487</x:v>
      </x:c>
      <x:c r="W289" s="18" t="n">
        <x:f>IF(U289=0,0,P289*Q289/U289)</x:f>
        <x:v>54.20176991150443</x:v>
      </x:c>
      <x:c r="X289" s="18" t="n">
        <x:f>MAX(V289,W289*'01 Controls'!$E$12)</x:f>
        <x:v>31.06194690265487</x:v>
      </x:c>
      <x:c r="Y289" s="18" t="n">
        <x:f>IF(U289=0,0,N289*R289/U289)</x:f>
        <x:v>0</x:v>
      </x:c>
      <x:c r="Z289" s="18" t="n">
        <x:f>IF(U289=0,0,P289*R289/U289)</x:f>
        <x:v>0</x:v>
      </x:c>
      <x:c r="AA289" s="18" t="n">
        <x:f>MAX(Y289,Z289*'01 Controls'!$E$13)</x:f>
        <x:v>0</x:v>
      </x:c>
      <x:c r="AB289" s="18" t="n">
        <x:f>IF(U289=0,0,N289*S289/U289)</x:f>
        <x:v>3354.6902654867254</x:v>
      </x:c>
      <x:c r="AC289" s="18" t="n">
        <x:f>IF(U289=0,0,P289*S289/U289)</x:f>
        <x:v>5853.791150442477</x:v>
      </x:c>
      <x:c r="AD289" s="18" t="n">
        <x:f>MAX(AB289,AC289*'01 Controls'!$E$14)</x:f>
        <x:v>3354.6902654867254</x:v>
      </x:c>
      <x:c r="AE289" s="18" t="n">
        <x:f>IF(U289=0,0,N289*T289/U289)</x:f>
        <x:v>124.24778761061948</x:v>
      </x:c>
      <x:c r="AF289" s="18" t="n">
        <x:f>IF(U289=0,0,P289*T289/U289)</x:f>
        <x:v>216.8070796460177</x:v>
      </x:c>
      <x:c r="AG289" s="18" t="n">
        <x:f>MAX(AE289,AF289*'01 Controls'!$E$15)</x:f>
        <x:v>124.24778761061948</x:v>
      </x:c>
      <x:c r="AH289" s="18" t="n">
        <x:f>SUM(V289,Y289,AB289,AE289)</x:f>
        <x:v>3509.9999999999995</x:v>
      </x:c>
      <x:c r="AI289" s="18" t="n">
        <x:f>N289-AH289</x:f>
        <x:v>4.547473508864641e-13</x:v>
      </x:c>
      <x:c r="AJ289" s="18" t="n">
        <x:f>V289*INDEX('07 Mode Capacity'!$P$6:$P$17,MATCH("AIR-"&amp;I289,'07 Mode Capacity'!$C$6:$C$17,0))</x:f>
        <x:v>8.707771332702807</x:v>
      </x:c>
      <x:c r="AK289" s="18" t="n">
        <x:f>Y289*INDEX('07 Mode Capacity'!$P$6:$P$17,MATCH("OCEAN-"&amp;I289,'07 Mode Capacity'!$C$6:$C$17,0))</x:f>
        <x:v>0</x:v>
      </x:c>
      <x:c r="AL289" s="18" t="n">
        <x:f>AB289*INDEX('07 Mode Capacity'!$P$6:$P$17,MATCH("LAND-"&amp;I289,'07 Mode Capacity'!$C$6:$C$17,0))</x:f>
        <x:v>409.4327997838452</x:v>
      </x:c>
      <x:c r="AM289" s="18" t="n">
        <x:f>AE289*INDEX('07 Mode Capacity'!$P$6:$P$17,MATCH("INLAND-"&amp;I289,'07 Mode Capacity'!$C$6:$C$17,0))</x:f>
        <x:v>78.42947370389686</x:v>
      </x:c>
      <x:c r="AN289" s="18" t="n">
        <x:f>SUM(AJ289:AM289)</x:f>
        <x:v>496.5700448204449</x:v>
      </x:c>
      <x:c r="AO289" s="17" t="n">
        <x:f>IF(N289=0,1,AN289/N289)</x:f>
        <x:v>0.14147294724229198</x:v>
      </x:c>
      <x:c r="AP289" s="11" t="str">
        <x:f>IF(AO289&gt;='01 Controls'!$E$16,"PASS","FAIL")</x:f>
        <x:v>FAIL</x:v>
      </x:c>
      <x:c r="AQ289" s="11" t="str">
        <x:v>UNQUANTIFIED</x:v>
      </x:c>
      <x:c r="AR289" s="11" t="str">
        <x:v>Position-class planning record; serial item and receiver open</x:v>
      </x:c>
      <x:c r="AS289" s="26"/>
      <x:c r="AT289" s="26"/>
    </x:row>
    <x:row r="290">
      <x:c r="C290" s="11" t="str">
        <x:v>C1-C-CAG-COL-12</x:v>
      </x:c>
      <x:c r="D290" s="11" t="str">
        <x:v>C1</x:v>
      </x:c>
      <x:c r="E290" s="11" t="str">
        <x:v>Grid failure</x:v>
      </x:c>
      <x:c r="F290" s="11" t="str">
        <x:v>C-CAG</x:v>
      </x:c>
      <x:c r="G290" s="11" t="str">
        <x:v>Civil access group</x:v>
      </x:c>
      <x:c r="H290" s="11" t="str">
        <x:v>COL-12</x:v>
      </x:c>
      <x:c r="I290" s="19" t="n">
        <x:v>24</x:v>
      </x:c>
      <x:c r="J290" s="21" t="n">
        <x:v>8</x:v>
      </x:c>
      <x:c r="K290" s="18" t="n">
        <x:f>'05 Cargo Register'!K290</x:f>
        <x:v>175.5</x:v>
      </x:c>
      <x:c r="L290" s="18" t="n">
        <x:f>'05 Cargo Register'!N290</x:f>
        <x:v>19</x:v>
      </x:c>
      <x:c r="M290" s="18" t="n">
        <x:f>'05 Cargo Register'!O290</x:f>
        <x:v>501.6</x:v>
      </x:c>
      <x:c r="N290" s="18" t="n">
        <x:f>J290*K290</x:f>
        <x:v>1404</x:v>
      </x:c>
      <x:c r="O290" s="18" t="n">
        <x:f>J290*L290</x:f>
        <x:v>152</x:v>
      </x:c>
      <x:c r="P290" s="18" t="n">
        <x:f>J290*M290</x:f>
        <x:v>4012.8</x:v>
      </x:c>
      <x:c r="Q290" s="22" t="n">
        <x:f>'01 Controls'!$E$22*'02 Cargo Classes'!$M$8</x:f>
        <x:v>0.1</x:v>
      </x:c>
      <x:c r="R290" s="22" t="n">
        <x:f>'01 Controls'!$F$22*'02 Cargo Classes'!$N$8</x:f>
        <x:v>0</x:v>
      </x:c>
      <x:c r="S290" s="22" t="n">
        <x:f>'01 Controls'!$G$22*'02 Cargo Classes'!$O$8</x:f>
        <x:v>1.08</x:v>
      </x:c>
      <x:c r="T290" s="22" t="n">
        <x:f>'01 Controls'!$H$22*'02 Cargo Classes'!$P$8</x:f>
        <x:v>0.010000000000000002</x:v>
      </x:c>
      <x:c r="U290" s="22" t="n">
        <x:f>SUM(Q290:T290)</x:f>
        <x:v>1.1900000000000002</x:v>
      </x:c>
      <x:c r="V290" s="18" t="n">
        <x:f>IF(U290=0,0,N290*Q290/U290)</x:f>
        <x:v>117.98319327731092</x:v>
      </x:c>
      <x:c r="W290" s="18" t="n">
        <x:f>IF(U290=0,0,P290*Q290/U290)</x:f>
        <x:v>337.21008403361344</x:v>
      </x:c>
      <x:c r="X290" s="18" t="n">
        <x:f>MAX(V290,W290*'01 Controls'!$E$12)</x:f>
        <x:v>117.98319327731092</x:v>
      </x:c>
      <x:c r="Y290" s="18" t="n">
        <x:f>IF(U290=0,0,N290*R290/U290)</x:f>
        <x:v>0</x:v>
      </x:c>
      <x:c r="Z290" s="18" t="n">
        <x:f>IF(U290=0,0,P290*R290/U290)</x:f>
        <x:v>0</x:v>
      </x:c>
      <x:c r="AA290" s="18" t="n">
        <x:f>MAX(Y290,Z290*'01 Controls'!$E$13)</x:f>
        <x:v>0</x:v>
      </x:c>
      <x:c r="AB290" s="18" t="n">
        <x:f>IF(U290=0,0,N290*S290/U290)</x:f>
        <x:v>1274.218487394958</x:v>
      </x:c>
      <x:c r="AC290" s="18" t="n">
        <x:f>IF(U290=0,0,P290*S290/U290)</x:f>
        <x:v>3641.868907563025</x:v>
      </x:c>
      <x:c r="AD290" s="18" t="n">
        <x:f>MAX(AB290,AC290*'01 Controls'!$E$14)</x:f>
        <x:v>1274.218487394958</x:v>
      </x:c>
      <x:c r="AE290" s="18" t="n">
        <x:f>IF(U290=0,0,N290*T290/U290)</x:f>
        <x:v>11.798319327731093</x:v>
      </x:c>
      <x:c r="AF290" s="18" t="n">
        <x:f>IF(U290=0,0,P290*T290/U290)</x:f>
        <x:v>33.721008403361346</x:v>
      </x:c>
      <x:c r="AG290" s="18" t="n">
        <x:f>MAX(AE290,AF290*'01 Controls'!$E$15)</x:f>
        <x:v>11.798319327731093</x:v>
      </x:c>
      <x:c r="AH290" s="18" t="n">
        <x:f>SUM(V290,Y290,AB290,AE290)</x:f>
        <x:v>1404</x:v>
      </x:c>
      <x:c r="AI290" s="18" t="n">
        <x:f>N290-AH290</x:f>
        <x:v>0</x:v>
      </x:c>
      <x:c r="AJ290" s="18" t="n">
        <x:f>V290*INDEX('07 Mode Capacity'!$P$6:$P$17,MATCH("AIR-"&amp;I290,'07 Mode Capacity'!$C$6:$C$17,0))</x:f>
        <x:v>23.94044968451872</x:v>
      </x:c>
      <x:c r="AK290" s="18" t="n">
        <x:f>Y290*INDEX('07 Mode Capacity'!$P$6:$P$17,MATCH("OCEAN-"&amp;I290,'07 Mode Capacity'!$C$6:$C$17,0))</x:f>
        <x:v>0</x:v>
      </x:c>
      <x:c r="AL290" s="18" t="n">
        <x:f>AB290*INDEX('07 Mode Capacity'!$P$6:$P$17,MATCH("LAND-"&amp;I290,'07 Mode Capacity'!$C$6:$C$17,0))</x:f>
        <x:v>487.38974912442194</x:v>
      </x:c>
      <x:c r="AM290" s="18" t="n">
        <x:f>AE290*INDEX('07 Mode Capacity'!$P$6:$P$17,MATCH("INLAND-"&amp;I290,'07 Mode Capacity'!$C$6:$C$17,0))</x:f>
        <x:v>11.798319327731093</x:v>
      </x:c>
      <x:c r="AN290" s="18" t="n">
        <x:f>SUM(AJ290:AM290)</x:f>
        <x:v>523.1285181366718</x:v>
      </x:c>
      <x:c r="AO290" s="17" t="n">
        <x:f>IF(N290=0,1,AN290/N290)</x:f>
        <x:v>0.3725986596415041</x:v>
      </x:c>
      <x:c r="AP290" s="11" t="str">
        <x:f>IF(AO290&gt;='01 Controls'!$E$16,"PASS","FAIL")</x:f>
        <x:v>FAIL</x:v>
      </x:c>
      <x:c r="AQ290" s="11" t="str">
        <x:v>UNQUANTIFIED</x:v>
      </x:c>
      <x:c r="AR290" s="11" t="str">
        <x:v>Position-class planning record; serial item and receiver open</x:v>
      </x:c>
      <x:c r="AS290" s="26"/>
      <x:c r="AT290" s="26"/>
    </x:row>
    <x:row r="291">
      <x:c r="C291" s="11" t="str">
        <x:v>C1-C-CAG-BAT-22</x:v>
      </x:c>
      <x:c r="D291" s="11" t="str">
        <x:v>C1</x:v>
      </x:c>
      <x:c r="E291" s="11" t="str">
        <x:v>Grid failure</x:v>
      </x:c>
      <x:c r="F291" s="11" t="str">
        <x:v>C-CAG</x:v>
      </x:c>
      <x:c r="G291" s="11" t="str">
        <x:v>Civil access group</x:v>
      </x:c>
      <x:c r="H291" s="11" t="str">
        <x:v>BAT-22</x:v>
      </x:c>
      <x:c r="I291" s="19" t="n">
        <x:v>48</x:v>
      </x:c>
      <x:c r="J291" s="21" t="n">
        <x:v>8</x:v>
      </x:c>
      <x:c r="K291" s="18" t="n">
        <x:f>'05 Cargo Register'!K291</x:f>
        <x:v>131.625</x:v>
      </x:c>
      <x:c r="L291" s="18" t="n">
        <x:f>'05 Cargo Register'!N291</x:f>
        <x:v>8</x:v>
      </x:c>
      <x:c r="M291" s="18" t="n">
        <x:f>'05 Cargo Register'!O291</x:f>
        <x:v>211.20000000000002</x:v>
      </x:c>
      <x:c r="N291" s="18" t="n">
        <x:f>J291*K291</x:f>
        <x:v>1053</x:v>
      </x:c>
      <x:c r="O291" s="18" t="n">
        <x:f>J291*L291</x:f>
        <x:v>64</x:v>
      </x:c>
      <x:c r="P291" s="18" t="n">
        <x:f>J291*M291</x:f>
        <x:v>1689.6000000000001</x:v>
      </x:c>
      <x:c r="Q291" s="22" t="n">
        <x:f>'01 Controls'!$E$22*'02 Cargo Classes'!$M$9</x:f>
        <x:v>0</x:v>
      </x:c>
      <x:c r="R291" s="22" t="n">
        <x:f>'01 Controls'!$F$22*'02 Cargo Classes'!$N$9</x:f>
        <x:v>0</x:v>
      </x:c>
      <x:c r="S291" s="22" t="n">
        <x:f>'01 Controls'!$G$22*'02 Cargo Classes'!$O$9</x:f>
        <x:v>0.9</x:v>
      </x:c>
      <x:c r="T291" s="22" t="n">
        <x:f>'01 Controls'!$H$22*'02 Cargo Classes'!$P$9</x:f>
        <x:v>0.025</x:v>
      </x:c>
      <x:c r="U291" s="22" t="n">
        <x:f>SUM(Q291:T291)</x:f>
        <x:v>0.925</x:v>
      </x:c>
      <x:c r="V291" s="18" t="n">
        <x:f>IF(U291=0,0,N291*Q291/U291)</x:f>
        <x:v>0</x:v>
      </x:c>
      <x:c r="W291" s="18" t="n">
        <x:f>IF(U291=0,0,P291*Q291/U291)</x:f>
        <x:v>0</x:v>
      </x:c>
      <x:c r="X291" s="18" t="n">
        <x:f>MAX(V291,W291*'01 Controls'!$E$12)</x:f>
        <x:v>0</x:v>
      </x:c>
      <x:c r="Y291" s="18" t="n">
        <x:f>IF(U291=0,0,N291*R291/U291)</x:f>
        <x:v>0</x:v>
      </x:c>
      <x:c r="Z291" s="18" t="n">
        <x:f>IF(U291=0,0,P291*R291/U291)</x:f>
        <x:v>0</x:v>
      </x:c>
      <x:c r="AA291" s="18" t="n">
        <x:f>MAX(Y291,Z291*'01 Controls'!$E$13)</x:f>
        <x:v>0</x:v>
      </x:c>
      <x:c r="AB291" s="18" t="n">
        <x:f>IF(U291=0,0,N291*S291/U291)</x:f>
        <x:v>1024.5405405405406</x:v>
      </x:c>
      <x:c r="AC291" s="18" t="n">
        <x:f>IF(U291=0,0,P291*S291/U291)</x:f>
        <x:v>1643.9351351351352</x:v>
      </x:c>
      <x:c r="AD291" s="18" t="n">
        <x:f>MAX(AB291,AC291*'01 Controls'!$E$14)</x:f>
        <x:v>1024.5405405405406</x:v>
      </x:c>
      <x:c r="AE291" s="18" t="n">
        <x:f>IF(U291=0,0,N291*T291/U291)</x:f>
        <x:v>28.45945945945946</x:v>
      </x:c>
      <x:c r="AF291" s="18" t="n">
        <x:f>IF(U291=0,0,P291*T291/U291)</x:f>
        <x:v>45.664864864864875</x:v>
      </x:c>
      <x:c r="AG291" s="18" t="n">
        <x:f>MAX(AE291,AF291*'01 Controls'!$E$15)</x:f>
        <x:v>28.45945945945946</x:v>
      </x:c>
      <x:c r="AH291" s="18" t="n">
        <x:f>SUM(V291,Y291,AB291,AE291)</x:f>
        <x:v>1053</x:v>
      </x:c>
      <x:c r="AI291" s="18" t="n">
        <x:f>N291-AH291</x:f>
        <x:v>0</x:v>
      </x:c>
      <x:c r="AJ291" s="18" t="n">
        <x:f>V291*INDEX('07 Mode Capacity'!$P$6:$P$17,MATCH("AIR-"&amp;I291,'07 Mode Capacity'!$C$6:$C$17,0))</x:f>
        <x:v>0</x:v>
      </x:c>
      <x:c r="AK291" s="18" t="n">
        <x:f>Y291*INDEX('07 Mode Capacity'!$P$6:$P$17,MATCH("OCEAN-"&amp;I291,'07 Mode Capacity'!$C$6:$C$17,0))</x:f>
        <x:v>0</x:v>
      </x:c>
      <x:c r="AL291" s="18" t="n">
        <x:f>AB291*INDEX('07 Mode Capacity'!$P$6:$P$17,MATCH("LAND-"&amp;I291,'07 Mode Capacity'!$C$6:$C$17,0))</x:f>
        <x:v>125.04299020425546</x:v>
      </x:c>
      <x:c r="AM291" s="18" t="n">
        <x:f>AE291*INDEX('07 Mode Capacity'!$P$6:$P$17,MATCH("INLAND-"&amp;I291,'07 Mode Capacity'!$C$6:$C$17,0))</x:f>
        <x:v>17.9645889092034</x:v>
      </x:c>
      <x:c r="AN291" s="18" t="n">
        <x:f>SUM(AJ291:AM291)</x:f>
        <x:v>143.00757911345886</x:v>
      </x:c>
      <x:c r="AO291" s="17" t="n">
        <x:f>IF(N291=0,1,AN291/N291)</x:f>
        <x:v>0.13580966677441486</x:v>
      </x:c>
      <x:c r="AP291" s="11" t="str">
        <x:f>IF(AO291&gt;='01 Controls'!$E$16,"PASS","FAIL")</x:f>
        <x:v>FAIL</x:v>
      </x:c>
      <x:c r="AQ291" s="11" t="str">
        <x:v>UNQUANTIFIED</x:v>
      </x:c>
      <x:c r="AR291" s="11" t="str">
        <x:v>Position-class planning record; serial item and receiver open</x:v>
      </x:c>
      <x:c r="AS291" s="26"/>
      <x:c r="AT291" s="26"/>
    </x:row>
    <x:row r="292">
      <x:c r="C292" s="11" t="str">
        <x:v>C1-C-CAG-TNK-20</x:v>
      </x:c>
      <x:c r="D292" s="11" t="str">
        <x:v>C1</x:v>
      </x:c>
      <x:c r="E292" s="11" t="str">
        <x:v>Grid failure</x:v>
      </x:c>
      <x:c r="F292" s="11" t="str">
        <x:v>C-CAG</x:v>
      </x:c>
      <x:c r="G292" s="11" t="str">
        <x:v>Civil access group</x:v>
      </x:c>
      <x:c r="H292" s="11" t="str">
        <x:v>TNK-20</x:v>
      </x:c>
      <x:c r="I292" s="19" t="n">
        <x:v>48</x:v>
      </x:c>
      <x:c r="J292" s="21" t="n">
        <x:v>8</x:v>
      </x:c>
      <x:c r="K292" s="18" t="n">
        <x:f>'05 Cargo Register'!K292</x:f>
        <x:v>175.5</x:v>
      </x:c>
      <x:c r="L292" s="18" t="n">
        <x:f>'05 Cargo Register'!N292</x:f>
        <x:v>11</x:v>
      </x:c>
      <x:c r="M292" s="18" t="n">
        <x:f>'05 Cargo Register'!O292</x:f>
        <x:v>233.75</x:v>
      </x:c>
      <x:c r="N292" s="18" t="n">
        <x:f>J292*K292</x:f>
        <x:v>1404</x:v>
      </x:c>
      <x:c r="O292" s="18" t="n">
        <x:f>J292*L292</x:f>
        <x:v>88</x:v>
      </x:c>
      <x:c r="P292" s="18" t="n">
        <x:f>J292*M292</x:f>
        <x:v>1870</x:v>
      </x:c>
      <x:c r="Q292" s="22" t="n">
        <x:f>'01 Controls'!$E$22*'02 Cargo Classes'!$M$10</x:f>
        <x:v>0</x:v>
      </x:c>
      <x:c r="R292" s="22" t="n">
        <x:f>'01 Controls'!$F$22*'02 Cargo Classes'!$N$10</x:f>
        <x:v>0</x:v>
      </x:c>
      <x:c r="S292" s="22" t="n">
        <x:f>'01 Controls'!$G$22*'02 Cargo Classes'!$O$10</x:f>
        <x:v>0.9</x:v>
      </x:c>
      <x:c r="T292" s="22" t="n">
        <x:f>'01 Controls'!$H$22*'02 Cargo Classes'!$P$10</x:f>
        <x:v>0.05</x:v>
      </x:c>
      <x:c r="U292" s="22" t="n">
        <x:f>SUM(Q292:T292)</x:f>
        <x:v>0.9500000000000001</x:v>
      </x:c>
      <x:c r="V292" s="18" t="n">
        <x:f>IF(U292=0,0,N292*Q292/U292)</x:f>
        <x:v>0</x:v>
      </x:c>
      <x:c r="W292" s="18" t="n">
        <x:f>IF(U292=0,0,P292*Q292/U292)</x:f>
        <x:v>0</x:v>
      </x:c>
      <x:c r="X292" s="18" t="n">
        <x:f>MAX(V292,W292*'01 Controls'!$E$12)</x:f>
        <x:v>0</x:v>
      </x:c>
      <x:c r="Y292" s="18" t="n">
        <x:f>IF(U292=0,0,N292*R292/U292)</x:f>
        <x:v>0</x:v>
      </x:c>
      <x:c r="Z292" s="18" t="n">
        <x:f>IF(U292=0,0,P292*R292/U292)</x:f>
        <x:v>0</x:v>
      </x:c>
      <x:c r="AA292" s="18" t="n">
        <x:f>MAX(Y292,Z292*'01 Controls'!$E$13)</x:f>
        <x:v>0</x:v>
      </x:c>
      <x:c r="AB292" s="18" t="n">
        <x:f>IF(U292=0,0,N292*S292/U292)</x:f>
        <x:v>1330.1052631578948</x:v>
      </x:c>
      <x:c r="AC292" s="18" t="n">
        <x:f>IF(U292=0,0,P292*S292/U292)</x:f>
        <x:v>1771.578947368421</x:v>
      </x:c>
      <x:c r="AD292" s="18" t="n">
        <x:f>MAX(AB292,AC292*'01 Controls'!$E$14)</x:f>
        <x:v>1330.1052631578948</x:v>
      </x:c>
      <x:c r="AE292" s="18" t="n">
        <x:f>IF(U292=0,0,N292*T292/U292)</x:f>
        <x:v>73.89473684210526</x:v>
      </x:c>
      <x:c r="AF292" s="18" t="n">
        <x:f>IF(U292=0,0,P292*T292/U292)</x:f>
        <x:v>98.42105263157895</x:v>
      </x:c>
      <x:c r="AG292" s="18" t="n">
        <x:f>MAX(AE292,AF292*'01 Controls'!$E$15)</x:f>
        <x:v>73.89473684210526</x:v>
      </x:c>
      <x:c r="AH292" s="18" t="n">
        <x:f>SUM(V292,Y292,AB292,AE292)</x:f>
        <x:v>1404</x:v>
      </x:c>
      <x:c r="AI292" s="18" t="n">
        <x:f>N292-AH292</x:f>
        <x:v>0</x:v>
      </x:c>
      <x:c r="AJ292" s="18" t="n">
        <x:f>V292*INDEX('07 Mode Capacity'!$P$6:$P$17,MATCH("AIR-"&amp;I292,'07 Mode Capacity'!$C$6:$C$17,0))</x:f>
        <x:v>0</x:v>
      </x:c>
      <x:c r="AK292" s="18" t="n">
        <x:f>Y292*INDEX('07 Mode Capacity'!$P$6:$P$17,MATCH("OCEAN-"&amp;I292,'07 Mode Capacity'!$C$6:$C$17,0))</x:f>
        <x:v>0</x:v>
      </x:c>
      <x:c r="AL292" s="18" t="n">
        <x:f>AB292*INDEX('07 Mode Capacity'!$P$6:$P$17,MATCH("LAND-"&amp;I292,'07 Mode Capacity'!$C$6:$C$17,0))</x:f>
        <x:v>162.33651359850708</x:v>
      </x:c>
      <x:c r="AM292" s="18" t="n">
        <x:f>AE292*INDEX('07 Mode Capacity'!$P$6:$P$17,MATCH("INLAND-"&amp;I292,'07 Mode Capacity'!$C$6:$C$17,0))</x:f>
        <x:v>46.64489751863339</x:v>
      </x:c>
      <x:c r="AN292" s="18" t="n">
        <x:f>SUM(AJ292:AM292)</x:f>
        <x:v>208.98141111714048</x:v>
      </x:c>
      <x:c r="AO292" s="17" t="n">
        <x:f>IF(N292=0,1,AN292/N292)</x:f>
        <x:v>0.14884715891534223</x:v>
      </x:c>
      <x:c r="AP292" s="11" t="str">
        <x:f>IF(AO292&gt;='01 Controls'!$E$16,"PASS","FAIL")</x:f>
        <x:v>FAIL</x:v>
      </x:c>
      <x:c r="AQ292" s="11" t="str">
        <x:v>UNQUANTIFIED</x:v>
      </x:c>
      <x:c r="AR292" s="11" t="str">
        <x:v>Position-class planning record; serial item and receiver open</x:v>
      </x:c>
      <x:c r="AS292" s="26"/>
      <x:c r="AT292" s="26"/>
    </x:row>
    <x:row r="293">
      <x:c r="C293" s="11" t="str">
        <x:v>C1-C-CAG-ROL-30</x:v>
      </x:c>
      <x:c r="D293" s="11" t="str">
        <x:v>C1</x:v>
      </x:c>
      <x:c r="E293" s="11" t="str">
        <x:v>Grid failure</x:v>
      </x:c>
      <x:c r="F293" s="11" t="str">
        <x:v>C-CAG</x:v>
      </x:c>
      <x:c r="G293" s="11" t="str">
        <x:v>Civil access group</x:v>
      </x:c>
      <x:c r="H293" s="11" t="str">
        <x:v>ROL-30</x:v>
      </x:c>
      <x:c r="I293" s="19" t="n">
        <x:v>48</x:v>
      </x:c>
      <x:c r="J293" s="21" t="n">
        <x:v>8</x:v>
      </x:c>
      <x:c r="K293" s="18" t="n">
        <x:f>'05 Cargo Register'!K293</x:f>
        <x:v>263.25</x:v>
      </x:c>
      <x:c r="L293" s="18" t="n">
        <x:f>'05 Cargo Register'!N293</x:f>
        <x:v>11</x:v>
      </x:c>
      <x:c r="M293" s="18" t="n">
        <x:f>'05 Cargo Register'!O293</x:f>
        <x:v>701.25</x:v>
      </x:c>
      <x:c r="N293" s="18" t="n">
        <x:f>J293*K293</x:f>
        <x:v>2106</x:v>
      </x:c>
      <x:c r="O293" s="18" t="n">
        <x:f>J293*L293</x:f>
        <x:v>88</x:v>
      </x:c>
      <x:c r="P293" s="18" t="n">
        <x:f>J293*M293</x:f>
        <x:v>5610</x:v>
      </x:c>
      <x:c r="Q293" s="22" t="n">
        <x:f>'01 Controls'!$E$22*'02 Cargo Classes'!$M$12</x:f>
        <x:v>0</x:v>
      </x:c>
      <x:c r="R293" s="22" t="n">
        <x:f>'01 Controls'!$F$22*'02 Cargo Classes'!$N$12</x:f>
        <x:v>0</x:v>
      </x:c>
      <x:c r="S293" s="22" t="n">
        <x:f>'01 Controls'!$G$22*'02 Cargo Classes'!$O$12</x:f>
        <x:v>1.35</x:v>
      </x:c>
      <x:c r="T293" s="22" t="n">
        <x:f>'01 Controls'!$H$22*'02 Cargo Classes'!$P$12</x:f>
        <x:v>0.03</x:v>
      </x:c>
      <x:c r="U293" s="22" t="n">
        <x:f>SUM(Q293:T293)</x:f>
        <x:v>1.3800000000000001</x:v>
      </x:c>
      <x:c r="V293" s="18" t="n">
        <x:f>IF(U293=0,0,N293*Q293/U293)</x:f>
        <x:v>0</x:v>
      </x:c>
      <x:c r="W293" s="18" t="n">
        <x:f>IF(U293=0,0,P293*Q293/U293)</x:f>
        <x:v>0</x:v>
      </x:c>
      <x:c r="X293" s="18" t="n">
        <x:f>MAX(V293,W293*'01 Controls'!$E$12)</x:f>
        <x:v>0</x:v>
      </x:c>
      <x:c r="Y293" s="18" t="n">
        <x:f>IF(U293=0,0,N293*R293/U293)</x:f>
        <x:v>0</x:v>
      </x:c>
      <x:c r="Z293" s="18" t="n">
        <x:f>IF(U293=0,0,P293*R293/U293)</x:f>
        <x:v>0</x:v>
      </x:c>
      <x:c r="AA293" s="18" t="n">
        <x:f>MAX(Y293,Z293*'01 Controls'!$E$13)</x:f>
        <x:v>0</x:v>
      </x:c>
      <x:c r="AB293" s="18" t="n">
        <x:f>IF(U293=0,0,N293*S293/U293)</x:f>
        <x:v>2060.217391304348</x:v>
      </x:c>
      <x:c r="AC293" s="18" t="n">
        <x:f>IF(U293=0,0,P293*S293/U293)</x:f>
        <x:v>5488.04347826087</x:v>
      </x:c>
      <x:c r="AD293" s="18" t="n">
        <x:f>MAX(AB293,AC293*'01 Controls'!$E$14)</x:f>
        <x:v>2060.217391304348</x:v>
      </x:c>
      <x:c r="AE293" s="18" t="n">
        <x:f>IF(U293=0,0,N293*T293/U293)</x:f>
        <x:v>45.78260869565217</x:v>
      </x:c>
      <x:c r="AF293" s="18" t="n">
        <x:f>IF(U293=0,0,P293*T293/U293)</x:f>
        <x:v>121.95652173913041</x:v>
      </x:c>
      <x:c r="AG293" s="18" t="n">
        <x:f>MAX(AE293,AF293*'01 Controls'!$E$15)</x:f>
        <x:v>45.78260869565217</x:v>
      </x:c>
      <x:c r="AH293" s="18" t="n">
        <x:f>SUM(V293,Y293,AB293,AE293)</x:f>
        <x:v>2106</x:v>
      </x:c>
      <x:c r="AI293" s="18" t="n">
        <x:f>N293-AH293</x:f>
        <x:v>0</x:v>
      </x:c>
      <x:c r="AJ293" s="18" t="n">
        <x:f>V293*INDEX('07 Mode Capacity'!$P$6:$P$17,MATCH("AIR-"&amp;I293,'07 Mode Capacity'!$C$6:$C$17,0))</x:f>
        <x:v>0</x:v>
      </x:c>
      <x:c r="AK293" s="18" t="n">
        <x:f>Y293*INDEX('07 Mode Capacity'!$P$6:$P$17,MATCH("OCEAN-"&amp;I293,'07 Mode Capacity'!$C$6:$C$17,0))</x:f>
        <x:v>0</x:v>
      </x:c>
      <x:c r="AL293" s="18" t="n">
        <x:f>AB293*INDEX('07 Mode Capacity'!$P$6:$P$17,MATCH("LAND-"&amp;I293,'07 Mode Capacity'!$C$6:$C$17,0))</x:f>
        <x:v>251.44514334551369</x:v>
      </x:c>
      <x:c r="AM293" s="18" t="n">
        <x:f>AE293*INDEX('07 Mode Capacity'!$P$6:$P$17,MATCH("INLAND-"&amp;I293,'07 Mode Capacity'!$C$6:$C$17,0))</x:f>
        <x:v>28.899556071327208</x:v>
      </x:c>
      <x:c r="AN293" s="18" t="n">
        <x:f>SUM(AJ293:AM293)</x:f>
        <x:v>280.3446994168409</x:v>
      </x:c>
      <x:c r="AO293" s="17" t="n">
        <x:f>IF(N293=0,1,AN293/N293)</x:f>
        <x:v>0.13311714122357118</x:v>
      </x:c>
      <x:c r="AP293" s="11" t="str">
        <x:f>IF(AO293&gt;='01 Controls'!$E$16,"PASS","FAIL")</x:f>
        <x:v>FAIL</x:v>
      </x:c>
      <x:c r="AQ293" s="11" t="str">
        <x:v>UNQUANTIFIED</x:v>
      </x:c>
      <x:c r="AR293" s="11" t="str">
        <x:v>Position-class planning record; serial item and receiver open</x:v>
      </x:c>
      <x:c r="AS293" s="26"/>
      <x:c r="AT293" s="26"/>
    </x:row>
    <x:row r="294">
      <x:c r="C294" s="11" t="str">
        <x:v>C1-C-CAG-LIN-18</x:v>
      </x:c>
      <x:c r="D294" s="11" t="str">
        <x:v>C1</x:v>
      </x:c>
      <x:c r="E294" s="11" t="str">
        <x:v>Grid failure</x:v>
      </x:c>
      <x:c r="F294" s="11" t="str">
        <x:v>C-CAG</x:v>
      </x:c>
      <x:c r="G294" s="11" t="str">
        <x:v>Civil access group</x:v>
      </x:c>
      <x:c r="H294" s="11" t="str">
        <x:v>LIN-18</x:v>
      </x:c>
      <x:c r="I294" s="19" t="n">
        <x:v>72</x:v>
      </x:c>
      <x:c r="J294" s="21" t="n">
        <x:v>8</x:v>
      </x:c>
      <x:c r="K294" s="18" t="n">
        <x:f>'05 Cargo Register'!K294</x:f>
        <x:v>87.75</x:v>
      </x:c>
      <x:c r="L294" s="18" t="n">
        <x:f>'05 Cargo Register'!N294</x:f>
        <x:v>7</x:v>
      </x:c>
      <x:c r="M294" s="18" t="n">
        <x:f>'05 Cargo Register'!O294</x:f>
        <x:v>308</x:v>
      </x:c>
      <x:c r="N294" s="18" t="n">
        <x:f>J294*K294</x:f>
        <x:v>702</x:v>
      </x:c>
      <x:c r="O294" s="18" t="n">
        <x:f>J294*L294</x:f>
        <x:v>56</x:v>
      </x:c>
      <x:c r="P294" s="18" t="n">
        <x:f>J294*M294</x:f>
        <x:v>2464</x:v>
      </x:c>
      <x:c r="Q294" s="22" t="n">
        <x:f>'01 Controls'!$E$22*'02 Cargo Classes'!$M$13</x:f>
        <x:v>0</x:v>
      </x:c>
      <x:c r="R294" s="22" t="n">
        <x:f>'01 Controls'!$F$22*'02 Cargo Classes'!$N$13</x:f>
        <x:v>0</x:v>
      </x:c>
      <x:c r="S294" s="22" t="n">
        <x:f>'01 Controls'!$G$22*'02 Cargo Classes'!$O$13</x:f>
        <x:v>0.9</x:v>
      </x:c>
      <x:c r="T294" s="22" t="n">
        <x:f>'01 Controls'!$H$22*'02 Cargo Classes'!$P$13</x:f>
        <x:v>0.05</x:v>
      </x:c>
      <x:c r="U294" s="22" t="n">
        <x:f>SUM(Q294:T294)</x:f>
        <x:v>0.9500000000000001</x:v>
      </x:c>
      <x:c r="V294" s="18" t="n">
        <x:f>IF(U294=0,0,N294*Q294/U294)</x:f>
        <x:v>0</x:v>
      </x:c>
      <x:c r="W294" s="18" t="n">
        <x:f>IF(U294=0,0,P294*Q294/U294)</x:f>
        <x:v>0</x:v>
      </x:c>
      <x:c r="X294" s="18" t="n">
        <x:f>MAX(V294,W294*'01 Controls'!$E$12)</x:f>
        <x:v>0</x:v>
      </x:c>
      <x:c r="Y294" s="18" t="n">
        <x:f>IF(U294=0,0,N294*R294/U294)</x:f>
        <x:v>0</x:v>
      </x:c>
      <x:c r="Z294" s="18" t="n">
        <x:f>IF(U294=0,0,P294*R294/U294)</x:f>
        <x:v>0</x:v>
      </x:c>
      <x:c r="AA294" s="18" t="n">
        <x:f>MAX(Y294,Z294*'01 Controls'!$E$13)</x:f>
        <x:v>0</x:v>
      </x:c>
      <x:c r="AB294" s="18" t="n">
        <x:f>IF(U294=0,0,N294*S294/U294)</x:f>
        <x:v>665.0526315789474</x:v>
      </x:c>
      <x:c r="AC294" s="18" t="n">
        <x:f>IF(U294=0,0,P294*S294/U294)</x:f>
        <x:v>2334.315789473684</x:v>
      </x:c>
      <x:c r="AD294" s="18" t="n">
        <x:f>MAX(AB294,AC294*'01 Controls'!$E$14)</x:f>
        <x:v>665.0526315789474</x:v>
      </x:c>
      <x:c r="AE294" s="18" t="n">
        <x:f>IF(U294=0,0,N294*T294/U294)</x:f>
        <x:v>36.94736842105263</x:v>
      </x:c>
      <x:c r="AF294" s="18" t="n">
        <x:f>IF(U294=0,0,P294*T294/U294)</x:f>
        <x:v>129.68421052631578</x:v>
      </x:c>
      <x:c r="AG294" s="18" t="n">
        <x:f>MAX(AE294,AF294*'01 Controls'!$E$15)</x:f>
        <x:v>36.94736842105263</x:v>
      </x:c>
      <x:c r="AH294" s="18" t="n">
        <x:f>SUM(V294,Y294,AB294,AE294)</x:f>
        <x:v>702</x:v>
      </x:c>
      <x:c r="AI294" s="18" t="n">
        <x:f>N294-AH294</x:f>
        <x:v>0</x:v>
      </x:c>
      <x:c r="AJ294" s="18" t="n">
        <x:f>V294*INDEX('07 Mode Capacity'!$P$6:$P$17,MATCH("AIR-"&amp;I294,'07 Mode Capacity'!$C$6:$C$17,0))</x:f>
        <x:v>0</x:v>
      </x:c>
      <x:c r="AK294" s="18" t="n">
        <x:f>Y294*INDEX('07 Mode Capacity'!$P$6:$P$17,MATCH("OCEAN-"&amp;I294,'07 Mode Capacity'!$C$6:$C$17,0))</x:f>
        <x:v>0</x:v>
      </x:c>
      <x:c r="AL294" s="18" t="n">
        <x:f>AB294*INDEX('07 Mode Capacity'!$P$6:$P$17,MATCH("LAND-"&amp;I294,'07 Mode Capacity'!$C$6:$C$17,0))</x:f>
        <x:v>475.5194315959047</x:v>
      </x:c>
      <x:c r="AM294" s="18" t="n">
        <x:f>AE294*INDEX('07 Mode Capacity'!$P$6:$P$17,MATCH("INLAND-"&amp;I294,'07 Mode Capacity'!$C$6:$C$17,0))</x:f>
        <x:v>36.94736842105263</x:v>
      </x:c>
      <x:c r="AN294" s="18" t="n">
        <x:f>SUM(AJ294:AM294)</x:f>
        <x:v>512.4668000169573</x:v>
      </x:c>
      <x:c r="AO294" s="17" t="n">
        <x:f>IF(N294=0,1,AN294/N294)</x:f>
        <x:v>0.7300096866338424</x:v>
      </x:c>
      <x:c r="AP294" s="11" t="str">
        <x:f>IF(AO294&gt;='01 Controls'!$E$16,"PASS","FAIL")</x:f>
        <x:v>FAIL</x:v>
      </x:c>
      <x:c r="AQ294" s="11" t="str">
        <x:v>UNQUANTIFIED</x:v>
      </x:c>
      <x:c r="AR294" s="11" t="str">
        <x:v>Position-class planning record; serial item and receiver open</x:v>
      </x:c>
      <x:c r="AS294" s="26"/>
      <x:c r="AT294" s="26"/>
    </x:row>
    <x:row r="295">
      <x:c r="C295" s="11" t="str">
        <x:v>C1-C-CAG-BLK-08</x:v>
      </x:c>
      <x:c r="D295" s="11" t="str">
        <x:v>C1</x:v>
      </x:c>
      <x:c r="E295" s="11" t="str">
        <x:v>Grid failure</x:v>
      </x:c>
      <x:c r="F295" s="11" t="str">
        <x:v>C-CAG</x:v>
      </x:c>
      <x:c r="G295" s="11" t="str">
        <x:v>Civil access group</x:v>
      </x:c>
      <x:c r="H295" s="11" t="str">
        <x:v>BLK-08</x:v>
      </x:c>
      <x:c r="I295" s="19" t="n">
        <x:v>48</x:v>
      </x:c>
      <x:c r="J295" s="21" t="n">
        <x:v>8</x:v>
      </x:c>
      <x:c r="K295" s="18" t="n">
        <x:f>'05 Cargo Register'!K295</x:f>
        <x:v>745.875</x:v>
      </x:c>
      <x:c r="L295" s="18" t="n">
        <x:f>'05 Cargo Register'!N295</x:f>
        <x:v>117</x:v>
      </x:c>
      <x:c r="M295" s="18" t="n">
        <x:f>'05 Cargo Register'!O295</x:f>
        <x:v>5967</x:v>
      </x:c>
      <x:c r="N295" s="18" t="n">
        <x:f>J295*K295</x:f>
        <x:v>5967</x:v>
      </x:c>
      <x:c r="O295" s="18" t="n">
        <x:f>J295*L295</x:f>
        <x:v>936</x:v>
      </x:c>
      <x:c r="P295" s="18" t="n">
        <x:f>J295*M295</x:f>
        <x:v>47736</x:v>
      </x:c>
      <x:c r="Q295" s="22" t="n">
        <x:f>'01 Controls'!$E$22*'02 Cargo Classes'!$M$14</x:f>
        <x:v>0.05</x:v>
      </x:c>
      <x:c r="R295" s="22" t="n">
        <x:f>'01 Controls'!$F$22*'02 Cargo Classes'!$N$14</x:f>
        <x:v>0</x:v>
      </x:c>
      <x:c r="S295" s="22" t="n">
        <x:f>'01 Controls'!$G$22*'02 Cargo Classes'!$O$14</x:f>
        <x:v>0.9</x:v>
      </x:c>
      <x:c r="T295" s="22" t="n">
        <x:f>'01 Controls'!$H$22*'02 Cargo Classes'!$P$14</x:f>
        <x:v>0.025</x:v>
      </x:c>
      <x:c r="U295" s="22" t="n">
        <x:f>SUM(Q295:T295)</x:f>
        <x:v>0.9750000000000001</x:v>
      </x:c>
      <x:c r="V295" s="18" t="n">
        <x:f>IF(U295=0,0,N295*Q295/U295)</x:f>
        <x:v>306</x:v>
      </x:c>
      <x:c r="W295" s="18" t="n">
        <x:f>IF(U295=0,0,P295*Q295/U295)</x:f>
        <x:v>2448</x:v>
      </x:c>
      <x:c r="X295" s="18" t="n">
        <x:f>MAX(V295,W295*'01 Controls'!$E$12)</x:f>
        <x:v>612</x:v>
      </x:c>
      <x:c r="Y295" s="18" t="n">
        <x:f>IF(U295=0,0,N295*R295/U295)</x:f>
        <x:v>0</x:v>
      </x:c>
      <x:c r="Z295" s="18" t="n">
        <x:f>IF(U295=0,0,P295*R295/U295)</x:f>
        <x:v>0</x:v>
      </x:c>
      <x:c r="AA295" s="18" t="n">
        <x:f>MAX(Y295,Z295*'01 Controls'!$E$13)</x:f>
        <x:v>0</x:v>
      </x:c>
      <x:c r="AB295" s="18" t="n">
        <x:f>IF(U295=0,0,N295*S295/U295)</x:f>
        <x:v>5508</x:v>
      </x:c>
      <x:c r="AC295" s="18" t="n">
        <x:f>IF(U295=0,0,P295*S295/U295)</x:f>
        <x:v>44064</x:v>
      </x:c>
      <x:c r="AD295" s="18" t="n">
        <x:f>MAX(AB295,AC295*'01 Controls'!$E$14)</x:f>
        <x:v>8812.800000000001</x:v>
      </x:c>
      <x:c r="AE295" s="18" t="n">
        <x:f>IF(U295=0,0,N295*T295/U295)</x:f>
        <x:v>153</x:v>
      </x:c>
      <x:c r="AF295" s="18" t="n">
        <x:f>IF(U295=0,0,P295*T295/U295)</x:f>
        <x:v>1224</x:v>
      </x:c>
      <x:c r="AG295" s="18" t="n">
        <x:f>MAX(AE295,AF295*'01 Controls'!$E$15)</x:f>
        <x:v>220.32</x:v>
      </x:c>
      <x:c r="AH295" s="18" t="n">
        <x:f>SUM(V295,Y295,AB295,AE295)</x:f>
        <x:v>5967</x:v>
      </x:c>
      <x:c r="AI295" s="18" t="n">
        <x:f>N295-AH295</x:f>
        <x:v>0</x:v>
      </x:c>
      <x:c r="AJ295" s="18" t="n">
        <x:f>V295*INDEX('07 Mode Capacity'!$P$6:$P$17,MATCH("AIR-"&amp;I295,'07 Mode Capacity'!$C$6:$C$17,0))</x:f>
        <x:v>85.78271143652354</x:v>
      </x:c>
      <x:c r="AK295" s="18" t="n">
        <x:f>Y295*INDEX('07 Mode Capacity'!$P$6:$P$17,MATCH("OCEAN-"&amp;I295,'07 Mode Capacity'!$C$6:$C$17,0))</x:f>
        <x:v>0</x:v>
      </x:c>
      <x:c r="AL295" s="18" t="n">
        <x:f>AB295*INDEX('07 Mode Capacity'!$P$6:$P$17,MATCH("LAND-"&amp;I295,'07 Mode Capacity'!$C$6:$C$17,0))</x:f>
        <x:v>672.2396652861254</x:v>
      </x:c>
      <x:c r="AM295" s="18" t="n">
        <x:f>AE295*INDEX('07 Mode Capacity'!$P$6:$P$17,MATCH("INLAND-"&amp;I295,'07 Mode Capacity'!$C$6:$C$17,0))</x:f>
        <x:v>96.57885832383708</x:v>
      </x:c>
      <x:c r="AN295" s="18" t="n">
        <x:f>SUM(AJ295:AM295)</x:f>
        <x:v>854.601235046486</x:v>
      </x:c>
      <x:c r="AO295" s="17" t="n">
        <x:f>IF(N295=0,1,AN295/N295)</x:f>
        <x:v>0.14322125608287012</x:v>
      </x:c>
      <x:c r="AP295" s="11" t="str">
        <x:f>IF(AO295&gt;='01 Controls'!$E$16,"PASS","FAIL")</x:f>
        <x:v>FAIL</x:v>
      </x:c>
      <x:c r="AQ295" s="11" t="str">
        <x:v>UNQUANTIFIED</x:v>
      </x:c>
      <x:c r="AR295" s="11" t="str">
        <x:v>Position-class planning record; serial item and receiver open</x:v>
      </x:c>
      <x:c r="AS295" s="26"/>
      <x:c r="AT295" s="26"/>
    </x:row>
    <x:row r="296">
      <x:c r="C296" s="11" t="str">
        <x:v>C1-C-DTG-APL-45</x:v>
      </x:c>
      <x:c r="D296" s="11" t="str">
        <x:v>C1</x:v>
      </x:c>
      <x:c r="E296" s="11" t="str">
        <x:v>Grid failure</x:v>
      </x:c>
      <x:c r="F296" s="11" t="str">
        <x:v>C-DTG</x:v>
      </x:c>
      <x:c r="G296" s="11" t="str">
        <x:v>Displacement transition group</x:v>
      </x:c>
      <x:c r="H296" s="11" t="str">
        <x:v>APL-45</x:v>
      </x:c>
      <x:c r="I296" s="19" t="n">
        <x:v>24</x:v>
      </x:c>
      <x:c r="J296" s="21" t="n">
        <x:v>6</x:v>
      </x:c>
      <x:c r="K296" s="18" t="n">
        <x:f>'05 Cargo Register'!K296</x:f>
        <x:v>175.5</x:v>
      </x:c>
      <x:c r="L296" s="18" t="n">
        <x:f>'05 Cargo Register'!N296</x:f>
        <x:v>46</x:v>
      </x:c>
      <x:c r="M296" s="18" t="n">
        <x:f>'05 Cargo Register'!O296</x:f>
        <x:v>345</x:v>
      </x:c>
      <x:c r="N296" s="18" t="n">
        <x:f>J296*K296</x:f>
        <x:v>1053</x:v>
      </x:c>
      <x:c r="O296" s="18" t="n">
        <x:f>J296*L296</x:f>
        <x:v>276</x:v>
      </x:c>
      <x:c r="P296" s="18" t="n">
        <x:f>J296*M296</x:f>
        <x:v>2070</x:v>
      </x:c>
      <x:c r="Q296" s="22" t="n">
        <x:f>'01 Controls'!$E$22*'02 Cargo Classes'!$M$6</x:f>
        <x:v>0.15000000000000002</x:v>
      </x:c>
      <x:c r="R296" s="22" t="n">
        <x:f>'01 Controls'!$F$22*'02 Cargo Classes'!$N$6</x:f>
        <x:v>0</x:v>
      </x:c>
      <x:c r="S296" s="22" t="n">
        <x:f>'01 Controls'!$G$22*'02 Cargo Classes'!$O$6</x:f>
        <x:v>0.9</x:v>
      </x:c>
      <x:c r="T296" s="22" t="n">
        <x:f>'01 Controls'!$H$22*'02 Cargo Classes'!$P$6</x:f>
        <x:v>0.015</x:v>
      </x:c>
      <x:c r="U296" s="22" t="n">
        <x:f>SUM(Q296:T296)</x:f>
        <x:v>1.065</x:v>
      </x:c>
      <x:c r="V296" s="18" t="n">
        <x:f>IF(U296=0,0,N296*Q296/U296)</x:f>
        <x:v>148.3098591549296</x:v>
      </x:c>
      <x:c r="W296" s="18" t="n">
        <x:f>IF(U296=0,0,P296*Q296/U296)</x:f>
        <x:v>291.54929577464793</x:v>
      </x:c>
      <x:c r="X296" s="18" t="n">
        <x:f>MAX(V296,W296*'01 Controls'!$E$12)</x:f>
        <x:v>148.3098591549296</x:v>
      </x:c>
      <x:c r="Y296" s="18" t="n">
        <x:f>IF(U296=0,0,N296*R296/U296)</x:f>
        <x:v>0</x:v>
      </x:c>
      <x:c r="Z296" s="18" t="n">
        <x:f>IF(U296=0,0,P296*R296/U296)</x:f>
        <x:v>0</x:v>
      </x:c>
      <x:c r="AA296" s="18" t="n">
        <x:f>MAX(Y296,Z296*'01 Controls'!$E$13)</x:f>
        <x:v>0</x:v>
      </x:c>
      <x:c r="AB296" s="18" t="n">
        <x:f>IF(U296=0,0,N296*S296/U296)</x:f>
        <x:v>889.8591549295776</x:v>
      </x:c>
      <x:c r="AC296" s="18" t="n">
        <x:f>IF(U296=0,0,P296*S296/U296)</x:f>
        <x:v>1749.2957746478874</x:v>
      </x:c>
      <x:c r="AD296" s="18" t="n">
        <x:f>MAX(AB296,AC296*'01 Controls'!$E$14)</x:f>
        <x:v>889.8591549295776</x:v>
      </x:c>
      <x:c r="AE296" s="18" t="n">
        <x:f>IF(U296=0,0,N296*T296/U296)</x:f>
        <x:v>14.830985915492958</x:v>
      </x:c>
      <x:c r="AF296" s="18" t="n">
        <x:f>IF(U296=0,0,P296*T296/U296)</x:f>
        <x:v>29.154929577464788</x:v>
      </x:c>
      <x:c r="AG296" s="18" t="n">
        <x:f>MAX(AE296,AF296*'01 Controls'!$E$15)</x:f>
        <x:v>14.830985915492958</x:v>
      </x:c>
      <x:c r="AH296" s="18" t="n">
        <x:f>SUM(V296,Y296,AB296,AE296)</x:f>
        <x:v>1053</x:v>
      </x:c>
      <x:c r="AI296" s="18" t="n">
        <x:f>N296-AH296</x:f>
        <x:v>0</x:v>
      </x:c>
      <x:c r="AJ296" s="18" t="n">
        <x:f>V296*INDEX('07 Mode Capacity'!$P$6:$P$17,MATCH("AIR-"&amp;I296,'07 Mode Capacity'!$C$6:$C$17,0))</x:f>
        <x:v>30.094156821736565</x:v>
      </x:c>
      <x:c r="AK296" s="18" t="n">
        <x:f>Y296*INDEX('07 Mode Capacity'!$P$6:$P$17,MATCH("OCEAN-"&amp;I296,'07 Mode Capacity'!$C$6:$C$17,0))</x:f>
        <x:v>0</x:v>
      </x:c>
      <x:c r="AL296" s="18" t="n">
        <x:f>AB296*INDEX('07 Mode Capacity'!$P$6:$P$17,MATCH("LAND-"&amp;I296,'07 Mode Capacity'!$C$6:$C$17,0))</x:f>
        <x:v>340.37194921247783</x:v>
      </x:c>
      <x:c r="AM296" s="18" t="n">
        <x:f>AE296*INDEX('07 Mode Capacity'!$P$6:$P$17,MATCH("INLAND-"&amp;I296,'07 Mode Capacity'!$C$6:$C$17,0))</x:f>
        <x:v>14.830985915492958</x:v>
      </x:c>
      <x:c r="AN296" s="18" t="n">
        <x:f>SUM(AJ296:AM296)</x:f>
        <x:v>385.29709194970735</x:v>
      </x:c>
      <x:c r="AO296" s="17" t="n">
        <x:f>IF(N296=0,1,AN296/N296)</x:f>
        <x:v>0.3659041708924096</x:v>
      </x:c>
      <x:c r="AP296" s="11" t="str">
        <x:f>IF(AO296&gt;='01 Controls'!$E$16,"PASS","FAIL")</x:f>
        <x:v>FAIL</x:v>
      </x:c>
      <x:c r="AQ296" s="11" t="str">
        <x:v>UNQUANTIFIED</x:v>
      </x:c>
      <x:c r="AR296" s="11" t="str">
        <x:v>Position-class planning record; serial item and receiver open</x:v>
      </x:c>
      <x:c r="AS296" s="26"/>
      <x:c r="AT296" s="26"/>
    </x:row>
    <x:row r="297">
      <x:c r="C297" s="11" t="str">
        <x:v>C1-C-DTG-ISO-18</x:v>
      </x:c>
      <x:c r="D297" s="11" t="str">
        <x:v>C1</x:v>
      </x:c>
      <x:c r="E297" s="11" t="str">
        <x:v>Grid failure</x:v>
      </x:c>
      <x:c r="F297" s="11" t="str">
        <x:v>C-DTG</x:v>
      </x:c>
      <x:c r="G297" s="11" t="str">
        <x:v>Displacement transition group</x:v>
      </x:c>
      <x:c r="H297" s="11" t="str">
        <x:v>ISO-18</x:v>
      </x:c>
      <x:c r="I297" s="19" t="n">
        <x:v>48</x:v>
      </x:c>
      <x:c r="J297" s="21" t="n">
        <x:v>6</x:v>
      </x:c>
      <x:c r="K297" s="18" t="n">
        <x:f>'05 Cargo Register'!K297</x:f>
        <x:v>438.75</x:v>
      </x:c>
      <x:c r="L297" s="18" t="n">
        <x:f>'05 Cargo Register'!N297</x:f>
        <x:v>29</x:v>
      </x:c>
      <x:c r="M297" s="18" t="n">
        <x:f>'05 Cargo Register'!O297</x:f>
        <x:v>765.6</x:v>
      </x:c>
      <x:c r="N297" s="18" t="n">
        <x:f>J297*K297</x:f>
        <x:v>2632.5</x:v>
      </x:c>
      <x:c r="O297" s="18" t="n">
        <x:f>J297*L297</x:f>
        <x:v>174</x:v>
      </x:c>
      <x:c r="P297" s="18" t="n">
        <x:f>J297*M297</x:f>
        <x:v>4593.6</x:v>
      </x:c>
      <x:c r="Q297" s="22" t="n">
        <x:f>'01 Controls'!$E$22*'02 Cargo Classes'!$M$7</x:f>
        <x:v>0.010000000000000002</x:v>
      </x:c>
      <x:c r="R297" s="22" t="n">
        <x:f>'01 Controls'!$F$22*'02 Cargo Classes'!$N$7</x:f>
        <x:v>0</x:v>
      </x:c>
      <x:c r="S297" s="22" t="n">
        <x:f>'01 Controls'!$G$22*'02 Cargo Classes'!$O$7</x:f>
        <x:v>1.08</x:v>
      </x:c>
      <x:c r="T297" s="22" t="n">
        <x:f>'01 Controls'!$H$22*'02 Cargo Classes'!$P$7</x:f>
        <x:v>0.04000000000000001</x:v>
      </x:c>
      <x:c r="U297" s="22" t="n">
        <x:f>SUM(Q297:T297)</x:f>
        <x:v>1.1300000000000001</x:v>
      </x:c>
      <x:c r="V297" s="18" t="n">
        <x:f>IF(U297=0,0,N297*Q297/U297)</x:f>
        <x:v>23.296460176991154</x:v>
      </x:c>
      <x:c r="W297" s="18" t="n">
        <x:f>IF(U297=0,0,P297*Q297/U297)</x:f>
        <x:v>40.651327433628325</x:v>
      </x:c>
      <x:c r="X297" s="18" t="n">
        <x:f>MAX(V297,W297*'01 Controls'!$E$12)</x:f>
        <x:v>23.296460176991154</x:v>
      </x:c>
      <x:c r="Y297" s="18" t="n">
        <x:f>IF(U297=0,0,N297*R297/U297)</x:f>
        <x:v>0</x:v>
      </x:c>
      <x:c r="Z297" s="18" t="n">
        <x:f>IF(U297=0,0,P297*R297/U297)</x:f>
        <x:v>0</x:v>
      </x:c>
      <x:c r="AA297" s="18" t="n">
        <x:f>MAX(Y297,Z297*'01 Controls'!$E$13)</x:f>
        <x:v>0</x:v>
      </x:c>
      <x:c r="AB297" s="18" t="n">
        <x:f>IF(U297=0,0,N297*S297/U297)</x:f>
        <x:v>2516.0176991150443</x:v>
      </x:c>
      <x:c r="AC297" s="18" t="n">
        <x:f>IF(U297=0,0,P297*S297/U297)</x:f>
        <x:v>4390.343362831859</x:v>
      </x:c>
      <x:c r="AD297" s="18" t="n">
        <x:f>MAX(AB297,AC297*'01 Controls'!$E$14)</x:f>
        <x:v>2516.0176991150443</x:v>
      </x:c>
      <x:c r="AE297" s="18" t="n">
        <x:f>IF(U297=0,0,N297*T297/U297)</x:f>
        <x:v>93.18584070796462</x:v>
      </x:c>
      <x:c r="AF297" s="18" t="n">
        <x:f>IF(U297=0,0,P297*T297/U297)</x:f>
        <x:v>162.6053097345133</x:v>
      </x:c>
      <x:c r="AG297" s="18" t="n">
        <x:f>MAX(AE297,AF297*'01 Controls'!$E$15)</x:f>
        <x:v>93.18584070796462</x:v>
      </x:c>
      <x:c r="AH297" s="18" t="n">
        <x:f>SUM(V297,Y297,AB297,AE297)</x:f>
        <x:v>2632.5</x:v>
      </x:c>
      <x:c r="AI297" s="18" t="n">
        <x:f>N297-AH297</x:f>
        <x:v>0</x:v>
      </x:c>
      <x:c r="AJ297" s="18" t="n">
        <x:f>V297*INDEX('07 Mode Capacity'!$P$6:$P$17,MATCH("AIR-"&amp;I297,'07 Mode Capacity'!$C$6:$C$17,0))</x:f>
        <x:v>6.5308284995271055</x:v>
      </x:c>
      <x:c r="AK297" s="18" t="n">
        <x:f>Y297*INDEX('07 Mode Capacity'!$P$6:$P$17,MATCH("OCEAN-"&amp;I297,'07 Mode Capacity'!$C$6:$C$17,0))</x:f>
        <x:v>0</x:v>
      </x:c>
      <x:c r="AL297" s="18" t="n">
        <x:f>AB297*INDEX('07 Mode Capacity'!$P$6:$P$17,MATCH("LAND-"&amp;I297,'07 Mode Capacity'!$C$6:$C$17,0))</x:f>
        <x:v>307.07459983788397</x:v>
      </x:c>
      <x:c r="AM297" s="18" t="n">
        <x:f>AE297*INDEX('07 Mode Capacity'!$P$6:$P$17,MATCH("INLAND-"&amp;I297,'07 Mode Capacity'!$C$6:$C$17,0))</x:f>
        <x:v>58.82210527792265</x:v>
      </x:c>
      <x:c r="AN297" s="18" t="n">
        <x:f>SUM(AJ297:AM297)</x:f>
        <x:v>372.42753361533374</x:v>
      </x:c>
      <x:c r="AO297" s="17" t="n">
        <x:f>IF(N297=0,1,AN297/N297)</x:f>
        <x:v>0.141472947242292</x:v>
      </x:c>
      <x:c r="AP297" s="11" t="str">
        <x:f>IF(AO297&gt;='01 Controls'!$E$16,"PASS","FAIL")</x:f>
        <x:v>FAIL</x:v>
      </x:c>
      <x:c r="AQ297" s="11" t="str">
        <x:v>UNQUANTIFIED</x:v>
      </x:c>
      <x:c r="AR297" s="11" t="str">
        <x:v>Position-class planning record; serial item and receiver open</x:v>
      </x:c>
      <x:c r="AS297" s="26"/>
      <x:c r="AT297" s="26"/>
    </x:row>
    <x:row r="298">
      <x:c r="C298" s="11" t="str">
        <x:v>C1-C-DTG-COL-12</x:v>
      </x:c>
      <x:c r="D298" s="11" t="str">
        <x:v>C1</x:v>
      </x:c>
      <x:c r="E298" s="11" t="str">
        <x:v>Grid failure</x:v>
      </x:c>
      <x:c r="F298" s="11" t="str">
        <x:v>C-DTG</x:v>
      </x:c>
      <x:c r="G298" s="11" t="str">
        <x:v>Displacement transition group</x:v>
      </x:c>
      <x:c r="H298" s="11" t="str">
        <x:v>COL-12</x:v>
      </x:c>
      <x:c r="I298" s="19" t="n">
        <x:v>24</x:v>
      </x:c>
      <x:c r="J298" s="21" t="n">
        <x:v>6</x:v>
      </x:c>
      <x:c r="K298" s="18" t="n">
        <x:f>'05 Cargo Register'!K298</x:f>
        <x:v>175.5</x:v>
      </x:c>
      <x:c r="L298" s="18" t="n">
        <x:f>'05 Cargo Register'!N298</x:f>
        <x:v>19</x:v>
      </x:c>
      <x:c r="M298" s="18" t="n">
        <x:f>'05 Cargo Register'!O298</x:f>
        <x:v>501.6</x:v>
      </x:c>
      <x:c r="N298" s="18" t="n">
        <x:f>J298*K298</x:f>
        <x:v>1053</x:v>
      </x:c>
      <x:c r="O298" s="18" t="n">
        <x:f>J298*L298</x:f>
        <x:v>114</x:v>
      </x:c>
      <x:c r="P298" s="18" t="n">
        <x:f>J298*M298</x:f>
        <x:v>3009.6000000000004</x:v>
      </x:c>
      <x:c r="Q298" s="22" t="n">
        <x:f>'01 Controls'!$E$22*'02 Cargo Classes'!$M$8</x:f>
        <x:v>0.1</x:v>
      </x:c>
      <x:c r="R298" s="22" t="n">
        <x:f>'01 Controls'!$F$22*'02 Cargo Classes'!$N$8</x:f>
        <x:v>0</x:v>
      </x:c>
      <x:c r="S298" s="22" t="n">
        <x:f>'01 Controls'!$G$22*'02 Cargo Classes'!$O$8</x:f>
        <x:v>1.08</x:v>
      </x:c>
      <x:c r="T298" s="22" t="n">
        <x:f>'01 Controls'!$H$22*'02 Cargo Classes'!$P$8</x:f>
        <x:v>0.010000000000000002</x:v>
      </x:c>
      <x:c r="U298" s="22" t="n">
        <x:f>SUM(Q298:T298)</x:f>
        <x:v>1.1900000000000002</x:v>
      </x:c>
      <x:c r="V298" s="18" t="n">
        <x:f>IF(U298=0,0,N298*Q298/U298)</x:f>
        <x:v>88.48739495798318</x:v>
      </x:c>
      <x:c r="W298" s="18" t="n">
        <x:f>IF(U298=0,0,P298*Q298/U298)</x:f>
        <x:v>252.90756302521007</x:v>
      </x:c>
      <x:c r="X298" s="18" t="n">
        <x:f>MAX(V298,W298*'01 Controls'!$E$12)</x:f>
        <x:v>88.48739495798318</x:v>
      </x:c>
      <x:c r="Y298" s="18" t="n">
        <x:f>IF(U298=0,0,N298*R298/U298)</x:f>
        <x:v>0</x:v>
      </x:c>
      <x:c r="Z298" s="18" t="n">
        <x:f>IF(U298=0,0,P298*R298/U298)</x:f>
        <x:v>0</x:v>
      </x:c>
      <x:c r="AA298" s="18" t="n">
        <x:f>MAX(Y298,Z298*'01 Controls'!$E$13)</x:f>
        <x:v>0</x:v>
      </x:c>
      <x:c r="AB298" s="18" t="n">
        <x:f>IF(U298=0,0,N298*S298/U298)</x:f>
        <x:v>955.6638655462184</x:v>
      </x:c>
      <x:c r="AC298" s="18" t="n">
        <x:f>IF(U298=0,0,P298*S298/U298)</x:f>
        <x:v>2731.401680672269</x:v>
      </x:c>
      <x:c r="AD298" s="18" t="n">
        <x:f>MAX(AB298,AC298*'01 Controls'!$E$14)</x:f>
        <x:v>955.6638655462184</x:v>
      </x:c>
      <x:c r="AE298" s="18" t="n">
        <x:f>IF(U298=0,0,N298*T298/U298)</x:f>
        <x:v>8.84873949579832</x:v>
      </x:c>
      <x:c r="AF298" s="18" t="n">
        <x:f>IF(U298=0,0,P298*T298/U298)</x:f>
        <x:v>25.290756302521014</x:v>
      </x:c>
      <x:c r="AG298" s="18" t="n">
        <x:f>MAX(AE298,AF298*'01 Controls'!$E$15)</x:f>
        <x:v>8.84873949579832</x:v>
      </x:c>
      <x:c r="AH298" s="18" t="n">
        <x:f>SUM(V298,Y298,AB298,AE298)</x:f>
        <x:v>1053</x:v>
      </x:c>
      <x:c r="AI298" s="18" t="n">
        <x:f>N298-AH298</x:f>
        <x:v>0</x:v>
      </x:c>
      <x:c r="AJ298" s="18" t="n">
        <x:f>V298*INDEX('07 Mode Capacity'!$P$6:$P$17,MATCH("AIR-"&amp;I298,'07 Mode Capacity'!$C$6:$C$17,0))</x:f>
        <x:v>17.95533726338904</x:v>
      </x:c>
      <x:c r="AK298" s="18" t="n">
        <x:f>Y298*INDEX('07 Mode Capacity'!$P$6:$P$17,MATCH("OCEAN-"&amp;I298,'07 Mode Capacity'!$C$6:$C$17,0))</x:f>
        <x:v>0</x:v>
      </x:c>
      <x:c r="AL298" s="18" t="n">
        <x:f>AB298*INDEX('07 Mode Capacity'!$P$6:$P$17,MATCH("LAND-"&amp;I298,'07 Mode Capacity'!$C$6:$C$17,0))</x:f>
        <x:v>365.54231184331644</x:v>
      </x:c>
      <x:c r="AM298" s="18" t="n">
        <x:f>AE298*INDEX('07 Mode Capacity'!$P$6:$P$17,MATCH("INLAND-"&amp;I298,'07 Mode Capacity'!$C$6:$C$17,0))</x:f>
        <x:v>8.84873949579832</x:v>
      </x:c>
      <x:c r="AN298" s="18" t="n">
        <x:f>SUM(AJ298:AM298)</x:f>
        <x:v>392.3463886025038</x:v>
      </x:c>
      <x:c r="AO298" s="17" t="n">
        <x:f>IF(N298=0,1,AN298/N298)</x:f>
        <x:v>0.37259865964150407</x:v>
      </x:c>
      <x:c r="AP298" s="11" t="str">
        <x:f>IF(AO298&gt;='01 Controls'!$E$16,"PASS","FAIL")</x:f>
        <x:v>FAIL</x:v>
      </x:c>
      <x:c r="AQ298" s="11" t="str">
        <x:v>UNQUANTIFIED</x:v>
      </x:c>
      <x:c r="AR298" s="11" t="str">
        <x:v>Position-class planning record; serial item and receiver open</x:v>
      </x:c>
      <x:c r="AS298" s="26"/>
      <x:c r="AT298" s="26"/>
    </x:row>
    <x:row r="299">
      <x:c r="C299" s="11" t="str">
        <x:v>C1-C-DTG-BAT-22</x:v>
      </x:c>
      <x:c r="D299" s="11" t="str">
        <x:v>C1</x:v>
      </x:c>
      <x:c r="E299" s="11" t="str">
        <x:v>Grid failure</x:v>
      </x:c>
      <x:c r="F299" s="11" t="str">
        <x:v>C-DTG</x:v>
      </x:c>
      <x:c r="G299" s="11" t="str">
        <x:v>Displacement transition group</x:v>
      </x:c>
      <x:c r="H299" s="11" t="str">
        <x:v>BAT-22</x:v>
      </x:c>
      <x:c r="I299" s="19" t="n">
        <x:v>48</x:v>
      </x:c>
      <x:c r="J299" s="21" t="n">
        <x:v>6</x:v>
      </x:c>
      <x:c r="K299" s="18" t="n">
        <x:f>'05 Cargo Register'!K299</x:f>
        <x:v>131.625</x:v>
      </x:c>
      <x:c r="L299" s="18" t="n">
        <x:f>'05 Cargo Register'!N299</x:f>
        <x:v>8</x:v>
      </x:c>
      <x:c r="M299" s="18" t="n">
        <x:f>'05 Cargo Register'!O299</x:f>
        <x:v>211.20000000000002</x:v>
      </x:c>
      <x:c r="N299" s="18" t="n">
        <x:f>J299*K299</x:f>
        <x:v>789.75</x:v>
      </x:c>
      <x:c r="O299" s="18" t="n">
        <x:f>J299*L299</x:f>
        <x:v>48</x:v>
      </x:c>
      <x:c r="P299" s="18" t="n">
        <x:f>J299*M299</x:f>
        <x:v>1267.2</x:v>
      </x:c>
      <x:c r="Q299" s="22" t="n">
        <x:f>'01 Controls'!$E$22*'02 Cargo Classes'!$M$9</x:f>
        <x:v>0</x:v>
      </x:c>
      <x:c r="R299" s="22" t="n">
        <x:f>'01 Controls'!$F$22*'02 Cargo Classes'!$N$9</x:f>
        <x:v>0</x:v>
      </x:c>
      <x:c r="S299" s="22" t="n">
        <x:f>'01 Controls'!$G$22*'02 Cargo Classes'!$O$9</x:f>
        <x:v>0.9</x:v>
      </x:c>
      <x:c r="T299" s="22" t="n">
        <x:f>'01 Controls'!$H$22*'02 Cargo Classes'!$P$9</x:f>
        <x:v>0.025</x:v>
      </x:c>
      <x:c r="U299" s="22" t="n">
        <x:f>SUM(Q299:T299)</x:f>
        <x:v>0.925</x:v>
      </x:c>
      <x:c r="V299" s="18" t="n">
        <x:f>IF(U299=0,0,N299*Q299/U299)</x:f>
        <x:v>0</x:v>
      </x:c>
      <x:c r="W299" s="18" t="n">
        <x:f>IF(U299=0,0,P299*Q299/U299)</x:f>
        <x:v>0</x:v>
      </x:c>
      <x:c r="X299" s="18" t="n">
        <x:f>MAX(V299,W299*'01 Controls'!$E$12)</x:f>
        <x:v>0</x:v>
      </x:c>
      <x:c r="Y299" s="18" t="n">
        <x:f>IF(U299=0,0,N299*R299/U299)</x:f>
        <x:v>0</x:v>
      </x:c>
      <x:c r="Z299" s="18" t="n">
        <x:f>IF(U299=0,0,P299*R299/U299)</x:f>
        <x:v>0</x:v>
      </x:c>
      <x:c r="AA299" s="18" t="n">
        <x:f>MAX(Y299,Z299*'01 Controls'!$E$13)</x:f>
        <x:v>0</x:v>
      </x:c>
      <x:c r="AB299" s="18" t="n">
        <x:f>IF(U299=0,0,N299*S299/U299)</x:f>
        <x:v>768.4054054054053</x:v>
      </x:c>
      <x:c r="AC299" s="18" t="n">
        <x:f>IF(U299=0,0,P299*S299/U299)</x:f>
        <x:v>1232.9513513513514</x:v>
      </x:c>
      <x:c r="AD299" s="18" t="n">
        <x:f>MAX(AB299,AC299*'01 Controls'!$E$14)</x:f>
        <x:v>768.4054054054053</x:v>
      </x:c>
      <x:c r="AE299" s="18" t="n">
        <x:f>IF(U299=0,0,N299*T299/U299)</x:f>
        <x:v>21.344594594594597</x:v>
      </x:c>
      <x:c r="AF299" s="18" t="n">
        <x:f>IF(U299=0,0,P299*T299/U299)</x:f>
        <x:v>34.24864864864865</x:v>
      </x:c>
      <x:c r="AG299" s="18" t="n">
        <x:f>MAX(AE299,AF299*'01 Controls'!$E$15)</x:f>
        <x:v>21.344594594594597</x:v>
      </x:c>
      <x:c r="AH299" s="18" t="n">
        <x:f>SUM(V299,Y299,AB299,AE299)</x:f>
        <x:v>789.7499999999999</x:v>
      </x:c>
      <x:c r="AI299" s="18" t="n">
        <x:f>N299-AH299</x:f>
        <x:v>1.1368683772161603e-13</x:v>
      </x:c>
      <x:c r="AJ299" s="18" t="n">
        <x:f>V299*INDEX('07 Mode Capacity'!$P$6:$P$17,MATCH("AIR-"&amp;I299,'07 Mode Capacity'!$C$6:$C$17,0))</x:f>
        <x:v>0</x:v>
      </x:c>
      <x:c r="AK299" s="18" t="n">
        <x:f>Y299*INDEX('07 Mode Capacity'!$P$6:$P$17,MATCH("OCEAN-"&amp;I299,'07 Mode Capacity'!$C$6:$C$17,0))</x:f>
        <x:v>0</x:v>
      </x:c>
      <x:c r="AL299" s="18" t="n">
        <x:f>AB299*INDEX('07 Mode Capacity'!$P$6:$P$17,MATCH("LAND-"&amp;I299,'07 Mode Capacity'!$C$6:$C$17,0))</x:f>
        <x:v>93.78224265319157</x:v>
      </x:c>
      <x:c r="AM299" s="18" t="n">
        <x:f>AE299*INDEX('07 Mode Capacity'!$P$6:$P$17,MATCH("INLAND-"&amp;I299,'07 Mode Capacity'!$C$6:$C$17,0))</x:f>
        <x:v>13.473441681902552</x:v>
      </x:c>
      <x:c r="AN299" s="18" t="n">
        <x:f>SUM(AJ299:AM299)</x:f>
        <x:v>107.25568433509413</x:v>
      </x:c>
      <x:c r="AO299" s="17" t="n">
        <x:f>IF(N299=0,1,AN299/N299)</x:f>
        <x:v>0.13580966677441486</x:v>
      </x:c>
      <x:c r="AP299" s="11" t="str">
        <x:f>IF(AO299&gt;='01 Controls'!$E$16,"PASS","FAIL")</x:f>
        <x:v>FAIL</x:v>
      </x:c>
      <x:c r="AQ299" s="11" t="str">
        <x:v>UNQUANTIFIED</x:v>
      </x:c>
      <x:c r="AR299" s="11" t="str">
        <x:v>Position-class planning record; serial item and receiver open</x:v>
      </x:c>
      <x:c r="AS299" s="26"/>
      <x:c r="AT299" s="26"/>
    </x:row>
    <x:row r="300">
      <x:c r="C300" s="11" t="str">
        <x:v>C1-C-DTG-TNK-20</x:v>
      </x:c>
      <x:c r="D300" s="11" t="str">
        <x:v>C1</x:v>
      </x:c>
      <x:c r="E300" s="11" t="str">
        <x:v>Grid failure</x:v>
      </x:c>
      <x:c r="F300" s="11" t="str">
        <x:v>C-DTG</x:v>
      </x:c>
      <x:c r="G300" s="11" t="str">
        <x:v>Displacement transition group</x:v>
      </x:c>
      <x:c r="H300" s="11" t="str">
        <x:v>TNK-20</x:v>
      </x:c>
      <x:c r="I300" s="19" t="n">
        <x:v>48</x:v>
      </x:c>
      <x:c r="J300" s="21" t="n">
        <x:v>6</x:v>
      </x:c>
      <x:c r="K300" s="18" t="n">
        <x:f>'05 Cargo Register'!K300</x:f>
        <x:v>175.5</x:v>
      </x:c>
      <x:c r="L300" s="18" t="n">
        <x:f>'05 Cargo Register'!N300</x:f>
        <x:v>11</x:v>
      </x:c>
      <x:c r="M300" s="18" t="n">
        <x:f>'05 Cargo Register'!O300</x:f>
        <x:v>233.75</x:v>
      </x:c>
      <x:c r="N300" s="18" t="n">
        <x:f>J300*K300</x:f>
        <x:v>1053</x:v>
      </x:c>
      <x:c r="O300" s="18" t="n">
        <x:f>J300*L300</x:f>
        <x:v>66</x:v>
      </x:c>
      <x:c r="P300" s="18" t="n">
        <x:f>J300*M300</x:f>
        <x:v>1402.5</x:v>
      </x:c>
      <x:c r="Q300" s="22" t="n">
        <x:f>'01 Controls'!$E$22*'02 Cargo Classes'!$M$10</x:f>
        <x:v>0</x:v>
      </x:c>
      <x:c r="R300" s="22" t="n">
        <x:f>'01 Controls'!$F$22*'02 Cargo Classes'!$N$10</x:f>
        <x:v>0</x:v>
      </x:c>
      <x:c r="S300" s="22" t="n">
        <x:f>'01 Controls'!$G$22*'02 Cargo Classes'!$O$10</x:f>
        <x:v>0.9</x:v>
      </x:c>
      <x:c r="T300" s="22" t="n">
        <x:f>'01 Controls'!$H$22*'02 Cargo Classes'!$P$10</x:f>
        <x:v>0.05</x:v>
      </x:c>
      <x:c r="U300" s="22" t="n">
        <x:f>SUM(Q300:T300)</x:f>
        <x:v>0.9500000000000001</x:v>
      </x:c>
      <x:c r="V300" s="18" t="n">
        <x:f>IF(U300=0,0,N300*Q300/U300)</x:f>
        <x:v>0</x:v>
      </x:c>
      <x:c r="W300" s="18" t="n">
        <x:f>IF(U300=0,0,P300*Q300/U300)</x:f>
        <x:v>0</x:v>
      </x:c>
      <x:c r="X300" s="18" t="n">
        <x:f>MAX(V300,W300*'01 Controls'!$E$12)</x:f>
        <x:v>0</x:v>
      </x:c>
      <x:c r="Y300" s="18" t="n">
        <x:f>IF(U300=0,0,N300*R300/U300)</x:f>
        <x:v>0</x:v>
      </x:c>
      <x:c r="Z300" s="18" t="n">
        <x:f>IF(U300=0,0,P300*R300/U300)</x:f>
        <x:v>0</x:v>
      </x:c>
      <x:c r="AA300" s="18" t="n">
        <x:f>MAX(Y300,Z300*'01 Controls'!$E$13)</x:f>
        <x:v>0</x:v>
      </x:c>
      <x:c r="AB300" s="18" t="n">
        <x:f>IF(U300=0,0,N300*S300/U300)</x:f>
        <x:v>997.578947368421</x:v>
      </x:c>
      <x:c r="AC300" s="18" t="n">
        <x:f>IF(U300=0,0,P300*S300/U300)</x:f>
        <x:v>1328.6842105263156</x:v>
      </x:c>
      <x:c r="AD300" s="18" t="n">
        <x:f>MAX(AB300,AC300*'01 Controls'!$E$14)</x:f>
        <x:v>997.578947368421</x:v>
      </x:c>
      <x:c r="AE300" s="18" t="n">
        <x:f>IF(U300=0,0,N300*T300/U300)</x:f>
        <x:v>55.42105263157895</x:v>
      </x:c>
      <x:c r="AF300" s="18" t="n">
        <x:f>IF(U300=0,0,P300*T300/U300)</x:f>
        <x:v>73.8157894736842</x:v>
      </x:c>
      <x:c r="AG300" s="18" t="n">
        <x:f>MAX(AE300,AF300*'01 Controls'!$E$15)</x:f>
        <x:v>55.42105263157895</x:v>
      </x:c>
      <x:c r="AH300" s="18" t="n">
        <x:f>SUM(V300,Y300,AB300,AE300)</x:f>
        <x:v>1053</x:v>
      </x:c>
      <x:c r="AI300" s="18" t="n">
        <x:f>N300-AH300</x:f>
        <x:v>0</x:v>
      </x:c>
      <x:c r="AJ300" s="18" t="n">
        <x:f>V300*INDEX('07 Mode Capacity'!$P$6:$P$17,MATCH("AIR-"&amp;I300,'07 Mode Capacity'!$C$6:$C$17,0))</x:f>
        <x:v>0</x:v>
      </x:c>
      <x:c r="AK300" s="18" t="n">
        <x:f>Y300*INDEX('07 Mode Capacity'!$P$6:$P$17,MATCH("OCEAN-"&amp;I300,'07 Mode Capacity'!$C$6:$C$17,0))</x:f>
        <x:v>0</x:v>
      </x:c>
      <x:c r="AL300" s="18" t="n">
        <x:f>AB300*INDEX('07 Mode Capacity'!$P$6:$P$17,MATCH("LAND-"&amp;I300,'07 Mode Capacity'!$C$6:$C$17,0))</x:f>
        <x:v>121.7523851988803</x:v>
      </x:c>
      <x:c r="AM300" s="18" t="n">
        <x:f>AE300*INDEX('07 Mode Capacity'!$P$6:$P$17,MATCH("INLAND-"&amp;I300,'07 Mode Capacity'!$C$6:$C$17,0))</x:f>
        <x:v>34.98367313897505</x:v>
      </x:c>
      <x:c r="AN300" s="18" t="n">
        <x:f>SUM(AJ300:AM300)</x:f>
        <x:v>156.73605833785535</x:v>
      </x:c>
      <x:c r="AO300" s="17" t="n">
        <x:f>IF(N300=0,1,AN300/N300)</x:f>
        <x:v>0.14884715891534223</x:v>
      </x:c>
      <x:c r="AP300" s="11" t="str">
        <x:f>IF(AO300&gt;='01 Controls'!$E$16,"PASS","FAIL")</x:f>
        <x:v>FAIL</x:v>
      </x:c>
      <x:c r="AQ300" s="11" t="str">
        <x:v>UNQUANTIFIED</x:v>
      </x:c>
      <x:c r="AR300" s="11" t="str">
        <x:v>Position-class planning record; serial item and receiver open</x:v>
      </x:c>
      <x:c r="AS300" s="26"/>
      <x:c r="AT300" s="26"/>
    </x:row>
    <x:row r="301">
      <x:c r="C301" s="11" t="str">
        <x:v>C1-C-DTG-ROL-30</x:v>
      </x:c>
      <x:c r="D301" s="11" t="str">
        <x:v>C1</x:v>
      </x:c>
      <x:c r="E301" s="11" t="str">
        <x:v>Grid failure</x:v>
      </x:c>
      <x:c r="F301" s="11" t="str">
        <x:v>C-DTG</x:v>
      </x:c>
      <x:c r="G301" s="11" t="str">
        <x:v>Displacement transition group</x:v>
      </x:c>
      <x:c r="H301" s="11" t="str">
        <x:v>ROL-30</x:v>
      </x:c>
      <x:c r="I301" s="19" t="n">
        <x:v>48</x:v>
      </x:c>
      <x:c r="J301" s="21" t="n">
        <x:v>6</x:v>
      </x:c>
      <x:c r="K301" s="18" t="n">
        <x:f>'05 Cargo Register'!K301</x:f>
        <x:v>263.25</x:v>
      </x:c>
      <x:c r="L301" s="18" t="n">
        <x:f>'05 Cargo Register'!N301</x:f>
        <x:v>11</x:v>
      </x:c>
      <x:c r="M301" s="18" t="n">
        <x:f>'05 Cargo Register'!O301</x:f>
        <x:v>701.25</x:v>
      </x:c>
      <x:c r="N301" s="18" t="n">
        <x:f>J301*K301</x:f>
        <x:v>1579.5</x:v>
      </x:c>
      <x:c r="O301" s="18" t="n">
        <x:f>J301*L301</x:f>
        <x:v>66</x:v>
      </x:c>
      <x:c r="P301" s="18" t="n">
        <x:f>J301*M301</x:f>
        <x:v>4207.5</x:v>
      </x:c>
      <x:c r="Q301" s="22" t="n">
        <x:f>'01 Controls'!$E$22*'02 Cargo Classes'!$M$12</x:f>
        <x:v>0</x:v>
      </x:c>
      <x:c r="R301" s="22" t="n">
        <x:f>'01 Controls'!$F$22*'02 Cargo Classes'!$N$12</x:f>
        <x:v>0</x:v>
      </x:c>
      <x:c r="S301" s="22" t="n">
        <x:f>'01 Controls'!$G$22*'02 Cargo Classes'!$O$12</x:f>
        <x:v>1.35</x:v>
      </x:c>
      <x:c r="T301" s="22" t="n">
        <x:f>'01 Controls'!$H$22*'02 Cargo Classes'!$P$12</x:f>
        <x:v>0.03</x:v>
      </x:c>
      <x:c r="U301" s="22" t="n">
        <x:f>SUM(Q301:T301)</x:f>
        <x:v>1.3800000000000001</x:v>
      </x:c>
      <x:c r="V301" s="18" t="n">
        <x:f>IF(U301=0,0,N301*Q301/U301)</x:f>
        <x:v>0</x:v>
      </x:c>
      <x:c r="W301" s="18" t="n">
        <x:f>IF(U301=0,0,P301*Q301/U301)</x:f>
        <x:v>0</x:v>
      </x:c>
      <x:c r="X301" s="18" t="n">
        <x:f>MAX(V301,W301*'01 Controls'!$E$12)</x:f>
        <x:v>0</x:v>
      </x:c>
      <x:c r="Y301" s="18" t="n">
        <x:f>IF(U301=0,0,N301*R301/U301)</x:f>
        <x:v>0</x:v>
      </x:c>
      <x:c r="Z301" s="18" t="n">
        <x:f>IF(U301=0,0,P301*R301/U301)</x:f>
        <x:v>0</x:v>
      </x:c>
      <x:c r="AA301" s="18" t="n">
        <x:f>MAX(Y301,Z301*'01 Controls'!$E$13)</x:f>
        <x:v>0</x:v>
      </x:c>
      <x:c r="AB301" s="18" t="n">
        <x:f>IF(U301=0,0,N301*S301/U301)</x:f>
        <x:v>1545.163043478261</x:v>
      </x:c>
      <x:c r="AC301" s="18" t="n">
        <x:f>IF(U301=0,0,P301*S301/U301)</x:f>
        <x:v>4116.032608695652</x:v>
      </x:c>
      <x:c r="AD301" s="18" t="n">
        <x:f>MAX(AB301,AC301*'01 Controls'!$E$14)</x:f>
        <x:v>1545.163043478261</x:v>
      </x:c>
      <x:c r="AE301" s="18" t="n">
        <x:f>IF(U301=0,0,N301*T301/U301)</x:f>
        <x:v>34.336956521739125</x:v>
      </x:c>
      <x:c r="AF301" s="18" t="n">
        <x:f>IF(U301=0,0,P301*T301/U301)</x:f>
        <x:v>91.46739130434781</x:v>
      </x:c>
      <x:c r="AG301" s="18" t="n">
        <x:f>MAX(AE301,AF301*'01 Controls'!$E$15)</x:f>
        <x:v>34.336956521739125</x:v>
      </x:c>
      <x:c r="AH301" s="18" t="n">
        <x:f>SUM(V301,Y301,AB301,AE301)</x:f>
        <x:v>1579.5</x:v>
      </x:c>
      <x:c r="AI301" s="18" t="n">
        <x:f>N301-AH301</x:f>
        <x:v>0</x:v>
      </x:c>
      <x:c r="AJ301" s="18" t="n">
        <x:f>V301*INDEX('07 Mode Capacity'!$P$6:$P$17,MATCH("AIR-"&amp;I301,'07 Mode Capacity'!$C$6:$C$17,0))</x:f>
        <x:v>0</x:v>
      </x:c>
      <x:c r="AK301" s="18" t="n">
        <x:f>Y301*INDEX('07 Mode Capacity'!$P$6:$P$17,MATCH("OCEAN-"&amp;I301,'07 Mode Capacity'!$C$6:$C$17,0))</x:f>
        <x:v>0</x:v>
      </x:c>
      <x:c r="AL301" s="18" t="n">
        <x:f>AB301*INDEX('07 Mode Capacity'!$P$6:$P$17,MATCH("LAND-"&amp;I301,'07 Mode Capacity'!$C$6:$C$17,0))</x:f>
        <x:v>188.58385750913527</x:v>
      </x:c>
      <x:c r="AM301" s="18" t="n">
        <x:f>AE301*INDEX('07 Mode Capacity'!$P$6:$P$17,MATCH("INLAND-"&amp;I301,'07 Mode Capacity'!$C$6:$C$17,0))</x:f>
        <x:v>21.674667053495405</x:v>
      </x:c>
      <x:c r="AN301" s="18" t="n">
        <x:f>SUM(AJ301:AM301)</x:f>
        <x:v>210.25852456263067</x:v>
      </x:c>
      <x:c r="AO301" s="17" t="n">
        <x:f>IF(N301=0,1,AN301/N301)</x:f>
        <x:v>0.13311714122357118</x:v>
      </x:c>
      <x:c r="AP301" s="11" t="str">
        <x:f>IF(AO301&gt;='01 Controls'!$E$16,"PASS","FAIL")</x:f>
        <x:v>FAIL</x:v>
      </x:c>
      <x:c r="AQ301" s="11" t="str">
        <x:v>UNQUANTIFIED</x:v>
      </x:c>
      <x:c r="AR301" s="11" t="str">
        <x:v>Position-class planning record; serial item and receiver open</x:v>
      </x:c>
      <x:c r="AS301" s="26"/>
      <x:c r="AT301" s="26"/>
    </x:row>
    <x:row r="302">
      <x:c r="C302" s="11" t="str">
        <x:v>C1-C-DTG-LIN-18</x:v>
      </x:c>
      <x:c r="D302" s="11" t="str">
        <x:v>C1</x:v>
      </x:c>
      <x:c r="E302" s="11" t="str">
        <x:v>Grid failure</x:v>
      </x:c>
      <x:c r="F302" s="11" t="str">
        <x:v>C-DTG</x:v>
      </x:c>
      <x:c r="G302" s="11" t="str">
        <x:v>Displacement transition group</x:v>
      </x:c>
      <x:c r="H302" s="11" t="str">
        <x:v>LIN-18</x:v>
      </x:c>
      <x:c r="I302" s="19" t="n">
        <x:v>72</x:v>
      </x:c>
      <x:c r="J302" s="21" t="n">
        <x:v>6</x:v>
      </x:c>
      <x:c r="K302" s="18" t="n">
        <x:f>'05 Cargo Register'!K302</x:f>
        <x:v>87.75</x:v>
      </x:c>
      <x:c r="L302" s="18" t="n">
        <x:f>'05 Cargo Register'!N302</x:f>
        <x:v>7</x:v>
      </x:c>
      <x:c r="M302" s="18" t="n">
        <x:f>'05 Cargo Register'!O302</x:f>
        <x:v>308</x:v>
      </x:c>
      <x:c r="N302" s="18" t="n">
        <x:f>J302*K302</x:f>
        <x:v>526.5</x:v>
      </x:c>
      <x:c r="O302" s="18" t="n">
        <x:f>J302*L302</x:f>
        <x:v>42</x:v>
      </x:c>
      <x:c r="P302" s="18" t="n">
        <x:f>J302*M302</x:f>
        <x:v>1848</x:v>
      </x:c>
      <x:c r="Q302" s="22" t="n">
        <x:f>'01 Controls'!$E$22*'02 Cargo Classes'!$M$13</x:f>
        <x:v>0</x:v>
      </x:c>
      <x:c r="R302" s="22" t="n">
        <x:f>'01 Controls'!$F$22*'02 Cargo Classes'!$N$13</x:f>
        <x:v>0</x:v>
      </x:c>
      <x:c r="S302" s="22" t="n">
        <x:f>'01 Controls'!$G$22*'02 Cargo Classes'!$O$13</x:f>
        <x:v>0.9</x:v>
      </x:c>
      <x:c r="T302" s="22" t="n">
        <x:f>'01 Controls'!$H$22*'02 Cargo Classes'!$P$13</x:f>
        <x:v>0.05</x:v>
      </x:c>
      <x:c r="U302" s="22" t="n">
        <x:f>SUM(Q302:T302)</x:f>
        <x:v>0.9500000000000001</x:v>
      </x:c>
      <x:c r="V302" s="18" t="n">
        <x:f>IF(U302=0,0,N302*Q302/U302)</x:f>
        <x:v>0</x:v>
      </x:c>
      <x:c r="W302" s="18" t="n">
        <x:f>IF(U302=0,0,P302*Q302/U302)</x:f>
        <x:v>0</x:v>
      </x:c>
      <x:c r="X302" s="18" t="n">
        <x:f>MAX(V302,W302*'01 Controls'!$E$12)</x:f>
        <x:v>0</x:v>
      </x:c>
      <x:c r="Y302" s="18" t="n">
        <x:f>IF(U302=0,0,N302*R302/U302)</x:f>
        <x:v>0</x:v>
      </x:c>
      <x:c r="Z302" s="18" t="n">
        <x:f>IF(U302=0,0,P302*R302/U302)</x:f>
        <x:v>0</x:v>
      </x:c>
      <x:c r="AA302" s="18" t="n">
        <x:f>MAX(Y302,Z302*'01 Controls'!$E$13)</x:f>
        <x:v>0</x:v>
      </x:c>
      <x:c r="AB302" s="18" t="n">
        <x:f>IF(U302=0,0,N302*S302/U302)</x:f>
        <x:v>498.7894736842105</x:v>
      </x:c>
      <x:c r="AC302" s="18" t="n">
        <x:f>IF(U302=0,0,P302*S302/U302)</x:f>
        <x:v>1750.7368421052631</x:v>
      </x:c>
      <x:c r="AD302" s="18" t="n">
        <x:f>MAX(AB302,AC302*'01 Controls'!$E$14)</x:f>
        <x:v>498.7894736842105</x:v>
      </x:c>
      <x:c r="AE302" s="18" t="n">
        <x:f>IF(U302=0,0,N302*T302/U302)</x:f>
        <x:v>27.710526315789476</x:v>
      </x:c>
      <x:c r="AF302" s="18" t="n">
        <x:f>IF(U302=0,0,P302*T302/U302)</x:f>
        <x:v>97.26315789473684</x:v>
      </x:c>
      <x:c r="AG302" s="18" t="n">
        <x:f>MAX(AE302,AF302*'01 Controls'!$E$15)</x:f>
        <x:v>27.710526315789476</x:v>
      </x:c>
      <x:c r="AH302" s="18" t="n">
        <x:f>SUM(V302,Y302,AB302,AE302)</x:f>
        <x:v>526.5</x:v>
      </x:c>
      <x:c r="AI302" s="18" t="n">
        <x:f>N302-AH302</x:f>
        <x:v>0</x:v>
      </x:c>
      <x:c r="AJ302" s="18" t="n">
        <x:f>V302*INDEX('07 Mode Capacity'!$P$6:$P$17,MATCH("AIR-"&amp;I302,'07 Mode Capacity'!$C$6:$C$17,0))</x:f>
        <x:v>0</x:v>
      </x:c>
      <x:c r="AK302" s="18" t="n">
        <x:f>Y302*INDEX('07 Mode Capacity'!$P$6:$P$17,MATCH("OCEAN-"&amp;I302,'07 Mode Capacity'!$C$6:$C$17,0))</x:f>
        <x:v>0</x:v>
      </x:c>
      <x:c r="AL302" s="18" t="n">
        <x:f>AB302*INDEX('07 Mode Capacity'!$P$6:$P$17,MATCH("LAND-"&amp;I302,'07 Mode Capacity'!$C$6:$C$17,0))</x:f>
        <x:v>356.6395736969285</x:v>
      </x:c>
      <x:c r="AM302" s="18" t="n">
        <x:f>AE302*INDEX('07 Mode Capacity'!$P$6:$P$17,MATCH("INLAND-"&amp;I302,'07 Mode Capacity'!$C$6:$C$17,0))</x:f>
        <x:v>27.710526315789476</x:v>
      </x:c>
      <x:c r="AN302" s="18" t="n">
        <x:f>SUM(AJ302:AM302)</x:f>
        <x:v>384.350100012718</x:v>
      </x:c>
      <x:c r="AO302" s="17" t="n">
        <x:f>IF(N302=0,1,AN302/N302)</x:f>
        <x:v>0.7300096866338424</x:v>
      </x:c>
      <x:c r="AP302" s="11" t="str">
        <x:f>IF(AO302&gt;='01 Controls'!$E$16,"PASS","FAIL")</x:f>
        <x:v>FAIL</x:v>
      </x:c>
      <x:c r="AQ302" s="11" t="str">
        <x:v>UNQUANTIFIED</x:v>
      </x:c>
      <x:c r="AR302" s="11" t="str">
        <x:v>Position-class planning record; serial item and receiver open</x:v>
      </x:c>
      <x:c r="AS302" s="26"/>
      <x:c r="AT302" s="26"/>
    </x:row>
    <x:row r="303">
      <x:c r="C303" s="11" t="str">
        <x:v>C1-C-DTG-BLK-08</x:v>
      </x:c>
      <x:c r="D303" s="11" t="str">
        <x:v>C1</x:v>
      </x:c>
      <x:c r="E303" s="11" t="str">
        <x:v>Grid failure</x:v>
      </x:c>
      <x:c r="F303" s="11" t="str">
        <x:v>C-DTG</x:v>
      </x:c>
      <x:c r="G303" s="11" t="str">
        <x:v>Displacement transition group</x:v>
      </x:c>
      <x:c r="H303" s="11" t="str">
        <x:v>BLK-08</x:v>
      </x:c>
      <x:c r="I303" s="19" t="n">
        <x:v>48</x:v>
      </x:c>
      <x:c r="J303" s="21" t="n">
        <x:v>6</x:v>
      </x:c>
      <x:c r="K303" s="18" t="n">
        <x:f>'05 Cargo Register'!K303</x:f>
        <x:v>745.875</x:v>
      </x:c>
      <x:c r="L303" s="18" t="n">
        <x:f>'05 Cargo Register'!N303</x:f>
        <x:v>117</x:v>
      </x:c>
      <x:c r="M303" s="18" t="n">
        <x:f>'05 Cargo Register'!O303</x:f>
        <x:v>5967</x:v>
      </x:c>
      <x:c r="N303" s="18" t="n">
        <x:f>J303*K303</x:f>
        <x:v>4475.25</x:v>
      </x:c>
      <x:c r="O303" s="18" t="n">
        <x:f>J303*L303</x:f>
        <x:v>702</x:v>
      </x:c>
      <x:c r="P303" s="18" t="n">
        <x:f>J303*M303</x:f>
        <x:v>35802</x:v>
      </x:c>
      <x:c r="Q303" s="22" t="n">
        <x:f>'01 Controls'!$E$22*'02 Cargo Classes'!$M$14</x:f>
        <x:v>0.05</x:v>
      </x:c>
      <x:c r="R303" s="22" t="n">
        <x:f>'01 Controls'!$F$22*'02 Cargo Classes'!$N$14</x:f>
        <x:v>0</x:v>
      </x:c>
      <x:c r="S303" s="22" t="n">
        <x:f>'01 Controls'!$G$22*'02 Cargo Classes'!$O$14</x:f>
        <x:v>0.9</x:v>
      </x:c>
      <x:c r="T303" s="22" t="n">
        <x:f>'01 Controls'!$H$22*'02 Cargo Classes'!$P$14</x:f>
        <x:v>0.025</x:v>
      </x:c>
      <x:c r="U303" s="22" t="n">
        <x:f>SUM(Q303:T303)</x:f>
        <x:v>0.9750000000000001</x:v>
      </x:c>
      <x:c r="V303" s="18" t="n">
        <x:f>IF(U303=0,0,N303*Q303/U303)</x:f>
        <x:v>229.5</x:v>
      </x:c>
      <x:c r="W303" s="18" t="n">
        <x:f>IF(U303=0,0,P303*Q303/U303)</x:f>
        <x:v>1836</x:v>
      </x:c>
      <x:c r="X303" s="18" t="n">
        <x:f>MAX(V303,W303*'01 Controls'!$E$12)</x:f>
        <x:v>459</x:v>
      </x:c>
      <x:c r="Y303" s="18" t="n">
        <x:f>IF(U303=0,0,N303*R303/U303)</x:f>
        <x:v>0</x:v>
      </x:c>
      <x:c r="Z303" s="18" t="n">
        <x:f>IF(U303=0,0,P303*R303/U303)</x:f>
        <x:v>0</x:v>
      </x:c>
      <x:c r="AA303" s="18" t="n">
        <x:f>MAX(Y303,Z303*'01 Controls'!$E$13)</x:f>
        <x:v>0</x:v>
      </x:c>
      <x:c r="AB303" s="18" t="n">
        <x:f>IF(U303=0,0,N303*S303/U303)</x:f>
        <x:v>4130.999999999999</x:v>
      </x:c>
      <x:c r="AC303" s="18" t="n">
        <x:f>IF(U303=0,0,P303*S303/U303)</x:f>
        <x:v>33047.99999999999</x:v>
      </x:c>
      <x:c r="AD303" s="18" t="n">
        <x:f>MAX(AB303,AC303*'01 Controls'!$E$14)</x:f>
        <x:v>6609.5999999999985</x:v>
      </x:c>
      <x:c r="AE303" s="18" t="n">
        <x:f>IF(U303=0,0,N303*T303/U303)</x:f>
        <x:v>114.75</x:v>
      </x:c>
      <x:c r="AF303" s="18" t="n">
        <x:f>IF(U303=0,0,P303*T303/U303)</x:f>
        <x:v>918</x:v>
      </x:c>
      <x:c r="AG303" s="18" t="n">
        <x:f>MAX(AE303,AF303*'01 Controls'!$E$15)</x:f>
        <x:v>165.23999999999998</x:v>
      </x:c>
      <x:c r="AH303" s="18" t="n">
        <x:f>SUM(V303,Y303,AB303,AE303)</x:f>
        <x:v>4475.249999999999</x:v>
      </x:c>
      <x:c r="AI303" s="18" t="n">
        <x:f>N303-AH303</x:f>
        <x:v>9.094947017729282e-13</x:v>
      </x:c>
      <x:c r="AJ303" s="18" t="n">
        <x:f>V303*INDEX('07 Mode Capacity'!$P$6:$P$17,MATCH("AIR-"&amp;I303,'07 Mode Capacity'!$C$6:$C$17,0))</x:f>
        <x:v>64.33703357739266</x:v>
      </x:c>
      <x:c r="AK303" s="18" t="n">
        <x:f>Y303*INDEX('07 Mode Capacity'!$P$6:$P$17,MATCH("OCEAN-"&amp;I303,'07 Mode Capacity'!$C$6:$C$17,0))</x:f>
        <x:v>0</x:v>
      </x:c>
      <x:c r="AL303" s="18" t="n">
        <x:f>AB303*INDEX('07 Mode Capacity'!$P$6:$P$17,MATCH("LAND-"&amp;I303,'07 Mode Capacity'!$C$6:$C$17,0))</x:f>
        <x:v>504.17974896459395</x:v>
      </x:c>
      <x:c r="AM303" s="18" t="n">
        <x:f>AE303*INDEX('07 Mode Capacity'!$P$6:$P$17,MATCH("INLAND-"&amp;I303,'07 Mode Capacity'!$C$6:$C$17,0))</x:f>
        <x:v>72.43414374287782</x:v>
      </x:c>
      <x:c r="AN303" s="18" t="n">
        <x:f>SUM(AJ303:AM303)</x:f>
        <x:v>640.9509262848644</x:v>
      </x:c>
      <x:c r="AO303" s="17" t="n">
        <x:f>IF(N303=0,1,AN303/N303)</x:f>
        <x:v>0.1432212560828701</x:v>
      </x:c>
      <x:c r="AP303" s="11" t="str">
        <x:f>IF(AO303&gt;='01 Controls'!$E$16,"PASS","FAIL")</x:f>
        <x:v>FAIL</x:v>
      </x:c>
      <x:c r="AQ303" s="11" t="str">
        <x:v>UNQUANTIFIED</x:v>
      </x:c>
      <x:c r="AR303" s="11" t="str">
        <x:v>Position-class planning record; serial item and receiver open</x:v>
      </x:c>
      <x:c r="AS303" s="26"/>
      <x:c r="AT303" s="26"/>
    </x:row>
    <x:row r="304">
      <x:c r="C304" s="11" t="str">
        <x:v>C1-C-CIG-APL-45</x:v>
      </x:c>
      <x:c r="D304" s="11" t="str">
        <x:v>C1</x:v>
      </x:c>
      <x:c r="E304" s="11" t="str">
        <x:v>Grid failure</x:v>
      </x:c>
      <x:c r="F304" s="11" t="str">
        <x:v>C-CIG</x:v>
      </x:c>
      <x:c r="G304" s="11" t="str">
        <x:v>Community institutions group</x:v>
      </x:c>
      <x:c r="H304" s="11" t="str">
        <x:v>APL-45</x:v>
      </x:c>
      <x:c r="I304" s="19" t="n">
        <x:v>24</x:v>
      </x:c>
      <x:c r="J304" s="21" t="n">
        <x:v>6</x:v>
      </x:c>
      <x:c r="K304" s="18" t="n">
        <x:f>'05 Cargo Register'!K304</x:f>
        <x:v>175.5</x:v>
      </x:c>
      <x:c r="L304" s="18" t="n">
        <x:f>'05 Cargo Register'!N304</x:f>
        <x:v>46</x:v>
      </x:c>
      <x:c r="M304" s="18" t="n">
        <x:f>'05 Cargo Register'!O304</x:f>
        <x:v>345</x:v>
      </x:c>
      <x:c r="N304" s="18" t="n">
        <x:f>J304*K304</x:f>
        <x:v>1053</x:v>
      </x:c>
      <x:c r="O304" s="18" t="n">
        <x:f>J304*L304</x:f>
        <x:v>276</x:v>
      </x:c>
      <x:c r="P304" s="18" t="n">
        <x:f>J304*M304</x:f>
        <x:v>2070</x:v>
      </x:c>
      <x:c r="Q304" s="22" t="n">
        <x:f>'01 Controls'!$E$22*'02 Cargo Classes'!$M$6</x:f>
        <x:v>0.15000000000000002</x:v>
      </x:c>
      <x:c r="R304" s="22" t="n">
        <x:f>'01 Controls'!$F$22*'02 Cargo Classes'!$N$6</x:f>
        <x:v>0</x:v>
      </x:c>
      <x:c r="S304" s="22" t="n">
        <x:f>'01 Controls'!$G$22*'02 Cargo Classes'!$O$6</x:f>
        <x:v>0.9</x:v>
      </x:c>
      <x:c r="T304" s="22" t="n">
        <x:f>'01 Controls'!$H$22*'02 Cargo Classes'!$P$6</x:f>
        <x:v>0.015</x:v>
      </x:c>
      <x:c r="U304" s="22" t="n">
        <x:f>SUM(Q304:T304)</x:f>
        <x:v>1.065</x:v>
      </x:c>
      <x:c r="V304" s="18" t="n">
        <x:f>IF(U304=0,0,N304*Q304/U304)</x:f>
        <x:v>148.3098591549296</x:v>
      </x:c>
      <x:c r="W304" s="18" t="n">
        <x:f>IF(U304=0,0,P304*Q304/U304)</x:f>
        <x:v>291.54929577464793</x:v>
      </x:c>
      <x:c r="X304" s="18" t="n">
        <x:f>MAX(V304,W304*'01 Controls'!$E$12)</x:f>
        <x:v>148.3098591549296</x:v>
      </x:c>
      <x:c r="Y304" s="18" t="n">
        <x:f>IF(U304=0,0,N304*R304/U304)</x:f>
        <x:v>0</x:v>
      </x:c>
      <x:c r="Z304" s="18" t="n">
        <x:f>IF(U304=0,0,P304*R304/U304)</x:f>
        <x:v>0</x:v>
      </x:c>
      <x:c r="AA304" s="18" t="n">
        <x:f>MAX(Y304,Z304*'01 Controls'!$E$13)</x:f>
        <x:v>0</x:v>
      </x:c>
      <x:c r="AB304" s="18" t="n">
        <x:f>IF(U304=0,0,N304*S304/U304)</x:f>
        <x:v>889.8591549295776</x:v>
      </x:c>
      <x:c r="AC304" s="18" t="n">
        <x:f>IF(U304=0,0,P304*S304/U304)</x:f>
        <x:v>1749.2957746478874</x:v>
      </x:c>
      <x:c r="AD304" s="18" t="n">
        <x:f>MAX(AB304,AC304*'01 Controls'!$E$14)</x:f>
        <x:v>889.8591549295776</x:v>
      </x:c>
      <x:c r="AE304" s="18" t="n">
        <x:f>IF(U304=0,0,N304*T304/U304)</x:f>
        <x:v>14.830985915492958</x:v>
      </x:c>
      <x:c r="AF304" s="18" t="n">
        <x:f>IF(U304=0,0,P304*T304/U304)</x:f>
        <x:v>29.154929577464788</x:v>
      </x:c>
      <x:c r="AG304" s="18" t="n">
        <x:f>MAX(AE304,AF304*'01 Controls'!$E$15)</x:f>
        <x:v>14.830985915492958</x:v>
      </x:c>
      <x:c r="AH304" s="18" t="n">
        <x:f>SUM(V304,Y304,AB304,AE304)</x:f>
        <x:v>1053</x:v>
      </x:c>
      <x:c r="AI304" s="18" t="n">
        <x:f>N304-AH304</x:f>
        <x:v>0</x:v>
      </x:c>
      <x:c r="AJ304" s="18" t="n">
        <x:f>V304*INDEX('07 Mode Capacity'!$P$6:$P$17,MATCH("AIR-"&amp;I304,'07 Mode Capacity'!$C$6:$C$17,0))</x:f>
        <x:v>30.094156821736565</x:v>
      </x:c>
      <x:c r="AK304" s="18" t="n">
        <x:f>Y304*INDEX('07 Mode Capacity'!$P$6:$P$17,MATCH("OCEAN-"&amp;I304,'07 Mode Capacity'!$C$6:$C$17,0))</x:f>
        <x:v>0</x:v>
      </x:c>
      <x:c r="AL304" s="18" t="n">
        <x:f>AB304*INDEX('07 Mode Capacity'!$P$6:$P$17,MATCH("LAND-"&amp;I304,'07 Mode Capacity'!$C$6:$C$17,0))</x:f>
        <x:v>340.37194921247783</x:v>
      </x:c>
      <x:c r="AM304" s="18" t="n">
        <x:f>AE304*INDEX('07 Mode Capacity'!$P$6:$P$17,MATCH("INLAND-"&amp;I304,'07 Mode Capacity'!$C$6:$C$17,0))</x:f>
        <x:v>14.830985915492958</x:v>
      </x:c>
      <x:c r="AN304" s="18" t="n">
        <x:f>SUM(AJ304:AM304)</x:f>
        <x:v>385.29709194970735</x:v>
      </x:c>
      <x:c r="AO304" s="17" t="n">
        <x:f>IF(N304=0,1,AN304/N304)</x:f>
        <x:v>0.3659041708924096</x:v>
      </x:c>
      <x:c r="AP304" s="11" t="str">
        <x:f>IF(AO304&gt;='01 Controls'!$E$16,"PASS","FAIL")</x:f>
        <x:v>FAIL</x:v>
      </x:c>
      <x:c r="AQ304" s="11" t="str">
        <x:v>UNQUANTIFIED</x:v>
      </x:c>
      <x:c r="AR304" s="11" t="str">
        <x:v>Position-class planning record; serial item and receiver open</x:v>
      </x:c>
      <x:c r="AS304" s="26"/>
      <x:c r="AT304" s="26"/>
    </x:row>
    <x:row r="305">
      <x:c r="C305" s="11" t="str">
        <x:v>C1-C-CIG-ISO-18</x:v>
      </x:c>
      <x:c r="D305" s="11" t="str">
        <x:v>C1</x:v>
      </x:c>
      <x:c r="E305" s="11" t="str">
        <x:v>Grid failure</x:v>
      </x:c>
      <x:c r="F305" s="11" t="str">
        <x:v>C-CIG</x:v>
      </x:c>
      <x:c r="G305" s="11" t="str">
        <x:v>Community institutions group</x:v>
      </x:c>
      <x:c r="H305" s="11" t="str">
        <x:v>ISO-18</x:v>
      </x:c>
      <x:c r="I305" s="19" t="n">
        <x:v>48</x:v>
      </x:c>
      <x:c r="J305" s="21" t="n">
        <x:v>6</x:v>
      </x:c>
      <x:c r="K305" s="18" t="n">
        <x:f>'05 Cargo Register'!K305</x:f>
        <x:v>438.75</x:v>
      </x:c>
      <x:c r="L305" s="18" t="n">
        <x:f>'05 Cargo Register'!N305</x:f>
        <x:v>29</x:v>
      </x:c>
      <x:c r="M305" s="18" t="n">
        <x:f>'05 Cargo Register'!O305</x:f>
        <x:v>765.6</x:v>
      </x:c>
      <x:c r="N305" s="18" t="n">
        <x:f>J305*K305</x:f>
        <x:v>2632.5</x:v>
      </x:c>
      <x:c r="O305" s="18" t="n">
        <x:f>J305*L305</x:f>
        <x:v>174</x:v>
      </x:c>
      <x:c r="P305" s="18" t="n">
        <x:f>J305*M305</x:f>
        <x:v>4593.6</x:v>
      </x:c>
      <x:c r="Q305" s="22" t="n">
        <x:f>'01 Controls'!$E$22*'02 Cargo Classes'!$M$7</x:f>
        <x:v>0.010000000000000002</x:v>
      </x:c>
      <x:c r="R305" s="22" t="n">
        <x:f>'01 Controls'!$F$22*'02 Cargo Classes'!$N$7</x:f>
        <x:v>0</x:v>
      </x:c>
      <x:c r="S305" s="22" t="n">
        <x:f>'01 Controls'!$G$22*'02 Cargo Classes'!$O$7</x:f>
        <x:v>1.08</x:v>
      </x:c>
      <x:c r="T305" s="22" t="n">
        <x:f>'01 Controls'!$H$22*'02 Cargo Classes'!$P$7</x:f>
        <x:v>0.04000000000000001</x:v>
      </x:c>
      <x:c r="U305" s="22" t="n">
        <x:f>SUM(Q305:T305)</x:f>
        <x:v>1.1300000000000001</x:v>
      </x:c>
      <x:c r="V305" s="18" t="n">
        <x:f>IF(U305=0,0,N305*Q305/U305)</x:f>
        <x:v>23.296460176991154</x:v>
      </x:c>
      <x:c r="W305" s="18" t="n">
        <x:f>IF(U305=0,0,P305*Q305/U305)</x:f>
        <x:v>40.651327433628325</x:v>
      </x:c>
      <x:c r="X305" s="18" t="n">
        <x:f>MAX(V305,W305*'01 Controls'!$E$12)</x:f>
        <x:v>23.296460176991154</x:v>
      </x:c>
      <x:c r="Y305" s="18" t="n">
        <x:f>IF(U305=0,0,N305*R305/U305)</x:f>
        <x:v>0</x:v>
      </x:c>
      <x:c r="Z305" s="18" t="n">
        <x:f>IF(U305=0,0,P305*R305/U305)</x:f>
        <x:v>0</x:v>
      </x:c>
      <x:c r="AA305" s="18" t="n">
        <x:f>MAX(Y305,Z305*'01 Controls'!$E$13)</x:f>
        <x:v>0</x:v>
      </x:c>
      <x:c r="AB305" s="18" t="n">
        <x:f>IF(U305=0,0,N305*S305/U305)</x:f>
        <x:v>2516.0176991150443</x:v>
      </x:c>
      <x:c r="AC305" s="18" t="n">
        <x:f>IF(U305=0,0,P305*S305/U305)</x:f>
        <x:v>4390.343362831859</x:v>
      </x:c>
      <x:c r="AD305" s="18" t="n">
        <x:f>MAX(AB305,AC305*'01 Controls'!$E$14)</x:f>
        <x:v>2516.0176991150443</x:v>
      </x:c>
      <x:c r="AE305" s="18" t="n">
        <x:f>IF(U305=0,0,N305*T305/U305)</x:f>
        <x:v>93.18584070796462</x:v>
      </x:c>
      <x:c r="AF305" s="18" t="n">
        <x:f>IF(U305=0,0,P305*T305/U305)</x:f>
        <x:v>162.6053097345133</x:v>
      </x:c>
      <x:c r="AG305" s="18" t="n">
        <x:f>MAX(AE305,AF305*'01 Controls'!$E$15)</x:f>
        <x:v>93.18584070796462</x:v>
      </x:c>
      <x:c r="AH305" s="18" t="n">
        <x:f>SUM(V305,Y305,AB305,AE305)</x:f>
        <x:v>2632.5</x:v>
      </x:c>
      <x:c r="AI305" s="18" t="n">
        <x:f>N305-AH305</x:f>
        <x:v>0</x:v>
      </x:c>
      <x:c r="AJ305" s="18" t="n">
        <x:f>V305*INDEX('07 Mode Capacity'!$P$6:$P$17,MATCH("AIR-"&amp;I305,'07 Mode Capacity'!$C$6:$C$17,0))</x:f>
        <x:v>6.5308284995271055</x:v>
      </x:c>
      <x:c r="AK305" s="18" t="n">
        <x:f>Y305*INDEX('07 Mode Capacity'!$P$6:$P$17,MATCH("OCEAN-"&amp;I305,'07 Mode Capacity'!$C$6:$C$17,0))</x:f>
        <x:v>0</x:v>
      </x:c>
      <x:c r="AL305" s="18" t="n">
        <x:f>AB305*INDEX('07 Mode Capacity'!$P$6:$P$17,MATCH("LAND-"&amp;I305,'07 Mode Capacity'!$C$6:$C$17,0))</x:f>
        <x:v>307.07459983788397</x:v>
      </x:c>
      <x:c r="AM305" s="18" t="n">
        <x:f>AE305*INDEX('07 Mode Capacity'!$P$6:$P$17,MATCH("INLAND-"&amp;I305,'07 Mode Capacity'!$C$6:$C$17,0))</x:f>
        <x:v>58.82210527792265</x:v>
      </x:c>
      <x:c r="AN305" s="18" t="n">
        <x:f>SUM(AJ305:AM305)</x:f>
        <x:v>372.42753361533374</x:v>
      </x:c>
      <x:c r="AO305" s="17" t="n">
        <x:f>IF(N305=0,1,AN305/N305)</x:f>
        <x:v>0.141472947242292</x:v>
      </x:c>
      <x:c r="AP305" s="11" t="str">
        <x:f>IF(AO305&gt;='01 Controls'!$E$16,"PASS","FAIL")</x:f>
        <x:v>FAIL</x:v>
      </x:c>
      <x:c r="AQ305" s="11" t="str">
        <x:v>UNQUANTIFIED</x:v>
      </x:c>
      <x:c r="AR305" s="11" t="str">
        <x:v>Position-class planning record; serial item and receiver open</x:v>
      </x:c>
      <x:c r="AS305" s="26"/>
      <x:c r="AT305" s="26"/>
    </x:row>
    <x:row r="306">
      <x:c r="C306" s="11" t="str">
        <x:v>C1-C-CIG-COL-12</x:v>
      </x:c>
      <x:c r="D306" s="11" t="str">
        <x:v>C1</x:v>
      </x:c>
      <x:c r="E306" s="11" t="str">
        <x:v>Grid failure</x:v>
      </x:c>
      <x:c r="F306" s="11" t="str">
        <x:v>C-CIG</x:v>
      </x:c>
      <x:c r="G306" s="11" t="str">
        <x:v>Community institutions group</x:v>
      </x:c>
      <x:c r="H306" s="11" t="str">
        <x:v>COL-12</x:v>
      </x:c>
      <x:c r="I306" s="19" t="n">
        <x:v>24</x:v>
      </x:c>
      <x:c r="J306" s="21" t="n">
        <x:v>6</x:v>
      </x:c>
      <x:c r="K306" s="18" t="n">
        <x:f>'05 Cargo Register'!K306</x:f>
        <x:v>175.5</x:v>
      </x:c>
      <x:c r="L306" s="18" t="n">
        <x:f>'05 Cargo Register'!N306</x:f>
        <x:v>19</x:v>
      </x:c>
      <x:c r="M306" s="18" t="n">
        <x:f>'05 Cargo Register'!O306</x:f>
        <x:v>501.6</x:v>
      </x:c>
      <x:c r="N306" s="18" t="n">
        <x:f>J306*K306</x:f>
        <x:v>1053</x:v>
      </x:c>
      <x:c r="O306" s="18" t="n">
        <x:f>J306*L306</x:f>
        <x:v>114</x:v>
      </x:c>
      <x:c r="P306" s="18" t="n">
        <x:f>J306*M306</x:f>
        <x:v>3009.6000000000004</x:v>
      </x:c>
      <x:c r="Q306" s="22" t="n">
        <x:f>'01 Controls'!$E$22*'02 Cargo Classes'!$M$8</x:f>
        <x:v>0.1</x:v>
      </x:c>
      <x:c r="R306" s="22" t="n">
        <x:f>'01 Controls'!$F$22*'02 Cargo Classes'!$N$8</x:f>
        <x:v>0</x:v>
      </x:c>
      <x:c r="S306" s="22" t="n">
        <x:f>'01 Controls'!$G$22*'02 Cargo Classes'!$O$8</x:f>
        <x:v>1.08</x:v>
      </x:c>
      <x:c r="T306" s="22" t="n">
        <x:f>'01 Controls'!$H$22*'02 Cargo Classes'!$P$8</x:f>
        <x:v>0.010000000000000002</x:v>
      </x:c>
      <x:c r="U306" s="22" t="n">
        <x:f>SUM(Q306:T306)</x:f>
        <x:v>1.1900000000000002</x:v>
      </x:c>
      <x:c r="V306" s="18" t="n">
        <x:f>IF(U306=0,0,N306*Q306/U306)</x:f>
        <x:v>88.48739495798318</x:v>
      </x:c>
      <x:c r="W306" s="18" t="n">
        <x:f>IF(U306=0,0,P306*Q306/U306)</x:f>
        <x:v>252.90756302521007</x:v>
      </x:c>
      <x:c r="X306" s="18" t="n">
        <x:f>MAX(V306,W306*'01 Controls'!$E$12)</x:f>
        <x:v>88.48739495798318</x:v>
      </x:c>
      <x:c r="Y306" s="18" t="n">
        <x:f>IF(U306=0,0,N306*R306/U306)</x:f>
        <x:v>0</x:v>
      </x:c>
      <x:c r="Z306" s="18" t="n">
        <x:f>IF(U306=0,0,P306*R306/U306)</x:f>
        <x:v>0</x:v>
      </x:c>
      <x:c r="AA306" s="18" t="n">
        <x:f>MAX(Y306,Z306*'01 Controls'!$E$13)</x:f>
        <x:v>0</x:v>
      </x:c>
      <x:c r="AB306" s="18" t="n">
        <x:f>IF(U306=0,0,N306*S306/U306)</x:f>
        <x:v>955.6638655462184</x:v>
      </x:c>
      <x:c r="AC306" s="18" t="n">
        <x:f>IF(U306=0,0,P306*S306/U306)</x:f>
        <x:v>2731.401680672269</x:v>
      </x:c>
      <x:c r="AD306" s="18" t="n">
        <x:f>MAX(AB306,AC306*'01 Controls'!$E$14)</x:f>
        <x:v>955.6638655462184</x:v>
      </x:c>
      <x:c r="AE306" s="18" t="n">
        <x:f>IF(U306=0,0,N306*T306/U306)</x:f>
        <x:v>8.84873949579832</x:v>
      </x:c>
      <x:c r="AF306" s="18" t="n">
        <x:f>IF(U306=0,0,P306*T306/U306)</x:f>
        <x:v>25.290756302521014</x:v>
      </x:c>
      <x:c r="AG306" s="18" t="n">
        <x:f>MAX(AE306,AF306*'01 Controls'!$E$15)</x:f>
        <x:v>8.84873949579832</x:v>
      </x:c>
      <x:c r="AH306" s="18" t="n">
        <x:f>SUM(V306,Y306,AB306,AE306)</x:f>
        <x:v>1053</x:v>
      </x:c>
      <x:c r="AI306" s="18" t="n">
        <x:f>N306-AH306</x:f>
        <x:v>0</x:v>
      </x:c>
      <x:c r="AJ306" s="18" t="n">
        <x:f>V306*INDEX('07 Mode Capacity'!$P$6:$P$17,MATCH("AIR-"&amp;I306,'07 Mode Capacity'!$C$6:$C$17,0))</x:f>
        <x:v>17.95533726338904</x:v>
      </x:c>
      <x:c r="AK306" s="18" t="n">
        <x:f>Y306*INDEX('07 Mode Capacity'!$P$6:$P$17,MATCH("OCEAN-"&amp;I306,'07 Mode Capacity'!$C$6:$C$17,0))</x:f>
        <x:v>0</x:v>
      </x:c>
      <x:c r="AL306" s="18" t="n">
        <x:f>AB306*INDEX('07 Mode Capacity'!$P$6:$P$17,MATCH("LAND-"&amp;I306,'07 Mode Capacity'!$C$6:$C$17,0))</x:f>
        <x:v>365.54231184331644</x:v>
      </x:c>
      <x:c r="AM306" s="18" t="n">
        <x:f>AE306*INDEX('07 Mode Capacity'!$P$6:$P$17,MATCH("INLAND-"&amp;I306,'07 Mode Capacity'!$C$6:$C$17,0))</x:f>
        <x:v>8.84873949579832</x:v>
      </x:c>
      <x:c r="AN306" s="18" t="n">
        <x:f>SUM(AJ306:AM306)</x:f>
        <x:v>392.3463886025038</x:v>
      </x:c>
      <x:c r="AO306" s="17" t="n">
        <x:f>IF(N306=0,1,AN306/N306)</x:f>
        <x:v>0.37259865964150407</x:v>
      </x:c>
      <x:c r="AP306" s="11" t="str">
        <x:f>IF(AO306&gt;='01 Controls'!$E$16,"PASS","FAIL")</x:f>
        <x:v>FAIL</x:v>
      </x:c>
      <x:c r="AQ306" s="11" t="str">
        <x:v>UNQUANTIFIED</x:v>
      </x:c>
      <x:c r="AR306" s="11" t="str">
        <x:v>Position-class planning record; serial item and receiver open</x:v>
      </x:c>
      <x:c r="AS306" s="26"/>
      <x:c r="AT306" s="26"/>
    </x:row>
    <x:row r="307">
      <x:c r="C307" s="11" t="str">
        <x:v>C1-C-CIG-BAT-22</x:v>
      </x:c>
      <x:c r="D307" s="11" t="str">
        <x:v>C1</x:v>
      </x:c>
      <x:c r="E307" s="11" t="str">
        <x:v>Grid failure</x:v>
      </x:c>
      <x:c r="F307" s="11" t="str">
        <x:v>C-CIG</x:v>
      </x:c>
      <x:c r="G307" s="11" t="str">
        <x:v>Community institutions group</x:v>
      </x:c>
      <x:c r="H307" s="11" t="str">
        <x:v>BAT-22</x:v>
      </x:c>
      <x:c r="I307" s="19" t="n">
        <x:v>48</x:v>
      </x:c>
      <x:c r="J307" s="21" t="n">
        <x:v>6</x:v>
      </x:c>
      <x:c r="K307" s="18" t="n">
        <x:f>'05 Cargo Register'!K307</x:f>
        <x:v>131.625</x:v>
      </x:c>
      <x:c r="L307" s="18" t="n">
        <x:f>'05 Cargo Register'!N307</x:f>
        <x:v>8</x:v>
      </x:c>
      <x:c r="M307" s="18" t="n">
        <x:f>'05 Cargo Register'!O307</x:f>
        <x:v>211.20000000000002</x:v>
      </x:c>
      <x:c r="N307" s="18" t="n">
        <x:f>J307*K307</x:f>
        <x:v>789.75</x:v>
      </x:c>
      <x:c r="O307" s="18" t="n">
        <x:f>J307*L307</x:f>
        <x:v>48</x:v>
      </x:c>
      <x:c r="P307" s="18" t="n">
        <x:f>J307*M307</x:f>
        <x:v>1267.2</x:v>
      </x:c>
      <x:c r="Q307" s="22" t="n">
        <x:f>'01 Controls'!$E$22*'02 Cargo Classes'!$M$9</x:f>
        <x:v>0</x:v>
      </x:c>
      <x:c r="R307" s="22" t="n">
        <x:f>'01 Controls'!$F$22*'02 Cargo Classes'!$N$9</x:f>
        <x:v>0</x:v>
      </x:c>
      <x:c r="S307" s="22" t="n">
        <x:f>'01 Controls'!$G$22*'02 Cargo Classes'!$O$9</x:f>
        <x:v>0.9</x:v>
      </x:c>
      <x:c r="T307" s="22" t="n">
        <x:f>'01 Controls'!$H$22*'02 Cargo Classes'!$P$9</x:f>
        <x:v>0.025</x:v>
      </x:c>
      <x:c r="U307" s="22" t="n">
        <x:f>SUM(Q307:T307)</x:f>
        <x:v>0.925</x:v>
      </x:c>
      <x:c r="V307" s="18" t="n">
        <x:f>IF(U307=0,0,N307*Q307/U307)</x:f>
        <x:v>0</x:v>
      </x:c>
      <x:c r="W307" s="18" t="n">
        <x:f>IF(U307=0,0,P307*Q307/U307)</x:f>
        <x:v>0</x:v>
      </x:c>
      <x:c r="X307" s="18" t="n">
        <x:f>MAX(V307,W307*'01 Controls'!$E$12)</x:f>
        <x:v>0</x:v>
      </x:c>
      <x:c r="Y307" s="18" t="n">
        <x:f>IF(U307=0,0,N307*R307/U307)</x:f>
        <x:v>0</x:v>
      </x:c>
      <x:c r="Z307" s="18" t="n">
        <x:f>IF(U307=0,0,P307*R307/U307)</x:f>
        <x:v>0</x:v>
      </x:c>
      <x:c r="AA307" s="18" t="n">
        <x:f>MAX(Y307,Z307*'01 Controls'!$E$13)</x:f>
        <x:v>0</x:v>
      </x:c>
      <x:c r="AB307" s="18" t="n">
        <x:f>IF(U307=0,0,N307*S307/U307)</x:f>
        <x:v>768.4054054054053</x:v>
      </x:c>
      <x:c r="AC307" s="18" t="n">
        <x:f>IF(U307=0,0,P307*S307/U307)</x:f>
        <x:v>1232.9513513513514</x:v>
      </x:c>
      <x:c r="AD307" s="18" t="n">
        <x:f>MAX(AB307,AC307*'01 Controls'!$E$14)</x:f>
        <x:v>768.4054054054053</x:v>
      </x:c>
      <x:c r="AE307" s="18" t="n">
        <x:f>IF(U307=0,0,N307*T307/U307)</x:f>
        <x:v>21.344594594594597</x:v>
      </x:c>
      <x:c r="AF307" s="18" t="n">
        <x:f>IF(U307=0,0,P307*T307/U307)</x:f>
        <x:v>34.24864864864865</x:v>
      </x:c>
      <x:c r="AG307" s="18" t="n">
        <x:f>MAX(AE307,AF307*'01 Controls'!$E$15)</x:f>
        <x:v>21.344594594594597</x:v>
      </x:c>
      <x:c r="AH307" s="18" t="n">
        <x:f>SUM(V307,Y307,AB307,AE307)</x:f>
        <x:v>789.7499999999999</x:v>
      </x:c>
      <x:c r="AI307" s="18" t="n">
        <x:f>N307-AH307</x:f>
        <x:v>1.1368683772161603e-13</x:v>
      </x:c>
      <x:c r="AJ307" s="18" t="n">
        <x:f>V307*INDEX('07 Mode Capacity'!$P$6:$P$17,MATCH("AIR-"&amp;I307,'07 Mode Capacity'!$C$6:$C$17,0))</x:f>
        <x:v>0</x:v>
      </x:c>
      <x:c r="AK307" s="18" t="n">
        <x:f>Y307*INDEX('07 Mode Capacity'!$P$6:$P$17,MATCH("OCEAN-"&amp;I307,'07 Mode Capacity'!$C$6:$C$17,0))</x:f>
        <x:v>0</x:v>
      </x:c>
      <x:c r="AL307" s="18" t="n">
        <x:f>AB307*INDEX('07 Mode Capacity'!$P$6:$P$17,MATCH("LAND-"&amp;I307,'07 Mode Capacity'!$C$6:$C$17,0))</x:f>
        <x:v>93.78224265319157</x:v>
      </x:c>
      <x:c r="AM307" s="18" t="n">
        <x:f>AE307*INDEX('07 Mode Capacity'!$P$6:$P$17,MATCH("INLAND-"&amp;I307,'07 Mode Capacity'!$C$6:$C$17,0))</x:f>
        <x:v>13.473441681902552</x:v>
      </x:c>
      <x:c r="AN307" s="18" t="n">
        <x:f>SUM(AJ307:AM307)</x:f>
        <x:v>107.25568433509413</x:v>
      </x:c>
      <x:c r="AO307" s="17" t="n">
        <x:f>IF(N307=0,1,AN307/N307)</x:f>
        <x:v>0.13580966677441486</x:v>
      </x:c>
      <x:c r="AP307" s="11" t="str">
        <x:f>IF(AO307&gt;='01 Controls'!$E$16,"PASS","FAIL")</x:f>
        <x:v>FAIL</x:v>
      </x:c>
      <x:c r="AQ307" s="11" t="str">
        <x:v>UNQUANTIFIED</x:v>
      </x:c>
      <x:c r="AR307" s="11" t="str">
        <x:v>Position-class planning record; serial item and receiver open</x:v>
      </x:c>
      <x:c r="AS307" s="26"/>
      <x:c r="AT307" s="26"/>
    </x:row>
    <x:row r="308">
      <x:c r="C308" s="11" t="str">
        <x:v>C1-C-CIG-TNK-20</x:v>
      </x:c>
      <x:c r="D308" s="11" t="str">
        <x:v>C1</x:v>
      </x:c>
      <x:c r="E308" s="11" t="str">
        <x:v>Grid failure</x:v>
      </x:c>
      <x:c r="F308" s="11" t="str">
        <x:v>C-CIG</x:v>
      </x:c>
      <x:c r="G308" s="11" t="str">
        <x:v>Community institutions group</x:v>
      </x:c>
      <x:c r="H308" s="11" t="str">
        <x:v>TNK-20</x:v>
      </x:c>
      <x:c r="I308" s="19" t="n">
        <x:v>48</x:v>
      </x:c>
      <x:c r="J308" s="21" t="n">
        <x:v>6</x:v>
      </x:c>
      <x:c r="K308" s="18" t="n">
        <x:f>'05 Cargo Register'!K308</x:f>
        <x:v>175.5</x:v>
      </x:c>
      <x:c r="L308" s="18" t="n">
        <x:f>'05 Cargo Register'!N308</x:f>
        <x:v>11</x:v>
      </x:c>
      <x:c r="M308" s="18" t="n">
        <x:f>'05 Cargo Register'!O308</x:f>
        <x:v>233.75</x:v>
      </x:c>
      <x:c r="N308" s="18" t="n">
        <x:f>J308*K308</x:f>
        <x:v>1053</x:v>
      </x:c>
      <x:c r="O308" s="18" t="n">
        <x:f>J308*L308</x:f>
        <x:v>66</x:v>
      </x:c>
      <x:c r="P308" s="18" t="n">
        <x:f>J308*M308</x:f>
        <x:v>1402.5</x:v>
      </x:c>
      <x:c r="Q308" s="22" t="n">
        <x:f>'01 Controls'!$E$22*'02 Cargo Classes'!$M$10</x:f>
        <x:v>0</x:v>
      </x:c>
      <x:c r="R308" s="22" t="n">
        <x:f>'01 Controls'!$F$22*'02 Cargo Classes'!$N$10</x:f>
        <x:v>0</x:v>
      </x:c>
      <x:c r="S308" s="22" t="n">
        <x:f>'01 Controls'!$G$22*'02 Cargo Classes'!$O$10</x:f>
        <x:v>0.9</x:v>
      </x:c>
      <x:c r="T308" s="22" t="n">
        <x:f>'01 Controls'!$H$22*'02 Cargo Classes'!$P$10</x:f>
        <x:v>0.05</x:v>
      </x:c>
      <x:c r="U308" s="22" t="n">
        <x:f>SUM(Q308:T308)</x:f>
        <x:v>0.9500000000000001</x:v>
      </x:c>
      <x:c r="V308" s="18" t="n">
        <x:f>IF(U308=0,0,N308*Q308/U308)</x:f>
        <x:v>0</x:v>
      </x:c>
      <x:c r="W308" s="18" t="n">
        <x:f>IF(U308=0,0,P308*Q308/U308)</x:f>
        <x:v>0</x:v>
      </x:c>
      <x:c r="X308" s="18" t="n">
        <x:f>MAX(V308,W308*'01 Controls'!$E$12)</x:f>
        <x:v>0</x:v>
      </x:c>
      <x:c r="Y308" s="18" t="n">
        <x:f>IF(U308=0,0,N308*R308/U308)</x:f>
        <x:v>0</x:v>
      </x:c>
      <x:c r="Z308" s="18" t="n">
        <x:f>IF(U308=0,0,P308*R308/U308)</x:f>
        <x:v>0</x:v>
      </x:c>
      <x:c r="AA308" s="18" t="n">
        <x:f>MAX(Y308,Z308*'01 Controls'!$E$13)</x:f>
        <x:v>0</x:v>
      </x:c>
      <x:c r="AB308" s="18" t="n">
        <x:f>IF(U308=0,0,N308*S308/U308)</x:f>
        <x:v>997.578947368421</x:v>
      </x:c>
      <x:c r="AC308" s="18" t="n">
        <x:f>IF(U308=0,0,P308*S308/U308)</x:f>
        <x:v>1328.6842105263156</x:v>
      </x:c>
      <x:c r="AD308" s="18" t="n">
        <x:f>MAX(AB308,AC308*'01 Controls'!$E$14)</x:f>
        <x:v>997.578947368421</x:v>
      </x:c>
      <x:c r="AE308" s="18" t="n">
        <x:f>IF(U308=0,0,N308*T308/U308)</x:f>
        <x:v>55.42105263157895</x:v>
      </x:c>
      <x:c r="AF308" s="18" t="n">
        <x:f>IF(U308=0,0,P308*T308/U308)</x:f>
        <x:v>73.8157894736842</x:v>
      </x:c>
      <x:c r="AG308" s="18" t="n">
        <x:f>MAX(AE308,AF308*'01 Controls'!$E$15)</x:f>
        <x:v>55.42105263157895</x:v>
      </x:c>
      <x:c r="AH308" s="18" t="n">
        <x:f>SUM(V308,Y308,AB308,AE308)</x:f>
        <x:v>1053</x:v>
      </x:c>
      <x:c r="AI308" s="18" t="n">
        <x:f>N308-AH308</x:f>
        <x:v>0</x:v>
      </x:c>
      <x:c r="AJ308" s="18" t="n">
        <x:f>V308*INDEX('07 Mode Capacity'!$P$6:$P$17,MATCH("AIR-"&amp;I308,'07 Mode Capacity'!$C$6:$C$17,0))</x:f>
        <x:v>0</x:v>
      </x:c>
      <x:c r="AK308" s="18" t="n">
        <x:f>Y308*INDEX('07 Mode Capacity'!$P$6:$P$17,MATCH("OCEAN-"&amp;I308,'07 Mode Capacity'!$C$6:$C$17,0))</x:f>
        <x:v>0</x:v>
      </x:c>
      <x:c r="AL308" s="18" t="n">
        <x:f>AB308*INDEX('07 Mode Capacity'!$P$6:$P$17,MATCH("LAND-"&amp;I308,'07 Mode Capacity'!$C$6:$C$17,0))</x:f>
        <x:v>121.7523851988803</x:v>
      </x:c>
      <x:c r="AM308" s="18" t="n">
        <x:f>AE308*INDEX('07 Mode Capacity'!$P$6:$P$17,MATCH("INLAND-"&amp;I308,'07 Mode Capacity'!$C$6:$C$17,0))</x:f>
        <x:v>34.98367313897505</x:v>
      </x:c>
      <x:c r="AN308" s="18" t="n">
        <x:f>SUM(AJ308:AM308)</x:f>
        <x:v>156.73605833785535</x:v>
      </x:c>
      <x:c r="AO308" s="17" t="n">
        <x:f>IF(N308=0,1,AN308/N308)</x:f>
        <x:v>0.14884715891534223</x:v>
      </x:c>
      <x:c r="AP308" s="11" t="str">
        <x:f>IF(AO308&gt;='01 Controls'!$E$16,"PASS","FAIL")</x:f>
        <x:v>FAIL</x:v>
      </x:c>
      <x:c r="AQ308" s="11" t="str">
        <x:v>UNQUANTIFIED</x:v>
      </x:c>
      <x:c r="AR308" s="11" t="str">
        <x:v>Position-class planning record; serial item and receiver open</x:v>
      </x:c>
      <x:c r="AS308" s="26"/>
      <x:c r="AT308" s="26"/>
    </x:row>
    <x:row r="309">
      <x:c r="C309" s="11" t="str">
        <x:v>C1-C-CIG-ROL-30</x:v>
      </x:c>
      <x:c r="D309" s="11" t="str">
        <x:v>C1</x:v>
      </x:c>
      <x:c r="E309" s="11" t="str">
        <x:v>Grid failure</x:v>
      </x:c>
      <x:c r="F309" s="11" t="str">
        <x:v>C-CIG</x:v>
      </x:c>
      <x:c r="G309" s="11" t="str">
        <x:v>Community institutions group</x:v>
      </x:c>
      <x:c r="H309" s="11" t="str">
        <x:v>ROL-30</x:v>
      </x:c>
      <x:c r="I309" s="19" t="n">
        <x:v>48</x:v>
      </x:c>
      <x:c r="J309" s="21" t="n">
        <x:v>6</x:v>
      </x:c>
      <x:c r="K309" s="18" t="n">
        <x:f>'05 Cargo Register'!K309</x:f>
        <x:v>263.25</x:v>
      </x:c>
      <x:c r="L309" s="18" t="n">
        <x:f>'05 Cargo Register'!N309</x:f>
        <x:v>11</x:v>
      </x:c>
      <x:c r="M309" s="18" t="n">
        <x:f>'05 Cargo Register'!O309</x:f>
        <x:v>701.25</x:v>
      </x:c>
      <x:c r="N309" s="18" t="n">
        <x:f>J309*K309</x:f>
        <x:v>1579.5</x:v>
      </x:c>
      <x:c r="O309" s="18" t="n">
        <x:f>J309*L309</x:f>
        <x:v>66</x:v>
      </x:c>
      <x:c r="P309" s="18" t="n">
        <x:f>J309*M309</x:f>
        <x:v>4207.5</x:v>
      </x:c>
      <x:c r="Q309" s="22" t="n">
        <x:f>'01 Controls'!$E$22*'02 Cargo Classes'!$M$12</x:f>
        <x:v>0</x:v>
      </x:c>
      <x:c r="R309" s="22" t="n">
        <x:f>'01 Controls'!$F$22*'02 Cargo Classes'!$N$12</x:f>
        <x:v>0</x:v>
      </x:c>
      <x:c r="S309" s="22" t="n">
        <x:f>'01 Controls'!$G$22*'02 Cargo Classes'!$O$12</x:f>
        <x:v>1.35</x:v>
      </x:c>
      <x:c r="T309" s="22" t="n">
        <x:f>'01 Controls'!$H$22*'02 Cargo Classes'!$P$12</x:f>
        <x:v>0.03</x:v>
      </x:c>
      <x:c r="U309" s="22" t="n">
        <x:f>SUM(Q309:T309)</x:f>
        <x:v>1.3800000000000001</x:v>
      </x:c>
      <x:c r="V309" s="18" t="n">
        <x:f>IF(U309=0,0,N309*Q309/U309)</x:f>
        <x:v>0</x:v>
      </x:c>
      <x:c r="W309" s="18" t="n">
        <x:f>IF(U309=0,0,P309*Q309/U309)</x:f>
        <x:v>0</x:v>
      </x:c>
      <x:c r="X309" s="18" t="n">
        <x:f>MAX(V309,W309*'01 Controls'!$E$12)</x:f>
        <x:v>0</x:v>
      </x:c>
      <x:c r="Y309" s="18" t="n">
        <x:f>IF(U309=0,0,N309*R309/U309)</x:f>
        <x:v>0</x:v>
      </x:c>
      <x:c r="Z309" s="18" t="n">
        <x:f>IF(U309=0,0,P309*R309/U309)</x:f>
        <x:v>0</x:v>
      </x:c>
      <x:c r="AA309" s="18" t="n">
        <x:f>MAX(Y309,Z309*'01 Controls'!$E$13)</x:f>
        <x:v>0</x:v>
      </x:c>
      <x:c r="AB309" s="18" t="n">
        <x:f>IF(U309=0,0,N309*S309/U309)</x:f>
        <x:v>1545.163043478261</x:v>
      </x:c>
      <x:c r="AC309" s="18" t="n">
        <x:f>IF(U309=0,0,P309*S309/U309)</x:f>
        <x:v>4116.032608695652</x:v>
      </x:c>
      <x:c r="AD309" s="18" t="n">
        <x:f>MAX(AB309,AC309*'01 Controls'!$E$14)</x:f>
        <x:v>1545.163043478261</x:v>
      </x:c>
      <x:c r="AE309" s="18" t="n">
        <x:f>IF(U309=0,0,N309*T309/U309)</x:f>
        <x:v>34.336956521739125</x:v>
      </x:c>
      <x:c r="AF309" s="18" t="n">
        <x:f>IF(U309=0,0,P309*T309/U309)</x:f>
        <x:v>91.46739130434781</x:v>
      </x:c>
      <x:c r="AG309" s="18" t="n">
        <x:f>MAX(AE309,AF309*'01 Controls'!$E$15)</x:f>
        <x:v>34.336956521739125</x:v>
      </x:c>
      <x:c r="AH309" s="18" t="n">
        <x:f>SUM(V309,Y309,AB309,AE309)</x:f>
        <x:v>1579.5</x:v>
      </x:c>
      <x:c r="AI309" s="18" t="n">
        <x:f>N309-AH309</x:f>
        <x:v>0</x:v>
      </x:c>
      <x:c r="AJ309" s="18" t="n">
        <x:f>V309*INDEX('07 Mode Capacity'!$P$6:$P$17,MATCH("AIR-"&amp;I309,'07 Mode Capacity'!$C$6:$C$17,0))</x:f>
        <x:v>0</x:v>
      </x:c>
      <x:c r="AK309" s="18" t="n">
        <x:f>Y309*INDEX('07 Mode Capacity'!$P$6:$P$17,MATCH("OCEAN-"&amp;I309,'07 Mode Capacity'!$C$6:$C$17,0))</x:f>
        <x:v>0</x:v>
      </x:c>
      <x:c r="AL309" s="18" t="n">
        <x:f>AB309*INDEX('07 Mode Capacity'!$P$6:$P$17,MATCH("LAND-"&amp;I309,'07 Mode Capacity'!$C$6:$C$17,0))</x:f>
        <x:v>188.58385750913527</x:v>
      </x:c>
      <x:c r="AM309" s="18" t="n">
        <x:f>AE309*INDEX('07 Mode Capacity'!$P$6:$P$17,MATCH("INLAND-"&amp;I309,'07 Mode Capacity'!$C$6:$C$17,0))</x:f>
        <x:v>21.674667053495405</x:v>
      </x:c>
      <x:c r="AN309" s="18" t="n">
        <x:f>SUM(AJ309:AM309)</x:f>
        <x:v>210.25852456263067</x:v>
      </x:c>
      <x:c r="AO309" s="17" t="n">
        <x:f>IF(N309=0,1,AN309/N309)</x:f>
        <x:v>0.13311714122357118</x:v>
      </x:c>
      <x:c r="AP309" s="11" t="str">
        <x:f>IF(AO309&gt;='01 Controls'!$E$16,"PASS","FAIL")</x:f>
        <x:v>FAIL</x:v>
      </x:c>
      <x:c r="AQ309" s="11" t="str">
        <x:v>UNQUANTIFIED</x:v>
      </x:c>
      <x:c r="AR309" s="11" t="str">
        <x:v>Position-class planning record; serial item and receiver open</x:v>
      </x:c>
      <x:c r="AS309" s="26"/>
      <x:c r="AT309" s="26"/>
    </x:row>
    <x:row r="310">
      <x:c r="C310" s="11" t="str">
        <x:v>C1-C-CIG-LIN-18</x:v>
      </x:c>
      <x:c r="D310" s="11" t="str">
        <x:v>C1</x:v>
      </x:c>
      <x:c r="E310" s="11" t="str">
        <x:v>Grid failure</x:v>
      </x:c>
      <x:c r="F310" s="11" t="str">
        <x:v>C-CIG</x:v>
      </x:c>
      <x:c r="G310" s="11" t="str">
        <x:v>Community institutions group</x:v>
      </x:c>
      <x:c r="H310" s="11" t="str">
        <x:v>LIN-18</x:v>
      </x:c>
      <x:c r="I310" s="19" t="n">
        <x:v>72</x:v>
      </x:c>
      <x:c r="J310" s="21" t="n">
        <x:v>6</x:v>
      </x:c>
      <x:c r="K310" s="18" t="n">
        <x:f>'05 Cargo Register'!K310</x:f>
        <x:v>87.75</x:v>
      </x:c>
      <x:c r="L310" s="18" t="n">
        <x:f>'05 Cargo Register'!N310</x:f>
        <x:v>7</x:v>
      </x:c>
      <x:c r="M310" s="18" t="n">
        <x:f>'05 Cargo Register'!O310</x:f>
        <x:v>308</x:v>
      </x:c>
      <x:c r="N310" s="18" t="n">
        <x:f>J310*K310</x:f>
        <x:v>526.5</x:v>
      </x:c>
      <x:c r="O310" s="18" t="n">
        <x:f>J310*L310</x:f>
        <x:v>42</x:v>
      </x:c>
      <x:c r="P310" s="18" t="n">
        <x:f>J310*M310</x:f>
        <x:v>1848</x:v>
      </x:c>
      <x:c r="Q310" s="22" t="n">
        <x:f>'01 Controls'!$E$22*'02 Cargo Classes'!$M$13</x:f>
        <x:v>0</x:v>
      </x:c>
      <x:c r="R310" s="22" t="n">
        <x:f>'01 Controls'!$F$22*'02 Cargo Classes'!$N$13</x:f>
        <x:v>0</x:v>
      </x:c>
      <x:c r="S310" s="22" t="n">
        <x:f>'01 Controls'!$G$22*'02 Cargo Classes'!$O$13</x:f>
        <x:v>0.9</x:v>
      </x:c>
      <x:c r="T310" s="22" t="n">
        <x:f>'01 Controls'!$H$22*'02 Cargo Classes'!$P$13</x:f>
        <x:v>0.05</x:v>
      </x:c>
      <x:c r="U310" s="22" t="n">
        <x:f>SUM(Q310:T310)</x:f>
        <x:v>0.9500000000000001</x:v>
      </x:c>
      <x:c r="V310" s="18" t="n">
        <x:f>IF(U310=0,0,N310*Q310/U310)</x:f>
        <x:v>0</x:v>
      </x:c>
      <x:c r="W310" s="18" t="n">
        <x:f>IF(U310=0,0,P310*Q310/U310)</x:f>
        <x:v>0</x:v>
      </x:c>
      <x:c r="X310" s="18" t="n">
        <x:f>MAX(V310,W310*'01 Controls'!$E$12)</x:f>
        <x:v>0</x:v>
      </x:c>
      <x:c r="Y310" s="18" t="n">
        <x:f>IF(U310=0,0,N310*R310/U310)</x:f>
        <x:v>0</x:v>
      </x:c>
      <x:c r="Z310" s="18" t="n">
        <x:f>IF(U310=0,0,P310*R310/U310)</x:f>
        <x:v>0</x:v>
      </x:c>
      <x:c r="AA310" s="18" t="n">
        <x:f>MAX(Y310,Z310*'01 Controls'!$E$13)</x:f>
        <x:v>0</x:v>
      </x:c>
      <x:c r="AB310" s="18" t="n">
        <x:f>IF(U310=0,0,N310*S310/U310)</x:f>
        <x:v>498.7894736842105</x:v>
      </x:c>
      <x:c r="AC310" s="18" t="n">
        <x:f>IF(U310=0,0,P310*S310/U310)</x:f>
        <x:v>1750.7368421052631</x:v>
      </x:c>
      <x:c r="AD310" s="18" t="n">
        <x:f>MAX(AB310,AC310*'01 Controls'!$E$14)</x:f>
        <x:v>498.7894736842105</x:v>
      </x:c>
      <x:c r="AE310" s="18" t="n">
        <x:f>IF(U310=0,0,N310*T310/U310)</x:f>
        <x:v>27.710526315789476</x:v>
      </x:c>
      <x:c r="AF310" s="18" t="n">
        <x:f>IF(U310=0,0,P310*T310/U310)</x:f>
        <x:v>97.26315789473684</x:v>
      </x:c>
      <x:c r="AG310" s="18" t="n">
        <x:f>MAX(AE310,AF310*'01 Controls'!$E$15)</x:f>
        <x:v>27.710526315789476</x:v>
      </x:c>
      <x:c r="AH310" s="18" t="n">
        <x:f>SUM(V310,Y310,AB310,AE310)</x:f>
        <x:v>526.5</x:v>
      </x:c>
      <x:c r="AI310" s="18" t="n">
        <x:f>N310-AH310</x:f>
        <x:v>0</x:v>
      </x:c>
      <x:c r="AJ310" s="18" t="n">
        <x:f>V310*INDEX('07 Mode Capacity'!$P$6:$P$17,MATCH("AIR-"&amp;I310,'07 Mode Capacity'!$C$6:$C$17,0))</x:f>
        <x:v>0</x:v>
      </x:c>
      <x:c r="AK310" s="18" t="n">
        <x:f>Y310*INDEX('07 Mode Capacity'!$P$6:$P$17,MATCH("OCEAN-"&amp;I310,'07 Mode Capacity'!$C$6:$C$17,0))</x:f>
        <x:v>0</x:v>
      </x:c>
      <x:c r="AL310" s="18" t="n">
        <x:f>AB310*INDEX('07 Mode Capacity'!$P$6:$P$17,MATCH("LAND-"&amp;I310,'07 Mode Capacity'!$C$6:$C$17,0))</x:f>
        <x:v>356.6395736969285</x:v>
      </x:c>
      <x:c r="AM310" s="18" t="n">
        <x:f>AE310*INDEX('07 Mode Capacity'!$P$6:$P$17,MATCH("INLAND-"&amp;I310,'07 Mode Capacity'!$C$6:$C$17,0))</x:f>
        <x:v>27.710526315789476</x:v>
      </x:c>
      <x:c r="AN310" s="18" t="n">
        <x:f>SUM(AJ310:AM310)</x:f>
        <x:v>384.350100012718</x:v>
      </x:c>
      <x:c r="AO310" s="17" t="n">
        <x:f>IF(N310=0,1,AN310/N310)</x:f>
        <x:v>0.7300096866338424</x:v>
      </x:c>
      <x:c r="AP310" s="11" t="str">
        <x:f>IF(AO310&gt;='01 Controls'!$E$16,"PASS","FAIL")</x:f>
        <x:v>FAIL</x:v>
      </x:c>
      <x:c r="AQ310" s="11" t="str">
        <x:v>UNQUANTIFIED</x:v>
      </x:c>
      <x:c r="AR310" s="11" t="str">
        <x:v>Position-class planning record; serial item and receiver open</x:v>
      </x:c>
      <x:c r="AS310" s="26"/>
      <x:c r="AT310" s="26"/>
    </x:row>
    <x:row r="311">
      <x:c r="C311" s="11" t="str">
        <x:v>C1-C-CIG-BLK-08</x:v>
      </x:c>
      <x:c r="D311" s="11" t="str">
        <x:v>C1</x:v>
      </x:c>
      <x:c r="E311" s="11" t="str">
        <x:v>Grid failure</x:v>
      </x:c>
      <x:c r="F311" s="11" t="str">
        <x:v>C-CIG</x:v>
      </x:c>
      <x:c r="G311" s="11" t="str">
        <x:v>Community institutions group</x:v>
      </x:c>
      <x:c r="H311" s="11" t="str">
        <x:v>BLK-08</x:v>
      </x:c>
      <x:c r="I311" s="19" t="n">
        <x:v>48</x:v>
      </x:c>
      <x:c r="J311" s="21" t="n">
        <x:v>6</x:v>
      </x:c>
      <x:c r="K311" s="18" t="n">
        <x:f>'05 Cargo Register'!K311</x:f>
        <x:v>745.875</x:v>
      </x:c>
      <x:c r="L311" s="18" t="n">
        <x:f>'05 Cargo Register'!N311</x:f>
        <x:v>117</x:v>
      </x:c>
      <x:c r="M311" s="18" t="n">
        <x:f>'05 Cargo Register'!O311</x:f>
        <x:v>5967</x:v>
      </x:c>
      <x:c r="N311" s="18" t="n">
        <x:f>J311*K311</x:f>
        <x:v>4475.25</x:v>
      </x:c>
      <x:c r="O311" s="18" t="n">
        <x:f>J311*L311</x:f>
        <x:v>702</x:v>
      </x:c>
      <x:c r="P311" s="18" t="n">
        <x:f>J311*M311</x:f>
        <x:v>35802</x:v>
      </x:c>
      <x:c r="Q311" s="22" t="n">
        <x:f>'01 Controls'!$E$22*'02 Cargo Classes'!$M$14</x:f>
        <x:v>0.05</x:v>
      </x:c>
      <x:c r="R311" s="22" t="n">
        <x:f>'01 Controls'!$F$22*'02 Cargo Classes'!$N$14</x:f>
        <x:v>0</x:v>
      </x:c>
      <x:c r="S311" s="22" t="n">
        <x:f>'01 Controls'!$G$22*'02 Cargo Classes'!$O$14</x:f>
        <x:v>0.9</x:v>
      </x:c>
      <x:c r="T311" s="22" t="n">
        <x:f>'01 Controls'!$H$22*'02 Cargo Classes'!$P$14</x:f>
        <x:v>0.025</x:v>
      </x:c>
      <x:c r="U311" s="22" t="n">
        <x:f>SUM(Q311:T311)</x:f>
        <x:v>0.9750000000000001</x:v>
      </x:c>
      <x:c r="V311" s="18" t="n">
        <x:f>IF(U311=0,0,N311*Q311/U311)</x:f>
        <x:v>229.5</x:v>
      </x:c>
      <x:c r="W311" s="18" t="n">
        <x:f>IF(U311=0,0,P311*Q311/U311)</x:f>
        <x:v>1836</x:v>
      </x:c>
      <x:c r="X311" s="18" t="n">
        <x:f>MAX(V311,W311*'01 Controls'!$E$12)</x:f>
        <x:v>459</x:v>
      </x:c>
      <x:c r="Y311" s="18" t="n">
        <x:f>IF(U311=0,0,N311*R311/U311)</x:f>
        <x:v>0</x:v>
      </x:c>
      <x:c r="Z311" s="18" t="n">
        <x:f>IF(U311=0,0,P311*R311/U311)</x:f>
        <x:v>0</x:v>
      </x:c>
      <x:c r="AA311" s="18" t="n">
        <x:f>MAX(Y311,Z311*'01 Controls'!$E$13)</x:f>
        <x:v>0</x:v>
      </x:c>
      <x:c r="AB311" s="18" t="n">
        <x:f>IF(U311=0,0,N311*S311/U311)</x:f>
        <x:v>4130.999999999999</x:v>
      </x:c>
      <x:c r="AC311" s="18" t="n">
        <x:f>IF(U311=0,0,P311*S311/U311)</x:f>
        <x:v>33047.99999999999</x:v>
      </x:c>
      <x:c r="AD311" s="18" t="n">
        <x:f>MAX(AB311,AC311*'01 Controls'!$E$14)</x:f>
        <x:v>6609.5999999999985</x:v>
      </x:c>
      <x:c r="AE311" s="18" t="n">
        <x:f>IF(U311=0,0,N311*T311/U311)</x:f>
        <x:v>114.75</x:v>
      </x:c>
      <x:c r="AF311" s="18" t="n">
        <x:f>IF(U311=0,0,P311*T311/U311)</x:f>
        <x:v>918</x:v>
      </x:c>
      <x:c r="AG311" s="18" t="n">
        <x:f>MAX(AE311,AF311*'01 Controls'!$E$15)</x:f>
        <x:v>165.23999999999998</x:v>
      </x:c>
      <x:c r="AH311" s="18" t="n">
        <x:f>SUM(V311,Y311,AB311,AE311)</x:f>
        <x:v>4475.249999999999</x:v>
      </x:c>
      <x:c r="AI311" s="18" t="n">
        <x:f>N311-AH311</x:f>
        <x:v>9.094947017729282e-13</x:v>
      </x:c>
      <x:c r="AJ311" s="18" t="n">
        <x:f>V311*INDEX('07 Mode Capacity'!$P$6:$P$17,MATCH("AIR-"&amp;I311,'07 Mode Capacity'!$C$6:$C$17,0))</x:f>
        <x:v>64.33703357739266</x:v>
      </x:c>
      <x:c r="AK311" s="18" t="n">
        <x:f>Y311*INDEX('07 Mode Capacity'!$P$6:$P$17,MATCH("OCEAN-"&amp;I311,'07 Mode Capacity'!$C$6:$C$17,0))</x:f>
        <x:v>0</x:v>
      </x:c>
      <x:c r="AL311" s="18" t="n">
        <x:f>AB311*INDEX('07 Mode Capacity'!$P$6:$P$17,MATCH("LAND-"&amp;I311,'07 Mode Capacity'!$C$6:$C$17,0))</x:f>
        <x:v>504.17974896459395</x:v>
      </x:c>
      <x:c r="AM311" s="18" t="n">
        <x:f>AE311*INDEX('07 Mode Capacity'!$P$6:$P$17,MATCH("INLAND-"&amp;I311,'07 Mode Capacity'!$C$6:$C$17,0))</x:f>
        <x:v>72.43414374287782</x:v>
      </x:c>
      <x:c r="AN311" s="18" t="n">
        <x:f>SUM(AJ311:AM311)</x:f>
        <x:v>640.9509262848644</x:v>
      </x:c>
      <x:c r="AO311" s="17" t="n">
        <x:f>IF(N311=0,1,AN311/N311)</x:f>
        <x:v>0.1432212560828701</x:v>
      </x:c>
      <x:c r="AP311" s="11" t="str">
        <x:f>IF(AO311&gt;='01 Controls'!$E$16,"PASS","FAIL")</x:f>
        <x:v>FAIL</x:v>
      </x:c>
      <x:c r="AQ311" s="11" t="str">
        <x:v>UNQUANTIFIED</x:v>
      </x:c>
      <x:c r="AR311" s="11" t="str">
        <x:v>Position-class planning record; serial item and receiver open</x:v>
      </x:c>
      <x:c r="AS311" s="26"/>
      <x:c r="AT311" s="26"/>
    </x:row>
    <x:row r="312">
      <x:c r="C312" s="11" t="str">
        <x:v>C1-J-RIG-APL-45</x:v>
      </x:c>
      <x:c r="D312" s="11" t="str">
        <x:v>C1</x:v>
      </x:c>
      <x:c r="E312" s="11" t="str">
        <x:v>Grid failure</x:v>
      </x:c>
      <x:c r="F312" s="11" t="str">
        <x:v>J-RIG</x:v>
      </x:c>
      <x:c r="G312" s="11" t="str">
        <x:v>Resilience information group</x:v>
      </x:c>
      <x:c r="H312" s="11" t="str">
        <x:v>APL-45</x:v>
      </x:c>
      <x:c r="I312" s="19" t="n">
        <x:v>24</x:v>
      </x:c>
      <x:c r="J312" s="21" t="n">
        <x:v>6</x:v>
      </x:c>
      <x:c r="K312" s="18" t="n">
        <x:f>'05 Cargo Register'!K312</x:f>
        <x:v>273</x:v>
      </x:c>
      <x:c r="L312" s="18" t="n">
        <x:f>'05 Cargo Register'!N312</x:f>
        <x:v>72</x:v>
      </x:c>
      <x:c r="M312" s="18" t="n">
        <x:f>'05 Cargo Register'!O312</x:f>
        <x:v>540</x:v>
      </x:c>
      <x:c r="N312" s="18" t="n">
        <x:f>J312*K312</x:f>
        <x:v>1638</x:v>
      </x:c>
      <x:c r="O312" s="18" t="n">
        <x:f>J312*L312</x:f>
        <x:v>432</x:v>
      </x:c>
      <x:c r="P312" s="18" t="n">
        <x:f>J312*M312</x:f>
        <x:v>3240</x:v>
      </x:c>
      <x:c r="Q312" s="22" t="n">
        <x:f>'01 Controls'!$E$22*'02 Cargo Classes'!$M$6</x:f>
        <x:v>0.15000000000000002</x:v>
      </x:c>
      <x:c r="R312" s="22" t="n">
        <x:f>'01 Controls'!$F$22*'02 Cargo Classes'!$N$6</x:f>
        <x:v>0</x:v>
      </x:c>
      <x:c r="S312" s="22" t="n">
        <x:f>'01 Controls'!$G$22*'02 Cargo Classes'!$O$6</x:f>
        <x:v>0.9</x:v>
      </x:c>
      <x:c r="T312" s="22" t="n">
        <x:f>'01 Controls'!$H$22*'02 Cargo Classes'!$P$6</x:f>
        <x:v>0.015</x:v>
      </x:c>
      <x:c r="U312" s="22" t="n">
        <x:f>SUM(Q312:T312)</x:f>
        <x:v>1.065</x:v>
      </x:c>
      <x:c r="V312" s="18" t="n">
        <x:f>IF(U312=0,0,N312*Q312/U312)</x:f>
        <x:v>230.70422535211273</x:v>
      </x:c>
      <x:c r="W312" s="18" t="n">
        <x:f>IF(U312=0,0,P312*Q312/U312)</x:f>
        <x:v>456.33802816901414</x:v>
      </x:c>
      <x:c r="X312" s="18" t="n">
        <x:f>MAX(V312,W312*'01 Controls'!$E$12)</x:f>
        <x:v>230.70422535211273</x:v>
      </x:c>
      <x:c r="Y312" s="18" t="n">
        <x:f>IF(U312=0,0,N312*R312/U312)</x:f>
        <x:v>0</x:v>
      </x:c>
      <x:c r="Z312" s="18" t="n">
        <x:f>IF(U312=0,0,P312*R312/U312)</x:f>
        <x:v>0</x:v>
      </x:c>
      <x:c r="AA312" s="18" t="n">
        <x:f>MAX(Y312,Z312*'01 Controls'!$E$13)</x:f>
        <x:v>0</x:v>
      </x:c>
      <x:c r="AB312" s="18" t="n">
        <x:f>IF(U312=0,0,N312*S312/U312)</x:f>
        <x:v>1384.225352112676</x:v>
      </x:c>
      <x:c r="AC312" s="18" t="n">
        <x:f>IF(U312=0,0,P312*S312/U312)</x:f>
        <x:v>2738.0281690140846</x:v>
      </x:c>
      <x:c r="AD312" s="18" t="n">
        <x:f>MAX(AB312,AC312*'01 Controls'!$E$14)</x:f>
        <x:v>1384.225352112676</x:v>
      </x:c>
      <x:c r="AE312" s="18" t="n">
        <x:f>IF(U312=0,0,N312*T312/U312)</x:f>
        <x:v>23.070422535211268</x:v>
      </x:c>
      <x:c r="AF312" s="18" t="n">
        <x:f>IF(U312=0,0,P312*T312/U312)</x:f>
        <x:v>45.633802816901415</x:v>
      </x:c>
      <x:c r="AG312" s="18" t="n">
        <x:f>MAX(AE312,AF312*'01 Controls'!$E$15)</x:f>
        <x:v>23.070422535211268</x:v>
      </x:c>
      <x:c r="AH312" s="18" t="n">
        <x:f>SUM(V312,Y312,AB312,AE312)</x:f>
        <x:v>1638</x:v>
      </x:c>
      <x:c r="AI312" s="18" t="n">
        <x:f>N312-AH312</x:f>
        <x:v>0</x:v>
      </x:c>
      <x:c r="AJ312" s="18" t="n">
        <x:f>V312*INDEX('07 Mode Capacity'!$P$6:$P$17,MATCH("AIR-"&amp;I312,'07 Mode Capacity'!$C$6:$C$17,0))</x:f>
        <x:v>46.81313283381244</x:v>
      </x:c>
      <x:c r="AK312" s="18" t="n">
        <x:f>Y312*INDEX('07 Mode Capacity'!$P$6:$P$17,MATCH("OCEAN-"&amp;I312,'07 Mode Capacity'!$C$6:$C$17,0))</x:f>
        <x:v>0</x:v>
      </x:c>
      <x:c r="AL312" s="18" t="n">
        <x:f>AB312*INDEX('07 Mode Capacity'!$P$6:$P$17,MATCH("LAND-"&amp;I312,'07 Mode Capacity'!$C$6:$C$17,0))</x:f>
        <x:v>529.4674765527432</x:v>
      </x:c>
      <x:c r="AM312" s="18" t="n">
        <x:f>AE312*INDEX('07 Mode Capacity'!$P$6:$P$17,MATCH("INLAND-"&amp;I312,'07 Mode Capacity'!$C$6:$C$17,0))</x:f>
        <x:v>23.070422535211268</x:v>
      </x:c>
      <x:c r="AN312" s="18" t="n">
        <x:f>SUM(AJ312:AM312)</x:f>
        <x:v>599.3510319217669</x:v>
      </x:c>
      <x:c r="AO312" s="17" t="n">
        <x:f>IF(N312=0,1,AN312/N312)</x:f>
        <x:v>0.36590417089240956</x:v>
      </x:c>
      <x:c r="AP312" s="11" t="str">
        <x:f>IF(AO312&gt;='01 Controls'!$E$16,"PASS","FAIL")</x:f>
        <x:v>FAIL</x:v>
      </x:c>
      <x:c r="AQ312" s="11" t="str">
        <x:v>UNQUANTIFIED</x:v>
      </x:c>
      <x:c r="AR312" s="11" t="str">
        <x:v>Position-class planning record; serial item and receiver open</x:v>
      </x:c>
      <x:c r="AS312" s="26"/>
      <x:c r="AT312" s="26"/>
    </x:row>
    <x:row r="313">
      <x:c r="C313" s="11" t="str">
        <x:v>C1-J-RIG-ISO-18</x:v>
      </x:c>
      <x:c r="D313" s="11" t="str">
        <x:v>C1</x:v>
      </x:c>
      <x:c r="E313" s="11" t="str">
        <x:v>Grid failure</x:v>
      </x:c>
      <x:c r="F313" s="11" t="str">
        <x:v>J-RIG</x:v>
      </x:c>
      <x:c r="G313" s="11" t="str">
        <x:v>Resilience information group</x:v>
      </x:c>
      <x:c r="H313" s="11" t="str">
        <x:v>ISO-18</x:v>
      </x:c>
      <x:c r="I313" s="19" t="n">
        <x:v>48</x:v>
      </x:c>
      <x:c r="J313" s="21" t="n">
        <x:v>6</x:v>
      </x:c>
      <x:c r="K313" s="18" t="n">
        <x:f>'05 Cargo Register'!K313</x:f>
        <x:v>341.25</x:v>
      </x:c>
      <x:c r="L313" s="18" t="n">
        <x:f>'05 Cargo Register'!N313</x:f>
        <x:v>23</x:v>
      </x:c>
      <x:c r="M313" s="18" t="n">
        <x:f>'05 Cargo Register'!O313</x:f>
        <x:v>607.2</x:v>
      </x:c>
      <x:c r="N313" s="18" t="n">
        <x:f>J313*K313</x:f>
        <x:v>2047.5</x:v>
      </x:c>
      <x:c r="O313" s="18" t="n">
        <x:f>J313*L313</x:f>
        <x:v>138</x:v>
      </x:c>
      <x:c r="P313" s="18" t="n">
        <x:f>J313*M313</x:f>
        <x:v>3643.2000000000003</x:v>
      </x:c>
      <x:c r="Q313" s="22" t="n">
        <x:f>'01 Controls'!$E$22*'02 Cargo Classes'!$M$7</x:f>
        <x:v>0.010000000000000002</x:v>
      </x:c>
      <x:c r="R313" s="22" t="n">
        <x:f>'01 Controls'!$F$22*'02 Cargo Classes'!$N$7</x:f>
        <x:v>0</x:v>
      </x:c>
      <x:c r="S313" s="22" t="n">
        <x:f>'01 Controls'!$G$22*'02 Cargo Classes'!$O$7</x:f>
        <x:v>1.08</x:v>
      </x:c>
      <x:c r="T313" s="22" t="n">
        <x:f>'01 Controls'!$H$22*'02 Cargo Classes'!$P$7</x:f>
        <x:v>0.04000000000000001</x:v>
      </x:c>
      <x:c r="U313" s="22" t="n">
        <x:f>SUM(Q313:T313)</x:f>
        <x:v>1.1300000000000001</x:v>
      </x:c>
      <x:c r="V313" s="18" t="n">
        <x:f>IF(U313=0,0,N313*Q313/U313)</x:f>
        <x:v>18.119469026548675</x:v>
      </x:c>
      <x:c r="W313" s="18" t="n">
        <x:f>IF(U313=0,0,P313*Q313/U313)</x:f>
        <x:v>32.240707964601775</x:v>
      </x:c>
      <x:c r="X313" s="18" t="n">
        <x:f>MAX(V313,W313*'01 Controls'!$E$12)</x:f>
        <x:v>18.119469026548675</x:v>
      </x:c>
      <x:c r="Y313" s="18" t="n">
        <x:f>IF(U313=0,0,N313*R313/U313)</x:f>
        <x:v>0</x:v>
      </x:c>
      <x:c r="Z313" s="18" t="n">
        <x:f>IF(U313=0,0,P313*R313/U313)</x:f>
        <x:v>0</x:v>
      </x:c>
      <x:c r="AA313" s="18" t="n">
        <x:f>MAX(Y313,Z313*'01 Controls'!$E$13)</x:f>
        <x:v>0</x:v>
      </x:c>
      <x:c r="AB313" s="18" t="n">
        <x:f>IF(U313=0,0,N313*S313/U313)</x:f>
        <x:v>1956.9026548672566</x:v>
      </x:c>
      <x:c r="AC313" s="18" t="n">
        <x:f>IF(U313=0,0,P313*S313/U313)</x:f>
        <x:v>3481.996460176991</x:v>
      </x:c>
      <x:c r="AD313" s="18" t="n">
        <x:f>MAX(AB313,AC313*'01 Controls'!$E$14)</x:f>
        <x:v>1956.9026548672566</x:v>
      </x:c>
      <x:c r="AE313" s="18" t="n">
        <x:f>IF(U313=0,0,N313*T313/U313)</x:f>
        <x:v>72.4778761061947</x:v>
      </x:c>
      <x:c r="AF313" s="18" t="n">
        <x:f>IF(U313=0,0,P313*T313/U313)</x:f>
        <x:v>128.9628318584071</x:v>
      </x:c>
      <x:c r="AG313" s="18" t="n">
        <x:f>MAX(AE313,AF313*'01 Controls'!$E$15)</x:f>
        <x:v>72.4778761061947</x:v>
      </x:c>
      <x:c r="AH313" s="18" t="n">
        <x:f>SUM(V313,Y313,AB313,AE313)</x:f>
        <x:v>2047.5</x:v>
      </x:c>
      <x:c r="AI313" s="18" t="n">
        <x:f>N313-AH313</x:f>
        <x:v>0</x:v>
      </x:c>
      <x:c r="AJ313" s="18" t="n">
        <x:f>V313*INDEX('07 Mode Capacity'!$P$6:$P$17,MATCH("AIR-"&amp;I313,'07 Mode Capacity'!$C$6:$C$17,0))</x:f>
        <x:v>5.079533277409971</x:v>
      </x:c>
      <x:c r="AK313" s="18" t="n">
        <x:f>Y313*INDEX('07 Mode Capacity'!$P$6:$P$17,MATCH("OCEAN-"&amp;I313,'07 Mode Capacity'!$C$6:$C$17,0))</x:f>
        <x:v>0</x:v>
      </x:c>
      <x:c r="AL313" s="18" t="n">
        <x:f>AB313*INDEX('07 Mode Capacity'!$P$6:$P$17,MATCH("LAND-"&amp;I313,'07 Mode Capacity'!$C$6:$C$17,0))</x:f>
        <x:v>238.83579987390974</x:v>
      </x:c>
      <x:c r="AM313" s="18" t="n">
        <x:f>AE313*INDEX('07 Mode Capacity'!$P$6:$P$17,MATCH("INLAND-"&amp;I313,'07 Mode Capacity'!$C$6:$C$17,0))</x:f>
        <x:v>45.75052632727317</x:v>
      </x:c>
      <x:c r="AN313" s="18" t="n">
        <x:f>SUM(AJ313:AM313)</x:f>
        <x:v>289.6658594785929</x:v>
      </x:c>
      <x:c r="AO313" s="17" t="n">
        <x:f>IF(N313=0,1,AN313/N313)</x:f>
        <x:v>0.141472947242292</x:v>
      </x:c>
      <x:c r="AP313" s="11" t="str">
        <x:f>IF(AO313&gt;='01 Controls'!$E$16,"PASS","FAIL")</x:f>
        <x:v>FAIL</x:v>
      </x:c>
      <x:c r="AQ313" s="11" t="str">
        <x:v>UNQUANTIFIED</x:v>
      </x:c>
      <x:c r="AR313" s="11" t="str">
        <x:v>Position-class planning record; serial item and receiver open</x:v>
      </x:c>
      <x:c r="AS313" s="26"/>
      <x:c r="AT313" s="26"/>
    </x:row>
    <x:row r="314">
      <x:c r="C314" s="11" t="str">
        <x:v>C1-J-RIG-COL-12</x:v>
      </x:c>
      <x:c r="D314" s="11" t="str">
        <x:v>C1</x:v>
      </x:c>
      <x:c r="E314" s="11" t="str">
        <x:v>Grid failure</x:v>
      </x:c>
      <x:c r="F314" s="11" t="str">
        <x:v>J-RIG</x:v>
      </x:c>
      <x:c r="G314" s="11" t="str">
        <x:v>Resilience information group</x:v>
      </x:c>
      <x:c r="H314" s="11" t="str">
        <x:v>COL-12</x:v>
      </x:c>
      <x:c r="I314" s="19" t="n">
        <x:v>24</x:v>
      </x:c>
      <x:c r="J314" s="21" t="n">
        <x:v>6</x:v>
      </x:c>
      <x:c r="K314" s="18" t="n">
        <x:f>'05 Cargo Register'!K314</x:f>
        <x:v>68.25</x:v>
      </x:c>
      <x:c r="L314" s="18" t="n">
        <x:f>'05 Cargo Register'!N314</x:f>
        <x:v>8</x:v>
      </x:c>
      <x:c r="M314" s="18" t="n">
        <x:f>'05 Cargo Register'!O314</x:f>
        <x:v>211.20000000000002</x:v>
      </x:c>
      <x:c r="N314" s="18" t="n">
        <x:f>J314*K314</x:f>
        <x:v>409.5</x:v>
      </x:c>
      <x:c r="O314" s="18" t="n">
        <x:f>J314*L314</x:f>
        <x:v>48</x:v>
      </x:c>
      <x:c r="P314" s="18" t="n">
        <x:f>J314*M314</x:f>
        <x:v>1267.2</x:v>
      </x:c>
      <x:c r="Q314" s="22" t="n">
        <x:f>'01 Controls'!$E$22*'02 Cargo Classes'!$M$8</x:f>
        <x:v>0.1</x:v>
      </x:c>
      <x:c r="R314" s="22" t="n">
        <x:f>'01 Controls'!$F$22*'02 Cargo Classes'!$N$8</x:f>
        <x:v>0</x:v>
      </x:c>
      <x:c r="S314" s="22" t="n">
        <x:f>'01 Controls'!$G$22*'02 Cargo Classes'!$O$8</x:f>
        <x:v>1.08</x:v>
      </x:c>
      <x:c r="T314" s="22" t="n">
        <x:f>'01 Controls'!$H$22*'02 Cargo Classes'!$P$8</x:f>
        <x:v>0.010000000000000002</x:v>
      </x:c>
      <x:c r="U314" s="22" t="n">
        <x:f>SUM(Q314:T314)</x:f>
        <x:v>1.1900000000000002</x:v>
      </x:c>
      <x:c r="V314" s="18" t="n">
        <x:f>IF(U314=0,0,N314*Q314/U314)</x:f>
        <x:v>34.41176470588235</x:v>
      </x:c>
      <x:c r="W314" s="18" t="n">
        <x:f>IF(U314=0,0,P314*Q314/U314)</x:f>
        <x:v>106.48739495798318</x:v>
      </x:c>
      <x:c r="X314" s="18" t="n">
        <x:f>MAX(V314,W314*'01 Controls'!$E$12)</x:f>
        <x:v>34.41176470588235</x:v>
      </x:c>
      <x:c r="Y314" s="18" t="n">
        <x:f>IF(U314=0,0,N314*R314/U314)</x:f>
        <x:v>0</x:v>
      </x:c>
      <x:c r="Z314" s="18" t="n">
        <x:f>IF(U314=0,0,P314*R314/U314)</x:f>
        <x:v>0</x:v>
      </x:c>
      <x:c r="AA314" s="18" t="n">
        <x:f>MAX(Y314,Z314*'01 Controls'!$E$13)</x:f>
        <x:v>0</x:v>
      </x:c>
      <x:c r="AB314" s="18" t="n">
        <x:f>IF(U314=0,0,N314*S314/U314)</x:f>
        <x:v>371.6470588235294</x:v>
      </x:c>
      <x:c r="AC314" s="18" t="n">
        <x:f>IF(U314=0,0,P314*S314/U314)</x:f>
        <x:v>1150.0638655462185</x:v>
      </x:c>
      <x:c r="AD314" s="18" t="n">
        <x:f>MAX(AB314,AC314*'01 Controls'!$E$14)</x:f>
        <x:v>371.6470588235294</x:v>
      </x:c>
      <x:c r="AE314" s="18" t="n">
        <x:f>IF(U314=0,0,N314*T314/U314)</x:f>
        <x:v>3.4411764705882355</x:v>
      </x:c>
      <x:c r="AF314" s="18" t="n">
        <x:f>IF(U314=0,0,P314*T314/U314)</x:f>
        <x:v>10.64873949579832</x:v>
      </x:c>
      <x:c r="AG314" s="18" t="n">
        <x:f>MAX(AE314,AF314*'01 Controls'!$E$15)</x:f>
        <x:v>3.4411764705882355</x:v>
      </x:c>
      <x:c r="AH314" s="18" t="n">
        <x:f>SUM(V314,Y314,AB314,AE314)</x:f>
        <x:v>409.49999999999994</x:v>
      </x:c>
      <x:c r="AI314" s="18" t="n">
        <x:f>N314-AH314</x:f>
        <x:v>5.684341886080802e-14</x:v>
      </x:c>
      <x:c r="AJ314" s="18" t="n">
        <x:f>V314*INDEX('07 Mode Capacity'!$P$6:$P$17,MATCH("AIR-"&amp;I314,'07 Mode Capacity'!$C$6:$C$17,0))</x:f>
        <x:v>6.982631157984626</x:v>
      </x:c>
      <x:c r="AK314" s="18" t="n">
        <x:f>Y314*INDEX('07 Mode Capacity'!$P$6:$P$17,MATCH("OCEAN-"&amp;I314,'07 Mode Capacity'!$C$6:$C$17,0))</x:f>
        <x:v>0</x:v>
      </x:c>
      <x:c r="AL314" s="18" t="n">
        <x:f>AB314*INDEX('07 Mode Capacity'!$P$6:$P$17,MATCH("LAND-"&amp;I314,'07 Mode Capacity'!$C$6:$C$17,0))</x:f>
        <x:v>142.15534349462305</x:v>
      </x:c>
      <x:c r="AM314" s="18" t="n">
        <x:f>AE314*INDEX('07 Mode Capacity'!$P$6:$P$17,MATCH("INLAND-"&amp;I314,'07 Mode Capacity'!$C$6:$C$17,0))</x:f>
        <x:v>3.4411764705882355</x:v>
      </x:c>
      <x:c r="AN314" s="18" t="n">
        <x:f>SUM(AJ314:AM314)</x:f>
        <x:v>152.5791511231959</x:v>
      </x:c>
      <x:c r="AO314" s="17" t="n">
        <x:f>IF(N314=0,1,AN314/N314)</x:f>
        <x:v>0.37259865964150407</x:v>
      </x:c>
      <x:c r="AP314" s="11" t="str">
        <x:f>IF(AO314&gt;='01 Controls'!$E$16,"PASS","FAIL")</x:f>
        <x:v>FAIL</x:v>
      </x:c>
      <x:c r="AQ314" s="11" t="str">
        <x:v>UNQUANTIFIED</x:v>
      </x:c>
      <x:c r="AR314" s="11" t="str">
        <x:v>Position-class planning record; serial item and receiver open</x:v>
      </x:c>
      <x:c r="AS314" s="26"/>
      <x:c r="AT314" s="26"/>
    </x:row>
    <x:row r="315">
      <x:c r="C315" s="11" t="str">
        <x:v>C1-J-RIG-BAT-22</x:v>
      </x:c>
      <x:c r="D315" s="11" t="str">
        <x:v>C1</x:v>
      </x:c>
      <x:c r="E315" s="11" t="str">
        <x:v>Grid failure</x:v>
      </x:c>
      <x:c r="F315" s="11" t="str">
        <x:v>J-RIG</x:v>
      </x:c>
      <x:c r="G315" s="11" t="str">
        <x:v>Resilience information group</x:v>
      </x:c>
      <x:c r="H315" s="11" t="str">
        <x:v>BAT-22</x:v>
      </x:c>
      <x:c r="I315" s="19" t="n">
        <x:v>48</x:v>
      </x:c>
      <x:c r="J315" s="21" t="n">
        <x:v>6</x:v>
      </x:c>
      <x:c r="K315" s="18" t="n">
        <x:f>'05 Cargo Register'!K315</x:f>
        <x:v>68.25</x:v>
      </x:c>
      <x:c r="L315" s="18" t="n">
        <x:f>'05 Cargo Register'!N315</x:f>
        <x:v>4</x:v>
      </x:c>
      <x:c r="M315" s="18" t="n">
        <x:f>'05 Cargo Register'!O315</x:f>
        <x:v>105.60000000000001</x:v>
      </x:c>
      <x:c r="N315" s="18" t="n">
        <x:f>J315*K315</x:f>
        <x:v>409.5</x:v>
      </x:c>
      <x:c r="O315" s="18" t="n">
        <x:f>J315*L315</x:f>
        <x:v>24</x:v>
      </x:c>
      <x:c r="P315" s="18" t="n">
        <x:f>J315*M315</x:f>
        <x:v>633.6</x:v>
      </x:c>
      <x:c r="Q315" s="22" t="n">
        <x:f>'01 Controls'!$E$22*'02 Cargo Classes'!$M$9</x:f>
        <x:v>0</x:v>
      </x:c>
      <x:c r="R315" s="22" t="n">
        <x:f>'01 Controls'!$F$22*'02 Cargo Classes'!$N$9</x:f>
        <x:v>0</x:v>
      </x:c>
      <x:c r="S315" s="22" t="n">
        <x:f>'01 Controls'!$G$22*'02 Cargo Classes'!$O$9</x:f>
        <x:v>0.9</x:v>
      </x:c>
      <x:c r="T315" s="22" t="n">
        <x:f>'01 Controls'!$H$22*'02 Cargo Classes'!$P$9</x:f>
        <x:v>0.025</x:v>
      </x:c>
      <x:c r="U315" s="22" t="n">
        <x:f>SUM(Q315:T315)</x:f>
        <x:v>0.925</x:v>
      </x:c>
      <x:c r="V315" s="18" t="n">
        <x:f>IF(U315=0,0,N315*Q315/U315)</x:f>
        <x:v>0</x:v>
      </x:c>
      <x:c r="W315" s="18" t="n">
        <x:f>IF(U315=0,0,P315*Q315/U315)</x:f>
        <x:v>0</x:v>
      </x:c>
      <x:c r="X315" s="18" t="n">
        <x:f>MAX(V315,W315*'01 Controls'!$E$12)</x:f>
        <x:v>0</x:v>
      </x:c>
      <x:c r="Y315" s="18" t="n">
        <x:f>IF(U315=0,0,N315*R315/U315)</x:f>
        <x:v>0</x:v>
      </x:c>
      <x:c r="Z315" s="18" t="n">
        <x:f>IF(U315=0,0,P315*R315/U315)</x:f>
        <x:v>0</x:v>
      </x:c>
      <x:c r="AA315" s="18" t="n">
        <x:f>MAX(Y315,Z315*'01 Controls'!$E$13)</x:f>
        <x:v>0</x:v>
      </x:c>
      <x:c r="AB315" s="18" t="n">
        <x:f>IF(U315=0,0,N315*S315/U315)</x:f>
        <x:v>398.43243243243245</x:v>
      </x:c>
      <x:c r="AC315" s="18" t="n">
        <x:f>IF(U315=0,0,P315*S315/U315)</x:f>
        <x:v>616.4756756756757</x:v>
      </x:c>
      <x:c r="AD315" s="18" t="n">
        <x:f>MAX(AB315,AC315*'01 Controls'!$E$14)</x:f>
        <x:v>398.43243243243245</x:v>
      </x:c>
      <x:c r="AE315" s="18" t="n">
        <x:f>IF(U315=0,0,N315*T315/U315)</x:f>
        <x:v>11.067567567567568</x:v>
      </x:c>
      <x:c r="AF315" s="18" t="n">
        <x:f>IF(U315=0,0,P315*T315/U315)</x:f>
        <x:v>17.124324324324323</x:v>
      </x:c>
      <x:c r="AG315" s="18" t="n">
        <x:f>MAX(AE315,AF315*'01 Controls'!$E$15)</x:f>
        <x:v>11.067567567567568</x:v>
      </x:c>
      <x:c r="AH315" s="18" t="n">
        <x:f>SUM(V315,Y315,AB315,AE315)</x:f>
        <x:v>409.5</x:v>
      </x:c>
      <x:c r="AI315" s="18" t="n">
        <x:f>N315-AH315</x:f>
        <x:v>0</x:v>
      </x:c>
      <x:c r="AJ315" s="18" t="n">
        <x:f>V315*INDEX('07 Mode Capacity'!$P$6:$P$17,MATCH("AIR-"&amp;I315,'07 Mode Capacity'!$C$6:$C$17,0))</x:f>
        <x:v>0</x:v>
      </x:c>
      <x:c r="AK315" s="18" t="n">
        <x:f>Y315*INDEX('07 Mode Capacity'!$P$6:$P$17,MATCH("OCEAN-"&amp;I315,'07 Mode Capacity'!$C$6:$C$17,0))</x:f>
        <x:v>0</x:v>
      </x:c>
      <x:c r="AL315" s="18" t="n">
        <x:f>AB315*INDEX('07 Mode Capacity'!$P$6:$P$17,MATCH("LAND-"&amp;I315,'07 Mode Capacity'!$C$6:$C$17,0))</x:f>
        <x:v>48.62782952387712</x:v>
      </x:c>
      <x:c r="AM315" s="18" t="n">
        <x:f>AE315*INDEX('07 Mode Capacity'!$P$6:$P$17,MATCH("INLAND-"&amp;I315,'07 Mode Capacity'!$C$6:$C$17,0))</x:f>
        <x:v>6.9862290202457675</x:v>
      </x:c>
      <x:c r="AN315" s="18" t="n">
        <x:f>SUM(AJ315:AM315)</x:f>
        <x:v>55.614058544122884</x:v>
      </x:c>
      <x:c r="AO315" s="17" t="n">
        <x:f>IF(N315=0,1,AN315/N315)</x:f>
        <x:v>0.13580966677441486</x:v>
      </x:c>
      <x:c r="AP315" s="11" t="str">
        <x:f>IF(AO315&gt;='01 Controls'!$E$16,"PASS","FAIL")</x:f>
        <x:v>FAIL</x:v>
      </x:c>
      <x:c r="AQ315" s="11" t="str">
        <x:v>UNQUANTIFIED</x:v>
      </x:c>
      <x:c r="AR315" s="11" t="str">
        <x:v>Position-class planning record; serial item and receiver open</x:v>
      </x:c>
      <x:c r="AS315" s="26"/>
      <x:c r="AT315" s="26"/>
    </x:row>
    <x:row r="316">
      <x:c r="C316" s="11" t="str">
        <x:v>C1-J-RIG-TNK-20</x:v>
      </x:c>
      <x:c r="D316" s="11" t="str">
        <x:v>C1</x:v>
      </x:c>
      <x:c r="E316" s="11" t="str">
        <x:v>Grid failure</x:v>
      </x:c>
      <x:c r="F316" s="11" t="str">
        <x:v>J-RIG</x:v>
      </x:c>
      <x:c r="G316" s="11" t="str">
        <x:v>Resilience information group</x:v>
      </x:c>
      <x:c r="H316" s="11" t="str">
        <x:v>TNK-20</x:v>
      </x:c>
      <x:c r="I316" s="19" t="n">
        <x:v>48</x:v>
      </x:c>
      <x:c r="J316" s="21" t="n">
        <x:v>6</x:v>
      </x:c>
      <x:c r="K316" s="18" t="n">
        <x:f>'05 Cargo Register'!K316</x:f>
        <x:v>68.25</x:v>
      </x:c>
      <x:c r="L316" s="18" t="n">
        <x:f>'05 Cargo Register'!N316</x:f>
        <x:v>5</x:v>
      </x:c>
      <x:c r="M316" s="18" t="n">
        <x:f>'05 Cargo Register'!O316</x:f>
        <x:v>106.25</x:v>
      </x:c>
      <x:c r="N316" s="18" t="n">
        <x:f>J316*K316</x:f>
        <x:v>409.5</x:v>
      </x:c>
      <x:c r="O316" s="18" t="n">
        <x:f>J316*L316</x:f>
        <x:v>30</x:v>
      </x:c>
      <x:c r="P316" s="18" t="n">
        <x:f>J316*M316</x:f>
        <x:v>637.5</x:v>
      </x:c>
      <x:c r="Q316" s="22" t="n">
        <x:f>'01 Controls'!$E$22*'02 Cargo Classes'!$M$10</x:f>
        <x:v>0</x:v>
      </x:c>
      <x:c r="R316" s="22" t="n">
        <x:f>'01 Controls'!$F$22*'02 Cargo Classes'!$N$10</x:f>
        <x:v>0</x:v>
      </x:c>
      <x:c r="S316" s="22" t="n">
        <x:f>'01 Controls'!$G$22*'02 Cargo Classes'!$O$10</x:f>
        <x:v>0.9</x:v>
      </x:c>
      <x:c r="T316" s="22" t="n">
        <x:f>'01 Controls'!$H$22*'02 Cargo Classes'!$P$10</x:f>
        <x:v>0.05</x:v>
      </x:c>
      <x:c r="U316" s="22" t="n">
        <x:f>SUM(Q316:T316)</x:f>
        <x:v>0.9500000000000001</x:v>
      </x:c>
      <x:c r="V316" s="18" t="n">
        <x:f>IF(U316=0,0,N316*Q316/U316)</x:f>
        <x:v>0</x:v>
      </x:c>
      <x:c r="W316" s="18" t="n">
        <x:f>IF(U316=0,0,P316*Q316/U316)</x:f>
        <x:v>0</x:v>
      </x:c>
      <x:c r="X316" s="18" t="n">
        <x:f>MAX(V316,W316*'01 Controls'!$E$12)</x:f>
        <x:v>0</x:v>
      </x:c>
      <x:c r="Y316" s="18" t="n">
        <x:f>IF(U316=0,0,N316*R316/U316)</x:f>
        <x:v>0</x:v>
      </x:c>
      <x:c r="Z316" s="18" t="n">
        <x:f>IF(U316=0,0,P316*R316/U316)</x:f>
        <x:v>0</x:v>
      </x:c>
      <x:c r="AA316" s="18" t="n">
        <x:f>MAX(Y316,Z316*'01 Controls'!$E$13)</x:f>
        <x:v>0</x:v>
      </x:c>
      <x:c r="AB316" s="18" t="n">
        <x:f>IF(U316=0,0,N316*S316/U316)</x:f>
        <x:v>387.9473684210526</x:v>
      </x:c>
      <x:c r="AC316" s="18" t="n">
        <x:f>IF(U316=0,0,P316*S316/U316)</x:f>
        <x:v>603.9473684210526</x:v>
      </x:c>
      <x:c r="AD316" s="18" t="n">
        <x:f>MAX(AB316,AC316*'01 Controls'!$E$14)</x:f>
        <x:v>387.9473684210526</x:v>
      </x:c>
      <x:c r="AE316" s="18" t="n">
        <x:f>IF(U316=0,0,N316*T316/U316)</x:f>
        <x:v>21.55263157894737</x:v>
      </x:c>
      <x:c r="AF316" s="18" t="n">
        <x:f>IF(U316=0,0,P316*T316/U316)</x:f>
        <x:v>33.55263157894736</x:v>
      </x:c>
      <x:c r="AG316" s="18" t="n">
        <x:f>MAX(AE316,AF316*'01 Controls'!$E$15)</x:f>
        <x:v>21.55263157894737</x:v>
      </x:c>
      <x:c r="AH316" s="18" t="n">
        <x:f>SUM(V316,Y316,AB316,AE316)</x:f>
        <x:v>409.5</x:v>
      </x:c>
      <x:c r="AI316" s="18" t="n">
        <x:f>N316-AH316</x:f>
        <x:v>0</x:v>
      </x:c>
      <x:c r="AJ316" s="18" t="n">
        <x:f>V316*INDEX('07 Mode Capacity'!$P$6:$P$17,MATCH("AIR-"&amp;I316,'07 Mode Capacity'!$C$6:$C$17,0))</x:f>
        <x:v>0</x:v>
      </x:c>
      <x:c r="AK316" s="18" t="n">
        <x:f>Y316*INDEX('07 Mode Capacity'!$P$6:$P$17,MATCH("OCEAN-"&amp;I316,'07 Mode Capacity'!$C$6:$C$17,0))</x:f>
        <x:v>0</x:v>
      </x:c>
      <x:c r="AL316" s="18" t="n">
        <x:f>AB316*INDEX('07 Mode Capacity'!$P$6:$P$17,MATCH("LAND-"&amp;I316,'07 Mode Capacity'!$C$6:$C$17,0))</x:f>
        <x:v>47.34814979956456</x:v>
      </x:c>
      <x:c r="AM316" s="18" t="n">
        <x:f>AE316*INDEX('07 Mode Capacity'!$P$6:$P$17,MATCH("INLAND-"&amp;I316,'07 Mode Capacity'!$C$6:$C$17,0))</x:f>
        <x:v>13.604761776268074</x:v>
      </x:c>
      <x:c r="AN316" s="18" t="n">
        <x:f>SUM(AJ316:AM316)</x:f>
        <x:v>60.95291157583263</x:v>
      </x:c>
      <x:c r="AO316" s="17" t="n">
        <x:f>IF(N316=0,1,AN316/N316)</x:f>
        <x:v>0.1488471589153422</x:v>
      </x:c>
      <x:c r="AP316" s="11" t="str">
        <x:f>IF(AO316&gt;='01 Controls'!$E$16,"PASS","FAIL")</x:f>
        <x:v>FAIL</x:v>
      </x:c>
      <x:c r="AQ316" s="11" t="str">
        <x:v>UNQUANTIFIED</x:v>
      </x:c>
      <x:c r="AR316" s="11" t="str">
        <x:v>Position-class planning record; serial item and receiver open</x:v>
      </x:c>
      <x:c r="AS316" s="26"/>
      <x:c r="AT316" s="26"/>
    </x:row>
    <x:row r="317">
      <x:c r="C317" s="11" t="str">
        <x:v>C1-J-RIG-FLR-24</x:v>
      </x:c>
      <x:c r="D317" s="11" t="str">
        <x:v>C1</x:v>
      </x:c>
      <x:c r="E317" s="11" t="str">
        <x:v>Grid failure</x:v>
      </x:c>
      <x:c r="F317" s="11" t="str">
        <x:v>J-RIG</x:v>
      </x:c>
      <x:c r="G317" s="11" t="str">
        <x:v>Resilience information group</x:v>
      </x:c>
      <x:c r="H317" s="11" t="str">
        <x:v>FLR-24</x:v>
      </x:c>
      <x:c r="I317" s="19" t="n">
        <x:v>48</x:v>
      </x:c>
      <x:c r="J317" s="21" t="n">
        <x:v>6</x:v>
      </x:c>
      <x:c r="K317" s="18" t="n">
        <x:f>'05 Cargo Register'!K317</x:f>
        <x:v>136.5</x:v>
      </x:c>
      <x:c r="L317" s="18" t="n">
        <x:f>'05 Cargo Register'!N317</x:f>
        <x:v>7</x:v>
      </x:c>
      <x:c r="M317" s="18" t="n">
        <x:f>'05 Cargo Register'!O317</x:f>
        <x:v>224</x:v>
      </x:c>
      <x:c r="N317" s="18" t="n">
        <x:f>J317*K317</x:f>
        <x:v>819</x:v>
      </x:c>
      <x:c r="O317" s="18" t="n">
        <x:f>J317*L317</x:f>
        <x:v>42</x:v>
      </x:c>
      <x:c r="P317" s="18" t="n">
        <x:f>J317*M317</x:f>
        <x:v>1344</x:v>
      </x:c>
      <x:c r="Q317" s="22" t="n">
        <x:f>'01 Controls'!$E$22*'02 Cargo Classes'!$M$11</x:f>
        <x:v>0</x:v>
      </x:c>
      <x:c r="R317" s="22" t="n">
        <x:f>'01 Controls'!$F$22*'02 Cargo Classes'!$N$11</x:f>
        <x:v>0</x:v>
      </x:c>
      <x:c r="S317" s="22" t="n">
        <x:f>'01 Controls'!$G$22*'02 Cargo Classes'!$O$11</x:f>
        <x:v>0.9</x:v>
      </x:c>
      <x:c r="T317" s="22" t="n">
        <x:f>'01 Controls'!$H$22*'02 Cargo Classes'!$P$11</x:f>
        <x:v>0.04000000000000001</x:v>
      </x:c>
      <x:c r="U317" s="22" t="n">
        <x:f>SUM(Q317:T317)</x:f>
        <x:v>0.9400000000000001</x:v>
      </x:c>
      <x:c r="V317" s="18" t="n">
        <x:f>IF(U317=0,0,N317*Q317/U317)</x:f>
        <x:v>0</x:v>
      </x:c>
      <x:c r="W317" s="18" t="n">
        <x:f>IF(U317=0,0,P317*Q317/U317)</x:f>
        <x:v>0</x:v>
      </x:c>
      <x:c r="X317" s="18" t="n">
        <x:f>MAX(V317,W317*'01 Controls'!$E$12)</x:f>
        <x:v>0</x:v>
      </x:c>
      <x:c r="Y317" s="18" t="n">
        <x:f>IF(U317=0,0,N317*R317/U317)</x:f>
        <x:v>0</x:v>
      </x:c>
      <x:c r="Z317" s="18" t="n">
        <x:f>IF(U317=0,0,P317*R317/U317)</x:f>
        <x:v>0</x:v>
      </x:c>
      <x:c r="AA317" s="18" t="n">
        <x:f>MAX(Y317,Z317*'01 Controls'!$E$13)</x:f>
        <x:v>0</x:v>
      </x:c>
      <x:c r="AB317" s="18" t="n">
        <x:f>IF(U317=0,0,N317*S317/U317)</x:f>
        <x:v>784.1489361702128</x:v>
      </x:c>
      <x:c r="AC317" s="18" t="n">
        <x:f>IF(U317=0,0,P317*S317/U317)</x:f>
        <x:v>1286.808510638298</x:v>
      </x:c>
      <x:c r="AD317" s="18" t="n">
        <x:f>MAX(AB317,AC317*'01 Controls'!$E$14)</x:f>
        <x:v>784.1489361702128</x:v>
      </x:c>
      <x:c r="AE317" s="18" t="n">
        <x:f>IF(U317=0,0,N317*T317/U317)</x:f>
        <x:v>34.851063829787236</x:v>
      </x:c>
      <x:c r="AF317" s="18" t="n">
        <x:f>IF(U317=0,0,P317*T317/U317)</x:f>
        <x:v>57.19148936170214</x:v>
      </x:c>
      <x:c r="AG317" s="18" t="n">
        <x:f>MAX(AE317,AF317*'01 Controls'!$E$15)</x:f>
        <x:v>34.851063829787236</x:v>
      </x:c>
      <x:c r="AH317" s="18" t="n">
        <x:f>SUM(V317,Y317,AB317,AE317)</x:f>
        <x:v>819</x:v>
      </x:c>
      <x:c r="AI317" s="18" t="n">
        <x:f>N317-AH317</x:f>
        <x:v>0</x:v>
      </x:c>
      <x:c r="AJ317" s="18" t="n">
        <x:f>V317*INDEX('07 Mode Capacity'!$P$6:$P$17,MATCH("AIR-"&amp;I317,'07 Mode Capacity'!$C$6:$C$17,0))</x:f>
        <x:v>0</x:v>
      </x:c>
      <x:c r="AK317" s="18" t="n">
        <x:f>Y317*INDEX('07 Mode Capacity'!$P$6:$P$17,MATCH("OCEAN-"&amp;I317,'07 Mode Capacity'!$C$6:$C$17,0))</x:f>
        <x:v>0</x:v>
      </x:c>
      <x:c r="AL317" s="18" t="n">
        <x:f>AB317*INDEX('07 Mode Capacity'!$P$6:$P$17,MATCH("LAND-"&amp;I317,'07 Mode Capacity'!$C$6:$C$17,0))</x:f>
        <x:v>95.70370704167306</x:v>
      </x:c>
      <x:c r="AM317" s="18" t="n">
        <x:f>AE317*INDEX('07 Mode Capacity'!$P$6:$P$17,MATCH("INLAND-"&amp;I317,'07 Mode Capacity'!$C$6:$C$17,0))</x:f>
        <x:v>21.99918925524199</x:v>
      </x:c>
      <x:c r="AN317" s="18" t="n">
        <x:f>SUM(AJ317:AM317)</x:f>
        <x:v>117.70289629691504</x:v>
      </x:c>
      <x:c r="AO317" s="17" t="n">
        <x:f>IF(N317=0,1,AN317/N317)</x:f>
        <x:v>0.14371538009391335</x:v>
      </x:c>
      <x:c r="AP317" s="11" t="str">
        <x:f>IF(AO317&gt;='01 Controls'!$E$16,"PASS","FAIL")</x:f>
        <x:v>FAIL</x:v>
      </x:c>
      <x:c r="AQ317" s="11" t="str">
        <x:v>UNQUANTIFIED</x:v>
      </x:c>
      <x:c r="AR317" s="11" t="str">
        <x:v>Position-class planning record; serial item and receiver open</x:v>
      </x:c>
      <x:c r="AS317" s="26"/>
      <x:c r="AT317" s="26"/>
    </x:row>
    <x:row r="318">
      <x:c r="C318" s="11" t="str">
        <x:v>C1-J-RIG-ROL-30</x:v>
      </x:c>
      <x:c r="D318" s="11" t="str">
        <x:v>C1</x:v>
      </x:c>
      <x:c r="E318" s="11" t="str">
        <x:v>Grid failure</x:v>
      </x:c>
      <x:c r="F318" s="11" t="str">
        <x:v>J-RIG</x:v>
      </x:c>
      <x:c r="G318" s="11" t="str">
        <x:v>Resilience information group</x:v>
      </x:c>
      <x:c r="H318" s="11" t="str">
        <x:v>ROL-30</x:v>
      </x:c>
      <x:c r="I318" s="19" t="n">
        <x:v>48</x:v>
      </x:c>
      <x:c r="J318" s="21" t="n">
        <x:v>6</x:v>
      </x:c>
      <x:c r="K318" s="18" t="n">
        <x:f>'05 Cargo Register'!K318</x:f>
        <x:v>136.5</x:v>
      </x:c>
      <x:c r="L318" s="18" t="n">
        <x:f>'05 Cargo Register'!N318</x:f>
        <x:v>6</x:v>
      </x:c>
      <x:c r="M318" s="18" t="n">
        <x:f>'05 Cargo Register'!O318</x:f>
        <x:v>382.5</x:v>
      </x:c>
      <x:c r="N318" s="18" t="n">
        <x:f>J318*K318</x:f>
        <x:v>819</x:v>
      </x:c>
      <x:c r="O318" s="18" t="n">
        <x:f>J318*L318</x:f>
        <x:v>36</x:v>
      </x:c>
      <x:c r="P318" s="18" t="n">
        <x:f>J318*M318</x:f>
        <x:v>2295</x:v>
      </x:c>
      <x:c r="Q318" s="22" t="n">
        <x:f>'01 Controls'!$E$22*'02 Cargo Classes'!$M$12</x:f>
        <x:v>0</x:v>
      </x:c>
      <x:c r="R318" s="22" t="n">
        <x:f>'01 Controls'!$F$22*'02 Cargo Classes'!$N$12</x:f>
        <x:v>0</x:v>
      </x:c>
      <x:c r="S318" s="22" t="n">
        <x:f>'01 Controls'!$G$22*'02 Cargo Classes'!$O$12</x:f>
        <x:v>1.35</x:v>
      </x:c>
      <x:c r="T318" s="22" t="n">
        <x:f>'01 Controls'!$H$22*'02 Cargo Classes'!$P$12</x:f>
        <x:v>0.03</x:v>
      </x:c>
      <x:c r="U318" s="22" t="n">
        <x:f>SUM(Q318:T318)</x:f>
        <x:v>1.3800000000000001</x:v>
      </x:c>
      <x:c r="V318" s="18" t="n">
        <x:f>IF(U318=0,0,N318*Q318/U318)</x:f>
        <x:v>0</x:v>
      </x:c>
      <x:c r="W318" s="18" t="n">
        <x:f>IF(U318=0,0,P318*Q318/U318)</x:f>
        <x:v>0</x:v>
      </x:c>
      <x:c r="X318" s="18" t="n">
        <x:f>MAX(V318,W318*'01 Controls'!$E$12)</x:f>
        <x:v>0</x:v>
      </x:c>
      <x:c r="Y318" s="18" t="n">
        <x:f>IF(U318=0,0,N318*R318/U318)</x:f>
        <x:v>0</x:v>
      </x:c>
      <x:c r="Z318" s="18" t="n">
        <x:f>IF(U318=0,0,P318*R318/U318)</x:f>
        <x:v>0</x:v>
      </x:c>
      <x:c r="AA318" s="18" t="n">
        <x:f>MAX(Y318,Z318*'01 Controls'!$E$13)</x:f>
        <x:v>0</x:v>
      </x:c>
      <x:c r="AB318" s="18" t="n">
        <x:f>IF(U318=0,0,N318*S318/U318)</x:f>
        <x:v>801.195652173913</x:v>
      </x:c>
      <x:c r="AC318" s="18" t="n">
        <x:f>IF(U318=0,0,P318*S318/U318)</x:f>
        <x:v>2245.1086956521735</x:v>
      </x:c>
      <x:c r="AD318" s="18" t="n">
        <x:f>MAX(AB318,AC318*'01 Controls'!$E$14)</x:f>
        <x:v>801.195652173913</x:v>
      </x:c>
      <x:c r="AE318" s="18" t="n">
        <x:f>IF(U318=0,0,N318*T318/U318)</x:f>
        <x:v>17.804347826086957</x:v>
      </x:c>
      <x:c r="AF318" s="18" t="n">
        <x:f>IF(U318=0,0,P318*T318/U318)</x:f>
        <x:v>49.89130434782608</x:v>
      </x:c>
      <x:c r="AG318" s="18" t="n">
        <x:f>MAX(AE318,AF318*'01 Controls'!$E$15)</x:f>
        <x:v>17.804347826086957</x:v>
      </x:c>
      <x:c r="AH318" s="18" t="n">
        <x:f>SUM(V318,Y318,AB318,AE318)</x:f>
        <x:v>819</x:v>
      </x:c>
      <x:c r="AI318" s="18" t="n">
        <x:f>N318-AH318</x:f>
        <x:v>0</x:v>
      </x:c>
      <x:c r="AJ318" s="18" t="n">
        <x:f>V318*INDEX('07 Mode Capacity'!$P$6:$P$17,MATCH("AIR-"&amp;I318,'07 Mode Capacity'!$C$6:$C$17,0))</x:f>
        <x:v>0</x:v>
      </x:c>
      <x:c r="AK318" s="18" t="n">
        <x:f>Y318*INDEX('07 Mode Capacity'!$P$6:$P$17,MATCH("OCEAN-"&amp;I318,'07 Mode Capacity'!$C$6:$C$17,0))</x:f>
        <x:v>0</x:v>
      </x:c>
      <x:c r="AL318" s="18" t="n">
        <x:f>AB318*INDEX('07 Mode Capacity'!$P$6:$P$17,MATCH("LAND-"&amp;I318,'07 Mode Capacity'!$C$6:$C$17,0))</x:f>
        <x:v>97.7842224121442</x:v>
      </x:c>
      <x:c r="AM318" s="18" t="n">
        <x:f>AE318*INDEX('07 Mode Capacity'!$P$6:$P$17,MATCH("INLAND-"&amp;I318,'07 Mode Capacity'!$C$6:$C$17,0))</x:f>
        <x:v>11.238716249960582</x:v>
      </x:c>
      <x:c r="AN318" s="18" t="n">
        <x:f>SUM(AJ318:AM318)</x:f>
        <x:v>109.02293866210479</x:v>
      </x:c>
      <x:c r="AO318" s="17" t="n">
        <x:f>IF(N318=0,1,AN318/N318)</x:f>
        <x:v>0.13311714122357118</x:v>
      </x:c>
      <x:c r="AP318" s="11" t="str">
        <x:f>IF(AO318&gt;='01 Controls'!$E$16,"PASS","FAIL")</x:f>
        <x:v>FAIL</x:v>
      </x:c>
      <x:c r="AQ318" s="11" t="str">
        <x:v>UNQUANTIFIED</x:v>
      </x:c>
      <x:c r="AR318" s="11" t="str">
        <x:v>Position-class planning record; serial item and receiver open</x:v>
      </x:c>
      <x:c r="AS318" s="26"/>
      <x:c r="AT318" s="26"/>
    </x:row>
    <x:row r="319">
      <x:c r="C319" s="11" t="str">
        <x:v>C1-J-RIG-LIN-18</x:v>
      </x:c>
      <x:c r="D319" s="11" t="str">
        <x:v>C1</x:v>
      </x:c>
      <x:c r="E319" s="11" t="str">
        <x:v>Grid failure</x:v>
      </x:c>
      <x:c r="F319" s="11" t="str">
        <x:v>J-RIG</x:v>
      </x:c>
      <x:c r="G319" s="11" t="str">
        <x:v>Resilience information group</x:v>
      </x:c>
      <x:c r="H319" s="11" t="str">
        <x:v>LIN-18</x:v>
      </x:c>
      <x:c r="I319" s="19" t="n">
        <x:v>72</x:v>
      </x:c>
      <x:c r="J319" s="21" t="n">
        <x:v>6</x:v>
      </x:c>
      <x:c r="K319" s="18" t="n">
        <x:f>'05 Cargo Register'!K319</x:f>
        <x:v>68.25</x:v>
      </x:c>
      <x:c r="L319" s="18" t="n">
        <x:f>'05 Cargo Register'!N319</x:f>
        <x:v>5</x:v>
      </x:c>
      <x:c r="M319" s="18" t="n">
        <x:f>'05 Cargo Register'!O319</x:f>
        <x:v>220</x:v>
      </x:c>
      <x:c r="N319" s="18" t="n">
        <x:f>J319*K319</x:f>
        <x:v>409.5</x:v>
      </x:c>
      <x:c r="O319" s="18" t="n">
        <x:f>J319*L319</x:f>
        <x:v>30</x:v>
      </x:c>
      <x:c r="P319" s="18" t="n">
        <x:f>J319*M319</x:f>
        <x:v>1320</x:v>
      </x:c>
      <x:c r="Q319" s="22" t="n">
        <x:f>'01 Controls'!$E$22*'02 Cargo Classes'!$M$13</x:f>
        <x:v>0</x:v>
      </x:c>
      <x:c r="R319" s="22" t="n">
        <x:f>'01 Controls'!$F$22*'02 Cargo Classes'!$N$13</x:f>
        <x:v>0</x:v>
      </x:c>
      <x:c r="S319" s="22" t="n">
        <x:f>'01 Controls'!$G$22*'02 Cargo Classes'!$O$13</x:f>
        <x:v>0.9</x:v>
      </x:c>
      <x:c r="T319" s="22" t="n">
        <x:f>'01 Controls'!$H$22*'02 Cargo Classes'!$P$13</x:f>
        <x:v>0.05</x:v>
      </x:c>
      <x:c r="U319" s="22" t="n">
        <x:f>SUM(Q319:T319)</x:f>
        <x:v>0.9500000000000001</x:v>
      </x:c>
      <x:c r="V319" s="18" t="n">
        <x:f>IF(U319=0,0,N319*Q319/U319)</x:f>
        <x:v>0</x:v>
      </x:c>
      <x:c r="W319" s="18" t="n">
        <x:f>IF(U319=0,0,P319*Q319/U319)</x:f>
        <x:v>0</x:v>
      </x:c>
      <x:c r="X319" s="18" t="n">
        <x:f>MAX(V319,W319*'01 Controls'!$E$12)</x:f>
        <x:v>0</x:v>
      </x:c>
      <x:c r="Y319" s="18" t="n">
        <x:f>IF(U319=0,0,N319*R319/U319)</x:f>
        <x:v>0</x:v>
      </x:c>
      <x:c r="Z319" s="18" t="n">
        <x:f>IF(U319=0,0,P319*R319/U319)</x:f>
        <x:v>0</x:v>
      </x:c>
      <x:c r="AA319" s="18" t="n">
        <x:f>MAX(Y319,Z319*'01 Controls'!$E$13)</x:f>
        <x:v>0</x:v>
      </x:c>
      <x:c r="AB319" s="18" t="n">
        <x:f>IF(U319=0,0,N319*S319/U319)</x:f>
        <x:v>387.9473684210526</x:v>
      </x:c>
      <x:c r="AC319" s="18" t="n">
        <x:f>IF(U319=0,0,P319*S319/U319)</x:f>
        <x:v>1250.5263157894735</x:v>
      </x:c>
      <x:c r="AD319" s="18" t="n">
        <x:f>MAX(AB319,AC319*'01 Controls'!$E$14)</x:f>
        <x:v>387.9473684210526</x:v>
      </x:c>
      <x:c r="AE319" s="18" t="n">
        <x:f>IF(U319=0,0,N319*T319/U319)</x:f>
        <x:v>21.55263157894737</x:v>
      </x:c>
      <x:c r="AF319" s="18" t="n">
        <x:f>IF(U319=0,0,P319*T319/U319)</x:f>
        <x:v>69.47368421052632</x:v>
      </x:c>
      <x:c r="AG319" s="18" t="n">
        <x:f>MAX(AE319,AF319*'01 Controls'!$E$15)</x:f>
        <x:v>21.55263157894737</x:v>
      </x:c>
      <x:c r="AH319" s="18" t="n">
        <x:f>SUM(V319,Y319,AB319,AE319)</x:f>
        <x:v>409.5</x:v>
      </x:c>
      <x:c r="AI319" s="18" t="n">
        <x:f>N319-AH319</x:f>
        <x:v>0</x:v>
      </x:c>
      <x:c r="AJ319" s="18" t="n">
        <x:f>V319*INDEX('07 Mode Capacity'!$P$6:$P$17,MATCH("AIR-"&amp;I319,'07 Mode Capacity'!$C$6:$C$17,0))</x:f>
        <x:v>0</x:v>
      </x:c>
      <x:c r="AK319" s="18" t="n">
        <x:f>Y319*INDEX('07 Mode Capacity'!$P$6:$P$17,MATCH("OCEAN-"&amp;I319,'07 Mode Capacity'!$C$6:$C$17,0))</x:f>
        <x:v>0</x:v>
      </x:c>
      <x:c r="AL319" s="18" t="n">
        <x:f>AB319*INDEX('07 Mode Capacity'!$P$6:$P$17,MATCH("LAND-"&amp;I319,'07 Mode Capacity'!$C$6:$C$17,0))</x:f>
        <x:v>277.38633509761104</x:v>
      </x:c>
      <x:c r="AM319" s="18" t="n">
        <x:f>AE319*INDEX('07 Mode Capacity'!$P$6:$P$17,MATCH("INLAND-"&amp;I319,'07 Mode Capacity'!$C$6:$C$17,0))</x:f>
        <x:v>21.55263157894737</x:v>
      </x:c>
      <x:c r="AN319" s="18" t="n">
        <x:f>SUM(AJ319:AM319)</x:f>
        <x:v>298.9389666765584</x:v>
      </x:c>
      <x:c r="AO319" s="17" t="n">
        <x:f>IF(N319=0,1,AN319/N319)</x:f>
        <x:v>0.7300096866338422</x:v>
      </x:c>
      <x:c r="AP319" s="11" t="str">
        <x:f>IF(AO319&gt;='01 Controls'!$E$16,"PASS","FAIL")</x:f>
        <x:v>FAIL</x:v>
      </x:c>
      <x:c r="AQ319" s="11" t="str">
        <x:v>UNQUANTIFIED</x:v>
      </x:c>
      <x:c r="AR319" s="11" t="str">
        <x:v>Position-class planning record; serial item and receiver open</x:v>
      </x:c>
      <x:c r="AS319" s="26"/>
      <x:c r="AT319" s="26"/>
    </x:row>
    <x:row r="320">
      <x:c r="C320" s="11" t="str">
        <x:v>C1-J-RIG-BLK-08</x:v>
      </x:c>
      <x:c r="D320" s="11" t="str">
        <x:v>C1</x:v>
      </x:c>
      <x:c r="E320" s="11" t="str">
        <x:v>Grid failure</x:v>
      </x:c>
      <x:c r="F320" s="11" t="str">
        <x:v>J-RIG</x:v>
      </x:c>
      <x:c r="G320" s="11" t="str">
        <x:v>Resilience information group</x:v>
      </x:c>
      <x:c r="H320" s="11" t="str">
        <x:v>BLK-08</x:v>
      </x:c>
      <x:c r="I320" s="19" t="n">
        <x:v>48</x:v>
      </x:c>
      <x:c r="J320" s="21" t="n">
        <x:v>6</x:v>
      </x:c>
      <x:c r="K320" s="18" t="n">
        <x:f>'05 Cargo Register'!K320</x:f>
        <x:v>204.75</x:v>
      </x:c>
      <x:c r="L320" s="18" t="n">
        <x:f>'05 Cargo Register'!N320</x:f>
        <x:v>32</x:v>
      </x:c>
      <x:c r="M320" s="18" t="n">
        <x:f>'05 Cargo Register'!O320</x:f>
        <x:v>1632</x:v>
      </x:c>
      <x:c r="N320" s="18" t="n">
        <x:f>J320*K320</x:f>
        <x:v>1228.5</x:v>
      </x:c>
      <x:c r="O320" s="18" t="n">
        <x:f>J320*L320</x:f>
        <x:v>192</x:v>
      </x:c>
      <x:c r="P320" s="18" t="n">
        <x:f>J320*M320</x:f>
        <x:v>9792</x:v>
      </x:c>
      <x:c r="Q320" s="22" t="n">
        <x:f>'01 Controls'!$E$22*'02 Cargo Classes'!$M$14</x:f>
        <x:v>0.05</x:v>
      </x:c>
      <x:c r="R320" s="22" t="n">
        <x:f>'01 Controls'!$F$22*'02 Cargo Classes'!$N$14</x:f>
        <x:v>0</x:v>
      </x:c>
      <x:c r="S320" s="22" t="n">
        <x:f>'01 Controls'!$G$22*'02 Cargo Classes'!$O$14</x:f>
        <x:v>0.9</x:v>
      </x:c>
      <x:c r="T320" s="22" t="n">
        <x:f>'01 Controls'!$H$22*'02 Cargo Classes'!$P$14</x:f>
        <x:v>0.025</x:v>
      </x:c>
      <x:c r="U320" s="22" t="n">
        <x:f>SUM(Q320:T320)</x:f>
        <x:v>0.9750000000000001</x:v>
      </x:c>
      <x:c r="V320" s="18" t="n">
        <x:f>IF(U320=0,0,N320*Q320/U320)</x:f>
        <x:v>63</x:v>
      </x:c>
      <x:c r="W320" s="18" t="n">
        <x:f>IF(U320=0,0,P320*Q320/U320)</x:f>
        <x:v>502.15384615384613</x:v>
      </x:c>
      <x:c r="X320" s="18" t="n">
        <x:f>MAX(V320,W320*'01 Controls'!$E$12)</x:f>
        <x:v>125.53846153846153</x:v>
      </x:c>
      <x:c r="Y320" s="18" t="n">
        <x:f>IF(U320=0,0,N320*R320/U320)</x:f>
        <x:v>0</x:v>
      </x:c>
      <x:c r="Z320" s="18" t="n">
        <x:f>IF(U320=0,0,P320*R320/U320)</x:f>
        <x:v>0</x:v>
      </x:c>
      <x:c r="AA320" s="18" t="n">
        <x:f>MAX(Y320,Z320*'01 Controls'!$E$13)</x:f>
        <x:v>0</x:v>
      </x:c>
      <x:c r="AB320" s="18" t="n">
        <x:f>IF(U320=0,0,N320*S320/U320)</x:f>
        <x:v>1134</x:v>
      </x:c>
      <x:c r="AC320" s="18" t="n">
        <x:f>IF(U320=0,0,P320*S320/U320)</x:f>
        <x:v>9038.76923076923</x:v>
      </x:c>
      <x:c r="AD320" s="18" t="n">
        <x:f>MAX(AB320,AC320*'01 Controls'!$E$14)</x:f>
        <x:v>1807.753846153846</x:v>
      </x:c>
      <x:c r="AE320" s="18" t="n">
        <x:f>IF(U320=0,0,N320*T320/U320)</x:f>
        <x:v>31.5</x:v>
      </x:c>
      <x:c r="AF320" s="18" t="n">
        <x:f>IF(U320=0,0,P320*T320/U320)</x:f>
        <x:v>251.07692307692307</x:v>
      </x:c>
      <x:c r="AG320" s="18" t="n">
        <x:f>MAX(AE320,AF320*'01 Controls'!$E$15)</x:f>
        <x:v>45.19384615384615</x:v>
      </x:c>
      <x:c r="AH320" s="18" t="n">
        <x:f>SUM(V320,Y320,AB320,AE320)</x:f>
        <x:v>1228.5</x:v>
      </x:c>
      <x:c r="AI320" s="18" t="n">
        <x:f>N320-AH320</x:f>
        <x:v>0</x:v>
      </x:c>
      <x:c r="AJ320" s="18" t="n">
        <x:f>V320*INDEX('07 Mode Capacity'!$P$6:$P$17,MATCH("AIR-"&amp;I320,'07 Mode Capacity'!$C$6:$C$17,0))</x:f>
        <x:v>17.661146472225436</x:v>
      </x:c>
      <x:c r="AK320" s="18" t="n">
        <x:f>Y320*INDEX('07 Mode Capacity'!$P$6:$P$17,MATCH("OCEAN-"&amp;I320,'07 Mode Capacity'!$C$6:$C$17,0))</x:f>
        <x:v>0</x:v>
      </x:c>
      <x:c r="AL320" s="18" t="n">
        <x:f>AB320*INDEX('07 Mode Capacity'!$P$6:$P$17,MATCH("LAND-"&amp;I320,'07 Mode Capacity'!$C$6:$C$17,0))</x:f>
        <x:v>138.40228402949643</x:v>
      </x:c>
      <x:c r="AM320" s="18" t="n">
        <x:f>AE320*INDEX('07 Mode Capacity'!$P$6:$P$17,MATCH("INLAND-"&amp;I320,'07 Mode Capacity'!$C$6:$C$17,0))</x:f>
        <x:v>19.883882596084106</x:v>
      </x:c>
      <x:c r="AN320" s="18" t="n">
        <x:f>SUM(AJ320:AM320)</x:f>
        <x:v>175.94731309780596</x:v>
      </x:c>
      <x:c r="AO320" s="17" t="n">
        <x:f>IF(N320=0,1,AN320/N320)</x:f>
        <x:v>0.14322125608287015</x:v>
      </x:c>
      <x:c r="AP320" s="11" t="str">
        <x:f>IF(AO320&gt;='01 Controls'!$E$16,"PASS","FAIL")</x:f>
        <x:v>FAIL</x:v>
      </x:c>
      <x:c r="AQ320" s="11" t="str">
        <x:v>UNQUANTIFIED</x:v>
      </x:c>
      <x:c r="AR320" s="11" t="str">
        <x:v>Position-class planning record; serial item and receiver open</x:v>
      </x:c>
      <x:c r="AS320" s="26"/>
      <x:c r="AT320" s="26"/>
    </x:row>
    <x:row r="321">
      <x:c r="C321" s="11" t="str">
        <x:v>C1-M-MPG-APL-45</x:v>
      </x:c>
      <x:c r="D321" s="11" t="str">
        <x:v>C1</x:v>
      </x:c>
      <x:c r="E321" s="11" t="str">
        <x:v>Grid failure</x:v>
      </x:c>
      <x:c r="F321" s="11" t="str">
        <x:v>M-MPG</x:v>
      </x:c>
      <x:c r="G321" s="11" t="str">
        <x:v>Maritime production group</x:v>
      </x:c>
      <x:c r="H321" s="11" t="str">
        <x:v>APL-45</x:v>
      </x:c>
      <x:c r="I321" s="19" t="n">
        <x:v>24</x:v>
      </x:c>
      <x:c r="J321" s="21" t="n">
        <x:v>2</x:v>
      </x:c>
      <x:c r="K321" s="18" t="n">
        <x:f>'05 Cargo Register'!K321</x:f>
        <x:v>220.5</x:v>
      </x:c>
      <x:c r="L321" s="18" t="n">
        <x:f>'05 Cargo Register'!N321</x:f>
        <x:v>58</x:v>
      </x:c>
      <x:c r="M321" s="18" t="n">
        <x:f>'05 Cargo Register'!O321</x:f>
        <x:v>435</x:v>
      </x:c>
      <x:c r="N321" s="18" t="n">
        <x:f>J321*K321</x:f>
        <x:v>441</x:v>
      </x:c>
      <x:c r="O321" s="18" t="n">
        <x:f>J321*L321</x:f>
        <x:v>116</x:v>
      </x:c>
      <x:c r="P321" s="18" t="n">
        <x:f>J321*M321</x:f>
        <x:v>870</x:v>
      </x:c>
      <x:c r="Q321" s="22" t="n">
        <x:f>'01 Controls'!$E$22*'02 Cargo Classes'!$M$6</x:f>
        <x:v>0.15000000000000002</x:v>
      </x:c>
      <x:c r="R321" s="22" t="n">
        <x:f>'01 Controls'!$F$22*'02 Cargo Classes'!$N$6</x:f>
        <x:v>0</x:v>
      </x:c>
      <x:c r="S321" s="22" t="n">
        <x:f>'01 Controls'!$G$22*'02 Cargo Classes'!$O$6</x:f>
        <x:v>0.9</x:v>
      </x:c>
      <x:c r="T321" s="22" t="n">
        <x:f>'01 Controls'!$H$22*'02 Cargo Classes'!$P$6</x:f>
        <x:v>0.015</x:v>
      </x:c>
      <x:c r="U321" s="22" t="n">
        <x:f>SUM(Q321:T321)</x:f>
        <x:v>1.065</x:v>
      </x:c>
      <x:c r="V321" s="18" t="n">
        <x:f>IF(U321=0,0,N321*Q321/U321)</x:f>
        <x:v>62.11267605633804</x:v>
      </x:c>
      <x:c r="W321" s="18" t="n">
        <x:f>IF(U321=0,0,P321*Q321/U321)</x:f>
        <x:v>122.53521126760566</x:v>
      </x:c>
      <x:c r="X321" s="18" t="n">
        <x:f>MAX(V321,W321*'01 Controls'!$E$12)</x:f>
        <x:v>62.11267605633804</x:v>
      </x:c>
      <x:c r="Y321" s="18" t="n">
        <x:f>IF(U321=0,0,N321*R321/U321)</x:f>
        <x:v>0</x:v>
      </x:c>
      <x:c r="Z321" s="18" t="n">
        <x:f>IF(U321=0,0,P321*R321/U321)</x:f>
        <x:v>0</x:v>
      </x:c>
      <x:c r="AA321" s="18" t="n">
        <x:f>MAX(Y321,Z321*'01 Controls'!$E$13)</x:f>
        <x:v>0</x:v>
      </x:c>
      <x:c r="AB321" s="18" t="n">
        <x:f>IF(U321=0,0,N321*S321/U321)</x:f>
        <x:v>372.6760563380282</x:v>
      </x:c>
      <x:c r="AC321" s="18" t="n">
        <x:f>IF(U321=0,0,P321*S321/U321)</x:f>
        <x:v>735.2112676056338</x:v>
      </x:c>
      <x:c r="AD321" s="18" t="n">
        <x:f>MAX(AB321,AC321*'01 Controls'!$E$14)</x:f>
        <x:v>372.6760563380282</x:v>
      </x:c>
      <x:c r="AE321" s="18" t="n">
        <x:f>IF(U321=0,0,N321*T321/U321)</x:f>
        <x:v>6.211267605633802</x:v>
      </x:c>
      <x:c r="AF321" s="18" t="n">
        <x:f>IF(U321=0,0,P321*T321/U321)</x:f>
        <x:v>12.253521126760562</x:v>
      </x:c>
      <x:c r="AG321" s="18" t="n">
        <x:f>MAX(AE321,AF321*'01 Controls'!$E$15)</x:f>
        <x:v>6.211267605633802</x:v>
      </x:c>
      <x:c r="AH321" s="18" t="n">
        <x:f>SUM(V321,Y321,AB321,AE321)</x:f>
        <x:v>441.00000000000006</x:v>
      </x:c>
      <x:c r="AI321" s="18" t="n">
        <x:f>N321-AH321</x:f>
        <x:v>-5.684341886080802e-14</x:v>
      </x:c>
      <x:c r="AJ321" s="18" t="n">
        <x:f>V321*INDEX('07 Mode Capacity'!$P$6:$P$17,MATCH("AIR-"&amp;I321,'07 Mode Capacity'!$C$6:$C$17,0))</x:f>
        <x:v>12.603535762949502</x:v>
      </x:c>
      <x:c r="AK321" s="18" t="n">
        <x:f>Y321*INDEX('07 Mode Capacity'!$P$6:$P$17,MATCH("OCEAN-"&amp;I321,'07 Mode Capacity'!$C$6:$C$17,0))</x:f>
        <x:v>0</x:v>
      </x:c>
      <x:c r="AL321" s="18" t="n">
        <x:f>AB321*INDEX('07 Mode Capacity'!$P$6:$P$17,MATCH("LAND-"&amp;I321,'07 Mode Capacity'!$C$6:$C$17,0))</x:f>
        <x:v>142.54893599496933</x:v>
      </x:c>
      <x:c r="AM321" s="18" t="n">
        <x:f>AE321*INDEX('07 Mode Capacity'!$P$6:$P$17,MATCH("INLAND-"&amp;I321,'07 Mode Capacity'!$C$6:$C$17,0))</x:f>
        <x:v>6.211267605633802</x:v>
      </x:c>
      <x:c r="AN321" s="18" t="n">
        <x:f>SUM(AJ321:AM321)</x:f>
        <x:v>161.3637393635526</x:v>
      </x:c>
      <x:c r="AO321" s="17" t="n">
        <x:f>IF(N321=0,1,AN321/N321)</x:f>
        <x:v>0.36590417089240956</x:v>
      </x:c>
      <x:c r="AP321" s="11" t="str">
        <x:f>IF(AO321&gt;='01 Controls'!$E$16,"PASS","FAIL")</x:f>
        <x:v>FAIL</x:v>
      </x:c>
      <x:c r="AQ321" s="11" t="str">
        <x:v>UNQUANTIFIED</x:v>
      </x:c>
      <x:c r="AR321" s="11" t="str">
        <x:v>Position-class planning record; serial item and receiver open</x:v>
      </x:c>
      <x:c r="AS321" s="26"/>
      <x:c r="AT321" s="26"/>
    </x:row>
    <x:row r="322">
      <x:c r="C322" s="11" t="str">
        <x:v>C1-M-MPG-ISO-18</x:v>
      </x:c>
      <x:c r="D322" s="11" t="str">
        <x:v>C1</x:v>
      </x:c>
      <x:c r="E322" s="11" t="str">
        <x:v>Grid failure</x:v>
      </x:c>
      <x:c r="F322" s="11" t="str">
        <x:v>M-MPG</x:v>
      </x:c>
      <x:c r="G322" s="11" t="str">
        <x:v>Maritime production group</x:v>
      </x:c>
      <x:c r="H322" s="11" t="str">
        <x:v>ISO-18</x:v>
      </x:c>
      <x:c r="I322" s="19" t="n">
        <x:v>48</x:v>
      </x:c>
      <x:c r="J322" s="21" t="n">
        <x:v>2</x:v>
      </x:c>
      <x:c r="K322" s="18" t="n">
        <x:f>'05 Cargo Register'!K322</x:f>
        <x:v>882</x:v>
      </x:c>
      <x:c r="L322" s="18" t="n">
        <x:f>'05 Cargo Register'!N322</x:f>
        <x:v>58</x:v>
      </x:c>
      <x:c r="M322" s="18" t="n">
        <x:f>'05 Cargo Register'!O322</x:f>
        <x:v>1531.2</x:v>
      </x:c>
      <x:c r="N322" s="18" t="n">
        <x:f>J322*K322</x:f>
        <x:v>1764</x:v>
      </x:c>
      <x:c r="O322" s="18" t="n">
        <x:f>J322*L322</x:f>
        <x:v>116</x:v>
      </x:c>
      <x:c r="P322" s="18" t="n">
        <x:f>J322*M322</x:f>
        <x:v>3062.4</x:v>
      </x:c>
      <x:c r="Q322" s="22" t="n">
        <x:f>'01 Controls'!$E$22*'02 Cargo Classes'!$M$7</x:f>
        <x:v>0.010000000000000002</x:v>
      </x:c>
      <x:c r="R322" s="22" t="n">
        <x:f>'01 Controls'!$F$22*'02 Cargo Classes'!$N$7</x:f>
        <x:v>0</x:v>
      </x:c>
      <x:c r="S322" s="22" t="n">
        <x:f>'01 Controls'!$G$22*'02 Cargo Classes'!$O$7</x:f>
        <x:v>1.08</x:v>
      </x:c>
      <x:c r="T322" s="22" t="n">
        <x:f>'01 Controls'!$H$22*'02 Cargo Classes'!$P$7</x:f>
        <x:v>0.04000000000000001</x:v>
      </x:c>
      <x:c r="U322" s="22" t="n">
        <x:f>SUM(Q322:T322)</x:f>
        <x:v>1.1300000000000001</x:v>
      </x:c>
      <x:c r="V322" s="18" t="n">
        <x:f>IF(U322=0,0,N322*Q322/U322)</x:f>
        <x:v>15.61061946902655</x:v>
      </x:c>
      <x:c r="W322" s="18" t="n">
        <x:f>IF(U322=0,0,P322*Q322/U322)</x:f>
        <x:v>27.100884955752214</x:v>
      </x:c>
      <x:c r="X322" s="18" t="n">
        <x:f>MAX(V322,W322*'01 Controls'!$E$12)</x:f>
        <x:v>15.61061946902655</x:v>
      </x:c>
      <x:c r="Y322" s="18" t="n">
        <x:f>IF(U322=0,0,N322*R322/U322)</x:f>
        <x:v>0</x:v>
      </x:c>
      <x:c r="Z322" s="18" t="n">
        <x:f>IF(U322=0,0,P322*R322/U322)</x:f>
        <x:v>0</x:v>
      </x:c>
      <x:c r="AA322" s="18" t="n">
        <x:f>MAX(Y322,Z322*'01 Controls'!$E$13)</x:f>
        <x:v>0</x:v>
      </x:c>
      <x:c r="AB322" s="18" t="n">
        <x:f>IF(U322=0,0,N322*S322/U322)</x:f>
        <x:v>1685.9469026548672</x:v>
      </x:c>
      <x:c r="AC322" s="18" t="n">
        <x:f>IF(U322=0,0,P322*S322/U322)</x:f>
        <x:v>2926.8955752212387</x:v>
      </x:c>
      <x:c r="AD322" s="18" t="n">
        <x:f>MAX(AB322,AC322*'01 Controls'!$E$14)</x:f>
        <x:v>1685.9469026548672</x:v>
      </x:c>
      <x:c r="AE322" s="18" t="n">
        <x:f>IF(U322=0,0,N322*T322/U322)</x:f>
        <x:v>62.4424778761062</x:v>
      </x:c>
      <x:c r="AF322" s="18" t="n">
        <x:f>IF(U322=0,0,P322*T322/U322)</x:f>
        <x:v>108.40353982300886</x:v>
      </x:c>
      <x:c r="AG322" s="18" t="n">
        <x:f>MAX(AE322,AF322*'01 Controls'!$E$15)</x:f>
        <x:v>62.4424778761062</x:v>
      </x:c>
      <x:c r="AH322" s="18" t="n">
        <x:f>SUM(V322,Y322,AB322,AE322)</x:f>
        <x:v>1764</x:v>
      </x:c>
      <x:c r="AI322" s="18" t="n">
        <x:f>N322-AH322</x:f>
        <x:v>0</x:v>
      </x:c>
      <x:c r="AJ322" s="18" t="n">
        <x:f>V322*INDEX('07 Mode Capacity'!$P$6:$P$17,MATCH("AIR-"&amp;I322,'07 Mode Capacity'!$C$6:$C$17,0))</x:f>
        <x:v>4.376213285153206</x:v>
      </x:c>
      <x:c r="AK322" s="18" t="n">
        <x:f>Y322*INDEX('07 Mode Capacity'!$P$6:$P$17,MATCH("OCEAN-"&amp;I322,'07 Mode Capacity'!$C$6:$C$17,0))</x:f>
        <x:v>0</x:v>
      </x:c>
      <x:c r="AL322" s="18" t="n">
        <x:f>AB322*INDEX('07 Mode Capacity'!$P$6:$P$17,MATCH("LAND-"&amp;I322,'07 Mode Capacity'!$C$6:$C$17,0))</x:f>
        <x:v>205.76622758367608</x:v>
      </x:c>
      <x:c r="AM322" s="18" t="n">
        <x:f>AE322*INDEX('07 Mode Capacity'!$P$6:$P$17,MATCH("INLAND-"&amp;I322,'07 Mode Capacity'!$C$6:$C$17,0))</x:f>
        <x:v>39.41583806657381</x:v>
      </x:c>
      <x:c r="AN322" s="18" t="n">
        <x:f>SUM(AJ322:AM322)</x:f>
        <x:v>249.5582789354031</x:v>
      </x:c>
      <x:c r="AO322" s="17" t="n">
        <x:f>IF(N322=0,1,AN322/N322)</x:f>
        <x:v>0.141472947242292</x:v>
      </x:c>
      <x:c r="AP322" s="11" t="str">
        <x:f>IF(AO322&gt;='01 Controls'!$E$16,"PASS","FAIL")</x:f>
        <x:v>FAIL</x:v>
      </x:c>
      <x:c r="AQ322" s="11" t="str">
        <x:v>UNQUANTIFIED</x:v>
      </x:c>
      <x:c r="AR322" s="11" t="str">
        <x:v>Position-class planning record; serial item and receiver open</x:v>
      </x:c>
      <x:c r="AS322" s="26"/>
      <x:c r="AT322" s="26"/>
    </x:row>
    <x:row r="323">
      <x:c r="C323" s="11" t="str">
        <x:v>C1-M-MPG-COL-12</x:v>
      </x:c>
      <x:c r="D323" s="11" t="str">
        <x:v>C1</x:v>
      </x:c>
      <x:c r="E323" s="11" t="str">
        <x:v>Grid failure</x:v>
      </x:c>
      <x:c r="F323" s="11" t="str">
        <x:v>M-MPG</x:v>
      </x:c>
      <x:c r="G323" s="11" t="str">
        <x:v>Maritime production group</x:v>
      </x:c>
      <x:c r="H323" s="11" t="str">
        <x:v>COL-12</x:v>
      </x:c>
      <x:c r="I323" s="19" t="n">
        <x:v>24</x:v>
      </x:c>
      <x:c r="J323" s="21" t="n">
        <x:v>2</x:v>
      </x:c>
      <x:c r="K323" s="18" t="n">
        <x:f>'05 Cargo Register'!K323</x:f>
        <x:v>147</x:v>
      </x:c>
      <x:c r="L323" s="18" t="n">
        <x:f>'05 Cargo Register'!N323</x:f>
        <x:v>16</x:v>
      </x:c>
      <x:c r="M323" s="18" t="n">
        <x:f>'05 Cargo Register'!O323</x:f>
        <x:v>422.40000000000003</x:v>
      </x:c>
      <x:c r="N323" s="18" t="n">
        <x:f>J323*K323</x:f>
        <x:v>294</x:v>
      </x:c>
      <x:c r="O323" s="18" t="n">
        <x:f>J323*L323</x:f>
        <x:v>32</x:v>
      </x:c>
      <x:c r="P323" s="18" t="n">
        <x:f>J323*M323</x:f>
        <x:v>844.8000000000001</x:v>
      </x:c>
      <x:c r="Q323" s="22" t="n">
        <x:f>'01 Controls'!$E$22*'02 Cargo Classes'!$M$8</x:f>
        <x:v>0.1</x:v>
      </x:c>
      <x:c r="R323" s="22" t="n">
        <x:f>'01 Controls'!$F$22*'02 Cargo Classes'!$N$8</x:f>
        <x:v>0</x:v>
      </x:c>
      <x:c r="S323" s="22" t="n">
        <x:f>'01 Controls'!$G$22*'02 Cargo Classes'!$O$8</x:f>
        <x:v>1.08</x:v>
      </x:c>
      <x:c r="T323" s="22" t="n">
        <x:f>'01 Controls'!$H$22*'02 Cargo Classes'!$P$8</x:f>
        <x:v>0.010000000000000002</x:v>
      </x:c>
      <x:c r="U323" s="22" t="n">
        <x:f>SUM(Q323:T323)</x:f>
        <x:v>1.1900000000000002</x:v>
      </x:c>
      <x:c r="V323" s="18" t="n">
        <x:f>IF(U323=0,0,N323*Q323/U323)</x:f>
        <x:v>24.705882352941174</x:v>
      </x:c>
      <x:c r="W323" s="18" t="n">
        <x:f>IF(U323=0,0,P323*Q323/U323)</x:f>
        <x:v>70.99159663865547</x:v>
      </x:c>
      <x:c r="X323" s="18" t="n">
        <x:f>MAX(V323,W323*'01 Controls'!$E$12)</x:f>
        <x:v>24.705882352941174</x:v>
      </x:c>
      <x:c r="Y323" s="18" t="n">
        <x:f>IF(U323=0,0,N323*R323/U323)</x:f>
        <x:v>0</x:v>
      </x:c>
      <x:c r="Z323" s="18" t="n">
        <x:f>IF(U323=0,0,P323*R323/U323)</x:f>
        <x:v>0</x:v>
      </x:c>
      <x:c r="AA323" s="18" t="n">
        <x:f>MAX(Y323,Z323*'01 Controls'!$E$13)</x:f>
        <x:v>0</x:v>
      </x:c>
      <x:c r="AB323" s="18" t="n">
        <x:f>IF(U323=0,0,N323*S323/U323)</x:f>
        <x:v>266.8235294117647</x:v>
      </x:c>
      <x:c r="AC323" s="18" t="n">
        <x:f>IF(U323=0,0,P323*S323/U323)</x:f>
        <x:v>766.709243697479</x:v>
      </x:c>
      <x:c r="AD323" s="18" t="n">
        <x:f>MAX(AB323,AC323*'01 Controls'!$E$14)</x:f>
        <x:v>266.8235294117647</x:v>
      </x:c>
      <x:c r="AE323" s="18" t="n">
        <x:f>IF(U323=0,0,N323*T323/U323)</x:f>
        <x:v>2.4705882352941178</x:v>
      </x:c>
      <x:c r="AF323" s="18" t="n">
        <x:f>IF(U323=0,0,P323*T323/U323)</x:f>
        <x:v>7.099159663865547</x:v>
      </x:c>
      <x:c r="AG323" s="18" t="n">
        <x:f>MAX(AE323,AF323*'01 Controls'!$E$15)</x:f>
        <x:v>2.4705882352941178</x:v>
      </x:c>
      <x:c r="AH323" s="18" t="n">
        <x:f>SUM(V323,Y323,AB323,AE323)</x:f>
        <x:v>294</x:v>
      </x:c>
      <x:c r="AI323" s="18" t="n">
        <x:f>N323-AH323</x:f>
        <x:v>0</x:v>
      </x:c>
      <x:c r="AJ323" s="18" t="n">
        <x:f>V323*INDEX('07 Mode Capacity'!$P$6:$P$17,MATCH("AIR-"&amp;I323,'07 Mode Capacity'!$C$6:$C$17,0))</x:f>
        <x:v>5.013171087783834</x:v>
      </x:c>
      <x:c r="AK323" s="18" t="n">
        <x:f>Y323*INDEX('07 Mode Capacity'!$P$6:$P$17,MATCH("OCEAN-"&amp;I323,'07 Mode Capacity'!$C$6:$C$17,0))</x:f>
        <x:v>0</x:v>
      </x:c>
      <x:c r="AL323" s="18" t="n">
        <x:f>AB323*INDEX('07 Mode Capacity'!$P$6:$P$17,MATCH("LAND-"&amp;I323,'07 Mode Capacity'!$C$6:$C$17,0))</x:f>
        <x:v>102.06024661152425</x:v>
      </x:c>
      <x:c r="AM323" s="18" t="n">
        <x:f>AE323*INDEX('07 Mode Capacity'!$P$6:$P$17,MATCH("INLAND-"&amp;I323,'07 Mode Capacity'!$C$6:$C$17,0))</x:f>
        <x:v>2.4705882352941178</x:v>
      </x:c>
      <x:c r="AN323" s="18" t="n">
        <x:f>SUM(AJ323:AM323)</x:f>
        <x:v>109.5440059346022</x:v>
      </x:c>
      <x:c r="AO323" s="17" t="n">
        <x:f>IF(N323=0,1,AN323/N323)</x:f>
        <x:v>0.37259865964150407</x:v>
      </x:c>
      <x:c r="AP323" s="11" t="str">
        <x:f>IF(AO323&gt;='01 Controls'!$E$16,"PASS","FAIL")</x:f>
        <x:v>FAIL</x:v>
      </x:c>
      <x:c r="AQ323" s="11" t="str">
        <x:v>UNQUANTIFIED</x:v>
      </x:c>
      <x:c r="AR323" s="11" t="str">
        <x:v>Position-class planning record; serial item and receiver open</x:v>
      </x:c>
      <x:c r="AS323" s="26"/>
      <x:c r="AT323" s="26"/>
    </x:row>
    <x:row r="324">
      <x:c r="C324" s="11" t="str">
        <x:v>C1-M-MPG-BAT-22</x:v>
      </x:c>
      <x:c r="D324" s="11" t="str">
        <x:v>C1</x:v>
      </x:c>
      <x:c r="E324" s="11" t="str">
        <x:v>Grid failure</x:v>
      </x:c>
      <x:c r="F324" s="11" t="str">
        <x:v>M-MPG</x:v>
      </x:c>
      <x:c r="G324" s="11" t="str">
        <x:v>Maritime production group</x:v>
      </x:c>
      <x:c r="H324" s="11" t="str">
        <x:v>BAT-22</x:v>
      </x:c>
      <x:c r="I324" s="19" t="n">
        <x:v>48</x:v>
      </x:c>
      <x:c r="J324" s="21" t="n">
        <x:v>2</x:v>
      </x:c>
      <x:c r="K324" s="18" t="n">
        <x:f>'05 Cargo Register'!K324</x:f>
        <x:v>588</x:v>
      </x:c>
      <x:c r="L324" s="18" t="n">
        <x:f>'05 Cargo Register'!N324</x:f>
        <x:v>34</x:v>
      </x:c>
      <x:c r="M324" s="18" t="n">
        <x:f>'05 Cargo Register'!O324</x:f>
        <x:v>897.6</x:v>
      </x:c>
      <x:c r="N324" s="18" t="n">
        <x:f>J324*K324</x:f>
        <x:v>1176</x:v>
      </x:c>
      <x:c r="O324" s="18" t="n">
        <x:f>J324*L324</x:f>
        <x:v>68</x:v>
      </x:c>
      <x:c r="P324" s="18" t="n">
        <x:f>J324*M324</x:f>
        <x:v>1795.2</x:v>
      </x:c>
      <x:c r="Q324" s="22" t="n">
        <x:f>'01 Controls'!$E$22*'02 Cargo Classes'!$M$9</x:f>
        <x:v>0</x:v>
      </x:c>
      <x:c r="R324" s="22" t="n">
        <x:f>'01 Controls'!$F$22*'02 Cargo Classes'!$N$9</x:f>
        <x:v>0</x:v>
      </x:c>
      <x:c r="S324" s="22" t="n">
        <x:f>'01 Controls'!$G$22*'02 Cargo Classes'!$O$9</x:f>
        <x:v>0.9</x:v>
      </x:c>
      <x:c r="T324" s="22" t="n">
        <x:f>'01 Controls'!$H$22*'02 Cargo Classes'!$P$9</x:f>
        <x:v>0.025</x:v>
      </x:c>
      <x:c r="U324" s="22" t="n">
        <x:f>SUM(Q324:T324)</x:f>
        <x:v>0.925</x:v>
      </x:c>
      <x:c r="V324" s="18" t="n">
        <x:f>IF(U324=0,0,N324*Q324/U324)</x:f>
        <x:v>0</x:v>
      </x:c>
      <x:c r="W324" s="18" t="n">
        <x:f>IF(U324=0,0,P324*Q324/U324)</x:f>
        <x:v>0</x:v>
      </x:c>
      <x:c r="X324" s="18" t="n">
        <x:f>MAX(V324,W324*'01 Controls'!$E$12)</x:f>
        <x:v>0</x:v>
      </x:c>
      <x:c r="Y324" s="18" t="n">
        <x:f>IF(U324=0,0,N324*R324/U324)</x:f>
        <x:v>0</x:v>
      </x:c>
      <x:c r="Z324" s="18" t="n">
        <x:f>IF(U324=0,0,P324*R324/U324)</x:f>
        <x:v>0</x:v>
      </x:c>
      <x:c r="AA324" s="18" t="n">
        <x:f>MAX(Y324,Z324*'01 Controls'!$E$13)</x:f>
        <x:v>0</x:v>
      </x:c>
      <x:c r="AB324" s="18" t="n">
        <x:f>IF(U324=0,0,N324*S324/U324)</x:f>
        <x:v>1144.2162162162163</x:v>
      </x:c>
      <x:c r="AC324" s="18" t="n">
        <x:f>IF(U324=0,0,P324*S324/U324)</x:f>
        <x:v>1746.6810810810812</x:v>
      </x:c>
      <x:c r="AD324" s="18" t="n">
        <x:f>MAX(AB324,AC324*'01 Controls'!$E$14)</x:f>
        <x:v>1144.2162162162163</x:v>
      </x:c>
      <x:c r="AE324" s="18" t="n">
        <x:f>IF(U324=0,0,N324*T324/U324)</x:f>
        <x:v>31.783783783783786</x:v>
      </x:c>
      <x:c r="AF324" s="18" t="n">
        <x:f>IF(U324=0,0,P324*T324/U324)</x:f>
        <x:v>48.51891891891892</x:v>
      </x:c>
      <x:c r="AG324" s="18" t="n">
        <x:f>MAX(AE324,AF324*'01 Controls'!$E$15)</x:f>
        <x:v>31.783783783783786</x:v>
      </x:c>
      <x:c r="AH324" s="18" t="n">
        <x:f>SUM(V324,Y324,AB324,AE324)</x:f>
        <x:v>1176</x:v>
      </x:c>
      <x:c r="AI324" s="18" t="n">
        <x:f>N324-AH324</x:f>
        <x:v>0</x:v>
      </x:c>
      <x:c r="AJ324" s="18" t="n">
        <x:f>V324*INDEX('07 Mode Capacity'!$P$6:$P$17,MATCH("AIR-"&amp;I324,'07 Mode Capacity'!$C$6:$C$17,0))</x:f>
        <x:v>0</x:v>
      </x:c>
      <x:c r="AK324" s="18" t="n">
        <x:f>Y324*INDEX('07 Mode Capacity'!$P$6:$P$17,MATCH("OCEAN-"&amp;I324,'07 Mode Capacity'!$C$6:$C$17,0))</x:f>
        <x:v>0</x:v>
      </x:c>
      <x:c r="AL324" s="18" t="n">
        <x:f>AB324*INDEX('07 Mode Capacity'!$P$6:$P$17,MATCH("LAND-"&amp;I324,'07 Mode Capacity'!$C$6:$C$17,0))</x:f>
        <x:v>139.64915145318557</x:v>
      </x:c>
      <x:c r="AM324" s="18" t="n">
        <x:f>AE324*INDEX('07 Mode Capacity'!$P$6:$P$17,MATCH("INLAND-"&amp;I324,'07 Mode Capacity'!$C$6:$C$17,0))</x:f>
        <x:v>20.063016673526306</x:v>
      </x:c>
      <x:c r="AN324" s="18" t="n">
        <x:f>SUM(AJ324:AM324)</x:f>
        <x:v>159.71216812671187</x:v>
      </x:c>
      <x:c r="AO324" s="17" t="n">
        <x:f>IF(N324=0,1,AN324/N324)</x:f>
        <x:v>0.13580966677441486</x:v>
      </x:c>
      <x:c r="AP324" s="11" t="str">
        <x:f>IF(AO324&gt;='01 Controls'!$E$16,"PASS","FAIL")</x:f>
        <x:v>FAIL</x:v>
      </x:c>
      <x:c r="AQ324" s="11" t="str">
        <x:v>UNQUANTIFIED</x:v>
      </x:c>
      <x:c r="AR324" s="11" t="str">
        <x:v>Position-class planning record; serial item and receiver open</x:v>
      </x:c>
      <x:c r="AS324" s="26"/>
      <x:c r="AT324" s="26"/>
    </x:row>
    <x:row r="325">
      <x:c r="C325" s="11" t="str">
        <x:v>C1-M-MPG-TNK-20</x:v>
      </x:c>
      <x:c r="D325" s="11" t="str">
        <x:v>C1</x:v>
      </x:c>
      <x:c r="E325" s="11" t="str">
        <x:v>Grid failure</x:v>
      </x:c>
      <x:c r="F325" s="11" t="str">
        <x:v>M-MPG</x:v>
      </x:c>
      <x:c r="G325" s="11" t="str">
        <x:v>Maritime production group</x:v>
      </x:c>
      <x:c r="H325" s="11" t="str">
        <x:v>TNK-20</x:v>
      </x:c>
      <x:c r="I325" s="19" t="n">
        <x:v>48</x:v>
      </x:c>
      <x:c r="J325" s="21" t="n">
        <x:v>2</x:v>
      </x:c>
      <x:c r="K325" s="18" t="n">
        <x:f>'05 Cargo Register'!K325</x:f>
        <x:v>882</x:v>
      </x:c>
      <x:c r="L325" s="18" t="n">
        <x:f>'05 Cargo Register'!N325</x:f>
        <x:v>52</x:v>
      </x:c>
      <x:c r="M325" s="18" t="n">
        <x:f>'05 Cargo Register'!O325</x:f>
        <x:v>1105</x:v>
      </x:c>
      <x:c r="N325" s="18" t="n">
        <x:f>J325*K325</x:f>
        <x:v>1764</x:v>
      </x:c>
      <x:c r="O325" s="18" t="n">
        <x:f>J325*L325</x:f>
        <x:v>104</x:v>
      </x:c>
      <x:c r="P325" s="18" t="n">
        <x:f>J325*M325</x:f>
        <x:v>2210</x:v>
      </x:c>
      <x:c r="Q325" s="22" t="n">
        <x:f>'01 Controls'!$E$22*'02 Cargo Classes'!$M$10</x:f>
        <x:v>0</x:v>
      </x:c>
      <x:c r="R325" s="22" t="n">
        <x:f>'01 Controls'!$F$22*'02 Cargo Classes'!$N$10</x:f>
        <x:v>0</x:v>
      </x:c>
      <x:c r="S325" s="22" t="n">
        <x:f>'01 Controls'!$G$22*'02 Cargo Classes'!$O$10</x:f>
        <x:v>0.9</x:v>
      </x:c>
      <x:c r="T325" s="22" t="n">
        <x:f>'01 Controls'!$H$22*'02 Cargo Classes'!$P$10</x:f>
        <x:v>0.05</x:v>
      </x:c>
      <x:c r="U325" s="22" t="n">
        <x:f>SUM(Q325:T325)</x:f>
        <x:v>0.9500000000000001</x:v>
      </x:c>
      <x:c r="V325" s="18" t="n">
        <x:f>IF(U325=0,0,N325*Q325/U325)</x:f>
        <x:v>0</x:v>
      </x:c>
      <x:c r="W325" s="18" t="n">
        <x:f>IF(U325=0,0,P325*Q325/U325)</x:f>
        <x:v>0</x:v>
      </x:c>
      <x:c r="X325" s="18" t="n">
        <x:f>MAX(V325,W325*'01 Controls'!$E$12)</x:f>
        <x:v>0</x:v>
      </x:c>
      <x:c r="Y325" s="18" t="n">
        <x:f>IF(U325=0,0,N325*R325/U325)</x:f>
        <x:v>0</x:v>
      </x:c>
      <x:c r="Z325" s="18" t="n">
        <x:f>IF(U325=0,0,P325*R325/U325)</x:f>
        <x:v>0</x:v>
      </x:c>
      <x:c r="AA325" s="18" t="n">
        <x:f>MAX(Y325,Z325*'01 Controls'!$E$13)</x:f>
        <x:v>0</x:v>
      </x:c>
      <x:c r="AB325" s="18" t="n">
        <x:f>IF(U325=0,0,N325*S325/U325)</x:f>
        <x:v>1671.157894736842</x:v>
      </x:c>
      <x:c r="AC325" s="18" t="n">
        <x:f>IF(U325=0,0,P325*S325/U325)</x:f>
        <x:v>2093.684210526316</x:v>
      </x:c>
      <x:c r="AD325" s="18" t="n">
        <x:f>MAX(AB325,AC325*'01 Controls'!$E$14)</x:f>
        <x:v>1671.157894736842</x:v>
      </x:c>
      <x:c r="AE325" s="18" t="n">
        <x:f>IF(U325=0,0,N325*T325/U325)</x:f>
        <x:v>92.84210526315789</x:v>
      </x:c>
      <x:c r="AF325" s="18" t="n">
        <x:f>IF(U325=0,0,P325*T325/U325)</x:f>
        <x:v>116.3157894736842</x:v>
      </x:c>
      <x:c r="AG325" s="18" t="n">
        <x:f>MAX(AE325,AF325*'01 Controls'!$E$15)</x:f>
        <x:v>92.84210526315789</x:v>
      </x:c>
      <x:c r="AH325" s="18" t="n">
        <x:f>SUM(V325,Y325,AB325,AE325)</x:f>
        <x:v>1764</x:v>
      </x:c>
      <x:c r="AI325" s="18" t="n">
        <x:f>N325-AH325</x:f>
        <x:v>0</x:v>
      </x:c>
      <x:c r="AJ325" s="18" t="n">
        <x:f>V325*INDEX('07 Mode Capacity'!$P$6:$P$17,MATCH("AIR-"&amp;I325,'07 Mode Capacity'!$C$6:$C$17,0))</x:f>
        <x:v>0</x:v>
      </x:c>
      <x:c r="AK325" s="18" t="n">
        <x:f>Y325*INDEX('07 Mode Capacity'!$P$6:$P$17,MATCH("OCEAN-"&amp;I325,'07 Mode Capacity'!$C$6:$C$17,0))</x:f>
        <x:v>0</x:v>
      </x:c>
      <x:c r="AL325" s="18" t="n">
        <x:f>AB325*INDEX('07 Mode Capacity'!$P$6:$P$17,MATCH("LAND-"&amp;I325,'07 Mode Capacity'!$C$6:$C$17,0))</x:f>
        <x:v>203.96126067504736</x:v>
      </x:c>
      <x:c r="AM325" s="18" t="n">
        <x:f>AE325*INDEX('07 Mode Capacity'!$P$6:$P$17,MATCH("INLAND-"&amp;I325,'07 Mode Capacity'!$C$6:$C$17,0))</x:f>
        <x:v>58.60512765161631</x:v>
      </x:c>
      <x:c r="AN325" s="18" t="n">
        <x:f>SUM(AJ325:AM325)</x:f>
        <x:v>262.5663883266637</x:v>
      </x:c>
      <x:c r="AO325" s="17" t="n">
        <x:f>IF(N325=0,1,AN325/N325)</x:f>
        <x:v>0.14884715891534223</x:v>
      </x:c>
      <x:c r="AP325" s="11" t="str">
        <x:f>IF(AO325&gt;='01 Controls'!$E$16,"PASS","FAIL")</x:f>
        <x:v>FAIL</x:v>
      </x:c>
      <x:c r="AQ325" s="11" t="str">
        <x:v>UNQUANTIFIED</x:v>
      </x:c>
      <x:c r="AR325" s="11" t="str">
        <x:v>Position-class planning record; serial item and receiver open</x:v>
      </x:c>
      <x:c r="AS325" s="26"/>
      <x:c r="AT325" s="26"/>
    </x:row>
    <x:row r="326">
      <x:c r="C326" s="11" t="str">
        <x:v>C1-M-MPG-FLR-24</x:v>
      </x:c>
      <x:c r="D326" s="11" t="str">
        <x:v>C1</x:v>
      </x:c>
      <x:c r="E326" s="11" t="str">
        <x:v>Grid failure</x:v>
      </x:c>
      <x:c r="F326" s="11" t="str">
        <x:v>M-MPG</x:v>
      </x:c>
      <x:c r="G326" s="11" t="str">
        <x:v>Maritime production group</x:v>
      </x:c>
      <x:c r="H326" s="11" t="str">
        <x:v>FLR-24</x:v>
      </x:c>
      <x:c r="I326" s="19" t="n">
        <x:v>48</x:v>
      </x:c>
      <x:c r="J326" s="21" t="n">
        <x:v>2</x:v>
      </x:c>
      <x:c r="K326" s="18" t="n">
        <x:f>'05 Cargo Register'!K326</x:f>
        <x:v>1102.5</x:v>
      </x:c>
      <x:c r="L326" s="18" t="n">
        <x:f>'05 Cargo Register'!N326</x:f>
        <x:v>55</x:v>
      </x:c>
      <x:c r="M326" s="18" t="n">
        <x:f>'05 Cargo Register'!O326</x:f>
        <x:v>1760</x:v>
      </x:c>
      <x:c r="N326" s="18" t="n">
        <x:f>J326*K326</x:f>
        <x:v>2205</x:v>
      </x:c>
      <x:c r="O326" s="18" t="n">
        <x:f>J326*L326</x:f>
        <x:v>110</x:v>
      </x:c>
      <x:c r="P326" s="18" t="n">
        <x:f>J326*M326</x:f>
        <x:v>3520</x:v>
      </x:c>
      <x:c r="Q326" s="22" t="n">
        <x:f>'01 Controls'!$E$22*'02 Cargo Classes'!$M$11</x:f>
        <x:v>0</x:v>
      </x:c>
      <x:c r="R326" s="22" t="n">
        <x:f>'01 Controls'!$F$22*'02 Cargo Classes'!$N$11</x:f>
        <x:v>0</x:v>
      </x:c>
      <x:c r="S326" s="22" t="n">
        <x:f>'01 Controls'!$G$22*'02 Cargo Classes'!$O$11</x:f>
        <x:v>0.9</x:v>
      </x:c>
      <x:c r="T326" s="22" t="n">
        <x:f>'01 Controls'!$H$22*'02 Cargo Classes'!$P$11</x:f>
        <x:v>0.04000000000000001</x:v>
      </x:c>
      <x:c r="U326" s="22" t="n">
        <x:f>SUM(Q326:T326)</x:f>
        <x:v>0.9400000000000001</x:v>
      </x:c>
      <x:c r="V326" s="18" t="n">
        <x:f>IF(U326=0,0,N326*Q326/U326)</x:f>
        <x:v>0</x:v>
      </x:c>
      <x:c r="W326" s="18" t="n">
        <x:f>IF(U326=0,0,P326*Q326/U326)</x:f>
        <x:v>0</x:v>
      </x:c>
      <x:c r="X326" s="18" t="n">
        <x:f>MAX(V326,W326*'01 Controls'!$E$12)</x:f>
        <x:v>0</x:v>
      </x:c>
      <x:c r="Y326" s="18" t="n">
        <x:f>IF(U326=0,0,N326*R326/U326)</x:f>
        <x:v>0</x:v>
      </x:c>
      <x:c r="Z326" s="18" t="n">
        <x:f>IF(U326=0,0,P326*R326/U326)</x:f>
        <x:v>0</x:v>
      </x:c>
      <x:c r="AA326" s="18" t="n">
        <x:f>MAX(Y326,Z326*'01 Controls'!$E$13)</x:f>
        <x:v>0</x:v>
      </x:c>
      <x:c r="AB326" s="18" t="n">
        <x:f>IF(U326=0,0,N326*S326/U326)</x:f>
        <x:v>2111.1702127659573</x:v>
      </x:c>
      <x:c r="AC326" s="18" t="n">
        <x:f>IF(U326=0,0,P326*S326/U326)</x:f>
        <x:v>3370.2127659574467</x:v>
      </x:c>
      <x:c r="AD326" s="18" t="n">
        <x:f>MAX(AB326,AC326*'01 Controls'!$E$14)</x:f>
        <x:v>2111.1702127659573</x:v>
      </x:c>
      <x:c r="AE326" s="18" t="n">
        <x:f>IF(U326=0,0,N326*T326/U326)</x:f>
        <x:v>93.82978723404257</x:v>
      </x:c>
      <x:c r="AF326" s="18" t="n">
        <x:f>IF(U326=0,0,P326*T326/U326)</x:f>
        <x:v>149.78723404255322</x:v>
      </x:c>
      <x:c r="AG326" s="18" t="n">
        <x:f>MAX(AE326,AF326*'01 Controls'!$E$15)</x:f>
        <x:v>93.82978723404257</x:v>
      </x:c>
      <x:c r="AH326" s="18" t="n">
        <x:f>SUM(V326,Y326,AB326,AE326)</x:f>
        <x:v>2205</x:v>
      </x:c>
      <x:c r="AI326" s="18" t="n">
        <x:f>N326-AH326</x:f>
        <x:v>0</x:v>
      </x:c>
      <x:c r="AJ326" s="18" t="n">
        <x:f>V326*INDEX('07 Mode Capacity'!$P$6:$P$17,MATCH("AIR-"&amp;I326,'07 Mode Capacity'!$C$6:$C$17,0))</x:f>
        <x:v>0</x:v>
      </x:c>
      <x:c r="AK326" s="18" t="n">
        <x:f>Y326*INDEX('07 Mode Capacity'!$P$6:$P$17,MATCH("OCEAN-"&amp;I326,'07 Mode Capacity'!$C$6:$C$17,0))</x:f>
        <x:v>0</x:v>
      </x:c>
      <x:c r="AL326" s="18" t="n">
        <x:f>AB326*INDEX('07 Mode Capacity'!$P$6:$P$17,MATCH("LAND-"&amp;I326,'07 Mode Capacity'!$C$6:$C$17,0))</x:f>
        <x:v>257.6638266506582</x:v>
      </x:c>
      <x:c r="AM326" s="18" t="n">
        <x:f>AE326*INDEX('07 Mode Capacity'!$P$6:$P$17,MATCH("INLAND-"&amp;I326,'07 Mode Capacity'!$C$6:$C$17,0))</x:f>
        <x:v>59.22858645642075</x:v>
      </x:c>
      <x:c r="AN326" s="18" t="n">
        <x:f>SUM(AJ326:AM326)</x:f>
        <x:v>316.892413107079</x:v>
      </x:c>
      <x:c r="AO326" s="17" t="n">
        <x:f>IF(N326=0,1,AN326/N326)</x:f>
        <x:v>0.14371538009391338</x:v>
      </x:c>
      <x:c r="AP326" s="11" t="str">
        <x:f>IF(AO326&gt;='01 Controls'!$E$16,"PASS","FAIL")</x:f>
        <x:v>FAIL</x:v>
      </x:c>
      <x:c r="AQ326" s="11" t="str">
        <x:v>UNQUANTIFIED</x:v>
      </x:c>
      <x:c r="AR326" s="11" t="str">
        <x:v>Position-class planning record; serial item and receiver open</x:v>
      </x:c>
      <x:c r="AS326" s="26"/>
      <x:c r="AT326" s="26"/>
    </x:row>
    <x:row r="327">
      <x:c r="C327" s="11" t="str">
        <x:v>C1-M-MPG-ROL-30</x:v>
      </x:c>
      <x:c r="D327" s="11" t="str">
        <x:v>C1</x:v>
      </x:c>
      <x:c r="E327" s="11" t="str">
        <x:v>Grid failure</x:v>
      </x:c>
      <x:c r="F327" s="11" t="str">
        <x:v>M-MPG</x:v>
      </x:c>
      <x:c r="G327" s="11" t="str">
        <x:v>Maritime production group</x:v>
      </x:c>
      <x:c r="H327" s="11" t="str">
        <x:v>ROL-30</x:v>
      </x:c>
      <x:c r="I327" s="19" t="n">
        <x:v>48</x:v>
      </x:c>
      <x:c r="J327" s="21" t="n">
        <x:v>2</x:v>
      </x:c>
      <x:c r="K327" s="18" t="n">
        <x:f>'05 Cargo Register'!K327</x:f>
        <x:v>1102.5</x:v>
      </x:c>
      <x:c r="L327" s="18" t="n">
        <x:f>'05 Cargo Register'!N327</x:f>
        <x:v>46</x:v>
      </x:c>
      <x:c r="M327" s="18" t="n">
        <x:f>'05 Cargo Register'!O327</x:f>
        <x:v>2932.5</x:v>
      </x:c>
      <x:c r="N327" s="18" t="n">
        <x:f>J327*K327</x:f>
        <x:v>2205</x:v>
      </x:c>
      <x:c r="O327" s="18" t="n">
        <x:f>J327*L327</x:f>
        <x:v>92</x:v>
      </x:c>
      <x:c r="P327" s="18" t="n">
        <x:f>J327*M327</x:f>
        <x:v>5865</x:v>
      </x:c>
      <x:c r="Q327" s="22" t="n">
        <x:f>'01 Controls'!$E$22*'02 Cargo Classes'!$M$12</x:f>
        <x:v>0</x:v>
      </x:c>
      <x:c r="R327" s="22" t="n">
        <x:f>'01 Controls'!$F$22*'02 Cargo Classes'!$N$12</x:f>
        <x:v>0</x:v>
      </x:c>
      <x:c r="S327" s="22" t="n">
        <x:f>'01 Controls'!$G$22*'02 Cargo Classes'!$O$12</x:f>
        <x:v>1.35</x:v>
      </x:c>
      <x:c r="T327" s="22" t="n">
        <x:f>'01 Controls'!$H$22*'02 Cargo Classes'!$P$12</x:f>
        <x:v>0.03</x:v>
      </x:c>
      <x:c r="U327" s="22" t="n">
        <x:f>SUM(Q327:T327)</x:f>
        <x:v>1.3800000000000001</x:v>
      </x:c>
      <x:c r="V327" s="18" t="n">
        <x:f>IF(U327=0,0,N327*Q327/U327)</x:f>
        <x:v>0</x:v>
      </x:c>
      <x:c r="W327" s="18" t="n">
        <x:f>IF(U327=0,0,P327*Q327/U327)</x:f>
        <x:v>0</x:v>
      </x:c>
      <x:c r="X327" s="18" t="n">
        <x:f>MAX(V327,W327*'01 Controls'!$E$12)</x:f>
        <x:v>0</x:v>
      </x:c>
      <x:c r="Y327" s="18" t="n">
        <x:f>IF(U327=0,0,N327*R327/U327)</x:f>
        <x:v>0</x:v>
      </x:c>
      <x:c r="Z327" s="18" t="n">
        <x:f>IF(U327=0,0,P327*R327/U327)</x:f>
        <x:v>0</x:v>
      </x:c>
      <x:c r="AA327" s="18" t="n">
        <x:f>MAX(Y327,Z327*'01 Controls'!$E$13)</x:f>
        <x:v>0</x:v>
      </x:c>
      <x:c r="AB327" s="18" t="n">
        <x:f>IF(U327=0,0,N327*S327/U327)</x:f>
        <x:v>2157.065217391304</x:v>
      </x:c>
      <x:c r="AC327" s="18" t="n">
        <x:f>IF(U327=0,0,P327*S327/U327)</x:f>
        <x:v>5737.5</x:v>
      </x:c>
      <x:c r="AD327" s="18" t="n">
        <x:f>MAX(AB327,AC327*'01 Controls'!$E$14)</x:f>
        <x:v>2157.065217391304</x:v>
      </x:c>
      <x:c r="AE327" s="18" t="n">
        <x:f>IF(U327=0,0,N327*T327/U327)</x:f>
        <x:v>47.93478260869564</x:v>
      </x:c>
      <x:c r="AF327" s="18" t="n">
        <x:f>IF(U327=0,0,P327*T327/U327)</x:f>
        <x:v>127.49999999999999</x:v>
      </x:c>
      <x:c r="AG327" s="18" t="n">
        <x:f>MAX(AE327,AF327*'01 Controls'!$E$15)</x:f>
        <x:v>47.93478260869564</x:v>
      </x:c>
      <x:c r="AH327" s="18" t="n">
        <x:f>SUM(V327,Y327,AB327,AE327)</x:f>
        <x:v>2204.9999999999995</x:v>
      </x:c>
      <x:c r="AI327" s="18" t="n">
        <x:f>N327-AH327</x:f>
        <x:v>4.547473508864641e-13</x:v>
      </x:c>
      <x:c r="AJ327" s="18" t="n">
        <x:f>V327*INDEX('07 Mode Capacity'!$P$6:$P$17,MATCH("AIR-"&amp;I327,'07 Mode Capacity'!$C$6:$C$17,0))</x:f>
        <x:v>0</x:v>
      </x:c>
      <x:c r="AK327" s="18" t="n">
        <x:f>Y327*INDEX('07 Mode Capacity'!$P$6:$P$17,MATCH("OCEAN-"&amp;I327,'07 Mode Capacity'!$C$6:$C$17,0))</x:f>
        <x:v>0</x:v>
      </x:c>
      <x:c r="AL327" s="18" t="n">
        <x:f>AB327*INDEX('07 Mode Capacity'!$P$6:$P$17,MATCH("LAND-"&amp;I327,'07 Mode Capacity'!$C$6:$C$17,0))</x:f>
        <x:v>263.26521418654204</x:v>
      </x:c>
      <x:c r="AM327" s="18" t="n">
        <x:f>AE327*INDEX('07 Mode Capacity'!$P$6:$P$17,MATCH("INLAND-"&amp;I327,'07 Mode Capacity'!$C$6:$C$17,0))</x:f>
        <x:v>30.258082211432328</x:v>
      </x:c>
      <x:c r="AN327" s="18" t="n">
        <x:f>SUM(AJ327:AM327)</x:f>
        <x:v>293.5232963979744</x:v>
      </x:c>
      <x:c r="AO327" s="17" t="n">
        <x:f>IF(N327=0,1,AN327/N327)</x:f>
        <x:v>0.13311714122357116</x:v>
      </x:c>
      <x:c r="AP327" s="11" t="str">
        <x:f>IF(AO327&gt;='01 Controls'!$E$16,"PASS","FAIL")</x:f>
        <x:v>FAIL</x:v>
      </x:c>
      <x:c r="AQ327" s="11" t="str">
        <x:v>UNQUANTIFIED</x:v>
      </x:c>
      <x:c r="AR327" s="11" t="str">
        <x:v>Position-class planning record; serial item and receiver open</x:v>
      </x:c>
      <x:c r="AS327" s="26"/>
      <x:c r="AT327" s="26"/>
    </x:row>
    <x:row r="328">
      <x:c r="C328" s="11" t="str">
        <x:v>C1-M-MPG-LIN-18</x:v>
      </x:c>
      <x:c r="D328" s="11" t="str">
        <x:v>C1</x:v>
      </x:c>
      <x:c r="E328" s="11" t="str">
        <x:v>Grid failure</x:v>
      </x:c>
      <x:c r="F328" s="11" t="str">
        <x:v>M-MPG</x:v>
      </x:c>
      <x:c r="G328" s="11" t="str">
        <x:v>Maritime production group</x:v>
      </x:c>
      <x:c r="H328" s="11" t="str">
        <x:v>LIN-18</x:v>
      </x:c>
      <x:c r="I328" s="19" t="n">
        <x:v>72</x:v>
      </x:c>
      <x:c r="J328" s="21" t="n">
        <x:v>2</x:v>
      </x:c>
      <x:c r="K328" s="18" t="n">
        <x:f>'05 Cargo Register'!K328</x:f>
        <x:v>588</x:v>
      </x:c>
      <x:c r="L328" s="18" t="n">
        <x:f>'05 Cargo Register'!N328</x:f>
        <x:v>41</x:v>
      </x:c>
      <x:c r="M328" s="18" t="n">
        <x:f>'05 Cargo Register'!O328</x:f>
        <x:v>1804</x:v>
      </x:c>
      <x:c r="N328" s="18" t="n">
        <x:f>J328*K328</x:f>
        <x:v>1176</x:v>
      </x:c>
      <x:c r="O328" s="18" t="n">
        <x:f>J328*L328</x:f>
        <x:v>82</x:v>
      </x:c>
      <x:c r="P328" s="18" t="n">
        <x:f>J328*M328</x:f>
        <x:v>3608</x:v>
      </x:c>
      <x:c r="Q328" s="22" t="n">
        <x:f>'01 Controls'!$E$22*'02 Cargo Classes'!$M$13</x:f>
        <x:v>0</x:v>
      </x:c>
      <x:c r="R328" s="22" t="n">
        <x:f>'01 Controls'!$F$22*'02 Cargo Classes'!$N$13</x:f>
        <x:v>0</x:v>
      </x:c>
      <x:c r="S328" s="22" t="n">
        <x:f>'01 Controls'!$G$22*'02 Cargo Classes'!$O$13</x:f>
        <x:v>0.9</x:v>
      </x:c>
      <x:c r="T328" s="22" t="n">
        <x:f>'01 Controls'!$H$22*'02 Cargo Classes'!$P$13</x:f>
        <x:v>0.05</x:v>
      </x:c>
      <x:c r="U328" s="22" t="n">
        <x:f>SUM(Q328:T328)</x:f>
        <x:v>0.9500000000000001</x:v>
      </x:c>
      <x:c r="V328" s="18" t="n">
        <x:f>IF(U328=0,0,N328*Q328/U328)</x:f>
        <x:v>0</x:v>
      </x:c>
      <x:c r="W328" s="18" t="n">
        <x:f>IF(U328=0,0,P328*Q328/U328)</x:f>
        <x:v>0</x:v>
      </x:c>
      <x:c r="X328" s="18" t="n">
        <x:f>MAX(V328,W328*'01 Controls'!$E$12)</x:f>
        <x:v>0</x:v>
      </x:c>
      <x:c r="Y328" s="18" t="n">
        <x:f>IF(U328=0,0,N328*R328/U328)</x:f>
        <x:v>0</x:v>
      </x:c>
      <x:c r="Z328" s="18" t="n">
        <x:f>IF(U328=0,0,P328*R328/U328)</x:f>
        <x:v>0</x:v>
      </x:c>
      <x:c r="AA328" s="18" t="n">
        <x:f>MAX(Y328,Z328*'01 Controls'!$E$13)</x:f>
        <x:v>0</x:v>
      </x:c>
      <x:c r="AB328" s="18" t="n">
        <x:f>IF(U328=0,0,N328*S328/U328)</x:f>
        <x:v>1114.1052631578948</x:v>
      </x:c>
      <x:c r="AC328" s="18" t="n">
        <x:f>IF(U328=0,0,P328*S328/U328)</x:f>
        <x:v>3418.1052631578946</x:v>
      </x:c>
      <x:c r="AD328" s="18" t="n">
        <x:f>MAX(AB328,AC328*'01 Controls'!$E$14)</x:f>
        <x:v>1114.1052631578948</x:v>
      </x:c>
      <x:c r="AE328" s="18" t="n">
        <x:f>IF(U328=0,0,N328*T328/U328)</x:f>
        <x:v>61.89473684210526</x:v>
      </x:c>
      <x:c r="AF328" s="18" t="n">
        <x:f>IF(U328=0,0,P328*T328/U328)</x:f>
        <x:v>189.89473684210526</x:v>
      </x:c>
      <x:c r="AG328" s="18" t="n">
        <x:f>MAX(AE328,AF328*'01 Controls'!$E$15)</x:f>
        <x:v>61.89473684210526</x:v>
      </x:c>
      <x:c r="AH328" s="18" t="n">
        <x:f>SUM(V328,Y328,AB328,AE328)</x:f>
        <x:v>1176</x:v>
      </x:c>
      <x:c r="AI328" s="18" t="n">
        <x:f>N328-AH328</x:f>
        <x:v>0</x:v>
      </x:c>
      <x:c r="AJ328" s="18" t="n">
        <x:f>V328*INDEX('07 Mode Capacity'!$P$6:$P$17,MATCH("AIR-"&amp;I328,'07 Mode Capacity'!$C$6:$C$17,0))</x:f>
        <x:v>0</x:v>
      </x:c>
      <x:c r="AK328" s="18" t="n">
        <x:f>Y328*INDEX('07 Mode Capacity'!$P$6:$P$17,MATCH("OCEAN-"&amp;I328,'07 Mode Capacity'!$C$6:$C$17,0))</x:f>
        <x:v>0</x:v>
      </x:c>
      <x:c r="AL328" s="18" t="n">
        <x:f>AB328*INDEX('07 Mode Capacity'!$P$6:$P$17,MATCH("LAND-"&amp;I328,'07 Mode Capacity'!$C$6:$C$17,0))</x:f>
        <x:v>796.5966546392933</x:v>
      </x:c>
      <x:c r="AM328" s="18" t="n">
        <x:f>AE328*INDEX('07 Mode Capacity'!$P$6:$P$17,MATCH("INLAND-"&amp;I328,'07 Mode Capacity'!$C$6:$C$17,0))</x:f>
        <x:v>61.89473684210526</x:v>
      </x:c>
      <x:c r="AN328" s="18" t="n">
        <x:f>SUM(AJ328:AM328)</x:f>
        <x:v>858.4913914813985</x:v>
      </x:c>
      <x:c r="AO328" s="17" t="n">
        <x:f>IF(N328=0,1,AN328/N328)</x:f>
        <x:v>0.7300096866338422</x:v>
      </x:c>
      <x:c r="AP328" s="11" t="str">
        <x:f>IF(AO328&gt;='01 Controls'!$E$16,"PASS","FAIL")</x:f>
        <x:v>FAIL</x:v>
      </x:c>
      <x:c r="AQ328" s="11" t="str">
        <x:v>UNQUANTIFIED</x:v>
      </x:c>
      <x:c r="AR328" s="11" t="str">
        <x:v>Position-class planning record; serial item and receiver open</x:v>
      </x:c>
      <x:c r="AS328" s="26"/>
      <x:c r="AT328" s="26"/>
    </x:row>
    <x:row r="329">
      <x:c r="C329" s="11" t="str">
        <x:v>C1-M-MPG-BLK-08</x:v>
      </x:c>
      <x:c r="D329" s="11" t="str">
        <x:v>C1</x:v>
      </x:c>
      <x:c r="E329" s="11" t="str">
        <x:v>Grid failure</x:v>
      </x:c>
      <x:c r="F329" s="11" t="str">
        <x:v>M-MPG</x:v>
      </x:c>
      <x:c r="G329" s="11" t="str">
        <x:v>Maritime production group</x:v>
      </x:c>
      <x:c r="H329" s="11" t="str">
        <x:v>BLK-08</x:v>
      </x:c>
      <x:c r="I329" s="19" t="n">
        <x:v>48</x:v>
      </x:c>
      <x:c r="J329" s="21" t="n">
        <x:v>2</x:v>
      </x:c>
      <x:c r="K329" s="18" t="n">
        <x:f>'05 Cargo Register'!K329</x:f>
        <x:v>367.5</x:v>
      </x:c>
      <x:c r="L329" s="18" t="n">
        <x:f>'05 Cargo Register'!N329</x:f>
        <x:v>58</x:v>
      </x:c>
      <x:c r="M329" s="18" t="n">
        <x:f>'05 Cargo Register'!O329</x:f>
        <x:v>2958</x:v>
      </x:c>
      <x:c r="N329" s="18" t="n">
        <x:f>J329*K329</x:f>
        <x:v>735</x:v>
      </x:c>
      <x:c r="O329" s="18" t="n">
        <x:f>J329*L329</x:f>
        <x:v>116</x:v>
      </x:c>
      <x:c r="P329" s="18" t="n">
        <x:f>J329*M329</x:f>
        <x:v>5916</x:v>
      </x:c>
      <x:c r="Q329" s="22" t="n">
        <x:f>'01 Controls'!$E$22*'02 Cargo Classes'!$M$14</x:f>
        <x:v>0.05</x:v>
      </x:c>
      <x:c r="R329" s="22" t="n">
        <x:f>'01 Controls'!$F$22*'02 Cargo Classes'!$N$14</x:f>
        <x:v>0</x:v>
      </x:c>
      <x:c r="S329" s="22" t="n">
        <x:f>'01 Controls'!$G$22*'02 Cargo Classes'!$O$14</x:f>
        <x:v>0.9</x:v>
      </x:c>
      <x:c r="T329" s="22" t="n">
        <x:f>'01 Controls'!$H$22*'02 Cargo Classes'!$P$14</x:f>
        <x:v>0.025</x:v>
      </x:c>
      <x:c r="U329" s="22" t="n">
        <x:f>SUM(Q329:T329)</x:f>
        <x:v>0.9750000000000001</x:v>
      </x:c>
      <x:c r="V329" s="18" t="n">
        <x:f>IF(U329=0,0,N329*Q329/U329)</x:f>
        <x:v>37.692307692307686</x:v>
      </x:c>
      <x:c r="W329" s="18" t="n">
        <x:f>IF(U329=0,0,P329*Q329/U329)</x:f>
        <x:v>303.38461538461536</x:v>
      </x:c>
      <x:c r="X329" s="18" t="n">
        <x:f>MAX(V329,W329*'01 Controls'!$E$12)</x:f>
        <x:v>75.84615384615384</x:v>
      </x:c>
      <x:c r="Y329" s="18" t="n">
        <x:f>IF(U329=0,0,N329*R329/U329)</x:f>
        <x:v>0</x:v>
      </x:c>
      <x:c r="Z329" s="18" t="n">
        <x:f>IF(U329=0,0,P329*R329/U329)</x:f>
        <x:v>0</x:v>
      </x:c>
      <x:c r="AA329" s="18" t="n">
        <x:f>MAX(Y329,Z329*'01 Controls'!$E$13)</x:f>
        <x:v>0</x:v>
      </x:c>
      <x:c r="AB329" s="18" t="n">
        <x:f>IF(U329=0,0,N329*S329/U329)</x:f>
        <x:v>678.4615384615385</x:v>
      </x:c>
      <x:c r="AC329" s="18" t="n">
        <x:f>IF(U329=0,0,P329*S329/U329)</x:f>
        <x:v>5460.923076923077</x:v>
      </x:c>
      <x:c r="AD329" s="18" t="n">
        <x:f>MAX(AB329,AC329*'01 Controls'!$E$14)</x:f>
        <x:v>1092.1846153846154</x:v>
      </x:c>
      <x:c r="AE329" s="18" t="n">
        <x:f>IF(U329=0,0,N329*T329/U329)</x:f>
        <x:v>18.846153846153843</x:v>
      </x:c>
      <x:c r="AF329" s="18" t="n">
        <x:f>IF(U329=0,0,P329*T329/U329)</x:f>
        <x:v>151.69230769230768</x:v>
      </x:c>
      <x:c r="AG329" s="18" t="n">
        <x:f>MAX(AE329,AF329*'01 Controls'!$E$15)</x:f>
        <x:v>27.30461538461538</x:v>
      </x:c>
      <x:c r="AH329" s="18" t="n">
        <x:f>SUM(V329,Y329,AB329,AE329)</x:f>
        <x:v>735</x:v>
      </x:c>
      <x:c r="AI329" s="18" t="n">
        <x:f>N329-AH329</x:f>
        <x:v>0</x:v>
      </x:c>
      <x:c r="AJ329" s="18" t="n">
        <x:f>V329*INDEX('07 Mode Capacity'!$P$6:$P$17,MATCH("AIR-"&amp;I329,'07 Mode Capacity'!$C$6:$C$17,0))</x:f>
        <x:v>10.566497889365644</x:v>
      </x:c>
      <x:c r="AK329" s="18" t="n">
        <x:f>Y329*INDEX('07 Mode Capacity'!$P$6:$P$17,MATCH("OCEAN-"&amp;I329,'07 Mode Capacity'!$C$6:$C$17,0))</x:f>
        <x:v>0</x:v>
      </x:c>
      <x:c r="AL329" s="18" t="n">
        <x:f>AB329*INDEX('07 Mode Capacity'!$P$6:$P$17,MATCH("LAND-"&amp;I329,'07 Mode Capacity'!$C$6:$C$17,0))</x:f>
        <x:v>82.80478531679273</x:v>
      </x:c>
      <x:c r="AM329" s="18" t="n">
        <x:f>AE329*INDEX('07 Mode Capacity'!$P$6:$P$17,MATCH("INLAND-"&amp;I329,'07 Mode Capacity'!$C$6:$C$17,0))</x:f>
        <x:v>11.896340014751173</x:v>
      </x:c>
      <x:c r="AN329" s="18" t="n">
        <x:f>SUM(AJ329:AM329)</x:f>
        <x:v>105.26762322090956</x:v>
      </x:c>
      <x:c r="AO329" s="17" t="n">
        <x:f>IF(N329=0,1,AN329/N329)</x:f>
        <x:v>0.14322125608287015</x:v>
      </x:c>
      <x:c r="AP329" s="11" t="str">
        <x:f>IF(AO329&gt;='01 Controls'!$E$16,"PASS","FAIL")</x:f>
        <x:v>FAIL</x:v>
      </x:c>
      <x:c r="AQ329" s="11" t="str">
        <x:v>UNQUANTIFIED</x:v>
      </x:c>
      <x:c r="AR329" s="11" t="str">
        <x:v>Position-class planning record; serial item and receiver open</x:v>
      </x:c>
      <x:c r="AS329" s="26"/>
      <x:c r="AT329" s="26"/>
    </x:row>
    <x:row r="330">
      <x:c r="C330" s="11" t="str">
        <x:v>C1-M-MPG-OOG-80</x:v>
      </x:c>
      <x:c r="D330" s="11" t="str">
        <x:v>C1</x:v>
      </x:c>
      <x:c r="E330" s="11" t="str">
        <x:v>Grid failure</x:v>
      </x:c>
      <x:c r="F330" s="11" t="str">
        <x:v>M-MPG</x:v>
      </x:c>
      <x:c r="G330" s="11" t="str">
        <x:v>Maritime production group</x:v>
      </x:c>
      <x:c r="H330" s="11" t="str">
        <x:v>OOG-80</x:v>
      </x:c>
      <x:c r="I330" s="19" t="n">
        <x:v>72</x:v>
      </x:c>
      <x:c r="J330" s="21" t="n">
        <x:v>2</x:v>
      </x:c>
      <x:c r="K330" s="18" t="n">
        <x:f>'05 Cargo Register'!K330</x:f>
        <x:v>1470</x:v>
      </x:c>
      <x:c r="L330" s="18" t="n">
        <x:f>'05 Cargo Register'!N330</x:f>
        <x:v>25</x:v>
      </x:c>
      <x:c r="M330" s="18" t="n">
        <x:f>'05 Cargo Register'!O330</x:f>
        <x:v>4400</x:v>
      </x:c>
      <x:c r="N330" s="18" t="n">
        <x:f>J330*K330</x:f>
        <x:v>2940</x:v>
      </x:c>
      <x:c r="O330" s="18" t="n">
        <x:f>J330*L330</x:f>
        <x:v>50</x:v>
      </x:c>
      <x:c r="P330" s="18" t="n">
        <x:f>J330*M330</x:f>
        <x:v>8800</x:v>
      </x:c>
      <x:c r="Q330" s="22" t="n">
        <x:f>'01 Controls'!$E$22*'02 Cargo Classes'!$M$15</x:f>
        <x:v>0</x:v>
      </x:c>
      <x:c r="R330" s="22" t="n">
        <x:f>'01 Controls'!$F$22*'02 Cargo Classes'!$N$15</x:f>
        <x:v>0</x:v>
      </x:c>
      <x:c r="S330" s="22" t="n">
        <x:f>'01 Controls'!$G$22*'02 Cargo Classes'!$O$15</x:f>
        <x:v>0.54</x:v>
      </x:c>
      <x:c r="T330" s="22" t="n">
        <x:f>'01 Controls'!$H$22*'02 Cargo Classes'!$P$15</x:f>
        <x:v>0.025</x:v>
      </x:c>
      <x:c r="U330" s="22" t="n">
        <x:f>SUM(Q330:T330)</x:f>
        <x:v>0.5650000000000001</x:v>
      </x:c>
      <x:c r="V330" s="18" t="n">
        <x:f>IF(U330=0,0,N330*Q330/U330)</x:f>
        <x:v>0</x:v>
      </x:c>
      <x:c r="W330" s="18" t="n">
        <x:f>IF(U330=0,0,P330*Q330/U330)</x:f>
        <x:v>0</x:v>
      </x:c>
      <x:c r="X330" s="18" t="n">
        <x:f>MAX(V330,W330*'01 Controls'!$E$12)</x:f>
        <x:v>0</x:v>
      </x:c>
      <x:c r="Y330" s="18" t="n">
        <x:f>IF(U330=0,0,N330*R330/U330)</x:f>
        <x:v>0</x:v>
      </x:c>
      <x:c r="Z330" s="18" t="n">
        <x:f>IF(U330=0,0,P330*R330/U330)</x:f>
        <x:v>0</x:v>
      </x:c>
      <x:c r="AA330" s="18" t="n">
        <x:f>MAX(Y330,Z330*'01 Controls'!$E$13)</x:f>
        <x:v>0</x:v>
      </x:c>
      <x:c r="AB330" s="18" t="n">
        <x:f>IF(U330=0,0,N330*S330/U330)</x:f>
        <x:v>2809.9115044247787</x:v>
      </x:c>
      <x:c r="AC330" s="18" t="n">
        <x:f>IF(U330=0,0,P330*S330/U330)</x:f>
        <x:v>8410.619469026547</x:v>
      </x:c>
      <x:c r="AD330" s="18" t="n">
        <x:f>MAX(AB330,AC330*'01 Controls'!$E$14)</x:f>
        <x:v>2809.9115044247787</x:v>
      </x:c>
      <x:c r="AE330" s="18" t="n">
        <x:f>IF(U330=0,0,N330*T330/U330)</x:f>
        <x:v>130.08849557522123</x:v>
      </x:c>
      <x:c r="AF330" s="18" t="n">
        <x:f>IF(U330=0,0,P330*T330/U330)</x:f>
        <x:v>389.3805309734513</x:v>
      </x:c>
      <x:c r="AG330" s="18" t="n">
        <x:f>MAX(AE330,AF330*'01 Controls'!$E$15)</x:f>
        <x:v>130.08849557522123</x:v>
      </x:c>
      <x:c r="AH330" s="18" t="n">
        <x:f>SUM(V330,Y330,AB330,AE330)</x:f>
        <x:v>2940</x:v>
      </x:c>
      <x:c r="AI330" s="18" t="n">
        <x:f>N330-AH330</x:f>
        <x:v>0</x:v>
      </x:c>
      <x:c r="AJ330" s="18" t="n">
        <x:f>V330*INDEX('07 Mode Capacity'!$P$6:$P$17,MATCH("AIR-"&amp;I330,'07 Mode Capacity'!$C$6:$C$17,0))</x:f>
        <x:v>0</x:v>
      </x:c>
      <x:c r="AK330" s="18" t="n">
        <x:f>Y330*INDEX('07 Mode Capacity'!$P$6:$P$17,MATCH("OCEAN-"&amp;I330,'07 Mode Capacity'!$C$6:$C$17,0))</x:f>
        <x:v>0</x:v>
      </x:c>
      <x:c r="AL330" s="18" t="n">
        <x:f>AB330*INDEX('07 Mode Capacity'!$P$6:$P$17,MATCH("LAND-"&amp;I330,'07 Mode Capacity'!$C$6:$C$17,0))</x:f>
        <x:v>2009.1154563911377</x:v>
      </x:c>
      <x:c r="AM330" s="18" t="n">
        <x:f>AE330*INDEX('07 Mode Capacity'!$P$6:$P$17,MATCH("INLAND-"&amp;I330,'07 Mode Capacity'!$C$6:$C$17,0))</x:f>
        <x:v>130.08849557522123</x:v>
      </x:c>
      <x:c r="AN330" s="18" t="n">
        <x:f>SUM(AJ330:AM330)</x:f>
        <x:v>2139.203951966359</x:v>
      </x:c>
      <x:c r="AO330" s="17" t="n">
        <x:f>IF(N330=0,1,AN330/N330)</x:f>
        <x:v>0.7276203918252921</x:v>
      </x:c>
      <x:c r="AP330" s="11" t="str">
        <x:f>IF(AO330&gt;='01 Controls'!$E$16,"PASS","FAIL")</x:f>
        <x:v>FAIL</x:v>
      </x:c>
      <x:c r="AQ330" s="11" t="str">
        <x:v>UNQUANTIFIED</x:v>
      </x:c>
      <x:c r="AR330" s="11" t="str">
        <x:v>Position-class planning record; serial item and receiver open</x:v>
      </x:c>
      <x:c r="AS330" s="26"/>
      <x:c r="AT330" s="26"/>
    </x:row>
    <x:row r="331">
      <x:c r="C331" s="11" t="str">
        <x:v>C1-I-WRG-APL-45</x:v>
      </x:c>
      <x:c r="D331" s="11" t="str">
        <x:v>C1</x:v>
      </x:c>
      <x:c r="E331" s="11" t="str">
        <x:v>Grid failure</x:v>
      </x:c>
      <x:c r="F331" s="11" t="str">
        <x:v>I-WRG</x:v>
      </x:c>
      <x:c r="G331" s="11" t="str">
        <x:v>Water restoration group</x:v>
      </x:c>
      <x:c r="H331" s="11" t="str">
        <x:v>APL-45</x:v>
      </x:c>
      <x:c r="I331" s="19" t="n">
        <x:v>24</x:v>
      </x:c>
      <x:c r="J331" s="21" t="n">
        <x:v>6</x:v>
      </x:c>
      <x:c r="K331" s="18" t="n">
        <x:f>'05 Cargo Register'!K331</x:f>
        <x:v>282.19199999999995</x:v>
      </x:c>
      <x:c r="L331" s="18" t="n">
        <x:f>'05 Cargo Register'!N331</x:f>
        <x:v>74</x:v>
      </x:c>
      <x:c r="M331" s="18" t="n">
        <x:f>'05 Cargo Register'!O331</x:f>
        <x:v>555</x:v>
      </x:c>
      <x:c r="N331" s="18" t="n">
        <x:f>J331*K331</x:f>
        <x:v>1693.1519999999996</x:v>
      </x:c>
      <x:c r="O331" s="18" t="n">
        <x:f>J331*L331</x:f>
        <x:v>444</x:v>
      </x:c>
      <x:c r="P331" s="18" t="n">
        <x:f>J331*M331</x:f>
        <x:v>3330</x:v>
      </x:c>
      <x:c r="Q331" s="22" t="n">
        <x:f>'01 Controls'!$E$22*'02 Cargo Classes'!$M$6</x:f>
        <x:v>0.15000000000000002</x:v>
      </x:c>
      <x:c r="R331" s="22" t="n">
        <x:f>'01 Controls'!$F$22*'02 Cargo Classes'!$N$6</x:f>
        <x:v>0</x:v>
      </x:c>
      <x:c r="S331" s="22" t="n">
        <x:f>'01 Controls'!$G$22*'02 Cargo Classes'!$O$6</x:f>
        <x:v>0.9</x:v>
      </x:c>
      <x:c r="T331" s="22" t="n">
        <x:f>'01 Controls'!$H$22*'02 Cargo Classes'!$P$6</x:f>
        <x:v>0.015</x:v>
      </x:c>
      <x:c r="U331" s="22" t="n">
        <x:f>SUM(Q331:T331)</x:f>
        <x:v>1.065</x:v>
      </x:c>
      <x:c r="V331" s="18" t="n">
        <x:f>IF(U331=0,0,N331*Q331/U331)</x:f>
        <x:v>238.47211267605633</x:v>
      </x:c>
      <x:c r="W331" s="18" t="n">
        <x:f>IF(U331=0,0,P331*Q331/U331)</x:f>
        <x:v>469.01408450704236</x:v>
      </x:c>
      <x:c r="X331" s="18" t="n">
        <x:f>MAX(V331,W331*'01 Controls'!$E$12)</x:f>
        <x:v>238.47211267605633</x:v>
      </x:c>
      <x:c r="Y331" s="18" t="n">
        <x:f>IF(U331=0,0,N331*R331/U331)</x:f>
        <x:v>0</x:v>
      </x:c>
      <x:c r="Z331" s="18" t="n">
        <x:f>IF(U331=0,0,P331*R331/U331)</x:f>
        <x:v>0</x:v>
      </x:c>
      <x:c r="AA331" s="18" t="n">
        <x:f>MAX(Y331,Z331*'01 Controls'!$E$13)</x:f>
        <x:v>0</x:v>
      </x:c>
      <x:c r="AB331" s="18" t="n">
        <x:f>IF(U331=0,0,N331*S331/U331)</x:f>
        <x:v>1430.8326760563377</x:v>
      </x:c>
      <x:c r="AC331" s="18" t="n">
        <x:f>IF(U331=0,0,P331*S331/U331)</x:f>
        <x:v>2814.084507042254</x:v>
      </x:c>
      <x:c r="AD331" s="18" t="n">
        <x:f>MAX(AB331,AC331*'01 Controls'!$E$14)</x:f>
        <x:v>1430.8326760563377</x:v>
      </x:c>
      <x:c r="AE331" s="18" t="n">
        <x:f>IF(U331=0,0,N331*T331/U331)</x:f>
        <x:v>23.847211267605626</x:v>
      </x:c>
      <x:c r="AF331" s="18" t="n">
        <x:f>IF(U331=0,0,P331*T331/U331)</x:f>
        <x:v>46.901408450704224</x:v>
      </x:c>
      <x:c r="AG331" s="18" t="n">
        <x:f>MAX(AE331,AF331*'01 Controls'!$E$15)</x:f>
        <x:v>23.847211267605626</x:v>
      </x:c>
      <x:c r="AH331" s="18" t="n">
        <x:f>SUM(V331,Y331,AB331,AE331)</x:f>
        <x:v>1693.1519999999998</x:v>
      </x:c>
      <x:c r="AI331" s="18" t="n">
        <x:f>N331-AH331</x:f>
        <x:v>-2.2737367544323206e-13</x:v>
      </x:c>
      <x:c r="AJ331" s="18" t="n">
        <x:f>V331*INDEX('07 Mode Capacity'!$P$6:$P$17,MATCH("AIR-"&amp;I331,'07 Mode Capacity'!$C$6:$C$17,0))</x:f>
        <x:v>48.38934644922782</x:v>
      </x:c>
      <x:c r="AK331" s="18" t="n">
        <x:f>Y331*INDEX('07 Mode Capacity'!$P$6:$P$17,MATCH("OCEAN-"&amp;I331,'07 Mode Capacity'!$C$6:$C$17,0))</x:f>
        <x:v>0</x:v>
      </x:c>
      <x:c r="AL331" s="18" t="n">
        <x:f>AB331*INDEX('07 Mode Capacity'!$P$6:$P$17,MATCH("LAND-"&amp;I331,'07 Mode Capacity'!$C$6:$C$17,0))</x:f>
        <x:v>547.2948210379915</x:v>
      </x:c>
      <x:c r="AM331" s="18" t="n">
        <x:f>AE331*INDEX('07 Mode Capacity'!$P$6:$P$17,MATCH("INLAND-"&amp;I331,'07 Mode Capacity'!$C$6:$C$17,0))</x:f>
        <x:v>23.847211267605626</x:v>
      </x:c>
      <x:c r="AN331" s="18" t="n">
        <x:f>SUM(AJ331:AM331)</x:f>
        <x:v>619.5313787548249</x:v>
      </x:c>
      <x:c r="AO331" s="17" t="n">
        <x:f>IF(N331=0,1,AN331/N331)</x:f>
        <x:v>0.36590417089240956</x:v>
      </x:c>
      <x:c r="AP331" s="11" t="str">
        <x:f>IF(AO331&gt;='01 Controls'!$E$16,"PASS","FAIL")</x:f>
        <x:v>FAIL</x:v>
      </x:c>
      <x:c r="AQ331" s="11" t="str">
        <x:v>UNQUANTIFIED</x:v>
      </x:c>
      <x:c r="AR331" s="11" t="str">
        <x:v>Position-class planning record; serial item and receiver open</x:v>
      </x:c>
      <x:c r="AS331" s="26"/>
      <x:c r="AT331" s="26"/>
    </x:row>
    <x:row r="332">
      <x:c r="C332" s="11" t="str">
        <x:v>C1-I-WRG-ISO-18</x:v>
      </x:c>
      <x:c r="D332" s="11" t="str">
        <x:v>C1</x:v>
      </x:c>
      <x:c r="E332" s="11" t="str">
        <x:v>Grid failure</x:v>
      </x:c>
      <x:c r="F332" s="11" t="str">
        <x:v>I-WRG</x:v>
      </x:c>
      <x:c r="G332" s="11" t="str">
        <x:v>Water restoration group</x:v>
      </x:c>
      <x:c r="H332" s="11" t="str">
        <x:v>ISO-18</x:v>
      </x:c>
      <x:c r="I332" s="19" t="n">
        <x:v>48</x:v>
      </x:c>
      <x:c r="J332" s="21" t="n">
        <x:v>6</x:v>
      </x:c>
      <x:c r="K332" s="18" t="n">
        <x:f>'05 Cargo Register'!K332</x:f>
        <x:v>846.5759999999999</x:v>
      </x:c>
      <x:c r="L332" s="18" t="n">
        <x:f>'05 Cargo Register'!N332</x:f>
        <x:v>56</x:v>
      </x:c>
      <x:c r="M332" s="18" t="n">
        <x:f>'05 Cargo Register'!O332</x:f>
        <x:v>1478.4</x:v>
      </x:c>
      <x:c r="N332" s="18" t="n">
        <x:f>J332*K332</x:f>
        <x:v>5079.455999999999</x:v>
      </x:c>
      <x:c r="O332" s="18" t="n">
        <x:f>J332*L332</x:f>
        <x:v>336</x:v>
      </x:c>
      <x:c r="P332" s="18" t="n">
        <x:f>J332*M332</x:f>
        <x:v>8870.400000000001</x:v>
      </x:c>
      <x:c r="Q332" s="22" t="n">
        <x:f>'01 Controls'!$E$22*'02 Cargo Classes'!$M$7</x:f>
        <x:v>0.010000000000000002</x:v>
      </x:c>
      <x:c r="R332" s="22" t="n">
        <x:f>'01 Controls'!$F$22*'02 Cargo Classes'!$N$7</x:f>
        <x:v>0</x:v>
      </x:c>
      <x:c r="S332" s="22" t="n">
        <x:f>'01 Controls'!$G$22*'02 Cargo Classes'!$O$7</x:f>
        <x:v>1.08</x:v>
      </x:c>
      <x:c r="T332" s="22" t="n">
        <x:f>'01 Controls'!$H$22*'02 Cargo Classes'!$P$7</x:f>
        <x:v>0.04000000000000001</x:v>
      </x:c>
      <x:c r="U332" s="22" t="n">
        <x:f>SUM(Q332:T332)</x:f>
        <x:v>1.1300000000000001</x:v>
      </x:c>
      <x:c r="V332" s="18" t="n">
        <x:f>IF(U332=0,0,N332*Q332/U332)</x:f>
        <x:v>44.950938053097346</x:v>
      </x:c>
      <x:c r="W332" s="18" t="n">
        <x:f>IF(U332=0,0,P332*Q332/U332)</x:f>
        <x:v>78.49911504424782</x:v>
      </x:c>
      <x:c r="X332" s="18" t="n">
        <x:f>MAX(V332,W332*'01 Controls'!$E$12)</x:f>
        <x:v>44.950938053097346</x:v>
      </x:c>
      <x:c r="Y332" s="18" t="n">
        <x:f>IF(U332=0,0,N332*R332/U332)</x:f>
        <x:v>0</x:v>
      </x:c>
      <x:c r="Z332" s="18" t="n">
        <x:f>IF(U332=0,0,P332*R332/U332)</x:f>
        <x:v>0</x:v>
      </x:c>
      <x:c r="AA332" s="18" t="n">
        <x:f>MAX(Y332,Z332*'01 Controls'!$E$13)</x:f>
        <x:v>0</x:v>
      </x:c>
      <x:c r="AB332" s="18" t="n">
        <x:f>IF(U332=0,0,N332*S332/U332)</x:f>
        <x:v>4854.7013097345125</x:v>
      </x:c>
      <x:c r="AC332" s="18" t="n">
        <x:f>IF(U332=0,0,P332*S332/U332)</x:f>
        <x:v>8477.904424778762</x:v>
      </x:c>
      <x:c r="AD332" s="18" t="n">
        <x:f>MAX(AB332,AC332*'01 Controls'!$E$14)</x:f>
        <x:v>4854.7013097345125</x:v>
      </x:c>
      <x:c r="AE332" s="18" t="n">
        <x:f>IF(U332=0,0,N332*T332/U332)</x:f>
        <x:v>179.80375221238938</x:v>
      </x:c>
      <x:c r="AF332" s="18" t="n">
        <x:f>IF(U332=0,0,P332*T332/U332)</x:f>
        <x:v>313.99646017699126</x:v>
      </x:c>
      <x:c r="AG332" s="18" t="n">
        <x:f>MAX(AE332,AF332*'01 Controls'!$E$15)</x:f>
        <x:v>179.80375221238938</x:v>
      </x:c>
      <x:c r="AH332" s="18" t="n">
        <x:f>SUM(V332,Y332,AB332,AE332)</x:f>
        <x:v>5079.455999999999</x:v>
      </x:c>
      <x:c r="AI332" s="18" t="n">
        <x:f>N332-AH332</x:f>
        <x:v>0</x:v>
      </x:c>
      <x:c r="AJ332" s="18" t="n">
        <x:f>V332*INDEX('07 Mode Capacity'!$P$6:$P$17,MATCH("AIR-"&amp;I332,'07 Mode Capacity'!$C$6:$C$17,0))</x:f>
        <x:v>12.601350809836259</x:v>
      </x:c>
      <x:c r="AK332" s="18" t="n">
        <x:f>Y332*INDEX('07 Mode Capacity'!$P$6:$P$17,MATCH("OCEAN-"&amp;I332,'07 Mode Capacity'!$C$6:$C$17,0))</x:f>
        <x:v>0</x:v>
      </x:c>
      <x:c r="AL332" s="18" t="n">
        <x:f>AB332*INDEX('07 Mode Capacity'!$P$6:$P$17,MATCH("LAND-"&amp;I332,'07 Mode Capacity'!$C$6:$C$17,0))</x:f>
        <x:v>592.5059519825787</x:v>
      </x:c>
      <x:c r="AM332" s="18" t="n">
        <x:f>AE332*INDEX('07 Mode Capacity'!$P$6:$P$17,MATCH("INLAND-"&amp;I332,'07 Mode Capacity'!$C$6:$C$17,0))</x:f>
        <x:v>113.49830791512852</x:v>
      </x:c>
      <x:c r="AN332" s="18" t="n">
        <x:f>SUM(AJ332:AM332)</x:f>
        <x:v>718.6056107075435</x:v>
      </x:c>
      <x:c r="AO332" s="17" t="n">
        <x:f>IF(N332=0,1,AN332/N332)</x:f>
        <x:v>0.141472947242292</x:v>
      </x:c>
      <x:c r="AP332" s="11" t="str">
        <x:f>IF(AO332&gt;='01 Controls'!$E$16,"PASS","FAIL")</x:f>
        <x:v>FAIL</x:v>
      </x:c>
      <x:c r="AQ332" s="11" t="str">
        <x:v>UNQUANTIFIED</x:v>
      </x:c>
      <x:c r="AR332" s="11" t="str">
        <x:v>Position-class planning record; serial item and receiver open</x:v>
      </x:c>
      <x:c r="AS332" s="26"/>
      <x:c r="AT332" s="26"/>
    </x:row>
    <x:row r="333">
      <x:c r="C333" s="11" t="str">
        <x:v>C1-I-WRG-COL-12</x:v>
      </x:c>
      <x:c r="D333" s="11" t="str">
        <x:v>C1</x:v>
      </x:c>
      <x:c r="E333" s="11" t="str">
        <x:v>Grid failure</x:v>
      </x:c>
      <x:c r="F333" s="11" t="str">
        <x:v>I-WRG</x:v>
      </x:c>
      <x:c r="G333" s="11" t="str">
        <x:v>Water restoration group</x:v>
      </x:c>
      <x:c r="H333" s="11" t="str">
        <x:v>COL-12</x:v>
      </x:c>
      <x:c r="I333" s="19" t="n">
        <x:v>24</x:v>
      </x:c>
      <x:c r="J333" s="21" t="n">
        <x:v>6</x:v>
      </x:c>
      <x:c r="K333" s="18" t="n">
        <x:f>'05 Cargo Register'!K333</x:f>
        <x:v>141.09599999999998</x:v>
      </x:c>
      <x:c r="L333" s="18" t="n">
        <x:f>'05 Cargo Register'!N333</x:f>
        <x:v>15</x:v>
      </x:c>
      <x:c r="M333" s="18" t="n">
        <x:f>'05 Cargo Register'!O333</x:f>
        <x:v>396</x:v>
      </x:c>
      <x:c r="N333" s="18" t="n">
        <x:f>J333*K333</x:f>
        <x:v>846.5759999999998</x:v>
      </x:c>
      <x:c r="O333" s="18" t="n">
        <x:f>J333*L333</x:f>
        <x:v>90</x:v>
      </x:c>
      <x:c r="P333" s="18" t="n">
        <x:f>J333*M333</x:f>
        <x:v>2376</x:v>
      </x:c>
      <x:c r="Q333" s="22" t="n">
        <x:f>'01 Controls'!$E$22*'02 Cargo Classes'!$M$8</x:f>
        <x:v>0.1</x:v>
      </x:c>
      <x:c r="R333" s="22" t="n">
        <x:f>'01 Controls'!$F$22*'02 Cargo Classes'!$N$8</x:f>
        <x:v>0</x:v>
      </x:c>
      <x:c r="S333" s="22" t="n">
        <x:f>'01 Controls'!$G$22*'02 Cargo Classes'!$O$8</x:f>
        <x:v>1.08</x:v>
      </x:c>
      <x:c r="T333" s="22" t="n">
        <x:f>'01 Controls'!$H$22*'02 Cargo Classes'!$P$8</x:f>
        <x:v>0.010000000000000002</x:v>
      </x:c>
      <x:c r="U333" s="22" t="n">
        <x:f>SUM(Q333:T333)</x:f>
        <x:v>1.1900000000000002</x:v>
      </x:c>
      <x:c r="V333" s="18" t="n">
        <x:f>IF(U333=0,0,N333*Q333/U333)</x:f>
        <x:v>71.14084033613443</x:v>
      </x:c>
      <x:c r="W333" s="18" t="n">
        <x:f>IF(U333=0,0,P333*Q333/U333)</x:f>
        <x:v>199.6638655462185</x:v>
      </x:c>
      <x:c r="X333" s="18" t="n">
        <x:f>MAX(V333,W333*'01 Controls'!$E$12)</x:f>
        <x:v>71.14084033613443</x:v>
      </x:c>
      <x:c r="Y333" s="18" t="n">
        <x:f>IF(U333=0,0,N333*R333/U333)</x:f>
        <x:v>0</x:v>
      </x:c>
      <x:c r="Z333" s="18" t="n">
        <x:f>IF(U333=0,0,P333*R333/U333)</x:f>
        <x:v>0</x:v>
      </x:c>
      <x:c r="AA333" s="18" t="n">
        <x:f>MAX(Y333,Z333*'01 Controls'!$E$13)</x:f>
        <x:v>0</x:v>
      </x:c>
      <x:c r="AB333" s="18" t="n">
        <x:f>IF(U333=0,0,N333*S333/U333)</x:f>
        <x:v>768.3210756302518</x:v>
      </x:c>
      <x:c r="AC333" s="18" t="n">
        <x:f>IF(U333=0,0,P333*S333/U333)</x:f>
        <x:v>2156.36974789916</x:v>
      </x:c>
      <x:c r="AD333" s="18" t="n">
        <x:f>MAX(AB333,AC333*'01 Controls'!$E$14)</x:f>
        <x:v>768.3210756302518</x:v>
      </x:c>
      <x:c r="AE333" s="18" t="n">
        <x:f>IF(U333=0,0,N333*T333/U333)</x:f>
        <x:v>7.114084033613444</x:v>
      </x:c>
      <x:c r="AF333" s="18" t="n">
        <x:f>IF(U333=0,0,P333*T333/U333)</x:f>
        <x:v>19.96638655462185</x:v>
      </x:c>
      <x:c r="AG333" s="18" t="n">
        <x:f>MAX(AE333,AF333*'01 Controls'!$E$15)</x:f>
        <x:v>7.114084033613444</x:v>
      </x:c>
      <x:c r="AH333" s="18" t="n">
        <x:f>SUM(V333,Y333,AB333,AE333)</x:f>
        <x:v>846.5759999999997</x:v>
      </x:c>
      <x:c r="AI333" s="18" t="n">
        <x:f>N333-AH333</x:f>
        <x:v>1.1368683772161603e-13</x:v>
      </x:c>
      <x:c r="AJ333" s="18" t="n">
        <x:f>V333*INDEX('07 Mode Capacity'!$P$6:$P$17,MATCH("AIR-"&amp;I333,'07 Mode Capacity'!$C$6:$C$17,0))</x:f>
        <x:v>14.435477302080566</x:v>
      </x:c>
      <x:c r="AK333" s="18" t="n">
        <x:f>Y333*INDEX('07 Mode Capacity'!$P$6:$P$17,MATCH("OCEAN-"&amp;I333,'07 Mode Capacity'!$C$6:$C$17,0))</x:f>
        <x:v>0</x:v>
      </x:c>
      <x:c r="AL333" s="18" t="n">
        <x:f>AB333*INDEX('07 Mode Capacity'!$P$6:$P$17,MATCH("LAND-"&amp;I333,'07 Mode Capacity'!$C$6:$C$17,0))</x:f>
        <x:v>293.8835215489718</x:v>
      </x:c>
      <x:c r="AM333" s="18" t="n">
        <x:f>AE333*INDEX('07 Mode Capacity'!$P$6:$P$17,MATCH("INLAND-"&amp;I333,'07 Mode Capacity'!$C$6:$C$17,0))</x:f>
        <x:v>7.114084033613444</x:v>
      </x:c>
      <x:c r="AN333" s="18" t="n">
        <x:f>SUM(AJ333:AM333)</x:f>
        <x:v>315.43308288466585</x:v>
      </x:c>
      <x:c r="AO333" s="17" t="n">
        <x:f>IF(N333=0,1,AN333/N333)</x:f>
        <x:v>0.37259865964150407</x:v>
      </x:c>
      <x:c r="AP333" s="11" t="str">
        <x:f>IF(AO333&gt;='01 Controls'!$E$16,"PASS","FAIL")</x:f>
        <x:v>FAIL</x:v>
      </x:c>
      <x:c r="AQ333" s="11" t="str">
        <x:v>UNQUANTIFIED</x:v>
      </x:c>
      <x:c r="AR333" s="11" t="str">
        <x:v>Position-class planning record; serial item and receiver open</x:v>
      </x:c>
      <x:c r="AS333" s="26"/>
      <x:c r="AT333" s="26"/>
    </x:row>
    <x:row r="334">
      <x:c r="C334" s="11" t="str">
        <x:v>C1-I-WRG-BAT-22</x:v>
      </x:c>
      <x:c r="D334" s="11" t="str">
        <x:v>C1</x:v>
      </x:c>
      <x:c r="E334" s="11" t="str">
        <x:v>Grid failure</x:v>
      </x:c>
      <x:c r="F334" s="11" t="str">
        <x:v>I-WRG</x:v>
      </x:c>
      <x:c r="G334" s="11" t="str">
        <x:v>Water restoration group</x:v>
      </x:c>
      <x:c r="H334" s="11" t="str">
        <x:v>BAT-22</x:v>
      </x:c>
      <x:c r="I334" s="19" t="n">
        <x:v>48</x:v>
      </x:c>
      <x:c r="J334" s="21" t="n">
        <x:v>6</x:v>
      </x:c>
      <x:c r="K334" s="18" t="n">
        <x:f>'05 Cargo Register'!K334</x:f>
        <x:v>1058.2199999999998</x:v>
      </x:c>
      <x:c r="L334" s="18" t="n">
        <x:f>'05 Cargo Register'!N334</x:f>
        <x:v>61</x:v>
      </x:c>
      <x:c r="M334" s="18" t="n">
        <x:f>'05 Cargo Register'!O334</x:f>
        <x:v>1610.4</x:v>
      </x:c>
      <x:c r="N334" s="18" t="n">
        <x:f>J334*K334</x:f>
        <x:v>6349.319999999999</x:v>
      </x:c>
      <x:c r="O334" s="18" t="n">
        <x:f>J334*L334</x:f>
        <x:v>366</x:v>
      </x:c>
      <x:c r="P334" s="18" t="n">
        <x:f>J334*M334</x:f>
        <x:v>9662.400000000001</x:v>
      </x:c>
      <x:c r="Q334" s="22" t="n">
        <x:f>'01 Controls'!$E$22*'02 Cargo Classes'!$M$9</x:f>
        <x:v>0</x:v>
      </x:c>
      <x:c r="R334" s="22" t="n">
        <x:f>'01 Controls'!$F$22*'02 Cargo Classes'!$N$9</x:f>
        <x:v>0</x:v>
      </x:c>
      <x:c r="S334" s="22" t="n">
        <x:f>'01 Controls'!$G$22*'02 Cargo Classes'!$O$9</x:f>
        <x:v>0.9</x:v>
      </x:c>
      <x:c r="T334" s="22" t="n">
        <x:f>'01 Controls'!$H$22*'02 Cargo Classes'!$P$9</x:f>
        <x:v>0.025</x:v>
      </x:c>
      <x:c r="U334" s="22" t="n">
        <x:f>SUM(Q334:T334)</x:f>
        <x:v>0.925</x:v>
      </x:c>
      <x:c r="V334" s="18" t="n">
        <x:f>IF(U334=0,0,N334*Q334/U334)</x:f>
        <x:v>0</x:v>
      </x:c>
      <x:c r="W334" s="18" t="n">
        <x:f>IF(U334=0,0,P334*Q334/U334)</x:f>
        <x:v>0</x:v>
      </x:c>
      <x:c r="X334" s="18" t="n">
        <x:f>MAX(V334,W334*'01 Controls'!$E$12)</x:f>
        <x:v>0</x:v>
      </x:c>
      <x:c r="Y334" s="18" t="n">
        <x:f>IF(U334=0,0,N334*R334/U334)</x:f>
        <x:v>0</x:v>
      </x:c>
      <x:c r="Z334" s="18" t="n">
        <x:f>IF(U334=0,0,P334*R334/U334)</x:f>
        <x:v>0</x:v>
      </x:c>
      <x:c r="AA334" s="18" t="n">
        <x:f>MAX(Y334,Z334*'01 Controls'!$E$13)</x:f>
        <x:v>0</x:v>
      </x:c>
      <x:c r="AB334" s="18" t="n">
        <x:f>IF(U334=0,0,N334*S334/U334)</x:f>
        <x:v>6177.716756756756</x:v>
      </x:c>
      <x:c r="AC334" s="18" t="n">
        <x:f>IF(U334=0,0,P334*S334/U334)</x:f>
        <x:v>9401.254054054056</x:v>
      </x:c>
      <x:c r="AD334" s="18" t="n">
        <x:f>MAX(AB334,AC334*'01 Controls'!$E$14)</x:f>
        <x:v>6177.716756756756</x:v>
      </x:c>
      <x:c r="AE334" s="18" t="n">
        <x:f>IF(U334=0,0,N334*T334/U334)</x:f>
        <x:v>171.6032432432432</x:v>
      </x:c>
      <x:c r="AF334" s="18" t="n">
        <x:f>IF(U334=0,0,P334*T334/U334)</x:f>
        <x:v>261.145945945946</x:v>
      </x:c>
      <x:c r="AG334" s="18" t="n">
        <x:f>MAX(AE334,AF334*'01 Controls'!$E$15)</x:f>
        <x:v>171.6032432432432</x:v>
      </x:c>
      <x:c r="AH334" s="18" t="n">
        <x:f>SUM(V334,Y334,AB334,AE334)</x:f>
        <x:v>6349.319999999999</x:v>
      </x:c>
      <x:c r="AI334" s="18" t="n">
        <x:f>N334-AH334</x:f>
        <x:v>0</x:v>
      </x:c>
      <x:c r="AJ334" s="18" t="n">
        <x:f>V334*INDEX('07 Mode Capacity'!$P$6:$P$17,MATCH("AIR-"&amp;I334,'07 Mode Capacity'!$C$6:$C$17,0))</x:f>
        <x:v>0</x:v>
      </x:c>
      <x:c r="AK334" s="18" t="n">
        <x:f>Y334*INDEX('07 Mode Capacity'!$P$6:$P$17,MATCH("OCEAN-"&amp;I334,'07 Mode Capacity'!$C$6:$C$17,0))</x:f>
        <x:v>0</x:v>
      </x:c>
      <x:c r="AL334" s="18" t="n">
        <x:f>AB334*INDEX('07 Mode Capacity'!$P$6:$P$17,MATCH("LAND-"&amp;I334,'07 Mode Capacity'!$C$6:$C$17,0))</x:f>
        <x:v>753.9771686264796</x:v>
      </x:c>
      <x:c r="AM334" s="18" t="n">
        <x:f>AE334*INDEX('07 Mode Capacity'!$P$6:$P$17,MATCH("INLAND-"&amp;I334,'07 Mode Capacity'!$C$6:$C$17,0))</x:f>
        <x:v>108.32186481764798</x:v>
      </x:c>
      <x:c r="AN334" s="18" t="n">
        <x:f>SUM(AJ334:AM334)</x:f>
        <x:v>862.2990334441276</x:v>
      </x:c>
      <x:c r="AO334" s="17" t="n">
        <x:f>IF(N334=0,1,AN334/N334)</x:f>
        <x:v>0.13580966677441486</x:v>
      </x:c>
      <x:c r="AP334" s="11" t="str">
        <x:f>IF(AO334&gt;='01 Controls'!$E$16,"PASS","FAIL")</x:f>
        <x:v>FAIL</x:v>
      </x:c>
      <x:c r="AQ334" s="11" t="str">
        <x:v>UNQUANTIFIED</x:v>
      </x:c>
      <x:c r="AR334" s="11" t="str">
        <x:v>Position-class planning record; serial item and receiver open</x:v>
      </x:c>
      <x:c r="AS334" s="26"/>
      <x:c r="AT334" s="26"/>
    </x:row>
    <x:row r="335">
      <x:c r="C335" s="11" t="str">
        <x:v>C1-I-WRG-TNK-20</x:v>
      </x:c>
      <x:c r="D335" s="11" t="str">
        <x:v>C1</x:v>
      </x:c>
      <x:c r="E335" s="11" t="str">
        <x:v>Grid failure</x:v>
      </x:c>
      <x:c r="F335" s="11" t="str">
        <x:v>I-WRG</x:v>
      </x:c>
      <x:c r="G335" s="11" t="str">
        <x:v>Water restoration group</x:v>
      </x:c>
      <x:c r="H335" s="11" t="str">
        <x:v>TNK-20</x:v>
      </x:c>
      <x:c r="I335" s="19" t="n">
        <x:v>48</x:v>
      </x:c>
      <x:c r="J335" s="21" t="n">
        <x:v>6</x:v>
      </x:c>
      <x:c r="K335" s="18" t="n">
        <x:f>'05 Cargo Register'!K335</x:f>
        <x:v>846.5759999999999</x:v>
      </x:c>
      <x:c r="L335" s="18" t="n">
        <x:f>'05 Cargo Register'!N335</x:f>
        <x:v>50</x:v>
      </x:c>
      <x:c r="M335" s="18" t="n">
        <x:f>'05 Cargo Register'!O335</x:f>
        <x:v>1062.5</x:v>
      </x:c>
      <x:c r="N335" s="18" t="n">
        <x:f>J335*K335</x:f>
        <x:v>5079.455999999999</x:v>
      </x:c>
      <x:c r="O335" s="18" t="n">
        <x:f>J335*L335</x:f>
        <x:v>300</x:v>
      </x:c>
      <x:c r="P335" s="18" t="n">
        <x:f>J335*M335</x:f>
        <x:v>6375</x:v>
      </x:c>
      <x:c r="Q335" s="22" t="n">
        <x:f>'01 Controls'!$E$22*'02 Cargo Classes'!$M$10</x:f>
        <x:v>0</x:v>
      </x:c>
      <x:c r="R335" s="22" t="n">
        <x:f>'01 Controls'!$F$22*'02 Cargo Classes'!$N$10</x:f>
        <x:v>0</x:v>
      </x:c>
      <x:c r="S335" s="22" t="n">
        <x:f>'01 Controls'!$G$22*'02 Cargo Classes'!$O$10</x:f>
        <x:v>0.9</x:v>
      </x:c>
      <x:c r="T335" s="22" t="n">
        <x:f>'01 Controls'!$H$22*'02 Cargo Classes'!$P$10</x:f>
        <x:v>0.05</x:v>
      </x:c>
      <x:c r="U335" s="22" t="n">
        <x:f>SUM(Q335:T335)</x:f>
        <x:v>0.9500000000000001</x:v>
      </x:c>
      <x:c r="V335" s="18" t="n">
        <x:f>IF(U335=0,0,N335*Q335/U335)</x:f>
        <x:v>0</x:v>
      </x:c>
      <x:c r="W335" s="18" t="n">
        <x:f>IF(U335=0,0,P335*Q335/U335)</x:f>
        <x:v>0</x:v>
      </x:c>
      <x:c r="X335" s="18" t="n">
        <x:f>MAX(V335,W335*'01 Controls'!$E$12)</x:f>
        <x:v>0</x:v>
      </x:c>
      <x:c r="Y335" s="18" t="n">
        <x:f>IF(U335=0,0,N335*R335/U335)</x:f>
        <x:v>0</x:v>
      </x:c>
      <x:c r="Z335" s="18" t="n">
        <x:f>IF(U335=0,0,P335*R335/U335)</x:f>
        <x:v>0</x:v>
      </x:c>
      <x:c r="AA335" s="18" t="n">
        <x:f>MAX(Y335,Z335*'01 Controls'!$E$13)</x:f>
        <x:v>0</x:v>
      </x:c>
      <x:c r="AB335" s="18" t="n">
        <x:f>IF(U335=0,0,N335*S335/U335)</x:f>
        <x:v>4812.116210526315</x:v>
      </x:c>
      <x:c r="AC335" s="18" t="n">
        <x:f>IF(U335=0,0,P335*S335/U335)</x:f>
        <x:v>6039.473684210526</x:v>
      </x:c>
      <x:c r="AD335" s="18" t="n">
        <x:f>MAX(AB335,AC335*'01 Controls'!$E$14)</x:f>
        <x:v>4812.116210526315</x:v>
      </x:c>
      <x:c r="AE335" s="18" t="n">
        <x:f>IF(U335=0,0,N335*T335/U335)</x:f>
        <x:v>267.33978947368416</x:v>
      </x:c>
      <x:c r="AF335" s="18" t="n">
        <x:f>IF(U335=0,0,P335*T335/U335)</x:f>
        <x:v>335.52631578947364</x:v>
      </x:c>
      <x:c r="AG335" s="18" t="n">
        <x:f>MAX(AE335,AF335*'01 Controls'!$E$15)</x:f>
        <x:v>267.33978947368416</x:v>
      </x:c>
      <x:c r="AH335" s="18" t="n">
        <x:f>SUM(V335,Y335,AB335,AE335)</x:f>
        <x:v>5079.455999999999</x:v>
      </x:c>
      <x:c r="AI335" s="18" t="n">
        <x:f>N335-AH335</x:f>
        <x:v>0</x:v>
      </x:c>
      <x:c r="AJ335" s="18" t="n">
        <x:f>V335*INDEX('07 Mode Capacity'!$P$6:$P$17,MATCH("AIR-"&amp;I335,'07 Mode Capacity'!$C$6:$C$17,0))</x:f>
        <x:v>0</x:v>
      </x:c>
      <x:c r="AK335" s="18" t="n">
        <x:f>Y335*INDEX('07 Mode Capacity'!$P$6:$P$17,MATCH("OCEAN-"&amp;I335,'07 Mode Capacity'!$C$6:$C$17,0))</x:f>
        <x:v>0</x:v>
      </x:c>
      <x:c r="AL335" s="18" t="n">
        <x:f>AB335*INDEX('07 Mode Capacity'!$P$6:$P$17,MATCH("LAND-"&amp;I335,'07 Mode Capacity'!$C$6:$C$17,0))</x:f>
        <x:v>587.3085313511525</x:v>
      </x:c>
      <x:c r="AM335" s="18" t="n">
        <x:f>AE335*INDEX('07 Mode Capacity'!$P$6:$P$17,MATCH("INLAND-"&amp;I335,'07 Mode Capacity'!$C$6:$C$17,0))</x:f>
        <x:v>168.7540630843358</x:v>
      </x:c>
      <x:c r="AN335" s="18" t="n">
        <x:f>SUM(AJ335:AM335)</x:f>
        <x:v>756.0625944354883</x:v>
      </x:c>
      <x:c r="AO335" s="17" t="n">
        <x:f>IF(N335=0,1,AN335/N335)</x:f>
        <x:v>0.1488471589153422</x:v>
      </x:c>
      <x:c r="AP335" s="11" t="str">
        <x:f>IF(AO335&gt;='01 Controls'!$E$16,"PASS","FAIL")</x:f>
        <x:v>FAIL</x:v>
      </x:c>
      <x:c r="AQ335" s="11" t="str">
        <x:v>UNQUANTIFIED</x:v>
      </x:c>
      <x:c r="AR335" s="11" t="str">
        <x:v>Position-class planning record; serial item and receiver open</x:v>
      </x:c>
      <x:c r="AS335" s="26"/>
      <x:c r="AT335" s="26"/>
    </x:row>
    <x:row r="336">
      <x:c r="C336" s="11" t="str">
        <x:v>C1-I-WRG-FLR-24</x:v>
      </x:c>
      <x:c r="D336" s="11" t="str">
        <x:v>C1</x:v>
      </x:c>
      <x:c r="E336" s="11" t="str">
        <x:v>Grid failure</x:v>
      </x:c>
      <x:c r="F336" s="11" t="str">
        <x:v>I-WRG</x:v>
      </x:c>
      <x:c r="G336" s="11" t="str">
        <x:v>Water restoration group</x:v>
      </x:c>
      <x:c r="H336" s="11" t="str">
        <x:v>FLR-24</x:v>
      </x:c>
      <x:c r="I336" s="19" t="n">
        <x:v>48</x:v>
      </x:c>
      <x:c r="J336" s="21" t="n">
        <x:v>6</x:v>
      </x:c>
      <x:c r="K336" s="18" t="n">
        <x:f>'05 Cargo Register'!K336</x:f>
        <x:v>1269.8639999999998</x:v>
      </x:c>
      <x:c r="L336" s="18" t="n">
        <x:f>'05 Cargo Register'!N336</x:f>
        <x:v>63</x:v>
      </x:c>
      <x:c r="M336" s="18" t="n">
        <x:f>'05 Cargo Register'!O336</x:f>
        <x:v>2016</x:v>
      </x:c>
      <x:c r="N336" s="18" t="n">
        <x:f>J336*K336</x:f>
        <x:v>7619.183999999999</x:v>
      </x:c>
      <x:c r="O336" s="18" t="n">
        <x:f>J336*L336</x:f>
        <x:v>378</x:v>
      </x:c>
      <x:c r="P336" s="18" t="n">
        <x:f>J336*M336</x:f>
        <x:v>12096</x:v>
      </x:c>
      <x:c r="Q336" s="22" t="n">
        <x:f>'01 Controls'!$E$22*'02 Cargo Classes'!$M$11</x:f>
        <x:v>0</x:v>
      </x:c>
      <x:c r="R336" s="22" t="n">
        <x:f>'01 Controls'!$F$22*'02 Cargo Classes'!$N$11</x:f>
        <x:v>0</x:v>
      </x:c>
      <x:c r="S336" s="22" t="n">
        <x:f>'01 Controls'!$G$22*'02 Cargo Classes'!$O$11</x:f>
        <x:v>0.9</x:v>
      </x:c>
      <x:c r="T336" s="22" t="n">
        <x:f>'01 Controls'!$H$22*'02 Cargo Classes'!$P$11</x:f>
        <x:v>0.04000000000000001</x:v>
      </x:c>
      <x:c r="U336" s="22" t="n">
        <x:f>SUM(Q336:T336)</x:f>
        <x:v>0.9400000000000001</x:v>
      </x:c>
      <x:c r="V336" s="18" t="n">
        <x:f>IF(U336=0,0,N336*Q336/U336)</x:f>
        <x:v>0</x:v>
      </x:c>
      <x:c r="W336" s="18" t="n">
        <x:f>IF(U336=0,0,P336*Q336/U336)</x:f>
        <x:v>0</x:v>
      </x:c>
      <x:c r="X336" s="18" t="n">
        <x:f>MAX(V336,W336*'01 Controls'!$E$12)</x:f>
        <x:v>0</x:v>
      </x:c>
      <x:c r="Y336" s="18" t="n">
        <x:f>IF(U336=0,0,N336*R336/U336)</x:f>
        <x:v>0</x:v>
      </x:c>
      <x:c r="Z336" s="18" t="n">
        <x:f>IF(U336=0,0,P336*R336/U336)</x:f>
        <x:v>0</x:v>
      </x:c>
      <x:c r="AA336" s="18" t="n">
        <x:f>MAX(Y336,Z336*'01 Controls'!$E$13)</x:f>
        <x:v>0</x:v>
      </x:c>
      <x:c r="AB336" s="18" t="n">
        <x:f>IF(U336=0,0,N336*S336/U336)</x:f>
        <x:v>7294.963404255318</x:v>
      </x:c>
      <x:c r="AC336" s="18" t="n">
        <x:f>IF(U336=0,0,P336*S336/U336)</x:f>
        <x:v>11581.276595744679</x:v>
      </x:c>
      <x:c r="AD336" s="18" t="n">
        <x:f>MAX(AB336,AC336*'01 Controls'!$E$14)</x:f>
        <x:v>7294.963404255318</x:v>
      </x:c>
      <x:c r="AE336" s="18" t="n">
        <x:f>IF(U336=0,0,N336*T336/U336)</x:f>
        <x:v>324.2205957446809</x:v>
      </x:c>
      <x:c r="AF336" s="18" t="n">
        <x:f>IF(U336=0,0,P336*T336/U336)</x:f>
        <x:v>514.7234042553192</x:v>
      </x:c>
      <x:c r="AG336" s="18" t="n">
        <x:f>MAX(AE336,AF336*'01 Controls'!$E$15)</x:f>
        <x:v>324.2205957446809</x:v>
      </x:c>
      <x:c r="AH336" s="18" t="n">
        <x:f>SUM(V336,Y336,AB336,AE336)</x:f>
        <x:v>7619.183999999999</x:v>
      </x:c>
      <x:c r="AI336" s="18" t="n">
        <x:f>N336-AH336</x:f>
        <x:v>0</x:v>
      </x:c>
      <x:c r="AJ336" s="18" t="n">
        <x:f>V336*INDEX('07 Mode Capacity'!$P$6:$P$17,MATCH("AIR-"&amp;I336,'07 Mode Capacity'!$C$6:$C$17,0))</x:f>
        <x:v>0</x:v>
      </x:c>
      <x:c r="AK336" s="18" t="n">
        <x:f>Y336*INDEX('07 Mode Capacity'!$P$6:$P$17,MATCH("OCEAN-"&amp;I336,'07 Mode Capacity'!$C$6:$C$17,0))</x:f>
        <x:v>0</x:v>
      </x:c>
      <x:c r="AL336" s="18" t="n">
        <x:f>AB336*INDEX('07 Mode Capacity'!$P$6:$P$17,MATCH("LAND-"&amp;I336,'07 Mode Capacity'!$C$6:$C$17,0))</x:f>
        <x:v>890.3347416759494</x:v>
      </x:c>
      <x:c r="AM336" s="18" t="n">
        <x:f>AE336*INDEX('07 Mode Capacity'!$P$6:$P$17,MATCH("INLAND-"&amp;I336,'07 Mode Capacity'!$C$6:$C$17,0))</x:f>
        <x:v>204.6591828895137</x:v>
      </x:c>
      <x:c r="AN336" s="18" t="n">
        <x:f>SUM(AJ336:AM336)</x:f>
        <x:v>1094.9939245654632</x:v>
      </x:c>
      <x:c r="AO336" s="17" t="n">
        <x:f>IF(N336=0,1,AN336/N336)</x:f>
        <x:v>0.14371538009391338</x:v>
      </x:c>
      <x:c r="AP336" s="11" t="str">
        <x:f>IF(AO336&gt;='01 Controls'!$E$16,"PASS","FAIL")</x:f>
        <x:v>FAIL</x:v>
      </x:c>
      <x:c r="AQ336" s="11" t="str">
        <x:v>UNQUANTIFIED</x:v>
      </x:c>
      <x:c r="AR336" s="11" t="str">
        <x:v>Position-class planning record; serial item and receiver open</x:v>
      </x:c>
      <x:c r="AS336" s="26"/>
      <x:c r="AT336" s="26"/>
    </x:row>
    <x:row r="337">
      <x:c r="C337" s="11" t="str">
        <x:v>C1-I-WRG-ROL-30</x:v>
      </x:c>
      <x:c r="D337" s="11" t="str">
        <x:v>C1</x:v>
      </x:c>
      <x:c r="E337" s="11" t="str">
        <x:v>Grid failure</x:v>
      </x:c>
      <x:c r="F337" s="11" t="str">
        <x:v>I-WRG</x:v>
      </x:c>
      <x:c r="G337" s="11" t="str">
        <x:v>Water restoration group</x:v>
      </x:c>
      <x:c r="H337" s="11" t="str">
        <x:v>ROL-30</x:v>
      </x:c>
      <x:c r="I337" s="19" t="n">
        <x:v>48</x:v>
      </x:c>
      <x:c r="J337" s="21" t="n">
        <x:v>6</x:v>
      </x:c>
      <x:c r="K337" s="18" t="n">
        <x:f>'05 Cargo Register'!K337</x:f>
        <x:v>846.5759999999999</x:v>
      </x:c>
      <x:c r="L337" s="18" t="n">
        <x:f>'05 Cargo Register'!N337</x:f>
        <x:v>36</x:v>
      </x:c>
      <x:c r="M337" s="18" t="n">
        <x:f>'05 Cargo Register'!O337</x:f>
        <x:v>2295</x:v>
      </x:c>
      <x:c r="N337" s="18" t="n">
        <x:f>J337*K337</x:f>
        <x:v>5079.455999999999</x:v>
      </x:c>
      <x:c r="O337" s="18" t="n">
        <x:f>J337*L337</x:f>
        <x:v>216</x:v>
      </x:c>
      <x:c r="P337" s="18" t="n">
        <x:f>J337*M337</x:f>
        <x:v>13770</x:v>
      </x:c>
      <x:c r="Q337" s="22" t="n">
        <x:f>'01 Controls'!$E$22*'02 Cargo Classes'!$M$12</x:f>
        <x:v>0</x:v>
      </x:c>
      <x:c r="R337" s="22" t="n">
        <x:f>'01 Controls'!$F$22*'02 Cargo Classes'!$N$12</x:f>
        <x:v>0</x:v>
      </x:c>
      <x:c r="S337" s="22" t="n">
        <x:f>'01 Controls'!$G$22*'02 Cargo Classes'!$O$12</x:f>
        <x:v>1.35</x:v>
      </x:c>
      <x:c r="T337" s="22" t="n">
        <x:f>'01 Controls'!$H$22*'02 Cargo Classes'!$P$12</x:f>
        <x:v>0.03</x:v>
      </x:c>
      <x:c r="U337" s="22" t="n">
        <x:f>SUM(Q337:T337)</x:f>
        <x:v>1.3800000000000001</x:v>
      </x:c>
      <x:c r="V337" s="18" t="n">
        <x:f>IF(U337=0,0,N337*Q337/U337)</x:f>
        <x:v>0</x:v>
      </x:c>
      <x:c r="W337" s="18" t="n">
        <x:f>IF(U337=0,0,P337*Q337/U337)</x:f>
        <x:v>0</x:v>
      </x:c>
      <x:c r="X337" s="18" t="n">
        <x:f>MAX(V337,W337*'01 Controls'!$E$12)</x:f>
        <x:v>0</x:v>
      </x:c>
      <x:c r="Y337" s="18" t="n">
        <x:f>IF(U337=0,0,N337*R337/U337)</x:f>
        <x:v>0</x:v>
      </x:c>
      <x:c r="Z337" s="18" t="n">
        <x:f>IF(U337=0,0,P337*R337/U337)</x:f>
        <x:v>0</x:v>
      </x:c>
      <x:c r="AA337" s="18" t="n">
        <x:f>MAX(Y337,Z337*'01 Controls'!$E$13)</x:f>
        <x:v>0</x:v>
      </x:c>
      <x:c r="AB337" s="18" t="n">
        <x:f>IF(U337=0,0,N337*S337/U337)</x:f>
        <x:v>4969.03304347826</x:v>
      </x:c>
      <x:c r="AC337" s="18" t="n">
        <x:f>IF(U337=0,0,P337*S337/U337)</x:f>
        <x:v>13470.652173913042</x:v>
      </x:c>
      <x:c r="AD337" s="18" t="n">
        <x:f>MAX(AB337,AC337*'01 Controls'!$E$14)</x:f>
        <x:v>4969.03304347826</x:v>
      </x:c>
      <x:c r="AE337" s="18" t="n">
        <x:f>IF(U337=0,0,N337*T337/U337)</x:f>
        <x:v>110.4229565217391</x:v>
      </x:c>
      <x:c r="AF337" s="18" t="n">
        <x:f>IF(U337=0,0,P337*T337/U337)</x:f>
        <x:v>299.34782608695645</x:v>
      </x:c>
      <x:c r="AG337" s="18" t="n">
        <x:f>MAX(AE337,AF337*'01 Controls'!$E$15)</x:f>
        <x:v>110.4229565217391</x:v>
      </x:c>
      <x:c r="AH337" s="18" t="n">
        <x:f>SUM(V337,Y337,AB337,AE337)</x:f>
        <x:v>5079.455999999999</x:v>
      </x:c>
      <x:c r="AI337" s="18" t="n">
        <x:f>N337-AH337</x:f>
        <x:v>0</x:v>
      </x:c>
      <x:c r="AJ337" s="18" t="n">
        <x:f>V337*INDEX('07 Mode Capacity'!$P$6:$P$17,MATCH("AIR-"&amp;I337,'07 Mode Capacity'!$C$6:$C$17,0))</x:f>
        <x:v>0</x:v>
      </x:c>
      <x:c r="AK337" s="18" t="n">
        <x:f>Y337*INDEX('07 Mode Capacity'!$P$6:$P$17,MATCH("OCEAN-"&amp;I337,'07 Mode Capacity'!$C$6:$C$17,0))</x:f>
        <x:v>0</x:v>
      </x:c>
      <x:c r="AL337" s="18" t="n">
        <x:f>AB337*INDEX('07 Mode Capacity'!$P$6:$P$17,MATCH("LAND-"&amp;I337,'07 Mode Capacity'!$C$6:$C$17,0))</x:f>
        <x:v>606.4598965039075</x:v>
      </x:c>
      <x:c r="AM337" s="18" t="n">
        <x:f>AE337*INDEX('07 Mode Capacity'!$P$6:$P$17,MATCH("INLAND-"&amp;I337,'07 Mode Capacity'!$C$6:$C$17,0))</x:f>
        <x:v>69.70276518700825</x:v>
      </x:c>
      <x:c r="AN337" s="18" t="n">
        <x:f>SUM(AJ337:AM337)</x:f>
        <x:v>676.1626616909158</x:v>
      </x:c>
      <x:c r="AO337" s="17" t="n">
        <x:f>IF(N337=0,1,AN337/N337)</x:f>
        <x:v>0.13311714122357116</x:v>
      </x:c>
      <x:c r="AP337" s="11" t="str">
        <x:f>IF(AO337&gt;='01 Controls'!$E$16,"PASS","FAIL")</x:f>
        <x:v>FAIL</x:v>
      </x:c>
      <x:c r="AQ337" s="11" t="str">
        <x:v>UNQUANTIFIED</x:v>
      </x:c>
      <x:c r="AR337" s="11" t="str">
        <x:v>Position-class planning record; serial item and receiver open</x:v>
      </x:c>
      <x:c r="AS337" s="26"/>
      <x:c r="AT337" s="26"/>
    </x:row>
    <x:row r="338">
      <x:c r="C338" s="11" t="str">
        <x:v>C1-I-WRG-LIN-18</x:v>
      </x:c>
      <x:c r="D338" s="11" t="str">
        <x:v>C1</x:v>
      </x:c>
      <x:c r="E338" s="11" t="str">
        <x:v>Grid failure</x:v>
      </x:c>
      <x:c r="F338" s="11" t="str">
        <x:v>I-WRG</x:v>
      </x:c>
      <x:c r="G338" s="11" t="str">
        <x:v>Water restoration group</x:v>
      </x:c>
      <x:c r="H338" s="11" t="str">
        <x:v>LIN-18</x:v>
      </x:c>
      <x:c r="I338" s="19" t="n">
        <x:v>72</x:v>
      </x:c>
      <x:c r="J338" s="21" t="n">
        <x:v>6</x:v>
      </x:c>
      <x:c r="K338" s="18" t="n">
        <x:f>'05 Cargo Register'!K338</x:f>
        <x:v>705.48</x:v>
      </x:c>
      <x:c r="L338" s="18" t="n">
        <x:f>'05 Cargo Register'!N338</x:f>
        <x:v>49</x:v>
      </x:c>
      <x:c r="M338" s="18" t="n">
        <x:f>'05 Cargo Register'!O338</x:f>
        <x:v>2156</x:v>
      </x:c>
      <x:c r="N338" s="18" t="n">
        <x:f>J338*K338</x:f>
        <x:v>4232.88</x:v>
      </x:c>
      <x:c r="O338" s="18" t="n">
        <x:f>J338*L338</x:f>
        <x:v>294</x:v>
      </x:c>
      <x:c r="P338" s="18" t="n">
        <x:f>J338*M338</x:f>
        <x:v>12936</x:v>
      </x:c>
      <x:c r="Q338" s="22" t="n">
        <x:f>'01 Controls'!$E$22*'02 Cargo Classes'!$M$13</x:f>
        <x:v>0</x:v>
      </x:c>
      <x:c r="R338" s="22" t="n">
        <x:f>'01 Controls'!$F$22*'02 Cargo Classes'!$N$13</x:f>
        <x:v>0</x:v>
      </x:c>
      <x:c r="S338" s="22" t="n">
        <x:f>'01 Controls'!$G$22*'02 Cargo Classes'!$O$13</x:f>
        <x:v>0.9</x:v>
      </x:c>
      <x:c r="T338" s="22" t="n">
        <x:f>'01 Controls'!$H$22*'02 Cargo Classes'!$P$13</x:f>
        <x:v>0.05</x:v>
      </x:c>
      <x:c r="U338" s="22" t="n">
        <x:f>SUM(Q338:T338)</x:f>
        <x:v>0.9500000000000001</x:v>
      </x:c>
      <x:c r="V338" s="18" t="n">
        <x:f>IF(U338=0,0,N338*Q338/U338)</x:f>
        <x:v>0</x:v>
      </x:c>
      <x:c r="W338" s="18" t="n">
        <x:f>IF(U338=0,0,P338*Q338/U338)</x:f>
        <x:v>0</x:v>
      </x:c>
      <x:c r="X338" s="18" t="n">
        <x:f>MAX(V338,W338*'01 Controls'!$E$12)</x:f>
        <x:v>0</x:v>
      </x:c>
      <x:c r="Y338" s="18" t="n">
        <x:f>IF(U338=0,0,N338*R338/U338)</x:f>
        <x:v>0</x:v>
      </x:c>
      <x:c r="Z338" s="18" t="n">
        <x:f>IF(U338=0,0,P338*R338/U338)</x:f>
        <x:v>0</x:v>
      </x:c>
      <x:c r="AA338" s="18" t="n">
        <x:f>MAX(Y338,Z338*'01 Controls'!$E$13)</x:f>
        <x:v>0</x:v>
      </x:c>
      <x:c r="AB338" s="18" t="n">
        <x:f>IF(U338=0,0,N338*S338/U338)</x:f>
        <x:v>4010.096842105263</x:v>
      </x:c>
      <x:c r="AC338" s="18" t="n">
        <x:f>IF(U338=0,0,P338*S338/U338)</x:f>
        <x:v>12255.157894736842</x:v>
      </x:c>
      <x:c r="AD338" s="18" t="n">
        <x:f>MAX(AB338,AC338*'01 Controls'!$E$14)</x:f>
        <x:v>4010.096842105263</x:v>
      </x:c>
      <x:c r="AE338" s="18" t="n">
        <x:f>IF(U338=0,0,N338*T338/U338)</x:f>
        <x:v>222.78315789473683</x:v>
      </x:c>
      <x:c r="AF338" s="18" t="n">
        <x:f>IF(U338=0,0,P338*T338/U338)</x:f>
        <x:v>680.8421052631579</x:v>
      </x:c>
      <x:c r="AG338" s="18" t="n">
        <x:f>MAX(AE338,AF338*'01 Controls'!$E$15)</x:f>
        <x:v>222.78315789473683</x:v>
      </x:c>
      <x:c r="AH338" s="18" t="n">
        <x:f>SUM(V338,Y338,AB338,AE338)</x:f>
        <x:v>4232.88</x:v>
      </x:c>
      <x:c r="AI338" s="18" t="n">
        <x:f>N338-AH338</x:f>
        <x:v>0</x:v>
      </x:c>
      <x:c r="AJ338" s="18" t="n">
        <x:f>V338*INDEX('07 Mode Capacity'!$P$6:$P$17,MATCH("AIR-"&amp;I338,'07 Mode Capacity'!$C$6:$C$17,0))</x:f>
        <x:v>0</x:v>
      </x:c>
      <x:c r="AK338" s="18" t="n">
        <x:f>Y338*INDEX('07 Mode Capacity'!$P$6:$P$17,MATCH("OCEAN-"&amp;I338,'07 Mode Capacity'!$C$6:$C$17,0))</x:f>
        <x:v>0</x:v>
      </x:c>
      <x:c r="AL338" s="18" t="n">
        <x:f>AB338*INDEX('07 Mode Capacity'!$P$6:$P$17,MATCH("LAND-"&amp;I338,'07 Mode Capacity'!$C$6:$C$17,0))</x:f>
        <x:v>2867.2602444639215</x:v>
      </x:c>
      <x:c r="AM338" s="18" t="n">
        <x:f>AE338*INDEX('07 Mode Capacity'!$P$6:$P$17,MATCH("INLAND-"&amp;I338,'07 Mode Capacity'!$C$6:$C$17,0))</x:f>
        <x:v>222.78315789473683</x:v>
      </x:c>
      <x:c r="AN338" s="18" t="n">
        <x:f>SUM(AJ338:AM338)</x:f>
        <x:v>3090.043402358658</x:v>
      </x:c>
      <x:c r="AO338" s="17" t="n">
        <x:f>IF(N338=0,1,AN338/N338)</x:f>
        <x:v>0.7300096866338422</x:v>
      </x:c>
      <x:c r="AP338" s="11" t="str">
        <x:f>IF(AO338&gt;='01 Controls'!$E$16,"PASS","FAIL")</x:f>
        <x:v>FAIL</x:v>
      </x:c>
      <x:c r="AQ338" s="11" t="str">
        <x:v>UNQUANTIFIED</x:v>
      </x:c>
      <x:c r="AR338" s="11" t="str">
        <x:v>Position-class planning record; serial item and receiver open</x:v>
      </x:c>
      <x:c r="AS338" s="26"/>
      <x:c r="AT338" s="26"/>
    </x:row>
    <x:row r="339">
      <x:c r="C339" s="11" t="str">
        <x:v>C1-I-WRG-BLK-08</x:v>
      </x:c>
      <x:c r="D339" s="11" t="str">
        <x:v>C1</x:v>
      </x:c>
      <x:c r="E339" s="11" t="str">
        <x:v>Grid failure</x:v>
      </x:c>
      <x:c r="F339" s="11" t="str">
        <x:v>I-WRG</x:v>
      </x:c>
      <x:c r="G339" s="11" t="str">
        <x:v>Water restoration group</x:v>
      </x:c>
      <x:c r="H339" s="11" t="str">
        <x:v>BLK-08</x:v>
      </x:c>
      <x:c r="I339" s="19" t="n">
        <x:v>48</x:v>
      </x:c>
      <x:c r="J339" s="21" t="n">
        <x:v>6</x:v>
      </x:c>
      <x:c r="K339" s="18" t="n">
        <x:f>'05 Cargo Register'!K339</x:f>
        <x:v>211.64399999999998</x:v>
      </x:c>
      <x:c r="L339" s="18" t="n">
        <x:f>'05 Cargo Register'!N339</x:f>
        <x:v>34</x:v>
      </x:c>
      <x:c r="M339" s="18" t="n">
        <x:f>'05 Cargo Register'!O339</x:f>
        <x:v>1734</x:v>
      </x:c>
      <x:c r="N339" s="18" t="n">
        <x:f>J339*K339</x:f>
        <x:v>1269.8639999999998</x:v>
      </x:c>
      <x:c r="O339" s="18" t="n">
        <x:f>J339*L339</x:f>
        <x:v>204</x:v>
      </x:c>
      <x:c r="P339" s="18" t="n">
        <x:f>J339*M339</x:f>
        <x:v>10404</x:v>
      </x:c>
      <x:c r="Q339" s="22" t="n">
        <x:f>'01 Controls'!$E$22*'02 Cargo Classes'!$M$14</x:f>
        <x:v>0.05</x:v>
      </x:c>
      <x:c r="R339" s="22" t="n">
        <x:f>'01 Controls'!$F$22*'02 Cargo Classes'!$N$14</x:f>
        <x:v>0</x:v>
      </x:c>
      <x:c r="S339" s="22" t="n">
        <x:f>'01 Controls'!$G$22*'02 Cargo Classes'!$O$14</x:f>
        <x:v>0.9</x:v>
      </x:c>
      <x:c r="T339" s="22" t="n">
        <x:f>'01 Controls'!$H$22*'02 Cargo Classes'!$P$14</x:f>
        <x:v>0.025</x:v>
      </x:c>
      <x:c r="U339" s="22" t="n">
        <x:f>SUM(Q339:T339)</x:f>
        <x:v>0.9750000000000001</x:v>
      </x:c>
      <x:c r="V339" s="18" t="n">
        <x:f>IF(U339=0,0,N339*Q339/U339)</x:f>
        <x:v>65.12123076923076</x:v>
      </x:c>
      <x:c r="W339" s="18" t="n">
        <x:f>IF(U339=0,0,P339*Q339/U339)</x:f>
        <x:v>533.5384615384615</x:v>
      </x:c>
      <x:c r="X339" s="18" t="n">
        <x:f>MAX(V339,W339*'01 Controls'!$E$12)</x:f>
        <x:v>133.3846153846154</x:v>
      </x:c>
      <x:c r="Y339" s="18" t="n">
        <x:f>IF(U339=0,0,N339*R339/U339)</x:f>
        <x:v>0</x:v>
      </x:c>
      <x:c r="Z339" s="18" t="n">
        <x:f>IF(U339=0,0,P339*R339/U339)</x:f>
        <x:v>0</x:v>
      </x:c>
      <x:c r="AA339" s="18" t="n">
        <x:f>MAX(Y339,Z339*'01 Controls'!$E$13)</x:f>
        <x:v>0</x:v>
      </x:c>
      <x:c r="AB339" s="18" t="n">
        <x:f>IF(U339=0,0,N339*S339/U339)</x:f>
        <x:v>1172.1821538461536</x:v>
      </x:c>
      <x:c r="AC339" s="18" t="n">
        <x:f>IF(U339=0,0,P339*S339/U339)</x:f>
        <x:v>9603.692307692307</x:v>
      </x:c>
      <x:c r="AD339" s="18" t="n">
        <x:f>MAX(AB339,AC339*'01 Controls'!$E$14)</x:f>
        <x:v>1920.7384615384615</x:v>
      </x:c>
      <x:c r="AE339" s="18" t="n">
        <x:f>IF(U339=0,0,N339*T339/U339)</x:f>
        <x:v>32.56061538461538</x:v>
      </x:c>
      <x:c r="AF339" s="18" t="n">
        <x:f>IF(U339=0,0,P339*T339/U339)</x:f>
        <x:v>266.7692307692308</x:v>
      </x:c>
      <x:c r="AG339" s="18" t="n">
        <x:f>MAX(AE339,AF339*'01 Controls'!$E$15)</x:f>
        <x:v>48.01846153846154</x:v>
      </x:c>
      <x:c r="AH339" s="18" t="n">
        <x:f>SUM(V339,Y339,AB339,AE339)</x:f>
        <x:v>1269.8639999999998</x:v>
      </x:c>
      <x:c r="AI339" s="18" t="n">
        <x:f>N339-AH339</x:f>
        <x:v>0</x:v>
      </x:c>
      <x:c r="AJ339" s="18" t="n">
        <x:f>V339*INDEX('07 Mode Capacity'!$P$6:$P$17,MATCH("AIR-"&amp;I339,'07 Mode Capacity'!$C$6:$C$17,0))</x:f>
        <x:v>18.255803096301243</x:v>
      </x:c>
      <x:c r="AK339" s="18" t="n">
        <x:f>Y339*INDEX('07 Mode Capacity'!$P$6:$P$17,MATCH("OCEAN-"&amp;I339,'07 Mode Capacity'!$C$6:$C$17,0))</x:f>
        <x:v>0</x:v>
      </x:c>
      <x:c r="AL339" s="18" t="n">
        <x:f>AB339*INDEX('07 Mode Capacity'!$P$6:$P$17,MATCH("LAND-"&amp;I339,'07 Mode Capacity'!$C$6:$C$17,0))</x:f>
        <x:v>143.06233455989613</x:v>
      </x:c>
      <x:c r="AM339" s="18" t="n">
        <x:f>AE339*INDEX('07 Mode Capacity'!$P$6:$P$17,MATCH("INLAND-"&amp;I339,'07 Mode Capacity'!$C$6:$C$17,0))</x:f>
        <x:v>20.553379478220386</x:v>
      </x:c>
      <x:c r="AN339" s="18" t="n">
        <x:f>SUM(AJ339:AM339)</x:f>
        <x:v>181.87151713441776</x:v>
      </x:c>
      <x:c r="AO339" s="17" t="n">
        <x:f>IF(N339=0,1,AN339/N339)</x:f>
        <x:v>0.14322125608287012</x:v>
      </x:c>
      <x:c r="AP339" s="11" t="str">
        <x:f>IF(AO339&gt;='01 Controls'!$E$16,"PASS","FAIL")</x:f>
        <x:v>FAIL</x:v>
      </x:c>
      <x:c r="AQ339" s="11" t="str">
        <x:v>UNQUANTIFIED</x:v>
      </x:c>
      <x:c r="AR339" s="11" t="str">
        <x:v>Position-class planning record; serial item and receiver open</x:v>
      </x:c>
      <x:c r="AS339" s="26"/>
      <x:c r="AT339" s="26"/>
    </x:row>
    <x:row r="340">
      <x:c r="C340" s="11" t="str">
        <x:v>C1-I-WRG-OOG-80</x:v>
      </x:c>
      <x:c r="D340" s="11" t="str">
        <x:v>C1</x:v>
      </x:c>
      <x:c r="E340" s="11" t="str">
        <x:v>Grid failure</x:v>
      </x:c>
      <x:c r="F340" s="11" t="str">
        <x:v>I-WRG</x:v>
      </x:c>
      <x:c r="G340" s="11" t="str">
        <x:v>Water restoration group</x:v>
      </x:c>
      <x:c r="H340" s="11" t="str">
        <x:v>OOG-80</x:v>
      </x:c>
      <x:c r="I340" s="19" t="n">
        <x:v>72</x:v>
      </x:c>
      <x:c r="J340" s="21" t="n">
        <x:v>6</x:v>
      </x:c>
      <x:c r="K340" s="18" t="n">
        <x:f>'05 Cargo Register'!K340</x:f>
        <x:v>846.5759999999999</x:v>
      </x:c>
      <x:c r="L340" s="18" t="n">
        <x:f>'05 Cargo Register'!N340</x:f>
        <x:v>15</x:v>
      </x:c>
      <x:c r="M340" s="18" t="n">
        <x:f>'05 Cargo Register'!O340</x:f>
        <x:v>2640</x:v>
      </x:c>
      <x:c r="N340" s="18" t="n">
        <x:f>J340*K340</x:f>
        <x:v>5079.455999999999</x:v>
      </x:c>
      <x:c r="O340" s="18" t="n">
        <x:f>J340*L340</x:f>
        <x:v>90</x:v>
      </x:c>
      <x:c r="P340" s="18" t="n">
        <x:f>J340*M340</x:f>
        <x:v>15840</x:v>
      </x:c>
      <x:c r="Q340" s="22" t="n">
        <x:f>'01 Controls'!$E$22*'02 Cargo Classes'!$M$15</x:f>
        <x:v>0</x:v>
      </x:c>
      <x:c r="R340" s="22" t="n">
        <x:f>'01 Controls'!$F$22*'02 Cargo Classes'!$N$15</x:f>
        <x:v>0</x:v>
      </x:c>
      <x:c r="S340" s="22" t="n">
        <x:f>'01 Controls'!$G$22*'02 Cargo Classes'!$O$15</x:f>
        <x:v>0.54</x:v>
      </x:c>
      <x:c r="T340" s="22" t="n">
        <x:f>'01 Controls'!$H$22*'02 Cargo Classes'!$P$15</x:f>
        <x:v>0.025</x:v>
      </x:c>
      <x:c r="U340" s="22" t="n">
        <x:f>SUM(Q340:T340)</x:f>
        <x:v>0.5650000000000001</x:v>
      </x:c>
      <x:c r="V340" s="18" t="n">
        <x:f>IF(U340=0,0,N340*Q340/U340)</x:f>
        <x:v>0</x:v>
      </x:c>
      <x:c r="W340" s="18" t="n">
        <x:f>IF(U340=0,0,P340*Q340/U340)</x:f>
        <x:v>0</x:v>
      </x:c>
      <x:c r="X340" s="18" t="n">
        <x:f>MAX(V340,W340*'01 Controls'!$E$12)</x:f>
        <x:v>0</x:v>
      </x:c>
      <x:c r="Y340" s="18" t="n">
        <x:f>IF(U340=0,0,N340*R340/U340)</x:f>
        <x:v>0</x:v>
      </x:c>
      <x:c r="Z340" s="18" t="n">
        <x:f>IF(U340=0,0,P340*R340/U340)</x:f>
        <x:v>0</x:v>
      </x:c>
      <x:c r="AA340" s="18" t="n">
        <x:f>MAX(Y340,Z340*'01 Controls'!$E$13)</x:f>
        <x:v>0</x:v>
      </x:c>
      <x:c r="AB340" s="18" t="n">
        <x:f>IF(U340=0,0,N340*S340/U340)</x:f>
        <x:v>4854.7013097345125</x:v>
      </x:c>
      <x:c r="AC340" s="18" t="n">
        <x:f>IF(U340=0,0,P340*S340/U340)</x:f>
        <x:v>15139.115044247786</x:v>
      </x:c>
      <x:c r="AD340" s="18" t="n">
        <x:f>MAX(AB340,AC340*'01 Controls'!$E$14)</x:f>
        <x:v>4854.7013097345125</x:v>
      </x:c>
      <x:c r="AE340" s="18" t="n">
        <x:f>IF(U340=0,0,N340*T340/U340)</x:f>
        <x:v>224.7546902654867</x:v>
      </x:c>
      <x:c r="AF340" s="18" t="n">
        <x:f>IF(U340=0,0,P340*T340/U340)</x:f>
        <x:v>700.8849557522124</x:v>
      </x:c>
      <x:c r="AG340" s="18" t="n">
        <x:f>MAX(AE340,AF340*'01 Controls'!$E$15)</x:f>
        <x:v>224.7546902654867</x:v>
      </x:c>
      <x:c r="AH340" s="18" t="n">
        <x:f>SUM(V340,Y340,AB340,AE340)</x:f>
        <x:v>5079.455999999999</x:v>
      </x:c>
      <x:c r="AI340" s="18" t="n">
        <x:f>N340-AH340</x:f>
        <x:v>0</x:v>
      </x:c>
      <x:c r="AJ340" s="18" t="n">
        <x:f>V340*INDEX('07 Mode Capacity'!$P$6:$P$17,MATCH("AIR-"&amp;I340,'07 Mode Capacity'!$C$6:$C$17,0))</x:f>
        <x:v>0</x:v>
      </x:c>
      <x:c r="AK340" s="18" t="n">
        <x:f>Y340*INDEX('07 Mode Capacity'!$P$6:$P$17,MATCH("OCEAN-"&amp;I340,'07 Mode Capacity'!$C$6:$C$17,0))</x:f>
        <x:v>0</x:v>
      </x:c>
      <x:c r="AL340" s="18" t="n">
        <x:f>AB340*INDEX('07 Mode Capacity'!$P$6:$P$17,MATCH("LAND-"&amp;I340,'07 Mode Capacity'!$C$6:$C$17,0))</x:f>
        <x:v>3471.1610747138443</x:v>
      </x:c>
      <x:c r="AM340" s="18" t="n">
        <x:f>AE340*INDEX('07 Mode Capacity'!$P$6:$P$17,MATCH("INLAND-"&amp;I340,'07 Mode Capacity'!$C$6:$C$17,0))</x:f>
        <x:v>224.7546902654867</x:v>
      </x:c>
      <x:c r="AN340" s="18" t="n">
        <x:f>SUM(AJ340:AM340)</x:f>
        <x:v>3695.915764979331</x:v>
      </x:c>
      <x:c r="AO340" s="17" t="n">
        <x:f>IF(N340=0,1,AN340/N340)</x:f>
        <x:v>0.7276203918252923</x:v>
      </x:c>
      <x:c r="AP340" s="11" t="str">
        <x:f>IF(AO340&gt;='01 Controls'!$E$16,"PASS","FAIL")</x:f>
        <x:v>FAIL</x:v>
      </x:c>
      <x:c r="AQ340" s="11" t="str">
        <x:v>UNQUANTIFIED</x:v>
      </x:c>
      <x:c r="AR340" s="11" t="str">
        <x:v>Position-class planning record; serial item and receiver open</x:v>
      </x:c>
      <x:c r="AS340" s="26"/>
      <x:c r="AT340" s="26"/>
    </x:row>
    <x:row r="341">
      <x:c r="C341" s="11" t="str">
        <x:v>C1-I-PRG-APL-45</x:v>
      </x:c>
      <x:c r="D341" s="11" t="str">
        <x:v>C1</x:v>
      </x:c>
      <x:c r="E341" s="11" t="str">
        <x:v>Grid failure</x:v>
      </x:c>
      <x:c r="F341" s="11" t="str">
        <x:v>I-PRG</x:v>
      </x:c>
      <x:c r="G341" s="11" t="str">
        <x:v>Power restoration group</x:v>
      </x:c>
      <x:c r="H341" s="11" t="str">
        <x:v>APL-45</x:v>
      </x:c>
      <x:c r="I341" s="19" t="n">
        <x:v>24</x:v>
      </x:c>
      <x:c r="J341" s="21" t="n">
        <x:v>8</x:v>
      </x:c>
      <x:c r="K341" s="18" t="n">
        <x:f>'05 Cargo Register'!K341</x:f>
        <x:v>219.984</x:v>
      </x:c>
      <x:c r="L341" s="18" t="n">
        <x:f>'05 Cargo Register'!N341</x:f>
        <x:v>58</x:v>
      </x:c>
      <x:c r="M341" s="18" t="n">
        <x:f>'05 Cargo Register'!O341</x:f>
        <x:v>435</x:v>
      </x:c>
      <x:c r="N341" s="18" t="n">
        <x:f>J341*K341</x:f>
        <x:v>1759.872</x:v>
      </x:c>
      <x:c r="O341" s="18" t="n">
        <x:f>J341*L341</x:f>
        <x:v>464</x:v>
      </x:c>
      <x:c r="P341" s="18" t="n">
        <x:f>J341*M341</x:f>
        <x:v>3480</x:v>
      </x:c>
      <x:c r="Q341" s="22" t="n">
        <x:f>'01 Controls'!$E$22*'02 Cargo Classes'!$M$6</x:f>
        <x:v>0.15000000000000002</x:v>
      </x:c>
      <x:c r="R341" s="22" t="n">
        <x:f>'01 Controls'!$F$22*'02 Cargo Classes'!$N$6</x:f>
        <x:v>0</x:v>
      </x:c>
      <x:c r="S341" s="22" t="n">
        <x:f>'01 Controls'!$G$22*'02 Cargo Classes'!$O$6</x:f>
        <x:v>0.9</x:v>
      </x:c>
      <x:c r="T341" s="22" t="n">
        <x:f>'01 Controls'!$H$22*'02 Cargo Classes'!$P$6</x:f>
        <x:v>0.015</x:v>
      </x:c>
      <x:c r="U341" s="22" t="n">
        <x:f>SUM(Q341:T341)</x:f>
        <x:v>1.065</x:v>
      </x:c>
      <x:c r="V341" s="18" t="n">
        <x:f>IF(U341=0,0,N341*Q341/U341)</x:f>
        <x:v>247.86929577464795</x:v>
      </x:c>
      <x:c r="W341" s="18" t="n">
        <x:f>IF(U341=0,0,P341*Q341/U341)</x:f>
        <x:v>490.14084507042264</x:v>
      </x:c>
      <x:c r="X341" s="18" t="n">
        <x:f>MAX(V341,W341*'01 Controls'!$E$12)</x:f>
        <x:v>247.86929577464795</x:v>
      </x:c>
      <x:c r="Y341" s="18" t="n">
        <x:f>IF(U341=0,0,N341*R341/U341)</x:f>
        <x:v>0</x:v>
      </x:c>
      <x:c r="Z341" s="18" t="n">
        <x:f>IF(U341=0,0,P341*R341/U341)</x:f>
        <x:v>0</x:v>
      </x:c>
      <x:c r="AA341" s="18" t="n">
        <x:f>MAX(Y341,Z341*'01 Controls'!$E$13)</x:f>
        <x:v>0</x:v>
      </x:c>
      <x:c r="AB341" s="18" t="n">
        <x:f>IF(U341=0,0,N341*S341/U341)</x:f>
        <x:v>1487.2157746478874</x:v>
      </x:c>
      <x:c r="AC341" s="18" t="n">
        <x:f>IF(U341=0,0,P341*S341/U341)</x:f>
        <x:v>2940.845070422535</x:v>
      </x:c>
      <x:c r="AD341" s="18" t="n">
        <x:f>MAX(AB341,AC341*'01 Controls'!$E$14)</x:f>
        <x:v>1487.2157746478874</x:v>
      </x:c>
      <x:c r="AE341" s="18" t="n">
        <x:f>IF(U341=0,0,N341*T341/U341)</x:f>
        <x:v>24.78692957746479</x:v>
      </x:c>
      <x:c r="AF341" s="18" t="n">
        <x:f>IF(U341=0,0,P341*T341/U341)</x:f>
        <x:v>49.01408450704225</x:v>
      </x:c>
      <x:c r="AG341" s="18" t="n">
        <x:f>MAX(AE341,AF341*'01 Controls'!$E$15)</x:f>
        <x:v>24.78692957746479</x:v>
      </x:c>
      <x:c r="AH341" s="18" t="n">
        <x:f>SUM(V341,Y341,AB341,AE341)</x:f>
        <x:v>1759.8720000000003</x:v>
      </x:c>
      <x:c r="AI341" s="18" t="n">
        <x:f>N341-AH341</x:f>
        <x:v>-2.2737367544323206e-13</x:v>
      </x:c>
      <x:c r="AJ341" s="18" t="n">
        <x:f>V341*INDEX('07 Mode Capacity'!$P$6:$P$17,MATCH("AIR-"&amp;I341,'07 Mode Capacity'!$C$6:$C$17,0))</x:f>
        <x:v>50.29616709798972</x:v>
      </x:c>
      <x:c r="AK341" s="18" t="n">
        <x:f>Y341*INDEX('07 Mode Capacity'!$P$6:$P$17,MATCH("OCEAN-"&amp;I341,'07 Mode Capacity'!$C$6:$C$17,0))</x:f>
        <x:v>0</x:v>
      </x:c>
      <x:c r="AL341" s="18" t="n">
        <x:f>AB341*INDEX('07 Mode Capacity'!$P$6:$P$17,MATCH("LAND-"&amp;I341,'07 Mode Capacity'!$C$6:$C$17,0))</x:f>
        <x:v>568.8614083613121</x:v>
      </x:c>
      <x:c r="AM341" s="18" t="n">
        <x:f>AE341*INDEX('07 Mode Capacity'!$P$6:$P$17,MATCH("INLAND-"&amp;I341,'07 Mode Capacity'!$C$6:$C$17,0))</x:f>
        <x:v>24.78692957746479</x:v>
      </x:c>
      <x:c r="AN341" s="18" t="n">
        <x:f>SUM(AJ341:AM341)</x:f>
        <x:v>643.9445050367666</x:v>
      </x:c>
      <x:c r="AO341" s="17" t="n">
        <x:f>IF(N341=0,1,AN341/N341)</x:f>
        <x:v>0.36590417089240956</x:v>
      </x:c>
      <x:c r="AP341" s="11" t="str">
        <x:f>IF(AO341&gt;='01 Controls'!$E$16,"PASS","FAIL")</x:f>
        <x:v>FAIL</x:v>
      </x:c>
      <x:c r="AQ341" s="11" t="str">
        <x:v>UNQUANTIFIED</x:v>
      </x:c>
      <x:c r="AR341" s="11" t="str">
        <x:v>Position-class planning record; serial item and receiver open</x:v>
      </x:c>
      <x:c r="AS341" s="26"/>
      <x:c r="AT341" s="26"/>
    </x:row>
    <x:row r="342">
      <x:c r="C342" s="11" t="str">
        <x:v>C1-I-PRG-ISO-18</x:v>
      </x:c>
      <x:c r="D342" s="11" t="str">
        <x:v>C1</x:v>
      </x:c>
      <x:c r="E342" s="11" t="str">
        <x:v>Grid failure</x:v>
      </x:c>
      <x:c r="F342" s="11" t="str">
        <x:v>I-PRG</x:v>
      </x:c>
      <x:c r="G342" s="11" t="str">
        <x:v>Power restoration group</x:v>
      </x:c>
      <x:c r="H342" s="11" t="str">
        <x:v>ISO-18</x:v>
      </x:c>
      <x:c r="I342" s="19" t="n">
        <x:v>48</x:v>
      </x:c>
      <x:c r="J342" s="21" t="n">
        <x:v>8</x:v>
      </x:c>
      <x:c r="K342" s="18" t="n">
        <x:f>'05 Cargo Register'!K342</x:f>
        <x:v>659.952</x:v>
      </x:c>
      <x:c r="L342" s="18" t="n">
        <x:f>'05 Cargo Register'!N342</x:f>
        <x:v>44</x:v>
      </x:c>
      <x:c r="M342" s="18" t="n">
        <x:f>'05 Cargo Register'!O342</x:f>
        <x:v>1161.6000000000001</x:v>
      </x:c>
      <x:c r="N342" s="18" t="n">
        <x:f>J342*K342</x:f>
        <x:v>5279.616</x:v>
      </x:c>
      <x:c r="O342" s="18" t="n">
        <x:f>J342*L342</x:f>
        <x:v>352</x:v>
      </x:c>
      <x:c r="P342" s="18" t="n">
        <x:f>J342*M342</x:f>
        <x:v>9292.800000000001</x:v>
      </x:c>
      <x:c r="Q342" s="22" t="n">
        <x:f>'01 Controls'!$E$22*'02 Cargo Classes'!$M$7</x:f>
        <x:v>0.010000000000000002</x:v>
      </x:c>
      <x:c r="R342" s="22" t="n">
        <x:f>'01 Controls'!$F$22*'02 Cargo Classes'!$N$7</x:f>
        <x:v>0</x:v>
      </x:c>
      <x:c r="S342" s="22" t="n">
        <x:f>'01 Controls'!$G$22*'02 Cargo Classes'!$O$7</x:f>
        <x:v>1.08</x:v>
      </x:c>
      <x:c r="T342" s="22" t="n">
        <x:f>'01 Controls'!$H$22*'02 Cargo Classes'!$P$7</x:f>
        <x:v>0.04000000000000001</x:v>
      </x:c>
      <x:c r="U342" s="22" t="n">
        <x:f>SUM(Q342:T342)</x:f>
        <x:v>1.1300000000000001</x:v>
      </x:c>
      <x:c r="V342" s="18" t="n">
        <x:f>IF(U342=0,0,N342*Q342/U342)</x:f>
        <x:v>46.72226548672567</x:v>
      </x:c>
      <x:c r="W342" s="18" t="n">
        <x:f>IF(U342=0,0,P342*Q342/U342)</x:f>
        <x:v>82.23716814159293</x:v>
      </x:c>
      <x:c r="X342" s="18" t="n">
        <x:f>MAX(V342,W342*'01 Controls'!$E$12)</x:f>
        <x:v>46.72226548672567</x:v>
      </x:c>
      <x:c r="Y342" s="18" t="n">
        <x:f>IF(U342=0,0,N342*R342/U342)</x:f>
        <x:v>0</x:v>
      </x:c>
      <x:c r="Z342" s="18" t="n">
        <x:f>IF(U342=0,0,P342*R342/U342)</x:f>
        <x:v>0</x:v>
      </x:c>
      <x:c r="AA342" s="18" t="n">
        <x:f>MAX(Y342,Z342*'01 Controls'!$E$13)</x:f>
        <x:v>0</x:v>
      </x:c>
      <x:c r="AB342" s="18" t="n">
        <x:f>IF(U342=0,0,N342*S342/U342)</x:f>
        <x:v>5046.0046725663715</x:v>
      </x:c>
      <x:c r="AC342" s="18" t="n">
        <x:f>IF(U342=0,0,P342*S342/U342)</x:f>
        <x:v>8881.614159292036</x:v>
      </x:c>
      <x:c r="AD342" s="18" t="n">
        <x:f>MAX(AB342,AC342*'01 Controls'!$E$14)</x:f>
        <x:v>5046.0046725663715</x:v>
      </x:c>
      <x:c r="AE342" s="18" t="n">
        <x:f>IF(U342=0,0,N342*T342/U342)</x:f>
        <x:v>186.88906194690267</x:v>
      </x:c>
      <x:c r="AF342" s="18" t="n">
        <x:f>IF(U342=0,0,P342*T342/U342)</x:f>
        <x:v>328.9486725663717</x:v>
      </x:c>
      <x:c r="AG342" s="18" t="n">
        <x:f>MAX(AE342,AF342*'01 Controls'!$E$15)</x:f>
        <x:v>186.88906194690267</x:v>
      </x:c>
      <x:c r="AH342" s="18" t="n">
        <x:f>SUM(V342,Y342,AB342,AE342)</x:f>
        <x:v>5279.616</x:v>
      </x:c>
      <x:c r="AI342" s="18" t="n">
        <x:f>N342-AH342</x:f>
        <x:v>0</x:v>
      </x:c>
      <x:c r="AJ342" s="18" t="n">
        <x:f>V342*INDEX('07 Mode Capacity'!$P$6:$P$17,MATCH("AIR-"&amp;I342,'07 Mode Capacity'!$C$6:$C$17,0))</x:f>
        <x:v>13.097917051988338</x:v>
      </x:c>
      <x:c r="AK342" s="18" t="n">
        <x:f>Y342*INDEX('07 Mode Capacity'!$P$6:$P$17,MATCH("OCEAN-"&amp;I342,'07 Mode Capacity'!$C$6:$C$17,0))</x:f>
        <x:v>0</x:v>
      </x:c>
      <x:c r="AL342" s="18" t="n">
        <x:f>AB342*INDEX('07 Mode Capacity'!$P$6:$P$17,MATCH("LAND-"&amp;I342,'07 Mode Capacity'!$C$6:$C$17,0))</x:f>
        <x:v>615.8541198471755</x:v>
      </x:c>
      <x:c r="AM342" s="18" t="n">
        <x:f>AE342*INDEX('07 Mode Capacity'!$P$6:$P$17,MATCH("INLAND-"&amp;I342,'07 Mode Capacity'!$C$6:$C$17,0))</x:f>
        <x:v>117.9707989283969</x:v>
      </x:c>
      <x:c r="AN342" s="18" t="n">
        <x:f>SUM(AJ342:AM342)</x:f>
        <x:v>746.9228358275608</x:v>
      </x:c>
      <x:c r="AO342" s="17" t="n">
        <x:f>IF(N342=0,1,AN342/N342)</x:f>
        <x:v>0.141472947242292</x:v>
      </x:c>
      <x:c r="AP342" s="11" t="str">
        <x:f>IF(AO342&gt;='01 Controls'!$E$16,"PASS","FAIL")</x:f>
        <x:v>FAIL</x:v>
      </x:c>
      <x:c r="AQ342" s="11" t="str">
        <x:v>UNQUANTIFIED</x:v>
      </x:c>
      <x:c r="AR342" s="11" t="str">
        <x:v>Position-class planning record; serial item and receiver open</x:v>
      </x:c>
      <x:c r="AS342" s="26"/>
      <x:c r="AT342" s="26"/>
    </x:row>
    <x:row r="343">
      <x:c r="C343" s="11" t="str">
        <x:v>C1-I-PRG-COL-12</x:v>
      </x:c>
      <x:c r="D343" s="11" t="str">
        <x:v>C1</x:v>
      </x:c>
      <x:c r="E343" s="11" t="str">
        <x:v>Grid failure</x:v>
      </x:c>
      <x:c r="F343" s="11" t="str">
        <x:v>I-PRG</x:v>
      </x:c>
      <x:c r="G343" s="11" t="str">
        <x:v>Power restoration group</x:v>
      </x:c>
      <x:c r="H343" s="11" t="str">
        <x:v>COL-12</x:v>
      </x:c>
      <x:c r="I343" s="19" t="n">
        <x:v>24</x:v>
      </x:c>
      <x:c r="J343" s="21" t="n">
        <x:v>8</x:v>
      </x:c>
      <x:c r="K343" s="18" t="n">
        <x:f>'05 Cargo Register'!K343</x:f>
        <x:v>109.992</x:v>
      </x:c>
      <x:c r="L343" s="18" t="n">
        <x:f>'05 Cargo Register'!N343</x:f>
        <x:v>12</x:v>
      </x:c>
      <x:c r="M343" s="18" t="n">
        <x:f>'05 Cargo Register'!O343</x:f>
        <x:v>316.8</x:v>
      </x:c>
      <x:c r="N343" s="18" t="n">
        <x:f>J343*K343</x:f>
        <x:v>879.936</x:v>
      </x:c>
      <x:c r="O343" s="18" t="n">
        <x:f>J343*L343</x:f>
        <x:v>96</x:v>
      </x:c>
      <x:c r="P343" s="18" t="n">
        <x:f>J343*M343</x:f>
        <x:v>2534.4</x:v>
      </x:c>
      <x:c r="Q343" s="22" t="n">
        <x:f>'01 Controls'!$E$22*'02 Cargo Classes'!$M$8</x:f>
        <x:v>0.1</x:v>
      </x:c>
      <x:c r="R343" s="22" t="n">
        <x:f>'01 Controls'!$F$22*'02 Cargo Classes'!$N$8</x:f>
        <x:v>0</x:v>
      </x:c>
      <x:c r="S343" s="22" t="n">
        <x:f>'01 Controls'!$G$22*'02 Cargo Classes'!$O$8</x:f>
        <x:v>1.08</x:v>
      </x:c>
      <x:c r="T343" s="22" t="n">
        <x:f>'01 Controls'!$H$22*'02 Cargo Classes'!$P$8</x:f>
        <x:v>0.010000000000000002</x:v>
      </x:c>
      <x:c r="U343" s="22" t="n">
        <x:f>SUM(Q343:T343)</x:f>
        <x:v>1.1900000000000002</x:v>
      </x:c>
      <x:c r="V343" s="18" t="n">
        <x:f>IF(U343=0,0,N343*Q343/U343)</x:f>
        <x:v>73.94420168067226</x:v>
      </x:c>
      <x:c r="W343" s="18" t="n">
        <x:f>IF(U343=0,0,P343*Q343/U343)</x:f>
        <x:v>212.97478991596637</x:v>
      </x:c>
      <x:c r="X343" s="18" t="n">
        <x:f>MAX(V343,W343*'01 Controls'!$E$12)</x:f>
        <x:v>73.94420168067226</x:v>
      </x:c>
      <x:c r="Y343" s="18" t="n">
        <x:f>IF(U343=0,0,N343*R343/U343)</x:f>
        <x:v>0</x:v>
      </x:c>
      <x:c r="Z343" s="18" t="n">
        <x:f>IF(U343=0,0,P343*R343/U343)</x:f>
        <x:v>0</x:v>
      </x:c>
      <x:c r="AA343" s="18" t="n">
        <x:f>MAX(Y343,Z343*'01 Controls'!$E$13)</x:f>
        <x:v>0</x:v>
      </x:c>
      <x:c r="AB343" s="18" t="n">
        <x:f>IF(U343=0,0,N343*S343/U343)</x:f>
        <x:v>798.5973781512605</x:v>
      </x:c>
      <x:c r="AC343" s="18" t="n">
        <x:f>IF(U343=0,0,P343*S343/U343)</x:f>
        <x:v>2300.127731092437</x:v>
      </x:c>
      <x:c r="AD343" s="18" t="n">
        <x:f>MAX(AB343,AC343*'01 Controls'!$E$14)</x:f>
        <x:v>798.5973781512605</x:v>
      </x:c>
      <x:c r="AE343" s="18" t="n">
        <x:f>IF(U343=0,0,N343*T343/U343)</x:f>
        <x:v>7.394420168067227</x:v>
      </x:c>
      <x:c r="AF343" s="18" t="n">
        <x:f>IF(U343=0,0,P343*T343/U343)</x:f>
        <x:v>21.29747899159664</x:v>
      </x:c>
      <x:c r="AG343" s="18" t="n">
        <x:f>MAX(AE343,AF343*'01 Controls'!$E$15)</x:f>
        <x:v>7.394420168067227</x:v>
      </x:c>
      <x:c r="AH343" s="18" t="n">
        <x:f>SUM(V343,Y343,AB343,AE343)</x:f>
        <x:v>879.9359999999999</x:v>
      </x:c>
      <x:c r="AI343" s="18" t="n">
        <x:f>N343-AH343</x:f>
        <x:v>1.1368683772161603e-13</x:v>
      </x:c>
      <x:c r="AJ343" s="18" t="n">
        <x:f>V343*INDEX('07 Mode Capacity'!$P$6:$P$17,MATCH("AIR-"&amp;I343,'07 Mode Capacity'!$C$6:$C$17,0))</x:f>
        <x:v>15.00431875612298</x:v>
      </x:c>
      <x:c r="AK343" s="18" t="n">
        <x:f>Y343*INDEX('07 Mode Capacity'!$P$6:$P$17,MATCH("OCEAN-"&amp;I343,'07 Mode Capacity'!$C$6:$C$17,0))</x:f>
        <x:v>0</x:v>
      </x:c>
      <x:c r="AL343" s="18" t="n">
        <x:f>AB343*INDEX('07 Mode Capacity'!$P$6:$P$17,MATCH("LAND-"&amp;I343,'07 Mode Capacity'!$C$6:$C$17,0))</x:f>
        <x:v>305.46423524611635</x:v>
      </x:c>
      <x:c r="AM343" s="18" t="n">
        <x:f>AE343*INDEX('07 Mode Capacity'!$P$6:$P$17,MATCH("INLAND-"&amp;I343,'07 Mode Capacity'!$C$6:$C$17,0))</x:f>
        <x:v>7.394420168067227</x:v>
      </x:c>
      <x:c r="AN343" s="18" t="n">
        <x:f>SUM(AJ343:AM343)</x:f>
        <x:v>327.86297417030653</x:v>
      </x:c>
      <x:c r="AO343" s="17" t="n">
        <x:f>IF(N343=0,1,AN343/N343)</x:f>
        <x:v>0.37259865964150407</x:v>
      </x:c>
      <x:c r="AP343" s="11" t="str">
        <x:f>IF(AO343&gt;='01 Controls'!$E$16,"PASS","FAIL")</x:f>
        <x:v>FAIL</x:v>
      </x:c>
      <x:c r="AQ343" s="11" t="str">
        <x:v>UNQUANTIFIED</x:v>
      </x:c>
      <x:c r="AR343" s="11" t="str">
        <x:v>Position-class planning record; serial item and receiver open</x:v>
      </x:c>
      <x:c r="AS343" s="26"/>
      <x:c r="AT343" s="26"/>
    </x:row>
    <x:row r="344">
      <x:c r="C344" s="11" t="str">
        <x:v>C1-I-PRG-BAT-22</x:v>
      </x:c>
      <x:c r="D344" s="11" t="str">
        <x:v>C1</x:v>
      </x:c>
      <x:c r="E344" s="11" t="str">
        <x:v>Grid failure</x:v>
      </x:c>
      <x:c r="F344" s="11" t="str">
        <x:v>I-PRG</x:v>
      </x:c>
      <x:c r="G344" s="11" t="str">
        <x:v>Power restoration group</x:v>
      </x:c>
      <x:c r="H344" s="11" t="str">
        <x:v>BAT-22</x:v>
      </x:c>
      <x:c r="I344" s="19" t="n">
        <x:v>48</x:v>
      </x:c>
      <x:c r="J344" s="21" t="n">
        <x:v>8</x:v>
      </x:c>
      <x:c r="K344" s="18" t="n">
        <x:f>'05 Cargo Register'!K344</x:f>
        <x:v>824.94</x:v>
      </x:c>
      <x:c r="L344" s="18" t="n">
        <x:f>'05 Cargo Register'!N344</x:f>
        <x:v>47</x:v>
      </x:c>
      <x:c r="M344" s="18" t="n">
        <x:f>'05 Cargo Register'!O344</x:f>
        <x:v>1240.8000000000002</x:v>
      </x:c>
      <x:c r="N344" s="18" t="n">
        <x:f>J344*K344</x:f>
        <x:v>6599.52</x:v>
      </x:c>
      <x:c r="O344" s="18" t="n">
        <x:f>J344*L344</x:f>
        <x:v>376</x:v>
      </x:c>
      <x:c r="P344" s="18" t="n">
        <x:f>J344*M344</x:f>
        <x:v>9926.400000000001</x:v>
      </x:c>
      <x:c r="Q344" s="22" t="n">
        <x:f>'01 Controls'!$E$22*'02 Cargo Classes'!$M$9</x:f>
        <x:v>0</x:v>
      </x:c>
      <x:c r="R344" s="22" t="n">
        <x:f>'01 Controls'!$F$22*'02 Cargo Classes'!$N$9</x:f>
        <x:v>0</x:v>
      </x:c>
      <x:c r="S344" s="22" t="n">
        <x:f>'01 Controls'!$G$22*'02 Cargo Classes'!$O$9</x:f>
        <x:v>0.9</x:v>
      </x:c>
      <x:c r="T344" s="22" t="n">
        <x:f>'01 Controls'!$H$22*'02 Cargo Classes'!$P$9</x:f>
        <x:v>0.025</x:v>
      </x:c>
      <x:c r="U344" s="22" t="n">
        <x:f>SUM(Q344:T344)</x:f>
        <x:v>0.925</x:v>
      </x:c>
      <x:c r="V344" s="18" t="n">
        <x:f>IF(U344=0,0,N344*Q344/U344)</x:f>
        <x:v>0</x:v>
      </x:c>
      <x:c r="W344" s="18" t="n">
        <x:f>IF(U344=0,0,P344*Q344/U344)</x:f>
        <x:v>0</x:v>
      </x:c>
      <x:c r="X344" s="18" t="n">
        <x:f>MAX(V344,W344*'01 Controls'!$E$12)</x:f>
        <x:v>0</x:v>
      </x:c>
      <x:c r="Y344" s="18" t="n">
        <x:f>IF(U344=0,0,N344*R344/U344)</x:f>
        <x:v>0</x:v>
      </x:c>
      <x:c r="Z344" s="18" t="n">
        <x:f>IF(U344=0,0,P344*R344/U344)</x:f>
        <x:v>0</x:v>
      </x:c>
      <x:c r="AA344" s="18" t="n">
        <x:f>MAX(Y344,Z344*'01 Controls'!$E$13)</x:f>
        <x:v>0</x:v>
      </x:c>
      <x:c r="AB344" s="18" t="n">
        <x:f>IF(U344=0,0,N344*S344/U344)</x:f>
        <x:v>6421.1545945945945</x:v>
      </x:c>
      <x:c r="AC344" s="18" t="n">
        <x:f>IF(U344=0,0,P344*S344/U344)</x:f>
        <x:v>9658.11891891892</x:v>
      </x:c>
      <x:c r="AD344" s="18" t="n">
        <x:f>MAX(AB344,AC344*'01 Controls'!$E$14)</x:f>
        <x:v>6421.1545945945945</x:v>
      </x:c>
      <x:c r="AE344" s="18" t="n">
        <x:f>IF(U344=0,0,N344*T344/U344)</x:f>
        <x:v>178.36540540540543</x:v>
      </x:c>
      <x:c r="AF344" s="18" t="n">
        <x:f>IF(U344=0,0,P344*T344/U344)</x:f>
        <x:v>268.28108108108114</x:v>
      </x:c>
      <x:c r="AG344" s="18" t="n">
        <x:f>MAX(AE344,AF344*'01 Controls'!$E$15)</x:f>
        <x:v>178.36540540540543</x:v>
      </x:c>
      <x:c r="AH344" s="18" t="n">
        <x:f>SUM(V344,Y344,AB344,AE344)</x:f>
        <x:v>6599.5199999999995</x:v>
      </x:c>
      <x:c r="AI344" s="18" t="n">
        <x:f>N344-AH344</x:f>
        <x:v>9.094947017729282e-13</x:v>
      </x:c>
      <x:c r="AJ344" s="18" t="n">
        <x:f>V344*INDEX('07 Mode Capacity'!$P$6:$P$17,MATCH("AIR-"&amp;I344,'07 Mode Capacity'!$C$6:$C$17,0))</x:f>
        <x:v>0</x:v>
      </x:c>
      <x:c r="AK344" s="18" t="n">
        <x:f>Y344*INDEX('07 Mode Capacity'!$P$6:$P$17,MATCH("OCEAN-"&amp;I344,'07 Mode Capacity'!$C$6:$C$17,0))</x:f>
        <x:v>0</x:v>
      </x:c>
      <x:c r="AL344" s="18" t="n">
        <x:f>AB344*INDEX('07 Mode Capacity'!$P$6:$P$17,MATCH("LAND-"&amp;I344,'07 Mode Capacity'!$C$6:$C$17,0))</x:f>
        <x:v>783.6882380938157</x:v>
      </x:c>
      <x:c r="AM344" s="18" t="n">
        <x:f>AE344*INDEX('07 Mode Capacity'!$P$6:$P$17,MATCH("INLAND-"&amp;I344,'07 Mode Capacity'!$C$6:$C$17,0))</x:f>
        <x:v>112.5903739772707</x:v>
      </x:c>
      <x:c r="AN344" s="18" t="n">
        <x:f>SUM(AJ344:AM344)</x:f>
        <x:v>896.2786120710864</x:v>
      </x:c>
      <x:c r="AO344" s="17" t="n">
        <x:f>IF(N344=0,1,AN344/N344)</x:f>
        <x:v>0.13580966677441486</x:v>
      </x:c>
      <x:c r="AP344" s="11" t="str">
        <x:f>IF(AO344&gt;='01 Controls'!$E$16,"PASS","FAIL")</x:f>
        <x:v>FAIL</x:v>
      </x:c>
      <x:c r="AQ344" s="11" t="str">
        <x:v>UNQUANTIFIED</x:v>
      </x:c>
      <x:c r="AR344" s="11" t="str">
        <x:v>Position-class planning record; serial item and receiver open</x:v>
      </x:c>
      <x:c r="AS344" s="26"/>
      <x:c r="AT344" s="26"/>
    </x:row>
    <x:row r="345">
      <x:c r="C345" s="11" t="str">
        <x:v>C1-I-PRG-TNK-20</x:v>
      </x:c>
      <x:c r="D345" s="11" t="str">
        <x:v>C1</x:v>
      </x:c>
      <x:c r="E345" s="11" t="str">
        <x:v>Grid failure</x:v>
      </x:c>
      <x:c r="F345" s="11" t="str">
        <x:v>I-PRG</x:v>
      </x:c>
      <x:c r="G345" s="11" t="str">
        <x:v>Power restoration group</x:v>
      </x:c>
      <x:c r="H345" s="11" t="str">
        <x:v>TNK-20</x:v>
      </x:c>
      <x:c r="I345" s="19" t="n">
        <x:v>48</x:v>
      </x:c>
      <x:c r="J345" s="21" t="n">
        <x:v>8</x:v>
      </x:c>
      <x:c r="K345" s="18" t="n">
        <x:f>'05 Cargo Register'!K345</x:f>
        <x:v>659.952</x:v>
      </x:c>
      <x:c r="L345" s="18" t="n">
        <x:f>'05 Cargo Register'!N345</x:f>
        <x:v>39</x:v>
      </x:c>
      <x:c r="M345" s="18" t="n">
        <x:f>'05 Cargo Register'!O345</x:f>
        <x:v>828.75</x:v>
      </x:c>
      <x:c r="N345" s="18" t="n">
        <x:f>J345*K345</x:f>
        <x:v>5279.616</x:v>
      </x:c>
      <x:c r="O345" s="18" t="n">
        <x:f>J345*L345</x:f>
        <x:v>312</x:v>
      </x:c>
      <x:c r="P345" s="18" t="n">
        <x:f>J345*M345</x:f>
        <x:v>6630</x:v>
      </x:c>
      <x:c r="Q345" s="22" t="n">
        <x:f>'01 Controls'!$E$22*'02 Cargo Classes'!$M$10</x:f>
        <x:v>0</x:v>
      </x:c>
      <x:c r="R345" s="22" t="n">
        <x:f>'01 Controls'!$F$22*'02 Cargo Classes'!$N$10</x:f>
        <x:v>0</x:v>
      </x:c>
      <x:c r="S345" s="22" t="n">
        <x:f>'01 Controls'!$G$22*'02 Cargo Classes'!$O$10</x:f>
        <x:v>0.9</x:v>
      </x:c>
      <x:c r="T345" s="22" t="n">
        <x:f>'01 Controls'!$H$22*'02 Cargo Classes'!$P$10</x:f>
        <x:v>0.05</x:v>
      </x:c>
      <x:c r="U345" s="22" t="n">
        <x:f>SUM(Q345:T345)</x:f>
        <x:v>0.9500000000000001</x:v>
      </x:c>
      <x:c r="V345" s="18" t="n">
        <x:f>IF(U345=0,0,N345*Q345/U345)</x:f>
        <x:v>0</x:v>
      </x:c>
      <x:c r="W345" s="18" t="n">
        <x:f>IF(U345=0,0,P345*Q345/U345)</x:f>
        <x:v>0</x:v>
      </x:c>
      <x:c r="X345" s="18" t="n">
        <x:f>MAX(V345,W345*'01 Controls'!$E$12)</x:f>
        <x:v>0</x:v>
      </x:c>
      <x:c r="Y345" s="18" t="n">
        <x:f>IF(U345=0,0,N345*R345/U345)</x:f>
        <x:v>0</x:v>
      </x:c>
      <x:c r="Z345" s="18" t="n">
        <x:f>IF(U345=0,0,P345*R345/U345)</x:f>
        <x:v>0</x:v>
      </x:c>
      <x:c r="AA345" s="18" t="n">
        <x:f>MAX(Y345,Z345*'01 Controls'!$E$13)</x:f>
        <x:v>0</x:v>
      </x:c>
      <x:c r="AB345" s="18" t="n">
        <x:f>IF(U345=0,0,N345*S345/U345)</x:f>
        <x:v>5001.74147368421</x:v>
      </x:c>
      <x:c r="AC345" s="18" t="n">
        <x:f>IF(U345=0,0,P345*S345/U345)</x:f>
        <x:v>6281.052631578947</x:v>
      </x:c>
      <x:c r="AD345" s="18" t="n">
        <x:f>MAX(AB345,AC345*'01 Controls'!$E$14)</x:f>
        <x:v>5001.74147368421</x:v>
      </x:c>
      <x:c r="AE345" s="18" t="n">
        <x:f>IF(U345=0,0,N345*T345/U345)</x:f>
        <x:v>277.87452631578947</x:v>
      </x:c>
      <x:c r="AF345" s="18" t="n">
        <x:f>IF(U345=0,0,P345*T345/U345)</x:f>
        <x:v>348.9473684210526</x:v>
      </x:c>
      <x:c r="AG345" s="18" t="n">
        <x:f>MAX(AE345,AF345*'01 Controls'!$E$15)</x:f>
        <x:v>277.87452631578947</x:v>
      </x:c>
      <x:c r="AH345" s="18" t="n">
        <x:f>SUM(V345,Y345,AB345,AE345)</x:f>
        <x:v>5279.616</x:v>
      </x:c>
      <x:c r="AI345" s="18" t="n">
        <x:f>N345-AH345</x:f>
        <x:v>0</x:v>
      </x:c>
      <x:c r="AJ345" s="18" t="n">
        <x:f>V345*INDEX('07 Mode Capacity'!$P$6:$P$17,MATCH("AIR-"&amp;I345,'07 Mode Capacity'!$C$6:$C$17,0))</x:f>
        <x:v>0</x:v>
      </x:c>
      <x:c r="AK345" s="18" t="n">
        <x:f>Y345*INDEX('07 Mode Capacity'!$P$6:$P$17,MATCH("OCEAN-"&amp;I345,'07 Mode Capacity'!$C$6:$C$17,0))</x:f>
        <x:v>0</x:v>
      </x:c>
      <x:c r="AL345" s="18" t="n">
        <x:f>AB345*INDEX('07 Mode Capacity'!$P$6:$P$17,MATCH("LAND-"&amp;I345,'07 Mode Capacity'!$C$6:$C$17,0))</x:f>
        <x:v>610.4518907257091</x:v>
      </x:c>
      <x:c r="AM345" s="18" t="n">
        <x:f>AE345*INDEX('07 Mode Capacity'!$P$6:$P$17,MATCH("INLAND-"&amp;I345,'07 Mode Capacity'!$C$6:$C$17,0))</x:f>
        <x:v>175.40395103827433</x:v>
      </x:c>
      <x:c r="AN345" s="18" t="n">
        <x:f>SUM(AJ345:AM345)</x:f>
        <x:v>785.8558417639833</x:v>
      </x:c>
      <x:c r="AO345" s="17" t="n">
        <x:f>IF(N345=0,1,AN345/N345)</x:f>
        <x:v>0.1488471589153422</x:v>
      </x:c>
      <x:c r="AP345" s="11" t="str">
        <x:f>IF(AO345&gt;='01 Controls'!$E$16,"PASS","FAIL")</x:f>
        <x:v>FAIL</x:v>
      </x:c>
      <x:c r="AQ345" s="11" t="str">
        <x:v>UNQUANTIFIED</x:v>
      </x:c>
      <x:c r="AR345" s="11" t="str">
        <x:v>Position-class planning record; serial item and receiver open</x:v>
      </x:c>
      <x:c r="AS345" s="26"/>
      <x:c r="AT345" s="26"/>
    </x:row>
    <x:row r="346">
      <x:c r="C346" s="11" t="str">
        <x:v>C1-I-PRG-FLR-24</x:v>
      </x:c>
      <x:c r="D346" s="11" t="str">
        <x:v>C1</x:v>
      </x:c>
      <x:c r="E346" s="11" t="str">
        <x:v>Grid failure</x:v>
      </x:c>
      <x:c r="F346" s="11" t="str">
        <x:v>I-PRG</x:v>
      </x:c>
      <x:c r="G346" s="11" t="str">
        <x:v>Power restoration group</x:v>
      </x:c>
      <x:c r="H346" s="11" t="str">
        <x:v>FLR-24</x:v>
      </x:c>
      <x:c r="I346" s="19" t="n">
        <x:v>48</x:v>
      </x:c>
      <x:c r="J346" s="21" t="n">
        <x:v>8</x:v>
      </x:c>
      <x:c r="K346" s="18" t="n">
        <x:f>'05 Cargo Register'!K346</x:f>
        <x:v>989.928</x:v>
      </x:c>
      <x:c r="L346" s="18" t="n">
        <x:f>'05 Cargo Register'!N346</x:f>
        <x:v>49</x:v>
      </x:c>
      <x:c r="M346" s="18" t="n">
        <x:f>'05 Cargo Register'!O346</x:f>
        <x:v>1568</x:v>
      </x:c>
      <x:c r="N346" s="18" t="n">
        <x:f>J346*K346</x:f>
        <x:v>7919.424</x:v>
      </x:c>
      <x:c r="O346" s="18" t="n">
        <x:f>J346*L346</x:f>
        <x:v>392</x:v>
      </x:c>
      <x:c r="P346" s="18" t="n">
        <x:f>J346*M346</x:f>
        <x:v>12544</x:v>
      </x:c>
      <x:c r="Q346" s="22" t="n">
        <x:f>'01 Controls'!$E$22*'02 Cargo Classes'!$M$11</x:f>
        <x:v>0</x:v>
      </x:c>
      <x:c r="R346" s="22" t="n">
        <x:f>'01 Controls'!$F$22*'02 Cargo Classes'!$N$11</x:f>
        <x:v>0</x:v>
      </x:c>
      <x:c r="S346" s="22" t="n">
        <x:f>'01 Controls'!$G$22*'02 Cargo Classes'!$O$11</x:f>
        <x:v>0.9</x:v>
      </x:c>
      <x:c r="T346" s="22" t="n">
        <x:f>'01 Controls'!$H$22*'02 Cargo Classes'!$P$11</x:f>
        <x:v>0.04000000000000001</x:v>
      </x:c>
      <x:c r="U346" s="22" t="n">
        <x:f>SUM(Q346:T346)</x:f>
        <x:v>0.9400000000000001</x:v>
      </x:c>
      <x:c r="V346" s="18" t="n">
        <x:f>IF(U346=0,0,N346*Q346/U346)</x:f>
        <x:v>0</x:v>
      </x:c>
      <x:c r="W346" s="18" t="n">
        <x:f>IF(U346=0,0,P346*Q346/U346)</x:f>
        <x:v>0</x:v>
      </x:c>
      <x:c r="X346" s="18" t="n">
        <x:f>MAX(V346,W346*'01 Controls'!$E$12)</x:f>
        <x:v>0</x:v>
      </x:c>
      <x:c r="Y346" s="18" t="n">
        <x:f>IF(U346=0,0,N346*R346/U346)</x:f>
        <x:v>0</x:v>
      </x:c>
      <x:c r="Z346" s="18" t="n">
        <x:f>IF(U346=0,0,P346*R346/U346)</x:f>
        <x:v>0</x:v>
      </x:c>
      <x:c r="AA346" s="18" t="n">
        <x:f>MAX(Y346,Z346*'01 Controls'!$E$13)</x:f>
        <x:v>0</x:v>
      </x:c>
      <x:c r="AB346" s="18" t="n">
        <x:f>IF(U346=0,0,N346*S346/U346)</x:f>
        <x:v>7582.427234042553</x:v>
      </x:c>
      <x:c r="AC346" s="18" t="n">
        <x:f>IF(U346=0,0,P346*S346/U346)</x:f>
        <x:v>12010.212765957447</x:v>
      </x:c>
      <x:c r="AD346" s="18" t="n">
        <x:f>MAX(AB346,AC346*'01 Controls'!$E$14)</x:f>
        <x:v>7582.427234042553</x:v>
      </x:c>
      <x:c r="AE346" s="18" t="n">
        <x:f>IF(U346=0,0,N346*T346/U346)</x:f>
        <x:v>336.9967659574469</x:v>
      </x:c>
      <x:c r="AF346" s="18" t="n">
        <x:f>IF(U346=0,0,P346*T346/U346)</x:f>
        <x:v>533.7872340425532</x:v>
      </x:c>
      <x:c r="AG346" s="18" t="n">
        <x:f>MAX(AE346,AF346*'01 Controls'!$E$15)</x:f>
        <x:v>336.9967659574469</x:v>
      </x:c>
      <x:c r="AH346" s="18" t="n">
        <x:f>SUM(V346,Y346,AB346,AE346)</x:f>
        <x:v>7919.424</x:v>
      </x:c>
      <x:c r="AI346" s="18" t="n">
        <x:f>N346-AH346</x:f>
        <x:v>0</x:v>
      </x:c>
      <x:c r="AJ346" s="18" t="n">
        <x:f>V346*INDEX('07 Mode Capacity'!$P$6:$P$17,MATCH("AIR-"&amp;I346,'07 Mode Capacity'!$C$6:$C$17,0))</x:f>
        <x:v>0</x:v>
      </x:c>
      <x:c r="AK346" s="18" t="n">
        <x:f>Y346*INDEX('07 Mode Capacity'!$P$6:$P$17,MATCH("OCEAN-"&amp;I346,'07 Mode Capacity'!$C$6:$C$17,0))</x:f>
        <x:v>0</x:v>
      </x:c>
      <x:c r="AL346" s="18" t="n">
        <x:f>AB346*INDEX('07 Mode Capacity'!$P$6:$P$17,MATCH("LAND-"&amp;I346,'07 Mode Capacity'!$C$6:$C$17,0))</x:f>
        <x:v>925.4190896639739</x:v>
      </x:c>
      <x:c r="AM346" s="18" t="n">
        <x:f>AE346*INDEX('07 Mode Capacity'!$P$6:$P$17,MATCH("INLAND-"&amp;I346,'07 Mode Capacity'!$C$6:$C$17,0))</x:f>
        <x:v>212.72394062088594</x:v>
      </x:c>
      <x:c r="AN346" s="18" t="n">
        <x:f>SUM(AJ346:AM346)</x:f>
        <x:v>1138.1430302848598</x:v>
      </x:c>
      <x:c r="AO346" s="17" t="n">
        <x:f>IF(N346=0,1,AN346/N346)</x:f>
        <x:v>0.14371538009391338</x:v>
      </x:c>
      <x:c r="AP346" s="11" t="str">
        <x:f>IF(AO346&gt;='01 Controls'!$E$16,"PASS","FAIL")</x:f>
        <x:v>FAIL</x:v>
      </x:c>
      <x:c r="AQ346" s="11" t="str">
        <x:v>UNQUANTIFIED</x:v>
      </x:c>
      <x:c r="AR346" s="11" t="str">
        <x:v>Position-class planning record; serial item and receiver open</x:v>
      </x:c>
      <x:c r="AS346" s="26"/>
      <x:c r="AT346" s="26"/>
    </x:row>
    <x:row r="347">
      <x:c r="C347" s="11" t="str">
        <x:v>C1-I-PRG-ROL-30</x:v>
      </x:c>
      <x:c r="D347" s="11" t="str">
        <x:v>C1</x:v>
      </x:c>
      <x:c r="E347" s="11" t="str">
        <x:v>Grid failure</x:v>
      </x:c>
      <x:c r="F347" s="11" t="str">
        <x:v>I-PRG</x:v>
      </x:c>
      <x:c r="G347" s="11" t="str">
        <x:v>Power restoration group</x:v>
      </x:c>
      <x:c r="H347" s="11" t="str">
        <x:v>ROL-30</x:v>
      </x:c>
      <x:c r="I347" s="19" t="n">
        <x:v>48</x:v>
      </x:c>
      <x:c r="J347" s="21" t="n">
        <x:v>8</x:v>
      </x:c>
      <x:c r="K347" s="18" t="n">
        <x:f>'05 Cargo Register'!K347</x:f>
        <x:v>659.952</x:v>
      </x:c>
      <x:c r="L347" s="18" t="n">
        <x:f>'05 Cargo Register'!N347</x:f>
        <x:v>28</x:v>
      </x:c>
      <x:c r="M347" s="18" t="n">
        <x:f>'05 Cargo Register'!O347</x:f>
        <x:v>1785</x:v>
      </x:c>
      <x:c r="N347" s="18" t="n">
        <x:f>J347*K347</x:f>
        <x:v>5279.616</x:v>
      </x:c>
      <x:c r="O347" s="18" t="n">
        <x:f>J347*L347</x:f>
        <x:v>224</x:v>
      </x:c>
      <x:c r="P347" s="18" t="n">
        <x:f>J347*M347</x:f>
        <x:v>14280</x:v>
      </x:c>
      <x:c r="Q347" s="22" t="n">
        <x:f>'01 Controls'!$E$22*'02 Cargo Classes'!$M$12</x:f>
        <x:v>0</x:v>
      </x:c>
      <x:c r="R347" s="22" t="n">
        <x:f>'01 Controls'!$F$22*'02 Cargo Classes'!$N$12</x:f>
        <x:v>0</x:v>
      </x:c>
      <x:c r="S347" s="22" t="n">
        <x:f>'01 Controls'!$G$22*'02 Cargo Classes'!$O$12</x:f>
        <x:v>1.35</x:v>
      </x:c>
      <x:c r="T347" s="22" t="n">
        <x:f>'01 Controls'!$H$22*'02 Cargo Classes'!$P$12</x:f>
        <x:v>0.03</x:v>
      </x:c>
      <x:c r="U347" s="22" t="n">
        <x:f>SUM(Q347:T347)</x:f>
        <x:v>1.3800000000000001</x:v>
      </x:c>
      <x:c r="V347" s="18" t="n">
        <x:f>IF(U347=0,0,N347*Q347/U347)</x:f>
        <x:v>0</x:v>
      </x:c>
      <x:c r="W347" s="18" t="n">
        <x:f>IF(U347=0,0,P347*Q347/U347)</x:f>
        <x:v>0</x:v>
      </x:c>
      <x:c r="X347" s="18" t="n">
        <x:f>MAX(V347,W347*'01 Controls'!$E$12)</x:f>
        <x:v>0</x:v>
      </x:c>
      <x:c r="Y347" s="18" t="n">
        <x:f>IF(U347=0,0,N347*R347/U347)</x:f>
        <x:v>0</x:v>
      </x:c>
      <x:c r="Z347" s="18" t="n">
        <x:f>IF(U347=0,0,P347*R347/U347)</x:f>
        <x:v>0</x:v>
      </x:c>
      <x:c r="AA347" s="18" t="n">
        <x:f>MAX(Y347,Z347*'01 Controls'!$E$13)</x:f>
        <x:v>0</x:v>
      </x:c>
      <x:c r="AB347" s="18" t="n">
        <x:f>IF(U347=0,0,N347*S347/U347)</x:f>
        <x:v>5164.841739130435</x:v>
      </x:c>
      <x:c r="AC347" s="18" t="n">
        <x:f>IF(U347=0,0,P347*S347/U347)</x:f>
        <x:v>13969.565217391304</x:v>
      </x:c>
      <x:c r="AD347" s="18" t="n">
        <x:f>MAX(AB347,AC347*'01 Controls'!$E$14)</x:f>
        <x:v>5164.841739130435</x:v>
      </x:c>
      <x:c r="AE347" s="18" t="n">
        <x:f>IF(U347=0,0,N347*T347/U347)</x:f>
        <x:v>114.7742608695652</x:v>
      </x:c>
      <x:c r="AF347" s="18" t="n">
        <x:f>IF(U347=0,0,P347*T347/U347)</x:f>
        <x:v>310.4347826086956</x:v>
      </x:c>
      <x:c r="AG347" s="18" t="n">
        <x:f>MAX(AE347,AF347*'01 Controls'!$E$15)</x:f>
        <x:v>114.7742608695652</x:v>
      </x:c>
      <x:c r="AH347" s="18" t="n">
        <x:f>SUM(V347,Y347,AB347,AE347)</x:f>
        <x:v>5279.616</x:v>
      </x:c>
      <x:c r="AI347" s="18" t="n">
        <x:f>N347-AH347</x:f>
        <x:v>0</x:v>
      </x:c>
      <x:c r="AJ347" s="18" t="n">
        <x:f>V347*INDEX('07 Mode Capacity'!$P$6:$P$17,MATCH("AIR-"&amp;I347,'07 Mode Capacity'!$C$6:$C$17,0))</x:f>
        <x:v>0</x:v>
      </x:c>
      <x:c r="AK347" s="18" t="n">
        <x:f>Y347*INDEX('07 Mode Capacity'!$P$6:$P$17,MATCH("OCEAN-"&amp;I347,'07 Mode Capacity'!$C$6:$C$17,0))</x:f>
        <x:v>0</x:v>
      </x:c>
      <x:c r="AL347" s="18" t="n">
        <x:f>AB347*INDEX('07 Mode Capacity'!$P$6:$P$17,MATCH("LAND-"&amp;I347,'07 Mode Capacity'!$C$6:$C$17,0))</x:f>
        <x:v>630.3579306406779</x:v>
      </x:c>
      <x:c r="AM347" s="18" t="n">
        <x:f>AE347*INDEX('07 Mode Capacity'!$P$6:$P$17,MATCH("INLAND-"&amp;I347,'07 Mode Capacity'!$C$6:$C$17,0))</x:f>
        <x:v>72.44945803754808</x:v>
      </x:c>
      <x:c r="AN347" s="18" t="n">
        <x:f>SUM(AJ347:AM347)</x:f>
        <x:v>702.807388678226</x:v>
      </x:c>
      <x:c r="AO347" s="17" t="n">
        <x:f>IF(N347=0,1,AN347/N347)</x:f>
        <x:v>0.13311714122357118</x:v>
      </x:c>
      <x:c r="AP347" s="11" t="str">
        <x:f>IF(AO347&gt;='01 Controls'!$E$16,"PASS","FAIL")</x:f>
        <x:v>FAIL</x:v>
      </x:c>
      <x:c r="AQ347" s="11" t="str">
        <x:v>UNQUANTIFIED</x:v>
      </x:c>
      <x:c r="AR347" s="11" t="str">
        <x:v>Position-class planning record; serial item and receiver open</x:v>
      </x:c>
      <x:c r="AS347" s="26"/>
      <x:c r="AT347" s="26"/>
    </x:row>
    <x:row r="348">
      <x:c r="C348" s="11" t="str">
        <x:v>C1-I-PRG-LIN-18</x:v>
      </x:c>
      <x:c r="D348" s="11" t="str">
        <x:v>C1</x:v>
      </x:c>
      <x:c r="E348" s="11" t="str">
        <x:v>Grid failure</x:v>
      </x:c>
      <x:c r="F348" s="11" t="str">
        <x:v>I-PRG</x:v>
      </x:c>
      <x:c r="G348" s="11" t="str">
        <x:v>Power restoration group</x:v>
      </x:c>
      <x:c r="H348" s="11" t="str">
        <x:v>LIN-18</x:v>
      </x:c>
      <x:c r="I348" s="19" t="n">
        <x:v>72</x:v>
      </x:c>
      <x:c r="J348" s="21" t="n">
        <x:v>8</x:v>
      </x:c>
      <x:c r="K348" s="18" t="n">
        <x:f>'05 Cargo Register'!K348</x:f>
        <x:v>549.96</x:v>
      </x:c>
      <x:c r="L348" s="18" t="n">
        <x:f>'05 Cargo Register'!N348</x:f>
        <x:v>39</x:v>
      </x:c>
      <x:c r="M348" s="18" t="n">
        <x:f>'05 Cargo Register'!O348</x:f>
        <x:v>1716</x:v>
      </x:c>
      <x:c r="N348" s="18" t="n">
        <x:f>J348*K348</x:f>
        <x:v>4399.68</x:v>
      </x:c>
      <x:c r="O348" s="18" t="n">
        <x:f>J348*L348</x:f>
        <x:v>312</x:v>
      </x:c>
      <x:c r="P348" s="18" t="n">
        <x:f>J348*M348</x:f>
        <x:v>13728</x:v>
      </x:c>
      <x:c r="Q348" s="22" t="n">
        <x:f>'01 Controls'!$E$22*'02 Cargo Classes'!$M$13</x:f>
        <x:v>0</x:v>
      </x:c>
      <x:c r="R348" s="22" t="n">
        <x:f>'01 Controls'!$F$22*'02 Cargo Classes'!$N$13</x:f>
        <x:v>0</x:v>
      </x:c>
      <x:c r="S348" s="22" t="n">
        <x:f>'01 Controls'!$G$22*'02 Cargo Classes'!$O$13</x:f>
        <x:v>0.9</x:v>
      </x:c>
      <x:c r="T348" s="22" t="n">
        <x:f>'01 Controls'!$H$22*'02 Cargo Classes'!$P$13</x:f>
        <x:v>0.05</x:v>
      </x:c>
      <x:c r="U348" s="22" t="n">
        <x:f>SUM(Q348:T348)</x:f>
        <x:v>0.9500000000000001</x:v>
      </x:c>
      <x:c r="V348" s="18" t="n">
        <x:f>IF(U348=0,0,N348*Q348/U348)</x:f>
        <x:v>0</x:v>
      </x:c>
      <x:c r="W348" s="18" t="n">
        <x:f>IF(U348=0,0,P348*Q348/U348)</x:f>
        <x:v>0</x:v>
      </x:c>
      <x:c r="X348" s="18" t="n">
        <x:f>MAX(V348,W348*'01 Controls'!$E$12)</x:f>
        <x:v>0</x:v>
      </x:c>
      <x:c r="Y348" s="18" t="n">
        <x:f>IF(U348=0,0,N348*R348/U348)</x:f>
        <x:v>0</x:v>
      </x:c>
      <x:c r="Z348" s="18" t="n">
        <x:f>IF(U348=0,0,P348*R348/U348)</x:f>
        <x:v>0</x:v>
      </x:c>
      <x:c r="AA348" s="18" t="n">
        <x:f>MAX(Y348,Z348*'01 Controls'!$E$13)</x:f>
        <x:v>0</x:v>
      </x:c>
      <x:c r="AB348" s="18" t="n">
        <x:f>IF(U348=0,0,N348*S348/U348)</x:f>
        <x:v>4168.117894736843</x:v>
      </x:c>
      <x:c r="AC348" s="18" t="n">
        <x:f>IF(U348=0,0,P348*S348/U348)</x:f>
        <x:v>13005.473684210527</x:v>
      </x:c>
      <x:c r="AD348" s="18" t="n">
        <x:f>MAX(AB348,AC348*'01 Controls'!$E$14)</x:f>
        <x:v>4168.117894736843</x:v>
      </x:c>
      <x:c r="AE348" s="18" t="n">
        <x:f>IF(U348=0,0,N348*T348/U348)</x:f>
        <x:v>231.56210526315792</x:v>
      </x:c>
      <x:c r="AF348" s="18" t="n">
        <x:f>IF(U348=0,0,P348*T348/U348)</x:f>
        <x:v>722.5263157894738</x:v>
      </x:c>
      <x:c r="AG348" s="18" t="n">
        <x:f>MAX(AE348,AF348*'01 Controls'!$E$15)</x:f>
        <x:v>231.56210526315792</x:v>
      </x:c>
      <x:c r="AH348" s="18" t="n">
        <x:f>SUM(V348,Y348,AB348,AE348)</x:f>
        <x:v>4399.68</x:v>
      </x:c>
      <x:c r="AI348" s="18" t="n">
        <x:f>N348-AH348</x:f>
        <x:v>0</x:v>
      </x:c>
      <x:c r="AJ348" s="18" t="n">
        <x:f>V348*INDEX('07 Mode Capacity'!$P$6:$P$17,MATCH("AIR-"&amp;I348,'07 Mode Capacity'!$C$6:$C$17,0))</x:f>
        <x:v>0</x:v>
      </x:c>
      <x:c r="AK348" s="18" t="n">
        <x:f>Y348*INDEX('07 Mode Capacity'!$P$6:$P$17,MATCH("OCEAN-"&amp;I348,'07 Mode Capacity'!$C$6:$C$17,0))</x:f>
        <x:v>0</x:v>
      </x:c>
      <x:c r="AL348" s="18" t="n">
        <x:f>AB348*INDEX('07 Mode Capacity'!$P$6:$P$17,MATCH("LAND-"&amp;I348,'07 Mode Capacity'!$C$6:$C$17,0))</x:f>
        <x:v>2980.2469128260254</x:v>
      </x:c>
      <x:c r="AM348" s="18" t="n">
        <x:f>AE348*INDEX('07 Mode Capacity'!$P$6:$P$17,MATCH("INLAND-"&amp;I348,'07 Mode Capacity'!$C$6:$C$17,0))</x:f>
        <x:v>231.56210526315792</x:v>
      </x:c>
      <x:c r="AN348" s="18" t="n">
        <x:f>SUM(AJ348:AM348)</x:f>
        <x:v>3211.809018089183</x:v>
      </x:c>
      <x:c r="AO348" s="17" t="n">
        <x:f>IF(N348=0,1,AN348/N348)</x:f>
        <x:v>0.7300096866338422</x:v>
      </x:c>
      <x:c r="AP348" s="11" t="str">
        <x:f>IF(AO348&gt;='01 Controls'!$E$16,"PASS","FAIL")</x:f>
        <x:v>FAIL</x:v>
      </x:c>
      <x:c r="AQ348" s="11" t="str">
        <x:v>UNQUANTIFIED</x:v>
      </x:c>
      <x:c r="AR348" s="11" t="str">
        <x:v>Position-class planning record; serial item and receiver open</x:v>
      </x:c>
      <x:c r="AS348" s="26"/>
      <x:c r="AT348" s="26"/>
    </x:row>
    <x:row r="349">
      <x:c r="C349" s="11" t="str">
        <x:v>C1-I-PRG-BLK-08</x:v>
      </x:c>
      <x:c r="D349" s="11" t="str">
        <x:v>C1</x:v>
      </x:c>
      <x:c r="E349" s="11" t="str">
        <x:v>Grid failure</x:v>
      </x:c>
      <x:c r="F349" s="11" t="str">
        <x:v>I-PRG</x:v>
      </x:c>
      <x:c r="G349" s="11" t="str">
        <x:v>Power restoration group</x:v>
      </x:c>
      <x:c r="H349" s="11" t="str">
        <x:v>BLK-08</x:v>
      </x:c>
      <x:c r="I349" s="19" t="n">
        <x:v>48</x:v>
      </x:c>
      <x:c r="J349" s="21" t="n">
        <x:v>8</x:v>
      </x:c>
      <x:c r="K349" s="18" t="n">
        <x:f>'05 Cargo Register'!K349</x:f>
        <x:v>164.988</x:v>
      </x:c>
      <x:c r="L349" s="18" t="n">
        <x:f>'05 Cargo Register'!N349</x:f>
        <x:v>26</x:v>
      </x:c>
      <x:c r="M349" s="18" t="n">
        <x:f>'05 Cargo Register'!O349</x:f>
        <x:v>1326</x:v>
      </x:c>
      <x:c r="N349" s="18" t="n">
        <x:f>J349*K349</x:f>
        <x:v>1319.904</x:v>
      </x:c>
      <x:c r="O349" s="18" t="n">
        <x:f>J349*L349</x:f>
        <x:v>208</x:v>
      </x:c>
      <x:c r="P349" s="18" t="n">
        <x:f>J349*M349</x:f>
        <x:v>10608</x:v>
      </x:c>
      <x:c r="Q349" s="22" t="n">
        <x:f>'01 Controls'!$E$22*'02 Cargo Classes'!$M$14</x:f>
        <x:v>0.05</x:v>
      </x:c>
      <x:c r="R349" s="22" t="n">
        <x:f>'01 Controls'!$F$22*'02 Cargo Classes'!$N$14</x:f>
        <x:v>0</x:v>
      </x:c>
      <x:c r="S349" s="22" t="n">
        <x:f>'01 Controls'!$G$22*'02 Cargo Classes'!$O$14</x:f>
        <x:v>0.9</x:v>
      </x:c>
      <x:c r="T349" s="22" t="n">
        <x:f>'01 Controls'!$H$22*'02 Cargo Classes'!$P$14</x:f>
        <x:v>0.025</x:v>
      </x:c>
      <x:c r="U349" s="22" t="n">
        <x:f>SUM(Q349:T349)</x:f>
        <x:v>0.9750000000000001</x:v>
      </x:c>
      <x:c r="V349" s="18" t="n">
        <x:f>IF(U349=0,0,N349*Q349/U349)</x:f>
        <x:v>67.6873846153846</x:v>
      </x:c>
      <x:c r="W349" s="18" t="n">
        <x:f>IF(U349=0,0,P349*Q349/U349)</x:f>
        <x:v>543.9999999999999</x:v>
      </x:c>
      <x:c r="X349" s="18" t="n">
        <x:f>MAX(V349,W349*'01 Controls'!$E$12)</x:f>
        <x:v>135.99999999999997</x:v>
      </x:c>
      <x:c r="Y349" s="18" t="n">
        <x:f>IF(U349=0,0,N349*R349/U349)</x:f>
        <x:v>0</x:v>
      </x:c>
      <x:c r="Z349" s="18" t="n">
        <x:f>IF(U349=0,0,P349*R349/U349)</x:f>
        <x:v>0</x:v>
      </x:c>
      <x:c r="AA349" s="18" t="n">
        <x:f>MAX(Y349,Z349*'01 Controls'!$E$13)</x:f>
        <x:v>0</x:v>
      </x:c>
      <x:c r="AB349" s="18" t="n">
        <x:f>IF(U349=0,0,N349*S349/U349)</x:f>
        <x:v>1218.3729230769231</x:v>
      </x:c>
      <x:c r="AC349" s="18" t="n">
        <x:f>IF(U349=0,0,P349*S349/U349)</x:f>
        <x:v>9792</x:v>
      </x:c>
      <x:c r="AD349" s="18" t="n">
        <x:f>MAX(AB349,AC349*'01 Controls'!$E$14)</x:f>
        <x:v>1958.4</x:v>
      </x:c>
      <x:c r="AE349" s="18" t="n">
        <x:f>IF(U349=0,0,N349*T349/U349)</x:f>
        <x:v>33.8436923076923</x:v>
      </x:c>
      <x:c r="AF349" s="18" t="n">
        <x:f>IF(U349=0,0,P349*T349/U349)</x:f>
        <x:v>271.99999999999994</x:v>
      </x:c>
      <x:c r="AG349" s="18" t="n">
        <x:f>MAX(AE349,AF349*'01 Controls'!$E$15)</x:f>
        <x:v>48.95999999999999</x:v>
      </x:c>
      <x:c r="AH349" s="18" t="n">
        <x:f>SUM(V349,Y349,AB349,AE349)</x:f>
        <x:v>1319.904</x:v>
      </x:c>
      <x:c r="AI349" s="18" t="n">
        <x:f>N349-AH349</x:f>
        <x:v>0</x:v>
      </x:c>
      <x:c r="AJ349" s="18" t="n">
        <x:f>V349*INDEX('07 Mode Capacity'!$P$6:$P$17,MATCH("AIR-"&amp;I349,'07 Mode Capacity'!$C$6:$C$17,0))</x:f>
        <x:v>18.975187524034382</x:v>
      </x:c>
      <x:c r="AK349" s="18" t="n">
        <x:f>Y349*INDEX('07 Mode Capacity'!$P$6:$P$17,MATCH("OCEAN-"&amp;I349,'07 Mode Capacity'!$C$6:$C$17,0))</x:f>
        <x:v>0</x:v>
      </x:c>
      <x:c r="AL349" s="18" t="n">
        <x:f>AB349*INDEX('07 Mode Capacity'!$P$6:$P$17,MATCH("LAND-"&amp;I349,'07 Mode Capacity'!$C$6:$C$17,0))</x:f>
        <x:v>148.69981953574964</x:v>
      </x:c>
      <x:c r="AM349" s="18" t="n">
        <x:f>AE349*INDEX('07 Mode Capacity'!$P$6:$P$17,MATCH("INLAND-"&amp;I349,'07 Mode Capacity'!$C$6:$C$17,0))</x:f>
        <x:v>21.363301729020588</x:v>
      </x:c>
      <x:c r="AN349" s="18" t="n">
        <x:f>SUM(AJ349:AM349)</x:f>
        <x:v>189.0383087888046</x:v>
      </x:c>
      <x:c r="AO349" s="17" t="n">
        <x:f>IF(N349=0,1,AN349/N349)</x:f>
        <x:v>0.14322125608287012</x:v>
      </x:c>
      <x:c r="AP349" s="11" t="str">
        <x:f>IF(AO349&gt;='01 Controls'!$E$16,"PASS","FAIL")</x:f>
        <x:v>FAIL</x:v>
      </x:c>
      <x:c r="AQ349" s="11" t="str">
        <x:v>UNQUANTIFIED</x:v>
      </x:c>
      <x:c r="AR349" s="11" t="str">
        <x:v>Position-class planning record; serial item and receiver open</x:v>
      </x:c>
      <x:c r="AS349" s="26"/>
      <x:c r="AT349" s="26"/>
    </x:row>
    <x:row r="350">
      <x:c r="C350" s="11" t="str">
        <x:v>C1-I-PRG-OOG-80</x:v>
      </x:c>
      <x:c r="D350" s="11" t="str">
        <x:v>C1</x:v>
      </x:c>
      <x:c r="E350" s="11" t="str">
        <x:v>Grid failure</x:v>
      </x:c>
      <x:c r="F350" s="11" t="str">
        <x:v>I-PRG</x:v>
      </x:c>
      <x:c r="G350" s="11" t="str">
        <x:v>Power restoration group</x:v>
      </x:c>
      <x:c r="H350" s="11" t="str">
        <x:v>OOG-80</x:v>
      </x:c>
      <x:c r="I350" s="19" t="n">
        <x:v>72</x:v>
      </x:c>
      <x:c r="J350" s="21" t="n">
        <x:v>8</x:v>
      </x:c>
      <x:c r="K350" s="18" t="n">
        <x:f>'05 Cargo Register'!K350</x:f>
        <x:v>659.952</x:v>
      </x:c>
      <x:c r="L350" s="18" t="n">
        <x:f>'05 Cargo Register'!N350</x:f>
        <x:v>11</x:v>
      </x:c>
      <x:c r="M350" s="18" t="n">
        <x:f>'05 Cargo Register'!O350</x:f>
        <x:v>1936</x:v>
      </x:c>
      <x:c r="N350" s="18" t="n">
        <x:f>J350*K350</x:f>
        <x:v>5279.616</x:v>
      </x:c>
      <x:c r="O350" s="18" t="n">
        <x:f>J350*L350</x:f>
        <x:v>88</x:v>
      </x:c>
      <x:c r="P350" s="18" t="n">
        <x:f>J350*M350</x:f>
        <x:v>15488</x:v>
      </x:c>
      <x:c r="Q350" s="22" t="n">
        <x:f>'01 Controls'!$E$22*'02 Cargo Classes'!$M$15</x:f>
        <x:v>0</x:v>
      </x:c>
      <x:c r="R350" s="22" t="n">
        <x:f>'01 Controls'!$F$22*'02 Cargo Classes'!$N$15</x:f>
        <x:v>0</x:v>
      </x:c>
      <x:c r="S350" s="22" t="n">
        <x:f>'01 Controls'!$G$22*'02 Cargo Classes'!$O$15</x:f>
        <x:v>0.54</x:v>
      </x:c>
      <x:c r="T350" s="22" t="n">
        <x:f>'01 Controls'!$H$22*'02 Cargo Classes'!$P$15</x:f>
        <x:v>0.025</x:v>
      </x:c>
      <x:c r="U350" s="22" t="n">
        <x:f>SUM(Q350:T350)</x:f>
        <x:v>0.5650000000000001</x:v>
      </x:c>
      <x:c r="V350" s="18" t="n">
        <x:f>IF(U350=0,0,N350*Q350/U350)</x:f>
        <x:v>0</x:v>
      </x:c>
      <x:c r="W350" s="18" t="n">
        <x:f>IF(U350=0,0,P350*Q350/U350)</x:f>
        <x:v>0</x:v>
      </x:c>
      <x:c r="X350" s="18" t="n">
        <x:f>MAX(V350,W350*'01 Controls'!$E$12)</x:f>
        <x:v>0</x:v>
      </x:c>
      <x:c r="Y350" s="18" t="n">
        <x:f>IF(U350=0,0,N350*R350/U350)</x:f>
        <x:v>0</x:v>
      </x:c>
      <x:c r="Z350" s="18" t="n">
        <x:f>IF(U350=0,0,P350*R350/U350)</x:f>
        <x:v>0</x:v>
      </x:c>
      <x:c r="AA350" s="18" t="n">
        <x:f>MAX(Y350,Z350*'01 Controls'!$E$13)</x:f>
        <x:v>0</x:v>
      </x:c>
      <x:c r="AB350" s="18" t="n">
        <x:f>IF(U350=0,0,N350*S350/U350)</x:f>
        <x:v>5046.0046725663715</x:v>
      </x:c>
      <x:c r="AC350" s="18" t="n">
        <x:f>IF(U350=0,0,P350*S350/U350)</x:f>
        <x:v>14802.690265486724</x:v>
      </x:c>
      <x:c r="AD350" s="18" t="n">
        <x:f>MAX(AB350,AC350*'01 Controls'!$E$14)</x:f>
        <x:v>5046.0046725663715</x:v>
      </x:c>
      <x:c r="AE350" s="18" t="n">
        <x:f>IF(U350=0,0,N350*T350/U350)</x:f>
        <x:v>233.61132743362828</x:v>
      </x:c>
      <x:c r="AF350" s="18" t="n">
        <x:f>IF(U350=0,0,P350*T350/U350)</x:f>
        <x:v>685.3097345132743</x:v>
      </x:c>
      <x:c r="AG350" s="18" t="n">
        <x:f>MAX(AE350,AF350*'01 Controls'!$E$15)</x:f>
        <x:v>233.61132743362828</x:v>
      </x:c>
      <x:c r="AH350" s="18" t="n">
        <x:f>SUM(V350,Y350,AB350,AE350)</x:f>
        <x:v>5279.616</x:v>
      </x:c>
      <x:c r="AI350" s="18" t="n">
        <x:f>N350-AH350</x:f>
        <x:v>0</x:v>
      </x:c>
      <x:c r="AJ350" s="18" t="n">
        <x:f>V350*INDEX('07 Mode Capacity'!$P$6:$P$17,MATCH("AIR-"&amp;I350,'07 Mode Capacity'!$C$6:$C$17,0))</x:f>
        <x:v>0</x:v>
      </x:c>
      <x:c r="AK350" s="18" t="n">
        <x:f>Y350*INDEX('07 Mode Capacity'!$P$6:$P$17,MATCH("OCEAN-"&amp;I350,'07 Mode Capacity'!$C$6:$C$17,0))</x:f>
        <x:v>0</x:v>
      </x:c>
      <x:c r="AL350" s="18" t="n">
        <x:f>AB350*INDEX('07 Mode Capacity'!$P$6:$P$17,MATCH("LAND-"&amp;I350,'07 Mode Capacity'!$C$6:$C$17,0))</x:f>
        <x:v>3607.9449351734534</x:v>
      </x:c>
      <x:c r="AM350" s="18" t="n">
        <x:f>AE350*INDEX('07 Mode Capacity'!$P$6:$P$17,MATCH("INLAND-"&amp;I350,'07 Mode Capacity'!$C$6:$C$17,0))</x:f>
        <x:v>233.61132743362828</x:v>
      </x:c>
      <x:c r="AN350" s="18" t="n">
        <x:f>SUM(AJ350:AM350)</x:f>
        <x:v>3841.5562626070814</x:v>
      </x:c>
      <x:c r="AO350" s="17" t="n">
        <x:f>IF(N350=0,1,AN350/N350)</x:f>
        <x:v>0.7276203918252921</x:v>
      </x:c>
      <x:c r="AP350" s="11" t="str">
        <x:f>IF(AO350&gt;='01 Controls'!$E$16,"PASS","FAIL")</x:f>
        <x:v>FAIL</x:v>
      </x:c>
      <x:c r="AQ350" s="11" t="str">
        <x:v>UNQUANTIFIED</x:v>
      </x:c>
      <x:c r="AR350" s="11" t="str">
        <x:v>Position-class planning record; serial item and receiver open</x:v>
      </x:c>
      <x:c r="AS350" s="26"/>
      <x:c r="AT350" s="26"/>
    </x:row>
    <x:row r="351">
      <x:c r="C351" s="11" t="str">
        <x:v>C1-I-GBG-APL-45</x:v>
      </x:c>
      <x:c r="D351" s="11" t="str">
        <x:v>C1</x:v>
      </x:c>
      <x:c r="E351" s="11" t="str">
        <x:v>Grid failure</x:v>
      </x:c>
      <x:c r="F351" s="11" t="str">
        <x:v>I-GBG</x:v>
      </x:c>
      <x:c r="G351" s="11" t="str">
        <x:v>Grid bridge group</x:v>
      </x:c>
      <x:c r="H351" s="11" t="str">
        <x:v>APL-45</x:v>
      </x:c>
      <x:c r="I351" s="19" t="n">
        <x:v>24</x:v>
      </x:c>
      <x:c r="J351" s="21" t="n">
        <x:v>6</x:v>
      </x:c>
      <x:c r="K351" s="18" t="n">
        <x:f>'05 Cargo Register'!K351</x:f>
        <x:v>180</x:v>
      </x:c>
      <x:c r="L351" s="18" t="n">
        <x:f>'05 Cargo Register'!N351</x:f>
        <x:v>48</x:v>
      </x:c>
      <x:c r="M351" s="18" t="n">
        <x:f>'05 Cargo Register'!O351</x:f>
        <x:v>360</x:v>
      </x:c>
      <x:c r="N351" s="18" t="n">
        <x:f>J351*K351</x:f>
        <x:v>1080</x:v>
      </x:c>
      <x:c r="O351" s="18" t="n">
        <x:f>J351*L351</x:f>
        <x:v>288</x:v>
      </x:c>
      <x:c r="P351" s="18" t="n">
        <x:f>J351*M351</x:f>
        <x:v>2160</x:v>
      </x:c>
      <x:c r="Q351" s="22" t="n">
        <x:f>'01 Controls'!$E$22*'02 Cargo Classes'!$M$6</x:f>
        <x:v>0.15000000000000002</x:v>
      </x:c>
      <x:c r="R351" s="22" t="n">
        <x:f>'01 Controls'!$F$22*'02 Cargo Classes'!$N$6</x:f>
        <x:v>0</x:v>
      </x:c>
      <x:c r="S351" s="22" t="n">
        <x:f>'01 Controls'!$G$22*'02 Cargo Classes'!$O$6</x:f>
        <x:v>0.9</x:v>
      </x:c>
      <x:c r="T351" s="22" t="n">
        <x:f>'01 Controls'!$H$22*'02 Cargo Classes'!$P$6</x:f>
        <x:v>0.015</x:v>
      </x:c>
      <x:c r="U351" s="22" t="n">
        <x:f>SUM(Q351:T351)</x:f>
        <x:v>1.065</x:v>
      </x:c>
      <x:c r="V351" s="18" t="n">
        <x:f>IF(U351=0,0,N351*Q351/U351)</x:f>
        <x:v>152.11267605633807</x:v>
      </x:c>
      <x:c r="W351" s="18" t="n">
        <x:f>IF(U351=0,0,P351*Q351/U351)</x:f>
        <x:v>304.22535211267615</x:v>
      </x:c>
      <x:c r="X351" s="18" t="n">
        <x:f>MAX(V351,W351*'01 Controls'!$E$12)</x:f>
        <x:v>152.11267605633807</x:v>
      </x:c>
      <x:c r="Y351" s="18" t="n">
        <x:f>IF(U351=0,0,N351*R351/U351)</x:f>
        <x:v>0</x:v>
      </x:c>
      <x:c r="Z351" s="18" t="n">
        <x:f>IF(U351=0,0,P351*R351/U351)</x:f>
        <x:v>0</x:v>
      </x:c>
      <x:c r="AA351" s="18" t="n">
        <x:f>MAX(Y351,Z351*'01 Controls'!$E$13)</x:f>
        <x:v>0</x:v>
      </x:c>
      <x:c r="AB351" s="18" t="n">
        <x:f>IF(U351=0,0,N351*S351/U351)</x:f>
        <x:v>912.6760563380282</x:v>
      </x:c>
      <x:c r="AC351" s="18" t="n">
        <x:f>IF(U351=0,0,P351*S351/U351)</x:f>
        <x:v>1825.3521126760563</x:v>
      </x:c>
      <x:c r="AD351" s="18" t="n">
        <x:f>MAX(AB351,AC351*'01 Controls'!$E$14)</x:f>
        <x:v>912.6760563380282</x:v>
      </x:c>
      <x:c r="AE351" s="18" t="n">
        <x:f>IF(U351=0,0,N351*T351/U351)</x:f>
        <x:v>15.211267605633802</x:v>
      </x:c>
      <x:c r="AF351" s="18" t="n">
        <x:f>IF(U351=0,0,P351*T351/U351)</x:f>
        <x:v>30.422535211267604</x:v>
      </x:c>
      <x:c r="AG351" s="18" t="n">
        <x:f>MAX(AE351,AF351*'01 Controls'!$E$15)</x:f>
        <x:v>15.211267605633802</x:v>
      </x:c>
      <x:c r="AH351" s="18" t="n">
        <x:f>SUM(V351,Y351,AB351,AE351)</x:f>
        <x:v>1080</x:v>
      </x:c>
      <x:c r="AI351" s="18" t="n">
        <x:f>N351-AH351</x:f>
        <x:v>0</x:v>
      </x:c>
      <x:c r="AJ351" s="18" t="n">
        <x:f>V351*INDEX('07 Mode Capacity'!$P$6:$P$17,MATCH("AIR-"&amp;I351,'07 Mode Capacity'!$C$6:$C$17,0))</x:f>
        <x:v>30.865801868447765</x:v>
      </x:c>
      <x:c r="AK351" s="18" t="n">
        <x:f>Y351*INDEX('07 Mode Capacity'!$P$6:$P$17,MATCH("OCEAN-"&amp;I351,'07 Mode Capacity'!$C$6:$C$17,0))</x:f>
        <x:v>0</x:v>
      </x:c>
      <x:c r="AL351" s="18" t="n">
        <x:f>AB351*INDEX('07 Mode Capacity'!$P$6:$P$17,MATCH("LAND-"&amp;I351,'07 Mode Capacity'!$C$6:$C$17,0))</x:f>
        <x:v>349.09943508972077</x:v>
      </x:c>
      <x:c r="AM351" s="18" t="n">
        <x:f>AE351*INDEX('07 Mode Capacity'!$P$6:$P$17,MATCH("INLAND-"&amp;I351,'07 Mode Capacity'!$C$6:$C$17,0))</x:f>
        <x:v>15.211267605633802</x:v>
      </x:c>
      <x:c r="AN351" s="18" t="n">
        <x:f>SUM(AJ351:AM351)</x:f>
        <x:v>395.1765045638023</x:v>
      </x:c>
      <x:c r="AO351" s="17" t="n">
        <x:f>IF(N351=0,1,AN351/N351)</x:f>
        <x:v>0.36590417089240956</x:v>
      </x:c>
      <x:c r="AP351" s="11" t="str">
        <x:f>IF(AO351&gt;='01 Controls'!$E$16,"PASS","FAIL")</x:f>
        <x:v>FAIL</x:v>
      </x:c>
      <x:c r="AQ351" s="11" t="str">
        <x:v>UNQUANTIFIED</x:v>
      </x:c>
      <x:c r="AR351" s="11" t="str">
        <x:v>Position-class planning record; serial item and receiver open</x:v>
      </x:c>
      <x:c r="AS351" s="26"/>
      <x:c r="AT351" s="26"/>
    </x:row>
    <x:row r="352">
      <x:c r="C352" s="11" t="str">
        <x:v>C1-I-GBG-ISO-18</x:v>
      </x:c>
      <x:c r="D352" s="11" t="str">
        <x:v>C1</x:v>
      </x:c>
      <x:c r="E352" s="11" t="str">
        <x:v>Grid failure</x:v>
      </x:c>
      <x:c r="F352" s="11" t="str">
        <x:v>I-GBG</x:v>
      </x:c>
      <x:c r="G352" s="11" t="str">
        <x:v>Grid bridge group</x:v>
      </x:c>
      <x:c r="H352" s="11" t="str">
        <x:v>ISO-18</x:v>
      </x:c>
      <x:c r="I352" s="19" t="n">
        <x:v>48</x:v>
      </x:c>
      <x:c r="J352" s="21" t="n">
        <x:v>6</x:v>
      </x:c>
      <x:c r="K352" s="18" t="n">
        <x:f>'05 Cargo Register'!K352</x:f>
        <x:v>540</x:v>
      </x:c>
      <x:c r="L352" s="18" t="n">
        <x:f>'05 Cargo Register'!N352</x:f>
        <x:v>36</x:v>
      </x:c>
      <x:c r="M352" s="18" t="n">
        <x:f>'05 Cargo Register'!O352</x:f>
        <x:v>950.4000000000001</x:v>
      </x:c>
      <x:c r="N352" s="18" t="n">
        <x:f>J352*K352</x:f>
        <x:v>3240</x:v>
      </x:c>
      <x:c r="O352" s="18" t="n">
        <x:f>J352*L352</x:f>
        <x:v>216</x:v>
      </x:c>
      <x:c r="P352" s="18" t="n">
        <x:f>J352*M352</x:f>
        <x:v>5702.400000000001</x:v>
      </x:c>
      <x:c r="Q352" s="22" t="n">
        <x:f>'01 Controls'!$E$22*'02 Cargo Classes'!$M$7</x:f>
        <x:v>0.010000000000000002</x:v>
      </x:c>
      <x:c r="R352" s="22" t="n">
        <x:f>'01 Controls'!$F$22*'02 Cargo Classes'!$N$7</x:f>
        <x:v>0</x:v>
      </x:c>
      <x:c r="S352" s="22" t="n">
        <x:f>'01 Controls'!$G$22*'02 Cargo Classes'!$O$7</x:f>
        <x:v>1.08</x:v>
      </x:c>
      <x:c r="T352" s="22" t="n">
        <x:f>'01 Controls'!$H$22*'02 Cargo Classes'!$P$7</x:f>
        <x:v>0.04000000000000001</x:v>
      </x:c>
      <x:c r="U352" s="22" t="n">
        <x:f>SUM(Q352:T352)</x:f>
        <x:v>1.1300000000000001</x:v>
      </x:c>
      <x:c r="V352" s="18" t="n">
        <x:f>IF(U352=0,0,N352*Q352/U352)</x:f>
        <x:v>28.67256637168142</x:v>
      </x:c>
      <x:c r="W352" s="18" t="n">
        <x:f>IF(U352=0,0,P352*Q352/U352)</x:f>
        <x:v>50.4637168141593</x:v>
      </x:c>
      <x:c r="X352" s="18" t="n">
        <x:f>MAX(V352,W352*'01 Controls'!$E$12)</x:f>
        <x:v>28.67256637168142</x:v>
      </x:c>
      <x:c r="Y352" s="18" t="n">
        <x:f>IF(U352=0,0,N352*R352/U352)</x:f>
        <x:v>0</x:v>
      </x:c>
      <x:c r="Z352" s="18" t="n">
        <x:f>IF(U352=0,0,P352*R352/U352)</x:f>
        <x:v>0</x:v>
      </x:c>
      <x:c r="AA352" s="18" t="n">
        <x:f>MAX(Y352,Z352*'01 Controls'!$E$13)</x:f>
        <x:v>0</x:v>
      </x:c>
      <x:c r="AB352" s="18" t="n">
        <x:f>IF(U352=0,0,N352*S352/U352)</x:f>
        <x:v>3096.637168141593</x:v>
      </x:c>
      <x:c r="AC352" s="18" t="n">
        <x:f>IF(U352=0,0,P352*S352/U352)</x:f>
        <x:v>5450.081415929203</x:v>
      </x:c>
      <x:c r="AD352" s="18" t="n">
        <x:f>MAX(AB352,AC352*'01 Controls'!$E$14)</x:f>
        <x:v>3096.637168141593</x:v>
      </x:c>
      <x:c r="AE352" s="18" t="n">
        <x:f>IF(U352=0,0,N352*T352/U352)</x:f>
        <x:v>114.69026548672568</x:v>
      </x:c>
      <x:c r="AF352" s="18" t="n">
        <x:f>IF(U352=0,0,P352*T352/U352)</x:f>
        <x:v>201.8548672566372</x:v>
      </x:c>
      <x:c r="AG352" s="18" t="n">
        <x:f>MAX(AE352,AF352*'01 Controls'!$E$15)</x:f>
        <x:v>114.69026548672568</x:v>
      </x:c>
      <x:c r="AH352" s="18" t="n">
        <x:f>SUM(V352,Y352,AB352,AE352)</x:f>
        <x:v>3240.0000000000005</x:v>
      </x:c>
      <x:c r="AI352" s="18" t="n">
        <x:f>N352-AH352</x:f>
        <x:v>-4.547473508864641e-13</x:v>
      </x:c>
      <x:c r="AJ352" s="18" t="n">
        <x:f>V352*INDEX('07 Mode Capacity'!$P$6:$P$17,MATCH("AIR-"&amp;I352,'07 Mode Capacity'!$C$6:$C$17,0))</x:f>
        <x:v>8.037942768648746</x:v>
      </x:c>
      <x:c r="AK352" s="18" t="n">
        <x:f>Y352*INDEX('07 Mode Capacity'!$P$6:$P$17,MATCH("OCEAN-"&amp;I352,'07 Mode Capacity'!$C$6:$C$17,0))</x:f>
        <x:v>0</x:v>
      </x:c>
      <x:c r="AL352" s="18" t="n">
        <x:f>AB352*INDEX('07 Mode Capacity'!$P$6:$P$17,MATCH("LAND-"&amp;I352,'07 Mode Capacity'!$C$6:$C$17,0))</x:f>
        <x:v>377.93796903124183</x:v>
      </x:c>
      <x:c r="AM352" s="18" t="n">
        <x:f>AE352*INDEX('07 Mode Capacity'!$P$6:$P$17,MATCH("INLAND-"&amp;I352,'07 Mode Capacity'!$C$6:$C$17,0))</x:f>
        <x:v>72.39643726513556</x:v>
      </x:c>
      <x:c r="AN352" s="18" t="n">
        <x:f>SUM(AJ352:AM352)</x:f>
        <x:v>458.3723490650261</x:v>
      </x:c>
      <x:c r="AO352" s="17" t="n">
        <x:f>IF(N352=0,1,AN352/N352)</x:f>
        <x:v>0.141472947242292</x:v>
      </x:c>
      <x:c r="AP352" s="11" t="str">
        <x:f>IF(AO352&gt;='01 Controls'!$E$16,"PASS","FAIL")</x:f>
        <x:v>FAIL</x:v>
      </x:c>
      <x:c r="AQ352" s="11" t="str">
        <x:v>UNQUANTIFIED</x:v>
      </x:c>
      <x:c r="AR352" s="11" t="str">
        <x:v>Position-class planning record; serial item and receiver open</x:v>
      </x:c>
      <x:c r="AS352" s="26"/>
      <x:c r="AT352" s="26"/>
    </x:row>
    <x:row r="353">
      <x:c r="C353" s="11" t="str">
        <x:v>C1-I-GBG-COL-12</x:v>
      </x:c>
      <x:c r="D353" s="11" t="str">
        <x:v>C1</x:v>
      </x:c>
      <x:c r="E353" s="11" t="str">
        <x:v>Grid failure</x:v>
      </x:c>
      <x:c r="F353" s="11" t="str">
        <x:v>I-GBG</x:v>
      </x:c>
      <x:c r="G353" s="11" t="str">
        <x:v>Grid bridge group</x:v>
      </x:c>
      <x:c r="H353" s="11" t="str">
        <x:v>COL-12</x:v>
      </x:c>
      <x:c r="I353" s="19" t="n">
        <x:v>24</x:v>
      </x:c>
      <x:c r="J353" s="21" t="n">
        <x:v>6</x:v>
      </x:c>
      <x:c r="K353" s="18" t="n">
        <x:f>'05 Cargo Register'!K353</x:f>
        <x:v>90</x:v>
      </x:c>
      <x:c r="L353" s="18" t="n">
        <x:f>'05 Cargo Register'!N353</x:f>
        <x:v>10</x:v>
      </x:c>
      <x:c r="M353" s="18" t="n">
        <x:f>'05 Cargo Register'!O353</x:f>
        <x:v>264</x:v>
      </x:c>
      <x:c r="N353" s="18" t="n">
        <x:f>J353*K353</x:f>
        <x:v>540</x:v>
      </x:c>
      <x:c r="O353" s="18" t="n">
        <x:f>J353*L353</x:f>
        <x:v>60</x:v>
      </x:c>
      <x:c r="P353" s="18" t="n">
        <x:f>J353*M353</x:f>
        <x:v>1584</x:v>
      </x:c>
      <x:c r="Q353" s="22" t="n">
        <x:f>'01 Controls'!$E$22*'02 Cargo Classes'!$M$8</x:f>
        <x:v>0.1</x:v>
      </x:c>
      <x:c r="R353" s="22" t="n">
        <x:f>'01 Controls'!$F$22*'02 Cargo Classes'!$N$8</x:f>
        <x:v>0</x:v>
      </x:c>
      <x:c r="S353" s="22" t="n">
        <x:f>'01 Controls'!$G$22*'02 Cargo Classes'!$O$8</x:f>
        <x:v>1.08</x:v>
      </x:c>
      <x:c r="T353" s="22" t="n">
        <x:f>'01 Controls'!$H$22*'02 Cargo Classes'!$P$8</x:f>
        <x:v>0.010000000000000002</x:v>
      </x:c>
      <x:c r="U353" s="22" t="n">
        <x:f>SUM(Q353:T353)</x:f>
        <x:v>1.1900000000000002</x:v>
      </x:c>
      <x:c r="V353" s="18" t="n">
        <x:f>IF(U353=0,0,N353*Q353/U353)</x:f>
        <x:v>45.3781512605042</x:v>
      </x:c>
      <x:c r="W353" s="18" t="n">
        <x:f>IF(U353=0,0,P353*Q353/U353)</x:f>
        <x:v>133.10924369747897</x:v>
      </x:c>
      <x:c r="X353" s="18" t="n">
        <x:f>MAX(V353,W353*'01 Controls'!$E$12)</x:f>
        <x:v>45.3781512605042</x:v>
      </x:c>
      <x:c r="Y353" s="18" t="n">
        <x:f>IF(U353=0,0,N353*R353/U353)</x:f>
        <x:v>0</x:v>
      </x:c>
      <x:c r="Z353" s="18" t="n">
        <x:f>IF(U353=0,0,P353*R353/U353)</x:f>
        <x:v>0</x:v>
      </x:c>
      <x:c r="AA353" s="18" t="n">
        <x:f>MAX(Y353,Z353*'01 Controls'!$E$13)</x:f>
        <x:v>0</x:v>
      </x:c>
      <x:c r="AB353" s="18" t="n">
        <x:f>IF(U353=0,0,N353*S353/U353)</x:f>
        <x:v>490.08403361344534</x:v>
      </x:c>
      <x:c r="AC353" s="18" t="n">
        <x:f>IF(U353=0,0,P353*S353/U353)</x:f>
        <x:v>1437.579831932773</x:v>
      </x:c>
      <x:c r="AD353" s="18" t="n">
        <x:f>MAX(AB353,AC353*'01 Controls'!$E$14)</x:f>
        <x:v>490.08403361344534</x:v>
      </x:c>
      <x:c r="AE353" s="18" t="n">
        <x:f>IF(U353=0,0,N353*T353/U353)</x:f>
        <x:v>4.537815126050421</x:v>
      </x:c>
      <x:c r="AF353" s="18" t="n">
        <x:f>IF(U353=0,0,P353*T353/U353)</x:f>
        <x:v>13.3109243697479</x:v>
      </x:c>
      <x:c r="AG353" s="18" t="n">
        <x:f>MAX(AE353,AF353*'01 Controls'!$E$15)</x:f>
        <x:v>4.537815126050421</x:v>
      </x:c>
      <x:c r="AH353" s="18" t="n">
        <x:f>SUM(V353,Y353,AB353,AE353)</x:f>
        <x:v>540</x:v>
      </x:c>
      <x:c r="AI353" s="18" t="n">
        <x:f>N353-AH353</x:f>
        <x:v>0</x:v>
      </x:c>
      <x:c r="AJ353" s="18" t="n">
        <x:f>V353*INDEX('07 Mode Capacity'!$P$6:$P$17,MATCH("AIR-"&amp;I353,'07 Mode Capacity'!$C$6:$C$17,0))</x:f>
        <x:v>9.20786526327643</x:v>
      </x:c>
      <x:c r="AK353" s="18" t="n">
        <x:f>Y353*INDEX('07 Mode Capacity'!$P$6:$P$17,MATCH("OCEAN-"&amp;I353,'07 Mode Capacity'!$C$6:$C$17,0))</x:f>
        <x:v>0</x:v>
      </x:c>
      <x:c r="AL353" s="18" t="n">
        <x:f>AB353*INDEX('07 Mode Capacity'!$P$6:$P$17,MATCH("LAND-"&amp;I353,'07 Mode Capacity'!$C$6:$C$17,0))</x:f>
        <x:v>187.45759581708535</x:v>
      </x:c>
      <x:c r="AM353" s="18" t="n">
        <x:f>AE353*INDEX('07 Mode Capacity'!$P$6:$P$17,MATCH("INLAND-"&amp;I353,'07 Mode Capacity'!$C$6:$C$17,0))</x:f>
        <x:v>4.537815126050421</x:v>
      </x:c>
      <x:c r="AN353" s="18" t="n">
        <x:f>SUM(AJ353:AM353)</x:f>
        <x:v>201.2032762064122</x:v>
      </x:c>
      <x:c r="AO353" s="17" t="n">
        <x:f>IF(N353=0,1,AN353/N353)</x:f>
        <x:v>0.37259865964150407</x:v>
      </x:c>
      <x:c r="AP353" s="11" t="str">
        <x:f>IF(AO353&gt;='01 Controls'!$E$16,"PASS","FAIL")</x:f>
        <x:v>FAIL</x:v>
      </x:c>
      <x:c r="AQ353" s="11" t="str">
        <x:v>UNQUANTIFIED</x:v>
      </x:c>
      <x:c r="AR353" s="11" t="str">
        <x:v>Position-class planning record; serial item and receiver open</x:v>
      </x:c>
      <x:c r="AS353" s="26"/>
      <x:c r="AT353" s="26"/>
    </x:row>
    <x:row r="354">
      <x:c r="C354" s="11" t="str">
        <x:v>C1-I-GBG-BAT-22</x:v>
      </x:c>
      <x:c r="D354" s="11" t="str">
        <x:v>C1</x:v>
      </x:c>
      <x:c r="E354" s="11" t="str">
        <x:v>Grid failure</x:v>
      </x:c>
      <x:c r="F354" s="11" t="str">
        <x:v>I-GBG</x:v>
      </x:c>
      <x:c r="G354" s="11" t="str">
        <x:v>Grid bridge group</x:v>
      </x:c>
      <x:c r="H354" s="11" t="str">
        <x:v>BAT-22</x:v>
      </x:c>
      <x:c r="I354" s="19" t="n">
        <x:v>48</x:v>
      </x:c>
      <x:c r="J354" s="21" t="n">
        <x:v>6</x:v>
      </x:c>
      <x:c r="K354" s="18" t="n">
        <x:f>'05 Cargo Register'!K354</x:f>
        <x:v>675</x:v>
      </x:c>
      <x:c r="L354" s="18" t="n">
        <x:f>'05 Cargo Register'!N354</x:f>
        <x:v>39</x:v>
      </x:c>
      <x:c r="M354" s="18" t="n">
        <x:f>'05 Cargo Register'!O354</x:f>
        <x:v>1029.6000000000001</x:v>
      </x:c>
      <x:c r="N354" s="18" t="n">
        <x:f>J354*K354</x:f>
        <x:v>4050</x:v>
      </x:c>
      <x:c r="O354" s="18" t="n">
        <x:f>J354*L354</x:f>
        <x:v>234</x:v>
      </x:c>
      <x:c r="P354" s="18" t="n">
        <x:f>J354*M354</x:f>
        <x:v>6177.6</x:v>
      </x:c>
      <x:c r="Q354" s="22" t="n">
        <x:f>'01 Controls'!$E$22*'02 Cargo Classes'!$M$9</x:f>
        <x:v>0</x:v>
      </x:c>
      <x:c r="R354" s="22" t="n">
        <x:f>'01 Controls'!$F$22*'02 Cargo Classes'!$N$9</x:f>
        <x:v>0</x:v>
      </x:c>
      <x:c r="S354" s="22" t="n">
        <x:f>'01 Controls'!$G$22*'02 Cargo Classes'!$O$9</x:f>
        <x:v>0.9</x:v>
      </x:c>
      <x:c r="T354" s="22" t="n">
        <x:f>'01 Controls'!$H$22*'02 Cargo Classes'!$P$9</x:f>
        <x:v>0.025</x:v>
      </x:c>
      <x:c r="U354" s="22" t="n">
        <x:f>SUM(Q354:T354)</x:f>
        <x:v>0.925</x:v>
      </x:c>
      <x:c r="V354" s="18" t="n">
        <x:f>IF(U354=0,0,N354*Q354/U354)</x:f>
        <x:v>0</x:v>
      </x:c>
      <x:c r="W354" s="18" t="n">
        <x:f>IF(U354=0,0,P354*Q354/U354)</x:f>
        <x:v>0</x:v>
      </x:c>
      <x:c r="X354" s="18" t="n">
        <x:f>MAX(V354,W354*'01 Controls'!$E$12)</x:f>
        <x:v>0</x:v>
      </x:c>
      <x:c r="Y354" s="18" t="n">
        <x:f>IF(U354=0,0,N354*R354/U354)</x:f>
        <x:v>0</x:v>
      </x:c>
      <x:c r="Z354" s="18" t="n">
        <x:f>IF(U354=0,0,P354*R354/U354)</x:f>
        <x:v>0</x:v>
      </x:c>
      <x:c r="AA354" s="18" t="n">
        <x:f>MAX(Y354,Z354*'01 Controls'!$E$13)</x:f>
        <x:v>0</x:v>
      </x:c>
      <x:c r="AB354" s="18" t="n">
        <x:f>IF(U354=0,0,N354*S354/U354)</x:f>
        <x:v>3940.5405405405404</x:v>
      </x:c>
      <x:c r="AC354" s="18" t="n">
        <x:f>IF(U354=0,0,P354*S354/U354)</x:f>
        <x:v>6010.637837837838</x:v>
      </x:c>
      <x:c r="AD354" s="18" t="n">
        <x:f>MAX(AB354,AC354*'01 Controls'!$E$14)</x:f>
        <x:v>3940.5405405405404</x:v>
      </x:c>
      <x:c r="AE354" s="18" t="n">
        <x:f>IF(U354=0,0,N354*T354/U354)</x:f>
        <x:v>109.45945945945945</x:v>
      </x:c>
      <x:c r="AF354" s="18" t="n">
        <x:f>IF(U354=0,0,P354*T354/U354)</x:f>
        <x:v>166.96216216216217</x:v>
      </x:c>
      <x:c r="AG354" s="18" t="n">
        <x:f>MAX(AE354,AF354*'01 Controls'!$E$15)</x:f>
        <x:v>109.45945945945945</x:v>
      </x:c>
      <x:c r="AH354" s="18" t="n">
        <x:f>SUM(V354,Y354,AB354,AE354)</x:f>
        <x:v>4050</x:v>
      </x:c>
      <x:c r="AI354" s="18" t="n">
        <x:f>N354-AH354</x:f>
        <x:v>0</x:v>
      </x:c>
      <x:c r="AJ354" s="18" t="n">
        <x:f>V354*INDEX('07 Mode Capacity'!$P$6:$P$17,MATCH("AIR-"&amp;I354,'07 Mode Capacity'!$C$6:$C$17,0))</x:f>
        <x:v>0</x:v>
      </x:c>
      <x:c r="AK354" s="18" t="n">
        <x:f>Y354*INDEX('07 Mode Capacity'!$P$6:$P$17,MATCH("OCEAN-"&amp;I354,'07 Mode Capacity'!$C$6:$C$17,0))</x:f>
        <x:v>0</x:v>
      </x:c>
      <x:c r="AL354" s="18" t="n">
        <x:f>AB354*INDEX('07 Mode Capacity'!$P$6:$P$17,MATCH("LAND-"&amp;I354,'07 Mode Capacity'!$C$6:$C$17,0))</x:f>
        <x:v>480.9345777086748</x:v>
      </x:c>
      <x:c r="AM354" s="18" t="n">
        <x:f>AE354*INDEX('07 Mode Capacity'!$P$6:$P$17,MATCH("INLAND-"&amp;I354,'07 Mode Capacity'!$C$6:$C$17,0))</x:f>
        <x:v>69.09457272770538</x:v>
      </x:c>
      <x:c r="AN354" s="18" t="n">
        <x:f>SUM(AJ354:AM354)</x:f>
        <x:v>550.0291504363802</x:v>
      </x:c>
      <x:c r="AO354" s="17" t="n">
        <x:f>IF(N354=0,1,AN354/N354)</x:f>
        <x:v>0.13580966677441486</x:v>
      </x:c>
      <x:c r="AP354" s="11" t="str">
        <x:f>IF(AO354&gt;='01 Controls'!$E$16,"PASS","FAIL")</x:f>
        <x:v>FAIL</x:v>
      </x:c>
      <x:c r="AQ354" s="11" t="str">
        <x:v>UNQUANTIFIED</x:v>
      </x:c>
      <x:c r="AR354" s="11" t="str">
        <x:v>Position-class planning record; serial item and receiver open</x:v>
      </x:c>
      <x:c r="AS354" s="26"/>
      <x:c r="AT354" s="26"/>
    </x:row>
    <x:row r="355">
      <x:c r="C355" s="11" t="str">
        <x:v>C1-I-GBG-TNK-20</x:v>
      </x:c>
      <x:c r="D355" s="11" t="str">
        <x:v>C1</x:v>
      </x:c>
      <x:c r="E355" s="11" t="str">
        <x:v>Grid failure</x:v>
      </x:c>
      <x:c r="F355" s="11" t="str">
        <x:v>I-GBG</x:v>
      </x:c>
      <x:c r="G355" s="11" t="str">
        <x:v>Grid bridge group</x:v>
      </x:c>
      <x:c r="H355" s="11" t="str">
        <x:v>TNK-20</x:v>
      </x:c>
      <x:c r="I355" s="19" t="n">
        <x:v>48</x:v>
      </x:c>
      <x:c r="J355" s="21" t="n">
        <x:v>6</x:v>
      </x:c>
      <x:c r="K355" s="18" t="n">
        <x:f>'05 Cargo Register'!K355</x:f>
        <x:v>540</x:v>
      </x:c>
      <x:c r="L355" s="18" t="n">
        <x:f>'05 Cargo Register'!N355</x:f>
        <x:v>32</x:v>
      </x:c>
      <x:c r="M355" s="18" t="n">
        <x:f>'05 Cargo Register'!O355</x:f>
        <x:v>680</x:v>
      </x:c>
      <x:c r="N355" s="18" t="n">
        <x:f>J355*K355</x:f>
        <x:v>3240</x:v>
      </x:c>
      <x:c r="O355" s="18" t="n">
        <x:f>J355*L355</x:f>
        <x:v>192</x:v>
      </x:c>
      <x:c r="P355" s="18" t="n">
        <x:f>J355*M355</x:f>
        <x:v>4080</x:v>
      </x:c>
      <x:c r="Q355" s="22" t="n">
        <x:f>'01 Controls'!$E$22*'02 Cargo Classes'!$M$10</x:f>
        <x:v>0</x:v>
      </x:c>
      <x:c r="R355" s="22" t="n">
        <x:f>'01 Controls'!$F$22*'02 Cargo Classes'!$N$10</x:f>
        <x:v>0</x:v>
      </x:c>
      <x:c r="S355" s="22" t="n">
        <x:f>'01 Controls'!$G$22*'02 Cargo Classes'!$O$10</x:f>
        <x:v>0.9</x:v>
      </x:c>
      <x:c r="T355" s="22" t="n">
        <x:f>'01 Controls'!$H$22*'02 Cargo Classes'!$P$10</x:f>
        <x:v>0.05</x:v>
      </x:c>
      <x:c r="U355" s="22" t="n">
        <x:f>SUM(Q355:T355)</x:f>
        <x:v>0.9500000000000001</x:v>
      </x:c>
      <x:c r="V355" s="18" t="n">
        <x:f>IF(U355=0,0,N355*Q355/U355)</x:f>
        <x:v>0</x:v>
      </x:c>
      <x:c r="W355" s="18" t="n">
        <x:f>IF(U355=0,0,P355*Q355/U355)</x:f>
        <x:v>0</x:v>
      </x:c>
      <x:c r="X355" s="18" t="n">
        <x:f>MAX(V355,W355*'01 Controls'!$E$12)</x:f>
        <x:v>0</x:v>
      </x:c>
      <x:c r="Y355" s="18" t="n">
        <x:f>IF(U355=0,0,N355*R355/U355)</x:f>
        <x:v>0</x:v>
      </x:c>
      <x:c r="Z355" s="18" t="n">
        <x:f>IF(U355=0,0,P355*R355/U355)</x:f>
        <x:v>0</x:v>
      </x:c>
      <x:c r="AA355" s="18" t="n">
        <x:f>MAX(Y355,Z355*'01 Controls'!$E$13)</x:f>
        <x:v>0</x:v>
      </x:c>
      <x:c r="AB355" s="18" t="n">
        <x:f>IF(U355=0,0,N355*S355/U355)</x:f>
        <x:v>3069.4736842105262</x:v>
      </x:c>
      <x:c r="AC355" s="18" t="n">
        <x:f>IF(U355=0,0,P355*S355/U355)</x:f>
        <x:v>3865.2631578947367</x:v>
      </x:c>
      <x:c r="AD355" s="18" t="n">
        <x:f>MAX(AB355,AC355*'01 Controls'!$E$14)</x:f>
        <x:v>3069.4736842105262</x:v>
      </x:c>
      <x:c r="AE355" s="18" t="n">
        <x:f>IF(U355=0,0,N355*T355/U355)</x:f>
        <x:v>170.52631578947367</x:v>
      </x:c>
      <x:c r="AF355" s="18" t="n">
        <x:f>IF(U355=0,0,P355*T355/U355)</x:f>
        <x:v>214.73684210526315</x:v>
      </x:c>
      <x:c r="AG355" s="18" t="n">
        <x:f>MAX(AE355,AF355*'01 Controls'!$E$15)</x:f>
        <x:v>170.52631578947367</x:v>
      </x:c>
      <x:c r="AH355" s="18" t="n">
        <x:f>SUM(V355,Y355,AB355,AE355)</x:f>
        <x:v>3240</x:v>
      </x:c>
      <x:c r="AI355" s="18" t="n">
        <x:f>N355-AH355</x:f>
        <x:v>0</x:v>
      </x:c>
      <x:c r="AJ355" s="18" t="n">
        <x:f>V355*INDEX('07 Mode Capacity'!$P$6:$P$17,MATCH("AIR-"&amp;I355,'07 Mode Capacity'!$C$6:$C$17,0))</x:f>
        <x:v>0</x:v>
      </x:c>
      <x:c r="AK355" s="18" t="n">
        <x:f>Y355*INDEX('07 Mode Capacity'!$P$6:$P$17,MATCH("OCEAN-"&amp;I355,'07 Mode Capacity'!$C$6:$C$17,0))</x:f>
        <x:v>0</x:v>
      </x:c>
      <x:c r="AL355" s="18" t="n">
        <x:f>AB355*INDEX('07 Mode Capacity'!$P$6:$P$17,MATCH("LAND-"&amp;I355,'07 Mode Capacity'!$C$6:$C$17,0))</x:f>
        <x:v>374.6227236888625</x:v>
      </x:c>
      <x:c r="AM355" s="18" t="n">
        <x:f>AE355*INDEX('07 Mode Capacity'!$P$6:$P$17,MATCH("INLAND-"&amp;I355,'07 Mode Capacity'!$C$6:$C$17,0))</x:f>
        <x:v>107.64207119684627</x:v>
      </x:c>
      <x:c r="AN355" s="18" t="n">
        <x:f>SUM(AJ355:AM355)</x:f>
        <x:v>482.26479488570874</x:v>
      </x:c>
      <x:c r="AO355" s="17" t="n">
        <x:f>IF(N355=0,1,AN355/N355)</x:f>
        <x:v>0.1488471589153422</x:v>
      </x:c>
      <x:c r="AP355" s="11" t="str">
        <x:f>IF(AO355&gt;='01 Controls'!$E$16,"PASS","FAIL")</x:f>
        <x:v>FAIL</x:v>
      </x:c>
      <x:c r="AQ355" s="11" t="str">
        <x:v>UNQUANTIFIED</x:v>
      </x:c>
      <x:c r="AR355" s="11" t="str">
        <x:v>Position-class planning record; serial item and receiver open</x:v>
      </x:c>
      <x:c r="AS355" s="26"/>
      <x:c r="AT355" s="26"/>
    </x:row>
    <x:row r="356">
      <x:c r="C356" s="11" t="str">
        <x:v>C1-I-GBG-FLR-24</x:v>
      </x:c>
      <x:c r="D356" s="11" t="str">
        <x:v>C1</x:v>
      </x:c>
      <x:c r="E356" s="11" t="str">
        <x:v>Grid failure</x:v>
      </x:c>
      <x:c r="F356" s="11" t="str">
        <x:v>I-GBG</x:v>
      </x:c>
      <x:c r="G356" s="11" t="str">
        <x:v>Grid bridge group</x:v>
      </x:c>
      <x:c r="H356" s="11" t="str">
        <x:v>FLR-24</x:v>
      </x:c>
      <x:c r="I356" s="19" t="n">
        <x:v>48</x:v>
      </x:c>
      <x:c r="J356" s="21" t="n">
        <x:v>6</x:v>
      </x:c>
      <x:c r="K356" s="18" t="n">
        <x:f>'05 Cargo Register'!K356</x:f>
        <x:v>810</x:v>
      </x:c>
      <x:c r="L356" s="18" t="n">
        <x:f>'05 Cargo Register'!N356</x:f>
        <x:v>40</x:v>
      </x:c>
      <x:c r="M356" s="18" t="n">
        <x:f>'05 Cargo Register'!O356</x:f>
        <x:v>1280</x:v>
      </x:c>
      <x:c r="N356" s="18" t="n">
        <x:f>J356*K356</x:f>
        <x:v>4860</x:v>
      </x:c>
      <x:c r="O356" s="18" t="n">
        <x:f>J356*L356</x:f>
        <x:v>240</x:v>
      </x:c>
      <x:c r="P356" s="18" t="n">
        <x:f>J356*M356</x:f>
        <x:v>7680</x:v>
      </x:c>
      <x:c r="Q356" s="22" t="n">
        <x:f>'01 Controls'!$E$22*'02 Cargo Classes'!$M$11</x:f>
        <x:v>0</x:v>
      </x:c>
      <x:c r="R356" s="22" t="n">
        <x:f>'01 Controls'!$F$22*'02 Cargo Classes'!$N$11</x:f>
        <x:v>0</x:v>
      </x:c>
      <x:c r="S356" s="22" t="n">
        <x:f>'01 Controls'!$G$22*'02 Cargo Classes'!$O$11</x:f>
        <x:v>0.9</x:v>
      </x:c>
      <x:c r="T356" s="22" t="n">
        <x:f>'01 Controls'!$H$22*'02 Cargo Classes'!$P$11</x:f>
        <x:v>0.04000000000000001</x:v>
      </x:c>
      <x:c r="U356" s="22" t="n">
        <x:f>SUM(Q356:T356)</x:f>
        <x:v>0.9400000000000001</x:v>
      </x:c>
      <x:c r="V356" s="18" t="n">
        <x:f>IF(U356=0,0,N356*Q356/U356)</x:f>
        <x:v>0</x:v>
      </x:c>
      <x:c r="W356" s="18" t="n">
        <x:f>IF(U356=0,0,P356*Q356/U356)</x:f>
        <x:v>0</x:v>
      </x:c>
      <x:c r="X356" s="18" t="n">
        <x:f>MAX(V356,W356*'01 Controls'!$E$12)</x:f>
        <x:v>0</x:v>
      </x:c>
      <x:c r="Y356" s="18" t="n">
        <x:f>IF(U356=0,0,N356*R356/U356)</x:f>
        <x:v>0</x:v>
      </x:c>
      <x:c r="Z356" s="18" t="n">
        <x:f>IF(U356=0,0,P356*R356/U356)</x:f>
        <x:v>0</x:v>
      </x:c>
      <x:c r="AA356" s="18" t="n">
        <x:f>MAX(Y356,Z356*'01 Controls'!$E$13)</x:f>
        <x:v>0</x:v>
      </x:c>
      <x:c r="AB356" s="18" t="n">
        <x:f>IF(U356=0,0,N356*S356/U356)</x:f>
        <x:v>4653.191489361702</x:v>
      </x:c>
      <x:c r="AC356" s="18" t="n">
        <x:f>IF(U356=0,0,P356*S356/U356)</x:f>
        <x:v>7353.191489361701</x:v>
      </x:c>
      <x:c r="AD356" s="18" t="n">
        <x:f>MAX(AB356,AC356*'01 Controls'!$E$14)</x:f>
        <x:v>4653.191489361702</x:v>
      </x:c>
      <x:c r="AE356" s="18" t="n">
        <x:f>IF(U356=0,0,N356*T356/U356)</x:f>
        <x:v>206.8085106382979</x:v>
      </x:c>
      <x:c r="AF356" s="18" t="n">
        <x:f>IF(U356=0,0,P356*T356/U356)</x:f>
        <x:v>326.8085106382979</x:v>
      </x:c>
      <x:c r="AG356" s="18" t="n">
        <x:f>MAX(AE356,AF356*'01 Controls'!$E$15)</x:f>
        <x:v>206.8085106382979</x:v>
      </x:c>
      <x:c r="AH356" s="18" t="n">
        <x:f>SUM(V356,Y356,AB356,AE356)</x:f>
        <x:v>4860</x:v>
      </x:c>
      <x:c r="AI356" s="18" t="n">
        <x:f>N356-AH356</x:f>
        <x:v>0</x:v>
      </x:c>
      <x:c r="AJ356" s="18" t="n">
        <x:f>V356*INDEX('07 Mode Capacity'!$P$6:$P$17,MATCH("AIR-"&amp;I356,'07 Mode Capacity'!$C$6:$C$17,0))</x:f>
        <x:v>0</x:v>
      </x:c>
      <x:c r="AK356" s="18" t="n">
        <x:f>Y356*INDEX('07 Mode Capacity'!$P$6:$P$17,MATCH("OCEAN-"&amp;I356,'07 Mode Capacity'!$C$6:$C$17,0))</x:f>
        <x:v>0</x:v>
      </x:c>
      <x:c r="AL356" s="18" t="n">
        <x:f>AB356*INDEX('07 Mode Capacity'!$P$6:$P$17,MATCH("LAND-"&amp;I356,'07 Mode Capacity'!$C$6:$C$17,0))</x:f>
        <x:v>567.9121077198181</x:v>
      </x:c>
      <x:c r="AM356" s="18" t="n">
        <x:f>AE356*INDEX('07 Mode Capacity'!$P$6:$P$17,MATCH("INLAND-"&amp;I356,'07 Mode Capacity'!$C$6:$C$17,0))</x:f>
        <x:v>130.54463953660084</x:v>
      </x:c>
      <x:c r="AN356" s="18" t="n">
        <x:f>SUM(AJ356:AM356)</x:f>
        <x:v>698.4567472564189</x:v>
      </x:c>
      <x:c r="AO356" s="17" t="n">
        <x:f>IF(N356=0,1,AN356/N356)</x:f>
        <x:v>0.14371538009391335</x:v>
      </x:c>
      <x:c r="AP356" s="11" t="str">
        <x:f>IF(AO356&gt;='01 Controls'!$E$16,"PASS","FAIL")</x:f>
        <x:v>FAIL</x:v>
      </x:c>
      <x:c r="AQ356" s="11" t="str">
        <x:v>UNQUANTIFIED</x:v>
      </x:c>
      <x:c r="AR356" s="11" t="str">
        <x:v>Position-class planning record; serial item and receiver open</x:v>
      </x:c>
      <x:c r="AS356" s="26"/>
      <x:c r="AT356" s="26"/>
    </x:row>
    <x:row r="357">
      <x:c r="C357" s="11" t="str">
        <x:v>C1-I-GBG-ROL-30</x:v>
      </x:c>
      <x:c r="D357" s="11" t="str">
        <x:v>C1</x:v>
      </x:c>
      <x:c r="E357" s="11" t="str">
        <x:v>Grid failure</x:v>
      </x:c>
      <x:c r="F357" s="11" t="str">
        <x:v>I-GBG</x:v>
      </x:c>
      <x:c r="G357" s="11" t="str">
        <x:v>Grid bridge group</x:v>
      </x:c>
      <x:c r="H357" s="11" t="str">
        <x:v>ROL-30</x:v>
      </x:c>
      <x:c r="I357" s="19" t="n">
        <x:v>48</x:v>
      </x:c>
      <x:c r="J357" s="21" t="n">
        <x:v>6</x:v>
      </x:c>
      <x:c r="K357" s="18" t="n">
        <x:f>'05 Cargo Register'!K357</x:f>
        <x:v>540</x:v>
      </x:c>
      <x:c r="L357" s="18" t="n">
        <x:f>'05 Cargo Register'!N357</x:f>
        <x:v>23</x:v>
      </x:c>
      <x:c r="M357" s="18" t="n">
        <x:f>'05 Cargo Register'!O357</x:f>
        <x:v>1466.25</x:v>
      </x:c>
      <x:c r="N357" s="18" t="n">
        <x:f>J357*K357</x:f>
        <x:v>3240</x:v>
      </x:c>
      <x:c r="O357" s="18" t="n">
        <x:f>J357*L357</x:f>
        <x:v>138</x:v>
      </x:c>
      <x:c r="P357" s="18" t="n">
        <x:f>J357*M357</x:f>
        <x:v>8797.5</x:v>
      </x:c>
      <x:c r="Q357" s="22" t="n">
        <x:f>'01 Controls'!$E$22*'02 Cargo Classes'!$M$12</x:f>
        <x:v>0</x:v>
      </x:c>
      <x:c r="R357" s="22" t="n">
        <x:f>'01 Controls'!$F$22*'02 Cargo Classes'!$N$12</x:f>
        <x:v>0</x:v>
      </x:c>
      <x:c r="S357" s="22" t="n">
        <x:f>'01 Controls'!$G$22*'02 Cargo Classes'!$O$12</x:f>
        <x:v>1.35</x:v>
      </x:c>
      <x:c r="T357" s="22" t="n">
        <x:f>'01 Controls'!$H$22*'02 Cargo Classes'!$P$12</x:f>
        <x:v>0.03</x:v>
      </x:c>
      <x:c r="U357" s="22" t="n">
        <x:f>SUM(Q357:T357)</x:f>
        <x:v>1.3800000000000001</x:v>
      </x:c>
      <x:c r="V357" s="18" t="n">
        <x:f>IF(U357=0,0,N357*Q357/U357)</x:f>
        <x:v>0</x:v>
      </x:c>
      <x:c r="W357" s="18" t="n">
        <x:f>IF(U357=0,0,P357*Q357/U357)</x:f>
        <x:v>0</x:v>
      </x:c>
      <x:c r="X357" s="18" t="n">
        <x:f>MAX(V357,W357*'01 Controls'!$E$12)</x:f>
        <x:v>0</x:v>
      </x:c>
      <x:c r="Y357" s="18" t="n">
        <x:f>IF(U357=0,0,N357*R357/U357)</x:f>
        <x:v>0</x:v>
      </x:c>
      <x:c r="Z357" s="18" t="n">
        <x:f>IF(U357=0,0,P357*R357/U357)</x:f>
        <x:v>0</x:v>
      </x:c>
      <x:c r="AA357" s="18" t="n">
        <x:f>MAX(Y357,Z357*'01 Controls'!$E$13)</x:f>
        <x:v>0</x:v>
      </x:c>
      <x:c r="AB357" s="18" t="n">
        <x:f>IF(U357=0,0,N357*S357/U357)</x:f>
        <x:v>3169.565217391304</x:v>
      </x:c>
      <x:c r="AC357" s="18" t="n">
        <x:f>IF(U357=0,0,P357*S357/U357)</x:f>
        <x:v>8606.25</x:v>
      </x:c>
      <x:c r="AD357" s="18" t="n">
        <x:f>MAX(AB357,AC357*'01 Controls'!$E$14)</x:f>
        <x:v>3169.565217391304</x:v>
      </x:c>
      <x:c r="AE357" s="18" t="n">
        <x:f>IF(U357=0,0,N357*T357/U357)</x:f>
        <x:v>70.43478260869564</x:v>
      </x:c>
      <x:c r="AF357" s="18" t="n">
        <x:f>IF(U357=0,0,P357*T357/U357)</x:f>
        <x:v>191.25</x:v>
      </x:c>
      <x:c r="AG357" s="18" t="n">
        <x:f>MAX(AE357,AF357*'01 Controls'!$E$15)</x:f>
        <x:v>70.43478260869564</x:v>
      </x:c>
      <x:c r="AH357" s="18" t="n">
        <x:f>SUM(V357,Y357,AB357,AE357)</x:f>
        <x:v>3239.9999999999995</x:v>
      </x:c>
      <x:c r="AI357" s="18" t="n">
        <x:f>N357-AH357</x:f>
        <x:v>4.547473508864641e-13</x:v>
      </x:c>
      <x:c r="AJ357" s="18" t="n">
        <x:f>V357*INDEX('07 Mode Capacity'!$P$6:$P$17,MATCH("AIR-"&amp;I357,'07 Mode Capacity'!$C$6:$C$17,0))</x:f>
        <x:v>0</x:v>
      </x:c>
      <x:c r="AK357" s="18" t="n">
        <x:f>Y357*INDEX('07 Mode Capacity'!$P$6:$P$17,MATCH("OCEAN-"&amp;I357,'07 Mode Capacity'!$C$6:$C$17,0))</x:f>
        <x:v>0</x:v>
      </x:c>
      <x:c r="AL357" s="18" t="n">
        <x:f>AB357*INDEX('07 Mode Capacity'!$P$6:$P$17,MATCH("LAND-"&amp;I357,'07 Mode Capacity'!$C$6:$C$17,0))</x:f>
        <x:v>386.838682070021</x:v>
      </x:c>
      <x:c r="AM357" s="18" t="n">
        <x:f>AE357*INDEX('07 Mode Capacity'!$P$6:$P$17,MATCH("INLAND-"&amp;I357,'07 Mode Capacity'!$C$6:$C$17,0))</x:f>
        <x:v>44.460855494349545</x:v>
      </x:c>
      <x:c r="AN357" s="18" t="n">
        <x:f>SUM(AJ357:AM357)</x:f>
        <x:v>431.29953756437055</x:v>
      </x:c>
      <x:c r="AO357" s="17" t="n">
        <x:f>IF(N357=0,1,AN357/N357)</x:f>
        <x:v>0.13311714122357116</x:v>
      </x:c>
      <x:c r="AP357" s="11" t="str">
        <x:f>IF(AO357&gt;='01 Controls'!$E$16,"PASS","FAIL")</x:f>
        <x:v>FAIL</x:v>
      </x:c>
      <x:c r="AQ357" s="11" t="str">
        <x:v>UNQUANTIFIED</x:v>
      </x:c>
      <x:c r="AR357" s="11" t="str">
        <x:v>Position-class planning record; serial item and receiver open</x:v>
      </x:c>
      <x:c r="AS357" s="26"/>
      <x:c r="AT357" s="26"/>
    </x:row>
    <x:row r="358">
      <x:c r="C358" s="11" t="str">
        <x:v>C1-I-GBG-LIN-18</x:v>
      </x:c>
      <x:c r="D358" s="11" t="str">
        <x:v>C1</x:v>
      </x:c>
      <x:c r="E358" s="11" t="str">
        <x:v>Grid failure</x:v>
      </x:c>
      <x:c r="F358" s="11" t="str">
        <x:v>I-GBG</x:v>
      </x:c>
      <x:c r="G358" s="11" t="str">
        <x:v>Grid bridge group</x:v>
      </x:c>
      <x:c r="H358" s="11" t="str">
        <x:v>LIN-18</x:v>
      </x:c>
      <x:c r="I358" s="19" t="n">
        <x:v>72</x:v>
      </x:c>
      <x:c r="J358" s="21" t="n">
        <x:v>6</x:v>
      </x:c>
      <x:c r="K358" s="18" t="n">
        <x:f>'05 Cargo Register'!K358</x:f>
        <x:v>450</x:v>
      </x:c>
      <x:c r="L358" s="18" t="n">
        <x:f>'05 Cargo Register'!N358</x:f>
        <x:v>32</x:v>
      </x:c>
      <x:c r="M358" s="18" t="n">
        <x:f>'05 Cargo Register'!O358</x:f>
        <x:v>1408</x:v>
      </x:c>
      <x:c r="N358" s="18" t="n">
        <x:f>J358*K358</x:f>
        <x:v>2700</x:v>
      </x:c>
      <x:c r="O358" s="18" t="n">
        <x:f>J358*L358</x:f>
        <x:v>192</x:v>
      </x:c>
      <x:c r="P358" s="18" t="n">
        <x:f>J358*M358</x:f>
        <x:v>8448</x:v>
      </x:c>
      <x:c r="Q358" s="22" t="n">
        <x:f>'01 Controls'!$E$22*'02 Cargo Classes'!$M$13</x:f>
        <x:v>0</x:v>
      </x:c>
      <x:c r="R358" s="22" t="n">
        <x:f>'01 Controls'!$F$22*'02 Cargo Classes'!$N$13</x:f>
        <x:v>0</x:v>
      </x:c>
      <x:c r="S358" s="22" t="n">
        <x:f>'01 Controls'!$G$22*'02 Cargo Classes'!$O$13</x:f>
        <x:v>0.9</x:v>
      </x:c>
      <x:c r="T358" s="22" t="n">
        <x:f>'01 Controls'!$H$22*'02 Cargo Classes'!$P$13</x:f>
        <x:v>0.05</x:v>
      </x:c>
      <x:c r="U358" s="22" t="n">
        <x:f>SUM(Q358:T358)</x:f>
        <x:v>0.9500000000000001</x:v>
      </x:c>
      <x:c r="V358" s="18" t="n">
        <x:f>IF(U358=0,0,N358*Q358/U358)</x:f>
        <x:v>0</x:v>
      </x:c>
      <x:c r="W358" s="18" t="n">
        <x:f>IF(U358=0,0,P358*Q358/U358)</x:f>
        <x:v>0</x:v>
      </x:c>
      <x:c r="X358" s="18" t="n">
        <x:f>MAX(V358,W358*'01 Controls'!$E$12)</x:f>
        <x:v>0</x:v>
      </x:c>
      <x:c r="Y358" s="18" t="n">
        <x:f>IF(U358=0,0,N358*R358/U358)</x:f>
        <x:v>0</x:v>
      </x:c>
      <x:c r="Z358" s="18" t="n">
        <x:f>IF(U358=0,0,P358*R358/U358)</x:f>
        <x:v>0</x:v>
      </x:c>
      <x:c r="AA358" s="18" t="n">
        <x:f>MAX(Y358,Z358*'01 Controls'!$E$13)</x:f>
        <x:v>0</x:v>
      </x:c>
      <x:c r="AB358" s="18" t="n">
        <x:f>IF(U358=0,0,N358*S358/U358)</x:f>
        <x:v>2557.894736842105</x:v>
      </x:c>
      <x:c r="AC358" s="18" t="n">
        <x:f>IF(U358=0,0,P358*S358/U358)</x:f>
        <x:v>8003.368421052631</x:v>
      </x:c>
      <x:c r="AD358" s="18" t="n">
        <x:f>MAX(AB358,AC358*'01 Controls'!$E$14)</x:f>
        <x:v>2557.894736842105</x:v>
      </x:c>
      <x:c r="AE358" s="18" t="n">
        <x:f>IF(U358=0,0,N358*T358/U358)</x:f>
        <x:v>142.10526315789474</x:v>
      </x:c>
      <x:c r="AF358" s="18" t="n">
        <x:f>IF(U358=0,0,P358*T358/U358)</x:f>
        <x:v>444.63157894736844</x:v>
      </x:c>
      <x:c r="AG358" s="18" t="n">
        <x:f>MAX(AE358,AF358*'01 Controls'!$E$15)</x:f>
        <x:v>142.10526315789474</x:v>
      </x:c>
      <x:c r="AH358" s="18" t="n">
        <x:f>SUM(V358,Y358,AB358,AE358)</x:f>
        <x:v>2699.9999999999995</x:v>
      </x:c>
      <x:c r="AI358" s="18" t="n">
        <x:f>N358-AH358</x:f>
        <x:v>4.547473508864641e-13</x:v>
      </x:c>
      <x:c r="AJ358" s="18" t="n">
        <x:f>V358*INDEX('07 Mode Capacity'!$P$6:$P$17,MATCH("AIR-"&amp;I358,'07 Mode Capacity'!$C$6:$C$17,0))</x:f>
        <x:v>0</x:v>
      </x:c>
      <x:c r="AK358" s="18" t="n">
        <x:f>Y358*INDEX('07 Mode Capacity'!$P$6:$P$17,MATCH("OCEAN-"&amp;I358,'07 Mode Capacity'!$C$6:$C$17,0))</x:f>
        <x:v>0</x:v>
      </x:c>
      <x:c r="AL358" s="18" t="n">
        <x:f>AB358*INDEX('07 Mode Capacity'!$P$6:$P$17,MATCH("LAND-"&amp;I358,'07 Mode Capacity'!$C$6:$C$17,0))</x:f>
        <x:v>1828.9208907534792</x:v>
      </x:c>
      <x:c r="AM358" s="18" t="n">
        <x:f>AE358*INDEX('07 Mode Capacity'!$P$6:$P$17,MATCH("INLAND-"&amp;I358,'07 Mode Capacity'!$C$6:$C$17,0))</x:f>
        <x:v>142.10526315789474</x:v>
      </x:c>
      <x:c r="AN358" s="18" t="n">
        <x:f>SUM(AJ358:AM358)</x:f>
        <x:v>1971.026153911374</x:v>
      </x:c>
      <x:c r="AO358" s="17" t="n">
        <x:f>IF(N358=0,1,AN358/N358)</x:f>
        <x:v>0.7300096866338422</x:v>
      </x:c>
      <x:c r="AP358" s="11" t="str">
        <x:f>IF(AO358&gt;='01 Controls'!$E$16,"PASS","FAIL")</x:f>
        <x:v>FAIL</x:v>
      </x:c>
      <x:c r="AQ358" s="11" t="str">
        <x:v>UNQUANTIFIED</x:v>
      </x:c>
      <x:c r="AR358" s="11" t="str">
        <x:v>Position-class planning record; serial item and receiver open</x:v>
      </x:c>
      <x:c r="AS358" s="26"/>
      <x:c r="AT358" s="26"/>
    </x:row>
    <x:row r="359">
      <x:c r="C359" s="11" t="str">
        <x:v>C1-I-GBG-BLK-08</x:v>
      </x:c>
      <x:c r="D359" s="11" t="str">
        <x:v>C1</x:v>
      </x:c>
      <x:c r="E359" s="11" t="str">
        <x:v>Grid failure</x:v>
      </x:c>
      <x:c r="F359" s="11" t="str">
        <x:v>I-GBG</x:v>
      </x:c>
      <x:c r="G359" s="11" t="str">
        <x:v>Grid bridge group</x:v>
      </x:c>
      <x:c r="H359" s="11" t="str">
        <x:v>BLK-08</x:v>
      </x:c>
      <x:c r="I359" s="19" t="n">
        <x:v>48</x:v>
      </x:c>
      <x:c r="J359" s="21" t="n">
        <x:v>6</x:v>
      </x:c>
      <x:c r="K359" s="18" t="n">
        <x:f>'05 Cargo Register'!K359</x:f>
        <x:v>135</x:v>
      </x:c>
      <x:c r="L359" s="18" t="n">
        <x:f>'05 Cargo Register'!N359</x:f>
        <x:v>22</x:v>
      </x:c>
      <x:c r="M359" s="18" t="n">
        <x:f>'05 Cargo Register'!O359</x:f>
        <x:v>1122</x:v>
      </x:c>
      <x:c r="N359" s="18" t="n">
        <x:f>J359*K359</x:f>
        <x:v>810</x:v>
      </x:c>
      <x:c r="O359" s="18" t="n">
        <x:f>J359*L359</x:f>
        <x:v>132</x:v>
      </x:c>
      <x:c r="P359" s="18" t="n">
        <x:f>J359*M359</x:f>
        <x:v>6732</x:v>
      </x:c>
      <x:c r="Q359" s="22" t="n">
        <x:f>'01 Controls'!$E$22*'02 Cargo Classes'!$M$14</x:f>
        <x:v>0.05</x:v>
      </x:c>
      <x:c r="R359" s="22" t="n">
        <x:f>'01 Controls'!$F$22*'02 Cargo Classes'!$N$14</x:f>
        <x:v>0</x:v>
      </x:c>
      <x:c r="S359" s="22" t="n">
        <x:f>'01 Controls'!$G$22*'02 Cargo Classes'!$O$14</x:f>
        <x:v>0.9</x:v>
      </x:c>
      <x:c r="T359" s="22" t="n">
        <x:f>'01 Controls'!$H$22*'02 Cargo Classes'!$P$14</x:f>
        <x:v>0.025</x:v>
      </x:c>
      <x:c r="U359" s="22" t="n">
        <x:f>SUM(Q359:T359)</x:f>
        <x:v>0.9750000000000001</x:v>
      </x:c>
      <x:c r="V359" s="18" t="n">
        <x:f>IF(U359=0,0,N359*Q359/U359)</x:f>
        <x:v>41.53846153846153</x:v>
      </x:c>
      <x:c r="W359" s="18" t="n">
        <x:f>IF(U359=0,0,P359*Q359/U359)</x:f>
        <x:v>345.2307692307692</x:v>
      </x:c>
      <x:c r="X359" s="18" t="n">
        <x:f>MAX(V359,W359*'01 Controls'!$E$12)</x:f>
        <x:v>86.3076923076923</x:v>
      </x:c>
      <x:c r="Y359" s="18" t="n">
        <x:f>IF(U359=0,0,N359*R359/U359)</x:f>
        <x:v>0</x:v>
      </x:c>
      <x:c r="Z359" s="18" t="n">
        <x:f>IF(U359=0,0,P359*R359/U359)</x:f>
        <x:v>0</x:v>
      </x:c>
      <x:c r="AA359" s="18" t="n">
        <x:f>MAX(Y359,Z359*'01 Controls'!$E$13)</x:f>
        <x:v>0</x:v>
      </x:c>
      <x:c r="AB359" s="18" t="n">
        <x:f>IF(U359=0,0,N359*S359/U359)</x:f>
        <x:v>747.6923076923076</x:v>
      </x:c>
      <x:c r="AC359" s="18" t="n">
        <x:f>IF(U359=0,0,P359*S359/U359)</x:f>
        <x:v>6214.153846153846</x:v>
      </x:c>
      <x:c r="AD359" s="18" t="n">
        <x:f>MAX(AB359,AC359*'01 Controls'!$E$14)</x:f>
        <x:v>1242.8307692307692</x:v>
      </x:c>
      <x:c r="AE359" s="18" t="n">
        <x:f>IF(U359=0,0,N359*T359/U359)</x:f>
        <x:v>20.769230769230766</x:v>
      </x:c>
      <x:c r="AF359" s="18" t="n">
        <x:f>IF(U359=0,0,P359*T359/U359)</x:f>
        <x:v>172.6153846153846</x:v>
      </x:c>
      <x:c r="AG359" s="18" t="n">
        <x:f>MAX(AE359,AF359*'01 Controls'!$E$15)</x:f>
        <x:v>31.07076923076923</x:v>
      </x:c>
      <x:c r="AH359" s="18" t="n">
        <x:f>SUM(V359,Y359,AB359,AE359)</x:f>
        <x:v>809.9999999999999</x:v>
      </x:c>
      <x:c r="AI359" s="18" t="n">
        <x:f>N359-AH359</x:f>
        <x:v>1.1368683772161603e-13</x:v>
      </x:c>
      <x:c r="AJ359" s="18" t="n">
        <x:f>V359*INDEX('07 Mode Capacity'!$P$6:$P$17,MATCH("AIR-"&amp;I359,'07 Mode Capacity'!$C$6:$C$17,0))</x:f>
        <x:v>11.644711959709078</x:v>
      </x:c>
      <x:c r="AK359" s="18" t="n">
        <x:f>Y359*INDEX('07 Mode Capacity'!$P$6:$P$17,MATCH("OCEAN-"&amp;I359,'07 Mode Capacity'!$C$6:$C$17,0))</x:f>
        <x:v>0</x:v>
      </x:c>
      <x:c r="AL359" s="18" t="n">
        <x:f>AB359*INDEX('07 Mode Capacity'!$P$6:$P$17,MATCH("LAND-"&amp;I359,'07 Mode Capacity'!$C$6:$C$17,0))</x:f>
        <x:v>91.25425320626137</x:v>
      </x:c>
      <x:c r="AM359" s="18" t="n">
        <x:f>AE359*INDEX('07 Mode Capacity'!$P$6:$P$17,MATCH("INLAND-"&amp;I359,'07 Mode Capacity'!$C$6:$C$17,0))</x:f>
        <x:v>13.110252261154354</x:v>
      </x:c>
      <x:c r="AN359" s="18" t="n">
        <x:f>SUM(AJ359:AM359)</x:f>
        <x:v>116.00921742712481</x:v>
      </x:c>
      <x:c r="AO359" s="17" t="n">
        <x:f>IF(N359=0,1,AN359/N359)</x:f>
        <x:v>0.14322125608287015</x:v>
      </x:c>
      <x:c r="AP359" s="11" t="str">
        <x:f>IF(AO359&gt;='01 Controls'!$E$16,"PASS","FAIL")</x:f>
        <x:v>FAIL</x:v>
      </x:c>
      <x:c r="AQ359" s="11" t="str">
        <x:v>UNQUANTIFIED</x:v>
      </x:c>
      <x:c r="AR359" s="11" t="str">
        <x:v>Position-class planning record; serial item and receiver open</x:v>
      </x:c>
      <x:c r="AS359" s="26"/>
      <x:c r="AT359" s="26"/>
    </x:row>
    <x:row r="360">
      <x:c r="C360" s="11" t="str">
        <x:v>C1-I-GBG-OOG-80</x:v>
      </x:c>
      <x:c r="D360" s="11" t="str">
        <x:v>C1</x:v>
      </x:c>
      <x:c r="E360" s="11" t="str">
        <x:v>Grid failure</x:v>
      </x:c>
      <x:c r="F360" s="11" t="str">
        <x:v>I-GBG</x:v>
      </x:c>
      <x:c r="G360" s="11" t="str">
        <x:v>Grid bridge group</x:v>
      </x:c>
      <x:c r="H360" s="11" t="str">
        <x:v>OOG-80</x:v>
      </x:c>
      <x:c r="I360" s="19" t="n">
        <x:v>72</x:v>
      </x:c>
      <x:c r="J360" s="21" t="n">
        <x:v>6</x:v>
      </x:c>
      <x:c r="K360" s="18" t="n">
        <x:f>'05 Cargo Register'!K360</x:f>
        <x:v>540</x:v>
      </x:c>
      <x:c r="L360" s="18" t="n">
        <x:f>'05 Cargo Register'!N360</x:f>
        <x:v>9</x:v>
      </x:c>
      <x:c r="M360" s="18" t="n">
        <x:f>'05 Cargo Register'!O360</x:f>
        <x:v>1584</x:v>
      </x:c>
      <x:c r="N360" s="18" t="n">
        <x:f>J360*K360</x:f>
        <x:v>3240</x:v>
      </x:c>
      <x:c r="O360" s="18" t="n">
        <x:f>J360*L360</x:f>
        <x:v>54</x:v>
      </x:c>
      <x:c r="P360" s="18" t="n">
        <x:f>J360*M360</x:f>
        <x:v>9504</x:v>
      </x:c>
      <x:c r="Q360" s="22" t="n">
        <x:f>'01 Controls'!$E$22*'02 Cargo Classes'!$M$15</x:f>
        <x:v>0</x:v>
      </x:c>
      <x:c r="R360" s="22" t="n">
        <x:f>'01 Controls'!$F$22*'02 Cargo Classes'!$N$15</x:f>
        <x:v>0</x:v>
      </x:c>
      <x:c r="S360" s="22" t="n">
        <x:f>'01 Controls'!$G$22*'02 Cargo Classes'!$O$15</x:f>
        <x:v>0.54</x:v>
      </x:c>
      <x:c r="T360" s="22" t="n">
        <x:f>'01 Controls'!$H$22*'02 Cargo Classes'!$P$15</x:f>
        <x:v>0.025</x:v>
      </x:c>
      <x:c r="U360" s="22" t="n">
        <x:f>SUM(Q360:T360)</x:f>
        <x:v>0.5650000000000001</x:v>
      </x:c>
      <x:c r="V360" s="18" t="n">
        <x:f>IF(U360=0,0,N360*Q360/U360)</x:f>
        <x:v>0</x:v>
      </x:c>
      <x:c r="W360" s="18" t="n">
        <x:f>IF(U360=0,0,P360*Q360/U360)</x:f>
        <x:v>0</x:v>
      </x:c>
      <x:c r="X360" s="18" t="n">
        <x:f>MAX(V360,W360*'01 Controls'!$E$12)</x:f>
        <x:v>0</x:v>
      </x:c>
      <x:c r="Y360" s="18" t="n">
        <x:f>IF(U360=0,0,N360*R360/U360)</x:f>
        <x:v>0</x:v>
      </x:c>
      <x:c r="Z360" s="18" t="n">
        <x:f>IF(U360=0,0,P360*R360/U360)</x:f>
        <x:v>0</x:v>
      </x:c>
      <x:c r="AA360" s="18" t="n">
        <x:f>MAX(Y360,Z360*'01 Controls'!$E$13)</x:f>
        <x:v>0</x:v>
      </x:c>
      <x:c r="AB360" s="18" t="n">
        <x:f>IF(U360=0,0,N360*S360/U360)</x:f>
        <x:v>3096.637168141593</x:v>
      </x:c>
      <x:c r="AC360" s="18" t="n">
        <x:f>IF(U360=0,0,P360*S360/U360)</x:f>
        <x:v>9083.469026548673</x:v>
      </x:c>
      <x:c r="AD360" s="18" t="n">
        <x:f>MAX(AB360,AC360*'01 Controls'!$E$14)</x:f>
        <x:v>3096.637168141593</x:v>
      </x:c>
      <x:c r="AE360" s="18" t="n">
        <x:f>IF(U360=0,0,N360*T360/U360)</x:f>
        <x:v>143.36283185840708</x:v>
      </x:c>
      <x:c r="AF360" s="18" t="n">
        <x:f>IF(U360=0,0,P360*T360/U360)</x:f>
        <x:v>420.53097345132744</x:v>
      </x:c>
      <x:c r="AG360" s="18" t="n">
        <x:f>MAX(AE360,AF360*'01 Controls'!$E$15)</x:f>
        <x:v>143.36283185840708</x:v>
      </x:c>
      <x:c r="AH360" s="18" t="n">
        <x:f>SUM(V360,Y360,AB360,AE360)</x:f>
        <x:v>3240</x:v>
      </x:c>
      <x:c r="AI360" s="18" t="n">
        <x:f>N360-AH360</x:f>
        <x:v>0</x:v>
      </x:c>
      <x:c r="AJ360" s="18" t="n">
        <x:f>V360*INDEX('07 Mode Capacity'!$P$6:$P$17,MATCH("AIR-"&amp;I360,'07 Mode Capacity'!$C$6:$C$17,0))</x:f>
        <x:v>0</x:v>
      </x:c>
      <x:c r="AK360" s="18" t="n">
        <x:f>Y360*INDEX('07 Mode Capacity'!$P$6:$P$17,MATCH("OCEAN-"&amp;I360,'07 Mode Capacity'!$C$6:$C$17,0))</x:f>
        <x:v>0</x:v>
      </x:c>
      <x:c r="AL360" s="18" t="n">
        <x:f>AB360*INDEX('07 Mode Capacity'!$P$6:$P$17,MATCH("LAND-"&amp;I360,'07 Mode Capacity'!$C$6:$C$17,0))</x:f>
        <x:v>2214.12723765554</x:v>
      </x:c>
      <x:c r="AM360" s="18" t="n">
        <x:f>AE360*INDEX('07 Mode Capacity'!$P$6:$P$17,MATCH("INLAND-"&amp;I360,'07 Mode Capacity'!$C$6:$C$17,0))</x:f>
        <x:v>143.36283185840708</x:v>
      </x:c>
      <x:c r="AN360" s="18" t="n">
        <x:f>SUM(AJ360:AM360)</x:f>
        <x:v>2357.4900695139468</x:v>
      </x:c>
      <x:c r="AO360" s="17" t="n">
        <x:f>IF(N360=0,1,AN360/N360)</x:f>
        <x:v>0.7276203918252923</x:v>
      </x:c>
      <x:c r="AP360" s="11" t="str">
        <x:f>IF(AO360&gt;='01 Controls'!$E$16,"PASS","FAIL")</x:f>
        <x:v>FAIL</x:v>
      </x:c>
      <x:c r="AQ360" s="11" t="str">
        <x:v>UNQUANTIFIED</x:v>
      </x:c>
      <x:c r="AR360" s="11" t="str">
        <x:v>Position-class planning record; serial item and receiver open</x:v>
      </x:c>
      <x:c r="AS360" s="26"/>
      <x:c r="AT360" s="26"/>
    </x:row>
    <x:row r="361">
      <x:c r="C361" s="11" t="str">
        <x:v>C1-H-THC-APL-45</x:v>
      </x:c>
      <x:c r="D361" s="11" t="str">
        <x:v>C1</x:v>
      </x:c>
      <x:c r="E361" s="11" t="str">
        <x:v>Grid failure</x:v>
      </x:c>
      <x:c r="F361" s="11" t="str">
        <x:v>H-THC</x:v>
      </x:c>
      <x:c r="G361" s="11" t="str">
        <x:v>Theater hospital command</x:v>
      </x:c>
      <x:c r="H361" s="11" t="str">
        <x:v>APL-45</x:v>
      </x:c>
      <x:c r="I361" s="19" t="n">
        <x:v>24</x:v>
      </x:c>
      <x:c r="J361" s="21" t="n">
        <x:v>2</x:v>
      </x:c>
      <x:c r="K361" s="18" t="n">
        <x:f>'05 Cargo Register'!K361</x:f>
        <x:v>330.75</x:v>
      </x:c>
      <x:c r="L361" s="18" t="n">
        <x:f>'05 Cargo Register'!N361</x:f>
        <x:v>87</x:v>
      </x:c>
      <x:c r="M361" s="18" t="n">
        <x:f>'05 Cargo Register'!O361</x:f>
        <x:v>652.5</x:v>
      </x:c>
      <x:c r="N361" s="18" t="n">
        <x:f>J361*K361</x:f>
        <x:v>661.5</x:v>
      </x:c>
      <x:c r="O361" s="18" t="n">
        <x:f>J361*L361</x:f>
        <x:v>174</x:v>
      </x:c>
      <x:c r="P361" s="18" t="n">
        <x:f>J361*M361</x:f>
        <x:v>1305</x:v>
      </x:c>
      <x:c r="Q361" s="22" t="n">
        <x:f>'01 Controls'!$E$22*'02 Cargo Classes'!$M$6</x:f>
        <x:v>0.15000000000000002</x:v>
      </x:c>
      <x:c r="R361" s="22" t="n">
        <x:f>'01 Controls'!$F$22*'02 Cargo Classes'!$N$6</x:f>
        <x:v>0</x:v>
      </x:c>
      <x:c r="S361" s="22" t="n">
        <x:f>'01 Controls'!$G$22*'02 Cargo Classes'!$O$6</x:f>
        <x:v>0.9</x:v>
      </x:c>
      <x:c r="T361" s="22" t="n">
        <x:f>'01 Controls'!$H$22*'02 Cargo Classes'!$P$6</x:f>
        <x:v>0.015</x:v>
      </x:c>
      <x:c r="U361" s="22" t="n">
        <x:f>SUM(Q361:T361)</x:f>
        <x:v>1.065</x:v>
      </x:c>
      <x:c r="V361" s="18" t="n">
        <x:f>IF(U361=0,0,N361*Q361/U361)</x:f>
        <x:v>93.16901408450705</x:v>
      </x:c>
      <x:c r="W361" s="18" t="n">
        <x:f>IF(U361=0,0,P361*Q361/U361)</x:f>
        <x:v>183.80281690140848</x:v>
      </x:c>
      <x:c r="X361" s="18" t="n">
        <x:f>MAX(V361,W361*'01 Controls'!$E$12)</x:f>
        <x:v>93.16901408450705</x:v>
      </x:c>
      <x:c r="Y361" s="18" t="n">
        <x:f>IF(U361=0,0,N361*R361/U361)</x:f>
        <x:v>0</x:v>
      </x:c>
      <x:c r="Z361" s="18" t="n">
        <x:f>IF(U361=0,0,P361*R361/U361)</x:f>
        <x:v>0</x:v>
      </x:c>
      <x:c r="AA361" s="18" t="n">
        <x:f>MAX(Y361,Z361*'01 Controls'!$E$13)</x:f>
        <x:v>0</x:v>
      </x:c>
      <x:c r="AB361" s="18" t="n">
        <x:f>IF(U361=0,0,N361*S361/U361)</x:f>
        <x:v>559.0140845070423</x:v>
      </x:c>
      <x:c r="AC361" s="18" t="n">
        <x:f>IF(U361=0,0,P361*S361/U361)</x:f>
        <x:v>1102.8169014084508</x:v>
      </x:c>
      <x:c r="AD361" s="18" t="n">
        <x:f>MAX(AB361,AC361*'01 Controls'!$E$14)</x:f>
        <x:v>559.0140845070423</x:v>
      </x:c>
      <x:c r="AE361" s="18" t="n">
        <x:f>IF(U361=0,0,N361*T361/U361)</x:f>
        <x:v>9.316901408450704</x:v>
      </x:c>
      <x:c r="AF361" s="18" t="n">
        <x:f>IF(U361=0,0,P361*T361/U361)</x:f>
        <x:v>18.380281690140844</x:v>
      </x:c>
      <x:c r="AG361" s="18" t="n">
        <x:f>MAX(AE361,AF361*'01 Controls'!$E$15)</x:f>
        <x:v>9.316901408450704</x:v>
      </x:c>
      <x:c r="AH361" s="18" t="n">
        <x:f>SUM(V361,Y361,AB361,AE361)</x:f>
        <x:v>661.5</x:v>
      </x:c>
      <x:c r="AI361" s="18" t="n">
        <x:f>N361-AH361</x:f>
        <x:v>0</x:v>
      </x:c>
      <x:c r="AJ361" s="18" t="n">
        <x:f>V361*INDEX('07 Mode Capacity'!$P$6:$P$17,MATCH("AIR-"&amp;I361,'07 Mode Capacity'!$C$6:$C$17,0))</x:f>
        <x:v>18.905303644424254</x:v>
      </x:c>
      <x:c r="AK361" s="18" t="n">
        <x:f>Y361*INDEX('07 Mode Capacity'!$P$6:$P$17,MATCH("OCEAN-"&amp;I361,'07 Mode Capacity'!$C$6:$C$17,0))</x:f>
        <x:v>0</x:v>
      </x:c>
      <x:c r="AL361" s="18" t="n">
        <x:f>AB361*INDEX('07 Mode Capacity'!$P$6:$P$17,MATCH("LAND-"&amp;I361,'07 Mode Capacity'!$C$6:$C$17,0))</x:f>
        <x:v>213.823403992454</x:v>
      </x:c>
      <x:c r="AM361" s="18" t="n">
        <x:f>AE361*INDEX('07 Mode Capacity'!$P$6:$P$17,MATCH("INLAND-"&amp;I361,'07 Mode Capacity'!$C$6:$C$17,0))</x:f>
        <x:v>9.316901408450704</x:v>
      </x:c>
      <x:c r="AN361" s="18" t="n">
        <x:f>SUM(AJ361:AM361)</x:f>
        <x:v>242.04560904532894</x:v>
      </x:c>
      <x:c r="AO361" s="17" t="n">
        <x:f>IF(N361=0,1,AN361/N361)</x:f>
        <x:v>0.3659041708924096</x:v>
      </x:c>
      <x:c r="AP361" s="11" t="str">
        <x:f>IF(AO361&gt;='01 Controls'!$E$16,"PASS","FAIL")</x:f>
        <x:v>FAIL</x:v>
      </x:c>
      <x:c r="AQ361" s="11" t="str">
        <x:v>UNQUANTIFIED</x:v>
      </x:c>
      <x:c r="AR361" s="11" t="str">
        <x:v>Position-class planning record; serial item and receiver open</x:v>
      </x:c>
      <x:c r="AS361" s="26"/>
      <x:c r="AT361" s="26"/>
    </x:row>
    <x:row r="362">
      <x:c r="C362" s="11" t="str">
        <x:v>C1-H-THC-ISO-18</x:v>
      </x:c>
      <x:c r="D362" s="11" t="str">
        <x:v>C1</x:v>
      </x:c>
      <x:c r="E362" s="11" t="str">
        <x:v>Grid failure</x:v>
      </x:c>
      <x:c r="F362" s="11" t="str">
        <x:v>H-THC</x:v>
      </x:c>
      <x:c r="G362" s="11" t="str">
        <x:v>Theater hospital command</x:v>
      </x:c>
      <x:c r="H362" s="11" t="str">
        <x:v>ISO-18</x:v>
      </x:c>
      <x:c r="I362" s="19" t="n">
        <x:v>48</x:v>
      </x:c>
      <x:c r="J362" s="21" t="n">
        <x:v>2</x:v>
      </x:c>
      <x:c r="K362" s="18" t="n">
        <x:f>'05 Cargo Register'!K362</x:f>
        <x:v>385.875</x:v>
      </x:c>
      <x:c r="L362" s="18" t="n">
        <x:f>'05 Cargo Register'!N362</x:f>
        <x:v>26</x:v>
      </x:c>
      <x:c r="M362" s="18" t="n">
        <x:f>'05 Cargo Register'!O362</x:f>
        <x:v>686.4000000000001</x:v>
      </x:c>
      <x:c r="N362" s="18" t="n">
        <x:f>J362*K362</x:f>
        <x:v>771.75</x:v>
      </x:c>
      <x:c r="O362" s="18" t="n">
        <x:f>J362*L362</x:f>
        <x:v>52</x:v>
      </x:c>
      <x:c r="P362" s="18" t="n">
        <x:f>J362*M362</x:f>
        <x:v>1372.8000000000002</x:v>
      </x:c>
      <x:c r="Q362" s="22" t="n">
        <x:f>'01 Controls'!$E$22*'02 Cargo Classes'!$M$7</x:f>
        <x:v>0.010000000000000002</x:v>
      </x:c>
      <x:c r="R362" s="22" t="n">
        <x:f>'01 Controls'!$F$22*'02 Cargo Classes'!$N$7</x:f>
        <x:v>0</x:v>
      </x:c>
      <x:c r="S362" s="22" t="n">
        <x:f>'01 Controls'!$G$22*'02 Cargo Classes'!$O$7</x:f>
        <x:v>1.08</x:v>
      </x:c>
      <x:c r="T362" s="22" t="n">
        <x:f>'01 Controls'!$H$22*'02 Cargo Classes'!$P$7</x:f>
        <x:v>0.04000000000000001</x:v>
      </x:c>
      <x:c r="U362" s="22" t="n">
        <x:f>SUM(Q362:T362)</x:f>
        <x:v>1.1300000000000001</x:v>
      </x:c>
      <x:c r="V362" s="18" t="n">
        <x:f>IF(U362=0,0,N362*Q362/U362)</x:f>
        <x:v>6.829646017699115</x:v>
      </x:c>
      <x:c r="W362" s="18" t="n">
        <x:f>IF(U362=0,0,P362*Q362/U362)</x:f>
        <x:v>12.148672566371685</x:v>
      </x:c>
      <x:c r="X362" s="18" t="n">
        <x:f>MAX(V362,W362*'01 Controls'!$E$12)</x:f>
        <x:v>6.829646017699115</x:v>
      </x:c>
      <x:c r="Y362" s="18" t="n">
        <x:f>IF(U362=0,0,N362*R362/U362)</x:f>
        <x:v>0</x:v>
      </x:c>
      <x:c r="Z362" s="18" t="n">
        <x:f>IF(U362=0,0,P362*R362/U362)</x:f>
        <x:v>0</x:v>
      </x:c>
      <x:c r="AA362" s="18" t="n">
        <x:f>MAX(Y362,Z362*'01 Controls'!$E$13)</x:f>
        <x:v>0</x:v>
      </x:c>
      <x:c r="AB362" s="18" t="n">
        <x:f>IF(U362=0,0,N362*S362/U362)</x:f>
        <x:v>737.6017699115043</x:v>
      </x:c>
      <x:c r="AC362" s="18" t="n">
        <x:f>IF(U362=0,0,P362*S362/U362)</x:f>
        <x:v>1312.0566371681416</x:v>
      </x:c>
      <x:c r="AD362" s="18" t="n">
        <x:f>MAX(AB362,AC362*'01 Controls'!$E$14)</x:f>
        <x:v>737.6017699115043</x:v>
      </x:c>
      <x:c r="AE362" s="18" t="n">
        <x:f>IF(U362=0,0,N362*T362/U362)</x:f>
        <x:v>27.31858407079646</x:v>
      </x:c>
      <x:c r="AF362" s="18" t="n">
        <x:f>IF(U362=0,0,P362*T362/U362)</x:f>
        <x:v>48.59469026548674</x:v>
      </x:c>
      <x:c r="AG362" s="18" t="n">
        <x:f>MAX(AE362,AF362*'01 Controls'!$E$15)</x:f>
        <x:v>27.31858407079646</x:v>
      </x:c>
      <x:c r="AH362" s="18" t="n">
        <x:f>SUM(V362,Y362,AB362,AE362)</x:f>
        <x:v>771.7499999999999</x:v>
      </x:c>
      <x:c r="AI362" s="18" t="n">
        <x:f>N362-AH362</x:f>
        <x:v>1.1368683772161603e-13</x:v>
      </x:c>
      <x:c r="AJ362" s="18" t="n">
        <x:f>V362*INDEX('07 Mode Capacity'!$P$6:$P$17,MATCH("AIR-"&amp;I362,'07 Mode Capacity'!$C$6:$C$17,0))</x:f>
        <x:v>1.9145933122545273</x:v>
      </x:c>
      <x:c r="AK362" s="18" t="n">
        <x:f>Y362*INDEX('07 Mode Capacity'!$P$6:$P$17,MATCH("OCEAN-"&amp;I362,'07 Mode Capacity'!$C$6:$C$17,0))</x:f>
        <x:v>0</x:v>
      </x:c>
      <x:c r="AL362" s="18" t="n">
        <x:f>AB362*INDEX('07 Mode Capacity'!$P$6:$P$17,MATCH("LAND-"&amp;I362,'07 Mode Capacity'!$C$6:$C$17,0))</x:f>
        <x:v>90.02272456785828</x:v>
      </x:c>
      <x:c r="AM362" s="18" t="n">
        <x:f>AE362*INDEX('07 Mode Capacity'!$P$6:$P$17,MATCH("INLAND-"&amp;I362,'07 Mode Capacity'!$C$6:$C$17,0))</x:f>
        <x:v>17.24442915412604</x:v>
      </x:c>
      <x:c r="AN362" s="18" t="n">
        <x:f>SUM(AJ362:AM362)</x:f>
        <x:v>109.18174703423884</x:v>
      </x:c>
      <x:c r="AO362" s="17" t="n">
        <x:f>IF(N362=0,1,AN362/N362)</x:f>
        <x:v>0.14147294724229198</x:v>
      </x:c>
      <x:c r="AP362" s="11" t="str">
        <x:f>IF(AO362&gt;='01 Controls'!$E$16,"PASS","FAIL")</x:f>
        <x:v>FAIL</x:v>
      </x:c>
      <x:c r="AQ362" s="11" t="str">
        <x:v>UNQUANTIFIED</x:v>
      </x:c>
      <x:c r="AR362" s="11" t="str">
        <x:v>Position-class planning record; serial item and receiver open</x:v>
      </x:c>
      <x:c r="AS362" s="26"/>
      <x:c r="AT362" s="26"/>
    </x:row>
    <x:row r="363">
      <x:c r="C363" s="11" t="str">
        <x:v>C1-H-THC-COL-12</x:v>
      </x:c>
      <x:c r="D363" s="11" t="str">
        <x:v>C1</x:v>
      </x:c>
      <x:c r="E363" s="11" t="str">
        <x:v>Grid failure</x:v>
      </x:c>
      <x:c r="F363" s="11" t="str">
        <x:v>H-THC</x:v>
      </x:c>
      <x:c r="G363" s="11" t="str">
        <x:v>Theater hospital command</x:v>
      </x:c>
      <x:c r="H363" s="11" t="str">
        <x:v>COL-12</x:v>
      </x:c>
      <x:c r="I363" s="19" t="n">
        <x:v>24</x:v>
      </x:c>
      <x:c r="J363" s="21" t="n">
        <x:v>2</x:v>
      </x:c>
      <x:c r="K363" s="18" t="n">
        <x:f>'05 Cargo Register'!K363</x:f>
        <x:v>330.75</x:v>
      </x:c>
      <x:c r="L363" s="18" t="n">
        <x:f>'05 Cargo Register'!N363</x:f>
        <x:v>35</x:v>
      </x:c>
      <x:c r="M363" s="18" t="n">
        <x:f>'05 Cargo Register'!O363</x:f>
        <x:v>924</x:v>
      </x:c>
      <x:c r="N363" s="18" t="n">
        <x:f>J363*K363</x:f>
        <x:v>661.5</x:v>
      </x:c>
      <x:c r="O363" s="18" t="n">
        <x:f>J363*L363</x:f>
        <x:v>70</x:v>
      </x:c>
      <x:c r="P363" s="18" t="n">
        <x:f>J363*M363</x:f>
        <x:v>1848</x:v>
      </x:c>
      <x:c r="Q363" s="22" t="n">
        <x:f>'01 Controls'!$E$22*'02 Cargo Classes'!$M$8</x:f>
        <x:v>0.1</x:v>
      </x:c>
      <x:c r="R363" s="22" t="n">
        <x:f>'01 Controls'!$F$22*'02 Cargo Classes'!$N$8</x:f>
        <x:v>0</x:v>
      </x:c>
      <x:c r="S363" s="22" t="n">
        <x:f>'01 Controls'!$G$22*'02 Cargo Classes'!$O$8</x:f>
        <x:v>1.08</x:v>
      </x:c>
      <x:c r="T363" s="22" t="n">
        <x:f>'01 Controls'!$H$22*'02 Cargo Classes'!$P$8</x:f>
        <x:v>0.010000000000000002</x:v>
      </x:c>
      <x:c r="U363" s="22" t="n">
        <x:f>SUM(Q363:T363)</x:f>
        <x:v>1.1900000000000002</x:v>
      </x:c>
      <x:c r="V363" s="18" t="n">
        <x:f>IF(U363=0,0,N363*Q363/U363)</x:f>
        <x:v>55.588235294117645</x:v>
      </x:c>
      <x:c r="W363" s="18" t="n">
        <x:f>IF(U363=0,0,P363*Q363/U363)</x:f>
        <x:v>155.2941176470588</x:v>
      </x:c>
      <x:c r="X363" s="18" t="n">
        <x:f>MAX(V363,W363*'01 Controls'!$E$12)</x:f>
        <x:v>55.588235294117645</x:v>
      </x:c>
      <x:c r="Y363" s="18" t="n">
        <x:f>IF(U363=0,0,N363*R363/U363)</x:f>
        <x:v>0</x:v>
      </x:c>
      <x:c r="Z363" s="18" t="n">
        <x:f>IF(U363=0,0,P363*R363/U363)</x:f>
        <x:v>0</x:v>
      </x:c>
      <x:c r="AA363" s="18" t="n">
        <x:f>MAX(Y363,Z363*'01 Controls'!$E$13)</x:f>
        <x:v>0</x:v>
      </x:c>
      <x:c r="AB363" s="18" t="n">
        <x:f>IF(U363=0,0,N363*S363/U363)</x:f>
        <x:v>600.3529411764706</x:v>
      </x:c>
      <x:c r="AC363" s="18" t="n">
        <x:f>IF(U363=0,0,P363*S363/U363)</x:f>
        <x:v>1677.1764705882351</x:v>
      </x:c>
      <x:c r="AD363" s="18" t="n">
        <x:f>MAX(AB363,AC363*'01 Controls'!$E$14)</x:f>
        <x:v>600.3529411764706</x:v>
      </x:c>
      <x:c r="AE363" s="18" t="n">
        <x:f>IF(U363=0,0,N363*T363/U363)</x:f>
        <x:v>5.5588235294117645</x:v>
      </x:c>
      <x:c r="AF363" s="18" t="n">
        <x:f>IF(U363=0,0,P363*T363/U363)</x:f>
        <x:v>15.529411764705884</x:v>
      </x:c>
      <x:c r="AG363" s="18" t="n">
        <x:f>MAX(AE363,AF363*'01 Controls'!$E$15)</x:f>
        <x:v>5.5588235294117645</x:v>
      </x:c>
      <x:c r="AH363" s="18" t="n">
        <x:f>SUM(V363,Y363,AB363,AE363)</x:f>
        <x:v>661.5</x:v>
      </x:c>
      <x:c r="AI363" s="18" t="n">
        <x:f>N363-AH363</x:f>
        <x:v>0</x:v>
      </x:c>
      <x:c r="AJ363" s="18" t="n">
        <x:f>V363*INDEX('07 Mode Capacity'!$P$6:$P$17,MATCH("AIR-"&amp;I363,'07 Mode Capacity'!$C$6:$C$17,0))</x:f>
        <x:v>11.279634947513628</x:v>
      </x:c>
      <x:c r="AK363" s="18" t="n">
        <x:f>Y363*INDEX('07 Mode Capacity'!$P$6:$P$17,MATCH("OCEAN-"&amp;I363,'07 Mode Capacity'!$C$6:$C$17,0))</x:f>
        <x:v>0</x:v>
      </x:c>
      <x:c r="AL363" s="18" t="n">
        <x:f>AB363*INDEX('07 Mode Capacity'!$P$6:$P$17,MATCH("LAND-"&amp;I363,'07 Mode Capacity'!$C$6:$C$17,0))</x:f>
        <x:v>229.63555487592959</x:v>
      </x:c>
      <x:c r="AM363" s="18" t="n">
        <x:f>AE363*INDEX('07 Mode Capacity'!$P$6:$P$17,MATCH("INLAND-"&amp;I363,'07 Mode Capacity'!$C$6:$C$17,0))</x:f>
        <x:v>5.5588235294117645</x:v>
      </x:c>
      <x:c r="AN363" s="18" t="n">
        <x:f>SUM(AJ363:AM363)</x:f>
        <x:v>246.47401335285497</x:v>
      </x:c>
      <x:c r="AO363" s="17" t="n">
        <x:f>IF(N363=0,1,AN363/N363)</x:f>
        <x:v>0.3725986596415041</x:v>
      </x:c>
      <x:c r="AP363" s="11" t="str">
        <x:f>IF(AO363&gt;='01 Controls'!$E$16,"PASS","FAIL")</x:f>
        <x:v>FAIL</x:v>
      </x:c>
      <x:c r="AQ363" s="11" t="str">
        <x:v>UNQUANTIFIED</x:v>
      </x:c>
      <x:c r="AR363" s="11" t="str">
        <x:v>Position-class planning record; serial item and receiver open</x:v>
      </x:c>
      <x:c r="AS363" s="26"/>
      <x:c r="AT363" s="26"/>
    </x:row>
    <x:row r="364">
      <x:c r="C364" s="11" t="str">
        <x:v>C1-H-THC-BAT-22</x:v>
      </x:c>
      <x:c r="D364" s="11" t="str">
        <x:v>C1</x:v>
      </x:c>
      <x:c r="E364" s="11" t="str">
        <x:v>Grid failure</x:v>
      </x:c>
      <x:c r="F364" s="11" t="str">
        <x:v>H-THC</x:v>
      </x:c>
      <x:c r="G364" s="11" t="str">
        <x:v>Theater hospital command</x:v>
      </x:c>
      <x:c r="H364" s="11" t="str">
        <x:v>BAT-22</x:v>
      </x:c>
      <x:c r="I364" s="19" t="n">
        <x:v>48</x:v>
      </x:c>
      <x:c r="J364" s="21" t="n">
        <x:v>2</x:v>
      </x:c>
      <x:c r="K364" s="18" t="n">
        <x:f>'05 Cargo Register'!K364</x:f>
        <x:v>147</x:v>
      </x:c>
      <x:c r="L364" s="18" t="n">
        <x:f>'05 Cargo Register'!N364</x:f>
        <x:v>9</x:v>
      </x:c>
      <x:c r="M364" s="18" t="n">
        <x:f>'05 Cargo Register'!O364</x:f>
        <x:v>237.60000000000002</x:v>
      </x:c>
      <x:c r="N364" s="18" t="n">
        <x:f>J364*K364</x:f>
        <x:v>294</x:v>
      </x:c>
      <x:c r="O364" s="18" t="n">
        <x:f>J364*L364</x:f>
        <x:v>18</x:v>
      </x:c>
      <x:c r="P364" s="18" t="n">
        <x:f>J364*M364</x:f>
        <x:v>475.20000000000005</x:v>
      </x:c>
      <x:c r="Q364" s="22" t="n">
        <x:f>'01 Controls'!$E$22*'02 Cargo Classes'!$M$9</x:f>
        <x:v>0</x:v>
      </x:c>
      <x:c r="R364" s="22" t="n">
        <x:f>'01 Controls'!$F$22*'02 Cargo Classes'!$N$9</x:f>
        <x:v>0</x:v>
      </x:c>
      <x:c r="S364" s="22" t="n">
        <x:f>'01 Controls'!$G$22*'02 Cargo Classes'!$O$9</x:f>
        <x:v>0.9</x:v>
      </x:c>
      <x:c r="T364" s="22" t="n">
        <x:f>'01 Controls'!$H$22*'02 Cargo Classes'!$P$9</x:f>
        <x:v>0.025</x:v>
      </x:c>
      <x:c r="U364" s="22" t="n">
        <x:f>SUM(Q364:T364)</x:f>
        <x:v>0.925</x:v>
      </x:c>
      <x:c r="V364" s="18" t="n">
        <x:f>IF(U364=0,0,N364*Q364/U364)</x:f>
        <x:v>0</x:v>
      </x:c>
      <x:c r="W364" s="18" t="n">
        <x:f>IF(U364=0,0,P364*Q364/U364)</x:f>
        <x:v>0</x:v>
      </x:c>
      <x:c r="X364" s="18" t="n">
        <x:f>MAX(V364,W364*'01 Controls'!$E$12)</x:f>
        <x:v>0</x:v>
      </x:c>
      <x:c r="Y364" s="18" t="n">
        <x:f>IF(U364=0,0,N364*R364/U364)</x:f>
        <x:v>0</x:v>
      </x:c>
      <x:c r="Z364" s="18" t="n">
        <x:f>IF(U364=0,0,P364*R364/U364)</x:f>
        <x:v>0</x:v>
      </x:c>
      <x:c r="AA364" s="18" t="n">
        <x:f>MAX(Y364,Z364*'01 Controls'!$E$13)</x:f>
        <x:v>0</x:v>
      </x:c>
      <x:c r="AB364" s="18" t="n">
        <x:f>IF(U364=0,0,N364*S364/U364)</x:f>
        <x:v>286.05405405405406</x:v>
      </x:c>
      <x:c r="AC364" s="18" t="n">
        <x:f>IF(U364=0,0,P364*S364/U364)</x:f>
        <x:v>462.3567567567568</x:v>
      </x:c>
      <x:c r="AD364" s="18" t="n">
        <x:f>MAX(AB364,AC364*'01 Controls'!$E$14)</x:f>
        <x:v>286.05405405405406</x:v>
      </x:c>
      <x:c r="AE364" s="18" t="n">
        <x:f>IF(U364=0,0,N364*T364/U364)</x:f>
        <x:v>7.9459459459459465</x:v>
      </x:c>
      <x:c r="AF364" s="18" t="n">
        <x:f>IF(U364=0,0,P364*T364/U364)</x:f>
        <x:v>12.843243243243245</x:v>
      </x:c>
      <x:c r="AG364" s="18" t="n">
        <x:f>MAX(AE364,AF364*'01 Controls'!$E$15)</x:f>
        <x:v>7.9459459459459465</x:v>
      </x:c>
      <x:c r="AH364" s="18" t="n">
        <x:f>SUM(V364,Y364,AB364,AE364)</x:f>
        <x:v>294</x:v>
      </x:c>
      <x:c r="AI364" s="18" t="n">
        <x:f>N364-AH364</x:f>
        <x:v>0</x:v>
      </x:c>
      <x:c r="AJ364" s="18" t="n">
        <x:f>V364*INDEX('07 Mode Capacity'!$P$6:$P$17,MATCH("AIR-"&amp;I364,'07 Mode Capacity'!$C$6:$C$17,0))</x:f>
        <x:v>0</x:v>
      </x:c>
      <x:c r="AK364" s="18" t="n">
        <x:f>Y364*INDEX('07 Mode Capacity'!$P$6:$P$17,MATCH("OCEAN-"&amp;I364,'07 Mode Capacity'!$C$6:$C$17,0))</x:f>
        <x:v>0</x:v>
      </x:c>
      <x:c r="AL364" s="18" t="n">
        <x:f>AB364*INDEX('07 Mode Capacity'!$P$6:$P$17,MATCH("LAND-"&amp;I364,'07 Mode Capacity'!$C$6:$C$17,0))</x:f>
        <x:v>34.91228786329639</x:v>
      </x:c>
      <x:c r="AM364" s="18" t="n">
        <x:f>AE364*INDEX('07 Mode Capacity'!$P$6:$P$17,MATCH("INLAND-"&amp;I364,'07 Mode Capacity'!$C$6:$C$17,0))</x:f>
        <x:v>5.0157541683815765</x:v>
      </x:c>
      <x:c r="AN364" s="18" t="n">
        <x:f>SUM(AJ364:AM364)</x:f>
        <x:v>39.92804203167797</x:v>
      </x:c>
      <x:c r="AO364" s="17" t="n">
        <x:f>IF(N364=0,1,AN364/N364)</x:f>
        <x:v>0.13580966677441486</x:v>
      </x:c>
      <x:c r="AP364" s="11" t="str">
        <x:f>IF(AO364&gt;='01 Controls'!$E$16,"PASS","FAIL")</x:f>
        <x:v>FAIL</x:v>
      </x:c>
      <x:c r="AQ364" s="11" t="str">
        <x:v>UNQUANTIFIED</x:v>
      </x:c>
      <x:c r="AR364" s="11" t="str">
        <x:v>Position-class planning record; serial item and receiver open</x:v>
      </x:c>
      <x:c r="AS364" s="26"/>
      <x:c r="AT364" s="26"/>
    </x:row>
    <x:row r="365">
      <x:c r="C365" s="11" t="str">
        <x:v>C1-H-THC-TNK-20</x:v>
      </x:c>
      <x:c r="D365" s="11" t="str">
        <x:v>C1</x:v>
      </x:c>
      <x:c r="E365" s="11" t="str">
        <x:v>Grid failure</x:v>
      </x:c>
      <x:c r="F365" s="11" t="str">
        <x:v>H-THC</x:v>
      </x:c>
      <x:c r="G365" s="11" t="str">
        <x:v>Theater hospital command</x:v>
      </x:c>
      <x:c r="H365" s="11" t="str">
        <x:v>TNK-20</x:v>
      </x:c>
      <x:c r="I365" s="19" t="n">
        <x:v>48</x:v>
      </x:c>
      <x:c r="J365" s="21" t="n">
        <x:v>2</x:v>
      </x:c>
      <x:c r="K365" s="18" t="n">
        <x:f>'05 Cargo Register'!K365</x:f>
        <x:v>110.25</x:v>
      </x:c>
      <x:c r="L365" s="18" t="n">
        <x:f>'05 Cargo Register'!N365</x:f>
        <x:v>7</x:v>
      </x:c>
      <x:c r="M365" s="18" t="n">
        <x:f>'05 Cargo Register'!O365</x:f>
        <x:v>148.75</x:v>
      </x:c>
      <x:c r="N365" s="18" t="n">
        <x:f>J365*K365</x:f>
        <x:v>220.5</x:v>
      </x:c>
      <x:c r="O365" s="18" t="n">
        <x:f>J365*L365</x:f>
        <x:v>14</x:v>
      </x:c>
      <x:c r="P365" s="18" t="n">
        <x:f>J365*M365</x:f>
        <x:v>297.5</x:v>
      </x:c>
      <x:c r="Q365" s="22" t="n">
        <x:f>'01 Controls'!$E$22*'02 Cargo Classes'!$M$10</x:f>
        <x:v>0</x:v>
      </x:c>
      <x:c r="R365" s="22" t="n">
        <x:f>'01 Controls'!$F$22*'02 Cargo Classes'!$N$10</x:f>
        <x:v>0</x:v>
      </x:c>
      <x:c r="S365" s="22" t="n">
        <x:f>'01 Controls'!$G$22*'02 Cargo Classes'!$O$10</x:f>
        <x:v>0.9</x:v>
      </x:c>
      <x:c r="T365" s="22" t="n">
        <x:f>'01 Controls'!$H$22*'02 Cargo Classes'!$P$10</x:f>
        <x:v>0.05</x:v>
      </x:c>
      <x:c r="U365" s="22" t="n">
        <x:f>SUM(Q365:T365)</x:f>
        <x:v>0.9500000000000001</x:v>
      </x:c>
      <x:c r="V365" s="18" t="n">
        <x:f>IF(U365=0,0,N365*Q365/U365)</x:f>
        <x:v>0</x:v>
      </x:c>
      <x:c r="W365" s="18" t="n">
        <x:f>IF(U365=0,0,P365*Q365/U365)</x:f>
        <x:v>0</x:v>
      </x:c>
      <x:c r="X365" s="18" t="n">
        <x:f>MAX(V365,W365*'01 Controls'!$E$12)</x:f>
        <x:v>0</x:v>
      </x:c>
      <x:c r="Y365" s="18" t="n">
        <x:f>IF(U365=0,0,N365*R365/U365)</x:f>
        <x:v>0</x:v>
      </x:c>
      <x:c r="Z365" s="18" t="n">
        <x:f>IF(U365=0,0,P365*R365/U365)</x:f>
        <x:v>0</x:v>
      </x:c>
      <x:c r="AA365" s="18" t="n">
        <x:f>MAX(Y365,Z365*'01 Controls'!$E$13)</x:f>
        <x:v>0</x:v>
      </x:c>
      <x:c r="AB365" s="18" t="n">
        <x:f>IF(U365=0,0,N365*S365/U365)</x:f>
        <x:v>208.89473684210526</x:v>
      </x:c>
      <x:c r="AC365" s="18" t="n">
        <x:f>IF(U365=0,0,P365*S365/U365)</x:f>
        <x:v>281.84210526315786</x:v>
      </x:c>
      <x:c r="AD365" s="18" t="n">
        <x:f>MAX(AB365,AC365*'01 Controls'!$E$14)</x:f>
        <x:v>208.89473684210526</x:v>
      </x:c>
      <x:c r="AE365" s="18" t="n">
        <x:f>IF(U365=0,0,N365*T365/U365)</x:f>
        <x:v>11.605263157894736</x:v>
      </x:c>
      <x:c r="AF365" s="18" t="n">
        <x:f>IF(U365=0,0,P365*T365/U365)</x:f>
        <x:v>15.657894736842104</x:v>
      </x:c>
      <x:c r="AG365" s="18" t="n">
        <x:f>MAX(AE365,AF365*'01 Controls'!$E$15)</x:f>
        <x:v>11.605263157894736</x:v>
      </x:c>
      <x:c r="AH365" s="18" t="n">
        <x:f>SUM(V365,Y365,AB365,AE365)</x:f>
        <x:v>220.5</x:v>
      </x:c>
      <x:c r="AI365" s="18" t="n">
        <x:f>N365-AH365</x:f>
        <x:v>0</x:v>
      </x:c>
      <x:c r="AJ365" s="18" t="n">
        <x:f>V365*INDEX('07 Mode Capacity'!$P$6:$P$17,MATCH("AIR-"&amp;I365,'07 Mode Capacity'!$C$6:$C$17,0))</x:f>
        <x:v>0</x:v>
      </x:c>
      <x:c r="AK365" s="18" t="n">
        <x:f>Y365*INDEX('07 Mode Capacity'!$P$6:$P$17,MATCH("OCEAN-"&amp;I365,'07 Mode Capacity'!$C$6:$C$17,0))</x:f>
        <x:v>0</x:v>
      </x:c>
      <x:c r="AL365" s="18" t="n">
        <x:f>AB365*INDEX('07 Mode Capacity'!$P$6:$P$17,MATCH("LAND-"&amp;I365,'07 Mode Capacity'!$C$6:$C$17,0))</x:f>
        <x:v>25.49515758438092</x:v>
      </x:c>
      <x:c r="AM365" s="18" t="n">
        <x:f>AE365*INDEX('07 Mode Capacity'!$P$6:$P$17,MATCH("INLAND-"&amp;I365,'07 Mode Capacity'!$C$6:$C$17,0))</x:f>
        <x:v>7.325640956452038</x:v>
      </x:c>
      <x:c r="AN365" s="18" t="n">
        <x:f>SUM(AJ365:AM365)</x:f>
        <x:v>32.82079854083296</x:v>
      </x:c>
      <x:c r="AO365" s="17" t="n">
        <x:f>IF(N365=0,1,AN365/N365)</x:f>
        <x:v>0.14884715891534223</x:v>
      </x:c>
      <x:c r="AP365" s="11" t="str">
        <x:f>IF(AO365&gt;='01 Controls'!$E$16,"PASS","FAIL")</x:f>
        <x:v>FAIL</x:v>
      </x:c>
      <x:c r="AQ365" s="11" t="str">
        <x:v>UNQUANTIFIED</x:v>
      </x:c>
      <x:c r="AR365" s="11" t="str">
        <x:v>Position-class planning record; serial item and receiver open</x:v>
      </x:c>
      <x:c r="AS365" s="26"/>
      <x:c r="AT365" s="26"/>
    </x:row>
    <x:row r="366">
      <x:c r="C366" s="11" t="str">
        <x:v>C1-H-THC-FLR-24</x:v>
      </x:c>
      <x:c r="D366" s="11" t="str">
        <x:v>C1</x:v>
      </x:c>
      <x:c r="E366" s="11" t="str">
        <x:v>Grid failure</x:v>
      </x:c>
      <x:c r="F366" s="11" t="str">
        <x:v>H-THC</x:v>
      </x:c>
      <x:c r="G366" s="11" t="str">
        <x:v>Theater hospital command</x:v>
      </x:c>
      <x:c r="H366" s="11" t="str">
        <x:v>FLR-24</x:v>
      </x:c>
      <x:c r="I366" s="19" t="n">
        <x:v>48</x:v>
      </x:c>
      <x:c r="J366" s="21" t="n">
        <x:v>2</x:v>
      </x:c>
      <x:c r="K366" s="18" t="n">
        <x:f>'05 Cargo Register'!K366</x:f>
        <x:v>91.875</x:v>
      </x:c>
      <x:c r="L366" s="18" t="n">
        <x:f>'05 Cargo Register'!N366</x:f>
        <x:v>5</x:v>
      </x:c>
      <x:c r="M366" s="18" t="n">
        <x:f>'05 Cargo Register'!O366</x:f>
        <x:v>160</x:v>
      </x:c>
      <x:c r="N366" s="18" t="n">
        <x:f>J366*K366</x:f>
        <x:v>183.75</x:v>
      </x:c>
      <x:c r="O366" s="18" t="n">
        <x:f>J366*L366</x:f>
        <x:v>10</x:v>
      </x:c>
      <x:c r="P366" s="18" t="n">
        <x:f>J366*M366</x:f>
        <x:v>320</x:v>
      </x:c>
      <x:c r="Q366" s="22" t="n">
        <x:f>'01 Controls'!$E$22*'02 Cargo Classes'!$M$11</x:f>
        <x:v>0</x:v>
      </x:c>
      <x:c r="R366" s="22" t="n">
        <x:f>'01 Controls'!$F$22*'02 Cargo Classes'!$N$11</x:f>
        <x:v>0</x:v>
      </x:c>
      <x:c r="S366" s="22" t="n">
        <x:f>'01 Controls'!$G$22*'02 Cargo Classes'!$O$11</x:f>
        <x:v>0.9</x:v>
      </x:c>
      <x:c r="T366" s="22" t="n">
        <x:f>'01 Controls'!$H$22*'02 Cargo Classes'!$P$11</x:f>
        <x:v>0.04000000000000001</x:v>
      </x:c>
      <x:c r="U366" s="22" t="n">
        <x:f>SUM(Q366:T366)</x:f>
        <x:v>0.9400000000000001</x:v>
      </x:c>
      <x:c r="V366" s="18" t="n">
        <x:f>IF(U366=0,0,N366*Q366/U366)</x:f>
        <x:v>0</x:v>
      </x:c>
      <x:c r="W366" s="18" t="n">
        <x:f>IF(U366=0,0,P366*Q366/U366)</x:f>
        <x:v>0</x:v>
      </x:c>
      <x:c r="X366" s="18" t="n">
        <x:f>MAX(V366,W366*'01 Controls'!$E$12)</x:f>
        <x:v>0</x:v>
      </x:c>
      <x:c r="Y366" s="18" t="n">
        <x:f>IF(U366=0,0,N366*R366/U366)</x:f>
        <x:v>0</x:v>
      </x:c>
      <x:c r="Z366" s="18" t="n">
        <x:f>IF(U366=0,0,P366*R366/U366)</x:f>
        <x:v>0</x:v>
      </x:c>
      <x:c r="AA366" s="18" t="n">
        <x:f>MAX(Y366,Z366*'01 Controls'!$E$13)</x:f>
        <x:v>0</x:v>
      </x:c>
      <x:c r="AB366" s="18" t="n">
        <x:f>IF(U366=0,0,N366*S366/U366)</x:f>
        <x:v>175.93085106382978</x:v>
      </x:c>
      <x:c r="AC366" s="18" t="n">
        <x:f>IF(U366=0,0,P366*S366/U366)</x:f>
        <x:v>306.3829787234042</x:v>
      </x:c>
      <x:c r="AD366" s="18" t="n">
        <x:f>MAX(AB366,AC366*'01 Controls'!$E$14)</x:f>
        <x:v>175.93085106382978</x:v>
      </x:c>
      <x:c r="AE366" s="18" t="n">
        <x:f>IF(U366=0,0,N366*T366/U366)</x:f>
        <x:v>7.819148936170214</x:v>
      </x:c>
      <x:c r="AF366" s="18" t="n">
        <x:f>IF(U366=0,0,P366*T366/U366)</x:f>
        <x:v>13.617021276595747</x:v>
      </x:c>
      <x:c r="AG366" s="18" t="n">
        <x:f>MAX(AE366,AF366*'01 Controls'!$E$15)</x:f>
        <x:v>7.819148936170214</x:v>
      </x:c>
      <x:c r="AH366" s="18" t="n">
        <x:f>SUM(V366,Y366,AB366,AE366)</x:f>
        <x:v>183.75</x:v>
      </x:c>
      <x:c r="AI366" s="18" t="n">
        <x:f>N366-AH366</x:f>
        <x:v>0</x:v>
      </x:c>
      <x:c r="AJ366" s="18" t="n">
        <x:f>V366*INDEX('07 Mode Capacity'!$P$6:$P$17,MATCH("AIR-"&amp;I366,'07 Mode Capacity'!$C$6:$C$17,0))</x:f>
        <x:v>0</x:v>
      </x:c>
      <x:c r="AK366" s="18" t="n">
        <x:f>Y366*INDEX('07 Mode Capacity'!$P$6:$P$17,MATCH("OCEAN-"&amp;I366,'07 Mode Capacity'!$C$6:$C$17,0))</x:f>
        <x:v>0</x:v>
      </x:c>
      <x:c r="AL366" s="18" t="n">
        <x:f>AB366*INDEX('07 Mode Capacity'!$P$6:$P$17,MATCH("LAND-"&amp;I366,'07 Mode Capacity'!$C$6:$C$17,0))</x:f>
        <x:v>21.47198555422152</x:v>
      </x:c>
      <x:c r="AM366" s="18" t="n">
        <x:f>AE366*INDEX('07 Mode Capacity'!$P$6:$P$17,MATCH("INLAND-"&amp;I366,'07 Mode Capacity'!$C$6:$C$17,0))</x:f>
        <x:v>4.935715538035062</x:v>
      </x:c>
      <x:c r="AN366" s="18" t="n">
        <x:f>SUM(AJ366:AM366)</x:f>
        <x:v>26.40770109225658</x:v>
      </x:c>
      <x:c r="AO366" s="17" t="n">
        <x:f>IF(N366=0,1,AN366/N366)</x:f>
        <x:v>0.14371538009391335</x:v>
      </x:c>
      <x:c r="AP366" s="11" t="str">
        <x:f>IF(AO366&gt;='01 Controls'!$E$16,"PASS","FAIL")</x:f>
        <x:v>FAIL</x:v>
      </x:c>
      <x:c r="AQ366" s="11" t="str">
        <x:v>UNQUANTIFIED</x:v>
      </x:c>
      <x:c r="AR366" s="11" t="str">
        <x:v>Position-class planning record; serial item and receiver open</x:v>
      </x:c>
      <x:c r="AS366" s="26"/>
      <x:c r="AT366" s="26"/>
    </x:row>
    <x:row r="367">
      <x:c r="C367" s="11" t="str">
        <x:v>C1-H-THC-ROL-30</x:v>
      </x:c>
      <x:c r="D367" s="11" t="str">
        <x:v>C1</x:v>
      </x:c>
      <x:c r="E367" s="11" t="str">
        <x:v>Grid failure</x:v>
      </x:c>
      <x:c r="F367" s="11" t="str">
        <x:v>H-THC</x:v>
      </x:c>
      <x:c r="G367" s="11" t="str">
        <x:v>Theater hospital command</x:v>
      </x:c>
      <x:c r="H367" s="11" t="str">
        <x:v>ROL-30</x:v>
      </x:c>
      <x:c r="I367" s="19" t="n">
        <x:v>48</x:v>
      </x:c>
      <x:c r="J367" s="21" t="n">
        <x:v>2</x:v>
      </x:c>
      <x:c r="K367" s="18" t="n">
        <x:f>'05 Cargo Register'!K367</x:f>
        <x:v>183.75</x:v>
      </x:c>
      <x:c r="L367" s="18" t="n">
        <x:f>'05 Cargo Register'!N367</x:f>
        <x:v>8</x:v>
      </x:c>
      <x:c r="M367" s="18" t="n">
        <x:f>'05 Cargo Register'!O367</x:f>
        <x:v>510</x:v>
      </x:c>
      <x:c r="N367" s="18" t="n">
        <x:f>J367*K367</x:f>
        <x:v>367.5</x:v>
      </x:c>
      <x:c r="O367" s="18" t="n">
        <x:f>J367*L367</x:f>
        <x:v>16</x:v>
      </x:c>
      <x:c r="P367" s="18" t="n">
        <x:f>J367*M367</x:f>
        <x:v>1020</x:v>
      </x:c>
      <x:c r="Q367" s="22" t="n">
        <x:f>'01 Controls'!$E$22*'02 Cargo Classes'!$M$12</x:f>
        <x:v>0</x:v>
      </x:c>
      <x:c r="R367" s="22" t="n">
        <x:f>'01 Controls'!$F$22*'02 Cargo Classes'!$N$12</x:f>
        <x:v>0</x:v>
      </x:c>
      <x:c r="S367" s="22" t="n">
        <x:f>'01 Controls'!$G$22*'02 Cargo Classes'!$O$12</x:f>
        <x:v>1.35</x:v>
      </x:c>
      <x:c r="T367" s="22" t="n">
        <x:f>'01 Controls'!$H$22*'02 Cargo Classes'!$P$12</x:f>
        <x:v>0.03</x:v>
      </x:c>
      <x:c r="U367" s="22" t="n">
        <x:f>SUM(Q367:T367)</x:f>
        <x:v>1.3800000000000001</x:v>
      </x:c>
      <x:c r="V367" s="18" t="n">
        <x:f>IF(U367=0,0,N367*Q367/U367)</x:f>
        <x:v>0</x:v>
      </x:c>
      <x:c r="W367" s="18" t="n">
        <x:f>IF(U367=0,0,P367*Q367/U367)</x:f>
        <x:v>0</x:v>
      </x:c>
      <x:c r="X367" s="18" t="n">
        <x:f>MAX(V367,W367*'01 Controls'!$E$12)</x:f>
        <x:v>0</x:v>
      </x:c>
      <x:c r="Y367" s="18" t="n">
        <x:f>IF(U367=0,0,N367*R367/U367)</x:f>
        <x:v>0</x:v>
      </x:c>
      <x:c r="Z367" s="18" t="n">
        <x:f>IF(U367=0,0,P367*R367/U367)</x:f>
        <x:v>0</x:v>
      </x:c>
      <x:c r="AA367" s="18" t="n">
        <x:f>MAX(Y367,Z367*'01 Controls'!$E$13)</x:f>
        <x:v>0</x:v>
      </x:c>
      <x:c r="AB367" s="18" t="n">
        <x:f>IF(U367=0,0,N367*S367/U367)</x:f>
        <x:v>359.5108695652174</x:v>
      </x:c>
      <x:c r="AC367" s="18" t="n">
        <x:f>IF(U367=0,0,P367*S367/U367)</x:f>
        <x:v>997.8260869565216</x:v>
      </x:c>
      <x:c r="AD367" s="18" t="n">
        <x:f>MAX(AB367,AC367*'01 Controls'!$E$14)</x:f>
        <x:v>359.5108695652174</x:v>
      </x:c>
      <x:c r="AE367" s="18" t="n">
        <x:f>IF(U367=0,0,N367*T367/U367)</x:f>
        <x:v>7.989130434782608</x:v>
      </x:c>
      <x:c r="AF367" s="18" t="n">
        <x:f>IF(U367=0,0,P367*T367/U367)</x:f>
        <x:v>22.173913043478258</x:v>
      </x:c>
      <x:c r="AG367" s="18" t="n">
        <x:f>MAX(AE367,AF367*'01 Controls'!$E$15)</x:f>
        <x:v>7.989130434782608</x:v>
      </x:c>
      <x:c r="AH367" s="18" t="n">
        <x:f>SUM(V367,Y367,AB367,AE367)</x:f>
        <x:v>367.5</x:v>
      </x:c>
      <x:c r="AI367" s="18" t="n">
        <x:f>N367-AH367</x:f>
        <x:v>0</x:v>
      </x:c>
      <x:c r="AJ367" s="18" t="n">
        <x:f>V367*INDEX('07 Mode Capacity'!$P$6:$P$17,MATCH("AIR-"&amp;I367,'07 Mode Capacity'!$C$6:$C$17,0))</x:f>
        <x:v>0</x:v>
      </x:c>
      <x:c r="AK367" s="18" t="n">
        <x:f>Y367*INDEX('07 Mode Capacity'!$P$6:$P$17,MATCH("OCEAN-"&amp;I367,'07 Mode Capacity'!$C$6:$C$17,0))</x:f>
        <x:v>0</x:v>
      </x:c>
      <x:c r="AL367" s="18" t="n">
        <x:f>AB367*INDEX('07 Mode Capacity'!$P$6:$P$17,MATCH("LAND-"&amp;I367,'07 Mode Capacity'!$C$6:$C$17,0))</x:f>
        <x:v>43.87753569775701</x:v>
      </x:c>
      <x:c r="AM367" s="18" t="n">
        <x:f>AE367*INDEX('07 Mode Capacity'!$P$6:$P$17,MATCH("INLAND-"&amp;I367,'07 Mode Capacity'!$C$6:$C$17,0))</x:f>
        <x:v>5.043013701905389</x:v>
      </x:c>
      <x:c r="AN367" s="18" t="n">
        <x:f>SUM(AJ367:AM367)</x:f>
        <x:v>48.9205493996624</x:v>
      </x:c>
      <x:c r="AO367" s="17" t="n">
        <x:f>IF(N367=0,1,AN367/N367)</x:f>
        <x:v>0.13311714122357116</x:v>
      </x:c>
      <x:c r="AP367" s="11" t="str">
        <x:f>IF(AO367&gt;='01 Controls'!$E$16,"PASS","FAIL")</x:f>
        <x:v>FAIL</x:v>
      </x:c>
      <x:c r="AQ367" s="11" t="str">
        <x:v>UNQUANTIFIED</x:v>
      </x:c>
      <x:c r="AR367" s="11" t="str">
        <x:v>Position-class planning record; serial item and receiver open</x:v>
      </x:c>
      <x:c r="AS367" s="26"/>
      <x:c r="AT367" s="26"/>
    </x:row>
    <x:row r="368">
      <x:c r="C368" s="11" t="str">
        <x:v>C1-H-THC-BLK-08</x:v>
      </x:c>
      <x:c r="D368" s="11" t="str">
        <x:v>C1</x:v>
      </x:c>
      <x:c r="E368" s="11" t="str">
        <x:v>Grid failure</x:v>
      </x:c>
      <x:c r="F368" s="11" t="str">
        <x:v>H-THC</x:v>
      </x:c>
      <x:c r="G368" s="11" t="str">
        <x:v>Theater hospital command</x:v>
      </x:c>
      <x:c r="H368" s="11" t="str">
        <x:v>BLK-08</x:v>
      </x:c>
      <x:c r="I368" s="19" t="n">
        <x:v>48</x:v>
      </x:c>
      <x:c r="J368" s="21" t="n">
        <x:v>2</x:v>
      </x:c>
      <x:c r="K368" s="18" t="n">
        <x:f>'05 Cargo Register'!K368</x:f>
        <x:v>257.25</x:v>
      </x:c>
      <x:c r="L368" s="18" t="n">
        <x:f>'05 Cargo Register'!N368</x:f>
        <x:v>41</x:v>
      </x:c>
      <x:c r="M368" s="18" t="n">
        <x:f>'05 Cargo Register'!O368</x:f>
        <x:v>2091</x:v>
      </x:c>
      <x:c r="N368" s="18" t="n">
        <x:f>J368*K368</x:f>
        <x:v>514.5</x:v>
      </x:c>
      <x:c r="O368" s="18" t="n">
        <x:f>J368*L368</x:f>
        <x:v>82</x:v>
      </x:c>
      <x:c r="P368" s="18" t="n">
        <x:f>J368*M368</x:f>
        <x:v>4182</x:v>
      </x:c>
      <x:c r="Q368" s="22" t="n">
        <x:f>'01 Controls'!$E$22*'02 Cargo Classes'!$M$14</x:f>
        <x:v>0.05</x:v>
      </x:c>
      <x:c r="R368" s="22" t="n">
        <x:f>'01 Controls'!$F$22*'02 Cargo Classes'!$N$14</x:f>
        <x:v>0</x:v>
      </x:c>
      <x:c r="S368" s="22" t="n">
        <x:f>'01 Controls'!$G$22*'02 Cargo Classes'!$O$14</x:f>
        <x:v>0.9</x:v>
      </x:c>
      <x:c r="T368" s="22" t="n">
        <x:f>'01 Controls'!$H$22*'02 Cargo Classes'!$P$14</x:f>
        <x:v>0.025</x:v>
      </x:c>
      <x:c r="U368" s="22" t="n">
        <x:f>SUM(Q368:T368)</x:f>
        <x:v>0.9750000000000001</x:v>
      </x:c>
      <x:c r="V368" s="18" t="n">
        <x:f>IF(U368=0,0,N368*Q368/U368)</x:f>
        <x:v>26.384615384615383</x:v>
      </x:c>
      <x:c r="W368" s="18" t="n">
        <x:f>IF(U368=0,0,P368*Q368/U368)</x:f>
        <x:v>214.46153846153845</x:v>
      </x:c>
      <x:c r="X368" s="18" t="n">
        <x:f>MAX(V368,W368*'01 Controls'!$E$12)</x:f>
        <x:v>53.61538461538461</x:v>
      </x:c>
      <x:c r="Y368" s="18" t="n">
        <x:f>IF(U368=0,0,N368*R368/U368)</x:f>
        <x:v>0</x:v>
      </x:c>
      <x:c r="Z368" s="18" t="n">
        <x:f>IF(U368=0,0,P368*R368/U368)</x:f>
        <x:v>0</x:v>
      </x:c>
      <x:c r="AA368" s="18" t="n">
        <x:f>MAX(Y368,Z368*'01 Controls'!$E$13)</x:f>
        <x:v>0</x:v>
      </x:c>
      <x:c r="AB368" s="18" t="n">
        <x:f>IF(U368=0,0,N368*S368/U368)</x:f>
        <x:v>474.9230769230769</x:v>
      </x:c>
      <x:c r="AC368" s="18" t="n">
        <x:f>IF(U368=0,0,P368*S368/U368)</x:f>
        <x:v>3860.307692307692</x:v>
      </x:c>
      <x:c r="AD368" s="18" t="n">
        <x:f>MAX(AB368,AC368*'01 Controls'!$E$14)</x:f>
        <x:v>772.0615384615385</x:v>
      </x:c>
      <x:c r="AE368" s="18" t="n">
        <x:f>IF(U368=0,0,N368*T368/U368)</x:f>
        <x:v>13.192307692307692</x:v>
      </x:c>
      <x:c r="AF368" s="18" t="n">
        <x:f>IF(U368=0,0,P368*T368/U368)</x:f>
        <x:v>107.23076923076923</x:v>
      </x:c>
      <x:c r="AG368" s="18" t="n">
        <x:f>MAX(AE368,AF368*'01 Controls'!$E$15)</x:f>
        <x:v>19.30153846153846</x:v>
      </x:c>
      <x:c r="AH368" s="18" t="n">
        <x:f>SUM(V368,Y368,AB368,AE368)</x:f>
        <x:v>514.5</x:v>
      </x:c>
      <x:c r="AI368" s="18" t="n">
        <x:f>N368-AH368</x:f>
        <x:v>0</x:v>
      </x:c>
      <x:c r="AJ368" s="18" t="n">
        <x:f>V368*INDEX('07 Mode Capacity'!$P$6:$P$17,MATCH("AIR-"&amp;I368,'07 Mode Capacity'!$C$6:$C$17,0))</x:f>
        <x:v>7.3965485225559515</x:v>
      </x:c>
      <x:c r="AK368" s="18" t="n">
        <x:f>Y368*INDEX('07 Mode Capacity'!$P$6:$P$17,MATCH("OCEAN-"&amp;I368,'07 Mode Capacity'!$C$6:$C$17,0))</x:f>
        <x:v>0</x:v>
      </x:c>
      <x:c r="AL368" s="18" t="n">
        <x:f>AB368*INDEX('07 Mode Capacity'!$P$6:$P$17,MATCH("LAND-"&amp;I368,'07 Mode Capacity'!$C$6:$C$17,0))</x:f>
        <x:v>57.96334972175491</x:v>
      </x:c>
      <x:c r="AM368" s="18" t="n">
        <x:f>AE368*INDEX('07 Mode Capacity'!$P$6:$P$17,MATCH("INLAND-"&amp;I368,'07 Mode Capacity'!$C$6:$C$17,0))</x:f>
        <x:v>8.327438010325821</x:v>
      </x:c>
      <x:c r="AN368" s="18" t="n">
        <x:f>SUM(AJ368:AM368)</x:f>
        <x:v>73.68733625463668</x:v>
      </x:c>
      <x:c r="AO368" s="17" t="n">
        <x:f>IF(N368=0,1,AN368/N368)</x:f>
        <x:v>0.14322125608287012</x:v>
      </x:c>
      <x:c r="AP368" s="11" t="str">
        <x:f>IF(AO368&gt;='01 Controls'!$E$16,"PASS","FAIL")</x:f>
        <x:v>FAIL</x:v>
      </x:c>
      <x:c r="AQ368" s="11" t="str">
        <x:v>UNQUANTIFIED</x:v>
      </x:c>
      <x:c r="AR368" s="11" t="str">
        <x:v>Position-class planning record; serial item and receiver open</x:v>
      </x:c>
      <x:c r="AS368" s="26"/>
      <x:c r="AT368" s="26"/>
    </x:row>
    <x:row r="369">
      <x:c r="C369" s="11" t="str">
        <x:v>C1-H-PMG-APL-45</x:v>
      </x:c>
      <x:c r="D369" s="11" t="str">
        <x:v>C1</x:v>
      </x:c>
      <x:c r="E369" s="11" t="str">
        <x:v>Grid failure</x:v>
      </x:c>
      <x:c r="F369" s="11" t="str">
        <x:v>H-PMG</x:v>
      </x:c>
      <x:c r="G369" s="11" t="str">
        <x:v>Patient movement group</x:v>
      </x:c>
      <x:c r="H369" s="11" t="str">
        <x:v>APL-45</x:v>
      </x:c>
      <x:c r="I369" s="19" t="n">
        <x:v>24</x:v>
      </x:c>
      <x:c r="J369" s="21" t="n">
        <x:v>4</x:v>
      </x:c>
      <x:c r="K369" s="18" t="n">
        <x:f>'05 Cargo Register'!K369</x:f>
        <x:v>519.7499999999999</x:v>
      </x:c>
      <x:c r="L369" s="18" t="n">
        <x:f>'05 Cargo Register'!N369</x:f>
        <x:v>136</x:v>
      </x:c>
      <x:c r="M369" s="18" t="n">
        <x:f>'05 Cargo Register'!O369</x:f>
        <x:v>1020</x:v>
      </x:c>
      <x:c r="N369" s="18" t="n">
        <x:f>J369*K369</x:f>
        <x:v>2078.9999999999995</x:v>
      </x:c>
      <x:c r="O369" s="18" t="n">
        <x:f>J369*L369</x:f>
        <x:v>544</x:v>
      </x:c>
      <x:c r="P369" s="18" t="n">
        <x:f>J369*M369</x:f>
        <x:v>4080</x:v>
      </x:c>
      <x:c r="Q369" s="22" t="n">
        <x:f>'01 Controls'!$E$22*'02 Cargo Classes'!$M$6</x:f>
        <x:v>0.15000000000000002</x:v>
      </x:c>
      <x:c r="R369" s="22" t="n">
        <x:f>'01 Controls'!$F$22*'02 Cargo Classes'!$N$6</x:f>
        <x:v>0</x:v>
      </x:c>
      <x:c r="S369" s="22" t="n">
        <x:f>'01 Controls'!$G$22*'02 Cargo Classes'!$O$6</x:f>
        <x:v>0.9</x:v>
      </x:c>
      <x:c r="T369" s="22" t="n">
        <x:f>'01 Controls'!$H$22*'02 Cargo Classes'!$P$6</x:f>
        <x:v>0.015</x:v>
      </x:c>
      <x:c r="U369" s="22" t="n">
        <x:f>SUM(Q369:T369)</x:f>
        <x:v>1.065</x:v>
      </x:c>
      <x:c r="V369" s="18" t="n">
        <x:f>IF(U369=0,0,N369*Q369/U369)</x:f>
        <x:v>292.8169014084507</x:v>
      </x:c>
      <x:c r="W369" s="18" t="n">
        <x:f>IF(U369=0,0,P369*Q369/U369)</x:f>
        <x:v>574.6478873239438</x:v>
      </x:c>
      <x:c r="X369" s="18" t="n">
        <x:f>MAX(V369,W369*'01 Controls'!$E$12)</x:f>
        <x:v>292.8169014084507</x:v>
      </x:c>
      <x:c r="Y369" s="18" t="n">
        <x:f>IF(U369=0,0,N369*R369/U369)</x:f>
        <x:v>0</x:v>
      </x:c>
      <x:c r="Z369" s="18" t="n">
        <x:f>IF(U369=0,0,P369*R369/U369)</x:f>
        <x:v>0</x:v>
      </x:c>
      <x:c r="AA369" s="18" t="n">
        <x:f>MAX(Y369,Z369*'01 Controls'!$E$13)</x:f>
        <x:v>0</x:v>
      </x:c>
      <x:c r="AB369" s="18" t="n">
        <x:f>IF(U369=0,0,N369*S369/U369)</x:f>
        <x:v>1756.901408450704</x:v>
      </x:c>
      <x:c r="AC369" s="18" t="n">
        <x:f>IF(U369=0,0,P369*S369/U369)</x:f>
        <x:v>3447.887323943662</x:v>
      </x:c>
      <x:c r="AD369" s="18" t="n">
        <x:f>MAX(AB369,AC369*'01 Controls'!$E$14)</x:f>
        <x:v>1756.901408450704</x:v>
      </x:c>
      <x:c r="AE369" s="18" t="n">
        <x:f>IF(U369=0,0,N369*T369/U369)</x:f>
        <x:v>29.281690140845065</x:v>
      </x:c>
      <x:c r="AF369" s="18" t="n">
        <x:f>IF(U369=0,0,P369*T369/U369)</x:f>
        <x:v>57.46478873239437</x:v>
      </x:c>
      <x:c r="AG369" s="18" t="n">
        <x:f>MAX(AE369,AF369*'01 Controls'!$E$15)</x:f>
        <x:v>29.281690140845065</x:v>
      </x:c>
      <x:c r="AH369" s="18" t="n">
        <x:f>SUM(V369,Y369,AB369,AE369)</x:f>
        <x:v>2078.9999999999995</x:v>
      </x:c>
      <x:c r="AI369" s="18" t="n">
        <x:f>N369-AH369</x:f>
        <x:v>0</x:v>
      </x:c>
      <x:c r="AJ369" s="18" t="n">
        <x:f>V369*INDEX('07 Mode Capacity'!$P$6:$P$17,MATCH("AIR-"&amp;I369,'07 Mode Capacity'!$C$6:$C$17,0))</x:f>
        <x:v>59.41666859676193</x:v>
      </x:c>
      <x:c r="AK369" s="18" t="n">
        <x:f>Y369*INDEX('07 Mode Capacity'!$P$6:$P$17,MATCH("OCEAN-"&amp;I369,'07 Mode Capacity'!$C$6:$C$17,0))</x:f>
        <x:v>0</x:v>
      </x:c>
      <x:c r="AL369" s="18" t="n">
        <x:f>AB369*INDEX('07 Mode Capacity'!$P$6:$P$17,MATCH("LAND-"&amp;I369,'07 Mode Capacity'!$C$6:$C$17,0))</x:f>
        <x:v>672.0164125477124</x:v>
      </x:c>
      <x:c r="AM369" s="18" t="n">
        <x:f>AE369*INDEX('07 Mode Capacity'!$P$6:$P$17,MATCH("INLAND-"&amp;I369,'07 Mode Capacity'!$C$6:$C$17,0))</x:f>
        <x:v>29.281690140845065</x:v>
      </x:c>
      <x:c r="AN369" s="18" t="n">
        <x:f>SUM(AJ369:AM369)</x:f>
        <x:v>760.7147712853194</x:v>
      </x:c>
      <x:c r="AO369" s="17" t="n">
        <x:f>IF(N369=0,1,AN369/N369)</x:f>
        <x:v>0.3659041708924096</x:v>
      </x:c>
      <x:c r="AP369" s="11" t="str">
        <x:f>IF(AO369&gt;='01 Controls'!$E$16,"PASS","FAIL")</x:f>
        <x:v>FAIL</x:v>
      </x:c>
      <x:c r="AQ369" s="11" t="str">
        <x:v>UNQUANTIFIED</x:v>
      </x:c>
      <x:c r="AR369" s="11" t="str">
        <x:v>Position-class planning record; serial item and receiver open</x:v>
      </x:c>
      <x:c r="AS369" s="26"/>
      <x:c r="AT369" s="26"/>
    </x:row>
    <x:row r="370">
      <x:c r="C370" s="11" t="str">
        <x:v>C1-H-PMG-ISO-18</x:v>
      </x:c>
      <x:c r="D370" s="11" t="str">
        <x:v>C1</x:v>
      </x:c>
      <x:c r="E370" s="11" t="str">
        <x:v>Grid failure</x:v>
      </x:c>
      <x:c r="F370" s="11" t="str">
        <x:v>H-PMG</x:v>
      </x:c>
      <x:c r="G370" s="11" t="str">
        <x:v>Patient movement group</x:v>
      </x:c>
      <x:c r="H370" s="11" t="str">
        <x:v>ISO-18</x:v>
      </x:c>
      <x:c r="I370" s="19" t="n">
        <x:v>48</x:v>
      </x:c>
      <x:c r="J370" s="21" t="n">
        <x:v>4</x:v>
      </x:c>
      <x:c r="K370" s="18" t="n">
        <x:f>'05 Cargo Register'!K370</x:f>
        <x:v>606.3749999999999</x:v>
      </x:c>
      <x:c r="L370" s="18" t="n">
        <x:f>'05 Cargo Register'!N370</x:f>
        <x:v>40</x:v>
      </x:c>
      <x:c r="M370" s="18" t="n">
        <x:f>'05 Cargo Register'!O370</x:f>
        <x:v>1056</x:v>
      </x:c>
      <x:c r="N370" s="18" t="n">
        <x:f>J370*K370</x:f>
        <x:v>2425.4999999999995</x:v>
      </x:c>
      <x:c r="O370" s="18" t="n">
        <x:f>J370*L370</x:f>
        <x:v>160</x:v>
      </x:c>
      <x:c r="P370" s="18" t="n">
        <x:f>J370*M370</x:f>
        <x:v>4224</x:v>
      </x:c>
      <x:c r="Q370" s="22" t="n">
        <x:f>'01 Controls'!$E$22*'02 Cargo Classes'!$M$7</x:f>
        <x:v>0.010000000000000002</x:v>
      </x:c>
      <x:c r="R370" s="22" t="n">
        <x:f>'01 Controls'!$F$22*'02 Cargo Classes'!$N$7</x:f>
        <x:v>0</x:v>
      </x:c>
      <x:c r="S370" s="22" t="n">
        <x:f>'01 Controls'!$G$22*'02 Cargo Classes'!$O$7</x:f>
        <x:v>1.08</x:v>
      </x:c>
      <x:c r="T370" s="22" t="n">
        <x:f>'01 Controls'!$H$22*'02 Cargo Classes'!$P$7</x:f>
        <x:v>0.04000000000000001</x:v>
      </x:c>
      <x:c r="U370" s="22" t="n">
        <x:f>SUM(Q370:T370)</x:f>
        <x:v>1.1300000000000001</x:v>
      </x:c>
      <x:c r="V370" s="18" t="n">
        <x:f>IF(U370=0,0,N370*Q370/U370)</x:f>
        <x:v>21.4646017699115</x:v>
      </x:c>
      <x:c r="W370" s="18" t="n">
        <x:f>IF(U370=0,0,P370*Q370/U370)</x:f>
        <x:v>37.38053097345133</x:v>
      </x:c>
      <x:c r="X370" s="18" t="n">
        <x:f>MAX(V370,W370*'01 Controls'!$E$12)</x:f>
        <x:v>21.4646017699115</x:v>
      </x:c>
      <x:c r="Y370" s="18" t="n">
        <x:f>IF(U370=0,0,N370*R370/U370)</x:f>
        <x:v>0</x:v>
      </x:c>
      <x:c r="Z370" s="18" t="n">
        <x:f>IF(U370=0,0,P370*R370/U370)</x:f>
        <x:v>0</x:v>
      </x:c>
      <x:c r="AA370" s="18" t="n">
        <x:f>MAX(Y370,Z370*'01 Controls'!$E$13)</x:f>
        <x:v>0</x:v>
      </x:c>
      <x:c r="AB370" s="18" t="n">
        <x:f>IF(U370=0,0,N370*S370/U370)</x:f>
        <x:v>2318.1769911504416</x:v>
      </x:c>
      <x:c r="AC370" s="18" t="n">
        <x:f>IF(U370=0,0,P370*S370/U370)</x:f>
        <x:v>4037.097345132743</x:v>
      </x:c>
      <x:c r="AD370" s="18" t="n">
        <x:f>MAX(AB370,AC370*'01 Controls'!$E$14)</x:f>
        <x:v>2318.1769911504416</x:v>
      </x:c>
      <x:c r="AE370" s="18" t="n">
        <x:f>IF(U370=0,0,N370*T370/U370)</x:f>
        <x:v>85.858407079646</x:v>
      </x:c>
      <x:c r="AF370" s="18" t="n">
        <x:f>IF(U370=0,0,P370*T370/U370)</x:f>
        <x:v>149.52212389380531</x:v>
      </x:c>
      <x:c r="AG370" s="18" t="n">
        <x:f>MAX(AE370,AF370*'01 Controls'!$E$15)</x:f>
        <x:v>85.858407079646</x:v>
      </x:c>
      <x:c r="AH370" s="18" t="n">
        <x:f>SUM(V370,Y370,AB370,AE370)</x:f>
        <x:v>2425.499999999999</x:v>
      </x:c>
      <x:c r="AI370" s="18" t="n">
        <x:f>N370-AH370</x:f>
        <x:v>4.547473508864641e-13</x:v>
      </x:c>
      <x:c r="AJ370" s="18" t="n">
        <x:f>V370*INDEX('07 Mode Capacity'!$P$6:$P$17,MATCH("AIR-"&amp;I370,'07 Mode Capacity'!$C$6:$C$17,0))</x:f>
        <x:v>6.017293267085656</x:v>
      </x:c>
      <x:c r="AK370" s="18" t="n">
        <x:f>Y370*INDEX('07 Mode Capacity'!$P$6:$P$17,MATCH("OCEAN-"&amp;I370,'07 Mode Capacity'!$C$6:$C$17,0))</x:f>
        <x:v>0</x:v>
      </x:c>
      <x:c r="AL370" s="18" t="n">
        <x:f>AB370*INDEX('07 Mode Capacity'!$P$6:$P$17,MATCH("LAND-"&amp;I370,'07 Mode Capacity'!$C$6:$C$17,0))</x:f>
        <x:v>282.92856292755454</x:v>
      </x:c>
      <x:c r="AM370" s="18" t="n">
        <x:f>AE370*INDEX('07 Mode Capacity'!$P$6:$P$17,MATCH("INLAND-"&amp;I370,'07 Mode Capacity'!$C$6:$C$17,0))</x:f>
        <x:v>54.19677734153897</x:v>
      </x:c>
      <x:c r="AN370" s="18" t="n">
        <x:f>SUM(AJ370:AM370)</x:f>
        <x:v>343.1426335361792</x:v>
      </x:c>
      <x:c r="AO370" s="17" t="n">
        <x:f>IF(N370=0,1,AN370/N370)</x:f>
        <x:v>0.141472947242292</x:v>
      </x:c>
      <x:c r="AP370" s="11" t="str">
        <x:f>IF(AO370&gt;='01 Controls'!$E$16,"PASS","FAIL")</x:f>
        <x:v>FAIL</x:v>
      </x:c>
      <x:c r="AQ370" s="11" t="str">
        <x:v>UNQUANTIFIED</x:v>
      </x:c>
      <x:c r="AR370" s="11" t="str">
        <x:v>Position-class planning record; serial item and receiver open</x:v>
      </x:c>
      <x:c r="AS370" s="26"/>
      <x:c r="AT370" s="26"/>
    </x:row>
    <x:row r="371">
      <x:c r="C371" s="11" t="str">
        <x:v>C1-H-PMG-COL-12</x:v>
      </x:c>
      <x:c r="D371" s="11" t="str">
        <x:v>C1</x:v>
      </x:c>
      <x:c r="E371" s="11" t="str">
        <x:v>Grid failure</x:v>
      </x:c>
      <x:c r="F371" s="11" t="str">
        <x:v>H-PMG</x:v>
      </x:c>
      <x:c r="G371" s="11" t="str">
        <x:v>Patient movement group</x:v>
      </x:c>
      <x:c r="H371" s="11" t="str">
        <x:v>COL-12</x:v>
      </x:c>
      <x:c r="I371" s="19" t="n">
        <x:v>24</x:v>
      </x:c>
      <x:c r="J371" s="21" t="n">
        <x:v>4</x:v>
      </x:c>
      <x:c r="K371" s="18" t="n">
        <x:f>'05 Cargo Register'!K371</x:f>
        <x:v>519.7499999999999</x:v>
      </x:c>
      <x:c r="L371" s="18" t="n">
        <x:f>'05 Cargo Register'!N371</x:f>
        <x:v>55</x:v>
      </x:c>
      <x:c r="M371" s="18" t="n">
        <x:f>'05 Cargo Register'!O371</x:f>
        <x:v>1452</x:v>
      </x:c>
      <x:c r="N371" s="18" t="n">
        <x:f>J371*K371</x:f>
        <x:v>2078.9999999999995</x:v>
      </x:c>
      <x:c r="O371" s="18" t="n">
        <x:f>J371*L371</x:f>
        <x:v>220</x:v>
      </x:c>
      <x:c r="P371" s="18" t="n">
        <x:f>J371*M371</x:f>
        <x:v>5808</x:v>
      </x:c>
      <x:c r="Q371" s="22" t="n">
        <x:f>'01 Controls'!$E$22*'02 Cargo Classes'!$M$8</x:f>
        <x:v>0.1</x:v>
      </x:c>
      <x:c r="R371" s="22" t="n">
        <x:f>'01 Controls'!$F$22*'02 Cargo Classes'!$N$8</x:f>
        <x:v>0</x:v>
      </x:c>
      <x:c r="S371" s="22" t="n">
        <x:f>'01 Controls'!$G$22*'02 Cargo Classes'!$O$8</x:f>
        <x:v>1.08</x:v>
      </x:c>
      <x:c r="T371" s="22" t="n">
        <x:f>'01 Controls'!$H$22*'02 Cargo Classes'!$P$8</x:f>
        <x:v>0.010000000000000002</x:v>
      </x:c>
      <x:c r="U371" s="22" t="n">
        <x:f>SUM(Q371:T371)</x:f>
        <x:v>1.1900000000000002</x:v>
      </x:c>
      <x:c r="V371" s="18" t="n">
        <x:f>IF(U371=0,0,N371*Q371/U371)</x:f>
        <x:v>174.70588235294113</x:v>
      </x:c>
      <x:c r="W371" s="18" t="n">
        <x:f>IF(U371=0,0,P371*Q371/U371)</x:f>
        <x:v>488.0672268907563</x:v>
      </x:c>
      <x:c r="X371" s="18" t="n">
        <x:f>MAX(V371,W371*'01 Controls'!$E$12)</x:f>
        <x:v>174.70588235294113</x:v>
      </x:c>
      <x:c r="Y371" s="18" t="n">
        <x:f>IF(U371=0,0,N371*R371/U371)</x:f>
        <x:v>0</x:v>
      </x:c>
      <x:c r="Z371" s="18" t="n">
        <x:f>IF(U371=0,0,P371*R371/U371)</x:f>
        <x:v>0</x:v>
      </x:c>
      <x:c r="AA371" s="18" t="n">
        <x:f>MAX(Y371,Z371*'01 Controls'!$E$13)</x:f>
        <x:v>0</x:v>
      </x:c>
      <x:c r="AB371" s="18" t="n">
        <x:f>IF(U371=0,0,N371*S371/U371)</x:f>
        <x:v>1886.8235294117642</x:v>
      </x:c>
      <x:c r="AC371" s="18" t="n">
        <x:f>IF(U371=0,0,P371*S371/U371)</x:f>
        <x:v>5271.126050420167</x:v>
      </x:c>
      <x:c r="AD371" s="18" t="n">
        <x:f>MAX(AB371,AC371*'01 Controls'!$E$14)</x:f>
        <x:v>1886.8235294117642</x:v>
      </x:c>
      <x:c r="AE371" s="18" t="n">
        <x:f>IF(U371=0,0,N371*T371/U371)</x:f>
        <x:v>17.470588235294116</x:v>
      </x:c>
      <x:c r="AF371" s="18" t="n">
        <x:f>IF(U371=0,0,P371*T371/U371)</x:f>
        <x:v>48.806722689075634</x:v>
      </x:c>
      <x:c r="AG371" s="18" t="n">
        <x:f>MAX(AE371,AF371*'01 Controls'!$E$15)</x:f>
        <x:v>17.470588235294116</x:v>
      </x:c>
      <x:c r="AH371" s="18" t="n">
        <x:f>SUM(V371,Y371,AB371,AE371)</x:f>
        <x:v>2078.9999999999995</x:v>
      </x:c>
      <x:c r="AI371" s="18" t="n">
        <x:f>N371-AH371</x:f>
        <x:v>0</x:v>
      </x:c>
      <x:c r="AJ371" s="18" t="n">
        <x:f>V371*INDEX('07 Mode Capacity'!$P$6:$P$17,MATCH("AIR-"&amp;I371,'07 Mode Capacity'!$C$6:$C$17,0))</x:f>
        <x:v>35.45028126361425</x:v>
      </x:c>
      <x:c r="AK371" s="18" t="n">
        <x:f>Y371*INDEX('07 Mode Capacity'!$P$6:$P$17,MATCH("OCEAN-"&amp;I371,'07 Mode Capacity'!$C$6:$C$17,0))</x:f>
        <x:v>0</x:v>
      </x:c>
      <x:c r="AL371" s="18" t="n">
        <x:f>AB371*INDEX('07 Mode Capacity'!$P$6:$P$17,MATCH("LAND-"&amp;I371,'07 Mode Capacity'!$C$6:$C$17,0))</x:f>
        <x:v>721.7117438957785</x:v>
      </x:c>
      <x:c r="AM371" s="18" t="n">
        <x:f>AE371*INDEX('07 Mode Capacity'!$P$6:$P$17,MATCH("INLAND-"&amp;I371,'07 Mode Capacity'!$C$6:$C$17,0))</x:f>
        <x:v>17.470588235294116</x:v>
      </x:c>
      <x:c r="AN371" s="18" t="n">
        <x:f>SUM(AJ371:AM371)</x:f>
        <x:v>774.6326133946868</x:v>
      </x:c>
      <x:c r="AO371" s="17" t="n">
        <x:f>IF(N371=0,1,AN371/N371)</x:f>
        <x:v>0.37259865964150407</x:v>
      </x:c>
      <x:c r="AP371" s="11" t="str">
        <x:f>IF(AO371&gt;='01 Controls'!$E$16,"PASS","FAIL")</x:f>
        <x:v>FAIL</x:v>
      </x:c>
      <x:c r="AQ371" s="11" t="str">
        <x:v>UNQUANTIFIED</x:v>
      </x:c>
      <x:c r="AR371" s="11" t="str">
        <x:v>Position-class planning record; serial item and receiver open</x:v>
      </x:c>
      <x:c r="AS371" s="26"/>
      <x:c r="AT371" s="26"/>
    </x:row>
    <x:row r="372">
      <x:c r="C372" s="11" t="str">
        <x:v>C1-H-PMG-BAT-22</x:v>
      </x:c>
      <x:c r="D372" s="11" t="str">
        <x:v>C1</x:v>
      </x:c>
      <x:c r="E372" s="11" t="str">
        <x:v>Grid failure</x:v>
      </x:c>
      <x:c r="F372" s="11" t="str">
        <x:v>H-PMG</x:v>
      </x:c>
      <x:c r="G372" s="11" t="str">
        <x:v>Patient movement group</x:v>
      </x:c>
      <x:c r="H372" s="11" t="str">
        <x:v>BAT-22</x:v>
      </x:c>
      <x:c r="I372" s="19" t="n">
        <x:v>48</x:v>
      </x:c>
      <x:c r="J372" s="21" t="n">
        <x:v>4</x:v>
      </x:c>
      <x:c r="K372" s="18" t="n">
        <x:f>'05 Cargo Register'!K372</x:f>
        <x:v>230.99999999999997</x:v>
      </x:c>
      <x:c r="L372" s="18" t="n">
        <x:f>'05 Cargo Register'!N372</x:f>
        <x:v>14</x:v>
      </x:c>
      <x:c r="M372" s="18" t="n">
        <x:f>'05 Cargo Register'!O372</x:f>
        <x:v>369.6</x:v>
      </x:c>
      <x:c r="N372" s="18" t="n">
        <x:f>J372*K372</x:f>
        <x:v>923.9999999999999</x:v>
      </x:c>
      <x:c r="O372" s="18" t="n">
        <x:f>J372*L372</x:f>
        <x:v>56</x:v>
      </x:c>
      <x:c r="P372" s="18" t="n">
        <x:f>J372*M372</x:f>
        <x:v>1478.4</x:v>
      </x:c>
      <x:c r="Q372" s="22" t="n">
        <x:f>'01 Controls'!$E$22*'02 Cargo Classes'!$M$9</x:f>
        <x:v>0</x:v>
      </x:c>
      <x:c r="R372" s="22" t="n">
        <x:f>'01 Controls'!$F$22*'02 Cargo Classes'!$N$9</x:f>
        <x:v>0</x:v>
      </x:c>
      <x:c r="S372" s="22" t="n">
        <x:f>'01 Controls'!$G$22*'02 Cargo Classes'!$O$9</x:f>
        <x:v>0.9</x:v>
      </x:c>
      <x:c r="T372" s="22" t="n">
        <x:f>'01 Controls'!$H$22*'02 Cargo Classes'!$P$9</x:f>
        <x:v>0.025</x:v>
      </x:c>
      <x:c r="U372" s="22" t="n">
        <x:f>SUM(Q372:T372)</x:f>
        <x:v>0.925</x:v>
      </x:c>
      <x:c r="V372" s="18" t="n">
        <x:f>IF(U372=0,0,N372*Q372/U372)</x:f>
        <x:v>0</x:v>
      </x:c>
      <x:c r="W372" s="18" t="n">
        <x:f>IF(U372=0,0,P372*Q372/U372)</x:f>
        <x:v>0</x:v>
      </x:c>
      <x:c r="X372" s="18" t="n">
        <x:f>MAX(V372,W372*'01 Controls'!$E$12)</x:f>
        <x:v>0</x:v>
      </x:c>
      <x:c r="Y372" s="18" t="n">
        <x:f>IF(U372=0,0,N372*R372/U372)</x:f>
        <x:v>0</x:v>
      </x:c>
      <x:c r="Z372" s="18" t="n">
        <x:f>IF(U372=0,0,P372*R372/U372)</x:f>
        <x:v>0</x:v>
      </x:c>
      <x:c r="AA372" s="18" t="n">
        <x:f>MAX(Y372,Z372*'01 Controls'!$E$13)</x:f>
        <x:v>0</x:v>
      </x:c>
      <x:c r="AB372" s="18" t="n">
        <x:f>IF(U372=0,0,N372*S372/U372)</x:f>
        <x:v>899.0270270270269</x:v>
      </x:c>
      <x:c r="AC372" s="18" t="n">
        <x:f>IF(U372=0,0,P372*S372/U372)</x:f>
        <x:v>1438.4432432432434</x:v>
      </x:c>
      <x:c r="AD372" s="18" t="n">
        <x:f>MAX(AB372,AC372*'01 Controls'!$E$14)</x:f>
        <x:v>899.0270270270269</x:v>
      </x:c>
      <x:c r="AE372" s="18" t="n">
        <x:f>IF(U372=0,0,N372*T372/U372)</x:f>
        <x:v>24.97297297297297</x:v>
      </x:c>
      <x:c r="AF372" s="18" t="n">
        <x:f>IF(U372=0,0,P372*T372/U372)</x:f>
        <x:v>39.956756756756754</x:v>
      </x:c>
      <x:c r="AG372" s="18" t="n">
        <x:f>MAX(AE372,AF372*'01 Controls'!$E$15)</x:f>
        <x:v>24.97297297297297</x:v>
      </x:c>
      <x:c r="AH372" s="18" t="n">
        <x:f>SUM(V372,Y372,AB372,AE372)</x:f>
        <x:v>923.9999999999998</x:v>
      </x:c>
      <x:c r="AI372" s="18" t="n">
        <x:f>N372-AH372</x:f>
        <x:v>1.1368683772161603e-13</x:v>
      </x:c>
      <x:c r="AJ372" s="18" t="n">
        <x:f>V372*INDEX('07 Mode Capacity'!$P$6:$P$17,MATCH("AIR-"&amp;I372,'07 Mode Capacity'!$C$6:$C$17,0))</x:f>
        <x:v>0</x:v>
      </x:c>
      <x:c r="AK372" s="18" t="n">
        <x:f>Y372*INDEX('07 Mode Capacity'!$P$6:$P$17,MATCH("OCEAN-"&amp;I372,'07 Mode Capacity'!$C$6:$C$17,0))</x:f>
        <x:v>0</x:v>
      </x:c>
      <x:c r="AL372" s="18" t="n">
        <x:f>AB372*INDEX('07 Mode Capacity'!$P$6:$P$17,MATCH("LAND-"&amp;I372,'07 Mode Capacity'!$C$6:$C$17,0))</x:f>
        <x:v>109.72433328464578</x:v>
      </x:c>
      <x:c r="AM372" s="18" t="n">
        <x:f>AE372*INDEX('07 Mode Capacity'!$P$6:$P$17,MATCH("INLAND-"&amp;I372,'07 Mode Capacity'!$C$6:$C$17,0))</x:f>
        <x:v>15.763798814913523</x:v>
      </x:c>
      <x:c r="AN372" s="18" t="n">
        <x:f>SUM(AJ372:AM372)</x:f>
        <x:v>125.48813209955931</x:v>
      </x:c>
      <x:c r="AO372" s="17" t="n">
        <x:f>IF(N372=0,1,AN372/N372)</x:f>
        <x:v>0.13580966677441486</x:v>
      </x:c>
      <x:c r="AP372" s="11" t="str">
        <x:f>IF(AO372&gt;='01 Controls'!$E$16,"PASS","FAIL")</x:f>
        <x:v>FAIL</x:v>
      </x:c>
      <x:c r="AQ372" s="11" t="str">
        <x:v>UNQUANTIFIED</x:v>
      </x:c>
      <x:c r="AR372" s="11" t="str">
        <x:v>Position-class planning record; serial item and receiver open</x:v>
      </x:c>
      <x:c r="AS372" s="26"/>
      <x:c r="AT372" s="26"/>
    </x:row>
    <x:row r="373">
      <x:c r="C373" s="11" t="str">
        <x:v>C1-H-PMG-TNK-20</x:v>
      </x:c>
      <x:c r="D373" s="11" t="str">
        <x:v>C1</x:v>
      </x:c>
      <x:c r="E373" s="11" t="str">
        <x:v>Grid failure</x:v>
      </x:c>
      <x:c r="F373" s="11" t="str">
        <x:v>H-PMG</x:v>
      </x:c>
      <x:c r="G373" s="11" t="str">
        <x:v>Patient movement group</x:v>
      </x:c>
      <x:c r="H373" s="11" t="str">
        <x:v>TNK-20</x:v>
      </x:c>
      <x:c r="I373" s="19" t="n">
        <x:v>48</x:v>
      </x:c>
      <x:c r="J373" s="21" t="n">
        <x:v>4</x:v>
      </x:c>
      <x:c r="K373" s="18" t="n">
        <x:f>'05 Cargo Register'!K373</x:f>
        <x:v>173.24999999999997</x:v>
      </x:c>
      <x:c r="L373" s="18" t="n">
        <x:f>'05 Cargo Register'!N373</x:f>
        <x:v>11</x:v>
      </x:c>
      <x:c r="M373" s="18" t="n">
        <x:f>'05 Cargo Register'!O373</x:f>
        <x:v>233.75</x:v>
      </x:c>
      <x:c r="N373" s="18" t="n">
        <x:f>J373*K373</x:f>
        <x:v>692.9999999999999</x:v>
      </x:c>
      <x:c r="O373" s="18" t="n">
        <x:f>J373*L373</x:f>
        <x:v>44</x:v>
      </x:c>
      <x:c r="P373" s="18" t="n">
        <x:f>J373*M373</x:f>
        <x:v>935</x:v>
      </x:c>
      <x:c r="Q373" s="22" t="n">
        <x:f>'01 Controls'!$E$22*'02 Cargo Classes'!$M$10</x:f>
        <x:v>0</x:v>
      </x:c>
      <x:c r="R373" s="22" t="n">
        <x:f>'01 Controls'!$F$22*'02 Cargo Classes'!$N$10</x:f>
        <x:v>0</x:v>
      </x:c>
      <x:c r="S373" s="22" t="n">
        <x:f>'01 Controls'!$G$22*'02 Cargo Classes'!$O$10</x:f>
        <x:v>0.9</x:v>
      </x:c>
      <x:c r="T373" s="22" t="n">
        <x:f>'01 Controls'!$H$22*'02 Cargo Classes'!$P$10</x:f>
        <x:v>0.05</x:v>
      </x:c>
      <x:c r="U373" s="22" t="n">
        <x:f>SUM(Q373:T373)</x:f>
        <x:v>0.9500000000000001</x:v>
      </x:c>
      <x:c r="V373" s="18" t="n">
        <x:f>IF(U373=0,0,N373*Q373/U373)</x:f>
        <x:v>0</x:v>
      </x:c>
      <x:c r="W373" s="18" t="n">
        <x:f>IF(U373=0,0,P373*Q373/U373)</x:f>
        <x:v>0</x:v>
      </x:c>
      <x:c r="X373" s="18" t="n">
        <x:f>MAX(V373,W373*'01 Controls'!$E$12)</x:f>
        <x:v>0</x:v>
      </x:c>
      <x:c r="Y373" s="18" t="n">
        <x:f>IF(U373=0,0,N373*R373/U373)</x:f>
        <x:v>0</x:v>
      </x:c>
      <x:c r="Z373" s="18" t="n">
        <x:f>IF(U373=0,0,P373*R373/U373)</x:f>
        <x:v>0</x:v>
      </x:c>
      <x:c r="AA373" s="18" t="n">
        <x:f>MAX(Y373,Z373*'01 Controls'!$E$13)</x:f>
        <x:v>0</x:v>
      </x:c>
      <x:c r="AB373" s="18" t="n">
        <x:f>IF(U373=0,0,N373*S373/U373)</x:f>
        <x:v>656.5263157894735</x:v>
      </x:c>
      <x:c r="AC373" s="18" t="n">
        <x:f>IF(U373=0,0,P373*S373/U373)</x:f>
        <x:v>885.7894736842105</x:v>
      </x:c>
      <x:c r="AD373" s="18" t="n">
        <x:f>MAX(AB373,AC373*'01 Controls'!$E$14)</x:f>
        <x:v>656.5263157894735</x:v>
      </x:c>
      <x:c r="AE373" s="18" t="n">
        <x:f>IF(U373=0,0,N373*T373/U373)</x:f>
        <x:v>36.473684210526315</x:v>
      </x:c>
      <x:c r="AF373" s="18" t="n">
        <x:f>IF(U373=0,0,P373*T373/U373)</x:f>
        <x:v>49.21052631578947</x:v>
      </x:c>
      <x:c r="AG373" s="18" t="n">
        <x:f>MAX(AE373,AF373*'01 Controls'!$E$15)</x:f>
        <x:v>36.473684210526315</x:v>
      </x:c>
      <x:c r="AH373" s="18" t="n">
        <x:f>SUM(V373,Y373,AB373,AE373)</x:f>
        <x:v>692.9999999999999</x:v>
      </x:c>
      <x:c r="AI373" s="18" t="n">
        <x:f>N373-AH373</x:f>
        <x:v>0</x:v>
      </x:c>
      <x:c r="AJ373" s="18" t="n">
        <x:f>V373*INDEX('07 Mode Capacity'!$P$6:$P$17,MATCH("AIR-"&amp;I373,'07 Mode Capacity'!$C$6:$C$17,0))</x:f>
        <x:v>0</x:v>
      </x:c>
      <x:c r="AK373" s="18" t="n">
        <x:f>Y373*INDEX('07 Mode Capacity'!$P$6:$P$17,MATCH("OCEAN-"&amp;I373,'07 Mode Capacity'!$C$6:$C$17,0))</x:f>
        <x:v>0</x:v>
      </x:c>
      <x:c r="AL373" s="18" t="n">
        <x:f>AB373*INDEX('07 Mode Capacity'!$P$6:$P$17,MATCH("LAND-"&amp;I373,'07 Mode Capacity'!$C$6:$C$17,0))</x:f>
        <x:v>80.12763812234002</x:v>
      </x:c>
      <x:c r="AM373" s="18" t="n">
        <x:f>AE373*INDEX('07 Mode Capacity'!$P$6:$P$17,MATCH("INLAND-"&amp;I373,'07 Mode Capacity'!$C$6:$C$17,0))</x:f>
        <x:v>23.02344300599212</x:v>
      </x:c>
      <x:c r="AN373" s="18" t="n">
        <x:f>SUM(AJ373:AM373)</x:f>
        <x:v>103.15108112833214</x:v>
      </x:c>
      <x:c r="AO373" s="17" t="n">
        <x:f>IF(N373=0,1,AN373/N373)</x:f>
        <x:v>0.14884715891534223</x:v>
      </x:c>
      <x:c r="AP373" s="11" t="str">
        <x:f>IF(AO373&gt;='01 Controls'!$E$16,"PASS","FAIL")</x:f>
        <x:v>FAIL</x:v>
      </x:c>
      <x:c r="AQ373" s="11" t="str">
        <x:v>UNQUANTIFIED</x:v>
      </x:c>
      <x:c r="AR373" s="11" t="str">
        <x:v>Position-class planning record; serial item and receiver open</x:v>
      </x:c>
      <x:c r="AS373" s="26"/>
      <x:c r="AT373" s="26"/>
    </x:row>
    <x:row r="374">
      <x:c r="C374" s="11" t="str">
        <x:v>C1-H-PMG-FLR-24</x:v>
      </x:c>
      <x:c r="D374" s="11" t="str">
        <x:v>C1</x:v>
      </x:c>
      <x:c r="E374" s="11" t="str">
        <x:v>Grid failure</x:v>
      </x:c>
      <x:c r="F374" s="11" t="str">
        <x:v>H-PMG</x:v>
      </x:c>
      <x:c r="G374" s="11" t="str">
        <x:v>Patient movement group</x:v>
      </x:c>
      <x:c r="H374" s="11" t="str">
        <x:v>FLR-24</x:v>
      </x:c>
      <x:c r="I374" s="19" t="n">
        <x:v>48</x:v>
      </x:c>
      <x:c r="J374" s="21" t="n">
        <x:v>4</x:v>
      </x:c>
      <x:c r="K374" s="18" t="n">
        <x:f>'05 Cargo Register'!K374</x:f>
        <x:v>144.37499999999997</x:v>
      </x:c>
      <x:c r="L374" s="18" t="n">
        <x:f>'05 Cargo Register'!N374</x:f>
        <x:v>8</x:v>
      </x:c>
      <x:c r="M374" s="18" t="n">
        <x:f>'05 Cargo Register'!O374</x:f>
        <x:v>256</x:v>
      </x:c>
      <x:c r="N374" s="18" t="n">
        <x:f>J374*K374</x:f>
        <x:v>577.4999999999999</x:v>
      </x:c>
      <x:c r="O374" s="18" t="n">
        <x:f>J374*L374</x:f>
        <x:v>32</x:v>
      </x:c>
      <x:c r="P374" s="18" t="n">
        <x:f>J374*M374</x:f>
        <x:v>1024</x:v>
      </x:c>
      <x:c r="Q374" s="22" t="n">
        <x:f>'01 Controls'!$E$22*'02 Cargo Classes'!$M$11</x:f>
        <x:v>0</x:v>
      </x:c>
      <x:c r="R374" s="22" t="n">
        <x:f>'01 Controls'!$F$22*'02 Cargo Classes'!$N$11</x:f>
        <x:v>0</x:v>
      </x:c>
      <x:c r="S374" s="22" t="n">
        <x:f>'01 Controls'!$G$22*'02 Cargo Classes'!$O$11</x:f>
        <x:v>0.9</x:v>
      </x:c>
      <x:c r="T374" s="22" t="n">
        <x:f>'01 Controls'!$H$22*'02 Cargo Classes'!$P$11</x:f>
        <x:v>0.04000000000000001</x:v>
      </x:c>
      <x:c r="U374" s="22" t="n">
        <x:f>SUM(Q374:T374)</x:f>
        <x:v>0.9400000000000001</x:v>
      </x:c>
      <x:c r="V374" s="18" t="n">
        <x:f>IF(U374=0,0,N374*Q374/U374)</x:f>
        <x:v>0</x:v>
      </x:c>
      <x:c r="W374" s="18" t="n">
        <x:f>IF(U374=0,0,P374*Q374/U374)</x:f>
        <x:v>0</x:v>
      </x:c>
      <x:c r="X374" s="18" t="n">
        <x:f>MAX(V374,W374*'01 Controls'!$E$12)</x:f>
        <x:v>0</x:v>
      </x:c>
      <x:c r="Y374" s="18" t="n">
        <x:f>IF(U374=0,0,N374*R374/U374)</x:f>
        <x:v>0</x:v>
      </x:c>
      <x:c r="Z374" s="18" t="n">
        <x:f>IF(U374=0,0,P374*R374/U374)</x:f>
        <x:v>0</x:v>
      </x:c>
      <x:c r="AA374" s="18" t="n">
        <x:f>MAX(Y374,Z374*'01 Controls'!$E$13)</x:f>
        <x:v>0</x:v>
      </x:c>
      <x:c r="AB374" s="18" t="n">
        <x:f>IF(U374=0,0,N374*S374/U374)</x:f>
        <x:v>552.9255319148934</x:v>
      </x:c>
      <x:c r="AC374" s="18" t="n">
        <x:f>IF(U374=0,0,P374*S374/U374)</x:f>
        <x:v>980.4255319148936</x:v>
      </x:c>
      <x:c r="AD374" s="18" t="n">
        <x:f>MAX(AB374,AC374*'01 Controls'!$E$14)</x:f>
        <x:v>552.9255319148934</x:v>
      </x:c>
      <x:c r="AE374" s="18" t="n">
        <x:f>IF(U374=0,0,N374*T374/U374)</x:f>
        <x:v>24.574468085106382</x:v>
      </x:c>
      <x:c r="AF374" s="18" t="n">
        <x:f>IF(U374=0,0,P374*T374/U374)</x:f>
        <x:v>43.57446808510639</x:v>
      </x:c>
      <x:c r="AG374" s="18" t="n">
        <x:f>MAX(AE374,AF374*'01 Controls'!$E$15)</x:f>
        <x:v>24.574468085106382</x:v>
      </x:c>
      <x:c r="AH374" s="18" t="n">
        <x:f>SUM(V374,Y374,AB374,AE374)</x:f>
        <x:v>577.4999999999998</x:v>
      </x:c>
      <x:c r="AI374" s="18" t="n">
        <x:f>N374-AH374</x:f>
        <x:v>1.1368683772161603e-13</x:v>
      </x:c>
      <x:c r="AJ374" s="18" t="n">
        <x:f>V374*INDEX('07 Mode Capacity'!$P$6:$P$17,MATCH("AIR-"&amp;I374,'07 Mode Capacity'!$C$6:$C$17,0))</x:f>
        <x:v>0</x:v>
      </x:c>
      <x:c r="AK374" s="18" t="n">
        <x:f>Y374*INDEX('07 Mode Capacity'!$P$6:$P$17,MATCH("OCEAN-"&amp;I374,'07 Mode Capacity'!$C$6:$C$17,0))</x:f>
        <x:v>0</x:v>
      </x:c>
      <x:c r="AL374" s="18" t="n">
        <x:f>AB374*INDEX('07 Mode Capacity'!$P$6:$P$17,MATCH("LAND-"&amp;I374,'07 Mode Capacity'!$C$6:$C$17,0))</x:f>
        <x:v>67.48338317041046</x:v>
      </x:c>
      <x:c r="AM374" s="18" t="n">
        <x:f>AE374*INDEX('07 Mode Capacity'!$P$6:$P$17,MATCH("INLAND-"&amp;I374,'07 Mode Capacity'!$C$6:$C$17,0))</x:f>
        <x:v>15.51224883382448</x:v>
      </x:c>
      <x:c r="AN374" s="18" t="n">
        <x:f>SUM(AJ374:AM374)</x:f>
        <x:v>82.99563200423495</x:v>
      </x:c>
      <x:c r="AO374" s="17" t="n">
        <x:f>IF(N374=0,1,AN374/N374)</x:f>
        <x:v>0.14371538009391335</x:v>
      </x:c>
      <x:c r="AP374" s="11" t="str">
        <x:f>IF(AO374&gt;='01 Controls'!$E$16,"PASS","FAIL")</x:f>
        <x:v>FAIL</x:v>
      </x:c>
      <x:c r="AQ374" s="11" t="str">
        <x:v>UNQUANTIFIED</x:v>
      </x:c>
      <x:c r="AR374" s="11" t="str">
        <x:v>Position-class planning record; serial item and receiver open</x:v>
      </x:c>
      <x:c r="AS374" s="26"/>
      <x:c r="AT374" s="26"/>
    </x:row>
    <x:row r="375">
      <x:c r="C375" s="11" t="str">
        <x:v>C1-H-PMG-ROL-30</x:v>
      </x:c>
      <x:c r="D375" s="11" t="str">
        <x:v>C1</x:v>
      </x:c>
      <x:c r="E375" s="11" t="str">
        <x:v>Grid failure</x:v>
      </x:c>
      <x:c r="F375" s="11" t="str">
        <x:v>H-PMG</x:v>
      </x:c>
      <x:c r="G375" s="11" t="str">
        <x:v>Patient movement group</x:v>
      </x:c>
      <x:c r="H375" s="11" t="str">
        <x:v>ROL-30</x:v>
      </x:c>
      <x:c r="I375" s="19" t="n">
        <x:v>48</x:v>
      </x:c>
      <x:c r="J375" s="21" t="n">
        <x:v>4</x:v>
      </x:c>
      <x:c r="K375" s="18" t="n">
        <x:f>'05 Cargo Register'!K375</x:f>
        <x:v>288.74999999999994</x:v>
      </x:c>
      <x:c r="L375" s="18" t="n">
        <x:f>'05 Cargo Register'!N375</x:f>
        <x:v>13</x:v>
      </x:c>
      <x:c r="M375" s="18" t="n">
        <x:f>'05 Cargo Register'!O375</x:f>
        <x:v>828.75</x:v>
      </x:c>
      <x:c r="N375" s="18" t="n">
        <x:f>J375*K375</x:f>
        <x:v>1154.9999999999998</x:v>
      </x:c>
      <x:c r="O375" s="18" t="n">
        <x:f>J375*L375</x:f>
        <x:v>52</x:v>
      </x:c>
      <x:c r="P375" s="18" t="n">
        <x:f>J375*M375</x:f>
        <x:v>3315</x:v>
      </x:c>
      <x:c r="Q375" s="22" t="n">
        <x:f>'01 Controls'!$E$22*'02 Cargo Classes'!$M$12</x:f>
        <x:v>0</x:v>
      </x:c>
      <x:c r="R375" s="22" t="n">
        <x:f>'01 Controls'!$F$22*'02 Cargo Classes'!$N$12</x:f>
        <x:v>0</x:v>
      </x:c>
      <x:c r="S375" s="22" t="n">
        <x:f>'01 Controls'!$G$22*'02 Cargo Classes'!$O$12</x:f>
        <x:v>1.35</x:v>
      </x:c>
      <x:c r="T375" s="22" t="n">
        <x:f>'01 Controls'!$H$22*'02 Cargo Classes'!$P$12</x:f>
        <x:v>0.03</x:v>
      </x:c>
      <x:c r="U375" s="22" t="n">
        <x:f>SUM(Q375:T375)</x:f>
        <x:v>1.3800000000000001</x:v>
      </x:c>
      <x:c r="V375" s="18" t="n">
        <x:f>IF(U375=0,0,N375*Q375/U375)</x:f>
        <x:v>0</x:v>
      </x:c>
      <x:c r="W375" s="18" t="n">
        <x:f>IF(U375=0,0,P375*Q375/U375)</x:f>
        <x:v>0</x:v>
      </x:c>
      <x:c r="X375" s="18" t="n">
        <x:f>MAX(V375,W375*'01 Controls'!$E$12)</x:f>
        <x:v>0</x:v>
      </x:c>
      <x:c r="Y375" s="18" t="n">
        <x:f>IF(U375=0,0,N375*R375/U375)</x:f>
        <x:v>0</x:v>
      </x:c>
      <x:c r="Z375" s="18" t="n">
        <x:f>IF(U375=0,0,P375*R375/U375)</x:f>
        <x:v>0</x:v>
      </x:c>
      <x:c r="AA375" s="18" t="n">
        <x:f>MAX(Y375,Z375*'01 Controls'!$E$13)</x:f>
        <x:v>0</x:v>
      </x:c>
      <x:c r="AB375" s="18" t="n">
        <x:f>IF(U375=0,0,N375*S375/U375)</x:f>
        <x:v>1129.8913043478258</x:v>
      </x:c>
      <x:c r="AC375" s="18" t="n">
        <x:f>IF(U375=0,0,P375*S375/U375)</x:f>
        <x:v>3242.9347826086955</x:v>
      </x:c>
      <x:c r="AD375" s="18" t="n">
        <x:f>MAX(AB375,AC375*'01 Controls'!$E$14)</x:f>
        <x:v>1129.8913043478258</x:v>
      </x:c>
      <x:c r="AE375" s="18" t="n">
        <x:f>IF(U375=0,0,N375*T375/U375)</x:f>
        <x:v>25.108695652173903</x:v>
      </x:c>
      <x:c r="AF375" s="18" t="n">
        <x:f>IF(U375=0,0,P375*T375/U375)</x:f>
        <x:v>72.06521739130434</x:v>
      </x:c>
      <x:c r="AG375" s="18" t="n">
        <x:f>MAX(AE375,AF375*'01 Controls'!$E$15)</x:f>
        <x:v>25.108695652173903</x:v>
      </x:c>
      <x:c r="AH375" s="18" t="n">
        <x:f>SUM(V375,Y375,AB375,AE375)</x:f>
        <x:v>1154.9999999999998</x:v>
      </x:c>
      <x:c r="AI375" s="18" t="n">
        <x:f>N375-AH375</x:f>
        <x:v>0</x:v>
      </x:c>
      <x:c r="AJ375" s="18" t="n">
        <x:f>V375*INDEX('07 Mode Capacity'!$P$6:$P$17,MATCH("AIR-"&amp;I375,'07 Mode Capacity'!$C$6:$C$17,0))</x:f>
        <x:v>0</x:v>
      </x:c>
      <x:c r="AK375" s="18" t="n">
        <x:f>Y375*INDEX('07 Mode Capacity'!$P$6:$P$17,MATCH("OCEAN-"&amp;I375,'07 Mode Capacity'!$C$6:$C$17,0))</x:f>
        <x:v>0</x:v>
      </x:c>
      <x:c r="AL375" s="18" t="n">
        <x:f>AB375*INDEX('07 Mode Capacity'!$P$6:$P$17,MATCH("LAND-"&amp;I375,'07 Mode Capacity'!$C$6:$C$17,0))</x:f>
        <x:v>137.90082647866487</x:v>
      </x:c>
      <x:c r="AM375" s="18" t="n">
        <x:f>AE375*INDEX('07 Mode Capacity'!$P$6:$P$17,MATCH("INLAND-"&amp;I375,'07 Mode Capacity'!$C$6:$C$17,0))</x:f>
        <x:v>15.849471634559789</x:v>
      </x:c>
      <x:c r="AN375" s="18" t="n">
        <x:f>SUM(AJ375:AM375)</x:f>
        <x:v>153.75029811322466</x:v>
      </x:c>
      <x:c r="AO375" s="17" t="n">
        <x:f>IF(N375=0,1,AN375/N375)</x:f>
        <x:v>0.13311714122357116</x:v>
      </x:c>
      <x:c r="AP375" s="11" t="str">
        <x:f>IF(AO375&gt;='01 Controls'!$E$16,"PASS","FAIL")</x:f>
        <x:v>FAIL</x:v>
      </x:c>
      <x:c r="AQ375" s="11" t="str">
        <x:v>UNQUANTIFIED</x:v>
      </x:c>
      <x:c r="AR375" s="11" t="str">
        <x:v>Position-class planning record; serial item and receiver open</x:v>
      </x:c>
      <x:c r="AS375" s="26"/>
      <x:c r="AT375" s="26"/>
    </x:row>
    <x:row r="376">
      <x:c r="C376" s="11" t="str">
        <x:v>C1-H-PMG-BLK-08</x:v>
      </x:c>
      <x:c r="D376" s="11" t="str">
        <x:v>C1</x:v>
      </x:c>
      <x:c r="E376" s="11" t="str">
        <x:v>Grid failure</x:v>
      </x:c>
      <x:c r="F376" s="11" t="str">
        <x:v>H-PMG</x:v>
      </x:c>
      <x:c r="G376" s="11" t="str">
        <x:v>Patient movement group</x:v>
      </x:c>
      <x:c r="H376" s="11" t="str">
        <x:v>BLK-08</x:v>
      </x:c>
      <x:c r="I376" s="19" t="n">
        <x:v>48</x:v>
      </x:c>
      <x:c r="J376" s="21" t="n">
        <x:v>4</x:v>
      </x:c>
      <x:c r="K376" s="18" t="n">
        <x:f>'05 Cargo Register'!K376</x:f>
        <x:v>404.25</x:v>
      </x:c>
      <x:c r="L376" s="18" t="n">
        <x:f>'05 Cargo Register'!N376</x:f>
        <x:v>64</x:v>
      </x:c>
      <x:c r="M376" s="18" t="n">
        <x:f>'05 Cargo Register'!O376</x:f>
        <x:v>3264</x:v>
      </x:c>
      <x:c r="N376" s="18" t="n">
        <x:f>J376*K376</x:f>
        <x:v>1617</x:v>
      </x:c>
      <x:c r="O376" s="18" t="n">
        <x:f>J376*L376</x:f>
        <x:v>256</x:v>
      </x:c>
      <x:c r="P376" s="18" t="n">
        <x:f>J376*M376</x:f>
        <x:v>13056</x:v>
      </x:c>
      <x:c r="Q376" s="22" t="n">
        <x:f>'01 Controls'!$E$22*'02 Cargo Classes'!$M$14</x:f>
        <x:v>0.05</x:v>
      </x:c>
      <x:c r="R376" s="22" t="n">
        <x:f>'01 Controls'!$F$22*'02 Cargo Classes'!$N$14</x:f>
        <x:v>0</x:v>
      </x:c>
      <x:c r="S376" s="22" t="n">
        <x:f>'01 Controls'!$G$22*'02 Cargo Classes'!$O$14</x:f>
        <x:v>0.9</x:v>
      </x:c>
      <x:c r="T376" s="22" t="n">
        <x:f>'01 Controls'!$H$22*'02 Cargo Classes'!$P$14</x:f>
        <x:v>0.025</x:v>
      </x:c>
      <x:c r="U376" s="22" t="n">
        <x:f>SUM(Q376:T376)</x:f>
        <x:v>0.9750000000000001</x:v>
      </x:c>
      <x:c r="V376" s="18" t="n">
        <x:f>IF(U376=0,0,N376*Q376/U376)</x:f>
        <x:v>82.92307692307692</x:v>
      </x:c>
      <x:c r="W376" s="18" t="n">
        <x:f>IF(U376=0,0,P376*Q376/U376)</x:f>
        <x:v>669.5384615384615</x:v>
      </x:c>
      <x:c r="X376" s="18" t="n">
        <x:f>MAX(V376,W376*'01 Controls'!$E$12)</x:f>
        <x:v>167.3846153846154</x:v>
      </x:c>
      <x:c r="Y376" s="18" t="n">
        <x:f>IF(U376=0,0,N376*R376/U376)</x:f>
        <x:v>0</x:v>
      </x:c>
      <x:c r="Z376" s="18" t="n">
        <x:f>IF(U376=0,0,P376*R376/U376)</x:f>
        <x:v>0</x:v>
      </x:c>
      <x:c r="AA376" s="18" t="n">
        <x:f>MAX(Y376,Z376*'01 Controls'!$E$13)</x:f>
        <x:v>0</x:v>
      </x:c>
      <x:c r="AB376" s="18" t="n">
        <x:f>IF(U376=0,0,N376*S376/U376)</x:f>
        <x:v>1492.6153846153845</x:v>
      </x:c>
      <x:c r="AC376" s="18" t="n">
        <x:f>IF(U376=0,0,P376*S376/U376)</x:f>
        <x:v>12051.692307692307</x:v>
      </x:c>
      <x:c r="AD376" s="18" t="n">
        <x:f>MAX(AB376,AC376*'01 Controls'!$E$14)</x:f>
        <x:v>2410.3384615384616</x:v>
      </x:c>
      <x:c r="AE376" s="18" t="n">
        <x:f>IF(U376=0,0,N376*T376/U376)</x:f>
        <x:v>41.46153846153846</x:v>
      </x:c>
      <x:c r="AF376" s="18" t="n">
        <x:f>IF(U376=0,0,P376*T376/U376)</x:f>
        <x:v>334.7692307692308</x:v>
      </x:c>
      <x:c r="AG376" s="18" t="n">
        <x:f>MAX(AE376,AF376*'01 Controls'!$E$15)</x:f>
        <x:v>60.25846153846154</x:v>
      </x:c>
      <x:c r="AH376" s="18" t="n">
        <x:f>SUM(V376,Y376,AB376,AE376)</x:f>
        <x:v>1617</x:v>
      </x:c>
      <x:c r="AI376" s="18" t="n">
        <x:f>N376-AH376</x:f>
        <x:v>0</x:v>
      </x:c>
      <x:c r="AJ376" s="18" t="n">
        <x:f>V376*INDEX('07 Mode Capacity'!$P$6:$P$17,MATCH("AIR-"&amp;I376,'07 Mode Capacity'!$C$6:$C$17,0))</x:f>
        <x:v>23.24629535660442</x:v>
      </x:c>
      <x:c r="AK376" s="18" t="n">
        <x:f>Y376*INDEX('07 Mode Capacity'!$P$6:$P$17,MATCH("OCEAN-"&amp;I376,'07 Mode Capacity'!$C$6:$C$17,0))</x:f>
        <x:v>0</x:v>
      </x:c>
      <x:c r="AL376" s="18" t="n">
        <x:f>AB376*INDEX('07 Mode Capacity'!$P$6:$P$17,MATCH("LAND-"&amp;I376,'07 Mode Capacity'!$C$6:$C$17,0))</x:f>
        <x:v>182.170527696944</x:v>
      </x:c>
      <x:c r="AM376" s="18" t="n">
        <x:f>AE376*INDEX('07 Mode Capacity'!$P$6:$P$17,MATCH("INLAND-"&amp;I376,'07 Mode Capacity'!$C$6:$C$17,0))</x:f>
        <x:v>26.171948032452583</x:v>
      </x:c>
      <x:c r="AN376" s="18" t="n">
        <x:f>SUM(AJ376:AM376)</x:f>
        <x:v>231.58877108600097</x:v>
      </x:c>
      <x:c r="AO376" s="17" t="n">
        <x:f>IF(N376=0,1,AN376/N376)</x:f>
        <x:v>0.14322125608287012</x:v>
      </x:c>
      <x:c r="AP376" s="11" t="str">
        <x:f>IF(AO376&gt;='01 Controls'!$E$16,"PASS","FAIL")</x:f>
        <x:v>FAIL</x:v>
      </x:c>
      <x:c r="AQ376" s="11" t="str">
        <x:v>UNQUANTIFIED</x:v>
      </x:c>
      <x:c r="AR376" s="11" t="str">
        <x:v>Position-class planning record; serial item and receiver open</x:v>
      </x:c>
      <x:c r="AS376" s="26"/>
      <x:c r="AT376" s="26"/>
    </x:row>
    <x:row r="377">
      <x:c r="C377" s="11" t="str">
        <x:v>C1-C-ERG-APL-45</x:v>
      </x:c>
      <x:c r="D377" s="11" t="str">
        <x:v>C1</x:v>
      </x:c>
      <x:c r="E377" s="11" t="str">
        <x:v>Grid failure</x:v>
      </x:c>
      <x:c r="F377" s="11" t="str">
        <x:v>C-ERG</x:v>
      </x:c>
      <x:c r="G377" s="11" t="str">
        <x:v>Economic restart group</x:v>
      </x:c>
      <x:c r="H377" s="11" t="str">
        <x:v>APL-45</x:v>
      </x:c>
      <x:c r="I377" s="19" t="n">
        <x:v>24</x:v>
      </x:c>
      <x:c r="J377" s="21" t="n">
        <x:v>4</x:v>
      </x:c>
      <x:c r="K377" s="18" t="n">
        <x:f>'05 Cargo Register'!K377</x:f>
        <x:v>243.75</x:v>
      </x:c>
      <x:c r="L377" s="18" t="n">
        <x:f>'05 Cargo Register'!N377</x:f>
        <x:v>64</x:v>
      </x:c>
      <x:c r="M377" s="18" t="n">
        <x:f>'05 Cargo Register'!O377</x:f>
        <x:v>480</x:v>
      </x:c>
      <x:c r="N377" s="18" t="n">
        <x:f>J377*K377</x:f>
        <x:v>975</x:v>
      </x:c>
      <x:c r="O377" s="18" t="n">
        <x:f>J377*L377</x:f>
        <x:v>256</x:v>
      </x:c>
      <x:c r="P377" s="18" t="n">
        <x:f>J377*M377</x:f>
        <x:v>1920</x:v>
      </x:c>
      <x:c r="Q377" s="22" t="n">
        <x:f>'01 Controls'!$E$22*'02 Cargo Classes'!$M$6</x:f>
        <x:v>0.15000000000000002</x:v>
      </x:c>
      <x:c r="R377" s="22" t="n">
        <x:f>'01 Controls'!$F$22*'02 Cargo Classes'!$N$6</x:f>
        <x:v>0</x:v>
      </x:c>
      <x:c r="S377" s="22" t="n">
        <x:f>'01 Controls'!$G$22*'02 Cargo Classes'!$O$6</x:f>
        <x:v>0.9</x:v>
      </x:c>
      <x:c r="T377" s="22" t="n">
        <x:f>'01 Controls'!$H$22*'02 Cargo Classes'!$P$6</x:f>
        <x:v>0.015</x:v>
      </x:c>
      <x:c r="U377" s="22" t="n">
        <x:f>SUM(Q377:T377)</x:f>
        <x:v>1.065</x:v>
      </x:c>
      <x:c r="V377" s="18" t="n">
        <x:f>IF(U377=0,0,N377*Q377/U377)</x:f>
        <x:v>137.32394366197187</x:v>
      </x:c>
      <x:c r="W377" s="18" t="n">
        <x:f>IF(U377=0,0,P377*Q377/U377)</x:f>
        <x:v>270.4225352112677</x:v>
      </x:c>
      <x:c r="X377" s="18" t="n">
        <x:f>MAX(V377,W377*'01 Controls'!$E$12)</x:f>
        <x:v>137.32394366197187</x:v>
      </x:c>
      <x:c r="Y377" s="18" t="n">
        <x:f>IF(U377=0,0,N377*R377/U377)</x:f>
        <x:v>0</x:v>
      </x:c>
      <x:c r="Z377" s="18" t="n">
        <x:f>IF(U377=0,0,P377*R377/U377)</x:f>
        <x:v>0</x:v>
      </x:c>
      <x:c r="AA377" s="18" t="n">
        <x:f>MAX(Y377,Z377*'01 Controls'!$E$13)</x:f>
        <x:v>0</x:v>
      </x:c>
      <x:c r="AB377" s="18" t="n">
        <x:f>IF(U377=0,0,N377*S377/U377)</x:f>
        <x:v>823.943661971831</x:v>
      </x:c>
      <x:c r="AC377" s="18" t="n">
        <x:f>IF(U377=0,0,P377*S377/U377)</x:f>
        <x:v>1622.5352112676057</x:v>
      </x:c>
      <x:c r="AD377" s="18" t="n">
        <x:f>MAX(AB377,AC377*'01 Controls'!$E$14)</x:f>
        <x:v>823.943661971831</x:v>
      </x:c>
      <x:c r="AE377" s="18" t="n">
        <x:f>IF(U377=0,0,N377*T377/U377)</x:f>
        <x:v>13.732394366197184</x:v>
      </x:c>
      <x:c r="AF377" s="18" t="n">
        <x:f>IF(U377=0,0,P377*T377/U377)</x:f>
        <x:v>27.04225352112676</x:v>
      </x:c>
      <x:c r="AG377" s="18" t="n">
        <x:f>MAX(AE377,AF377*'01 Controls'!$E$15)</x:f>
        <x:v>13.732394366197184</x:v>
      </x:c>
      <x:c r="AH377" s="18" t="n">
        <x:f>SUM(V377,Y377,AB377,AE377)</x:f>
        <x:v>975</x:v>
      </x:c>
      <x:c r="AI377" s="18" t="n">
        <x:f>N377-AH377</x:f>
        <x:v>0</x:v>
      </x:c>
      <x:c r="AJ377" s="18" t="n">
        <x:f>V377*INDEX('07 Mode Capacity'!$P$6:$P$17,MATCH("AIR-"&amp;I377,'07 Mode Capacity'!$C$6:$C$17,0))</x:f>
        <x:v>27.864960020126453</x:v>
      </x:c>
      <x:c r="AK377" s="18" t="n">
        <x:f>Y377*INDEX('07 Mode Capacity'!$P$6:$P$17,MATCH("OCEAN-"&amp;I377,'07 Mode Capacity'!$C$6:$C$17,0))</x:f>
        <x:v>0</x:v>
      </x:c>
      <x:c r="AL377" s="18" t="n">
        <x:f>AB377*INDEX('07 Mode Capacity'!$P$6:$P$17,MATCH("LAND-"&amp;I377,'07 Mode Capacity'!$C$6:$C$17,0))</x:f>
        <x:v>315.15921223377575</x:v>
      </x:c>
      <x:c r="AM377" s="18" t="n">
        <x:f>AE377*INDEX('07 Mode Capacity'!$P$6:$P$17,MATCH("INLAND-"&amp;I377,'07 Mode Capacity'!$C$6:$C$17,0))</x:f>
        <x:v>13.732394366197184</x:v>
      </x:c>
      <x:c r="AN377" s="18" t="n">
        <x:f>SUM(AJ377:AM377)</x:f>
        <x:v>356.75656662009936</x:v>
      </x:c>
      <x:c r="AO377" s="17" t="n">
        <x:f>IF(N377=0,1,AN377/N377)</x:f>
        <x:v>0.3659041708924096</x:v>
      </x:c>
      <x:c r="AP377" s="11" t="str">
        <x:f>IF(AO377&gt;='01 Controls'!$E$16,"PASS","FAIL")</x:f>
        <x:v>FAIL</x:v>
      </x:c>
      <x:c r="AQ377" s="11" t="str">
        <x:v>UNQUANTIFIED</x:v>
      </x:c>
      <x:c r="AR377" s="11" t="str">
        <x:v>Position-class planning record; serial item and receiver open</x:v>
      </x:c>
      <x:c r="AS377" s="26"/>
      <x:c r="AT377" s="26"/>
    </x:row>
    <x:row r="378">
      <x:c r="C378" s="11" t="str">
        <x:v>C1-C-ERG-ISO-18</x:v>
      </x:c>
      <x:c r="D378" s="11" t="str">
        <x:v>C1</x:v>
      </x:c>
      <x:c r="E378" s="11" t="str">
        <x:v>Grid failure</x:v>
      </x:c>
      <x:c r="F378" s="11" t="str">
        <x:v>C-ERG</x:v>
      </x:c>
      <x:c r="G378" s="11" t="str">
        <x:v>Economic restart group</x:v>
      </x:c>
      <x:c r="H378" s="11" t="str">
        <x:v>ISO-18</x:v>
      </x:c>
      <x:c r="I378" s="19" t="n">
        <x:v>48</x:v>
      </x:c>
      <x:c r="J378" s="21" t="n">
        <x:v>4</x:v>
      </x:c>
      <x:c r="K378" s="18" t="n">
        <x:f>'05 Cargo Register'!K378</x:f>
        <x:v>304.6875</x:v>
      </x:c>
      <x:c r="L378" s="18" t="n">
        <x:f>'05 Cargo Register'!N378</x:f>
        <x:v>20</x:v>
      </x:c>
      <x:c r="M378" s="18" t="n">
        <x:f>'05 Cargo Register'!O378</x:f>
        <x:v>528</x:v>
      </x:c>
      <x:c r="N378" s="18" t="n">
        <x:f>J378*K378</x:f>
        <x:v>1218.75</x:v>
      </x:c>
      <x:c r="O378" s="18" t="n">
        <x:f>J378*L378</x:f>
        <x:v>80</x:v>
      </x:c>
      <x:c r="P378" s="18" t="n">
        <x:f>J378*M378</x:f>
        <x:v>2112</x:v>
      </x:c>
      <x:c r="Q378" s="22" t="n">
        <x:f>'01 Controls'!$E$22*'02 Cargo Classes'!$M$7</x:f>
        <x:v>0.010000000000000002</x:v>
      </x:c>
      <x:c r="R378" s="22" t="n">
        <x:f>'01 Controls'!$F$22*'02 Cargo Classes'!$N$7</x:f>
        <x:v>0</x:v>
      </x:c>
      <x:c r="S378" s="22" t="n">
        <x:f>'01 Controls'!$G$22*'02 Cargo Classes'!$O$7</x:f>
        <x:v>1.08</x:v>
      </x:c>
      <x:c r="T378" s="22" t="n">
        <x:f>'01 Controls'!$H$22*'02 Cargo Classes'!$P$7</x:f>
        <x:v>0.04000000000000001</x:v>
      </x:c>
      <x:c r="U378" s="22" t="n">
        <x:f>SUM(Q378:T378)</x:f>
        <x:v>1.1300000000000001</x:v>
      </x:c>
      <x:c r="V378" s="18" t="n">
        <x:f>IF(U378=0,0,N378*Q378/U378)</x:f>
        <x:v>10.785398230088497</x:v>
      </x:c>
      <x:c r="W378" s="18" t="n">
        <x:f>IF(U378=0,0,P378*Q378/U378)</x:f>
        <x:v>18.690265486725664</x:v>
      </x:c>
      <x:c r="X378" s="18" t="n">
        <x:f>MAX(V378,W378*'01 Controls'!$E$12)</x:f>
        <x:v>10.785398230088497</x:v>
      </x:c>
      <x:c r="Y378" s="18" t="n">
        <x:f>IF(U378=0,0,N378*R378/U378)</x:f>
        <x:v>0</x:v>
      </x:c>
      <x:c r="Z378" s="18" t="n">
        <x:f>IF(U378=0,0,P378*R378/U378)</x:f>
        <x:v>0</x:v>
      </x:c>
      <x:c r="AA378" s="18" t="n">
        <x:f>MAX(Y378,Z378*'01 Controls'!$E$13)</x:f>
        <x:v>0</x:v>
      </x:c>
      <x:c r="AB378" s="18" t="n">
        <x:f>IF(U378=0,0,N378*S378/U378)</x:f>
        <x:v>1164.8230088495575</x:v>
      </x:c>
      <x:c r="AC378" s="18" t="n">
        <x:f>IF(U378=0,0,P378*S378/U378)</x:f>
        <x:v>2018.5486725663716</x:v>
      </x:c>
      <x:c r="AD378" s="18" t="n">
        <x:f>MAX(AB378,AC378*'01 Controls'!$E$14)</x:f>
        <x:v>1164.8230088495575</x:v>
      </x:c>
      <x:c r="AE378" s="18" t="n">
        <x:f>IF(U378=0,0,N378*T378/U378)</x:f>
        <x:v>43.141592920353986</x:v>
      </x:c>
      <x:c r="AF378" s="18" t="n">
        <x:f>IF(U378=0,0,P378*T378/U378)</x:f>
        <x:v>74.76106194690266</x:v>
      </x:c>
      <x:c r="AG378" s="18" t="n">
        <x:f>MAX(AE378,AF378*'01 Controls'!$E$15)</x:f>
        <x:v>43.141592920353986</x:v>
      </x:c>
      <x:c r="AH378" s="18" t="n">
        <x:f>SUM(V378,Y378,AB378,AE378)</x:f>
        <x:v>1218.75</x:v>
      </x:c>
      <x:c r="AI378" s="18" t="n">
        <x:f>N378-AH378</x:f>
        <x:v>0</x:v>
      </x:c>
      <x:c r="AJ378" s="18" t="n">
        <x:f>V378*INDEX('07 Mode Capacity'!$P$6:$P$17,MATCH("AIR-"&amp;I378,'07 Mode Capacity'!$C$6:$C$17,0))</x:f>
        <x:v>3.02353171274403</x:v>
      </x:c>
      <x:c r="AK378" s="18" t="n">
        <x:f>Y378*INDEX('07 Mode Capacity'!$P$6:$P$17,MATCH("OCEAN-"&amp;I378,'07 Mode Capacity'!$C$6:$C$17,0))</x:f>
        <x:v>0</x:v>
      </x:c>
      <x:c r="AL378" s="18" t="n">
        <x:f>AB378*INDEX('07 Mode Capacity'!$P$6:$P$17,MATCH("LAND-"&amp;I378,'07 Mode Capacity'!$C$6:$C$17,0))</x:f>
        <x:v>142.16416659161294</x:v>
      </x:c>
      <x:c r="AM378" s="18" t="n">
        <x:f>AE378*INDEX('07 Mode Capacity'!$P$6:$P$17,MATCH("INLAND-"&amp;I378,'07 Mode Capacity'!$C$6:$C$17,0))</x:f>
        <x:v>27.23245614718641</x:v>
      </x:c>
      <x:c r="AN378" s="18" t="n">
        <x:f>SUM(AJ378:AM378)</x:f>
        <x:v>172.42015445154337</x:v>
      </x:c>
      <x:c r="AO378" s="17" t="n">
        <x:f>IF(N378=0,1,AN378/N378)</x:f>
        <x:v>0.141472947242292</x:v>
      </x:c>
      <x:c r="AP378" s="11" t="str">
        <x:f>IF(AO378&gt;='01 Controls'!$E$16,"PASS","FAIL")</x:f>
        <x:v>FAIL</x:v>
      </x:c>
      <x:c r="AQ378" s="11" t="str">
        <x:v>UNQUANTIFIED</x:v>
      </x:c>
      <x:c r="AR378" s="11" t="str">
        <x:v>Position-class planning record; serial item and receiver open</x:v>
      </x:c>
      <x:c r="AS378" s="26"/>
      <x:c r="AT378" s="26"/>
    </x:row>
    <x:row r="379">
      <x:c r="C379" s="11" t="str">
        <x:v>C1-C-ERG-COL-12</x:v>
      </x:c>
      <x:c r="D379" s="11" t="str">
        <x:v>C1</x:v>
      </x:c>
      <x:c r="E379" s="11" t="str">
        <x:v>Grid failure</x:v>
      </x:c>
      <x:c r="F379" s="11" t="str">
        <x:v>C-ERG</x:v>
      </x:c>
      <x:c r="G379" s="11" t="str">
        <x:v>Economic restart group</x:v>
      </x:c>
      <x:c r="H379" s="11" t="str">
        <x:v>COL-12</x:v>
      </x:c>
      <x:c r="I379" s="19" t="n">
        <x:v>24</x:v>
      </x:c>
      <x:c r="J379" s="21" t="n">
        <x:v>4</x:v>
      </x:c>
      <x:c r="K379" s="18" t="n">
        <x:f>'05 Cargo Register'!K379</x:f>
        <x:v>60.9375</x:v>
      </x:c>
      <x:c r="L379" s="18" t="n">
        <x:f>'05 Cargo Register'!N379</x:f>
        <x:v>7</x:v>
      </x:c>
      <x:c r="M379" s="18" t="n">
        <x:f>'05 Cargo Register'!O379</x:f>
        <x:v>184.8</x:v>
      </x:c>
      <x:c r="N379" s="18" t="n">
        <x:f>J379*K379</x:f>
        <x:v>243.75</x:v>
      </x:c>
      <x:c r="O379" s="18" t="n">
        <x:f>J379*L379</x:f>
        <x:v>28</x:v>
      </x:c>
      <x:c r="P379" s="18" t="n">
        <x:f>J379*M379</x:f>
        <x:v>739.2</x:v>
      </x:c>
      <x:c r="Q379" s="22" t="n">
        <x:f>'01 Controls'!$E$22*'02 Cargo Classes'!$M$8</x:f>
        <x:v>0.1</x:v>
      </x:c>
      <x:c r="R379" s="22" t="n">
        <x:f>'01 Controls'!$F$22*'02 Cargo Classes'!$N$8</x:f>
        <x:v>0</x:v>
      </x:c>
      <x:c r="S379" s="22" t="n">
        <x:f>'01 Controls'!$G$22*'02 Cargo Classes'!$O$8</x:f>
        <x:v>1.08</x:v>
      </x:c>
      <x:c r="T379" s="22" t="n">
        <x:f>'01 Controls'!$H$22*'02 Cargo Classes'!$P$8</x:f>
        <x:v>0.010000000000000002</x:v>
      </x:c>
      <x:c r="U379" s="22" t="n">
        <x:f>SUM(Q379:T379)</x:f>
        <x:v>1.1900000000000002</x:v>
      </x:c>
      <x:c r="V379" s="18" t="n">
        <x:f>IF(U379=0,0,N379*Q379/U379)</x:f>
        <x:v>20.48319327731092</x:v>
      </x:c>
      <x:c r="W379" s="18" t="n">
        <x:f>IF(U379=0,0,P379*Q379/U379)</x:f>
        <x:v>62.11764705882352</x:v>
      </x:c>
      <x:c r="X379" s="18" t="n">
        <x:f>MAX(V379,W379*'01 Controls'!$E$12)</x:f>
        <x:v>20.48319327731092</x:v>
      </x:c>
      <x:c r="Y379" s="18" t="n">
        <x:f>IF(U379=0,0,N379*R379/U379)</x:f>
        <x:v>0</x:v>
      </x:c>
      <x:c r="Z379" s="18" t="n">
        <x:f>IF(U379=0,0,P379*R379/U379)</x:f>
        <x:v>0</x:v>
      </x:c>
      <x:c r="AA379" s="18" t="n">
        <x:f>MAX(Y379,Z379*'01 Controls'!$E$13)</x:f>
        <x:v>0</x:v>
      </x:c>
      <x:c r="AB379" s="18" t="n">
        <x:f>IF(U379=0,0,N379*S379/U379)</x:f>
        <x:v>221.21848739495795</x:v>
      </x:c>
      <x:c r="AC379" s="18" t="n">
        <x:f>IF(U379=0,0,P379*S379/U379)</x:f>
        <x:v>670.8705882352941</x:v>
      </x:c>
      <x:c r="AD379" s="18" t="n">
        <x:f>MAX(AB379,AC379*'01 Controls'!$E$14)</x:f>
        <x:v>221.21848739495795</x:v>
      </x:c>
      <x:c r="AE379" s="18" t="n">
        <x:f>IF(U379=0,0,N379*T379/U379)</x:f>
        <x:v>2.0483193277310927</x:v>
      </x:c>
      <x:c r="AF379" s="18" t="n">
        <x:f>IF(U379=0,0,P379*T379/U379)</x:f>
        <x:v>6.211764705882354</x:v>
      </x:c>
      <x:c r="AG379" s="18" t="n">
        <x:f>MAX(AE379,AF379*'01 Controls'!$E$15)</x:f>
        <x:v>2.0483193277310927</x:v>
      </x:c>
      <x:c r="AH379" s="18" t="n">
        <x:f>SUM(V379,Y379,AB379,AE379)</x:f>
        <x:v>243.74999999999997</x:v>
      </x:c>
      <x:c r="AI379" s="18" t="n">
        <x:f>N379-AH379</x:f>
        <x:v>2.842170943040401e-14</x:v>
      </x:c>
      <x:c r="AJ379" s="18" t="n">
        <x:f>V379*INDEX('07 Mode Capacity'!$P$6:$P$17,MATCH("AIR-"&amp;I379,'07 Mode Capacity'!$C$6:$C$17,0))</x:f>
        <x:v>4.156328070228944</x:v>
      </x:c>
      <x:c r="AK379" s="18" t="n">
        <x:f>Y379*INDEX('07 Mode Capacity'!$P$6:$P$17,MATCH("OCEAN-"&amp;I379,'07 Mode Capacity'!$C$6:$C$17,0))</x:f>
        <x:v>0</x:v>
      </x:c>
      <x:c r="AL379" s="18" t="n">
        <x:f>AB379*INDEX('07 Mode Capacity'!$P$6:$P$17,MATCH("LAND-"&amp;I379,'07 Mode Capacity'!$C$6:$C$17,0))</x:f>
        <x:v>84.61627588965658</x:v>
      </x:c>
      <x:c r="AM379" s="18" t="n">
        <x:f>AE379*INDEX('07 Mode Capacity'!$P$6:$P$17,MATCH("INLAND-"&amp;I379,'07 Mode Capacity'!$C$6:$C$17,0))</x:f>
        <x:v>2.0483193277310927</x:v>
      </x:c>
      <x:c r="AN379" s="18" t="n">
        <x:f>SUM(AJ379:AM379)</x:f>
        <x:v>90.82092328761661</x:v>
      </x:c>
      <x:c r="AO379" s="17" t="n">
        <x:f>IF(N379=0,1,AN379/N379)</x:f>
        <x:v>0.372598659641504</x:v>
      </x:c>
      <x:c r="AP379" s="11" t="str">
        <x:f>IF(AO379&gt;='01 Controls'!$E$16,"PASS","FAIL")</x:f>
        <x:v>FAIL</x:v>
      </x:c>
      <x:c r="AQ379" s="11" t="str">
        <x:v>UNQUANTIFIED</x:v>
      </x:c>
      <x:c r="AR379" s="11" t="str">
        <x:v>Position-class planning record; serial item and receiver open</x:v>
      </x:c>
      <x:c r="AS379" s="26"/>
      <x:c r="AT379" s="26"/>
    </x:row>
    <x:row r="380">
      <x:c r="C380" s="11" t="str">
        <x:v>C1-C-ERG-BAT-22</x:v>
      </x:c>
      <x:c r="D380" s="11" t="str">
        <x:v>C1</x:v>
      </x:c>
      <x:c r="E380" s="11" t="str">
        <x:v>Grid failure</x:v>
      </x:c>
      <x:c r="F380" s="11" t="str">
        <x:v>C-ERG</x:v>
      </x:c>
      <x:c r="G380" s="11" t="str">
        <x:v>Economic restart group</x:v>
      </x:c>
      <x:c r="H380" s="11" t="str">
        <x:v>BAT-22</x:v>
      </x:c>
      <x:c r="I380" s="19" t="n">
        <x:v>48</x:v>
      </x:c>
      <x:c r="J380" s="21" t="n">
        <x:v>4</x:v>
      </x:c>
      <x:c r="K380" s="18" t="n">
        <x:f>'05 Cargo Register'!K380</x:f>
        <x:v>60.9375</x:v>
      </x:c>
      <x:c r="L380" s="18" t="n">
        <x:f>'05 Cargo Register'!N380</x:f>
        <x:v>4</x:v>
      </x:c>
      <x:c r="M380" s="18" t="n">
        <x:f>'05 Cargo Register'!O380</x:f>
        <x:v>105.60000000000001</x:v>
      </x:c>
      <x:c r="N380" s="18" t="n">
        <x:f>J380*K380</x:f>
        <x:v>243.75</x:v>
      </x:c>
      <x:c r="O380" s="18" t="n">
        <x:f>J380*L380</x:f>
        <x:v>16</x:v>
      </x:c>
      <x:c r="P380" s="18" t="n">
        <x:f>J380*M380</x:f>
        <x:v>422.40000000000003</x:v>
      </x:c>
      <x:c r="Q380" s="22" t="n">
        <x:f>'01 Controls'!$E$22*'02 Cargo Classes'!$M$9</x:f>
        <x:v>0</x:v>
      </x:c>
      <x:c r="R380" s="22" t="n">
        <x:f>'01 Controls'!$F$22*'02 Cargo Classes'!$N$9</x:f>
        <x:v>0</x:v>
      </x:c>
      <x:c r="S380" s="22" t="n">
        <x:f>'01 Controls'!$G$22*'02 Cargo Classes'!$O$9</x:f>
        <x:v>0.9</x:v>
      </x:c>
      <x:c r="T380" s="22" t="n">
        <x:f>'01 Controls'!$H$22*'02 Cargo Classes'!$P$9</x:f>
        <x:v>0.025</x:v>
      </x:c>
      <x:c r="U380" s="22" t="n">
        <x:f>SUM(Q380:T380)</x:f>
        <x:v>0.925</x:v>
      </x:c>
      <x:c r="V380" s="18" t="n">
        <x:f>IF(U380=0,0,N380*Q380/U380)</x:f>
        <x:v>0</x:v>
      </x:c>
      <x:c r="W380" s="18" t="n">
        <x:f>IF(U380=0,0,P380*Q380/U380)</x:f>
        <x:v>0</x:v>
      </x:c>
      <x:c r="X380" s="18" t="n">
        <x:f>MAX(V380,W380*'01 Controls'!$E$12)</x:f>
        <x:v>0</x:v>
      </x:c>
      <x:c r="Y380" s="18" t="n">
        <x:f>IF(U380=0,0,N380*R380/U380)</x:f>
        <x:v>0</x:v>
      </x:c>
      <x:c r="Z380" s="18" t="n">
        <x:f>IF(U380=0,0,P380*R380/U380)</x:f>
        <x:v>0</x:v>
      </x:c>
      <x:c r="AA380" s="18" t="n">
        <x:f>MAX(Y380,Z380*'01 Controls'!$E$13)</x:f>
        <x:v>0</x:v>
      </x:c>
      <x:c r="AB380" s="18" t="n">
        <x:f>IF(U380=0,0,N380*S380/U380)</x:f>
        <x:v>237.16216216216216</x:v>
      </x:c>
      <x:c r="AC380" s="18" t="n">
        <x:f>IF(U380=0,0,P380*S380/U380)</x:f>
        <x:v>410.9837837837838</x:v>
      </x:c>
      <x:c r="AD380" s="18" t="n">
        <x:f>MAX(AB380,AC380*'01 Controls'!$E$14)</x:f>
        <x:v>237.16216216216216</x:v>
      </x:c>
      <x:c r="AE380" s="18" t="n">
        <x:f>IF(U380=0,0,N380*T380/U380)</x:f>
        <x:v>6.587837837837838</x:v>
      </x:c>
      <x:c r="AF380" s="18" t="n">
        <x:f>IF(U380=0,0,P380*T380/U380)</x:f>
        <x:v>11.416216216216219</x:v>
      </x:c>
      <x:c r="AG380" s="18" t="n">
        <x:f>MAX(AE380,AF380*'01 Controls'!$E$15)</x:f>
        <x:v>6.587837837837838</x:v>
      </x:c>
      <x:c r="AH380" s="18" t="n">
        <x:f>SUM(V380,Y380,AB380,AE380)</x:f>
        <x:v>243.75</x:v>
      </x:c>
      <x:c r="AI380" s="18" t="n">
        <x:f>N380-AH380</x:f>
        <x:v>0</x:v>
      </x:c>
      <x:c r="AJ380" s="18" t="n">
        <x:f>V380*INDEX('07 Mode Capacity'!$P$6:$P$17,MATCH("AIR-"&amp;I380,'07 Mode Capacity'!$C$6:$C$17,0))</x:f>
        <x:v>0</x:v>
      </x:c>
      <x:c r="AK380" s="18" t="n">
        <x:f>Y380*INDEX('07 Mode Capacity'!$P$6:$P$17,MATCH("OCEAN-"&amp;I380,'07 Mode Capacity'!$C$6:$C$17,0))</x:f>
        <x:v>0</x:v>
      </x:c>
      <x:c r="AL380" s="18" t="n">
        <x:f>AB380*INDEX('07 Mode Capacity'!$P$6:$P$17,MATCH("LAND-"&amp;I380,'07 Mode Capacity'!$C$6:$C$17,0))</x:f>
        <x:v>28.945136621355427</x:v>
      </x:c>
      <x:c r="AM380" s="18" t="n">
        <x:f>AE380*INDEX('07 Mode Capacity'!$P$6:$P$17,MATCH("INLAND-"&amp;I380,'07 Mode Capacity'!$C$6:$C$17,0))</x:f>
        <x:v>4.1584696549081945</x:v>
      </x:c>
      <x:c r="AN380" s="18" t="n">
        <x:f>SUM(AJ380:AM380)</x:f>
        <x:v>33.10360627626362</x:v>
      </x:c>
      <x:c r="AO380" s="17" t="n">
        <x:f>IF(N380=0,1,AN380/N380)</x:f>
        <x:v>0.13580966677441486</x:v>
      </x:c>
      <x:c r="AP380" s="11" t="str">
        <x:f>IF(AO380&gt;='01 Controls'!$E$16,"PASS","FAIL")</x:f>
        <x:v>FAIL</x:v>
      </x:c>
      <x:c r="AQ380" s="11" t="str">
        <x:v>UNQUANTIFIED</x:v>
      </x:c>
      <x:c r="AR380" s="11" t="str">
        <x:v>Position-class planning record; serial item and receiver open</x:v>
      </x:c>
      <x:c r="AS380" s="26"/>
      <x:c r="AT380" s="26"/>
    </x:row>
    <x:row r="381">
      <x:c r="C381" s="11" t="str">
        <x:v>C1-C-ERG-TNK-20</x:v>
      </x:c>
      <x:c r="D381" s="11" t="str">
        <x:v>C1</x:v>
      </x:c>
      <x:c r="E381" s="11" t="str">
        <x:v>Grid failure</x:v>
      </x:c>
      <x:c r="F381" s="11" t="str">
        <x:v>C-ERG</x:v>
      </x:c>
      <x:c r="G381" s="11" t="str">
        <x:v>Economic restart group</x:v>
      </x:c>
      <x:c r="H381" s="11" t="str">
        <x:v>TNK-20</x:v>
      </x:c>
      <x:c r="I381" s="19" t="n">
        <x:v>48</x:v>
      </x:c>
      <x:c r="J381" s="21" t="n">
        <x:v>4</x:v>
      </x:c>
      <x:c r="K381" s="18" t="n">
        <x:f>'05 Cargo Register'!K381</x:f>
        <x:v>60.9375</x:v>
      </x:c>
      <x:c r="L381" s="18" t="n">
        <x:f>'05 Cargo Register'!N381</x:f>
        <x:v>4</x:v>
      </x:c>
      <x:c r="M381" s="18" t="n">
        <x:f>'05 Cargo Register'!O381</x:f>
        <x:v>85</x:v>
      </x:c>
      <x:c r="N381" s="18" t="n">
        <x:f>J381*K381</x:f>
        <x:v>243.75</x:v>
      </x:c>
      <x:c r="O381" s="18" t="n">
        <x:f>J381*L381</x:f>
        <x:v>16</x:v>
      </x:c>
      <x:c r="P381" s="18" t="n">
        <x:f>J381*M381</x:f>
        <x:v>340</x:v>
      </x:c>
      <x:c r="Q381" s="22" t="n">
        <x:f>'01 Controls'!$E$22*'02 Cargo Classes'!$M$10</x:f>
        <x:v>0</x:v>
      </x:c>
      <x:c r="R381" s="22" t="n">
        <x:f>'01 Controls'!$F$22*'02 Cargo Classes'!$N$10</x:f>
        <x:v>0</x:v>
      </x:c>
      <x:c r="S381" s="22" t="n">
        <x:f>'01 Controls'!$G$22*'02 Cargo Classes'!$O$10</x:f>
        <x:v>0.9</x:v>
      </x:c>
      <x:c r="T381" s="22" t="n">
        <x:f>'01 Controls'!$H$22*'02 Cargo Classes'!$P$10</x:f>
        <x:v>0.05</x:v>
      </x:c>
      <x:c r="U381" s="22" t="n">
        <x:f>SUM(Q381:T381)</x:f>
        <x:v>0.9500000000000001</x:v>
      </x:c>
      <x:c r="V381" s="18" t="n">
        <x:f>IF(U381=0,0,N381*Q381/U381)</x:f>
        <x:v>0</x:v>
      </x:c>
      <x:c r="W381" s="18" t="n">
        <x:f>IF(U381=0,0,P381*Q381/U381)</x:f>
        <x:v>0</x:v>
      </x:c>
      <x:c r="X381" s="18" t="n">
        <x:f>MAX(V381,W381*'01 Controls'!$E$12)</x:f>
        <x:v>0</x:v>
      </x:c>
      <x:c r="Y381" s="18" t="n">
        <x:f>IF(U381=0,0,N381*R381/U381)</x:f>
        <x:v>0</x:v>
      </x:c>
      <x:c r="Z381" s="18" t="n">
        <x:f>IF(U381=0,0,P381*R381/U381)</x:f>
        <x:v>0</x:v>
      </x:c>
      <x:c r="AA381" s="18" t="n">
        <x:f>MAX(Y381,Z381*'01 Controls'!$E$13)</x:f>
        <x:v>0</x:v>
      </x:c>
      <x:c r="AB381" s="18" t="n">
        <x:f>IF(U381=0,0,N381*S381/U381)</x:f>
        <x:v>230.92105263157893</x:v>
      </x:c>
      <x:c r="AC381" s="18" t="n">
        <x:f>IF(U381=0,0,P381*S381/U381)</x:f>
        <x:v>322.10526315789474</x:v>
      </x:c>
      <x:c r="AD381" s="18" t="n">
        <x:f>MAX(AB381,AC381*'01 Controls'!$E$14)</x:f>
        <x:v>230.92105263157893</x:v>
      </x:c>
      <x:c r="AE381" s="18" t="n">
        <x:f>IF(U381=0,0,N381*T381/U381)</x:f>
        <x:v>12.828947368421051</x:v>
      </x:c>
      <x:c r="AF381" s="18" t="n">
        <x:f>IF(U381=0,0,P381*T381/U381)</x:f>
        <x:v>17.89473684210526</x:v>
      </x:c>
      <x:c r="AG381" s="18" t="n">
        <x:f>MAX(AE381,AF381*'01 Controls'!$E$15)</x:f>
        <x:v>12.828947368421051</x:v>
      </x:c>
      <x:c r="AH381" s="18" t="n">
        <x:f>SUM(V381,Y381,AB381,AE381)</x:f>
        <x:v>243.74999999999997</x:v>
      </x:c>
      <x:c r="AI381" s="18" t="n">
        <x:f>N381-AH381</x:f>
        <x:v>2.842170943040401e-14</x:v>
      </x:c>
      <x:c r="AJ381" s="18" t="n">
        <x:f>V381*INDEX('07 Mode Capacity'!$P$6:$P$17,MATCH("AIR-"&amp;I381,'07 Mode Capacity'!$C$6:$C$17,0))</x:f>
        <x:v>0</x:v>
      </x:c>
      <x:c r="AK381" s="18" t="n">
        <x:f>Y381*INDEX('07 Mode Capacity'!$P$6:$P$17,MATCH("OCEAN-"&amp;I381,'07 Mode Capacity'!$C$6:$C$17,0))</x:f>
        <x:v>0</x:v>
      </x:c>
      <x:c r="AL381" s="18" t="n">
        <x:f>AB381*INDEX('07 Mode Capacity'!$P$6:$P$17,MATCH("LAND-"&amp;I381,'07 Mode Capacity'!$C$6:$C$17,0))</x:f>
        <x:v>28.18342249974081</x:v>
      </x:c>
      <x:c r="AM381" s="18" t="n">
        <x:f>AE381*INDEX('07 Mode Capacity'!$P$6:$P$17,MATCH("INLAND-"&amp;I381,'07 Mode Capacity'!$C$6:$C$17,0))</x:f>
        <x:v>8.098072485873852</x:v>
      </x:c>
      <x:c r="AN381" s="18" t="n">
        <x:f>SUM(AJ381:AM381)</x:f>
        <x:v>36.281494985614664</x:v>
      </x:c>
      <x:c r="AO381" s="17" t="n">
        <x:f>IF(N381=0,1,AN381/N381)</x:f>
        <x:v>0.1488471589153422</x:v>
      </x:c>
      <x:c r="AP381" s="11" t="str">
        <x:f>IF(AO381&gt;='01 Controls'!$E$16,"PASS","FAIL")</x:f>
        <x:v>FAIL</x:v>
      </x:c>
      <x:c r="AQ381" s="11" t="str">
        <x:v>UNQUANTIFIED</x:v>
      </x:c>
      <x:c r="AR381" s="11" t="str">
        <x:v>Position-class planning record; serial item and receiver open</x:v>
      </x:c>
      <x:c r="AS381" s="26"/>
      <x:c r="AT381" s="26"/>
    </x:row>
    <x:row r="382">
      <x:c r="C382" s="11" t="str">
        <x:v>C1-C-ERG-FLR-24</x:v>
      </x:c>
      <x:c r="D382" s="11" t="str">
        <x:v>C1</x:v>
      </x:c>
      <x:c r="E382" s="11" t="str">
        <x:v>Grid failure</x:v>
      </x:c>
      <x:c r="F382" s="11" t="str">
        <x:v>C-ERG</x:v>
      </x:c>
      <x:c r="G382" s="11" t="str">
        <x:v>Economic restart group</x:v>
      </x:c>
      <x:c r="H382" s="11" t="str">
        <x:v>FLR-24</x:v>
      </x:c>
      <x:c r="I382" s="19" t="n">
        <x:v>48</x:v>
      </x:c>
      <x:c r="J382" s="21" t="n">
        <x:v>4</x:v>
      </x:c>
      <x:c r="K382" s="18" t="n">
        <x:f>'05 Cargo Register'!K382</x:f>
        <x:v>121.875</x:v>
      </x:c>
      <x:c r="L382" s="18" t="n">
        <x:f>'05 Cargo Register'!N382</x:f>
        <x:v>6</x:v>
      </x:c>
      <x:c r="M382" s="18" t="n">
        <x:f>'05 Cargo Register'!O382</x:f>
        <x:v>192</x:v>
      </x:c>
      <x:c r="N382" s="18" t="n">
        <x:f>J382*K382</x:f>
        <x:v>487.5</x:v>
      </x:c>
      <x:c r="O382" s="18" t="n">
        <x:f>J382*L382</x:f>
        <x:v>24</x:v>
      </x:c>
      <x:c r="P382" s="18" t="n">
        <x:f>J382*M382</x:f>
        <x:v>768</x:v>
      </x:c>
      <x:c r="Q382" s="22" t="n">
        <x:f>'01 Controls'!$E$22*'02 Cargo Classes'!$M$11</x:f>
        <x:v>0</x:v>
      </x:c>
      <x:c r="R382" s="22" t="n">
        <x:f>'01 Controls'!$F$22*'02 Cargo Classes'!$N$11</x:f>
        <x:v>0</x:v>
      </x:c>
      <x:c r="S382" s="22" t="n">
        <x:f>'01 Controls'!$G$22*'02 Cargo Classes'!$O$11</x:f>
        <x:v>0.9</x:v>
      </x:c>
      <x:c r="T382" s="22" t="n">
        <x:f>'01 Controls'!$H$22*'02 Cargo Classes'!$P$11</x:f>
        <x:v>0.04000000000000001</x:v>
      </x:c>
      <x:c r="U382" s="22" t="n">
        <x:f>SUM(Q382:T382)</x:f>
        <x:v>0.9400000000000001</x:v>
      </x:c>
      <x:c r="V382" s="18" t="n">
        <x:f>IF(U382=0,0,N382*Q382/U382)</x:f>
        <x:v>0</x:v>
      </x:c>
      <x:c r="W382" s="18" t="n">
        <x:f>IF(U382=0,0,P382*Q382/U382)</x:f>
        <x:v>0</x:v>
      </x:c>
      <x:c r="X382" s="18" t="n">
        <x:f>MAX(V382,W382*'01 Controls'!$E$12)</x:f>
        <x:v>0</x:v>
      </x:c>
      <x:c r="Y382" s="18" t="n">
        <x:f>IF(U382=0,0,N382*R382/U382)</x:f>
        <x:v>0</x:v>
      </x:c>
      <x:c r="Z382" s="18" t="n">
        <x:f>IF(U382=0,0,P382*R382/U382)</x:f>
        <x:v>0</x:v>
      </x:c>
      <x:c r="AA382" s="18" t="n">
        <x:f>MAX(Y382,Z382*'01 Controls'!$E$13)</x:f>
        <x:v>0</x:v>
      </x:c>
      <x:c r="AB382" s="18" t="n">
        <x:f>IF(U382=0,0,N382*S382/U382)</x:f>
        <x:v>466.75531914893617</x:v>
      </x:c>
      <x:c r="AC382" s="18" t="n">
        <x:f>IF(U382=0,0,P382*S382/U382)</x:f>
        <x:v>735.3191489361702</x:v>
      </x:c>
      <x:c r="AD382" s="18" t="n">
        <x:f>MAX(AB382,AC382*'01 Controls'!$E$14)</x:f>
        <x:v>466.75531914893617</x:v>
      </x:c>
      <x:c r="AE382" s="18" t="n">
        <x:f>IF(U382=0,0,N382*T382/U382)</x:f>
        <x:v>20.744680851063833</x:v>
      </x:c>
      <x:c r="AF382" s="18" t="n">
        <x:f>IF(U382=0,0,P382*T382/U382)</x:f>
        <x:v>32.68085106382979</x:v>
      </x:c>
      <x:c r="AG382" s="18" t="n">
        <x:f>MAX(AE382,AF382*'01 Controls'!$E$15)</x:f>
        <x:v>20.744680851063833</x:v>
      </x:c>
      <x:c r="AH382" s="18" t="n">
        <x:f>SUM(V382,Y382,AB382,AE382)</x:f>
        <x:v>487.5</x:v>
      </x:c>
      <x:c r="AI382" s="18" t="n">
        <x:f>N382-AH382</x:f>
        <x:v>0</x:v>
      </x:c>
      <x:c r="AJ382" s="18" t="n">
        <x:f>V382*INDEX('07 Mode Capacity'!$P$6:$P$17,MATCH("AIR-"&amp;I382,'07 Mode Capacity'!$C$6:$C$17,0))</x:f>
        <x:v>0</x:v>
      </x:c>
      <x:c r="AK382" s="18" t="n">
        <x:f>Y382*INDEX('07 Mode Capacity'!$P$6:$P$17,MATCH("OCEAN-"&amp;I382,'07 Mode Capacity'!$C$6:$C$17,0))</x:f>
        <x:v>0</x:v>
      </x:c>
      <x:c r="AL382" s="18" t="n">
        <x:f>AB382*INDEX('07 Mode Capacity'!$P$6:$P$17,MATCH("LAND-"&amp;I382,'07 Mode Capacity'!$C$6:$C$17,0))</x:f>
        <x:v>56.96649228671015</x:v>
      </x:c>
      <x:c r="AM382" s="18" t="n">
        <x:f>AE382*INDEX('07 Mode Capacity'!$P$6:$P$17,MATCH("INLAND-"&amp;I382,'07 Mode Capacity'!$C$6:$C$17,0))</x:f>
        <x:v>13.094755509072614</x:v>
      </x:c>
      <x:c r="AN382" s="18" t="n">
        <x:f>SUM(AJ382:AM382)</x:f>
        <x:v>70.06124779578276</x:v>
      </x:c>
      <x:c r="AO382" s="17" t="n">
        <x:f>IF(N382=0,1,AN382/N382)</x:f>
        <x:v>0.14371538009391335</x:v>
      </x:c>
      <x:c r="AP382" s="11" t="str">
        <x:f>IF(AO382&gt;='01 Controls'!$E$16,"PASS","FAIL")</x:f>
        <x:v>FAIL</x:v>
      </x:c>
      <x:c r="AQ382" s="11" t="str">
        <x:v>UNQUANTIFIED</x:v>
      </x:c>
      <x:c r="AR382" s="11" t="str">
        <x:v>Position-class planning record; serial item and receiver open</x:v>
      </x:c>
      <x:c r="AS382" s="26"/>
      <x:c r="AT382" s="26"/>
    </x:row>
    <x:row r="383">
      <x:c r="C383" s="11" t="str">
        <x:v>C1-C-ERG-ROL-30</x:v>
      </x:c>
      <x:c r="D383" s="11" t="str">
        <x:v>C1</x:v>
      </x:c>
      <x:c r="E383" s="11" t="str">
        <x:v>Grid failure</x:v>
      </x:c>
      <x:c r="F383" s="11" t="str">
        <x:v>C-ERG</x:v>
      </x:c>
      <x:c r="G383" s="11" t="str">
        <x:v>Economic restart group</x:v>
      </x:c>
      <x:c r="H383" s="11" t="str">
        <x:v>ROL-30</x:v>
      </x:c>
      <x:c r="I383" s="19" t="n">
        <x:v>48</x:v>
      </x:c>
      <x:c r="J383" s="21" t="n">
        <x:v>4</x:v>
      </x:c>
      <x:c r="K383" s="18" t="n">
        <x:f>'05 Cargo Register'!K383</x:f>
        <x:v>121.875</x:v>
      </x:c>
      <x:c r="L383" s="18" t="n">
        <x:f>'05 Cargo Register'!N383</x:f>
        <x:v>6</x:v>
      </x:c>
      <x:c r="M383" s="18" t="n">
        <x:f>'05 Cargo Register'!O383</x:f>
        <x:v>382.5</x:v>
      </x:c>
      <x:c r="N383" s="18" t="n">
        <x:f>J383*K383</x:f>
        <x:v>487.5</x:v>
      </x:c>
      <x:c r="O383" s="18" t="n">
        <x:f>J383*L383</x:f>
        <x:v>24</x:v>
      </x:c>
      <x:c r="P383" s="18" t="n">
        <x:f>J383*M383</x:f>
        <x:v>1530</x:v>
      </x:c>
      <x:c r="Q383" s="22" t="n">
        <x:f>'01 Controls'!$E$22*'02 Cargo Classes'!$M$12</x:f>
        <x:v>0</x:v>
      </x:c>
      <x:c r="R383" s="22" t="n">
        <x:f>'01 Controls'!$F$22*'02 Cargo Classes'!$N$12</x:f>
        <x:v>0</x:v>
      </x:c>
      <x:c r="S383" s="22" t="n">
        <x:f>'01 Controls'!$G$22*'02 Cargo Classes'!$O$12</x:f>
        <x:v>1.35</x:v>
      </x:c>
      <x:c r="T383" s="22" t="n">
        <x:f>'01 Controls'!$H$22*'02 Cargo Classes'!$P$12</x:f>
        <x:v>0.03</x:v>
      </x:c>
      <x:c r="U383" s="22" t="n">
        <x:f>SUM(Q383:T383)</x:f>
        <x:v>1.3800000000000001</x:v>
      </x:c>
      <x:c r="V383" s="18" t="n">
        <x:f>IF(U383=0,0,N383*Q383/U383)</x:f>
        <x:v>0</x:v>
      </x:c>
      <x:c r="W383" s="18" t="n">
        <x:f>IF(U383=0,0,P383*Q383/U383)</x:f>
        <x:v>0</x:v>
      </x:c>
      <x:c r="X383" s="18" t="n">
        <x:f>MAX(V383,W383*'01 Controls'!$E$12)</x:f>
        <x:v>0</x:v>
      </x:c>
      <x:c r="Y383" s="18" t="n">
        <x:f>IF(U383=0,0,N383*R383/U383)</x:f>
        <x:v>0</x:v>
      </x:c>
      <x:c r="Z383" s="18" t="n">
        <x:f>IF(U383=0,0,P383*R383/U383)</x:f>
        <x:v>0</x:v>
      </x:c>
      <x:c r="AA383" s="18" t="n">
        <x:f>MAX(Y383,Z383*'01 Controls'!$E$13)</x:f>
        <x:v>0</x:v>
      </x:c>
      <x:c r="AB383" s="18" t="n">
        <x:f>IF(U383=0,0,N383*S383/U383)</x:f>
        <x:v>476.90217391304344</x:v>
      </x:c>
      <x:c r="AC383" s="18" t="n">
        <x:f>IF(U383=0,0,P383*S383/U383)</x:f>
        <x:v>1496.7391304347825</x:v>
      </x:c>
      <x:c r="AD383" s="18" t="n">
        <x:f>MAX(AB383,AC383*'01 Controls'!$E$14)</x:f>
        <x:v>476.90217391304344</x:v>
      </x:c>
      <x:c r="AE383" s="18" t="n">
        <x:f>IF(U383=0,0,N383*T383/U383)</x:f>
        <x:v>10.597826086956522</x:v>
      </x:c>
      <x:c r="AF383" s="18" t="n">
        <x:f>IF(U383=0,0,P383*T383/U383)</x:f>
        <x:v>33.26086956521739</x:v>
      </x:c>
      <x:c r="AG383" s="18" t="n">
        <x:f>MAX(AE383,AF383*'01 Controls'!$E$15)</x:f>
        <x:v>10.597826086956522</x:v>
      </x:c>
      <x:c r="AH383" s="18" t="n">
        <x:f>SUM(V383,Y383,AB383,AE383)</x:f>
        <x:v>487.49999999999994</x:v>
      </x:c>
      <x:c r="AI383" s="18" t="n">
        <x:f>N383-AH383</x:f>
        <x:v>5.684341886080802e-14</x:v>
      </x:c>
      <x:c r="AJ383" s="18" t="n">
        <x:f>V383*INDEX('07 Mode Capacity'!$P$6:$P$17,MATCH("AIR-"&amp;I383,'07 Mode Capacity'!$C$6:$C$17,0))</x:f>
        <x:v>0</x:v>
      </x:c>
      <x:c r="AK383" s="18" t="n">
        <x:f>Y383*INDEX('07 Mode Capacity'!$P$6:$P$17,MATCH("OCEAN-"&amp;I383,'07 Mode Capacity'!$C$6:$C$17,0))</x:f>
        <x:v>0</x:v>
      </x:c>
      <x:c r="AL383" s="18" t="n">
        <x:f>AB383*INDEX('07 Mode Capacity'!$P$6:$P$17,MATCH("LAND-"&amp;I383,'07 Mode Capacity'!$C$6:$C$17,0))</x:f>
        <x:v>58.204894292942974</x:v>
      </x:c>
      <x:c r="AM383" s="18" t="n">
        <x:f>AE383*INDEX('07 Mode Capacity'!$P$6:$P$17,MATCH("INLAND-"&amp;I383,'07 Mode Capacity'!$C$6:$C$17,0))</x:f>
        <x:v>6.689712053547965</x:v>
      </x:c>
      <x:c r="AN383" s="18" t="n">
        <x:f>SUM(AJ383:AM383)</x:f>
        <x:v>64.89460634649095</x:v>
      </x:c>
      <x:c r="AO383" s="17" t="n">
        <x:f>IF(N383=0,1,AN383/N383)</x:f>
        <x:v>0.13311714122357118</x:v>
      </x:c>
      <x:c r="AP383" s="11" t="str">
        <x:f>IF(AO383&gt;='01 Controls'!$E$16,"PASS","FAIL")</x:f>
        <x:v>FAIL</x:v>
      </x:c>
      <x:c r="AQ383" s="11" t="str">
        <x:v>UNQUANTIFIED</x:v>
      </x:c>
      <x:c r="AR383" s="11" t="str">
        <x:v>Position-class planning record; serial item and receiver open</x:v>
      </x:c>
      <x:c r="AS383" s="26"/>
      <x:c r="AT383" s="26"/>
    </x:row>
    <x:row r="384">
      <x:c r="C384" s="11" t="str">
        <x:v>C1-C-ERG-LIN-18</x:v>
      </x:c>
      <x:c r="D384" s="11" t="str">
        <x:v>C1</x:v>
      </x:c>
      <x:c r="E384" s="11" t="str">
        <x:v>Grid failure</x:v>
      </x:c>
      <x:c r="F384" s="11" t="str">
        <x:v>C-ERG</x:v>
      </x:c>
      <x:c r="G384" s="11" t="str">
        <x:v>Economic restart group</x:v>
      </x:c>
      <x:c r="H384" s="11" t="str">
        <x:v>LIN-18</x:v>
      </x:c>
      <x:c r="I384" s="19" t="n">
        <x:v>72</x:v>
      </x:c>
      <x:c r="J384" s="21" t="n">
        <x:v>4</x:v>
      </x:c>
      <x:c r="K384" s="18" t="n">
        <x:f>'05 Cargo Register'!K384</x:f>
        <x:v>60.9375</x:v>
      </x:c>
      <x:c r="L384" s="18" t="n">
        <x:f>'05 Cargo Register'!N384</x:f>
        <x:v>5</x:v>
      </x:c>
      <x:c r="M384" s="18" t="n">
        <x:f>'05 Cargo Register'!O384</x:f>
        <x:v>220</x:v>
      </x:c>
      <x:c r="N384" s="18" t="n">
        <x:f>J384*K384</x:f>
        <x:v>243.75</x:v>
      </x:c>
      <x:c r="O384" s="18" t="n">
        <x:f>J384*L384</x:f>
        <x:v>20</x:v>
      </x:c>
      <x:c r="P384" s="18" t="n">
        <x:f>J384*M384</x:f>
        <x:v>880</x:v>
      </x:c>
      <x:c r="Q384" s="22" t="n">
        <x:f>'01 Controls'!$E$22*'02 Cargo Classes'!$M$13</x:f>
        <x:v>0</x:v>
      </x:c>
      <x:c r="R384" s="22" t="n">
        <x:f>'01 Controls'!$F$22*'02 Cargo Classes'!$N$13</x:f>
        <x:v>0</x:v>
      </x:c>
      <x:c r="S384" s="22" t="n">
        <x:f>'01 Controls'!$G$22*'02 Cargo Classes'!$O$13</x:f>
        <x:v>0.9</x:v>
      </x:c>
      <x:c r="T384" s="22" t="n">
        <x:f>'01 Controls'!$H$22*'02 Cargo Classes'!$P$13</x:f>
        <x:v>0.05</x:v>
      </x:c>
      <x:c r="U384" s="22" t="n">
        <x:f>SUM(Q384:T384)</x:f>
        <x:v>0.9500000000000001</x:v>
      </x:c>
      <x:c r="V384" s="18" t="n">
        <x:f>IF(U384=0,0,N384*Q384/U384)</x:f>
        <x:v>0</x:v>
      </x:c>
      <x:c r="W384" s="18" t="n">
        <x:f>IF(U384=0,0,P384*Q384/U384)</x:f>
        <x:v>0</x:v>
      </x:c>
      <x:c r="X384" s="18" t="n">
        <x:f>MAX(V384,W384*'01 Controls'!$E$12)</x:f>
        <x:v>0</x:v>
      </x:c>
      <x:c r="Y384" s="18" t="n">
        <x:f>IF(U384=0,0,N384*R384/U384)</x:f>
        <x:v>0</x:v>
      </x:c>
      <x:c r="Z384" s="18" t="n">
        <x:f>IF(U384=0,0,P384*R384/U384)</x:f>
        <x:v>0</x:v>
      </x:c>
      <x:c r="AA384" s="18" t="n">
        <x:f>MAX(Y384,Z384*'01 Controls'!$E$13)</x:f>
        <x:v>0</x:v>
      </x:c>
      <x:c r="AB384" s="18" t="n">
        <x:f>IF(U384=0,0,N384*S384/U384)</x:f>
        <x:v>230.92105263157893</x:v>
      </x:c>
      <x:c r="AC384" s="18" t="n">
        <x:f>IF(U384=0,0,P384*S384/U384)</x:f>
        <x:v>833.6842105263157</x:v>
      </x:c>
      <x:c r="AD384" s="18" t="n">
        <x:f>MAX(AB384,AC384*'01 Controls'!$E$14)</x:f>
        <x:v>230.92105263157893</x:v>
      </x:c>
      <x:c r="AE384" s="18" t="n">
        <x:f>IF(U384=0,0,N384*T384/U384)</x:f>
        <x:v>12.828947368421051</x:v>
      </x:c>
      <x:c r="AF384" s="18" t="n">
        <x:f>IF(U384=0,0,P384*T384/U384)</x:f>
        <x:v>46.315789473684205</x:v>
      </x:c>
      <x:c r="AG384" s="18" t="n">
        <x:f>MAX(AE384,AF384*'01 Controls'!$E$15)</x:f>
        <x:v>12.828947368421051</x:v>
      </x:c>
      <x:c r="AH384" s="18" t="n">
        <x:f>SUM(V384,Y384,AB384,AE384)</x:f>
        <x:v>243.74999999999997</x:v>
      </x:c>
      <x:c r="AI384" s="18" t="n">
        <x:f>N384-AH384</x:f>
        <x:v>2.842170943040401e-14</x:v>
      </x:c>
      <x:c r="AJ384" s="18" t="n">
        <x:f>V384*INDEX('07 Mode Capacity'!$P$6:$P$17,MATCH("AIR-"&amp;I384,'07 Mode Capacity'!$C$6:$C$17,0))</x:f>
        <x:v>0</x:v>
      </x:c>
      <x:c r="AK384" s="18" t="n">
        <x:f>Y384*INDEX('07 Mode Capacity'!$P$6:$P$17,MATCH("OCEAN-"&amp;I384,'07 Mode Capacity'!$C$6:$C$17,0))</x:f>
        <x:v>0</x:v>
      </x:c>
      <x:c r="AL384" s="18" t="n">
        <x:f>AB384*INDEX('07 Mode Capacity'!$P$6:$P$17,MATCH("LAND-"&amp;I384,'07 Mode Capacity'!$C$6:$C$17,0))</x:f>
        <x:v>165.11091374857799</x:v>
      </x:c>
      <x:c r="AM384" s="18" t="n">
        <x:f>AE384*INDEX('07 Mode Capacity'!$P$6:$P$17,MATCH("INLAND-"&amp;I384,'07 Mode Capacity'!$C$6:$C$17,0))</x:f>
        <x:v>12.828947368421051</x:v>
      </x:c>
      <x:c r="AN384" s="18" t="n">
        <x:f>SUM(AJ384:AM384)</x:f>
        <x:v>177.93986111699903</x:v>
      </x:c>
      <x:c r="AO384" s="17" t="n">
        <x:f>IF(N384=0,1,AN384/N384)</x:f>
        <x:v>0.7300096866338421</x:v>
      </x:c>
      <x:c r="AP384" s="11" t="str">
        <x:f>IF(AO384&gt;='01 Controls'!$E$16,"PASS","FAIL")</x:f>
        <x:v>FAIL</x:v>
      </x:c>
      <x:c r="AQ384" s="11" t="str">
        <x:v>UNQUANTIFIED</x:v>
      </x:c>
      <x:c r="AR384" s="11" t="str">
        <x:v>Position-class planning record; serial item and receiver open</x:v>
      </x:c>
      <x:c r="AS384" s="26"/>
      <x:c r="AT384" s="26"/>
    </x:row>
    <x:row r="385">
      <x:c r="C385" s="11" t="str">
        <x:v>C1-C-ERG-BLK-08</x:v>
      </x:c>
      <x:c r="D385" s="11" t="str">
        <x:v>C1</x:v>
      </x:c>
      <x:c r="E385" s="11" t="str">
        <x:v>Grid failure</x:v>
      </x:c>
      <x:c r="F385" s="11" t="str">
        <x:v>C-ERG</x:v>
      </x:c>
      <x:c r="G385" s="11" t="str">
        <x:v>Economic restart group</x:v>
      </x:c>
      <x:c r="H385" s="11" t="str">
        <x:v>BLK-08</x:v>
      </x:c>
      <x:c r="I385" s="19" t="n">
        <x:v>48</x:v>
      </x:c>
      <x:c r="J385" s="21" t="n">
        <x:v>4</x:v>
      </x:c>
      <x:c r="K385" s="18" t="n">
        <x:f>'05 Cargo Register'!K385</x:f>
        <x:v>182.8125</x:v>
      </x:c>
      <x:c r="L385" s="18" t="n">
        <x:f>'05 Cargo Register'!N385</x:f>
        <x:v>29</x:v>
      </x:c>
      <x:c r="M385" s="18" t="n">
        <x:f>'05 Cargo Register'!O385</x:f>
        <x:v>1479</x:v>
      </x:c>
      <x:c r="N385" s="18" t="n">
        <x:f>J385*K385</x:f>
        <x:v>731.25</x:v>
      </x:c>
      <x:c r="O385" s="18" t="n">
        <x:f>J385*L385</x:f>
        <x:v>116</x:v>
      </x:c>
      <x:c r="P385" s="18" t="n">
        <x:f>J385*M385</x:f>
        <x:v>5916</x:v>
      </x:c>
      <x:c r="Q385" s="22" t="n">
        <x:f>'01 Controls'!$E$22*'02 Cargo Classes'!$M$14</x:f>
        <x:v>0.05</x:v>
      </x:c>
      <x:c r="R385" s="22" t="n">
        <x:f>'01 Controls'!$F$22*'02 Cargo Classes'!$N$14</x:f>
        <x:v>0</x:v>
      </x:c>
      <x:c r="S385" s="22" t="n">
        <x:f>'01 Controls'!$G$22*'02 Cargo Classes'!$O$14</x:f>
        <x:v>0.9</x:v>
      </x:c>
      <x:c r="T385" s="22" t="n">
        <x:f>'01 Controls'!$H$22*'02 Cargo Classes'!$P$14</x:f>
        <x:v>0.025</x:v>
      </x:c>
      <x:c r="U385" s="22" t="n">
        <x:f>SUM(Q385:T385)</x:f>
        <x:v>0.9750000000000001</x:v>
      </x:c>
      <x:c r="V385" s="18" t="n">
        <x:f>IF(U385=0,0,N385*Q385/U385)</x:f>
        <x:v>37.5</x:v>
      </x:c>
      <x:c r="W385" s="18" t="n">
        <x:f>IF(U385=0,0,P385*Q385/U385)</x:f>
        <x:v>303.38461538461536</x:v>
      </x:c>
      <x:c r="X385" s="18" t="n">
        <x:f>MAX(V385,W385*'01 Controls'!$E$12)</x:f>
        <x:v>75.84615384615384</x:v>
      </x:c>
      <x:c r="Y385" s="18" t="n">
        <x:f>IF(U385=0,0,N385*R385/U385)</x:f>
        <x:v>0</x:v>
      </x:c>
      <x:c r="Z385" s="18" t="n">
        <x:f>IF(U385=0,0,P385*R385/U385)</x:f>
        <x:v>0</x:v>
      </x:c>
      <x:c r="AA385" s="18" t="n">
        <x:f>MAX(Y385,Z385*'01 Controls'!$E$13)</x:f>
        <x:v>0</x:v>
      </x:c>
      <x:c r="AB385" s="18" t="n">
        <x:f>IF(U385=0,0,N385*S385/U385)</x:f>
        <x:v>674.9999999999999</x:v>
      </x:c>
      <x:c r="AC385" s="18" t="n">
        <x:f>IF(U385=0,0,P385*S385/U385)</x:f>
        <x:v>5460.923076923077</x:v>
      </x:c>
      <x:c r="AD385" s="18" t="n">
        <x:f>MAX(AB385,AC385*'01 Controls'!$E$14)</x:f>
        <x:v>1092.1846153846154</x:v>
      </x:c>
      <x:c r="AE385" s="18" t="n">
        <x:f>IF(U385=0,0,N385*T385/U385)</x:f>
        <x:v>18.75</x:v>
      </x:c>
      <x:c r="AF385" s="18" t="n">
        <x:f>IF(U385=0,0,P385*T385/U385)</x:f>
        <x:v>151.69230769230768</x:v>
      </x:c>
      <x:c r="AG385" s="18" t="n">
        <x:f>MAX(AE385,AF385*'01 Controls'!$E$15)</x:f>
        <x:v>27.30461538461538</x:v>
      </x:c>
      <x:c r="AH385" s="18" t="n">
        <x:f>SUM(V385,Y385,AB385,AE385)</x:f>
        <x:v>731.2499999999999</x:v>
      </x:c>
      <x:c r="AI385" s="18" t="n">
        <x:f>N385-AH385</x:f>
        <x:v>1.1368683772161603e-13</x:v>
      </x:c>
      <x:c r="AJ385" s="18" t="n">
        <x:f>V385*INDEX('07 Mode Capacity'!$P$6:$P$17,MATCH("AIR-"&amp;I385,'07 Mode Capacity'!$C$6:$C$17,0))</x:f>
        <x:v>10.512587185848474</x:v>
      </x:c>
      <x:c r="AK385" s="18" t="n">
        <x:f>Y385*INDEX('07 Mode Capacity'!$P$6:$P$17,MATCH("OCEAN-"&amp;I385,'07 Mode Capacity'!$C$6:$C$17,0))</x:f>
        <x:v>0</x:v>
      </x:c>
      <x:c r="AL385" s="18" t="n">
        <x:f>AB385*INDEX('07 Mode Capacity'!$P$6:$P$17,MATCH("LAND-"&amp;I385,'07 Mode Capacity'!$C$6:$C$17,0))</x:f>
        <x:v>82.38231192231927</x:v>
      </x:c>
      <x:c r="AM385" s="18" t="n">
        <x:f>AE385*INDEX('07 Mode Capacity'!$P$6:$P$17,MATCH("INLAND-"&amp;I385,'07 Mode Capacity'!$C$6:$C$17,0))</x:f>
        <x:v>11.835644402431015</x:v>
      </x:c>
      <x:c r="AN385" s="18" t="n">
        <x:f>SUM(AJ385:AM385)</x:f>
        <x:v>104.73054351059876</x:v>
      </x:c>
      <x:c r="AO385" s="17" t="n">
        <x:f>IF(N385=0,1,AN385/N385)</x:f>
        <x:v>0.1432212560828701</x:v>
      </x:c>
      <x:c r="AP385" s="11" t="str">
        <x:f>IF(AO385&gt;='01 Controls'!$E$16,"PASS","FAIL")</x:f>
        <x:v>FAIL</x:v>
      </x:c>
      <x:c r="AQ385" s="11" t="str">
        <x:v>UNQUANTIFIED</x:v>
      </x:c>
      <x:c r="AR385" s="11" t="str">
        <x:v>Position-class planning record; serial item and receiver open</x:v>
      </x:c>
      <x:c r="AS385" s="26"/>
      <x:c r="AT385" s="26"/>
    </x:row>
    <x:row r="386">
      <x:c r="C386" s="11" t="str">
        <x:v>C1-CM-HCG-APL-45</x:v>
      </x:c>
      <x:c r="D386" s="11" t="str">
        <x:v>C1</x:v>
      </x:c>
      <x:c r="E386" s="11" t="str">
        <x:v>Grid failure</x:v>
      </x:c>
      <x:c r="F386" s="11" t="str">
        <x:v>CM-HCG</x:v>
      </x:c>
      <x:c r="G386" s="11" t="str">
        <x:v>Household collection group</x:v>
      </x:c>
      <x:c r="H386" s="11" t="str">
        <x:v>APL-45</x:v>
      </x:c>
      <x:c r="I386" s="19" t="n">
        <x:v>24</x:v>
      </x:c>
      <x:c r="J386" s="21" t="n">
        <x:v>6</x:v>
      </x:c>
      <x:c r="K386" s="18" t="n">
        <x:f>'05 Cargo Register'!K386</x:f>
        <x:v>268.296</x:v>
      </x:c>
      <x:c r="L386" s="18" t="n">
        <x:f>'05 Cargo Register'!N386</x:f>
        <x:v>71</x:v>
      </x:c>
      <x:c r="M386" s="18" t="n">
        <x:f>'05 Cargo Register'!O386</x:f>
        <x:v>532.5</x:v>
      </x:c>
      <x:c r="N386" s="18" t="n">
        <x:f>J386*K386</x:f>
        <x:v>1609.7759999999998</x:v>
      </x:c>
      <x:c r="O386" s="18" t="n">
        <x:f>J386*L386</x:f>
        <x:v>426</x:v>
      </x:c>
      <x:c r="P386" s="18" t="n">
        <x:f>J386*M386</x:f>
        <x:v>3195</x:v>
      </x:c>
      <x:c r="Q386" s="22" t="n">
        <x:f>'01 Controls'!$E$22*'02 Cargo Classes'!$M$6</x:f>
        <x:v>0.15000000000000002</x:v>
      </x:c>
      <x:c r="R386" s="22" t="n">
        <x:f>'01 Controls'!$F$22*'02 Cargo Classes'!$N$6</x:f>
        <x:v>0</x:v>
      </x:c>
      <x:c r="S386" s="22" t="n">
        <x:f>'01 Controls'!$G$22*'02 Cargo Classes'!$O$6</x:f>
        <x:v>0.9</x:v>
      </x:c>
      <x:c r="T386" s="22" t="n">
        <x:f>'01 Controls'!$H$22*'02 Cargo Classes'!$P$6</x:f>
        <x:v>0.015</x:v>
      </x:c>
      <x:c r="U386" s="22" t="n">
        <x:f>SUM(Q386:T386)</x:f>
        <x:v>1.065</x:v>
      </x:c>
      <x:c r="V386" s="18" t="n">
        <x:f>IF(U386=0,0,N386*Q386/U386)</x:f>
        <x:v>226.72901408450707</x:v>
      </x:c>
      <x:c r="W386" s="18" t="n">
        <x:f>IF(U386=0,0,P386*Q386/U386)</x:f>
        <x:v>450.00000000000006</x:v>
      </x:c>
      <x:c r="X386" s="18" t="n">
        <x:f>MAX(V386,W386*'01 Controls'!$E$12)</x:f>
        <x:v>226.72901408450707</x:v>
      </x:c>
      <x:c r="Y386" s="18" t="n">
        <x:f>IF(U386=0,0,N386*R386/U386)</x:f>
        <x:v>0</x:v>
      </x:c>
      <x:c r="Z386" s="18" t="n">
        <x:f>IF(U386=0,0,P386*R386/U386)</x:f>
        <x:v>0</x:v>
      </x:c>
      <x:c r="AA386" s="18" t="n">
        <x:f>MAX(Y386,Z386*'01 Controls'!$E$13)</x:f>
        <x:v>0</x:v>
      </x:c>
      <x:c r="AB386" s="18" t="n">
        <x:f>IF(U386=0,0,N386*S386/U386)</x:f>
        <x:v>1360.3740845070422</x:v>
      </x:c>
      <x:c r="AC386" s="18" t="n">
        <x:f>IF(U386=0,0,P386*S386/U386)</x:f>
        <x:v>2700</x:v>
      </x:c>
      <x:c r="AD386" s="18" t="n">
        <x:f>MAX(AB386,AC386*'01 Controls'!$E$14)</x:f>
        <x:v>1360.3740845070422</x:v>
      </x:c>
      <x:c r="AE386" s="18" t="n">
        <x:f>IF(U386=0,0,N386*T386/U386)</x:f>
        <x:v>22.672901408450702</x:v>
      </x:c>
      <x:c r="AF386" s="18" t="n">
        <x:f>IF(U386=0,0,P386*T386/U386)</x:f>
        <x:v>45</x:v>
      </x:c>
      <x:c r="AG386" s="18" t="n">
        <x:f>MAX(AE386,AF386*'01 Controls'!$E$15)</x:f>
        <x:v>22.672901408450702</x:v>
      </x:c>
      <x:c r="AH386" s="18" t="n">
        <x:f>SUM(V386,Y386,AB386,AE386)</x:f>
        <x:v>1609.776</x:v>
      </x:c>
      <x:c r="AI386" s="18" t="n">
        <x:f>N386-AH386</x:f>
        <x:v>-2.2737367544323206e-13</x:v>
      </x:c>
      <x:c r="AJ386" s="18" t="n">
        <x:f>V386*INDEX('07 Mode Capacity'!$P$6:$P$17,MATCH("AIR-"&amp;I386,'07 Mode Capacity'!$C$6:$C$17,0))</x:f>
        <x:v>46.006506544983665</x:v>
      </x:c>
      <x:c r="AK386" s="18" t="n">
        <x:f>Y386*INDEX('07 Mode Capacity'!$P$6:$P$17,MATCH("OCEAN-"&amp;I386,'07 Mode Capacity'!$C$6:$C$17,0))</x:f>
        <x:v>0</x:v>
      </x:c>
      <x:c r="AL386" s="18" t="n">
        <x:f>AB386*INDEX('07 Mode Capacity'!$P$6:$P$17,MATCH("LAND-"&amp;I386,'07 Mode Capacity'!$C$6:$C$17,0))</x:f>
        <x:v>520.3443446490651</x:v>
      </x:c>
      <x:c r="AM386" s="18" t="n">
        <x:f>AE386*INDEX('07 Mode Capacity'!$P$6:$P$17,MATCH("INLAND-"&amp;I386,'07 Mode Capacity'!$C$6:$C$17,0))</x:f>
        <x:v>22.672901408450702</x:v>
      </x:c>
      <x:c r="AN386" s="18" t="n">
        <x:f>SUM(AJ386:AM386)</x:f>
        <x:v>589.0237526024995</x:v>
      </x:c>
      <x:c r="AO386" s="17" t="n">
        <x:f>IF(N386=0,1,AN386/N386)</x:f>
        <x:v>0.3659041708924096</x:v>
      </x:c>
      <x:c r="AP386" s="11" t="str">
        <x:f>IF(AO386&gt;='01 Controls'!$E$16,"PASS","FAIL")</x:f>
        <x:v>FAIL</x:v>
      </x:c>
      <x:c r="AQ386" s="11" t="str">
        <x:v>UNQUANTIFIED</x:v>
      </x:c>
      <x:c r="AR386" s="11" t="str">
        <x:v>Position-class planning record; serial item and receiver open</x:v>
      </x:c>
      <x:c r="AS386" s="26"/>
      <x:c r="AT386" s="26"/>
    </x:row>
    <x:row r="387">
      <x:c r="C387" s="11" t="str">
        <x:v>C1-CM-HCG-ISO-18</x:v>
      </x:c>
      <x:c r="D387" s="11" t="str">
        <x:v>C1</x:v>
      </x:c>
      <x:c r="E387" s="11" t="str">
        <x:v>Grid failure</x:v>
      </x:c>
      <x:c r="F387" s="11" t="str">
        <x:v>CM-HCG</x:v>
      </x:c>
      <x:c r="G387" s="11" t="str">
        <x:v>Household collection group</x:v>
      </x:c>
      <x:c r="H387" s="11" t="str">
        <x:v>ISO-18</x:v>
      </x:c>
      <x:c r="I387" s="19" t="n">
        <x:v>48</x:v>
      </x:c>
      <x:c r="J387" s="21" t="n">
        <x:v>6</x:v>
      </x:c>
      <x:c r="K387" s="18" t="n">
        <x:f>'05 Cargo Register'!K387</x:f>
        <x:v>536.592</x:v>
      </x:c>
      <x:c r="L387" s="18" t="n">
        <x:f>'05 Cargo Register'!N387</x:f>
        <x:v>36</x:v>
      </x:c>
      <x:c r="M387" s="18" t="n">
        <x:f>'05 Cargo Register'!O387</x:f>
        <x:v>950.4000000000001</x:v>
      </x:c>
      <x:c r="N387" s="18" t="n">
        <x:f>J387*K387</x:f>
        <x:v>3219.5519999999997</x:v>
      </x:c>
      <x:c r="O387" s="18" t="n">
        <x:f>J387*L387</x:f>
        <x:v>216</x:v>
      </x:c>
      <x:c r="P387" s="18" t="n">
        <x:f>J387*M387</x:f>
        <x:v>5702.400000000001</x:v>
      </x:c>
      <x:c r="Q387" s="22" t="n">
        <x:f>'01 Controls'!$E$22*'02 Cargo Classes'!$M$7</x:f>
        <x:v>0.010000000000000002</x:v>
      </x:c>
      <x:c r="R387" s="22" t="n">
        <x:f>'01 Controls'!$F$22*'02 Cargo Classes'!$N$7</x:f>
        <x:v>0</x:v>
      </x:c>
      <x:c r="S387" s="22" t="n">
        <x:f>'01 Controls'!$G$22*'02 Cargo Classes'!$O$7</x:f>
        <x:v>1.08</x:v>
      </x:c>
      <x:c r="T387" s="22" t="n">
        <x:f>'01 Controls'!$H$22*'02 Cargo Classes'!$P$7</x:f>
        <x:v>0.04000000000000001</x:v>
      </x:c>
      <x:c r="U387" s="22" t="n">
        <x:f>SUM(Q387:T387)</x:f>
        <x:v>1.1300000000000001</x:v>
      </x:c>
      <x:c r="V387" s="18" t="n">
        <x:f>IF(U387=0,0,N387*Q387/U387)</x:f>
        <x:v>28.491610619469025</x:v>
      </x:c>
      <x:c r="W387" s="18" t="n">
        <x:f>IF(U387=0,0,P387*Q387/U387)</x:f>
        <x:v>50.4637168141593</x:v>
      </x:c>
      <x:c r="X387" s="18" t="n">
        <x:f>MAX(V387,W387*'01 Controls'!$E$12)</x:f>
        <x:v>28.491610619469025</x:v>
      </x:c>
      <x:c r="Y387" s="18" t="n">
        <x:f>IF(U387=0,0,N387*R387/U387)</x:f>
        <x:v>0</x:v>
      </x:c>
      <x:c r="Z387" s="18" t="n">
        <x:f>IF(U387=0,0,P387*R387/U387)</x:f>
        <x:v>0</x:v>
      </x:c>
      <x:c r="AA387" s="18" t="n">
        <x:f>MAX(Y387,Z387*'01 Controls'!$E$13)</x:f>
        <x:v>0</x:v>
      </x:c>
      <x:c r="AB387" s="18" t="n">
        <x:f>IF(U387=0,0,N387*S387/U387)</x:f>
        <x:v>3077.093946902655</x:v>
      </x:c>
      <x:c r="AC387" s="18" t="n">
        <x:f>IF(U387=0,0,P387*S387/U387)</x:f>
        <x:v>5450.081415929203</x:v>
      </x:c>
      <x:c r="AD387" s="18" t="n">
        <x:f>MAX(AB387,AC387*'01 Controls'!$E$14)</x:f>
        <x:v>3077.093946902655</x:v>
      </x:c>
      <x:c r="AE387" s="18" t="n">
        <x:f>IF(U387=0,0,N387*T387/U387)</x:f>
        <x:v>113.9664424778761</x:v>
      </x:c>
      <x:c r="AF387" s="18" t="n">
        <x:f>IF(U387=0,0,P387*T387/U387)</x:f>
        <x:v>201.8548672566372</x:v>
      </x:c>
      <x:c r="AG387" s="18" t="n">
        <x:f>MAX(AE387,AF387*'01 Controls'!$E$15)</x:f>
        <x:v>113.9664424778761</x:v>
      </x:c>
      <x:c r="AH387" s="18" t="n">
        <x:f>SUM(V387,Y387,AB387,AE387)</x:f>
        <x:v>3219.552</x:v>
      </x:c>
      <x:c r="AI387" s="18" t="n">
        <x:f>N387-AH387</x:f>
        <x:v>-4.547473508864641e-13</x:v>
      </x:c>
      <x:c r="AJ387" s="18" t="n">
        <x:f>V387*INDEX('07 Mode Capacity'!$P$6:$P$17,MATCH("AIR-"&amp;I387,'07 Mode Capacity'!$C$6:$C$17,0))</x:f>
        <x:v>7.98721441873105</x:v>
      </x:c>
      <x:c r="AK387" s="18" t="n">
        <x:f>Y387*INDEX('07 Mode Capacity'!$P$6:$P$17,MATCH("OCEAN-"&amp;I387,'07 Mode Capacity'!$C$6:$C$17,0))</x:f>
        <x:v>0</x:v>
      </x:c>
      <x:c r="AL387" s="18" t="n">
        <x:f>AB387*INDEX('07 Mode Capacity'!$P$6:$P$17,MATCH("LAND-"&amp;I387,'07 Mode Capacity'!$C$6:$C$17,0))</x:f>
        <x:v>375.552760515578</x:v>
      </x:c>
      <x:c r="AM387" s="18" t="n">
        <x:f>AE387*INDEX('07 Mode Capacity'!$P$6:$P$17,MATCH("INLAND-"&amp;I387,'07 Mode Capacity'!$C$6:$C$17,0))</x:f>
        <x:v>71.9395353055067</x:v>
      </x:c>
      <x:c r="AN387" s="18" t="n">
        <x:f>SUM(AJ387:AM387)</x:f>
        <x:v>455.47951023981574</x:v>
      </x:c>
      <x:c r="AO387" s="17" t="n">
        <x:f>IF(N387=0,1,AN387/N387)</x:f>
        <x:v>0.14147294724229204</x:v>
      </x:c>
      <x:c r="AP387" s="11" t="str">
        <x:f>IF(AO387&gt;='01 Controls'!$E$16,"PASS","FAIL")</x:f>
        <x:v>FAIL</x:v>
      </x:c>
      <x:c r="AQ387" s="11" t="str">
        <x:v>UNQUANTIFIED</x:v>
      </x:c>
      <x:c r="AR387" s="11" t="str">
        <x:v>Position-class planning record; serial item and receiver open</x:v>
      </x:c>
      <x:c r="AS387" s="26"/>
      <x:c r="AT387" s="26"/>
    </x:row>
    <x:row r="388">
      <x:c r="C388" s="11" t="str">
        <x:v>C1-CM-HCG-COL-12</x:v>
      </x:c>
      <x:c r="D388" s="11" t="str">
        <x:v>C1</x:v>
      </x:c>
      <x:c r="E388" s="11" t="str">
        <x:v>Grid failure</x:v>
      </x:c>
      <x:c r="F388" s="11" t="str">
        <x:v>CM-HCG</x:v>
      </x:c>
      <x:c r="G388" s="11" t="str">
        <x:v>Household collection group</x:v>
      </x:c>
      <x:c r="H388" s="11" t="str">
        <x:v>COL-12</x:v>
      </x:c>
      <x:c r="I388" s="19" t="n">
        <x:v>24</x:v>
      </x:c>
      <x:c r="J388" s="21" t="n">
        <x:v>6</x:v>
      </x:c>
      <x:c r="K388" s="18" t="n">
        <x:f>'05 Cargo Register'!K388</x:f>
        <x:v>134.148</x:v>
      </x:c>
      <x:c r="L388" s="18" t="n">
        <x:f>'05 Cargo Register'!N388</x:f>
        <x:v>14</x:v>
      </x:c>
      <x:c r="M388" s="18" t="n">
        <x:f>'05 Cargo Register'!O388</x:f>
        <x:v>369.6</x:v>
      </x:c>
      <x:c r="N388" s="18" t="n">
        <x:f>J388*K388</x:f>
        <x:v>804.8879999999999</x:v>
      </x:c>
      <x:c r="O388" s="18" t="n">
        <x:f>J388*L388</x:f>
        <x:v>84</x:v>
      </x:c>
      <x:c r="P388" s="18" t="n">
        <x:f>J388*M388</x:f>
        <x:v>2217.6000000000004</x:v>
      </x:c>
      <x:c r="Q388" s="22" t="n">
        <x:f>'01 Controls'!$E$22*'02 Cargo Classes'!$M$8</x:f>
        <x:v>0.1</x:v>
      </x:c>
      <x:c r="R388" s="22" t="n">
        <x:f>'01 Controls'!$F$22*'02 Cargo Classes'!$N$8</x:f>
        <x:v>0</x:v>
      </x:c>
      <x:c r="S388" s="22" t="n">
        <x:f>'01 Controls'!$G$22*'02 Cargo Classes'!$O$8</x:f>
        <x:v>1.08</x:v>
      </x:c>
      <x:c r="T388" s="22" t="n">
        <x:f>'01 Controls'!$H$22*'02 Cargo Classes'!$P$8</x:f>
        <x:v>0.010000000000000002</x:v>
      </x:c>
      <x:c r="U388" s="22" t="n">
        <x:f>SUM(Q388:T388)</x:f>
        <x:v>1.1900000000000002</x:v>
      </x:c>
      <x:c r="V388" s="18" t="n">
        <x:f>IF(U388=0,0,N388*Q388/U388)</x:f>
        <x:v>67.63764705882352</x:v>
      </x:c>
      <x:c r="W388" s="18" t="n">
        <x:f>IF(U388=0,0,P388*Q388/U388)</x:f>
        <x:v>186.3529411764706</x:v>
      </x:c>
      <x:c r="X388" s="18" t="n">
        <x:f>MAX(V388,W388*'01 Controls'!$E$12)</x:f>
        <x:v>67.63764705882352</x:v>
      </x:c>
      <x:c r="Y388" s="18" t="n">
        <x:f>IF(U388=0,0,N388*R388/U388)</x:f>
        <x:v>0</x:v>
      </x:c>
      <x:c r="Z388" s="18" t="n">
        <x:f>IF(U388=0,0,P388*R388/U388)</x:f>
        <x:v>0</x:v>
      </x:c>
      <x:c r="AA388" s="18" t="n">
        <x:f>MAX(Y388,Z388*'01 Controls'!$E$13)</x:f>
        <x:v>0</x:v>
      </x:c>
      <x:c r="AB388" s="18" t="n">
        <x:f>IF(U388=0,0,N388*S388/U388)</x:f>
        <x:v>730.486588235294</x:v>
      </x:c>
      <x:c r="AC388" s="18" t="n">
        <x:f>IF(U388=0,0,P388*S388/U388)</x:f>
        <x:v>2012.6117647058827</x:v>
      </x:c>
      <x:c r="AD388" s="18" t="n">
        <x:f>MAX(AB388,AC388*'01 Controls'!$E$14)</x:f>
        <x:v>730.486588235294</x:v>
      </x:c>
      <x:c r="AE388" s="18" t="n">
        <x:f>IF(U388=0,0,N388*T388/U388)</x:f>
        <x:v>6.763764705882353</x:v>
      </x:c>
      <x:c r="AF388" s="18" t="n">
        <x:f>IF(U388=0,0,P388*T388/U388)</x:f>
        <x:v>18.635294117647064</x:v>
      </x:c>
      <x:c r="AG388" s="18" t="n">
        <x:f>MAX(AE388,AF388*'01 Controls'!$E$15)</x:f>
        <x:v>6.763764705882353</x:v>
      </x:c>
      <x:c r="AH388" s="18" t="n">
        <x:f>SUM(V388,Y388,AB388,AE388)</x:f>
        <x:v>804.8879999999999</x:v>
      </x:c>
      <x:c r="AI388" s="18" t="n">
        <x:f>N388-AH388</x:f>
        <x:v>0</x:v>
      </x:c>
      <x:c r="AJ388" s="18" t="n">
        <x:f>V388*INDEX('07 Mode Capacity'!$P$6:$P$17,MATCH("AIR-"&amp;I388,'07 Mode Capacity'!$C$6:$C$17,0))</x:f>
        <x:v>13.724630103755628</x:v>
      </x:c>
      <x:c r="AK388" s="18" t="n">
        <x:f>Y388*INDEX('07 Mode Capacity'!$P$6:$P$17,MATCH("OCEAN-"&amp;I388,'07 Mode Capacity'!$C$6:$C$17,0))</x:f>
        <x:v>0</x:v>
      </x:c>
      <x:c r="AL388" s="18" t="n">
        <x:f>AB388*INDEX('07 Mode Capacity'!$P$6:$P$17,MATCH("LAND-"&amp;I388,'07 Mode Capacity'!$C$6:$C$17,0))</x:f>
        <x:v>279.41179515189293</x:v>
      </x:c>
      <x:c r="AM388" s="18" t="n">
        <x:f>AE388*INDEX('07 Mode Capacity'!$P$6:$P$17,MATCH("INLAND-"&amp;I388,'07 Mode Capacity'!$C$6:$C$17,0))</x:f>
        <x:v>6.763764705882353</x:v>
      </x:c>
      <x:c r="AN388" s="18" t="n">
        <x:f>SUM(AJ388:AM388)</x:f>
        <x:v>299.9001899615309</x:v>
      </x:c>
      <x:c r="AO388" s="17" t="n">
        <x:f>IF(N388=0,1,AN388/N388)</x:f>
        <x:v>0.37259865964150407</x:v>
      </x:c>
      <x:c r="AP388" s="11" t="str">
        <x:f>IF(AO388&gt;='01 Controls'!$E$16,"PASS","FAIL")</x:f>
        <x:v>FAIL</x:v>
      </x:c>
      <x:c r="AQ388" s="11" t="str">
        <x:v>UNQUANTIFIED</x:v>
      </x:c>
      <x:c r="AR388" s="11" t="str">
        <x:v>Position-class planning record; serial item and receiver open</x:v>
      </x:c>
      <x:c r="AS388" s="26"/>
      <x:c r="AT388" s="26"/>
    </x:row>
    <x:row r="389">
      <x:c r="C389" s="11" t="str">
        <x:v>C1-CM-HCG-BAT-22</x:v>
      </x:c>
      <x:c r="D389" s="11" t="str">
        <x:v>C1</x:v>
      </x:c>
      <x:c r="E389" s="11" t="str">
        <x:v>Grid failure</x:v>
      </x:c>
      <x:c r="F389" s="11" t="str">
        <x:v>CM-HCG</x:v>
      </x:c>
      <x:c r="G389" s="11" t="str">
        <x:v>Household collection group</x:v>
      </x:c>
      <x:c r="H389" s="11" t="str">
        <x:v>BAT-22</x:v>
      </x:c>
      <x:c r="I389" s="19" t="n">
        <x:v>48</x:v>
      </x:c>
      <x:c r="J389" s="21" t="n">
        <x:v>6</x:v>
      </x:c>
      <x:c r="K389" s="18" t="n">
        <x:f>'05 Cargo Register'!K389</x:f>
        <x:v>201.22199999999998</x:v>
      </x:c>
      <x:c r="L389" s="18" t="n">
        <x:f>'05 Cargo Register'!N389</x:f>
        <x:v>12</x:v>
      </x:c>
      <x:c r="M389" s="18" t="n">
        <x:f>'05 Cargo Register'!O389</x:f>
        <x:v>316.8</x:v>
      </x:c>
      <x:c r="N389" s="18" t="n">
        <x:f>J389*K389</x:f>
        <x:v>1207.3319999999999</x:v>
      </x:c>
      <x:c r="O389" s="18" t="n">
        <x:f>J389*L389</x:f>
        <x:v>72</x:v>
      </x:c>
      <x:c r="P389" s="18" t="n">
        <x:f>J389*M389</x:f>
        <x:v>1900.8000000000002</x:v>
      </x:c>
      <x:c r="Q389" s="22" t="n">
        <x:f>'01 Controls'!$E$22*'02 Cargo Classes'!$M$9</x:f>
        <x:v>0</x:v>
      </x:c>
      <x:c r="R389" s="22" t="n">
        <x:f>'01 Controls'!$F$22*'02 Cargo Classes'!$N$9</x:f>
        <x:v>0</x:v>
      </x:c>
      <x:c r="S389" s="22" t="n">
        <x:f>'01 Controls'!$G$22*'02 Cargo Classes'!$O$9</x:f>
        <x:v>0.9</x:v>
      </x:c>
      <x:c r="T389" s="22" t="n">
        <x:f>'01 Controls'!$H$22*'02 Cargo Classes'!$P$9</x:f>
        <x:v>0.025</x:v>
      </x:c>
      <x:c r="U389" s="22" t="n">
        <x:f>SUM(Q389:T389)</x:f>
        <x:v>0.925</x:v>
      </x:c>
      <x:c r="V389" s="18" t="n">
        <x:f>IF(U389=0,0,N389*Q389/U389)</x:f>
        <x:v>0</x:v>
      </x:c>
      <x:c r="W389" s="18" t="n">
        <x:f>IF(U389=0,0,P389*Q389/U389)</x:f>
        <x:v>0</x:v>
      </x:c>
      <x:c r="X389" s="18" t="n">
        <x:f>MAX(V389,W389*'01 Controls'!$E$12)</x:f>
        <x:v>0</x:v>
      </x:c>
      <x:c r="Y389" s="18" t="n">
        <x:f>IF(U389=0,0,N389*R389/U389)</x:f>
        <x:v>0</x:v>
      </x:c>
      <x:c r="Z389" s="18" t="n">
        <x:f>IF(U389=0,0,P389*R389/U389)</x:f>
        <x:v>0</x:v>
      </x:c>
      <x:c r="AA389" s="18" t="n">
        <x:f>MAX(Y389,Z389*'01 Controls'!$E$13)</x:f>
        <x:v>0</x:v>
      </x:c>
      <x:c r="AB389" s="18" t="n">
        <x:f>IF(U389=0,0,N389*S389/U389)</x:f>
        <x:v>1174.7014054054052</x:v>
      </x:c>
      <x:c r="AC389" s="18" t="n">
        <x:f>IF(U389=0,0,P389*S389/U389)</x:f>
        <x:v>1849.4270270270272</x:v>
      </x:c>
      <x:c r="AD389" s="18" t="n">
        <x:f>MAX(AB389,AC389*'01 Controls'!$E$14)</x:f>
        <x:v>1174.7014054054052</x:v>
      </x:c>
      <x:c r="AE389" s="18" t="n">
        <x:f>IF(U389=0,0,N389*T389/U389)</x:f>
        <x:v>32.63059459459459</x:v>
      </x:c>
      <x:c r="AF389" s="18" t="n">
        <x:f>IF(U389=0,0,P389*T389/U389)</x:f>
        <x:v>51.37297297297298</x:v>
      </x:c>
      <x:c r="AG389" s="18" t="n">
        <x:f>MAX(AE389,AF389*'01 Controls'!$E$15)</x:f>
        <x:v>32.63059459459459</x:v>
      </x:c>
      <x:c r="AH389" s="18" t="n">
        <x:f>SUM(V389,Y389,AB389,AE389)</x:f>
        <x:v>1207.3319999999999</x:v>
      </x:c>
      <x:c r="AI389" s="18" t="n">
        <x:f>N389-AH389</x:f>
        <x:v>0</x:v>
      </x:c>
      <x:c r="AJ389" s="18" t="n">
        <x:f>V389*INDEX('07 Mode Capacity'!$P$6:$P$17,MATCH("AIR-"&amp;I389,'07 Mode Capacity'!$C$6:$C$17,0))</x:f>
        <x:v>0</x:v>
      </x:c>
      <x:c r="AK389" s="18" t="n">
        <x:f>Y389*INDEX('07 Mode Capacity'!$P$6:$P$17,MATCH("OCEAN-"&amp;I389,'07 Mode Capacity'!$C$6:$C$17,0))</x:f>
        <x:v>0</x:v>
      </x:c>
      <x:c r="AL389" s="18" t="n">
        <x:f>AB389*INDEX('07 Mode Capacity'!$P$6:$P$17,MATCH("LAND-"&amp;I389,'07 Mode Capacity'!$C$6:$C$17,0))</x:f>
        <x:v>143.369803845474</x:v>
      </x:c>
      <x:c r="AM389" s="18" t="n">
        <x:f>AE389*INDEX('07 Mode Capacity'!$P$6:$P$17,MATCH("INLAND-"&amp;I389,'07 Mode Capacity'!$C$6:$C$17,0))</x:f>
        <x:v>20.597552760613826</x:v>
      </x:c>
      <x:c r="AN389" s="18" t="n">
        <x:f>SUM(AJ389:AM389)</x:f>
        <x:v>163.96735660608783</x:v>
      </x:c>
      <x:c r="AO389" s="17" t="n">
        <x:f>IF(N389=0,1,AN389/N389)</x:f>
        <x:v>0.13580966677441486</x:v>
      </x:c>
      <x:c r="AP389" s="11" t="str">
        <x:f>IF(AO389&gt;='01 Controls'!$E$16,"PASS","FAIL")</x:f>
        <x:v>FAIL</x:v>
      </x:c>
      <x:c r="AQ389" s="11" t="str">
        <x:v>UNQUANTIFIED</x:v>
      </x:c>
      <x:c r="AR389" s="11" t="str">
        <x:v>Position-class planning record; serial item and receiver open</x:v>
      </x:c>
      <x:c r="AS389" s="26"/>
      <x:c r="AT389" s="26"/>
    </x:row>
    <x:row r="390">
      <x:c r="C390" s="11" t="str">
        <x:v>C1-CM-HCG-TNK-20</x:v>
      </x:c>
      <x:c r="D390" s="11" t="str">
        <x:v>C1</x:v>
      </x:c>
      <x:c r="E390" s="11" t="str">
        <x:v>Grid failure</x:v>
      </x:c>
      <x:c r="F390" s="11" t="str">
        <x:v>CM-HCG</x:v>
      </x:c>
      <x:c r="G390" s="11" t="str">
        <x:v>Household collection group</x:v>
      </x:c>
      <x:c r="H390" s="11" t="str">
        <x:v>TNK-20</x:v>
      </x:c>
      <x:c r="I390" s="19" t="n">
        <x:v>48</x:v>
      </x:c>
      <x:c r="J390" s="21" t="n">
        <x:v>6</x:v>
      </x:c>
      <x:c r="K390" s="18" t="n">
        <x:f>'05 Cargo Register'!K390</x:f>
        <x:v>134.148</x:v>
      </x:c>
      <x:c r="L390" s="18" t="n">
        <x:f>'05 Cargo Register'!N390</x:f>
        <x:v>8</x:v>
      </x:c>
      <x:c r="M390" s="18" t="n">
        <x:f>'05 Cargo Register'!O390</x:f>
        <x:v>170</x:v>
      </x:c>
      <x:c r="N390" s="18" t="n">
        <x:f>J390*K390</x:f>
        <x:v>804.8879999999999</x:v>
      </x:c>
      <x:c r="O390" s="18" t="n">
        <x:f>J390*L390</x:f>
        <x:v>48</x:v>
      </x:c>
      <x:c r="P390" s="18" t="n">
        <x:f>J390*M390</x:f>
        <x:v>1020</x:v>
      </x:c>
      <x:c r="Q390" s="22" t="n">
        <x:f>'01 Controls'!$E$22*'02 Cargo Classes'!$M$10</x:f>
        <x:v>0</x:v>
      </x:c>
      <x:c r="R390" s="22" t="n">
        <x:f>'01 Controls'!$F$22*'02 Cargo Classes'!$N$10</x:f>
        <x:v>0</x:v>
      </x:c>
      <x:c r="S390" s="22" t="n">
        <x:f>'01 Controls'!$G$22*'02 Cargo Classes'!$O$10</x:f>
        <x:v>0.9</x:v>
      </x:c>
      <x:c r="T390" s="22" t="n">
        <x:f>'01 Controls'!$H$22*'02 Cargo Classes'!$P$10</x:f>
        <x:v>0.05</x:v>
      </x:c>
      <x:c r="U390" s="22" t="n">
        <x:f>SUM(Q390:T390)</x:f>
        <x:v>0.9500000000000001</x:v>
      </x:c>
      <x:c r="V390" s="18" t="n">
        <x:f>IF(U390=0,0,N390*Q390/U390)</x:f>
        <x:v>0</x:v>
      </x:c>
      <x:c r="W390" s="18" t="n">
        <x:f>IF(U390=0,0,P390*Q390/U390)</x:f>
        <x:v>0</x:v>
      </x:c>
      <x:c r="X390" s="18" t="n">
        <x:f>MAX(V390,W390*'01 Controls'!$E$12)</x:f>
        <x:v>0</x:v>
      </x:c>
      <x:c r="Y390" s="18" t="n">
        <x:f>IF(U390=0,0,N390*R390/U390)</x:f>
        <x:v>0</x:v>
      </x:c>
      <x:c r="Z390" s="18" t="n">
        <x:f>IF(U390=0,0,P390*R390/U390)</x:f>
        <x:v>0</x:v>
      </x:c>
      <x:c r="AA390" s="18" t="n">
        <x:f>MAX(Y390,Z390*'01 Controls'!$E$13)</x:f>
        <x:v>0</x:v>
      </x:c>
      <x:c r="AB390" s="18" t="n">
        <x:f>IF(U390=0,0,N390*S390/U390)</x:f>
        <x:v>762.5254736842104</x:v>
      </x:c>
      <x:c r="AC390" s="18" t="n">
        <x:f>IF(U390=0,0,P390*S390/U390)</x:f>
        <x:v>966.3157894736842</x:v>
      </x:c>
      <x:c r="AD390" s="18" t="n">
        <x:f>MAX(AB390,AC390*'01 Controls'!$E$14)</x:f>
        <x:v>762.5254736842104</x:v>
      </x:c>
      <x:c r="AE390" s="18" t="n">
        <x:f>IF(U390=0,0,N390*T390/U390)</x:f>
        <x:v>42.36252631578947</x:v>
      </x:c>
      <x:c r="AF390" s="18" t="n">
        <x:f>IF(U390=0,0,P390*T390/U390)</x:f>
        <x:v>53.68421052631579</x:v>
      </x:c>
      <x:c r="AG390" s="18" t="n">
        <x:f>MAX(AE390,AF390*'01 Controls'!$E$15)</x:f>
        <x:v>42.36252631578947</x:v>
      </x:c>
      <x:c r="AH390" s="18" t="n">
        <x:f>SUM(V390,Y390,AB390,AE390)</x:f>
        <x:v>804.8879999999999</x:v>
      </x:c>
      <x:c r="AI390" s="18" t="n">
        <x:f>N390-AH390</x:f>
        <x:v>0</x:v>
      </x:c>
      <x:c r="AJ390" s="18" t="n">
        <x:f>V390*INDEX('07 Mode Capacity'!$P$6:$P$17,MATCH("AIR-"&amp;I390,'07 Mode Capacity'!$C$6:$C$17,0))</x:f>
        <x:v>0</x:v>
      </x:c>
      <x:c r="AK390" s="18" t="n">
        <x:f>Y390*INDEX('07 Mode Capacity'!$P$6:$P$17,MATCH("OCEAN-"&amp;I390,'07 Mode Capacity'!$C$6:$C$17,0))</x:f>
        <x:v>0</x:v>
      </x:c>
      <x:c r="AL390" s="18" t="n">
        <x:f>AB390*INDEX('07 Mode Capacity'!$P$6:$P$17,MATCH("LAND-"&amp;I390,'07 Mode Capacity'!$C$6:$C$17,0))</x:f>
        <x:v>93.06460951372873</x:v>
      </x:c>
      <x:c r="AM390" s="18" t="n">
        <x:f>AE390*INDEX('07 Mode Capacity'!$P$6:$P$17,MATCH("INLAND-"&amp;I390,'07 Mode Capacity'!$C$6:$C$17,0))</x:f>
        <x:v>26.74068253132321</x:v>
      </x:c>
      <x:c r="AN390" s="18" t="n">
        <x:f>SUM(AJ390:AM390)</x:f>
        <x:v>119.80529204505194</x:v>
      </x:c>
      <x:c r="AO390" s="17" t="n">
        <x:f>IF(N390=0,1,AN390/N390)</x:f>
        <x:v>0.1488471589153422</x:v>
      </x:c>
      <x:c r="AP390" s="11" t="str">
        <x:f>IF(AO390&gt;='01 Controls'!$E$16,"PASS","FAIL")</x:f>
        <x:v>FAIL</x:v>
      </x:c>
      <x:c r="AQ390" s="11" t="str">
        <x:v>UNQUANTIFIED</x:v>
      </x:c>
      <x:c r="AR390" s="11" t="str">
        <x:v>Position-class planning record; serial item and receiver open</x:v>
      </x:c>
      <x:c r="AS390" s="26"/>
      <x:c r="AT390" s="26"/>
    </x:row>
    <x:row r="391">
      <x:c r="C391" s="11" t="str">
        <x:v>C1-CM-HCG-FLR-24</x:v>
      </x:c>
      <x:c r="D391" s="11" t="str">
        <x:v>C1</x:v>
      </x:c>
      <x:c r="E391" s="11" t="str">
        <x:v>Grid failure</x:v>
      </x:c>
      <x:c r="F391" s="11" t="str">
        <x:v>CM-HCG</x:v>
      </x:c>
      <x:c r="G391" s="11" t="str">
        <x:v>Household collection group</x:v>
      </x:c>
      <x:c r="H391" s="11" t="str">
        <x:v>FLR-24</x:v>
      </x:c>
      <x:c r="I391" s="19" t="n">
        <x:v>48</x:v>
      </x:c>
      <x:c r="J391" s="21" t="n">
        <x:v>6</x:v>
      </x:c>
      <x:c r="K391" s="18" t="n">
        <x:f>'05 Cargo Register'!K391</x:f>
        <x:v>268.296</x:v>
      </x:c>
      <x:c r="L391" s="18" t="n">
        <x:f>'05 Cargo Register'!N391</x:f>
        <x:v>14</x:v>
      </x:c>
      <x:c r="M391" s="18" t="n">
        <x:f>'05 Cargo Register'!O391</x:f>
        <x:v>448</x:v>
      </x:c>
      <x:c r="N391" s="18" t="n">
        <x:f>J391*K391</x:f>
        <x:v>1609.7759999999998</x:v>
      </x:c>
      <x:c r="O391" s="18" t="n">
        <x:f>J391*L391</x:f>
        <x:v>84</x:v>
      </x:c>
      <x:c r="P391" s="18" t="n">
        <x:f>J391*M391</x:f>
        <x:v>2688</x:v>
      </x:c>
      <x:c r="Q391" s="22" t="n">
        <x:f>'01 Controls'!$E$22*'02 Cargo Classes'!$M$11</x:f>
        <x:v>0</x:v>
      </x:c>
      <x:c r="R391" s="22" t="n">
        <x:f>'01 Controls'!$F$22*'02 Cargo Classes'!$N$11</x:f>
        <x:v>0</x:v>
      </x:c>
      <x:c r="S391" s="22" t="n">
        <x:f>'01 Controls'!$G$22*'02 Cargo Classes'!$O$11</x:f>
        <x:v>0.9</x:v>
      </x:c>
      <x:c r="T391" s="22" t="n">
        <x:f>'01 Controls'!$H$22*'02 Cargo Classes'!$P$11</x:f>
        <x:v>0.04000000000000001</x:v>
      </x:c>
      <x:c r="U391" s="22" t="n">
        <x:f>SUM(Q391:T391)</x:f>
        <x:v>0.9400000000000001</x:v>
      </x:c>
      <x:c r="V391" s="18" t="n">
        <x:f>IF(U391=0,0,N391*Q391/U391)</x:f>
        <x:v>0</x:v>
      </x:c>
      <x:c r="W391" s="18" t="n">
        <x:f>IF(U391=0,0,P391*Q391/U391)</x:f>
        <x:v>0</x:v>
      </x:c>
      <x:c r="X391" s="18" t="n">
        <x:f>MAX(V391,W391*'01 Controls'!$E$12)</x:f>
        <x:v>0</x:v>
      </x:c>
      <x:c r="Y391" s="18" t="n">
        <x:f>IF(U391=0,0,N391*R391/U391)</x:f>
        <x:v>0</x:v>
      </x:c>
      <x:c r="Z391" s="18" t="n">
        <x:f>IF(U391=0,0,P391*R391/U391)</x:f>
        <x:v>0</x:v>
      </x:c>
      <x:c r="AA391" s="18" t="n">
        <x:f>MAX(Y391,Z391*'01 Controls'!$E$13)</x:f>
        <x:v>0</x:v>
      </x:c>
      <x:c r="AB391" s="18" t="n">
        <x:f>IF(U391=0,0,N391*S391/U391)</x:f>
        <x:v>1541.274893617021</x:v>
      </x:c>
      <x:c r="AC391" s="18" t="n">
        <x:f>IF(U391=0,0,P391*S391/U391)</x:f>
        <x:v>2573.617021276596</x:v>
      </x:c>
      <x:c r="AD391" s="18" t="n">
        <x:f>MAX(AB391,AC391*'01 Controls'!$E$14)</x:f>
        <x:v>1541.274893617021</x:v>
      </x:c>
      <x:c r="AE391" s="18" t="n">
        <x:f>IF(U391=0,0,N391*T391/U391)</x:f>
        <x:v>68.50110638297872</x:v>
      </x:c>
      <x:c r="AF391" s="18" t="n">
        <x:f>IF(U391=0,0,P391*T391/U391)</x:f>
        <x:v>114.38297872340428</x:v>
      </x:c>
      <x:c r="AG391" s="18" t="n">
        <x:f>MAX(AE391,AF391*'01 Controls'!$E$15)</x:f>
        <x:v>68.50110638297872</x:v>
      </x:c>
      <x:c r="AH391" s="18" t="n">
        <x:f>SUM(V391,Y391,AB391,AE391)</x:f>
        <x:v>1609.7759999999998</x:v>
      </x:c>
      <x:c r="AI391" s="18" t="n">
        <x:f>N391-AH391</x:f>
        <x:v>0</x:v>
      </x:c>
      <x:c r="AJ391" s="18" t="n">
        <x:f>V391*INDEX('07 Mode Capacity'!$P$6:$P$17,MATCH("AIR-"&amp;I391,'07 Mode Capacity'!$C$6:$C$17,0))</x:f>
        <x:v>0</x:v>
      </x:c>
      <x:c r="AK391" s="18" t="n">
        <x:f>Y391*INDEX('07 Mode Capacity'!$P$6:$P$17,MATCH("OCEAN-"&amp;I391,'07 Mode Capacity'!$C$6:$C$17,0))</x:f>
        <x:v>0</x:v>
      </x:c>
      <x:c r="AL391" s="18" t="n">
        <x:f>AB391*INDEX('07 Mode Capacity'!$P$6:$P$17,MATCH("LAND-"&amp;I391,'07 Mode Capacity'!$C$6:$C$17,0))</x:f>
        <x:v>188.10931710221766</x:v>
      </x:c>
      <x:c r="AM391" s="18" t="n">
        <x:f>AE391*INDEX('07 Mode Capacity'!$P$6:$P$17,MATCH("INLAND-"&amp;I391,'07 Mode Capacity'!$C$6:$C$17,0))</x:f>
        <x:v>43.24025260384179</x:v>
      </x:c>
      <x:c r="AN391" s="18" t="n">
        <x:f>SUM(AJ391:AM391)</x:f>
        <x:v>231.34956970605944</x:v>
      </x:c>
      <x:c r="AO391" s="17" t="n">
        <x:f>IF(N391=0,1,AN391/N391)</x:f>
        <x:v>0.14371538009391335</x:v>
      </x:c>
      <x:c r="AP391" s="11" t="str">
        <x:f>IF(AO391&gt;='01 Controls'!$E$16,"PASS","FAIL")</x:f>
        <x:v>FAIL</x:v>
      </x:c>
      <x:c r="AQ391" s="11" t="str">
        <x:v>UNQUANTIFIED</x:v>
      </x:c>
      <x:c r="AR391" s="11" t="str">
        <x:v>Position-class planning record; serial item and receiver open</x:v>
      </x:c>
      <x:c r="AS391" s="26"/>
      <x:c r="AT391" s="26"/>
    </x:row>
    <x:row r="392">
      <x:c r="C392" s="11" t="str">
        <x:v>C1-CM-HCG-ROL-30</x:v>
      </x:c>
      <x:c r="D392" s="11" t="str">
        <x:v>C1</x:v>
      </x:c>
      <x:c r="E392" s="11" t="str">
        <x:v>Grid failure</x:v>
      </x:c>
      <x:c r="F392" s="11" t="str">
        <x:v>CM-HCG</x:v>
      </x:c>
      <x:c r="G392" s="11" t="str">
        <x:v>Household collection group</x:v>
      </x:c>
      <x:c r="H392" s="11" t="str">
        <x:v>ROL-30</x:v>
      </x:c>
      <x:c r="I392" s="19" t="n">
        <x:v>48</x:v>
      </x:c>
      <x:c r="J392" s="21" t="n">
        <x:v>6</x:v>
      </x:c>
      <x:c r="K392" s="18" t="n">
        <x:f>'05 Cargo Register'!K392</x:f>
        <x:v>1408.5539999999999</x:v>
      </x:c>
      <x:c r="L392" s="18" t="n">
        <x:f>'05 Cargo Register'!N392</x:f>
        <x:v>59</x:v>
      </x:c>
      <x:c r="M392" s="18" t="n">
        <x:f>'05 Cargo Register'!O392</x:f>
        <x:v>3761.25</x:v>
      </x:c>
      <x:c r="N392" s="18" t="n">
        <x:f>J392*K392</x:f>
        <x:v>8451.323999999999</x:v>
      </x:c>
      <x:c r="O392" s="18" t="n">
        <x:f>J392*L392</x:f>
        <x:v>354</x:v>
      </x:c>
      <x:c r="P392" s="18" t="n">
        <x:f>J392*M392</x:f>
        <x:v>22567.5</x:v>
      </x:c>
      <x:c r="Q392" s="22" t="n">
        <x:f>'01 Controls'!$E$22*'02 Cargo Classes'!$M$12</x:f>
        <x:v>0</x:v>
      </x:c>
      <x:c r="R392" s="22" t="n">
        <x:f>'01 Controls'!$F$22*'02 Cargo Classes'!$N$12</x:f>
        <x:v>0</x:v>
      </x:c>
      <x:c r="S392" s="22" t="n">
        <x:f>'01 Controls'!$G$22*'02 Cargo Classes'!$O$12</x:f>
        <x:v>1.35</x:v>
      </x:c>
      <x:c r="T392" s="22" t="n">
        <x:f>'01 Controls'!$H$22*'02 Cargo Classes'!$P$12</x:f>
        <x:v>0.03</x:v>
      </x:c>
      <x:c r="U392" s="22" t="n">
        <x:f>SUM(Q392:T392)</x:f>
        <x:v>1.3800000000000001</x:v>
      </x:c>
      <x:c r="V392" s="18" t="n">
        <x:f>IF(U392=0,0,N392*Q392/U392)</x:f>
        <x:v>0</x:v>
      </x:c>
      <x:c r="W392" s="18" t="n">
        <x:f>IF(U392=0,0,P392*Q392/U392)</x:f>
        <x:v>0</x:v>
      </x:c>
      <x:c r="X392" s="18" t="n">
        <x:f>MAX(V392,W392*'01 Controls'!$E$12)</x:f>
        <x:v>0</x:v>
      </x:c>
      <x:c r="Y392" s="18" t="n">
        <x:f>IF(U392=0,0,N392*R392/U392)</x:f>
        <x:v>0</x:v>
      </x:c>
      <x:c r="Z392" s="18" t="n">
        <x:f>IF(U392=0,0,P392*R392/U392)</x:f>
        <x:v>0</x:v>
      </x:c>
      <x:c r="AA392" s="18" t="n">
        <x:f>MAX(Y392,Z392*'01 Controls'!$E$13)</x:f>
        <x:v>0</x:v>
      </x:c>
      <x:c r="AB392" s="18" t="n">
        <x:f>IF(U392=0,0,N392*S392/U392)</x:f>
        <x:v>8267.59956521739</x:v>
      </x:c>
      <x:c r="AC392" s="18" t="n">
        <x:f>IF(U392=0,0,P392*S392/U392)</x:f>
        <x:v>22076.902173913044</x:v>
      </x:c>
      <x:c r="AD392" s="18" t="n">
        <x:f>MAX(AB392,AC392*'01 Controls'!$E$14)</x:f>
        <x:v>8267.59956521739</x:v>
      </x:c>
      <x:c r="AE392" s="18" t="n">
        <x:f>IF(U392=0,0,N392*T392/U392)</x:f>
        <x:v>183.72443478260865</x:v>
      </x:c>
      <x:c r="AF392" s="18" t="n">
        <x:f>IF(U392=0,0,P392*T392/U392)</x:f>
        <x:v>490.59782608695645</x:v>
      </x:c>
      <x:c r="AG392" s="18" t="n">
        <x:f>MAX(AE392,AF392*'01 Controls'!$E$15)</x:f>
        <x:v>183.72443478260865</x:v>
      </x:c>
      <x:c r="AH392" s="18" t="n">
        <x:f>SUM(V392,Y392,AB392,AE392)</x:f>
        <x:v>8451.323999999999</x:v>
      </x:c>
      <x:c r="AI392" s="18" t="n">
        <x:f>N392-AH392</x:f>
        <x:v>0</x:v>
      </x:c>
      <x:c r="AJ392" s="18" t="n">
        <x:f>V392*INDEX('07 Mode Capacity'!$P$6:$P$17,MATCH("AIR-"&amp;I392,'07 Mode Capacity'!$C$6:$C$17,0))</x:f>
        <x:v>0</x:v>
      </x:c>
      <x:c r="AK392" s="18" t="n">
        <x:f>Y392*INDEX('07 Mode Capacity'!$P$6:$P$17,MATCH("OCEAN-"&amp;I392,'07 Mode Capacity'!$C$6:$C$17,0))</x:f>
        <x:v>0</x:v>
      </x:c>
      <x:c r="AL392" s="18" t="n">
        <x:f>AB392*INDEX('07 Mode Capacity'!$P$6:$P$17,MATCH("LAND-"&amp;I392,'07 Mode Capacity'!$C$6:$C$17,0))</x:f>
        <x:v>1009.0429129341784</x:v>
      </x:c>
      <x:c r="AM392" s="18" t="n">
        <x:f>AE392*INDEX('07 Mode Capacity'!$P$6:$P$17,MATCH("INLAND-"&amp;I392,'07 Mode Capacity'!$C$6:$C$17,0))</x:f>
        <x:v>115.97317749997782</x:v>
      </x:c>
      <x:c r="AN392" s="18" t="n">
        <x:f>SUM(AJ392:AM392)</x:f>
        <x:v>1125.0160904341562</x:v>
      </x:c>
      <x:c r="AO392" s="17" t="n">
        <x:f>IF(N392=0,1,AN392/N392)</x:f>
        <x:v>0.13311714122357118</x:v>
      </x:c>
      <x:c r="AP392" s="11" t="str">
        <x:f>IF(AO392&gt;='01 Controls'!$E$16,"PASS","FAIL")</x:f>
        <x:v>FAIL</x:v>
      </x:c>
      <x:c r="AQ392" s="11" t="str">
        <x:v>UNQUANTIFIED</x:v>
      </x:c>
      <x:c r="AR392" s="11" t="str">
        <x:v>Position-class planning record; serial item and receiver open</x:v>
      </x:c>
      <x:c r="AS392" s="26"/>
      <x:c r="AT392" s="26"/>
    </x:row>
    <x:row r="393">
      <x:c r="C393" s="11" t="str">
        <x:v>C1-CM-HCG-LIN-18</x:v>
      </x:c>
      <x:c r="D393" s="11" t="str">
        <x:v>C1</x:v>
      </x:c>
      <x:c r="E393" s="11" t="str">
        <x:v>Grid failure</x:v>
      </x:c>
      <x:c r="F393" s="11" t="str">
        <x:v>CM-HCG</x:v>
      </x:c>
      <x:c r="G393" s="11" t="str">
        <x:v>Household collection group</x:v>
      </x:c>
      <x:c r="H393" s="11" t="str">
        <x:v>LIN-18</x:v>
      </x:c>
      <x:c r="I393" s="19" t="n">
        <x:v>72</x:v>
      </x:c>
      <x:c r="J393" s="21" t="n">
        <x:v>6</x:v>
      </x:c>
      <x:c r="K393" s="18" t="n">
        <x:f>'05 Cargo Register'!K393</x:f>
        <x:v>134.148</x:v>
      </x:c>
      <x:c r="L393" s="18" t="n">
        <x:f>'05 Cargo Register'!N393</x:f>
        <x:v>10</x:v>
      </x:c>
      <x:c r="M393" s="18" t="n">
        <x:f>'05 Cargo Register'!O393</x:f>
        <x:v>440</x:v>
      </x:c>
      <x:c r="N393" s="18" t="n">
        <x:f>J393*K393</x:f>
        <x:v>804.8879999999999</x:v>
      </x:c>
      <x:c r="O393" s="18" t="n">
        <x:f>J393*L393</x:f>
        <x:v>60</x:v>
      </x:c>
      <x:c r="P393" s="18" t="n">
        <x:f>J393*M393</x:f>
        <x:v>2640</x:v>
      </x:c>
      <x:c r="Q393" s="22" t="n">
        <x:f>'01 Controls'!$E$22*'02 Cargo Classes'!$M$13</x:f>
        <x:v>0</x:v>
      </x:c>
      <x:c r="R393" s="22" t="n">
        <x:f>'01 Controls'!$F$22*'02 Cargo Classes'!$N$13</x:f>
        <x:v>0</x:v>
      </x:c>
      <x:c r="S393" s="22" t="n">
        <x:f>'01 Controls'!$G$22*'02 Cargo Classes'!$O$13</x:f>
        <x:v>0.9</x:v>
      </x:c>
      <x:c r="T393" s="22" t="n">
        <x:f>'01 Controls'!$H$22*'02 Cargo Classes'!$P$13</x:f>
        <x:v>0.05</x:v>
      </x:c>
      <x:c r="U393" s="22" t="n">
        <x:f>SUM(Q393:T393)</x:f>
        <x:v>0.9500000000000001</x:v>
      </x:c>
      <x:c r="V393" s="18" t="n">
        <x:f>IF(U393=0,0,N393*Q393/U393)</x:f>
        <x:v>0</x:v>
      </x:c>
      <x:c r="W393" s="18" t="n">
        <x:f>IF(U393=0,0,P393*Q393/U393)</x:f>
        <x:v>0</x:v>
      </x:c>
      <x:c r="X393" s="18" t="n">
        <x:f>MAX(V393,W393*'01 Controls'!$E$12)</x:f>
        <x:v>0</x:v>
      </x:c>
      <x:c r="Y393" s="18" t="n">
        <x:f>IF(U393=0,0,N393*R393/U393)</x:f>
        <x:v>0</x:v>
      </x:c>
      <x:c r="Z393" s="18" t="n">
        <x:f>IF(U393=0,0,P393*R393/U393)</x:f>
        <x:v>0</x:v>
      </x:c>
      <x:c r="AA393" s="18" t="n">
        <x:f>MAX(Y393,Z393*'01 Controls'!$E$13)</x:f>
        <x:v>0</x:v>
      </x:c>
      <x:c r="AB393" s="18" t="n">
        <x:f>IF(U393=0,0,N393*S393/U393)</x:f>
        <x:v>762.5254736842104</x:v>
      </x:c>
      <x:c r="AC393" s="18" t="n">
        <x:f>IF(U393=0,0,P393*S393/U393)</x:f>
        <x:v>2501.052631578947</x:v>
      </x:c>
      <x:c r="AD393" s="18" t="n">
        <x:f>MAX(AB393,AC393*'01 Controls'!$E$14)</x:f>
        <x:v>762.5254736842104</x:v>
      </x:c>
      <x:c r="AE393" s="18" t="n">
        <x:f>IF(U393=0,0,N393*T393/U393)</x:f>
        <x:v>42.36252631578947</x:v>
      </x:c>
      <x:c r="AF393" s="18" t="n">
        <x:f>IF(U393=0,0,P393*T393/U393)</x:f>
        <x:v>138.94736842105263</x:v>
      </x:c>
      <x:c r="AG393" s="18" t="n">
        <x:f>MAX(AE393,AF393*'01 Controls'!$E$15)</x:f>
        <x:v>42.36252631578947</x:v>
      </x:c>
      <x:c r="AH393" s="18" t="n">
        <x:f>SUM(V393,Y393,AB393,AE393)</x:f>
        <x:v>804.8879999999999</x:v>
      </x:c>
      <x:c r="AI393" s="18" t="n">
        <x:f>N393-AH393</x:f>
        <x:v>0</x:v>
      </x:c>
      <x:c r="AJ393" s="18" t="n">
        <x:f>V393*INDEX('07 Mode Capacity'!$P$6:$P$17,MATCH("AIR-"&amp;I393,'07 Mode Capacity'!$C$6:$C$17,0))</x:f>
        <x:v>0</x:v>
      </x:c>
      <x:c r="AK393" s="18" t="n">
        <x:f>Y393*INDEX('07 Mode Capacity'!$P$6:$P$17,MATCH("OCEAN-"&amp;I393,'07 Mode Capacity'!$C$6:$C$17,0))</x:f>
        <x:v>0</x:v>
      </x:c>
      <x:c r="AL393" s="18" t="n">
        <x:f>AB393*INDEX('07 Mode Capacity'!$P$6:$P$17,MATCH("LAND-"&amp;I393,'07 Mode Capacity'!$C$6:$C$17,0))</x:f>
        <x:v>545.2135103395505</x:v>
      </x:c>
      <x:c r="AM393" s="18" t="n">
        <x:f>AE393*INDEX('07 Mode Capacity'!$P$6:$P$17,MATCH("INLAND-"&amp;I393,'07 Mode Capacity'!$C$6:$C$17,0))</x:f>
        <x:v>42.36252631578947</x:v>
      </x:c>
      <x:c r="AN393" s="18" t="n">
        <x:f>SUM(AJ393:AM393)</x:f>
        <x:v>587.57603665534</x:v>
      </x:c>
      <x:c r="AO393" s="17" t="n">
        <x:f>IF(N393=0,1,AN393/N393)</x:f>
        <x:v>0.7300096866338422</x:v>
      </x:c>
      <x:c r="AP393" s="11" t="str">
        <x:f>IF(AO393&gt;='01 Controls'!$E$16,"PASS","FAIL")</x:f>
        <x:v>FAIL</x:v>
      </x:c>
      <x:c r="AQ393" s="11" t="str">
        <x:v>UNQUANTIFIED</x:v>
      </x:c>
      <x:c r="AR393" s="11" t="str">
        <x:v>Position-class planning record; serial item and receiver open</x:v>
      </x:c>
      <x:c r="AS393" s="26"/>
      <x:c r="AT393" s="26"/>
    </x:row>
    <x:row r="394">
      <x:c r="C394" s="11" t="str">
        <x:v>C1-CM-HCG-BLK-08</x:v>
      </x:c>
      <x:c r="D394" s="11" t="str">
        <x:v>C1</x:v>
      </x:c>
      <x:c r="E394" s="11" t="str">
        <x:v>Grid failure</x:v>
      </x:c>
      <x:c r="F394" s="11" t="str">
        <x:v>CM-HCG</x:v>
      </x:c>
      <x:c r="G394" s="11" t="str">
        <x:v>Household collection group</x:v>
      </x:c>
      <x:c r="H394" s="11" t="str">
        <x:v>BLK-08</x:v>
      </x:c>
      <x:c r="I394" s="19" t="n">
        <x:v>48</x:v>
      </x:c>
      <x:c r="J394" s="21" t="n">
        <x:v>6</x:v>
      </x:c>
      <x:c r="K394" s="18" t="n">
        <x:f>'05 Cargo Register'!K394</x:f>
        <x:v>268.296</x:v>
      </x:c>
      <x:c r="L394" s="18" t="n">
        <x:f>'05 Cargo Register'!N394</x:f>
        <x:v>42</x:v>
      </x:c>
      <x:c r="M394" s="18" t="n">
        <x:f>'05 Cargo Register'!O394</x:f>
        <x:v>2142</x:v>
      </x:c>
      <x:c r="N394" s="18" t="n">
        <x:f>J394*K394</x:f>
        <x:v>1609.7759999999998</x:v>
      </x:c>
      <x:c r="O394" s="18" t="n">
        <x:f>J394*L394</x:f>
        <x:v>252</x:v>
      </x:c>
      <x:c r="P394" s="18" t="n">
        <x:f>J394*M394</x:f>
        <x:v>12852</x:v>
      </x:c>
      <x:c r="Q394" s="22" t="n">
        <x:f>'01 Controls'!$E$22*'02 Cargo Classes'!$M$14</x:f>
        <x:v>0.05</x:v>
      </x:c>
      <x:c r="R394" s="22" t="n">
        <x:f>'01 Controls'!$F$22*'02 Cargo Classes'!$N$14</x:f>
        <x:v>0</x:v>
      </x:c>
      <x:c r="S394" s="22" t="n">
        <x:f>'01 Controls'!$G$22*'02 Cargo Classes'!$O$14</x:f>
        <x:v>0.9</x:v>
      </x:c>
      <x:c r="T394" s="22" t="n">
        <x:f>'01 Controls'!$H$22*'02 Cargo Classes'!$P$14</x:f>
        <x:v>0.025</x:v>
      </x:c>
      <x:c r="U394" s="22" t="n">
        <x:f>SUM(Q394:T394)</x:f>
        <x:v>0.9750000000000001</x:v>
      </x:c>
      <x:c r="V394" s="18" t="n">
        <x:f>IF(U394=0,0,N394*Q394/U394)</x:f>
        <x:v>82.55261538461538</x:v>
      </x:c>
      <x:c r="W394" s="18" t="n">
        <x:f>IF(U394=0,0,P394*Q394/U394)</x:f>
        <x:v>659.0769230769231</x:v>
      </x:c>
      <x:c r="X394" s="18" t="n">
        <x:f>MAX(V394,W394*'01 Controls'!$E$12)</x:f>
        <x:v>164.76923076923077</x:v>
      </x:c>
      <x:c r="Y394" s="18" t="n">
        <x:f>IF(U394=0,0,N394*R394/U394)</x:f>
        <x:v>0</x:v>
      </x:c>
      <x:c r="Z394" s="18" t="n">
        <x:f>IF(U394=0,0,P394*R394/U394)</x:f>
        <x:v>0</x:v>
      </x:c>
      <x:c r="AA394" s="18" t="n">
        <x:f>MAX(Y394,Z394*'01 Controls'!$E$13)</x:f>
        <x:v>0</x:v>
      </x:c>
      <x:c r="AB394" s="18" t="n">
        <x:f>IF(U394=0,0,N394*S394/U394)</x:f>
        <x:v>1485.9470769230768</x:v>
      </x:c>
      <x:c r="AC394" s="18" t="n">
        <x:f>IF(U394=0,0,P394*S394/U394)</x:f>
        <x:v>11863.384615384615</x:v>
      </x:c>
      <x:c r="AD394" s="18" t="n">
        <x:f>MAX(AB394,AC394*'01 Controls'!$E$14)</x:f>
        <x:v>2372.6769230769232</x:v>
      </x:c>
      <x:c r="AE394" s="18" t="n">
        <x:f>IF(U394=0,0,N394*T394/U394)</x:f>
        <x:v>41.27630769230769</x:v>
      </x:c>
      <x:c r="AF394" s="18" t="n">
        <x:f>IF(U394=0,0,P394*T394/U394)</x:f>
        <x:v>329.53846153846155</x:v>
      </x:c>
      <x:c r="AG394" s="18" t="n">
        <x:f>MAX(AE394,AF394*'01 Controls'!$E$15)</x:f>
        <x:v>59.316923076923075</x:v>
      </x:c>
      <x:c r="AH394" s="18" t="n">
        <x:f>SUM(V394,Y394,AB394,AE394)</x:f>
        <x:v>1609.7759999999998</x:v>
      </x:c>
      <x:c r="AI394" s="18" t="n">
        <x:f>N394-AH394</x:f>
        <x:v>0</x:v>
      </x:c>
      <x:c r="AJ394" s="18" t="n">
        <x:f>V394*INDEX('07 Mode Capacity'!$P$6:$P$17,MATCH("AIR-"&amp;I394,'07 Mode Capacity'!$C$6:$C$17,0))</x:f>
        <x:v>23.14244177734894</x:v>
      </x:c>
      <x:c r="AK394" s="18" t="n">
        <x:f>Y394*INDEX('07 Mode Capacity'!$P$6:$P$17,MATCH("OCEAN-"&amp;I394,'07 Mode Capacity'!$C$6:$C$17,0))</x:f>
        <x:v>0</x:v>
      </x:c>
      <x:c r="AL394" s="18" t="n">
        <x:f>AB394*INDEX('07 Mode Capacity'!$P$6:$P$17,MATCH("LAND-"&amp;I394,'07 Mode Capacity'!$C$6:$C$17,0))</x:f>
        <x:v>181.35667494983036</x:v>
      </x:c>
      <x:c r="AM394" s="18" t="n">
        <x:f>AE394*INDEX('07 Mode Capacity'!$P$6:$P$17,MATCH("INLAND-"&amp;I394,'07 Mode Capacity'!$C$6:$C$17,0))</x:f>
        <x:v>26.055024004879026</x:v>
      </x:c>
      <x:c r="AN394" s="18" t="n">
        <x:f>SUM(AJ394:AM394)</x:f>
        <x:v>230.55414073205833</x:v>
      </x:c>
      <x:c r="AO394" s="17" t="n">
        <x:f>IF(N394=0,1,AN394/N394)</x:f>
        <x:v>0.14322125608287015</x:v>
      </x:c>
      <x:c r="AP394" s="11" t="str">
        <x:f>IF(AO394&gt;='01 Controls'!$E$16,"PASS","FAIL")</x:f>
        <x:v>FAIL</x:v>
      </x:c>
      <x:c r="AQ394" s="11" t="str">
        <x:v>UNQUANTIFIED</x:v>
      </x:c>
      <x:c r="AR394" s="11" t="str">
        <x:v>Position-class planning record; serial item and receiver open</x:v>
      </x:c>
      <x:c r="AS394" s="26"/>
      <x:c r="AT394" s="26"/>
    </x:row>
    <x:row r="395">
      <x:c r="C395" s="11" t="str">
        <x:v>C1-CM-CTN-APL-45</x:v>
      </x:c>
      <x:c r="D395" s="11" t="str">
        <x:v>C1</x:v>
      </x:c>
      <x:c r="E395" s="11" t="str">
        <x:v>Grid failure</x:v>
      </x:c>
      <x:c r="F395" s="11" t="str">
        <x:v>CM-CTN</x:v>
      </x:c>
      <x:c r="G395" s="11" t="str">
        <x:v>Continuity transfer-node group</x:v>
      </x:c>
      <x:c r="H395" s="11" t="str">
        <x:v>APL-45</x:v>
      </x:c>
      <x:c r="I395" s="19" t="n">
        <x:v>24</x:v>
      </x:c>
      <x:c r="J395" s="21" t="n">
        <x:v>4</x:v>
      </x:c>
      <x:c r="K395" s="18" t="n">
        <x:f>'05 Cargo Register'!K395</x:f>
        <x:v>189.546</x:v>
      </x:c>
      <x:c r="L395" s="18" t="n">
        <x:f>'05 Cargo Register'!N395</x:f>
        <x:v>50</x:v>
      </x:c>
      <x:c r="M395" s="18" t="n">
        <x:f>'05 Cargo Register'!O395</x:f>
        <x:v>375</x:v>
      </x:c>
      <x:c r="N395" s="18" t="n">
        <x:f>J395*K395</x:f>
        <x:v>758.184</x:v>
      </x:c>
      <x:c r="O395" s="18" t="n">
        <x:f>J395*L395</x:f>
        <x:v>200</x:v>
      </x:c>
      <x:c r="P395" s="18" t="n">
        <x:f>J395*M395</x:f>
        <x:v>1500</x:v>
      </x:c>
      <x:c r="Q395" s="22" t="n">
        <x:f>'01 Controls'!$E$22*'02 Cargo Classes'!$M$6</x:f>
        <x:v>0.15000000000000002</x:v>
      </x:c>
      <x:c r="R395" s="22" t="n">
        <x:f>'01 Controls'!$F$22*'02 Cargo Classes'!$N$6</x:f>
        <x:v>0</x:v>
      </x:c>
      <x:c r="S395" s="22" t="n">
        <x:f>'01 Controls'!$G$22*'02 Cargo Classes'!$O$6</x:f>
        <x:v>0.9</x:v>
      </x:c>
      <x:c r="T395" s="22" t="n">
        <x:f>'01 Controls'!$H$22*'02 Cargo Classes'!$P$6</x:f>
        <x:v>0.015</x:v>
      </x:c>
      <x:c r="U395" s="22" t="n">
        <x:f>SUM(Q395:T395)</x:f>
        <x:v>1.065</x:v>
      </x:c>
      <x:c r="V395" s="18" t="n">
        <x:f>IF(U395=0,0,N395*Q395/U395)</x:f>
        <x:v>106.78647887323945</x:v>
      </x:c>
      <x:c r="W395" s="18" t="n">
        <x:f>IF(U395=0,0,P395*Q395/U395)</x:f>
        <x:v>211.26760563380284</x:v>
      </x:c>
      <x:c r="X395" s="18" t="n">
        <x:f>MAX(V395,W395*'01 Controls'!$E$12)</x:f>
        <x:v>106.78647887323945</x:v>
      </x:c>
      <x:c r="Y395" s="18" t="n">
        <x:f>IF(U395=0,0,N395*R395/U395)</x:f>
        <x:v>0</x:v>
      </x:c>
      <x:c r="Z395" s="18" t="n">
        <x:f>IF(U395=0,0,P395*R395/U395)</x:f>
        <x:v>0</x:v>
      </x:c>
      <x:c r="AA395" s="18" t="n">
        <x:f>MAX(Y395,Z395*'01 Controls'!$E$13)</x:f>
        <x:v>0</x:v>
      </x:c>
      <x:c r="AB395" s="18" t="n">
        <x:f>IF(U395=0,0,N395*S395/U395)</x:f>
        <x:v>640.7188732394367</x:v>
      </x:c>
      <x:c r="AC395" s="18" t="n">
        <x:f>IF(U395=0,0,P395*S395/U395)</x:f>
        <x:v>1267.605633802817</x:v>
      </x:c>
      <x:c r="AD395" s="18" t="n">
        <x:f>MAX(AB395,AC395*'01 Controls'!$E$14)</x:f>
        <x:v>640.7188732394367</x:v>
      </x:c>
      <x:c r="AE395" s="18" t="n">
        <x:f>IF(U395=0,0,N395*T395/U395)</x:f>
        <x:v>10.678647887323944</x:v>
      </x:c>
      <x:c r="AF395" s="18" t="n">
        <x:f>IF(U395=0,0,P395*T395/U395)</x:f>
        <x:v>21.126760563380284</x:v>
      </x:c>
      <x:c r="AG395" s="18" t="n">
        <x:f>MAX(AE395,AF395*'01 Controls'!$E$15)</x:f>
        <x:v>10.678647887323944</x:v>
      </x:c>
      <x:c r="AH395" s="18" t="n">
        <x:f>SUM(V395,Y395,AB395,AE395)</x:f>
        <x:v>758.184</x:v>
      </x:c>
      <x:c r="AI395" s="18" t="n">
        <x:f>N395-AH395</x:f>
        <x:v>0</x:v>
      </x:c>
      <x:c r="AJ395" s="18" t="n">
        <x:f>V395*INDEX('07 Mode Capacity'!$P$6:$P$17,MATCH("AIR-"&amp;I395,'07 Mode Capacity'!$C$6:$C$17,0))</x:f>
        <x:v>21.668478818358516</x:v>
      </x:c>
      <x:c r="AK395" s="18" t="n">
        <x:f>Y395*INDEX('07 Mode Capacity'!$P$6:$P$17,MATCH("OCEAN-"&amp;I395,'07 Mode Capacity'!$C$6:$C$17,0))</x:f>
        <x:v>0</x:v>
      </x:c>
      <x:c r="AL395" s="18" t="n">
        <x:f>AB395*INDEX('07 Mode Capacity'!$P$6:$P$17,MATCH("LAND-"&amp;I395,'07 Mode Capacity'!$C$6:$C$17,0))</x:f>
        <x:v>245.07556119820822</x:v>
      </x:c>
      <x:c r="AM395" s="18" t="n">
        <x:f>AE395*INDEX('07 Mode Capacity'!$P$6:$P$17,MATCH("INLAND-"&amp;I395,'07 Mode Capacity'!$C$6:$C$17,0))</x:f>
        <x:v>10.678647887323944</x:v>
      </x:c>
      <x:c r="AN395" s="18" t="n">
        <x:f>SUM(AJ395:AM395)</x:f>
        <x:v>277.4226879038907</x:v>
      </x:c>
      <x:c r="AO395" s="17" t="n">
        <x:f>IF(N395=0,1,AN395/N395)</x:f>
        <x:v>0.3659041708924096</x:v>
      </x:c>
      <x:c r="AP395" s="11" t="str">
        <x:f>IF(AO395&gt;='01 Controls'!$E$16,"PASS","FAIL")</x:f>
        <x:v>FAIL</x:v>
      </x:c>
      <x:c r="AQ395" s="11" t="str">
        <x:v>UNQUANTIFIED</x:v>
      </x:c>
      <x:c r="AR395" s="11" t="str">
        <x:v>Position-class planning record; serial item and receiver open</x:v>
      </x:c>
      <x:c r="AS395" s="26"/>
      <x:c r="AT395" s="26"/>
    </x:row>
    <x:row r="396">
      <x:c r="C396" s="11" t="str">
        <x:v>C1-CM-CTN-ISO-18</x:v>
      </x:c>
      <x:c r="D396" s="11" t="str">
        <x:v>C1</x:v>
      </x:c>
      <x:c r="E396" s="11" t="str">
        <x:v>Grid failure</x:v>
      </x:c>
      <x:c r="F396" s="11" t="str">
        <x:v>CM-CTN</x:v>
      </x:c>
      <x:c r="G396" s="11" t="str">
        <x:v>Continuity transfer-node group</x:v>
      </x:c>
      <x:c r="H396" s="11" t="str">
        <x:v>ISO-18</x:v>
      </x:c>
      <x:c r="I396" s="19" t="n">
        <x:v>48</x:v>
      </x:c>
      <x:c r="J396" s="21" t="n">
        <x:v>4</x:v>
      </x:c>
      <x:c r="K396" s="18" t="n">
        <x:f>'05 Cargo Register'!K396</x:f>
        <x:v>379.092</x:v>
      </x:c>
      <x:c r="L396" s="18" t="n">
        <x:f>'05 Cargo Register'!N396</x:f>
        <x:v>25</x:v>
      </x:c>
      <x:c r="M396" s="18" t="n">
        <x:f>'05 Cargo Register'!O396</x:f>
        <x:v>660</x:v>
      </x:c>
      <x:c r="N396" s="18" t="n">
        <x:f>J396*K396</x:f>
        <x:v>1516.368</x:v>
      </x:c>
      <x:c r="O396" s="18" t="n">
        <x:f>J396*L396</x:f>
        <x:v>100</x:v>
      </x:c>
      <x:c r="P396" s="18" t="n">
        <x:f>J396*M396</x:f>
        <x:v>2640</x:v>
      </x:c>
      <x:c r="Q396" s="22" t="n">
        <x:f>'01 Controls'!$E$22*'02 Cargo Classes'!$M$7</x:f>
        <x:v>0.010000000000000002</x:v>
      </x:c>
      <x:c r="R396" s="22" t="n">
        <x:f>'01 Controls'!$F$22*'02 Cargo Classes'!$N$7</x:f>
        <x:v>0</x:v>
      </x:c>
      <x:c r="S396" s="22" t="n">
        <x:f>'01 Controls'!$G$22*'02 Cargo Classes'!$O$7</x:f>
        <x:v>1.08</x:v>
      </x:c>
      <x:c r="T396" s="22" t="n">
        <x:f>'01 Controls'!$H$22*'02 Cargo Classes'!$P$7</x:f>
        <x:v>0.04000000000000001</x:v>
      </x:c>
      <x:c r="U396" s="22" t="n">
        <x:f>SUM(Q396:T396)</x:f>
        <x:v>1.1300000000000001</x:v>
      </x:c>
      <x:c r="V396" s="18" t="n">
        <x:f>IF(U396=0,0,N396*Q396/U396)</x:f>
        <x:v>13.419185840707966</x:v>
      </x:c>
      <x:c r="W396" s="18" t="n">
        <x:f>IF(U396=0,0,P396*Q396/U396)</x:f>
        <x:v>23.362831858407084</x:v>
      </x:c>
      <x:c r="X396" s="18" t="n">
        <x:f>MAX(V396,W396*'01 Controls'!$E$12)</x:f>
        <x:v>13.419185840707966</x:v>
      </x:c>
      <x:c r="Y396" s="18" t="n">
        <x:f>IF(U396=0,0,N396*R396/U396)</x:f>
        <x:v>0</x:v>
      </x:c>
      <x:c r="Z396" s="18" t="n">
        <x:f>IF(U396=0,0,P396*R396/U396)</x:f>
        <x:v>0</x:v>
      </x:c>
      <x:c r="AA396" s="18" t="n">
        <x:f>MAX(Y396,Z396*'01 Controls'!$E$13)</x:f>
        <x:v>0</x:v>
      </x:c>
      <x:c r="AB396" s="18" t="n">
        <x:f>IF(U396=0,0,N396*S396/U396)</x:f>
        <x:v>1449.27207079646</x:v>
      </x:c>
      <x:c r="AC396" s="18" t="n">
        <x:f>IF(U396=0,0,P396*S396/U396)</x:f>
        <x:v>2523.1858407079644</x:v>
      </x:c>
      <x:c r="AD396" s="18" t="n">
        <x:f>MAX(AB396,AC396*'01 Controls'!$E$14)</x:f>
        <x:v>1449.27207079646</x:v>
      </x:c>
      <x:c r="AE396" s="18" t="n">
        <x:f>IF(U396=0,0,N396*T396/U396)</x:f>
        <x:v>53.676743362831864</x:v>
      </x:c>
      <x:c r="AF396" s="18" t="n">
        <x:f>IF(U396=0,0,P396*T396/U396)</x:f>
        <x:v>93.45132743362834</x:v>
      </x:c>
      <x:c r="AG396" s="18" t="n">
        <x:f>MAX(AE396,AF396*'01 Controls'!$E$15)</x:f>
        <x:v>53.676743362831864</x:v>
      </x:c>
      <x:c r="AH396" s="18" t="n">
        <x:f>SUM(V396,Y396,AB396,AE396)</x:f>
        <x:v>1516.3679999999997</x:v>
      </x:c>
      <x:c r="AI396" s="18" t="n">
        <x:f>N396-AH396</x:f>
        <x:v>2.2737367544323206e-13</x:v>
      </x:c>
      <x:c r="AJ396" s="18" t="n">
        <x:f>V396*INDEX('07 Mode Capacity'!$P$6:$P$17,MATCH("AIR-"&amp;I396,'07 Mode Capacity'!$C$6:$C$17,0))</x:f>
        <x:v>3.7618762963612227</x:v>
      </x:c>
      <x:c r="AK396" s="18" t="n">
        <x:f>Y396*INDEX('07 Mode Capacity'!$P$6:$P$17,MATCH("OCEAN-"&amp;I396,'07 Mode Capacity'!$C$6:$C$17,0))</x:f>
        <x:v>0</x:v>
      </x:c>
      <x:c r="AL396" s="18" t="n">
        <x:f>AB396*INDEX('07 Mode Capacity'!$P$6:$P$17,MATCH("LAND-"&amp;I396,'07 Mode Capacity'!$C$6:$C$17,0))</x:f>
        <x:v>176.8805685876438</x:v>
      </x:c>
      <x:c r="AM396" s="18" t="n">
        <x:f>AE396*INDEX('07 Mode Capacity'!$P$6:$P$17,MATCH("INLAND-"&amp;I396,'07 Mode Capacity'!$C$6:$C$17,0))</x:f>
        <x:v>33.88260517989478</x:v>
      </x:c>
      <x:c r="AN396" s="18" t="n">
        <x:f>SUM(AJ396:AM396)</x:f>
        <x:v>214.5250500638998</x:v>
      </x:c>
      <x:c r="AO396" s="17" t="n">
        <x:f>IF(N396=0,1,AN396/N396)</x:f>
        <x:v>0.14147294724229198</x:v>
      </x:c>
      <x:c r="AP396" s="11" t="str">
        <x:f>IF(AO396&gt;='01 Controls'!$E$16,"PASS","FAIL")</x:f>
        <x:v>FAIL</x:v>
      </x:c>
      <x:c r="AQ396" s="11" t="str">
        <x:v>UNQUANTIFIED</x:v>
      </x:c>
      <x:c r="AR396" s="11" t="str">
        <x:v>Position-class planning record; serial item and receiver open</x:v>
      </x:c>
      <x:c r="AS396" s="26"/>
      <x:c r="AT396" s="26"/>
    </x:row>
    <x:row r="397">
      <x:c r="C397" s="11" t="str">
        <x:v>C1-CM-CTN-COL-12</x:v>
      </x:c>
      <x:c r="D397" s="11" t="str">
        <x:v>C1</x:v>
      </x:c>
      <x:c r="E397" s="11" t="str">
        <x:v>Grid failure</x:v>
      </x:c>
      <x:c r="F397" s="11" t="str">
        <x:v>CM-CTN</x:v>
      </x:c>
      <x:c r="G397" s="11" t="str">
        <x:v>Continuity transfer-node group</x:v>
      </x:c>
      <x:c r="H397" s="11" t="str">
        <x:v>COL-12</x:v>
      </x:c>
      <x:c r="I397" s="19" t="n">
        <x:v>24</x:v>
      </x:c>
      <x:c r="J397" s="21" t="n">
        <x:v>4</x:v>
      </x:c>
      <x:c r="K397" s="18" t="n">
        <x:f>'05 Cargo Register'!K397</x:f>
        <x:v>94.773</x:v>
      </x:c>
      <x:c r="L397" s="18" t="n">
        <x:f>'05 Cargo Register'!N397</x:f>
        <x:v>10</x:v>
      </x:c>
      <x:c r="M397" s="18" t="n">
        <x:f>'05 Cargo Register'!O397</x:f>
        <x:v>264</x:v>
      </x:c>
      <x:c r="N397" s="18" t="n">
        <x:f>J397*K397</x:f>
        <x:v>379.092</x:v>
      </x:c>
      <x:c r="O397" s="18" t="n">
        <x:f>J397*L397</x:f>
        <x:v>40</x:v>
      </x:c>
      <x:c r="P397" s="18" t="n">
        <x:f>J397*M397</x:f>
        <x:v>1056</x:v>
      </x:c>
      <x:c r="Q397" s="22" t="n">
        <x:f>'01 Controls'!$E$22*'02 Cargo Classes'!$M$8</x:f>
        <x:v>0.1</x:v>
      </x:c>
      <x:c r="R397" s="22" t="n">
        <x:f>'01 Controls'!$F$22*'02 Cargo Classes'!$N$8</x:f>
        <x:v>0</x:v>
      </x:c>
      <x:c r="S397" s="22" t="n">
        <x:f>'01 Controls'!$G$22*'02 Cargo Classes'!$O$8</x:f>
        <x:v>1.08</x:v>
      </x:c>
      <x:c r="T397" s="22" t="n">
        <x:f>'01 Controls'!$H$22*'02 Cargo Classes'!$P$8</x:f>
        <x:v>0.010000000000000002</x:v>
      </x:c>
      <x:c r="U397" s="22" t="n">
        <x:f>SUM(Q397:T397)</x:f>
        <x:v>1.1900000000000002</x:v>
      </x:c>
      <x:c r="V397" s="18" t="n">
        <x:f>IF(U397=0,0,N397*Q397/U397)</x:f>
        <x:v>31.85647058823529</x:v>
      </x:c>
      <x:c r="W397" s="18" t="n">
        <x:f>IF(U397=0,0,P397*Q397/U397)</x:f>
        <x:v>88.73949579831933</x:v>
      </x:c>
      <x:c r="X397" s="18" t="n">
        <x:f>MAX(V397,W397*'01 Controls'!$E$12)</x:f>
        <x:v>31.85647058823529</x:v>
      </x:c>
      <x:c r="Y397" s="18" t="n">
        <x:f>IF(U397=0,0,N397*R397/U397)</x:f>
        <x:v>0</x:v>
      </x:c>
      <x:c r="Z397" s="18" t="n">
        <x:f>IF(U397=0,0,P397*R397/U397)</x:f>
        <x:v>0</x:v>
      </x:c>
      <x:c r="AA397" s="18" t="n">
        <x:f>MAX(Y397,Z397*'01 Controls'!$E$13)</x:f>
        <x:v>0</x:v>
      </x:c>
      <x:c r="AB397" s="18" t="n">
        <x:f>IF(U397=0,0,N397*S397/U397)</x:f>
        <x:v>344.0498823529411</x:v>
      </x:c>
      <x:c r="AC397" s="18" t="n">
        <x:f>IF(U397=0,0,P397*S397/U397)</x:f>
        <x:v>958.3865546218486</x:v>
      </x:c>
      <x:c r="AD397" s="18" t="n">
        <x:f>MAX(AB397,AC397*'01 Controls'!$E$14)</x:f>
        <x:v>344.0498823529411</x:v>
      </x:c>
      <x:c r="AE397" s="18" t="n">
        <x:f>IF(U397=0,0,N397*T397/U397)</x:f>
        <x:v>3.1856470588235295</x:v>
      </x:c>
      <x:c r="AF397" s="18" t="n">
        <x:f>IF(U397=0,0,P397*T397/U397)</x:f>
        <x:v>8.873949579831933</x:v>
      </x:c>
      <x:c r="AG397" s="18" t="n">
        <x:f>MAX(AE397,AF397*'01 Controls'!$E$15)</x:f>
        <x:v>3.1856470588235295</x:v>
      </x:c>
      <x:c r="AH397" s="18" t="n">
        <x:f>SUM(V397,Y397,AB397,AE397)</x:f>
        <x:v>379.0919999999999</x:v>
      </x:c>
      <x:c r="AI397" s="18" t="n">
        <x:f>N397-AH397</x:f>
        <x:v>5.684341886080802e-14</x:v>
      </x:c>
      <x:c r="AJ397" s="18" t="n">
        <x:f>V397*INDEX('07 Mode Capacity'!$P$6:$P$17,MATCH("AIR-"&amp;I397,'07 Mode Capacity'!$C$6:$C$17,0))</x:f>
        <x:v>6.464126034048126</x:v>
      </x:c>
      <x:c r="AK397" s="18" t="n">
        <x:f>Y397*INDEX('07 Mode Capacity'!$P$6:$P$17,MATCH("OCEAN-"&amp;I397,'07 Mode Capacity'!$C$6:$C$17,0))</x:f>
        <x:v>0</x:v>
      </x:c>
      <x:c r="AL397" s="18" t="n">
        <x:f>AB397*INDEX('07 Mode Capacity'!$P$6:$P$17,MATCH("LAND-"&amp;I397,'07 Mode Capacity'!$C$6:$C$17,0))</x:f>
        <x:v>131.5993979879454</x:v>
      </x:c>
      <x:c r="AM397" s="18" t="n">
        <x:f>AE397*INDEX('07 Mode Capacity'!$P$6:$P$17,MATCH("INLAND-"&amp;I397,'07 Mode Capacity'!$C$6:$C$17,0))</x:f>
        <x:v>3.1856470588235295</x:v>
      </x:c>
      <x:c r="AN397" s="18" t="n">
        <x:f>SUM(AJ397:AM397)</x:f>
        <x:v>141.24917108081704</x:v>
      </x:c>
      <x:c r="AO397" s="17" t="n">
        <x:f>IF(N397=0,1,AN397/N397)</x:f>
        <x:v>0.372598659641504</x:v>
      </x:c>
      <x:c r="AP397" s="11" t="str">
        <x:f>IF(AO397&gt;='01 Controls'!$E$16,"PASS","FAIL")</x:f>
        <x:v>FAIL</x:v>
      </x:c>
      <x:c r="AQ397" s="11" t="str">
        <x:v>UNQUANTIFIED</x:v>
      </x:c>
      <x:c r="AR397" s="11" t="str">
        <x:v>Position-class planning record; serial item and receiver open</x:v>
      </x:c>
      <x:c r="AS397" s="26"/>
      <x:c r="AT397" s="26"/>
    </x:row>
    <x:row r="398">
      <x:c r="C398" s="11" t="str">
        <x:v>C1-CM-CTN-BAT-22</x:v>
      </x:c>
      <x:c r="D398" s="11" t="str">
        <x:v>C1</x:v>
      </x:c>
      <x:c r="E398" s="11" t="str">
        <x:v>Grid failure</x:v>
      </x:c>
      <x:c r="F398" s="11" t="str">
        <x:v>CM-CTN</x:v>
      </x:c>
      <x:c r="G398" s="11" t="str">
        <x:v>Continuity transfer-node group</x:v>
      </x:c>
      <x:c r="H398" s="11" t="str">
        <x:v>BAT-22</x:v>
      </x:c>
      <x:c r="I398" s="19" t="n">
        <x:v>48</x:v>
      </x:c>
      <x:c r="J398" s="21" t="n">
        <x:v>4</x:v>
      </x:c>
      <x:c r="K398" s="18" t="n">
        <x:f>'05 Cargo Register'!K398</x:f>
        <x:v>142.15949999999998</x:v>
      </x:c>
      <x:c r="L398" s="18" t="n">
        <x:f>'05 Cargo Register'!N398</x:f>
        <x:v>9</x:v>
      </x:c>
      <x:c r="M398" s="18" t="n">
        <x:f>'05 Cargo Register'!O398</x:f>
        <x:v>237.60000000000002</x:v>
      </x:c>
      <x:c r="N398" s="18" t="n">
        <x:f>J398*K398</x:f>
        <x:v>568.6379999999999</x:v>
      </x:c>
      <x:c r="O398" s="18" t="n">
        <x:f>J398*L398</x:f>
        <x:v>36</x:v>
      </x:c>
      <x:c r="P398" s="18" t="n">
        <x:f>J398*M398</x:f>
        <x:v>950.4000000000001</x:v>
      </x:c>
      <x:c r="Q398" s="22" t="n">
        <x:f>'01 Controls'!$E$22*'02 Cargo Classes'!$M$9</x:f>
        <x:v>0</x:v>
      </x:c>
      <x:c r="R398" s="22" t="n">
        <x:f>'01 Controls'!$F$22*'02 Cargo Classes'!$N$9</x:f>
        <x:v>0</x:v>
      </x:c>
      <x:c r="S398" s="22" t="n">
        <x:f>'01 Controls'!$G$22*'02 Cargo Classes'!$O$9</x:f>
        <x:v>0.9</x:v>
      </x:c>
      <x:c r="T398" s="22" t="n">
        <x:f>'01 Controls'!$H$22*'02 Cargo Classes'!$P$9</x:f>
        <x:v>0.025</x:v>
      </x:c>
      <x:c r="U398" s="22" t="n">
        <x:f>SUM(Q398:T398)</x:f>
        <x:v>0.925</x:v>
      </x:c>
      <x:c r="V398" s="18" t="n">
        <x:f>IF(U398=0,0,N398*Q398/U398)</x:f>
        <x:v>0</x:v>
      </x:c>
      <x:c r="W398" s="18" t="n">
        <x:f>IF(U398=0,0,P398*Q398/U398)</x:f>
        <x:v>0</x:v>
      </x:c>
      <x:c r="X398" s="18" t="n">
        <x:f>MAX(V398,W398*'01 Controls'!$E$12)</x:f>
        <x:v>0</x:v>
      </x:c>
      <x:c r="Y398" s="18" t="n">
        <x:f>IF(U398=0,0,N398*R398/U398)</x:f>
        <x:v>0</x:v>
      </x:c>
      <x:c r="Z398" s="18" t="n">
        <x:f>IF(U398=0,0,P398*R398/U398)</x:f>
        <x:v>0</x:v>
      </x:c>
      <x:c r="AA398" s="18" t="n">
        <x:f>MAX(Y398,Z398*'01 Controls'!$E$13)</x:f>
        <x:v>0</x:v>
      </x:c>
      <x:c r="AB398" s="18" t="n">
        <x:f>IF(U398=0,0,N398*S398/U398)</x:f>
        <x:v>553.2694054054053</x:v>
      </x:c>
      <x:c r="AC398" s="18" t="n">
        <x:f>IF(U398=0,0,P398*S398/U398)</x:f>
        <x:v>924.7135135135136</x:v>
      </x:c>
      <x:c r="AD398" s="18" t="n">
        <x:f>MAX(AB398,AC398*'01 Controls'!$E$14)</x:f>
        <x:v>553.2694054054053</x:v>
      </x:c>
      <x:c r="AE398" s="18" t="n">
        <x:f>IF(U398=0,0,N398*T398/U398)</x:f>
        <x:v>15.368594594594594</x:v>
      </x:c>
      <x:c r="AF398" s="18" t="n">
        <x:f>IF(U398=0,0,P398*T398/U398)</x:f>
        <x:v>25.68648648648649</x:v>
      </x:c>
      <x:c r="AG398" s="18" t="n">
        <x:f>MAX(AE398,AF398*'01 Controls'!$E$15)</x:f>
        <x:v>15.368594594594594</x:v>
      </x:c>
      <x:c r="AH398" s="18" t="n">
        <x:f>SUM(V398,Y398,AB398,AE398)</x:f>
        <x:v>568.6379999999999</x:v>
      </x:c>
      <x:c r="AI398" s="18" t="n">
        <x:f>N398-AH398</x:f>
        <x:v>0</x:v>
      </x:c>
      <x:c r="AJ398" s="18" t="n">
        <x:f>V398*INDEX('07 Mode Capacity'!$P$6:$P$17,MATCH("AIR-"&amp;I398,'07 Mode Capacity'!$C$6:$C$17,0))</x:f>
        <x:v>0</x:v>
      </x:c>
      <x:c r="AK398" s="18" t="n">
        <x:f>Y398*INDEX('07 Mode Capacity'!$P$6:$P$17,MATCH("OCEAN-"&amp;I398,'07 Mode Capacity'!$C$6:$C$17,0))</x:f>
        <x:v>0</x:v>
      </x:c>
      <x:c r="AL398" s="18" t="n">
        <x:f>AB398*INDEX('07 Mode Capacity'!$P$6:$P$17,MATCH("LAND-"&amp;I398,'07 Mode Capacity'!$C$6:$C$17,0))</x:f>
        <x:v>67.52535219730997</x:v>
      </x:c>
      <x:c r="AM398" s="18" t="n">
        <x:f>AE398*INDEX('07 Mode Capacity'!$P$6:$P$17,MATCH("INLAND-"&amp;I398,'07 Mode Capacity'!$C$6:$C$17,0))</x:f>
        <x:v>9.701185097959737</x:v>
      </x:c>
      <x:c r="AN398" s="18" t="n">
        <x:f>SUM(AJ398:AM398)</x:f>
        <x:v>77.22653729526971</x:v>
      </x:c>
      <x:c r="AO398" s="17" t="n">
        <x:f>IF(N398=0,1,AN398/N398)</x:f>
        <x:v>0.13580966677441486</x:v>
      </x:c>
      <x:c r="AP398" s="11" t="str">
        <x:f>IF(AO398&gt;='01 Controls'!$E$16,"PASS","FAIL")</x:f>
        <x:v>FAIL</x:v>
      </x:c>
      <x:c r="AQ398" s="11" t="str">
        <x:v>UNQUANTIFIED</x:v>
      </x:c>
      <x:c r="AR398" s="11" t="str">
        <x:v>Position-class planning record; serial item and receiver open</x:v>
      </x:c>
      <x:c r="AS398" s="26"/>
      <x:c r="AT398" s="26"/>
    </x:row>
    <x:row r="399">
      <x:c r="C399" s="11" t="str">
        <x:v>C1-CM-CTN-TNK-20</x:v>
      </x:c>
      <x:c r="D399" s="11" t="str">
        <x:v>C1</x:v>
      </x:c>
      <x:c r="E399" s="11" t="str">
        <x:v>Grid failure</x:v>
      </x:c>
      <x:c r="F399" s="11" t="str">
        <x:v>CM-CTN</x:v>
      </x:c>
      <x:c r="G399" s="11" t="str">
        <x:v>Continuity transfer-node group</x:v>
      </x:c>
      <x:c r="H399" s="11" t="str">
        <x:v>TNK-20</x:v>
      </x:c>
      <x:c r="I399" s="19" t="n">
        <x:v>48</x:v>
      </x:c>
      <x:c r="J399" s="21" t="n">
        <x:v>4</x:v>
      </x:c>
      <x:c r="K399" s="18" t="n">
        <x:f>'05 Cargo Register'!K399</x:f>
        <x:v>94.773</x:v>
      </x:c>
      <x:c r="L399" s="18" t="n">
        <x:f>'05 Cargo Register'!N399</x:f>
        <x:v>6</x:v>
      </x:c>
      <x:c r="M399" s="18" t="n">
        <x:f>'05 Cargo Register'!O399</x:f>
        <x:v>127.5</x:v>
      </x:c>
      <x:c r="N399" s="18" t="n">
        <x:f>J399*K399</x:f>
        <x:v>379.092</x:v>
      </x:c>
      <x:c r="O399" s="18" t="n">
        <x:f>J399*L399</x:f>
        <x:v>24</x:v>
      </x:c>
      <x:c r="P399" s="18" t="n">
        <x:f>J399*M399</x:f>
        <x:v>510</x:v>
      </x:c>
      <x:c r="Q399" s="22" t="n">
        <x:f>'01 Controls'!$E$22*'02 Cargo Classes'!$M$10</x:f>
        <x:v>0</x:v>
      </x:c>
      <x:c r="R399" s="22" t="n">
        <x:f>'01 Controls'!$F$22*'02 Cargo Classes'!$N$10</x:f>
        <x:v>0</x:v>
      </x:c>
      <x:c r="S399" s="22" t="n">
        <x:f>'01 Controls'!$G$22*'02 Cargo Classes'!$O$10</x:f>
        <x:v>0.9</x:v>
      </x:c>
      <x:c r="T399" s="22" t="n">
        <x:f>'01 Controls'!$H$22*'02 Cargo Classes'!$P$10</x:f>
        <x:v>0.05</x:v>
      </x:c>
      <x:c r="U399" s="22" t="n">
        <x:f>SUM(Q399:T399)</x:f>
        <x:v>0.9500000000000001</x:v>
      </x:c>
      <x:c r="V399" s="18" t="n">
        <x:f>IF(U399=0,0,N399*Q399/U399)</x:f>
        <x:v>0</x:v>
      </x:c>
      <x:c r="W399" s="18" t="n">
        <x:f>IF(U399=0,0,P399*Q399/U399)</x:f>
        <x:v>0</x:v>
      </x:c>
      <x:c r="X399" s="18" t="n">
        <x:f>MAX(V399,W399*'01 Controls'!$E$12)</x:f>
        <x:v>0</x:v>
      </x:c>
      <x:c r="Y399" s="18" t="n">
        <x:f>IF(U399=0,0,N399*R399/U399)</x:f>
        <x:v>0</x:v>
      </x:c>
      <x:c r="Z399" s="18" t="n">
        <x:f>IF(U399=0,0,P399*R399/U399)</x:f>
        <x:v>0</x:v>
      </x:c>
      <x:c r="AA399" s="18" t="n">
        <x:f>MAX(Y399,Z399*'01 Controls'!$E$13)</x:f>
        <x:v>0</x:v>
      </x:c>
      <x:c r="AB399" s="18" t="n">
        <x:f>IF(U399=0,0,N399*S399/U399)</x:f>
        <x:v>359.1397894736842</x:v>
      </x:c>
      <x:c r="AC399" s="18" t="n">
        <x:f>IF(U399=0,0,P399*S399/U399)</x:f>
        <x:v>483.1578947368421</x:v>
      </x:c>
      <x:c r="AD399" s="18" t="n">
        <x:f>MAX(AB399,AC399*'01 Controls'!$E$14)</x:f>
        <x:v>359.1397894736842</x:v>
      </x:c>
      <x:c r="AE399" s="18" t="n">
        <x:f>IF(U399=0,0,N399*T399/U399)</x:f>
        <x:v>19.95221052631579</x:v>
      </x:c>
      <x:c r="AF399" s="18" t="n">
        <x:f>IF(U399=0,0,P399*T399/U399)</x:f>
        <x:v>26.842105263157894</x:v>
      </x:c>
      <x:c r="AG399" s="18" t="n">
        <x:f>MAX(AE399,AF399*'01 Controls'!$E$15)</x:f>
        <x:v>19.95221052631579</x:v>
      </x:c>
      <x:c r="AH399" s="18" t="n">
        <x:f>SUM(V399,Y399,AB399,AE399)</x:f>
        <x:v>379.092</x:v>
      </x:c>
      <x:c r="AI399" s="18" t="n">
        <x:f>N399-AH399</x:f>
        <x:v>0</x:v>
      </x:c>
      <x:c r="AJ399" s="18" t="n">
        <x:f>V399*INDEX('07 Mode Capacity'!$P$6:$P$17,MATCH("AIR-"&amp;I399,'07 Mode Capacity'!$C$6:$C$17,0))</x:f>
        <x:v>0</x:v>
      </x:c>
      <x:c r="AK399" s="18" t="n">
        <x:f>Y399*INDEX('07 Mode Capacity'!$P$6:$P$17,MATCH("OCEAN-"&amp;I399,'07 Mode Capacity'!$C$6:$C$17,0))</x:f>
        <x:v>0</x:v>
      </x:c>
      <x:c r="AL399" s="18" t="n">
        <x:f>AB399*INDEX('07 Mode Capacity'!$P$6:$P$17,MATCH("LAND-"&amp;I399,'07 Mode Capacity'!$C$6:$C$17,0))</x:f>
        <x:v>43.832246163166126</x:v>
      </x:c>
      <x:c r="AM399" s="18" t="n">
        <x:f>AE399*INDEX('07 Mode Capacity'!$P$6:$P$17,MATCH("INLAND-"&amp;I399,'07 Mode Capacity'!$C$6:$C$17,0))</x:f>
        <x:v>12.594521004368781</x:v>
      </x:c>
      <x:c r="AN399" s="18" t="n">
        <x:f>SUM(AJ399:AM399)</x:f>
        <x:v>56.426767167534905</x:v>
      </x:c>
      <x:c r="AO399" s="17" t="n">
        <x:f>IF(N399=0,1,AN399/N399)</x:f>
        <x:v>0.1488471589153422</x:v>
      </x:c>
      <x:c r="AP399" s="11" t="str">
        <x:f>IF(AO399&gt;='01 Controls'!$E$16,"PASS","FAIL")</x:f>
        <x:v>FAIL</x:v>
      </x:c>
      <x:c r="AQ399" s="11" t="str">
        <x:v>UNQUANTIFIED</x:v>
      </x:c>
      <x:c r="AR399" s="11" t="str">
        <x:v>Position-class planning record; serial item and receiver open</x:v>
      </x:c>
      <x:c r="AS399" s="26"/>
      <x:c r="AT399" s="26"/>
    </x:row>
    <x:row r="400">
      <x:c r="C400" s="11" t="str">
        <x:v>C1-CM-CTN-FLR-24</x:v>
      </x:c>
      <x:c r="D400" s="11" t="str">
        <x:v>C1</x:v>
      </x:c>
      <x:c r="E400" s="11" t="str">
        <x:v>Grid failure</x:v>
      </x:c>
      <x:c r="F400" s="11" t="str">
        <x:v>CM-CTN</x:v>
      </x:c>
      <x:c r="G400" s="11" t="str">
        <x:v>Continuity transfer-node group</x:v>
      </x:c>
      <x:c r="H400" s="11" t="str">
        <x:v>FLR-24</x:v>
      </x:c>
      <x:c r="I400" s="19" t="n">
        <x:v>48</x:v>
      </x:c>
      <x:c r="J400" s="21" t="n">
        <x:v>4</x:v>
      </x:c>
      <x:c r="K400" s="18" t="n">
        <x:f>'05 Cargo Register'!K400</x:f>
        <x:v>189.546</x:v>
      </x:c>
      <x:c r="L400" s="18" t="n">
        <x:f>'05 Cargo Register'!N400</x:f>
        <x:v>10</x:v>
      </x:c>
      <x:c r="M400" s="18" t="n">
        <x:f>'05 Cargo Register'!O400</x:f>
        <x:v>320</x:v>
      </x:c>
      <x:c r="N400" s="18" t="n">
        <x:f>J400*K400</x:f>
        <x:v>758.184</x:v>
      </x:c>
      <x:c r="O400" s="18" t="n">
        <x:f>J400*L400</x:f>
        <x:v>40</x:v>
      </x:c>
      <x:c r="P400" s="18" t="n">
        <x:f>J400*M400</x:f>
        <x:v>1280</x:v>
      </x:c>
      <x:c r="Q400" s="22" t="n">
        <x:f>'01 Controls'!$E$22*'02 Cargo Classes'!$M$11</x:f>
        <x:v>0</x:v>
      </x:c>
      <x:c r="R400" s="22" t="n">
        <x:f>'01 Controls'!$F$22*'02 Cargo Classes'!$N$11</x:f>
        <x:v>0</x:v>
      </x:c>
      <x:c r="S400" s="22" t="n">
        <x:f>'01 Controls'!$G$22*'02 Cargo Classes'!$O$11</x:f>
        <x:v>0.9</x:v>
      </x:c>
      <x:c r="T400" s="22" t="n">
        <x:f>'01 Controls'!$H$22*'02 Cargo Classes'!$P$11</x:f>
        <x:v>0.04000000000000001</x:v>
      </x:c>
      <x:c r="U400" s="22" t="n">
        <x:f>SUM(Q400:T400)</x:f>
        <x:v>0.9400000000000001</x:v>
      </x:c>
      <x:c r="V400" s="18" t="n">
        <x:f>IF(U400=0,0,N400*Q400/U400)</x:f>
        <x:v>0</x:v>
      </x:c>
      <x:c r="W400" s="18" t="n">
        <x:f>IF(U400=0,0,P400*Q400/U400)</x:f>
        <x:v>0</x:v>
      </x:c>
      <x:c r="X400" s="18" t="n">
        <x:f>MAX(V400,W400*'01 Controls'!$E$12)</x:f>
        <x:v>0</x:v>
      </x:c>
      <x:c r="Y400" s="18" t="n">
        <x:f>IF(U400=0,0,N400*R400/U400)</x:f>
        <x:v>0</x:v>
      </x:c>
      <x:c r="Z400" s="18" t="n">
        <x:f>IF(U400=0,0,P400*R400/U400)</x:f>
        <x:v>0</x:v>
      </x:c>
      <x:c r="AA400" s="18" t="n">
        <x:f>MAX(Y400,Z400*'01 Controls'!$E$13)</x:f>
        <x:v>0</x:v>
      </x:c>
      <x:c r="AB400" s="18" t="n">
        <x:f>IF(U400=0,0,N400*S400/U400)</x:f>
        <x:v>725.9208510638297</x:v>
      </x:c>
      <x:c r="AC400" s="18" t="n">
        <x:f>IF(U400=0,0,P400*S400/U400)</x:f>
        <x:v>1225.5319148936169</x:v>
      </x:c>
      <x:c r="AD400" s="18" t="n">
        <x:f>MAX(AB400,AC400*'01 Controls'!$E$14)</x:f>
        <x:v>725.9208510638297</x:v>
      </x:c>
      <x:c r="AE400" s="18" t="n">
        <x:f>IF(U400=0,0,N400*T400/U400)</x:f>
        <x:v>32.26314893617022</x:v>
      </x:c>
      <x:c r="AF400" s="18" t="n">
        <x:f>IF(U400=0,0,P400*T400/U400)</x:f>
        <x:v>54.468085106382986</x:v>
      </x:c>
      <x:c r="AG400" s="18" t="n">
        <x:f>MAX(AE400,AF400*'01 Controls'!$E$15)</x:f>
        <x:v>32.26314893617022</x:v>
      </x:c>
      <x:c r="AH400" s="18" t="n">
        <x:f>SUM(V400,Y400,AB400,AE400)</x:f>
        <x:v>758.1839999999999</x:v>
      </x:c>
      <x:c r="AI400" s="18" t="n">
        <x:f>N400-AH400</x:f>
        <x:v>1.1368683772161603e-13</x:v>
      </x:c>
      <x:c r="AJ400" s="18" t="n">
        <x:f>V400*INDEX('07 Mode Capacity'!$P$6:$P$17,MATCH("AIR-"&amp;I400,'07 Mode Capacity'!$C$6:$C$17,0))</x:f>
        <x:v>0</x:v>
      </x:c>
      <x:c r="AK400" s="18" t="n">
        <x:f>Y400*INDEX('07 Mode Capacity'!$P$6:$P$17,MATCH("OCEAN-"&amp;I400,'07 Mode Capacity'!$C$6:$C$17,0))</x:f>
        <x:v>0</x:v>
      </x:c>
      <x:c r="AL400" s="18" t="n">
        <x:f>AB400*INDEX('07 Mode Capacity'!$P$6:$P$17,MATCH("LAND-"&amp;I400,'07 Mode Capacity'!$C$6:$C$17,0))</x:f>
        <x:v>88.59709330852726</x:v>
      </x:c>
      <x:c r="AM400" s="18" t="n">
        <x:f>AE400*INDEX('07 Mode Capacity'!$P$6:$P$17,MATCH("INLAND-"&amp;I400,'07 Mode Capacity'!$C$6:$C$17,0))</x:f>
        <x:v>20.365608432596332</x:v>
      </x:c>
      <x:c r="AN400" s="18" t="n">
        <x:f>SUM(AJ400:AM400)</x:f>
        <x:v>108.9627017411236</x:v>
      </x:c>
      <x:c r="AO400" s="17" t="n">
        <x:f>IF(N400=0,1,AN400/N400)</x:f>
        <x:v>0.14371538009391335</x:v>
      </x:c>
      <x:c r="AP400" s="11" t="str">
        <x:f>IF(AO400&gt;='01 Controls'!$E$16,"PASS","FAIL")</x:f>
        <x:v>FAIL</x:v>
      </x:c>
      <x:c r="AQ400" s="11" t="str">
        <x:v>UNQUANTIFIED</x:v>
      </x:c>
      <x:c r="AR400" s="11" t="str">
        <x:v>Position-class planning record; serial item and receiver open</x:v>
      </x:c>
      <x:c r="AS400" s="26"/>
      <x:c r="AT400" s="26"/>
    </x:row>
    <x:row r="401">
      <x:c r="C401" s="11" t="str">
        <x:v>C1-CM-CTN-ROL-30</x:v>
      </x:c>
      <x:c r="D401" s="11" t="str">
        <x:v>C1</x:v>
      </x:c>
      <x:c r="E401" s="11" t="str">
        <x:v>Grid failure</x:v>
      </x:c>
      <x:c r="F401" s="11" t="str">
        <x:v>CM-CTN</x:v>
      </x:c>
      <x:c r="G401" s="11" t="str">
        <x:v>Continuity transfer-node group</x:v>
      </x:c>
      <x:c r="H401" s="11" t="str">
        <x:v>ROL-30</x:v>
      </x:c>
      <x:c r="I401" s="19" t="n">
        <x:v>48</x:v>
      </x:c>
      <x:c r="J401" s="21" t="n">
        <x:v>4</x:v>
      </x:c>
      <x:c r="K401" s="18" t="n">
        <x:f>'05 Cargo Register'!K401</x:f>
        <x:v>995.1164999999999</x:v>
      </x:c>
      <x:c r="L401" s="18" t="n">
        <x:f>'05 Cargo Register'!N401</x:f>
        <x:v>42</x:v>
      </x:c>
      <x:c r="M401" s="18" t="n">
        <x:f>'05 Cargo Register'!O401</x:f>
        <x:v>2677.5</x:v>
      </x:c>
      <x:c r="N401" s="18" t="n">
        <x:f>J401*K401</x:f>
        <x:v>3980.4659999999994</x:v>
      </x:c>
      <x:c r="O401" s="18" t="n">
        <x:f>J401*L401</x:f>
        <x:v>168</x:v>
      </x:c>
      <x:c r="P401" s="18" t="n">
        <x:f>J401*M401</x:f>
        <x:v>10710</x:v>
      </x:c>
      <x:c r="Q401" s="22" t="n">
        <x:f>'01 Controls'!$E$22*'02 Cargo Classes'!$M$12</x:f>
        <x:v>0</x:v>
      </x:c>
      <x:c r="R401" s="22" t="n">
        <x:f>'01 Controls'!$F$22*'02 Cargo Classes'!$N$12</x:f>
        <x:v>0</x:v>
      </x:c>
      <x:c r="S401" s="22" t="n">
        <x:f>'01 Controls'!$G$22*'02 Cargo Classes'!$O$12</x:f>
        <x:v>1.35</x:v>
      </x:c>
      <x:c r="T401" s="22" t="n">
        <x:f>'01 Controls'!$H$22*'02 Cargo Classes'!$P$12</x:f>
        <x:v>0.03</x:v>
      </x:c>
      <x:c r="U401" s="22" t="n">
        <x:f>SUM(Q401:T401)</x:f>
        <x:v>1.3800000000000001</x:v>
      </x:c>
      <x:c r="V401" s="18" t="n">
        <x:f>IF(U401=0,0,N401*Q401/U401)</x:f>
        <x:v>0</x:v>
      </x:c>
      <x:c r="W401" s="18" t="n">
        <x:f>IF(U401=0,0,P401*Q401/U401)</x:f>
        <x:v>0</x:v>
      </x:c>
      <x:c r="X401" s="18" t="n">
        <x:f>MAX(V401,W401*'01 Controls'!$E$12)</x:f>
        <x:v>0</x:v>
      </x:c>
      <x:c r="Y401" s="18" t="n">
        <x:f>IF(U401=0,0,N401*R401/U401)</x:f>
        <x:v>0</x:v>
      </x:c>
      <x:c r="Z401" s="18" t="n">
        <x:f>IF(U401=0,0,P401*R401/U401)</x:f>
        <x:v>0</x:v>
      </x:c>
      <x:c r="AA401" s="18" t="n">
        <x:f>MAX(Y401,Z401*'01 Controls'!$E$13)</x:f>
        <x:v>0</x:v>
      </x:c>
      <x:c r="AB401" s="18" t="n">
        <x:f>IF(U401=0,0,N401*S401/U401)</x:f>
        <x:v>3893.9341304347818</x:v>
      </x:c>
      <x:c r="AC401" s="18" t="n">
        <x:f>IF(U401=0,0,P401*S401/U401)</x:f>
        <x:v>10477.173913043478</x:v>
      </x:c>
      <x:c r="AD401" s="18" t="n">
        <x:f>MAX(AB401,AC401*'01 Controls'!$E$14)</x:f>
        <x:v>3893.9341304347818</x:v>
      </x:c>
      <x:c r="AE401" s="18" t="n">
        <x:f>IF(U401=0,0,N401*T401/U401)</x:f>
        <x:v>86.53186956521738</x:v>
      </x:c>
      <x:c r="AF401" s="18" t="n">
        <x:f>IF(U401=0,0,P401*T401/U401)</x:f>
        <x:v>232.82608695652172</x:v>
      </x:c>
      <x:c r="AG401" s="18" t="n">
        <x:f>MAX(AE401,AF401*'01 Controls'!$E$15)</x:f>
        <x:v>86.53186956521738</x:v>
      </x:c>
      <x:c r="AH401" s="18" t="n">
        <x:f>SUM(V401,Y401,AB401,AE401)</x:f>
        <x:v>3980.465999999999</x:v>
      </x:c>
      <x:c r="AI401" s="18" t="n">
        <x:f>N401-AH401</x:f>
        <x:v>4.547473508864641e-13</x:v>
      </x:c>
      <x:c r="AJ401" s="18" t="n">
        <x:f>V401*INDEX('07 Mode Capacity'!$P$6:$P$17,MATCH("AIR-"&amp;I401,'07 Mode Capacity'!$C$6:$C$17,0))</x:f>
        <x:v>0</x:v>
      </x:c>
      <x:c r="AK401" s="18" t="n">
        <x:f>Y401*INDEX('07 Mode Capacity'!$P$6:$P$17,MATCH("OCEAN-"&amp;I401,'07 Mode Capacity'!$C$6:$C$17,0))</x:f>
        <x:v>0</x:v>
      </x:c>
      <x:c r="AL401" s="18" t="n">
        <x:f>AB401*INDEX('07 Mode Capacity'!$P$6:$P$17,MATCH("LAND-"&amp;I401,'07 Mode Capacity'!$C$6:$C$17,0))</x:f>
        <x:v>475.2463646495457</x:v>
      </x:c>
      <x:c r="AM401" s="18" t="n">
        <x:f>AE401*INDEX('07 Mode Capacity'!$P$6:$P$17,MATCH("INLAND-"&amp;I401,'07 Mode Capacity'!$C$6:$C$17,0))</x:f>
        <x:v>54.62189000807764</x:v>
      </x:c>
      <x:c r="AN401" s="18" t="n">
        <x:f>SUM(AJ401:AM401)</x:f>
        <x:v>529.8682546576233</x:v>
      </x:c>
      <x:c r="AO401" s="17" t="n">
        <x:f>IF(N401=0,1,AN401/N401)</x:f>
        <x:v>0.13311714122357116</x:v>
      </x:c>
      <x:c r="AP401" s="11" t="str">
        <x:f>IF(AO401&gt;='01 Controls'!$E$16,"PASS","FAIL")</x:f>
        <x:v>FAIL</x:v>
      </x:c>
      <x:c r="AQ401" s="11" t="str">
        <x:v>UNQUANTIFIED</x:v>
      </x:c>
      <x:c r="AR401" s="11" t="str">
        <x:v>Position-class planning record; serial item and receiver open</x:v>
      </x:c>
      <x:c r="AS401" s="26"/>
      <x:c r="AT401" s="26"/>
    </x:row>
    <x:row r="402">
      <x:c r="C402" s="11" t="str">
        <x:v>C1-CM-CTN-LIN-18</x:v>
      </x:c>
      <x:c r="D402" s="11" t="str">
        <x:v>C1</x:v>
      </x:c>
      <x:c r="E402" s="11" t="str">
        <x:v>Grid failure</x:v>
      </x:c>
      <x:c r="F402" s="11" t="str">
        <x:v>CM-CTN</x:v>
      </x:c>
      <x:c r="G402" s="11" t="str">
        <x:v>Continuity transfer-node group</x:v>
      </x:c>
      <x:c r="H402" s="11" t="str">
        <x:v>LIN-18</x:v>
      </x:c>
      <x:c r="I402" s="19" t="n">
        <x:v>72</x:v>
      </x:c>
      <x:c r="J402" s="21" t="n">
        <x:v>4</x:v>
      </x:c>
      <x:c r="K402" s="18" t="n">
        <x:f>'05 Cargo Register'!K402</x:f>
        <x:v>94.773</x:v>
      </x:c>
      <x:c r="L402" s="18" t="n">
        <x:f>'05 Cargo Register'!N402</x:f>
        <x:v>7</x:v>
      </x:c>
      <x:c r="M402" s="18" t="n">
        <x:f>'05 Cargo Register'!O402</x:f>
        <x:v>308</x:v>
      </x:c>
      <x:c r="N402" s="18" t="n">
        <x:f>J402*K402</x:f>
        <x:v>379.092</x:v>
      </x:c>
      <x:c r="O402" s="18" t="n">
        <x:f>J402*L402</x:f>
        <x:v>28</x:v>
      </x:c>
      <x:c r="P402" s="18" t="n">
        <x:f>J402*M402</x:f>
        <x:v>1232</x:v>
      </x:c>
      <x:c r="Q402" s="22" t="n">
        <x:f>'01 Controls'!$E$22*'02 Cargo Classes'!$M$13</x:f>
        <x:v>0</x:v>
      </x:c>
      <x:c r="R402" s="22" t="n">
        <x:f>'01 Controls'!$F$22*'02 Cargo Classes'!$N$13</x:f>
        <x:v>0</x:v>
      </x:c>
      <x:c r="S402" s="22" t="n">
        <x:f>'01 Controls'!$G$22*'02 Cargo Classes'!$O$13</x:f>
        <x:v>0.9</x:v>
      </x:c>
      <x:c r="T402" s="22" t="n">
        <x:f>'01 Controls'!$H$22*'02 Cargo Classes'!$P$13</x:f>
        <x:v>0.05</x:v>
      </x:c>
      <x:c r="U402" s="22" t="n">
        <x:f>SUM(Q402:T402)</x:f>
        <x:v>0.9500000000000001</x:v>
      </x:c>
      <x:c r="V402" s="18" t="n">
        <x:f>IF(U402=0,0,N402*Q402/U402)</x:f>
        <x:v>0</x:v>
      </x:c>
      <x:c r="W402" s="18" t="n">
        <x:f>IF(U402=0,0,P402*Q402/U402)</x:f>
        <x:v>0</x:v>
      </x:c>
      <x:c r="X402" s="18" t="n">
        <x:f>MAX(V402,W402*'01 Controls'!$E$12)</x:f>
        <x:v>0</x:v>
      </x:c>
      <x:c r="Y402" s="18" t="n">
        <x:f>IF(U402=0,0,N402*R402/U402)</x:f>
        <x:v>0</x:v>
      </x:c>
      <x:c r="Z402" s="18" t="n">
        <x:f>IF(U402=0,0,P402*R402/U402)</x:f>
        <x:v>0</x:v>
      </x:c>
      <x:c r="AA402" s="18" t="n">
        <x:f>MAX(Y402,Z402*'01 Controls'!$E$13)</x:f>
        <x:v>0</x:v>
      </x:c>
      <x:c r="AB402" s="18" t="n">
        <x:f>IF(U402=0,0,N402*S402/U402)</x:f>
        <x:v>359.1397894736842</x:v>
      </x:c>
      <x:c r="AC402" s="18" t="n">
        <x:f>IF(U402=0,0,P402*S402/U402)</x:f>
        <x:v>1167.157894736842</x:v>
      </x:c>
      <x:c r="AD402" s="18" t="n">
        <x:f>MAX(AB402,AC402*'01 Controls'!$E$14)</x:f>
        <x:v>359.1397894736842</x:v>
      </x:c>
      <x:c r="AE402" s="18" t="n">
        <x:f>IF(U402=0,0,N402*T402/U402)</x:f>
        <x:v>19.95221052631579</x:v>
      </x:c>
      <x:c r="AF402" s="18" t="n">
        <x:f>IF(U402=0,0,P402*T402/U402)</x:f>
        <x:v>64.84210526315789</x:v>
      </x:c>
      <x:c r="AG402" s="18" t="n">
        <x:f>MAX(AE402,AF402*'01 Controls'!$E$15)</x:f>
        <x:v>19.95221052631579</x:v>
      </x:c>
      <x:c r="AH402" s="18" t="n">
        <x:f>SUM(V402,Y402,AB402,AE402)</x:f>
        <x:v>379.092</x:v>
      </x:c>
      <x:c r="AI402" s="18" t="n">
        <x:f>N402-AH402</x:f>
        <x:v>0</x:v>
      </x:c>
      <x:c r="AJ402" s="18" t="n">
        <x:f>V402*INDEX('07 Mode Capacity'!$P$6:$P$17,MATCH("AIR-"&amp;I402,'07 Mode Capacity'!$C$6:$C$17,0))</x:f>
        <x:v>0</x:v>
      </x:c>
      <x:c r="AK402" s="18" t="n">
        <x:f>Y402*INDEX('07 Mode Capacity'!$P$6:$P$17,MATCH("OCEAN-"&amp;I402,'07 Mode Capacity'!$C$6:$C$17,0))</x:f>
        <x:v>0</x:v>
      </x:c>
      <x:c r="AL402" s="18" t="n">
        <x:f>AB402*INDEX('07 Mode Capacity'!$P$6:$P$17,MATCH("LAND-"&amp;I402,'07 Mode Capacity'!$C$6:$C$17,0))</x:f>
        <x:v>256.7886215990807</x:v>
      </x:c>
      <x:c r="AM402" s="18" t="n">
        <x:f>AE402*INDEX('07 Mode Capacity'!$P$6:$P$17,MATCH("INLAND-"&amp;I402,'07 Mode Capacity'!$C$6:$C$17,0))</x:f>
        <x:v>19.95221052631579</x:v>
      </x:c>
      <x:c r="AN402" s="18" t="n">
        <x:f>SUM(AJ402:AM402)</x:f>
        <x:v>276.74083212539654</x:v>
      </x:c>
      <x:c r="AO402" s="17" t="n">
        <x:f>IF(N402=0,1,AN402/N402)</x:f>
        <x:v>0.7300096866338424</x:v>
      </x:c>
      <x:c r="AP402" s="11" t="str">
        <x:f>IF(AO402&gt;='01 Controls'!$E$16,"PASS","FAIL")</x:f>
        <x:v>FAIL</x:v>
      </x:c>
      <x:c r="AQ402" s="11" t="str">
        <x:v>UNQUANTIFIED</x:v>
      </x:c>
      <x:c r="AR402" s="11" t="str">
        <x:v>Position-class planning record; serial item and receiver open</x:v>
      </x:c>
      <x:c r="AS402" s="26"/>
      <x:c r="AT402" s="26"/>
    </x:row>
    <x:row r="403">
      <x:c r="C403" s="11" t="str">
        <x:v>C1-CM-CTN-BLK-08</x:v>
      </x:c>
      <x:c r="D403" s="11" t="str">
        <x:v>C1</x:v>
      </x:c>
      <x:c r="E403" s="11" t="str">
        <x:v>Grid failure</x:v>
      </x:c>
      <x:c r="F403" s="11" t="str">
        <x:v>CM-CTN</x:v>
      </x:c>
      <x:c r="G403" s="11" t="str">
        <x:v>Continuity transfer-node group</x:v>
      </x:c>
      <x:c r="H403" s="11" t="str">
        <x:v>BLK-08</x:v>
      </x:c>
      <x:c r="I403" s="19" t="n">
        <x:v>48</x:v>
      </x:c>
      <x:c r="J403" s="21" t="n">
        <x:v>4</x:v>
      </x:c>
      <x:c r="K403" s="18" t="n">
        <x:f>'05 Cargo Register'!K403</x:f>
        <x:v>189.546</x:v>
      </x:c>
      <x:c r="L403" s="18" t="n">
        <x:f>'05 Cargo Register'!N403</x:f>
        <x:v>30</x:v>
      </x:c>
      <x:c r="M403" s="18" t="n">
        <x:f>'05 Cargo Register'!O403</x:f>
        <x:v>1530</x:v>
      </x:c>
      <x:c r="N403" s="18" t="n">
        <x:f>J403*K403</x:f>
        <x:v>758.184</x:v>
      </x:c>
      <x:c r="O403" s="18" t="n">
        <x:f>J403*L403</x:f>
        <x:v>120</x:v>
      </x:c>
      <x:c r="P403" s="18" t="n">
        <x:f>J403*M403</x:f>
        <x:v>6120</x:v>
      </x:c>
      <x:c r="Q403" s="22" t="n">
        <x:f>'01 Controls'!$E$22*'02 Cargo Classes'!$M$14</x:f>
        <x:v>0.05</x:v>
      </x:c>
      <x:c r="R403" s="22" t="n">
        <x:f>'01 Controls'!$F$22*'02 Cargo Classes'!$N$14</x:f>
        <x:v>0</x:v>
      </x:c>
      <x:c r="S403" s="22" t="n">
        <x:f>'01 Controls'!$G$22*'02 Cargo Classes'!$O$14</x:f>
        <x:v>0.9</x:v>
      </x:c>
      <x:c r="T403" s="22" t="n">
        <x:f>'01 Controls'!$H$22*'02 Cargo Classes'!$P$14</x:f>
        <x:v>0.025</x:v>
      </x:c>
      <x:c r="U403" s="22" t="n">
        <x:f>SUM(Q403:T403)</x:f>
        <x:v>0.9750000000000001</x:v>
      </x:c>
      <x:c r="V403" s="18" t="n">
        <x:f>IF(U403=0,0,N403*Q403/U403)</x:f>
        <x:v>38.88123076923076</x:v>
      </x:c>
      <x:c r="W403" s="18" t="n">
        <x:f>IF(U403=0,0,P403*Q403/U403)</x:f>
        <x:v>313.8461538461538</x:v>
      </x:c>
      <x:c r="X403" s="18" t="n">
        <x:f>MAX(V403,W403*'01 Controls'!$E$12)</x:f>
        <x:v>78.46153846153845</x:v>
      </x:c>
      <x:c r="Y403" s="18" t="n">
        <x:f>IF(U403=0,0,N403*R403/U403)</x:f>
        <x:v>0</x:v>
      </x:c>
      <x:c r="Z403" s="18" t="n">
        <x:f>IF(U403=0,0,P403*R403/U403)</x:f>
        <x:v>0</x:v>
      </x:c>
      <x:c r="AA403" s="18" t="n">
        <x:f>MAX(Y403,Z403*'01 Controls'!$E$13)</x:f>
        <x:v>0</x:v>
      </x:c>
      <x:c r="AB403" s="18" t="n">
        <x:f>IF(U403=0,0,N403*S403/U403)</x:f>
        <x:v>699.8621538461538</x:v>
      </x:c>
      <x:c r="AC403" s="18" t="n">
        <x:f>IF(U403=0,0,P403*S403/U403)</x:f>
        <x:v>5649.230769230769</x:v>
      </x:c>
      <x:c r="AD403" s="18" t="n">
        <x:f>MAX(AB403,AC403*'01 Controls'!$E$14)</x:f>
        <x:v>1129.8461538461538</x:v>
      </x:c>
      <x:c r="AE403" s="18" t="n">
        <x:f>IF(U403=0,0,N403*T403/U403)</x:f>
        <x:v>19.44061538461538</x:v>
      </x:c>
      <x:c r="AF403" s="18" t="n">
        <x:f>IF(U403=0,0,P403*T403/U403)</x:f>
        <x:v>156.9230769230769</x:v>
      </x:c>
      <x:c r="AG403" s="18" t="n">
        <x:f>MAX(AE403,AF403*'01 Controls'!$E$15)</x:f>
        <x:v>28.24615384615384</x:v>
      </x:c>
      <x:c r="AH403" s="18" t="n">
        <x:f>SUM(V403,Y403,AB403,AE403)</x:f>
        <x:v>758.184</x:v>
      </x:c>
      <x:c r="AI403" s="18" t="n">
        <x:f>N403-AH403</x:f>
        <x:v>0</x:v>
      </x:c>
      <x:c r="AJ403" s="18" t="n">
        <x:f>V403*INDEX('07 Mode Capacity'!$P$6:$P$17,MATCH("AIR-"&amp;I403,'07 Mode Capacity'!$C$6:$C$17,0))</x:f>
        <x:v>10.899795422790206</x:v>
      </x:c>
      <x:c r="AK403" s="18" t="n">
        <x:f>Y403*INDEX('07 Mode Capacity'!$P$6:$P$17,MATCH("OCEAN-"&amp;I403,'07 Mode Capacity'!$C$6:$C$17,0))</x:f>
        <x:v>0</x:v>
      </x:c>
      <x:c r="AL403" s="18" t="n">
        <x:f>AB403*INDEX('07 Mode Capacity'!$P$6:$P$17,MATCH("LAND-"&amp;I403,'07 Mode Capacity'!$C$6:$C$17,0))</x:f>
        <x:v>85.41668483078527</x:v>
      </x:c>
      <x:c r="AM403" s="18" t="n">
        <x:f>AE403*INDEX('07 Mode Capacity'!$P$6:$P$17,MATCH("INLAND-"&amp;I403,'07 Mode Capacity'!$C$6:$C$17,0))</x:f>
        <x:v>12.271584568359323</x:v>
      </x:c>
      <x:c r="AN403" s="18" t="n">
        <x:f>SUM(AJ403:AM403)</x:f>
        <x:v>108.58806482193481</x:v>
      </x:c>
      <x:c r="AO403" s="17" t="n">
        <x:f>IF(N403=0,1,AN403/N403)</x:f>
        <x:v>0.14322125608287015</x:v>
      </x:c>
      <x:c r="AP403" s="11" t="str">
        <x:f>IF(AO403&gt;='01 Controls'!$E$16,"PASS","FAIL")</x:f>
        <x:v>FAIL</x:v>
      </x:c>
      <x:c r="AQ403" s="11" t="str">
        <x:v>UNQUANTIFIED</x:v>
      </x:c>
      <x:c r="AR403" s="11" t="str">
        <x:v>Position-class planning record; serial item and receiver open</x:v>
      </x:c>
      <x:c r="AS403" s="26"/>
      <x:c r="AT403" s="26"/>
    </x:row>
    <x:row r="404">
      <x:c r="C404" s="11" t="str">
        <x:v>C1-CM-RMG-APL-45</x:v>
      </x:c>
      <x:c r="D404" s="11" t="str">
        <x:v>C1</x:v>
      </x:c>
      <x:c r="E404" s="11" t="str">
        <x:v>Grid failure</x:v>
      </x:c>
      <x:c r="F404" s="11" t="str">
        <x:v>CM-RMG</x:v>
      </x:c>
      <x:c r="G404" s="11" t="str">
        <x:v>Civil road-mobility group</x:v>
      </x:c>
      <x:c r="H404" s="11" t="str">
        <x:v>APL-45</x:v>
      </x:c>
      <x:c r="I404" s="19" t="n">
        <x:v>24</x:v>
      </x:c>
      <x:c r="J404" s="21" t="n">
        <x:v>8</x:v>
      </x:c>
      <x:c r="K404" s="18" t="n">
        <x:f>'05 Cargo Register'!K404</x:f>
        <x:v>105</x:v>
      </x:c>
      <x:c r="L404" s="18" t="n">
        <x:f>'05 Cargo Register'!N404</x:f>
        <x:v>28</x:v>
      </x:c>
      <x:c r="M404" s="18" t="n">
        <x:f>'05 Cargo Register'!O404</x:f>
        <x:v>210</x:v>
      </x:c>
      <x:c r="N404" s="18" t="n">
        <x:f>J404*K404</x:f>
        <x:v>840</x:v>
      </x:c>
      <x:c r="O404" s="18" t="n">
        <x:f>J404*L404</x:f>
        <x:v>224</x:v>
      </x:c>
      <x:c r="P404" s="18" t="n">
        <x:f>J404*M404</x:f>
        <x:v>1680</x:v>
      </x:c>
      <x:c r="Q404" s="22" t="n">
        <x:f>'01 Controls'!$E$22*'02 Cargo Classes'!$M$6</x:f>
        <x:v>0.15000000000000002</x:v>
      </x:c>
      <x:c r="R404" s="22" t="n">
        <x:f>'01 Controls'!$F$22*'02 Cargo Classes'!$N$6</x:f>
        <x:v>0</x:v>
      </x:c>
      <x:c r="S404" s="22" t="n">
        <x:f>'01 Controls'!$G$22*'02 Cargo Classes'!$O$6</x:f>
        <x:v>0.9</x:v>
      </x:c>
      <x:c r="T404" s="22" t="n">
        <x:f>'01 Controls'!$H$22*'02 Cargo Classes'!$P$6</x:f>
        <x:v>0.015</x:v>
      </x:c>
      <x:c r="U404" s="22" t="n">
        <x:f>SUM(Q404:T404)</x:f>
        <x:v>1.065</x:v>
      </x:c>
      <x:c r="V404" s="18" t="n">
        <x:f>IF(U404=0,0,N404*Q404/U404)</x:f>
        <x:v>118.3098591549296</x:v>
      </x:c>
      <x:c r="W404" s="18" t="n">
        <x:f>IF(U404=0,0,P404*Q404/U404)</x:f>
        <x:v>236.6197183098592</x:v>
      </x:c>
      <x:c r="X404" s="18" t="n">
        <x:f>MAX(V404,W404*'01 Controls'!$E$12)</x:f>
        <x:v>118.3098591549296</x:v>
      </x:c>
      <x:c r="Y404" s="18" t="n">
        <x:f>IF(U404=0,0,N404*R404/U404)</x:f>
        <x:v>0</x:v>
      </x:c>
      <x:c r="Z404" s="18" t="n">
        <x:f>IF(U404=0,0,P404*R404/U404)</x:f>
        <x:v>0</x:v>
      </x:c>
      <x:c r="AA404" s="18" t="n">
        <x:f>MAX(Y404,Z404*'01 Controls'!$E$13)</x:f>
        <x:v>0</x:v>
      </x:c>
      <x:c r="AB404" s="18" t="n">
        <x:f>IF(U404=0,0,N404*S404/U404)</x:f>
        <x:v>709.8591549295775</x:v>
      </x:c>
      <x:c r="AC404" s="18" t="n">
        <x:f>IF(U404=0,0,P404*S404/U404)</x:f>
        <x:v>1419.718309859155</x:v>
      </x:c>
      <x:c r="AD404" s="18" t="n">
        <x:f>MAX(AB404,AC404*'01 Controls'!$E$14)</x:f>
        <x:v>709.8591549295775</x:v>
      </x:c>
      <x:c r="AE404" s="18" t="n">
        <x:f>IF(U404=0,0,N404*T404/U404)</x:f>
        <x:v>11.830985915492958</x:v>
      </x:c>
      <x:c r="AF404" s="18" t="n">
        <x:f>IF(U404=0,0,P404*T404/U404)</x:f>
        <x:v>23.661971830985916</x:v>
      </x:c>
      <x:c r="AG404" s="18" t="n">
        <x:f>MAX(AE404,AF404*'01 Controls'!$E$15)</x:f>
        <x:v>11.830985915492958</x:v>
      </x:c>
      <x:c r="AH404" s="18" t="n">
        <x:f>SUM(V404,Y404,AB404,AE404)</x:f>
        <x:v>840.0000000000001</x:v>
      </x:c>
      <x:c r="AI404" s="18" t="n">
        <x:f>N404-AH404</x:f>
        <x:v>-1.1368683772161603e-13</x:v>
      </x:c>
      <x:c r="AJ404" s="18" t="n">
        <x:f>V404*INDEX('07 Mode Capacity'!$P$6:$P$17,MATCH("AIR-"&amp;I404,'07 Mode Capacity'!$C$6:$C$17,0))</x:f>
        <x:v>24.00673478657048</x:v>
      </x:c>
      <x:c r="AK404" s="18" t="n">
        <x:f>Y404*INDEX('07 Mode Capacity'!$P$6:$P$17,MATCH("OCEAN-"&amp;I404,'07 Mode Capacity'!$C$6:$C$17,0))</x:f>
        <x:v>0</x:v>
      </x:c>
      <x:c r="AL404" s="18" t="n">
        <x:f>AB404*INDEX('07 Mode Capacity'!$P$6:$P$17,MATCH("LAND-"&amp;I404,'07 Mode Capacity'!$C$6:$C$17,0))</x:f>
        <x:v>271.5217828475606</x:v>
      </x:c>
      <x:c r="AM404" s="18" t="n">
        <x:f>AE404*INDEX('07 Mode Capacity'!$P$6:$P$17,MATCH("INLAND-"&amp;I404,'07 Mode Capacity'!$C$6:$C$17,0))</x:f>
        <x:v>11.830985915492958</x:v>
      </x:c>
      <x:c r="AN404" s="18" t="n">
        <x:f>SUM(AJ404:AM404)</x:f>
        <x:v>307.359503549624</x:v>
      </x:c>
      <x:c r="AO404" s="17" t="n">
        <x:f>IF(N404=0,1,AN404/N404)</x:f>
        <x:v>0.3659041708924095</x:v>
      </x:c>
      <x:c r="AP404" s="11" t="str">
        <x:f>IF(AO404&gt;='01 Controls'!$E$16,"PASS","FAIL")</x:f>
        <x:v>FAIL</x:v>
      </x:c>
      <x:c r="AQ404" s="11" t="str">
        <x:v>UNQUANTIFIED</x:v>
      </x:c>
      <x:c r="AR404" s="11" t="str">
        <x:v>Position-class planning record; serial item and receiver open</x:v>
      </x:c>
      <x:c r="AS404" s="26"/>
      <x:c r="AT404" s="26"/>
    </x:row>
    <x:row r="405">
      <x:c r="C405" s="11" t="str">
        <x:v>C1-CM-RMG-ISO-18</x:v>
      </x:c>
      <x:c r="D405" s="11" t="str">
        <x:v>C1</x:v>
      </x:c>
      <x:c r="E405" s="11" t="str">
        <x:v>Grid failure</x:v>
      </x:c>
      <x:c r="F405" s="11" t="str">
        <x:v>CM-RMG</x:v>
      </x:c>
      <x:c r="G405" s="11" t="str">
        <x:v>Civil road-mobility group</x:v>
      </x:c>
      <x:c r="H405" s="11" t="str">
        <x:v>ISO-18</x:v>
      </x:c>
      <x:c r="I405" s="19" t="n">
        <x:v>48</x:v>
      </x:c>
      <x:c r="J405" s="21" t="n">
        <x:v>8</x:v>
      </x:c>
      <x:c r="K405" s="18" t="n">
        <x:f>'05 Cargo Register'!K405</x:f>
        <x:v>262.5</x:v>
      </x:c>
      <x:c r="L405" s="18" t="n">
        <x:f>'05 Cargo Register'!N405</x:f>
        <x:v>18</x:v>
      </x:c>
      <x:c r="M405" s="18" t="n">
        <x:f>'05 Cargo Register'!O405</x:f>
        <x:v>475.20000000000005</x:v>
      </x:c>
      <x:c r="N405" s="18" t="n">
        <x:f>J405*K405</x:f>
        <x:v>2100</x:v>
      </x:c>
      <x:c r="O405" s="18" t="n">
        <x:f>J405*L405</x:f>
        <x:v>144</x:v>
      </x:c>
      <x:c r="P405" s="18" t="n">
        <x:f>J405*M405</x:f>
        <x:v>3801.6000000000004</x:v>
      </x:c>
      <x:c r="Q405" s="22" t="n">
        <x:f>'01 Controls'!$E$22*'02 Cargo Classes'!$M$7</x:f>
        <x:v>0.010000000000000002</x:v>
      </x:c>
      <x:c r="R405" s="22" t="n">
        <x:f>'01 Controls'!$F$22*'02 Cargo Classes'!$N$7</x:f>
        <x:v>0</x:v>
      </x:c>
      <x:c r="S405" s="22" t="n">
        <x:f>'01 Controls'!$G$22*'02 Cargo Classes'!$O$7</x:f>
        <x:v>1.08</x:v>
      </x:c>
      <x:c r="T405" s="22" t="n">
        <x:f>'01 Controls'!$H$22*'02 Cargo Classes'!$P$7</x:f>
        <x:v>0.04000000000000001</x:v>
      </x:c>
      <x:c r="U405" s="22" t="n">
        <x:f>SUM(Q405:T405)</x:f>
        <x:v>1.1300000000000001</x:v>
      </x:c>
      <x:c r="V405" s="18" t="n">
        <x:f>IF(U405=0,0,N405*Q405/U405)</x:f>
        <x:v>18.58407079646018</x:v>
      </x:c>
      <x:c r="W405" s="18" t="n">
        <x:f>IF(U405=0,0,P405*Q405/U405)</x:f>
        <x:v>33.642477876106206</x:v>
      </x:c>
      <x:c r="X405" s="18" t="n">
        <x:f>MAX(V405,W405*'01 Controls'!$E$12)</x:f>
        <x:v>18.58407079646018</x:v>
      </x:c>
      <x:c r="Y405" s="18" t="n">
        <x:f>IF(U405=0,0,N405*R405/U405)</x:f>
        <x:v>0</x:v>
      </x:c>
      <x:c r="Z405" s="18" t="n">
        <x:f>IF(U405=0,0,P405*R405/U405)</x:f>
        <x:v>0</x:v>
      </x:c>
      <x:c r="AA405" s="18" t="n">
        <x:f>MAX(Y405,Z405*'01 Controls'!$E$13)</x:f>
        <x:v>0</x:v>
      </x:c>
      <x:c r="AB405" s="18" t="n">
        <x:f>IF(U405=0,0,N405*S405/U405)</x:f>
        <x:v>2007.079646017699</x:v>
      </x:c>
      <x:c r="AC405" s="18" t="n">
        <x:f>IF(U405=0,0,P405*S405/U405)</x:f>
        <x:v>3633.3876106194693</x:v>
      </x:c>
      <x:c r="AD405" s="18" t="n">
        <x:f>MAX(AB405,AC405*'01 Controls'!$E$14)</x:f>
        <x:v>2007.079646017699</x:v>
      </x:c>
      <x:c r="AE405" s="18" t="n">
        <x:f>IF(U405=0,0,N405*T405/U405)</x:f>
        <x:v>74.33628318584071</x:v>
      </x:c>
      <x:c r="AF405" s="18" t="n">
        <x:f>IF(U405=0,0,P405*T405/U405)</x:f>
        <x:v>134.56991150442482</x:v>
      </x:c>
      <x:c r="AG405" s="18" t="n">
        <x:f>MAX(AE405,AF405*'01 Controls'!$E$15)</x:f>
        <x:v>74.33628318584071</x:v>
      </x:c>
      <x:c r="AH405" s="18" t="n">
        <x:f>SUM(V405,Y405,AB405,AE405)</x:f>
        <x:v>2099.9999999999995</x:v>
      </x:c>
      <x:c r="AI405" s="18" t="n">
        <x:f>N405-AH405</x:f>
        <x:v>4.547473508864641e-13</x:v>
      </x:c>
      <x:c r="AJ405" s="18" t="n">
        <x:f>V405*INDEX('07 Mode Capacity'!$P$6:$P$17,MATCH("AIR-"&amp;I405,'07 Mode Capacity'!$C$6:$C$17,0))</x:f>
        <x:v>5.209777720420483</x:v>
      </x:c>
      <x:c r="AK405" s="18" t="n">
        <x:f>Y405*INDEX('07 Mode Capacity'!$P$6:$P$17,MATCH("OCEAN-"&amp;I405,'07 Mode Capacity'!$C$6:$C$17,0))</x:f>
        <x:v>0</x:v>
      </x:c>
      <x:c r="AL405" s="18" t="n">
        <x:f>AB405*INDEX('07 Mode Capacity'!$P$6:$P$17,MATCH("LAND-"&amp;I405,'07 Mode Capacity'!$C$6:$C$17,0))</x:f>
        <x:v>244.9597947424715</x:v>
      </x:c>
      <x:c r="AM405" s="18" t="n">
        <x:f>AE405*INDEX('07 Mode Capacity'!$P$6:$P$17,MATCH("INLAND-"&amp;I405,'07 Mode Capacity'!$C$6:$C$17,0))</x:f>
        <x:v>46.9236167459212</x:v>
      </x:c>
      <x:c r="AN405" s="18" t="n">
        <x:f>SUM(AJ405:AM405)</x:f>
        <x:v>297.09318920881316</x:v>
      </x:c>
      <x:c r="AO405" s="17" t="n">
        <x:f>IF(N405=0,1,AN405/N405)</x:f>
        <x:v>0.14147294724229198</x:v>
      </x:c>
      <x:c r="AP405" s="11" t="str">
        <x:f>IF(AO405&gt;='01 Controls'!$E$16,"PASS","FAIL")</x:f>
        <x:v>FAIL</x:v>
      </x:c>
      <x:c r="AQ405" s="11" t="str">
        <x:v>UNQUANTIFIED</x:v>
      </x:c>
      <x:c r="AR405" s="11" t="str">
        <x:v>Position-class planning record; serial item and receiver open</x:v>
      </x:c>
      <x:c r="AS405" s="26"/>
      <x:c r="AT405" s="26"/>
    </x:row>
    <x:row r="406">
      <x:c r="C406" s="11" t="str">
        <x:v>C1-CM-RMG-COL-12</x:v>
      </x:c>
      <x:c r="D406" s="11" t="str">
        <x:v>C1</x:v>
      </x:c>
      <x:c r="E406" s="11" t="str">
        <x:v>Grid failure</x:v>
      </x:c>
      <x:c r="F406" s="11" t="str">
        <x:v>CM-RMG</x:v>
      </x:c>
      <x:c r="G406" s="11" t="str">
        <x:v>Civil road-mobility group</x:v>
      </x:c>
      <x:c r="H406" s="11" t="str">
        <x:v>COL-12</x:v>
      </x:c>
      <x:c r="I406" s="19" t="n">
        <x:v>24</x:v>
      </x:c>
      <x:c r="J406" s="21" t="n">
        <x:v>8</x:v>
      </x:c>
      <x:c r="K406" s="18" t="n">
        <x:f>'05 Cargo Register'!K406</x:f>
        <x:v>105</x:v>
      </x:c>
      <x:c r="L406" s="18" t="n">
        <x:f>'05 Cargo Register'!N406</x:f>
        <x:v>11</x:v>
      </x:c>
      <x:c r="M406" s="18" t="n">
        <x:f>'05 Cargo Register'!O406</x:f>
        <x:v>290.40000000000003</x:v>
      </x:c>
      <x:c r="N406" s="18" t="n">
        <x:f>J406*K406</x:f>
        <x:v>840</x:v>
      </x:c>
      <x:c r="O406" s="18" t="n">
        <x:f>J406*L406</x:f>
        <x:v>88</x:v>
      </x:c>
      <x:c r="P406" s="18" t="n">
        <x:f>J406*M406</x:f>
        <x:v>2323.2000000000003</x:v>
      </x:c>
      <x:c r="Q406" s="22" t="n">
        <x:f>'01 Controls'!$E$22*'02 Cargo Classes'!$M$8</x:f>
        <x:v>0.1</x:v>
      </x:c>
      <x:c r="R406" s="22" t="n">
        <x:f>'01 Controls'!$F$22*'02 Cargo Classes'!$N$8</x:f>
        <x:v>0</x:v>
      </x:c>
      <x:c r="S406" s="22" t="n">
        <x:f>'01 Controls'!$G$22*'02 Cargo Classes'!$O$8</x:f>
        <x:v>1.08</x:v>
      </x:c>
      <x:c r="T406" s="22" t="n">
        <x:f>'01 Controls'!$H$22*'02 Cargo Classes'!$P$8</x:f>
        <x:v>0.010000000000000002</x:v>
      </x:c>
      <x:c r="U406" s="22" t="n">
        <x:f>SUM(Q406:T406)</x:f>
        <x:v>1.1900000000000002</x:v>
      </x:c>
      <x:c r="V406" s="18" t="n">
        <x:f>IF(U406=0,0,N406*Q406/U406)</x:f>
        <x:v>70.58823529411764</x:v>
      </x:c>
      <x:c r="W406" s="18" t="n">
        <x:f>IF(U406=0,0,P406*Q406/U406)</x:f>
        <x:v>195.22689075630254</x:v>
      </x:c>
      <x:c r="X406" s="18" t="n">
        <x:f>MAX(V406,W406*'01 Controls'!$E$12)</x:f>
        <x:v>70.58823529411764</x:v>
      </x:c>
      <x:c r="Y406" s="18" t="n">
        <x:f>IF(U406=0,0,N406*R406/U406)</x:f>
        <x:v>0</x:v>
      </x:c>
      <x:c r="Z406" s="18" t="n">
        <x:f>IF(U406=0,0,P406*R406/U406)</x:f>
        <x:v>0</x:v>
      </x:c>
      <x:c r="AA406" s="18" t="n">
        <x:f>MAX(Y406,Z406*'01 Controls'!$E$13)</x:f>
        <x:v>0</x:v>
      </x:c>
      <x:c r="AB406" s="18" t="n">
        <x:f>IF(U406=0,0,N406*S406/U406)</x:f>
        <x:v>762.3529411764705</x:v>
      </x:c>
      <x:c r="AC406" s="18" t="n">
        <x:f>IF(U406=0,0,P406*S406/U406)</x:f>
        <x:v>2108.4504201680675</x:v>
      </x:c>
      <x:c r="AD406" s="18" t="n">
        <x:f>MAX(AB406,AC406*'01 Controls'!$E$14)</x:f>
        <x:v>762.3529411764705</x:v>
      </x:c>
      <x:c r="AE406" s="18" t="n">
        <x:f>IF(U406=0,0,N406*T406/U406)</x:f>
        <x:v>7.058823529411765</x:v>
      </x:c>
      <x:c r="AF406" s="18" t="n">
        <x:f>IF(U406=0,0,P406*T406/U406)</x:f>
        <x:v>19.522689075630254</x:v>
      </x:c>
      <x:c r="AG406" s="18" t="n">
        <x:f>MAX(AE406,AF406*'01 Controls'!$E$15)</x:f>
        <x:v>7.058823529411765</x:v>
      </x:c>
      <x:c r="AH406" s="18" t="n">
        <x:f>SUM(V406,Y406,AB406,AE406)</x:f>
        <x:v>839.9999999999999</x:v>
      </x:c>
      <x:c r="AI406" s="18" t="n">
        <x:f>N406-AH406</x:f>
        <x:v>1.1368683772161603e-13</x:v>
      </x:c>
      <x:c r="AJ406" s="18" t="n">
        <x:f>V406*INDEX('07 Mode Capacity'!$P$6:$P$17,MATCH("AIR-"&amp;I406,'07 Mode Capacity'!$C$6:$C$17,0))</x:f>
        <x:v>14.323345965096669</x:v>
      </x:c>
      <x:c r="AK406" s="18" t="n">
        <x:f>Y406*INDEX('07 Mode Capacity'!$P$6:$P$17,MATCH("OCEAN-"&amp;I406,'07 Mode Capacity'!$C$6:$C$17,0))</x:f>
        <x:v>0</x:v>
      </x:c>
      <x:c r="AL406" s="18" t="n">
        <x:f>AB406*INDEX('07 Mode Capacity'!$P$6:$P$17,MATCH("LAND-"&amp;I406,'07 Mode Capacity'!$C$6:$C$17,0))</x:f>
        <x:v>291.600704604355</x:v>
      </x:c>
      <x:c r="AM406" s="18" t="n">
        <x:f>AE406*INDEX('07 Mode Capacity'!$P$6:$P$17,MATCH("INLAND-"&amp;I406,'07 Mode Capacity'!$C$6:$C$17,0))</x:f>
        <x:v>7.058823529411765</x:v>
      </x:c>
      <x:c r="AN406" s="18" t="n">
        <x:f>SUM(AJ406:AM406)</x:f>
        <x:v>312.9828740988634</x:v>
      </x:c>
      <x:c r="AO406" s="17" t="n">
        <x:f>IF(N406=0,1,AN406/N406)</x:f>
        <x:v>0.37259865964150407</x:v>
      </x:c>
      <x:c r="AP406" s="11" t="str">
        <x:f>IF(AO406&gt;='01 Controls'!$E$16,"PASS","FAIL")</x:f>
        <x:v>FAIL</x:v>
      </x:c>
      <x:c r="AQ406" s="11" t="str">
        <x:v>UNQUANTIFIED</x:v>
      </x:c>
      <x:c r="AR406" s="11" t="str">
        <x:v>Position-class planning record; serial item and receiver open</x:v>
      </x:c>
      <x:c r="AS406" s="26"/>
      <x:c r="AT406" s="26"/>
    </x:row>
    <x:row r="407">
      <x:c r="C407" s="11" t="str">
        <x:v>C1-CM-RMG-BAT-22</x:v>
      </x:c>
      <x:c r="D407" s="11" t="str">
        <x:v>C1</x:v>
      </x:c>
      <x:c r="E407" s="11" t="str">
        <x:v>Grid failure</x:v>
      </x:c>
      <x:c r="F407" s="11" t="str">
        <x:v>CM-RMG</x:v>
      </x:c>
      <x:c r="G407" s="11" t="str">
        <x:v>Civil road-mobility group</x:v>
      </x:c>
      <x:c r="H407" s="11" t="str">
        <x:v>BAT-22</x:v>
      </x:c>
      <x:c r="I407" s="19" t="n">
        <x:v>48</x:v>
      </x:c>
      <x:c r="J407" s="21" t="n">
        <x:v>8</x:v>
      </x:c>
      <x:c r="K407" s="18" t="n">
        <x:f>'05 Cargo Register'!K407</x:f>
        <x:v>131.25</x:v>
      </x:c>
      <x:c r="L407" s="18" t="n">
        <x:f>'05 Cargo Register'!N407</x:f>
        <x:v>8</x:v>
      </x:c>
      <x:c r="M407" s="18" t="n">
        <x:f>'05 Cargo Register'!O407</x:f>
        <x:v>211.20000000000002</x:v>
      </x:c>
      <x:c r="N407" s="18" t="n">
        <x:f>J407*K407</x:f>
        <x:v>1050</x:v>
      </x:c>
      <x:c r="O407" s="18" t="n">
        <x:f>J407*L407</x:f>
        <x:v>64</x:v>
      </x:c>
      <x:c r="P407" s="18" t="n">
        <x:f>J407*M407</x:f>
        <x:v>1689.6000000000001</x:v>
      </x:c>
      <x:c r="Q407" s="22" t="n">
        <x:f>'01 Controls'!$E$22*'02 Cargo Classes'!$M$9</x:f>
        <x:v>0</x:v>
      </x:c>
      <x:c r="R407" s="22" t="n">
        <x:f>'01 Controls'!$F$22*'02 Cargo Classes'!$N$9</x:f>
        <x:v>0</x:v>
      </x:c>
      <x:c r="S407" s="22" t="n">
        <x:f>'01 Controls'!$G$22*'02 Cargo Classes'!$O$9</x:f>
        <x:v>0.9</x:v>
      </x:c>
      <x:c r="T407" s="22" t="n">
        <x:f>'01 Controls'!$H$22*'02 Cargo Classes'!$P$9</x:f>
        <x:v>0.025</x:v>
      </x:c>
      <x:c r="U407" s="22" t="n">
        <x:f>SUM(Q407:T407)</x:f>
        <x:v>0.925</x:v>
      </x:c>
      <x:c r="V407" s="18" t="n">
        <x:f>IF(U407=0,0,N407*Q407/U407)</x:f>
        <x:v>0</x:v>
      </x:c>
      <x:c r="W407" s="18" t="n">
        <x:f>IF(U407=0,0,P407*Q407/U407)</x:f>
        <x:v>0</x:v>
      </x:c>
      <x:c r="X407" s="18" t="n">
        <x:f>MAX(V407,W407*'01 Controls'!$E$12)</x:f>
        <x:v>0</x:v>
      </x:c>
      <x:c r="Y407" s="18" t="n">
        <x:f>IF(U407=0,0,N407*R407/U407)</x:f>
        <x:v>0</x:v>
      </x:c>
      <x:c r="Z407" s="18" t="n">
        <x:f>IF(U407=0,0,P407*R407/U407)</x:f>
        <x:v>0</x:v>
      </x:c>
      <x:c r="AA407" s="18" t="n">
        <x:f>MAX(Y407,Z407*'01 Controls'!$E$13)</x:f>
        <x:v>0</x:v>
      </x:c>
      <x:c r="AB407" s="18" t="n">
        <x:f>IF(U407=0,0,N407*S407/U407)</x:f>
        <x:v>1021.6216216216216</x:v>
      </x:c>
      <x:c r="AC407" s="18" t="n">
        <x:f>IF(U407=0,0,P407*S407/U407)</x:f>
        <x:v>1643.9351351351352</x:v>
      </x:c>
      <x:c r="AD407" s="18" t="n">
        <x:f>MAX(AB407,AC407*'01 Controls'!$E$14)</x:f>
        <x:v>1021.6216216216216</x:v>
      </x:c>
      <x:c r="AE407" s="18" t="n">
        <x:f>IF(U407=0,0,N407*T407/U407)</x:f>
        <x:v>28.378378378378375</x:v>
      </x:c>
      <x:c r="AF407" s="18" t="n">
        <x:f>IF(U407=0,0,P407*T407/U407)</x:f>
        <x:v>45.664864864864875</x:v>
      </x:c>
      <x:c r="AG407" s="18" t="n">
        <x:f>MAX(AE407,AF407*'01 Controls'!$E$15)</x:f>
        <x:v>28.378378378378375</x:v>
      </x:c>
      <x:c r="AH407" s="18" t="n">
        <x:f>SUM(V407,Y407,AB407,AE407)</x:f>
        <x:v>1050</x:v>
      </x:c>
      <x:c r="AI407" s="18" t="n">
        <x:f>N407-AH407</x:f>
        <x:v>0</x:v>
      </x:c>
      <x:c r="AJ407" s="18" t="n">
        <x:f>V407*INDEX('07 Mode Capacity'!$P$6:$P$17,MATCH("AIR-"&amp;I407,'07 Mode Capacity'!$C$6:$C$17,0))</x:f>
        <x:v>0</x:v>
      </x:c>
      <x:c r="AK407" s="18" t="n">
        <x:f>Y407*INDEX('07 Mode Capacity'!$P$6:$P$17,MATCH("OCEAN-"&amp;I407,'07 Mode Capacity'!$C$6:$C$17,0))</x:f>
        <x:v>0</x:v>
      </x:c>
      <x:c r="AL407" s="18" t="n">
        <x:f>AB407*INDEX('07 Mode Capacity'!$P$6:$P$17,MATCH("LAND-"&amp;I407,'07 Mode Capacity'!$C$6:$C$17,0))</x:f>
        <x:v>124.68674236891567</x:v>
      </x:c>
      <x:c r="AM407" s="18" t="n">
        <x:f>AE407*INDEX('07 Mode Capacity'!$P$6:$P$17,MATCH("INLAND-"&amp;I407,'07 Mode Capacity'!$C$6:$C$17,0))</x:f>
        <x:v>17.913407744219914</x:v>
      </x:c>
      <x:c r="AN407" s="18" t="n">
        <x:f>SUM(AJ407:AM407)</x:f>
        <x:v>142.60015011313558</x:v>
      </x:c>
      <x:c r="AO407" s="17" t="n">
        <x:f>IF(N407=0,1,AN407/N407)</x:f>
        <x:v>0.13580966677441483</x:v>
      </x:c>
      <x:c r="AP407" s="11" t="str">
        <x:f>IF(AO407&gt;='01 Controls'!$E$16,"PASS","FAIL")</x:f>
        <x:v>FAIL</x:v>
      </x:c>
      <x:c r="AQ407" s="11" t="str">
        <x:v>UNQUANTIFIED</x:v>
      </x:c>
      <x:c r="AR407" s="11" t="str">
        <x:v>Position-class planning record; serial item and receiver open</x:v>
      </x:c>
      <x:c r="AS407" s="26"/>
      <x:c r="AT407" s="26"/>
    </x:row>
    <x:row r="408">
      <x:c r="C408" s="11" t="str">
        <x:v>C1-CM-RMG-TNK-20</x:v>
      </x:c>
      <x:c r="D408" s="11" t="str">
        <x:v>C1</x:v>
      </x:c>
      <x:c r="E408" s="11" t="str">
        <x:v>Grid failure</x:v>
      </x:c>
      <x:c r="F408" s="11" t="str">
        <x:v>CM-RMG</x:v>
      </x:c>
      <x:c r="G408" s="11" t="str">
        <x:v>Civil road-mobility group</x:v>
      </x:c>
      <x:c r="H408" s="11" t="str">
        <x:v>TNK-20</x:v>
      </x:c>
      <x:c r="I408" s="19" t="n">
        <x:v>48</x:v>
      </x:c>
      <x:c r="J408" s="21" t="n">
        <x:v>8</x:v>
      </x:c>
      <x:c r="K408" s="18" t="n">
        <x:f>'05 Cargo Register'!K408</x:f>
        <x:v>131.25</x:v>
      </x:c>
      <x:c r="L408" s="18" t="n">
        <x:f>'05 Cargo Register'!N408</x:f>
        <x:v>8</x:v>
      </x:c>
      <x:c r="M408" s="18" t="n">
        <x:f>'05 Cargo Register'!O408</x:f>
        <x:v>170</x:v>
      </x:c>
      <x:c r="N408" s="18" t="n">
        <x:f>J408*K408</x:f>
        <x:v>1050</x:v>
      </x:c>
      <x:c r="O408" s="18" t="n">
        <x:f>J408*L408</x:f>
        <x:v>64</x:v>
      </x:c>
      <x:c r="P408" s="18" t="n">
        <x:f>J408*M408</x:f>
        <x:v>1360</x:v>
      </x:c>
      <x:c r="Q408" s="22" t="n">
        <x:f>'01 Controls'!$E$22*'02 Cargo Classes'!$M$10</x:f>
        <x:v>0</x:v>
      </x:c>
      <x:c r="R408" s="22" t="n">
        <x:f>'01 Controls'!$F$22*'02 Cargo Classes'!$N$10</x:f>
        <x:v>0</x:v>
      </x:c>
      <x:c r="S408" s="22" t="n">
        <x:f>'01 Controls'!$G$22*'02 Cargo Classes'!$O$10</x:f>
        <x:v>0.9</x:v>
      </x:c>
      <x:c r="T408" s="22" t="n">
        <x:f>'01 Controls'!$H$22*'02 Cargo Classes'!$P$10</x:f>
        <x:v>0.05</x:v>
      </x:c>
      <x:c r="U408" s="22" t="n">
        <x:f>SUM(Q408:T408)</x:f>
        <x:v>0.9500000000000001</x:v>
      </x:c>
      <x:c r="V408" s="18" t="n">
        <x:f>IF(U408=0,0,N408*Q408/U408)</x:f>
        <x:v>0</x:v>
      </x:c>
      <x:c r="W408" s="18" t="n">
        <x:f>IF(U408=0,0,P408*Q408/U408)</x:f>
        <x:v>0</x:v>
      </x:c>
      <x:c r="X408" s="18" t="n">
        <x:f>MAX(V408,W408*'01 Controls'!$E$12)</x:f>
        <x:v>0</x:v>
      </x:c>
      <x:c r="Y408" s="18" t="n">
        <x:f>IF(U408=0,0,N408*R408/U408)</x:f>
        <x:v>0</x:v>
      </x:c>
      <x:c r="Z408" s="18" t="n">
        <x:f>IF(U408=0,0,P408*R408/U408)</x:f>
        <x:v>0</x:v>
      </x:c>
      <x:c r="AA408" s="18" t="n">
        <x:f>MAX(Y408,Z408*'01 Controls'!$E$13)</x:f>
        <x:v>0</x:v>
      </x:c>
      <x:c r="AB408" s="18" t="n">
        <x:f>IF(U408=0,0,N408*S408/U408)</x:f>
        <x:v>994.7368421052631</x:v>
      </x:c>
      <x:c r="AC408" s="18" t="n">
        <x:f>IF(U408=0,0,P408*S408/U408)</x:f>
        <x:v>1288.421052631579</x:v>
      </x:c>
      <x:c r="AD408" s="18" t="n">
        <x:f>MAX(AB408,AC408*'01 Controls'!$E$14)</x:f>
        <x:v>994.7368421052631</x:v>
      </x:c>
      <x:c r="AE408" s="18" t="n">
        <x:f>IF(U408=0,0,N408*T408/U408)</x:f>
        <x:v>55.263157894736835</x:v>
      </x:c>
      <x:c r="AF408" s="18" t="n">
        <x:f>IF(U408=0,0,P408*T408/U408)</x:f>
        <x:v>71.57894736842104</x:v>
      </x:c>
      <x:c r="AG408" s="18" t="n">
        <x:f>MAX(AE408,AF408*'01 Controls'!$E$15)</x:f>
        <x:v>55.263157894736835</x:v>
      </x:c>
      <x:c r="AH408" s="18" t="n">
        <x:f>SUM(V408,Y408,AB408,AE408)</x:f>
        <x:v>1050</x:v>
      </x:c>
      <x:c r="AI408" s="18" t="n">
        <x:f>N408-AH408</x:f>
        <x:v>0</x:v>
      </x:c>
      <x:c r="AJ408" s="18" t="n">
        <x:f>V408*INDEX('07 Mode Capacity'!$P$6:$P$17,MATCH("AIR-"&amp;I408,'07 Mode Capacity'!$C$6:$C$17,0))</x:f>
        <x:v>0</x:v>
      </x:c>
      <x:c r="AK408" s="18" t="n">
        <x:f>Y408*INDEX('07 Mode Capacity'!$P$6:$P$17,MATCH("OCEAN-"&amp;I408,'07 Mode Capacity'!$C$6:$C$17,0))</x:f>
        <x:v>0</x:v>
      </x:c>
      <x:c r="AL408" s="18" t="n">
        <x:f>AB408*INDEX('07 Mode Capacity'!$P$6:$P$17,MATCH("LAND-"&amp;I408,'07 Mode Capacity'!$C$6:$C$17,0))</x:f>
        <x:v>121.4055123065758</x:v>
      </x:c>
      <x:c r="AM408" s="18" t="n">
        <x:f>AE408*INDEX('07 Mode Capacity'!$P$6:$P$17,MATCH("INLAND-"&amp;I408,'07 Mode Capacity'!$C$6:$C$17,0))</x:f>
        <x:v>34.88400455453352</x:v>
      </x:c>
      <x:c r="AN408" s="18" t="n">
        <x:f>SUM(AJ408:AM408)</x:f>
        <x:v>156.28951686110932</x:v>
      </x:c>
      <x:c r="AO408" s="17" t="n">
        <x:f>IF(N408=0,1,AN408/N408)</x:f>
        <x:v>0.1488471589153422</x:v>
      </x:c>
      <x:c r="AP408" s="11" t="str">
        <x:f>IF(AO408&gt;='01 Controls'!$E$16,"PASS","FAIL")</x:f>
        <x:v>FAIL</x:v>
      </x:c>
      <x:c r="AQ408" s="11" t="str">
        <x:v>UNQUANTIFIED</x:v>
      </x:c>
      <x:c r="AR408" s="11" t="str">
        <x:v>Position-class planning record; serial item and receiver open</x:v>
      </x:c>
      <x:c r="AS408" s="26"/>
      <x:c r="AT408" s="26"/>
    </x:row>
    <x:row r="409">
      <x:c r="C409" s="11" t="str">
        <x:v>C1-CM-RMG-FLR-24</x:v>
      </x:c>
      <x:c r="D409" s="11" t="str">
        <x:v>C1</x:v>
      </x:c>
      <x:c r="E409" s="11" t="str">
        <x:v>Grid failure</x:v>
      </x:c>
      <x:c r="F409" s="11" t="str">
        <x:v>CM-RMG</x:v>
      </x:c>
      <x:c r="G409" s="11" t="str">
        <x:v>Civil road-mobility group</x:v>
      </x:c>
      <x:c r="H409" s="11" t="str">
        <x:v>FLR-24</x:v>
      </x:c>
      <x:c r="I409" s="19" t="n">
        <x:v>48</x:v>
      </x:c>
      <x:c r="J409" s="21" t="n">
        <x:v>8</x:v>
      </x:c>
      <x:c r="K409" s="18" t="n">
        <x:f>'05 Cargo Register'!K409</x:f>
        <x:v>210</x:v>
      </x:c>
      <x:c r="L409" s="18" t="n">
        <x:f>'05 Cargo Register'!N409</x:f>
        <x:v>11</x:v>
      </x:c>
      <x:c r="M409" s="18" t="n">
        <x:f>'05 Cargo Register'!O409</x:f>
        <x:v>352</x:v>
      </x:c>
      <x:c r="N409" s="18" t="n">
        <x:f>J409*K409</x:f>
        <x:v>1680</x:v>
      </x:c>
      <x:c r="O409" s="18" t="n">
        <x:f>J409*L409</x:f>
        <x:v>88</x:v>
      </x:c>
      <x:c r="P409" s="18" t="n">
        <x:f>J409*M409</x:f>
        <x:v>2816</x:v>
      </x:c>
      <x:c r="Q409" s="22" t="n">
        <x:f>'01 Controls'!$E$22*'02 Cargo Classes'!$M$11</x:f>
        <x:v>0</x:v>
      </x:c>
      <x:c r="R409" s="22" t="n">
        <x:f>'01 Controls'!$F$22*'02 Cargo Classes'!$N$11</x:f>
        <x:v>0</x:v>
      </x:c>
      <x:c r="S409" s="22" t="n">
        <x:f>'01 Controls'!$G$22*'02 Cargo Classes'!$O$11</x:f>
        <x:v>0.9</x:v>
      </x:c>
      <x:c r="T409" s="22" t="n">
        <x:f>'01 Controls'!$H$22*'02 Cargo Classes'!$P$11</x:f>
        <x:v>0.04000000000000001</x:v>
      </x:c>
      <x:c r="U409" s="22" t="n">
        <x:f>SUM(Q409:T409)</x:f>
        <x:v>0.9400000000000001</x:v>
      </x:c>
      <x:c r="V409" s="18" t="n">
        <x:f>IF(U409=0,0,N409*Q409/U409)</x:f>
        <x:v>0</x:v>
      </x:c>
      <x:c r="W409" s="18" t="n">
        <x:f>IF(U409=0,0,P409*Q409/U409)</x:f>
        <x:v>0</x:v>
      </x:c>
      <x:c r="X409" s="18" t="n">
        <x:f>MAX(V409,W409*'01 Controls'!$E$12)</x:f>
        <x:v>0</x:v>
      </x:c>
      <x:c r="Y409" s="18" t="n">
        <x:f>IF(U409=0,0,N409*R409/U409)</x:f>
        <x:v>0</x:v>
      </x:c>
      <x:c r="Z409" s="18" t="n">
        <x:f>IF(U409=0,0,P409*R409/U409)</x:f>
        <x:v>0</x:v>
      </x:c>
      <x:c r="AA409" s="18" t="n">
        <x:f>MAX(Y409,Z409*'01 Controls'!$E$13)</x:f>
        <x:v>0</x:v>
      </x:c>
      <x:c r="AB409" s="18" t="n">
        <x:f>IF(U409=0,0,N409*S409/U409)</x:f>
        <x:v>1608.5106382978722</x:v>
      </x:c>
      <x:c r="AC409" s="18" t="n">
        <x:f>IF(U409=0,0,P409*S409/U409)</x:f>
        <x:v>2696.1702127659573</x:v>
      </x:c>
      <x:c r="AD409" s="18" t="n">
        <x:f>MAX(AB409,AC409*'01 Controls'!$E$14)</x:f>
        <x:v>1608.5106382978722</x:v>
      </x:c>
      <x:c r="AE409" s="18" t="n">
        <x:f>IF(U409=0,0,N409*T409/U409)</x:f>
        <x:v>71.48936170212767</x:v>
      </x:c>
      <x:c r="AF409" s="18" t="n">
        <x:f>IF(U409=0,0,P409*T409/U409)</x:f>
        <x:v>119.82978723404256</x:v>
      </x:c>
      <x:c r="AG409" s="18" t="n">
        <x:f>MAX(AE409,AF409*'01 Controls'!$E$15)</x:f>
        <x:v>71.48936170212767</x:v>
      </x:c>
      <x:c r="AH409" s="18" t="n">
        <x:f>SUM(V409,Y409,AB409,AE409)</x:f>
        <x:v>1680</x:v>
      </x:c>
      <x:c r="AI409" s="18" t="n">
        <x:f>N409-AH409</x:f>
        <x:v>0</x:v>
      </x:c>
      <x:c r="AJ409" s="18" t="n">
        <x:f>V409*INDEX('07 Mode Capacity'!$P$6:$P$17,MATCH("AIR-"&amp;I409,'07 Mode Capacity'!$C$6:$C$17,0))</x:f>
        <x:v>0</x:v>
      </x:c>
      <x:c r="AK409" s="18" t="n">
        <x:f>Y409*INDEX('07 Mode Capacity'!$P$6:$P$17,MATCH("OCEAN-"&amp;I409,'07 Mode Capacity'!$C$6:$C$17,0))</x:f>
        <x:v>0</x:v>
      </x:c>
      <x:c r="AL409" s="18" t="n">
        <x:f>AB409*INDEX('07 Mode Capacity'!$P$6:$P$17,MATCH("LAND-"&amp;I409,'07 Mode Capacity'!$C$6:$C$17,0))</x:f>
        <x:v>196.31529649573957</x:v>
      </x:c>
      <x:c r="AM409" s="18" t="n">
        <x:f>AE409*INDEX('07 Mode Capacity'!$P$6:$P$17,MATCH("INLAND-"&amp;I409,'07 Mode Capacity'!$C$6:$C$17,0))</x:f>
        <x:v>45.12654206203486</x:v>
      </x:c>
      <x:c r="AN409" s="18" t="n">
        <x:f>SUM(AJ409:AM409)</x:f>
        <x:v>241.44183855777442</x:v>
      </x:c>
      <x:c r="AO409" s="17" t="n">
        <x:f>IF(N409=0,1,AN409/N409)</x:f>
        <x:v>0.14371538009391335</x:v>
      </x:c>
      <x:c r="AP409" s="11" t="str">
        <x:f>IF(AO409&gt;='01 Controls'!$E$16,"PASS","FAIL")</x:f>
        <x:v>FAIL</x:v>
      </x:c>
      <x:c r="AQ409" s="11" t="str">
        <x:v>UNQUANTIFIED</x:v>
      </x:c>
      <x:c r="AR409" s="11" t="str">
        <x:v>Position-class planning record; serial item and receiver open</x:v>
      </x:c>
      <x:c r="AS409" s="26"/>
      <x:c r="AT409" s="26"/>
    </x:row>
    <x:row r="410">
      <x:c r="C410" s="11" t="str">
        <x:v>C1-CM-RMG-ROL-30</x:v>
      </x:c>
      <x:c r="D410" s="11" t="str">
        <x:v>C1</x:v>
      </x:c>
      <x:c r="E410" s="11" t="str">
        <x:v>Grid failure</x:v>
      </x:c>
      <x:c r="F410" s="11" t="str">
        <x:v>CM-RMG</x:v>
      </x:c>
      <x:c r="G410" s="11" t="str">
        <x:v>Civil road-mobility group</x:v>
      </x:c>
      <x:c r="H410" s="11" t="str">
        <x:v>ROL-30</x:v>
      </x:c>
      <x:c r="I410" s="19" t="n">
        <x:v>48</x:v>
      </x:c>
      <x:c r="J410" s="21" t="n">
        <x:v>8</x:v>
      </x:c>
      <x:c r="K410" s="18" t="n">
        <x:f>'05 Cargo Register'!K410</x:f>
        <x:v>945</x:v>
      </x:c>
      <x:c r="L410" s="18" t="n">
        <x:f>'05 Cargo Register'!N410</x:f>
        <x:v>40</x:v>
      </x:c>
      <x:c r="M410" s="18" t="n">
        <x:f>'05 Cargo Register'!O410</x:f>
        <x:v>2550</x:v>
      </x:c>
      <x:c r="N410" s="18" t="n">
        <x:f>J410*K410</x:f>
        <x:v>7560</x:v>
      </x:c>
      <x:c r="O410" s="18" t="n">
        <x:f>J410*L410</x:f>
        <x:v>320</x:v>
      </x:c>
      <x:c r="P410" s="18" t="n">
        <x:f>J410*M410</x:f>
        <x:v>20400</x:v>
      </x:c>
      <x:c r="Q410" s="22" t="n">
        <x:f>'01 Controls'!$E$22*'02 Cargo Classes'!$M$12</x:f>
        <x:v>0</x:v>
      </x:c>
      <x:c r="R410" s="22" t="n">
        <x:f>'01 Controls'!$F$22*'02 Cargo Classes'!$N$12</x:f>
        <x:v>0</x:v>
      </x:c>
      <x:c r="S410" s="22" t="n">
        <x:f>'01 Controls'!$G$22*'02 Cargo Classes'!$O$12</x:f>
        <x:v>1.35</x:v>
      </x:c>
      <x:c r="T410" s="22" t="n">
        <x:f>'01 Controls'!$H$22*'02 Cargo Classes'!$P$12</x:f>
        <x:v>0.03</x:v>
      </x:c>
      <x:c r="U410" s="22" t="n">
        <x:f>SUM(Q410:T410)</x:f>
        <x:v>1.3800000000000001</x:v>
      </x:c>
      <x:c r="V410" s="18" t="n">
        <x:f>IF(U410=0,0,N410*Q410/U410)</x:f>
        <x:v>0</x:v>
      </x:c>
      <x:c r="W410" s="18" t="n">
        <x:f>IF(U410=0,0,P410*Q410/U410)</x:f>
        <x:v>0</x:v>
      </x:c>
      <x:c r="X410" s="18" t="n">
        <x:f>MAX(V410,W410*'01 Controls'!$E$12)</x:f>
        <x:v>0</x:v>
      </x:c>
      <x:c r="Y410" s="18" t="n">
        <x:f>IF(U410=0,0,N410*R410/U410)</x:f>
        <x:v>0</x:v>
      </x:c>
      <x:c r="Z410" s="18" t="n">
        <x:f>IF(U410=0,0,P410*R410/U410)</x:f>
        <x:v>0</x:v>
      </x:c>
      <x:c r="AA410" s="18" t="n">
        <x:f>MAX(Y410,Z410*'01 Controls'!$E$13)</x:f>
        <x:v>0</x:v>
      </x:c>
      <x:c r="AB410" s="18" t="n">
        <x:f>IF(U410=0,0,N410*S410/U410)</x:f>
        <x:v>7395.652173913043</x:v>
      </x:c>
      <x:c r="AC410" s="18" t="n">
        <x:f>IF(U410=0,0,P410*S410/U410)</x:f>
        <x:v>19956.521739130432</x:v>
      </x:c>
      <x:c r="AD410" s="18" t="n">
        <x:f>MAX(AB410,AC410*'01 Controls'!$E$14)</x:f>
        <x:v>7395.652173913043</x:v>
      </x:c>
      <x:c r="AE410" s="18" t="n">
        <x:f>IF(U410=0,0,N410*T410/U410)</x:f>
        <x:v>164.3478260869565</x:v>
      </x:c>
      <x:c r="AF410" s="18" t="n">
        <x:f>IF(U410=0,0,P410*T410/U410)</x:f>
        <x:v>443.4782608695652</x:v>
      </x:c>
      <x:c r="AG410" s="18" t="n">
        <x:f>MAX(AE410,AF410*'01 Controls'!$E$15)</x:f>
        <x:v>164.3478260869565</x:v>
      </x:c>
      <x:c r="AH410" s="18" t="n">
        <x:f>SUM(V410,Y410,AB410,AE410)</x:f>
        <x:v>7560</x:v>
      </x:c>
      <x:c r="AI410" s="18" t="n">
        <x:f>N410-AH410</x:f>
        <x:v>0</x:v>
      </x:c>
      <x:c r="AJ410" s="18" t="n">
        <x:f>V410*INDEX('07 Mode Capacity'!$P$6:$P$17,MATCH("AIR-"&amp;I410,'07 Mode Capacity'!$C$6:$C$17,0))</x:f>
        <x:v>0</x:v>
      </x:c>
      <x:c r="AK410" s="18" t="n">
        <x:f>Y410*INDEX('07 Mode Capacity'!$P$6:$P$17,MATCH("OCEAN-"&amp;I410,'07 Mode Capacity'!$C$6:$C$17,0))</x:f>
        <x:v>0</x:v>
      </x:c>
      <x:c r="AL410" s="18" t="n">
        <x:f>AB410*INDEX('07 Mode Capacity'!$P$6:$P$17,MATCH("LAND-"&amp;I410,'07 Mode Capacity'!$C$6:$C$17,0))</x:f>
        <x:v>902.6235914967157</x:v>
      </x:c>
      <x:c r="AM410" s="18" t="n">
        <x:f>AE410*INDEX('07 Mode Capacity'!$P$6:$P$17,MATCH("INLAND-"&amp;I410,'07 Mode Capacity'!$C$6:$C$17,0))</x:f>
        <x:v>103.74199615348228</x:v>
      </x:c>
      <x:c r="AN410" s="18" t="n">
        <x:f>SUM(AJ410:AM410)</x:f>
        <x:v>1006.365587650198</x:v>
      </x:c>
      <x:c r="AO410" s="17" t="n">
        <x:f>IF(N410=0,1,AN410/N410)</x:f>
        <x:v>0.13311714122357116</x:v>
      </x:c>
      <x:c r="AP410" s="11" t="str">
        <x:f>IF(AO410&gt;='01 Controls'!$E$16,"PASS","FAIL")</x:f>
        <x:v>FAIL</x:v>
      </x:c>
      <x:c r="AQ410" s="11" t="str">
        <x:v>UNQUANTIFIED</x:v>
      </x:c>
      <x:c r="AR410" s="11" t="str">
        <x:v>Position-class planning record; serial item and receiver open</x:v>
      </x:c>
      <x:c r="AS410" s="26"/>
      <x:c r="AT410" s="26"/>
    </x:row>
    <x:row r="411">
      <x:c r="C411" s="11" t="str">
        <x:v>C1-CM-RMG-LIN-18</x:v>
      </x:c>
      <x:c r="D411" s="11" t="str">
        <x:v>C1</x:v>
      </x:c>
      <x:c r="E411" s="11" t="str">
        <x:v>Grid failure</x:v>
      </x:c>
      <x:c r="F411" s="11" t="str">
        <x:v>CM-RMG</x:v>
      </x:c>
      <x:c r="G411" s="11" t="str">
        <x:v>Civil road-mobility group</x:v>
      </x:c>
      <x:c r="H411" s="11" t="str">
        <x:v>LIN-18</x:v>
      </x:c>
      <x:c r="I411" s="19" t="n">
        <x:v>72</x:v>
      </x:c>
      <x:c r="J411" s="21" t="n">
        <x:v>8</x:v>
      </x:c>
      <x:c r="K411" s="18" t="n">
        <x:f>'05 Cargo Register'!K411</x:f>
        <x:v>105</x:v>
      </x:c>
      <x:c r="L411" s="18" t="n">
        <x:f>'05 Cargo Register'!N411</x:f>
        <x:v>8</x:v>
      </x:c>
      <x:c r="M411" s="18" t="n">
        <x:f>'05 Cargo Register'!O411</x:f>
        <x:v>352</x:v>
      </x:c>
      <x:c r="N411" s="18" t="n">
        <x:f>J411*K411</x:f>
        <x:v>840</x:v>
      </x:c>
      <x:c r="O411" s="18" t="n">
        <x:f>J411*L411</x:f>
        <x:v>64</x:v>
      </x:c>
      <x:c r="P411" s="18" t="n">
        <x:f>J411*M411</x:f>
        <x:v>2816</x:v>
      </x:c>
      <x:c r="Q411" s="22" t="n">
        <x:f>'01 Controls'!$E$22*'02 Cargo Classes'!$M$13</x:f>
        <x:v>0</x:v>
      </x:c>
      <x:c r="R411" s="22" t="n">
        <x:f>'01 Controls'!$F$22*'02 Cargo Classes'!$N$13</x:f>
        <x:v>0</x:v>
      </x:c>
      <x:c r="S411" s="22" t="n">
        <x:f>'01 Controls'!$G$22*'02 Cargo Classes'!$O$13</x:f>
        <x:v>0.9</x:v>
      </x:c>
      <x:c r="T411" s="22" t="n">
        <x:f>'01 Controls'!$H$22*'02 Cargo Classes'!$P$13</x:f>
        <x:v>0.05</x:v>
      </x:c>
      <x:c r="U411" s="22" t="n">
        <x:f>SUM(Q411:T411)</x:f>
        <x:v>0.9500000000000001</x:v>
      </x:c>
      <x:c r="V411" s="18" t="n">
        <x:f>IF(U411=0,0,N411*Q411/U411)</x:f>
        <x:v>0</x:v>
      </x:c>
      <x:c r="W411" s="18" t="n">
        <x:f>IF(U411=0,0,P411*Q411/U411)</x:f>
        <x:v>0</x:v>
      </x:c>
      <x:c r="X411" s="18" t="n">
        <x:f>MAX(V411,W411*'01 Controls'!$E$12)</x:f>
        <x:v>0</x:v>
      </x:c>
      <x:c r="Y411" s="18" t="n">
        <x:f>IF(U411=0,0,N411*R411/U411)</x:f>
        <x:v>0</x:v>
      </x:c>
      <x:c r="Z411" s="18" t="n">
        <x:f>IF(U411=0,0,P411*R411/U411)</x:f>
        <x:v>0</x:v>
      </x:c>
      <x:c r="AA411" s="18" t="n">
        <x:f>MAX(Y411,Z411*'01 Controls'!$E$13)</x:f>
        <x:v>0</x:v>
      </x:c>
      <x:c r="AB411" s="18" t="n">
        <x:f>IF(U411=0,0,N411*S411/U411)</x:f>
        <x:v>795.7894736842105</x:v>
      </x:c>
      <x:c r="AC411" s="18" t="n">
        <x:f>IF(U411=0,0,P411*S411/U411)</x:f>
        <x:v>2667.7894736842104</x:v>
      </x:c>
      <x:c r="AD411" s="18" t="n">
        <x:f>MAX(AB411,AC411*'01 Controls'!$E$14)</x:f>
        <x:v>795.7894736842105</x:v>
      </x:c>
      <x:c r="AE411" s="18" t="n">
        <x:f>IF(U411=0,0,N411*T411/U411)</x:f>
        <x:v>44.21052631578947</x:v>
      </x:c>
      <x:c r="AF411" s="18" t="n">
        <x:f>IF(U411=0,0,P411*T411/U411)</x:f>
        <x:v>148.21052631578948</x:v>
      </x:c>
      <x:c r="AG411" s="18" t="n">
        <x:f>MAX(AE411,AF411*'01 Controls'!$E$15)</x:f>
        <x:v>44.21052631578947</x:v>
      </x:c>
      <x:c r="AH411" s="18" t="n">
        <x:f>SUM(V411,Y411,AB411,AE411)</x:f>
        <x:v>840</x:v>
      </x:c>
      <x:c r="AI411" s="18" t="n">
        <x:f>N411-AH411</x:f>
        <x:v>0</x:v>
      </x:c>
      <x:c r="AJ411" s="18" t="n">
        <x:f>V411*INDEX('07 Mode Capacity'!$P$6:$P$17,MATCH("AIR-"&amp;I411,'07 Mode Capacity'!$C$6:$C$17,0))</x:f>
        <x:v>0</x:v>
      </x:c>
      <x:c r="AK411" s="18" t="n">
        <x:f>Y411*INDEX('07 Mode Capacity'!$P$6:$P$17,MATCH("OCEAN-"&amp;I411,'07 Mode Capacity'!$C$6:$C$17,0))</x:f>
        <x:v>0</x:v>
      </x:c>
      <x:c r="AL411" s="18" t="n">
        <x:f>AB411*INDEX('07 Mode Capacity'!$P$6:$P$17,MATCH("LAND-"&amp;I411,'07 Mode Capacity'!$C$6:$C$17,0))</x:f>
        <x:v>568.9976104566381</x:v>
      </x:c>
      <x:c r="AM411" s="18" t="n">
        <x:f>AE411*INDEX('07 Mode Capacity'!$P$6:$P$17,MATCH("INLAND-"&amp;I411,'07 Mode Capacity'!$C$6:$C$17,0))</x:f>
        <x:v>44.21052631578947</x:v>
      </x:c>
      <x:c r="AN411" s="18" t="n">
        <x:f>SUM(AJ411:AM411)</x:f>
        <x:v>613.2081367724276</x:v>
      </x:c>
      <x:c r="AO411" s="17" t="n">
        <x:f>IF(N411=0,1,AN411/N411)</x:f>
        <x:v>0.7300096866338424</x:v>
      </x:c>
      <x:c r="AP411" s="11" t="str">
        <x:f>IF(AO411&gt;='01 Controls'!$E$16,"PASS","FAIL")</x:f>
        <x:v>FAIL</x:v>
      </x:c>
      <x:c r="AQ411" s="11" t="str">
        <x:v>UNQUANTIFIED</x:v>
      </x:c>
      <x:c r="AR411" s="11" t="str">
        <x:v>Position-class planning record; serial item and receiver open</x:v>
      </x:c>
      <x:c r="AS411" s="26"/>
      <x:c r="AT411" s="26"/>
    </x:row>
    <x:row r="412">
      <x:c r="C412" s="11" t="str">
        <x:v>C1-CM-RMG-BLK-08</x:v>
      </x:c>
      <x:c r="D412" s="11" t="str">
        <x:v>C1</x:v>
      </x:c>
      <x:c r="E412" s="11" t="str">
        <x:v>Grid failure</x:v>
      </x:c>
      <x:c r="F412" s="11" t="str">
        <x:v>CM-RMG</x:v>
      </x:c>
      <x:c r="G412" s="11" t="str">
        <x:v>Civil road-mobility group</x:v>
      </x:c>
      <x:c r="H412" s="11" t="str">
        <x:v>BLK-08</x:v>
      </x:c>
      <x:c r="I412" s="19" t="n">
        <x:v>48</x:v>
      </x:c>
      <x:c r="J412" s="21" t="n">
        <x:v>8</x:v>
      </x:c>
      <x:c r="K412" s="18" t="n">
        <x:f>'05 Cargo Register'!K412</x:f>
        <x:v>157.5</x:v>
      </x:c>
      <x:c r="L412" s="18" t="n">
        <x:f>'05 Cargo Register'!N412</x:f>
        <x:v>25</x:v>
      </x:c>
      <x:c r="M412" s="18" t="n">
        <x:f>'05 Cargo Register'!O412</x:f>
        <x:v>1275</x:v>
      </x:c>
      <x:c r="N412" s="18" t="n">
        <x:f>J412*K412</x:f>
        <x:v>1260</x:v>
      </x:c>
      <x:c r="O412" s="18" t="n">
        <x:f>J412*L412</x:f>
        <x:v>200</x:v>
      </x:c>
      <x:c r="P412" s="18" t="n">
        <x:f>J412*M412</x:f>
        <x:v>10200</x:v>
      </x:c>
      <x:c r="Q412" s="22" t="n">
        <x:f>'01 Controls'!$E$22*'02 Cargo Classes'!$M$14</x:f>
        <x:v>0.05</x:v>
      </x:c>
      <x:c r="R412" s="22" t="n">
        <x:f>'01 Controls'!$F$22*'02 Cargo Classes'!$N$14</x:f>
        <x:v>0</x:v>
      </x:c>
      <x:c r="S412" s="22" t="n">
        <x:f>'01 Controls'!$G$22*'02 Cargo Classes'!$O$14</x:f>
        <x:v>0.9</x:v>
      </x:c>
      <x:c r="T412" s="22" t="n">
        <x:f>'01 Controls'!$H$22*'02 Cargo Classes'!$P$14</x:f>
        <x:v>0.025</x:v>
      </x:c>
      <x:c r="U412" s="22" t="n">
        <x:f>SUM(Q412:T412)</x:f>
        <x:v>0.9750000000000001</x:v>
      </x:c>
      <x:c r="V412" s="18" t="n">
        <x:f>IF(U412=0,0,N412*Q412/U412)</x:f>
        <x:v>64.61538461538461</x:v>
      </x:c>
      <x:c r="W412" s="18" t="n">
        <x:f>IF(U412=0,0,P412*Q412/U412)</x:f>
        <x:v>523.076923076923</x:v>
      </x:c>
      <x:c r="X412" s="18" t="n">
        <x:f>MAX(V412,W412*'01 Controls'!$E$12)</x:f>
        <x:v>130.76923076923075</x:v>
      </x:c>
      <x:c r="Y412" s="18" t="n">
        <x:f>IF(U412=0,0,N412*R412/U412)</x:f>
        <x:v>0</x:v>
      </x:c>
      <x:c r="Z412" s="18" t="n">
        <x:f>IF(U412=0,0,P412*R412/U412)</x:f>
        <x:v>0</x:v>
      </x:c>
      <x:c r="AA412" s="18" t="n">
        <x:f>MAX(Y412,Z412*'01 Controls'!$E$13)</x:f>
        <x:v>0</x:v>
      </x:c>
      <x:c r="AB412" s="18" t="n">
        <x:f>IF(U412=0,0,N412*S412/U412)</x:f>
        <x:v>1163.0769230769229</x:v>
      </x:c>
      <x:c r="AC412" s="18" t="n">
        <x:f>IF(U412=0,0,P412*S412/U412)</x:f>
        <x:v>9415.384615384615</x:v>
      </x:c>
      <x:c r="AD412" s="18" t="n">
        <x:f>MAX(AB412,AC412*'01 Controls'!$E$14)</x:f>
        <x:v>1883.076923076923</x:v>
      </x:c>
      <x:c r="AE412" s="18" t="n">
        <x:f>IF(U412=0,0,N412*T412/U412)</x:f>
        <x:v>32.30769230769231</x:v>
      </x:c>
      <x:c r="AF412" s="18" t="n">
        <x:f>IF(U412=0,0,P412*T412/U412)</x:f>
        <x:v>261.5384615384615</x:v>
      </x:c>
      <x:c r="AG412" s="18" t="n">
        <x:f>MAX(AE412,AF412*'01 Controls'!$E$15)</x:f>
        <x:v>47.076923076923066</x:v>
      </x:c>
      <x:c r="AH412" s="18" t="n">
        <x:f>SUM(V412,Y412,AB412,AE412)</x:f>
        <x:v>1259.9999999999998</x:v>
      </x:c>
      <x:c r="AI412" s="18" t="n">
        <x:f>N412-AH412</x:f>
        <x:v>2.2737367544323206e-13</x:v>
      </x:c>
      <x:c r="AJ412" s="18" t="n">
        <x:f>V412*INDEX('07 Mode Capacity'!$P$6:$P$17,MATCH("AIR-"&amp;I412,'07 Mode Capacity'!$C$6:$C$17,0))</x:f>
        <x:v>18.113996381769677</x:v>
      </x:c>
      <x:c r="AK412" s="18" t="n">
        <x:f>Y412*INDEX('07 Mode Capacity'!$P$6:$P$17,MATCH("OCEAN-"&amp;I412,'07 Mode Capacity'!$C$6:$C$17,0))</x:f>
        <x:v>0</x:v>
      </x:c>
      <x:c r="AL412" s="18" t="n">
        <x:f>AB412*INDEX('07 Mode Capacity'!$P$6:$P$17,MATCH("LAND-"&amp;I412,'07 Mode Capacity'!$C$6:$C$17,0))</x:f>
        <x:v>141.95106054307323</x:v>
      </x:c>
      <x:c r="AM412" s="18" t="n">
        <x:f>AE412*INDEX('07 Mode Capacity'!$P$6:$P$17,MATCH("INLAND-"&amp;I412,'07 Mode Capacity'!$C$6:$C$17,0))</x:f>
        <x:v>20.39372573957344</x:v>
      </x:c>
      <x:c r="AN412" s="18" t="n">
        <x:f>SUM(AJ412:AM412)</x:f>
        <x:v>180.45878266441633</x:v>
      </x:c>
      <x:c r="AO412" s="17" t="n">
        <x:f>IF(N412=0,1,AN412/N412)</x:f>
        <x:v>0.14322125608287012</x:v>
      </x:c>
      <x:c r="AP412" s="11" t="str">
        <x:f>IF(AO412&gt;='01 Controls'!$E$16,"PASS","FAIL")</x:f>
        <x:v>FAIL</x:v>
      </x:c>
      <x:c r="AQ412" s="11" t="str">
        <x:v>UNQUANTIFIED</x:v>
      </x:c>
      <x:c r="AR412" s="11" t="str">
        <x:v>Position-class planning record; serial item and receiver open</x:v>
      </x:c>
      <x:c r="AS412" s="26"/>
      <x:c r="AT412" s="26"/>
    </x:row>
    <x:row r="413">
      <x:c r="C413" s="11" t="str">
        <x:v>C1-CM-RMG-OOG-80</x:v>
      </x:c>
      <x:c r="D413" s="11" t="str">
        <x:v>C1</x:v>
      </x:c>
      <x:c r="E413" s="11" t="str">
        <x:v>Grid failure</x:v>
      </x:c>
      <x:c r="F413" s="11" t="str">
        <x:v>CM-RMG</x:v>
      </x:c>
      <x:c r="G413" s="11" t="str">
        <x:v>Civil road-mobility group</x:v>
      </x:c>
      <x:c r="H413" s="11" t="str">
        <x:v>OOG-80</x:v>
      </x:c>
      <x:c r="I413" s="19" t="n">
        <x:v>72</x:v>
      </x:c>
      <x:c r="J413" s="21" t="n">
        <x:v>8</x:v>
      </x:c>
      <x:c r="K413" s="18" t="n">
        <x:f>'05 Cargo Register'!K413</x:f>
        <x:v>472.5</x:v>
      </x:c>
      <x:c r="L413" s="18" t="n">
        <x:f>'05 Cargo Register'!N413</x:f>
        <x:v>8</x:v>
      </x:c>
      <x:c r="M413" s="18" t="n">
        <x:f>'05 Cargo Register'!O413</x:f>
        <x:v>1408</x:v>
      </x:c>
      <x:c r="N413" s="18" t="n">
        <x:f>J413*K413</x:f>
        <x:v>3780</x:v>
      </x:c>
      <x:c r="O413" s="18" t="n">
        <x:f>J413*L413</x:f>
        <x:v>64</x:v>
      </x:c>
      <x:c r="P413" s="18" t="n">
        <x:f>J413*M413</x:f>
        <x:v>11264</x:v>
      </x:c>
      <x:c r="Q413" s="22" t="n">
        <x:f>'01 Controls'!$E$22*'02 Cargo Classes'!$M$15</x:f>
        <x:v>0</x:v>
      </x:c>
      <x:c r="R413" s="22" t="n">
        <x:f>'01 Controls'!$F$22*'02 Cargo Classes'!$N$15</x:f>
        <x:v>0</x:v>
      </x:c>
      <x:c r="S413" s="22" t="n">
        <x:f>'01 Controls'!$G$22*'02 Cargo Classes'!$O$15</x:f>
        <x:v>0.54</x:v>
      </x:c>
      <x:c r="T413" s="22" t="n">
        <x:f>'01 Controls'!$H$22*'02 Cargo Classes'!$P$15</x:f>
        <x:v>0.025</x:v>
      </x:c>
      <x:c r="U413" s="22" t="n">
        <x:f>SUM(Q413:T413)</x:f>
        <x:v>0.5650000000000001</x:v>
      </x:c>
      <x:c r="V413" s="18" t="n">
        <x:f>IF(U413=0,0,N413*Q413/U413)</x:f>
        <x:v>0</x:v>
      </x:c>
      <x:c r="W413" s="18" t="n">
        <x:f>IF(U413=0,0,P413*Q413/U413)</x:f>
        <x:v>0</x:v>
      </x:c>
      <x:c r="X413" s="18" t="n">
        <x:f>MAX(V413,W413*'01 Controls'!$E$12)</x:f>
        <x:v>0</x:v>
      </x:c>
      <x:c r="Y413" s="18" t="n">
        <x:f>IF(U413=0,0,N413*R413/U413)</x:f>
        <x:v>0</x:v>
      </x:c>
      <x:c r="Z413" s="18" t="n">
        <x:f>IF(U413=0,0,P413*R413/U413)</x:f>
        <x:v>0</x:v>
      </x:c>
      <x:c r="AA413" s="18" t="n">
        <x:f>MAX(Y413,Z413*'01 Controls'!$E$13)</x:f>
        <x:v>0</x:v>
      </x:c>
      <x:c r="AB413" s="18" t="n">
        <x:f>IF(U413=0,0,N413*S413/U413)</x:f>
        <x:v>3612.743362831858</x:v>
      </x:c>
      <x:c r="AC413" s="18" t="n">
        <x:f>IF(U413=0,0,P413*S413/U413)</x:f>
        <x:v>10765.592920353982</x:v>
      </x:c>
      <x:c r="AD413" s="18" t="n">
        <x:f>MAX(AB413,AC413*'01 Controls'!$E$14)</x:f>
        <x:v>3612.743362831858</x:v>
      </x:c>
      <x:c r="AE413" s="18" t="n">
        <x:f>IF(U413=0,0,N413*T413/U413)</x:f>
        <x:v>167.25663716814157</x:v>
      </x:c>
      <x:c r="AF413" s="18" t="n">
        <x:f>IF(U413=0,0,P413*T413/U413)</x:f>
        <x:v>498.4070796460177</x:v>
      </x:c>
      <x:c r="AG413" s="18" t="n">
        <x:f>MAX(AE413,AF413*'01 Controls'!$E$15)</x:f>
        <x:v>167.25663716814157</x:v>
      </x:c>
      <x:c r="AH413" s="18" t="n">
        <x:f>SUM(V413,Y413,AB413,AE413)</x:f>
        <x:v>3779.9999999999995</x:v>
      </x:c>
      <x:c r="AI413" s="18" t="n">
        <x:f>N413-AH413</x:f>
        <x:v>4.547473508864641e-13</x:v>
      </x:c>
      <x:c r="AJ413" s="18" t="n">
        <x:f>V413*INDEX('07 Mode Capacity'!$P$6:$P$17,MATCH("AIR-"&amp;I413,'07 Mode Capacity'!$C$6:$C$17,0))</x:f>
        <x:v>0</x:v>
      </x:c>
      <x:c r="AK413" s="18" t="n">
        <x:f>Y413*INDEX('07 Mode Capacity'!$P$6:$P$17,MATCH("OCEAN-"&amp;I413,'07 Mode Capacity'!$C$6:$C$17,0))</x:f>
        <x:v>0</x:v>
      </x:c>
      <x:c r="AL413" s="18" t="n">
        <x:f>AB413*INDEX('07 Mode Capacity'!$P$6:$P$17,MATCH("LAND-"&amp;I413,'07 Mode Capacity'!$C$6:$C$17,0))</x:f>
        <x:v>2583.1484439314627</x:v>
      </x:c>
      <x:c r="AM413" s="18" t="n">
        <x:f>AE413*INDEX('07 Mode Capacity'!$P$6:$P$17,MATCH("INLAND-"&amp;I413,'07 Mode Capacity'!$C$6:$C$17,0))</x:f>
        <x:v>167.25663716814157</x:v>
      </x:c>
      <x:c r="AN413" s="18" t="n">
        <x:f>SUM(AJ413:AM413)</x:f>
        <x:v>2750.405081099604</x:v>
      </x:c>
      <x:c r="AO413" s="17" t="n">
        <x:f>IF(N413=0,1,AN413/N413)</x:f>
        <x:v>0.7276203918252921</x:v>
      </x:c>
      <x:c r="AP413" s="11" t="str">
        <x:f>IF(AO413&gt;='01 Controls'!$E$16,"PASS","FAIL")</x:f>
        <x:v>FAIL</x:v>
      </x:c>
      <x:c r="AQ413" s="11" t="str">
        <x:v>UNQUANTIFIED</x:v>
      </x:c>
      <x:c r="AR413" s="11" t="str">
        <x:v>Position-class planning record; serial item and receiver open</x:v>
      </x:c>
      <x:c r="AS413" s="26"/>
      <x:c r="AT413" s="26"/>
    </x:row>
    <x:row r="414">
      <x:c r="C414" s="11" t="str">
        <x:v>C1-CM-RLG-APL-45</x:v>
      </x:c>
      <x:c r="D414" s="11" t="str">
        <x:v>C1</x:v>
      </x:c>
      <x:c r="E414" s="11" t="str">
        <x:v>Grid failure</x:v>
      </x:c>
      <x:c r="F414" s="11" t="str">
        <x:v>CM-RLG</x:v>
      </x:c>
      <x:c r="G414" s="11" t="str">
        <x:v>Civil rail-mobility group</x:v>
      </x:c>
      <x:c r="H414" s="11" t="str">
        <x:v>APL-45</x:v>
      </x:c>
      <x:c r="I414" s="19" t="n">
        <x:v>24</x:v>
      </x:c>
      <x:c r="J414" s="21" t="n">
        <x:v>3</x:v>
      </x:c>
      <x:c r="K414" s="18" t="n">
        <x:f>'05 Cargo Register'!K414</x:f>
        <x:v>144</x:v>
      </x:c>
      <x:c r="L414" s="18" t="n">
        <x:f>'05 Cargo Register'!N414</x:f>
        <x:v>38</x:v>
      </x:c>
      <x:c r="M414" s="18" t="n">
        <x:f>'05 Cargo Register'!O414</x:f>
        <x:v>285</x:v>
      </x:c>
      <x:c r="N414" s="18" t="n">
        <x:f>J414*K414</x:f>
        <x:v>432</x:v>
      </x:c>
      <x:c r="O414" s="18" t="n">
        <x:f>J414*L414</x:f>
        <x:v>114</x:v>
      </x:c>
      <x:c r="P414" s="18" t="n">
        <x:f>J414*M414</x:f>
        <x:v>855</x:v>
      </x:c>
      <x:c r="Q414" s="22" t="n">
        <x:f>'01 Controls'!$E$22*'02 Cargo Classes'!$M$6</x:f>
        <x:v>0.15000000000000002</x:v>
      </x:c>
      <x:c r="R414" s="22" t="n">
        <x:f>'01 Controls'!$F$22*'02 Cargo Classes'!$N$6</x:f>
        <x:v>0</x:v>
      </x:c>
      <x:c r="S414" s="22" t="n">
        <x:f>'01 Controls'!$G$22*'02 Cargo Classes'!$O$6</x:f>
        <x:v>0.9</x:v>
      </x:c>
      <x:c r="T414" s="22" t="n">
        <x:f>'01 Controls'!$H$22*'02 Cargo Classes'!$P$6</x:f>
        <x:v>0.015</x:v>
      </x:c>
      <x:c r="U414" s="22" t="n">
        <x:f>SUM(Q414:T414)</x:f>
        <x:v>1.065</x:v>
      </x:c>
      <x:c r="V414" s="18" t="n">
        <x:f>IF(U414=0,0,N414*Q414/U414)</x:f>
        <x:v>60.84507042253522</x:v>
      </x:c>
      <x:c r="W414" s="18" t="n">
        <x:f>IF(U414=0,0,P414*Q414/U414)</x:f>
        <x:v>120.42253521126764</x:v>
      </x:c>
      <x:c r="X414" s="18" t="n">
        <x:f>MAX(V414,W414*'01 Controls'!$E$12)</x:f>
        <x:v>60.84507042253522</x:v>
      </x:c>
      <x:c r="Y414" s="18" t="n">
        <x:f>IF(U414=0,0,N414*R414/U414)</x:f>
        <x:v>0</x:v>
      </x:c>
      <x:c r="Z414" s="18" t="n">
        <x:f>IF(U414=0,0,P414*R414/U414)</x:f>
        <x:v>0</x:v>
      </x:c>
      <x:c r="AA414" s="18" t="n">
        <x:f>MAX(Y414,Z414*'01 Controls'!$E$13)</x:f>
        <x:v>0</x:v>
      </x:c>
      <x:c r="AB414" s="18" t="n">
        <x:f>IF(U414=0,0,N414*S414/U414)</x:f>
        <x:v>365.0704225352113</x:v>
      </x:c>
      <x:c r="AC414" s="18" t="n">
        <x:f>IF(U414=0,0,P414*S414/U414)</x:f>
        <x:v>722.5352112676056</x:v>
      </x:c>
      <x:c r="AD414" s="18" t="n">
        <x:f>MAX(AB414,AC414*'01 Controls'!$E$14)</x:f>
        <x:v>365.0704225352113</x:v>
      </x:c>
      <x:c r="AE414" s="18" t="n">
        <x:f>IF(U414=0,0,N414*T414/U414)</x:f>
        <x:v>6.084507042253521</x:v>
      </x:c>
      <x:c r="AF414" s="18" t="n">
        <x:f>IF(U414=0,0,P414*T414/U414)</x:f>
        <x:v>12.04225352112676</x:v>
      </x:c>
      <x:c r="AG414" s="18" t="n">
        <x:f>MAX(AE414,AF414*'01 Controls'!$E$15)</x:f>
        <x:v>6.084507042253521</x:v>
      </x:c>
      <x:c r="AH414" s="18" t="n">
        <x:f>SUM(V414,Y414,AB414,AE414)</x:f>
        <x:v>432.00000000000006</x:v>
      </x:c>
      <x:c r="AI414" s="18" t="n">
        <x:f>N414-AH414</x:f>
        <x:v>-5.684341886080802e-14</x:v>
      </x:c>
      <x:c r="AJ414" s="18" t="n">
        <x:f>V414*INDEX('07 Mode Capacity'!$P$6:$P$17,MATCH("AIR-"&amp;I414,'07 Mode Capacity'!$C$6:$C$17,0))</x:f>
        <x:v>12.346320747379105</x:v>
      </x:c>
      <x:c r="AK414" s="18" t="n">
        <x:f>Y414*INDEX('07 Mode Capacity'!$P$6:$P$17,MATCH("OCEAN-"&amp;I414,'07 Mode Capacity'!$C$6:$C$17,0))</x:f>
        <x:v>0</x:v>
      </x:c>
      <x:c r="AL414" s="18" t="n">
        <x:f>AB414*INDEX('07 Mode Capacity'!$P$6:$P$17,MATCH("LAND-"&amp;I414,'07 Mode Capacity'!$C$6:$C$17,0))</x:f>
        <x:v>139.63977403588834</x:v>
      </x:c>
      <x:c r="AM414" s="18" t="n">
        <x:f>AE414*INDEX('07 Mode Capacity'!$P$6:$P$17,MATCH("INLAND-"&amp;I414,'07 Mode Capacity'!$C$6:$C$17,0))</x:f>
        <x:v>6.084507042253521</x:v>
      </x:c>
      <x:c r="AN414" s="18" t="n">
        <x:f>SUM(AJ414:AM414)</x:f>
        <x:v>158.07060182552098</x:v>
      </x:c>
      <x:c r="AO414" s="17" t="n">
        <x:f>IF(N414=0,1,AN414/N414)</x:f>
        <x:v>0.3659041708924097</x:v>
      </x:c>
      <x:c r="AP414" s="11" t="str">
        <x:f>IF(AO414&gt;='01 Controls'!$E$16,"PASS","FAIL")</x:f>
        <x:v>FAIL</x:v>
      </x:c>
      <x:c r="AQ414" s="11" t="str">
        <x:v>UNQUANTIFIED</x:v>
      </x:c>
      <x:c r="AR414" s="11" t="str">
        <x:v>Position-class planning record; serial item and receiver open</x:v>
      </x:c>
      <x:c r="AS414" s="26"/>
      <x:c r="AT414" s="26"/>
    </x:row>
    <x:row r="415">
      <x:c r="C415" s="11" t="str">
        <x:v>C1-CM-RLG-ISO-18</x:v>
      </x:c>
      <x:c r="D415" s="11" t="str">
        <x:v>C1</x:v>
      </x:c>
      <x:c r="E415" s="11" t="str">
        <x:v>Grid failure</x:v>
      </x:c>
      <x:c r="F415" s="11" t="str">
        <x:v>CM-RLG</x:v>
      </x:c>
      <x:c r="G415" s="11" t="str">
        <x:v>Civil rail-mobility group</x:v>
      </x:c>
      <x:c r="H415" s="11" t="str">
        <x:v>ISO-18</x:v>
      </x:c>
      <x:c r="I415" s="19" t="n">
        <x:v>48</x:v>
      </x:c>
      <x:c r="J415" s="21" t="n">
        <x:v>3</x:v>
      </x:c>
      <x:c r="K415" s="18" t="n">
        <x:f>'05 Cargo Register'!K415</x:f>
        <x:v>360</x:v>
      </x:c>
      <x:c r="L415" s="18" t="n">
        <x:f>'05 Cargo Register'!N415</x:f>
        <x:v>24</x:v>
      </x:c>
      <x:c r="M415" s="18" t="n">
        <x:f>'05 Cargo Register'!O415</x:f>
        <x:v>633.6</x:v>
      </x:c>
      <x:c r="N415" s="18" t="n">
        <x:f>J415*K415</x:f>
        <x:v>1080</x:v>
      </x:c>
      <x:c r="O415" s="18" t="n">
        <x:f>J415*L415</x:f>
        <x:v>72</x:v>
      </x:c>
      <x:c r="P415" s="18" t="n">
        <x:f>J415*M415</x:f>
        <x:v>1900.8000000000002</x:v>
      </x:c>
      <x:c r="Q415" s="22" t="n">
        <x:f>'01 Controls'!$E$22*'02 Cargo Classes'!$M$7</x:f>
        <x:v>0.010000000000000002</x:v>
      </x:c>
      <x:c r="R415" s="22" t="n">
        <x:f>'01 Controls'!$F$22*'02 Cargo Classes'!$N$7</x:f>
        <x:v>0</x:v>
      </x:c>
      <x:c r="S415" s="22" t="n">
        <x:f>'01 Controls'!$G$22*'02 Cargo Classes'!$O$7</x:f>
        <x:v>1.08</x:v>
      </x:c>
      <x:c r="T415" s="22" t="n">
        <x:f>'01 Controls'!$H$22*'02 Cargo Classes'!$P$7</x:f>
        <x:v>0.04000000000000001</x:v>
      </x:c>
      <x:c r="U415" s="22" t="n">
        <x:f>SUM(Q415:T415)</x:f>
        <x:v>1.1300000000000001</x:v>
      </x:c>
      <x:c r="V415" s="18" t="n">
        <x:f>IF(U415=0,0,N415*Q415/U415)</x:f>
        <x:v>9.557522123893806</x:v>
      </x:c>
      <x:c r="W415" s="18" t="n">
        <x:f>IF(U415=0,0,P415*Q415/U415)</x:f>
        <x:v>16.821238938053103</x:v>
      </x:c>
      <x:c r="X415" s="18" t="n">
        <x:f>MAX(V415,W415*'01 Controls'!$E$12)</x:f>
        <x:v>9.557522123893806</x:v>
      </x:c>
      <x:c r="Y415" s="18" t="n">
        <x:f>IF(U415=0,0,N415*R415/U415)</x:f>
        <x:v>0</x:v>
      </x:c>
      <x:c r="Z415" s="18" t="n">
        <x:f>IF(U415=0,0,P415*R415/U415)</x:f>
        <x:v>0</x:v>
      </x:c>
      <x:c r="AA415" s="18" t="n">
        <x:f>MAX(Y415,Z415*'01 Controls'!$E$13)</x:f>
        <x:v>0</x:v>
      </x:c>
      <x:c r="AB415" s="18" t="n">
        <x:f>IF(U415=0,0,N415*S415/U415)</x:f>
        <x:v>1032.212389380531</x:v>
      </x:c>
      <x:c r="AC415" s="18" t="n">
        <x:f>IF(U415=0,0,P415*S415/U415)</x:f>
        <x:v>1816.6938053097347</x:v>
      </x:c>
      <x:c r="AD415" s="18" t="n">
        <x:f>MAX(AB415,AC415*'01 Controls'!$E$14)</x:f>
        <x:v>1032.212389380531</x:v>
      </x:c>
      <x:c r="AE415" s="18" t="n">
        <x:f>IF(U415=0,0,N415*T415/U415)</x:f>
        <x:v>38.230088495575224</x:v>
      </x:c>
      <x:c r="AF415" s="18" t="n">
        <x:f>IF(U415=0,0,P415*T415/U415)</x:f>
        <x:v>67.28495575221241</x:v>
      </x:c>
      <x:c r="AG415" s="18" t="n">
        <x:f>MAX(AE415,AF415*'01 Controls'!$E$15)</x:f>
        <x:v>38.230088495575224</x:v>
      </x:c>
      <x:c r="AH415" s="18" t="n">
        <x:f>SUM(V415,Y415,AB415,AE415)</x:f>
        <x:v>1080</x:v>
      </x:c>
      <x:c r="AI415" s="18" t="n">
        <x:f>N415-AH415</x:f>
        <x:v>0</x:v>
      </x:c>
      <x:c r="AJ415" s="18" t="n">
        <x:f>V415*INDEX('07 Mode Capacity'!$P$6:$P$17,MATCH("AIR-"&amp;I415,'07 Mode Capacity'!$C$6:$C$17,0))</x:f>
        <x:v>2.6793142562162484</x:v>
      </x:c>
      <x:c r="AK415" s="18" t="n">
        <x:f>Y415*INDEX('07 Mode Capacity'!$P$6:$P$17,MATCH("OCEAN-"&amp;I415,'07 Mode Capacity'!$C$6:$C$17,0))</x:f>
        <x:v>0</x:v>
      </x:c>
      <x:c r="AL415" s="18" t="n">
        <x:f>AB415*INDEX('07 Mode Capacity'!$P$6:$P$17,MATCH("LAND-"&amp;I415,'07 Mode Capacity'!$C$6:$C$17,0))</x:f>
        <x:v>125.97932301041394</x:v>
      </x:c>
      <x:c r="AM415" s="18" t="n">
        <x:f>AE415*INDEX('07 Mode Capacity'!$P$6:$P$17,MATCH("INLAND-"&amp;I415,'07 Mode Capacity'!$C$6:$C$17,0))</x:f>
        <x:v>24.132145755045187</x:v>
      </x:c>
      <x:c r="AN415" s="18" t="n">
        <x:f>SUM(AJ415:AM415)</x:f>
        <x:v>152.7907830216754</x:v>
      </x:c>
      <x:c r="AO415" s="17" t="n">
        <x:f>IF(N415=0,1,AN415/N415)</x:f>
        <x:v>0.14147294724229204</x:v>
      </x:c>
      <x:c r="AP415" s="11" t="str">
        <x:f>IF(AO415&gt;='01 Controls'!$E$16,"PASS","FAIL")</x:f>
        <x:v>FAIL</x:v>
      </x:c>
      <x:c r="AQ415" s="11" t="str">
        <x:v>UNQUANTIFIED</x:v>
      </x:c>
      <x:c r="AR415" s="11" t="str">
        <x:v>Position-class planning record; serial item and receiver open</x:v>
      </x:c>
      <x:c r="AS415" s="26"/>
      <x:c r="AT415" s="26"/>
    </x:row>
    <x:row r="416">
      <x:c r="C416" s="11" t="str">
        <x:v>C1-CM-RLG-COL-12</x:v>
      </x:c>
      <x:c r="D416" s="11" t="str">
        <x:v>C1</x:v>
      </x:c>
      <x:c r="E416" s="11" t="str">
        <x:v>Grid failure</x:v>
      </x:c>
      <x:c r="F416" s="11" t="str">
        <x:v>CM-RLG</x:v>
      </x:c>
      <x:c r="G416" s="11" t="str">
        <x:v>Civil rail-mobility group</x:v>
      </x:c>
      <x:c r="H416" s="11" t="str">
        <x:v>COL-12</x:v>
      </x:c>
      <x:c r="I416" s="19" t="n">
        <x:v>24</x:v>
      </x:c>
      <x:c r="J416" s="21" t="n">
        <x:v>3</x:v>
      </x:c>
      <x:c r="K416" s="18" t="n">
        <x:f>'05 Cargo Register'!K416</x:f>
        <x:v>144</x:v>
      </x:c>
      <x:c r="L416" s="18" t="n">
        <x:f>'05 Cargo Register'!N416</x:f>
        <x:v>15</x:v>
      </x:c>
      <x:c r="M416" s="18" t="n">
        <x:f>'05 Cargo Register'!O416</x:f>
        <x:v>396</x:v>
      </x:c>
      <x:c r="N416" s="18" t="n">
        <x:f>J416*K416</x:f>
        <x:v>432</x:v>
      </x:c>
      <x:c r="O416" s="18" t="n">
        <x:f>J416*L416</x:f>
        <x:v>45</x:v>
      </x:c>
      <x:c r="P416" s="18" t="n">
        <x:f>J416*M416</x:f>
        <x:v>1188</x:v>
      </x:c>
      <x:c r="Q416" s="22" t="n">
        <x:f>'01 Controls'!$E$22*'02 Cargo Classes'!$M$8</x:f>
        <x:v>0.1</x:v>
      </x:c>
      <x:c r="R416" s="22" t="n">
        <x:f>'01 Controls'!$F$22*'02 Cargo Classes'!$N$8</x:f>
        <x:v>0</x:v>
      </x:c>
      <x:c r="S416" s="22" t="n">
        <x:f>'01 Controls'!$G$22*'02 Cargo Classes'!$O$8</x:f>
        <x:v>1.08</x:v>
      </x:c>
      <x:c r="T416" s="22" t="n">
        <x:f>'01 Controls'!$H$22*'02 Cargo Classes'!$P$8</x:f>
        <x:v>0.010000000000000002</x:v>
      </x:c>
      <x:c r="U416" s="22" t="n">
        <x:f>SUM(Q416:T416)</x:f>
        <x:v>1.1900000000000002</x:v>
      </x:c>
      <x:c r="V416" s="18" t="n">
        <x:f>IF(U416=0,0,N416*Q416/U416)</x:f>
        <x:v>36.30252100840336</x:v>
      </x:c>
      <x:c r="W416" s="18" t="n">
        <x:f>IF(U416=0,0,P416*Q416/U416)</x:f>
        <x:v>99.83193277310924</x:v>
      </x:c>
      <x:c r="X416" s="18" t="n">
        <x:f>MAX(V416,W416*'01 Controls'!$E$12)</x:f>
        <x:v>36.30252100840336</x:v>
      </x:c>
      <x:c r="Y416" s="18" t="n">
        <x:f>IF(U416=0,0,N416*R416/U416)</x:f>
        <x:v>0</x:v>
      </x:c>
      <x:c r="Z416" s="18" t="n">
        <x:f>IF(U416=0,0,P416*R416/U416)</x:f>
        <x:v>0</x:v>
      </x:c>
      <x:c r="AA416" s="18" t="n">
        <x:f>MAX(Y416,Z416*'01 Controls'!$E$13)</x:f>
        <x:v>0</x:v>
      </x:c>
      <x:c r="AB416" s="18" t="n">
        <x:f>IF(U416=0,0,N416*S416/U416)</x:f>
        <x:v>392.0672268907563</x:v>
      </x:c>
      <x:c r="AC416" s="18" t="n">
        <x:f>IF(U416=0,0,P416*S416/U416)</x:f>
        <x:v>1078.18487394958</x:v>
      </x:c>
      <x:c r="AD416" s="18" t="n">
        <x:f>MAX(AB416,AC416*'01 Controls'!$E$14)</x:f>
        <x:v>392.0672268907563</x:v>
      </x:c>
      <x:c r="AE416" s="18" t="n">
        <x:f>IF(U416=0,0,N416*T416/U416)</x:f>
        <x:v>3.6302521008403366</x:v>
      </x:c>
      <x:c r="AF416" s="18" t="n">
        <x:f>IF(U416=0,0,P416*T416/U416)</x:f>
        <x:v>9.983193277310924</x:v>
      </x:c>
      <x:c r="AG416" s="18" t="n">
        <x:f>MAX(AE416,AF416*'01 Controls'!$E$15)</x:f>
        <x:v>3.6302521008403366</x:v>
      </x:c>
      <x:c r="AH416" s="18" t="n">
        <x:f>SUM(V416,Y416,AB416,AE416)</x:f>
        <x:v>431.99999999999994</x:v>
      </x:c>
      <x:c r="AI416" s="18" t="n">
        <x:f>N416-AH416</x:f>
        <x:v>5.684341886080802e-14</x:v>
      </x:c>
      <x:c r="AJ416" s="18" t="n">
        <x:f>V416*INDEX('07 Mode Capacity'!$P$6:$P$17,MATCH("AIR-"&amp;I416,'07 Mode Capacity'!$C$6:$C$17,0))</x:f>
        <x:v>7.366292210621145</x:v>
      </x:c>
      <x:c r="AK416" s="18" t="n">
        <x:f>Y416*INDEX('07 Mode Capacity'!$P$6:$P$17,MATCH("OCEAN-"&amp;I416,'07 Mode Capacity'!$C$6:$C$17,0))</x:f>
        <x:v>0</x:v>
      </x:c>
      <x:c r="AL416" s="18" t="n">
        <x:f>AB416*INDEX('07 Mode Capacity'!$P$6:$P$17,MATCH("LAND-"&amp;I416,'07 Mode Capacity'!$C$6:$C$17,0))</x:f>
        <x:v>149.96607665366827</x:v>
      </x:c>
      <x:c r="AM416" s="18" t="n">
        <x:f>AE416*INDEX('07 Mode Capacity'!$P$6:$P$17,MATCH("INLAND-"&amp;I416,'07 Mode Capacity'!$C$6:$C$17,0))</x:f>
        <x:v>3.6302521008403366</x:v>
      </x:c>
      <x:c r="AN416" s="18" t="n">
        <x:f>SUM(AJ416:AM416)</x:f>
        <x:v>160.96262096512973</x:v>
      </x:c>
      <x:c r="AO416" s="17" t="n">
        <x:f>IF(N416=0,1,AN416/N416)</x:f>
        <x:v>0.372598659641504</x:v>
      </x:c>
      <x:c r="AP416" s="11" t="str">
        <x:f>IF(AO416&gt;='01 Controls'!$E$16,"PASS","FAIL")</x:f>
        <x:v>FAIL</x:v>
      </x:c>
      <x:c r="AQ416" s="11" t="str">
        <x:v>UNQUANTIFIED</x:v>
      </x:c>
      <x:c r="AR416" s="11" t="str">
        <x:v>Position-class planning record; serial item and receiver open</x:v>
      </x:c>
      <x:c r="AS416" s="26"/>
      <x:c r="AT416" s="26"/>
    </x:row>
    <x:row r="417">
      <x:c r="C417" s="11" t="str">
        <x:v>C1-CM-RLG-BAT-22</x:v>
      </x:c>
      <x:c r="D417" s="11" t="str">
        <x:v>C1</x:v>
      </x:c>
      <x:c r="E417" s="11" t="str">
        <x:v>Grid failure</x:v>
      </x:c>
      <x:c r="F417" s="11" t="str">
        <x:v>CM-RLG</x:v>
      </x:c>
      <x:c r="G417" s="11" t="str">
        <x:v>Civil rail-mobility group</x:v>
      </x:c>
      <x:c r="H417" s="11" t="str">
        <x:v>BAT-22</x:v>
      </x:c>
      <x:c r="I417" s="19" t="n">
        <x:v>48</x:v>
      </x:c>
      <x:c r="J417" s="21" t="n">
        <x:v>3</x:v>
      </x:c>
      <x:c r="K417" s="18" t="n">
        <x:f>'05 Cargo Register'!K417</x:f>
        <x:v>180</x:v>
      </x:c>
      <x:c r="L417" s="18" t="n">
        <x:f>'05 Cargo Register'!N417</x:f>
        <x:v>11</x:v>
      </x:c>
      <x:c r="M417" s="18" t="n">
        <x:f>'05 Cargo Register'!O417</x:f>
        <x:v>290.40000000000003</x:v>
      </x:c>
      <x:c r="N417" s="18" t="n">
        <x:f>J417*K417</x:f>
        <x:v>540</x:v>
      </x:c>
      <x:c r="O417" s="18" t="n">
        <x:f>J417*L417</x:f>
        <x:v>33</x:v>
      </x:c>
      <x:c r="P417" s="18" t="n">
        <x:f>J417*M417</x:f>
        <x:v>871.2</x:v>
      </x:c>
      <x:c r="Q417" s="22" t="n">
        <x:f>'01 Controls'!$E$22*'02 Cargo Classes'!$M$9</x:f>
        <x:v>0</x:v>
      </x:c>
      <x:c r="R417" s="22" t="n">
        <x:f>'01 Controls'!$F$22*'02 Cargo Classes'!$N$9</x:f>
        <x:v>0</x:v>
      </x:c>
      <x:c r="S417" s="22" t="n">
        <x:f>'01 Controls'!$G$22*'02 Cargo Classes'!$O$9</x:f>
        <x:v>0.9</x:v>
      </x:c>
      <x:c r="T417" s="22" t="n">
        <x:f>'01 Controls'!$H$22*'02 Cargo Classes'!$P$9</x:f>
        <x:v>0.025</x:v>
      </x:c>
      <x:c r="U417" s="22" t="n">
        <x:f>SUM(Q417:T417)</x:f>
        <x:v>0.925</x:v>
      </x:c>
      <x:c r="V417" s="18" t="n">
        <x:f>IF(U417=0,0,N417*Q417/U417)</x:f>
        <x:v>0</x:v>
      </x:c>
      <x:c r="W417" s="18" t="n">
        <x:f>IF(U417=0,0,P417*Q417/U417)</x:f>
        <x:v>0</x:v>
      </x:c>
      <x:c r="X417" s="18" t="n">
        <x:f>MAX(V417,W417*'01 Controls'!$E$12)</x:f>
        <x:v>0</x:v>
      </x:c>
      <x:c r="Y417" s="18" t="n">
        <x:f>IF(U417=0,0,N417*R417/U417)</x:f>
        <x:v>0</x:v>
      </x:c>
      <x:c r="Z417" s="18" t="n">
        <x:f>IF(U417=0,0,P417*R417/U417)</x:f>
        <x:v>0</x:v>
      </x:c>
      <x:c r="AA417" s="18" t="n">
        <x:f>MAX(Y417,Z417*'01 Controls'!$E$13)</x:f>
        <x:v>0</x:v>
      </x:c>
      <x:c r="AB417" s="18" t="n">
        <x:f>IF(U417=0,0,N417*S417/U417)</x:f>
        <x:v>525.4054054054054</x:v>
      </x:c>
      <x:c r="AC417" s="18" t="n">
        <x:f>IF(U417=0,0,P417*S417/U417)</x:f>
        <x:v>847.6540540540541</x:v>
      </x:c>
      <x:c r="AD417" s="18" t="n">
        <x:f>MAX(AB417,AC417*'01 Controls'!$E$14)</x:f>
        <x:v>525.4054054054054</x:v>
      </x:c>
      <x:c r="AE417" s="18" t="n">
        <x:f>IF(U417=0,0,N417*T417/U417)</x:f>
        <x:v>14.594594594594595</x:v>
      </x:c>
      <x:c r="AF417" s="18" t="n">
        <x:f>IF(U417=0,0,P417*T417/U417)</x:f>
        <x:v>23.545945945945945</x:v>
      </x:c>
      <x:c r="AG417" s="18" t="n">
        <x:f>MAX(AE417,AF417*'01 Controls'!$E$15)</x:f>
        <x:v>14.594594594594595</x:v>
      </x:c>
      <x:c r="AH417" s="18" t="n">
        <x:f>SUM(V417,Y417,AB417,AE417)</x:f>
        <x:v>540</x:v>
      </x:c>
      <x:c r="AI417" s="18" t="n">
        <x:f>N417-AH417</x:f>
        <x:v>0</x:v>
      </x:c>
      <x:c r="AJ417" s="18" t="n">
        <x:f>V417*INDEX('07 Mode Capacity'!$P$6:$P$17,MATCH("AIR-"&amp;I417,'07 Mode Capacity'!$C$6:$C$17,0))</x:f>
        <x:v>0</x:v>
      </x:c>
      <x:c r="AK417" s="18" t="n">
        <x:f>Y417*INDEX('07 Mode Capacity'!$P$6:$P$17,MATCH("OCEAN-"&amp;I417,'07 Mode Capacity'!$C$6:$C$17,0))</x:f>
        <x:v>0</x:v>
      </x:c>
      <x:c r="AL417" s="18" t="n">
        <x:f>AB417*INDEX('07 Mode Capacity'!$P$6:$P$17,MATCH("LAND-"&amp;I417,'07 Mode Capacity'!$C$6:$C$17,0))</x:f>
        <x:v>64.12461036115664</x:v>
      </x:c>
      <x:c r="AM417" s="18" t="n">
        <x:f>AE417*INDEX('07 Mode Capacity'!$P$6:$P$17,MATCH("INLAND-"&amp;I417,'07 Mode Capacity'!$C$6:$C$17,0))</x:f>
        <x:v>9.212609697027386</x:v>
      </x:c>
      <x:c r="AN417" s="18" t="n">
        <x:f>SUM(AJ417:AM417)</x:f>
        <x:v>73.33722005818403</x:v>
      </x:c>
      <x:c r="AO417" s="17" t="n">
        <x:f>IF(N417=0,1,AN417/N417)</x:f>
        <x:v>0.13580966677441486</x:v>
      </x:c>
      <x:c r="AP417" s="11" t="str">
        <x:f>IF(AO417&gt;='01 Controls'!$E$16,"PASS","FAIL")</x:f>
        <x:v>FAIL</x:v>
      </x:c>
      <x:c r="AQ417" s="11" t="str">
        <x:v>UNQUANTIFIED</x:v>
      </x:c>
      <x:c r="AR417" s="11" t="str">
        <x:v>Position-class planning record; serial item and receiver open</x:v>
      </x:c>
      <x:c r="AS417" s="26"/>
      <x:c r="AT417" s="26"/>
    </x:row>
    <x:row r="418">
      <x:c r="C418" s="11" t="str">
        <x:v>C1-CM-RLG-TNK-20</x:v>
      </x:c>
      <x:c r="D418" s="11" t="str">
        <x:v>C1</x:v>
      </x:c>
      <x:c r="E418" s="11" t="str">
        <x:v>Grid failure</x:v>
      </x:c>
      <x:c r="F418" s="11" t="str">
        <x:v>CM-RLG</x:v>
      </x:c>
      <x:c r="G418" s="11" t="str">
        <x:v>Civil rail-mobility group</x:v>
      </x:c>
      <x:c r="H418" s="11" t="str">
        <x:v>TNK-20</x:v>
      </x:c>
      <x:c r="I418" s="19" t="n">
        <x:v>48</x:v>
      </x:c>
      <x:c r="J418" s="21" t="n">
        <x:v>3</x:v>
      </x:c>
      <x:c r="K418" s="18" t="n">
        <x:f>'05 Cargo Register'!K418</x:f>
        <x:v>180</x:v>
      </x:c>
      <x:c r="L418" s="18" t="n">
        <x:f>'05 Cargo Register'!N418</x:f>
        <x:v>11</x:v>
      </x:c>
      <x:c r="M418" s="18" t="n">
        <x:f>'05 Cargo Register'!O418</x:f>
        <x:v>233.75</x:v>
      </x:c>
      <x:c r="N418" s="18" t="n">
        <x:f>J418*K418</x:f>
        <x:v>540</x:v>
      </x:c>
      <x:c r="O418" s="18" t="n">
        <x:f>J418*L418</x:f>
        <x:v>33</x:v>
      </x:c>
      <x:c r="P418" s="18" t="n">
        <x:f>J418*M418</x:f>
        <x:v>701.25</x:v>
      </x:c>
      <x:c r="Q418" s="22" t="n">
        <x:f>'01 Controls'!$E$22*'02 Cargo Classes'!$M$10</x:f>
        <x:v>0</x:v>
      </x:c>
      <x:c r="R418" s="22" t="n">
        <x:f>'01 Controls'!$F$22*'02 Cargo Classes'!$N$10</x:f>
        <x:v>0</x:v>
      </x:c>
      <x:c r="S418" s="22" t="n">
        <x:f>'01 Controls'!$G$22*'02 Cargo Classes'!$O$10</x:f>
        <x:v>0.9</x:v>
      </x:c>
      <x:c r="T418" s="22" t="n">
        <x:f>'01 Controls'!$H$22*'02 Cargo Classes'!$P$10</x:f>
        <x:v>0.05</x:v>
      </x:c>
      <x:c r="U418" s="22" t="n">
        <x:f>SUM(Q418:T418)</x:f>
        <x:v>0.9500000000000001</x:v>
      </x:c>
      <x:c r="V418" s="18" t="n">
        <x:f>IF(U418=0,0,N418*Q418/U418)</x:f>
        <x:v>0</x:v>
      </x:c>
      <x:c r="W418" s="18" t="n">
        <x:f>IF(U418=0,0,P418*Q418/U418)</x:f>
        <x:v>0</x:v>
      </x:c>
      <x:c r="X418" s="18" t="n">
        <x:f>MAX(V418,W418*'01 Controls'!$E$12)</x:f>
        <x:v>0</x:v>
      </x:c>
      <x:c r="Y418" s="18" t="n">
        <x:f>IF(U418=0,0,N418*R418/U418)</x:f>
        <x:v>0</x:v>
      </x:c>
      <x:c r="Z418" s="18" t="n">
        <x:f>IF(U418=0,0,P418*R418/U418)</x:f>
        <x:v>0</x:v>
      </x:c>
      <x:c r="AA418" s="18" t="n">
        <x:f>MAX(Y418,Z418*'01 Controls'!$E$13)</x:f>
        <x:v>0</x:v>
      </x:c>
      <x:c r="AB418" s="18" t="n">
        <x:f>IF(U418=0,0,N418*S418/U418)</x:f>
        <x:v>511.57894736842104</x:v>
      </x:c>
      <x:c r="AC418" s="18" t="n">
        <x:f>IF(U418=0,0,P418*S418/U418)</x:f>
        <x:v>664.3421052631578</x:v>
      </x:c>
      <x:c r="AD418" s="18" t="n">
        <x:f>MAX(AB418,AC418*'01 Controls'!$E$14)</x:f>
        <x:v>511.57894736842104</x:v>
      </x:c>
      <x:c r="AE418" s="18" t="n">
        <x:f>IF(U418=0,0,N418*T418/U418)</x:f>
        <x:v>28.421052631578945</x:v>
      </x:c>
      <x:c r="AF418" s="18" t="n">
        <x:f>IF(U418=0,0,P418*T418/U418)</x:f>
        <x:v>36.9078947368421</x:v>
      </x:c>
      <x:c r="AG418" s="18" t="n">
        <x:f>MAX(AE418,AF418*'01 Controls'!$E$15)</x:f>
        <x:v>28.421052631578945</x:v>
      </x:c>
      <x:c r="AH418" s="18" t="n">
        <x:f>SUM(V418,Y418,AB418,AE418)</x:f>
        <x:v>540</x:v>
      </x:c>
      <x:c r="AI418" s="18" t="n">
        <x:f>N418-AH418</x:f>
        <x:v>0</x:v>
      </x:c>
      <x:c r="AJ418" s="18" t="n">
        <x:f>V418*INDEX('07 Mode Capacity'!$P$6:$P$17,MATCH("AIR-"&amp;I418,'07 Mode Capacity'!$C$6:$C$17,0))</x:f>
        <x:v>0</x:v>
      </x:c>
      <x:c r="AK418" s="18" t="n">
        <x:f>Y418*INDEX('07 Mode Capacity'!$P$6:$P$17,MATCH("OCEAN-"&amp;I418,'07 Mode Capacity'!$C$6:$C$17,0))</x:f>
        <x:v>0</x:v>
      </x:c>
      <x:c r="AL418" s="18" t="n">
        <x:f>AB418*INDEX('07 Mode Capacity'!$P$6:$P$17,MATCH("LAND-"&amp;I418,'07 Mode Capacity'!$C$6:$C$17,0))</x:f>
        <x:v>62.43712061481041</x:v>
      </x:c>
      <x:c r="AM418" s="18" t="n">
        <x:f>AE418*INDEX('07 Mode Capacity'!$P$6:$P$17,MATCH("INLAND-"&amp;I418,'07 Mode Capacity'!$C$6:$C$17,0))</x:f>
        <x:v>17.94034519947438</x:v>
      </x:c>
      <x:c r="AN418" s="18" t="n">
        <x:f>SUM(AJ418:AM418)</x:f>
        <x:v>80.37746581428479</x:v>
      </x:c>
      <x:c r="AO418" s="17" t="n">
        <x:f>IF(N418=0,1,AN418/N418)</x:f>
        <x:v>0.1488471589153422</x:v>
      </x:c>
      <x:c r="AP418" s="11" t="str">
        <x:f>IF(AO418&gt;='01 Controls'!$E$16,"PASS","FAIL")</x:f>
        <x:v>FAIL</x:v>
      </x:c>
      <x:c r="AQ418" s="11" t="str">
        <x:v>UNQUANTIFIED</x:v>
      </x:c>
      <x:c r="AR418" s="11" t="str">
        <x:v>Position-class planning record; serial item and receiver open</x:v>
      </x:c>
      <x:c r="AS418" s="26"/>
      <x:c r="AT418" s="26"/>
    </x:row>
    <x:row r="419">
      <x:c r="C419" s="11" t="str">
        <x:v>C1-CM-RLG-FLR-24</x:v>
      </x:c>
      <x:c r="D419" s="11" t="str">
        <x:v>C1</x:v>
      </x:c>
      <x:c r="E419" s="11" t="str">
        <x:v>Grid failure</x:v>
      </x:c>
      <x:c r="F419" s="11" t="str">
        <x:v>CM-RLG</x:v>
      </x:c>
      <x:c r="G419" s="11" t="str">
        <x:v>Civil rail-mobility group</x:v>
      </x:c>
      <x:c r="H419" s="11" t="str">
        <x:v>FLR-24</x:v>
      </x:c>
      <x:c r="I419" s="19" t="n">
        <x:v>48</x:v>
      </x:c>
      <x:c r="J419" s="21" t="n">
        <x:v>3</x:v>
      </x:c>
      <x:c r="K419" s="18" t="n">
        <x:f>'05 Cargo Register'!K419</x:f>
        <x:v>288</x:v>
      </x:c>
      <x:c r="L419" s="18" t="n">
        <x:f>'05 Cargo Register'!N419</x:f>
        <x:v>15</x:v>
      </x:c>
      <x:c r="M419" s="18" t="n">
        <x:f>'05 Cargo Register'!O419</x:f>
        <x:v>480</x:v>
      </x:c>
      <x:c r="N419" s="18" t="n">
        <x:f>J419*K419</x:f>
        <x:v>864</x:v>
      </x:c>
      <x:c r="O419" s="18" t="n">
        <x:f>J419*L419</x:f>
        <x:v>45</x:v>
      </x:c>
      <x:c r="P419" s="18" t="n">
        <x:f>J419*M419</x:f>
        <x:v>1440</x:v>
      </x:c>
      <x:c r="Q419" s="22" t="n">
        <x:f>'01 Controls'!$E$22*'02 Cargo Classes'!$M$11</x:f>
        <x:v>0</x:v>
      </x:c>
      <x:c r="R419" s="22" t="n">
        <x:f>'01 Controls'!$F$22*'02 Cargo Classes'!$N$11</x:f>
        <x:v>0</x:v>
      </x:c>
      <x:c r="S419" s="22" t="n">
        <x:f>'01 Controls'!$G$22*'02 Cargo Classes'!$O$11</x:f>
        <x:v>0.9</x:v>
      </x:c>
      <x:c r="T419" s="22" t="n">
        <x:f>'01 Controls'!$H$22*'02 Cargo Classes'!$P$11</x:f>
        <x:v>0.04000000000000001</x:v>
      </x:c>
      <x:c r="U419" s="22" t="n">
        <x:f>SUM(Q419:T419)</x:f>
        <x:v>0.9400000000000001</x:v>
      </x:c>
      <x:c r="V419" s="18" t="n">
        <x:f>IF(U419=0,0,N419*Q419/U419)</x:f>
        <x:v>0</x:v>
      </x:c>
      <x:c r="W419" s="18" t="n">
        <x:f>IF(U419=0,0,P419*Q419/U419)</x:f>
        <x:v>0</x:v>
      </x:c>
      <x:c r="X419" s="18" t="n">
        <x:f>MAX(V419,W419*'01 Controls'!$E$12)</x:f>
        <x:v>0</x:v>
      </x:c>
      <x:c r="Y419" s="18" t="n">
        <x:f>IF(U419=0,0,N419*R419/U419)</x:f>
        <x:v>0</x:v>
      </x:c>
      <x:c r="Z419" s="18" t="n">
        <x:f>IF(U419=0,0,P419*R419/U419)</x:f>
        <x:v>0</x:v>
      </x:c>
      <x:c r="AA419" s="18" t="n">
        <x:f>MAX(Y419,Z419*'01 Controls'!$E$13)</x:f>
        <x:v>0</x:v>
      </x:c>
      <x:c r="AB419" s="18" t="n">
        <x:f>IF(U419=0,0,N419*S419/U419)</x:f>
        <x:v>827.2340425531914</x:v>
      </x:c>
      <x:c r="AC419" s="18" t="n">
        <x:f>IF(U419=0,0,P419*S419/U419)</x:f>
        <x:v>1378.723404255319</x:v>
      </x:c>
      <x:c r="AD419" s="18" t="n">
        <x:f>MAX(AB419,AC419*'01 Controls'!$E$14)</x:f>
        <x:v>827.2340425531914</x:v>
      </x:c>
      <x:c r="AE419" s="18" t="n">
        <x:f>IF(U419=0,0,N419*T419/U419)</x:f>
        <x:v>36.76595744680852</x:v>
      </x:c>
      <x:c r="AF419" s="18" t="n">
        <x:f>IF(U419=0,0,P419*T419/U419)</x:f>
        <x:v>61.276595744680854</x:v>
      </x:c>
      <x:c r="AG419" s="18" t="n">
        <x:f>MAX(AE419,AF419*'01 Controls'!$E$15)</x:f>
        <x:v>36.76595744680852</x:v>
      </x:c>
      <x:c r="AH419" s="18" t="n">
        <x:f>SUM(V419,Y419,AB419,AE419)</x:f>
        <x:v>864</x:v>
      </x:c>
      <x:c r="AI419" s="18" t="n">
        <x:f>N419-AH419</x:f>
        <x:v>0</x:v>
      </x:c>
      <x:c r="AJ419" s="18" t="n">
        <x:f>V419*INDEX('07 Mode Capacity'!$P$6:$P$17,MATCH("AIR-"&amp;I419,'07 Mode Capacity'!$C$6:$C$17,0))</x:f>
        <x:v>0</x:v>
      </x:c>
      <x:c r="AK419" s="18" t="n">
        <x:f>Y419*INDEX('07 Mode Capacity'!$P$6:$P$17,MATCH("OCEAN-"&amp;I419,'07 Mode Capacity'!$C$6:$C$17,0))</x:f>
        <x:v>0</x:v>
      </x:c>
      <x:c r="AL419" s="18" t="n">
        <x:f>AB419*INDEX('07 Mode Capacity'!$P$6:$P$17,MATCH("LAND-"&amp;I419,'07 Mode Capacity'!$C$6:$C$17,0))</x:f>
        <x:v>100.96215248352321</x:v>
      </x:c>
      <x:c r="AM419" s="18" t="n">
        <x:f>AE419*INDEX('07 Mode Capacity'!$P$6:$P$17,MATCH("INLAND-"&amp;I419,'07 Mode Capacity'!$C$6:$C$17,0))</x:f>
        <x:v>23.20793591761793</x:v>
      </x:c>
      <x:c r="AN419" s="18" t="n">
        <x:f>SUM(AJ419:AM419)</x:f>
        <x:v>124.17008840114114</x:v>
      </x:c>
      <x:c r="AO419" s="17" t="n">
        <x:f>IF(N419=0,1,AN419/N419)</x:f>
        <x:v>0.14371538009391335</x:v>
      </x:c>
      <x:c r="AP419" s="11" t="str">
        <x:f>IF(AO419&gt;='01 Controls'!$E$16,"PASS","FAIL")</x:f>
        <x:v>FAIL</x:v>
      </x:c>
      <x:c r="AQ419" s="11" t="str">
        <x:v>UNQUANTIFIED</x:v>
      </x:c>
      <x:c r="AR419" s="11" t="str">
        <x:v>Position-class planning record; serial item and receiver open</x:v>
      </x:c>
      <x:c r="AS419" s="26"/>
      <x:c r="AT419" s="26"/>
    </x:row>
    <x:row r="420">
      <x:c r="C420" s="11" t="str">
        <x:v>C1-CM-RLG-ROL-30</x:v>
      </x:c>
      <x:c r="D420" s="11" t="str">
        <x:v>C1</x:v>
      </x:c>
      <x:c r="E420" s="11" t="str">
        <x:v>Grid failure</x:v>
      </x:c>
      <x:c r="F420" s="11" t="str">
        <x:v>CM-RLG</x:v>
      </x:c>
      <x:c r="G420" s="11" t="str">
        <x:v>Civil rail-mobility group</x:v>
      </x:c>
      <x:c r="H420" s="11" t="str">
        <x:v>ROL-30</x:v>
      </x:c>
      <x:c r="I420" s="19" t="n">
        <x:v>48</x:v>
      </x:c>
      <x:c r="J420" s="21" t="n">
        <x:v>3</x:v>
      </x:c>
      <x:c r="K420" s="18" t="n">
        <x:f>'05 Cargo Register'!K420</x:f>
        <x:v>1296</x:v>
      </x:c>
      <x:c r="L420" s="18" t="n">
        <x:f>'05 Cargo Register'!N420</x:f>
        <x:v>54</x:v>
      </x:c>
      <x:c r="M420" s="18" t="n">
        <x:f>'05 Cargo Register'!O420</x:f>
        <x:v>3442.5</x:v>
      </x:c>
      <x:c r="N420" s="18" t="n">
        <x:f>J420*K420</x:f>
        <x:v>3888</x:v>
      </x:c>
      <x:c r="O420" s="18" t="n">
        <x:f>J420*L420</x:f>
        <x:v>162</x:v>
      </x:c>
      <x:c r="P420" s="18" t="n">
        <x:f>J420*M420</x:f>
        <x:v>10327.5</x:v>
      </x:c>
      <x:c r="Q420" s="22" t="n">
        <x:f>'01 Controls'!$E$22*'02 Cargo Classes'!$M$12</x:f>
        <x:v>0</x:v>
      </x:c>
      <x:c r="R420" s="22" t="n">
        <x:f>'01 Controls'!$F$22*'02 Cargo Classes'!$N$12</x:f>
        <x:v>0</x:v>
      </x:c>
      <x:c r="S420" s="22" t="n">
        <x:f>'01 Controls'!$G$22*'02 Cargo Classes'!$O$12</x:f>
        <x:v>1.35</x:v>
      </x:c>
      <x:c r="T420" s="22" t="n">
        <x:f>'01 Controls'!$H$22*'02 Cargo Classes'!$P$12</x:f>
        <x:v>0.03</x:v>
      </x:c>
      <x:c r="U420" s="22" t="n">
        <x:f>SUM(Q420:T420)</x:f>
        <x:v>1.3800000000000001</x:v>
      </x:c>
      <x:c r="V420" s="18" t="n">
        <x:f>IF(U420=0,0,N420*Q420/U420)</x:f>
        <x:v>0</x:v>
      </x:c>
      <x:c r="W420" s="18" t="n">
        <x:f>IF(U420=0,0,P420*Q420/U420)</x:f>
        <x:v>0</x:v>
      </x:c>
      <x:c r="X420" s="18" t="n">
        <x:f>MAX(V420,W420*'01 Controls'!$E$12)</x:f>
        <x:v>0</x:v>
      </x:c>
      <x:c r="Y420" s="18" t="n">
        <x:f>IF(U420=0,0,N420*R420/U420)</x:f>
        <x:v>0</x:v>
      </x:c>
      <x:c r="Z420" s="18" t="n">
        <x:f>IF(U420=0,0,P420*R420/U420)</x:f>
        <x:v>0</x:v>
      </x:c>
      <x:c r="AA420" s="18" t="n">
        <x:f>MAX(Y420,Z420*'01 Controls'!$E$13)</x:f>
        <x:v>0</x:v>
      </x:c>
      <x:c r="AB420" s="18" t="n">
        <x:f>IF(U420=0,0,N420*S420/U420)</x:f>
        <x:v>3803.478260869565</x:v>
      </x:c>
      <x:c r="AC420" s="18" t="n">
        <x:f>IF(U420=0,0,P420*S420/U420)</x:f>
        <x:v>10102.989130434784</x:v>
      </x:c>
      <x:c r="AD420" s="18" t="n">
        <x:f>MAX(AB420,AC420*'01 Controls'!$E$14)</x:f>
        <x:v>3803.478260869565</x:v>
      </x:c>
      <x:c r="AE420" s="18" t="n">
        <x:f>IF(U420=0,0,N420*T420/U420)</x:f>
        <x:v>84.52173913043478</x:v>
      </x:c>
      <x:c r="AF420" s="18" t="n">
        <x:f>IF(U420=0,0,P420*T420/U420)</x:f>
        <x:v>224.51086956521738</x:v>
      </x:c>
      <x:c r="AG420" s="18" t="n">
        <x:f>MAX(AE420,AF420*'01 Controls'!$E$15)</x:f>
        <x:v>84.52173913043478</x:v>
      </x:c>
      <x:c r="AH420" s="18" t="n">
        <x:f>SUM(V420,Y420,AB420,AE420)</x:f>
        <x:v>3888</x:v>
      </x:c>
      <x:c r="AI420" s="18" t="n">
        <x:f>N420-AH420</x:f>
        <x:v>0</x:v>
      </x:c>
      <x:c r="AJ420" s="18" t="n">
        <x:f>V420*INDEX('07 Mode Capacity'!$P$6:$P$17,MATCH("AIR-"&amp;I420,'07 Mode Capacity'!$C$6:$C$17,0))</x:f>
        <x:v>0</x:v>
      </x:c>
      <x:c r="AK420" s="18" t="n">
        <x:f>Y420*INDEX('07 Mode Capacity'!$P$6:$P$17,MATCH("OCEAN-"&amp;I420,'07 Mode Capacity'!$C$6:$C$17,0))</x:f>
        <x:v>0</x:v>
      </x:c>
      <x:c r="AL420" s="18" t="n">
        <x:f>AB420*INDEX('07 Mode Capacity'!$P$6:$P$17,MATCH("LAND-"&amp;I420,'07 Mode Capacity'!$C$6:$C$17,0))</x:f>
        <x:v>464.2064184840252</x:v>
      </x:c>
      <x:c r="AM420" s="18" t="n">
        <x:f>AE420*INDEX('07 Mode Capacity'!$P$6:$P$17,MATCH("INLAND-"&amp;I420,'07 Mode Capacity'!$C$6:$C$17,0))</x:f>
        <x:v>53.35302659321946</x:v>
      </x:c>
      <x:c r="AN420" s="18" t="n">
        <x:f>SUM(AJ420:AM420)</x:f>
        <x:v>517.5594450772447</x:v>
      </x:c>
      <x:c r="AO420" s="17" t="n">
        <x:f>IF(N420=0,1,AN420/N420)</x:f>
        <x:v>0.13311714122357118</x:v>
      </x:c>
      <x:c r="AP420" s="11" t="str">
        <x:f>IF(AO420&gt;='01 Controls'!$E$16,"PASS","FAIL")</x:f>
        <x:v>FAIL</x:v>
      </x:c>
      <x:c r="AQ420" s="11" t="str">
        <x:v>UNQUANTIFIED</x:v>
      </x:c>
      <x:c r="AR420" s="11" t="str">
        <x:v>Position-class planning record; serial item and receiver open</x:v>
      </x:c>
      <x:c r="AS420" s="26"/>
      <x:c r="AT420" s="26"/>
    </x:row>
    <x:row r="421">
      <x:c r="C421" s="11" t="str">
        <x:v>C1-CM-RLG-LIN-18</x:v>
      </x:c>
      <x:c r="D421" s="11" t="str">
        <x:v>C1</x:v>
      </x:c>
      <x:c r="E421" s="11" t="str">
        <x:v>Grid failure</x:v>
      </x:c>
      <x:c r="F421" s="11" t="str">
        <x:v>CM-RLG</x:v>
      </x:c>
      <x:c r="G421" s="11" t="str">
        <x:v>Civil rail-mobility group</x:v>
      </x:c>
      <x:c r="H421" s="11" t="str">
        <x:v>LIN-18</x:v>
      </x:c>
      <x:c r="I421" s="19" t="n">
        <x:v>72</x:v>
      </x:c>
      <x:c r="J421" s="21" t="n">
        <x:v>3</x:v>
      </x:c>
      <x:c r="K421" s="18" t="n">
        <x:f>'05 Cargo Register'!K421</x:f>
        <x:v>144</x:v>
      </x:c>
      <x:c r="L421" s="18" t="n">
        <x:f>'05 Cargo Register'!N421</x:f>
        <x:v>10</x:v>
      </x:c>
      <x:c r="M421" s="18" t="n">
        <x:f>'05 Cargo Register'!O421</x:f>
        <x:v>440</x:v>
      </x:c>
      <x:c r="N421" s="18" t="n">
        <x:f>J421*K421</x:f>
        <x:v>432</x:v>
      </x:c>
      <x:c r="O421" s="18" t="n">
        <x:f>J421*L421</x:f>
        <x:v>30</x:v>
      </x:c>
      <x:c r="P421" s="18" t="n">
        <x:f>J421*M421</x:f>
        <x:v>1320</x:v>
      </x:c>
      <x:c r="Q421" s="22" t="n">
        <x:f>'01 Controls'!$E$22*'02 Cargo Classes'!$M$13</x:f>
        <x:v>0</x:v>
      </x:c>
      <x:c r="R421" s="22" t="n">
        <x:f>'01 Controls'!$F$22*'02 Cargo Classes'!$N$13</x:f>
        <x:v>0</x:v>
      </x:c>
      <x:c r="S421" s="22" t="n">
        <x:f>'01 Controls'!$G$22*'02 Cargo Classes'!$O$13</x:f>
        <x:v>0.9</x:v>
      </x:c>
      <x:c r="T421" s="22" t="n">
        <x:f>'01 Controls'!$H$22*'02 Cargo Classes'!$P$13</x:f>
        <x:v>0.05</x:v>
      </x:c>
      <x:c r="U421" s="22" t="n">
        <x:f>SUM(Q421:T421)</x:f>
        <x:v>0.9500000000000001</x:v>
      </x:c>
      <x:c r="V421" s="18" t="n">
        <x:f>IF(U421=0,0,N421*Q421/U421)</x:f>
        <x:v>0</x:v>
      </x:c>
      <x:c r="W421" s="18" t="n">
        <x:f>IF(U421=0,0,P421*Q421/U421)</x:f>
        <x:v>0</x:v>
      </x:c>
      <x:c r="X421" s="18" t="n">
        <x:f>MAX(V421,W421*'01 Controls'!$E$12)</x:f>
        <x:v>0</x:v>
      </x:c>
      <x:c r="Y421" s="18" t="n">
        <x:f>IF(U421=0,0,N421*R421/U421)</x:f>
        <x:v>0</x:v>
      </x:c>
      <x:c r="Z421" s="18" t="n">
        <x:f>IF(U421=0,0,P421*R421/U421)</x:f>
        <x:v>0</x:v>
      </x:c>
      <x:c r="AA421" s="18" t="n">
        <x:f>MAX(Y421,Z421*'01 Controls'!$E$13)</x:f>
        <x:v>0</x:v>
      </x:c>
      <x:c r="AB421" s="18" t="n">
        <x:f>IF(U421=0,0,N421*S421/U421)</x:f>
        <x:v>409.2631578947368</x:v>
      </x:c>
      <x:c r="AC421" s="18" t="n">
        <x:f>IF(U421=0,0,P421*S421/U421)</x:f>
        <x:v>1250.5263157894735</x:v>
      </x:c>
      <x:c r="AD421" s="18" t="n">
        <x:f>MAX(AB421,AC421*'01 Controls'!$E$14)</x:f>
        <x:v>409.2631578947368</x:v>
      </x:c>
      <x:c r="AE421" s="18" t="n">
        <x:f>IF(U421=0,0,N421*T421/U421)</x:f>
        <x:v>22.736842105263158</x:v>
      </x:c>
      <x:c r="AF421" s="18" t="n">
        <x:f>IF(U421=0,0,P421*T421/U421)</x:f>
        <x:v>69.47368421052632</x:v>
      </x:c>
      <x:c r="AG421" s="18" t="n">
        <x:f>MAX(AE421,AF421*'01 Controls'!$E$15)</x:f>
        <x:v>22.736842105263158</x:v>
      </x:c>
      <x:c r="AH421" s="18" t="n">
        <x:f>SUM(V421,Y421,AB421,AE421)</x:f>
        <x:v>432</x:v>
      </x:c>
      <x:c r="AI421" s="18" t="n">
        <x:f>N421-AH421</x:f>
        <x:v>0</x:v>
      </x:c>
      <x:c r="AJ421" s="18" t="n">
        <x:f>V421*INDEX('07 Mode Capacity'!$P$6:$P$17,MATCH("AIR-"&amp;I421,'07 Mode Capacity'!$C$6:$C$17,0))</x:f>
        <x:v>0</x:v>
      </x:c>
      <x:c r="AK421" s="18" t="n">
        <x:f>Y421*INDEX('07 Mode Capacity'!$P$6:$P$17,MATCH("OCEAN-"&amp;I421,'07 Mode Capacity'!$C$6:$C$17,0))</x:f>
        <x:v>0</x:v>
      </x:c>
      <x:c r="AL421" s="18" t="n">
        <x:f>AB421*INDEX('07 Mode Capacity'!$P$6:$P$17,MATCH("LAND-"&amp;I421,'07 Mode Capacity'!$C$6:$C$17,0))</x:f>
        <x:v>292.6273425205567</x:v>
      </x:c>
      <x:c r="AM421" s="18" t="n">
        <x:f>AE421*INDEX('07 Mode Capacity'!$P$6:$P$17,MATCH("INLAND-"&amp;I421,'07 Mode Capacity'!$C$6:$C$17,0))</x:f>
        <x:v>22.736842105263158</x:v>
      </x:c>
      <x:c r="AN421" s="18" t="n">
        <x:f>SUM(AJ421:AM421)</x:f>
        <x:v>315.36418462581986</x:v>
      </x:c>
      <x:c r="AO421" s="17" t="n">
        <x:f>IF(N421=0,1,AN421/N421)</x:f>
        <x:v>0.7300096866338422</x:v>
      </x:c>
      <x:c r="AP421" s="11" t="str">
        <x:f>IF(AO421&gt;='01 Controls'!$E$16,"PASS","FAIL")</x:f>
        <x:v>FAIL</x:v>
      </x:c>
      <x:c r="AQ421" s="11" t="str">
        <x:v>UNQUANTIFIED</x:v>
      </x:c>
      <x:c r="AR421" s="11" t="str">
        <x:v>Position-class planning record; serial item and receiver open</x:v>
      </x:c>
      <x:c r="AS421" s="26"/>
      <x:c r="AT421" s="26"/>
    </x:row>
    <x:row r="422">
      <x:c r="C422" s="11" t="str">
        <x:v>C1-CM-RLG-BLK-08</x:v>
      </x:c>
      <x:c r="D422" s="11" t="str">
        <x:v>C1</x:v>
      </x:c>
      <x:c r="E422" s="11" t="str">
        <x:v>Grid failure</x:v>
      </x:c>
      <x:c r="F422" s="11" t="str">
        <x:v>CM-RLG</x:v>
      </x:c>
      <x:c r="G422" s="11" t="str">
        <x:v>Civil rail-mobility group</x:v>
      </x:c>
      <x:c r="H422" s="11" t="str">
        <x:v>BLK-08</x:v>
      </x:c>
      <x:c r="I422" s="19" t="n">
        <x:v>48</x:v>
      </x:c>
      <x:c r="J422" s="21" t="n">
        <x:v>3</x:v>
      </x:c>
      <x:c r="K422" s="18" t="n">
        <x:f>'05 Cargo Register'!K422</x:f>
        <x:v>216</x:v>
      </x:c>
      <x:c r="L422" s="18" t="n">
        <x:f>'05 Cargo Register'!N422</x:f>
        <x:v>34</x:v>
      </x:c>
      <x:c r="M422" s="18" t="n">
        <x:f>'05 Cargo Register'!O422</x:f>
        <x:v>1734</x:v>
      </x:c>
      <x:c r="N422" s="18" t="n">
        <x:f>J422*K422</x:f>
        <x:v>648</x:v>
      </x:c>
      <x:c r="O422" s="18" t="n">
        <x:f>J422*L422</x:f>
        <x:v>102</x:v>
      </x:c>
      <x:c r="P422" s="18" t="n">
        <x:f>J422*M422</x:f>
        <x:v>5202</x:v>
      </x:c>
      <x:c r="Q422" s="22" t="n">
        <x:f>'01 Controls'!$E$22*'02 Cargo Classes'!$M$14</x:f>
        <x:v>0.05</x:v>
      </x:c>
      <x:c r="R422" s="22" t="n">
        <x:f>'01 Controls'!$F$22*'02 Cargo Classes'!$N$14</x:f>
        <x:v>0</x:v>
      </x:c>
      <x:c r="S422" s="22" t="n">
        <x:f>'01 Controls'!$G$22*'02 Cargo Classes'!$O$14</x:f>
        <x:v>0.9</x:v>
      </x:c>
      <x:c r="T422" s="22" t="n">
        <x:f>'01 Controls'!$H$22*'02 Cargo Classes'!$P$14</x:f>
        <x:v>0.025</x:v>
      </x:c>
      <x:c r="U422" s="22" t="n">
        <x:f>SUM(Q422:T422)</x:f>
        <x:v>0.9750000000000001</x:v>
      </x:c>
      <x:c r="V422" s="18" t="n">
        <x:f>IF(U422=0,0,N422*Q422/U422)</x:f>
        <x:v>33.230769230769226</x:v>
      </x:c>
      <x:c r="W422" s="18" t="n">
        <x:f>IF(U422=0,0,P422*Q422/U422)</x:f>
        <x:v>266.7692307692308</x:v>
      </x:c>
      <x:c r="X422" s="18" t="n">
        <x:f>MAX(V422,W422*'01 Controls'!$E$12)</x:f>
        <x:v>66.6923076923077</x:v>
      </x:c>
      <x:c r="Y422" s="18" t="n">
        <x:f>IF(U422=0,0,N422*R422/U422)</x:f>
        <x:v>0</x:v>
      </x:c>
      <x:c r="Z422" s="18" t="n">
        <x:f>IF(U422=0,0,P422*R422/U422)</x:f>
        <x:v>0</x:v>
      </x:c>
      <x:c r="AA422" s="18" t="n">
        <x:f>MAX(Y422,Z422*'01 Controls'!$E$13)</x:f>
        <x:v>0</x:v>
      </x:c>
      <x:c r="AB422" s="18" t="n">
        <x:f>IF(U422=0,0,N422*S422/U422)</x:f>
        <x:v>598.1538461538462</x:v>
      </x:c>
      <x:c r="AC422" s="18" t="n">
        <x:f>IF(U422=0,0,P422*S422/U422)</x:f>
        <x:v>4801.846153846153</x:v>
      </x:c>
      <x:c r="AD422" s="18" t="n">
        <x:f>MAX(AB422,AC422*'01 Controls'!$E$14)</x:f>
        <x:v>960.3692307692307</x:v>
      </x:c>
      <x:c r="AE422" s="18" t="n">
        <x:f>IF(U422=0,0,N422*T422/U422)</x:f>
        <x:v>16.615384615384613</x:v>
      </x:c>
      <x:c r="AF422" s="18" t="n">
        <x:f>IF(U422=0,0,P422*T422/U422)</x:f>
        <x:v>133.3846153846154</x:v>
      </x:c>
      <x:c r="AG422" s="18" t="n">
        <x:f>MAX(AE422,AF422*'01 Controls'!$E$15)</x:f>
        <x:v>24.00923076923077</x:v>
      </x:c>
      <x:c r="AH422" s="18" t="n">
        <x:f>SUM(V422,Y422,AB422,AE422)</x:f>
        <x:v>648.0000000000001</x:v>
      </x:c>
      <x:c r="AI422" s="18" t="n">
        <x:f>N422-AH422</x:f>
        <x:v>-1.1368683772161603e-13</x:v>
      </x:c>
      <x:c r="AJ422" s="18" t="n">
        <x:f>V422*INDEX('07 Mode Capacity'!$P$6:$P$17,MATCH("AIR-"&amp;I422,'07 Mode Capacity'!$C$6:$C$17,0))</x:f>
        <x:v>9.315769567767262</x:v>
      </x:c>
      <x:c r="AK422" s="18" t="n">
        <x:f>Y422*INDEX('07 Mode Capacity'!$P$6:$P$17,MATCH("OCEAN-"&amp;I422,'07 Mode Capacity'!$C$6:$C$17,0))</x:f>
        <x:v>0</x:v>
      </x:c>
      <x:c r="AL422" s="18" t="n">
        <x:f>AB422*INDEX('07 Mode Capacity'!$P$6:$P$17,MATCH("LAND-"&amp;I422,'07 Mode Capacity'!$C$6:$C$17,0))</x:f>
        <x:v>73.0034025650091</x:v>
      </x:c>
      <x:c r="AM422" s="18" t="n">
        <x:f>AE422*INDEX('07 Mode Capacity'!$P$6:$P$17,MATCH("INLAND-"&amp;I422,'07 Mode Capacity'!$C$6:$C$17,0))</x:f>
        <x:v>10.488201808923483</x:v>
      </x:c>
      <x:c r="AN422" s="18" t="n">
        <x:f>SUM(AJ422:AM422)</x:f>
        <x:v>92.80737394169984</x:v>
      </x:c>
      <x:c r="AO422" s="17" t="n">
        <x:f>IF(N422=0,1,AN422/N422)</x:f>
        <x:v>0.14322125608287012</x:v>
      </x:c>
      <x:c r="AP422" s="11" t="str">
        <x:f>IF(AO422&gt;='01 Controls'!$E$16,"PASS","FAIL")</x:f>
        <x:v>FAIL</x:v>
      </x:c>
      <x:c r="AQ422" s="11" t="str">
        <x:v>UNQUANTIFIED</x:v>
      </x:c>
      <x:c r="AR422" s="11" t="str">
        <x:v>Position-class planning record; serial item and receiver open</x:v>
      </x:c>
      <x:c r="AS422" s="26"/>
      <x:c r="AT422" s="26"/>
    </x:row>
    <x:row r="423">
      <x:c r="C423" s="11" t="str">
        <x:v>C1-CM-RLG-OOG-80</x:v>
      </x:c>
      <x:c r="D423" s="11" t="str">
        <x:v>C1</x:v>
      </x:c>
      <x:c r="E423" s="11" t="str">
        <x:v>Grid failure</x:v>
      </x:c>
      <x:c r="F423" s="11" t="str">
        <x:v>CM-RLG</x:v>
      </x:c>
      <x:c r="G423" s="11" t="str">
        <x:v>Civil rail-mobility group</x:v>
      </x:c>
      <x:c r="H423" s="11" t="str">
        <x:v>OOG-80</x:v>
      </x:c>
      <x:c r="I423" s="19" t="n">
        <x:v>72</x:v>
      </x:c>
      <x:c r="J423" s="21" t="n">
        <x:v>3</x:v>
      </x:c>
      <x:c r="K423" s="18" t="n">
        <x:f>'05 Cargo Register'!K423</x:f>
        <x:v>648</x:v>
      </x:c>
      <x:c r="L423" s="18" t="n">
        <x:f>'05 Cargo Register'!N423</x:f>
        <x:v>11</x:v>
      </x:c>
      <x:c r="M423" s="18" t="n">
        <x:f>'05 Cargo Register'!O423</x:f>
        <x:v>1936</x:v>
      </x:c>
      <x:c r="N423" s="18" t="n">
        <x:f>J423*K423</x:f>
        <x:v>1944</x:v>
      </x:c>
      <x:c r="O423" s="18" t="n">
        <x:f>J423*L423</x:f>
        <x:v>33</x:v>
      </x:c>
      <x:c r="P423" s="18" t="n">
        <x:f>J423*M423</x:f>
        <x:v>5808</x:v>
      </x:c>
      <x:c r="Q423" s="22" t="n">
        <x:f>'01 Controls'!$E$22*'02 Cargo Classes'!$M$15</x:f>
        <x:v>0</x:v>
      </x:c>
      <x:c r="R423" s="22" t="n">
        <x:f>'01 Controls'!$F$22*'02 Cargo Classes'!$N$15</x:f>
        <x:v>0</x:v>
      </x:c>
      <x:c r="S423" s="22" t="n">
        <x:f>'01 Controls'!$G$22*'02 Cargo Classes'!$O$15</x:f>
        <x:v>0.54</x:v>
      </x:c>
      <x:c r="T423" s="22" t="n">
        <x:f>'01 Controls'!$H$22*'02 Cargo Classes'!$P$15</x:f>
        <x:v>0.025</x:v>
      </x:c>
      <x:c r="U423" s="22" t="n">
        <x:f>SUM(Q423:T423)</x:f>
        <x:v>0.5650000000000001</x:v>
      </x:c>
      <x:c r="V423" s="18" t="n">
        <x:f>IF(U423=0,0,N423*Q423/U423)</x:f>
        <x:v>0</x:v>
      </x:c>
      <x:c r="W423" s="18" t="n">
        <x:f>IF(U423=0,0,P423*Q423/U423)</x:f>
        <x:v>0</x:v>
      </x:c>
      <x:c r="X423" s="18" t="n">
        <x:f>MAX(V423,W423*'01 Controls'!$E$12)</x:f>
        <x:v>0</x:v>
      </x:c>
      <x:c r="Y423" s="18" t="n">
        <x:f>IF(U423=0,0,N423*R423/U423)</x:f>
        <x:v>0</x:v>
      </x:c>
      <x:c r="Z423" s="18" t="n">
        <x:f>IF(U423=0,0,P423*R423/U423)</x:f>
        <x:v>0</x:v>
      </x:c>
      <x:c r="AA423" s="18" t="n">
        <x:f>MAX(Y423,Z423*'01 Controls'!$E$13)</x:f>
        <x:v>0</x:v>
      </x:c>
      <x:c r="AB423" s="18" t="n">
        <x:f>IF(U423=0,0,N423*S423/U423)</x:f>
        <x:v>1857.9823008849555</x:v>
      </x:c>
      <x:c r="AC423" s="18" t="n">
        <x:f>IF(U423=0,0,P423*S423/U423)</x:f>
        <x:v>5551.008849557522</x:v>
      </x:c>
      <x:c r="AD423" s="18" t="n">
        <x:f>MAX(AB423,AC423*'01 Controls'!$E$14)</x:f>
        <x:v>1857.9823008849555</x:v>
      </x:c>
      <x:c r="AE423" s="18" t="n">
        <x:f>IF(U423=0,0,N423*T423/U423)</x:f>
        <x:v>86.01769911504424</x:v>
      </x:c>
      <x:c r="AF423" s="18" t="n">
        <x:f>IF(U423=0,0,P423*T423/U423)</x:f>
        <x:v>256.9911504424779</x:v>
      </x:c>
      <x:c r="AG423" s="18" t="n">
        <x:f>MAX(AE423,AF423*'01 Controls'!$E$15)</x:f>
        <x:v>86.01769911504424</x:v>
      </x:c>
      <x:c r="AH423" s="18" t="n">
        <x:f>SUM(V423,Y423,AB423,AE423)</x:f>
        <x:v>1943.9999999999998</x:v>
      </x:c>
      <x:c r="AI423" s="18" t="n">
        <x:f>N423-AH423</x:f>
        <x:v>2.2737367544323206e-13</x:v>
      </x:c>
      <x:c r="AJ423" s="18" t="n">
        <x:f>V423*INDEX('07 Mode Capacity'!$P$6:$P$17,MATCH("AIR-"&amp;I423,'07 Mode Capacity'!$C$6:$C$17,0))</x:f>
        <x:v>0</x:v>
      </x:c>
      <x:c r="AK423" s="18" t="n">
        <x:f>Y423*INDEX('07 Mode Capacity'!$P$6:$P$17,MATCH("OCEAN-"&amp;I423,'07 Mode Capacity'!$C$6:$C$17,0))</x:f>
        <x:v>0</x:v>
      </x:c>
      <x:c r="AL423" s="18" t="n">
        <x:f>AB423*INDEX('07 Mode Capacity'!$P$6:$P$17,MATCH("LAND-"&amp;I423,'07 Mode Capacity'!$C$6:$C$17,0))</x:f>
        <x:v>1328.4763425933236</x:v>
      </x:c>
      <x:c r="AM423" s="18" t="n">
        <x:f>AE423*INDEX('07 Mode Capacity'!$P$6:$P$17,MATCH("INLAND-"&amp;I423,'07 Mode Capacity'!$C$6:$C$17,0))</x:f>
        <x:v>86.01769911504424</x:v>
      </x:c>
      <x:c r="AN423" s="18" t="n">
        <x:f>SUM(AJ423:AM423)</x:f>
        <x:v>1414.4940417083678</x:v>
      </x:c>
      <x:c r="AO423" s="17" t="n">
        <x:f>IF(N423=0,1,AN423/N423)</x:f>
        <x:v>0.7276203918252921</x:v>
      </x:c>
      <x:c r="AP423" s="11" t="str">
        <x:f>IF(AO423&gt;='01 Controls'!$E$16,"PASS","FAIL")</x:f>
        <x:v>FAIL</x:v>
      </x:c>
      <x:c r="AQ423" s="11" t="str">
        <x:v>UNQUANTIFIED</x:v>
      </x:c>
      <x:c r="AR423" s="11" t="str">
        <x:v>Position-class planning record; serial item and receiver open</x:v>
      </x:c>
      <x:c r="AS423" s="26"/>
      <x:c r="AT423" s="26"/>
    </x:row>
    <x:row r="424">
      <x:c r="C424" s="11" t="str">
        <x:v>C1-CM-AMG-APL-45</x:v>
      </x:c>
      <x:c r="D424" s="11" t="str">
        <x:v>C1</x:v>
      </x:c>
      <x:c r="E424" s="11" t="str">
        <x:v>Grid failure</x:v>
      </x:c>
      <x:c r="F424" s="11" t="str">
        <x:v>CM-AMG</x:v>
      </x:c>
      <x:c r="G424" s="11" t="str">
        <x:v>Civil air-mobility group</x:v>
      </x:c>
      <x:c r="H424" s="11" t="str">
        <x:v>APL-45</x:v>
      </x:c>
      <x:c r="I424" s="19" t="n">
        <x:v>24</x:v>
      </x:c>
      <x:c r="J424" s="21" t="n">
        <x:v>2</x:v>
      </x:c>
      <x:c r="K424" s="18" t="n">
        <x:f>'05 Cargo Register'!K424</x:f>
        <x:v>135</x:v>
      </x:c>
      <x:c r="L424" s="18" t="n">
        <x:f>'05 Cargo Register'!N424</x:f>
        <x:v>36</x:v>
      </x:c>
      <x:c r="M424" s="18" t="n">
        <x:f>'05 Cargo Register'!O424</x:f>
        <x:v>270</x:v>
      </x:c>
      <x:c r="N424" s="18" t="n">
        <x:f>J424*K424</x:f>
        <x:v>270</x:v>
      </x:c>
      <x:c r="O424" s="18" t="n">
        <x:f>J424*L424</x:f>
        <x:v>72</x:v>
      </x:c>
      <x:c r="P424" s="18" t="n">
        <x:f>J424*M424</x:f>
        <x:v>540</x:v>
      </x:c>
      <x:c r="Q424" s="22" t="n">
        <x:f>'01 Controls'!$E$22*'02 Cargo Classes'!$M$6</x:f>
        <x:v>0.15000000000000002</x:v>
      </x:c>
      <x:c r="R424" s="22" t="n">
        <x:f>'01 Controls'!$F$22*'02 Cargo Classes'!$N$6</x:f>
        <x:v>0</x:v>
      </x:c>
      <x:c r="S424" s="22" t="n">
        <x:f>'01 Controls'!$G$22*'02 Cargo Classes'!$O$6</x:f>
        <x:v>0.9</x:v>
      </x:c>
      <x:c r="T424" s="22" t="n">
        <x:f>'01 Controls'!$H$22*'02 Cargo Classes'!$P$6</x:f>
        <x:v>0.015</x:v>
      </x:c>
      <x:c r="U424" s="22" t="n">
        <x:f>SUM(Q424:T424)</x:f>
        <x:v>1.065</x:v>
      </x:c>
      <x:c r="V424" s="18" t="n">
        <x:f>IF(U424=0,0,N424*Q424/U424)</x:f>
        <x:v>38.02816901408452</x:v>
      </x:c>
      <x:c r="W424" s="18" t="n">
        <x:f>IF(U424=0,0,P424*Q424/U424)</x:f>
        <x:v>76.05633802816904</x:v>
      </x:c>
      <x:c r="X424" s="18" t="n">
        <x:f>MAX(V424,W424*'01 Controls'!$E$12)</x:f>
        <x:v>38.02816901408452</x:v>
      </x:c>
      <x:c r="Y424" s="18" t="n">
        <x:f>IF(U424=0,0,N424*R424/U424)</x:f>
        <x:v>0</x:v>
      </x:c>
      <x:c r="Z424" s="18" t="n">
        <x:f>IF(U424=0,0,P424*R424/U424)</x:f>
        <x:v>0</x:v>
      </x:c>
      <x:c r="AA424" s="18" t="n">
        <x:f>MAX(Y424,Z424*'01 Controls'!$E$13)</x:f>
        <x:v>0</x:v>
      </x:c>
      <x:c r="AB424" s="18" t="n">
        <x:f>IF(U424=0,0,N424*S424/U424)</x:f>
        <x:v>228.16901408450704</x:v>
      </x:c>
      <x:c r="AC424" s="18" t="n">
        <x:f>IF(U424=0,0,P424*S424/U424)</x:f>
        <x:v>456.3380281690141</x:v>
      </x:c>
      <x:c r="AD424" s="18" t="n">
        <x:f>MAX(AB424,AC424*'01 Controls'!$E$14)</x:f>
        <x:v>228.16901408450704</x:v>
      </x:c>
      <x:c r="AE424" s="18" t="n">
        <x:f>IF(U424=0,0,N424*T424/U424)</x:f>
        <x:v>3.8028169014084505</x:v>
      </x:c>
      <x:c r="AF424" s="18" t="n">
        <x:f>IF(U424=0,0,P424*T424/U424)</x:f>
        <x:v>7.605633802816901</x:v>
      </x:c>
      <x:c r="AG424" s="18" t="n">
        <x:f>MAX(AE424,AF424*'01 Controls'!$E$15)</x:f>
        <x:v>3.8028169014084505</x:v>
      </x:c>
      <x:c r="AH424" s="18" t="n">
        <x:f>SUM(V424,Y424,AB424,AE424)</x:f>
        <x:v>270</x:v>
      </x:c>
      <x:c r="AI424" s="18" t="n">
        <x:f>N424-AH424</x:f>
        <x:v>0</x:v>
      </x:c>
      <x:c r="AJ424" s="18" t="n">
        <x:f>V424*INDEX('07 Mode Capacity'!$P$6:$P$17,MATCH("AIR-"&amp;I424,'07 Mode Capacity'!$C$6:$C$17,0))</x:f>
        <x:v>7.716450467111941</x:v>
      </x:c>
      <x:c r="AK424" s="18" t="n">
        <x:f>Y424*INDEX('07 Mode Capacity'!$P$6:$P$17,MATCH("OCEAN-"&amp;I424,'07 Mode Capacity'!$C$6:$C$17,0))</x:f>
        <x:v>0</x:v>
      </x:c>
      <x:c r="AL424" s="18" t="n">
        <x:f>AB424*INDEX('07 Mode Capacity'!$P$6:$P$17,MATCH("LAND-"&amp;I424,'07 Mode Capacity'!$C$6:$C$17,0))</x:f>
        <x:v>87.27485877243019</x:v>
      </x:c>
      <x:c r="AM424" s="18" t="n">
        <x:f>AE424*INDEX('07 Mode Capacity'!$P$6:$P$17,MATCH("INLAND-"&amp;I424,'07 Mode Capacity'!$C$6:$C$17,0))</x:f>
        <x:v>3.8028169014084505</x:v>
      </x:c>
      <x:c r="AN424" s="18" t="n">
        <x:f>SUM(AJ424:AM424)</x:f>
        <x:v>98.79412614095058</x:v>
      </x:c>
      <x:c r="AO424" s="17" t="n">
        <x:f>IF(N424=0,1,AN424/N424)</x:f>
        <x:v>0.36590417089240956</x:v>
      </x:c>
      <x:c r="AP424" s="11" t="str">
        <x:f>IF(AO424&gt;='01 Controls'!$E$16,"PASS","FAIL")</x:f>
        <x:v>FAIL</x:v>
      </x:c>
      <x:c r="AQ424" s="11" t="str">
        <x:v>UNQUANTIFIED</x:v>
      </x:c>
      <x:c r="AR424" s="11" t="str">
        <x:v>Position-class planning record; serial item and receiver open</x:v>
      </x:c>
      <x:c r="AS424" s="26"/>
      <x:c r="AT424" s="26"/>
    </x:row>
    <x:row r="425">
      <x:c r="C425" s="11" t="str">
        <x:v>C1-CM-AMG-ISO-18</x:v>
      </x:c>
      <x:c r="D425" s="11" t="str">
        <x:v>C1</x:v>
      </x:c>
      <x:c r="E425" s="11" t="str">
        <x:v>Grid failure</x:v>
      </x:c>
      <x:c r="F425" s="11" t="str">
        <x:v>CM-AMG</x:v>
      </x:c>
      <x:c r="G425" s="11" t="str">
        <x:v>Civil air-mobility group</x:v>
      </x:c>
      <x:c r="H425" s="11" t="str">
        <x:v>ISO-18</x:v>
      </x:c>
      <x:c r="I425" s="19" t="n">
        <x:v>48</x:v>
      </x:c>
      <x:c r="J425" s="21" t="n">
        <x:v>2</x:v>
      </x:c>
      <x:c r="K425" s="18" t="n">
        <x:f>'05 Cargo Register'!K425</x:f>
        <x:v>337.5</x:v>
      </x:c>
      <x:c r="L425" s="18" t="n">
        <x:f>'05 Cargo Register'!N425</x:f>
        <x:v>23</x:v>
      </x:c>
      <x:c r="M425" s="18" t="n">
        <x:f>'05 Cargo Register'!O425</x:f>
        <x:v>607.2</x:v>
      </x:c>
      <x:c r="N425" s="18" t="n">
        <x:f>J425*K425</x:f>
        <x:v>675</x:v>
      </x:c>
      <x:c r="O425" s="18" t="n">
        <x:f>J425*L425</x:f>
        <x:v>46</x:v>
      </x:c>
      <x:c r="P425" s="18" t="n">
        <x:f>J425*M425</x:f>
        <x:v>1214.4</x:v>
      </x:c>
      <x:c r="Q425" s="22" t="n">
        <x:f>'01 Controls'!$E$22*'02 Cargo Classes'!$M$7</x:f>
        <x:v>0.010000000000000002</x:v>
      </x:c>
      <x:c r="R425" s="22" t="n">
        <x:f>'01 Controls'!$F$22*'02 Cargo Classes'!$N$7</x:f>
        <x:v>0</x:v>
      </x:c>
      <x:c r="S425" s="22" t="n">
        <x:f>'01 Controls'!$G$22*'02 Cargo Classes'!$O$7</x:f>
        <x:v>1.08</x:v>
      </x:c>
      <x:c r="T425" s="22" t="n">
        <x:f>'01 Controls'!$H$22*'02 Cargo Classes'!$P$7</x:f>
        <x:v>0.04000000000000001</x:v>
      </x:c>
      <x:c r="U425" s="22" t="n">
        <x:f>SUM(Q425:T425)</x:f>
        <x:v>1.1300000000000001</x:v>
      </x:c>
      <x:c r="V425" s="18" t="n">
        <x:f>IF(U425=0,0,N425*Q425/U425)</x:f>
        <x:v>5.9734513274336285</x:v>
      </x:c>
      <x:c r="W425" s="18" t="n">
        <x:f>IF(U425=0,0,P425*Q425/U425)</x:f>
        <x:v>10.74690265486726</x:v>
      </x:c>
      <x:c r="X425" s="18" t="n">
        <x:f>MAX(V425,W425*'01 Controls'!$E$12)</x:f>
        <x:v>5.9734513274336285</x:v>
      </x:c>
      <x:c r="Y425" s="18" t="n">
        <x:f>IF(U425=0,0,N425*R425/U425)</x:f>
        <x:v>0</x:v>
      </x:c>
      <x:c r="Z425" s="18" t="n">
        <x:f>IF(U425=0,0,P425*R425/U425)</x:f>
        <x:v>0</x:v>
      </x:c>
      <x:c r="AA425" s="18" t="n">
        <x:f>MAX(Y425,Z425*'01 Controls'!$E$13)</x:f>
        <x:v>0</x:v>
      </x:c>
      <x:c r="AB425" s="18" t="n">
        <x:f>IF(U425=0,0,N425*S425/U425)</x:f>
        <x:v>645.1327433628318</x:v>
      </x:c>
      <x:c r="AC425" s="18" t="n">
        <x:f>IF(U425=0,0,P425*S425/U425)</x:f>
        <x:v>1160.6654867256636</x:v>
      </x:c>
      <x:c r="AD425" s="18" t="n">
        <x:f>MAX(AB425,AC425*'01 Controls'!$E$14)</x:f>
        <x:v>645.1327433628318</x:v>
      </x:c>
      <x:c r="AE425" s="18" t="n">
        <x:f>IF(U425=0,0,N425*T425/U425)</x:f>
        <x:v>23.893805309734514</x:v>
      </x:c>
      <x:c r="AF425" s="18" t="n">
        <x:f>IF(U425=0,0,P425*T425/U425)</x:f>
        <x:v>42.98761061946904</x:v>
      </x:c>
      <x:c r="AG425" s="18" t="n">
        <x:f>MAX(AE425,AF425*'01 Controls'!$E$15)</x:f>
        <x:v>23.893805309734514</x:v>
      </x:c>
      <x:c r="AH425" s="18" t="n">
        <x:f>SUM(V425,Y425,AB425,AE425)</x:f>
        <x:v>674.9999999999999</x:v>
      </x:c>
      <x:c r="AI425" s="18" t="n">
        <x:f>N425-AH425</x:f>
        <x:v>1.1368683772161603e-13</x:v>
      </x:c>
      <x:c r="AJ425" s="18" t="n">
        <x:f>V425*INDEX('07 Mode Capacity'!$P$6:$P$17,MATCH("AIR-"&amp;I425,'07 Mode Capacity'!$C$6:$C$17,0))</x:f>
        <x:v>1.6745714101351552</x:v>
      </x:c>
      <x:c r="AK425" s="18" t="n">
        <x:f>Y425*INDEX('07 Mode Capacity'!$P$6:$P$17,MATCH("OCEAN-"&amp;I425,'07 Mode Capacity'!$C$6:$C$17,0))</x:f>
        <x:v>0</x:v>
      </x:c>
      <x:c r="AL425" s="18" t="n">
        <x:f>AB425*INDEX('07 Mode Capacity'!$P$6:$P$17,MATCH("LAND-"&amp;I425,'07 Mode Capacity'!$C$6:$C$17,0))</x:f>
        <x:v>78.7370768815087</x:v>
      </x:c>
      <x:c r="AM425" s="18" t="n">
        <x:f>AE425*INDEX('07 Mode Capacity'!$P$6:$P$17,MATCH("INLAND-"&amp;I425,'07 Mode Capacity'!$C$6:$C$17,0))</x:f>
        <x:v>15.082591096903242</x:v>
      </x:c>
      <x:c r="AN425" s="18" t="n">
        <x:f>SUM(AJ425:AM425)</x:f>
        <x:v>95.4942393885471</x:v>
      </x:c>
      <x:c r="AO425" s="17" t="n">
        <x:f>IF(N425=0,1,AN425/N425)</x:f>
        <x:v>0.141472947242292</x:v>
      </x:c>
      <x:c r="AP425" s="11" t="str">
        <x:f>IF(AO425&gt;='01 Controls'!$E$16,"PASS","FAIL")</x:f>
        <x:v>FAIL</x:v>
      </x:c>
      <x:c r="AQ425" s="11" t="str">
        <x:v>UNQUANTIFIED</x:v>
      </x:c>
      <x:c r="AR425" s="11" t="str">
        <x:v>Position-class planning record; serial item and receiver open</x:v>
      </x:c>
      <x:c r="AS425" s="26"/>
      <x:c r="AT425" s="26"/>
    </x:row>
    <x:row r="426">
      <x:c r="C426" s="11" t="str">
        <x:v>C1-CM-AMG-COL-12</x:v>
      </x:c>
      <x:c r="D426" s="11" t="str">
        <x:v>C1</x:v>
      </x:c>
      <x:c r="E426" s="11" t="str">
        <x:v>Grid failure</x:v>
      </x:c>
      <x:c r="F426" s="11" t="str">
        <x:v>CM-AMG</x:v>
      </x:c>
      <x:c r="G426" s="11" t="str">
        <x:v>Civil air-mobility group</x:v>
      </x:c>
      <x:c r="H426" s="11" t="str">
        <x:v>COL-12</x:v>
      </x:c>
      <x:c r="I426" s="19" t="n">
        <x:v>24</x:v>
      </x:c>
      <x:c r="J426" s="21" t="n">
        <x:v>2</x:v>
      </x:c>
      <x:c r="K426" s="18" t="n">
        <x:f>'05 Cargo Register'!K426</x:f>
        <x:v>135</x:v>
      </x:c>
      <x:c r="L426" s="18" t="n">
        <x:f>'05 Cargo Register'!N426</x:f>
        <x:v>15</x:v>
      </x:c>
      <x:c r="M426" s="18" t="n">
        <x:f>'05 Cargo Register'!O426</x:f>
        <x:v>396</x:v>
      </x:c>
      <x:c r="N426" s="18" t="n">
        <x:f>J426*K426</x:f>
        <x:v>270</x:v>
      </x:c>
      <x:c r="O426" s="18" t="n">
        <x:f>J426*L426</x:f>
        <x:v>30</x:v>
      </x:c>
      <x:c r="P426" s="18" t="n">
        <x:f>J426*M426</x:f>
        <x:v>792</x:v>
      </x:c>
      <x:c r="Q426" s="22" t="n">
        <x:f>'01 Controls'!$E$22*'02 Cargo Classes'!$M$8</x:f>
        <x:v>0.1</x:v>
      </x:c>
      <x:c r="R426" s="22" t="n">
        <x:f>'01 Controls'!$F$22*'02 Cargo Classes'!$N$8</x:f>
        <x:v>0</x:v>
      </x:c>
      <x:c r="S426" s="22" t="n">
        <x:f>'01 Controls'!$G$22*'02 Cargo Classes'!$O$8</x:f>
        <x:v>1.08</x:v>
      </x:c>
      <x:c r="T426" s="22" t="n">
        <x:f>'01 Controls'!$H$22*'02 Cargo Classes'!$P$8</x:f>
        <x:v>0.010000000000000002</x:v>
      </x:c>
      <x:c r="U426" s="22" t="n">
        <x:f>SUM(Q426:T426)</x:f>
        <x:v>1.1900000000000002</x:v>
      </x:c>
      <x:c r="V426" s="18" t="n">
        <x:f>IF(U426=0,0,N426*Q426/U426)</x:f>
        <x:v>22.6890756302521</x:v>
      </x:c>
      <x:c r="W426" s="18" t="n">
        <x:f>IF(U426=0,0,P426*Q426/U426)</x:f>
        <x:v>66.55462184873949</x:v>
      </x:c>
      <x:c r="X426" s="18" t="n">
        <x:f>MAX(V426,W426*'01 Controls'!$E$12)</x:f>
        <x:v>22.6890756302521</x:v>
      </x:c>
      <x:c r="Y426" s="18" t="n">
        <x:f>IF(U426=0,0,N426*R426/U426)</x:f>
        <x:v>0</x:v>
      </x:c>
      <x:c r="Z426" s="18" t="n">
        <x:f>IF(U426=0,0,P426*R426/U426)</x:f>
        <x:v>0</x:v>
      </x:c>
      <x:c r="AA426" s="18" t="n">
        <x:f>MAX(Y426,Z426*'01 Controls'!$E$13)</x:f>
        <x:v>0</x:v>
      </x:c>
      <x:c r="AB426" s="18" t="n">
        <x:f>IF(U426=0,0,N426*S426/U426)</x:f>
        <x:v>245.04201680672267</x:v>
      </x:c>
      <x:c r="AC426" s="18" t="n">
        <x:f>IF(U426=0,0,P426*S426/U426)</x:f>
        <x:v>718.7899159663865</x:v>
      </x:c>
      <x:c r="AD426" s="18" t="n">
        <x:f>MAX(AB426,AC426*'01 Controls'!$E$14)</x:f>
        <x:v>245.04201680672267</x:v>
      </x:c>
      <x:c r="AE426" s="18" t="n">
        <x:f>IF(U426=0,0,N426*T426/U426)</x:f>
        <x:v>2.2689075630252105</x:v>
      </x:c>
      <x:c r="AF426" s="18" t="n">
        <x:f>IF(U426=0,0,P426*T426/U426)</x:f>
        <x:v>6.65546218487395</x:v>
      </x:c>
      <x:c r="AG426" s="18" t="n">
        <x:f>MAX(AE426,AF426*'01 Controls'!$E$15)</x:f>
        <x:v>2.2689075630252105</x:v>
      </x:c>
      <x:c r="AH426" s="18" t="n">
        <x:f>SUM(V426,Y426,AB426,AE426)</x:f>
        <x:v>270</x:v>
      </x:c>
      <x:c r="AI426" s="18" t="n">
        <x:f>N426-AH426</x:f>
        <x:v>0</x:v>
      </x:c>
      <x:c r="AJ426" s="18" t="n">
        <x:f>V426*INDEX('07 Mode Capacity'!$P$6:$P$17,MATCH("AIR-"&amp;I426,'07 Mode Capacity'!$C$6:$C$17,0))</x:f>
        <x:v>4.603932631638215</x:v>
      </x:c>
      <x:c r="AK426" s="18" t="n">
        <x:f>Y426*INDEX('07 Mode Capacity'!$P$6:$P$17,MATCH("OCEAN-"&amp;I426,'07 Mode Capacity'!$C$6:$C$17,0))</x:f>
        <x:v>0</x:v>
      </x:c>
      <x:c r="AL426" s="18" t="n">
        <x:f>AB426*INDEX('07 Mode Capacity'!$P$6:$P$17,MATCH("LAND-"&amp;I426,'07 Mode Capacity'!$C$6:$C$17,0))</x:f>
        <x:v>93.72879790854267</x:v>
      </x:c>
      <x:c r="AM426" s="18" t="n">
        <x:f>AE426*INDEX('07 Mode Capacity'!$P$6:$P$17,MATCH("INLAND-"&amp;I426,'07 Mode Capacity'!$C$6:$C$17,0))</x:f>
        <x:v>2.2689075630252105</x:v>
      </x:c>
      <x:c r="AN426" s="18" t="n">
        <x:f>SUM(AJ426:AM426)</x:f>
        <x:v>100.6016381032061</x:v>
      </x:c>
      <x:c r="AO426" s="17" t="n">
        <x:f>IF(N426=0,1,AN426/N426)</x:f>
        <x:v>0.37259865964150407</x:v>
      </x:c>
      <x:c r="AP426" s="11" t="str">
        <x:f>IF(AO426&gt;='01 Controls'!$E$16,"PASS","FAIL")</x:f>
        <x:v>FAIL</x:v>
      </x:c>
      <x:c r="AQ426" s="11" t="str">
        <x:v>UNQUANTIFIED</x:v>
      </x:c>
      <x:c r="AR426" s="11" t="str">
        <x:v>Position-class planning record; serial item and receiver open</x:v>
      </x:c>
      <x:c r="AS426" s="26"/>
      <x:c r="AT426" s="26"/>
    </x:row>
    <x:row r="427">
      <x:c r="C427" s="11" t="str">
        <x:v>C1-CM-AMG-BAT-22</x:v>
      </x:c>
      <x:c r="D427" s="11" t="str">
        <x:v>C1</x:v>
      </x:c>
      <x:c r="E427" s="11" t="str">
        <x:v>Grid failure</x:v>
      </x:c>
      <x:c r="F427" s="11" t="str">
        <x:v>CM-AMG</x:v>
      </x:c>
      <x:c r="G427" s="11" t="str">
        <x:v>Civil air-mobility group</x:v>
      </x:c>
      <x:c r="H427" s="11" t="str">
        <x:v>BAT-22</x:v>
      </x:c>
      <x:c r="I427" s="19" t="n">
        <x:v>48</x:v>
      </x:c>
      <x:c r="J427" s="21" t="n">
        <x:v>2</x:v>
      </x:c>
      <x:c r="K427" s="18" t="n">
        <x:f>'05 Cargo Register'!K427</x:f>
        <x:v>168.75</x:v>
      </x:c>
      <x:c r="L427" s="18" t="n">
        <x:f>'05 Cargo Register'!N427</x:f>
        <x:v>10</x:v>
      </x:c>
      <x:c r="M427" s="18" t="n">
        <x:f>'05 Cargo Register'!O427</x:f>
        <x:v>264</x:v>
      </x:c>
      <x:c r="N427" s="18" t="n">
        <x:f>J427*K427</x:f>
        <x:v>337.5</x:v>
      </x:c>
      <x:c r="O427" s="18" t="n">
        <x:f>J427*L427</x:f>
        <x:v>20</x:v>
      </x:c>
      <x:c r="P427" s="18" t="n">
        <x:f>J427*M427</x:f>
        <x:v>528</x:v>
      </x:c>
      <x:c r="Q427" s="22" t="n">
        <x:f>'01 Controls'!$E$22*'02 Cargo Classes'!$M$9</x:f>
        <x:v>0</x:v>
      </x:c>
      <x:c r="R427" s="22" t="n">
        <x:f>'01 Controls'!$F$22*'02 Cargo Classes'!$N$9</x:f>
        <x:v>0</x:v>
      </x:c>
      <x:c r="S427" s="22" t="n">
        <x:f>'01 Controls'!$G$22*'02 Cargo Classes'!$O$9</x:f>
        <x:v>0.9</x:v>
      </x:c>
      <x:c r="T427" s="22" t="n">
        <x:f>'01 Controls'!$H$22*'02 Cargo Classes'!$P$9</x:f>
        <x:v>0.025</x:v>
      </x:c>
      <x:c r="U427" s="22" t="n">
        <x:f>SUM(Q427:T427)</x:f>
        <x:v>0.925</x:v>
      </x:c>
      <x:c r="V427" s="18" t="n">
        <x:f>IF(U427=0,0,N427*Q427/U427)</x:f>
        <x:v>0</x:v>
      </x:c>
      <x:c r="W427" s="18" t="n">
        <x:f>IF(U427=0,0,P427*Q427/U427)</x:f>
        <x:v>0</x:v>
      </x:c>
      <x:c r="X427" s="18" t="n">
        <x:f>MAX(V427,W427*'01 Controls'!$E$12)</x:f>
        <x:v>0</x:v>
      </x:c>
      <x:c r="Y427" s="18" t="n">
        <x:f>IF(U427=0,0,N427*R427/U427)</x:f>
        <x:v>0</x:v>
      </x:c>
      <x:c r="Z427" s="18" t="n">
        <x:f>IF(U427=0,0,P427*R427/U427)</x:f>
        <x:v>0</x:v>
      </x:c>
      <x:c r="AA427" s="18" t="n">
        <x:f>MAX(Y427,Z427*'01 Controls'!$E$13)</x:f>
        <x:v>0</x:v>
      </x:c>
      <x:c r="AB427" s="18" t="n">
        <x:f>IF(U427=0,0,N427*S427/U427)</x:f>
        <x:v>328.3783783783784</x:v>
      </x:c>
      <x:c r="AC427" s="18" t="n">
        <x:f>IF(U427=0,0,P427*S427/U427)</x:f>
        <x:v>513.7297297297297</x:v>
      </x:c>
      <x:c r="AD427" s="18" t="n">
        <x:f>MAX(AB427,AC427*'01 Controls'!$E$14)</x:f>
        <x:v>328.3783783783784</x:v>
      </x:c>
      <x:c r="AE427" s="18" t="n">
        <x:f>IF(U427=0,0,N427*T427/U427)</x:f>
        <x:v>9.121621621621621</x:v>
      </x:c>
      <x:c r="AF427" s="18" t="n">
        <x:f>IF(U427=0,0,P427*T427/U427)</x:f>
        <x:v>14.27027027027027</x:v>
      </x:c>
      <x:c r="AG427" s="18" t="n">
        <x:f>MAX(AE427,AF427*'01 Controls'!$E$15)</x:f>
        <x:v>9.121621621621621</x:v>
      </x:c>
      <x:c r="AH427" s="18" t="n">
        <x:f>SUM(V427,Y427,AB427,AE427)</x:f>
        <x:v>337.5</x:v>
      </x:c>
      <x:c r="AI427" s="18" t="n">
        <x:f>N427-AH427</x:f>
        <x:v>0</x:v>
      </x:c>
      <x:c r="AJ427" s="18" t="n">
        <x:f>V427*INDEX('07 Mode Capacity'!$P$6:$P$17,MATCH("AIR-"&amp;I427,'07 Mode Capacity'!$C$6:$C$17,0))</x:f>
        <x:v>0</x:v>
      </x:c>
      <x:c r="AK427" s="18" t="n">
        <x:f>Y427*INDEX('07 Mode Capacity'!$P$6:$P$17,MATCH("OCEAN-"&amp;I427,'07 Mode Capacity'!$C$6:$C$17,0))</x:f>
        <x:v>0</x:v>
      </x:c>
      <x:c r="AL427" s="18" t="n">
        <x:f>AB427*INDEX('07 Mode Capacity'!$P$6:$P$17,MATCH("LAND-"&amp;I427,'07 Mode Capacity'!$C$6:$C$17,0))</x:f>
        <x:v>40.077881475722904</x:v>
      </x:c>
      <x:c r="AM427" s="18" t="n">
        <x:f>AE427*INDEX('07 Mode Capacity'!$P$6:$P$17,MATCH("INLAND-"&amp;I427,'07 Mode Capacity'!$C$6:$C$17,0))</x:f>
        <x:v>5.757881060642116</x:v>
      </x:c>
      <x:c r="AN427" s="18" t="n">
        <x:f>SUM(AJ427:AM427)</x:f>
        <x:v>45.83576253636502</x:v>
      </x:c>
      <x:c r="AO427" s="17" t="n">
        <x:f>IF(N427=0,1,AN427/N427)</x:f>
        <x:v>0.13580966677441486</x:v>
      </x:c>
      <x:c r="AP427" s="11" t="str">
        <x:f>IF(AO427&gt;='01 Controls'!$E$16,"PASS","FAIL")</x:f>
        <x:v>FAIL</x:v>
      </x:c>
      <x:c r="AQ427" s="11" t="str">
        <x:v>UNQUANTIFIED</x:v>
      </x:c>
      <x:c r="AR427" s="11" t="str">
        <x:v>Position-class planning record; serial item and receiver open</x:v>
      </x:c>
      <x:c r="AS427" s="26"/>
      <x:c r="AT427" s="26"/>
    </x:row>
    <x:row r="428">
      <x:c r="C428" s="11" t="str">
        <x:v>C1-CM-AMG-TNK-20</x:v>
      </x:c>
      <x:c r="D428" s="11" t="str">
        <x:v>C1</x:v>
      </x:c>
      <x:c r="E428" s="11" t="str">
        <x:v>Grid failure</x:v>
      </x:c>
      <x:c r="F428" s="11" t="str">
        <x:v>CM-AMG</x:v>
      </x:c>
      <x:c r="G428" s="11" t="str">
        <x:v>Civil air-mobility group</x:v>
      </x:c>
      <x:c r="H428" s="11" t="str">
        <x:v>TNK-20</x:v>
      </x:c>
      <x:c r="I428" s="19" t="n">
        <x:v>48</x:v>
      </x:c>
      <x:c r="J428" s="21" t="n">
        <x:v>2</x:v>
      </x:c>
      <x:c r="K428" s="18" t="n">
        <x:f>'05 Cargo Register'!K428</x:f>
        <x:v>168.75</x:v>
      </x:c>
      <x:c r="L428" s="18" t="n">
        <x:f>'05 Cargo Register'!N428</x:f>
        <x:v>10</x:v>
      </x:c>
      <x:c r="M428" s="18" t="n">
        <x:f>'05 Cargo Register'!O428</x:f>
        <x:v>212.5</x:v>
      </x:c>
      <x:c r="N428" s="18" t="n">
        <x:f>J428*K428</x:f>
        <x:v>337.5</x:v>
      </x:c>
      <x:c r="O428" s="18" t="n">
        <x:f>J428*L428</x:f>
        <x:v>20</x:v>
      </x:c>
      <x:c r="P428" s="18" t="n">
        <x:f>J428*M428</x:f>
        <x:v>425</x:v>
      </x:c>
      <x:c r="Q428" s="22" t="n">
        <x:f>'01 Controls'!$E$22*'02 Cargo Classes'!$M$10</x:f>
        <x:v>0</x:v>
      </x:c>
      <x:c r="R428" s="22" t="n">
        <x:f>'01 Controls'!$F$22*'02 Cargo Classes'!$N$10</x:f>
        <x:v>0</x:v>
      </x:c>
      <x:c r="S428" s="22" t="n">
        <x:f>'01 Controls'!$G$22*'02 Cargo Classes'!$O$10</x:f>
        <x:v>0.9</x:v>
      </x:c>
      <x:c r="T428" s="22" t="n">
        <x:f>'01 Controls'!$H$22*'02 Cargo Classes'!$P$10</x:f>
        <x:v>0.05</x:v>
      </x:c>
      <x:c r="U428" s="22" t="n">
        <x:f>SUM(Q428:T428)</x:f>
        <x:v>0.9500000000000001</x:v>
      </x:c>
      <x:c r="V428" s="18" t="n">
        <x:f>IF(U428=0,0,N428*Q428/U428)</x:f>
        <x:v>0</x:v>
      </x:c>
      <x:c r="W428" s="18" t="n">
        <x:f>IF(U428=0,0,P428*Q428/U428)</x:f>
        <x:v>0</x:v>
      </x:c>
      <x:c r="X428" s="18" t="n">
        <x:f>MAX(V428,W428*'01 Controls'!$E$12)</x:f>
        <x:v>0</x:v>
      </x:c>
      <x:c r="Y428" s="18" t="n">
        <x:f>IF(U428=0,0,N428*R428/U428)</x:f>
        <x:v>0</x:v>
      </x:c>
      <x:c r="Z428" s="18" t="n">
        <x:f>IF(U428=0,0,P428*R428/U428)</x:f>
        <x:v>0</x:v>
      </x:c>
      <x:c r="AA428" s="18" t="n">
        <x:f>MAX(Y428,Z428*'01 Controls'!$E$13)</x:f>
        <x:v>0</x:v>
      </x:c>
      <x:c r="AB428" s="18" t="n">
        <x:f>IF(U428=0,0,N428*S428/U428)</x:f>
        <x:v>319.7368421052631</x:v>
      </x:c>
      <x:c r="AC428" s="18" t="n">
        <x:f>IF(U428=0,0,P428*S428/U428)</x:f>
        <x:v>402.6315789473684</x:v>
      </x:c>
      <x:c r="AD428" s="18" t="n">
        <x:f>MAX(AB428,AC428*'01 Controls'!$E$14)</x:f>
        <x:v>319.7368421052631</x:v>
      </x:c>
      <x:c r="AE428" s="18" t="n">
        <x:f>IF(U428=0,0,N428*T428/U428)</x:f>
        <x:v>17.763157894736842</x:v>
      </x:c>
      <x:c r="AF428" s="18" t="n">
        <x:f>IF(U428=0,0,P428*T428/U428)</x:f>
        <x:v>22.36842105263158</x:v>
      </x:c>
      <x:c r="AG428" s="18" t="n">
        <x:f>MAX(AE428,AF428*'01 Controls'!$E$15)</x:f>
        <x:v>17.763157894736842</x:v>
      </x:c>
      <x:c r="AH428" s="18" t="n">
        <x:f>SUM(V428,Y428,AB428,AE428)</x:f>
        <x:v>337.49999999999994</x:v>
      </x:c>
      <x:c r="AI428" s="18" t="n">
        <x:f>N428-AH428</x:f>
        <x:v>5.684341886080802e-14</x:v>
      </x:c>
      <x:c r="AJ428" s="18" t="n">
        <x:f>V428*INDEX('07 Mode Capacity'!$P$6:$P$17,MATCH("AIR-"&amp;I428,'07 Mode Capacity'!$C$6:$C$17,0))</x:f>
        <x:v>0</x:v>
      </x:c>
      <x:c r="AK428" s="18" t="n">
        <x:f>Y428*INDEX('07 Mode Capacity'!$P$6:$P$17,MATCH("OCEAN-"&amp;I428,'07 Mode Capacity'!$C$6:$C$17,0))</x:f>
        <x:v>0</x:v>
      </x:c>
      <x:c r="AL428" s="18" t="n">
        <x:f>AB428*INDEX('07 Mode Capacity'!$P$6:$P$17,MATCH("LAND-"&amp;I428,'07 Mode Capacity'!$C$6:$C$17,0))</x:f>
        <x:v>39.023200384256505</x:v>
      </x:c>
      <x:c r="AM428" s="18" t="n">
        <x:f>AE428*INDEX('07 Mode Capacity'!$P$6:$P$17,MATCH("INLAND-"&amp;I428,'07 Mode Capacity'!$C$6:$C$17,0))</x:f>
        <x:v>11.212715749671489</x:v>
      </x:c>
      <x:c r="AN428" s="18" t="n">
        <x:f>SUM(AJ428:AM428)</x:f>
        <x:v>50.235916133927994</x:v>
      </x:c>
      <x:c r="AO428" s="17" t="n">
        <x:f>IF(N428=0,1,AN428/N428)</x:f>
        <x:v>0.1488471589153422</x:v>
      </x:c>
      <x:c r="AP428" s="11" t="str">
        <x:f>IF(AO428&gt;='01 Controls'!$E$16,"PASS","FAIL")</x:f>
        <x:v>FAIL</x:v>
      </x:c>
      <x:c r="AQ428" s="11" t="str">
        <x:v>UNQUANTIFIED</x:v>
      </x:c>
      <x:c r="AR428" s="11" t="str">
        <x:v>Position-class planning record; serial item and receiver open</x:v>
      </x:c>
      <x:c r="AS428" s="26"/>
      <x:c r="AT428" s="26"/>
    </x:row>
    <x:row r="429">
      <x:c r="C429" s="11" t="str">
        <x:v>C1-CM-AMG-FLR-24</x:v>
      </x:c>
      <x:c r="D429" s="11" t="str">
        <x:v>C1</x:v>
      </x:c>
      <x:c r="E429" s="11" t="str">
        <x:v>Grid failure</x:v>
      </x:c>
      <x:c r="F429" s="11" t="str">
        <x:v>CM-AMG</x:v>
      </x:c>
      <x:c r="G429" s="11" t="str">
        <x:v>Civil air-mobility group</x:v>
      </x:c>
      <x:c r="H429" s="11" t="str">
        <x:v>FLR-24</x:v>
      </x:c>
      <x:c r="I429" s="19" t="n">
        <x:v>48</x:v>
      </x:c>
      <x:c r="J429" s="21" t="n">
        <x:v>2</x:v>
      </x:c>
      <x:c r="K429" s="18" t="n">
        <x:f>'05 Cargo Register'!K429</x:f>
        <x:v>270</x:v>
      </x:c>
      <x:c r="L429" s="18" t="n">
        <x:f>'05 Cargo Register'!N429</x:f>
        <x:v>14</x:v>
      </x:c>
      <x:c r="M429" s="18" t="n">
        <x:f>'05 Cargo Register'!O429</x:f>
        <x:v>448</x:v>
      </x:c>
      <x:c r="N429" s="18" t="n">
        <x:f>J429*K429</x:f>
        <x:v>540</x:v>
      </x:c>
      <x:c r="O429" s="18" t="n">
        <x:f>J429*L429</x:f>
        <x:v>28</x:v>
      </x:c>
      <x:c r="P429" s="18" t="n">
        <x:f>J429*M429</x:f>
        <x:v>896</x:v>
      </x:c>
      <x:c r="Q429" s="22" t="n">
        <x:f>'01 Controls'!$E$22*'02 Cargo Classes'!$M$11</x:f>
        <x:v>0</x:v>
      </x:c>
      <x:c r="R429" s="22" t="n">
        <x:f>'01 Controls'!$F$22*'02 Cargo Classes'!$N$11</x:f>
        <x:v>0</x:v>
      </x:c>
      <x:c r="S429" s="22" t="n">
        <x:f>'01 Controls'!$G$22*'02 Cargo Classes'!$O$11</x:f>
        <x:v>0.9</x:v>
      </x:c>
      <x:c r="T429" s="22" t="n">
        <x:f>'01 Controls'!$H$22*'02 Cargo Classes'!$P$11</x:f>
        <x:v>0.04000000000000001</x:v>
      </x:c>
      <x:c r="U429" s="22" t="n">
        <x:f>SUM(Q429:T429)</x:f>
        <x:v>0.9400000000000001</x:v>
      </x:c>
      <x:c r="V429" s="18" t="n">
        <x:f>IF(U429=0,0,N429*Q429/U429)</x:f>
        <x:v>0</x:v>
      </x:c>
      <x:c r="W429" s="18" t="n">
        <x:f>IF(U429=0,0,P429*Q429/U429)</x:f>
        <x:v>0</x:v>
      </x:c>
      <x:c r="X429" s="18" t="n">
        <x:f>MAX(V429,W429*'01 Controls'!$E$12)</x:f>
        <x:v>0</x:v>
      </x:c>
      <x:c r="Y429" s="18" t="n">
        <x:f>IF(U429=0,0,N429*R429/U429)</x:f>
        <x:v>0</x:v>
      </x:c>
      <x:c r="Z429" s="18" t="n">
        <x:f>IF(U429=0,0,P429*R429/U429)</x:f>
        <x:v>0</x:v>
      </x:c>
      <x:c r="AA429" s="18" t="n">
        <x:f>MAX(Y429,Z429*'01 Controls'!$E$13)</x:f>
        <x:v>0</x:v>
      </x:c>
      <x:c r="AB429" s="18" t="n">
        <x:f>IF(U429=0,0,N429*S429/U429)</x:f>
        <x:v>517.0212765957447</x:v>
      </x:c>
      <x:c r="AC429" s="18" t="n">
        <x:f>IF(U429=0,0,P429*S429/U429)</x:f>
        <x:v>857.8723404255319</x:v>
      </x:c>
      <x:c r="AD429" s="18" t="n">
        <x:f>MAX(AB429,AC429*'01 Controls'!$E$14)</x:f>
        <x:v>517.0212765957447</x:v>
      </x:c>
      <x:c r="AE429" s="18" t="n">
        <x:f>IF(U429=0,0,N429*T429/U429)</x:f>
        <x:v>22.978723404255323</x:v>
      </x:c>
      <x:c r="AF429" s="18" t="n">
        <x:f>IF(U429=0,0,P429*T429/U429)</x:f>
        <x:v>38.12765957446808</x:v>
      </x:c>
      <x:c r="AG429" s="18" t="n">
        <x:f>MAX(AE429,AF429*'01 Controls'!$E$15)</x:f>
        <x:v>22.978723404255323</x:v>
      </x:c>
      <x:c r="AH429" s="18" t="n">
        <x:f>SUM(V429,Y429,AB429,AE429)</x:f>
        <x:v>540</x:v>
      </x:c>
      <x:c r="AI429" s="18" t="n">
        <x:f>N429-AH429</x:f>
        <x:v>0</x:v>
      </x:c>
      <x:c r="AJ429" s="18" t="n">
        <x:f>V429*INDEX('07 Mode Capacity'!$P$6:$P$17,MATCH("AIR-"&amp;I429,'07 Mode Capacity'!$C$6:$C$17,0))</x:f>
        <x:v>0</x:v>
      </x:c>
      <x:c r="AK429" s="18" t="n">
        <x:f>Y429*INDEX('07 Mode Capacity'!$P$6:$P$17,MATCH("OCEAN-"&amp;I429,'07 Mode Capacity'!$C$6:$C$17,0))</x:f>
        <x:v>0</x:v>
      </x:c>
      <x:c r="AL429" s="18" t="n">
        <x:f>AB429*INDEX('07 Mode Capacity'!$P$6:$P$17,MATCH("LAND-"&amp;I429,'07 Mode Capacity'!$C$6:$C$17,0))</x:f>
        <x:v>63.10134530220201</x:v>
      </x:c>
      <x:c r="AM429" s="18" t="n">
        <x:f>AE429*INDEX('07 Mode Capacity'!$P$6:$P$17,MATCH("INLAND-"&amp;I429,'07 Mode Capacity'!$C$6:$C$17,0))</x:f>
        <x:v>14.504959948511205</x:v>
      </x:c>
      <x:c r="AN429" s="18" t="n">
        <x:f>SUM(AJ429:AM429)</x:f>
        <x:v>77.60630525071322</x:v>
      </x:c>
      <x:c r="AO429" s="17" t="n">
        <x:f>IF(N429=0,1,AN429/N429)</x:f>
        <x:v>0.14371538009391338</x:v>
      </x:c>
      <x:c r="AP429" s="11" t="str">
        <x:f>IF(AO429&gt;='01 Controls'!$E$16,"PASS","FAIL")</x:f>
        <x:v>FAIL</x:v>
      </x:c>
      <x:c r="AQ429" s="11" t="str">
        <x:v>UNQUANTIFIED</x:v>
      </x:c>
      <x:c r="AR429" s="11" t="str">
        <x:v>Position-class planning record; serial item and receiver open</x:v>
      </x:c>
      <x:c r="AS429" s="26"/>
      <x:c r="AT429" s="26"/>
    </x:row>
    <x:row r="430">
      <x:c r="C430" s="11" t="str">
        <x:v>C1-CM-AMG-ROL-30</x:v>
      </x:c>
      <x:c r="D430" s="11" t="str">
        <x:v>C1</x:v>
      </x:c>
      <x:c r="E430" s="11" t="str">
        <x:v>Grid failure</x:v>
      </x:c>
      <x:c r="F430" s="11" t="str">
        <x:v>CM-AMG</x:v>
      </x:c>
      <x:c r="G430" s="11" t="str">
        <x:v>Civil air-mobility group</x:v>
      </x:c>
      <x:c r="H430" s="11" t="str">
        <x:v>ROL-30</x:v>
      </x:c>
      <x:c r="I430" s="19" t="n">
        <x:v>48</x:v>
      </x:c>
      <x:c r="J430" s="21" t="n">
        <x:v>2</x:v>
      </x:c>
      <x:c r="K430" s="18" t="n">
        <x:f>'05 Cargo Register'!K430</x:f>
        <x:v>1215</x:v>
      </x:c>
      <x:c r="L430" s="18" t="n">
        <x:f>'05 Cargo Register'!N430</x:f>
        <x:v>51</x:v>
      </x:c>
      <x:c r="M430" s="18" t="n">
        <x:f>'05 Cargo Register'!O430</x:f>
        <x:v>3251.25</x:v>
      </x:c>
      <x:c r="N430" s="18" t="n">
        <x:f>J430*K430</x:f>
        <x:v>2430</x:v>
      </x:c>
      <x:c r="O430" s="18" t="n">
        <x:f>J430*L430</x:f>
        <x:v>102</x:v>
      </x:c>
      <x:c r="P430" s="18" t="n">
        <x:f>J430*M430</x:f>
        <x:v>6502.5</x:v>
      </x:c>
      <x:c r="Q430" s="22" t="n">
        <x:f>'01 Controls'!$E$22*'02 Cargo Classes'!$M$12</x:f>
        <x:v>0</x:v>
      </x:c>
      <x:c r="R430" s="22" t="n">
        <x:f>'01 Controls'!$F$22*'02 Cargo Classes'!$N$12</x:f>
        <x:v>0</x:v>
      </x:c>
      <x:c r="S430" s="22" t="n">
        <x:f>'01 Controls'!$G$22*'02 Cargo Classes'!$O$12</x:f>
        <x:v>1.35</x:v>
      </x:c>
      <x:c r="T430" s="22" t="n">
        <x:f>'01 Controls'!$H$22*'02 Cargo Classes'!$P$12</x:f>
        <x:v>0.03</x:v>
      </x:c>
      <x:c r="U430" s="22" t="n">
        <x:f>SUM(Q430:T430)</x:f>
        <x:v>1.3800000000000001</x:v>
      </x:c>
      <x:c r="V430" s="18" t="n">
        <x:f>IF(U430=0,0,N430*Q430/U430)</x:f>
        <x:v>0</x:v>
      </x:c>
      <x:c r="W430" s="18" t="n">
        <x:f>IF(U430=0,0,P430*Q430/U430)</x:f>
        <x:v>0</x:v>
      </x:c>
      <x:c r="X430" s="18" t="n">
        <x:f>MAX(V430,W430*'01 Controls'!$E$12)</x:f>
        <x:v>0</x:v>
      </x:c>
      <x:c r="Y430" s="18" t="n">
        <x:f>IF(U430=0,0,N430*R430/U430)</x:f>
        <x:v>0</x:v>
      </x:c>
      <x:c r="Z430" s="18" t="n">
        <x:f>IF(U430=0,0,P430*R430/U430)</x:f>
        <x:v>0</x:v>
      </x:c>
      <x:c r="AA430" s="18" t="n">
        <x:f>MAX(Y430,Z430*'01 Controls'!$E$13)</x:f>
        <x:v>0</x:v>
      </x:c>
      <x:c r="AB430" s="18" t="n">
        <x:f>IF(U430=0,0,N430*S430/U430)</x:f>
        <x:v>2377.173913043478</x:v>
      </x:c>
      <x:c r="AC430" s="18" t="n">
        <x:f>IF(U430=0,0,P430*S430/U430)</x:f>
        <x:v>6361.141304347826</x:v>
      </x:c>
      <x:c r="AD430" s="18" t="n">
        <x:f>MAX(AB430,AC430*'01 Controls'!$E$14)</x:f>
        <x:v>2377.173913043478</x:v>
      </x:c>
      <x:c r="AE430" s="18" t="n">
        <x:f>IF(U430=0,0,N430*T430/U430)</x:f>
        <x:v>52.82608695652173</x:v>
      </x:c>
      <x:c r="AF430" s="18" t="n">
        <x:f>IF(U430=0,0,P430*T430/U430)</x:f>
        <x:v>141.3586956521739</x:v>
      </x:c>
      <x:c r="AG430" s="18" t="n">
        <x:f>MAX(AE430,AF430*'01 Controls'!$E$15)</x:f>
        <x:v>52.82608695652173</x:v>
      </x:c>
      <x:c r="AH430" s="18" t="n">
        <x:f>SUM(V430,Y430,AB430,AE430)</x:f>
        <x:v>2429.9999999999995</x:v>
      </x:c>
      <x:c r="AI430" s="18" t="n">
        <x:f>N430-AH430</x:f>
        <x:v>4.547473508864641e-13</x:v>
      </x:c>
      <x:c r="AJ430" s="18" t="n">
        <x:f>V430*INDEX('07 Mode Capacity'!$P$6:$P$17,MATCH("AIR-"&amp;I430,'07 Mode Capacity'!$C$6:$C$17,0))</x:f>
        <x:v>0</x:v>
      </x:c>
      <x:c r="AK430" s="18" t="n">
        <x:f>Y430*INDEX('07 Mode Capacity'!$P$6:$P$17,MATCH("OCEAN-"&amp;I430,'07 Mode Capacity'!$C$6:$C$17,0))</x:f>
        <x:v>0</x:v>
      </x:c>
      <x:c r="AL430" s="18" t="n">
        <x:f>AB430*INDEX('07 Mode Capacity'!$P$6:$P$17,MATCH("LAND-"&amp;I430,'07 Mode Capacity'!$C$6:$C$17,0))</x:f>
        <x:v>290.12901155251575</x:v>
      </x:c>
      <x:c r="AM430" s="18" t="n">
        <x:f>AE430*INDEX('07 Mode Capacity'!$P$6:$P$17,MATCH("INLAND-"&amp;I430,'07 Mode Capacity'!$C$6:$C$17,0))</x:f>
        <x:v>33.34564162076216</x:v>
      </x:c>
      <x:c r="AN430" s="18" t="n">
        <x:f>SUM(AJ430:AM430)</x:f>
        <x:v>323.4746531732779</x:v>
      </x:c>
      <x:c r="AO430" s="17" t="n">
        <x:f>IF(N430=0,1,AN430/N430)</x:f>
        <x:v>0.13311714122357116</x:v>
      </x:c>
      <x:c r="AP430" s="11" t="str">
        <x:f>IF(AO430&gt;='01 Controls'!$E$16,"PASS","FAIL")</x:f>
        <x:v>FAIL</x:v>
      </x:c>
      <x:c r="AQ430" s="11" t="str">
        <x:v>UNQUANTIFIED</x:v>
      </x:c>
      <x:c r="AR430" s="11" t="str">
        <x:v>Position-class planning record; serial item and receiver open</x:v>
      </x:c>
      <x:c r="AS430" s="26"/>
      <x:c r="AT430" s="26"/>
    </x:row>
    <x:row r="431">
      <x:c r="C431" s="11" t="str">
        <x:v>C1-CM-AMG-LIN-18</x:v>
      </x:c>
      <x:c r="D431" s="11" t="str">
        <x:v>C1</x:v>
      </x:c>
      <x:c r="E431" s="11" t="str">
        <x:v>Grid failure</x:v>
      </x:c>
      <x:c r="F431" s="11" t="str">
        <x:v>CM-AMG</x:v>
      </x:c>
      <x:c r="G431" s="11" t="str">
        <x:v>Civil air-mobility group</x:v>
      </x:c>
      <x:c r="H431" s="11" t="str">
        <x:v>LIN-18</x:v>
      </x:c>
      <x:c r="I431" s="19" t="n">
        <x:v>72</x:v>
      </x:c>
      <x:c r="J431" s="21" t="n">
        <x:v>2</x:v>
      </x:c>
      <x:c r="K431" s="18" t="n">
        <x:f>'05 Cargo Register'!K431</x:f>
        <x:v>135</x:v>
      </x:c>
      <x:c r="L431" s="18" t="n">
        <x:f>'05 Cargo Register'!N431</x:f>
        <x:v>10</x:v>
      </x:c>
      <x:c r="M431" s="18" t="n">
        <x:f>'05 Cargo Register'!O431</x:f>
        <x:v>440</x:v>
      </x:c>
      <x:c r="N431" s="18" t="n">
        <x:f>J431*K431</x:f>
        <x:v>270</x:v>
      </x:c>
      <x:c r="O431" s="18" t="n">
        <x:f>J431*L431</x:f>
        <x:v>20</x:v>
      </x:c>
      <x:c r="P431" s="18" t="n">
        <x:f>J431*M431</x:f>
        <x:v>880</x:v>
      </x:c>
      <x:c r="Q431" s="22" t="n">
        <x:f>'01 Controls'!$E$22*'02 Cargo Classes'!$M$13</x:f>
        <x:v>0</x:v>
      </x:c>
      <x:c r="R431" s="22" t="n">
        <x:f>'01 Controls'!$F$22*'02 Cargo Classes'!$N$13</x:f>
        <x:v>0</x:v>
      </x:c>
      <x:c r="S431" s="22" t="n">
        <x:f>'01 Controls'!$G$22*'02 Cargo Classes'!$O$13</x:f>
        <x:v>0.9</x:v>
      </x:c>
      <x:c r="T431" s="22" t="n">
        <x:f>'01 Controls'!$H$22*'02 Cargo Classes'!$P$13</x:f>
        <x:v>0.05</x:v>
      </x:c>
      <x:c r="U431" s="22" t="n">
        <x:f>SUM(Q431:T431)</x:f>
        <x:v>0.9500000000000001</x:v>
      </x:c>
      <x:c r="V431" s="18" t="n">
        <x:f>IF(U431=0,0,N431*Q431/U431)</x:f>
        <x:v>0</x:v>
      </x:c>
      <x:c r="W431" s="18" t="n">
        <x:f>IF(U431=0,0,P431*Q431/U431)</x:f>
        <x:v>0</x:v>
      </x:c>
      <x:c r="X431" s="18" t="n">
        <x:f>MAX(V431,W431*'01 Controls'!$E$12)</x:f>
        <x:v>0</x:v>
      </x:c>
      <x:c r="Y431" s="18" t="n">
        <x:f>IF(U431=0,0,N431*R431/U431)</x:f>
        <x:v>0</x:v>
      </x:c>
      <x:c r="Z431" s="18" t="n">
        <x:f>IF(U431=0,0,P431*R431/U431)</x:f>
        <x:v>0</x:v>
      </x:c>
      <x:c r="AA431" s="18" t="n">
        <x:f>MAX(Y431,Z431*'01 Controls'!$E$13)</x:f>
        <x:v>0</x:v>
      </x:c>
      <x:c r="AB431" s="18" t="n">
        <x:f>IF(U431=0,0,N431*S431/U431)</x:f>
        <x:v>255.78947368421052</x:v>
      </x:c>
      <x:c r="AC431" s="18" t="n">
        <x:f>IF(U431=0,0,P431*S431/U431)</x:f>
        <x:v>833.6842105263157</x:v>
      </x:c>
      <x:c r="AD431" s="18" t="n">
        <x:f>MAX(AB431,AC431*'01 Controls'!$E$14)</x:f>
        <x:v>255.78947368421052</x:v>
      </x:c>
      <x:c r="AE431" s="18" t="n">
        <x:f>IF(U431=0,0,N431*T431/U431)</x:f>
        <x:v>14.210526315789473</x:v>
      </x:c>
      <x:c r="AF431" s="18" t="n">
        <x:f>IF(U431=0,0,P431*T431/U431)</x:f>
        <x:v>46.315789473684205</x:v>
      </x:c>
      <x:c r="AG431" s="18" t="n">
        <x:f>MAX(AE431,AF431*'01 Controls'!$E$15)</x:f>
        <x:v>14.210526315789473</x:v>
      </x:c>
      <x:c r="AH431" s="18" t="n">
        <x:f>SUM(V431,Y431,AB431,AE431)</x:f>
        <x:v>270</x:v>
      </x:c>
      <x:c r="AI431" s="18" t="n">
        <x:f>N431-AH431</x:f>
        <x:v>0</x:v>
      </x:c>
      <x:c r="AJ431" s="18" t="n">
        <x:f>V431*INDEX('07 Mode Capacity'!$P$6:$P$17,MATCH("AIR-"&amp;I431,'07 Mode Capacity'!$C$6:$C$17,0))</x:f>
        <x:v>0</x:v>
      </x:c>
      <x:c r="AK431" s="18" t="n">
        <x:f>Y431*INDEX('07 Mode Capacity'!$P$6:$P$17,MATCH("OCEAN-"&amp;I431,'07 Mode Capacity'!$C$6:$C$17,0))</x:f>
        <x:v>0</x:v>
      </x:c>
      <x:c r="AL431" s="18" t="n">
        <x:f>AB431*INDEX('07 Mode Capacity'!$P$6:$P$17,MATCH("LAND-"&amp;I431,'07 Mode Capacity'!$C$6:$C$17,0))</x:f>
        <x:v>182.89208907534794</x:v>
      </x:c>
      <x:c r="AM431" s="18" t="n">
        <x:f>AE431*INDEX('07 Mode Capacity'!$P$6:$P$17,MATCH("INLAND-"&amp;I431,'07 Mode Capacity'!$C$6:$C$17,0))</x:f>
        <x:v>14.210526315789473</x:v>
      </x:c>
      <x:c r="AN431" s="18" t="n">
        <x:f>SUM(AJ431:AM431)</x:f>
        <x:v>197.10261539113742</x:v>
      </x:c>
      <x:c r="AO431" s="17" t="n">
        <x:f>IF(N431=0,1,AN431/N431)</x:f>
        <x:v>0.7300096866338422</x:v>
      </x:c>
      <x:c r="AP431" s="11" t="str">
        <x:f>IF(AO431&gt;='01 Controls'!$E$16,"PASS","FAIL")</x:f>
        <x:v>FAIL</x:v>
      </x:c>
      <x:c r="AQ431" s="11" t="str">
        <x:v>UNQUANTIFIED</x:v>
      </x:c>
      <x:c r="AR431" s="11" t="str">
        <x:v>Position-class planning record; serial item and receiver open</x:v>
      </x:c>
      <x:c r="AS431" s="26"/>
      <x:c r="AT431" s="26"/>
    </x:row>
    <x:row r="432">
      <x:c r="C432" s="11" t="str">
        <x:v>C1-CM-AMG-BLK-08</x:v>
      </x:c>
      <x:c r="D432" s="11" t="str">
        <x:v>C1</x:v>
      </x:c>
      <x:c r="E432" s="11" t="str">
        <x:v>Grid failure</x:v>
      </x:c>
      <x:c r="F432" s="11" t="str">
        <x:v>CM-AMG</x:v>
      </x:c>
      <x:c r="G432" s="11" t="str">
        <x:v>Civil air-mobility group</x:v>
      </x:c>
      <x:c r="H432" s="11" t="str">
        <x:v>BLK-08</x:v>
      </x:c>
      <x:c r="I432" s="19" t="n">
        <x:v>48</x:v>
      </x:c>
      <x:c r="J432" s="21" t="n">
        <x:v>2</x:v>
      </x:c>
      <x:c r="K432" s="18" t="n">
        <x:f>'05 Cargo Register'!K432</x:f>
        <x:v>202.5</x:v>
      </x:c>
      <x:c r="L432" s="18" t="n">
        <x:f>'05 Cargo Register'!N432</x:f>
        <x:v>32</x:v>
      </x:c>
      <x:c r="M432" s="18" t="n">
        <x:f>'05 Cargo Register'!O432</x:f>
        <x:v>1632</x:v>
      </x:c>
      <x:c r="N432" s="18" t="n">
        <x:f>J432*K432</x:f>
        <x:v>405</x:v>
      </x:c>
      <x:c r="O432" s="18" t="n">
        <x:f>J432*L432</x:f>
        <x:v>64</x:v>
      </x:c>
      <x:c r="P432" s="18" t="n">
        <x:f>J432*M432</x:f>
        <x:v>3264</x:v>
      </x:c>
      <x:c r="Q432" s="22" t="n">
        <x:f>'01 Controls'!$E$22*'02 Cargo Classes'!$M$14</x:f>
        <x:v>0.05</x:v>
      </x:c>
      <x:c r="R432" s="22" t="n">
        <x:f>'01 Controls'!$F$22*'02 Cargo Classes'!$N$14</x:f>
        <x:v>0</x:v>
      </x:c>
      <x:c r="S432" s="22" t="n">
        <x:f>'01 Controls'!$G$22*'02 Cargo Classes'!$O$14</x:f>
        <x:v>0.9</x:v>
      </x:c>
      <x:c r="T432" s="22" t="n">
        <x:f>'01 Controls'!$H$22*'02 Cargo Classes'!$P$14</x:f>
        <x:v>0.025</x:v>
      </x:c>
      <x:c r="U432" s="22" t="n">
        <x:f>SUM(Q432:T432)</x:f>
        <x:v>0.9750000000000001</x:v>
      </x:c>
      <x:c r="V432" s="18" t="n">
        <x:f>IF(U432=0,0,N432*Q432/U432)</x:f>
        <x:v>20.769230769230766</x:v>
      </x:c>
      <x:c r="W432" s="18" t="n">
        <x:f>IF(U432=0,0,P432*Q432/U432)</x:f>
        <x:v>167.3846153846154</x:v>
      </x:c>
      <x:c r="X432" s="18" t="n">
        <x:f>MAX(V432,W432*'01 Controls'!$E$12)</x:f>
        <x:v>41.84615384615385</x:v>
      </x:c>
      <x:c r="Y432" s="18" t="n">
        <x:f>IF(U432=0,0,N432*R432/U432)</x:f>
        <x:v>0</x:v>
      </x:c>
      <x:c r="Z432" s="18" t="n">
        <x:f>IF(U432=0,0,P432*R432/U432)</x:f>
        <x:v>0</x:v>
      </x:c>
      <x:c r="AA432" s="18" t="n">
        <x:f>MAX(Y432,Z432*'01 Controls'!$E$13)</x:f>
        <x:v>0</x:v>
      </x:c>
      <x:c r="AB432" s="18" t="n">
        <x:f>IF(U432=0,0,N432*S432/U432)</x:f>
        <x:v>373.8461538461538</x:v>
      </x:c>
      <x:c r="AC432" s="18" t="n">
        <x:f>IF(U432=0,0,P432*S432/U432)</x:f>
        <x:v>3012.9230769230767</x:v>
      </x:c>
      <x:c r="AD432" s="18" t="n">
        <x:f>MAX(AB432,AC432*'01 Controls'!$E$14)</x:f>
        <x:v>602.5846153846154</x:v>
      </x:c>
      <x:c r="AE432" s="18" t="n">
        <x:f>IF(U432=0,0,N432*T432/U432)</x:f>
        <x:v>10.384615384615383</x:v>
      </x:c>
      <x:c r="AF432" s="18" t="n">
        <x:f>IF(U432=0,0,P432*T432/U432)</x:f>
        <x:v>83.6923076923077</x:v>
      </x:c>
      <x:c r="AG432" s="18" t="n">
        <x:f>MAX(AE432,AF432*'01 Controls'!$E$15)</x:f>
        <x:v>15.064615384615385</x:v>
      </x:c>
      <x:c r="AH432" s="18" t="n">
        <x:f>SUM(V432,Y432,AB432,AE432)</x:f>
        <x:v>404.99999999999994</x:v>
      </x:c>
      <x:c r="AI432" s="18" t="n">
        <x:f>N432-AH432</x:f>
        <x:v>5.684341886080802e-14</x:v>
      </x:c>
      <x:c r="AJ432" s="18" t="n">
        <x:f>V432*INDEX('07 Mode Capacity'!$P$6:$P$17,MATCH("AIR-"&amp;I432,'07 Mode Capacity'!$C$6:$C$17,0))</x:f>
        <x:v>5.822355979854539</x:v>
      </x:c>
      <x:c r="AK432" s="18" t="n">
        <x:f>Y432*INDEX('07 Mode Capacity'!$P$6:$P$17,MATCH("OCEAN-"&amp;I432,'07 Mode Capacity'!$C$6:$C$17,0))</x:f>
        <x:v>0</x:v>
      </x:c>
      <x:c r="AL432" s="18" t="n">
        <x:f>AB432*INDEX('07 Mode Capacity'!$P$6:$P$17,MATCH("LAND-"&amp;I432,'07 Mode Capacity'!$C$6:$C$17,0))</x:f>
        <x:v>45.627126603130684</x:v>
      </x:c>
      <x:c r="AM432" s="18" t="n">
        <x:f>AE432*INDEX('07 Mode Capacity'!$P$6:$P$17,MATCH("INLAND-"&amp;I432,'07 Mode Capacity'!$C$6:$C$17,0))</x:f>
        <x:v>6.555126130577177</x:v>
      </x:c>
      <x:c r="AN432" s="18" t="n">
        <x:f>SUM(AJ432:AM432)</x:f>
        <x:v>58.004608713562405</x:v>
      </x:c>
      <x:c r="AO432" s="17" t="n">
        <x:f>IF(N432=0,1,AN432/N432)</x:f>
        <x:v>0.14322125608287015</x:v>
      </x:c>
      <x:c r="AP432" s="11" t="str">
        <x:f>IF(AO432&gt;='01 Controls'!$E$16,"PASS","FAIL")</x:f>
        <x:v>FAIL</x:v>
      </x:c>
      <x:c r="AQ432" s="11" t="str">
        <x:v>UNQUANTIFIED</x:v>
      </x:c>
      <x:c r="AR432" s="11" t="str">
        <x:v>Position-class planning record; serial item and receiver open</x:v>
      </x:c>
      <x:c r="AS432" s="26"/>
      <x:c r="AT432" s="26"/>
    </x:row>
    <x:row r="433">
      <x:c r="C433" s="11" t="str">
        <x:v>C1-CM-AMG-OOG-80</x:v>
      </x:c>
      <x:c r="D433" s="11" t="str">
        <x:v>C1</x:v>
      </x:c>
      <x:c r="E433" s="11" t="str">
        <x:v>Grid failure</x:v>
      </x:c>
      <x:c r="F433" s="11" t="str">
        <x:v>CM-AMG</x:v>
      </x:c>
      <x:c r="G433" s="11" t="str">
        <x:v>Civil air-mobility group</x:v>
      </x:c>
      <x:c r="H433" s="11" t="str">
        <x:v>OOG-80</x:v>
      </x:c>
      <x:c r="I433" s="19" t="n">
        <x:v>72</x:v>
      </x:c>
      <x:c r="J433" s="21" t="n">
        <x:v>2</x:v>
      </x:c>
      <x:c r="K433" s="18" t="n">
        <x:f>'05 Cargo Register'!K433</x:f>
        <x:v>607.5</x:v>
      </x:c>
      <x:c r="L433" s="18" t="n">
        <x:f>'05 Cargo Register'!N433</x:f>
        <x:v>11</x:v>
      </x:c>
      <x:c r="M433" s="18" t="n">
        <x:f>'05 Cargo Register'!O433</x:f>
        <x:v>1936</x:v>
      </x:c>
      <x:c r="N433" s="18" t="n">
        <x:f>J433*K433</x:f>
        <x:v>1215</x:v>
      </x:c>
      <x:c r="O433" s="18" t="n">
        <x:f>J433*L433</x:f>
        <x:v>22</x:v>
      </x:c>
      <x:c r="P433" s="18" t="n">
        <x:f>J433*M433</x:f>
        <x:v>3872</x:v>
      </x:c>
      <x:c r="Q433" s="22" t="n">
        <x:f>'01 Controls'!$E$22*'02 Cargo Classes'!$M$15</x:f>
        <x:v>0</x:v>
      </x:c>
      <x:c r="R433" s="22" t="n">
        <x:f>'01 Controls'!$F$22*'02 Cargo Classes'!$N$15</x:f>
        <x:v>0</x:v>
      </x:c>
      <x:c r="S433" s="22" t="n">
        <x:f>'01 Controls'!$G$22*'02 Cargo Classes'!$O$15</x:f>
        <x:v>0.54</x:v>
      </x:c>
      <x:c r="T433" s="22" t="n">
        <x:f>'01 Controls'!$H$22*'02 Cargo Classes'!$P$15</x:f>
        <x:v>0.025</x:v>
      </x:c>
      <x:c r="U433" s="22" t="n">
        <x:f>SUM(Q433:T433)</x:f>
        <x:v>0.5650000000000001</x:v>
      </x:c>
      <x:c r="V433" s="18" t="n">
        <x:f>IF(U433=0,0,N433*Q433/U433)</x:f>
        <x:v>0</x:v>
      </x:c>
      <x:c r="W433" s="18" t="n">
        <x:f>IF(U433=0,0,P433*Q433/U433)</x:f>
        <x:v>0</x:v>
      </x:c>
      <x:c r="X433" s="18" t="n">
        <x:f>MAX(V433,W433*'01 Controls'!$E$12)</x:f>
        <x:v>0</x:v>
      </x:c>
      <x:c r="Y433" s="18" t="n">
        <x:f>IF(U433=0,0,N433*R433/U433)</x:f>
        <x:v>0</x:v>
      </x:c>
      <x:c r="Z433" s="18" t="n">
        <x:f>IF(U433=0,0,P433*R433/U433)</x:f>
        <x:v>0</x:v>
      </x:c>
      <x:c r="AA433" s="18" t="n">
        <x:f>MAX(Y433,Z433*'01 Controls'!$E$13)</x:f>
        <x:v>0</x:v>
      </x:c>
      <x:c r="AB433" s="18" t="n">
        <x:f>IF(U433=0,0,N433*S433/U433)</x:f>
        <x:v>1161.2389380530972</x:v>
      </x:c>
      <x:c r="AC433" s="18" t="n">
        <x:f>IF(U433=0,0,P433*S433/U433)</x:f>
        <x:v>3700.672566371681</x:v>
      </x:c>
      <x:c r="AD433" s="18" t="n">
        <x:f>MAX(AB433,AC433*'01 Controls'!$E$14)</x:f>
        <x:v>1161.2389380530972</x:v>
      </x:c>
      <x:c r="AE433" s="18" t="n">
        <x:f>IF(U433=0,0,N433*T433/U433)</x:f>
        <x:v>53.76106194690265</x:v>
      </x:c>
      <x:c r="AF433" s="18" t="n">
        <x:f>IF(U433=0,0,P433*T433/U433)</x:f>
        <x:v>171.32743362831857</x:v>
      </x:c>
      <x:c r="AG433" s="18" t="n">
        <x:f>MAX(AE433,AF433*'01 Controls'!$E$15)</x:f>
        <x:v>53.76106194690265</x:v>
      </x:c>
      <x:c r="AH433" s="18" t="n">
        <x:f>SUM(V433,Y433,AB433,AE433)</x:f>
        <x:v>1214.9999999999998</x:v>
      </x:c>
      <x:c r="AI433" s="18" t="n">
        <x:f>N433-AH433</x:f>
        <x:v>2.2737367544323206e-13</x:v>
      </x:c>
      <x:c r="AJ433" s="18" t="n">
        <x:f>V433*INDEX('07 Mode Capacity'!$P$6:$P$17,MATCH("AIR-"&amp;I433,'07 Mode Capacity'!$C$6:$C$17,0))</x:f>
        <x:v>0</x:v>
      </x:c>
      <x:c r="AK433" s="18" t="n">
        <x:f>Y433*INDEX('07 Mode Capacity'!$P$6:$P$17,MATCH("OCEAN-"&amp;I433,'07 Mode Capacity'!$C$6:$C$17,0))</x:f>
        <x:v>0</x:v>
      </x:c>
      <x:c r="AL433" s="18" t="n">
        <x:f>AB433*INDEX('07 Mode Capacity'!$P$6:$P$17,MATCH("LAND-"&amp;I433,'07 Mode Capacity'!$C$6:$C$17,0))</x:f>
        <x:v>830.2977141208272</x:v>
      </x:c>
      <x:c r="AM433" s="18" t="n">
        <x:f>AE433*INDEX('07 Mode Capacity'!$P$6:$P$17,MATCH("INLAND-"&amp;I433,'07 Mode Capacity'!$C$6:$C$17,0))</x:f>
        <x:v>53.76106194690265</x:v>
      </x:c>
      <x:c r="AN433" s="18" t="n">
        <x:f>SUM(AJ433:AM433)</x:f>
        <x:v>884.0587760677298</x:v>
      </x:c>
      <x:c r="AO433" s="17" t="n">
        <x:f>IF(N433=0,1,AN433/N433)</x:f>
        <x:v>0.727620391825292</x:v>
      </x:c>
      <x:c r="AP433" s="11" t="str">
        <x:f>IF(AO433&gt;='01 Controls'!$E$16,"PASS","FAIL")</x:f>
        <x:v>FAIL</x:v>
      </x:c>
      <x:c r="AQ433" s="11" t="str">
        <x:v>UNQUANTIFIED</x:v>
      </x:c>
      <x:c r="AR433" s="11" t="str">
        <x:v>Position-class planning record; serial item and receiver open</x:v>
      </x:c>
      <x:c r="AS433" s="26"/>
      <x:c r="AT433" s="26"/>
    </x:row>
    <x:row r="434">
      <x:c r="C434" s="11" t="str">
        <x:v>C1-CM-WMG-APL-45</x:v>
      </x:c>
      <x:c r="D434" s="11" t="str">
        <x:v>C1</x:v>
      </x:c>
      <x:c r="E434" s="11" t="str">
        <x:v>Grid failure</x:v>
      </x:c>
      <x:c r="F434" s="11" t="str">
        <x:v>CM-WMG</x:v>
      </x:c>
      <x:c r="G434" s="11" t="str">
        <x:v>Civil water-mobility group</x:v>
      </x:c>
      <x:c r="H434" s="11" t="str">
        <x:v>APL-45</x:v>
      </x:c>
      <x:c r="I434" s="19" t="n">
        <x:v>24</x:v>
      </x:c>
      <x:c r="J434" s="21" t="n">
        <x:v>2</x:v>
      </x:c>
      <x:c r="K434" s="18" t="n">
        <x:f>'05 Cargo Register'!K434</x:f>
        <x:v>135</x:v>
      </x:c>
      <x:c r="L434" s="18" t="n">
        <x:f>'05 Cargo Register'!N434</x:f>
        <x:v>36</x:v>
      </x:c>
      <x:c r="M434" s="18" t="n">
        <x:f>'05 Cargo Register'!O434</x:f>
        <x:v>270</x:v>
      </x:c>
      <x:c r="N434" s="18" t="n">
        <x:f>J434*K434</x:f>
        <x:v>270</x:v>
      </x:c>
      <x:c r="O434" s="18" t="n">
        <x:f>J434*L434</x:f>
        <x:v>72</x:v>
      </x:c>
      <x:c r="P434" s="18" t="n">
        <x:f>J434*M434</x:f>
        <x:v>540</x:v>
      </x:c>
      <x:c r="Q434" s="22" t="n">
        <x:f>'01 Controls'!$E$22*'02 Cargo Classes'!$M$6</x:f>
        <x:v>0.15000000000000002</x:v>
      </x:c>
      <x:c r="R434" s="22" t="n">
        <x:f>'01 Controls'!$F$22*'02 Cargo Classes'!$N$6</x:f>
        <x:v>0</x:v>
      </x:c>
      <x:c r="S434" s="22" t="n">
        <x:f>'01 Controls'!$G$22*'02 Cargo Classes'!$O$6</x:f>
        <x:v>0.9</x:v>
      </x:c>
      <x:c r="T434" s="22" t="n">
        <x:f>'01 Controls'!$H$22*'02 Cargo Classes'!$P$6</x:f>
        <x:v>0.015</x:v>
      </x:c>
      <x:c r="U434" s="22" t="n">
        <x:f>SUM(Q434:T434)</x:f>
        <x:v>1.065</x:v>
      </x:c>
      <x:c r="V434" s="18" t="n">
        <x:f>IF(U434=0,0,N434*Q434/U434)</x:f>
        <x:v>38.02816901408452</x:v>
      </x:c>
      <x:c r="W434" s="18" t="n">
        <x:f>IF(U434=0,0,P434*Q434/U434)</x:f>
        <x:v>76.05633802816904</x:v>
      </x:c>
      <x:c r="X434" s="18" t="n">
        <x:f>MAX(V434,W434*'01 Controls'!$E$12)</x:f>
        <x:v>38.02816901408452</x:v>
      </x:c>
      <x:c r="Y434" s="18" t="n">
        <x:f>IF(U434=0,0,N434*R434/U434)</x:f>
        <x:v>0</x:v>
      </x:c>
      <x:c r="Z434" s="18" t="n">
        <x:f>IF(U434=0,0,P434*R434/U434)</x:f>
        <x:v>0</x:v>
      </x:c>
      <x:c r="AA434" s="18" t="n">
        <x:f>MAX(Y434,Z434*'01 Controls'!$E$13)</x:f>
        <x:v>0</x:v>
      </x:c>
      <x:c r="AB434" s="18" t="n">
        <x:f>IF(U434=0,0,N434*S434/U434)</x:f>
        <x:v>228.16901408450704</x:v>
      </x:c>
      <x:c r="AC434" s="18" t="n">
        <x:f>IF(U434=0,0,P434*S434/U434)</x:f>
        <x:v>456.3380281690141</x:v>
      </x:c>
      <x:c r="AD434" s="18" t="n">
        <x:f>MAX(AB434,AC434*'01 Controls'!$E$14)</x:f>
        <x:v>228.16901408450704</x:v>
      </x:c>
      <x:c r="AE434" s="18" t="n">
        <x:f>IF(U434=0,0,N434*T434/U434)</x:f>
        <x:v>3.8028169014084505</x:v>
      </x:c>
      <x:c r="AF434" s="18" t="n">
        <x:f>IF(U434=0,0,P434*T434/U434)</x:f>
        <x:v>7.605633802816901</x:v>
      </x:c>
      <x:c r="AG434" s="18" t="n">
        <x:f>MAX(AE434,AF434*'01 Controls'!$E$15)</x:f>
        <x:v>3.8028169014084505</x:v>
      </x:c>
      <x:c r="AH434" s="18" t="n">
        <x:f>SUM(V434,Y434,AB434,AE434)</x:f>
        <x:v>270</x:v>
      </x:c>
      <x:c r="AI434" s="18" t="n">
        <x:f>N434-AH434</x:f>
        <x:v>0</x:v>
      </x:c>
      <x:c r="AJ434" s="18" t="n">
        <x:f>V434*INDEX('07 Mode Capacity'!$P$6:$P$17,MATCH("AIR-"&amp;I434,'07 Mode Capacity'!$C$6:$C$17,0))</x:f>
        <x:v>7.716450467111941</x:v>
      </x:c>
      <x:c r="AK434" s="18" t="n">
        <x:f>Y434*INDEX('07 Mode Capacity'!$P$6:$P$17,MATCH("OCEAN-"&amp;I434,'07 Mode Capacity'!$C$6:$C$17,0))</x:f>
        <x:v>0</x:v>
      </x:c>
      <x:c r="AL434" s="18" t="n">
        <x:f>AB434*INDEX('07 Mode Capacity'!$P$6:$P$17,MATCH("LAND-"&amp;I434,'07 Mode Capacity'!$C$6:$C$17,0))</x:f>
        <x:v>87.27485877243019</x:v>
      </x:c>
      <x:c r="AM434" s="18" t="n">
        <x:f>AE434*INDEX('07 Mode Capacity'!$P$6:$P$17,MATCH("INLAND-"&amp;I434,'07 Mode Capacity'!$C$6:$C$17,0))</x:f>
        <x:v>3.8028169014084505</x:v>
      </x:c>
      <x:c r="AN434" s="18" t="n">
        <x:f>SUM(AJ434:AM434)</x:f>
        <x:v>98.79412614095058</x:v>
      </x:c>
      <x:c r="AO434" s="17" t="n">
        <x:f>IF(N434=0,1,AN434/N434)</x:f>
        <x:v>0.36590417089240956</x:v>
      </x:c>
      <x:c r="AP434" s="11" t="str">
        <x:f>IF(AO434&gt;='01 Controls'!$E$16,"PASS","FAIL")</x:f>
        <x:v>FAIL</x:v>
      </x:c>
      <x:c r="AQ434" s="11" t="str">
        <x:v>UNQUANTIFIED</x:v>
      </x:c>
      <x:c r="AR434" s="11" t="str">
        <x:v>Position-class planning record; serial item and receiver open</x:v>
      </x:c>
      <x:c r="AS434" s="26"/>
      <x:c r="AT434" s="26"/>
    </x:row>
    <x:row r="435">
      <x:c r="C435" s="11" t="str">
        <x:v>C1-CM-WMG-ISO-18</x:v>
      </x:c>
      <x:c r="D435" s="11" t="str">
        <x:v>C1</x:v>
      </x:c>
      <x:c r="E435" s="11" t="str">
        <x:v>Grid failure</x:v>
      </x:c>
      <x:c r="F435" s="11" t="str">
        <x:v>CM-WMG</x:v>
      </x:c>
      <x:c r="G435" s="11" t="str">
        <x:v>Civil water-mobility group</x:v>
      </x:c>
      <x:c r="H435" s="11" t="str">
        <x:v>ISO-18</x:v>
      </x:c>
      <x:c r="I435" s="19" t="n">
        <x:v>48</x:v>
      </x:c>
      <x:c r="J435" s="21" t="n">
        <x:v>2</x:v>
      </x:c>
      <x:c r="K435" s="18" t="n">
        <x:f>'05 Cargo Register'!K435</x:f>
        <x:v>337.5</x:v>
      </x:c>
      <x:c r="L435" s="18" t="n">
        <x:f>'05 Cargo Register'!N435</x:f>
        <x:v>23</x:v>
      </x:c>
      <x:c r="M435" s="18" t="n">
        <x:f>'05 Cargo Register'!O435</x:f>
        <x:v>607.2</x:v>
      </x:c>
      <x:c r="N435" s="18" t="n">
        <x:f>J435*K435</x:f>
        <x:v>675</x:v>
      </x:c>
      <x:c r="O435" s="18" t="n">
        <x:f>J435*L435</x:f>
        <x:v>46</x:v>
      </x:c>
      <x:c r="P435" s="18" t="n">
        <x:f>J435*M435</x:f>
        <x:v>1214.4</x:v>
      </x:c>
      <x:c r="Q435" s="22" t="n">
        <x:f>'01 Controls'!$E$22*'02 Cargo Classes'!$M$7</x:f>
        <x:v>0.010000000000000002</x:v>
      </x:c>
      <x:c r="R435" s="22" t="n">
        <x:f>'01 Controls'!$F$22*'02 Cargo Classes'!$N$7</x:f>
        <x:v>0</x:v>
      </x:c>
      <x:c r="S435" s="22" t="n">
        <x:f>'01 Controls'!$G$22*'02 Cargo Classes'!$O$7</x:f>
        <x:v>1.08</x:v>
      </x:c>
      <x:c r="T435" s="22" t="n">
        <x:f>'01 Controls'!$H$22*'02 Cargo Classes'!$P$7</x:f>
        <x:v>0.04000000000000001</x:v>
      </x:c>
      <x:c r="U435" s="22" t="n">
        <x:f>SUM(Q435:T435)</x:f>
        <x:v>1.1300000000000001</x:v>
      </x:c>
      <x:c r="V435" s="18" t="n">
        <x:f>IF(U435=0,0,N435*Q435/U435)</x:f>
        <x:v>5.9734513274336285</x:v>
      </x:c>
      <x:c r="W435" s="18" t="n">
        <x:f>IF(U435=0,0,P435*Q435/U435)</x:f>
        <x:v>10.74690265486726</x:v>
      </x:c>
      <x:c r="X435" s="18" t="n">
        <x:f>MAX(V435,W435*'01 Controls'!$E$12)</x:f>
        <x:v>5.9734513274336285</x:v>
      </x:c>
      <x:c r="Y435" s="18" t="n">
        <x:f>IF(U435=0,0,N435*R435/U435)</x:f>
        <x:v>0</x:v>
      </x:c>
      <x:c r="Z435" s="18" t="n">
        <x:f>IF(U435=0,0,P435*R435/U435)</x:f>
        <x:v>0</x:v>
      </x:c>
      <x:c r="AA435" s="18" t="n">
        <x:f>MAX(Y435,Z435*'01 Controls'!$E$13)</x:f>
        <x:v>0</x:v>
      </x:c>
      <x:c r="AB435" s="18" t="n">
        <x:f>IF(U435=0,0,N435*S435/U435)</x:f>
        <x:v>645.1327433628318</x:v>
      </x:c>
      <x:c r="AC435" s="18" t="n">
        <x:f>IF(U435=0,0,P435*S435/U435)</x:f>
        <x:v>1160.6654867256636</x:v>
      </x:c>
      <x:c r="AD435" s="18" t="n">
        <x:f>MAX(AB435,AC435*'01 Controls'!$E$14)</x:f>
        <x:v>645.1327433628318</x:v>
      </x:c>
      <x:c r="AE435" s="18" t="n">
        <x:f>IF(U435=0,0,N435*T435/U435)</x:f>
        <x:v>23.893805309734514</x:v>
      </x:c>
      <x:c r="AF435" s="18" t="n">
        <x:f>IF(U435=0,0,P435*T435/U435)</x:f>
        <x:v>42.98761061946904</x:v>
      </x:c>
      <x:c r="AG435" s="18" t="n">
        <x:f>MAX(AE435,AF435*'01 Controls'!$E$15)</x:f>
        <x:v>23.893805309734514</x:v>
      </x:c>
      <x:c r="AH435" s="18" t="n">
        <x:f>SUM(V435,Y435,AB435,AE435)</x:f>
        <x:v>674.9999999999999</x:v>
      </x:c>
      <x:c r="AI435" s="18" t="n">
        <x:f>N435-AH435</x:f>
        <x:v>1.1368683772161603e-13</x:v>
      </x:c>
      <x:c r="AJ435" s="18" t="n">
        <x:f>V435*INDEX('07 Mode Capacity'!$P$6:$P$17,MATCH("AIR-"&amp;I435,'07 Mode Capacity'!$C$6:$C$17,0))</x:f>
        <x:v>1.6745714101351552</x:v>
      </x:c>
      <x:c r="AK435" s="18" t="n">
        <x:f>Y435*INDEX('07 Mode Capacity'!$P$6:$P$17,MATCH("OCEAN-"&amp;I435,'07 Mode Capacity'!$C$6:$C$17,0))</x:f>
        <x:v>0</x:v>
      </x:c>
      <x:c r="AL435" s="18" t="n">
        <x:f>AB435*INDEX('07 Mode Capacity'!$P$6:$P$17,MATCH("LAND-"&amp;I435,'07 Mode Capacity'!$C$6:$C$17,0))</x:f>
        <x:v>78.7370768815087</x:v>
      </x:c>
      <x:c r="AM435" s="18" t="n">
        <x:f>AE435*INDEX('07 Mode Capacity'!$P$6:$P$17,MATCH("INLAND-"&amp;I435,'07 Mode Capacity'!$C$6:$C$17,0))</x:f>
        <x:v>15.082591096903242</x:v>
      </x:c>
      <x:c r="AN435" s="18" t="n">
        <x:f>SUM(AJ435:AM435)</x:f>
        <x:v>95.4942393885471</x:v>
      </x:c>
      <x:c r="AO435" s="17" t="n">
        <x:f>IF(N435=0,1,AN435/N435)</x:f>
        <x:v>0.141472947242292</x:v>
      </x:c>
      <x:c r="AP435" s="11" t="str">
        <x:f>IF(AO435&gt;='01 Controls'!$E$16,"PASS","FAIL")</x:f>
        <x:v>FAIL</x:v>
      </x:c>
      <x:c r="AQ435" s="11" t="str">
        <x:v>UNQUANTIFIED</x:v>
      </x:c>
      <x:c r="AR435" s="11" t="str">
        <x:v>Position-class planning record; serial item and receiver open</x:v>
      </x:c>
      <x:c r="AS435" s="26"/>
      <x:c r="AT435" s="26"/>
    </x:row>
    <x:row r="436">
      <x:c r="C436" s="11" t="str">
        <x:v>C1-CM-WMG-COL-12</x:v>
      </x:c>
      <x:c r="D436" s="11" t="str">
        <x:v>C1</x:v>
      </x:c>
      <x:c r="E436" s="11" t="str">
        <x:v>Grid failure</x:v>
      </x:c>
      <x:c r="F436" s="11" t="str">
        <x:v>CM-WMG</x:v>
      </x:c>
      <x:c r="G436" s="11" t="str">
        <x:v>Civil water-mobility group</x:v>
      </x:c>
      <x:c r="H436" s="11" t="str">
        <x:v>COL-12</x:v>
      </x:c>
      <x:c r="I436" s="19" t="n">
        <x:v>24</x:v>
      </x:c>
      <x:c r="J436" s="21" t="n">
        <x:v>2</x:v>
      </x:c>
      <x:c r="K436" s="18" t="n">
        <x:f>'05 Cargo Register'!K436</x:f>
        <x:v>135</x:v>
      </x:c>
      <x:c r="L436" s="18" t="n">
        <x:f>'05 Cargo Register'!N436</x:f>
        <x:v>15</x:v>
      </x:c>
      <x:c r="M436" s="18" t="n">
        <x:f>'05 Cargo Register'!O436</x:f>
        <x:v>396</x:v>
      </x:c>
      <x:c r="N436" s="18" t="n">
        <x:f>J436*K436</x:f>
        <x:v>270</x:v>
      </x:c>
      <x:c r="O436" s="18" t="n">
        <x:f>J436*L436</x:f>
        <x:v>30</x:v>
      </x:c>
      <x:c r="P436" s="18" t="n">
        <x:f>J436*M436</x:f>
        <x:v>792</x:v>
      </x:c>
      <x:c r="Q436" s="22" t="n">
        <x:f>'01 Controls'!$E$22*'02 Cargo Classes'!$M$8</x:f>
        <x:v>0.1</x:v>
      </x:c>
      <x:c r="R436" s="22" t="n">
        <x:f>'01 Controls'!$F$22*'02 Cargo Classes'!$N$8</x:f>
        <x:v>0</x:v>
      </x:c>
      <x:c r="S436" s="22" t="n">
        <x:f>'01 Controls'!$G$22*'02 Cargo Classes'!$O$8</x:f>
        <x:v>1.08</x:v>
      </x:c>
      <x:c r="T436" s="22" t="n">
        <x:f>'01 Controls'!$H$22*'02 Cargo Classes'!$P$8</x:f>
        <x:v>0.010000000000000002</x:v>
      </x:c>
      <x:c r="U436" s="22" t="n">
        <x:f>SUM(Q436:T436)</x:f>
        <x:v>1.1900000000000002</x:v>
      </x:c>
      <x:c r="V436" s="18" t="n">
        <x:f>IF(U436=0,0,N436*Q436/U436)</x:f>
        <x:v>22.6890756302521</x:v>
      </x:c>
      <x:c r="W436" s="18" t="n">
        <x:f>IF(U436=0,0,P436*Q436/U436)</x:f>
        <x:v>66.55462184873949</x:v>
      </x:c>
      <x:c r="X436" s="18" t="n">
        <x:f>MAX(V436,W436*'01 Controls'!$E$12)</x:f>
        <x:v>22.6890756302521</x:v>
      </x:c>
      <x:c r="Y436" s="18" t="n">
        <x:f>IF(U436=0,0,N436*R436/U436)</x:f>
        <x:v>0</x:v>
      </x:c>
      <x:c r="Z436" s="18" t="n">
        <x:f>IF(U436=0,0,P436*R436/U436)</x:f>
        <x:v>0</x:v>
      </x:c>
      <x:c r="AA436" s="18" t="n">
        <x:f>MAX(Y436,Z436*'01 Controls'!$E$13)</x:f>
        <x:v>0</x:v>
      </x:c>
      <x:c r="AB436" s="18" t="n">
        <x:f>IF(U436=0,0,N436*S436/U436)</x:f>
        <x:v>245.04201680672267</x:v>
      </x:c>
      <x:c r="AC436" s="18" t="n">
        <x:f>IF(U436=0,0,P436*S436/U436)</x:f>
        <x:v>718.7899159663865</x:v>
      </x:c>
      <x:c r="AD436" s="18" t="n">
        <x:f>MAX(AB436,AC436*'01 Controls'!$E$14)</x:f>
        <x:v>245.04201680672267</x:v>
      </x:c>
      <x:c r="AE436" s="18" t="n">
        <x:f>IF(U436=0,0,N436*T436/U436)</x:f>
        <x:v>2.2689075630252105</x:v>
      </x:c>
      <x:c r="AF436" s="18" t="n">
        <x:f>IF(U436=0,0,P436*T436/U436)</x:f>
        <x:v>6.65546218487395</x:v>
      </x:c>
      <x:c r="AG436" s="18" t="n">
        <x:f>MAX(AE436,AF436*'01 Controls'!$E$15)</x:f>
        <x:v>2.2689075630252105</x:v>
      </x:c>
      <x:c r="AH436" s="18" t="n">
        <x:f>SUM(V436,Y436,AB436,AE436)</x:f>
        <x:v>270</x:v>
      </x:c>
      <x:c r="AI436" s="18" t="n">
        <x:f>N436-AH436</x:f>
        <x:v>0</x:v>
      </x:c>
      <x:c r="AJ436" s="18" t="n">
        <x:f>V436*INDEX('07 Mode Capacity'!$P$6:$P$17,MATCH("AIR-"&amp;I436,'07 Mode Capacity'!$C$6:$C$17,0))</x:f>
        <x:v>4.603932631638215</x:v>
      </x:c>
      <x:c r="AK436" s="18" t="n">
        <x:f>Y436*INDEX('07 Mode Capacity'!$P$6:$P$17,MATCH("OCEAN-"&amp;I436,'07 Mode Capacity'!$C$6:$C$17,0))</x:f>
        <x:v>0</x:v>
      </x:c>
      <x:c r="AL436" s="18" t="n">
        <x:f>AB436*INDEX('07 Mode Capacity'!$P$6:$P$17,MATCH("LAND-"&amp;I436,'07 Mode Capacity'!$C$6:$C$17,0))</x:f>
        <x:v>93.72879790854267</x:v>
      </x:c>
      <x:c r="AM436" s="18" t="n">
        <x:f>AE436*INDEX('07 Mode Capacity'!$P$6:$P$17,MATCH("INLAND-"&amp;I436,'07 Mode Capacity'!$C$6:$C$17,0))</x:f>
        <x:v>2.2689075630252105</x:v>
      </x:c>
      <x:c r="AN436" s="18" t="n">
        <x:f>SUM(AJ436:AM436)</x:f>
        <x:v>100.6016381032061</x:v>
      </x:c>
      <x:c r="AO436" s="17" t="n">
        <x:f>IF(N436=0,1,AN436/N436)</x:f>
        <x:v>0.37259865964150407</x:v>
      </x:c>
      <x:c r="AP436" s="11" t="str">
        <x:f>IF(AO436&gt;='01 Controls'!$E$16,"PASS","FAIL")</x:f>
        <x:v>FAIL</x:v>
      </x:c>
      <x:c r="AQ436" s="11" t="str">
        <x:v>UNQUANTIFIED</x:v>
      </x:c>
      <x:c r="AR436" s="11" t="str">
        <x:v>Position-class planning record; serial item and receiver open</x:v>
      </x:c>
      <x:c r="AS436" s="26"/>
      <x:c r="AT436" s="26"/>
    </x:row>
    <x:row r="437">
      <x:c r="C437" s="11" t="str">
        <x:v>C1-CM-WMG-BAT-22</x:v>
      </x:c>
      <x:c r="D437" s="11" t="str">
        <x:v>C1</x:v>
      </x:c>
      <x:c r="E437" s="11" t="str">
        <x:v>Grid failure</x:v>
      </x:c>
      <x:c r="F437" s="11" t="str">
        <x:v>CM-WMG</x:v>
      </x:c>
      <x:c r="G437" s="11" t="str">
        <x:v>Civil water-mobility group</x:v>
      </x:c>
      <x:c r="H437" s="11" t="str">
        <x:v>BAT-22</x:v>
      </x:c>
      <x:c r="I437" s="19" t="n">
        <x:v>48</x:v>
      </x:c>
      <x:c r="J437" s="21" t="n">
        <x:v>2</x:v>
      </x:c>
      <x:c r="K437" s="18" t="n">
        <x:f>'05 Cargo Register'!K437</x:f>
        <x:v>168.75</x:v>
      </x:c>
      <x:c r="L437" s="18" t="n">
        <x:f>'05 Cargo Register'!N437</x:f>
        <x:v>10</x:v>
      </x:c>
      <x:c r="M437" s="18" t="n">
        <x:f>'05 Cargo Register'!O437</x:f>
        <x:v>264</x:v>
      </x:c>
      <x:c r="N437" s="18" t="n">
        <x:f>J437*K437</x:f>
        <x:v>337.5</x:v>
      </x:c>
      <x:c r="O437" s="18" t="n">
        <x:f>J437*L437</x:f>
        <x:v>20</x:v>
      </x:c>
      <x:c r="P437" s="18" t="n">
        <x:f>J437*M437</x:f>
        <x:v>528</x:v>
      </x:c>
      <x:c r="Q437" s="22" t="n">
        <x:f>'01 Controls'!$E$22*'02 Cargo Classes'!$M$9</x:f>
        <x:v>0</x:v>
      </x:c>
      <x:c r="R437" s="22" t="n">
        <x:f>'01 Controls'!$F$22*'02 Cargo Classes'!$N$9</x:f>
        <x:v>0</x:v>
      </x:c>
      <x:c r="S437" s="22" t="n">
        <x:f>'01 Controls'!$G$22*'02 Cargo Classes'!$O$9</x:f>
        <x:v>0.9</x:v>
      </x:c>
      <x:c r="T437" s="22" t="n">
        <x:f>'01 Controls'!$H$22*'02 Cargo Classes'!$P$9</x:f>
        <x:v>0.025</x:v>
      </x:c>
      <x:c r="U437" s="22" t="n">
        <x:f>SUM(Q437:T437)</x:f>
        <x:v>0.925</x:v>
      </x:c>
      <x:c r="V437" s="18" t="n">
        <x:f>IF(U437=0,0,N437*Q437/U437)</x:f>
        <x:v>0</x:v>
      </x:c>
      <x:c r="W437" s="18" t="n">
        <x:f>IF(U437=0,0,P437*Q437/U437)</x:f>
        <x:v>0</x:v>
      </x:c>
      <x:c r="X437" s="18" t="n">
        <x:f>MAX(V437,W437*'01 Controls'!$E$12)</x:f>
        <x:v>0</x:v>
      </x:c>
      <x:c r="Y437" s="18" t="n">
        <x:f>IF(U437=0,0,N437*R437/U437)</x:f>
        <x:v>0</x:v>
      </x:c>
      <x:c r="Z437" s="18" t="n">
        <x:f>IF(U437=0,0,P437*R437/U437)</x:f>
        <x:v>0</x:v>
      </x:c>
      <x:c r="AA437" s="18" t="n">
        <x:f>MAX(Y437,Z437*'01 Controls'!$E$13)</x:f>
        <x:v>0</x:v>
      </x:c>
      <x:c r="AB437" s="18" t="n">
        <x:f>IF(U437=0,0,N437*S437/U437)</x:f>
        <x:v>328.3783783783784</x:v>
      </x:c>
      <x:c r="AC437" s="18" t="n">
        <x:f>IF(U437=0,0,P437*S437/U437)</x:f>
        <x:v>513.7297297297297</x:v>
      </x:c>
      <x:c r="AD437" s="18" t="n">
        <x:f>MAX(AB437,AC437*'01 Controls'!$E$14)</x:f>
        <x:v>328.3783783783784</x:v>
      </x:c>
      <x:c r="AE437" s="18" t="n">
        <x:f>IF(U437=0,0,N437*T437/U437)</x:f>
        <x:v>9.121621621621621</x:v>
      </x:c>
      <x:c r="AF437" s="18" t="n">
        <x:f>IF(U437=0,0,P437*T437/U437)</x:f>
        <x:v>14.27027027027027</x:v>
      </x:c>
      <x:c r="AG437" s="18" t="n">
        <x:f>MAX(AE437,AF437*'01 Controls'!$E$15)</x:f>
        <x:v>9.121621621621621</x:v>
      </x:c>
      <x:c r="AH437" s="18" t="n">
        <x:f>SUM(V437,Y437,AB437,AE437)</x:f>
        <x:v>337.5</x:v>
      </x:c>
      <x:c r="AI437" s="18" t="n">
        <x:f>N437-AH437</x:f>
        <x:v>0</x:v>
      </x:c>
      <x:c r="AJ437" s="18" t="n">
        <x:f>V437*INDEX('07 Mode Capacity'!$P$6:$P$17,MATCH("AIR-"&amp;I437,'07 Mode Capacity'!$C$6:$C$17,0))</x:f>
        <x:v>0</x:v>
      </x:c>
      <x:c r="AK437" s="18" t="n">
        <x:f>Y437*INDEX('07 Mode Capacity'!$P$6:$P$17,MATCH("OCEAN-"&amp;I437,'07 Mode Capacity'!$C$6:$C$17,0))</x:f>
        <x:v>0</x:v>
      </x:c>
      <x:c r="AL437" s="18" t="n">
        <x:f>AB437*INDEX('07 Mode Capacity'!$P$6:$P$17,MATCH("LAND-"&amp;I437,'07 Mode Capacity'!$C$6:$C$17,0))</x:f>
        <x:v>40.077881475722904</x:v>
      </x:c>
      <x:c r="AM437" s="18" t="n">
        <x:f>AE437*INDEX('07 Mode Capacity'!$P$6:$P$17,MATCH("INLAND-"&amp;I437,'07 Mode Capacity'!$C$6:$C$17,0))</x:f>
        <x:v>5.757881060642116</x:v>
      </x:c>
      <x:c r="AN437" s="18" t="n">
        <x:f>SUM(AJ437:AM437)</x:f>
        <x:v>45.83576253636502</x:v>
      </x:c>
      <x:c r="AO437" s="17" t="n">
        <x:f>IF(N437=0,1,AN437/N437)</x:f>
        <x:v>0.13580966677441486</x:v>
      </x:c>
      <x:c r="AP437" s="11" t="str">
        <x:f>IF(AO437&gt;='01 Controls'!$E$16,"PASS","FAIL")</x:f>
        <x:v>FAIL</x:v>
      </x:c>
      <x:c r="AQ437" s="11" t="str">
        <x:v>UNQUANTIFIED</x:v>
      </x:c>
      <x:c r="AR437" s="11" t="str">
        <x:v>Position-class planning record; serial item and receiver open</x:v>
      </x:c>
      <x:c r="AS437" s="26"/>
      <x:c r="AT437" s="26"/>
    </x:row>
    <x:row r="438">
      <x:c r="C438" s="11" t="str">
        <x:v>C1-CM-WMG-TNK-20</x:v>
      </x:c>
      <x:c r="D438" s="11" t="str">
        <x:v>C1</x:v>
      </x:c>
      <x:c r="E438" s="11" t="str">
        <x:v>Grid failure</x:v>
      </x:c>
      <x:c r="F438" s="11" t="str">
        <x:v>CM-WMG</x:v>
      </x:c>
      <x:c r="G438" s="11" t="str">
        <x:v>Civil water-mobility group</x:v>
      </x:c>
      <x:c r="H438" s="11" t="str">
        <x:v>TNK-20</x:v>
      </x:c>
      <x:c r="I438" s="19" t="n">
        <x:v>48</x:v>
      </x:c>
      <x:c r="J438" s="21" t="n">
        <x:v>2</x:v>
      </x:c>
      <x:c r="K438" s="18" t="n">
        <x:f>'05 Cargo Register'!K438</x:f>
        <x:v>168.75</x:v>
      </x:c>
      <x:c r="L438" s="18" t="n">
        <x:f>'05 Cargo Register'!N438</x:f>
        <x:v>10</x:v>
      </x:c>
      <x:c r="M438" s="18" t="n">
        <x:f>'05 Cargo Register'!O438</x:f>
        <x:v>212.5</x:v>
      </x:c>
      <x:c r="N438" s="18" t="n">
        <x:f>J438*K438</x:f>
        <x:v>337.5</x:v>
      </x:c>
      <x:c r="O438" s="18" t="n">
        <x:f>J438*L438</x:f>
        <x:v>20</x:v>
      </x:c>
      <x:c r="P438" s="18" t="n">
        <x:f>J438*M438</x:f>
        <x:v>425</x:v>
      </x:c>
      <x:c r="Q438" s="22" t="n">
        <x:f>'01 Controls'!$E$22*'02 Cargo Classes'!$M$10</x:f>
        <x:v>0</x:v>
      </x:c>
      <x:c r="R438" s="22" t="n">
        <x:f>'01 Controls'!$F$22*'02 Cargo Classes'!$N$10</x:f>
        <x:v>0</x:v>
      </x:c>
      <x:c r="S438" s="22" t="n">
        <x:f>'01 Controls'!$G$22*'02 Cargo Classes'!$O$10</x:f>
        <x:v>0.9</x:v>
      </x:c>
      <x:c r="T438" s="22" t="n">
        <x:f>'01 Controls'!$H$22*'02 Cargo Classes'!$P$10</x:f>
        <x:v>0.05</x:v>
      </x:c>
      <x:c r="U438" s="22" t="n">
        <x:f>SUM(Q438:T438)</x:f>
        <x:v>0.9500000000000001</x:v>
      </x:c>
      <x:c r="V438" s="18" t="n">
        <x:f>IF(U438=0,0,N438*Q438/U438)</x:f>
        <x:v>0</x:v>
      </x:c>
      <x:c r="W438" s="18" t="n">
        <x:f>IF(U438=0,0,P438*Q438/U438)</x:f>
        <x:v>0</x:v>
      </x:c>
      <x:c r="X438" s="18" t="n">
        <x:f>MAX(V438,W438*'01 Controls'!$E$12)</x:f>
        <x:v>0</x:v>
      </x:c>
      <x:c r="Y438" s="18" t="n">
        <x:f>IF(U438=0,0,N438*R438/U438)</x:f>
        <x:v>0</x:v>
      </x:c>
      <x:c r="Z438" s="18" t="n">
        <x:f>IF(U438=0,0,P438*R438/U438)</x:f>
        <x:v>0</x:v>
      </x:c>
      <x:c r="AA438" s="18" t="n">
        <x:f>MAX(Y438,Z438*'01 Controls'!$E$13)</x:f>
        <x:v>0</x:v>
      </x:c>
      <x:c r="AB438" s="18" t="n">
        <x:f>IF(U438=0,0,N438*S438/U438)</x:f>
        <x:v>319.7368421052631</x:v>
      </x:c>
      <x:c r="AC438" s="18" t="n">
        <x:f>IF(U438=0,0,P438*S438/U438)</x:f>
        <x:v>402.6315789473684</x:v>
      </x:c>
      <x:c r="AD438" s="18" t="n">
        <x:f>MAX(AB438,AC438*'01 Controls'!$E$14)</x:f>
        <x:v>319.7368421052631</x:v>
      </x:c>
      <x:c r="AE438" s="18" t="n">
        <x:f>IF(U438=0,0,N438*T438/U438)</x:f>
        <x:v>17.763157894736842</x:v>
      </x:c>
      <x:c r="AF438" s="18" t="n">
        <x:f>IF(U438=0,0,P438*T438/U438)</x:f>
        <x:v>22.36842105263158</x:v>
      </x:c>
      <x:c r="AG438" s="18" t="n">
        <x:f>MAX(AE438,AF438*'01 Controls'!$E$15)</x:f>
        <x:v>17.763157894736842</x:v>
      </x:c>
      <x:c r="AH438" s="18" t="n">
        <x:f>SUM(V438,Y438,AB438,AE438)</x:f>
        <x:v>337.49999999999994</x:v>
      </x:c>
      <x:c r="AI438" s="18" t="n">
        <x:f>N438-AH438</x:f>
        <x:v>5.684341886080802e-14</x:v>
      </x:c>
      <x:c r="AJ438" s="18" t="n">
        <x:f>V438*INDEX('07 Mode Capacity'!$P$6:$P$17,MATCH("AIR-"&amp;I438,'07 Mode Capacity'!$C$6:$C$17,0))</x:f>
        <x:v>0</x:v>
      </x:c>
      <x:c r="AK438" s="18" t="n">
        <x:f>Y438*INDEX('07 Mode Capacity'!$P$6:$P$17,MATCH("OCEAN-"&amp;I438,'07 Mode Capacity'!$C$6:$C$17,0))</x:f>
        <x:v>0</x:v>
      </x:c>
      <x:c r="AL438" s="18" t="n">
        <x:f>AB438*INDEX('07 Mode Capacity'!$P$6:$P$17,MATCH("LAND-"&amp;I438,'07 Mode Capacity'!$C$6:$C$17,0))</x:f>
        <x:v>39.023200384256505</x:v>
      </x:c>
      <x:c r="AM438" s="18" t="n">
        <x:f>AE438*INDEX('07 Mode Capacity'!$P$6:$P$17,MATCH("INLAND-"&amp;I438,'07 Mode Capacity'!$C$6:$C$17,0))</x:f>
        <x:v>11.212715749671489</x:v>
      </x:c>
      <x:c r="AN438" s="18" t="n">
        <x:f>SUM(AJ438:AM438)</x:f>
        <x:v>50.235916133927994</x:v>
      </x:c>
      <x:c r="AO438" s="17" t="n">
        <x:f>IF(N438=0,1,AN438/N438)</x:f>
        <x:v>0.1488471589153422</x:v>
      </x:c>
      <x:c r="AP438" s="11" t="str">
        <x:f>IF(AO438&gt;='01 Controls'!$E$16,"PASS","FAIL")</x:f>
        <x:v>FAIL</x:v>
      </x:c>
      <x:c r="AQ438" s="11" t="str">
        <x:v>UNQUANTIFIED</x:v>
      </x:c>
      <x:c r="AR438" s="11" t="str">
        <x:v>Position-class planning record; serial item and receiver open</x:v>
      </x:c>
      <x:c r="AS438" s="26"/>
      <x:c r="AT438" s="26"/>
    </x:row>
    <x:row r="439">
      <x:c r="C439" s="11" t="str">
        <x:v>C1-CM-WMG-FLR-24</x:v>
      </x:c>
      <x:c r="D439" s="11" t="str">
        <x:v>C1</x:v>
      </x:c>
      <x:c r="E439" s="11" t="str">
        <x:v>Grid failure</x:v>
      </x:c>
      <x:c r="F439" s="11" t="str">
        <x:v>CM-WMG</x:v>
      </x:c>
      <x:c r="G439" s="11" t="str">
        <x:v>Civil water-mobility group</x:v>
      </x:c>
      <x:c r="H439" s="11" t="str">
        <x:v>FLR-24</x:v>
      </x:c>
      <x:c r="I439" s="19" t="n">
        <x:v>48</x:v>
      </x:c>
      <x:c r="J439" s="21" t="n">
        <x:v>2</x:v>
      </x:c>
      <x:c r="K439" s="18" t="n">
        <x:f>'05 Cargo Register'!K439</x:f>
        <x:v>270</x:v>
      </x:c>
      <x:c r="L439" s="18" t="n">
        <x:f>'05 Cargo Register'!N439</x:f>
        <x:v>14</x:v>
      </x:c>
      <x:c r="M439" s="18" t="n">
        <x:f>'05 Cargo Register'!O439</x:f>
        <x:v>448</x:v>
      </x:c>
      <x:c r="N439" s="18" t="n">
        <x:f>J439*K439</x:f>
        <x:v>540</x:v>
      </x:c>
      <x:c r="O439" s="18" t="n">
        <x:f>J439*L439</x:f>
        <x:v>28</x:v>
      </x:c>
      <x:c r="P439" s="18" t="n">
        <x:f>J439*M439</x:f>
        <x:v>896</x:v>
      </x:c>
      <x:c r="Q439" s="22" t="n">
        <x:f>'01 Controls'!$E$22*'02 Cargo Classes'!$M$11</x:f>
        <x:v>0</x:v>
      </x:c>
      <x:c r="R439" s="22" t="n">
        <x:f>'01 Controls'!$F$22*'02 Cargo Classes'!$N$11</x:f>
        <x:v>0</x:v>
      </x:c>
      <x:c r="S439" s="22" t="n">
        <x:f>'01 Controls'!$G$22*'02 Cargo Classes'!$O$11</x:f>
        <x:v>0.9</x:v>
      </x:c>
      <x:c r="T439" s="22" t="n">
        <x:f>'01 Controls'!$H$22*'02 Cargo Classes'!$P$11</x:f>
        <x:v>0.04000000000000001</x:v>
      </x:c>
      <x:c r="U439" s="22" t="n">
        <x:f>SUM(Q439:T439)</x:f>
        <x:v>0.9400000000000001</x:v>
      </x:c>
      <x:c r="V439" s="18" t="n">
        <x:f>IF(U439=0,0,N439*Q439/U439)</x:f>
        <x:v>0</x:v>
      </x:c>
      <x:c r="W439" s="18" t="n">
        <x:f>IF(U439=0,0,P439*Q439/U439)</x:f>
        <x:v>0</x:v>
      </x:c>
      <x:c r="X439" s="18" t="n">
        <x:f>MAX(V439,W439*'01 Controls'!$E$12)</x:f>
        <x:v>0</x:v>
      </x:c>
      <x:c r="Y439" s="18" t="n">
        <x:f>IF(U439=0,0,N439*R439/U439)</x:f>
        <x:v>0</x:v>
      </x:c>
      <x:c r="Z439" s="18" t="n">
        <x:f>IF(U439=0,0,P439*R439/U439)</x:f>
        <x:v>0</x:v>
      </x:c>
      <x:c r="AA439" s="18" t="n">
        <x:f>MAX(Y439,Z439*'01 Controls'!$E$13)</x:f>
        <x:v>0</x:v>
      </x:c>
      <x:c r="AB439" s="18" t="n">
        <x:f>IF(U439=0,0,N439*S439/U439)</x:f>
        <x:v>517.0212765957447</x:v>
      </x:c>
      <x:c r="AC439" s="18" t="n">
        <x:f>IF(U439=0,0,P439*S439/U439)</x:f>
        <x:v>857.8723404255319</x:v>
      </x:c>
      <x:c r="AD439" s="18" t="n">
        <x:f>MAX(AB439,AC439*'01 Controls'!$E$14)</x:f>
        <x:v>517.0212765957447</x:v>
      </x:c>
      <x:c r="AE439" s="18" t="n">
        <x:f>IF(U439=0,0,N439*T439/U439)</x:f>
        <x:v>22.978723404255323</x:v>
      </x:c>
      <x:c r="AF439" s="18" t="n">
        <x:f>IF(U439=0,0,P439*T439/U439)</x:f>
        <x:v>38.12765957446808</x:v>
      </x:c>
      <x:c r="AG439" s="18" t="n">
        <x:f>MAX(AE439,AF439*'01 Controls'!$E$15)</x:f>
        <x:v>22.978723404255323</x:v>
      </x:c>
      <x:c r="AH439" s="18" t="n">
        <x:f>SUM(V439,Y439,AB439,AE439)</x:f>
        <x:v>540</x:v>
      </x:c>
      <x:c r="AI439" s="18" t="n">
        <x:f>N439-AH439</x:f>
        <x:v>0</x:v>
      </x:c>
      <x:c r="AJ439" s="18" t="n">
        <x:f>V439*INDEX('07 Mode Capacity'!$P$6:$P$17,MATCH("AIR-"&amp;I439,'07 Mode Capacity'!$C$6:$C$17,0))</x:f>
        <x:v>0</x:v>
      </x:c>
      <x:c r="AK439" s="18" t="n">
        <x:f>Y439*INDEX('07 Mode Capacity'!$P$6:$P$17,MATCH("OCEAN-"&amp;I439,'07 Mode Capacity'!$C$6:$C$17,0))</x:f>
        <x:v>0</x:v>
      </x:c>
      <x:c r="AL439" s="18" t="n">
        <x:f>AB439*INDEX('07 Mode Capacity'!$P$6:$P$17,MATCH("LAND-"&amp;I439,'07 Mode Capacity'!$C$6:$C$17,0))</x:f>
        <x:v>63.10134530220201</x:v>
      </x:c>
      <x:c r="AM439" s="18" t="n">
        <x:f>AE439*INDEX('07 Mode Capacity'!$P$6:$P$17,MATCH("INLAND-"&amp;I439,'07 Mode Capacity'!$C$6:$C$17,0))</x:f>
        <x:v>14.504959948511205</x:v>
      </x:c>
      <x:c r="AN439" s="18" t="n">
        <x:f>SUM(AJ439:AM439)</x:f>
        <x:v>77.60630525071322</x:v>
      </x:c>
      <x:c r="AO439" s="17" t="n">
        <x:f>IF(N439=0,1,AN439/N439)</x:f>
        <x:v>0.14371538009391338</x:v>
      </x:c>
      <x:c r="AP439" s="11" t="str">
        <x:f>IF(AO439&gt;='01 Controls'!$E$16,"PASS","FAIL")</x:f>
        <x:v>FAIL</x:v>
      </x:c>
      <x:c r="AQ439" s="11" t="str">
        <x:v>UNQUANTIFIED</x:v>
      </x:c>
      <x:c r="AR439" s="11" t="str">
        <x:v>Position-class planning record; serial item and receiver open</x:v>
      </x:c>
      <x:c r="AS439" s="26"/>
      <x:c r="AT439" s="26"/>
    </x:row>
    <x:row r="440">
      <x:c r="C440" s="11" t="str">
        <x:v>C1-CM-WMG-ROL-30</x:v>
      </x:c>
      <x:c r="D440" s="11" t="str">
        <x:v>C1</x:v>
      </x:c>
      <x:c r="E440" s="11" t="str">
        <x:v>Grid failure</x:v>
      </x:c>
      <x:c r="F440" s="11" t="str">
        <x:v>CM-WMG</x:v>
      </x:c>
      <x:c r="G440" s="11" t="str">
        <x:v>Civil water-mobility group</x:v>
      </x:c>
      <x:c r="H440" s="11" t="str">
        <x:v>ROL-30</x:v>
      </x:c>
      <x:c r="I440" s="19" t="n">
        <x:v>48</x:v>
      </x:c>
      <x:c r="J440" s="21" t="n">
        <x:v>2</x:v>
      </x:c>
      <x:c r="K440" s="18" t="n">
        <x:f>'05 Cargo Register'!K440</x:f>
        <x:v>1215</x:v>
      </x:c>
      <x:c r="L440" s="18" t="n">
        <x:f>'05 Cargo Register'!N440</x:f>
        <x:v>51</x:v>
      </x:c>
      <x:c r="M440" s="18" t="n">
        <x:f>'05 Cargo Register'!O440</x:f>
        <x:v>3251.25</x:v>
      </x:c>
      <x:c r="N440" s="18" t="n">
        <x:f>J440*K440</x:f>
        <x:v>2430</x:v>
      </x:c>
      <x:c r="O440" s="18" t="n">
        <x:f>J440*L440</x:f>
        <x:v>102</x:v>
      </x:c>
      <x:c r="P440" s="18" t="n">
        <x:f>J440*M440</x:f>
        <x:v>6502.5</x:v>
      </x:c>
      <x:c r="Q440" s="22" t="n">
        <x:f>'01 Controls'!$E$22*'02 Cargo Classes'!$M$12</x:f>
        <x:v>0</x:v>
      </x:c>
      <x:c r="R440" s="22" t="n">
        <x:f>'01 Controls'!$F$22*'02 Cargo Classes'!$N$12</x:f>
        <x:v>0</x:v>
      </x:c>
      <x:c r="S440" s="22" t="n">
        <x:f>'01 Controls'!$G$22*'02 Cargo Classes'!$O$12</x:f>
        <x:v>1.35</x:v>
      </x:c>
      <x:c r="T440" s="22" t="n">
        <x:f>'01 Controls'!$H$22*'02 Cargo Classes'!$P$12</x:f>
        <x:v>0.03</x:v>
      </x:c>
      <x:c r="U440" s="22" t="n">
        <x:f>SUM(Q440:T440)</x:f>
        <x:v>1.3800000000000001</x:v>
      </x:c>
      <x:c r="V440" s="18" t="n">
        <x:f>IF(U440=0,0,N440*Q440/U440)</x:f>
        <x:v>0</x:v>
      </x:c>
      <x:c r="W440" s="18" t="n">
        <x:f>IF(U440=0,0,P440*Q440/U440)</x:f>
        <x:v>0</x:v>
      </x:c>
      <x:c r="X440" s="18" t="n">
        <x:f>MAX(V440,W440*'01 Controls'!$E$12)</x:f>
        <x:v>0</x:v>
      </x:c>
      <x:c r="Y440" s="18" t="n">
        <x:f>IF(U440=0,0,N440*R440/U440)</x:f>
        <x:v>0</x:v>
      </x:c>
      <x:c r="Z440" s="18" t="n">
        <x:f>IF(U440=0,0,P440*R440/U440)</x:f>
        <x:v>0</x:v>
      </x:c>
      <x:c r="AA440" s="18" t="n">
        <x:f>MAX(Y440,Z440*'01 Controls'!$E$13)</x:f>
        <x:v>0</x:v>
      </x:c>
      <x:c r="AB440" s="18" t="n">
        <x:f>IF(U440=0,0,N440*S440/U440)</x:f>
        <x:v>2377.173913043478</x:v>
      </x:c>
      <x:c r="AC440" s="18" t="n">
        <x:f>IF(U440=0,0,P440*S440/U440)</x:f>
        <x:v>6361.141304347826</x:v>
      </x:c>
      <x:c r="AD440" s="18" t="n">
        <x:f>MAX(AB440,AC440*'01 Controls'!$E$14)</x:f>
        <x:v>2377.173913043478</x:v>
      </x:c>
      <x:c r="AE440" s="18" t="n">
        <x:f>IF(U440=0,0,N440*T440/U440)</x:f>
        <x:v>52.82608695652173</x:v>
      </x:c>
      <x:c r="AF440" s="18" t="n">
        <x:f>IF(U440=0,0,P440*T440/U440)</x:f>
        <x:v>141.3586956521739</x:v>
      </x:c>
      <x:c r="AG440" s="18" t="n">
        <x:f>MAX(AE440,AF440*'01 Controls'!$E$15)</x:f>
        <x:v>52.82608695652173</x:v>
      </x:c>
      <x:c r="AH440" s="18" t="n">
        <x:f>SUM(V440,Y440,AB440,AE440)</x:f>
        <x:v>2429.9999999999995</x:v>
      </x:c>
      <x:c r="AI440" s="18" t="n">
        <x:f>N440-AH440</x:f>
        <x:v>4.547473508864641e-13</x:v>
      </x:c>
      <x:c r="AJ440" s="18" t="n">
        <x:f>V440*INDEX('07 Mode Capacity'!$P$6:$P$17,MATCH("AIR-"&amp;I440,'07 Mode Capacity'!$C$6:$C$17,0))</x:f>
        <x:v>0</x:v>
      </x:c>
      <x:c r="AK440" s="18" t="n">
        <x:f>Y440*INDEX('07 Mode Capacity'!$P$6:$P$17,MATCH("OCEAN-"&amp;I440,'07 Mode Capacity'!$C$6:$C$17,0))</x:f>
        <x:v>0</x:v>
      </x:c>
      <x:c r="AL440" s="18" t="n">
        <x:f>AB440*INDEX('07 Mode Capacity'!$P$6:$P$17,MATCH("LAND-"&amp;I440,'07 Mode Capacity'!$C$6:$C$17,0))</x:f>
        <x:v>290.12901155251575</x:v>
      </x:c>
      <x:c r="AM440" s="18" t="n">
        <x:f>AE440*INDEX('07 Mode Capacity'!$P$6:$P$17,MATCH("INLAND-"&amp;I440,'07 Mode Capacity'!$C$6:$C$17,0))</x:f>
        <x:v>33.34564162076216</x:v>
      </x:c>
      <x:c r="AN440" s="18" t="n">
        <x:f>SUM(AJ440:AM440)</x:f>
        <x:v>323.4746531732779</x:v>
      </x:c>
      <x:c r="AO440" s="17" t="n">
        <x:f>IF(N440=0,1,AN440/N440)</x:f>
        <x:v>0.13311714122357116</x:v>
      </x:c>
      <x:c r="AP440" s="11" t="str">
        <x:f>IF(AO440&gt;='01 Controls'!$E$16,"PASS","FAIL")</x:f>
        <x:v>FAIL</x:v>
      </x:c>
      <x:c r="AQ440" s="11" t="str">
        <x:v>UNQUANTIFIED</x:v>
      </x:c>
      <x:c r="AR440" s="11" t="str">
        <x:v>Position-class planning record; serial item and receiver open</x:v>
      </x:c>
      <x:c r="AS440" s="26"/>
      <x:c r="AT440" s="26"/>
    </x:row>
    <x:row r="441">
      <x:c r="C441" s="11" t="str">
        <x:v>C1-CM-WMG-LIN-18</x:v>
      </x:c>
      <x:c r="D441" s="11" t="str">
        <x:v>C1</x:v>
      </x:c>
      <x:c r="E441" s="11" t="str">
        <x:v>Grid failure</x:v>
      </x:c>
      <x:c r="F441" s="11" t="str">
        <x:v>CM-WMG</x:v>
      </x:c>
      <x:c r="G441" s="11" t="str">
        <x:v>Civil water-mobility group</x:v>
      </x:c>
      <x:c r="H441" s="11" t="str">
        <x:v>LIN-18</x:v>
      </x:c>
      <x:c r="I441" s="19" t="n">
        <x:v>72</x:v>
      </x:c>
      <x:c r="J441" s="21" t="n">
        <x:v>2</x:v>
      </x:c>
      <x:c r="K441" s="18" t="n">
        <x:f>'05 Cargo Register'!K441</x:f>
        <x:v>135</x:v>
      </x:c>
      <x:c r="L441" s="18" t="n">
        <x:f>'05 Cargo Register'!N441</x:f>
        <x:v>10</x:v>
      </x:c>
      <x:c r="M441" s="18" t="n">
        <x:f>'05 Cargo Register'!O441</x:f>
        <x:v>440</x:v>
      </x:c>
      <x:c r="N441" s="18" t="n">
        <x:f>J441*K441</x:f>
        <x:v>270</x:v>
      </x:c>
      <x:c r="O441" s="18" t="n">
        <x:f>J441*L441</x:f>
        <x:v>20</x:v>
      </x:c>
      <x:c r="P441" s="18" t="n">
        <x:f>J441*M441</x:f>
        <x:v>880</x:v>
      </x:c>
      <x:c r="Q441" s="22" t="n">
        <x:f>'01 Controls'!$E$22*'02 Cargo Classes'!$M$13</x:f>
        <x:v>0</x:v>
      </x:c>
      <x:c r="R441" s="22" t="n">
        <x:f>'01 Controls'!$F$22*'02 Cargo Classes'!$N$13</x:f>
        <x:v>0</x:v>
      </x:c>
      <x:c r="S441" s="22" t="n">
        <x:f>'01 Controls'!$G$22*'02 Cargo Classes'!$O$13</x:f>
        <x:v>0.9</x:v>
      </x:c>
      <x:c r="T441" s="22" t="n">
        <x:f>'01 Controls'!$H$22*'02 Cargo Classes'!$P$13</x:f>
        <x:v>0.05</x:v>
      </x:c>
      <x:c r="U441" s="22" t="n">
        <x:f>SUM(Q441:T441)</x:f>
        <x:v>0.9500000000000001</x:v>
      </x:c>
      <x:c r="V441" s="18" t="n">
        <x:f>IF(U441=0,0,N441*Q441/U441)</x:f>
        <x:v>0</x:v>
      </x:c>
      <x:c r="W441" s="18" t="n">
        <x:f>IF(U441=0,0,P441*Q441/U441)</x:f>
        <x:v>0</x:v>
      </x:c>
      <x:c r="X441" s="18" t="n">
        <x:f>MAX(V441,W441*'01 Controls'!$E$12)</x:f>
        <x:v>0</x:v>
      </x:c>
      <x:c r="Y441" s="18" t="n">
        <x:f>IF(U441=0,0,N441*R441/U441)</x:f>
        <x:v>0</x:v>
      </x:c>
      <x:c r="Z441" s="18" t="n">
        <x:f>IF(U441=0,0,P441*R441/U441)</x:f>
        <x:v>0</x:v>
      </x:c>
      <x:c r="AA441" s="18" t="n">
        <x:f>MAX(Y441,Z441*'01 Controls'!$E$13)</x:f>
        <x:v>0</x:v>
      </x:c>
      <x:c r="AB441" s="18" t="n">
        <x:f>IF(U441=0,0,N441*S441/U441)</x:f>
        <x:v>255.78947368421052</x:v>
      </x:c>
      <x:c r="AC441" s="18" t="n">
        <x:f>IF(U441=0,0,P441*S441/U441)</x:f>
        <x:v>833.6842105263157</x:v>
      </x:c>
      <x:c r="AD441" s="18" t="n">
        <x:f>MAX(AB441,AC441*'01 Controls'!$E$14)</x:f>
        <x:v>255.78947368421052</x:v>
      </x:c>
      <x:c r="AE441" s="18" t="n">
        <x:f>IF(U441=0,0,N441*T441/U441)</x:f>
        <x:v>14.210526315789473</x:v>
      </x:c>
      <x:c r="AF441" s="18" t="n">
        <x:f>IF(U441=0,0,P441*T441/U441)</x:f>
        <x:v>46.315789473684205</x:v>
      </x:c>
      <x:c r="AG441" s="18" t="n">
        <x:f>MAX(AE441,AF441*'01 Controls'!$E$15)</x:f>
        <x:v>14.210526315789473</x:v>
      </x:c>
      <x:c r="AH441" s="18" t="n">
        <x:f>SUM(V441,Y441,AB441,AE441)</x:f>
        <x:v>270</x:v>
      </x:c>
      <x:c r="AI441" s="18" t="n">
        <x:f>N441-AH441</x:f>
        <x:v>0</x:v>
      </x:c>
      <x:c r="AJ441" s="18" t="n">
        <x:f>V441*INDEX('07 Mode Capacity'!$P$6:$P$17,MATCH("AIR-"&amp;I441,'07 Mode Capacity'!$C$6:$C$17,0))</x:f>
        <x:v>0</x:v>
      </x:c>
      <x:c r="AK441" s="18" t="n">
        <x:f>Y441*INDEX('07 Mode Capacity'!$P$6:$P$17,MATCH("OCEAN-"&amp;I441,'07 Mode Capacity'!$C$6:$C$17,0))</x:f>
        <x:v>0</x:v>
      </x:c>
      <x:c r="AL441" s="18" t="n">
        <x:f>AB441*INDEX('07 Mode Capacity'!$P$6:$P$17,MATCH("LAND-"&amp;I441,'07 Mode Capacity'!$C$6:$C$17,0))</x:f>
        <x:v>182.89208907534794</x:v>
      </x:c>
      <x:c r="AM441" s="18" t="n">
        <x:f>AE441*INDEX('07 Mode Capacity'!$P$6:$P$17,MATCH("INLAND-"&amp;I441,'07 Mode Capacity'!$C$6:$C$17,0))</x:f>
        <x:v>14.210526315789473</x:v>
      </x:c>
      <x:c r="AN441" s="18" t="n">
        <x:f>SUM(AJ441:AM441)</x:f>
        <x:v>197.10261539113742</x:v>
      </x:c>
      <x:c r="AO441" s="17" t="n">
        <x:f>IF(N441=0,1,AN441/N441)</x:f>
        <x:v>0.7300096866338422</x:v>
      </x:c>
      <x:c r="AP441" s="11" t="str">
        <x:f>IF(AO441&gt;='01 Controls'!$E$16,"PASS","FAIL")</x:f>
        <x:v>FAIL</x:v>
      </x:c>
      <x:c r="AQ441" s="11" t="str">
        <x:v>UNQUANTIFIED</x:v>
      </x:c>
      <x:c r="AR441" s="11" t="str">
        <x:v>Position-class planning record; serial item and receiver open</x:v>
      </x:c>
      <x:c r="AS441" s="26"/>
      <x:c r="AT441" s="26"/>
    </x:row>
    <x:row r="442">
      <x:c r="C442" s="11" t="str">
        <x:v>C1-CM-WMG-BLK-08</x:v>
      </x:c>
      <x:c r="D442" s="11" t="str">
        <x:v>C1</x:v>
      </x:c>
      <x:c r="E442" s="11" t="str">
        <x:v>Grid failure</x:v>
      </x:c>
      <x:c r="F442" s="11" t="str">
        <x:v>CM-WMG</x:v>
      </x:c>
      <x:c r="G442" s="11" t="str">
        <x:v>Civil water-mobility group</x:v>
      </x:c>
      <x:c r="H442" s="11" t="str">
        <x:v>BLK-08</x:v>
      </x:c>
      <x:c r="I442" s="19" t="n">
        <x:v>48</x:v>
      </x:c>
      <x:c r="J442" s="21" t="n">
        <x:v>2</x:v>
      </x:c>
      <x:c r="K442" s="18" t="n">
        <x:f>'05 Cargo Register'!K442</x:f>
        <x:v>202.5</x:v>
      </x:c>
      <x:c r="L442" s="18" t="n">
        <x:f>'05 Cargo Register'!N442</x:f>
        <x:v>32</x:v>
      </x:c>
      <x:c r="M442" s="18" t="n">
        <x:f>'05 Cargo Register'!O442</x:f>
        <x:v>1632</x:v>
      </x:c>
      <x:c r="N442" s="18" t="n">
        <x:f>J442*K442</x:f>
        <x:v>405</x:v>
      </x:c>
      <x:c r="O442" s="18" t="n">
        <x:f>J442*L442</x:f>
        <x:v>64</x:v>
      </x:c>
      <x:c r="P442" s="18" t="n">
        <x:f>J442*M442</x:f>
        <x:v>3264</x:v>
      </x:c>
      <x:c r="Q442" s="22" t="n">
        <x:f>'01 Controls'!$E$22*'02 Cargo Classes'!$M$14</x:f>
        <x:v>0.05</x:v>
      </x:c>
      <x:c r="R442" s="22" t="n">
        <x:f>'01 Controls'!$F$22*'02 Cargo Classes'!$N$14</x:f>
        <x:v>0</x:v>
      </x:c>
      <x:c r="S442" s="22" t="n">
        <x:f>'01 Controls'!$G$22*'02 Cargo Classes'!$O$14</x:f>
        <x:v>0.9</x:v>
      </x:c>
      <x:c r="T442" s="22" t="n">
        <x:f>'01 Controls'!$H$22*'02 Cargo Classes'!$P$14</x:f>
        <x:v>0.025</x:v>
      </x:c>
      <x:c r="U442" s="22" t="n">
        <x:f>SUM(Q442:T442)</x:f>
        <x:v>0.9750000000000001</x:v>
      </x:c>
      <x:c r="V442" s="18" t="n">
        <x:f>IF(U442=0,0,N442*Q442/U442)</x:f>
        <x:v>20.769230769230766</x:v>
      </x:c>
      <x:c r="W442" s="18" t="n">
        <x:f>IF(U442=0,0,P442*Q442/U442)</x:f>
        <x:v>167.3846153846154</x:v>
      </x:c>
      <x:c r="X442" s="18" t="n">
        <x:f>MAX(V442,W442*'01 Controls'!$E$12)</x:f>
        <x:v>41.84615384615385</x:v>
      </x:c>
      <x:c r="Y442" s="18" t="n">
        <x:f>IF(U442=0,0,N442*R442/U442)</x:f>
        <x:v>0</x:v>
      </x:c>
      <x:c r="Z442" s="18" t="n">
        <x:f>IF(U442=0,0,P442*R442/U442)</x:f>
        <x:v>0</x:v>
      </x:c>
      <x:c r="AA442" s="18" t="n">
        <x:f>MAX(Y442,Z442*'01 Controls'!$E$13)</x:f>
        <x:v>0</x:v>
      </x:c>
      <x:c r="AB442" s="18" t="n">
        <x:f>IF(U442=0,0,N442*S442/U442)</x:f>
        <x:v>373.8461538461538</x:v>
      </x:c>
      <x:c r="AC442" s="18" t="n">
        <x:f>IF(U442=0,0,P442*S442/U442)</x:f>
        <x:v>3012.9230769230767</x:v>
      </x:c>
      <x:c r="AD442" s="18" t="n">
        <x:f>MAX(AB442,AC442*'01 Controls'!$E$14)</x:f>
        <x:v>602.5846153846154</x:v>
      </x:c>
      <x:c r="AE442" s="18" t="n">
        <x:f>IF(U442=0,0,N442*T442/U442)</x:f>
        <x:v>10.384615384615383</x:v>
      </x:c>
      <x:c r="AF442" s="18" t="n">
        <x:f>IF(U442=0,0,P442*T442/U442)</x:f>
        <x:v>83.6923076923077</x:v>
      </x:c>
      <x:c r="AG442" s="18" t="n">
        <x:f>MAX(AE442,AF442*'01 Controls'!$E$15)</x:f>
        <x:v>15.064615384615385</x:v>
      </x:c>
      <x:c r="AH442" s="18" t="n">
        <x:f>SUM(V442,Y442,AB442,AE442)</x:f>
        <x:v>404.99999999999994</x:v>
      </x:c>
      <x:c r="AI442" s="18" t="n">
        <x:f>N442-AH442</x:f>
        <x:v>5.684341886080802e-14</x:v>
      </x:c>
      <x:c r="AJ442" s="18" t="n">
        <x:f>V442*INDEX('07 Mode Capacity'!$P$6:$P$17,MATCH("AIR-"&amp;I442,'07 Mode Capacity'!$C$6:$C$17,0))</x:f>
        <x:v>5.822355979854539</x:v>
      </x:c>
      <x:c r="AK442" s="18" t="n">
        <x:f>Y442*INDEX('07 Mode Capacity'!$P$6:$P$17,MATCH("OCEAN-"&amp;I442,'07 Mode Capacity'!$C$6:$C$17,0))</x:f>
        <x:v>0</x:v>
      </x:c>
      <x:c r="AL442" s="18" t="n">
        <x:f>AB442*INDEX('07 Mode Capacity'!$P$6:$P$17,MATCH("LAND-"&amp;I442,'07 Mode Capacity'!$C$6:$C$17,0))</x:f>
        <x:v>45.627126603130684</x:v>
      </x:c>
      <x:c r="AM442" s="18" t="n">
        <x:f>AE442*INDEX('07 Mode Capacity'!$P$6:$P$17,MATCH("INLAND-"&amp;I442,'07 Mode Capacity'!$C$6:$C$17,0))</x:f>
        <x:v>6.555126130577177</x:v>
      </x:c>
      <x:c r="AN442" s="18" t="n">
        <x:f>SUM(AJ442:AM442)</x:f>
        <x:v>58.004608713562405</x:v>
      </x:c>
      <x:c r="AO442" s="17" t="n">
        <x:f>IF(N442=0,1,AN442/N442)</x:f>
        <x:v>0.14322125608287015</x:v>
      </x:c>
      <x:c r="AP442" s="11" t="str">
        <x:f>IF(AO442&gt;='01 Controls'!$E$16,"PASS","FAIL")</x:f>
        <x:v>FAIL</x:v>
      </x:c>
      <x:c r="AQ442" s="11" t="str">
        <x:v>UNQUANTIFIED</x:v>
      </x:c>
      <x:c r="AR442" s="11" t="str">
        <x:v>Position-class planning record; serial item and receiver open</x:v>
      </x:c>
      <x:c r="AS442" s="26"/>
      <x:c r="AT442" s="26"/>
    </x:row>
    <x:row r="443">
      <x:c r="C443" s="11" t="str">
        <x:v>C1-CM-WMG-OOG-80</x:v>
      </x:c>
      <x:c r="D443" s="11" t="str">
        <x:v>C1</x:v>
      </x:c>
      <x:c r="E443" s="11" t="str">
        <x:v>Grid failure</x:v>
      </x:c>
      <x:c r="F443" s="11" t="str">
        <x:v>CM-WMG</x:v>
      </x:c>
      <x:c r="G443" s="11" t="str">
        <x:v>Civil water-mobility group</x:v>
      </x:c>
      <x:c r="H443" s="11" t="str">
        <x:v>OOG-80</x:v>
      </x:c>
      <x:c r="I443" s="19" t="n">
        <x:v>72</x:v>
      </x:c>
      <x:c r="J443" s="21" t="n">
        <x:v>2</x:v>
      </x:c>
      <x:c r="K443" s="18" t="n">
        <x:f>'05 Cargo Register'!K443</x:f>
        <x:v>607.5</x:v>
      </x:c>
      <x:c r="L443" s="18" t="n">
        <x:f>'05 Cargo Register'!N443</x:f>
        <x:v>11</x:v>
      </x:c>
      <x:c r="M443" s="18" t="n">
        <x:f>'05 Cargo Register'!O443</x:f>
        <x:v>1936</x:v>
      </x:c>
      <x:c r="N443" s="18" t="n">
        <x:f>J443*K443</x:f>
        <x:v>1215</x:v>
      </x:c>
      <x:c r="O443" s="18" t="n">
        <x:f>J443*L443</x:f>
        <x:v>22</x:v>
      </x:c>
      <x:c r="P443" s="18" t="n">
        <x:f>J443*M443</x:f>
        <x:v>3872</x:v>
      </x:c>
      <x:c r="Q443" s="22" t="n">
        <x:f>'01 Controls'!$E$22*'02 Cargo Classes'!$M$15</x:f>
        <x:v>0</x:v>
      </x:c>
      <x:c r="R443" s="22" t="n">
        <x:f>'01 Controls'!$F$22*'02 Cargo Classes'!$N$15</x:f>
        <x:v>0</x:v>
      </x:c>
      <x:c r="S443" s="22" t="n">
        <x:f>'01 Controls'!$G$22*'02 Cargo Classes'!$O$15</x:f>
        <x:v>0.54</x:v>
      </x:c>
      <x:c r="T443" s="22" t="n">
        <x:f>'01 Controls'!$H$22*'02 Cargo Classes'!$P$15</x:f>
        <x:v>0.025</x:v>
      </x:c>
      <x:c r="U443" s="22" t="n">
        <x:f>SUM(Q443:T443)</x:f>
        <x:v>0.5650000000000001</x:v>
      </x:c>
      <x:c r="V443" s="18" t="n">
        <x:f>IF(U443=0,0,N443*Q443/U443)</x:f>
        <x:v>0</x:v>
      </x:c>
      <x:c r="W443" s="18" t="n">
        <x:f>IF(U443=0,0,P443*Q443/U443)</x:f>
        <x:v>0</x:v>
      </x:c>
      <x:c r="X443" s="18" t="n">
        <x:f>MAX(V443,W443*'01 Controls'!$E$12)</x:f>
        <x:v>0</x:v>
      </x:c>
      <x:c r="Y443" s="18" t="n">
        <x:f>IF(U443=0,0,N443*R443/U443)</x:f>
        <x:v>0</x:v>
      </x:c>
      <x:c r="Z443" s="18" t="n">
        <x:f>IF(U443=0,0,P443*R443/U443)</x:f>
        <x:v>0</x:v>
      </x:c>
      <x:c r="AA443" s="18" t="n">
        <x:f>MAX(Y443,Z443*'01 Controls'!$E$13)</x:f>
        <x:v>0</x:v>
      </x:c>
      <x:c r="AB443" s="18" t="n">
        <x:f>IF(U443=0,0,N443*S443/U443)</x:f>
        <x:v>1161.2389380530972</x:v>
      </x:c>
      <x:c r="AC443" s="18" t="n">
        <x:f>IF(U443=0,0,P443*S443/U443)</x:f>
        <x:v>3700.672566371681</x:v>
      </x:c>
      <x:c r="AD443" s="18" t="n">
        <x:f>MAX(AB443,AC443*'01 Controls'!$E$14)</x:f>
        <x:v>1161.2389380530972</x:v>
      </x:c>
      <x:c r="AE443" s="18" t="n">
        <x:f>IF(U443=0,0,N443*T443/U443)</x:f>
        <x:v>53.76106194690265</x:v>
      </x:c>
      <x:c r="AF443" s="18" t="n">
        <x:f>IF(U443=0,0,P443*T443/U443)</x:f>
        <x:v>171.32743362831857</x:v>
      </x:c>
      <x:c r="AG443" s="18" t="n">
        <x:f>MAX(AE443,AF443*'01 Controls'!$E$15)</x:f>
        <x:v>53.76106194690265</x:v>
      </x:c>
      <x:c r="AH443" s="18" t="n">
        <x:f>SUM(V443,Y443,AB443,AE443)</x:f>
        <x:v>1214.9999999999998</x:v>
      </x:c>
      <x:c r="AI443" s="18" t="n">
        <x:f>N443-AH443</x:f>
        <x:v>2.2737367544323206e-13</x:v>
      </x:c>
      <x:c r="AJ443" s="18" t="n">
        <x:f>V443*INDEX('07 Mode Capacity'!$P$6:$P$17,MATCH("AIR-"&amp;I443,'07 Mode Capacity'!$C$6:$C$17,0))</x:f>
        <x:v>0</x:v>
      </x:c>
      <x:c r="AK443" s="18" t="n">
        <x:f>Y443*INDEX('07 Mode Capacity'!$P$6:$P$17,MATCH("OCEAN-"&amp;I443,'07 Mode Capacity'!$C$6:$C$17,0))</x:f>
        <x:v>0</x:v>
      </x:c>
      <x:c r="AL443" s="18" t="n">
        <x:f>AB443*INDEX('07 Mode Capacity'!$P$6:$P$17,MATCH("LAND-"&amp;I443,'07 Mode Capacity'!$C$6:$C$17,0))</x:f>
        <x:v>830.2977141208272</x:v>
      </x:c>
      <x:c r="AM443" s="18" t="n">
        <x:f>AE443*INDEX('07 Mode Capacity'!$P$6:$P$17,MATCH("INLAND-"&amp;I443,'07 Mode Capacity'!$C$6:$C$17,0))</x:f>
        <x:v>53.76106194690265</x:v>
      </x:c>
      <x:c r="AN443" s="18" t="n">
        <x:f>SUM(AJ443:AM443)</x:f>
        <x:v>884.0587760677298</x:v>
      </x:c>
      <x:c r="AO443" s="17" t="n">
        <x:f>IF(N443=0,1,AN443/N443)</x:f>
        <x:v>0.727620391825292</x:v>
      </x:c>
      <x:c r="AP443" s="11" t="str">
        <x:f>IF(AO443&gt;='01 Controls'!$E$16,"PASS","FAIL")</x:f>
        <x:v>FAIL</x:v>
      </x:c>
      <x:c r="AQ443" s="11" t="str">
        <x:v>UNQUANTIFIED</x:v>
      </x:c>
      <x:c r="AR443" s="11" t="str">
        <x:v>Position-class planning record; serial item and receiver open</x:v>
      </x:c>
      <x:c r="AS443" s="26"/>
      <x:c r="AT443" s="26"/>
    </x:row>
    <x:row r="444">
      <x:c r="C444" s="11" t="str">
        <x:v>C1-CM-RDC-APL-45</x:v>
      </x:c>
      <x:c r="D444" s="11" t="str">
        <x:v>C1</x:v>
      </x:c>
      <x:c r="E444" s="11" t="str">
        <x:v>Grid failure</x:v>
      </x:c>
      <x:c r="F444" s="11" t="str">
        <x:v>CM-RDC</x:v>
      </x:c>
      <x:c r="G444" s="11" t="str">
        <x:v>Return and durable-continuity group</x:v>
      </x:c>
      <x:c r="H444" s="11" t="str">
        <x:v>APL-45</x:v>
      </x:c>
      <x:c r="I444" s="19" t="n">
        <x:v>24</x:v>
      </x:c>
      <x:c r="J444" s="21" t="n">
        <x:v>4</x:v>
      </x:c>
      <x:c r="K444" s="18" t="n">
        <x:f>'05 Cargo Register'!K444</x:f>
        <x:v>27</x:v>
      </x:c>
      <x:c r="L444" s="18" t="n">
        <x:f>'05 Cargo Register'!N444</x:f>
        <x:v>8</x:v>
      </x:c>
      <x:c r="M444" s="18" t="n">
        <x:f>'05 Cargo Register'!O444</x:f>
        <x:v>60</x:v>
      </x:c>
      <x:c r="N444" s="18" t="n">
        <x:f>J444*K444</x:f>
        <x:v>108</x:v>
      </x:c>
      <x:c r="O444" s="18" t="n">
        <x:f>J444*L444</x:f>
        <x:v>32</x:v>
      </x:c>
      <x:c r="P444" s="18" t="n">
        <x:f>J444*M444</x:f>
        <x:v>240</x:v>
      </x:c>
      <x:c r="Q444" s="22" t="n">
        <x:f>'01 Controls'!$E$22*'02 Cargo Classes'!$M$6</x:f>
        <x:v>0.15000000000000002</x:v>
      </x:c>
      <x:c r="R444" s="22" t="n">
        <x:f>'01 Controls'!$F$22*'02 Cargo Classes'!$N$6</x:f>
        <x:v>0</x:v>
      </x:c>
      <x:c r="S444" s="22" t="n">
        <x:f>'01 Controls'!$G$22*'02 Cargo Classes'!$O$6</x:f>
        <x:v>0.9</x:v>
      </x:c>
      <x:c r="T444" s="22" t="n">
        <x:f>'01 Controls'!$H$22*'02 Cargo Classes'!$P$6</x:f>
        <x:v>0.015</x:v>
      </x:c>
      <x:c r="U444" s="22" t="n">
        <x:f>SUM(Q444:T444)</x:f>
        <x:v>1.065</x:v>
      </x:c>
      <x:c r="V444" s="18" t="n">
        <x:f>IF(U444=0,0,N444*Q444/U444)</x:f>
        <x:v>15.211267605633806</x:v>
      </x:c>
      <x:c r="W444" s="18" t="n">
        <x:f>IF(U444=0,0,P444*Q444/U444)</x:f>
        <x:v>33.80281690140846</x:v>
      </x:c>
      <x:c r="X444" s="18" t="n">
        <x:f>MAX(V444,W444*'01 Controls'!$E$12)</x:f>
        <x:v>15.211267605633806</x:v>
      </x:c>
      <x:c r="Y444" s="18" t="n">
        <x:f>IF(U444=0,0,N444*R444/U444)</x:f>
        <x:v>0</x:v>
      </x:c>
      <x:c r="Z444" s="18" t="n">
        <x:f>IF(U444=0,0,P444*R444/U444)</x:f>
        <x:v>0</x:v>
      </x:c>
      <x:c r="AA444" s="18" t="n">
        <x:f>MAX(Y444,Z444*'01 Controls'!$E$13)</x:f>
        <x:v>0</x:v>
      </x:c>
      <x:c r="AB444" s="18" t="n">
        <x:f>IF(U444=0,0,N444*S444/U444)</x:f>
        <x:v>91.26760563380283</x:v>
      </x:c>
      <x:c r="AC444" s="18" t="n">
        <x:f>IF(U444=0,0,P444*S444/U444)</x:f>
        <x:v>202.81690140845072</x:v>
      </x:c>
      <x:c r="AD444" s="18" t="n">
        <x:f>MAX(AB444,AC444*'01 Controls'!$E$14)</x:f>
        <x:v>91.26760563380283</x:v>
      </x:c>
      <x:c r="AE444" s="18" t="n">
        <x:f>IF(U444=0,0,N444*T444/U444)</x:f>
        <x:v>1.5211267605633803</x:v>
      </x:c>
      <x:c r="AF444" s="18" t="n">
        <x:f>IF(U444=0,0,P444*T444/U444)</x:f>
        <x:v>3.380281690140845</x:v>
      </x:c>
      <x:c r="AG444" s="18" t="n">
        <x:f>MAX(AE444,AF444*'01 Controls'!$E$15)</x:f>
        <x:v>1.5211267605633803</x:v>
      </x:c>
      <x:c r="AH444" s="18" t="n">
        <x:f>SUM(V444,Y444,AB444,AE444)</x:f>
        <x:v>108.00000000000001</x:v>
      </x:c>
      <x:c r="AI444" s="18" t="n">
        <x:f>N444-AH444</x:f>
        <x:v>-1.4210854715202004e-14</x:v>
      </x:c>
      <x:c r="AJ444" s="18" t="n">
        <x:f>V444*INDEX('07 Mode Capacity'!$P$6:$P$17,MATCH("AIR-"&amp;I444,'07 Mode Capacity'!$C$6:$C$17,0))</x:f>
        <x:v>3.086580186844776</x:v>
      </x:c>
      <x:c r="AK444" s="18" t="n">
        <x:f>Y444*INDEX('07 Mode Capacity'!$P$6:$P$17,MATCH("OCEAN-"&amp;I444,'07 Mode Capacity'!$C$6:$C$17,0))</x:f>
        <x:v>0</x:v>
      </x:c>
      <x:c r="AL444" s="18" t="n">
        <x:f>AB444*INDEX('07 Mode Capacity'!$P$6:$P$17,MATCH("LAND-"&amp;I444,'07 Mode Capacity'!$C$6:$C$17,0))</x:f>
        <x:v>34.909943508972084</x:v>
      </x:c>
      <x:c r="AM444" s="18" t="n">
        <x:f>AE444*INDEX('07 Mode Capacity'!$P$6:$P$17,MATCH("INLAND-"&amp;I444,'07 Mode Capacity'!$C$6:$C$17,0))</x:f>
        <x:v>1.5211267605633803</x:v>
      </x:c>
      <x:c r="AN444" s="18" t="n">
        <x:f>SUM(AJ444:AM444)</x:f>
        <x:v>39.517650456380245</x:v>
      </x:c>
      <x:c r="AO444" s="17" t="n">
        <x:f>IF(N444=0,1,AN444/N444)</x:f>
        <x:v>0.3659041708924097</x:v>
      </x:c>
      <x:c r="AP444" s="11" t="str">
        <x:f>IF(AO444&gt;='01 Controls'!$E$16,"PASS","FAIL")</x:f>
        <x:v>FAIL</x:v>
      </x:c>
      <x:c r="AQ444" s="11" t="str">
        <x:v>UNQUANTIFIED</x:v>
      </x:c>
      <x:c r="AR444" s="11" t="str">
        <x:v>Position-class planning record; serial item and receiver open</x:v>
      </x:c>
      <x:c r="AS444" s="26"/>
      <x:c r="AT444" s="26"/>
    </x:row>
    <x:row r="445">
      <x:c r="C445" s="11" t="str">
        <x:v>C1-CM-RDC-ISO-18</x:v>
      </x:c>
      <x:c r="D445" s="11" t="str">
        <x:v>C1</x:v>
      </x:c>
      <x:c r="E445" s="11" t="str">
        <x:v>Grid failure</x:v>
      </x:c>
      <x:c r="F445" s="11" t="str">
        <x:v>CM-RDC</x:v>
      </x:c>
      <x:c r="G445" s="11" t="str">
        <x:v>Return and durable-continuity group</x:v>
      </x:c>
      <x:c r="H445" s="11" t="str">
        <x:v>ISO-18</x:v>
      </x:c>
      <x:c r="I445" s="19" t="n">
        <x:v>48</x:v>
      </x:c>
      <x:c r="J445" s="21" t="n">
        <x:v>4</x:v>
      </x:c>
      <x:c r="K445" s="18" t="n">
        <x:f>'05 Cargo Register'!K445</x:f>
        <x:v>67.5</x:v>
      </x:c>
      <x:c r="L445" s="18" t="n">
        <x:f>'05 Cargo Register'!N445</x:f>
        <x:v>5</x:v>
      </x:c>
      <x:c r="M445" s="18" t="n">
        <x:f>'05 Cargo Register'!O445</x:f>
        <x:v>132</x:v>
      </x:c>
      <x:c r="N445" s="18" t="n">
        <x:f>J445*K445</x:f>
        <x:v>270</x:v>
      </x:c>
      <x:c r="O445" s="18" t="n">
        <x:f>J445*L445</x:f>
        <x:v>20</x:v>
      </x:c>
      <x:c r="P445" s="18" t="n">
        <x:f>J445*M445</x:f>
        <x:v>528</x:v>
      </x:c>
      <x:c r="Q445" s="22" t="n">
        <x:f>'01 Controls'!$E$22*'02 Cargo Classes'!$M$7</x:f>
        <x:v>0.010000000000000002</x:v>
      </x:c>
      <x:c r="R445" s="22" t="n">
        <x:f>'01 Controls'!$F$22*'02 Cargo Classes'!$N$7</x:f>
        <x:v>0</x:v>
      </x:c>
      <x:c r="S445" s="22" t="n">
        <x:f>'01 Controls'!$G$22*'02 Cargo Classes'!$O$7</x:f>
        <x:v>1.08</x:v>
      </x:c>
      <x:c r="T445" s="22" t="n">
        <x:f>'01 Controls'!$H$22*'02 Cargo Classes'!$P$7</x:f>
        <x:v>0.04000000000000001</x:v>
      </x:c>
      <x:c r="U445" s="22" t="n">
        <x:f>SUM(Q445:T445)</x:f>
        <x:v>1.1300000000000001</x:v>
      </x:c>
      <x:c r="V445" s="18" t="n">
        <x:f>IF(U445=0,0,N445*Q445/U445)</x:f>
        <x:v>2.3893805309734515</x:v>
      </x:c>
      <x:c r="W445" s="18" t="n">
        <x:f>IF(U445=0,0,P445*Q445/U445)</x:f>
        <x:v>4.672566371681416</x:v>
      </x:c>
      <x:c r="X445" s="18" t="n">
        <x:f>MAX(V445,W445*'01 Controls'!$E$12)</x:f>
        <x:v>2.3893805309734515</x:v>
      </x:c>
      <x:c r="Y445" s="18" t="n">
        <x:f>IF(U445=0,0,N445*R445/U445)</x:f>
        <x:v>0</x:v>
      </x:c>
      <x:c r="Z445" s="18" t="n">
        <x:f>IF(U445=0,0,P445*R445/U445)</x:f>
        <x:v>0</x:v>
      </x:c>
      <x:c r="AA445" s="18" t="n">
        <x:f>MAX(Y445,Z445*'01 Controls'!$E$13)</x:f>
        <x:v>0</x:v>
      </x:c>
      <x:c r="AB445" s="18" t="n">
        <x:f>IF(U445=0,0,N445*S445/U445)</x:f>
        <x:v>258.05309734513276</x:v>
      </x:c>
      <x:c r="AC445" s="18" t="n">
        <x:f>IF(U445=0,0,P445*S445/U445)</x:f>
        <x:v>504.6371681415929</x:v>
      </x:c>
      <x:c r="AD445" s="18" t="n">
        <x:f>MAX(AB445,AC445*'01 Controls'!$E$14)</x:f>
        <x:v>258.05309734513276</x:v>
      </x:c>
      <x:c r="AE445" s="18" t="n">
        <x:f>IF(U445=0,0,N445*T445/U445)</x:f>
        <x:v>9.557522123893806</x:v>
      </x:c>
      <x:c r="AF445" s="18" t="n">
        <x:f>IF(U445=0,0,P445*T445/U445)</x:f>
        <x:v>18.690265486725664</x:v>
      </x:c>
      <x:c r="AG445" s="18" t="n">
        <x:f>MAX(AE445,AF445*'01 Controls'!$E$15)</x:f>
        <x:v>9.557522123893806</x:v>
      </x:c>
      <x:c r="AH445" s="18" t="n">
        <x:f>SUM(V445,Y445,AB445,AE445)</x:f>
        <x:v>270</x:v>
      </x:c>
      <x:c r="AI445" s="18" t="n">
        <x:f>N445-AH445</x:f>
        <x:v>0</x:v>
      </x:c>
      <x:c r="AJ445" s="18" t="n">
        <x:f>V445*INDEX('07 Mode Capacity'!$P$6:$P$17,MATCH("AIR-"&amp;I445,'07 Mode Capacity'!$C$6:$C$17,0))</x:f>
        <x:v>0.6698285640540621</x:v>
      </x:c>
      <x:c r="AK445" s="18" t="n">
        <x:f>Y445*INDEX('07 Mode Capacity'!$P$6:$P$17,MATCH("OCEAN-"&amp;I445,'07 Mode Capacity'!$C$6:$C$17,0))</x:f>
        <x:v>0</x:v>
      </x:c>
      <x:c r="AL445" s="18" t="n">
        <x:f>AB445*INDEX('07 Mode Capacity'!$P$6:$P$17,MATCH("LAND-"&amp;I445,'07 Mode Capacity'!$C$6:$C$17,0))</x:f>
        <x:v>31.494830752603484</x:v>
      </x:c>
      <x:c r="AM445" s="18" t="n">
        <x:f>AE445*INDEX('07 Mode Capacity'!$P$6:$P$17,MATCH("INLAND-"&amp;I445,'07 Mode Capacity'!$C$6:$C$17,0))</x:f>
        <x:v>6.033036438761297</x:v>
      </x:c>
      <x:c r="AN445" s="18" t="n">
        <x:f>SUM(AJ445:AM445)</x:f>
        <x:v>38.19769575541885</x:v>
      </x:c>
      <x:c r="AO445" s="17" t="n">
        <x:f>IF(N445=0,1,AN445/N445)</x:f>
        <x:v>0.14147294724229204</x:v>
      </x:c>
      <x:c r="AP445" s="11" t="str">
        <x:f>IF(AO445&gt;='01 Controls'!$E$16,"PASS","FAIL")</x:f>
        <x:v>FAIL</x:v>
      </x:c>
      <x:c r="AQ445" s="11" t="str">
        <x:v>UNQUANTIFIED</x:v>
      </x:c>
      <x:c r="AR445" s="11" t="str">
        <x:v>Position-class planning record; serial item and receiver open</x:v>
      </x:c>
      <x:c r="AS445" s="26"/>
      <x:c r="AT445" s="26"/>
    </x:row>
    <x:row r="446">
      <x:c r="C446" s="11" t="str">
        <x:v>C1-CM-RDC-COL-12</x:v>
      </x:c>
      <x:c r="D446" s="11" t="str">
        <x:v>C1</x:v>
      </x:c>
      <x:c r="E446" s="11" t="str">
        <x:v>Grid failure</x:v>
      </x:c>
      <x:c r="F446" s="11" t="str">
        <x:v>CM-RDC</x:v>
      </x:c>
      <x:c r="G446" s="11" t="str">
        <x:v>Return and durable-continuity group</x:v>
      </x:c>
      <x:c r="H446" s="11" t="str">
        <x:v>COL-12</x:v>
      </x:c>
      <x:c r="I446" s="19" t="n">
        <x:v>24</x:v>
      </x:c>
      <x:c r="J446" s="21" t="n">
        <x:v>4</x:v>
      </x:c>
      <x:c r="K446" s="18" t="n">
        <x:f>'05 Cargo Register'!K446</x:f>
        <x:v>27</x:v>
      </x:c>
      <x:c r="L446" s="18" t="n">
        <x:f>'05 Cargo Register'!N446</x:f>
        <x:v>3</x:v>
      </x:c>
      <x:c r="M446" s="18" t="n">
        <x:f>'05 Cargo Register'!O446</x:f>
        <x:v>79.2</x:v>
      </x:c>
      <x:c r="N446" s="18" t="n">
        <x:f>J446*K446</x:f>
        <x:v>108</x:v>
      </x:c>
      <x:c r="O446" s="18" t="n">
        <x:f>J446*L446</x:f>
        <x:v>12</x:v>
      </x:c>
      <x:c r="P446" s="18" t="n">
        <x:f>J446*M446</x:f>
        <x:v>316.8</x:v>
      </x:c>
      <x:c r="Q446" s="22" t="n">
        <x:f>'01 Controls'!$E$22*'02 Cargo Classes'!$M$8</x:f>
        <x:v>0.1</x:v>
      </x:c>
      <x:c r="R446" s="22" t="n">
        <x:f>'01 Controls'!$F$22*'02 Cargo Classes'!$N$8</x:f>
        <x:v>0</x:v>
      </x:c>
      <x:c r="S446" s="22" t="n">
        <x:f>'01 Controls'!$G$22*'02 Cargo Classes'!$O$8</x:f>
        <x:v>1.08</x:v>
      </x:c>
      <x:c r="T446" s="22" t="n">
        <x:f>'01 Controls'!$H$22*'02 Cargo Classes'!$P$8</x:f>
        <x:v>0.010000000000000002</x:v>
      </x:c>
      <x:c r="U446" s="22" t="n">
        <x:f>SUM(Q446:T446)</x:f>
        <x:v>1.1900000000000002</x:v>
      </x:c>
      <x:c r="V446" s="18" t="n">
        <x:f>IF(U446=0,0,N446*Q446/U446)</x:f>
        <x:v>9.07563025210084</x:v>
      </x:c>
      <x:c r="W446" s="18" t="n">
        <x:f>IF(U446=0,0,P446*Q446/U446)</x:f>
        <x:v>26.621848739495796</x:v>
      </x:c>
      <x:c r="X446" s="18" t="n">
        <x:f>MAX(V446,W446*'01 Controls'!$E$12)</x:f>
        <x:v>9.07563025210084</x:v>
      </x:c>
      <x:c r="Y446" s="18" t="n">
        <x:f>IF(U446=0,0,N446*R446/U446)</x:f>
        <x:v>0</x:v>
      </x:c>
      <x:c r="Z446" s="18" t="n">
        <x:f>IF(U446=0,0,P446*R446/U446)</x:f>
        <x:v>0</x:v>
      </x:c>
      <x:c r="AA446" s="18" t="n">
        <x:f>MAX(Y446,Z446*'01 Controls'!$E$13)</x:f>
        <x:v>0</x:v>
      </x:c>
      <x:c r="AB446" s="18" t="n">
        <x:f>IF(U446=0,0,N446*S446/U446)</x:f>
        <x:v>98.01680672268907</x:v>
      </x:c>
      <x:c r="AC446" s="18" t="n">
        <x:f>IF(U446=0,0,P446*S446/U446)</x:f>
        <x:v>287.5159663865546</x:v>
      </x:c>
      <x:c r="AD446" s="18" t="n">
        <x:f>MAX(AB446,AC446*'01 Controls'!$E$14)</x:f>
        <x:v>98.01680672268907</x:v>
      </x:c>
      <x:c r="AE446" s="18" t="n">
        <x:f>IF(U446=0,0,N446*T446/U446)</x:f>
        <x:v>0.9075630252100841</x:v>
      </x:c>
      <x:c r="AF446" s="18" t="n">
        <x:f>IF(U446=0,0,P446*T446/U446)</x:f>
        <x:v>2.66218487394958</x:v>
      </x:c>
      <x:c r="AG446" s="18" t="n">
        <x:f>MAX(AE446,AF446*'01 Controls'!$E$15)</x:f>
        <x:v>0.9075630252100841</x:v>
      </x:c>
      <x:c r="AH446" s="18" t="n">
        <x:f>SUM(V446,Y446,AB446,AE446)</x:f>
        <x:v>107.99999999999999</x:v>
      </x:c>
      <x:c r="AI446" s="18" t="n">
        <x:f>N446-AH446</x:f>
        <x:v>1.4210854715202004e-14</x:v>
      </x:c>
      <x:c r="AJ446" s="18" t="n">
        <x:f>V446*INDEX('07 Mode Capacity'!$P$6:$P$17,MATCH("AIR-"&amp;I446,'07 Mode Capacity'!$C$6:$C$17,0))</x:f>
        <x:v>1.8415730526552863</x:v>
      </x:c>
      <x:c r="AK446" s="18" t="n">
        <x:f>Y446*INDEX('07 Mode Capacity'!$P$6:$P$17,MATCH("OCEAN-"&amp;I446,'07 Mode Capacity'!$C$6:$C$17,0))</x:f>
        <x:v>0</x:v>
      </x:c>
      <x:c r="AL446" s="18" t="n">
        <x:f>AB446*INDEX('07 Mode Capacity'!$P$6:$P$17,MATCH("LAND-"&amp;I446,'07 Mode Capacity'!$C$6:$C$17,0))</x:f>
        <x:v>37.49151916341707</x:v>
      </x:c>
      <x:c r="AM446" s="18" t="n">
        <x:f>AE446*INDEX('07 Mode Capacity'!$P$6:$P$17,MATCH("INLAND-"&amp;I446,'07 Mode Capacity'!$C$6:$C$17,0))</x:f>
        <x:v>0.9075630252100841</x:v>
      </x:c>
      <x:c r="AN446" s="18" t="n">
        <x:f>SUM(AJ446:AM446)</x:f>
        <x:v>40.24065524128243</x:v>
      </x:c>
      <x:c r="AO446" s="17" t="n">
        <x:f>IF(N446=0,1,AN446/N446)</x:f>
        <x:v>0.372598659641504</x:v>
      </x:c>
      <x:c r="AP446" s="11" t="str">
        <x:f>IF(AO446&gt;='01 Controls'!$E$16,"PASS","FAIL")</x:f>
        <x:v>FAIL</x:v>
      </x:c>
      <x:c r="AQ446" s="11" t="str">
        <x:v>UNQUANTIFIED</x:v>
      </x:c>
      <x:c r="AR446" s="11" t="str">
        <x:v>Position-class planning record; serial item and receiver open</x:v>
      </x:c>
      <x:c r="AS446" s="26"/>
      <x:c r="AT446" s="26"/>
    </x:row>
    <x:row r="447">
      <x:c r="C447" s="11" t="str">
        <x:v>C1-CM-RDC-BAT-22</x:v>
      </x:c>
      <x:c r="D447" s="11" t="str">
        <x:v>C1</x:v>
      </x:c>
      <x:c r="E447" s="11" t="str">
        <x:v>Grid failure</x:v>
      </x:c>
      <x:c r="F447" s="11" t="str">
        <x:v>CM-RDC</x:v>
      </x:c>
      <x:c r="G447" s="11" t="str">
        <x:v>Return and durable-continuity group</x:v>
      </x:c>
      <x:c r="H447" s="11" t="str">
        <x:v>BAT-22</x:v>
      </x:c>
      <x:c r="I447" s="19" t="n">
        <x:v>48</x:v>
      </x:c>
      <x:c r="J447" s="21" t="n">
        <x:v>4</x:v>
      </x:c>
      <x:c r="K447" s="18" t="n">
        <x:f>'05 Cargo Register'!K447</x:f>
        <x:v>33.75</x:v>
      </x:c>
      <x:c r="L447" s="18" t="n">
        <x:f>'05 Cargo Register'!N447</x:f>
        <x:v>2</x:v>
      </x:c>
      <x:c r="M447" s="18" t="n">
        <x:f>'05 Cargo Register'!O447</x:f>
        <x:v>52.800000000000004</x:v>
      </x:c>
      <x:c r="N447" s="18" t="n">
        <x:f>J447*K447</x:f>
        <x:v>135</x:v>
      </x:c>
      <x:c r="O447" s="18" t="n">
        <x:f>J447*L447</x:f>
        <x:v>8</x:v>
      </x:c>
      <x:c r="P447" s="18" t="n">
        <x:f>J447*M447</x:f>
        <x:v>211.20000000000002</x:v>
      </x:c>
      <x:c r="Q447" s="22" t="n">
        <x:f>'01 Controls'!$E$22*'02 Cargo Classes'!$M$9</x:f>
        <x:v>0</x:v>
      </x:c>
      <x:c r="R447" s="22" t="n">
        <x:f>'01 Controls'!$F$22*'02 Cargo Classes'!$N$9</x:f>
        <x:v>0</x:v>
      </x:c>
      <x:c r="S447" s="22" t="n">
        <x:f>'01 Controls'!$G$22*'02 Cargo Classes'!$O$9</x:f>
        <x:v>0.9</x:v>
      </x:c>
      <x:c r="T447" s="22" t="n">
        <x:f>'01 Controls'!$H$22*'02 Cargo Classes'!$P$9</x:f>
        <x:v>0.025</x:v>
      </x:c>
      <x:c r="U447" s="22" t="n">
        <x:f>SUM(Q447:T447)</x:f>
        <x:v>0.925</x:v>
      </x:c>
      <x:c r="V447" s="18" t="n">
        <x:f>IF(U447=0,0,N447*Q447/U447)</x:f>
        <x:v>0</x:v>
      </x:c>
      <x:c r="W447" s="18" t="n">
        <x:f>IF(U447=0,0,P447*Q447/U447)</x:f>
        <x:v>0</x:v>
      </x:c>
      <x:c r="X447" s="18" t="n">
        <x:f>MAX(V447,W447*'01 Controls'!$E$12)</x:f>
        <x:v>0</x:v>
      </x:c>
      <x:c r="Y447" s="18" t="n">
        <x:f>IF(U447=0,0,N447*R447/U447)</x:f>
        <x:v>0</x:v>
      </x:c>
      <x:c r="Z447" s="18" t="n">
        <x:f>IF(U447=0,0,P447*R447/U447)</x:f>
        <x:v>0</x:v>
      </x:c>
      <x:c r="AA447" s="18" t="n">
        <x:f>MAX(Y447,Z447*'01 Controls'!$E$13)</x:f>
        <x:v>0</x:v>
      </x:c>
      <x:c r="AB447" s="18" t="n">
        <x:f>IF(U447=0,0,N447*S447/U447)</x:f>
        <x:v>131.35135135135135</x:v>
      </x:c>
      <x:c r="AC447" s="18" t="n">
        <x:f>IF(U447=0,0,P447*S447/U447)</x:f>
        <x:v>205.4918918918919</x:v>
      </x:c>
      <x:c r="AD447" s="18" t="n">
        <x:f>MAX(AB447,AC447*'01 Controls'!$E$14)</x:f>
        <x:v>131.35135135135135</x:v>
      </x:c>
      <x:c r="AE447" s="18" t="n">
        <x:f>IF(U447=0,0,N447*T447/U447)</x:f>
        <x:v>3.6486486486486487</x:v>
      </x:c>
      <x:c r="AF447" s="18" t="n">
        <x:f>IF(U447=0,0,P447*T447/U447)</x:f>
        <x:v>5.708108108108109</x:v>
      </x:c>
      <x:c r="AG447" s="18" t="n">
        <x:f>MAX(AE447,AF447*'01 Controls'!$E$15)</x:f>
        <x:v>3.6486486486486487</x:v>
      </x:c>
      <x:c r="AH447" s="18" t="n">
        <x:f>SUM(V447,Y447,AB447,AE447)</x:f>
        <x:v>135</x:v>
      </x:c>
      <x:c r="AI447" s="18" t="n">
        <x:f>N447-AH447</x:f>
        <x:v>0</x:v>
      </x:c>
      <x:c r="AJ447" s="18" t="n">
        <x:f>V447*INDEX('07 Mode Capacity'!$P$6:$P$17,MATCH("AIR-"&amp;I447,'07 Mode Capacity'!$C$6:$C$17,0))</x:f>
        <x:v>0</x:v>
      </x:c>
      <x:c r="AK447" s="18" t="n">
        <x:f>Y447*INDEX('07 Mode Capacity'!$P$6:$P$17,MATCH("OCEAN-"&amp;I447,'07 Mode Capacity'!$C$6:$C$17,0))</x:f>
        <x:v>0</x:v>
      </x:c>
      <x:c r="AL447" s="18" t="n">
        <x:f>AB447*INDEX('07 Mode Capacity'!$P$6:$P$17,MATCH("LAND-"&amp;I447,'07 Mode Capacity'!$C$6:$C$17,0))</x:f>
        <x:v>16.03115259028916</x:v>
      </x:c>
      <x:c r="AM447" s="18" t="n">
        <x:f>AE447*INDEX('07 Mode Capacity'!$P$6:$P$17,MATCH("INLAND-"&amp;I447,'07 Mode Capacity'!$C$6:$C$17,0))</x:f>
        <x:v>2.3031524242568464</x:v>
      </x:c>
      <x:c r="AN447" s="18" t="n">
        <x:f>SUM(AJ447:AM447)</x:f>
        <x:v>18.334305014546008</x:v>
      </x:c>
      <x:c r="AO447" s="17" t="n">
        <x:f>IF(N447=0,1,AN447/N447)</x:f>
        <x:v>0.13580966677441486</x:v>
      </x:c>
      <x:c r="AP447" s="11" t="str">
        <x:f>IF(AO447&gt;='01 Controls'!$E$16,"PASS","FAIL")</x:f>
        <x:v>FAIL</x:v>
      </x:c>
      <x:c r="AQ447" s="11" t="str">
        <x:v>UNQUANTIFIED</x:v>
      </x:c>
      <x:c r="AR447" s="11" t="str">
        <x:v>Position-class planning record; serial item and receiver open</x:v>
      </x:c>
      <x:c r="AS447" s="26"/>
      <x:c r="AT447" s="26"/>
    </x:row>
    <x:row r="448">
      <x:c r="C448" s="11" t="str">
        <x:v>C1-CM-RDC-TNK-20</x:v>
      </x:c>
      <x:c r="D448" s="11" t="str">
        <x:v>C1</x:v>
      </x:c>
      <x:c r="E448" s="11" t="str">
        <x:v>Grid failure</x:v>
      </x:c>
      <x:c r="F448" s="11" t="str">
        <x:v>CM-RDC</x:v>
      </x:c>
      <x:c r="G448" s="11" t="str">
        <x:v>Return and durable-continuity group</x:v>
      </x:c>
      <x:c r="H448" s="11" t="str">
        <x:v>TNK-20</x:v>
      </x:c>
      <x:c r="I448" s="19" t="n">
        <x:v>48</x:v>
      </x:c>
      <x:c r="J448" s="21" t="n">
        <x:v>4</x:v>
      </x:c>
      <x:c r="K448" s="18" t="n">
        <x:f>'05 Cargo Register'!K448</x:f>
        <x:v>33.75</x:v>
      </x:c>
      <x:c r="L448" s="18" t="n">
        <x:f>'05 Cargo Register'!N448</x:f>
        <x:v>2</x:v>
      </x:c>
      <x:c r="M448" s="18" t="n">
        <x:f>'05 Cargo Register'!O448</x:f>
        <x:v>42.5</x:v>
      </x:c>
      <x:c r="N448" s="18" t="n">
        <x:f>J448*K448</x:f>
        <x:v>135</x:v>
      </x:c>
      <x:c r="O448" s="18" t="n">
        <x:f>J448*L448</x:f>
        <x:v>8</x:v>
      </x:c>
      <x:c r="P448" s="18" t="n">
        <x:f>J448*M448</x:f>
        <x:v>170</x:v>
      </x:c>
      <x:c r="Q448" s="22" t="n">
        <x:f>'01 Controls'!$E$22*'02 Cargo Classes'!$M$10</x:f>
        <x:v>0</x:v>
      </x:c>
      <x:c r="R448" s="22" t="n">
        <x:f>'01 Controls'!$F$22*'02 Cargo Classes'!$N$10</x:f>
        <x:v>0</x:v>
      </x:c>
      <x:c r="S448" s="22" t="n">
        <x:f>'01 Controls'!$G$22*'02 Cargo Classes'!$O$10</x:f>
        <x:v>0.9</x:v>
      </x:c>
      <x:c r="T448" s="22" t="n">
        <x:f>'01 Controls'!$H$22*'02 Cargo Classes'!$P$10</x:f>
        <x:v>0.05</x:v>
      </x:c>
      <x:c r="U448" s="22" t="n">
        <x:f>SUM(Q448:T448)</x:f>
        <x:v>0.9500000000000001</x:v>
      </x:c>
      <x:c r="V448" s="18" t="n">
        <x:f>IF(U448=0,0,N448*Q448/U448)</x:f>
        <x:v>0</x:v>
      </x:c>
      <x:c r="W448" s="18" t="n">
        <x:f>IF(U448=0,0,P448*Q448/U448)</x:f>
        <x:v>0</x:v>
      </x:c>
      <x:c r="X448" s="18" t="n">
        <x:f>MAX(V448,W448*'01 Controls'!$E$12)</x:f>
        <x:v>0</x:v>
      </x:c>
      <x:c r="Y448" s="18" t="n">
        <x:f>IF(U448=0,0,N448*R448/U448)</x:f>
        <x:v>0</x:v>
      </x:c>
      <x:c r="Z448" s="18" t="n">
        <x:f>IF(U448=0,0,P448*R448/U448)</x:f>
        <x:v>0</x:v>
      </x:c>
      <x:c r="AA448" s="18" t="n">
        <x:f>MAX(Y448,Z448*'01 Controls'!$E$13)</x:f>
        <x:v>0</x:v>
      </x:c>
      <x:c r="AB448" s="18" t="n">
        <x:f>IF(U448=0,0,N448*S448/U448)</x:f>
        <x:v>127.89473684210526</x:v>
      </x:c>
      <x:c r="AC448" s="18" t="n">
        <x:f>IF(U448=0,0,P448*S448/U448)</x:f>
        <x:v>161.05263157894737</x:v>
      </x:c>
      <x:c r="AD448" s="18" t="n">
        <x:f>MAX(AB448,AC448*'01 Controls'!$E$14)</x:f>
        <x:v>127.89473684210526</x:v>
      </x:c>
      <x:c r="AE448" s="18" t="n">
        <x:f>IF(U448=0,0,N448*T448/U448)</x:f>
        <x:v>7.105263157894736</x:v>
      </x:c>
      <x:c r="AF448" s="18" t="n">
        <x:f>IF(U448=0,0,P448*T448/U448)</x:f>
        <x:v>8.94736842105263</x:v>
      </x:c>
      <x:c r="AG448" s="18" t="n">
        <x:f>MAX(AE448,AF448*'01 Controls'!$E$15)</x:f>
        <x:v>7.105263157894736</x:v>
      </x:c>
      <x:c r="AH448" s="18" t="n">
        <x:f>SUM(V448,Y448,AB448,AE448)</x:f>
        <x:v>135</x:v>
      </x:c>
      <x:c r="AI448" s="18" t="n">
        <x:f>N448-AH448</x:f>
        <x:v>0</x:v>
      </x:c>
      <x:c r="AJ448" s="18" t="n">
        <x:f>V448*INDEX('07 Mode Capacity'!$P$6:$P$17,MATCH("AIR-"&amp;I448,'07 Mode Capacity'!$C$6:$C$17,0))</x:f>
        <x:v>0</x:v>
      </x:c>
      <x:c r="AK448" s="18" t="n">
        <x:f>Y448*INDEX('07 Mode Capacity'!$P$6:$P$17,MATCH("OCEAN-"&amp;I448,'07 Mode Capacity'!$C$6:$C$17,0))</x:f>
        <x:v>0</x:v>
      </x:c>
      <x:c r="AL448" s="18" t="n">
        <x:f>AB448*INDEX('07 Mode Capacity'!$P$6:$P$17,MATCH("LAND-"&amp;I448,'07 Mode Capacity'!$C$6:$C$17,0))</x:f>
        <x:v>15.609280153702603</x:v>
      </x:c>
      <x:c r="AM448" s="18" t="n">
        <x:f>AE448*INDEX('07 Mode Capacity'!$P$6:$P$17,MATCH("INLAND-"&amp;I448,'07 Mode Capacity'!$C$6:$C$17,0))</x:f>
        <x:v>4.485086299868595</x:v>
      </x:c>
      <x:c r="AN448" s="18" t="n">
        <x:f>SUM(AJ448:AM448)</x:f>
        <x:v>20.094366453571197</x:v>
      </x:c>
      <x:c r="AO448" s="17" t="n">
        <x:f>IF(N448=0,1,AN448/N448)</x:f>
        <x:v>0.1488471589153422</x:v>
      </x:c>
      <x:c r="AP448" s="11" t="str">
        <x:f>IF(AO448&gt;='01 Controls'!$E$16,"PASS","FAIL")</x:f>
        <x:v>FAIL</x:v>
      </x:c>
      <x:c r="AQ448" s="11" t="str">
        <x:v>UNQUANTIFIED</x:v>
      </x:c>
      <x:c r="AR448" s="11" t="str">
        <x:v>Position-class planning record; serial item and receiver open</x:v>
      </x:c>
      <x:c r="AS448" s="26"/>
      <x:c r="AT448" s="26"/>
    </x:row>
    <x:row r="449">
      <x:c r="C449" s="11" t="str">
        <x:v>C1-CM-RDC-FLR-24</x:v>
      </x:c>
      <x:c r="D449" s="11" t="str">
        <x:v>C1</x:v>
      </x:c>
      <x:c r="E449" s="11" t="str">
        <x:v>Grid failure</x:v>
      </x:c>
      <x:c r="F449" s="11" t="str">
        <x:v>CM-RDC</x:v>
      </x:c>
      <x:c r="G449" s="11" t="str">
        <x:v>Return and durable-continuity group</x:v>
      </x:c>
      <x:c r="H449" s="11" t="str">
        <x:v>FLR-24</x:v>
      </x:c>
      <x:c r="I449" s="19" t="n">
        <x:v>48</x:v>
      </x:c>
      <x:c r="J449" s="21" t="n">
        <x:v>4</x:v>
      </x:c>
      <x:c r="K449" s="18" t="n">
        <x:f>'05 Cargo Register'!K449</x:f>
        <x:v>54</x:v>
      </x:c>
      <x:c r="L449" s="18" t="n">
        <x:f>'05 Cargo Register'!N449</x:f>
        <x:v>3</x:v>
      </x:c>
      <x:c r="M449" s="18" t="n">
        <x:f>'05 Cargo Register'!O449</x:f>
        <x:v>96</x:v>
      </x:c>
      <x:c r="N449" s="18" t="n">
        <x:f>J449*K449</x:f>
        <x:v>216</x:v>
      </x:c>
      <x:c r="O449" s="18" t="n">
        <x:f>J449*L449</x:f>
        <x:v>12</x:v>
      </x:c>
      <x:c r="P449" s="18" t="n">
        <x:f>J449*M449</x:f>
        <x:v>384</x:v>
      </x:c>
      <x:c r="Q449" s="22" t="n">
        <x:f>'01 Controls'!$E$22*'02 Cargo Classes'!$M$11</x:f>
        <x:v>0</x:v>
      </x:c>
      <x:c r="R449" s="22" t="n">
        <x:f>'01 Controls'!$F$22*'02 Cargo Classes'!$N$11</x:f>
        <x:v>0</x:v>
      </x:c>
      <x:c r="S449" s="22" t="n">
        <x:f>'01 Controls'!$G$22*'02 Cargo Classes'!$O$11</x:f>
        <x:v>0.9</x:v>
      </x:c>
      <x:c r="T449" s="22" t="n">
        <x:f>'01 Controls'!$H$22*'02 Cargo Classes'!$P$11</x:f>
        <x:v>0.04000000000000001</x:v>
      </x:c>
      <x:c r="U449" s="22" t="n">
        <x:f>SUM(Q449:T449)</x:f>
        <x:v>0.9400000000000001</x:v>
      </x:c>
      <x:c r="V449" s="18" t="n">
        <x:f>IF(U449=0,0,N449*Q449/U449)</x:f>
        <x:v>0</x:v>
      </x:c>
      <x:c r="W449" s="18" t="n">
        <x:f>IF(U449=0,0,P449*Q449/U449)</x:f>
        <x:v>0</x:v>
      </x:c>
      <x:c r="X449" s="18" t="n">
        <x:f>MAX(V449,W449*'01 Controls'!$E$12)</x:f>
        <x:v>0</x:v>
      </x:c>
      <x:c r="Y449" s="18" t="n">
        <x:f>IF(U449=0,0,N449*R449/U449)</x:f>
        <x:v>0</x:v>
      </x:c>
      <x:c r="Z449" s="18" t="n">
        <x:f>IF(U449=0,0,P449*R449/U449)</x:f>
        <x:v>0</x:v>
      </x:c>
      <x:c r="AA449" s="18" t="n">
        <x:f>MAX(Y449,Z449*'01 Controls'!$E$13)</x:f>
        <x:v>0</x:v>
      </x:c>
      <x:c r="AB449" s="18" t="n">
        <x:f>IF(U449=0,0,N449*S449/U449)</x:f>
        <x:v>206.80851063829786</x:v>
      </x:c>
      <x:c r="AC449" s="18" t="n">
        <x:f>IF(U449=0,0,P449*S449/U449)</x:f>
        <x:v>367.6595744680851</x:v>
      </x:c>
      <x:c r="AD449" s="18" t="n">
        <x:f>MAX(AB449,AC449*'01 Controls'!$E$14)</x:f>
        <x:v>206.80851063829786</x:v>
      </x:c>
      <x:c r="AE449" s="18" t="n">
        <x:f>IF(U449=0,0,N449*T449/U449)</x:f>
        <x:v>9.19148936170213</x:v>
      </x:c>
      <x:c r="AF449" s="18" t="n">
        <x:f>IF(U449=0,0,P449*T449/U449)</x:f>
        <x:v>16.340425531914896</x:v>
      </x:c>
      <x:c r="AG449" s="18" t="n">
        <x:f>MAX(AE449,AF449*'01 Controls'!$E$15)</x:f>
        <x:v>9.19148936170213</x:v>
      </x:c>
      <x:c r="AH449" s="18" t="n">
        <x:f>SUM(V449,Y449,AB449,AE449)</x:f>
        <x:v>216</x:v>
      </x:c>
      <x:c r="AI449" s="18" t="n">
        <x:f>N449-AH449</x:f>
        <x:v>0</x:v>
      </x:c>
      <x:c r="AJ449" s="18" t="n">
        <x:f>V449*INDEX('07 Mode Capacity'!$P$6:$P$17,MATCH("AIR-"&amp;I449,'07 Mode Capacity'!$C$6:$C$17,0))</x:f>
        <x:v>0</x:v>
      </x:c>
      <x:c r="AK449" s="18" t="n">
        <x:f>Y449*INDEX('07 Mode Capacity'!$P$6:$P$17,MATCH("OCEAN-"&amp;I449,'07 Mode Capacity'!$C$6:$C$17,0))</x:f>
        <x:v>0</x:v>
      </x:c>
      <x:c r="AL449" s="18" t="n">
        <x:f>AB449*INDEX('07 Mode Capacity'!$P$6:$P$17,MATCH("LAND-"&amp;I449,'07 Mode Capacity'!$C$6:$C$17,0))</x:f>
        <x:v>25.240538120880803</x:v>
      </x:c>
      <x:c r="AM449" s="18" t="n">
        <x:f>AE449*INDEX('07 Mode Capacity'!$P$6:$P$17,MATCH("INLAND-"&amp;I449,'07 Mode Capacity'!$C$6:$C$17,0))</x:f>
        <x:v>5.801983979404483</x:v>
      </x:c>
      <x:c r="AN449" s="18" t="n">
        <x:f>SUM(AJ449:AM449)</x:f>
        <x:v>31.042522100285286</x:v>
      </x:c>
      <x:c r="AO449" s="17" t="n">
        <x:f>IF(N449=0,1,AN449/N449)</x:f>
        <x:v>0.14371538009391335</x:v>
      </x:c>
      <x:c r="AP449" s="11" t="str">
        <x:f>IF(AO449&gt;='01 Controls'!$E$16,"PASS","FAIL")</x:f>
        <x:v>FAIL</x:v>
      </x:c>
      <x:c r="AQ449" s="11" t="str">
        <x:v>UNQUANTIFIED</x:v>
      </x:c>
      <x:c r="AR449" s="11" t="str">
        <x:v>Position-class planning record; serial item and receiver open</x:v>
      </x:c>
      <x:c r="AS449" s="26"/>
      <x:c r="AT449" s="26"/>
    </x:row>
    <x:row r="450">
      <x:c r="C450" s="11" t="str">
        <x:v>C1-CM-RDC-ROL-30</x:v>
      </x:c>
      <x:c r="D450" s="11" t="str">
        <x:v>C1</x:v>
      </x:c>
      <x:c r="E450" s="11" t="str">
        <x:v>Grid failure</x:v>
      </x:c>
      <x:c r="F450" s="11" t="str">
        <x:v>CM-RDC</x:v>
      </x:c>
      <x:c r="G450" s="11" t="str">
        <x:v>Return and durable-continuity group</x:v>
      </x:c>
      <x:c r="H450" s="11" t="str">
        <x:v>ROL-30</x:v>
      </x:c>
      <x:c r="I450" s="19" t="n">
        <x:v>48</x:v>
      </x:c>
      <x:c r="J450" s="21" t="n">
        <x:v>4</x:v>
      </x:c>
      <x:c r="K450" s="18" t="n">
        <x:f>'05 Cargo Register'!K450</x:f>
        <x:v>243</x:v>
      </x:c>
      <x:c r="L450" s="18" t="n">
        <x:f>'05 Cargo Register'!N450</x:f>
        <x:v>11</x:v>
      </x:c>
      <x:c r="M450" s="18" t="n">
        <x:f>'05 Cargo Register'!O450</x:f>
        <x:v>701.25</x:v>
      </x:c>
      <x:c r="N450" s="18" t="n">
        <x:f>J450*K450</x:f>
        <x:v>972</x:v>
      </x:c>
      <x:c r="O450" s="18" t="n">
        <x:f>J450*L450</x:f>
        <x:v>44</x:v>
      </x:c>
      <x:c r="P450" s="18" t="n">
        <x:f>J450*M450</x:f>
        <x:v>2805</x:v>
      </x:c>
      <x:c r="Q450" s="22" t="n">
        <x:f>'01 Controls'!$E$22*'02 Cargo Classes'!$M$12</x:f>
        <x:v>0</x:v>
      </x:c>
      <x:c r="R450" s="22" t="n">
        <x:f>'01 Controls'!$F$22*'02 Cargo Classes'!$N$12</x:f>
        <x:v>0</x:v>
      </x:c>
      <x:c r="S450" s="22" t="n">
        <x:f>'01 Controls'!$G$22*'02 Cargo Classes'!$O$12</x:f>
        <x:v>1.35</x:v>
      </x:c>
      <x:c r="T450" s="22" t="n">
        <x:f>'01 Controls'!$H$22*'02 Cargo Classes'!$P$12</x:f>
        <x:v>0.03</x:v>
      </x:c>
      <x:c r="U450" s="22" t="n">
        <x:f>SUM(Q450:T450)</x:f>
        <x:v>1.3800000000000001</x:v>
      </x:c>
      <x:c r="V450" s="18" t="n">
        <x:f>IF(U450=0,0,N450*Q450/U450)</x:f>
        <x:v>0</x:v>
      </x:c>
      <x:c r="W450" s="18" t="n">
        <x:f>IF(U450=0,0,P450*Q450/U450)</x:f>
        <x:v>0</x:v>
      </x:c>
      <x:c r="X450" s="18" t="n">
        <x:f>MAX(V450,W450*'01 Controls'!$E$12)</x:f>
        <x:v>0</x:v>
      </x:c>
      <x:c r="Y450" s="18" t="n">
        <x:f>IF(U450=0,0,N450*R450/U450)</x:f>
        <x:v>0</x:v>
      </x:c>
      <x:c r="Z450" s="18" t="n">
        <x:f>IF(U450=0,0,P450*R450/U450)</x:f>
        <x:v>0</x:v>
      </x:c>
      <x:c r="AA450" s="18" t="n">
        <x:f>MAX(Y450,Z450*'01 Controls'!$E$13)</x:f>
        <x:v>0</x:v>
      </x:c>
      <x:c r="AB450" s="18" t="n">
        <x:f>IF(U450=0,0,N450*S450/U450)</x:f>
        <x:v>950.8695652173913</x:v>
      </x:c>
      <x:c r="AC450" s="18" t="n">
        <x:f>IF(U450=0,0,P450*S450/U450)</x:f>
        <x:v>2744.021739130435</x:v>
      </x:c>
      <x:c r="AD450" s="18" t="n">
        <x:f>MAX(AB450,AC450*'01 Controls'!$E$14)</x:f>
        <x:v>950.8695652173913</x:v>
      </x:c>
      <x:c r="AE450" s="18" t="n">
        <x:f>IF(U450=0,0,N450*T450/U450)</x:f>
        <x:v>21.130434782608695</x:v>
      </x:c>
      <x:c r="AF450" s="18" t="n">
        <x:f>IF(U450=0,0,P450*T450/U450)</x:f>
        <x:v>60.978260869565204</x:v>
      </x:c>
      <x:c r="AG450" s="18" t="n">
        <x:f>MAX(AE450,AF450*'01 Controls'!$E$15)</x:f>
        <x:v>21.130434782608695</x:v>
      </x:c>
      <x:c r="AH450" s="18" t="n">
        <x:f>SUM(V450,Y450,AB450,AE450)</x:f>
        <x:v>972</x:v>
      </x:c>
      <x:c r="AI450" s="18" t="n">
        <x:f>N450-AH450</x:f>
        <x:v>0</x:v>
      </x:c>
      <x:c r="AJ450" s="18" t="n">
        <x:f>V450*INDEX('07 Mode Capacity'!$P$6:$P$17,MATCH("AIR-"&amp;I450,'07 Mode Capacity'!$C$6:$C$17,0))</x:f>
        <x:v>0</x:v>
      </x:c>
      <x:c r="AK450" s="18" t="n">
        <x:f>Y450*INDEX('07 Mode Capacity'!$P$6:$P$17,MATCH("OCEAN-"&amp;I450,'07 Mode Capacity'!$C$6:$C$17,0))</x:f>
        <x:v>0</x:v>
      </x:c>
      <x:c r="AL450" s="18" t="n">
        <x:f>AB450*INDEX('07 Mode Capacity'!$P$6:$P$17,MATCH("LAND-"&amp;I450,'07 Mode Capacity'!$C$6:$C$17,0))</x:f>
        <x:v>116.0516046210063</x:v>
      </x:c>
      <x:c r="AM450" s="18" t="n">
        <x:f>AE450*INDEX('07 Mode Capacity'!$P$6:$P$17,MATCH("INLAND-"&amp;I450,'07 Mode Capacity'!$C$6:$C$17,0))</x:f>
        <x:v>13.338256648304865</x:v>
      </x:c>
      <x:c r="AN450" s="18" t="n">
        <x:f>SUM(AJ450:AM450)</x:f>
        <x:v>129.38986126931118</x:v>
      </x:c>
      <x:c r="AO450" s="17" t="n">
        <x:f>IF(N450=0,1,AN450/N450)</x:f>
        <x:v>0.13311714122357118</x:v>
      </x:c>
      <x:c r="AP450" s="11" t="str">
        <x:f>IF(AO450&gt;='01 Controls'!$E$16,"PASS","FAIL")</x:f>
        <x:v>FAIL</x:v>
      </x:c>
      <x:c r="AQ450" s="11" t="str">
        <x:v>UNQUANTIFIED</x:v>
      </x:c>
      <x:c r="AR450" s="11" t="str">
        <x:v>Position-class planning record; serial item and receiver open</x:v>
      </x:c>
      <x:c r="AS450" s="26"/>
      <x:c r="AT450" s="26"/>
    </x:row>
    <x:row r="451">
      <x:c r="C451" s="11" t="str">
        <x:v>C1-CM-RDC-LIN-18</x:v>
      </x:c>
      <x:c r="D451" s="11" t="str">
        <x:v>C1</x:v>
      </x:c>
      <x:c r="E451" s="11" t="str">
        <x:v>Grid failure</x:v>
      </x:c>
      <x:c r="F451" s="11" t="str">
        <x:v>CM-RDC</x:v>
      </x:c>
      <x:c r="G451" s="11" t="str">
        <x:v>Return and durable-continuity group</x:v>
      </x:c>
      <x:c r="H451" s="11" t="str">
        <x:v>LIN-18</x:v>
      </x:c>
      <x:c r="I451" s="19" t="n">
        <x:v>72</x:v>
      </x:c>
      <x:c r="J451" s="21" t="n">
        <x:v>4</x:v>
      </x:c>
      <x:c r="K451" s="18" t="n">
        <x:f>'05 Cargo Register'!K451</x:f>
        <x:v>27</x:v>
      </x:c>
      <x:c r="L451" s="18" t="n">
        <x:f>'05 Cargo Register'!N451</x:f>
        <x:v>2</x:v>
      </x:c>
      <x:c r="M451" s="18" t="n">
        <x:f>'05 Cargo Register'!O451</x:f>
        <x:v>88</x:v>
      </x:c>
      <x:c r="N451" s="18" t="n">
        <x:f>J451*K451</x:f>
        <x:v>108</x:v>
      </x:c>
      <x:c r="O451" s="18" t="n">
        <x:f>J451*L451</x:f>
        <x:v>8</x:v>
      </x:c>
      <x:c r="P451" s="18" t="n">
        <x:f>J451*M451</x:f>
        <x:v>352</x:v>
      </x:c>
      <x:c r="Q451" s="22" t="n">
        <x:f>'01 Controls'!$E$22*'02 Cargo Classes'!$M$13</x:f>
        <x:v>0</x:v>
      </x:c>
      <x:c r="R451" s="22" t="n">
        <x:f>'01 Controls'!$F$22*'02 Cargo Classes'!$N$13</x:f>
        <x:v>0</x:v>
      </x:c>
      <x:c r="S451" s="22" t="n">
        <x:f>'01 Controls'!$G$22*'02 Cargo Classes'!$O$13</x:f>
        <x:v>0.9</x:v>
      </x:c>
      <x:c r="T451" s="22" t="n">
        <x:f>'01 Controls'!$H$22*'02 Cargo Classes'!$P$13</x:f>
        <x:v>0.05</x:v>
      </x:c>
      <x:c r="U451" s="22" t="n">
        <x:f>SUM(Q451:T451)</x:f>
        <x:v>0.9500000000000001</x:v>
      </x:c>
      <x:c r="V451" s="18" t="n">
        <x:f>IF(U451=0,0,N451*Q451/U451)</x:f>
        <x:v>0</x:v>
      </x:c>
      <x:c r="W451" s="18" t="n">
        <x:f>IF(U451=0,0,P451*Q451/U451)</x:f>
        <x:v>0</x:v>
      </x:c>
      <x:c r="X451" s="18" t="n">
        <x:f>MAX(V451,W451*'01 Controls'!$E$12)</x:f>
        <x:v>0</x:v>
      </x:c>
      <x:c r="Y451" s="18" t="n">
        <x:f>IF(U451=0,0,N451*R451/U451)</x:f>
        <x:v>0</x:v>
      </x:c>
      <x:c r="Z451" s="18" t="n">
        <x:f>IF(U451=0,0,P451*R451/U451)</x:f>
        <x:v>0</x:v>
      </x:c>
      <x:c r="AA451" s="18" t="n">
        <x:f>MAX(Y451,Z451*'01 Controls'!$E$13)</x:f>
        <x:v>0</x:v>
      </x:c>
      <x:c r="AB451" s="18" t="n">
        <x:f>IF(U451=0,0,N451*S451/U451)</x:f>
        <x:v>102.3157894736842</x:v>
      </x:c>
      <x:c r="AC451" s="18" t="n">
        <x:f>IF(U451=0,0,P451*S451/U451)</x:f>
        <x:v>333.4736842105263</x:v>
      </x:c>
      <x:c r="AD451" s="18" t="n">
        <x:f>MAX(AB451,AC451*'01 Controls'!$E$14)</x:f>
        <x:v>102.3157894736842</x:v>
      </x:c>
      <x:c r="AE451" s="18" t="n">
        <x:f>IF(U451=0,0,N451*T451/U451)</x:f>
        <x:v>5.684210526315789</x:v>
      </x:c>
      <x:c r="AF451" s="18" t="n">
        <x:f>IF(U451=0,0,P451*T451/U451)</x:f>
        <x:v>18.526315789473685</x:v>
      </x:c>
      <x:c r="AG451" s="18" t="n">
        <x:f>MAX(AE451,AF451*'01 Controls'!$E$15)</x:f>
        <x:v>5.684210526315789</x:v>
      </x:c>
      <x:c r="AH451" s="18" t="n">
        <x:f>SUM(V451,Y451,AB451,AE451)</x:f>
        <x:v>108</x:v>
      </x:c>
      <x:c r="AI451" s="18" t="n">
        <x:f>N451-AH451</x:f>
        <x:v>0</x:v>
      </x:c>
      <x:c r="AJ451" s="18" t="n">
        <x:f>V451*INDEX('07 Mode Capacity'!$P$6:$P$17,MATCH("AIR-"&amp;I451,'07 Mode Capacity'!$C$6:$C$17,0))</x:f>
        <x:v>0</x:v>
      </x:c>
      <x:c r="AK451" s="18" t="n">
        <x:f>Y451*INDEX('07 Mode Capacity'!$P$6:$P$17,MATCH("OCEAN-"&amp;I451,'07 Mode Capacity'!$C$6:$C$17,0))</x:f>
        <x:v>0</x:v>
      </x:c>
      <x:c r="AL451" s="18" t="n">
        <x:f>AB451*INDEX('07 Mode Capacity'!$P$6:$P$17,MATCH("LAND-"&amp;I451,'07 Mode Capacity'!$C$6:$C$17,0))</x:f>
        <x:v>73.15683563013917</x:v>
      </x:c>
      <x:c r="AM451" s="18" t="n">
        <x:f>AE451*INDEX('07 Mode Capacity'!$P$6:$P$17,MATCH("INLAND-"&amp;I451,'07 Mode Capacity'!$C$6:$C$17,0))</x:f>
        <x:v>5.684210526315789</x:v>
      </x:c>
      <x:c r="AN451" s="18" t="n">
        <x:f>SUM(AJ451:AM451)</x:f>
        <x:v>78.84104615645496</x:v>
      </x:c>
      <x:c r="AO451" s="17" t="n">
        <x:f>IF(N451=0,1,AN451/N451)</x:f>
        <x:v>0.7300096866338422</x:v>
      </x:c>
      <x:c r="AP451" s="11" t="str">
        <x:f>IF(AO451&gt;='01 Controls'!$E$16,"PASS","FAIL")</x:f>
        <x:v>FAIL</x:v>
      </x:c>
      <x:c r="AQ451" s="11" t="str">
        <x:v>UNQUANTIFIED</x:v>
      </x:c>
      <x:c r="AR451" s="11" t="str">
        <x:v>Position-class planning record; serial item and receiver open</x:v>
      </x:c>
      <x:c r="AS451" s="26"/>
      <x:c r="AT451" s="26"/>
    </x:row>
    <x:row r="452">
      <x:c r="C452" s="11" t="str">
        <x:v>C1-CM-RDC-BLK-08</x:v>
      </x:c>
      <x:c r="D452" s="11" t="str">
        <x:v>C1</x:v>
      </x:c>
      <x:c r="E452" s="11" t="str">
        <x:v>Grid failure</x:v>
      </x:c>
      <x:c r="F452" s="11" t="str">
        <x:v>CM-RDC</x:v>
      </x:c>
      <x:c r="G452" s="11" t="str">
        <x:v>Return and durable-continuity group</x:v>
      </x:c>
      <x:c r="H452" s="11" t="str">
        <x:v>BLK-08</x:v>
      </x:c>
      <x:c r="I452" s="19" t="n">
        <x:v>48</x:v>
      </x:c>
      <x:c r="J452" s="21" t="n">
        <x:v>4</x:v>
      </x:c>
      <x:c r="K452" s="18" t="n">
        <x:f>'05 Cargo Register'!K452</x:f>
        <x:v>40.5</x:v>
      </x:c>
      <x:c r="L452" s="18" t="n">
        <x:f>'05 Cargo Register'!N452</x:f>
        <x:v>7</x:v>
      </x:c>
      <x:c r="M452" s="18" t="n">
        <x:f>'05 Cargo Register'!O452</x:f>
        <x:v>357</x:v>
      </x:c>
      <x:c r="N452" s="18" t="n">
        <x:f>J452*K452</x:f>
        <x:v>162</x:v>
      </x:c>
      <x:c r="O452" s="18" t="n">
        <x:f>J452*L452</x:f>
        <x:v>28</x:v>
      </x:c>
      <x:c r="P452" s="18" t="n">
        <x:f>J452*M452</x:f>
        <x:v>1428</x:v>
      </x:c>
      <x:c r="Q452" s="22" t="n">
        <x:f>'01 Controls'!$E$22*'02 Cargo Classes'!$M$14</x:f>
        <x:v>0.05</x:v>
      </x:c>
      <x:c r="R452" s="22" t="n">
        <x:f>'01 Controls'!$F$22*'02 Cargo Classes'!$N$14</x:f>
        <x:v>0</x:v>
      </x:c>
      <x:c r="S452" s="22" t="n">
        <x:f>'01 Controls'!$G$22*'02 Cargo Classes'!$O$14</x:f>
        <x:v>0.9</x:v>
      </x:c>
      <x:c r="T452" s="22" t="n">
        <x:f>'01 Controls'!$H$22*'02 Cargo Classes'!$P$14</x:f>
        <x:v>0.025</x:v>
      </x:c>
      <x:c r="U452" s="22" t="n">
        <x:f>SUM(Q452:T452)</x:f>
        <x:v>0.9750000000000001</x:v>
      </x:c>
      <x:c r="V452" s="18" t="n">
        <x:f>IF(U452=0,0,N452*Q452/U452)</x:f>
        <x:v>8.307692307692307</x:v>
      </x:c>
      <x:c r="W452" s="18" t="n">
        <x:f>IF(U452=0,0,P452*Q452/U452)</x:f>
        <x:v>73.23076923076923</x:v>
      </x:c>
      <x:c r="X452" s="18" t="n">
        <x:f>MAX(V452,W452*'01 Controls'!$E$12)</x:f>
        <x:v>18.307692307692307</x:v>
      </x:c>
      <x:c r="Y452" s="18" t="n">
        <x:f>IF(U452=0,0,N452*R452/U452)</x:f>
        <x:v>0</x:v>
      </x:c>
      <x:c r="Z452" s="18" t="n">
        <x:f>IF(U452=0,0,P452*R452/U452)</x:f>
        <x:v>0</x:v>
      </x:c>
      <x:c r="AA452" s="18" t="n">
        <x:f>MAX(Y452,Z452*'01 Controls'!$E$13)</x:f>
        <x:v>0</x:v>
      </x:c>
      <x:c r="AB452" s="18" t="n">
        <x:f>IF(U452=0,0,N452*S452/U452)</x:f>
        <x:v>149.53846153846155</x:v>
      </x:c>
      <x:c r="AC452" s="18" t="n">
        <x:f>IF(U452=0,0,P452*S452/U452)</x:f>
        <x:v>1318.1538461538462</x:v>
      </x:c>
      <x:c r="AD452" s="18" t="n">
        <x:f>MAX(AB452,AC452*'01 Controls'!$E$14)</x:f>
        <x:v>263.63076923076926</x:v>
      </x:c>
      <x:c r="AE452" s="18" t="n">
        <x:f>IF(U452=0,0,N452*T452/U452)</x:f>
        <x:v>4.153846153846153</x:v>
      </x:c>
      <x:c r="AF452" s="18" t="n">
        <x:f>IF(U452=0,0,P452*T452/U452)</x:f>
        <x:v>36.61538461538461</x:v>
      </x:c>
      <x:c r="AG452" s="18" t="n">
        <x:f>MAX(AE452,AF452*'01 Controls'!$E$15)</x:f>
        <x:v>6.59076923076923</x:v>
      </x:c>
      <x:c r="AH452" s="18" t="n">
        <x:f>SUM(V452,Y452,AB452,AE452)</x:f>
        <x:v>162.00000000000003</x:v>
      </x:c>
      <x:c r="AI452" s="18" t="n">
        <x:f>N452-AH452</x:f>
        <x:v>-2.842170943040401e-14</x:v>
      </x:c>
      <x:c r="AJ452" s="18" t="n">
        <x:f>V452*INDEX('07 Mode Capacity'!$P$6:$P$17,MATCH("AIR-"&amp;I452,'07 Mode Capacity'!$C$6:$C$17,0))</x:f>
        <x:v>2.3289423919418155</x:v>
      </x:c>
      <x:c r="AK452" s="18" t="n">
        <x:f>Y452*INDEX('07 Mode Capacity'!$P$6:$P$17,MATCH("OCEAN-"&amp;I452,'07 Mode Capacity'!$C$6:$C$17,0))</x:f>
        <x:v>0</x:v>
      </x:c>
      <x:c r="AL452" s="18" t="n">
        <x:f>AB452*INDEX('07 Mode Capacity'!$P$6:$P$17,MATCH("LAND-"&amp;I452,'07 Mode Capacity'!$C$6:$C$17,0))</x:f>
        <x:v>18.250850641252274</x:v>
      </x:c>
      <x:c r="AM452" s="18" t="n">
        <x:f>AE452*INDEX('07 Mode Capacity'!$P$6:$P$17,MATCH("INLAND-"&amp;I452,'07 Mode Capacity'!$C$6:$C$17,0))</x:f>
        <x:v>2.6220504522308707</x:v>
      </x:c>
      <x:c r="AN452" s="18" t="n">
        <x:f>SUM(AJ452:AM452)</x:f>
        <x:v>23.20184348542496</x:v>
      </x:c>
      <x:c r="AO452" s="17" t="n">
        <x:f>IF(N452=0,1,AN452/N452)</x:f>
        <x:v>0.14322125608287012</x:v>
      </x:c>
      <x:c r="AP452" s="11" t="str">
        <x:f>IF(AO452&gt;='01 Controls'!$E$16,"PASS","FAIL")</x:f>
        <x:v>FAIL</x:v>
      </x:c>
      <x:c r="AQ452" s="11" t="str">
        <x:v>UNQUANTIFIED</x:v>
      </x:c>
      <x:c r="AR452" s="11" t="str">
        <x:v>Position-class planning record; serial item and receiver open</x:v>
      </x:c>
      <x:c r="AS452" s="26"/>
      <x:c r="AT452" s="26"/>
    </x:row>
    <x:row r="453">
      <x:c r="C453" s="11" t="str">
        <x:v>C1-CM-RDC-OOG-80</x:v>
      </x:c>
      <x:c r="D453" s="11" t="str">
        <x:v>C1</x:v>
      </x:c>
      <x:c r="E453" s="11" t="str">
        <x:v>Grid failure</x:v>
      </x:c>
      <x:c r="F453" s="11" t="str">
        <x:v>CM-RDC</x:v>
      </x:c>
      <x:c r="G453" s="11" t="str">
        <x:v>Return and durable-continuity group</x:v>
      </x:c>
      <x:c r="H453" s="11" t="str">
        <x:v>OOG-80</x:v>
      </x:c>
      <x:c r="I453" s="19" t="n">
        <x:v>72</x:v>
      </x:c>
      <x:c r="J453" s="21" t="n">
        <x:v>4</x:v>
      </x:c>
      <x:c r="K453" s="18" t="n">
        <x:f>'05 Cargo Register'!K453</x:f>
        <x:v>121.5</x:v>
      </x:c>
      <x:c r="L453" s="18" t="n">
        <x:f>'05 Cargo Register'!N453</x:f>
        <x:v>3</x:v>
      </x:c>
      <x:c r="M453" s="18" t="n">
        <x:f>'05 Cargo Register'!O453</x:f>
        <x:v>528</x:v>
      </x:c>
      <x:c r="N453" s="18" t="n">
        <x:f>J453*K453</x:f>
        <x:v>486</x:v>
      </x:c>
      <x:c r="O453" s="18" t="n">
        <x:f>J453*L453</x:f>
        <x:v>12</x:v>
      </x:c>
      <x:c r="P453" s="18" t="n">
        <x:f>J453*M453</x:f>
        <x:v>2112</x:v>
      </x:c>
      <x:c r="Q453" s="22" t="n">
        <x:f>'01 Controls'!$E$22*'02 Cargo Classes'!$M$15</x:f>
        <x:v>0</x:v>
      </x:c>
      <x:c r="R453" s="22" t="n">
        <x:f>'01 Controls'!$F$22*'02 Cargo Classes'!$N$15</x:f>
        <x:v>0</x:v>
      </x:c>
      <x:c r="S453" s="22" t="n">
        <x:f>'01 Controls'!$G$22*'02 Cargo Classes'!$O$15</x:f>
        <x:v>0.54</x:v>
      </x:c>
      <x:c r="T453" s="22" t="n">
        <x:f>'01 Controls'!$H$22*'02 Cargo Classes'!$P$15</x:f>
        <x:v>0.025</x:v>
      </x:c>
      <x:c r="U453" s="22" t="n">
        <x:f>SUM(Q453:T453)</x:f>
        <x:v>0.5650000000000001</x:v>
      </x:c>
      <x:c r="V453" s="18" t="n">
        <x:f>IF(U453=0,0,N453*Q453/U453)</x:f>
        <x:v>0</x:v>
      </x:c>
      <x:c r="W453" s="18" t="n">
        <x:f>IF(U453=0,0,P453*Q453/U453)</x:f>
        <x:v>0</x:v>
      </x:c>
      <x:c r="X453" s="18" t="n">
        <x:f>MAX(V453,W453*'01 Controls'!$E$12)</x:f>
        <x:v>0</x:v>
      </x:c>
      <x:c r="Y453" s="18" t="n">
        <x:f>IF(U453=0,0,N453*R453/U453)</x:f>
        <x:v>0</x:v>
      </x:c>
      <x:c r="Z453" s="18" t="n">
        <x:f>IF(U453=0,0,P453*R453/U453)</x:f>
        <x:v>0</x:v>
      </x:c>
      <x:c r="AA453" s="18" t="n">
        <x:f>MAX(Y453,Z453*'01 Controls'!$E$13)</x:f>
        <x:v>0</x:v>
      </x:c>
      <x:c r="AB453" s="18" t="n">
        <x:f>IF(U453=0,0,N453*S453/U453)</x:f>
        <x:v>464.4955752212389</x:v>
      </x:c>
      <x:c r="AC453" s="18" t="n">
        <x:f>IF(U453=0,0,P453*S453/U453)</x:f>
        <x:v>2018.5486725663716</x:v>
      </x:c>
      <x:c r="AD453" s="18" t="n">
        <x:f>MAX(AB453,AC453*'01 Controls'!$E$14)</x:f>
        <x:v>464.4955752212389</x:v>
      </x:c>
      <x:c r="AE453" s="18" t="n">
        <x:f>IF(U453=0,0,N453*T453/U453)</x:f>
        <x:v>21.50442477876106</x:v>
      </x:c>
      <x:c r="AF453" s="18" t="n">
        <x:f>IF(U453=0,0,P453*T453/U453)</x:f>
        <x:v>93.45132743362832</x:v>
      </x:c>
      <x:c r="AG453" s="18" t="n">
        <x:f>MAX(AE453,AF453*'01 Controls'!$E$15)</x:f>
        <x:v>21.50442477876106</x:v>
      </x:c>
      <x:c r="AH453" s="18" t="n">
        <x:f>SUM(V453,Y453,AB453,AE453)</x:f>
        <x:v>485.99999999999994</x:v>
      </x:c>
      <x:c r="AI453" s="18" t="n">
        <x:f>N453-AH453</x:f>
        <x:v>5.684341886080802e-14</x:v>
      </x:c>
      <x:c r="AJ453" s="18" t="n">
        <x:f>V453*INDEX('07 Mode Capacity'!$P$6:$P$17,MATCH("AIR-"&amp;I453,'07 Mode Capacity'!$C$6:$C$17,0))</x:f>
        <x:v>0</x:v>
      </x:c>
      <x:c r="AK453" s="18" t="n">
        <x:f>Y453*INDEX('07 Mode Capacity'!$P$6:$P$17,MATCH("OCEAN-"&amp;I453,'07 Mode Capacity'!$C$6:$C$17,0))</x:f>
        <x:v>0</x:v>
      </x:c>
      <x:c r="AL453" s="18" t="n">
        <x:f>AB453*INDEX('07 Mode Capacity'!$P$6:$P$17,MATCH("LAND-"&amp;I453,'07 Mode Capacity'!$C$6:$C$17,0))</x:f>
        <x:v>332.1190856483309</x:v>
      </x:c>
      <x:c r="AM453" s="18" t="n">
        <x:f>AE453*INDEX('07 Mode Capacity'!$P$6:$P$17,MATCH("INLAND-"&amp;I453,'07 Mode Capacity'!$C$6:$C$17,0))</x:f>
        <x:v>21.50442477876106</x:v>
      </x:c>
      <x:c r="AN453" s="18" t="n">
        <x:f>SUM(AJ453:AM453)</x:f>
        <x:v>353.62351042709196</x:v>
      </x:c>
      <x:c r="AO453" s="17" t="n">
        <x:f>IF(N453=0,1,AN453/N453)</x:f>
        <x:v>0.7276203918252921</x:v>
      </x:c>
      <x:c r="AP453" s="11" t="str">
        <x:f>IF(AO453&gt;='01 Controls'!$E$16,"PASS","FAIL")</x:f>
        <x:v>FAIL</x:v>
      </x:c>
      <x:c r="AQ453" s="11" t="str">
        <x:v>UNQUANTIFIED</x:v>
      </x:c>
      <x:c r="AR453" s="11" t="str">
        <x:v>Position-class planning record; serial item and receiver open</x:v>
      </x:c>
      <x:c r="AS453" s="26"/>
      <x:c r="AT453" s="26"/>
    </x:row>
    <x:row r="454">
      <x:c r="C454" s="11" t="str">
        <x:v>C2-J-CIE-APL-45</x:v>
      </x:c>
      <x:c r="D454" s="11" t="str">
        <x:v>C2</x:v>
      </x:c>
      <x:c r="E454" s="11" t="str">
        <x:v>Gulf–Atlantic hurricane</x:v>
      </x:c>
      <x:c r="F454" s="11" t="str">
        <x:v>J-CIE</x:v>
      </x:c>
      <x:c r="G454" s="11" t="str">
        <x:v>Civil integration and effects group</x:v>
      </x:c>
      <x:c r="H454" s="11" t="str">
        <x:v>APL-45</x:v>
      </x:c>
      <x:c r="I454" s="19" t="n">
        <x:v>24</x:v>
      </x:c>
      <x:c r="J454" s="21" t="n">
        <x:v>4</x:v>
      </x:c>
      <x:c r="K454" s="18" t="n">
        <x:f>'05 Cargo Register'!K6</x:f>
        <x:v>214.5</x:v>
      </x:c>
      <x:c r="L454" s="18" t="n">
        <x:f>'05 Cargo Register'!N6</x:f>
        <x:v>57</x:v>
      </x:c>
      <x:c r="M454" s="18" t="n">
        <x:f>'05 Cargo Register'!O6</x:f>
        <x:v>427.5</x:v>
      </x:c>
      <x:c r="N454" s="18" t="n">
        <x:f>J454*K454</x:f>
        <x:v>858</x:v>
      </x:c>
      <x:c r="O454" s="18" t="n">
        <x:f>J454*L454</x:f>
        <x:v>228</x:v>
      </x:c>
      <x:c r="P454" s="18" t="n">
        <x:f>J454*M454</x:f>
        <x:v>1710</x:v>
      </x:c>
      <x:c r="Q454" s="22" t="n">
        <x:f>'01 Controls'!$E$23*'02 Cargo Classes'!$M$6</x:f>
        <x:v>0.15000000000000002</x:v>
      </x:c>
      <x:c r="R454" s="22" t="n">
        <x:f>'01 Controls'!$F$23*'02 Cargo Classes'!$N$6</x:f>
        <x:v>0.08000000000000002</x:v>
      </x:c>
      <x:c r="S454" s="22" t="n">
        <x:f>'01 Controls'!$G$23*'02 Cargo Classes'!$O$6</x:f>
        <x:v>0.6</x:v>
      </x:c>
      <x:c r="T454" s="22" t="n">
        <x:f>'01 Controls'!$H$23*'02 Cargo Classes'!$P$6</x:f>
        <x:v>0.045</x:v>
      </x:c>
      <x:c r="U454" s="22" t="n">
        <x:f>SUM(Q454:T454)</x:f>
        <x:v>0.8750000000000001</x:v>
      </x:c>
      <x:c r="V454" s="18" t="n">
        <x:f>IF(U454=0,0,N454*Q454/U454)</x:f>
        <x:v>147.0857142857143</x:v>
      </x:c>
      <x:c r="W454" s="18" t="n">
        <x:f>IF(U454=0,0,P454*Q454/U454)</x:f>
        <x:v>293.14285714285717</x:v>
      </x:c>
      <x:c r="X454" s="18" t="n">
        <x:f>MAX(V454,W454*'01 Controls'!$E$12)</x:f>
        <x:v>147.0857142857143</x:v>
      </x:c>
      <x:c r="Y454" s="18" t="n">
        <x:f>IF(U454=0,0,N454*R454/U454)</x:f>
        <x:v>78.44571428571429</x:v>
      </x:c>
      <x:c r="Z454" s="18" t="n">
        <x:f>IF(U454=0,0,P454*R454/U454)</x:f>
        <x:v>156.34285714285716</x:v>
      </x:c>
      <x:c r="AA454" s="18" t="n">
        <x:f>MAX(Y454,Z454*'01 Controls'!$E$13)</x:f>
        <x:v>78.44571428571429</x:v>
      </x:c>
      <x:c r="AB454" s="18" t="n">
        <x:f>IF(U454=0,0,N454*S454/U454)</x:f>
        <x:v>588.342857142857</x:v>
      </x:c>
      <x:c r="AC454" s="18" t="n">
        <x:f>IF(U454=0,0,P454*S454/U454)</x:f>
        <x:v>1172.5714285714284</x:v>
      </x:c>
      <x:c r="AD454" s="18" t="n">
        <x:f>MAX(AB454,AC454*'01 Controls'!$E$14)</x:f>
        <x:v>588.342857142857</x:v>
      </x:c>
      <x:c r="AE454" s="18" t="n">
        <x:f>IF(U454=0,0,N454*T454/U454)</x:f>
        <x:v>44.12571428571428</x:v>
      </x:c>
      <x:c r="AF454" s="18" t="n">
        <x:f>IF(U454=0,0,P454*T454/U454)</x:f>
        <x:v>87.94285714285714</x:v>
      </x:c>
      <x:c r="AG454" s="18" t="n">
        <x:f>MAX(AE454,AF454*'01 Controls'!$E$15)</x:f>
        <x:v>44.12571428571428</x:v>
      </x:c>
      <x:c r="AH454" s="18" t="n">
        <x:f>SUM(V454,Y454,AB454,AE454)</x:f>
        <x:v>857.9999999999999</x:v>
      </x:c>
      <x:c r="AI454" s="18" t="n">
        <x:f>N454-AH454</x:f>
        <x:v>1.1368683772161603e-13</x:v>
      </x:c>
      <x:c r="AJ454" s="18" t="n">
        <x:f>V454*INDEX('07 Mode Capacity'!$P$6:$P$17,MATCH("AIR-"&amp;I454,'07 Mode Capacity'!$C$6:$C$17,0))</x:f>
        <x:v>29.845760606700008</x:v>
      </x:c>
      <x:c r="AK454" s="18" t="n">
        <x:f>Y454*INDEX('07 Mode Capacity'!$P$6:$P$17,MATCH("OCEAN-"&amp;I454,'07 Mode Capacity'!$C$6:$C$17,0))</x:f>
        <x:v>11.773842661630363</x:v>
      </x:c>
      <x:c r="AL454" s="18" t="n">
        <x:f>AB454*INDEX('07 Mode Capacity'!$P$6:$P$17,MATCH("LAND-"&amp;I454,'07 Mode Capacity'!$C$6:$C$17,0))</x:f>
        <x:v>225.04168663275775</x:v>
      </x:c>
      <x:c r="AM454" s="18" t="n">
        <x:f>AE454*INDEX('07 Mode Capacity'!$P$6:$P$17,MATCH("INLAND-"&amp;I454,'07 Mode Capacity'!$C$6:$C$17,0))</x:f>
        <x:v>44.12571428571428</x:v>
      </x:c>
      <x:c r="AN454" s="18" t="n">
        <x:f>SUM(AJ454:AM454)</x:f>
        <x:v>310.7870041868024</x:v>
      </x:c>
      <x:c r="AO454" s="17" t="n">
        <x:f>IF(N454=0,1,AN454/N454)</x:f>
        <x:v>0.36222261560233376</x:v>
      </x:c>
      <x:c r="AP454" s="11" t="str">
        <x:f>IF(AO454&gt;='01 Controls'!$E$16,"PASS","FAIL")</x:f>
        <x:v>FAIL</x:v>
      </x:c>
      <x:c r="AQ454" s="11" t="str">
        <x:v>UNQUANTIFIED</x:v>
      </x:c>
      <x:c r="AR454" s="11" t="str">
        <x:v>Position-class planning record; serial item and receiver open</x:v>
      </x:c>
      <x:c r="AS454" s="26"/>
      <x:c r="AT454" s="26"/>
    </x:row>
    <x:row r="455">
      <x:c r="C455" s="11" t="str">
        <x:v>C2-J-CIE-ISO-18</x:v>
      </x:c>
      <x:c r="D455" s="11" t="str">
        <x:v>C2</x:v>
      </x:c>
      <x:c r="E455" s="11" t="str">
        <x:v>Gulf–Atlantic hurricane</x:v>
      </x:c>
      <x:c r="F455" s="11" t="str">
        <x:v>J-CIE</x:v>
      </x:c>
      <x:c r="G455" s="11" t="str">
        <x:v>Civil integration and effects group</x:v>
      </x:c>
      <x:c r="H455" s="11" t="str">
        <x:v>ISO-18</x:v>
      </x:c>
      <x:c r="I455" s="19" t="n">
        <x:v>48</x:v>
      </x:c>
      <x:c r="J455" s="21" t="n">
        <x:v>4</x:v>
      </x:c>
      <x:c r="K455" s="18" t="n">
        <x:f>'05 Cargo Register'!K7</x:f>
        <x:v>268.125</x:v>
      </x:c>
      <x:c r="L455" s="18" t="n">
        <x:f>'05 Cargo Register'!N7</x:f>
        <x:v>18</x:v>
      </x:c>
      <x:c r="M455" s="18" t="n">
        <x:f>'05 Cargo Register'!O7</x:f>
        <x:v>475.20000000000005</x:v>
      </x:c>
      <x:c r="N455" s="18" t="n">
        <x:f>J455*K455</x:f>
        <x:v>1072.5</x:v>
      </x:c>
      <x:c r="O455" s="18" t="n">
        <x:f>J455*L455</x:f>
        <x:v>72</x:v>
      </x:c>
      <x:c r="P455" s="18" t="n">
        <x:f>J455*M455</x:f>
        <x:v>1900.8000000000002</x:v>
      </x:c>
      <x:c r="Q455" s="22" t="n">
        <x:f>'01 Controls'!$E$23*'02 Cargo Classes'!$M$7</x:f>
        <x:v>0.010000000000000002</x:v>
      </x:c>
      <x:c r="R455" s="22" t="n">
        <x:f>'01 Controls'!$F$23*'02 Cargo Classes'!$N$7</x:f>
        <x:v>0.2</x:v>
      </x:c>
      <x:c r="S455" s="22" t="n">
        <x:f>'01 Controls'!$G$23*'02 Cargo Classes'!$O$7</x:f>
        <x:v>0.72</x:v>
      </x:c>
      <x:c r="T455" s="22" t="n">
        <x:f>'01 Controls'!$H$23*'02 Cargo Classes'!$P$7</x:f>
        <x:v>0.12</x:v>
      </x:c>
      <x:c r="U455" s="22" t="n">
        <x:f>SUM(Q455:T455)</x:f>
        <x:v>1.0499999999999998</x:v>
      </x:c>
      <x:c r="V455" s="18" t="n">
        <x:f>IF(U455=0,0,N455*Q455/U455)</x:f>
        <x:v>10.214285714285717</x:v>
      </x:c>
      <x:c r="W455" s="18" t="n">
        <x:f>IF(U455=0,0,P455*Q455/U455)</x:f>
        <x:v>18.10285714285715</x:v>
      </x:c>
      <x:c r="X455" s="18" t="n">
        <x:f>MAX(V455,W455*'01 Controls'!$E$12)</x:f>
        <x:v>10.214285714285717</x:v>
      </x:c>
      <x:c r="Y455" s="18" t="n">
        <x:f>IF(U455=0,0,N455*R455/U455)</x:f>
        <x:v>204.28571428571433</x:v>
      </x:c>
      <x:c r="Z455" s="18" t="n">
        <x:f>IF(U455=0,0,P455*R455/U455)</x:f>
        <x:v>362.057142857143</x:v>
      </x:c>
      <x:c r="AA455" s="18" t="n">
        <x:f>MAX(Y455,Z455*'01 Controls'!$E$13)</x:f>
        <x:v>204.28571428571433</x:v>
      </x:c>
      <x:c r="AB455" s="18" t="n">
        <x:f>IF(U455=0,0,N455*S455/U455)</x:f>
        <x:v>735.4285714285714</x:v>
      </x:c>
      <x:c r="AC455" s="18" t="n">
        <x:f>IF(U455=0,0,P455*S455/U455)</x:f>
        <x:v>1303.4057142857146</x:v>
      </x:c>
      <x:c r="AD455" s="18" t="n">
        <x:f>MAX(AB455,AC455*'01 Controls'!$E$14)</x:f>
        <x:v>735.4285714285714</x:v>
      </x:c>
      <x:c r="AE455" s="18" t="n">
        <x:f>IF(U455=0,0,N455*T455/U455)</x:f>
        <x:v>122.57142857142858</x:v>
      </x:c>
      <x:c r="AF455" s="18" t="n">
        <x:f>IF(U455=0,0,P455*T455/U455)</x:f>
        <x:v>217.23428571428576</x:v>
      </x:c>
      <x:c r="AG455" s="18" t="n">
        <x:f>MAX(AE455,AF455*'01 Controls'!$E$15)</x:f>
        <x:v>122.57142857142858</x:v>
      </x:c>
      <x:c r="AH455" s="18" t="n">
        <x:f>SUM(V455,Y455,AB455,AE455)</x:f>
        <x:v>1072.5000000000002</x:v>
      </x:c>
      <x:c r="AI455" s="18" t="n">
        <x:f>N455-AH455</x:f>
        <x:v>-2.2737367544323206e-13</x:v>
      </x:c>
      <x:c r="AJ455" s="18" t="n">
        <x:f>V455*INDEX('07 Mode Capacity'!$P$6:$P$17,MATCH("AIR-"&amp;I455,'07 Mode Capacity'!$C$6:$C$17,0))</x:f>
        <x:v>2.863428509669204</x:v>
      </x:c>
      <x:c r="AK455" s="18" t="n">
        <x:f>Y455*INDEX('07 Mode Capacity'!$P$6:$P$17,MATCH("OCEAN-"&amp;I455,'07 Mode Capacity'!$C$6:$C$17,0))</x:f>
        <x:v>17.902840088366748</x:v>
      </x:c>
      <x:c r="AL455" s="18" t="n">
        <x:f>AB455*INDEX('07 Mode Capacity'!$P$6:$P$17,MATCH("LAND-"&amp;I455,'07 Mode Capacity'!$C$6:$C$17,0))</x:f>
        <x:v>89.75749032298407</x:v>
      </x:c>
      <x:c r="AM455" s="18" t="n">
        <x:f>AE455*INDEX('07 Mode Capacity'!$P$6:$P$17,MATCH("INLAND-"&amp;I455,'07 Mode Capacity'!$C$6:$C$17,0))</x:f>
        <x:v>77.37129826503477</x:v>
      </x:c>
      <x:c r="AN455" s="18" t="n">
        <x:f>SUM(AJ455:AM455)</x:f>
        <x:v>187.89505718605477</x:v>
      </x:c>
      <x:c r="AO455" s="17" t="n">
        <x:f>IF(N455=0,1,AN455/N455)</x:f>
        <x:v>0.175193526513804</x:v>
      </x:c>
      <x:c r="AP455" s="11" t="str">
        <x:f>IF(AO455&gt;='01 Controls'!$E$16,"PASS","FAIL")</x:f>
        <x:v>FAIL</x:v>
      </x:c>
      <x:c r="AQ455" s="11" t="str">
        <x:v>UNQUANTIFIED</x:v>
      </x:c>
      <x:c r="AR455" s="11" t="str">
        <x:v>Position-class planning record; serial item and receiver open</x:v>
      </x:c>
      <x:c r="AS455" s="26"/>
      <x:c r="AT455" s="26"/>
    </x:row>
    <x:row r="456">
      <x:c r="C456" s="11" t="str">
        <x:v>C2-J-CIE-COL-12</x:v>
      </x:c>
      <x:c r="D456" s="11" t="str">
        <x:v>C2</x:v>
      </x:c>
      <x:c r="E456" s="11" t="str">
        <x:v>Gulf–Atlantic hurricane</x:v>
      </x:c>
      <x:c r="F456" s="11" t="str">
        <x:v>J-CIE</x:v>
      </x:c>
      <x:c r="G456" s="11" t="str">
        <x:v>Civil integration and effects group</x:v>
      </x:c>
      <x:c r="H456" s="11" t="str">
        <x:v>COL-12</x:v>
      </x:c>
      <x:c r="I456" s="19" t="n">
        <x:v>24</x:v>
      </x:c>
      <x:c r="J456" s="21" t="n">
        <x:v>4</x:v>
      </x:c>
      <x:c r="K456" s="18" t="n">
        <x:f>'05 Cargo Register'!K8</x:f>
        <x:v>53.625</x:v>
      </x:c>
      <x:c r="L456" s="18" t="n">
        <x:f>'05 Cargo Register'!N8</x:f>
        <x:v>6</x:v>
      </x:c>
      <x:c r="M456" s="18" t="n">
        <x:f>'05 Cargo Register'!O8</x:f>
        <x:v>158.4</x:v>
      </x:c>
      <x:c r="N456" s="18" t="n">
        <x:f>J456*K456</x:f>
        <x:v>214.5</x:v>
      </x:c>
      <x:c r="O456" s="18" t="n">
        <x:f>J456*L456</x:f>
        <x:v>24</x:v>
      </x:c>
      <x:c r="P456" s="18" t="n">
        <x:f>J456*M456</x:f>
        <x:v>633.6</x:v>
      </x:c>
      <x:c r="Q456" s="22" t="n">
        <x:f>'01 Controls'!$E$23*'02 Cargo Classes'!$M$8</x:f>
        <x:v>0.1</x:v>
      </x:c>
      <x:c r="R456" s="22" t="n">
        <x:f>'01 Controls'!$F$23*'02 Cargo Classes'!$N$8</x:f>
        <x:v>0.13999999999999999</x:v>
      </x:c>
      <x:c r="S456" s="22" t="n">
        <x:f>'01 Controls'!$G$23*'02 Cargo Classes'!$O$8</x:f>
        <x:v>0.72</x:v>
      </x:c>
      <x:c r="T456" s="22" t="n">
        <x:f>'01 Controls'!$H$23*'02 Cargo Classes'!$P$8</x:f>
        <x:v>0.03</x:v>
      </x:c>
      <x:c r="U456" s="22" t="n">
        <x:f>SUM(Q456:T456)</x:f>
        <x:v>0.99</x:v>
      </x:c>
      <x:c r="V456" s="18" t="n">
        <x:f>IF(U456=0,0,N456*Q456/U456)</x:f>
        <x:v>21.66666666666667</x:v>
      </x:c>
      <x:c r="W456" s="18" t="n">
        <x:f>IF(U456=0,0,P456*Q456/U456)</x:f>
        <x:v>64.00000000000001</x:v>
      </x:c>
      <x:c r="X456" s="18" t="n">
        <x:f>MAX(V456,W456*'01 Controls'!$E$12)</x:f>
        <x:v>21.66666666666667</x:v>
      </x:c>
      <x:c r="Y456" s="18" t="n">
        <x:f>IF(U456=0,0,N456*R456/U456)</x:f>
        <x:v>30.333333333333332</x:v>
      </x:c>
      <x:c r="Z456" s="18" t="n">
        <x:f>IF(U456=0,0,P456*R456/U456)</x:f>
        <x:v>89.6</x:v>
      </x:c>
      <x:c r="AA456" s="18" t="n">
        <x:f>MAX(Y456,Z456*'01 Controls'!$E$13)</x:f>
        <x:v>30.333333333333332</x:v>
      </x:c>
      <x:c r="AB456" s="18" t="n">
        <x:f>IF(U456=0,0,N456*S456/U456)</x:f>
        <x:v>156</x:v>
      </x:c>
      <x:c r="AC456" s="18" t="n">
        <x:f>IF(U456=0,0,P456*S456/U456)</x:f>
        <x:v>460.8</x:v>
      </x:c>
      <x:c r="AD456" s="18" t="n">
        <x:f>MAX(AB456,AC456*'01 Controls'!$E$14)</x:f>
        <x:v>156</x:v>
      </x:c>
      <x:c r="AE456" s="18" t="n">
        <x:f>IF(U456=0,0,N456*T456/U456)</x:f>
        <x:v>6.5</x:v>
      </x:c>
      <x:c r="AF456" s="18" t="n">
        <x:f>IF(U456=0,0,P456*T456/U456)</x:f>
        <x:v>19.2</x:v>
      </x:c>
      <x:c r="AG456" s="18" t="n">
        <x:f>MAX(AE456,AF456*'01 Controls'!$E$15)</x:f>
        <x:v>6.5</x:v>
      </x:c>
      <x:c r="AH456" s="18" t="n">
        <x:f>SUM(V456,Y456,AB456,AE456)</x:f>
        <x:v>214.5</x:v>
      </x:c>
      <x:c r="AI456" s="18" t="n">
        <x:f>N456-AH456</x:f>
        <x:v>0</x:v>
      </x:c>
      <x:c r="AJ456" s="18" t="n">
        <x:f>V456*INDEX('07 Mode Capacity'!$P$6:$P$17,MATCH("AIR-"&amp;I456,'07 Mode Capacity'!$C$6:$C$17,0))</x:f>
        <x:v>4.396471469842173</x:v>
      </x:c>
      <x:c r="AK456" s="18" t="n">
        <x:f>Y456*INDEX('07 Mode Capacity'!$P$6:$P$17,MATCH("OCEAN-"&amp;I456,'07 Mode Capacity'!$C$6:$C$17,0))</x:f>
        <x:v>4.552701155459973</x:v>
      </x:c>
      <x:c r="AL456" s="18" t="n">
        <x:f>AB456*INDEX('07 Mode Capacity'!$P$6:$P$17,MATCH("LAND-"&amp;I456,'07 Mode Capacity'!$C$6:$C$17,0))</x:f>
        <x:v>59.6701441829282</x:v>
      </x:c>
      <x:c r="AM456" s="18" t="n">
        <x:f>AE456*INDEX('07 Mode Capacity'!$P$6:$P$17,MATCH("INLAND-"&amp;I456,'07 Mode Capacity'!$C$6:$C$17,0))</x:f>
        <x:v>6.5</x:v>
      </x:c>
      <x:c r="AN456" s="18" t="n">
        <x:f>SUM(AJ456:AM456)</x:f>
        <x:v>75.11931680823034</x:v>
      </x:c>
      <x:c r="AO456" s="17" t="n">
        <x:f>IF(N456=0,1,AN456/N456)</x:f>
        <x:v>0.350206605166575</x:v>
      </x:c>
      <x:c r="AP456" s="11" t="str">
        <x:f>IF(AO456&gt;='01 Controls'!$E$16,"PASS","FAIL")</x:f>
        <x:v>FAIL</x:v>
      </x:c>
      <x:c r="AQ456" s="11" t="str">
        <x:v>UNQUANTIFIED</x:v>
      </x:c>
      <x:c r="AR456" s="11" t="str">
        <x:v>Position-class planning record; serial item and receiver open</x:v>
      </x:c>
      <x:c r="AS456" s="26"/>
      <x:c r="AT456" s="26"/>
    </x:row>
    <x:row r="457">
      <x:c r="C457" s="11" t="str">
        <x:v>C2-J-CIE-BAT-22</x:v>
      </x:c>
      <x:c r="D457" s="11" t="str">
        <x:v>C2</x:v>
      </x:c>
      <x:c r="E457" s="11" t="str">
        <x:v>Gulf–Atlantic hurricane</x:v>
      </x:c>
      <x:c r="F457" s="11" t="str">
        <x:v>J-CIE</x:v>
      </x:c>
      <x:c r="G457" s="11" t="str">
        <x:v>Civil integration and effects group</x:v>
      </x:c>
      <x:c r="H457" s="11" t="str">
        <x:v>BAT-22</x:v>
      </x:c>
      <x:c r="I457" s="19" t="n">
        <x:v>48</x:v>
      </x:c>
      <x:c r="J457" s="21" t="n">
        <x:v>4</x:v>
      </x:c>
      <x:c r="K457" s="18" t="n">
        <x:f>'05 Cargo Register'!K9</x:f>
        <x:v>53.625</x:v>
      </x:c>
      <x:c r="L457" s="18" t="n">
        <x:f>'05 Cargo Register'!N9</x:f>
        <x:v>4</x:v>
      </x:c>
      <x:c r="M457" s="18" t="n">
        <x:f>'05 Cargo Register'!O9</x:f>
        <x:v>105.60000000000001</x:v>
      </x:c>
      <x:c r="N457" s="18" t="n">
        <x:f>J457*K457</x:f>
        <x:v>214.5</x:v>
      </x:c>
      <x:c r="O457" s="18" t="n">
        <x:f>J457*L457</x:f>
        <x:v>16</x:v>
      </x:c>
      <x:c r="P457" s="18" t="n">
        <x:f>J457*M457</x:f>
        <x:v>422.40000000000003</x:v>
      </x:c>
      <x:c r="Q457" s="22" t="n">
        <x:f>'01 Controls'!$E$23*'02 Cargo Classes'!$M$9</x:f>
        <x:v>0</x:v>
      </x:c>
      <x:c r="R457" s="22" t="n">
        <x:f>'01 Controls'!$F$23*'02 Cargo Classes'!$N$9</x:f>
        <x:v>0.2</x:v>
      </x:c>
      <x:c r="S457" s="22" t="n">
        <x:f>'01 Controls'!$G$23*'02 Cargo Classes'!$O$9</x:f>
        <x:v>0.6</x:v>
      </x:c>
      <x:c r="T457" s="22" t="n">
        <x:f>'01 Controls'!$H$23*'02 Cargo Classes'!$P$9</x:f>
        <x:v>0.075</x:v>
      </x:c>
      <x:c r="U457" s="22" t="n">
        <x:f>SUM(Q457:T457)</x:f>
        <x:v>0.875</x:v>
      </x:c>
      <x:c r="V457" s="18" t="n">
        <x:f>IF(U457=0,0,N457*Q457/U457)</x:f>
        <x:v>0</x:v>
      </x:c>
      <x:c r="W457" s="18" t="n">
        <x:f>IF(U457=0,0,P457*Q457/U457)</x:f>
        <x:v>0</x:v>
      </x:c>
      <x:c r="X457" s="18" t="n">
        <x:f>MAX(V457,W457*'01 Controls'!$E$12)</x:f>
        <x:v>0</x:v>
      </x:c>
      <x:c r="Y457" s="18" t="n">
        <x:f>IF(U457=0,0,N457*R457/U457)</x:f>
        <x:v>49.02857142857143</x:v>
      </x:c>
      <x:c r="Z457" s="18" t="n">
        <x:f>IF(U457=0,0,P457*R457/U457)</x:f>
        <x:v>96.54857142857145</x:v>
      </x:c>
      <x:c r="AA457" s="18" t="n">
        <x:f>MAX(Y457,Z457*'01 Controls'!$E$13)</x:f>
        <x:v>49.02857142857143</x:v>
      </x:c>
      <x:c r="AB457" s="18" t="n">
        <x:f>IF(U457=0,0,N457*S457/U457)</x:f>
        <x:v>147.08571428571426</x:v>
      </x:c>
      <x:c r="AC457" s="18" t="n">
        <x:f>IF(U457=0,0,P457*S457/U457)</x:f>
        <x:v>289.6457142857143</x:v>
      </x:c>
      <x:c r="AD457" s="18" t="n">
        <x:f>MAX(AB457,AC457*'01 Controls'!$E$14)</x:f>
        <x:v>147.08571428571426</x:v>
      </x:c>
      <x:c r="AE457" s="18" t="n">
        <x:f>IF(U457=0,0,N457*T457/U457)</x:f>
        <x:v>18.385714285714283</x:v>
      </x:c>
      <x:c r="AF457" s="18" t="n">
        <x:f>IF(U457=0,0,P457*T457/U457)</x:f>
        <x:v>36.205714285714286</x:v>
      </x:c>
      <x:c r="AG457" s="18" t="n">
        <x:f>MAX(AE457,AF457*'01 Controls'!$E$15)</x:f>
        <x:v>18.385714285714283</x:v>
      </x:c>
      <x:c r="AH457" s="18" t="n">
        <x:f>SUM(V457,Y457,AB457,AE457)</x:f>
        <x:v>214.49999999999997</x:v>
      </x:c>
      <x:c r="AI457" s="18" t="n">
        <x:f>N457-AH457</x:f>
        <x:v>2.842170943040401e-14</x:v>
      </x:c>
      <x:c r="AJ457" s="18" t="n">
        <x:f>V457*INDEX('07 Mode Capacity'!$P$6:$P$17,MATCH("AIR-"&amp;I457,'07 Mode Capacity'!$C$6:$C$17,0))</x:f>
        <x:v>0</x:v>
      </x:c>
      <x:c r="AK457" s="18" t="n">
        <x:f>Y457*INDEX('07 Mode Capacity'!$P$6:$P$17,MATCH("OCEAN-"&amp;I457,'07 Mode Capacity'!$C$6:$C$17,0))</x:f>
        <x:v>4.296681621208019</x:v>
      </x:c>
      <x:c r="AL457" s="18" t="n">
        <x:f>AB457*INDEX('07 Mode Capacity'!$P$6:$P$17,MATCH("LAND-"&amp;I457,'07 Mode Capacity'!$C$6:$C$17,0))</x:f>
        <x:v>17.951498064596812</x:v>
      </x:c>
      <x:c r="AM457" s="18" t="n">
        <x:f>AE457*INDEX('07 Mode Capacity'!$P$6:$P$17,MATCH("INLAND-"&amp;I457,'07 Mode Capacity'!$C$6:$C$17,0))</x:f>
        <x:v>11.605694739755211</x:v>
      </x:c>
      <x:c r="AN457" s="18" t="n">
        <x:f>SUM(AJ457:AM457)</x:f>
        <x:v>33.85387442556004</x:v>
      </x:c>
      <x:c r="AO457" s="17" t="n">
        <x:f>IF(N457=0,1,AN457/N457)</x:f>
        <x:v>0.15782692039888133</x:v>
      </x:c>
      <x:c r="AP457" s="11" t="str">
        <x:f>IF(AO457&gt;='01 Controls'!$E$16,"PASS","FAIL")</x:f>
        <x:v>FAIL</x:v>
      </x:c>
      <x:c r="AQ457" s="11" t="str">
        <x:v>UNQUANTIFIED</x:v>
      </x:c>
      <x:c r="AR457" s="11" t="str">
        <x:v>Position-class planning record; serial item and receiver open</x:v>
      </x:c>
      <x:c r="AS457" s="26"/>
      <x:c r="AT457" s="26"/>
    </x:row>
    <x:row r="458">
      <x:c r="C458" s="11" t="str">
        <x:v>C2-J-CIE-TNK-20</x:v>
      </x:c>
      <x:c r="D458" s="11" t="str">
        <x:v>C2</x:v>
      </x:c>
      <x:c r="E458" s="11" t="str">
        <x:v>Gulf–Atlantic hurricane</x:v>
      </x:c>
      <x:c r="F458" s="11" t="str">
        <x:v>J-CIE</x:v>
      </x:c>
      <x:c r="G458" s="11" t="str">
        <x:v>Civil integration and effects group</x:v>
      </x:c>
      <x:c r="H458" s="11" t="str">
        <x:v>TNK-20</x:v>
      </x:c>
      <x:c r="I458" s="19" t="n">
        <x:v>48</x:v>
      </x:c>
      <x:c r="J458" s="21" t="n">
        <x:v>4</x:v>
      </x:c>
      <x:c r="K458" s="18" t="n">
        <x:f>'05 Cargo Register'!K10</x:f>
        <x:v>53.625</x:v>
      </x:c>
      <x:c r="L458" s="18" t="n">
        <x:f>'05 Cargo Register'!N10</x:f>
        <x:v>4</x:v>
      </x:c>
      <x:c r="M458" s="18" t="n">
        <x:f>'05 Cargo Register'!O10</x:f>
        <x:v>85</x:v>
      </x:c>
      <x:c r="N458" s="18" t="n">
        <x:f>J458*K458</x:f>
        <x:v>214.5</x:v>
      </x:c>
      <x:c r="O458" s="18" t="n">
        <x:f>J458*L458</x:f>
        <x:v>16</x:v>
      </x:c>
      <x:c r="P458" s="18" t="n">
        <x:f>J458*M458</x:f>
        <x:v>340</x:v>
      </x:c>
      <x:c r="Q458" s="22" t="n">
        <x:f>'01 Controls'!$E$23*'02 Cargo Classes'!$M$10</x:f>
        <x:v>0</x:v>
      </x:c>
      <x:c r="R458" s="22" t="n">
        <x:f>'01 Controls'!$F$23*'02 Cargo Classes'!$N$10</x:f>
        <x:v>0.24</x:v>
      </x:c>
      <x:c r="S458" s="22" t="n">
        <x:f>'01 Controls'!$G$23*'02 Cargo Classes'!$O$10</x:f>
        <x:v>0.6</x:v>
      </x:c>
      <x:c r="T458" s="22" t="n">
        <x:f>'01 Controls'!$H$23*'02 Cargo Classes'!$P$10</x:f>
        <x:v>0.15</x:v>
      </x:c>
      <x:c r="U458" s="22" t="n">
        <x:f>SUM(Q458:T458)</x:f>
        <x:v>0.99</x:v>
      </x:c>
      <x:c r="V458" s="18" t="n">
        <x:f>IF(U458=0,0,N458*Q458/U458)</x:f>
        <x:v>0</x:v>
      </x:c>
      <x:c r="W458" s="18" t="n">
        <x:f>IF(U458=0,0,P458*Q458/U458)</x:f>
        <x:v>0</x:v>
      </x:c>
      <x:c r="X458" s="18" t="n">
        <x:f>MAX(V458,W458*'01 Controls'!$E$12)</x:f>
        <x:v>0</x:v>
      </x:c>
      <x:c r="Y458" s="18" t="n">
        <x:f>IF(U458=0,0,N458*R458/U458)</x:f>
        <x:v>52</x:v>
      </x:c>
      <x:c r="Z458" s="18" t="n">
        <x:f>IF(U458=0,0,P458*R458/U458)</x:f>
        <x:v>82.42424242424242</x:v>
      </x:c>
      <x:c r="AA458" s="18" t="n">
        <x:f>MAX(Y458,Z458*'01 Controls'!$E$13)</x:f>
        <x:v>52</x:v>
      </x:c>
      <x:c r="AB458" s="18" t="n">
        <x:f>IF(U458=0,0,N458*S458/U458)</x:f>
        <x:v>130</x:v>
      </x:c>
      <x:c r="AC458" s="18" t="n">
        <x:f>IF(U458=0,0,P458*S458/U458)</x:f>
        <x:v>206.06060606060606</x:v>
      </x:c>
      <x:c r="AD458" s="18" t="n">
        <x:f>MAX(AB458,AC458*'01 Controls'!$E$14)</x:f>
        <x:v>130</x:v>
      </x:c>
      <x:c r="AE458" s="18" t="n">
        <x:f>IF(U458=0,0,N458*T458/U458)</x:f>
        <x:v>32.5</x:v>
      </x:c>
      <x:c r="AF458" s="18" t="n">
        <x:f>IF(U458=0,0,P458*T458/U458)</x:f>
        <x:v>51.515151515151516</x:v>
      </x:c>
      <x:c r="AG458" s="18" t="n">
        <x:f>MAX(AE458,AF458*'01 Controls'!$E$15)</x:f>
        <x:v>32.5</x:v>
      </x:c>
      <x:c r="AH458" s="18" t="n">
        <x:f>SUM(V458,Y458,AB458,AE458)</x:f>
        <x:v>214.5</x:v>
      </x:c>
      <x:c r="AI458" s="18" t="n">
        <x:f>N458-AH458</x:f>
        <x:v>0</x:v>
      </x:c>
      <x:c r="AJ458" s="18" t="n">
        <x:f>V458*INDEX('07 Mode Capacity'!$P$6:$P$17,MATCH("AIR-"&amp;I458,'07 Mode Capacity'!$C$6:$C$17,0))</x:f>
        <x:v>0</x:v>
      </x:c>
      <x:c r="AK458" s="18" t="n">
        <x:f>Y458*INDEX('07 Mode Capacity'!$P$6:$P$17,MATCH("OCEAN-"&amp;I458,'07 Mode Capacity'!$C$6:$C$17,0))</x:f>
        <x:v>4.5570865679478985</x:v>
      </x:c>
      <x:c r="AL458" s="18" t="n">
        <x:f>AB458*INDEX('07 Mode Capacity'!$P$6:$P$17,MATCH("LAND-"&amp;I458,'07 Mode Capacity'!$C$6:$C$17,0))</x:f>
        <x:v>15.866223036891123</x:v>
      </x:c>
      <x:c r="AM458" s="18" t="n">
        <x:f>AE458*INDEX('07 Mode Capacity'!$P$6:$P$17,MATCH("INLAND-"&amp;I458,'07 Mode Capacity'!$C$6:$C$17,0))</x:f>
        <x:v>20.51511696421376</x:v>
      </x:c>
      <x:c r="AN458" s="18" t="n">
        <x:f>SUM(AJ458:AM458)</x:f>
        <x:v>40.93842656905278</x:v>
      </x:c>
      <x:c r="AO458" s="17" t="n">
        <x:f>IF(N458=0,1,AN458/N458)</x:f>
        <x:v>0.1908551355200596</x:v>
      </x:c>
      <x:c r="AP458" s="11" t="str">
        <x:f>IF(AO458&gt;='01 Controls'!$E$16,"PASS","FAIL")</x:f>
        <x:v>FAIL</x:v>
      </x:c>
      <x:c r="AQ458" s="11" t="str">
        <x:v>UNQUANTIFIED</x:v>
      </x:c>
      <x:c r="AR458" s="11" t="str">
        <x:v>Position-class planning record; serial item and receiver open</x:v>
      </x:c>
      <x:c r="AS458" s="26"/>
      <x:c r="AT458" s="26"/>
    </x:row>
    <x:row r="459">
      <x:c r="C459" s="11" t="str">
        <x:v>C2-J-CIE-FLR-24</x:v>
      </x:c>
      <x:c r="D459" s="11" t="str">
        <x:v>C2</x:v>
      </x:c>
      <x:c r="E459" s="11" t="str">
        <x:v>Gulf–Atlantic hurricane</x:v>
      </x:c>
      <x:c r="F459" s="11" t="str">
        <x:v>J-CIE</x:v>
      </x:c>
      <x:c r="G459" s="11" t="str">
        <x:v>Civil integration and effects group</x:v>
      </x:c>
      <x:c r="H459" s="11" t="str">
        <x:v>FLR-24</x:v>
      </x:c>
      <x:c r="I459" s="19" t="n">
        <x:v>48</x:v>
      </x:c>
      <x:c r="J459" s="21" t="n">
        <x:v>4</x:v>
      </x:c>
      <x:c r="K459" s="18" t="n">
        <x:f>'05 Cargo Register'!K11</x:f>
        <x:v>107.25</x:v>
      </x:c>
      <x:c r="L459" s="18" t="n">
        <x:f>'05 Cargo Register'!N11</x:f>
        <x:v>6</x:v>
      </x:c>
      <x:c r="M459" s="18" t="n">
        <x:f>'05 Cargo Register'!O11</x:f>
        <x:v>192</x:v>
      </x:c>
      <x:c r="N459" s="18" t="n">
        <x:f>J459*K459</x:f>
        <x:v>429</x:v>
      </x:c>
      <x:c r="O459" s="18" t="n">
        <x:f>J459*L459</x:f>
        <x:v>24</x:v>
      </x:c>
      <x:c r="P459" s="18" t="n">
        <x:f>J459*M459</x:f>
        <x:v>768</x:v>
      </x:c>
      <x:c r="Q459" s="22" t="n">
        <x:f>'01 Controls'!$E$23*'02 Cargo Classes'!$M$11</x:f>
        <x:v>0</x:v>
      </x:c>
      <x:c r="R459" s="22" t="n">
        <x:f>'01 Controls'!$F$23*'02 Cargo Classes'!$N$11</x:f>
        <x:v>0.24</x:v>
      </x:c>
      <x:c r="S459" s="22" t="n">
        <x:f>'01 Controls'!$G$23*'02 Cargo Classes'!$O$11</x:f>
        <x:v>0.6</x:v>
      </x:c>
      <x:c r="T459" s="22" t="n">
        <x:f>'01 Controls'!$H$23*'02 Cargo Classes'!$P$11</x:f>
        <x:v>0.12</x:v>
      </x:c>
      <x:c r="U459" s="22" t="n">
        <x:f>SUM(Q459:T459)</x:f>
        <x:v>0.96</x:v>
      </x:c>
      <x:c r="V459" s="18" t="n">
        <x:f>IF(U459=0,0,N459*Q459/U459)</x:f>
        <x:v>0</x:v>
      </x:c>
      <x:c r="W459" s="18" t="n">
        <x:f>IF(U459=0,0,P459*Q459/U459)</x:f>
        <x:v>0</x:v>
      </x:c>
      <x:c r="X459" s="18" t="n">
        <x:f>MAX(V459,W459*'01 Controls'!$E$12)</x:f>
        <x:v>0</x:v>
      </x:c>
      <x:c r="Y459" s="18" t="n">
        <x:f>IF(U459=0,0,N459*R459/U459)</x:f>
        <x:v>107.25</x:v>
      </x:c>
      <x:c r="Z459" s="18" t="n">
        <x:f>IF(U459=0,0,P459*R459/U459)</x:f>
        <x:v>192</x:v>
      </x:c>
      <x:c r="AA459" s="18" t="n">
        <x:f>MAX(Y459,Z459*'01 Controls'!$E$13)</x:f>
        <x:v>107.25</x:v>
      </x:c>
      <x:c r="AB459" s="18" t="n">
        <x:f>IF(U459=0,0,N459*S459/U459)</x:f>
        <x:v>268.125</x:v>
      </x:c>
      <x:c r="AC459" s="18" t="n">
        <x:f>IF(U459=0,0,P459*S459/U459)</x:f>
        <x:v>479.99999999999994</x:v>
      </x:c>
      <x:c r="AD459" s="18" t="n">
        <x:f>MAX(AB459,AC459*'01 Controls'!$E$14)</x:f>
        <x:v>268.125</x:v>
      </x:c>
      <x:c r="AE459" s="18" t="n">
        <x:f>IF(U459=0,0,N459*T459/U459)</x:f>
        <x:v>53.625</x:v>
      </x:c>
      <x:c r="AF459" s="18" t="n">
        <x:f>IF(U459=0,0,P459*T459/U459)</x:f>
        <x:v>96</x:v>
      </x:c>
      <x:c r="AG459" s="18" t="n">
        <x:f>MAX(AE459,AF459*'01 Controls'!$E$15)</x:f>
        <x:v>53.625</x:v>
      </x:c>
      <x:c r="AH459" s="18" t="n">
        <x:f>SUM(V459,Y459,AB459,AE459)</x:f>
        <x:v>429</x:v>
      </x:c>
      <x:c r="AI459" s="18" t="n">
        <x:f>N459-AH459</x:f>
        <x:v>0</x:v>
      </x:c>
      <x:c r="AJ459" s="18" t="n">
        <x:f>V459*INDEX('07 Mode Capacity'!$P$6:$P$17,MATCH("AIR-"&amp;I459,'07 Mode Capacity'!$C$6:$C$17,0))</x:f>
        <x:v>0</x:v>
      </x:c>
      <x:c r="AK459" s="18" t="n">
        <x:f>Y459*INDEX('07 Mode Capacity'!$P$6:$P$17,MATCH("OCEAN-"&amp;I459,'07 Mode Capacity'!$C$6:$C$17,0))</x:f>
        <x:v>9.39899104639254</x:v>
      </x:c>
      <x:c r="AL459" s="18" t="n">
        <x:f>AB459*INDEX('07 Mode Capacity'!$P$6:$P$17,MATCH("LAND-"&amp;I459,'07 Mode Capacity'!$C$6:$C$17,0))</x:f>
        <x:v>32.72408501358794</x:v>
      </x:c>
      <x:c r="AM459" s="18" t="n">
        <x:f>AE459*INDEX('07 Mode Capacity'!$P$6:$P$17,MATCH("INLAND-"&amp;I459,'07 Mode Capacity'!$C$6:$C$17,0))</x:f>
        <x:v>33.849942990952705</x:v>
      </x:c>
      <x:c r="AN459" s="18" t="n">
        <x:f>SUM(AJ459:AM459)</x:f>
        <x:v>75.97301905093317</x:v>
      </x:c>
      <x:c r="AO459" s="17" t="n">
        <x:f>IF(N459=0,1,AN459/N459)</x:f>
        <x:v>0.17709328450100972</x:v>
      </x:c>
      <x:c r="AP459" s="11" t="str">
        <x:f>IF(AO459&gt;='01 Controls'!$E$16,"PASS","FAIL")</x:f>
        <x:v>FAIL</x:v>
      </x:c>
      <x:c r="AQ459" s="11" t="str">
        <x:v>UNQUANTIFIED</x:v>
      </x:c>
      <x:c r="AR459" s="11" t="str">
        <x:v>Position-class planning record; serial item and receiver open</x:v>
      </x:c>
      <x:c r="AS459" s="26"/>
      <x:c r="AT459" s="26"/>
    </x:row>
    <x:row r="460">
      <x:c r="C460" s="11" t="str">
        <x:v>C2-J-CIE-ROL-30</x:v>
      </x:c>
      <x:c r="D460" s="11" t="str">
        <x:v>C2</x:v>
      </x:c>
      <x:c r="E460" s="11" t="str">
        <x:v>Gulf–Atlantic hurricane</x:v>
      </x:c>
      <x:c r="F460" s="11" t="str">
        <x:v>J-CIE</x:v>
      </x:c>
      <x:c r="G460" s="11" t="str">
        <x:v>Civil integration and effects group</x:v>
      </x:c>
      <x:c r="H460" s="11" t="str">
        <x:v>ROL-30</x:v>
      </x:c>
      <x:c r="I460" s="19" t="n">
        <x:v>48</x:v>
      </x:c>
      <x:c r="J460" s="21" t="n">
        <x:v>4</x:v>
      </x:c>
      <x:c r="K460" s="18" t="n">
        <x:f>'05 Cargo Register'!K12</x:f>
        <x:v>107.25</x:v>
      </x:c>
      <x:c r="L460" s="18" t="n">
        <x:f>'05 Cargo Register'!N12</x:f>
        <x:v>5</x:v>
      </x:c>
      <x:c r="M460" s="18" t="n">
        <x:f>'05 Cargo Register'!O12</x:f>
        <x:v>318.75</x:v>
      </x:c>
      <x:c r="N460" s="18" t="n">
        <x:f>J460*K460</x:f>
        <x:v>429</x:v>
      </x:c>
      <x:c r="O460" s="18" t="n">
        <x:f>J460*L460</x:f>
        <x:v>20</x:v>
      </x:c>
      <x:c r="P460" s="18" t="n">
        <x:f>J460*M460</x:f>
        <x:v>1275</x:v>
      </x:c>
      <x:c r="Q460" s="22" t="n">
        <x:f>'01 Controls'!$E$23*'02 Cargo Classes'!$M$12</x:f>
        <x:v>0</x:v>
      </x:c>
      <x:c r="R460" s="22" t="n">
        <x:f>'01 Controls'!$F$23*'02 Cargo Classes'!$N$12</x:f>
        <x:v>0.2</x:v>
      </x:c>
      <x:c r="S460" s="22" t="n">
        <x:f>'01 Controls'!$G$23*'02 Cargo Classes'!$O$12</x:f>
        <x:v>0.8999999999999999</x:v>
      </x:c>
      <x:c r="T460" s="22" t="n">
        <x:f>'01 Controls'!$H$23*'02 Cargo Classes'!$P$12</x:f>
        <x:v>0.09</x:v>
      </x:c>
      <x:c r="U460" s="22" t="n">
        <x:f>SUM(Q460:T460)</x:f>
        <x:v>1.19</x:v>
      </x:c>
      <x:c r="V460" s="18" t="n">
        <x:f>IF(U460=0,0,N460*Q460/U460)</x:f>
        <x:v>0</x:v>
      </x:c>
      <x:c r="W460" s="18" t="n">
        <x:f>IF(U460=0,0,P460*Q460/U460)</x:f>
        <x:v>0</x:v>
      </x:c>
      <x:c r="X460" s="18" t="n">
        <x:f>MAX(V460,W460*'01 Controls'!$E$12)</x:f>
        <x:v>0</x:v>
      </x:c>
      <x:c r="Y460" s="18" t="n">
        <x:f>IF(U460=0,0,N460*R460/U460)</x:f>
        <x:v>72.10084033613447</x:v>
      </x:c>
      <x:c r="Z460" s="18" t="n">
        <x:f>IF(U460=0,0,P460*R460/U460)</x:f>
        <x:v>214.2857142857143</x:v>
      </x:c>
      <x:c r="AA460" s="18" t="n">
        <x:f>MAX(Y460,Z460*'01 Controls'!$E$13)</x:f>
        <x:v>72.10084033613447</x:v>
      </x:c>
      <x:c r="AB460" s="18" t="n">
        <x:f>IF(U460=0,0,N460*S460/U460)</x:f>
        <x:v>324.453781512605</x:v>
      </x:c>
      <x:c r="AC460" s="18" t="n">
        <x:f>IF(U460=0,0,P460*S460/U460)</x:f>
        <x:v>964.2857142857143</x:v>
      </x:c>
      <x:c r="AD460" s="18" t="n">
        <x:f>MAX(AB460,AC460*'01 Controls'!$E$14)</x:f>
        <x:v>324.453781512605</x:v>
      </x:c>
      <x:c r="AE460" s="18" t="n">
        <x:f>IF(U460=0,0,N460*T460/U460)</x:f>
        <x:v>32.445378151260506</x:v>
      </x:c>
      <x:c r="AF460" s="18" t="n">
        <x:f>IF(U460=0,0,P460*T460/U460)</x:f>
        <x:v>96.42857142857143</x:v>
      </x:c>
      <x:c r="AG460" s="18" t="n">
        <x:f>MAX(AE460,AF460*'01 Controls'!$E$15)</x:f>
        <x:v>32.445378151260506</x:v>
      </x:c>
      <x:c r="AH460" s="18" t="n">
        <x:f>SUM(V460,Y460,AB460,AE460)</x:f>
        <x:v>429</x:v>
      </x:c>
      <x:c r="AI460" s="18" t="n">
        <x:f>N460-AH460</x:f>
        <x:v>0</x:v>
      </x:c>
      <x:c r="AJ460" s="18" t="n">
        <x:f>V460*INDEX('07 Mode Capacity'!$P$6:$P$17,MATCH("AIR-"&amp;I460,'07 Mode Capacity'!$C$6:$C$17,0))</x:f>
        <x:v>0</x:v>
      </x:c>
      <x:c r="AK460" s="18" t="n">
        <x:f>Y460*INDEX('07 Mode Capacity'!$P$6:$P$17,MATCH("OCEAN-"&amp;I460,'07 Mode Capacity'!$C$6:$C$17,0))</x:f>
        <x:v>6.318649442952969</x:v>
      </x:c>
      <x:c r="AL460" s="18" t="n">
        <x:f>AB460*INDEX('07 Mode Capacity'!$P$6:$P$17,MATCH("LAND-"&amp;I460,'07 Mode Capacity'!$C$6:$C$17,0))</x:f>
        <x:v>39.59889278955179</x:v>
      </x:c>
      <x:c r="AM460" s="18" t="n">
        <x:f>AE460*INDEX('07 Mode Capacity'!$P$6:$P$17,MATCH("INLAND-"&amp;I460,'07 Mode Capacity'!$C$6:$C$17,0))</x:f>
        <x:v>20.480637776038613</x:v>
      </x:c>
      <x:c r="AN460" s="18" t="n">
        <x:f>SUM(AJ460:AM460)</x:f>
        <x:v>66.39818000854336</x:v>
      </x:c>
      <x:c r="AO460" s="17" t="n">
        <x:f>IF(N460=0,1,AN460/N460)</x:f>
        <x:v>0.15477431237422695</x:v>
      </x:c>
      <x:c r="AP460" s="11" t="str">
        <x:f>IF(AO460&gt;='01 Controls'!$E$16,"PASS","FAIL")</x:f>
        <x:v>FAIL</x:v>
      </x:c>
      <x:c r="AQ460" s="11" t="str">
        <x:v>UNQUANTIFIED</x:v>
      </x:c>
      <x:c r="AR460" s="11" t="str">
        <x:v>Position-class planning record; serial item and receiver open</x:v>
      </x:c>
      <x:c r="AS460" s="26"/>
      <x:c r="AT460" s="26"/>
    </x:row>
    <x:row r="461">
      <x:c r="C461" s="11" t="str">
        <x:v>C2-J-CIE-LIN-18</x:v>
      </x:c>
      <x:c r="D461" s="11" t="str">
        <x:v>C2</x:v>
      </x:c>
      <x:c r="E461" s="11" t="str">
        <x:v>Gulf–Atlantic hurricane</x:v>
      </x:c>
      <x:c r="F461" s="11" t="str">
        <x:v>J-CIE</x:v>
      </x:c>
      <x:c r="G461" s="11" t="str">
        <x:v>Civil integration and effects group</x:v>
      </x:c>
      <x:c r="H461" s="11" t="str">
        <x:v>LIN-18</x:v>
      </x:c>
      <x:c r="I461" s="19" t="n">
        <x:v>72</x:v>
      </x:c>
      <x:c r="J461" s="21" t="n">
        <x:v>4</x:v>
      </x:c>
      <x:c r="K461" s="18" t="n">
        <x:f>'05 Cargo Register'!K13</x:f>
        <x:v>53.625</x:v>
      </x:c>
      <x:c r="L461" s="18" t="n">
        <x:f>'05 Cargo Register'!N13</x:f>
        <x:v>4</x:v>
      </x:c>
      <x:c r="M461" s="18" t="n">
        <x:f>'05 Cargo Register'!O13</x:f>
        <x:v>176</x:v>
      </x:c>
      <x:c r="N461" s="18" t="n">
        <x:f>J461*K461</x:f>
        <x:v>214.5</x:v>
      </x:c>
      <x:c r="O461" s="18" t="n">
        <x:f>J461*L461</x:f>
        <x:v>16</x:v>
      </x:c>
      <x:c r="P461" s="18" t="n">
        <x:f>J461*M461</x:f>
        <x:v>704</x:v>
      </x:c>
      <x:c r="Q461" s="22" t="n">
        <x:f>'01 Controls'!$E$23*'02 Cargo Classes'!$M$13</x:f>
        <x:v>0</x:v>
      </x:c>
      <x:c r="R461" s="22" t="n">
        <x:f>'01 Controls'!$F$23*'02 Cargo Classes'!$N$13</x:f>
        <x:v>0.24</x:v>
      </x:c>
      <x:c r="S461" s="22" t="n">
        <x:f>'01 Controls'!$G$23*'02 Cargo Classes'!$O$13</x:f>
        <x:v>0.6</x:v>
      </x:c>
      <x:c r="T461" s="22" t="n">
        <x:f>'01 Controls'!$H$23*'02 Cargo Classes'!$P$13</x:f>
        <x:v>0.15</x:v>
      </x:c>
      <x:c r="U461" s="22" t="n">
        <x:f>SUM(Q461:T461)</x:f>
        <x:v>0.99</x:v>
      </x:c>
      <x:c r="V461" s="18" t="n">
        <x:f>IF(U461=0,0,N461*Q461/U461)</x:f>
        <x:v>0</x:v>
      </x:c>
      <x:c r="W461" s="18" t="n">
        <x:f>IF(U461=0,0,P461*Q461/U461)</x:f>
        <x:v>0</x:v>
      </x:c>
      <x:c r="X461" s="18" t="n">
        <x:f>MAX(V461,W461*'01 Controls'!$E$12)</x:f>
        <x:v>0</x:v>
      </x:c>
      <x:c r="Y461" s="18" t="n">
        <x:f>IF(U461=0,0,N461*R461/U461)</x:f>
        <x:v>52</x:v>
      </x:c>
      <x:c r="Z461" s="18" t="n">
        <x:f>IF(U461=0,0,P461*R461/U461)</x:f>
        <x:v>170.66666666666666</x:v>
      </x:c>
      <x:c r="AA461" s="18" t="n">
        <x:f>MAX(Y461,Z461*'01 Controls'!$E$13)</x:f>
        <x:v>52</x:v>
      </x:c>
      <x:c r="AB461" s="18" t="n">
        <x:f>IF(U461=0,0,N461*S461/U461)</x:f>
        <x:v>130</x:v>
      </x:c>
      <x:c r="AC461" s="18" t="n">
        <x:f>IF(U461=0,0,P461*S461/U461)</x:f>
        <x:v>426.66666666666663</x:v>
      </x:c>
      <x:c r="AD461" s="18" t="n">
        <x:f>MAX(AB461,AC461*'01 Controls'!$E$14)</x:f>
        <x:v>130</x:v>
      </x:c>
      <x:c r="AE461" s="18" t="n">
        <x:f>IF(U461=0,0,N461*T461/U461)</x:f>
        <x:v>32.5</x:v>
      </x:c>
      <x:c r="AF461" s="18" t="n">
        <x:f>IF(U461=0,0,P461*T461/U461)</x:f>
        <x:v>106.66666666666666</x:v>
      </x:c>
      <x:c r="AG461" s="18" t="n">
        <x:f>MAX(AE461,AF461*'01 Controls'!$E$15)</x:f>
        <x:v>32.5</x:v>
      </x:c>
      <x:c r="AH461" s="18" t="n">
        <x:f>SUM(V461,Y461,AB461,AE461)</x:f>
        <x:v>214.5</x:v>
      </x:c>
      <x:c r="AI461" s="18" t="n">
        <x:f>N461-AH461</x:f>
        <x:v>0</x:v>
      </x:c>
      <x:c r="AJ461" s="18" t="n">
        <x:f>V461*INDEX('07 Mode Capacity'!$P$6:$P$17,MATCH("AIR-"&amp;I461,'07 Mode Capacity'!$C$6:$C$17,0))</x:f>
        <x:v>0</x:v>
      </x:c>
      <x:c r="AK461" s="18" t="n">
        <x:f>Y461*INDEX('07 Mode Capacity'!$P$6:$P$17,MATCH("OCEAN-"&amp;I461,'07 Mode Capacity'!$C$6:$C$17,0))</x:f>
        <x:v>40.70393486185892</x:v>
      </x:c>
      <x:c r="AL461" s="18" t="n">
        <x:f>AB461*INDEX('07 Mode Capacity'!$P$6:$P$17,MATCH("LAND-"&amp;I461,'07 Mode Capacity'!$C$6:$C$17,0))</x:f>
        <x:v>92.95132922142169</x:v>
      </x:c>
      <x:c r="AM461" s="18" t="n">
        <x:f>AE461*INDEX('07 Mode Capacity'!$P$6:$P$17,MATCH("INLAND-"&amp;I461,'07 Mode Capacity'!$C$6:$C$17,0))</x:f>
        <x:v>32.5</x:v>
      </x:c>
      <x:c r="AN461" s="18" t="n">
        <x:f>SUM(AJ461:AM461)</x:f>
        <x:v>166.1552640832806</x:v>
      </x:c>
      <x:c r="AO461" s="17" t="n">
        <x:f>IF(N461=0,1,AN461/N461)</x:f>
        <x:v>0.7746166157728699</x:v>
      </x:c>
      <x:c r="AP461" s="11" t="str">
        <x:f>IF(AO461&gt;='01 Controls'!$E$16,"PASS","FAIL")</x:f>
        <x:v>FAIL</x:v>
      </x:c>
      <x:c r="AQ461" s="11" t="str">
        <x:v>UNQUANTIFIED</x:v>
      </x:c>
      <x:c r="AR461" s="11" t="str">
        <x:v>Position-class planning record; serial item and receiver open</x:v>
      </x:c>
      <x:c r="AS461" s="26"/>
      <x:c r="AT461" s="26"/>
    </x:row>
    <x:row r="462">
      <x:c r="C462" s="11" t="str">
        <x:v>C2-J-CIE-BLK-08</x:v>
      </x:c>
      <x:c r="D462" s="11" t="str">
        <x:v>C2</x:v>
      </x:c>
      <x:c r="E462" s="11" t="str">
        <x:v>Gulf–Atlantic hurricane</x:v>
      </x:c>
      <x:c r="F462" s="11" t="str">
        <x:v>J-CIE</x:v>
      </x:c>
      <x:c r="G462" s="11" t="str">
        <x:v>Civil integration and effects group</x:v>
      </x:c>
      <x:c r="H462" s="11" t="str">
        <x:v>BLK-08</x:v>
      </x:c>
      <x:c r="I462" s="19" t="n">
        <x:v>48</x:v>
      </x:c>
      <x:c r="J462" s="21" t="n">
        <x:v>4</x:v>
      </x:c>
      <x:c r="K462" s="18" t="n">
        <x:f>'05 Cargo Register'!K14</x:f>
        <x:v>160.875</x:v>
      </x:c>
      <x:c r="L462" s="18" t="n">
        <x:f>'05 Cargo Register'!N14</x:f>
        <x:v>26</x:v>
      </x:c>
      <x:c r="M462" s="18" t="n">
        <x:f>'05 Cargo Register'!O14</x:f>
        <x:v>1326</x:v>
      </x:c>
      <x:c r="N462" s="18" t="n">
        <x:f>J462*K462</x:f>
        <x:v>643.5</x:v>
      </x:c>
      <x:c r="O462" s="18" t="n">
        <x:f>J462*L462</x:f>
        <x:v>104</x:v>
      </x:c>
      <x:c r="P462" s="18" t="n">
        <x:f>J462*M462</x:f>
        <x:v>5304</x:v>
      </x:c>
      <x:c r="Q462" s="22" t="n">
        <x:f>'01 Controls'!$E$23*'02 Cargo Classes'!$M$14</x:f>
        <x:v>0.05</x:v>
      </x:c>
      <x:c r="R462" s="22" t="n">
        <x:f>'01 Controls'!$F$23*'02 Cargo Classes'!$N$14</x:f>
        <x:v>0.16000000000000003</x:v>
      </x:c>
      <x:c r="S462" s="22" t="n">
        <x:f>'01 Controls'!$G$23*'02 Cargo Classes'!$O$14</x:f>
        <x:v>0.6</x:v>
      </x:c>
      <x:c r="T462" s="22" t="n">
        <x:f>'01 Controls'!$H$23*'02 Cargo Classes'!$P$14</x:f>
        <x:v>0.075</x:v>
      </x:c>
      <x:c r="U462" s="22" t="n">
        <x:f>SUM(Q462:T462)</x:f>
        <x:v>0.885</x:v>
      </x:c>
      <x:c r="V462" s="18" t="n">
        <x:f>IF(U462=0,0,N462*Q462/U462)</x:f>
        <x:v>36.355932203389834</x:v>
      </x:c>
      <x:c r="W462" s="18" t="n">
        <x:f>IF(U462=0,0,P462*Q462/U462)</x:f>
        <x:v>299.66101694915255</x:v>
      </x:c>
      <x:c r="X462" s="18" t="n">
        <x:f>MAX(V462,W462*'01 Controls'!$E$12)</x:f>
        <x:v>74.91525423728814</x:v>
      </x:c>
      <x:c r="Y462" s="18" t="n">
        <x:f>IF(U462=0,0,N462*R462/U462)</x:f>
        <x:v>116.33898305084747</x:v>
      </x:c>
      <x:c r="Z462" s="18" t="n">
        <x:f>IF(U462=0,0,P462*R462/U462)</x:f>
        <x:v>958.9152542372884</x:v>
      </x:c>
      <x:c r="AA462" s="18" t="n">
        <x:f>MAX(Y462,Z462*'01 Controls'!$E$13)</x:f>
        <x:v>143.83728813559327</x:v>
      </x:c>
      <x:c r="AB462" s="18" t="n">
        <x:f>IF(U462=0,0,N462*S462/U462)</x:f>
        <x:v>436.2711864406779</x:v>
      </x:c>
      <x:c r="AC462" s="18" t="n">
        <x:f>IF(U462=0,0,P462*S462/U462)</x:f>
        <x:v>3595.9322033898306</x:v>
      </x:c>
      <x:c r="AD462" s="18" t="n">
        <x:f>MAX(AB462,AC462*'01 Controls'!$E$14)</x:f>
        <x:v>719.1864406779662</x:v>
      </x:c>
      <x:c r="AE462" s="18" t="n">
        <x:f>IF(U462=0,0,N462*T462/U462)</x:f>
        <x:v>54.53389830508474</x:v>
      </x:c>
      <x:c r="AF462" s="18" t="n">
        <x:f>IF(U462=0,0,P462*T462/U462)</x:f>
        <x:v>449.49152542372883</x:v>
      </x:c>
      <x:c r="AG462" s="18" t="n">
        <x:f>MAX(AE462,AF462*'01 Controls'!$E$15)</x:f>
        <x:v>80.90847457627119</x:v>
      </x:c>
      <x:c r="AH462" s="18" t="n">
        <x:f>SUM(V462,Y462,AB462,AE462)</x:f>
        <x:v>643.5</x:v>
      </x:c>
      <x:c r="AI462" s="18" t="n">
        <x:f>N462-AH462</x:f>
        <x:v>0</x:v>
      </x:c>
      <x:c r="AJ462" s="18" t="n">
        <x:f>V462*INDEX('07 Mode Capacity'!$P$6:$P$17,MATCH("AIR-"&amp;I462,'07 Mode Capacity'!$C$6:$C$17,0))</x:f>
        <x:v>10.191864186958183</x:v>
      </x:c>
      <x:c r="AK462" s="18" t="n">
        <x:f>Y462*INDEX('07 Mode Capacity'!$P$6:$P$17,MATCH("OCEAN-"&amp;I462,'07 Mode Capacity'!$C$6:$C$17,0))</x:f>
        <x:v>10.195515711341061</x:v>
      </x:c>
      <x:c r="AL462" s="18" t="n">
        <x:f>AB462*INDEX('07 Mode Capacity'!$P$6:$P$17,MATCH("LAND-"&amp;I462,'07 Mode Capacity'!$C$6:$C$17,0))</x:f>
        <x:v>53.24596883566851</x:v>
      </x:c>
      <x:c r="AM462" s="18" t="n">
        <x:f>AE462*INDEX('07 Mode Capacity'!$P$6:$P$17,MATCH("INLAND-"&amp;I462,'07 Mode Capacity'!$C$6:$C$17,0))</x:f>
        <x:v>34.42367083825698</x:v>
      </x:c>
      <x:c r="AN462" s="18" t="n">
        <x:f>SUM(AJ462:AM462)</x:f>
        <x:v>108.05701957222473</x:v>
      </x:c>
      <x:c r="AO462" s="17" t="n">
        <x:f>IF(N462=0,1,AN462/N462)</x:f>
        <x:v>0.16792077633601357</x:v>
      </x:c>
      <x:c r="AP462" s="11" t="str">
        <x:f>IF(AO462&gt;='01 Controls'!$E$16,"PASS","FAIL")</x:f>
        <x:v>FAIL</x:v>
      </x:c>
      <x:c r="AQ462" s="11" t="str">
        <x:v>UNQUANTIFIED</x:v>
      </x:c>
      <x:c r="AR462" s="11" t="str">
        <x:v>Position-class planning record; serial item and receiver open</x:v>
      </x:c>
      <x:c r="AS462" s="26"/>
      <x:c r="AT462" s="26"/>
    </x:row>
    <x:row r="463">
      <x:c r="C463" s="11" t="str">
        <x:v>C2-J-TOC-APL-45</x:v>
      </x:c>
      <x:c r="D463" s="11" t="str">
        <x:v>C2</x:v>
      </x:c>
      <x:c r="E463" s="11" t="str">
        <x:v>Gulf–Atlantic hurricane</x:v>
      </x:c>
      <x:c r="F463" s="11" t="str">
        <x:v>J-TOC</x:v>
      </x:c>
      <x:c r="G463" s="11" t="str">
        <x:v>Theater-opening command</x:v>
      </x:c>
      <x:c r="H463" s="11" t="str">
        <x:v>APL-45</x:v>
      </x:c>
      <x:c r="I463" s="19" t="n">
        <x:v>24</x:v>
      </x:c>
      <x:c r="J463" s="21" t="n">
        <x:v>3</x:v>
      </x:c>
      <x:c r="K463" s="18" t="n">
        <x:f>'05 Cargo Register'!K15</x:f>
        <x:v>214.5</x:v>
      </x:c>
      <x:c r="L463" s="18" t="n">
        <x:f>'05 Cargo Register'!N15</x:f>
        <x:v>57</x:v>
      </x:c>
      <x:c r="M463" s="18" t="n">
        <x:f>'05 Cargo Register'!O15</x:f>
        <x:v>427.5</x:v>
      </x:c>
      <x:c r="N463" s="18" t="n">
        <x:f>J463*K463</x:f>
        <x:v>643.5</x:v>
      </x:c>
      <x:c r="O463" s="18" t="n">
        <x:f>J463*L463</x:f>
        <x:v>171</x:v>
      </x:c>
      <x:c r="P463" s="18" t="n">
        <x:f>J463*M463</x:f>
        <x:v>1282.5</x:v>
      </x:c>
      <x:c r="Q463" s="22" t="n">
        <x:f>'01 Controls'!$E$23*'02 Cargo Classes'!$M$6</x:f>
        <x:v>0.15000000000000002</x:v>
      </x:c>
      <x:c r="R463" s="22" t="n">
        <x:f>'01 Controls'!$F$23*'02 Cargo Classes'!$N$6</x:f>
        <x:v>0.08000000000000002</x:v>
      </x:c>
      <x:c r="S463" s="22" t="n">
        <x:f>'01 Controls'!$G$23*'02 Cargo Classes'!$O$6</x:f>
        <x:v>0.6</x:v>
      </x:c>
      <x:c r="T463" s="22" t="n">
        <x:f>'01 Controls'!$H$23*'02 Cargo Classes'!$P$6</x:f>
        <x:v>0.045</x:v>
      </x:c>
      <x:c r="U463" s="22" t="n">
        <x:f>SUM(Q463:T463)</x:f>
        <x:v>0.8750000000000001</x:v>
      </x:c>
      <x:c r="V463" s="18" t="n">
        <x:f>IF(U463=0,0,N463*Q463/U463)</x:f>
        <x:v>110.31428571428572</x:v>
      </x:c>
      <x:c r="W463" s="18" t="n">
        <x:f>IF(U463=0,0,P463*Q463/U463)</x:f>
        <x:v>219.85714285714286</x:v>
      </x:c>
      <x:c r="X463" s="18" t="n">
        <x:f>MAX(V463,W463*'01 Controls'!$E$12)</x:f>
        <x:v>110.31428571428572</x:v>
      </x:c>
      <x:c r="Y463" s="18" t="n">
        <x:f>IF(U463=0,0,N463*R463/U463)</x:f>
        <x:v>58.83428571428572</x:v>
      </x:c>
      <x:c r="Z463" s="18" t="n">
        <x:f>IF(U463=0,0,P463*R463/U463)</x:f>
        <x:v>117.25714285714287</x:v>
      </x:c>
      <x:c r="AA463" s="18" t="n">
        <x:f>MAX(Y463,Z463*'01 Controls'!$E$13)</x:f>
        <x:v>58.83428571428572</x:v>
      </x:c>
      <x:c r="AB463" s="18" t="n">
        <x:f>IF(U463=0,0,N463*S463/U463)</x:f>
        <x:v>441.25714285714275</x:v>
      </x:c>
      <x:c r="AC463" s="18" t="n">
        <x:f>IF(U463=0,0,P463*S463/U463)</x:f>
        <x:v>879.4285714285713</x:v>
      </x:c>
      <x:c r="AD463" s="18" t="n">
        <x:f>MAX(AB463,AC463*'01 Controls'!$E$14)</x:f>
        <x:v>441.25714285714275</x:v>
      </x:c>
      <x:c r="AE463" s="18" t="n">
        <x:f>IF(U463=0,0,N463*T463/U463)</x:f>
        <x:v>33.09428571428571</x:v>
      </x:c>
      <x:c r="AF463" s="18" t="n">
        <x:f>IF(U463=0,0,P463*T463/U463)</x:f>
        <x:v>65.95714285714284</x:v>
      </x:c>
      <x:c r="AG463" s="18" t="n">
        <x:f>MAX(AE463,AF463*'01 Controls'!$E$15)</x:f>
        <x:v>33.09428571428571</x:v>
      </x:c>
      <x:c r="AH463" s="18" t="n">
        <x:f>SUM(V463,Y463,AB463,AE463)</x:f>
        <x:v>643.4999999999999</x:v>
      </x:c>
      <x:c r="AI463" s="18" t="n">
        <x:f>N463-AH463</x:f>
        <x:v>1.1368683772161603e-13</x:v>
      </x:c>
      <x:c r="AJ463" s="18" t="n">
        <x:f>V463*INDEX('07 Mode Capacity'!$P$6:$P$17,MATCH("AIR-"&amp;I463,'07 Mode Capacity'!$C$6:$C$17,0))</x:f>
        <x:v>22.384320455025005</x:v>
      </x:c>
      <x:c r="AK463" s="18" t="n">
        <x:f>Y463*INDEX('07 Mode Capacity'!$P$6:$P$17,MATCH("OCEAN-"&amp;I463,'07 Mode Capacity'!$C$6:$C$17,0))</x:f>
        <x:v>8.830381996222773</x:v>
      </x:c>
      <x:c r="AL463" s="18" t="n">
        <x:f>AB463*INDEX('07 Mode Capacity'!$P$6:$P$17,MATCH("LAND-"&amp;I463,'07 Mode Capacity'!$C$6:$C$17,0))</x:f>
        <x:v>168.7812649745683</x:v>
      </x:c>
      <x:c r="AM463" s="18" t="n">
        <x:f>AE463*INDEX('07 Mode Capacity'!$P$6:$P$17,MATCH("INLAND-"&amp;I463,'07 Mode Capacity'!$C$6:$C$17,0))</x:f>
        <x:v>33.09428571428571</x:v>
      </x:c>
      <x:c r="AN463" s="18" t="n">
        <x:f>SUM(AJ463:AM463)</x:f>
        <x:v>233.0902531401018</x:v>
      </x:c>
      <x:c r="AO463" s="17" t="n">
        <x:f>IF(N463=0,1,AN463/N463)</x:f>
        <x:v>0.36222261560233376</x:v>
      </x:c>
      <x:c r="AP463" s="11" t="str">
        <x:f>IF(AO463&gt;='01 Controls'!$E$16,"PASS","FAIL")</x:f>
        <x:v>FAIL</x:v>
      </x:c>
      <x:c r="AQ463" s="11" t="str">
        <x:v>UNQUANTIFIED</x:v>
      </x:c>
      <x:c r="AR463" s="11" t="str">
        <x:v>Position-class planning record; serial item and receiver open</x:v>
      </x:c>
      <x:c r="AS463" s="26"/>
      <x:c r="AT463" s="26"/>
    </x:row>
    <x:row r="464">
      <x:c r="C464" s="11" t="str">
        <x:v>C2-J-TOC-ISO-18</x:v>
      </x:c>
      <x:c r="D464" s="11" t="str">
        <x:v>C2</x:v>
      </x:c>
      <x:c r="E464" s="11" t="str">
        <x:v>Gulf–Atlantic hurricane</x:v>
      </x:c>
      <x:c r="F464" s="11" t="str">
        <x:v>J-TOC</x:v>
      </x:c>
      <x:c r="G464" s="11" t="str">
        <x:v>Theater-opening command</x:v>
      </x:c>
      <x:c r="H464" s="11" t="str">
        <x:v>ISO-18</x:v>
      </x:c>
      <x:c r="I464" s="19" t="n">
        <x:v>48</x:v>
      </x:c>
      <x:c r="J464" s="21" t="n">
        <x:v>3</x:v>
      </x:c>
      <x:c r="K464" s="18" t="n">
        <x:f>'05 Cargo Register'!K16</x:f>
        <x:v>268.125</x:v>
      </x:c>
      <x:c r="L464" s="18" t="n">
        <x:f>'05 Cargo Register'!N16</x:f>
        <x:v>18</x:v>
      </x:c>
      <x:c r="M464" s="18" t="n">
        <x:f>'05 Cargo Register'!O16</x:f>
        <x:v>475.20000000000005</x:v>
      </x:c>
      <x:c r="N464" s="18" t="n">
        <x:f>J464*K464</x:f>
        <x:v>804.375</x:v>
      </x:c>
      <x:c r="O464" s="18" t="n">
        <x:f>J464*L464</x:f>
        <x:v>54</x:v>
      </x:c>
      <x:c r="P464" s="18" t="n">
        <x:f>J464*M464</x:f>
        <x:v>1425.6000000000001</x:v>
      </x:c>
      <x:c r="Q464" s="22" t="n">
        <x:f>'01 Controls'!$E$23*'02 Cargo Classes'!$M$7</x:f>
        <x:v>0.010000000000000002</x:v>
      </x:c>
      <x:c r="R464" s="22" t="n">
        <x:f>'01 Controls'!$F$23*'02 Cargo Classes'!$N$7</x:f>
        <x:v>0.2</x:v>
      </x:c>
      <x:c r="S464" s="22" t="n">
        <x:f>'01 Controls'!$G$23*'02 Cargo Classes'!$O$7</x:f>
        <x:v>0.72</x:v>
      </x:c>
      <x:c r="T464" s="22" t="n">
        <x:f>'01 Controls'!$H$23*'02 Cargo Classes'!$P$7</x:f>
        <x:v>0.12</x:v>
      </x:c>
      <x:c r="U464" s="22" t="n">
        <x:f>SUM(Q464:T464)</x:f>
        <x:v>1.0499999999999998</x:v>
      </x:c>
      <x:c r="V464" s="18" t="n">
        <x:f>IF(U464=0,0,N464*Q464/U464)</x:f>
        <x:v>7.660714285714288</x:v>
      </x:c>
      <x:c r="W464" s="18" t="n">
        <x:f>IF(U464=0,0,P464*Q464/U464)</x:f>
        <x:v>13.577142857142864</x:v>
      </x:c>
      <x:c r="X464" s="18" t="n">
        <x:f>MAX(V464,W464*'01 Controls'!$E$12)</x:f>
        <x:v>7.660714285714288</x:v>
      </x:c>
      <x:c r="Y464" s="18" t="n">
        <x:f>IF(U464=0,0,N464*R464/U464)</x:f>
        <x:v>153.21428571428575</x:v>
      </x:c>
      <x:c r="Z464" s="18" t="n">
        <x:f>IF(U464=0,0,P464*R464/U464)</x:f>
        <x:v>271.54285714285726</x:v>
      </x:c>
      <x:c r="AA464" s="18" t="n">
        <x:f>MAX(Y464,Z464*'01 Controls'!$E$13)</x:f>
        <x:v>153.21428571428575</x:v>
      </x:c>
      <x:c r="AB464" s="18" t="n">
        <x:f>IF(U464=0,0,N464*S464/U464)</x:f>
        <x:v>551.5714285714287</x:v>
      </x:c>
      <x:c r="AC464" s="18" t="n">
        <x:f>IF(U464=0,0,P464*S464/U464)</x:f>
        <x:v>977.5542857142859</x:v>
      </x:c>
      <x:c r="AD464" s="18" t="n">
        <x:f>MAX(AB464,AC464*'01 Controls'!$E$14)</x:f>
        <x:v>551.5714285714287</x:v>
      </x:c>
      <x:c r="AE464" s="18" t="n">
        <x:f>IF(U464=0,0,N464*T464/U464)</x:f>
        <x:v>91.92857142857143</x:v>
      </x:c>
      <x:c r="AF464" s="18" t="n">
        <x:f>IF(U464=0,0,P464*T464/U464)</x:f>
        <x:v>162.92571428571432</x:v>
      </x:c>
      <x:c r="AG464" s="18" t="n">
        <x:f>MAX(AE464,AF464*'01 Controls'!$E$15)</x:f>
        <x:v>91.92857142857143</x:v>
      </x:c>
      <x:c r="AH464" s="18" t="n">
        <x:f>SUM(V464,Y464,AB464,AE464)</x:f>
        <x:v>804.3750000000001</x:v>
      </x:c>
      <x:c r="AI464" s="18" t="n">
        <x:f>N464-AH464</x:f>
        <x:v>-1.1368683772161603e-13</x:v>
      </x:c>
      <x:c r="AJ464" s="18" t="n">
        <x:f>V464*INDEX('07 Mode Capacity'!$P$6:$P$17,MATCH("AIR-"&amp;I464,'07 Mode Capacity'!$C$6:$C$17,0))</x:f>
        <x:v>2.147571382251903</x:v>
      </x:c>
      <x:c r="AK464" s="18" t="n">
        <x:f>Y464*INDEX('07 Mode Capacity'!$P$6:$P$17,MATCH("OCEAN-"&amp;I464,'07 Mode Capacity'!$C$6:$C$17,0))</x:f>
        <x:v>13.42713006627506</x:v>
      </x:c>
      <x:c r="AL464" s="18" t="n">
        <x:f>AB464*INDEX('07 Mode Capacity'!$P$6:$P$17,MATCH("LAND-"&amp;I464,'07 Mode Capacity'!$C$6:$C$17,0))</x:f>
        <x:v>67.31811774223806</x:v>
      </x:c>
      <x:c r="AM464" s="18" t="n">
        <x:f>AE464*INDEX('07 Mode Capacity'!$P$6:$P$17,MATCH("INLAND-"&amp;I464,'07 Mode Capacity'!$C$6:$C$17,0))</x:f>
        <x:v>58.02847369877607</x:v>
      </x:c>
      <x:c r="AN464" s="18" t="n">
        <x:f>SUM(AJ464:AM464)</x:f>
        <x:v>140.9212928895411</x:v>
      </x:c>
      <x:c r="AO464" s="17" t="n">
        <x:f>IF(N464=0,1,AN464/N464)</x:f>
        <x:v>0.175193526513804</x:v>
      </x:c>
      <x:c r="AP464" s="11" t="str">
        <x:f>IF(AO464&gt;='01 Controls'!$E$16,"PASS","FAIL")</x:f>
        <x:v>FAIL</x:v>
      </x:c>
      <x:c r="AQ464" s="11" t="str">
        <x:v>UNQUANTIFIED</x:v>
      </x:c>
      <x:c r="AR464" s="11" t="str">
        <x:v>Position-class planning record; serial item and receiver open</x:v>
      </x:c>
      <x:c r="AS464" s="26"/>
      <x:c r="AT464" s="26"/>
    </x:row>
    <x:row r="465">
      <x:c r="C465" s="11" t="str">
        <x:v>C2-J-TOC-COL-12</x:v>
      </x:c>
      <x:c r="D465" s="11" t="str">
        <x:v>C2</x:v>
      </x:c>
      <x:c r="E465" s="11" t="str">
        <x:v>Gulf–Atlantic hurricane</x:v>
      </x:c>
      <x:c r="F465" s="11" t="str">
        <x:v>J-TOC</x:v>
      </x:c>
      <x:c r="G465" s="11" t="str">
        <x:v>Theater-opening command</x:v>
      </x:c>
      <x:c r="H465" s="11" t="str">
        <x:v>COL-12</x:v>
      </x:c>
      <x:c r="I465" s="19" t="n">
        <x:v>24</x:v>
      </x:c>
      <x:c r="J465" s="21" t="n">
        <x:v>3</x:v>
      </x:c>
      <x:c r="K465" s="18" t="n">
        <x:f>'05 Cargo Register'!K17</x:f>
        <x:v>53.625</x:v>
      </x:c>
      <x:c r="L465" s="18" t="n">
        <x:f>'05 Cargo Register'!N17</x:f>
        <x:v>6</x:v>
      </x:c>
      <x:c r="M465" s="18" t="n">
        <x:f>'05 Cargo Register'!O17</x:f>
        <x:v>158.4</x:v>
      </x:c>
      <x:c r="N465" s="18" t="n">
        <x:f>J465*K465</x:f>
        <x:v>160.875</x:v>
      </x:c>
      <x:c r="O465" s="18" t="n">
        <x:f>J465*L465</x:f>
        <x:v>18</x:v>
      </x:c>
      <x:c r="P465" s="18" t="n">
        <x:f>J465*M465</x:f>
        <x:v>475.20000000000005</x:v>
      </x:c>
      <x:c r="Q465" s="22" t="n">
        <x:f>'01 Controls'!$E$23*'02 Cargo Classes'!$M$8</x:f>
        <x:v>0.1</x:v>
      </x:c>
      <x:c r="R465" s="22" t="n">
        <x:f>'01 Controls'!$F$23*'02 Cargo Classes'!$N$8</x:f>
        <x:v>0.13999999999999999</x:v>
      </x:c>
      <x:c r="S465" s="22" t="n">
        <x:f>'01 Controls'!$G$23*'02 Cargo Classes'!$O$8</x:f>
        <x:v>0.72</x:v>
      </x:c>
      <x:c r="T465" s="22" t="n">
        <x:f>'01 Controls'!$H$23*'02 Cargo Classes'!$P$8</x:f>
        <x:v>0.03</x:v>
      </x:c>
      <x:c r="U465" s="22" t="n">
        <x:f>SUM(Q465:T465)</x:f>
        <x:v>0.99</x:v>
      </x:c>
      <x:c r="V465" s="18" t="n">
        <x:f>IF(U465=0,0,N465*Q465/U465)</x:f>
        <x:v>16.250000000000004</x:v>
      </x:c>
      <x:c r="W465" s="18" t="n">
        <x:f>IF(U465=0,0,P465*Q465/U465)</x:f>
        <x:v>48.000000000000014</x:v>
      </x:c>
      <x:c r="X465" s="18" t="n">
        <x:f>MAX(V465,W465*'01 Controls'!$E$12)</x:f>
        <x:v>16.250000000000004</x:v>
      </x:c>
      <x:c r="Y465" s="18" t="n">
        <x:f>IF(U465=0,0,N465*R465/U465)</x:f>
        <x:v>22.749999999999996</x:v>
      </x:c>
      <x:c r="Z465" s="18" t="n">
        <x:f>IF(U465=0,0,P465*R465/U465)</x:f>
        <x:v>67.2</x:v>
      </x:c>
      <x:c r="AA465" s="18" t="n">
        <x:f>MAX(Y465,Z465*'01 Controls'!$E$13)</x:f>
        <x:v>22.749999999999996</x:v>
      </x:c>
      <x:c r="AB465" s="18" t="n">
        <x:f>IF(U465=0,0,N465*S465/U465)</x:f>
        <x:v>117</x:v>
      </x:c>
      <x:c r="AC465" s="18" t="n">
        <x:f>IF(U465=0,0,P465*S465/U465)</x:f>
        <x:v>345.6</x:v>
      </x:c>
      <x:c r="AD465" s="18" t="n">
        <x:f>MAX(AB465,AC465*'01 Controls'!$E$14)</x:f>
        <x:v>117</x:v>
      </x:c>
      <x:c r="AE465" s="18" t="n">
        <x:f>IF(U465=0,0,N465*T465/U465)</x:f>
        <x:v>4.875</x:v>
      </x:c>
      <x:c r="AF465" s="18" t="n">
        <x:f>IF(U465=0,0,P465*T465/U465)</x:f>
        <x:v>14.4</x:v>
      </x:c>
      <x:c r="AG465" s="18" t="n">
        <x:f>MAX(AE465,AF465*'01 Controls'!$E$15)</x:f>
        <x:v>4.875</x:v>
      </x:c>
      <x:c r="AH465" s="18" t="n">
        <x:f>SUM(V465,Y465,AB465,AE465)</x:f>
        <x:v>160.875</x:v>
      </x:c>
      <x:c r="AI465" s="18" t="n">
        <x:f>N465-AH465</x:f>
        <x:v>0</x:v>
      </x:c>
      <x:c r="AJ465" s="18" t="n">
        <x:f>V465*INDEX('07 Mode Capacity'!$P$6:$P$17,MATCH("AIR-"&amp;I465,'07 Mode Capacity'!$C$6:$C$17,0))</x:f>
        <x:v>3.29735360238163</x:v>
      </x:c>
      <x:c r="AK465" s="18" t="n">
        <x:f>Y465*INDEX('07 Mode Capacity'!$P$6:$P$17,MATCH("OCEAN-"&amp;I465,'07 Mode Capacity'!$C$6:$C$17,0))</x:f>
        <x:v>3.4145258665949796</x:v>
      </x:c>
      <x:c r="AL465" s="18" t="n">
        <x:f>AB465*INDEX('07 Mode Capacity'!$P$6:$P$17,MATCH("LAND-"&amp;I465,'07 Mode Capacity'!$C$6:$C$17,0))</x:f>
        <x:v>44.75260813719615</x:v>
      </x:c>
      <x:c r="AM465" s="18" t="n">
        <x:f>AE465*INDEX('07 Mode Capacity'!$P$6:$P$17,MATCH("INLAND-"&amp;I465,'07 Mode Capacity'!$C$6:$C$17,0))</x:f>
        <x:v>4.875</x:v>
      </x:c>
      <x:c r="AN465" s="18" t="n">
        <x:f>SUM(AJ465:AM465)</x:f>
        <x:v>56.33948760617276</x:v>
      </x:c>
      <x:c r="AO465" s="17" t="n">
        <x:f>IF(N465=0,1,AN465/N465)</x:f>
        <x:v>0.35020660516657504</x:v>
      </x:c>
      <x:c r="AP465" s="11" t="str">
        <x:f>IF(AO465&gt;='01 Controls'!$E$16,"PASS","FAIL")</x:f>
        <x:v>FAIL</x:v>
      </x:c>
      <x:c r="AQ465" s="11" t="str">
        <x:v>UNQUANTIFIED</x:v>
      </x:c>
      <x:c r="AR465" s="11" t="str">
        <x:v>Position-class planning record; serial item and receiver open</x:v>
      </x:c>
      <x:c r="AS465" s="26"/>
      <x:c r="AT465" s="26"/>
    </x:row>
    <x:row r="466">
      <x:c r="C466" s="11" t="str">
        <x:v>C2-J-TOC-BAT-22</x:v>
      </x:c>
      <x:c r="D466" s="11" t="str">
        <x:v>C2</x:v>
      </x:c>
      <x:c r="E466" s="11" t="str">
        <x:v>Gulf–Atlantic hurricane</x:v>
      </x:c>
      <x:c r="F466" s="11" t="str">
        <x:v>J-TOC</x:v>
      </x:c>
      <x:c r="G466" s="11" t="str">
        <x:v>Theater-opening command</x:v>
      </x:c>
      <x:c r="H466" s="11" t="str">
        <x:v>BAT-22</x:v>
      </x:c>
      <x:c r="I466" s="19" t="n">
        <x:v>48</x:v>
      </x:c>
      <x:c r="J466" s="21" t="n">
        <x:v>3</x:v>
      </x:c>
      <x:c r="K466" s="18" t="n">
        <x:f>'05 Cargo Register'!K18</x:f>
        <x:v>53.625</x:v>
      </x:c>
      <x:c r="L466" s="18" t="n">
        <x:f>'05 Cargo Register'!N18</x:f>
        <x:v>4</x:v>
      </x:c>
      <x:c r="M466" s="18" t="n">
        <x:f>'05 Cargo Register'!O18</x:f>
        <x:v>105.60000000000001</x:v>
      </x:c>
      <x:c r="N466" s="18" t="n">
        <x:f>J466*K466</x:f>
        <x:v>160.875</x:v>
      </x:c>
      <x:c r="O466" s="18" t="n">
        <x:f>J466*L466</x:f>
        <x:v>12</x:v>
      </x:c>
      <x:c r="P466" s="18" t="n">
        <x:f>J466*M466</x:f>
        <x:v>316.8</x:v>
      </x:c>
      <x:c r="Q466" s="22" t="n">
        <x:f>'01 Controls'!$E$23*'02 Cargo Classes'!$M$9</x:f>
        <x:v>0</x:v>
      </x:c>
      <x:c r="R466" s="22" t="n">
        <x:f>'01 Controls'!$F$23*'02 Cargo Classes'!$N$9</x:f>
        <x:v>0.2</x:v>
      </x:c>
      <x:c r="S466" s="22" t="n">
        <x:f>'01 Controls'!$G$23*'02 Cargo Classes'!$O$9</x:f>
        <x:v>0.6</x:v>
      </x:c>
      <x:c r="T466" s="22" t="n">
        <x:f>'01 Controls'!$H$23*'02 Cargo Classes'!$P$9</x:f>
        <x:v>0.075</x:v>
      </x:c>
      <x:c r="U466" s="22" t="n">
        <x:f>SUM(Q466:T466)</x:f>
        <x:v>0.875</x:v>
      </x:c>
      <x:c r="V466" s="18" t="n">
        <x:f>IF(U466=0,0,N466*Q466/U466)</x:f>
        <x:v>0</x:v>
      </x:c>
      <x:c r="W466" s="18" t="n">
        <x:f>IF(U466=0,0,P466*Q466/U466)</x:f>
        <x:v>0</x:v>
      </x:c>
      <x:c r="X466" s="18" t="n">
        <x:f>MAX(V466,W466*'01 Controls'!$E$12)</x:f>
        <x:v>0</x:v>
      </x:c>
      <x:c r="Y466" s="18" t="n">
        <x:f>IF(U466=0,0,N466*R466/U466)</x:f>
        <x:v>36.77142857142858</x:v>
      </x:c>
      <x:c r="Z466" s="18" t="n">
        <x:f>IF(U466=0,0,P466*R466/U466)</x:f>
        <x:v>72.41142857142857</x:v>
      </x:c>
      <x:c r="AA466" s="18" t="n">
        <x:f>MAX(Y466,Z466*'01 Controls'!$E$13)</x:f>
        <x:v>36.77142857142858</x:v>
      </x:c>
      <x:c r="AB466" s="18" t="n">
        <x:f>IF(U466=0,0,N466*S466/U466)</x:f>
        <x:v>110.3142857142857</x:v>
      </x:c>
      <x:c r="AC466" s="18" t="n">
        <x:f>IF(U466=0,0,P466*S466/U466)</x:f>
        <x:v>217.23428571428573</x:v>
      </x:c>
      <x:c r="AD466" s="18" t="n">
        <x:f>MAX(AB466,AC466*'01 Controls'!$E$14)</x:f>
        <x:v>110.3142857142857</x:v>
      </x:c>
      <x:c r="AE466" s="18" t="n">
        <x:f>IF(U466=0,0,N466*T466/U466)</x:f>
        <x:v>13.789285714285713</x:v>
      </x:c>
      <x:c r="AF466" s="18" t="n">
        <x:f>IF(U466=0,0,P466*T466/U466)</x:f>
        <x:v>27.154285714285717</x:v>
      </x:c>
      <x:c r="AG466" s="18" t="n">
        <x:f>MAX(AE466,AF466*'01 Controls'!$E$15)</x:f>
        <x:v>13.789285714285713</x:v>
      </x:c>
      <x:c r="AH466" s="18" t="n">
        <x:f>SUM(V466,Y466,AB466,AE466)</x:f>
        <x:v>160.875</x:v>
      </x:c>
      <x:c r="AI466" s="18" t="n">
        <x:f>N466-AH466</x:f>
        <x:v>0</x:v>
      </x:c>
      <x:c r="AJ466" s="18" t="n">
        <x:f>V466*INDEX('07 Mode Capacity'!$P$6:$P$17,MATCH("AIR-"&amp;I466,'07 Mode Capacity'!$C$6:$C$17,0))</x:f>
        <x:v>0</x:v>
      </x:c>
      <x:c r="AK466" s="18" t="n">
        <x:f>Y466*INDEX('07 Mode Capacity'!$P$6:$P$17,MATCH("OCEAN-"&amp;I466,'07 Mode Capacity'!$C$6:$C$17,0))</x:f>
        <x:v>3.2225112159060143</x:v>
      </x:c>
      <x:c r="AL466" s="18" t="n">
        <x:f>AB466*INDEX('07 Mode Capacity'!$P$6:$P$17,MATCH("LAND-"&amp;I466,'07 Mode Capacity'!$C$6:$C$17,0))</x:f>
        <x:v>13.46362354844761</x:v>
      </x:c>
      <x:c r="AM466" s="18" t="n">
        <x:f>AE466*INDEX('07 Mode Capacity'!$P$6:$P$17,MATCH("INLAND-"&amp;I466,'07 Mode Capacity'!$C$6:$C$17,0))</x:f>
        <x:v>8.70427105481641</x:v>
      </x:c>
      <x:c r="AN466" s="18" t="n">
        <x:f>SUM(AJ466:AM466)</x:f>
        <x:v>25.390405819170034</x:v>
      </x:c>
      <x:c r="AO466" s="17" t="n">
        <x:f>IF(N466=0,1,AN466/N466)</x:f>
        <x:v>0.15782692039888133</x:v>
      </x:c>
      <x:c r="AP466" s="11" t="str">
        <x:f>IF(AO466&gt;='01 Controls'!$E$16,"PASS","FAIL")</x:f>
        <x:v>FAIL</x:v>
      </x:c>
      <x:c r="AQ466" s="11" t="str">
        <x:v>UNQUANTIFIED</x:v>
      </x:c>
      <x:c r="AR466" s="11" t="str">
        <x:v>Position-class planning record; serial item and receiver open</x:v>
      </x:c>
      <x:c r="AS466" s="26"/>
      <x:c r="AT466" s="26"/>
    </x:row>
    <x:row r="467">
      <x:c r="C467" s="11" t="str">
        <x:v>C2-J-TOC-TNK-20</x:v>
      </x:c>
      <x:c r="D467" s="11" t="str">
        <x:v>C2</x:v>
      </x:c>
      <x:c r="E467" s="11" t="str">
        <x:v>Gulf–Atlantic hurricane</x:v>
      </x:c>
      <x:c r="F467" s="11" t="str">
        <x:v>J-TOC</x:v>
      </x:c>
      <x:c r="G467" s="11" t="str">
        <x:v>Theater-opening command</x:v>
      </x:c>
      <x:c r="H467" s="11" t="str">
        <x:v>TNK-20</x:v>
      </x:c>
      <x:c r="I467" s="19" t="n">
        <x:v>48</x:v>
      </x:c>
      <x:c r="J467" s="21" t="n">
        <x:v>3</x:v>
      </x:c>
      <x:c r="K467" s="18" t="n">
        <x:f>'05 Cargo Register'!K19</x:f>
        <x:v>53.625</x:v>
      </x:c>
      <x:c r="L467" s="18" t="n">
        <x:f>'05 Cargo Register'!N19</x:f>
        <x:v>4</x:v>
      </x:c>
      <x:c r="M467" s="18" t="n">
        <x:f>'05 Cargo Register'!O19</x:f>
        <x:v>85</x:v>
      </x:c>
      <x:c r="N467" s="18" t="n">
        <x:f>J467*K467</x:f>
        <x:v>160.875</x:v>
      </x:c>
      <x:c r="O467" s="18" t="n">
        <x:f>J467*L467</x:f>
        <x:v>12</x:v>
      </x:c>
      <x:c r="P467" s="18" t="n">
        <x:f>J467*M467</x:f>
        <x:v>255</x:v>
      </x:c>
      <x:c r="Q467" s="22" t="n">
        <x:f>'01 Controls'!$E$23*'02 Cargo Classes'!$M$10</x:f>
        <x:v>0</x:v>
      </x:c>
      <x:c r="R467" s="22" t="n">
        <x:f>'01 Controls'!$F$23*'02 Cargo Classes'!$N$10</x:f>
        <x:v>0.24</x:v>
      </x:c>
      <x:c r="S467" s="22" t="n">
        <x:f>'01 Controls'!$G$23*'02 Cargo Classes'!$O$10</x:f>
        <x:v>0.6</x:v>
      </x:c>
      <x:c r="T467" s="22" t="n">
        <x:f>'01 Controls'!$H$23*'02 Cargo Classes'!$P$10</x:f>
        <x:v>0.15</x:v>
      </x:c>
      <x:c r="U467" s="22" t="n">
        <x:f>SUM(Q467:T467)</x:f>
        <x:v>0.99</x:v>
      </x:c>
      <x:c r="V467" s="18" t="n">
        <x:f>IF(U467=0,0,N467*Q467/U467)</x:f>
        <x:v>0</x:v>
      </x:c>
      <x:c r="W467" s="18" t="n">
        <x:f>IF(U467=0,0,P467*Q467/U467)</x:f>
        <x:v>0</x:v>
      </x:c>
      <x:c r="X467" s="18" t="n">
        <x:f>MAX(V467,W467*'01 Controls'!$E$12)</x:f>
        <x:v>0</x:v>
      </x:c>
      <x:c r="Y467" s="18" t="n">
        <x:f>IF(U467=0,0,N467*R467/U467)</x:f>
        <x:v>39</x:v>
      </x:c>
      <x:c r="Z467" s="18" t="n">
        <x:f>IF(U467=0,0,P467*R467/U467)</x:f>
        <x:v>61.81818181818181</x:v>
      </x:c>
      <x:c r="AA467" s="18" t="n">
        <x:f>MAX(Y467,Z467*'01 Controls'!$E$13)</x:f>
        <x:v>39</x:v>
      </x:c>
      <x:c r="AB467" s="18" t="n">
        <x:f>IF(U467=0,0,N467*S467/U467)</x:f>
        <x:v>97.49999999999999</x:v>
      </x:c>
      <x:c r="AC467" s="18" t="n">
        <x:f>IF(U467=0,0,P467*S467/U467)</x:f>
        <x:v>154.54545454545456</x:v>
      </x:c>
      <x:c r="AD467" s="18" t="n">
        <x:f>MAX(AB467,AC467*'01 Controls'!$E$14)</x:f>
        <x:v>97.49999999999999</x:v>
      </x:c>
      <x:c r="AE467" s="18" t="n">
        <x:f>IF(U467=0,0,N467*T467/U467)</x:f>
        <x:v>24.374999999999996</x:v>
      </x:c>
      <x:c r="AF467" s="18" t="n">
        <x:f>IF(U467=0,0,P467*T467/U467)</x:f>
        <x:v>38.63636363636364</x:v>
      </x:c>
      <x:c r="AG467" s="18" t="n">
        <x:f>MAX(AE467,AF467*'01 Controls'!$E$15)</x:f>
        <x:v>24.374999999999996</x:v>
      </x:c>
      <x:c r="AH467" s="18" t="n">
        <x:f>SUM(V467,Y467,AB467,AE467)</x:f>
        <x:v>160.875</x:v>
      </x:c>
      <x:c r="AI467" s="18" t="n">
        <x:f>N467-AH467</x:f>
        <x:v>0</x:v>
      </x:c>
      <x:c r="AJ467" s="18" t="n">
        <x:f>V467*INDEX('07 Mode Capacity'!$P$6:$P$17,MATCH("AIR-"&amp;I467,'07 Mode Capacity'!$C$6:$C$17,0))</x:f>
        <x:v>0</x:v>
      </x:c>
      <x:c r="AK467" s="18" t="n">
        <x:f>Y467*INDEX('07 Mode Capacity'!$P$6:$P$17,MATCH("OCEAN-"&amp;I467,'07 Mode Capacity'!$C$6:$C$17,0))</x:f>
        <x:v>3.4178149259609234</x:v>
      </x:c>
      <x:c r="AL467" s="18" t="n">
        <x:f>AB467*INDEX('07 Mode Capacity'!$P$6:$P$17,MATCH("LAND-"&amp;I467,'07 Mode Capacity'!$C$6:$C$17,0))</x:f>
        <x:v>11.89966727766834</x:v>
      </x:c>
      <x:c r="AM467" s="18" t="n">
        <x:f>AE467*INDEX('07 Mode Capacity'!$P$6:$P$17,MATCH("INLAND-"&amp;I467,'07 Mode Capacity'!$C$6:$C$17,0))</x:f>
        <x:v>15.386337723160318</x:v>
      </x:c>
      <x:c r="AN467" s="18" t="n">
        <x:f>SUM(AJ467:AM467)</x:f>
        <x:v>30.703819926789585</x:v>
      </x:c>
      <x:c r="AO467" s="17" t="n">
        <x:f>IF(N467=0,1,AN467/N467)</x:f>
        <x:v>0.1908551355200596</x:v>
      </x:c>
      <x:c r="AP467" s="11" t="str">
        <x:f>IF(AO467&gt;='01 Controls'!$E$16,"PASS","FAIL")</x:f>
        <x:v>FAIL</x:v>
      </x:c>
      <x:c r="AQ467" s="11" t="str">
        <x:v>UNQUANTIFIED</x:v>
      </x:c>
      <x:c r="AR467" s="11" t="str">
        <x:v>Position-class planning record; serial item and receiver open</x:v>
      </x:c>
      <x:c r="AS467" s="26"/>
      <x:c r="AT467" s="26"/>
    </x:row>
    <x:row r="468">
      <x:c r="C468" s="11" t="str">
        <x:v>C2-J-TOC-FLR-24</x:v>
      </x:c>
      <x:c r="D468" s="11" t="str">
        <x:v>C2</x:v>
      </x:c>
      <x:c r="E468" s="11" t="str">
        <x:v>Gulf–Atlantic hurricane</x:v>
      </x:c>
      <x:c r="F468" s="11" t="str">
        <x:v>J-TOC</x:v>
      </x:c>
      <x:c r="G468" s="11" t="str">
        <x:v>Theater-opening command</x:v>
      </x:c>
      <x:c r="H468" s="11" t="str">
        <x:v>FLR-24</x:v>
      </x:c>
      <x:c r="I468" s="19" t="n">
        <x:v>48</x:v>
      </x:c>
      <x:c r="J468" s="21" t="n">
        <x:v>3</x:v>
      </x:c>
      <x:c r="K468" s="18" t="n">
        <x:f>'05 Cargo Register'!K20</x:f>
        <x:v>107.25</x:v>
      </x:c>
      <x:c r="L468" s="18" t="n">
        <x:f>'05 Cargo Register'!N20</x:f>
        <x:v>6</x:v>
      </x:c>
      <x:c r="M468" s="18" t="n">
        <x:f>'05 Cargo Register'!O20</x:f>
        <x:v>192</x:v>
      </x:c>
      <x:c r="N468" s="18" t="n">
        <x:f>J468*K468</x:f>
        <x:v>321.75</x:v>
      </x:c>
      <x:c r="O468" s="18" t="n">
        <x:f>J468*L468</x:f>
        <x:v>18</x:v>
      </x:c>
      <x:c r="P468" s="18" t="n">
        <x:f>J468*M468</x:f>
        <x:v>576</x:v>
      </x:c>
      <x:c r="Q468" s="22" t="n">
        <x:f>'01 Controls'!$E$23*'02 Cargo Classes'!$M$11</x:f>
        <x:v>0</x:v>
      </x:c>
      <x:c r="R468" s="22" t="n">
        <x:f>'01 Controls'!$F$23*'02 Cargo Classes'!$N$11</x:f>
        <x:v>0.24</x:v>
      </x:c>
      <x:c r="S468" s="22" t="n">
        <x:f>'01 Controls'!$G$23*'02 Cargo Classes'!$O$11</x:f>
        <x:v>0.6</x:v>
      </x:c>
      <x:c r="T468" s="22" t="n">
        <x:f>'01 Controls'!$H$23*'02 Cargo Classes'!$P$11</x:f>
        <x:v>0.12</x:v>
      </x:c>
      <x:c r="U468" s="22" t="n">
        <x:f>SUM(Q468:T468)</x:f>
        <x:v>0.96</x:v>
      </x:c>
      <x:c r="V468" s="18" t="n">
        <x:f>IF(U468=0,0,N468*Q468/U468)</x:f>
        <x:v>0</x:v>
      </x:c>
      <x:c r="W468" s="18" t="n">
        <x:f>IF(U468=0,0,P468*Q468/U468)</x:f>
        <x:v>0</x:v>
      </x:c>
      <x:c r="X468" s="18" t="n">
        <x:f>MAX(V468,W468*'01 Controls'!$E$12)</x:f>
        <x:v>0</x:v>
      </x:c>
      <x:c r="Y468" s="18" t="n">
        <x:f>IF(U468=0,0,N468*R468/U468)</x:f>
        <x:v>80.4375</x:v>
      </x:c>
      <x:c r="Z468" s="18" t="n">
        <x:f>IF(U468=0,0,P468*R468/U468)</x:f>
        <x:v>144.00000000000003</x:v>
      </x:c>
      <x:c r="AA468" s="18" t="n">
        <x:f>MAX(Y468,Z468*'01 Controls'!$E$13)</x:f>
        <x:v>80.4375</x:v>
      </x:c>
      <x:c r="AB468" s="18" t="n">
        <x:f>IF(U468=0,0,N468*S468/U468)</x:f>
        <x:v>201.09375</x:v>
      </x:c>
      <x:c r="AC468" s="18" t="n">
        <x:f>IF(U468=0,0,P468*S468/U468)</x:f>
        <x:v>360</x:v>
      </x:c>
      <x:c r="AD468" s="18" t="n">
        <x:f>MAX(AB468,AC468*'01 Controls'!$E$14)</x:f>
        <x:v>201.09375</x:v>
      </x:c>
      <x:c r="AE468" s="18" t="n">
        <x:f>IF(U468=0,0,N468*T468/U468)</x:f>
        <x:v>40.21875</x:v>
      </x:c>
      <x:c r="AF468" s="18" t="n">
        <x:f>IF(U468=0,0,P468*T468/U468)</x:f>
        <x:v>72.00000000000001</x:v>
      </x:c>
      <x:c r="AG468" s="18" t="n">
        <x:f>MAX(AE468,AF468*'01 Controls'!$E$15)</x:f>
        <x:v>40.21875</x:v>
      </x:c>
      <x:c r="AH468" s="18" t="n">
        <x:f>SUM(V468,Y468,AB468,AE468)</x:f>
        <x:v>321.75</x:v>
      </x:c>
      <x:c r="AI468" s="18" t="n">
        <x:f>N468-AH468</x:f>
        <x:v>0</x:v>
      </x:c>
      <x:c r="AJ468" s="18" t="n">
        <x:f>V468*INDEX('07 Mode Capacity'!$P$6:$P$17,MATCH("AIR-"&amp;I468,'07 Mode Capacity'!$C$6:$C$17,0))</x:f>
        <x:v>0</x:v>
      </x:c>
      <x:c r="AK468" s="18" t="n">
        <x:f>Y468*INDEX('07 Mode Capacity'!$P$6:$P$17,MATCH("OCEAN-"&amp;I468,'07 Mode Capacity'!$C$6:$C$17,0))</x:f>
        <x:v>7.049243284794405</x:v>
      </x:c>
      <x:c r="AL468" s="18" t="n">
        <x:f>AB468*INDEX('07 Mode Capacity'!$P$6:$P$17,MATCH("LAND-"&amp;I468,'07 Mode Capacity'!$C$6:$C$17,0))</x:f>
        <x:v>24.543063760190957</x:v>
      </x:c>
      <x:c r="AM468" s="18" t="n">
        <x:f>AE468*INDEX('07 Mode Capacity'!$P$6:$P$17,MATCH("INLAND-"&amp;I468,'07 Mode Capacity'!$C$6:$C$17,0))</x:f>
        <x:v>25.387457243214527</x:v>
      </x:c>
      <x:c r="AN468" s="18" t="n">
        <x:f>SUM(AJ468:AM468)</x:f>
        <x:v>56.97976428819989</x:v>
      </x:c>
      <x:c r="AO468" s="17" t="n">
        <x:f>IF(N468=0,1,AN468/N468)</x:f>
        <x:v>0.17709328450100975</x:v>
      </x:c>
      <x:c r="AP468" s="11" t="str">
        <x:f>IF(AO468&gt;='01 Controls'!$E$16,"PASS","FAIL")</x:f>
        <x:v>FAIL</x:v>
      </x:c>
      <x:c r="AQ468" s="11" t="str">
        <x:v>UNQUANTIFIED</x:v>
      </x:c>
      <x:c r="AR468" s="11" t="str">
        <x:v>Position-class planning record; serial item and receiver open</x:v>
      </x:c>
      <x:c r="AS468" s="26"/>
      <x:c r="AT468" s="26"/>
    </x:row>
    <x:row r="469">
      <x:c r="C469" s="11" t="str">
        <x:v>C2-J-TOC-ROL-30</x:v>
      </x:c>
      <x:c r="D469" s="11" t="str">
        <x:v>C2</x:v>
      </x:c>
      <x:c r="E469" s="11" t="str">
        <x:v>Gulf–Atlantic hurricane</x:v>
      </x:c>
      <x:c r="F469" s="11" t="str">
        <x:v>J-TOC</x:v>
      </x:c>
      <x:c r="G469" s="11" t="str">
        <x:v>Theater-opening command</x:v>
      </x:c>
      <x:c r="H469" s="11" t="str">
        <x:v>ROL-30</x:v>
      </x:c>
      <x:c r="I469" s="19" t="n">
        <x:v>48</x:v>
      </x:c>
      <x:c r="J469" s="21" t="n">
        <x:v>3</x:v>
      </x:c>
      <x:c r="K469" s="18" t="n">
        <x:f>'05 Cargo Register'!K21</x:f>
        <x:v>107.25</x:v>
      </x:c>
      <x:c r="L469" s="18" t="n">
        <x:f>'05 Cargo Register'!N21</x:f>
        <x:v>5</x:v>
      </x:c>
      <x:c r="M469" s="18" t="n">
        <x:f>'05 Cargo Register'!O21</x:f>
        <x:v>318.75</x:v>
      </x:c>
      <x:c r="N469" s="18" t="n">
        <x:f>J469*K469</x:f>
        <x:v>321.75</x:v>
      </x:c>
      <x:c r="O469" s="18" t="n">
        <x:f>J469*L469</x:f>
        <x:v>15</x:v>
      </x:c>
      <x:c r="P469" s="18" t="n">
        <x:f>J469*M469</x:f>
        <x:v>956.25</x:v>
      </x:c>
      <x:c r="Q469" s="22" t="n">
        <x:f>'01 Controls'!$E$23*'02 Cargo Classes'!$M$12</x:f>
        <x:v>0</x:v>
      </x:c>
      <x:c r="R469" s="22" t="n">
        <x:f>'01 Controls'!$F$23*'02 Cargo Classes'!$N$12</x:f>
        <x:v>0.2</x:v>
      </x:c>
      <x:c r="S469" s="22" t="n">
        <x:f>'01 Controls'!$G$23*'02 Cargo Classes'!$O$12</x:f>
        <x:v>0.8999999999999999</x:v>
      </x:c>
      <x:c r="T469" s="22" t="n">
        <x:f>'01 Controls'!$H$23*'02 Cargo Classes'!$P$12</x:f>
        <x:v>0.09</x:v>
      </x:c>
      <x:c r="U469" s="22" t="n">
        <x:f>SUM(Q469:T469)</x:f>
        <x:v>1.19</x:v>
      </x:c>
      <x:c r="V469" s="18" t="n">
        <x:f>IF(U469=0,0,N469*Q469/U469)</x:f>
        <x:v>0</x:v>
      </x:c>
      <x:c r="W469" s="18" t="n">
        <x:f>IF(U469=0,0,P469*Q469/U469)</x:f>
        <x:v>0</x:v>
      </x:c>
      <x:c r="X469" s="18" t="n">
        <x:f>MAX(V469,W469*'01 Controls'!$E$12)</x:f>
        <x:v>0</x:v>
      </x:c>
      <x:c r="Y469" s="18" t="n">
        <x:f>IF(U469=0,0,N469*R469/U469)</x:f>
        <x:v>54.07563025210085</x:v>
      </x:c>
      <x:c r="Z469" s="18" t="n">
        <x:f>IF(U469=0,0,P469*R469/U469)</x:f>
        <x:v>160.71428571428572</x:v>
      </x:c>
      <x:c r="AA469" s="18" t="n">
        <x:f>MAX(Y469,Z469*'01 Controls'!$E$13)</x:f>
        <x:v>54.07563025210085</x:v>
      </x:c>
      <x:c r="AB469" s="18" t="n">
        <x:f>IF(U469=0,0,N469*S469/U469)</x:f>
        <x:v>243.3403361344538</x:v>
      </x:c>
      <x:c r="AC469" s="18" t="n">
        <x:f>IF(U469=0,0,P469*S469/U469)</x:f>
        <x:v>723.2142857142857</x:v>
      </x:c>
      <x:c r="AD469" s="18" t="n">
        <x:f>MAX(AB469,AC469*'01 Controls'!$E$14)</x:f>
        <x:v>243.3403361344538</x:v>
      </x:c>
      <x:c r="AE469" s="18" t="n">
        <x:f>IF(U469=0,0,N469*T469/U469)</x:f>
        <x:v>24.334033613445378</x:v>
      </x:c>
      <x:c r="AF469" s="18" t="n">
        <x:f>IF(U469=0,0,P469*T469/U469)</x:f>
        <x:v>72.32142857142857</x:v>
      </x:c>
      <x:c r="AG469" s="18" t="n">
        <x:f>MAX(AE469,AF469*'01 Controls'!$E$15)</x:f>
        <x:v>24.334033613445378</x:v>
      </x:c>
      <x:c r="AH469" s="18" t="n">
        <x:f>SUM(V469,Y469,AB469,AE469)</x:f>
        <x:v>321.75000000000006</x:v>
      </x:c>
      <x:c r="AI469" s="18" t="n">
        <x:f>N469-AH469</x:f>
        <x:v>-5.684341886080802e-14</x:v>
      </x:c>
      <x:c r="AJ469" s="18" t="n">
        <x:f>V469*INDEX('07 Mode Capacity'!$P$6:$P$17,MATCH("AIR-"&amp;I469,'07 Mode Capacity'!$C$6:$C$17,0))</x:f>
        <x:v>0</x:v>
      </x:c>
      <x:c r="AK469" s="18" t="n">
        <x:f>Y469*INDEX('07 Mode Capacity'!$P$6:$P$17,MATCH("OCEAN-"&amp;I469,'07 Mode Capacity'!$C$6:$C$17,0))</x:f>
        <x:v>4.738987082214726</x:v>
      </x:c>
      <x:c r="AL469" s="18" t="n">
        <x:f>AB469*INDEX('07 Mode Capacity'!$P$6:$P$17,MATCH("LAND-"&amp;I469,'07 Mode Capacity'!$C$6:$C$17,0))</x:f>
        <x:v>29.699169592163848</x:v>
      </x:c>
      <x:c r="AM469" s="18" t="n">
        <x:f>AE469*INDEX('07 Mode Capacity'!$P$6:$P$17,MATCH("INLAND-"&amp;I469,'07 Mode Capacity'!$C$6:$C$17,0))</x:f>
        <x:v>15.360478332028958</x:v>
      </x:c>
      <x:c r="AN469" s="18" t="n">
        <x:f>SUM(AJ469:AM469)</x:f>
        <x:v>49.79863500640754</x:v>
      </x:c>
      <x:c r="AO469" s="17" t="n">
        <x:f>IF(N469=0,1,AN469/N469)</x:f>
        <x:v>0.154774312374227</x:v>
      </x:c>
      <x:c r="AP469" s="11" t="str">
        <x:f>IF(AO469&gt;='01 Controls'!$E$16,"PASS","FAIL")</x:f>
        <x:v>FAIL</x:v>
      </x:c>
      <x:c r="AQ469" s="11" t="str">
        <x:v>UNQUANTIFIED</x:v>
      </x:c>
      <x:c r="AR469" s="11" t="str">
        <x:v>Position-class planning record; serial item and receiver open</x:v>
      </x:c>
      <x:c r="AS469" s="26"/>
      <x:c r="AT469" s="26"/>
    </x:row>
    <x:row r="470">
      <x:c r="C470" s="11" t="str">
        <x:v>C2-J-TOC-LIN-18</x:v>
      </x:c>
      <x:c r="D470" s="11" t="str">
        <x:v>C2</x:v>
      </x:c>
      <x:c r="E470" s="11" t="str">
        <x:v>Gulf–Atlantic hurricane</x:v>
      </x:c>
      <x:c r="F470" s="11" t="str">
        <x:v>J-TOC</x:v>
      </x:c>
      <x:c r="G470" s="11" t="str">
        <x:v>Theater-opening command</x:v>
      </x:c>
      <x:c r="H470" s="11" t="str">
        <x:v>LIN-18</x:v>
      </x:c>
      <x:c r="I470" s="19" t="n">
        <x:v>72</x:v>
      </x:c>
      <x:c r="J470" s="21" t="n">
        <x:v>3</x:v>
      </x:c>
      <x:c r="K470" s="18" t="n">
        <x:f>'05 Cargo Register'!K22</x:f>
        <x:v>53.625</x:v>
      </x:c>
      <x:c r="L470" s="18" t="n">
        <x:f>'05 Cargo Register'!N22</x:f>
        <x:v>4</x:v>
      </x:c>
      <x:c r="M470" s="18" t="n">
        <x:f>'05 Cargo Register'!O22</x:f>
        <x:v>176</x:v>
      </x:c>
      <x:c r="N470" s="18" t="n">
        <x:f>J470*K470</x:f>
        <x:v>160.875</x:v>
      </x:c>
      <x:c r="O470" s="18" t="n">
        <x:f>J470*L470</x:f>
        <x:v>12</x:v>
      </x:c>
      <x:c r="P470" s="18" t="n">
        <x:f>J470*M470</x:f>
        <x:v>528</x:v>
      </x:c>
      <x:c r="Q470" s="22" t="n">
        <x:f>'01 Controls'!$E$23*'02 Cargo Classes'!$M$13</x:f>
        <x:v>0</x:v>
      </x:c>
      <x:c r="R470" s="22" t="n">
        <x:f>'01 Controls'!$F$23*'02 Cargo Classes'!$N$13</x:f>
        <x:v>0.24</x:v>
      </x:c>
      <x:c r="S470" s="22" t="n">
        <x:f>'01 Controls'!$G$23*'02 Cargo Classes'!$O$13</x:f>
        <x:v>0.6</x:v>
      </x:c>
      <x:c r="T470" s="22" t="n">
        <x:f>'01 Controls'!$H$23*'02 Cargo Classes'!$P$13</x:f>
        <x:v>0.15</x:v>
      </x:c>
      <x:c r="U470" s="22" t="n">
        <x:f>SUM(Q470:T470)</x:f>
        <x:v>0.99</x:v>
      </x:c>
      <x:c r="V470" s="18" t="n">
        <x:f>IF(U470=0,0,N470*Q470/U470)</x:f>
        <x:v>0</x:v>
      </x:c>
      <x:c r="W470" s="18" t="n">
        <x:f>IF(U470=0,0,P470*Q470/U470)</x:f>
        <x:v>0</x:v>
      </x:c>
      <x:c r="X470" s="18" t="n">
        <x:f>MAX(V470,W470*'01 Controls'!$E$12)</x:f>
        <x:v>0</x:v>
      </x:c>
      <x:c r="Y470" s="18" t="n">
        <x:f>IF(U470=0,0,N470*R470/U470)</x:f>
        <x:v>39</x:v>
      </x:c>
      <x:c r="Z470" s="18" t="n">
        <x:f>IF(U470=0,0,P470*R470/U470)</x:f>
        <x:v>128</x:v>
      </x:c>
      <x:c r="AA470" s="18" t="n">
        <x:f>MAX(Y470,Z470*'01 Controls'!$E$13)</x:f>
        <x:v>39</x:v>
      </x:c>
      <x:c r="AB470" s="18" t="n">
        <x:f>IF(U470=0,0,N470*S470/U470)</x:f>
        <x:v>97.49999999999999</x:v>
      </x:c>
      <x:c r="AC470" s="18" t="n">
        <x:f>IF(U470=0,0,P470*S470/U470)</x:f>
        <x:v>320</x:v>
      </x:c>
      <x:c r="AD470" s="18" t="n">
        <x:f>MAX(AB470,AC470*'01 Controls'!$E$14)</x:f>
        <x:v>97.49999999999999</x:v>
      </x:c>
      <x:c r="AE470" s="18" t="n">
        <x:f>IF(U470=0,0,N470*T470/U470)</x:f>
        <x:v>24.374999999999996</x:v>
      </x:c>
      <x:c r="AF470" s="18" t="n">
        <x:f>IF(U470=0,0,P470*T470/U470)</x:f>
        <x:v>80</x:v>
      </x:c>
      <x:c r="AG470" s="18" t="n">
        <x:f>MAX(AE470,AF470*'01 Controls'!$E$15)</x:f>
        <x:v>24.374999999999996</x:v>
      </x:c>
      <x:c r="AH470" s="18" t="n">
        <x:f>SUM(V470,Y470,AB470,AE470)</x:f>
        <x:v>160.875</x:v>
      </x:c>
      <x:c r="AI470" s="18" t="n">
        <x:f>N470-AH470</x:f>
        <x:v>0</x:v>
      </x:c>
      <x:c r="AJ470" s="18" t="n">
        <x:f>V470*INDEX('07 Mode Capacity'!$P$6:$P$17,MATCH("AIR-"&amp;I470,'07 Mode Capacity'!$C$6:$C$17,0))</x:f>
        <x:v>0</x:v>
      </x:c>
      <x:c r="AK470" s="18" t="n">
        <x:f>Y470*INDEX('07 Mode Capacity'!$P$6:$P$17,MATCH("OCEAN-"&amp;I470,'07 Mode Capacity'!$C$6:$C$17,0))</x:f>
        <x:v>30.527951146394187</x:v>
      </x:c>
      <x:c r="AL470" s="18" t="n">
        <x:f>AB470*INDEX('07 Mode Capacity'!$P$6:$P$17,MATCH("LAND-"&amp;I470,'07 Mode Capacity'!$C$6:$C$17,0))</x:f>
        <x:v>69.71349691606626</x:v>
      </x:c>
      <x:c r="AM470" s="18" t="n">
        <x:f>AE470*INDEX('07 Mode Capacity'!$P$6:$P$17,MATCH("INLAND-"&amp;I470,'07 Mode Capacity'!$C$6:$C$17,0))</x:f>
        <x:v>24.374999999999996</x:v>
      </x:c>
      <x:c r="AN470" s="18" t="n">
        <x:f>SUM(AJ470:AM470)</x:f>
        <x:v>124.61644806246045</x:v>
      </x:c>
      <x:c r="AO470" s="17" t="n">
        <x:f>IF(N470=0,1,AN470/N470)</x:f>
        <x:v>0.7746166157728699</x:v>
      </x:c>
      <x:c r="AP470" s="11" t="str">
        <x:f>IF(AO470&gt;='01 Controls'!$E$16,"PASS","FAIL")</x:f>
        <x:v>FAIL</x:v>
      </x:c>
      <x:c r="AQ470" s="11" t="str">
        <x:v>UNQUANTIFIED</x:v>
      </x:c>
      <x:c r="AR470" s="11" t="str">
        <x:v>Position-class planning record; serial item and receiver open</x:v>
      </x:c>
      <x:c r="AS470" s="26"/>
      <x:c r="AT470" s="26"/>
    </x:row>
    <x:row r="471">
      <x:c r="C471" s="11" t="str">
        <x:v>C2-J-TOC-BLK-08</x:v>
      </x:c>
      <x:c r="D471" s="11" t="str">
        <x:v>C2</x:v>
      </x:c>
      <x:c r="E471" s="11" t="str">
        <x:v>Gulf–Atlantic hurricane</x:v>
      </x:c>
      <x:c r="F471" s="11" t="str">
        <x:v>J-TOC</x:v>
      </x:c>
      <x:c r="G471" s="11" t="str">
        <x:v>Theater-opening command</x:v>
      </x:c>
      <x:c r="H471" s="11" t="str">
        <x:v>BLK-08</x:v>
      </x:c>
      <x:c r="I471" s="19" t="n">
        <x:v>48</x:v>
      </x:c>
      <x:c r="J471" s="21" t="n">
        <x:v>3</x:v>
      </x:c>
      <x:c r="K471" s="18" t="n">
        <x:f>'05 Cargo Register'!K23</x:f>
        <x:v>160.875</x:v>
      </x:c>
      <x:c r="L471" s="18" t="n">
        <x:f>'05 Cargo Register'!N23</x:f>
        <x:v>26</x:v>
      </x:c>
      <x:c r="M471" s="18" t="n">
        <x:f>'05 Cargo Register'!O23</x:f>
        <x:v>1326</x:v>
      </x:c>
      <x:c r="N471" s="18" t="n">
        <x:f>J471*K471</x:f>
        <x:v>482.625</x:v>
      </x:c>
      <x:c r="O471" s="18" t="n">
        <x:f>J471*L471</x:f>
        <x:v>78</x:v>
      </x:c>
      <x:c r="P471" s="18" t="n">
        <x:f>J471*M471</x:f>
        <x:v>3978</x:v>
      </x:c>
      <x:c r="Q471" s="22" t="n">
        <x:f>'01 Controls'!$E$23*'02 Cargo Classes'!$M$14</x:f>
        <x:v>0.05</x:v>
      </x:c>
      <x:c r="R471" s="22" t="n">
        <x:f>'01 Controls'!$F$23*'02 Cargo Classes'!$N$14</x:f>
        <x:v>0.16000000000000003</x:v>
      </x:c>
      <x:c r="S471" s="22" t="n">
        <x:f>'01 Controls'!$G$23*'02 Cargo Classes'!$O$14</x:f>
        <x:v>0.6</x:v>
      </x:c>
      <x:c r="T471" s="22" t="n">
        <x:f>'01 Controls'!$H$23*'02 Cargo Classes'!$P$14</x:f>
        <x:v>0.075</x:v>
      </x:c>
      <x:c r="U471" s="22" t="n">
        <x:f>SUM(Q471:T471)</x:f>
        <x:v>0.885</x:v>
      </x:c>
      <x:c r="V471" s="18" t="n">
        <x:f>IF(U471=0,0,N471*Q471/U471)</x:f>
        <x:v>27.266949152542374</x:v>
      </x:c>
      <x:c r="W471" s="18" t="n">
        <x:f>IF(U471=0,0,P471*Q471/U471)</x:f>
        <x:v>224.74576271186442</x:v>
      </x:c>
      <x:c r="X471" s="18" t="n">
        <x:f>MAX(V471,W471*'01 Controls'!$E$12)</x:f>
        <x:v>56.186440677966104</x:v>
      </x:c>
      <x:c r="Y471" s="18" t="n">
        <x:f>IF(U471=0,0,N471*R471/U471)</x:f>
        <x:v>87.25423728813561</x:v>
      </x:c>
      <x:c r="Z471" s="18" t="n">
        <x:f>IF(U471=0,0,P471*R471/U471)</x:f>
        <x:v>719.1864406779663</x:v>
      </x:c>
      <x:c r="AA471" s="18" t="n">
        <x:f>MAX(Y471,Z471*'01 Controls'!$E$13)</x:f>
        <x:v>107.87796610169494</x:v>
      </x:c>
      <x:c r="AB471" s="18" t="n">
        <x:f>IF(U471=0,0,N471*S471/U471)</x:f>
        <x:v>327.20338983050846</x:v>
      </x:c>
      <x:c r="AC471" s="18" t="n">
        <x:f>IF(U471=0,0,P471*S471/U471)</x:f>
        <x:v>2696.9491525423728</x:v>
      </x:c>
      <x:c r="AD471" s="18" t="n">
        <x:f>MAX(AB471,AC471*'01 Controls'!$E$14)</x:f>
        <x:v>539.3898305084746</x:v>
      </x:c>
      <x:c r="AE471" s="18" t="n">
        <x:f>IF(U471=0,0,N471*T471/U471)</x:f>
        <x:v>40.90042372881356</x:v>
      </x:c>
      <x:c r="AF471" s="18" t="n">
        <x:f>IF(U471=0,0,P471*T471/U471)</x:f>
        <x:v>337.1186440677966</x:v>
      </x:c>
      <x:c r="AG471" s="18" t="n">
        <x:f>MAX(AE471,AF471*'01 Controls'!$E$15)</x:f>
        <x:v>60.68135593220339</x:v>
      </x:c>
      <x:c r="AH471" s="18" t="n">
        <x:f>SUM(V471,Y471,AB471,AE471)</x:f>
        <x:v>482.625</x:v>
      </x:c>
      <x:c r="AI471" s="18" t="n">
        <x:f>N471-AH471</x:f>
        <x:v>0</x:v>
      </x:c>
      <x:c r="AJ471" s="18" t="n">
        <x:f>V471*INDEX('07 Mode Capacity'!$P$6:$P$17,MATCH("AIR-"&amp;I471,'07 Mode Capacity'!$C$6:$C$17,0))</x:f>
        <x:v>7.643898140218636</x:v>
      </x:c>
      <x:c r="AK471" s="18" t="n">
        <x:f>Y471*INDEX('07 Mode Capacity'!$P$6:$P$17,MATCH("OCEAN-"&amp;I471,'07 Mode Capacity'!$C$6:$C$17,0))</x:f>
        <x:v>7.646636783505797</x:v>
      </x:c>
      <x:c r="AL471" s="18" t="n">
        <x:f>AB471*INDEX('07 Mode Capacity'!$P$6:$P$17,MATCH("LAND-"&amp;I471,'07 Mode Capacity'!$C$6:$C$17,0))</x:f>
        <x:v>39.93447662675138</x:v>
      </x:c>
      <x:c r="AM471" s="18" t="n">
        <x:f>AE471*INDEX('07 Mode Capacity'!$P$6:$P$17,MATCH("INLAND-"&amp;I471,'07 Mode Capacity'!$C$6:$C$17,0))</x:f>
        <x:v>25.81775312869274</x:v>
      </x:c>
      <x:c r="AN471" s="18" t="n">
        <x:f>SUM(AJ471:AM471)</x:f>
        <x:v>81.04276467916856</x:v>
      </x:c>
      <x:c r="AO471" s="17" t="n">
        <x:f>IF(N471=0,1,AN471/N471)</x:f>
        <x:v>0.16792077633601357</x:v>
      </x:c>
      <x:c r="AP471" s="11" t="str">
        <x:f>IF(AO471&gt;='01 Controls'!$E$16,"PASS","FAIL")</x:f>
        <x:v>FAIL</x:v>
      </x:c>
      <x:c r="AQ471" s="11" t="str">
        <x:v>UNQUANTIFIED</x:v>
      </x:c>
      <x:c r="AR471" s="11" t="str">
        <x:v>Position-class planning record; serial item and receiver open</x:v>
      </x:c>
      <x:c r="AS471" s="26"/>
      <x:c r="AT471" s="26"/>
    </x:row>
    <x:row r="472">
      <x:c r="C472" s="11" t="str">
        <x:v>C2-J-TSC-APL-45</x:v>
      </x:c>
      <x:c r="D472" s="11" t="str">
        <x:v>C2</x:v>
      </x:c>
      <x:c r="E472" s="11" t="str">
        <x:v>Gulf–Atlantic hurricane</x:v>
      </x:c>
      <x:c r="F472" s="11" t="str">
        <x:v>J-TSC</x:v>
      </x:c>
      <x:c r="G472" s="11" t="str">
        <x:v>Theater sustainment command</x:v>
      </x:c>
      <x:c r="H472" s="11" t="str">
        <x:v>APL-45</x:v>
      </x:c>
      <x:c r="I472" s="19" t="n">
        <x:v>24</x:v>
      </x:c>
      <x:c r="J472" s="21" t="n">
        <x:v>4</x:v>
      </x:c>
      <x:c r="K472" s="18" t="n">
        <x:f>'05 Cargo Register'!K24</x:f>
        <x:v>214.5</x:v>
      </x:c>
      <x:c r="L472" s="18" t="n">
        <x:f>'05 Cargo Register'!N24</x:f>
        <x:v>57</x:v>
      </x:c>
      <x:c r="M472" s="18" t="n">
        <x:f>'05 Cargo Register'!O24</x:f>
        <x:v>427.5</x:v>
      </x:c>
      <x:c r="N472" s="18" t="n">
        <x:f>J472*K472</x:f>
        <x:v>858</x:v>
      </x:c>
      <x:c r="O472" s="18" t="n">
        <x:f>J472*L472</x:f>
        <x:v>228</x:v>
      </x:c>
      <x:c r="P472" s="18" t="n">
        <x:f>J472*M472</x:f>
        <x:v>1710</x:v>
      </x:c>
      <x:c r="Q472" s="22" t="n">
        <x:f>'01 Controls'!$E$23*'02 Cargo Classes'!$M$6</x:f>
        <x:v>0.15000000000000002</x:v>
      </x:c>
      <x:c r="R472" s="22" t="n">
        <x:f>'01 Controls'!$F$23*'02 Cargo Classes'!$N$6</x:f>
        <x:v>0.08000000000000002</x:v>
      </x:c>
      <x:c r="S472" s="22" t="n">
        <x:f>'01 Controls'!$G$23*'02 Cargo Classes'!$O$6</x:f>
        <x:v>0.6</x:v>
      </x:c>
      <x:c r="T472" s="22" t="n">
        <x:f>'01 Controls'!$H$23*'02 Cargo Classes'!$P$6</x:f>
        <x:v>0.045</x:v>
      </x:c>
      <x:c r="U472" s="22" t="n">
        <x:f>SUM(Q472:T472)</x:f>
        <x:v>0.8750000000000001</x:v>
      </x:c>
      <x:c r="V472" s="18" t="n">
        <x:f>IF(U472=0,0,N472*Q472/U472)</x:f>
        <x:v>147.0857142857143</x:v>
      </x:c>
      <x:c r="W472" s="18" t="n">
        <x:f>IF(U472=0,0,P472*Q472/U472)</x:f>
        <x:v>293.14285714285717</x:v>
      </x:c>
      <x:c r="X472" s="18" t="n">
        <x:f>MAX(V472,W472*'01 Controls'!$E$12)</x:f>
        <x:v>147.0857142857143</x:v>
      </x:c>
      <x:c r="Y472" s="18" t="n">
        <x:f>IF(U472=0,0,N472*R472/U472)</x:f>
        <x:v>78.44571428571429</x:v>
      </x:c>
      <x:c r="Z472" s="18" t="n">
        <x:f>IF(U472=0,0,P472*R472/U472)</x:f>
        <x:v>156.34285714285716</x:v>
      </x:c>
      <x:c r="AA472" s="18" t="n">
        <x:f>MAX(Y472,Z472*'01 Controls'!$E$13)</x:f>
        <x:v>78.44571428571429</x:v>
      </x:c>
      <x:c r="AB472" s="18" t="n">
        <x:f>IF(U472=0,0,N472*S472/U472)</x:f>
        <x:v>588.342857142857</x:v>
      </x:c>
      <x:c r="AC472" s="18" t="n">
        <x:f>IF(U472=0,0,P472*S472/U472)</x:f>
        <x:v>1172.5714285714284</x:v>
      </x:c>
      <x:c r="AD472" s="18" t="n">
        <x:f>MAX(AB472,AC472*'01 Controls'!$E$14)</x:f>
        <x:v>588.342857142857</x:v>
      </x:c>
      <x:c r="AE472" s="18" t="n">
        <x:f>IF(U472=0,0,N472*T472/U472)</x:f>
        <x:v>44.12571428571428</x:v>
      </x:c>
      <x:c r="AF472" s="18" t="n">
        <x:f>IF(U472=0,0,P472*T472/U472)</x:f>
        <x:v>87.94285714285714</x:v>
      </x:c>
      <x:c r="AG472" s="18" t="n">
        <x:f>MAX(AE472,AF472*'01 Controls'!$E$15)</x:f>
        <x:v>44.12571428571428</x:v>
      </x:c>
      <x:c r="AH472" s="18" t="n">
        <x:f>SUM(V472,Y472,AB472,AE472)</x:f>
        <x:v>857.9999999999999</x:v>
      </x:c>
      <x:c r="AI472" s="18" t="n">
        <x:f>N472-AH472</x:f>
        <x:v>1.1368683772161603e-13</x:v>
      </x:c>
      <x:c r="AJ472" s="18" t="n">
        <x:f>V472*INDEX('07 Mode Capacity'!$P$6:$P$17,MATCH("AIR-"&amp;I472,'07 Mode Capacity'!$C$6:$C$17,0))</x:f>
        <x:v>29.845760606700008</x:v>
      </x:c>
      <x:c r="AK472" s="18" t="n">
        <x:f>Y472*INDEX('07 Mode Capacity'!$P$6:$P$17,MATCH("OCEAN-"&amp;I472,'07 Mode Capacity'!$C$6:$C$17,0))</x:f>
        <x:v>11.773842661630363</x:v>
      </x:c>
      <x:c r="AL472" s="18" t="n">
        <x:f>AB472*INDEX('07 Mode Capacity'!$P$6:$P$17,MATCH("LAND-"&amp;I472,'07 Mode Capacity'!$C$6:$C$17,0))</x:f>
        <x:v>225.04168663275775</x:v>
      </x:c>
      <x:c r="AM472" s="18" t="n">
        <x:f>AE472*INDEX('07 Mode Capacity'!$P$6:$P$17,MATCH("INLAND-"&amp;I472,'07 Mode Capacity'!$C$6:$C$17,0))</x:f>
        <x:v>44.12571428571428</x:v>
      </x:c>
      <x:c r="AN472" s="18" t="n">
        <x:f>SUM(AJ472:AM472)</x:f>
        <x:v>310.7870041868024</x:v>
      </x:c>
      <x:c r="AO472" s="17" t="n">
        <x:f>IF(N472=0,1,AN472/N472)</x:f>
        <x:v>0.36222261560233376</x:v>
      </x:c>
      <x:c r="AP472" s="11" t="str">
        <x:f>IF(AO472&gt;='01 Controls'!$E$16,"PASS","FAIL")</x:f>
        <x:v>FAIL</x:v>
      </x:c>
      <x:c r="AQ472" s="11" t="str">
        <x:v>UNQUANTIFIED</x:v>
      </x:c>
      <x:c r="AR472" s="11" t="str">
        <x:v>Position-class planning record; serial item and receiver open</x:v>
      </x:c>
      <x:c r="AS472" s="26"/>
      <x:c r="AT472" s="26"/>
    </x:row>
    <x:row r="473">
      <x:c r="C473" s="11" t="str">
        <x:v>C2-J-TSC-ISO-18</x:v>
      </x:c>
      <x:c r="D473" s="11" t="str">
        <x:v>C2</x:v>
      </x:c>
      <x:c r="E473" s="11" t="str">
        <x:v>Gulf–Atlantic hurricane</x:v>
      </x:c>
      <x:c r="F473" s="11" t="str">
        <x:v>J-TSC</x:v>
      </x:c>
      <x:c r="G473" s="11" t="str">
        <x:v>Theater sustainment command</x:v>
      </x:c>
      <x:c r="H473" s="11" t="str">
        <x:v>ISO-18</x:v>
      </x:c>
      <x:c r="I473" s="19" t="n">
        <x:v>48</x:v>
      </x:c>
      <x:c r="J473" s="21" t="n">
        <x:v>4</x:v>
      </x:c>
      <x:c r="K473" s="18" t="n">
        <x:f>'05 Cargo Register'!K25</x:f>
        <x:v>268.125</x:v>
      </x:c>
      <x:c r="L473" s="18" t="n">
        <x:f>'05 Cargo Register'!N25</x:f>
        <x:v>18</x:v>
      </x:c>
      <x:c r="M473" s="18" t="n">
        <x:f>'05 Cargo Register'!O25</x:f>
        <x:v>475.20000000000005</x:v>
      </x:c>
      <x:c r="N473" s="18" t="n">
        <x:f>J473*K473</x:f>
        <x:v>1072.5</x:v>
      </x:c>
      <x:c r="O473" s="18" t="n">
        <x:f>J473*L473</x:f>
        <x:v>72</x:v>
      </x:c>
      <x:c r="P473" s="18" t="n">
        <x:f>J473*M473</x:f>
        <x:v>1900.8000000000002</x:v>
      </x:c>
      <x:c r="Q473" s="22" t="n">
        <x:f>'01 Controls'!$E$23*'02 Cargo Classes'!$M$7</x:f>
        <x:v>0.010000000000000002</x:v>
      </x:c>
      <x:c r="R473" s="22" t="n">
        <x:f>'01 Controls'!$F$23*'02 Cargo Classes'!$N$7</x:f>
        <x:v>0.2</x:v>
      </x:c>
      <x:c r="S473" s="22" t="n">
        <x:f>'01 Controls'!$G$23*'02 Cargo Classes'!$O$7</x:f>
        <x:v>0.72</x:v>
      </x:c>
      <x:c r="T473" s="22" t="n">
        <x:f>'01 Controls'!$H$23*'02 Cargo Classes'!$P$7</x:f>
        <x:v>0.12</x:v>
      </x:c>
      <x:c r="U473" s="22" t="n">
        <x:f>SUM(Q473:T473)</x:f>
        <x:v>1.0499999999999998</x:v>
      </x:c>
      <x:c r="V473" s="18" t="n">
        <x:f>IF(U473=0,0,N473*Q473/U473)</x:f>
        <x:v>10.214285714285717</x:v>
      </x:c>
      <x:c r="W473" s="18" t="n">
        <x:f>IF(U473=0,0,P473*Q473/U473)</x:f>
        <x:v>18.10285714285715</x:v>
      </x:c>
      <x:c r="X473" s="18" t="n">
        <x:f>MAX(V473,W473*'01 Controls'!$E$12)</x:f>
        <x:v>10.214285714285717</x:v>
      </x:c>
      <x:c r="Y473" s="18" t="n">
        <x:f>IF(U473=0,0,N473*R473/U473)</x:f>
        <x:v>204.28571428571433</x:v>
      </x:c>
      <x:c r="Z473" s="18" t="n">
        <x:f>IF(U473=0,0,P473*R473/U473)</x:f>
        <x:v>362.057142857143</x:v>
      </x:c>
      <x:c r="AA473" s="18" t="n">
        <x:f>MAX(Y473,Z473*'01 Controls'!$E$13)</x:f>
        <x:v>204.28571428571433</x:v>
      </x:c>
      <x:c r="AB473" s="18" t="n">
        <x:f>IF(U473=0,0,N473*S473/U473)</x:f>
        <x:v>735.4285714285714</x:v>
      </x:c>
      <x:c r="AC473" s="18" t="n">
        <x:f>IF(U473=0,0,P473*S473/U473)</x:f>
        <x:v>1303.4057142857146</x:v>
      </x:c>
      <x:c r="AD473" s="18" t="n">
        <x:f>MAX(AB473,AC473*'01 Controls'!$E$14)</x:f>
        <x:v>735.4285714285714</x:v>
      </x:c>
      <x:c r="AE473" s="18" t="n">
        <x:f>IF(U473=0,0,N473*T473/U473)</x:f>
        <x:v>122.57142857142858</x:v>
      </x:c>
      <x:c r="AF473" s="18" t="n">
        <x:f>IF(U473=0,0,P473*T473/U473)</x:f>
        <x:v>217.23428571428576</x:v>
      </x:c>
      <x:c r="AG473" s="18" t="n">
        <x:f>MAX(AE473,AF473*'01 Controls'!$E$15)</x:f>
        <x:v>122.57142857142858</x:v>
      </x:c>
      <x:c r="AH473" s="18" t="n">
        <x:f>SUM(V473,Y473,AB473,AE473)</x:f>
        <x:v>1072.5000000000002</x:v>
      </x:c>
      <x:c r="AI473" s="18" t="n">
        <x:f>N473-AH473</x:f>
        <x:v>-2.2737367544323206e-13</x:v>
      </x:c>
      <x:c r="AJ473" s="18" t="n">
        <x:f>V473*INDEX('07 Mode Capacity'!$P$6:$P$17,MATCH("AIR-"&amp;I473,'07 Mode Capacity'!$C$6:$C$17,0))</x:f>
        <x:v>2.863428509669204</x:v>
      </x:c>
      <x:c r="AK473" s="18" t="n">
        <x:f>Y473*INDEX('07 Mode Capacity'!$P$6:$P$17,MATCH("OCEAN-"&amp;I473,'07 Mode Capacity'!$C$6:$C$17,0))</x:f>
        <x:v>17.902840088366748</x:v>
      </x:c>
      <x:c r="AL473" s="18" t="n">
        <x:f>AB473*INDEX('07 Mode Capacity'!$P$6:$P$17,MATCH("LAND-"&amp;I473,'07 Mode Capacity'!$C$6:$C$17,0))</x:f>
        <x:v>89.75749032298407</x:v>
      </x:c>
      <x:c r="AM473" s="18" t="n">
        <x:f>AE473*INDEX('07 Mode Capacity'!$P$6:$P$17,MATCH("INLAND-"&amp;I473,'07 Mode Capacity'!$C$6:$C$17,0))</x:f>
        <x:v>77.37129826503477</x:v>
      </x:c>
      <x:c r="AN473" s="18" t="n">
        <x:f>SUM(AJ473:AM473)</x:f>
        <x:v>187.89505718605477</x:v>
      </x:c>
      <x:c r="AO473" s="17" t="n">
        <x:f>IF(N473=0,1,AN473/N473)</x:f>
        <x:v>0.175193526513804</x:v>
      </x:c>
      <x:c r="AP473" s="11" t="str">
        <x:f>IF(AO473&gt;='01 Controls'!$E$16,"PASS","FAIL")</x:f>
        <x:v>FAIL</x:v>
      </x:c>
      <x:c r="AQ473" s="11" t="str">
        <x:v>UNQUANTIFIED</x:v>
      </x:c>
      <x:c r="AR473" s="11" t="str">
        <x:v>Position-class planning record; serial item and receiver open</x:v>
      </x:c>
      <x:c r="AS473" s="26"/>
      <x:c r="AT473" s="26"/>
    </x:row>
    <x:row r="474">
      <x:c r="C474" s="11" t="str">
        <x:v>C2-J-TSC-COL-12</x:v>
      </x:c>
      <x:c r="D474" s="11" t="str">
        <x:v>C2</x:v>
      </x:c>
      <x:c r="E474" s="11" t="str">
        <x:v>Gulf–Atlantic hurricane</x:v>
      </x:c>
      <x:c r="F474" s="11" t="str">
        <x:v>J-TSC</x:v>
      </x:c>
      <x:c r="G474" s="11" t="str">
        <x:v>Theater sustainment command</x:v>
      </x:c>
      <x:c r="H474" s="11" t="str">
        <x:v>COL-12</x:v>
      </x:c>
      <x:c r="I474" s="19" t="n">
        <x:v>24</x:v>
      </x:c>
      <x:c r="J474" s="21" t="n">
        <x:v>4</x:v>
      </x:c>
      <x:c r="K474" s="18" t="n">
        <x:f>'05 Cargo Register'!K26</x:f>
        <x:v>53.625</x:v>
      </x:c>
      <x:c r="L474" s="18" t="n">
        <x:f>'05 Cargo Register'!N26</x:f>
        <x:v>6</x:v>
      </x:c>
      <x:c r="M474" s="18" t="n">
        <x:f>'05 Cargo Register'!O26</x:f>
        <x:v>158.4</x:v>
      </x:c>
      <x:c r="N474" s="18" t="n">
        <x:f>J474*K474</x:f>
        <x:v>214.5</x:v>
      </x:c>
      <x:c r="O474" s="18" t="n">
        <x:f>J474*L474</x:f>
        <x:v>24</x:v>
      </x:c>
      <x:c r="P474" s="18" t="n">
        <x:f>J474*M474</x:f>
        <x:v>633.6</x:v>
      </x:c>
      <x:c r="Q474" s="22" t="n">
        <x:f>'01 Controls'!$E$23*'02 Cargo Classes'!$M$8</x:f>
        <x:v>0.1</x:v>
      </x:c>
      <x:c r="R474" s="22" t="n">
        <x:f>'01 Controls'!$F$23*'02 Cargo Classes'!$N$8</x:f>
        <x:v>0.13999999999999999</x:v>
      </x:c>
      <x:c r="S474" s="22" t="n">
        <x:f>'01 Controls'!$G$23*'02 Cargo Classes'!$O$8</x:f>
        <x:v>0.72</x:v>
      </x:c>
      <x:c r="T474" s="22" t="n">
        <x:f>'01 Controls'!$H$23*'02 Cargo Classes'!$P$8</x:f>
        <x:v>0.03</x:v>
      </x:c>
      <x:c r="U474" s="22" t="n">
        <x:f>SUM(Q474:T474)</x:f>
        <x:v>0.99</x:v>
      </x:c>
      <x:c r="V474" s="18" t="n">
        <x:f>IF(U474=0,0,N474*Q474/U474)</x:f>
        <x:v>21.66666666666667</x:v>
      </x:c>
      <x:c r="W474" s="18" t="n">
        <x:f>IF(U474=0,0,P474*Q474/U474)</x:f>
        <x:v>64.00000000000001</x:v>
      </x:c>
      <x:c r="X474" s="18" t="n">
        <x:f>MAX(V474,W474*'01 Controls'!$E$12)</x:f>
        <x:v>21.66666666666667</x:v>
      </x:c>
      <x:c r="Y474" s="18" t="n">
        <x:f>IF(U474=0,0,N474*R474/U474)</x:f>
        <x:v>30.333333333333332</x:v>
      </x:c>
      <x:c r="Z474" s="18" t="n">
        <x:f>IF(U474=0,0,P474*R474/U474)</x:f>
        <x:v>89.6</x:v>
      </x:c>
      <x:c r="AA474" s="18" t="n">
        <x:f>MAX(Y474,Z474*'01 Controls'!$E$13)</x:f>
        <x:v>30.333333333333332</x:v>
      </x:c>
      <x:c r="AB474" s="18" t="n">
        <x:f>IF(U474=0,0,N474*S474/U474)</x:f>
        <x:v>156</x:v>
      </x:c>
      <x:c r="AC474" s="18" t="n">
        <x:f>IF(U474=0,0,P474*S474/U474)</x:f>
        <x:v>460.8</x:v>
      </x:c>
      <x:c r="AD474" s="18" t="n">
        <x:f>MAX(AB474,AC474*'01 Controls'!$E$14)</x:f>
        <x:v>156</x:v>
      </x:c>
      <x:c r="AE474" s="18" t="n">
        <x:f>IF(U474=0,0,N474*T474/U474)</x:f>
        <x:v>6.5</x:v>
      </x:c>
      <x:c r="AF474" s="18" t="n">
        <x:f>IF(U474=0,0,P474*T474/U474)</x:f>
        <x:v>19.2</x:v>
      </x:c>
      <x:c r="AG474" s="18" t="n">
        <x:f>MAX(AE474,AF474*'01 Controls'!$E$15)</x:f>
        <x:v>6.5</x:v>
      </x:c>
      <x:c r="AH474" s="18" t="n">
        <x:f>SUM(V474,Y474,AB474,AE474)</x:f>
        <x:v>214.5</x:v>
      </x:c>
      <x:c r="AI474" s="18" t="n">
        <x:f>N474-AH474</x:f>
        <x:v>0</x:v>
      </x:c>
      <x:c r="AJ474" s="18" t="n">
        <x:f>V474*INDEX('07 Mode Capacity'!$P$6:$P$17,MATCH("AIR-"&amp;I474,'07 Mode Capacity'!$C$6:$C$17,0))</x:f>
        <x:v>4.396471469842173</x:v>
      </x:c>
      <x:c r="AK474" s="18" t="n">
        <x:f>Y474*INDEX('07 Mode Capacity'!$P$6:$P$17,MATCH("OCEAN-"&amp;I474,'07 Mode Capacity'!$C$6:$C$17,0))</x:f>
        <x:v>4.552701155459973</x:v>
      </x:c>
      <x:c r="AL474" s="18" t="n">
        <x:f>AB474*INDEX('07 Mode Capacity'!$P$6:$P$17,MATCH("LAND-"&amp;I474,'07 Mode Capacity'!$C$6:$C$17,0))</x:f>
        <x:v>59.6701441829282</x:v>
      </x:c>
      <x:c r="AM474" s="18" t="n">
        <x:f>AE474*INDEX('07 Mode Capacity'!$P$6:$P$17,MATCH("INLAND-"&amp;I474,'07 Mode Capacity'!$C$6:$C$17,0))</x:f>
        <x:v>6.5</x:v>
      </x:c>
      <x:c r="AN474" s="18" t="n">
        <x:f>SUM(AJ474:AM474)</x:f>
        <x:v>75.11931680823034</x:v>
      </x:c>
      <x:c r="AO474" s="17" t="n">
        <x:f>IF(N474=0,1,AN474/N474)</x:f>
        <x:v>0.350206605166575</x:v>
      </x:c>
      <x:c r="AP474" s="11" t="str">
        <x:f>IF(AO474&gt;='01 Controls'!$E$16,"PASS","FAIL")</x:f>
        <x:v>FAIL</x:v>
      </x:c>
      <x:c r="AQ474" s="11" t="str">
        <x:v>UNQUANTIFIED</x:v>
      </x:c>
      <x:c r="AR474" s="11" t="str">
        <x:v>Position-class planning record; serial item and receiver open</x:v>
      </x:c>
      <x:c r="AS474" s="26"/>
      <x:c r="AT474" s="26"/>
    </x:row>
    <x:row r="475">
      <x:c r="C475" s="11" t="str">
        <x:v>C2-J-TSC-BAT-22</x:v>
      </x:c>
      <x:c r="D475" s="11" t="str">
        <x:v>C2</x:v>
      </x:c>
      <x:c r="E475" s="11" t="str">
        <x:v>Gulf–Atlantic hurricane</x:v>
      </x:c>
      <x:c r="F475" s="11" t="str">
        <x:v>J-TSC</x:v>
      </x:c>
      <x:c r="G475" s="11" t="str">
        <x:v>Theater sustainment command</x:v>
      </x:c>
      <x:c r="H475" s="11" t="str">
        <x:v>BAT-22</x:v>
      </x:c>
      <x:c r="I475" s="19" t="n">
        <x:v>48</x:v>
      </x:c>
      <x:c r="J475" s="21" t="n">
        <x:v>4</x:v>
      </x:c>
      <x:c r="K475" s="18" t="n">
        <x:f>'05 Cargo Register'!K27</x:f>
        <x:v>53.625</x:v>
      </x:c>
      <x:c r="L475" s="18" t="n">
        <x:f>'05 Cargo Register'!N27</x:f>
        <x:v>4</x:v>
      </x:c>
      <x:c r="M475" s="18" t="n">
        <x:f>'05 Cargo Register'!O27</x:f>
        <x:v>105.60000000000001</x:v>
      </x:c>
      <x:c r="N475" s="18" t="n">
        <x:f>J475*K475</x:f>
        <x:v>214.5</x:v>
      </x:c>
      <x:c r="O475" s="18" t="n">
        <x:f>J475*L475</x:f>
        <x:v>16</x:v>
      </x:c>
      <x:c r="P475" s="18" t="n">
        <x:f>J475*M475</x:f>
        <x:v>422.40000000000003</x:v>
      </x:c>
      <x:c r="Q475" s="22" t="n">
        <x:f>'01 Controls'!$E$23*'02 Cargo Classes'!$M$9</x:f>
        <x:v>0</x:v>
      </x:c>
      <x:c r="R475" s="22" t="n">
        <x:f>'01 Controls'!$F$23*'02 Cargo Classes'!$N$9</x:f>
        <x:v>0.2</x:v>
      </x:c>
      <x:c r="S475" s="22" t="n">
        <x:f>'01 Controls'!$G$23*'02 Cargo Classes'!$O$9</x:f>
        <x:v>0.6</x:v>
      </x:c>
      <x:c r="T475" s="22" t="n">
        <x:f>'01 Controls'!$H$23*'02 Cargo Classes'!$P$9</x:f>
        <x:v>0.075</x:v>
      </x:c>
      <x:c r="U475" s="22" t="n">
        <x:f>SUM(Q475:T475)</x:f>
        <x:v>0.875</x:v>
      </x:c>
      <x:c r="V475" s="18" t="n">
        <x:f>IF(U475=0,0,N475*Q475/U475)</x:f>
        <x:v>0</x:v>
      </x:c>
      <x:c r="W475" s="18" t="n">
        <x:f>IF(U475=0,0,P475*Q475/U475)</x:f>
        <x:v>0</x:v>
      </x:c>
      <x:c r="X475" s="18" t="n">
        <x:f>MAX(V475,W475*'01 Controls'!$E$12)</x:f>
        <x:v>0</x:v>
      </x:c>
      <x:c r="Y475" s="18" t="n">
        <x:f>IF(U475=0,0,N475*R475/U475)</x:f>
        <x:v>49.02857142857143</x:v>
      </x:c>
      <x:c r="Z475" s="18" t="n">
        <x:f>IF(U475=0,0,P475*R475/U475)</x:f>
        <x:v>96.54857142857145</x:v>
      </x:c>
      <x:c r="AA475" s="18" t="n">
        <x:f>MAX(Y475,Z475*'01 Controls'!$E$13)</x:f>
        <x:v>49.02857142857143</x:v>
      </x:c>
      <x:c r="AB475" s="18" t="n">
        <x:f>IF(U475=0,0,N475*S475/U475)</x:f>
        <x:v>147.08571428571426</x:v>
      </x:c>
      <x:c r="AC475" s="18" t="n">
        <x:f>IF(U475=0,0,P475*S475/U475)</x:f>
        <x:v>289.6457142857143</x:v>
      </x:c>
      <x:c r="AD475" s="18" t="n">
        <x:f>MAX(AB475,AC475*'01 Controls'!$E$14)</x:f>
        <x:v>147.08571428571426</x:v>
      </x:c>
      <x:c r="AE475" s="18" t="n">
        <x:f>IF(U475=0,0,N475*T475/U475)</x:f>
        <x:v>18.385714285714283</x:v>
      </x:c>
      <x:c r="AF475" s="18" t="n">
        <x:f>IF(U475=0,0,P475*T475/U475)</x:f>
        <x:v>36.205714285714286</x:v>
      </x:c>
      <x:c r="AG475" s="18" t="n">
        <x:f>MAX(AE475,AF475*'01 Controls'!$E$15)</x:f>
        <x:v>18.385714285714283</x:v>
      </x:c>
      <x:c r="AH475" s="18" t="n">
        <x:f>SUM(V475,Y475,AB475,AE475)</x:f>
        <x:v>214.49999999999997</x:v>
      </x:c>
      <x:c r="AI475" s="18" t="n">
        <x:f>N475-AH475</x:f>
        <x:v>2.842170943040401e-14</x:v>
      </x:c>
      <x:c r="AJ475" s="18" t="n">
        <x:f>V475*INDEX('07 Mode Capacity'!$P$6:$P$17,MATCH("AIR-"&amp;I475,'07 Mode Capacity'!$C$6:$C$17,0))</x:f>
        <x:v>0</x:v>
      </x:c>
      <x:c r="AK475" s="18" t="n">
        <x:f>Y475*INDEX('07 Mode Capacity'!$P$6:$P$17,MATCH("OCEAN-"&amp;I475,'07 Mode Capacity'!$C$6:$C$17,0))</x:f>
        <x:v>4.296681621208019</x:v>
      </x:c>
      <x:c r="AL475" s="18" t="n">
        <x:f>AB475*INDEX('07 Mode Capacity'!$P$6:$P$17,MATCH("LAND-"&amp;I475,'07 Mode Capacity'!$C$6:$C$17,0))</x:f>
        <x:v>17.951498064596812</x:v>
      </x:c>
      <x:c r="AM475" s="18" t="n">
        <x:f>AE475*INDEX('07 Mode Capacity'!$P$6:$P$17,MATCH("INLAND-"&amp;I475,'07 Mode Capacity'!$C$6:$C$17,0))</x:f>
        <x:v>11.605694739755211</x:v>
      </x:c>
      <x:c r="AN475" s="18" t="n">
        <x:f>SUM(AJ475:AM475)</x:f>
        <x:v>33.85387442556004</x:v>
      </x:c>
      <x:c r="AO475" s="17" t="n">
        <x:f>IF(N475=0,1,AN475/N475)</x:f>
        <x:v>0.15782692039888133</x:v>
      </x:c>
      <x:c r="AP475" s="11" t="str">
        <x:f>IF(AO475&gt;='01 Controls'!$E$16,"PASS","FAIL")</x:f>
        <x:v>FAIL</x:v>
      </x:c>
      <x:c r="AQ475" s="11" t="str">
        <x:v>UNQUANTIFIED</x:v>
      </x:c>
      <x:c r="AR475" s="11" t="str">
        <x:v>Position-class planning record; serial item and receiver open</x:v>
      </x:c>
      <x:c r="AS475" s="26"/>
      <x:c r="AT475" s="26"/>
    </x:row>
    <x:row r="476">
      <x:c r="C476" s="11" t="str">
        <x:v>C2-J-TSC-TNK-20</x:v>
      </x:c>
      <x:c r="D476" s="11" t="str">
        <x:v>C2</x:v>
      </x:c>
      <x:c r="E476" s="11" t="str">
        <x:v>Gulf–Atlantic hurricane</x:v>
      </x:c>
      <x:c r="F476" s="11" t="str">
        <x:v>J-TSC</x:v>
      </x:c>
      <x:c r="G476" s="11" t="str">
        <x:v>Theater sustainment command</x:v>
      </x:c>
      <x:c r="H476" s="11" t="str">
        <x:v>TNK-20</x:v>
      </x:c>
      <x:c r="I476" s="19" t="n">
        <x:v>48</x:v>
      </x:c>
      <x:c r="J476" s="21" t="n">
        <x:v>4</x:v>
      </x:c>
      <x:c r="K476" s="18" t="n">
        <x:f>'05 Cargo Register'!K28</x:f>
        <x:v>53.625</x:v>
      </x:c>
      <x:c r="L476" s="18" t="n">
        <x:f>'05 Cargo Register'!N28</x:f>
        <x:v>4</x:v>
      </x:c>
      <x:c r="M476" s="18" t="n">
        <x:f>'05 Cargo Register'!O28</x:f>
        <x:v>85</x:v>
      </x:c>
      <x:c r="N476" s="18" t="n">
        <x:f>J476*K476</x:f>
        <x:v>214.5</x:v>
      </x:c>
      <x:c r="O476" s="18" t="n">
        <x:f>J476*L476</x:f>
        <x:v>16</x:v>
      </x:c>
      <x:c r="P476" s="18" t="n">
        <x:f>J476*M476</x:f>
        <x:v>340</x:v>
      </x:c>
      <x:c r="Q476" s="22" t="n">
        <x:f>'01 Controls'!$E$23*'02 Cargo Classes'!$M$10</x:f>
        <x:v>0</x:v>
      </x:c>
      <x:c r="R476" s="22" t="n">
        <x:f>'01 Controls'!$F$23*'02 Cargo Classes'!$N$10</x:f>
        <x:v>0.24</x:v>
      </x:c>
      <x:c r="S476" s="22" t="n">
        <x:f>'01 Controls'!$G$23*'02 Cargo Classes'!$O$10</x:f>
        <x:v>0.6</x:v>
      </x:c>
      <x:c r="T476" s="22" t="n">
        <x:f>'01 Controls'!$H$23*'02 Cargo Classes'!$P$10</x:f>
        <x:v>0.15</x:v>
      </x:c>
      <x:c r="U476" s="22" t="n">
        <x:f>SUM(Q476:T476)</x:f>
        <x:v>0.99</x:v>
      </x:c>
      <x:c r="V476" s="18" t="n">
        <x:f>IF(U476=0,0,N476*Q476/U476)</x:f>
        <x:v>0</x:v>
      </x:c>
      <x:c r="W476" s="18" t="n">
        <x:f>IF(U476=0,0,P476*Q476/U476)</x:f>
        <x:v>0</x:v>
      </x:c>
      <x:c r="X476" s="18" t="n">
        <x:f>MAX(V476,W476*'01 Controls'!$E$12)</x:f>
        <x:v>0</x:v>
      </x:c>
      <x:c r="Y476" s="18" t="n">
        <x:f>IF(U476=0,0,N476*R476/U476)</x:f>
        <x:v>52</x:v>
      </x:c>
      <x:c r="Z476" s="18" t="n">
        <x:f>IF(U476=0,0,P476*R476/U476)</x:f>
        <x:v>82.42424242424242</x:v>
      </x:c>
      <x:c r="AA476" s="18" t="n">
        <x:f>MAX(Y476,Z476*'01 Controls'!$E$13)</x:f>
        <x:v>52</x:v>
      </x:c>
      <x:c r="AB476" s="18" t="n">
        <x:f>IF(U476=0,0,N476*S476/U476)</x:f>
        <x:v>130</x:v>
      </x:c>
      <x:c r="AC476" s="18" t="n">
        <x:f>IF(U476=0,0,P476*S476/U476)</x:f>
        <x:v>206.06060606060606</x:v>
      </x:c>
      <x:c r="AD476" s="18" t="n">
        <x:f>MAX(AB476,AC476*'01 Controls'!$E$14)</x:f>
        <x:v>130</x:v>
      </x:c>
      <x:c r="AE476" s="18" t="n">
        <x:f>IF(U476=0,0,N476*T476/U476)</x:f>
        <x:v>32.5</x:v>
      </x:c>
      <x:c r="AF476" s="18" t="n">
        <x:f>IF(U476=0,0,P476*T476/U476)</x:f>
        <x:v>51.515151515151516</x:v>
      </x:c>
      <x:c r="AG476" s="18" t="n">
        <x:f>MAX(AE476,AF476*'01 Controls'!$E$15)</x:f>
        <x:v>32.5</x:v>
      </x:c>
      <x:c r="AH476" s="18" t="n">
        <x:f>SUM(V476,Y476,AB476,AE476)</x:f>
        <x:v>214.5</x:v>
      </x:c>
      <x:c r="AI476" s="18" t="n">
        <x:f>N476-AH476</x:f>
        <x:v>0</x:v>
      </x:c>
      <x:c r="AJ476" s="18" t="n">
        <x:f>V476*INDEX('07 Mode Capacity'!$P$6:$P$17,MATCH("AIR-"&amp;I476,'07 Mode Capacity'!$C$6:$C$17,0))</x:f>
        <x:v>0</x:v>
      </x:c>
      <x:c r="AK476" s="18" t="n">
        <x:f>Y476*INDEX('07 Mode Capacity'!$P$6:$P$17,MATCH("OCEAN-"&amp;I476,'07 Mode Capacity'!$C$6:$C$17,0))</x:f>
        <x:v>4.5570865679478985</x:v>
      </x:c>
      <x:c r="AL476" s="18" t="n">
        <x:f>AB476*INDEX('07 Mode Capacity'!$P$6:$P$17,MATCH("LAND-"&amp;I476,'07 Mode Capacity'!$C$6:$C$17,0))</x:f>
        <x:v>15.866223036891123</x:v>
      </x:c>
      <x:c r="AM476" s="18" t="n">
        <x:f>AE476*INDEX('07 Mode Capacity'!$P$6:$P$17,MATCH("INLAND-"&amp;I476,'07 Mode Capacity'!$C$6:$C$17,0))</x:f>
        <x:v>20.51511696421376</x:v>
      </x:c>
      <x:c r="AN476" s="18" t="n">
        <x:f>SUM(AJ476:AM476)</x:f>
        <x:v>40.93842656905278</x:v>
      </x:c>
      <x:c r="AO476" s="17" t="n">
        <x:f>IF(N476=0,1,AN476/N476)</x:f>
        <x:v>0.1908551355200596</x:v>
      </x:c>
      <x:c r="AP476" s="11" t="str">
        <x:f>IF(AO476&gt;='01 Controls'!$E$16,"PASS","FAIL")</x:f>
        <x:v>FAIL</x:v>
      </x:c>
      <x:c r="AQ476" s="11" t="str">
        <x:v>UNQUANTIFIED</x:v>
      </x:c>
      <x:c r="AR476" s="11" t="str">
        <x:v>Position-class planning record; serial item and receiver open</x:v>
      </x:c>
      <x:c r="AS476" s="26"/>
      <x:c r="AT476" s="26"/>
    </x:row>
    <x:row r="477">
      <x:c r="C477" s="11" t="str">
        <x:v>C2-J-TSC-FLR-24</x:v>
      </x:c>
      <x:c r="D477" s="11" t="str">
        <x:v>C2</x:v>
      </x:c>
      <x:c r="E477" s="11" t="str">
        <x:v>Gulf–Atlantic hurricane</x:v>
      </x:c>
      <x:c r="F477" s="11" t="str">
        <x:v>J-TSC</x:v>
      </x:c>
      <x:c r="G477" s="11" t="str">
        <x:v>Theater sustainment command</x:v>
      </x:c>
      <x:c r="H477" s="11" t="str">
        <x:v>FLR-24</x:v>
      </x:c>
      <x:c r="I477" s="19" t="n">
        <x:v>48</x:v>
      </x:c>
      <x:c r="J477" s="21" t="n">
        <x:v>4</x:v>
      </x:c>
      <x:c r="K477" s="18" t="n">
        <x:f>'05 Cargo Register'!K29</x:f>
        <x:v>107.25</x:v>
      </x:c>
      <x:c r="L477" s="18" t="n">
        <x:f>'05 Cargo Register'!N29</x:f>
        <x:v>6</x:v>
      </x:c>
      <x:c r="M477" s="18" t="n">
        <x:f>'05 Cargo Register'!O29</x:f>
        <x:v>192</x:v>
      </x:c>
      <x:c r="N477" s="18" t="n">
        <x:f>J477*K477</x:f>
        <x:v>429</x:v>
      </x:c>
      <x:c r="O477" s="18" t="n">
        <x:f>J477*L477</x:f>
        <x:v>24</x:v>
      </x:c>
      <x:c r="P477" s="18" t="n">
        <x:f>J477*M477</x:f>
        <x:v>768</x:v>
      </x:c>
      <x:c r="Q477" s="22" t="n">
        <x:f>'01 Controls'!$E$23*'02 Cargo Classes'!$M$11</x:f>
        <x:v>0</x:v>
      </x:c>
      <x:c r="R477" s="22" t="n">
        <x:f>'01 Controls'!$F$23*'02 Cargo Classes'!$N$11</x:f>
        <x:v>0.24</x:v>
      </x:c>
      <x:c r="S477" s="22" t="n">
        <x:f>'01 Controls'!$G$23*'02 Cargo Classes'!$O$11</x:f>
        <x:v>0.6</x:v>
      </x:c>
      <x:c r="T477" s="22" t="n">
        <x:f>'01 Controls'!$H$23*'02 Cargo Classes'!$P$11</x:f>
        <x:v>0.12</x:v>
      </x:c>
      <x:c r="U477" s="22" t="n">
        <x:f>SUM(Q477:T477)</x:f>
        <x:v>0.96</x:v>
      </x:c>
      <x:c r="V477" s="18" t="n">
        <x:f>IF(U477=0,0,N477*Q477/U477)</x:f>
        <x:v>0</x:v>
      </x:c>
      <x:c r="W477" s="18" t="n">
        <x:f>IF(U477=0,0,P477*Q477/U477)</x:f>
        <x:v>0</x:v>
      </x:c>
      <x:c r="X477" s="18" t="n">
        <x:f>MAX(V477,W477*'01 Controls'!$E$12)</x:f>
        <x:v>0</x:v>
      </x:c>
      <x:c r="Y477" s="18" t="n">
        <x:f>IF(U477=0,0,N477*R477/U477)</x:f>
        <x:v>107.25</x:v>
      </x:c>
      <x:c r="Z477" s="18" t="n">
        <x:f>IF(U477=0,0,P477*R477/U477)</x:f>
        <x:v>192</x:v>
      </x:c>
      <x:c r="AA477" s="18" t="n">
        <x:f>MAX(Y477,Z477*'01 Controls'!$E$13)</x:f>
        <x:v>107.25</x:v>
      </x:c>
      <x:c r="AB477" s="18" t="n">
        <x:f>IF(U477=0,0,N477*S477/U477)</x:f>
        <x:v>268.125</x:v>
      </x:c>
      <x:c r="AC477" s="18" t="n">
        <x:f>IF(U477=0,0,P477*S477/U477)</x:f>
        <x:v>479.99999999999994</x:v>
      </x:c>
      <x:c r="AD477" s="18" t="n">
        <x:f>MAX(AB477,AC477*'01 Controls'!$E$14)</x:f>
        <x:v>268.125</x:v>
      </x:c>
      <x:c r="AE477" s="18" t="n">
        <x:f>IF(U477=0,0,N477*T477/U477)</x:f>
        <x:v>53.625</x:v>
      </x:c>
      <x:c r="AF477" s="18" t="n">
        <x:f>IF(U477=0,0,P477*T477/U477)</x:f>
        <x:v>96</x:v>
      </x:c>
      <x:c r="AG477" s="18" t="n">
        <x:f>MAX(AE477,AF477*'01 Controls'!$E$15)</x:f>
        <x:v>53.625</x:v>
      </x:c>
      <x:c r="AH477" s="18" t="n">
        <x:f>SUM(V477,Y477,AB477,AE477)</x:f>
        <x:v>429</x:v>
      </x:c>
      <x:c r="AI477" s="18" t="n">
        <x:f>N477-AH477</x:f>
        <x:v>0</x:v>
      </x:c>
      <x:c r="AJ477" s="18" t="n">
        <x:f>V477*INDEX('07 Mode Capacity'!$P$6:$P$17,MATCH("AIR-"&amp;I477,'07 Mode Capacity'!$C$6:$C$17,0))</x:f>
        <x:v>0</x:v>
      </x:c>
      <x:c r="AK477" s="18" t="n">
        <x:f>Y477*INDEX('07 Mode Capacity'!$P$6:$P$17,MATCH("OCEAN-"&amp;I477,'07 Mode Capacity'!$C$6:$C$17,0))</x:f>
        <x:v>9.39899104639254</x:v>
      </x:c>
      <x:c r="AL477" s="18" t="n">
        <x:f>AB477*INDEX('07 Mode Capacity'!$P$6:$P$17,MATCH("LAND-"&amp;I477,'07 Mode Capacity'!$C$6:$C$17,0))</x:f>
        <x:v>32.72408501358794</x:v>
      </x:c>
      <x:c r="AM477" s="18" t="n">
        <x:f>AE477*INDEX('07 Mode Capacity'!$P$6:$P$17,MATCH("INLAND-"&amp;I477,'07 Mode Capacity'!$C$6:$C$17,0))</x:f>
        <x:v>33.849942990952705</x:v>
      </x:c>
      <x:c r="AN477" s="18" t="n">
        <x:f>SUM(AJ477:AM477)</x:f>
        <x:v>75.97301905093317</x:v>
      </x:c>
      <x:c r="AO477" s="17" t="n">
        <x:f>IF(N477=0,1,AN477/N477)</x:f>
        <x:v>0.17709328450100972</x:v>
      </x:c>
      <x:c r="AP477" s="11" t="str">
        <x:f>IF(AO477&gt;='01 Controls'!$E$16,"PASS","FAIL")</x:f>
        <x:v>FAIL</x:v>
      </x:c>
      <x:c r="AQ477" s="11" t="str">
        <x:v>UNQUANTIFIED</x:v>
      </x:c>
      <x:c r="AR477" s="11" t="str">
        <x:v>Position-class planning record; serial item and receiver open</x:v>
      </x:c>
      <x:c r="AS477" s="26"/>
      <x:c r="AT477" s="26"/>
    </x:row>
    <x:row r="478">
      <x:c r="C478" s="11" t="str">
        <x:v>C2-J-TSC-ROL-30</x:v>
      </x:c>
      <x:c r="D478" s="11" t="str">
        <x:v>C2</x:v>
      </x:c>
      <x:c r="E478" s="11" t="str">
        <x:v>Gulf–Atlantic hurricane</x:v>
      </x:c>
      <x:c r="F478" s="11" t="str">
        <x:v>J-TSC</x:v>
      </x:c>
      <x:c r="G478" s="11" t="str">
        <x:v>Theater sustainment command</x:v>
      </x:c>
      <x:c r="H478" s="11" t="str">
        <x:v>ROL-30</x:v>
      </x:c>
      <x:c r="I478" s="19" t="n">
        <x:v>48</x:v>
      </x:c>
      <x:c r="J478" s="21" t="n">
        <x:v>4</x:v>
      </x:c>
      <x:c r="K478" s="18" t="n">
        <x:f>'05 Cargo Register'!K30</x:f>
        <x:v>107.25</x:v>
      </x:c>
      <x:c r="L478" s="18" t="n">
        <x:f>'05 Cargo Register'!N30</x:f>
        <x:v>5</x:v>
      </x:c>
      <x:c r="M478" s="18" t="n">
        <x:f>'05 Cargo Register'!O30</x:f>
        <x:v>318.75</x:v>
      </x:c>
      <x:c r="N478" s="18" t="n">
        <x:f>J478*K478</x:f>
        <x:v>429</x:v>
      </x:c>
      <x:c r="O478" s="18" t="n">
        <x:f>J478*L478</x:f>
        <x:v>20</x:v>
      </x:c>
      <x:c r="P478" s="18" t="n">
        <x:f>J478*M478</x:f>
        <x:v>1275</x:v>
      </x:c>
      <x:c r="Q478" s="22" t="n">
        <x:f>'01 Controls'!$E$23*'02 Cargo Classes'!$M$12</x:f>
        <x:v>0</x:v>
      </x:c>
      <x:c r="R478" s="22" t="n">
        <x:f>'01 Controls'!$F$23*'02 Cargo Classes'!$N$12</x:f>
        <x:v>0.2</x:v>
      </x:c>
      <x:c r="S478" s="22" t="n">
        <x:f>'01 Controls'!$G$23*'02 Cargo Classes'!$O$12</x:f>
        <x:v>0.8999999999999999</x:v>
      </x:c>
      <x:c r="T478" s="22" t="n">
        <x:f>'01 Controls'!$H$23*'02 Cargo Classes'!$P$12</x:f>
        <x:v>0.09</x:v>
      </x:c>
      <x:c r="U478" s="22" t="n">
        <x:f>SUM(Q478:T478)</x:f>
        <x:v>1.19</x:v>
      </x:c>
      <x:c r="V478" s="18" t="n">
        <x:f>IF(U478=0,0,N478*Q478/U478)</x:f>
        <x:v>0</x:v>
      </x:c>
      <x:c r="W478" s="18" t="n">
        <x:f>IF(U478=0,0,P478*Q478/U478)</x:f>
        <x:v>0</x:v>
      </x:c>
      <x:c r="X478" s="18" t="n">
        <x:f>MAX(V478,W478*'01 Controls'!$E$12)</x:f>
        <x:v>0</x:v>
      </x:c>
      <x:c r="Y478" s="18" t="n">
        <x:f>IF(U478=0,0,N478*R478/U478)</x:f>
        <x:v>72.10084033613447</x:v>
      </x:c>
      <x:c r="Z478" s="18" t="n">
        <x:f>IF(U478=0,0,P478*R478/U478)</x:f>
        <x:v>214.2857142857143</x:v>
      </x:c>
      <x:c r="AA478" s="18" t="n">
        <x:f>MAX(Y478,Z478*'01 Controls'!$E$13)</x:f>
        <x:v>72.10084033613447</x:v>
      </x:c>
      <x:c r="AB478" s="18" t="n">
        <x:f>IF(U478=0,0,N478*S478/U478)</x:f>
        <x:v>324.453781512605</x:v>
      </x:c>
      <x:c r="AC478" s="18" t="n">
        <x:f>IF(U478=0,0,P478*S478/U478)</x:f>
        <x:v>964.2857142857143</x:v>
      </x:c>
      <x:c r="AD478" s="18" t="n">
        <x:f>MAX(AB478,AC478*'01 Controls'!$E$14)</x:f>
        <x:v>324.453781512605</x:v>
      </x:c>
      <x:c r="AE478" s="18" t="n">
        <x:f>IF(U478=0,0,N478*T478/U478)</x:f>
        <x:v>32.445378151260506</x:v>
      </x:c>
      <x:c r="AF478" s="18" t="n">
        <x:f>IF(U478=0,0,P478*T478/U478)</x:f>
        <x:v>96.42857142857143</x:v>
      </x:c>
      <x:c r="AG478" s="18" t="n">
        <x:f>MAX(AE478,AF478*'01 Controls'!$E$15)</x:f>
        <x:v>32.445378151260506</x:v>
      </x:c>
      <x:c r="AH478" s="18" t="n">
        <x:f>SUM(V478,Y478,AB478,AE478)</x:f>
        <x:v>429</x:v>
      </x:c>
      <x:c r="AI478" s="18" t="n">
        <x:f>N478-AH478</x:f>
        <x:v>0</x:v>
      </x:c>
      <x:c r="AJ478" s="18" t="n">
        <x:f>V478*INDEX('07 Mode Capacity'!$P$6:$P$17,MATCH("AIR-"&amp;I478,'07 Mode Capacity'!$C$6:$C$17,0))</x:f>
        <x:v>0</x:v>
      </x:c>
      <x:c r="AK478" s="18" t="n">
        <x:f>Y478*INDEX('07 Mode Capacity'!$P$6:$P$17,MATCH("OCEAN-"&amp;I478,'07 Mode Capacity'!$C$6:$C$17,0))</x:f>
        <x:v>6.318649442952969</x:v>
      </x:c>
      <x:c r="AL478" s="18" t="n">
        <x:f>AB478*INDEX('07 Mode Capacity'!$P$6:$P$17,MATCH("LAND-"&amp;I478,'07 Mode Capacity'!$C$6:$C$17,0))</x:f>
        <x:v>39.59889278955179</x:v>
      </x:c>
      <x:c r="AM478" s="18" t="n">
        <x:f>AE478*INDEX('07 Mode Capacity'!$P$6:$P$17,MATCH("INLAND-"&amp;I478,'07 Mode Capacity'!$C$6:$C$17,0))</x:f>
        <x:v>20.480637776038613</x:v>
      </x:c>
      <x:c r="AN478" s="18" t="n">
        <x:f>SUM(AJ478:AM478)</x:f>
        <x:v>66.39818000854336</x:v>
      </x:c>
      <x:c r="AO478" s="17" t="n">
        <x:f>IF(N478=0,1,AN478/N478)</x:f>
        <x:v>0.15477431237422695</x:v>
      </x:c>
      <x:c r="AP478" s="11" t="str">
        <x:f>IF(AO478&gt;='01 Controls'!$E$16,"PASS","FAIL")</x:f>
        <x:v>FAIL</x:v>
      </x:c>
      <x:c r="AQ478" s="11" t="str">
        <x:v>UNQUANTIFIED</x:v>
      </x:c>
      <x:c r="AR478" s="11" t="str">
        <x:v>Position-class planning record; serial item and receiver open</x:v>
      </x:c>
      <x:c r="AS478" s="26"/>
      <x:c r="AT478" s="26"/>
    </x:row>
    <x:row r="479">
      <x:c r="C479" s="11" t="str">
        <x:v>C2-J-TSC-LIN-18</x:v>
      </x:c>
      <x:c r="D479" s="11" t="str">
        <x:v>C2</x:v>
      </x:c>
      <x:c r="E479" s="11" t="str">
        <x:v>Gulf–Atlantic hurricane</x:v>
      </x:c>
      <x:c r="F479" s="11" t="str">
        <x:v>J-TSC</x:v>
      </x:c>
      <x:c r="G479" s="11" t="str">
        <x:v>Theater sustainment command</x:v>
      </x:c>
      <x:c r="H479" s="11" t="str">
        <x:v>LIN-18</x:v>
      </x:c>
      <x:c r="I479" s="19" t="n">
        <x:v>72</x:v>
      </x:c>
      <x:c r="J479" s="21" t="n">
        <x:v>4</x:v>
      </x:c>
      <x:c r="K479" s="18" t="n">
        <x:f>'05 Cargo Register'!K31</x:f>
        <x:v>53.625</x:v>
      </x:c>
      <x:c r="L479" s="18" t="n">
        <x:f>'05 Cargo Register'!N31</x:f>
        <x:v>4</x:v>
      </x:c>
      <x:c r="M479" s="18" t="n">
        <x:f>'05 Cargo Register'!O31</x:f>
        <x:v>176</x:v>
      </x:c>
      <x:c r="N479" s="18" t="n">
        <x:f>J479*K479</x:f>
        <x:v>214.5</x:v>
      </x:c>
      <x:c r="O479" s="18" t="n">
        <x:f>J479*L479</x:f>
        <x:v>16</x:v>
      </x:c>
      <x:c r="P479" s="18" t="n">
        <x:f>J479*M479</x:f>
        <x:v>704</x:v>
      </x:c>
      <x:c r="Q479" s="22" t="n">
        <x:f>'01 Controls'!$E$23*'02 Cargo Classes'!$M$13</x:f>
        <x:v>0</x:v>
      </x:c>
      <x:c r="R479" s="22" t="n">
        <x:f>'01 Controls'!$F$23*'02 Cargo Classes'!$N$13</x:f>
        <x:v>0.24</x:v>
      </x:c>
      <x:c r="S479" s="22" t="n">
        <x:f>'01 Controls'!$G$23*'02 Cargo Classes'!$O$13</x:f>
        <x:v>0.6</x:v>
      </x:c>
      <x:c r="T479" s="22" t="n">
        <x:f>'01 Controls'!$H$23*'02 Cargo Classes'!$P$13</x:f>
        <x:v>0.15</x:v>
      </x:c>
      <x:c r="U479" s="22" t="n">
        <x:f>SUM(Q479:T479)</x:f>
        <x:v>0.99</x:v>
      </x:c>
      <x:c r="V479" s="18" t="n">
        <x:f>IF(U479=0,0,N479*Q479/U479)</x:f>
        <x:v>0</x:v>
      </x:c>
      <x:c r="W479" s="18" t="n">
        <x:f>IF(U479=0,0,P479*Q479/U479)</x:f>
        <x:v>0</x:v>
      </x:c>
      <x:c r="X479" s="18" t="n">
        <x:f>MAX(V479,W479*'01 Controls'!$E$12)</x:f>
        <x:v>0</x:v>
      </x:c>
      <x:c r="Y479" s="18" t="n">
        <x:f>IF(U479=0,0,N479*R479/U479)</x:f>
        <x:v>52</x:v>
      </x:c>
      <x:c r="Z479" s="18" t="n">
        <x:f>IF(U479=0,0,P479*R479/U479)</x:f>
        <x:v>170.66666666666666</x:v>
      </x:c>
      <x:c r="AA479" s="18" t="n">
        <x:f>MAX(Y479,Z479*'01 Controls'!$E$13)</x:f>
        <x:v>52</x:v>
      </x:c>
      <x:c r="AB479" s="18" t="n">
        <x:f>IF(U479=0,0,N479*S479/U479)</x:f>
        <x:v>130</x:v>
      </x:c>
      <x:c r="AC479" s="18" t="n">
        <x:f>IF(U479=0,0,P479*S479/U479)</x:f>
        <x:v>426.66666666666663</x:v>
      </x:c>
      <x:c r="AD479" s="18" t="n">
        <x:f>MAX(AB479,AC479*'01 Controls'!$E$14)</x:f>
        <x:v>130</x:v>
      </x:c>
      <x:c r="AE479" s="18" t="n">
        <x:f>IF(U479=0,0,N479*T479/U479)</x:f>
        <x:v>32.5</x:v>
      </x:c>
      <x:c r="AF479" s="18" t="n">
        <x:f>IF(U479=0,0,P479*T479/U479)</x:f>
        <x:v>106.66666666666666</x:v>
      </x:c>
      <x:c r="AG479" s="18" t="n">
        <x:f>MAX(AE479,AF479*'01 Controls'!$E$15)</x:f>
        <x:v>32.5</x:v>
      </x:c>
      <x:c r="AH479" s="18" t="n">
        <x:f>SUM(V479,Y479,AB479,AE479)</x:f>
        <x:v>214.5</x:v>
      </x:c>
      <x:c r="AI479" s="18" t="n">
        <x:f>N479-AH479</x:f>
        <x:v>0</x:v>
      </x:c>
      <x:c r="AJ479" s="18" t="n">
        <x:f>V479*INDEX('07 Mode Capacity'!$P$6:$P$17,MATCH("AIR-"&amp;I479,'07 Mode Capacity'!$C$6:$C$17,0))</x:f>
        <x:v>0</x:v>
      </x:c>
      <x:c r="AK479" s="18" t="n">
        <x:f>Y479*INDEX('07 Mode Capacity'!$P$6:$P$17,MATCH("OCEAN-"&amp;I479,'07 Mode Capacity'!$C$6:$C$17,0))</x:f>
        <x:v>40.70393486185892</x:v>
      </x:c>
      <x:c r="AL479" s="18" t="n">
        <x:f>AB479*INDEX('07 Mode Capacity'!$P$6:$P$17,MATCH("LAND-"&amp;I479,'07 Mode Capacity'!$C$6:$C$17,0))</x:f>
        <x:v>92.95132922142169</x:v>
      </x:c>
      <x:c r="AM479" s="18" t="n">
        <x:f>AE479*INDEX('07 Mode Capacity'!$P$6:$P$17,MATCH("INLAND-"&amp;I479,'07 Mode Capacity'!$C$6:$C$17,0))</x:f>
        <x:v>32.5</x:v>
      </x:c>
      <x:c r="AN479" s="18" t="n">
        <x:f>SUM(AJ479:AM479)</x:f>
        <x:v>166.1552640832806</x:v>
      </x:c>
      <x:c r="AO479" s="17" t="n">
        <x:f>IF(N479=0,1,AN479/N479)</x:f>
        <x:v>0.7746166157728699</x:v>
      </x:c>
      <x:c r="AP479" s="11" t="str">
        <x:f>IF(AO479&gt;='01 Controls'!$E$16,"PASS","FAIL")</x:f>
        <x:v>FAIL</x:v>
      </x:c>
      <x:c r="AQ479" s="11" t="str">
        <x:v>UNQUANTIFIED</x:v>
      </x:c>
      <x:c r="AR479" s="11" t="str">
        <x:v>Position-class planning record; serial item and receiver open</x:v>
      </x:c>
      <x:c r="AS479" s="26"/>
      <x:c r="AT479" s="26"/>
    </x:row>
    <x:row r="480">
      <x:c r="C480" s="11" t="str">
        <x:v>C2-J-TSC-BLK-08</x:v>
      </x:c>
      <x:c r="D480" s="11" t="str">
        <x:v>C2</x:v>
      </x:c>
      <x:c r="E480" s="11" t="str">
        <x:v>Gulf–Atlantic hurricane</x:v>
      </x:c>
      <x:c r="F480" s="11" t="str">
        <x:v>J-TSC</x:v>
      </x:c>
      <x:c r="G480" s="11" t="str">
        <x:v>Theater sustainment command</x:v>
      </x:c>
      <x:c r="H480" s="11" t="str">
        <x:v>BLK-08</x:v>
      </x:c>
      <x:c r="I480" s="19" t="n">
        <x:v>48</x:v>
      </x:c>
      <x:c r="J480" s="21" t="n">
        <x:v>4</x:v>
      </x:c>
      <x:c r="K480" s="18" t="n">
        <x:f>'05 Cargo Register'!K32</x:f>
        <x:v>160.875</x:v>
      </x:c>
      <x:c r="L480" s="18" t="n">
        <x:f>'05 Cargo Register'!N32</x:f>
        <x:v>26</x:v>
      </x:c>
      <x:c r="M480" s="18" t="n">
        <x:f>'05 Cargo Register'!O32</x:f>
        <x:v>1326</x:v>
      </x:c>
      <x:c r="N480" s="18" t="n">
        <x:f>J480*K480</x:f>
        <x:v>643.5</x:v>
      </x:c>
      <x:c r="O480" s="18" t="n">
        <x:f>J480*L480</x:f>
        <x:v>104</x:v>
      </x:c>
      <x:c r="P480" s="18" t="n">
        <x:f>J480*M480</x:f>
        <x:v>5304</x:v>
      </x:c>
      <x:c r="Q480" s="22" t="n">
        <x:f>'01 Controls'!$E$23*'02 Cargo Classes'!$M$14</x:f>
        <x:v>0.05</x:v>
      </x:c>
      <x:c r="R480" s="22" t="n">
        <x:f>'01 Controls'!$F$23*'02 Cargo Classes'!$N$14</x:f>
        <x:v>0.16000000000000003</x:v>
      </x:c>
      <x:c r="S480" s="22" t="n">
        <x:f>'01 Controls'!$G$23*'02 Cargo Classes'!$O$14</x:f>
        <x:v>0.6</x:v>
      </x:c>
      <x:c r="T480" s="22" t="n">
        <x:f>'01 Controls'!$H$23*'02 Cargo Classes'!$P$14</x:f>
        <x:v>0.075</x:v>
      </x:c>
      <x:c r="U480" s="22" t="n">
        <x:f>SUM(Q480:T480)</x:f>
        <x:v>0.885</x:v>
      </x:c>
      <x:c r="V480" s="18" t="n">
        <x:f>IF(U480=0,0,N480*Q480/U480)</x:f>
        <x:v>36.355932203389834</x:v>
      </x:c>
      <x:c r="W480" s="18" t="n">
        <x:f>IF(U480=0,0,P480*Q480/U480)</x:f>
        <x:v>299.66101694915255</x:v>
      </x:c>
      <x:c r="X480" s="18" t="n">
        <x:f>MAX(V480,W480*'01 Controls'!$E$12)</x:f>
        <x:v>74.91525423728814</x:v>
      </x:c>
      <x:c r="Y480" s="18" t="n">
        <x:f>IF(U480=0,0,N480*R480/U480)</x:f>
        <x:v>116.33898305084747</x:v>
      </x:c>
      <x:c r="Z480" s="18" t="n">
        <x:f>IF(U480=0,0,P480*R480/U480)</x:f>
        <x:v>958.9152542372884</x:v>
      </x:c>
      <x:c r="AA480" s="18" t="n">
        <x:f>MAX(Y480,Z480*'01 Controls'!$E$13)</x:f>
        <x:v>143.83728813559327</x:v>
      </x:c>
      <x:c r="AB480" s="18" t="n">
        <x:f>IF(U480=0,0,N480*S480/U480)</x:f>
        <x:v>436.2711864406779</x:v>
      </x:c>
      <x:c r="AC480" s="18" t="n">
        <x:f>IF(U480=0,0,P480*S480/U480)</x:f>
        <x:v>3595.9322033898306</x:v>
      </x:c>
      <x:c r="AD480" s="18" t="n">
        <x:f>MAX(AB480,AC480*'01 Controls'!$E$14)</x:f>
        <x:v>719.1864406779662</x:v>
      </x:c>
      <x:c r="AE480" s="18" t="n">
        <x:f>IF(U480=0,0,N480*T480/U480)</x:f>
        <x:v>54.53389830508474</x:v>
      </x:c>
      <x:c r="AF480" s="18" t="n">
        <x:f>IF(U480=0,0,P480*T480/U480)</x:f>
        <x:v>449.49152542372883</x:v>
      </x:c>
      <x:c r="AG480" s="18" t="n">
        <x:f>MAX(AE480,AF480*'01 Controls'!$E$15)</x:f>
        <x:v>80.90847457627119</x:v>
      </x:c>
      <x:c r="AH480" s="18" t="n">
        <x:f>SUM(V480,Y480,AB480,AE480)</x:f>
        <x:v>643.5</x:v>
      </x:c>
      <x:c r="AI480" s="18" t="n">
        <x:f>N480-AH480</x:f>
        <x:v>0</x:v>
      </x:c>
      <x:c r="AJ480" s="18" t="n">
        <x:f>V480*INDEX('07 Mode Capacity'!$P$6:$P$17,MATCH("AIR-"&amp;I480,'07 Mode Capacity'!$C$6:$C$17,0))</x:f>
        <x:v>10.191864186958183</x:v>
      </x:c>
      <x:c r="AK480" s="18" t="n">
        <x:f>Y480*INDEX('07 Mode Capacity'!$P$6:$P$17,MATCH("OCEAN-"&amp;I480,'07 Mode Capacity'!$C$6:$C$17,0))</x:f>
        <x:v>10.195515711341061</x:v>
      </x:c>
      <x:c r="AL480" s="18" t="n">
        <x:f>AB480*INDEX('07 Mode Capacity'!$P$6:$P$17,MATCH("LAND-"&amp;I480,'07 Mode Capacity'!$C$6:$C$17,0))</x:f>
        <x:v>53.24596883566851</x:v>
      </x:c>
      <x:c r="AM480" s="18" t="n">
        <x:f>AE480*INDEX('07 Mode Capacity'!$P$6:$P$17,MATCH("INLAND-"&amp;I480,'07 Mode Capacity'!$C$6:$C$17,0))</x:f>
        <x:v>34.42367083825698</x:v>
      </x:c>
      <x:c r="AN480" s="18" t="n">
        <x:f>SUM(AJ480:AM480)</x:f>
        <x:v>108.05701957222473</x:v>
      </x:c>
      <x:c r="AO480" s="17" t="n">
        <x:f>IF(N480=0,1,AN480/N480)</x:f>
        <x:v>0.16792077633601357</x:v>
      </x:c>
      <x:c r="AP480" s="11" t="str">
        <x:f>IF(AO480&gt;='01 Controls'!$E$16,"PASS","FAIL")</x:f>
        <x:v>FAIL</x:v>
      </x:c>
      <x:c r="AQ480" s="11" t="str">
        <x:v>UNQUANTIFIED</x:v>
      </x:c>
      <x:c r="AR480" s="11" t="str">
        <x:v>Position-class planning record; serial item and receiver open</x:v>
      </x:c>
      <x:c r="AS480" s="26"/>
      <x:c r="AT480" s="26"/>
    </x:row>
    <x:row r="481">
      <x:c r="C481" s="11" t="str">
        <x:v>C2-J-RRG-APL-45</x:v>
      </x:c>
      <x:c r="D481" s="11" t="str">
        <x:v>C2</x:v>
      </x:c>
      <x:c r="E481" s="11" t="str">
        <x:v>Gulf–Atlantic hurricane</x:v>
      </x:c>
      <x:c r="F481" s="11" t="str">
        <x:v>J-RRG</x:v>
      </x:c>
      <x:c r="G481" s="11" t="str">
        <x:v>Replacement and reconstitution group</x:v>
      </x:c>
      <x:c r="H481" s="11" t="str">
        <x:v>APL-45</x:v>
      </x:c>
      <x:c r="I481" s="19" t="n">
        <x:v>24</x:v>
      </x:c>
      <x:c r="J481" s="21" t="n">
        <x:v>4</x:v>
      </x:c>
      <x:c r="K481" s="18" t="n">
        <x:f>'05 Cargo Register'!K33</x:f>
        <x:v>214.5</x:v>
      </x:c>
      <x:c r="L481" s="18" t="n">
        <x:f>'05 Cargo Register'!N33</x:f>
        <x:v>57</x:v>
      </x:c>
      <x:c r="M481" s="18" t="n">
        <x:f>'05 Cargo Register'!O33</x:f>
        <x:v>427.5</x:v>
      </x:c>
      <x:c r="N481" s="18" t="n">
        <x:f>J481*K481</x:f>
        <x:v>858</x:v>
      </x:c>
      <x:c r="O481" s="18" t="n">
        <x:f>J481*L481</x:f>
        <x:v>228</x:v>
      </x:c>
      <x:c r="P481" s="18" t="n">
        <x:f>J481*M481</x:f>
        <x:v>1710</x:v>
      </x:c>
      <x:c r="Q481" s="22" t="n">
        <x:f>'01 Controls'!$E$23*'02 Cargo Classes'!$M$6</x:f>
        <x:v>0.15000000000000002</x:v>
      </x:c>
      <x:c r="R481" s="22" t="n">
        <x:f>'01 Controls'!$F$23*'02 Cargo Classes'!$N$6</x:f>
        <x:v>0.08000000000000002</x:v>
      </x:c>
      <x:c r="S481" s="22" t="n">
        <x:f>'01 Controls'!$G$23*'02 Cargo Classes'!$O$6</x:f>
        <x:v>0.6</x:v>
      </x:c>
      <x:c r="T481" s="22" t="n">
        <x:f>'01 Controls'!$H$23*'02 Cargo Classes'!$P$6</x:f>
        <x:v>0.045</x:v>
      </x:c>
      <x:c r="U481" s="22" t="n">
        <x:f>SUM(Q481:T481)</x:f>
        <x:v>0.8750000000000001</x:v>
      </x:c>
      <x:c r="V481" s="18" t="n">
        <x:f>IF(U481=0,0,N481*Q481/U481)</x:f>
        <x:v>147.0857142857143</x:v>
      </x:c>
      <x:c r="W481" s="18" t="n">
        <x:f>IF(U481=0,0,P481*Q481/U481)</x:f>
        <x:v>293.14285714285717</x:v>
      </x:c>
      <x:c r="X481" s="18" t="n">
        <x:f>MAX(V481,W481*'01 Controls'!$E$12)</x:f>
        <x:v>147.0857142857143</x:v>
      </x:c>
      <x:c r="Y481" s="18" t="n">
        <x:f>IF(U481=0,0,N481*R481/U481)</x:f>
        <x:v>78.44571428571429</x:v>
      </x:c>
      <x:c r="Z481" s="18" t="n">
        <x:f>IF(U481=0,0,P481*R481/U481)</x:f>
        <x:v>156.34285714285716</x:v>
      </x:c>
      <x:c r="AA481" s="18" t="n">
        <x:f>MAX(Y481,Z481*'01 Controls'!$E$13)</x:f>
        <x:v>78.44571428571429</x:v>
      </x:c>
      <x:c r="AB481" s="18" t="n">
        <x:f>IF(U481=0,0,N481*S481/U481)</x:f>
        <x:v>588.342857142857</x:v>
      </x:c>
      <x:c r="AC481" s="18" t="n">
        <x:f>IF(U481=0,0,P481*S481/U481)</x:f>
        <x:v>1172.5714285714284</x:v>
      </x:c>
      <x:c r="AD481" s="18" t="n">
        <x:f>MAX(AB481,AC481*'01 Controls'!$E$14)</x:f>
        <x:v>588.342857142857</x:v>
      </x:c>
      <x:c r="AE481" s="18" t="n">
        <x:f>IF(U481=0,0,N481*T481/U481)</x:f>
        <x:v>44.12571428571428</x:v>
      </x:c>
      <x:c r="AF481" s="18" t="n">
        <x:f>IF(U481=0,0,P481*T481/U481)</x:f>
        <x:v>87.94285714285714</x:v>
      </x:c>
      <x:c r="AG481" s="18" t="n">
        <x:f>MAX(AE481,AF481*'01 Controls'!$E$15)</x:f>
        <x:v>44.12571428571428</x:v>
      </x:c>
      <x:c r="AH481" s="18" t="n">
        <x:f>SUM(V481,Y481,AB481,AE481)</x:f>
        <x:v>857.9999999999999</x:v>
      </x:c>
      <x:c r="AI481" s="18" t="n">
        <x:f>N481-AH481</x:f>
        <x:v>1.1368683772161603e-13</x:v>
      </x:c>
      <x:c r="AJ481" s="18" t="n">
        <x:f>V481*INDEX('07 Mode Capacity'!$P$6:$P$17,MATCH("AIR-"&amp;I481,'07 Mode Capacity'!$C$6:$C$17,0))</x:f>
        <x:v>29.845760606700008</x:v>
      </x:c>
      <x:c r="AK481" s="18" t="n">
        <x:f>Y481*INDEX('07 Mode Capacity'!$P$6:$P$17,MATCH("OCEAN-"&amp;I481,'07 Mode Capacity'!$C$6:$C$17,0))</x:f>
        <x:v>11.773842661630363</x:v>
      </x:c>
      <x:c r="AL481" s="18" t="n">
        <x:f>AB481*INDEX('07 Mode Capacity'!$P$6:$P$17,MATCH("LAND-"&amp;I481,'07 Mode Capacity'!$C$6:$C$17,0))</x:f>
        <x:v>225.04168663275775</x:v>
      </x:c>
      <x:c r="AM481" s="18" t="n">
        <x:f>AE481*INDEX('07 Mode Capacity'!$P$6:$P$17,MATCH("INLAND-"&amp;I481,'07 Mode Capacity'!$C$6:$C$17,0))</x:f>
        <x:v>44.12571428571428</x:v>
      </x:c>
      <x:c r="AN481" s="18" t="n">
        <x:f>SUM(AJ481:AM481)</x:f>
        <x:v>310.7870041868024</x:v>
      </x:c>
      <x:c r="AO481" s="17" t="n">
        <x:f>IF(N481=0,1,AN481/N481)</x:f>
        <x:v>0.36222261560233376</x:v>
      </x:c>
      <x:c r="AP481" s="11" t="str">
        <x:f>IF(AO481&gt;='01 Controls'!$E$16,"PASS","FAIL")</x:f>
        <x:v>FAIL</x:v>
      </x:c>
      <x:c r="AQ481" s="11" t="str">
        <x:v>UNQUANTIFIED</x:v>
      </x:c>
      <x:c r="AR481" s="11" t="str">
        <x:v>Position-class planning record; serial item and receiver open</x:v>
      </x:c>
      <x:c r="AS481" s="26"/>
      <x:c r="AT481" s="26"/>
    </x:row>
    <x:row r="482">
      <x:c r="C482" s="11" t="str">
        <x:v>C2-J-RRG-ISO-18</x:v>
      </x:c>
      <x:c r="D482" s="11" t="str">
        <x:v>C2</x:v>
      </x:c>
      <x:c r="E482" s="11" t="str">
        <x:v>Gulf–Atlantic hurricane</x:v>
      </x:c>
      <x:c r="F482" s="11" t="str">
        <x:v>J-RRG</x:v>
      </x:c>
      <x:c r="G482" s="11" t="str">
        <x:v>Replacement and reconstitution group</x:v>
      </x:c>
      <x:c r="H482" s="11" t="str">
        <x:v>ISO-18</x:v>
      </x:c>
      <x:c r="I482" s="19" t="n">
        <x:v>48</x:v>
      </x:c>
      <x:c r="J482" s="21" t="n">
        <x:v>4</x:v>
      </x:c>
      <x:c r="K482" s="18" t="n">
        <x:f>'05 Cargo Register'!K34</x:f>
        <x:v>268.125</x:v>
      </x:c>
      <x:c r="L482" s="18" t="n">
        <x:f>'05 Cargo Register'!N34</x:f>
        <x:v>18</x:v>
      </x:c>
      <x:c r="M482" s="18" t="n">
        <x:f>'05 Cargo Register'!O34</x:f>
        <x:v>475.20000000000005</x:v>
      </x:c>
      <x:c r="N482" s="18" t="n">
        <x:f>J482*K482</x:f>
        <x:v>1072.5</x:v>
      </x:c>
      <x:c r="O482" s="18" t="n">
        <x:f>J482*L482</x:f>
        <x:v>72</x:v>
      </x:c>
      <x:c r="P482" s="18" t="n">
        <x:f>J482*M482</x:f>
        <x:v>1900.8000000000002</x:v>
      </x:c>
      <x:c r="Q482" s="22" t="n">
        <x:f>'01 Controls'!$E$23*'02 Cargo Classes'!$M$7</x:f>
        <x:v>0.010000000000000002</x:v>
      </x:c>
      <x:c r="R482" s="22" t="n">
        <x:f>'01 Controls'!$F$23*'02 Cargo Classes'!$N$7</x:f>
        <x:v>0.2</x:v>
      </x:c>
      <x:c r="S482" s="22" t="n">
        <x:f>'01 Controls'!$G$23*'02 Cargo Classes'!$O$7</x:f>
        <x:v>0.72</x:v>
      </x:c>
      <x:c r="T482" s="22" t="n">
        <x:f>'01 Controls'!$H$23*'02 Cargo Classes'!$P$7</x:f>
        <x:v>0.12</x:v>
      </x:c>
      <x:c r="U482" s="22" t="n">
        <x:f>SUM(Q482:T482)</x:f>
        <x:v>1.0499999999999998</x:v>
      </x:c>
      <x:c r="V482" s="18" t="n">
        <x:f>IF(U482=0,0,N482*Q482/U482)</x:f>
        <x:v>10.214285714285717</x:v>
      </x:c>
      <x:c r="W482" s="18" t="n">
        <x:f>IF(U482=0,0,P482*Q482/U482)</x:f>
        <x:v>18.10285714285715</x:v>
      </x:c>
      <x:c r="X482" s="18" t="n">
        <x:f>MAX(V482,W482*'01 Controls'!$E$12)</x:f>
        <x:v>10.214285714285717</x:v>
      </x:c>
      <x:c r="Y482" s="18" t="n">
        <x:f>IF(U482=0,0,N482*R482/U482)</x:f>
        <x:v>204.28571428571433</x:v>
      </x:c>
      <x:c r="Z482" s="18" t="n">
        <x:f>IF(U482=0,0,P482*R482/U482)</x:f>
        <x:v>362.057142857143</x:v>
      </x:c>
      <x:c r="AA482" s="18" t="n">
        <x:f>MAX(Y482,Z482*'01 Controls'!$E$13)</x:f>
        <x:v>204.28571428571433</x:v>
      </x:c>
      <x:c r="AB482" s="18" t="n">
        <x:f>IF(U482=0,0,N482*S482/U482)</x:f>
        <x:v>735.4285714285714</x:v>
      </x:c>
      <x:c r="AC482" s="18" t="n">
        <x:f>IF(U482=0,0,P482*S482/U482)</x:f>
        <x:v>1303.4057142857146</x:v>
      </x:c>
      <x:c r="AD482" s="18" t="n">
        <x:f>MAX(AB482,AC482*'01 Controls'!$E$14)</x:f>
        <x:v>735.4285714285714</x:v>
      </x:c>
      <x:c r="AE482" s="18" t="n">
        <x:f>IF(U482=0,0,N482*T482/U482)</x:f>
        <x:v>122.57142857142858</x:v>
      </x:c>
      <x:c r="AF482" s="18" t="n">
        <x:f>IF(U482=0,0,P482*T482/U482)</x:f>
        <x:v>217.23428571428576</x:v>
      </x:c>
      <x:c r="AG482" s="18" t="n">
        <x:f>MAX(AE482,AF482*'01 Controls'!$E$15)</x:f>
        <x:v>122.57142857142858</x:v>
      </x:c>
      <x:c r="AH482" s="18" t="n">
        <x:f>SUM(V482,Y482,AB482,AE482)</x:f>
        <x:v>1072.5000000000002</x:v>
      </x:c>
      <x:c r="AI482" s="18" t="n">
        <x:f>N482-AH482</x:f>
        <x:v>-2.2737367544323206e-13</x:v>
      </x:c>
      <x:c r="AJ482" s="18" t="n">
        <x:f>V482*INDEX('07 Mode Capacity'!$P$6:$P$17,MATCH("AIR-"&amp;I482,'07 Mode Capacity'!$C$6:$C$17,0))</x:f>
        <x:v>2.863428509669204</x:v>
      </x:c>
      <x:c r="AK482" s="18" t="n">
        <x:f>Y482*INDEX('07 Mode Capacity'!$P$6:$P$17,MATCH("OCEAN-"&amp;I482,'07 Mode Capacity'!$C$6:$C$17,0))</x:f>
        <x:v>17.902840088366748</x:v>
      </x:c>
      <x:c r="AL482" s="18" t="n">
        <x:f>AB482*INDEX('07 Mode Capacity'!$P$6:$P$17,MATCH("LAND-"&amp;I482,'07 Mode Capacity'!$C$6:$C$17,0))</x:f>
        <x:v>89.75749032298407</x:v>
      </x:c>
      <x:c r="AM482" s="18" t="n">
        <x:f>AE482*INDEX('07 Mode Capacity'!$P$6:$P$17,MATCH("INLAND-"&amp;I482,'07 Mode Capacity'!$C$6:$C$17,0))</x:f>
        <x:v>77.37129826503477</x:v>
      </x:c>
      <x:c r="AN482" s="18" t="n">
        <x:f>SUM(AJ482:AM482)</x:f>
        <x:v>187.89505718605477</x:v>
      </x:c>
      <x:c r="AO482" s="17" t="n">
        <x:f>IF(N482=0,1,AN482/N482)</x:f>
        <x:v>0.175193526513804</x:v>
      </x:c>
      <x:c r="AP482" s="11" t="str">
        <x:f>IF(AO482&gt;='01 Controls'!$E$16,"PASS","FAIL")</x:f>
        <x:v>FAIL</x:v>
      </x:c>
      <x:c r="AQ482" s="11" t="str">
        <x:v>UNQUANTIFIED</x:v>
      </x:c>
      <x:c r="AR482" s="11" t="str">
        <x:v>Position-class planning record; serial item and receiver open</x:v>
      </x:c>
      <x:c r="AS482" s="26"/>
      <x:c r="AT482" s="26"/>
    </x:row>
    <x:row r="483">
      <x:c r="C483" s="11" t="str">
        <x:v>C2-J-RRG-COL-12</x:v>
      </x:c>
      <x:c r="D483" s="11" t="str">
        <x:v>C2</x:v>
      </x:c>
      <x:c r="E483" s="11" t="str">
        <x:v>Gulf–Atlantic hurricane</x:v>
      </x:c>
      <x:c r="F483" s="11" t="str">
        <x:v>J-RRG</x:v>
      </x:c>
      <x:c r="G483" s="11" t="str">
        <x:v>Replacement and reconstitution group</x:v>
      </x:c>
      <x:c r="H483" s="11" t="str">
        <x:v>COL-12</x:v>
      </x:c>
      <x:c r="I483" s="19" t="n">
        <x:v>24</x:v>
      </x:c>
      <x:c r="J483" s="21" t="n">
        <x:v>4</x:v>
      </x:c>
      <x:c r="K483" s="18" t="n">
        <x:f>'05 Cargo Register'!K35</x:f>
        <x:v>53.625</x:v>
      </x:c>
      <x:c r="L483" s="18" t="n">
        <x:f>'05 Cargo Register'!N35</x:f>
        <x:v>6</x:v>
      </x:c>
      <x:c r="M483" s="18" t="n">
        <x:f>'05 Cargo Register'!O35</x:f>
        <x:v>158.4</x:v>
      </x:c>
      <x:c r="N483" s="18" t="n">
        <x:f>J483*K483</x:f>
        <x:v>214.5</x:v>
      </x:c>
      <x:c r="O483" s="18" t="n">
        <x:f>J483*L483</x:f>
        <x:v>24</x:v>
      </x:c>
      <x:c r="P483" s="18" t="n">
        <x:f>J483*M483</x:f>
        <x:v>633.6</x:v>
      </x:c>
      <x:c r="Q483" s="22" t="n">
        <x:f>'01 Controls'!$E$23*'02 Cargo Classes'!$M$8</x:f>
        <x:v>0.1</x:v>
      </x:c>
      <x:c r="R483" s="22" t="n">
        <x:f>'01 Controls'!$F$23*'02 Cargo Classes'!$N$8</x:f>
        <x:v>0.13999999999999999</x:v>
      </x:c>
      <x:c r="S483" s="22" t="n">
        <x:f>'01 Controls'!$G$23*'02 Cargo Classes'!$O$8</x:f>
        <x:v>0.72</x:v>
      </x:c>
      <x:c r="T483" s="22" t="n">
        <x:f>'01 Controls'!$H$23*'02 Cargo Classes'!$P$8</x:f>
        <x:v>0.03</x:v>
      </x:c>
      <x:c r="U483" s="22" t="n">
        <x:f>SUM(Q483:T483)</x:f>
        <x:v>0.99</x:v>
      </x:c>
      <x:c r="V483" s="18" t="n">
        <x:f>IF(U483=0,0,N483*Q483/U483)</x:f>
        <x:v>21.66666666666667</x:v>
      </x:c>
      <x:c r="W483" s="18" t="n">
        <x:f>IF(U483=0,0,P483*Q483/U483)</x:f>
        <x:v>64.00000000000001</x:v>
      </x:c>
      <x:c r="X483" s="18" t="n">
        <x:f>MAX(V483,W483*'01 Controls'!$E$12)</x:f>
        <x:v>21.66666666666667</x:v>
      </x:c>
      <x:c r="Y483" s="18" t="n">
        <x:f>IF(U483=0,0,N483*R483/U483)</x:f>
        <x:v>30.333333333333332</x:v>
      </x:c>
      <x:c r="Z483" s="18" t="n">
        <x:f>IF(U483=0,0,P483*R483/U483)</x:f>
        <x:v>89.6</x:v>
      </x:c>
      <x:c r="AA483" s="18" t="n">
        <x:f>MAX(Y483,Z483*'01 Controls'!$E$13)</x:f>
        <x:v>30.333333333333332</x:v>
      </x:c>
      <x:c r="AB483" s="18" t="n">
        <x:f>IF(U483=0,0,N483*S483/U483)</x:f>
        <x:v>156</x:v>
      </x:c>
      <x:c r="AC483" s="18" t="n">
        <x:f>IF(U483=0,0,P483*S483/U483)</x:f>
        <x:v>460.8</x:v>
      </x:c>
      <x:c r="AD483" s="18" t="n">
        <x:f>MAX(AB483,AC483*'01 Controls'!$E$14)</x:f>
        <x:v>156</x:v>
      </x:c>
      <x:c r="AE483" s="18" t="n">
        <x:f>IF(U483=0,0,N483*T483/U483)</x:f>
        <x:v>6.5</x:v>
      </x:c>
      <x:c r="AF483" s="18" t="n">
        <x:f>IF(U483=0,0,P483*T483/U483)</x:f>
        <x:v>19.2</x:v>
      </x:c>
      <x:c r="AG483" s="18" t="n">
        <x:f>MAX(AE483,AF483*'01 Controls'!$E$15)</x:f>
        <x:v>6.5</x:v>
      </x:c>
      <x:c r="AH483" s="18" t="n">
        <x:f>SUM(V483,Y483,AB483,AE483)</x:f>
        <x:v>214.5</x:v>
      </x:c>
      <x:c r="AI483" s="18" t="n">
        <x:f>N483-AH483</x:f>
        <x:v>0</x:v>
      </x:c>
      <x:c r="AJ483" s="18" t="n">
        <x:f>V483*INDEX('07 Mode Capacity'!$P$6:$P$17,MATCH("AIR-"&amp;I483,'07 Mode Capacity'!$C$6:$C$17,0))</x:f>
        <x:v>4.396471469842173</x:v>
      </x:c>
      <x:c r="AK483" s="18" t="n">
        <x:f>Y483*INDEX('07 Mode Capacity'!$P$6:$P$17,MATCH("OCEAN-"&amp;I483,'07 Mode Capacity'!$C$6:$C$17,0))</x:f>
        <x:v>4.552701155459973</x:v>
      </x:c>
      <x:c r="AL483" s="18" t="n">
        <x:f>AB483*INDEX('07 Mode Capacity'!$P$6:$P$17,MATCH("LAND-"&amp;I483,'07 Mode Capacity'!$C$6:$C$17,0))</x:f>
        <x:v>59.6701441829282</x:v>
      </x:c>
      <x:c r="AM483" s="18" t="n">
        <x:f>AE483*INDEX('07 Mode Capacity'!$P$6:$P$17,MATCH("INLAND-"&amp;I483,'07 Mode Capacity'!$C$6:$C$17,0))</x:f>
        <x:v>6.5</x:v>
      </x:c>
      <x:c r="AN483" s="18" t="n">
        <x:f>SUM(AJ483:AM483)</x:f>
        <x:v>75.11931680823034</x:v>
      </x:c>
      <x:c r="AO483" s="17" t="n">
        <x:f>IF(N483=0,1,AN483/N483)</x:f>
        <x:v>0.350206605166575</x:v>
      </x:c>
      <x:c r="AP483" s="11" t="str">
        <x:f>IF(AO483&gt;='01 Controls'!$E$16,"PASS","FAIL")</x:f>
        <x:v>FAIL</x:v>
      </x:c>
      <x:c r="AQ483" s="11" t="str">
        <x:v>UNQUANTIFIED</x:v>
      </x:c>
      <x:c r="AR483" s="11" t="str">
        <x:v>Position-class planning record; serial item and receiver open</x:v>
      </x:c>
      <x:c r="AS483" s="26"/>
      <x:c r="AT483" s="26"/>
    </x:row>
    <x:row r="484">
      <x:c r="C484" s="11" t="str">
        <x:v>C2-J-RRG-BAT-22</x:v>
      </x:c>
      <x:c r="D484" s="11" t="str">
        <x:v>C2</x:v>
      </x:c>
      <x:c r="E484" s="11" t="str">
        <x:v>Gulf–Atlantic hurricane</x:v>
      </x:c>
      <x:c r="F484" s="11" t="str">
        <x:v>J-RRG</x:v>
      </x:c>
      <x:c r="G484" s="11" t="str">
        <x:v>Replacement and reconstitution group</x:v>
      </x:c>
      <x:c r="H484" s="11" t="str">
        <x:v>BAT-22</x:v>
      </x:c>
      <x:c r="I484" s="19" t="n">
        <x:v>48</x:v>
      </x:c>
      <x:c r="J484" s="21" t="n">
        <x:v>4</x:v>
      </x:c>
      <x:c r="K484" s="18" t="n">
        <x:f>'05 Cargo Register'!K36</x:f>
        <x:v>53.625</x:v>
      </x:c>
      <x:c r="L484" s="18" t="n">
        <x:f>'05 Cargo Register'!N36</x:f>
        <x:v>4</x:v>
      </x:c>
      <x:c r="M484" s="18" t="n">
        <x:f>'05 Cargo Register'!O36</x:f>
        <x:v>105.60000000000001</x:v>
      </x:c>
      <x:c r="N484" s="18" t="n">
        <x:f>J484*K484</x:f>
        <x:v>214.5</x:v>
      </x:c>
      <x:c r="O484" s="18" t="n">
        <x:f>J484*L484</x:f>
        <x:v>16</x:v>
      </x:c>
      <x:c r="P484" s="18" t="n">
        <x:f>J484*M484</x:f>
        <x:v>422.40000000000003</x:v>
      </x:c>
      <x:c r="Q484" s="22" t="n">
        <x:f>'01 Controls'!$E$23*'02 Cargo Classes'!$M$9</x:f>
        <x:v>0</x:v>
      </x:c>
      <x:c r="R484" s="22" t="n">
        <x:f>'01 Controls'!$F$23*'02 Cargo Classes'!$N$9</x:f>
        <x:v>0.2</x:v>
      </x:c>
      <x:c r="S484" s="22" t="n">
        <x:f>'01 Controls'!$G$23*'02 Cargo Classes'!$O$9</x:f>
        <x:v>0.6</x:v>
      </x:c>
      <x:c r="T484" s="22" t="n">
        <x:f>'01 Controls'!$H$23*'02 Cargo Classes'!$P$9</x:f>
        <x:v>0.075</x:v>
      </x:c>
      <x:c r="U484" s="22" t="n">
        <x:f>SUM(Q484:T484)</x:f>
        <x:v>0.875</x:v>
      </x:c>
      <x:c r="V484" s="18" t="n">
        <x:f>IF(U484=0,0,N484*Q484/U484)</x:f>
        <x:v>0</x:v>
      </x:c>
      <x:c r="W484" s="18" t="n">
        <x:f>IF(U484=0,0,P484*Q484/U484)</x:f>
        <x:v>0</x:v>
      </x:c>
      <x:c r="X484" s="18" t="n">
        <x:f>MAX(V484,W484*'01 Controls'!$E$12)</x:f>
        <x:v>0</x:v>
      </x:c>
      <x:c r="Y484" s="18" t="n">
        <x:f>IF(U484=0,0,N484*R484/U484)</x:f>
        <x:v>49.02857142857143</x:v>
      </x:c>
      <x:c r="Z484" s="18" t="n">
        <x:f>IF(U484=0,0,P484*R484/U484)</x:f>
        <x:v>96.54857142857145</x:v>
      </x:c>
      <x:c r="AA484" s="18" t="n">
        <x:f>MAX(Y484,Z484*'01 Controls'!$E$13)</x:f>
        <x:v>49.02857142857143</x:v>
      </x:c>
      <x:c r="AB484" s="18" t="n">
        <x:f>IF(U484=0,0,N484*S484/U484)</x:f>
        <x:v>147.08571428571426</x:v>
      </x:c>
      <x:c r="AC484" s="18" t="n">
        <x:f>IF(U484=0,0,P484*S484/U484)</x:f>
        <x:v>289.6457142857143</x:v>
      </x:c>
      <x:c r="AD484" s="18" t="n">
        <x:f>MAX(AB484,AC484*'01 Controls'!$E$14)</x:f>
        <x:v>147.08571428571426</x:v>
      </x:c>
      <x:c r="AE484" s="18" t="n">
        <x:f>IF(U484=0,0,N484*T484/U484)</x:f>
        <x:v>18.385714285714283</x:v>
      </x:c>
      <x:c r="AF484" s="18" t="n">
        <x:f>IF(U484=0,0,P484*T484/U484)</x:f>
        <x:v>36.205714285714286</x:v>
      </x:c>
      <x:c r="AG484" s="18" t="n">
        <x:f>MAX(AE484,AF484*'01 Controls'!$E$15)</x:f>
        <x:v>18.385714285714283</x:v>
      </x:c>
      <x:c r="AH484" s="18" t="n">
        <x:f>SUM(V484,Y484,AB484,AE484)</x:f>
        <x:v>214.49999999999997</x:v>
      </x:c>
      <x:c r="AI484" s="18" t="n">
        <x:f>N484-AH484</x:f>
        <x:v>2.842170943040401e-14</x:v>
      </x:c>
      <x:c r="AJ484" s="18" t="n">
        <x:f>V484*INDEX('07 Mode Capacity'!$P$6:$P$17,MATCH("AIR-"&amp;I484,'07 Mode Capacity'!$C$6:$C$17,0))</x:f>
        <x:v>0</x:v>
      </x:c>
      <x:c r="AK484" s="18" t="n">
        <x:f>Y484*INDEX('07 Mode Capacity'!$P$6:$P$17,MATCH("OCEAN-"&amp;I484,'07 Mode Capacity'!$C$6:$C$17,0))</x:f>
        <x:v>4.296681621208019</x:v>
      </x:c>
      <x:c r="AL484" s="18" t="n">
        <x:f>AB484*INDEX('07 Mode Capacity'!$P$6:$P$17,MATCH("LAND-"&amp;I484,'07 Mode Capacity'!$C$6:$C$17,0))</x:f>
        <x:v>17.951498064596812</x:v>
      </x:c>
      <x:c r="AM484" s="18" t="n">
        <x:f>AE484*INDEX('07 Mode Capacity'!$P$6:$P$17,MATCH("INLAND-"&amp;I484,'07 Mode Capacity'!$C$6:$C$17,0))</x:f>
        <x:v>11.605694739755211</x:v>
      </x:c>
      <x:c r="AN484" s="18" t="n">
        <x:f>SUM(AJ484:AM484)</x:f>
        <x:v>33.85387442556004</x:v>
      </x:c>
      <x:c r="AO484" s="17" t="n">
        <x:f>IF(N484=0,1,AN484/N484)</x:f>
        <x:v>0.15782692039888133</x:v>
      </x:c>
      <x:c r="AP484" s="11" t="str">
        <x:f>IF(AO484&gt;='01 Controls'!$E$16,"PASS","FAIL")</x:f>
        <x:v>FAIL</x:v>
      </x:c>
      <x:c r="AQ484" s="11" t="str">
        <x:v>UNQUANTIFIED</x:v>
      </x:c>
      <x:c r="AR484" s="11" t="str">
        <x:v>Position-class planning record; serial item and receiver open</x:v>
      </x:c>
      <x:c r="AS484" s="26"/>
      <x:c r="AT484" s="26"/>
    </x:row>
    <x:row r="485">
      <x:c r="C485" s="11" t="str">
        <x:v>C2-J-RRG-TNK-20</x:v>
      </x:c>
      <x:c r="D485" s="11" t="str">
        <x:v>C2</x:v>
      </x:c>
      <x:c r="E485" s="11" t="str">
        <x:v>Gulf–Atlantic hurricane</x:v>
      </x:c>
      <x:c r="F485" s="11" t="str">
        <x:v>J-RRG</x:v>
      </x:c>
      <x:c r="G485" s="11" t="str">
        <x:v>Replacement and reconstitution group</x:v>
      </x:c>
      <x:c r="H485" s="11" t="str">
        <x:v>TNK-20</x:v>
      </x:c>
      <x:c r="I485" s="19" t="n">
        <x:v>48</x:v>
      </x:c>
      <x:c r="J485" s="21" t="n">
        <x:v>4</x:v>
      </x:c>
      <x:c r="K485" s="18" t="n">
        <x:f>'05 Cargo Register'!K37</x:f>
        <x:v>53.625</x:v>
      </x:c>
      <x:c r="L485" s="18" t="n">
        <x:f>'05 Cargo Register'!N37</x:f>
        <x:v>4</x:v>
      </x:c>
      <x:c r="M485" s="18" t="n">
        <x:f>'05 Cargo Register'!O37</x:f>
        <x:v>85</x:v>
      </x:c>
      <x:c r="N485" s="18" t="n">
        <x:f>J485*K485</x:f>
        <x:v>214.5</x:v>
      </x:c>
      <x:c r="O485" s="18" t="n">
        <x:f>J485*L485</x:f>
        <x:v>16</x:v>
      </x:c>
      <x:c r="P485" s="18" t="n">
        <x:f>J485*M485</x:f>
        <x:v>340</x:v>
      </x:c>
      <x:c r="Q485" s="22" t="n">
        <x:f>'01 Controls'!$E$23*'02 Cargo Classes'!$M$10</x:f>
        <x:v>0</x:v>
      </x:c>
      <x:c r="R485" s="22" t="n">
        <x:f>'01 Controls'!$F$23*'02 Cargo Classes'!$N$10</x:f>
        <x:v>0.24</x:v>
      </x:c>
      <x:c r="S485" s="22" t="n">
        <x:f>'01 Controls'!$G$23*'02 Cargo Classes'!$O$10</x:f>
        <x:v>0.6</x:v>
      </x:c>
      <x:c r="T485" s="22" t="n">
        <x:f>'01 Controls'!$H$23*'02 Cargo Classes'!$P$10</x:f>
        <x:v>0.15</x:v>
      </x:c>
      <x:c r="U485" s="22" t="n">
        <x:f>SUM(Q485:T485)</x:f>
        <x:v>0.99</x:v>
      </x:c>
      <x:c r="V485" s="18" t="n">
        <x:f>IF(U485=0,0,N485*Q485/U485)</x:f>
        <x:v>0</x:v>
      </x:c>
      <x:c r="W485" s="18" t="n">
        <x:f>IF(U485=0,0,P485*Q485/U485)</x:f>
        <x:v>0</x:v>
      </x:c>
      <x:c r="X485" s="18" t="n">
        <x:f>MAX(V485,W485*'01 Controls'!$E$12)</x:f>
        <x:v>0</x:v>
      </x:c>
      <x:c r="Y485" s="18" t="n">
        <x:f>IF(U485=0,0,N485*R485/U485)</x:f>
        <x:v>52</x:v>
      </x:c>
      <x:c r="Z485" s="18" t="n">
        <x:f>IF(U485=0,0,P485*R485/U485)</x:f>
        <x:v>82.42424242424242</x:v>
      </x:c>
      <x:c r="AA485" s="18" t="n">
        <x:f>MAX(Y485,Z485*'01 Controls'!$E$13)</x:f>
        <x:v>52</x:v>
      </x:c>
      <x:c r="AB485" s="18" t="n">
        <x:f>IF(U485=0,0,N485*S485/U485)</x:f>
        <x:v>130</x:v>
      </x:c>
      <x:c r="AC485" s="18" t="n">
        <x:f>IF(U485=0,0,P485*S485/U485)</x:f>
        <x:v>206.06060606060606</x:v>
      </x:c>
      <x:c r="AD485" s="18" t="n">
        <x:f>MAX(AB485,AC485*'01 Controls'!$E$14)</x:f>
        <x:v>130</x:v>
      </x:c>
      <x:c r="AE485" s="18" t="n">
        <x:f>IF(U485=0,0,N485*T485/U485)</x:f>
        <x:v>32.5</x:v>
      </x:c>
      <x:c r="AF485" s="18" t="n">
        <x:f>IF(U485=0,0,P485*T485/U485)</x:f>
        <x:v>51.515151515151516</x:v>
      </x:c>
      <x:c r="AG485" s="18" t="n">
        <x:f>MAX(AE485,AF485*'01 Controls'!$E$15)</x:f>
        <x:v>32.5</x:v>
      </x:c>
      <x:c r="AH485" s="18" t="n">
        <x:f>SUM(V485,Y485,AB485,AE485)</x:f>
        <x:v>214.5</x:v>
      </x:c>
      <x:c r="AI485" s="18" t="n">
        <x:f>N485-AH485</x:f>
        <x:v>0</x:v>
      </x:c>
      <x:c r="AJ485" s="18" t="n">
        <x:f>V485*INDEX('07 Mode Capacity'!$P$6:$P$17,MATCH("AIR-"&amp;I485,'07 Mode Capacity'!$C$6:$C$17,0))</x:f>
        <x:v>0</x:v>
      </x:c>
      <x:c r="AK485" s="18" t="n">
        <x:f>Y485*INDEX('07 Mode Capacity'!$P$6:$P$17,MATCH("OCEAN-"&amp;I485,'07 Mode Capacity'!$C$6:$C$17,0))</x:f>
        <x:v>4.5570865679478985</x:v>
      </x:c>
      <x:c r="AL485" s="18" t="n">
        <x:f>AB485*INDEX('07 Mode Capacity'!$P$6:$P$17,MATCH("LAND-"&amp;I485,'07 Mode Capacity'!$C$6:$C$17,0))</x:f>
        <x:v>15.866223036891123</x:v>
      </x:c>
      <x:c r="AM485" s="18" t="n">
        <x:f>AE485*INDEX('07 Mode Capacity'!$P$6:$P$17,MATCH("INLAND-"&amp;I485,'07 Mode Capacity'!$C$6:$C$17,0))</x:f>
        <x:v>20.51511696421376</x:v>
      </x:c>
      <x:c r="AN485" s="18" t="n">
        <x:f>SUM(AJ485:AM485)</x:f>
        <x:v>40.93842656905278</x:v>
      </x:c>
      <x:c r="AO485" s="17" t="n">
        <x:f>IF(N485=0,1,AN485/N485)</x:f>
        <x:v>0.1908551355200596</x:v>
      </x:c>
      <x:c r="AP485" s="11" t="str">
        <x:f>IF(AO485&gt;='01 Controls'!$E$16,"PASS","FAIL")</x:f>
        <x:v>FAIL</x:v>
      </x:c>
      <x:c r="AQ485" s="11" t="str">
        <x:v>UNQUANTIFIED</x:v>
      </x:c>
      <x:c r="AR485" s="11" t="str">
        <x:v>Position-class planning record; serial item and receiver open</x:v>
      </x:c>
      <x:c r="AS485" s="26"/>
      <x:c r="AT485" s="26"/>
    </x:row>
    <x:row r="486">
      <x:c r="C486" s="11" t="str">
        <x:v>C2-J-RRG-FLR-24</x:v>
      </x:c>
      <x:c r="D486" s="11" t="str">
        <x:v>C2</x:v>
      </x:c>
      <x:c r="E486" s="11" t="str">
        <x:v>Gulf–Atlantic hurricane</x:v>
      </x:c>
      <x:c r="F486" s="11" t="str">
        <x:v>J-RRG</x:v>
      </x:c>
      <x:c r="G486" s="11" t="str">
        <x:v>Replacement and reconstitution group</x:v>
      </x:c>
      <x:c r="H486" s="11" t="str">
        <x:v>FLR-24</x:v>
      </x:c>
      <x:c r="I486" s="19" t="n">
        <x:v>48</x:v>
      </x:c>
      <x:c r="J486" s="21" t="n">
        <x:v>4</x:v>
      </x:c>
      <x:c r="K486" s="18" t="n">
        <x:f>'05 Cargo Register'!K38</x:f>
        <x:v>107.25</x:v>
      </x:c>
      <x:c r="L486" s="18" t="n">
        <x:f>'05 Cargo Register'!N38</x:f>
        <x:v>6</x:v>
      </x:c>
      <x:c r="M486" s="18" t="n">
        <x:f>'05 Cargo Register'!O38</x:f>
        <x:v>192</x:v>
      </x:c>
      <x:c r="N486" s="18" t="n">
        <x:f>J486*K486</x:f>
        <x:v>429</x:v>
      </x:c>
      <x:c r="O486" s="18" t="n">
        <x:f>J486*L486</x:f>
        <x:v>24</x:v>
      </x:c>
      <x:c r="P486" s="18" t="n">
        <x:f>J486*M486</x:f>
        <x:v>768</x:v>
      </x:c>
      <x:c r="Q486" s="22" t="n">
        <x:f>'01 Controls'!$E$23*'02 Cargo Classes'!$M$11</x:f>
        <x:v>0</x:v>
      </x:c>
      <x:c r="R486" s="22" t="n">
        <x:f>'01 Controls'!$F$23*'02 Cargo Classes'!$N$11</x:f>
        <x:v>0.24</x:v>
      </x:c>
      <x:c r="S486" s="22" t="n">
        <x:f>'01 Controls'!$G$23*'02 Cargo Classes'!$O$11</x:f>
        <x:v>0.6</x:v>
      </x:c>
      <x:c r="T486" s="22" t="n">
        <x:f>'01 Controls'!$H$23*'02 Cargo Classes'!$P$11</x:f>
        <x:v>0.12</x:v>
      </x:c>
      <x:c r="U486" s="22" t="n">
        <x:f>SUM(Q486:T486)</x:f>
        <x:v>0.96</x:v>
      </x:c>
      <x:c r="V486" s="18" t="n">
        <x:f>IF(U486=0,0,N486*Q486/U486)</x:f>
        <x:v>0</x:v>
      </x:c>
      <x:c r="W486" s="18" t="n">
        <x:f>IF(U486=0,0,P486*Q486/U486)</x:f>
        <x:v>0</x:v>
      </x:c>
      <x:c r="X486" s="18" t="n">
        <x:f>MAX(V486,W486*'01 Controls'!$E$12)</x:f>
        <x:v>0</x:v>
      </x:c>
      <x:c r="Y486" s="18" t="n">
        <x:f>IF(U486=0,0,N486*R486/U486)</x:f>
        <x:v>107.25</x:v>
      </x:c>
      <x:c r="Z486" s="18" t="n">
        <x:f>IF(U486=0,0,P486*R486/U486)</x:f>
        <x:v>192</x:v>
      </x:c>
      <x:c r="AA486" s="18" t="n">
        <x:f>MAX(Y486,Z486*'01 Controls'!$E$13)</x:f>
        <x:v>107.25</x:v>
      </x:c>
      <x:c r="AB486" s="18" t="n">
        <x:f>IF(U486=0,0,N486*S486/U486)</x:f>
        <x:v>268.125</x:v>
      </x:c>
      <x:c r="AC486" s="18" t="n">
        <x:f>IF(U486=0,0,P486*S486/U486)</x:f>
        <x:v>479.99999999999994</x:v>
      </x:c>
      <x:c r="AD486" s="18" t="n">
        <x:f>MAX(AB486,AC486*'01 Controls'!$E$14)</x:f>
        <x:v>268.125</x:v>
      </x:c>
      <x:c r="AE486" s="18" t="n">
        <x:f>IF(U486=0,0,N486*T486/U486)</x:f>
        <x:v>53.625</x:v>
      </x:c>
      <x:c r="AF486" s="18" t="n">
        <x:f>IF(U486=0,0,P486*T486/U486)</x:f>
        <x:v>96</x:v>
      </x:c>
      <x:c r="AG486" s="18" t="n">
        <x:f>MAX(AE486,AF486*'01 Controls'!$E$15)</x:f>
        <x:v>53.625</x:v>
      </x:c>
      <x:c r="AH486" s="18" t="n">
        <x:f>SUM(V486,Y486,AB486,AE486)</x:f>
        <x:v>429</x:v>
      </x:c>
      <x:c r="AI486" s="18" t="n">
        <x:f>N486-AH486</x:f>
        <x:v>0</x:v>
      </x:c>
      <x:c r="AJ486" s="18" t="n">
        <x:f>V486*INDEX('07 Mode Capacity'!$P$6:$P$17,MATCH("AIR-"&amp;I486,'07 Mode Capacity'!$C$6:$C$17,0))</x:f>
        <x:v>0</x:v>
      </x:c>
      <x:c r="AK486" s="18" t="n">
        <x:f>Y486*INDEX('07 Mode Capacity'!$P$6:$P$17,MATCH("OCEAN-"&amp;I486,'07 Mode Capacity'!$C$6:$C$17,0))</x:f>
        <x:v>9.39899104639254</x:v>
      </x:c>
      <x:c r="AL486" s="18" t="n">
        <x:f>AB486*INDEX('07 Mode Capacity'!$P$6:$P$17,MATCH("LAND-"&amp;I486,'07 Mode Capacity'!$C$6:$C$17,0))</x:f>
        <x:v>32.72408501358794</x:v>
      </x:c>
      <x:c r="AM486" s="18" t="n">
        <x:f>AE486*INDEX('07 Mode Capacity'!$P$6:$P$17,MATCH("INLAND-"&amp;I486,'07 Mode Capacity'!$C$6:$C$17,0))</x:f>
        <x:v>33.849942990952705</x:v>
      </x:c>
      <x:c r="AN486" s="18" t="n">
        <x:f>SUM(AJ486:AM486)</x:f>
        <x:v>75.97301905093317</x:v>
      </x:c>
      <x:c r="AO486" s="17" t="n">
        <x:f>IF(N486=0,1,AN486/N486)</x:f>
        <x:v>0.17709328450100972</x:v>
      </x:c>
      <x:c r="AP486" s="11" t="str">
        <x:f>IF(AO486&gt;='01 Controls'!$E$16,"PASS","FAIL")</x:f>
        <x:v>FAIL</x:v>
      </x:c>
      <x:c r="AQ486" s="11" t="str">
        <x:v>UNQUANTIFIED</x:v>
      </x:c>
      <x:c r="AR486" s="11" t="str">
        <x:v>Position-class planning record; serial item and receiver open</x:v>
      </x:c>
      <x:c r="AS486" s="26"/>
      <x:c r="AT486" s="26"/>
    </x:row>
    <x:row r="487">
      <x:c r="C487" s="11" t="str">
        <x:v>C2-J-RRG-ROL-30</x:v>
      </x:c>
      <x:c r="D487" s="11" t="str">
        <x:v>C2</x:v>
      </x:c>
      <x:c r="E487" s="11" t="str">
        <x:v>Gulf–Atlantic hurricane</x:v>
      </x:c>
      <x:c r="F487" s="11" t="str">
        <x:v>J-RRG</x:v>
      </x:c>
      <x:c r="G487" s="11" t="str">
        <x:v>Replacement and reconstitution group</x:v>
      </x:c>
      <x:c r="H487" s="11" t="str">
        <x:v>ROL-30</x:v>
      </x:c>
      <x:c r="I487" s="19" t="n">
        <x:v>48</x:v>
      </x:c>
      <x:c r="J487" s="21" t="n">
        <x:v>4</x:v>
      </x:c>
      <x:c r="K487" s="18" t="n">
        <x:f>'05 Cargo Register'!K39</x:f>
        <x:v>107.25</x:v>
      </x:c>
      <x:c r="L487" s="18" t="n">
        <x:f>'05 Cargo Register'!N39</x:f>
        <x:v>5</x:v>
      </x:c>
      <x:c r="M487" s="18" t="n">
        <x:f>'05 Cargo Register'!O39</x:f>
        <x:v>318.75</x:v>
      </x:c>
      <x:c r="N487" s="18" t="n">
        <x:f>J487*K487</x:f>
        <x:v>429</x:v>
      </x:c>
      <x:c r="O487" s="18" t="n">
        <x:f>J487*L487</x:f>
        <x:v>20</x:v>
      </x:c>
      <x:c r="P487" s="18" t="n">
        <x:f>J487*M487</x:f>
        <x:v>1275</x:v>
      </x:c>
      <x:c r="Q487" s="22" t="n">
        <x:f>'01 Controls'!$E$23*'02 Cargo Classes'!$M$12</x:f>
        <x:v>0</x:v>
      </x:c>
      <x:c r="R487" s="22" t="n">
        <x:f>'01 Controls'!$F$23*'02 Cargo Classes'!$N$12</x:f>
        <x:v>0.2</x:v>
      </x:c>
      <x:c r="S487" s="22" t="n">
        <x:f>'01 Controls'!$G$23*'02 Cargo Classes'!$O$12</x:f>
        <x:v>0.8999999999999999</x:v>
      </x:c>
      <x:c r="T487" s="22" t="n">
        <x:f>'01 Controls'!$H$23*'02 Cargo Classes'!$P$12</x:f>
        <x:v>0.09</x:v>
      </x:c>
      <x:c r="U487" s="22" t="n">
        <x:f>SUM(Q487:T487)</x:f>
        <x:v>1.19</x:v>
      </x:c>
      <x:c r="V487" s="18" t="n">
        <x:f>IF(U487=0,0,N487*Q487/U487)</x:f>
        <x:v>0</x:v>
      </x:c>
      <x:c r="W487" s="18" t="n">
        <x:f>IF(U487=0,0,P487*Q487/U487)</x:f>
        <x:v>0</x:v>
      </x:c>
      <x:c r="X487" s="18" t="n">
        <x:f>MAX(V487,W487*'01 Controls'!$E$12)</x:f>
        <x:v>0</x:v>
      </x:c>
      <x:c r="Y487" s="18" t="n">
        <x:f>IF(U487=0,0,N487*R487/U487)</x:f>
        <x:v>72.10084033613447</x:v>
      </x:c>
      <x:c r="Z487" s="18" t="n">
        <x:f>IF(U487=0,0,P487*R487/U487)</x:f>
        <x:v>214.2857142857143</x:v>
      </x:c>
      <x:c r="AA487" s="18" t="n">
        <x:f>MAX(Y487,Z487*'01 Controls'!$E$13)</x:f>
        <x:v>72.10084033613447</x:v>
      </x:c>
      <x:c r="AB487" s="18" t="n">
        <x:f>IF(U487=0,0,N487*S487/U487)</x:f>
        <x:v>324.453781512605</x:v>
      </x:c>
      <x:c r="AC487" s="18" t="n">
        <x:f>IF(U487=0,0,P487*S487/U487)</x:f>
        <x:v>964.2857142857143</x:v>
      </x:c>
      <x:c r="AD487" s="18" t="n">
        <x:f>MAX(AB487,AC487*'01 Controls'!$E$14)</x:f>
        <x:v>324.453781512605</x:v>
      </x:c>
      <x:c r="AE487" s="18" t="n">
        <x:f>IF(U487=0,0,N487*T487/U487)</x:f>
        <x:v>32.445378151260506</x:v>
      </x:c>
      <x:c r="AF487" s="18" t="n">
        <x:f>IF(U487=0,0,P487*T487/U487)</x:f>
        <x:v>96.42857142857143</x:v>
      </x:c>
      <x:c r="AG487" s="18" t="n">
        <x:f>MAX(AE487,AF487*'01 Controls'!$E$15)</x:f>
        <x:v>32.445378151260506</x:v>
      </x:c>
      <x:c r="AH487" s="18" t="n">
        <x:f>SUM(V487,Y487,AB487,AE487)</x:f>
        <x:v>429</x:v>
      </x:c>
      <x:c r="AI487" s="18" t="n">
        <x:f>N487-AH487</x:f>
        <x:v>0</x:v>
      </x:c>
      <x:c r="AJ487" s="18" t="n">
        <x:f>V487*INDEX('07 Mode Capacity'!$P$6:$P$17,MATCH("AIR-"&amp;I487,'07 Mode Capacity'!$C$6:$C$17,0))</x:f>
        <x:v>0</x:v>
      </x:c>
      <x:c r="AK487" s="18" t="n">
        <x:f>Y487*INDEX('07 Mode Capacity'!$P$6:$P$17,MATCH("OCEAN-"&amp;I487,'07 Mode Capacity'!$C$6:$C$17,0))</x:f>
        <x:v>6.318649442952969</x:v>
      </x:c>
      <x:c r="AL487" s="18" t="n">
        <x:f>AB487*INDEX('07 Mode Capacity'!$P$6:$P$17,MATCH("LAND-"&amp;I487,'07 Mode Capacity'!$C$6:$C$17,0))</x:f>
        <x:v>39.59889278955179</x:v>
      </x:c>
      <x:c r="AM487" s="18" t="n">
        <x:f>AE487*INDEX('07 Mode Capacity'!$P$6:$P$17,MATCH("INLAND-"&amp;I487,'07 Mode Capacity'!$C$6:$C$17,0))</x:f>
        <x:v>20.480637776038613</x:v>
      </x:c>
      <x:c r="AN487" s="18" t="n">
        <x:f>SUM(AJ487:AM487)</x:f>
        <x:v>66.39818000854336</x:v>
      </x:c>
      <x:c r="AO487" s="17" t="n">
        <x:f>IF(N487=0,1,AN487/N487)</x:f>
        <x:v>0.15477431237422695</x:v>
      </x:c>
      <x:c r="AP487" s="11" t="str">
        <x:f>IF(AO487&gt;='01 Controls'!$E$16,"PASS","FAIL")</x:f>
        <x:v>FAIL</x:v>
      </x:c>
      <x:c r="AQ487" s="11" t="str">
        <x:v>UNQUANTIFIED</x:v>
      </x:c>
      <x:c r="AR487" s="11" t="str">
        <x:v>Position-class planning record; serial item and receiver open</x:v>
      </x:c>
      <x:c r="AS487" s="26"/>
      <x:c r="AT487" s="26"/>
    </x:row>
    <x:row r="488">
      <x:c r="C488" s="11" t="str">
        <x:v>C2-J-RRG-LIN-18</x:v>
      </x:c>
      <x:c r="D488" s="11" t="str">
        <x:v>C2</x:v>
      </x:c>
      <x:c r="E488" s="11" t="str">
        <x:v>Gulf–Atlantic hurricane</x:v>
      </x:c>
      <x:c r="F488" s="11" t="str">
        <x:v>J-RRG</x:v>
      </x:c>
      <x:c r="G488" s="11" t="str">
        <x:v>Replacement and reconstitution group</x:v>
      </x:c>
      <x:c r="H488" s="11" t="str">
        <x:v>LIN-18</x:v>
      </x:c>
      <x:c r="I488" s="19" t="n">
        <x:v>72</x:v>
      </x:c>
      <x:c r="J488" s="21" t="n">
        <x:v>4</x:v>
      </x:c>
      <x:c r="K488" s="18" t="n">
        <x:f>'05 Cargo Register'!K40</x:f>
        <x:v>53.625</x:v>
      </x:c>
      <x:c r="L488" s="18" t="n">
        <x:f>'05 Cargo Register'!N40</x:f>
        <x:v>4</x:v>
      </x:c>
      <x:c r="M488" s="18" t="n">
        <x:f>'05 Cargo Register'!O40</x:f>
        <x:v>176</x:v>
      </x:c>
      <x:c r="N488" s="18" t="n">
        <x:f>J488*K488</x:f>
        <x:v>214.5</x:v>
      </x:c>
      <x:c r="O488" s="18" t="n">
        <x:f>J488*L488</x:f>
        <x:v>16</x:v>
      </x:c>
      <x:c r="P488" s="18" t="n">
        <x:f>J488*M488</x:f>
        <x:v>704</x:v>
      </x:c>
      <x:c r="Q488" s="22" t="n">
        <x:f>'01 Controls'!$E$23*'02 Cargo Classes'!$M$13</x:f>
        <x:v>0</x:v>
      </x:c>
      <x:c r="R488" s="22" t="n">
        <x:f>'01 Controls'!$F$23*'02 Cargo Classes'!$N$13</x:f>
        <x:v>0.24</x:v>
      </x:c>
      <x:c r="S488" s="22" t="n">
        <x:f>'01 Controls'!$G$23*'02 Cargo Classes'!$O$13</x:f>
        <x:v>0.6</x:v>
      </x:c>
      <x:c r="T488" s="22" t="n">
        <x:f>'01 Controls'!$H$23*'02 Cargo Classes'!$P$13</x:f>
        <x:v>0.15</x:v>
      </x:c>
      <x:c r="U488" s="22" t="n">
        <x:f>SUM(Q488:T488)</x:f>
        <x:v>0.99</x:v>
      </x:c>
      <x:c r="V488" s="18" t="n">
        <x:f>IF(U488=0,0,N488*Q488/U488)</x:f>
        <x:v>0</x:v>
      </x:c>
      <x:c r="W488" s="18" t="n">
        <x:f>IF(U488=0,0,P488*Q488/U488)</x:f>
        <x:v>0</x:v>
      </x:c>
      <x:c r="X488" s="18" t="n">
        <x:f>MAX(V488,W488*'01 Controls'!$E$12)</x:f>
        <x:v>0</x:v>
      </x:c>
      <x:c r="Y488" s="18" t="n">
        <x:f>IF(U488=0,0,N488*R488/U488)</x:f>
        <x:v>52</x:v>
      </x:c>
      <x:c r="Z488" s="18" t="n">
        <x:f>IF(U488=0,0,P488*R488/U488)</x:f>
        <x:v>170.66666666666666</x:v>
      </x:c>
      <x:c r="AA488" s="18" t="n">
        <x:f>MAX(Y488,Z488*'01 Controls'!$E$13)</x:f>
        <x:v>52</x:v>
      </x:c>
      <x:c r="AB488" s="18" t="n">
        <x:f>IF(U488=0,0,N488*S488/U488)</x:f>
        <x:v>130</x:v>
      </x:c>
      <x:c r="AC488" s="18" t="n">
        <x:f>IF(U488=0,0,P488*S488/U488)</x:f>
        <x:v>426.66666666666663</x:v>
      </x:c>
      <x:c r="AD488" s="18" t="n">
        <x:f>MAX(AB488,AC488*'01 Controls'!$E$14)</x:f>
        <x:v>130</x:v>
      </x:c>
      <x:c r="AE488" s="18" t="n">
        <x:f>IF(U488=0,0,N488*T488/U488)</x:f>
        <x:v>32.5</x:v>
      </x:c>
      <x:c r="AF488" s="18" t="n">
        <x:f>IF(U488=0,0,P488*T488/U488)</x:f>
        <x:v>106.66666666666666</x:v>
      </x:c>
      <x:c r="AG488" s="18" t="n">
        <x:f>MAX(AE488,AF488*'01 Controls'!$E$15)</x:f>
        <x:v>32.5</x:v>
      </x:c>
      <x:c r="AH488" s="18" t="n">
        <x:f>SUM(V488,Y488,AB488,AE488)</x:f>
        <x:v>214.5</x:v>
      </x:c>
      <x:c r="AI488" s="18" t="n">
        <x:f>N488-AH488</x:f>
        <x:v>0</x:v>
      </x:c>
      <x:c r="AJ488" s="18" t="n">
        <x:f>V488*INDEX('07 Mode Capacity'!$P$6:$P$17,MATCH("AIR-"&amp;I488,'07 Mode Capacity'!$C$6:$C$17,0))</x:f>
        <x:v>0</x:v>
      </x:c>
      <x:c r="AK488" s="18" t="n">
        <x:f>Y488*INDEX('07 Mode Capacity'!$P$6:$P$17,MATCH("OCEAN-"&amp;I488,'07 Mode Capacity'!$C$6:$C$17,0))</x:f>
        <x:v>40.70393486185892</x:v>
      </x:c>
      <x:c r="AL488" s="18" t="n">
        <x:f>AB488*INDEX('07 Mode Capacity'!$P$6:$P$17,MATCH("LAND-"&amp;I488,'07 Mode Capacity'!$C$6:$C$17,0))</x:f>
        <x:v>92.95132922142169</x:v>
      </x:c>
      <x:c r="AM488" s="18" t="n">
        <x:f>AE488*INDEX('07 Mode Capacity'!$P$6:$P$17,MATCH("INLAND-"&amp;I488,'07 Mode Capacity'!$C$6:$C$17,0))</x:f>
        <x:v>32.5</x:v>
      </x:c>
      <x:c r="AN488" s="18" t="n">
        <x:f>SUM(AJ488:AM488)</x:f>
        <x:v>166.1552640832806</x:v>
      </x:c>
      <x:c r="AO488" s="17" t="n">
        <x:f>IF(N488=0,1,AN488/N488)</x:f>
        <x:v>0.7746166157728699</x:v>
      </x:c>
      <x:c r="AP488" s="11" t="str">
        <x:f>IF(AO488&gt;='01 Controls'!$E$16,"PASS","FAIL")</x:f>
        <x:v>FAIL</x:v>
      </x:c>
      <x:c r="AQ488" s="11" t="str">
        <x:v>UNQUANTIFIED</x:v>
      </x:c>
      <x:c r="AR488" s="11" t="str">
        <x:v>Position-class planning record; serial item and receiver open</x:v>
      </x:c>
      <x:c r="AS488" s="26"/>
      <x:c r="AT488" s="26"/>
    </x:row>
    <x:row r="489">
      <x:c r="C489" s="11" t="str">
        <x:v>C2-J-RRG-BLK-08</x:v>
      </x:c>
      <x:c r="D489" s="11" t="str">
        <x:v>C2</x:v>
      </x:c>
      <x:c r="E489" s="11" t="str">
        <x:v>Gulf–Atlantic hurricane</x:v>
      </x:c>
      <x:c r="F489" s="11" t="str">
        <x:v>J-RRG</x:v>
      </x:c>
      <x:c r="G489" s="11" t="str">
        <x:v>Replacement and reconstitution group</x:v>
      </x:c>
      <x:c r="H489" s="11" t="str">
        <x:v>BLK-08</x:v>
      </x:c>
      <x:c r="I489" s="19" t="n">
        <x:v>48</x:v>
      </x:c>
      <x:c r="J489" s="21" t="n">
        <x:v>4</x:v>
      </x:c>
      <x:c r="K489" s="18" t="n">
        <x:f>'05 Cargo Register'!K41</x:f>
        <x:v>160.875</x:v>
      </x:c>
      <x:c r="L489" s="18" t="n">
        <x:f>'05 Cargo Register'!N41</x:f>
        <x:v>26</x:v>
      </x:c>
      <x:c r="M489" s="18" t="n">
        <x:f>'05 Cargo Register'!O41</x:f>
        <x:v>1326</x:v>
      </x:c>
      <x:c r="N489" s="18" t="n">
        <x:f>J489*K489</x:f>
        <x:v>643.5</x:v>
      </x:c>
      <x:c r="O489" s="18" t="n">
        <x:f>J489*L489</x:f>
        <x:v>104</x:v>
      </x:c>
      <x:c r="P489" s="18" t="n">
        <x:f>J489*M489</x:f>
        <x:v>5304</x:v>
      </x:c>
      <x:c r="Q489" s="22" t="n">
        <x:f>'01 Controls'!$E$23*'02 Cargo Classes'!$M$14</x:f>
        <x:v>0.05</x:v>
      </x:c>
      <x:c r="R489" s="22" t="n">
        <x:f>'01 Controls'!$F$23*'02 Cargo Classes'!$N$14</x:f>
        <x:v>0.16000000000000003</x:v>
      </x:c>
      <x:c r="S489" s="22" t="n">
        <x:f>'01 Controls'!$G$23*'02 Cargo Classes'!$O$14</x:f>
        <x:v>0.6</x:v>
      </x:c>
      <x:c r="T489" s="22" t="n">
        <x:f>'01 Controls'!$H$23*'02 Cargo Classes'!$P$14</x:f>
        <x:v>0.075</x:v>
      </x:c>
      <x:c r="U489" s="22" t="n">
        <x:f>SUM(Q489:T489)</x:f>
        <x:v>0.885</x:v>
      </x:c>
      <x:c r="V489" s="18" t="n">
        <x:f>IF(U489=0,0,N489*Q489/U489)</x:f>
        <x:v>36.355932203389834</x:v>
      </x:c>
      <x:c r="W489" s="18" t="n">
        <x:f>IF(U489=0,0,P489*Q489/U489)</x:f>
        <x:v>299.66101694915255</x:v>
      </x:c>
      <x:c r="X489" s="18" t="n">
        <x:f>MAX(V489,W489*'01 Controls'!$E$12)</x:f>
        <x:v>74.91525423728814</x:v>
      </x:c>
      <x:c r="Y489" s="18" t="n">
        <x:f>IF(U489=0,0,N489*R489/U489)</x:f>
        <x:v>116.33898305084747</x:v>
      </x:c>
      <x:c r="Z489" s="18" t="n">
        <x:f>IF(U489=0,0,P489*R489/U489)</x:f>
        <x:v>958.9152542372884</x:v>
      </x:c>
      <x:c r="AA489" s="18" t="n">
        <x:f>MAX(Y489,Z489*'01 Controls'!$E$13)</x:f>
        <x:v>143.83728813559327</x:v>
      </x:c>
      <x:c r="AB489" s="18" t="n">
        <x:f>IF(U489=0,0,N489*S489/U489)</x:f>
        <x:v>436.2711864406779</x:v>
      </x:c>
      <x:c r="AC489" s="18" t="n">
        <x:f>IF(U489=0,0,P489*S489/U489)</x:f>
        <x:v>3595.9322033898306</x:v>
      </x:c>
      <x:c r="AD489" s="18" t="n">
        <x:f>MAX(AB489,AC489*'01 Controls'!$E$14)</x:f>
        <x:v>719.1864406779662</x:v>
      </x:c>
      <x:c r="AE489" s="18" t="n">
        <x:f>IF(U489=0,0,N489*T489/U489)</x:f>
        <x:v>54.53389830508474</x:v>
      </x:c>
      <x:c r="AF489" s="18" t="n">
        <x:f>IF(U489=0,0,P489*T489/U489)</x:f>
        <x:v>449.49152542372883</x:v>
      </x:c>
      <x:c r="AG489" s="18" t="n">
        <x:f>MAX(AE489,AF489*'01 Controls'!$E$15)</x:f>
        <x:v>80.90847457627119</x:v>
      </x:c>
      <x:c r="AH489" s="18" t="n">
        <x:f>SUM(V489,Y489,AB489,AE489)</x:f>
        <x:v>643.5</x:v>
      </x:c>
      <x:c r="AI489" s="18" t="n">
        <x:f>N489-AH489</x:f>
        <x:v>0</x:v>
      </x:c>
      <x:c r="AJ489" s="18" t="n">
        <x:f>V489*INDEX('07 Mode Capacity'!$P$6:$P$17,MATCH("AIR-"&amp;I489,'07 Mode Capacity'!$C$6:$C$17,0))</x:f>
        <x:v>10.191864186958183</x:v>
      </x:c>
      <x:c r="AK489" s="18" t="n">
        <x:f>Y489*INDEX('07 Mode Capacity'!$P$6:$P$17,MATCH("OCEAN-"&amp;I489,'07 Mode Capacity'!$C$6:$C$17,0))</x:f>
        <x:v>10.195515711341061</x:v>
      </x:c>
      <x:c r="AL489" s="18" t="n">
        <x:f>AB489*INDEX('07 Mode Capacity'!$P$6:$P$17,MATCH("LAND-"&amp;I489,'07 Mode Capacity'!$C$6:$C$17,0))</x:f>
        <x:v>53.24596883566851</x:v>
      </x:c>
      <x:c r="AM489" s="18" t="n">
        <x:f>AE489*INDEX('07 Mode Capacity'!$P$6:$P$17,MATCH("INLAND-"&amp;I489,'07 Mode Capacity'!$C$6:$C$17,0))</x:f>
        <x:v>34.42367083825698</x:v>
      </x:c>
      <x:c r="AN489" s="18" t="n">
        <x:f>SUM(AJ489:AM489)</x:f>
        <x:v>108.05701957222473</x:v>
      </x:c>
      <x:c r="AO489" s="17" t="n">
        <x:f>IF(N489=0,1,AN489/N489)</x:f>
        <x:v>0.16792077633601357</x:v>
      </x:c>
      <x:c r="AP489" s="11" t="str">
        <x:f>IF(AO489&gt;='01 Controls'!$E$16,"PASS","FAIL")</x:f>
        <x:v>FAIL</x:v>
      </x:c>
      <x:c r="AQ489" s="11" t="str">
        <x:v>UNQUANTIFIED</x:v>
      </x:c>
      <x:c r="AR489" s="11" t="str">
        <x:v>Position-class planning record; serial item and receiver open</x:v>
      </x:c>
      <x:c r="AS489" s="26"/>
      <x:c r="AT489" s="26"/>
    </x:row>
    <x:row r="490">
      <x:c r="C490" s="11" t="str">
        <x:v>C2-J-TDG-APL-45</x:v>
      </x:c>
      <x:c r="D490" s="11" t="str">
        <x:v>C2</x:v>
      </x:c>
      <x:c r="E490" s="11" t="str">
        <x:v>Gulf–Atlantic hurricane</x:v>
      </x:c>
      <x:c r="F490" s="11" t="str">
        <x:v>J-TDG</x:v>
      </x:c>
      <x:c r="G490" s="11" t="str">
        <x:v>Transfer and demobilization group</x:v>
      </x:c>
      <x:c r="H490" s="11" t="str">
        <x:v>APL-45</x:v>
      </x:c>
      <x:c r="I490" s="19" t="n">
        <x:v>24</x:v>
      </x:c>
      <x:c r="J490" s="21" t="n">
        <x:v>3</x:v>
      </x:c>
      <x:c r="K490" s="18" t="n">
        <x:f>'05 Cargo Register'!K42</x:f>
        <x:v>214.5</x:v>
      </x:c>
      <x:c r="L490" s="18" t="n">
        <x:f>'05 Cargo Register'!N42</x:f>
        <x:v>57</x:v>
      </x:c>
      <x:c r="M490" s="18" t="n">
        <x:f>'05 Cargo Register'!O42</x:f>
        <x:v>427.5</x:v>
      </x:c>
      <x:c r="N490" s="18" t="n">
        <x:f>J490*K490</x:f>
        <x:v>643.5</x:v>
      </x:c>
      <x:c r="O490" s="18" t="n">
        <x:f>J490*L490</x:f>
        <x:v>171</x:v>
      </x:c>
      <x:c r="P490" s="18" t="n">
        <x:f>J490*M490</x:f>
        <x:v>1282.5</x:v>
      </x:c>
      <x:c r="Q490" s="22" t="n">
        <x:f>'01 Controls'!$E$23*'02 Cargo Classes'!$M$6</x:f>
        <x:v>0.15000000000000002</x:v>
      </x:c>
      <x:c r="R490" s="22" t="n">
        <x:f>'01 Controls'!$F$23*'02 Cargo Classes'!$N$6</x:f>
        <x:v>0.08000000000000002</x:v>
      </x:c>
      <x:c r="S490" s="22" t="n">
        <x:f>'01 Controls'!$G$23*'02 Cargo Classes'!$O$6</x:f>
        <x:v>0.6</x:v>
      </x:c>
      <x:c r="T490" s="22" t="n">
        <x:f>'01 Controls'!$H$23*'02 Cargo Classes'!$P$6</x:f>
        <x:v>0.045</x:v>
      </x:c>
      <x:c r="U490" s="22" t="n">
        <x:f>SUM(Q490:T490)</x:f>
        <x:v>0.8750000000000001</x:v>
      </x:c>
      <x:c r="V490" s="18" t="n">
        <x:f>IF(U490=0,0,N490*Q490/U490)</x:f>
        <x:v>110.31428571428572</x:v>
      </x:c>
      <x:c r="W490" s="18" t="n">
        <x:f>IF(U490=0,0,P490*Q490/U490)</x:f>
        <x:v>219.85714285714286</x:v>
      </x:c>
      <x:c r="X490" s="18" t="n">
        <x:f>MAX(V490,W490*'01 Controls'!$E$12)</x:f>
        <x:v>110.31428571428572</x:v>
      </x:c>
      <x:c r="Y490" s="18" t="n">
        <x:f>IF(U490=0,0,N490*R490/U490)</x:f>
        <x:v>58.83428571428572</x:v>
      </x:c>
      <x:c r="Z490" s="18" t="n">
        <x:f>IF(U490=0,0,P490*R490/U490)</x:f>
        <x:v>117.25714285714287</x:v>
      </x:c>
      <x:c r="AA490" s="18" t="n">
        <x:f>MAX(Y490,Z490*'01 Controls'!$E$13)</x:f>
        <x:v>58.83428571428572</x:v>
      </x:c>
      <x:c r="AB490" s="18" t="n">
        <x:f>IF(U490=0,0,N490*S490/U490)</x:f>
        <x:v>441.25714285714275</x:v>
      </x:c>
      <x:c r="AC490" s="18" t="n">
        <x:f>IF(U490=0,0,P490*S490/U490)</x:f>
        <x:v>879.4285714285713</x:v>
      </x:c>
      <x:c r="AD490" s="18" t="n">
        <x:f>MAX(AB490,AC490*'01 Controls'!$E$14)</x:f>
        <x:v>441.25714285714275</x:v>
      </x:c>
      <x:c r="AE490" s="18" t="n">
        <x:f>IF(U490=0,0,N490*T490/U490)</x:f>
        <x:v>33.09428571428571</x:v>
      </x:c>
      <x:c r="AF490" s="18" t="n">
        <x:f>IF(U490=0,0,P490*T490/U490)</x:f>
        <x:v>65.95714285714284</x:v>
      </x:c>
      <x:c r="AG490" s="18" t="n">
        <x:f>MAX(AE490,AF490*'01 Controls'!$E$15)</x:f>
        <x:v>33.09428571428571</x:v>
      </x:c>
      <x:c r="AH490" s="18" t="n">
        <x:f>SUM(V490,Y490,AB490,AE490)</x:f>
        <x:v>643.4999999999999</x:v>
      </x:c>
      <x:c r="AI490" s="18" t="n">
        <x:f>N490-AH490</x:f>
        <x:v>1.1368683772161603e-13</x:v>
      </x:c>
      <x:c r="AJ490" s="18" t="n">
        <x:f>V490*INDEX('07 Mode Capacity'!$P$6:$P$17,MATCH("AIR-"&amp;I490,'07 Mode Capacity'!$C$6:$C$17,0))</x:f>
        <x:v>22.384320455025005</x:v>
      </x:c>
      <x:c r="AK490" s="18" t="n">
        <x:f>Y490*INDEX('07 Mode Capacity'!$P$6:$P$17,MATCH("OCEAN-"&amp;I490,'07 Mode Capacity'!$C$6:$C$17,0))</x:f>
        <x:v>8.830381996222773</x:v>
      </x:c>
      <x:c r="AL490" s="18" t="n">
        <x:f>AB490*INDEX('07 Mode Capacity'!$P$6:$P$17,MATCH("LAND-"&amp;I490,'07 Mode Capacity'!$C$6:$C$17,0))</x:f>
        <x:v>168.7812649745683</x:v>
      </x:c>
      <x:c r="AM490" s="18" t="n">
        <x:f>AE490*INDEX('07 Mode Capacity'!$P$6:$P$17,MATCH("INLAND-"&amp;I490,'07 Mode Capacity'!$C$6:$C$17,0))</x:f>
        <x:v>33.09428571428571</x:v>
      </x:c>
      <x:c r="AN490" s="18" t="n">
        <x:f>SUM(AJ490:AM490)</x:f>
        <x:v>233.0902531401018</x:v>
      </x:c>
      <x:c r="AO490" s="17" t="n">
        <x:f>IF(N490=0,1,AN490/N490)</x:f>
        <x:v>0.36222261560233376</x:v>
      </x:c>
      <x:c r="AP490" s="11" t="str">
        <x:f>IF(AO490&gt;='01 Controls'!$E$16,"PASS","FAIL")</x:f>
        <x:v>FAIL</x:v>
      </x:c>
      <x:c r="AQ490" s="11" t="str">
        <x:v>UNQUANTIFIED</x:v>
      </x:c>
      <x:c r="AR490" s="11" t="str">
        <x:v>Position-class planning record; serial item and receiver open</x:v>
      </x:c>
      <x:c r="AS490" s="26"/>
      <x:c r="AT490" s="26"/>
    </x:row>
    <x:row r="491">
      <x:c r="C491" s="11" t="str">
        <x:v>C2-J-TDG-ISO-18</x:v>
      </x:c>
      <x:c r="D491" s="11" t="str">
        <x:v>C2</x:v>
      </x:c>
      <x:c r="E491" s="11" t="str">
        <x:v>Gulf–Atlantic hurricane</x:v>
      </x:c>
      <x:c r="F491" s="11" t="str">
        <x:v>J-TDG</x:v>
      </x:c>
      <x:c r="G491" s="11" t="str">
        <x:v>Transfer and demobilization group</x:v>
      </x:c>
      <x:c r="H491" s="11" t="str">
        <x:v>ISO-18</x:v>
      </x:c>
      <x:c r="I491" s="19" t="n">
        <x:v>48</x:v>
      </x:c>
      <x:c r="J491" s="21" t="n">
        <x:v>3</x:v>
      </x:c>
      <x:c r="K491" s="18" t="n">
        <x:f>'05 Cargo Register'!K43</x:f>
        <x:v>268.125</x:v>
      </x:c>
      <x:c r="L491" s="18" t="n">
        <x:f>'05 Cargo Register'!N43</x:f>
        <x:v>18</x:v>
      </x:c>
      <x:c r="M491" s="18" t="n">
        <x:f>'05 Cargo Register'!O43</x:f>
        <x:v>475.20000000000005</x:v>
      </x:c>
      <x:c r="N491" s="18" t="n">
        <x:f>J491*K491</x:f>
        <x:v>804.375</x:v>
      </x:c>
      <x:c r="O491" s="18" t="n">
        <x:f>J491*L491</x:f>
        <x:v>54</x:v>
      </x:c>
      <x:c r="P491" s="18" t="n">
        <x:f>J491*M491</x:f>
        <x:v>1425.6000000000001</x:v>
      </x:c>
      <x:c r="Q491" s="22" t="n">
        <x:f>'01 Controls'!$E$23*'02 Cargo Classes'!$M$7</x:f>
        <x:v>0.010000000000000002</x:v>
      </x:c>
      <x:c r="R491" s="22" t="n">
        <x:f>'01 Controls'!$F$23*'02 Cargo Classes'!$N$7</x:f>
        <x:v>0.2</x:v>
      </x:c>
      <x:c r="S491" s="22" t="n">
        <x:f>'01 Controls'!$G$23*'02 Cargo Classes'!$O$7</x:f>
        <x:v>0.72</x:v>
      </x:c>
      <x:c r="T491" s="22" t="n">
        <x:f>'01 Controls'!$H$23*'02 Cargo Classes'!$P$7</x:f>
        <x:v>0.12</x:v>
      </x:c>
      <x:c r="U491" s="22" t="n">
        <x:f>SUM(Q491:T491)</x:f>
        <x:v>1.0499999999999998</x:v>
      </x:c>
      <x:c r="V491" s="18" t="n">
        <x:f>IF(U491=0,0,N491*Q491/U491)</x:f>
        <x:v>7.660714285714288</x:v>
      </x:c>
      <x:c r="W491" s="18" t="n">
        <x:f>IF(U491=0,0,P491*Q491/U491)</x:f>
        <x:v>13.577142857142864</x:v>
      </x:c>
      <x:c r="X491" s="18" t="n">
        <x:f>MAX(V491,W491*'01 Controls'!$E$12)</x:f>
        <x:v>7.660714285714288</x:v>
      </x:c>
      <x:c r="Y491" s="18" t="n">
        <x:f>IF(U491=0,0,N491*R491/U491)</x:f>
        <x:v>153.21428571428575</x:v>
      </x:c>
      <x:c r="Z491" s="18" t="n">
        <x:f>IF(U491=0,0,P491*R491/U491)</x:f>
        <x:v>271.54285714285726</x:v>
      </x:c>
      <x:c r="AA491" s="18" t="n">
        <x:f>MAX(Y491,Z491*'01 Controls'!$E$13)</x:f>
        <x:v>153.21428571428575</x:v>
      </x:c>
      <x:c r="AB491" s="18" t="n">
        <x:f>IF(U491=0,0,N491*S491/U491)</x:f>
        <x:v>551.5714285714287</x:v>
      </x:c>
      <x:c r="AC491" s="18" t="n">
        <x:f>IF(U491=0,0,P491*S491/U491)</x:f>
        <x:v>977.5542857142859</x:v>
      </x:c>
      <x:c r="AD491" s="18" t="n">
        <x:f>MAX(AB491,AC491*'01 Controls'!$E$14)</x:f>
        <x:v>551.5714285714287</x:v>
      </x:c>
      <x:c r="AE491" s="18" t="n">
        <x:f>IF(U491=0,0,N491*T491/U491)</x:f>
        <x:v>91.92857142857143</x:v>
      </x:c>
      <x:c r="AF491" s="18" t="n">
        <x:f>IF(U491=0,0,P491*T491/U491)</x:f>
        <x:v>162.92571428571432</x:v>
      </x:c>
      <x:c r="AG491" s="18" t="n">
        <x:f>MAX(AE491,AF491*'01 Controls'!$E$15)</x:f>
        <x:v>91.92857142857143</x:v>
      </x:c>
      <x:c r="AH491" s="18" t="n">
        <x:f>SUM(V491,Y491,AB491,AE491)</x:f>
        <x:v>804.3750000000001</x:v>
      </x:c>
      <x:c r="AI491" s="18" t="n">
        <x:f>N491-AH491</x:f>
        <x:v>-1.1368683772161603e-13</x:v>
      </x:c>
      <x:c r="AJ491" s="18" t="n">
        <x:f>V491*INDEX('07 Mode Capacity'!$P$6:$P$17,MATCH("AIR-"&amp;I491,'07 Mode Capacity'!$C$6:$C$17,0))</x:f>
        <x:v>2.147571382251903</x:v>
      </x:c>
      <x:c r="AK491" s="18" t="n">
        <x:f>Y491*INDEX('07 Mode Capacity'!$P$6:$P$17,MATCH("OCEAN-"&amp;I491,'07 Mode Capacity'!$C$6:$C$17,0))</x:f>
        <x:v>13.42713006627506</x:v>
      </x:c>
      <x:c r="AL491" s="18" t="n">
        <x:f>AB491*INDEX('07 Mode Capacity'!$P$6:$P$17,MATCH("LAND-"&amp;I491,'07 Mode Capacity'!$C$6:$C$17,0))</x:f>
        <x:v>67.31811774223806</x:v>
      </x:c>
      <x:c r="AM491" s="18" t="n">
        <x:f>AE491*INDEX('07 Mode Capacity'!$P$6:$P$17,MATCH("INLAND-"&amp;I491,'07 Mode Capacity'!$C$6:$C$17,0))</x:f>
        <x:v>58.02847369877607</x:v>
      </x:c>
      <x:c r="AN491" s="18" t="n">
        <x:f>SUM(AJ491:AM491)</x:f>
        <x:v>140.9212928895411</x:v>
      </x:c>
      <x:c r="AO491" s="17" t="n">
        <x:f>IF(N491=0,1,AN491/N491)</x:f>
        <x:v>0.175193526513804</x:v>
      </x:c>
      <x:c r="AP491" s="11" t="str">
        <x:f>IF(AO491&gt;='01 Controls'!$E$16,"PASS","FAIL")</x:f>
        <x:v>FAIL</x:v>
      </x:c>
      <x:c r="AQ491" s="11" t="str">
        <x:v>UNQUANTIFIED</x:v>
      </x:c>
      <x:c r="AR491" s="11" t="str">
        <x:v>Position-class planning record; serial item and receiver open</x:v>
      </x:c>
      <x:c r="AS491" s="26"/>
      <x:c r="AT491" s="26"/>
    </x:row>
    <x:row r="492">
      <x:c r="C492" s="11" t="str">
        <x:v>C2-J-TDG-COL-12</x:v>
      </x:c>
      <x:c r="D492" s="11" t="str">
        <x:v>C2</x:v>
      </x:c>
      <x:c r="E492" s="11" t="str">
        <x:v>Gulf–Atlantic hurricane</x:v>
      </x:c>
      <x:c r="F492" s="11" t="str">
        <x:v>J-TDG</x:v>
      </x:c>
      <x:c r="G492" s="11" t="str">
        <x:v>Transfer and demobilization group</x:v>
      </x:c>
      <x:c r="H492" s="11" t="str">
        <x:v>COL-12</x:v>
      </x:c>
      <x:c r="I492" s="19" t="n">
        <x:v>24</x:v>
      </x:c>
      <x:c r="J492" s="21" t="n">
        <x:v>3</x:v>
      </x:c>
      <x:c r="K492" s="18" t="n">
        <x:f>'05 Cargo Register'!K44</x:f>
        <x:v>53.625</x:v>
      </x:c>
      <x:c r="L492" s="18" t="n">
        <x:f>'05 Cargo Register'!N44</x:f>
        <x:v>6</x:v>
      </x:c>
      <x:c r="M492" s="18" t="n">
        <x:f>'05 Cargo Register'!O44</x:f>
        <x:v>158.4</x:v>
      </x:c>
      <x:c r="N492" s="18" t="n">
        <x:f>J492*K492</x:f>
        <x:v>160.875</x:v>
      </x:c>
      <x:c r="O492" s="18" t="n">
        <x:f>J492*L492</x:f>
        <x:v>18</x:v>
      </x:c>
      <x:c r="P492" s="18" t="n">
        <x:f>J492*M492</x:f>
        <x:v>475.20000000000005</x:v>
      </x:c>
      <x:c r="Q492" s="22" t="n">
        <x:f>'01 Controls'!$E$23*'02 Cargo Classes'!$M$8</x:f>
        <x:v>0.1</x:v>
      </x:c>
      <x:c r="R492" s="22" t="n">
        <x:f>'01 Controls'!$F$23*'02 Cargo Classes'!$N$8</x:f>
        <x:v>0.13999999999999999</x:v>
      </x:c>
      <x:c r="S492" s="22" t="n">
        <x:f>'01 Controls'!$G$23*'02 Cargo Classes'!$O$8</x:f>
        <x:v>0.72</x:v>
      </x:c>
      <x:c r="T492" s="22" t="n">
        <x:f>'01 Controls'!$H$23*'02 Cargo Classes'!$P$8</x:f>
        <x:v>0.03</x:v>
      </x:c>
      <x:c r="U492" s="22" t="n">
        <x:f>SUM(Q492:T492)</x:f>
        <x:v>0.99</x:v>
      </x:c>
      <x:c r="V492" s="18" t="n">
        <x:f>IF(U492=0,0,N492*Q492/U492)</x:f>
        <x:v>16.250000000000004</x:v>
      </x:c>
      <x:c r="W492" s="18" t="n">
        <x:f>IF(U492=0,0,P492*Q492/U492)</x:f>
        <x:v>48.000000000000014</x:v>
      </x:c>
      <x:c r="X492" s="18" t="n">
        <x:f>MAX(V492,W492*'01 Controls'!$E$12)</x:f>
        <x:v>16.250000000000004</x:v>
      </x:c>
      <x:c r="Y492" s="18" t="n">
        <x:f>IF(U492=0,0,N492*R492/U492)</x:f>
        <x:v>22.749999999999996</x:v>
      </x:c>
      <x:c r="Z492" s="18" t="n">
        <x:f>IF(U492=0,0,P492*R492/U492)</x:f>
        <x:v>67.2</x:v>
      </x:c>
      <x:c r="AA492" s="18" t="n">
        <x:f>MAX(Y492,Z492*'01 Controls'!$E$13)</x:f>
        <x:v>22.749999999999996</x:v>
      </x:c>
      <x:c r="AB492" s="18" t="n">
        <x:f>IF(U492=0,0,N492*S492/U492)</x:f>
        <x:v>117</x:v>
      </x:c>
      <x:c r="AC492" s="18" t="n">
        <x:f>IF(U492=0,0,P492*S492/U492)</x:f>
        <x:v>345.6</x:v>
      </x:c>
      <x:c r="AD492" s="18" t="n">
        <x:f>MAX(AB492,AC492*'01 Controls'!$E$14)</x:f>
        <x:v>117</x:v>
      </x:c>
      <x:c r="AE492" s="18" t="n">
        <x:f>IF(U492=0,0,N492*T492/U492)</x:f>
        <x:v>4.875</x:v>
      </x:c>
      <x:c r="AF492" s="18" t="n">
        <x:f>IF(U492=0,0,P492*T492/U492)</x:f>
        <x:v>14.4</x:v>
      </x:c>
      <x:c r="AG492" s="18" t="n">
        <x:f>MAX(AE492,AF492*'01 Controls'!$E$15)</x:f>
        <x:v>4.875</x:v>
      </x:c>
      <x:c r="AH492" s="18" t="n">
        <x:f>SUM(V492,Y492,AB492,AE492)</x:f>
        <x:v>160.875</x:v>
      </x:c>
      <x:c r="AI492" s="18" t="n">
        <x:f>N492-AH492</x:f>
        <x:v>0</x:v>
      </x:c>
      <x:c r="AJ492" s="18" t="n">
        <x:f>V492*INDEX('07 Mode Capacity'!$P$6:$P$17,MATCH("AIR-"&amp;I492,'07 Mode Capacity'!$C$6:$C$17,0))</x:f>
        <x:v>3.29735360238163</x:v>
      </x:c>
      <x:c r="AK492" s="18" t="n">
        <x:f>Y492*INDEX('07 Mode Capacity'!$P$6:$P$17,MATCH("OCEAN-"&amp;I492,'07 Mode Capacity'!$C$6:$C$17,0))</x:f>
        <x:v>3.4145258665949796</x:v>
      </x:c>
      <x:c r="AL492" s="18" t="n">
        <x:f>AB492*INDEX('07 Mode Capacity'!$P$6:$P$17,MATCH("LAND-"&amp;I492,'07 Mode Capacity'!$C$6:$C$17,0))</x:f>
        <x:v>44.75260813719615</x:v>
      </x:c>
      <x:c r="AM492" s="18" t="n">
        <x:f>AE492*INDEX('07 Mode Capacity'!$P$6:$P$17,MATCH("INLAND-"&amp;I492,'07 Mode Capacity'!$C$6:$C$17,0))</x:f>
        <x:v>4.875</x:v>
      </x:c>
      <x:c r="AN492" s="18" t="n">
        <x:f>SUM(AJ492:AM492)</x:f>
        <x:v>56.33948760617276</x:v>
      </x:c>
      <x:c r="AO492" s="17" t="n">
        <x:f>IF(N492=0,1,AN492/N492)</x:f>
        <x:v>0.35020660516657504</x:v>
      </x:c>
      <x:c r="AP492" s="11" t="str">
        <x:f>IF(AO492&gt;='01 Controls'!$E$16,"PASS","FAIL")</x:f>
        <x:v>FAIL</x:v>
      </x:c>
      <x:c r="AQ492" s="11" t="str">
        <x:v>UNQUANTIFIED</x:v>
      </x:c>
      <x:c r="AR492" s="11" t="str">
        <x:v>Position-class planning record; serial item and receiver open</x:v>
      </x:c>
      <x:c r="AS492" s="26"/>
      <x:c r="AT492" s="26"/>
    </x:row>
    <x:row r="493">
      <x:c r="C493" s="11" t="str">
        <x:v>C2-J-TDG-BAT-22</x:v>
      </x:c>
      <x:c r="D493" s="11" t="str">
        <x:v>C2</x:v>
      </x:c>
      <x:c r="E493" s="11" t="str">
        <x:v>Gulf–Atlantic hurricane</x:v>
      </x:c>
      <x:c r="F493" s="11" t="str">
        <x:v>J-TDG</x:v>
      </x:c>
      <x:c r="G493" s="11" t="str">
        <x:v>Transfer and demobilization group</x:v>
      </x:c>
      <x:c r="H493" s="11" t="str">
        <x:v>BAT-22</x:v>
      </x:c>
      <x:c r="I493" s="19" t="n">
        <x:v>48</x:v>
      </x:c>
      <x:c r="J493" s="21" t="n">
        <x:v>3</x:v>
      </x:c>
      <x:c r="K493" s="18" t="n">
        <x:f>'05 Cargo Register'!K45</x:f>
        <x:v>53.625</x:v>
      </x:c>
      <x:c r="L493" s="18" t="n">
        <x:f>'05 Cargo Register'!N45</x:f>
        <x:v>4</x:v>
      </x:c>
      <x:c r="M493" s="18" t="n">
        <x:f>'05 Cargo Register'!O45</x:f>
        <x:v>105.60000000000001</x:v>
      </x:c>
      <x:c r="N493" s="18" t="n">
        <x:f>J493*K493</x:f>
        <x:v>160.875</x:v>
      </x:c>
      <x:c r="O493" s="18" t="n">
        <x:f>J493*L493</x:f>
        <x:v>12</x:v>
      </x:c>
      <x:c r="P493" s="18" t="n">
        <x:f>J493*M493</x:f>
        <x:v>316.8</x:v>
      </x:c>
      <x:c r="Q493" s="22" t="n">
        <x:f>'01 Controls'!$E$23*'02 Cargo Classes'!$M$9</x:f>
        <x:v>0</x:v>
      </x:c>
      <x:c r="R493" s="22" t="n">
        <x:f>'01 Controls'!$F$23*'02 Cargo Classes'!$N$9</x:f>
        <x:v>0.2</x:v>
      </x:c>
      <x:c r="S493" s="22" t="n">
        <x:f>'01 Controls'!$G$23*'02 Cargo Classes'!$O$9</x:f>
        <x:v>0.6</x:v>
      </x:c>
      <x:c r="T493" s="22" t="n">
        <x:f>'01 Controls'!$H$23*'02 Cargo Classes'!$P$9</x:f>
        <x:v>0.075</x:v>
      </x:c>
      <x:c r="U493" s="22" t="n">
        <x:f>SUM(Q493:T493)</x:f>
        <x:v>0.875</x:v>
      </x:c>
      <x:c r="V493" s="18" t="n">
        <x:f>IF(U493=0,0,N493*Q493/U493)</x:f>
        <x:v>0</x:v>
      </x:c>
      <x:c r="W493" s="18" t="n">
        <x:f>IF(U493=0,0,P493*Q493/U493)</x:f>
        <x:v>0</x:v>
      </x:c>
      <x:c r="X493" s="18" t="n">
        <x:f>MAX(V493,W493*'01 Controls'!$E$12)</x:f>
        <x:v>0</x:v>
      </x:c>
      <x:c r="Y493" s="18" t="n">
        <x:f>IF(U493=0,0,N493*R493/U493)</x:f>
        <x:v>36.77142857142858</x:v>
      </x:c>
      <x:c r="Z493" s="18" t="n">
        <x:f>IF(U493=0,0,P493*R493/U493)</x:f>
        <x:v>72.41142857142857</x:v>
      </x:c>
      <x:c r="AA493" s="18" t="n">
        <x:f>MAX(Y493,Z493*'01 Controls'!$E$13)</x:f>
        <x:v>36.77142857142858</x:v>
      </x:c>
      <x:c r="AB493" s="18" t="n">
        <x:f>IF(U493=0,0,N493*S493/U493)</x:f>
        <x:v>110.3142857142857</x:v>
      </x:c>
      <x:c r="AC493" s="18" t="n">
        <x:f>IF(U493=0,0,P493*S493/U493)</x:f>
        <x:v>217.23428571428573</x:v>
      </x:c>
      <x:c r="AD493" s="18" t="n">
        <x:f>MAX(AB493,AC493*'01 Controls'!$E$14)</x:f>
        <x:v>110.3142857142857</x:v>
      </x:c>
      <x:c r="AE493" s="18" t="n">
        <x:f>IF(U493=0,0,N493*T493/U493)</x:f>
        <x:v>13.789285714285713</x:v>
      </x:c>
      <x:c r="AF493" s="18" t="n">
        <x:f>IF(U493=0,0,P493*T493/U493)</x:f>
        <x:v>27.154285714285717</x:v>
      </x:c>
      <x:c r="AG493" s="18" t="n">
        <x:f>MAX(AE493,AF493*'01 Controls'!$E$15)</x:f>
        <x:v>13.789285714285713</x:v>
      </x:c>
      <x:c r="AH493" s="18" t="n">
        <x:f>SUM(V493,Y493,AB493,AE493)</x:f>
        <x:v>160.875</x:v>
      </x:c>
      <x:c r="AI493" s="18" t="n">
        <x:f>N493-AH493</x:f>
        <x:v>0</x:v>
      </x:c>
      <x:c r="AJ493" s="18" t="n">
        <x:f>V493*INDEX('07 Mode Capacity'!$P$6:$P$17,MATCH("AIR-"&amp;I493,'07 Mode Capacity'!$C$6:$C$17,0))</x:f>
        <x:v>0</x:v>
      </x:c>
      <x:c r="AK493" s="18" t="n">
        <x:f>Y493*INDEX('07 Mode Capacity'!$P$6:$P$17,MATCH("OCEAN-"&amp;I493,'07 Mode Capacity'!$C$6:$C$17,0))</x:f>
        <x:v>3.2225112159060143</x:v>
      </x:c>
      <x:c r="AL493" s="18" t="n">
        <x:f>AB493*INDEX('07 Mode Capacity'!$P$6:$P$17,MATCH("LAND-"&amp;I493,'07 Mode Capacity'!$C$6:$C$17,0))</x:f>
        <x:v>13.46362354844761</x:v>
      </x:c>
      <x:c r="AM493" s="18" t="n">
        <x:f>AE493*INDEX('07 Mode Capacity'!$P$6:$P$17,MATCH("INLAND-"&amp;I493,'07 Mode Capacity'!$C$6:$C$17,0))</x:f>
        <x:v>8.70427105481641</x:v>
      </x:c>
      <x:c r="AN493" s="18" t="n">
        <x:f>SUM(AJ493:AM493)</x:f>
        <x:v>25.390405819170034</x:v>
      </x:c>
      <x:c r="AO493" s="17" t="n">
        <x:f>IF(N493=0,1,AN493/N493)</x:f>
        <x:v>0.15782692039888133</x:v>
      </x:c>
      <x:c r="AP493" s="11" t="str">
        <x:f>IF(AO493&gt;='01 Controls'!$E$16,"PASS","FAIL")</x:f>
        <x:v>FAIL</x:v>
      </x:c>
      <x:c r="AQ493" s="11" t="str">
        <x:v>UNQUANTIFIED</x:v>
      </x:c>
      <x:c r="AR493" s="11" t="str">
        <x:v>Position-class planning record; serial item and receiver open</x:v>
      </x:c>
      <x:c r="AS493" s="26"/>
      <x:c r="AT493" s="26"/>
    </x:row>
    <x:row r="494">
      <x:c r="C494" s="11" t="str">
        <x:v>C2-J-TDG-TNK-20</x:v>
      </x:c>
      <x:c r="D494" s="11" t="str">
        <x:v>C2</x:v>
      </x:c>
      <x:c r="E494" s="11" t="str">
        <x:v>Gulf–Atlantic hurricane</x:v>
      </x:c>
      <x:c r="F494" s="11" t="str">
        <x:v>J-TDG</x:v>
      </x:c>
      <x:c r="G494" s="11" t="str">
        <x:v>Transfer and demobilization group</x:v>
      </x:c>
      <x:c r="H494" s="11" t="str">
        <x:v>TNK-20</x:v>
      </x:c>
      <x:c r="I494" s="19" t="n">
        <x:v>48</x:v>
      </x:c>
      <x:c r="J494" s="21" t="n">
        <x:v>3</x:v>
      </x:c>
      <x:c r="K494" s="18" t="n">
        <x:f>'05 Cargo Register'!K46</x:f>
        <x:v>53.625</x:v>
      </x:c>
      <x:c r="L494" s="18" t="n">
        <x:f>'05 Cargo Register'!N46</x:f>
        <x:v>4</x:v>
      </x:c>
      <x:c r="M494" s="18" t="n">
        <x:f>'05 Cargo Register'!O46</x:f>
        <x:v>85</x:v>
      </x:c>
      <x:c r="N494" s="18" t="n">
        <x:f>J494*K494</x:f>
        <x:v>160.875</x:v>
      </x:c>
      <x:c r="O494" s="18" t="n">
        <x:f>J494*L494</x:f>
        <x:v>12</x:v>
      </x:c>
      <x:c r="P494" s="18" t="n">
        <x:f>J494*M494</x:f>
        <x:v>255</x:v>
      </x:c>
      <x:c r="Q494" s="22" t="n">
        <x:f>'01 Controls'!$E$23*'02 Cargo Classes'!$M$10</x:f>
        <x:v>0</x:v>
      </x:c>
      <x:c r="R494" s="22" t="n">
        <x:f>'01 Controls'!$F$23*'02 Cargo Classes'!$N$10</x:f>
        <x:v>0.24</x:v>
      </x:c>
      <x:c r="S494" s="22" t="n">
        <x:f>'01 Controls'!$G$23*'02 Cargo Classes'!$O$10</x:f>
        <x:v>0.6</x:v>
      </x:c>
      <x:c r="T494" s="22" t="n">
        <x:f>'01 Controls'!$H$23*'02 Cargo Classes'!$P$10</x:f>
        <x:v>0.15</x:v>
      </x:c>
      <x:c r="U494" s="22" t="n">
        <x:f>SUM(Q494:T494)</x:f>
        <x:v>0.99</x:v>
      </x:c>
      <x:c r="V494" s="18" t="n">
        <x:f>IF(U494=0,0,N494*Q494/U494)</x:f>
        <x:v>0</x:v>
      </x:c>
      <x:c r="W494" s="18" t="n">
        <x:f>IF(U494=0,0,P494*Q494/U494)</x:f>
        <x:v>0</x:v>
      </x:c>
      <x:c r="X494" s="18" t="n">
        <x:f>MAX(V494,W494*'01 Controls'!$E$12)</x:f>
        <x:v>0</x:v>
      </x:c>
      <x:c r="Y494" s="18" t="n">
        <x:f>IF(U494=0,0,N494*R494/U494)</x:f>
        <x:v>39</x:v>
      </x:c>
      <x:c r="Z494" s="18" t="n">
        <x:f>IF(U494=0,0,P494*R494/U494)</x:f>
        <x:v>61.81818181818181</x:v>
      </x:c>
      <x:c r="AA494" s="18" t="n">
        <x:f>MAX(Y494,Z494*'01 Controls'!$E$13)</x:f>
        <x:v>39</x:v>
      </x:c>
      <x:c r="AB494" s="18" t="n">
        <x:f>IF(U494=0,0,N494*S494/U494)</x:f>
        <x:v>97.49999999999999</x:v>
      </x:c>
      <x:c r="AC494" s="18" t="n">
        <x:f>IF(U494=0,0,P494*S494/U494)</x:f>
        <x:v>154.54545454545456</x:v>
      </x:c>
      <x:c r="AD494" s="18" t="n">
        <x:f>MAX(AB494,AC494*'01 Controls'!$E$14)</x:f>
        <x:v>97.49999999999999</x:v>
      </x:c>
      <x:c r="AE494" s="18" t="n">
        <x:f>IF(U494=0,0,N494*T494/U494)</x:f>
        <x:v>24.374999999999996</x:v>
      </x:c>
      <x:c r="AF494" s="18" t="n">
        <x:f>IF(U494=0,0,P494*T494/U494)</x:f>
        <x:v>38.63636363636364</x:v>
      </x:c>
      <x:c r="AG494" s="18" t="n">
        <x:f>MAX(AE494,AF494*'01 Controls'!$E$15)</x:f>
        <x:v>24.374999999999996</x:v>
      </x:c>
      <x:c r="AH494" s="18" t="n">
        <x:f>SUM(V494,Y494,AB494,AE494)</x:f>
        <x:v>160.875</x:v>
      </x:c>
      <x:c r="AI494" s="18" t="n">
        <x:f>N494-AH494</x:f>
        <x:v>0</x:v>
      </x:c>
      <x:c r="AJ494" s="18" t="n">
        <x:f>V494*INDEX('07 Mode Capacity'!$P$6:$P$17,MATCH("AIR-"&amp;I494,'07 Mode Capacity'!$C$6:$C$17,0))</x:f>
        <x:v>0</x:v>
      </x:c>
      <x:c r="AK494" s="18" t="n">
        <x:f>Y494*INDEX('07 Mode Capacity'!$P$6:$P$17,MATCH("OCEAN-"&amp;I494,'07 Mode Capacity'!$C$6:$C$17,0))</x:f>
        <x:v>3.4178149259609234</x:v>
      </x:c>
      <x:c r="AL494" s="18" t="n">
        <x:f>AB494*INDEX('07 Mode Capacity'!$P$6:$P$17,MATCH("LAND-"&amp;I494,'07 Mode Capacity'!$C$6:$C$17,0))</x:f>
        <x:v>11.89966727766834</x:v>
      </x:c>
      <x:c r="AM494" s="18" t="n">
        <x:f>AE494*INDEX('07 Mode Capacity'!$P$6:$P$17,MATCH("INLAND-"&amp;I494,'07 Mode Capacity'!$C$6:$C$17,0))</x:f>
        <x:v>15.386337723160318</x:v>
      </x:c>
      <x:c r="AN494" s="18" t="n">
        <x:f>SUM(AJ494:AM494)</x:f>
        <x:v>30.703819926789585</x:v>
      </x:c>
      <x:c r="AO494" s="17" t="n">
        <x:f>IF(N494=0,1,AN494/N494)</x:f>
        <x:v>0.1908551355200596</x:v>
      </x:c>
      <x:c r="AP494" s="11" t="str">
        <x:f>IF(AO494&gt;='01 Controls'!$E$16,"PASS","FAIL")</x:f>
        <x:v>FAIL</x:v>
      </x:c>
      <x:c r="AQ494" s="11" t="str">
        <x:v>UNQUANTIFIED</x:v>
      </x:c>
      <x:c r="AR494" s="11" t="str">
        <x:v>Position-class planning record; serial item and receiver open</x:v>
      </x:c>
      <x:c r="AS494" s="26"/>
      <x:c r="AT494" s="26"/>
    </x:row>
    <x:row r="495">
      <x:c r="C495" s="11" t="str">
        <x:v>C2-J-TDG-FLR-24</x:v>
      </x:c>
      <x:c r="D495" s="11" t="str">
        <x:v>C2</x:v>
      </x:c>
      <x:c r="E495" s="11" t="str">
        <x:v>Gulf–Atlantic hurricane</x:v>
      </x:c>
      <x:c r="F495" s="11" t="str">
        <x:v>J-TDG</x:v>
      </x:c>
      <x:c r="G495" s="11" t="str">
        <x:v>Transfer and demobilization group</x:v>
      </x:c>
      <x:c r="H495" s="11" t="str">
        <x:v>FLR-24</x:v>
      </x:c>
      <x:c r="I495" s="19" t="n">
        <x:v>48</x:v>
      </x:c>
      <x:c r="J495" s="21" t="n">
        <x:v>3</x:v>
      </x:c>
      <x:c r="K495" s="18" t="n">
        <x:f>'05 Cargo Register'!K47</x:f>
        <x:v>107.25</x:v>
      </x:c>
      <x:c r="L495" s="18" t="n">
        <x:f>'05 Cargo Register'!N47</x:f>
        <x:v>6</x:v>
      </x:c>
      <x:c r="M495" s="18" t="n">
        <x:f>'05 Cargo Register'!O47</x:f>
        <x:v>192</x:v>
      </x:c>
      <x:c r="N495" s="18" t="n">
        <x:f>J495*K495</x:f>
        <x:v>321.75</x:v>
      </x:c>
      <x:c r="O495" s="18" t="n">
        <x:f>J495*L495</x:f>
        <x:v>18</x:v>
      </x:c>
      <x:c r="P495" s="18" t="n">
        <x:f>J495*M495</x:f>
        <x:v>576</x:v>
      </x:c>
      <x:c r="Q495" s="22" t="n">
        <x:f>'01 Controls'!$E$23*'02 Cargo Classes'!$M$11</x:f>
        <x:v>0</x:v>
      </x:c>
      <x:c r="R495" s="22" t="n">
        <x:f>'01 Controls'!$F$23*'02 Cargo Classes'!$N$11</x:f>
        <x:v>0.24</x:v>
      </x:c>
      <x:c r="S495" s="22" t="n">
        <x:f>'01 Controls'!$G$23*'02 Cargo Classes'!$O$11</x:f>
        <x:v>0.6</x:v>
      </x:c>
      <x:c r="T495" s="22" t="n">
        <x:f>'01 Controls'!$H$23*'02 Cargo Classes'!$P$11</x:f>
        <x:v>0.12</x:v>
      </x:c>
      <x:c r="U495" s="22" t="n">
        <x:f>SUM(Q495:T495)</x:f>
        <x:v>0.96</x:v>
      </x:c>
      <x:c r="V495" s="18" t="n">
        <x:f>IF(U495=0,0,N495*Q495/U495)</x:f>
        <x:v>0</x:v>
      </x:c>
      <x:c r="W495" s="18" t="n">
        <x:f>IF(U495=0,0,P495*Q495/U495)</x:f>
        <x:v>0</x:v>
      </x:c>
      <x:c r="X495" s="18" t="n">
        <x:f>MAX(V495,W495*'01 Controls'!$E$12)</x:f>
        <x:v>0</x:v>
      </x:c>
      <x:c r="Y495" s="18" t="n">
        <x:f>IF(U495=0,0,N495*R495/U495)</x:f>
        <x:v>80.4375</x:v>
      </x:c>
      <x:c r="Z495" s="18" t="n">
        <x:f>IF(U495=0,0,P495*R495/U495)</x:f>
        <x:v>144.00000000000003</x:v>
      </x:c>
      <x:c r="AA495" s="18" t="n">
        <x:f>MAX(Y495,Z495*'01 Controls'!$E$13)</x:f>
        <x:v>80.4375</x:v>
      </x:c>
      <x:c r="AB495" s="18" t="n">
        <x:f>IF(U495=0,0,N495*S495/U495)</x:f>
        <x:v>201.09375</x:v>
      </x:c>
      <x:c r="AC495" s="18" t="n">
        <x:f>IF(U495=0,0,P495*S495/U495)</x:f>
        <x:v>360</x:v>
      </x:c>
      <x:c r="AD495" s="18" t="n">
        <x:f>MAX(AB495,AC495*'01 Controls'!$E$14)</x:f>
        <x:v>201.09375</x:v>
      </x:c>
      <x:c r="AE495" s="18" t="n">
        <x:f>IF(U495=0,0,N495*T495/U495)</x:f>
        <x:v>40.21875</x:v>
      </x:c>
      <x:c r="AF495" s="18" t="n">
        <x:f>IF(U495=0,0,P495*T495/U495)</x:f>
        <x:v>72.00000000000001</x:v>
      </x:c>
      <x:c r="AG495" s="18" t="n">
        <x:f>MAX(AE495,AF495*'01 Controls'!$E$15)</x:f>
        <x:v>40.21875</x:v>
      </x:c>
      <x:c r="AH495" s="18" t="n">
        <x:f>SUM(V495,Y495,AB495,AE495)</x:f>
        <x:v>321.75</x:v>
      </x:c>
      <x:c r="AI495" s="18" t="n">
        <x:f>N495-AH495</x:f>
        <x:v>0</x:v>
      </x:c>
      <x:c r="AJ495" s="18" t="n">
        <x:f>V495*INDEX('07 Mode Capacity'!$P$6:$P$17,MATCH("AIR-"&amp;I495,'07 Mode Capacity'!$C$6:$C$17,0))</x:f>
        <x:v>0</x:v>
      </x:c>
      <x:c r="AK495" s="18" t="n">
        <x:f>Y495*INDEX('07 Mode Capacity'!$P$6:$P$17,MATCH("OCEAN-"&amp;I495,'07 Mode Capacity'!$C$6:$C$17,0))</x:f>
        <x:v>7.049243284794405</x:v>
      </x:c>
      <x:c r="AL495" s="18" t="n">
        <x:f>AB495*INDEX('07 Mode Capacity'!$P$6:$P$17,MATCH("LAND-"&amp;I495,'07 Mode Capacity'!$C$6:$C$17,0))</x:f>
        <x:v>24.543063760190957</x:v>
      </x:c>
      <x:c r="AM495" s="18" t="n">
        <x:f>AE495*INDEX('07 Mode Capacity'!$P$6:$P$17,MATCH("INLAND-"&amp;I495,'07 Mode Capacity'!$C$6:$C$17,0))</x:f>
        <x:v>25.387457243214527</x:v>
      </x:c>
      <x:c r="AN495" s="18" t="n">
        <x:f>SUM(AJ495:AM495)</x:f>
        <x:v>56.97976428819989</x:v>
      </x:c>
      <x:c r="AO495" s="17" t="n">
        <x:f>IF(N495=0,1,AN495/N495)</x:f>
        <x:v>0.17709328450100975</x:v>
      </x:c>
      <x:c r="AP495" s="11" t="str">
        <x:f>IF(AO495&gt;='01 Controls'!$E$16,"PASS","FAIL")</x:f>
        <x:v>FAIL</x:v>
      </x:c>
      <x:c r="AQ495" s="11" t="str">
        <x:v>UNQUANTIFIED</x:v>
      </x:c>
      <x:c r="AR495" s="11" t="str">
        <x:v>Position-class planning record; serial item and receiver open</x:v>
      </x:c>
      <x:c r="AS495" s="26"/>
      <x:c r="AT495" s="26"/>
    </x:row>
    <x:row r="496">
      <x:c r="C496" s="11" t="str">
        <x:v>C2-J-TDG-ROL-30</x:v>
      </x:c>
      <x:c r="D496" s="11" t="str">
        <x:v>C2</x:v>
      </x:c>
      <x:c r="E496" s="11" t="str">
        <x:v>Gulf–Atlantic hurricane</x:v>
      </x:c>
      <x:c r="F496" s="11" t="str">
        <x:v>J-TDG</x:v>
      </x:c>
      <x:c r="G496" s="11" t="str">
        <x:v>Transfer and demobilization group</x:v>
      </x:c>
      <x:c r="H496" s="11" t="str">
        <x:v>ROL-30</x:v>
      </x:c>
      <x:c r="I496" s="19" t="n">
        <x:v>48</x:v>
      </x:c>
      <x:c r="J496" s="21" t="n">
        <x:v>3</x:v>
      </x:c>
      <x:c r="K496" s="18" t="n">
        <x:f>'05 Cargo Register'!K48</x:f>
        <x:v>107.25</x:v>
      </x:c>
      <x:c r="L496" s="18" t="n">
        <x:f>'05 Cargo Register'!N48</x:f>
        <x:v>5</x:v>
      </x:c>
      <x:c r="M496" s="18" t="n">
        <x:f>'05 Cargo Register'!O48</x:f>
        <x:v>318.75</x:v>
      </x:c>
      <x:c r="N496" s="18" t="n">
        <x:f>J496*K496</x:f>
        <x:v>321.75</x:v>
      </x:c>
      <x:c r="O496" s="18" t="n">
        <x:f>J496*L496</x:f>
        <x:v>15</x:v>
      </x:c>
      <x:c r="P496" s="18" t="n">
        <x:f>J496*M496</x:f>
        <x:v>956.25</x:v>
      </x:c>
      <x:c r="Q496" s="22" t="n">
        <x:f>'01 Controls'!$E$23*'02 Cargo Classes'!$M$12</x:f>
        <x:v>0</x:v>
      </x:c>
      <x:c r="R496" s="22" t="n">
        <x:f>'01 Controls'!$F$23*'02 Cargo Classes'!$N$12</x:f>
        <x:v>0.2</x:v>
      </x:c>
      <x:c r="S496" s="22" t="n">
        <x:f>'01 Controls'!$G$23*'02 Cargo Classes'!$O$12</x:f>
        <x:v>0.8999999999999999</x:v>
      </x:c>
      <x:c r="T496" s="22" t="n">
        <x:f>'01 Controls'!$H$23*'02 Cargo Classes'!$P$12</x:f>
        <x:v>0.09</x:v>
      </x:c>
      <x:c r="U496" s="22" t="n">
        <x:f>SUM(Q496:T496)</x:f>
        <x:v>1.19</x:v>
      </x:c>
      <x:c r="V496" s="18" t="n">
        <x:f>IF(U496=0,0,N496*Q496/U496)</x:f>
        <x:v>0</x:v>
      </x:c>
      <x:c r="W496" s="18" t="n">
        <x:f>IF(U496=0,0,P496*Q496/U496)</x:f>
        <x:v>0</x:v>
      </x:c>
      <x:c r="X496" s="18" t="n">
        <x:f>MAX(V496,W496*'01 Controls'!$E$12)</x:f>
        <x:v>0</x:v>
      </x:c>
      <x:c r="Y496" s="18" t="n">
        <x:f>IF(U496=0,0,N496*R496/U496)</x:f>
        <x:v>54.07563025210085</x:v>
      </x:c>
      <x:c r="Z496" s="18" t="n">
        <x:f>IF(U496=0,0,P496*R496/U496)</x:f>
        <x:v>160.71428571428572</x:v>
      </x:c>
      <x:c r="AA496" s="18" t="n">
        <x:f>MAX(Y496,Z496*'01 Controls'!$E$13)</x:f>
        <x:v>54.07563025210085</x:v>
      </x:c>
      <x:c r="AB496" s="18" t="n">
        <x:f>IF(U496=0,0,N496*S496/U496)</x:f>
        <x:v>243.3403361344538</x:v>
      </x:c>
      <x:c r="AC496" s="18" t="n">
        <x:f>IF(U496=0,0,P496*S496/U496)</x:f>
        <x:v>723.2142857142857</x:v>
      </x:c>
      <x:c r="AD496" s="18" t="n">
        <x:f>MAX(AB496,AC496*'01 Controls'!$E$14)</x:f>
        <x:v>243.3403361344538</x:v>
      </x:c>
      <x:c r="AE496" s="18" t="n">
        <x:f>IF(U496=0,0,N496*T496/U496)</x:f>
        <x:v>24.334033613445378</x:v>
      </x:c>
      <x:c r="AF496" s="18" t="n">
        <x:f>IF(U496=0,0,P496*T496/U496)</x:f>
        <x:v>72.32142857142857</x:v>
      </x:c>
      <x:c r="AG496" s="18" t="n">
        <x:f>MAX(AE496,AF496*'01 Controls'!$E$15)</x:f>
        <x:v>24.334033613445378</x:v>
      </x:c>
      <x:c r="AH496" s="18" t="n">
        <x:f>SUM(V496,Y496,AB496,AE496)</x:f>
        <x:v>321.75000000000006</x:v>
      </x:c>
      <x:c r="AI496" s="18" t="n">
        <x:f>N496-AH496</x:f>
        <x:v>-5.684341886080802e-14</x:v>
      </x:c>
      <x:c r="AJ496" s="18" t="n">
        <x:f>V496*INDEX('07 Mode Capacity'!$P$6:$P$17,MATCH("AIR-"&amp;I496,'07 Mode Capacity'!$C$6:$C$17,0))</x:f>
        <x:v>0</x:v>
      </x:c>
      <x:c r="AK496" s="18" t="n">
        <x:f>Y496*INDEX('07 Mode Capacity'!$P$6:$P$17,MATCH("OCEAN-"&amp;I496,'07 Mode Capacity'!$C$6:$C$17,0))</x:f>
        <x:v>4.738987082214726</x:v>
      </x:c>
      <x:c r="AL496" s="18" t="n">
        <x:f>AB496*INDEX('07 Mode Capacity'!$P$6:$P$17,MATCH("LAND-"&amp;I496,'07 Mode Capacity'!$C$6:$C$17,0))</x:f>
        <x:v>29.699169592163848</x:v>
      </x:c>
      <x:c r="AM496" s="18" t="n">
        <x:f>AE496*INDEX('07 Mode Capacity'!$P$6:$P$17,MATCH("INLAND-"&amp;I496,'07 Mode Capacity'!$C$6:$C$17,0))</x:f>
        <x:v>15.360478332028958</x:v>
      </x:c>
      <x:c r="AN496" s="18" t="n">
        <x:f>SUM(AJ496:AM496)</x:f>
        <x:v>49.79863500640754</x:v>
      </x:c>
      <x:c r="AO496" s="17" t="n">
        <x:f>IF(N496=0,1,AN496/N496)</x:f>
        <x:v>0.154774312374227</x:v>
      </x:c>
      <x:c r="AP496" s="11" t="str">
        <x:f>IF(AO496&gt;='01 Controls'!$E$16,"PASS","FAIL")</x:f>
        <x:v>FAIL</x:v>
      </x:c>
      <x:c r="AQ496" s="11" t="str">
        <x:v>UNQUANTIFIED</x:v>
      </x:c>
      <x:c r="AR496" s="11" t="str">
        <x:v>Position-class planning record; serial item and receiver open</x:v>
      </x:c>
      <x:c r="AS496" s="26"/>
      <x:c r="AT496" s="26"/>
    </x:row>
    <x:row r="497">
      <x:c r="C497" s="11" t="str">
        <x:v>C2-J-TDG-LIN-18</x:v>
      </x:c>
      <x:c r="D497" s="11" t="str">
        <x:v>C2</x:v>
      </x:c>
      <x:c r="E497" s="11" t="str">
        <x:v>Gulf–Atlantic hurricane</x:v>
      </x:c>
      <x:c r="F497" s="11" t="str">
        <x:v>J-TDG</x:v>
      </x:c>
      <x:c r="G497" s="11" t="str">
        <x:v>Transfer and demobilization group</x:v>
      </x:c>
      <x:c r="H497" s="11" t="str">
        <x:v>LIN-18</x:v>
      </x:c>
      <x:c r="I497" s="19" t="n">
        <x:v>72</x:v>
      </x:c>
      <x:c r="J497" s="21" t="n">
        <x:v>3</x:v>
      </x:c>
      <x:c r="K497" s="18" t="n">
        <x:f>'05 Cargo Register'!K49</x:f>
        <x:v>53.625</x:v>
      </x:c>
      <x:c r="L497" s="18" t="n">
        <x:f>'05 Cargo Register'!N49</x:f>
        <x:v>4</x:v>
      </x:c>
      <x:c r="M497" s="18" t="n">
        <x:f>'05 Cargo Register'!O49</x:f>
        <x:v>176</x:v>
      </x:c>
      <x:c r="N497" s="18" t="n">
        <x:f>J497*K497</x:f>
        <x:v>160.875</x:v>
      </x:c>
      <x:c r="O497" s="18" t="n">
        <x:f>J497*L497</x:f>
        <x:v>12</x:v>
      </x:c>
      <x:c r="P497" s="18" t="n">
        <x:f>J497*M497</x:f>
        <x:v>528</x:v>
      </x:c>
      <x:c r="Q497" s="22" t="n">
        <x:f>'01 Controls'!$E$23*'02 Cargo Classes'!$M$13</x:f>
        <x:v>0</x:v>
      </x:c>
      <x:c r="R497" s="22" t="n">
        <x:f>'01 Controls'!$F$23*'02 Cargo Classes'!$N$13</x:f>
        <x:v>0.24</x:v>
      </x:c>
      <x:c r="S497" s="22" t="n">
        <x:f>'01 Controls'!$G$23*'02 Cargo Classes'!$O$13</x:f>
        <x:v>0.6</x:v>
      </x:c>
      <x:c r="T497" s="22" t="n">
        <x:f>'01 Controls'!$H$23*'02 Cargo Classes'!$P$13</x:f>
        <x:v>0.15</x:v>
      </x:c>
      <x:c r="U497" s="22" t="n">
        <x:f>SUM(Q497:T497)</x:f>
        <x:v>0.99</x:v>
      </x:c>
      <x:c r="V497" s="18" t="n">
        <x:f>IF(U497=0,0,N497*Q497/U497)</x:f>
        <x:v>0</x:v>
      </x:c>
      <x:c r="W497" s="18" t="n">
        <x:f>IF(U497=0,0,P497*Q497/U497)</x:f>
        <x:v>0</x:v>
      </x:c>
      <x:c r="X497" s="18" t="n">
        <x:f>MAX(V497,W497*'01 Controls'!$E$12)</x:f>
        <x:v>0</x:v>
      </x:c>
      <x:c r="Y497" s="18" t="n">
        <x:f>IF(U497=0,0,N497*R497/U497)</x:f>
        <x:v>39</x:v>
      </x:c>
      <x:c r="Z497" s="18" t="n">
        <x:f>IF(U497=0,0,P497*R497/U497)</x:f>
        <x:v>128</x:v>
      </x:c>
      <x:c r="AA497" s="18" t="n">
        <x:f>MAX(Y497,Z497*'01 Controls'!$E$13)</x:f>
        <x:v>39</x:v>
      </x:c>
      <x:c r="AB497" s="18" t="n">
        <x:f>IF(U497=0,0,N497*S497/U497)</x:f>
        <x:v>97.49999999999999</x:v>
      </x:c>
      <x:c r="AC497" s="18" t="n">
        <x:f>IF(U497=0,0,P497*S497/U497)</x:f>
        <x:v>320</x:v>
      </x:c>
      <x:c r="AD497" s="18" t="n">
        <x:f>MAX(AB497,AC497*'01 Controls'!$E$14)</x:f>
        <x:v>97.49999999999999</x:v>
      </x:c>
      <x:c r="AE497" s="18" t="n">
        <x:f>IF(U497=0,0,N497*T497/U497)</x:f>
        <x:v>24.374999999999996</x:v>
      </x:c>
      <x:c r="AF497" s="18" t="n">
        <x:f>IF(U497=0,0,P497*T497/U497)</x:f>
        <x:v>80</x:v>
      </x:c>
      <x:c r="AG497" s="18" t="n">
        <x:f>MAX(AE497,AF497*'01 Controls'!$E$15)</x:f>
        <x:v>24.374999999999996</x:v>
      </x:c>
      <x:c r="AH497" s="18" t="n">
        <x:f>SUM(V497,Y497,AB497,AE497)</x:f>
        <x:v>160.875</x:v>
      </x:c>
      <x:c r="AI497" s="18" t="n">
        <x:f>N497-AH497</x:f>
        <x:v>0</x:v>
      </x:c>
      <x:c r="AJ497" s="18" t="n">
        <x:f>V497*INDEX('07 Mode Capacity'!$P$6:$P$17,MATCH("AIR-"&amp;I497,'07 Mode Capacity'!$C$6:$C$17,0))</x:f>
        <x:v>0</x:v>
      </x:c>
      <x:c r="AK497" s="18" t="n">
        <x:f>Y497*INDEX('07 Mode Capacity'!$P$6:$P$17,MATCH("OCEAN-"&amp;I497,'07 Mode Capacity'!$C$6:$C$17,0))</x:f>
        <x:v>30.527951146394187</x:v>
      </x:c>
      <x:c r="AL497" s="18" t="n">
        <x:f>AB497*INDEX('07 Mode Capacity'!$P$6:$P$17,MATCH("LAND-"&amp;I497,'07 Mode Capacity'!$C$6:$C$17,0))</x:f>
        <x:v>69.71349691606626</x:v>
      </x:c>
      <x:c r="AM497" s="18" t="n">
        <x:f>AE497*INDEX('07 Mode Capacity'!$P$6:$P$17,MATCH("INLAND-"&amp;I497,'07 Mode Capacity'!$C$6:$C$17,0))</x:f>
        <x:v>24.374999999999996</x:v>
      </x:c>
      <x:c r="AN497" s="18" t="n">
        <x:f>SUM(AJ497:AM497)</x:f>
        <x:v>124.61644806246045</x:v>
      </x:c>
      <x:c r="AO497" s="17" t="n">
        <x:f>IF(N497=0,1,AN497/N497)</x:f>
        <x:v>0.7746166157728699</x:v>
      </x:c>
      <x:c r="AP497" s="11" t="str">
        <x:f>IF(AO497&gt;='01 Controls'!$E$16,"PASS","FAIL")</x:f>
        <x:v>FAIL</x:v>
      </x:c>
      <x:c r="AQ497" s="11" t="str">
        <x:v>UNQUANTIFIED</x:v>
      </x:c>
      <x:c r="AR497" s="11" t="str">
        <x:v>Position-class planning record; serial item and receiver open</x:v>
      </x:c>
      <x:c r="AS497" s="26"/>
      <x:c r="AT497" s="26"/>
    </x:row>
    <x:row r="498">
      <x:c r="C498" s="11" t="str">
        <x:v>C2-J-TDG-BLK-08</x:v>
      </x:c>
      <x:c r="D498" s="11" t="str">
        <x:v>C2</x:v>
      </x:c>
      <x:c r="E498" s="11" t="str">
        <x:v>Gulf–Atlantic hurricane</x:v>
      </x:c>
      <x:c r="F498" s="11" t="str">
        <x:v>J-TDG</x:v>
      </x:c>
      <x:c r="G498" s="11" t="str">
        <x:v>Transfer and demobilization group</x:v>
      </x:c>
      <x:c r="H498" s="11" t="str">
        <x:v>BLK-08</x:v>
      </x:c>
      <x:c r="I498" s="19" t="n">
        <x:v>48</x:v>
      </x:c>
      <x:c r="J498" s="21" t="n">
        <x:v>3</x:v>
      </x:c>
      <x:c r="K498" s="18" t="n">
        <x:f>'05 Cargo Register'!K50</x:f>
        <x:v>160.875</x:v>
      </x:c>
      <x:c r="L498" s="18" t="n">
        <x:f>'05 Cargo Register'!N50</x:f>
        <x:v>26</x:v>
      </x:c>
      <x:c r="M498" s="18" t="n">
        <x:f>'05 Cargo Register'!O50</x:f>
        <x:v>1326</x:v>
      </x:c>
      <x:c r="N498" s="18" t="n">
        <x:f>J498*K498</x:f>
        <x:v>482.625</x:v>
      </x:c>
      <x:c r="O498" s="18" t="n">
        <x:f>J498*L498</x:f>
        <x:v>78</x:v>
      </x:c>
      <x:c r="P498" s="18" t="n">
        <x:f>J498*M498</x:f>
        <x:v>3978</x:v>
      </x:c>
      <x:c r="Q498" s="22" t="n">
        <x:f>'01 Controls'!$E$23*'02 Cargo Classes'!$M$14</x:f>
        <x:v>0.05</x:v>
      </x:c>
      <x:c r="R498" s="22" t="n">
        <x:f>'01 Controls'!$F$23*'02 Cargo Classes'!$N$14</x:f>
        <x:v>0.16000000000000003</x:v>
      </x:c>
      <x:c r="S498" s="22" t="n">
        <x:f>'01 Controls'!$G$23*'02 Cargo Classes'!$O$14</x:f>
        <x:v>0.6</x:v>
      </x:c>
      <x:c r="T498" s="22" t="n">
        <x:f>'01 Controls'!$H$23*'02 Cargo Classes'!$P$14</x:f>
        <x:v>0.075</x:v>
      </x:c>
      <x:c r="U498" s="22" t="n">
        <x:f>SUM(Q498:T498)</x:f>
        <x:v>0.885</x:v>
      </x:c>
      <x:c r="V498" s="18" t="n">
        <x:f>IF(U498=0,0,N498*Q498/U498)</x:f>
        <x:v>27.266949152542374</x:v>
      </x:c>
      <x:c r="W498" s="18" t="n">
        <x:f>IF(U498=0,0,P498*Q498/U498)</x:f>
        <x:v>224.74576271186442</x:v>
      </x:c>
      <x:c r="X498" s="18" t="n">
        <x:f>MAX(V498,W498*'01 Controls'!$E$12)</x:f>
        <x:v>56.186440677966104</x:v>
      </x:c>
      <x:c r="Y498" s="18" t="n">
        <x:f>IF(U498=0,0,N498*R498/U498)</x:f>
        <x:v>87.25423728813561</x:v>
      </x:c>
      <x:c r="Z498" s="18" t="n">
        <x:f>IF(U498=0,0,P498*R498/U498)</x:f>
        <x:v>719.1864406779663</x:v>
      </x:c>
      <x:c r="AA498" s="18" t="n">
        <x:f>MAX(Y498,Z498*'01 Controls'!$E$13)</x:f>
        <x:v>107.87796610169494</x:v>
      </x:c>
      <x:c r="AB498" s="18" t="n">
        <x:f>IF(U498=0,0,N498*S498/U498)</x:f>
        <x:v>327.20338983050846</x:v>
      </x:c>
      <x:c r="AC498" s="18" t="n">
        <x:f>IF(U498=0,0,P498*S498/U498)</x:f>
        <x:v>2696.9491525423728</x:v>
      </x:c>
      <x:c r="AD498" s="18" t="n">
        <x:f>MAX(AB498,AC498*'01 Controls'!$E$14)</x:f>
        <x:v>539.3898305084746</x:v>
      </x:c>
      <x:c r="AE498" s="18" t="n">
        <x:f>IF(U498=0,0,N498*T498/U498)</x:f>
        <x:v>40.90042372881356</x:v>
      </x:c>
      <x:c r="AF498" s="18" t="n">
        <x:f>IF(U498=0,0,P498*T498/U498)</x:f>
        <x:v>337.1186440677966</x:v>
      </x:c>
      <x:c r="AG498" s="18" t="n">
        <x:f>MAX(AE498,AF498*'01 Controls'!$E$15)</x:f>
        <x:v>60.68135593220339</x:v>
      </x:c>
      <x:c r="AH498" s="18" t="n">
        <x:f>SUM(V498,Y498,AB498,AE498)</x:f>
        <x:v>482.625</x:v>
      </x:c>
      <x:c r="AI498" s="18" t="n">
        <x:f>N498-AH498</x:f>
        <x:v>0</x:v>
      </x:c>
      <x:c r="AJ498" s="18" t="n">
        <x:f>V498*INDEX('07 Mode Capacity'!$P$6:$P$17,MATCH("AIR-"&amp;I498,'07 Mode Capacity'!$C$6:$C$17,0))</x:f>
        <x:v>7.643898140218636</x:v>
      </x:c>
      <x:c r="AK498" s="18" t="n">
        <x:f>Y498*INDEX('07 Mode Capacity'!$P$6:$P$17,MATCH("OCEAN-"&amp;I498,'07 Mode Capacity'!$C$6:$C$17,0))</x:f>
        <x:v>7.646636783505797</x:v>
      </x:c>
      <x:c r="AL498" s="18" t="n">
        <x:f>AB498*INDEX('07 Mode Capacity'!$P$6:$P$17,MATCH("LAND-"&amp;I498,'07 Mode Capacity'!$C$6:$C$17,0))</x:f>
        <x:v>39.93447662675138</x:v>
      </x:c>
      <x:c r="AM498" s="18" t="n">
        <x:f>AE498*INDEX('07 Mode Capacity'!$P$6:$P$17,MATCH("INLAND-"&amp;I498,'07 Mode Capacity'!$C$6:$C$17,0))</x:f>
        <x:v>25.81775312869274</x:v>
      </x:c>
      <x:c r="AN498" s="18" t="n">
        <x:f>SUM(AJ498:AM498)</x:f>
        <x:v>81.04276467916856</x:v>
      </x:c>
      <x:c r="AO498" s="17" t="n">
        <x:f>IF(N498=0,1,AN498/N498)</x:f>
        <x:v>0.16792077633601357</x:v>
      </x:c>
      <x:c r="AP498" s="11" t="str">
        <x:f>IF(AO498&gt;='01 Controls'!$E$16,"PASS","FAIL")</x:f>
        <x:v>FAIL</x:v>
      </x:c>
      <x:c r="AQ498" s="11" t="str">
        <x:v>UNQUANTIFIED</x:v>
      </x:c>
      <x:c r="AR498" s="11" t="str">
        <x:v>Position-class planning record; serial item and receiver open</x:v>
      </x:c>
      <x:c r="AS498" s="26"/>
      <x:c r="AT498" s="26"/>
    </x:row>
    <x:row r="499">
      <x:c r="C499" s="11" t="str">
        <x:v>C2-L-ROG-APL-45</x:v>
      </x:c>
      <x:c r="D499" s="11" t="str">
        <x:v>C2</x:v>
      </x:c>
      <x:c r="E499" s="11" t="str">
        <x:v>Gulf–Atlantic hurricane</x:v>
      </x:c>
      <x:c r="F499" s="11" t="str">
        <x:v>L-ROG</x:v>
      </x:c>
      <x:c r="G499" s="11" t="str">
        <x:v>Access and route-opening group</x:v>
      </x:c>
      <x:c r="H499" s="11" t="str">
        <x:v>APL-45</x:v>
      </x:c>
      <x:c r="I499" s="19" t="n">
        <x:v>24</x:v>
      </x:c>
      <x:c r="J499" s="21" t="n">
        <x:v>8</x:v>
      </x:c>
      <x:c r="K499" s="18" t="n">
        <x:f>'05 Cargo Register'!K51</x:f>
        <x:v>91.125</x:v>
      </x:c>
      <x:c r="L499" s="18" t="n">
        <x:f>'05 Cargo Register'!N51</x:f>
        <x:v>24</x:v>
      </x:c>
      <x:c r="M499" s="18" t="n">
        <x:f>'05 Cargo Register'!O51</x:f>
        <x:v>180</x:v>
      </x:c>
      <x:c r="N499" s="18" t="n">
        <x:f>J499*K499</x:f>
        <x:v>729</x:v>
      </x:c>
      <x:c r="O499" s="18" t="n">
        <x:f>J499*L499</x:f>
        <x:v>192</x:v>
      </x:c>
      <x:c r="P499" s="18" t="n">
        <x:f>J499*M499</x:f>
        <x:v>1440</x:v>
      </x:c>
      <x:c r="Q499" s="22" t="n">
        <x:f>'01 Controls'!$E$23*'02 Cargo Classes'!$M$6</x:f>
        <x:v>0.15000000000000002</x:v>
      </x:c>
      <x:c r="R499" s="22" t="n">
        <x:f>'01 Controls'!$F$23*'02 Cargo Classes'!$N$6</x:f>
        <x:v>0.08000000000000002</x:v>
      </x:c>
      <x:c r="S499" s="22" t="n">
        <x:f>'01 Controls'!$G$23*'02 Cargo Classes'!$O$6</x:f>
        <x:v>0.6</x:v>
      </x:c>
      <x:c r="T499" s="22" t="n">
        <x:f>'01 Controls'!$H$23*'02 Cargo Classes'!$P$6</x:f>
        <x:v>0.045</x:v>
      </x:c>
      <x:c r="U499" s="22" t="n">
        <x:f>SUM(Q499:T499)</x:f>
        <x:v>0.8750000000000001</x:v>
      </x:c>
      <x:c r="V499" s="18" t="n">
        <x:f>IF(U499=0,0,N499*Q499/U499)</x:f>
        <x:v>124.97142857142858</x:v>
      </x:c>
      <x:c r="W499" s="18" t="n">
        <x:f>IF(U499=0,0,P499*Q499/U499)</x:f>
        <x:v>246.85714285714286</x:v>
      </x:c>
      <x:c r="X499" s="18" t="n">
        <x:f>MAX(V499,W499*'01 Controls'!$E$12)</x:f>
        <x:v>124.97142857142858</x:v>
      </x:c>
      <x:c r="Y499" s="18" t="n">
        <x:f>IF(U499=0,0,N499*R499/U499)</x:f>
        <x:v>66.65142857142858</x:v>
      </x:c>
      <x:c r="Z499" s="18" t="n">
        <x:f>IF(U499=0,0,P499*R499/U499)</x:f>
        <x:v>131.65714285714287</x:v>
      </x:c>
      <x:c r="AA499" s="18" t="n">
        <x:f>MAX(Y499,Z499*'01 Controls'!$E$13)</x:f>
        <x:v>66.65142857142858</x:v>
      </x:c>
      <x:c r="AB499" s="18" t="n">
        <x:f>IF(U499=0,0,N499*S499/U499)</x:f>
        <x:v>499.8857142857142</x:v>
      </x:c>
      <x:c r="AC499" s="18" t="n">
        <x:f>IF(U499=0,0,P499*S499/U499)</x:f>
        <x:v>987.4285714285713</x:v>
      </x:c>
      <x:c r="AD499" s="18" t="n">
        <x:f>MAX(AB499,AC499*'01 Controls'!$E$14)</x:f>
        <x:v>499.8857142857142</x:v>
      </x:c>
      <x:c r="AE499" s="18" t="n">
        <x:f>IF(U499=0,0,N499*T499/U499)</x:f>
        <x:v>37.491428571428564</x:v>
      </x:c>
      <x:c r="AF499" s="18" t="n">
        <x:f>IF(U499=0,0,P499*T499/U499)</x:f>
        <x:v>74.05714285714285</x:v>
      </x:c>
      <x:c r="AG499" s="18" t="n">
        <x:f>MAX(AE499,AF499*'01 Controls'!$E$15)</x:f>
        <x:v>37.491428571428564</x:v>
      </x:c>
      <x:c r="AH499" s="18" t="n">
        <x:f>SUM(V499,Y499,AB499,AE499)</x:f>
        <x:v>728.9999999999999</x:v>
      </x:c>
      <x:c r="AI499" s="18" t="n">
        <x:f>N499-AH499</x:f>
        <x:v>1.1368683772161603e-13</x:v>
      </x:c>
      <x:c r="AJ499" s="18" t="n">
        <x:f>V499*INDEX('07 Mode Capacity'!$P$6:$P$17,MATCH("AIR-"&amp;I499,'07 Mode Capacity'!$C$6:$C$17,0))</x:f>
        <x:v>25.35846093506329</x:v>
      </x:c>
      <x:c r="AK499" s="18" t="n">
        <x:f>Y499*INDEX('07 Mode Capacity'!$P$6:$P$17,MATCH("OCEAN-"&amp;I499,'07 Mode Capacity'!$C$6:$C$17,0))</x:f>
        <x:v>10.003649534182443</x:v>
      </x:c>
      <x:c r="AL499" s="18" t="n">
        <x:f>AB499*INDEX('07 Mode Capacity'!$P$6:$P$17,MATCH("LAND-"&amp;I499,'07 Mode Capacity'!$C$6:$C$17,0))</x:f>
        <x:v>191.20674773342702</x:v>
      </x:c>
      <x:c r="AM499" s="18" t="n">
        <x:f>AE499*INDEX('07 Mode Capacity'!$P$6:$P$17,MATCH("INLAND-"&amp;I499,'07 Mode Capacity'!$C$6:$C$17,0))</x:f>
        <x:v>37.491428571428564</x:v>
      </x:c>
      <x:c r="AN499" s="18" t="n">
        <x:f>SUM(AJ499:AM499)</x:f>
        <x:v>264.0602867741013</x:v>
      </x:c>
      <x:c r="AO499" s="17" t="n">
        <x:f>IF(N499=0,1,AN499/N499)</x:f>
        <x:v>0.36222261560233376</x:v>
      </x:c>
      <x:c r="AP499" s="11" t="str">
        <x:f>IF(AO499&gt;='01 Controls'!$E$16,"PASS","FAIL")</x:f>
        <x:v>FAIL</x:v>
      </x:c>
      <x:c r="AQ499" s="11" t="str">
        <x:v>UNQUANTIFIED</x:v>
      </x:c>
      <x:c r="AR499" s="11" t="str">
        <x:v>Position-class planning record; serial item and receiver open</x:v>
      </x:c>
      <x:c r="AS499" s="26"/>
      <x:c r="AT499" s="26"/>
    </x:row>
    <x:row r="500">
      <x:c r="C500" s="11" t="str">
        <x:v>C2-L-ROG-ISO-18</x:v>
      </x:c>
      <x:c r="D500" s="11" t="str">
        <x:v>C2</x:v>
      </x:c>
      <x:c r="E500" s="11" t="str">
        <x:v>Gulf–Atlantic hurricane</x:v>
      </x:c>
      <x:c r="F500" s="11" t="str">
        <x:v>L-ROG</x:v>
      </x:c>
      <x:c r="G500" s="11" t="str">
        <x:v>Access and route-opening group</x:v>
      </x:c>
      <x:c r="H500" s="11" t="str">
        <x:v>ISO-18</x:v>
      </x:c>
      <x:c r="I500" s="19" t="n">
        <x:v>48</x:v>
      </x:c>
      <x:c r="J500" s="21" t="n">
        <x:v>8</x:v>
      </x:c>
      <x:c r="K500" s="18" t="n">
        <x:f>'05 Cargo Register'!K52</x:f>
        <x:v>364.5</x:v>
      </x:c>
      <x:c r="L500" s="18" t="n">
        <x:f>'05 Cargo Register'!N52</x:f>
        <x:v>24</x:v>
      </x:c>
      <x:c r="M500" s="18" t="n">
        <x:f>'05 Cargo Register'!O52</x:f>
        <x:v>633.6</x:v>
      </x:c>
      <x:c r="N500" s="18" t="n">
        <x:f>J500*K500</x:f>
        <x:v>2916</x:v>
      </x:c>
      <x:c r="O500" s="18" t="n">
        <x:f>J500*L500</x:f>
        <x:v>192</x:v>
      </x:c>
      <x:c r="P500" s="18" t="n">
        <x:f>J500*M500</x:f>
        <x:v>5068.8</x:v>
      </x:c>
      <x:c r="Q500" s="22" t="n">
        <x:f>'01 Controls'!$E$23*'02 Cargo Classes'!$M$7</x:f>
        <x:v>0.010000000000000002</x:v>
      </x:c>
      <x:c r="R500" s="22" t="n">
        <x:f>'01 Controls'!$F$23*'02 Cargo Classes'!$N$7</x:f>
        <x:v>0.2</x:v>
      </x:c>
      <x:c r="S500" s="22" t="n">
        <x:f>'01 Controls'!$G$23*'02 Cargo Classes'!$O$7</x:f>
        <x:v>0.72</x:v>
      </x:c>
      <x:c r="T500" s="22" t="n">
        <x:f>'01 Controls'!$H$23*'02 Cargo Classes'!$P$7</x:f>
        <x:v>0.12</x:v>
      </x:c>
      <x:c r="U500" s="22" t="n">
        <x:f>SUM(Q500:T500)</x:f>
        <x:v>1.0499999999999998</x:v>
      </x:c>
      <x:c r="V500" s="18" t="n">
        <x:f>IF(U500=0,0,N500*Q500/U500)</x:f>
        <x:v>27.771428571428583</x:v>
      </x:c>
      <x:c r="W500" s="18" t="n">
        <x:f>IF(U500=0,0,P500*Q500/U500)</x:f>
        <x:v>48.27428571428573</x:v>
      </x:c>
      <x:c r="X500" s="18" t="n">
        <x:f>MAX(V500,W500*'01 Controls'!$E$12)</x:f>
        <x:v>27.771428571428583</x:v>
      </x:c>
      <x:c r="Y500" s="18" t="n">
        <x:f>IF(U500=0,0,N500*R500/U500)</x:f>
        <x:v>555.4285714285716</x:v>
      </x:c>
      <x:c r="Z500" s="18" t="n">
        <x:f>IF(U500=0,0,P500*R500/U500)</x:f>
        <x:v>965.4857142857145</x:v>
      </x:c>
      <x:c r="AA500" s="18" t="n">
        <x:f>MAX(Y500,Z500*'01 Controls'!$E$13)</x:f>
        <x:v>555.4285714285716</x:v>
      </x:c>
      <x:c r="AB500" s="18" t="n">
        <x:f>IF(U500=0,0,N500*S500/U500)</x:f>
        <x:v>1999.5428571428574</x:v>
      </x:c>
      <x:c r="AC500" s="18" t="n">
        <x:f>IF(U500=0,0,P500*S500/U500)</x:f>
        <x:v>3475.748571428572</x:v>
      </x:c>
      <x:c r="AD500" s="18" t="n">
        <x:f>MAX(AB500,AC500*'01 Controls'!$E$14)</x:f>
        <x:v>1999.5428571428574</x:v>
      </x:c>
      <x:c r="AE500" s="18" t="n">
        <x:f>IF(U500=0,0,N500*T500/U500)</x:f>
        <x:v>333.25714285714287</x:v>
      </x:c>
      <x:c r="AF500" s="18" t="n">
        <x:f>IF(U500=0,0,P500*T500/U500)</x:f>
        <x:v>579.2914285714287</x:v>
      </x:c>
      <x:c r="AG500" s="18" t="n">
        <x:f>MAX(AE500,AF500*'01 Controls'!$E$15)</x:f>
        <x:v>333.25714285714287</x:v>
      </x:c>
      <x:c r="AH500" s="18" t="n">
        <x:f>SUM(V500,Y500,AB500,AE500)</x:f>
        <x:v>2916.0000000000005</x:v>
      </x:c>
      <x:c r="AI500" s="18" t="n">
        <x:f>N500-AH500</x:f>
        <x:v>-4.547473508864641e-13</x:v>
      </x:c>
      <x:c r="AJ500" s="18" t="n">
        <x:f>V500*INDEX('07 Mode Capacity'!$P$6:$P$17,MATCH("AIR-"&amp;I500,'07 Mode Capacity'!$C$6:$C$17,0))</x:f>
        <x:v>7.785321710205501</x:v>
      </x:c>
      <x:c r="AK500" s="18" t="n">
        <x:f>Y500*INDEX('07 Mode Capacity'!$P$6:$P$17,MATCH("OCEAN-"&amp;I500,'07 Mode Capacity'!$C$6:$C$17,0))</x:f>
        <x:v>48.67569389060833</x:v>
      </x:c>
      <x:c r="AL500" s="18" t="n">
        <x:f>AB500*INDEX('07 Mode Capacity'!$P$6:$P$17,MATCH("LAND-"&amp;I500,'07 Mode Capacity'!$C$6:$C$17,0))</x:f>
        <x:v>244.03994571731616</x:v>
      </x:c>
      <x:c r="AM500" s="18" t="n">
        <x:f>AE500*INDEX('07 Mode Capacity'!$P$6:$P$17,MATCH("INLAND-"&amp;I500,'07 Mode Capacity'!$C$6:$C$17,0))</x:f>
        <x:v>210.36336199612248</x:v>
      </x:c>
      <x:c r="AN500" s="18" t="n">
        <x:f>SUM(AJ500:AM500)</x:f>
        <x:v>510.8643233142525</x:v>
      </x:c>
      <x:c r="AO500" s="17" t="n">
        <x:f>IF(N500=0,1,AN500/N500)</x:f>
        <x:v>0.17519352651380402</x:v>
      </x:c>
      <x:c r="AP500" s="11" t="str">
        <x:f>IF(AO500&gt;='01 Controls'!$E$16,"PASS","FAIL")</x:f>
        <x:v>FAIL</x:v>
      </x:c>
      <x:c r="AQ500" s="11" t="str">
        <x:v>UNQUANTIFIED</x:v>
      </x:c>
      <x:c r="AR500" s="11" t="str">
        <x:v>Position-class planning record; serial item and receiver open</x:v>
      </x:c>
      <x:c r="AS500" s="26"/>
      <x:c r="AT500" s="26"/>
    </x:row>
    <x:row r="501">
      <x:c r="C501" s="11" t="str">
        <x:v>C2-L-ROG-COL-12</x:v>
      </x:c>
      <x:c r="D501" s="11" t="str">
        <x:v>C2</x:v>
      </x:c>
      <x:c r="E501" s="11" t="str">
        <x:v>Gulf–Atlantic hurricane</x:v>
      </x:c>
      <x:c r="F501" s="11" t="str">
        <x:v>L-ROG</x:v>
      </x:c>
      <x:c r="G501" s="11" t="str">
        <x:v>Access and route-opening group</x:v>
      </x:c>
      <x:c r="H501" s="11" t="str">
        <x:v>COL-12</x:v>
      </x:c>
      <x:c r="I501" s="19" t="n">
        <x:v>24</x:v>
      </x:c>
      <x:c r="J501" s="21" t="n">
        <x:v>8</x:v>
      </x:c>
      <x:c r="K501" s="18" t="n">
        <x:f>'05 Cargo Register'!K53</x:f>
        <x:v>60.75</x:v>
      </x:c>
      <x:c r="L501" s="18" t="n">
        <x:f>'05 Cargo Register'!N53</x:f>
        <x:v>7</x:v>
      </x:c>
      <x:c r="M501" s="18" t="n">
        <x:f>'05 Cargo Register'!O53</x:f>
        <x:v>184.8</x:v>
      </x:c>
      <x:c r="N501" s="18" t="n">
        <x:f>J501*K501</x:f>
        <x:v>486</x:v>
      </x:c>
      <x:c r="O501" s="18" t="n">
        <x:f>J501*L501</x:f>
        <x:v>56</x:v>
      </x:c>
      <x:c r="P501" s="18" t="n">
        <x:f>J501*M501</x:f>
        <x:v>1478.4</x:v>
      </x:c>
      <x:c r="Q501" s="22" t="n">
        <x:f>'01 Controls'!$E$23*'02 Cargo Classes'!$M$8</x:f>
        <x:v>0.1</x:v>
      </x:c>
      <x:c r="R501" s="22" t="n">
        <x:f>'01 Controls'!$F$23*'02 Cargo Classes'!$N$8</x:f>
        <x:v>0.13999999999999999</x:v>
      </x:c>
      <x:c r="S501" s="22" t="n">
        <x:f>'01 Controls'!$G$23*'02 Cargo Classes'!$O$8</x:f>
        <x:v>0.72</x:v>
      </x:c>
      <x:c r="T501" s="22" t="n">
        <x:f>'01 Controls'!$H$23*'02 Cargo Classes'!$P$8</x:f>
        <x:v>0.03</x:v>
      </x:c>
      <x:c r="U501" s="22" t="n">
        <x:f>SUM(Q501:T501)</x:f>
        <x:v>0.99</x:v>
      </x:c>
      <x:c r="V501" s="18" t="n">
        <x:f>IF(U501=0,0,N501*Q501/U501)</x:f>
        <x:v>49.09090909090909</x:v>
      </x:c>
      <x:c r="W501" s="18" t="n">
        <x:f>IF(U501=0,0,P501*Q501/U501)</x:f>
        <x:v>149.33333333333334</x:v>
      </x:c>
      <x:c r="X501" s="18" t="n">
        <x:f>MAX(V501,W501*'01 Controls'!$E$12)</x:f>
        <x:v>49.09090909090909</x:v>
      </x:c>
      <x:c r="Y501" s="18" t="n">
        <x:f>IF(U501=0,0,N501*R501/U501)</x:f>
        <x:v>68.72727272727272</x:v>
      </x:c>
      <x:c r="Z501" s="18" t="n">
        <x:f>IF(U501=0,0,P501*R501/U501)</x:f>
        <x:v>209.06666666666666</x:v>
      </x:c>
      <x:c r="AA501" s="18" t="n">
        <x:f>MAX(Y501,Z501*'01 Controls'!$E$13)</x:f>
        <x:v>68.72727272727272</x:v>
      </x:c>
      <x:c r="AB501" s="18" t="n">
        <x:f>IF(U501=0,0,N501*S501/U501)</x:f>
        <x:v>353.45454545454544</x:v>
      </x:c>
      <x:c r="AC501" s="18" t="n">
        <x:f>IF(U501=0,0,P501*S501/U501)</x:f>
        <x:v>1075.2</x:v>
      </x:c>
      <x:c r="AD501" s="18" t="n">
        <x:f>MAX(AB501,AC501*'01 Controls'!$E$14)</x:f>
        <x:v>353.45454545454544</x:v>
      </x:c>
      <x:c r="AE501" s="18" t="n">
        <x:f>IF(U501=0,0,N501*T501/U501)</x:f>
        <x:v>14.727272727272727</x:v>
      </x:c>
      <x:c r="AF501" s="18" t="n">
        <x:f>IF(U501=0,0,P501*T501/U501)</x:f>
        <x:v>44.800000000000004</x:v>
      </x:c>
      <x:c r="AG501" s="18" t="n">
        <x:f>MAX(AE501,AF501*'01 Controls'!$E$15)</x:f>
        <x:v>14.727272727272727</x:v>
      </x:c>
      <x:c r="AH501" s="18" t="n">
        <x:f>SUM(V501,Y501,AB501,AE501)</x:f>
        <x:v>486</x:v>
      </x:c>
      <x:c r="AI501" s="18" t="n">
        <x:f>N501-AH501</x:f>
        <x:v>0</x:v>
      </x:c>
      <x:c r="AJ501" s="18" t="n">
        <x:f>V501*INDEX('07 Mode Capacity'!$P$6:$P$17,MATCH("AIR-"&amp;I501,'07 Mode Capacity'!$C$6:$C$17,0))</x:f>
        <x:v>9.961236057544504</x:v>
      </x:c>
      <x:c r="AK501" s="18" t="n">
        <x:f>Y501*INDEX('07 Mode Capacity'!$P$6:$P$17,MATCH("OCEAN-"&amp;I501,'07 Mode Capacity'!$C$6:$C$17,0))</x:f>
        <x:v>10.315211009573645</x:v>
      </x:c>
      <x:c r="AL501" s="18" t="n">
        <x:f>AB501*INDEX('07 Mode Capacity'!$P$6:$P$17,MATCH("LAND-"&amp;I501,'07 Mode Capacity'!$C$6:$C$17,0))</x:f>
        <x:v>135.1966903165646</x:v>
      </x:c>
      <x:c r="AM501" s="18" t="n">
        <x:f>AE501*INDEX('07 Mode Capacity'!$P$6:$P$17,MATCH("INLAND-"&amp;I501,'07 Mode Capacity'!$C$6:$C$17,0))</x:f>
        <x:v>14.727272727272727</x:v>
      </x:c>
      <x:c r="AN501" s="18" t="n">
        <x:f>SUM(AJ501:AM501)</x:f>
        <x:v>170.20041011095546</x:v>
      </x:c>
      <x:c r="AO501" s="17" t="n">
        <x:f>IF(N501=0,1,AN501/N501)</x:f>
        <x:v>0.35020660516657504</x:v>
      </x:c>
      <x:c r="AP501" s="11" t="str">
        <x:f>IF(AO501&gt;='01 Controls'!$E$16,"PASS","FAIL")</x:f>
        <x:v>FAIL</x:v>
      </x:c>
      <x:c r="AQ501" s="11" t="str">
        <x:v>UNQUANTIFIED</x:v>
      </x:c>
      <x:c r="AR501" s="11" t="str">
        <x:v>Position-class planning record; serial item and receiver open</x:v>
      </x:c>
      <x:c r="AS501" s="26"/>
      <x:c r="AT501" s="26"/>
    </x:row>
    <x:row r="502">
      <x:c r="C502" s="11" t="str">
        <x:v>C2-L-ROG-BAT-22</x:v>
      </x:c>
      <x:c r="D502" s="11" t="str">
        <x:v>C2</x:v>
      </x:c>
      <x:c r="E502" s="11" t="str">
        <x:v>Gulf–Atlantic hurricane</x:v>
      </x:c>
      <x:c r="F502" s="11" t="str">
        <x:v>L-ROG</x:v>
      </x:c>
      <x:c r="G502" s="11" t="str">
        <x:v>Access and route-opening group</x:v>
      </x:c>
      <x:c r="H502" s="11" t="str">
        <x:v>BAT-22</x:v>
      </x:c>
      <x:c r="I502" s="19" t="n">
        <x:v>48</x:v>
      </x:c>
      <x:c r="J502" s="21" t="n">
        <x:v>8</x:v>
      </x:c>
      <x:c r="K502" s="18" t="n">
        <x:f>'05 Cargo Register'!K54</x:f>
        <x:v>243</x:v>
      </x:c>
      <x:c r="L502" s="18" t="n">
        <x:f>'05 Cargo Register'!N54</x:f>
        <x:v>14</x:v>
      </x:c>
      <x:c r="M502" s="18" t="n">
        <x:f>'05 Cargo Register'!O54</x:f>
        <x:v>369.6</x:v>
      </x:c>
      <x:c r="N502" s="18" t="n">
        <x:f>J502*K502</x:f>
        <x:v>1944</x:v>
      </x:c>
      <x:c r="O502" s="18" t="n">
        <x:f>J502*L502</x:f>
        <x:v>112</x:v>
      </x:c>
      <x:c r="P502" s="18" t="n">
        <x:f>J502*M502</x:f>
        <x:v>2956.8</x:v>
      </x:c>
      <x:c r="Q502" s="22" t="n">
        <x:f>'01 Controls'!$E$23*'02 Cargo Classes'!$M$9</x:f>
        <x:v>0</x:v>
      </x:c>
      <x:c r="R502" s="22" t="n">
        <x:f>'01 Controls'!$F$23*'02 Cargo Classes'!$N$9</x:f>
        <x:v>0.2</x:v>
      </x:c>
      <x:c r="S502" s="22" t="n">
        <x:f>'01 Controls'!$G$23*'02 Cargo Classes'!$O$9</x:f>
        <x:v>0.6</x:v>
      </x:c>
      <x:c r="T502" s="22" t="n">
        <x:f>'01 Controls'!$H$23*'02 Cargo Classes'!$P$9</x:f>
        <x:v>0.075</x:v>
      </x:c>
      <x:c r="U502" s="22" t="n">
        <x:f>SUM(Q502:T502)</x:f>
        <x:v>0.875</x:v>
      </x:c>
      <x:c r="V502" s="18" t="n">
        <x:f>IF(U502=0,0,N502*Q502/U502)</x:f>
        <x:v>0</x:v>
      </x:c>
      <x:c r="W502" s="18" t="n">
        <x:f>IF(U502=0,0,P502*Q502/U502)</x:f>
        <x:v>0</x:v>
      </x:c>
      <x:c r="X502" s="18" t="n">
        <x:f>MAX(V502,W502*'01 Controls'!$E$12)</x:f>
        <x:v>0</x:v>
      </x:c>
      <x:c r="Y502" s="18" t="n">
        <x:f>IF(U502=0,0,N502*R502/U502)</x:f>
        <x:v>444.34285714285716</x:v>
      </x:c>
      <x:c r="Z502" s="18" t="n">
        <x:f>IF(U502=0,0,P502*R502/U502)</x:f>
        <x:v>675.84</x:v>
      </x:c>
      <x:c r="AA502" s="18" t="n">
        <x:f>MAX(Y502,Z502*'01 Controls'!$E$13)</x:f>
        <x:v>444.34285714285716</x:v>
      </x:c>
      <x:c r="AB502" s="18" t="n">
        <x:f>IF(U502=0,0,N502*S502/U502)</x:f>
        <x:v>1333.0285714285712</x:v>
      </x:c>
      <x:c r="AC502" s="18" t="n">
        <x:f>IF(U502=0,0,P502*S502/U502)</x:f>
        <x:v>2027.5200000000002</x:v>
      </x:c>
      <x:c r="AD502" s="18" t="n">
        <x:f>MAX(AB502,AC502*'01 Controls'!$E$14)</x:f>
        <x:v>1333.0285714285712</x:v>
      </x:c>
      <x:c r="AE502" s="18" t="n">
        <x:f>IF(U502=0,0,N502*T502/U502)</x:f>
        <x:v>166.6285714285714</x:v>
      </x:c>
      <x:c r="AF502" s="18" t="n">
        <x:f>IF(U502=0,0,P502*T502/U502)</x:f>
        <x:v>253.44000000000003</x:v>
      </x:c>
      <x:c r="AG502" s="18" t="n">
        <x:f>MAX(AE502,AF502*'01 Controls'!$E$15)</x:f>
        <x:v>166.6285714285714</x:v>
      </x:c>
      <x:c r="AH502" s="18" t="n">
        <x:f>SUM(V502,Y502,AB502,AE502)</x:f>
        <x:v>1943.9999999999998</x:v>
      </x:c>
      <x:c r="AI502" s="18" t="n">
        <x:f>N502-AH502</x:f>
        <x:v>2.2737367544323206e-13</x:v>
      </x:c>
      <x:c r="AJ502" s="18" t="n">
        <x:f>V502*INDEX('07 Mode Capacity'!$P$6:$P$17,MATCH("AIR-"&amp;I502,'07 Mode Capacity'!$C$6:$C$17,0))</x:f>
        <x:v>0</x:v>
      </x:c>
      <x:c r="AK502" s="18" t="n">
        <x:f>Y502*INDEX('07 Mode Capacity'!$P$6:$P$17,MATCH("OCEAN-"&amp;I502,'07 Mode Capacity'!$C$6:$C$17,0))</x:f>
        <x:v>38.940555112486656</x:v>
      </x:c>
      <x:c r="AL502" s="18" t="n">
        <x:f>AB502*INDEX('07 Mode Capacity'!$P$6:$P$17,MATCH("LAND-"&amp;I502,'07 Mode Capacity'!$C$6:$C$17,0))</x:f>
        <x:v>162.6932971448774</x:v>
      </x:c>
      <x:c r="AM502" s="18" t="n">
        <x:f>AE502*INDEX('07 Mode Capacity'!$P$6:$P$17,MATCH("INLAND-"&amp;I502,'07 Mode Capacity'!$C$6:$C$17,0))</x:f>
        <x:v>105.18168099806121</x:v>
      </x:c>
      <x:c r="AN502" s="18" t="n">
        <x:f>SUM(AJ502:AM502)</x:f>
        <x:v>306.8155332554253</x:v>
      </x:c>
      <x:c r="AO502" s="17" t="n">
        <x:f>IF(N502=0,1,AN502/N502)</x:f>
        <x:v>0.15782692039888133</x:v>
      </x:c>
      <x:c r="AP502" s="11" t="str">
        <x:f>IF(AO502&gt;='01 Controls'!$E$16,"PASS","FAIL")</x:f>
        <x:v>FAIL</x:v>
      </x:c>
      <x:c r="AQ502" s="11" t="str">
        <x:v>UNQUANTIFIED</x:v>
      </x:c>
      <x:c r="AR502" s="11" t="str">
        <x:v>Position-class planning record; serial item and receiver open</x:v>
      </x:c>
      <x:c r="AS502" s="26"/>
      <x:c r="AT502" s="26"/>
    </x:row>
    <x:row r="503">
      <x:c r="C503" s="11" t="str">
        <x:v>C2-L-ROG-TNK-20</x:v>
      </x:c>
      <x:c r="D503" s="11" t="str">
        <x:v>C2</x:v>
      </x:c>
      <x:c r="E503" s="11" t="str">
        <x:v>Gulf–Atlantic hurricane</x:v>
      </x:c>
      <x:c r="F503" s="11" t="str">
        <x:v>L-ROG</x:v>
      </x:c>
      <x:c r="G503" s="11" t="str">
        <x:v>Access and route-opening group</x:v>
      </x:c>
      <x:c r="H503" s="11" t="str">
        <x:v>TNK-20</x:v>
      </x:c>
      <x:c r="I503" s="19" t="n">
        <x:v>48</x:v>
      </x:c>
      <x:c r="J503" s="21" t="n">
        <x:v>8</x:v>
      </x:c>
      <x:c r="K503" s="18" t="n">
        <x:f>'05 Cargo Register'!K55</x:f>
        <x:v>243</x:v>
      </x:c>
      <x:c r="L503" s="18" t="n">
        <x:f>'05 Cargo Register'!N55</x:f>
        <x:v>15</x:v>
      </x:c>
      <x:c r="M503" s="18" t="n">
        <x:f>'05 Cargo Register'!O55</x:f>
        <x:v>318.75</x:v>
      </x:c>
      <x:c r="N503" s="18" t="n">
        <x:f>J503*K503</x:f>
        <x:v>1944</x:v>
      </x:c>
      <x:c r="O503" s="18" t="n">
        <x:f>J503*L503</x:f>
        <x:v>120</x:v>
      </x:c>
      <x:c r="P503" s="18" t="n">
        <x:f>J503*M503</x:f>
        <x:v>2550</x:v>
      </x:c>
      <x:c r="Q503" s="22" t="n">
        <x:f>'01 Controls'!$E$23*'02 Cargo Classes'!$M$10</x:f>
        <x:v>0</x:v>
      </x:c>
      <x:c r="R503" s="22" t="n">
        <x:f>'01 Controls'!$F$23*'02 Cargo Classes'!$N$10</x:f>
        <x:v>0.24</x:v>
      </x:c>
      <x:c r="S503" s="22" t="n">
        <x:f>'01 Controls'!$G$23*'02 Cargo Classes'!$O$10</x:f>
        <x:v>0.6</x:v>
      </x:c>
      <x:c r="T503" s="22" t="n">
        <x:f>'01 Controls'!$H$23*'02 Cargo Classes'!$P$10</x:f>
        <x:v>0.15</x:v>
      </x:c>
      <x:c r="U503" s="22" t="n">
        <x:f>SUM(Q503:T503)</x:f>
        <x:v>0.99</x:v>
      </x:c>
      <x:c r="V503" s="18" t="n">
        <x:f>IF(U503=0,0,N503*Q503/U503)</x:f>
        <x:v>0</x:v>
      </x:c>
      <x:c r="W503" s="18" t="n">
        <x:f>IF(U503=0,0,P503*Q503/U503)</x:f>
        <x:v>0</x:v>
      </x:c>
      <x:c r="X503" s="18" t="n">
        <x:f>MAX(V503,W503*'01 Controls'!$E$12)</x:f>
        <x:v>0</x:v>
      </x:c>
      <x:c r="Y503" s="18" t="n">
        <x:f>IF(U503=0,0,N503*R503/U503)</x:f>
        <x:v>471.27272727272725</x:v>
      </x:c>
      <x:c r="Z503" s="18" t="n">
        <x:f>IF(U503=0,0,P503*R503/U503)</x:f>
        <x:v>618.1818181818182</x:v>
      </x:c>
      <x:c r="AA503" s="18" t="n">
        <x:f>MAX(Y503,Z503*'01 Controls'!$E$13)</x:f>
        <x:v>471.27272727272725</x:v>
      </x:c>
      <x:c r="AB503" s="18" t="n">
        <x:f>IF(U503=0,0,N503*S503/U503)</x:f>
        <x:v>1178.181818181818</x:v>
      </x:c>
      <x:c r="AC503" s="18" t="n">
        <x:f>IF(U503=0,0,P503*S503/U503)</x:f>
        <x:v>1545.4545454545455</x:v>
      </x:c>
      <x:c r="AD503" s="18" t="n">
        <x:f>MAX(AB503,AC503*'01 Controls'!$E$14)</x:f>
        <x:v>1178.181818181818</x:v>
      </x:c>
      <x:c r="AE503" s="18" t="n">
        <x:f>IF(U503=0,0,N503*T503/U503)</x:f>
        <x:v>294.5454545454545</x:v>
      </x:c>
      <x:c r="AF503" s="18" t="n">
        <x:f>IF(U503=0,0,P503*T503/U503)</x:f>
        <x:v>386.3636363636364</x:v>
      </x:c>
      <x:c r="AG503" s="18" t="n">
        <x:f>MAX(AE503,AF503*'01 Controls'!$E$15)</x:f>
        <x:v>294.5454545454545</x:v>
      </x:c>
      <x:c r="AH503" s="18" t="n">
        <x:f>SUM(V503,Y503,AB503,AE503)</x:f>
        <x:v>1943.9999999999998</x:v>
      </x:c>
      <x:c r="AI503" s="18" t="n">
        <x:f>N503-AH503</x:f>
        <x:v>2.2737367544323206e-13</x:v>
      </x:c>
      <x:c r="AJ503" s="18" t="n">
        <x:f>V503*INDEX('07 Mode Capacity'!$P$6:$P$17,MATCH("AIR-"&amp;I503,'07 Mode Capacity'!$C$6:$C$17,0))</x:f>
        <x:v>0</x:v>
      </x:c>
      <x:c r="AK503" s="18" t="n">
        <x:f>Y503*INDEX('07 Mode Capacity'!$P$6:$P$17,MATCH("OCEAN-"&amp;I503,'07 Mode Capacity'!$C$6:$C$17,0))</x:f>
        <x:v>41.30058875566766</x:v>
      </x:c>
      <x:c r="AL503" s="18" t="n">
        <x:f>AB503*INDEX('07 Mode Capacity'!$P$6:$P$17,MATCH("LAND-"&amp;I503,'07 Mode Capacity'!$C$6:$C$17,0))</x:f>
        <x:v>143.79458080986637</x:v>
      </x:c>
      <x:c r="AM503" s="18" t="n">
        <x:f>AE503*INDEX('07 Mode Capacity'!$P$6:$P$17,MATCH("INLAND-"&amp;I503,'07 Mode Capacity'!$C$6:$C$17,0))</x:f>
        <x:v>185.92721388546175</x:v>
      </x:c>
      <x:c r="AN503" s="18" t="n">
        <x:f>SUM(AJ503:AM503)</x:f>
        <x:v>371.0223834509958</x:v>
      </x:c>
      <x:c r="AO503" s="17" t="n">
        <x:f>IF(N503=0,1,AN503/N503)</x:f>
        <x:v>0.19085513552005956</x:v>
      </x:c>
      <x:c r="AP503" s="11" t="str">
        <x:f>IF(AO503&gt;='01 Controls'!$E$16,"PASS","FAIL")</x:f>
        <x:v>FAIL</x:v>
      </x:c>
      <x:c r="AQ503" s="11" t="str">
        <x:v>UNQUANTIFIED</x:v>
      </x:c>
      <x:c r="AR503" s="11" t="str">
        <x:v>Position-class planning record; serial item and receiver open</x:v>
      </x:c>
      <x:c r="AS503" s="26"/>
      <x:c r="AT503" s="26"/>
    </x:row>
    <x:row r="504">
      <x:c r="C504" s="11" t="str">
        <x:v>C2-L-ROG-FLR-24</x:v>
      </x:c>
      <x:c r="D504" s="11" t="str">
        <x:v>C2</x:v>
      </x:c>
      <x:c r="E504" s="11" t="str">
        <x:v>Gulf–Atlantic hurricane</x:v>
      </x:c>
      <x:c r="F504" s="11" t="str">
        <x:v>L-ROG</x:v>
      </x:c>
      <x:c r="G504" s="11" t="str">
        <x:v>Access and route-opening group</x:v>
      </x:c>
      <x:c r="H504" s="11" t="str">
        <x:v>FLR-24</x:v>
      </x:c>
      <x:c r="I504" s="19" t="n">
        <x:v>48</x:v>
      </x:c>
      <x:c r="J504" s="21" t="n">
        <x:v>8</x:v>
      </x:c>
      <x:c r="K504" s="18" t="n">
        <x:f>'05 Cargo Register'!K56</x:f>
        <x:v>546.75</x:v>
      </x:c>
      <x:c r="L504" s="18" t="n">
        <x:f>'05 Cargo Register'!N56</x:f>
        <x:v>27</x:v>
      </x:c>
      <x:c r="M504" s="18" t="n">
        <x:f>'05 Cargo Register'!O56</x:f>
        <x:v>864</x:v>
      </x:c>
      <x:c r="N504" s="18" t="n">
        <x:f>J504*K504</x:f>
        <x:v>4374</x:v>
      </x:c>
      <x:c r="O504" s="18" t="n">
        <x:f>J504*L504</x:f>
        <x:v>216</x:v>
      </x:c>
      <x:c r="P504" s="18" t="n">
        <x:f>J504*M504</x:f>
        <x:v>6912</x:v>
      </x:c>
      <x:c r="Q504" s="22" t="n">
        <x:f>'01 Controls'!$E$23*'02 Cargo Classes'!$M$11</x:f>
        <x:v>0</x:v>
      </x:c>
      <x:c r="R504" s="22" t="n">
        <x:f>'01 Controls'!$F$23*'02 Cargo Classes'!$N$11</x:f>
        <x:v>0.24</x:v>
      </x:c>
      <x:c r="S504" s="22" t="n">
        <x:f>'01 Controls'!$G$23*'02 Cargo Classes'!$O$11</x:f>
        <x:v>0.6</x:v>
      </x:c>
      <x:c r="T504" s="22" t="n">
        <x:f>'01 Controls'!$H$23*'02 Cargo Classes'!$P$11</x:f>
        <x:v>0.12</x:v>
      </x:c>
      <x:c r="U504" s="22" t="n">
        <x:f>SUM(Q504:T504)</x:f>
        <x:v>0.96</x:v>
      </x:c>
      <x:c r="V504" s="18" t="n">
        <x:f>IF(U504=0,0,N504*Q504/U504)</x:f>
        <x:v>0</x:v>
      </x:c>
      <x:c r="W504" s="18" t="n">
        <x:f>IF(U504=0,0,P504*Q504/U504)</x:f>
        <x:v>0</x:v>
      </x:c>
      <x:c r="X504" s="18" t="n">
        <x:f>MAX(V504,W504*'01 Controls'!$E$12)</x:f>
        <x:v>0</x:v>
      </x:c>
      <x:c r="Y504" s="18" t="n">
        <x:f>IF(U504=0,0,N504*R504/U504)</x:f>
        <x:v>1093.5</x:v>
      </x:c>
      <x:c r="Z504" s="18" t="n">
        <x:f>IF(U504=0,0,P504*R504/U504)</x:f>
        <x:v>1728</x:v>
      </x:c>
      <x:c r="AA504" s="18" t="n">
        <x:f>MAX(Y504,Z504*'01 Controls'!$E$13)</x:f>
        <x:v>1093.5</x:v>
      </x:c>
      <x:c r="AB504" s="18" t="n">
        <x:f>IF(U504=0,0,N504*S504/U504)</x:f>
        <x:v>2733.75</x:v>
      </x:c>
      <x:c r="AC504" s="18" t="n">
        <x:f>IF(U504=0,0,P504*S504/U504)</x:f>
        <x:v>4320</x:v>
      </x:c>
      <x:c r="AD504" s="18" t="n">
        <x:f>MAX(AB504,AC504*'01 Controls'!$E$14)</x:f>
        <x:v>2733.75</x:v>
      </x:c>
      <x:c r="AE504" s="18" t="n">
        <x:f>IF(U504=0,0,N504*T504/U504)</x:f>
        <x:v>546.75</x:v>
      </x:c>
      <x:c r="AF504" s="18" t="n">
        <x:f>IF(U504=0,0,P504*T504/U504)</x:f>
        <x:v>864</x:v>
      </x:c>
      <x:c r="AG504" s="18" t="n">
        <x:f>MAX(AE504,AF504*'01 Controls'!$E$15)</x:f>
        <x:v>546.75</x:v>
      </x:c>
      <x:c r="AH504" s="18" t="n">
        <x:f>SUM(V504,Y504,AB504,AE504)</x:f>
        <x:v>4374</x:v>
      </x:c>
      <x:c r="AI504" s="18" t="n">
        <x:f>N504-AH504</x:f>
        <x:v>0</x:v>
      </x:c>
      <x:c r="AJ504" s="18" t="n">
        <x:f>V504*INDEX('07 Mode Capacity'!$P$6:$P$17,MATCH("AIR-"&amp;I504,'07 Mode Capacity'!$C$6:$C$17,0))</x:f>
        <x:v>0</x:v>
      </x:c>
      <x:c r="AK504" s="18" t="n">
        <x:f>Y504*INDEX('07 Mode Capacity'!$P$6:$P$17,MATCH("OCEAN-"&amp;I504,'07 Mode Capacity'!$C$6:$C$17,0))</x:f>
        <x:v>95.83027234713512</x:v>
      </x:c>
      <x:c r="AL504" s="18" t="n">
        <x:f>AB504*INDEX('07 Mode Capacity'!$P$6:$P$17,MATCH("LAND-"&amp;I504,'07 Mode Capacity'!$C$6:$C$17,0))</x:f>
        <x:v>333.64836328539315</x:v>
      </x:c>
      <x:c r="AM504" s="18" t="n">
        <x:f>AE504*INDEX('07 Mode Capacity'!$P$6:$P$17,MATCH("INLAND-"&amp;I504,'07 Mode Capacity'!$C$6:$C$17,0))</x:f>
        <x:v>345.1273907748884</x:v>
      </x:c>
      <x:c r="AN504" s="18" t="n">
        <x:f>SUM(AJ504:AM504)</x:f>
        <x:v>774.6060264074167</x:v>
      </x:c>
      <x:c r="AO504" s="17" t="n">
        <x:f>IF(N504=0,1,AN504/N504)</x:f>
        <x:v>0.17709328450100978</x:v>
      </x:c>
      <x:c r="AP504" s="11" t="str">
        <x:f>IF(AO504&gt;='01 Controls'!$E$16,"PASS","FAIL")</x:f>
        <x:v>FAIL</x:v>
      </x:c>
      <x:c r="AQ504" s="11" t="str">
        <x:v>UNQUANTIFIED</x:v>
      </x:c>
      <x:c r="AR504" s="11" t="str">
        <x:v>Position-class planning record; serial item and receiver open</x:v>
      </x:c>
      <x:c r="AS504" s="26"/>
      <x:c r="AT504" s="26"/>
    </x:row>
    <x:row r="505">
      <x:c r="C505" s="11" t="str">
        <x:v>C2-L-ROG-ROL-30</x:v>
      </x:c>
      <x:c r="D505" s="11" t="str">
        <x:v>C2</x:v>
      </x:c>
      <x:c r="E505" s="11" t="str">
        <x:v>Gulf–Atlantic hurricane</x:v>
      </x:c>
      <x:c r="F505" s="11" t="str">
        <x:v>L-ROG</x:v>
      </x:c>
      <x:c r="G505" s="11" t="str">
        <x:v>Access and route-opening group</x:v>
      </x:c>
      <x:c r="H505" s="11" t="str">
        <x:v>ROL-30</x:v>
      </x:c>
      <x:c r="I505" s="19" t="n">
        <x:v>48</x:v>
      </x:c>
      <x:c r="J505" s="21" t="n">
        <x:v>8</x:v>
      </x:c>
      <x:c r="K505" s="18" t="n">
        <x:f>'05 Cargo Register'!K57</x:f>
        <x:v>759.375</x:v>
      </x:c>
      <x:c r="L505" s="18" t="n">
        <x:f>'05 Cargo Register'!N57</x:f>
        <x:v>32</x:v>
      </x:c>
      <x:c r="M505" s="18" t="n">
        <x:f>'05 Cargo Register'!O57</x:f>
        <x:v>2040</x:v>
      </x:c>
      <x:c r="N505" s="18" t="n">
        <x:f>J505*K505</x:f>
        <x:v>6075</x:v>
      </x:c>
      <x:c r="O505" s="18" t="n">
        <x:f>J505*L505</x:f>
        <x:v>256</x:v>
      </x:c>
      <x:c r="P505" s="18" t="n">
        <x:f>J505*M505</x:f>
        <x:v>16320</x:v>
      </x:c>
      <x:c r="Q505" s="22" t="n">
        <x:f>'01 Controls'!$E$23*'02 Cargo Classes'!$M$12</x:f>
        <x:v>0</x:v>
      </x:c>
      <x:c r="R505" s="22" t="n">
        <x:f>'01 Controls'!$F$23*'02 Cargo Classes'!$N$12</x:f>
        <x:v>0.2</x:v>
      </x:c>
      <x:c r="S505" s="22" t="n">
        <x:f>'01 Controls'!$G$23*'02 Cargo Classes'!$O$12</x:f>
        <x:v>0.8999999999999999</x:v>
      </x:c>
      <x:c r="T505" s="22" t="n">
        <x:f>'01 Controls'!$H$23*'02 Cargo Classes'!$P$12</x:f>
        <x:v>0.09</x:v>
      </x:c>
      <x:c r="U505" s="22" t="n">
        <x:f>SUM(Q505:T505)</x:f>
        <x:v>1.19</x:v>
      </x:c>
      <x:c r="V505" s="18" t="n">
        <x:f>IF(U505=0,0,N505*Q505/U505)</x:f>
        <x:v>0</x:v>
      </x:c>
      <x:c r="W505" s="18" t="n">
        <x:f>IF(U505=0,0,P505*Q505/U505)</x:f>
        <x:v>0</x:v>
      </x:c>
      <x:c r="X505" s="18" t="n">
        <x:f>MAX(V505,W505*'01 Controls'!$E$12)</x:f>
        <x:v>0</x:v>
      </x:c>
      <x:c r="Y505" s="18" t="n">
        <x:f>IF(U505=0,0,N505*R505/U505)</x:f>
        <x:v>1021.0084033613446</x:v>
      </x:c>
      <x:c r="Z505" s="18" t="n">
        <x:f>IF(U505=0,0,P505*R505/U505)</x:f>
        <x:v>2742.857142857143</x:v>
      </x:c>
      <x:c r="AA505" s="18" t="n">
        <x:f>MAX(Y505,Z505*'01 Controls'!$E$13)</x:f>
        <x:v>1021.0084033613446</x:v>
      </x:c>
      <x:c r="AB505" s="18" t="n">
        <x:f>IF(U505=0,0,N505*S505/U505)</x:f>
        <x:v>4594.53781512605</x:v>
      </x:c>
      <x:c r="AC505" s="18" t="n">
        <x:f>IF(U505=0,0,P505*S505/U505)</x:f>
        <x:v>12342.857142857141</x:v>
      </x:c>
      <x:c r="AD505" s="18" t="n">
        <x:f>MAX(AB505,AC505*'01 Controls'!$E$14)</x:f>
        <x:v>4594.53781512605</x:v>
      </x:c>
      <x:c r="AE505" s="18" t="n">
        <x:f>IF(U505=0,0,N505*T505/U505)</x:f>
        <x:v>459.4537815126051</x:v>
      </x:c>
      <x:c r="AF505" s="18" t="n">
        <x:f>IF(U505=0,0,P505*T505/U505)</x:f>
        <x:v>1234.2857142857142</x:v>
      </x:c>
      <x:c r="AG505" s="18" t="n">
        <x:f>MAX(AE505,AF505*'01 Controls'!$E$15)</x:f>
        <x:v>459.4537815126051</x:v>
      </x:c>
      <x:c r="AH505" s="18" t="n">
        <x:f>SUM(V505,Y505,AB505,AE505)</x:f>
        <x:v>6075</x:v>
      </x:c>
      <x:c r="AI505" s="18" t="n">
        <x:f>N505-AH505</x:f>
        <x:v>0</x:v>
      </x:c>
      <x:c r="AJ505" s="18" t="n">
        <x:f>V505*INDEX('07 Mode Capacity'!$P$6:$P$17,MATCH("AIR-"&amp;I505,'07 Mode Capacity'!$C$6:$C$17,0))</x:f>
        <x:v>0</x:v>
      </x:c>
      <x:c r="AK505" s="18" t="n">
        <x:f>Y505*INDEX('07 Mode Capacity'!$P$6:$P$17,MATCH("OCEAN-"&amp;I505,'07 Mode Capacity'!$C$6:$C$17,0))</x:f>
        <x:v>89.47737847538293</x:v>
      </x:c>
      <x:c r="AL505" s="18" t="n">
        <x:f>AB505*INDEX('07 Mode Capacity'!$P$6:$P$17,MATCH("LAND-"&amp;I505,'07 Mode Capacity'!$C$6:$C$17,0))</x:f>
        <x:v>560.7535517401565</x:v>
      </x:c>
      <x:c r="AM505" s="18" t="n">
        <x:f>AE505*INDEX('07 Mode Capacity'!$P$6:$P$17,MATCH("INLAND-"&amp;I505,'07 Mode Capacity'!$C$6:$C$17,0))</x:f>
        <x:v>290.02301745788947</x:v>
      </x:c>
      <x:c r="AN505" s="18" t="n">
        <x:f>SUM(AJ505:AM505)</x:f>
        <x:v>940.2539476734289</x:v>
      </x:c>
      <x:c r="AO505" s="17" t="n">
        <x:f>IF(N505=0,1,AN505/N505)</x:f>
        <x:v>0.15477431237422698</x:v>
      </x:c>
      <x:c r="AP505" s="11" t="str">
        <x:f>IF(AO505&gt;='01 Controls'!$E$16,"PASS","FAIL")</x:f>
        <x:v>FAIL</x:v>
      </x:c>
      <x:c r="AQ505" s="11" t="str">
        <x:v>UNQUANTIFIED</x:v>
      </x:c>
      <x:c r="AR505" s="11" t="str">
        <x:v>Position-class planning record; serial item and receiver open</x:v>
      </x:c>
      <x:c r="AS505" s="26"/>
      <x:c r="AT505" s="26"/>
    </x:row>
    <x:row r="506">
      <x:c r="C506" s="11" t="str">
        <x:v>C2-L-ROG-LIN-18</x:v>
      </x:c>
      <x:c r="D506" s="11" t="str">
        <x:v>C2</x:v>
      </x:c>
      <x:c r="E506" s="11" t="str">
        <x:v>Gulf–Atlantic hurricane</x:v>
      </x:c>
      <x:c r="F506" s="11" t="str">
        <x:v>L-ROG</x:v>
      </x:c>
      <x:c r="G506" s="11" t="str">
        <x:v>Access and route-opening group</x:v>
      </x:c>
      <x:c r="H506" s="11" t="str">
        <x:v>LIN-18</x:v>
      </x:c>
      <x:c r="I506" s="19" t="n">
        <x:v>72</x:v>
      </x:c>
      <x:c r="J506" s="21" t="n">
        <x:v>8</x:v>
      </x:c>
      <x:c r="K506" s="18" t="n">
        <x:f>'05 Cargo Register'!K58</x:f>
        <x:v>303.75</x:v>
      </x:c>
      <x:c r="L506" s="18" t="n">
        <x:f>'05 Cargo Register'!N58</x:f>
        <x:v>22</x:v>
      </x:c>
      <x:c r="M506" s="18" t="n">
        <x:f>'05 Cargo Register'!O58</x:f>
        <x:v>968</x:v>
      </x:c>
      <x:c r="N506" s="18" t="n">
        <x:f>J506*K506</x:f>
        <x:v>2430</x:v>
      </x:c>
      <x:c r="O506" s="18" t="n">
        <x:f>J506*L506</x:f>
        <x:v>176</x:v>
      </x:c>
      <x:c r="P506" s="18" t="n">
        <x:f>J506*M506</x:f>
        <x:v>7744</x:v>
      </x:c>
      <x:c r="Q506" s="22" t="n">
        <x:f>'01 Controls'!$E$23*'02 Cargo Classes'!$M$13</x:f>
        <x:v>0</x:v>
      </x:c>
      <x:c r="R506" s="22" t="n">
        <x:f>'01 Controls'!$F$23*'02 Cargo Classes'!$N$13</x:f>
        <x:v>0.24</x:v>
      </x:c>
      <x:c r="S506" s="22" t="n">
        <x:f>'01 Controls'!$G$23*'02 Cargo Classes'!$O$13</x:f>
        <x:v>0.6</x:v>
      </x:c>
      <x:c r="T506" s="22" t="n">
        <x:f>'01 Controls'!$H$23*'02 Cargo Classes'!$P$13</x:f>
        <x:v>0.15</x:v>
      </x:c>
      <x:c r="U506" s="22" t="n">
        <x:f>SUM(Q506:T506)</x:f>
        <x:v>0.99</x:v>
      </x:c>
      <x:c r="V506" s="18" t="n">
        <x:f>IF(U506=0,0,N506*Q506/U506)</x:f>
        <x:v>0</x:v>
      </x:c>
      <x:c r="W506" s="18" t="n">
        <x:f>IF(U506=0,0,P506*Q506/U506)</x:f>
        <x:v>0</x:v>
      </x:c>
      <x:c r="X506" s="18" t="n">
        <x:f>MAX(V506,W506*'01 Controls'!$E$12)</x:f>
        <x:v>0</x:v>
      </x:c>
      <x:c r="Y506" s="18" t="n">
        <x:f>IF(U506=0,0,N506*R506/U506)</x:f>
        <x:v>589.090909090909</x:v>
      </x:c>
      <x:c r="Z506" s="18" t="n">
        <x:f>IF(U506=0,0,P506*R506/U506)</x:f>
        <x:v>1877.3333333333333</x:v>
      </x:c>
      <x:c r="AA506" s="18" t="n">
        <x:f>MAX(Y506,Z506*'01 Controls'!$E$13)</x:f>
        <x:v>589.090909090909</x:v>
      </x:c>
      <x:c r="AB506" s="18" t="n">
        <x:f>IF(U506=0,0,N506*S506/U506)</x:f>
        <x:v>1472.7272727272727</x:v>
      </x:c>
      <x:c r="AC506" s="18" t="n">
        <x:f>IF(U506=0,0,P506*S506/U506)</x:f>
        <x:v>4693.333333333333</x:v>
      </x:c>
      <x:c r="AD506" s="18" t="n">
        <x:f>MAX(AB506,AC506*'01 Controls'!$E$14)</x:f>
        <x:v>1472.7272727272727</x:v>
      </x:c>
      <x:c r="AE506" s="18" t="n">
        <x:f>IF(U506=0,0,N506*T506/U506)</x:f>
        <x:v>368.1818181818182</x:v>
      </x:c>
      <x:c r="AF506" s="18" t="n">
        <x:f>IF(U506=0,0,P506*T506/U506)</x:f>
        <x:v>1173.3333333333333</x:v>
      </x:c>
      <x:c r="AG506" s="18" t="n">
        <x:f>MAX(AE506,AF506*'01 Controls'!$E$15)</x:f>
        <x:v>368.1818181818182</x:v>
      </x:c>
      <x:c r="AH506" s="18" t="n">
        <x:f>SUM(V506,Y506,AB506,AE506)</x:f>
        <x:v>2430</x:v>
      </x:c>
      <x:c r="AI506" s="18" t="n">
        <x:f>N506-AH506</x:f>
        <x:v>0</x:v>
      </x:c>
      <x:c r="AJ506" s="18" t="n">
        <x:f>V506*INDEX('07 Mode Capacity'!$P$6:$P$17,MATCH("AIR-"&amp;I506,'07 Mode Capacity'!$C$6:$C$17,0))</x:f>
        <x:v>0</x:v>
      </x:c>
      <x:c r="AK506" s="18" t="n">
        <x:f>Y506*INDEX('07 Mode Capacity'!$P$6:$P$17,MATCH("OCEAN-"&amp;I506,'07 Mode Capacity'!$C$6:$C$17,0))</x:f>
        <x:v>461.12149983364645</x:v>
      </x:c>
      <x:c r="AL506" s="18" t="n">
        <x:f>AB506*INDEX('07 Mode Capacity'!$P$6:$P$17,MATCH("LAND-"&amp;I506,'07 Mode Capacity'!$C$6:$C$17,0))</x:f>
        <x:v>1053.0150583126094</x:v>
      </x:c>
      <x:c r="AM506" s="18" t="n">
        <x:f>AE506*INDEX('07 Mode Capacity'!$P$6:$P$17,MATCH("INLAND-"&amp;I506,'07 Mode Capacity'!$C$6:$C$17,0))</x:f>
        <x:v>368.1818181818182</x:v>
      </x:c>
      <x:c r="AN506" s="18" t="n">
        <x:f>SUM(AJ506:AM506)</x:f>
        <x:v>1882.3183763280742</x:v>
      </x:c>
      <x:c r="AO506" s="17" t="n">
        <x:f>IF(N506=0,1,AN506/N506)</x:f>
        <x:v>0.7746166157728701</x:v>
      </x:c>
      <x:c r="AP506" s="11" t="str">
        <x:f>IF(AO506&gt;='01 Controls'!$E$16,"PASS","FAIL")</x:f>
        <x:v>FAIL</x:v>
      </x:c>
      <x:c r="AQ506" s="11" t="str">
        <x:v>UNQUANTIFIED</x:v>
      </x:c>
      <x:c r="AR506" s="11" t="str">
        <x:v>Position-class planning record; serial item and receiver open</x:v>
      </x:c>
      <x:c r="AS506" s="26"/>
      <x:c r="AT506" s="26"/>
    </x:row>
    <x:row r="507">
      <x:c r="C507" s="11" t="str">
        <x:v>C2-L-ROG-BLK-08</x:v>
      </x:c>
      <x:c r="D507" s="11" t="str">
        <x:v>C2</x:v>
      </x:c>
      <x:c r="E507" s="11" t="str">
        <x:v>Gulf–Atlantic hurricane</x:v>
      </x:c>
      <x:c r="F507" s="11" t="str">
        <x:v>L-ROG</x:v>
      </x:c>
      <x:c r="G507" s="11" t="str">
        <x:v>Access and route-opening group</x:v>
      </x:c>
      <x:c r="H507" s="11" t="str">
        <x:v>BLK-08</x:v>
      </x:c>
      <x:c r="I507" s="19" t="n">
        <x:v>48</x:v>
      </x:c>
      <x:c r="J507" s="21" t="n">
        <x:v>8</x:v>
      </x:c>
      <x:c r="K507" s="18" t="n">
        <x:f>'05 Cargo Register'!K59</x:f>
        <x:v>121.5</x:v>
      </x:c>
      <x:c r="L507" s="18" t="n">
        <x:f>'05 Cargo Register'!N59</x:f>
        <x:v>19</x:v>
      </x:c>
      <x:c r="M507" s="18" t="n">
        <x:f>'05 Cargo Register'!O59</x:f>
        <x:v>969</x:v>
      </x:c>
      <x:c r="N507" s="18" t="n">
        <x:f>J507*K507</x:f>
        <x:v>972</x:v>
      </x:c>
      <x:c r="O507" s="18" t="n">
        <x:f>J507*L507</x:f>
        <x:v>152</x:v>
      </x:c>
      <x:c r="P507" s="18" t="n">
        <x:f>J507*M507</x:f>
        <x:v>7752</x:v>
      </x:c>
      <x:c r="Q507" s="22" t="n">
        <x:f>'01 Controls'!$E$23*'02 Cargo Classes'!$M$14</x:f>
        <x:v>0.05</x:v>
      </x:c>
      <x:c r="R507" s="22" t="n">
        <x:f>'01 Controls'!$F$23*'02 Cargo Classes'!$N$14</x:f>
        <x:v>0.16000000000000003</x:v>
      </x:c>
      <x:c r="S507" s="22" t="n">
        <x:f>'01 Controls'!$G$23*'02 Cargo Classes'!$O$14</x:f>
        <x:v>0.6</x:v>
      </x:c>
      <x:c r="T507" s="22" t="n">
        <x:f>'01 Controls'!$H$23*'02 Cargo Classes'!$P$14</x:f>
        <x:v>0.075</x:v>
      </x:c>
      <x:c r="U507" s="22" t="n">
        <x:f>SUM(Q507:T507)</x:f>
        <x:v>0.885</x:v>
      </x:c>
      <x:c r="V507" s="18" t="n">
        <x:f>IF(U507=0,0,N507*Q507/U507)</x:f>
        <x:v>54.91525423728814</x:v>
      </x:c>
      <x:c r="W507" s="18" t="n">
        <x:f>IF(U507=0,0,P507*Q507/U507)</x:f>
        <x:v>437.96610169491527</x:v>
      </x:c>
      <x:c r="X507" s="18" t="n">
        <x:f>MAX(V507,W507*'01 Controls'!$E$12)</x:f>
        <x:v>109.49152542372882</x:v>
      </x:c>
      <x:c r="Y507" s="18" t="n">
        <x:f>IF(U507=0,0,N507*R507/U507)</x:f>
        <x:v>175.72881355932208</x:v>
      </x:c>
      <x:c r="Z507" s="18" t="n">
        <x:f>IF(U507=0,0,P507*R507/U507)</x:f>
        <x:v>1401.491525423729</x:v>
      </x:c>
      <x:c r="AA507" s="18" t="n">
        <x:f>MAX(Y507,Z507*'01 Controls'!$E$13)</x:f>
        <x:v>210.22372881355935</x:v>
      </x:c>
      <x:c r="AB507" s="18" t="n">
        <x:f>IF(U507=0,0,N507*S507/U507)</x:f>
        <x:v>658.9830508474575</x:v>
      </x:c>
      <x:c r="AC507" s="18" t="n">
        <x:f>IF(U507=0,0,P507*S507/U507)</x:f>
        <x:v>5255.593220338983</x:v>
      </x:c>
      <x:c r="AD507" s="18" t="n">
        <x:f>MAX(AB507,AC507*'01 Controls'!$E$14)</x:f>
        <x:v>1051.1186440677966</x:v>
      </x:c>
      <x:c r="AE507" s="18" t="n">
        <x:f>IF(U507=0,0,N507*T507/U507)</x:f>
        <x:v>82.3728813559322</x:v>
      </x:c>
      <x:c r="AF507" s="18" t="n">
        <x:f>IF(U507=0,0,P507*T507/U507)</x:f>
        <x:v>656.9491525423729</x:v>
      </x:c>
      <x:c r="AG507" s="18" t="n">
        <x:f>MAX(AE507,AF507*'01 Controls'!$E$15)</x:f>
        <x:v>118.25084745762712</x:v>
      </x:c>
      <x:c r="AH507" s="18" t="n">
        <x:f>SUM(V507,Y507,AB507,AE507)</x:f>
        <x:v>972</x:v>
      </x:c>
      <x:c r="AI507" s="18" t="n">
        <x:f>N507-AH507</x:f>
        <x:v>0</x:v>
      </x:c>
      <x:c r="AJ507" s="18" t="n">
        <x:f>V507*INDEX('07 Mode Capacity'!$P$6:$P$17,MATCH("AIR-"&amp;I507,'07 Mode Capacity'!$C$6:$C$17,0))</x:f>
        <x:v>15.394703946734037</x:v>
      </x:c>
      <x:c r="AK507" s="18" t="n">
        <x:f>Y507*INDEX('07 Mode Capacity'!$P$6:$P$17,MATCH("OCEAN-"&amp;I507,'07 Mode Capacity'!$C$6:$C$17,0))</x:f>
        <x:v>15.400219536011674</x:v>
      </x:c>
      <x:c r="AL507" s="18" t="n">
        <x:f>AB507*INDEX('07 Mode Capacity'!$P$6:$P$17,MATCH("LAND-"&amp;I507,'07 Mode Capacity'!$C$6:$C$17,0))</x:f>
        <x:v>80.42747740212866</x:v>
      </x:c>
      <x:c r="AM507" s="18" t="n">
        <x:f>AE507*INDEX('07 Mode Capacity'!$P$6:$P$17,MATCH("INLAND-"&amp;I507,'07 Mode Capacity'!$C$6:$C$17,0))</x:f>
        <x:v>51.99659371373083</x:v>
      </x:c>
      <x:c r="AN507" s="18" t="n">
        <x:f>SUM(AJ507:AM507)</x:f>
        <x:v>163.2189945986052</x:v>
      </x:c>
      <x:c r="AO507" s="17" t="n">
        <x:f>IF(N507=0,1,AN507/N507)</x:f>
        <x:v>0.1679207763360136</x:v>
      </x:c>
      <x:c r="AP507" s="11" t="str">
        <x:f>IF(AO507&gt;='01 Controls'!$E$16,"PASS","FAIL")</x:f>
        <x:v>FAIL</x:v>
      </x:c>
      <x:c r="AQ507" s="11" t="str">
        <x:v>UNQUANTIFIED</x:v>
      </x:c>
      <x:c r="AR507" s="11" t="str">
        <x:v>Position-class planning record; serial item and receiver open</x:v>
      </x:c>
      <x:c r="AS507" s="26"/>
      <x:c r="AT507" s="26"/>
    </x:row>
    <x:row r="508">
      <x:c r="C508" s="11" t="str">
        <x:v>C2-L-ROG-OOG-80</x:v>
      </x:c>
      <x:c r="D508" s="11" t="str">
        <x:v>C2</x:v>
      </x:c>
      <x:c r="E508" s="11" t="str">
        <x:v>Gulf–Atlantic hurricane</x:v>
      </x:c>
      <x:c r="F508" s="11" t="str">
        <x:v>L-ROG</x:v>
      </x:c>
      <x:c r="G508" s="11" t="str">
        <x:v>Access and route-opening group</x:v>
      </x:c>
      <x:c r="H508" s="11" t="str">
        <x:v>OOG-80</x:v>
      </x:c>
      <x:c r="I508" s="19" t="n">
        <x:v>72</x:v>
      </x:c>
      <x:c r="J508" s="21" t="n">
        <x:v>8</x:v>
      </x:c>
      <x:c r="K508" s="18" t="n">
        <x:f>'05 Cargo Register'!K60</x:f>
        <x:v>303.75</x:v>
      </x:c>
      <x:c r="L508" s="18" t="n">
        <x:f>'05 Cargo Register'!N60</x:f>
        <x:v>6</x:v>
      </x:c>
      <x:c r="M508" s="18" t="n">
        <x:f>'05 Cargo Register'!O60</x:f>
        <x:v>1056</x:v>
      </x:c>
      <x:c r="N508" s="18" t="n">
        <x:f>J508*K508</x:f>
        <x:v>2430</x:v>
      </x:c>
      <x:c r="O508" s="18" t="n">
        <x:f>J508*L508</x:f>
        <x:v>48</x:v>
      </x:c>
      <x:c r="P508" s="18" t="n">
        <x:f>J508*M508</x:f>
        <x:v>8448</x:v>
      </x:c>
      <x:c r="Q508" s="22" t="n">
        <x:f>'01 Controls'!$E$23*'02 Cargo Classes'!$M$15</x:f>
        <x:v>0</x:v>
      </x:c>
      <x:c r="R508" s="22" t="n">
        <x:f>'01 Controls'!$F$23*'02 Cargo Classes'!$N$15</x:f>
        <x:v>0.4</x:v>
      </x:c>
      <x:c r="S508" s="22" t="n">
        <x:f>'01 Controls'!$G$23*'02 Cargo Classes'!$O$15</x:f>
        <x:v>0.36</x:v>
      </x:c>
      <x:c r="T508" s="22" t="n">
        <x:f>'01 Controls'!$H$23*'02 Cargo Classes'!$P$15</x:f>
        <x:v>0.075</x:v>
      </x:c>
      <x:c r="U508" s="22" t="n">
        <x:f>SUM(Q508:T508)</x:f>
        <x:v>0.835</x:v>
      </x:c>
      <x:c r="V508" s="18" t="n">
        <x:f>IF(U508=0,0,N508*Q508/U508)</x:f>
        <x:v>0</x:v>
      </x:c>
      <x:c r="W508" s="18" t="n">
        <x:f>IF(U508=0,0,P508*Q508/U508)</x:f>
        <x:v>0</x:v>
      </x:c>
      <x:c r="X508" s="18" t="n">
        <x:f>MAX(V508,W508*'01 Controls'!$E$12)</x:f>
        <x:v>0</x:v>
      </x:c>
      <x:c r="Y508" s="18" t="n">
        <x:f>IF(U508=0,0,N508*R508/U508)</x:f>
        <x:v>1164.0718562874251</x:v>
      </x:c>
      <x:c r="Z508" s="18" t="n">
        <x:f>IF(U508=0,0,P508*R508/U508)</x:f>
        <x:v>4046.9461077844317</x:v>
      </x:c>
      <x:c r="AA508" s="18" t="n">
        <x:f>MAX(Y508,Z508*'01 Controls'!$E$13)</x:f>
        <x:v>1164.0718562874251</x:v>
      </x:c>
      <x:c r="AB508" s="18" t="n">
        <x:f>IF(U508=0,0,N508*S508/U508)</x:f>
        <x:v>1047.6646706586826</x:v>
      </x:c>
      <x:c r="AC508" s="18" t="n">
        <x:f>IF(U508=0,0,P508*S508/U508)</x:f>
        <x:v>3642.251497005988</x:v>
      </x:c>
      <x:c r="AD508" s="18" t="n">
        <x:f>MAX(AB508,AC508*'01 Controls'!$E$14)</x:f>
        <x:v>1047.6646706586826</x:v>
      </x:c>
      <x:c r="AE508" s="18" t="n">
        <x:f>IF(U508=0,0,N508*T508/U508)</x:f>
        <x:v>218.26347305389223</x:v>
      </x:c>
      <x:c r="AF508" s="18" t="n">
        <x:f>IF(U508=0,0,P508*T508/U508)</x:f>
        <x:v>758.8023952095809</x:v>
      </x:c>
      <x:c r="AG508" s="18" t="n">
        <x:f>MAX(AE508,AF508*'01 Controls'!$E$15)</x:f>
        <x:v>218.26347305389223</x:v>
      </x:c>
      <x:c r="AH508" s="18" t="n">
        <x:f>SUM(V508,Y508,AB508,AE508)</x:f>
        <x:v>2430</x:v>
      </x:c>
      <x:c r="AI508" s="18" t="n">
        <x:f>N508-AH508</x:f>
        <x:v>0</x:v>
      </x:c>
      <x:c r="AJ508" s="18" t="n">
        <x:f>V508*INDEX('07 Mode Capacity'!$P$6:$P$17,MATCH("AIR-"&amp;I508,'07 Mode Capacity'!$C$6:$C$17,0))</x:f>
        <x:v>0</x:v>
      </x:c>
      <x:c r="AK508" s="18" t="n">
        <x:f>Y508*INDEX('07 Mode Capacity'!$P$6:$P$17,MATCH("OCEAN-"&amp;I508,'07 Mode Capacity'!$C$6:$C$17,0))</x:f>
        <x:v>911.1981733239721</x:v>
      </x:c>
      <x:c r="AL508" s="18" t="n">
        <x:f>AB508*INDEX('07 Mode Capacity'!$P$6:$P$17,MATCH("LAND-"&amp;I508,'07 Mode Capacity'!$C$6:$C$17,0))</x:f>
        <x:v>749.0909516619041</x:v>
      </x:c>
      <x:c r="AM508" s="18" t="n">
        <x:f>AE508*INDEX('07 Mode Capacity'!$P$6:$P$17,MATCH("INLAND-"&amp;I508,'07 Mode Capacity'!$C$6:$C$17,0))</x:f>
        <x:v>218.26347305389223</x:v>
      </x:c>
      <x:c r="AN508" s="18" t="n">
        <x:f>SUM(AJ508:AM508)</x:f>
        <x:v>1878.5525980397686</x:v>
      </x:c>
      <x:c r="AO508" s="17" t="n">
        <x:f>IF(N508=0,1,AN508/N508)</x:f>
        <x:v>0.7730669127735673</x:v>
      </x:c>
      <x:c r="AP508" s="11" t="str">
        <x:f>IF(AO508&gt;='01 Controls'!$E$16,"PASS","FAIL")</x:f>
        <x:v>FAIL</x:v>
      </x:c>
      <x:c r="AQ508" s="11" t="str">
        <x:v>UNQUANTIFIED</x:v>
      </x:c>
      <x:c r="AR508" s="11" t="str">
        <x:v>Position-class planning record; serial item and receiver open</x:v>
      </x:c>
      <x:c r="AS508" s="26"/>
      <x:c r="AT508" s="26"/>
    </x:row>
    <x:row r="509">
      <x:c r="C509" s="11" t="str">
        <x:v>C2-L-HCG-APL-45</x:v>
      </x:c>
      <x:c r="D509" s="11" t="str">
        <x:v>C2</x:v>
      </x:c>
      <x:c r="E509" s="11" t="str">
        <x:v>Gulf–Atlantic hurricane</x:v>
      </x:c>
      <x:c r="F509" s="11" t="str">
        <x:v>L-HCG</x:v>
      </x:c>
      <x:c r="G509" s="11" t="str">
        <x:v>Flood and hydraulic-control group</x:v>
      </x:c>
      <x:c r="H509" s="11" t="str">
        <x:v>APL-45</x:v>
      </x:c>
      <x:c r="I509" s="19" t="n">
        <x:v>24</x:v>
      </x:c>
      <x:c r="J509" s="21" t="n">
        <x:v>10</x:v>
      </x:c>
      <x:c r="K509" s="18" t="n">
        <x:f>'05 Cargo Register'!K61</x:f>
        <x:v>91.125</x:v>
      </x:c>
      <x:c r="L509" s="18" t="n">
        <x:f>'05 Cargo Register'!N61</x:f>
        <x:v>24</x:v>
      </x:c>
      <x:c r="M509" s="18" t="n">
        <x:f>'05 Cargo Register'!O61</x:f>
        <x:v>180</x:v>
      </x:c>
      <x:c r="N509" s="18" t="n">
        <x:f>J509*K509</x:f>
        <x:v>911.25</x:v>
      </x:c>
      <x:c r="O509" s="18" t="n">
        <x:f>J509*L509</x:f>
        <x:v>240</x:v>
      </x:c>
      <x:c r="P509" s="18" t="n">
        <x:f>J509*M509</x:f>
        <x:v>1800</x:v>
      </x:c>
      <x:c r="Q509" s="22" t="n">
        <x:f>'01 Controls'!$E$23*'02 Cargo Classes'!$M$6</x:f>
        <x:v>0.15000000000000002</x:v>
      </x:c>
      <x:c r="R509" s="22" t="n">
        <x:f>'01 Controls'!$F$23*'02 Cargo Classes'!$N$6</x:f>
        <x:v>0.08000000000000002</x:v>
      </x:c>
      <x:c r="S509" s="22" t="n">
        <x:f>'01 Controls'!$G$23*'02 Cargo Classes'!$O$6</x:f>
        <x:v>0.6</x:v>
      </x:c>
      <x:c r="T509" s="22" t="n">
        <x:f>'01 Controls'!$H$23*'02 Cargo Classes'!$P$6</x:f>
        <x:v>0.045</x:v>
      </x:c>
      <x:c r="U509" s="22" t="n">
        <x:f>SUM(Q509:T509)</x:f>
        <x:v>0.8750000000000001</x:v>
      </x:c>
      <x:c r="V509" s="18" t="n">
        <x:f>IF(U509=0,0,N509*Q509/U509)</x:f>
        <x:v>156.21428571428572</x:v>
      </x:c>
      <x:c r="W509" s="18" t="n">
        <x:f>IF(U509=0,0,P509*Q509/U509)</x:f>
        <x:v>308.5714285714286</x:v>
      </x:c>
      <x:c r="X509" s="18" t="n">
        <x:f>MAX(V509,W509*'01 Controls'!$E$12)</x:f>
        <x:v>156.21428571428572</x:v>
      </x:c>
      <x:c r="Y509" s="18" t="n">
        <x:f>IF(U509=0,0,N509*R509/U509)</x:f>
        <x:v>83.31428571428573</x:v>
      </x:c>
      <x:c r="Z509" s="18" t="n">
        <x:f>IF(U509=0,0,P509*R509/U509)</x:f>
        <x:v>164.57142857142858</x:v>
      </x:c>
      <x:c r="AA509" s="18" t="n">
        <x:f>MAX(Y509,Z509*'01 Controls'!$E$13)</x:f>
        <x:v>83.31428571428573</x:v>
      </x:c>
      <x:c r="AB509" s="18" t="n">
        <x:f>IF(U509=0,0,N509*S509/U509)</x:f>
        <x:v>624.8571428571428</x:v>
      </x:c>
      <x:c r="AC509" s="18" t="n">
        <x:f>IF(U509=0,0,P509*S509/U509)</x:f>
        <x:v>1234.2857142857142</x:v>
      </x:c>
      <x:c r="AD509" s="18" t="n">
        <x:f>MAX(AB509,AC509*'01 Controls'!$E$14)</x:f>
        <x:v>624.8571428571428</x:v>
      </x:c>
      <x:c r="AE509" s="18" t="n">
        <x:f>IF(U509=0,0,N509*T509/U509)</x:f>
        <x:v>46.86428571428571</x:v>
      </x:c>
      <x:c r="AF509" s="18" t="n">
        <x:f>IF(U509=0,0,P509*T509/U509)</x:f>
        <x:v>92.57142857142856</x:v>
      </x:c>
      <x:c r="AG509" s="18" t="n">
        <x:f>MAX(AE509,AF509*'01 Controls'!$E$15)</x:f>
        <x:v>46.86428571428571</x:v>
      </x:c>
      <x:c r="AH509" s="18" t="n">
        <x:f>SUM(V509,Y509,AB509,AE509)</x:f>
        <x:v>911.25</x:v>
      </x:c>
      <x:c r="AI509" s="18" t="n">
        <x:f>N509-AH509</x:f>
        <x:v>0</x:v>
      </x:c>
      <x:c r="AJ509" s="18" t="n">
        <x:f>V509*INDEX('07 Mode Capacity'!$P$6:$P$17,MATCH("AIR-"&amp;I509,'07 Mode Capacity'!$C$6:$C$17,0))</x:f>
        <x:v>31.698076168829118</x:v>
      </x:c>
      <x:c r="AK509" s="18" t="n">
        <x:f>Y509*INDEX('07 Mode Capacity'!$P$6:$P$17,MATCH("OCEAN-"&amp;I509,'07 Mode Capacity'!$C$6:$C$17,0))</x:f>
        <x:v>12.504561917728054</x:v>
      </x:c>
      <x:c r="AL509" s="18" t="n">
        <x:f>AB509*INDEX('07 Mode Capacity'!$P$6:$P$17,MATCH("LAND-"&amp;I509,'07 Mode Capacity'!$C$6:$C$17,0))</x:f>
        <x:v>239.0084346667838</x:v>
      </x:c>
      <x:c r="AM509" s="18" t="n">
        <x:f>AE509*INDEX('07 Mode Capacity'!$P$6:$P$17,MATCH("INLAND-"&amp;I509,'07 Mode Capacity'!$C$6:$C$17,0))</x:f>
        <x:v>46.86428571428571</x:v>
      </x:c>
      <x:c r="AN509" s="18" t="n">
        <x:f>SUM(AJ509:AM509)</x:f>
        <x:v>330.0753584676267</x:v>
      </x:c>
      <x:c r="AO509" s="17" t="n">
        <x:f>IF(N509=0,1,AN509/N509)</x:f>
        <x:v>0.3622226156023338</x:v>
      </x:c>
      <x:c r="AP509" s="11" t="str">
        <x:f>IF(AO509&gt;='01 Controls'!$E$16,"PASS","FAIL")</x:f>
        <x:v>FAIL</x:v>
      </x:c>
      <x:c r="AQ509" s="11" t="str">
        <x:v>UNQUANTIFIED</x:v>
      </x:c>
      <x:c r="AR509" s="11" t="str">
        <x:v>Position-class planning record; serial item and receiver open</x:v>
      </x:c>
      <x:c r="AS509" s="26"/>
      <x:c r="AT509" s="26"/>
    </x:row>
    <x:row r="510">
      <x:c r="C510" s="11" t="str">
        <x:v>C2-L-HCG-ISO-18</x:v>
      </x:c>
      <x:c r="D510" s="11" t="str">
        <x:v>C2</x:v>
      </x:c>
      <x:c r="E510" s="11" t="str">
        <x:v>Gulf–Atlantic hurricane</x:v>
      </x:c>
      <x:c r="F510" s="11" t="str">
        <x:v>L-HCG</x:v>
      </x:c>
      <x:c r="G510" s="11" t="str">
        <x:v>Flood and hydraulic-control group</x:v>
      </x:c>
      <x:c r="H510" s="11" t="str">
        <x:v>ISO-18</x:v>
      </x:c>
      <x:c r="I510" s="19" t="n">
        <x:v>48</x:v>
      </x:c>
      <x:c r="J510" s="21" t="n">
        <x:v>10</x:v>
      </x:c>
      <x:c r="K510" s="18" t="n">
        <x:f>'05 Cargo Register'!K62</x:f>
        <x:v>364.5</x:v>
      </x:c>
      <x:c r="L510" s="18" t="n">
        <x:f>'05 Cargo Register'!N62</x:f>
        <x:v>24</x:v>
      </x:c>
      <x:c r="M510" s="18" t="n">
        <x:f>'05 Cargo Register'!O62</x:f>
        <x:v>633.6</x:v>
      </x:c>
      <x:c r="N510" s="18" t="n">
        <x:f>J510*K510</x:f>
        <x:v>3645</x:v>
      </x:c>
      <x:c r="O510" s="18" t="n">
        <x:f>J510*L510</x:f>
        <x:v>240</x:v>
      </x:c>
      <x:c r="P510" s="18" t="n">
        <x:f>J510*M510</x:f>
        <x:v>6336</x:v>
      </x:c>
      <x:c r="Q510" s="22" t="n">
        <x:f>'01 Controls'!$E$23*'02 Cargo Classes'!$M$7</x:f>
        <x:v>0.010000000000000002</x:v>
      </x:c>
      <x:c r="R510" s="22" t="n">
        <x:f>'01 Controls'!$F$23*'02 Cargo Classes'!$N$7</x:f>
        <x:v>0.2</x:v>
      </x:c>
      <x:c r="S510" s="22" t="n">
        <x:f>'01 Controls'!$G$23*'02 Cargo Classes'!$O$7</x:f>
        <x:v>0.72</x:v>
      </x:c>
      <x:c r="T510" s="22" t="n">
        <x:f>'01 Controls'!$H$23*'02 Cargo Classes'!$P$7</x:f>
        <x:v>0.12</x:v>
      </x:c>
      <x:c r="U510" s="22" t="n">
        <x:f>SUM(Q510:T510)</x:f>
        <x:v>1.0499999999999998</x:v>
      </x:c>
      <x:c r="V510" s="18" t="n">
        <x:f>IF(U510=0,0,N510*Q510/U510)</x:f>
        <x:v>34.71428571428573</x:v>
      </x:c>
      <x:c r="W510" s="18" t="n">
        <x:f>IF(U510=0,0,P510*Q510/U510)</x:f>
        <x:v>60.34285714285716</x:v>
      </x:c>
      <x:c r="X510" s="18" t="n">
        <x:f>MAX(V510,W510*'01 Controls'!$E$12)</x:f>
        <x:v>34.71428571428573</x:v>
      </x:c>
      <x:c r="Y510" s="18" t="n">
        <x:f>IF(U510=0,0,N510*R510/U510)</x:f>
        <x:v>694.2857142857144</x:v>
      </x:c>
      <x:c r="Z510" s="18" t="n">
        <x:f>IF(U510=0,0,P510*R510/U510)</x:f>
        <x:v>1206.8571428571431</x:v>
      </x:c>
      <x:c r="AA510" s="18" t="n">
        <x:f>MAX(Y510,Z510*'01 Controls'!$E$13)</x:f>
        <x:v>694.2857142857144</x:v>
      </x:c>
      <x:c r="AB510" s="18" t="n">
        <x:f>IF(U510=0,0,N510*S510/U510)</x:f>
        <x:v>2499.428571428572</x:v>
      </x:c>
      <x:c r="AC510" s="18" t="n">
        <x:f>IF(U510=0,0,P510*S510/U510)</x:f>
        <x:v>4344.685714285715</x:v>
      </x:c>
      <x:c r="AD510" s="18" t="n">
        <x:f>MAX(AB510,AC510*'01 Controls'!$E$14)</x:f>
        <x:v>2499.428571428572</x:v>
      </x:c>
      <x:c r="AE510" s="18" t="n">
        <x:f>IF(U510=0,0,N510*T510/U510)</x:f>
        <x:v>416.5714285714286</x:v>
      </x:c>
      <x:c r="AF510" s="18" t="n">
        <x:f>IF(U510=0,0,P510*T510/U510)</x:f>
        <x:v>724.1142857142858</x:v>
      </x:c>
      <x:c r="AG510" s="18" t="n">
        <x:f>MAX(AE510,AF510*'01 Controls'!$E$15)</x:f>
        <x:v>416.5714285714286</x:v>
      </x:c>
      <x:c r="AH510" s="18" t="n">
        <x:f>SUM(V510,Y510,AB510,AE510)</x:f>
        <x:v>3645.000000000001</x:v>
      </x:c>
      <x:c r="AI510" s="18" t="n">
        <x:f>N510-AH510</x:f>
        <x:v>-9.094947017729282e-13</x:v>
      </x:c>
      <x:c r="AJ510" s="18" t="n">
        <x:f>V510*INDEX('07 Mode Capacity'!$P$6:$P$17,MATCH("AIR-"&amp;I510,'07 Mode Capacity'!$C$6:$C$17,0))</x:f>
        <x:v>9.731652137756877</x:v>
      </x:c>
      <x:c r="AK510" s="18" t="n">
        <x:f>Y510*INDEX('07 Mode Capacity'!$P$6:$P$17,MATCH("OCEAN-"&amp;I510,'07 Mode Capacity'!$C$6:$C$17,0))</x:f>
        <x:v>60.84461736326041</x:v>
      </x:c>
      <x:c r="AL510" s="18" t="n">
        <x:f>AB510*INDEX('07 Mode Capacity'!$P$6:$P$17,MATCH("LAND-"&amp;I510,'07 Mode Capacity'!$C$6:$C$17,0))</x:f>
        <x:v>305.04993214664523</x:v>
      </x:c>
      <x:c r="AM510" s="18" t="n">
        <x:f>AE510*INDEX('07 Mode Capacity'!$P$6:$P$17,MATCH("INLAND-"&amp;I510,'07 Mode Capacity'!$C$6:$C$17,0))</x:f>
        <x:v>262.9542024951531</x:v>
      </x:c>
      <x:c r="AN510" s="18" t="n">
        <x:f>SUM(AJ510:AM510)</x:f>
        <x:v>638.5804041428156</x:v>
      </x:c>
      <x:c r="AO510" s="17" t="n">
        <x:f>IF(N510=0,1,AN510/N510)</x:f>
        <x:v>0.17519352651380402</x:v>
      </x:c>
      <x:c r="AP510" s="11" t="str">
        <x:f>IF(AO510&gt;='01 Controls'!$E$16,"PASS","FAIL")</x:f>
        <x:v>FAIL</x:v>
      </x:c>
      <x:c r="AQ510" s="11" t="str">
        <x:v>UNQUANTIFIED</x:v>
      </x:c>
      <x:c r="AR510" s="11" t="str">
        <x:v>Position-class planning record; serial item and receiver open</x:v>
      </x:c>
      <x:c r="AS510" s="26"/>
      <x:c r="AT510" s="26"/>
    </x:row>
    <x:row r="511">
      <x:c r="C511" s="11" t="str">
        <x:v>C2-L-HCG-COL-12</x:v>
      </x:c>
      <x:c r="D511" s="11" t="str">
        <x:v>C2</x:v>
      </x:c>
      <x:c r="E511" s="11" t="str">
        <x:v>Gulf–Atlantic hurricane</x:v>
      </x:c>
      <x:c r="F511" s="11" t="str">
        <x:v>L-HCG</x:v>
      </x:c>
      <x:c r="G511" s="11" t="str">
        <x:v>Flood and hydraulic-control group</x:v>
      </x:c>
      <x:c r="H511" s="11" t="str">
        <x:v>COL-12</x:v>
      </x:c>
      <x:c r="I511" s="19" t="n">
        <x:v>24</x:v>
      </x:c>
      <x:c r="J511" s="21" t="n">
        <x:v>10</x:v>
      </x:c>
      <x:c r="K511" s="18" t="n">
        <x:f>'05 Cargo Register'!K63</x:f>
        <x:v>60.75</x:v>
      </x:c>
      <x:c r="L511" s="18" t="n">
        <x:f>'05 Cargo Register'!N63</x:f>
        <x:v>7</x:v>
      </x:c>
      <x:c r="M511" s="18" t="n">
        <x:f>'05 Cargo Register'!O63</x:f>
        <x:v>184.8</x:v>
      </x:c>
      <x:c r="N511" s="18" t="n">
        <x:f>J511*K511</x:f>
        <x:v>607.5</x:v>
      </x:c>
      <x:c r="O511" s="18" t="n">
        <x:f>J511*L511</x:f>
        <x:v>70</x:v>
      </x:c>
      <x:c r="P511" s="18" t="n">
        <x:f>J511*M511</x:f>
        <x:v>1848</x:v>
      </x:c>
      <x:c r="Q511" s="22" t="n">
        <x:f>'01 Controls'!$E$23*'02 Cargo Classes'!$M$8</x:f>
        <x:v>0.1</x:v>
      </x:c>
      <x:c r="R511" s="22" t="n">
        <x:f>'01 Controls'!$F$23*'02 Cargo Classes'!$N$8</x:f>
        <x:v>0.13999999999999999</x:v>
      </x:c>
      <x:c r="S511" s="22" t="n">
        <x:f>'01 Controls'!$G$23*'02 Cargo Classes'!$O$8</x:f>
        <x:v>0.72</x:v>
      </x:c>
      <x:c r="T511" s="22" t="n">
        <x:f>'01 Controls'!$H$23*'02 Cargo Classes'!$P$8</x:f>
        <x:v>0.03</x:v>
      </x:c>
      <x:c r="U511" s="22" t="n">
        <x:f>SUM(Q511:T511)</x:f>
        <x:v>0.99</x:v>
      </x:c>
      <x:c r="V511" s="18" t="n">
        <x:f>IF(U511=0,0,N511*Q511/U511)</x:f>
        <x:v>61.36363636363637</x:v>
      </x:c>
      <x:c r="W511" s="18" t="n">
        <x:f>IF(U511=0,0,P511*Q511/U511)</x:f>
        <x:v>186.66666666666669</x:v>
      </x:c>
      <x:c r="X511" s="18" t="n">
        <x:f>MAX(V511,W511*'01 Controls'!$E$12)</x:f>
        <x:v>61.36363636363637</x:v>
      </x:c>
      <x:c r="Y511" s="18" t="n">
        <x:f>IF(U511=0,0,N511*R511/U511)</x:f>
        <x:v>85.9090909090909</x:v>
      </x:c>
      <x:c r="Z511" s="18" t="n">
        <x:f>IF(U511=0,0,P511*R511/U511)</x:f>
        <x:v>261.3333333333333</x:v>
      </x:c>
      <x:c r="AA511" s="18" t="n">
        <x:f>MAX(Y511,Z511*'01 Controls'!$E$13)</x:f>
        <x:v>85.9090909090909</x:v>
      </x:c>
      <x:c r="AB511" s="18" t="n">
        <x:f>IF(U511=0,0,N511*S511/U511)</x:f>
        <x:v>441.8181818181818</x:v>
      </x:c>
      <x:c r="AC511" s="18" t="n">
        <x:f>IF(U511=0,0,P511*S511/U511)</x:f>
        <x:v>1344</x:v>
      </x:c>
      <x:c r="AD511" s="18" t="n">
        <x:f>MAX(AB511,AC511*'01 Controls'!$E$14)</x:f>
        <x:v>441.8181818181818</x:v>
      </x:c>
      <x:c r="AE511" s="18" t="n">
        <x:f>IF(U511=0,0,N511*T511/U511)</x:f>
        <x:v>18.409090909090907</x:v>
      </x:c>
      <x:c r="AF511" s="18" t="n">
        <x:f>IF(U511=0,0,P511*T511/U511)</x:f>
        <x:v>56</x:v>
      </x:c>
      <x:c r="AG511" s="18" t="n">
        <x:f>MAX(AE511,AF511*'01 Controls'!$E$15)</x:f>
        <x:v>18.409090909090907</x:v>
      </x:c>
      <x:c r="AH511" s="18" t="n">
        <x:f>SUM(V511,Y511,AB511,AE511)</x:f>
        <x:v>607.5</x:v>
      </x:c>
      <x:c r="AI511" s="18" t="n">
        <x:f>N511-AH511</x:f>
        <x:v>0</x:v>
      </x:c>
      <x:c r="AJ511" s="18" t="n">
        <x:f>V511*INDEX('07 Mode Capacity'!$P$6:$P$17,MATCH("AIR-"&amp;I511,'07 Mode Capacity'!$C$6:$C$17,0))</x:f>
        <x:v>12.45154507193063</x:v>
      </x:c>
      <x:c r="AK511" s="18" t="n">
        <x:f>Y511*INDEX('07 Mode Capacity'!$P$6:$P$17,MATCH("OCEAN-"&amp;I511,'07 Mode Capacity'!$C$6:$C$17,0))</x:f>
        <x:v>12.894013761967056</x:v>
      </x:c>
      <x:c r="AL511" s="18" t="n">
        <x:f>AB511*INDEX('07 Mode Capacity'!$P$6:$P$17,MATCH("LAND-"&amp;I511,'07 Mode Capacity'!$C$6:$C$17,0))</x:f>
        <x:v>168.99586289570573</x:v>
      </x:c>
      <x:c r="AM511" s="18" t="n">
        <x:f>AE511*INDEX('07 Mode Capacity'!$P$6:$P$17,MATCH("INLAND-"&amp;I511,'07 Mode Capacity'!$C$6:$C$17,0))</x:f>
        <x:v>18.409090909090907</x:v>
      </x:c>
      <x:c r="AN511" s="18" t="n">
        <x:f>SUM(AJ511:AM511)</x:f>
        <x:v>212.75051263869432</x:v>
      </x:c>
      <x:c r="AO511" s="17" t="n">
        <x:f>IF(N511=0,1,AN511/N511)</x:f>
        <x:v>0.35020660516657504</x:v>
      </x:c>
      <x:c r="AP511" s="11" t="str">
        <x:f>IF(AO511&gt;='01 Controls'!$E$16,"PASS","FAIL")</x:f>
        <x:v>FAIL</x:v>
      </x:c>
      <x:c r="AQ511" s="11" t="str">
        <x:v>UNQUANTIFIED</x:v>
      </x:c>
      <x:c r="AR511" s="11" t="str">
        <x:v>Position-class planning record; serial item and receiver open</x:v>
      </x:c>
      <x:c r="AS511" s="26"/>
      <x:c r="AT511" s="26"/>
    </x:row>
    <x:row r="512">
      <x:c r="C512" s="11" t="str">
        <x:v>C2-L-HCG-BAT-22</x:v>
      </x:c>
      <x:c r="D512" s="11" t="str">
        <x:v>C2</x:v>
      </x:c>
      <x:c r="E512" s="11" t="str">
        <x:v>Gulf–Atlantic hurricane</x:v>
      </x:c>
      <x:c r="F512" s="11" t="str">
        <x:v>L-HCG</x:v>
      </x:c>
      <x:c r="G512" s="11" t="str">
        <x:v>Flood and hydraulic-control group</x:v>
      </x:c>
      <x:c r="H512" s="11" t="str">
        <x:v>BAT-22</x:v>
      </x:c>
      <x:c r="I512" s="19" t="n">
        <x:v>48</x:v>
      </x:c>
      <x:c r="J512" s="21" t="n">
        <x:v>10</x:v>
      </x:c>
      <x:c r="K512" s="18" t="n">
        <x:f>'05 Cargo Register'!K64</x:f>
        <x:v>243</x:v>
      </x:c>
      <x:c r="L512" s="18" t="n">
        <x:f>'05 Cargo Register'!N64</x:f>
        <x:v>14</x:v>
      </x:c>
      <x:c r="M512" s="18" t="n">
        <x:f>'05 Cargo Register'!O64</x:f>
        <x:v>369.6</x:v>
      </x:c>
      <x:c r="N512" s="18" t="n">
        <x:f>J512*K512</x:f>
        <x:v>2430</x:v>
      </x:c>
      <x:c r="O512" s="18" t="n">
        <x:f>J512*L512</x:f>
        <x:v>140</x:v>
      </x:c>
      <x:c r="P512" s="18" t="n">
        <x:f>J512*M512</x:f>
        <x:v>3696</x:v>
      </x:c>
      <x:c r="Q512" s="22" t="n">
        <x:f>'01 Controls'!$E$23*'02 Cargo Classes'!$M$9</x:f>
        <x:v>0</x:v>
      </x:c>
      <x:c r="R512" s="22" t="n">
        <x:f>'01 Controls'!$F$23*'02 Cargo Classes'!$N$9</x:f>
        <x:v>0.2</x:v>
      </x:c>
      <x:c r="S512" s="22" t="n">
        <x:f>'01 Controls'!$G$23*'02 Cargo Classes'!$O$9</x:f>
        <x:v>0.6</x:v>
      </x:c>
      <x:c r="T512" s="22" t="n">
        <x:f>'01 Controls'!$H$23*'02 Cargo Classes'!$P$9</x:f>
        <x:v>0.075</x:v>
      </x:c>
      <x:c r="U512" s="22" t="n">
        <x:f>SUM(Q512:T512)</x:f>
        <x:v>0.875</x:v>
      </x:c>
      <x:c r="V512" s="18" t="n">
        <x:f>IF(U512=0,0,N512*Q512/U512)</x:f>
        <x:v>0</x:v>
      </x:c>
      <x:c r="W512" s="18" t="n">
        <x:f>IF(U512=0,0,P512*Q512/U512)</x:f>
        <x:v>0</x:v>
      </x:c>
      <x:c r="X512" s="18" t="n">
        <x:f>MAX(V512,W512*'01 Controls'!$E$12)</x:f>
        <x:v>0</x:v>
      </x:c>
      <x:c r="Y512" s="18" t="n">
        <x:f>IF(U512=0,0,N512*R512/U512)</x:f>
        <x:v>555.4285714285714</x:v>
      </x:c>
      <x:c r="Z512" s="18" t="n">
        <x:f>IF(U512=0,0,P512*R512/U512)</x:f>
        <x:v>844.8000000000001</x:v>
      </x:c>
      <x:c r="AA512" s="18" t="n">
        <x:f>MAX(Y512,Z512*'01 Controls'!$E$13)</x:f>
        <x:v>555.4285714285714</x:v>
      </x:c>
      <x:c r="AB512" s="18" t="n">
        <x:f>IF(U512=0,0,N512*S512/U512)</x:f>
        <x:v>1666.2857142857142</x:v>
      </x:c>
      <x:c r="AC512" s="18" t="n">
        <x:f>IF(U512=0,0,P512*S512/U512)</x:f>
        <x:v>2534.4</x:v>
      </x:c>
      <x:c r="AD512" s="18" t="n">
        <x:f>MAX(AB512,AC512*'01 Controls'!$E$14)</x:f>
        <x:v>1666.2857142857142</x:v>
      </x:c>
      <x:c r="AE512" s="18" t="n">
        <x:f>IF(U512=0,0,N512*T512/U512)</x:f>
        <x:v>208.28571428571428</x:v>
      </x:c>
      <x:c r="AF512" s="18" t="n">
        <x:f>IF(U512=0,0,P512*T512/U512)</x:f>
        <x:v>316.8</x:v>
      </x:c>
      <x:c r="AG512" s="18" t="n">
        <x:f>MAX(AE512,AF512*'01 Controls'!$E$15)</x:f>
        <x:v>208.28571428571428</x:v>
      </x:c>
      <x:c r="AH512" s="18" t="n">
        <x:f>SUM(V512,Y512,AB512,AE512)</x:f>
        <x:v>2430</x:v>
      </x:c>
      <x:c r="AI512" s="18" t="n">
        <x:f>N512-AH512</x:f>
        <x:v>0</x:v>
      </x:c>
      <x:c r="AJ512" s="18" t="n">
        <x:f>V512*INDEX('07 Mode Capacity'!$P$6:$P$17,MATCH("AIR-"&amp;I512,'07 Mode Capacity'!$C$6:$C$17,0))</x:f>
        <x:v>0</x:v>
      </x:c>
      <x:c r="AK512" s="18" t="n">
        <x:f>Y512*INDEX('07 Mode Capacity'!$P$6:$P$17,MATCH("OCEAN-"&amp;I512,'07 Mode Capacity'!$C$6:$C$17,0))</x:f>
        <x:v>48.67569389060832</x:v>
      </x:c>
      <x:c r="AL512" s="18" t="n">
        <x:f>AB512*INDEX('07 Mode Capacity'!$P$6:$P$17,MATCH("LAND-"&amp;I512,'07 Mode Capacity'!$C$6:$C$17,0))</x:f>
        <x:v>203.36662143109677</x:v>
      </x:c>
      <x:c r="AM512" s="18" t="n">
        <x:f>AE512*INDEX('07 Mode Capacity'!$P$6:$P$17,MATCH("INLAND-"&amp;I512,'07 Mode Capacity'!$C$6:$C$17,0))</x:f>
        <x:v>131.47710124757654</x:v>
      </x:c>
      <x:c r="AN512" s="18" t="n">
        <x:f>SUM(AJ512:AM512)</x:f>
        <x:v>383.51941656928165</x:v>
      </x:c>
      <x:c r="AO512" s="17" t="n">
        <x:f>IF(N512=0,1,AN512/N512)</x:f>
        <x:v>0.15782692039888133</x:v>
      </x:c>
      <x:c r="AP512" s="11" t="str">
        <x:f>IF(AO512&gt;='01 Controls'!$E$16,"PASS","FAIL")</x:f>
        <x:v>FAIL</x:v>
      </x:c>
      <x:c r="AQ512" s="11" t="str">
        <x:v>UNQUANTIFIED</x:v>
      </x:c>
      <x:c r="AR512" s="11" t="str">
        <x:v>Position-class planning record; serial item and receiver open</x:v>
      </x:c>
      <x:c r="AS512" s="26"/>
      <x:c r="AT512" s="26"/>
    </x:row>
    <x:row r="513">
      <x:c r="C513" s="11" t="str">
        <x:v>C2-L-HCG-TNK-20</x:v>
      </x:c>
      <x:c r="D513" s="11" t="str">
        <x:v>C2</x:v>
      </x:c>
      <x:c r="E513" s="11" t="str">
        <x:v>Gulf–Atlantic hurricane</x:v>
      </x:c>
      <x:c r="F513" s="11" t="str">
        <x:v>L-HCG</x:v>
      </x:c>
      <x:c r="G513" s="11" t="str">
        <x:v>Flood and hydraulic-control group</x:v>
      </x:c>
      <x:c r="H513" s="11" t="str">
        <x:v>TNK-20</x:v>
      </x:c>
      <x:c r="I513" s="19" t="n">
        <x:v>48</x:v>
      </x:c>
      <x:c r="J513" s="21" t="n">
        <x:v>10</x:v>
      </x:c>
      <x:c r="K513" s="18" t="n">
        <x:f>'05 Cargo Register'!K65</x:f>
        <x:v>243</x:v>
      </x:c>
      <x:c r="L513" s="18" t="n">
        <x:f>'05 Cargo Register'!N65</x:f>
        <x:v>15</x:v>
      </x:c>
      <x:c r="M513" s="18" t="n">
        <x:f>'05 Cargo Register'!O65</x:f>
        <x:v>318.75</x:v>
      </x:c>
      <x:c r="N513" s="18" t="n">
        <x:f>J513*K513</x:f>
        <x:v>2430</x:v>
      </x:c>
      <x:c r="O513" s="18" t="n">
        <x:f>J513*L513</x:f>
        <x:v>150</x:v>
      </x:c>
      <x:c r="P513" s="18" t="n">
        <x:f>J513*M513</x:f>
        <x:v>3187.5</x:v>
      </x:c>
      <x:c r="Q513" s="22" t="n">
        <x:f>'01 Controls'!$E$23*'02 Cargo Classes'!$M$10</x:f>
        <x:v>0</x:v>
      </x:c>
      <x:c r="R513" s="22" t="n">
        <x:f>'01 Controls'!$F$23*'02 Cargo Classes'!$N$10</x:f>
        <x:v>0.24</x:v>
      </x:c>
      <x:c r="S513" s="22" t="n">
        <x:f>'01 Controls'!$G$23*'02 Cargo Classes'!$O$10</x:f>
        <x:v>0.6</x:v>
      </x:c>
      <x:c r="T513" s="22" t="n">
        <x:f>'01 Controls'!$H$23*'02 Cargo Classes'!$P$10</x:f>
        <x:v>0.15</x:v>
      </x:c>
      <x:c r="U513" s="22" t="n">
        <x:f>SUM(Q513:T513)</x:f>
        <x:v>0.99</x:v>
      </x:c>
      <x:c r="V513" s="18" t="n">
        <x:f>IF(U513=0,0,N513*Q513/U513)</x:f>
        <x:v>0</x:v>
      </x:c>
      <x:c r="W513" s="18" t="n">
        <x:f>IF(U513=0,0,P513*Q513/U513)</x:f>
        <x:v>0</x:v>
      </x:c>
      <x:c r="X513" s="18" t="n">
        <x:f>MAX(V513,W513*'01 Controls'!$E$12)</x:f>
        <x:v>0</x:v>
      </x:c>
      <x:c r="Y513" s="18" t="n">
        <x:f>IF(U513=0,0,N513*R513/U513)</x:f>
        <x:v>589.090909090909</x:v>
      </x:c>
      <x:c r="Z513" s="18" t="n">
        <x:f>IF(U513=0,0,P513*R513/U513)</x:f>
        <x:v>772.7272727272727</x:v>
      </x:c>
      <x:c r="AA513" s="18" t="n">
        <x:f>MAX(Y513,Z513*'01 Controls'!$E$13)</x:f>
        <x:v>589.090909090909</x:v>
      </x:c>
      <x:c r="AB513" s="18" t="n">
        <x:f>IF(U513=0,0,N513*S513/U513)</x:f>
        <x:v>1472.7272727272727</x:v>
      </x:c>
      <x:c r="AC513" s="18" t="n">
        <x:f>IF(U513=0,0,P513*S513/U513)</x:f>
        <x:v>1931.8181818181818</x:v>
      </x:c>
      <x:c r="AD513" s="18" t="n">
        <x:f>MAX(AB513,AC513*'01 Controls'!$E$14)</x:f>
        <x:v>1472.7272727272727</x:v>
      </x:c>
      <x:c r="AE513" s="18" t="n">
        <x:f>IF(U513=0,0,N513*T513/U513)</x:f>
        <x:v>368.1818181818182</x:v>
      </x:c>
      <x:c r="AF513" s="18" t="n">
        <x:f>IF(U513=0,0,P513*T513/U513)</x:f>
        <x:v>482.95454545454544</x:v>
      </x:c>
      <x:c r="AG513" s="18" t="n">
        <x:f>MAX(AE513,AF513*'01 Controls'!$E$15)</x:f>
        <x:v>368.1818181818182</x:v>
      </x:c>
      <x:c r="AH513" s="18" t="n">
        <x:f>SUM(V513,Y513,AB513,AE513)</x:f>
        <x:v>2430</x:v>
      </x:c>
      <x:c r="AI513" s="18" t="n">
        <x:f>N513-AH513</x:f>
        <x:v>0</x:v>
      </x:c>
      <x:c r="AJ513" s="18" t="n">
        <x:f>V513*INDEX('07 Mode Capacity'!$P$6:$P$17,MATCH("AIR-"&amp;I513,'07 Mode Capacity'!$C$6:$C$17,0))</x:f>
        <x:v>0</x:v>
      </x:c>
      <x:c r="AK513" s="18" t="n">
        <x:f>Y513*INDEX('07 Mode Capacity'!$P$6:$P$17,MATCH("OCEAN-"&amp;I513,'07 Mode Capacity'!$C$6:$C$17,0))</x:f>
        <x:v>51.62573594458457</x:v>
      </x:c>
      <x:c r="AL513" s="18" t="n">
        <x:f>AB513*INDEX('07 Mode Capacity'!$P$6:$P$17,MATCH("LAND-"&amp;I513,'07 Mode Capacity'!$C$6:$C$17,0))</x:f>
        <x:v>179.743226012333</x:v>
      </x:c>
      <x:c r="AM513" s="18" t="n">
        <x:f>AE513*INDEX('07 Mode Capacity'!$P$6:$P$17,MATCH("INLAND-"&amp;I513,'07 Mode Capacity'!$C$6:$C$17,0))</x:f>
        <x:v>232.4090173568272</x:v>
      </x:c>
      <x:c r="AN513" s="18" t="n">
        <x:f>SUM(AJ513:AM513)</x:f>
        <x:v>463.77797931374477</x:v>
      </x:c>
      <x:c r="AO513" s="17" t="n">
        <x:f>IF(N513=0,1,AN513/N513)</x:f>
        <x:v>0.1908551355200596</x:v>
      </x:c>
      <x:c r="AP513" s="11" t="str">
        <x:f>IF(AO513&gt;='01 Controls'!$E$16,"PASS","FAIL")</x:f>
        <x:v>FAIL</x:v>
      </x:c>
      <x:c r="AQ513" s="11" t="str">
        <x:v>UNQUANTIFIED</x:v>
      </x:c>
      <x:c r="AR513" s="11" t="str">
        <x:v>Position-class planning record; serial item and receiver open</x:v>
      </x:c>
      <x:c r="AS513" s="26"/>
      <x:c r="AT513" s="26"/>
    </x:row>
    <x:row r="514">
      <x:c r="C514" s="11" t="str">
        <x:v>C2-L-HCG-FLR-24</x:v>
      </x:c>
      <x:c r="D514" s="11" t="str">
        <x:v>C2</x:v>
      </x:c>
      <x:c r="E514" s="11" t="str">
        <x:v>Gulf–Atlantic hurricane</x:v>
      </x:c>
      <x:c r="F514" s="11" t="str">
        <x:v>L-HCG</x:v>
      </x:c>
      <x:c r="G514" s="11" t="str">
        <x:v>Flood and hydraulic-control group</x:v>
      </x:c>
      <x:c r="H514" s="11" t="str">
        <x:v>FLR-24</x:v>
      </x:c>
      <x:c r="I514" s="19" t="n">
        <x:v>48</x:v>
      </x:c>
      <x:c r="J514" s="21" t="n">
        <x:v>10</x:v>
      </x:c>
      <x:c r="K514" s="18" t="n">
        <x:f>'05 Cargo Register'!K66</x:f>
        <x:v>546.75</x:v>
      </x:c>
      <x:c r="L514" s="18" t="n">
        <x:f>'05 Cargo Register'!N66</x:f>
        <x:v>27</x:v>
      </x:c>
      <x:c r="M514" s="18" t="n">
        <x:f>'05 Cargo Register'!O66</x:f>
        <x:v>864</x:v>
      </x:c>
      <x:c r="N514" s="18" t="n">
        <x:f>J514*K514</x:f>
        <x:v>5467.5</x:v>
      </x:c>
      <x:c r="O514" s="18" t="n">
        <x:f>J514*L514</x:f>
        <x:v>270</x:v>
      </x:c>
      <x:c r="P514" s="18" t="n">
        <x:f>J514*M514</x:f>
        <x:v>8640</x:v>
      </x:c>
      <x:c r="Q514" s="22" t="n">
        <x:f>'01 Controls'!$E$23*'02 Cargo Classes'!$M$11</x:f>
        <x:v>0</x:v>
      </x:c>
      <x:c r="R514" s="22" t="n">
        <x:f>'01 Controls'!$F$23*'02 Cargo Classes'!$N$11</x:f>
        <x:v>0.24</x:v>
      </x:c>
      <x:c r="S514" s="22" t="n">
        <x:f>'01 Controls'!$G$23*'02 Cargo Classes'!$O$11</x:f>
        <x:v>0.6</x:v>
      </x:c>
      <x:c r="T514" s="22" t="n">
        <x:f>'01 Controls'!$H$23*'02 Cargo Classes'!$P$11</x:f>
        <x:v>0.12</x:v>
      </x:c>
      <x:c r="U514" s="22" t="n">
        <x:f>SUM(Q514:T514)</x:f>
        <x:v>0.96</x:v>
      </x:c>
      <x:c r="V514" s="18" t="n">
        <x:f>IF(U514=0,0,N514*Q514/U514)</x:f>
        <x:v>0</x:v>
      </x:c>
      <x:c r="W514" s="18" t="n">
        <x:f>IF(U514=0,0,P514*Q514/U514)</x:f>
        <x:v>0</x:v>
      </x:c>
      <x:c r="X514" s="18" t="n">
        <x:f>MAX(V514,W514*'01 Controls'!$E$12)</x:f>
        <x:v>0</x:v>
      </x:c>
      <x:c r="Y514" s="18" t="n">
        <x:f>IF(U514=0,0,N514*R514/U514)</x:f>
        <x:v>1366.875</x:v>
      </x:c>
      <x:c r="Z514" s="18" t="n">
        <x:f>IF(U514=0,0,P514*R514/U514)</x:f>
        <x:v>2160</x:v>
      </x:c>
      <x:c r="AA514" s="18" t="n">
        <x:f>MAX(Y514,Z514*'01 Controls'!$E$13)</x:f>
        <x:v>1366.875</x:v>
      </x:c>
      <x:c r="AB514" s="18" t="n">
        <x:f>IF(U514=0,0,N514*S514/U514)</x:f>
        <x:v>3417.1875</x:v>
      </x:c>
      <x:c r="AC514" s="18" t="n">
        <x:f>IF(U514=0,0,P514*S514/U514)</x:f>
        <x:v>5400</x:v>
      </x:c>
      <x:c r="AD514" s="18" t="n">
        <x:f>MAX(AB514,AC514*'01 Controls'!$E$14)</x:f>
        <x:v>3417.1875</x:v>
      </x:c>
      <x:c r="AE514" s="18" t="n">
        <x:f>IF(U514=0,0,N514*T514/U514)</x:f>
        <x:v>683.4375</x:v>
      </x:c>
      <x:c r="AF514" s="18" t="n">
        <x:f>IF(U514=0,0,P514*T514/U514)</x:f>
        <x:v>1080</x:v>
      </x:c>
      <x:c r="AG514" s="18" t="n">
        <x:f>MAX(AE514,AF514*'01 Controls'!$E$15)</x:f>
        <x:v>683.4375</x:v>
      </x:c>
      <x:c r="AH514" s="18" t="n">
        <x:f>SUM(V514,Y514,AB514,AE514)</x:f>
        <x:v>5467.5</x:v>
      </x:c>
      <x:c r="AI514" s="18" t="n">
        <x:f>N514-AH514</x:f>
        <x:v>0</x:v>
      </x:c>
      <x:c r="AJ514" s="18" t="n">
        <x:f>V514*INDEX('07 Mode Capacity'!$P$6:$P$17,MATCH("AIR-"&amp;I514,'07 Mode Capacity'!$C$6:$C$17,0))</x:f>
        <x:v>0</x:v>
      </x:c>
      <x:c r="AK514" s="18" t="n">
        <x:f>Y514*INDEX('07 Mode Capacity'!$P$6:$P$17,MATCH("OCEAN-"&amp;I514,'07 Mode Capacity'!$C$6:$C$17,0))</x:f>
        <x:v>119.7878404339189</x:v>
      </x:c>
      <x:c r="AL514" s="18" t="n">
        <x:f>AB514*INDEX('07 Mode Capacity'!$P$6:$P$17,MATCH("LAND-"&amp;I514,'07 Mode Capacity'!$C$6:$C$17,0))</x:f>
        <x:v>417.0604541067414</x:v>
      </x:c>
      <x:c r="AM514" s="18" t="n">
        <x:f>AE514*INDEX('07 Mode Capacity'!$P$6:$P$17,MATCH("INLAND-"&amp;I514,'07 Mode Capacity'!$C$6:$C$17,0))</x:f>
        <x:v>431.4092384686105</x:v>
      </x:c>
      <x:c r="AN514" s="18" t="n">
        <x:f>SUM(AJ514:AM514)</x:f>
        <x:v>968.2575330092708</x:v>
      </x:c>
      <x:c r="AO514" s="17" t="n">
        <x:f>IF(N514=0,1,AN514/N514)</x:f>
        <x:v>0.17709328450100975</x:v>
      </x:c>
      <x:c r="AP514" s="11" t="str">
        <x:f>IF(AO514&gt;='01 Controls'!$E$16,"PASS","FAIL")</x:f>
        <x:v>FAIL</x:v>
      </x:c>
      <x:c r="AQ514" s="11" t="str">
        <x:v>UNQUANTIFIED</x:v>
      </x:c>
      <x:c r="AR514" s="11" t="str">
        <x:v>Position-class planning record; serial item and receiver open</x:v>
      </x:c>
      <x:c r="AS514" s="26"/>
      <x:c r="AT514" s="26"/>
    </x:row>
    <x:row r="515">
      <x:c r="C515" s="11" t="str">
        <x:v>C2-L-HCG-ROL-30</x:v>
      </x:c>
      <x:c r="D515" s="11" t="str">
        <x:v>C2</x:v>
      </x:c>
      <x:c r="E515" s="11" t="str">
        <x:v>Gulf–Atlantic hurricane</x:v>
      </x:c>
      <x:c r="F515" s="11" t="str">
        <x:v>L-HCG</x:v>
      </x:c>
      <x:c r="G515" s="11" t="str">
        <x:v>Flood and hydraulic-control group</x:v>
      </x:c>
      <x:c r="H515" s="11" t="str">
        <x:v>ROL-30</x:v>
      </x:c>
      <x:c r="I515" s="19" t="n">
        <x:v>48</x:v>
      </x:c>
      <x:c r="J515" s="21" t="n">
        <x:v>10</x:v>
      </x:c>
      <x:c r="K515" s="18" t="n">
        <x:f>'05 Cargo Register'!K67</x:f>
        <x:v>759.375</x:v>
      </x:c>
      <x:c r="L515" s="18" t="n">
        <x:f>'05 Cargo Register'!N67</x:f>
        <x:v>32</x:v>
      </x:c>
      <x:c r="M515" s="18" t="n">
        <x:f>'05 Cargo Register'!O67</x:f>
        <x:v>2040</x:v>
      </x:c>
      <x:c r="N515" s="18" t="n">
        <x:f>J515*K515</x:f>
        <x:v>7593.75</x:v>
      </x:c>
      <x:c r="O515" s="18" t="n">
        <x:f>J515*L515</x:f>
        <x:v>320</x:v>
      </x:c>
      <x:c r="P515" s="18" t="n">
        <x:f>J515*M515</x:f>
        <x:v>20400</x:v>
      </x:c>
      <x:c r="Q515" s="22" t="n">
        <x:f>'01 Controls'!$E$23*'02 Cargo Classes'!$M$12</x:f>
        <x:v>0</x:v>
      </x:c>
      <x:c r="R515" s="22" t="n">
        <x:f>'01 Controls'!$F$23*'02 Cargo Classes'!$N$12</x:f>
        <x:v>0.2</x:v>
      </x:c>
      <x:c r="S515" s="22" t="n">
        <x:f>'01 Controls'!$G$23*'02 Cargo Classes'!$O$12</x:f>
        <x:v>0.8999999999999999</x:v>
      </x:c>
      <x:c r="T515" s="22" t="n">
        <x:f>'01 Controls'!$H$23*'02 Cargo Classes'!$P$12</x:f>
        <x:v>0.09</x:v>
      </x:c>
      <x:c r="U515" s="22" t="n">
        <x:f>SUM(Q515:T515)</x:f>
        <x:v>1.19</x:v>
      </x:c>
      <x:c r="V515" s="18" t="n">
        <x:f>IF(U515=0,0,N515*Q515/U515)</x:f>
        <x:v>0</x:v>
      </x:c>
      <x:c r="W515" s="18" t="n">
        <x:f>IF(U515=0,0,P515*Q515/U515)</x:f>
        <x:v>0</x:v>
      </x:c>
      <x:c r="X515" s="18" t="n">
        <x:f>MAX(V515,W515*'01 Controls'!$E$12)</x:f>
        <x:v>0</x:v>
      </x:c>
      <x:c r="Y515" s="18" t="n">
        <x:f>IF(U515=0,0,N515*R515/U515)</x:f>
        <x:v>1276.2605042016808</x:v>
      </x:c>
      <x:c r="Z515" s="18" t="n">
        <x:f>IF(U515=0,0,P515*R515/U515)</x:f>
        <x:v>3428.571428571429</x:v>
      </x:c>
      <x:c r="AA515" s="18" t="n">
        <x:f>MAX(Y515,Z515*'01 Controls'!$E$13)</x:f>
        <x:v>1276.2605042016808</x:v>
      </x:c>
      <x:c r="AB515" s="18" t="n">
        <x:f>IF(U515=0,0,N515*S515/U515)</x:f>
        <x:v>5743.172268907562</x:v>
      </x:c>
      <x:c r="AC515" s="18" t="n">
        <x:f>IF(U515=0,0,P515*S515/U515)</x:f>
        <x:v>15428.57142857143</x:v>
      </x:c>
      <x:c r="AD515" s="18" t="n">
        <x:f>MAX(AB515,AC515*'01 Controls'!$E$14)</x:f>
        <x:v>5743.172268907562</x:v>
      </x:c>
      <x:c r="AE515" s="18" t="n">
        <x:f>IF(U515=0,0,N515*T515/U515)</x:f>
        <x:v>574.3172268907563</x:v>
      </x:c>
      <x:c r="AF515" s="18" t="n">
        <x:f>IF(U515=0,0,P515*T515/U515)</x:f>
        <x:v>1542.857142857143</x:v>
      </x:c>
      <x:c r="AG515" s="18" t="n">
        <x:f>MAX(AE515,AF515*'01 Controls'!$E$15)</x:f>
        <x:v>574.3172268907563</x:v>
      </x:c>
      <x:c r="AH515" s="18" t="n">
        <x:f>SUM(V515,Y515,AB515,AE515)</x:f>
        <x:v>7593.75</x:v>
      </x:c>
      <x:c r="AI515" s="18" t="n">
        <x:f>N515-AH515</x:f>
        <x:v>0</x:v>
      </x:c>
      <x:c r="AJ515" s="18" t="n">
        <x:f>V515*INDEX('07 Mode Capacity'!$P$6:$P$17,MATCH("AIR-"&amp;I515,'07 Mode Capacity'!$C$6:$C$17,0))</x:f>
        <x:v>0</x:v>
      </x:c>
      <x:c r="AK515" s="18" t="n">
        <x:f>Y515*INDEX('07 Mode Capacity'!$P$6:$P$17,MATCH("OCEAN-"&amp;I515,'07 Mode Capacity'!$C$6:$C$17,0))</x:f>
        <x:v>111.84672309422868</x:v>
      </x:c>
      <x:c r="AL515" s="18" t="n">
        <x:f>AB515*INDEX('07 Mode Capacity'!$P$6:$P$17,MATCH("LAND-"&amp;I515,'07 Mode Capacity'!$C$6:$C$17,0))</x:f>
        <x:v>700.9419396751956</x:v>
      </x:c>
      <x:c r="AM515" s="18" t="n">
        <x:f>AE515*INDEX('07 Mode Capacity'!$P$6:$P$17,MATCH("INLAND-"&amp;I515,'07 Mode Capacity'!$C$6:$C$17,0))</x:f>
        <x:v>362.52877182236176</x:v>
      </x:c>
      <x:c r="AN515" s="18" t="n">
        <x:f>SUM(AJ515:AM515)</x:f>
        <x:v>1175.317434591786</x:v>
      </x:c>
      <x:c r="AO515" s="17" t="n">
        <x:f>IF(N515=0,1,AN515/N515)</x:f>
        <x:v>0.15477431237422695</x:v>
      </x:c>
      <x:c r="AP515" s="11" t="str">
        <x:f>IF(AO515&gt;='01 Controls'!$E$16,"PASS","FAIL")</x:f>
        <x:v>FAIL</x:v>
      </x:c>
      <x:c r="AQ515" s="11" t="str">
        <x:v>UNQUANTIFIED</x:v>
      </x:c>
      <x:c r="AR515" s="11" t="str">
        <x:v>Position-class planning record; serial item and receiver open</x:v>
      </x:c>
      <x:c r="AS515" s="26"/>
      <x:c r="AT515" s="26"/>
    </x:row>
    <x:row r="516">
      <x:c r="C516" s="11" t="str">
        <x:v>C2-L-HCG-LIN-18</x:v>
      </x:c>
      <x:c r="D516" s="11" t="str">
        <x:v>C2</x:v>
      </x:c>
      <x:c r="E516" s="11" t="str">
        <x:v>Gulf–Atlantic hurricane</x:v>
      </x:c>
      <x:c r="F516" s="11" t="str">
        <x:v>L-HCG</x:v>
      </x:c>
      <x:c r="G516" s="11" t="str">
        <x:v>Flood and hydraulic-control group</x:v>
      </x:c>
      <x:c r="H516" s="11" t="str">
        <x:v>LIN-18</x:v>
      </x:c>
      <x:c r="I516" s="19" t="n">
        <x:v>72</x:v>
      </x:c>
      <x:c r="J516" s="21" t="n">
        <x:v>10</x:v>
      </x:c>
      <x:c r="K516" s="18" t="n">
        <x:f>'05 Cargo Register'!K68</x:f>
        <x:v>303.75</x:v>
      </x:c>
      <x:c r="L516" s="18" t="n">
        <x:f>'05 Cargo Register'!N68</x:f>
        <x:v>22</x:v>
      </x:c>
      <x:c r="M516" s="18" t="n">
        <x:f>'05 Cargo Register'!O68</x:f>
        <x:v>968</x:v>
      </x:c>
      <x:c r="N516" s="18" t="n">
        <x:f>J516*K516</x:f>
        <x:v>3037.5</x:v>
      </x:c>
      <x:c r="O516" s="18" t="n">
        <x:f>J516*L516</x:f>
        <x:v>220</x:v>
      </x:c>
      <x:c r="P516" s="18" t="n">
        <x:f>J516*M516</x:f>
        <x:v>9680</x:v>
      </x:c>
      <x:c r="Q516" s="22" t="n">
        <x:f>'01 Controls'!$E$23*'02 Cargo Classes'!$M$13</x:f>
        <x:v>0</x:v>
      </x:c>
      <x:c r="R516" s="22" t="n">
        <x:f>'01 Controls'!$F$23*'02 Cargo Classes'!$N$13</x:f>
        <x:v>0.24</x:v>
      </x:c>
      <x:c r="S516" s="22" t="n">
        <x:f>'01 Controls'!$G$23*'02 Cargo Classes'!$O$13</x:f>
        <x:v>0.6</x:v>
      </x:c>
      <x:c r="T516" s="22" t="n">
        <x:f>'01 Controls'!$H$23*'02 Cargo Classes'!$P$13</x:f>
        <x:v>0.15</x:v>
      </x:c>
      <x:c r="U516" s="22" t="n">
        <x:f>SUM(Q516:T516)</x:f>
        <x:v>0.99</x:v>
      </x:c>
      <x:c r="V516" s="18" t="n">
        <x:f>IF(U516=0,0,N516*Q516/U516)</x:f>
        <x:v>0</x:v>
      </x:c>
      <x:c r="W516" s="18" t="n">
        <x:f>IF(U516=0,0,P516*Q516/U516)</x:f>
        <x:v>0</x:v>
      </x:c>
      <x:c r="X516" s="18" t="n">
        <x:f>MAX(V516,W516*'01 Controls'!$E$12)</x:f>
        <x:v>0</x:v>
      </x:c>
      <x:c r="Y516" s="18" t="n">
        <x:f>IF(U516=0,0,N516*R516/U516)</x:f>
        <x:v>736.3636363636364</x:v>
      </x:c>
      <x:c r="Z516" s="18" t="n">
        <x:f>IF(U516=0,0,P516*R516/U516)</x:f>
        <x:v>2346.6666666666665</x:v>
      </x:c>
      <x:c r="AA516" s="18" t="n">
        <x:f>MAX(Y516,Z516*'01 Controls'!$E$13)</x:f>
        <x:v>736.3636363636364</x:v>
      </x:c>
      <x:c r="AB516" s="18" t="n">
        <x:f>IF(U516=0,0,N516*S516/U516)</x:f>
        <x:v>1840.909090909091</x:v>
      </x:c>
      <x:c r="AC516" s="18" t="n">
        <x:f>IF(U516=0,0,P516*S516/U516)</x:f>
        <x:v>5866.666666666667</x:v>
      </x:c>
      <x:c r="AD516" s="18" t="n">
        <x:f>MAX(AB516,AC516*'01 Controls'!$E$14)</x:f>
        <x:v>1840.909090909091</x:v>
      </x:c>
      <x:c r="AE516" s="18" t="n">
        <x:f>IF(U516=0,0,N516*T516/U516)</x:f>
        <x:v>460.22727272727275</x:v>
      </x:c>
      <x:c r="AF516" s="18" t="n">
        <x:f>IF(U516=0,0,P516*T516/U516)</x:f>
        <x:v>1466.6666666666667</x:v>
      </x:c>
      <x:c r="AG516" s="18" t="n">
        <x:f>MAX(AE516,AF516*'01 Controls'!$E$15)</x:f>
        <x:v>460.22727272727275</x:v>
      </x:c>
      <x:c r="AH516" s="18" t="n">
        <x:f>SUM(V516,Y516,AB516,AE516)</x:f>
        <x:v>3037.5</x:v>
      </x:c>
      <x:c r="AI516" s="18" t="n">
        <x:f>N516-AH516</x:f>
        <x:v>0</x:v>
      </x:c>
      <x:c r="AJ516" s="18" t="n">
        <x:f>V516*INDEX('07 Mode Capacity'!$P$6:$P$17,MATCH("AIR-"&amp;I516,'07 Mode Capacity'!$C$6:$C$17,0))</x:f>
        <x:v>0</x:v>
      </x:c>
      <x:c r="AK516" s="18" t="n">
        <x:f>Y516*INDEX('07 Mode Capacity'!$P$6:$P$17,MATCH("OCEAN-"&amp;I516,'07 Mode Capacity'!$C$6:$C$17,0))</x:f>
        <x:v>576.4018747920582</x:v>
      </x:c>
      <x:c r="AL516" s="18" t="n">
        <x:f>AB516*INDEX('07 Mode Capacity'!$P$6:$P$17,MATCH("LAND-"&amp;I516,'07 Mode Capacity'!$C$6:$C$17,0))</x:f>
        <x:v>1316.2688228907618</x:v>
      </x:c>
      <x:c r="AM516" s="18" t="n">
        <x:f>AE516*INDEX('07 Mode Capacity'!$P$6:$P$17,MATCH("INLAND-"&amp;I516,'07 Mode Capacity'!$C$6:$C$17,0))</x:f>
        <x:v>460.22727272727275</x:v>
      </x:c>
      <x:c r="AN516" s="18" t="n">
        <x:f>SUM(AJ516:AM516)</x:f>
        <x:v>2352.897970410093</x:v>
      </x:c>
      <x:c r="AO516" s="17" t="n">
        <x:f>IF(N516=0,1,AN516/N516)</x:f>
        <x:v>0.7746166157728701</x:v>
      </x:c>
      <x:c r="AP516" s="11" t="str">
        <x:f>IF(AO516&gt;='01 Controls'!$E$16,"PASS","FAIL")</x:f>
        <x:v>FAIL</x:v>
      </x:c>
      <x:c r="AQ516" s="11" t="str">
        <x:v>UNQUANTIFIED</x:v>
      </x:c>
      <x:c r="AR516" s="11" t="str">
        <x:v>Position-class planning record; serial item and receiver open</x:v>
      </x:c>
      <x:c r="AS516" s="26"/>
      <x:c r="AT516" s="26"/>
    </x:row>
    <x:row r="517">
      <x:c r="C517" s="11" t="str">
        <x:v>C2-L-HCG-BLK-08</x:v>
      </x:c>
      <x:c r="D517" s="11" t="str">
        <x:v>C2</x:v>
      </x:c>
      <x:c r="E517" s="11" t="str">
        <x:v>Gulf–Atlantic hurricane</x:v>
      </x:c>
      <x:c r="F517" s="11" t="str">
        <x:v>L-HCG</x:v>
      </x:c>
      <x:c r="G517" s="11" t="str">
        <x:v>Flood and hydraulic-control group</x:v>
      </x:c>
      <x:c r="H517" s="11" t="str">
        <x:v>BLK-08</x:v>
      </x:c>
      <x:c r="I517" s="19" t="n">
        <x:v>48</x:v>
      </x:c>
      <x:c r="J517" s="21" t="n">
        <x:v>10</x:v>
      </x:c>
      <x:c r="K517" s="18" t="n">
        <x:f>'05 Cargo Register'!K69</x:f>
        <x:v>121.5</x:v>
      </x:c>
      <x:c r="L517" s="18" t="n">
        <x:f>'05 Cargo Register'!N69</x:f>
        <x:v>19</x:v>
      </x:c>
      <x:c r="M517" s="18" t="n">
        <x:f>'05 Cargo Register'!O69</x:f>
        <x:v>969</x:v>
      </x:c>
      <x:c r="N517" s="18" t="n">
        <x:f>J517*K517</x:f>
        <x:v>1215</x:v>
      </x:c>
      <x:c r="O517" s="18" t="n">
        <x:f>J517*L517</x:f>
        <x:v>190</x:v>
      </x:c>
      <x:c r="P517" s="18" t="n">
        <x:f>J517*M517</x:f>
        <x:v>9690</x:v>
      </x:c>
      <x:c r="Q517" s="22" t="n">
        <x:f>'01 Controls'!$E$23*'02 Cargo Classes'!$M$14</x:f>
        <x:v>0.05</x:v>
      </x:c>
      <x:c r="R517" s="22" t="n">
        <x:f>'01 Controls'!$F$23*'02 Cargo Classes'!$N$14</x:f>
        <x:v>0.16000000000000003</x:v>
      </x:c>
      <x:c r="S517" s="22" t="n">
        <x:f>'01 Controls'!$G$23*'02 Cargo Classes'!$O$14</x:f>
        <x:v>0.6</x:v>
      </x:c>
      <x:c r="T517" s="22" t="n">
        <x:f>'01 Controls'!$H$23*'02 Cargo Classes'!$P$14</x:f>
        <x:v>0.075</x:v>
      </x:c>
      <x:c r="U517" s="22" t="n">
        <x:f>SUM(Q517:T517)</x:f>
        <x:v>0.885</x:v>
      </x:c>
      <x:c r="V517" s="18" t="n">
        <x:f>IF(U517=0,0,N517*Q517/U517)</x:f>
        <x:v>68.64406779661017</x:v>
      </x:c>
      <x:c r="W517" s="18" t="n">
        <x:f>IF(U517=0,0,P517*Q517/U517)</x:f>
        <x:v>547.457627118644</x:v>
      </x:c>
      <x:c r="X517" s="18" t="n">
        <x:f>MAX(V517,W517*'01 Controls'!$E$12)</x:f>
        <x:v>136.864406779661</x:v>
      </x:c>
      <x:c r="Y517" s="18" t="n">
        <x:f>IF(U517=0,0,N517*R517/U517)</x:f>
        <x:v>219.66101694915258</x:v>
      </x:c>
      <x:c r="Z517" s="18" t="n">
        <x:f>IF(U517=0,0,P517*R517/U517)</x:f>
        <x:v>1751.8644067796613</x:v>
      </x:c>
      <x:c r="AA517" s="18" t="n">
        <x:f>MAX(Y517,Z517*'01 Controls'!$E$13)</x:f>
        <x:v>262.7796610169492</x:v>
      </x:c>
      <x:c r="AB517" s="18" t="n">
        <x:f>IF(U517=0,0,N517*S517/U517)</x:f>
        <x:v>823.728813559322</x:v>
      </x:c>
      <x:c r="AC517" s="18" t="n">
        <x:f>IF(U517=0,0,P517*S517/U517)</x:f>
        <x:v>6569.4915254237285</x:v>
      </x:c>
      <x:c r="AD517" s="18" t="n">
        <x:f>MAX(AB517,AC517*'01 Controls'!$E$14)</x:f>
        <x:v>1313.8983050847457</x:v>
      </x:c>
      <x:c r="AE517" s="18" t="n">
        <x:f>IF(U517=0,0,N517*T517/U517)</x:f>
        <x:v>102.96610169491525</x:v>
      </x:c>
      <x:c r="AF517" s="18" t="n">
        <x:f>IF(U517=0,0,P517*T517/U517)</x:f>
        <x:v>821.1864406779661</x:v>
      </x:c>
      <x:c r="AG517" s="18" t="n">
        <x:f>MAX(AE517,AF517*'01 Controls'!$E$15)</x:f>
        <x:v>147.81355932203388</x:v>
      </x:c>
      <x:c r="AH517" s="18" t="n">
        <x:f>SUM(V517,Y517,AB517,AE517)</x:f>
        <x:v>1215</x:v>
      </x:c>
      <x:c r="AI517" s="18" t="n">
        <x:f>N517-AH517</x:f>
        <x:v>0</x:v>
      </x:c>
      <x:c r="AJ517" s="18" t="n">
        <x:f>V517*INDEX('07 Mode Capacity'!$P$6:$P$17,MATCH("AIR-"&amp;I517,'07 Mode Capacity'!$C$6:$C$17,0))</x:f>
        <x:v>19.243379933417547</x:v>
      </x:c>
      <x:c r="AK517" s="18" t="n">
        <x:f>Y517*INDEX('07 Mode Capacity'!$P$6:$P$17,MATCH("OCEAN-"&amp;I517,'07 Mode Capacity'!$C$6:$C$17,0))</x:f>
        <x:v>19.25027442001459</x:v>
      </x:c>
      <x:c r="AL517" s="18" t="n">
        <x:f>AB517*INDEX('07 Mode Capacity'!$P$6:$P$17,MATCH("LAND-"&amp;I517,'07 Mode Capacity'!$C$6:$C$17,0))</x:f>
        <x:v>100.53434675266084</x:v>
      </x:c>
      <x:c r="AM517" s="18" t="n">
        <x:f>AE517*INDEX('07 Mode Capacity'!$P$6:$P$17,MATCH("INLAND-"&amp;I517,'07 Mode Capacity'!$C$6:$C$17,0))</x:f>
        <x:v>64.99574214216354</x:v>
      </x:c>
      <x:c r="AN517" s="18" t="n">
        <x:f>SUM(AJ517:AM517)</x:f>
        <x:v>204.0237432482565</x:v>
      </x:c>
      <x:c r="AO517" s="17" t="n">
        <x:f>IF(N517=0,1,AN517/N517)</x:f>
        <x:v>0.16792077633601357</x:v>
      </x:c>
      <x:c r="AP517" s="11" t="str">
        <x:f>IF(AO517&gt;='01 Controls'!$E$16,"PASS","FAIL")</x:f>
        <x:v>FAIL</x:v>
      </x:c>
      <x:c r="AQ517" s="11" t="str">
        <x:v>UNQUANTIFIED</x:v>
      </x:c>
      <x:c r="AR517" s="11" t="str">
        <x:v>Position-class planning record; serial item and receiver open</x:v>
      </x:c>
      <x:c r="AS517" s="26"/>
      <x:c r="AT517" s="26"/>
    </x:row>
    <x:row r="518">
      <x:c r="C518" s="11" t="str">
        <x:v>C2-L-HCG-OOG-80</x:v>
      </x:c>
      <x:c r="D518" s="11" t="str">
        <x:v>C2</x:v>
      </x:c>
      <x:c r="E518" s="11" t="str">
        <x:v>Gulf–Atlantic hurricane</x:v>
      </x:c>
      <x:c r="F518" s="11" t="str">
        <x:v>L-HCG</x:v>
      </x:c>
      <x:c r="G518" s="11" t="str">
        <x:v>Flood and hydraulic-control group</x:v>
      </x:c>
      <x:c r="H518" s="11" t="str">
        <x:v>OOG-80</x:v>
      </x:c>
      <x:c r="I518" s="19" t="n">
        <x:v>72</x:v>
      </x:c>
      <x:c r="J518" s="21" t="n">
        <x:v>10</x:v>
      </x:c>
      <x:c r="K518" s="18" t="n">
        <x:f>'05 Cargo Register'!K70</x:f>
        <x:v>303.75</x:v>
      </x:c>
      <x:c r="L518" s="18" t="n">
        <x:f>'05 Cargo Register'!N70</x:f>
        <x:v>6</x:v>
      </x:c>
      <x:c r="M518" s="18" t="n">
        <x:f>'05 Cargo Register'!O70</x:f>
        <x:v>1056</x:v>
      </x:c>
      <x:c r="N518" s="18" t="n">
        <x:f>J518*K518</x:f>
        <x:v>3037.5</x:v>
      </x:c>
      <x:c r="O518" s="18" t="n">
        <x:f>J518*L518</x:f>
        <x:v>60</x:v>
      </x:c>
      <x:c r="P518" s="18" t="n">
        <x:f>J518*M518</x:f>
        <x:v>10560</x:v>
      </x:c>
      <x:c r="Q518" s="22" t="n">
        <x:f>'01 Controls'!$E$23*'02 Cargo Classes'!$M$15</x:f>
        <x:v>0</x:v>
      </x:c>
      <x:c r="R518" s="22" t="n">
        <x:f>'01 Controls'!$F$23*'02 Cargo Classes'!$N$15</x:f>
        <x:v>0.4</x:v>
      </x:c>
      <x:c r="S518" s="22" t="n">
        <x:f>'01 Controls'!$G$23*'02 Cargo Classes'!$O$15</x:f>
        <x:v>0.36</x:v>
      </x:c>
      <x:c r="T518" s="22" t="n">
        <x:f>'01 Controls'!$H$23*'02 Cargo Classes'!$P$15</x:f>
        <x:v>0.075</x:v>
      </x:c>
      <x:c r="U518" s="22" t="n">
        <x:f>SUM(Q518:T518)</x:f>
        <x:v>0.835</x:v>
      </x:c>
      <x:c r="V518" s="18" t="n">
        <x:f>IF(U518=0,0,N518*Q518/U518)</x:f>
        <x:v>0</x:v>
      </x:c>
      <x:c r="W518" s="18" t="n">
        <x:f>IF(U518=0,0,P518*Q518/U518)</x:f>
        <x:v>0</x:v>
      </x:c>
      <x:c r="X518" s="18" t="n">
        <x:f>MAX(V518,W518*'01 Controls'!$E$12)</x:f>
        <x:v>0</x:v>
      </x:c>
      <x:c r="Y518" s="18" t="n">
        <x:f>IF(U518=0,0,N518*R518/U518)</x:f>
        <x:v>1455.0898203592815</x:v>
      </x:c>
      <x:c r="Z518" s="18" t="n">
        <x:f>IF(U518=0,0,P518*R518/U518)</x:f>
        <x:v>5058.68263473054</x:v>
      </x:c>
      <x:c r="AA518" s="18" t="n">
        <x:f>MAX(Y518,Z518*'01 Controls'!$E$13)</x:f>
        <x:v>1455.0898203592815</x:v>
      </x:c>
      <x:c r="AB518" s="18" t="n">
        <x:f>IF(U518=0,0,N518*S518/U518)</x:f>
        <x:v>1309.5808383233534</x:v>
      </x:c>
      <x:c r="AC518" s="18" t="n">
        <x:f>IF(U518=0,0,P518*S518/U518)</x:f>
        <x:v>4552.814371257485</x:v>
      </x:c>
      <x:c r="AD518" s="18" t="n">
        <x:f>MAX(AB518,AC518*'01 Controls'!$E$14)</x:f>
        <x:v>1309.5808383233534</x:v>
      </x:c>
      <x:c r="AE518" s="18" t="n">
        <x:f>IF(U518=0,0,N518*T518/U518)</x:f>
        <x:v>272.8293413173653</x:v>
      </x:c>
      <x:c r="AF518" s="18" t="n">
        <x:f>IF(U518=0,0,P518*T518/U518)</x:f>
        <x:v>948.502994011976</x:v>
      </x:c>
      <x:c r="AG518" s="18" t="n">
        <x:f>MAX(AE518,AF518*'01 Controls'!$E$15)</x:f>
        <x:v>272.8293413173653</x:v>
      </x:c>
      <x:c r="AH518" s="18" t="n">
        <x:f>SUM(V518,Y518,AB518,AE518)</x:f>
        <x:v>3037.5</x:v>
      </x:c>
      <x:c r="AI518" s="18" t="n">
        <x:f>N518-AH518</x:f>
        <x:v>0</x:v>
      </x:c>
      <x:c r="AJ518" s="18" t="n">
        <x:f>V518*INDEX('07 Mode Capacity'!$P$6:$P$17,MATCH("AIR-"&amp;I518,'07 Mode Capacity'!$C$6:$C$17,0))</x:f>
        <x:v>0</x:v>
      </x:c>
      <x:c r="AK518" s="18" t="n">
        <x:f>Y518*INDEX('07 Mode Capacity'!$P$6:$P$17,MATCH("OCEAN-"&amp;I518,'07 Mode Capacity'!$C$6:$C$17,0))</x:f>
        <x:v>1138.9977166549652</x:v>
      </x:c>
      <x:c r="AL518" s="18" t="n">
        <x:f>AB518*INDEX('07 Mode Capacity'!$P$6:$P$17,MATCH("LAND-"&amp;I518,'07 Mode Capacity'!$C$6:$C$17,0))</x:f>
        <x:v>936.3636895773802</x:v>
      </x:c>
      <x:c r="AM518" s="18" t="n">
        <x:f>AE518*INDEX('07 Mode Capacity'!$P$6:$P$17,MATCH("INLAND-"&amp;I518,'07 Mode Capacity'!$C$6:$C$17,0))</x:f>
        <x:v>272.8293413173653</x:v>
      </x:c>
      <x:c r="AN518" s="18" t="n">
        <x:f>SUM(AJ518:AM518)</x:f>
        <x:v>2348.1907475497105</x:v>
      </x:c>
      <x:c r="AO518" s="17" t="n">
        <x:f>IF(N518=0,1,AN518/N518)</x:f>
        <x:v>0.7730669127735672</x:v>
      </x:c>
      <x:c r="AP518" s="11" t="str">
        <x:f>IF(AO518&gt;='01 Controls'!$E$16,"PASS","FAIL")</x:f>
        <x:v>FAIL</x:v>
      </x:c>
      <x:c r="AQ518" s="11" t="str">
        <x:v>UNQUANTIFIED</x:v>
      </x:c>
      <x:c r="AR518" s="11" t="str">
        <x:v>Position-class planning record; serial item and receiver open</x:v>
      </x:c>
      <x:c r="AS518" s="26"/>
      <x:c r="AT518" s="26"/>
    </x:row>
    <x:row r="519">
      <x:c r="C519" s="11" t="str">
        <x:v>C2-L-DMG-APL-45</x:v>
      </x:c>
      <x:c r="D519" s="11" t="str">
        <x:v>C2</x:v>
      </x:c>
      <x:c r="E519" s="11" t="str">
        <x:v>Gulf–Atlantic hurricane</x:v>
      </x:c>
      <x:c r="F519" s="11" t="str">
        <x:v>L-DMG</x:v>
      </x:c>
      <x:c r="G519" s="11" t="str">
        <x:v>Debris and materials group</x:v>
      </x:c>
      <x:c r="H519" s="11" t="str">
        <x:v>APL-45</x:v>
      </x:c>
      <x:c r="I519" s="19" t="n">
        <x:v>24</x:v>
      </x:c>
      <x:c r="J519" s="21" t="n">
        <x:v>8</x:v>
      </x:c>
      <x:c r="K519" s="18" t="n">
        <x:f>'05 Cargo Register'!K71</x:f>
        <x:v>91.125</x:v>
      </x:c>
      <x:c r="L519" s="18" t="n">
        <x:f>'05 Cargo Register'!N71</x:f>
        <x:v>24</x:v>
      </x:c>
      <x:c r="M519" s="18" t="n">
        <x:f>'05 Cargo Register'!O71</x:f>
        <x:v>180</x:v>
      </x:c>
      <x:c r="N519" s="18" t="n">
        <x:f>J519*K519</x:f>
        <x:v>729</x:v>
      </x:c>
      <x:c r="O519" s="18" t="n">
        <x:f>J519*L519</x:f>
        <x:v>192</x:v>
      </x:c>
      <x:c r="P519" s="18" t="n">
        <x:f>J519*M519</x:f>
        <x:v>1440</x:v>
      </x:c>
      <x:c r="Q519" s="22" t="n">
        <x:f>'01 Controls'!$E$23*'02 Cargo Classes'!$M$6</x:f>
        <x:v>0.15000000000000002</x:v>
      </x:c>
      <x:c r="R519" s="22" t="n">
        <x:f>'01 Controls'!$F$23*'02 Cargo Classes'!$N$6</x:f>
        <x:v>0.08000000000000002</x:v>
      </x:c>
      <x:c r="S519" s="22" t="n">
        <x:f>'01 Controls'!$G$23*'02 Cargo Classes'!$O$6</x:f>
        <x:v>0.6</x:v>
      </x:c>
      <x:c r="T519" s="22" t="n">
        <x:f>'01 Controls'!$H$23*'02 Cargo Classes'!$P$6</x:f>
        <x:v>0.045</x:v>
      </x:c>
      <x:c r="U519" s="22" t="n">
        <x:f>SUM(Q519:T519)</x:f>
        <x:v>0.8750000000000001</x:v>
      </x:c>
      <x:c r="V519" s="18" t="n">
        <x:f>IF(U519=0,0,N519*Q519/U519)</x:f>
        <x:v>124.97142857142858</x:v>
      </x:c>
      <x:c r="W519" s="18" t="n">
        <x:f>IF(U519=0,0,P519*Q519/U519)</x:f>
        <x:v>246.85714285714286</x:v>
      </x:c>
      <x:c r="X519" s="18" t="n">
        <x:f>MAX(V519,W519*'01 Controls'!$E$12)</x:f>
        <x:v>124.97142857142858</x:v>
      </x:c>
      <x:c r="Y519" s="18" t="n">
        <x:f>IF(U519=0,0,N519*R519/U519)</x:f>
        <x:v>66.65142857142858</x:v>
      </x:c>
      <x:c r="Z519" s="18" t="n">
        <x:f>IF(U519=0,0,P519*R519/U519)</x:f>
        <x:v>131.65714285714287</x:v>
      </x:c>
      <x:c r="AA519" s="18" t="n">
        <x:f>MAX(Y519,Z519*'01 Controls'!$E$13)</x:f>
        <x:v>66.65142857142858</x:v>
      </x:c>
      <x:c r="AB519" s="18" t="n">
        <x:f>IF(U519=0,0,N519*S519/U519)</x:f>
        <x:v>499.8857142857142</x:v>
      </x:c>
      <x:c r="AC519" s="18" t="n">
        <x:f>IF(U519=0,0,P519*S519/U519)</x:f>
        <x:v>987.4285714285713</x:v>
      </x:c>
      <x:c r="AD519" s="18" t="n">
        <x:f>MAX(AB519,AC519*'01 Controls'!$E$14)</x:f>
        <x:v>499.8857142857142</x:v>
      </x:c>
      <x:c r="AE519" s="18" t="n">
        <x:f>IF(U519=0,0,N519*T519/U519)</x:f>
        <x:v>37.491428571428564</x:v>
      </x:c>
      <x:c r="AF519" s="18" t="n">
        <x:f>IF(U519=0,0,P519*T519/U519)</x:f>
        <x:v>74.05714285714285</x:v>
      </x:c>
      <x:c r="AG519" s="18" t="n">
        <x:f>MAX(AE519,AF519*'01 Controls'!$E$15)</x:f>
        <x:v>37.491428571428564</x:v>
      </x:c>
      <x:c r="AH519" s="18" t="n">
        <x:f>SUM(V519,Y519,AB519,AE519)</x:f>
        <x:v>728.9999999999999</x:v>
      </x:c>
      <x:c r="AI519" s="18" t="n">
        <x:f>N519-AH519</x:f>
        <x:v>1.1368683772161603e-13</x:v>
      </x:c>
      <x:c r="AJ519" s="18" t="n">
        <x:f>V519*INDEX('07 Mode Capacity'!$P$6:$P$17,MATCH("AIR-"&amp;I519,'07 Mode Capacity'!$C$6:$C$17,0))</x:f>
        <x:v>25.35846093506329</x:v>
      </x:c>
      <x:c r="AK519" s="18" t="n">
        <x:f>Y519*INDEX('07 Mode Capacity'!$P$6:$P$17,MATCH("OCEAN-"&amp;I519,'07 Mode Capacity'!$C$6:$C$17,0))</x:f>
        <x:v>10.003649534182443</x:v>
      </x:c>
      <x:c r="AL519" s="18" t="n">
        <x:f>AB519*INDEX('07 Mode Capacity'!$P$6:$P$17,MATCH("LAND-"&amp;I519,'07 Mode Capacity'!$C$6:$C$17,0))</x:f>
        <x:v>191.20674773342702</x:v>
      </x:c>
      <x:c r="AM519" s="18" t="n">
        <x:f>AE519*INDEX('07 Mode Capacity'!$P$6:$P$17,MATCH("INLAND-"&amp;I519,'07 Mode Capacity'!$C$6:$C$17,0))</x:f>
        <x:v>37.491428571428564</x:v>
      </x:c>
      <x:c r="AN519" s="18" t="n">
        <x:f>SUM(AJ519:AM519)</x:f>
        <x:v>264.0602867741013</x:v>
      </x:c>
      <x:c r="AO519" s="17" t="n">
        <x:f>IF(N519=0,1,AN519/N519)</x:f>
        <x:v>0.36222261560233376</x:v>
      </x:c>
      <x:c r="AP519" s="11" t="str">
        <x:f>IF(AO519&gt;='01 Controls'!$E$16,"PASS","FAIL")</x:f>
        <x:v>FAIL</x:v>
      </x:c>
      <x:c r="AQ519" s="11" t="str">
        <x:v>UNQUANTIFIED</x:v>
      </x:c>
      <x:c r="AR519" s="11" t="str">
        <x:v>Position-class planning record; serial item and receiver open</x:v>
      </x:c>
      <x:c r="AS519" s="26"/>
      <x:c r="AT519" s="26"/>
    </x:row>
    <x:row r="520">
      <x:c r="C520" s="11" t="str">
        <x:v>C2-L-DMG-ISO-18</x:v>
      </x:c>
      <x:c r="D520" s="11" t="str">
        <x:v>C2</x:v>
      </x:c>
      <x:c r="E520" s="11" t="str">
        <x:v>Gulf–Atlantic hurricane</x:v>
      </x:c>
      <x:c r="F520" s="11" t="str">
        <x:v>L-DMG</x:v>
      </x:c>
      <x:c r="G520" s="11" t="str">
        <x:v>Debris and materials group</x:v>
      </x:c>
      <x:c r="H520" s="11" t="str">
        <x:v>ISO-18</x:v>
      </x:c>
      <x:c r="I520" s="19" t="n">
        <x:v>48</x:v>
      </x:c>
      <x:c r="J520" s="21" t="n">
        <x:v>8</x:v>
      </x:c>
      <x:c r="K520" s="18" t="n">
        <x:f>'05 Cargo Register'!K72</x:f>
        <x:v>364.5</x:v>
      </x:c>
      <x:c r="L520" s="18" t="n">
        <x:f>'05 Cargo Register'!N72</x:f>
        <x:v>24</x:v>
      </x:c>
      <x:c r="M520" s="18" t="n">
        <x:f>'05 Cargo Register'!O72</x:f>
        <x:v>633.6</x:v>
      </x:c>
      <x:c r="N520" s="18" t="n">
        <x:f>J520*K520</x:f>
        <x:v>2916</x:v>
      </x:c>
      <x:c r="O520" s="18" t="n">
        <x:f>J520*L520</x:f>
        <x:v>192</x:v>
      </x:c>
      <x:c r="P520" s="18" t="n">
        <x:f>J520*M520</x:f>
        <x:v>5068.8</x:v>
      </x:c>
      <x:c r="Q520" s="22" t="n">
        <x:f>'01 Controls'!$E$23*'02 Cargo Classes'!$M$7</x:f>
        <x:v>0.010000000000000002</x:v>
      </x:c>
      <x:c r="R520" s="22" t="n">
        <x:f>'01 Controls'!$F$23*'02 Cargo Classes'!$N$7</x:f>
        <x:v>0.2</x:v>
      </x:c>
      <x:c r="S520" s="22" t="n">
        <x:f>'01 Controls'!$G$23*'02 Cargo Classes'!$O$7</x:f>
        <x:v>0.72</x:v>
      </x:c>
      <x:c r="T520" s="22" t="n">
        <x:f>'01 Controls'!$H$23*'02 Cargo Classes'!$P$7</x:f>
        <x:v>0.12</x:v>
      </x:c>
      <x:c r="U520" s="22" t="n">
        <x:f>SUM(Q520:T520)</x:f>
        <x:v>1.0499999999999998</x:v>
      </x:c>
      <x:c r="V520" s="18" t="n">
        <x:f>IF(U520=0,0,N520*Q520/U520)</x:f>
        <x:v>27.771428571428583</x:v>
      </x:c>
      <x:c r="W520" s="18" t="n">
        <x:f>IF(U520=0,0,P520*Q520/U520)</x:f>
        <x:v>48.27428571428573</x:v>
      </x:c>
      <x:c r="X520" s="18" t="n">
        <x:f>MAX(V520,W520*'01 Controls'!$E$12)</x:f>
        <x:v>27.771428571428583</x:v>
      </x:c>
      <x:c r="Y520" s="18" t="n">
        <x:f>IF(U520=0,0,N520*R520/U520)</x:f>
        <x:v>555.4285714285716</x:v>
      </x:c>
      <x:c r="Z520" s="18" t="n">
        <x:f>IF(U520=0,0,P520*R520/U520)</x:f>
        <x:v>965.4857142857145</x:v>
      </x:c>
      <x:c r="AA520" s="18" t="n">
        <x:f>MAX(Y520,Z520*'01 Controls'!$E$13)</x:f>
        <x:v>555.4285714285716</x:v>
      </x:c>
      <x:c r="AB520" s="18" t="n">
        <x:f>IF(U520=0,0,N520*S520/U520)</x:f>
        <x:v>1999.5428571428574</x:v>
      </x:c>
      <x:c r="AC520" s="18" t="n">
        <x:f>IF(U520=0,0,P520*S520/U520)</x:f>
        <x:v>3475.748571428572</x:v>
      </x:c>
      <x:c r="AD520" s="18" t="n">
        <x:f>MAX(AB520,AC520*'01 Controls'!$E$14)</x:f>
        <x:v>1999.5428571428574</x:v>
      </x:c>
      <x:c r="AE520" s="18" t="n">
        <x:f>IF(U520=0,0,N520*T520/U520)</x:f>
        <x:v>333.25714285714287</x:v>
      </x:c>
      <x:c r="AF520" s="18" t="n">
        <x:f>IF(U520=0,0,P520*T520/U520)</x:f>
        <x:v>579.2914285714287</x:v>
      </x:c>
      <x:c r="AG520" s="18" t="n">
        <x:f>MAX(AE520,AF520*'01 Controls'!$E$15)</x:f>
        <x:v>333.25714285714287</x:v>
      </x:c>
      <x:c r="AH520" s="18" t="n">
        <x:f>SUM(V520,Y520,AB520,AE520)</x:f>
        <x:v>2916.0000000000005</x:v>
      </x:c>
      <x:c r="AI520" s="18" t="n">
        <x:f>N520-AH520</x:f>
        <x:v>-4.547473508864641e-13</x:v>
      </x:c>
      <x:c r="AJ520" s="18" t="n">
        <x:f>V520*INDEX('07 Mode Capacity'!$P$6:$P$17,MATCH("AIR-"&amp;I520,'07 Mode Capacity'!$C$6:$C$17,0))</x:f>
        <x:v>7.785321710205501</x:v>
      </x:c>
      <x:c r="AK520" s="18" t="n">
        <x:f>Y520*INDEX('07 Mode Capacity'!$P$6:$P$17,MATCH("OCEAN-"&amp;I520,'07 Mode Capacity'!$C$6:$C$17,0))</x:f>
        <x:v>48.67569389060833</x:v>
      </x:c>
      <x:c r="AL520" s="18" t="n">
        <x:f>AB520*INDEX('07 Mode Capacity'!$P$6:$P$17,MATCH("LAND-"&amp;I520,'07 Mode Capacity'!$C$6:$C$17,0))</x:f>
        <x:v>244.03994571731616</x:v>
      </x:c>
      <x:c r="AM520" s="18" t="n">
        <x:f>AE520*INDEX('07 Mode Capacity'!$P$6:$P$17,MATCH("INLAND-"&amp;I520,'07 Mode Capacity'!$C$6:$C$17,0))</x:f>
        <x:v>210.36336199612248</x:v>
      </x:c>
      <x:c r="AN520" s="18" t="n">
        <x:f>SUM(AJ520:AM520)</x:f>
        <x:v>510.8643233142525</x:v>
      </x:c>
      <x:c r="AO520" s="17" t="n">
        <x:f>IF(N520=0,1,AN520/N520)</x:f>
        <x:v>0.17519352651380402</x:v>
      </x:c>
      <x:c r="AP520" s="11" t="str">
        <x:f>IF(AO520&gt;='01 Controls'!$E$16,"PASS","FAIL")</x:f>
        <x:v>FAIL</x:v>
      </x:c>
      <x:c r="AQ520" s="11" t="str">
        <x:v>UNQUANTIFIED</x:v>
      </x:c>
      <x:c r="AR520" s="11" t="str">
        <x:v>Position-class planning record; serial item and receiver open</x:v>
      </x:c>
      <x:c r="AS520" s="26"/>
      <x:c r="AT520" s="26"/>
    </x:row>
    <x:row r="521">
      <x:c r="C521" s="11" t="str">
        <x:v>C2-L-DMG-COL-12</x:v>
      </x:c>
      <x:c r="D521" s="11" t="str">
        <x:v>C2</x:v>
      </x:c>
      <x:c r="E521" s="11" t="str">
        <x:v>Gulf–Atlantic hurricane</x:v>
      </x:c>
      <x:c r="F521" s="11" t="str">
        <x:v>L-DMG</x:v>
      </x:c>
      <x:c r="G521" s="11" t="str">
        <x:v>Debris and materials group</x:v>
      </x:c>
      <x:c r="H521" s="11" t="str">
        <x:v>COL-12</x:v>
      </x:c>
      <x:c r="I521" s="19" t="n">
        <x:v>24</x:v>
      </x:c>
      <x:c r="J521" s="21" t="n">
        <x:v>8</x:v>
      </x:c>
      <x:c r="K521" s="18" t="n">
        <x:f>'05 Cargo Register'!K73</x:f>
        <x:v>60.75</x:v>
      </x:c>
      <x:c r="L521" s="18" t="n">
        <x:f>'05 Cargo Register'!N73</x:f>
        <x:v>7</x:v>
      </x:c>
      <x:c r="M521" s="18" t="n">
        <x:f>'05 Cargo Register'!O73</x:f>
        <x:v>184.8</x:v>
      </x:c>
      <x:c r="N521" s="18" t="n">
        <x:f>J521*K521</x:f>
        <x:v>486</x:v>
      </x:c>
      <x:c r="O521" s="18" t="n">
        <x:f>J521*L521</x:f>
        <x:v>56</x:v>
      </x:c>
      <x:c r="P521" s="18" t="n">
        <x:f>J521*M521</x:f>
        <x:v>1478.4</x:v>
      </x:c>
      <x:c r="Q521" s="22" t="n">
        <x:f>'01 Controls'!$E$23*'02 Cargo Classes'!$M$8</x:f>
        <x:v>0.1</x:v>
      </x:c>
      <x:c r="R521" s="22" t="n">
        <x:f>'01 Controls'!$F$23*'02 Cargo Classes'!$N$8</x:f>
        <x:v>0.13999999999999999</x:v>
      </x:c>
      <x:c r="S521" s="22" t="n">
        <x:f>'01 Controls'!$G$23*'02 Cargo Classes'!$O$8</x:f>
        <x:v>0.72</x:v>
      </x:c>
      <x:c r="T521" s="22" t="n">
        <x:f>'01 Controls'!$H$23*'02 Cargo Classes'!$P$8</x:f>
        <x:v>0.03</x:v>
      </x:c>
      <x:c r="U521" s="22" t="n">
        <x:f>SUM(Q521:T521)</x:f>
        <x:v>0.99</x:v>
      </x:c>
      <x:c r="V521" s="18" t="n">
        <x:f>IF(U521=0,0,N521*Q521/U521)</x:f>
        <x:v>49.09090909090909</x:v>
      </x:c>
      <x:c r="W521" s="18" t="n">
        <x:f>IF(U521=0,0,P521*Q521/U521)</x:f>
        <x:v>149.33333333333334</x:v>
      </x:c>
      <x:c r="X521" s="18" t="n">
        <x:f>MAX(V521,W521*'01 Controls'!$E$12)</x:f>
        <x:v>49.09090909090909</x:v>
      </x:c>
      <x:c r="Y521" s="18" t="n">
        <x:f>IF(U521=0,0,N521*R521/U521)</x:f>
        <x:v>68.72727272727272</x:v>
      </x:c>
      <x:c r="Z521" s="18" t="n">
        <x:f>IF(U521=0,0,P521*R521/U521)</x:f>
        <x:v>209.06666666666666</x:v>
      </x:c>
      <x:c r="AA521" s="18" t="n">
        <x:f>MAX(Y521,Z521*'01 Controls'!$E$13)</x:f>
        <x:v>68.72727272727272</x:v>
      </x:c>
      <x:c r="AB521" s="18" t="n">
        <x:f>IF(U521=0,0,N521*S521/U521)</x:f>
        <x:v>353.45454545454544</x:v>
      </x:c>
      <x:c r="AC521" s="18" t="n">
        <x:f>IF(U521=0,0,P521*S521/U521)</x:f>
        <x:v>1075.2</x:v>
      </x:c>
      <x:c r="AD521" s="18" t="n">
        <x:f>MAX(AB521,AC521*'01 Controls'!$E$14)</x:f>
        <x:v>353.45454545454544</x:v>
      </x:c>
      <x:c r="AE521" s="18" t="n">
        <x:f>IF(U521=0,0,N521*T521/U521)</x:f>
        <x:v>14.727272727272727</x:v>
      </x:c>
      <x:c r="AF521" s="18" t="n">
        <x:f>IF(U521=0,0,P521*T521/U521)</x:f>
        <x:v>44.800000000000004</x:v>
      </x:c>
      <x:c r="AG521" s="18" t="n">
        <x:f>MAX(AE521,AF521*'01 Controls'!$E$15)</x:f>
        <x:v>14.727272727272727</x:v>
      </x:c>
      <x:c r="AH521" s="18" t="n">
        <x:f>SUM(V521,Y521,AB521,AE521)</x:f>
        <x:v>486</x:v>
      </x:c>
      <x:c r="AI521" s="18" t="n">
        <x:f>N521-AH521</x:f>
        <x:v>0</x:v>
      </x:c>
      <x:c r="AJ521" s="18" t="n">
        <x:f>V521*INDEX('07 Mode Capacity'!$P$6:$P$17,MATCH("AIR-"&amp;I521,'07 Mode Capacity'!$C$6:$C$17,0))</x:f>
        <x:v>9.961236057544504</x:v>
      </x:c>
      <x:c r="AK521" s="18" t="n">
        <x:f>Y521*INDEX('07 Mode Capacity'!$P$6:$P$17,MATCH("OCEAN-"&amp;I521,'07 Mode Capacity'!$C$6:$C$17,0))</x:f>
        <x:v>10.315211009573645</x:v>
      </x:c>
      <x:c r="AL521" s="18" t="n">
        <x:f>AB521*INDEX('07 Mode Capacity'!$P$6:$P$17,MATCH("LAND-"&amp;I521,'07 Mode Capacity'!$C$6:$C$17,0))</x:f>
        <x:v>135.1966903165646</x:v>
      </x:c>
      <x:c r="AM521" s="18" t="n">
        <x:f>AE521*INDEX('07 Mode Capacity'!$P$6:$P$17,MATCH("INLAND-"&amp;I521,'07 Mode Capacity'!$C$6:$C$17,0))</x:f>
        <x:v>14.727272727272727</x:v>
      </x:c>
      <x:c r="AN521" s="18" t="n">
        <x:f>SUM(AJ521:AM521)</x:f>
        <x:v>170.20041011095546</x:v>
      </x:c>
      <x:c r="AO521" s="17" t="n">
        <x:f>IF(N521=0,1,AN521/N521)</x:f>
        <x:v>0.35020660516657504</x:v>
      </x:c>
      <x:c r="AP521" s="11" t="str">
        <x:f>IF(AO521&gt;='01 Controls'!$E$16,"PASS","FAIL")</x:f>
        <x:v>FAIL</x:v>
      </x:c>
      <x:c r="AQ521" s="11" t="str">
        <x:v>UNQUANTIFIED</x:v>
      </x:c>
      <x:c r="AR521" s="11" t="str">
        <x:v>Position-class planning record; serial item and receiver open</x:v>
      </x:c>
      <x:c r="AS521" s="26"/>
      <x:c r="AT521" s="26"/>
    </x:row>
    <x:row r="522">
      <x:c r="C522" s="11" t="str">
        <x:v>C2-L-DMG-BAT-22</x:v>
      </x:c>
      <x:c r="D522" s="11" t="str">
        <x:v>C2</x:v>
      </x:c>
      <x:c r="E522" s="11" t="str">
        <x:v>Gulf–Atlantic hurricane</x:v>
      </x:c>
      <x:c r="F522" s="11" t="str">
        <x:v>L-DMG</x:v>
      </x:c>
      <x:c r="G522" s="11" t="str">
        <x:v>Debris and materials group</x:v>
      </x:c>
      <x:c r="H522" s="11" t="str">
        <x:v>BAT-22</x:v>
      </x:c>
      <x:c r="I522" s="19" t="n">
        <x:v>48</x:v>
      </x:c>
      <x:c r="J522" s="21" t="n">
        <x:v>8</x:v>
      </x:c>
      <x:c r="K522" s="18" t="n">
        <x:f>'05 Cargo Register'!K74</x:f>
        <x:v>243</x:v>
      </x:c>
      <x:c r="L522" s="18" t="n">
        <x:f>'05 Cargo Register'!N74</x:f>
        <x:v>14</x:v>
      </x:c>
      <x:c r="M522" s="18" t="n">
        <x:f>'05 Cargo Register'!O74</x:f>
        <x:v>369.6</x:v>
      </x:c>
      <x:c r="N522" s="18" t="n">
        <x:f>J522*K522</x:f>
        <x:v>1944</x:v>
      </x:c>
      <x:c r="O522" s="18" t="n">
        <x:f>J522*L522</x:f>
        <x:v>112</x:v>
      </x:c>
      <x:c r="P522" s="18" t="n">
        <x:f>J522*M522</x:f>
        <x:v>2956.8</x:v>
      </x:c>
      <x:c r="Q522" s="22" t="n">
        <x:f>'01 Controls'!$E$23*'02 Cargo Classes'!$M$9</x:f>
        <x:v>0</x:v>
      </x:c>
      <x:c r="R522" s="22" t="n">
        <x:f>'01 Controls'!$F$23*'02 Cargo Classes'!$N$9</x:f>
        <x:v>0.2</x:v>
      </x:c>
      <x:c r="S522" s="22" t="n">
        <x:f>'01 Controls'!$G$23*'02 Cargo Classes'!$O$9</x:f>
        <x:v>0.6</x:v>
      </x:c>
      <x:c r="T522" s="22" t="n">
        <x:f>'01 Controls'!$H$23*'02 Cargo Classes'!$P$9</x:f>
        <x:v>0.075</x:v>
      </x:c>
      <x:c r="U522" s="22" t="n">
        <x:f>SUM(Q522:T522)</x:f>
        <x:v>0.875</x:v>
      </x:c>
      <x:c r="V522" s="18" t="n">
        <x:f>IF(U522=0,0,N522*Q522/U522)</x:f>
        <x:v>0</x:v>
      </x:c>
      <x:c r="W522" s="18" t="n">
        <x:f>IF(U522=0,0,P522*Q522/U522)</x:f>
        <x:v>0</x:v>
      </x:c>
      <x:c r="X522" s="18" t="n">
        <x:f>MAX(V522,W522*'01 Controls'!$E$12)</x:f>
        <x:v>0</x:v>
      </x:c>
      <x:c r="Y522" s="18" t="n">
        <x:f>IF(U522=0,0,N522*R522/U522)</x:f>
        <x:v>444.34285714285716</x:v>
      </x:c>
      <x:c r="Z522" s="18" t="n">
        <x:f>IF(U522=0,0,P522*R522/U522)</x:f>
        <x:v>675.84</x:v>
      </x:c>
      <x:c r="AA522" s="18" t="n">
        <x:f>MAX(Y522,Z522*'01 Controls'!$E$13)</x:f>
        <x:v>444.34285714285716</x:v>
      </x:c>
      <x:c r="AB522" s="18" t="n">
        <x:f>IF(U522=0,0,N522*S522/U522)</x:f>
        <x:v>1333.0285714285712</x:v>
      </x:c>
      <x:c r="AC522" s="18" t="n">
        <x:f>IF(U522=0,0,P522*S522/U522)</x:f>
        <x:v>2027.5200000000002</x:v>
      </x:c>
      <x:c r="AD522" s="18" t="n">
        <x:f>MAX(AB522,AC522*'01 Controls'!$E$14)</x:f>
        <x:v>1333.0285714285712</x:v>
      </x:c>
      <x:c r="AE522" s="18" t="n">
        <x:f>IF(U522=0,0,N522*T522/U522)</x:f>
        <x:v>166.6285714285714</x:v>
      </x:c>
      <x:c r="AF522" s="18" t="n">
        <x:f>IF(U522=0,0,P522*T522/U522)</x:f>
        <x:v>253.44000000000003</x:v>
      </x:c>
      <x:c r="AG522" s="18" t="n">
        <x:f>MAX(AE522,AF522*'01 Controls'!$E$15)</x:f>
        <x:v>166.6285714285714</x:v>
      </x:c>
      <x:c r="AH522" s="18" t="n">
        <x:f>SUM(V522,Y522,AB522,AE522)</x:f>
        <x:v>1943.9999999999998</x:v>
      </x:c>
      <x:c r="AI522" s="18" t="n">
        <x:f>N522-AH522</x:f>
        <x:v>2.2737367544323206e-13</x:v>
      </x:c>
      <x:c r="AJ522" s="18" t="n">
        <x:f>V522*INDEX('07 Mode Capacity'!$P$6:$P$17,MATCH("AIR-"&amp;I522,'07 Mode Capacity'!$C$6:$C$17,0))</x:f>
        <x:v>0</x:v>
      </x:c>
      <x:c r="AK522" s="18" t="n">
        <x:f>Y522*INDEX('07 Mode Capacity'!$P$6:$P$17,MATCH("OCEAN-"&amp;I522,'07 Mode Capacity'!$C$6:$C$17,0))</x:f>
        <x:v>38.940555112486656</x:v>
      </x:c>
      <x:c r="AL522" s="18" t="n">
        <x:f>AB522*INDEX('07 Mode Capacity'!$P$6:$P$17,MATCH("LAND-"&amp;I522,'07 Mode Capacity'!$C$6:$C$17,0))</x:f>
        <x:v>162.6932971448774</x:v>
      </x:c>
      <x:c r="AM522" s="18" t="n">
        <x:f>AE522*INDEX('07 Mode Capacity'!$P$6:$P$17,MATCH("INLAND-"&amp;I522,'07 Mode Capacity'!$C$6:$C$17,0))</x:f>
        <x:v>105.18168099806121</x:v>
      </x:c>
      <x:c r="AN522" s="18" t="n">
        <x:f>SUM(AJ522:AM522)</x:f>
        <x:v>306.8155332554253</x:v>
      </x:c>
      <x:c r="AO522" s="17" t="n">
        <x:f>IF(N522=0,1,AN522/N522)</x:f>
        <x:v>0.15782692039888133</x:v>
      </x:c>
      <x:c r="AP522" s="11" t="str">
        <x:f>IF(AO522&gt;='01 Controls'!$E$16,"PASS","FAIL")</x:f>
        <x:v>FAIL</x:v>
      </x:c>
      <x:c r="AQ522" s="11" t="str">
        <x:v>UNQUANTIFIED</x:v>
      </x:c>
      <x:c r="AR522" s="11" t="str">
        <x:v>Position-class planning record; serial item and receiver open</x:v>
      </x:c>
      <x:c r="AS522" s="26"/>
      <x:c r="AT522" s="26"/>
    </x:row>
    <x:row r="523">
      <x:c r="C523" s="11" t="str">
        <x:v>C2-L-DMG-TNK-20</x:v>
      </x:c>
      <x:c r="D523" s="11" t="str">
        <x:v>C2</x:v>
      </x:c>
      <x:c r="E523" s="11" t="str">
        <x:v>Gulf–Atlantic hurricane</x:v>
      </x:c>
      <x:c r="F523" s="11" t="str">
        <x:v>L-DMG</x:v>
      </x:c>
      <x:c r="G523" s="11" t="str">
        <x:v>Debris and materials group</x:v>
      </x:c>
      <x:c r="H523" s="11" t="str">
        <x:v>TNK-20</x:v>
      </x:c>
      <x:c r="I523" s="19" t="n">
        <x:v>48</x:v>
      </x:c>
      <x:c r="J523" s="21" t="n">
        <x:v>8</x:v>
      </x:c>
      <x:c r="K523" s="18" t="n">
        <x:f>'05 Cargo Register'!K75</x:f>
        <x:v>243</x:v>
      </x:c>
      <x:c r="L523" s="18" t="n">
        <x:f>'05 Cargo Register'!N75</x:f>
        <x:v>15</x:v>
      </x:c>
      <x:c r="M523" s="18" t="n">
        <x:f>'05 Cargo Register'!O75</x:f>
        <x:v>318.75</x:v>
      </x:c>
      <x:c r="N523" s="18" t="n">
        <x:f>J523*K523</x:f>
        <x:v>1944</x:v>
      </x:c>
      <x:c r="O523" s="18" t="n">
        <x:f>J523*L523</x:f>
        <x:v>120</x:v>
      </x:c>
      <x:c r="P523" s="18" t="n">
        <x:f>J523*M523</x:f>
        <x:v>2550</x:v>
      </x:c>
      <x:c r="Q523" s="22" t="n">
        <x:f>'01 Controls'!$E$23*'02 Cargo Classes'!$M$10</x:f>
        <x:v>0</x:v>
      </x:c>
      <x:c r="R523" s="22" t="n">
        <x:f>'01 Controls'!$F$23*'02 Cargo Classes'!$N$10</x:f>
        <x:v>0.24</x:v>
      </x:c>
      <x:c r="S523" s="22" t="n">
        <x:f>'01 Controls'!$G$23*'02 Cargo Classes'!$O$10</x:f>
        <x:v>0.6</x:v>
      </x:c>
      <x:c r="T523" s="22" t="n">
        <x:f>'01 Controls'!$H$23*'02 Cargo Classes'!$P$10</x:f>
        <x:v>0.15</x:v>
      </x:c>
      <x:c r="U523" s="22" t="n">
        <x:f>SUM(Q523:T523)</x:f>
        <x:v>0.99</x:v>
      </x:c>
      <x:c r="V523" s="18" t="n">
        <x:f>IF(U523=0,0,N523*Q523/U523)</x:f>
        <x:v>0</x:v>
      </x:c>
      <x:c r="W523" s="18" t="n">
        <x:f>IF(U523=0,0,P523*Q523/U523)</x:f>
        <x:v>0</x:v>
      </x:c>
      <x:c r="X523" s="18" t="n">
        <x:f>MAX(V523,W523*'01 Controls'!$E$12)</x:f>
        <x:v>0</x:v>
      </x:c>
      <x:c r="Y523" s="18" t="n">
        <x:f>IF(U523=0,0,N523*R523/U523)</x:f>
        <x:v>471.27272727272725</x:v>
      </x:c>
      <x:c r="Z523" s="18" t="n">
        <x:f>IF(U523=0,0,P523*R523/U523)</x:f>
        <x:v>618.1818181818182</x:v>
      </x:c>
      <x:c r="AA523" s="18" t="n">
        <x:f>MAX(Y523,Z523*'01 Controls'!$E$13)</x:f>
        <x:v>471.27272727272725</x:v>
      </x:c>
      <x:c r="AB523" s="18" t="n">
        <x:f>IF(U523=0,0,N523*S523/U523)</x:f>
        <x:v>1178.181818181818</x:v>
      </x:c>
      <x:c r="AC523" s="18" t="n">
        <x:f>IF(U523=0,0,P523*S523/U523)</x:f>
        <x:v>1545.4545454545455</x:v>
      </x:c>
      <x:c r="AD523" s="18" t="n">
        <x:f>MAX(AB523,AC523*'01 Controls'!$E$14)</x:f>
        <x:v>1178.181818181818</x:v>
      </x:c>
      <x:c r="AE523" s="18" t="n">
        <x:f>IF(U523=0,0,N523*T523/U523)</x:f>
        <x:v>294.5454545454545</x:v>
      </x:c>
      <x:c r="AF523" s="18" t="n">
        <x:f>IF(U523=0,0,P523*T523/U523)</x:f>
        <x:v>386.3636363636364</x:v>
      </x:c>
      <x:c r="AG523" s="18" t="n">
        <x:f>MAX(AE523,AF523*'01 Controls'!$E$15)</x:f>
        <x:v>294.5454545454545</x:v>
      </x:c>
      <x:c r="AH523" s="18" t="n">
        <x:f>SUM(V523,Y523,AB523,AE523)</x:f>
        <x:v>1943.9999999999998</x:v>
      </x:c>
      <x:c r="AI523" s="18" t="n">
        <x:f>N523-AH523</x:f>
        <x:v>2.2737367544323206e-13</x:v>
      </x:c>
      <x:c r="AJ523" s="18" t="n">
        <x:f>V523*INDEX('07 Mode Capacity'!$P$6:$P$17,MATCH("AIR-"&amp;I523,'07 Mode Capacity'!$C$6:$C$17,0))</x:f>
        <x:v>0</x:v>
      </x:c>
      <x:c r="AK523" s="18" t="n">
        <x:f>Y523*INDEX('07 Mode Capacity'!$P$6:$P$17,MATCH("OCEAN-"&amp;I523,'07 Mode Capacity'!$C$6:$C$17,0))</x:f>
        <x:v>41.30058875566766</x:v>
      </x:c>
      <x:c r="AL523" s="18" t="n">
        <x:f>AB523*INDEX('07 Mode Capacity'!$P$6:$P$17,MATCH("LAND-"&amp;I523,'07 Mode Capacity'!$C$6:$C$17,0))</x:f>
        <x:v>143.79458080986637</x:v>
      </x:c>
      <x:c r="AM523" s="18" t="n">
        <x:f>AE523*INDEX('07 Mode Capacity'!$P$6:$P$17,MATCH("INLAND-"&amp;I523,'07 Mode Capacity'!$C$6:$C$17,0))</x:f>
        <x:v>185.92721388546175</x:v>
      </x:c>
      <x:c r="AN523" s="18" t="n">
        <x:f>SUM(AJ523:AM523)</x:f>
        <x:v>371.0223834509958</x:v>
      </x:c>
      <x:c r="AO523" s="17" t="n">
        <x:f>IF(N523=0,1,AN523/N523)</x:f>
        <x:v>0.19085513552005956</x:v>
      </x:c>
      <x:c r="AP523" s="11" t="str">
        <x:f>IF(AO523&gt;='01 Controls'!$E$16,"PASS","FAIL")</x:f>
        <x:v>FAIL</x:v>
      </x:c>
      <x:c r="AQ523" s="11" t="str">
        <x:v>UNQUANTIFIED</x:v>
      </x:c>
      <x:c r="AR523" s="11" t="str">
        <x:v>Position-class planning record; serial item and receiver open</x:v>
      </x:c>
      <x:c r="AS523" s="26"/>
      <x:c r="AT523" s="26"/>
    </x:row>
    <x:row r="524">
      <x:c r="C524" s="11" t="str">
        <x:v>C2-L-DMG-FLR-24</x:v>
      </x:c>
      <x:c r="D524" s="11" t="str">
        <x:v>C2</x:v>
      </x:c>
      <x:c r="E524" s="11" t="str">
        <x:v>Gulf–Atlantic hurricane</x:v>
      </x:c>
      <x:c r="F524" s="11" t="str">
        <x:v>L-DMG</x:v>
      </x:c>
      <x:c r="G524" s="11" t="str">
        <x:v>Debris and materials group</x:v>
      </x:c>
      <x:c r="H524" s="11" t="str">
        <x:v>FLR-24</x:v>
      </x:c>
      <x:c r="I524" s="19" t="n">
        <x:v>48</x:v>
      </x:c>
      <x:c r="J524" s="21" t="n">
        <x:v>8</x:v>
      </x:c>
      <x:c r="K524" s="18" t="n">
        <x:f>'05 Cargo Register'!K76</x:f>
        <x:v>546.75</x:v>
      </x:c>
      <x:c r="L524" s="18" t="n">
        <x:f>'05 Cargo Register'!N76</x:f>
        <x:v>27</x:v>
      </x:c>
      <x:c r="M524" s="18" t="n">
        <x:f>'05 Cargo Register'!O76</x:f>
        <x:v>864</x:v>
      </x:c>
      <x:c r="N524" s="18" t="n">
        <x:f>J524*K524</x:f>
        <x:v>4374</x:v>
      </x:c>
      <x:c r="O524" s="18" t="n">
        <x:f>J524*L524</x:f>
        <x:v>216</x:v>
      </x:c>
      <x:c r="P524" s="18" t="n">
        <x:f>J524*M524</x:f>
        <x:v>6912</x:v>
      </x:c>
      <x:c r="Q524" s="22" t="n">
        <x:f>'01 Controls'!$E$23*'02 Cargo Classes'!$M$11</x:f>
        <x:v>0</x:v>
      </x:c>
      <x:c r="R524" s="22" t="n">
        <x:f>'01 Controls'!$F$23*'02 Cargo Classes'!$N$11</x:f>
        <x:v>0.24</x:v>
      </x:c>
      <x:c r="S524" s="22" t="n">
        <x:f>'01 Controls'!$G$23*'02 Cargo Classes'!$O$11</x:f>
        <x:v>0.6</x:v>
      </x:c>
      <x:c r="T524" s="22" t="n">
        <x:f>'01 Controls'!$H$23*'02 Cargo Classes'!$P$11</x:f>
        <x:v>0.12</x:v>
      </x:c>
      <x:c r="U524" s="22" t="n">
        <x:f>SUM(Q524:T524)</x:f>
        <x:v>0.96</x:v>
      </x:c>
      <x:c r="V524" s="18" t="n">
        <x:f>IF(U524=0,0,N524*Q524/U524)</x:f>
        <x:v>0</x:v>
      </x:c>
      <x:c r="W524" s="18" t="n">
        <x:f>IF(U524=0,0,P524*Q524/U524)</x:f>
        <x:v>0</x:v>
      </x:c>
      <x:c r="X524" s="18" t="n">
        <x:f>MAX(V524,W524*'01 Controls'!$E$12)</x:f>
        <x:v>0</x:v>
      </x:c>
      <x:c r="Y524" s="18" t="n">
        <x:f>IF(U524=0,0,N524*R524/U524)</x:f>
        <x:v>1093.5</x:v>
      </x:c>
      <x:c r="Z524" s="18" t="n">
        <x:f>IF(U524=0,0,P524*R524/U524)</x:f>
        <x:v>1728</x:v>
      </x:c>
      <x:c r="AA524" s="18" t="n">
        <x:f>MAX(Y524,Z524*'01 Controls'!$E$13)</x:f>
        <x:v>1093.5</x:v>
      </x:c>
      <x:c r="AB524" s="18" t="n">
        <x:f>IF(U524=0,0,N524*S524/U524)</x:f>
        <x:v>2733.75</x:v>
      </x:c>
      <x:c r="AC524" s="18" t="n">
        <x:f>IF(U524=0,0,P524*S524/U524)</x:f>
        <x:v>4320</x:v>
      </x:c>
      <x:c r="AD524" s="18" t="n">
        <x:f>MAX(AB524,AC524*'01 Controls'!$E$14)</x:f>
        <x:v>2733.75</x:v>
      </x:c>
      <x:c r="AE524" s="18" t="n">
        <x:f>IF(U524=0,0,N524*T524/U524)</x:f>
        <x:v>546.75</x:v>
      </x:c>
      <x:c r="AF524" s="18" t="n">
        <x:f>IF(U524=0,0,P524*T524/U524)</x:f>
        <x:v>864</x:v>
      </x:c>
      <x:c r="AG524" s="18" t="n">
        <x:f>MAX(AE524,AF524*'01 Controls'!$E$15)</x:f>
        <x:v>546.75</x:v>
      </x:c>
      <x:c r="AH524" s="18" t="n">
        <x:f>SUM(V524,Y524,AB524,AE524)</x:f>
        <x:v>4374</x:v>
      </x:c>
      <x:c r="AI524" s="18" t="n">
        <x:f>N524-AH524</x:f>
        <x:v>0</x:v>
      </x:c>
      <x:c r="AJ524" s="18" t="n">
        <x:f>V524*INDEX('07 Mode Capacity'!$P$6:$P$17,MATCH("AIR-"&amp;I524,'07 Mode Capacity'!$C$6:$C$17,0))</x:f>
        <x:v>0</x:v>
      </x:c>
      <x:c r="AK524" s="18" t="n">
        <x:f>Y524*INDEX('07 Mode Capacity'!$P$6:$P$17,MATCH("OCEAN-"&amp;I524,'07 Mode Capacity'!$C$6:$C$17,0))</x:f>
        <x:v>95.83027234713512</x:v>
      </x:c>
      <x:c r="AL524" s="18" t="n">
        <x:f>AB524*INDEX('07 Mode Capacity'!$P$6:$P$17,MATCH("LAND-"&amp;I524,'07 Mode Capacity'!$C$6:$C$17,0))</x:f>
        <x:v>333.64836328539315</x:v>
      </x:c>
      <x:c r="AM524" s="18" t="n">
        <x:f>AE524*INDEX('07 Mode Capacity'!$P$6:$P$17,MATCH("INLAND-"&amp;I524,'07 Mode Capacity'!$C$6:$C$17,0))</x:f>
        <x:v>345.1273907748884</x:v>
      </x:c>
      <x:c r="AN524" s="18" t="n">
        <x:f>SUM(AJ524:AM524)</x:f>
        <x:v>774.6060264074167</x:v>
      </x:c>
      <x:c r="AO524" s="17" t="n">
        <x:f>IF(N524=0,1,AN524/N524)</x:f>
        <x:v>0.17709328450100978</x:v>
      </x:c>
      <x:c r="AP524" s="11" t="str">
        <x:f>IF(AO524&gt;='01 Controls'!$E$16,"PASS","FAIL")</x:f>
        <x:v>FAIL</x:v>
      </x:c>
      <x:c r="AQ524" s="11" t="str">
        <x:v>UNQUANTIFIED</x:v>
      </x:c>
      <x:c r="AR524" s="11" t="str">
        <x:v>Position-class planning record; serial item and receiver open</x:v>
      </x:c>
      <x:c r="AS524" s="26"/>
      <x:c r="AT524" s="26"/>
    </x:row>
    <x:row r="525">
      <x:c r="C525" s="11" t="str">
        <x:v>C2-L-DMG-ROL-30</x:v>
      </x:c>
      <x:c r="D525" s="11" t="str">
        <x:v>C2</x:v>
      </x:c>
      <x:c r="E525" s="11" t="str">
        <x:v>Gulf–Atlantic hurricane</x:v>
      </x:c>
      <x:c r="F525" s="11" t="str">
        <x:v>L-DMG</x:v>
      </x:c>
      <x:c r="G525" s="11" t="str">
        <x:v>Debris and materials group</x:v>
      </x:c>
      <x:c r="H525" s="11" t="str">
        <x:v>ROL-30</x:v>
      </x:c>
      <x:c r="I525" s="19" t="n">
        <x:v>48</x:v>
      </x:c>
      <x:c r="J525" s="21" t="n">
        <x:v>8</x:v>
      </x:c>
      <x:c r="K525" s="18" t="n">
        <x:f>'05 Cargo Register'!K77</x:f>
        <x:v>759.375</x:v>
      </x:c>
      <x:c r="L525" s="18" t="n">
        <x:f>'05 Cargo Register'!N77</x:f>
        <x:v>32</x:v>
      </x:c>
      <x:c r="M525" s="18" t="n">
        <x:f>'05 Cargo Register'!O77</x:f>
        <x:v>2040</x:v>
      </x:c>
      <x:c r="N525" s="18" t="n">
        <x:f>J525*K525</x:f>
        <x:v>6075</x:v>
      </x:c>
      <x:c r="O525" s="18" t="n">
        <x:f>J525*L525</x:f>
        <x:v>256</x:v>
      </x:c>
      <x:c r="P525" s="18" t="n">
        <x:f>J525*M525</x:f>
        <x:v>16320</x:v>
      </x:c>
      <x:c r="Q525" s="22" t="n">
        <x:f>'01 Controls'!$E$23*'02 Cargo Classes'!$M$12</x:f>
        <x:v>0</x:v>
      </x:c>
      <x:c r="R525" s="22" t="n">
        <x:f>'01 Controls'!$F$23*'02 Cargo Classes'!$N$12</x:f>
        <x:v>0.2</x:v>
      </x:c>
      <x:c r="S525" s="22" t="n">
        <x:f>'01 Controls'!$G$23*'02 Cargo Classes'!$O$12</x:f>
        <x:v>0.8999999999999999</x:v>
      </x:c>
      <x:c r="T525" s="22" t="n">
        <x:f>'01 Controls'!$H$23*'02 Cargo Classes'!$P$12</x:f>
        <x:v>0.09</x:v>
      </x:c>
      <x:c r="U525" s="22" t="n">
        <x:f>SUM(Q525:T525)</x:f>
        <x:v>1.19</x:v>
      </x:c>
      <x:c r="V525" s="18" t="n">
        <x:f>IF(U525=0,0,N525*Q525/U525)</x:f>
        <x:v>0</x:v>
      </x:c>
      <x:c r="W525" s="18" t="n">
        <x:f>IF(U525=0,0,P525*Q525/U525)</x:f>
        <x:v>0</x:v>
      </x:c>
      <x:c r="X525" s="18" t="n">
        <x:f>MAX(V525,W525*'01 Controls'!$E$12)</x:f>
        <x:v>0</x:v>
      </x:c>
      <x:c r="Y525" s="18" t="n">
        <x:f>IF(U525=0,0,N525*R525/U525)</x:f>
        <x:v>1021.0084033613446</x:v>
      </x:c>
      <x:c r="Z525" s="18" t="n">
        <x:f>IF(U525=0,0,P525*R525/U525)</x:f>
        <x:v>2742.857142857143</x:v>
      </x:c>
      <x:c r="AA525" s="18" t="n">
        <x:f>MAX(Y525,Z525*'01 Controls'!$E$13)</x:f>
        <x:v>1021.0084033613446</x:v>
      </x:c>
      <x:c r="AB525" s="18" t="n">
        <x:f>IF(U525=0,0,N525*S525/U525)</x:f>
        <x:v>4594.53781512605</x:v>
      </x:c>
      <x:c r="AC525" s="18" t="n">
        <x:f>IF(U525=0,0,P525*S525/U525)</x:f>
        <x:v>12342.857142857141</x:v>
      </x:c>
      <x:c r="AD525" s="18" t="n">
        <x:f>MAX(AB525,AC525*'01 Controls'!$E$14)</x:f>
        <x:v>4594.53781512605</x:v>
      </x:c>
      <x:c r="AE525" s="18" t="n">
        <x:f>IF(U525=0,0,N525*T525/U525)</x:f>
        <x:v>459.4537815126051</x:v>
      </x:c>
      <x:c r="AF525" s="18" t="n">
        <x:f>IF(U525=0,0,P525*T525/U525)</x:f>
        <x:v>1234.2857142857142</x:v>
      </x:c>
      <x:c r="AG525" s="18" t="n">
        <x:f>MAX(AE525,AF525*'01 Controls'!$E$15)</x:f>
        <x:v>459.4537815126051</x:v>
      </x:c>
      <x:c r="AH525" s="18" t="n">
        <x:f>SUM(V525,Y525,AB525,AE525)</x:f>
        <x:v>6075</x:v>
      </x:c>
      <x:c r="AI525" s="18" t="n">
        <x:f>N525-AH525</x:f>
        <x:v>0</x:v>
      </x:c>
      <x:c r="AJ525" s="18" t="n">
        <x:f>V525*INDEX('07 Mode Capacity'!$P$6:$P$17,MATCH("AIR-"&amp;I525,'07 Mode Capacity'!$C$6:$C$17,0))</x:f>
        <x:v>0</x:v>
      </x:c>
      <x:c r="AK525" s="18" t="n">
        <x:f>Y525*INDEX('07 Mode Capacity'!$P$6:$P$17,MATCH("OCEAN-"&amp;I525,'07 Mode Capacity'!$C$6:$C$17,0))</x:f>
        <x:v>89.47737847538293</x:v>
      </x:c>
      <x:c r="AL525" s="18" t="n">
        <x:f>AB525*INDEX('07 Mode Capacity'!$P$6:$P$17,MATCH("LAND-"&amp;I525,'07 Mode Capacity'!$C$6:$C$17,0))</x:f>
        <x:v>560.7535517401565</x:v>
      </x:c>
      <x:c r="AM525" s="18" t="n">
        <x:f>AE525*INDEX('07 Mode Capacity'!$P$6:$P$17,MATCH("INLAND-"&amp;I525,'07 Mode Capacity'!$C$6:$C$17,0))</x:f>
        <x:v>290.02301745788947</x:v>
      </x:c>
      <x:c r="AN525" s="18" t="n">
        <x:f>SUM(AJ525:AM525)</x:f>
        <x:v>940.2539476734289</x:v>
      </x:c>
      <x:c r="AO525" s="17" t="n">
        <x:f>IF(N525=0,1,AN525/N525)</x:f>
        <x:v>0.15477431237422698</x:v>
      </x:c>
      <x:c r="AP525" s="11" t="str">
        <x:f>IF(AO525&gt;='01 Controls'!$E$16,"PASS","FAIL")</x:f>
        <x:v>FAIL</x:v>
      </x:c>
      <x:c r="AQ525" s="11" t="str">
        <x:v>UNQUANTIFIED</x:v>
      </x:c>
      <x:c r="AR525" s="11" t="str">
        <x:v>Position-class planning record; serial item and receiver open</x:v>
      </x:c>
      <x:c r="AS525" s="26"/>
      <x:c r="AT525" s="26"/>
    </x:row>
    <x:row r="526">
      <x:c r="C526" s="11" t="str">
        <x:v>C2-L-DMG-LIN-18</x:v>
      </x:c>
      <x:c r="D526" s="11" t="str">
        <x:v>C2</x:v>
      </x:c>
      <x:c r="E526" s="11" t="str">
        <x:v>Gulf–Atlantic hurricane</x:v>
      </x:c>
      <x:c r="F526" s="11" t="str">
        <x:v>L-DMG</x:v>
      </x:c>
      <x:c r="G526" s="11" t="str">
        <x:v>Debris and materials group</x:v>
      </x:c>
      <x:c r="H526" s="11" t="str">
        <x:v>LIN-18</x:v>
      </x:c>
      <x:c r="I526" s="19" t="n">
        <x:v>72</x:v>
      </x:c>
      <x:c r="J526" s="21" t="n">
        <x:v>8</x:v>
      </x:c>
      <x:c r="K526" s="18" t="n">
        <x:f>'05 Cargo Register'!K78</x:f>
        <x:v>303.75</x:v>
      </x:c>
      <x:c r="L526" s="18" t="n">
        <x:f>'05 Cargo Register'!N78</x:f>
        <x:v>22</x:v>
      </x:c>
      <x:c r="M526" s="18" t="n">
        <x:f>'05 Cargo Register'!O78</x:f>
        <x:v>968</x:v>
      </x:c>
      <x:c r="N526" s="18" t="n">
        <x:f>J526*K526</x:f>
        <x:v>2430</x:v>
      </x:c>
      <x:c r="O526" s="18" t="n">
        <x:f>J526*L526</x:f>
        <x:v>176</x:v>
      </x:c>
      <x:c r="P526" s="18" t="n">
        <x:f>J526*M526</x:f>
        <x:v>7744</x:v>
      </x:c>
      <x:c r="Q526" s="22" t="n">
        <x:f>'01 Controls'!$E$23*'02 Cargo Classes'!$M$13</x:f>
        <x:v>0</x:v>
      </x:c>
      <x:c r="R526" s="22" t="n">
        <x:f>'01 Controls'!$F$23*'02 Cargo Classes'!$N$13</x:f>
        <x:v>0.24</x:v>
      </x:c>
      <x:c r="S526" s="22" t="n">
        <x:f>'01 Controls'!$G$23*'02 Cargo Classes'!$O$13</x:f>
        <x:v>0.6</x:v>
      </x:c>
      <x:c r="T526" s="22" t="n">
        <x:f>'01 Controls'!$H$23*'02 Cargo Classes'!$P$13</x:f>
        <x:v>0.15</x:v>
      </x:c>
      <x:c r="U526" s="22" t="n">
        <x:f>SUM(Q526:T526)</x:f>
        <x:v>0.99</x:v>
      </x:c>
      <x:c r="V526" s="18" t="n">
        <x:f>IF(U526=0,0,N526*Q526/U526)</x:f>
        <x:v>0</x:v>
      </x:c>
      <x:c r="W526" s="18" t="n">
        <x:f>IF(U526=0,0,P526*Q526/U526)</x:f>
        <x:v>0</x:v>
      </x:c>
      <x:c r="X526" s="18" t="n">
        <x:f>MAX(V526,W526*'01 Controls'!$E$12)</x:f>
        <x:v>0</x:v>
      </x:c>
      <x:c r="Y526" s="18" t="n">
        <x:f>IF(U526=0,0,N526*R526/U526)</x:f>
        <x:v>589.090909090909</x:v>
      </x:c>
      <x:c r="Z526" s="18" t="n">
        <x:f>IF(U526=0,0,P526*R526/U526)</x:f>
        <x:v>1877.3333333333333</x:v>
      </x:c>
      <x:c r="AA526" s="18" t="n">
        <x:f>MAX(Y526,Z526*'01 Controls'!$E$13)</x:f>
        <x:v>589.090909090909</x:v>
      </x:c>
      <x:c r="AB526" s="18" t="n">
        <x:f>IF(U526=0,0,N526*S526/U526)</x:f>
        <x:v>1472.7272727272727</x:v>
      </x:c>
      <x:c r="AC526" s="18" t="n">
        <x:f>IF(U526=0,0,P526*S526/U526)</x:f>
        <x:v>4693.333333333333</x:v>
      </x:c>
      <x:c r="AD526" s="18" t="n">
        <x:f>MAX(AB526,AC526*'01 Controls'!$E$14)</x:f>
        <x:v>1472.7272727272727</x:v>
      </x:c>
      <x:c r="AE526" s="18" t="n">
        <x:f>IF(U526=0,0,N526*T526/U526)</x:f>
        <x:v>368.1818181818182</x:v>
      </x:c>
      <x:c r="AF526" s="18" t="n">
        <x:f>IF(U526=0,0,P526*T526/U526)</x:f>
        <x:v>1173.3333333333333</x:v>
      </x:c>
      <x:c r="AG526" s="18" t="n">
        <x:f>MAX(AE526,AF526*'01 Controls'!$E$15)</x:f>
        <x:v>368.1818181818182</x:v>
      </x:c>
      <x:c r="AH526" s="18" t="n">
        <x:f>SUM(V526,Y526,AB526,AE526)</x:f>
        <x:v>2430</x:v>
      </x:c>
      <x:c r="AI526" s="18" t="n">
        <x:f>N526-AH526</x:f>
        <x:v>0</x:v>
      </x:c>
      <x:c r="AJ526" s="18" t="n">
        <x:f>V526*INDEX('07 Mode Capacity'!$P$6:$P$17,MATCH("AIR-"&amp;I526,'07 Mode Capacity'!$C$6:$C$17,0))</x:f>
        <x:v>0</x:v>
      </x:c>
      <x:c r="AK526" s="18" t="n">
        <x:f>Y526*INDEX('07 Mode Capacity'!$P$6:$P$17,MATCH("OCEAN-"&amp;I526,'07 Mode Capacity'!$C$6:$C$17,0))</x:f>
        <x:v>461.12149983364645</x:v>
      </x:c>
      <x:c r="AL526" s="18" t="n">
        <x:f>AB526*INDEX('07 Mode Capacity'!$P$6:$P$17,MATCH("LAND-"&amp;I526,'07 Mode Capacity'!$C$6:$C$17,0))</x:f>
        <x:v>1053.0150583126094</x:v>
      </x:c>
      <x:c r="AM526" s="18" t="n">
        <x:f>AE526*INDEX('07 Mode Capacity'!$P$6:$P$17,MATCH("INLAND-"&amp;I526,'07 Mode Capacity'!$C$6:$C$17,0))</x:f>
        <x:v>368.1818181818182</x:v>
      </x:c>
      <x:c r="AN526" s="18" t="n">
        <x:f>SUM(AJ526:AM526)</x:f>
        <x:v>1882.3183763280742</x:v>
      </x:c>
      <x:c r="AO526" s="17" t="n">
        <x:f>IF(N526=0,1,AN526/N526)</x:f>
        <x:v>0.7746166157728701</x:v>
      </x:c>
      <x:c r="AP526" s="11" t="str">
        <x:f>IF(AO526&gt;='01 Controls'!$E$16,"PASS","FAIL")</x:f>
        <x:v>FAIL</x:v>
      </x:c>
      <x:c r="AQ526" s="11" t="str">
        <x:v>UNQUANTIFIED</x:v>
      </x:c>
      <x:c r="AR526" s="11" t="str">
        <x:v>Position-class planning record; serial item and receiver open</x:v>
      </x:c>
      <x:c r="AS526" s="26"/>
      <x:c r="AT526" s="26"/>
    </x:row>
    <x:row r="527">
      <x:c r="C527" s="11" t="str">
        <x:v>C2-L-DMG-BLK-08</x:v>
      </x:c>
      <x:c r="D527" s="11" t="str">
        <x:v>C2</x:v>
      </x:c>
      <x:c r="E527" s="11" t="str">
        <x:v>Gulf–Atlantic hurricane</x:v>
      </x:c>
      <x:c r="F527" s="11" t="str">
        <x:v>L-DMG</x:v>
      </x:c>
      <x:c r="G527" s="11" t="str">
        <x:v>Debris and materials group</x:v>
      </x:c>
      <x:c r="H527" s="11" t="str">
        <x:v>BLK-08</x:v>
      </x:c>
      <x:c r="I527" s="19" t="n">
        <x:v>48</x:v>
      </x:c>
      <x:c r="J527" s="21" t="n">
        <x:v>8</x:v>
      </x:c>
      <x:c r="K527" s="18" t="n">
        <x:f>'05 Cargo Register'!K79</x:f>
        <x:v>121.5</x:v>
      </x:c>
      <x:c r="L527" s="18" t="n">
        <x:f>'05 Cargo Register'!N79</x:f>
        <x:v>19</x:v>
      </x:c>
      <x:c r="M527" s="18" t="n">
        <x:f>'05 Cargo Register'!O79</x:f>
        <x:v>969</x:v>
      </x:c>
      <x:c r="N527" s="18" t="n">
        <x:f>J527*K527</x:f>
        <x:v>972</x:v>
      </x:c>
      <x:c r="O527" s="18" t="n">
        <x:f>J527*L527</x:f>
        <x:v>152</x:v>
      </x:c>
      <x:c r="P527" s="18" t="n">
        <x:f>J527*M527</x:f>
        <x:v>7752</x:v>
      </x:c>
      <x:c r="Q527" s="22" t="n">
        <x:f>'01 Controls'!$E$23*'02 Cargo Classes'!$M$14</x:f>
        <x:v>0.05</x:v>
      </x:c>
      <x:c r="R527" s="22" t="n">
        <x:f>'01 Controls'!$F$23*'02 Cargo Classes'!$N$14</x:f>
        <x:v>0.16000000000000003</x:v>
      </x:c>
      <x:c r="S527" s="22" t="n">
        <x:f>'01 Controls'!$G$23*'02 Cargo Classes'!$O$14</x:f>
        <x:v>0.6</x:v>
      </x:c>
      <x:c r="T527" s="22" t="n">
        <x:f>'01 Controls'!$H$23*'02 Cargo Classes'!$P$14</x:f>
        <x:v>0.075</x:v>
      </x:c>
      <x:c r="U527" s="22" t="n">
        <x:f>SUM(Q527:T527)</x:f>
        <x:v>0.885</x:v>
      </x:c>
      <x:c r="V527" s="18" t="n">
        <x:f>IF(U527=0,0,N527*Q527/U527)</x:f>
        <x:v>54.91525423728814</x:v>
      </x:c>
      <x:c r="W527" s="18" t="n">
        <x:f>IF(U527=0,0,P527*Q527/U527)</x:f>
        <x:v>437.96610169491527</x:v>
      </x:c>
      <x:c r="X527" s="18" t="n">
        <x:f>MAX(V527,W527*'01 Controls'!$E$12)</x:f>
        <x:v>109.49152542372882</x:v>
      </x:c>
      <x:c r="Y527" s="18" t="n">
        <x:f>IF(U527=0,0,N527*R527/U527)</x:f>
        <x:v>175.72881355932208</x:v>
      </x:c>
      <x:c r="Z527" s="18" t="n">
        <x:f>IF(U527=0,0,P527*R527/U527)</x:f>
        <x:v>1401.491525423729</x:v>
      </x:c>
      <x:c r="AA527" s="18" t="n">
        <x:f>MAX(Y527,Z527*'01 Controls'!$E$13)</x:f>
        <x:v>210.22372881355935</x:v>
      </x:c>
      <x:c r="AB527" s="18" t="n">
        <x:f>IF(U527=0,0,N527*S527/U527)</x:f>
        <x:v>658.9830508474575</x:v>
      </x:c>
      <x:c r="AC527" s="18" t="n">
        <x:f>IF(U527=0,0,P527*S527/U527)</x:f>
        <x:v>5255.593220338983</x:v>
      </x:c>
      <x:c r="AD527" s="18" t="n">
        <x:f>MAX(AB527,AC527*'01 Controls'!$E$14)</x:f>
        <x:v>1051.1186440677966</x:v>
      </x:c>
      <x:c r="AE527" s="18" t="n">
        <x:f>IF(U527=0,0,N527*T527/U527)</x:f>
        <x:v>82.3728813559322</x:v>
      </x:c>
      <x:c r="AF527" s="18" t="n">
        <x:f>IF(U527=0,0,P527*T527/U527)</x:f>
        <x:v>656.9491525423729</x:v>
      </x:c>
      <x:c r="AG527" s="18" t="n">
        <x:f>MAX(AE527,AF527*'01 Controls'!$E$15)</x:f>
        <x:v>118.25084745762712</x:v>
      </x:c>
      <x:c r="AH527" s="18" t="n">
        <x:f>SUM(V527,Y527,AB527,AE527)</x:f>
        <x:v>972</x:v>
      </x:c>
      <x:c r="AI527" s="18" t="n">
        <x:f>N527-AH527</x:f>
        <x:v>0</x:v>
      </x:c>
      <x:c r="AJ527" s="18" t="n">
        <x:f>V527*INDEX('07 Mode Capacity'!$P$6:$P$17,MATCH("AIR-"&amp;I527,'07 Mode Capacity'!$C$6:$C$17,0))</x:f>
        <x:v>15.394703946734037</x:v>
      </x:c>
      <x:c r="AK527" s="18" t="n">
        <x:f>Y527*INDEX('07 Mode Capacity'!$P$6:$P$17,MATCH("OCEAN-"&amp;I527,'07 Mode Capacity'!$C$6:$C$17,0))</x:f>
        <x:v>15.400219536011674</x:v>
      </x:c>
      <x:c r="AL527" s="18" t="n">
        <x:f>AB527*INDEX('07 Mode Capacity'!$P$6:$P$17,MATCH("LAND-"&amp;I527,'07 Mode Capacity'!$C$6:$C$17,0))</x:f>
        <x:v>80.42747740212866</x:v>
      </x:c>
      <x:c r="AM527" s="18" t="n">
        <x:f>AE527*INDEX('07 Mode Capacity'!$P$6:$P$17,MATCH("INLAND-"&amp;I527,'07 Mode Capacity'!$C$6:$C$17,0))</x:f>
        <x:v>51.99659371373083</x:v>
      </x:c>
      <x:c r="AN527" s="18" t="n">
        <x:f>SUM(AJ527:AM527)</x:f>
        <x:v>163.2189945986052</x:v>
      </x:c>
      <x:c r="AO527" s="17" t="n">
        <x:f>IF(N527=0,1,AN527/N527)</x:f>
        <x:v>0.1679207763360136</x:v>
      </x:c>
      <x:c r="AP527" s="11" t="str">
        <x:f>IF(AO527&gt;='01 Controls'!$E$16,"PASS","FAIL")</x:f>
        <x:v>FAIL</x:v>
      </x:c>
      <x:c r="AQ527" s="11" t="str">
        <x:v>UNQUANTIFIED</x:v>
      </x:c>
      <x:c r="AR527" s="11" t="str">
        <x:v>Position-class planning record; serial item and receiver open</x:v>
      </x:c>
      <x:c r="AS527" s="26"/>
      <x:c r="AT527" s="26"/>
    </x:row>
    <x:row r="528">
      <x:c r="C528" s="11" t="str">
        <x:v>C2-L-DMG-OOG-80</x:v>
      </x:c>
      <x:c r="D528" s="11" t="str">
        <x:v>C2</x:v>
      </x:c>
      <x:c r="E528" s="11" t="str">
        <x:v>Gulf–Atlantic hurricane</x:v>
      </x:c>
      <x:c r="F528" s="11" t="str">
        <x:v>L-DMG</x:v>
      </x:c>
      <x:c r="G528" s="11" t="str">
        <x:v>Debris and materials group</x:v>
      </x:c>
      <x:c r="H528" s="11" t="str">
        <x:v>OOG-80</x:v>
      </x:c>
      <x:c r="I528" s="19" t="n">
        <x:v>72</x:v>
      </x:c>
      <x:c r="J528" s="21" t="n">
        <x:v>8</x:v>
      </x:c>
      <x:c r="K528" s="18" t="n">
        <x:f>'05 Cargo Register'!K80</x:f>
        <x:v>303.75</x:v>
      </x:c>
      <x:c r="L528" s="18" t="n">
        <x:f>'05 Cargo Register'!N80</x:f>
        <x:v>6</x:v>
      </x:c>
      <x:c r="M528" s="18" t="n">
        <x:f>'05 Cargo Register'!O80</x:f>
        <x:v>1056</x:v>
      </x:c>
      <x:c r="N528" s="18" t="n">
        <x:f>J528*K528</x:f>
        <x:v>2430</x:v>
      </x:c>
      <x:c r="O528" s="18" t="n">
        <x:f>J528*L528</x:f>
        <x:v>48</x:v>
      </x:c>
      <x:c r="P528" s="18" t="n">
        <x:f>J528*M528</x:f>
        <x:v>8448</x:v>
      </x:c>
      <x:c r="Q528" s="22" t="n">
        <x:f>'01 Controls'!$E$23*'02 Cargo Classes'!$M$15</x:f>
        <x:v>0</x:v>
      </x:c>
      <x:c r="R528" s="22" t="n">
        <x:f>'01 Controls'!$F$23*'02 Cargo Classes'!$N$15</x:f>
        <x:v>0.4</x:v>
      </x:c>
      <x:c r="S528" s="22" t="n">
        <x:f>'01 Controls'!$G$23*'02 Cargo Classes'!$O$15</x:f>
        <x:v>0.36</x:v>
      </x:c>
      <x:c r="T528" s="22" t="n">
        <x:f>'01 Controls'!$H$23*'02 Cargo Classes'!$P$15</x:f>
        <x:v>0.075</x:v>
      </x:c>
      <x:c r="U528" s="22" t="n">
        <x:f>SUM(Q528:T528)</x:f>
        <x:v>0.835</x:v>
      </x:c>
      <x:c r="V528" s="18" t="n">
        <x:f>IF(U528=0,0,N528*Q528/U528)</x:f>
        <x:v>0</x:v>
      </x:c>
      <x:c r="W528" s="18" t="n">
        <x:f>IF(U528=0,0,P528*Q528/U528)</x:f>
        <x:v>0</x:v>
      </x:c>
      <x:c r="X528" s="18" t="n">
        <x:f>MAX(V528,W528*'01 Controls'!$E$12)</x:f>
        <x:v>0</x:v>
      </x:c>
      <x:c r="Y528" s="18" t="n">
        <x:f>IF(U528=0,0,N528*R528/U528)</x:f>
        <x:v>1164.0718562874251</x:v>
      </x:c>
      <x:c r="Z528" s="18" t="n">
        <x:f>IF(U528=0,0,P528*R528/U528)</x:f>
        <x:v>4046.9461077844317</x:v>
      </x:c>
      <x:c r="AA528" s="18" t="n">
        <x:f>MAX(Y528,Z528*'01 Controls'!$E$13)</x:f>
        <x:v>1164.0718562874251</x:v>
      </x:c>
      <x:c r="AB528" s="18" t="n">
        <x:f>IF(U528=0,0,N528*S528/U528)</x:f>
        <x:v>1047.6646706586826</x:v>
      </x:c>
      <x:c r="AC528" s="18" t="n">
        <x:f>IF(U528=0,0,P528*S528/U528)</x:f>
        <x:v>3642.251497005988</x:v>
      </x:c>
      <x:c r="AD528" s="18" t="n">
        <x:f>MAX(AB528,AC528*'01 Controls'!$E$14)</x:f>
        <x:v>1047.6646706586826</x:v>
      </x:c>
      <x:c r="AE528" s="18" t="n">
        <x:f>IF(U528=0,0,N528*T528/U528)</x:f>
        <x:v>218.26347305389223</x:v>
      </x:c>
      <x:c r="AF528" s="18" t="n">
        <x:f>IF(U528=0,0,P528*T528/U528)</x:f>
        <x:v>758.8023952095809</x:v>
      </x:c>
      <x:c r="AG528" s="18" t="n">
        <x:f>MAX(AE528,AF528*'01 Controls'!$E$15)</x:f>
        <x:v>218.26347305389223</x:v>
      </x:c>
      <x:c r="AH528" s="18" t="n">
        <x:f>SUM(V528,Y528,AB528,AE528)</x:f>
        <x:v>2430</x:v>
      </x:c>
      <x:c r="AI528" s="18" t="n">
        <x:f>N528-AH528</x:f>
        <x:v>0</x:v>
      </x:c>
      <x:c r="AJ528" s="18" t="n">
        <x:f>V528*INDEX('07 Mode Capacity'!$P$6:$P$17,MATCH("AIR-"&amp;I528,'07 Mode Capacity'!$C$6:$C$17,0))</x:f>
        <x:v>0</x:v>
      </x:c>
      <x:c r="AK528" s="18" t="n">
        <x:f>Y528*INDEX('07 Mode Capacity'!$P$6:$P$17,MATCH("OCEAN-"&amp;I528,'07 Mode Capacity'!$C$6:$C$17,0))</x:f>
        <x:v>911.1981733239721</x:v>
      </x:c>
      <x:c r="AL528" s="18" t="n">
        <x:f>AB528*INDEX('07 Mode Capacity'!$P$6:$P$17,MATCH("LAND-"&amp;I528,'07 Mode Capacity'!$C$6:$C$17,0))</x:f>
        <x:v>749.0909516619041</x:v>
      </x:c>
      <x:c r="AM528" s="18" t="n">
        <x:f>AE528*INDEX('07 Mode Capacity'!$P$6:$P$17,MATCH("INLAND-"&amp;I528,'07 Mode Capacity'!$C$6:$C$17,0))</x:f>
        <x:v>218.26347305389223</x:v>
      </x:c>
      <x:c r="AN528" s="18" t="n">
        <x:f>SUM(AJ528:AM528)</x:f>
        <x:v>1878.5525980397686</x:v>
      </x:c>
      <x:c r="AO528" s="17" t="n">
        <x:f>IF(N528=0,1,AN528/N528)</x:f>
        <x:v>0.7730669127735673</x:v>
      </x:c>
      <x:c r="AP528" s="11" t="str">
        <x:f>IF(AO528&gt;='01 Controls'!$E$16,"PASS","FAIL")</x:f>
        <x:v>FAIL</x:v>
      </x:c>
      <x:c r="AQ528" s="11" t="str">
        <x:v>UNQUANTIFIED</x:v>
      </x:c>
      <x:c r="AR528" s="11" t="str">
        <x:v>Position-class planning record; serial item and receiver open</x:v>
      </x:c>
      <x:c r="AS528" s="26"/>
      <x:c r="AT528" s="26"/>
    </x:row>
    <x:row r="529">
      <x:c r="C529" s="11" t="str">
        <x:v>C2-L-TWG-APL-45</x:v>
      </x:c>
      <x:c r="D529" s="11" t="str">
        <x:v>C2</x:v>
      </x:c>
      <x:c r="E529" s="11" t="str">
        <x:v>Gulf–Atlantic hurricane</x:v>
      </x:c>
      <x:c r="F529" s="11" t="str">
        <x:v>L-TWG</x:v>
      </x:c>
      <x:c r="G529" s="11" t="str">
        <x:v>Temporary works and crossing group</x:v>
      </x:c>
      <x:c r="H529" s="11" t="str">
        <x:v>APL-45</x:v>
      </x:c>
      <x:c r="I529" s="19" t="n">
        <x:v>24</x:v>
      </x:c>
      <x:c r="J529" s="21" t="n">
        <x:v>6</x:v>
      </x:c>
      <x:c r="K529" s="18" t="n">
        <x:f>'05 Cargo Register'!K81</x:f>
        <x:v>91.125</x:v>
      </x:c>
      <x:c r="L529" s="18" t="n">
        <x:f>'05 Cargo Register'!N81</x:f>
        <x:v>24</x:v>
      </x:c>
      <x:c r="M529" s="18" t="n">
        <x:f>'05 Cargo Register'!O81</x:f>
        <x:v>180</x:v>
      </x:c>
      <x:c r="N529" s="18" t="n">
        <x:f>J529*K529</x:f>
        <x:v>546.75</x:v>
      </x:c>
      <x:c r="O529" s="18" t="n">
        <x:f>J529*L529</x:f>
        <x:v>144</x:v>
      </x:c>
      <x:c r="P529" s="18" t="n">
        <x:f>J529*M529</x:f>
        <x:v>1080</x:v>
      </x:c>
      <x:c r="Q529" s="22" t="n">
        <x:f>'01 Controls'!$E$23*'02 Cargo Classes'!$M$6</x:f>
        <x:v>0.15000000000000002</x:v>
      </x:c>
      <x:c r="R529" s="22" t="n">
        <x:f>'01 Controls'!$F$23*'02 Cargo Classes'!$N$6</x:f>
        <x:v>0.08000000000000002</x:v>
      </x:c>
      <x:c r="S529" s="22" t="n">
        <x:f>'01 Controls'!$G$23*'02 Cargo Classes'!$O$6</x:f>
        <x:v>0.6</x:v>
      </x:c>
      <x:c r="T529" s="22" t="n">
        <x:f>'01 Controls'!$H$23*'02 Cargo Classes'!$P$6</x:f>
        <x:v>0.045</x:v>
      </x:c>
      <x:c r="U529" s="22" t="n">
        <x:f>SUM(Q529:T529)</x:f>
        <x:v>0.8750000000000001</x:v>
      </x:c>
      <x:c r="V529" s="18" t="n">
        <x:f>IF(U529=0,0,N529*Q529/U529)</x:f>
        <x:v>93.72857142857144</x:v>
      </x:c>
      <x:c r="W529" s="18" t="n">
        <x:f>IF(U529=0,0,P529*Q529/U529)</x:f>
        <x:v>185.14285714285714</x:v>
      </x:c>
      <x:c r="X529" s="18" t="n">
        <x:f>MAX(V529,W529*'01 Controls'!$E$12)</x:f>
        <x:v>93.72857142857144</x:v>
      </x:c>
      <x:c r="Y529" s="18" t="n">
        <x:f>IF(U529=0,0,N529*R529/U529)</x:f>
        <x:v>49.98857142857143</x:v>
      </x:c>
      <x:c r="Z529" s="18" t="n">
        <x:f>IF(U529=0,0,P529*R529/U529)</x:f>
        <x:v>98.74285714285715</x:v>
      </x:c>
      <x:c r="AA529" s="18" t="n">
        <x:f>MAX(Y529,Z529*'01 Controls'!$E$13)</x:f>
        <x:v>49.98857142857143</x:v>
      </x:c>
      <x:c r="AB529" s="18" t="n">
        <x:f>IF(U529=0,0,N529*S529/U529)</x:f>
        <x:v>374.91428571428565</x:v>
      </x:c>
      <x:c r="AC529" s="18" t="n">
        <x:f>IF(U529=0,0,P529*S529/U529)</x:f>
        <x:v>740.5714285714284</x:v>
      </x:c>
      <x:c r="AD529" s="18" t="n">
        <x:f>MAX(AB529,AC529*'01 Controls'!$E$14)</x:f>
        <x:v>374.91428571428565</x:v>
      </x:c>
      <x:c r="AE529" s="18" t="n">
        <x:f>IF(U529=0,0,N529*T529/U529)</x:f>
        <x:v>28.11857142857142</x:v>
      </x:c>
      <x:c r="AF529" s="18" t="n">
        <x:f>IF(U529=0,0,P529*T529/U529)</x:f>
        <x:v>55.54285714285714</x:v>
      </x:c>
      <x:c r="AG529" s="18" t="n">
        <x:f>MAX(AE529,AF529*'01 Controls'!$E$15)</x:f>
        <x:v>28.11857142857142</x:v>
      </x:c>
      <x:c r="AH529" s="18" t="n">
        <x:f>SUM(V529,Y529,AB529,AE529)</x:f>
        <x:v>546.7499999999999</x:v>
      </x:c>
      <x:c r="AI529" s="18" t="n">
        <x:f>N529-AH529</x:f>
        <x:v>1.1368683772161603e-13</x:v>
      </x:c>
      <x:c r="AJ529" s="18" t="n">
        <x:f>V529*INDEX('07 Mode Capacity'!$P$6:$P$17,MATCH("AIR-"&amp;I529,'07 Mode Capacity'!$C$6:$C$17,0))</x:f>
        <x:v>19.018845701297472</x:v>
      </x:c>
      <x:c r="AK529" s="18" t="n">
        <x:f>Y529*INDEX('07 Mode Capacity'!$P$6:$P$17,MATCH("OCEAN-"&amp;I529,'07 Mode Capacity'!$C$6:$C$17,0))</x:f>
        <x:v>7.502737150636832</x:v>
      </x:c>
      <x:c r="AL529" s="18" t="n">
        <x:f>AB529*INDEX('07 Mode Capacity'!$P$6:$P$17,MATCH("LAND-"&amp;I529,'07 Mode Capacity'!$C$6:$C$17,0))</x:f>
        <x:v>143.4050608000703</x:v>
      </x:c>
      <x:c r="AM529" s="18" t="n">
        <x:f>AE529*INDEX('07 Mode Capacity'!$P$6:$P$17,MATCH("INLAND-"&amp;I529,'07 Mode Capacity'!$C$6:$C$17,0))</x:f>
        <x:v>28.11857142857142</x:v>
      </x:c>
      <x:c r="AN529" s="18" t="n">
        <x:f>SUM(AJ529:AM529)</x:f>
        <x:v>198.045215080576</x:v>
      </x:c>
      <x:c r="AO529" s="17" t="n">
        <x:f>IF(N529=0,1,AN529/N529)</x:f>
        <x:v>0.3622226156023338</x:v>
      </x:c>
      <x:c r="AP529" s="11" t="str">
        <x:f>IF(AO529&gt;='01 Controls'!$E$16,"PASS","FAIL")</x:f>
        <x:v>FAIL</x:v>
      </x:c>
      <x:c r="AQ529" s="11" t="str">
        <x:v>UNQUANTIFIED</x:v>
      </x:c>
      <x:c r="AR529" s="11" t="str">
        <x:v>Position-class planning record; serial item and receiver open</x:v>
      </x:c>
      <x:c r="AS529" s="26"/>
      <x:c r="AT529" s="26"/>
    </x:row>
    <x:row r="530">
      <x:c r="C530" s="11" t="str">
        <x:v>C2-L-TWG-ISO-18</x:v>
      </x:c>
      <x:c r="D530" s="11" t="str">
        <x:v>C2</x:v>
      </x:c>
      <x:c r="E530" s="11" t="str">
        <x:v>Gulf–Atlantic hurricane</x:v>
      </x:c>
      <x:c r="F530" s="11" t="str">
        <x:v>L-TWG</x:v>
      </x:c>
      <x:c r="G530" s="11" t="str">
        <x:v>Temporary works and crossing group</x:v>
      </x:c>
      <x:c r="H530" s="11" t="str">
        <x:v>ISO-18</x:v>
      </x:c>
      <x:c r="I530" s="19" t="n">
        <x:v>48</x:v>
      </x:c>
      <x:c r="J530" s="21" t="n">
        <x:v>6</x:v>
      </x:c>
      <x:c r="K530" s="18" t="n">
        <x:f>'05 Cargo Register'!K82</x:f>
        <x:v>364.5</x:v>
      </x:c>
      <x:c r="L530" s="18" t="n">
        <x:f>'05 Cargo Register'!N82</x:f>
        <x:v>24</x:v>
      </x:c>
      <x:c r="M530" s="18" t="n">
        <x:f>'05 Cargo Register'!O82</x:f>
        <x:v>633.6</x:v>
      </x:c>
      <x:c r="N530" s="18" t="n">
        <x:f>J530*K530</x:f>
        <x:v>2187</x:v>
      </x:c>
      <x:c r="O530" s="18" t="n">
        <x:f>J530*L530</x:f>
        <x:v>144</x:v>
      </x:c>
      <x:c r="P530" s="18" t="n">
        <x:f>J530*M530</x:f>
        <x:v>3801.6000000000004</x:v>
      </x:c>
      <x:c r="Q530" s="22" t="n">
        <x:f>'01 Controls'!$E$23*'02 Cargo Classes'!$M$7</x:f>
        <x:v>0.010000000000000002</x:v>
      </x:c>
      <x:c r="R530" s="22" t="n">
        <x:f>'01 Controls'!$F$23*'02 Cargo Classes'!$N$7</x:f>
        <x:v>0.2</x:v>
      </x:c>
      <x:c r="S530" s="22" t="n">
        <x:f>'01 Controls'!$G$23*'02 Cargo Classes'!$O$7</x:f>
        <x:v>0.72</x:v>
      </x:c>
      <x:c r="T530" s="22" t="n">
        <x:f>'01 Controls'!$H$23*'02 Cargo Classes'!$P$7</x:f>
        <x:v>0.12</x:v>
      </x:c>
      <x:c r="U530" s="22" t="n">
        <x:f>SUM(Q530:T530)</x:f>
        <x:v>1.0499999999999998</x:v>
      </x:c>
      <x:c r="V530" s="18" t="n">
        <x:f>IF(U530=0,0,N530*Q530/U530)</x:f>
        <x:v>20.828571428571436</x:v>
      </x:c>
      <x:c r="W530" s="18" t="n">
        <x:f>IF(U530=0,0,P530*Q530/U530)</x:f>
        <x:v>36.2057142857143</x:v>
      </x:c>
      <x:c r="X530" s="18" t="n">
        <x:f>MAX(V530,W530*'01 Controls'!$E$12)</x:f>
        <x:v>20.828571428571436</x:v>
      </x:c>
      <x:c r="Y530" s="18" t="n">
        <x:f>IF(U530=0,0,N530*R530/U530)</x:f>
        <x:v>416.57142857142867</x:v>
      </x:c>
      <x:c r="Z530" s="18" t="n">
        <x:f>IF(U530=0,0,P530*R530/U530)</x:f>
        <x:v>724.114285714286</x:v>
      </x:c>
      <x:c r="AA530" s="18" t="n">
        <x:f>MAX(Y530,Z530*'01 Controls'!$E$13)</x:f>
        <x:v>416.57142857142867</x:v>
      </x:c>
      <x:c r="AB530" s="18" t="n">
        <x:f>IF(U530=0,0,N530*S530/U530)</x:f>
        <x:v>1499.657142857143</x:v>
      </x:c>
      <x:c r="AC530" s="18" t="n">
        <x:f>IF(U530=0,0,P530*S530/U530)</x:f>
        <x:v>2606.811428571429</x:v>
      </x:c>
      <x:c r="AD530" s="18" t="n">
        <x:f>MAX(AB530,AC530*'01 Controls'!$E$14)</x:f>
        <x:v>1499.657142857143</x:v>
      </x:c>
      <x:c r="AE530" s="18" t="n">
        <x:f>IF(U530=0,0,N530*T530/U530)</x:f>
        <x:v>249.94285714285718</x:v>
      </x:c>
      <x:c r="AF530" s="18" t="n">
        <x:f>IF(U530=0,0,P530*T530/U530)</x:f>
        <x:v>434.4685714285715</x:v>
      </x:c>
      <x:c r="AG530" s="18" t="n">
        <x:f>MAX(AE530,AF530*'01 Controls'!$E$15)</x:f>
        <x:v>249.94285714285718</x:v>
      </x:c>
      <x:c r="AH530" s="18" t="n">
        <x:f>SUM(V530,Y530,AB530,AE530)</x:f>
        <x:v>2187.0000000000005</x:v>
      </x:c>
      <x:c r="AI530" s="18" t="n">
        <x:f>N530-AH530</x:f>
        <x:v>-4.547473508864641e-13</x:v>
      </x:c>
      <x:c r="AJ530" s="18" t="n">
        <x:f>V530*INDEX('07 Mode Capacity'!$P$6:$P$17,MATCH("AIR-"&amp;I530,'07 Mode Capacity'!$C$6:$C$17,0))</x:f>
        <x:v>5.838991282654126</x:v>
      </x:c>
      <x:c r="AK530" s="18" t="n">
        <x:f>Y530*INDEX('07 Mode Capacity'!$P$6:$P$17,MATCH("OCEAN-"&amp;I530,'07 Mode Capacity'!$C$6:$C$17,0))</x:f>
        <x:v>36.50677041795625</x:v>
      </x:c>
      <x:c r="AL530" s="18" t="n">
        <x:f>AB530*INDEX('07 Mode Capacity'!$P$6:$P$17,MATCH("LAND-"&amp;I530,'07 Mode Capacity'!$C$6:$C$17,0))</x:f>
        <x:v>183.0299592879871</x:v>
      </x:c>
      <x:c r="AM530" s="18" t="n">
        <x:f>AE530*INDEX('07 Mode Capacity'!$P$6:$P$17,MATCH("INLAND-"&amp;I530,'07 Mode Capacity'!$C$6:$C$17,0))</x:f>
        <x:v>157.77252149709187</x:v>
      </x:c>
      <x:c r="AN530" s="18" t="n">
        <x:f>SUM(AJ530:AM530)</x:f>
        <x:v>383.14824248568937</x:v>
      </x:c>
      <x:c r="AO530" s="17" t="n">
        <x:f>IF(N530=0,1,AN530/N530)</x:f>
        <x:v>0.17519352651380402</x:v>
      </x:c>
      <x:c r="AP530" s="11" t="str">
        <x:f>IF(AO530&gt;='01 Controls'!$E$16,"PASS","FAIL")</x:f>
        <x:v>FAIL</x:v>
      </x:c>
      <x:c r="AQ530" s="11" t="str">
        <x:v>UNQUANTIFIED</x:v>
      </x:c>
      <x:c r="AR530" s="11" t="str">
        <x:v>Position-class planning record; serial item and receiver open</x:v>
      </x:c>
      <x:c r="AS530" s="26"/>
      <x:c r="AT530" s="26"/>
    </x:row>
    <x:row r="531">
      <x:c r="C531" s="11" t="str">
        <x:v>C2-L-TWG-COL-12</x:v>
      </x:c>
      <x:c r="D531" s="11" t="str">
        <x:v>C2</x:v>
      </x:c>
      <x:c r="E531" s="11" t="str">
        <x:v>Gulf–Atlantic hurricane</x:v>
      </x:c>
      <x:c r="F531" s="11" t="str">
        <x:v>L-TWG</x:v>
      </x:c>
      <x:c r="G531" s="11" t="str">
        <x:v>Temporary works and crossing group</x:v>
      </x:c>
      <x:c r="H531" s="11" t="str">
        <x:v>COL-12</x:v>
      </x:c>
      <x:c r="I531" s="19" t="n">
        <x:v>24</x:v>
      </x:c>
      <x:c r="J531" s="21" t="n">
        <x:v>6</x:v>
      </x:c>
      <x:c r="K531" s="18" t="n">
        <x:f>'05 Cargo Register'!K83</x:f>
        <x:v>60.75</x:v>
      </x:c>
      <x:c r="L531" s="18" t="n">
        <x:f>'05 Cargo Register'!N83</x:f>
        <x:v>7</x:v>
      </x:c>
      <x:c r="M531" s="18" t="n">
        <x:f>'05 Cargo Register'!O83</x:f>
        <x:v>184.8</x:v>
      </x:c>
      <x:c r="N531" s="18" t="n">
        <x:f>J531*K531</x:f>
        <x:v>364.5</x:v>
      </x:c>
      <x:c r="O531" s="18" t="n">
        <x:f>J531*L531</x:f>
        <x:v>42</x:v>
      </x:c>
      <x:c r="P531" s="18" t="n">
        <x:f>J531*M531</x:f>
        <x:v>1108.8000000000002</x:v>
      </x:c>
      <x:c r="Q531" s="22" t="n">
        <x:f>'01 Controls'!$E$23*'02 Cargo Classes'!$M$8</x:f>
        <x:v>0.1</x:v>
      </x:c>
      <x:c r="R531" s="22" t="n">
        <x:f>'01 Controls'!$F$23*'02 Cargo Classes'!$N$8</x:f>
        <x:v>0.13999999999999999</x:v>
      </x:c>
      <x:c r="S531" s="22" t="n">
        <x:f>'01 Controls'!$G$23*'02 Cargo Classes'!$O$8</x:f>
        <x:v>0.72</x:v>
      </x:c>
      <x:c r="T531" s="22" t="n">
        <x:f>'01 Controls'!$H$23*'02 Cargo Classes'!$P$8</x:f>
        <x:v>0.03</x:v>
      </x:c>
      <x:c r="U531" s="22" t="n">
        <x:f>SUM(Q531:T531)</x:f>
        <x:v>0.99</x:v>
      </x:c>
      <x:c r="V531" s="18" t="n">
        <x:f>IF(U531=0,0,N531*Q531/U531)</x:f>
        <x:v>36.81818181818182</x:v>
      </x:c>
      <x:c r="W531" s="18" t="n">
        <x:f>IF(U531=0,0,P531*Q531/U531)</x:f>
        <x:v>112.00000000000003</x:v>
      </x:c>
      <x:c r="X531" s="18" t="n">
        <x:f>MAX(V531,W531*'01 Controls'!$E$12)</x:f>
        <x:v>36.81818181818182</x:v>
      </x:c>
      <x:c r="Y531" s="18" t="n">
        <x:f>IF(U531=0,0,N531*R531/U531)</x:f>
        <x:v>51.54545454545454</x:v>
      </x:c>
      <x:c r="Z531" s="18" t="n">
        <x:f>IF(U531=0,0,P531*R531/U531)</x:f>
        <x:v>156.8</x:v>
      </x:c>
      <x:c r="AA531" s="18" t="n">
        <x:f>MAX(Y531,Z531*'01 Controls'!$E$13)</x:f>
        <x:v>51.54545454545454</x:v>
      </x:c>
      <x:c r="AB531" s="18" t="n">
        <x:f>IF(U531=0,0,N531*S531/U531)</x:f>
        <x:v>265.09090909090907</x:v>
      </x:c>
      <x:c r="AC531" s="18" t="n">
        <x:f>IF(U531=0,0,P531*S531/U531)</x:f>
        <x:v>806.4000000000001</x:v>
      </x:c>
      <x:c r="AD531" s="18" t="n">
        <x:f>MAX(AB531,AC531*'01 Controls'!$E$14)</x:f>
        <x:v>265.09090909090907</x:v>
      </x:c>
      <x:c r="AE531" s="18" t="n">
        <x:f>IF(U531=0,0,N531*T531/U531)</x:f>
        <x:v>11.045454545454545</x:v>
      </x:c>
      <x:c r="AF531" s="18" t="n">
        <x:f>IF(U531=0,0,P531*T531/U531)</x:f>
        <x:v>33.6</x:v>
      </x:c>
      <x:c r="AG531" s="18" t="n">
        <x:f>MAX(AE531,AF531*'01 Controls'!$E$15)</x:f>
        <x:v>11.045454545454545</x:v>
      </x:c>
      <x:c r="AH531" s="18" t="n">
        <x:f>SUM(V531,Y531,AB531,AE531)</x:f>
        <x:v>364.5</x:v>
      </x:c>
      <x:c r="AI531" s="18" t="n">
        <x:f>N531-AH531</x:f>
        <x:v>0</x:v>
      </x:c>
      <x:c r="AJ531" s="18" t="n">
        <x:f>V531*INDEX('07 Mode Capacity'!$P$6:$P$17,MATCH("AIR-"&amp;I531,'07 Mode Capacity'!$C$6:$C$17,0))</x:f>
        <x:v>7.470927043158378</x:v>
      </x:c>
      <x:c r="AK531" s="18" t="n">
        <x:f>Y531*INDEX('07 Mode Capacity'!$P$6:$P$17,MATCH("OCEAN-"&amp;I531,'07 Mode Capacity'!$C$6:$C$17,0))</x:f>
        <x:v>7.7364082571802335</x:v>
      </x:c>
      <x:c r="AL531" s="18" t="n">
        <x:f>AB531*INDEX('07 Mode Capacity'!$P$6:$P$17,MATCH("LAND-"&amp;I531,'07 Mode Capacity'!$C$6:$C$17,0))</x:f>
        <x:v>101.39751773742343</x:v>
      </x:c>
      <x:c r="AM531" s="18" t="n">
        <x:f>AE531*INDEX('07 Mode Capacity'!$P$6:$P$17,MATCH("INLAND-"&amp;I531,'07 Mode Capacity'!$C$6:$C$17,0))</x:f>
        <x:v>11.045454545454545</x:v>
      </x:c>
      <x:c r="AN531" s="18" t="n">
        <x:f>SUM(AJ531:AM531)</x:f>
        <x:v>127.65030758321659</x:v>
      </x:c>
      <x:c r="AO531" s="17" t="n">
        <x:f>IF(N531=0,1,AN531/N531)</x:f>
        <x:v>0.350206605166575</x:v>
      </x:c>
      <x:c r="AP531" s="11" t="str">
        <x:f>IF(AO531&gt;='01 Controls'!$E$16,"PASS","FAIL")</x:f>
        <x:v>FAIL</x:v>
      </x:c>
      <x:c r="AQ531" s="11" t="str">
        <x:v>UNQUANTIFIED</x:v>
      </x:c>
      <x:c r="AR531" s="11" t="str">
        <x:v>Position-class planning record; serial item and receiver open</x:v>
      </x:c>
      <x:c r="AS531" s="26"/>
      <x:c r="AT531" s="26"/>
    </x:row>
    <x:row r="532">
      <x:c r="C532" s="11" t="str">
        <x:v>C2-L-TWG-BAT-22</x:v>
      </x:c>
      <x:c r="D532" s="11" t="str">
        <x:v>C2</x:v>
      </x:c>
      <x:c r="E532" s="11" t="str">
        <x:v>Gulf–Atlantic hurricane</x:v>
      </x:c>
      <x:c r="F532" s="11" t="str">
        <x:v>L-TWG</x:v>
      </x:c>
      <x:c r="G532" s="11" t="str">
        <x:v>Temporary works and crossing group</x:v>
      </x:c>
      <x:c r="H532" s="11" t="str">
        <x:v>BAT-22</x:v>
      </x:c>
      <x:c r="I532" s="19" t="n">
        <x:v>48</x:v>
      </x:c>
      <x:c r="J532" s="21" t="n">
        <x:v>6</x:v>
      </x:c>
      <x:c r="K532" s="18" t="n">
        <x:f>'05 Cargo Register'!K84</x:f>
        <x:v>243</x:v>
      </x:c>
      <x:c r="L532" s="18" t="n">
        <x:f>'05 Cargo Register'!N84</x:f>
        <x:v>14</x:v>
      </x:c>
      <x:c r="M532" s="18" t="n">
        <x:f>'05 Cargo Register'!O84</x:f>
        <x:v>369.6</x:v>
      </x:c>
      <x:c r="N532" s="18" t="n">
        <x:f>J532*K532</x:f>
        <x:v>1458</x:v>
      </x:c>
      <x:c r="O532" s="18" t="n">
        <x:f>J532*L532</x:f>
        <x:v>84</x:v>
      </x:c>
      <x:c r="P532" s="18" t="n">
        <x:f>J532*M532</x:f>
        <x:v>2217.6000000000004</x:v>
      </x:c>
      <x:c r="Q532" s="22" t="n">
        <x:f>'01 Controls'!$E$23*'02 Cargo Classes'!$M$9</x:f>
        <x:v>0</x:v>
      </x:c>
      <x:c r="R532" s="22" t="n">
        <x:f>'01 Controls'!$F$23*'02 Cargo Classes'!$N$9</x:f>
        <x:v>0.2</x:v>
      </x:c>
      <x:c r="S532" s="22" t="n">
        <x:f>'01 Controls'!$G$23*'02 Cargo Classes'!$O$9</x:f>
        <x:v>0.6</x:v>
      </x:c>
      <x:c r="T532" s="22" t="n">
        <x:f>'01 Controls'!$H$23*'02 Cargo Classes'!$P$9</x:f>
        <x:v>0.075</x:v>
      </x:c>
      <x:c r="U532" s="22" t="n">
        <x:f>SUM(Q532:T532)</x:f>
        <x:v>0.875</x:v>
      </x:c>
      <x:c r="V532" s="18" t="n">
        <x:f>IF(U532=0,0,N532*Q532/U532)</x:f>
        <x:v>0</x:v>
      </x:c>
      <x:c r="W532" s="18" t="n">
        <x:f>IF(U532=0,0,P532*Q532/U532)</x:f>
        <x:v>0</x:v>
      </x:c>
      <x:c r="X532" s="18" t="n">
        <x:f>MAX(V532,W532*'01 Controls'!$E$12)</x:f>
        <x:v>0</x:v>
      </x:c>
      <x:c r="Y532" s="18" t="n">
        <x:f>IF(U532=0,0,N532*R532/U532)</x:f>
        <x:v>333.25714285714287</x:v>
      </x:c>
      <x:c r="Z532" s="18" t="n">
        <x:f>IF(U532=0,0,P532*R532/U532)</x:f>
        <x:v>506.8800000000001</x:v>
      </x:c>
      <x:c r="AA532" s="18" t="n">
        <x:f>MAX(Y532,Z532*'01 Controls'!$E$13)</x:f>
        <x:v>333.25714285714287</x:v>
      </x:c>
      <x:c r="AB532" s="18" t="n">
        <x:f>IF(U532=0,0,N532*S532/U532)</x:f>
        <x:v>999.7714285714285</x:v>
      </x:c>
      <x:c r="AC532" s="18" t="n">
        <x:f>IF(U532=0,0,P532*S532/U532)</x:f>
        <x:v>1520.64</x:v>
      </x:c>
      <x:c r="AD532" s="18" t="n">
        <x:f>MAX(AB532,AC532*'01 Controls'!$E$14)</x:f>
        <x:v>999.7714285714285</x:v>
      </x:c>
      <x:c r="AE532" s="18" t="n">
        <x:f>IF(U532=0,0,N532*T532/U532)</x:f>
        <x:v>124.97142857142856</x:v>
      </x:c>
      <x:c r="AF532" s="18" t="n">
        <x:f>IF(U532=0,0,P532*T532/U532)</x:f>
        <x:v>190.08</x:v>
      </x:c>
      <x:c r="AG532" s="18" t="n">
        <x:f>MAX(AE532,AF532*'01 Controls'!$E$15)</x:f>
        <x:v>124.97142857142856</x:v>
      </x:c>
      <x:c r="AH532" s="18" t="n">
        <x:f>SUM(V532,Y532,AB532,AE532)</x:f>
        <x:v>1458</x:v>
      </x:c>
      <x:c r="AI532" s="18" t="n">
        <x:f>N532-AH532</x:f>
        <x:v>0</x:v>
      </x:c>
      <x:c r="AJ532" s="18" t="n">
        <x:f>V532*INDEX('07 Mode Capacity'!$P$6:$P$17,MATCH("AIR-"&amp;I532,'07 Mode Capacity'!$C$6:$C$17,0))</x:f>
        <x:v>0</x:v>
      </x:c>
      <x:c r="AK532" s="18" t="n">
        <x:f>Y532*INDEX('07 Mode Capacity'!$P$6:$P$17,MATCH("OCEAN-"&amp;I532,'07 Mode Capacity'!$C$6:$C$17,0))</x:f>
        <x:v>29.20541633436499</x:v>
      </x:c>
      <x:c r="AL532" s="18" t="n">
        <x:f>AB532*INDEX('07 Mode Capacity'!$P$6:$P$17,MATCH("LAND-"&amp;I532,'07 Mode Capacity'!$C$6:$C$17,0))</x:f>
        <x:v>122.01997285865805</x:v>
      </x:c>
      <x:c r="AM532" s="18" t="n">
        <x:f>AE532*INDEX('07 Mode Capacity'!$P$6:$P$17,MATCH("INLAND-"&amp;I532,'07 Mode Capacity'!$C$6:$C$17,0))</x:f>
        <x:v>78.88626074854592</x:v>
      </x:c>
      <x:c r="AN532" s="18" t="n">
        <x:f>SUM(AJ532:AM532)</x:f>
        <x:v>230.11164994156894</x:v>
      </x:c>
      <x:c r="AO532" s="17" t="n">
        <x:f>IF(N532=0,1,AN532/N532)</x:f>
        <x:v>0.1578269203988813</x:v>
      </x:c>
      <x:c r="AP532" s="11" t="str">
        <x:f>IF(AO532&gt;='01 Controls'!$E$16,"PASS","FAIL")</x:f>
        <x:v>FAIL</x:v>
      </x:c>
      <x:c r="AQ532" s="11" t="str">
        <x:v>UNQUANTIFIED</x:v>
      </x:c>
      <x:c r="AR532" s="11" t="str">
        <x:v>Position-class planning record; serial item and receiver open</x:v>
      </x:c>
      <x:c r="AS532" s="26"/>
      <x:c r="AT532" s="26"/>
    </x:row>
    <x:row r="533">
      <x:c r="C533" s="11" t="str">
        <x:v>C2-L-TWG-TNK-20</x:v>
      </x:c>
      <x:c r="D533" s="11" t="str">
        <x:v>C2</x:v>
      </x:c>
      <x:c r="E533" s="11" t="str">
        <x:v>Gulf–Atlantic hurricane</x:v>
      </x:c>
      <x:c r="F533" s="11" t="str">
        <x:v>L-TWG</x:v>
      </x:c>
      <x:c r="G533" s="11" t="str">
        <x:v>Temporary works and crossing group</x:v>
      </x:c>
      <x:c r="H533" s="11" t="str">
        <x:v>TNK-20</x:v>
      </x:c>
      <x:c r="I533" s="19" t="n">
        <x:v>48</x:v>
      </x:c>
      <x:c r="J533" s="21" t="n">
        <x:v>6</x:v>
      </x:c>
      <x:c r="K533" s="18" t="n">
        <x:f>'05 Cargo Register'!K85</x:f>
        <x:v>243</x:v>
      </x:c>
      <x:c r="L533" s="18" t="n">
        <x:f>'05 Cargo Register'!N85</x:f>
        <x:v>15</x:v>
      </x:c>
      <x:c r="M533" s="18" t="n">
        <x:f>'05 Cargo Register'!O85</x:f>
        <x:v>318.75</x:v>
      </x:c>
      <x:c r="N533" s="18" t="n">
        <x:f>J533*K533</x:f>
        <x:v>1458</x:v>
      </x:c>
      <x:c r="O533" s="18" t="n">
        <x:f>J533*L533</x:f>
        <x:v>90</x:v>
      </x:c>
      <x:c r="P533" s="18" t="n">
        <x:f>J533*M533</x:f>
        <x:v>1912.5</x:v>
      </x:c>
      <x:c r="Q533" s="22" t="n">
        <x:f>'01 Controls'!$E$23*'02 Cargo Classes'!$M$10</x:f>
        <x:v>0</x:v>
      </x:c>
      <x:c r="R533" s="22" t="n">
        <x:f>'01 Controls'!$F$23*'02 Cargo Classes'!$N$10</x:f>
        <x:v>0.24</x:v>
      </x:c>
      <x:c r="S533" s="22" t="n">
        <x:f>'01 Controls'!$G$23*'02 Cargo Classes'!$O$10</x:f>
        <x:v>0.6</x:v>
      </x:c>
      <x:c r="T533" s="22" t="n">
        <x:f>'01 Controls'!$H$23*'02 Cargo Classes'!$P$10</x:f>
        <x:v>0.15</x:v>
      </x:c>
      <x:c r="U533" s="22" t="n">
        <x:f>SUM(Q533:T533)</x:f>
        <x:v>0.99</x:v>
      </x:c>
      <x:c r="V533" s="18" t="n">
        <x:f>IF(U533=0,0,N533*Q533/U533)</x:f>
        <x:v>0</x:v>
      </x:c>
      <x:c r="W533" s="18" t="n">
        <x:f>IF(U533=0,0,P533*Q533/U533)</x:f>
        <x:v>0</x:v>
      </x:c>
      <x:c r="X533" s="18" t="n">
        <x:f>MAX(V533,W533*'01 Controls'!$E$12)</x:f>
        <x:v>0</x:v>
      </x:c>
      <x:c r="Y533" s="18" t="n">
        <x:f>IF(U533=0,0,N533*R533/U533)</x:f>
        <x:v>353.45454545454544</x:v>
      </x:c>
      <x:c r="Z533" s="18" t="n">
        <x:f>IF(U533=0,0,P533*R533/U533)</x:f>
        <x:v>463.6363636363636</x:v>
      </x:c>
      <x:c r="AA533" s="18" t="n">
        <x:f>MAX(Y533,Z533*'01 Controls'!$E$13)</x:f>
        <x:v>353.45454545454544</x:v>
      </x:c>
      <x:c r="AB533" s="18" t="n">
        <x:f>IF(U533=0,0,N533*S533/U533)</x:f>
        <x:v>883.6363636363636</x:v>
      </x:c>
      <x:c r="AC533" s="18" t="n">
        <x:f>IF(U533=0,0,P533*S533/U533)</x:f>
        <x:v>1159.090909090909</x:v>
      </x:c>
      <x:c r="AD533" s="18" t="n">
        <x:f>MAX(AB533,AC533*'01 Controls'!$E$14)</x:f>
        <x:v>883.6363636363636</x:v>
      </x:c>
      <x:c r="AE533" s="18" t="n">
        <x:f>IF(U533=0,0,N533*T533/U533)</x:f>
        <x:v>220.9090909090909</x:v>
      </x:c>
      <x:c r="AF533" s="18" t="n">
        <x:f>IF(U533=0,0,P533*T533/U533)</x:f>
        <x:v>289.77272727272725</x:v>
      </x:c>
      <x:c r="AG533" s="18" t="n">
        <x:f>MAX(AE533,AF533*'01 Controls'!$E$15)</x:f>
        <x:v>220.9090909090909</x:v>
      </x:c>
      <x:c r="AH533" s="18" t="n">
        <x:f>SUM(V533,Y533,AB533,AE533)</x:f>
        <x:v>1458</x:v>
      </x:c>
      <x:c r="AI533" s="18" t="n">
        <x:f>N533-AH533</x:f>
        <x:v>0</x:v>
      </x:c>
      <x:c r="AJ533" s="18" t="n">
        <x:f>V533*INDEX('07 Mode Capacity'!$P$6:$P$17,MATCH("AIR-"&amp;I533,'07 Mode Capacity'!$C$6:$C$17,0))</x:f>
        <x:v>0</x:v>
      </x:c>
      <x:c r="AK533" s="18" t="n">
        <x:f>Y533*INDEX('07 Mode Capacity'!$P$6:$P$17,MATCH("OCEAN-"&amp;I533,'07 Mode Capacity'!$C$6:$C$17,0))</x:f>
        <x:v>30.975441566750746</x:v>
      </x:c>
      <x:c r="AL533" s="18" t="n">
        <x:f>AB533*INDEX('07 Mode Capacity'!$P$6:$P$17,MATCH("LAND-"&amp;I533,'07 Mode Capacity'!$C$6:$C$17,0))</x:f>
        <x:v>107.8459356073998</x:v>
      </x:c>
      <x:c r="AM533" s="18" t="n">
        <x:f>AE533*INDEX('07 Mode Capacity'!$P$6:$P$17,MATCH("INLAND-"&amp;I533,'07 Mode Capacity'!$C$6:$C$17,0))</x:f>
        <x:v>139.44541041409633</x:v>
      </x:c>
      <x:c r="AN533" s="18" t="n">
        <x:f>SUM(AJ533:AM533)</x:f>
        <x:v>278.26678758824687</x:v>
      </x:c>
      <x:c r="AO533" s="17" t="n">
        <x:f>IF(N533=0,1,AN533/N533)</x:f>
        <x:v>0.1908551355200596</x:v>
      </x:c>
      <x:c r="AP533" s="11" t="str">
        <x:f>IF(AO533&gt;='01 Controls'!$E$16,"PASS","FAIL")</x:f>
        <x:v>FAIL</x:v>
      </x:c>
      <x:c r="AQ533" s="11" t="str">
        <x:v>UNQUANTIFIED</x:v>
      </x:c>
      <x:c r="AR533" s="11" t="str">
        <x:v>Position-class planning record; serial item and receiver open</x:v>
      </x:c>
      <x:c r="AS533" s="26"/>
      <x:c r="AT533" s="26"/>
    </x:row>
    <x:row r="534">
      <x:c r="C534" s="11" t="str">
        <x:v>C2-L-TWG-FLR-24</x:v>
      </x:c>
      <x:c r="D534" s="11" t="str">
        <x:v>C2</x:v>
      </x:c>
      <x:c r="E534" s="11" t="str">
        <x:v>Gulf–Atlantic hurricane</x:v>
      </x:c>
      <x:c r="F534" s="11" t="str">
        <x:v>L-TWG</x:v>
      </x:c>
      <x:c r="G534" s="11" t="str">
        <x:v>Temporary works and crossing group</x:v>
      </x:c>
      <x:c r="H534" s="11" t="str">
        <x:v>FLR-24</x:v>
      </x:c>
      <x:c r="I534" s="19" t="n">
        <x:v>48</x:v>
      </x:c>
      <x:c r="J534" s="21" t="n">
        <x:v>6</x:v>
      </x:c>
      <x:c r="K534" s="18" t="n">
        <x:f>'05 Cargo Register'!K86</x:f>
        <x:v>546.75</x:v>
      </x:c>
      <x:c r="L534" s="18" t="n">
        <x:f>'05 Cargo Register'!N86</x:f>
        <x:v>27</x:v>
      </x:c>
      <x:c r="M534" s="18" t="n">
        <x:f>'05 Cargo Register'!O86</x:f>
        <x:v>864</x:v>
      </x:c>
      <x:c r="N534" s="18" t="n">
        <x:f>J534*K534</x:f>
        <x:v>3280.5</x:v>
      </x:c>
      <x:c r="O534" s="18" t="n">
        <x:f>J534*L534</x:f>
        <x:v>162</x:v>
      </x:c>
      <x:c r="P534" s="18" t="n">
        <x:f>J534*M534</x:f>
        <x:v>5184</x:v>
      </x:c>
      <x:c r="Q534" s="22" t="n">
        <x:f>'01 Controls'!$E$23*'02 Cargo Classes'!$M$11</x:f>
        <x:v>0</x:v>
      </x:c>
      <x:c r="R534" s="22" t="n">
        <x:f>'01 Controls'!$F$23*'02 Cargo Classes'!$N$11</x:f>
        <x:v>0.24</x:v>
      </x:c>
      <x:c r="S534" s="22" t="n">
        <x:f>'01 Controls'!$G$23*'02 Cargo Classes'!$O$11</x:f>
        <x:v>0.6</x:v>
      </x:c>
      <x:c r="T534" s="22" t="n">
        <x:f>'01 Controls'!$H$23*'02 Cargo Classes'!$P$11</x:f>
        <x:v>0.12</x:v>
      </x:c>
      <x:c r="U534" s="22" t="n">
        <x:f>SUM(Q534:T534)</x:f>
        <x:v>0.96</x:v>
      </x:c>
      <x:c r="V534" s="18" t="n">
        <x:f>IF(U534=0,0,N534*Q534/U534)</x:f>
        <x:v>0</x:v>
      </x:c>
      <x:c r="W534" s="18" t="n">
        <x:f>IF(U534=0,0,P534*Q534/U534)</x:f>
        <x:v>0</x:v>
      </x:c>
      <x:c r="X534" s="18" t="n">
        <x:f>MAX(V534,W534*'01 Controls'!$E$12)</x:f>
        <x:v>0</x:v>
      </x:c>
      <x:c r="Y534" s="18" t="n">
        <x:f>IF(U534=0,0,N534*R534/U534)</x:f>
        <x:v>820.125</x:v>
      </x:c>
      <x:c r="Z534" s="18" t="n">
        <x:f>IF(U534=0,0,P534*R534/U534)</x:f>
        <x:v>1296</x:v>
      </x:c>
      <x:c r="AA534" s="18" t="n">
        <x:f>MAX(Y534,Z534*'01 Controls'!$E$13)</x:f>
        <x:v>820.125</x:v>
      </x:c>
      <x:c r="AB534" s="18" t="n">
        <x:f>IF(U534=0,0,N534*S534/U534)</x:f>
        <x:v>2050.3125</x:v>
      </x:c>
      <x:c r="AC534" s="18" t="n">
        <x:f>IF(U534=0,0,P534*S534/U534)</x:f>
        <x:v>3240</x:v>
      </x:c>
      <x:c r="AD534" s="18" t="n">
        <x:f>MAX(AB534,AC534*'01 Controls'!$E$14)</x:f>
        <x:v>2050.3125</x:v>
      </x:c>
      <x:c r="AE534" s="18" t="n">
        <x:f>IF(U534=0,0,N534*T534/U534)</x:f>
        <x:v>410.0625</x:v>
      </x:c>
      <x:c r="AF534" s="18" t="n">
        <x:f>IF(U534=0,0,P534*T534/U534)</x:f>
        <x:v>648</x:v>
      </x:c>
      <x:c r="AG534" s="18" t="n">
        <x:f>MAX(AE534,AF534*'01 Controls'!$E$15)</x:f>
        <x:v>410.0625</x:v>
      </x:c>
      <x:c r="AH534" s="18" t="n">
        <x:f>SUM(V534,Y534,AB534,AE534)</x:f>
        <x:v>3280.5</x:v>
      </x:c>
      <x:c r="AI534" s="18" t="n">
        <x:f>N534-AH534</x:f>
        <x:v>0</x:v>
      </x:c>
      <x:c r="AJ534" s="18" t="n">
        <x:f>V534*INDEX('07 Mode Capacity'!$P$6:$P$17,MATCH("AIR-"&amp;I534,'07 Mode Capacity'!$C$6:$C$17,0))</x:f>
        <x:v>0</x:v>
      </x:c>
      <x:c r="AK534" s="18" t="n">
        <x:f>Y534*INDEX('07 Mode Capacity'!$P$6:$P$17,MATCH("OCEAN-"&amp;I534,'07 Mode Capacity'!$C$6:$C$17,0))</x:f>
        <x:v>71.87270426035134</x:v>
      </x:c>
      <x:c r="AL534" s="18" t="n">
        <x:f>AB534*INDEX('07 Mode Capacity'!$P$6:$P$17,MATCH("LAND-"&amp;I534,'07 Mode Capacity'!$C$6:$C$17,0))</x:f>
        <x:v>250.23627246404484</x:v>
      </x:c>
      <x:c r="AM534" s="18" t="n">
        <x:f>AE534*INDEX('07 Mode Capacity'!$P$6:$P$17,MATCH("INLAND-"&amp;I534,'07 Mode Capacity'!$C$6:$C$17,0))</x:f>
        <x:v>258.8455430811663</x:v>
      </x:c>
      <x:c r="AN534" s="18" t="n">
        <x:f>SUM(AJ534:AM534)</x:f>
        <x:v>580.9545198055625</x:v>
      </x:c>
      <x:c r="AO534" s="17" t="n">
        <x:f>IF(N534=0,1,AN534/N534)</x:f>
        <x:v>0.17709328450100978</x:v>
      </x:c>
      <x:c r="AP534" s="11" t="str">
        <x:f>IF(AO534&gt;='01 Controls'!$E$16,"PASS","FAIL")</x:f>
        <x:v>FAIL</x:v>
      </x:c>
      <x:c r="AQ534" s="11" t="str">
        <x:v>UNQUANTIFIED</x:v>
      </x:c>
      <x:c r="AR534" s="11" t="str">
        <x:v>Position-class planning record; serial item and receiver open</x:v>
      </x:c>
      <x:c r="AS534" s="26"/>
      <x:c r="AT534" s="26"/>
    </x:row>
    <x:row r="535">
      <x:c r="C535" s="11" t="str">
        <x:v>C2-L-TWG-ROL-30</x:v>
      </x:c>
      <x:c r="D535" s="11" t="str">
        <x:v>C2</x:v>
      </x:c>
      <x:c r="E535" s="11" t="str">
        <x:v>Gulf–Atlantic hurricane</x:v>
      </x:c>
      <x:c r="F535" s="11" t="str">
        <x:v>L-TWG</x:v>
      </x:c>
      <x:c r="G535" s="11" t="str">
        <x:v>Temporary works and crossing group</x:v>
      </x:c>
      <x:c r="H535" s="11" t="str">
        <x:v>ROL-30</x:v>
      </x:c>
      <x:c r="I535" s="19" t="n">
        <x:v>48</x:v>
      </x:c>
      <x:c r="J535" s="21" t="n">
        <x:v>6</x:v>
      </x:c>
      <x:c r="K535" s="18" t="n">
        <x:f>'05 Cargo Register'!K87</x:f>
        <x:v>759.375</x:v>
      </x:c>
      <x:c r="L535" s="18" t="n">
        <x:f>'05 Cargo Register'!N87</x:f>
        <x:v>32</x:v>
      </x:c>
      <x:c r="M535" s="18" t="n">
        <x:f>'05 Cargo Register'!O87</x:f>
        <x:v>2040</x:v>
      </x:c>
      <x:c r="N535" s="18" t="n">
        <x:f>J535*K535</x:f>
        <x:v>4556.25</x:v>
      </x:c>
      <x:c r="O535" s="18" t="n">
        <x:f>J535*L535</x:f>
        <x:v>192</x:v>
      </x:c>
      <x:c r="P535" s="18" t="n">
        <x:f>J535*M535</x:f>
        <x:v>12240</x:v>
      </x:c>
      <x:c r="Q535" s="22" t="n">
        <x:f>'01 Controls'!$E$23*'02 Cargo Classes'!$M$12</x:f>
        <x:v>0</x:v>
      </x:c>
      <x:c r="R535" s="22" t="n">
        <x:f>'01 Controls'!$F$23*'02 Cargo Classes'!$N$12</x:f>
        <x:v>0.2</x:v>
      </x:c>
      <x:c r="S535" s="22" t="n">
        <x:f>'01 Controls'!$G$23*'02 Cargo Classes'!$O$12</x:f>
        <x:v>0.8999999999999999</x:v>
      </x:c>
      <x:c r="T535" s="22" t="n">
        <x:f>'01 Controls'!$H$23*'02 Cargo Classes'!$P$12</x:f>
        <x:v>0.09</x:v>
      </x:c>
      <x:c r="U535" s="22" t="n">
        <x:f>SUM(Q535:T535)</x:f>
        <x:v>1.19</x:v>
      </x:c>
      <x:c r="V535" s="18" t="n">
        <x:f>IF(U535=0,0,N535*Q535/U535)</x:f>
        <x:v>0</x:v>
      </x:c>
      <x:c r="W535" s="18" t="n">
        <x:f>IF(U535=0,0,P535*Q535/U535)</x:f>
        <x:v>0</x:v>
      </x:c>
      <x:c r="X535" s="18" t="n">
        <x:f>MAX(V535,W535*'01 Controls'!$E$12)</x:f>
        <x:v>0</x:v>
      </x:c>
      <x:c r="Y535" s="18" t="n">
        <x:f>IF(U535=0,0,N535*R535/U535)</x:f>
        <x:v>765.7563025210085</x:v>
      </x:c>
      <x:c r="Z535" s="18" t="n">
        <x:f>IF(U535=0,0,P535*R535/U535)</x:f>
        <x:v>2057.1428571428573</x:v>
      </x:c>
      <x:c r="AA535" s="18" t="n">
        <x:f>MAX(Y535,Z535*'01 Controls'!$E$13)</x:f>
        <x:v>765.7563025210085</x:v>
      </x:c>
      <x:c r="AB535" s="18" t="n">
        <x:f>IF(U535=0,0,N535*S535/U535)</x:f>
        <x:v>3445.903361344538</x:v>
      </x:c>
      <x:c r="AC535" s="18" t="n">
        <x:f>IF(U535=0,0,P535*S535/U535)</x:f>
        <x:v>9257.142857142857</x:v>
      </x:c>
      <x:c r="AD535" s="18" t="n">
        <x:f>MAX(AB535,AC535*'01 Controls'!$E$14)</x:f>
        <x:v>3445.903361344538</x:v>
      </x:c>
      <x:c r="AE535" s="18" t="n">
        <x:f>IF(U535=0,0,N535*T535/U535)</x:f>
        <x:v>344.5903361344538</x:v>
      </x:c>
      <x:c r="AF535" s="18" t="n">
        <x:f>IF(U535=0,0,P535*T535/U535)</x:f>
        <x:v>925.7142857142857</x:v>
      </x:c>
      <x:c r="AG535" s="18" t="n">
        <x:f>MAX(AE535,AF535*'01 Controls'!$E$15)</x:f>
        <x:v>344.5903361344538</x:v>
      </x:c>
      <x:c r="AH535" s="18" t="n">
        <x:f>SUM(V535,Y535,AB535,AE535)</x:f>
        <x:v>4556.25</x:v>
      </x:c>
      <x:c r="AI535" s="18" t="n">
        <x:f>N535-AH535</x:f>
        <x:v>0</x:v>
      </x:c>
      <x:c r="AJ535" s="18" t="n">
        <x:f>V535*INDEX('07 Mode Capacity'!$P$6:$P$17,MATCH("AIR-"&amp;I535,'07 Mode Capacity'!$C$6:$C$17,0))</x:f>
        <x:v>0</x:v>
      </x:c>
      <x:c r="AK535" s="18" t="n">
        <x:f>Y535*INDEX('07 Mode Capacity'!$P$6:$P$17,MATCH("OCEAN-"&amp;I535,'07 Mode Capacity'!$C$6:$C$17,0))</x:f>
        <x:v>67.1080338565372</x:v>
      </x:c>
      <x:c r="AL535" s="18" t="n">
        <x:f>AB535*INDEX('07 Mode Capacity'!$P$6:$P$17,MATCH("LAND-"&amp;I535,'07 Mode Capacity'!$C$6:$C$17,0))</x:f>
        <x:v>420.56516380511744</x:v>
      </x:c>
      <x:c r="AM535" s="18" t="n">
        <x:f>AE535*INDEX('07 Mode Capacity'!$P$6:$P$17,MATCH("INLAND-"&amp;I535,'07 Mode Capacity'!$C$6:$C$17,0))</x:f>
        <x:v>217.51726309341709</x:v>
      </x:c>
      <x:c r="AN535" s="18" t="n">
        <x:f>SUM(AJ535:AM535)</x:f>
        <x:v>705.1904607550717</x:v>
      </x:c>
      <x:c r="AO535" s="17" t="n">
        <x:f>IF(N535=0,1,AN535/N535)</x:f>
        <x:v>0.15477431237422698</x:v>
      </x:c>
      <x:c r="AP535" s="11" t="str">
        <x:f>IF(AO535&gt;='01 Controls'!$E$16,"PASS","FAIL")</x:f>
        <x:v>FAIL</x:v>
      </x:c>
      <x:c r="AQ535" s="11" t="str">
        <x:v>UNQUANTIFIED</x:v>
      </x:c>
      <x:c r="AR535" s="11" t="str">
        <x:v>Position-class planning record; serial item and receiver open</x:v>
      </x:c>
      <x:c r="AS535" s="26"/>
      <x:c r="AT535" s="26"/>
    </x:row>
    <x:row r="536">
      <x:c r="C536" s="11" t="str">
        <x:v>C2-L-TWG-LIN-18</x:v>
      </x:c>
      <x:c r="D536" s="11" t="str">
        <x:v>C2</x:v>
      </x:c>
      <x:c r="E536" s="11" t="str">
        <x:v>Gulf–Atlantic hurricane</x:v>
      </x:c>
      <x:c r="F536" s="11" t="str">
        <x:v>L-TWG</x:v>
      </x:c>
      <x:c r="G536" s="11" t="str">
        <x:v>Temporary works and crossing group</x:v>
      </x:c>
      <x:c r="H536" s="11" t="str">
        <x:v>LIN-18</x:v>
      </x:c>
      <x:c r="I536" s="19" t="n">
        <x:v>72</x:v>
      </x:c>
      <x:c r="J536" s="21" t="n">
        <x:v>6</x:v>
      </x:c>
      <x:c r="K536" s="18" t="n">
        <x:f>'05 Cargo Register'!K88</x:f>
        <x:v>303.75</x:v>
      </x:c>
      <x:c r="L536" s="18" t="n">
        <x:f>'05 Cargo Register'!N88</x:f>
        <x:v>22</x:v>
      </x:c>
      <x:c r="M536" s="18" t="n">
        <x:f>'05 Cargo Register'!O88</x:f>
        <x:v>968</x:v>
      </x:c>
      <x:c r="N536" s="18" t="n">
        <x:f>J536*K536</x:f>
        <x:v>1822.5</x:v>
      </x:c>
      <x:c r="O536" s="18" t="n">
        <x:f>J536*L536</x:f>
        <x:v>132</x:v>
      </x:c>
      <x:c r="P536" s="18" t="n">
        <x:f>J536*M536</x:f>
        <x:v>5808</x:v>
      </x:c>
      <x:c r="Q536" s="22" t="n">
        <x:f>'01 Controls'!$E$23*'02 Cargo Classes'!$M$13</x:f>
        <x:v>0</x:v>
      </x:c>
      <x:c r="R536" s="22" t="n">
        <x:f>'01 Controls'!$F$23*'02 Cargo Classes'!$N$13</x:f>
        <x:v>0.24</x:v>
      </x:c>
      <x:c r="S536" s="22" t="n">
        <x:f>'01 Controls'!$G$23*'02 Cargo Classes'!$O$13</x:f>
        <x:v>0.6</x:v>
      </x:c>
      <x:c r="T536" s="22" t="n">
        <x:f>'01 Controls'!$H$23*'02 Cargo Classes'!$P$13</x:f>
        <x:v>0.15</x:v>
      </x:c>
      <x:c r="U536" s="22" t="n">
        <x:f>SUM(Q536:T536)</x:f>
        <x:v>0.99</x:v>
      </x:c>
      <x:c r="V536" s="18" t="n">
        <x:f>IF(U536=0,0,N536*Q536/U536)</x:f>
        <x:v>0</x:v>
      </x:c>
      <x:c r="W536" s="18" t="n">
        <x:f>IF(U536=0,0,P536*Q536/U536)</x:f>
        <x:v>0</x:v>
      </x:c>
      <x:c r="X536" s="18" t="n">
        <x:f>MAX(V536,W536*'01 Controls'!$E$12)</x:f>
        <x:v>0</x:v>
      </x:c>
      <x:c r="Y536" s="18" t="n">
        <x:f>IF(U536=0,0,N536*R536/U536)</x:f>
        <x:v>441.8181818181818</x:v>
      </x:c>
      <x:c r="Z536" s="18" t="n">
        <x:f>IF(U536=0,0,P536*R536/U536)</x:f>
        <x:v>1407.9999999999998</x:v>
      </x:c>
      <x:c r="AA536" s="18" t="n">
        <x:f>MAX(Y536,Z536*'01 Controls'!$E$13)</x:f>
        <x:v>441.8181818181818</x:v>
      </x:c>
      <x:c r="AB536" s="18" t="n">
        <x:f>IF(U536=0,0,N536*S536/U536)</x:f>
        <x:v>1104.5454545454545</x:v>
      </x:c>
      <x:c r="AC536" s="18" t="n">
        <x:f>IF(U536=0,0,P536*S536/U536)</x:f>
        <x:v>3519.9999999999995</x:v>
      </x:c>
      <x:c r="AD536" s="18" t="n">
        <x:f>MAX(AB536,AC536*'01 Controls'!$E$14)</x:f>
        <x:v>1104.5454545454545</x:v>
      </x:c>
      <x:c r="AE536" s="18" t="n">
        <x:f>IF(U536=0,0,N536*T536/U536)</x:f>
        <x:v>276.1363636363636</x:v>
      </x:c>
      <x:c r="AF536" s="18" t="n">
        <x:f>IF(U536=0,0,P536*T536/U536)</x:f>
        <x:v>879.9999999999999</x:v>
      </x:c>
      <x:c r="AG536" s="18" t="n">
        <x:f>MAX(AE536,AF536*'01 Controls'!$E$15)</x:f>
        <x:v>276.1363636363636</x:v>
      </x:c>
      <x:c r="AH536" s="18" t="n">
        <x:f>SUM(V536,Y536,AB536,AE536)</x:f>
        <x:v>1822.5</x:v>
      </x:c>
      <x:c r="AI536" s="18" t="n">
        <x:f>N536-AH536</x:f>
        <x:v>0</x:v>
      </x:c>
      <x:c r="AJ536" s="18" t="n">
        <x:f>V536*INDEX('07 Mode Capacity'!$P$6:$P$17,MATCH("AIR-"&amp;I536,'07 Mode Capacity'!$C$6:$C$17,0))</x:f>
        <x:v>0</x:v>
      </x:c>
      <x:c r="AK536" s="18" t="n">
        <x:f>Y536*INDEX('07 Mode Capacity'!$P$6:$P$17,MATCH("OCEAN-"&amp;I536,'07 Mode Capacity'!$C$6:$C$17,0))</x:f>
        <x:v>345.84112487523487</x:v>
      </x:c>
      <x:c r="AL536" s="18" t="n">
        <x:f>AB536*INDEX('07 Mode Capacity'!$P$6:$P$17,MATCH("LAND-"&amp;I536,'07 Mode Capacity'!$C$6:$C$17,0))</x:f>
        <x:v>789.761293734457</x:v>
      </x:c>
      <x:c r="AM536" s="18" t="n">
        <x:f>AE536*INDEX('07 Mode Capacity'!$P$6:$P$17,MATCH("INLAND-"&amp;I536,'07 Mode Capacity'!$C$6:$C$17,0))</x:f>
        <x:v>276.1363636363636</x:v>
      </x:c>
      <x:c r="AN536" s="18" t="n">
        <x:f>SUM(AJ536:AM536)</x:f>
        <x:v>1411.7387822460555</x:v>
      </x:c>
      <x:c r="AO536" s="17" t="n">
        <x:f>IF(N536=0,1,AN536/N536)</x:f>
        <x:v>0.77461661577287</x:v>
      </x:c>
      <x:c r="AP536" s="11" t="str">
        <x:f>IF(AO536&gt;='01 Controls'!$E$16,"PASS","FAIL")</x:f>
        <x:v>FAIL</x:v>
      </x:c>
      <x:c r="AQ536" s="11" t="str">
        <x:v>UNQUANTIFIED</x:v>
      </x:c>
      <x:c r="AR536" s="11" t="str">
        <x:v>Position-class planning record; serial item and receiver open</x:v>
      </x:c>
      <x:c r="AS536" s="26"/>
      <x:c r="AT536" s="26"/>
    </x:row>
    <x:row r="537">
      <x:c r="C537" s="11" t="str">
        <x:v>C2-L-TWG-BLK-08</x:v>
      </x:c>
      <x:c r="D537" s="11" t="str">
        <x:v>C2</x:v>
      </x:c>
      <x:c r="E537" s="11" t="str">
        <x:v>Gulf–Atlantic hurricane</x:v>
      </x:c>
      <x:c r="F537" s="11" t="str">
        <x:v>L-TWG</x:v>
      </x:c>
      <x:c r="G537" s="11" t="str">
        <x:v>Temporary works and crossing group</x:v>
      </x:c>
      <x:c r="H537" s="11" t="str">
        <x:v>BLK-08</x:v>
      </x:c>
      <x:c r="I537" s="19" t="n">
        <x:v>48</x:v>
      </x:c>
      <x:c r="J537" s="21" t="n">
        <x:v>6</x:v>
      </x:c>
      <x:c r="K537" s="18" t="n">
        <x:f>'05 Cargo Register'!K89</x:f>
        <x:v>121.5</x:v>
      </x:c>
      <x:c r="L537" s="18" t="n">
        <x:f>'05 Cargo Register'!N89</x:f>
        <x:v>19</x:v>
      </x:c>
      <x:c r="M537" s="18" t="n">
        <x:f>'05 Cargo Register'!O89</x:f>
        <x:v>969</x:v>
      </x:c>
      <x:c r="N537" s="18" t="n">
        <x:f>J537*K537</x:f>
        <x:v>729</x:v>
      </x:c>
      <x:c r="O537" s="18" t="n">
        <x:f>J537*L537</x:f>
        <x:v>114</x:v>
      </x:c>
      <x:c r="P537" s="18" t="n">
        <x:f>J537*M537</x:f>
        <x:v>5814</x:v>
      </x:c>
      <x:c r="Q537" s="22" t="n">
        <x:f>'01 Controls'!$E$23*'02 Cargo Classes'!$M$14</x:f>
        <x:v>0.05</x:v>
      </x:c>
      <x:c r="R537" s="22" t="n">
        <x:f>'01 Controls'!$F$23*'02 Cargo Classes'!$N$14</x:f>
        <x:v>0.16000000000000003</x:v>
      </x:c>
      <x:c r="S537" s="22" t="n">
        <x:f>'01 Controls'!$G$23*'02 Cargo Classes'!$O$14</x:f>
        <x:v>0.6</x:v>
      </x:c>
      <x:c r="T537" s="22" t="n">
        <x:f>'01 Controls'!$H$23*'02 Cargo Classes'!$P$14</x:f>
        <x:v>0.075</x:v>
      </x:c>
      <x:c r="U537" s="22" t="n">
        <x:f>SUM(Q537:T537)</x:f>
        <x:v>0.885</x:v>
      </x:c>
      <x:c r="V537" s="18" t="n">
        <x:f>IF(U537=0,0,N537*Q537/U537)</x:f>
        <x:v>41.186440677966104</x:v>
      </x:c>
      <x:c r="W537" s="18" t="n">
        <x:f>IF(U537=0,0,P537*Q537/U537)</x:f>
        <x:v>328.47457627118644</x:v>
      </x:c>
      <x:c r="X537" s="18" t="n">
        <x:f>MAX(V537,W537*'01 Controls'!$E$12)</x:f>
        <x:v>82.11864406779661</x:v>
      </x:c>
      <x:c r="Y537" s="18" t="n">
        <x:f>IF(U537=0,0,N537*R537/U537)</x:f>
        <x:v>131.79661016949154</x:v>
      </x:c>
      <x:c r="Z537" s="18" t="n">
        <x:f>IF(U537=0,0,P537*R537/U537)</x:f>
        <x:v>1051.1186440677968</x:v>
      </x:c>
      <x:c r="AA537" s="18" t="n">
        <x:f>MAX(Y537,Z537*'01 Controls'!$E$13)</x:f>
        <x:v>157.66779661016952</x:v>
      </x:c>
      <x:c r="AB537" s="18" t="n">
        <x:f>IF(U537=0,0,N537*S537/U537)</x:f>
        <x:v>494.2372881355932</x:v>
      </x:c>
      <x:c r="AC537" s="18" t="n">
        <x:f>IF(U537=0,0,P537*S537/U537)</x:f>
        <x:v>3941.6949152542375</x:v>
      </x:c>
      <x:c r="AD537" s="18" t="n">
        <x:f>MAX(AB537,AC537*'01 Controls'!$E$14)</x:f>
        <x:v>788.3389830508476</x:v>
      </x:c>
      <x:c r="AE537" s="18" t="n">
        <x:f>IF(U537=0,0,N537*T537/U537)</x:f>
        <x:v>61.77966101694915</x:v>
      </x:c>
      <x:c r="AF537" s="18" t="n">
        <x:f>IF(U537=0,0,P537*T537/U537)</x:f>
        <x:v>492.7118644067797</x:v>
      </x:c>
      <x:c r="AG537" s="18" t="n">
        <x:f>MAX(AE537,AF537*'01 Controls'!$E$15)</x:f>
        <x:v>88.68813559322034</x:v>
      </x:c>
      <x:c r="AH537" s="18" t="n">
        <x:f>SUM(V537,Y537,AB537,AE537)</x:f>
        <x:v>729</x:v>
      </x:c>
      <x:c r="AI537" s="18" t="n">
        <x:f>N537-AH537</x:f>
        <x:v>0</x:v>
      </x:c>
      <x:c r="AJ537" s="18" t="n">
        <x:f>V537*INDEX('07 Mode Capacity'!$P$6:$P$17,MATCH("AIR-"&amp;I537,'07 Mode Capacity'!$C$6:$C$17,0))</x:f>
        <x:v>11.546027960050528</x:v>
      </x:c>
      <x:c r="AK537" s="18" t="n">
        <x:f>Y537*INDEX('07 Mode Capacity'!$P$6:$P$17,MATCH("OCEAN-"&amp;I537,'07 Mode Capacity'!$C$6:$C$17,0))</x:f>
        <x:v>11.550164652008755</x:v>
      </x:c>
      <x:c r="AL537" s="18" t="n">
        <x:f>AB537*INDEX('07 Mode Capacity'!$P$6:$P$17,MATCH("LAND-"&amp;I537,'07 Mode Capacity'!$C$6:$C$17,0))</x:f>
        <x:v>60.320608051596494</x:v>
      </x:c>
      <x:c r="AM537" s="18" t="n">
        <x:f>AE537*INDEX('07 Mode Capacity'!$P$6:$P$17,MATCH("INLAND-"&amp;I537,'07 Mode Capacity'!$C$6:$C$17,0))</x:f>
        <x:v>38.99744528529812</x:v>
      </x:c>
      <x:c r="AN537" s="18" t="n">
        <x:f>SUM(AJ537:AM537)</x:f>
        <x:v>122.41424594895389</x:v>
      </x:c>
      <x:c r="AO537" s="17" t="n">
        <x:f>IF(N537=0,1,AN537/N537)</x:f>
        <x:v>0.16792077633601357</x:v>
      </x:c>
      <x:c r="AP537" s="11" t="str">
        <x:f>IF(AO537&gt;='01 Controls'!$E$16,"PASS","FAIL")</x:f>
        <x:v>FAIL</x:v>
      </x:c>
      <x:c r="AQ537" s="11" t="str">
        <x:v>UNQUANTIFIED</x:v>
      </x:c>
      <x:c r="AR537" s="11" t="str">
        <x:v>Position-class planning record; serial item and receiver open</x:v>
      </x:c>
      <x:c r="AS537" s="26"/>
      <x:c r="AT537" s="26"/>
    </x:row>
    <x:row r="538">
      <x:c r="C538" s="11" t="str">
        <x:v>C2-L-TWG-OOG-80</x:v>
      </x:c>
      <x:c r="D538" s="11" t="str">
        <x:v>C2</x:v>
      </x:c>
      <x:c r="E538" s="11" t="str">
        <x:v>Gulf–Atlantic hurricane</x:v>
      </x:c>
      <x:c r="F538" s="11" t="str">
        <x:v>L-TWG</x:v>
      </x:c>
      <x:c r="G538" s="11" t="str">
        <x:v>Temporary works and crossing group</x:v>
      </x:c>
      <x:c r="H538" s="11" t="str">
        <x:v>OOG-80</x:v>
      </x:c>
      <x:c r="I538" s="19" t="n">
        <x:v>72</x:v>
      </x:c>
      <x:c r="J538" s="21" t="n">
        <x:v>6</x:v>
      </x:c>
      <x:c r="K538" s="18" t="n">
        <x:f>'05 Cargo Register'!K90</x:f>
        <x:v>303.75</x:v>
      </x:c>
      <x:c r="L538" s="18" t="n">
        <x:f>'05 Cargo Register'!N90</x:f>
        <x:v>6</x:v>
      </x:c>
      <x:c r="M538" s="18" t="n">
        <x:f>'05 Cargo Register'!O90</x:f>
        <x:v>1056</x:v>
      </x:c>
      <x:c r="N538" s="18" t="n">
        <x:f>J538*K538</x:f>
        <x:v>1822.5</x:v>
      </x:c>
      <x:c r="O538" s="18" t="n">
        <x:f>J538*L538</x:f>
        <x:v>36</x:v>
      </x:c>
      <x:c r="P538" s="18" t="n">
        <x:f>J538*M538</x:f>
        <x:v>6336</x:v>
      </x:c>
      <x:c r="Q538" s="22" t="n">
        <x:f>'01 Controls'!$E$23*'02 Cargo Classes'!$M$15</x:f>
        <x:v>0</x:v>
      </x:c>
      <x:c r="R538" s="22" t="n">
        <x:f>'01 Controls'!$F$23*'02 Cargo Classes'!$N$15</x:f>
        <x:v>0.4</x:v>
      </x:c>
      <x:c r="S538" s="22" t="n">
        <x:f>'01 Controls'!$G$23*'02 Cargo Classes'!$O$15</x:f>
        <x:v>0.36</x:v>
      </x:c>
      <x:c r="T538" s="22" t="n">
        <x:f>'01 Controls'!$H$23*'02 Cargo Classes'!$P$15</x:f>
        <x:v>0.075</x:v>
      </x:c>
      <x:c r="U538" s="22" t="n">
        <x:f>SUM(Q538:T538)</x:f>
        <x:v>0.835</x:v>
      </x:c>
      <x:c r="V538" s="18" t="n">
        <x:f>IF(U538=0,0,N538*Q538/U538)</x:f>
        <x:v>0</x:v>
      </x:c>
      <x:c r="W538" s="18" t="n">
        <x:f>IF(U538=0,0,P538*Q538/U538)</x:f>
        <x:v>0</x:v>
      </x:c>
      <x:c r="X538" s="18" t="n">
        <x:f>MAX(V538,W538*'01 Controls'!$E$12)</x:f>
        <x:v>0</x:v>
      </x:c>
      <x:c r="Y538" s="18" t="n">
        <x:f>IF(U538=0,0,N538*R538/U538)</x:f>
        <x:v>873.0538922155689</x:v>
      </x:c>
      <x:c r="Z538" s="18" t="n">
        <x:f>IF(U538=0,0,P538*R538/U538)</x:f>
        <x:v>3035.2095808383237</x:v>
      </x:c>
      <x:c r="AA538" s="18" t="n">
        <x:f>MAX(Y538,Z538*'01 Controls'!$E$13)</x:f>
        <x:v>873.0538922155689</x:v>
      </x:c>
      <x:c r="AB538" s="18" t="n">
        <x:f>IF(U538=0,0,N538*S538/U538)</x:f>
        <x:v>785.748502994012</x:v>
      </x:c>
      <x:c r="AC538" s="18" t="n">
        <x:f>IF(U538=0,0,P538*S538/U538)</x:f>
        <x:v>2731.688622754491</x:v>
      </x:c>
      <x:c r="AD538" s="18" t="n">
        <x:f>MAX(AB538,AC538*'01 Controls'!$E$14)</x:f>
        <x:v>785.748502994012</x:v>
      </x:c>
      <x:c r="AE538" s="18" t="n">
        <x:f>IF(U538=0,0,N538*T538/U538)</x:f>
        <x:v>163.69760479041918</x:v>
      </x:c>
      <x:c r="AF538" s="18" t="n">
        <x:f>IF(U538=0,0,P538*T538/U538)</x:f>
        <x:v>569.1017964071856</x:v>
      </x:c>
      <x:c r="AG538" s="18" t="n">
        <x:f>MAX(AE538,AF538*'01 Controls'!$E$15)</x:f>
        <x:v>163.69760479041918</x:v>
      </x:c>
      <x:c r="AH538" s="18" t="n">
        <x:f>SUM(V538,Y538,AB538,AE538)</x:f>
        <x:v>1822.5</x:v>
      </x:c>
      <x:c r="AI538" s="18" t="n">
        <x:f>N538-AH538</x:f>
        <x:v>0</x:v>
      </x:c>
      <x:c r="AJ538" s="18" t="n">
        <x:f>V538*INDEX('07 Mode Capacity'!$P$6:$P$17,MATCH("AIR-"&amp;I538,'07 Mode Capacity'!$C$6:$C$17,0))</x:f>
        <x:v>0</x:v>
      </x:c>
      <x:c r="AK538" s="18" t="n">
        <x:f>Y538*INDEX('07 Mode Capacity'!$P$6:$P$17,MATCH("OCEAN-"&amp;I538,'07 Mode Capacity'!$C$6:$C$17,0))</x:f>
        <x:v>683.3986299929791</x:v>
      </x:c>
      <x:c r="AL538" s="18" t="n">
        <x:f>AB538*INDEX('07 Mode Capacity'!$P$6:$P$17,MATCH("LAND-"&amp;I538,'07 Mode Capacity'!$C$6:$C$17,0))</x:f>
        <x:v>561.8182137464281</x:v>
      </x:c>
      <x:c r="AM538" s="18" t="n">
        <x:f>AE538*INDEX('07 Mode Capacity'!$P$6:$P$17,MATCH("INLAND-"&amp;I538,'07 Mode Capacity'!$C$6:$C$17,0))</x:f>
        <x:v>163.69760479041918</x:v>
      </x:c>
      <x:c r="AN538" s="18" t="n">
        <x:f>SUM(AJ538:AM538)</x:f>
        <x:v>1408.9144485298261</x:v>
      </x:c>
      <x:c r="AO538" s="17" t="n">
        <x:f>IF(N538=0,1,AN538/N538)</x:f>
        <x:v>0.7730669127735672</x:v>
      </x:c>
      <x:c r="AP538" s="11" t="str">
        <x:f>IF(AO538&gt;='01 Controls'!$E$16,"PASS","FAIL")</x:f>
        <x:v>FAIL</x:v>
      </x:c>
      <x:c r="AQ538" s="11" t="str">
        <x:v>UNQUANTIFIED</x:v>
      </x:c>
      <x:c r="AR538" s="11" t="str">
        <x:v>Position-class planning record; serial item and receiver open</x:v>
      </x:c>
      <x:c r="AS538" s="26"/>
      <x:c r="AT538" s="26"/>
    </x:row>
    <x:row r="539">
      <x:c r="C539" s="11" t="str">
        <x:v>C2-L-GFG-APL-45</x:v>
      </x:c>
      <x:c r="D539" s="11" t="str">
        <x:v>C2</x:v>
      </x:c>
      <x:c r="E539" s="11" t="str">
        <x:v>Gulf–Atlantic hurricane</x:v>
      </x:c>
      <x:c r="F539" s="11" t="str">
        <x:v>L-GFG</x:v>
      </x:c>
      <x:c r="G539" s="11" t="str">
        <x:v>Ground fire and landscape group</x:v>
      </x:c>
      <x:c r="H539" s="11" t="str">
        <x:v>APL-45</x:v>
      </x:c>
      <x:c r="I539" s="19" t="n">
        <x:v>24</x:v>
      </x:c>
      <x:c r="J539" s="21" t="n">
        <x:v>3</x:v>
      </x:c>
      <x:c r="K539" s="18" t="n">
        <x:f>'05 Cargo Register'!K91</x:f>
        <x:v>91.125</x:v>
      </x:c>
      <x:c r="L539" s="18" t="n">
        <x:f>'05 Cargo Register'!N91</x:f>
        <x:v>24</x:v>
      </x:c>
      <x:c r="M539" s="18" t="n">
        <x:f>'05 Cargo Register'!O91</x:f>
        <x:v>180</x:v>
      </x:c>
      <x:c r="N539" s="18" t="n">
        <x:f>J539*K539</x:f>
        <x:v>273.375</x:v>
      </x:c>
      <x:c r="O539" s="18" t="n">
        <x:f>J539*L539</x:f>
        <x:v>72</x:v>
      </x:c>
      <x:c r="P539" s="18" t="n">
        <x:f>J539*M539</x:f>
        <x:v>540</x:v>
      </x:c>
      <x:c r="Q539" s="22" t="n">
        <x:f>'01 Controls'!$E$23*'02 Cargo Classes'!$M$6</x:f>
        <x:v>0.15000000000000002</x:v>
      </x:c>
      <x:c r="R539" s="22" t="n">
        <x:f>'01 Controls'!$F$23*'02 Cargo Classes'!$N$6</x:f>
        <x:v>0.08000000000000002</x:v>
      </x:c>
      <x:c r="S539" s="22" t="n">
        <x:f>'01 Controls'!$G$23*'02 Cargo Classes'!$O$6</x:f>
        <x:v>0.6</x:v>
      </x:c>
      <x:c r="T539" s="22" t="n">
        <x:f>'01 Controls'!$H$23*'02 Cargo Classes'!$P$6</x:f>
        <x:v>0.045</x:v>
      </x:c>
      <x:c r="U539" s="22" t="n">
        <x:f>SUM(Q539:T539)</x:f>
        <x:v>0.8750000000000001</x:v>
      </x:c>
      <x:c r="V539" s="18" t="n">
        <x:f>IF(U539=0,0,N539*Q539/U539)</x:f>
        <x:v>46.86428571428572</x:v>
      </x:c>
      <x:c r="W539" s="18" t="n">
        <x:f>IF(U539=0,0,P539*Q539/U539)</x:f>
        <x:v>92.57142857142857</x:v>
      </x:c>
      <x:c r="X539" s="18" t="n">
        <x:f>MAX(V539,W539*'01 Controls'!$E$12)</x:f>
        <x:v>46.86428571428572</x:v>
      </x:c>
      <x:c r="Y539" s="18" t="n">
        <x:f>IF(U539=0,0,N539*R539/U539)</x:f>
        <x:v>24.994285714285716</x:v>
      </x:c>
      <x:c r="Z539" s="18" t="n">
        <x:f>IF(U539=0,0,P539*R539/U539)</x:f>
        <x:v>49.371428571428574</x:v>
      </x:c>
      <x:c r="AA539" s="18" t="n">
        <x:f>MAX(Y539,Z539*'01 Controls'!$E$13)</x:f>
        <x:v>24.994285714285716</x:v>
      </x:c>
      <x:c r="AB539" s="18" t="n">
        <x:f>IF(U539=0,0,N539*S539/U539)</x:f>
        <x:v>187.45714285714283</x:v>
      </x:c>
      <x:c r="AC539" s="18" t="n">
        <x:f>IF(U539=0,0,P539*S539/U539)</x:f>
        <x:v>370.2857142857142</x:v>
      </x:c>
      <x:c r="AD539" s="18" t="n">
        <x:f>MAX(AB539,AC539*'01 Controls'!$E$14)</x:f>
        <x:v>187.45714285714283</x:v>
      </x:c>
      <x:c r="AE539" s="18" t="n">
        <x:f>IF(U539=0,0,N539*T539/U539)</x:f>
        <x:v>14.05928571428571</x:v>
      </x:c>
      <x:c r="AF539" s="18" t="n">
        <x:f>IF(U539=0,0,P539*T539/U539)</x:f>
        <x:v>27.77142857142857</x:v>
      </x:c>
      <x:c r="AG539" s="18" t="n">
        <x:f>MAX(AE539,AF539*'01 Controls'!$E$15)</x:f>
        <x:v>14.05928571428571</x:v>
      </x:c>
      <x:c r="AH539" s="18" t="n">
        <x:f>SUM(V539,Y539,AB539,AE539)</x:f>
        <x:v>273.37499999999994</x:v>
      </x:c>
      <x:c r="AI539" s="18" t="n">
        <x:f>N539-AH539</x:f>
        <x:v>5.684341886080802e-14</x:v>
      </x:c>
      <x:c r="AJ539" s="18" t="n">
        <x:f>V539*INDEX('07 Mode Capacity'!$P$6:$P$17,MATCH("AIR-"&amp;I539,'07 Mode Capacity'!$C$6:$C$17,0))</x:f>
        <x:v>9.509422850648736</x:v>
      </x:c>
      <x:c r="AK539" s="18" t="n">
        <x:f>Y539*INDEX('07 Mode Capacity'!$P$6:$P$17,MATCH("OCEAN-"&amp;I539,'07 Mode Capacity'!$C$6:$C$17,0))</x:f>
        <x:v>3.751368575318416</x:v>
      </x:c>
      <x:c r="AL539" s="18" t="n">
        <x:f>AB539*INDEX('07 Mode Capacity'!$P$6:$P$17,MATCH("LAND-"&amp;I539,'07 Mode Capacity'!$C$6:$C$17,0))</x:f>
        <x:v>71.70253040003514</x:v>
      </x:c>
      <x:c r="AM539" s="18" t="n">
        <x:f>AE539*INDEX('07 Mode Capacity'!$P$6:$P$17,MATCH("INLAND-"&amp;I539,'07 Mode Capacity'!$C$6:$C$17,0))</x:f>
        <x:v>14.05928571428571</x:v>
      </x:c>
      <x:c r="AN539" s="18" t="n">
        <x:f>SUM(AJ539:AM539)</x:f>
        <x:v>99.022607540288</x:v>
      </x:c>
      <x:c r="AO539" s="17" t="n">
        <x:f>IF(N539=0,1,AN539/N539)</x:f>
        <x:v>0.3622226156023338</x:v>
      </x:c>
      <x:c r="AP539" s="11" t="str">
        <x:f>IF(AO539&gt;='01 Controls'!$E$16,"PASS","FAIL")</x:f>
        <x:v>FAIL</x:v>
      </x:c>
      <x:c r="AQ539" s="11" t="str">
        <x:v>UNQUANTIFIED</x:v>
      </x:c>
      <x:c r="AR539" s="11" t="str">
        <x:v>Position-class planning record; serial item and receiver open</x:v>
      </x:c>
      <x:c r="AS539" s="26"/>
      <x:c r="AT539" s="26"/>
    </x:row>
    <x:row r="540">
      <x:c r="C540" s="11" t="str">
        <x:v>C2-L-GFG-ISO-18</x:v>
      </x:c>
      <x:c r="D540" s="11" t="str">
        <x:v>C2</x:v>
      </x:c>
      <x:c r="E540" s="11" t="str">
        <x:v>Gulf–Atlantic hurricane</x:v>
      </x:c>
      <x:c r="F540" s="11" t="str">
        <x:v>L-GFG</x:v>
      </x:c>
      <x:c r="G540" s="11" t="str">
        <x:v>Ground fire and landscape group</x:v>
      </x:c>
      <x:c r="H540" s="11" t="str">
        <x:v>ISO-18</x:v>
      </x:c>
      <x:c r="I540" s="19" t="n">
        <x:v>48</x:v>
      </x:c>
      <x:c r="J540" s="21" t="n">
        <x:v>3</x:v>
      </x:c>
      <x:c r="K540" s="18" t="n">
        <x:f>'05 Cargo Register'!K92</x:f>
        <x:v>364.5</x:v>
      </x:c>
      <x:c r="L540" s="18" t="n">
        <x:f>'05 Cargo Register'!N92</x:f>
        <x:v>24</x:v>
      </x:c>
      <x:c r="M540" s="18" t="n">
        <x:f>'05 Cargo Register'!O92</x:f>
        <x:v>633.6</x:v>
      </x:c>
      <x:c r="N540" s="18" t="n">
        <x:f>J540*K540</x:f>
        <x:v>1093.5</x:v>
      </x:c>
      <x:c r="O540" s="18" t="n">
        <x:f>J540*L540</x:f>
        <x:v>72</x:v>
      </x:c>
      <x:c r="P540" s="18" t="n">
        <x:f>J540*M540</x:f>
        <x:v>1900.8000000000002</x:v>
      </x:c>
      <x:c r="Q540" s="22" t="n">
        <x:f>'01 Controls'!$E$23*'02 Cargo Classes'!$M$7</x:f>
        <x:v>0.010000000000000002</x:v>
      </x:c>
      <x:c r="R540" s="22" t="n">
        <x:f>'01 Controls'!$F$23*'02 Cargo Classes'!$N$7</x:f>
        <x:v>0.2</x:v>
      </x:c>
      <x:c r="S540" s="22" t="n">
        <x:f>'01 Controls'!$G$23*'02 Cargo Classes'!$O$7</x:f>
        <x:v>0.72</x:v>
      </x:c>
      <x:c r="T540" s="22" t="n">
        <x:f>'01 Controls'!$H$23*'02 Cargo Classes'!$P$7</x:f>
        <x:v>0.12</x:v>
      </x:c>
      <x:c r="U540" s="22" t="n">
        <x:f>SUM(Q540:T540)</x:f>
        <x:v>1.0499999999999998</x:v>
      </x:c>
      <x:c r="V540" s="18" t="n">
        <x:f>IF(U540=0,0,N540*Q540/U540)</x:f>
        <x:v>10.414285714285718</x:v>
      </x:c>
      <x:c r="W540" s="18" t="n">
        <x:f>IF(U540=0,0,P540*Q540/U540)</x:f>
        <x:v>18.10285714285715</x:v>
      </x:c>
      <x:c r="X540" s="18" t="n">
        <x:f>MAX(V540,W540*'01 Controls'!$E$12)</x:f>
        <x:v>10.414285714285718</x:v>
      </x:c>
      <x:c r="Y540" s="18" t="n">
        <x:f>IF(U540=0,0,N540*R540/U540)</x:f>
        <x:v>208.28571428571433</x:v>
      </x:c>
      <x:c r="Z540" s="18" t="n">
        <x:f>IF(U540=0,0,P540*R540/U540)</x:f>
        <x:v>362.057142857143</x:v>
      </x:c>
      <x:c r="AA540" s="18" t="n">
        <x:f>MAX(Y540,Z540*'01 Controls'!$E$13)</x:f>
        <x:v>208.28571428571433</x:v>
      </x:c>
      <x:c r="AB540" s="18" t="n">
        <x:f>IF(U540=0,0,N540*S540/U540)</x:f>
        <x:v>749.8285714285715</x:v>
      </x:c>
      <x:c r="AC540" s="18" t="n">
        <x:f>IF(U540=0,0,P540*S540/U540)</x:f>
        <x:v>1303.4057142857146</x:v>
      </x:c>
      <x:c r="AD540" s="18" t="n">
        <x:f>MAX(AB540,AC540*'01 Controls'!$E$14)</x:f>
        <x:v>749.8285714285715</x:v>
      </x:c>
      <x:c r="AE540" s="18" t="n">
        <x:f>IF(U540=0,0,N540*T540/U540)</x:f>
        <x:v>124.97142857142859</x:v>
      </x:c>
      <x:c r="AF540" s="18" t="n">
        <x:f>IF(U540=0,0,P540*T540/U540)</x:f>
        <x:v>217.23428571428576</x:v>
      </x:c>
      <x:c r="AG540" s="18" t="n">
        <x:f>MAX(AE540,AF540*'01 Controls'!$E$15)</x:f>
        <x:v>124.97142857142859</x:v>
      </x:c>
      <x:c r="AH540" s="18" t="n">
        <x:f>SUM(V540,Y540,AB540,AE540)</x:f>
        <x:v>1093.5000000000002</x:v>
      </x:c>
      <x:c r="AI540" s="18" t="n">
        <x:f>N540-AH540</x:f>
        <x:v>-2.2737367544323206e-13</x:v>
      </x:c>
      <x:c r="AJ540" s="18" t="n">
        <x:f>V540*INDEX('07 Mode Capacity'!$P$6:$P$17,MATCH("AIR-"&amp;I540,'07 Mode Capacity'!$C$6:$C$17,0))</x:f>
        <x:v>2.919495641327063</x:v>
      </x:c>
      <x:c r="AK540" s="18" t="n">
        <x:f>Y540*INDEX('07 Mode Capacity'!$P$6:$P$17,MATCH("OCEAN-"&amp;I540,'07 Mode Capacity'!$C$6:$C$17,0))</x:f>
        <x:v>18.253385208978123</x:v>
      </x:c>
      <x:c r="AL540" s="18" t="n">
        <x:f>AB540*INDEX('07 Mode Capacity'!$P$6:$P$17,MATCH("LAND-"&amp;I540,'07 Mode Capacity'!$C$6:$C$17,0))</x:f>
        <x:v>91.51497964399356</x:v>
      </x:c>
      <x:c r="AM540" s="18" t="n">
        <x:f>AE540*INDEX('07 Mode Capacity'!$P$6:$P$17,MATCH("INLAND-"&amp;I540,'07 Mode Capacity'!$C$6:$C$17,0))</x:f>
        <x:v>78.88626074854594</x:v>
      </x:c>
      <x:c r="AN540" s="18" t="n">
        <x:f>SUM(AJ540:AM540)</x:f>
        <x:v>191.57412124284468</x:v>
      </x:c>
      <x:c r="AO540" s="17" t="n">
        <x:f>IF(N540=0,1,AN540/N540)</x:f>
        <x:v>0.17519352651380402</x:v>
      </x:c>
      <x:c r="AP540" s="11" t="str">
        <x:f>IF(AO540&gt;='01 Controls'!$E$16,"PASS","FAIL")</x:f>
        <x:v>FAIL</x:v>
      </x:c>
      <x:c r="AQ540" s="11" t="str">
        <x:v>UNQUANTIFIED</x:v>
      </x:c>
      <x:c r="AR540" s="11" t="str">
        <x:v>Position-class planning record; serial item and receiver open</x:v>
      </x:c>
      <x:c r="AS540" s="26"/>
      <x:c r="AT540" s="26"/>
    </x:row>
    <x:row r="541">
      <x:c r="C541" s="11" t="str">
        <x:v>C2-L-GFG-COL-12</x:v>
      </x:c>
      <x:c r="D541" s="11" t="str">
        <x:v>C2</x:v>
      </x:c>
      <x:c r="E541" s="11" t="str">
        <x:v>Gulf–Atlantic hurricane</x:v>
      </x:c>
      <x:c r="F541" s="11" t="str">
        <x:v>L-GFG</x:v>
      </x:c>
      <x:c r="G541" s="11" t="str">
        <x:v>Ground fire and landscape group</x:v>
      </x:c>
      <x:c r="H541" s="11" t="str">
        <x:v>COL-12</x:v>
      </x:c>
      <x:c r="I541" s="19" t="n">
        <x:v>24</x:v>
      </x:c>
      <x:c r="J541" s="21" t="n">
        <x:v>3</x:v>
      </x:c>
      <x:c r="K541" s="18" t="n">
        <x:f>'05 Cargo Register'!K93</x:f>
        <x:v>60.75</x:v>
      </x:c>
      <x:c r="L541" s="18" t="n">
        <x:f>'05 Cargo Register'!N93</x:f>
        <x:v>7</x:v>
      </x:c>
      <x:c r="M541" s="18" t="n">
        <x:f>'05 Cargo Register'!O93</x:f>
        <x:v>184.8</x:v>
      </x:c>
      <x:c r="N541" s="18" t="n">
        <x:f>J541*K541</x:f>
        <x:v>182.25</x:v>
      </x:c>
      <x:c r="O541" s="18" t="n">
        <x:f>J541*L541</x:f>
        <x:v>21</x:v>
      </x:c>
      <x:c r="P541" s="18" t="n">
        <x:f>J541*M541</x:f>
        <x:v>554.4000000000001</x:v>
      </x:c>
      <x:c r="Q541" s="22" t="n">
        <x:f>'01 Controls'!$E$23*'02 Cargo Classes'!$M$8</x:f>
        <x:v>0.1</x:v>
      </x:c>
      <x:c r="R541" s="22" t="n">
        <x:f>'01 Controls'!$F$23*'02 Cargo Classes'!$N$8</x:f>
        <x:v>0.13999999999999999</x:v>
      </x:c>
      <x:c r="S541" s="22" t="n">
        <x:f>'01 Controls'!$G$23*'02 Cargo Classes'!$O$8</x:f>
        <x:v>0.72</x:v>
      </x:c>
      <x:c r="T541" s="22" t="n">
        <x:f>'01 Controls'!$H$23*'02 Cargo Classes'!$P$8</x:f>
        <x:v>0.03</x:v>
      </x:c>
      <x:c r="U541" s="22" t="n">
        <x:f>SUM(Q541:T541)</x:f>
        <x:v>0.99</x:v>
      </x:c>
      <x:c r="V541" s="18" t="n">
        <x:f>IF(U541=0,0,N541*Q541/U541)</x:f>
        <x:v>18.40909090909091</x:v>
      </x:c>
      <x:c r="W541" s="18" t="n">
        <x:f>IF(U541=0,0,P541*Q541/U541)</x:f>
        <x:v>56.000000000000014</x:v>
      </x:c>
      <x:c r="X541" s="18" t="n">
        <x:f>MAX(V541,W541*'01 Controls'!$E$12)</x:f>
        <x:v>18.40909090909091</x:v>
      </x:c>
      <x:c r="Y541" s="18" t="n">
        <x:f>IF(U541=0,0,N541*R541/U541)</x:f>
        <x:v>25.77272727272727</x:v>
      </x:c>
      <x:c r="Z541" s="18" t="n">
        <x:f>IF(U541=0,0,P541*R541/U541)</x:f>
        <x:v>78.4</x:v>
      </x:c>
      <x:c r="AA541" s="18" t="n">
        <x:f>MAX(Y541,Z541*'01 Controls'!$E$13)</x:f>
        <x:v>25.77272727272727</x:v>
      </x:c>
      <x:c r="AB541" s="18" t="n">
        <x:f>IF(U541=0,0,N541*S541/U541)</x:f>
        <x:v>132.54545454545453</x:v>
      </x:c>
      <x:c r="AC541" s="18" t="n">
        <x:f>IF(U541=0,0,P541*S541/U541)</x:f>
        <x:v>403.20000000000005</x:v>
      </x:c>
      <x:c r="AD541" s="18" t="n">
        <x:f>MAX(AB541,AC541*'01 Controls'!$E$14)</x:f>
        <x:v>132.54545454545453</x:v>
      </x:c>
      <x:c r="AE541" s="18" t="n">
        <x:f>IF(U541=0,0,N541*T541/U541)</x:f>
        <x:v>5.5227272727272725</x:v>
      </x:c>
      <x:c r="AF541" s="18" t="n">
        <x:f>IF(U541=0,0,P541*T541/U541)</x:f>
        <x:v>16.8</x:v>
      </x:c>
      <x:c r="AG541" s="18" t="n">
        <x:f>MAX(AE541,AF541*'01 Controls'!$E$15)</x:f>
        <x:v>5.5227272727272725</x:v>
      </x:c>
      <x:c r="AH541" s="18" t="n">
        <x:f>SUM(V541,Y541,AB541,AE541)</x:f>
        <x:v>182.25</x:v>
      </x:c>
      <x:c r="AI541" s="18" t="n">
        <x:f>N541-AH541</x:f>
        <x:v>0</x:v>
      </x:c>
      <x:c r="AJ541" s="18" t="n">
        <x:f>V541*INDEX('07 Mode Capacity'!$P$6:$P$17,MATCH("AIR-"&amp;I541,'07 Mode Capacity'!$C$6:$C$17,0))</x:f>
        <x:v>3.735463521579189</x:v>
      </x:c>
      <x:c r="AK541" s="18" t="n">
        <x:f>Y541*INDEX('07 Mode Capacity'!$P$6:$P$17,MATCH("OCEAN-"&amp;I541,'07 Mode Capacity'!$C$6:$C$17,0))</x:f>
        <x:v>3.8682041285901168</x:v>
      </x:c>
      <x:c r="AL541" s="18" t="n">
        <x:f>AB541*INDEX('07 Mode Capacity'!$P$6:$P$17,MATCH("LAND-"&amp;I541,'07 Mode Capacity'!$C$6:$C$17,0))</x:f>
        <x:v>50.698758868711714</x:v>
      </x:c>
      <x:c r="AM541" s="18" t="n">
        <x:f>AE541*INDEX('07 Mode Capacity'!$P$6:$P$17,MATCH("INLAND-"&amp;I541,'07 Mode Capacity'!$C$6:$C$17,0))</x:f>
        <x:v>5.5227272727272725</x:v>
      </x:c>
      <x:c r="AN541" s="18" t="n">
        <x:f>SUM(AJ541:AM541)</x:f>
        <x:v>63.825153791608294</x:v>
      </x:c>
      <x:c r="AO541" s="17" t="n">
        <x:f>IF(N541=0,1,AN541/N541)</x:f>
        <x:v>0.350206605166575</x:v>
      </x:c>
      <x:c r="AP541" s="11" t="str">
        <x:f>IF(AO541&gt;='01 Controls'!$E$16,"PASS","FAIL")</x:f>
        <x:v>FAIL</x:v>
      </x:c>
      <x:c r="AQ541" s="11" t="str">
        <x:v>UNQUANTIFIED</x:v>
      </x:c>
      <x:c r="AR541" s="11" t="str">
        <x:v>Position-class planning record; serial item and receiver open</x:v>
      </x:c>
      <x:c r="AS541" s="26"/>
      <x:c r="AT541" s="26"/>
    </x:row>
    <x:row r="542">
      <x:c r="C542" s="11" t="str">
        <x:v>C2-L-GFG-BAT-22</x:v>
      </x:c>
      <x:c r="D542" s="11" t="str">
        <x:v>C2</x:v>
      </x:c>
      <x:c r="E542" s="11" t="str">
        <x:v>Gulf–Atlantic hurricane</x:v>
      </x:c>
      <x:c r="F542" s="11" t="str">
        <x:v>L-GFG</x:v>
      </x:c>
      <x:c r="G542" s="11" t="str">
        <x:v>Ground fire and landscape group</x:v>
      </x:c>
      <x:c r="H542" s="11" t="str">
        <x:v>BAT-22</x:v>
      </x:c>
      <x:c r="I542" s="19" t="n">
        <x:v>48</x:v>
      </x:c>
      <x:c r="J542" s="21" t="n">
        <x:v>3</x:v>
      </x:c>
      <x:c r="K542" s="18" t="n">
        <x:f>'05 Cargo Register'!K94</x:f>
        <x:v>243</x:v>
      </x:c>
      <x:c r="L542" s="18" t="n">
        <x:f>'05 Cargo Register'!N94</x:f>
        <x:v>14</x:v>
      </x:c>
      <x:c r="M542" s="18" t="n">
        <x:f>'05 Cargo Register'!O94</x:f>
        <x:v>369.6</x:v>
      </x:c>
      <x:c r="N542" s="18" t="n">
        <x:f>J542*K542</x:f>
        <x:v>729</x:v>
      </x:c>
      <x:c r="O542" s="18" t="n">
        <x:f>J542*L542</x:f>
        <x:v>42</x:v>
      </x:c>
      <x:c r="P542" s="18" t="n">
        <x:f>J542*M542</x:f>
        <x:v>1108.8000000000002</x:v>
      </x:c>
      <x:c r="Q542" s="22" t="n">
        <x:f>'01 Controls'!$E$23*'02 Cargo Classes'!$M$9</x:f>
        <x:v>0</x:v>
      </x:c>
      <x:c r="R542" s="22" t="n">
        <x:f>'01 Controls'!$F$23*'02 Cargo Classes'!$N$9</x:f>
        <x:v>0.2</x:v>
      </x:c>
      <x:c r="S542" s="22" t="n">
        <x:f>'01 Controls'!$G$23*'02 Cargo Classes'!$O$9</x:f>
        <x:v>0.6</x:v>
      </x:c>
      <x:c r="T542" s="22" t="n">
        <x:f>'01 Controls'!$H$23*'02 Cargo Classes'!$P$9</x:f>
        <x:v>0.075</x:v>
      </x:c>
      <x:c r="U542" s="22" t="n">
        <x:f>SUM(Q542:T542)</x:f>
        <x:v>0.875</x:v>
      </x:c>
      <x:c r="V542" s="18" t="n">
        <x:f>IF(U542=0,0,N542*Q542/U542)</x:f>
        <x:v>0</x:v>
      </x:c>
      <x:c r="W542" s="18" t="n">
        <x:f>IF(U542=0,0,P542*Q542/U542)</x:f>
        <x:v>0</x:v>
      </x:c>
      <x:c r="X542" s="18" t="n">
        <x:f>MAX(V542,W542*'01 Controls'!$E$12)</x:f>
        <x:v>0</x:v>
      </x:c>
      <x:c r="Y542" s="18" t="n">
        <x:f>IF(U542=0,0,N542*R542/U542)</x:f>
        <x:v>166.62857142857143</x:v>
      </x:c>
      <x:c r="Z542" s="18" t="n">
        <x:f>IF(U542=0,0,P542*R542/U542)</x:f>
        <x:v>253.44000000000005</x:v>
      </x:c>
      <x:c r="AA542" s="18" t="n">
        <x:f>MAX(Y542,Z542*'01 Controls'!$E$13)</x:f>
        <x:v>166.62857142857143</x:v>
      </x:c>
      <x:c r="AB542" s="18" t="n">
        <x:f>IF(U542=0,0,N542*S542/U542)</x:f>
        <x:v>499.88571428571424</x:v>
      </x:c>
      <x:c r="AC542" s="18" t="n">
        <x:f>IF(U542=0,0,P542*S542/U542)</x:f>
        <x:v>760.32</x:v>
      </x:c>
      <x:c r="AD542" s="18" t="n">
        <x:f>MAX(AB542,AC542*'01 Controls'!$E$14)</x:f>
        <x:v>499.88571428571424</x:v>
      </x:c>
      <x:c r="AE542" s="18" t="n">
        <x:f>IF(U542=0,0,N542*T542/U542)</x:f>
        <x:v>62.48571428571428</x:v>
      </x:c>
      <x:c r="AF542" s="18" t="n">
        <x:f>IF(U542=0,0,P542*T542/U542)</x:f>
        <x:v>95.04</x:v>
      </x:c>
      <x:c r="AG542" s="18" t="n">
        <x:f>MAX(AE542,AF542*'01 Controls'!$E$15)</x:f>
        <x:v>62.48571428571428</x:v>
      </x:c>
      <x:c r="AH542" s="18" t="n">
        <x:f>SUM(V542,Y542,AB542,AE542)</x:f>
        <x:v>729</x:v>
      </x:c>
      <x:c r="AI542" s="18" t="n">
        <x:f>N542-AH542</x:f>
        <x:v>0</x:v>
      </x:c>
      <x:c r="AJ542" s="18" t="n">
        <x:f>V542*INDEX('07 Mode Capacity'!$P$6:$P$17,MATCH("AIR-"&amp;I542,'07 Mode Capacity'!$C$6:$C$17,0))</x:f>
        <x:v>0</x:v>
      </x:c>
      <x:c r="AK542" s="18" t="n">
        <x:f>Y542*INDEX('07 Mode Capacity'!$P$6:$P$17,MATCH("OCEAN-"&amp;I542,'07 Mode Capacity'!$C$6:$C$17,0))</x:f>
        <x:v>14.602708167182495</x:v>
      </x:c>
      <x:c r="AL542" s="18" t="n">
        <x:f>AB542*INDEX('07 Mode Capacity'!$P$6:$P$17,MATCH("LAND-"&amp;I542,'07 Mode Capacity'!$C$6:$C$17,0))</x:f>
        <x:v>61.009986429329025</x:v>
      </x:c>
      <x:c r="AM542" s="18" t="n">
        <x:f>AE542*INDEX('07 Mode Capacity'!$P$6:$P$17,MATCH("INLAND-"&amp;I542,'07 Mode Capacity'!$C$6:$C$17,0))</x:f>
        <x:v>39.44313037427296</x:v>
      </x:c>
      <x:c r="AN542" s="18" t="n">
        <x:f>SUM(AJ542:AM542)</x:f>
        <x:v>115.05582497078447</x:v>
      </x:c>
      <x:c r="AO542" s="17" t="n">
        <x:f>IF(N542=0,1,AN542/N542)</x:f>
        <x:v>0.1578269203988813</x:v>
      </x:c>
      <x:c r="AP542" s="11" t="str">
        <x:f>IF(AO542&gt;='01 Controls'!$E$16,"PASS","FAIL")</x:f>
        <x:v>FAIL</x:v>
      </x:c>
      <x:c r="AQ542" s="11" t="str">
        <x:v>UNQUANTIFIED</x:v>
      </x:c>
      <x:c r="AR542" s="11" t="str">
        <x:v>Position-class planning record; serial item and receiver open</x:v>
      </x:c>
      <x:c r="AS542" s="26"/>
      <x:c r="AT542" s="26"/>
    </x:row>
    <x:row r="543">
      <x:c r="C543" s="11" t="str">
        <x:v>C2-L-GFG-TNK-20</x:v>
      </x:c>
      <x:c r="D543" s="11" t="str">
        <x:v>C2</x:v>
      </x:c>
      <x:c r="E543" s="11" t="str">
        <x:v>Gulf–Atlantic hurricane</x:v>
      </x:c>
      <x:c r="F543" s="11" t="str">
        <x:v>L-GFG</x:v>
      </x:c>
      <x:c r="G543" s="11" t="str">
        <x:v>Ground fire and landscape group</x:v>
      </x:c>
      <x:c r="H543" s="11" t="str">
        <x:v>TNK-20</x:v>
      </x:c>
      <x:c r="I543" s="19" t="n">
        <x:v>48</x:v>
      </x:c>
      <x:c r="J543" s="21" t="n">
        <x:v>3</x:v>
      </x:c>
      <x:c r="K543" s="18" t="n">
        <x:f>'05 Cargo Register'!K95</x:f>
        <x:v>243</x:v>
      </x:c>
      <x:c r="L543" s="18" t="n">
        <x:f>'05 Cargo Register'!N95</x:f>
        <x:v>15</x:v>
      </x:c>
      <x:c r="M543" s="18" t="n">
        <x:f>'05 Cargo Register'!O95</x:f>
        <x:v>318.75</x:v>
      </x:c>
      <x:c r="N543" s="18" t="n">
        <x:f>J543*K543</x:f>
        <x:v>729</x:v>
      </x:c>
      <x:c r="O543" s="18" t="n">
        <x:f>J543*L543</x:f>
        <x:v>45</x:v>
      </x:c>
      <x:c r="P543" s="18" t="n">
        <x:f>J543*M543</x:f>
        <x:v>956.25</x:v>
      </x:c>
      <x:c r="Q543" s="22" t="n">
        <x:f>'01 Controls'!$E$23*'02 Cargo Classes'!$M$10</x:f>
        <x:v>0</x:v>
      </x:c>
      <x:c r="R543" s="22" t="n">
        <x:f>'01 Controls'!$F$23*'02 Cargo Classes'!$N$10</x:f>
        <x:v>0.24</x:v>
      </x:c>
      <x:c r="S543" s="22" t="n">
        <x:f>'01 Controls'!$G$23*'02 Cargo Classes'!$O$10</x:f>
        <x:v>0.6</x:v>
      </x:c>
      <x:c r="T543" s="22" t="n">
        <x:f>'01 Controls'!$H$23*'02 Cargo Classes'!$P$10</x:f>
        <x:v>0.15</x:v>
      </x:c>
      <x:c r="U543" s="22" t="n">
        <x:f>SUM(Q543:T543)</x:f>
        <x:v>0.99</x:v>
      </x:c>
      <x:c r="V543" s="18" t="n">
        <x:f>IF(U543=0,0,N543*Q543/U543)</x:f>
        <x:v>0</x:v>
      </x:c>
      <x:c r="W543" s="18" t="n">
        <x:f>IF(U543=0,0,P543*Q543/U543)</x:f>
        <x:v>0</x:v>
      </x:c>
      <x:c r="X543" s="18" t="n">
        <x:f>MAX(V543,W543*'01 Controls'!$E$12)</x:f>
        <x:v>0</x:v>
      </x:c>
      <x:c r="Y543" s="18" t="n">
        <x:f>IF(U543=0,0,N543*R543/U543)</x:f>
        <x:v>176.72727272727272</x:v>
      </x:c>
      <x:c r="Z543" s="18" t="n">
        <x:f>IF(U543=0,0,P543*R543/U543)</x:f>
        <x:v>231.8181818181818</x:v>
      </x:c>
      <x:c r="AA543" s="18" t="n">
        <x:f>MAX(Y543,Z543*'01 Controls'!$E$13)</x:f>
        <x:v>176.72727272727272</x:v>
      </x:c>
      <x:c r="AB543" s="18" t="n">
        <x:f>IF(U543=0,0,N543*S543/U543)</x:f>
        <x:v>441.8181818181818</x:v>
      </x:c>
      <x:c r="AC543" s="18" t="n">
        <x:f>IF(U543=0,0,P543*S543/U543)</x:f>
        <x:v>579.5454545454545</x:v>
      </x:c>
      <x:c r="AD543" s="18" t="n">
        <x:f>MAX(AB543,AC543*'01 Controls'!$E$14)</x:f>
        <x:v>441.8181818181818</x:v>
      </x:c>
      <x:c r="AE543" s="18" t="n">
        <x:f>IF(U543=0,0,N543*T543/U543)</x:f>
        <x:v>110.45454545454545</x:v>
      </x:c>
      <x:c r="AF543" s="18" t="n">
        <x:f>IF(U543=0,0,P543*T543/U543)</x:f>
        <x:v>144.88636363636363</x:v>
      </x:c>
      <x:c r="AG543" s="18" t="n">
        <x:f>MAX(AE543,AF543*'01 Controls'!$E$15)</x:f>
        <x:v>110.45454545454545</x:v>
      </x:c>
      <x:c r="AH543" s="18" t="n">
        <x:f>SUM(V543,Y543,AB543,AE543)</x:f>
        <x:v>729</x:v>
      </x:c>
      <x:c r="AI543" s="18" t="n">
        <x:f>N543-AH543</x:f>
        <x:v>0</x:v>
      </x:c>
      <x:c r="AJ543" s="18" t="n">
        <x:f>V543*INDEX('07 Mode Capacity'!$P$6:$P$17,MATCH("AIR-"&amp;I543,'07 Mode Capacity'!$C$6:$C$17,0))</x:f>
        <x:v>0</x:v>
      </x:c>
      <x:c r="AK543" s="18" t="n">
        <x:f>Y543*INDEX('07 Mode Capacity'!$P$6:$P$17,MATCH("OCEAN-"&amp;I543,'07 Mode Capacity'!$C$6:$C$17,0))</x:f>
        <x:v>15.487720783375373</x:v>
      </x:c>
      <x:c r="AL543" s="18" t="n">
        <x:f>AB543*INDEX('07 Mode Capacity'!$P$6:$P$17,MATCH("LAND-"&amp;I543,'07 Mode Capacity'!$C$6:$C$17,0))</x:f>
        <x:v>53.9229678036999</x:v>
      </x:c>
      <x:c r="AM543" s="18" t="n">
        <x:f>AE543*INDEX('07 Mode Capacity'!$P$6:$P$17,MATCH("INLAND-"&amp;I543,'07 Mode Capacity'!$C$6:$C$17,0))</x:f>
        <x:v>69.72270520704816</x:v>
      </x:c>
      <x:c r="AN543" s="18" t="n">
        <x:f>SUM(AJ543:AM543)</x:f>
        <x:v>139.13339379412344</x:v>
      </x:c>
      <x:c r="AO543" s="17" t="n">
        <x:f>IF(N543=0,1,AN543/N543)</x:f>
        <x:v>0.1908551355200596</x:v>
      </x:c>
      <x:c r="AP543" s="11" t="str">
        <x:f>IF(AO543&gt;='01 Controls'!$E$16,"PASS","FAIL")</x:f>
        <x:v>FAIL</x:v>
      </x:c>
      <x:c r="AQ543" s="11" t="str">
        <x:v>UNQUANTIFIED</x:v>
      </x:c>
      <x:c r="AR543" s="11" t="str">
        <x:v>Position-class planning record; serial item and receiver open</x:v>
      </x:c>
      <x:c r="AS543" s="26"/>
      <x:c r="AT543" s="26"/>
    </x:row>
    <x:row r="544">
      <x:c r="C544" s="11" t="str">
        <x:v>C2-L-GFG-FLR-24</x:v>
      </x:c>
      <x:c r="D544" s="11" t="str">
        <x:v>C2</x:v>
      </x:c>
      <x:c r="E544" s="11" t="str">
        <x:v>Gulf–Atlantic hurricane</x:v>
      </x:c>
      <x:c r="F544" s="11" t="str">
        <x:v>L-GFG</x:v>
      </x:c>
      <x:c r="G544" s="11" t="str">
        <x:v>Ground fire and landscape group</x:v>
      </x:c>
      <x:c r="H544" s="11" t="str">
        <x:v>FLR-24</x:v>
      </x:c>
      <x:c r="I544" s="19" t="n">
        <x:v>48</x:v>
      </x:c>
      <x:c r="J544" s="21" t="n">
        <x:v>3</x:v>
      </x:c>
      <x:c r="K544" s="18" t="n">
        <x:f>'05 Cargo Register'!K96</x:f>
        <x:v>546.75</x:v>
      </x:c>
      <x:c r="L544" s="18" t="n">
        <x:f>'05 Cargo Register'!N96</x:f>
        <x:v>27</x:v>
      </x:c>
      <x:c r="M544" s="18" t="n">
        <x:f>'05 Cargo Register'!O96</x:f>
        <x:v>864</x:v>
      </x:c>
      <x:c r="N544" s="18" t="n">
        <x:f>J544*K544</x:f>
        <x:v>1640.25</x:v>
      </x:c>
      <x:c r="O544" s="18" t="n">
        <x:f>J544*L544</x:f>
        <x:v>81</x:v>
      </x:c>
      <x:c r="P544" s="18" t="n">
        <x:f>J544*M544</x:f>
        <x:v>2592</x:v>
      </x:c>
      <x:c r="Q544" s="22" t="n">
        <x:f>'01 Controls'!$E$23*'02 Cargo Classes'!$M$11</x:f>
        <x:v>0</x:v>
      </x:c>
      <x:c r="R544" s="22" t="n">
        <x:f>'01 Controls'!$F$23*'02 Cargo Classes'!$N$11</x:f>
        <x:v>0.24</x:v>
      </x:c>
      <x:c r="S544" s="22" t="n">
        <x:f>'01 Controls'!$G$23*'02 Cargo Classes'!$O$11</x:f>
        <x:v>0.6</x:v>
      </x:c>
      <x:c r="T544" s="22" t="n">
        <x:f>'01 Controls'!$H$23*'02 Cargo Classes'!$P$11</x:f>
        <x:v>0.12</x:v>
      </x:c>
      <x:c r="U544" s="22" t="n">
        <x:f>SUM(Q544:T544)</x:f>
        <x:v>0.96</x:v>
      </x:c>
      <x:c r="V544" s="18" t="n">
        <x:f>IF(U544=0,0,N544*Q544/U544)</x:f>
        <x:v>0</x:v>
      </x:c>
      <x:c r="W544" s="18" t="n">
        <x:f>IF(U544=0,0,P544*Q544/U544)</x:f>
        <x:v>0</x:v>
      </x:c>
      <x:c r="X544" s="18" t="n">
        <x:f>MAX(V544,W544*'01 Controls'!$E$12)</x:f>
        <x:v>0</x:v>
      </x:c>
      <x:c r="Y544" s="18" t="n">
        <x:f>IF(U544=0,0,N544*R544/U544)</x:f>
        <x:v>410.0625</x:v>
      </x:c>
      <x:c r="Z544" s="18" t="n">
        <x:f>IF(U544=0,0,P544*R544/U544)</x:f>
        <x:v>648</x:v>
      </x:c>
      <x:c r="AA544" s="18" t="n">
        <x:f>MAX(Y544,Z544*'01 Controls'!$E$13)</x:f>
        <x:v>410.0625</x:v>
      </x:c>
      <x:c r="AB544" s="18" t="n">
        <x:f>IF(U544=0,0,N544*S544/U544)</x:f>
        <x:v>1025.15625</x:v>
      </x:c>
      <x:c r="AC544" s="18" t="n">
        <x:f>IF(U544=0,0,P544*S544/U544)</x:f>
        <x:v>1620</x:v>
      </x:c>
      <x:c r="AD544" s="18" t="n">
        <x:f>MAX(AB544,AC544*'01 Controls'!$E$14)</x:f>
        <x:v>1025.15625</x:v>
      </x:c>
      <x:c r="AE544" s="18" t="n">
        <x:f>IF(U544=0,0,N544*T544/U544)</x:f>
        <x:v>205.03125</x:v>
      </x:c>
      <x:c r="AF544" s="18" t="n">
        <x:f>IF(U544=0,0,P544*T544/U544)</x:f>
        <x:v>324</x:v>
      </x:c>
      <x:c r="AG544" s="18" t="n">
        <x:f>MAX(AE544,AF544*'01 Controls'!$E$15)</x:f>
        <x:v>205.03125</x:v>
      </x:c>
      <x:c r="AH544" s="18" t="n">
        <x:f>SUM(V544,Y544,AB544,AE544)</x:f>
        <x:v>1640.25</x:v>
      </x:c>
      <x:c r="AI544" s="18" t="n">
        <x:f>N544-AH544</x:f>
        <x:v>0</x:v>
      </x:c>
      <x:c r="AJ544" s="18" t="n">
        <x:f>V544*INDEX('07 Mode Capacity'!$P$6:$P$17,MATCH("AIR-"&amp;I544,'07 Mode Capacity'!$C$6:$C$17,0))</x:f>
        <x:v>0</x:v>
      </x:c>
      <x:c r="AK544" s="18" t="n">
        <x:f>Y544*INDEX('07 Mode Capacity'!$P$6:$P$17,MATCH("OCEAN-"&amp;I544,'07 Mode Capacity'!$C$6:$C$17,0))</x:f>
        <x:v>35.93635213017567</x:v>
      </x:c>
      <x:c r="AL544" s="18" t="n">
        <x:f>AB544*INDEX('07 Mode Capacity'!$P$6:$P$17,MATCH("LAND-"&amp;I544,'07 Mode Capacity'!$C$6:$C$17,0))</x:f>
        <x:v>125.11813623202242</x:v>
      </x:c>
      <x:c r="AM544" s="18" t="n">
        <x:f>AE544*INDEX('07 Mode Capacity'!$P$6:$P$17,MATCH("INLAND-"&amp;I544,'07 Mode Capacity'!$C$6:$C$17,0))</x:f>
        <x:v>129.42277154058314</x:v>
      </x:c>
      <x:c r="AN544" s="18" t="n">
        <x:f>SUM(AJ544:AM544)</x:f>
        <x:v>290.47725990278127</x:v>
      </x:c>
      <x:c r="AO544" s="17" t="n">
        <x:f>IF(N544=0,1,AN544/N544)</x:f>
        <x:v>0.17709328450100978</x:v>
      </x:c>
      <x:c r="AP544" s="11" t="str">
        <x:f>IF(AO544&gt;='01 Controls'!$E$16,"PASS","FAIL")</x:f>
        <x:v>FAIL</x:v>
      </x:c>
      <x:c r="AQ544" s="11" t="str">
        <x:v>UNQUANTIFIED</x:v>
      </x:c>
      <x:c r="AR544" s="11" t="str">
        <x:v>Position-class planning record; serial item and receiver open</x:v>
      </x:c>
      <x:c r="AS544" s="26"/>
      <x:c r="AT544" s="26"/>
    </x:row>
    <x:row r="545">
      <x:c r="C545" s="11" t="str">
        <x:v>C2-L-GFG-ROL-30</x:v>
      </x:c>
      <x:c r="D545" s="11" t="str">
        <x:v>C2</x:v>
      </x:c>
      <x:c r="E545" s="11" t="str">
        <x:v>Gulf–Atlantic hurricane</x:v>
      </x:c>
      <x:c r="F545" s="11" t="str">
        <x:v>L-GFG</x:v>
      </x:c>
      <x:c r="G545" s="11" t="str">
        <x:v>Ground fire and landscape group</x:v>
      </x:c>
      <x:c r="H545" s="11" t="str">
        <x:v>ROL-30</x:v>
      </x:c>
      <x:c r="I545" s="19" t="n">
        <x:v>48</x:v>
      </x:c>
      <x:c r="J545" s="21" t="n">
        <x:v>3</x:v>
      </x:c>
      <x:c r="K545" s="18" t="n">
        <x:f>'05 Cargo Register'!K97</x:f>
        <x:v>759.375</x:v>
      </x:c>
      <x:c r="L545" s="18" t="n">
        <x:f>'05 Cargo Register'!N97</x:f>
        <x:v>32</x:v>
      </x:c>
      <x:c r="M545" s="18" t="n">
        <x:f>'05 Cargo Register'!O97</x:f>
        <x:v>2040</x:v>
      </x:c>
      <x:c r="N545" s="18" t="n">
        <x:f>J545*K545</x:f>
        <x:v>2278.125</x:v>
      </x:c>
      <x:c r="O545" s="18" t="n">
        <x:f>J545*L545</x:f>
        <x:v>96</x:v>
      </x:c>
      <x:c r="P545" s="18" t="n">
        <x:f>J545*M545</x:f>
        <x:v>6120</x:v>
      </x:c>
      <x:c r="Q545" s="22" t="n">
        <x:f>'01 Controls'!$E$23*'02 Cargo Classes'!$M$12</x:f>
        <x:v>0</x:v>
      </x:c>
      <x:c r="R545" s="22" t="n">
        <x:f>'01 Controls'!$F$23*'02 Cargo Classes'!$N$12</x:f>
        <x:v>0.2</x:v>
      </x:c>
      <x:c r="S545" s="22" t="n">
        <x:f>'01 Controls'!$G$23*'02 Cargo Classes'!$O$12</x:f>
        <x:v>0.8999999999999999</x:v>
      </x:c>
      <x:c r="T545" s="22" t="n">
        <x:f>'01 Controls'!$H$23*'02 Cargo Classes'!$P$12</x:f>
        <x:v>0.09</x:v>
      </x:c>
      <x:c r="U545" s="22" t="n">
        <x:f>SUM(Q545:T545)</x:f>
        <x:v>1.19</x:v>
      </x:c>
      <x:c r="V545" s="18" t="n">
        <x:f>IF(U545=0,0,N545*Q545/U545)</x:f>
        <x:v>0</x:v>
      </x:c>
      <x:c r="W545" s="18" t="n">
        <x:f>IF(U545=0,0,P545*Q545/U545)</x:f>
        <x:v>0</x:v>
      </x:c>
      <x:c r="X545" s="18" t="n">
        <x:f>MAX(V545,W545*'01 Controls'!$E$12)</x:f>
        <x:v>0</x:v>
      </x:c>
      <x:c r="Y545" s="18" t="n">
        <x:f>IF(U545=0,0,N545*R545/U545)</x:f>
        <x:v>382.87815126050424</x:v>
      </x:c>
      <x:c r="Z545" s="18" t="n">
        <x:f>IF(U545=0,0,P545*R545/U545)</x:f>
        <x:v>1028.5714285714287</x:v>
      </x:c>
      <x:c r="AA545" s="18" t="n">
        <x:f>MAX(Y545,Z545*'01 Controls'!$E$13)</x:f>
        <x:v>382.87815126050424</x:v>
      </x:c>
      <x:c r="AB545" s="18" t="n">
        <x:f>IF(U545=0,0,N545*S545/U545)</x:f>
        <x:v>1722.951680672269</x:v>
      </x:c>
      <x:c r="AC545" s="18" t="n">
        <x:f>IF(U545=0,0,P545*S545/U545)</x:f>
        <x:v>4628.571428571428</x:v>
      </x:c>
      <x:c r="AD545" s="18" t="n">
        <x:f>MAX(AB545,AC545*'01 Controls'!$E$14)</x:f>
        <x:v>1722.951680672269</x:v>
      </x:c>
      <x:c r="AE545" s="18" t="n">
        <x:f>IF(U545=0,0,N545*T545/U545)</x:f>
        <x:v>172.2951680672269</x:v>
      </x:c>
      <x:c r="AF545" s="18" t="n">
        <x:f>IF(U545=0,0,P545*T545/U545)</x:f>
        <x:v>462.85714285714283</x:v>
      </x:c>
      <x:c r="AG545" s="18" t="n">
        <x:f>MAX(AE545,AF545*'01 Controls'!$E$15)</x:f>
        <x:v>172.2951680672269</x:v>
      </x:c>
      <x:c r="AH545" s="18" t="n">
        <x:f>SUM(V545,Y545,AB545,AE545)</x:f>
        <x:v>2278.125</x:v>
      </x:c>
      <x:c r="AI545" s="18" t="n">
        <x:f>N545-AH545</x:f>
        <x:v>0</x:v>
      </x:c>
      <x:c r="AJ545" s="18" t="n">
        <x:f>V545*INDEX('07 Mode Capacity'!$P$6:$P$17,MATCH("AIR-"&amp;I545,'07 Mode Capacity'!$C$6:$C$17,0))</x:f>
        <x:v>0</x:v>
      </x:c>
      <x:c r="AK545" s="18" t="n">
        <x:f>Y545*INDEX('07 Mode Capacity'!$P$6:$P$17,MATCH("OCEAN-"&amp;I545,'07 Mode Capacity'!$C$6:$C$17,0))</x:f>
        <x:v>33.5540169282686</x:v>
      </x:c>
      <x:c r="AL545" s="18" t="n">
        <x:f>AB545*INDEX('07 Mode Capacity'!$P$6:$P$17,MATCH("LAND-"&amp;I545,'07 Mode Capacity'!$C$6:$C$17,0))</x:f>
        <x:v>210.28258190255872</x:v>
      </x:c>
      <x:c r="AM545" s="18" t="n">
        <x:f>AE545*INDEX('07 Mode Capacity'!$P$6:$P$17,MATCH("INLAND-"&amp;I545,'07 Mode Capacity'!$C$6:$C$17,0))</x:f>
        <x:v>108.75863154670854</x:v>
      </x:c>
      <x:c r="AN545" s="18" t="n">
        <x:f>SUM(AJ545:AM545)</x:f>
        <x:v>352.59523037753587</x:v>
      </x:c>
      <x:c r="AO545" s="17" t="n">
        <x:f>IF(N545=0,1,AN545/N545)</x:f>
        <x:v>0.15477431237422698</x:v>
      </x:c>
      <x:c r="AP545" s="11" t="str">
        <x:f>IF(AO545&gt;='01 Controls'!$E$16,"PASS","FAIL")</x:f>
        <x:v>FAIL</x:v>
      </x:c>
      <x:c r="AQ545" s="11" t="str">
        <x:v>UNQUANTIFIED</x:v>
      </x:c>
      <x:c r="AR545" s="11" t="str">
        <x:v>Position-class planning record; serial item and receiver open</x:v>
      </x:c>
      <x:c r="AS545" s="26"/>
      <x:c r="AT545" s="26"/>
    </x:row>
    <x:row r="546">
      <x:c r="C546" s="11" t="str">
        <x:v>C2-L-GFG-LIN-18</x:v>
      </x:c>
      <x:c r="D546" s="11" t="str">
        <x:v>C2</x:v>
      </x:c>
      <x:c r="E546" s="11" t="str">
        <x:v>Gulf–Atlantic hurricane</x:v>
      </x:c>
      <x:c r="F546" s="11" t="str">
        <x:v>L-GFG</x:v>
      </x:c>
      <x:c r="G546" s="11" t="str">
        <x:v>Ground fire and landscape group</x:v>
      </x:c>
      <x:c r="H546" s="11" t="str">
        <x:v>LIN-18</x:v>
      </x:c>
      <x:c r="I546" s="19" t="n">
        <x:v>72</x:v>
      </x:c>
      <x:c r="J546" s="21" t="n">
        <x:v>3</x:v>
      </x:c>
      <x:c r="K546" s="18" t="n">
        <x:f>'05 Cargo Register'!K98</x:f>
        <x:v>303.75</x:v>
      </x:c>
      <x:c r="L546" s="18" t="n">
        <x:f>'05 Cargo Register'!N98</x:f>
        <x:v>22</x:v>
      </x:c>
      <x:c r="M546" s="18" t="n">
        <x:f>'05 Cargo Register'!O98</x:f>
        <x:v>968</x:v>
      </x:c>
      <x:c r="N546" s="18" t="n">
        <x:f>J546*K546</x:f>
        <x:v>911.25</x:v>
      </x:c>
      <x:c r="O546" s="18" t="n">
        <x:f>J546*L546</x:f>
        <x:v>66</x:v>
      </x:c>
      <x:c r="P546" s="18" t="n">
        <x:f>J546*M546</x:f>
        <x:v>2904</x:v>
      </x:c>
      <x:c r="Q546" s="22" t="n">
        <x:f>'01 Controls'!$E$23*'02 Cargo Classes'!$M$13</x:f>
        <x:v>0</x:v>
      </x:c>
      <x:c r="R546" s="22" t="n">
        <x:f>'01 Controls'!$F$23*'02 Cargo Classes'!$N$13</x:f>
        <x:v>0.24</x:v>
      </x:c>
      <x:c r="S546" s="22" t="n">
        <x:f>'01 Controls'!$G$23*'02 Cargo Classes'!$O$13</x:f>
        <x:v>0.6</x:v>
      </x:c>
      <x:c r="T546" s="22" t="n">
        <x:f>'01 Controls'!$H$23*'02 Cargo Classes'!$P$13</x:f>
        <x:v>0.15</x:v>
      </x:c>
      <x:c r="U546" s="22" t="n">
        <x:f>SUM(Q546:T546)</x:f>
        <x:v>0.99</x:v>
      </x:c>
      <x:c r="V546" s="18" t="n">
        <x:f>IF(U546=0,0,N546*Q546/U546)</x:f>
        <x:v>0</x:v>
      </x:c>
      <x:c r="W546" s="18" t="n">
        <x:f>IF(U546=0,0,P546*Q546/U546)</x:f>
        <x:v>0</x:v>
      </x:c>
      <x:c r="X546" s="18" t="n">
        <x:f>MAX(V546,W546*'01 Controls'!$E$12)</x:f>
        <x:v>0</x:v>
      </x:c>
      <x:c r="Y546" s="18" t="n">
        <x:f>IF(U546=0,0,N546*R546/U546)</x:f>
        <x:v>220.9090909090909</x:v>
      </x:c>
      <x:c r="Z546" s="18" t="n">
        <x:f>IF(U546=0,0,P546*R546/U546)</x:f>
        <x:v>703.9999999999999</x:v>
      </x:c>
      <x:c r="AA546" s="18" t="n">
        <x:f>MAX(Y546,Z546*'01 Controls'!$E$13)</x:f>
        <x:v>220.9090909090909</x:v>
      </x:c>
      <x:c r="AB546" s="18" t="n">
        <x:f>IF(U546=0,0,N546*S546/U546)</x:f>
        <x:v>552.2727272727273</x:v>
      </x:c>
      <x:c r="AC546" s="18" t="n">
        <x:f>IF(U546=0,0,P546*S546/U546)</x:f>
        <x:v>1759.9999999999998</x:v>
      </x:c>
      <x:c r="AD546" s="18" t="n">
        <x:f>MAX(AB546,AC546*'01 Controls'!$E$14)</x:f>
        <x:v>552.2727272727273</x:v>
      </x:c>
      <x:c r="AE546" s="18" t="n">
        <x:f>IF(U546=0,0,N546*T546/U546)</x:f>
        <x:v>138.0681818181818</x:v>
      </x:c>
      <x:c r="AF546" s="18" t="n">
        <x:f>IF(U546=0,0,P546*T546/U546)</x:f>
        <x:v>439.99999999999994</x:v>
      </x:c>
      <x:c r="AG546" s="18" t="n">
        <x:f>MAX(AE546,AF546*'01 Controls'!$E$15)</x:f>
        <x:v>138.0681818181818</x:v>
      </x:c>
      <x:c r="AH546" s="18" t="n">
        <x:f>SUM(V546,Y546,AB546,AE546)</x:f>
        <x:v>911.25</x:v>
      </x:c>
      <x:c r="AI546" s="18" t="n">
        <x:f>N546-AH546</x:f>
        <x:v>0</x:v>
      </x:c>
      <x:c r="AJ546" s="18" t="n">
        <x:f>V546*INDEX('07 Mode Capacity'!$P$6:$P$17,MATCH("AIR-"&amp;I546,'07 Mode Capacity'!$C$6:$C$17,0))</x:f>
        <x:v>0</x:v>
      </x:c>
      <x:c r="AK546" s="18" t="n">
        <x:f>Y546*INDEX('07 Mode Capacity'!$P$6:$P$17,MATCH("OCEAN-"&amp;I546,'07 Mode Capacity'!$C$6:$C$17,0))</x:f>
        <x:v>172.92056243761743</x:v>
      </x:c>
      <x:c r="AL546" s="18" t="n">
        <x:f>AB546*INDEX('07 Mode Capacity'!$P$6:$P$17,MATCH("LAND-"&amp;I546,'07 Mode Capacity'!$C$6:$C$17,0))</x:f>
        <x:v>394.8806468672285</x:v>
      </x:c>
      <x:c r="AM546" s="18" t="n">
        <x:f>AE546*INDEX('07 Mode Capacity'!$P$6:$P$17,MATCH("INLAND-"&amp;I546,'07 Mode Capacity'!$C$6:$C$17,0))</x:f>
        <x:v>138.0681818181818</x:v>
      </x:c>
      <x:c r="AN546" s="18" t="n">
        <x:f>SUM(AJ546:AM546)</x:f>
        <x:v>705.8693911230278</x:v>
      </x:c>
      <x:c r="AO546" s="17" t="n">
        <x:f>IF(N546=0,1,AN546/N546)</x:f>
        <x:v>0.77461661577287</x:v>
      </x:c>
      <x:c r="AP546" s="11" t="str">
        <x:f>IF(AO546&gt;='01 Controls'!$E$16,"PASS","FAIL")</x:f>
        <x:v>FAIL</x:v>
      </x:c>
      <x:c r="AQ546" s="11" t="str">
        <x:v>UNQUANTIFIED</x:v>
      </x:c>
      <x:c r="AR546" s="11" t="str">
        <x:v>Position-class planning record; serial item and receiver open</x:v>
      </x:c>
      <x:c r="AS546" s="26"/>
      <x:c r="AT546" s="26"/>
    </x:row>
    <x:row r="547">
      <x:c r="C547" s="11" t="str">
        <x:v>C2-L-GFG-BLK-08</x:v>
      </x:c>
      <x:c r="D547" s="11" t="str">
        <x:v>C2</x:v>
      </x:c>
      <x:c r="E547" s="11" t="str">
        <x:v>Gulf–Atlantic hurricane</x:v>
      </x:c>
      <x:c r="F547" s="11" t="str">
        <x:v>L-GFG</x:v>
      </x:c>
      <x:c r="G547" s="11" t="str">
        <x:v>Ground fire and landscape group</x:v>
      </x:c>
      <x:c r="H547" s="11" t="str">
        <x:v>BLK-08</x:v>
      </x:c>
      <x:c r="I547" s="19" t="n">
        <x:v>48</x:v>
      </x:c>
      <x:c r="J547" s="21" t="n">
        <x:v>3</x:v>
      </x:c>
      <x:c r="K547" s="18" t="n">
        <x:f>'05 Cargo Register'!K99</x:f>
        <x:v>121.5</x:v>
      </x:c>
      <x:c r="L547" s="18" t="n">
        <x:f>'05 Cargo Register'!N99</x:f>
        <x:v>19</x:v>
      </x:c>
      <x:c r="M547" s="18" t="n">
        <x:f>'05 Cargo Register'!O99</x:f>
        <x:v>969</x:v>
      </x:c>
      <x:c r="N547" s="18" t="n">
        <x:f>J547*K547</x:f>
        <x:v>364.5</x:v>
      </x:c>
      <x:c r="O547" s="18" t="n">
        <x:f>J547*L547</x:f>
        <x:v>57</x:v>
      </x:c>
      <x:c r="P547" s="18" t="n">
        <x:f>J547*M547</x:f>
        <x:v>2907</x:v>
      </x:c>
      <x:c r="Q547" s="22" t="n">
        <x:f>'01 Controls'!$E$23*'02 Cargo Classes'!$M$14</x:f>
        <x:v>0.05</x:v>
      </x:c>
      <x:c r="R547" s="22" t="n">
        <x:f>'01 Controls'!$F$23*'02 Cargo Classes'!$N$14</x:f>
        <x:v>0.16000000000000003</x:v>
      </x:c>
      <x:c r="S547" s="22" t="n">
        <x:f>'01 Controls'!$G$23*'02 Cargo Classes'!$O$14</x:f>
        <x:v>0.6</x:v>
      </x:c>
      <x:c r="T547" s="22" t="n">
        <x:f>'01 Controls'!$H$23*'02 Cargo Classes'!$P$14</x:f>
        <x:v>0.075</x:v>
      </x:c>
      <x:c r="U547" s="22" t="n">
        <x:f>SUM(Q547:T547)</x:f>
        <x:v>0.885</x:v>
      </x:c>
      <x:c r="V547" s="18" t="n">
        <x:f>IF(U547=0,0,N547*Q547/U547)</x:f>
        <x:v>20.593220338983052</x:v>
      </x:c>
      <x:c r="W547" s="18" t="n">
        <x:f>IF(U547=0,0,P547*Q547/U547)</x:f>
        <x:v>164.23728813559322</x:v>
      </x:c>
      <x:c r="X547" s="18" t="n">
        <x:f>MAX(V547,W547*'01 Controls'!$E$12)</x:f>
        <x:v>41.059322033898304</x:v>
      </x:c>
      <x:c r="Y547" s="18" t="n">
        <x:f>IF(U547=0,0,N547*R547/U547)</x:f>
        <x:v>65.89830508474577</x:v>
      </x:c>
      <x:c r="Z547" s="18" t="n">
        <x:f>IF(U547=0,0,P547*R547/U547)</x:f>
        <x:v>525.5593220338984</x:v>
      </x:c>
      <x:c r="AA547" s="18" t="n">
        <x:f>MAX(Y547,Z547*'01 Controls'!$E$13)</x:f>
        <x:v>78.83389830508476</x:v>
      </x:c>
      <x:c r="AB547" s="18" t="n">
        <x:f>IF(U547=0,0,N547*S547/U547)</x:f>
        <x:v>247.1186440677966</x:v>
      </x:c>
      <x:c r="AC547" s="18" t="n">
        <x:f>IF(U547=0,0,P547*S547/U547)</x:f>
        <x:v>1970.8474576271187</x:v>
      </x:c>
      <x:c r="AD547" s="18" t="n">
        <x:f>MAX(AB547,AC547*'01 Controls'!$E$14)</x:f>
        <x:v>394.1694915254238</x:v>
      </x:c>
      <x:c r="AE547" s="18" t="n">
        <x:f>IF(U547=0,0,N547*T547/U547)</x:f>
        <x:v>30.889830508474574</x:v>
      </x:c>
      <x:c r="AF547" s="18" t="n">
        <x:f>IF(U547=0,0,P547*T547/U547)</x:f>
        <x:v>246.35593220338984</x:v>
      </x:c>
      <x:c r="AG547" s="18" t="n">
        <x:f>MAX(AE547,AF547*'01 Controls'!$E$15)</x:f>
        <x:v>44.34406779661017</x:v>
      </x:c>
      <x:c r="AH547" s="18" t="n">
        <x:f>SUM(V547,Y547,AB547,AE547)</x:f>
        <x:v>364.5</x:v>
      </x:c>
      <x:c r="AI547" s="18" t="n">
        <x:f>N547-AH547</x:f>
        <x:v>0</x:v>
      </x:c>
      <x:c r="AJ547" s="18" t="n">
        <x:f>V547*INDEX('07 Mode Capacity'!$P$6:$P$17,MATCH("AIR-"&amp;I547,'07 Mode Capacity'!$C$6:$C$17,0))</x:f>
        <x:v>5.773013980025264</x:v>
      </x:c>
      <x:c r="AK547" s="18" t="n">
        <x:f>Y547*INDEX('07 Mode Capacity'!$P$6:$P$17,MATCH("OCEAN-"&amp;I547,'07 Mode Capacity'!$C$6:$C$17,0))</x:f>
        <x:v>5.7750823260043775</x:v>
      </x:c>
      <x:c r="AL547" s="18" t="n">
        <x:f>AB547*INDEX('07 Mode Capacity'!$P$6:$P$17,MATCH("LAND-"&amp;I547,'07 Mode Capacity'!$C$6:$C$17,0))</x:f>
        <x:v>30.160304025798247</x:v>
      </x:c>
      <x:c r="AM547" s="18" t="n">
        <x:f>AE547*INDEX('07 Mode Capacity'!$P$6:$P$17,MATCH("INLAND-"&amp;I547,'07 Mode Capacity'!$C$6:$C$17,0))</x:f>
        <x:v>19.49872264264906</x:v>
      </x:c>
      <x:c r="AN547" s="18" t="n">
        <x:f>SUM(AJ547:AM547)</x:f>
        <x:v>61.207122974476945</x:v>
      </x:c>
      <x:c r="AO547" s="17" t="n">
        <x:f>IF(N547=0,1,AN547/N547)</x:f>
        <x:v>0.16792077633601357</x:v>
      </x:c>
      <x:c r="AP547" s="11" t="str">
        <x:f>IF(AO547&gt;='01 Controls'!$E$16,"PASS","FAIL")</x:f>
        <x:v>FAIL</x:v>
      </x:c>
      <x:c r="AQ547" s="11" t="str">
        <x:v>UNQUANTIFIED</x:v>
      </x:c>
      <x:c r="AR547" s="11" t="str">
        <x:v>Position-class planning record; serial item and receiver open</x:v>
      </x:c>
      <x:c r="AS547" s="26"/>
      <x:c r="AT547" s="26"/>
    </x:row>
    <x:row r="548">
      <x:c r="C548" s="11" t="str">
        <x:v>C2-L-GFG-OOG-80</x:v>
      </x:c>
      <x:c r="D548" s="11" t="str">
        <x:v>C2</x:v>
      </x:c>
      <x:c r="E548" s="11" t="str">
        <x:v>Gulf–Atlantic hurricane</x:v>
      </x:c>
      <x:c r="F548" s="11" t="str">
        <x:v>L-GFG</x:v>
      </x:c>
      <x:c r="G548" s="11" t="str">
        <x:v>Ground fire and landscape group</x:v>
      </x:c>
      <x:c r="H548" s="11" t="str">
        <x:v>OOG-80</x:v>
      </x:c>
      <x:c r="I548" s="19" t="n">
        <x:v>72</x:v>
      </x:c>
      <x:c r="J548" s="21" t="n">
        <x:v>3</x:v>
      </x:c>
      <x:c r="K548" s="18" t="n">
        <x:f>'05 Cargo Register'!K100</x:f>
        <x:v>303.75</x:v>
      </x:c>
      <x:c r="L548" s="18" t="n">
        <x:f>'05 Cargo Register'!N100</x:f>
        <x:v>6</x:v>
      </x:c>
      <x:c r="M548" s="18" t="n">
        <x:f>'05 Cargo Register'!O100</x:f>
        <x:v>1056</x:v>
      </x:c>
      <x:c r="N548" s="18" t="n">
        <x:f>J548*K548</x:f>
        <x:v>911.25</x:v>
      </x:c>
      <x:c r="O548" s="18" t="n">
        <x:f>J548*L548</x:f>
        <x:v>18</x:v>
      </x:c>
      <x:c r="P548" s="18" t="n">
        <x:f>J548*M548</x:f>
        <x:v>3168</x:v>
      </x:c>
      <x:c r="Q548" s="22" t="n">
        <x:f>'01 Controls'!$E$23*'02 Cargo Classes'!$M$15</x:f>
        <x:v>0</x:v>
      </x:c>
      <x:c r="R548" s="22" t="n">
        <x:f>'01 Controls'!$F$23*'02 Cargo Classes'!$N$15</x:f>
        <x:v>0.4</x:v>
      </x:c>
      <x:c r="S548" s="22" t="n">
        <x:f>'01 Controls'!$G$23*'02 Cargo Classes'!$O$15</x:f>
        <x:v>0.36</x:v>
      </x:c>
      <x:c r="T548" s="22" t="n">
        <x:f>'01 Controls'!$H$23*'02 Cargo Classes'!$P$15</x:f>
        <x:v>0.075</x:v>
      </x:c>
      <x:c r="U548" s="22" t="n">
        <x:f>SUM(Q548:T548)</x:f>
        <x:v>0.835</x:v>
      </x:c>
      <x:c r="V548" s="18" t="n">
        <x:f>IF(U548=0,0,N548*Q548/U548)</x:f>
        <x:v>0</x:v>
      </x:c>
      <x:c r="W548" s="18" t="n">
        <x:f>IF(U548=0,0,P548*Q548/U548)</x:f>
        <x:v>0</x:v>
      </x:c>
      <x:c r="X548" s="18" t="n">
        <x:f>MAX(V548,W548*'01 Controls'!$E$12)</x:f>
        <x:v>0</x:v>
      </x:c>
      <x:c r="Y548" s="18" t="n">
        <x:f>IF(U548=0,0,N548*R548/U548)</x:f>
        <x:v>436.52694610778445</x:v>
      </x:c>
      <x:c r="Z548" s="18" t="n">
        <x:f>IF(U548=0,0,P548*R548/U548)</x:f>
        <x:v>1517.6047904191619</x:v>
      </x:c>
      <x:c r="AA548" s="18" t="n">
        <x:f>MAX(Y548,Z548*'01 Controls'!$E$13)</x:f>
        <x:v>436.52694610778445</x:v>
      </x:c>
      <x:c r="AB548" s="18" t="n">
        <x:f>IF(U548=0,0,N548*S548/U548)</x:f>
        <x:v>392.874251497006</x:v>
      </x:c>
      <x:c r="AC548" s="18" t="n">
        <x:f>IF(U548=0,0,P548*S548/U548)</x:f>
        <x:v>1365.8443113772455</x:v>
      </x:c>
      <x:c r="AD548" s="18" t="n">
        <x:f>MAX(AB548,AC548*'01 Controls'!$E$14)</x:f>
        <x:v>392.874251497006</x:v>
      </x:c>
      <x:c r="AE548" s="18" t="n">
        <x:f>IF(U548=0,0,N548*T548/U548)</x:f>
        <x:v>81.84880239520959</x:v>
      </x:c>
      <x:c r="AF548" s="18" t="n">
        <x:f>IF(U548=0,0,P548*T548/U548)</x:f>
        <x:v>284.5508982035928</x:v>
      </x:c>
      <x:c r="AG548" s="18" t="n">
        <x:f>MAX(AE548,AF548*'01 Controls'!$E$15)</x:f>
        <x:v>81.84880239520959</x:v>
      </x:c>
      <x:c r="AH548" s="18" t="n">
        <x:f>SUM(V548,Y548,AB548,AE548)</x:f>
        <x:v>911.25</x:v>
      </x:c>
      <x:c r="AI548" s="18" t="n">
        <x:f>N548-AH548</x:f>
        <x:v>0</x:v>
      </x:c>
      <x:c r="AJ548" s="18" t="n">
        <x:f>V548*INDEX('07 Mode Capacity'!$P$6:$P$17,MATCH("AIR-"&amp;I548,'07 Mode Capacity'!$C$6:$C$17,0))</x:f>
        <x:v>0</x:v>
      </x:c>
      <x:c r="AK548" s="18" t="n">
        <x:f>Y548*INDEX('07 Mode Capacity'!$P$6:$P$17,MATCH("OCEAN-"&amp;I548,'07 Mode Capacity'!$C$6:$C$17,0))</x:f>
        <x:v>341.69931499648953</x:v>
      </x:c>
      <x:c r="AL548" s="18" t="n">
        <x:f>AB548*INDEX('07 Mode Capacity'!$P$6:$P$17,MATCH("LAND-"&amp;I548,'07 Mode Capacity'!$C$6:$C$17,0))</x:f>
        <x:v>280.90910687321406</x:v>
      </x:c>
      <x:c r="AM548" s="18" t="n">
        <x:f>AE548*INDEX('07 Mode Capacity'!$P$6:$P$17,MATCH("INLAND-"&amp;I548,'07 Mode Capacity'!$C$6:$C$17,0))</x:f>
        <x:v>81.84880239520959</x:v>
      </x:c>
      <x:c r="AN548" s="18" t="n">
        <x:f>SUM(AJ548:AM548)</x:f>
        <x:v>704.4572242649131</x:v>
      </x:c>
      <x:c r="AO548" s="17" t="n">
        <x:f>IF(N548=0,1,AN548/N548)</x:f>
        <x:v>0.7730669127735672</x:v>
      </x:c>
      <x:c r="AP548" s="11" t="str">
        <x:f>IF(AO548&gt;='01 Controls'!$E$16,"PASS","FAIL")</x:f>
        <x:v>FAIL</x:v>
      </x:c>
      <x:c r="AQ548" s="11" t="str">
        <x:v>UNQUANTIFIED</x:v>
      </x:c>
      <x:c r="AR548" s="11" t="str">
        <x:v>Position-class planning record; serial item and receiver open</x:v>
      </x:c>
      <x:c r="AS548" s="26"/>
      <x:c r="AT548" s="26"/>
    </x:row>
    <x:row r="549">
      <x:c r="C549" s="11" t="str">
        <x:v>C2-A-SMW-APL-45</x:v>
      </x:c>
      <x:c r="D549" s="11" t="str">
        <x:v>C2</x:v>
      </x:c>
      <x:c r="E549" s="11" t="str">
        <x:v>Gulf–Atlantic hurricane</x:v>
      </x:c>
      <x:c r="F549" s="11" t="str">
        <x:v>A-SMW</x:v>
      </x:c>
      <x:c r="G549" s="11" t="str">
        <x:v>Strategic mobility wing</x:v>
      </x:c>
      <x:c r="H549" s="11" t="str">
        <x:v>APL-45</x:v>
      </x:c>
      <x:c r="I549" s="19" t="n">
        <x:v>24</x:v>
      </x:c>
      <x:c r="J549" s="21" t="n">
        <x:v>3</x:v>
      </x:c>
      <x:c r="K549" s="18" t="n">
        <x:f>'05 Cargo Register'!K101</x:f>
        <x:v>225</x:v>
      </x:c>
      <x:c r="L549" s="18" t="n">
        <x:f>'05 Cargo Register'!N101</x:f>
        <x:v>59</x:v>
      </x:c>
      <x:c r="M549" s="18" t="n">
        <x:f>'05 Cargo Register'!O101</x:f>
        <x:v>442.5</x:v>
      </x:c>
      <x:c r="N549" s="18" t="n">
        <x:f>J549*K549</x:f>
        <x:v>675</x:v>
      </x:c>
      <x:c r="O549" s="18" t="n">
        <x:f>J549*L549</x:f>
        <x:v>177</x:v>
      </x:c>
      <x:c r="P549" s="18" t="n">
        <x:f>J549*M549</x:f>
        <x:v>1327.5</x:v>
      </x:c>
      <x:c r="Q549" s="22" t="n">
        <x:f>'01 Controls'!$E$23*'02 Cargo Classes'!$M$6</x:f>
        <x:v>0.15000000000000002</x:v>
      </x:c>
      <x:c r="R549" s="22" t="n">
        <x:f>'01 Controls'!$F$23*'02 Cargo Classes'!$N$6</x:f>
        <x:v>0.08000000000000002</x:v>
      </x:c>
      <x:c r="S549" s="22" t="n">
        <x:f>'01 Controls'!$G$23*'02 Cargo Classes'!$O$6</x:f>
        <x:v>0.6</x:v>
      </x:c>
      <x:c r="T549" s="22" t="n">
        <x:f>'01 Controls'!$H$23*'02 Cargo Classes'!$P$6</x:f>
        <x:v>0.045</x:v>
      </x:c>
      <x:c r="U549" s="22" t="n">
        <x:f>SUM(Q549:T549)</x:f>
        <x:v>0.8750000000000001</x:v>
      </x:c>
      <x:c r="V549" s="18" t="n">
        <x:f>IF(U549=0,0,N549*Q549/U549)</x:f>
        <x:v>115.71428571428572</x:v>
      </x:c>
      <x:c r="W549" s="18" t="n">
        <x:f>IF(U549=0,0,P549*Q549/U549)</x:f>
        <x:v>227.57142857142858</x:v>
      </x:c>
      <x:c r="X549" s="18" t="n">
        <x:f>MAX(V549,W549*'01 Controls'!$E$12)</x:f>
        <x:v>115.71428571428572</x:v>
      </x:c>
      <x:c r="Y549" s="18" t="n">
        <x:f>IF(U549=0,0,N549*R549/U549)</x:f>
        <x:v>61.714285714285715</x:v>
      </x:c>
      <x:c r="Z549" s="18" t="n">
        <x:f>IF(U549=0,0,P549*R549/U549)</x:f>
        <x:v>121.37142857142858</x:v>
      </x:c>
      <x:c r="AA549" s="18" t="n">
        <x:f>MAX(Y549,Z549*'01 Controls'!$E$13)</x:f>
        <x:v>61.714285714285715</x:v>
      </x:c>
      <x:c r="AB549" s="18" t="n">
        <x:f>IF(U549=0,0,N549*S549/U549)</x:f>
        <x:v>462.8571428571428</x:v>
      </x:c>
      <x:c r="AC549" s="18" t="n">
        <x:f>IF(U549=0,0,P549*S549/U549)</x:f>
        <x:v>910.2857142857142</x:v>
      </x:c>
      <x:c r="AD549" s="18" t="n">
        <x:f>MAX(AB549,AC549*'01 Controls'!$E$14)</x:f>
        <x:v>462.8571428571428</x:v>
      </x:c>
      <x:c r="AE549" s="18" t="n">
        <x:f>IF(U549=0,0,N549*T549/U549)</x:f>
        <x:v>34.71428571428571</x:v>
      </x:c>
      <x:c r="AF549" s="18" t="n">
        <x:f>IF(U549=0,0,P549*T549/U549)</x:f>
        <x:v>68.27142857142856</x:v>
      </x:c>
      <x:c r="AG549" s="18" t="n">
        <x:f>MAX(AE549,AF549*'01 Controls'!$E$15)</x:f>
        <x:v>34.71428571428571</x:v>
      </x:c>
      <x:c r="AH549" s="18" t="n">
        <x:f>SUM(V549,Y549,AB549,AE549)</x:f>
        <x:v>674.9999999999999</x:v>
      </x:c>
      <x:c r="AI549" s="18" t="n">
        <x:f>N549-AH549</x:f>
        <x:v>1.1368683772161603e-13</x:v>
      </x:c>
      <x:c r="AJ549" s="18" t="n">
        <x:f>V549*INDEX('07 Mode Capacity'!$P$6:$P$17,MATCH("AIR-"&amp;I549,'07 Mode Capacity'!$C$6:$C$17,0))</x:f>
        <x:v>23.480056421354902</x:v>
      </x:c>
      <x:c r="AK549" s="18" t="n">
        <x:f>Y549*INDEX('07 Mode Capacity'!$P$6:$P$17,MATCH("OCEAN-"&amp;I549,'07 Mode Capacity'!$C$6:$C$17,0))</x:f>
        <x:v>9.262638457576335</x:v>
      </x:c>
      <x:c r="AL549" s="18" t="n">
        <x:f>AB549*INDEX('07 Mode Capacity'!$P$6:$P$17,MATCH("LAND-"&amp;I549,'07 Mode Capacity'!$C$6:$C$17,0))</x:f>
        <x:v>177.04328493835837</x:v>
      </x:c>
      <x:c r="AM549" s="18" t="n">
        <x:f>AE549*INDEX('07 Mode Capacity'!$P$6:$P$17,MATCH("INLAND-"&amp;I549,'07 Mode Capacity'!$C$6:$C$17,0))</x:f>
        <x:v>34.71428571428571</x:v>
      </x:c>
      <x:c r="AN549" s="18" t="n">
        <x:f>SUM(AJ549:AM549)</x:f>
        <x:v>244.50026553157534</x:v>
      </x:c>
      <x:c r="AO549" s="17" t="n">
        <x:f>IF(N549=0,1,AN549/N549)</x:f>
        <x:v>0.3622226156023338</x:v>
      </x:c>
      <x:c r="AP549" s="11" t="str">
        <x:f>IF(AO549&gt;='01 Controls'!$E$16,"PASS","FAIL")</x:f>
        <x:v>FAIL</x:v>
      </x:c>
      <x:c r="AQ549" s="11" t="str">
        <x:v>UNQUANTIFIED</x:v>
      </x:c>
      <x:c r="AR549" s="11" t="str">
        <x:v>Position-class planning record; serial item and receiver open</x:v>
      </x:c>
      <x:c r="AS549" s="26"/>
      <x:c r="AT549" s="26"/>
    </x:row>
    <x:row r="550">
      <x:c r="C550" s="11" t="str">
        <x:v>C2-A-SMW-ISO-18</x:v>
      </x:c>
      <x:c r="D550" s="11" t="str">
        <x:v>C2</x:v>
      </x:c>
      <x:c r="E550" s="11" t="str">
        <x:v>Gulf–Atlantic hurricane</x:v>
      </x:c>
      <x:c r="F550" s="11" t="str">
        <x:v>A-SMW</x:v>
      </x:c>
      <x:c r="G550" s="11" t="str">
        <x:v>Strategic mobility wing</x:v>
      </x:c>
      <x:c r="H550" s="11" t="str">
        <x:v>ISO-18</x:v>
      </x:c>
      <x:c r="I550" s="19" t="n">
        <x:v>48</x:v>
      </x:c>
      <x:c r="J550" s="21" t="n">
        <x:v>3</x:v>
      </x:c>
      <x:c r="K550" s="18" t="n">
        <x:f>'05 Cargo Register'!K102</x:f>
        <x:v>337.5</x:v>
      </x:c>
      <x:c r="L550" s="18" t="n">
        <x:f>'05 Cargo Register'!N102</x:f>
        <x:v>23</x:v>
      </x:c>
      <x:c r="M550" s="18" t="n">
        <x:f>'05 Cargo Register'!O102</x:f>
        <x:v>607.2</x:v>
      </x:c>
      <x:c r="N550" s="18" t="n">
        <x:f>J550*K550</x:f>
        <x:v>1012.5</x:v>
      </x:c>
      <x:c r="O550" s="18" t="n">
        <x:f>J550*L550</x:f>
        <x:v>69</x:v>
      </x:c>
      <x:c r="P550" s="18" t="n">
        <x:f>J550*M550</x:f>
        <x:v>1821.6000000000001</x:v>
      </x:c>
      <x:c r="Q550" s="22" t="n">
        <x:f>'01 Controls'!$E$23*'02 Cargo Classes'!$M$7</x:f>
        <x:v>0.010000000000000002</x:v>
      </x:c>
      <x:c r="R550" s="22" t="n">
        <x:f>'01 Controls'!$F$23*'02 Cargo Classes'!$N$7</x:f>
        <x:v>0.2</x:v>
      </x:c>
      <x:c r="S550" s="22" t="n">
        <x:f>'01 Controls'!$G$23*'02 Cargo Classes'!$O$7</x:f>
        <x:v>0.72</x:v>
      </x:c>
      <x:c r="T550" s="22" t="n">
        <x:f>'01 Controls'!$H$23*'02 Cargo Classes'!$P$7</x:f>
        <x:v>0.12</x:v>
      </x:c>
      <x:c r="U550" s="22" t="n">
        <x:f>SUM(Q550:T550)</x:f>
        <x:v>1.0499999999999998</x:v>
      </x:c>
      <x:c r="V550" s="18" t="n">
        <x:f>IF(U550=0,0,N550*Q550/U550)</x:f>
        <x:v>9.642857142857146</x:v>
      </x:c>
      <x:c r="W550" s="18" t="n">
        <x:f>IF(U550=0,0,P550*Q550/U550)</x:f>
        <x:v>17.348571428571436</x:v>
      </x:c>
      <x:c r="X550" s="18" t="n">
        <x:f>MAX(V550,W550*'01 Controls'!$E$12)</x:f>
        <x:v>9.642857142857146</x:v>
      </x:c>
      <x:c r="Y550" s="18" t="n">
        <x:f>IF(U550=0,0,N550*R550/U550)</x:f>
        <x:v>192.8571428571429</x:v>
      </x:c>
      <x:c r="Z550" s="18" t="n">
        <x:f>IF(U550=0,0,P550*R550/U550)</x:f>
        <x:v>346.9714285714287</x:v>
      </x:c>
      <x:c r="AA550" s="18" t="n">
        <x:f>MAX(Y550,Z550*'01 Controls'!$E$13)</x:f>
        <x:v>192.8571428571429</x:v>
      </x:c>
      <x:c r="AB550" s="18" t="n">
        <x:f>IF(U550=0,0,N550*S550/U550)</x:f>
        <x:v>694.2857142857144</x:v>
      </x:c>
      <x:c r="AC550" s="18" t="n">
        <x:f>IF(U550=0,0,P550*S550/U550)</x:f>
        <x:v>1249.0971428571431</x:v>
      </x:c>
      <x:c r="AD550" s="18" t="n">
        <x:f>MAX(AB550,AC550*'01 Controls'!$E$14)</x:f>
        <x:v>694.2857142857144</x:v>
      </x:c>
      <x:c r="AE550" s="18" t="n">
        <x:f>IF(U550=0,0,N550*T550/U550)</x:f>
        <x:v>115.71428571428574</x:v>
      </x:c>
      <x:c r="AF550" s="18" t="n">
        <x:f>IF(U550=0,0,P550*T550/U550)</x:f>
        <x:v>208.1828571428572</x:v>
      </x:c>
      <x:c r="AG550" s="18" t="n">
        <x:f>MAX(AE550,AF550*'01 Controls'!$E$15)</x:f>
        <x:v>115.71428571428574</x:v>
      </x:c>
      <x:c r="AH550" s="18" t="n">
        <x:f>SUM(V550,Y550,AB550,AE550)</x:f>
        <x:v>1012.5000000000002</x:v>
      </x:c>
      <x:c r="AI550" s="18" t="n">
        <x:f>N550-AH550</x:f>
        <x:v>-2.2737367544323206e-13</x:v>
      </x:c>
      <x:c r="AJ550" s="18" t="n">
        <x:f>V550*INDEX('07 Mode Capacity'!$P$6:$P$17,MATCH("AIR-"&amp;I550,'07 Mode Capacity'!$C$6:$C$17,0))</x:f>
        <x:v>2.7032367049324657</x:v>
      </x:c>
      <x:c r="AK550" s="18" t="n">
        <x:f>Y550*INDEX('07 Mode Capacity'!$P$6:$P$17,MATCH("OCEAN-"&amp;I550,'07 Mode Capacity'!$C$6:$C$17,0))</x:f>
        <x:v>16.90128260090567</x:v>
      </x:c>
      <x:c r="AL550" s="18" t="n">
        <x:f>AB550*INDEX('07 Mode Capacity'!$P$6:$P$17,MATCH("LAND-"&amp;I550,'07 Mode Capacity'!$C$6:$C$17,0))</x:f>
        <x:v>84.736092262957</x:v>
      </x:c>
      <x:c r="AM550" s="18" t="n">
        <x:f>AE550*INDEX('07 Mode Capacity'!$P$6:$P$17,MATCH("INLAND-"&amp;I550,'07 Mode Capacity'!$C$6:$C$17,0))</x:f>
        <x:v>73.04283402643142</x:v>
      </x:c>
      <x:c r="AN550" s="18" t="n">
        <x:f>SUM(AJ550:AM550)</x:f>
        <x:v>177.38344559522656</x:v>
      </x:c>
      <x:c r="AO550" s="17" t="n">
        <x:f>IF(N550=0,1,AN550/N550)</x:f>
        <x:v>0.17519352651380402</x:v>
      </x:c>
      <x:c r="AP550" s="11" t="str">
        <x:f>IF(AO550&gt;='01 Controls'!$E$16,"PASS","FAIL")</x:f>
        <x:v>FAIL</x:v>
      </x:c>
      <x:c r="AQ550" s="11" t="str">
        <x:v>UNQUANTIFIED</x:v>
      </x:c>
      <x:c r="AR550" s="11" t="str">
        <x:v>Position-class planning record; serial item and receiver open</x:v>
      </x:c>
      <x:c r="AS550" s="26"/>
      <x:c r="AT550" s="26"/>
    </x:row>
    <x:row r="551">
      <x:c r="C551" s="11" t="str">
        <x:v>C2-A-SMW-COL-12</x:v>
      </x:c>
      <x:c r="D551" s="11" t="str">
        <x:v>C2</x:v>
      </x:c>
      <x:c r="E551" s="11" t="str">
        <x:v>Gulf–Atlantic hurricane</x:v>
      </x:c>
      <x:c r="F551" s="11" t="str">
        <x:v>A-SMW</x:v>
      </x:c>
      <x:c r="G551" s="11" t="str">
        <x:v>Strategic mobility wing</x:v>
      </x:c>
      <x:c r="H551" s="11" t="str">
        <x:v>COL-12</x:v>
      </x:c>
      <x:c r="I551" s="19" t="n">
        <x:v>24</x:v>
      </x:c>
      <x:c r="J551" s="21" t="n">
        <x:v>3</x:v>
      </x:c>
      <x:c r="K551" s="18" t="n">
        <x:f>'05 Cargo Register'!K103</x:f>
        <x:v>84.375</x:v>
      </x:c>
      <x:c r="L551" s="18" t="n">
        <x:f>'05 Cargo Register'!N103</x:f>
        <x:v>9</x:v>
      </x:c>
      <x:c r="M551" s="18" t="n">
        <x:f>'05 Cargo Register'!O103</x:f>
        <x:v>237.60000000000002</x:v>
      </x:c>
      <x:c r="N551" s="18" t="n">
        <x:f>J551*K551</x:f>
        <x:v>253.125</x:v>
      </x:c>
      <x:c r="O551" s="18" t="n">
        <x:f>J551*L551</x:f>
        <x:v>27</x:v>
      </x:c>
      <x:c r="P551" s="18" t="n">
        <x:f>J551*M551</x:f>
        <x:v>712.8000000000001</x:v>
      </x:c>
      <x:c r="Q551" s="22" t="n">
        <x:f>'01 Controls'!$E$23*'02 Cargo Classes'!$M$8</x:f>
        <x:v>0.1</x:v>
      </x:c>
      <x:c r="R551" s="22" t="n">
        <x:f>'01 Controls'!$F$23*'02 Cargo Classes'!$N$8</x:f>
        <x:v>0.13999999999999999</x:v>
      </x:c>
      <x:c r="S551" s="22" t="n">
        <x:f>'01 Controls'!$G$23*'02 Cargo Classes'!$O$8</x:f>
        <x:v>0.72</x:v>
      </x:c>
      <x:c r="T551" s="22" t="n">
        <x:f>'01 Controls'!$H$23*'02 Cargo Classes'!$P$8</x:f>
        <x:v>0.03</x:v>
      </x:c>
      <x:c r="U551" s="22" t="n">
        <x:f>SUM(Q551:T551)</x:f>
        <x:v>0.99</x:v>
      </x:c>
      <x:c r="V551" s="18" t="n">
        <x:f>IF(U551=0,0,N551*Q551/U551)</x:f>
        <x:v>25.56818181818182</x:v>
      </x:c>
      <x:c r="W551" s="18" t="n">
        <x:f>IF(U551=0,0,P551*Q551/U551)</x:f>
        <x:v>72.00000000000001</x:v>
      </x:c>
      <x:c r="X551" s="18" t="n">
        <x:f>MAX(V551,W551*'01 Controls'!$E$12)</x:f>
        <x:v>25.56818181818182</x:v>
      </x:c>
      <x:c r="Y551" s="18" t="n">
        <x:f>IF(U551=0,0,N551*R551/U551)</x:f>
        <x:v>35.79545454545454</x:v>
      </x:c>
      <x:c r="Z551" s="18" t="n">
        <x:f>IF(U551=0,0,P551*R551/U551)</x:f>
        <x:v>100.8</x:v>
      </x:c>
      <x:c r="AA551" s="18" t="n">
        <x:f>MAX(Y551,Z551*'01 Controls'!$E$13)</x:f>
        <x:v>35.79545454545454</x:v>
      </x:c>
      <x:c r="AB551" s="18" t="n">
        <x:f>IF(U551=0,0,N551*S551/U551)</x:f>
        <x:v>184.0909090909091</x:v>
      </x:c>
      <x:c r="AC551" s="18" t="n">
        <x:f>IF(U551=0,0,P551*S551/U551)</x:f>
        <x:v>518.4</x:v>
      </x:c>
      <x:c r="AD551" s="18" t="n">
        <x:f>MAX(AB551,AC551*'01 Controls'!$E$14)</x:f>
        <x:v>184.0909090909091</x:v>
      </x:c>
      <x:c r="AE551" s="18" t="n">
        <x:f>IF(U551=0,0,N551*T551/U551)</x:f>
        <x:v>7.670454545454546</x:v>
      </x:c>
      <x:c r="AF551" s="18" t="n">
        <x:f>IF(U551=0,0,P551*T551/U551)</x:f>
        <x:v>21.6</x:v>
      </x:c>
      <x:c r="AG551" s="18" t="n">
        <x:f>MAX(AE551,AF551*'01 Controls'!$E$15)</x:f>
        <x:v>7.670454545454546</x:v>
      </x:c>
      <x:c r="AH551" s="18" t="n">
        <x:f>SUM(V551,Y551,AB551,AE551)</x:f>
        <x:v>253.12499999999997</x:v>
      </x:c>
      <x:c r="AI551" s="18" t="n">
        <x:f>N551-AH551</x:f>
        <x:v>2.842170943040401e-14</x:v>
      </x:c>
      <x:c r="AJ551" s="18" t="n">
        <x:f>V551*INDEX('07 Mode Capacity'!$P$6:$P$17,MATCH("AIR-"&amp;I551,'07 Mode Capacity'!$C$6:$C$17,0))</x:f>
        <x:v>5.188143779971096</x:v>
      </x:c>
      <x:c r="AK551" s="18" t="n">
        <x:f>Y551*INDEX('07 Mode Capacity'!$P$6:$P$17,MATCH("OCEAN-"&amp;I551,'07 Mode Capacity'!$C$6:$C$17,0))</x:f>
        <x:v>5.37250573415294</x:v>
      </x:c>
      <x:c r="AL551" s="18" t="n">
        <x:f>AB551*INDEX('07 Mode Capacity'!$P$6:$P$17,MATCH("LAND-"&amp;I551,'07 Mode Capacity'!$C$6:$C$17,0))</x:f>
        <x:v>70.41494287321072</x:v>
      </x:c>
      <x:c r="AM551" s="18" t="n">
        <x:f>AE551*INDEX('07 Mode Capacity'!$P$6:$P$17,MATCH("INLAND-"&amp;I551,'07 Mode Capacity'!$C$6:$C$17,0))</x:f>
        <x:v>7.670454545454546</x:v>
      </x:c>
      <x:c r="AN551" s="18" t="n">
        <x:f>SUM(AJ551:AM551)</x:f>
        <x:v>88.6460469327893</x:v>
      </x:c>
      <x:c r="AO551" s="17" t="n">
        <x:f>IF(N551=0,1,AN551/N551)</x:f>
        <x:v>0.35020660516657504</x:v>
      </x:c>
      <x:c r="AP551" s="11" t="str">
        <x:f>IF(AO551&gt;='01 Controls'!$E$16,"PASS","FAIL")</x:f>
        <x:v>FAIL</x:v>
      </x:c>
      <x:c r="AQ551" s="11" t="str">
        <x:v>UNQUANTIFIED</x:v>
      </x:c>
      <x:c r="AR551" s="11" t="str">
        <x:v>Position-class planning record; serial item and receiver open</x:v>
      </x:c>
      <x:c r="AS551" s="26"/>
      <x:c r="AT551" s="26"/>
    </x:row>
    <x:row r="552">
      <x:c r="C552" s="11" t="str">
        <x:v>C2-A-SMW-BAT-22</x:v>
      </x:c>
      <x:c r="D552" s="11" t="str">
        <x:v>C2</x:v>
      </x:c>
      <x:c r="E552" s="11" t="str">
        <x:v>Gulf–Atlantic hurricane</x:v>
      </x:c>
      <x:c r="F552" s="11" t="str">
        <x:v>A-SMW</x:v>
      </x:c>
      <x:c r="G552" s="11" t="str">
        <x:v>Strategic mobility wing</x:v>
      </x:c>
      <x:c r="H552" s="11" t="str">
        <x:v>BAT-22</x:v>
      </x:c>
      <x:c r="I552" s="19" t="n">
        <x:v>48</x:v>
      </x:c>
      <x:c r="J552" s="21" t="n">
        <x:v>3</x:v>
      </x:c>
      <x:c r="K552" s="18" t="n">
        <x:f>'05 Cargo Register'!K104</x:f>
        <x:v>225</x:v>
      </x:c>
      <x:c r="L552" s="18" t="n">
        <x:f>'05 Cargo Register'!N104</x:f>
        <x:v>13</x:v>
      </x:c>
      <x:c r="M552" s="18" t="n">
        <x:f>'05 Cargo Register'!O104</x:f>
        <x:v>343.20000000000005</x:v>
      </x:c>
      <x:c r="N552" s="18" t="n">
        <x:f>J552*K552</x:f>
        <x:v>675</x:v>
      </x:c>
      <x:c r="O552" s="18" t="n">
        <x:f>J552*L552</x:f>
        <x:v>39</x:v>
      </x:c>
      <x:c r="P552" s="18" t="n">
        <x:f>J552*M552</x:f>
        <x:v>1029.6000000000001</x:v>
      </x:c>
      <x:c r="Q552" s="22" t="n">
        <x:f>'01 Controls'!$E$23*'02 Cargo Classes'!$M$9</x:f>
        <x:v>0</x:v>
      </x:c>
      <x:c r="R552" s="22" t="n">
        <x:f>'01 Controls'!$F$23*'02 Cargo Classes'!$N$9</x:f>
        <x:v>0.2</x:v>
      </x:c>
      <x:c r="S552" s="22" t="n">
        <x:f>'01 Controls'!$G$23*'02 Cargo Classes'!$O$9</x:f>
        <x:v>0.6</x:v>
      </x:c>
      <x:c r="T552" s="22" t="n">
        <x:f>'01 Controls'!$H$23*'02 Cargo Classes'!$P$9</x:f>
        <x:v>0.075</x:v>
      </x:c>
      <x:c r="U552" s="22" t="n">
        <x:f>SUM(Q552:T552)</x:f>
        <x:v>0.875</x:v>
      </x:c>
      <x:c r="V552" s="18" t="n">
        <x:f>IF(U552=0,0,N552*Q552/U552)</x:f>
        <x:v>0</x:v>
      </x:c>
      <x:c r="W552" s="18" t="n">
        <x:f>IF(U552=0,0,P552*Q552/U552)</x:f>
        <x:v>0</x:v>
      </x:c>
      <x:c r="X552" s="18" t="n">
        <x:f>MAX(V552,W552*'01 Controls'!$E$12)</x:f>
        <x:v>0</x:v>
      </x:c>
      <x:c r="Y552" s="18" t="n">
        <x:f>IF(U552=0,0,N552*R552/U552)</x:f>
        <x:v>154.28571428571428</x:v>
      </x:c>
      <x:c r="Z552" s="18" t="n">
        <x:f>IF(U552=0,0,P552*R552/U552)</x:f>
        <x:v>235.3371428571429</x:v>
      </x:c>
      <x:c r="AA552" s="18" t="n">
        <x:f>MAX(Y552,Z552*'01 Controls'!$E$13)</x:f>
        <x:v>154.28571428571428</x:v>
      </x:c>
      <x:c r="AB552" s="18" t="n">
        <x:f>IF(U552=0,0,N552*S552/U552)</x:f>
        <x:v>462.85714285714283</x:v>
      </x:c>
      <x:c r="AC552" s="18" t="n">
        <x:f>IF(U552=0,0,P552*S552/U552)</x:f>
        <x:v>706.0114285714287</x:v>
      </x:c>
      <x:c r="AD552" s="18" t="n">
        <x:f>MAX(AB552,AC552*'01 Controls'!$E$14)</x:f>
        <x:v>462.85714285714283</x:v>
      </x:c>
      <x:c r="AE552" s="18" t="n">
        <x:f>IF(U552=0,0,N552*T552/U552)</x:f>
        <x:v>57.857142857142854</x:v>
      </x:c>
      <x:c r="AF552" s="18" t="n">
        <x:f>IF(U552=0,0,P552*T552/U552)</x:f>
        <x:v>88.25142857142859</x:v>
      </x:c>
      <x:c r="AG552" s="18" t="n">
        <x:f>MAX(AE552,AF552*'01 Controls'!$E$15)</x:f>
        <x:v>57.857142857142854</x:v>
      </x:c>
      <x:c r="AH552" s="18" t="n">
        <x:f>SUM(V552,Y552,AB552,AE552)</x:f>
        <x:v>675</x:v>
      </x:c>
      <x:c r="AI552" s="18" t="n">
        <x:f>N552-AH552</x:f>
        <x:v>0</x:v>
      </x:c>
      <x:c r="AJ552" s="18" t="n">
        <x:f>V552*INDEX('07 Mode Capacity'!$P$6:$P$17,MATCH("AIR-"&amp;I552,'07 Mode Capacity'!$C$6:$C$17,0))</x:f>
        <x:v>0</x:v>
      </x:c>
      <x:c r="AK552" s="18" t="n">
        <x:f>Y552*INDEX('07 Mode Capacity'!$P$6:$P$17,MATCH("OCEAN-"&amp;I552,'07 Mode Capacity'!$C$6:$C$17,0))</x:f>
        <x:v>13.521026080724532</x:v>
      </x:c>
      <x:c r="AL552" s="18" t="n">
        <x:f>AB552*INDEX('07 Mode Capacity'!$P$6:$P$17,MATCH("LAND-"&amp;I552,'07 Mode Capacity'!$C$6:$C$17,0))</x:f>
        <x:v>56.49072817530465</x:v>
      </x:c>
      <x:c r="AM552" s="18" t="n">
        <x:f>AE552*INDEX('07 Mode Capacity'!$P$6:$P$17,MATCH("INLAND-"&amp;I552,'07 Mode Capacity'!$C$6:$C$17,0))</x:f>
        <x:v>36.521417013215704</x:v>
      </x:c>
      <x:c r="AN552" s="18" t="n">
        <x:f>SUM(AJ552:AM552)</x:f>
        <x:v>106.53317126924489</x:v>
      </x:c>
      <x:c r="AO552" s="17" t="n">
        <x:f>IF(N552=0,1,AN552/N552)</x:f>
        <x:v>0.15782692039888133</x:v>
      </x:c>
      <x:c r="AP552" s="11" t="str">
        <x:f>IF(AO552&gt;='01 Controls'!$E$16,"PASS","FAIL")</x:f>
        <x:v>FAIL</x:v>
      </x:c>
      <x:c r="AQ552" s="11" t="str">
        <x:v>UNQUANTIFIED</x:v>
      </x:c>
      <x:c r="AR552" s="11" t="str">
        <x:v>Position-class planning record; serial item and receiver open</x:v>
      </x:c>
      <x:c r="AS552" s="26"/>
      <x:c r="AT552" s="26"/>
    </x:row>
    <x:row r="553">
      <x:c r="C553" s="11" t="str">
        <x:v>C2-A-SMW-TNK-20</x:v>
      </x:c>
      <x:c r="D553" s="11" t="str">
        <x:v>C2</x:v>
      </x:c>
      <x:c r="E553" s="11" t="str">
        <x:v>Gulf–Atlantic hurricane</x:v>
      </x:c>
      <x:c r="F553" s="11" t="str">
        <x:v>A-SMW</x:v>
      </x:c>
      <x:c r="G553" s="11" t="str">
        <x:v>Strategic mobility wing</x:v>
      </x:c>
      <x:c r="H553" s="11" t="str">
        <x:v>TNK-20</x:v>
      </x:c>
      <x:c r="I553" s="19" t="n">
        <x:v>48</x:v>
      </x:c>
      <x:c r="J553" s="21" t="n">
        <x:v>3</x:v>
      </x:c>
      <x:c r="K553" s="18" t="n">
        <x:f>'05 Cargo Register'!K105</x:f>
        <x:v>281.25</x:v>
      </x:c>
      <x:c r="L553" s="18" t="n">
        <x:f>'05 Cargo Register'!N105</x:f>
        <x:v>17</x:v>
      </x:c>
      <x:c r="M553" s="18" t="n">
        <x:f>'05 Cargo Register'!O105</x:f>
        <x:v>361.25</x:v>
      </x:c>
      <x:c r="N553" s="18" t="n">
        <x:f>J553*K553</x:f>
        <x:v>843.75</x:v>
      </x:c>
      <x:c r="O553" s="18" t="n">
        <x:f>J553*L553</x:f>
        <x:v>51</x:v>
      </x:c>
      <x:c r="P553" s="18" t="n">
        <x:f>J553*M553</x:f>
        <x:v>1083.75</x:v>
      </x:c>
      <x:c r="Q553" s="22" t="n">
        <x:f>'01 Controls'!$E$23*'02 Cargo Classes'!$M$10</x:f>
        <x:v>0</x:v>
      </x:c>
      <x:c r="R553" s="22" t="n">
        <x:f>'01 Controls'!$F$23*'02 Cargo Classes'!$N$10</x:f>
        <x:v>0.24</x:v>
      </x:c>
      <x:c r="S553" s="22" t="n">
        <x:f>'01 Controls'!$G$23*'02 Cargo Classes'!$O$10</x:f>
        <x:v>0.6</x:v>
      </x:c>
      <x:c r="T553" s="22" t="n">
        <x:f>'01 Controls'!$H$23*'02 Cargo Classes'!$P$10</x:f>
        <x:v>0.15</x:v>
      </x:c>
      <x:c r="U553" s="22" t="n">
        <x:f>SUM(Q553:T553)</x:f>
        <x:v>0.99</x:v>
      </x:c>
      <x:c r="V553" s="18" t="n">
        <x:f>IF(U553=0,0,N553*Q553/U553)</x:f>
        <x:v>0</x:v>
      </x:c>
      <x:c r="W553" s="18" t="n">
        <x:f>IF(U553=0,0,P553*Q553/U553)</x:f>
        <x:v>0</x:v>
      </x:c>
      <x:c r="X553" s="18" t="n">
        <x:f>MAX(V553,W553*'01 Controls'!$E$12)</x:f>
        <x:v>0</x:v>
      </x:c>
      <x:c r="Y553" s="18" t="n">
        <x:f>IF(U553=0,0,N553*R553/U553)</x:f>
        <x:v>204.54545454545456</x:v>
      </x:c>
      <x:c r="Z553" s="18" t="n">
        <x:f>IF(U553=0,0,P553*R553/U553)</x:f>
        <x:v>262.7272727272727</x:v>
      </x:c>
      <x:c r="AA553" s="18" t="n">
        <x:f>MAX(Y553,Z553*'01 Controls'!$E$13)</x:f>
        <x:v>204.54545454545456</x:v>
      </x:c>
      <x:c r="AB553" s="18" t="n">
        <x:f>IF(U553=0,0,N553*S553/U553)</x:f>
        <x:v>511.3636363636364</x:v>
      </x:c>
      <x:c r="AC553" s="18" t="n">
        <x:f>IF(U553=0,0,P553*S553/U553)</x:f>
        <x:v>656.8181818181819</x:v>
      </x:c>
      <x:c r="AD553" s="18" t="n">
        <x:f>MAX(AB553,AC553*'01 Controls'!$E$14)</x:f>
        <x:v>511.3636363636364</x:v>
      </x:c>
      <x:c r="AE553" s="18" t="n">
        <x:f>IF(U553=0,0,N553*T553/U553)</x:f>
        <x:v>127.8409090909091</x:v>
      </x:c>
      <x:c r="AF553" s="18" t="n">
        <x:f>IF(U553=0,0,P553*T553/U553)</x:f>
        <x:v>164.20454545454547</x:v>
      </x:c>
      <x:c r="AG553" s="18" t="n">
        <x:f>MAX(AE553,AF553*'01 Controls'!$E$15)</x:f>
        <x:v>127.8409090909091</x:v>
      </x:c>
      <x:c r="AH553" s="18" t="n">
        <x:f>SUM(V553,Y553,AB553,AE553)</x:f>
        <x:v>843.7500000000001</x:v>
      </x:c>
      <x:c r="AI553" s="18" t="n">
        <x:f>N553-AH553</x:f>
        <x:v>-1.1368683772161603e-13</x:v>
      </x:c>
      <x:c r="AJ553" s="18" t="n">
        <x:f>V553*INDEX('07 Mode Capacity'!$P$6:$P$17,MATCH("AIR-"&amp;I553,'07 Mode Capacity'!$C$6:$C$17,0))</x:f>
        <x:v>0</x:v>
      </x:c>
      <x:c r="AK553" s="18" t="n">
        <x:f>Y553*INDEX('07 Mode Capacity'!$P$6:$P$17,MATCH("OCEAN-"&amp;I553,'07 Mode Capacity'!$C$6:$C$17,0))</x:f>
        <x:v>17.925602758536314</x:v>
      </x:c>
      <x:c r="AL553" s="18" t="n">
        <x:f>AB553*INDEX('07 Mode Capacity'!$P$6:$P$17,MATCH("LAND-"&amp;I553,'07 Mode Capacity'!$C$6:$C$17,0))</x:f>
        <x:v>62.41084236539341</x:v>
      </x:c>
      <x:c r="AM553" s="18" t="n">
        <x:f>AE553*INDEX('07 Mode Capacity'!$P$6:$P$17,MATCH("INLAND-"&amp;I553,'07 Mode Capacity'!$C$6:$C$17,0))</x:f>
        <x:v>80.69757547112056</x:v>
      </x:c>
      <x:c r="AN553" s="18" t="n">
        <x:f>SUM(AJ553:AM553)</x:f>
        <x:v>161.03402059505027</x:v>
      </x:c>
      <x:c r="AO553" s="17" t="n">
        <x:f>IF(N553=0,1,AN553/N553)</x:f>
        <x:v>0.19085513552005956</x:v>
      </x:c>
      <x:c r="AP553" s="11" t="str">
        <x:f>IF(AO553&gt;='01 Controls'!$E$16,"PASS","FAIL")</x:f>
        <x:v>FAIL</x:v>
      </x:c>
      <x:c r="AQ553" s="11" t="str">
        <x:v>UNQUANTIFIED</x:v>
      </x:c>
      <x:c r="AR553" s="11" t="str">
        <x:v>Position-class planning record; serial item and receiver open</x:v>
      </x:c>
      <x:c r="AS553" s="26"/>
      <x:c r="AT553" s="26"/>
    </x:row>
    <x:row r="554">
      <x:c r="C554" s="11" t="str">
        <x:v>C2-A-SMW-FLR-24</x:v>
      </x:c>
      <x:c r="D554" s="11" t="str">
        <x:v>C2</x:v>
      </x:c>
      <x:c r="E554" s="11" t="str">
        <x:v>Gulf–Atlantic hurricane</x:v>
      </x:c>
      <x:c r="F554" s="11" t="str">
        <x:v>A-SMW</x:v>
      </x:c>
      <x:c r="G554" s="11" t="str">
        <x:v>Strategic mobility wing</x:v>
      </x:c>
      <x:c r="H554" s="11" t="str">
        <x:v>FLR-24</x:v>
      </x:c>
      <x:c r="I554" s="19" t="n">
        <x:v>48</x:v>
      </x:c>
      <x:c r="J554" s="21" t="n">
        <x:v>3</x:v>
      </x:c>
      <x:c r="K554" s="18" t="n">
        <x:f>'05 Cargo Register'!K106</x:f>
        <x:v>421.875</x:v>
      </x:c>
      <x:c r="L554" s="18" t="n">
        <x:f>'05 Cargo Register'!N106</x:f>
        <x:v>21</x:v>
      </x:c>
      <x:c r="M554" s="18" t="n">
        <x:f>'05 Cargo Register'!O106</x:f>
        <x:v>672</x:v>
      </x:c>
      <x:c r="N554" s="18" t="n">
        <x:f>J554*K554</x:f>
        <x:v>1265.625</x:v>
      </x:c>
      <x:c r="O554" s="18" t="n">
        <x:f>J554*L554</x:f>
        <x:v>63</x:v>
      </x:c>
      <x:c r="P554" s="18" t="n">
        <x:f>J554*M554</x:f>
        <x:v>2016</x:v>
      </x:c>
      <x:c r="Q554" s="22" t="n">
        <x:f>'01 Controls'!$E$23*'02 Cargo Classes'!$M$11</x:f>
        <x:v>0</x:v>
      </x:c>
      <x:c r="R554" s="22" t="n">
        <x:f>'01 Controls'!$F$23*'02 Cargo Classes'!$N$11</x:f>
        <x:v>0.24</x:v>
      </x:c>
      <x:c r="S554" s="22" t="n">
        <x:f>'01 Controls'!$G$23*'02 Cargo Classes'!$O$11</x:f>
        <x:v>0.6</x:v>
      </x:c>
      <x:c r="T554" s="22" t="n">
        <x:f>'01 Controls'!$H$23*'02 Cargo Classes'!$P$11</x:f>
        <x:v>0.12</x:v>
      </x:c>
      <x:c r="U554" s="22" t="n">
        <x:f>SUM(Q554:T554)</x:f>
        <x:v>0.96</x:v>
      </x:c>
      <x:c r="V554" s="18" t="n">
        <x:f>IF(U554=0,0,N554*Q554/U554)</x:f>
        <x:v>0</x:v>
      </x:c>
      <x:c r="W554" s="18" t="n">
        <x:f>IF(U554=0,0,P554*Q554/U554)</x:f>
        <x:v>0</x:v>
      </x:c>
      <x:c r="X554" s="18" t="n">
        <x:f>MAX(V554,W554*'01 Controls'!$E$12)</x:f>
        <x:v>0</x:v>
      </x:c>
      <x:c r="Y554" s="18" t="n">
        <x:f>IF(U554=0,0,N554*R554/U554)</x:f>
        <x:v>316.40625</x:v>
      </x:c>
      <x:c r="Z554" s="18" t="n">
        <x:f>IF(U554=0,0,P554*R554/U554)</x:f>
        <x:v>504</x:v>
      </x:c>
      <x:c r="AA554" s="18" t="n">
        <x:f>MAX(Y554,Z554*'01 Controls'!$E$13)</x:f>
        <x:v>316.40625</x:v>
      </x:c>
      <x:c r="AB554" s="18" t="n">
        <x:f>IF(U554=0,0,N554*S554/U554)</x:f>
        <x:v>791.015625</x:v>
      </x:c>
      <x:c r="AC554" s="18" t="n">
        <x:f>IF(U554=0,0,P554*S554/U554)</x:f>
        <x:v>1260</x:v>
      </x:c>
      <x:c r="AD554" s="18" t="n">
        <x:f>MAX(AB554,AC554*'01 Controls'!$E$14)</x:f>
        <x:v>791.015625</x:v>
      </x:c>
      <x:c r="AE554" s="18" t="n">
        <x:f>IF(U554=0,0,N554*T554/U554)</x:f>
        <x:v>158.203125</x:v>
      </x:c>
      <x:c r="AF554" s="18" t="n">
        <x:f>IF(U554=0,0,P554*T554/U554)</x:f>
        <x:v>252</x:v>
      </x:c>
      <x:c r="AG554" s="18" t="n">
        <x:f>MAX(AE554,AF554*'01 Controls'!$E$15)</x:f>
        <x:v>158.203125</x:v>
      </x:c>
      <x:c r="AH554" s="18" t="n">
        <x:f>SUM(V554,Y554,AB554,AE554)</x:f>
        <x:v>1265.625</x:v>
      </x:c>
      <x:c r="AI554" s="18" t="n">
        <x:f>N554-AH554</x:f>
        <x:v>0</x:v>
      </x:c>
      <x:c r="AJ554" s="18" t="n">
        <x:f>V554*INDEX('07 Mode Capacity'!$P$6:$P$17,MATCH("AIR-"&amp;I554,'07 Mode Capacity'!$C$6:$C$17,0))</x:f>
        <x:v>0</x:v>
      </x:c>
      <x:c r="AK554" s="18" t="n">
        <x:f>Y554*INDEX('07 Mode Capacity'!$P$6:$P$17,MATCH("OCEAN-"&amp;I554,'07 Mode Capacity'!$C$6:$C$17,0))</x:f>
        <x:v>27.72866676711086</x:v>
      </x:c>
      <x:c r="AL554" s="18" t="n">
        <x:f>AB554*INDEX('07 Mode Capacity'!$P$6:$P$17,MATCH("LAND-"&amp;I554,'07 Mode Capacity'!$C$6:$C$17,0))</x:f>
        <x:v>96.54177178396792</x:v>
      </x:c>
      <x:c r="AM554" s="18" t="n">
        <x:f>AE554*INDEX('07 Mode Capacity'!$P$6:$P$17,MATCH("INLAND-"&amp;I554,'07 Mode Capacity'!$C$6:$C$17,0))</x:f>
        <x:v>99.8632496455117</x:v>
      </x:c>
      <x:c r="AN554" s="18" t="n">
        <x:f>SUM(AJ554:AM554)</x:f>
        <x:v>224.13368819659047</x:v>
      </x:c>
      <x:c r="AO554" s="17" t="n">
        <x:f>IF(N554=0,1,AN554/N554)</x:f>
        <x:v>0.17709328450100975</x:v>
      </x:c>
      <x:c r="AP554" s="11" t="str">
        <x:f>IF(AO554&gt;='01 Controls'!$E$16,"PASS","FAIL")</x:f>
        <x:v>FAIL</x:v>
      </x:c>
      <x:c r="AQ554" s="11" t="str">
        <x:v>UNQUANTIFIED</x:v>
      </x:c>
      <x:c r="AR554" s="11" t="str">
        <x:v>Position-class planning record; serial item and receiver open</x:v>
      </x:c>
      <x:c r="AS554" s="26"/>
      <x:c r="AT554" s="26"/>
    </x:row>
    <x:row r="555">
      <x:c r="C555" s="11" t="str">
        <x:v>C2-A-SMW-ROL-30</x:v>
      </x:c>
      <x:c r="D555" s="11" t="str">
        <x:v>C2</x:v>
      </x:c>
      <x:c r="E555" s="11" t="str">
        <x:v>Gulf–Atlantic hurricane</x:v>
      </x:c>
      <x:c r="F555" s="11" t="str">
        <x:v>A-SMW</x:v>
      </x:c>
      <x:c r="G555" s="11" t="str">
        <x:v>Strategic mobility wing</x:v>
      </x:c>
      <x:c r="H555" s="11" t="str">
        <x:v>ROL-30</x:v>
      </x:c>
      <x:c r="I555" s="19" t="n">
        <x:v>48</x:v>
      </x:c>
      <x:c r="J555" s="21" t="n">
        <x:v>3</x:v>
      </x:c>
      <x:c r="K555" s="18" t="n">
        <x:f>'05 Cargo Register'!K107</x:f>
        <x:v>506.25</x:v>
      </x:c>
      <x:c r="L555" s="18" t="n">
        <x:f>'05 Cargo Register'!N107</x:f>
        <x:v>22</x:v>
      </x:c>
      <x:c r="M555" s="18" t="n">
        <x:f>'05 Cargo Register'!O107</x:f>
        <x:v>1402.5</x:v>
      </x:c>
      <x:c r="N555" s="18" t="n">
        <x:f>J555*K555</x:f>
        <x:v>1518.75</x:v>
      </x:c>
      <x:c r="O555" s="18" t="n">
        <x:f>J555*L555</x:f>
        <x:v>66</x:v>
      </x:c>
      <x:c r="P555" s="18" t="n">
        <x:f>J555*M555</x:f>
        <x:v>4207.5</x:v>
      </x:c>
      <x:c r="Q555" s="22" t="n">
        <x:f>'01 Controls'!$E$23*'02 Cargo Classes'!$M$12</x:f>
        <x:v>0</x:v>
      </x:c>
      <x:c r="R555" s="22" t="n">
        <x:f>'01 Controls'!$F$23*'02 Cargo Classes'!$N$12</x:f>
        <x:v>0.2</x:v>
      </x:c>
      <x:c r="S555" s="22" t="n">
        <x:f>'01 Controls'!$G$23*'02 Cargo Classes'!$O$12</x:f>
        <x:v>0.8999999999999999</x:v>
      </x:c>
      <x:c r="T555" s="22" t="n">
        <x:f>'01 Controls'!$H$23*'02 Cargo Classes'!$P$12</x:f>
        <x:v>0.09</x:v>
      </x:c>
      <x:c r="U555" s="22" t="n">
        <x:f>SUM(Q555:T555)</x:f>
        <x:v>1.19</x:v>
      </x:c>
      <x:c r="V555" s="18" t="n">
        <x:f>IF(U555=0,0,N555*Q555/U555)</x:f>
        <x:v>0</x:v>
      </x:c>
      <x:c r="W555" s="18" t="n">
        <x:f>IF(U555=0,0,P555*Q555/U555)</x:f>
        <x:v>0</x:v>
      </x:c>
      <x:c r="X555" s="18" t="n">
        <x:f>MAX(V555,W555*'01 Controls'!$E$12)</x:f>
        <x:v>0</x:v>
      </x:c>
      <x:c r="Y555" s="18" t="n">
        <x:f>IF(U555=0,0,N555*R555/U555)</x:f>
        <x:v>255.25210084033614</x:v>
      </x:c>
      <x:c r="Z555" s="18" t="n">
        <x:f>IF(U555=0,0,P555*R555/U555)</x:f>
        <x:v>707.1428571428572</x:v>
      </x:c>
      <x:c r="AA555" s="18" t="n">
        <x:f>MAX(Y555,Z555*'01 Controls'!$E$13)</x:f>
        <x:v>255.25210084033614</x:v>
      </x:c>
      <x:c r="AB555" s="18" t="n">
        <x:f>IF(U555=0,0,N555*S555/U555)</x:f>
        <x:v>1148.6344537815125</x:v>
      </x:c>
      <x:c r="AC555" s="18" t="n">
        <x:f>IF(U555=0,0,P555*S555/U555)</x:f>
        <x:v>3182.142857142857</x:v>
      </x:c>
      <x:c r="AD555" s="18" t="n">
        <x:f>MAX(AB555,AC555*'01 Controls'!$E$14)</x:f>
        <x:v>1148.6344537815125</x:v>
      </x:c>
      <x:c r="AE555" s="18" t="n">
        <x:f>IF(U555=0,0,N555*T555/U555)</x:f>
        <x:v>114.86344537815127</x:v>
      </x:c>
      <x:c r="AF555" s="18" t="n">
        <x:f>IF(U555=0,0,P555*T555/U555)</x:f>
        <x:v>318.2142857142857</x:v>
      </x:c>
      <x:c r="AG555" s="18" t="n">
        <x:f>MAX(AE555,AF555*'01 Controls'!$E$15)</x:f>
        <x:v>114.86344537815127</x:v>
      </x:c>
      <x:c r="AH555" s="18" t="n">
        <x:f>SUM(V555,Y555,AB555,AE555)</x:f>
        <x:v>1518.75</x:v>
      </x:c>
      <x:c r="AI555" s="18" t="n">
        <x:f>N555-AH555</x:f>
        <x:v>0</x:v>
      </x:c>
      <x:c r="AJ555" s="18" t="n">
        <x:f>V555*INDEX('07 Mode Capacity'!$P$6:$P$17,MATCH("AIR-"&amp;I555,'07 Mode Capacity'!$C$6:$C$17,0))</x:f>
        <x:v>0</x:v>
      </x:c>
      <x:c r="AK555" s="18" t="n">
        <x:f>Y555*INDEX('07 Mode Capacity'!$P$6:$P$17,MATCH("OCEAN-"&amp;I555,'07 Mode Capacity'!$C$6:$C$17,0))</x:f>
        <x:v>22.369344618845734</x:v>
      </x:c>
      <x:c r="AL555" s="18" t="n">
        <x:f>AB555*INDEX('07 Mode Capacity'!$P$6:$P$17,MATCH("LAND-"&amp;I555,'07 Mode Capacity'!$C$6:$C$17,0))</x:f>
        <x:v>140.18838793503912</x:v>
      </x:c>
      <x:c r="AM555" s="18" t="n">
        <x:f>AE555*INDEX('07 Mode Capacity'!$P$6:$P$17,MATCH("INLAND-"&amp;I555,'07 Mode Capacity'!$C$6:$C$17,0))</x:f>
        <x:v>72.50575436447237</x:v>
      </x:c>
      <x:c r="AN555" s="18" t="n">
        <x:f>SUM(AJ555:AM555)</x:f>
        <x:v>235.06348691835723</x:v>
      </x:c>
      <x:c r="AO555" s="17" t="n">
        <x:f>IF(N555=0,1,AN555/N555)</x:f>
        <x:v>0.15477431237422698</x:v>
      </x:c>
      <x:c r="AP555" s="11" t="str">
        <x:f>IF(AO555&gt;='01 Controls'!$E$16,"PASS","FAIL")</x:f>
        <x:v>FAIL</x:v>
      </x:c>
      <x:c r="AQ555" s="11" t="str">
        <x:v>UNQUANTIFIED</x:v>
      </x:c>
      <x:c r="AR555" s="11" t="str">
        <x:v>Position-class planning record; serial item and receiver open</x:v>
      </x:c>
      <x:c r="AS555" s="26"/>
      <x:c r="AT555" s="26"/>
    </x:row>
    <x:row r="556">
      <x:c r="C556" s="11" t="str">
        <x:v>C2-A-SMW-LIN-18</x:v>
      </x:c>
      <x:c r="D556" s="11" t="str">
        <x:v>C2</x:v>
      </x:c>
      <x:c r="E556" s="11" t="str">
        <x:v>Gulf–Atlantic hurricane</x:v>
      </x:c>
      <x:c r="F556" s="11" t="str">
        <x:v>A-SMW</x:v>
      </x:c>
      <x:c r="G556" s="11" t="str">
        <x:v>Strategic mobility wing</x:v>
      </x:c>
      <x:c r="H556" s="11" t="str">
        <x:v>LIN-18</x:v>
      </x:c>
      <x:c r="I556" s="19" t="n">
        <x:v>72</x:v>
      </x:c>
      <x:c r="J556" s="21" t="n">
        <x:v>3</x:v>
      </x:c>
      <x:c r="K556" s="18" t="n">
        <x:f>'05 Cargo Register'!K108</x:f>
        <x:v>112.5</x:v>
      </x:c>
      <x:c r="L556" s="18" t="n">
        <x:f>'05 Cargo Register'!N108</x:f>
        <x:v>8</x:v>
      </x:c>
      <x:c r="M556" s="18" t="n">
        <x:f>'05 Cargo Register'!O108</x:f>
        <x:v>352</x:v>
      </x:c>
      <x:c r="N556" s="18" t="n">
        <x:f>J556*K556</x:f>
        <x:v>337.5</x:v>
      </x:c>
      <x:c r="O556" s="18" t="n">
        <x:f>J556*L556</x:f>
        <x:v>24</x:v>
      </x:c>
      <x:c r="P556" s="18" t="n">
        <x:f>J556*M556</x:f>
        <x:v>1056</x:v>
      </x:c>
      <x:c r="Q556" s="22" t="n">
        <x:f>'01 Controls'!$E$23*'02 Cargo Classes'!$M$13</x:f>
        <x:v>0</x:v>
      </x:c>
      <x:c r="R556" s="22" t="n">
        <x:f>'01 Controls'!$F$23*'02 Cargo Classes'!$N$13</x:f>
        <x:v>0.24</x:v>
      </x:c>
      <x:c r="S556" s="22" t="n">
        <x:f>'01 Controls'!$G$23*'02 Cargo Classes'!$O$13</x:f>
        <x:v>0.6</x:v>
      </x:c>
      <x:c r="T556" s="22" t="n">
        <x:f>'01 Controls'!$H$23*'02 Cargo Classes'!$P$13</x:f>
        <x:v>0.15</x:v>
      </x:c>
      <x:c r="U556" s="22" t="n">
        <x:f>SUM(Q556:T556)</x:f>
        <x:v>0.99</x:v>
      </x:c>
      <x:c r="V556" s="18" t="n">
        <x:f>IF(U556=0,0,N556*Q556/U556)</x:f>
        <x:v>0</x:v>
      </x:c>
      <x:c r="W556" s="18" t="n">
        <x:f>IF(U556=0,0,P556*Q556/U556)</x:f>
        <x:v>0</x:v>
      </x:c>
      <x:c r="X556" s="18" t="n">
        <x:f>MAX(V556,W556*'01 Controls'!$E$12)</x:f>
        <x:v>0</x:v>
      </x:c>
      <x:c r="Y556" s="18" t="n">
        <x:f>IF(U556=0,0,N556*R556/U556)</x:f>
        <x:v>81.81818181818181</x:v>
      </x:c>
      <x:c r="Z556" s="18" t="n">
        <x:f>IF(U556=0,0,P556*R556/U556)</x:f>
        <x:v>256</x:v>
      </x:c>
      <x:c r="AA556" s="18" t="n">
        <x:f>MAX(Y556,Z556*'01 Controls'!$E$13)</x:f>
        <x:v>81.81818181818181</x:v>
      </x:c>
      <x:c r="AB556" s="18" t="n">
        <x:f>IF(U556=0,0,N556*S556/U556)</x:f>
        <x:v>204.54545454545456</x:v>
      </x:c>
      <x:c r="AC556" s="18" t="n">
        <x:f>IF(U556=0,0,P556*S556/U556)</x:f>
        <x:v>640</x:v>
      </x:c>
      <x:c r="AD556" s="18" t="n">
        <x:f>MAX(AB556,AC556*'01 Controls'!$E$14)</x:f>
        <x:v>204.54545454545456</x:v>
      </x:c>
      <x:c r="AE556" s="18" t="n">
        <x:f>IF(U556=0,0,N556*T556/U556)</x:f>
        <x:v>51.13636363636364</x:v>
      </x:c>
      <x:c r="AF556" s="18" t="n">
        <x:f>IF(U556=0,0,P556*T556/U556)</x:f>
        <x:v>160</x:v>
      </x:c>
      <x:c r="AG556" s="18" t="n">
        <x:f>MAX(AE556,AF556*'01 Controls'!$E$15)</x:f>
        <x:v>51.13636363636364</x:v>
      </x:c>
      <x:c r="AH556" s="18" t="n">
        <x:f>SUM(V556,Y556,AB556,AE556)</x:f>
        <x:v>337.5</x:v>
      </x:c>
      <x:c r="AI556" s="18" t="n">
        <x:f>N556-AH556</x:f>
        <x:v>0</x:v>
      </x:c>
      <x:c r="AJ556" s="18" t="n">
        <x:f>V556*INDEX('07 Mode Capacity'!$P$6:$P$17,MATCH("AIR-"&amp;I556,'07 Mode Capacity'!$C$6:$C$17,0))</x:f>
        <x:v>0</x:v>
      </x:c>
      <x:c r="AK556" s="18" t="n">
        <x:f>Y556*INDEX('07 Mode Capacity'!$P$6:$P$17,MATCH("OCEAN-"&amp;I556,'07 Mode Capacity'!$C$6:$C$17,0))</x:f>
        <x:v>64.04465275467312</x:v>
      </x:c>
      <x:c r="AL556" s="18" t="n">
        <x:f>AB556*INDEX('07 Mode Capacity'!$P$6:$P$17,MATCH("LAND-"&amp;I556,'07 Mode Capacity'!$C$6:$C$17,0))</x:f>
        <x:v>146.25209143230686</x:v>
      </x:c>
      <x:c r="AM556" s="18" t="n">
        <x:f>AE556*INDEX('07 Mode Capacity'!$P$6:$P$17,MATCH("INLAND-"&amp;I556,'07 Mode Capacity'!$C$6:$C$17,0))</x:f>
        <x:v>51.13636363636364</x:v>
      </x:c>
      <x:c r="AN556" s="18" t="n">
        <x:f>SUM(AJ556:AM556)</x:f>
        <x:v>261.4331078233436</x:v>
      </x:c>
      <x:c r="AO556" s="17" t="n">
        <x:f>IF(N556=0,1,AN556/N556)</x:f>
        <x:v>0.77461661577287</x:v>
      </x:c>
      <x:c r="AP556" s="11" t="str">
        <x:f>IF(AO556&gt;='01 Controls'!$E$16,"PASS","FAIL")</x:f>
        <x:v>FAIL</x:v>
      </x:c>
      <x:c r="AQ556" s="11" t="str">
        <x:v>UNQUANTIFIED</x:v>
      </x:c>
      <x:c r="AR556" s="11" t="str">
        <x:v>Position-class planning record; serial item and receiver open</x:v>
      </x:c>
      <x:c r="AS556" s="26"/>
      <x:c r="AT556" s="26"/>
    </x:row>
    <x:row r="557">
      <x:c r="C557" s="11" t="str">
        <x:v>C2-A-SMW-BLK-08</x:v>
      </x:c>
      <x:c r="D557" s="11" t="str">
        <x:v>C2</x:v>
      </x:c>
      <x:c r="E557" s="11" t="str">
        <x:v>Gulf–Atlantic hurricane</x:v>
      </x:c>
      <x:c r="F557" s="11" t="str">
        <x:v>A-SMW</x:v>
      </x:c>
      <x:c r="G557" s="11" t="str">
        <x:v>Strategic mobility wing</x:v>
      </x:c>
      <x:c r="H557" s="11" t="str">
        <x:v>BLK-08</x:v>
      </x:c>
      <x:c r="I557" s="19" t="n">
        <x:v>48</x:v>
      </x:c>
      <x:c r="J557" s="21" t="n">
        <x:v>3</x:v>
      </x:c>
      <x:c r="K557" s="18" t="n">
        <x:f>'05 Cargo Register'!K109</x:f>
        <x:v>56.25</x:v>
      </x:c>
      <x:c r="L557" s="18" t="n">
        <x:f>'05 Cargo Register'!N109</x:f>
        <x:v>9</x:v>
      </x:c>
      <x:c r="M557" s="18" t="n">
        <x:f>'05 Cargo Register'!O109</x:f>
        <x:v>459</x:v>
      </x:c>
      <x:c r="N557" s="18" t="n">
        <x:f>J557*K557</x:f>
        <x:v>168.75</x:v>
      </x:c>
      <x:c r="O557" s="18" t="n">
        <x:f>J557*L557</x:f>
        <x:v>27</x:v>
      </x:c>
      <x:c r="P557" s="18" t="n">
        <x:f>J557*M557</x:f>
        <x:v>1377</x:v>
      </x:c>
      <x:c r="Q557" s="22" t="n">
        <x:f>'01 Controls'!$E$23*'02 Cargo Classes'!$M$14</x:f>
        <x:v>0.05</x:v>
      </x:c>
      <x:c r="R557" s="22" t="n">
        <x:f>'01 Controls'!$F$23*'02 Cargo Classes'!$N$14</x:f>
        <x:v>0.16000000000000003</x:v>
      </x:c>
      <x:c r="S557" s="22" t="n">
        <x:f>'01 Controls'!$G$23*'02 Cargo Classes'!$O$14</x:f>
        <x:v>0.6</x:v>
      </x:c>
      <x:c r="T557" s="22" t="n">
        <x:f>'01 Controls'!$H$23*'02 Cargo Classes'!$P$14</x:f>
        <x:v>0.075</x:v>
      </x:c>
      <x:c r="U557" s="22" t="n">
        <x:f>SUM(Q557:T557)</x:f>
        <x:v>0.885</x:v>
      </x:c>
      <x:c r="V557" s="18" t="n">
        <x:f>IF(U557=0,0,N557*Q557/U557)</x:f>
        <x:v>9.533898305084746</x:v>
      </x:c>
      <x:c r="W557" s="18" t="n">
        <x:f>IF(U557=0,0,P557*Q557/U557)</x:f>
        <x:v>77.79661016949153</x:v>
      </x:c>
      <x:c r="X557" s="18" t="n">
        <x:f>MAX(V557,W557*'01 Controls'!$E$12)</x:f>
        <x:v>19.449152542372882</x:v>
      </x:c>
      <x:c r="Y557" s="18" t="n">
        <x:f>IF(U557=0,0,N557*R557/U557)</x:f>
        <x:v>30.50847457627119</x:v>
      </x:c>
      <x:c r="Z557" s="18" t="n">
        <x:f>IF(U557=0,0,P557*R557/U557)</x:f>
        <x:v>248.94915254237293</x:v>
      </x:c>
      <x:c r="AA557" s="18" t="n">
        <x:f>MAX(Y557,Z557*'01 Controls'!$E$13)</x:f>
        <x:v>37.342372881355935</x:v>
      </x:c>
      <x:c r="AB557" s="18" t="n">
        <x:f>IF(U557=0,0,N557*S557/U557)</x:f>
        <x:v>114.40677966101694</x:v>
      </x:c>
      <x:c r="AC557" s="18" t="n">
        <x:f>IF(U557=0,0,P557*S557/U557)</x:f>
        <x:v>933.5593220338982</x:v>
      </x:c>
      <x:c r="AD557" s="18" t="n">
        <x:f>MAX(AB557,AC557*'01 Controls'!$E$14)</x:f>
        <x:v>186.71186440677965</x:v>
      </x:c>
      <x:c r="AE557" s="18" t="n">
        <x:f>IF(U557=0,0,N557*T557/U557)</x:f>
        <x:v>14.300847457627118</x:v>
      </x:c>
      <x:c r="AF557" s="18" t="n">
        <x:f>IF(U557=0,0,P557*T557/U557)</x:f>
        <x:v>116.69491525423727</x:v>
      </x:c>
      <x:c r="AG557" s="18" t="n">
        <x:f>MAX(AE557,AF557*'01 Controls'!$E$15)</x:f>
        <x:v>21.00508474576271</x:v>
      </x:c>
      <x:c r="AH557" s="18" t="n">
        <x:f>SUM(V557,Y557,AB557,AE557)</x:f>
        <x:v>168.75</x:v>
      </x:c>
      <x:c r="AI557" s="18" t="n">
        <x:f>N557-AH557</x:f>
        <x:v>0</x:v>
      </x:c>
      <x:c r="AJ557" s="18" t="n">
        <x:f>V557*INDEX('07 Mode Capacity'!$P$6:$P$17,MATCH("AIR-"&amp;I557,'07 Mode Capacity'!$C$6:$C$17,0))</x:f>
        <x:v>2.6726916574191035</x:v>
      </x:c>
      <x:c r="AK557" s="18" t="n">
        <x:f>Y557*INDEX('07 Mode Capacity'!$P$6:$P$17,MATCH("OCEAN-"&amp;I557,'07 Mode Capacity'!$C$6:$C$17,0))</x:f>
        <x:v>2.6736492250020265</x:v>
      </x:c>
      <x:c r="AL557" s="18" t="n">
        <x:f>AB557*INDEX('07 Mode Capacity'!$P$6:$P$17,MATCH("LAND-"&amp;I557,'07 Mode Capacity'!$C$6:$C$17,0))</x:f>
        <x:v>13.963103715647337</x:v>
      </x:c>
      <x:c r="AM557" s="18" t="n">
        <x:f>AE557*INDEX('07 Mode Capacity'!$P$6:$P$17,MATCH("INLAND-"&amp;I557,'07 Mode Capacity'!$C$6:$C$17,0))</x:f>
        <x:v>9.027186408633824</x:v>
      </x:c>
      <x:c r="AN557" s="18" t="n">
        <x:f>SUM(AJ557:AM557)</x:f>
        <x:v>28.33663100670229</x:v>
      </x:c>
      <x:c r="AO557" s="17" t="n">
        <x:f>IF(N557=0,1,AN557/N557)</x:f>
        <x:v>0.16792077633601357</x:v>
      </x:c>
      <x:c r="AP557" s="11" t="str">
        <x:f>IF(AO557&gt;='01 Controls'!$E$16,"PASS","FAIL")</x:f>
        <x:v>FAIL</x:v>
      </x:c>
      <x:c r="AQ557" s="11" t="str">
        <x:v>UNQUANTIFIED</x:v>
      </x:c>
      <x:c r="AR557" s="11" t="str">
        <x:v>Position-class planning record; serial item and receiver open</x:v>
      </x:c>
      <x:c r="AS557" s="26"/>
      <x:c r="AT557" s="26"/>
    </x:row>
    <x:row r="558">
      <x:c r="C558" s="11" t="str">
        <x:v>C2-A-SMW-OOG-80</x:v>
      </x:c>
      <x:c r="D558" s="11" t="str">
        <x:v>C2</x:v>
      </x:c>
      <x:c r="E558" s="11" t="str">
        <x:v>Gulf–Atlantic hurricane</x:v>
      </x:c>
      <x:c r="F558" s="11" t="str">
        <x:v>A-SMW</x:v>
      </x:c>
      <x:c r="G558" s="11" t="str">
        <x:v>Strategic mobility wing</x:v>
      </x:c>
      <x:c r="H558" s="11" t="str">
        <x:v>OOG-80</x:v>
      </x:c>
      <x:c r="I558" s="19" t="n">
        <x:v>72</x:v>
      </x:c>
      <x:c r="J558" s="21" t="n">
        <x:v>3</x:v>
      </x:c>
      <x:c r="K558" s="18" t="n">
        <x:f>'05 Cargo Register'!K110</x:f>
        <x:v>562.5</x:v>
      </x:c>
      <x:c r="L558" s="18" t="n">
        <x:f>'05 Cargo Register'!N110</x:f>
        <x:v>10</x:v>
      </x:c>
      <x:c r="M558" s="18" t="n">
        <x:f>'05 Cargo Register'!O110</x:f>
        <x:v>1760</x:v>
      </x:c>
      <x:c r="N558" s="18" t="n">
        <x:f>J558*K558</x:f>
        <x:v>1687.5</x:v>
      </x:c>
      <x:c r="O558" s="18" t="n">
        <x:f>J558*L558</x:f>
        <x:v>30</x:v>
      </x:c>
      <x:c r="P558" s="18" t="n">
        <x:f>J558*M558</x:f>
        <x:v>5280</x:v>
      </x:c>
      <x:c r="Q558" s="22" t="n">
        <x:f>'01 Controls'!$E$23*'02 Cargo Classes'!$M$15</x:f>
        <x:v>0</x:v>
      </x:c>
      <x:c r="R558" s="22" t="n">
        <x:f>'01 Controls'!$F$23*'02 Cargo Classes'!$N$15</x:f>
        <x:v>0.4</x:v>
      </x:c>
      <x:c r="S558" s="22" t="n">
        <x:f>'01 Controls'!$G$23*'02 Cargo Classes'!$O$15</x:f>
        <x:v>0.36</x:v>
      </x:c>
      <x:c r="T558" s="22" t="n">
        <x:f>'01 Controls'!$H$23*'02 Cargo Classes'!$P$15</x:f>
        <x:v>0.075</x:v>
      </x:c>
      <x:c r="U558" s="22" t="n">
        <x:f>SUM(Q558:T558)</x:f>
        <x:v>0.835</x:v>
      </x:c>
      <x:c r="V558" s="18" t="n">
        <x:f>IF(U558=0,0,N558*Q558/U558)</x:f>
        <x:v>0</x:v>
      </x:c>
      <x:c r="W558" s="18" t="n">
        <x:f>IF(U558=0,0,P558*Q558/U558)</x:f>
        <x:v>0</x:v>
      </x:c>
      <x:c r="X558" s="18" t="n">
        <x:f>MAX(V558,W558*'01 Controls'!$E$12)</x:f>
        <x:v>0</x:v>
      </x:c>
      <x:c r="Y558" s="18" t="n">
        <x:f>IF(U558=0,0,N558*R558/U558)</x:f>
        <x:v>808.3832335329341</x:v>
      </x:c>
      <x:c r="Z558" s="18" t="n">
        <x:f>IF(U558=0,0,P558*R558/U558)</x:f>
        <x:v>2529.34131736527</x:v>
      </x:c>
      <x:c r="AA558" s="18" t="n">
        <x:f>MAX(Y558,Z558*'01 Controls'!$E$13)</x:f>
        <x:v>808.3832335329341</x:v>
      </x:c>
      <x:c r="AB558" s="18" t="n">
        <x:f>IF(U558=0,0,N558*S558/U558)</x:f>
        <x:v>727.5449101796407</x:v>
      </x:c>
      <x:c r="AC558" s="18" t="n">
        <x:f>IF(U558=0,0,P558*S558/U558)</x:f>
        <x:v>2276.4071856287424</x:v>
      </x:c>
      <x:c r="AD558" s="18" t="n">
        <x:f>MAX(AB558,AC558*'01 Controls'!$E$14)</x:f>
        <x:v>727.5449101796407</x:v>
      </x:c>
      <x:c r="AE558" s="18" t="n">
        <x:f>IF(U558=0,0,N558*T558/U558)</x:f>
        <x:v>151.57185628742516</x:v>
      </x:c>
      <x:c r="AF558" s="18" t="n">
        <x:f>IF(U558=0,0,P558*T558/U558)</x:f>
        <x:v>474.251497005988</x:v>
      </x:c>
      <x:c r="AG558" s="18" t="n">
        <x:f>MAX(AE558,AF558*'01 Controls'!$E$15)</x:f>
        <x:v>151.57185628742516</x:v>
      </x:c>
      <x:c r="AH558" s="18" t="n">
        <x:f>SUM(V558,Y558,AB558,AE558)</x:f>
        <x:v>1687.5</x:v>
      </x:c>
      <x:c r="AI558" s="18" t="n">
        <x:f>N558-AH558</x:f>
        <x:v>0</x:v>
      </x:c>
      <x:c r="AJ558" s="18" t="n">
        <x:f>V558*INDEX('07 Mode Capacity'!$P$6:$P$17,MATCH("AIR-"&amp;I558,'07 Mode Capacity'!$C$6:$C$17,0))</x:f>
        <x:v>0</x:v>
      </x:c>
      <x:c r="AK558" s="18" t="n">
        <x:f>Y558*INDEX('07 Mode Capacity'!$P$6:$P$17,MATCH("OCEAN-"&amp;I558,'07 Mode Capacity'!$C$6:$C$17,0))</x:f>
        <x:v>632.7765092527584</x:v>
      </x:c>
      <x:c r="AL558" s="18" t="n">
        <x:f>AB558*INDEX('07 Mode Capacity'!$P$6:$P$17,MATCH("LAND-"&amp;I558,'07 Mode Capacity'!$C$6:$C$17,0))</x:f>
        <x:v>520.2020497652112</x:v>
      </x:c>
      <x:c r="AM558" s="18" t="n">
        <x:f>AE558*INDEX('07 Mode Capacity'!$P$6:$P$17,MATCH("INLAND-"&amp;I558,'07 Mode Capacity'!$C$6:$C$17,0))</x:f>
        <x:v>151.57185628742516</x:v>
      </x:c>
      <x:c r="AN558" s="18" t="n">
        <x:f>SUM(AJ558:AM558)</x:f>
        <x:v>1304.5504153053946</x:v>
      </x:c>
      <x:c r="AO558" s="17" t="n">
        <x:f>IF(N558=0,1,AN558/N558)</x:f>
        <x:v>0.7730669127735672</x:v>
      </x:c>
      <x:c r="AP558" s="11" t="str">
        <x:f>IF(AO558&gt;='01 Controls'!$E$16,"PASS","FAIL")</x:f>
        <x:v>FAIL</x:v>
      </x:c>
      <x:c r="AQ558" s="11" t="str">
        <x:v>UNQUANTIFIED</x:v>
      </x:c>
      <x:c r="AR558" s="11" t="str">
        <x:v>Position-class planning record; serial item and receiver open</x:v>
      </x:c>
      <x:c r="AS558" s="26"/>
      <x:c r="AT558" s="26"/>
    </x:row>
    <x:row r="559">
      <x:c r="C559" s="11" t="str">
        <x:v>C2-A-AAG-APL-45</x:v>
      </x:c>
      <x:c r="D559" s="11" t="str">
        <x:v>C2</x:v>
      </x:c>
      <x:c r="E559" s="11" t="str">
        <x:v>Gulf–Atlantic hurricane</x:v>
      </x:c>
      <x:c r="F559" s="11" t="str">
        <x:v>A-AAG</x:v>
      </x:c>
      <x:c r="G559" s="11" t="str">
        <x:v>Austere air-access group</x:v>
      </x:c>
      <x:c r="H559" s="11" t="str">
        <x:v>APL-45</x:v>
      </x:c>
      <x:c r="I559" s="19" t="n">
        <x:v>24</x:v>
      </x:c>
      <x:c r="J559" s="21" t="n">
        <x:v>4</x:v>
      </x:c>
      <x:c r="K559" s="18" t="n">
        <x:f>'05 Cargo Register'!K111</x:f>
        <x:v>225</x:v>
      </x:c>
      <x:c r="L559" s="18" t="n">
        <x:f>'05 Cargo Register'!N111</x:f>
        <x:v>59</x:v>
      </x:c>
      <x:c r="M559" s="18" t="n">
        <x:f>'05 Cargo Register'!O111</x:f>
        <x:v>442.5</x:v>
      </x:c>
      <x:c r="N559" s="18" t="n">
        <x:f>J559*K559</x:f>
        <x:v>900</x:v>
      </x:c>
      <x:c r="O559" s="18" t="n">
        <x:f>J559*L559</x:f>
        <x:v>236</x:v>
      </x:c>
      <x:c r="P559" s="18" t="n">
        <x:f>J559*M559</x:f>
        <x:v>1770</x:v>
      </x:c>
      <x:c r="Q559" s="22" t="n">
        <x:f>'01 Controls'!$E$23*'02 Cargo Classes'!$M$6</x:f>
        <x:v>0.15000000000000002</x:v>
      </x:c>
      <x:c r="R559" s="22" t="n">
        <x:f>'01 Controls'!$F$23*'02 Cargo Classes'!$N$6</x:f>
        <x:v>0.08000000000000002</x:v>
      </x:c>
      <x:c r="S559" s="22" t="n">
        <x:f>'01 Controls'!$G$23*'02 Cargo Classes'!$O$6</x:f>
        <x:v>0.6</x:v>
      </x:c>
      <x:c r="T559" s="22" t="n">
        <x:f>'01 Controls'!$H$23*'02 Cargo Classes'!$P$6</x:f>
        <x:v>0.045</x:v>
      </x:c>
      <x:c r="U559" s="22" t="n">
        <x:f>SUM(Q559:T559)</x:f>
        <x:v>0.8750000000000001</x:v>
      </x:c>
      <x:c r="V559" s="18" t="n">
        <x:f>IF(U559=0,0,N559*Q559/U559)</x:f>
        <x:v>154.2857142857143</x:v>
      </x:c>
      <x:c r="W559" s="18" t="n">
        <x:f>IF(U559=0,0,P559*Q559/U559)</x:f>
        <x:v>303.42857142857144</x:v>
      </x:c>
      <x:c r="X559" s="18" t="n">
        <x:f>MAX(V559,W559*'01 Controls'!$E$12)</x:f>
        <x:v>154.2857142857143</x:v>
      </x:c>
      <x:c r="Y559" s="18" t="n">
        <x:f>IF(U559=0,0,N559*R559/U559)</x:f>
        <x:v>82.28571428571429</x:v>
      </x:c>
      <x:c r="Z559" s="18" t="n">
        <x:f>IF(U559=0,0,P559*R559/U559)</x:f>
        <x:v>161.82857142857142</x:v>
      </x:c>
      <x:c r="AA559" s="18" t="n">
        <x:f>MAX(Y559,Z559*'01 Controls'!$E$13)</x:f>
        <x:v>82.28571428571429</x:v>
      </x:c>
      <x:c r="AB559" s="18" t="n">
        <x:f>IF(U559=0,0,N559*S559/U559)</x:f>
        <x:v>617.1428571428571</x:v>
      </x:c>
      <x:c r="AC559" s="18" t="n">
        <x:f>IF(U559=0,0,P559*S559/U559)</x:f>
        <x:v>1213.7142857142856</x:v>
      </x:c>
      <x:c r="AD559" s="18" t="n">
        <x:f>MAX(AB559,AC559*'01 Controls'!$E$14)</x:f>
        <x:v>617.1428571428571</x:v>
      </x:c>
      <x:c r="AE559" s="18" t="n">
        <x:f>IF(U559=0,0,N559*T559/U559)</x:f>
        <x:v>46.28571428571428</x:v>
      </x:c>
      <x:c r="AF559" s="18" t="n">
        <x:f>IF(U559=0,0,P559*T559/U559)</x:f>
        <x:v>91.02857142857141</x:v>
      </x:c>
      <x:c r="AG559" s="18" t="n">
        <x:f>MAX(AE559,AF559*'01 Controls'!$E$15)</x:f>
        <x:v>46.28571428571428</x:v>
      </x:c>
      <x:c r="AH559" s="18" t="n">
        <x:f>SUM(V559,Y559,AB559,AE559)</x:f>
        <x:v>900</x:v>
      </x:c>
      <x:c r="AI559" s="18" t="n">
        <x:f>N559-AH559</x:f>
        <x:v>0</x:v>
      </x:c>
      <x:c r="AJ559" s="18" t="n">
        <x:f>V559*INDEX('07 Mode Capacity'!$P$6:$P$17,MATCH("AIR-"&amp;I559,'07 Mode Capacity'!$C$6:$C$17,0))</x:f>
        <x:v>31.306741895139872</x:v>
      </x:c>
      <x:c r="AK559" s="18" t="n">
        <x:f>Y559*INDEX('07 Mode Capacity'!$P$6:$P$17,MATCH("OCEAN-"&amp;I559,'07 Mode Capacity'!$C$6:$C$17,0))</x:f>
        <x:v>12.350184610101781</x:v>
      </x:c>
      <x:c r="AL559" s="18" t="n">
        <x:f>AB559*INDEX('07 Mode Capacity'!$P$6:$P$17,MATCH("LAND-"&amp;I559,'07 Mode Capacity'!$C$6:$C$17,0))</x:f>
        <x:v>236.05771325114452</x:v>
      </x:c>
      <x:c r="AM559" s="18" t="n">
        <x:f>AE559*INDEX('07 Mode Capacity'!$P$6:$P$17,MATCH("INLAND-"&amp;I559,'07 Mode Capacity'!$C$6:$C$17,0))</x:f>
        <x:v>46.28571428571428</x:v>
      </x:c>
      <x:c r="AN559" s="18" t="n">
        <x:f>SUM(AJ559:AM559)</x:f>
        <x:v>326.00035404210047</x:v>
      </x:c>
      <x:c r="AO559" s="17" t="n">
        <x:f>IF(N559=0,1,AN559/N559)</x:f>
        <x:v>0.3622226156023339</x:v>
      </x:c>
      <x:c r="AP559" s="11" t="str">
        <x:f>IF(AO559&gt;='01 Controls'!$E$16,"PASS","FAIL")</x:f>
        <x:v>FAIL</x:v>
      </x:c>
      <x:c r="AQ559" s="11" t="str">
        <x:v>UNQUANTIFIED</x:v>
      </x:c>
      <x:c r="AR559" s="11" t="str">
        <x:v>Position-class planning record; serial item and receiver open</x:v>
      </x:c>
      <x:c r="AS559" s="26"/>
      <x:c r="AT559" s="26"/>
    </x:row>
    <x:row r="560">
      <x:c r="C560" s="11" t="str">
        <x:v>C2-A-AAG-ISO-18</x:v>
      </x:c>
      <x:c r="D560" s="11" t="str">
        <x:v>C2</x:v>
      </x:c>
      <x:c r="E560" s="11" t="str">
        <x:v>Gulf–Atlantic hurricane</x:v>
      </x:c>
      <x:c r="F560" s="11" t="str">
        <x:v>A-AAG</x:v>
      </x:c>
      <x:c r="G560" s="11" t="str">
        <x:v>Austere air-access group</x:v>
      </x:c>
      <x:c r="H560" s="11" t="str">
        <x:v>ISO-18</x:v>
      </x:c>
      <x:c r="I560" s="19" t="n">
        <x:v>48</x:v>
      </x:c>
      <x:c r="J560" s="21" t="n">
        <x:v>4</x:v>
      </x:c>
      <x:c r="K560" s="18" t="n">
        <x:f>'05 Cargo Register'!K112</x:f>
        <x:v>337.5</x:v>
      </x:c>
      <x:c r="L560" s="18" t="n">
        <x:f>'05 Cargo Register'!N112</x:f>
        <x:v>23</x:v>
      </x:c>
      <x:c r="M560" s="18" t="n">
        <x:f>'05 Cargo Register'!O112</x:f>
        <x:v>607.2</x:v>
      </x:c>
      <x:c r="N560" s="18" t="n">
        <x:f>J560*K560</x:f>
        <x:v>1350</x:v>
      </x:c>
      <x:c r="O560" s="18" t="n">
        <x:f>J560*L560</x:f>
        <x:v>92</x:v>
      </x:c>
      <x:c r="P560" s="18" t="n">
        <x:f>J560*M560</x:f>
        <x:v>2428.8</x:v>
      </x:c>
      <x:c r="Q560" s="22" t="n">
        <x:f>'01 Controls'!$E$23*'02 Cargo Classes'!$M$7</x:f>
        <x:v>0.010000000000000002</x:v>
      </x:c>
      <x:c r="R560" s="22" t="n">
        <x:f>'01 Controls'!$F$23*'02 Cargo Classes'!$N$7</x:f>
        <x:v>0.2</x:v>
      </x:c>
      <x:c r="S560" s="22" t="n">
        <x:f>'01 Controls'!$G$23*'02 Cargo Classes'!$O$7</x:f>
        <x:v>0.72</x:v>
      </x:c>
      <x:c r="T560" s="22" t="n">
        <x:f>'01 Controls'!$H$23*'02 Cargo Classes'!$P$7</x:f>
        <x:v>0.12</x:v>
      </x:c>
      <x:c r="U560" s="22" t="n">
        <x:f>SUM(Q560:T560)</x:f>
        <x:v>1.0499999999999998</x:v>
      </x:c>
      <x:c r="V560" s="18" t="n">
        <x:f>IF(U560=0,0,N560*Q560/U560)</x:f>
        <x:v>12.857142857142861</x:v>
      </x:c>
      <x:c r="W560" s="18" t="n">
        <x:f>IF(U560=0,0,P560*Q560/U560)</x:f>
        <x:v>23.131428571428582</x:v>
      </x:c>
      <x:c r="X560" s="18" t="n">
        <x:f>MAX(V560,W560*'01 Controls'!$E$12)</x:f>
        <x:v>12.857142857142861</x:v>
      </x:c>
      <x:c r="Y560" s="18" t="n">
        <x:f>IF(U560=0,0,N560*R560/U560)</x:f>
        <x:v>257.14285714285717</x:v>
      </x:c>
      <x:c r="Z560" s="18" t="n">
        <x:f>IF(U560=0,0,P560*R560/U560)</x:f>
        <x:v>462.62857142857155</x:v>
      </x:c>
      <x:c r="AA560" s="18" t="n">
        <x:f>MAX(Y560,Z560*'01 Controls'!$E$13)</x:f>
        <x:v>257.14285714285717</x:v>
      </x:c>
      <x:c r="AB560" s="18" t="n">
        <x:f>IF(U560=0,0,N560*S560/U560)</x:f>
        <x:v>925.7142857142859</x:v>
      </x:c>
      <x:c r="AC560" s="18" t="n">
        <x:f>IF(U560=0,0,P560*S560/U560)</x:f>
        <x:v>1665.4628571428575</x:v>
      </x:c>
      <x:c r="AD560" s="18" t="n">
        <x:f>MAX(AB560,AC560*'01 Controls'!$E$14)</x:f>
        <x:v>925.7142857142859</x:v>
      </x:c>
      <x:c r="AE560" s="18" t="n">
        <x:f>IF(U560=0,0,N560*T560/U560)</x:f>
        <x:v>154.2857142857143</x:v>
      </x:c>
      <x:c r="AF560" s="18" t="n">
        <x:f>IF(U560=0,0,P560*T560/U560)</x:f>
        <x:v>277.5771428571429</x:v>
      </x:c>
      <x:c r="AG560" s="18" t="n">
        <x:f>MAX(AE560,AF560*'01 Controls'!$E$15)</x:f>
        <x:v>154.2857142857143</x:v>
      </x:c>
      <x:c r="AH560" s="18" t="n">
        <x:f>SUM(V560,Y560,AB560,AE560)</x:f>
        <x:v>1350</x:v>
      </x:c>
      <x:c r="AI560" s="18" t="n">
        <x:f>N560-AH560</x:f>
        <x:v>0</x:v>
      </x:c>
      <x:c r="AJ560" s="18" t="n">
        <x:f>V560*INDEX('07 Mode Capacity'!$P$6:$P$17,MATCH("AIR-"&amp;I560,'07 Mode Capacity'!$C$6:$C$17,0))</x:f>
        <x:v>3.6043156065766206</x:v>
      </x:c>
      <x:c r="AK560" s="18" t="n">
        <x:f>Y560*INDEX('07 Mode Capacity'!$P$6:$P$17,MATCH("OCEAN-"&amp;I560,'07 Mode Capacity'!$C$6:$C$17,0))</x:f>
        <x:v>22.535043467874225</x:v>
      </x:c>
      <x:c r="AL560" s="18" t="n">
        <x:f>AB560*INDEX('07 Mode Capacity'!$P$6:$P$17,MATCH("LAND-"&amp;I560,'07 Mode Capacity'!$C$6:$C$17,0))</x:f>
        <x:v>112.98145635060934</x:v>
      </x:c>
      <x:c r="AM560" s="18" t="n">
        <x:f>AE560*INDEX('07 Mode Capacity'!$P$6:$P$17,MATCH("INLAND-"&amp;I560,'07 Mode Capacity'!$C$6:$C$17,0))</x:f>
        <x:v>97.39044536857523</x:v>
      </x:c>
      <x:c r="AN560" s="18" t="n">
        <x:f>SUM(AJ560:AM560)</x:f>
        <x:v>236.51126079363542</x:v>
      </x:c>
      <x:c r="AO560" s="17" t="n">
        <x:f>IF(N560=0,1,AN560/N560)</x:f>
        <x:v>0.17519352651380402</x:v>
      </x:c>
      <x:c r="AP560" s="11" t="str">
        <x:f>IF(AO560&gt;='01 Controls'!$E$16,"PASS","FAIL")</x:f>
        <x:v>FAIL</x:v>
      </x:c>
      <x:c r="AQ560" s="11" t="str">
        <x:v>UNQUANTIFIED</x:v>
      </x:c>
      <x:c r="AR560" s="11" t="str">
        <x:v>Position-class planning record; serial item and receiver open</x:v>
      </x:c>
      <x:c r="AS560" s="26"/>
      <x:c r="AT560" s="26"/>
    </x:row>
    <x:row r="561">
      <x:c r="C561" s="11" t="str">
        <x:v>C2-A-AAG-COL-12</x:v>
      </x:c>
      <x:c r="D561" s="11" t="str">
        <x:v>C2</x:v>
      </x:c>
      <x:c r="E561" s="11" t="str">
        <x:v>Gulf–Atlantic hurricane</x:v>
      </x:c>
      <x:c r="F561" s="11" t="str">
        <x:v>A-AAG</x:v>
      </x:c>
      <x:c r="G561" s="11" t="str">
        <x:v>Austere air-access group</x:v>
      </x:c>
      <x:c r="H561" s="11" t="str">
        <x:v>COL-12</x:v>
      </x:c>
      <x:c r="I561" s="19" t="n">
        <x:v>24</x:v>
      </x:c>
      <x:c r="J561" s="21" t="n">
        <x:v>4</x:v>
      </x:c>
      <x:c r="K561" s="18" t="n">
        <x:f>'05 Cargo Register'!K113</x:f>
        <x:v>84.375</x:v>
      </x:c>
      <x:c r="L561" s="18" t="n">
        <x:f>'05 Cargo Register'!N113</x:f>
        <x:v>9</x:v>
      </x:c>
      <x:c r="M561" s="18" t="n">
        <x:f>'05 Cargo Register'!O113</x:f>
        <x:v>237.60000000000002</x:v>
      </x:c>
      <x:c r="N561" s="18" t="n">
        <x:f>J561*K561</x:f>
        <x:v>337.5</x:v>
      </x:c>
      <x:c r="O561" s="18" t="n">
        <x:f>J561*L561</x:f>
        <x:v>36</x:v>
      </x:c>
      <x:c r="P561" s="18" t="n">
        <x:f>J561*M561</x:f>
        <x:v>950.4000000000001</x:v>
      </x:c>
      <x:c r="Q561" s="22" t="n">
        <x:f>'01 Controls'!$E$23*'02 Cargo Classes'!$M$8</x:f>
        <x:v>0.1</x:v>
      </x:c>
      <x:c r="R561" s="22" t="n">
        <x:f>'01 Controls'!$F$23*'02 Cargo Classes'!$N$8</x:f>
        <x:v>0.13999999999999999</x:v>
      </x:c>
      <x:c r="S561" s="22" t="n">
        <x:f>'01 Controls'!$G$23*'02 Cargo Classes'!$O$8</x:f>
        <x:v>0.72</x:v>
      </x:c>
      <x:c r="T561" s="22" t="n">
        <x:f>'01 Controls'!$H$23*'02 Cargo Classes'!$P$8</x:f>
        <x:v>0.03</x:v>
      </x:c>
      <x:c r="U561" s="22" t="n">
        <x:f>SUM(Q561:T561)</x:f>
        <x:v>0.99</x:v>
      </x:c>
      <x:c r="V561" s="18" t="n">
        <x:f>IF(U561=0,0,N561*Q561/U561)</x:f>
        <x:v>34.09090909090909</x:v>
      </x:c>
      <x:c r="W561" s="18" t="n">
        <x:f>IF(U561=0,0,P561*Q561/U561)</x:f>
        <x:v>96.00000000000003</x:v>
      </x:c>
      <x:c r="X561" s="18" t="n">
        <x:f>MAX(V561,W561*'01 Controls'!$E$12)</x:f>
        <x:v>34.09090909090909</x:v>
      </x:c>
      <x:c r="Y561" s="18" t="n">
        <x:f>IF(U561=0,0,N561*R561/U561)</x:f>
        <x:v>47.72727272727272</x:v>
      </x:c>
      <x:c r="Z561" s="18" t="n">
        <x:f>IF(U561=0,0,P561*R561/U561)</x:f>
        <x:v>134.4</x:v>
      </x:c>
      <x:c r="AA561" s="18" t="n">
        <x:f>MAX(Y561,Z561*'01 Controls'!$E$13)</x:f>
        <x:v>47.72727272727272</x:v>
      </x:c>
      <x:c r="AB561" s="18" t="n">
        <x:f>IF(U561=0,0,N561*S561/U561)</x:f>
        <x:v>245.45454545454547</x:v>
      </x:c>
      <x:c r="AC561" s="18" t="n">
        <x:f>IF(U561=0,0,P561*S561/U561)</x:f>
        <x:v>691.2</x:v>
      </x:c>
      <x:c r="AD561" s="18" t="n">
        <x:f>MAX(AB561,AC561*'01 Controls'!$E$14)</x:f>
        <x:v>245.45454545454547</x:v>
      </x:c>
      <x:c r="AE561" s="18" t="n">
        <x:f>IF(U561=0,0,N561*T561/U561)</x:f>
        <x:v>10.227272727272727</x:v>
      </x:c>
      <x:c r="AF561" s="18" t="n">
        <x:f>IF(U561=0,0,P561*T561/U561)</x:f>
        <x:v>28.8</x:v>
      </x:c>
      <x:c r="AG561" s="18" t="n">
        <x:f>MAX(AE561,AF561*'01 Controls'!$E$15)</x:f>
        <x:v>10.227272727272727</x:v>
      </x:c>
      <x:c r="AH561" s="18" t="n">
        <x:f>SUM(V561,Y561,AB561,AE561)</x:f>
        <x:v>337.5</x:v>
      </x:c>
      <x:c r="AI561" s="18" t="n">
        <x:f>N561-AH561</x:f>
        <x:v>0</x:v>
      </x:c>
      <x:c r="AJ561" s="18" t="n">
        <x:f>V561*INDEX('07 Mode Capacity'!$P$6:$P$17,MATCH("AIR-"&amp;I561,'07 Mode Capacity'!$C$6:$C$17,0))</x:f>
        <x:v>6.917525039961461</x:v>
      </x:c>
      <x:c r="AK561" s="18" t="n">
        <x:f>Y561*INDEX('07 Mode Capacity'!$P$6:$P$17,MATCH("OCEAN-"&amp;I561,'07 Mode Capacity'!$C$6:$C$17,0))</x:f>
        <x:v>7.163340978870586</x:v>
      </x:c>
      <x:c r="AL561" s="18" t="n">
        <x:f>AB561*INDEX('07 Mode Capacity'!$P$6:$P$17,MATCH("LAND-"&amp;I561,'07 Mode Capacity'!$C$6:$C$17,0))</x:f>
        <x:v>93.8865904976143</x:v>
      </x:c>
      <x:c r="AM561" s="18" t="n">
        <x:f>AE561*INDEX('07 Mode Capacity'!$P$6:$P$17,MATCH("INLAND-"&amp;I561,'07 Mode Capacity'!$C$6:$C$17,0))</x:f>
        <x:v>10.227272727272727</x:v>
      </x:c>
      <x:c r="AN561" s="18" t="n">
        <x:f>SUM(AJ561:AM561)</x:f>
        <x:v>118.19472924371908</x:v>
      </x:c>
      <x:c r="AO561" s="17" t="n">
        <x:f>IF(N561=0,1,AN561/N561)</x:f>
        <x:v>0.35020660516657504</x:v>
      </x:c>
      <x:c r="AP561" s="11" t="str">
        <x:f>IF(AO561&gt;='01 Controls'!$E$16,"PASS","FAIL")</x:f>
        <x:v>FAIL</x:v>
      </x:c>
      <x:c r="AQ561" s="11" t="str">
        <x:v>UNQUANTIFIED</x:v>
      </x:c>
      <x:c r="AR561" s="11" t="str">
        <x:v>Position-class planning record; serial item and receiver open</x:v>
      </x:c>
      <x:c r="AS561" s="26"/>
      <x:c r="AT561" s="26"/>
    </x:row>
    <x:row r="562">
      <x:c r="C562" s="11" t="str">
        <x:v>C2-A-AAG-BAT-22</x:v>
      </x:c>
      <x:c r="D562" s="11" t="str">
        <x:v>C2</x:v>
      </x:c>
      <x:c r="E562" s="11" t="str">
        <x:v>Gulf–Atlantic hurricane</x:v>
      </x:c>
      <x:c r="F562" s="11" t="str">
        <x:v>A-AAG</x:v>
      </x:c>
      <x:c r="G562" s="11" t="str">
        <x:v>Austere air-access group</x:v>
      </x:c>
      <x:c r="H562" s="11" t="str">
        <x:v>BAT-22</x:v>
      </x:c>
      <x:c r="I562" s="19" t="n">
        <x:v>48</x:v>
      </x:c>
      <x:c r="J562" s="21" t="n">
        <x:v>4</x:v>
      </x:c>
      <x:c r="K562" s="18" t="n">
        <x:f>'05 Cargo Register'!K114</x:f>
        <x:v>225</x:v>
      </x:c>
      <x:c r="L562" s="18" t="n">
        <x:f>'05 Cargo Register'!N114</x:f>
        <x:v>13</x:v>
      </x:c>
      <x:c r="M562" s="18" t="n">
        <x:f>'05 Cargo Register'!O114</x:f>
        <x:v>343.20000000000005</x:v>
      </x:c>
      <x:c r="N562" s="18" t="n">
        <x:f>J562*K562</x:f>
        <x:v>900</x:v>
      </x:c>
      <x:c r="O562" s="18" t="n">
        <x:f>J562*L562</x:f>
        <x:v>52</x:v>
      </x:c>
      <x:c r="P562" s="18" t="n">
        <x:f>J562*M562</x:f>
        <x:v>1372.8000000000002</x:v>
      </x:c>
      <x:c r="Q562" s="22" t="n">
        <x:f>'01 Controls'!$E$23*'02 Cargo Classes'!$M$9</x:f>
        <x:v>0</x:v>
      </x:c>
      <x:c r="R562" s="22" t="n">
        <x:f>'01 Controls'!$F$23*'02 Cargo Classes'!$N$9</x:f>
        <x:v>0.2</x:v>
      </x:c>
      <x:c r="S562" s="22" t="n">
        <x:f>'01 Controls'!$G$23*'02 Cargo Classes'!$O$9</x:f>
        <x:v>0.6</x:v>
      </x:c>
      <x:c r="T562" s="22" t="n">
        <x:f>'01 Controls'!$H$23*'02 Cargo Classes'!$P$9</x:f>
        <x:v>0.075</x:v>
      </x:c>
      <x:c r="U562" s="22" t="n">
        <x:f>SUM(Q562:T562)</x:f>
        <x:v>0.875</x:v>
      </x:c>
      <x:c r="V562" s="18" t="n">
        <x:f>IF(U562=0,0,N562*Q562/U562)</x:f>
        <x:v>0</x:v>
      </x:c>
      <x:c r="W562" s="18" t="n">
        <x:f>IF(U562=0,0,P562*Q562/U562)</x:f>
        <x:v>0</x:v>
      </x:c>
      <x:c r="X562" s="18" t="n">
        <x:f>MAX(V562,W562*'01 Controls'!$E$12)</x:f>
        <x:v>0</x:v>
      </x:c>
      <x:c r="Y562" s="18" t="n">
        <x:f>IF(U562=0,0,N562*R562/U562)</x:f>
        <x:v>205.71428571428572</x:v>
      </x:c>
      <x:c r="Z562" s="18" t="n">
        <x:f>IF(U562=0,0,P562*R562/U562)</x:f>
        <x:v>313.7828571428572</x:v>
      </x:c>
      <x:c r="AA562" s="18" t="n">
        <x:f>MAX(Y562,Z562*'01 Controls'!$E$13)</x:f>
        <x:v>205.71428571428572</x:v>
      </x:c>
      <x:c r="AB562" s="18" t="n">
        <x:f>IF(U562=0,0,N562*S562/U562)</x:f>
        <x:v>617.1428571428571</x:v>
      </x:c>
      <x:c r="AC562" s="18" t="n">
        <x:f>IF(U562=0,0,P562*S562/U562)</x:f>
        <x:v>941.3485714285715</x:v>
      </x:c>
      <x:c r="AD562" s="18" t="n">
        <x:f>MAX(AB562,AC562*'01 Controls'!$E$14)</x:f>
        <x:v>617.1428571428571</x:v>
      </x:c>
      <x:c r="AE562" s="18" t="n">
        <x:f>IF(U562=0,0,N562*T562/U562)</x:f>
        <x:v>77.14285714285714</x:v>
      </x:c>
      <x:c r="AF562" s="18" t="n">
        <x:f>IF(U562=0,0,P562*T562/U562)</x:f>
        <x:v>117.66857142857144</x:v>
      </x:c>
      <x:c r="AG562" s="18" t="n">
        <x:f>MAX(AE562,AF562*'01 Controls'!$E$15)</x:f>
        <x:v>77.14285714285714</x:v>
      </x:c>
      <x:c r="AH562" s="18" t="n">
        <x:f>SUM(V562,Y562,AB562,AE562)</x:f>
        <x:v>900</x:v>
      </x:c>
      <x:c r="AI562" s="18" t="n">
        <x:f>N562-AH562</x:f>
        <x:v>0</x:v>
      </x:c>
      <x:c r="AJ562" s="18" t="n">
        <x:f>V562*INDEX('07 Mode Capacity'!$P$6:$P$17,MATCH("AIR-"&amp;I562,'07 Mode Capacity'!$C$6:$C$17,0))</x:f>
        <x:v>0</x:v>
      </x:c>
      <x:c r="AK562" s="18" t="n">
        <x:f>Y562*INDEX('07 Mode Capacity'!$P$6:$P$17,MATCH("OCEAN-"&amp;I562,'07 Mode Capacity'!$C$6:$C$17,0))</x:f>
        <x:v>18.02803477429938</x:v>
      </x:c>
      <x:c r="AL562" s="18" t="n">
        <x:f>AB562*INDEX('07 Mode Capacity'!$P$6:$P$17,MATCH("LAND-"&amp;I562,'07 Mode Capacity'!$C$6:$C$17,0))</x:f>
        <x:v>75.32097090040621</x:v>
      </x:c>
      <x:c r="AM562" s="18" t="n">
        <x:f>AE562*INDEX('07 Mode Capacity'!$P$6:$P$17,MATCH("INLAND-"&amp;I562,'07 Mode Capacity'!$C$6:$C$17,0))</x:f>
        <x:v>48.69522268428761</x:v>
      </x:c>
      <x:c r="AN562" s="18" t="n">
        <x:f>SUM(AJ562:AM562)</x:f>
        <x:v>142.0442283589932</x:v>
      </x:c>
      <x:c r="AO562" s="17" t="n">
        <x:f>IF(N562=0,1,AN562/N562)</x:f>
        <x:v>0.15782692039888133</x:v>
      </x:c>
      <x:c r="AP562" s="11" t="str">
        <x:f>IF(AO562&gt;='01 Controls'!$E$16,"PASS","FAIL")</x:f>
        <x:v>FAIL</x:v>
      </x:c>
      <x:c r="AQ562" s="11" t="str">
        <x:v>UNQUANTIFIED</x:v>
      </x:c>
      <x:c r="AR562" s="11" t="str">
        <x:v>Position-class planning record; serial item and receiver open</x:v>
      </x:c>
      <x:c r="AS562" s="26"/>
      <x:c r="AT562" s="26"/>
    </x:row>
    <x:row r="563">
      <x:c r="C563" s="11" t="str">
        <x:v>C2-A-AAG-TNK-20</x:v>
      </x:c>
      <x:c r="D563" s="11" t="str">
        <x:v>C2</x:v>
      </x:c>
      <x:c r="E563" s="11" t="str">
        <x:v>Gulf–Atlantic hurricane</x:v>
      </x:c>
      <x:c r="F563" s="11" t="str">
        <x:v>A-AAG</x:v>
      </x:c>
      <x:c r="G563" s="11" t="str">
        <x:v>Austere air-access group</x:v>
      </x:c>
      <x:c r="H563" s="11" t="str">
        <x:v>TNK-20</x:v>
      </x:c>
      <x:c r="I563" s="19" t="n">
        <x:v>48</x:v>
      </x:c>
      <x:c r="J563" s="21" t="n">
        <x:v>4</x:v>
      </x:c>
      <x:c r="K563" s="18" t="n">
        <x:f>'05 Cargo Register'!K115</x:f>
        <x:v>281.25</x:v>
      </x:c>
      <x:c r="L563" s="18" t="n">
        <x:f>'05 Cargo Register'!N115</x:f>
        <x:v>17</x:v>
      </x:c>
      <x:c r="M563" s="18" t="n">
        <x:f>'05 Cargo Register'!O115</x:f>
        <x:v>361.25</x:v>
      </x:c>
      <x:c r="N563" s="18" t="n">
        <x:f>J563*K563</x:f>
        <x:v>1125</x:v>
      </x:c>
      <x:c r="O563" s="18" t="n">
        <x:f>J563*L563</x:f>
        <x:v>68</x:v>
      </x:c>
      <x:c r="P563" s="18" t="n">
        <x:f>J563*M563</x:f>
        <x:v>1445</x:v>
      </x:c>
      <x:c r="Q563" s="22" t="n">
        <x:f>'01 Controls'!$E$23*'02 Cargo Classes'!$M$10</x:f>
        <x:v>0</x:v>
      </x:c>
      <x:c r="R563" s="22" t="n">
        <x:f>'01 Controls'!$F$23*'02 Cargo Classes'!$N$10</x:f>
        <x:v>0.24</x:v>
      </x:c>
      <x:c r="S563" s="22" t="n">
        <x:f>'01 Controls'!$G$23*'02 Cargo Classes'!$O$10</x:f>
        <x:v>0.6</x:v>
      </x:c>
      <x:c r="T563" s="22" t="n">
        <x:f>'01 Controls'!$H$23*'02 Cargo Classes'!$P$10</x:f>
        <x:v>0.15</x:v>
      </x:c>
      <x:c r="U563" s="22" t="n">
        <x:f>SUM(Q563:T563)</x:f>
        <x:v>0.99</x:v>
      </x:c>
      <x:c r="V563" s="18" t="n">
        <x:f>IF(U563=0,0,N563*Q563/U563)</x:f>
        <x:v>0</x:v>
      </x:c>
      <x:c r="W563" s="18" t="n">
        <x:f>IF(U563=0,0,P563*Q563/U563)</x:f>
        <x:v>0</x:v>
      </x:c>
      <x:c r="X563" s="18" t="n">
        <x:f>MAX(V563,W563*'01 Controls'!$E$12)</x:f>
        <x:v>0</x:v>
      </x:c>
      <x:c r="Y563" s="18" t="n">
        <x:f>IF(U563=0,0,N563*R563/U563)</x:f>
        <x:v>272.72727272727275</x:v>
      </x:c>
      <x:c r="Z563" s="18" t="n">
        <x:f>IF(U563=0,0,P563*R563/U563)</x:f>
        <x:v>350.3030303030303</x:v>
      </x:c>
      <x:c r="AA563" s="18" t="n">
        <x:f>MAX(Y563,Z563*'01 Controls'!$E$13)</x:f>
        <x:v>272.72727272727275</x:v>
      </x:c>
      <x:c r="AB563" s="18" t="n">
        <x:f>IF(U563=0,0,N563*S563/U563)</x:f>
        <x:v>681.8181818181819</x:v>
      </x:c>
      <x:c r="AC563" s="18" t="n">
        <x:f>IF(U563=0,0,P563*S563/U563)</x:f>
        <x:v>875.7575757575758</x:v>
      </x:c>
      <x:c r="AD563" s="18" t="n">
        <x:f>MAX(AB563,AC563*'01 Controls'!$E$14)</x:f>
        <x:v>681.8181818181819</x:v>
      </x:c>
      <x:c r="AE563" s="18" t="n">
        <x:f>IF(U563=0,0,N563*T563/U563)</x:f>
        <x:v>170.45454545454547</x:v>
      </x:c>
      <x:c r="AF563" s="18" t="n">
        <x:f>IF(U563=0,0,P563*T563/U563)</x:f>
        <x:v>218.93939393939394</x:v>
      </x:c>
      <x:c r="AG563" s="18" t="n">
        <x:f>MAX(AE563,AF563*'01 Controls'!$E$15)</x:f>
        <x:v>170.45454545454547</x:v>
      </x:c>
      <x:c r="AH563" s="18" t="n">
        <x:f>SUM(V563,Y563,AB563,AE563)</x:f>
        <x:v>1125</x:v>
      </x:c>
      <x:c r="AI563" s="18" t="n">
        <x:f>N563-AH563</x:f>
        <x:v>0</x:v>
      </x:c>
      <x:c r="AJ563" s="18" t="n">
        <x:f>V563*INDEX('07 Mode Capacity'!$P$6:$P$17,MATCH("AIR-"&amp;I563,'07 Mode Capacity'!$C$6:$C$17,0))</x:f>
        <x:v>0</x:v>
      </x:c>
      <x:c r="AK563" s="18" t="n">
        <x:f>Y563*INDEX('07 Mode Capacity'!$P$6:$P$17,MATCH("OCEAN-"&amp;I563,'07 Mode Capacity'!$C$6:$C$17,0))</x:f>
        <x:v>23.90080367804842</x:v>
      </x:c>
      <x:c r="AL563" s="18" t="n">
        <x:f>AB563*INDEX('07 Mode Capacity'!$P$6:$P$17,MATCH("LAND-"&amp;I563,'07 Mode Capacity'!$C$6:$C$17,0))</x:f>
        <x:v>83.21445648719121</x:v>
      </x:c>
      <x:c r="AM563" s="18" t="n">
        <x:f>AE563*INDEX('07 Mode Capacity'!$P$6:$P$17,MATCH("INLAND-"&amp;I563,'07 Mode Capacity'!$C$6:$C$17,0))</x:f>
        <x:v>107.59676729482743</x:v>
      </x:c>
      <x:c r="AN563" s="18" t="n">
        <x:f>SUM(AJ563:AM563)</x:f>
        <x:v>214.71202746006708</x:v>
      </x:c>
      <x:c r="AO563" s="17" t="n">
        <x:f>IF(N563=0,1,AN563/N563)</x:f>
        <x:v>0.19085513552005962</x:v>
      </x:c>
      <x:c r="AP563" s="11" t="str">
        <x:f>IF(AO563&gt;='01 Controls'!$E$16,"PASS","FAIL")</x:f>
        <x:v>FAIL</x:v>
      </x:c>
      <x:c r="AQ563" s="11" t="str">
        <x:v>UNQUANTIFIED</x:v>
      </x:c>
      <x:c r="AR563" s="11" t="str">
        <x:v>Position-class planning record; serial item and receiver open</x:v>
      </x:c>
      <x:c r="AS563" s="26"/>
      <x:c r="AT563" s="26"/>
    </x:row>
    <x:row r="564">
      <x:c r="C564" s="11" t="str">
        <x:v>C2-A-AAG-FLR-24</x:v>
      </x:c>
      <x:c r="D564" s="11" t="str">
        <x:v>C2</x:v>
      </x:c>
      <x:c r="E564" s="11" t="str">
        <x:v>Gulf–Atlantic hurricane</x:v>
      </x:c>
      <x:c r="F564" s="11" t="str">
        <x:v>A-AAG</x:v>
      </x:c>
      <x:c r="G564" s="11" t="str">
        <x:v>Austere air-access group</x:v>
      </x:c>
      <x:c r="H564" s="11" t="str">
        <x:v>FLR-24</x:v>
      </x:c>
      <x:c r="I564" s="19" t="n">
        <x:v>48</x:v>
      </x:c>
      <x:c r="J564" s="21" t="n">
        <x:v>4</x:v>
      </x:c>
      <x:c r="K564" s="18" t="n">
        <x:f>'05 Cargo Register'!K116</x:f>
        <x:v>421.875</x:v>
      </x:c>
      <x:c r="L564" s="18" t="n">
        <x:f>'05 Cargo Register'!N116</x:f>
        <x:v>21</x:v>
      </x:c>
      <x:c r="M564" s="18" t="n">
        <x:f>'05 Cargo Register'!O116</x:f>
        <x:v>672</x:v>
      </x:c>
      <x:c r="N564" s="18" t="n">
        <x:f>J564*K564</x:f>
        <x:v>1687.5</x:v>
      </x:c>
      <x:c r="O564" s="18" t="n">
        <x:f>J564*L564</x:f>
        <x:v>84</x:v>
      </x:c>
      <x:c r="P564" s="18" t="n">
        <x:f>J564*M564</x:f>
        <x:v>2688</x:v>
      </x:c>
      <x:c r="Q564" s="22" t="n">
        <x:f>'01 Controls'!$E$23*'02 Cargo Classes'!$M$11</x:f>
        <x:v>0</x:v>
      </x:c>
      <x:c r="R564" s="22" t="n">
        <x:f>'01 Controls'!$F$23*'02 Cargo Classes'!$N$11</x:f>
        <x:v>0.24</x:v>
      </x:c>
      <x:c r="S564" s="22" t="n">
        <x:f>'01 Controls'!$G$23*'02 Cargo Classes'!$O$11</x:f>
        <x:v>0.6</x:v>
      </x:c>
      <x:c r="T564" s="22" t="n">
        <x:f>'01 Controls'!$H$23*'02 Cargo Classes'!$P$11</x:f>
        <x:v>0.12</x:v>
      </x:c>
      <x:c r="U564" s="22" t="n">
        <x:f>SUM(Q564:T564)</x:f>
        <x:v>0.96</x:v>
      </x:c>
      <x:c r="V564" s="18" t="n">
        <x:f>IF(U564=0,0,N564*Q564/U564)</x:f>
        <x:v>0</x:v>
      </x:c>
      <x:c r="W564" s="18" t="n">
        <x:f>IF(U564=0,0,P564*Q564/U564)</x:f>
        <x:v>0</x:v>
      </x:c>
      <x:c r="X564" s="18" t="n">
        <x:f>MAX(V564,W564*'01 Controls'!$E$12)</x:f>
        <x:v>0</x:v>
      </x:c>
      <x:c r="Y564" s="18" t="n">
        <x:f>IF(U564=0,0,N564*R564/U564)</x:f>
        <x:v>421.875</x:v>
      </x:c>
      <x:c r="Z564" s="18" t="n">
        <x:f>IF(U564=0,0,P564*R564/U564)</x:f>
        <x:v>672</x:v>
      </x:c>
      <x:c r="AA564" s="18" t="n">
        <x:f>MAX(Y564,Z564*'01 Controls'!$E$13)</x:f>
        <x:v>421.875</x:v>
      </x:c>
      <x:c r="AB564" s="18" t="n">
        <x:f>IF(U564=0,0,N564*S564/U564)</x:f>
        <x:v>1054.6875</x:v>
      </x:c>
      <x:c r="AC564" s="18" t="n">
        <x:f>IF(U564=0,0,P564*S564/U564)</x:f>
        <x:v>1680</x:v>
      </x:c>
      <x:c r="AD564" s="18" t="n">
        <x:f>MAX(AB564,AC564*'01 Controls'!$E$14)</x:f>
        <x:v>1054.6875</x:v>
      </x:c>
      <x:c r="AE564" s="18" t="n">
        <x:f>IF(U564=0,0,N564*T564/U564)</x:f>
        <x:v>210.9375</x:v>
      </x:c>
      <x:c r="AF564" s="18" t="n">
        <x:f>IF(U564=0,0,P564*T564/U564)</x:f>
        <x:v>336</x:v>
      </x:c>
      <x:c r="AG564" s="18" t="n">
        <x:f>MAX(AE564,AF564*'01 Controls'!$E$15)</x:f>
        <x:v>210.9375</x:v>
      </x:c>
      <x:c r="AH564" s="18" t="n">
        <x:f>SUM(V564,Y564,AB564,AE564)</x:f>
        <x:v>1687.5</x:v>
      </x:c>
      <x:c r="AI564" s="18" t="n">
        <x:f>N564-AH564</x:f>
        <x:v>0</x:v>
      </x:c>
      <x:c r="AJ564" s="18" t="n">
        <x:f>V564*INDEX('07 Mode Capacity'!$P$6:$P$17,MATCH("AIR-"&amp;I564,'07 Mode Capacity'!$C$6:$C$17,0))</x:f>
        <x:v>0</x:v>
      </x:c>
      <x:c r="AK564" s="18" t="n">
        <x:f>Y564*INDEX('07 Mode Capacity'!$P$6:$P$17,MATCH("OCEAN-"&amp;I564,'07 Mode Capacity'!$C$6:$C$17,0))</x:f>
        <x:v>36.97155568948114</x:v>
      </x:c>
      <x:c r="AL564" s="18" t="n">
        <x:f>AB564*INDEX('07 Mode Capacity'!$P$6:$P$17,MATCH("LAND-"&amp;I564,'07 Mode Capacity'!$C$6:$C$17,0))</x:f>
        <x:v>128.7223623786239</x:v>
      </x:c>
      <x:c r="AM564" s="18" t="n">
        <x:f>AE564*INDEX('07 Mode Capacity'!$P$6:$P$17,MATCH("INLAND-"&amp;I564,'07 Mode Capacity'!$C$6:$C$17,0))</x:f>
        <x:v>133.15099952734892</x:v>
      </x:c>
      <x:c r="AN564" s="18" t="n">
        <x:f>SUM(AJ564:AM564)</x:f>
        <x:v>298.8449175954539</x:v>
      </x:c>
      <x:c r="AO564" s="17" t="n">
        <x:f>IF(N564=0,1,AN564/N564)</x:f>
        <x:v>0.17709328450100972</x:v>
      </x:c>
      <x:c r="AP564" s="11" t="str">
        <x:f>IF(AO564&gt;='01 Controls'!$E$16,"PASS","FAIL")</x:f>
        <x:v>FAIL</x:v>
      </x:c>
      <x:c r="AQ564" s="11" t="str">
        <x:v>UNQUANTIFIED</x:v>
      </x:c>
      <x:c r="AR564" s="11" t="str">
        <x:v>Position-class planning record; serial item and receiver open</x:v>
      </x:c>
      <x:c r="AS564" s="26"/>
      <x:c r="AT564" s="26"/>
    </x:row>
    <x:row r="565">
      <x:c r="C565" s="11" t="str">
        <x:v>C2-A-AAG-ROL-30</x:v>
      </x:c>
      <x:c r="D565" s="11" t="str">
        <x:v>C2</x:v>
      </x:c>
      <x:c r="E565" s="11" t="str">
        <x:v>Gulf–Atlantic hurricane</x:v>
      </x:c>
      <x:c r="F565" s="11" t="str">
        <x:v>A-AAG</x:v>
      </x:c>
      <x:c r="G565" s="11" t="str">
        <x:v>Austere air-access group</x:v>
      </x:c>
      <x:c r="H565" s="11" t="str">
        <x:v>ROL-30</x:v>
      </x:c>
      <x:c r="I565" s="19" t="n">
        <x:v>48</x:v>
      </x:c>
      <x:c r="J565" s="21" t="n">
        <x:v>4</x:v>
      </x:c>
      <x:c r="K565" s="18" t="n">
        <x:f>'05 Cargo Register'!K117</x:f>
        <x:v>506.25</x:v>
      </x:c>
      <x:c r="L565" s="18" t="n">
        <x:f>'05 Cargo Register'!N117</x:f>
        <x:v>22</x:v>
      </x:c>
      <x:c r="M565" s="18" t="n">
        <x:f>'05 Cargo Register'!O117</x:f>
        <x:v>1402.5</x:v>
      </x:c>
      <x:c r="N565" s="18" t="n">
        <x:f>J565*K565</x:f>
        <x:v>2025</x:v>
      </x:c>
      <x:c r="O565" s="18" t="n">
        <x:f>J565*L565</x:f>
        <x:v>88</x:v>
      </x:c>
      <x:c r="P565" s="18" t="n">
        <x:f>J565*M565</x:f>
        <x:v>5610</x:v>
      </x:c>
      <x:c r="Q565" s="22" t="n">
        <x:f>'01 Controls'!$E$23*'02 Cargo Classes'!$M$12</x:f>
        <x:v>0</x:v>
      </x:c>
      <x:c r="R565" s="22" t="n">
        <x:f>'01 Controls'!$F$23*'02 Cargo Classes'!$N$12</x:f>
        <x:v>0.2</x:v>
      </x:c>
      <x:c r="S565" s="22" t="n">
        <x:f>'01 Controls'!$G$23*'02 Cargo Classes'!$O$12</x:f>
        <x:v>0.8999999999999999</x:v>
      </x:c>
      <x:c r="T565" s="22" t="n">
        <x:f>'01 Controls'!$H$23*'02 Cargo Classes'!$P$12</x:f>
        <x:v>0.09</x:v>
      </x:c>
      <x:c r="U565" s="22" t="n">
        <x:f>SUM(Q565:T565)</x:f>
        <x:v>1.19</x:v>
      </x:c>
      <x:c r="V565" s="18" t="n">
        <x:f>IF(U565=0,0,N565*Q565/U565)</x:f>
        <x:v>0</x:v>
      </x:c>
      <x:c r="W565" s="18" t="n">
        <x:f>IF(U565=0,0,P565*Q565/U565)</x:f>
        <x:v>0</x:v>
      </x:c>
      <x:c r="X565" s="18" t="n">
        <x:f>MAX(V565,W565*'01 Controls'!$E$12)</x:f>
        <x:v>0</x:v>
      </x:c>
      <x:c r="Y565" s="18" t="n">
        <x:f>IF(U565=0,0,N565*R565/U565)</x:f>
        <x:v>340.33613445378154</x:v>
      </x:c>
      <x:c r="Z565" s="18" t="n">
        <x:f>IF(U565=0,0,P565*R565/U565)</x:f>
        <x:v>942.8571428571429</x:v>
      </x:c>
      <x:c r="AA565" s="18" t="n">
        <x:f>MAX(Y565,Z565*'01 Controls'!$E$13)</x:f>
        <x:v>340.33613445378154</x:v>
      </x:c>
      <x:c r="AB565" s="18" t="n">
        <x:f>IF(U565=0,0,N565*S565/U565)</x:f>
        <x:v>1531.5126050420167</x:v>
      </x:c>
      <x:c r="AC565" s="18" t="n">
        <x:f>IF(U565=0,0,P565*S565/U565)</x:f>
        <x:v>4242.857142857142</x:v>
      </x:c>
      <x:c r="AD565" s="18" t="n">
        <x:f>MAX(AB565,AC565*'01 Controls'!$E$14)</x:f>
        <x:v>1531.5126050420167</x:v>
      </x:c>
      <x:c r="AE565" s="18" t="n">
        <x:f>IF(U565=0,0,N565*T565/U565)</x:f>
        <x:v>153.1512605042017</x:v>
      </x:c>
      <x:c r="AF565" s="18" t="n">
        <x:f>IF(U565=0,0,P565*T565/U565)</x:f>
        <x:v>424.2857142857143</x:v>
      </x:c>
      <x:c r="AG565" s="18" t="n">
        <x:f>MAX(AE565,AF565*'01 Controls'!$E$15)</x:f>
        <x:v>153.1512605042017</x:v>
      </x:c>
      <x:c r="AH565" s="18" t="n">
        <x:f>SUM(V565,Y565,AB565,AE565)</x:f>
        <x:v>2025</x:v>
      </x:c>
      <x:c r="AI565" s="18" t="n">
        <x:f>N565-AH565</x:f>
        <x:v>0</x:v>
      </x:c>
      <x:c r="AJ565" s="18" t="n">
        <x:f>V565*INDEX('07 Mode Capacity'!$P$6:$P$17,MATCH("AIR-"&amp;I565,'07 Mode Capacity'!$C$6:$C$17,0))</x:f>
        <x:v>0</x:v>
      </x:c>
      <x:c r="AK565" s="18" t="n">
        <x:f>Y565*INDEX('07 Mode Capacity'!$P$6:$P$17,MATCH("OCEAN-"&amp;I565,'07 Mode Capacity'!$C$6:$C$17,0))</x:f>
        <x:v>29.825792825127646</x:v>
      </x:c>
      <x:c r="AL565" s="18" t="n">
        <x:f>AB565*INDEX('07 Mode Capacity'!$P$6:$P$17,MATCH("LAND-"&amp;I565,'07 Mode Capacity'!$C$6:$C$17,0))</x:f>
        <x:v>186.91785058005217</x:v>
      </x:c>
      <x:c r="AM565" s="18" t="n">
        <x:f>AE565*INDEX('07 Mode Capacity'!$P$6:$P$17,MATCH("INLAND-"&amp;I565,'07 Mode Capacity'!$C$6:$C$17,0))</x:f>
        <x:v>96.67433915262983</x:v>
      </x:c>
      <x:c r="AN565" s="18" t="n">
        <x:f>SUM(AJ565:AM565)</x:f>
        <x:v>313.41798255780964</x:v>
      </x:c>
      <x:c r="AO565" s="17" t="n">
        <x:f>IF(N565=0,1,AN565/N565)</x:f>
        <x:v>0.15477431237422698</x:v>
      </x:c>
      <x:c r="AP565" s="11" t="str">
        <x:f>IF(AO565&gt;='01 Controls'!$E$16,"PASS","FAIL")</x:f>
        <x:v>FAIL</x:v>
      </x:c>
      <x:c r="AQ565" s="11" t="str">
        <x:v>UNQUANTIFIED</x:v>
      </x:c>
      <x:c r="AR565" s="11" t="str">
        <x:v>Position-class planning record; serial item and receiver open</x:v>
      </x:c>
      <x:c r="AS565" s="26"/>
      <x:c r="AT565" s="26"/>
    </x:row>
    <x:row r="566">
      <x:c r="C566" s="11" t="str">
        <x:v>C2-A-AAG-LIN-18</x:v>
      </x:c>
      <x:c r="D566" s="11" t="str">
        <x:v>C2</x:v>
      </x:c>
      <x:c r="E566" s="11" t="str">
        <x:v>Gulf–Atlantic hurricane</x:v>
      </x:c>
      <x:c r="F566" s="11" t="str">
        <x:v>A-AAG</x:v>
      </x:c>
      <x:c r="G566" s="11" t="str">
        <x:v>Austere air-access group</x:v>
      </x:c>
      <x:c r="H566" s="11" t="str">
        <x:v>LIN-18</x:v>
      </x:c>
      <x:c r="I566" s="19" t="n">
        <x:v>72</x:v>
      </x:c>
      <x:c r="J566" s="21" t="n">
        <x:v>4</x:v>
      </x:c>
      <x:c r="K566" s="18" t="n">
        <x:f>'05 Cargo Register'!K118</x:f>
        <x:v>112.5</x:v>
      </x:c>
      <x:c r="L566" s="18" t="n">
        <x:f>'05 Cargo Register'!N118</x:f>
        <x:v>8</x:v>
      </x:c>
      <x:c r="M566" s="18" t="n">
        <x:f>'05 Cargo Register'!O118</x:f>
        <x:v>352</x:v>
      </x:c>
      <x:c r="N566" s="18" t="n">
        <x:f>J566*K566</x:f>
        <x:v>450</x:v>
      </x:c>
      <x:c r="O566" s="18" t="n">
        <x:f>J566*L566</x:f>
        <x:v>32</x:v>
      </x:c>
      <x:c r="P566" s="18" t="n">
        <x:f>J566*M566</x:f>
        <x:v>1408</x:v>
      </x:c>
      <x:c r="Q566" s="22" t="n">
        <x:f>'01 Controls'!$E$23*'02 Cargo Classes'!$M$13</x:f>
        <x:v>0</x:v>
      </x:c>
      <x:c r="R566" s="22" t="n">
        <x:f>'01 Controls'!$F$23*'02 Cargo Classes'!$N$13</x:f>
        <x:v>0.24</x:v>
      </x:c>
      <x:c r="S566" s="22" t="n">
        <x:f>'01 Controls'!$G$23*'02 Cargo Classes'!$O$13</x:f>
        <x:v>0.6</x:v>
      </x:c>
      <x:c r="T566" s="22" t="n">
        <x:f>'01 Controls'!$H$23*'02 Cargo Classes'!$P$13</x:f>
        <x:v>0.15</x:v>
      </x:c>
      <x:c r="U566" s="22" t="n">
        <x:f>SUM(Q566:T566)</x:f>
        <x:v>0.99</x:v>
      </x:c>
      <x:c r="V566" s="18" t="n">
        <x:f>IF(U566=0,0,N566*Q566/U566)</x:f>
        <x:v>0</x:v>
      </x:c>
      <x:c r="W566" s="18" t="n">
        <x:f>IF(U566=0,0,P566*Q566/U566)</x:f>
        <x:v>0</x:v>
      </x:c>
      <x:c r="X566" s="18" t="n">
        <x:f>MAX(V566,W566*'01 Controls'!$E$12)</x:f>
        <x:v>0</x:v>
      </x:c>
      <x:c r="Y566" s="18" t="n">
        <x:f>IF(U566=0,0,N566*R566/U566)</x:f>
        <x:v>109.0909090909091</x:v>
      </x:c>
      <x:c r="Z566" s="18" t="n">
        <x:f>IF(U566=0,0,P566*R566/U566)</x:f>
        <x:v>341.3333333333333</x:v>
      </x:c>
      <x:c r="AA566" s="18" t="n">
        <x:f>MAX(Y566,Z566*'01 Controls'!$E$13)</x:f>
        <x:v>109.0909090909091</x:v>
      </x:c>
      <x:c r="AB566" s="18" t="n">
        <x:f>IF(U566=0,0,N566*S566/U566)</x:f>
        <x:v>272.72727272727275</x:v>
      </x:c>
      <x:c r="AC566" s="18" t="n">
        <x:f>IF(U566=0,0,P566*S566/U566)</x:f>
        <x:v>853.3333333333333</x:v>
      </x:c>
      <x:c r="AD566" s="18" t="n">
        <x:f>MAX(AB566,AC566*'01 Controls'!$E$14)</x:f>
        <x:v>272.72727272727275</x:v>
      </x:c>
      <x:c r="AE566" s="18" t="n">
        <x:f>IF(U566=0,0,N566*T566/U566)</x:f>
        <x:v>68.18181818181819</x:v>
      </x:c>
      <x:c r="AF566" s="18" t="n">
        <x:f>IF(U566=0,0,P566*T566/U566)</x:f>
        <x:v>213.33333333333331</x:v>
      </x:c>
      <x:c r="AG566" s="18" t="n">
        <x:f>MAX(AE566,AF566*'01 Controls'!$E$15)</x:f>
        <x:v>68.18181818181819</x:v>
      </x:c>
      <x:c r="AH566" s="18" t="n">
        <x:f>SUM(V566,Y566,AB566,AE566)</x:f>
        <x:v>450.00000000000006</x:v>
      </x:c>
      <x:c r="AI566" s="18" t="n">
        <x:f>N566-AH566</x:f>
        <x:v>-5.684341886080802e-14</x:v>
      </x:c>
      <x:c r="AJ566" s="18" t="n">
        <x:f>V566*INDEX('07 Mode Capacity'!$P$6:$P$17,MATCH("AIR-"&amp;I566,'07 Mode Capacity'!$C$6:$C$17,0))</x:f>
        <x:v>0</x:v>
      </x:c>
      <x:c r="AK566" s="18" t="n">
        <x:f>Y566*INDEX('07 Mode Capacity'!$P$6:$P$17,MATCH("OCEAN-"&amp;I566,'07 Mode Capacity'!$C$6:$C$17,0))</x:f>
        <x:v>85.39287033956417</x:v>
      </x:c>
      <x:c r="AL566" s="18" t="n">
        <x:f>AB566*INDEX('07 Mode Capacity'!$P$6:$P$17,MATCH("LAND-"&amp;I566,'07 Mode Capacity'!$C$6:$C$17,0))</x:f>
        <x:v>195.00278857640916</x:v>
      </x:c>
      <x:c r="AM566" s="18" t="n">
        <x:f>AE566*INDEX('07 Mode Capacity'!$P$6:$P$17,MATCH("INLAND-"&amp;I566,'07 Mode Capacity'!$C$6:$C$17,0))</x:f>
        <x:v>68.18181818181819</x:v>
      </x:c>
      <x:c r="AN566" s="18" t="n">
        <x:f>SUM(AJ566:AM566)</x:f>
        <x:v>348.57747709779153</x:v>
      </x:c>
      <x:c r="AO566" s="17" t="n">
        <x:f>IF(N566=0,1,AN566/N566)</x:f>
        <x:v>0.7746166157728701</x:v>
      </x:c>
      <x:c r="AP566" s="11" t="str">
        <x:f>IF(AO566&gt;='01 Controls'!$E$16,"PASS","FAIL")</x:f>
        <x:v>FAIL</x:v>
      </x:c>
      <x:c r="AQ566" s="11" t="str">
        <x:v>UNQUANTIFIED</x:v>
      </x:c>
      <x:c r="AR566" s="11" t="str">
        <x:v>Position-class planning record; serial item and receiver open</x:v>
      </x:c>
      <x:c r="AS566" s="26"/>
      <x:c r="AT566" s="26"/>
    </x:row>
    <x:row r="567">
      <x:c r="C567" s="11" t="str">
        <x:v>C2-A-AAG-BLK-08</x:v>
      </x:c>
      <x:c r="D567" s="11" t="str">
        <x:v>C2</x:v>
      </x:c>
      <x:c r="E567" s="11" t="str">
        <x:v>Gulf–Atlantic hurricane</x:v>
      </x:c>
      <x:c r="F567" s="11" t="str">
        <x:v>A-AAG</x:v>
      </x:c>
      <x:c r="G567" s="11" t="str">
        <x:v>Austere air-access group</x:v>
      </x:c>
      <x:c r="H567" s="11" t="str">
        <x:v>BLK-08</x:v>
      </x:c>
      <x:c r="I567" s="19" t="n">
        <x:v>48</x:v>
      </x:c>
      <x:c r="J567" s="21" t="n">
        <x:v>4</x:v>
      </x:c>
      <x:c r="K567" s="18" t="n">
        <x:f>'05 Cargo Register'!K119</x:f>
        <x:v>56.25</x:v>
      </x:c>
      <x:c r="L567" s="18" t="n">
        <x:f>'05 Cargo Register'!N119</x:f>
        <x:v>9</x:v>
      </x:c>
      <x:c r="M567" s="18" t="n">
        <x:f>'05 Cargo Register'!O119</x:f>
        <x:v>459</x:v>
      </x:c>
      <x:c r="N567" s="18" t="n">
        <x:f>J567*K567</x:f>
        <x:v>225</x:v>
      </x:c>
      <x:c r="O567" s="18" t="n">
        <x:f>J567*L567</x:f>
        <x:v>36</x:v>
      </x:c>
      <x:c r="P567" s="18" t="n">
        <x:f>J567*M567</x:f>
        <x:v>1836</x:v>
      </x:c>
      <x:c r="Q567" s="22" t="n">
        <x:f>'01 Controls'!$E$23*'02 Cargo Classes'!$M$14</x:f>
        <x:v>0.05</x:v>
      </x:c>
      <x:c r="R567" s="22" t="n">
        <x:f>'01 Controls'!$F$23*'02 Cargo Classes'!$N$14</x:f>
        <x:v>0.16000000000000003</x:v>
      </x:c>
      <x:c r="S567" s="22" t="n">
        <x:f>'01 Controls'!$G$23*'02 Cargo Classes'!$O$14</x:f>
        <x:v>0.6</x:v>
      </x:c>
      <x:c r="T567" s="22" t="n">
        <x:f>'01 Controls'!$H$23*'02 Cargo Classes'!$P$14</x:f>
        <x:v>0.075</x:v>
      </x:c>
      <x:c r="U567" s="22" t="n">
        <x:f>SUM(Q567:T567)</x:f>
        <x:v>0.885</x:v>
      </x:c>
      <x:c r="V567" s="18" t="n">
        <x:f>IF(U567=0,0,N567*Q567/U567)</x:f>
        <x:v>12.711864406779661</x:v>
      </x:c>
      <x:c r="W567" s="18" t="n">
        <x:f>IF(U567=0,0,P567*Q567/U567)</x:f>
        <x:v>103.72881355932205</x:v>
      </x:c>
      <x:c r="X567" s="18" t="n">
        <x:f>MAX(V567,W567*'01 Controls'!$E$12)</x:f>
        <x:v>25.932203389830512</x:v>
      </x:c>
      <x:c r="Y567" s="18" t="n">
        <x:f>IF(U567=0,0,N567*R567/U567)</x:f>
        <x:v>40.67796610169492</x:v>
      </x:c>
      <x:c r="Z567" s="18" t="n">
        <x:f>IF(U567=0,0,P567*R567/U567)</x:f>
        <x:v>331.93220338983053</x:v>
      </x:c>
      <x:c r="AA567" s="18" t="n">
        <x:f>MAX(Y567,Z567*'01 Controls'!$E$13)</x:f>
        <x:v>49.78983050847458</x:v>
      </x:c>
      <x:c r="AB567" s="18" t="n">
        <x:f>IF(U567=0,0,N567*S567/U567)</x:f>
        <x:v>152.54237288135593</x:v>
      </x:c>
      <x:c r="AC567" s="18" t="n">
        <x:f>IF(U567=0,0,P567*S567/U567)</x:f>
        <x:v>1244.7457627118642</x:v>
      </x:c>
      <x:c r="AD567" s="18" t="n">
        <x:f>MAX(AB567,AC567*'01 Controls'!$E$14)</x:f>
        <x:v>248.94915254237287</x:v>
      </x:c>
      <x:c r="AE567" s="18" t="n">
        <x:f>IF(U567=0,0,N567*T567/U567)</x:f>
        <x:v>19.06779661016949</x:v>
      </x:c>
      <x:c r="AF567" s="18" t="n">
        <x:f>IF(U567=0,0,P567*T567/U567)</x:f>
        <x:v>155.59322033898303</x:v>
      </x:c>
      <x:c r="AG567" s="18" t="n">
        <x:f>MAX(AE567,AF567*'01 Controls'!$E$15)</x:f>
        <x:v>28.006779661016946</x:v>
      </x:c>
      <x:c r="AH567" s="18" t="n">
        <x:f>SUM(V567,Y567,AB567,AE567)</x:f>
        <x:v>225</x:v>
      </x:c>
      <x:c r="AI567" s="18" t="n">
        <x:f>N567-AH567</x:f>
        <x:v>0</x:v>
      </x:c>
      <x:c r="AJ567" s="18" t="n">
        <x:f>V567*INDEX('07 Mode Capacity'!$P$6:$P$17,MATCH("AIR-"&amp;I567,'07 Mode Capacity'!$C$6:$C$17,0))</x:f>
        <x:v>3.5635888765588044</x:v>
      </x:c>
      <x:c r="AK567" s="18" t="n">
        <x:f>Y567*INDEX('07 Mode Capacity'!$P$6:$P$17,MATCH("OCEAN-"&amp;I567,'07 Mode Capacity'!$C$6:$C$17,0))</x:f>
        <x:v>3.5648656333360353</x:v>
      </x:c>
      <x:c r="AL567" s="18" t="n">
        <x:f>AB567*INDEX('07 Mode Capacity'!$P$6:$P$17,MATCH("LAND-"&amp;I567,'07 Mode Capacity'!$C$6:$C$17,0))</x:f>
        <x:v>18.617471620863117</x:v>
      </x:c>
      <x:c r="AM567" s="18" t="n">
        <x:f>AE567*INDEX('07 Mode Capacity'!$P$6:$P$17,MATCH("INLAND-"&amp;I567,'07 Mode Capacity'!$C$6:$C$17,0))</x:f>
        <x:v>12.036248544845101</x:v>
      </x:c>
      <x:c r="AN567" s="18" t="n">
        <x:f>SUM(AJ567:AM567)</x:f>
        <x:v>37.78217467560306</x:v>
      </x:c>
      <x:c r="AO567" s="17" t="n">
        <x:f>IF(N567=0,1,AN567/N567)</x:f>
        <x:v>0.1679207763360136</x:v>
      </x:c>
      <x:c r="AP567" s="11" t="str">
        <x:f>IF(AO567&gt;='01 Controls'!$E$16,"PASS","FAIL")</x:f>
        <x:v>FAIL</x:v>
      </x:c>
      <x:c r="AQ567" s="11" t="str">
        <x:v>UNQUANTIFIED</x:v>
      </x:c>
      <x:c r="AR567" s="11" t="str">
        <x:v>Position-class planning record; serial item and receiver open</x:v>
      </x:c>
      <x:c r="AS567" s="26"/>
      <x:c r="AT567" s="26"/>
    </x:row>
    <x:row r="568">
      <x:c r="C568" s="11" t="str">
        <x:v>C2-A-AAG-OOG-80</x:v>
      </x:c>
      <x:c r="D568" s="11" t="str">
        <x:v>C2</x:v>
      </x:c>
      <x:c r="E568" s="11" t="str">
        <x:v>Gulf–Atlantic hurricane</x:v>
      </x:c>
      <x:c r="F568" s="11" t="str">
        <x:v>A-AAG</x:v>
      </x:c>
      <x:c r="G568" s="11" t="str">
        <x:v>Austere air-access group</x:v>
      </x:c>
      <x:c r="H568" s="11" t="str">
        <x:v>OOG-80</x:v>
      </x:c>
      <x:c r="I568" s="19" t="n">
        <x:v>72</x:v>
      </x:c>
      <x:c r="J568" s="21" t="n">
        <x:v>4</x:v>
      </x:c>
      <x:c r="K568" s="18" t="n">
        <x:f>'05 Cargo Register'!K120</x:f>
        <x:v>562.5</x:v>
      </x:c>
      <x:c r="L568" s="18" t="n">
        <x:f>'05 Cargo Register'!N120</x:f>
        <x:v>10</x:v>
      </x:c>
      <x:c r="M568" s="18" t="n">
        <x:f>'05 Cargo Register'!O120</x:f>
        <x:v>1760</x:v>
      </x:c>
      <x:c r="N568" s="18" t="n">
        <x:f>J568*K568</x:f>
        <x:v>2250</x:v>
      </x:c>
      <x:c r="O568" s="18" t="n">
        <x:f>J568*L568</x:f>
        <x:v>40</x:v>
      </x:c>
      <x:c r="P568" s="18" t="n">
        <x:f>J568*M568</x:f>
        <x:v>7040</x:v>
      </x:c>
      <x:c r="Q568" s="22" t="n">
        <x:f>'01 Controls'!$E$23*'02 Cargo Classes'!$M$15</x:f>
        <x:v>0</x:v>
      </x:c>
      <x:c r="R568" s="22" t="n">
        <x:f>'01 Controls'!$F$23*'02 Cargo Classes'!$N$15</x:f>
        <x:v>0.4</x:v>
      </x:c>
      <x:c r="S568" s="22" t="n">
        <x:f>'01 Controls'!$G$23*'02 Cargo Classes'!$O$15</x:f>
        <x:v>0.36</x:v>
      </x:c>
      <x:c r="T568" s="22" t="n">
        <x:f>'01 Controls'!$H$23*'02 Cargo Classes'!$P$15</x:f>
        <x:v>0.075</x:v>
      </x:c>
      <x:c r="U568" s="22" t="n">
        <x:f>SUM(Q568:T568)</x:f>
        <x:v>0.835</x:v>
      </x:c>
      <x:c r="V568" s="18" t="n">
        <x:f>IF(U568=0,0,N568*Q568/U568)</x:f>
        <x:v>0</x:v>
      </x:c>
      <x:c r="W568" s="18" t="n">
        <x:f>IF(U568=0,0,P568*Q568/U568)</x:f>
        <x:v>0</x:v>
      </x:c>
      <x:c r="X568" s="18" t="n">
        <x:f>MAX(V568,W568*'01 Controls'!$E$12)</x:f>
        <x:v>0</x:v>
      </x:c>
      <x:c r="Y568" s="18" t="n">
        <x:f>IF(U568=0,0,N568*R568/U568)</x:f>
        <x:v>1077.8443113772455</x:v>
      </x:c>
      <x:c r="Z568" s="18" t="n">
        <x:f>IF(U568=0,0,P568*R568/U568)</x:f>
        <x:v>3372.4550898203593</x:v>
      </x:c>
      <x:c r="AA568" s="18" t="n">
        <x:f>MAX(Y568,Z568*'01 Controls'!$E$13)</x:f>
        <x:v>1077.8443113772455</x:v>
      </x:c>
      <x:c r="AB568" s="18" t="n">
        <x:f>IF(U568=0,0,N568*S568/U568)</x:f>
        <x:v>970.059880239521</x:v>
      </x:c>
      <x:c r="AC568" s="18" t="n">
        <x:f>IF(U568=0,0,P568*S568/U568)</x:f>
        <x:v>3035.2095808383237</x:v>
      </x:c>
      <x:c r="AD568" s="18" t="n">
        <x:f>MAX(AB568,AC568*'01 Controls'!$E$14)</x:f>
        <x:v>970.059880239521</x:v>
      </x:c>
      <x:c r="AE568" s="18" t="n">
        <x:f>IF(U568=0,0,N568*T568/U568)</x:f>
        <x:v>202.09580838323353</x:v>
      </x:c>
      <x:c r="AF568" s="18" t="n">
        <x:f>IF(U568=0,0,P568*T568/U568)</x:f>
        <x:v>632.3353293413174</x:v>
      </x:c>
      <x:c r="AG568" s="18" t="n">
        <x:f>MAX(AE568,AF568*'01 Controls'!$E$15)</x:f>
        <x:v>202.09580838323353</x:v>
      </x:c>
      <x:c r="AH568" s="18" t="n">
        <x:f>SUM(V568,Y568,AB568,AE568)</x:f>
        <x:v>2250</x:v>
      </x:c>
      <x:c r="AI568" s="18" t="n">
        <x:f>N568-AH568</x:f>
        <x:v>0</x:v>
      </x:c>
      <x:c r="AJ568" s="18" t="n">
        <x:f>V568*INDEX('07 Mode Capacity'!$P$6:$P$17,MATCH("AIR-"&amp;I568,'07 Mode Capacity'!$C$6:$C$17,0))</x:f>
        <x:v>0</x:v>
      </x:c>
      <x:c r="AK568" s="18" t="n">
        <x:f>Y568*INDEX('07 Mode Capacity'!$P$6:$P$17,MATCH("OCEAN-"&amp;I568,'07 Mode Capacity'!$C$6:$C$17,0))</x:f>
        <x:v>843.7020123370112</x:v>
      </x:c>
      <x:c r="AL568" s="18" t="n">
        <x:f>AB568*INDEX('07 Mode Capacity'!$P$6:$P$17,MATCH("LAND-"&amp;I568,'07 Mode Capacity'!$C$6:$C$17,0))</x:f>
        <x:v>693.6027330202817</x:v>
      </x:c>
      <x:c r="AM568" s="18" t="n">
        <x:f>AE568*INDEX('07 Mode Capacity'!$P$6:$P$17,MATCH("INLAND-"&amp;I568,'07 Mode Capacity'!$C$6:$C$17,0))</x:f>
        <x:v>202.09580838323353</x:v>
      </x:c>
      <x:c r="AN568" s="18" t="n">
        <x:f>SUM(AJ568:AM568)</x:f>
        <x:v>1739.4005537405264</x:v>
      </x:c>
      <x:c r="AO568" s="17" t="n">
        <x:f>IF(N568=0,1,AN568/N568)</x:f>
        <x:v>0.7730669127735673</x:v>
      </x:c>
      <x:c r="AP568" s="11" t="str">
        <x:f>IF(AO568&gt;='01 Controls'!$E$16,"PASS","FAIL")</x:f>
        <x:v>FAIL</x:v>
      </x:c>
      <x:c r="AQ568" s="11" t="str">
        <x:v>UNQUANTIFIED</x:v>
      </x:c>
      <x:c r="AR568" s="11" t="str">
        <x:v>Position-class planning record; serial item and receiver open</x:v>
      </x:c>
      <x:c r="AS568" s="26"/>
      <x:c r="AT568" s="26"/>
    </x:row>
    <x:row r="569">
      <x:c r="C569" s="11" t="str">
        <x:v>C2-A-AHW-APL-45</x:v>
      </x:c>
      <x:c r="D569" s="11" t="str">
        <x:v>C2</x:v>
      </x:c>
      <x:c r="E569" s="11" t="str">
        <x:v>Gulf–Atlantic hurricane</x:v>
      </x:c>
      <x:c r="F569" s="11" t="str">
        <x:v>A-AHW</x:v>
      </x:c>
      <x:c r="G569" s="11" t="str">
        <x:v>Aerial hazard-control wing</x:v>
      </x:c>
      <x:c r="H569" s="11" t="str">
        <x:v>APL-45</x:v>
      </x:c>
      <x:c r="I569" s="19" t="n">
        <x:v>24</x:v>
      </x:c>
      <x:c r="J569" s="21" t="n">
        <x:v>2</x:v>
      </x:c>
      <x:c r="K569" s="18" t="n">
        <x:f>'05 Cargo Register'!K121</x:f>
        <x:v>225</x:v>
      </x:c>
      <x:c r="L569" s="18" t="n">
        <x:f>'05 Cargo Register'!N121</x:f>
        <x:v>59</x:v>
      </x:c>
      <x:c r="M569" s="18" t="n">
        <x:f>'05 Cargo Register'!O121</x:f>
        <x:v>442.5</x:v>
      </x:c>
      <x:c r="N569" s="18" t="n">
        <x:f>J569*K569</x:f>
        <x:v>450</x:v>
      </x:c>
      <x:c r="O569" s="18" t="n">
        <x:f>J569*L569</x:f>
        <x:v>118</x:v>
      </x:c>
      <x:c r="P569" s="18" t="n">
        <x:f>J569*M569</x:f>
        <x:v>885</x:v>
      </x:c>
      <x:c r="Q569" s="22" t="n">
        <x:f>'01 Controls'!$E$23*'02 Cargo Classes'!$M$6</x:f>
        <x:v>0.15000000000000002</x:v>
      </x:c>
      <x:c r="R569" s="22" t="n">
        <x:f>'01 Controls'!$F$23*'02 Cargo Classes'!$N$6</x:f>
        <x:v>0.08000000000000002</x:v>
      </x:c>
      <x:c r="S569" s="22" t="n">
        <x:f>'01 Controls'!$G$23*'02 Cargo Classes'!$O$6</x:f>
        <x:v>0.6</x:v>
      </x:c>
      <x:c r="T569" s="22" t="n">
        <x:f>'01 Controls'!$H$23*'02 Cargo Classes'!$P$6</x:f>
        <x:v>0.045</x:v>
      </x:c>
      <x:c r="U569" s="22" t="n">
        <x:f>SUM(Q569:T569)</x:f>
        <x:v>0.8750000000000001</x:v>
      </x:c>
      <x:c r="V569" s="18" t="n">
        <x:f>IF(U569=0,0,N569*Q569/U569)</x:f>
        <x:v>77.14285714285715</x:v>
      </x:c>
      <x:c r="W569" s="18" t="n">
        <x:f>IF(U569=0,0,P569*Q569/U569)</x:f>
        <x:v>151.71428571428572</x:v>
      </x:c>
      <x:c r="X569" s="18" t="n">
        <x:f>MAX(V569,W569*'01 Controls'!$E$12)</x:f>
        <x:v>77.14285714285715</x:v>
      </x:c>
      <x:c r="Y569" s="18" t="n">
        <x:f>IF(U569=0,0,N569*R569/U569)</x:f>
        <x:v>41.142857142857146</x:v>
      </x:c>
      <x:c r="Z569" s="18" t="n">
        <x:f>IF(U569=0,0,P569*R569/U569)</x:f>
        <x:v>80.91428571428571</x:v>
      </x:c>
      <x:c r="AA569" s="18" t="n">
        <x:f>MAX(Y569,Z569*'01 Controls'!$E$13)</x:f>
        <x:v>41.142857142857146</x:v>
      </x:c>
      <x:c r="AB569" s="18" t="n">
        <x:f>IF(U569=0,0,N569*S569/U569)</x:f>
        <x:v>308.57142857142856</x:v>
      </x:c>
      <x:c r="AC569" s="18" t="n">
        <x:f>IF(U569=0,0,P569*S569/U569)</x:f>
        <x:v>606.8571428571428</x:v>
      </x:c>
      <x:c r="AD569" s="18" t="n">
        <x:f>MAX(AB569,AC569*'01 Controls'!$E$14)</x:f>
        <x:v>308.57142857142856</x:v>
      </x:c>
      <x:c r="AE569" s="18" t="n">
        <x:f>IF(U569=0,0,N569*T569/U569)</x:f>
        <x:v>23.14285714285714</x:v>
      </x:c>
      <x:c r="AF569" s="18" t="n">
        <x:f>IF(U569=0,0,P569*T569/U569)</x:f>
        <x:v>45.514285714285705</x:v>
      </x:c>
      <x:c r="AG569" s="18" t="n">
        <x:f>MAX(AE569,AF569*'01 Controls'!$E$15)</x:f>
        <x:v>23.14285714285714</x:v>
      </x:c>
      <x:c r="AH569" s="18" t="n">
        <x:f>SUM(V569,Y569,AB569,AE569)</x:f>
        <x:v>450</x:v>
      </x:c>
      <x:c r="AI569" s="18" t="n">
        <x:f>N569-AH569</x:f>
        <x:v>0</x:v>
      </x:c>
      <x:c r="AJ569" s="18" t="n">
        <x:f>V569*INDEX('07 Mode Capacity'!$P$6:$P$17,MATCH("AIR-"&amp;I569,'07 Mode Capacity'!$C$6:$C$17,0))</x:f>
        <x:v>15.653370947569936</x:v>
      </x:c>
      <x:c r="AK569" s="18" t="n">
        <x:f>Y569*INDEX('07 Mode Capacity'!$P$6:$P$17,MATCH("OCEAN-"&amp;I569,'07 Mode Capacity'!$C$6:$C$17,0))</x:f>
        <x:v>6.175092305050891</x:v>
      </x:c>
      <x:c r="AL569" s="18" t="n">
        <x:f>AB569*INDEX('07 Mode Capacity'!$P$6:$P$17,MATCH("LAND-"&amp;I569,'07 Mode Capacity'!$C$6:$C$17,0))</x:f>
        <x:v>118.02885662557226</x:v>
      </x:c>
      <x:c r="AM569" s="18" t="n">
        <x:f>AE569*INDEX('07 Mode Capacity'!$P$6:$P$17,MATCH("INLAND-"&amp;I569,'07 Mode Capacity'!$C$6:$C$17,0))</x:f>
        <x:v>23.14285714285714</x:v>
      </x:c>
      <x:c r="AN569" s="18" t="n">
        <x:f>SUM(AJ569:AM569)</x:f>
        <x:v>163.00017702105023</x:v>
      </x:c>
      <x:c r="AO569" s="17" t="n">
        <x:f>IF(N569=0,1,AN569/N569)</x:f>
        <x:v>0.3622226156023339</x:v>
      </x:c>
      <x:c r="AP569" s="11" t="str">
        <x:f>IF(AO569&gt;='01 Controls'!$E$16,"PASS","FAIL")</x:f>
        <x:v>FAIL</x:v>
      </x:c>
      <x:c r="AQ569" s="11" t="str">
        <x:v>UNQUANTIFIED</x:v>
      </x:c>
      <x:c r="AR569" s="11" t="str">
        <x:v>Position-class planning record; serial item and receiver open</x:v>
      </x:c>
      <x:c r="AS569" s="26"/>
      <x:c r="AT569" s="26"/>
    </x:row>
    <x:row r="570">
      <x:c r="C570" s="11" t="str">
        <x:v>C2-A-AHW-ISO-18</x:v>
      </x:c>
      <x:c r="D570" s="11" t="str">
        <x:v>C2</x:v>
      </x:c>
      <x:c r="E570" s="11" t="str">
        <x:v>Gulf–Atlantic hurricane</x:v>
      </x:c>
      <x:c r="F570" s="11" t="str">
        <x:v>A-AHW</x:v>
      </x:c>
      <x:c r="G570" s="11" t="str">
        <x:v>Aerial hazard-control wing</x:v>
      </x:c>
      <x:c r="H570" s="11" t="str">
        <x:v>ISO-18</x:v>
      </x:c>
      <x:c r="I570" s="19" t="n">
        <x:v>48</x:v>
      </x:c>
      <x:c r="J570" s="21" t="n">
        <x:v>2</x:v>
      </x:c>
      <x:c r="K570" s="18" t="n">
        <x:f>'05 Cargo Register'!K122</x:f>
        <x:v>337.5</x:v>
      </x:c>
      <x:c r="L570" s="18" t="n">
        <x:f>'05 Cargo Register'!N122</x:f>
        <x:v>23</x:v>
      </x:c>
      <x:c r="M570" s="18" t="n">
        <x:f>'05 Cargo Register'!O122</x:f>
        <x:v>607.2</x:v>
      </x:c>
      <x:c r="N570" s="18" t="n">
        <x:f>J570*K570</x:f>
        <x:v>675</x:v>
      </x:c>
      <x:c r="O570" s="18" t="n">
        <x:f>J570*L570</x:f>
        <x:v>46</x:v>
      </x:c>
      <x:c r="P570" s="18" t="n">
        <x:f>J570*M570</x:f>
        <x:v>1214.4</x:v>
      </x:c>
      <x:c r="Q570" s="22" t="n">
        <x:f>'01 Controls'!$E$23*'02 Cargo Classes'!$M$7</x:f>
        <x:v>0.010000000000000002</x:v>
      </x:c>
      <x:c r="R570" s="22" t="n">
        <x:f>'01 Controls'!$F$23*'02 Cargo Classes'!$N$7</x:f>
        <x:v>0.2</x:v>
      </x:c>
      <x:c r="S570" s="22" t="n">
        <x:f>'01 Controls'!$G$23*'02 Cargo Classes'!$O$7</x:f>
        <x:v>0.72</x:v>
      </x:c>
      <x:c r="T570" s="22" t="n">
        <x:f>'01 Controls'!$H$23*'02 Cargo Classes'!$P$7</x:f>
        <x:v>0.12</x:v>
      </x:c>
      <x:c r="U570" s="22" t="n">
        <x:f>SUM(Q570:T570)</x:f>
        <x:v>1.0499999999999998</x:v>
      </x:c>
      <x:c r="V570" s="18" t="n">
        <x:f>IF(U570=0,0,N570*Q570/U570)</x:f>
        <x:v>6.428571428571431</x:v>
      </x:c>
      <x:c r="W570" s="18" t="n">
        <x:f>IF(U570=0,0,P570*Q570/U570)</x:f>
        <x:v>11.565714285714291</x:v>
      </x:c>
      <x:c r="X570" s="18" t="n">
        <x:f>MAX(V570,W570*'01 Controls'!$E$12)</x:f>
        <x:v>6.428571428571431</x:v>
      </x:c>
      <x:c r="Y570" s="18" t="n">
        <x:f>IF(U570=0,0,N570*R570/U570)</x:f>
        <x:v>128.57142857142858</x:v>
      </x:c>
      <x:c r="Z570" s="18" t="n">
        <x:f>IF(U570=0,0,P570*R570/U570)</x:f>
        <x:v>231.31428571428577</x:v>
      </x:c>
      <x:c r="AA570" s="18" t="n">
        <x:f>MAX(Y570,Z570*'01 Controls'!$E$13)</x:f>
        <x:v>128.57142857142858</x:v>
      </x:c>
      <x:c r="AB570" s="18" t="n">
        <x:f>IF(U570=0,0,N570*S570/U570)</x:f>
        <x:v>462.85714285714295</x:v>
      </x:c>
      <x:c r="AC570" s="18" t="n">
        <x:f>IF(U570=0,0,P570*S570/U570)</x:f>
        <x:v>832.7314285714288</x:v>
      </x:c>
      <x:c r="AD570" s="18" t="n">
        <x:f>MAX(AB570,AC570*'01 Controls'!$E$14)</x:f>
        <x:v>462.85714285714295</x:v>
      </x:c>
      <x:c r="AE570" s="18" t="n">
        <x:f>IF(U570=0,0,N570*T570/U570)</x:f>
        <x:v>77.14285714285715</x:v>
      </x:c>
      <x:c r="AF570" s="18" t="n">
        <x:f>IF(U570=0,0,P570*T570/U570)</x:f>
        <x:v>138.78857142857146</x:v>
      </x:c>
      <x:c r="AG570" s="18" t="n">
        <x:f>MAX(AE570,AF570*'01 Controls'!$E$15)</x:f>
        <x:v>77.14285714285715</x:v>
      </x:c>
      <x:c r="AH570" s="18" t="n">
        <x:f>SUM(V570,Y570,AB570,AE570)</x:f>
        <x:v>675</x:v>
      </x:c>
      <x:c r="AI570" s="18" t="n">
        <x:f>N570-AH570</x:f>
        <x:v>0</x:v>
      </x:c>
      <x:c r="AJ570" s="18" t="n">
        <x:f>V570*INDEX('07 Mode Capacity'!$P$6:$P$17,MATCH("AIR-"&amp;I570,'07 Mode Capacity'!$C$6:$C$17,0))</x:f>
        <x:v>1.8021578032883103</x:v>
      </x:c>
      <x:c r="AK570" s="18" t="n">
        <x:f>Y570*INDEX('07 Mode Capacity'!$P$6:$P$17,MATCH("OCEAN-"&amp;I570,'07 Mode Capacity'!$C$6:$C$17,0))</x:f>
        <x:v>11.267521733937112</x:v>
      </x:c>
      <x:c r="AL570" s="18" t="n">
        <x:f>AB570*INDEX('07 Mode Capacity'!$P$6:$P$17,MATCH("LAND-"&amp;I570,'07 Mode Capacity'!$C$6:$C$17,0))</x:f>
        <x:v>56.49072817530467</x:v>
      </x:c>
      <x:c r="AM570" s="18" t="n">
        <x:f>AE570*INDEX('07 Mode Capacity'!$P$6:$P$17,MATCH("INLAND-"&amp;I570,'07 Mode Capacity'!$C$6:$C$17,0))</x:f>
        <x:v>48.695222684287614</x:v>
      </x:c>
      <x:c r="AN570" s="18" t="n">
        <x:f>SUM(AJ570:AM570)</x:f>
        <x:v>118.25563039681771</x:v>
      </x:c>
      <x:c r="AO570" s="17" t="n">
        <x:f>IF(N570=0,1,AN570/N570)</x:f>
        <x:v>0.17519352651380402</x:v>
      </x:c>
      <x:c r="AP570" s="11" t="str">
        <x:f>IF(AO570&gt;='01 Controls'!$E$16,"PASS","FAIL")</x:f>
        <x:v>FAIL</x:v>
      </x:c>
      <x:c r="AQ570" s="11" t="str">
        <x:v>UNQUANTIFIED</x:v>
      </x:c>
      <x:c r="AR570" s="11" t="str">
        <x:v>Position-class planning record; serial item and receiver open</x:v>
      </x:c>
      <x:c r="AS570" s="26"/>
      <x:c r="AT570" s="26"/>
    </x:row>
    <x:row r="571">
      <x:c r="C571" s="11" t="str">
        <x:v>C2-A-AHW-COL-12</x:v>
      </x:c>
      <x:c r="D571" s="11" t="str">
        <x:v>C2</x:v>
      </x:c>
      <x:c r="E571" s="11" t="str">
        <x:v>Gulf–Atlantic hurricane</x:v>
      </x:c>
      <x:c r="F571" s="11" t="str">
        <x:v>A-AHW</x:v>
      </x:c>
      <x:c r="G571" s="11" t="str">
        <x:v>Aerial hazard-control wing</x:v>
      </x:c>
      <x:c r="H571" s="11" t="str">
        <x:v>COL-12</x:v>
      </x:c>
      <x:c r="I571" s="19" t="n">
        <x:v>24</x:v>
      </x:c>
      <x:c r="J571" s="21" t="n">
        <x:v>2</x:v>
      </x:c>
      <x:c r="K571" s="18" t="n">
        <x:f>'05 Cargo Register'!K123</x:f>
        <x:v>84.375</x:v>
      </x:c>
      <x:c r="L571" s="18" t="n">
        <x:f>'05 Cargo Register'!N123</x:f>
        <x:v>9</x:v>
      </x:c>
      <x:c r="M571" s="18" t="n">
        <x:f>'05 Cargo Register'!O123</x:f>
        <x:v>237.60000000000002</x:v>
      </x:c>
      <x:c r="N571" s="18" t="n">
        <x:f>J571*K571</x:f>
        <x:v>168.75</x:v>
      </x:c>
      <x:c r="O571" s="18" t="n">
        <x:f>J571*L571</x:f>
        <x:v>18</x:v>
      </x:c>
      <x:c r="P571" s="18" t="n">
        <x:f>J571*M571</x:f>
        <x:v>475.20000000000005</x:v>
      </x:c>
      <x:c r="Q571" s="22" t="n">
        <x:f>'01 Controls'!$E$23*'02 Cargo Classes'!$M$8</x:f>
        <x:v>0.1</x:v>
      </x:c>
      <x:c r="R571" s="22" t="n">
        <x:f>'01 Controls'!$F$23*'02 Cargo Classes'!$N$8</x:f>
        <x:v>0.13999999999999999</x:v>
      </x:c>
      <x:c r="S571" s="22" t="n">
        <x:f>'01 Controls'!$G$23*'02 Cargo Classes'!$O$8</x:f>
        <x:v>0.72</x:v>
      </x:c>
      <x:c r="T571" s="22" t="n">
        <x:f>'01 Controls'!$H$23*'02 Cargo Classes'!$P$8</x:f>
        <x:v>0.03</x:v>
      </x:c>
      <x:c r="U571" s="22" t="n">
        <x:f>SUM(Q571:T571)</x:f>
        <x:v>0.99</x:v>
      </x:c>
      <x:c r="V571" s="18" t="n">
        <x:f>IF(U571=0,0,N571*Q571/U571)</x:f>
        <x:v>17.045454545454547</x:v>
      </x:c>
      <x:c r="W571" s="18" t="n">
        <x:f>IF(U571=0,0,P571*Q571/U571)</x:f>
        <x:v>48.000000000000014</x:v>
      </x:c>
      <x:c r="X571" s="18" t="n">
        <x:f>MAX(V571,W571*'01 Controls'!$E$12)</x:f>
        <x:v>17.045454545454547</x:v>
      </x:c>
      <x:c r="Y571" s="18" t="n">
        <x:f>IF(U571=0,0,N571*R571/U571)</x:f>
        <x:v>23.86363636363636</x:v>
      </x:c>
      <x:c r="Z571" s="18" t="n">
        <x:f>IF(U571=0,0,P571*R571/U571)</x:f>
        <x:v>67.2</x:v>
      </x:c>
      <x:c r="AA571" s="18" t="n">
        <x:f>MAX(Y571,Z571*'01 Controls'!$E$13)</x:f>
        <x:v>23.86363636363636</x:v>
      </x:c>
      <x:c r="AB571" s="18" t="n">
        <x:f>IF(U571=0,0,N571*S571/U571)</x:f>
        <x:v>122.72727272727273</x:v>
      </x:c>
      <x:c r="AC571" s="18" t="n">
        <x:f>IF(U571=0,0,P571*S571/U571)</x:f>
        <x:v>345.6</x:v>
      </x:c>
      <x:c r="AD571" s="18" t="n">
        <x:f>MAX(AB571,AC571*'01 Controls'!$E$14)</x:f>
        <x:v>122.72727272727273</x:v>
      </x:c>
      <x:c r="AE571" s="18" t="n">
        <x:f>IF(U571=0,0,N571*T571/U571)</x:f>
        <x:v>5.113636363636363</x:v>
      </x:c>
      <x:c r="AF571" s="18" t="n">
        <x:f>IF(U571=0,0,P571*T571/U571)</x:f>
        <x:v>14.4</x:v>
      </x:c>
      <x:c r="AG571" s="18" t="n">
        <x:f>MAX(AE571,AF571*'01 Controls'!$E$15)</x:f>
        <x:v>5.113636363636363</x:v>
      </x:c>
      <x:c r="AH571" s="18" t="n">
        <x:f>SUM(V571,Y571,AB571,AE571)</x:f>
        <x:v>168.75</x:v>
      </x:c>
      <x:c r="AI571" s="18" t="n">
        <x:f>N571-AH571</x:f>
        <x:v>0</x:v>
      </x:c>
      <x:c r="AJ571" s="18" t="n">
        <x:f>V571*INDEX('07 Mode Capacity'!$P$6:$P$17,MATCH("AIR-"&amp;I571,'07 Mode Capacity'!$C$6:$C$17,0))</x:f>
        <x:v>3.4587625199807306</x:v>
      </x:c>
      <x:c r="AK571" s="18" t="n">
        <x:f>Y571*INDEX('07 Mode Capacity'!$P$6:$P$17,MATCH("OCEAN-"&amp;I571,'07 Mode Capacity'!$C$6:$C$17,0))</x:f>
        <x:v>3.581670489435293</x:v>
      </x:c>
      <x:c r="AL571" s="18" t="n">
        <x:f>AB571*INDEX('07 Mode Capacity'!$P$6:$P$17,MATCH("LAND-"&amp;I571,'07 Mode Capacity'!$C$6:$C$17,0))</x:f>
        <x:v>46.94329524880715</x:v>
      </x:c>
      <x:c r="AM571" s="18" t="n">
        <x:f>AE571*INDEX('07 Mode Capacity'!$P$6:$P$17,MATCH("INLAND-"&amp;I571,'07 Mode Capacity'!$C$6:$C$17,0))</x:f>
        <x:v>5.113636363636363</x:v>
      </x:c>
      <x:c r="AN571" s="18" t="n">
        <x:f>SUM(AJ571:AM571)</x:f>
        <x:v>59.09736462185954</x:v>
      </x:c>
      <x:c r="AO571" s="17" t="n">
        <x:f>IF(N571=0,1,AN571/N571)</x:f>
        <x:v>0.35020660516657504</x:v>
      </x:c>
      <x:c r="AP571" s="11" t="str">
        <x:f>IF(AO571&gt;='01 Controls'!$E$16,"PASS","FAIL")</x:f>
        <x:v>FAIL</x:v>
      </x:c>
      <x:c r="AQ571" s="11" t="str">
        <x:v>UNQUANTIFIED</x:v>
      </x:c>
      <x:c r="AR571" s="11" t="str">
        <x:v>Position-class planning record; serial item and receiver open</x:v>
      </x:c>
      <x:c r="AS571" s="26"/>
      <x:c r="AT571" s="26"/>
    </x:row>
    <x:row r="572">
      <x:c r="C572" s="11" t="str">
        <x:v>C2-A-AHW-BAT-22</x:v>
      </x:c>
      <x:c r="D572" s="11" t="str">
        <x:v>C2</x:v>
      </x:c>
      <x:c r="E572" s="11" t="str">
        <x:v>Gulf–Atlantic hurricane</x:v>
      </x:c>
      <x:c r="F572" s="11" t="str">
        <x:v>A-AHW</x:v>
      </x:c>
      <x:c r="G572" s="11" t="str">
        <x:v>Aerial hazard-control wing</x:v>
      </x:c>
      <x:c r="H572" s="11" t="str">
        <x:v>BAT-22</x:v>
      </x:c>
      <x:c r="I572" s="19" t="n">
        <x:v>48</x:v>
      </x:c>
      <x:c r="J572" s="21" t="n">
        <x:v>2</x:v>
      </x:c>
      <x:c r="K572" s="18" t="n">
        <x:f>'05 Cargo Register'!K124</x:f>
        <x:v>225</x:v>
      </x:c>
      <x:c r="L572" s="18" t="n">
        <x:f>'05 Cargo Register'!N124</x:f>
        <x:v>13</x:v>
      </x:c>
      <x:c r="M572" s="18" t="n">
        <x:f>'05 Cargo Register'!O124</x:f>
        <x:v>343.20000000000005</x:v>
      </x:c>
      <x:c r="N572" s="18" t="n">
        <x:f>J572*K572</x:f>
        <x:v>450</x:v>
      </x:c>
      <x:c r="O572" s="18" t="n">
        <x:f>J572*L572</x:f>
        <x:v>26</x:v>
      </x:c>
      <x:c r="P572" s="18" t="n">
        <x:f>J572*M572</x:f>
        <x:v>686.4000000000001</x:v>
      </x:c>
      <x:c r="Q572" s="22" t="n">
        <x:f>'01 Controls'!$E$23*'02 Cargo Classes'!$M$9</x:f>
        <x:v>0</x:v>
      </x:c>
      <x:c r="R572" s="22" t="n">
        <x:f>'01 Controls'!$F$23*'02 Cargo Classes'!$N$9</x:f>
        <x:v>0.2</x:v>
      </x:c>
      <x:c r="S572" s="22" t="n">
        <x:f>'01 Controls'!$G$23*'02 Cargo Classes'!$O$9</x:f>
        <x:v>0.6</x:v>
      </x:c>
      <x:c r="T572" s="22" t="n">
        <x:f>'01 Controls'!$H$23*'02 Cargo Classes'!$P$9</x:f>
        <x:v>0.075</x:v>
      </x:c>
      <x:c r="U572" s="22" t="n">
        <x:f>SUM(Q572:T572)</x:f>
        <x:v>0.875</x:v>
      </x:c>
      <x:c r="V572" s="18" t="n">
        <x:f>IF(U572=0,0,N572*Q572/U572)</x:f>
        <x:v>0</x:v>
      </x:c>
      <x:c r="W572" s="18" t="n">
        <x:f>IF(U572=0,0,P572*Q572/U572)</x:f>
        <x:v>0</x:v>
      </x:c>
      <x:c r="X572" s="18" t="n">
        <x:f>MAX(V572,W572*'01 Controls'!$E$12)</x:f>
        <x:v>0</x:v>
      </x:c>
      <x:c r="Y572" s="18" t="n">
        <x:f>IF(U572=0,0,N572*R572/U572)</x:f>
        <x:v>102.85714285714286</x:v>
      </x:c>
      <x:c r="Z572" s="18" t="n">
        <x:f>IF(U572=0,0,P572*R572/U572)</x:f>
        <x:v>156.8914285714286</x:v>
      </x:c>
      <x:c r="AA572" s="18" t="n">
        <x:f>MAX(Y572,Z572*'01 Controls'!$E$13)</x:f>
        <x:v>102.85714285714286</x:v>
      </x:c>
      <x:c r="AB572" s="18" t="n">
        <x:f>IF(U572=0,0,N572*S572/U572)</x:f>
        <x:v>308.57142857142856</x:v>
      </x:c>
      <x:c r="AC572" s="18" t="n">
        <x:f>IF(U572=0,0,P572*S572/U572)</x:f>
        <x:v>470.67428571428576</x:v>
      </x:c>
      <x:c r="AD572" s="18" t="n">
        <x:f>MAX(AB572,AC572*'01 Controls'!$E$14)</x:f>
        <x:v>308.57142857142856</x:v>
      </x:c>
      <x:c r="AE572" s="18" t="n">
        <x:f>IF(U572=0,0,N572*T572/U572)</x:f>
        <x:v>38.57142857142857</x:v>
      </x:c>
      <x:c r="AF572" s="18" t="n">
        <x:f>IF(U572=0,0,P572*T572/U572)</x:f>
        <x:v>58.83428571428572</x:v>
      </x:c>
      <x:c r="AG572" s="18" t="n">
        <x:f>MAX(AE572,AF572*'01 Controls'!$E$15)</x:f>
        <x:v>38.57142857142857</x:v>
      </x:c>
      <x:c r="AH572" s="18" t="n">
        <x:f>SUM(V572,Y572,AB572,AE572)</x:f>
        <x:v>450</x:v>
      </x:c>
      <x:c r="AI572" s="18" t="n">
        <x:f>N572-AH572</x:f>
        <x:v>0</x:v>
      </x:c>
      <x:c r="AJ572" s="18" t="n">
        <x:f>V572*INDEX('07 Mode Capacity'!$P$6:$P$17,MATCH("AIR-"&amp;I572,'07 Mode Capacity'!$C$6:$C$17,0))</x:f>
        <x:v>0</x:v>
      </x:c>
      <x:c r="AK572" s="18" t="n">
        <x:f>Y572*INDEX('07 Mode Capacity'!$P$6:$P$17,MATCH("OCEAN-"&amp;I572,'07 Mode Capacity'!$C$6:$C$17,0))</x:f>
        <x:v>9.01401738714969</x:v>
      </x:c>
      <x:c r="AL572" s="18" t="n">
        <x:f>AB572*INDEX('07 Mode Capacity'!$P$6:$P$17,MATCH("LAND-"&amp;I572,'07 Mode Capacity'!$C$6:$C$17,0))</x:f>
        <x:v>37.660485450203105</x:v>
      </x:c>
      <x:c r="AM572" s="18" t="n">
        <x:f>AE572*INDEX('07 Mode Capacity'!$P$6:$P$17,MATCH("INLAND-"&amp;I572,'07 Mode Capacity'!$C$6:$C$17,0))</x:f>
        <x:v>24.347611342143804</x:v>
      </x:c>
      <x:c r="AN572" s="18" t="n">
        <x:f>SUM(AJ572:AM572)</x:f>
        <x:v>71.0221141794966</x:v>
      </x:c>
      <x:c r="AO572" s="17" t="n">
        <x:f>IF(N572=0,1,AN572/N572)</x:f>
        <x:v>0.15782692039888133</x:v>
      </x:c>
      <x:c r="AP572" s="11" t="str">
        <x:f>IF(AO572&gt;='01 Controls'!$E$16,"PASS","FAIL")</x:f>
        <x:v>FAIL</x:v>
      </x:c>
      <x:c r="AQ572" s="11" t="str">
        <x:v>UNQUANTIFIED</x:v>
      </x:c>
      <x:c r="AR572" s="11" t="str">
        <x:v>Position-class planning record; serial item and receiver open</x:v>
      </x:c>
      <x:c r="AS572" s="26"/>
      <x:c r="AT572" s="26"/>
    </x:row>
    <x:row r="573">
      <x:c r="C573" s="11" t="str">
        <x:v>C2-A-AHW-TNK-20</x:v>
      </x:c>
      <x:c r="D573" s="11" t="str">
        <x:v>C2</x:v>
      </x:c>
      <x:c r="E573" s="11" t="str">
        <x:v>Gulf–Atlantic hurricane</x:v>
      </x:c>
      <x:c r="F573" s="11" t="str">
        <x:v>A-AHW</x:v>
      </x:c>
      <x:c r="G573" s="11" t="str">
        <x:v>Aerial hazard-control wing</x:v>
      </x:c>
      <x:c r="H573" s="11" t="str">
        <x:v>TNK-20</x:v>
      </x:c>
      <x:c r="I573" s="19" t="n">
        <x:v>48</x:v>
      </x:c>
      <x:c r="J573" s="21" t="n">
        <x:v>2</x:v>
      </x:c>
      <x:c r="K573" s="18" t="n">
        <x:f>'05 Cargo Register'!K125</x:f>
        <x:v>281.25</x:v>
      </x:c>
      <x:c r="L573" s="18" t="n">
        <x:f>'05 Cargo Register'!N125</x:f>
        <x:v>17</x:v>
      </x:c>
      <x:c r="M573" s="18" t="n">
        <x:f>'05 Cargo Register'!O125</x:f>
        <x:v>361.25</x:v>
      </x:c>
      <x:c r="N573" s="18" t="n">
        <x:f>J573*K573</x:f>
        <x:v>562.5</x:v>
      </x:c>
      <x:c r="O573" s="18" t="n">
        <x:f>J573*L573</x:f>
        <x:v>34</x:v>
      </x:c>
      <x:c r="P573" s="18" t="n">
        <x:f>J573*M573</x:f>
        <x:v>722.5</x:v>
      </x:c>
      <x:c r="Q573" s="22" t="n">
        <x:f>'01 Controls'!$E$23*'02 Cargo Classes'!$M$10</x:f>
        <x:v>0</x:v>
      </x:c>
      <x:c r="R573" s="22" t="n">
        <x:f>'01 Controls'!$F$23*'02 Cargo Classes'!$N$10</x:f>
        <x:v>0.24</x:v>
      </x:c>
      <x:c r="S573" s="22" t="n">
        <x:f>'01 Controls'!$G$23*'02 Cargo Classes'!$O$10</x:f>
        <x:v>0.6</x:v>
      </x:c>
      <x:c r="T573" s="22" t="n">
        <x:f>'01 Controls'!$H$23*'02 Cargo Classes'!$P$10</x:f>
        <x:v>0.15</x:v>
      </x:c>
      <x:c r="U573" s="22" t="n">
        <x:f>SUM(Q573:T573)</x:f>
        <x:v>0.99</x:v>
      </x:c>
      <x:c r="V573" s="18" t="n">
        <x:f>IF(U573=0,0,N573*Q573/U573)</x:f>
        <x:v>0</x:v>
      </x:c>
      <x:c r="W573" s="18" t="n">
        <x:f>IF(U573=0,0,P573*Q573/U573)</x:f>
        <x:v>0</x:v>
      </x:c>
      <x:c r="X573" s="18" t="n">
        <x:f>MAX(V573,W573*'01 Controls'!$E$12)</x:f>
        <x:v>0</x:v>
      </x:c>
      <x:c r="Y573" s="18" t="n">
        <x:f>IF(U573=0,0,N573*R573/U573)</x:f>
        <x:v>136.36363636363637</x:v>
      </x:c>
      <x:c r="Z573" s="18" t="n">
        <x:f>IF(U573=0,0,P573*R573/U573)</x:f>
        <x:v>175.15151515151516</x:v>
      </x:c>
      <x:c r="AA573" s="18" t="n">
        <x:f>MAX(Y573,Z573*'01 Controls'!$E$13)</x:f>
        <x:v>136.36363636363637</x:v>
      </x:c>
      <x:c r="AB573" s="18" t="n">
        <x:f>IF(U573=0,0,N573*S573/U573)</x:f>
        <x:v>340.90909090909093</x:v>
      </x:c>
      <x:c r="AC573" s="18" t="n">
        <x:f>IF(U573=0,0,P573*S573/U573)</x:f>
        <x:v>437.8787878787879</x:v>
      </x:c>
      <x:c r="AD573" s="18" t="n">
        <x:f>MAX(AB573,AC573*'01 Controls'!$E$14)</x:f>
        <x:v>340.90909090909093</x:v>
      </x:c>
      <x:c r="AE573" s="18" t="n">
        <x:f>IF(U573=0,0,N573*T573/U573)</x:f>
        <x:v>85.22727272727273</x:v>
      </x:c>
      <x:c r="AF573" s="18" t="n">
        <x:f>IF(U573=0,0,P573*T573/U573)</x:f>
        <x:v>109.46969696969697</x:v>
      </x:c>
      <x:c r="AG573" s="18" t="n">
        <x:f>MAX(AE573,AF573*'01 Controls'!$E$15)</x:f>
        <x:v>85.22727272727273</x:v>
      </x:c>
      <x:c r="AH573" s="18" t="n">
        <x:f>SUM(V573,Y573,AB573,AE573)</x:f>
        <x:v>562.5</x:v>
      </x:c>
      <x:c r="AI573" s="18" t="n">
        <x:f>N573-AH573</x:f>
        <x:v>0</x:v>
      </x:c>
      <x:c r="AJ573" s="18" t="n">
        <x:f>V573*INDEX('07 Mode Capacity'!$P$6:$P$17,MATCH("AIR-"&amp;I573,'07 Mode Capacity'!$C$6:$C$17,0))</x:f>
        <x:v>0</x:v>
      </x:c>
      <x:c r="AK573" s="18" t="n">
        <x:f>Y573*INDEX('07 Mode Capacity'!$P$6:$P$17,MATCH("OCEAN-"&amp;I573,'07 Mode Capacity'!$C$6:$C$17,0))</x:f>
        <x:v>11.95040183902421</x:v>
      </x:c>
      <x:c r="AL573" s="18" t="n">
        <x:f>AB573*INDEX('07 Mode Capacity'!$P$6:$P$17,MATCH("LAND-"&amp;I573,'07 Mode Capacity'!$C$6:$C$17,0))</x:f>
        <x:v>41.60722824359561</x:v>
      </x:c>
      <x:c r="AM573" s="18" t="n">
        <x:f>AE573*INDEX('07 Mode Capacity'!$P$6:$P$17,MATCH("INLAND-"&amp;I573,'07 Mode Capacity'!$C$6:$C$17,0))</x:f>
        <x:v>53.798383647413715</x:v>
      </x:c>
      <x:c r="AN573" s="18" t="n">
        <x:f>SUM(AJ573:AM573)</x:f>
        <x:v>107.35601373003354</x:v>
      </x:c>
      <x:c r="AO573" s="17" t="n">
        <x:f>IF(N573=0,1,AN573/N573)</x:f>
        <x:v>0.19085513552005962</x:v>
      </x:c>
      <x:c r="AP573" s="11" t="str">
        <x:f>IF(AO573&gt;='01 Controls'!$E$16,"PASS","FAIL")</x:f>
        <x:v>FAIL</x:v>
      </x:c>
      <x:c r="AQ573" s="11" t="str">
        <x:v>UNQUANTIFIED</x:v>
      </x:c>
      <x:c r="AR573" s="11" t="str">
        <x:v>Position-class planning record; serial item and receiver open</x:v>
      </x:c>
      <x:c r="AS573" s="26"/>
      <x:c r="AT573" s="26"/>
    </x:row>
    <x:row r="574">
      <x:c r="C574" s="11" t="str">
        <x:v>C2-A-AHW-FLR-24</x:v>
      </x:c>
      <x:c r="D574" s="11" t="str">
        <x:v>C2</x:v>
      </x:c>
      <x:c r="E574" s="11" t="str">
        <x:v>Gulf–Atlantic hurricane</x:v>
      </x:c>
      <x:c r="F574" s="11" t="str">
        <x:v>A-AHW</x:v>
      </x:c>
      <x:c r="G574" s="11" t="str">
        <x:v>Aerial hazard-control wing</x:v>
      </x:c>
      <x:c r="H574" s="11" t="str">
        <x:v>FLR-24</x:v>
      </x:c>
      <x:c r="I574" s="19" t="n">
        <x:v>48</x:v>
      </x:c>
      <x:c r="J574" s="21" t="n">
        <x:v>2</x:v>
      </x:c>
      <x:c r="K574" s="18" t="n">
        <x:f>'05 Cargo Register'!K126</x:f>
        <x:v>421.875</x:v>
      </x:c>
      <x:c r="L574" s="18" t="n">
        <x:f>'05 Cargo Register'!N126</x:f>
        <x:v>21</x:v>
      </x:c>
      <x:c r="M574" s="18" t="n">
        <x:f>'05 Cargo Register'!O126</x:f>
        <x:v>672</x:v>
      </x:c>
      <x:c r="N574" s="18" t="n">
        <x:f>J574*K574</x:f>
        <x:v>843.75</x:v>
      </x:c>
      <x:c r="O574" s="18" t="n">
        <x:f>J574*L574</x:f>
        <x:v>42</x:v>
      </x:c>
      <x:c r="P574" s="18" t="n">
        <x:f>J574*M574</x:f>
        <x:v>1344</x:v>
      </x:c>
      <x:c r="Q574" s="22" t="n">
        <x:f>'01 Controls'!$E$23*'02 Cargo Classes'!$M$11</x:f>
        <x:v>0</x:v>
      </x:c>
      <x:c r="R574" s="22" t="n">
        <x:f>'01 Controls'!$F$23*'02 Cargo Classes'!$N$11</x:f>
        <x:v>0.24</x:v>
      </x:c>
      <x:c r="S574" s="22" t="n">
        <x:f>'01 Controls'!$G$23*'02 Cargo Classes'!$O$11</x:f>
        <x:v>0.6</x:v>
      </x:c>
      <x:c r="T574" s="22" t="n">
        <x:f>'01 Controls'!$H$23*'02 Cargo Classes'!$P$11</x:f>
        <x:v>0.12</x:v>
      </x:c>
      <x:c r="U574" s="22" t="n">
        <x:f>SUM(Q574:T574)</x:f>
        <x:v>0.96</x:v>
      </x:c>
      <x:c r="V574" s="18" t="n">
        <x:f>IF(U574=0,0,N574*Q574/U574)</x:f>
        <x:v>0</x:v>
      </x:c>
      <x:c r="W574" s="18" t="n">
        <x:f>IF(U574=0,0,P574*Q574/U574)</x:f>
        <x:v>0</x:v>
      </x:c>
      <x:c r="X574" s="18" t="n">
        <x:f>MAX(V574,W574*'01 Controls'!$E$12)</x:f>
        <x:v>0</x:v>
      </x:c>
      <x:c r="Y574" s="18" t="n">
        <x:f>IF(U574=0,0,N574*R574/U574)</x:f>
        <x:v>210.9375</x:v>
      </x:c>
      <x:c r="Z574" s="18" t="n">
        <x:f>IF(U574=0,0,P574*R574/U574)</x:f>
        <x:v>336</x:v>
      </x:c>
      <x:c r="AA574" s="18" t="n">
        <x:f>MAX(Y574,Z574*'01 Controls'!$E$13)</x:f>
        <x:v>210.9375</x:v>
      </x:c>
      <x:c r="AB574" s="18" t="n">
        <x:f>IF(U574=0,0,N574*S574/U574)</x:f>
        <x:v>527.34375</x:v>
      </x:c>
      <x:c r="AC574" s="18" t="n">
        <x:f>IF(U574=0,0,P574*S574/U574)</x:f>
        <x:v>840</x:v>
      </x:c>
      <x:c r="AD574" s="18" t="n">
        <x:f>MAX(AB574,AC574*'01 Controls'!$E$14)</x:f>
        <x:v>527.34375</x:v>
      </x:c>
      <x:c r="AE574" s="18" t="n">
        <x:f>IF(U574=0,0,N574*T574/U574)</x:f>
        <x:v>105.46875</x:v>
      </x:c>
      <x:c r="AF574" s="18" t="n">
        <x:f>IF(U574=0,0,P574*T574/U574)</x:f>
        <x:v>168</x:v>
      </x:c>
      <x:c r="AG574" s="18" t="n">
        <x:f>MAX(AE574,AF574*'01 Controls'!$E$15)</x:f>
        <x:v>105.46875</x:v>
      </x:c>
      <x:c r="AH574" s="18" t="n">
        <x:f>SUM(V574,Y574,AB574,AE574)</x:f>
        <x:v>843.75</x:v>
      </x:c>
      <x:c r="AI574" s="18" t="n">
        <x:f>N574-AH574</x:f>
        <x:v>0</x:v>
      </x:c>
      <x:c r="AJ574" s="18" t="n">
        <x:f>V574*INDEX('07 Mode Capacity'!$P$6:$P$17,MATCH("AIR-"&amp;I574,'07 Mode Capacity'!$C$6:$C$17,0))</x:f>
        <x:v>0</x:v>
      </x:c>
      <x:c r="AK574" s="18" t="n">
        <x:f>Y574*INDEX('07 Mode Capacity'!$P$6:$P$17,MATCH("OCEAN-"&amp;I574,'07 Mode Capacity'!$C$6:$C$17,0))</x:f>
        <x:v>18.48577784474057</x:v>
      </x:c>
      <x:c r="AL574" s="18" t="n">
        <x:f>AB574*INDEX('07 Mode Capacity'!$P$6:$P$17,MATCH("LAND-"&amp;I574,'07 Mode Capacity'!$C$6:$C$17,0))</x:f>
        <x:v>64.36118118931195</x:v>
      </x:c>
      <x:c r="AM574" s="18" t="n">
        <x:f>AE574*INDEX('07 Mode Capacity'!$P$6:$P$17,MATCH("INLAND-"&amp;I574,'07 Mode Capacity'!$C$6:$C$17,0))</x:f>
        <x:v>66.57549976367446</x:v>
      </x:c>
      <x:c r="AN574" s="18" t="n">
        <x:f>SUM(AJ574:AM574)</x:f>
        <x:v>149.42245879772696</x:v>
      </x:c>
      <x:c r="AO574" s="17" t="n">
        <x:f>IF(N574=0,1,AN574/N574)</x:f>
        <x:v>0.17709328450100972</x:v>
      </x:c>
      <x:c r="AP574" s="11" t="str">
        <x:f>IF(AO574&gt;='01 Controls'!$E$16,"PASS","FAIL")</x:f>
        <x:v>FAIL</x:v>
      </x:c>
      <x:c r="AQ574" s="11" t="str">
        <x:v>UNQUANTIFIED</x:v>
      </x:c>
      <x:c r="AR574" s="11" t="str">
        <x:v>Position-class planning record; serial item and receiver open</x:v>
      </x:c>
      <x:c r="AS574" s="26"/>
      <x:c r="AT574" s="26"/>
    </x:row>
    <x:row r="575">
      <x:c r="C575" s="11" t="str">
        <x:v>C2-A-AHW-ROL-30</x:v>
      </x:c>
      <x:c r="D575" s="11" t="str">
        <x:v>C2</x:v>
      </x:c>
      <x:c r="E575" s="11" t="str">
        <x:v>Gulf–Atlantic hurricane</x:v>
      </x:c>
      <x:c r="F575" s="11" t="str">
        <x:v>A-AHW</x:v>
      </x:c>
      <x:c r="G575" s="11" t="str">
        <x:v>Aerial hazard-control wing</x:v>
      </x:c>
      <x:c r="H575" s="11" t="str">
        <x:v>ROL-30</x:v>
      </x:c>
      <x:c r="I575" s="19" t="n">
        <x:v>48</x:v>
      </x:c>
      <x:c r="J575" s="21" t="n">
        <x:v>2</x:v>
      </x:c>
      <x:c r="K575" s="18" t="n">
        <x:f>'05 Cargo Register'!K127</x:f>
        <x:v>506.25</x:v>
      </x:c>
      <x:c r="L575" s="18" t="n">
        <x:f>'05 Cargo Register'!N127</x:f>
        <x:v>22</x:v>
      </x:c>
      <x:c r="M575" s="18" t="n">
        <x:f>'05 Cargo Register'!O127</x:f>
        <x:v>1402.5</x:v>
      </x:c>
      <x:c r="N575" s="18" t="n">
        <x:f>J575*K575</x:f>
        <x:v>1012.5</x:v>
      </x:c>
      <x:c r="O575" s="18" t="n">
        <x:f>J575*L575</x:f>
        <x:v>44</x:v>
      </x:c>
      <x:c r="P575" s="18" t="n">
        <x:f>J575*M575</x:f>
        <x:v>2805</x:v>
      </x:c>
      <x:c r="Q575" s="22" t="n">
        <x:f>'01 Controls'!$E$23*'02 Cargo Classes'!$M$12</x:f>
        <x:v>0</x:v>
      </x:c>
      <x:c r="R575" s="22" t="n">
        <x:f>'01 Controls'!$F$23*'02 Cargo Classes'!$N$12</x:f>
        <x:v>0.2</x:v>
      </x:c>
      <x:c r="S575" s="22" t="n">
        <x:f>'01 Controls'!$G$23*'02 Cargo Classes'!$O$12</x:f>
        <x:v>0.8999999999999999</x:v>
      </x:c>
      <x:c r="T575" s="22" t="n">
        <x:f>'01 Controls'!$H$23*'02 Cargo Classes'!$P$12</x:f>
        <x:v>0.09</x:v>
      </x:c>
      <x:c r="U575" s="22" t="n">
        <x:f>SUM(Q575:T575)</x:f>
        <x:v>1.19</x:v>
      </x:c>
      <x:c r="V575" s="18" t="n">
        <x:f>IF(U575=0,0,N575*Q575/U575)</x:f>
        <x:v>0</x:v>
      </x:c>
      <x:c r="W575" s="18" t="n">
        <x:f>IF(U575=0,0,P575*Q575/U575)</x:f>
        <x:v>0</x:v>
      </x:c>
      <x:c r="X575" s="18" t="n">
        <x:f>MAX(V575,W575*'01 Controls'!$E$12)</x:f>
        <x:v>0</x:v>
      </x:c>
      <x:c r="Y575" s="18" t="n">
        <x:f>IF(U575=0,0,N575*R575/U575)</x:f>
        <x:v>170.16806722689077</x:v>
      </x:c>
      <x:c r="Z575" s="18" t="n">
        <x:f>IF(U575=0,0,P575*R575/U575)</x:f>
        <x:v>471.42857142857144</x:v>
      </x:c>
      <x:c r="AA575" s="18" t="n">
        <x:f>MAX(Y575,Z575*'01 Controls'!$E$13)</x:f>
        <x:v>170.16806722689077</x:v>
      </x:c>
      <x:c r="AB575" s="18" t="n">
        <x:f>IF(U575=0,0,N575*S575/U575)</x:f>
        <x:v>765.7563025210084</x:v>
      </x:c>
      <x:c r="AC575" s="18" t="n">
        <x:f>IF(U575=0,0,P575*S575/U575)</x:f>
        <x:v>2121.428571428571</x:v>
      </x:c>
      <x:c r="AD575" s="18" t="n">
        <x:f>MAX(AB575,AC575*'01 Controls'!$E$14)</x:f>
        <x:v>765.7563025210084</x:v>
      </x:c>
      <x:c r="AE575" s="18" t="n">
        <x:f>IF(U575=0,0,N575*T575/U575)</x:f>
        <x:v>76.57563025210085</x:v>
      </x:c>
      <x:c r="AF575" s="18" t="n">
        <x:f>IF(U575=0,0,P575*T575/U575)</x:f>
        <x:v>212.14285714285714</x:v>
      </x:c>
      <x:c r="AG575" s="18" t="n">
        <x:f>MAX(AE575,AF575*'01 Controls'!$E$15)</x:f>
        <x:v>76.57563025210085</x:v>
      </x:c>
      <x:c r="AH575" s="18" t="n">
        <x:f>SUM(V575,Y575,AB575,AE575)</x:f>
        <x:v>1012.5</x:v>
      </x:c>
      <x:c r="AI575" s="18" t="n">
        <x:f>N575-AH575</x:f>
        <x:v>0</x:v>
      </x:c>
      <x:c r="AJ575" s="18" t="n">
        <x:f>V575*INDEX('07 Mode Capacity'!$P$6:$P$17,MATCH("AIR-"&amp;I575,'07 Mode Capacity'!$C$6:$C$17,0))</x:f>
        <x:v>0</x:v>
      </x:c>
      <x:c r="AK575" s="18" t="n">
        <x:f>Y575*INDEX('07 Mode Capacity'!$P$6:$P$17,MATCH("OCEAN-"&amp;I575,'07 Mode Capacity'!$C$6:$C$17,0))</x:f>
        <x:v>14.912896412563823</x:v>
      </x:c>
      <x:c r="AL575" s="18" t="n">
        <x:f>AB575*INDEX('07 Mode Capacity'!$P$6:$P$17,MATCH("LAND-"&amp;I575,'07 Mode Capacity'!$C$6:$C$17,0))</x:f>
        <x:v>93.45892529002609</x:v>
      </x:c>
      <x:c r="AM575" s="18" t="n">
        <x:f>AE575*INDEX('07 Mode Capacity'!$P$6:$P$17,MATCH("INLAND-"&amp;I575,'07 Mode Capacity'!$C$6:$C$17,0))</x:f>
        <x:v>48.33716957631491</x:v>
      </x:c>
      <x:c r="AN575" s="18" t="n">
        <x:f>SUM(AJ575:AM575)</x:f>
        <x:v>156.70899127890482</x:v>
      </x:c>
      <x:c r="AO575" s="17" t="n">
        <x:f>IF(N575=0,1,AN575/N575)</x:f>
        <x:v>0.15477431237422698</x:v>
      </x:c>
      <x:c r="AP575" s="11" t="str">
        <x:f>IF(AO575&gt;='01 Controls'!$E$16,"PASS","FAIL")</x:f>
        <x:v>FAIL</x:v>
      </x:c>
      <x:c r="AQ575" s="11" t="str">
        <x:v>UNQUANTIFIED</x:v>
      </x:c>
      <x:c r="AR575" s="11" t="str">
        <x:v>Position-class planning record; serial item and receiver open</x:v>
      </x:c>
      <x:c r="AS575" s="26"/>
      <x:c r="AT575" s="26"/>
    </x:row>
    <x:row r="576">
      <x:c r="C576" s="11" t="str">
        <x:v>C2-A-AHW-LIN-18</x:v>
      </x:c>
      <x:c r="D576" s="11" t="str">
        <x:v>C2</x:v>
      </x:c>
      <x:c r="E576" s="11" t="str">
        <x:v>Gulf–Atlantic hurricane</x:v>
      </x:c>
      <x:c r="F576" s="11" t="str">
        <x:v>A-AHW</x:v>
      </x:c>
      <x:c r="G576" s="11" t="str">
        <x:v>Aerial hazard-control wing</x:v>
      </x:c>
      <x:c r="H576" s="11" t="str">
        <x:v>LIN-18</x:v>
      </x:c>
      <x:c r="I576" s="19" t="n">
        <x:v>72</x:v>
      </x:c>
      <x:c r="J576" s="21" t="n">
        <x:v>2</x:v>
      </x:c>
      <x:c r="K576" s="18" t="n">
        <x:f>'05 Cargo Register'!K128</x:f>
        <x:v>112.5</x:v>
      </x:c>
      <x:c r="L576" s="18" t="n">
        <x:f>'05 Cargo Register'!N128</x:f>
        <x:v>8</x:v>
      </x:c>
      <x:c r="M576" s="18" t="n">
        <x:f>'05 Cargo Register'!O128</x:f>
        <x:v>352</x:v>
      </x:c>
      <x:c r="N576" s="18" t="n">
        <x:f>J576*K576</x:f>
        <x:v>225</x:v>
      </x:c>
      <x:c r="O576" s="18" t="n">
        <x:f>J576*L576</x:f>
        <x:v>16</x:v>
      </x:c>
      <x:c r="P576" s="18" t="n">
        <x:f>J576*M576</x:f>
        <x:v>704</x:v>
      </x:c>
      <x:c r="Q576" s="22" t="n">
        <x:f>'01 Controls'!$E$23*'02 Cargo Classes'!$M$13</x:f>
        <x:v>0</x:v>
      </x:c>
      <x:c r="R576" s="22" t="n">
        <x:f>'01 Controls'!$F$23*'02 Cargo Classes'!$N$13</x:f>
        <x:v>0.24</x:v>
      </x:c>
      <x:c r="S576" s="22" t="n">
        <x:f>'01 Controls'!$G$23*'02 Cargo Classes'!$O$13</x:f>
        <x:v>0.6</x:v>
      </x:c>
      <x:c r="T576" s="22" t="n">
        <x:f>'01 Controls'!$H$23*'02 Cargo Classes'!$P$13</x:f>
        <x:v>0.15</x:v>
      </x:c>
      <x:c r="U576" s="22" t="n">
        <x:f>SUM(Q576:T576)</x:f>
        <x:v>0.99</x:v>
      </x:c>
      <x:c r="V576" s="18" t="n">
        <x:f>IF(U576=0,0,N576*Q576/U576)</x:f>
        <x:v>0</x:v>
      </x:c>
      <x:c r="W576" s="18" t="n">
        <x:f>IF(U576=0,0,P576*Q576/U576)</x:f>
        <x:v>0</x:v>
      </x:c>
      <x:c r="X576" s="18" t="n">
        <x:f>MAX(V576,W576*'01 Controls'!$E$12)</x:f>
        <x:v>0</x:v>
      </x:c>
      <x:c r="Y576" s="18" t="n">
        <x:f>IF(U576=0,0,N576*R576/U576)</x:f>
        <x:v>54.54545454545455</x:v>
      </x:c>
      <x:c r="Z576" s="18" t="n">
        <x:f>IF(U576=0,0,P576*R576/U576)</x:f>
        <x:v>170.66666666666666</x:v>
      </x:c>
      <x:c r="AA576" s="18" t="n">
        <x:f>MAX(Y576,Z576*'01 Controls'!$E$13)</x:f>
        <x:v>54.54545454545455</x:v>
      </x:c>
      <x:c r="AB576" s="18" t="n">
        <x:f>IF(U576=0,0,N576*S576/U576)</x:f>
        <x:v>136.36363636363637</x:v>
      </x:c>
      <x:c r="AC576" s="18" t="n">
        <x:f>IF(U576=0,0,P576*S576/U576)</x:f>
        <x:v>426.66666666666663</x:v>
      </x:c>
      <x:c r="AD576" s="18" t="n">
        <x:f>MAX(AB576,AC576*'01 Controls'!$E$14)</x:f>
        <x:v>136.36363636363637</x:v>
      </x:c>
      <x:c r="AE576" s="18" t="n">
        <x:f>IF(U576=0,0,N576*T576/U576)</x:f>
        <x:v>34.09090909090909</x:v>
      </x:c>
      <x:c r="AF576" s="18" t="n">
        <x:f>IF(U576=0,0,P576*T576/U576)</x:f>
        <x:v>106.66666666666666</x:v>
      </x:c>
      <x:c r="AG576" s="18" t="n">
        <x:f>MAX(AE576,AF576*'01 Controls'!$E$15)</x:f>
        <x:v>34.09090909090909</x:v>
      </x:c>
      <x:c r="AH576" s="18" t="n">
        <x:f>SUM(V576,Y576,AB576,AE576)</x:f>
        <x:v>225.00000000000003</x:v>
      </x:c>
      <x:c r="AI576" s="18" t="n">
        <x:f>N576-AH576</x:f>
        <x:v>-2.842170943040401e-14</x:v>
      </x:c>
      <x:c r="AJ576" s="18" t="n">
        <x:f>V576*INDEX('07 Mode Capacity'!$P$6:$P$17,MATCH("AIR-"&amp;I576,'07 Mode Capacity'!$C$6:$C$17,0))</x:f>
        <x:v>0</x:v>
      </x:c>
      <x:c r="AK576" s="18" t="n">
        <x:f>Y576*INDEX('07 Mode Capacity'!$P$6:$P$17,MATCH("OCEAN-"&amp;I576,'07 Mode Capacity'!$C$6:$C$17,0))</x:f>
        <x:v>42.696435169782085</x:v>
      </x:c>
      <x:c r="AL576" s="18" t="n">
        <x:f>AB576*INDEX('07 Mode Capacity'!$P$6:$P$17,MATCH("LAND-"&amp;I576,'07 Mode Capacity'!$C$6:$C$17,0))</x:f>
        <x:v>97.50139428820458</x:v>
      </x:c>
      <x:c r="AM576" s="18" t="n">
        <x:f>AE576*INDEX('07 Mode Capacity'!$P$6:$P$17,MATCH("INLAND-"&amp;I576,'07 Mode Capacity'!$C$6:$C$17,0))</x:f>
        <x:v>34.09090909090909</x:v>
      </x:c>
      <x:c r="AN576" s="18" t="n">
        <x:f>SUM(AJ576:AM576)</x:f>
        <x:v>174.28873854889576</x:v>
      </x:c>
      <x:c r="AO576" s="17" t="n">
        <x:f>IF(N576=0,1,AN576/N576)</x:f>
        <x:v>0.7746166157728701</x:v>
      </x:c>
      <x:c r="AP576" s="11" t="str">
        <x:f>IF(AO576&gt;='01 Controls'!$E$16,"PASS","FAIL")</x:f>
        <x:v>FAIL</x:v>
      </x:c>
      <x:c r="AQ576" s="11" t="str">
        <x:v>UNQUANTIFIED</x:v>
      </x:c>
      <x:c r="AR576" s="11" t="str">
        <x:v>Position-class planning record; serial item and receiver open</x:v>
      </x:c>
      <x:c r="AS576" s="26"/>
      <x:c r="AT576" s="26"/>
    </x:row>
    <x:row r="577">
      <x:c r="C577" s="11" t="str">
        <x:v>C2-A-AHW-BLK-08</x:v>
      </x:c>
      <x:c r="D577" s="11" t="str">
        <x:v>C2</x:v>
      </x:c>
      <x:c r="E577" s="11" t="str">
        <x:v>Gulf–Atlantic hurricane</x:v>
      </x:c>
      <x:c r="F577" s="11" t="str">
        <x:v>A-AHW</x:v>
      </x:c>
      <x:c r="G577" s="11" t="str">
        <x:v>Aerial hazard-control wing</x:v>
      </x:c>
      <x:c r="H577" s="11" t="str">
        <x:v>BLK-08</x:v>
      </x:c>
      <x:c r="I577" s="19" t="n">
        <x:v>48</x:v>
      </x:c>
      <x:c r="J577" s="21" t="n">
        <x:v>2</x:v>
      </x:c>
      <x:c r="K577" s="18" t="n">
        <x:f>'05 Cargo Register'!K129</x:f>
        <x:v>56.25</x:v>
      </x:c>
      <x:c r="L577" s="18" t="n">
        <x:f>'05 Cargo Register'!N129</x:f>
        <x:v>9</x:v>
      </x:c>
      <x:c r="M577" s="18" t="n">
        <x:f>'05 Cargo Register'!O129</x:f>
        <x:v>459</x:v>
      </x:c>
      <x:c r="N577" s="18" t="n">
        <x:f>J577*K577</x:f>
        <x:v>112.5</x:v>
      </x:c>
      <x:c r="O577" s="18" t="n">
        <x:f>J577*L577</x:f>
        <x:v>18</x:v>
      </x:c>
      <x:c r="P577" s="18" t="n">
        <x:f>J577*M577</x:f>
        <x:v>918</x:v>
      </x:c>
      <x:c r="Q577" s="22" t="n">
        <x:f>'01 Controls'!$E$23*'02 Cargo Classes'!$M$14</x:f>
        <x:v>0.05</x:v>
      </x:c>
      <x:c r="R577" s="22" t="n">
        <x:f>'01 Controls'!$F$23*'02 Cargo Classes'!$N$14</x:f>
        <x:v>0.16000000000000003</x:v>
      </x:c>
      <x:c r="S577" s="22" t="n">
        <x:f>'01 Controls'!$G$23*'02 Cargo Classes'!$O$14</x:f>
        <x:v>0.6</x:v>
      </x:c>
      <x:c r="T577" s="22" t="n">
        <x:f>'01 Controls'!$H$23*'02 Cargo Classes'!$P$14</x:f>
        <x:v>0.075</x:v>
      </x:c>
      <x:c r="U577" s="22" t="n">
        <x:f>SUM(Q577:T577)</x:f>
        <x:v>0.885</x:v>
      </x:c>
      <x:c r="V577" s="18" t="n">
        <x:f>IF(U577=0,0,N577*Q577/U577)</x:f>
        <x:v>6.3559322033898304</x:v>
      </x:c>
      <x:c r="W577" s="18" t="n">
        <x:f>IF(U577=0,0,P577*Q577/U577)</x:f>
        <x:v>51.864406779661024</x:v>
      </x:c>
      <x:c r="X577" s="18" t="n">
        <x:f>MAX(V577,W577*'01 Controls'!$E$12)</x:f>
        <x:v>12.966101694915256</x:v>
      </x:c>
      <x:c r="Y577" s="18" t="n">
        <x:f>IF(U577=0,0,N577*R577/U577)</x:f>
        <x:v>20.33898305084746</x:v>
      </x:c>
      <x:c r="Z577" s="18" t="n">
        <x:f>IF(U577=0,0,P577*R577/U577)</x:f>
        <x:v>165.96610169491527</x:v>
      </x:c>
      <x:c r="AA577" s="18" t="n">
        <x:f>MAX(Y577,Z577*'01 Controls'!$E$13)</x:f>
        <x:v>24.89491525423729</x:v>
      </x:c>
      <x:c r="AB577" s="18" t="n">
        <x:f>IF(U577=0,0,N577*S577/U577)</x:f>
        <x:v>76.27118644067797</x:v>
      </x:c>
      <x:c r="AC577" s="18" t="n">
        <x:f>IF(U577=0,0,P577*S577/U577)</x:f>
        <x:v>622.3728813559321</x:v>
      </x:c>
      <x:c r="AD577" s="18" t="n">
        <x:f>MAX(AB577,AC577*'01 Controls'!$E$14)</x:f>
        <x:v>124.47457627118644</x:v>
      </x:c>
      <x:c r="AE577" s="18" t="n">
        <x:f>IF(U577=0,0,N577*T577/U577)</x:f>
        <x:v>9.533898305084746</x:v>
      </x:c>
      <x:c r="AF577" s="18" t="n">
        <x:f>IF(U577=0,0,P577*T577/U577)</x:f>
        <x:v>77.79661016949152</x:v>
      </x:c>
      <x:c r="AG577" s="18" t="n">
        <x:f>MAX(AE577,AF577*'01 Controls'!$E$15)</x:f>
        <x:v>14.003389830508473</x:v>
      </x:c>
      <x:c r="AH577" s="18" t="n">
        <x:f>SUM(V577,Y577,AB577,AE577)</x:f>
        <x:v>112.5</x:v>
      </x:c>
      <x:c r="AI577" s="18" t="n">
        <x:f>N577-AH577</x:f>
        <x:v>0</x:v>
      </x:c>
      <x:c r="AJ577" s="18" t="n">
        <x:f>V577*INDEX('07 Mode Capacity'!$P$6:$P$17,MATCH("AIR-"&amp;I577,'07 Mode Capacity'!$C$6:$C$17,0))</x:f>
        <x:v>1.7817944382794022</x:v>
      </x:c>
      <x:c r="AK577" s="18" t="n">
        <x:f>Y577*INDEX('07 Mode Capacity'!$P$6:$P$17,MATCH("OCEAN-"&amp;I577,'07 Mode Capacity'!$C$6:$C$17,0))</x:f>
        <x:v>1.7824328166680177</x:v>
      </x:c>
      <x:c r="AL577" s="18" t="n">
        <x:f>AB577*INDEX('07 Mode Capacity'!$P$6:$P$17,MATCH("LAND-"&amp;I577,'07 Mode Capacity'!$C$6:$C$17,0))</x:f>
        <x:v>9.308735810431559</x:v>
      </x:c>
      <x:c r="AM577" s="18" t="n">
        <x:f>AE577*INDEX('07 Mode Capacity'!$P$6:$P$17,MATCH("INLAND-"&amp;I577,'07 Mode Capacity'!$C$6:$C$17,0))</x:f>
        <x:v>6.0181242724225505</x:v>
      </x:c>
      <x:c r="AN577" s="18" t="n">
        <x:f>SUM(AJ577:AM577)</x:f>
        <x:v>18.89108733780153</x:v>
      </x:c>
      <x:c r="AO577" s="17" t="n">
        <x:f>IF(N577=0,1,AN577/N577)</x:f>
        <x:v>0.1679207763360136</x:v>
      </x:c>
      <x:c r="AP577" s="11" t="str">
        <x:f>IF(AO577&gt;='01 Controls'!$E$16,"PASS","FAIL")</x:f>
        <x:v>FAIL</x:v>
      </x:c>
      <x:c r="AQ577" s="11" t="str">
        <x:v>UNQUANTIFIED</x:v>
      </x:c>
      <x:c r="AR577" s="11" t="str">
        <x:v>Position-class planning record; serial item and receiver open</x:v>
      </x:c>
      <x:c r="AS577" s="26"/>
      <x:c r="AT577" s="26"/>
    </x:row>
    <x:row r="578">
      <x:c r="C578" s="11" t="str">
        <x:v>C2-A-AHW-OOG-80</x:v>
      </x:c>
      <x:c r="D578" s="11" t="str">
        <x:v>C2</x:v>
      </x:c>
      <x:c r="E578" s="11" t="str">
        <x:v>Gulf–Atlantic hurricane</x:v>
      </x:c>
      <x:c r="F578" s="11" t="str">
        <x:v>A-AHW</x:v>
      </x:c>
      <x:c r="G578" s="11" t="str">
        <x:v>Aerial hazard-control wing</x:v>
      </x:c>
      <x:c r="H578" s="11" t="str">
        <x:v>OOG-80</x:v>
      </x:c>
      <x:c r="I578" s="19" t="n">
        <x:v>72</x:v>
      </x:c>
      <x:c r="J578" s="21" t="n">
        <x:v>2</x:v>
      </x:c>
      <x:c r="K578" s="18" t="n">
        <x:f>'05 Cargo Register'!K130</x:f>
        <x:v>562.5</x:v>
      </x:c>
      <x:c r="L578" s="18" t="n">
        <x:f>'05 Cargo Register'!N130</x:f>
        <x:v>10</x:v>
      </x:c>
      <x:c r="M578" s="18" t="n">
        <x:f>'05 Cargo Register'!O130</x:f>
        <x:v>1760</x:v>
      </x:c>
      <x:c r="N578" s="18" t="n">
        <x:f>J578*K578</x:f>
        <x:v>1125</x:v>
      </x:c>
      <x:c r="O578" s="18" t="n">
        <x:f>J578*L578</x:f>
        <x:v>20</x:v>
      </x:c>
      <x:c r="P578" s="18" t="n">
        <x:f>J578*M578</x:f>
        <x:v>3520</x:v>
      </x:c>
      <x:c r="Q578" s="22" t="n">
        <x:f>'01 Controls'!$E$23*'02 Cargo Classes'!$M$15</x:f>
        <x:v>0</x:v>
      </x:c>
      <x:c r="R578" s="22" t="n">
        <x:f>'01 Controls'!$F$23*'02 Cargo Classes'!$N$15</x:f>
        <x:v>0.4</x:v>
      </x:c>
      <x:c r="S578" s="22" t="n">
        <x:f>'01 Controls'!$G$23*'02 Cargo Classes'!$O$15</x:f>
        <x:v>0.36</x:v>
      </x:c>
      <x:c r="T578" s="22" t="n">
        <x:f>'01 Controls'!$H$23*'02 Cargo Classes'!$P$15</x:f>
        <x:v>0.075</x:v>
      </x:c>
      <x:c r="U578" s="22" t="n">
        <x:f>SUM(Q578:T578)</x:f>
        <x:v>0.835</x:v>
      </x:c>
      <x:c r="V578" s="18" t="n">
        <x:f>IF(U578=0,0,N578*Q578/U578)</x:f>
        <x:v>0</x:v>
      </x:c>
      <x:c r="W578" s="18" t="n">
        <x:f>IF(U578=0,0,P578*Q578/U578)</x:f>
        <x:v>0</x:v>
      </x:c>
      <x:c r="X578" s="18" t="n">
        <x:f>MAX(V578,W578*'01 Controls'!$E$12)</x:f>
        <x:v>0</x:v>
      </x:c>
      <x:c r="Y578" s="18" t="n">
        <x:f>IF(U578=0,0,N578*R578/U578)</x:f>
        <x:v>538.9221556886228</x:v>
      </x:c>
      <x:c r="Z578" s="18" t="n">
        <x:f>IF(U578=0,0,P578*R578/U578)</x:f>
        <x:v>1686.2275449101796</x:v>
      </x:c>
      <x:c r="AA578" s="18" t="n">
        <x:f>MAX(Y578,Z578*'01 Controls'!$E$13)</x:f>
        <x:v>538.9221556886228</x:v>
      </x:c>
      <x:c r="AB578" s="18" t="n">
        <x:f>IF(U578=0,0,N578*S578/U578)</x:f>
        <x:v>485.0299401197605</x:v>
      </x:c>
      <x:c r="AC578" s="18" t="n">
        <x:f>IF(U578=0,0,P578*S578/U578)</x:f>
        <x:v>1517.6047904191619</x:v>
      </x:c>
      <x:c r="AD578" s="18" t="n">
        <x:f>MAX(AB578,AC578*'01 Controls'!$E$14)</x:f>
        <x:v>485.0299401197605</x:v>
      </x:c>
      <x:c r="AE578" s="18" t="n">
        <x:f>IF(U578=0,0,N578*T578/U578)</x:f>
        <x:v>101.04790419161677</x:v>
      </x:c>
      <x:c r="AF578" s="18" t="n">
        <x:f>IF(U578=0,0,P578*T578/U578)</x:f>
        <x:v>316.1676646706587</x:v>
      </x:c>
      <x:c r="AG578" s="18" t="n">
        <x:f>MAX(AE578,AF578*'01 Controls'!$E$15)</x:f>
        <x:v>101.04790419161677</x:v>
      </x:c>
      <x:c r="AH578" s="18" t="n">
        <x:f>SUM(V578,Y578,AB578,AE578)</x:f>
        <x:v>1125</x:v>
      </x:c>
      <x:c r="AI578" s="18" t="n">
        <x:f>N578-AH578</x:f>
        <x:v>0</x:v>
      </x:c>
      <x:c r="AJ578" s="18" t="n">
        <x:f>V578*INDEX('07 Mode Capacity'!$P$6:$P$17,MATCH("AIR-"&amp;I578,'07 Mode Capacity'!$C$6:$C$17,0))</x:f>
        <x:v>0</x:v>
      </x:c>
      <x:c r="AK578" s="18" t="n">
        <x:f>Y578*INDEX('07 Mode Capacity'!$P$6:$P$17,MATCH("OCEAN-"&amp;I578,'07 Mode Capacity'!$C$6:$C$17,0))</x:f>
        <x:v>421.8510061685056</x:v>
      </x:c>
      <x:c r="AL578" s="18" t="n">
        <x:f>AB578*INDEX('07 Mode Capacity'!$P$6:$P$17,MATCH("LAND-"&amp;I578,'07 Mode Capacity'!$C$6:$C$17,0))</x:f>
        <x:v>346.80136651014084</x:v>
      </x:c>
      <x:c r="AM578" s="18" t="n">
        <x:f>AE578*INDEX('07 Mode Capacity'!$P$6:$P$17,MATCH("INLAND-"&amp;I578,'07 Mode Capacity'!$C$6:$C$17,0))</x:f>
        <x:v>101.04790419161677</x:v>
      </x:c>
      <x:c r="AN578" s="18" t="n">
        <x:f>SUM(AJ578:AM578)</x:f>
        <x:v>869.7002768702632</x:v>
      </x:c>
      <x:c r="AO578" s="17" t="n">
        <x:f>IF(N578=0,1,AN578/N578)</x:f>
        <x:v>0.7730669127735673</x:v>
      </x:c>
      <x:c r="AP578" s="11" t="str">
        <x:f>IF(AO578&gt;='01 Controls'!$E$16,"PASS","FAIL")</x:f>
        <x:v>FAIL</x:v>
      </x:c>
      <x:c r="AQ578" s="11" t="str">
        <x:v>UNQUANTIFIED</x:v>
      </x:c>
      <x:c r="AR578" s="11" t="str">
        <x:v>Position-class planning record; serial item and receiver open</x:v>
      </x:c>
      <x:c r="AS578" s="26"/>
      <x:c r="AT578" s="26"/>
    </x:row>
    <x:row r="579">
      <x:c r="C579" s="11" t="str">
        <x:v>C2-A-TDG-APL-45</x:v>
      </x:c>
      <x:c r="D579" s="11" t="str">
        <x:v>C2</x:v>
      </x:c>
      <x:c r="E579" s="11" t="str">
        <x:v>Gulf–Atlantic hurricane</x:v>
      </x:c>
      <x:c r="F579" s="11" t="str">
        <x:v>A-TDG</x:v>
      </x:c>
      <x:c r="G579" s="11" t="str">
        <x:v>Tactical distribution group</x:v>
      </x:c>
      <x:c r="H579" s="11" t="str">
        <x:v>APL-45</x:v>
      </x:c>
      <x:c r="I579" s="19" t="n">
        <x:v>24</x:v>
      </x:c>
      <x:c r="J579" s="21" t="n">
        <x:v>6</x:v>
      </x:c>
      <x:c r="K579" s="18" t="n">
        <x:f>'05 Cargo Register'!K131</x:f>
        <x:v>225</x:v>
      </x:c>
      <x:c r="L579" s="18" t="n">
        <x:f>'05 Cargo Register'!N131</x:f>
        <x:v>59</x:v>
      </x:c>
      <x:c r="M579" s="18" t="n">
        <x:f>'05 Cargo Register'!O131</x:f>
        <x:v>442.5</x:v>
      </x:c>
      <x:c r="N579" s="18" t="n">
        <x:f>J579*K579</x:f>
        <x:v>1350</x:v>
      </x:c>
      <x:c r="O579" s="18" t="n">
        <x:f>J579*L579</x:f>
        <x:v>354</x:v>
      </x:c>
      <x:c r="P579" s="18" t="n">
        <x:f>J579*M579</x:f>
        <x:v>2655</x:v>
      </x:c>
      <x:c r="Q579" s="22" t="n">
        <x:f>'01 Controls'!$E$23*'02 Cargo Classes'!$M$6</x:f>
        <x:v>0.15000000000000002</x:v>
      </x:c>
      <x:c r="R579" s="22" t="n">
        <x:f>'01 Controls'!$F$23*'02 Cargo Classes'!$N$6</x:f>
        <x:v>0.08000000000000002</x:v>
      </x:c>
      <x:c r="S579" s="22" t="n">
        <x:f>'01 Controls'!$G$23*'02 Cargo Classes'!$O$6</x:f>
        <x:v>0.6</x:v>
      </x:c>
      <x:c r="T579" s="22" t="n">
        <x:f>'01 Controls'!$H$23*'02 Cargo Classes'!$P$6</x:f>
        <x:v>0.045</x:v>
      </x:c>
      <x:c r="U579" s="22" t="n">
        <x:f>SUM(Q579:T579)</x:f>
        <x:v>0.8750000000000001</x:v>
      </x:c>
      <x:c r="V579" s="18" t="n">
        <x:f>IF(U579=0,0,N579*Q579/U579)</x:f>
        <x:v>231.42857142857144</x:v>
      </x:c>
      <x:c r="W579" s="18" t="n">
        <x:f>IF(U579=0,0,P579*Q579/U579)</x:f>
        <x:v>455.14285714285717</x:v>
      </x:c>
      <x:c r="X579" s="18" t="n">
        <x:f>MAX(V579,W579*'01 Controls'!$E$12)</x:f>
        <x:v>231.42857142857144</x:v>
      </x:c>
      <x:c r="Y579" s="18" t="n">
        <x:f>IF(U579=0,0,N579*R579/U579)</x:f>
        <x:v>123.42857142857143</x:v>
      </x:c>
      <x:c r="Z579" s="18" t="n">
        <x:f>IF(U579=0,0,P579*R579/U579)</x:f>
        <x:v>242.74285714285716</x:v>
      </x:c>
      <x:c r="AA579" s="18" t="n">
        <x:f>MAX(Y579,Z579*'01 Controls'!$E$13)</x:f>
        <x:v>123.42857142857143</x:v>
      </x:c>
      <x:c r="AB579" s="18" t="n">
        <x:f>IF(U579=0,0,N579*S579/U579)</x:f>
        <x:v>925.7142857142856</x:v>
      </x:c>
      <x:c r="AC579" s="18" t="n">
        <x:f>IF(U579=0,0,P579*S579/U579)</x:f>
        <x:v>1820.5714285714284</x:v>
      </x:c>
      <x:c r="AD579" s="18" t="n">
        <x:f>MAX(AB579,AC579*'01 Controls'!$E$14)</x:f>
        <x:v>925.7142857142856</x:v>
      </x:c>
      <x:c r="AE579" s="18" t="n">
        <x:f>IF(U579=0,0,N579*T579/U579)</x:f>
        <x:v>69.42857142857142</x:v>
      </x:c>
      <x:c r="AF579" s="18" t="n">
        <x:f>IF(U579=0,0,P579*T579/U579)</x:f>
        <x:v>136.54285714285712</x:v>
      </x:c>
      <x:c r="AG579" s="18" t="n">
        <x:f>MAX(AE579,AF579*'01 Controls'!$E$15)</x:f>
        <x:v>69.42857142857142</x:v>
      </x:c>
      <x:c r="AH579" s="18" t="n">
        <x:f>SUM(V579,Y579,AB579,AE579)</x:f>
        <x:v>1349.9999999999998</x:v>
      </x:c>
      <x:c r="AI579" s="18" t="n">
        <x:f>N579-AH579</x:f>
        <x:v>2.2737367544323206e-13</x:v>
      </x:c>
      <x:c r="AJ579" s="18" t="n">
        <x:f>V579*INDEX('07 Mode Capacity'!$P$6:$P$17,MATCH("AIR-"&amp;I579,'07 Mode Capacity'!$C$6:$C$17,0))</x:f>
        <x:v>46.960112842709805</x:v>
      </x:c>
      <x:c r="AK579" s="18" t="n">
        <x:f>Y579*INDEX('07 Mode Capacity'!$P$6:$P$17,MATCH("OCEAN-"&amp;I579,'07 Mode Capacity'!$C$6:$C$17,0))</x:f>
        <x:v>18.52527691515267</x:v>
      </x:c>
      <x:c r="AL579" s="18" t="n">
        <x:f>AB579*INDEX('07 Mode Capacity'!$P$6:$P$17,MATCH("LAND-"&amp;I579,'07 Mode Capacity'!$C$6:$C$17,0))</x:f>
        <x:v>354.08656987671674</x:v>
      </x:c>
      <x:c r="AM579" s="18" t="n">
        <x:f>AE579*INDEX('07 Mode Capacity'!$P$6:$P$17,MATCH("INLAND-"&amp;I579,'07 Mode Capacity'!$C$6:$C$17,0))</x:f>
        <x:v>69.42857142857142</x:v>
      </x:c>
      <x:c r="AN579" s="18" t="n">
        <x:f>SUM(AJ579:AM579)</x:f>
        <x:v>489.0005310631507</x:v>
      </x:c>
      <x:c r="AO579" s="17" t="n">
        <x:f>IF(N579=0,1,AN579/N579)</x:f>
        <x:v>0.3622226156023338</x:v>
      </x:c>
      <x:c r="AP579" s="11" t="str">
        <x:f>IF(AO579&gt;='01 Controls'!$E$16,"PASS","FAIL")</x:f>
        <x:v>FAIL</x:v>
      </x:c>
      <x:c r="AQ579" s="11" t="str">
        <x:v>UNQUANTIFIED</x:v>
      </x:c>
      <x:c r="AR579" s="11" t="str">
        <x:v>Position-class planning record; serial item and receiver open</x:v>
      </x:c>
      <x:c r="AS579" s="26"/>
      <x:c r="AT579" s="26"/>
    </x:row>
    <x:row r="580">
      <x:c r="C580" s="11" t="str">
        <x:v>C2-A-TDG-ISO-18</x:v>
      </x:c>
      <x:c r="D580" s="11" t="str">
        <x:v>C2</x:v>
      </x:c>
      <x:c r="E580" s="11" t="str">
        <x:v>Gulf–Atlantic hurricane</x:v>
      </x:c>
      <x:c r="F580" s="11" t="str">
        <x:v>A-TDG</x:v>
      </x:c>
      <x:c r="G580" s="11" t="str">
        <x:v>Tactical distribution group</x:v>
      </x:c>
      <x:c r="H580" s="11" t="str">
        <x:v>ISO-18</x:v>
      </x:c>
      <x:c r="I580" s="19" t="n">
        <x:v>48</x:v>
      </x:c>
      <x:c r="J580" s="21" t="n">
        <x:v>6</x:v>
      </x:c>
      <x:c r="K580" s="18" t="n">
        <x:f>'05 Cargo Register'!K132</x:f>
        <x:v>337.5</x:v>
      </x:c>
      <x:c r="L580" s="18" t="n">
        <x:f>'05 Cargo Register'!N132</x:f>
        <x:v>23</x:v>
      </x:c>
      <x:c r="M580" s="18" t="n">
        <x:f>'05 Cargo Register'!O132</x:f>
        <x:v>607.2</x:v>
      </x:c>
      <x:c r="N580" s="18" t="n">
        <x:f>J580*K580</x:f>
        <x:v>2025</x:v>
      </x:c>
      <x:c r="O580" s="18" t="n">
        <x:f>J580*L580</x:f>
        <x:v>138</x:v>
      </x:c>
      <x:c r="P580" s="18" t="n">
        <x:f>J580*M580</x:f>
        <x:v>3643.2000000000003</x:v>
      </x:c>
      <x:c r="Q580" s="22" t="n">
        <x:f>'01 Controls'!$E$23*'02 Cargo Classes'!$M$7</x:f>
        <x:v>0.010000000000000002</x:v>
      </x:c>
      <x:c r="R580" s="22" t="n">
        <x:f>'01 Controls'!$F$23*'02 Cargo Classes'!$N$7</x:f>
        <x:v>0.2</x:v>
      </x:c>
      <x:c r="S580" s="22" t="n">
        <x:f>'01 Controls'!$G$23*'02 Cargo Classes'!$O$7</x:f>
        <x:v>0.72</x:v>
      </x:c>
      <x:c r="T580" s="22" t="n">
        <x:f>'01 Controls'!$H$23*'02 Cargo Classes'!$P$7</x:f>
        <x:v>0.12</x:v>
      </x:c>
      <x:c r="U580" s="22" t="n">
        <x:f>SUM(Q580:T580)</x:f>
        <x:v>1.0499999999999998</x:v>
      </x:c>
      <x:c r="V580" s="18" t="n">
        <x:f>IF(U580=0,0,N580*Q580/U580)</x:f>
        <x:v>19.285714285714292</x:v>
      </x:c>
      <x:c r="W580" s="18" t="n">
        <x:f>IF(U580=0,0,P580*Q580/U580)</x:f>
        <x:v>34.69714285714287</x:v>
      </x:c>
      <x:c r="X580" s="18" t="n">
        <x:f>MAX(V580,W580*'01 Controls'!$E$12)</x:f>
        <x:v>19.285714285714292</x:v>
      </x:c>
      <x:c r="Y580" s="18" t="n">
        <x:f>IF(U580=0,0,N580*R580/U580)</x:f>
        <x:v>385.7142857142858</x:v>
      </x:c>
      <x:c r="Z580" s="18" t="n">
        <x:f>IF(U580=0,0,P580*R580/U580)</x:f>
        <x:v>693.9428571428574</x:v>
      </x:c>
      <x:c r="AA580" s="18" t="n">
        <x:f>MAX(Y580,Z580*'01 Controls'!$E$13)</x:f>
        <x:v>385.7142857142858</x:v>
      </x:c>
      <x:c r="AB580" s="18" t="n">
        <x:f>IF(U580=0,0,N580*S580/U580)</x:f>
        <x:v>1388.571428571429</x:v>
      </x:c>
      <x:c r="AC580" s="18" t="n">
        <x:f>IF(U580=0,0,P580*S580/U580)</x:f>
        <x:v>2498.1942857142863</x:v>
      </x:c>
      <x:c r="AD580" s="18" t="n">
        <x:f>MAX(AB580,AC580*'01 Controls'!$E$14)</x:f>
        <x:v>1388.571428571429</x:v>
      </x:c>
      <x:c r="AE580" s="18" t="n">
        <x:f>IF(U580=0,0,N580*T580/U580)</x:f>
        <x:v>231.42857142857147</x:v>
      </x:c>
      <x:c r="AF580" s="18" t="n">
        <x:f>IF(U580=0,0,P580*T580/U580)</x:f>
        <x:v>416.3657142857144</x:v>
      </x:c>
      <x:c r="AG580" s="18" t="n">
        <x:f>MAX(AE580,AF580*'01 Controls'!$E$15)</x:f>
        <x:v>231.42857142857147</x:v>
      </x:c>
      <x:c r="AH580" s="18" t="n">
        <x:f>SUM(V580,Y580,AB580,AE580)</x:f>
        <x:v>2025.0000000000005</x:v>
      </x:c>
      <x:c r="AI580" s="18" t="n">
        <x:f>N580-AH580</x:f>
        <x:v>-4.547473508864641e-13</x:v>
      </x:c>
      <x:c r="AJ580" s="18" t="n">
        <x:f>V580*INDEX('07 Mode Capacity'!$P$6:$P$17,MATCH("AIR-"&amp;I580,'07 Mode Capacity'!$C$6:$C$17,0))</x:f>
        <x:v>5.406473409864931</x:v>
      </x:c>
      <x:c r="AK580" s="18" t="n">
        <x:f>Y580*INDEX('07 Mode Capacity'!$P$6:$P$17,MATCH("OCEAN-"&amp;I580,'07 Mode Capacity'!$C$6:$C$17,0))</x:f>
        <x:v>33.80256520181134</x:v>
      </x:c>
      <x:c r="AL580" s="18" t="n">
        <x:f>AB580*INDEX('07 Mode Capacity'!$P$6:$P$17,MATCH("LAND-"&amp;I580,'07 Mode Capacity'!$C$6:$C$17,0))</x:f>
        <x:v>169.472184525914</x:v>
      </x:c>
      <x:c r="AM580" s="18" t="n">
        <x:f>AE580*INDEX('07 Mode Capacity'!$P$6:$P$17,MATCH("INLAND-"&amp;I580,'07 Mode Capacity'!$C$6:$C$17,0))</x:f>
        <x:v>146.08566805286284</x:v>
      </x:c>
      <x:c r="AN580" s="18" t="n">
        <x:f>SUM(AJ580:AM580)</x:f>
        <x:v>354.7668911904531</x:v>
      </x:c>
      <x:c r="AO580" s="17" t="n">
        <x:f>IF(N580=0,1,AN580/N580)</x:f>
        <x:v>0.17519352651380402</x:v>
      </x:c>
      <x:c r="AP580" s="11" t="str">
        <x:f>IF(AO580&gt;='01 Controls'!$E$16,"PASS","FAIL")</x:f>
        <x:v>FAIL</x:v>
      </x:c>
      <x:c r="AQ580" s="11" t="str">
        <x:v>UNQUANTIFIED</x:v>
      </x:c>
      <x:c r="AR580" s="11" t="str">
        <x:v>Position-class planning record; serial item and receiver open</x:v>
      </x:c>
      <x:c r="AS580" s="26"/>
      <x:c r="AT580" s="26"/>
    </x:row>
    <x:row r="581">
      <x:c r="C581" s="11" t="str">
        <x:v>C2-A-TDG-COL-12</x:v>
      </x:c>
      <x:c r="D581" s="11" t="str">
        <x:v>C2</x:v>
      </x:c>
      <x:c r="E581" s="11" t="str">
        <x:v>Gulf–Atlantic hurricane</x:v>
      </x:c>
      <x:c r="F581" s="11" t="str">
        <x:v>A-TDG</x:v>
      </x:c>
      <x:c r="G581" s="11" t="str">
        <x:v>Tactical distribution group</x:v>
      </x:c>
      <x:c r="H581" s="11" t="str">
        <x:v>COL-12</x:v>
      </x:c>
      <x:c r="I581" s="19" t="n">
        <x:v>24</x:v>
      </x:c>
      <x:c r="J581" s="21" t="n">
        <x:v>6</x:v>
      </x:c>
      <x:c r="K581" s="18" t="n">
        <x:f>'05 Cargo Register'!K133</x:f>
        <x:v>84.375</x:v>
      </x:c>
      <x:c r="L581" s="18" t="n">
        <x:f>'05 Cargo Register'!N133</x:f>
        <x:v>9</x:v>
      </x:c>
      <x:c r="M581" s="18" t="n">
        <x:f>'05 Cargo Register'!O133</x:f>
        <x:v>237.60000000000002</x:v>
      </x:c>
      <x:c r="N581" s="18" t="n">
        <x:f>J581*K581</x:f>
        <x:v>506.25</x:v>
      </x:c>
      <x:c r="O581" s="18" t="n">
        <x:f>J581*L581</x:f>
        <x:v>54</x:v>
      </x:c>
      <x:c r="P581" s="18" t="n">
        <x:f>J581*M581</x:f>
        <x:v>1425.6000000000001</x:v>
      </x:c>
      <x:c r="Q581" s="22" t="n">
        <x:f>'01 Controls'!$E$23*'02 Cargo Classes'!$M$8</x:f>
        <x:v>0.1</x:v>
      </x:c>
      <x:c r="R581" s="22" t="n">
        <x:f>'01 Controls'!$F$23*'02 Cargo Classes'!$N$8</x:f>
        <x:v>0.13999999999999999</x:v>
      </x:c>
      <x:c r="S581" s="22" t="n">
        <x:f>'01 Controls'!$G$23*'02 Cargo Classes'!$O$8</x:f>
        <x:v>0.72</x:v>
      </x:c>
      <x:c r="T581" s="22" t="n">
        <x:f>'01 Controls'!$H$23*'02 Cargo Classes'!$P$8</x:f>
        <x:v>0.03</x:v>
      </x:c>
      <x:c r="U581" s="22" t="n">
        <x:f>SUM(Q581:T581)</x:f>
        <x:v>0.99</x:v>
      </x:c>
      <x:c r="V581" s="18" t="n">
        <x:f>IF(U581=0,0,N581*Q581/U581)</x:f>
        <x:v>51.13636363636364</x:v>
      </x:c>
      <x:c r="W581" s="18" t="n">
        <x:f>IF(U581=0,0,P581*Q581/U581)</x:f>
        <x:v>144.00000000000003</x:v>
      </x:c>
      <x:c r="X581" s="18" t="n">
        <x:f>MAX(V581,W581*'01 Controls'!$E$12)</x:f>
        <x:v>51.13636363636364</x:v>
      </x:c>
      <x:c r="Y581" s="18" t="n">
        <x:f>IF(U581=0,0,N581*R581/U581)</x:f>
        <x:v>71.59090909090908</x:v>
      </x:c>
      <x:c r="Z581" s="18" t="n">
        <x:f>IF(U581=0,0,P581*R581/U581)</x:f>
        <x:v>201.6</x:v>
      </x:c>
      <x:c r="AA581" s="18" t="n">
        <x:f>MAX(Y581,Z581*'01 Controls'!$E$13)</x:f>
        <x:v>71.59090909090908</x:v>
      </x:c>
      <x:c r="AB581" s="18" t="n">
        <x:f>IF(U581=0,0,N581*S581/U581)</x:f>
        <x:v>368.1818181818182</x:v>
      </x:c>
      <x:c r="AC581" s="18" t="n">
        <x:f>IF(U581=0,0,P581*S581/U581)</x:f>
        <x:v>1036.8</x:v>
      </x:c>
      <x:c r="AD581" s="18" t="n">
        <x:f>MAX(AB581,AC581*'01 Controls'!$E$14)</x:f>
        <x:v>368.1818181818182</x:v>
      </x:c>
      <x:c r="AE581" s="18" t="n">
        <x:f>IF(U581=0,0,N581*T581/U581)</x:f>
        <x:v>15.340909090909092</x:v>
      </x:c>
      <x:c r="AF581" s="18" t="n">
        <x:f>IF(U581=0,0,P581*T581/U581)</x:f>
        <x:v>43.2</x:v>
      </x:c>
      <x:c r="AG581" s="18" t="n">
        <x:f>MAX(AE581,AF581*'01 Controls'!$E$15)</x:f>
        <x:v>15.340909090909092</x:v>
      </x:c>
      <x:c r="AH581" s="18" t="n">
        <x:f>SUM(V581,Y581,AB581,AE581)</x:f>
        <x:v>506.24999999999994</x:v>
      </x:c>
      <x:c r="AI581" s="18" t="n">
        <x:f>N581-AH581</x:f>
        <x:v>5.684341886080802e-14</x:v>
      </x:c>
      <x:c r="AJ581" s="18" t="n">
        <x:f>V581*INDEX('07 Mode Capacity'!$P$6:$P$17,MATCH("AIR-"&amp;I581,'07 Mode Capacity'!$C$6:$C$17,0))</x:f>
        <x:v>10.376287559942192</x:v>
      </x:c>
      <x:c r="AK581" s="18" t="n">
        <x:f>Y581*INDEX('07 Mode Capacity'!$P$6:$P$17,MATCH("OCEAN-"&amp;I581,'07 Mode Capacity'!$C$6:$C$17,0))</x:f>
        <x:v>10.74501146830588</x:v>
      </x:c>
      <x:c r="AL581" s="18" t="n">
        <x:f>AB581*INDEX('07 Mode Capacity'!$P$6:$P$17,MATCH("LAND-"&amp;I581,'07 Mode Capacity'!$C$6:$C$17,0))</x:f>
        <x:v>140.82988574642144</x:v>
      </x:c>
      <x:c r="AM581" s="18" t="n">
        <x:f>AE581*INDEX('07 Mode Capacity'!$P$6:$P$17,MATCH("INLAND-"&amp;I581,'07 Mode Capacity'!$C$6:$C$17,0))</x:f>
        <x:v>15.340909090909092</x:v>
      </x:c>
      <x:c r="AN581" s="18" t="n">
        <x:f>SUM(AJ581:AM581)</x:f>
        <x:v>177.2920938655786</x:v>
      </x:c>
      <x:c r="AO581" s="17" t="n">
        <x:f>IF(N581=0,1,AN581/N581)</x:f>
        <x:v>0.35020660516657504</x:v>
      </x:c>
      <x:c r="AP581" s="11" t="str">
        <x:f>IF(AO581&gt;='01 Controls'!$E$16,"PASS","FAIL")</x:f>
        <x:v>FAIL</x:v>
      </x:c>
      <x:c r="AQ581" s="11" t="str">
        <x:v>UNQUANTIFIED</x:v>
      </x:c>
      <x:c r="AR581" s="11" t="str">
        <x:v>Position-class planning record; serial item and receiver open</x:v>
      </x:c>
      <x:c r="AS581" s="26"/>
      <x:c r="AT581" s="26"/>
    </x:row>
    <x:row r="582">
      <x:c r="C582" s="11" t="str">
        <x:v>C2-A-TDG-BAT-22</x:v>
      </x:c>
      <x:c r="D582" s="11" t="str">
        <x:v>C2</x:v>
      </x:c>
      <x:c r="E582" s="11" t="str">
        <x:v>Gulf–Atlantic hurricane</x:v>
      </x:c>
      <x:c r="F582" s="11" t="str">
        <x:v>A-TDG</x:v>
      </x:c>
      <x:c r="G582" s="11" t="str">
        <x:v>Tactical distribution group</x:v>
      </x:c>
      <x:c r="H582" s="11" t="str">
        <x:v>BAT-22</x:v>
      </x:c>
      <x:c r="I582" s="19" t="n">
        <x:v>48</x:v>
      </x:c>
      <x:c r="J582" s="21" t="n">
        <x:v>6</x:v>
      </x:c>
      <x:c r="K582" s="18" t="n">
        <x:f>'05 Cargo Register'!K134</x:f>
        <x:v>225</x:v>
      </x:c>
      <x:c r="L582" s="18" t="n">
        <x:f>'05 Cargo Register'!N134</x:f>
        <x:v>13</x:v>
      </x:c>
      <x:c r="M582" s="18" t="n">
        <x:f>'05 Cargo Register'!O134</x:f>
        <x:v>343.20000000000005</x:v>
      </x:c>
      <x:c r="N582" s="18" t="n">
        <x:f>J582*K582</x:f>
        <x:v>1350</x:v>
      </x:c>
      <x:c r="O582" s="18" t="n">
        <x:f>J582*L582</x:f>
        <x:v>78</x:v>
      </x:c>
      <x:c r="P582" s="18" t="n">
        <x:f>J582*M582</x:f>
        <x:v>2059.2000000000003</x:v>
      </x:c>
      <x:c r="Q582" s="22" t="n">
        <x:f>'01 Controls'!$E$23*'02 Cargo Classes'!$M$9</x:f>
        <x:v>0</x:v>
      </x:c>
      <x:c r="R582" s="22" t="n">
        <x:f>'01 Controls'!$F$23*'02 Cargo Classes'!$N$9</x:f>
        <x:v>0.2</x:v>
      </x:c>
      <x:c r="S582" s="22" t="n">
        <x:f>'01 Controls'!$G$23*'02 Cargo Classes'!$O$9</x:f>
        <x:v>0.6</x:v>
      </x:c>
      <x:c r="T582" s="22" t="n">
        <x:f>'01 Controls'!$H$23*'02 Cargo Classes'!$P$9</x:f>
        <x:v>0.075</x:v>
      </x:c>
      <x:c r="U582" s="22" t="n">
        <x:f>SUM(Q582:T582)</x:f>
        <x:v>0.875</x:v>
      </x:c>
      <x:c r="V582" s="18" t="n">
        <x:f>IF(U582=0,0,N582*Q582/U582)</x:f>
        <x:v>0</x:v>
      </x:c>
      <x:c r="W582" s="18" t="n">
        <x:f>IF(U582=0,0,P582*Q582/U582)</x:f>
        <x:v>0</x:v>
      </x:c>
      <x:c r="X582" s="18" t="n">
        <x:f>MAX(V582,W582*'01 Controls'!$E$12)</x:f>
        <x:v>0</x:v>
      </x:c>
      <x:c r="Y582" s="18" t="n">
        <x:f>IF(U582=0,0,N582*R582/U582)</x:f>
        <x:v>308.57142857142856</x:v>
      </x:c>
      <x:c r="Z582" s="18" t="n">
        <x:f>IF(U582=0,0,P582*R582/U582)</x:f>
        <x:v>470.6742857142858</x:v>
      </x:c>
      <x:c r="AA582" s="18" t="n">
        <x:f>MAX(Y582,Z582*'01 Controls'!$E$13)</x:f>
        <x:v>308.57142857142856</x:v>
      </x:c>
      <x:c r="AB582" s="18" t="n">
        <x:f>IF(U582=0,0,N582*S582/U582)</x:f>
        <x:v>925.7142857142857</x:v>
      </x:c>
      <x:c r="AC582" s="18" t="n">
        <x:f>IF(U582=0,0,P582*S582/U582)</x:f>
        <x:v>1412.0228571428574</x:v>
      </x:c>
      <x:c r="AD582" s="18" t="n">
        <x:f>MAX(AB582,AC582*'01 Controls'!$E$14)</x:f>
        <x:v>925.7142857142857</x:v>
      </x:c>
      <x:c r="AE582" s="18" t="n">
        <x:f>IF(U582=0,0,N582*T582/U582)</x:f>
        <x:v>115.71428571428571</x:v>
      </x:c>
      <x:c r="AF582" s="18" t="n">
        <x:f>IF(U582=0,0,P582*T582/U582)</x:f>
        <x:v>176.50285714285718</x:v>
      </x:c>
      <x:c r="AG582" s="18" t="n">
        <x:f>MAX(AE582,AF582*'01 Controls'!$E$15)</x:f>
        <x:v>115.71428571428571</x:v>
      </x:c>
      <x:c r="AH582" s="18" t="n">
        <x:f>SUM(V582,Y582,AB582,AE582)</x:f>
        <x:v>1350</x:v>
      </x:c>
      <x:c r="AI582" s="18" t="n">
        <x:f>N582-AH582</x:f>
        <x:v>0</x:v>
      </x:c>
      <x:c r="AJ582" s="18" t="n">
        <x:f>V582*INDEX('07 Mode Capacity'!$P$6:$P$17,MATCH("AIR-"&amp;I582,'07 Mode Capacity'!$C$6:$C$17,0))</x:f>
        <x:v>0</x:v>
      </x:c>
      <x:c r="AK582" s="18" t="n">
        <x:f>Y582*INDEX('07 Mode Capacity'!$P$6:$P$17,MATCH("OCEAN-"&amp;I582,'07 Mode Capacity'!$C$6:$C$17,0))</x:f>
        <x:v>27.042052161449064</x:v>
      </x:c>
      <x:c r="AL582" s="18" t="n">
        <x:f>AB582*INDEX('07 Mode Capacity'!$P$6:$P$17,MATCH("LAND-"&amp;I582,'07 Mode Capacity'!$C$6:$C$17,0))</x:f>
        <x:v>112.9814563506093</x:v>
      </x:c>
      <x:c r="AM582" s="18" t="n">
        <x:f>AE582*INDEX('07 Mode Capacity'!$P$6:$P$17,MATCH("INLAND-"&amp;I582,'07 Mode Capacity'!$C$6:$C$17,0))</x:f>
        <x:v>73.04283402643141</x:v>
      </x:c>
      <x:c r="AN582" s="18" t="n">
        <x:f>SUM(AJ582:AM582)</x:f>
        <x:v>213.06634253848978</x:v>
      </x:c>
      <x:c r="AO582" s="17" t="n">
        <x:f>IF(N582=0,1,AN582/N582)</x:f>
        <x:v>0.15782692039888133</x:v>
      </x:c>
      <x:c r="AP582" s="11" t="str">
        <x:f>IF(AO582&gt;='01 Controls'!$E$16,"PASS","FAIL")</x:f>
        <x:v>FAIL</x:v>
      </x:c>
      <x:c r="AQ582" s="11" t="str">
        <x:v>UNQUANTIFIED</x:v>
      </x:c>
      <x:c r="AR582" s="11" t="str">
        <x:v>Position-class planning record; serial item and receiver open</x:v>
      </x:c>
      <x:c r="AS582" s="26"/>
      <x:c r="AT582" s="26"/>
    </x:row>
    <x:row r="583">
      <x:c r="C583" s="11" t="str">
        <x:v>C2-A-TDG-TNK-20</x:v>
      </x:c>
      <x:c r="D583" s="11" t="str">
        <x:v>C2</x:v>
      </x:c>
      <x:c r="E583" s="11" t="str">
        <x:v>Gulf–Atlantic hurricane</x:v>
      </x:c>
      <x:c r="F583" s="11" t="str">
        <x:v>A-TDG</x:v>
      </x:c>
      <x:c r="G583" s="11" t="str">
        <x:v>Tactical distribution group</x:v>
      </x:c>
      <x:c r="H583" s="11" t="str">
        <x:v>TNK-20</x:v>
      </x:c>
      <x:c r="I583" s="19" t="n">
        <x:v>48</x:v>
      </x:c>
      <x:c r="J583" s="21" t="n">
        <x:v>6</x:v>
      </x:c>
      <x:c r="K583" s="18" t="n">
        <x:f>'05 Cargo Register'!K135</x:f>
        <x:v>281.25</x:v>
      </x:c>
      <x:c r="L583" s="18" t="n">
        <x:f>'05 Cargo Register'!N135</x:f>
        <x:v>17</x:v>
      </x:c>
      <x:c r="M583" s="18" t="n">
        <x:f>'05 Cargo Register'!O135</x:f>
        <x:v>361.25</x:v>
      </x:c>
      <x:c r="N583" s="18" t="n">
        <x:f>J583*K583</x:f>
        <x:v>1687.5</x:v>
      </x:c>
      <x:c r="O583" s="18" t="n">
        <x:f>J583*L583</x:f>
        <x:v>102</x:v>
      </x:c>
      <x:c r="P583" s="18" t="n">
        <x:f>J583*M583</x:f>
        <x:v>2167.5</x:v>
      </x:c>
      <x:c r="Q583" s="22" t="n">
        <x:f>'01 Controls'!$E$23*'02 Cargo Classes'!$M$10</x:f>
        <x:v>0</x:v>
      </x:c>
      <x:c r="R583" s="22" t="n">
        <x:f>'01 Controls'!$F$23*'02 Cargo Classes'!$N$10</x:f>
        <x:v>0.24</x:v>
      </x:c>
      <x:c r="S583" s="22" t="n">
        <x:f>'01 Controls'!$G$23*'02 Cargo Classes'!$O$10</x:f>
        <x:v>0.6</x:v>
      </x:c>
      <x:c r="T583" s="22" t="n">
        <x:f>'01 Controls'!$H$23*'02 Cargo Classes'!$P$10</x:f>
        <x:v>0.15</x:v>
      </x:c>
      <x:c r="U583" s="22" t="n">
        <x:f>SUM(Q583:T583)</x:f>
        <x:v>0.99</x:v>
      </x:c>
      <x:c r="V583" s="18" t="n">
        <x:f>IF(U583=0,0,N583*Q583/U583)</x:f>
        <x:v>0</x:v>
      </x:c>
      <x:c r="W583" s="18" t="n">
        <x:f>IF(U583=0,0,P583*Q583/U583)</x:f>
        <x:v>0</x:v>
      </x:c>
      <x:c r="X583" s="18" t="n">
        <x:f>MAX(V583,W583*'01 Controls'!$E$12)</x:f>
        <x:v>0</x:v>
      </x:c>
      <x:c r="Y583" s="18" t="n">
        <x:f>IF(U583=0,0,N583*R583/U583)</x:f>
        <x:v>409.0909090909091</x:v>
      </x:c>
      <x:c r="Z583" s="18" t="n">
        <x:f>IF(U583=0,0,P583*R583/U583)</x:f>
        <x:v>525.4545454545454</x:v>
      </x:c>
      <x:c r="AA583" s="18" t="n">
        <x:f>MAX(Y583,Z583*'01 Controls'!$E$13)</x:f>
        <x:v>409.0909090909091</x:v>
      </x:c>
      <x:c r="AB583" s="18" t="n">
        <x:f>IF(U583=0,0,N583*S583/U583)</x:f>
        <x:v>1022.7272727272727</x:v>
      </x:c>
      <x:c r="AC583" s="18" t="n">
        <x:f>IF(U583=0,0,P583*S583/U583)</x:f>
        <x:v>1313.6363636363637</x:v>
      </x:c>
      <x:c r="AD583" s="18" t="n">
        <x:f>MAX(AB583,AC583*'01 Controls'!$E$14)</x:f>
        <x:v>1022.7272727272727</x:v>
      </x:c>
      <x:c r="AE583" s="18" t="n">
        <x:f>IF(U583=0,0,N583*T583/U583)</x:f>
        <x:v>255.6818181818182</x:v>
      </x:c>
      <x:c r="AF583" s="18" t="n">
        <x:f>IF(U583=0,0,P583*T583/U583)</x:f>
        <x:v>328.40909090909093</x:v>
      </x:c>
      <x:c r="AG583" s="18" t="n">
        <x:f>MAX(AE583,AF583*'01 Controls'!$E$15)</x:f>
        <x:v>255.6818181818182</x:v>
      </x:c>
      <x:c r="AH583" s="18" t="n">
        <x:f>SUM(V583,Y583,AB583,AE583)</x:f>
        <x:v>1687.5000000000002</x:v>
      </x:c>
      <x:c r="AI583" s="18" t="n">
        <x:f>N583-AH583</x:f>
        <x:v>-2.2737367544323206e-13</x:v>
      </x:c>
      <x:c r="AJ583" s="18" t="n">
        <x:f>V583*INDEX('07 Mode Capacity'!$P$6:$P$17,MATCH("AIR-"&amp;I583,'07 Mode Capacity'!$C$6:$C$17,0))</x:f>
        <x:v>0</x:v>
      </x:c>
      <x:c r="AK583" s="18" t="n">
        <x:f>Y583*INDEX('07 Mode Capacity'!$P$6:$P$17,MATCH("OCEAN-"&amp;I583,'07 Mode Capacity'!$C$6:$C$17,0))</x:f>
        <x:v>35.85120551707263</x:v>
      </x:c>
      <x:c r="AL583" s="18" t="n">
        <x:f>AB583*INDEX('07 Mode Capacity'!$P$6:$P$17,MATCH("LAND-"&amp;I583,'07 Mode Capacity'!$C$6:$C$17,0))</x:f>
        <x:v>124.82168473078681</x:v>
      </x:c>
      <x:c r="AM583" s="18" t="n">
        <x:f>AE583*INDEX('07 Mode Capacity'!$P$6:$P$17,MATCH("INLAND-"&amp;I583,'07 Mode Capacity'!$C$6:$C$17,0))</x:f>
        <x:v>161.39515094224112</x:v>
      </x:c>
      <x:c r="AN583" s="18" t="n">
        <x:f>SUM(AJ583:AM583)</x:f>
        <x:v>322.06804119010053</x:v>
      </x:c>
      <x:c r="AO583" s="17" t="n">
        <x:f>IF(N583=0,1,AN583/N583)</x:f>
        <x:v>0.19085513552005956</x:v>
      </x:c>
      <x:c r="AP583" s="11" t="str">
        <x:f>IF(AO583&gt;='01 Controls'!$E$16,"PASS","FAIL")</x:f>
        <x:v>FAIL</x:v>
      </x:c>
      <x:c r="AQ583" s="11" t="str">
        <x:v>UNQUANTIFIED</x:v>
      </x:c>
      <x:c r="AR583" s="11" t="str">
        <x:v>Position-class planning record; serial item and receiver open</x:v>
      </x:c>
      <x:c r="AS583" s="26"/>
      <x:c r="AT583" s="26"/>
    </x:row>
    <x:row r="584">
      <x:c r="C584" s="11" t="str">
        <x:v>C2-A-TDG-FLR-24</x:v>
      </x:c>
      <x:c r="D584" s="11" t="str">
        <x:v>C2</x:v>
      </x:c>
      <x:c r="E584" s="11" t="str">
        <x:v>Gulf–Atlantic hurricane</x:v>
      </x:c>
      <x:c r="F584" s="11" t="str">
        <x:v>A-TDG</x:v>
      </x:c>
      <x:c r="G584" s="11" t="str">
        <x:v>Tactical distribution group</x:v>
      </x:c>
      <x:c r="H584" s="11" t="str">
        <x:v>FLR-24</x:v>
      </x:c>
      <x:c r="I584" s="19" t="n">
        <x:v>48</x:v>
      </x:c>
      <x:c r="J584" s="21" t="n">
        <x:v>6</x:v>
      </x:c>
      <x:c r="K584" s="18" t="n">
        <x:f>'05 Cargo Register'!K136</x:f>
        <x:v>421.875</x:v>
      </x:c>
      <x:c r="L584" s="18" t="n">
        <x:f>'05 Cargo Register'!N136</x:f>
        <x:v>21</x:v>
      </x:c>
      <x:c r="M584" s="18" t="n">
        <x:f>'05 Cargo Register'!O136</x:f>
        <x:v>672</x:v>
      </x:c>
      <x:c r="N584" s="18" t="n">
        <x:f>J584*K584</x:f>
        <x:v>2531.25</x:v>
      </x:c>
      <x:c r="O584" s="18" t="n">
        <x:f>J584*L584</x:f>
        <x:v>126</x:v>
      </x:c>
      <x:c r="P584" s="18" t="n">
        <x:f>J584*M584</x:f>
        <x:v>4032</x:v>
      </x:c>
      <x:c r="Q584" s="22" t="n">
        <x:f>'01 Controls'!$E$23*'02 Cargo Classes'!$M$11</x:f>
        <x:v>0</x:v>
      </x:c>
      <x:c r="R584" s="22" t="n">
        <x:f>'01 Controls'!$F$23*'02 Cargo Classes'!$N$11</x:f>
        <x:v>0.24</x:v>
      </x:c>
      <x:c r="S584" s="22" t="n">
        <x:f>'01 Controls'!$G$23*'02 Cargo Classes'!$O$11</x:f>
        <x:v>0.6</x:v>
      </x:c>
      <x:c r="T584" s="22" t="n">
        <x:f>'01 Controls'!$H$23*'02 Cargo Classes'!$P$11</x:f>
        <x:v>0.12</x:v>
      </x:c>
      <x:c r="U584" s="22" t="n">
        <x:f>SUM(Q584:T584)</x:f>
        <x:v>0.96</x:v>
      </x:c>
      <x:c r="V584" s="18" t="n">
        <x:f>IF(U584=0,0,N584*Q584/U584)</x:f>
        <x:v>0</x:v>
      </x:c>
      <x:c r="W584" s="18" t="n">
        <x:f>IF(U584=0,0,P584*Q584/U584)</x:f>
        <x:v>0</x:v>
      </x:c>
      <x:c r="X584" s="18" t="n">
        <x:f>MAX(V584,W584*'01 Controls'!$E$12)</x:f>
        <x:v>0</x:v>
      </x:c>
      <x:c r="Y584" s="18" t="n">
        <x:f>IF(U584=0,0,N584*R584/U584)</x:f>
        <x:v>632.8125</x:v>
      </x:c>
      <x:c r="Z584" s="18" t="n">
        <x:f>IF(U584=0,0,P584*R584/U584)</x:f>
        <x:v>1008</x:v>
      </x:c>
      <x:c r="AA584" s="18" t="n">
        <x:f>MAX(Y584,Z584*'01 Controls'!$E$13)</x:f>
        <x:v>632.8125</x:v>
      </x:c>
      <x:c r="AB584" s="18" t="n">
        <x:f>IF(U584=0,0,N584*S584/U584)</x:f>
        <x:v>1582.03125</x:v>
      </x:c>
      <x:c r="AC584" s="18" t="n">
        <x:f>IF(U584=0,0,P584*S584/U584)</x:f>
        <x:v>2520</x:v>
      </x:c>
      <x:c r="AD584" s="18" t="n">
        <x:f>MAX(AB584,AC584*'01 Controls'!$E$14)</x:f>
        <x:v>1582.03125</x:v>
      </x:c>
      <x:c r="AE584" s="18" t="n">
        <x:f>IF(U584=0,0,N584*T584/U584)</x:f>
        <x:v>316.40625</x:v>
      </x:c>
      <x:c r="AF584" s="18" t="n">
        <x:f>IF(U584=0,0,P584*T584/U584)</x:f>
        <x:v>504</x:v>
      </x:c>
      <x:c r="AG584" s="18" t="n">
        <x:f>MAX(AE584,AF584*'01 Controls'!$E$15)</x:f>
        <x:v>316.40625</x:v>
      </x:c>
      <x:c r="AH584" s="18" t="n">
        <x:f>SUM(V584,Y584,AB584,AE584)</x:f>
        <x:v>2531.25</x:v>
      </x:c>
      <x:c r="AI584" s="18" t="n">
        <x:f>N584-AH584</x:f>
        <x:v>0</x:v>
      </x:c>
      <x:c r="AJ584" s="18" t="n">
        <x:f>V584*INDEX('07 Mode Capacity'!$P$6:$P$17,MATCH("AIR-"&amp;I584,'07 Mode Capacity'!$C$6:$C$17,0))</x:f>
        <x:v>0</x:v>
      </x:c>
      <x:c r="AK584" s="18" t="n">
        <x:f>Y584*INDEX('07 Mode Capacity'!$P$6:$P$17,MATCH("OCEAN-"&amp;I584,'07 Mode Capacity'!$C$6:$C$17,0))</x:f>
        <x:v>55.45733353422172</x:v>
      </x:c>
      <x:c r="AL584" s="18" t="n">
        <x:f>AB584*INDEX('07 Mode Capacity'!$P$6:$P$17,MATCH("LAND-"&amp;I584,'07 Mode Capacity'!$C$6:$C$17,0))</x:f>
        <x:v>193.08354356793583</x:v>
      </x:c>
      <x:c r="AM584" s="18" t="n">
        <x:f>AE584*INDEX('07 Mode Capacity'!$P$6:$P$17,MATCH("INLAND-"&amp;I584,'07 Mode Capacity'!$C$6:$C$17,0))</x:f>
        <x:v>199.7264992910234</x:v>
      </x:c>
      <x:c r="AN584" s="18" t="n">
        <x:f>SUM(AJ584:AM584)</x:f>
        <x:v>448.26737639318094</x:v>
      </x:c>
      <x:c r="AO584" s="17" t="n">
        <x:f>IF(N584=0,1,AN584/N584)</x:f>
        <x:v>0.17709328450100975</x:v>
      </x:c>
      <x:c r="AP584" s="11" t="str">
        <x:f>IF(AO584&gt;='01 Controls'!$E$16,"PASS","FAIL")</x:f>
        <x:v>FAIL</x:v>
      </x:c>
      <x:c r="AQ584" s="11" t="str">
        <x:v>UNQUANTIFIED</x:v>
      </x:c>
      <x:c r="AR584" s="11" t="str">
        <x:v>Position-class planning record; serial item and receiver open</x:v>
      </x:c>
      <x:c r="AS584" s="26"/>
      <x:c r="AT584" s="26"/>
    </x:row>
    <x:row r="585">
      <x:c r="C585" s="11" t="str">
        <x:v>C2-A-TDG-ROL-30</x:v>
      </x:c>
      <x:c r="D585" s="11" t="str">
        <x:v>C2</x:v>
      </x:c>
      <x:c r="E585" s="11" t="str">
        <x:v>Gulf–Atlantic hurricane</x:v>
      </x:c>
      <x:c r="F585" s="11" t="str">
        <x:v>A-TDG</x:v>
      </x:c>
      <x:c r="G585" s="11" t="str">
        <x:v>Tactical distribution group</x:v>
      </x:c>
      <x:c r="H585" s="11" t="str">
        <x:v>ROL-30</x:v>
      </x:c>
      <x:c r="I585" s="19" t="n">
        <x:v>48</x:v>
      </x:c>
      <x:c r="J585" s="21" t="n">
        <x:v>6</x:v>
      </x:c>
      <x:c r="K585" s="18" t="n">
        <x:f>'05 Cargo Register'!K137</x:f>
        <x:v>506.25</x:v>
      </x:c>
      <x:c r="L585" s="18" t="n">
        <x:f>'05 Cargo Register'!N137</x:f>
        <x:v>22</x:v>
      </x:c>
      <x:c r="M585" s="18" t="n">
        <x:f>'05 Cargo Register'!O137</x:f>
        <x:v>1402.5</x:v>
      </x:c>
      <x:c r="N585" s="18" t="n">
        <x:f>J585*K585</x:f>
        <x:v>3037.5</x:v>
      </x:c>
      <x:c r="O585" s="18" t="n">
        <x:f>J585*L585</x:f>
        <x:v>132</x:v>
      </x:c>
      <x:c r="P585" s="18" t="n">
        <x:f>J585*M585</x:f>
        <x:v>8415</x:v>
      </x:c>
      <x:c r="Q585" s="22" t="n">
        <x:f>'01 Controls'!$E$23*'02 Cargo Classes'!$M$12</x:f>
        <x:v>0</x:v>
      </x:c>
      <x:c r="R585" s="22" t="n">
        <x:f>'01 Controls'!$F$23*'02 Cargo Classes'!$N$12</x:f>
        <x:v>0.2</x:v>
      </x:c>
      <x:c r="S585" s="22" t="n">
        <x:f>'01 Controls'!$G$23*'02 Cargo Classes'!$O$12</x:f>
        <x:v>0.8999999999999999</x:v>
      </x:c>
      <x:c r="T585" s="22" t="n">
        <x:f>'01 Controls'!$H$23*'02 Cargo Classes'!$P$12</x:f>
        <x:v>0.09</x:v>
      </x:c>
      <x:c r="U585" s="22" t="n">
        <x:f>SUM(Q585:T585)</x:f>
        <x:v>1.19</x:v>
      </x:c>
      <x:c r="V585" s="18" t="n">
        <x:f>IF(U585=0,0,N585*Q585/U585)</x:f>
        <x:v>0</x:v>
      </x:c>
      <x:c r="W585" s="18" t="n">
        <x:f>IF(U585=0,0,P585*Q585/U585)</x:f>
        <x:v>0</x:v>
      </x:c>
      <x:c r="X585" s="18" t="n">
        <x:f>MAX(V585,W585*'01 Controls'!$E$12)</x:f>
        <x:v>0</x:v>
      </x:c>
      <x:c r="Y585" s="18" t="n">
        <x:f>IF(U585=0,0,N585*R585/U585)</x:f>
        <x:v>510.5042016806723</x:v>
      </x:c>
      <x:c r="Z585" s="18" t="n">
        <x:f>IF(U585=0,0,P585*R585/U585)</x:f>
        <x:v>1414.2857142857144</x:v>
      </x:c>
      <x:c r="AA585" s="18" t="n">
        <x:f>MAX(Y585,Z585*'01 Controls'!$E$13)</x:f>
        <x:v>510.5042016806723</x:v>
      </x:c>
      <x:c r="AB585" s="18" t="n">
        <x:f>IF(U585=0,0,N585*S585/U585)</x:f>
        <x:v>2297.268907563025</x:v>
      </x:c>
      <x:c r="AC585" s="18" t="n">
        <x:f>IF(U585=0,0,P585*S585/U585)</x:f>
        <x:v>6364.285714285714</x:v>
      </x:c>
      <x:c r="AD585" s="18" t="n">
        <x:f>MAX(AB585,AC585*'01 Controls'!$E$14)</x:f>
        <x:v>2297.268907563025</x:v>
      </x:c>
      <x:c r="AE585" s="18" t="n">
        <x:f>IF(U585=0,0,N585*T585/U585)</x:f>
        <x:v>229.72689075630254</x:v>
      </x:c>
      <x:c r="AF585" s="18" t="n">
        <x:f>IF(U585=0,0,P585*T585/U585)</x:f>
        <x:v>636.4285714285714</x:v>
      </x:c>
      <x:c r="AG585" s="18" t="n">
        <x:f>MAX(AE585,AF585*'01 Controls'!$E$15)</x:f>
        <x:v>229.72689075630254</x:v>
      </x:c>
      <x:c r="AH585" s="18" t="n">
        <x:f>SUM(V585,Y585,AB585,AE585)</x:f>
        <x:v>3037.5</x:v>
      </x:c>
      <x:c r="AI585" s="18" t="n">
        <x:f>N585-AH585</x:f>
        <x:v>0</x:v>
      </x:c>
      <x:c r="AJ585" s="18" t="n">
        <x:f>V585*INDEX('07 Mode Capacity'!$P$6:$P$17,MATCH("AIR-"&amp;I585,'07 Mode Capacity'!$C$6:$C$17,0))</x:f>
        <x:v>0</x:v>
      </x:c>
      <x:c r="AK585" s="18" t="n">
        <x:f>Y585*INDEX('07 Mode Capacity'!$P$6:$P$17,MATCH("OCEAN-"&amp;I585,'07 Mode Capacity'!$C$6:$C$17,0))</x:f>
        <x:v>44.73868923769147</x:v>
      </x:c>
      <x:c r="AL585" s="18" t="n">
        <x:f>AB585*INDEX('07 Mode Capacity'!$P$6:$P$17,MATCH("LAND-"&amp;I585,'07 Mode Capacity'!$C$6:$C$17,0))</x:f>
        <x:v>280.37677587007823</x:v>
      </x:c>
      <x:c r="AM585" s="18" t="n">
        <x:f>AE585*INDEX('07 Mode Capacity'!$P$6:$P$17,MATCH("INLAND-"&amp;I585,'07 Mode Capacity'!$C$6:$C$17,0))</x:f>
        <x:v>145.01150872894473</x:v>
      </x:c>
      <x:c r="AN585" s="18" t="n">
        <x:f>SUM(AJ585:AM585)</x:f>
        <x:v>470.12697383671446</x:v>
      </x:c>
      <x:c r="AO585" s="17" t="n">
        <x:f>IF(N585=0,1,AN585/N585)</x:f>
        <x:v>0.15477431237422698</x:v>
      </x:c>
      <x:c r="AP585" s="11" t="str">
        <x:f>IF(AO585&gt;='01 Controls'!$E$16,"PASS","FAIL")</x:f>
        <x:v>FAIL</x:v>
      </x:c>
      <x:c r="AQ585" s="11" t="str">
        <x:v>UNQUANTIFIED</x:v>
      </x:c>
      <x:c r="AR585" s="11" t="str">
        <x:v>Position-class planning record; serial item and receiver open</x:v>
      </x:c>
      <x:c r="AS585" s="26"/>
      <x:c r="AT585" s="26"/>
    </x:row>
    <x:row r="586">
      <x:c r="C586" s="11" t="str">
        <x:v>C2-A-TDG-LIN-18</x:v>
      </x:c>
      <x:c r="D586" s="11" t="str">
        <x:v>C2</x:v>
      </x:c>
      <x:c r="E586" s="11" t="str">
        <x:v>Gulf–Atlantic hurricane</x:v>
      </x:c>
      <x:c r="F586" s="11" t="str">
        <x:v>A-TDG</x:v>
      </x:c>
      <x:c r="G586" s="11" t="str">
        <x:v>Tactical distribution group</x:v>
      </x:c>
      <x:c r="H586" s="11" t="str">
        <x:v>LIN-18</x:v>
      </x:c>
      <x:c r="I586" s="19" t="n">
        <x:v>72</x:v>
      </x:c>
      <x:c r="J586" s="21" t="n">
        <x:v>6</x:v>
      </x:c>
      <x:c r="K586" s="18" t="n">
        <x:f>'05 Cargo Register'!K138</x:f>
        <x:v>112.5</x:v>
      </x:c>
      <x:c r="L586" s="18" t="n">
        <x:f>'05 Cargo Register'!N138</x:f>
        <x:v>8</x:v>
      </x:c>
      <x:c r="M586" s="18" t="n">
        <x:f>'05 Cargo Register'!O138</x:f>
        <x:v>352</x:v>
      </x:c>
      <x:c r="N586" s="18" t="n">
        <x:f>J586*K586</x:f>
        <x:v>675</x:v>
      </x:c>
      <x:c r="O586" s="18" t="n">
        <x:f>J586*L586</x:f>
        <x:v>48</x:v>
      </x:c>
      <x:c r="P586" s="18" t="n">
        <x:f>J586*M586</x:f>
        <x:v>2112</x:v>
      </x:c>
      <x:c r="Q586" s="22" t="n">
        <x:f>'01 Controls'!$E$23*'02 Cargo Classes'!$M$13</x:f>
        <x:v>0</x:v>
      </x:c>
      <x:c r="R586" s="22" t="n">
        <x:f>'01 Controls'!$F$23*'02 Cargo Classes'!$N$13</x:f>
        <x:v>0.24</x:v>
      </x:c>
      <x:c r="S586" s="22" t="n">
        <x:f>'01 Controls'!$G$23*'02 Cargo Classes'!$O$13</x:f>
        <x:v>0.6</x:v>
      </x:c>
      <x:c r="T586" s="22" t="n">
        <x:f>'01 Controls'!$H$23*'02 Cargo Classes'!$P$13</x:f>
        <x:v>0.15</x:v>
      </x:c>
      <x:c r="U586" s="22" t="n">
        <x:f>SUM(Q586:T586)</x:f>
        <x:v>0.99</x:v>
      </x:c>
      <x:c r="V586" s="18" t="n">
        <x:f>IF(U586=0,0,N586*Q586/U586)</x:f>
        <x:v>0</x:v>
      </x:c>
      <x:c r="W586" s="18" t="n">
        <x:f>IF(U586=0,0,P586*Q586/U586)</x:f>
        <x:v>0</x:v>
      </x:c>
      <x:c r="X586" s="18" t="n">
        <x:f>MAX(V586,W586*'01 Controls'!$E$12)</x:f>
        <x:v>0</x:v>
      </x:c>
      <x:c r="Y586" s="18" t="n">
        <x:f>IF(U586=0,0,N586*R586/U586)</x:f>
        <x:v>163.63636363636363</x:v>
      </x:c>
      <x:c r="Z586" s="18" t="n">
        <x:f>IF(U586=0,0,P586*R586/U586)</x:f>
        <x:v>512</x:v>
      </x:c>
      <x:c r="AA586" s="18" t="n">
        <x:f>MAX(Y586,Z586*'01 Controls'!$E$13)</x:f>
        <x:v>163.63636363636363</x:v>
      </x:c>
      <x:c r="AB586" s="18" t="n">
        <x:f>IF(U586=0,0,N586*S586/U586)</x:f>
        <x:v>409.0909090909091</x:v>
      </x:c>
      <x:c r="AC586" s="18" t="n">
        <x:f>IF(U586=0,0,P586*S586/U586)</x:f>
        <x:v>1280</x:v>
      </x:c>
      <x:c r="AD586" s="18" t="n">
        <x:f>MAX(AB586,AC586*'01 Controls'!$E$14)</x:f>
        <x:v>409.0909090909091</x:v>
      </x:c>
      <x:c r="AE586" s="18" t="n">
        <x:f>IF(U586=0,0,N586*T586/U586)</x:f>
        <x:v>102.27272727272728</x:v>
      </x:c>
      <x:c r="AF586" s="18" t="n">
        <x:f>IF(U586=0,0,P586*T586/U586)</x:f>
        <x:v>320</x:v>
      </x:c>
      <x:c r="AG586" s="18" t="n">
        <x:f>MAX(AE586,AF586*'01 Controls'!$E$15)</x:f>
        <x:v>102.27272727272728</x:v>
      </x:c>
      <x:c r="AH586" s="18" t="n">
        <x:f>SUM(V586,Y586,AB586,AE586)</x:f>
        <x:v>675</x:v>
      </x:c>
      <x:c r="AI586" s="18" t="n">
        <x:f>N586-AH586</x:f>
        <x:v>0</x:v>
      </x:c>
      <x:c r="AJ586" s="18" t="n">
        <x:f>V586*INDEX('07 Mode Capacity'!$P$6:$P$17,MATCH("AIR-"&amp;I586,'07 Mode Capacity'!$C$6:$C$17,0))</x:f>
        <x:v>0</x:v>
      </x:c>
      <x:c r="AK586" s="18" t="n">
        <x:f>Y586*INDEX('07 Mode Capacity'!$P$6:$P$17,MATCH("OCEAN-"&amp;I586,'07 Mode Capacity'!$C$6:$C$17,0))</x:f>
        <x:v>128.08930550934625</x:v>
      </x:c>
      <x:c r="AL586" s="18" t="n">
        <x:f>AB586*INDEX('07 Mode Capacity'!$P$6:$P$17,MATCH("LAND-"&amp;I586,'07 Mode Capacity'!$C$6:$C$17,0))</x:f>
        <x:v>292.5041828646137</x:v>
      </x:c>
      <x:c r="AM586" s="18" t="n">
        <x:f>AE586*INDEX('07 Mode Capacity'!$P$6:$P$17,MATCH("INLAND-"&amp;I586,'07 Mode Capacity'!$C$6:$C$17,0))</x:f>
        <x:v>102.27272727272728</x:v>
      </x:c>
      <x:c r="AN586" s="18" t="n">
        <x:f>SUM(AJ586:AM586)</x:f>
        <x:v>522.8662156466872</x:v>
      </x:c>
      <x:c r="AO586" s="17" t="n">
        <x:f>IF(N586=0,1,AN586/N586)</x:f>
        <x:v>0.77461661577287</x:v>
      </x:c>
      <x:c r="AP586" s="11" t="str">
        <x:f>IF(AO586&gt;='01 Controls'!$E$16,"PASS","FAIL")</x:f>
        <x:v>FAIL</x:v>
      </x:c>
      <x:c r="AQ586" s="11" t="str">
        <x:v>UNQUANTIFIED</x:v>
      </x:c>
      <x:c r="AR586" s="11" t="str">
        <x:v>Position-class planning record; serial item and receiver open</x:v>
      </x:c>
      <x:c r="AS586" s="26"/>
      <x:c r="AT586" s="26"/>
    </x:row>
    <x:row r="587">
      <x:c r="C587" s="11" t="str">
        <x:v>C2-A-TDG-BLK-08</x:v>
      </x:c>
      <x:c r="D587" s="11" t="str">
        <x:v>C2</x:v>
      </x:c>
      <x:c r="E587" s="11" t="str">
        <x:v>Gulf–Atlantic hurricane</x:v>
      </x:c>
      <x:c r="F587" s="11" t="str">
        <x:v>A-TDG</x:v>
      </x:c>
      <x:c r="G587" s="11" t="str">
        <x:v>Tactical distribution group</x:v>
      </x:c>
      <x:c r="H587" s="11" t="str">
        <x:v>BLK-08</x:v>
      </x:c>
      <x:c r="I587" s="19" t="n">
        <x:v>48</x:v>
      </x:c>
      <x:c r="J587" s="21" t="n">
        <x:v>6</x:v>
      </x:c>
      <x:c r="K587" s="18" t="n">
        <x:f>'05 Cargo Register'!K139</x:f>
        <x:v>56.25</x:v>
      </x:c>
      <x:c r="L587" s="18" t="n">
        <x:f>'05 Cargo Register'!N139</x:f>
        <x:v>9</x:v>
      </x:c>
      <x:c r="M587" s="18" t="n">
        <x:f>'05 Cargo Register'!O139</x:f>
        <x:v>459</x:v>
      </x:c>
      <x:c r="N587" s="18" t="n">
        <x:f>J587*K587</x:f>
        <x:v>337.5</x:v>
      </x:c>
      <x:c r="O587" s="18" t="n">
        <x:f>J587*L587</x:f>
        <x:v>54</x:v>
      </x:c>
      <x:c r="P587" s="18" t="n">
        <x:f>J587*M587</x:f>
        <x:v>2754</x:v>
      </x:c>
      <x:c r="Q587" s="22" t="n">
        <x:f>'01 Controls'!$E$23*'02 Cargo Classes'!$M$14</x:f>
        <x:v>0.05</x:v>
      </x:c>
      <x:c r="R587" s="22" t="n">
        <x:f>'01 Controls'!$F$23*'02 Cargo Classes'!$N$14</x:f>
        <x:v>0.16000000000000003</x:v>
      </x:c>
      <x:c r="S587" s="22" t="n">
        <x:f>'01 Controls'!$G$23*'02 Cargo Classes'!$O$14</x:f>
        <x:v>0.6</x:v>
      </x:c>
      <x:c r="T587" s="22" t="n">
        <x:f>'01 Controls'!$H$23*'02 Cargo Classes'!$P$14</x:f>
        <x:v>0.075</x:v>
      </x:c>
      <x:c r="U587" s="22" t="n">
        <x:f>SUM(Q587:T587)</x:f>
        <x:v>0.885</x:v>
      </x:c>
      <x:c r="V587" s="18" t="n">
        <x:f>IF(U587=0,0,N587*Q587/U587)</x:f>
        <x:v>19.06779661016949</x:v>
      </x:c>
      <x:c r="W587" s="18" t="n">
        <x:f>IF(U587=0,0,P587*Q587/U587)</x:f>
        <x:v>155.59322033898306</x:v>
      </x:c>
      <x:c r="X587" s="18" t="n">
        <x:f>MAX(V587,W587*'01 Controls'!$E$12)</x:f>
        <x:v>38.898305084745765</x:v>
      </x:c>
      <x:c r="Y587" s="18" t="n">
        <x:f>IF(U587=0,0,N587*R587/U587)</x:f>
        <x:v>61.01694915254238</x:v>
      </x:c>
      <x:c r="Z587" s="18" t="n">
        <x:f>IF(U587=0,0,P587*R587/U587)</x:f>
        <x:v>497.89830508474586</x:v>
      </x:c>
      <x:c r="AA587" s="18" t="n">
        <x:f>MAX(Y587,Z587*'01 Controls'!$E$13)</x:f>
        <x:v>74.68474576271187</x:v>
      </x:c>
      <x:c r="AB587" s="18" t="n">
        <x:f>IF(U587=0,0,N587*S587/U587)</x:f>
        <x:v>228.81355932203388</x:v>
      </x:c>
      <x:c r="AC587" s="18" t="n">
        <x:f>IF(U587=0,0,P587*S587/U587)</x:f>
        <x:v>1867.1186440677964</x:v>
      </x:c>
      <x:c r="AD587" s="18" t="n">
        <x:f>MAX(AB587,AC587*'01 Controls'!$E$14)</x:f>
        <x:v>373.4237288135593</x:v>
      </x:c>
      <x:c r="AE587" s="18" t="n">
        <x:f>IF(U587=0,0,N587*T587/U587)</x:f>
        <x:v>28.601694915254235</x:v>
      </x:c>
      <x:c r="AF587" s="18" t="n">
        <x:f>IF(U587=0,0,P587*T587/U587)</x:f>
        <x:v>233.38983050847455</x:v>
      </x:c>
      <x:c r="AG587" s="18" t="n">
        <x:f>MAX(AE587,AF587*'01 Controls'!$E$15)</x:f>
        <x:v>42.01016949152542</x:v>
      </x:c>
      <x:c r="AH587" s="18" t="n">
        <x:f>SUM(V587,Y587,AB587,AE587)</x:f>
        <x:v>337.5</x:v>
      </x:c>
      <x:c r="AI587" s="18" t="n">
        <x:f>N587-AH587</x:f>
        <x:v>0</x:v>
      </x:c>
      <x:c r="AJ587" s="18" t="n">
        <x:f>V587*INDEX('07 Mode Capacity'!$P$6:$P$17,MATCH("AIR-"&amp;I587,'07 Mode Capacity'!$C$6:$C$17,0))</x:f>
        <x:v>5.345383314838207</x:v>
      </x:c>
      <x:c r="AK587" s="18" t="n">
        <x:f>Y587*INDEX('07 Mode Capacity'!$P$6:$P$17,MATCH("OCEAN-"&amp;I587,'07 Mode Capacity'!$C$6:$C$17,0))</x:f>
        <x:v>5.347298450004053</x:v>
      </x:c>
      <x:c r="AL587" s="18" t="n">
        <x:f>AB587*INDEX('07 Mode Capacity'!$P$6:$P$17,MATCH("LAND-"&amp;I587,'07 Mode Capacity'!$C$6:$C$17,0))</x:f>
        <x:v>27.926207431294674</x:v>
      </x:c>
      <x:c r="AM587" s="18" t="n">
        <x:f>AE587*INDEX('07 Mode Capacity'!$P$6:$P$17,MATCH("INLAND-"&amp;I587,'07 Mode Capacity'!$C$6:$C$17,0))</x:f>
        <x:v>18.054372817267648</x:v>
      </x:c>
      <x:c r="AN587" s="18" t="n">
        <x:f>SUM(AJ587:AM587)</x:f>
        <x:v>56.67326201340458</x:v>
      </x:c>
      <x:c r="AO587" s="17" t="n">
        <x:f>IF(N587=0,1,AN587/N587)</x:f>
        <x:v>0.16792077633601357</x:v>
      </x:c>
      <x:c r="AP587" s="11" t="str">
        <x:f>IF(AO587&gt;='01 Controls'!$E$16,"PASS","FAIL")</x:f>
        <x:v>FAIL</x:v>
      </x:c>
      <x:c r="AQ587" s="11" t="str">
        <x:v>UNQUANTIFIED</x:v>
      </x:c>
      <x:c r="AR587" s="11" t="str">
        <x:v>Position-class planning record; serial item and receiver open</x:v>
      </x:c>
      <x:c r="AS587" s="26"/>
      <x:c r="AT587" s="26"/>
    </x:row>
    <x:row r="588">
      <x:c r="C588" s="11" t="str">
        <x:v>C2-A-TDG-OOG-80</x:v>
      </x:c>
      <x:c r="D588" s="11" t="str">
        <x:v>C2</x:v>
      </x:c>
      <x:c r="E588" s="11" t="str">
        <x:v>Gulf–Atlantic hurricane</x:v>
      </x:c>
      <x:c r="F588" s="11" t="str">
        <x:v>A-TDG</x:v>
      </x:c>
      <x:c r="G588" s="11" t="str">
        <x:v>Tactical distribution group</x:v>
      </x:c>
      <x:c r="H588" s="11" t="str">
        <x:v>OOG-80</x:v>
      </x:c>
      <x:c r="I588" s="19" t="n">
        <x:v>72</x:v>
      </x:c>
      <x:c r="J588" s="21" t="n">
        <x:v>6</x:v>
      </x:c>
      <x:c r="K588" s="18" t="n">
        <x:f>'05 Cargo Register'!K140</x:f>
        <x:v>562.5</x:v>
      </x:c>
      <x:c r="L588" s="18" t="n">
        <x:f>'05 Cargo Register'!N140</x:f>
        <x:v>10</x:v>
      </x:c>
      <x:c r="M588" s="18" t="n">
        <x:f>'05 Cargo Register'!O140</x:f>
        <x:v>1760</x:v>
      </x:c>
      <x:c r="N588" s="18" t="n">
        <x:f>J588*K588</x:f>
        <x:v>3375</x:v>
      </x:c>
      <x:c r="O588" s="18" t="n">
        <x:f>J588*L588</x:f>
        <x:v>60</x:v>
      </x:c>
      <x:c r="P588" s="18" t="n">
        <x:f>J588*M588</x:f>
        <x:v>10560</x:v>
      </x:c>
      <x:c r="Q588" s="22" t="n">
        <x:f>'01 Controls'!$E$23*'02 Cargo Classes'!$M$15</x:f>
        <x:v>0</x:v>
      </x:c>
      <x:c r="R588" s="22" t="n">
        <x:f>'01 Controls'!$F$23*'02 Cargo Classes'!$N$15</x:f>
        <x:v>0.4</x:v>
      </x:c>
      <x:c r="S588" s="22" t="n">
        <x:f>'01 Controls'!$G$23*'02 Cargo Classes'!$O$15</x:f>
        <x:v>0.36</x:v>
      </x:c>
      <x:c r="T588" s="22" t="n">
        <x:f>'01 Controls'!$H$23*'02 Cargo Classes'!$P$15</x:f>
        <x:v>0.075</x:v>
      </x:c>
      <x:c r="U588" s="22" t="n">
        <x:f>SUM(Q588:T588)</x:f>
        <x:v>0.835</x:v>
      </x:c>
      <x:c r="V588" s="18" t="n">
        <x:f>IF(U588=0,0,N588*Q588/U588)</x:f>
        <x:v>0</x:v>
      </x:c>
      <x:c r="W588" s="18" t="n">
        <x:f>IF(U588=0,0,P588*Q588/U588)</x:f>
        <x:v>0</x:v>
      </x:c>
      <x:c r="X588" s="18" t="n">
        <x:f>MAX(V588,W588*'01 Controls'!$E$12)</x:f>
        <x:v>0</x:v>
      </x:c>
      <x:c r="Y588" s="18" t="n">
        <x:f>IF(U588=0,0,N588*R588/U588)</x:f>
        <x:v>1616.7664670658683</x:v>
      </x:c>
      <x:c r="Z588" s="18" t="n">
        <x:f>IF(U588=0,0,P588*R588/U588)</x:f>
        <x:v>5058.68263473054</x:v>
      </x:c>
      <x:c r="AA588" s="18" t="n">
        <x:f>MAX(Y588,Z588*'01 Controls'!$E$13)</x:f>
        <x:v>1616.7664670658683</x:v>
      </x:c>
      <x:c r="AB588" s="18" t="n">
        <x:f>IF(U588=0,0,N588*S588/U588)</x:f>
        <x:v>1455.0898203592815</x:v>
      </x:c>
      <x:c r="AC588" s="18" t="n">
        <x:f>IF(U588=0,0,P588*S588/U588)</x:f>
        <x:v>4552.814371257485</x:v>
      </x:c>
      <x:c r="AD588" s="18" t="n">
        <x:f>MAX(AB588,AC588*'01 Controls'!$E$14)</x:f>
        <x:v>1455.0898203592815</x:v>
      </x:c>
      <x:c r="AE588" s="18" t="n">
        <x:f>IF(U588=0,0,N588*T588/U588)</x:f>
        <x:v>303.1437125748503</x:v>
      </x:c>
      <x:c r="AF588" s="18" t="n">
        <x:f>IF(U588=0,0,P588*T588/U588)</x:f>
        <x:v>948.502994011976</x:v>
      </x:c>
      <x:c r="AG588" s="18" t="n">
        <x:f>MAX(AE588,AF588*'01 Controls'!$E$15)</x:f>
        <x:v>303.1437125748503</x:v>
      </x:c>
      <x:c r="AH588" s="18" t="n">
        <x:f>SUM(V588,Y588,AB588,AE588)</x:f>
        <x:v>3375</x:v>
      </x:c>
      <x:c r="AI588" s="18" t="n">
        <x:f>N588-AH588</x:f>
        <x:v>0</x:v>
      </x:c>
      <x:c r="AJ588" s="18" t="n">
        <x:f>V588*INDEX('07 Mode Capacity'!$P$6:$P$17,MATCH("AIR-"&amp;I588,'07 Mode Capacity'!$C$6:$C$17,0))</x:f>
        <x:v>0</x:v>
      </x:c>
      <x:c r="AK588" s="18" t="n">
        <x:f>Y588*INDEX('07 Mode Capacity'!$P$6:$P$17,MATCH("OCEAN-"&amp;I588,'07 Mode Capacity'!$C$6:$C$17,0))</x:f>
        <x:v>1265.5530185055168</x:v>
      </x:c>
      <x:c r="AL588" s="18" t="n">
        <x:f>AB588*INDEX('07 Mode Capacity'!$P$6:$P$17,MATCH("LAND-"&amp;I588,'07 Mode Capacity'!$C$6:$C$17,0))</x:f>
        <x:v>1040.4040995304224</x:v>
      </x:c>
      <x:c r="AM588" s="18" t="n">
        <x:f>AE588*INDEX('07 Mode Capacity'!$P$6:$P$17,MATCH("INLAND-"&amp;I588,'07 Mode Capacity'!$C$6:$C$17,0))</x:f>
        <x:v>303.1437125748503</x:v>
      </x:c>
      <x:c r="AN588" s="18" t="n">
        <x:f>SUM(AJ588:AM588)</x:f>
        <x:v>2609.100830610789</x:v>
      </x:c>
      <x:c r="AO588" s="17" t="n">
        <x:f>IF(N588=0,1,AN588/N588)</x:f>
        <x:v>0.7730669127735672</x:v>
      </x:c>
      <x:c r="AP588" s="11" t="str">
        <x:f>IF(AO588&gt;='01 Controls'!$E$16,"PASS","FAIL")</x:f>
        <x:v>FAIL</x:v>
      </x:c>
      <x:c r="AQ588" s="11" t="str">
        <x:v>UNQUANTIFIED</x:v>
      </x:c>
      <x:c r="AR588" s="11" t="str">
        <x:v>Position-class planning record; serial item and receiver open</x:v>
      </x:c>
      <x:c r="AS588" s="26"/>
      <x:c r="AT588" s="26"/>
    </x:row>
    <x:row r="589">
      <x:c r="C589" s="11" t="str">
        <x:v>C2-A-SRG-APL-45</x:v>
      </x:c>
      <x:c r="D589" s="11" t="str">
        <x:v>C2</x:v>
      </x:c>
      <x:c r="E589" s="11" t="str">
        <x:v>Gulf–Atlantic hurricane</x:v>
      </x:c>
      <x:c r="F589" s="11" t="str">
        <x:v>A-SRG</x:v>
      </x:c>
      <x:c r="G589" s="11" t="str">
        <x:v>Air sensing and relay group</x:v>
      </x:c>
      <x:c r="H589" s="11" t="str">
        <x:v>APL-45</x:v>
      </x:c>
      <x:c r="I589" s="19" t="n">
        <x:v>24</x:v>
      </x:c>
      <x:c r="J589" s="21" t="n">
        <x:v>4</x:v>
      </x:c>
      <x:c r="K589" s="18" t="n">
        <x:f>'05 Cargo Register'!K141</x:f>
        <x:v>225</x:v>
      </x:c>
      <x:c r="L589" s="18" t="n">
        <x:f>'05 Cargo Register'!N141</x:f>
        <x:v>59</x:v>
      </x:c>
      <x:c r="M589" s="18" t="n">
        <x:f>'05 Cargo Register'!O141</x:f>
        <x:v>442.5</x:v>
      </x:c>
      <x:c r="N589" s="18" t="n">
        <x:f>J589*K589</x:f>
        <x:v>900</x:v>
      </x:c>
      <x:c r="O589" s="18" t="n">
        <x:f>J589*L589</x:f>
        <x:v>236</x:v>
      </x:c>
      <x:c r="P589" s="18" t="n">
        <x:f>J589*M589</x:f>
        <x:v>1770</x:v>
      </x:c>
      <x:c r="Q589" s="22" t="n">
        <x:f>'01 Controls'!$E$23*'02 Cargo Classes'!$M$6</x:f>
        <x:v>0.15000000000000002</x:v>
      </x:c>
      <x:c r="R589" s="22" t="n">
        <x:f>'01 Controls'!$F$23*'02 Cargo Classes'!$N$6</x:f>
        <x:v>0.08000000000000002</x:v>
      </x:c>
      <x:c r="S589" s="22" t="n">
        <x:f>'01 Controls'!$G$23*'02 Cargo Classes'!$O$6</x:f>
        <x:v>0.6</x:v>
      </x:c>
      <x:c r="T589" s="22" t="n">
        <x:f>'01 Controls'!$H$23*'02 Cargo Classes'!$P$6</x:f>
        <x:v>0.045</x:v>
      </x:c>
      <x:c r="U589" s="22" t="n">
        <x:f>SUM(Q589:T589)</x:f>
        <x:v>0.8750000000000001</x:v>
      </x:c>
      <x:c r="V589" s="18" t="n">
        <x:f>IF(U589=0,0,N589*Q589/U589)</x:f>
        <x:v>154.2857142857143</x:v>
      </x:c>
      <x:c r="W589" s="18" t="n">
        <x:f>IF(U589=0,0,P589*Q589/U589)</x:f>
        <x:v>303.42857142857144</x:v>
      </x:c>
      <x:c r="X589" s="18" t="n">
        <x:f>MAX(V589,W589*'01 Controls'!$E$12)</x:f>
        <x:v>154.2857142857143</x:v>
      </x:c>
      <x:c r="Y589" s="18" t="n">
        <x:f>IF(U589=0,0,N589*R589/U589)</x:f>
        <x:v>82.28571428571429</x:v>
      </x:c>
      <x:c r="Z589" s="18" t="n">
        <x:f>IF(U589=0,0,P589*R589/U589)</x:f>
        <x:v>161.82857142857142</x:v>
      </x:c>
      <x:c r="AA589" s="18" t="n">
        <x:f>MAX(Y589,Z589*'01 Controls'!$E$13)</x:f>
        <x:v>82.28571428571429</x:v>
      </x:c>
      <x:c r="AB589" s="18" t="n">
        <x:f>IF(U589=0,0,N589*S589/U589)</x:f>
        <x:v>617.1428571428571</x:v>
      </x:c>
      <x:c r="AC589" s="18" t="n">
        <x:f>IF(U589=0,0,P589*S589/U589)</x:f>
        <x:v>1213.7142857142856</x:v>
      </x:c>
      <x:c r="AD589" s="18" t="n">
        <x:f>MAX(AB589,AC589*'01 Controls'!$E$14)</x:f>
        <x:v>617.1428571428571</x:v>
      </x:c>
      <x:c r="AE589" s="18" t="n">
        <x:f>IF(U589=0,0,N589*T589/U589)</x:f>
        <x:v>46.28571428571428</x:v>
      </x:c>
      <x:c r="AF589" s="18" t="n">
        <x:f>IF(U589=0,0,P589*T589/U589)</x:f>
        <x:v>91.02857142857141</x:v>
      </x:c>
      <x:c r="AG589" s="18" t="n">
        <x:f>MAX(AE589,AF589*'01 Controls'!$E$15)</x:f>
        <x:v>46.28571428571428</x:v>
      </x:c>
      <x:c r="AH589" s="18" t="n">
        <x:f>SUM(V589,Y589,AB589,AE589)</x:f>
        <x:v>900</x:v>
      </x:c>
      <x:c r="AI589" s="18" t="n">
        <x:f>N589-AH589</x:f>
        <x:v>0</x:v>
      </x:c>
      <x:c r="AJ589" s="18" t="n">
        <x:f>V589*INDEX('07 Mode Capacity'!$P$6:$P$17,MATCH("AIR-"&amp;I589,'07 Mode Capacity'!$C$6:$C$17,0))</x:f>
        <x:v>31.306741895139872</x:v>
      </x:c>
      <x:c r="AK589" s="18" t="n">
        <x:f>Y589*INDEX('07 Mode Capacity'!$P$6:$P$17,MATCH("OCEAN-"&amp;I589,'07 Mode Capacity'!$C$6:$C$17,0))</x:f>
        <x:v>12.350184610101781</x:v>
      </x:c>
      <x:c r="AL589" s="18" t="n">
        <x:f>AB589*INDEX('07 Mode Capacity'!$P$6:$P$17,MATCH("LAND-"&amp;I589,'07 Mode Capacity'!$C$6:$C$17,0))</x:f>
        <x:v>236.05771325114452</x:v>
      </x:c>
      <x:c r="AM589" s="18" t="n">
        <x:f>AE589*INDEX('07 Mode Capacity'!$P$6:$P$17,MATCH("INLAND-"&amp;I589,'07 Mode Capacity'!$C$6:$C$17,0))</x:f>
        <x:v>46.28571428571428</x:v>
      </x:c>
      <x:c r="AN589" s="18" t="n">
        <x:f>SUM(AJ589:AM589)</x:f>
        <x:v>326.00035404210047</x:v>
      </x:c>
      <x:c r="AO589" s="17" t="n">
        <x:f>IF(N589=0,1,AN589/N589)</x:f>
        <x:v>0.3622226156023339</x:v>
      </x:c>
      <x:c r="AP589" s="11" t="str">
        <x:f>IF(AO589&gt;='01 Controls'!$E$16,"PASS","FAIL")</x:f>
        <x:v>FAIL</x:v>
      </x:c>
      <x:c r="AQ589" s="11" t="str">
        <x:v>UNQUANTIFIED</x:v>
      </x:c>
      <x:c r="AR589" s="11" t="str">
        <x:v>Position-class planning record; serial item and receiver open</x:v>
      </x:c>
      <x:c r="AS589" s="26"/>
      <x:c r="AT589" s="26"/>
    </x:row>
    <x:row r="590">
      <x:c r="C590" s="11" t="str">
        <x:v>C2-A-SRG-ISO-18</x:v>
      </x:c>
      <x:c r="D590" s="11" t="str">
        <x:v>C2</x:v>
      </x:c>
      <x:c r="E590" s="11" t="str">
        <x:v>Gulf–Atlantic hurricane</x:v>
      </x:c>
      <x:c r="F590" s="11" t="str">
        <x:v>A-SRG</x:v>
      </x:c>
      <x:c r="G590" s="11" t="str">
        <x:v>Air sensing and relay group</x:v>
      </x:c>
      <x:c r="H590" s="11" t="str">
        <x:v>ISO-18</x:v>
      </x:c>
      <x:c r="I590" s="19" t="n">
        <x:v>48</x:v>
      </x:c>
      <x:c r="J590" s="21" t="n">
        <x:v>4</x:v>
      </x:c>
      <x:c r="K590" s="18" t="n">
        <x:f>'05 Cargo Register'!K142</x:f>
        <x:v>337.5</x:v>
      </x:c>
      <x:c r="L590" s="18" t="n">
        <x:f>'05 Cargo Register'!N142</x:f>
        <x:v>23</x:v>
      </x:c>
      <x:c r="M590" s="18" t="n">
        <x:f>'05 Cargo Register'!O142</x:f>
        <x:v>607.2</x:v>
      </x:c>
      <x:c r="N590" s="18" t="n">
        <x:f>J590*K590</x:f>
        <x:v>1350</x:v>
      </x:c>
      <x:c r="O590" s="18" t="n">
        <x:f>J590*L590</x:f>
        <x:v>92</x:v>
      </x:c>
      <x:c r="P590" s="18" t="n">
        <x:f>J590*M590</x:f>
        <x:v>2428.8</x:v>
      </x:c>
      <x:c r="Q590" s="22" t="n">
        <x:f>'01 Controls'!$E$23*'02 Cargo Classes'!$M$7</x:f>
        <x:v>0.010000000000000002</x:v>
      </x:c>
      <x:c r="R590" s="22" t="n">
        <x:f>'01 Controls'!$F$23*'02 Cargo Classes'!$N$7</x:f>
        <x:v>0.2</x:v>
      </x:c>
      <x:c r="S590" s="22" t="n">
        <x:f>'01 Controls'!$G$23*'02 Cargo Classes'!$O$7</x:f>
        <x:v>0.72</x:v>
      </x:c>
      <x:c r="T590" s="22" t="n">
        <x:f>'01 Controls'!$H$23*'02 Cargo Classes'!$P$7</x:f>
        <x:v>0.12</x:v>
      </x:c>
      <x:c r="U590" s="22" t="n">
        <x:f>SUM(Q590:T590)</x:f>
        <x:v>1.0499999999999998</x:v>
      </x:c>
      <x:c r="V590" s="18" t="n">
        <x:f>IF(U590=0,0,N590*Q590/U590)</x:f>
        <x:v>12.857142857142861</x:v>
      </x:c>
      <x:c r="W590" s="18" t="n">
        <x:f>IF(U590=0,0,P590*Q590/U590)</x:f>
        <x:v>23.131428571428582</x:v>
      </x:c>
      <x:c r="X590" s="18" t="n">
        <x:f>MAX(V590,W590*'01 Controls'!$E$12)</x:f>
        <x:v>12.857142857142861</x:v>
      </x:c>
      <x:c r="Y590" s="18" t="n">
        <x:f>IF(U590=0,0,N590*R590/U590)</x:f>
        <x:v>257.14285714285717</x:v>
      </x:c>
      <x:c r="Z590" s="18" t="n">
        <x:f>IF(U590=0,0,P590*R590/U590)</x:f>
        <x:v>462.62857142857155</x:v>
      </x:c>
      <x:c r="AA590" s="18" t="n">
        <x:f>MAX(Y590,Z590*'01 Controls'!$E$13)</x:f>
        <x:v>257.14285714285717</x:v>
      </x:c>
      <x:c r="AB590" s="18" t="n">
        <x:f>IF(U590=0,0,N590*S590/U590)</x:f>
        <x:v>925.7142857142859</x:v>
      </x:c>
      <x:c r="AC590" s="18" t="n">
        <x:f>IF(U590=0,0,P590*S590/U590)</x:f>
        <x:v>1665.4628571428575</x:v>
      </x:c>
      <x:c r="AD590" s="18" t="n">
        <x:f>MAX(AB590,AC590*'01 Controls'!$E$14)</x:f>
        <x:v>925.7142857142859</x:v>
      </x:c>
      <x:c r="AE590" s="18" t="n">
        <x:f>IF(U590=0,0,N590*T590/U590)</x:f>
        <x:v>154.2857142857143</x:v>
      </x:c>
      <x:c r="AF590" s="18" t="n">
        <x:f>IF(U590=0,0,P590*T590/U590)</x:f>
        <x:v>277.5771428571429</x:v>
      </x:c>
      <x:c r="AG590" s="18" t="n">
        <x:f>MAX(AE590,AF590*'01 Controls'!$E$15)</x:f>
        <x:v>154.2857142857143</x:v>
      </x:c>
      <x:c r="AH590" s="18" t="n">
        <x:f>SUM(V590,Y590,AB590,AE590)</x:f>
        <x:v>1350</x:v>
      </x:c>
      <x:c r="AI590" s="18" t="n">
        <x:f>N590-AH590</x:f>
        <x:v>0</x:v>
      </x:c>
      <x:c r="AJ590" s="18" t="n">
        <x:f>V590*INDEX('07 Mode Capacity'!$P$6:$P$17,MATCH("AIR-"&amp;I590,'07 Mode Capacity'!$C$6:$C$17,0))</x:f>
        <x:v>3.6043156065766206</x:v>
      </x:c>
      <x:c r="AK590" s="18" t="n">
        <x:f>Y590*INDEX('07 Mode Capacity'!$P$6:$P$17,MATCH("OCEAN-"&amp;I590,'07 Mode Capacity'!$C$6:$C$17,0))</x:f>
        <x:v>22.535043467874225</x:v>
      </x:c>
      <x:c r="AL590" s="18" t="n">
        <x:f>AB590*INDEX('07 Mode Capacity'!$P$6:$P$17,MATCH("LAND-"&amp;I590,'07 Mode Capacity'!$C$6:$C$17,0))</x:f>
        <x:v>112.98145635060934</x:v>
      </x:c>
      <x:c r="AM590" s="18" t="n">
        <x:f>AE590*INDEX('07 Mode Capacity'!$P$6:$P$17,MATCH("INLAND-"&amp;I590,'07 Mode Capacity'!$C$6:$C$17,0))</x:f>
        <x:v>97.39044536857523</x:v>
      </x:c>
      <x:c r="AN590" s="18" t="n">
        <x:f>SUM(AJ590:AM590)</x:f>
        <x:v>236.51126079363542</x:v>
      </x:c>
      <x:c r="AO590" s="17" t="n">
        <x:f>IF(N590=0,1,AN590/N590)</x:f>
        <x:v>0.17519352651380402</x:v>
      </x:c>
      <x:c r="AP590" s="11" t="str">
        <x:f>IF(AO590&gt;='01 Controls'!$E$16,"PASS","FAIL")</x:f>
        <x:v>FAIL</x:v>
      </x:c>
      <x:c r="AQ590" s="11" t="str">
        <x:v>UNQUANTIFIED</x:v>
      </x:c>
      <x:c r="AR590" s="11" t="str">
        <x:v>Position-class planning record; serial item and receiver open</x:v>
      </x:c>
      <x:c r="AS590" s="26"/>
      <x:c r="AT590" s="26"/>
    </x:row>
    <x:row r="591">
      <x:c r="C591" s="11" t="str">
        <x:v>C2-A-SRG-COL-12</x:v>
      </x:c>
      <x:c r="D591" s="11" t="str">
        <x:v>C2</x:v>
      </x:c>
      <x:c r="E591" s="11" t="str">
        <x:v>Gulf–Atlantic hurricane</x:v>
      </x:c>
      <x:c r="F591" s="11" t="str">
        <x:v>A-SRG</x:v>
      </x:c>
      <x:c r="G591" s="11" t="str">
        <x:v>Air sensing and relay group</x:v>
      </x:c>
      <x:c r="H591" s="11" t="str">
        <x:v>COL-12</x:v>
      </x:c>
      <x:c r="I591" s="19" t="n">
        <x:v>24</x:v>
      </x:c>
      <x:c r="J591" s="21" t="n">
        <x:v>4</x:v>
      </x:c>
      <x:c r="K591" s="18" t="n">
        <x:f>'05 Cargo Register'!K143</x:f>
        <x:v>84.375</x:v>
      </x:c>
      <x:c r="L591" s="18" t="n">
        <x:f>'05 Cargo Register'!N143</x:f>
        <x:v>9</x:v>
      </x:c>
      <x:c r="M591" s="18" t="n">
        <x:f>'05 Cargo Register'!O143</x:f>
        <x:v>237.60000000000002</x:v>
      </x:c>
      <x:c r="N591" s="18" t="n">
        <x:f>J591*K591</x:f>
        <x:v>337.5</x:v>
      </x:c>
      <x:c r="O591" s="18" t="n">
        <x:f>J591*L591</x:f>
        <x:v>36</x:v>
      </x:c>
      <x:c r="P591" s="18" t="n">
        <x:f>J591*M591</x:f>
        <x:v>950.4000000000001</x:v>
      </x:c>
      <x:c r="Q591" s="22" t="n">
        <x:f>'01 Controls'!$E$23*'02 Cargo Classes'!$M$8</x:f>
        <x:v>0.1</x:v>
      </x:c>
      <x:c r="R591" s="22" t="n">
        <x:f>'01 Controls'!$F$23*'02 Cargo Classes'!$N$8</x:f>
        <x:v>0.13999999999999999</x:v>
      </x:c>
      <x:c r="S591" s="22" t="n">
        <x:f>'01 Controls'!$G$23*'02 Cargo Classes'!$O$8</x:f>
        <x:v>0.72</x:v>
      </x:c>
      <x:c r="T591" s="22" t="n">
        <x:f>'01 Controls'!$H$23*'02 Cargo Classes'!$P$8</x:f>
        <x:v>0.03</x:v>
      </x:c>
      <x:c r="U591" s="22" t="n">
        <x:f>SUM(Q591:T591)</x:f>
        <x:v>0.99</x:v>
      </x:c>
      <x:c r="V591" s="18" t="n">
        <x:f>IF(U591=0,0,N591*Q591/U591)</x:f>
        <x:v>34.09090909090909</x:v>
      </x:c>
      <x:c r="W591" s="18" t="n">
        <x:f>IF(U591=0,0,P591*Q591/U591)</x:f>
        <x:v>96.00000000000003</x:v>
      </x:c>
      <x:c r="X591" s="18" t="n">
        <x:f>MAX(V591,W591*'01 Controls'!$E$12)</x:f>
        <x:v>34.09090909090909</x:v>
      </x:c>
      <x:c r="Y591" s="18" t="n">
        <x:f>IF(U591=0,0,N591*R591/U591)</x:f>
        <x:v>47.72727272727272</x:v>
      </x:c>
      <x:c r="Z591" s="18" t="n">
        <x:f>IF(U591=0,0,P591*R591/U591)</x:f>
        <x:v>134.4</x:v>
      </x:c>
      <x:c r="AA591" s="18" t="n">
        <x:f>MAX(Y591,Z591*'01 Controls'!$E$13)</x:f>
        <x:v>47.72727272727272</x:v>
      </x:c>
      <x:c r="AB591" s="18" t="n">
        <x:f>IF(U591=0,0,N591*S591/U591)</x:f>
        <x:v>245.45454545454547</x:v>
      </x:c>
      <x:c r="AC591" s="18" t="n">
        <x:f>IF(U591=0,0,P591*S591/U591)</x:f>
        <x:v>691.2</x:v>
      </x:c>
      <x:c r="AD591" s="18" t="n">
        <x:f>MAX(AB591,AC591*'01 Controls'!$E$14)</x:f>
        <x:v>245.45454545454547</x:v>
      </x:c>
      <x:c r="AE591" s="18" t="n">
        <x:f>IF(U591=0,0,N591*T591/U591)</x:f>
        <x:v>10.227272727272727</x:v>
      </x:c>
      <x:c r="AF591" s="18" t="n">
        <x:f>IF(U591=0,0,P591*T591/U591)</x:f>
        <x:v>28.8</x:v>
      </x:c>
      <x:c r="AG591" s="18" t="n">
        <x:f>MAX(AE591,AF591*'01 Controls'!$E$15)</x:f>
        <x:v>10.227272727272727</x:v>
      </x:c>
      <x:c r="AH591" s="18" t="n">
        <x:f>SUM(V591,Y591,AB591,AE591)</x:f>
        <x:v>337.5</x:v>
      </x:c>
      <x:c r="AI591" s="18" t="n">
        <x:f>N591-AH591</x:f>
        <x:v>0</x:v>
      </x:c>
      <x:c r="AJ591" s="18" t="n">
        <x:f>V591*INDEX('07 Mode Capacity'!$P$6:$P$17,MATCH("AIR-"&amp;I591,'07 Mode Capacity'!$C$6:$C$17,0))</x:f>
        <x:v>6.917525039961461</x:v>
      </x:c>
      <x:c r="AK591" s="18" t="n">
        <x:f>Y591*INDEX('07 Mode Capacity'!$P$6:$P$17,MATCH("OCEAN-"&amp;I591,'07 Mode Capacity'!$C$6:$C$17,0))</x:f>
        <x:v>7.163340978870586</x:v>
      </x:c>
      <x:c r="AL591" s="18" t="n">
        <x:f>AB591*INDEX('07 Mode Capacity'!$P$6:$P$17,MATCH("LAND-"&amp;I591,'07 Mode Capacity'!$C$6:$C$17,0))</x:f>
        <x:v>93.8865904976143</x:v>
      </x:c>
      <x:c r="AM591" s="18" t="n">
        <x:f>AE591*INDEX('07 Mode Capacity'!$P$6:$P$17,MATCH("INLAND-"&amp;I591,'07 Mode Capacity'!$C$6:$C$17,0))</x:f>
        <x:v>10.227272727272727</x:v>
      </x:c>
      <x:c r="AN591" s="18" t="n">
        <x:f>SUM(AJ591:AM591)</x:f>
        <x:v>118.19472924371908</x:v>
      </x:c>
      <x:c r="AO591" s="17" t="n">
        <x:f>IF(N591=0,1,AN591/N591)</x:f>
        <x:v>0.35020660516657504</x:v>
      </x:c>
      <x:c r="AP591" s="11" t="str">
        <x:f>IF(AO591&gt;='01 Controls'!$E$16,"PASS","FAIL")</x:f>
        <x:v>FAIL</x:v>
      </x:c>
      <x:c r="AQ591" s="11" t="str">
        <x:v>UNQUANTIFIED</x:v>
      </x:c>
      <x:c r="AR591" s="11" t="str">
        <x:v>Position-class planning record; serial item and receiver open</x:v>
      </x:c>
      <x:c r="AS591" s="26"/>
      <x:c r="AT591" s="26"/>
    </x:row>
    <x:row r="592">
      <x:c r="C592" s="11" t="str">
        <x:v>C2-A-SRG-BAT-22</x:v>
      </x:c>
      <x:c r="D592" s="11" t="str">
        <x:v>C2</x:v>
      </x:c>
      <x:c r="E592" s="11" t="str">
        <x:v>Gulf–Atlantic hurricane</x:v>
      </x:c>
      <x:c r="F592" s="11" t="str">
        <x:v>A-SRG</x:v>
      </x:c>
      <x:c r="G592" s="11" t="str">
        <x:v>Air sensing and relay group</x:v>
      </x:c>
      <x:c r="H592" s="11" t="str">
        <x:v>BAT-22</x:v>
      </x:c>
      <x:c r="I592" s="19" t="n">
        <x:v>48</x:v>
      </x:c>
      <x:c r="J592" s="21" t="n">
        <x:v>4</x:v>
      </x:c>
      <x:c r="K592" s="18" t="n">
        <x:f>'05 Cargo Register'!K144</x:f>
        <x:v>225</x:v>
      </x:c>
      <x:c r="L592" s="18" t="n">
        <x:f>'05 Cargo Register'!N144</x:f>
        <x:v>13</x:v>
      </x:c>
      <x:c r="M592" s="18" t="n">
        <x:f>'05 Cargo Register'!O144</x:f>
        <x:v>343.20000000000005</x:v>
      </x:c>
      <x:c r="N592" s="18" t="n">
        <x:f>J592*K592</x:f>
        <x:v>900</x:v>
      </x:c>
      <x:c r="O592" s="18" t="n">
        <x:f>J592*L592</x:f>
        <x:v>52</x:v>
      </x:c>
      <x:c r="P592" s="18" t="n">
        <x:f>J592*M592</x:f>
        <x:v>1372.8000000000002</x:v>
      </x:c>
      <x:c r="Q592" s="22" t="n">
        <x:f>'01 Controls'!$E$23*'02 Cargo Classes'!$M$9</x:f>
        <x:v>0</x:v>
      </x:c>
      <x:c r="R592" s="22" t="n">
        <x:f>'01 Controls'!$F$23*'02 Cargo Classes'!$N$9</x:f>
        <x:v>0.2</x:v>
      </x:c>
      <x:c r="S592" s="22" t="n">
        <x:f>'01 Controls'!$G$23*'02 Cargo Classes'!$O$9</x:f>
        <x:v>0.6</x:v>
      </x:c>
      <x:c r="T592" s="22" t="n">
        <x:f>'01 Controls'!$H$23*'02 Cargo Classes'!$P$9</x:f>
        <x:v>0.075</x:v>
      </x:c>
      <x:c r="U592" s="22" t="n">
        <x:f>SUM(Q592:T592)</x:f>
        <x:v>0.875</x:v>
      </x:c>
      <x:c r="V592" s="18" t="n">
        <x:f>IF(U592=0,0,N592*Q592/U592)</x:f>
        <x:v>0</x:v>
      </x:c>
      <x:c r="W592" s="18" t="n">
        <x:f>IF(U592=0,0,P592*Q592/U592)</x:f>
        <x:v>0</x:v>
      </x:c>
      <x:c r="X592" s="18" t="n">
        <x:f>MAX(V592,W592*'01 Controls'!$E$12)</x:f>
        <x:v>0</x:v>
      </x:c>
      <x:c r="Y592" s="18" t="n">
        <x:f>IF(U592=0,0,N592*R592/U592)</x:f>
        <x:v>205.71428571428572</x:v>
      </x:c>
      <x:c r="Z592" s="18" t="n">
        <x:f>IF(U592=0,0,P592*R592/U592)</x:f>
        <x:v>313.7828571428572</x:v>
      </x:c>
      <x:c r="AA592" s="18" t="n">
        <x:f>MAX(Y592,Z592*'01 Controls'!$E$13)</x:f>
        <x:v>205.71428571428572</x:v>
      </x:c>
      <x:c r="AB592" s="18" t="n">
        <x:f>IF(U592=0,0,N592*S592/U592)</x:f>
        <x:v>617.1428571428571</x:v>
      </x:c>
      <x:c r="AC592" s="18" t="n">
        <x:f>IF(U592=0,0,P592*S592/U592)</x:f>
        <x:v>941.3485714285715</x:v>
      </x:c>
      <x:c r="AD592" s="18" t="n">
        <x:f>MAX(AB592,AC592*'01 Controls'!$E$14)</x:f>
        <x:v>617.1428571428571</x:v>
      </x:c>
      <x:c r="AE592" s="18" t="n">
        <x:f>IF(U592=0,0,N592*T592/U592)</x:f>
        <x:v>77.14285714285714</x:v>
      </x:c>
      <x:c r="AF592" s="18" t="n">
        <x:f>IF(U592=0,0,P592*T592/U592)</x:f>
        <x:v>117.66857142857144</x:v>
      </x:c>
      <x:c r="AG592" s="18" t="n">
        <x:f>MAX(AE592,AF592*'01 Controls'!$E$15)</x:f>
        <x:v>77.14285714285714</x:v>
      </x:c>
      <x:c r="AH592" s="18" t="n">
        <x:f>SUM(V592,Y592,AB592,AE592)</x:f>
        <x:v>900</x:v>
      </x:c>
      <x:c r="AI592" s="18" t="n">
        <x:f>N592-AH592</x:f>
        <x:v>0</x:v>
      </x:c>
      <x:c r="AJ592" s="18" t="n">
        <x:f>V592*INDEX('07 Mode Capacity'!$P$6:$P$17,MATCH("AIR-"&amp;I592,'07 Mode Capacity'!$C$6:$C$17,0))</x:f>
        <x:v>0</x:v>
      </x:c>
      <x:c r="AK592" s="18" t="n">
        <x:f>Y592*INDEX('07 Mode Capacity'!$P$6:$P$17,MATCH("OCEAN-"&amp;I592,'07 Mode Capacity'!$C$6:$C$17,0))</x:f>
        <x:v>18.02803477429938</x:v>
      </x:c>
      <x:c r="AL592" s="18" t="n">
        <x:f>AB592*INDEX('07 Mode Capacity'!$P$6:$P$17,MATCH("LAND-"&amp;I592,'07 Mode Capacity'!$C$6:$C$17,0))</x:f>
        <x:v>75.32097090040621</x:v>
      </x:c>
      <x:c r="AM592" s="18" t="n">
        <x:f>AE592*INDEX('07 Mode Capacity'!$P$6:$P$17,MATCH("INLAND-"&amp;I592,'07 Mode Capacity'!$C$6:$C$17,0))</x:f>
        <x:v>48.69522268428761</x:v>
      </x:c>
      <x:c r="AN592" s="18" t="n">
        <x:f>SUM(AJ592:AM592)</x:f>
        <x:v>142.0442283589932</x:v>
      </x:c>
      <x:c r="AO592" s="17" t="n">
        <x:f>IF(N592=0,1,AN592/N592)</x:f>
        <x:v>0.15782692039888133</x:v>
      </x:c>
      <x:c r="AP592" s="11" t="str">
        <x:f>IF(AO592&gt;='01 Controls'!$E$16,"PASS","FAIL")</x:f>
        <x:v>FAIL</x:v>
      </x:c>
      <x:c r="AQ592" s="11" t="str">
        <x:v>UNQUANTIFIED</x:v>
      </x:c>
      <x:c r="AR592" s="11" t="str">
        <x:v>Position-class planning record; serial item and receiver open</x:v>
      </x:c>
      <x:c r="AS592" s="26"/>
      <x:c r="AT592" s="26"/>
    </x:row>
    <x:row r="593">
      <x:c r="C593" s="11" t="str">
        <x:v>C2-A-SRG-TNK-20</x:v>
      </x:c>
      <x:c r="D593" s="11" t="str">
        <x:v>C2</x:v>
      </x:c>
      <x:c r="E593" s="11" t="str">
        <x:v>Gulf–Atlantic hurricane</x:v>
      </x:c>
      <x:c r="F593" s="11" t="str">
        <x:v>A-SRG</x:v>
      </x:c>
      <x:c r="G593" s="11" t="str">
        <x:v>Air sensing and relay group</x:v>
      </x:c>
      <x:c r="H593" s="11" t="str">
        <x:v>TNK-20</x:v>
      </x:c>
      <x:c r="I593" s="19" t="n">
        <x:v>48</x:v>
      </x:c>
      <x:c r="J593" s="21" t="n">
        <x:v>4</x:v>
      </x:c>
      <x:c r="K593" s="18" t="n">
        <x:f>'05 Cargo Register'!K145</x:f>
        <x:v>281.25</x:v>
      </x:c>
      <x:c r="L593" s="18" t="n">
        <x:f>'05 Cargo Register'!N145</x:f>
        <x:v>17</x:v>
      </x:c>
      <x:c r="M593" s="18" t="n">
        <x:f>'05 Cargo Register'!O145</x:f>
        <x:v>361.25</x:v>
      </x:c>
      <x:c r="N593" s="18" t="n">
        <x:f>J593*K593</x:f>
        <x:v>1125</x:v>
      </x:c>
      <x:c r="O593" s="18" t="n">
        <x:f>J593*L593</x:f>
        <x:v>68</x:v>
      </x:c>
      <x:c r="P593" s="18" t="n">
        <x:f>J593*M593</x:f>
        <x:v>1445</x:v>
      </x:c>
      <x:c r="Q593" s="22" t="n">
        <x:f>'01 Controls'!$E$23*'02 Cargo Classes'!$M$10</x:f>
        <x:v>0</x:v>
      </x:c>
      <x:c r="R593" s="22" t="n">
        <x:f>'01 Controls'!$F$23*'02 Cargo Classes'!$N$10</x:f>
        <x:v>0.24</x:v>
      </x:c>
      <x:c r="S593" s="22" t="n">
        <x:f>'01 Controls'!$G$23*'02 Cargo Classes'!$O$10</x:f>
        <x:v>0.6</x:v>
      </x:c>
      <x:c r="T593" s="22" t="n">
        <x:f>'01 Controls'!$H$23*'02 Cargo Classes'!$P$10</x:f>
        <x:v>0.15</x:v>
      </x:c>
      <x:c r="U593" s="22" t="n">
        <x:f>SUM(Q593:T593)</x:f>
        <x:v>0.99</x:v>
      </x:c>
      <x:c r="V593" s="18" t="n">
        <x:f>IF(U593=0,0,N593*Q593/U593)</x:f>
        <x:v>0</x:v>
      </x:c>
      <x:c r="W593" s="18" t="n">
        <x:f>IF(U593=0,0,P593*Q593/U593)</x:f>
        <x:v>0</x:v>
      </x:c>
      <x:c r="X593" s="18" t="n">
        <x:f>MAX(V593,W593*'01 Controls'!$E$12)</x:f>
        <x:v>0</x:v>
      </x:c>
      <x:c r="Y593" s="18" t="n">
        <x:f>IF(U593=0,0,N593*R593/U593)</x:f>
        <x:v>272.72727272727275</x:v>
      </x:c>
      <x:c r="Z593" s="18" t="n">
        <x:f>IF(U593=0,0,P593*R593/U593)</x:f>
        <x:v>350.3030303030303</x:v>
      </x:c>
      <x:c r="AA593" s="18" t="n">
        <x:f>MAX(Y593,Z593*'01 Controls'!$E$13)</x:f>
        <x:v>272.72727272727275</x:v>
      </x:c>
      <x:c r="AB593" s="18" t="n">
        <x:f>IF(U593=0,0,N593*S593/U593)</x:f>
        <x:v>681.8181818181819</x:v>
      </x:c>
      <x:c r="AC593" s="18" t="n">
        <x:f>IF(U593=0,0,P593*S593/U593)</x:f>
        <x:v>875.7575757575758</x:v>
      </x:c>
      <x:c r="AD593" s="18" t="n">
        <x:f>MAX(AB593,AC593*'01 Controls'!$E$14)</x:f>
        <x:v>681.8181818181819</x:v>
      </x:c>
      <x:c r="AE593" s="18" t="n">
        <x:f>IF(U593=0,0,N593*T593/U593)</x:f>
        <x:v>170.45454545454547</x:v>
      </x:c>
      <x:c r="AF593" s="18" t="n">
        <x:f>IF(U593=0,0,P593*T593/U593)</x:f>
        <x:v>218.93939393939394</x:v>
      </x:c>
      <x:c r="AG593" s="18" t="n">
        <x:f>MAX(AE593,AF593*'01 Controls'!$E$15)</x:f>
        <x:v>170.45454545454547</x:v>
      </x:c>
      <x:c r="AH593" s="18" t="n">
        <x:f>SUM(V593,Y593,AB593,AE593)</x:f>
        <x:v>1125</x:v>
      </x:c>
      <x:c r="AI593" s="18" t="n">
        <x:f>N593-AH593</x:f>
        <x:v>0</x:v>
      </x:c>
      <x:c r="AJ593" s="18" t="n">
        <x:f>V593*INDEX('07 Mode Capacity'!$P$6:$P$17,MATCH("AIR-"&amp;I593,'07 Mode Capacity'!$C$6:$C$17,0))</x:f>
        <x:v>0</x:v>
      </x:c>
      <x:c r="AK593" s="18" t="n">
        <x:f>Y593*INDEX('07 Mode Capacity'!$P$6:$P$17,MATCH("OCEAN-"&amp;I593,'07 Mode Capacity'!$C$6:$C$17,0))</x:f>
        <x:v>23.90080367804842</x:v>
      </x:c>
      <x:c r="AL593" s="18" t="n">
        <x:f>AB593*INDEX('07 Mode Capacity'!$P$6:$P$17,MATCH("LAND-"&amp;I593,'07 Mode Capacity'!$C$6:$C$17,0))</x:f>
        <x:v>83.21445648719121</x:v>
      </x:c>
      <x:c r="AM593" s="18" t="n">
        <x:f>AE593*INDEX('07 Mode Capacity'!$P$6:$P$17,MATCH("INLAND-"&amp;I593,'07 Mode Capacity'!$C$6:$C$17,0))</x:f>
        <x:v>107.59676729482743</x:v>
      </x:c>
      <x:c r="AN593" s="18" t="n">
        <x:f>SUM(AJ593:AM593)</x:f>
        <x:v>214.71202746006708</x:v>
      </x:c>
      <x:c r="AO593" s="17" t="n">
        <x:f>IF(N593=0,1,AN593/N593)</x:f>
        <x:v>0.19085513552005962</x:v>
      </x:c>
      <x:c r="AP593" s="11" t="str">
        <x:f>IF(AO593&gt;='01 Controls'!$E$16,"PASS","FAIL")</x:f>
        <x:v>FAIL</x:v>
      </x:c>
      <x:c r="AQ593" s="11" t="str">
        <x:v>UNQUANTIFIED</x:v>
      </x:c>
      <x:c r="AR593" s="11" t="str">
        <x:v>Position-class planning record; serial item and receiver open</x:v>
      </x:c>
      <x:c r="AS593" s="26"/>
      <x:c r="AT593" s="26"/>
    </x:row>
    <x:row r="594">
      <x:c r="C594" s="11" t="str">
        <x:v>C2-A-SRG-FLR-24</x:v>
      </x:c>
      <x:c r="D594" s="11" t="str">
        <x:v>C2</x:v>
      </x:c>
      <x:c r="E594" s="11" t="str">
        <x:v>Gulf–Atlantic hurricane</x:v>
      </x:c>
      <x:c r="F594" s="11" t="str">
        <x:v>A-SRG</x:v>
      </x:c>
      <x:c r="G594" s="11" t="str">
        <x:v>Air sensing and relay group</x:v>
      </x:c>
      <x:c r="H594" s="11" t="str">
        <x:v>FLR-24</x:v>
      </x:c>
      <x:c r="I594" s="19" t="n">
        <x:v>48</x:v>
      </x:c>
      <x:c r="J594" s="21" t="n">
        <x:v>4</x:v>
      </x:c>
      <x:c r="K594" s="18" t="n">
        <x:f>'05 Cargo Register'!K146</x:f>
        <x:v>421.875</x:v>
      </x:c>
      <x:c r="L594" s="18" t="n">
        <x:f>'05 Cargo Register'!N146</x:f>
        <x:v>21</x:v>
      </x:c>
      <x:c r="M594" s="18" t="n">
        <x:f>'05 Cargo Register'!O146</x:f>
        <x:v>672</x:v>
      </x:c>
      <x:c r="N594" s="18" t="n">
        <x:f>J594*K594</x:f>
        <x:v>1687.5</x:v>
      </x:c>
      <x:c r="O594" s="18" t="n">
        <x:f>J594*L594</x:f>
        <x:v>84</x:v>
      </x:c>
      <x:c r="P594" s="18" t="n">
        <x:f>J594*M594</x:f>
        <x:v>2688</x:v>
      </x:c>
      <x:c r="Q594" s="22" t="n">
        <x:f>'01 Controls'!$E$23*'02 Cargo Classes'!$M$11</x:f>
        <x:v>0</x:v>
      </x:c>
      <x:c r="R594" s="22" t="n">
        <x:f>'01 Controls'!$F$23*'02 Cargo Classes'!$N$11</x:f>
        <x:v>0.24</x:v>
      </x:c>
      <x:c r="S594" s="22" t="n">
        <x:f>'01 Controls'!$G$23*'02 Cargo Classes'!$O$11</x:f>
        <x:v>0.6</x:v>
      </x:c>
      <x:c r="T594" s="22" t="n">
        <x:f>'01 Controls'!$H$23*'02 Cargo Classes'!$P$11</x:f>
        <x:v>0.12</x:v>
      </x:c>
      <x:c r="U594" s="22" t="n">
        <x:f>SUM(Q594:T594)</x:f>
        <x:v>0.96</x:v>
      </x:c>
      <x:c r="V594" s="18" t="n">
        <x:f>IF(U594=0,0,N594*Q594/U594)</x:f>
        <x:v>0</x:v>
      </x:c>
      <x:c r="W594" s="18" t="n">
        <x:f>IF(U594=0,0,P594*Q594/U594)</x:f>
        <x:v>0</x:v>
      </x:c>
      <x:c r="X594" s="18" t="n">
        <x:f>MAX(V594,W594*'01 Controls'!$E$12)</x:f>
        <x:v>0</x:v>
      </x:c>
      <x:c r="Y594" s="18" t="n">
        <x:f>IF(U594=0,0,N594*R594/U594)</x:f>
        <x:v>421.875</x:v>
      </x:c>
      <x:c r="Z594" s="18" t="n">
        <x:f>IF(U594=0,0,P594*R594/U594)</x:f>
        <x:v>672</x:v>
      </x:c>
      <x:c r="AA594" s="18" t="n">
        <x:f>MAX(Y594,Z594*'01 Controls'!$E$13)</x:f>
        <x:v>421.875</x:v>
      </x:c>
      <x:c r="AB594" s="18" t="n">
        <x:f>IF(U594=0,0,N594*S594/U594)</x:f>
        <x:v>1054.6875</x:v>
      </x:c>
      <x:c r="AC594" s="18" t="n">
        <x:f>IF(U594=0,0,P594*S594/U594)</x:f>
        <x:v>1680</x:v>
      </x:c>
      <x:c r="AD594" s="18" t="n">
        <x:f>MAX(AB594,AC594*'01 Controls'!$E$14)</x:f>
        <x:v>1054.6875</x:v>
      </x:c>
      <x:c r="AE594" s="18" t="n">
        <x:f>IF(U594=0,0,N594*T594/U594)</x:f>
        <x:v>210.9375</x:v>
      </x:c>
      <x:c r="AF594" s="18" t="n">
        <x:f>IF(U594=0,0,P594*T594/U594)</x:f>
        <x:v>336</x:v>
      </x:c>
      <x:c r="AG594" s="18" t="n">
        <x:f>MAX(AE594,AF594*'01 Controls'!$E$15)</x:f>
        <x:v>210.9375</x:v>
      </x:c>
      <x:c r="AH594" s="18" t="n">
        <x:f>SUM(V594,Y594,AB594,AE594)</x:f>
        <x:v>1687.5</x:v>
      </x:c>
      <x:c r="AI594" s="18" t="n">
        <x:f>N594-AH594</x:f>
        <x:v>0</x:v>
      </x:c>
      <x:c r="AJ594" s="18" t="n">
        <x:f>V594*INDEX('07 Mode Capacity'!$P$6:$P$17,MATCH("AIR-"&amp;I594,'07 Mode Capacity'!$C$6:$C$17,0))</x:f>
        <x:v>0</x:v>
      </x:c>
      <x:c r="AK594" s="18" t="n">
        <x:f>Y594*INDEX('07 Mode Capacity'!$P$6:$P$17,MATCH("OCEAN-"&amp;I594,'07 Mode Capacity'!$C$6:$C$17,0))</x:f>
        <x:v>36.97155568948114</x:v>
      </x:c>
      <x:c r="AL594" s="18" t="n">
        <x:f>AB594*INDEX('07 Mode Capacity'!$P$6:$P$17,MATCH("LAND-"&amp;I594,'07 Mode Capacity'!$C$6:$C$17,0))</x:f>
        <x:v>128.7223623786239</x:v>
      </x:c>
      <x:c r="AM594" s="18" t="n">
        <x:f>AE594*INDEX('07 Mode Capacity'!$P$6:$P$17,MATCH("INLAND-"&amp;I594,'07 Mode Capacity'!$C$6:$C$17,0))</x:f>
        <x:v>133.15099952734892</x:v>
      </x:c>
      <x:c r="AN594" s="18" t="n">
        <x:f>SUM(AJ594:AM594)</x:f>
        <x:v>298.8449175954539</x:v>
      </x:c>
      <x:c r="AO594" s="17" t="n">
        <x:f>IF(N594=0,1,AN594/N594)</x:f>
        <x:v>0.17709328450100972</x:v>
      </x:c>
      <x:c r="AP594" s="11" t="str">
        <x:f>IF(AO594&gt;='01 Controls'!$E$16,"PASS","FAIL")</x:f>
        <x:v>FAIL</x:v>
      </x:c>
      <x:c r="AQ594" s="11" t="str">
        <x:v>UNQUANTIFIED</x:v>
      </x:c>
      <x:c r="AR594" s="11" t="str">
        <x:v>Position-class planning record; serial item and receiver open</x:v>
      </x:c>
      <x:c r="AS594" s="26"/>
      <x:c r="AT594" s="26"/>
    </x:row>
    <x:row r="595">
      <x:c r="C595" s="11" t="str">
        <x:v>C2-A-SRG-ROL-30</x:v>
      </x:c>
      <x:c r="D595" s="11" t="str">
        <x:v>C2</x:v>
      </x:c>
      <x:c r="E595" s="11" t="str">
        <x:v>Gulf–Atlantic hurricane</x:v>
      </x:c>
      <x:c r="F595" s="11" t="str">
        <x:v>A-SRG</x:v>
      </x:c>
      <x:c r="G595" s="11" t="str">
        <x:v>Air sensing and relay group</x:v>
      </x:c>
      <x:c r="H595" s="11" t="str">
        <x:v>ROL-30</x:v>
      </x:c>
      <x:c r="I595" s="19" t="n">
        <x:v>48</x:v>
      </x:c>
      <x:c r="J595" s="21" t="n">
        <x:v>4</x:v>
      </x:c>
      <x:c r="K595" s="18" t="n">
        <x:f>'05 Cargo Register'!K147</x:f>
        <x:v>506.25</x:v>
      </x:c>
      <x:c r="L595" s="18" t="n">
        <x:f>'05 Cargo Register'!N147</x:f>
        <x:v>22</x:v>
      </x:c>
      <x:c r="M595" s="18" t="n">
        <x:f>'05 Cargo Register'!O147</x:f>
        <x:v>1402.5</x:v>
      </x:c>
      <x:c r="N595" s="18" t="n">
        <x:f>J595*K595</x:f>
        <x:v>2025</x:v>
      </x:c>
      <x:c r="O595" s="18" t="n">
        <x:f>J595*L595</x:f>
        <x:v>88</x:v>
      </x:c>
      <x:c r="P595" s="18" t="n">
        <x:f>J595*M595</x:f>
        <x:v>5610</x:v>
      </x:c>
      <x:c r="Q595" s="22" t="n">
        <x:f>'01 Controls'!$E$23*'02 Cargo Classes'!$M$12</x:f>
        <x:v>0</x:v>
      </x:c>
      <x:c r="R595" s="22" t="n">
        <x:f>'01 Controls'!$F$23*'02 Cargo Classes'!$N$12</x:f>
        <x:v>0.2</x:v>
      </x:c>
      <x:c r="S595" s="22" t="n">
        <x:f>'01 Controls'!$G$23*'02 Cargo Classes'!$O$12</x:f>
        <x:v>0.8999999999999999</x:v>
      </x:c>
      <x:c r="T595" s="22" t="n">
        <x:f>'01 Controls'!$H$23*'02 Cargo Classes'!$P$12</x:f>
        <x:v>0.09</x:v>
      </x:c>
      <x:c r="U595" s="22" t="n">
        <x:f>SUM(Q595:T595)</x:f>
        <x:v>1.19</x:v>
      </x:c>
      <x:c r="V595" s="18" t="n">
        <x:f>IF(U595=0,0,N595*Q595/U595)</x:f>
        <x:v>0</x:v>
      </x:c>
      <x:c r="W595" s="18" t="n">
        <x:f>IF(U595=0,0,P595*Q595/U595)</x:f>
        <x:v>0</x:v>
      </x:c>
      <x:c r="X595" s="18" t="n">
        <x:f>MAX(V595,W595*'01 Controls'!$E$12)</x:f>
        <x:v>0</x:v>
      </x:c>
      <x:c r="Y595" s="18" t="n">
        <x:f>IF(U595=0,0,N595*R595/U595)</x:f>
        <x:v>340.33613445378154</x:v>
      </x:c>
      <x:c r="Z595" s="18" t="n">
        <x:f>IF(U595=0,0,P595*R595/U595)</x:f>
        <x:v>942.8571428571429</x:v>
      </x:c>
      <x:c r="AA595" s="18" t="n">
        <x:f>MAX(Y595,Z595*'01 Controls'!$E$13)</x:f>
        <x:v>340.33613445378154</x:v>
      </x:c>
      <x:c r="AB595" s="18" t="n">
        <x:f>IF(U595=0,0,N595*S595/U595)</x:f>
        <x:v>1531.5126050420167</x:v>
      </x:c>
      <x:c r="AC595" s="18" t="n">
        <x:f>IF(U595=0,0,P595*S595/U595)</x:f>
        <x:v>4242.857142857142</x:v>
      </x:c>
      <x:c r="AD595" s="18" t="n">
        <x:f>MAX(AB595,AC595*'01 Controls'!$E$14)</x:f>
        <x:v>1531.5126050420167</x:v>
      </x:c>
      <x:c r="AE595" s="18" t="n">
        <x:f>IF(U595=0,0,N595*T595/U595)</x:f>
        <x:v>153.1512605042017</x:v>
      </x:c>
      <x:c r="AF595" s="18" t="n">
        <x:f>IF(U595=0,0,P595*T595/U595)</x:f>
        <x:v>424.2857142857143</x:v>
      </x:c>
      <x:c r="AG595" s="18" t="n">
        <x:f>MAX(AE595,AF595*'01 Controls'!$E$15)</x:f>
        <x:v>153.1512605042017</x:v>
      </x:c>
      <x:c r="AH595" s="18" t="n">
        <x:f>SUM(V595,Y595,AB595,AE595)</x:f>
        <x:v>2025</x:v>
      </x:c>
      <x:c r="AI595" s="18" t="n">
        <x:f>N595-AH595</x:f>
        <x:v>0</x:v>
      </x:c>
      <x:c r="AJ595" s="18" t="n">
        <x:f>V595*INDEX('07 Mode Capacity'!$P$6:$P$17,MATCH("AIR-"&amp;I595,'07 Mode Capacity'!$C$6:$C$17,0))</x:f>
        <x:v>0</x:v>
      </x:c>
      <x:c r="AK595" s="18" t="n">
        <x:f>Y595*INDEX('07 Mode Capacity'!$P$6:$P$17,MATCH("OCEAN-"&amp;I595,'07 Mode Capacity'!$C$6:$C$17,0))</x:f>
        <x:v>29.825792825127646</x:v>
      </x:c>
      <x:c r="AL595" s="18" t="n">
        <x:f>AB595*INDEX('07 Mode Capacity'!$P$6:$P$17,MATCH("LAND-"&amp;I595,'07 Mode Capacity'!$C$6:$C$17,0))</x:f>
        <x:v>186.91785058005217</x:v>
      </x:c>
      <x:c r="AM595" s="18" t="n">
        <x:f>AE595*INDEX('07 Mode Capacity'!$P$6:$P$17,MATCH("INLAND-"&amp;I595,'07 Mode Capacity'!$C$6:$C$17,0))</x:f>
        <x:v>96.67433915262983</x:v>
      </x:c>
      <x:c r="AN595" s="18" t="n">
        <x:f>SUM(AJ595:AM595)</x:f>
        <x:v>313.41798255780964</x:v>
      </x:c>
      <x:c r="AO595" s="17" t="n">
        <x:f>IF(N595=0,1,AN595/N595)</x:f>
        <x:v>0.15477431237422698</x:v>
      </x:c>
      <x:c r="AP595" s="11" t="str">
        <x:f>IF(AO595&gt;='01 Controls'!$E$16,"PASS","FAIL")</x:f>
        <x:v>FAIL</x:v>
      </x:c>
      <x:c r="AQ595" s="11" t="str">
        <x:v>UNQUANTIFIED</x:v>
      </x:c>
      <x:c r="AR595" s="11" t="str">
        <x:v>Position-class planning record; serial item and receiver open</x:v>
      </x:c>
      <x:c r="AS595" s="26"/>
      <x:c r="AT595" s="26"/>
    </x:row>
    <x:row r="596">
      <x:c r="C596" s="11" t="str">
        <x:v>C2-A-SRG-LIN-18</x:v>
      </x:c>
      <x:c r="D596" s="11" t="str">
        <x:v>C2</x:v>
      </x:c>
      <x:c r="E596" s="11" t="str">
        <x:v>Gulf–Atlantic hurricane</x:v>
      </x:c>
      <x:c r="F596" s="11" t="str">
        <x:v>A-SRG</x:v>
      </x:c>
      <x:c r="G596" s="11" t="str">
        <x:v>Air sensing and relay group</x:v>
      </x:c>
      <x:c r="H596" s="11" t="str">
        <x:v>LIN-18</x:v>
      </x:c>
      <x:c r="I596" s="19" t="n">
        <x:v>72</x:v>
      </x:c>
      <x:c r="J596" s="21" t="n">
        <x:v>4</x:v>
      </x:c>
      <x:c r="K596" s="18" t="n">
        <x:f>'05 Cargo Register'!K148</x:f>
        <x:v>112.5</x:v>
      </x:c>
      <x:c r="L596" s="18" t="n">
        <x:f>'05 Cargo Register'!N148</x:f>
        <x:v>8</x:v>
      </x:c>
      <x:c r="M596" s="18" t="n">
        <x:f>'05 Cargo Register'!O148</x:f>
        <x:v>352</x:v>
      </x:c>
      <x:c r="N596" s="18" t="n">
        <x:f>J596*K596</x:f>
        <x:v>450</x:v>
      </x:c>
      <x:c r="O596" s="18" t="n">
        <x:f>J596*L596</x:f>
        <x:v>32</x:v>
      </x:c>
      <x:c r="P596" s="18" t="n">
        <x:f>J596*M596</x:f>
        <x:v>1408</x:v>
      </x:c>
      <x:c r="Q596" s="22" t="n">
        <x:f>'01 Controls'!$E$23*'02 Cargo Classes'!$M$13</x:f>
        <x:v>0</x:v>
      </x:c>
      <x:c r="R596" s="22" t="n">
        <x:f>'01 Controls'!$F$23*'02 Cargo Classes'!$N$13</x:f>
        <x:v>0.24</x:v>
      </x:c>
      <x:c r="S596" s="22" t="n">
        <x:f>'01 Controls'!$G$23*'02 Cargo Classes'!$O$13</x:f>
        <x:v>0.6</x:v>
      </x:c>
      <x:c r="T596" s="22" t="n">
        <x:f>'01 Controls'!$H$23*'02 Cargo Classes'!$P$13</x:f>
        <x:v>0.15</x:v>
      </x:c>
      <x:c r="U596" s="22" t="n">
        <x:f>SUM(Q596:T596)</x:f>
        <x:v>0.99</x:v>
      </x:c>
      <x:c r="V596" s="18" t="n">
        <x:f>IF(U596=0,0,N596*Q596/U596)</x:f>
        <x:v>0</x:v>
      </x:c>
      <x:c r="W596" s="18" t="n">
        <x:f>IF(U596=0,0,P596*Q596/U596)</x:f>
        <x:v>0</x:v>
      </x:c>
      <x:c r="X596" s="18" t="n">
        <x:f>MAX(V596,W596*'01 Controls'!$E$12)</x:f>
        <x:v>0</x:v>
      </x:c>
      <x:c r="Y596" s="18" t="n">
        <x:f>IF(U596=0,0,N596*R596/U596)</x:f>
        <x:v>109.0909090909091</x:v>
      </x:c>
      <x:c r="Z596" s="18" t="n">
        <x:f>IF(U596=0,0,P596*R596/U596)</x:f>
        <x:v>341.3333333333333</x:v>
      </x:c>
      <x:c r="AA596" s="18" t="n">
        <x:f>MAX(Y596,Z596*'01 Controls'!$E$13)</x:f>
        <x:v>109.0909090909091</x:v>
      </x:c>
      <x:c r="AB596" s="18" t="n">
        <x:f>IF(U596=0,0,N596*S596/U596)</x:f>
        <x:v>272.72727272727275</x:v>
      </x:c>
      <x:c r="AC596" s="18" t="n">
        <x:f>IF(U596=0,0,P596*S596/U596)</x:f>
        <x:v>853.3333333333333</x:v>
      </x:c>
      <x:c r="AD596" s="18" t="n">
        <x:f>MAX(AB596,AC596*'01 Controls'!$E$14)</x:f>
        <x:v>272.72727272727275</x:v>
      </x:c>
      <x:c r="AE596" s="18" t="n">
        <x:f>IF(U596=0,0,N596*T596/U596)</x:f>
        <x:v>68.18181818181819</x:v>
      </x:c>
      <x:c r="AF596" s="18" t="n">
        <x:f>IF(U596=0,0,P596*T596/U596)</x:f>
        <x:v>213.33333333333331</x:v>
      </x:c>
      <x:c r="AG596" s="18" t="n">
        <x:f>MAX(AE596,AF596*'01 Controls'!$E$15)</x:f>
        <x:v>68.18181818181819</x:v>
      </x:c>
      <x:c r="AH596" s="18" t="n">
        <x:f>SUM(V596,Y596,AB596,AE596)</x:f>
        <x:v>450.00000000000006</x:v>
      </x:c>
      <x:c r="AI596" s="18" t="n">
        <x:f>N596-AH596</x:f>
        <x:v>-5.684341886080802e-14</x:v>
      </x:c>
      <x:c r="AJ596" s="18" t="n">
        <x:f>V596*INDEX('07 Mode Capacity'!$P$6:$P$17,MATCH("AIR-"&amp;I596,'07 Mode Capacity'!$C$6:$C$17,0))</x:f>
        <x:v>0</x:v>
      </x:c>
      <x:c r="AK596" s="18" t="n">
        <x:f>Y596*INDEX('07 Mode Capacity'!$P$6:$P$17,MATCH("OCEAN-"&amp;I596,'07 Mode Capacity'!$C$6:$C$17,0))</x:f>
        <x:v>85.39287033956417</x:v>
      </x:c>
      <x:c r="AL596" s="18" t="n">
        <x:f>AB596*INDEX('07 Mode Capacity'!$P$6:$P$17,MATCH("LAND-"&amp;I596,'07 Mode Capacity'!$C$6:$C$17,0))</x:f>
        <x:v>195.00278857640916</x:v>
      </x:c>
      <x:c r="AM596" s="18" t="n">
        <x:f>AE596*INDEX('07 Mode Capacity'!$P$6:$P$17,MATCH("INLAND-"&amp;I596,'07 Mode Capacity'!$C$6:$C$17,0))</x:f>
        <x:v>68.18181818181819</x:v>
      </x:c>
      <x:c r="AN596" s="18" t="n">
        <x:f>SUM(AJ596:AM596)</x:f>
        <x:v>348.57747709779153</x:v>
      </x:c>
      <x:c r="AO596" s="17" t="n">
        <x:f>IF(N596=0,1,AN596/N596)</x:f>
        <x:v>0.7746166157728701</x:v>
      </x:c>
      <x:c r="AP596" s="11" t="str">
        <x:f>IF(AO596&gt;='01 Controls'!$E$16,"PASS","FAIL")</x:f>
        <x:v>FAIL</x:v>
      </x:c>
      <x:c r="AQ596" s="11" t="str">
        <x:v>UNQUANTIFIED</x:v>
      </x:c>
      <x:c r="AR596" s="11" t="str">
        <x:v>Position-class planning record; serial item and receiver open</x:v>
      </x:c>
      <x:c r="AS596" s="26"/>
      <x:c r="AT596" s="26"/>
    </x:row>
    <x:row r="597">
      <x:c r="C597" s="11" t="str">
        <x:v>C2-A-SRG-BLK-08</x:v>
      </x:c>
      <x:c r="D597" s="11" t="str">
        <x:v>C2</x:v>
      </x:c>
      <x:c r="E597" s="11" t="str">
        <x:v>Gulf–Atlantic hurricane</x:v>
      </x:c>
      <x:c r="F597" s="11" t="str">
        <x:v>A-SRG</x:v>
      </x:c>
      <x:c r="G597" s="11" t="str">
        <x:v>Air sensing and relay group</x:v>
      </x:c>
      <x:c r="H597" s="11" t="str">
        <x:v>BLK-08</x:v>
      </x:c>
      <x:c r="I597" s="19" t="n">
        <x:v>48</x:v>
      </x:c>
      <x:c r="J597" s="21" t="n">
        <x:v>4</x:v>
      </x:c>
      <x:c r="K597" s="18" t="n">
        <x:f>'05 Cargo Register'!K149</x:f>
        <x:v>56.25</x:v>
      </x:c>
      <x:c r="L597" s="18" t="n">
        <x:f>'05 Cargo Register'!N149</x:f>
        <x:v>9</x:v>
      </x:c>
      <x:c r="M597" s="18" t="n">
        <x:f>'05 Cargo Register'!O149</x:f>
        <x:v>459</x:v>
      </x:c>
      <x:c r="N597" s="18" t="n">
        <x:f>J597*K597</x:f>
        <x:v>225</x:v>
      </x:c>
      <x:c r="O597" s="18" t="n">
        <x:f>J597*L597</x:f>
        <x:v>36</x:v>
      </x:c>
      <x:c r="P597" s="18" t="n">
        <x:f>J597*M597</x:f>
        <x:v>1836</x:v>
      </x:c>
      <x:c r="Q597" s="22" t="n">
        <x:f>'01 Controls'!$E$23*'02 Cargo Classes'!$M$14</x:f>
        <x:v>0.05</x:v>
      </x:c>
      <x:c r="R597" s="22" t="n">
        <x:f>'01 Controls'!$F$23*'02 Cargo Classes'!$N$14</x:f>
        <x:v>0.16000000000000003</x:v>
      </x:c>
      <x:c r="S597" s="22" t="n">
        <x:f>'01 Controls'!$G$23*'02 Cargo Classes'!$O$14</x:f>
        <x:v>0.6</x:v>
      </x:c>
      <x:c r="T597" s="22" t="n">
        <x:f>'01 Controls'!$H$23*'02 Cargo Classes'!$P$14</x:f>
        <x:v>0.075</x:v>
      </x:c>
      <x:c r="U597" s="22" t="n">
        <x:f>SUM(Q597:T597)</x:f>
        <x:v>0.885</x:v>
      </x:c>
      <x:c r="V597" s="18" t="n">
        <x:f>IF(U597=0,0,N597*Q597/U597)</x:f>
        <x:v>12.711864406779661</x:v>
      </x:c>
      <x:c r="W597" s="18" t="n">
        <x:f>IF(U597=0,0,P597*Q597/U597)</x:f>
        <x:v>103.72881355932205</x:v>
      </x:c>
      <x:c r="X597" s="18" t="n">
        <x:f>MAX(V597,W597*'01 Controls'!$E$12)</x:f>
        <x:v>25.932203389830512</x:v>
      </x:c>
      <x:c r="Y597" s="18" t="n">
        <x:f>IF(U597=0,0,N597*R597/U597)</x:f>
        <x:v>40.67796610169492</x:v>
      </x:c>
      <x:c r="Z597" s="18" t="n">
        <x:f>IF(U597=0,0,P597*R597/U597)</x:f>
        <x:v>331.93220338983053</x:v>
      </x:c>
      <x:c r="AA597" s="18" t="n">
        <x:f>MAX(Y597,Z597*'01 Controls'!$E$13)</x:f>
        <x:v>49.78983050847458</x:v>
      </x:c>
      <x:c r="AB597" s="18" t="n">
        <x:f>IF(U597=0,0,N597*S597/U597)</x:f>
        <x:v>152.54237288135593</x:v>
      </x:c>
      <x:c r="AC597" s="18" t="n">
        <x:f>IF(U597=0,0,P597*S597/U597)</x:f>
        <x:v>1244.7457627118642</x:v>
      </x:c>
      <x:c r="AD597" s="18" t="n">
        <x:f>MAX(AB597,AC597*'01 Controls'!$E$14)</x:f>
        <x:v>248.94915254237287</x:v>
      </x:c>
      <x:c r="AE597" s="18" t="n">
        <x:f>IF(U597=0,0,N597*T597/U597)</x:f>
        <x:v>19.06779661016949</x:v>
      </x:c>
      <x:c r="AF597" s="18" t="n">
        <x:f>IF(U597=0,0,P597*T597/U597)</x:f>
        <x:v>155.59322033898303</x:v>
      </x:c>
      <x:c r="AG597" s="18" t="n">
        <x:f>MAX(AE597,AF597*'01 Controls'!$E$15)</x:f>
        <x:v>28.006779661016946</x:v>
      </x:c>
      <x:c r="AH597" s="18" t="n">
        <x:f>SUM(V597,Y597,AB597,AE597)</x:f>
        <x:v>225</x:v>
      </x:c>
      <x:c r="AI597" s="18" t="n">
        <x:f>N597-AH597</x:f>
        <x:v>0</x:v>
      </x:c>
      <x:c r="AJ597" s="18" t="n">
        <x:f>V597*INDEX('07 Mode Capacity'!$P$6:$P$17,MATCH("AIR-"&amp;I597,'07 Mode Capacity'!$C$6:$C$17,0))</x:f>
        <x:v>3.5635888765588044</x:v>
      </x:c>
      <x:c r="AK597" s="18" t="n">
        <x:f>Y597*INDEX('07 Mode Capacity'!$P$6:$P$17,MATCH("OCEAN-"&amp;I597,'07 Mode Capacity'!$C$6:$C$17,0))</x:f>
        <x:v>3.5648656333360353</x:v>
      </x:c>
      <x:c r="AL597" s="18" t="n">
        <x:f>AB597*INDEX('07 Mode Capacity'!$P$6:$P$17,MATCH("LAND-"&amp;I597,'07 Mode Capacity'!$C$6:$C$17,0))</x:f>
        <x:v>18.617471620863117</x:v>
      </x:c>
      <x:c r="AM597" s="18" t="n">
        <x:f>AE597*INDEX('07 Mode Capacity'!$P$6:$P$17,MATCH("INLAND-"&amp;I597,'07 Mode Capacity'!$C$6:$C$17,0))</x:f>
        <x:v>12.036248544845101</x:v>
      </x:c>
      <x:c r="AN597" s="18" t="n">
        <x:f>SUM(AJ597:AM597)</x:f>
        <x:v>37.78217467560306</x:v>
      </x:c>
      <x:c r="AO597" s="17" t="n">
        <x:f>IF(N597=0,1,AN597/N597)</x:f>
        <x:v>0.1679207763360136</x:v>
      </x:c>
      <x:c r="AP597" s="11" t="str">
        <x:f>IF(AO597&gt;='01 Controls'!$E$16,"PASS","FAIL")</x:f>
        <x:v>FAIL</x:v>
      </x:c>
      <x:c r="AQ597" s="11" t="str">
        <x:v>UNQUANTIFIED</x:v>
      </x:c>
      <x:c r="AR597" s="11" t="str">
        <x:v>Position-class planning record; serial item and receiver open</x:v>
      </x:c>
      <x:c r="AS597" s="26"/>
      <x:c r="AT597" s="26"/>
    </x:row>
    <x:row r="598">
      <x:c r="C598" s="11" t="str">
        <x:v>C2-A-SRG-OOG-80</x:v>
      </x:c>
      <x:c r="D598" s="11" t="str">
        <x:v>C2</x:v>
      </x:c>
      <x:c r="E598" s="11" t="str">
        <x:v>Gulf–Atlantic hurricane</x:v>
      </x:c>
      <x:c r="F598" s="11" t="str">
        <x:v>A-SRG</x:v>
      </x:c>
      <x:c r="G598" s="11" t="str">
        <x:v>Air sensing and relay group</x:v>
      </x:c>
      <x:c r="H598" s="11" t="str">
        <x:v>OOG-80</x:v>
      </x:c>
      <x:c r="I598" s="19" t="n">
        <x:v>72</x:v>
      </x:c>
      <x:c r="J598" s="21" t="n">
        <x:v>4</x:v>
      </x:c>
      <x:c r="K598" s="18" t="n">
        <x:f>'05 Cargo Register'!K150</x:f>
        <x:v>562.5</x:v>
      </x:c>
      <x:c r="L598" s="18" t="n">
        <x:f>'05 Cargo Register'!N150</x:f>
        <x:v>10</x:v>
      </x:c>
      <x:c r="M598" s="18" t="n">
        <x:f>'05 Cargo Register'!O150</x:f>
        <x:v>1760</x:v>
      </x:c>
      <x:c r="N598" s="18" t="n">
        <x:f>J598*K598</x:f>
        <x:v>2250</x:v>
      </x:c>
      <x:c r="O598" s="18" t="n">
        <x:f>J598*L598</x:f>
        <x:v>40</x:v>
      </x:c>
      <x:c r="P598" s="18" t="n">
        <x:f>J598*M598</x:f>
        <x:v>7040</x:v>
      </x:c>
      <x:c r="Q598" s="22" t="n">
        <x:f>'01 Controls'!$E$23*'02 Cargo Classes'!$M$15</x:f>
        <x:v>0</x:v>
      </x:c>
      <x:c r="R598" s="22" t="n">
        <x:f>'01 Controls'!$F$23*'02 Cargo Classes'!$N$15</x:f>
        <x:v>0.4</x:v>
      </x:c>
      <x:c r="S598" s="22" t="n">
        <x:f>'01 Controls'!$G$23*'02 Cargo Classes'!$O$15</x:f>
        <x:v>0.36</x:v>
      </x:c>
      <x:c r="T598" s="22" t="n">
        <x:f>'01 Controls'!$H$23*'02 Cargo Classes'!$P$15</x:f>
        <x:v>0.075</x:v>
      </x:c>
      <x:c r="U598" s="22" t="n">
        <x:f>SUM(Q598:T598)</x:f>
        <x:v>0.835</x:v>
      </x:c>
      <x:c r="V598" s="18" t="n">
        <x:f>IF(U598=0,0,N598*Q598/U598)</x:f>
        <x:v>0</x:v>
      </x:c>
      <x:c r="W598" s="18" t="n">
        <x:f>IF(U598=0,0,P598*Q598/U598)</x:f>
        <x:v>0</x:v>
      </x:c>
      <x:c r="X598" s="18" t="n">
        <x:f>MAX(V598,W598*'01 Controls'!$E$12)</x:f>
        <x:v>0</x:v>
      </x:c>
      <x:c r="Y598" s="18" t="n">
        <x:f>IF(U598=0,0,N598*R598/U598)</x:f>
        <x:v>1077.8443113772455</x:v>
      </x:c>
      <x:c r="Z598" s="18" t="n">
        <x:f>IF(U598=0,0,P598*R598/U598)</x:f>
        <x:v>3372.4550898203593</x:v>
      </x:c>
      <x:c r="AA598" s="18" t="n">
        <x:f>MAX(Y598,Z598*'01 Controls'!$E$13)</x:f>
        <x:v>1077.8443113772455</x:v>
      </x:c>
      <x:c r="AB598" s="18" t="n">
        <x:f>IF(U598=0,0,N598*S598/U598)</x:f>
        <x:v>970.059880239521</x:v>
      </x:c>
      <x:c r="AC598" s="18" t="n">
        <x:f>IF(U598=0,0,P598*S598/U598)</x:f>
        <x:v>3035.2095808383237</x:v>
      </x:c>
      <x:c r="AD598" s="18" t="n">
        <x:f>MAX(AB598,AC598*'01 Controls'!$E$14)</x:f>
        <x:v>970.059880239521</x:v>
      </x:c>
      <x:c r="AE598" s="18" t="n">
        <x:f>IF(U598=0,0,N598*T598/U598)</x:f>
        <x:v>202.09580838323353</x:v>
      </x:c>
      <x:c r="AF598" s="18" t="n">
        <x:f>IF(U598=0,0,P598*T598/U598)</x:f>
        <x:v>632.3353293413174</x:v>
      </x:c>
      <x:c r="AG598" s="18" t="n">
        <x:f>MAX(AE598,AF598*'01 Controls'!$E$15)</x:f>
        <x:v>202.09580838323353</x:v>
      </x:c>
      <x:c r="AH598" s="18" t="n">
        <x:f>SUM(V598,Y598,AB598,AE598)</x:f>
        <x:v>2250</x:v>
      </x:c>
      <x:c r="AI598" s="18" t="n">
        <x:f>N598-AH598</x:f>
        <x:v>0</x:v>
      </x:c>
      <x:c r="AJ598" s="18" t="n">
        <x:f>V598*INDEX('07 Mode Capacity'!$P$6:$P$17,MATCH("AIR-"&amp;I598,'07 Mode Capacity'!$C$6:$C$17,0))</x:f>
        <x:v>0</x:v>
      </x:c>
      <x:c r="AK598" s="18" t="n">
        <x:f>Y598*INDEX('07 Mode Capacity'!$P$6:$P$17,MATCH("OCEAN-"&amp;I598,'07 Mode Capacity'!$C$6:$C$17,0))</x:f>
        <x:v>843.7020123370112</x:v>
      </x:c>
      <x:c r="AL598" s="18" t="n">
        <x:f>AB598*INDEX('07 Mode Capacity'!$P$6:$P$17,MATCH("LAND-"&amp;I598,'07 Mode Capacity'!$C$6:$C$17,0))</x:f>
        <x:v>693.6027330202817</x:v>
      </x:c>
      <x:c r="AM598" s="18" t="n">
        <x:f>AE598*INDEX('07 Mode Capacity'!$P$6:$P$17,MATCH("INLAND-"&amp;I598,'07 Mode Capacity'!$C$6:$C$17,0))</x:f>
        <x:v>202.09580838323353</x:v>
      </x:c>
      <x:c r="AN598" s="18" t="n">
        <x:f>SUM(AJ598:AM598)</x:f>
        <x:v>1739.4005537405264</x:v>
      </x:c>
      <x:c r="AO598" s="17" t="n">
        <x:f>IF(N598=0,1,AN598/N598)</x:f>
        <x:v>0.7730669127735673</x:v>
      </x:c>
      <x:c r="AP598" s="11" t="str">
        <x:f>IF(AO598&gt;='01 Controls'!$E$16,"PASS","FAIL")</x:f>
        <x:v>FAIL</x:v>
      </x:c>
      <x:c r="AQ598" s="11" t="str">
        <x:v>UNQUANTIFIED</x:v>
      </x:c>
      <x:c r="AR598" s="11" t="str">
        <x:v>Position-class planning record; serial item and receiver open</x:v>
      </x:c>
      <x:c r="AS598" s="26"/>
      <x:c r="AT598" s="26"/>
    </x:row>
    <x:row r="599">
      <x:c r="C599" s="11" t="str">
        <x:v>C2-A-AMG-APL-45</x:v>
      </x:c>
      <x:c r="D599" s="11" t="str">
        <x:v>C2</x:v>
      </x:c>
      <x:c r="E599" s="11" t="str">
        <x:v>Gulf–Atlantic hurricane</x:v>
      </x:c>
      <x:c r="F599" s="11" t="str">
        <x:v>A-AMG</x:v>
      </x:c>
      <x:c r="G599" s="11" t="str">
        <x:v>Aeromedical movement group</x:v>
      </x:c>
      <x:c r="H599" s="11" t="str">
        <x:v>APL-45</x:v>
      </x:c>
      <x:c r="I599" s="19" t="n">
        <x:v>24</x:v>
      </x:c>
      <x:c r="J599" s="21" t="n">
        <x:v>3</x:v>
      </x:c>
      <x:c r="K599" s="18" t="n">
        <x:f>'05 Cargo Register'!K151</x:f>
        <x:v>225</x:v>
      </x:c>
      <x:c r="L599" s="18" t="n">
        <x:f>'05 Cargo Register'!N151</x:f>
        <x:v>59</x:v>
      </x:c>
      <x:c r="M599" s="18" t="n">
        <x:f>'05 Cargo Register'!O151</x:f>
        <x:v>442.5</x:v>
      </x:c>
      <x:c r="N599" s="18" t="n">
        <x:f>J599*K599</x:f>
        <x:v>675</x:v>
      </x:c>
      <x:c r="O599" s="18" t="n">
        <x:f>J599*L599</x:f>
        <x:v>177</x:v>
      </x:c>
      <x:c r="P599" s="18" t="n">
        <x:f>J599*M599</x:f>
        <x:v>1327.5</x:v>
      </x:c>
      <x:c r="Q599" s="22" t="n">
        <x:f>'01 Controls'!$E$23*'02 Cargo Classes'!$M$6</x:f>
        <x:v>0.15000000000000002</x:v>
      </x:c>
      <x:c r="R599" s="22" t="n">
        <x:f>'01 Controls'!$F$23*'02 Cargo Classes'!$N$6</x:f>
        <x:v>0.08000000000000002</x:v>
      </x:c>
      <x:c r="S599" s="22" t="n">
        <x:f>'01 Controls'!$G$23*'02 Cargo Classes'!$O$6</x:f>
        <x:v>0.6</x:v>
      </x:c>
      <x:c r="T599" s="22" t="n">
        <x:f>'01 Controls'!$H$23*'02 Cargo Classes'!$P$6</x:f>
        <x:v>0.045</x:v>
      </x:c>
      <x:c r="U599" s="22" t="n">
        <x:f>SUM(Q599:T599)</x:f>
        <x:v>0.8750000000000001</x:v>
      </x:c>
      <x:c r="V599" s="18" t="n">
        <x:f>IF(U599=0,0,N599*Q599/U599)</x:f>
        <x:v>115.71428571428572</x:v>
      </x:c>
      <x:c r="W599" s="18" t="n">
        <x:f>IF(U599=0,0,P599*Q599/U599)</x:f>
        <x:v>227.57142857142858</x:v>
      </x:c>
      <x:c r="X599" s="18" t="n">
        <x:f>MAX(V599,W599*'01 Controls'!$E$12)</x:f>
        <x:v>115.71428571428572</x:v>
      </x:c>
      <x:c r="Y599" s="18" t="n">
        <x:f>IF(U599=0,0,N599*R599/U599)</x:f>
        <x:v>61.714285714285715</x:v>
      </x:c>
      <x:c r="Z599" s="18" t="n">
        <x:f>IF(U599=0,0,P599*R599/U599)</x:f>
        <x:v>121.37142857142858</x:v>
      </x:c>
      <x:c r="AA599" s="18" t="n">
        <x:f>MAX(Y599,Z599*'01 Controls'!$E$13)</x:f>
        <x:v>61.714285714285715</x:v>
      </x:c>
      <x:c r="AB599" s="18" t="n">
        <x:f>IF(U599=0,0,N599*S599/U599)</x:f>
        <x:v>462.8571428571428</x:v>
      </x:c>
      <x:c r="AC599" s="18" t="n">
        <x:f>IF(U599=0,0,P599*S599/U599)</x:f>
        <x:v>910.2857142857142</x:v>
      </x:c>
      <x:c r="AD599" s="18" t="n">
        <x:f>MAX(AB599,AC599*'01 Controls'!$E$14)</x:f>
        <x:v>462.8571428571428</x:v>
      </x:c>
      <x:c r="AE599" s="18" t="n">
        <x:f>IF(U599=0,0,N599*T599/U599)</x:f>
        <x:v>34.71428571428571</x:v>
      </x:c>
      <x:c r="AF599" s="18" t="n">
        <x:f>IF(U599=0,0,P599*T599/U599)</x:f>
        <x:v>68.27142857142856</x:v>
      </x:c>
      <x:c r="AG599" s="18" t="n">
        <x:f>MAX(AE599,AF599*'01 Controls'!$E$15)</x:f>
        <x:v>34.71428571428571</x:v>
      </x:c>
      <x:c r="AH599" s="18" t="n">
        <x:f>SUM(V599,Y599,AB599,AE599)</x:f>
        <x:v>674.9999999999999</x:v>
      </x:c>
      <x:c r="AI599" s="18" t="n">
        <x:f>N599-AH599</x:f>
        <x:v>1.1368683772161603e-13</x:v>
      </x:c>
      <x:c r="AJ599" s="18" t="n">
        <x:f>V599*INDEX('07 Mode Capacity'!$P$6:$P$17,MATCH("AIR-"&amp;I599,'07 Mode Capacity'!$C$6:$C$17,0))</x:f>
        <x:v>23.480056421354902</x:v>
      </x:c>
      <x:c r="AK599" s="18" t="n">
        <x:f>Y599*INDEX('07 Mode Capacity'!$P$6:$P$17,MATCH("OCEAN-"&amp;I599,'07 Mode Capacity'!$C$6:$C$17,0))</x:f>
        <x:v>9.262638457576335</x:v>
      </x:c>
      <x:c r="AL599" s="18" t="n">
        <x:f>AB599*INDEX('07 Mode Capacity'!$P$6:$P$17,MATCH("LAND-"&amp;I599,'07 Mode Capacity'!$C$6:$C$17,0))</x:f>
        <x:v>177.04328493835837</x:v>
      </x:c>
      <x:c r="AM599" s="18" t="n">
        <x:f>AE599*INDEX('07 Mode Capacity'!$P$6:$P$17,MATCH("INLAND-"&amp;I599,'07 Mode Capacity'!$C$6:$C$17,0))</x:f>
        <x:v>34.71428571428571</x:v>
      </x:c>
      <x:c r="AN599" s="18" t="n">
        <x:f>SUM(AJ599:AM599)</x:f>
        <x:v>244.50026553157534</x:v>
      </x:c>
      <x:c r="AO599" s="17" t="n">
        <x:f>IF(N599=0,1,AN599/N599)</x:f>
        <x:v>0.3622226156023338</x:v>
      </x:c>
      <x:c r="AP599" s="11" t="str">
        <x:f>IF(AO599&gt;='01 Controls'!$E$16,"PASS","FAIL")</x:f>
        <x:v>FAIL</x:v>
      </x:c>
      <x:c r="AQ599" s="11" t="str">
        <x:v>UNQUANTIFIED</x:v>
      </x:c>
      <x:c r="AR599" s="11" t="str">
        <x:v>Position-class planning record; serial item and receiver open</x:v>
      </x:c>
      <x:c r="AS599" s="26"/>
      <x:c r="AT599" s="26"/>
    </x:row>
    <x:row r="600">
      <x:c r="C600" s="11" t="str">
        <x:v>C2-A-AMG-ISO-18</x:v>
      </x:c>
      <x:c r="D600" s="11" t="str">
        <x:v>C2</x:v>
      </x:c>
      <x:c r="E600" s="11" t="str">
        <x:v>Gulf–Atlantic hurricane</x:v>
      </x:c>
      <x:c r="F600" s="11" t="str">
        <x:v>A-AMG</x:v>
      </x:c>
      <x:c r="G600" s="11" t="str">
        <x:v>Aeromedical movement group</x:v>
      </x:c>
      <x:c r="H600" s="11" t="str">
        <x:v>ISO-18</x:v>
      </x:c>
      <x:c r="I600" s="19" t="n">
        <x:v>48</x:v>
      </x:c>
      <x:c r="J600" s="21" t="n">
        <x:v>3</x:v>
      </x:c>
      <x:c r="K600" s="18" t="n">
        <x:f>'05 Cargo Register'!K152</x:f>
        <x:v>337.5</x:v>
      </x:c>
      <x:c r="L600" s="18" t="n">
        <x:f>'05 Cargo Register'!N152</x:f>
        <x:v>23</x:v>
      </x:c>
      <x:c r="M600" s="18" t="n">
        <x:f>'05 Cargo Register'!O152</x:f>
        <x:v>607.2</x:v>
      </x:c>
      <x:c r="N600" s="18" t="n">
        <x:f>J600*K600</x:f>
        <x:v>1012.5</x:v>
      </x:c>
      <x:c r="O600" s="18" t="n">
        <x:f>J600*L600</x:f>
        <x:v>69</x:v>
      </x:c>
      <x:c r="P600" s="18" t="n">
        <x:f>J600*M600</x:f>
        <x:v>1821.6000000000001</x:v>
      </x:c>
      <x:c r="Q600" s="22" t="n">
        <x:f>'01 Controls'!$E$23*'02 Cargo Classes'!$M$7</x:f>
        <x:v>0.010000000000000002</x:v>
      </x:c>
      <x:c r="R600" s="22" t="n">
        <x:f>'01 Controls'!$F$23*'02 Cargo Classes'!$N$7</x:f>
        <x:v>0.2</x:v>
      </x:c>
      <x:c r="S600" s="22" t="n">
        <x:f>'01 Controls'!$G$23*'02 Cargo Classes'!$O$7</x:f>
        <x:v>0.72</x:v>
      </x:c>
      <x:c r="T600" s="22" t="n">
        <x:f>'01 Controls'!$H$23*'02 Cargo Classes'!$P$7</x:f>
        <x:v>0.12</x:v>
      </x:c>
      <x:c r="U600" s="22" t="n">
        <x:f>SUM(Q600:T600)</x:f>
        <x:v>1.0499999999999998</x:v>
      </x:c>
      <x:c r="V600" s="18" t="n">
        <x:f>IF(U600=0,0,N600*Q600/U600)</x:f>
        <x:v>9.642857142857146</x:v>
      </x:c>
      <x:c r="W600" s="18" t="n">
        <x:f>IF(U600=0,0,P600*Q600/U600)</x:f>
        <x:v>17.348571428571436</x:v>
      </x:c>
      <x:c r="X600" s="18" t="n">
        <x:f>MAX(V600,W600*'01 Controls'!$E$12)</x:f>
        <x:v>9.642857142857146</x:v>
      </x:c>
      <x:c r="Y600" s="18" t="n">
        <x:f>IF(U600=0,0,N600*R600/U600)</x:f>
        <x:v>192.8571428571429</x:v>
      </x:c>
      <x:c r="Z600" s="18" t="n">
        <x:f>IF(U600=0,0,P600*R600/U600)</x:f>
        <x:v>346.9714285714287</x:v>
      </x:c>
      <x:c r="AA600" s="18" t="n">
        <x:f>MAX(Y600,Z600*'01 Controls'!$E$13)</x:f>
        <x:v>192.8571428571429</x:v>
      </x:c>
      <x:c r="AB600" s="18" t="n">
        <x:f>IF(U600=0,0,N600*S600/U600)</x:f>
        <x:v>694.2857142857144</x:v>
      </x:c>
      <x:c r="AC600" s="18" t="n">
        <x:f>IF(U600=0,0,P600*S600/U600)</x:f>
        <x:v>1249.0971428571431</x:v>
      </x:c>
      <x:c r="AD600" s="18" t="n">
        <x:f>MAX(AB600,AC600*'01 Controls'!$E$14)</x:f>
        <x:v>694.2857142857144</x:v>
      </x:c>
      <x:c r="AE600" s="18" t="n">
        <x:f>IF(U600=0,0,N600*T600/U600)</x:f>
        <x:v>115.71428571428574</x:v>
      </x:c>
      <x:c r="AF600" s="18" t="n">
        <x:f>IF(U600=0,0,P600*T600/U600)</x:f>
        <x:v>208.1828571428572</x:v>
      </x:c>
      <x:c r="AG600" s="18" t="n">
        <x:f>MAX(AE600,AF600*'01 Controls'!$E$15)</x:f>
        <x:v>115.71428571428574</x:v>
      </x:c>
      <x:c r="AH600" s="18" t="n">
        <x:f>SUM(V600,Y600,AB600,AE600)</x:f>
        <x:v>1012.5000000000002</x:v>
      </x:c>
      <x:c r="AI600" s="18" t="n">
        <x:f>N600-AH600</x:f>
        <x:v>-2.2737367544323206e-13</x:v>
      </x:c>
      <x:c r="AJ600" s="18" t="n">
        <x:f>V600*INDEX('07 Mode Capacity'!$P$6:$P$17,MATCH("AIR-"&amp;I600,'07 Mode Capacity'!$C$6:$C$17,0))</x:f>
        <x:v>2.7032367049324657</x:v>
      </x:c>
      <x:c r="AK600" s="18" t="n">
        <x:f>Y600*INDEX('07 Mode Capacity'!$P$6:$P$17,MATCH("OCEAN-"&amp;I600,'07 Mode Capacity'!$C$6:$C$17,0))</x:f>
        <x:v>16.90128260090567</x:v>
      </x:c>
      <x:c r="AL600" s="18" t="n">
        <x:f>AB600*INDEX('07 Mode Capacity'!$P$6:$P$17,MATCH("LAND-"&amp;I600,'07 Mode Capacity'!$C$6:$C$17,0))</x:f>
        <x:v>84.736092262957</x:v>
      </x:c>
      <x:c r="AM600" s="18" t="n">
        <x:f>AE600*INDEX('07 Mode Capacity'!$P$6:$P$17,MATCH("INLAND-"&amp;I600,'07 Mode Capacity'!$C$6:$C$17,0))</x:f>
        <x:v>73.04283402643142</x:v>
      </x:c>
      <x:c r="AN600" s="18" t="n">
        <x:f>SUM(AJ600:AM600)</x:f>
        <x:v>177.38344559522656</x:v>
      </x:c>
      <x:c r="AO600" s="17" t="n">
        <x:f>IF(N600=0,1,AN600/N600)</x:f>
        <x:v>0.17519352651380402</x:v>
      </x:c>
      <x:c r="AP600" s="11" t="str">
        <x:f>IF(AO600&gt;='01 Controls'!$E$16,"PASS","FAIL")</x:f>
        <x:v>FAIL</x:v>
      </x:c>
      <x:c r="AQ600" s="11" t="str">
        <x:v>UNQUANTIFIED</x:v>
      </x:c>
      <x:c r="AR600" s="11" t="str">
        <x:v>Position-class planning record; serial item and receiver open</x:v>
      </x:c>
      <x:c r="AS600" s="26"/>
      <x:c r="AT600" s="26"/>
    </x:row>
    <x:row r="601">
      <x:c r="C601" s="11" t="str">
        <x:v>C2-A-AMG-COL-12</x:v>
      </x:c>
      <x:c r="D601" s="11" t="str">
        <x:v>C2</x:v>
      </x:c>
      <x:c r="E601" s="11" t="str">
        <x:v>Gulf–Atlantic hurricane</x:v>
      </x:c>
      <x:c r="F601" s="11" t="str">
        <x:v>A-AMG</x:v>
      </x:c>
      <x:c r="G601" s="11" t="str">
        <x:v>Aeromedical movement group</x:v>
      </x:c>
      <x:c r="H601" s="11" t="str">
        <x:v>COL-12</x:v>
      </x:c>
      <x:c r="I601" s="19" t="n">
        <x:v>24</x:v>
      </x:c>
      <x:c r="J601" s="21" t="n">
        <x:v>3</x:v>
      </x:c>
      <x:c r="K601" s="18" t="n">
        <x:f>'05 Cargo Register'!K153</x:f>
        <x:v>84.375</x:v>
      </x:c>
      <x:c r="L601" s="18" t="n">
        <x:f>'05 Cargo Register'!N153</x:f>
        <x:v>9</x:v>
      </x:c>
      <x:c r="M601" s="18" t="n">
        <x:f>'05 Cargo Register'!O153</x:f>
        <x:v>237.60000000000002</x:v>
      </x:c>
      <x:c r="N601" s="18" t="n">
        <x:f>J601*K601</x:f>
        <x:v>253.125</x:v>
      </x:c>
      <x:c r="O601" s="18" t="n">
        <x:f>J601*L601</x:f>
        <x:v>27</x:v>
      </x:c>
      <x:c r="P601" s="18" t="n">
        <x:f>J601*M601</x:f>
        <x:v>712.8000000000001</x:v>
      </x:c>
      <x:c r="Q601" s="22" t="n">
        <x:f>'01 Controls'!$E$23*'02 Cargo Classes'!$M$8</x:f>
        <x:v>0.1</x:v>
      </x:c>
      <x:c r="R601" s="22" t="n">
        <x:f>'01 Controls'!$F$23*'02 Cargo Classes'!$N$8</x:f>
        <x:v>0.13999999999999999</x:v>
      </x:c>
      <x:c r="S601" s="22" t="n">
        <x:f>'01 Controls'!$G$23*'02 Cargo Classes'!$O$8</x:f>
        <x:v>0.72</x:v>
      </x:c>
      <x:c r="T601" s="22" t="n">
        <x:f>'01 Controls'!$H$23*'02 Cargo Classes'!$P$8</x:f>
        <x:v>0.03</x:v>
      </x:c>
      <x:c r="U601" s="22" t="n">
        <x:f>SUM(Q601:T601)</x:f>
        <x:v>0.99</x:v>
      </x:c>
      <x:c r="V601" s="18" t="n">
        <x:f>IF(U601=0,0,N601*Q601/U601)</x:f>
        <x:v>25.56818181818182</x:v>
      </x:c>
      <x:c r="W601" s="18" t="n">
        <x:f>IF(U601=0,0,P601*Q601/U601)</x:f>
        <x:v>72.00000000000001</x:v>
      </x:c>
      <x:c r="X601" s="18" t="n">
        <x:f>MAX(V601,W601*'01 Controls'!$E$12)</x:f>
        <x:v>25.56818181818182</x:v>
      </x:c>
      <x:c r="Y601" s="18" t="n">
        <x:f>IF(U601=0,0,N601*R601/U601)</x:f>
        <x:v>35.79545454545454</x:v>
      </x:c>
      <x:c r="Z601" s="18" t="n">
        <x:f>IF(U601=0,0,P601*R601/U601)</x:f>
        <x:v>100.8</x:v>
      </x:c>
      <x:c r="AA601" s="18" t="n">
        <x:f>MAX(Y601,Z601*'01 Controls'!$E$13)</x:f>
        <x:v>35.79545454545454</x:v>
      </x:c>
      <x:c r="AB601" s="18" t="n">
        <x:f>IF(U601=0,0,N601*S601/U601)</x:f>
        <x:v>184.0909090909091</x:v>
      </x:c>
      <x:c r="AC601" s="18" t="n">
        <x:f>IF(U601=0,0,P601*S601/U601)</x:f>
        <x:v>518.4</x:v>
      </x:c>
      <x:c r="AD601" s="18" t="n">
        <x:f>MAX(AB601,AC601*'01 Controls'!$E$14)</x:f>
        <x:v>184.0909090909091</x:v>
      </x:c>
      <x:c r="AE601" s="18" t="n">
        <x:f>IF(U601=0,0,N601*T601/U601)</x:f>
        <x:v>7.670454545454546</x:v>
      </x:c>
      <x:c r="AF601" s="18" t="n">
        <x:f>IF(U601=0,0,P601*T601/U601)</x:f>
        <x:v>21.6</x:v>
      </x:c>
      <x:c r="AG601" s="18" t="n">
        <x:f>MAX(AE601,AF601*'01 Controls'!$E$15)</x:f>
        <x:v>7.670454545454546</x:v>
      </x:c>
      <x:c r="AH601" s="18" t="n">
        <x:f>SUM(V601,Y601,AB601,AE601)</x:f>
        <x:v>253.12499999999997</x:v>
      </x:c>
      <x:c r="AI601" s="18" t="n">
        <x:f>N601-AH601</x:f>
        <x:v>2.842170943040401e-14</x:v>
      </x:c>
      <x:c r="AJ601" s="18" t="n">
        <x:f>V601*INDEX('07 Mode Capacity'!$P$6:$P$17,MATCH("AIR-"&amp;I601,'07 Mode Capacity'!$C$6:$C$17,0))</x:f>
        <x:v>5.188143779971096</x:v>
      </x:c>
      <x:c r="AK601" s="18" t="n">
        <x:f>Y601*INDEX('07 Mode Capacity'!$P$6:$P$17,MATCH("OCEAN-"&amp;I601,'07 Mode Capacity'!$C$6:$C$17,0))</x:f>
        <x:v>5.37250573415294</x:v>
      </x:c>
      <x:c r="AL601" s="18" t="n">
        <x:f>AB601*INDEX('07 Mode Capacity'!$P$6:$P$17,MATCH("LAND-"&amp;I601,'07 Mode Capacity'!$C$6:$C$17,0))</x:f>
        <x:v>70.41494287321072</x:v>
      </x:c>
      <x:c r="AM601" s="18" t="n">
        <x:f>AE601*INDEX('07 Mode Capacity'!$P$6:$P$17,MATCH("INLAND-"&amp;I601,'07 Mode Capacity'!$C$6:$C$17,0))</x:f>
        <x:v>7.670454545454546</x:v>
      </x:c>
      <x:c r="AN601" s="18" t="n">
        <x:f>SUM(AJ601:AM601)</x:f>
        <x:v>88.6460469327893</x:v>
      </x:c>
      <x:c r="AO601" s="17" t="n">
        <x:f>IF(N601=0,1,AN601/N601)</x:f>
        <x:v>0.35020660516657504</x:v>
      </x:c>
      <x:c r="AP601" s="11" t="str">
        <x:f>IF(AO601&gt;='01 Controls'!$E$16,"PASS","FAIL")</x:f>
        <x:v>FAIL</x:v>
      </x:c>
      <x:c r="AQ601" s="11" t="str">
        <x:v>UNQUANTIFIED</x:v>
      </x:c>
      <x:c r="AR601" s="11" t="str">
        <x:v>Position-class planning record; serial item and receiver open</x:v>
      </x:c>
      <x:c r="AS601" s="26"/>
      <x:c r="AT601" s="26"/>
    </x:row>
    <x:row r="602">
      <x:c r="C602" s="11" t="str">
        <x:v>C2-A-AMG-BAT-22</x:v>
      </x:c>
      <x:c r="D602" s="11" t="str">
        <x:v>C2</x:v>
      </x:c>
      <x:c r="E602" s="11" t="str">
        <x:v>Gulf–Atlantic hurricane</x:v>
      </x:c>
      <x:c r="F602" s="11" t="str">
        <x:v>A-AMG</x:v>
      </x:c>
      <x:c r="G602" s="11" t="str">
        <x:v>Aeromedical movement group</x:v>
      </x:c>
      <x:c r="H602" s="11" t="str">
        <x:v>BAT-22</x:v>
      </x:c>
      <x:c r="I602" s="19" t="n">
        <x:v>48</x:v>
      </x:c>
      <x:c r="J602" s="21" t="n">
        <x:v>3</x:v>
      </x:c>
      <x:c r="K602" s="18" t="n">
        <x:f>'05 Cargo Register'!K154</x:f>
        <x:v>225</x:v>
      </x:c>
      <x:c r="L602" s="18" t="n">
        <x:f>'05 Cargo Register'!N154</x:f>
        <x:v>13</x:v>
      </x:c>
      <x:c r="M602" s="18" t="n">
        <x:f>'05 Cargo Register'!O154</x:f>
        <x:v>343.20000000000005</x:v>
      </x:c>
      <x:c r="N602" s="18" t="n">
        <x:f>J602*K602</x:f>
        <x:v>675</x:v>
      </x:c>
      <x:c r="O602" s="18" t="n">
        <x:f>J602*L602</x:f>
        <x:v>39</x:v>
      </x:c>
      <x:c r="P602" s="18" t="n">
        <x:f>J602*M602</x:f>
        <x:v>1029.6000000000001</x:v>
      </x:c>
      <x:c r="Q602" s="22" t="n">
        <x:f>'01 Controls'!$E$23*'02 Cargo Classes'!$M$9</x:f>
        <x:v>0</x:v>
      </x:c>
      <x:c r="R602" s="22" t="n">
        <x:f>'01 Controls'!$F$23*'02 Cargo Classes'!$N$9</x:f>
        <x:v>0.2</x:v>
      </x:c>
      <x:c r="S602" s="22" t="n">
        <x:f>'01 Controls'!$G$23*'02 Cargo Classes'!$O$9</x:f>
        <x:v>0.6</x:v>
      </x:c>
      <x:c r="T602" s="22" t="n">
        <x:f>'01 Controls'!$H$23*'02 Cargo Classes'!$P$9</x:f>
        <x:v>0.075</x:v>
      </x:c>
      <x:c r="U602" s="22" t="n">
        <x:f>SUM(Q602:T602)</x:f>
        <x:v>0.875</x:v>
      </x:c>
      <x:c r="V602" s="18" t="n">
        <x:f>IF(U602=0,0,N602*Q602/U602)</x:f>
        <x:v>0</x:v>
      </x:c>
      <x:c r="W602" s="18" t="n">
        <x:f>IF(U602=0,0,P602*Q602/U602)</x:f>
        <x:v>0</x:v>
      </x:c>
      <x:c r="X602" s="18" t="n">
        <x:f>MAX(V602,W602*'01 Controls'!$E$12)</x:f>
        <x:v>0</x:v>
      </x:c>
      <x:c r="Y602" s="18" t="n">
        <x:f>IF(U602=0,0,N602*R602/U602)</x:f>
        <x:v>154.28571428571428</x:v>
      </x:c>
      <x:c r="Z602" s="18" t="n">
        <x:f>IF(U602=0,0,P602*R602/U602)</x:f>
        <x:v>235.3371428571429</x:v>
      </x:c>
      <x:c r="AA602" s="18" t="n">
        <x:f>MAX(Y602,Z602*'01 Controls'!$E$13)</x:f>
        <x:v>154.28571428571428</x:v>
      </x:c>
      <x:c r="AB602" s="18" t="n">
        <x:f>IF(U602=0,0,N602*S602/U602)</x:f>
        <x:v>462.85714285714283</x:v>
      </x:c>
      <x:c r="AC602" s="18" t="n">
        <x:f>IF(U602=0,0,P602*S602/U602)</x:f>
        <x:v>706.0114285714287</x:v>
      </x:c>
      <x:c r="AD602" s="18" t="n">
        <x:f>MAX(AB602,AC602*'01 Controls'!$E$14)</x:f>
        <x:v>462.85714285714283</x:v>
      </x:c>
      <x:c r="AE602" s="18" t="n">
        <x:f>IF(U602=0,0,N602*T602/U602)</x:f>
        <x:v>57.857142857142854</x:v>
      </x:c>
      <x:c r="AF602" s="18" t="n">
        <x:f>IF(U602=0,0,P602*T602/U602)</x:f>
        <x:v>88.25142857142859</x:v>
      </x:c>
      <x:c r="AG602" s="18" t="n">
        <x:f>MAX(AE602,AF602*'01 Controls'!$E$15)</x:f>
        <x:v>57.857142857142854</x:v>
      </x:c>
      <x:c r="AH602" s="18" t="n">
        <x:f>SUM(V602,Y602,AB602,AE602)</x:f>
        <x:v>675</x:v>
      </x:c>
      <x:c r="AI602" s="18" t="n">
        <x:f>N602-AH602</x:f>
        <x:v>0</x:v>
      </x:c>
      <x:c r="AJ602" s="18" t="n">
        <x:f>V602*INDEX('07 Mode Capacity'!$P$6:$P$17,MATCH("AIR-"&amp;I602,'07 Mode Capacity'!$C$6:$C$17,0))</x:f>
        <x:v>0</x:v>
      </x:c>
      <x:c r="AK602" s="18" t="n">
        <x:f>Y602*INDEX('07 Mode Capacity'!$P$6:$P$17,MATCH("OCEAN-"&amp;I602,'07 Mode Capacity'!$C$6:$C$17,0))</x:f>
        <x:v>13.521026080724532</x:v>
      </x:c>
      <x:c r="AL602" s="18" t="n">
        <x:f>AB602*INDEX('07 Mode Capacity'!$P$6:$P$17,MATCH("LAND-"&amp;I602,'07 Mode Capacity'!$C$6:$C$17,0))</x:f>
        <x:v>56.49072817530465</x:v>
      </x:c>
      <x:c r="AM602" s="18" t="n">
        <x:f>AE602*INDEX('07 Mode Capacity'!$P$6:$P$17,MATCH("INLAND-"&amp;I602,'07 Mode Capacity'!$C$6:$C$17,0))</x:f>
        <x:v>36.521417013215704</x:v>
      </x:c>
      <x:c r="AN602" s="18" t="n">
        <x:f>SUM(AJ602:AM602)</x:f>
        <x:v>106.53317126924489</x:v>
      </x:c>
      <x:c r="AO602" s="17" t="n">
        <x:f>IF(N602=0,1,AN602/N602)</x:f>
        <x:v>0.15782692039888133</x:v>
      </x:c>
      <x:c r="AP602" s="11" t="str">
        <x:f>IF(AO602&gt;='01 Controls'!$E$16,"PASS","FAIL")</x:f>
        <x:v>FAIL</x:v>
      </x:c>
      <x:c r="AQ602" s="11" t="str">
        <x:v>UNQUANTIFIED</x:v>
      </x:c>
      <x:c r="AR602" s="11" t="str">
        <x:v>Position-class planning record; serial item and receiver open</x:v>
      </x:c>
      <x:c r="AS602" s="26"/>
      <x:c r="AT602" s="26"/>
    </x:row>
    <x:row r="603">
      <x:c r="C603" s="11" t="str">
        <x:v>C2-A-AMG-TNK-20</x:v>
      </x:c>
      <x:c r="D603" s="11" t="str">
        <x:v>C2</x:v>
      </x:c>
      <x:c r="E603" s="11" t="str">
        <x:v>Gulf–Atlantic hurricane</x:v>
      </x:c>
      <x:c r="F603" s="11" t="str">
        <x:v>A-AMG</x:v>
      </x:c>
      <x:c r="G603" s="11" t="str">
        <x:v>Aeromedical movement group</x:v>
      </x:c>
      <x:c r="H603" s="11" t="str">
        <x:v>TNK-20</x:v>
      </x:c>
      <x:c r="I603" s="19" t="n">
        <x:v>48</x:v>
      </x:c>
      <x:c r="J603" s="21" t="n">
        <x:v>3</x:v>
      </x:c>
      <x:c r="K603" s="18" t="n">
        <x:f>'05 Cargo Register'!K155</x:f>
        <x:v>281.25</x:v>
      </x:c>
      <x:c r="L603" s="18" t="n">
        <x:f>'05 Cargo Register'!N155</x:f>
        <x:v>17</x:v>
      </x:c>
      <x:c r="M603" s="18" t="n">
        <x:f>'05 Cargo Register'!O155</x:f>
        <x:v>361.25</x:v>
      </x:c>
      <x:c r="N603" s="18" t="n">
        <x:f>J603*K603</x:f>
        <x:v>843.75</x:v>
      </x:c>
      <x:c r="O603" s="18" t="n">
        <x:f>J603*L603</x:f>
        <x:v>51</x:v>
      </x:c>
      <x:c r="P603" s="18" t="n">
        <x:f>J603*M603</x:f>
        <x:v>1083.75</x:v>
      </x:c>
      <x:c r="Q603" s="22" t="n">
        <x:f>'01 Controls'!$E$23*'02 Cargo Classes'!$M$10</x:f>
        <x:v>0</x:v>
      </x:c>
      <x:c r="R603" s="22" t="n">
        <x:f>'01 Controls'!$F$23*'02 Cargo Classes'!$N$10</x:f>
        <x:v>0.24</x:v>
      </x:c>
      <x:c r="S603" s="22" t="n">
        <x:f>'01 Controls'!$G$23*'02 Cargo Classes'!$O$10</x:f>
        <x:v>0.6</x:v>
      </x:c>
      <x:c r="T603" s="22" t="n">
        <x:f>'01 Controls'!$H$23*'02 Cargo Classes'!$P$10</x:f>
        <x:v>0.15</x:v>
      </x:c>
      <x:c r="U603" s="22" t="n">
        <x:f>SUM(Q603:T603)</x:f>
        <x:v>0.99</x:v>
      </x:c>
      <x:c r="V603" s="18" t="n">
        <x:f>IF(U603=0,0,N603*Q603/U603)</x:f>
        <x:v>0</x:v>
      </x:c>
      <x:c r="W603" s="18" t="n">
        <x:f>IF(U603=0,0,P603*Q603/U603)</x:f>
        <x:v>0</x:v>
      </x:c>
      <x:c r="X603" s="18" t="n">
        <x:f>MAX(V603,W603*'01 Controls'!$E$12)</x:f>
        <x:v>0</x:v>
      </x:c>
      <x:c r="Y603" s="18" t="n">
        <x:f>IF(U603=0,0,N603*R603/U603)</x:f>
        <x:v>204.54545454545456</x:v>
      </x:c>
      <x:c r="Z603" s="18" t="n">
        <x:f>IF(U603=0,0,P603*R603/U603)</x:f>
        <x:v>262.7272727272727</x:v>
      </x:c>
      <x:c r="AA603" s="18" t="n">
        <x:f>MAX(Y603,Z603*'01 Controls'!$E$13)</x:f>
        <x:v>204.54545454545456</x:v>
      </x:c>
      <x:c r="AB603" s="18" t="n">
        <x:f>IF(U603=0,0,N603*S603/U603)</x:f>
        <x:v>511.3636363636364</x:v>
      </x:c>
      <x:c r="AC603" s="18" t="n">
        <x:f>IF(U603=0,0,P603*S603/U603)</x:f>
        <x:v>656.8181818181819</x:v>
      </x:c>
      <x:c r="AD603" s="18" t="n">
        <x:f>MAX(AB603,AC603*'01 Controls'!$E$14)</x:f>
        <x:v>511.3636363636364</x:v>
      </x:c>
      <x:c r="AE603" s="18" t="n">
        <x:f>IF(U603=0,0,N603*T603/U603)</x:f>
        <x:v>127.8409090909091</x:v>
      </x:c>
      <x:c r="AF603" s="18" t="n">
        <x:f>IF(U603=0,0,P603*T603/U603)</x:f>
        <x:v>164.20454545454547</x:v>
      </x:c>
      <x:c r="AG603" s="18" t="n">
        <x:f>MAX(AE603,AF603*'01 Controls'!$E$15)</x:f>
        <x:v>127.8409090909091</x:v>
      </x:c>
      <x:c r="AH603" s="18" t="n">
        <x:f>SUM(V603,Y603,AB603,AE603)</x:f>
        <x:v>843.7500000000001</x:v>
      </x:c>
      <x:c r="AI603" s="18" t="n">
        <x:f>N603-AH603</x:f>
        <x:v>-1.1368683772161603e-13</x:v>
      </x:c>
      <x:c r="AJ603" s="18" t="n">
        <x:f>V603*INDEX('07 Mode Capacity'!$P$6:$P$17,MATCH("AIR-"&amp;I603,'07 Mode Capacity'!$C$6:$C$17,0))</x:f>
        <x:v>0</x:v>
      </x:c>
      <x:c r="AK603" s="18" t="n">
        <x:f>Y603*INDEX('07 Mode Capacity'!$P$6:$P$17,MATCH("OCEAN-"&amp;I603,'07 Mode Capacity'!$C$6:$C$17,0))</x:f>
        <x:v>17.925602758536314</x:v>
      </x:c>
      <x:c r="AL603" s="18" t="n">
        <x:f>AB603*INDEX('07 Mode Capacity'!$P$6:$P$17,MATCH("LAND-"&amp;I603,'07 Mode Capacity'!$C$6:$C$17,0))</x:f>
        <x:v>62.41084236539341</x:v>
      </x:c>
      <x:c r="AM603" s="18" t="n">
        <x:f>AE603*INDEX('07 Mode Capacity'!$P$6:$P$17,MATCH("INLAND-"&amp;I603,'07 Mode Capacity'!$C$6:$C$17,0))</x:f>
        <x:v>80.69757547112056</x:v>
      </x:c>
      <x:c r="AN603" s="18" t="n">
        <x:f>SUM(AJ603:AM603)</x:f>
        <x:v>161.03402059505027</x:v>
      </x:c>
      <x:c r="AO603" s="17" t="n">
        <x:f>IF(N603=0,1,AN603/N603)</x:f>
        <x:v>0.19085513552005956</x:v>
      </x:c>
      <x:c r="AP603" s="11" t="str">
        <x:f>IF(AO603&gt;='01 Controls'!$E$16,"PASS","FAIL")</x:f>
        <x:v>FAIL</x:v>
      </x:c>
      <x:c r="AQ603" s="11" t="str">
        <x:v>UNQUANTIFIED</x:v>
      </x:c>
      <x:c r="AR603" s="11" t="str">
        <x:v>Position-class planning record; serial item and receiver open</x:v>
      </x:c>
      <x:c r="AS603" s="26"/>
      <x:c r="AT603" s="26"/>
    </x:row>
    <x:row r="604">
      <x:c r="C604" s="11" t="str">
        <x:v>C2-A-AMG-FLR-24</x:v>
      </x:c>
      <x:c r="D604" s="11" t="str">
        <x:v>C2</x:v>
      </x:c>
      <x:c r="E604" s="11" t="str">
        <x:v>Gulf–Atlantic hurricane</x:v>
      </x:c>
      <x:c r="F604" s="11" t="str">
        <x:v>A-AMG</x:v>
      </x:c>
      <x:c r="G604" s="11" t="str">
        <x:v>Aeromedical movement group</x:v>
      </x:c>
      <x:c r="H604" s="11" t="str">
        <x:v>FLR-24</x:v>
      </x:c>
      <x:c r="I604" s="19" t="n">
        <x:v>48</x:v>
      </x:c>
      <x:c r="J604" s="21" t="n">
        <x:v>3</x:v>
      </x:c>
      <x:c r="K604" s="18" t="n">
        <x:f>'05 Cargo Register'!K156</x:f>
        <x:v>421.875</x:v>
      </x:c>
      <x:c r="L604" s="18" t="n">
        <x:f>'05 Cargo Register'!N156</x:f>
        <x:v>21</x:v>
      </x:c>
      <x:c r="M604" s="18" t="n">
        <x:f>'05 Cargo Register'!O156</x:f>
        <x:v>672</x:v>
      </x:c>
      <x:c r="N604" s="18" t="n">
        <x:f>J604*K604</x:f>
        <x:v>1265.625</x:v>
      </x:c>
      <x:c r="O604" s="18" t="n">
        <x:f>J604*L604</x:f>
        <x:v>63</x:v>
      </x:c>
      <x:c r="P604" s="18" t="n">
        <x:f>J604*M604</x:f>
        <x:v>2016</x:v>
      </x:c>
      <x:c r="Q604" s="22" t="n">
        <x:f>'01 Controls'!$E$23*'02 Cargo Classes'!$M$11</x:f>
        <x:v>0</x:v>
      </x:c>
      <x:c r="R604" s="22" t="n">
        <x:f>'01 Controls'!$F$23*'02 Cargo Classes'!$N$11</x:f>
        <x:v>0.24</x:v>
      </x:c>
      <x:c r="S604" s="22" t="n">
        <x:f>'01 Controls'!$G$23*'02 Cargo Classes'!$O$11</x:f>
        <x:v>0.6</x:v>
      </x:c>
      <x:c r="T604" s="22" t="n">
        <x:f>'01 Controls'!$H$23*'02 Cargo Classes'!$P$11</x:f>
        <x:v>0.12</x:v>
      </x:c>
      <x:c r="U604" s="22" t="n">
        <x:f>SUM(Q604:T604)</x:f>
        <x:v>0.96</x:v>
      </x:c>
      <x:c r="V604" s="18" t="n">
        <x:f>IF(U604=0,0,N604*Q604/U604)</x:f>
        <x:v>0</x:v>
      </x:c>
      <x:c r="W604" s="18" t="n">
        <x:f>IF(U604=0,0,P604*Q604/U604)</x:f>
        <x:v>0</x:v>
      </x:c>
      <x:c r="X604" s="18" t="n">
        <x:f>MAX(V604,W604*'01 Controls'!$E$12)</x:f>
        <x:v>0</x:v>
      </x:c>
      <x:c r="Y604" s="18" t="n">
        <x:f>IF(U604=0,0,N604*R604/U604)</x:f>
        <x:v>316.40625</x:v>
      </x:c>
      <x:c r="Z604" s="18" t="n">
        <x:f>IF(U604=0,0,P604*R604/U604)</x:f>
        <x:v>504</x:v>
      </x:c>
      <x:c r="AA604" s="18" t="n">
        <x:f>MAX(Y604,Z604*'01 Controls'!$E$13)</x:f>
        <x:v>316.40625</x:v>
      </x:c>
      <x:c r="AB604" s="18" t="n">
        <x:f>IF(U604=0,0,N604*S604/U604)</x:f>
        <x:v>791.015625</x:v>
      </x:c>
      <x:c r="AC604" s="18" t="n">
        <x:f>IF(U604=0,0,P604*S604/U604)</x:f>
        <x:v>1260</x:v>
      </x:c>
      <x:c r="AD604" s="18" t="n">
        <x:f>MAX(AB604,AC604*'01 Controls'!$E$14)</x:f>
        <x:v>791.015625</x:v>
      </x:c>
      <x:c r="AE604" s="18" t="n">
        <x:f>IF(U604=0,0,N604*T604/U604)</x:f>
        <x:v>158.203125</x:v>
      </x:c>
      <x:c r="AF604" s="18" t="n">
        <x:f>IF(U604=0,0,P604*T604/U604)</x:f>
        <x:v>252</x:v>
      </x:c>
      <x:c r="AG604" s="18" t="n">
        <x:f>MAX(AE604,AF604*'01 Controls'!$E$15)</x:f>
        <x:v>158.203125</x:v>
      </x:c>
      <x:c r="AH604" s="18" t="n">
        <x:f>SUM(V604,Y604,AB604,AE604)</x:f>
        <x:v>1265.625</x:v>
      </x:c>
      <x:c r="AI604" s="18" t="n">
        <x:f>N604-AH604</x:f>
        <x:v>0</x:v>
      </x:c>
      <x:c r="AJ604" s="18" t="n">
        <x:f>V604*INDEX('07 Mode Capacity'!$P$6:$P$17,MATCH("AIR-"&amp;I604,'07 Mode Capacity'!$C$6:$C$17,0))</x:f>
        <x:v>0</x:v>
      </x:c>
      <x:c r="AK604" s="18" t="n">
        <x:f>Y604*INDEX('07 Mode Capacity'!$P$6:$P$17,MATCH("OCEAN-"&amp;I604,'07 Mode Capacity'!$C$6:$C$17,0))</x:f>
        <x:v>27.72866676711086</x:v>
      </x:c>
      <x:c r="AL604" s="18" t="n">
        <x:f>AB604*INDEX('07 Mode Capacity'!$P$6:$P$17,MATCH("LAND-"&amp;I604,'07 Mode Capacity'!$C$6:$C$17,0))</x:f>
        <x:v>96.54177178396792</x:v>
      </x:c>
      <x:c r="AM604" s="18" t="n">
        <x:f>AE604*INDEX('07 Mode Capacity'!$P$6:$P$17,MATCH("INLAND-"&amp;I604,'07 Mode Capacity'!$C$6:$C$17,0))</x:f>
        <x:v>99.8632496455117</x:v>
      </x:c>
      <x:c r="AN604" s="18" t="n">
        <x:f>SUM(AJ604:AM604)</x:f>
        <x:v>224.13368819659047</x:v>
      </x:c>
      <x:c r="AO604" s="17" t="n">
        <x:f>IF(N604=0,1,AN604/N604)</x:f>
        <x:v>0.17709328450100975</x:v>
      </x:c>
      <x:c r="AP604" s="11" t="str">
        <x:f>IF(AO604&gt;='01 Controls'!$E$16,"PASS","FAIL")</x:f>
        <x:v>FAIL</x:v>
      </x:c>
      <x:c r="AQ604" s="11" t="str">
        <x:v>UNQUANTIFIED</x:v>
      </x:c>
      <x:c r="AR604" s="11" t="str">
        <x:v>Position-class planning record; serial item and receiver open</x:v>
      </x:c>
      <x:c r="AS604" s="26"/>
      <x:c r="AT604" s="26"/>
    </x:row>
    <x:row r="605">
      <x:c r="C605" s="11" t="str">
        <x:v>C2-A-AMG-ROL-30</x:v>
      </x:c>
      <x:c r="D605" s="11" t="str">
        <x:v>C2</x:v>
      </x:c>
      <x:c r="E605" s="11" t="str">
        <x:v>Gulf–Atlantic hurricane</x:v>
      </x:c>
      <x:c r="F605" s="11" t="str">
        <x:v>A-AMG</x:v>
      </x:c>
      <x:c r="G605" s="11" t="str">
        <x:v>Aeromedical movement group</x:v>
      </x:c>
      <x:c r="H605" s="11" t="str">
        <x:v>ROL-30</x:v>
      </x:c>
      <x:c r="I605" s="19" t="n">
        <x:v>48</x:v>
      </x:c>
      <x:c r="J605" s="21" t="n">
        <x:v>3</x:v>
      </x:c>
      <x:c r="K605" s="18" t="n">
        <x:f>'05 Cargo Register'!K157</x:f>
        <x:v>506.25</x:v>
      </x:c>
      <x:c r="L605" s="18" t="n">
        <x:f>'05 Cargo Register'!N157</x:f>
        <x:v>22</x:v>
      </x:c>
      <x:c r="M605" s="18" t="n">
        <x:f>'05 Cargo Register'!O157</x:f>
        <x:v>1402.5</x:v>
      </x:c>
      <x:c r="N605" s="18" t="n">
        <x:f>J605*K605</x:f>
        <x:v>1518.75</x:v>
      </x:c>
      <x:c r="O605" s="18" t="n">
        <x:f>J605*L605</x:f>
        <x:v>66</x:v>
      </x:c>
      <x:c r="P605" s="18" t="n">
        <x:f>J605*M605</x:f>
        <x:v>4207.5</x:v>
      </x:c>
      <x:c r="Q605" s="22" t="n">
        <x:f>'01 Controls'!$E$23*'02 Cargo Classes'!$M$12</x:f>
        <x:v>0</x:v>
      </x:c>
      <x:c r="R605" s="22" t="n">
        <x:f>'01 Controls'!$F$23*'02 Cargo Classes'!$N$12</x:f>
        <x:v>0.2</x:v>
      </x:c>
      <x:c r="S605" s="22" t="n">
        <x:f>'01 Controls'!$G$23*'02 Cargo Classes'!$O$12</x:f>
        <x:v>0.8999999999999999</x:v>
      </x:c>
      <x:c r="T605" s="22" t="n">
        <x:f>'01 Controls'!$H$23*'02 Cargo Classes'!$P$12</x:f>
        <x:v>0.09</x:v>
      </x:c>
      <x:c r="U605" s="22" t="n">
        <x:f>SUM(Q605:T605)</x:f>
        <x:v>1.19</x:v>
      </x:c>
      <x:c r="V605" s="18" t="n">
        <x:f>IF(U605=0,0,N605*Q605/U605)</x:f>
        <x:v>0</x:v>
      </x:c>
      <x:c r="W605" s="18" t="n">
        <x:f>IF(U605=0,0,P605*Q605/U605)</x:f>
        <x:v>0</x:v>
      </x:c>
      <x:c r="X605" s="18" t="n">
        <x:f>MAX(V605,W605*'01 Controls'!$E$12)</x:f>
        <x:v>0</x:v>
      </x:c>
      <x:c r="Y605" s="18" t="n">
        <x:f>IF(U605=0,0,N605*R605/U605)</x:f>
        <x:v>255.25210084033614</x:v>
      </x:c>
      <x:c r="Z605" s="18" t="n">
        <x:f>IF(U605=0,0,P605*R605/U605)</x:f>
        <x:v>707.1428571428572</x:v>
      </x:c>
      <x:c r="AA605" s="18" t="n">
        <x:f>MAX(Y605,Z605*'01 Controls'!$E$13)</x:f>
        <x:v>255.25210084033614</x:v>
      </x:c>
      <x:c r="AB605" s="18" t="n">
        <x:f>IF(U605=0,0,N605*S605/U605)</x:f>
        <x:v>1148.6344537815125</x:v>
      </x:c>
      <x:c r="AC605" s="18" t="n">
        <x:f>IF(U605=0,0,P605*S605/U605)</x:f>
        <x:v>3182.142857142857</x:v>
      </x:c>
      <x:c r="AD605" s="18" t="n">
        <x:f>MAX(AB605,AC605*'01 Controls'!$E$14)</x:f>
        <x:v>1148.6344537815125</x:v>
      </x:c>
      <x:c r="AE605" s="18" t="n">
        <x:f>IF(U605=0,0,N605*T605/U605)</x:f>
        <x:v>114.86344537815127</x:v>
      </x:c>
      <x:c r="AF605" s="18" t="n">
        <x:f>IF(U605=0,0,P605*T605/U605)</x:f>
        <x:v>318.2142857142857</x:v>
      </x:c>
      <x:c r="AG605" s="18" t="n">
        <x:f>MAX(AE605,AF605*'01 Controls'!$E$15)</x:f>
        <x:v>114.86344537815127</x:v>
      </x:c>
      <x:c r="AH605" s="18" t="n">
        <x:f>SUM(V605,Y605,AB605,AE605)</x:f>
        <x:v>1518.75</x:v>
      </x:c>
      <x:c r="AI605" s="18" t="n">
        <x:f>N605-AH605</x:f>
        <x:v>0</x:v>
      </x:c>
      <x:c r="AJ605" s="18" t="n">
        <x:f>V605*INDEX('07 Mode Capacity'!$P$6:$P$17,MATCH("AIR-"&amp;I605,'07 Mode Capacity'!$C$6:$C$17,0))</x:f>
        <x:v>0</x:v>
      </x:c>
      <x:c r="AK605" s="18" t="n">
        <x:f>Y605*INDEX('07 Mode Capacity'!$P$6:$P$17,MATCH("OCEAN-"&amp;I605,'07 Mode Capacity'!$C$6:$C$17,0))</x:f>
        <x:v>22.369344618845734</x:v>
      </x:c>
      <x:c r="AL605" s="18" t="n">
        <x:f>AB605*INDEX('07 Mode Capacity'!$P$6:$P$17,MATCH("LAND-"&amp;I605,'07 Mode Capacity'!$C$6:$C$17,0))</x:f>
        <x:v>140.18838793503912</x:v>
      </x:c>
      <x:c r="AM605" s="18" t="n">
        <x:f>AE605*INDEX('07 Mode Capacity'!$P$6:$P$17,MATCH("INLAND-"&amp;I605,'07 Mode Capacity'!$C$6:$C$17,0))</x:f>
        <x:v>72.50575436447237</x:v>
      </x:c>
      <x:c r="AN605" s="18" t="n">
        <x:f>SUM(AJ605:AM605)</x:f>
        <x:v>235.06348691835723</x:v>
      </x:c>
      <x:c r="AO605" s="17" t="n">
        <x:f>IF(N605=0,1,AN605/N605)</x:f>
        <x:v>0.15477431237422698</x:v>
      </x:c>
      <x:c r="AP605" s="11" t="str">
        <x:f>IF(AO605&gt;='01 Controls'!$E$16,"PASS","FAIL")</x:f>
        <x:v>FAIL</x:v>
      </x:c>
      <x:c r="AQ605" s="11" t="str">
        <x:v>UNQUANTIFIED</x:v>
      </x:c>
      <x:c r="AR605" s="11" t="str">
        <x:v>Position-class planning record; serial item and receiver open</x:v>
      </x:c>
      <x:c r="AS605" s="26"/>
      <x:c r="AT605" s="26"/>
    </x:row>
    <x:row r="606">
      <x:c r="C606" s="11" t="str">
        <x:v>C2-A-AMG-LIN-18</x:v>
      </x:c>
      <x:c r="D606" s="11" t="str">
        <x:v>C2</x:v>
      </x:c>
      <x:c r="E606" s="11" t="str">
        <x:v>Gulf–Atlantic hurricane</x:v>
      </x:c>
      <x:c r="F606" s="11" t="str">
        <x:v>A-AMG</x:v>
      </x:c>
      <x:c r="G606" s="11" t="str">
        <x:v>Aeromedical movement group</x:v>
      </x:c>
      <x:c r="H606" s="11" t="str">
        <x:v>LIN-18</x:v>
      </x:c>
      <x:c r="I606" s="19" t="n">
        <x:v>72</x:v>
      </x:c>
      <x:c r="J606" s="21" t="n">
        <x:v>3</x:v>
      </x:c>
      <x:c r="K606" s="18" t="n">
        <x:f>'05 Cargo Register'!K158</x:f>
        <x:v>112.5</x:v>
      </x:c>
      <x:c r="L606" s="18" t="n">
        <x:f>'05 Cargo Register'!N158</x:f>
        <x:v>8</x:v>
      </x:c>
      <x:c r="M606" s="18" t="n">
        <x:f>'05 Cargo Register'!O158</x:f>
        <x:v>352</x:v>
      </x:c>
      <x:c r="N606" s="18" t="n">
        <x:f>J606*K606</x:f>
        <x:v>337.5</x:v>
      </x:c>
      <x:c r="O606" s="18" t="n">
        <x:f>J606*L606</x:f>
        <x:v>24</x:v>
      </x:c>
      <x:c r="P606" s="18" t="n">
        <x:f>J606*M606</x:f>
        <x:v>1056</x:v>
      </x:c>
      <x:c r="Q606" s="22" t="n">
        <x:f>'01 Controls'!$E$23*'02 Cargo Classes'!$M$13</x:f>
        <x:v>0</x:v>
      </x:c>
      <x:c r="R606" s="22" t="n">
        <x:f>'01 Controls'!$F$23*'02 Cargo Classes'!$N$13</x:f>
        <x:v>0.24</x:v>
      </x:c>
      <x:c r="S606" s="22" t="n">
        <x:f>'01 Controls'!$G$23*'02 Cargo Classes'!$O$13</x:f>
        <x:v>0.6</x:v>
      </x:c>
      <x:c r="T606" s="22" t="n">
        <x:f>'01 Controls'!$H$23*'02 Cargo Classes'!$P$13</x:f>
        <x:v>0.15</x:v>
      </x:c>
      <x:c r="U606" s="22" t="n">
        <x:f>SUM(Q606:T606)</x:f>
        <x:v>0.99</x:v>
      </x:c>
      <x:c r="V606" s="18" t="n">
        <x:f>IF(U606=0,0,N606*Q606/U606)</x:f>
        <x:v>0</x:v>
      </x:c>
      <x:c r="W606" s="18" t="n">
        <x:f>IF(U606=0,0,P606*Q606/U606)</x:f>
        <x:v>0</x:v>
      </x:c>
      <x:c r="X606" s="18" t="n">
        <x:f>MAX(V606,W606*'01 Controls'!$E$12)</x:f>
        <x:v>0</x:v>
      </x:c>
      <x:c r="Y606" s="18" t="n">
        <x:f>IF(U606=0,0,N606*R606/U606)</x:f>
        <x:v>81.81818181818181</x:v>
      </x:c>
      <x:c r="Z606" s="18" t="n">
        <x:f>IF(U606=0,0,P606*R606/U606)</x:f>
        <x:v>256</x:v>
      </x:c>
      <x:c r="AA606" s="18" t="n">
        <x:f>MAX(Y606,Z606*'01 Controls'!$E$13)</x:f>
        <x:v>81.81818181818181</x:v>
      </x:c>
      <x:c r="AB606" s="18" t="n">
        <x:f>IF(U606=0,0,N606*S606/U606)</x:f>
        <x:v>204.54545454545456</x:v>
      </x:c>
      <x:c r="AC606" s="18" t="n">
        <x:f>IF(U606=0,0,P606*S606/U606)</x:f>
        <x:v>640</x:v>
      </x:c>
      <x:c r="AD606" s="18" t="n">
        <x:f>MAX(AB606,AC606*'01 Controls'!$E$14)</x:f>
        <x:v>204.54545454545456</x:v>
      </x:c>
      <x:c r="AE606" s="18" t="n">
        <x:f>IF(U606=0,0,N606*T606/U606)</x:f>
        <x:v>51.13636363636364</x:v>
      </x:c>
      <x:c r="AF606" s="18" t="n">
        <x:f>IF(U606=0,0,P606*T606/U606)</x:f>
        <x:v>160</x:v>
      </x:c>
      <x:c r="AG606" s="18" t="n">
        <x:f>MAX(AE606,AF606*'01 Controls'!$E$15)</x:f>
        <x:v>51.13636363636364</x:v>
      </x:c>
      <x:c r="AH606" s="18" t="n">
        <x:f>SUM(V606,Y606,AB606,AE606)</x:f>
        <x:v>337.5</x:v>
      </x:c>
      <x:c r="AI606" s="18" t="n">
        <x:f>N606-AH606</x:f>
        <x:v>0</x:v>
      </x:c>
      <x:c r="AJ606" s="18" t="n">
        <x:f>V606*INDEX('07 Mode Capacity'!$P$6:$P$17,MATCH("AIR-"&amp;I606,'07 Mode Capacity'!$C$6:$C$17,0))</x:f>
        <x:v>0</x:v>
      </x:c>
      <x:c r="AK606" s="18" t="n">
        <x:f>Y606*INDEX('07 Mode Capacity'!$P$6:$P$17,MATCH("OCEAN-"&amp;I606,'07 Mode Capacity'!$C$6:$C$17,0))</x:f>
        <x:v>64.04465275467312</x:v>
      </x:c>
      <x:c r="AL606" s="18" t="n">
        <x:f>AB606*INDEX('07 Mode Capacity'!$P$6:$P$17,MATCH("LAND-"&amp;I606,'07 Mode Capacity'!$C$6:$C$17,0))</x:f>
        <x:v>146.25209143230686</x:v>
      </x:c>
      <x:c r="AM606" s="18" t="n">
        <x:f>AE606*INDEX('07 Mode Capacity'!$P$6:$P$17,MATCH("INLAND-"&amp;I606,'07 Mode Capacity'!$C$6:$C$17,0))</x:f>
        <x:v>51.13636363636364</x:v>
      </x:c>
      <x:c r="AN606" s="18" t="n">
        <x:f>SUM(AJ606:AM606)</x:f>
        <x:v>261.4331078233436</x:v>
      </x:c>
      <x:c r="AO606" s="17" t="n">
        <x:f>IF(N606=0,1,AN606/N606)</x:f>
        <x:v>0.77461661577287</x:v>
      </x:c>
      <x:c r="AP606" s="11" t="str">
        <x:f>IF(AO606&gt;='01 Controls'!$E$16,"PASS","FAIL")</x:f>
        <x:v>FAIL</x:v>
      </x:c>
      <x:c r="AQ606" s="11" t="str">
        <x:v>UNQUANTIFIED</x:v>
      </x:c>
      <x:c r="AR606" s="11" t="str">
        <x:v>Position-class planning record; serial item and receiver open</x:v>
      </x:c>
      <x:c r="AS606" s="26"/>
      <x:c r="AT606" s="26"/>
    </x:row>
    <x:row r="607">
      <x:c r="C607" s="11" t="str">
        <x:v>C2-A-AMG-BLK-08</x:v>
      </x:c>
      <x:c r="D607" s="11" t="str">
        <x:v>C2</x:v>
      </x:c>
      <x:c r="E607" s="11" t="str">
        <x:v>Gulf–Atlantic hurricane</x:v>
      </x:c>
      <x:c r="F607" s="11" t="str">
        <x:v>A-AMG</x:v>
      </x:c>
      <x:c r="G607" s="11" t="str">
        <x:v>Aeromedical movement group</x:v>
      </x:c>
      <x:c r="H607" s="11" t="str">
        <x:v>BLK-08</x:v>
      </x:c>
      <x:c r="I607" s="19" t="n">
        <x:v>48</x:v>
      </x:c>
      <x:c r="J607" s="21" t="n">
        <x:v>3</x:v>
      </x:c>
      <x:c r="K607" s="18" t="n">
        <x:f>'05 Cargo Register'!K159</x:f>
        <x:v>56.25</x:v>
      </x:c>
      <x:c r="L607" s="18" t="n">
        <x:f>'05 Cargo Register'!N159</x:f>
        <x:v>9</x:v>
      </x:c>
      <x:c r="M607" s="18" t="n">
        <x:f>'05 Cargo Register'!O159</x:f>
        <x:v>459</x:v>
      </x:c>
      <x:c r="N607" s="18" t="n">
        <x:f>J607*K607</x:f>
        <x:v>168.75</x:v>
      </x:c>
      <x:c r="O607" s="18" t="n">
        <x:f>J607*L607</x:f>
        <x:v>27</x:v>
      </x:c>
      <x:c r="P607" s="18" t="n">
        <x:f>J607*M607</x:f>
        <x:v>1377</x:v>
      </x:c>
      <x:c r="Q607" s="22" t="n">
        <x:f>'01 Controls'!$E$23*'02 Cargo Classes'!$M$14</x:f>
        <x:v>0.05</x:v>
      </x:c>
      <x:c r="R607" s="22" t="n">
        <x:f>'01 Controls'!$F$23*'02 Cargo Classes'!$N$14</x:f>
        <x:v>0.16000000000000003</x:v>
      </x:c>
      <x:c r="S607" s="22" t="n">
        <x:f>'01 Controls'!$G$23*'02 Cargo Classes'!$O$14</x:f>
        <x:v>0.6</x:v>
      </x:c>
      <x:c r="T607" s="22" t="n">
        <x:f>'01 Controls'!$H$23*'02 Cargo Classes'!$P$14</x:f>
        <x:v>0.075</x:v>
      </x:c>
      <x:c r="U607" s="22" t="n">
        <x:f>SUM(Q607:T607)</x:f>
        <x:v>0.885</x:v>
      </x:c>
      <x:c r="V607" s="18" t="n">
        <x:f>IF(U607=0,0,N607*Q607/U607)</x:f>
        <x:v>9.533898305084746</x:v>
      </x:c>
      <x:c r="W607" s="18" t="n">
        <x:f>IF(U607=0,0,P607*Q607/U607)</x:f>
        <x:v>77.79661016949153</x:v>
      </x:c>
      <x:c r="X607" s="18" t="n">
        <x:f>MAX(V607,W607*'01 Controls'!$E$12)</x:f>
        <x:v>19.449152542372882</x:v>
      </x:c>
      <x:c r="Y607" s="18" t="n">
        <x:f>IF(U607=0,0,N607*R607/U607)</x:f>
        <x:v>30.50847457627119</x:v>
      </x:c>
      <x:c r="Z607" s="18" t="n">
        <x:f>IF(U607=0,0,P607*R607/U607)</x:f>
        <x:v>248.94915254237293</x:v>
      </x:c>
      <x:c r="AA607" s="18" t="n">
        <x:f>MAX(Y607,Z607*'01 Controls'!$E$13)</x:f>
        <x:v>37.342372881355935</x:v>
      </x:c>
      <x:c r="AB607" s="18" t="n">
        <x:f>IF(U607=0,0,N607*S607/U607)</x:f>
        <x:v>114.40677966101694</x:v>
      </x:c>
      <x:c r="AC607" s="18" t="n">
        <x:f>IF(U607=0,0,P607*S607/U607)</x:f>
        <x:v>933.5593220338982</x:v>
      </x:c>
      <x:c r="AD607" s="18" t="n">
        <x:f>MAX(AB607,AC607*'01 Controls'!$E$14)</x:f>
        <x:v>186.71186440677965</x:v>
      </x:c>
      <x:c r="AE607" s="18" t="n">
        <x:f>IF(U607=0,0,N607*T607/U607)</x:f>
        <x:v>14.300847457627118</x:v>
      </x:c>
      <x:c r="AF607" s="18" t="n">
        <x:f>IF(U607=0,0,P607*T607/U607)</x:f>
        <x:v>116.69491525423727</x:v>
      </x:c>
      <x:c r="AG607" s="18" t="n">
        <x:f>MAX(AE607,AF607*'01 Controls'!$E$15)</x:f>
        <x:v>21.00508474576271</x:v>
      </x:c>
      <x:c r="AH607" s="18" t="n">
        <x:f>SUM(V607,Y607,AB607,AE607)</x:f>
        <x:v>168.75</x:v>
      </x:c>
      <x:c r="AI607" s="18" t="n">
        <x:f>N607-AH607</x:f>
        <x:v>0</x:v>
      </x:c>
      <x:c r="AJ607" s="18" t="n">
        <x:f>V607*INDEX('07 Mode Capacity'!$P$6:$P$17,MATCH("AIR-"&amp;I607,'07 Mode Capacity'!$C$6:$C$17,0))</x:f>
        <x:v>2.6726916574191035</x:v>
      </x:c>
      <x:c r="AK607" s="18" t="n">
        <x:f>Y607*INDEX('07 Mode Capacity'!$P$6:$P$17,MATCH("OCEAN-"&amp;I607,'07 Mode Capacity'!$C$6:$C$17,0))</x:f>
        <x:v>2.6736492250020265</x:v>
      </x:c>
      <x:c r="AL607" s="18" t="n">
        <x:f>AB607*INDEX('07 Mode Capacity'!$P$6:$P$17,MATCH("LAND-"&amp;I607,'07 Mode Capacity'!$C$6:$C$17,0))</x:f>
        <x:v>13.963103715647337</x:v>
      </x:c>
      <x:c r="AM607" s="18" t="n">
        <x:f>AE607*INDEX('07 Mode Capacity'!$P$6:$P$17,MATCH("INLAND-"&amp;I607,'07 Mode Capacity'!$C$6:$C$17,0))</x:f>
        <x:v>9.027186408633824</x:v>
      </x:c>
      <x:c r="AN607" s="18" t="n">
        <x:f>SUM(AJ607:AM607)</x:f>
        <x:v>28.33663100670229</x:v>
      </x:c>
      <x:c r="AO607" s="17" t="n">
        <x:f>IF(N607=0,1,AN607/N607)</x:f>
        <x:v>0.16792077633601357</x:v>
      </x:c>
      <x:c r="AP607" s="11" t="str">
        <x:f>IF(AO607&gt;='01 Controls'!$E$16,"PASS","FAIL")</x:f>
        <x:v>FAIL</x:v>
      </x:c>
      <x:c r="AQ607" s="11" t="str">
        <x:v>UNQUANTIFIED</x:v>
      </x:c>
      <x:c r="AR607" s="11" t="str">
        <x:v>Position-class planning record; serial item and receiver open</x:v>
      </x:c>
      <x:c r="AS607" s="26"/>
      <x:c r="AT607" s="26"/>
    </x:row>
    <x:row r="608">
      <x:c r="C608" s="11" t="str">
        <x:v>C2-A-AMG-OOG-80</x:v>
      </x:c>
      <x:c r="D608" s="11" t="str">
        <x:v>C2</x:v>
      </x:c>
      <x:c r="E608" s="11" t="str">
        <x:v>Gulf–Atlantic hurricane</x:v>
      </x:c>
      <x:c r="F608" s="11" t="str">
        <x:v>A-AMG</x:v>
      </x:c>
      <x:c r="G608" s="11" t="str">
        <x:v>Aeromedical movement group</x:v>
      </x:c>
      <x:c r="H608" s="11" t="str">
        <x:v>OOG-80</x:v>
      </x:c>
      <x:c r="I608" s="19" t="n">
        <x:v>72</x:v>
      </x:c>
      <x:c r="J608" s="21" t="n">
        <x:v>3</x:v>
      </x:c>
      <x:c r="K608" s="18" t="n">
        <x:f>'05 Cargo Register'!K160</x:f>
        <x:v>562.5</x:v>
      </x:c>
      <x:c r="L608" s="18" t="n">
        <x:f>'05 Cargo Register'!N160</x:f>
        <x:v>10</x:v>
      </x:c>
      <x:c r="M608" s="18" t="n">
        <x:f>'05 Cargo Register'!O160</x:f>
        <x:v>1760</x:v>
      </x:c>
      <x:c r="N608" s="18" t="n">
        <x:f>J608*K608</x:f>
        <x:v>1687.5</x:v>
      </x:c>
      <x:c r="O608" s="18" t="n">
        <x:f>J608*L608</x:f>
        <x:v>30</x:v>
      </x:c>
      <x:c r="P608" s="18" t="n">
        <x:f>J608*M608</x:f>
        <x:v>5280</x:v>
      </x:c>
      <x:c r="Q608" s="22" t="n">
        <x:f>'01 Controls'!$E$23*'02 Cargo Classes'!$M$15</x:f>
        <x:v>0</x:v>
      </x:c>
      <x:c r="R608" s="22" t="n">
        <x:f>'01 Controls'!$F$23*'02 Cargo Classes'!$N$15</x:f>
        <x:v>0.4</x:v>
      </x:c>
      <x:c r="S608" s="22" t="n">
        <x:f>'01 Controls'!$G$23*'02 Cargo Classes'!$O$15</x:f>
        <x:v>0.36</x:v>
      </x:c>
      <x:c r="T608" s="22" t="n">
        <x:f>'01 Controls'!$H$23*'02 Cargo Classes'!$P$15</x:f>
        <x:v>0.075</x:v>
      </x:c>
      <x:c r="U608" s="22" t="n">
        <x:f>SUM(Q608:T608)</x:f>
        <x:v>0.835</x:v>
      </x:c>
      <x:c r="V608" s="18" t="n">
        <x:f>IF(U608=0,0,N608*Q608/U608)</x:f>
        <x:v>0</x:v>
      </x:c>
      <x:c r="W608" s="18" t="n">
        <x:f>IF(U608=0,0,P608*Q608/U608)</x:f>
        <x:v>0</x:v>
      </x:c>
      <x:c r="X608" s="18" t="n">
        <x:f>MAX(V608,W608*'01 Controls'!$E$12)</x:f>
        <x:v>0</x:v>
      </x:c>
      <x:c r="Y608" s="18" t="n">
        <x:f>IF(U608=0,0,N608*R608/U608)</x:f>
        <x:v>808.3832335329341</x:v>
      </x:c>
      <x:c r="Z608" s="18" t="n">
        <x:f>IF(U608=0,0,P608*R608/U608)</x:f>
        <x:v>2529.34131736527</x:v>
      </x:c>
      <x:c r="AA608" s="18" t="n">
        <x:f>MAX(Y608,Z608*'01 Controls'!$E$13)</x:f>
        <x:v>808.3832335329341</x:v>
      </x:c>
      <x:c r="AB608" s="18" t="n">
        <x:f>IF(U608=0,0,N608*S608/U608)</x:f>
        <x:v>727.5449101796407</x:v>
      </x:c>
      <x:c r="AC608" s="18" t="n">
        <x:f>IF(U608=0,0,P608*S608/U608)</x:f>
        <x:v>2276.4071856287424</x:v>
      </x:c>
      <x:c r="AD608" s="18" t="n">
        <x:f>MAX(AB608,AC608*'01 Controls'!$E$14)</x:f>
        <x:v>727.5449101796407</x:v>
      </x:c>
      <x:c r="AE608" s="18" t="n">
        <x:f>IF(U608=0,0,N608*T608/U608)</x:f>
        <x:v>151.57185628742516</x:v>
      </x:c>
      <x:c r="AF608" s="18" t="n">
        <x:f>IF(U608=0,0,P608*T608/U608)</x:f>
        <x:v>474.251497005988</x:v>
      </x:c>
      <x:c r="AG608" s="18" t="n">
        <x:f>MAX(AE608,AF608*'01 Controls'!$E$15)</x:f>
        <x:v>151.57185628742516</x:v>
      </x:c>
      <x:c r="AH608" s="18" t="n">
        <x:f>SUM(V608,Y608,AB608,AE608)</x:f>
        <x:v>1687.5</x:v>
      </x:c>
      <x:c r="AI608" s="18" t="n">
        <x:f>N608-AH608</x:f>
        <x:v>0</x:v>
      </x:c>
      <x:c r="AJ608" s="18" t="n">
        <x:f>V608*INDEX('07 Mode Capacity'!$P$6:$P$17,MATCH("AIR-"&amp;I608,'07 Mode Capacity'!$C$6:$C$17,0))</x:f>
        <x:v>0</x:v>
      </x:c>
      <x:c r="AK608" s="18" t="n">
        <x:f>Y608*INDEX('07 Mode Capacity'!$P$6:$P$17,MATCH("OCEAN-"&amp;I608,'07 Mode Capacity'!$C$6:$C$17,0))</x:f>
        <x:v>632.7765092527584</x:v>
      </x:c>
      <x:c r="AL608" s="18" t="n">
        <x:f>AB608*INDEX('07 Mode Capacity'!$P$6:$P$17,MATCH("LAND-"&amp;I608,'07 Mode Capacity'!$C$6:$C$17,0))</x:f>
        <x:v>520.2020497652112</x:v>
      </x:c>
      <x:c r="AM608" s="18" t="n">
        <x:f>AE608*INDEX('07 Mode Capacity'!$P$6:$P$17,MATCH("INLAND-"&amp;I608,'07 Mode Capacity'!$C$6:$C$17,0))</x:f>
        <x:v>151.57185628742516</x:v>
      </x:c>
      <x:c r="AN608" s="18" t="n">
        <x:f>SUM(AJ608:AM608)</x:f>
        <x:v>1304.5504153053946</x:v>
      </x:c>
      <x:c r="AO608" s="17" t="n">
        <x:f>IF(N608=0,1,AN608/N608)</x:f>
        <x:v>0.7730669127735672</x:v>
      </x:c>
      <x:c r="AP608" s="11" t="str">
        <x:f>IF(AO608&gt;='01 Controls'!$E$16,"PASS","FAIL")</x:f>
        <x:v>FAIL</x:v>
      </x:c>
      <x:c r="AQ608" s="11" t="str">
        <x:v>UNQUANTIFIED</x:v>
      </x:c>
      <x:c r="AR608" s="11" t="str">
        <x:v>Position-class planning record; serial item and receiver open</x:v>
      </x:c>
      <x:c r="AS608" s="26"/>
      <x:c r="AT608" s="26"/>
    </x:row>
    <x:row r="609">
      <x:c r="C609" s="11" t="str">
        <x:v>C2-M-POG-APL-45</x:v>
      </x:c>
      <x:c r="D609" s="11" t="str">
        <x:v>C2</x:v>
      </x:c>
      <x:c r="E609" s="11" t="str">
        <x:v>Gulf–Atlantic hurricane</x:v>
      </x:c>
      <x:c r="F609" s="11" t="str">
        <x:v>M-POG</x:v>
      </x:c>
      <x:c r="G609" s="11" t="str">
        <x:v>Port-opening group</x:v>
      </x:c>
      <x:c r="H609" s="11" t="str">
        <x:v>APL-45</x:v>
      </x:c>
      <x:c r="I609" s="19" t="n">
        <x:v>24</x:v>
      </x:c>
      <x:c r="J609" s="21" t="n">
        <x:v>5</x:v>
      </x:c>
      <x:c r="K609" s="18" t="n">
        <x:f>'05 Cargo Register'!K161</x:f>
        <x:v>63</x:v>
      </x:c>
      <x:c r="L609" s="18" t="n">
        <x:f>'05 Cargo Register'!N161</x:f>
        <x:v>17</x:v>
      </x:c>
      <x:c r="M609" s="18" t="n">
        <x:f>'05 Cargo Register'!O161</x:f>
        <x:v>127.5</x:v>
      </x:c>
      <x:c r="N609" s="18" t="n">
        <x:f>J609*K609</x:f>
        <x:v>315</x:v>
      </x:c>
      <x:c r="O609" s="18" t="n">
        <x:f>J609*L609</x:f>
        <x:v>85</x:v>
      </x:c>
      <x:c r="P609" s="18" t="n">
        <x:f>J609*M609</x:f>
        <x:v>637.5</x:v>
      </x:c>
      <x:c r="Q609" s="22" t="n">
        <x:f>'01 Controls'!$E$23*'02 Cargo Classes'!$M$6</x:f>
        <x:v>0.15000000000000002</x:v>
      </x:c>
      <x:c r="R609" s="22" t="n">
        <x:f>'01 Controls'!$F$23*'02 Cargo Classes'!$N$6</x:f>
        <x:v>0.08000000000000002</x:v>
      </x:c>
      <x:c r="S609" s="22" t="n">
        <x:f>'01 Controls'!$G$23*'02 Cargo Classes'!$O$6</x:f>
        <x:v>0.6</x:v>
      </x:c>
      <x:c r="T609" s="22" t="n">
        <x:f>'01 Controls'!$H$23*'02 Cargo Classes'!$P$6</x:f>
        <x:v>0.045</x:v>
      </x:c>
      <x:c r="U609" s="22" t="n">
        <x:f>SUM(Q609:T609)</x:f>
        <x:v>0.8750000000000001</x:v>
      </x:c>
      <x:c r="V609" s="18" t="n">
        <x:f>IF(U609=0,0,N609*Q609/U609)</x:f>
        <x:v>54</x:v>
      </x:c>
      <x:c r="W609" s="18" t="n">
        <x:f>IF(U609=0,0,P609*Q609/U609)</x:f>
        <x:v>109.28571428571429</x:v>
      </x:c>
      <x:c r="X609" s="18" t="n">
        <x:f>MAX(V609,W609*'01 Controls'!$E$12)</x:f>
        <x:v>54</x:v>
      </x:c>
      <x:c r="Y609" s="18" t="n">
        <x:f>IF(U609=0,0,N609*R609/U609)</x:f>
        <x:v>28.800000000000004</x:v>
      </x:c>
      <x:c r="Z609" s="18" t="n">
        <x:f>IF(U609=0,0,P609*R609/U609)</x:f>
        <x:v>58.285714285714285</x:v>
      </x:c>
      <x:c r="AA609" s="18" t="n">
        <x:f>MAX(Y609,Z609*'01 Controls'!$E$13)</x:f>
        <x:v>28.800000000000004</x:v>
      </x:c>
      <x:c r="AB609" s="18" t="n">
        <x:f>IF(U609=0,0,N609*S609/U609)</x:f>
        <x:v>215.99999999999997</x:v>
      </x:c>
      <x:c r="AC609" s="18" t="n">
        <x:f>IF(U609=0,0,P609*S609/U609)</x:f>
        <x:v>437.1428571428571</x:v>
      </x:c>
      <x:c r="AD609" s="18" t="n">
        <x:f>MAX(AB609,AC609*'01 Controls'!$E$14)</x:f>
        <x:v>215.99999999999997</x:v>
      </x:c>
      <x:c r="AE609" s="18" t="n">
        <x:f>IF(U609=0,0,N609*T609/U609)</x:f>
        <x:v>16.199999999999996</x:v>
      </x:c>
      <x:c r="AF609" s="18" t="n">
        <x:f>IF(U609=0,0,P609*T609/U609)</x:f>
        <x:v>32.785714285714285</x:v>
      </x:c>
      <x:c r="AG609" s="18" t="n">
        <x:f>MAX(AE609,AF609*'01 Controls'!$E$15)</x:f>
        <x:v>16.199999999999996</x:v>
      </x:c>
      <x:c r="AH609" s="18" t="n">
        <x:f>SUM(V609,Y609,AB609,AE609)</x:f>
        <x:v>314.99999999999994</x:v>
      </x:c>
      <x:c r="AI609" s="18" t="n">
        <x:f>N609-AH609</x:f>
        <x:v>5.684341886080802e-14</x:v>
      </x:c>
      <x:c r="AJ609" s="18" t="n">
        <x:f>V609*INDEX('07 Mode Capacity'!$P$6:$P$17,MATCH("AIR-"&amp;I609,'07 Mode Capacity'!$C$6:$C$17,0))</x:f>
        <x:v>10.957359663298954</x:v>
      </x:c>
      <x:c r="AK609" s="18" t="n">
        <x:f>Y609*INDEX('07 Mode Capacity'!$P$6:$P$17,MATCH("OCEAN-"&amp;I609,'07 Mode Capacity'!$C$6:$C$17,0))</x:f>
        <x:v>4.322564613535624</x:v>
      </x:c>
      <x:c r="AL609" s="18" t="n">
        <x:f>AB609*INDEX('07 Mode Capacity'!$P$6:$P$17,MATCH("LAND-"&amp;I609,'07 Mode Capacity'!$C$6:$C$17,0))</x:f>
        <x:v>82.62019963790057</x:v>
      </x:c>
      <x:c r="AM609" s="18" t="n">
        <x:f>AE609*INDEX('07 Mode Capacity'!$P$6:$P$17,MATCH("INLAND-"&amp;I609,'07 Mode Capacity'!$C$6:$C$17,0))</x:f>
        <x:v>16.199999999999996</x:v>
      </x:c>
      <x:c r="AN609" s="18" t="n">
        <x:f>SUM(AJ609:AM609)</x:f>
        <x:v>114.10012391473515</x:v>
      </x:c>
      <x:c r="AO609" s="17" t="n">
        <x:f>IF(N609=0,1,AN609/N609)</x:f>
        <x:v>0.3622226156023338</x:v>
      </x:c>
      <x:c r="AP609" s="11" t="str">
        <x:f>IF(AO609&gt;='01 Controls'!$E$16,"PASS","FAIL")</x:f>
        <x:v>FAIL</x:v>
      </x:c>
      <x:c r="AQ609" s="11" t="str">
        <x:v>UNQUANTIFIED</x:v>
      </x:c>
      <x:c r="AR609" s="11" t="str">
        <x:v>Position-class planning record; serial item and receiver open</x:v>
      </x:c>
      <x:c r="AS609" s="26"/>
      <x:c r="AT609" s="26"/>
    </x:row>
    <x:row r="610">
      <x:c r="C610" s="11" t="str">
        <x:v>C2-M-POG-ISO-18</x:v>
      </x:c>
      <x:c r="D610" s="11" t="str">
        <x:v>C2</x:v>
      </x:c>
      <x:c r="E610" s="11" t="str">
        <x:v>Gulf–Atlantic hurricane</x:v>
      </x:c>
      <x:c r="F610" s="11" t="str">
        <x:v>M-POG</x:v>
      </x:c>
      <x:c r="G610" s="11" t="str">
        <x:v>Port-opening group</x:v>
      </x:c>
      <x:c r="H610" s="11" t="str">
        <x:v>ISO-18</x:v>
      </x:c>
      <x:c r="I610" s="19" t="n">
        <x:v>48</x:v>
      </x:c>
      <x:c r="J610" s="21" t="n">
        <x:v>5</x:v>
      </x:c>
      <x:c r="K610" s="18" t="n">
        <x:f>'05 Cargo Register'!K162</x:f>
        <x:v>252</x:v>
      </x:c>
      <x:c r="L610" s="18" t="n">
        <x:f>'05 Cargo Register'!N162</x:f>
        <x:v>17</x:v>
      </x:c>
      <x:c r="M610" s="18" t="n">
        <x:f>'05 Cargo Register'!O162</x:f>
        <x:v>448.8</x:v>
      </x:c>
      <x:c r="N610" s="18" t="n">
        <x:f>J610*K610</x:f>
        <x:v>1260</x:v>
      </x:c>
      <x:c r="O610" s="18" t="n">
        <x:f>J610*L610</x:f>
        <x:v>85</x:v>
      </x:c>
      <x:c r="P610" s="18" t="n">
        <x:f>J610*M610</x:f>
        <x:v>2244</x:v>
      </x:c>
      <x:c r="Q610" s="22" t="n">
        <x:f>'01 Controls'!$E$23*'02 Cargo Classes'!$M$7</x:f>
        <x:v>0.010000000000000002</x:v>
      </x:c>
      <x:c r="R610" s="22" t="n">
        <x:f>'01 Controls'!$F$23*'02 Cargo Classes'!$N$7</x:f>
        <x:v>0.2</x:v>
      </x:c>
      <x:c r="S610" s="22" t="n">
        <x:f>'01 Controls'!$G$23*'02 Cargo Classes'!$O$7</x:f>
        <x:v>0.72</x:v>
      </x:c>
      <x:c r="T610" s="22" t="n">
        <x:f>'01 Controls'!$H$23*'02 Cargo Classes'!$P$7</x:f>
        <x:v>0.12</x:v>
      </x:c>
      <x:c r="U610" s="22" t="n">
        <x:f>SUM(Q610:T610)</x:f>
        <x:v>1.0499999999999998</x:v>
      </x:c>
      <x:c r="V610" s="18" t="n">
        <x:f>IF(U610=0,0,N610*Q610/U610)</x:f>
        <x:v>12.000000000000005</x:v>
      </x:c>
      <x:c r="W610" s="18" t="n">
        <x:f>IF(U610=0,0,P610*Q610/U610)</x:f>
        <x:v>21.37142857142858</x:v>
      </x:c>
      <x:c r="X610" s="18" t="n">
        <x:f>MAX(V610,W610*'01 Controls'!$E$12)</x:f>
        <x:v>12.000000000000005</x:v>
      </x:c>
      <x:c r="Y610" s="18" t="n">
        <x:f>IF(U610=0,0,N610*R610/U610)</x:f>
        <x:v>240.00000000000003</x:v>
      </x:c>
      <x:c r="Z610" s="18" t="n">
        <x:f>IF(U610=0,0,P610*R610/U610)</x:f>
        <x:v>427.4285714285715</x:v>
      </x:c>
      <x:c r="AA610" s="18" t="n">
        <x:f>MAX(Y610,Z610*'01 Controls'!$E$13)</x:f>
        <x:v>240.00000000000003</x:v>
      </x:c>
      <x:c r="AB610" s="18" t="n">
        <x:f>IF(U610=0,0,N610*S610/U610)</x:f>
        <x:v>864.0000000000001</x:v>
      </x:c>
      <x:c r="AC610" s="18" t="n">
        <x:f>IF(U610=0,0,P610*S610/U610)</x:f>
        <x:v>1538.7428571428572</x:v>
      </x:c>
      <x:c r="AD610" s="18" t="n">
        <x:f>MAX(AB610,AC610*'01 Controls'!$E$14)</x:f>
        <x:v>864.0000000000001</x:v>
      </x:c>
      <x:c r="AE610" s="18" t="n">
        <x:f>IF(U610=0,0,N610*T610/U610)</x:f>
        <x:v>144</x:v>
      </x:c>
      <x:c r="AF610" s="18" t="n">
        <x:f>IF(U610=0,0,P610*T610/U610)</x:f>
        <x:v>256.45714285714286</x:v>
      </x:c>
      <x:c r="AG610" s="18" t="n">
        <x:f>MAX(AE610,AF610*'01 Controls'!$E$15)</x:f>
        <x:v>144</x:v>
      </x:c>
      <x:c r="AH610" s="18" t="n">
        <x:f>SUM(V610,Y610,AB610,AE610)</x:f>
        <x:v>1260.0000000000002</x:v>
      </x:c>
      <x:c r="AI610" s="18" t="n">
        <x:f>N610-AH610</x:f>
        <x:v>-2.2737367544323206e-13</x:v>
      </x:c>
      <x:c r="AJ610" s="18" t="n">
        <x:f>V610*INDEX('07 Mode Capacity'!$P$6:$P$17,MATCH("AIR-"&amp;I610,'07 Mode Capacity'!$C$6:$C$17,0))</x:f>
        <x:v>3.364027899471513</x:v>
      </x:c>
      <x:c r="AK610" s="18" t="n">
        <x:f>Y610*INDEX('07 Mode Capacity'!$P$6:$P$17,MATCH("OCEAN-"&amp;I610,'07 Mode Capacity'!$C$6:$C$17,0))</x:f>
        <x:v>21.032707236682608</x:v>
      </x:c>
      <x:c r="AL610" s="18" t="n">
        <x:f>AB610*INDEX('07 Mode Capacity'!$P$6:$P$17,MATCH("LAND-"&amp;I610,'07 Mode Capacity'!$C$6:$C$17,0))</x:f>
        <x:v>105.44935926056871</x:v>
      </x:c>
      <x:c r="AM610" s="18" t="n">
        <x:f>AE610*INDEX('07 Mode Capacity'!$P$6:$P$17,MATCH("INLAND-"&amp;I610,'07 Mode Capacity'!$C$6:$C$17,0))</x:f>
        <x:v>90.8977490106702</x:v>
      </x:c>
      <x:c r="AN610" s="18" t="n">
        <x:f>SUM(AJ610:AM610)</x:f>
        <x:v>220.74384340739303</x:v>
      </x:c>
      <x:c r="AO610" s="17" t="n">
        <x:f>IF(N610=0,1,AN610/N610)</x:f>
        <x:v>0.175193526513804</x:v>
      </x:c>
      <x:c r="AP610" s="11" t="str">
        <x:f>IF(AO610&gt;='01 Controls'!$E$16,"PASS","FAIL")</x:f>
        <x:v>FAIL</x:v>
      </x:c>
      <x:c r="AQ610" s="11" t="str">
        <x:v>UNQUANTIFIED</x:v>
      </x:c>
      <x:c r="AR610" s="11" t="str">
        <x:v>Position-class planning record; serial item and receiver open</x:v>
      </x:c>
      <x:c r="AS610" s="26"/>
      <x:c r="AT610" s="26"/>
    </x:row>
    <x:row r="611">
      <x:c r="C611" s="11" t="str">
        <x:v>C2-M-POG-COL-12</x:v>
      </x:c>
      <x:c r="D611" s="11" t="str">
        <x:v>C2</x:v>
      </x:c>
      <x:c r="E611" s="11" t="str">
        <x:v>Gulf–Atlantic hurricane</x:v>
      </x:c>
      <x:c r="F611" s="11" t="str">
        <x:v>M-POG</x:v>
      </x:c>
      <x:c r="G611" s="11" t="str">
        <x:v>Port-opening group</x:v>
      </x:c>
      <x:c r="H611" s="11" t="str">
        <x:v>COL-12</x:v>
      </x:c>
      <x:c r="I611" s="19" t="n">
        <x:v>24</x:v>
      </x:c>
      <x:c r="J611" s="21" t="n">
        <x:v>5</x:v>
      </x:c>
      <x:c r="K611" s="18" t="n">
        <x:f>'05 Cargo Register'!K163</x:f>
        <x:v>42</x:v>
      </x:c>
      <x:c r="L611" s="18" t="n">
        <x:f>'05 Cargo Register'!N163</x:f>
        <x:v>5</x:v>
      </x:c>
      <x:c r="M611" s="18" t="n">
        <x:f>'05 Cargo Register'!O163</x:f>
        <x:v>132</x:v>
      </x:c>
      <x:c r="N611" s="18" t="n">
        <x:f>J611*K611</x:f>
        <x:v>210</x:v>
      </x:c>
      <x:c r="O611" s="18" t="n">
        <x:f>J611*L611</x:f>
        <x:v>25</x:v>
      </x:c>
      <x:c r="P611" s="18" t="n">
        <x:f>J611*M611</x:f>
        <x:v>660</x:v>
      </x:c>
      <x:c r="Q611" s="22" t="n">
        <x:f>'01 Controls'!$E$23*'02 Cargo Classes'!$M$8</x:f>
        <x:v>0.1</x:v>
      </x:c>
      <x:c r="R611" s="22" t="n">
        <x:f>'01 Controls'!$F$23*'02 Cargo Classes'!$N$8</x:f>
        <x:v>0.13999999999999999</x:v>
      </x:c>
      <x:c r="S611" s="22" t="n">
        <x:f>'01 Controls'!$G$23*'02 Cargo Classes'!$O$8</x:f>
        <x:v>0.72</x:v>
      </x:c>
      <x:c r="T611" s="22" t="n">
        <x:f>'01 Controls'!$H$23*'02 Cargo Classes'!$P$8</x:f>
        <x:v>0.03</x:v>
      </x:c>
      <x:c r="U611" s="22" t="n">
        <x:f>SUM(Q611:T611)</x:f>
        <x:v>0.99</x:v>
      </x:c>
      <x:c r="V611" s="18" t="n">
        <x:f>IF(U611=0,0,N611*Q611/U611)</x:f>
        <x:v>21.21212121212121</x:v>
      </x:c>
      <x:c r="W611" s="18" t="n">
        <x:f>IF(U611=0,0,P611*Q611/U611)</x:f>
        <x:v>66.66666666666667</x:v>
      </x:c>
      <x:c r="X611" s="18" t="n">
        <x:f>MAX(V611,W611*'01 Controls'!$E$12)</x:f>
        <x:v>21.21212121212121</x:v>
      </x:c>
      <x:c r="Y611" s="18" t="n">
        <x:f>IF(U611=0,0,N611*R611/U611)</x:f>
        <x:v>29.696969696969695</x:v>
      </x:c>
      <x:c r="Z611" s="18" t="n">
        <x:f>IF(U611=0,0,P611*R611/U611)</x:f>
        <x:v>93.33333333333333</x:v>
      </x:c>
      <x:c r="AA611" s="18" t="n">
        <x:f>MAX(Y611,Z611*'01 Controls'!$E$13)</x:f>
        <x:v>29.696969696969695</x:v>
      </x:c>
      <x:c r="AB611" s="18" t="n">
        <x:f>IF(U611=0,0,N611*S611/U611)</x:f>
        <x:v>152.72727272727272</x:v>
      </x:c>
      <x:c r="AC611" s="18" t="n">
        <x:f>IF(U611=0,0,P611*S611/U611)</x:f>
        <x:v>480</x:v>
      </x:c>
      <x:c r="AD611" s="18" t="n">
        <x:f>MAX(AB611,AC611*'01 Controls'!$E$14)</x:f>
        <x:v>152.72727272727272</x:v>
      </x:c>
      <x:c r="AE611" s="18" t="n">
        <x:f>IF(U611=0,0,N611*T611/U611)</x:f>
        <x:v>6.363636363636363</x:v>
      </x:c>
      <x:c r="AF611" s="18" t="n">
        <x:f>IF(U611=0,0,P611*T611/U611)</x:f>
        <x:v>20</x:v>
      </x:c>
      <x:c r="AG611" s="18" t="n">
        <x:f>MAX(AE611,AF611*'01 Controls'!$E$15)</x:f>
        <x:v>6.363636363636363</x:v>
      </x:c>
      <x:c r="AH611" s="18" t="n">
        <x:f>SUM(V611,Y611,AB611,AE611)</x:f>
        <x:v>210</x:v>
      </x:c>
      <x:c r="AI611" s="18" t="n">
        <x:f>N611-AH611</x:f>
        <x:v>0</x:v>
      </x:c>
      <x:c r="AJ611" s="18" t="n">
        <x:f>V611*INDEX('07 Mode Capacity'!$P$6:$P$17,MATCH("AIR-"&amp;I611,'07 Mode Capacity'!$C$6:$C$17,0))</x:f>
        <x:v>4.304237802642686</x:v>
      </x:c>
      <x:c r="AK611" s="18" t="n">
        <x:f>Y611*INDEX('07 Mode Capacity'!$P$6:$P$17,MATCH("OCEAN-"&amp;I611,'07 Mode Capacity'!$C$6:$C$17,0))</x:f>
        <x:v>4.457189942408365</x:v>
      </x:c>
      <x:c r="AL611" s="18" t="n">
        <x:f>AB611*INDEX('07 Mode Capacity'!$P$6:$P$17,MATCH("LAND-"&amp;I611,'07 Mode Capacity'!$C$6:$C$17,0))</x:f>
        <x:v>58.41832297629334</x:v>
      </x:c>
      <x:c r="AM611" s="18" t="n">
        <x:f>AE611*INDEX('07 Mode Capacity'!$P$6:$P$17,MATCH("INLAND-"&amp;I611,'07 Mode Capacity'!$C$6:$C$17,0))</x:f>
        <x:v>6.363636363636363</x:v>
      </x:c>
      <x:c r="AN611" s="18" t="n">
        <x:f>SUM(AJ611:AM611)</x:f>
        <x:v>73.54338708498075</x:v>
      </x:c>
      <x:c r="AO611" s="17" t="n">
        <x:f>IF(N611=0,1,AN611/N611)</x:f>
        <x:v>0.350206605166575</x:v>
      </x:c>
      <x:c r="AP611" s="11" t="str">
        <x:f>IF(AO611&gt;='01 Controls'!$E$16,"PASS","FAIL")</x:f>
        <x:v>FAIL</x:v>
      </x:c>
      <x:c r="AQ611" s="11" t="str">
        <x:v>UNQUANTIFIED</x:v>
      </x:c>
      <x:c r="AR611" s="11" t="str">
        <x:v>Position-class planning record; serial item and receiver open</x:v>
      </x:c>
      <x:c r="AS611" s="26"/>
      <x:c r="AT611" s="26"/>
    </x:row>
    <x:row r="612">
      <x:c r="C612" s="11" t="str">
        <x:v>C2-M-POG-BAT-22</x:v>
      </x:c>
      <x:c r="D612" s="11" t="str">
        <x:v>C2</x:v>
      </x:c>
      <x:c r="E612" s="11" t="str">
        <x:v>Gulf–Atlantic hurricane</x:v>
      </x:c>
      <x:c r="F612" s="11" t="str">
        <x:v>M-POG</x:v>
      </x:c>
      <x:c r="G612" s="11" t="str">
        <x:v>Port-opening group</x:v>
      </x:c>
      <x:c r="H612" s="11" t="str">
        <x:v>BAT-22</x:v>
      </x:c>
      <x:c r="I612" s="19" t="n">
        <x:v>48</x:v>
      </x:c>
      <x:c r="J612" s="21" t="n">
        <x:v>5</x:v>
      </x:c>
      <x:c r="K612" s="18" t="n">
        <x:f>'05 Cargo Register'!K164</x:f>
        <x:v>168</x:v>
      </x:c>
      <x:c r="L612" s="18" t="n">
        <x:f>'05 Cargo Register'!N164</x:f>
        <x:v>10</x:v>
      </x:c>
      <x:c r="M612" s="18" t="n">
        <x:f>'05 Cargo Register'!O164</x:f>
        <x:v>264</x:v>
      </x:c>
      <x:c r="N612" s="18" t="n">
        <x:f>J612*K612</x:f>
        <x:v>840</x:v>
      </x:c>
      <x:c r="O612" s="18" t="n">
        <x:f>J612*L612</x:f>
        <x:v>50</x:v>
      </x:c>
      <x:c r="P612" s="18" t="n">
        <x:f>J612*M612</x:f>
        <x:v>1320</x:v>
      </x:c>
      <x:c r="Q612" s="22" t="n">
        <x:f>'01 Controls'!$E$23*'02 Cargo Classes'!$M$9</x:f>
        <x:v>0</x:v>
      </x:c>
      <x:c r="R612" s="22" t="n">
        <x:f>'01 Controls'!$F$23*'02 Cargo Classes'!$N$9</x:f>
        <x:v>0.2</x:v>
      </x:c>
      <x:c r="S612" s="22" t="n">
        <x:f>'01 Controls'!$G$23*'02 Cargo Classes'!$O$9</x:f>
        <x:v>0.6</x:v>
      </x:c>
      <x:c r="T612" s="22" t="n">
        <x:f>'01 Controls'!$H$23*'02 Cargo Classes'!$P$9</x:f>
        <x:v>0.075</x:v>
      </x:c>
      <x:c r="U612" s="22" t="n">
        <x:f>SUM(Q612:T612)</x:f>
        <x:v>0.875</x:v>
      </x:c>
      <x:c r="V612" s="18" t="n">
        <x:f>IF(U612=0,0,N612*Q612/U612)</x:f>
        <x:v>0</x:v>
      </x:c>
      <x:c r="W612" s="18" t="n">
        <x:f>IF(U612=0,0,P612*Q612/U612)</x:f>
        <x:v>0</x:v>
      </x:c>
      <x:c r="X612" s="18" t="n">
        <x:f>MAX(V612,W612*'01 Controls'!$E$12)</x:f>
        <x:v>0</x:v>
      </x:c>
      <x:c r="Y612" s="18" t="n">
        <x:f>IF(U612=0,0,N612*R612/U612)</x:f>
        <x:v>192</x:v>
      </x:c>
      <x:c r="Z612" s="18" t="n">
        <x:f>IF(U612=0,0,P612*R612/U612)</x:f>
        <x:v>301.7142857142857</x:v>
      </x:c>
      <x:c r="AA612" s="18" t="n">
        <x:f>MAX(Y612,Z612*'01 Controls'!$E$13)</x:f>
        <x:v>192</x:v>
      </x:c>
      <x:c r="AB612" s="18" t="n">
        <x:f>IF(U612=0,0,N612*S612/U612)</x:f>
        <x:v>576</x:v>
      </x:c>
      <x:c r="AC612" s="18" t="n">
        <x:f>IF(U612=0,0,P612*S612/U612)</x:f>
        <x:v>905.1428571428571</x:v>
      </x:c>
      <x:c r="AD612" s="18" t="n">
        <x:f>MAX(AB612,AC612*'01 Controls'!$E$14)</x:f>
        <x:v>576</x:v>
      </x:c>
      <x:c r="AE612" s="18" t="n">
        <x:f>IF(U612=0,0,N612*T612/U612)</x:f>
        <x:v>72</x:v>
      </x:c>
      <x:c r="AF612" s="18" t="n">
        <x:f>IF(U612=0,0,P612*T612/U612)</x:f>
        <x:v>113.14285714285714</x:v>
      </x:c>
      <x:c r="AG612" s="18" t="n">
        <x:f>MAX(AE612,AF612*'01 Controls'!$E$15)</x:f>
        <x:v>72</x:v>
      </x:c>
      <x:c r="AH612" s="18" t="n">
        <x:f>SUM(V612,Y612,AB612,AE612)</x:f>
        <x:v>840</x:v>
      </x:c>
      <x:c r="AI612" s="18" t="n">
        <x:f>N612-AH612</x:f>
        <x:v>0</x:v>
      </x:c>
      <x:c r="AJ612" s="18" t="n">
        <x:f>V612*INDEX('07 Mode Capacity'!$P$6:$P$17,MATCH("AIR-"&amp;I612,'07 Mode Capacity'!$C$6:$C$17,0))</x:f>
        <x:v>0</x:v>
      </x:c>
      <x:c r="AK612" s="18" t="n">
        <x:f>Y612*INDEX('07 Mode Capacity'!$P$6:$P$17,MATCH("OCEAN-"&amp;I612,'07 Mode Capacity'!$C$6:$C$17,0))</x:f>
        <x:v>16.826165789346085</x:v>
      </x:c>
      <x:c r="AL612" s="18" t="n">
        <x:f>AB612*INDEX('07 Mode Capacity'!$P$6:$P$17,MATCH("LAND-"&amp;I612,'07 Mode Capacity'!$C$6:$C$17,0))</x:f>
        <x:v>70.29957284037913</x:v>
      </x:c>
      <x:c r="AM612" s="18" t="n">
        <x:f>AE612*INDEX('07 Mode Capacity'!$P$6:$P$17,MATCH("INLAND-"&amp;I612,'07 Mode Capacity'!$C$6:$C$17,0))</x:f>
        <x:v>45.4488745053351</x:v>
      </x:c>
      <x:c r="AN612" s="18" t="n">
        <x:f>SUM(AJ612:AM612)</x:f>
        <x:v>132.5746131350603</x:v>
      </x:c>
      <x:c r="AO612" s="17" t="n">
        <x:f>IF(N612=0,1,AN612/N612)</x:f>
        <x:v>0.15782692039888133</x:v>
      </x:c>
      <x:c r="AP612" s="11" t="str">
        <x:f>IF(AO612&gt;='01 Controls'!$E$16,"PASS","FAIL")</x:f>
        <x:v>FAIL</x:v>
      </x:c>
      <x:c r="AQ612" s="11" t="str">
        <x:v>UNQUANTIFIED</x:v>
      </x:c>
      <x:c r="AR612" s="11" t="str">
        <x:v>Position-class planning record; serial item and receiver open</x:v>
      </x:c>
      <x:c r="AS612" s="26"/>
      <x:c r="AT612" s="26"/>
    </x:row>
    <x:row r="613">
      <x:c r="C613" s="11" t="str">
        <x:v>C2-M-POG-TNK-20</x:v>
      </x:c>
      <x:c r="D613" s="11" t="str">
        <x:v>C2</x:v>
      </x:c>
      <x:c r="E613" s="11" t="str">
        <x:v>Gulf–Atlantic hurricane</x:v>
      </x:c>
      <x:c r="F613" s="11" t="str">
        <x:v>M-POG</x:v>
      </x:c>
      <x:c r="G613" s="11" t="str">
        <x:v>Port-opening group</x:v>
      </x:c>
      <x:c r="H613" s="11" t="str">
        <x:v>TNK-20</x:v>
      </x:c>
      <x:c r="I613" s="19" t="n">
        <x:v>48</x:v>
      </x:c>
      <x:c r="J613" s="21" t="n">
        <x:v>5</x:v>
      </x:c>
      <x:c r="K613" s="18" t="n">
        <x:f>'05 Cargo Register'!K165</x:f>
        <x:v>252</x:v>
      </x:c>
      <x:c r="L613" s="18" t="n">
        <x:f>'05 Cargo Register'!N165</x:f>
        <x:v>15</x:v>
      </x:c>
      <x:c r="M613" s="18" t="n">
        <x:f>'05 Cargo Register'!O165</x:f>
        <x:v>318.75</x:v>
      </x:c>
      <x:c r="N613" s="18" t="n">
        <x:f>J613*K613</x:f>
        <x:v>1260</x:v>
      </x:c>
      <x:c r="O613" s="18" t="n">
        <x:f>J613*L613</x:f>
        <x:v>75</x:v>
      </x:c>
      <x:c r="P613" s="18" t="n">
        <x:f>J613*M613</x:f>
        <x:v>1593.75</x:v>
      </x:c>
      <x:c r="Q613" s="22" t="n">
        <x:f>'01 Controls'!$E$23*'02 Cargo Classes'!$M$10</x:f>
        <x:v>0</x:v>
      </x:c>
      <x:c r="R613" s="22" t="n">
        <x:f>'01 Controls'!$F$23*'02 Cargo Classes'!$N$10</x:f>
        <x:v>0.24</x:v>
      </x:c>
      <x:c r="S613" s="22" t="n">
        <x:f>'01 Controls'!$G$23*'02 Cargo Classes'!$O$10</x:f>
        <x:v>0.6</x:v>
      </x:c>
      <x:c r="T613" s="22" t="n">
        <x:f>'01 Controls'!$H$23*'02 Cargo Classes'!$P$10</x:f>
        <x:v>0.15</x:v>
      </x:c>
      <x:c r="U613" s="22" t="n">
        <x:f>SUM(Q613:T613)</x:f>
        <x:v>0.99</x:v>
      </x:c>
      <x:c r="V613" s="18" t="n">
        <x:f>IF(U613=0,0,N613*Q613/U613)</x:f>
        <x:v>0</x:v>
      </x:c>
      <x:c r="W613" s="18" t="n">
        <x:f>IF(U613=0,0,P613*Q613/U613)</x:f>
        <x:v>0</x:v>
      </x:c>
      <x:c r="X613" s="18" t="n">
        <x:f>MAX(V613,W613*'01 Controls'!$E$12)</x:f>
        <x:v>0</x:v>
      </x:c>
      <x:c r="Y613" s="18" t="n">
        <x:f>IF(U613=0,0,N613*R613/U613)</x:f>
        <x:v>305.45454545454544</x:v>
      </x:c>
      <x:c r="Z613" s="18" t="n">
        <x:f>IF(U613=0,0,P613*R613/U613)</x:f>
        <x:v>386.3636363636364</x:v>
      </x:c>
      <x:c r="AA613" s="18" t="n">
        <x:f>MAX(Y613,Z613*'01 Controls'!$E$13)</x:f>
        <x:v>305.45454545454544</x:v>
      </x:c>
      <x:c r="AB613" s="18" t="n">
        <x:f>IF(U613=0,0,N613*S613/U613)</x:f>
        <x:v>763.6363636363636</x:v>
      </x:c>
      <x:c r="AC613" s="18" t="n">
        <x:f>IF(U613=0,0,P613*S613/U613)</x:f>
        <x:v>965.9090909090909</x:v>
      </x:c>
      <x:c r="AD613" s="18" t="n">
        <x:f>MAX(AB613,AC613*'01 Controls'!$E$14)</x:f>
        <x:v>763.6363636363636</x:v>
      </x:c>
      <x:c r="AE613" s="18" t="n">
        <x:f>IF(U613=0,0,N613*T613/U613)</x:f>
        <x:v>190.9090909090909</x:v>
      </x:c>
      <x:c r="AF613" s="18" t="n">
        <x:f>IF(U613=0,0,P613*T613/U613)</x:f>
        <x:v>241.47727272727272</x:v>
      </x:c>
      <x:c r="AG613" s="18" t="n">
        <x:f>MAX(AE613,AF613*'01 Controls'!$E$15)</x:f>
        <x:v>190.9090909090909</x:v>
      </x:c>
      <x:c r="AH613" s="18" t="n">
        <x:f>SUM(V613,Y613,AB613,AE613)</x:f>
        <x:v>1260</x:v>
      </x:c>
      <x:c r="AI613" s="18" t="n">
        <x:f>N613-AH613</x:f>
        <x:v>0</x:v>
      </x:c>
      <x:c r="AJ613" s="18" t="n">
        <x:f>V613*INDEX('07 Mode Capacity'!$P$6:$P$17,MATCH("AIR-"&amp;I613,'07 Mode Capacity'!$C$6:$C$17,0))</x:f>
        <x:v>0</x:v>
      </x:c>
      <x:c r="AK613" s="18" t="n">
        <x:f>Y613*INDEX('07 Mode Capacity'!$P$6:$P$17,MATCH("OCEAN-"&amp;I613,'07 Mode Capacity'!$C$6:$C$17,0))</x:f>
        <x:v>26.768900119414226</x:v>
      </x:c>
      <x:c r="AL613" s="18" t="n">
        <x:f>AB613*INDEX('07 Mode Capacity'!$P$6:$P$17,MATCH("LAND-"&amp;I613,'07 Mode Capacity'!$C$6:$C$17,0))</x:f>
        <x:v>93.20019126565415</x:v>
      </x:c>
      <x:c r="AM613" s="18" t="n">
        <x:f>AE613*INDEX('07 Mode Capacity'!$P$6:$P$17,MATCH("INLAND-"&amp;I613,'07 Mode Capacity'!$C$6:$C$17,0))</x:f>
        <x:v>120.5083793702067</x:v>
      </x:c>
      <x:c r="AN613" s="18" t="n">
        <x:f>SUM(AJ613:AM613)</x:f>
        <x:v>240.47747075527508</x:v>
      </x:c>
      <x:c r="AO613" s="17" t="n">
        <x:f>IF(N613=0,1,AN613/N613)</x:f>
        <x:v>0.1908551355200596</x:v>
      </x:c>
      <x:c r="AP613" s="11" t="str">
        <x:f>IF(AO613&gt;='01 Controls'!$E$16,"PASS","FAIL")</x:f>
        <x:v>FAIL</x:v>
      </x:c>
      <x:c r="AQ613" s="11" t="str">
        <x:v>UNQUANTIFIED</x:v>
      </x:c>
      <x:c r="AR613" s="11" t="str">
        <x:v>Position-class planning record; serial item and receiver open</x:v>
      </x:c>
      <x:c r="AS613" s="26"/>
      <x:c r="AT613" s="26"/>
    </x:row>
    <x:row r="614">
      <x:c r="C614" s="11" t="str">
        <x:v>C2-M-POG-FLR-24</x:v>
      </x:c>
      <x:c r="D614" s="11" t="str">
        <x:v>C2</x:v>
      </x:c>
      <x:c r="E614" s="11" t="str">
        <x:v>Gulf–Atlantic hurricane</x:v>
      </x:c>
      <x:c r="F614" s="11" t="str">
        <x:v>M-POG</x:v>
      </x:c>
      <x:c r="G614" s="11" t="str">
        <x:v>Port-opening group</x:v>
      </x:c>
      <x:c r="H614" s="11" t="str">
        <x:v>FLR-24</x:v>
      </x:c>
      <x:c r="I614" s="19" t="n">
        <x:v>48</x:v>
      </x:c>
      <x:c r="J614" s="21" t="n">
        <x:v>5</x:v>
      </x:c>
      <x:c r="K614" s="18" t="n">
        <x:f>'05 Cargo Register'!K166</x:f>
        <x:v>315</x:v>
      </x:c>
      <x:c r="L614" s="18" t="n">
        <x:f>'05 Cargo Register'!N166</x:f>
        <x:v>16</x:v>
      </x:c>
      <x:c r="M614" s="18" t="n">
        <x:f>'05 Cargo Register'!O166</x:f>
        <x:v>512</x:v>
      </x:c>
      <x:c r="N614" s="18" t="n">
        <x:f>J614*K614</x:f>
        <x:v>1575</x:v>
      </x:c>
      <x:c r="O614" s="18" t="n">
        <x:f>J614*L614</x:f>
        <x:v>80</x:v>
      </x:c>
      <x:c r="P614" s="18" t="n">
        <x:f>J614*M614</x:f>
        <x:v>2560</x:v>
      </x:c>
      <x:c r="Q614" s="22" t="n">
        <x:f>'01 Controls'!$E$23*'02 Cargo Classes'!$M$11</x:f>
        <x:v>0</x:v>
      </x:c>
      <x:c r="R614" s="22" t="n">
        <x:f>'01 Controls'!$F$23*'02 Cargo Classes'!$N$11</x:f>
        <x:v>0.24</x:v>
      </x:c>
      <x:c r="S614" s="22" t="n">
        <x:f>'01 Controls'!$G$23*'02 Cargo Classes'!$O$11</x:f>
        <x:v>0.6</x:v>
      </x:c>
      <x:c r="T614" s="22" t="n">
        <x:f>'01 Controls'!$H$23*'02 Cargo Classes'!$P$11</x:f>
        <x:v>0.12</x:v>
      </x:c>
      <x:c r="U614" s="22" t="n">
        <x:f>SUM(Q614:T614)</x:f>
        <x:v>0.96</x:v>
      </x:c>
      <x:c r="V614" s="18" t="n">
        <x:f>IF(U614=0,0,N614*Q614/U614)</x:f>
        <x:v>0</x:v>
      </x:c>
      <x:c r="W614" s="18" t="n">
        <x:f>IF(U614=0,0,P614*Q614/U614)</x:f>
        <x:v>0</x:v>
      </x:c>
      <x:c r="X614" s="18" t="n">
        <x:f>MAX(V614,W614*'01 Controls'!$E$12)</x:f>
        <x:v>0</x:v>
      </x:c>
      <x:c r="Y614" s="18" t="n">
        <x:f>IF(U614=0,0,N614*R614/U614)</x:f>
        <x:v>393.75</x:v>
      </x:c>
      <x:c r="Z614" s="18" t="n">
        <x:f>IF(U614=0,0,P614*R614/U614)</x:f>
        <x:v>640</x:v>
      </x:c>
      <x:c r="AA614" s="18" t="n">
        <x:f>MAX(Y614,Z614*'01 Controls'!$E$13)</x:f>
        <x:v>393.75</x:v>
      </x:c>
      <x:c r="AB614" s="18" t="n">
        <x:f>IF(U614=0,0,N614*S614/U614)</x:f>
        <x:v>984.375</x:v>
      </x:c>
      <x:c r="AC614" s="18" t="n">
        <x:f>IF(U614=0,0,P614*S614/U614)</x:f>
        <x:v>1600</x:v>
      </x:c>
      <x:c r="AD614" s="18" t="n">
        <x:f>MAX(AB614,AC614*'01 Controls'!$E$14)</x:f>
        <x:v>984.375</x:v>
      </x:c>
      <x:c r="AE614" s="18" t="n">
        <x:f>IF(U614=0,0,N614*T614/U614)</x:f>
        <x:v>196.875</x:v>
      </x:c>
      <x:c r="AF614" s="18" t="n">
        <x:f>IF(U614=0,0,P614*T614/U614)</x:f>
        <x:v>320</x:v>
      </x:c>
      <x:c r="AG614" s="18" t="n">
        <x:f>MAX(AE614,AF614*'01 Controls'!$E$15)</x:f>
        <x:v>196.875</x:v>
      </x:c>
      <x:c r="AH614" s="18" t="n">
        <x:f>SUM(V614,Y614,AB614,AE614)</x:f>
        <x:v>1575</x:v>
      </x:c>
      <x:c r="AI614" s="18" t="n">
        <x:f>N614-AH614</x:f>
        <x:v>0</x:v>
      </x:c>
      <x:c r="AJ614" s="18" t="n">
        <x:f>V614*INDEX('07 Mode Capacity'!$P$6:$P$17,MATCH("AIR-"&amp;I614,'07 Mode Capacity'!$C$6:$C$17,0))</x:f>
        <x:v>0</x:v>
      </x:c>
      <x:c r="AK614" s="18" t="n">
        <x:f>Y614*INDEX('07 Mode Capacity'!$P$6:$P$17,MATCH("OCEAN-"&amp;I614,'07 Mode Capacity'!$C$6:$C$17,0))</x:f>
        <x:v>34.5067853101824</x:v>
      </x:c>
      <x:c r="AL614" s="18" t="n">
        <x:f>AB614*INDEX('07 Mode Capacity'!$P$6:$P$17,MATCH("LAND-"&amp;I614,'07 Mode Capacity'!$C$6:$C$17,0))</x:f>
        <x:v>120.1408715533823</x:v>
      </x:c>
      <x:c r="AM614" s="18" t="n">
        <x:f>AE614*INDEX('07 Mode Capacity'!$P$6:$P$17,MATCH("INLAND-"&amp;I614,'07 Mode Capacity'!$C$6:$C$17,0))</x:f>
        <x:v>124.27426622552566</x:v>
      </x:c>
      <x:c r="AN614" s="18" t="n">
        <x:f>SUM(AJ614:AM614)</x:f>
        <x:v>278.92192308909034</x:v>
      </x:c>
      <x:c r="AO614" s="17" t="n">
        <x:f>IF(N614=0,1,AN614/N614)</x:f>
        <x:v>0.17709328450100975</x:v>
      </x:c>
      <x:c r="AP614" s="11" t="str">
        <x:f>IF(AO614&gt;='01 Controls'!$E$16,"PASS","FAIL")</x:f>
        <x:v>FAIL</x:v>
      </x:c>
      <x:c r="AQ614" s="11" t="str">
        <x:v>UNQUANTIFIED</x:v>
      </x:c>
      <x:c r="AR614" s="11" t="str">
        <x:v>Position-class planning record; serial item and receiver open</x:v>
      </x:c>
      <x:c r="AS614" s="26"/>
      <x:c r="AT614" s="26"/>
    </x:row>
    <x:row r="615">
      <x:c r="C615" s="11" t="str">
        <x:v>C2-M-POG-ROL-30</x:v>
      </x:c>
      <x:c r="D615" s="11" t="str">
        <x:v>C2</x:v>
      </x:c>
      <x:c r="E615" s="11" t="str">
        <x:v>Gulf–Atlantic hurricane</x:v>
      </x:c>
      <x:c r="F615" s="11" t="str">
        <x:v>M-POG</x:v>
      </x:c>
      <x:c r="G615" s="11" t="str">
        <x:v>Port-opening group</x:v>
      </x:c>
      <x:c r="H615" s="11" t="str">
        <x:v>ROL-30</x:v>
      </x:c>
      <x:c r="I615" s="19" t="n">
        <x:v>48</x:v>
      </x:c>
      <x:c r="J615" s="21" t="n">
        <x:v>5</x:v>
      </x:c>
      <x:c r="K615" s="18" t="n">
        <x:f>'05 Cargo Register'!K167</x:f>
        <x:v>315</x:v>
      </x:c>
      <x:c r="L615" s="18" t="n">
        <x:f>'05 Cargo Register'!N167</x:f>
        <x:v>14</x:v>
      </x:c>
      <x:c r="M615" s="18" t="n">
        <x:f>'05 Cargo Register'!O167</x:f>
        <x:v>892.5</x:v>
      </x:c>
      <x:c r="N615" s="18" t="n">
        <x:f>J615*K615</x:f>
        <x:v>1575</x:v>
      </x:c>
      <x:c r="O615" s="18" t="n">
        <x:f>J615*L615</x:f>
        <x:v>70</x:v>
      </x:c>
      <x:c r="P615" s="18" t="n">
        <x:f>J615*M615</x:f>
        <x:v>4462.5</x:v>
      </x:c>
      <x:c r="Q615" s="22" t="n">
        <x:f>'01 Controls'!$E$23*'02 Cargo Classes'!$M$12</x:f>
        <x:v>0</x:v>
      </x:c>
      <x:c r="R615" s="22" t="n">
        <x:f>'01 Controls'!$F$23*'02 Cargo Classes'!$N$12</x:f>
        <x:v>0.2</x:v>
      </x:c>
      <x:c r="S615" s="22" t="n">
        <x:f>'01 Controls'!$G$23*'02 Cargo Classes'!$O$12</x:f>
        <x:v>0.8999999999999999</x:v>
      </x:c>
      <x:c r="T615" s="22" t="n">
        <x:f>'01 Controls'!$H$23*'02 Cargo Classes'!$P$12</x:f>
        <x:v>0.09</x:v>
      </x:c>
      <x:c r="U615" s="22" t="n">
        <x:f>SUM(Q615:T615)</x:f>
        <x:v>1.19</x:v>
      </x:c>
      <x:c r="V615" s="18" t="n">
        <x:f>IF(U615=0,0,N615*Q615/U615)</x:f>
        <x:v>0</x:v>
      </x:c>
      <x:c r="W615" s="18" t="n">
        <x:f>IF(U615=0,0,P615*Q615/U615)</x:f>
        <x:v>0</x:v>
      </x:c>
      <x:c r="X615" s="18" t="n">
        <x:f>MAX(V615,W615*'01 Controls'!$E$12)</x:f>
        <x:v>0</x:v>
      </x:c>
      <x:c r="Y615" s="18" t="n">
        <x:f>IF(U615=0,0,N615*R615/U615)</x:f>
        <x:v>264.7058823529412</x:v>
      </x:c>
      <x:c r="Z615" s="18" t="n">
        <x:f>IF(U615=0,0,P615*R615/U615)</x:f>
        <x:v>750</x:v>
      </x:c>
      <x:c r="AA615" s="18" t="n">
        <x:f>MAX(Y615,Z615*'01 Controls'!$E$13)</x:f>
        <x:v>264.7058823529412</x:v>
      </x:c>
      <x:c r="AB615" s="18" t="n">
        <x:f>IF(U615=0,0,N615*S615/U615)</x:f>
        <x:v>1191.1764705882351</x:v>
      </x:c>
      <x:c r="AC615" s="18" t="n">
        <x:f>IF(U615=0,0,P615*S615/U615)</x:f>
        <x:v>3374.9999999999995</x:v>
      </x:c>
      <x:c r="AD615" s="18" t="n">
        <x:f>MAX(AB615,AC615*'01 Controls'!$E$14)</x:f>
        <x:v>1191.1764705882351</x:v>
      </x:c>
      <x:c r="AE615" s="18" t="n">
        <x:f>IF(U615=0,0,N615*T615/U615)</x:f>
        <x:v>119.11764705882354</x:v>
      </x:c>
      <x:c r="AF615" s="18" t="n">
        <x:f>IF(U615=0,0,P615*T615/U615)</x:f>
        <x:v>337.5</x:v>
      </x:c>
      <x:c r="AG615" s="18" t="n">
        <x:f>MAX(AE615,AF615*'01 Controls'!$E$15)</x:f>
        <x:v>119.11764705882354</x:v>
      </x:c>
      <x:c r="AH615" s="18" t="n">
        <x:f>SUM(V615,Y615,AB615,AE615)</x:f>
        <x:v>1575</x:v>
      </x:c>
      <x:c r="AI615" s="18" t="n">
        <x:f>N615-AH615</x:f>
        <x:v>0</x:v>
      </x:c>
      <x:c r="AJ615" s="18" t="n">
        <x:f>V615*INDEX('07 Mode Capacity'!$P$6:$P$17,MATCH("AIR-"&amp;I615,'07 Mode Capacity'!$C$6:$C$17,0))</x:f>
        <x:v>0</x:v>
      </x:c>
      <x:c r="AK615" s="18" t="n">
        <x:f>Y615*INDEX('07 Mode Capacity'!$P$6:$P$17,MATCH("OCEAN-"&amp;I615,'07 Mode Capacity'!$C$6:$C$17,0))</x:f>
        <x:v>23.19783886398817</x:v>
      </x:c>
      <x:c r="AL615" s="18" t="n">
        <x:f>AB615*INDEX('07 Mode Capacity'!$P$6:$P$17,MATCH("LAND-"&amp;I615,'07 Mode Capacity'!$C$6:$C$17,0))</x:f>
        <x:v>145.38055045115166</x:v>
      </x:c>
      <x:c r="AM615" s="18" t="n">
        <x:f>AE615*INDEX('07 Mode Capacity'!$P$6:$P$17,MATCH("INLAND-"&amp;I615,'07 Mode Capacity'!$C$6:$C$17,0))</x:f>
        <x:v>75.19115267426763</x:v>
      </x:c>
      <x:c r="AN615" s="18" t="n">
        <x:f>SUM(AJ615:AM615)</x:f>
        <x:v>243.76954198940746</x:v>
      </x:c>
      <x:c r="AO615" s="17" t="n">
        <x:f>IF(N615=0,1,AN615/N615)</x:f>
        <x:v>0.15477431237422695</x:v>
      </x:c>
      <x:c r="AP615" s="11" t="str">
        <x:f>IF(AO615&gt;='01 Controls'!$E$16,"PASS","FAIL")</x:f>
        <x:v>FAIL</x:v>
      </x:c>
      <x:c r="AQ615" s="11" t="str">
        <x:v>UNQUANTIFIED</x:v>
      </x:c>
      <x:c r="AR615" s="11" t="str">
        <x:v>Position-class planning record; serial item and receiver open</x:v>
      </x:c>
      <x:c r="AS615" s="26"/>
      <x:c r="AT615" s="26"/>
    </x:row>
    <x:row r="616">
      <x:c r="C616" s="11" t="str">
        <x:v>C2-M-POG-LIN-18</x:v>
      </x:c>
      <x:c r="D616" s="11" t="str">
        <x:v>C2</x:v>
      </x:c>
      <x:c r="E616" s="11" t="str">
        <x:v>Gulf–Atlantic hurricane</x:v>
      </x:c>
      <x:c r="F616" s="11" t="str">
        <x:v>M-POG</x:v>
      </x:c>
      <x:c r="G616" s="11" t="str">
        <x:v>Port-opening group</x:v>
      </x:c>
      <x:c r="H616" s="11" t="str">
        <x:v>LIN-18</x:v>
      </x:c>
      <x:c r="I616" s="19" t="n">
        <x:v>72</x:v>
      </x:c>
      <x:c r="J616" s="21" t="n">
        <x:v>5</x:v>
      </x:c>
      <x:c r="K616" s="18" t="n">
        <x:f>'05 Cargo Register'!K168</x:f>
        <x:v>168</x:v>
      </x:c>
      <x:c r="L616" s="18" t="n">
        <x:f>'05 Cargo Register'!N168</x:f>
        <x:v>12</x:v>
      </x:c>
      <x:c r="M616" s="18" t="n">
        <x:f>'05 Cargo Register'!O168</x:f>
        <x:v>528</x:v>
      </x:c>
      <x:c r="N616" s="18" t="n">
        <x:f>J616*K616</x:f>
        <x:v>840</x:v>
      </x:c>
      <x:c r="O616" s="18" t="n">
        <x:f>J616*L616</x:f>
        <x:v>60</x:v>
      </x:c>
      <x:c r="P616" s="18" t="n">
        <x:f>J616*M616</x:f>
        <x:v>2640</x:v>
      </x:c>
      <x:c r="Q616" s="22" t="n">
        <x:f>'01 Controls'!$E$23*'02 Cargo Classes'!$M$13</x:f>
        <x:v>0</x:v>
      </x:c>
      <x:c r="R616" s="22" t="n">
        <x:f>'01 Controls'!$F$23*'02 Cargo Classes'!$N$13</x:f>
        <x:v>0.24</x:v>
      </x:c>
      <x:c r="S616" s="22" t="n">
        <x:f>'01 Controls'!$G$23*'02 Cargo Classes'!$O$13</x:f>
        <x:v>0.6</x:v>
      </x:c>
      <x:c r="T616" s="22" t="n">
        <x:f>'01 Controls'!$H$23*'02 Cargo Classes'!$P$13</x:f>
        <x:v>0.15</x:v>
      </x:c>
      <x:c r="U616" s="22" t="n">
        <x:f>SUM(Q616:T616)</x:f>
        <x:v>0.99</x:v>
      </x:c>
      <x:c r="V616" s="18" t="n">
        <x:f>IF(U616=0,0,N616*Q616/U616)</x:f>
        <x:v>0</x:v>
      </x:c>
      <x:c r="W616" s="18" t="n">
        <x:f>IF(U616=0,0,P616*Q616/U616)</x:f>
        <x:v>0</x:v>
      </x:c>
      <x:c r="X616" s="18" t="n">
        <x:f>MAX(V616,W616*'01 Controls'!$E$12)</x:f>
        <x:v>0</x:v>
      </x:c>
      <x:c r="Y616" s="18" t="n">
        <x:f>IF(U616=0,0,N616*R616/U616)</x:f>
        <x:v>203.63636363636363</x:v>
      </x:c>
      <x:c r="Z616" s="18" t="n">
        <x:f>IF(U616=0,0,P616*R616/U616)</x:f>
        <x:v>640</x:v>
      </x:c>
      <x:c r="AA616" s="18" t="n">
        <x:f>MAX(Y616,Z616*'01 Controls'!$E$13)</x:f>
        <x:v>203.63636363636363</x:v>
      </x:c>
      <x:c r="AB616" s="18" t="n">
        <x:f>IF(U616=0,0,N616*S616/U616)</x:f>
        <x:v>509.0909090909091</x:v>
      </x:c>
      <x:c r="AC616" s="18" t="n">
        <x:f>IF(U616=0,0,P616*S616/U616)</x:f>
        <x:v>1600</x:v>
      </x:c>
      <x:c r="AD616" s="18" t="n">
        <x:f>MAX(AB616,AC616*'01 Controls'!$E$14)</x:f>
        <x:v>509.0909090909091</x:v>
      </x:c>
      <x:c r="AE616" s="18" t="n">
        <x:f>IF(U616=0,0,N616*T616/U616)</x:f>
        <x:v>127.27272727272728</x:v>
      </x:c>
      <x:c r="AF616" s="18" t="n">
        <x:f>IF(U616=0,0,P616*T616/U616)</x:f>
        <x:v>400</x:v>
      </x:c>
      <x:c r="AG616" s="18" t="n">
        <x:f>MAX(AE616,AF616*'01 Controls'!$E$15)</x:f>
        <x:v>127.27272727272728</x:v>
      </x:c>
      <x:c r="AH616" s="18" t="n">
        <x:f>SUM(V616,Y616,AB616,AE616)</x:f>
        <x:v>840</x:v>
      </x:c>
      <x:c r="AI616" s="18" t="n">
        <x:f>N616-AH616</x:f>
        <x:v>0</x:v>
      </x:c>
      <x:c r="AJ616" s="18" t="n">
        <x:f>V616*INDEX('07 Mode Capacity'!$P$6:$P$17,MATCH("AIR-"&amp;I616,'07 Mode Capacity'!$C$6:$C$17,0))</x:f>
        <x:v>0</x:v>
      </x:c>
      <x:c r="AK616" s="18" t="n">
        <x:f>Y616*INDEX('07 Mode Capacity'!$P$6:$P$17,MATCH("OCEAN-"&amp;I616,'07 Mode Capacity'!$C$6:$C$17,0))</x:f>
        <x:v>159.4000246338531</x:v>
      </x:c>
      <x:c r="AL616" s="18" t="n">
        <x:f>AB616*INDEX('07 Mode Capacity'!$P$6:$P$17,MATCH("LAND-"&amp;I616,'07 Mode Capacity'!$C$6:$C$17,0))</x:f>
        <x:v>364.0052053426304</x:v>
      </x:c>
      <x:c r="AM616" s="18" t="n">
        <x:f>AE616*INDEX('07 Mode Capacity'!$P$6:$P$17,MATCH("INLAND-"&amp;I616,'07 Mode Capacity'!$C$6:$C$17,0))</x:f>
        <x:v>127.27272727272728</x:v>
      </x:c>
      <x:c r="AN616" s="18" t="n">
        <x:f>SUM(AJ616:AM616)</x:f>
        <x:v>650.6779572492107</x:v>
      </x:c>
      <x:c r="AO616" s="17" t="n">
        <x:f>IF(N616=0,1,AN616/N616)</x:f>
        <x:v>0.7746166157728699</x:v>
      </x:c>
      <x:c r="AP616" s="11" t="str">
        <x:f>IF(AO616&gt;='01 Controls'!$E$16,"PASS","FAIL")</x:f>
        <x:v>FAIL</x:v>
      </x:c>
      <x:c r="AQ616" s="11" t="str">
        <x:v>UNQUANTIFIED</x:v>
      </x:c>
      <x:c r="AR616" s="11" t="str">
        <x:v>Position-class planning record; serial item and receiver open</x:v>
      </x:c>
      <x:c r="AS616" s="26"/>
      <x:c r="AT616" s="26"/>
    </x:row>
    <x:row r="617">
      <x:c r="C617" s="11" t="str">
        <x:v>C2-M-POG-BLK-08</x:v>
      </x:c>
      <x:c r="D617" s="11" t="str">
        <x:v>C2</x:v>
      </x:c>
      <x:c r="E617" s="11" t="str">
        <x:v>Gulf–Atlantic hurricane</x:v>
      </x:c>
      <x:c r="F617" s="11" t="str">
        <x:v>M-POG</x:v>
      </x:c>
      <x:c r="G617" s="11" t="str">
        <x:v>Port-opening group</x:v>
      </x:c>
      <x:c r="H617" s="11" t="str">
        <x:v>BLK-08</x:v>
      </x:c>
      <x:c r="I617" s="19" t="n">
        <x:v>48</x:v>
      </x:c>
      <x:c r="J617" s="21" t="n">
        <x:v>5</x:v>
      </x:c>
      <x:c r="K617" s="18" t="n">
        <x:f>'05 Cargo Register'!K169</x:f>
        <x:v>105</x:v>
      </x:c>
      <x:c r="L617" s="18" t="n">
        <x:f>'05 Cargo Register'!N169</x:f>
        <x:v>17</x:v>
      </x:c>
      <x:c r="M617" s="18" t="n">
        <x:f>'05 Cargo Register'!O169</x:f>
        <x:v>867</x:v>
      </x:c>
      <x:c r="N617" s="18" t="n">
        <x:f>J617*K617</x:f>
        <x:v>525</x:v>
      </x:c>
      <x:c r="O617" s="18" t="n">
        <x:f>J617*L617</x:f>
        <x:v>85</x:v>
      </x:c>
      <x:c r="P617" s="18" t="n">
        <x:f>J617*M617</x:f>
        <x:v>4335</x:v>
      </x:c>
      <x:c r="Q617" s="22" t="n">
        <x:f>'01 Controls'!$E$23*'02 Cargo Classes'!$M$14</x:f>
        <x:v>0.05</x:v>
      </x:c>
      <x:c r="R617" s="22" t="n">
        <x:f>'01 Controls'!$F$23*'02 Cargo Classes'!$N$14</x:f>
        <x:v>0.16000000000000003</x:v>
      </x:c>
      <x:c r="S617" s="22" t="n">
        <x:f>'01 Controls'!$G$23*'02 Cargo Classes'!$O$14</x:f>
        <x:v>0.6</x:v>
      </x:c>
      <x:c r="T617" s="22" t="n">
        <x:f>'01 Controls'!$H$23*'02 Cargo Classes'!$P$14</x:f>
        <x:v>0.075</x:v>
      </x:c>
      <x:c r="U617" s="22" t="n">
        <x:f>SUM(Q617:T617)</x:f>
        <x:v>0.885</x:v>
      </x:c>
      <x:c r="V617" s="18" t="n">
        <x:f>IF(U617=0,0,N617*Q617/U617)</x:f>
        <x:v>29.661016949152543</x:v>
      </x:c>
      <x:c r="W617" s="18" t="n">
        <x:f>IF(U617=0,0,P617*Q617/U617)</x:f>
        <x:v>244.91525423728814</x:v>
      </x:c>
      <x:c r="X617" s="18" t="n">
        <x:f>MAX(V617,W617*'01 Controls'!$E$12)</x:f>
        <x:v>61.228813559322035</x:v>
      </x:c>
      <x:c r="Y617" s="18" t="n">
        <x:f>IF(U617=0,0,N617*R617/U617)</x:f>
        <x:v>94.91525423728815</x:v>
      </x:c>
      <x:c r="Z617" s="18" t="n">
        <x:f>IF(U617=0,0,P617*R617/U617)</x:f>
        <x:v>783.7288135593221</x:v>
      </x:c>
      <x:c r="AA617" s="18" t="n">
        <x:f>MAX(Y617,Z617*'01 Controls'!$E$13)</x:f>
        <x:v>117.55932203389831</x:v>
      </x:c>
      <x:c r="AB617" s="18" t="n">
        <x:f>IF(U617=0,0,N617*S617/U617)</x:f>
        <x:v>355.9322033898305</x:v>
      </x:c>
      <x:c r="AC617" s="18" t="n">
        <x:f>IF(U617=0,0,P617*S617/U617)</x:f>
        <x:v>2938.9830508474574</x:v>
      </x:c>
      <x:c r="AD617" s="18" t="n">
        <x:f>MAX(AB617,AC617*'01 Controls'!$E$14)</x:f>
        <x:v>587.7966101694915</x:v>
      </x:c>
      <x:c r="AE617" s="18" t="n">
        <x:f>IF(U617=0,0,N617*T617/U617)</x:f>
        <x:v>44.49152542372881</x:v>
      </x:c>
      <x:c r="AF617" s="18" t="n">
        <x:f>IF(U617=0,0,P617*T617/U617)</x:f>
        <x:v>367.3728813559322</x:v>
      </x:c>
      <x:c r="AG617" s="18" t="n">
        <x:f>MAX(AE617,AF617*'01 Controls'!$E$15)</x:f>
        <x:v>66.12711864406779</x:v>
      </x:c>
      <x:c r="AH617" s="18" t="n">
        <x:f>SUM(V617,Y617,AB617,AE617)</x:f>
        <x:v>525</x:v>
      </x:c>
      <x:c r="AI617" s="18" t="n">
        <x:f>N617-AH617</x:f>
        <x:v>0</x:v>
      </x:c>
      <x:c r="AJ617" s="18" t="n">
        <x:f>V617*INDEX('07 Mode Capacity'!$P$6:$P$17,MATCH("AIR-"&amp;I617,'07 Mode Capacity'!$C$6:$C$17,0))</x:f>
        <x:v>8.315040711970545</x:v>
      </x:c>
      <x:c r="AK617" s="18" t="n">
        <x:f>Y617*INDEX('07 Mode Capacity'!$P$6:$P$17,MATCH("OCEAN-"&amp;I617,'07 Mode Capacity'!$C$6:$C$17,0))</x:f>
        <x:v>8.318019811117416</x:v>
      </x:c>
      <x:c r="AL617" s="18" t="n">
        <x:f>AB617*INDEX('07 Mode Capacity'!$P$6:$P$17,MATCH("LAND-"&amp;I617,'07 Mode Capacity'!$C$6:$C$17,0))</x:f>
        <x:v>43.44076711534727</x:v>
      </x:c>
      <x:c r="AM617" s="18" t="n">
        <x:f>AE617*INDEX('07 Mode Capacity'!$P$6:$P$17,MATCH("INLAND-"&amp;I617,'07 Mode Capacity'!$C$6:$C$17,0))</x:f>
        <x:v>28.0845799379719</x:v>
      </x:c>
      <x:c r="AN617" s="18" t="n">
        <x:f>SUM(AJ617:AM617)</x:f>
        <x:v>88.15840757640713</x:v>
      </x:c>
      <x:c r="AO617" s="17" t="n">
        <x:f>IF(N617=0,1,AN617/N617)</x:f>
        <x:v>0.16792077633601357</x:v>
      </x:c>
      <x:c r="AP617" s="11" t="str">
        <x:f>IF(AO617&gt;='01 Controls'!$E$16,"PASS","FAIL")</x:f>
        <x:v>FAIL</x:v>
      </x:c>
      <x:c r="AQ617" s="11" t="str">
        <x:v>UNQUANTIFIED</x:v>
      </x:c>
      <x:c r="AR617" s="11" t="str">
        <x:v>Position-class planning record; serial item and receiver open</x:v>
      </x:c>
      <x:c r="AS617" s="26"/>
      <x:c r="AT617" s="26"/>
    </x:row>
    <x:row r="618">
      <x:c r="C618" s="11" t="str">
        <x:v>C2-M-POG-OOG-80</x:v>
      </x:c>
      <x:c r="D618" s="11" t="str">
        <x:v>C2</x:v>
      </x:c>
      <x:c r="E618" s="11" t="str">
        <x:v>Gulf–Atlantic hurricane</x:v>
      </x:c>
      <x:c r="F618" s="11" t="str">
        <x:v>M-POG</x:v>
      </x:c>
      <x:c r="G618" s="11" t="str">
        <x:v>Port-opening group</x:v>
      </x:c>
      <x:c r="H618" s="11" t="str">
        <x:v>OOG-80</x:v>
      </x:c>
      <x:c r="I618" s="19" t="n">
        <x:v>72</x:v>
      </x:c>
      <x:c r="J618" s="21" t="n">
        <x:v>5</x:v>
      </x:c>
      <x:c r="K618" s="18" t="n">
        <x:f>'05 Cargo Register'!K170</x:f>
        <x:v>420</x:v>
      </x:c>
      <x:c r="L618" s="18" t="n">
        <x:f>'05 Cargo Register'!N170</x:f>
        <x:v>7</x:v>
      </x:c>
      <x:c r="M618" s="18" t="n">
        <x:f>'05 Cargo Register'!O170</x:f>
        <x:v>1232</x:v>
      </x:c>
      <x:c r="N618" s="18" t="n">
        <x:f>J618*K618</x:f>
        <x:v>2100</x:v>
      </x:c>
      <x:c r="O618" s="18" t="n">
        <x:f>J618*L618</x:f>
        <x:v>35</x:v>
      </x:c>
      <x:c r="P618" s="18" t="n">
        <x:f>J618*M618</x:f>
        <x:v>6160</x:v>
      </x:c>
      <x:c r="Q618" s="22" t="n">
        <x:f>'01 Controls'!$E$23*'02 Cargo Classes'!$M$15</x:f>
        <x:v>0</x:v>
      </x:c>
      <x:c r="R618" s="22" t="n">
        <x:f>'01 Controls'!$F$23*'02 Cargo Classes'!$N$15</x:f>
        <x:v>0.4</x:v>
      </x:c>
      <x:c r="S618" s="22" t="n">
        <x:f>'01 Controls'!$G$23*'02 Cargo Classes'!$O$15</x:f>
        <x:v>0.36</x:v>
      </x:c>
      <x:c r="T618" s="22" t="n">
        <x:f>'01 Controls'!$H$23*'02 Cargo Classes'!$P$15</x:f>
        <x:v>0.075</x:v>
      </x:c>
      <x:c r="U618" s="22" t="n">
        <x:f>SUM(Q618:T618)</x:f>
        <x:v>0.835</x:v>
      </x:c>
      <x:c r="V618" s="18" t="n">
        <x:f>IF(U618=0,0,N618*Q618/U618)</x:f>
        <x:v>0</x:v>
      </x:c>
      <x:c r="W618" s="18" t="n">
        <x:f>IF(U618=0,0,P618*Q618/U618)</x:f>
        <x:v>0</x:v>
      </x:c>
      <x:c r="X618" s="18" t="n">
        <x:f>MAX(V618,W618*'01 Controls'!$E$12)</x:f>
        <x:v>0</x:v>
      </x:c>
      <x:c r="Y618" s="18" t="n">
        <x:f>IF(U618=0,0,N618*R618/U618)</x:f>
        <x:v>1005.9880239520959</x:v>
      </x:c>
      <x:c r="Z618" s="18" t="n">
        <x:f>IF(U618=0,0,P618*R618/U618)</x:f>
        <x:v>2950.8982035928143</x:v>
      </x:c>
      <x:c r="AA618" s="18" t="n">
        <x:f>MAX(Y618,Z618*'01 Controls'!$E$13)</x:f>
        <x:v>1005.9880239520959</x:v>
      </x:c>
      <x:c r="AB618" s="18" t="n">
        <x:f>IF(U618=0,0,N618*S618/U618)</x:f>
        <x:v>905.3892215568862</x:v>
      </x:c>
      <x:c r="AC618" s="18" t="n">
        <x:f>IF(U618=0,0,P618*S618/U618)</x:f>
        <x:v>2655.808383233533</x:v>
      </x:c>
      <x:c r="AD618" s="18" t="n">
        <x:f>MAX(AB618,AC618*'01 Controls'!$E$14)</x:f>
        <x:v>905.3892215568862</x:v>
      </x:c>
      <x:c r="AE618" s="18" t="n">
        <x:f>IF(U618=0,0,N618*T618/U618)</x:f>
        <x:v>188.622754491018</x:v>
      </x:c>
      <x:c r="AF618" s="18" t="n">
        <x:f>IF(U618=0,0,P618*T618/U618)</x:f>
        <x:v>553.2934131736528</x:v>
      </x:c>
      <x:c r="AG618" s="18" t="n">
        <x:f>MAX(AE618,AF618*'01 Controls'!$E$15)</x:f>
        <x:v>188.622754491018</x:v>
      </x:c>
      <x:c r="AH618" s="18" t="n">
        <x:f>SUM(V618,Y618,AB618,AE618)</x:f>
        <x:v>2100</x:v>
      </x:c>
      <x:c r="AI618" s="18" t="n">
        <x:f>N618-AH618</x:f>
        <x:v>0</x:v>
      </x:c>
      <x:c r="AJ618" s="18" t="n">
        <x:f>V618*INDEX('07 Mode Capacity'!$P$6:$P$17,MATCH("AIR-"&amp;I618,'07 Mode Capacity'!$C$6:$C$17,0))</x:f>
        <x:v>0</x:v>
      </x:c>
      <x:c r="AK618" s="18" t="n">
        <x:f>Y618*INDEX('07 Mode Capacity'!$P$6:$P$17,MATCH("OCEAN-"&amp;I618,'07 Mode Capacity'!$C$6:$C$17,0))</x:f>
        <x:v>787.4552115145439</x:v>
      </x:c>
      <x:c r="AL618" s="18" t="n">
        <x:f>AB618*INDEX('07 Mode Capacity'!$P$6:$P$17,MATCH("LAND-"&amp;I618,'07 Mode Capacity'!$C$6:$C$17,0))</x:f>
        <x:v>647.3625508189295</x:v>
      </x:c>
      <x:c r="AM618" s="18" t="n">
        <x:f>AE618*INDEX('07 Mode Capacity'!$P$6:$P$17,MATCH("INLAND-"&amp;I618,'07 Mode Capacity'!$C$6:$C$17,0))</x:f>
        <x:v>188.622754491018</x:v>
      </x:c>
      <x:c r="AN618" s="18" t="n">
        <x:f>SUM(AJ618:AM618)</x:f>
        <x:v>1623.4405168244914</x:v>
      </x:c>
      <x:c r="AO618" s="17" t="n">
        <x:f>IF(N618=0,1,AN618/N618)</x:f>
        <x:v>0.7730669127735673</x:v>
      </x:c>
      <x:c r="AP618" s="11" t="str">
        <x:f>IF(AO618&gt;='01 Controls'!$E$16,"PASS","FAIL")</x:f>
        <x:v>FAIL</x:v>
      </x:c>
      <x:c r="AQ618" s="11" t="str">
        <x:v>UNQUANTIFIED</x:v>
      </x:c>
      <x:c r="AR618" s="11" t="str">
        <x:v>Position-class planning record; serial item and receiver open</x:v>
      </x:c>
      <x:c r="AS618" s="26"/>
      <x:c r="AT618" s="26"/>
    </x:row>
    <x:row r="619">
      <x:c r="C619" s="11" t="str">
        <x:v>C2-M-LAG-APL-45</x:v>
      </x:c>
      <x:c r="D619" s="11" t="str">
        <x:v>C2</x:v>
      </x:c>
      <x:c r="E619" s="11" t="str">
        <x:v>Gulf–Atlantic hurricane</x:v>
      </x:c>
      <x:c r="F619" s="11" t="str">
        <x:v>M-LAG</x:v>
      </x:c>
      <x:c r="G619" s="11" t="str">
        <x:v>Littoral-access group</x:v>
      </x:c>
      <x:c r="H619" s="11" t="str">
        <x:v>APL-45</x:v>
      </x:c>
      <x:c r="I619" s="19" t="n">
        <x:v>24</x:v>
      </x:c>
      <x:c r="J619" s="21" t="n">
        <x:v>6</x:v>
      </x:c>
      <x:c r="K619" s="18" t="n">
        <x:f>'05 Cargo Register'!K171</x:f>
        <x:v>63</x:v>
      </x:c>
      <x:c r="L619" s="18" t="n">
        <x:f>'05 Cargo Register'!N171</x:f>
        <x:v>17</x:v>
      </x:c>
      <x:c r="M619" s="18" t="n">
        <x:f>'05 Cargo Register'!O171</x:f>
        <x:v>127.5</x:v>
      </x:c>
      <x:c r="N619" s="18" t="n">
        <x:f>J619*K619</x:f>
        <x:v>378</x:v>
      </x:c>
      <x:c r="O619" s="18" t="n">
        <x:f>J619*L619</x:f>
        <x:v>102</x:v>
      </x:c>
      <x:c r="P619" s="18" t="n">
        <x:f>J619*M619</x:f>
        <x:v>765</x:v>
      </x:c>
      <x:c r="Q619" s="22" t="n">
        <x:f>'01 Controls'!$E$23*'02 Cargo Classes'!$M$6</x:f>
        <x:v>0.15000000000000002</x:v>
      </x:c>
      <x:c r="R619" s="22" t="n">
        <x:f>'01 Controls'!$F$23*'02 Cargo Classes'!$N$6</x:f>
        <x:v>0.08000000000000002</x:v>
      </x:c>
      <x:c r="S619" s="22" t="n">
        <x:f>'01 Controls'!$G$23*'02 Cargo Classes'!$O$6</x:f>
        <x:v>0.6</x:v>
      </x:c>
      <x:c r="T619" s="22" t="n">
        <x:f>'01 Controls'!$H$23*'02 Cargo Classes'!$P$6</x:f>
        <x:v>0.045</x:v>
      </x:c>
      <x:c r="U619" s="22" t="n">
        <x:f>SUM(Q619:T619)</x:f>
        <x:v>0.8750000000000001</x:v>
      </x:c>
      <x:c r="V619" s="18" t="n">
        <x:f>IF(U619=0,0,N619*Q619/U619)</x:f>
        <x:v>64.8</x:v>
      </x:c>
      <x:c r="W619" s="18" t="n">
        <x:f>IF(U619=0,0,P619*Q619/U619)</x:f>
        <x:v>131.14285714285714</x:v>
      </x:c>
      <x:c r="X619" s="18" t="n">
        <x:f>MAX(V619,W619*'01 Controls'!$E$12)</x:f>
        <x:v>64.8</x:v>
      </x:c>
      <x:c r="Y619" s="18" t="n">
        <x:f>IF(U619=0,0,N619*R619/U619)</x:f>
        <x:v>34.56</x:v>
      </x:c>
      <x:c r="Z619" s="18" t="n">
        <x:f>IF(U619=0,0,P619*R619/U619)</x:f>
        <x:v>69.94285714285715</x:v>
      </x:c>
      <x:c r="AA619" s="18" t="n">
        <x:f>MAX(Y619,Z619*'01 Controls'!$E$13)</x:f>
        <x:v>34.56</x:v>
      </x:c>
      <x:c r="AB619" s="18" t="n">
        <x:f>IF(U619=0,0,N619*S619/U619)</x:f>
        <x:v>259.19999999999993</x:v>
      </x:c>
      <x:c r="AC619" s="18" t="n">
        <x:f>IF(U619=0,0,P619*S619/U619)</x:f>
        <x:v>524.5714285714286</x:v>
      </x:c>
      <x:c r="AD619" s="18" t="n">
        <x:f>MAX(AB619,AC619*'01 Controls'!$E$14)</x:f>
        <x:v>259.19999999999993</x:v>
      </x:c>
      <x:c r="AE619" s="18" t="n">
        <x:f>IF(U619=0,0,N619*T619/U619)</x:f>
        <x:v>19.439999999999994</x:v>
      </x:c>
      <x:c r="AF619" s="18" t="n">
        <x:f>IF(U619=0,0,P619*T619/U619)</x:f>
        <x:v>39.342857142857135</x:v>
      </x:c>
      <x:c r="AG619" s="18" t="n">
        <x:f>MAX(AE619,AF619*'01 Controls'!$E$15)</x:f>
        <x:v>19.439999999999994</x:v>
      </x:c>
      <x:c r="AH619" s="18" t="n">
        <x:f>SUM(V619,Y619,AB619,AE619)</x:f>
        <x:v>377.99999999999994</x:v>
      </x:c>
      <x:c r="AI619" s="18" t="n">
        <x:f>N619-AH619</x:f>
        <x:v>5.684341886080802e-14</x:v>
      </x:c>
      <x:c r="AJ619" s="18" t="n">
        <x:f>V619*INDEX('07 Mode Capacity'!$P$6:$P$17,MATCH("AIR-"&amp;I619,'07 Mode Capacity'!$C$6:$C$17,0))</x:f>
        <x:v>13.148831595958743</x:v>
      </x:c>
      <x:c r="AK619" s="18" t="n">
        <x:f>Y619*INDEX('07 Mode Capacity'!$P$6:$P$17,MATCH("OCEAN-"&amp;I619,'07 Mode Capacity'!$C$6:$C$17,0))</x:f>
        <x:v>5.1870775362427475</x:v>
      </x:c>
      <x:c r="AL619" s="18" t="n">
        <x:f>AB619*INDEX('07 Mode Capacity'!$P$6:$P$17,MATCH("LAND-"&amp;I619,'07 Mode Capacity'!$C$6:$C$17,0))</x:f>
        <x:v>99.14423956548067</x:v>
      </x:c>
      <x:c r="AM619" s="18" t="n">
        <x:f>AE619*INDEX('07 Mode Capacity'!$P$6:$P$17,MATCH("INLAND-"&amp;I619,'07 Mode Capacity'!$C$6:$C$17,0))</x:f>
        <x:v>19.439999999999994</x:v>
      </x:c>
      <x:c r="AN619" s="18" t="n">
        <x:f>SUM(AJ619:AM619)</x:f>
        <x:v>136.92014869768215</x:v>
      </x:c>
      <x:c r="AO619" s="17" t="n">
        <x:f>IF(N619=0,1,AN619/N619)</x:f>
        <x:v>0.3622226156023337</x:v>
      </x:c>
      <x:c r="AP619" s="11" t="str">
        <x:f>IF(AO619&gt;='01 Controls'!$E$16,"PASS","FAIL")</x:f>
        <x:v>FAIL</x:v>
      </x:c>
      <x:c r="AQ619" s="11" t="str">
        <x:v>UNQUANTIFIED</x:v>
      </x:c>
      <x:c r="AR619" s="11" t="str">
        <x:v>Position-class planning record; serial item and receiver open</x:v>
      </x:c>
      <x:c r="AS619" s="26"/>
      <x:c r="AT619" s="26"/>
    </x:row>
    <x:row r="620">
      <x:c r="C620" s="11" t="str">
        <x:v>C2-M-LAG-ISO-18</x:v>
      </x:c>
      <x:c r="D620" s="11" t="str">
        <x:v>C2</x:v>
      </x:c>
      <x:c r="E620" s="11" t="str">
        <x:v>Gulf–Atlantic hurricane</x:v>
      </x:c>
      <x:c r="F620" s="11" t="str">
        <x:v>M-LAG</x:v>
      </x:c>
      <x:c r="G620" s="11" t="str">
        <x:v>Littoral-access group</x:v>
      </x:c>
      <x:c r="H620" s="11" t="str">
        <x:v>ISO-18</x:v>
      </x:c>
      <x:c r="I620" s="19" t="n">
        <x:v>48</x:v>
      </x:c>
      <x:c r="J620" s="21" t="n">
        <x:v>6</x:v>
      </x:c>
      <x:c r="K620" s="18" t="n">
        <x:f>'05 Cargo Register'!K172</x:f>
        <x:v>252</x:v>
      </x:c>
      <x:c r="L620" s="18" t="n">
        <x:f>'05 Cargo Register'!N172</x:f>
        <x:v>17</x:v>
      </x:c>
      <x:c r="M620" s="18" t="n">
        <x:f>'05 Cargo Register'!O172</x:f>
        <x:v>448.8</x:v>
      </x:c>
      <x:c r="N620" s="18" t="n">
        <x:f>J620*K620</x:f>
        <x:v>1512</x:v>
      </x:c>
      <x:c r="O620" s="18" t="n">
        <x:f>J620*L620</x:f>
        <x:v>102</x:v>
      </x:c>
      <x:c r="P620" s="18" t="n">
        <x:f>J620*M620</x:f>
        <x:v>2692.8</x:v>
      </x:c>
      <x:c r="Q620" s="22" t="n">
        <x:f>'01 Controls'!$E$23*'02 Cargo Classes'!$M$7</x:f>
        <x:v>0.010000000000000002</x:v>
      </x:c>
      <x:c r="R620" s="22" t="n">
        <x:f>'01 Controls'!$F$23*'02 Cargo Classes'!$N$7</x:f>
        <x:v>0.2</x:v>
      </x:c>
      <x:c r="S620" s="22" t="n">
        <x:f>'01 Controls'!$G$23*'02 Cargo Classes'!$O$7</x:f>
        <x:v>0.72</x:v>
      </x:c>
      <x:c r="T620" s="22" t="n">
        <x:f>'01 Controls'!$H$23*'02 Cargo Classes'!$P$7</x:f>
        <x:v>0.12</x:v>
      </x:c>
      <x:c r="U620" s="22" t="n">
        <x:f>SUM(Q620:T620)</x:f>
        <x:v>1.0499999999999998</x:v>
      </x:c>
      <x:c r="V620" s="18" t="n">
        <x:f>IF(U620=0,0,N620*Q620/U620)</x:f>
        <x:v>14.400000000000006</x:v>
      </x:c>
      <x:c r="W620" s="18" t="n">
        <x:f>IF(U620=0,0,P620*Q620/U620)</x:f>
        <x:v>25.6457142857143</x:v>
      </x:c>
      <x:c r="X620" s="18" t="n">
        <x:f>MAX(V620,W620*'01 Controls'!$E$12)</x:f>
        <x:v>14.400000000000006</x:v>
      </x:c>
      <x:c r="Y620" s="18" t="n">
        <x:f>IF(U620=0,0,N620*R620/U620)</x:f>
        <x:v>288.00000000000006</x:v>
      </x:c>
      <x:c r="Z620" s="18" t="n">
        <x:f>IF(U620=0,0,P620*R620/U620)</x:f>
        <x:v>512.9142857142858</x:v>
      </x:c>
      <x:c r="AA620" s="18" t="n">
        <x:f>MAX(Y620,Z620*'01 Controls'!$E$13)</x:f>
        <x:v>288.00000000000006</x:v>
      </x:c>
      <x:c r="AB620" s="18" t="n">
        <x:f>IF(U620=0,0,N620*S620/U620)</x:f>
        <x:v>1036.8</x:v>
      </x:c>
      <x:c r="AC620" s="18" t="n">
        <x:f>IF(U620=0,0,P620*S620/U620)</x:f>
        <x:v>1846.491428571429</x:v>
      </x:c>
      <x:c r="AD620" s="18" t="n">
        <x:f>MAX(AB620,AC620*'01 Controls'!$E$14)</x:f>
        <x:v>1036.8</x:v>
      </x:c>
      <x:c r="AE620" s="18" t="n">
        <x:f>IF(U620=0,0,N620*T620/U620)</x:f>
        <x:v>172.80000000000004</x:v>
      </x:c>
      <x:c r="AF620" s="18" t="n">
        <x:f>IF(U620=0,0,P620*T620/U620)</x:f>
        <x:v>307.7485714285715</x:v>
      </x:c>
      <x:c r="AG620" s="18" t="n">
        <x:f>MAX(AE620,AF620*'01 Controls'!$E$15)</x:f>
        <x:v>172.80000000000004</x:v>
      </x:c>
      <x:c r="AH620" s="18" t="n">
        <x:f>SUM(V620,Y620,AB620,AE620)</x:f>
        <x:v>1512</x:v>
      </x:c>
      <x:c r="AI620" s="18" t="n">
        <x:f>N620-AH620</x:f>
        <x:v>0</x:v>
      </x:c>
      <x:c r="AJ620" s="18" t="n">
        <x:f>V620*INDEX('07 Mode Capacity'!$P$6:$P$17,MATCH("AIR-"&amp;I620,'07 Mode Capacity'!$C$6:$C$17,0))</x:f>
        <x:v>4.036833479365815</x:v>
      </x:c>
      <x:c r="AK620" s="18" t="n">
        <x:f>Y620*INDEX('07 Mode Capacity'!$P$6:$P$17,MATCH("OCEAN-"&amp;I620,'07 Mode Capacity'!$C$6:$C$17,0))</x:f>
        <x:v>25.23924868401913</x:v>
      </x:c>
      <x:c r="AL620" s="18" t="n">
        <x:f>AB620*INDEX('07 Mode Capacity'!$P$6:$P$17,MATCH("LAND-"&amp;I620,'07 Mode Capacity'!$C$6:$C$17,0))</x:f>
        <x:v>126.53923111268243</x:v>
      </x:c>
      <x:c r="AM620" s="18" t="n">
        <x:f>AE620*INDEX('07 Mode Capacity'!$P$6:$P$17,MATCH("INLAND-"&amp;I620,'07 Mode Capacity'!$C$6:$C$17,0))</x:f>
        <x:v>109.07729881280426</x:v>
      </x:c>
      <x:c r="AN620" s="18" t="n">
        <x:f>SUM(AJ620:AM620)</x:f>
        <x:v>264.8926120888716</x:v>
      </x:c>
      <x:c r="AO620" s="17" t="n">
        <x:f>IF(N620=0,1,AN620/N620)</x:f>
        <x:v>0.17519352651380396</x:v>
      </x:c>
      <x:c r="AP620" s="11" t="str">
        <x:f>IF(AO620&gt;='01 Controls'!$E$16,"PASS","FAIL")</x:f>
        <x:v>FAIL</x:v>
      </x:c>
      <x:c r="AQ620" s="11" t="str">
        <x:v>UNQUANTIFIED</x:v>
      </x:c>
      <x:c r="AR620" s="11" t="str">
        <x:v>Position-class planning record; serial item and receiver open</x:v>
      </x:c>
      <x:c r="AS620" s="26"/>
      <x:c r="AT620" s="26"/>
    </x:row>
    <x:row r="621">
      <x:c r="C621" s="11" t="str">
        <x:v>C2-M-LAG-COL-12</x:v>
      </x:c>
      <x:c r="D621" s="11" t="str">
        <x:v>C2</x:v>
      </x:c>
      <x:c r="E621" s="11" t="str">
        <x:v>Gulf–Atlantic hurricane</x:v>
      </x:c>
      <x:c r="F621" s="11" t="str">
        <x:v>M-LAG</x:v>
      </x:c>
      <x:c r="G621" s="11" t="str">
        <x:v>Littoral-access group</x:v>
      </x:c>
      <x:c r="H621" s="11" t="str">
        <x:v>COL-12</x:v>
      </x:c>
      <x:c r="I621" s="19" t="n">
        <x:v>24</x:v>
      </x:c>
      <x:c r="J621" s="21" t="n">
        <x:v>6</x:v>
      </x:c>
      <x:c r="K621" s="18" t="n">
        <x:f>'05 Cargo Register'!K173</x:f>
        <x:v>42</x:v>
      </x:c>
      <x:c r="L621" s="18" t="n">
        <x:f>'05 Cargo Register'!N173</x:f>
        <x:v>5</x:v>
      </x:c>
      <x:c r="M621" s="18" t="n">
        <x:f>'05 Cargo Register'!O173</x:f>
        <x:v>132</x:v>
      </x:c>
      <x:c r="N621" s="18" t="n">
        <x:f>J621*K621</x:f>
        <x:v>252</x:v>
      </x:c>
      <x:c r="O621" s="18" t="n">
        <x:f>J621*L621</x:f>
        <x:v>30</x:v>
      </x:c>
      <x:c r="P621" s="18" t="n">
        <x:f>J621*M621</x:f>
        <x:v>792</x:v>
      </x:c>
      <x:c r="Q621" s="22" t="n">
        <x:f>'01 Controls'!$E$23*'02 Cargo Classes'!$M$8</x:f>
        <x:v>0.1</x:v>
      </x:c>
      <x:c r="R621" s="22" t="n">
        <x:f>'01 Controls'!$F$23*'02 Cargo Classes'!$N$8</x:f>
        <x:v>0.13999999999999999</x:v>
      </x:c>
      <x:c r="S621" s="22" t="n">
        <x:f>'01 Controls'!$G$23*'02 Cargo Classes'!$O$8</x:f>
        <x:v>0.72</x:v>
      </x:c>
      <x:c r="T621" s="22" t="n">
        <x:f>'01 Controls'!$H$23*'02 Cargo Classes'!$P$8</x:f>
        <x:v>0.03</x:v>
      </x:c>
      <x:c r="U621" s="22" t="n">
        <x:f>SUM(Q621:T621)</x:f>
        <x:v>0.99</x:v>
      </x:c>
      <x:c r="V621" s="18" t="n">
        <x:f>IF(U621=0,0,N621*Q621/U621)</x:f>
        <x:v>25.454545454545457</x:v>
      </x:c>
      <x:c r="W621" s="18" t="n">
        <x:f>IF(U621=0,0,P621*Q621/U621)</x:f>
        <x:v>80</x:v>
      </x:c>
      <x:c r="X621" s="18" t="n">
        <x:f>MAX(V621,W621*'01 Controls'!$E$12)</x:f>
        <x:v>25.454545454545457</x:v>
      </x:c>
      <x:c r="Y621" s="18" t="n">
        <x:f>IF(U621=0,0,N621*R621/U621)</x:f>
        <x:v>35.63636363636363</x:v>
      </x:c>
      <x:c r="Z621" s="18" t="n">
        <x:f>IF(U621=0,0,P621*R621/U621)</x:f>
        <x:v>112</x:v>
      </x:c>
      <x:c r="AA621" s="18" t="n">
        <x:f>MAX(Y621,Z621*'01 Controls'!$E$13)</x:f>
        <x:v>35.63636363636363</x:v>
      </x:c>
      <x:c r="AB621" s="18" t="n">
        <x:f>IF(U621=0,0,N621*S621/U621)</x:f>
        <x:v>183.27272727272728</x:v>
      </x:c>
      <x:c r="AC621" s="18" t="n">
        <x:f>IF(U621=0,0,P621*S621/U621)</x:f>
        <x:v>576</x:v>
      </x:c>
      <x:c r="AD621" s="18" t="n">
        <x:f>MAX(AB621,AC621*'01 Controls'!$E$14)</x:f>
        <x:v>183.27272727272728</x:v>
      </x:c>
      <x:c r="AE621" s="18" t="n">
        <x:f>IF(U621=0,0,N621*T621/U621)</x:f>
        <x:v>7.636363636363636</x:v>
      </x:c>
      <x:c r="AF621" s="18" t="n">
        <x:f>IF(U621=0,0,P621*T621/U621)</x:f>
        <x:v>23.999999999999996</x:v>
      </x:c>
      <x:c r="AG621" s="18" t="n">
        <x:f>MAX(AE621,AF621*'01 Controls'!$E$15)</x:f>
        <x:v>7.636363636363636</x:v>
      </x:c>
      <x:c r="AH621" s="18" t="n">
        <x:f>SUM(V621,Y621,AB621,AE621)</x:f>
        <x:v>252</x:v>
      </x:c>
      <x:c r="AI621" s="18" t="n">
        <x:f>N621-AH621</x:f>
        <x:v>0</x:v>
      </x:c>
      <x:c r="AJ621" s="18" t="n">
        <x:f>V621*INDEX('07 Mode Capacity'!$P$6:$P$17,MATCH("AIR-"&amp;I621,'07 Mode Capacity'!$C$6:$C$17,0))</x:f>
        <x:v>5.165085363171224</x:v>
      </x:c>
      <x:c r="AK621" s="18" t="n">
        <x:f>Y621*INDEX('07 Mode Capacity'!$P$6:$P$17,MATCH("OCEAN-"&amp;I621,'07 Mode Capacity'!$C$6:$C$17,0))</x:f>
        <x:v>5.348627930890038</x:v>
      </x:c>
      <x:c r="AL621" s="18" t="n">
        <x:f>AB621*INDEX('07 Mode Capacity'!$P$6:$P$17,MATCH("LAND-"&amp;I621,'07 Mode Capacity'!$C$6:$C$17,0))</x:f>
        <x:v>70.10198757155202</x:v>
      </x:c>
      <x:c r="AM621" s="18" t="n">
        <x:f>AE621*INDEX('07 Mode Capacity'!$P$6:$P$17,MATCH("INLAND-"&amp;I621,'07 Mode Capacity'!$C$6:$C$17,0))</x:f>
        <x:v>7.636363636363636</x:v>
      </x:c>
      <x:c r="AN621" s="18" t="n">
        <x:f>SUM(AJ621:AM621)</x:f>
        <x:v>88.25206450197692</x:v>
      </x:c>
      <x:c r="AO621" s="17" t="n">
        <x:f>IF(N621=0,1,AN621/N621)</x:f>
        <x:v>0.3502066051665751</x:v>
      </x:c>
      <x:c r="AP621" s="11" t="str">
        <x:f>IF(AO621&gt;='01 Controls'!$E$16,"PASS","FAIL")</x:f>
        <x:v>FAIL</x:v>
      </x:c>
      <x:c r="AQ621" s="11" t="str">
        <x:v>UNQUANTIFIED</x:v>
      </x:c>
      <x:c r="AR621" s="11" t="str">
        <x:v>Position-class planning record; serial item and receiver open</x:v>
      </x:c>
      <x:c r="AS621" s="26"/>
      <x:c r="AT621" s="26"/>
    </x:row>
    <x:row r="622">
      <x:c r="C622" s="11" t="str">
        <x:v>C2-M-LAG-BAT-22</x:v>
      </x:c>
      <x:c r="D622" s="11" t="str">
        <x:v>C2</x:v>
      </x:c>
      <x:c r="E622" s="11" t="str">
        <x:v>Gulf–Atlantic hurricane</x:v>
      </x:c>
      <x:c r="F622" s="11" t="str">
        <x:v>M-LAG</x:v>
      </x:c>
      <x:c r="G622" s="11" t="str">
        <x:v>Littoral-access group</x:v>
      </x:c>
      <x:c r="H622" s="11" t="str">
        <x:v>BAT-22</x:v>
      </x:c>
      <x:c r="I622" s="19" t="n">
        <x:v>48</x:v>
      </x:c>
      <x:c r="J622" s="21" t="n">
        <x:v>6</x:v>
      </x:c>
      <x:c r="K622" s="18" t="n">
        <x:f>'05 Cargo Register'!K174</x:f>
        <x:v>168</x:v>
      </x:c>
      <x:c r="L622" s="18" t="n">
        <x:f>'05 Cargo Register'!N174</x:f>
        <x:v>10</x:v>
      </x:c>
      <x:c r="M622" s="18" t="n">
        <x:f>'05 Cargo Register'!O174</x:f>
        <x:v>264</x:v>
      </x:c>
      <x:c r="N622" s="18" t="n">
        <x:f>J622*K622</x:f>
        <x:v>1008</x:v>
      </x:c>
      <x:c r="O622" s="18" t="n">
        <x:f>J622*L622</x:f>
        <x:v>60</x:v>
      </x:c>
      <x:c r="P622" s="18" t="n">
        <x:f>J622*M622</x:f>
        <x:v>1584</x:v>
      </x:c>
      <x:c r="Q622" s="22" t="n">
        <x:f>'01 Controls'!$E$23*'02 Cargo Classes'!$M$9</x:f>
        <x:v>0</x:v>
      </x:c>
      <x:c r="R622" s="22" t="n">
        <x:f>'01 Controls'!$F$23*'02 Cargo Classes'!$N$9</x:f>
        <x:v>0.2</x:v>
      </x:c>
      <x:c r="S622" s="22" t="n">
        <x:f>'01 Controls'!$G$23*'02 Cargo Classes'!$O$9</x:f>
        <x:v>0.6</x:v>
      </x:c>
      <x:c r="T622" s="22" t="n">
        <x:f>'01 Controls'!$H$23*'02 Cargo Classes'!$P$9</x:f>
        <x:v>0.075</x:v>
      </x:c>
      <x:c r="U622" s="22" t="n">
        <x:f>SUM(Q622:T622)</x:f>
        <x:v>0.875</x:v>
      </x:c>
      <x:c r="V622" s="18" t="n">
        <x:f>IF(U622=0,0,N622*Q622/U622)</x:f>
        <x:v>0</x:v>
      </x:c>
      <x:c r="W622" s="18" t="n">
        <x:f>IF(U622=0,0,P622*Q622/U622)</x:f>
        <x:v>0</x:v>
      </x:c>
      <x:c r="X622" s="18" t="n">
        <x:f>MAX(V622,W622*'01 Controls'!$E$12)</x:f>
        <x:v>0</x:v>
      </x:c>
      <x:c r="Y622" s="18" t="n">
        <x:f>IF(U622=0,0,N622*R622/U622)</x:f>
        <x:v>230.40000000000003</x:v>
      </x:c>
      <x:c r="Z622" s="18" t="n">
        <x:f>IF(U622=0,0,P622*R622/U622)</x:f>
        <x:v>362.0571428571429</x:v>
      </x:c>
      <x:c r="AA622" s="18" t="n">
        <x:f>MAX(Y622,Z622*'01 Controls'!$E$13)</x:f>
        <x:v>230.40000000000003</x:v>
      </x:c>
      <x:c r="AB622" s="18" t="n">
        <x:f>IF(U622=0,0,N622*S622/U622)</x:f>
        <x:v>691.1999999999999</x:v>
      </x:c>
      <x:c r="AC622" s="18" t="n">
        <x:f>IF(U622=0,0,P622*S622/U622)</x:f>
        <x:v>1086.1714285714286</x:v>
      </x:c>
      <x:c r="AD622" s="18" t="n">
        <x:f>MAX(AB622,AC622*'01 Controls'!$E$14)</x:f>
        <x:v>691.1999999999999</x:v>
      </x:c>
      <x:c r="AE622" s="18" t="n">
        <x:f>IF(U622=0,0,N622*T622/U622)</x:f>
        <x:v>86.39999999999999</x:v>
      </x:c>
      <x:c r="AF622" s="18" t="n">
        <x:f>IF(U622=0,0,P622*T622/U622)</x:f>
        <x:v>135.77142857142857</x:v>
      </x:c>
      <x:c r="AG622" s="18" t="n">
        <x:f>MAX(AE622,AF622*'01 Controls'!$E$15)</x:f>
        <x:v>86.39999999999999</x:v>
      </x:c>
      <x:c r="AH622" s="18" t="n">
        <x:f>SUM(V622,Y622,AB622,AE622)</x:f>
        <x:v>1007.9999999999999</x:v>
      </x:c>
      <x:c r="AI622" s="18" t="n">
        <x:f>N622-AH622</x:f>
        <x:v>1.1368683772161603e-13</x:v>
      </x:c>
      <x:c r="AJ622" s="18" t="n">
        <x:f>V622*INDEX('07 Mode Capacity'!$P$6:$P$17,MATCH("AIR-"&amp;I622,'07 Mode Capacity'!$C$6:$C$17,0))</x:f>
        <x:v>0</x:v>
      </x:c>
      <x:c r="AK622" s="18" t="n">
        <x:f>Y622*INDEX('07 Mode Capacity'!$P$6:$P$17,MATCH("OCEAN-"&amp;I622,'07 Mode Capacity'!$C$6:$C$17,0))</x:f>
        <x:v>20.191398947215305</x:v>
      </x:c>
      <x:c r="AL622" s="18" t="n">
        <x:f>AB622*INDEX('07 Mode Capacity'!$P$6:$P$17,MATCH("LAND-"&amp;I622,'07 Mode Capacity'!$C$6:$C$17,0))</x:f>
        <x:v>84.35948740845495</x:v>
      </x:c>
      <x:c r="AM622" s="18" t="n">
        <x:f>AE622*INDEX('07 Mode Capacity'!$P$6:$P$17,MATCH("INLAND-"&amp;I622,'07 Mode Capacity'!$C$6:$C$17,0))</x:f>
        <x:v>54.538649406402115</x:v>
      </x:c>
      <x:c r="AN622" s="18" t="n">
        <x:f>SUM(AJ622:AM622)</x:f>
        <x:v>159.0895357620724</x:v>
      </x:c>
      <x:c r="AO622" s="17" t="n">
        <x:f>IF(N622=0,1,AN622/N622)</x:f>
        <x:v>0.15782692039888133</x:v>
      </x:c>
      <x:c r="AP622" s="11" t="str">
        <x:f>IF(AO622&gt;='01 Controls'!$E$16,"PASS","FAIL")</x:f>
        <x:v>FAIL</x:v>
      </x:c>
      <x:c r="AQ622" s="11" t="str">
        <x:v>UNQUANTIFIED</x:v>
      </x:c>
      <x:c r="AR622" s="11" t="str">
        <x:v>Position-class planning record; serial item and receiver open</x:v>
      </x:c>
      <x:c r="AS622" s="26"/>
      <x:c r="AT622" s="26"/>
    </x:row>
    <x:row r="623">
      <x:c r="C623" s="11" t="str">
        <x:v>C2-M-LAG-TNK-20</x:v>
      </x:c>
      <x:c r="D623" s="11" t="str">
        <x:v>C2</x:v>
      </x:c>
      <x:c r="E623" s="11" t="str">
        <x:v>Gulf–Atlantic hurricane</x:v>
      </x:c>
      <x:c r="F623" s="11" t="str">
        <x:v>M-LAG</x:v>
      </x:c>
      <x:c r="G623" s="11" t="str">
        <x:v>Littoral-access group</x:v>
      </x:c>
      <x:c r="H623" s="11" t="str">
        <x:v>TNK-20</x:v>
      </x:c>
      <x:c r="I623" s="19" t="n">
        <x:v>48</x:v>
      </x:c>
      <x:c r="J623" s="21" t="n">
        <x:v>6</x:v>
      </x:c>
      <x:c r="K623" s="18" t="n">
        <x:f>'05 Cargo Register'!K175</x:f>
        <x:v>252</x:v>
      </x:c>
      <x:c r="L623" s="18" t="n">
        <x:f>'05 Cargo Register'!N175</x:f>
        <x:v>15</x:v>
      </x:c>
      <x:c r="M623" s="18" t="n">
        <x:f>'05 Cargo Register'!O175</x:f>
        <x:v>318.75</x:v>
      </x:c>
      <x:c r="N623" s="18" t="n">
        <x:f>J623*K623</x:f>
        <x:v>1512</x:v>
      </x:c>
      <x:c r="O623" s="18" t="n">
        <x:f>J623*L623</x:f>
        <x:v>90</x:v>
      </x:c>
      <x:c r="P623" s="18" t="n">
        <x:f>J623*M623</x:f>
        <x:v>1912.5</x:v>
      </x:c>
      <x:c r="Q623" s="22" t="n">
        <x:f>'01 Controls'!$E$23*'02 Cargo Classes'!$M$10</x:f>
        <x:v>0</x:v>
      </x:c>
      <x:c r="R623" s="22" t="n">
        <x:f>'01 Controls'!$F$23*'02 Cargo Classes'!$N$10</x:f>
        <x:v>0.24</x:v>
      </x:c>
      <x:c r="S623" s="22" t="n">
        <x:f>'01 Controls'!$G$23*'02 Cargo Classes'!$O$10</x:f>
        <x:v>0.6</x:v>
      </x:c>
      <x:c r="T623" s="22" t="n">
        <x:f>'01 Controls'!$H$23*'02 Cargo Classes'!$P$10</x:f>
        <x:v>0.15</x:v>
      </x:c>
      <x:c r="U623" s="22" t="n">
        <x:f>SUM(Q623:T623)</x:f>
        <x:v>0.99</x:v>
      </x:c>
      <x:c r="V623" s="18" t="n">
        <x:f>IF(U623=0,0,N623*Q623/U623)</x:f>
        <x:v>0</x:v>
      </x:c>
      <x:c r="W623" s="18" t="n">
        <x:f>IF(U623=0,0,P623*Q623/U623)</x:f>
        <x:v>0</x:v>
      </x:c>
      <x:c r="X623" s="18" t="n">
        <x:f>MAX(V623,W623*'01 Controls'!$E$12)</x:f>
        <x:v>0</x:v>
      </x:c>
      <x:c r="Y623" s="18" t="n">
        <x:f>IF(U623=0,0,N623*R623/U623)</x:f>
        <x:v>366.54545454545456</x:v>
      </x:c>
      <x:c r="Z623" s="18" t="n">
        <x:f>IF(U623=0,0,P623*R623/U623)</x:f>
        <x:v>463.6363636363636</x:v>
      </x:c>
      <x:c r="AA623" s="18" t="n">
        <x:f>MAX(Y623,Z623*'01 Controls'!$E$13)</x:f>
        <x:v>366.54545454545456</x:v>
      </x:c>
      <x:c r="AB623" s="18" t="n">
        <x:f>IF(U623=0,0,N623*S623/U623)</x:f>
        <x:v>916.3636363636363</x:v>
      </x:c>
      <x:c r="AC623" s="18" t="n">
        <x:f>IF(U623=0,0,P623*S623/U623)</x:f>
        <x:v>1159.090909090909</x:v>
      </x:c>
      <x:c r="AD623" s="18" t="n">
        <x:f>MAX(AB623,AC623*'01 Controls'!$E$14)</x:f>
        <x:v>916.3636363636363</x:v>
      </x:c>
      <x:c r="AE623" s="18" t="n">
        <x:f>IF(U623=0,0,N623*T623/U623)</x:f>
        <x:v>229.09090909090907</x:v>
      </x:c>
      <x:c r="AF623" s="18" t="n">
        <x:f>IF(U623=0,0,P623*T623/U623)</x:f>
        <x:v>289.77272727272725</x:v>
      </x:c>
      <x:c r="AG623" s="18" t="n">
        <x:f>MAX(AE623,AF623*'01 Controls'!$E$15)</x:f>
        <x:v>229.09090909090907</x:v>
      </x:c>
      <x:c r="AH623" s="18" t="n">
        <x:f>SUM(V623,Y623,AB623,AE623)</x:f>
        <x:v>1511.9999999999998</x:v>
      </x:c>
      <x:c r="AI623" s="18" t="n">
        <x:f>N623-AH623</x:f>
        <x:v>2.2737367544323206e-13</x:v>
      </x:c>
      <x:c r="AJ623" s="18" t="n">
        <x:f>V623*INDEX('07 Mode Capacity'!$P$6:$P$17,MATCH("AIR-"&amp;I623,'07 Mode Capacity'!$C$6:$C$17,0))</x:f>
        <x:v>0</x:v>
      </x:c>
      <x:c r="AK623" s="18" t="n">
        <x:f>Y623*INDEX('07 Mode Capacity'!$P$6:$P$17,MATCH("OCEAN-"&amp;I623,'07 Mode Capacity'!$C$6:$C$17,0))</x:f>
        <x:v>32.122680143297075</x:v>
      </x:c>
      <x:c r="AL623" s="18" t="n">
        <x:f>AB623*INDEX('07 Mode Capacity'!$P$6:$P$17,MATCH("LAND-"&amp;I623,'07 Mode Capacity'!$C$6:$C$17,0))</x:f>
        <x:v>111.84022951878497</x:v>
      </x:c>
      <x:c r="AM623" s="18" t="n">
        <x:f>AE623*INDEX('07 Mode Capacity'!$P$6:$P$17,MATCH("INLAND-"&amp;I623,'07 Mode Capacity'!$C$6:$C$17,0))</x:f>
        <x:v>144.61005524424803</x:v>
      </x:c>
      <x:c r="AN623" s="18" t="n">
        <x:f>SUM(AJ623:AM623)</x:f>
        <x:v>288.57296490633007</x:v>
      </x:c>
      <x:c r="AO623" s="17" t="n">
        <x:f>IF(N623=0,1,AN623/N623)</x:f>
        <x:v>0.19085513552005956</x:v>
      </x:c>
      <x:c r="AP623" s="11" t="str">
        <x:f>IF(AO623&gt;='01 Controls'!$E$16,"PASS","FAIL")</x:f>
        <x:v>FAIL</x:v>
      </x:c>
      <x:c r="AQ623" s="11" t="str">
        <x:v>UNQUANTIFIED</x:v>
      </x:c>
      <x:c r="AR623" s="11" t="str">
        <x:v>Position-class planning record; serial item and receiver open</x:v>
      </x:c>
      <x:c r="AS623" s="26"/>
      <x:c r="AT623" s="26"/>
    </x:row>
    <x:row r="624">
      <x:c r="C624" s="11" t="str">
        <x:v>C2-M-LAG-FLR-24</x:v>
      </x:c>
      <x:c r="D624" s="11" t="str">
        <x:v>C2</x:v>
      </x:c>
      <x:c r="E624" s="11" t="str">
        <x:v>Gulf–Atlantic hurricane</x:v>
      </x:c>
      <x:c r="F624" s="11" t="str">
        <x:v>M-LAG</x:v>
      </x:c>
      <x:c r="G624" s="11" t="str">
        <x:v>Littoral-access group</x:v>
      </x:c>
      <x:c r="H624" s="11" t="str">
        <x:v>FLR-24</x:v>
      </x:c>
      <x:c r="I624" s="19" t="n">
        <x:v>48</x:v>
      </x:c>
      <x:c r="J624" s="21" t="n">
        <x:v>6</x:v>
      </x:c>
      <x:c r="K624" s="18" t="n">
        <x:f>'05 Cargo Register'!K176</x:f>
        <x:v>315</x:v>
      </x:c>
      <x:c r="L624" s="18" t="n">
        <x:f>'05 Cargo Register'!N176</x:f>
        <x:v>16</x:v>
      </x:c>
      <x:c r="M624" s="18" t="n">
        <x:f>'05 Cargo Register'!O176</x:f>
        <x:v>512</x:v>
      </x:c>
      <x:c r="N624" s="18" t="n">
        <x:f>J624*K624</x:f>
        <x:v>1890</x:v>
      </x:c>
      <x:c r="O624" s="18" t="n">
        <x:f>J624*L624</x:f>
        <x:v>96</x:v>
      </x:c>
      <x:c r="P624" s="18" t="n">
        <x:f>J624*M624</x:f>
        <x:v>3072</x:v>
      </x:c>
      <x:c r="Q624" s="22" t="n">
        <x:f>'01 Controls'!$E$23*'02 Cargo Classes'!$M$11</x:f>
        <x:v>0</x:v>
      </x:c>
      <x:c r="R624" s="22" t="n">
        <x:f>'01 Controls'!$F$23*'02 Cargo Classes'!$N$11</x:f>
        <x:v>0.24</x:v>
      </x:c>
      <x:c r="S624" s="22" t="n">
        <x:f>'01 Controls'!$G$23*'02 Cargo Classes'!$O$11</x:f>
        <x:v>0.6</x:v>
      </x:c>
      <x:c r="T624" s="22" t="n">
        <x:f>'01 Controls'!$H$23*'02 Cargo Classes'!$P$11</x:f>
        <x:v>0.12</x:v>
      </x:c>
      <x:c r="U624" s="22" t="n">
        <x:f>SUM(Q624:T624)</x:f>
        <x:v>0.96</x:v>
      </x:c>
      <x:c r="V624" s="18" t="n">
        <x:f>IF(U624=0,0,N624*Q624/U624)</x:f>
        <x:v>0</x:v>
      </x:c>
      <x:c r="W624" s="18" t="n">
        <x:f>IF(U624=0,0,P624*Q624/U624)</x:f>
        <x:v>0</x:v>
      </x:c>
      <x:c r="X624" s="18" t="n">
        <x:f>MAX(V624,W624*'01 Controls'!$E$12)</x:f>
        <x:v>0</x:v>
      </x:c>
      <x:c r="Y624" s="18" t="n">
        <x:f>IF(U624=0,0,N624*R624/U624)</x:f>
        <x:v>472.5</x:v>
      </x:c>
      <x:c r="Z624" s="18" t="n">
        <x:f>IF(U624=0,0,P624*R624/U624)</x:f>
        <x:v>768</x:v>
      </x:c>
      <x:c r="AA624" s="18" t="n">
        <x:f>MAX(Y624,Z624*'01 Controls'!$E$13)</x:f>
        <x:v>472.5</x:v>
      </x:c>
      <x:c r="AB624" s="18" t="n">
        <x:f>IF(U624=0,0,N624*S624/U624)</x:f>
        <x:v>1181.25</x:v>
      </x:c>
      <x:c r="AC624" s="18" t="n">
        <x:f>IF(U624=0,0,P624*S624/U624)</x:f>
        <x:v>1919.9999999999998</x:v>
      </x:c>
      <x:c r="AD624" s="18" t="n">
        <x:f>MAX(AB624,AC624*'01 Controls'!$E$14)</x:f>
        <x:v>1181.25</x:v>
      </x:c>
      <x:c r="AE624" s="18" t="n">
        <x:f>IF(U624=0,0,N624*T624/U624)</x:f>
        <x:v>236.25</x:v>
      </x:c>
      <x:c r="AF624" s="18" t="n">
        <x:f>IF(U624=0,0,P624*T624/U624)</x:f>
        <x:v>384</x:v>
      </x:c>
      <x:c r="AG624" s="18" t="n">
        <x:f>MAX(AE624,AF624*'01 Controls'!$E$15)</x:f>
        <x:v>236.25</x:v>
      </x:c>
      <x:c r="AH624" s="18" t="n">
        <x:f>SUM(V624,Y624,AB624,AE624)</x:f>
        <x:v>1890</x:v>
      </x:c>
      <x:c r="AI624" s="18" t="n">
        <x:f>N624-AH624</x:f>
        <x:v>0</x:v>
      </x:c>
      <x:c r="AJ624" s="18" t="n">
        <x:f>V624*INDEX('07 Mode Capacity'!$P$6:$P$17,MATCH("AIR-"&amp;I624,'07 Mode Capacity'!$C$6:$C$17,0))</x:f>
        <x:v>0</x:v>
      </x:c>
      <x:c r="AK624" s="18" t="n">
        <x:f>Y624*INDEX('07 Mode Capacity'!$P$6:$P$17,MATCH("OCEAN-"&amp;I624,'07 Mode Capacity'!$C$6:$C$17,0))</x:f>
        <x:v>41.40814237221888</x:v>
      </x:c>
      <x:c r="AL624" s="18" t="n">
        <x:f>AB624*INDEX('07 Mode Capacity'!$P$6:$P$17,MATCH("LAND-"&amp;I624,'07 Mode Capacity'!$C$6:$C$17,0))</x:f>
        <x:v>144.16904586405877</x:v>
      </x:c>
      <x:c r="AM624" s="18" t="n">
        <x:f>AE624*INDEX('07 Mode Capacity'!$P$6:$P$17,MATCH("INLAND-"&amp;I624,'07 Mode Capacity'!$C$6:$C$17,0))</x:f>
        <x:v>149.1291194706308</x:v>
      </x:c>
      <x:c r="AN624" s="18" t="n">
        <x:f>SUM(AJ624:AM624)</x:f>
        <x:v>334.70630770690843</x:v>
      </x:c>
      <x:c r="AO624" s="17" t="n">
        <x:f>IF(N624=0,1,AN624/N624)</x:f>
        <x:v>0.17709328450100975</x:v>
      </x:c>
      <x:c r="AP624" s="11" t="str">
        <x:f>IF(AO624&gt;='01 Controls'!$E$16,"PASS","FAIL")</x:f>
        <x:v>FAIL</x:v>
      </x:c>
      <x:c r="AQ624" s="11" t="str">
        <x:v>UNQUANTIFIED</x:v>
      </x:c>
      <x:c r="AR624" s="11" t="str">
        <x:v>Position-class planning record; serial item and receiver open</x:v>
      </x:c>
      <x:c r="AS624" s="26"/>
      <x:c r="AT624" s="26"/>
    </x:row>
    <x:row r="625">
      <x:c r="C625" s="11" t="str">
        <x:v>C2-M-LAG-ROL-30</x:v>
      </x:c>
      <x:c r="D625" s="11" t="str">
        <x:v>C2</x:v>
      </x:c>
      <x:c r="E625" s="11" t="str">
        <x:v>Gulf–Atlantic hurricane</x:v>
      </x:c>
      <x:c r="F625" s="11" t="str">
        <x:v>M-LAG</x:v>
      </x:c>
      <x:c r="G625" s="11" t="str">
        <x:v>Littoral-access group</x:v>
      </x:c>
      <x:c r="H625" s="11" t="str">
        <x:v>ROL-30</x:v>
      </x:c>
      <x:c r="I625" s="19" t="n">
        <x:v>48</x:v>
      </x:c>
      <x:c r="J625" s="21" t="n">
        <x:v>6</x:v>
      </x:c>
      <x:c r="K625" s="18" t="n">
        <x:f>'05 Cargo Register'!K177</x:f>
        <x:v>315</x:v>
      </x:c>
      <x:c r="L625" s="18" t="n">
        <x:f>'05 Cargo Register'!N177</x:f>
        <x:v>14</x:v>
      </x:c>
      <x:c r="M625" s="18" t="n">
        <x:f>'05 Cargo Register'!O177</x:f>
        <x:v>892.5</x:v>
      </x:c>
      <x:c r="N625" s="18" t="n">
        <x:f>J625*K625</x:f>
        <x:v>1890</x:v>
      </x:c>
      <x:c r="O625" s="18" t="n">
        <x:f>J625*L625</x:f>
        <x:v>84</x:v>
      </x:c>
      <x:c r="P625" s="18" t="n">
        <x:f>J625*M625</x:f>
        <x:v>5355</x:v>
      </x:c>
      <x:c r="Q625" s="22" t="n">
        <x:f>'01 Controls'!$E$23*'02 Cargo Classes'!$M$12</x:f>
        <x:v>0</x:v>
      </x:c>
      <x:c r="R625" s="22" t="n">
        <x:f>'01 Controls'!$F$23*'02 Cargo Classes'!$N$12</x:f>
        <x:v>0.2</x:v>
      </x:c>
      <x:c r="S625" s="22" t="n">
        <x:f>'01 Controls'!$G$23*'02 Cargo Classes'!$O$12</x:f>
        <x:v>0.8999999999999999</x:v>
      </x:c>
      <x:c r="T625" s="22" t="n">
        <x:f>'01 Controls'!$H$23*'02 Cargo Classes'!$P$12</x:f>
        <x:v>0.09</x:v>
      </x:c>
      <x:c r="U625" s="22" t="n">
        <x:f>SUM(Q625:T625)</x:f>
        <x:v>1.19</x:v>
      </x:c>
      <x:c r="V625" s="18" t="n">
        <x:f>IF(U625=0,0,N625*Q625/U625)</x:f>
        <x:v>0</x:v>
      </x:c>
      <x:c r="W625" s="18" t="n">
        <x:f>IF(U625=0,0,P625*Q625/U625)</x:f>
        <x:v>0</x:v>
      </x:c>
      <x:c r="X625" s="18" t="n">
        <x:f>MAX(V625,W625*'01 Controls'!$E$12)</x:f>
        <x:v>0</x:v>
      </x:c>
      <x:c r="Y625" s="18" t="n">
        <x:f>IF(U625=0,0,N625*R625/U625)</x:f>
        <x:v>317.64705882352945</x:v>
      </x:c>
      <x:c r="Z625" s="18" t="n">
        <x:f>IF(U625=0,0,P625*R625/U625)</x:f>
        <x:v>900</x:v>
      </x:c>
      <x:c r="AA625" s="18" t="n">
        <x:f>MAX(Y625,Z625*'01 Controls'!$E$13)</x:f>
        <x:v>317.64705882352945</x:v>
      </x:c>
      <x:c r="AB625" s="18" t="n">
        <x:f>IF(U625=0,0,N625*S625/U625)</x:f>
        <x:v>1429.4117647058822</x:v>
      </x:c>
      <x:c r="AC625" s="18" t="n">
        <x:f>IF(U625=0,0,P625*S625/U625)</x:f>
        <x:v>4049.9999999999995</x:v>
      </x:c>
      <x:c r="AD625" s="18" t="n">
        <x:f>MAX(AB625,AC625*'01 Controls'!$E$14)</x:f>
        <x:v>1429.4117647058822</x:v>
      </x:c>
      <x:c r="AE625" s="18" t="n">
        <x:f>IF(U625=0,0,N625*T625/U625)</x:f>
        <x:v>142.94117647058823</x:v>
      </x:c>
      <x:c r="AF625" s="18" t="n">
        <x:f>IF(U625=0,0,P625*T625/U625)</x:f>
        <x:v>405</x:v>
      </x:c>
      <x:c r="AG625" s="18" t="n">
        <x:f>MAX(AE625,AF625*'01 Controls'!$E$15)</x:f>
        <x:v>142.94117647058823</x:v>
      </x:c>
      <x:c r="AH625" s="18" t="n">
        <x:f>SUM(V625,Y625,AB625,AE625)</x:f>
        <x:v>1890</x:v>
      </x:c>
      <x:c r="AI625" s="18" t="n">
        <x:f>N625-AH625</x:f>
        <x:v>0</x:v>
      </x:c>
      <x:c r="AJ625" s="18" t="n">
        <x:f>V625*INDEX('07 Mode Capacity'!$P$6:$P$17,MATCH("AIR-"&amp;I625,'07 Mode Capacity'!$C$6:$C$17,0))</x:f>
        <x:v>0</x:v>
      </x:c>
      <x:c r="AK625" s="18" t="n">
        <x:f>Y625*INDEX('07 Mode Capacity'!$P$6:$P$17,MATCH("OCEAN-"&amp;I625,'07 Mode Capacity'!$C$6:$C$17,0))</x:f>
        <x:v>27.837406636785804</x:v>
      </x:c>
      <x:c r="AL625" s="18" t="n">
        <x:f>AB625*INDEX('07 Mode Capacity'!$P$6:$P$17,MATCH("LAND-"&amp;I625,'07 Mode Capacity'!$C$6:$C$17,0))</x:f>
        <x:v>174.456660541382</x:v>
      </x:c>
      <x:c r="AM625" s="18" t="n">
        <x:f>AE625*INDEX('07 Mode Capacity'!$P$6:$P$17,MATCH("INLAND-"&amp;I625,'07 Mode Capacity'!$C$6:$C$17,0))</x:f>
        <x:v>90.22938320912115</x:v>
      </x:c>
      <x:c r="AN625" s="18" t="n">
        <x:f>SUM(AJ625:AM625)</x:f>
        <x:v>292.52345038728896</x:v>
      </x:c>
      <x:c r="AO625" s="17" t="n">
        <x:f>IF(N625=0,1,AN625/N625)</x:f>
        <x:v>0.15477431237422695</x:v>
      </x:c>
      <x:c r="AP625" s="11" t="str">
        <x:f>IF(AO625&gt;='01 Controls'!$E$16,"PASS","FAIL")</x:f>
        <x:v>FAIL</x:v>
      </x:c>
      <x:c r="AQ625" s="11" t="str">
        <x:v>UNQUANTIFIED</x:v>
      </x:c>
      <x:c r="AR625" s="11" t="str">
        <x:v>Position-class planning record; serial item and receiver open</x:v>
      </x:c>
      <x:c r="AS625" s="26"/>
      <x:c r="AT625" s="26"/>
    </x:row>
    <x:row r="626">
      <x:c r="C626" s="11" t="str">
        <x:v>C2-M-LAG-LIN-18</x:v>
      </x:c>
      <x:c r="D626" s="11" t="str">
        <x:v>C2</x:v>
      </x:c>
      <x:c r="E626" s="11" t="str">
        <x:v>Gulf–Atlantic hurricane</x:v>
      </x:c>
      <x:c r="F626" s="11" t="str">
        <x:v>M-LAG</x:v>
      </x:c>
      <x:c r="G626" s="11" t="str">
        <x:v>Littoral-access group</x:v>
      </x:c>
      <x:c r="H626" s="11" t="str">
        <x:v>LIN-18</x:v>
      </x:c>
      <x:c r="I626" s="19" t="n">
        <x:v>72</x:v>
      </x:c>
      <x:c r="J626" s="21" t="n">
        <x:v>6</x:v>
      </x:c>
      <x:c r="K626" s="18" t="n">
        <x:f>'05 Cargo Register'!K178</x:f>
        <x:v>168</x:v>
      </x:c>
      <x:c r="L626" s="18" t="n">
        <x:f>'05 Cargo Register'!N178</x:f>
        <x:v>12</x:v>
      </x:c>
      <x:c r="M626" s="18" t="n">
        <x:f>'05 Cargo Register'!O178</x:f>
        <x:v>528</x:v>
      </x:c>
      <x:c r="N626" s="18" t="n">
        <x:f>J626*K626</x:f>
        <x:v>1008</x:v>
      </x:c>
      <x:c r="O626" s="18" t="n">
        <x:f>J626*L626</x:f>
        <x:v>72</x:v>
      </x:c>
      <x:c r="P626" s="18" t="n">
        <x:f>J626*M626</x:f>
        <x:v>3168</x:v>
      </x:c>
      <x:c r="Q626" s="22" t="n">
        <x:f>'01 Controls'!$E$23*'02 Cargo Classes'!$M$13</x:f>
        <x:v>0</x:v>
      </x:c>
      <x:c r="R626" s="22" t="n">
        <x:f>'01 Controls'!$F$23*'02 Cargo Classes'!$N$13</x:f>
        <x:v>0.24</x:v>
      </x:c>
      <x:c r="S626" s="22" t="n">
        <x:f>'01 Controls'!$G$23*'02 Cargo Classes'!$O$13</x:f>
        <x:v>0.6</x:v>
      </x:c>
      <x:c r="T626" s="22" t="n">
        <x:f>'01 Controls'!$H$23*'02 Cargo Classes'!$P$13</x:f>
        <x:v>0.15</x:v>
      </x:c>
      <x:c r="U626" s="22" t="n">
        <x:f>SUM(Q626:T626)</x:f>
        <x:v>0.99</x:v>
      </x:c>
      <x:c r="V626" s="18" t="n">
        <x:f>IF(U626=0,0,N626*Q626/U626)</x:f>
        <x:v>0</x:v>
      </x:c>
      <x:c r="W626" s="18" t="n">
        <x:f>IF(U626=0,0,P626*Q626/U626)</x:f>
        <x:v>0</x:v>
      </x:c>
      <x:c r="X626" s="18" t="n">
        <x:f>MAX(V626,W626*'01 Controls'!$E$12)</x:f>
        <x:v>0</x:v>
      </x:c>
      <x:c r="Y626" s="18" t="n">
        <x:f>IF(U626=0,0,N626*R626/U626)</x:f>
        <x:v>244.36363636363635</x:v>
      </x:c>
      <x:c r="Z626" s="18" t="n">
        <x:f>IF(U626=0,0,P626*R626/U626)</x:f>
        <x:v>767.9999999999999</x:v>
      </x:c>
      <x:c r="AA626" s="18" t="n">
        <x:f>MAX(Y626,Z626*'01 Controls'!$E$13)</x:f>
        <x:v>244.36363636363635</x:v>
      </x:c>
      <x:c r="AB626" s="18" t="n">
        <x:f>IF(U626=0,0,N626*S626/U626)</x:f>
        <x:v>610.9090909090909</x:v>
      </x:c>
      <x:c r="AC626" s="18" t="n">
        <x:f>IF(U626=0,0,P626*S626/U626)</x:f>
        <x:v>1920</x:v>
      </x:c>
      <x:c r="AD626" s="18" t="n">
        <x:f>MAX(AB626,AC626*'01 Controls'!$E$14)</x:f>
        <x:v>610.9090909090909</x:v>
      </x:c>
      <x:c r="AE626" s="18" t="n">
        <x:f>IF(U626=0,0,N626*T626/U626)</x:f>
        <x:v>152.72727272727272</x:v>
      </x:c>
      <x:c r="AF626" s="18" t="n">
        <x:f>IF(U626=0,0,P626*T626/U626)</x:f>
        <x:v>480</x:v>
      </x:c>
      <x:c r="AG626" s="18" t="n">
        <x:f>MAX(AE626,AF626*'01 Controls'!$E$15)</x:f>
        <x:v>152.72727272727272</x:v>
      </x:c>
      <x:c r="AH626" s="18" t="n">
        <x:f>SUM(V626,Y626,AB626,AE626)</x:f>
        <x:v>1008</x:v>
      </x:c>
      <x:c r="AI626" s="18" t="n">
        <x:f>N626-AH626</x:f>
        <x:v>0</x:v>
      </x:c>
      <x:c r="AJ626" s="18" t="n">
        <x:f>V626*INDEX('07 Mode Capacity'!$P$6:$P$17,MATCH("AIR-"&amp;I626,'07 Mode Capacity'!$C$6:$C$17,0))</x:f>
        <x:v>0</x:v>
      </x:c>
      <x:c r="AK626" s="18" t="n">
        <x:f>Y626*INDEX('07 Mode Capacity'!$P$6:$P$17,MATCH("OCEAN-"&amp;I626,'07 Mode Capacity'!$C$6:$C$17,0))</x:f>
        <x:v>191.28002956062372</x:v>
      </x:c>
      <x:c r="AL626" s="18" t="n">
        <x:f>AB626*INDEX('07 Mode Capacity'!$P$6:$P$17,MATCH("LAND-"&amp;I626,'07 Mode Capacity'!$C$6:$C$17,0))</x:f>
        <x:v>436.80624641115645</x:v>
      </x:c>
      <x:c r="AM626" s="18" t="n">
        <x:f>AE626*INDEX('07 Mode Capacity'!$P$6:$P$17,MATCH("INLAND-"&amp;I626,'07 Mode Capacity'!$C$6:$C$17,0))</x:f>
        <x:v>152.72727272727272</x:v>
      </x:c>
      <x:c r="AN626" s="18" t="n">
        <x:f>SUM(AJ626:AM626)</x:f>
        <x:v>780.813548699053</x:v>
      </x:c>
      <x:c r="AO626" s="17" t="n">
        <x:f>IF(N626=0,1,AN626/N626)</x:f>
        <x:v>0.77461661577287</x:v>
      </x:c>
      <x:c r="AP626" s="11" t="str">
        <x:f>IF(AO626&gt;='01 Controls'!$E$16,"PASS","FAIL")</x:f>
        <x:v>FAIL</x:v>
      </x:c>
      <x:c r="AQ626" s="11" t="str">
        <x:v>UNQUANTIFIED</x:v>
      </x:c>
      <x:c r="AR626" s="11" t="str">
        <x:v>Position-class planning record; serial item and receiver open</x:v>
      </x:c>
      <x:c r="AS626" s="26"/>
      <x:c r="AT626" s="26"/>
    </x:row>
    <x:row r="627">
      <x:c r="C627" s="11" t="str">
        <x:v>C2-M-LAG-BLK-08</x:v>
      </x:c>
      <x:c r="D627" s="11" t="str">
        <x:v>C2</x:v>
      </x:c>
      <x:c r="E627" s="11" t="str">
        <x:v>Gulf–Atlantic hurricane</x:v>
      </x:c>
      <x:c r="F627" s="11" t="str">
        <x:v>M-LAG</x:v>
      </x:c>
      <x:c r="G627" s="11" t="str">
        <x:v>Littoral-access group</x:v>
      </x:c>
      <x:c r="H627" s="11" t="str">
        <x:v>BLK-08</x:v>
      </x:c>
      <x:c r="I627" s="19" t="n">
        <x:v>48</x:v>
      </x:c>
      <x:c r="J627" s="21" t="n">
        <x:v>6</x:v>
      </x:c>
      <x:c r="K627" s="18" t="n">
        <x:f>'05 Cargo Register'!K179</x:f>
        <x:v>105</x:v>
      </x:c>
      <x:c r="L627" s="18" t="n">
        <x:f>'05 Cargo Register'!N179</x:f>
        <x:v>17</x:v>
      </x:c>
      <x:c r="M627" s="18" t="n">
        <x:f>'05 Cargo Register'!O179</x:f>
        <x:v>867</x:v>
      </x:c>
      <x:c r="N627" s="18" t="n">
        <x:f>J627*K627</x:f>
        <x:v>630</x:v>
      </x:c>
      <x:c r="O627" s="18" t="n">
        <x:f>J627*L627</x:f>
        <x:v>102</x:v>
      </x:c>
      <x:c r="P627" s="18" t="n">
        <x:f>J627*M627</x:f>
        <x:v>5202</x:v>
      </x:c>
      <x:c r="Q627" s="22" t="n">
        <x:f>'01 Controls'!$E$23*'02 Cargo Classes'!$M$14</x:f>
        <x:v>0.05</x:v>
      </x:c>
      <x:c r="R627" s="22" t="n">
        <x:f>'01 Controls'!$F$23*'02 Cargo Classes'!$N$14</x:f>
        <x:v>0.16000000000000003</x:v>
      </x:c>
      <x:c r="S627" s="22" t="n">
        <x:f>'01 Controls'!$G$23*'02 Cargo Classes'!$O$14</x:f>
        <x:v>0.6</x:v>
      </x:c>
      <x:c r="T627" s="22" t="n">
        <x:f>'01 Controls'!$H$23*'02 Cargo Classes'!$P$14</x:f>
        <x:v>0.075</x:v>
      </x:c>
      <x:c r="U627" s="22" t="n">
        <x:f>SUM(Q627:T627)</x:f>
        <x:v>0.885</x:v>
      </x:c>
      <x:c r="V627" s="18" t="n">
        <x:f>IF(U627=0,0,N627*Q627/U627)</x:f>
        <x:v>35.59322033898305</x:v>
      </x:c>
      <x:c r="W627" s="18" t="n">
        <x:f>IF(U627=0,0,P627*Q627/U627)</x:f>
        <x:v>293.8983050847458</x:v>
      </x:c>
      <x:c r="X627" s="18" t="n">
        <x:f>MAX(V627,W627*'01 Controls'!$E$12)</x:f>
        <x:v>73.47457627118645</x:v>
      </x:c>
      <x:c r="Y627" s="18" t="n">
        <x:f>IF(U627=0,0,N627*R627/U627)</x:f>
        <x:v>113.89830508474579</x:v>
      </x:c>
      <x:c r="Z627" s="18" t="n">
        <x:f>IF(U627=0,0,P627*R627/U627)</x:f>
        <x:v>940.4745762711866</x:v>
      </x:c>
      <x:c r="AA627" s="18" t="n">
        <x:f>MAX(Y627,Z627*'01 Controls'!$E$13)</x:f>
        <x:v>141.071186440678</x:v>
      </x:c>
      <x:c r="AB627" s="18" t="n">
        <x:f>IF(U627=0,0,N627*S627/U627)</x:f>
        <x:v>427.1186440677966</x:v>
      </x:c>
      <x:c r="AC627" s="18" t="n">
        <x:f>IF(U627=0,0,P627*S627/U627)</x:f>
        <x:v>3526.779661016949</x:v>
      </x:c>
      <x:c r="AD627" s="18" t="n">
        <x:f>MAX(AB627,AC627*'01 Controls'!$E$14)</x:f>
        <x:v>705.3559322033898</x:v>
      </x:c>
      <x:c r="AE627" s="18" t="n">
        <x:f>IF(U627=0,0,N627*T627/U627)</x:f>
        <x:v>53.389830508474574</x:v>
      </x:c>
      <x:c r="AF627" s="18" t="n">
        <x:f>IF(U627=0,0,P627*T627/U627)</x:f>
        <x:v>440.8474576271186</x:v>
      </x:c>
      <x:c r="AG627" s="18" t="n">
        <x:f>MAX(AE627,AF627*'01 Controls'!$E$15)</x:f>
        <x:v>79.35254237288135</x:v>
      </x:c>
      <x:c r="AH627" s="18" t="n">
        <x:f>SUM(V627,Y627,AB627,AE627)</x:f>
        <x:v>630</x:v>
      </x:c>
      <x:c r="AI627" s="18" t="n">
        <x:f>N627-AH627</x:f>
        <x:v>0</x:v>
      </x:c>
      <x:c r="AJ627" s="18" t="n">
        <x:f>V627*INDEX('07 Mode Capacity'!$P$6:$P$17,MATCH("AIR-"&amp;I627,'07 Mode Capacity'!$C$6:$C$17,0))</x:f>
        <x:v>9.978048854364653</x:v>
      </x:c>
      <x:c r="AK627" s="18" t="n">
        <x:f>Y627*INDEX('07 Mode Capacity'!$P$6:$P$17,MATCH("OCEAN-"&amp;I627,'07 Mode Capacity'!$C$6:$C$17,0))</x:f>
        <x:v>9.9816237733409</x:v>
      </x:c>
      <x:c r="AL627" s="18" t="n">
        <x:f>AB627*INDEX('07 Mode Capacity'!$P$6:$P$17,MATCH("LAND-"&amp;I627,'07 Mode Capacity'!$C$6:$C$17,0))</x:f>
        <x:v>52.12892053841673</x:v>
      </x:c>
      <x:c r="AM627" s="18" t="n">
        <x:f>AE627*INDEX('07 Mode Capacity'!$P$6:$P$17,MATCH("INLAND-"&amp;I627,'07 Mode Capacity'!$C$6:$C$17,0))</x:f>
        <x:v>33.70149592556628</x:v>
      </x:c>
      <x:c r="AN627" s="18" t="n">
        <x:f>SUM(AJ627:AM627)</x:f>
        <x:v>105.79008909168856</x:v>
      </x:c>
      <x:c r="AO627" s="17" t="n">
        <x:f>IF(N627=0,1,AN627/N627)</x:f>
        <x:v>0.16792077633601357</x:v>
      </x:c>
      <x:c r="AP627" s="11" t="str">
        <x:f>IF(AO627&gt;='01 Controls'!$E$16,"PASS","FAIL")</x:f>
        <x:v>FAIL</x:v>
      </x:c>
      <x:c r="AQ627" s="11" t="str">
        <x:v>UNQUANTIFIED</x:v>
      </x:c>
      <x:c r="AR627" s="11" t="str">
        <x:v>Position-class planning record; serial item and receiver open</x:v>
      </x:c>
      <x:c r="AS627" s="26"/>
      <x:c r="AT627" s="26"/>
    </x:row>
    <x:row r="628">
      <x:c r="C628" s="11" t="str">
        <x:v>C2-M-LAG-OOG-80</x:v>
      </x:c>
      <x:c r="D628" s="11" t="str">
        <x:v>C2</x:v>
      </x:c>
      <x:c r="E628" s="11" t="str">
        <x:v>Gulf–Atlantic hurricane</x:v>
      </x:c>
      <x:c r="F628" s="11" t="str">
        <x:v>M-LAG</x:v>
      </x:c>
      <x:c r="G628" s="11" t="str">
        <x:v>Littoral-access group</x:v>
      </x:c>
      <x:c r="H628" s="11" t="str">
        <x:v>OOG-80</x:v>
      </x:c>
      <x:c r="I628" s="19" t="n">
        <x:v>72</x:v>
      </x:c>
      <x:c r="J628" s="21" t="n">
        <x:v>6</x:v>
      </x:c>
      <x:c r="K628" s="18" t="n">
        <x:f>'05 Cargo Register'!K180</x:f>
        <x:v>420</x:v>
      </x:c>
      <x:c r="L628" s="18" t="n">
        <x:f>'05 Cargo Register'!N180</x:f>
        <x:v>7</x:v>
      </x:c>
      <x:c r="M628" s="18" t="n">
        <x:f>'05 Cargo Register'!O180</x:f>
        <x:v>1232</x:v>
      </x:c>
      <x:c r="N628" s="18" t="n">
        <x:f>J628*K628</x:f>
        <x:v>2520</x:v>
      </x:c>
      <x:c r="O628" s="18" t="n">
        <x:f>J628*L628</x:f>
        <x:v>42</x:v>
      </x:c>
      <x:c r="P628" s="18" t="n">
        <x:f>J628*M628</x:f>
        <x:v>7392</x:v>
      </x:c>
      <x:c r="Q628" s="22" t="n">
        <x:f>'01 Controls'!$E$23*'02 Cargo Classes'!$M$15</x:f>
        <x:v>0</x:v>
      </x:c>
      <x:c r="R628" s="22" t="n">
        <x:f>'01 Controls'!$F$23*'02 Cargo Classes'!$N$15</x:f>
        <x:v>0.4</x:v>
      </x:c>
      <x:c r="S628" s="22" t="n">
        <x:f>'01 Controls'!$G$23*'02 Cargo Classes'!$O$15</x:f>
        <x:v>0.36</x:v>
      </x:c>
      <x:c r="T628" s="22" t="n">
        <x:f>'01 Controls'!$H$23*'02 Cargo Classes'!$P$15</x:f>
        <x:v>0.075</x:v>
      </x:c>
      <x:c r="U628" s="22" t="n">
        <x:f>SUM(Q628:T628)</x:f>
        <x:v>0.835</x:v>
      </x:c>
      <x:c r="V628" s="18" t="n">
        <x:f>IF(U628=0,0,N628*Q628/U628)</x:f>
        <x:v>0</x:v>
      </x:c>
      <x:c r="W628" s="18" t="n">
        <x:f>IF(U628=0,0,P628*Q628/U628)</x:f>
        <x:v>0</x:v>
      </x:c>
      <x:c r="X628" s="18" t="n">
        <x:f>MAX(V628,W628*'01 Controls'!$E$12)</x:f>
        <x:v>0</x:v>
      </x:c>
      <x:c r="Y628" s="18" t="n">
        <x:f>IF(U628=0,0,N628*R628/U628)</x:f>
        <x:v>1207.185628742515</x:v>
      </x:c>
      <x:c r="Z628" s="18" t="n">
        <x:f>IF(U628=0,0,P628*R628/U628)</x:f>
        <x:v>3541.0778443113777</x:v>
      </x:c>
      <x:c r="AA628" s="18" t="n">
        <x:f>MAX(Y628,Z628*'01 Controls'!$E$13)</x:f>
        <x:v>1207.185628742515</x:v>
      </x:c>
      <x:c r="AB628" s="18" t="n">
        <x:f>IF(U628=0,0,N628*S628/U628)</x:f>
        <x:v>1086.4670658682635</x:v>
      </x:c>
      <x:c r="AC628" s="18" t="n">
        <x:f>IF(U628=0,0,P628*S628/U628)</x:f>
        <x:v>3186.9700598802397</x:v>
      </x:c>
      <x:c r="AD628" s="18" t="n">
        <x:f>MAX(AB628,AC628*'01 Controls'!$E$14)</x:f>
        <x:v>1086.4670658682635</x:v>
      </x:c>
      <x:c r="AE628" s="18" t="n">
        <x:f>IF(U628=0,0,N628*T628/U628)</x:f>
        <x:v>226.34730538922156</x:v>
      </x:c>
      <x:c r="AF628" s="18" t="n">
        <x:f>IF(U628=0,0,P628*T628/U628)</x:f>
        <x:v>663.9520958083832</x:v>
      </x:c>
      <x:c r="AG628" s="18" t="n">
        <x:f>MAX(AE628,AF628*'01 Controls'!$E$15)</x:f>
        <x:v>226.34730538922156</x:v>
      </x:c>
      <x:c r="AH628" s="18" t="n">
        <x:f>SUM(V628,Y628,AB628,AE628)</x:f>
        <x:v>2520.0000000000005</x:v>
      </x:c>
      <x:c r="AI628" s="18" t="n">
        <x:f>N628-AH628</x:f>
        <x:v>-4.547473508864641e-13</x:v>
      </x:c>
      <x:c r="AJ628" s="18" t="n">
        <x:f>V628*INDEX('07 Mode Capacity'!$P$6:$P$17,MATCH("AIR-"&amp;I628,'07 Mode Capacity'!$C$6:$C$17,0))</x:f>
        <x:v>0</x:v>
      </x:c>
      <x:c r="AK628" s="18" t="n">
        <x:f>Y628*INDEX('07 Mode Capacity'!$P$6:$P$17,MATCH("OCEAN-"&amp;I628,'07 Mode Capacity'!$C$6:$C$17,0))</x:f>
        <x:v>944.9462538174527</x:v>
      </x:c>
      <x:c r="AL628" s="18" t="n">
        <x:f>AB628*INDEX('07 Mode Capacity'!$P$6:$P$17,MATCH("LAND-"&amp;I628,'07 Mode Capacity'!$C$6:$C$17,0))</x:f>
        <x:v>776.8350609827154</x:v>
      </x:c>
      <x:c r="AM628" s="18" t="n">
        <x:f>AE628*INDEX('07 Mode Capacity'!$P$6:$P$17,MATCH("INLAND-"&amp;I628,'07 Mode Capacity'!$C$6:$C$17,0))</x:f>
        <x:v>226.34730538922156</x:v>
      </x:c>
      <x:c r="AN628" s="18" t="n">
        <x:f>SUM(AJ628:AM628)</x:f>
        <x:v>1948.1286201893895</x:v>
      </x:c>
      <x:c r="AO628" s="17" t="n">
        <x:f>IF(N628=0,1,AN628/N628)</x:f>
        <x:v>0.7730669127735672</x:v>
      </x:c>
      <x:c r="AP628" s="11" t="str">
        <x:f>IF(AO628&gt;='01 Controls'!$E$16,"PASS","FAIL")</x:f>
        <x:v>FAIL</x:v>
      </x:c>
      <x:c r="AQ628" s="11" t="str">
        <x:v>UNQUANTIFIED</x:v>
      </x:c>
      <x:c r="AR628" s="11" t="str">
        <x:v>Position-class planning record; serial item and receiver open</x:v>
      </x:c>
      <x:c r="AS628" s="26"/>
      <x:c r="AT628" s="26"/>
    </x:row>
    <x:row r="629">
      <x:c r="C629" s="11" t="str">
        <x:v>C2-M-IWG-APL-45</x:v>
      </x:c>
      <x:c r="D629" s="11" t="str">
        <x:v>C2</x:v>
      </x:c>
      <x:c r="E629" s="11" t="str">
        <x:v>Gulf–Atlantic hurricane</x:v>
      </x:c>
      <x:c r="F629" s="11" t="str">
        <x:v>M-IWG</x:v>
      </x:c>
      <x:c r="G629" s="11" t="str">
        <x:v>Inland-waterway group</x:v>
      </x:c>
      <x:c r="H629" s="11" t="str">
        <x:v>APL-45</x:v>
      </x:c>
      <x:c r="I629" s="19" t="n">
        <x:v>24</x:v>
      </x:c>
      <x:c r="J629" s="21" t="n">
        <x:v>3</x:v>
      </x:c>
      <x:c r="K629" s="18" t="n">
        <x:f>'05 Cargo Register'!K181</x:f>
        <x:v>63</x:v>
      </x:c>
      <x:c r="L629" s="18" t="n">
        <x:f>'05 Cargo Register'!N181</x:f>
        <x:v>17</x:v>
      </x:c>
      <x:c r="M629" s="18" t="n">
        <x:f>'05 Cargo Register'!O181</x:f>
        <x:v>127.5</x:v>
      </x:c>
      <x:c r="N629" s="18" t="n">
        <x:f>J629*K629</x:f>
        <x:v>189</x:v>
      </x:c>
      <x:c r="O629" s="18" t="n">
        <x:f>J629*L629</x:f>
        <x:v>51</x:v>
      </x:c>
      <x:c r="P629" s="18" t="n">
        <x:f>J629*M629</x:f>
        <x:v>382.5</x:v>
      </x:c>
      <x:c r="Q629" s="22" t="n">
        <x:f>'01 Controls'!$E$23*'02 Cargo Classes'!$M$6</x:f>
        <x:v>0.15000000000000002</x:v>
      </x:c>
      <x:c r="R629" s="22" t="n">
        <x:f>'01 Controls'!$F$23*'02 Cargo Classes'!$N$6</x:f>
        <x:v>0.08000000000000002</x:v>
      </x:c>
      <x:c r="S629" s="22" t="n">
        <x:f>'01 Controls'!$G$23*'02 Cargo Classes'!$O$6</x:f>
        <x:v>0.6</x:v>
      </x:c>
      <x:c r="T629" s="22" t="n">
        <x:f>'01 Controls'!$H$23*'02 Cargo Classes'!$P$6</x:f>
        <x:v>0.045</x:v>
      </x:c>
      <x:c r="U629" s="22" t="n">
        <x:f>SUM(Q629:T629)</x:f>
        <x:v>0.8750000000000001</x:v>
      </x:c>
      <x:c r="V629" s="18" t="n">
        <x:f>IF(U629=0,0,N629*Q629/U629)</x:f>
        <x:v>32.4</x:v>
      </x:c>
      <x:c r="W629" s="18" t="n">
        <x:f>IF(U629=0,0,P629*Q629/U629)</x:f>
        <x:v>65.57142857142857</x:v>
      </x:c>
      <x:c r="X629" s="18" t="n">
        <x:f>MAX(V629,W629*'01 Controls'!$E$12)</x:f>
        <x:v>32.4</x:v>
      </x:c>
      <x:c r="Y629" s="18" t="n">
        <x:f>IF(U629=0,0,N629*R629/U629)</x:f>
        <x:v>17.28</x:v>
      </x:c>
      <x:c r="Z629" s="18" t="n">
        <x:f>IF(U629=0,0,P629*R629/U629)</x:f>
        <x:v>34.971428571428575</x:v>
      </x:c>
      <x:c r="AA629" s="18" t="n">
        <x:f>MAX(Y629,Z629*'01 Controls'!$E$13)</x:f>
        <x:v>17.28</x:v>
      </x:c>
      <x:c r="AB629" s="18" t="n">
        <x:f>IF(U629=0,0,N629*S629/U629)</x:f>
        <x:v>129.59999999999997</x:v>
      </x:c>
      <x:c r="AC629" s="18" t="n">
        <x:f>IF(U629=0,0,P629*S629/U629)</x:f>
        <x:v>262.2857142857143</x:v>
      </x:c>
      <x:c r="AD629" s="18" t="n">
        <x:f>MAX(AB629,AC629*'01 Controls'!$E$14)</x:f>
        <x:v>129.59999999999997</x:v>
      </x:c>
      <x:c r="AE629" s="18" t="n">
        <x:f>IF(U629=0,0,N629*T629/U629)</x:f>
        <x:v>9.719999999999997</x:v>
      </x:c>
      <x:c r="AF629" s="18" t="n">
        <x:f>IF(U629=0,0,P629*T629/U629)</x:f>
        <x:v>19.671428571428567</x:v>
      </x:c>
      <x:c r="AG629" s="18" t="n">
        <x:f>MAX(AE629,AF629*'01 Controls'!$E$15)</x:f>
        <x:v>9.719999999999997</x:v>
      </x:c>
      <x:c r="AH629" s="18" t="n">
        <x:f>SUM(V629,Y629,AB629,AE629)</x:f>
        <x:v>188.99999999999997</x:v>
      </x:c>
      <x:c r="AI629" s="18" t="n">
        <x:f>N629-AH629</x:f>
        <x:v>2.842170943040401e-14</x:v>
      </x:c>
      <x:c r="AJ629" s="18" t="n">
        <x:f>V629*INDEX('07 Mode Capacity'!$P$6:$P$17,MATCH("AIR-"&amp;I629,'07 Mode Capacity'!$C$6:$C$17,0))</x:f>
        <x:v>6.574415797979372</x:v>
      </x:c>
      <x:c r="AK629" s="18" t="n">
        <x:f>Y629*INDEX('07 Mode Capacity'!$P$6:$P$17,MATCH("OCEAN-"&amp;I629,'07 Mode Capacity'!$C$6:$C$17,0))</x:f>
        <x:v>2.5935387681213737</x:v>
      </x:c>
      <x:c r="AL629" s="18" t="n">
        <x:f>AB629*INDEX('07 Mode Capacity'!$P$6:$P$17,MATCH("LAND-"&amp;I629,'07 Mode Capacity'!$C$6:$C$17,0))</x:f>
        <x:v>49.57211978274034</x:v>
      </x:c>
      <x:c r="AM629" s="18" t="n">
        <x:f>AE629*INDEX('07 Mode Capacity'!$P$6:$P$17,MATCH("INLAND-"&amp;I629,'07 Mode Capacity'!$C$6:$C$17,0))</x:f>
        <x:v>9.719999999999997</x:v>
      </x:c>
      <x:c r="AN629" s="18" t="n">
        <x:f>SUM(AJ629:AM629)</x:f>
        <x:v>68.46007434884108</x:v>
      </x:c>
      <x:c r="AO629" s="17" t="n">
        <x:f>IF(N629=0,1,AN629/N629)</x:f>
        <x:v>0.3622226156023337</x:v>
      </x:c>
      <x:c r="AP629" s="11" t="str">
        <x:f>IF(AO629&gt;='01 Controls'!$E$16,"PASS","FAIL")</x:f>
        <x:v>FAIL</x:v>
      </x:c>
      <x:c r="AQ629" s="11" t="str">
        <x:v>UNQUANTIFIED</x:v>
      </x:c>
      <x:c r="AR629" s="11" t="str">
        <x:v>Position-class planning record; serial item and receiver open</x:v>
      </x:c>
      <x:c r="AS629" s="26"/>
      <x:c r="AT629" s="26"/>
    </x:row>
    <x:row r="630">
      <x:c r="C630" s="11" t="str">
        <x:v>C2-M-IWG-ISO-18</x:v>
      </x:c>
      <x:c r="D630" s="11" t="str">
        <x:v>C2</x:v>
      </x:c>
      <x:c r="E630" s="11" t="str">
        <x:v>Gulf–Atlantic hurricane</x:v>
      </x:c>
      <x:c r="F630" s="11" t="str">
        <x:v>M-IWG</x:v>
      </x:c>
      <x:c r="G630" s="11" t="str">
        <x:v>Inland-waterway group</x:v>
      </x:c>
      <x:c r="H630" s="11" t="str">
        <x:v>ISO-18</x:v>
      </x:c>
      <x:c r="I630" s="19" t="n">
        <x:v>48</x:v>
      </x:c>
      <x:c r="J630" s="21" t="n">
        <x:v>3</x:v>
      </x:c>
      <x:c r="K630" s="18" t="n">
        <x:f>'05 Cargo Register'!K182</x:f>
        <x:v>252</x:v>
      </x:c>
      <x:c r="L630" s="18" t="n">
        <x:f>'05 Cargo Register'!N182</x:f>
        <x:v>17</x:v>
      </x:c>
      <x:c r="M630" s="18" t="n">
        <x:f>'05 Cargo Register'!O182</x:f>
        <x:v>448.8</x:v>
      </x:c>
      <x:c r="N630" s="18" t="n">
        <x:f>J630*K630</x:f>
        <x:v>756</x:v>
      </x:c>
      <x:c r="O630" s="18" t="n">
        <x:f>J630*L630</x:f>
        <x:v>51</x:v>
      </x:c>
      <x:c r="P630" s="18" t="n">
        <x:f>J630*M630</x:f>
        <x:v>1346.4</x:v>
      </x:c>
      <x:c r="Q630" s="22" t="n">
        <x:f>'01 Controls'!$E$23*'02 Cargo Classes'!$M$7</x:f>
        <x:v>0.010000000000000002</x:v>
      </x:c>
      <x:c r="R630" s="22" t="n">
        <x:f>'01 Controls'!$F$23*'02 Cargo Classes'!$N$7</x:f>
        <x:v>0.2</x:v>
      </x:c>
      <x:c r="S630" s="22" t="n">
        <x:f>'01 Controls'!$G$23*'02 Cargo Classes'!$O$7</x:f>
        <x:v>0.72</x:v>
      </x:c>
      <x:c r="T630" s="22" t="n">
        <x:f>'01 Controls'!$H$23*'02 Cargo Classes'!$P$7</x:f>
        <x:v>0.12</x:v>
      </x:c>
      <x:c r="U630" s="22" t="n">
        <x:f>SUM(Q630:T630)</x:f>
        <x:v>1.0499999999999998</x:v>
      </x:c>
      <x:c r="V630" s="18" t="n">
        <x:f>IF(U630=0,0,N630*Q630/U630)</x:f>
        <x:v>7.200000000000003</x:v>
      </x:c>
      <x:c r="W630" s="18" t="n">
        <x:f>IF(U630=0,0,P630*Q630/U630)</x:f>
        <x:v>12.82285714285715</x:v>
      </x:c>
      <x:c r="X630" s="18" t="n">
        <x:f>MAX(V630,W630*'01 Controls'!$E$12)</x:f>
        <x:v>7.200000000000003</x:v>
      </x:c>
      <x:c r="Y630" s="18" t="n">
        <x:f>IF(U630=0,0,N630*R630/U630)</x:f>
        <x:v>144.00000000000003</x:v>
      </x:c>
      <x:c r="Z630" s="18" t="n">
        <x:f>IF(U630=0,0,P630*R630/U630)</x:f>
        <x:v>256.4571428571429</x:v>
      </x:c>
      <x:c r="AA630" s="18" t="n">
        <x:f>MAX(Y630,Z630*'01 Controls'!$E$13)</x:f>
        <x:v>144.00000000000003</x:v>
      </x:c>
      <x:c r="AB630" s="18" t="n">
        <x:f>IF(U630=0,0,N630*S630/U630)</x:f>
        <x:v>518.4</x:v>
      </x:c>
      <x:c r="AC630" s="18" t="n">
        <x:f>IF(U630=0,0,P630*S630/U630)</x:f>
        <x:v>923.2457142857145</x:v>
      </x:c>
      <x:c r="AD630" s="18" t="n">
        <x:f>MAX(AB630,AC630*'01 Controls'!$E$14)</x:f>
        <x:v>518.4</x:v>
      </x:c>
      <x:c r="AE630" s="18" t="n">
        <x:f>IF(U630=0,0,N630*T630/U630)</x:f>
        <x:v>86.40000000000002</x:v>
      </x:c>
      <x:c r="AF630" s="18" t="n">
        <x:f>IF(U630=0,0,P630*T630/U630)</x:f>
        <x:v>153.87428571428575</x:v>
      </x:c>
      <x:c r="AG630" s="18" t="n">
        <x:f>MAX(AE630,AF630*'01 Controls'!$E$15)</x:f>
        <x:v>86.40000000000002</x:v>
      </x:c>
      <x:c r="AH630" s="18" t="n">
        <x:f>SUM(V630,Y630,AB630,AE630)</x:f>
        <x:v>756</x:v>
      </x:c>
      <x:c r="AI630" s="18" t="n">
        <x:f>N630-AH630</x:f>
        <x:v>0</x:v>
      </x:c>
      <x:c r="AJ630" s="18" t="n">
        <x:f>V630*INDEX('07 Mode Capacity'!$P$6:$P$17,MATCH("AIR-"&amp;I630,'07 Mode Capacity'!$C$6:$C$17,0))</x:f>
        <x:v>2.0184167396829076</x:v>
      </x:c>
      <x:c r="AK630" s="18" t="n">
        <x:f>Y630*INDEX('07 Mode Capacity'!$P$6:$P$17,MATCH("OCEAN-"&amp;I630,'07 Mode Capacity'!$C$6:$C$17,0))</x:f>
        <x:v>12.619624342009566</x:v>
      </x:c>
      <x:c r="AL630" s="18" t="n">
        <x:f>AB630*INDEX('07 Mode Capacity'!$P$6:$P$17,MATCH("LAND-"&amp;I630,'07 Mode Capacity'!$C$6:$C$17,0))</x:f>
        <x:v>63.269615556341215</x:v>
      </x:c>
      <x:c r="AM630" s="18" t="n">
        <x:f>AE630*INDEX('07 Mode Capacity'!$P$6:$P$17,MATCH("INLAND-"&amp;I630,'07 Mode Capacity'!$C$6:$C$17,0))</x:f>
        <x:v>54.53864940640213</x:v>
      </x:c>
      <x:c r="AN630" s="18" t="n">
        <x:f>SUM(AJ630:AM630)</x:f>
        <x:v>132.4463060444358</x:v>
      </x:c>
      <x:c r="AO630" s="17" t="n">
        <x:f>IF(N630=0,1,AN630/N630)</x:f>
        <x:v>0.17519352651380396</x:v>
      </x:c>
      <x:c r="AP630" s="11" t="str">
        <x:f>IF(AO630&gt;='01 Controls'!$E$16,"PASS","FAIL")</x:f>
        <x:v>FAIL</x:v>
      </x:c>
      <x:c r="AQ630" s="11" t="str">
        <x:v>UNQUANTIFIED</x:v>
      </x:c>
      <x:c r="AR630" s="11" t="str">
        <x:v>Position-class planning record; serial item and receiver open</x:v>
      </x:c>
      <x:c r="AS630" s="26"/>
      <x:c r="AT630" s="26"/>
    </x:row>
    <x:row r="631">
      <x:c r="C631" s="11" t="str">
        <x:v>C2-M-IWG-COL-12</x:v>
      </x:c>
      <x:c r="D631" s="11" t="str">
        <x:v>C2</x:v>
      </x:c>
      <x:c r="E631" s="11" t="str">
        <x:v>Gulf–Atlantic hurricane</x:v>
      </x:c>
      <x:c r="F631" s="11" t="str">
        <x:v>M-IWG</x:v>
      </x:c>
      <x:c r="G631" s="11" t="str">
        <x:v>Inland-waterway group</x:v>
      </x:c>
      <x:c r="H631" s="11" t="str">
        <x:v>COL-12</x:v>
      </x:c>
      <x:c r="I631" s="19" t="n">
        <x:v>24</x:v>
      </x:c>
      <x:c r="J631" s="21" t="n">
        <x:v>3</x:v>
      </x:c>
      <x:c r="K631" s="18" t="n">
        <x:f>'05 Cargo Register'!K183</x:f>
        <x:v>42</x:v>
      </x:c>
      <x:c r="L631" s="18" t="n">
        <x:f>'05 Cargo Register'!N183</x:f>
        <x:v>5</x:v>
      </x:c>
      <x:c r="M631" s="18" t="n">
        <x:f>'05 Cargo Register'!O183</x:f>
        <x:v>132</x:v>
      </x:c>
      <x:c r="N631" s="18" t="n">
        <x:f>J631*K631</x:f>
        <x:v>126</x:v>
      </x:c>
      <x:c r="O631" s="18" t="n">
        <x:f>J631*L631</x:f>
        <x:v>15</x:v>
      </x:c>
      <x:c r="P631" s="18" t="n">
        <x:f>J631*M631</x:f>
        <x:v>396</x:v>
      </x:c>
      <x:c r="Q631" s="22" t="n">
        <x:f>'01 Controls'!$E$23*'02 Cargo Classes'!$M$8</x:f>
        <x:v>0.1</x:v>
      </x:c>
      <x:c r="R631" s="22" t="n">
        <x:f>'01 Controls'!$F$23*'02 Cargo Classes'!$N$8</x:f>
        <x:v>0.13999999999999999</x:v>
      </x:c>
      <x:c r="S631" s="22" t="n">
        <x:f>'01 Controls'!$G$23*'02 Cargo Classes'!$O$8</x:f>
        <x:v>0.72</x:v>
      </x:c>
      <x:c r="T631" s="22" t="n">
        <x:f>'01 Controls'!$H$23*'02 Cargo Classes'!$P$8</x:f>
        <x:v>0.03</x:v>
      </x:c>
      <x:c r="U631" s="22" t="n">
        <x:f>SUM(Q631:T631)</x:f>
        <x:v>0.99</x:v>
      </x:c>
      <x:c r="V631" s="18" t="n">
        <x:f>IF(U631=0,0,N631*Q631/U631)</x:f>
        <x:v>12.727272727272728</x:v>
      </x:c>
      <x:c r="W631" s="18" t="n">
        <x:f>IF(U631=0,0,P631*Q631/U631)</x:f>
        <x:v>40</x:v>
      </x:c>
      <x:c r="X631" s="18" t="n">
        <x:f>MAX(V631,W631*'01 Controls'!$E$12)</x:f>
        <x:v>12.727272727272728</x:v>
      </x:c>
      <x:c r="Y631" s="18" t="n">
        <x:f>IF(U631=0,0,N631*R631/U631)</x:f>
        <x:v>17.818181818181817</x:v>
      </x:c>
      <x:c r="Z631" s="18" t="n">
        <x:f>IF(U631=0,0,P631*R631/U631)</x:f>
        <x:v>56</x:v>
      </x:c>
      <x:c r="AA631" s="18" t="n">
        <x:f>MAX(Y631,Z631*'01 Controls'!$E$13)</x:f>
        <x:v>17.818181818181817</x:v>
      </x:c>
      <x:c r="AB631" s="18" t="n">
        <x:f>IF(U631=0,0,N631*S631/U631)</x:f>
        <x:v>91.63636363636364</x:v>
      </x:c>
      <x:c r="AC631" s="18" t="n">
        <x:f>IF(U631=0,0,P631*S631/U631)</x:f>
        <x:v>288</x:v>
      </x:c>
      <x:c r="AD631" s="18" t="n">
        <x:f>MAX(AB631,AC631*'01 Controls'!$E$14)</x:f>
        <x:v>91.63636363636364</x:v>
      </x:c>
      <x:c r="AE631" s="18" t="n">
        <x:f>IF(U631=0,0,N631*T631/U631)</x:f>
        <x:v>3.818181818181818</x:v>
      </x:c>
      <x:c r="AF631" s="18" t="n">
        <x:f>IF(U631=0,0,P631*T631/U631)</x:f>
        <x:v>11.999999999999998</x:v>
      </x:c>
      <x:c r="AG631" s="18" t="n">
        <x:f>MAX(AE631,AF631*'01 Controls'!$E$15)</x:f>
        <x:v>3.818181818181818</x:v>
      </x:c>
      <x:c r="AH631" s="18" t="n">
        <x:f>SUM(V631,Y631,AB631,AE631)</x:f>
        <x:v>126</x:v>
      </x:c>
      <x:c r="AI631" s="18" t="n">
        <x:f>N631-AH631</x:f>
        <x:v>0</x:v>
      </x:c>
      <x:c r="AJ631" s="18" t="n">
        <x:f>V631*INDEX('07 Mode Capacity'!$P$6:$P$17,MATCH("AIR-"&amp;I631,'07 Mode Capacity'!$C$6:$C$17,0))</x:f>
        <x:v>2.582542681585612</x:v>
      </x:c>
      <x:c r="AK631" s="18" t="n">
        <x:f>Y631*INDEX('07 Mode Capacity'!$P$6:$P$17,MATCH("OCEAN-"&amp;I631,'07 Mode Capacity'!$C$6:$C$17,0))</x:f>
        <x:v>2.674313965445019</x:v>
      </x:c>
      <x:c r="AL631" s="18" t="n">
        <x:f>AB631*INDEX('07 Mode Capacity'!$P$6:$P$17,MATCH("LAND-"&amp;I631,'07 Mode Capacity'!$C$6:$C$17,0))</x:f>
        <x:v>35.05099378577601</x:v>
      </x:c>
      <x:c r="AM631" s="18" t="n">
        <x:f>AE631*INDEX('07 Mode Capacity'!$P$6:$P$17,MATCH("INLAND-"&amp;I631,'07 Mode Capacity'!$C$6:$C$17,0))</x:f>
        <x:v>3.818181818181818</x:v>
      </x:c>
      <x:c r="AN631" s="18" t="n">
        <x:f>SUM(AJ631:AM631)</x:f>
        <x:v>44.12603225098846</x:v>
      </x:c>
      <x:c r="AO631" s="17" t="n">
        <x:f>IF(N631=0,1,AN631/N631)</x:f>
        <x:v>0.3502066051665751</x:v>
      </x:c>
      <x:c r="AP631" s="11" t="str">
        <x:f>IF(AO631&gt;='01 Controls'!$E$16,"PASS","FAIL")</x:f>
        <x:v>FAIL</x:v>
      </x:c>
      <x:c r="AQ631" s="11" t="str">
        <x:v>UNQUANTIFIED</x:v>
      </x:c>
      <x:c r="AR631" s="11" t="str">
        <x:v>Position-class planning record; serial item and receiver open</x:v>
      </x:c>
      <x:c r="AS631" s="26"/>
      <x:c r="AT631" s="26"/>
    </x:row>
    <x:row r="632">
      <x:c r="C632" s="11" t="str">
        <x:v>C2-M-IWG-BAT-22</x:v>
      </x:c>
      <x:c r="D632" s="11" t="str">
        <x:v>C2</x:v>
      </x:c>
      <x:c r="E632" s="11" t="str">
        <x:v>Gulf–Atlantic hurricane</x:v>
      </x:c>
      <x:c r="F632" s="11" t="str">
        <x:v>M-IWG</x:v>
      </x:c>
      <x:c r="G632" s="11" t="str">
        <x:v>Inland-waterway group</x:v>
      </x:c>
      <x:c r="H632" s="11" t="str">
        <x:v>BAT-22</x:v>
      </x:c>
      <x:c r="I632" s="19" t="n">
        <x:v>48</x:v>
      </x:c>
      <x:c r="J632" s="21" t="n">
        <x:v>3</x:v>
      </x:c>
      <x:c r="K632" s="18" t="n">
        <x:f>'05 Cargo Register'!K184</x:f>
        <x:v>168</x:v>
      </x:c>
      <x:c r="L632" s="18" t="n">
        <x:f>'05 Cargo Register'!N184</x:f>
        <x:v>10</x:v>
      </x:c>
      <x:c r="M632" s="18" t="n">
        <x:f>'05 Cargo Register'!O184</x:f>
        <x:v>264</x:v>
      </x:c>
      <x:c r="N632" s="18" t="n">
        <x:f>J632*K632</x:f>
        <x:v>504</x:v>
      </x:c>
      <x:c r="O632" s="18" t="n">
        <x:f>J632*L632</x:f>
        <x:v>30</x:v>
      </x:c>
      <x:c r="P632" s="18" t="n">
        <x:f>J632*M632</x:f>
        <x:v>792</x:v>
      </x:c>
      <x:c r="Q632" s="22" t="n">
        <x:f>'01 Controls'!$E$23*'02 Cargo Classes'!$M$9</x:f>
        <x:v>0</x:v>
      </x:c>
      <x:c r="R632" s="22" t="n">
        <x:f>'01 Controls'!$F$23*'02 Cargo Classes'!$N$9</x:f>
        <x:v>0.2</x:v>
      </x:c>
      <x:c r="S632" s="22" t="n">
        <x:f>'01 Controls'!$G$23*'02 Cargo Classes'!$O$9</x:f>
        <x:v>0.6</x:v>
      </x:c>
      <x:c r="T632" s="22" t="n">
        <x:f>'01 Controls'!$H$23*'02 Cargo Classes'!$P$9</x:f>
        <x:v>0.075</x:v>
      </x:c>
      <x:c r="U632" s="22" t="n">
        <x:f>SUM(Q632:T632)</x:f>
        <x:v>0.875</x:v>
      </x:c>
      <x:c r="V632" s="18" t="n">
        <x:f>IF(U632=0,0,N632*Q632/U632)</x:f>
        <x:v>0</x:v>
      </x:c>
      <x:c r="W632" s="18" t="n">
        <x:f>IF(U632=0,0,P632*Q632/U632)</x:f>
        <x:v>0</x:v>
      </x:c>
      <x:c r="X632" s="18" t="n">
        <x:f>MAX(V632,W632*'01 Controls'!$E$12)</x:f>
        <x:v>0</x:v>
      </x:c>
      <x:c r="Y632" s="18" t="n">
        <x:f>IF(U632=0,0,N632*R632/U632)</x:f>
        <x:v>115.20000000000002</x:v>
      </x:c>
      <x:c r="Z632" s="18" t="n">
        <x:f>IF(U632=0,0,P632*R632/U632)</x:f>
        <x:v>181.02857142857144</x:v>
      </x:c>
      <x:c r="AA632" s="18" t="n">
        <x:f>MAX(Y632,Z632*'01 Controls'!$E$13)</x:f>
        <x:v>115.20000000000002</x:v>
      </x:c>
      <x:c r="AB632" s="18" t="n">
        <x:f>IF(U632=0,0,N632*S632/U632)</x:f>
        <x:v>345.59999999999997</x:v>
      </x:c>
      <x:c r="AC632" s="18" t="n">
        <x:f>IF(U632=0,0,P632*S632/U632)</x:f>
        <x:v>543.0857142857143</x:v>
      </x:c>
      <x:c r="AD632" s="18" t="n">
        <x:f>MAX(AB632,AC632*'01 Controls'!$E$14)</x:f>
        <x:v>345.59999999999997</x:v>
      </x:c>
      <x:c r="AE632" s="18" t="n">
        <x:f>IF(U632=0,0,N632*T632/U632)</x:f>
        <x:v>43.199999999999996</x:v>
      </x:c>
      <x:c r="AF632" s="18" t="n">
        <x:f>IF(U632=0,0,P632*T632/U632)</x:f>
        <x:v>67.88571428571429</x:v>
      </x:c>
      <x:c r="AG632" s="18" t="n">
        <x:f>MAX(AE632,AF632*'01 Controls'!$E$15)</x:f>
        <x:v>43.199999999999996</x:v>
      </x:c>
      <x:c r="AH632" s="18" t="n">
        <x:f>SUM(V632,Y632,AB632,AE632)</x:f>
        <x:v>503.99999999999994</x:v>
      </x:c>
      <x:c r="AI632" s="18" t="n">
        <x:f>N632-AH632</x:f>
        <x:v>5.684341886080802e-14</x:v>
      </x:c>
      <x:c r="AJ632" s="18" t="n">
        <x:f>V632*INDEX('07 Mode Capacity'!$P$6:$P$17,MATCH("AIR-"&amp;I632,'07 Mode Capacity'!$C$6:$C$17,0))</x:f>
        <x:v>0</x:v>
      </x:c>
      <x:c r="AK632" s="18" t="n">
        <x:f>Y632*INDEX('07 Mode Capacity'!$P$6:$P$17,MATCH("OCEAN-"&amp;I632,'07 Mode Capacity'!$C$6:$C$17,0))</x:f>
        <x:v>10.095699473607652</x:v>
      </x:c>
      <x:c r="AL632" s="18" t="n">
        <x:f>AB632*INDEX('07 Mode Capacity'!$P$6:$P$17,MATCH("LAND-"&amp;I632,'07 Mode Capacity'!$C$6:$C$17,0))</x:f>
        <x:v>42.17974370422748</x:v>
      </x:c>
      <x:c r="AM632" s="18" t="n">
        <x:f>AE632*INDEX('07 Mode Capacity'!$P$6:$P$17,MATCH("INLAND-"&amp;I632,'07 Mode Capacity'!$C$6:$C$17,0))</x:f>
        <x:v>27.269324703201058</x:v>
      </x:c>
      <x:c r="AN632" s="18" t="n">
        <x:f>SUM(AJ632:AM632)</x:f>
        <x:v>79.5447678810362</x:v>
      </x:c>
      <x:c r="AO632" s="17" t="n">
        <x:f>IF(N632=0,1,AN632/N632)</x:f>
        <x:v>0.15782692039888133</x:v>
      </x:c>
      <x:c r="AP632" s="11" t="str">
        <x:f>IF(AO632&gt;='01 Controls'!$E$16,"PASS","FAIL")</x:f>
        <x:v>FAIL</x:v>
      </x:c>
      <x:c r="AQ632" s="11" t="str">
        <x:v>UNQUANTIFIED</x:v>
      </x:c>
      <x:c r="AR632" s="11" t="str">
        <x:v>Position-class planning record; serial item and receiver open</x:v>
      </x:c>
      <x:c r="AS632" s="26"/>
      <x:c r="AT632" s="26"/>
    </x:row>
    <x:row r="633">
      <x:c r="C633" s="11" t="str">
        <x:v>C2-M-IWG-TNK-20</x:v>
      </x:c>
      <x:c r="D633" s="11" t="str">
        <x:v>C2</x:v>
      </x:c>
      <x:c r="E633" s="11" t="str">
        <x:v>Gulf–Atlantic hurricane</x:v>
      </x:c>
      <x:c r="F633" s="11" t="str">
        <x:v>M-IWG</x:v>
      </x:c>
      <x:c r="G633" s="11" t="str">
        <x:v>Inland-waterway group</x:v>
      </x:c>
      <x:c r="H633" s="11" t="str">
        <x:v>TNK-20</x:v>
      </x:c>
      <x:c r="I633" s="19" t="n">
        <x:v>48</x:v>
      </x:c>
      <x:c r="J633" s="21" t="n">
        <x:v>3</x:v>
      </x:c>
      <x:c r="K633" s="18" t="n">
        <x:f>'05 Cargo Register'!K185</x:f>
        <x:v>252</x:v>
      </x:c>
      <x:c r="L633" s="18" t="n">
        <x:f>'05 Cargo Register'!N185</x:f>
        <x:v>15</x:v>
      </x:c>
      <x:c r="M633" s="18" t="n">
        <x:f>'05 Cargo Register'!O185</x:f>
        <x:v>318.75</x:v>
      </x:c>
      <x:c r="N633" s="18" t="n">
        <x:f>J633*K633</x:f>
        <x:v>756</x:v>
      </x:c>
      <x:c r="O633" s="18" t="n">
        <x:f>J633*L633</x:f>
        <x:v>45</x:v>
      </x:c>
      <x:c r="P633" s="18" t="n">
        <x:f>J633*M633</x:f>
        <x:v>956.25</x:v>
      </x:c>
      <x:c r="Q633" s="22" t="n">
        <x:f>'01 Controls'!$E$23*'02 Cargo Classes'!$M$10</x:f>
        <x:v>0</x:v>
      </x:c>
      <x:c r="R633" s="22" t="n">
        <x:f>'01 Controls'!$F$23*'02 Cargo Classes'!$N$10</x:f>
        <x:v>0.24</x:v>
      </x:c>
      <x:c r="S633" s="22" t="n">
        <x:f>'01 Controls'!$G$23*'02 Cargo Classes'!$O$10</x:f>
        <x:v>0.6</x:v>
      </x:c>
      <x:c r="T633" s="22" t="n">
        <x:f>'01 Controls'!$H$23*'02 Cargo Classes'!$P$10</x:f>
        <x:v>0.15</x:v>
      </x:c>
      <x:c r="U633" s="22" t="n">
        <x:f>SUM(Q633:T633)</x:f>
        <x:v>0.99</x:v>
      </x:c>
      <x:c r="V633" s="18" t="n">
        <x:f>IF(U633=0,0,N633*Q633/U633)</x:f>
        <x:v>0</x:v>
      </x:c>
      <x:c r="W633" s="18" t="n">
        <x:f>IF(U633=0,0,P633*Q633/U633)</x:f>
        <x:v>0</x:v>
      </x:c>
      <x:c r="X633" s="18" t="n">
        <x:f>MAX(V633,W633*'01 Controls'!$E$12)</x:f>
        <x:v>0</x:v>
      </x:c>
      <x:c r="Y633" s="18" t="n">
        <x:f>IF(U633=0,0,N633*R633/U633)</x:f>
        <x:v>183.27272727272728</x:v>
      </x:c>
      <x:c r="Z633" s="18" t="n">
        <x:f>IF(U633=0,0,P633*R633/U633)</x:f>
        <x:v>231.8181818181818</x:v>
      </x:c>
      <x:c r="AA633" s="18" t="n">
        <x:f>MAX(Y633,Z633*'01 Controls'!$E$13)</x:f>
        <x:v>183.27272727272728</x:v>
      </x:c>
      <x:c r="AB633" s="18" t="n">
        <x:f>IF(U633=0,0,N633*S633/U633)</x:f>
        <x:v>458.18181818181813</x:v>
      </x:c>
      <x:c r="AC633" s="18" t="n">
        <x:f>IF(U633=0,0,P633*S633/U633)</x:f>
        <x:v>579.5454545454545</x:v>
      </x:c>
      <x:c r="AD633" s="18" t="n">
        <x:f>MAX(AB633,AC633*'01 Controls'!$E$14)</x:f>
        <x:v>458.18181818181813</x:v>
      </x:c>
      <x:c r="AE633" s="18" t="n">
        <x:f>IF(U633=0,0,N633*T633/U633)</x:f>
        <x:v>114.54545454545453</x:v>
      </x:c>
      <x:c r="AF633" s="18" t="n">
        <x:f>IF(U633=0,0,P633*T633/U633)</x:f>
        <x:v>144.88636363636363</x:v>
      </x:c>
      <x:c r="AG633" s="18" t="n">
        <x:f>MAX(AE633,AF633*'01 Controls'!$E$15)</x:f>
        <x:v>114.54545454545453</x:v>
      </x:c>
      <x:c r="AH633" s="18" t="n">
        <x:f>SUM(V633,Y633,AB633,AE633)</x:f>
        <x:v>755.9999999999999</x:v>
      </x:c>
      <x:c r="AI633" s="18" t="n">
        <x:f>N633-AH633</x:f>
        <x:v>1.1368683772161603e-13</x:v>
      </x:c>
      <x:c r="AJ633" s="18" t="n">
        <x:f>V633*INDEX('07 Mode Capacity'!$P$6:$P$17,MATCH("AIR-"&amp;I633,'07 Mode Capacity'!$C$6:$C$17,0))</x:f>
        <x:v>0</x:v>
      </x:c>
      <x:c r="AK633" s="18" t="n">
        <x:f>Y633*INDEX('07 Mode Capacity'!$P$6:$P$17,MATCH("OCEAN-"&amp;I633,'07 Mode Capacity'!$C$6:$C$17,0))</x:f>
        <x:v>16.061340071648537</x:v>
      </x:c>
      <x:c r="AL633" s="18" t="n">
        <x:f>AB633*INDEX('07 Mode Capacity'!$P$6:$P$17,MATCH("LAND-"&amp;I633,'07 Mode Capacity'!$C$6:$C$17,0))</x:f>
        <x:v>55.92011475939248</x:v>
      </x:c>
      <x:c r="AM633" s="18" t="n">
        <x:f>AE633*INDEX('07 Mode Capacity'!$P$6:$P$17,MATCH("INLAND-"&amp;I633,'07 Mode Capacity'!$C$6:$C$17,0))</x:f>
        <x:v>72.30502762212402</x:v>
      </x:c>
      <x:c r="AN633" s="18" t="n">
        <x:f>SUM(AJ633:AM633)</x:f>
        <x:v>144.28648245316504</x:v>
      </x:c>
      <x:c r="AO633" s="17" t="n">
        <x:f>IF(N633=0,1,AN633/N633)</x:f>
        <x:v>0.19085513552005956</x:v>
      </x:c>
      <x:c r="AP633" s="11" t="str">
        <x:f>IF(AO633&gt;='01 Controls'!$E$16,"PASS","FAIL")</x:f>
        <x:v>FAIL</x:v>
      </x:c>
      <x:c r="AQ633" s="11" t="str">
        <x:v>UNQUANTIFIED</x:v>
      </x:c>
      <x:c r="AR633" s="11" t="str">
        <x:v>Position-class planning record; serial item and receiver open</x:v>
      </x:c>
      <x:c r="AS633" s="26"/>
      <x:c r="AT633" s="26"/>
    </x:row>
    <x:row r="634">
      <x:c r="C634" s="11" t="str">
        <x:v>C2-M-IWG-FLR-24</x:v>
      </x:c>
      <x:c r="D634" s="11" t="str">
        <x:v>C2</x:v>
      </x:c>
      <x:c r="E634" s="11" t="str">
        <x:v>Gulf–Atlantic hurricane</x:v>
      </x:c>
      <x:c r="F634" s="11" t="str">
        <x:v>M-IWG</x:v>
      </x:c>
      <x:c r="G634" s="11" t="str">
        <x:v>Inland-waterway group</x:v>
      </x:c>
      <x:c r="H634" s="11" t="str">
        <x:v>FLR-24</x:v>
      </x:c>
      <x:c r="I634" s="19" t="n">
        <x:v>48</x:v>
      </x:c>
      <x:c r="J634" s="21" t="n">
        <x:v>3</x:v>
      </x:c>
      <x:c r="K634" s="18" t="n">
        <x:f>'05 Cargo Register'!K186</x:f>
        <x:v>315</x:v>
      </x:c>
      <x:c r="L634" s="18" t="n">
        <x:f>'05 Cargo Register'!N186</x:f>
        <x:v>16</x:v>
      </x:c>
      <x:c r="M634" s="18" t="n">
        <x:f>'05 Cargo Register'!O186</x:f>
        <x:v>512</x:v>
      </x:c>
      <x:c r="N634" s="18" t="n">
        <x:f>J634*K634</x:f>
        <x:v>945</x:v>
      </x:c>
      <x:c r="O634" s="18" t="n">
        <x:f>J634*L634</x:f>
        <x:v>48</x:v>
      </x:c>
      <x:c r="P634" s="18" t="n">
        <x:f>J634*M634</x:f>
        <x:v>1536</x:v>
      </x:c>
      <x:c r="Q634" s="22" t="n">
        <x:f>'01 Controls'!$E$23*'02 Cargo Classes'!$M$11</x:f>
        <x:v>0</x:v>
      </x:c>
      <x:c r="R634" s="22" t="n">
        <x:f>'01 Controls'!$F$23*'02 Cargo Classes'!$N$11</x:f>
        <x:v>0.24</x:v>
      </x:c>
      <x:c r="S634" s="22" t="n">
        <x:f>'01 Controls'!$G$23*'02 Cargo Classes'!$O$11</x:f>
        <x:v>0.6</x:v>
      </x:c>
      <x:c r="T634" s="22" t="n">
        <x:f>'01 Controls'!$H$23*'02 Cargo Classes'!$P$11</x:f>
        <x:v>0.12</x:v>
      </x:c>
      <x:c r="U634" s="22" t="n">
        <x:f>SUM(Q634:T634)</x:f>
        <x:v>0.96</x:v>
      </x:c>
      <x:c r="V634" s="18" t="n">
        <x:f>IF(U634=0,0,N634*Q634/U634)</x:f>
        <x:v>0</x:v>
      </x:c>
      <x:c r="W634" s="18" t="n">
        <x:f>IF(U634=0,0,P634*Q634/U634)</x:f>
        <x:v>0</x:v>
      </x:c>
      <x:c r="X634" s="18" t="n">
        <x:f>MAX(V634,W634*'01 Controls'!$E$12)</x:f>
        <x:v>0</x:v>
      </x:c>
      <x:c r="Y634" s="18" t="n">
        <x:f>IF(U634=0,0,N634*R634/U634)</x:f>
        <x:v>236.25</x:v>
      </x:c>
      <x:c r="Z634" s="18" t="n">
        <x:f>IF(U634=0,0,P634*R634/U634)</x:f>
        <x:v>384</x:v>
      </x:c>
      <x:c r="AA634" s="18" t="n">
        <x:f>MAX(Y634,Z634*'01 Controls'!$E$13)</x:f>
        <x:v>236.25</x:v>
      </x:c>
      <x:c r="AB634" s="18" t="n">
        <x:f>IF(U634=0,0,N634*S634/U634)</x:f>
        <x:v>590.625</x:v>
      </x:c>
      <x:c r="AC634" s="18" t="n">
        <x:f>IF(U634=0,0,P634*S634/U634)</x:f>
        <x:v>959.9999999999999</x:v>
      </x:c>
      <x:c r="AD634" s="18" t="n">
        <x:f>MAX(AB634,AC634*'01 Controls'!$E$14)</x:f>
        <x:v>590.625</x:v>
      </x:c>
      <x:c r="AE634" s="18" t="n">
        <x:f>IF(U634=0,0,N634*T634/U634)</x:f>
        <x:v>118.125</x:v>
      </x:c>
      <x:c r="AF634" s="18" t="n">
        <x:f>IF(U634=0,0,P634*T634/U634)</x:f>
        <x:v>192</x:v>
      </x:c>
      <x:c r="AG634" s="18" t="n">
        <x:f>MAX(AE634,AF634*'01 Controls'!$E$15)</x:f>
        <x:v>118.125</x:v>
      </x:c>
      <x:c r="AH634" s="18" t="n">
        <x:f>SUM(V634,Y634,AB634,AE634)</x:f>
        <x:v>945</x:v>
      </x:c>
      <x:c r="AI634" s="18" t="n">
        <x:f>N634-AH634</x:f>
        <x:v>0</x:v>
      </x:c>
      <x:c r="AJ634" s="18" t="n">
        <x:f>V634*INDEX('07 Mode Capacity'!$P$6:$P$17,MATCH("AIR-"&amp;I634,'07 Mode Capacity'!$C$6:$C$17,0))</x:f>
        <x:v>0</x:v>
      </x:c>
      <x:c r="AK634" s="18" t="n">
        <x:f>Y634*INDEX('07 Mode Capacity'!$P$6:$P$17,MATCH("OCEAN-"&amp;I634,'07 Mode Capacity'!$C$6:$C$17,0))</x:f>
        <x:v>20.70407118610944</x:v>
      </x:c>
      <x:c r="AL634" s="18" t="n">
        <x:f>AB634*INDEX('07 Mode Capacity'!$P$6:$P$17,MATCH("LAND-"&amp;I634,'07 Mode Capacity'!$C$6:$C$17,0))</x:f>
        <x:v>72.08452293202939</x:v>
      </x:c>
      <x:c r="AM634" s="18" t="n">
        <x:f>AE634*INDEX('07 Mode Capacity'!$P$6:$P$17,MATCH("INLAND-"&amp;I634,'07 Mode Capacity'!$C$6:$C$17,0))</x:f>
        <x:v>74.5645597353154</x:v>
      </x:c>
      <x:c r="AN634" s="18" t="n">
        <x:f>SUM(AJ634:AM634)</x:f>
        <x:v>167.35315385345422</x:v>
      </x:c>
      <x:c r="AO634" s="17" t="n">
        <x:f>IF(N634=0,1,AN634/N634)</x:f>
        <x:v>0.17709328450100975</x:v>
      </x:c>
      <x:c r="AP634" s="11" t="str">
        <x:f>IF(AO634&gt;='01 Controls'!$E$16,"PASS","FAIL")</x:f>
        <x:v>FAIL</x:v>
      </x:c>
      <x:c r="AQ634" s="11" t="str">
        <x:v>UNQUANTIFIED</x:v>
      </x:c>
      <x:c r="AR634" s="11" t="str">
        <x:v>Position-class planning record; serial item and receiver open</x:v>
      </x:c>
      <x:c r="AS634" s="26"/>
      <x:c r="AT634" s="26"/>
    </x:row>
    <x:row r="635">
      <x:c r="C635" s="11" t="str">
        <x:v>C2-M-IWG-ROL-30</x:v>
      </x:c>
      <x:c r="D635" s="11" t="str">
        <x:v>C2</x:v>
      </x:c>
      <x:c r="E635" s="11" t="str">
        <x:v>Gulf–Atlantic hurricane</x:v>
      </x:c>
      <x:c r="F635" s="11" t="str">
        <x:v>M-IWG</x:v>
      </x:c>
      <x:c r="G635" s="11" t="str">
        <x:v>Inland-waterway group</x:v>
      </x:c>
      <x:c r="H635" s="11" t="str">
        <x:v>ROL-30</x:v>
      </x:c>
      <x:c r="I635" s="19" t="n">
        <x:v>48</x:v>
      </x:c>
      <x:c r="J635" s="21" t="n">
        <x:v>3</x:v>
      </x:c>
      <x:c r="K635" s="18" t="n">
        <x:f>'05 Cargo Register'!K187</x:f>
        <x:v>315</x:v>
      </x:c>
      <x:c r="L635" s="18" t="n">
        <x:f>'05 Cargo Register'!N187</x:f>
        <x:v>14</x:v>
      </x:c>
      <x:c r="M635" s="18" t="n">
        <x:f>'05 Cargo Register'!O187</x:f>
        <x:v>892.5</x:v>
      </x:c>
      <x:c r="N635" s="18" t="n">
        <x:f>J635*K635</x:f>
        <x:v>945</x:v>
      </x:c>
      <x:c r="O635" s="18" t="n">
        <x:f>J635*L635</x:f>
        <x:v>42</x:v>
      </x:c>
      <x:c r="P635" s="18" t="n">
        <x:f>J635*M635</x:f>
        <x:v>2677.5</x:v>
      </x:c>
      <x:c r="Q635" s="22" t="n">
        <x:f>'01 Controls'!$E$23*'02 Cargo Classes'!$M$12</x:f>
        <x:v>0</x:v>
      </x:c>
      <x:c r="R635" s="22" t="n">
        <x:f>'01 Controls'!$F$23*'02 Cargo Classes'!$N$12</x:f>
        <x:v>0.2</x:v>
      </x:c>
      <x:c r="S635" s="22" t="n">
        <x:f>'01 Controls'!$G$23*'02 Cargo Classes'!$O$12</x:f>
        <x:v>0.8999999999999999</x:v>
      </x:c>
      <x:c r="T635" s="22" t="n">
        <x:f>'01 Controls'!$H$23*'02 Cargo Classes'!$P$12</x:f>
        <x:v>0.09</x:v>
      </x:c>
      <x:c r="U635" s="22" t="n">
        <x:f>SUM(Q635:T635)</x:f>
        <x:v>1.19</x:v>
      </x:c>
      <x:c r="V635" s="18" t="n">
        <x:f>IF(U635=0,0,N635*Q635/U635)</x:f>
        <x:v>0</x:v>
      </x:c>
      <x:c r="W635" s="18" t="n">
        <x:f>IF(U635=0,0,P635*Q635/U635)</x:f>
        <x:v>0</x:v>
      </x:c>
      <x:c r="X635" s="18" t="n">
        <x:f>MAX(V635,W635*'01 Controls'!$E$12)</x:f>
        <x:v>0</x:v>
      </x:c>
      <x:c r="Y635" s="18" t="n">
        <x:f>IF(U635=0,0,N635*R635/U635)</x:f>
        <x:v>158.82352941176472</x:v>
      </x:c>
      <x:c r="Z635" s="18" t="n">
        <x:f>IF(U635=0,0,P635*R635/U635)</x:f>
        <x:v>450</x:v>
      </x:c>
      <x:c r="AA635" s="18" t="n">
        <x:f>MAX(Y635,Z635*'01 Controls'!$E$13)</x:f>
        <x:v>158.82352941176472</x:v>
      </x:c>
      <x:c r="AB635" s="18" t="n">
        <x:f>IF(U635=0,0,N635*S635/U635)</x:f>
        <x:v>714.7058823529411</x:v>
      </x:c>
      <x:c r="AC635" s="18" t="n">
        <x:f>IF(U635=0,0,P635*S635/U635)</x:f>
        <x:v>2024.9999999999998</x:v>
      </x:c>
      <x:c r="AD635" s="18" t="n">
        <x:f>MAX(AB635,AC635*'01 Controls'!$E$14)</x:f>
        <x:v>714.7058823529411</x:v>
      </x:c>
      <x:c r="AE635" s="18" t="n">
        <x:f>IF(U635=0,0,N635*T635/U635)</x:f>
        <x:v>71.47058823529412</x:v>
      </x:c>
      <x:c r="AF635" s="18" t="n">
        <x:f>IF(U635=0,0,P635*T635/U635)</x:f>
        <x:v>202.5</x:v>
      </x:c>
      <x:c r="AG635" s="18" t="n">
        <x:f>MAX(AE635,AF635*'01 Controls'!$E$15)</x:f>
        <x:v>71.47058823529412</x:v>
      </x:c>
      <x:c r="AH635" s="18" t="n">
        <x:f>SUM(V635,Y635,AB635,AE635)</x:f>
        <x:v>945</x:v>
      </x:c>
      <x:c r="AI635" s="18" t="n">
        <x:f>N635-AH635</x:f>
        <x:v>0</x:v>
      </x:c>
      <x:c r="AJ635" s="18" t="n">
        <x:f>V635*INDEX('07 Mode Capacity'!$P$6:$P$17,MATCH("AIR-"&amp;I635,'07 Mode Capacity'!$C$6:$C$17,0))</x:f>
        <x:v>0</x:v>
      </x:c>
      <x:c r="AK635" s="18" t="n">
        <x:f>Y635*INDEX('07 Mode Capacity'!$P$6:$P$17,MATCH("OCEAN-"&amp;I635,'07 Mode Capacity'!$C$6:$C$17,0))</x:f>
        <x:v>13.918703318392902</x:v>
      </x:c>
      <x:c r="AL635" s="18" t="n">
        <x:f>AB635*INDEX('07 Mode Capacity'!$P$6:$P$17,MATCH("LAND-"&amp;I635,'07 Mode Capacity'!$C$6:$C$17,0))</x:f>
        <x:v>87.228330270691</x:v>
      </x:c>
      <x:c r="AM635" s="18" t="n">
        <x:f>AE635*INDEX('07 Mode Capacity'!$P$6:$P$17,MATCH("INLAND-"&amp;I635,'07 Mode Capacity'!$C$6:$C$17,0))</x:f>
        <x:v>45.114691604560576</x:v>
      </x:c>
      <x:c r="AN635" s="18" t="n">
        <x:f>SUM(AJ635:AM635)</x:f>
        <x:v>146.26172519364448</x:v>
      </x:c>
      <x:c r="AO635" s="17" t="n">
        <x:f>IF(N635=0,1,AN635/N635)</x:f>
        <x:v>0.15477431237422695</x:v>
      </x:c>
      <x:c r="AP635" s="11" t="str">
        <x:f>IF(AO635&gt;='01 Controls'!$E$16,"PASS","FAIL")</x:f>
        <x:v>FAIL</x:v>
      </x:c>
      <x:c r="AQ635" s="11" t="str">
        <x:v>UNQUANTIFIED</x:v>
      </x:c>
      <x:c r="AR635" s="11" t="str">
        <x:v>Position-class planning record; serial item and receiver open</x:v>
      </x:c>
      <x:c r="AS635" s="26"/>
      <x:c r="AT635" s="26"/>
    </x:row>
    <x:row r="636">
      <x:c r="C636" s="11" t="str">
        <x:v>C2-M-IWG-LIN-18</x:v>
      </x:c>
      <x:c r="D636" s="11" t="str">
        <x:v>C2</x:v>
      </x:c>
      <x:c r="E636" s="11" t="str">
        <x:v>Gulf–Atlantic hurricane</x:v>
      </x:c>
      <x:c r="F636" s="11" t="str">
        <x:v>M-IWG</x:v>
      </x:c>
      <x:c r="G636" s="11" t="str">
        <x:v>Inland-waterway group</x:v>
      </x:c>
      <x:c r="H636" s="11" t="str">
        <x:v>LIN-18</x:v>
      </x:c>
      <x:c r="I636" s="19" t="n">
        <x:v>72</x:v>
      </x:c>
      <x:c r="J636" s="21" t="n">
        <x:v>3</x:v>
      </x:c>
      <x:c r="K636" s="18" t="n">
        <x:f>'05 Cargo Register'!K188</x:f>
        <x:v>168</x:v>
      </x:c>
      <x:c r="L636" s="18" t="n">
        <x:f>'05 Cargo Register'!N188</x:f>
        <x:v>12</x:v>
      </x:c>
      <x:c r="M636" s="18" t="n">
        <x:f>'05 Cargo Register'!O188</x:f>
        <x:v>528</x:v>
      </x:c>
      <x:c r="N636" s="18" t="n">
        <x:f>J636*K636</x:f>
        <x:v>504</x:v>
      </x:c>
      <x:c r="O636" s="18" t="n">
        <x:f>J636*L636</x:f>
        <x:v>36</x:v>
      </x:c>
      <x:c r="P636" s="18" t="n">
        <x:f>J636*M636</x:f>
        <x:v>1584</x:v>
      </x:c>
      <x:c r="Q636" s="22" t="n">
        <x:f>'01 Controls'!$E$23*'02 Cargo Classes'!$M$13</x:f>
        <x:v>0</x:v>
      </x:c>
      <x:c r="R636" s="22" t="n">
        <x:f>'01 Controls'!$F$23*'02 Cargo Classes'!$N$13</x:f>
        <x:v>0.24</x:v>
      </x:c>
      <x:c r="S636" s="22" t="n">
        <x:f>'01 Controls'!$G$23*'02 Cargo Classes'!$O$13</x:f>
        <x:v>0.6</x:v>
      </x:c>
      <x:c r="T636" s="22" t="n">
        <x:f>'01 Controls'!$H$23*'02 Cargo Classes'!$P$13</x:f>
        <x:v>0.15</x:v>
      </x:c>
      <x:c r="U636" s="22" t="n">
        <x:f>SUM(Q636:T636)</x:f>
        <x:v>0.99</x:v>
      </x:c>
      <x:c r="V636" s="18" t="n">
        <x:f>IF(U636=0,0,N636*Q636/U636)</x:f>
        <x:v>0</x:v>
      </x:c>
      <x:c r="W636" s="18" t="n">
        <x:f>IF(U636=0,0,P636*Q636/U636)</x:f>
        <x:v>0</x:v>
      </x:c>
      <x:c r="X636" s="18" t="n">
        <x:f>MAX(V636,W636*'01 Controls'!$E$12)</x:f>
        <x:v>0</x:v>
      </x:c>
      <x:c r="Y636" s="18" t="n">
        <x:f>IF(U636=0,0,N636*R636/U636)</x:f>
        <x:v>122.18181818181817</x:v>
      </x:c>
      <x:c r="Z636" s="18" t="n">
        <x:f>IF(U636=0,0,P636*R636/U636)</x:f>
        <x:v>383.99999999999994</x:v>
      </x:c>
      <x:c r="AA636" s="18" t="n">
        <x:f>MAX(Y636,Z636*'01 Controls'!$E$13)</x:f>
        <x:v>122.18181818181817</x:v>
      </x:c>
      <x:c r="AB636" s="18" t="n">
        <x:f>IF(U636=0,0,N636*S636/U636)</x:f>
        <x:v>305.45454545454544</x:v>
      </x:c>
      <x:c r="AC636" s="18" t="n">
        <x:f>IF(U636=0,0,P636*S636/U636)</x:f>
        <x:v>960</x:v>
      </x:c>
      <x:c r="AD636" s="18" t="n">
        <x:f>MAX(AB636,AC636*'01 Controls'!$E$14)</x:f>
        <x:v>305.45454545454544</x:v>
      </x:c>
      <x:c r="AE636" s="18" t="n">
        <x:f>IF(U636=0,0,N636*T636/U636)</x:f>
        <x:v>76.36363636363636</x:v>
      </x:c>
      <x:c r="AF636" s="18" t="n">
        <x:f>IF(U636=0,0,P636*T636/U636)</x:f>
        <x:v>240</x:v>
      </x:c>
      <x:c r="AG636" s="18" t="n">
        <x:f>MAX(AE636,AF636*'01 Controls'!$E$15)</x:f>
        <x:v>76.36363636363636</x:v>
      </x:c>
      <x:c r="AH636" s="18" t="n">
        <x:f>SUM(V636,Y636,AB636,AE636)</x:f>
        <x:v>504</x:v>
      </x:c>
      <x:c r="AI636" s="18" t="n">
        <x:f>N636-AH636</x:f>
        <x:v>0</x:v>
      </x:c>
      <x:c r="AJ636" s="18" t="n">
        <x:f>V636*INDEX('07 Mode Capacity'!$P$6:$P$17,MATCH("AIR-"&amp;I636,'07 Mode Capacity'!$C$6:$C$17,0))</x:f>
        <x:v>0</x:v>
      </x:c>
      <x:c r="AK636" s="18" t="n">
        <x:f>Y636*INDEX('07 Mode Capacity'!$P$6:$P$17,MATCH("OCEAN-"&amp;I636,'07 Mode Capacity'!$C$6:$C$17,0))</x:f>
        <x:v>95.64001478031186</x:v>
      </x:c>
      <x:c r="AL636" s="18" t="n">
        <x:f>AB636*INDEX('07 Mode Capacity'!$P$6:$P$17,MATCH("LAND-"&amp;I636,'07 Mode Capacity'!$C$6:$C$17,0))</x:f>
        <x:v>218.40312320557823</x:v>
      </x:c>
      <x:c r="AM636" s="18" t="n">
        <x:f>AE636*INDEX('07 Mode Capacity'!$P$6:$P$17,MATCH("INLAND-"&amp;I636,'07 Mode Capacity'!$C$6:$C$17,0))</x:f>
        <x:v>76.36363636363636</x:v>
      </x:c>
      <x:c r="AN636" s="18" t="n">
        <x:f>SUM(AJ636:AM636)</x:f>
        <x:v>390.4067743495265</x:v>
      </x:c>
      <x:c r="AO636" s="17" t="n">
        <x:f>IF(N636=0,1,AN636/N636)</x:f>
        <x:v>0.77461661577287</x:v>
      </x:c>
      <x:c r="AP636" s="11" t="str">
        <x:f>IF(AO636&gt;='01 Controls'!$E$16,"PASS","FAIL")</x:f>
        <x:v>FAIL</x:v>
      </x:c>
      <x:c r="AQ636" s="11" t="str">
        <x:v>UNQUANTIFIED</x:v>
      </x:c>
      <x:c r="AR636" s="11" t="str">
        <x:v>Position-class planning record; serial item and receiver open</x:v>
      </x:c>
      <x:c r="AS636" s="26"/>
      <x:c r="AT636" s="26"/>
    </x:row>
    <x:row r="637">
      <x:c r="C637" s="11" t="str">
        <x:v>C2-M-IWG-BLK-08</x:v>
      </x:c>
      <x:c r="D637" s="11" t="str">
        <x:v>C2</x:v>
      </x:c>
      <x:c r="E637" s="11" t="str">
        <x:v>Gulf–Atlantic hurricane</x:v>
      </x:c>
      <x:c r="F637" s="11" t="str">
        <x:v>M-IWG</x:v>
      </x:c>
      <x:c r="G637" s="11" t="str">
        <x:v>Inland-waterway group</x:v>
      </x:c>
      <x:c r="H637" s="11" t="str">
        <x:v>BLK-08</x:v>
      </x:c>
      <x:c r="I637" s="19" t="n">
        <x:v>48</x:v>
      </x:c>
      <x:c r="J637" s="21" t="n">
        <x:v>3</x:v>
      </x:c>
      <x:c r="K637" s="18" t="n">
        <x:f>'05 Cargo Register'!K189</x:f>
        <x:v>105</x:v>
      </x:c>
      <x:c r="L637" s="18" t="n">
        <x:f>'05 Cargo Register'!N189</x:f>
        <x:v>17</x:v>
      </x:c>
      <x:c r="M637" s="18" t="n">
        <x:f>'05 Cargo Register'!O189</x:f>
        <x:v>867</x:v>
      </x:c>
      <x:c r="N637" s="18" t="n">
        <x:f>J637*K637</x:f>
        <x:v>315</x:v>
      </x:c>
      <x:c r="O637" s="18" t="n">
        <x:f>J637*L637</x:f>
        <x:v>51</x:v>
      </x:c>
      <x:c r="P637" s="18" t="n">
        <x:f>J637*M637</x:f>
        <x:v>2601</x:v>
      </x:c>
      <x:c r="Q637" s="22" t="n">
        <x:f>'01 Controls'!$E$23*'02 Cargo Classes'!$M$14</x:f>
        <x:v>0.05</x:v>
      </x:c>
      <x:c r="R637" s="22" t="n">
        <x:f>'01 Controls'!$F$23*'02 Cargo Classes'!$N$14</x:f>
        <x:v>0.16000000000000003</x:v>
      </x:c>
      <x:c r="S637" s="22" t="n">
        <x:f>'01 Controls'!$G$23*'02 Cargo Classes'!$O$14</x:f>
        <x:v>0.6</x:v>
      </x:c>
      <x:c r="T637" s="22" t="n">
        <x:f>'01 Controls'!$H$23*'02 Cargo Classes'!$P$14</x:f>
        <x:v>0.075</x:v>
      </x:c>
      <x:c r="U637" s="22" t="n">
        <x:f>SUM(Q637:T637)</x:f>
        <x:v>0.885</x:v>
      </x:c>
      <x:c r="V637" s="18" t="n">
        <x:f>IF(U637=0,0,N637*Q637/U637)</x:f>
        <x:v>17.796610169491526</x:v>
      </x:c>
      <x:c r="W637" s="18" t="n">
        <x:f>IF(U637=0,0,P637*Q637/U637)</x:f>
        <x:v>146.9491525423729</x:v>
      </x:c>
      <x:c r="X637" s="18" t="n">
        <x:f>MAX(V637,W637*'01 Controls'!$E$12)</x:f>
        <x:v>36.737288135593225</x:v>
      </x:c>
      <x:c r="Y637" s="18" t="n">
        <x:f>IF(U637=0,0,N637*R637/U637)</x:f>
        <x:v>56.94915254237289</x:v>
      </x:c>
      <x:c r="Z637" s="18" t="n">
        <x:f>IF(U637=0,0,P637*R637/U637)</x:f>
        <x:v>470.2372881355933</x:v>
      </x:c>
      <x:c r="AA637" s="18" t="n">
        <x:f>MAX(Y637,Z637*'01 Controls'!$E$13)</x:f>
        <x:v>70.535593220339</x:v>
      </x:c>
      <x:c r="AB637" s="18" t="n">
        <x:f>IF(U637=0,0,N637*S637/U637)</x:f>
        <x:v>213.5593220338983</x:v>
      </x:c>
      <x:c r="AC637" s="18" t="n">
        <x:f>IF(U637=0,0,P637*S637/U637)</x:f>
        <x:v>1763.3898305084745</x:v>
      </x:c>
      <x:c r="AD637" s="18" t="n">
        <x:f>MAX(AB637,AC637*'01 Controls'!$E$14)</x:f>
        <x:v>352.6779661016949</x:v>
      </x:c>
      <x:c r="AE637" s="18" t="n">
        <x:f>IF(U637=0,0,N637*T637/U637)</x:f>
        <x:v>26.694915254237287</x:v>
      </x:c>
      <x:c r="AF637" s="18" t="n">
        <x:f>IF(U637=0,0,P637*T637/U637)</x:f>
        <x:v>220.4237288135593</x:v>
      </x:c>
      <x:c r="AG637" s="18" t="n">
        <x:f>MAX(AE637,AF637*'01 Controls'!$E$15)</x:f>
        <x:v>39.67627118644067</x:v>
      </x:c>
      <x:c r="AH637" s="18" t="n">
        <x:f>SUM(V637,Y637,AB637,AE637)</x:f>
        <x:v>315</x:v>
      </x:c>
      <x:c r="AI637" s="18" t="n">
        <x:f>N637-AH637</x:f>
        <x:v>0</x:v>
      </x:c>
      <x:c r="AJ637" s="18" t="n">
        <x:f>V637*INDEX('07 Mode Capacity'!$P$6:$P$17,MATCH("AIR-"&amp;I637,'07 Mode Capacity'!$C$6:$C$17,0))</x:f>
        <x:v>4.9890244271823265</x:v>
      </x:c>
      <x:c r="AK637" s="18" t="n">
        <x:f>Y637*INDEX('07 Mode Capacity'!$P$6:$P$17,MATCH("OCEAN-"&amp;I637,'07 Mode Capacity'!$C$6:$C$17,0))</x:f>
        <x:v>4.99081188667045</x:v>
      </x:c>
      <x:c r="AL637" s="18" t="n">
        <x:f>AB637*INDEX('07 Mode Capacity'!$P$6:$P$17,MATCH("LAND-"&amp;I637,'07 Mode Capacity'!$C$6:$C$17,0))</x:f>
        <x:v>26.064460269208364</x:v>
      </x:c>
      <x:c r="AM637" s="18" t="n">
        <x:f>AE637*INDEX('07 Mode Capacity'!$P$6:$P$17,MATCH("INLAND-"&amp;I637,'07 Mode Capacity'!$C$6:$C$17,0))</x:f>
        <x:v>16.85074796278314</x:v>
      </x:c>
      <x:c r="AN637" s="18" t="n">
        <x:f>SUM(AJ637:AM637)</x:f>
        <x:v>52.89504454584428</x:v>
      </x:c>
      <x:c r="AO637" s="17" t="n">
        <x:f>IF(N637=0,1,AN637/N637)</x:f>
        <x:v>0.16792077633601357</x:v>
      </x:c>
      <x:c r="AP637" s="11" t="str">
        <x:f>IF(AO637&gt;='01 Controls'!$E$16,"PASS","FAIL")</x:f>
        <x:v>FAIL</x:v>
      </x:c>
      <x:c r="AQ637" s="11" t="str">
        <x:v>UNQUANTIFIED</x:v>
      </x:c>
      <x:c r="AR637" s="11" t="str">
        <x:v>Position-class planning record; serial item and receiver open</x:v>
      </x:c>
      <x:c r="AS637" s="26"/>
      <x:c r="AT637" s="26"/>
    </x:row>
    <x:row r="638">
      <x:c r="C638" s="11" t="str">
        <x:v>C2-M-IWG-OOG-80</x:v>
      </x:c>
      <x:c r="D638" s="11" t="str">
        <x:v>C2</x:v>
      </x:c>
      <x:c r="E638" s="11" t="str">
        <x:v>Gulf–Atlantic hurricane</x:v>
      </x:c>
      <x:c r="F638" s="11" t="str">
        <x:v>M-IWG</x:v>
      </x:c>
      <x:c r="G638" s="11" t="str">
        <x:v>Inland-waterway group</x:v>
      </x:c>
      <x:c r="H638" s="11" t="str">
        <x:v>OOG-80</x:v>
      </x:c>
      <x:c r="I638" s="19" t="n">
        <x:v>72</x:v>
      </x:c>
      <x:c r="J638" s="21" t="n">
        <x:v>3</x:v>
      </x:c>
      <x:c r="K638" s="18" t="n">
        <x:f>'05 Cargo Register'!K190</x:f>
        <x:v>420</x:v>
      </x:c>
      <x:c r="L638" s="18" t="n">
        <x:f>'05 Cargo Register'!N190</x:f>
        <x:v>7</x:v>
      </x:c>
      <x:c r="M638" s="18" t="n">
        <x:f>'05 Cargo Register'!O190</x:f>
        <x:v>1232</x:v>
      </x:c>
      <x:c r="N638" s="18" t="n">
        <x:f>J638*K638</x:f>
        <x:v>1260</x:v>
      </x:c>
      <x:c r="O638" s="18" t="n">
        <x:f>J638*L638</x:f>
        <x:v>21</x:v>
      </x:c>
      <x:c r="P638" s="18" t="n">
        <x:f>J638*M638</x:f>
        <x:v>3696</x:v>
      </x:c>
      <x:c r="Q638" s="22" t="n">
        <x:f>'01 Controls'!$E$23*'02 Cargo Classes'!$M$15</x:f>
        <x:v>0</x:v>
      </x:c>
      <x:c r="R638" s="22" t="n">
        <x:f>'01 Controls'!$F$23*'02 Cargo Classes'!$N$15</x:f>
        <x:v>0.4</x:v>
      </x:c>
      <x:c r="S638" s="22" t="n">
        <x:f>'01 Controls'!$G$23*'02 Cargo Classes'!$O$15</x:f>
        <x:v>0.36</x:v>
      </x:c>
      <x:c r="T638" s="22" t="n">
        <x:f>'01 Controls'!$H$23*'02 Cargo Classes'!$P$15</x:f>
        <x:v>0.075</x:v>
      </x:c>
      <x:c r="U638" s="22" t="n">
        <x:f>SUM(Q638:T638)</x:f>
        <x:v>0.835</x:v>
      </x:c>
      <x:c r="V638" s="18" t="n">
        <x:f>IF(U638=0,0,N638*Q638/U638)</x:f>
        <x:v>0</x:v>
      </x:c>
      <x:c r="W638" s="18" t="n">
        <x:f>IF(U638=0,0,P638*Q638/U638)</x:f>
        <x:v>0</x:v>
      </x:c>
      <x:c r="X638" s="18" t="n">
        <x:f>MAX(V638,W638*'01 Controls'!$E$12)</x:f>
        <x:v>0</x:v>
      </x:c>
      <x:c r="Y638" s="18" t="n">
        <x:f>IF(U638=0,0,N638*R638/U638)</x:f>
        <x:v>603.5928143712575</x:v>
      </x:c>
      <x:c r="Z638" s="18" t="n">
        <x:f>IF(U638=0,0,P638*R638/U638)</x:f>
        <x:v>1770.5389221556889</x:v>
      </x:c>
      <x:c r="AA638" s="18" t="n">
        <x:f>MAX(Y638,Z638*'01 Controls'!$E$13)</x:f>
        <x:v>603.5928143712575</x:v>
      </x:c>
      <x:c r="AB638" s="18" t="n">
        <x:f>IF(U638=0,0,N638*S638/U638)</x:f>
        <x:v>543.2335329341317</x:v>
      </x:c>
      <x:c r="AC638" s="18" t="n">
        <x:f>IF(U638=0,0,P638*S638/U638)</x:f>
        <x:v>1593.4850299401198</x:v>
      </x:c>
      <x:c r="AD638" s="18" t="n">
        <x:f>MAX(AB638,AC638*'01 Controls'!$E$14)</x:f>
        <x:v>543.2335329341317</x:v>
      </x:c>
      <x:c r="AE638" s="18" t="n">
        <x:f>IF(U638=0,0,N638*T638/U638)</x:f>
        <x:v>113.17365269461078</x:v>
      </x:c>
      <x:c r="AF638" s="18" t="n">
        <x:f>IF(U638=0,0,P638*T638/U638)</x:f>
        <x:v>331.9760479041916</x:v>
      </x:c>
      <x:c r="AG638" s="18" t="n">
        <x:f>MAX(AE638,AF638*'01 Controls'!$E$15)</x:f>
        <x:v>113.17365269461078</x:v>
      </x:c>
      <x:c r="AH638" s="18" t="n">
        <x:f>SUM(V638,Y638,AB638,AE638)</x:f>
        <x:v>1260.0000000000002</x:v>
      </x:c>
      <x:c r="AI638" s="18" t="n">
        <x:f>N638-AH638</x:f>
        <x:v>-2.2737367544323206e-13</x:v>
      </x:c>
      <x:c r="AJ638" s="18" t="n">
        <x:f>V638*INDEX('07 Mode Capacity'!$P$6:$P$17,MATCH("AIR-"&amp;I638,'07 Mode Capacity'!$C$6:$C$17,0))</x:f>
        <x:v>0</x:v>
      </x:c>
      <x:c r="AK638" s="18" t="n">
        <x:f>Y638*INDEX('07 Mode Capacity'!$P$6:$P$17,MATCH("OCEAN-"&amp;I638,'07 Mode Capacity'!$C$6:$C$17,0))</x:f>
        <x:v>472.47312690872633</x:v>
      </x:c>
      <x:c r="AL638" s="18" t="n">
        <x:f>AB638*INDEX('07 Mode Capacity'!$P$6:$P$17,MATCH("LAND-"&amp;I638,'07 Mode Capacity'!$C$6:$C$17,0))</x:f>
        <x:v>388.4175304913577</x:v>
      </x:c>
      <x:c r="AM638" s="18" t="n">
        <x:f>AE638*INDEX('07 Mode Capacity'!$P$6:$P$17,MATCH("INLAND-"&amp;I638,'07 Mode Capacity'!$C$6:$C$17,0))</x:f>
        <x:v>113.17365269461078</x:v>
      </x:c>
      <x:c r="AN638" s="18" t="n">
        <x:f>SUM(AJ638:AM638)</x:f>
        <x:v>974.0643100946947</x:v>
      </x:c>
      <x:c r="AO638" s="17" t="n">
        <x:f>IF(N638=0,1,AN638/N638)</x:f>
        <x:v>0.7730669127735672</x:v>
      </x:c>
      <x:c r="AP638" s="11" t="str">
        <x:f>IF(AO638&gt;='01 Controls'!$E$16,"PASS","FAIL")</x:f>
        <x:v>FAIL</x:v>
      </x:c>
      <x:c r="AQ638" s="11" t="str">
        <x:v>UNQUANTIFIED</x:v>
      </x:c>
      <x:c r="AR638" s="11" t="str">
        <x:v>Position-class planning record; serial item and receiver open</x:v>
      </x:c>
      <x:c r="AS638" s="26"/>
      <x:c r="AT638" s="26"/>
    </x:row>
    <x:row r="639">
      <x:c r="C639" s="11" t="str">
        <x:v>C2-M-OSG-APL-45</x:v>
      </x:c>
      <x:c r="D639" s="11" t="str">
        <x:v>C2</x:v>
      </x:c>
      <x:c r="E639" s="11" t="str">
        <x:v>Gulf–Atlantic hurricane</x:v>
      </x:c>
      <x:c r="F639" s="11" t="str">
        <x:v>M-OSG</x:v>
      </x:c>
      <x:c r="G639" s="11" t="str">
        <x:v>Offshore-support group</x:v>
      </x:c>
      <x:c r="H639" s="11" t="str">
        <x:v>APL-45</x:v>
      </x:c>
      <x:c r="I639" s="19" t="n">
        <x:v>24</x:v>
      </x:c>
      <x:c r="J639" s="21" t="n">
        <x:v>3</x:v>
      </x:c>
      <x:c r="K639" s="18" t="n">
        <x:f>'05 Cargo Register'!K191</x:f>
        <x:v>63</x:v>
      </x:c>
      <x:c r="L639" s="18" t="n">
        <x:f>'05 Cargo Register'!N191</x:f>
        <x:v>17</x:v>
      </x:c>
      <x:c r="M639" s="18" t="n">
        <x:f>'05 Cargo Register'!O191</x:f>
        <x:v>127.5</x:v>
      </x:c>
      <x:c r="N639" s="18" t="n">
        <x:f>J639*K639</x:f>
        <x:v>189</x:v>
      </x:c>
      <x:c r="O639" s="18" t="n">
        <x:f>J639*L639</x:f>
        <x:v>51</x:v>
      </x:c>
      <x:c r="P639" s="18" t="n">
        <x:f>J639*M639</x:f>
        <x:v>382.5</x:v>
      </x:c>
      <x:c r="Q639" s="22" t="n">
        <x:f>'01 Controls'!$E$23*'02 Cargo Classes'!$M$6</x:f>
        <x:v>0.15000000000000002</x:v>
      </x:c>
      <x:c r="R639" s="22" t="n">
        <x:f>'01 Controls'!$F$23*'02 Cargo Classes'!$N$6</x:f>
        <x:v>0.08000000000000002</x:v>
      </x:c>
      <x:c r="S639" s="22" t="n">
        <x:f>'01 Controls'!$G$23*'02 Cargo Classes'!$O$6</x:f>
        <x:v>0.6</x:v>
      </x:c>
      <x:c r="T639" s="22" t="n">
        <x:f>'01 Controls'!$H$23*'02 Cargo Classes'!$P$6</x:f>
        <x:v>0.045</x:v>
      </x:c>
      <x:c r="U639" s="22" t="n">
        <x:f>SUM(Q639:T639)</x:f>
        <x:v>0.8750000000000001</x:v>
      </x:c>
      <x:c r="V639" s="18" t="n">
        <x:f>IF(U639=0,0,N639*Q639/U639)</x:f>
        <x:v>32.4</x:v>
      </x:c>
      <x:c r="W639" s="18" t="n">
        <x:f>IF(U639=0,0,P639*Q639/U639)</x:f>
        <x:v>65.57142857142857</x:v>
      </x:c>
      <x:c r="X639" s="18" t="n">
        <x:f>MAX(V639,W639*'01 Controls'!$E$12)</x:f>
        <x:v>32.4</x:v>
      </x:c>
      <x:c r="Y639" s="18" t="n">
        <x:f>IF(U639=0,0,N639*R639/U639)</x:f>
        <x:v>17.28</x:v>
      </x:c>
      <x:c r="Z639" s="18" t="n">
        <x:f>IF(U639=0,0,P639*R639/U639)</x:f>
        <x:v>34.971428571428575</x:v>
      </x:c>
      <x:c r="AA639" s="18" t="n">
        <x:f>MAX(Y639,Z639*'01 Controls'!$E$13)</x:f>
        <x:v>17.28</x:v>
      </x:c>
      <x:c r="AB639" s="18" t="n">
        <x:f>IF(U639=0,0,N639*S639/U639)</x:f>
        <x:v>129.59999999999997</x:v>
      </x:c>
      <x:c r="AC639" s="18" t="n">
        <x:f>IF(U639=0,0,P639*S639/U639)</x:f>
        <x:v>262.2857142857143</x:v>
      </x:c>
      <x:c r="AD639" s="18" t="n">
        <x:f>MAX(AB639,AC639*'01 Controls'!$E$14)</x:f>
        <x:v>129.59999999999997</x:v>
      </x:c>
      <x:c r="AE639" s="18" t="n">
        <x:f>IF(U639=0,0,N639*T639/U639)</x:f>
        <x:v>9.719999999999997</x:v>
      </x:c>
      <x:c r="AF639" s="18" t="n">
        <x:f>IF(U639=0,0,P639*T639/U639)</x:f>
        <x:v>19.671428571428567</x:v>
      </x:c>
      <x:c r="AG639" s="18" t="n">
        <x:f>MAX(AE639,AF639*'01 Controls'!$E$15)</x:f>
        <x:v>9.719999999999997</x:v>
      </x:c>
      <x:c r="AH639" s="18" t="n">
        <x:f>SUM(V639,Y639,AB639,AE639)</x:f>
        <x:v>188.99999999999997</x:v>
      </x:c>
      <x:c r="AI639" s="18" t="n">
        <x:f>N639-AH639</x:f>
        <x:v>2.842170943040401e-14</x:v>
      </x:c>
      <x:c r="AJ639" s="18" t="n">
        <x:f>V639*INDEX('07 Mode Capacity'!$P$6:$P$17,MATCH("AIR-"&amp;I639,'07 Mode Capacity'!$C$6:$C$17,0))</x:f>
        <x:v>6.574415797979372</x:v>
      </x:c>
      <x:c r="AK639" s="18" t="n">
        <x:f>Y639*INDEX('07 Mode Capacity'!$P$6:$P$17,MATCH("OCEAN-"&amp;I639,'07 Mode Capacity'!$C$6:$C$17,0))</x:f>
        <x:v>2.5935387681213737</x:v>
      </x:c>
      <x:c r="AL639" s="18" t="n">
        <x:f>AB639*INDEX('07 Mode Capacity'!$P$6:$P$17,MATCH("LAND-"&amp;I639,'07 Mode Capacity'!$C$6:$C$17,0))</x:f>
        <x:v>49.57211978274034</x:v>
      </x:c>
      <x:c r="AM639" s="18" t="n">
        <x:f>AE639*INDEX('07 Mode Capacity'!$P$6:$P$17,MATCH("INLAND-"&amp;I639,'07 Mode Capacity'!$C$6:$C$17,0))</x:f>
        <x:v>9.719999999999997</x:v>
      </x:c>
      <x:c r="AN639" s="18" t="n">
        <x:f>SUM(AJ639:AM639)</x:f>
        <x:v>68.46007434884108</x:v>
      </x:c>
      <x:c r="AO639" s="17" t="n">
        <x:f>IF(N639=0,1,AN639/N639)</x:f>
        <x:v>0.3622226156023337</x:v>
      </x:c>
      <x:c r="AP639" s="11" t="str">
        <x:f>IF(AO639&gt;='01 Controls'!$E$16,"PASS","FAIL")</x:f>
        <x:v>FAIL</x:v>
      </x:c>
      <x:c r="AQ639" s="11" t="str">
        <x:v>UNQUANTIFIED</x:v>
      </x:c>
      <x:c r="AR639" s="11" t="str">
        <x:v>Position-class planning record; serial item and receiver open</x:v>
      </x:c>
      <x:c r="AS639" s="26"/>
      <x:c r="AT639" s="26"/>
    </x:row>
    <x:row r="640">
      <x:c r="C640" s="11" t="str">
        <x:v>C2-M-OSG-ISO-18</x:v>
      </x:c>
      <x:c r="D640" s="11" t="str">
        <x:v>C2</x:v>
      </x:c>
      <x:c r="E640" s="11" t="str">
        <x:v>Gulf–Atlantic hurricane</x:v>
      </x:c>
      <x:c r="F640" s="11" t="str">
        <x:v>M-OSG</x:v>
      </x:c>
      <x:c r="G640" s="11" t="str">
        <x:v>Offshore-support group</x:v>
      </x:c>
      <x:c r="H640" s="11" t="str">
        <x:v>ISO-18</x:v>
      </x:c>
      <x:c r="I640" s="19" t="n">
        <x:v>48</x:v>
      </x:c>
      <x:c r="J640" s="21" t="n">
        <x:v>3</x:v>
      </x:c>
      <x:c r="K640" s="18" t="n">
        <x:f>'05 Cargo Register'!K192</x:f>
        <x:v>252</x:v>
      </x:c>
      <x:c r="L640" s="18" t="n">
        <x:f>'05 Cargo Register'!N192</x:f>
        <x:v>17</x:v>
      </x:c>
      <x:c r="M640" s="18" t="n">
        <x:f>'05 Cargo Register'!O192</x:f>
        <x:v>448.8</x:v>
      </x:c>
      <x:c r="N640" s="18" t="n">
        <x:f>J640*K640</x:f>
        <x:v>756</x:v>
      </x:c>
      <x:c r="O640" s="18" t="n">
        <x:f>J640*L640</x:f>
        <x:v>51</x:v>
      </x:c>
      <x:c r="P640" s="18" t="n">
        <x:f>J640*M640</x:f>
        <x:v>1346.4</x:v>
      </x:c>
      <x:c r="Q640" s="22" t="n">
        <x:f>'01 Controls'!$E$23*'02 Cargo Classes'!$M$7</x:f>
        <x:v>0.010000000000000002</x:v>
      </x:c>
      <x:c r="R640" s="22" t="n">
        <x:f>'01 Controls'!$F$23*'02 Cargo Classes'!$N$7</x:f>
        <x:v>0.2</x:v>
      </x:c>
      <x:c r="S640" s="22" t="n">
        <x:f>'01 Controls'!$G$23*'02 Cargo Classes'!$O$7</x:f>
        <x:v>0.72</x:v>
      </x:c>
      <x:c r="T640" s="22" t="n">
        <x:f>'01 Controls'!$H$23*'02 Cargo Classes'!$P$7</x:f>
        <x:v>0.12</x:v>
      </x:c>
      <x:c r="U640" s="22" t="n">
        <x:f>SUM(Q640:T640)</x:f>
        <x:v>1.0499999999999998</x:v>
      </x:c>
      <x:c r="V640" s="18" t="n">
        <x:f>IF(U640=0,0,N640*Q640/U640)</x:f>
        <x:v>7.200000000000003</x:v>
      </x:c>
      <x:c r="W640" s="18" t="n">
        <x:f>IF(U640=0,0,P640*Q640/U640)</x:f>
        <x:v>12.82285714285715</x:v>
      </x:c>
      <x:c r="X640" s="18" t="n">
        <x:f>MAX(V640,W640*'01 Controls'!$E$12)</x:f>
        <x:v>7.200000000000003</x:v>
      </x:c>
      <x:c r="Y640" s="18" t="n">
        <x:f>IF(U640=0,0,N640*R640/U640)</x:f>
        <x:v>144.00000000000003</x:v>
      </x:c>
      <x:c r="Z640" s="18" t="n">
        <x:f>IF(U640=0,0,P640*R640/U640)</x:f>
        <x:v>256.4571428571429</x:v>
      </x:c>
      <x:c r="AA640" s="18" t="n">
        <x:f>MAX(Y640,Z640*'01 Controls'!$E$13)</x:f>
        <x:v>144.00000000000003</x:v>
      </x:c>
      <x:c r="AB640" s="18" t="n">
        <x:f>IF(U640=0,0,N640*S640/U640)</x:f>
        <x:v>518.4</x:v>
      </x:c>
      <x:c r="AC640" s="18" t="n">
        <x:f>IF(U640=0,0,P640*S640/U640)</x:f>
        <x:v>923.2457142857145</x:v>
      </x:c>
      <x:c r="AD640" s="18" t="n">
        <x:f>MAX(AB640,AC640*'01 Controls'!$E$14)</x:f>
        <x:v>518.4</x:v>
      </x:c>
      <x:c r="AE640" s="18" t="n">
        <x:f>IF(U640=0,0,N640*T640/U640)</x:f>
        <x:v>86.40000000000002</x:v>
      </x:c>
      <x:c r="AF640" s="18" t="n">
        <x:f>IF(U640=0,0,P640*T640/U640)</x:f>
        <x:v>153.87428571428575</x:v>
      </x:c>
      <x:c r="AG640" s="18" t="n">
        <x:f>MAX(AE640,AF640*'01 Controls'!$E$15)</x:f>
        <x:v>86.40000000000002</x:v>
      </x:c>
      <x:c r="AH640" s="18" t="n">
        <x:f>SUM(V640,Y640,AB640,AE640)</x:f>
        <x:v>756</x:v>
      </x:c>
      <x:c r="AI640" s="18" t="n">
        <x:f>N640-AH640</x:f>
        <x:v>0</x:v>
      </x:c>
      <x:c r="AJ640" s="18" t="n">
        <x:f>V640*INDEX('07 Mode Capacity'!$P$6:$P$17,MATCH("AIR-"&amp;I640,'07 Mode Capacity'!$C$6:$C$17,0))</x:f>
        <x:v>2.0184167396829076</x:v>
      </x:c>
      <x:c r="AK640" s="18" t="n">
        <x:f>Y640*INDEX('07 Mode Capacity'!$P$6:$P$17,MATCH("OCEAN-"&amp;I640,'07 Mode Capacity'!$C$6:$C$17,0))</x:f>
        <x:v>12.619624342009566</x:v>
      </x:c>
      <x:c r="AL640" s="18" t="n">
        <x:f>AB640*INDEX('07 Mode Capacity'!$P$6:$P$17,MATCH("LAND-"&amp;I640,'07 Mode Capacity'!$C$6:$C$17,0))</x:f>
        <x:v>63.269615556341215</x:v>
      </x:c>
      <x:c r="AM640" s="18" t="n">
        <x:f>AE640*INDEX('07 Mode Capacity'!$P$6:$P$17,MATCH("INLAND-"&amp;I640,'07 Mode Capacity'!$C$6:$C$17,0))</x:f>
        <x:v>54.53864940640213</x:v>
      </x:c>
      <x:c r="AN640" s="18" t="n">
        <x:f>SUM(AJ640:AM640)</x:f>
        <x:v>132.4463060444358</x:v>
      </x:c>
      <x:c r="AO640" s="17" t="n">
        <x:f>IF(N640=0,1,AN640/N640)</x:f>
        <x:v>0.17519352651380396</x:v>
      </x:c>
      <x:c r="AP640" s="11" t="str">
        <x:f>IF(AO640&gt;='01 Controls'!$E$16,"PASS","FAIL")</x:f>
        <x:v>FAIL</x:v>
      </x:c>
      <x:c r="AQ640" s="11" t="str">
        <x:v>UNQUANTIFIED</x:v>
      </x:c>
      <x:c r="AR640" s="11" t="str">
        <x:v>Position-class planning record; serial item and receiver open</x:v>
      </x:c>
      <x:c r="AS640" s="26"/>
      <x:c r="AT640" s="26"/>
    </x:row>
    <x:row r="641">
      <x:c r="C641" s="11" t="str">
        <x:v>C2-M-OSG-COL-12</x:v>
      </x:c>
      <x:c r="D641" s="11" t="str">
        <x:v>C2</x:v>
      </x:c>
      <x:c r="E641" s="11" t="str">
        <x:v>Gulf–Atlantic hurricane</x:v>
      </x:c>
      <x:c r="F641" s="11" t="str">
        <x:v>M-OSG</x:v>
      </x:c>
      <x:c r="G641" s="11" t="str">
        <x:v>Offshore-support group</x:v>
      </x:c>
      <x:c r="H641" s="11" t="str">
        <x:v>COL-12</x:v>
      </x:c>
      <x:c r="I641" s="19" t="n">
        <x:v>24</x:v>
      </x:c>
      <x:c r="J641" s="21" t="n">
        <x:v>3</x:v>
      </x:c>
      <x:c r="K641" s="18" t="n">
        <x:f>'05 Cargo Register'!K193</x:f>
        <x:v>42</x:v>
      </x:c>
      <x:c r="L641" s="18" t="n">
        <x:f>'05 Cargo Register'!N193</x:f>
        <x:v>5</x:v>
      </x:c>
      <x:c r="M641" s="18" t="n">
        <x:f>'05 Cargo Register'!O193</x:f>
        <x:v>132</x:v>
      </x:c>
      <x:c r="N641" s="18" t="n">
        <x:f>J641*K641</x:f>
        <x:v>126</x:v>
      </x:c>
      <x:c r="O641" s="18" t="n">
        <x:f>J641*L641</x:f>
        <x:v>15</x:v>
      </x:c>
      <x:c r="P641" s="18" t="n">
        <x:f>J641*M641</x:f>
        <x:v>396</x:v>
      </x:c>
      <x:c r="Q641" s="22" t="n">
        <x:f>'01 Controls'!$E$23*'02 Cargo Classes'!$M$8</x:f>
        <x:v>0.1</x:v>
      </x:c>
      <x:c r="R641" s="22" t="n">
        <x:f>'01 Controls'!$F$23*'02 Cargo Classes'!$N$8</x:f>
        <x:v>0.13999999999999999</x:v>
      </x:c>
      <x:c r="S641" s="22" t="n">
        <x:f>'01 Controls'!$G$23*'02 Cargo Classes'!$O$8</x:f>
        <x:v>0.72</x:v>
      </x:c>
      <x:c r="T641" s="22" t="n">
        <x:f>'01 Controls'!$H$23*'02 Cargo Classes'!$P$8</x:f>
        <x:v>0.03</x:v>
      </x:c>
      <x:c r="U641" s="22" t="n">
        <x:f>SUM(Q641:T641)</x:f>
        <x:v>0.99</x:v>
      </x:c>
      <x:c r="V641" s="18" t="n">
        <x:f>IF(U641=0,0,N641*Q641/U641)</x:f>
        <x:v>12.727272727272728</x:v>
      </x:c>
      <x:c r="W641" s="18" t="n">
        <x:f>IF(U641=0,0,P641*Q641/U641)</x:f>
        <x:v>40</x:v>
      </x:c>
      <x:c r="X641" s="18" t="n">
        <x:f>MAX(V641,W641*'01 Controls'!$E$12)</x:f>
        <x:v>12.727272727272728</x:v>
      </x:c>
      <x:c r="Y641" s="18" t="n">
        <x:f>IF(U641=0,0,N641*R641/U641)</x:f>
        <x:v>17.818181818181817</x:v>
      </x:c>
      <x:c r="Z641" s="18" t="n">
        <x:f>IF(U641=0,0,P641*R641/U641)</x:f>
        <x:v>56</x:v>
      </x:c>
      <x:c r="AA641" s="18" t="n">
        <x:f>MAX(Y641,Z641*'01 Controls'!$E$13)</x:f>
        <x:v>17.818181818181817</x:v>
      </x:c>
      <x:c r="AB641" s="18" t="n">
        <x:f>IF(U641=0,0,N641*S641/U641)</x:f>
        <x:v>91.63636363636364</x:v>
      </x:c>
      <x:c r="AC641" s="18" t="n">
        <x:f>IF(U641=0,0,P641*S641/U641)</x:f>
        <x:v>288</x:v>
      </x:c>
      <x:c r="AD641" s="18" t="n">
        <x:f>MAX(AB641,AC641*'01 Controls'!$E$14)</x:f>
        <x:v>91.63636363636364</x:v>
      </x:c>
      <x:c r="AE641" s="18" t="n">
        <x:f>IF(U641=0,0,N641*T641/U641)</x:f>
        <x:v>3.818181818181818</x:v>
      </x:c>
      <x:c r="AF641" s="18" t="n">
        <x:f>IF(U641=0,0,P641*T641/U641)</x:f>
        <x:v>11.999999999999998</x:v>
      </x:c>
      <x:c r="AG641" s="18" t="n">
        <x:f>MAX(AE641,AF641*'01 Controls'!$E$15)</x:f>
        <x:v>3.818181818181818</x:v>
      </x:c>
      <x:c r="AH641" s="18" t="n">
        <x:f>SUM(V641,Y641,AB641,AE641)</x:f>
        <x:v>126</x:v>
      </x:c>
      <x:c r="AI641" s="18" t="n">
        <x:f>N641-AH641</x:f>
        <x:v>0</x:v>
      </x:c>
      <x:c r="AJ641" s="18" t="n">
        <x:f>V641*INDEX('07 Mode Capacity'!$P$6:$P$17,MATCH("AIR-"&amp;I641,'07 Mode Capacity'!$C$6:$C$17,0))</x:f>
        <x:v>2.582542681585612</x:v>
      </x:c>
      <x:c r="AK641" s="18" t="n">
        <x:f>Y641*INDEX('07 Mode Capacity'!$P$6:$P$17,MATCH("OCEAN-"&amp;I641,'07 Mode Capacity'!$C$6:$C$17,0))</x:f>
        <x:v>2.674313965445019</x:v>
      </x:c>
      <x:c r="AL641" s="18" t="n">
        <x:f>AB641*INDEX('07 Mode Capacity'!$P$6:$P$17,MATCH("LAND-"&amp;I641,'07 Mode Capacity'!$C$6:$C$17,0))</x:f>
        <x:v>35.05099378577601</x:v>
      </x:c>
      <x:c r="AM641" s="18" t="n">
        <x:f>AE641*INDEX('07 Mode Capacity'!$P$6:$P$17,MATCH("INLAND-"&amp;I641,'07 Mode Capacity'!$C$6:$C$17,0))</x:f>
        <x:v>3.818181818181818</x:v>
      </x:c>
      <x:c r="AN641" s="18" t="n">
        <x:f>SUM(AJ641:AM641)</x:f>
        <x:v>44.12603225098846</x:v>
      </x:c>
      <x:c r="AO641" s="17" t="n">
        <x:f>IF(N641=0,1,AN641/N641)</x:f>
        <x:v>0.3502066051665751</x:v>
      </x:c>
      <x:c r="AP641" s="11" t="str">
        <x:f>IF(AO641&gt;='01 Controls'!$E$16,"PASS","FAIL")</x:f>
        <x:v>FAIL</x:v>
      </x:c>
      <x:c r="AQ641" s="11" t="str">
        <x:v>UNQUANTIFIED</x:v>
      </x:c>
      <x:c r="AR641" s="11" t="str">
        <x:v>Position-class planning record; serial item and receiver open</x:v>
      </x:c>
      <x:c r="AS641" s="26"/>
      <x:c r="AT641" s="26"/>
    </x:row>
    <x:row r="642">
      <x:c r="C642" s="11" t="str">
        <x:v>C2-M-OSG-BAT-22</x:v>
      </x:c>
      <x:c r="D642" s="11" t="str">
        <x:v>C2</x:v>
      </x:c>
      <x:c r="E642" s="11" t="str">
        <x:v>Gulf–Atlantic hurricane</x:v>
      </x:c>
      <x:c r="F642" s="11" t="str">
        <x:v>M-OSG</x:v>
      </x:c>
      <x:c r="G642" s="11" t="str">
        <x:v>Offshore-support group</x:v>
      </x:c>
      <x:c r="H642" s="11" t="str">
        <x:v>BAT-22</x:v>
      </x:c>
      <x:c r="I642" s="19" t="n">
        <x:v>48</x:v>
      </x:c>
      <x:c r="J642" s="21" t="n">
        <x:v>3</x:v>
      </x:c>
      <x:c r="K642" s="18" t="n">
        <x:f>'05 Cargo Register'!K194</x:f>
        <x:v>168</x:v>
      </x:c>
      <x:c r="L642" s="18" t="n">
        <x:f>'05 Cargo Register'!N194</x:f>
        <x:v>10</x:v>
      </x:c>
      <x:c r="M642" s="18" t="n">
        <x:f>'05 Cargo Register'!O194</x:f>
        <x:v>264</x:v>
      </x:c>
      <x:c r="N642" s="18" t="n">
        <x:f>J642*K642</x:f>
        <x:v>504</x:v>
      </x:c>
      <x:c r="O642" s="18" t="n">
        <x:f>J642*L642</x:f>
        <x:v>30</x:v>
      </x:c>
      <x:c r="P642" s="18" t="n">
        <x:f>J642*M642</x:f>
        <x:v>792</x:v>
      </x:c>
      <x:c r="Q642" s="22" t="n">
        <x:f>'01 Controls'!$E$23*'02 Cargo Classes'!$M$9</x:f>
        <x:v>0</x:v>
      </x:c>
      <x:c r="R642" s="22" t="n">
        <x:f>'01 Controls'!$F$23*'02 Cargo Classes'!$N$9</x:f>
        <x:v>0.2</x:v>
      </x:c>
      <x:c r="S642" s="22" t="n">
        <x:f>'01 Controls'!$G$23*'02 Cargo Classes'!$O$9</x:f>
        <x:v>0.6</x:v>
      </x:c>
      <x:c r="T642" s="22" t="n">
        <x:f>'01 Controls'!$H$23*'02 Cargo Classes'!$P$9</x:f>
        <x:v>0.075</x:v>
      </x:c>
      <x:c r="U642" s="22" t="n">
        <x:f>SUM(Q642:T642)</x:f>
        <x:v>0.875</x:v>
      </x:c>
      <x:c r="V642" s="18" t="n">
        <x:f>IF(U642=0,0,N642*Q642/U642)</x:f>
        <x:v>0</x:v>
      </x:c>
      <x:c r="W642" s="18" t="n">
        <x:f>IF(U642=0,0,P642*Q642/U642)</x:f>
        <x:v>0</x:v>
      </x:c>
      <x:c r="X642" s="18" t="n">
        <x:f>MAX(V642,W642*'01 Controls'!$E$12)</x:f>
        <x:v>0</x:v>
      </x:c>
      <x:c r="Y642" s="18" t="n">
        <x:f>IF(U642=0,0,N642*R642/U642)</x:f>
        <x:v>115.20000000000002</x:v>
      </x:c>
      <x:c r="Z642" s="18" t="n">
        <x:f>IF(U642=0,0,P642*R642/U642)</x:f>
        <x:v>181.02857142857144</x:v>
      </x:c>
      <x:c r="AA642" s="18" t="n">
        <x:f>MAX(Y642,Z642*'01 Controls'!$E$13)</x:f>
        <x:v>115.20000000000002</x:v>
      </x:c>
      <x:c r="AB642" s="18" t="n">
        <x:f>IF(U642=0,0,N642*S642/U642)</x:f>
        <x:v>345.59999999999997</x:v>
      </x:c>
      <x:c r="AC642" s="18" t="n">
        <x:f>IF(U642=0,0,P642*S642/U642)</x:f>
        <x:v>543.0857142857143</x:v>
      </x:c>
      <x:c r="AD642" s="18" t="n">
        <x:f>MAX(AB642,AC642*'01 Controls'!$E$14)</x:f>
        <x:v>345.59999999999997</x:v>
      </x:c>
      <x:c r="AE642" s="18" t="n">
        <x:f>IF(U642=0,0,N642*T642/U642)</x:f>
        <x:v>43.199999999999996</x:v>
      </x:c>
      <x:c r="AF642" s="18" t="n">
        <x:f>IF(U642=0,0,P642*T642/U642)</x:f>
        <x:v>67.88571428571429</x:v>
      </x:c>
      <x:c r="AG642" s="18" t="n">
        <x:f>MAX(AE642,AF642*'01 Controls'!$E$15)</x:f>
        <x:v>43.199999999999996</x:v>
      </x:c>
      <x:c r="AH642" s="18" t="n">
        <x:f>SUM(V642,Y642,AB642,AE642)</x:f>
        <x:v>503.99999999999994</x:v>
      </x:c>
      <x:c r="AI642" s="18" t="n">
        <x:f>N642-AH642</x:f>
        <x:v>5.684341886080802e-14</x:v>
      </x:c>
      <x:c r="AJ642" s="18" t="n">
        <x:f>V642*INDEX('07 Mode Capacity'!$P$6:$P$17,MATCH("AIR-"&amp;I642,'07 Mode Capacity'!$C$6:$C$17,0))</x:f>
        <x:v>0</x:v>
      </x:c>
      <x:c r="AK642" s="18" t="n">
        <x:f>Y642*INDEX('07 Mode Capacity'!$P$6:$P$17,MATCH("OCEAN-"&amp;I642,'07 Mode Capacity'!$C$6:$C$17,0))</x:f>
        <x:v>10.095699473607652</x:v>
      </x:c>
      <x:c r="AL642" s="18" t="n">
        <x:f>AB642*INDEX('07 Mode Capacity'!$P$6:$P$17,MATCH("LAND-"&amp;I642,'07 Mode Capacity'!$C$6:$C$17,0))</x:f>
        <x:v>42.17974370422748</x:v>
      </x:c>
      <x:c r="AM642" s="18" t="n">
        <x:f>AE642*INDEX('07 Mode Capacity'!$P$6:$P$17,MATCH("INLAND-"&amp;I642,'07 Mode Capacity'!$C$6:$C$17,0))</x:f>
        <x:v>27.269324703201058</x:v>
      </x:c>
      <x:c r="AN642" s="18" t="n">
        <x:f>SUM(AJ642:AM642)</x:f>
        <x:v>79.5447678810362</x:v>
      </x:c>
      <x:c r="AO642" s="17" t="n">
        <x:f>IF(N642=0,1,AN642/N642)</x:f>
        <x:v>0.15782692039888133</x:v>
      </x:c>
      <x:c r="AP642" s="11" t="str">
        <x:f>IF(AO642&gt;='01 Controls'!$E$16,"PASS","FAIL")</x:f>
        <x:v>FAIL</x:v>
      </x:c>
      <x:c r="AQ642" s="11" t="str">
        <x:v>UNQUANTIFIED</x:v>
      </x:c>
      <x:c r="AR642" s="11" t="str">
        <x:v>Position-class planning record; serial item and receiver open</x:v>
      </x:c>
      <x:c r="AS642" s="26"/>
      <x:c r="AT642" s="26"/>
    </x:row>
    <x:row r="643">
      <x:c r="C643" s="11" t="str">
        <x:v>C2-M-OSG-TNK-20</x:v>
      </x:c>
      <x:c r="D643" s="11" t="str">
        <x:v>C2</x:v>
      </x:c>
      <x:c r="E643" s="11" t="str">
        <x:v>Gulf–Atlantic hurricane</x:v>
      </x:c>
      <x:c r="F643" s="11" t="str">
        <x:v>M-OSG</x:v>
      </x:c>
      <x:c r="G643" s="11" t="str">
        <x:v>Offshore-support group</x:v>
      </x:c>
      <x:c r="H643" s="11" t="str">
        <x:v>TNK-20</x:v>
      </x:c>
      <x:c r="I643" s="19" t="n">
        <x:v>48</x:v>
      </x:c>
      <x:c r="J643" s="21" t="n">
        <x:v>3</x:v>
      </x:c>
      <x:c r="K643" s="18" t="n">
        <x:f>'05 Cargo Register'!K195</x:f>
        <x:v>252</x:v>
      </x:c>
      <x:c r="L643" s="18" t="n">
        <x:f>'05 Cargo Register'!N195</x:f>
        <x:v>15</x:v>
      </x:c>
      <x:c r="M643" s="18" t="n">
        <x:f>'05 Cargo Register'!O195</x:f>
        <x:v>318.75</x:v>
      </x:c>
      <x:c r="N643" s="18" t="n">
        <x:f>J643*K643</x:f>
        <x:v>756</x:v>
      </x:c>
      <x:c r="O643" s="18" t="n">
        <x:f>J643*L643</x:f>
        <x:v>45</x:v>
      </x:c>
      <x:c r="P643" s="18" t="n">
        <x:f>J643*M643</x:f>
        <x:v>956.25</x:v>
      </x:c>
      <x:c r="Q643" s="22" t="n">
        <x:f>'01 Controls'!$E$23*'02 Cargo Classes'!$M$10</x:f>
        <x:v>0</x:v>
      </x:c>
      <x:c r="R643" s="22" t="n">
        <x:f>'01 Controls'!$F$23*'02 Cargo Classes'!$N$10</x:f>
        <x:v>0.24</x:v>
      </x:c>
      <x:c r="S643" s="22" t="n">
        <x:f>'01 Controls'!$G$23*'02 Cargo Classes'!$O$10</x:f>
        <x:v>0.6</x:v>
      </x:c>
      <x:c r="T643" s="22" t="n">
        <x:f>'01 Controls'!$H$23*'02 Cargo Classes'!$P$10</x:f>
        <x:v>0.15</x:v>
      </x:c>
      <x:c r="U643" s="22" t="n">
        <x:f>SUM(Q643:T643)</x:f>
        <x:v>0.99</x:v>
      </x:c>
      <x:c r="V643" s="18" t="n">
        <x:f>IF(U643=0,0,N643*Q643/U643)</x:f>
        <x:v>0</x:v>
      </x:c>
      <x:c r="W643" s="18" t="n">
        <x:f>IF(U643=0,0,P643*Q643/U643)</x:f>
        <x:v>0</x:v>
      </x:c>
      <x:c r="X643" s="18" t="n">
        <x:f>MAX(V643,W643*'01 Controls'!$E$12)</x:f>
        <x:v>0</x:v>
      </x:c>
      <x:c r="Y643" s="18" t="n">
        <x:f>IF(U643=0,0,N643*R643/U643)</x:f>
        <x:v>183.27272727272728</x:v>
      </x:c>
      <x:c r="Z643" s="18" t="n">
        <x:f>IF(U643=0,0,P643*R643/U643)</x:f>
        <x:v>231.8181818181818</x:v>
      </x:c>
      <x:c r="AA643" s="18" t="n">
        <x:f>MAX(Y643,Z643*'01 Controls'!$E$13)</x:f>
        <x:v>183.27272727272728</x:v>
      </x:c>
      <x:c r="AB643" s="18" t="n">
        <x:f>IF(U643=0,0,N643*S643/U643)</x:f>
        <x:v>458.18181818181813</x:v>
      </x:c>
      <x:c r="AC643" s="18" t="n">
        <x:f>IF(U643=0,0,P643*S643/U643)</x:f>
        <x:v>579.5454545454545</x:v>
      </x:c>
      <x:c r="AD643" s="18" t="n">
        <x:f>MAX(AB643,AC643*'01 Controls'!$E$14)</x:f>
        <x:v>458.18181818181813</x:v>
      </x:c>
      <x:c r="AE643" s="18" t="n">
        <x:f>IF(U643=0,0,N643*T643/U643)</x:f>
        <x:v>114.54545454545453</x:v>
      </x:c>
      <x:c r="AF643" s="18" t="n">
        <x:f>IF(U643=0,0,P643*T643/U643)</x:f>
        <x:v>144.88636363636363</x:v>
      </x:c>
      <x:c r="AG643" s="18" t="n">
        <x:f>MAX(AE643,AF643*'01 Controls'!$E$15)</x:f>
        <x:v>114.54545454545453</x:v>
      </x:c>
      <x:c r="AH643" s="18" t="n">
        <x:f>SUM(V643,Y643,AB643,AE643)</x:f>
        <x:v>755.9999999999999</x:v>
      </x:c>
      <x:c r="AI643" s="18" t="n">
        <x:f>N643-AH643</x:f>
        <x:v>1.1368683772161603e-13</x:v>
      </x:c>
      <x:c r="AJ643" s="18" t="n">
        <x:f>V643*INDEX('07 Mode Capacity'!$P$6:$P$17,MATCH("AIR-"&amp;I643,'07 Mode Capacity'!$C$6:$C$17,0))</x:f>
        <x:v>0</x:v>
      </x:c>
      <x:c r="AK643" s="18" t="n">
        <x:f>Y643*INDEX('07 Mode Capacity'!$P$6:$P$17,MATCH("OCEAN-"&amp;I643,'07 Mode Capacity'!$C$6:$C$17,0))</x:f>
        <x:v>16.061340071648537</x:v>
      </x:c>
      <x:c r="AL643" s="18" t="n">
        <x:f>AB643*INDEX('07 Mode Capacity'!$P$6:$P$17,MATCH("LAND-"&amp;I643,'07 Mode Capacity'!$C$6:$C$17,0))</x:f>
        <x:v>55.92011475939248</x:v>
      </x:c>
      <x:c r="AM643" s="18" t="n">
        <x:f>AE643*INDEX('07 Mode Capacity'!$P$6:$P$17,MATCH("INLAND-"&amp;I643,'07 Mode Capacity'!$C$6:$C$17,0))</x:f>
        <x:v>72.30502762212402</x:v>
      </x:c>
      <x:c r="AN643" s="18" t="n">
        <x:f>SUM(AJ643:AM643)</x:f>
        <x:v>144.28648245316504</x:v>
      </x:c>
      <x:c r="AO643" s="17" t="n">
        <x:f>IF(N643=0,1,AN643/N643)</x:f>
        <x:v>0.19085513552005956</x:v>
      </x:c>
      <x:c r="AP643" s="11" t="str">
        <x:f>IF(AO643&gt;='01 Controls'!$E$16,"PASS","FAIL")</x:f>
        <x:v>FAIL</x:v>
      </x:c>
      <x:c r="AQ643" s="11" t="str">
        <x:v>UNQUANTIFIED</x:v>
      </x:c>
      <x:c r="AR643" s="11" t="str">
        <x:v>Position-class planning record; serial item and receiver open</x:v>
      </x:c>
      <x:c r="AS643" s="26"/>
      <x:c r="AT643" s="26"/>
    </x:row>
    <x:row r="644">
      <x:c r="C644" s="11" t="str">
        <x:v>C2-M-OSG-FLR-24</x:v>
      </x:c>
      <x:c r="D644" s="11" t="str">
        <x:v>C2</x:v>
      </x:c>
      <x:c r="E644" s="11" t="str">
        <x:v>Gulf–Atlantic hurricane</x:v>
      </x:c>
      <x:c r="F644" s="11" t="str">
        <x:v>M-OSG</x:v>
      </x:c>
      <x:c r="G644" s="11" t="str">
        <x:v>Offshore-support group</x:v>
      </x:c>
      <x:c r="H644" s="11" t="str">
        <x:v>FLR-24</x:v>
      </x:c>
      <x:c r="I644" s="19" t="n">
        <x:v>48</x:v>
      </x:c>
      <x:c r="J644" s="21" t="n">
        <x:v>3</x:v>
      </x:c>
      <x:c r="K644" s="18" t="n">
        <x:f>'05 Cargo Register'!K196</x:f>
        <x:v>315</x:v>
      </x:c>
      <x:c r="L644" s="18" t="n">
        <x:f>'05 Cargo Register'!N196</x:f>
        <x:v>16</x:v>
      </x:c>
      <x:c r="M644" s="18" t="n">
        <x:f>'05 Cargo Register'!O196</x:f>
        <x:v>512</x:v>
      </x:c>
      <x:c r="N644" s="18" t="n">
        <x:f>J644*K644</x:f>
        <x:v>945</x:v>
      </x:c>
      <x:c r="O644" s="18" t="n">
        <x:f>J644*L644</x:f>
        <x:v>48</x:v>
      </x:c>
      <x:c r="P644" s="18" t="n">
        <x:f>J644*M644</x:f>
        <x:v>1536</x:v>
      </x:c>
      <x:c r="Q644" s="22" t="n">
        <x:f>'01 Controls'!$E$23*'02 Cargo Classes'!$M$11</x:f>
        <x:v>0</x:v>
      </x:c>
      <x:c r="R644" s="22" t="n">
        <x:f>'01 Controls'!$F$23*'02 Cargo Classes'!$N$11</x:f>
        <x:v>0.24</x:v>
      </x:c>
      <x:c r="S644" s="22" t="n">
        <x:f>'01 Controls'!$G$23*'02 Cargo Classes'!$O$11</x:f>
        <x:v>0.6</x:v>
      </x:c>
      <x:c r="T644" s="22" t="n">
        <x:f>'01 Controls'!$H$23*'02 Cargo Classes'!$P$11</x:f>
        <x:v>0.12</x:v>
      </x:c>
      <x:c r="U644" s="22" t="n">
        <x:f>SUM(Q644:T644)</x:f>
        <x:v>0.96</x:v>
      </x:c>
      <x:c r="V644" s="18" t="n">
        <x:f>IF(U644=0,0,N644*Q644/U644)</x:f>
        <x:v>0</x:v>
      </x:c>
      <x:c r="W644" s="18" t="n">
        <x:f>IF(U644=0,0,P644*Q644/U644)</x:f>
        <x:v>0</x:v>
      </x:c>
      <x:c r="X644" s="18" t="n">
        <x:f>MAX(V644,W644*'01 Controls'!$E$12)</x:f>
        <x:v>0</x:v>
      </x:c>
      <x:c r="Y644" s="18" t="n">
        <x:f>IF(U644=0,0,N644*R644/U644)</x:f>
        <x:v>236.25</x:v>
      </x:c>
      <x:c r="Z644" s="18" t="n">
        <x:f>IF(U644=0,0,P644*R644/U644)</x:f>
        <x:v>384</x:v>
      </x:c>
      <x:c r="AA644" s="18" t="n">
        <x:f>MAX(Y644,Z644*'01 Controls'!$E$13)</x:f>
        <x:v>236.25</x:v>
      </x:c>
      <x:c r="AB644" s="18" t="n">
        <x:f>IF(U644=0,0,N644*S644/U644)</x:f>
        <x:v>590.625</x:v>
      </x:c>
      <x:c r="AC644" s="18" t="n">
        <x:f>IF(U644=0,0,P644*S644/U644)</x:f>
        <x:v>959.9999999999999</x:v>
      </x:c>
      <x:c r="AD644" s="18" t="n">
        <x:f>MAX(AB644,AC644*'01 Controls'!$E$14)</x:f>
        <x:v>590.625</x:v>
      </x:c>
      <x:c r="AE644" s="18" t="n">
        <x:f>IF(U644=0,0,N644*T644/U644)</x:f>
        <x:v>118.125</x:v>
      </x:c>
      <x:c r="AF644" s="18" t="n">
        <x:f>IF(U644=0,0,P644*T644/U644)</x:f>
        <x:v>192</x:v>
      </x:c>
      <x:c r="AG644" s="18" t="n">
        <x:f>MAX(AE644,AF644*'01 Controls'!$E$15)</x:f>
        <x:v>118.125</x:v>
      </x:c>
      <x:c r="AH644" s="18" t="n">
        <x:f>SUM(V644,Y644,AB644,AE644)</x:f>
        <x:v>945</x:v>
      </x:c>
      <x:c r="AI644" s="18" t="n">
        <x:f>N644-AH644</x:f>
        <x:v>0</x:v>
      </x:c>
      <x:c r="AJ644" s="18" t="n">
        <x:f>V644*INDEX('07 Mode Capacity'!$P$6:$P$17,MATCH("AIR-"&amp;I644,'07 Mode Capacity'!$C$6:$C$17,0))</x:f>
        <x:v>0</x:v>
      </x:c>
      <x:c r="AK644" s="18" t="n">
        <x:f>Y644*INDEX('07 Mode Capacity'!$P$6:$P$17,MATCH("OCEAN-"&amp;I644,'07 Mode Capacity'!$C$6:$C$17,0))</x:f>
        <x:v>20.70407118610944</x:v>
      </x:c>
      <x:c r="AL644" s="18" t="n">
        <x:f>AB644*INDEX('07 Mode Capacity'!$P$6:$P$17,MATCH("LAND-"&amp;I644,'07 Mode Capacity'!$C$6:$C$17,0))</x:f>
        <x:v>72.08452293202939</x:v>
      </x:c>
      <x:c r="AM644" s="18" t="n">
        <x:f>AE644*INDEX('07 Mode Capacity'!$P$6:$P$17,MATCH("INLAND-"&amp;I644,'07 Mode Capacity'!$C$6:$C$17,0))</x:f>
        <x:v>74.5645597353154</x:v>
      </x:c>
      <x:c r="AN644" s="18" t="n">
        <x:f>SUM(AJ644:AM644)</x:f>
        <x:v>167.35315385345422</x:v>
      </x:c>
      <x:c r="AO644" s="17" t="n">
        <x:f>IF(N644=0,1,AN644/N644)</x:f>
        <x:v>0.17709328450100975</x:v>
      </x:c>
      <x:c r="AP644" s="11" t="str">
        <x:f>IF(AO644&gt;='01 Controls'!$E$16,"PASS","FAIL")</x:f>
        <x:v>FAIL</x:v>
      </x:c>
      <x:c r="AQ644" s="11" t="str">
        <x:v>UNQUANTIFIED</x:v>
      </x:c>
      <x:c r="AR644" s="11" t="str">
        <x:v>Position-class planning record; serial item and receiver open</x:v>
      </x:c>
      <x:c r="AS644" s="26"/>
      <x:c r="AT644" s="26"/>
    </x:row>
    <x:row r="645">
      <x:c r="C645" s="11" t="str">
        <x:v>C2-M-OSG-ROL-30</x:v>
      </x:c>
      <x:c r="D645" s="11" t="str">
        <x:v>C2</x:v>
      </x:c>
      <x:c r="E645" s="11" t="str">
        <x:v>Gulf–Atlantic hurricane</x:v>
      </x:c>
      <x:c r="F645" s="11" t="str">
        <x:v>M-OSG</x:v>
      </x:c>
      <x:c r="G645" s="11" t="str">
        <x:v>Offshore-support group</x:v>
      </x:c>
      <x:c r="H645" s="11" t="str">
        <x:v>ROL-30</x:v>
      </x:c>
      <x:c r="I645" s="19" t="n">
        <x:v>48</x:v>
      </x:c>
      <x:c r="J645" s="21" t="n">
        <x:v>3</x:v>
      </x:c>
      <x:c r="K645" s="18" t="n">
        <x:f>'05 Cargo Register'!K197</x:f>
        <x:v>315</x:v>
      </x:c>
      <x:c r="L645" s="18" t="n">
        <x:f>'05 Cargo Register'!N197</x:f>
        <x:v>14</x:v>
      </x:c>
      <x:c r="M645" s="18" t="n">
        <x:f>'05 Cargo Register'!O197</x:f>
        <x:v>892.5</x:v>
      </x:c>
      <x:c r="N645" s="18" t="n">
        <x:f>J645*K645</x:f>
        <x:v>945</x:v>
      </x:c>
      <x:c r="O645" s="18" t="n">
        <x:f>J645*L645</x:f>
        <x:v>42</x:v>
      </x:c>
      <x:c r="P645" s="18" t="n">
        <x:f>J645*M645</x:f>
        <x:v>2677.5</x:v>
      </x:c>
      <x:c r="Q645" s="22" t="n">
        <x:f>'01 Controls'!$E$23*'02 Cargo Classes'!$M$12</x:f>
        <x:v>0</x:v>
      </x:c>
      <x:c r="R645" s="22" t="n">
        <x:f>'01 Controls'!$F$23*'02 Cargo Classes'!$N$12</x:f>
        <x:v>0.2</x:v>
      </x:c>
      <x:c r="S645" s="22" t="n">
        <x:f>'01 Controls'!$G$23*'02 Cargo Classes'!$O$12</x:f>
        <x:v>0.8999999999999999</x:v>
      </x:c>
      <x:c r="T645" s="22" t="n">
        <x:f>'01 Controls'!$H$23*'02 Cargo Classes'!$P$12</x:f>
        <x:v>0.09</x:v>
      </x:c>
      <x:c r="U645" s="22" t="n">
        <x:f>SUM(Q645:T645)</x:f>
        <x:v>1.19</x:v>
      </x:c>
      <x:c r="V645" s="18" t="n">
        <x:f>IF(U645=0,0,N645*Q645/U645)</x:f>
        <x:v>0</x:v>
      </x:c>
      <x:c r="W645" s="18" t="n">
        <x:f>IF(U645=0,0,P645*Q645/U645)</x:f>
        <x:v>0</x:v>
      </x:c>
      <x:c r="X645" s="18" t="n">
        <x:f>MAX(V645,W645*'01 Controls'!$E$12)</x:f>
        <x:v>0</x:v>
      </x:c>
      <x:c r="Y645" s="18" t="n">
        <x:f>IF(U645=0,0,N645*R645/U645)</x:f>
        <x:v>158.82352941176472</x:v>
      </x:c>
      <x:c r="Z645" s="18" t="n">
        <x:f>IF(U645=0,0,P645*R645/U645)</x:f>
        <x:v>450</x:v>
      </x:c>
      <x:c r="AA645" s="18" t="n">
        <x:f>MAX(Y645,Z645*'01 Controls'!$E$13)</x:f>
        <x:v>158.82352941176472</x:v>
      </x:c>
      <x:c r="AB645" s="18" t="n">
        <x:f>IF(U645=0,0,N645*S645/U645)</x:f>
        <x:v>714.7058823529411</x:v>
      </x:c>
      <x:c r="AC645" s="18" t="n">
        <x:f>IF(U645=0,0,P645*S645/U645)</x:f>
        <x:v>2024.9999999999998</x:v>
      </x:c>
      <x:c r="AD645" s="18" t="n">
        <x:f>MAX(AB645,AC645*'01 Controls'!$E$14)</x:f>
        <x:v>714.7058823529411</x:v>
      </x:c>
      <x:c r="AE645" s="18" t="n">
        <x:f>IF(U645=0,0,N645*T645/U645)</x:f>
        <x:v>71.47058823529412</x:v>
      </x:c>
      <x:c r="AF645" s="18" t="n">
        <x:f>IF(U645=0,0,P645*T645/U645)</x:f>
        <x:v>202.5</x:v>
      </x:c>
      <x:c r="AG645" s="18" t="n">
        <x:f>MAX(AE645,AF645*'01 Controls'!$E$15)</x:f>
        <x:v>71.47058823529412</x:v>
      </x:c>
      <x:c r="AH645" s="18" t="n">
        <x:f>SUM(V645,Y645,AB645,AE645)</x:f>
        <x:v>945</x:v>
      </x:c>
      <x:c r="AI645" s="18" t="n">
        <x:f>N645-AH645</x:f>
        <x:v>0</x:v>
      </x:c>
      <x:c r="AJ645" s="18" t="n">
        <x:f>V645*INDEX('07 Mode Capacity'!$P$6:$P$17,MATCH("AIR-"&amp;I645,'07 Mode Capacity'!$C$6:$C$17,0))</x:f>
        <x:v>0</x:v>
      </x:c>
      <x:c r="AK645" s="18" t="n">
        <x:f>Y645*INDEX('07 Mode Capacity'!$P$6:$P$17,MATCH("OCEAN-"&amp;I645,'07 Mode Capacity'!$C$6:$C$17,0))</x:f>
        <x:v>13.918703318392902</x:v>
      </x:c>
      <x:c r="AL645" s="18" t="n">
        <x:f>AB645*INDEX('07 Mode Capacity'!$P$6:$P$17,MATCH("LAND-"&amp;I645,'07 Mode Capacity'!$C$6:$C$17,0))</x:f>
        <x:v>87.228330270691</x:v>
      </x:c>
      <x:c r="AM645" s="18" t="n">
        <x:f>AE645*INDEX('07 Mode Capacity'!$P$6:$P$17,MATCH("INLAND-"&amp;I645,'07 Mode Capacity'!$C$6:$C$17,0))</x:f>
        <x:v>45.114691604560576</x:v>
      </x:c>
      <x:c r="AN645" s="18" t="n">
        <x:f>SUM(AJ645:AM645)</x:f>
        <x:v>146.26172519364448</x:v>
      </x:c>
      <x:c r="AO645" s="17" t="n">
        <x:f>IF(N645=0,1,AN645/N645)</x:f>
        <x:v>0.15477431237422695</x:v>
      </x:c>
      <x:c r="AP645" s="11" t="str">
        <x:f>IF(AO645&gt;='01 Controls'!$E$16,"PASS","FAIL")</x:f>
        <x:v>FAIL</x:v>
      </x:c>
      <x:c r="AQ645" s="11" t="str">
        <x:v>UNQUANTIFIED</x:v>
      </x:c>
      <x:c r="AR645" s="11" t="str">
        <x:v>Position-class planning record; serial item and receiver open</x:v>
      </x:c>
      <x:c r="AS645" s="26"/>
      <x:c r="AT645" s="26"/>
    </x:row>
    <x:row r="646">
      <x:c r="C646" s="11" t="str">
        <x:v>C2-M-OSG-LIN-18</x:v>
      </x:c>
      <x:c r="D646" s="11" t="str">
        <x:v>C2</x:v>
      </x:c>
      <x:c r="E646" s="11" t="str">
        <x:v>Gulf–Atlantic hurricane</x:v>
      </x:c>
      <x:c r="F646" s="11" t="str">
        <x:v>M-OSG</x:v>
      </x:c>
      <x:c r="G646" s="11" t="str">
        <x:v>Offshore-support group</x:v>
      </x:c>
      <x:c r="H646" s="11" t="str">
        <x:v>LIN-18</x:v>
      </x:c>
      <x:c r="I646" s="19" t="n">
        <x:v>72</x:v>
      </x:c>
      <x:c r="J646" s="21" t="n">
        <x:v>3</x:v>
      </x:c>
      <x:c r="K646" s="18" t="n">
        <x:f>'05 Cargo Register'!K198</x:f>
        <x:v>168</x:v>
      </x:c>
      <x:c r="L646" s="18" t="n">
        <x:f>'05 Cargo Register'!N198</x:f>
        <x:v>12</x:v>
      </x:c>
      <x:c r="M646" s="18" t="n">
        <x:f>'05 Cargo Register'!O198</x:f>
        <x:v>528</x:v>
      </x:c>
      <x:c r="N646" s="18" t="n">
        <x:f>J646*K646</x:f>
        <x:v>504</x:v>
      </x:c>
      <x:c r="O646" s="18" t="n">
        <x:f>J646*L646</x:f>
        <x:v>36</x:v>
      </x:c>
      <x:c r="P646" s="18" t="n">
        <x:f>J646*M646</x:f>
        <x:v>1584</x:v>
      </x:c>
      <x:c r="Q646" s="22" t="n">
        <x:f>'01 Controls'!$E$23*'02 Cargo Classes'!$M$13</x:f>
        <x:v>0</x:v>
      </x:c>
      <x:c r="R646" s="22" t="n">
        <x:f>'01 Controls'!$F$23*'02 Cargo Classes'!$N$13</x:f>
        <x:v>0.24</x:v>
      </x:c>
      <x:c r="S646" s="22" t="n">
        <x:f>'01 Controls'!$G$23*'02 Cargo Classes'!$O$13</x:f>
        <x:v>0.6</x:v>
      </x:c>
      <x:c r="T646" s="22" t="n">
        <x:f>'01 Controls'!$H$23*'02 Cargo Classes'!$P$13</x:f>
        <x:v>0.15</x:v>
      </x:c>
      <x:c r="U646" s="22" t="n">
        <x:f>SUM(Q646:T646)</x:f>
        <x:v>0.99</x:v>
      </x:c>
      <x:c r="V646" s="18" t="n">
        <x:f>IF(U646=0,0,N646*Q646/U646)</x:f>
        <x:v>0</x:v>
      </x:c>
      <x:c r="W646" s="18" t="n">
        <x:f>IF(U646=0,0,P646*Q646/U646)</x:f>
        <x:v>0</x:v>
      </x:c>
      <x:c r="X646" s="18" t="n">
        <x:f>MAX(V646,W646*'01 Controls'!$E$12)</x:f>
        <x:v>0</x:v>
      </x:c>
      <x:c r="Y646" s="18" t="n">
        <x:f>IF(U646=0,0,N646*R646/U646)</x:f>
        <x:v>122.18181818181817</x:v>
      </x:c>
      <x:c r="Z646" s="18" t="n">
        <x:f>IF(U646=0,0,P646*R646/U646)</x:f>
        <x:v>383.99999999999994</x:v>
      </x:c>
      <x:c r="AA646" s="18" t="n">
        <x:f>MAX(Y646,Z646*'01 Controls'!$E$13)</x:f>
        <x:v>122.18181818181817</x:v>
      </x:c>
      <x:c r="AB646" s="18" t="n">
        <x:f>IF(U646=0,0,N646*S646/U646)</x:f>
        <x:v>305.45454545454544</x:v>
      </x:c>
      <x:c r="AC646" s="18" t="n">
        <x:f>IF(U646=0,0,P646*S646/U646)</x:f>
        <x:v>960</x:v>
      </x:c>
      <x:c r="AD646" s="18" t="n">
        <x:f>MAX(AB646,AC646*'01 Controls'!$E$14)</x:f>
        <x:v>305.45454545454544</x:v>
      </x:c>
      <x:c r="AE646" s="18" t="n">
        <x:f>IF(U646=0,0,N646*T646/U646)</x:f>
        <x:v>76.36363636363636</x:v>
      </x:c>
      <x:c r="AF646" s="18" t="n">
        <x:f>IF(U646=0,0,P646*T646/U646)</x:f>
        <x:v>240</x:v>
      </x:c>
      <x:c r="AG646" s="18" t="n">
        <x:f>MAX(AE646,AF646*'01 Controls'!$E$15)</x:f>
        <x:v>76.36363636363636</x:v>
      </x:c>
      <x:c r="AH646" s="18" t="n">
        <x:f>SUM(V646,Y646,AB646,AE646)</x:f>
        <x:v>504</x:v>
      </x:c>
      <x:c r="AI646" s="18" t="n">
        <x:f>N646-AH646</x:f>
        <x:v>0</x:v>
      </x:c>
      <x:c r="AJ646" s="18" t="n">
        <x:f>V646*INDEX('07 Mode Capacity'!$P$6:$P$17,MATCH("AIR-"&amp;I646,'07 Mode Capacity'!$C$6:$C$17,0))</x:f>
        <x:v>0</x:v>
      </x:c>
      <x:c r="AK646" s="18" t="n">
        <x:f>Y646*INDEX('07 Mode Capacity'!$P$6:$P$17,MATCH("OCEAN-"&amp;I646,'07 Mode Capacity'!$C$6:$C$17,0))</x:f>
        <x:v>95.64001478031186</x:v>
      </x:c>
      <x:c r="AL646" s="18" t="n">
        <x:f>AB646*INDEX('07 Mode Capacity'!$P$6:$P$17,MATCH("LAND-"&amp;I646,'07 Mode Capacity'!$C$6:$C$17,0))</x:f>
        <x:v>218.40312320557823</x:v>
      </x:c>
      <x:c r="AM646" s="18" t="n">
        <x:f>AE646*INDEX('07 Mode Capacity'!$P$6:$P$17,MATCH("INLAND-"&amp;I646,'07 Mode Capacity'!$C$6:$C$17,0))</x:f>
        <x:v>76.36363636363636</x:v>
      </x:c>
      <x:c r="AN646" s="18" t="n">
        <x:f>SUM(AJ646:AM646)</x:f>
        <x:v>390.4067743495265</x:v>
      </x:c>
      <x:c r="AO646" s="17" t="n">
        <x:f>IF(N646=0,1,AN646/N646)</x:f>
        <x:v>0.77461661577287</x:v>
      </x:c>
      <x:c r="AP646" s="11" t="str">
        <x:f>IF(AO646&gt;='01 Controls'!$E$16,"PASS","FAIL")</x:f>
        <x:v>FAIL</x:v>
      </x:c>
      <x:c r="AQ646" s="11" t="str">
        <x:v>UNQUANTIFIED</x:v>
      </x:c>
      <x:c r="AR646" s="11" t="str">
        <x:v>Position-class planning record; serial item and receiver open</x:v>
      </x:c>
      <x:c r="AS646" s="26"/>
      <x:c r="AT646" s="26"/>
    </x:row>
    <x:row r="647">
      <x:c r="C647" s="11" t="str">
        <x:v>C2-M-OSG-BLK-08</x:v>
      </x:c>
      <x:c r="D647" s="11" t="str">
        <x:v>C2</x:v>
      </x:c>
      <x:c r="E647" s="11" t="str">
        <x:v>Gulf–Atlantic hurricane</x:v>
      </x:c>
      <x:c r="F647" s="11" t="str">
        <x:v>M-OSG</x:v>
      </x:c>
      <x:c r="G647" s="11" t="str">
        <x:v>Offshore-support group</x:v>
      </x:c>
      <x:c r="H647" s="11" t="str">
        <x:v>BLK-08</x:v>
      </x:c>
      <x:c r="I647" s="19" t="n">
        <x:v>48</x:v>
      </x:c>
      <x:c r="J647" s="21" t="n">
        <x:v>3</x:v>
      </x:c>
      <x:c r="K647" s="18" t="n">
        <x:f>'05 Cargo Register'!K199</x:f>
        <x:v>105</x:v>
      </x:c>
      <x:c r="L647" s="18" t="n">
        <x:f>'05 Cargo Register'!N199</x:f>
        <x:v>17</x:v>
      </x:c>
      <x:c r="M647" s="18" t="n">
        <x:f>'05 Cargo Register'!O199</x:f>
        <x:v>867</x:v>
      </x:c>
      <x:c r="N647" s="18" t="n">
        <x:f>J647*K647</x:f>
        <x:v>315</x:v>
      </x:c>
      <x:c r="O647" s="18" t="n">
        <x:f>J647*L647</x:f>
        <x:v>51</x:v>
      </x:c>
      <x:c r="P647" s="18" t="n">
        <x:f>J647*M647</x:f>
        <x:v>2601</x:v>
      </x:c>
      <x:c r="Q647" s="22" t="n">
        <x:f>'01 Controls'!$E$23*'02 Cargo Classes'!$M$14</x:f>
        <x:v>0.05</x:v>
      </x:c>
      <x:c r="R647" s="22" t="n">
        <x:f>'01 Controls'!$F$23*'02 Cargo Classes'!$N$14</x:f>
        <x:v>0.16000000000000003</x:v>
      </x:c>
      <x:c r="S647" s="22" t="n">
        <x:f>'01 Controls'!$G$23*'02 Cargo Classes'!$O$14</x:f>
        <x:v>0.6</x:v>
      </x:c>
      <x:c r="T647" s="22" t="n">
        <x:f>'01 Controls'!$H$23*'02 Cargo Classes'!$P$14</x:f>
        <x:v>0.075</x:v>
      </x:c>
      <x:c r="U647" s="22" t="n">
        <x:f>SUM(Q647:T647)</x:f>
        <x:v>0.885</x:v>
      </x:c>
      <x:c r="V647" s="18" t="n">
        <x:f>IF(U647=0,0,N647*Q647/U647)</x:f>
        <x:v>17.796610169491526</x:v>
      </x:c>
      <x:c r="W647" s="18" t="n">
        <x:f>IF(U647=0,0,P647*Q647/U647)</x:f>
        <x:v>146.9491525423729</x:v>
      </x:c>
      <x:c r="X647" s="18" t="n">
        <x:f>MAX(V647,W647*'01 Controls'!$E$12)</x:f>
        <x:v>36.737288135593225</x:v>
      </x:c>
      <x:c r="Y647" s="18" t="n">
        <x:f>IF(U647=0,0,N647*R647/U647)</x:f>
        <x:v>56.94915254237289</x:v>
      </x:c>
      <x:c r="Z647" s="18" t="n">
        <x:f>IF(U647=0,0,P647*R647/U647)</x:f>
        <x:v>470.2372881355933</x:v>
      </x:c>
      <x:c r="AA647" s="18" t="n">
        <x:f>MAX(Y647,Z647*'01 Controls'!$E$13)</x:f>
        <x:v>70.535593220339</x:v>
      </x:c>
      <x:c r="AB647" s="18" t="n">
        <x:f>IF(U647=0,0,N647*S647/U647)</x:f>
        <x:v>213.5593220338983</x:v>
      </x:c>
      <x:c r="AC647" s="18" t="n">
        <x:f>IF(U647=0,0,P647*S647/U647)</x:f>
        <x:v>1763.3898305084745</x:v>
      </x:c>
      <x:c r="AD647" s="18" t="n">
        <x:f>MAX(AB647,AC647*'01 Controls'!$E$14)</x:f>
        <x:v>352.6779661016949</x:v>
      </x:c>
      <x:c r="AE647" s="18" t="n">
        <x:f>IF(U647=0,0,N647*T647/U647)</x:f>
        <x:v>26.694915254237287</x:v>
      </x:c>
      <x:c r="AF647" s="18" t="n">
        <x:f>IF(U647=0,0,P647*T647/U647)</x:f>
        <x:v>220.4237288135593</x:v>
      </x:c>
      <x:c r="AG647" s="18" t="n">
        <x:f>MAX(AE647,AF647*'01 Controls'!$E$15)</x:f>
        <x:v>39.67627118644067</x:v>
      </x:c>
      <x:c r="AH647" s="18" t="n">
        <x:f>SUM(V647,Y647,AB647,AE647)</x:f>
        <x:v>315</x:v>
      </x:c>
      <x:c r="AI647" s="18" t="n">
        <x:f>N647-AH647</x:f>
        <x:v>0</x:v>
      </x:c>
      <x:c r="AJ647" s="18" t="n">
        <x:f>V647*INDEX('07 Mode Capacity'!$P$6:$P$17,MATCH("AIR-"&amp;I647,'07 Mode Capacity'!$C$6:$C$17,0))</x:f>
        <x:v>4.9890244271823265</x:v>
      </x:c>
      <x:c r="AK647" s="18" t="n">
        <x:f>Y647*INDEX('07 Mode Capacity'!$P$6:$P$17,MATCH("OCEAN-"&amp;I647,'07 Mode Capacity'!$C$6:$C$17,0))</x:f>
        <x:v>4.99081188667045</x:v>
      </x:c>
      <x:c r="AL647" s="18" t="n">
        <x:f>AB647*INDEX('07 Mode Capacity'!$P$6:$P$17,MATCH("LAND-"&amp;I647,'07 Mode Capacity'!$C$6:$C$17,0))</x:f>
        <x:v>26.064460269208364</x:v>
      </x:c>
      <x:c r="AM647" s="18" t="n">
        <x:f>AE647*INDEX('07 Mode Capacity'!$P$6:$P$17,MATCH("INLAND-"&amp;I647,'07 Mode Capacity'!$C$6:$C$17,0))</x:f>
        <x:v>16.85074796278314</x:v>
      </x:c>
      <x:c r="AN647" s="18" t="n">
        <x:f>SUM(AJ647:AM647)</x:f>
        <x:v>52.89504454584428</x:v>
      </x:c>
      <x:c r="AO647" s="17" t="n">
        <x:f>IF(N647=0,1,AN647/N647)</x:f>
        <x:v>0.16792077633601357</x:v>
      </x:c>
      <x:c r="AP647" s="11" t="str">
        <x:f>IF(AO647&gt;='01 Controls'!$E$16,"PASS","FAIL")</x:f>
        <x:v>FAIL</x:v>
      </x:c>
      <x:c r="AQ647" s="11" t="str">
        <x:v>UNQUANTIFIED</x:v>
      </x:c>
      <x:c r="AR647" s="11" t="str">
        <x:v>Position-class planning record; serial item and receiver open</x:v>
      </x:c>
      <x:c r="AS647" s="26"/>
      <x:c r="AT647" s="26"/>
    </x:row>
    <x:row r="648">
      <x:c r="C648" s="11" t="str">
        <x:v>C2-M-OSG-OOG-80</x:v>
      </x:c>
      <x:c r="D648" s="11" t="str">
        <x:v>C2</x:v>
      </x:c>
      <x:c r="E648" s="11" t="str">
        <x:v>Gulf–Atlantic hurricane</x:v>
      </x:c>
      <x:c r="F648" s="11" t="str">
        <x:v>M-OSG</x:v>
      </x:c>
      <x:c r="G648" s="11" t="str">
        <x:v>Offshore-support group</x:v>
      </x:c>
      <x:c r="H648" s="11" t="str">
        <x:v>OOG-80</x:v>
      </x:c>
      <x:c r="I648" s="19" t="n">
        <x:v>72</x:v>
      </x:c>
      <x:c r="J648" s="21" t="n">
        <x:v>3</x:v>
      </x:c>
      <x:c r="K648" s="18" t="n">
        <x:f>'05 Cargo Register'!K200</x:f>
        <x:v>420</x:v>
      </x:c>
      <x:c r="L648" s="18" t="n">
        <x:f>'05 Cargo Register'!N200</x:f>
        <x:v>7</x:v>
      </x:c>
      <x:c r="M648" s="18" t="n">
        <x:f>'05 Cargo Register'!O200</x:f>
        <x:v>1232</x:v>
      </x:c>
      <x:c r="N648" s="18" t="n">
        <x:f>J648*K648</x:f>
        <x:v>1260</x:v>
      </x:c>
      <x:c r="O648" s="18" t="n">
        <x:f>J648*L648</x:f>
        <x:v>21</x:v>
      </x:c>
      <x:c r="P648" s="18" t="n">
        <x:f>J648*M648</x:f>
        <x:v>3696</x:v>
      </x:c>
      <x:c r="Q648" s="22" t="n">
        <x:f>'01 Controls'!$E$23*'02 Cargo Classes'!$M$15</x:f>
        <x:v>0</x:v>
      </x:c>
      <x:c r="R648" s="22" t="n">
        <x:f>'01 Controls'!$F$23*'02 Cargo Classes'!$N$15</x:f>
        <x:v>0.4</x:v>
      </x:c>
      <x:c r="S648" s="22" t="n">
        <x:f>'01 Controls'!$G$23*'02 Cargo Classes'!$O$15</x:f>
        <x:v>0.36</x:v>
      </x:c>
      <x:c r="T648" s="22" t="n">
        <x:f>'01 Controls'!$H$23*'02 Cargo Classes'!$P$15</x:f>
        <x:v>0.075</x:v>
      </x:c>
      <x:c r="U648" s="22" t="n">
        <x:f>SUM(Q648:T648)</x:f>
        <x:v>0.835</x:v>
      </x:c>
      <x:c r="V648" s="18" t="n">
        <x:f>IF(U648=0,0,N648*Q648/U648)</x:f>
        <x:v>0</x:v>
      </x:c>
      <x:c r="W648" s="18" t="n">
        <x:f>IF(U648=0,0,P648*Q648/U648)</x:f>
        <x:v>0</x:v>
      </x:c>
      <x:c r="X648" s="18" t="n">
        <x:f>MAX(V648,W648*'01 Controls'!$E$12)</x:f>
        <x:v>0</x:v>
      </x:c>
      <x:c r="Y648" s="18" t="n">
        <x:f>IF(U648=0,0,N648*R648/U648)</x:f>
        <x:v>603.5928143712575</x:v>
      </x:c>
      <x:c r="Z648" s="18" t="n">
        <x:f>IF(U648=0,0,P648*R648/U648)</x:f>
        <x:v>1770.5389221556889</x:v>
      </x:c>
      <x:c r="AA648" s="18" t="n">
        <x:f>MAX(Y648,Z648*'01 Controls'!$E$13)</x:f>
        <x:v>603.5928143712575</x:v>
      </x:c>
      <x:c r="AB648" s="18" t="n">
        <x:f>IF(U648=0,0,N648*S648/U648)</x:f>
        <x:v>543.2335329341317</x:v>
      </x:c>
      <x:c r="AC648" s="18" t="n">
        <x:f>IF(U648=0,0,P648*S648/U648)</x:f>
        <x:v>1593.4850299401198</x:v>
      </x:c>
      <x:c r="AD648" s="18" t="n">
        <x:f>MAX(AB648,AC648*'01 Controls'!$E$14)</x:f>
        <x:v>543.2335329341317</x:v>
      </x:c>
      <x:c r="AE648" s="18" t="n">
        <x:f>IF(U648=0,0,N648*T648/U648)</x:f>
        <x:v>113.17365269461078</x:v>
      </x:c>
      <x:c r="AF648" s="18" t="n">
        <x:f>IF(U648=0,0,P648*T648/U648)</x:f>
        <x:v>331.9760479041916</x:v>
      </x:c>
      <x:c r="AG648" s="18" t="n">
        <x:f>MAX(AE648,AF648*'01 Controls'!$E$15)</x:f>
        <x:v>113.17365269461078</x:v>
      </x:c>
      <x:c r="AH648" s="18" t="n">
        <x:f>SUM(V648,Y648,AB648,AE648)</x:f>
        <x:v>1260.0000000000002</x:v>
      </x:c>
      <x:c r="AI648" s="18" t="n">
        <x:f>N648-AH648</x:f>
        <x:v>-2.2737367544323206e-13</x:v>
      </x:c>
      <x:c r="AJ648" s="18" t="n">
        <x:f>V648*INDEX('07 Mode Capacity'!$P$6:$P$17,MATCH("AIR-"&amp;I648,'07 Mode Capacity'!$C$6:$C$17,0))</x:f>
        <x:v>0</x:v>
      </x:c>
      <x:c r="AK648" s="18" t="n">
        <x:f>Y648*INDEX('07 Mode Capacity'!$P$6:$P$17,MATCH("OCEAN-"&amp;I648,'07 Mode Capacity'!$C$6:$C$17,0))</x:f>
        <x:v>472.47312690872633</x:v>
      </x:c>
      <x:c r="AL648" s="18" t="n">
        <x:f>AB648*INDEX('07 Mode Capacity'!$P$6:$P$17,MATCH("LAND-"&amp;I648,'07 Mode Capacity'!$C$6:$C$17,0))</x:f>
        <x:v>388.4175304913577</x:v>
      </x:c>
      <x:c r="AM648" s="18" t="n">
        <x:f>AE648*INDEX('07 Mode Capacity'!$P$6:$P$17,MATCH("INLAND-"&amp;I648,'07 Mode Capacity'!$C$6:$C$17,0))</x:f>
        <x:v>113.17365269461078</x:v>
      </x:c>
      <x:c r="AN648" s="18" t="n">
        <x:f>SUM(AJ648:AM648)</x:f>
        <x:v>974.0643100946947</x:v>
      </x:c>
      <x:c r="AO648" s="17" t="n">
        <x:f>IF(N648=0,1,AN648/N648)</x:f>
        <x:v>0.7730669127735672</x:v>
      </x:c>
      <x:c r="AP648" s="11" t="str">
        <x:f>IF(AO648&gt;='01 Controls'!$E$16,"PASS","FAIL")</x:f>
        <x:v>FAIL</x:v>
      </x:c>
      <x:c r="AQ648" s="11" t="str">
        <x:v>UNQUANTIFIED</x:v>
      </x:c>
      <x:c r="AR648" s="11" t="str">
        <x:v>Position-class planning record; serial item and receiver open</x:v>
      </x:c>
      <x:c r="AS648" s="26"/>
      <x:c r="AT648" s="26"/>
    </x:row>
    <x:row r="649">
      <x:c r="C649" s="11" t="str">
        <x:v>C2-M-SSG-APL-45</x:v>
      </x:c>
      <x:c r="D649" s="11" t="str">
        <x:v>C2</x:v>
      </x:c>
      <x:c r="E649" s="11" t="str">
        <x:v>Gulf–Atlantic hurricane</x:v>
      </x:c>
      <x:c r="F649" s="11" t="str">
        <x:v>M-SSG</x:v>
      </x:c>
      <x:c r="G649" s="11" t="str">
        <x:v>Ocean sustainment group</x:v>
      </x:c>
      <x:c r="H649" s="11" t="str">
        <x:v>APL-45</x:v>
      </x:c>
      <x:c r="I649" s="19" t="n">
        <x:v>24</x:v>
      </x:c>
      <x:c r="J649" s="21" t="n">
        <x:v>4</x:v>
      </x:c>
      <x:c r="K649" s="18" t="n">
        <x:f>'05 Cargo Register'!K201</x:f>
        <x:v>63</x:v>
      </x:c>
      <x:c r="L649" s="18" t="n">
        <x:f>'05 Cargo Register'!N201</x:f>
        <x:v>17</x:v>
      </x:c>
      <x:c r="M649" s="18" t="n">
        <x:f>'05 Cargo Register'!O201</x:f>
        <x:v>127.5</x:v>
      </x:c>
      <x:c r="N649" s="18" t="n">
        <x:f>J649*K649</x:f>
        <x:v>252</x:v>
      </x:c>
      <x:c r="O649" s="18" t="n">
        <x:f>J649*L649</x:f>
        <x:v>68</x:v>
      </x:c>
      <x:c r="P649" s="18" t="n">
        <x:f>J649*M649</x:f>
        <x:v>510</x:v>
      </x:c>
      <x:c r="Q649" s="22" t="n">
        <x:f>'01 Controls'!$E$23*'02 Cargo Classes'!$M$6</x:f>
        <x:v>0.15000000000000002</x:v>
      </x:c>
      <x:c r="R649" s="22" t="n">
        <x:f>'01 Controls'!$F$23*'02 Cargo Classes'!$N$6</x:f>
        <x:v>0.08000000000000002</x:v>
      </x:c>
      <x:c r="S649" s="22" t="n">
        <x:f>'01 Controls'!$G$23*'02 Cargo Classes'!$O$6</x:f>
        <x:v>0.6</x:v>
      </x:c>
      <x:c r="T649" s="22" t="n">
        <x:f>'01 Controls'!$H$23*'02 Cargo Classes'!$P$6</x:f>
        <x:v>0.045</x:v>
      </x:c>
      <x:c r="U649" s="22" t="n">
        <x:f>SUM(Q649:T649)</x:f>
        <x:v>0.8750000000000001</x:v>
      </x:c>
      <x:c r="V649" s="18" t="n">
        <x:f>IF(U649=0,0,N649*Q649/U649)</x:f>
        <x:v>43.2</x:v>
      </x:c>
      <x:c r="W649" s="18" t="n">
        <x:f>IF(U649=0,0,P649*Q649/U649)</x:f>
        <x:v>87.42857142857143</x:v>
      </x:c>
      <x:c r="X649" s="18" t="n">
        <x:f>MAX(V649,W649*'01 Controls'!$E$12)</x:f>
        <x:v>43.2</x:v>
      </x:c>
      <x:c r="Y649" s="18" t="n">
        <x:f>IF(U649=0,0,N649*R649/U649)</x:f>
        <x:v>23.040000000000003</x:v>
      </x:c>
      <x:c r="Z649" s="18" t="n">
        <x:f>IF(U649=0,0,P649*R649/U649)</x:f>
        <x:v>46.62857142857143</x:v>
      </x:c>
      <x:c r="AA649" s="18" t="n">
        <x:f>MAX(Y649,Z649*'01 Controls'!$E$13)</x:f>
        <x:v>23.040000000000003</x:v>
      </x:c>
      <x:c r="AB649" s="18" t="n">
        <x:f>IF(U649=0,0,N649*S649/U649)</x:f>
        <x:v>172.79999999999995</x:v>
      </x:c>
      <x:c r="AC649" s="18" t="n">
        <x:f>IF(U649=0,0,P649*S649/U649)</x:f>
        <x:v>349.71428571428567</x:v>
      </x:c>
      <x:c r="AD649" s="18" t="n">
        <x:f>MAX(AB649,AC649*'01 Controls'!$E$14)</x:f>
        <x:v>172.79999999999995</x:v>
      </x:c>
      <x:c r="AE649" s="18" t="n">
        <x:f>IF(U649=0,0,N649*T649/U649)</x:f>
        <x:v>12.959999999999999</x:v>
      </x:c>
      <x:c r="AF649" s="18" t="n">
        <x:f>IF(U649=0,0,P649*T649/U649)</x:f>
        <x:v>26.228571428571424</x:v>
      </x:c>
      <x:c r="AG649" s="18" t="n">
        <x:f>MAX(AE649,AF649*'01 Controls'!$E$15)</x:f>
        <x:v>12.959999999999999</x:v>
      </x:c>
      <x:c r="AH649" s="18" t="n">
        <x:f>SUM(V649,Y649,AB649,AE649)</x:f>
        <x:v>251.99999999999997</x:v>
      </x:c>
      <x:c r="AI649" s="18" t="n">
        <x:f>N649-AH649</x:f>
        <x:v>2.842170943040401e-14</x:v>
      </x:c>
      <x:c r="AJ649" s="18" t="n">
        <x:f>V649*INDEX('07 Mode Capacity'!$P$6:$P$17,MATCH("AIR-"&amp;I649,'07 Mode Capacity'!$C$6:$C$17,0))</x:f>
        <x:v>8.765887730639163</x:v>
      </x:c>
      <x:c r="AK649" s="18" t="n">
        <x:f>Y649*INDEX('07 Mode Capacity'!$P$6:$P$17,MATCH("OCEAN-"&amp;I649,'07 Mode Capacity'!$C$6:$C$17,0))</x:f>
        <x:v>3.4580516908284986</x:v>
      </x:c>
      <x:c r="AL649" s="18" t="n">
        <x:f>AB649*INDEX('07 Mode Capacity'!$P$6:$P$17,MATCH("LAND-"&amp;I649,'07 Mode Capacity'!$C$6:$C$17,0))</x:f>
        <x:v>66.09615971032045</x:v>
      </x:c>
      <x:c r="AM649" s="18" t="n">
        <x:f>AE649*INDEX('07 Mode Capacity'!$P$6:$P$17,MATCH("INLAND-"&amp;I649,'07 Mode Capacity'!$C$6:$C$17,0))</x:f>
        <x:v>12.959999999999999</x:v>
      </x:c>
      <x:c r="AN649" s="18" t="n">
        <x:f>SUM(AJ649:AM649)</x:f>
        <x:v>91.2800991317881</x:v>
      </x:c>
      <x:c r="AO649" s="17" t="n">
        <x:f>IF(N649=0,1,AN649/N649)</x:f>
        <x:v>0.36222261560233376</x:v>
      </x:c>
      <x:c r="AP649" s="11" t="str">
        <x:f>IF(AO649&gt;='01 Controls'!$E$16,"PASS","FAIL")</x:f>
        <x:v>FAIL</x:v>
      </x:c>
      <x:c r="AQ649" s="11" t="str">
        <x:v>UNQUANTIFIED</x:v>
      </x:c>
      <x:c r="AR649" s="11" t="str">
        <x:v>Position-class planning record; serial item and receiver open</x:v>
      </x:c>
      <x:c r="AS649" s="26"/>
      <x:c r="AT649" s="26"/>
    </x:row>
    <x:row r="650">
      <x:c r="C650" s="11" t="str">
        <x:v>C2-M-SSG-ISO-18</x:v>
      </x:c>
      <x:c r="D650" s="11" t="str">
        <x:v>C2</x:v>
      </x:c>
      <x:c r="E650" s="11" t="str">
        <x:v>Gulf–Atlantic hurricane</x:v>
      </x:c>
      <x:c r="F650" s="11" t="str">
        <x:v>M-SSG</x:v>
      </x:c>
      <x:c r="G650" s="11" t="str">
        <x:v>Ocean sustainment group</x:v>
      </x:c>
      <x:c r="H650" s="11" t="str">
        <x:v>ISO-18</x:v>
      </x:c>
      <x:c r="I650" s="19" t="n">
        <x:v>48</x:v>
      </x:c>
      <x:c r="J650" s="21" t="n">
        <x:v>4</x:v>
      </x:c>
      <x:c r="K650" s="18" t="n">
        <x:f>'05 Cargo Register'!K202</x:f>
        <x:v>252</x:v>
      </x:c>
      <x:c r="L650" s="18" t="n">
        <x:f>'05 Cargo Register'!N202</x:f>
        <x:v>17</x:v>
      </x:c>
      <x:c r="M650" s="18" t="n">
        <x:f>'05 Cargo Register'!O202</x:f>
        <x:v>448.8</x:v>
      </x:c>
      <x:c r="N650" s="18" t="n">
        <x:f>J650*K650</x:f>
        <x:v>1008</x:v>
      </x:c>
      <x:c r="O650" s="18" t="n">
        <x:f>J650*L650</x:f>
        <x:v>68</x:v>
      </x:c>
      <x:c r="P650" s="18" t="n">
        <x:f>J650*M650</x:f>
        <x:v>1795.2</x:v>
      </x:c>
      <x:c r="Q650" s="22" t="n">
        <x:f>'01 Controls'!$E$23*'02 Cargo Classes'!$M$7</x:f>
        <x:v>0.010000000000000002</x:v>
      </x:c>
      <x:c r="R650" s="22" t="n">
        <x:f>'01 Controls'!$F$23*'02 Cargo Classes'!$N$7</x:f>
        <x:v>0.2</x:v>
      </x:c>
      <x:c r="S650" s="22" t="n">
        <x:f>'01 Controls'!$G$23*'02 Cargo Classes'!$O$7</x:f>
        <x:v>0.72</x:v>
      </x:c>
      <x:c r="T650" s="22" t="n">
        <x:f>'01 Controls'!$H$23*'02 Cargo Classes'!$P$7</x:f>
        <x:v>0.12</x:v>
      </x:c>
      <x:c r="U650" s="22" t="n">
        <x:f>SUM(Q650:T650)</x:f>
        <x:v>1.0499999999999998</x:v>
      </x:c>
      <x:c r="V650" s="18" t="n">
        <x:f>IF(U650=0,0,N650*Q650/U650)</x:f>
        <x:v>9.600000000000003</x:v>
      </x:c>
      <x:c r="W650" s="18" t="n">
        <x:f>IF(U650=0,0,P650*Q650/U650)</x:f>
        <x:v>17.097142857142867</x:v>
      </x:c>
      <x:c r="X650" s="18" t="n">
        <x:f>MAX(V650,W650*'01 Controls'!$E$12)</x:f>
        <x:v>9.600000000000003</x:v>
      </x:c>
      <x:c r="Y650" s="18" t="n">
        <x:f>IF(U650=0,0,N650*R650/U650)</x:f>
        <x:v>192.00000000000006</x:v>
      </x:c>
      <x:c r="Z650" s="18" t="n">
        <x:f>IF(U650=0,0,P650*R650/U650)</x:f>
        <x:v>341.94285714285724</x:v>
      </x:c>
      <x:c r="AA650" s="18" t="n">
        <x:f>MAX(Y650,Z650*'01 Controls'!$E$13)</x:f>
        <x:v>192.00000000000006</x:v>
      </x:c>
      <x:c r="AB650" s="18" t="n">
        <x:f>IF(U650=0,0,N650*S650/U650)</x:f>
        <x:v>691.2000000000002</x:v>
      </x:c>
      <x:c r="AC650" s="18" t="n">
        <x:f>IF(U650=0,0,P650*S650/U650)</x:f>
        <x:v>1230.994285714286</x:v>
      </x:c>
      <x:c r="AD650" s="18" t="n">
        <x:f>MAX(AB650,AC650*'01 Controls'!$E$14)</x:f>
        <x:v>691.2000000000002</x:v>
      </x:c>
      <x:c r="AE650" s="18" t="n">
        <x:f>IF(U650=0,0,N650*T650/U650)</x:f>
        <x:v>115.20000000000002</x:v>
      </x:c>
      <x:c r="AF650" s="18" t="n">
        <x:f>IF(U650=0,0,P650*T650/U650)</x:f>
        <x:v>205.16571428571433</x:v>
      </x:c>
      <x:c r="AG650" s="18" t="n">
        <x:f>MAX(AE650,AF650*'01 Controls'!$E$15)</x:f>
        <x:v>115.20000000000002</x:v>
      </x:c>
      <x:c r="AH650" s="18" t="n">
        <x:f>SUM(V650,Y650,AB650,AE650)</x:f>
        <x:v>1008.0000000000002</x:v>
      </x:c>
      <x:c r="AI650" s="18" t="n">
        <x:f>N650-AH650</x:f>
        <x:v>-2.2737367544323206e-13</x:v>
      </x:c>
      <x:c r="AJ650" s="18" t="n">
        <x:f>V650*INDEX('07 Mode Capacity'!$P$6:$P$17,MATCH("AIR-"&amp;I650,'07 Mode Capacity'!$C$6:$C$17,0))</x:f>
        <x:v>2.6912223195772103</x:v>
      </x:c>
      <x:c r="AK650" s="18" t="n">
        <x:f>Y650*INDEX('07 Mode Capacity'!$P$6:$P$17,MATCH("OCEAN-"&amp;I650,'07 Mode Capacity'!$C$6:$C$17,0))</x:f>
        <x:v>16.82616578934609</x:v>
      </x:c>
      <x:c r="AL650" s="18" t="n">
        <x:f>AB650*INDEX('07 Mode Capacity'!$P$6:$P$17,MATCH("LAND-"&amp;I650,'07 Mode Capacity'!$C$6:$C$17,0))</x:f>
        <x:v>84.35948740845498</x:v>
      </x:c>
      <x:c r="AM650" s="18" t="n">
        <x:f>AE650*INDEX('07 Mode Capacity'!$P$6:$P$17,MATCH("INLAND-"&amp;I650,'07 Mode Capacity'!$C$6:$C$17,0))</x:f>
        <x:v>72.71819920853618</x:v>
      </x:c>
      <x:c r="AN650" s="18" t="n">
        <x:f>SUM(AJ650:AM650)</x:f>
        <x:v>176.59507472591446</x:v>
      </x:c>
      <x:c r="AO650" s="17" t="n">
        <x:f>IF(N650=0,1,AN650/N650)</x:f>
        <x:v>0.17519352651380402</x:v>
      </x:c>
      <x:c r="AP650" s="11" t="str">
        <x:f>IF(AO650&gt;='01 Controls'!$E$16,"PASS","FAIL")</x:f>
        <x:v>FAIL</x:v>
      </x:c>
      <x:c r="AQ650" s="11" t="str">
        <x:v>UNQUANTIFIED</x:v>
      </x:c>
      <x:c r="AR650" s="11" t="str">
        <x:v>Position-class planning record; serial item and receiver open</x:v>
      </x:c>
      <x:c r="AS650" s="26"/>
      <x:c r="AT650" s="26"/>
    </x:row>
    <x:row r="651">
      <x:c r="C651" s="11" t="str">
        <x:v>C2-M-SSG-COL-12</x:v>
      </x:c>
      <x:c r="D651" s="11" t="str">
        <x:v>C2</x:v>
      </x:c>
      <x:c r="E651" s="11" t="str">
        <x:v>Gulf–Atlantic hurricane</x:v>
      </x:c>
      <x:c r="F651" s="11" t="str">
        <x:v>M-SSG</x:v>
      </x:c>
      <x:c r="G651" s="11" t="str">
        <x:v>Ocean sustainment group</x:v>
      </x:c>
      <x:c r="H651" s="11" t="str">
        <x:v>COL-12</x:v>
      </x:c>
      <x:c r="I651" s="19" t="n">
        <x:v>24</x:v>
      </x:c>
      <x:c r="J651" s="21" t="n">
        <x:v>4</x:v>
      </x:c>
      <x:c r="K651" s="18" t="n">
        <x:f>'05 Cargo Register'!K203</x:f>
        <x:v>42</x:v>
      </x:c>
      <x:c r="L651" s="18" t="n">
        <x:f>'05 Cargo Register'!N203</x:f>
        <x:v>5</x:v>
      </x:c>
      <x:c r="M651" s="18" t="n">
        <x:f>'05 Cargo Register'!O203</x:f>
        <x:v>132</x:v>
      </x:c>
      <x:c r="N651" s="18" t="n">
        <x:f>J651*K651</x:f>
        <x:v>168</x:v>
      </x:c>
      <x:c r="O651" s="18" t="n">
        <x:f>J651*L651</x:f>
        <x:v>20</x:v>
      </x:c>
      <x:c r="P651" s="18" t="n">
        <x:f>J651*M651</x:f>
        <x:v>528</x:v>
      </x:c>
      <x:c r="Q651" s="22" t="n">
        <x:f>'01 Controls'!$E$23*'02 Cargo Classes'!$M$8</x:f>
        <x:v>0.1</x:v>
      </x:c>
      <x:c r="R651" s="22" t="n">
        <x:f>'01 Controls'!$F$23*'02 Cargo Classes'!$N$8</x:f>
        <x:v>0.13999999999999999</x:v>
      </x:c>
      <x:c r="S651" s="22" t="n">
        <x:f>'01 Controls'!$G$23*'02 Cargo Classes'!$O$8</x:f>
        <x:v>0.72</x:v>
      </x:c>
      <x:c r="T651" s="22" t="n">
        <x:f>'01 Controls'!$H$23*'02 Cargo Classes'!$P$8</x:f>
        <x:v>0.03</x:v>
      </x:c>
      <x:c r="U651" s="22" t="n">
        <x:f>SUM(Q651:T651)</x:f>
        <x:v>0.99</x:v>
      </x:c>
      <x:c r="V651" s="18" t="n">
        <x:f>IF(U651=0,0,N651*Q651/U651)</x:f>
        <x:v>16.96969696969697</x:v>
      </x:c>
      <x:c r="W651" s="18" t="n">
        <x:f>IF(U651=0,0,P651*Q651/U651)</x:f>
        <x:v>53.333333333333336</x:v>
      </x:c>
      <x:c r="X651" s="18" t="n">
        <x:f>MAX(V651,W651*'01 Controls'!$E$12)</x:f>
        <x:v>16.96969696969697</x:v>
      </x:c>
      <x:c r="Y651" s="18" t="n">
        <x:f>IF(U651=0,0,N651*R651/U651)</x:f>
        <x:v>23.757575757575754</x:v>
      </x:c>
      <x:c r="Z651" s="18" t="n">
        <x:f>IF(U651=0,0,P651*R651/U651)</x:f>
        <x:v>74.66666666666666</x:v>
      </x:c>
      <x:c r="AA651" s="18" t="n">
        <x:f>MAX(Y651,Z651*'01 Controls'!$E$13)</x:f>
        <x:v>23.757575757575754</x:v>
      </x:c>
      <x:c r="AB651" s="18" t="n">
        <x:f>IF(U651=0,0,N651*S651/U651)</x:f>
        <x:v>122.18181818181817</x:v>
      </x:c>
      <x:c r="AC651" s="18" t="n">
        <x:f>IF(U651=0,0,P651*S651/U651)</x:f>
        <x:v>383.99999999999994</x:v>
      </x:c>
      <x:c r="AD651" s="18" t="n">
        <x:f>MAX(AB651,AC651*'01 Controls'!$E$14)</x:f>
        <x:v>122.18181818181817</x:v>
      </x:c>
      <x:c r="AE651" s="18" t="n">
        <x:f>IF(U651=0,0,N651*T651/U651)</x:f>
        <x:v>5.090909090909091</x:v>
      </x:c>
      <x:c r="AF651" s="18" t="n">
        <x:f>IF(U651=0,0,P651*T651/U651)</x:f>
        <x:v>16</x:v>
      </x:c>
      <x:c r="AG651" s="18" t="n">
        <x:f>MAX(AE651,AF651*'01 Controls'!$E$15)</x:f>
        <x:v>5.090909090909091</x:v>
      </x:c>
      <x:c r="AH651" s="18" t="n">
        <x:f>SUM(V651,Y651,AB651,AE651)</x:f>
        <x:v>167.99999999999997</x:v>
      </x:c>
      <x:c r="AI651" s="18" t="n">
        <x:f>N651-AH651</x:f>
        <x:v>2.842170943040401e-14</x:v>
      </x:c>
      <x:c r="AJ651" s="18" t="n">
        <x:f>V651*INDEX('07 Mode Capacity'!$P$6:$P$17,MATCH("AIR-"&amp;I651,'07 Mode Capacity'!$C$6:$C$17,0))</x:f>
        <x:v>3.443390242114149</x:v>
      </x:c>
      <x:c r="AK651" s="18" t="n">
        <x:f>Y651*INDEX('07 Mode Capacity'!$P$6:$P$17,MATCH("OCEAN-"&amp;I651,'07 Mode Capacity'!$C$6:$C$17,0))</x:f>
        <x:v>3.565751953926692</x:v>
      </x:c>
      <x:c r="AL651" s="18" t="n">
        <x:f>AB651*INDEX('07 Mode Capacity'!$P$6:$P$17,MATCH("LAND-"&amp;I651,'07 Mode Capacity'!$C$6:$C$17,0))</x:f>
        <x:v>46.73465838103467</x:v>
      </x:c>
      <x:c r="AM651" s="18" t="n">
        <x:f>AE651*INDEX('07 Mode Capacity'!$P$6:$P$17,MATCH("INLAND-"&amp;I651,'07 Mode Capacity'!$C$6:$C$17,0))</x:f>
        <x:v>5.090909090909091</x:v>
      </x:c>
      <x:c r="AN651" s="18" t="n">
        <x:f>SUM(AJ651:AM651)</x:f>
        <x:v>58.834709667984605</x:v>
      </x:c>
      <x:c r="AO651" s="17" t="n">
        <x:f>IF(N651=0,1,AN651/N651)</x:f>
        <x:v>0.35020660516657504</x:v>
      </x:c>
      <x:c r="AP651" s="11" t="str">
        <x:f>IF(AO651&gt;='01 Controls'!$E$16,"PASS","FAIL")</x:f>
        <x:v>FAIL</x:v>
      </x:c>
      <x:c r="AQ651" s="11" t="str">
        <x:v>UNQUANTIFIED</x:v>
      </x:c>
      <x:c r="AR651" s="11" t="str">
        <x:v>Position-class planning record; serial item and receiver open</x:v>
      </x:c>
      <x:c r="AS651" s="26"/>
      <x:c r="AT651" s="26"/>
    </x:row>
    <x:row r="652">
      <x:c r="C652" s="11" t="str">
        <x:v>C2-M-SSG-BAT-22</x:v>
      </x:c>
      <x:c r="D652" s="11" t="str">
        <x:v>C2</x:v>
      </x:c>
      <x:c r="E652" s="11" t="str">
        <x:v>Gulf–Atlantic hurricane</x:v>
      </x:c>
      <x:c r="F652" s="11" t="str">
        <x:v>M-SSG</x:v>
      </x:c>
      <x:c r="G652" s="11" t="str">
        <x:v>Ocean sustainment group</x:v>
      </x:c>
      <x:c r="H652" s="11" t="str">
        <x:v>BAT-22</x:v>
      </x:c>
      <x:c r="I652" s="19" t="n">
        <x:v>48</x:v>
      </x:c>
      <x:c r="J652" s="21" t="n">
        <x:v>4</x:v>
      </x:c>
      <x:c r="K652" s="18" t="n">
        <x:f>'05 Cargo Register'!K204</x:f>
        <x:v>168</x:v>
      </x:c>
      <x:c r="L652" s="18" t="n">
        <x:f>'05 Cargo Register'!N204</x:f>
        <x:v>10</x:v>
      </x:c>
      <x:c r="M652" s="18" t="n">
        <x:f>'05 Cargo Register'!O204</x:f>
        <x:v>264</x:v>
      </x:c>
      <x:c r="N652" s="18" t="n">
        <x:f>J652*K652</x:f>
        <x:v>672</x:v>
      </x:c>
      <x:c r="O652" s="18" t="n">
        <x:f>J652*L652</x:f>
        <x:v>40</x:v>
      </x:c>
      <x:c r="P652" s="18" t="n">
        <x:f>J652*M652</x:f>
        <x:v>1056</x:v>
      </x:c>
      <x:c r="Q652" s="22" t="n">
        <x:f>'01 Controls'!$E$23*'02 Cargo Classes'!$M$9</x:f>
        <x:v>0</x:v>
      </x:c>
      <x:c r="R652" s="22" t="n">
        <x:f>'01 Controls'!$F$23*'02 Cargo Classes'!$N$9</x:f>
        <x:v>0.2</x:v>
      </x:c>
      <x:c r="S652" s="22" t="n">
        <x:f>'01 Controls'!$G$23*'02 Cargo Classes'!$O$9</x:f>
        <x:v>0.6</x:v>
      </x:c>
      <x:c r="T652" s="22" t="n">
        <x:f>'01 Controls'!$H$23*'02 Cargo Classes'!$P$9</x:f>
        <x:v>0.075</x:v>
      </x:c>
      <x:c r="U652" s="22" t="n">
        <x:f>SUM(Q652:T652)</x:f>
        <x:v>0.875</x:v>
      </x:c>
      <x:c r="V652" s="18" t="n">
        <x:f>IF(U652=0,0,N652*Q652/U652)</x:f>
        <x:v>0</x:v>
      </x:c>
      <x:c r="W652" s="18" t="n">
        <x:f>IF(U652=0,0,P652*Q652/U652)</x:f>
        <x:v>0</x:v>
      </x:c>
      <x:c r="X652" s="18" t="n">
        <x:f>MAX(V652,W652*'01 Controls'!$E$12)</x:f>
        <x:v>0</x:v>
      </x:c>
      <x:c r="Y652" s="18" t="n">
        <x:f>IF(U652=0,0,N652*R652/U652)</x:f>
        <x:v>153.6</x:v>
      </x:c>
      <x:c r="Z652" s="18" t="n">
        <x:f>IF(U652=0,0,P652*R652/U652)</x:f>
        <x:v>241.3714285714286</x:v>
      </x:c>
      <x:c r="AA652" s="18" t="n">
        <x:f>MAX(Y652,Z652*'01 Controls'!$E$13)</x:f>
        <x:v>153.6</x:v>
      </x:c>
      <x:c r="AB652" s="18" t="n">
        <x:f>IF(U652=0,0,N652*S652/U652)</x:f>
        <x:v>460.8</x:v>
      </x:c>
      <x:c r="AC652" s="18" t="n">
        <x:f>IF(U652=0,0,P652*S652/U652)</x:f>
        <x:v>724.1142857142858</x:v>
      </x:c>
      <x:c r="AD652" s="18" t="n">
        <x:f>MAX(AB652,AC652*'01 Controls'!$E$14)</x:f>
        <x:v>460.8</x:v>
      </x:c>
      <x:c r="AE652" s="18" t="n">
        <x:f>IF(U652=0,0,N652*T652/U652)</x:f>
        <x:v>57.6</x:v>
      </x:c>
      <x:c r="AF652" s="18" t="n">
        <x:f>IF(U652=0,0,P652*T652/U652)</x:f>
        <x:v>90.51428571428572</x:v>
      </x:c>
      <x:c r="AG652" s="18" t="n">
        <x:f>MAX(AE652,AF652*'01 Controls'!$E$15)</x:f>
        <x:v>57.6</x:v>
      </x:c>
      <x:c r="AH652" s="18" t="n">
        <x:f>SUM(V652,Y652,AB652,AE652)</x:f>
        <x:v>672</x:v>
      </x:c>
      <x:c r="AI652" s="18" t="n">
        <x:f>N652-AH652</x:f>
        <x:v>0</x:v>
      </x:c>
      <x:c r="AJ652" s="18" t="n">
        <x:f>V652*INDEX('07 Mode Capacity'!$P$6:$P$17,MATCH("AIR-"&amp;I652,'07 Mode Capacity'!$C$6:$C$17,0))</x:f>
        <x:v>0</x:v>
      </x:c>
      <x:c r="AK652" s="18" t="n">
        <x:f>Y652*INDEX('07 Mode Capacity'!$P$6:$P$17,MATCH("OCEAN-"&amp;I652,'07 Mode Capacity'!$C$6:$C$17,0))</x:f>
        <x:v>13.460932631476867</x:v>
      </x:c>
      <x:c r="AL652" s="18" t="n">
        <x:f>AB652*INDEX('07 Mode Capacity'!$P$6:$P$17,MATCH("LAND-"&amp;I652,'07 Mode Capacity'!$C$6:$C$17,0))</x:f>
        <x:v>56.23965827230331</x:v>
      </x:c>
      <x:c r="AM652" s="18" t="n">
        <x:f>AE652*INDEX('07 Mode Capacity'!$P$6:$P$17,MATCH("INLAND-"&amp;I652,'07 Mode Capacity'!$C$6:$C$17,0))</x:f>
        <x:v>36.35909960426808</x:v>
      </x:c>
      <x:c r="AN652" s="18" t="n">
        <x:f>SUM(AJ652:AM652)</x:f>
        <x:v>106.05969050804826</x:v>
      </x:c>
      <x:c r="AO652" s="17" t="n">
        <x:f>IF(N652=0,1,AN652/N652)</x:f>
        <x:v>0.15782692039888135</x:v>
      </x:c>
      <x:c r="AP652" s="11" t="str">
        <x:f>IF(AO652&gt;='01 Controls'!$E$16,"PASS","FAIL")</x:f>
        <x:v>FAIL</x:v>
      </x:c>
      <x:c r="AQ652" s="11" t="str">
        <x:v>UNQUANTIFIED</x:v>
      </x:c>
      <x:c r="AR652" s="11" t="str">
        <x:v>Position-class planning record; serial item and receiver open</x:v>
      </x:c>
      <x:c r="AS652" s="26"/>
      <x:c r="AT652" s="26"/>
    </x:row>
    <x:row r="653">
      <x:c r="C653" s="11" t="str">
        <x:v>C2-M-SSG-TNK-20</x:v>
      </x:c>
      <x:c r="D653" s="11" t="str">
        <x:v>C2</x:v>
      </x:c>
      <x:c r="E653" s="11" t="str">
        <x:v>Gulf–Atlantic hurricane</x:v>
      </x:c>
      <x:c r="F653" s="11" t="str">
        <x:v>M-SSG</x:v>
      </x:c>
      <x:c r="G653" s="11" t="str">
        <x:v>Ocean sustainment group</x:v>
      </x:c>
      <x:c r="H653" s="11" t="str">
        <x:v>TNK-20</x:v>
      </x:c>
      <x:c r="I653" s="19" t="n">
        <x:v>48</x:v>
      </x:c>
      <x:c r="J653" s="21" t="n">
        <x:v>4</x:v>
      </x:c>
      <x:c r="K653" s="18" t="n">
        <x:f>'05 Cargo Register'!K205</x:f>
        <x:v>252</x:v>
      </x:c>
      <x:c r="L653" s="18" t="n">
        <x:f>'05 Cargo Register'!N205</x:f>
        <x:v>15</x:v>
      </x:c>
      <x:c r="M653" s="18" t="n">
        <x:f>'05 Cargo Register'!O205</x:f>
        <x:v>318.75</x:v>
      </x:c>
      <x:c r="N653" s="18" t="n">
        <x:f>J653*K653</x:f>
        <x:v>1008</x:v>
      </x:c>
      <x:c r="O653" s="18" t="n">
        <x:f>J653*L653</x:f>
        <x:v>60</x:v>
      </x:c>
      <x:c r="P653" s="18" t="n">
        <x:f>J653*M653</x:f>
        <x:v>1275</x:v>
      </x:c>
      <x:c r="Q653" s="22" t="n">
        <x:f>'01 Controls'!$E$23*'02 Cargo Classes'!$M$10</x:f>
        <x:v>0</x:v>
      </x:c>
      <x:c r="R653" s="22" t="n">
        <x:f>'01 Controls'!$F$23*'02 Cargo Classes'!$N$10</x:f>
        <x:v>0.24</x:v>
      </x:c>
      <x:c r="S653" s="22" t="n">
        <x:f>'01 Controls'!$G$23*'02 Cargo Classes'!$O$10</x:f>
        <x:v>0.6</x:v>
      </x:c>
      <x:c r="T653" s="22" t="n">
        <x:f>'01 Controls'!$H$23*'02 Cargo Classes'!$P$10</x:f>
        <x:v>0.15</x:v>
      </x:c>
      <x:c r="U653" s="22" t="n">
        <x:f>SUM(Q653:T653)</x:f>
        <x:v>0.99</x:v>
      </x:c>
      <x:c r="V653" s="18" t="n">
        <x:f>IF(U653=0,0,N653*Q653/U653)</x:f>
        <x:v>0</x:v>
      </x:c>
      <x:c r="W653" s="18" t="n">
        <x:f>IF(U653=0,0,P653*Q653/U653)</x:f>
        <x:v>0</x:v>
      </x:c>
      <x:c r="X653" s="18" t="n">
        <x:f>MAX(V653,W653*'01 Controls'!$E$12)</x:f>
        <x:v>0</x:v>
      </x:c>
      <x:c r="Y653" s="18" t="n">
        <x:f>IF(U653=0,0,N653*R653/U653)</x:f>
        <x:v>244.36363636363635</x:v>
      </x:c>
      <x:c r="Z653" s="18" t="n">
        <x:f>IF(U653=0,0,P653*R653/U653)</x:f>
        <x:v>309.0909090909091</x:v>
      </x:c>
      <x:c r="AA653" s="18" t="n">
        <x:f>MAX(Y653,Z653*'01 Controls'!$E$13)</x:f>
        <x:v>244.36363636363635</x:v>
      </x:c>
      <x:c r="AB653" s="18" t="n">
        <x:f>IF(U653=0,0,N653*S653/U653)</x:f>
        <x:v>610.9090909090909</x:v>
      </x:c>
      <x:c r="AC653" s="18" t="n">
        <x:f>IF(U653=0,0,P653*S653/U653)</x:f>
        <x:v>772.7272727272727</x:v>
      </x:c>
      <x:c r="AD653" s="18" t="n">
        <x:f>MAX(AB653,AC653*'01 Controls'!$E$14)</x:f>
        <x:v>610.9090909090909</x:v>
      </x:c>
      <x:c r="AE653" s="18" t="n">
        <x:f>IF(U653=0,0,N653*T653/U653)</x:f>
        <x:v>152.72727272727272</x:v>
      </x:c>
      <x:c r="AF653" s="18" t="n">
        <x:f>IF(U653=0,0,P653*T653/U653)</x:f>
        <x:v>193.1818181818182</x:v>
      </x:c>
      <x:c r="AG653" s="18" t="n">
        <x:f>MAX(AE653,AF653*'01 Controls'!$E$15)</x:f>
        <x:v>152.72727272727272</x:v>
      </x:c>
      <x:c r="AH653" s="18" t="n">
        <x:f>SUM(V653,Y653,AB653,AE653)</x:f>
        <x:v>1008</x:v>
      </x:c>
      <x:c r="AI653" s="18" t="n">
        <x:f>N653-AH653</x:f>
        <x:v>0</x:v>
      </x:c>
      <x:c r="AJ653" s="18" t="n">
        <x:f>V653*INDEX('07 Mode Capacity'!$P$6:$P$17,MATCH("AIR-"&amp;I653,'07 Mode Capacity'!$C$6:$C$17,0))</x:f>
        <x:v>0</x:v>
      </x:c>
      <x:c r="AK653" s="18" t="n">
        <x:f>Y653*INDEX('07 Mode Capacity'!$P$6:$P$17,MATCH("OCEAN-"&amp;I653,'07 Mode Capacity'!$C$6:$C$17,0))</x:f>
        <x:v>21.41512009553138</x:v>
      </x:c>
      <x:c r="AL653" s="18" t="n">
        <x:f>AB653*INDEX('07 Mode Capacity'!$P$6:$P$17,MATCH("LAND-"&amp;I653,'07 Mode Capacity'!$C$6:$C$17,0))</x:f>
        <x:v>74.56015301252332</x:v>
      </x:c>
      <x:c r="AM653" s="18" t="n">
        <x:f>AE653*INDEX('07 Mode Capacity'!$P$6:$P$17,MATCH("INLAND-"&amp;I653,'07 Mode Capacity'!$C$6:$C$17,0))</x:f>
        <x:v>96.40670349616536</x:v>
      </x:c>
      <x:c r="AN653" s="18" t="n">
        <x:f>SUM(AJ653:AM653)</x:f>
        <x:v>192.38197660422006</x:v>
      </x:c>
      <x:c r="AO653" s="17" t="n">
        <x:f>IF(N653=0,1,AN653/N653)</x:f>
        <x:v>0.1908551355200596</x:v>
      </x:c>
      <x:c r="AP653" s="11" t="str">
        <x:f>IF(AO653&gt;='01 Controls'!$E$16,"PASS","FAIL")</x:f>
        <x:v>FAIL</x:v>
      </x:c>
      <x:c r="AQ653" s="11" t="str">
        <x:v>UNQUANTIFIED</x:v>
      </x:c>
      <x:c r="AR653" s="11" t="str">
        <x:v>Position-class planning record; serial item and receiver open</x:v>
      </x:c>
      <x:c r="AS653" s="26"/>
      <x:c r="AT653" s="26"/>
    </x:row>
    <x:row r="654">
      <x:c r="C654" s="11" t="str">
        <x:v>C2-M-SSG-FLR-24</x:v>
      </x:c>
      <x:c r="D654" s="11" t="str">
        <x:v>C2</x:v>
      </x:c>
      <x:c r="E654" s="11" t="str">
        <x:v>Gulf–Atlantic hurricane</x:v>
      </x:c>
      <x:c r="F654" s="11" t="str">
        <x:v>M-SSG</x:v>
      </x:c>
      <x:c r="G654" s="11" t="str">
        <x:v>Ocean sustainment group</x:v>
      </x:c>
      <x:c r="H654" s="11" t="str">
        <x:v>FLR-24</x:v>
      </x:c>
      <x:c r="I654" s="19" t="n">
        <x:v>48</x:v>
      </x:c>
      <x:c r="J654" s="21" t="n">
        <x:v>4</x:v>
      </x:c>
      <x:c r="K654" s="18" t="n">
        <x:f>'05 Cargo Register'!K206</x:f>
        <x:v>315</x:v>
      </x:c>
      <x:c r="L654" s="18" t="n">
        <x:f>'05 Cargo Register'!N206</x:f>
        <x:v>16</x:v>
      </x:c>
      <x:c r="M654" s="18" t="n">
        <x:f>'05 Cargo Register'!O206</x:f>
        <x:v>512</x:v>
      </x:c>
      <x:c r="N654" s="18" t="n">
        <x:f>J654*K654</x:f>
        <x:v>1260</x:v>
      </x:c>
      <x:c r="O654" s="18" t="n">
        <x:f>J654*L654</x:f>
        <x:v>64</x:v>
      </x:c>
      <x:c r="P654" s="18" t="n">
        <x:f>J654*M654</x:f>
        <x:v>2048</x:v>
      </x:c>
      <x:c r="Q654" s="22" t="n">
        <x:f>'01 Controls'!$E$23*'02 Cargo Classes'!$M$11</x:f>
        <x:v>0</x:v>
      </x:c>
      <x:c r="R654" s="22" t="n">
        <x:f>'01 Controls'!$F$23*'02 Cargo Classes'!$N$11</x:f>
        <x:v>0.24</x:v>
      </x:c>
      <x:c r="S654" s="22" t="n">
        <x:f>'01 Controls'!$G$23*'02 Cargo Classes'!$O$11</x:f>
        <x:v>0.6</x:v>
      </x:c>
      <x:c r="T654" s="22" t="n">
        <x:f>'01 Controls'!$H$23*'02 Cargo Classes'!$P$11</x:f>
        <x:v>0.12</x:v>
      </x:c>
      <x:c r="U654" s="22" t="n">
        <x:f>SUM(Q654:T654)</x:f>
        <x:v>0.96</x:v>
      </x:c>
      <x:c r="V654" s="18" t="n">
        <x:f>IF(U654=0,0,N654*Q654/U654)</x:f>
        <x:v>0</x:v>
      </x:c>
      <x:c r="W654" s="18" t="n">
        <x:f>IF(U654=0,0,P654*Q654/U654)</x:f>
        <x:v>0</x:v>
      </x:c>
      <x:c r="X654" s="18" t="n">
        <x:f>MAX(V654,W654*'01 Controls'!$E$12)</x:f>
        <x:v>0</x:v>
      </x:c>
      <x:c r="Y654" s="18" t="n">
        <x:f>IF(U654=0,0,N654*R654/U654)</x:f>
        <x:v>315</x:v>
      </x:c>
      <x:c r="Z654" s="18" t="n">
        <x:f>IF(U654=0,0,P654*R654/U654)</x:f>
        <x:v>512</x:v>
      </x:c>
      <x:c r="AA654" s="18" t="n">
        <x:f>MAX(Y654,Z654*'01 Controls'!$E$13)</x:f>
        <x:v>315</x:v>
      </x:c>
      <x:c r="AB654" s="18" t="n">
        <x:f>IF(U654=0,0,N654*S654/U654)</x:f>
        <x:v>787.5</x:v>
      </x:c>
      <x:c r="AC654" s="18" t="n">
        <x:f>IF(U654=0,0,P654*S654/U654)</x:f>
        <x:v>1280</x:v>
      </x:c>
      <x:c r="AD654" s="18" t="n">
        <x:f>MAX(AB654,AC654*'01 Controls'!$E$14)</x:f>
        <x:v>787.5</x:v>
      </x:c>
      <x:c r="AE654" s="18" t="n">
        <x:f>IF(U654=0,0,N654*T654/U654)</x:f>
        <x:v>157.5</x:v>
      </x:c>
      <x:c r="AF654" s="18" t="n">
        <x:f>IF(U654=0,0,P654*T654/U654)</x:f>
        <x:v>256</x:v>
      </x:c>
      <x:c r="AG654" s="18" t="n">
        <x:f>MAX(AE654,AF654*'01 Controls'!$E$15)</x:f>
        <x:v>157.5</x:v>
      </x:c>
      <x:c r="AH654" s="18" t="n">
        <x:f>SUM(V654,Y654,AB654,AE654)</x:f>
        <x:v>1260</x:v>
      </x:c>
      <x:c r="AI654" s="18" t="n">
        <x:f>N654-AH654</x:f>
        <x:v>0</x:v>
      </x:c>
      <x:c r="AJ654" s="18" t="n">
        <x:f>V654*INDEX('07 Mode Capacity'!$P$6:$P$17,MATCH("AIR-"&amp;I654,'07 Mode Capacity'!$C$6:$C$17,0))</x:f>
        <x:v>0</x:v>
      </x:c>
      <x:c r="AK654" s="18" t="n">
        <x:f>Y654*INDEX('07 Mode Capacity'!$P$6:$P$17,MATCH("OCEAN-"&amp;I654,'07 Mode Capacity'!$C$6:$C$17,0))</x:f>
        <x:v>27.60542824814592</x:v>
      </x:c>
      <x:c r="AL654" s="18" t="n">
        <x:f>AB654*INDEX('07 Mode Capacity'!$P$6:$P$17,MATCH("LAND-"&amp;I654,'07 Mode Capacity'!$C$6:$C$17,0))</x:f>
        <x:v>96.11269724270585</x:v>
      </x:c>
      <x:c r="AM654" s="18" t="n">
        <x:f>AE654*INDEX('07 Mode Capacity'!$P$6:$P$17,MATCH("INLAND-"&amp;I654,'07 Mode Capacity'!$C$6:$C$17,0))</x:f>
        <x:v>99.41941298042053</x:v>
      </x:c>
      <x:c r="AN654" s="18" t="n">
        <x:f>SUM(AJ654:AM654)</x:f>
        <x:v>223.1375384712723</x:v>
      </x:c>
      <x:c r="AO654" s="17" t="n">
        <x:f>IF(N654=0,1,AN654/N654)</x:f>
        <x:v>0.17709328450100978</x:v>
      </x:c>
      <x:c r="AP654" s="11" t="str">
        <x:f>IF(AO654&gt;='01 Controls'!$E$16,"PASS","FAIL")</x:f>
        <x:v>FAIL</x:v>
      </x:c>
      <x:c r="AQ654" s="11" t="str">
        <x:v>UNQUANTIFIED</x:v>
      </x:c>
      <x:c r="AR654" s="11" t="str">
        <x:v>Position-class planning record; serial item and receiver open</x:v>
      </x:c>
      <x:c r="AS654" s="26"/>
      <x:c r="AT654" s="26"/>
    </x:row>
    <x:row r="655">
      <x:c r="C655" s="11" t="str">
        <x:v>C2-M-SSG-ROL-30</x:v>
      </x:c>
      <x:c r="D655" s="11" t="str">
        <x:v>C2</x:v>
      </x:c>
      <x:c r="E655" s="11" t="str">
        <x:v>Gulf–Atlantic hurricane</x:v>
      </x:c>
      <x:c r="F655" s="11" t="str">
        <x:v>M-SSG</x:v>
      </x:c>
      <x:c r="G655" s="11" t="str">
        <x:v>Ocean sustainment group</x:v>
      </x:c>
      <x:c r="H655" s="11" t="str">
        <x:v>ROL-30</x:v>
      </x:c>
      <x:c r="I655" s="19" t="n">
        <x:v>48</x:v>
      </x:c>
      <x:c r="J655" s="21" t="n">
        <x:v>4</x:v>
      </x:c>
      <x:c r="K655" s="18" t="n">
        <x:f>'05 Cargo Register'!K207</x:f>
        <x:v>315</x:v>
      </x:c>
      <x:c r="L655" s="18" t="n">
        <x:f>'05 Cargo Register'!N207</x:f>
        <x:v>14</x:v>
      </x:c>
      <x:c r="M655" s="18" t="n">
        <x:f>'05 Cargo Register'!O207</x:f>
        <x:v>892.5</x:v>
      </x:c>
      <x:c r="N655" s="18" t="n">
        <x:f>J655*K655</x:f>
        <x:v>1260</x:v>
      </x:c>
      <x:c r="O655" s="18" t="n">
        <x:f>J655*L655</x:f>
        <x:v>56</x:v>
      </x:c>
      <x:c r="P655" s="18" t="n">
        <x:f>J655*M655</x:f>
        <x:v>3570</x:v>
      </x:c>
      <x:c r="Q655" s="22" t="n">
        <x:f>'01 Controls'!$E$23*'02 Cargo Classes'!$M$12</x:f>
        <x:v>0</x:v>
      </x:c>
      <x:c r="R655" s="22" t="n">
        <x:f>'01 Controls'!$F$23*'02 Cargo Classes'!$N$12</x:f>
        <x:v>0.2</x:v>
      </x:c>
      <x:c r="S655" s="22" t="n">
        <x:f>'01 Controls'!$G$23*'02 Cargo Classes'!$O$12</x:f>
        <x:v>0.8999999999999999</x:v>
      </x:c>
      <x:c r="T655" s="22" t="n">
        <x:f>'01 Controls'!$H$23*'02 Cargo Classes'!$P$12</x:f>
        <x:v>0.09</x:v>
      </x:c>
      <x:c r="U655" s="22" t="n">
        <x:f>SUM(Q655:T655)</x:f>
        <x:v>1.19</x:v>
      </x:c>
      <x:c r="V655" s="18" t="n">
        <x:f>IF(U655=0,0,N655*Q655/U655)</x:f>
        <x:v>0</x:v>
      </x:c>
      <x:c r="W655" s="18" t="n">
        <x:f>IF(U655=0,0,P655*Q655/U655)</x:f>
        <x:v>0</x:v>
      </x:c>
      <x:c r="X655" s="18" t="n">
        <x:f>MAX(V655,W655*'01 Controls'!$E$12)</x:f>
        <x:v>0</x:v>
      </x:c>
      <x:c r="Y655" s="18" t="n">
        <x:f>IF(U655=0,0,N655*R655/U655)</x:f>
        <x:v>211.76470588235296</x:v>
      </x:c>
      <x:c r="Z655" s="18" t="n">
        <x:f>IF(U655=0,0,P655*R655/U655)</x:f>
        <x:v>600</x:v>
      </x:c>
      <x:c r="AA655" s="18" t="n">
        <x:f>MAX(Y655,Z655*'01 Controls'!$E$13)</x:f>
        <x:v>211.76470588235296</x:v>
      </x:c>
      <x:c r="AB655" s="18" t="n">
        <x:f>IF(U655=0,0,N655*S655/U655)</x:f>
        <x:v>952.9411764705883</x:v>
      </x:c>
      <x:c r="AC655" s="18" t="n">
        <x:f>IF(U655=0,0,P655*S655/U655)</x:f>
        <x:v>2699.9999999999995</x:v>
      </x:c>
      <x:c r="AD655" s="18" t="n">
        <x:f>MAX(AB655,AC655*'01 Controls'!$E$14)</x:f>
        <x:v>952.9411764705883</x:v>
      </x:c>
      <x:c r="AE655" s="18" t="n">
        <x:f>IF(U655=0,0,N655*T655/U655)</x:f>
        <x:v>95.29411764705883</x:v>
      </x:c>
      <x:c r="AF655" s="18" t="n">
        <x:f>IF(U655=0,0,P655*T655/U655)</x:f>
        <x:v>270</x:v>
      </x:c>
      <x:c r="AG655" s="18" t="n">
        <x:f>MAX(AE655,AF655*'01 Controls'!$E$15)</x:f>
        <x:v>95.29411764705883</x:v>
      </x:c>
      <x:c r="AH655" s="18" t="n">
        <x:f>SUM(V655,Y655,AB655,AE655)</x:f>
        <x:v>1260</x:v>
      </x:c>
      <x:c r="AI655" s="18" t="n">
        <x:f>N655-AH655</x:f>
        <x:v>0</x:v>
      </x:c>
      <x:c r="AJ655" s="18" t="n">
        <x:f>V655*INDEX('07 Mode Capacity'!$P$6:$P$17,MATCH("AIR-"&amp;I655,'07 Mode Capacity'!$C$6:$C$17,0))</x:f>
        <x:v>0</x:v>
      </x:c>
      <x:c r="AK655" s="18" t="n">
        <x:f>Y655*INDEX('07 Mode Capacity'!$P$6:$P$17,MATCH("OCEAN-"&amp;I655,'07 Mode Capacity'!$C$6:$C$17,0))</x:f>
        <x:v>18.558271091190537</x:v>
      </x:c>
      <x:c r="AL655" s="18" t="n">
        <x:f>AB655*INDEX('07 Mode Capacity'!$P$6:$P$17,MATCH("LAND-"&amp;I655,'07 Mode Capacity'!$C$6:$C$17,0))</x:f>
        <x:v>116.30444036092136</x:v>
      </x:c>
      <x:c r="AM655" s="18" t="n">
        <x:f>AE655*INDEX('07 Mode Capacity'!$P$6:$P$17,MATCH("INLAND-"&amp;I655,'07 Mode Capacity'!$C$6:$C$17,0))</x:f>
        <x:v>60.1529221394141</x:v>
      </x:c>
      <x:c r="AN655" s="18" t="n">
        <x:f>SUM(AJ655:AM655)</x:f>
        <x:v>195.015633591526</x:v>
      </x:c>
      <x:c r="AO655" s="17" t="n">
        <x:f>IF(N655=0,1,AN655/N655)</x:f>
        <x:v>0.15477431237422698</x:v>
      </x:c>
      <x:c r="AP655" s="11" t="str">
        <x:f>IF(AO655&gt;='01 Controls'!$E$16,"PASS","FAIL")</x:f>
        <x:v>FAIL</x:v>
      </x:c>
      <x:c r="AQ655" s="11" t="str">
        <x:v>UNQUANTIFIED</x:v>
      </x:c>
      <x:c r="AR655" s="11" t="str">
        <x:v>Position-class planning record; serial item and receiver open</x:v>
      </x:c>
      <x:c r="AS655" s="26"/>
      <x:c r="AT655" s="26"/>
    </x:row>
    <x:row r="656">
      <x:c r="C656" s="11" t="str">
        <x:v>C2-M-SSG-LIN-18</x:v>
      </x:c>
      <x:c r="D656" s="11" t="str">
        <x:v>C2</x:v>
      </x:c>
      <x:c r="E656" s="11" t="str">
        <x:v>Gulf–Atlantic hurricane</x:v>
      </x:c>
      <x:c r="F656" s="11" t="str">
        <x:v>M-SSG</x:v>
      </x:c>
      <x:c r="G656" s="11" t="str">
        <x:v>Ocean sustainment group</x:v>
      </x:c>
      <x:c r="H656" s="11" t="str">
        <x:v>LIN-18</x:v>
      </x:c>
      <x:c r="I656" s="19" t="n">
        <x:v>72</x:v>
      </x:c>
      <x:c r="J656" s="21" t="n">
        <x:v>4</x:v>
      </x:c>
      <x:c r="K656" s="18" t="n">
        <x:f>'05 Cargo Register'!K208</x:f>
        <x:v>168</x:v>
      </x:c>
      <x:c r="L656" s="18" t="n">
        <x:f>'05 Cargo Register'!N208</x:f>
        <x:v>12</x:v>
      </x:c>
      <x:c r="M656" s="18" t="n">
        <x:f>'05 Cargo Register'!O208</x:f>
        <x:v>528</x:v>
      </x:c>
      <x:c r="N656" s="18" t="n">
        <x:f>J656*K656</x:f>
        <x:v>672</x:v>
      </x:c>
      <x:c r="O656" s="18" t="n">
        <x:f>J656*L656</x:f>
        <x:v>48</x:v>
      </x:c>
      <x:c r="P656" s="18" t="n">
        <x:f>J656*M656</x:f>
        <x:v>2112</x:v>
      </x:c>
      <x:c r="Q656" s="22" t="n">
        <x:f>'01 Controls'!$E$23*'02 Cargo Classes'!$M$13</x:f>
        <x:v>0</x:v>
      </x:c>
      <x:c r="R656" s="22" t="n">
        <x:f>'01 Controls'!$F$23*'02 Cargo Classes'!$N$13</x:f>
        <x:v>0.24</x:v>
      </x:c>
      <x:c r="S656" s="22" t="n">
        <x:f>'01 Controls'!$G$23*'02 Cargo Classes'!$O$13</x:f>
        <x:v>0.6</x:v>
      </x:c>
      <x:c r="T656" s="22" t="n">
        <x:f>'01 Controls'!$H$23*'02 Cargo Classes'!$P$13</x:f>
        <x:v>0.15</x:v>
      </x:c>
      <x:c r="U656" s="22" t="n">
        <x:f>SUM(Q656:T656)</x:f>
        <x:v>0.99</x:v>
      </x:c>
      <x:c r="V656" s="18" t="n">
        <x:f>IF(U656=0,0,N656*Q656/U656)</x:f>
        <x:v>0</x:v>
      </x:c>
      <x:c r="W656" s="18" t="n">
        <x:f>IF(U656=0,0,P656*Q656/U656)</x:f>
        <x:v>0</x:v>
      </x:c>
      <x:c r="X656" s="18" t="n">
        <x:f>MAX(V656,W656*'01 Controls'!$E$12)</x:f>
        <x:v>0</x:v>
      </x:c>
      <x:c r="Y656" s="18" t="n">
        <x:f>IF(U656=0,0,N656*R656/U656)</x:f>
        <x:v>162.9090909090909</x:v>
      </x:c>
      <x:c r="Z656" s="18" t="n">
        <x:f>IF(U656=0,0,P656*R656/U656)</x:f>
        <x:v>512</x:v>
      </x:c>
      <x:c r="AA656" s="18" t="n">
        <x:f>MAX(Y656,Z656*'01 Controls'!$E$13)</x:f>
        <x:v>162.9090909090909</x:v>
      </x:c>
      <x:c r="AB656" s="18" t="n">
        <x:f>IF(U656=0,0,N656*S656/U656)</x:f>
        <x:v>407.27272727272725</x:v>
      </x:c>
      <x:c r="AC656" s="18" t="n">
        <x:f>IF(U656=0,0,P656*S656/U656)</x:f>
        <x:v>1280</x:v>
      </x:c>
      <x:c r="AD656" s="18" t="n">
        <x:f>MAX(AB656,AC656*'01 Controls'!$E$14)</x:f>
        <x:v>407.27272727272725</x:v>
      </x:c>
      <x:c r="AE656" s="18" t="n">
        <x:f>IF(U656=0,0,N656*T656/U656)</x:f>
        <x:v>101.81818181818181</x:v>
      </x:c>
      <x:c r="AF656" s="18" t="n">
        <x:f>IF(U656=0,0,P656*T656/U656)</x:f>
        <x:v>320</x:v>
      </x:c>
      <x:c r="AG656" s="18" t="n">
        <x:f>MAX(AE656,AF656*'01 Controls'!$E$15)</x:f>
        <x:v>101.81818181818181</x:v>
      </x:c>
      <x:c r="AH656" s="18" t="n">
        <x:f>SUM(V656,Y656,AB656,AE656)</x:f>
        <x:v>672</x:v>
      </x:c>
      <x:c r="AI656" s="18" t="n">
        <x:f>N656-AH656</x:f>
        <x:v>0</x:v>
      </x:c>
      <x:c r="AJ656" s="18" t="n">
        <x:f>V656*INDEX('07 Mode Capacity'!$P$6:$P$17,MATCH("AIR-"&amp;I656,'07 Mode Capacity'!$C$6:$C$17,0))</x:f>
        <x:v>0</x:v>
      </x:c>
      <x:c r="AK656" s="18" t="n">
        <x:f>Y656*INDEX('07 Mode Capacity'!$P$6:$P$17,MATCH("OCEAN-"&amp;I656,'07 Mode Capacity'!$C$6:$C$17,0))</x:f>
        <x:v>127.52001970708248</x:v>
      </x:c>
      <x:c r="AL656" s="18" t="n">
        <x:f>AB656*INDEX('07 Mode Capacity'!$P$6:$P$17,MATCH("LAND-"&amp;I656,'07 Mode Capacity'!$C$6:$C$17,0))</x:f>
        <x:v>291.2041642741043</x:v>
      </x:c>
      <x:c r="AM656" s="18" t="n">
        <x:f>AE656*INDEX('07 Mode Capacity'!$P$6:$P$17,MATCH("INLAND-"&amp;I656,'07 Mode Capacity'!$C$6:$C$17,0))</x:f>
        <x:v>101.81818181818181</x:v>
      </x:c>
      <x:c r="AN656" s="18" t="n">
        <x:f>SUM(AJ656:AM656)</x:f>
        <x:v>520.5423657993686</x:v>
      </x:c>
      <x:c r="AO656" s="17" t="n">
        <x:f>IF(N656=0,1,AN656/N656)</x:f>
        <x:v>0.7746166157728699</x:v>
      </x:c>
      <x:c r="AP656" s="11" t="str">
        <x:f>IF(AO656&gt;='01 Controls'!$E$16,"PASS","FAIL")</x:f>
        <x:v>FAIL</x:v>
      </x:c>
      <x:c r="AQ656" s="11" t="str">
        <x:v>UNQUANTIFIED</x:v>
      </x:c>
      <x:c r="AR656" s="11" t="str">
        <x:v>Position-class planning record; serial item and receiver open</x:v>
      </x:c>
      <x:c r="AS656" s="26"/>
      <x:c r="AT656" s="26"/>
    </x:row>
    <x:row r="657">
      <x:c r="C657" s="11" t="str">
        <x:v>C2-M-SSG-BLK-08</x:v>
      </x:c>
      <x:c r="D657" s="11" t="str">
        <x:v>C2</x:v>
      </x:c>
      <x:c r="E657" s="11" t="str">
        <x:v>Gulf–Atlantic hurricane</x:v>
      </x:c>
      <x:c r="F657" s="11" t="str">
        <x:v>M-SSG</x:v>
      </x:c>
      <x:c r="G657" s="11" t="str">
        <x:v>Ocean sustainment group</x:v>
      </x:c>
      <x:c r="H657" s="11" t="str">
        <x:v>BLK-08</x:v>
      </x:c>
      <x:c r="I657" s="19" t="n">
        <x:v>48</x:v>
      </x:c>
      <x:c r="J657" s="21" t="n">
        <x:v>4</x:v>
      </x:c>
      <x:c r="K657" s="18" t="n">
        <x:f>'05 Cargo Register'!K209</x:f>
        <x:v>105</x:v>
      </x:c>
      <x:c r="L657" s="18" t="n">
        <x:f>'05 Cargo Register'!N209</x:f>
        <x:v>17</x:v>
      </x:c>
      <x:c r="M657" s="18" t="n">
        <x:f>'05 Cargo Register'!O209</x:f>
        <x:v>867</x:v>
      </x:c>
      <x:c r="N657" s="18" t="n">
        <x:f>J657*K657</x:f>
        <x:v>420</x:v>
      </x:c>
      <x:c r="O657" s="18" t="n">
        <x:f>J657*L657</x:f>
        <x:v>68</x:v>
      </x:c>
      <x:c r="P657" s="18" t="n">
        <x:f>J657*M657</x:f>
        <x:v>3468</x:v>
      </x:c>
      <x:c r="Q657" s="22" t="n">
        <x:f>'01 Controls'!$E$23*'02 Cargo Classes'!$M$14</x:f>
        <x:v>0.05</x:v>
      </x:c>
      <x:c r="R657" s="22" t="n">
        <x:f>'01 Controls'!$F$23*'02 Cargo Classes'!$N$14</x:f>
        <x:v>0.16000000000000003</x:v>
      </x:c>
      <x:c r="S657" s="22" t="n">
        <x:f>'01 Controls'!$G$23*'02 Cargo Classes'!$O$14</x:f>
        <x:v>0.6</x:v>
      </x:c>
      <x:c r="T657" s="22" t="n">
        <x:f>'01 Controls'!$H$23*'02 Cargo Classes'!$P$14</x:f>
        <x:v>0.075</x:v>
      </x:c>
      <x:c r="U657" s="22" t="n">
        <x:f>SUM(Q657:T657)</x:f>
        <x:v>0.885</x:v>
      </x:c>
      <x:c r="V657" s="18" t="n">
        <x:f>IF(U657=0,0,N657*Q657/U657)</x:f>
        <x:v>23.728813559322035</x:v>
      </x:c>
      <x:c r="W657" s="18" t="n">
        <x:f>IF(U657=0,0,P657*Q657/U657)</x:f>
        <x:v>195.9322033898305</x:v>
      </x:c>
      <x:c r="X657" s="18" t="n">
        <x:f>MAX(V657,W657*'01 Controls'!$E$12)</x:f>
        <x:v>48.983050847457626</x:v>
      </x:c>
      <x:c r="Y657" s="18" t="n">
        <x:f>IF(U657=0,0,N657*R657/U657)</x:f>
        <x:v>75.93220338983053</x:v>
      </x:c>
      <x:c r="Z657" s="18" t="n">
        <x:f>IF(U657=0,0,P657*R657/U657)</x:f>
        <x:v>626.9830508474578</x:v>
      </x:c>
      <x:c r="AA657" s="18" t="n">
        <x:f>MAX(Y657,Z657*'01 Controls'!$E$13)</x:f>
        <x:v>94.04745762711866</x:v>
      </x:c>
      <x:c r="AB657" s="18" t="n">
        <x:f>IF(U657=0,0,N657*S657/U657)</x:f>
        <x:v>284.7457627118644</x:v>
      </x:c>
      <x:c r="AC657" s="18" t="n">
        <x:f>IF(U657=0,0,P657*S657/U657)</x:f>
        <x:v>2351.186440677966</x:v>
      </x:c>
      <x:c r="AD657" s="18" t="n">
        <x:f>MAX(AB657,AC657*'01 Controls'!$E$14)</x:f>
        <x:v>470.2372881355932</x:v>
      </x:c>
      <x:c r="AE657" s="18" t="n">
        <x:f>IF(U657=0,0,N657*T657/U657)</x:f>
        <x:v>35.59322033898305</x:v>
      </x:c>
      <x:c r="AF657" s="18" t="n">
        <x:f>IF(U657=0,0,P657*T657/U657)</x:f>
        <x:v>293.89830508474574</x:v>
      </x:c>
      <x:c r="AG657" s="18" t="n">
        <x:f>MAX(AE657,AF657*'01 Controls'!$E$15)</x:f>
        <x:v>52.90169491525423</x:v>
      </x:c>
      <x:c r="AH657" s="18" t="n">
        <x:f>SUM(V657,Y657,AB657,AE657)</x:f>
        <x:v>420</x:v>
      </x:c>
      <x:c r="AI657" s="18" t="n">
        <x:f>N657-AH657</x:f>
        <x:v>0</x:v>
      </x:c>
      <x:c r="AJ657" s="18" t="n">
        <x:f>V657*INDEX('07 Mode Capacity'!$P$6:$P$17,MATCH("AIR-"&amp;I657,'07 Mode Capacity'!$C$6:$C$17,0))</x:f>
        <x:v>6.652032569576436</x:v>
      </x:c>
      <x:c r="AK657" s="18" t="n">
        <x:f>Y657*INDEX('07 Mode Capacity'!$P$6:$P$17,MATCH("OCEAN-"&amp;I657,'07 Mode Capacity'!$C$6:$C$17,0))</x:f>
        <x:v>6.654415848893934</x:v>
      </x:c>
      <x:c r="AL657" s="18" t="n">
        <x:f>AB657*INDEX('07 Mode Capacity'!$P$6:$P$17,MATCH("LAND-"&amp;I657,'07 Mode Capacity'!$C$6:$C$17,0))</x:f>
        <x:v>34.75261369227782</x:v>
      </x:c>
      <x:c r="AM657" s="18" t="n">
        <x:f>AE657*INDEX('07 Mode Capacity'!$P$6:$P$17,MATCH("INLAND-"&amp;I657,'07 Mode Capacity'!$C$6:$C$17,0))</x:f>
        <x:v>22.46766395037752</x:v>
      </x:c>
      <x:c r="AN657" s="18" t="n">
        <x:f>SUM(AJ657:AM657)</x:f>
        <x:v>70.52672606112571</x:v>
      </x:c>
      <x:c r="AO657" s="17" t="n">
        <x:f>IF(N657=0,1,AN657/N657)</x:f>
        <x:v>0.1679207763360136</x:v>
      </x:c>
      <x:c r="AP657" s="11" t="str">
        <x:f>IF(AO657&gt;='01 Controls'!$E$16,"PASS","FAIL")</x:f>
        <x:v>FAIL</x:v>
      </x:c>
      <x:c r="AQ657" s="11" t="str">
        <x:v>UNQUANTIFIED</x:v>
      </x:c>
      <x:c r="AR657" s="11" t="str">
        <x:v>Position-class planning record; serial item and receiver open</x:v>
      </x:c>
      <x:c r="AS657" s="26"/>
      <x:c r="AT657" s="26"/>
    </x:row>
    <x:row r="658">
      <x:c r="C658" s="11" t="str">
        <x:v>C2-M-SSG-OOG-80</x:v>
      </x:c>
      <x:c r="D658" s="11" t="str">
        <x:v>C2</x:v>
      </x:c>
      <x:c r="E658" s="11" t="str">
        <x:v>Gulf–Atlantic hurricane</x:v>
      </x:c>
      <x:c r="F658" s="11" t="str">
        <x:v>M-SSG</x:v>
      </x:c>
      <x:c r="G658" s="11" t="str">
        <x:v>Ocean sustainment group</x:v>
      </x:c>
      <x:c r="H658" s="11" t="str">
        <x:v>OOG-80</x:v>
      </x:c>
      <x:c r="I658" s="19" t="n">
        <x:v>72</x:v>
      </x:c>
      <x:c r="J658" s="21" t="n">
        <x:v>4</x:v>
      </x:c>
      <x:c r="K658" s="18" t="n">
        <x:f>'05 Cargo Register'!K210</x:f>
        <x:v>420</x:v>
      </x:c>
      <x:c r="L658" s="18" t="n">
        <x:f>'05 Cargo Register'!N210</x:f>
        <x:v>7</x:v>
      </x:c>
      <x:c r="M658" s="18" t="n">
        <x:f>'05 Cargo Register'!O210</x:f>
        <x:v>1232</x:v>
      </x:c>
      <x:c r="N658" s="18" t="n">
        <x:f>J658*K658</x:f>
        <x:v>1680</x:v>
      </x:c>
      <x:c r="O658" s="18" t="n">
        <x:f>J658*L658</x:f>
        <x:v>28</x:v>
      </x:c>
      <x:c r="P658" s="18" t="n">
        <x:f>J658*M658</x:f>
        <x:v>4928</x:v>
      </x:c>
      <x:c r="Q658" s="22" t="n">
        <x:f>'01 Controls'!$E$23*'02 Cargo Classes'!$M$15</x:f>
        <x:v>0</x:v>
      </x:c>
      <x:c r="R658" s="22" t="n">
        <x:f>'01 Controls'!$F$23*'02 Cargo Classes'!$N$15</x:f>
        <x:v>0.4</x:v>
      </x:c>
      <x:c r="S658" s="22" t="n">
        <x:f>'01 Controls'!$G$23*'02 Cargo Classes'!$O$15</x:f>
        <x:v>0.36</x:v>
      </x:c>
      <x:c r="T658" s="22" t="n">
        <x:f>'01 Controls'!$H$23*'02 Cargo Classes'!$P$15</x:f>
        <x:v>0.075</x:v>
      </x:c>
      <x:c r="U658" s="22" t="n">
        <x:f>SUM(Q658:T658)</x:f>
        <x:v>0.835</x:v>
      </x:c>
      <x:c r="V658" s="18" t="n">
        <x:f>IF(U658=0,0,N658*Q658/U658)</x:f>
        <x:v>0</x:v>
      </x:c>
      <x:c r="W658" s="18" t="n">
        <x:f>IF(U658=0,0,P658*Q658/U658)</x:f>
        <x:v>0</x:v>
      </x:c>
      <x:c r="X658" s="18" t="n">
        <x:f>MAX(V658,W658*'01 Controls'!$E$12)</x:f>
        <x:v>0</x:v>
      </x:c>
      <x:c r="Y658" s="18" t="n">
        <x:f>IF(U658=0,0,N658*R658/U658)</x:f>
        <x:v>804.7904191616767</x:v>
      </x:c>
      <x:c r="Z658" s="18" t="n">
        <x:f>IF(U658=0,0,P658*R658/U658)</x:f>
        <x:v>2360.718562874252</x:v>
      </x:c>
      <x:c r="AA658" s="18" t="n">
        <x:f>MAX(Y658,Z658*'01 Controls'!$E$13)</x:f>
        <x:v>804.7904191616767</x:v>
      </x:c>
      <x:c r="AB658" s="18" t="n">
        <x:f>IF(U658=0,0,N658*S658/U658)</x:f>
        <x:v>724.311377245509</x:v>
      </x:c>
      <x:c r="AC658" s="18" t="n">
        <x:f>IF(U658=0,0,P658*S658/U658)</x:f>
        <x:v>2124.6467065868264</x:v>
      </x:c>
      <x:c r="AD658" s="18" t="n">
        <x:f>MAX(AB658,AC658*'01 Controls'!$E$14)</x:f>
        <x:v>724.311377245509</x:v>
      </x:c>
      <x:c r="AE658" s="18" t="n">
        <x:f>IF(U658=0,0,N658*T658/U658)</x:f>
        <x:v>150.89820359281438</x:v>
      </x:c>
      <x:c r="AF658" s="18" t="n">
        <x:f>IF(U658=0,0,P658*T658/U658)</x:f>
        <x:v>442.63473053892216</x:v>
      </x:c>
      <x:c r="AG658" s="18" t="n">
        <x:f>MAX(AE658,AF658*'01 Controls'!$E$15)</x:f>
        <x:v>150.89820359281438</x:v>
      </x:c>
      <x:c r="AH658" s="18" t="n">
        <x:f>SUM(V658,Y658,AB658,AE658)</x:f>
        <x:v>1680</x:v>
      </x:c>
      <x:c r="AI658" s="18" t="n">
        <x:f>N658-AH658</x:f>
        <x:v>0</x:v>
      </x:c>
      <x:c r="AJ658" s="18" t="n">
        <x:f>V658*INDEX('07 Mode Capacity'!$P$6:$P$17,MATCH("AIR-"&amp;I658,'07 Mode Capacity'!$C$6:$C$17,0))</x:f>
        <x:v>0</x:v>
      </x:c>
      <x:c r="AK658" s="18" t="n">
        <x:f>Y658*INDEX('07 Mode Capacity'!$P$6:$P$17,MATCH("OCEAN-"&amp;I658,'07 Mode Capacity'!$C$6:$C$17,0))</x:f>
        <x:v>629.9641692116351</x:v>
      </x:c>
      <x:c r="AL658" s="18" t="n">
        <x:f>AB658*INDEX('07 Mode Capacity'!$P$6:$P$17,MATCH("LAND-"&amp;I658,'07 Mode Capacity'!$C$6:$C$17,0))</x:f>
        <x:v>517.8900406551436</x:v>
      </x:c>
      <x:c r="AM658" s="18" t="n">
        <x:f>AE658*INDEX('07 Mode Capacity'!$P$6:$P$17,MATCH("INLAND-"&amp;I658,'07 Mode Capacity'!$C$6:$C$17,0))</x:f>
        <x:v>150.89820359281438</x:v>
      </x:c>
      <x:c r="AN658" s="18" t="n">
        <x:f>SUM(AJ658:AM658)</x:f>
        <x:v>1298.7524134595928</x:v>
      </x:c>
      <x:c r="AO658" s="17" t="n">
        <x:f>IF(N658=0,1,AN658/N658)</x:f>
        <x:v>0.7730669127735672</x:v>
      </x:c>
      <x:c r="AP658" s="11" t="str">
        <x:f>IF(AO658&gt;='01 Controls'!$E$16,"PASS","FAIL")</x:f>
        <x:v>FAIL</x:v>
      </x:c>
      <x:c r="AQ658" s="11" t="str">
        <x:v>UNQUANTIFIED</x:v>
      </x:c>
      <x:c r="AR658" s="11" t="str">
        <x:v>Position-class planning record; serial item and receiver open</x:v>
      </x:c>
      <x:c r="AS658" s="26"/>
      <x:c r="AT658" s="26"/>
    </x:row>
    <x:row r="659">
      <x:c r="C659" s="11" t="str">
        <x:v>C2-I-CUG-APL-45</x:v>
      </x:c>
      <x:c r="D659" s="11" t="str">
        <x:v>C2</x:v>
      </x:c>
      <x:c r="E659" s="11" t="str">
        <x:v>Gulf–Atlantic hurricane</x:v>
      </x:c>
      <x:c r="F659" s="11" t="str">
        <x:v>I-CUG</x:v>
      </x:c>
      <x:c r="G659" s="11" t="str">
        <x:v>Communications utility group</x:v>
      </x:c>
      <x:c r="H659" s="11" t="str">
        <x:v>APL-45</x:v>
      </x:c>
      <x:c r="I659" s="19" t="n">
        <x:v>24</x:v>
      </x:c>
      <x:c r="J659" s="21" t="n">
        <x:v>6</x:v>
      </x:c>
      <x:c r="K659" s="18" t="n">
        <x:f>'05 Cargo Register'!K211</x:f>
        <x:v>720</x:v>
      </x:c>
      <x:c r="L659" s="18" t="n">
        <x:f>'05 Cargo Register'!N211</x:f>
        <x:v>189</x:v>
      </x:c>
      <x:c r="M659" s="18" t="n">
        <x:f>'05 Cargo Register'!O211</x:f>
        <x:v>1417.5</x:v>
      </x:c>
      <x:c r="N659" s="18" t="n">
        <x:f>J659*K659</x:f>
        <x:v>4320</x:v>
      </x:c>
      <x:c r="O659" s="18" t="n">
        <x:f>J659*L659</x:f>
        <x:v>1134</x:v>
      </x:c>
      <x:c r="P659" s="18" t="n">
        <x:f>J659*M659</x:f>
        <x:v>8505</x:v>
      </x:c>
      <x:c r="Q659" s="22" t="n">
        <x:f>'01 Controls'!$E$23*'02 Cargo Classes'!$M$6</x:f>
        <x:v>0.15000000000000002</x:v>
      </x:c>
      <x:c r="R659" s="22" t="n">
        <x:f>'01 Controls'!$F$23*'02 Cargo Classes'!$N$6</x:f>
        <x:v>0.08000000000000002</x:v>
      </x:c>
      <x:c r="S659" s="22" t="n">
        <x:f>'01 Controls'!$G$23*'02 Cargo Classes'!$O$6</x:f>
        <x:v>0.6</x:v>
      </x:c>
      <x:c r="T659" s="22" t="n">
        <x:f>'01 Controls'!$H$23*'02 Cargo Classes'!$P$6</x:f>
        <x:v>0.045</x:v>
      </x:c>
      <x:c r="U659" s="22" t="n">
        <x:f>SUM(Q659:T659)</x:f>
        <x:v>0.8750000000000001</x:v>
      </x:c>
      <x:c r="V659" s="18" t="n">
        <x:f>IF(U659=0,0,N659*Q659/U659)</x:f>
        <x:v>740.5714285714286</x:v>
      </x:c>
      <x:c r="W659" s="18" t="n">
        <x:f>IF(U659=0,0,P659*Q659/U659)</x:f>
        <x:v>1458</x:v>
      </x:c>
      <x:c r="X659" s="18" t="n">
        <x:f>MAX(V659,W659*'01 Controls'!$E$12)</x:f>
        <x:v>740.5714285714286</x:v>
      </x:c>
      <x:c r="Y659" s="18" t="n">
        <x:f>IF(U659=0,0,N659*R659/U659)</x:f>
        <x:v>394.9714285714286</x:v>
      </x:c>
      <x:c r="Z659" s="18" t="n">
        <x:f>IF(U659=0,0,P659*R659/U659)</x:f>
        <x:v>777.6</x:v>
      </x:c>
      <x:c r="AA659" s="18" t="n">
        <x:f>MAX(Y659,Z659*'01 Controls'!$E$13)</x:f>
        <x:v>394.9714285714286</x:v>
      </x:c>
      <x:c r="AB659" s="18" t="n">
        <x:f>IF(U659=0,0,N659*S659/U659)</x:f>
        <x:v>2962.2857142857138</x:v>
      </x:c>
      <x:c r="AC659" s="18" t="n">
        <x:f>IF(U659=0,0,P659*S659/U659)</x:f>
        <x:v>5831.999999999999</x:v>
      </x:c>
      <x:c r="AD659" s="18" t="n">
        <x:f>MAX(AB659,AC659*'01 Controls'!$E$14)</x:f>
        <x:v>2962.2857142857138</x:v>
      </x:c>
      <x:c r="AE659" s="18" t="n">
        <x:f>IF(U659=0,0,N659*T659/U659)</x:f>
        <x:v>222.17142857142855</x:v>
      </x:c>
      <x:c r="AF659" s="18" t="n">
        <x:f>IF(U659=0,0,P659*T659/U659)</x:f>
        <x:v>437.3999999999999</x:v>
      </x:c>
      <x:c r="AG659" s="18" t="n">
        <x:f>MAX(AE659,AF659*'01 Controls'!$E$15)</x:f>
        <x:v>222.17142857142855</x:v>
      </x:c>
      <x:c r="AH659" s="18" t="n">
        <x:f>SUM(V659,Y659,AB659,AE659)</x:f>
        <x:v>4320</x:v>
      </x:c>
      <x:c r="AI659" s="18" t="n">
        <x:f>N659-AH659</x:f>
        <x:v>0</x:v>
      </x:c>
      <x:c r="AJ659" s="18" t="n">
        <x:f>V659*INDEX('07 Mode Capacity'!$P$6:$P$17,MATCH("AIR-"&amp;I659,'07 Mode Capacity'!$C$6:$C$17,0))</x:f>
        <x:v>150.27236109667135</x:v>
      </x:c>
      <x:c r="AK659" s="18" t="n">
        <x:f>Y659*INDEX('07 Mode Capacity'!$P$6:$P$17,MATCH("OCEAN-"&amp;I659,'07 Mode Capacity'!$C$6:$C$17,0))</x:f>
        <x:v>59.28088612848855</x:v>
      </x:c>
      <x:c r="AL659" s="18" t="n">
        <x:f>AB659*INDEX('07 Mode Capacity'!$P$6:$P$17,MATCH("LAND-"&amp;I659,'07 Mode Capacity'!$C$6:$C$17,0))</x:f>
        <x:v>1133.0770236054934</x:v>
      </x:c>
      <x:c r="AM659" s="18" t="n">
        <x:f>AE659*INDEX('07 Mode Capacity'!$P$6:$P$17,MATCH("INLAND-"&amp;I659,'07 Mode Capacity'!$C$6:$C$17,0))</x:f>
        <x:v>222.17142857142855</x:v>
      </x:c>
      <x:c r="AN659" s="18" t="n">
        <x:f>SUM(AJ659:AM659)</x:f>
        <x:v>1564.801699402082</x:v>
      </x:c>
      <x:c r="AO659" s="17" t="n">
        <x:f>IF(N659=0,1,AN659/N659)</x:f>
        <x:v>0.3622226156023338</x:v>
      </x:c>
      <x:c r="AP659" s="11" t="str">
        <x:f>IF(AO659&gt;='01 Controls'!$E$16,"PASS","FAIL")</x:f>
        <x:v>FAIL</x:v>
      </x:c>
      <x:c r="AQ659" s="11" t="str">
        <x:v>UNQUANTIFIED</x:v>
      </x:c>
      <x:c r="AR659" s="11" t="str">
        <x:v>Position-class planning record; serial item and receiver open</x:v>
      </x:c>
      <x:c r="AS659" s="26"/>
      <x:c r="AT659" s="26"/>
    </x:row>
    <x:row r="660">
      <x:c r="C660" s="11" t="str">
        <x:v>C2-I-CUG-ISO-18</x:v>
      </x:c>
      <x:c r="D660" s="11" t="str">
        <x:v>C2</x:v>
      </x:c>
      <x:c r="E660" s="11" t="str">
        <x:v>Gulf–Atlantic hurricane</x:v>
      </x:c>
      <x:c r="F660" s="11" t="str">
        <x:v>I-CUG</x:v>
      </x:c>
      <x:c r="G660" s="11" t="str">
        <x:v>Communications utility group</x:v>
      </x:c>
      <x:c r="H660" s="11" t="str">
        <x:v>ISO-18</x:v>
      </x:c>
      <x:c r="I660" s="19" t="n">
        <x:v>48</x:v>
      </x:c>
      <x:c r="J660" s="21" t="n">
        <x:v>6</x:v>
      </x:c>
      <x:c r="K660" s="18" t="n">
        <x:f>'05 Cargo Register'!K212</x:f>
        <x:v>900</x:v>
      </x:c>
      <x:c r="L660" s="18" t="n">
        <x:f>'05 Cargo Register'!N212</x:f>
        <x:v>59</x:v>
      </x:c>
      <x:c r="M660" s="18" t="n">
        <x:f>'05 Cargo Register'!O212</x:f>
        <x:v>1557.6000000000001</x:v>
      </x:c>
      <x:c r="N660" s="18" t="n">
        <x:f>J660*K660</x:f>
        <x:v>5400</x:v>
      </x:c>
      <x:c r="O660" s="18" t="n">
        <x:f>J660*L660</x:f>
        <x:v>354</x:v>
      </x:c>
      <x:c r="P660" s="18" t="n">
        <x:f>J660*M660</x:f>
        <x:v>9345.6</x:v>
      </x:c>
      <x:c r="Q660" s="22" t="n">
        <x:f>'01 Controls'!$E$23*'02 Cargo Classes'!$M$7</x:f>
        <x:v>0.010000000000000002</x:v>
      </x:c>
      <x:c r="R660" s="22" t="n">
        <x:f>'01 Controls'!$F$23*'02 Cargo Classes'!$N$7</x:f>
        <x:v>0.2</x:v>
      </x:c>
      <x:c r="S660" s="22" t="n">
        <x:f>'01 Controls'!$G$23*'02 Cargo Classes'!$O$7</x:f>
        <x:v>0.72</x:v>
      </x:c>
      <x:c r="T660" s="22" t="n">
        <x:f>'01 Controls'!$H$23*'02 Cargo Classes'!$P$7</x:f>
        <x:v>0.12</x:v>
      </x:c>
      <x:c r="U660" s="22" t="n">
        <x:f>SUM(Q660:T660)</x:f>
        <x:v>1.0499999999999998</x:v>
      </x:c>
      <x:c r="V660" s="18" t="n">
        <x:f>IF(U660=0,0,N660*Q660/U660)</x:f>
        <x:v>51.428571428571445</x:v>
      </x:c>
      <x:c r="W660" s="18" t="n">
        <x:f>IF(U660=0,0,P660*Q660/U660)</x:f>
        <x:v>89.00571428571432</x:v>
      </x:c>
      <x:c r="X660" s="18" t="n">
        <x:f>MAX(V660,W660*'01 Controls'!$E$12)</x:f>
        <x:v>51.428571428571445</x:v>
      </x:c>
      <x:c r="Y660" s="18" t="n">
        <x:f>IF(U660=0,0,N660*R660/U660)</x:f>
        <x:v>1028.5714285714287</x:v>
      </x:c>
      <x:c r="Z660" s="18" t="n">
        <x:f>IF(U660=0,0,P660*R660/U660)</x:f>
        <x:v>1780.114285714286</x:v>
      </x:c>
      <x:c r="AA660" s="18" t="n">
        <x:f>MAX(Y660,Z660*'01 Controls'!$E$13)</x:f>
        <x:v>1028.5714285714287</x:v>
      </x:c>
      <x:c r="AB660" s="18" t="n">
        <x:f>IF(U660=0,0,N660*S660/U660)</x:f>
        <x:v>3702.8571428571436</x:v>
      </x:c>
      <x:c r="AC660" s="18" t="n">
        <x:f>IF(U660=0,0,P660*S660/U660)</x:f>
        <x:v>6408.41142857143</x:v>
      </x:c>
      <x:c r="AD660" s="18" t="n">
        <x:f>MAX(AB660,AC660*'01 Controls'!$E$14)</x:f>
        <x:v>3702.8571428571436</x:v>
      </x:c>
      <x:c r="AE660" s="18" t="n">
        <x:f>IF(U660=0,0,N660*T660/U660)</x:f>
        <x:v>617.1428571428572</x:v>
      </x:c>
      <x:c r="AF660" s="18" t="n">
        <x:f>IF(U660=0,0,P660*T660/U660)</x:f>
        <x:v>1068.0685714285717</x:v>
      </x:c>
      <x:c r="AG660" s="18" t="n">
        <x:f>MAX(AE660,AF660*'01 Controls'!$E$15)</x:f>
        <x:v>617.1428571428572</x:v>
      </x:c>
      <x:c r="AH660" s="18" t="n">
        <x:f>SUM(V660,Y660,AB660,AE660)</x:f>
        <x:v>5400</x:v>
      </x:c>
      <x:c r="AI660" s="18" t="n">
        <x:f>N660-AH660</x:f>
        <x:v>0</x:v>
      </x:c>
      <x:c r="AJ660" s="18" t="n">
        <x:f>V660*INDEX('07 Mode Capacity'!$P$6:$P$17,MATCH("AIR-"&amp;I660,'07 Mode Capacity'!$C$6:$C$17,0))</x:f>
        <x:v>14.417262426306483</x:v>
      </x:c>
      <x:c r="AK660" s="18" t="n">
        <x:f>Y660*INDEX('07 Mode Capacity'!$P$6:$P$17,MATCH("OCEAN-"&amp;I660,'07 Mode Capacity'!$C$6:$C$17,0))</x:f>
        <x:v>90.1401738714969</x:v>
      </x:c>
      <x:c r="AL660" s="18" t="n">
        <x:f>AB660*INDEX('07 Mode Capacity'!$P$6:$P$17,MATCH("LAND-"&amp;I660,'07 Mode Capacity'!$C$6:$C$17,0))</x:f>
        <x:v>451.92582540243734</x:v>
      </x:c>
      <x:c r="AM660" s="18" t="n">
        <x:f>AE660*INDEX('07 Mode Capacity'!$P$6:$P$17,MATCH("INLAND-"&amp;I660,'07 Mode Capacity'!$C$6:$C$17,0))</x:f>
        <x:v>389.5617814743009</x:v>
      </x:c>
      <x:c r="AN660" s="18" t="n">
        <x:f>SUM(AJ660:AM660)</x:f>
        <x:v>946.0450431745417</x:v>
      </x:c>
      <x:c r="AO660" s="17" t="n">
        <x:f>IF(N660=0,1,AN660/N660)</x:f>
        <x:v>0.17519352651380402</x:v>
      </x:c>
      <x:c r="AP660" s="11" t="str">
        <x:f>IF(AO660&gt;='01 Controls'!$E$16,"PASS","FAIL")</x:f>
        <x:v>FAIL</x:v>
      </x:c>
      <x:c r="AQ660" s="11" t="str">
        <x:v>UNQUANTIFIED</x:v>
      </x:c>
      <x:c r="AR660" s="11" t="str">
        <x:v>Position-class planning record; serial item and receiver open</x:v>
      </x:c>
      <x:c r="AS660" s="26"/>
      <x:c r="AT660" s="26"/>
    </x:row>
    <x:row r="661">
      <x:c r="C661" s="11" t="str">
        <x:v>C2-I-CUG-COL-12</x:v>
      </x:c>
      <x:c r="D661" s="11" t="str">
        <x:v>C2</x:v>
      </x:c>
      <x:c r="E661" s="11" t="str">
        <x:v>Gulf–Atlantic hurricane</x:v>
      </x:c>
      <x:c r="F661" s="11" t="str">
        <x:v>I-CUG</x:v>
      </x:c>
      <x:c r="G661" s="11" t="str">
        <x:v>Communications utility group</x:v>
      </x:c>
      <x:c r="H661" s="11" t="str">
        <x:v>COL-12</x:v>
      </x:c>
      <x:c r="I661" s="19" t="n">
        <x:v>24</x:v>
      </x:c>
      <x:c r="J661" s="21" t="n">
        <x:v>6</x:v>
      </x:c>
      <x:c r="K661" s="18" t="n">
        <x:f>'05 Cargo Register'!K213</x:f>
        <x:v>180</x:v>
      </x:c>
      <x:c r="L661" s="18" t="n">
        <x:f>'05 Cargo Register'!N213</x:f>
        <x:v>19</x:v>
      </x:c>
      <x:c r="M661" s="18" t="n">
        <x:f>'05 Cargo Register'!O213</x:f>
        <x:v>501.6</x:v>
      </x:c>
      <x:c r="N661" s="18" t="n">
        <x:f>J661*K661</x:f>
        <x:v>1080</x:v>
      </x:c>
      <x:c r="O661" s="18" t="n">
        <x:f>J661*L661</x:f>
        <x:v>114</x:v>
      </x:c>
      <x:c r="P661" s="18" t="n">
        <x:f>J661*M661</x:f>
        <x:v>3009.6000000000004</x:v>
      </x:c>
      <x:c r="Q661" s="22" t="n">
        <x:f>'01 Controls'!$E$23*'02 Cargo Classes'!$M$8</x:f>
        <x:v>0.1</x:v>
      </x:c>
      <x:c r="R661" s="22" t="n">
        <x:f>'01 Controls'!$F$23*'02 Cargo Classes'!$N$8</x:f>
        <x:v>0.13999999999999999</x:v>
      </x:c>
      <x:c r="S661" s="22" t="n">
        <x:f>'01 Controls'!$G$23*'02 Cargo Classes'!$O$8</x:f>
        <x:v>0.72</x:v>
      </x:c>
      <x:c r="T661" s="22" t="n">
        <x:f>'01 Controls'!$H$23*'02 Cargo Classes'!$P$8</x:f>
        <x:v>0.03</x:v>
      </x:c>
      <x:c r="U661" s="22" t="n">
        <x:f>SUM(Q661:T661)</x:f>
        <x:v>0.99</x:v>
      </x:c>
      <x:c r="V661" s="18" t="n">
        <x:f>IF(U661=0,0,N661*Q661/U661)</x:f>
        <x:v>109.0909090909091</x:v>
      </x:c>
      <x:c r="W661" s="18" t="n">
        <x:f>IF(U661=0,0,P661*Q661/U661)</x:f>
        <x:v>304.00000000000006</x:v>
      </x:c>
      <x:c r="X661" s="18" t="n">
        <x:f>MAX(V661,W661*'01 Controls'!$E$12)</x:f>
        <x:v>109.0909090909091</x:v>
      </x:c>
      <x:c r="Y661" s="18" t="n">
        <x:f>IF(U661=0,0,N661*R661/U661)</x:f>
        <x:v>152.72727272727272</x:v>
      </x:c>
      <x:c r="Z661" s="18" t="n">
        <x:f>IF(U661=0,0,P661*R661/U661)</x:f>
        <x:v>425.6</x:v>
      </x:c>
      <x:c r="AA661" s="18" t="n">
        <x:f>MAX(Y661,Z661*'01 Controls'!$E$13)</x:f>
        <x:v>152.72727272727272</x:v>
      </x:c>
      <x:c r="AB661" s="18" t="n">
        <x:f>IF(U661=0,0,N661*S661/U661)</x:f>
        <x:v>785.4545454545455</x:v>
      </x:c>
      <x:c r="AC661" s="18" t="n">
        <x:f>IF(U661=0,0,P661*S661/U661)</x:f>
        <x:v>2188.8</x:v>
      </x:c>
      <x:c r="AD661" s="18" t="n">
        <x:f>MAX(AB661,AC661*'01 Controls'!$E$14)</x:f>
        <x:v>785.4545454545455</x:v>
      </x:c>
      <x:c r="AE661" s="18" t="n">
        <x:f>IF(U661=0,0,N661*T661/U661)</x:f>
        <x:v>32.72727272727273</x:v>
      </x:c>
      <x:c r="AF661" s="18" t="n">
        <x:f>IF(U661=0,0,P661*T661/U661)</x:f>
        <x:v>91.20000000000002</x:v>
      </x:c>
      <x:c r="AG661" s="18" t="n">
        <x:f>MAX(AE661,AF661*'01 Controls'!$E$15)</x:f>
        <x:v>32.72727272727273</x:v>
      </x:c>
      <x:c r="AH661" s="18" t="n">
        <x:f>SUM(V661,Y661,AB661,AE661)</x:f>
        <x:v>1080</x:v>
      </x:c>
      <x:c r="AI661" s="18" t="n">
        <x:f>N661-AH661</x:f>
        <x:v>0</x:v>
      </x:c>
      <x:c r="AJ661" s="18" t="n">
        <x:f>V661*INDEX('07 Mode Capacity'!$P$6:$P$17,MATCH("AIR-"&amp;I661,'07 Mode Capacity'!$C$6:$C$17,0))</x:f>
        <x:v>22.136080127876674</x:v>
      </x:c>
      <x:c r="AK661" s="18" t="n">
        <x:f>Y661*INDEX('07 Mode Capacity'!$P$6:$P$17,MATCH("OCEAN-"&amp;I661,'07 Mode Capacity'!$C$6:$C$17,0))</x:f>
        <x:v>22.92269113238588</x:v>
      </x:c>
      <x:c r="AL661" s="18" t="n">
        <x:f>AB661*INDEX('07 Mode Capacity'!$P$6:$P$17,MATCH("LAND-"&amp;I661,'07 Mode Capacity'!$C$6:$C$17,0))</x:f>
        <x:v>300.4370895923658</x:v>
      </x:c>
      <x:c r="AM661" s="18" t="n">
        <x:f>AE661*INDEX('07 Mode Capacity'!$P$6:$P$17,MATCH("INLAND-"&amp;I661,'07 Mode Capacity'!$C$6:$C$17,0))</x:f>
        <x:v>32.72727272727273</x:v>
      </x:c>
      <x:c r="AN661" s="18" t="n">
        <x:f>SUM(AJ661:AM661)</x:f>
        <x:v>378.2231335799011</x:v>
      </x:c>
      <x:c r="AO661" s="17" t="n">
        <x:f>IF(N661=0,1,AN661/N661)</x:f>
        <x:v>0.3502066051665751</x:v>
      </x:c>
      <x:c r="AP661" s="11" t="str">
        <x:f>IF(AO661&gt;='01 Controls'!$E$16,"PASS","FAIL")</x:f>
        <x:v>FAIL</x:v>
      </x:c>
      <x:c r="AQ661" s="11" t="str">
        <x:v>UNQUANTIFIED</x:v>
      </x:c>
      <x:c r="AR661" s="11" t="str">
        <x:v>Position-class planning record; serial item and receiver open</x:v>
      </x:c>
      <x:c r="AS661" s="26"/>
      <x:c r="AT661" s="26"/>
    </x:row>
    <x:row r="662">
      <x:c r="C662" s="11" t="str">
        <x:v>C2-I-CUG-BAT-22</x:v>
      </x:c>
      <x:c r="D662" s="11" t="str">
        <x:v>C2</x:v>
      </x:c>
      <x:c r="E662" s="11" t="str">
        <x:v>Gulf–Atlantic hurricane</x:v>
      </x:c>
      <x:c r="F662" s="11" t="str">
        <x:v>I-CUG</x:v>
      </x:c>
      <x:c r="G662" s="11" t="str">
        <x:v>Communications utility group</x:v>
      </x:c>
      <x:c r="H662" s="11" t="str">
        <x:v>BAT-22</x:v>
      </x:c>
      <x:c r="I662" s="19" t="n">
        <x:v>48</x:v>
      </x:c>
      <x:c r="J662" s="21" t="n">
        <x:v>6</x:v>
      </x:c>
      <x:c r="K662" s="18" t="n">
        <x:f>'05 Cargo Register'!K214</x:f>
        <x:v>180</x:v>
      </x:c>
      <x:c r="L662" s="18" t="n">
        <x:f>'05 Cargo Register'!N214</x:f>
        <x:v>11</x:v>
      </x:c>
      <x:c r="M662" s="18" t="n">
        <x:f>'05 Cargo Register'!O214</x:f>
        <x:v>290.40000000000003</x:v>
      </x:c>
      <x:c r="N662" s="18" t="n">
        <x:f>J662*K662</x:f>
        <x:v>1080</x:v>
      </x:c>
      <x:c r="O662" s="18" t="n">
        <x:f>J662*L662</x:f>
        <x:v>66</x:v>
      </x:c>
      <x:c r="P662" s="18" t="n">
        <x:f>J662*M662</x:f>
        <x:v>1742.4</x:v>
      </x:c>
      <x:c r="Q662" s="22" t="n">
        <x:f>'01 Controls'!$E$23*'02 Cargo Classes'!$M$9</x:f>
        <x:v>0</x:v>
      </x:c>
      <x:c r="R662" s="22" t="n">
        <x:f>'01 Controls'!$F$23*'02 Cargo Classes'!$N$9</x:f>
        <x:v>0.2</x:v>
      </x:c>
      <x:c r="S662" s="22" t="n">
        <x:f>'01 Controls'!$G$23*'02 Cargo Classes'!$O$9</x:f>
        <x:v>0.6</x:v>
      </x:c>
      <x:c r="T662" s="22" t="n">
        <x:f>'01 Controls'!$H$23*'02 Cargo Classes'!$P$9</x:f>
        <x:v>0.075</x:v>
      </x:c>
      <x:c r="U662" s="22" t="n">
        <x:f>SUM(Q662:T662)</x:f>
        <x:v>0.875</x:v>
      </x:c>
      <x:c r="V662" s="18" t="n">
        <x:f>IF(U662=0,0,N662*Q662/U662)</x:f>
        <x:v>0</x:v>
      </x:c>
      <x:c r="W662" s="18" t="n">
        <x:f>IF(U662=0,0,P662*Q662/U662)</x:f>
        <x:v>0</x:v>
      </x:c>
      <x:c r="X662" s="18" t="n">
        <x:f>MAX(V662,W662*'01 Controls'!$E$12)</x:f>
        <x:v>0</x:v>
      </x:c>
      <x:c r="Y662" s="18" t="n">
        <x:f>IF(U662=0,0,N662*R662/U662)</x:f>
        <x:v>246.85714285714286</x:v>
      </x:c>
      <x:c r="Z662" s="18" t="n">
        <x:f>IF(U662=0,0,P662*R662/U662)</x:f>
        <x:v>398.2628571428572</x:v>
      </x:c>
      <x:c r="AA662" s="18" t="n">
        <x:f>MAX(Y662,Z662*'01 Controls'!$E$13)</x:f>
        <x:v>246.85714285714286</x:v>
      </x:c>
      <x:c r="AB662" s="18" t="n">
        <x:f>IF(U662=0,0,N662*S662/U662)</x:f>
        <x:v>740.5714285714286</x:v>
      </x:c>
      <x:c r="AC662" s="18" t="n">
        <x:f>IF(U662=0,0,P662*S662/U662)</x:f>
        <x:v>1194.7885714285715</x:v>
      </x:c>
      <x:c r="AD662" s="18" t="n">
        <x:f>MAX(AB662,AC662*'01 Controls'!$E$14)</x:f>
        <x:v>740.5714285714286</x:v>
      </x:c>
      <x:c r="AE662" s="18" t="n">
        <x:f>IF(U662=0,0,N662*T662/U662)</x:f>
        <x:v>92.57142857142857</x:v>
      </x:c>
      <x:c r="AF662" s="18" t="n">
        <x:f>IF(U662=0,0,P662*T662/U662)</x:f>
        <x:v>149.34857142857143</x:v>
      </x:c>
      <x:c r="AG662" s="18" t="n">
        <x:f>MAX(AE662,AF662*'01 Controls'!$E$15)</x:f>
        <x:v>92.57142857142857</x:v>
      </x:c>
      <x:c r="AH662" s="18" t="n">
        <x:f>SUM(V662,Y662,AB662,AE662)</x:f>
        <x:v>1080</x:v>
      </x:c>
      <x:c r="AI662" s="18" t="n">
        <x:f>N662-AH662</x:f>
        <x:v>0</x:v>
      </x:c>
      <x:c r="AJ662" s="18" t="n">
        <x:f>V662*INDEX('07 Mode Capacity'!$P$6:$P$17,MATCH("AIR-"&amp;I662,'07 Mode Capacity'!$C$6:$C$17,0))</x:f>
        <x:v>0</x:v>
      </x:c>
      <x:c r="AK662" s="18" t="n">
        <x:f>Y662*INDEX('07 Mode Capacity'!$P$6:$P$17,MATCH("OCEAN-"&amp;I662,'07 Mode Capacity'!$C$6:$C$17,0))</x:f>
        <x:v>21.63364172915925</x:v>
      </x:c>
      <x:c r="AL662" s="18" t="n">
        <x:f>AB662*INDEX('07 Mode Capacity'!$P$6:$P$17,MATCH("LAND-"&amp;I662,'07 Mode Capacity'!$C$6:$C$17,0))</x:f>
        <x:v>90.38516508048745</x:v>
      </x:c>
      <x:c r="AM662" s="18" t="n">
        <x:f>AE662*INDEX('07 Mode Capacity'!$P$6:$P$17,MATCH("INLAND-"&amp;I662,'07 Mode Capacity'!$C$6:$C$17,0))</x:f>
        <x:v>58.43426722114513</x:v>
      </x:c>
      <x:c r="AN662" s="18" t="n">
        <x:f>SUM(AJ662:AM662)</x:f>
        <x:v>170.45307403079184</x:v>
      </x:c>
      <x:c r="AO662" s="17" t="n">
        <x:f>IF(N662=0,1,AN662/N662)</x:f>
        <x:v>0.15782692039888133</x:v>
      </x:c>
      <x:c r="AP662" s="11" t="str">
        <x:f>IF(AO662&gt;='01 Controls'!$E$16,"PASS","FAIL")</x:f>
        <x:v>FAIL</x:v>
      </x:c>
      <x:c r="AQ662" s="11" t="str">
        <x:v>UNQUANTIFIED</x:v>
      </x:c>
      <x:c r="AR662" s="11" t="str">
        <x:v>Position-class planning record; serial item and receiver open</x:v>
      </x:c>
      <x:c r="AS662" s="26"/>
      <x:c r="AT662" s="26"/>
    </x:row>
    <x:row r="663">
      <x:c r="C663" s="11" t="str">
        <x:v>C2-I-CUG-TNK-20</x:v>
      </x:c>
      <x:c r="D663" s="11" t="str">
        <x:v>C2</x:v>
      </x:c>
      <x:c r="E663" s="11" t="str">
        <x:v>Gulf–Atlantic hurricane</x:v>
      </x:c>
      <x:c r="F663" s="11" t="str">
        <x:v>I-CUG</x:v>
      </x:c>
      <x:c r="G663" s="11" t="str">
        <x:v>Communications utility group</x:v>
      </x:c>
      <x:c r="H663" s="11" t="str">
        <x:v>TNK-20</x:v>
      </x:c>
      <x:c r="I663" s="19" t="n">
        <x:v>48</x:v>
      </x:c>
      <x:c r="J663" s="21" t="n">
        <x:v>6</x:v>
      </x:c>
      <x:c r="K663" s="18" t="n">
        <x:f>'05 Cargo Register'!K215</x:f>
        <x:v>180</x:v>
      </x:c>
      <x:c r="L663" s="18" t="n">
        <x:f>'05 Cargo Register'!N215</x:f>
        <x:v>11</x:v>
      </x:c>
      <x:c r="M663" s="18" t="n">
        <x:f>'05 Cargo Register'!O215</x:f>
        <x:v>233.75</x:v>
      </x:c>
      <x:c r="N663" s="18" t="n">
        <x:f>J663*K663</x:f>
        <x:v>1080</x:v>
      </x:c>
      <x:c r="O663" s="18" t="n">
        <x:f>J663*L663</x:f>
        <x:v>66</x:v>
      </x:c>
      <x:c r="P663" s="18" t="n">
        <x:f>J663*M663</x:f>
        <x:v>1402.5</x:v>
      </x:c>
      <x:c r="Q663" s="22" t="n">
        <x:f>'01 Controls'!$E$23*'02 Cargo Classes'!$M$10</x:f>
        <x:v>0</x:v>
      </x:c>
      <x:c r="R663" s="22" t="n">
        <x:f>'01 Controls'!$F$23*'02 Cargo Classes'!$N$10</x:f>
        <x:v>0.24</x:v>
      </x:c>
      <x:c r="S663" s="22" t="n">
        <x:f>'01 Controls'!$G$23*'02 Cargo Classes'!$O$10</x:f>
        <x:v>0.6</x:v>
      </x:c>
      <x:c r="T663" s="22" t="n">
        <x:f>'01 Controls'!$H$23*'02 Cargo Classes'!$P$10</x:f>
        <x:v>0.15</x:v>
      </x:c>
      <x:c r="U663" s="22" t="n">
        <x:f>SUM(Q663:T663)</x:f>
        <x:v>0.99</x:v>
      </x:c>
      <x:c r="V663" s="18" t="n">
        <x:f>IF(U663=0,0,N663*Q663/U663)</x:f>
        <x:v>0</x:v>
      </x:c>
      <x:c r="W663" s="18" t="n">
        <x:f>IF(U663=0,0,P663*Q663/U663)</x:f>
        <x:v>0</x:v>
      </x:c>
      <x:c r="X663" s="18" t="n">
        <x:f>MAX(V663,W663*'01 Controls'!$E$12)</x:f>
        <x:v>0</x:v>
      </x:c>
      <x:c r="Y663" s="18" t="n">
        <x:f>IF(U663=0,0,N663*R663/U663)</x:f>
        <x:v>261.8181818181818</x:v>
      </x:c>
      <x:c r="Z663" s="18" t="n">
        <x:f>IF(U663=0,0,P663*R663/U663)</x:f>
        <x:v>339.99999999999994</x:v>
      </x:c>
      <x:c r="AA663" s="18" t="n">
        <x:f>MAX(Y663,Z663*'01 Controls'!$E$13)</x:f>
        <x:v>261.8181818181818</x:v>
      </x:c>
      <x:c r="AB663" s="18" t="n">
        <x:f>IF(U663=0,0,N663*S663/U663)</x:f>
        <x:v>654.5454545454545</x:v>
      </x:c>
      <x:c r="AC663" s="18" t="n">
        <x:f>IF(U663=0,0,P663*S663/U663)</x:f>
        <x:v>850</x:v>
      </x:c>
      <x:c r="AD663" s="18" t="n">
        <x:f>MAX(AB663,AC663*'01 Controls'!$E$14)</x:f>
        <x:v>654.5454545454545</x:v>
      </x:c>
      <x:c r="AE663" s="18" t="n">
        <x:f>IF(U663=0,0,N663*T663/U663)</x:f>
        <x:v>163.63636363636363</x:v>
      </x:c>
      <x:c r="AF663" s="18" t="n">
        <x:f>IF(U663=0,0,P663*T663/U663)</x:f>
        <x:v>212.5</x:v>
      </x:c>
      <x:c r="AG663" s="18" t="n">
        <x:f>MAX(AE663,AF663*'01 Controls'!$E$15)</x:f>
        <x:v>163.63636363636363</x:v>
      </x:c>
      <x:c r="AH663" s="18" t="n">
        <x:f>SUM(V663,Y663,AB663,AE663)</x:f>
        <x:v>1080</x:v>
      </x:c>
      <x:c r="AI663" s="18" t="n">
        <x:f>N663-AH663</x:f>
        <x:v>0</x:v>
      </x:c>
      <x:c r="AJ663" s="18" t="n">
        <x:f>V663*INDEX('07 Mode Capacity'!$P$6:$P$17,MATCH("AIR-"&amp;I663,'07 Mode Capacity'!$C$6:$C$17,0))</x:f>
        <x:v>0</x:v>
      </x:c>
      <x:c r="AK663" s="18" t="n">
        <x:f>Y663*INDEX('07 Mode Capacity'!$P$6:$P$17,MATCH("OCEAN-"&amp;I663,'07 Mode Capacity'!$C$6:$C$17,0))</x:f>
        <x:v>22.94477153092648</x:v>
      </x:c>
      <x:c r="AL663" s="18" t="n">
        <x:f>AB663*INDEX('07 Mode Capacity'!$P$6:$P$17,MATCH("LAND-"&amp;I663,'07 Mode Capacity'!$C$6:$C$17,0))</x:f>
        <x:v>79.88587822770356</x:v>
      </x:c>
      <x:c r="AM663" s="18" t="n">
        <x:f>AE663*INDEX('07 Mode Capacity'!$P$6:$P$17,MATCH("INLAND-"&amp;I663,'07 Mode Capacity'!$C$6:$C$17,0))</x:f>
        <x:v>103.29289660303431</x:v>
      </x:c>
      <x:c r="AN663" s="18" t="n">
        <x:f>SUM(AJ663:AM663)</x:f>
        <x:v>206.12354636166435</x:v>
      </x:c>
      <x:c r="AO663" s="17" t="n">
        <x:f>IF(N663=0,1,AN663/N663)</x:f>
        <x:v>0.1908551355200596</x:v>
      </x:c>
      <x:c r="AP663" s="11" t="str">
        <x:f>IF(AO663&gt;='01 Controls'!$E$16,"PASS","FAIL")</x:f>
        <x:v>FAIL</x:v>
      </x:c>
      <x:c r="AQ663" s="11" t="str">
        <x:v>UNQUANTIFIED</x:v>
      </x:c>
      <x:c r="AR663" s="11" t="str">
        <x:v>Position-class planning record; serial item and receiver open</x:v>
      </x:c>
      <x:c r="AS663" s="26"/>
      <x:c r="AT663" s="26"/>
    </x:row>
    <x:row r="664">
      <x:c r="C664" s="11" t="str">
        <x:v>C2-I-CUG-FLR-24</x:v>
      </x:c>
      <x:c r="D664" s="11" t="str">
        <x:v>C2</x:v>
      </x:c>
      <x:c r="E664" s="11" t="str">
        <x:v>Gulf–Atlantic hurricane</x:v>
      </x:c>
      <x:c r="F664" s="11" t="str">
        <x:v>I-CUG</x:v>
      </x:c>
      <x:c r="G664" s="11" t="str">
        <x:v>Communications utility group</x:v>
      </x:c>
      <x:c r="H664" s="11" t="str">
        <x:v>FLR-24</x:v>
      </x:c>
      <x:c r="I664" s="19" t="n">
        <x:v>48</x:v>
      </x:c>
      <x:c r="J664" s="21" t="n">
        <x:v>6</x:v>
      </x:c>
      <x:c r="K664" s="18" t="n">
        <x:f>'05 Cargo Register'!K216</x:f>
        <x:v>360</x:v>
      </x:c>
      <x:c r="L664" s="18" t="n">
        <x:f>'05 Cargo Register'!N216</x:f>
        <x:v>18</x:v>
      </x:c>
      <x:c r="M664" s="18" t="n">
        <x:f>'05 Cargo Register'!O216</x:f>
        <x:v>576</x:v>
      </x:c>
      <x:c r="N664" s="18" t="n">
        <x:f>J664*K664</x:f>
        <x:v>2160</x:v>
      </x:c>
      <x:c r="O664" s="18" t="n">
        <x:f>J664*L664</x:f>
        <x:v>108</x:v>
      </x:c>
      <x:c r="P664" s="18" t="n">
        <x:f>J664*M664</x:f>
        <x:v>3456</x:v>
      </x:c>
      <x:c r="Q664" s="22" t="n">
        <x:f>'01 Controls'!$E$23*'02 Cargo Classes'!$M$11</x:f>
        <x:v>0</x:v>
      </x:c>
      <x:c r="R664" s="22" t="n">
        <x:f>'01 Controls'!$F$23*'02 Cargo Classes'!$N$11</x:f>
        <x:v>0.24</x:v>
      </x:c>
      <x:c r="S664" s="22" t="n">
        <x:f>'01 Controls'!$G$23*'02 Cargo Classes'!$O$11</x:f>
        <x:v>0.6</x:v>
      </x:c>
      <x:c r="T664" s="22" t="n">
        <x:f>'01 Controls'!$H$23*'02 Cargo Classes'!$P$11</x:f>
        <x:v>0.12</x:v>
      </x:c>
      <x:c r="U664" s="22" t="n">
        <x:f>SUM(Q664:T664)</x:f>
        <x:v>0.96</x:v>
      </x:c>
      <x:c r="V664" s="18" t="n">
        <x:f>IF(U664=0,0,N664*Q664/U664)</x:f>
        <x:v>0</x:v>
      </x:c>
      <x:c r="W664" s="18" t="n">
        <x:f>IF(U664=0,0,P664*Q664/U664)</x:f>
        <x:v>0</x:v>
      </x:c>
      <x:c r="X664" s="18" t="n">
        <x:f>MAX(V664,W664*'01 Controls'!$E$12)</x:f>
        <x:v>0</x:v>
      </x:c>
      <x:c r="Y664" s="18" t="n">
        <x:f>IF(U664=0,0,N664*R664/U664)</x:f>
        <x:v>540</x:v>
      </x:c>
      <x:c r="Z664" s="18" t="n">
        <x:f>IF(U664=0,0,P664*R664/U664)</x:f>
        <x:v>864</x:v>
      </x:c>
      <x:c r="AA664" s="18" t="n">
        <x:f>MAX(Y664,Z664*'01 Controls'!$E$13)</x:f>
        <x:v>540</x:v>
      </x:c>
      <x:c r="AB664" s="18" t="n">
        <x:f>IF(U664=0,0,N664*S664/U664)</x:f>
        <x:v>1350</x:v>
      </x:c>
      <x:c r="AC664" s="18" t="n">
        <x:f>IF(U664=0,0,P664*S664/U664)</x:f>
        <x:v>2160</x:v>
      </x:c>
      <x:c r="AD664" s="18" t="n">
        <x:f>MAX(AB664,AC664*'01 Controls'!$E$14)</x:f>
        <x:v>1350</x:v>
      </x:c>
      <x:c r="AE664" s="18" t="n">
        <x:f>IF(U664=0,0,N664*T664/U664)</x:f>
        <x:v>270</x:v>
      </x:c>
      <x:c r="AF664" s="18" t="n">
        <x:f>IF(U664=0,0,P664*T664/U664)</x:f>
        <x:v>432</x:v>
      </x:c>
      <x:c r="AG664" s="18" t="n">
        <x:f>MAX(AE664,AF664*'01 Controls'!$E$15)</x:f>
        <x:v>270</x:v>
      </x:c>
      <x:c r="AH664" s="18" t="n">
        <x:f>SUM(V664,Y664,AB664,AE664)</x:f>
        <x:v>2160</x:v>
      </x:c>
      <x:c r="AI664" s="18" t="n">
        <x:f>N664-AH664</x:f>
        <x:v>0</x:v>
      </x:c>
      <x:c r="AJ664" s="18" t="n">
        <x:f>V664*INDEX('07 Mode Capacity'!$P$6:$P$17,MATCH("AIR-"&amp;I664,'07 Mode Capacity'!$C$6:$C$17,0))</x:f>
        <x:v>0</x:v>
      </x:c>
      <x:c r="AK664" s="18" t="n">
        <x:f>Y664*INDEX('07 Mode Capacity'!$P$6:$P$17,MATCH("OCEAN-"&amp;I664,'07 Mode Capacity'!$C$6:$C$17,0))</x:f>
        <x:v>47.323591282535865</x:v>
      </x:c>
      <x:c r="AL664" s="18" t="n">
        <x:f>AB664*INDEX('07 Mode Capacity'!$P$6:$P$17,MATCH("LAND-"&amp;I664,'07 Mode Capacity'!$C$6:$C$17,0))</x:f>
        <x:v>164.76462384463858</x:v>
      </x:c>
      <x:c r="AM664" s="18" t="n">
        <x:f>AE664*INDEX('07 Mode Capacity'!$P$6:$P$17,MATCH("INLAND-"&amp;I664,'07 Mode Capacity'!$C$6:$C$17,0))</x:f>
        <x:v>170.43327939500662</x:v>
      </x:c>
      <x:c r="AN664" s="18" t="n">
        <x:f>SUM(AJ664:AM664)</x:f>
        <x:v>382.52149452218106</x:v>
      </x:c>
      <x:c r="AO664" s="17" t="n">
        <x:f>IF(N664=0,1,AN664/N664)</x:f>
        <x:v>0.17709328450100975</x:v>
      </x:c>
      <x:c r="AP664" s="11" t="str">
        <x:f>IF(AO664&gt;='01 Controls'!$E$16,"PASS","FAIL")</x:f>
        <x:v>FAIL</x:v>
      </x:c>
      <x:c r="AQ664" s="11" t="str">
        <x:v>UNQUANTIFIED</x:v>
      </x:c>
      <x:c r="AR664" s="11" t="str">
        <x:v>Position-class planning record; serial item and receiver open</x:v>
      </x:c>
      <x:c r="AS664" s="26"/>
      <x:c r="AT664" s="26"/>
    </x:row>
    <x:row r="665">
      <x:c r="C665" s="11" t="str">
        <x:v>C2-I-CUG-ROL-30</x:v>
      </x:c>
      <x:c r="D665" s="11" t="str">
        <x:v>C2</x:v>
      </x:c>
      <x:c r="E665" s="11" t="str">
        <x:v>Gulf–Atlantic hurricane</x:v>
      </x:c>
      <x:c r="F665" s="11" t="str">
        <x:v>I-CUG</x:v>
      </x:c>
      <x:c r="G665" s="11" t="str">
        <x:v>Communications utility group</x:v>
      </x:c>
      <x:c r="H665" s="11" t="str">
        <x:v>ROL-30</x:v>
      </x:c>
      <x:c r="I665" s="19" t="n">
        <x:v>48</x:v>
      </x:c>
      <x:c r="J665" s="21" t="n">
        <x:v>6</x:v>
      </x:c>
      <x:c r="K665" s="18" t="n">
        <x:f>'05 Cargo Register'!K217</x:f>
        <x:v>360</x:v>
      </x:c>
      <x:c r="L665" s="18" t="n">
        <x:f>'05 Cargo Register'!N217</x:f>
        <x:v>15</x:v>
      </x:c>
      <x:c r="M665" s="18" t="n">
        <x:f>'05 Cargo Register'!O217</x:f>
        <x:v>956.25</x:v>
      </x:c>
      <x:c r="N665" s="18" t="n">
        <x:f>J665*K665</x:f>
        <x:v>2160</x:v>
      </x:c>
      <x:c r="O665" s="18" t="n">
        <x:f>J665*L665</x:f>
        <x:v>90</x:v>
      </x:c>
      <x:c r="P665" s="18" t="n">
        <x:f>J665*M665</x:f>
        <x:v>5737.5</x:v>
      </x:c>
      <x:c r="Q665" s="22" t="n">
        <x:f>'01 Controls'!$E$23*'02 Cargo Classes'!$M$12</x:f>
        <x:v>0</x:v>
      </x:c>
      <x:c r="R665" s="22" t="n">
        <x:f>'01 Controls'!$F$23*'02 Cargo Classes'!$N$12</x:f>
        <x:v>0.2</x:v>
      </x:c>
      <x:c r="S665" s="22" t="n">
        <x:f>'01 Controls'!$G$23*'02 Cargo Classes'!$O$12</x:f>
        <x:v>0.8999999999999999</x:v>
      </x:c>
      <x:c r="T665" s="22" t="n">
        <x:f>'01 Controls'!$H$23*'02 Cargo Classes'!$P$12</x:f>
        <x:v>0.09</x:v>
      </x:c>
      <x:c r="U665" s="22" t="n">
        <x:f>SUM(Q665:T665)</x:f>
        <x:v>1.19</x:v>
      </x:c>
      <x:c r="V665" s="18" t="n">
        <x:f>IF(U665=0,0,N665*Q665/U665)</x:f>
        <x:v>0</x:v>
      </x:c>
      <x:c r="W665" s="18" t="n">
        <x:f>IF(U665=0,0,P665*Q665/U665)</x:f>
        <x:v>0</x:v>
      </x:c>
      <x:c r="X665" s="18" t="n">
        <x:f>MAX(V665,W665*'01 Controls'!$E$12)</x:f>
        <x:v>0</x:v>
      </x:c>
      <x:c r="Y665" s="18" t="n">
        <x:f>IF(U665=0,0,N665*R665/U665)</x:f>
        <x:v>363.02521008403363</x:v>
      </x:c>
      <x:c r="Z665" s="18" t="n">
        <x:f>IF(U665=0,0,P665*R665/U665)</x:f>
        <x:v>964.2857142857143</x:v>
      </x:c>
      <x:c r="AA665" s="18" t="n">
        <x:f>MAX(Y665,Z665*'01 Controls'!$E$13)</x:f>
        <x:v>363.02521008403363</x:v>
      </x:c>
      <x:c r="AB665" s="18" t="n">
        <x:f>IF(U665=0,0,N665*S665/U665)</x:f>
        <x:v>1633.6134453781513</x:v>
      </x:c>
      <x:c r="AC665" s="18" t="n">
        <x:f>IF(U665=0,0,P665*S665/U665)</x:f>
        <x:v>4339.285714285714</x:v>
      </x:c>
      <x:c r="AD665" s="18" t="n">
        <x:f>MAX(AB665,AC665*'01 Controls'!$E$14)</x:f>
        <x:v>1633.6134453781513</x:v>
      </x:c>
      <x:c r="AE665" s="18" t="n">
        <x:f>IF(U665=0,0,N665*T665/U665)</x:f>
        <x:v>163.36134453781514</x:v>
      </x:c>
      <x:c r="AF665" s="18" t="n">
        <x:f>IF(U665=0,0,P665*T665/U665)</x:f>
        <x:v>433.92857142857144</x:v>
      </x:c>
      <x:c r="AG665" s="18" t="n">
        <x:f>MAX(AE665,AF665*'01 Controls'!$E$15)</x:f>
        <x:v>163.36134453781514</x:v>
      </x:c>
      <x:c r="AH665" s="18" t="n">
        <x:f>SUM(V665,Y665,AB665,AE665)</x:f>
        <x:v>2160</x:v>
      </x:c>
      <x:c r="AI665" s="18" t="n">
        <x:f>N665-AH665</x:f>
        <x:v>0</x:v>
      </x:c>
      <x:c r="AJ665" s="18" t="n">
        <x:f>V665*INDEX('07 Mode Capacity'!$P$6:$P$17,MATCH("AIR-"&amp;I665,'07 Mode Capacity'!$C$6:$C$17,0))</x:f>
        <x:v>0</x:v>
      </x:c>
      <x:c r="AK665" s="18" t="n">
        <x:f>Y665*INDEX('07 Mode Capacity'!$P$6:$P$17,MATCH("OCEAN-"&amp;I665,'07 Mode Capacity'!$C$6:$C$17,0))</x:f>
        <x:v>31.81417901346949</x:v>
      </x:c>
      <x:c r="AL665" s="18" t="n">
        <x:f>AB665*INDEX('07 Mode Capacity'!$P$6:$P$17,MATCH("LAND-"&amp;I665,'07 Mode Capacity'!$C$6:$C$17,0))</x:f>
        <x:v>199.3790406187223</x:v>
      </x:c>
      <x:c r="AM665" s="18" t="n">
        <x:f>AE665*INDEX('07 Mode Capacity'!$P$6:$P$17,MATCH("INLAND-"&amp;I665,'07 Mode Capacity'!$C$6:$C$17,0))</x:f>
        <x:v>103.11929509613847</x:v>
      </x:c>
      <x:c r="AN665" s="18" t="n">
        <x:f>SUM(AJ665:AM665)</x:f>
        <x:v>334.31251472833026</x:v>
      </x:c>
      <x:c r="AO665" s="17" t="n">
        <x:f>IF(N665=0,1,AN665/N665)</x:f>
        <x:v>0.15477431237422698</x:v>
      </x:c>
      <x:c r="AP665" s="11" t="str">
        <x:f>IF(AO665&gt;='01 Controls'!$E$16,"PASS","FAIL")</x:f>
        <x:v>FAIL</x:v>
      </x:c>
      <x:c r="AQ665" s="11" t="str">
        <x:v>UNQUANTIFIED</x:v>
      </x:c>
      <x:c r="AR665" s="11" t="str">
        <x:v>Position-class planning record; serial item and receiver open</x:v>
      </x:c>
      <x:c r="AS665" s="26"/>
      <x:c r="AT665" s="26"/>
    </x:row>
    <x:row r="666">
      <x:c r="C666" s="11" t="str">
        <x:v>C2-I-CUG-LIN-18</x:v>
      </x:c>
      <x:c r="D666" s="11" t="str">
        <x:v>C2</x:v>
      </x:c>
      <x:c r="E666" s="11" t="str">
        <x:v>Gulf–Atlantic hurricane</x:v>
      </x:c>
      <x:c r="F666" s="11" t="str">
        <x:v>I-CUG</x:v>
      </x:c>
      <x:c r="G666" s="11" t="str">
        <x:v>Communications utility group</x:v>
      </x:c>
      <x:c r="H666" s="11" t="str">
        <x:v>LIN-18</x:v>
      </x:c>
      <x:c r="I666" s="19" t="n">
        <x:v>72</x:v>
      </x:c>
      <x:c r="J666" s="21" t="n">
        <x:v>6</x:v>
      </x:c>
      <x:c r="K666" s="18" t="n">
        <x:f>'05 Cargo Register'!K218</x:f>
        <x:v>180</x:v>
      </x:c>
      <x:c r="L666" s="18" t="n">
        <x:f>'05 Cargo Register'!N218</x:f>
        <x:v>13</x:v>
      </x:c>
      <x:c r="M666" s="18" t="n">
        <x:f>'05 Cargo Register'!O218</x:f>
        <x:v>572</x:v>
      </x:c>
      <x:c r="N666" s="18" t="n">
        <x:f>J666*K666</x:f>
        <x:v>1080</x:v>
      </x:c>
      <x:c r="O666" s="18" t="n">
        <x:f>J666*L666</x:f>
        <x:v>78</x:v>
      </x:c>
      <x:c r="P666" s="18" t="n">
        <x:f>J666*M666</x:f>
        <x:v>3432</x:v>
      </x:c>
      <x:c r="Q666" s="22" t="n">
        <x:f>'01 Controls'!$E$23*'02 Cargo Classes'!$M$13</x:f>
        <x:v>0</x:v>
      </x:c>
      <x:c r="R666" s="22" t="n">
        <x:f>'01 Controls'!$F$23*'02 Cargo Classes'!$N$13</x:f>
        <x:v>0.24</x:v>
      </x:c>
      <x:c r="S666" s="22" t="n">
        <x:f>'01 Controls'!$G$23*'02 Cargo Classes'!$O$13</x:f>
        <x:v>0.6</x:v>
      </x:c>
      <x:c r="T666" s="22" t="n">
        <x:f>'01 Controls'!$H$23*'02 Cargo Classes'!$P$13</x:f>
        <x:v>0.15</x:v>
      </x:c>
      <x:c r="U666" s="22" t="n">
        <x:f>SUM(Q666:T666)</x:f>
        <x:v>0.99</x:v>
      </x:c>
      <x:c r="V666" s="18" t="n">
        <x:f>IF(U666=0,0,N666*Q666/U666)</x:f>
        <x:v>0</x:v>
      </x:c>
      <x:c r="W666" s="18" t="n">
        <x:f>IF(U666=0,0,P666*Q666/U666)</x:f>
        <x:v>0</x:v>
      </x:c>
      <x:c r="X666" s="18" t="n">
        <x:f>MAX(V666,W666*'01 Controls'!$E$12)</x:f>
        <x:v>0</x:v>
      </x:c>
      <x:c r="Y666" s="18" t="n">
        <x:f>IF(U666=0,0,N666*R666/U666)</x:f>
        <x:v>261.8181818181818</x:v>
      </x:c>
      <x:c r="Z666" s="18" t="n">
        <x:f>IF(U666=0,0,P666*R666/U666)</x:f>
        <x:v>832</x:v>
      </x:c>
      <x:c r="AA666" s="18" t="n">
        <x:f>MAX(Y666,Z666*'01 Controls'!$E$13)</x:f>
        <x:v>261.8181818181818</x:v>
      </x:c>
      <x:c r="AB666" s="18" t="n">
        <x:f>IF(U666=0,0,N666*S666/U666)</x:f>
        <x:v>654.5454545454545</x:v>
      </x:c>
      <x:c r="AC666" s="18" t="n">
        <x:f>IF(U666=0,0,P666*S666/U666)</x:f>
        <x:v>2080</x:v>
      </x:c>
      <x:c r="AD666" s="18" t="n">
        <x:f>MAX(AB666,AC666*'01 Controls'!$E$14)</x:f>
        <x:v>654.5454545454545</x:v>
      </x:c>
      <x:c r="AE666" s="18" t="n">
        <x:f>IF(U666=0,0,N666*T666/U666)</x:f>
        <x:v>163.63636363636363</x:v>
      </x:c>
      <x:c r="AF666" s="18" t="n">
        <x:f>IF(U666=0,0,P666*T666/U666)</x:f>
        <x:v>520</x:v>
      </x:c>
      <x:c r="AG666" s="18" t="n">
        <x:f>MAX(AE666,AF666*'01 Controls'!$E$15)</x:f>
        <x:v>163.63636363636363</x:v>
      </x:c>
      <x:c r="AH666" s="18" t="n">
        <x:f>SUM(V666,Y666,AB666,AE666)</x:f>
        <x:v>1080</x:v>
      </x:c>
      <x:c r="AI666" s="18" t="n">
        <x:f>N666-AH666</x:f>
        <x:v>0</x:v>
      </x:c>
      <x:c r="AJ666" s="18" t="n">
        <x:f>V666*INDEX('07 Mode Capacity'!$P$6:$P$17,MATCH("AIR-"&amp;I666,'07 Mode Capacity'!$C$6:$C$17,0))</x:f>
        <x:v>0</x:v>
      </x:c>
      <x:c r="AK666" s="18" t="n">
        <x:f>Y666*INDEX('07 Mode Capacity'!$P$6:$P$17,MATCH("OCEAN-"&amp;I666,'07 Mode Capacity'!$C$6:$C$17,0))</x:f>
        <x:v>204.942888814954</x:v>
      </x:c>
      <x:c r="AL666" s="18" t="n">
        <x:f>AB666*INDEX('07 Mode Capacity'!$P$6:$P$17,MATCH("LAND-"&amp;I666,'07 Mode Capacity'!$C$6:$C$17,0))</x:f>
        <x:v>468.0066925833819</x:v>
      </x:c>
      <x:c r="AM666" s="18" t="n">
        <x:f>AE666*INDEX('07 Mode Capacity'!$P$6:$P$17,MATCH("INLAND-"&amp;I666,'07 Mode Capacity'!$C$6:$C$17,0))</x:f>
        <x:v>163.63636363636363</x:v>
      </x:c>
      <x:c r="AN666" s="18" t="n">
        <x:f>SUM(AJ666:AM666)</x:f>
        <x:v>836.5859450346995</x:v>
      </x:c>
      <x:c r="AO666" s="17" t="n">
        <x:f>IF(N666=0,1,AN666/N666)</x:f>
        <x:v>0.7746166157728699</x:v>
      </x:c>
      <x:c r="AP666" s="11" t="str">
        <x:f>IF(AO666&gt;='01 Controls'!$E$16,"PASS","FAIL")</x:f>
        <x:v>FAIL</x:v>
      </x:c>
      <x:c r="AQ666" s="11" t="str">
        <x:v>UNQUANTIFIED</x:v>
      </x:c>
      <x:c r="AR666" s="11" t="str">
        <x:v>Position-class planning record; serial item and receiver open</x:v>
      </x:c>
      <x:c r="AS666" s="26"/>
      <x:c r="AT666" s="26"/>
    </x:row>
    <x:row r="667">
      <x:c r="C667" s="11" t="str">
        <x:v>C2-I-CUG-BLK-08</x:v>
      </x:c>
      <x:c r="D667" s="11" t="str">
        <x:v>C2</x:v>
      </x:c>
      <x:c r="E667" s="11" t="str">
        <x:v>Gulf–Atlantic hurricane</x:v>
      </x:c>
      <x:c r="F667" s="11" t="str">
        <x:v>I-CUG</x:v>
      </x:c>
      <x:c r="G667" s="11" t="str">
        <x:v>Communications utility group</x:v>
      </x:c>
      <x:c r="H667" s="11" t="str">
        <x:v>BLK-08</x:v>
      </x:c>
      <x:c r="I667" s="19" t="n">
        <x:v>48</x:v>
      </x:c>
      <x:c r="J667" s="21" t="n">
        <x:v>6</x:v>
      </x:c>
      <x:c r="K667" s="18" t="n">
        <x:f>'05 Cargo Register'!K219</x:f>
        <x:v>540</x:v>
      </x:c>
      <x:c r="L667" s="18" t="n">
        <x:f>'05 Cargo Register'!N219</x:f>
        <x:v>85</x:v>
      </x:c>
      <x:c r="M667" s="18" t="n">
        <x:f>'05 Cargo Register'!O219</x:f>
        <x:v>4335</x:v>
      </x:c>
      <x:c r="N667" s="18" t="n">
        <x:f>J667*K667</x:f>
        <x:v>3240</x:v>
      </x:c>
      <x:c r="O667" s="18" t="n">
        <x:f>J667*L667</x:f>
        <x:v>510</x:v>
      </x:c>
      <x:c r="P667" s="18" t="n">
        <x:f>J667*M667</x:f>
        <x:v>26010</x:v>
      </x:c>
      <x:c r="Q667" s="22" t="n">
        <x:f>'01 Controls'!$E$23*'02 Cargo Classes'!$M$14</x:f>
        <x:v>0.05</x:v>
      </x:c>
      <x:c r="R667" s="22" t="n">
        <x:f>'01 Controls'!$F$23*'02 Cargo Classes'!$N$14</x:f>
        <x:v>0.16000000000000003</x:v>
      </x:c>
      <x:c r="S667" s="22" t="n">
        <x:f>'01 Controls'!$G$23*'02 Cargo Classes'!$O$14</x:f>
        <x:v>0.6</x:v>
      </x:c>
      <x:c r="T667" s="22" t="n">
        <x:f>'01 Controls'!$H$23*'02 Cargo Classes'!$P$14</x:f>
        <x:v>0.075</x:v>
      </x:c>
      <x:c r="U667" s="22" t="n">
        <x:f>SUM(Q667:T667)</x:f>
        <x:v>0.885</x:v>
      </x:c>
      <x:c r="V667" s="18" t="n">
        <x:f>IF(U667=0,0,N667*Q667/U667)</x:f>
        <x:v>183.05084745762713</x:v>
      </x:c>
      <x:c r="W667" s="18" t="n">
        <x:f>IF(U667=0,0,P667*Q667/U667)</x:f>
        <x:v>1469.4915254237287</x:v>
      </x:c>
      <x:c r="X667" s="18" t="n">
        <x:f>MAX(V667,W667*'01 Controls'!$E$12)</x:f>
        <x:v>367.3728813559322</x:v>
      </x:c>
      <x:c r="Y667" s="18" t="n">
        <x:f>IF(U667=0,0,N667*R667/U667)</x:f>
        <x:v>585.7627118644069</x:v>
      </x:c>
      <x:c r="Z667" s="18" t="n">
        <x:f>IF(U667=0,0,P667*R667/U667)</x:f>
        <x:v>4702.372881355933</x:v>
      </x:c>
      <x:c r="AA667" s="18" t="n">
        <x:f>MAX(Y667,Z667*'01 Controls'!$E$13)</x:f>
        <x:v>705.3559322033899</x:v>
      </x:c>
      <x:c r="AB667" s="18" t="n">
        <x:f>IF(U667=0,0,N667*S667/U667)</x:f>
        <x:v>2196.6101694915255</x:v>
      </x:c>
      <x:c r="AC667" s="18" t="n">
        <x:f>IF(U667=0,0,P667*S667/U667)</x:f>
        <x:v>17633.898305084746</x:v>
      </x:c>
      <x:c r="AD667" s="18" t="n">
        <x:f>MAX(AB667,AC667*'01 Controls'!$E$14)</x:f>
        <x:v>3526.7796610169494</x:v>
      </x:c>
      <x:c r="AE667" s="18" t="n">
        <x:f>IF(U667=0,0,N667*T667/U667)</x:f>
        <x:v>274.5762711864407</x:v>
      </x:c>
      <x:c r="AF667" s="18" t="n">
        <x:f>IF(U667=0,0,P667*T667/U667)</x:f>
        <x:v>2204.237288135593</x:v>
      </x:c>
      <x:c r="AG667" s="18" t="n">
        <x:f>MAX(AE667,AF667*'01 Controls'!$E$15)</x:f>
        <x:v>396.76271186440675</x:v>
      </x:c>
      <x:c r="AH667" s="18" t="n">
        <x:f>SUM(V667,Y667,AB667,AE667)</x:f>
        <x:v>3240.0000000000005</x:v>
      </x:c>
      <x:c r="AI667" s="18" t="n">
        <x:f>N667-AH667</x:f>
        <x:v>-4.547473508864641e-13</x:v>
      </x:c>
      <x:c r="AJ667" s="18" t="n">
        <x:f>V667*INDEX('07 Mode Capacity'!$P$6:$P$17,MATCH("AIR-"&amp;I667,'07 Mode Capacity'!$C$6:$C$17,0))</x:f>
        <x:v>51.31567982244679</x:v>
      </x:c>
      <x:c r="AK667" s="18" t="n">
        <x:f>Y667*INDEX('07 Mode Capacity'!$P$6:$P$17,MATCH("OCEAN-"&amp;I667,'07 Mode Capacity'!$C$6:$C$17,0))</x:f>
        <x:v>51.334065120038915</x:v>
      </x:c>
      <x:c r="AL667" s="18" t="n">
        <x:f>AB667*INDEX('07 Mode Capacity'!$P$6:$P$17,MATCH("LAND-"&amp;I667,'07 Mode Capacity'!$C$6:$C$17,0))</x:f>
        <x:v>268.0915913404289</x:v>
      </x:c>
      <x:c r="AM667" s="18" t="n">
        <x:f>AE667*INDEX('07 Mode Capacity'!$P$6:$P$17,MATCH("INLAND-"&amp;I667,'07 Mode Capacity'!$C$6:$C$17,0))</x:f>
        <x:v>173.32197904576947</x:v>
      </x:c>
      <x:c r="AN667" s="18" t="n">
        <x:f>SUM(AJ667:AM667)</x:f>
        <x:v>544.0633153286841</x:v>
      </x:c>
      <x:c r="AO667" s="17" t="n">
        <x:f>IF(N667=0,1,AN667/N667)</x:f>
        <x:v>0.1679207763360136</x:v>
      </x:c>
      <x:c r="AP667" s="11" t="str">
        <x:f>IF(AO667&gt;='01 Controls'!$E$16,"PASS","FAIL")</x:f>
        <x:v>FAIL</x:v>
      </x:c>
      <x:c r="AQ667" s="11" t="str">
        <x:v>UNQUANTIFIED</x:v>
      </x:c>
      <x:c r="AR667" s="11" t="str">
        <x:v>Position-class planning record; serial item and receiver open</x:v>
      </x:c>
      <x:c r="AS667" s="26"/>
      <x:c r="AT667" s="26"/>
    </x:row>
    <x:row r="668">
      <x:c r="C668" s="11" t="str">
        <x:v>C2-I-TSG-APL-45</x:v>
      </x:c>
      <x:c r="D668" s="11" t="str">
        <x:v>C2</x:v>
      </x:c>
      <x:c r="E668" s="11" t="str">
        <x:v>Gulf–Atlantic hurricane</x:v>
      </x:c>
      <x:c r="F668" s="11" t="str">
        <x:v>I-TSG</x:v>
      </x:c>
      <x:c r="G668" s="11" t="str">
        <x:v>Thermal safety group</x:v>
      </x:c>
      <x:c r="H668" s="11" t="str">
        <x:v>APL-45</x:v>
      </x:c>
      <x:c r="I668" s="19" t="n">
        <x:v>24</x:v>
      </x:c>
      <x:c r="J668" s="21" t="n">
        <x:v>6</x:v>
      </x:c>
      <x:c r="K668" s="18" t="n">
        <x:f>'05 Cargo Register'!K220</x:f>
        <x:v>144</x:v>
      </x:c>
      <x:c r="L668" s="18" t="n">
        <x:f>'05 Cargo Register'!N220</x:f>
        <x:v>38</x:v>
      </x:c>
      <x:c r="M668" s="18" t="n">
        <x:f>'05 Cargo Register'!O220</x:f>
        <x:v>285</x:v>
      </x:c>
      <x:c r="N668" s="18" t="n">
        <x:f>J668*K668</x:f>
        <x:v>864</x:v>
      </x:c>
      <x:c r="O668" s="18" t="n">
        <x:f>J668*L668</x:f>
        <x:v>228</x:v>
      </x:c>
      <x:c r="P668" s="18" t="n">
        <x:f>J668*M668</x:f>
        <x:v>1710</x:v>
      </x:c>
      <x:c r="Q668" s="22" t="n">
        <x:f>'01 Controls'!$E$23*'02 Cargo Classes'!$M$6</x:f>
        <x:v>0.15000000000000002</x:v>
      </x:c>
      <x:c r="R668" s="22" t="n">
        <x:f>'01 Controls'!$F$23*'02 Cargo Classes'!$N$6</x:f>
        <x:v>0.08000000000000002</x:v>
      </x:c>
      <x:c r="S668" s="22" t="n">
        <x:f>'01 Controls'!$G$23*'02 Cargo Classes'!$O$6</x:f>
        <x:v>0.6</x:v>
      </x:c>
      <x:c r="T668" s="22" t="n">
        <x:f>'01 Controls'!$H$23*'02 Cargo Classes'!$P$6</x:f>
        <x:v>0.045</x:v>
      </x:c>
      <x:c r="U668" s="22" t="n">
        <x:f>SUM(Q668:T668)</x:f>
        <x:v>0.8750000000000001</x:v>
      </x:c>
      <x:c r="V668" s="18" t="n">
        <x:f>IF(U668=0,0,N668*Q668/U668)</x:f>
        <x:v>148.11428571428573</x:v>
      </x:c>
      <x:c r="W668" s="18" t="n">
        <x:f>IF(U668=0,0,P668*Q668/U668)</x:f>
        <x:v>293.14285714285717</x:v>
      </x:c>
      <x:c r="X668" s="18" t="n">
        <x:f>MAX(V668,W668*'01 Controls'!$E$12)</x:f>
        <x:v>148.11428571428573</x:v>
      </x:c>
      <x:c r="Y668" s="18" t="n">
        <x:f>IF(U668=0,0,N668*R668/U668)</x:f>
        <x:v>78.99428571428572</x:v>
      </x:c>
      <x:c r="Z668" s="18" t="n">
        <x:f>IF(U668=0,0,P668*R668/U668)</x:f>
        <x:v>156.34285714285716</x:v>
      </x:c>
      <x:c r="AA668" s="18" t="n">
        <x:f>MAX(Y668,Z668*'01 Controls'!$E$13)</x:f>
        <x:v>78.99428571428572</x:v>
      </x:c>
      <x:c r="AB668" s="18" t="n">
        <x:f>IF(U668=0,0,N668*S668/U668)</x:f>
        <x:v>592.4571428571428</x:v>
      </x:c>
      <x:c r="AC668" s="18" t="n">
        <x:f>IF(U668=0,0,P668*S668/U668)</x:f>
        <x:v>1172.5714285714284</x:v>
      </x:c>
      <x:c r="AD668" s="18" t="n">
        <x:f>MAX(AB668,AC668*'01 Controls'!$E$14)</x:f>
        <x:v>592.4571428571428</x:v>
      </x:c>
      <x:c r="AE668" s="18" t="n">
        <x:f>IF(U668=0,0,N668*T668/U668)</x:f>
        <x:v>44.4342857142857</x:v>
      </x:c>
      <x:c r="AF668" s="18" t="n">
        <x:f>IF(U668=0,0,P668*T668/U668)</x:f>
        <x:v>87.94285714285714</x:v>
      </x:c>
      <x:c r="AG668" s="18" t="n">
        <x:f>MAX(AE668,AF668*'01 Controls'!$E$15)</x:f>
        <x:v>44.4342857142857</x:v>
      </x:c>
      <x:c r="AH668" s="18" t="n">
        <x:f>SUM(V668,Y668,AB668,AE668)</x:f>
        <x:v>863.9999999999999</x:v>
      </x:c>
      <x:c r="AI668" s="18" t="n">
        <x:f>N668-AH668</x:f>
        <x:v>1.1368683772161603e-13</x:v>
      </x:c>
      <x:c r="AJ668" s="18" t="n">
        <x:f>V668*INDEX('07 Mode Capacity'!$P$6:$P$17,MATCH("AIR-"&amp;I668,'07 Mode Capacity'!$C$6:$C$17,0))</x:f>
        <x:v>30.054472219334276</x:v>
      </x:c>
      <x:c r="AK668" s="18" t="n">
        <x:f>Y668*INDEX('07 Mode Capacity'!$P$6:$P$17,MATCH("OCEAN-"&amp;I668,'07 Mode Capacity'!$C$6:$C$17,0))</x:f>
        <x:v>11.85617722569771</x:v>
      </x:c>
      <x:c r="AL668" s="18" t="n">
        <x:f>AB668*INDEX('07 Mode Capacity'!$P$6:$P$17,MATCH("LAND-"&amp;I668,'07 Mode Capacity'!$C$6:$C$17,0))</x:f>
        <x:v>226.6154047210987</x:v>
      </x:c>
      <x:c r="AM668" s="18" t="n">
        <x:f>AE668*INDEX('07 Mode Capacity'!$P$6:$P$17,MATCH("INLAND-"&amp;I668,'07 Mode Capacity'!$C$6:$C$17,0))</x:f>
        <x:v>44.4342857142857</x:v>
      </x:c>
      <x:c r="AN668" s="18" t="n">
        <x:f>SUM(AJ668:AM668)</x:f>
        <x:v>312.96033988041637</x:v>
      </x:c>
      <x:c r="AO668" s="17" t="n">
        <x:f>IF(N668=0,1,AN668/N668)</x:f>
        <x:v>0.36222261560233376</x:v>
      </x:c>
      <x:c r="AP668" s="11" t="str">
        <x:f>IF(AO668&gt;='01 Controls'!$E$16,"PASS","FAIL")</x:f>
        <x:v>FAIL</x:v>
      </x:c>
      <x:c r="AQ668" s="11" t="str">
        <x:v>UNQUANTIFIED</x:v>
      </x:c>
      <x:c r="AR668" s="11" t="str">
        <x:v>Position-class planning record; serial item and receiver open</x:v>
      </x:c>
      <x:c r="AS668" s="26"/>
      <x:c r="AT668" s="26"/>
    </x:row>
    <x:row r="669">
      <x:c r="C669" s="11" t="str">
        <x:v>C2-I-TSG-ISO-18</x:v>
      </x:c>
      <x:c r="D669" s="11" t="str">
        <x:v>C2</x:v>
      </x:c>
      <x:c r="E669" s="11" t="str">
        <x:v>Gulf–Atlantic hurricane</x:v>
      </x:c>
      <x:c r="F669" s="11" t="str">
        <x:v>I-TSG</x:v>
      </x:c>
      <x:c r="G669" s="11" t="str">
        <x:v>Thermal safety group</x:v>
      </x:c>
      <x:c r="H669" s="11" t="str">
        <x:v>ISO-18</x:v>
      </x:c>
      <x:c r="I669" s="19" t="n">
        <x:v>48</x:v>
      </x:c>
      <x:c r="J669" s="21" t="n">
        <x:v>6</x:v>
      </x:c>
      <x:c r="K669" s="18" t="n">
        <x:f>'05 Cargo Register'!K221</x:f>
        <x:v>432</x:v>
      </x:c>
      <x:c r="L669" s="18" t="n">
        <x:f>'05 Cargo Register'!N221</x:f>
        <x:v>29</x:v>
      </x:c>
      <x:c r="M669" s="18" t="n">
        <x:f>'05 Cargo Register'!O221</x:f>
        <x:v>765.6</x:v>
      </x:c>
      <x:c r="N669" s="18" t="n">
        <x:f>J669*K669</x:f>
        <x:v>2592</x:v>
      </x:c>
      <x:c r="O669" s="18" t="n">
        <x:f>J669*L669</x:f>
        <x:v>174</x:v>
      </x:c>
      <x:c r="P669" s="18" t="n">
        <x:f>J669*M669</x:f>
        <x:v>4593.6</x:v>
      </x:c>
      <x:c r="Q669" s="22" t="n">
        <x:f>'01 Controls'!$E$23*'02 Cargo Classes'!$M$7</x:f>
        <x:v>0.010000000000000002</x:v>
      </x:c>
      <x:c r="R669" s="22" t="n">
        <x:f>'01 Controls'!$F$23*'02 Cargo Classes'!$N$7</x:f>
        <x:v>0.2</x:v>
      </x:c>
      <x:c r="S669" s="22" t="n">
        <x:f>'01 Controls'!$G$23*'02 Cargo Classes'!$O$7</x:f>
        <x:v>0.72</x:v>
      </x:c>
      <x:c r="T669" s="22" t="n">
        <x:f>'01 Controls'!$H$23*'02 Cargo Classes'!$P$7</x:f>
        <x:v>0.12</x:v>
      </x:c>
      <x:c r="U669" s="22" t="n">
        <x:f>SUM(Q669:T669)</x:f>
        <x:v>1.0499999999999998</x:v>
      </x:c>
      <x:c r="V669" s="18" t="n">
        <x:f>IF(U669=0,0,N669*Q669/U669)</x:f>
        <x:v>24.685714285714294</x:v>
      </x:c>
      <x:c r="W669" s="18" t="n">
        <x:f>IF(U669=0,0,P669*Q669/U669)</x:f>
        <x:v>43.74857142857145</x:v>
      </x:c>
      <x:c r="X669" s="18" t="n">
        <x:f>MAX(V669,W669*'01 Controls'!$E$12)</x:f>
        <x:v>24.685714285714294</x:v>
      </x:c>
      <x:c r="Y669" s="18" t="n">
        <x:f>IF(U669=0,0,N669*R669/U669)</x:f>
        <x:v>493.7142857142858</x:v>
      </x:c>
      <x:c r="Z669" s="18" t="n">
        <x:f>IF(U669=0,0,P669*R669/U669)</x:f>
        <x:v>874.9714285714289</x:v>
      </x:c>
      <x:c r="AA669" s="18" t="n">
        <x:f>MAX(Y669,Z669*'01 Controls'!$E$13)</x:f>
        <x:v>493.7142857142858</x:v>
      </x:c>
      <x:c r="AB669" s="18" t="n">
        <x:f>IF(U669=0,0,N669*S669/U669)</x:f>
        <x:v>1777.3714285714289</x:v>
      </x:c>
      <x:c r="AC669" s="18" t="n">
        <x:f>IF(U669=0,0,P669*S669/U669)</x:f>
        <x:v>3149.8971428571435</x:v>
      </x:c>
      <x:c r="AD669" s="18" t="n">
        <x:f>MAX(AB669,AC669*'01 Controls'!$E$14)</x:f>
        <x:v>1777.3714285714289</x:v>
      </x:c>
      <x:c r="AE669" s="18" t="n">
        <x:f>IF(U669=0,0,N669*T669/U669)</x:f>
        <x:v>296.22857142857146</x:v>
      </x:c>
      <x:c r="AF669" s="18" t="n">
        <x:f>IF(U669=0,0,P669*T669/U669)</x:f>
        <x:v>524.9828571428573</x:v>
      </x:c>
      <x:c r="AG669" s="18" t="n">
        <x:f>MAX(AE669,AF669*'01 Controls'!$E$15)</x:f>
        <x:v>296.22857142857146</x:v>
      </x:c>
      <x:c r="AH669" s="18" t="n">
        <x:f>SUM(V669,Y669,AB669,AE669)</x:f>
        <x:v>2592.0000000000005</x:v>
      </x:c>
      <x:c r="AI669" s="18" t="n">
        <x:f>N669-AH669</x:f>
        <x:v>-4.547473508864641e-13</x:v>
      </x:c>
      <x:c r="AJ669" s="18" t="n">
        <x:f>V669*INDEX('07 Mode Capacity'!$P$6:$P$17,MATCH("AIR-"&amp;I669,'07 Mode Capacity'!$C$6:$C$17,0))</x:f>
        <x:v>6.920285964627112</x:v>
      </x:c>
      <x:c r="AK669" s="18" t="n">
        <x:f>Y669*INDEX('07 Mode Capacity'!$P$6:$P$17,MATCH("OCEAN-"&amp;I669,'07 Mode Capacity'!$C$6:$C$17,0))</x:f>
        <x:v>43.26728345831851</x:v>
      </x:c>
      <x:c r="AL669" s="18" t="n">
        <x:f>AB669*INDEX('07 Mode Capacity'!$P$6:$P$17,MATCH("LAND-"&amp;I669,'07 Mode Capacity'!$C$6:$C$17,0))</x:f>
        <x:v>216.9243961931699</x:v>
      </x:c>
      <x:c r="AM669" s="18" t="n">
        <x:f>AE669*INDEX('07 Mode Capacity'!$P$6:$P$17,MATCH("INLAND-"&amp;I669,'07 Mode Capacity'!$C$6:$C$17,0))</x:f>
        <x:v>186.98965510766442</x:v>
      </x:c>
      <x:c r="AN669" s="18" t="n">
        <x:f>SUM(AJ669:AM669)</x:f>
        <x:v>454.10162072377994</x:v>
      </x:c>
      <x:c r="AO669" s="17" t="n">
        <x:f>IF(N669=0,1,AN669/N669)</x:f>
        <x:v>0.175193526513804</x:v>
      </x:c>
      <x:c r="AP669" s="11" t="str">
        <x:f>IF(AO669&gt;='01 Controls'!$E$16,"PASS","FAIL")</x:f>
        <x:v>FAIL</x:v>
      </x:c>
      <x:c r="AQ669" s="11" t="str">
        <x:v>UNQUANTIFIED</x:v>
      </x:c>
      <x:c r="AR669" s="11" t="str">
        <x:v>Position-class planning record; serial item and receiver open</x:v>
      </x:c>
      <x:c r="AS669" s="26"/>
      <x:c r="AT669" s="26"/>
    </x:row>
    <x:row r="670">
      <x:c r="C670" s="11" t="str">
        <x:v>C2-I-TSG-COL-12</x:v>
      </x:c>
      <x:c r="D670" s="11" t="str">
        <x:v>C2</x:v>
      </x:c>
      <x:c r="E670" s="11" t="str">
        <x:v>Gulf–Atlantic hurricane</x:v>
      </x:c>
      <x:c r="F670" s="11" t="str">
        <x:v>I-TSG</x:v>
      </x:c>
      <x:c r="G670" s="11" t="str">
        <x:v>Thermal safety group</x:v>
      </x:c>
      <x:c r="H670" s="11" t="str">
        <x:v>COL-12</x:v>
      </x:c>
      <x:c r="I670" s="19" t="n">
        <x:v>24</x:v>
      </x:c>
      <x:c r="J670" s="21" t="n">
        <x:v>6</x:v>
      </x:c>
      <x:c r="K670" s="18" t="n">
        <x:f>'05 Cargo Register'!K222</x:f>
        <x:v>72</x:v>
      </x:c>
      <x:c r="L670" s="18" t="n">
        <x:f>'05 Cargo Register'!N222</x:f>
        <x:v>8</x:v>
      </x:c>
      <x:c r="M670" s="18" t="n">
        <x:f>'05 Cargo Register'!O222</x:f>
        <x:v>211.20000000000002</x:v>
      </x:c>
      <x:c r="N670" s="18" t="n">
        <x:f>J670*K670</x:f>
        <x:v>432</x:v>
      </x:c>
      <x:c r="O670" s="18" t="n">
        <x:f>J670*L670</x:f>
        <x:v>48</x:v>
      </x:c>
      <x:c r="P670" s="18" t="n">
        <x:f>J670*M670</x:f>
        <x:v>1267.2</x:v>
      </x:c>
      <x:c r="Q670" s="22" t="n">
        <x:f>'01 Controls'!$E$23*'02 Cargo Classes'!$M$8</x:f>
        <x:v>0.1</x:v>
      </x:c>
      <x:c r="R670" s="22" t="n">
        <x:f>'01 Controls'!$F$23*'02 Cargo Classes'!$N$8</x:f>
        <x:v>0.13999999999999999</x:v>
      </x:c>
      <x:c r="S670" s="22" t="n">
        <x:f>'01 Controls'!$G$23*'02 Cargo Classes'!$O$8</x:f>
        <x:v>0.72</x:v>
      </x:c>
      <x:c r="T670" s="22" t="n">
        <x:f>'01 Controls'!$H$23*'02 Cargo Classes'!$P$8</x:f>
        <x:v>0.03</x:v>
      </x:c>
      <x:c r="U670" s="22" t="n">
        <x:f>SUM(Q670:T670)</x:f>
        <x:v>0.99</x:v>
      </x:c>
      <x:c r="V670" s="18" t="n">
        <x:f>IF(U670=0,0,N670*Q670/U670)</x:f>
        <x:v>43.63636363636364</x:v>
      </x:c>
      <x:c r="W670" s="18" t="n">
        <x:f>IF(U670=0,0,P670*Q670/U670)</x:f>
        <x:v>128.00000000000003</x:v>
      </x:c>
      <x:c r="X670" s="18" t="n">
        <x:f>MAX(V670,W670*'01 Controls'!$E$12)</x:f>
        <x:v>43.63636363636364</x:v>
      </x:c>
      <x:c r="Y670" s="18" t="n">
        <x:f>IF(U670=0,0,N670*R670/U670)</x:f>
        <x:v>61.090909090909086</x:v>
      </x:c>
      <x:c r="Z670" s="18" t="n">
        <x:f>IF(U670=0,0,P670*R670/U670)</x:f>
        <x:v>179.2</x:v>
      </x:c>
      <x:c r="AA670" s="18" t="n">
        <x:f>MAX(Y670,Z670*'01 Controls'!$E$13)</x:f>
        <x:v>61.090909090909086</x:v>
      </x:c>
      <x:c r="AB670" s="18" t="n">
        <x:f>IF(U670=0,0,N670*S670/U670)</x:f>
        <x:v>314.18181818181813</x:v>
      </x:c>
      <x:c r="AC670" s="18" t="n">
        <x:f>IF(U670=0,0,P670*S670/U670)</x:f>
        <x:v>921.6</x:v>
      </x:c>
      <x:c r="AD670" s="18" t="n">
        <x:f>MAX(AB670,AC670*'01 Controls'!$E$14)</x:f>
        <x:v>314.18181818181813</x:v>
      </x:c>
      <x:c r="AE670" s="18" t="n">
        <x:f>IF(U670=0,0,N670*T670/U670)</x:f>
        <x:v>13.09090909090909</x:v>
      </x:c>
      <x:c r="AF670" s="18" t="n">
        <x:f>IF(U670=0,0,P670*T670/U670)</x:f>
        <x:v>38.4</x:v>
      </x:c>
      <x:c r="AG670" s="18" t="n">
        <x:f>MAX(AE670,AF670*'01 Controls'!$E$15)</x:f>
        <x:v>13.09090909090909</x:v>
      </x:c>
      <x:c r="AH670" s="18" t="n">
        <x:f>SUM(V670,Y670,AB670,AE670)</x:f>
        <x:v>431.99999999999994</x:v>
      </x:c>
      <x:c r="AI670" s="18" t="n">
        <x:f>N670-AH670</x:f>
        <x:v>5.684341886080802e-14</x:v>
      </x:c>
      <x:c r="AJ670" s="18" t="n">
        <x:f>V670*INDEX('07 Mode Capacity'!$P$6:$P$17,MATCH("AIR-"&amp;I670,'07 Mode Capacity'!$C$6:$C$17,0))</x:f>
        <x:v>8.85443205115067</x:v>
      </x:c>
      <x:c r="AK670" s="18" t="n">
        <x:f>Y670*INDEX('07 Mode Capacity'!$P$6:$P$17,MATCH("OCEAN-"&amp;I670,'07 Mode Capacity'!$C$6:$C$17,0))</x:f>
        <x:v>9.169076452954352</x:v>
      </x:c>
      <x:c r="AL670" s="18" t="n">
        <x:f>AB670*INDEX('07 Mode Capacity'!$P$6:$P$17,MATCH("LAND-"&amp;I670,'07 Mode Capacity'!$C$6:$C$17,0))</x:f>
        <x:v>120.17483583694629</x:v>
      </x:c>
      <x:c r="AM670" s="18" t="n">
        <x:f>AE670*INDEX('07 Mode Capacity'!$P$6:$P$17,MATCH("INLAND-"&amp;I670,'07 Mode Capacity'!$C$6:$C$17,0))</x:f>
        <x:v>13.09090909090909</x:v>
      </x:c>
      <x:c r="AN670" s="18" t="n">
        <x:f>SUM(AJ670:AM670)</x:f>
        <x:v>151.28925343196042</x:v>
      </x:c>
      <x:c r="AO670" s="17" t="n">
        <x:f>IF(N670=0,1,AN670/N670)</x:f>
        <x:v>0.35020660516657504</x:v>
      </x:c>
      <x:c r="AP670" s="11" t="str">
        <x:f>IF(AO670&gt;='01 Controls'!$E$16,"PASS","FAIL")</x:f>
        <x:v>FAIL</x:v>
      </x:c>
      <x:c r="AQ670" s="11" t="str">
        <x:v>UNQUANTIFIED</x:v>
      </x:c>
      <x:c r="AR670" s="11" t="str">
        <x:v>Position-class planning record; serial item and receiver open</x:v>
      </x:c>
      <x:c r="AS670" s="26"/>
      <x:c r="AT670" s="26"/>
    </x:row>
    <x:row r="671">
      <x:c r="C671" s="11" t="str">
        <x:v>C2-I-TSG-BAT-22</x:v>
      </x:c>
      <x:c r="D671" s="11" t="str">
        <x:v>C2</x:v>
      </x:c>
      <x:c r="E671" s="11" t="str">
        <x:v>Gulf–Atlantic hurricane</x:v>
      </x:c>
      <x:c r="F671" s="11" t="str">
        <x:v>I-TSG</x:v>
      </x:c>
      <x:c r="G671" s="11" t="str">
        <x:v>Thermal safety group</x:v>
      </x:c>
      <x:c r="H671" s="11" t="str">
        <x:v>BAT-22</x:v>
      </x:c>
      <x:c r="I671" s="19" t="n">
        <x:v>48</x:v>
      </x:c>
      <x:c r="J671" s="21" t="n">
        <x:v>6</x:v>
      </x:c>
      <x:c r="K671" s="18" t="n">
        <x:f>'05 Cargo Register'!K223</x:f>
        <x:v>540</x:v>
      </x:c>
      <x:c r="L671" s="18" t="n">
        <x:f>'05 Cargo Register'!N223</x:f>
        <x:v>31</x:v>
      </x:c>
      <x:c r="M671" s="18" t="n">
        <x:f>'05 Cargo Register'!O223</x:f>
        <x:v>818.4000000000001</x:v>
      </x:c>
      <x:c r="N671" s="18" t="n">
        <x:f>J671*K671</x:f>
        <x:v>3240</x:v>
      </x:c>
      <x:c r="O671" s="18" t="n">
        <x:f>J671*L671</x:f>
        <x:v>186</x:v>
      </x:c>
      <x:c r="P671" s="18" t="n">
        <x:f>J671*M671</x:f>
        <x:v>4910.400000000001</x:v>
      </x:c>
      <x:c r="Q671" s="22" t="n">
        <x:f>'01 Controls'!$E$23*'02 Cargo Classes'!$M$9</x:f>
        <x:v>0</x:v>
      </x:c>
      <x:c r="R671" s="22" t="n">
        <x:f>'01 Controls'!$F$23*'02 Cargo Classes'!$N$9</x:f>
        <x:v>0.2</x:v>
      </x:c>
      <x:c r="S671" s="22" t="n">
        <x:f>'01 Controls'!$G$23*'02 Cargo Classes'!$O$9</x:f>
        <x:v>0.6</x:v>
      </x:c>
      <x:c r="T671" s="22" t="n">
        <x:f>'01 Controls'!$H$23*'02 Cargo Classes'!$P$9</x:f>
        <x:v>0.075</x:v>
      </x:c>
      <x:c r="U671" s="22" t="n">
        <x:f>SUM(Q671:T671)</x:f>
        <x:v>0.875</x:v>
      </x:c>
      <x:c r="V671" s="18" t="n">
        <x:f>IF(U671=0,0,N671*Q671/U671)</x:f>
        <x:v>0</x:v>
      </x:c>
      <x:c r="W671" s="18" t="n">
        <x:f>IF(U671=0,0,P671*Q671/U671)</x:f>
        <x:v>0</x:v>
      </x:c>
      <x:c r="X671" s="18" t="n">
        <x:f>MAX(V671,W671*'01 Controls'!$E$12)</x:f>
        <x:v>0</x:v>
      </x:c>
      <x:c r="Y671" s="18" t="n">
        <x:f>IF(U671=0,0,N671*R671/U671)</x:f>
        <x:v>740.5714285714286</x:v>
      </x:c>
      <x:c r="Z671" s="18" t="n">
        <x:f>IF(U671=0,0,P671*R671/U671)</x:f>
        <x:v>1122.377142857143</x:v>
      </x:c>
      <x:c r="AA671" s="18" t="n">
        <x:f>MAX(Y671,Z671*'01 Controls'!$E$13)</x:f>
        <x:v>740.5714285714286</x:v>
      </x:c>
      <x:c r="AB671" s="18" t="n">
        <x:f>IF(U671=0,0,N671*S671/U671)</x:f>
        <x:v>2221.714285714286</x:v>
      </x:c>
      <x:c r="AC671" s="18" t="n">
        <x:f>IF(U671=0,0,P671*S671/U671)</x:f>
        <x:v>3367.131428571429</x:v>
      </x:c>
      <x:c r="AD671" s="18" t="n">
        <x:f>MAX(AB671,AC671*'01 Controls'!$E$14)</x:f>
        <x:v>2221.714285714286</x:v>
      </x:c>
      <x:c r="AE671" s="18" t="n">
        <x:f>IF(U671=0,0,N671*T671/U671)</x:f>
        <x:v>277.7142857142857</x:v>
      </x:c>
      <x:c r="AF671" s="18" t="n">
        <x:f>IF(U671=0,0,P671*T671/U671)</x:f>
        <x:v>420.8914285714286</x:v>
      </x:c>
      <x:c r="AG671" s="18" t="n">
        <x:f>MAX(AE671,AF671*'01 Controls'!$E$15)</x:f>
        <x:v>277.7142857142857</x:v>
      </x:c>
      <x:c r="AH671" s="18" t="n">
        <x:f>SUM(V671,Y671,AB671,AE671)</x:f>
        <x:v>3240</x:v>
      </x:c>
      <x:c r="AI671" s="18" t="n">
        <x:f>N671-AH671</x:f>
        <x:v>0</x:v>
      </x:c>
      <x:c r="AJ671" s="18" t="n">
        <x:f>V671*INDEX('07 Mode Capacity'!$P$6:$P$17,MATCH("AIR-"&amp;I671,'07 Mode Capacity'!$C$6:$C$17,0))</x:f>
        <x:v>0</x:v>
      </x:c>
      <x:c r="AK671" s="18" t="n">
        <x:f>Y671*INDEX('07 Mode Capacity'!$P$6:$P$17,MATCH("OCEAN-"&amp;I671,'07 Mode Capacity'!$C$6:$C$17,0))</x:f>
        <x:v>64.90092518747775</x:v>
      </x:c>
      <x:c r="AL671" s="18" t="n">
        <x:f>AB671*INDEX('07 Mode Capacity'!$P$6:$P$17,MATCH("LAND-"&amp;I671,'07 Mode Capacity'!$C$6:$C$17,0))</x:f>
        <x:v>271.15549524146235</x:v>
      </x:c>
      <x:c r="AM671" s="18" t="n">
        <x:f>AE671*INDEX('07 Mode Capacity'!$P$6:$P$17,MATCH("INLAND-"&amp;I671,'07 Mode Capacity'!$C$6:$C$17,0))</x:f>
        <x:v>175.3028016634354</x:v>
      </x:c>
      <x:c r="AN671" s="18" t="n">
        <x:f>SUM(AJ671:AM671)</x:f>
        <x:v>511.3592220923755</x:v>
      </x:c>
      <x:c r="AO671" s="17" t="n">
        <x:f>IF(N671=0,1,AN671/N671)</x:f>
        <x:v>0.15782692039888133</x:v>
      </x:c>
      <x:c r="AP671" s="11" t="str">
        <x:f>IF(AO671&gt;='01 Controls'!$E$16,"PASS","FAIL")</x:f>
        <x:v>FAIL</x:v>
      </x:c>
      <x:c r="AQ671" s="11" t="str">
        <x:v>UNQUANTIFIED</x:v>
      </x:c>
      <x:c r="AR671" s="11" t="str">
        <x:v>Position-class planning record; serial item and receiver open</x:v>
      </x:c>
      <x:c r="AS671" s="26"/>
      <x:c r="AT671" s="26"/>
    </x:row>
    <x:row r="672">
      <x:c r="C672" s="11" t="str">
        <x:v>C2-I-TSG-TNK-20</x:v>
      </x:c>
      <x:c r="D672" s="11" t="str">
        <x:v>C2</x:v>
      </x:c>
      <x:c r="E672" s="11" t="str">
        <x:v>Gulf–Atlantic hurricane</x:v>
      </x:c>
      <x:c r="F672" s="11" t="str">
        <x:v>I-TSG</x:v>
      </x:c>
      <x:c r="G672" s="11" t="str">
        <x:v>Thermal safety group</x:v>
      </x:c>
      <x:c r="H672" s="11" t="str">
        <x:v>TNK-20</x:v>
      </x:c>
      <x:c r="I672" s="19" t="n">
        <x:v>48</x:v>
      </x:c>
      <x:c r="J672" s="21" t="n">
        <x:v>6</x:v>
      </x:c>
      <x:c r="K672" s="18" t="n">
        <x:f>'05 Cargo Register'!K224</x:f>
        <x:v>432</x:v>
      </x:c>
      <x:c r="L672" s="18" t="n">
        <x:f>'05 Cargo Register'!N224</x:f>
        <x:v>26</x:v>
      </x:c>
      <x:c r="M672" s="18" t="n">
        <x:f>'05 Cargo Register'!O224</x:f>
        <x:v>552.5</x:v>
      </x:c>
      <x:c r="N672" s="18" t="n">
        <x:f>J672*K672</x:f>
        <x:v>2592</x:v>
      </x:c>
      <x:c r="O672" s="18" t="n">
        <x:f>J672*L672</x:f>
        <x:v>156</x:v>
      </x:c>
      <x:c r="P672" s="18" t="n">
        <x:f>J672*M672</x:f>
        <x:v>3315</x:v>
      </x:c>
      <x:c r="Q672" s="22" t="n">
        <x:f>'01 Controls'!$E$23*'02 Cargo Classes'!$M$10</x:f>
        <x:v>0</x:v>
      </x:c>
      <x:c r="R672" s="22" t="n">
        <x:f>'01 Controls'!$F$23*'02 Cargo Classes'!$N$10</x:f>
        <x:v>0.24</x:v>
      </x:c>
      <x:c r="S672" s="22" t="n">
        <x:f>'01 Controls'!$G$23*'02 Cargo Classes'!$O$10</x:f>
        <x:v>0.6</x:v>
      </x:c>
      <x:c r="T672" s="22" t="n">
        <x:f>'01 Controls'!$H$23*'02 Cargo Classes'!$P$10</x:f>
        <x:v>0.15</x:v>
      </x:c>
      <x:c r="U672" s="22" t="n">
        <x:f>SUM(Q672:T672)</x:f>
        <x:v>0.99</x:v>
      </x:c>
      <x:c r="V672" s="18" t="n">
        <x:f>IF(U672=0,0,N672*Q672/U672)</x:f>
        <x:v>0</x:v>
      </x:c>
      <x:c r="W672" s="18" t="n">
        <x:f>IF(U672=0,0,P672*Q672/U672)</x:f>
        <x:v>0</x:v>
      </x:c>
      <x:c r="X672" s="18" t="n">
        <x:f>MAX(V672,W672*'01 Controls'!$E$12)</x:f>
        <x:v>0</x:v>
      </x:c>
      <x:c r="Y672" s="18" t="n">
        <x:f>IF(U672=0,0,N672*R672/U672)</x:f>
        <x:v>628.3636363636363</x:v>
      </x:c>
      <x:c r="Z672" s="18" t="n">
        <x:f>IF(U672=0,0,P672*R672/U672)</x:f>
        <x:v>803.6363636363636</x:v>
      </x:c>
      <x:c r="AA672" s="18" t="n">
        <x:f>MAX(Y672,Z672*'01 Controls'!$E$13)</x:f>
        <x:v>628.3636363636363</x:v>
      </x:c>
      <x:c r="AB672" s="18" t="n">
        <x:f>IF(U672=0,0,N672*S672/U672)</x:f>
        <x:v>1570.909090909091</x:v>
      </x:c>
      <x:c r="AC672" s="18" t="n">
        <x:f>IF(U672=0,0,P672*S672/U672)</x:f>
        <x:v>2009.090909090909</x:v>
      </x:c>
      <x:c r="AD672" s="18" t="n">
        <x:f>MAX(AB672,AC672*'01 Controls'!$E$14)</x:f>
        <x:v>1570.909090909091</x:v>
      </x:c>
      <x:c r="AE672" s="18" t="n">
        <x:f>IF(U672=0,0,N672*T672/U672)</x:f>
        <x:v>392.72727272727275</x:v>
      </x:c>
      <x:c r="AF672" s="18" t="n">
        <x:f>IF(U672=0,0,P672*T672/U672)</x:f>
        <x:v>502.27272727272725</x:v>
      </x:c>
      <x:c r="AG672" s="18" t="n">
        <x:f>MAX(AE672,AF672*'01 Controls'!$E$15)</x:f>
        <x:v>392.72727272727275</x:v>
      </x:c>
      <x:c r="AH672" s="18" t="n">
        <x:f>SUM(V672,Y672,AB672,AE672)</x:f>
        <x:v>2592</x:v>
      </x:c>
      <x:c r="AI672" s="18" t="n">
        <x:f>N672-AH672</x:f>
        <x:v>0</x:v>
      </x:c>
      <x:c r="AJ672" s="18" t="n">
        <x:f>V672*INDEX('07 Mode Capacity'!$P$6:$P$17,MATCH("AIR-"&amp;I672,'07 Mode Capacity'!$C$6:$C$17,0))</x:f>
        <x:v>0</x:v>
      </x:c>
      <x:c r="AK672" s="18" t="n">
        <x:f>Y672*INDEX('07 Mode Capacity'!$P$6:$P$17,MATCH("OCEAN-"&amp;I672,'07 Mode Capacity'!$C$6:$C$17,0))</x:f>
        <x:v>55.06745167422354</x:v>
      </x:c>
      <x:c r="AL672" s="18" t="n">
        <x:f>AB672*INDEX('07 Mode Capacity'!$P$6:$P$17,MATCH("LAND-"&amp;I672,'07 Mode Capacity'!$C$6:$C$17,0))</x:f>
        <x:v>191.72610774648854</x:v>
      </x:c>
      <x:c r="AM672" s="18" t="n">
        <x:f>AE672*INDEX('07 Mode Capacity'!$P$6:$P$17,MATCH("INLAND-"&amp;I672,'07 Mode Capacity'!$C$6:$C$17,0))</x:f>
        <x:v>247.90295184728237</x:v>
      </x:c>
      <x:c r="AN672" s="18" t="n">
        <x:f>SUM(AJ672:AM672)</x:f>
        <x:v>494.6965112679944</x:v>
      </x:c>
      <x:c r="AO672" s="17" t="n">
        <x:f>IF(N672=0,1,AN672/N672)</x:f>
        <x:v>0.1908551355200596</x:v>
      </x:c>
      <x:c r="AP672" s="11" t="str">
        <x:f>IF(AO672&gt;='01 Controls'!$E$16,"PASS","FAIL")</x:f>
        <x:v>FAIL</x:v>
      </x:c>
      <x:c r="AQ672" s="11" t="str">
        <x:v>UNQUANTIFIED</x:v>
      </x:c>
      <x:c r="AR672" s="11" t="str">
        <x:v>Position-class planning record; serial item and receiver open</x:v>
      </x:c>
      <x:c r="AS672" s="26"/>
      <x:c r="AT672" s="26"/>
    </x:row>
    <x:row r="673">
      <x:c r="C673" s="11" t="str">
        <x:v>C2-I-TSG-FLR-24</x:v>
      </x:c>
      <x:c r="D673" s="11" t="str">
        <x:v>C2</x:v>
      </x:c>
      <x:c r="E673" s="11" t="str">
        <x:v>Gulf–Atlantic hurricane</x:v>
      </x:c>
      <x:c r="F673" s="11" t="str">
        <x:v>I-TSG</x:v>
      </x:c>
      <x:c r="G673" s="11" t="str">
        <x:v>Thermal safety group</x:v>
      </x:c>
      <x:c r="H673" s="11" t="str">
        <x:v>FLR-24</x:v>
      </x:c>
      <x:c r="I673" s="19" t="n">
        <x:v>48</x:v>
      </x:c>
      <x:c r="J673" s="21" t="n">
        <x:v>6</x:v>
      </x:c>
      <x:c r="K673" s="18" t="n">
        <x:f>'05 Cargo Register'!K225</x:f>
        <x:v>648</x:v>
      </x:c>
      <x:c r="L673" s="18" t="n">
        <x:f>'05 Cargo Register'!N225</x:f>
        <x:v>32</x:v>
      </x:c>
      <x:c r="M673" s="18" t="n">
        <x:f>'05 Cargo Register'!O225</x:f>
        <x:v>1024</x:v>
      </x:c>
      <x:c r="N673" s="18" t="n">
        <x:f>J673*K673</x:f>
        <x:v>3888</x:v>
      </x:c>
      <x:c r="O673" s="18" t="n">
        <x:f>J673*L673</x:f>
        <x:v>192</x:v>
      </x:c>
      <x:c r="P673" s="18" t="n">
        <x:f>J673*M673</x:f>
        <x:v>6144</x:v>
      </x:c>
      <x:c r="Q673" s="22" t="n">
        <x:f>'01 Controls'!$E$23*'02 Cargo Classes'!$M$11</x:f>
        <x:v>0</x:v>
      </x:c>
      <x:c r="R673" s="22" t="n">
        <x:f>'01 Controls'!$F$23*'02 Cargo Classes'!$N$11</x:f>
        <x:v>0.24</x:v>
      </x:c>
      <x:c r="S673" s="22" t="n">
        <x:f>'01 Controls'!$G$23*'02 Cargo Classes'!$O$11</x:f>
        <x:v>0.6</x:v>
      </x:c>
      <x:c r="T673" s="22" t="n">
        <x:f>'01 Controls'!$H$23*'02 Cargo Classes'!$P$11</x:f>
        <x:v>0.12</x:v>
      </x:c>
      <x:c r="U673" s="22" t="n">
        <x:f>SUM(Q673:T673)</x:f>
        <x:v>0.96</x:v>
      </x:c>
      <x:c r="V673" s="18" t="n">
        <x:f>IF(U673=0,0,N673*Q673/U673)</x:f>
        <x:v>0</x:v>
      </x:c>
      <x:c r="W673" s="18" t="n">
        <x:f>IF(U673=0,0,P673*Q673/U673)</x:f>
        <x:v>0</x:v>
      </x:c>
      <x:c r="X673" s="18" t="n">
        <x:f>MAX(V673,W673*'01 Controls'!$E$12)</x:f>
        <x:v>0</x:v>
      </x:c>
      <x:c r="Y673" s="18" t="n">
        <x:f>IF(U673=0,0,N673*R673/U673)</x:f>
        <x:v>972</x:v>
      </x:c>
      <x:c r="Z673" s="18" t="n">
        <x:f>IF(U673=0,0,P673*R673/U673)</x:f>
        <x:v>1536</x:v>
      </x:c>
      <x:c r="AA673" s="18" t="n">
        <x:f>MAX(Y673,Z673*'01 Controls'!$E$13)</x:f>
        <x:v>972</x:v>
      </x:c>
      <x:c r="AB673" s="18" t="n">
        <x:f>IF(U673=0,0,N673*S673/U673)</x:f>
        <x:v>2430</x:v>
      </x:c>
      <x:c r="AC673" s="18" t="n">
        <x:f>IF(U673=0,0,P673*S673/U673)</x:f>
        <x:v>3839.9999999999995</x:v>
      </x:c>
      <x:c r="AD673" s="18" t="n">
        <x:f>MAX(AB673,AC673*'01 Controls'!$E$14)</x:f>
        <x:v>2430</x:v>
      </x:c>
      <x:c r="AE673" s="18" t="n">
        <x:f>IF(U673=0,0,N673*T673/U673)</x:f>
        <x:v>486</x:v>
      </x:c>
      <x:c r="AF673" s="18" t="n">
        <x:f>IF(U673=0,0,P673*T673/U673)</x:f>
        <x:v>768</x:v>
      </x:c>
      <x:c r="AG673" s="18" t="n">
        <x:f>MAX(AE673,AF673*'01 Controls'!$E$15)</x:f>
        <x:v>486</x:v>
      </x:c>
      <x:c r="AH673" s="18" t="n">
        <x:f>SUM(V673,Y673,AB673,AE673)</x:f>
        <x:v>3888</x:v>
      </x:c>
      <x:c r="AI673" s="18" t="n">
        <x:f>N673-AH673</x:f>
        <x:v>0</x:v>
      </x:c>
      <x:c r="AJ673" s="18" t="n">
        <x:f>V673*INDEX('07 Mode Capacity'!$P$6:$P$17,MATCH("AIR-"&amp;I673,'07 Mode Capacity'!$C$6:$C$17,0))</x:f>
        <x:v>0</x:v>
      </x:c>
      <x:c r="AK673" s="18" t="n">
        <x:f>Y673*INDEX('07 Mode Capacity'!$P$6:$P$17,MATCH("OCEAN-"&amp;I673,'07 Mode Capacity'!$C$6:$C$17,0))</x:f>
        <x:v>85.18246430856456</x:v>
      </x:c>
      <x:c r="AL673" s="18" t="n">
        <x:f>AB673*INDEX('07 Mode Capacity'!$P$6:$P$17,MATCH("LAND-"&amp;I673,'07 Mode Capacity'!$C$6:$C$17,0))</x:f>
        <x:v>296.57632292034947</x:v>
      </x:c>
      <x:c r="AM673" s="18" t="n">
        <x:f>AE673*INDEX('07 Mode Capacity'!$P$6:$P$17,MATCH("INLAND-"&amp;I673,'07 Mode Capacity'!$C$6:$C$17,0))</x:f>
        <x:v>306.7799029110119</x:v>
      </x:c>
      <x:c r="AN673" s="18" t="n">
        <x:f>SUM(AJ673:AM673)</x:f>
        <x:v>688.5386901399258</x:v>
      </x:c>
      <x:c r="AO673" s="17" t="n">
        <x:f>IF(N673=0,1,AN673/N673)</x:f>
        <x:v>0.17709328450100972</x:v>
      </x:c>
      <x:c r="AP673" s="11" t="str">
        <x:f>IF(AO673&gt;='01 Controls'!$E$16,"PASS","FAIL")</x:f>
        <x:v>FAIL</x:v>
      </x:c>
      <x:c r="AQ673" s="11" t="str">
        <x:v>UNQUANTIFIED</x:v>
      </x:c>
      <x:c r="AR673" s="11" t="str">
        <x:v>Position-class planning record; serial item and receiver open</x:v>
      </x:c>
      <x:c r="AS673" s="26"/>
      <x:c r="AT673" s="26"/>
    </x:row>
    <x:row r="674">
      <x:c r="C674" s="11" t="str">
        <x:v>C2-I-TSG-ROL-30</x:v>
      </x:c>
      <x:c r="D674" s="11" t="str">
        <x:v>C2</x:v>
      </x:c>
      <x:c r="E674" s="11" t="str">
        <x:v>Gulf–Atlantic hurricane</x:v>
      </x:c>
      <x:c r="F674" s="11" t="str">
        <x:v>I-TSG</x:v>
      </x:c>
      <x:c r="G674" s="11" t="str">
        <x:v>Thermal safety group</x:v>
      </x:c>
      <x:c r="H674" s="11" t="str">
        <x:v>ROL-30</x:v>
      </x:c>
      <x:c r="I674" s="19" t="n">
        <x:v>48</x:v>
      </x:c>
      <x:c r="J674" s="21" t="n">
        <x:v>6</x:v>
      </x:c>
      <x:c r="K674" s="18" t="n">
        <x:f>'05 Cargo Register'!K226</x:f>
        <x:v>432</x:v>
      </x:c>
      <x:c r="L674" s="18" t="n">
        <x:f>'05 Cargo Register'!N226</x:f>
        <x:v>18</x:v>
      </x:c>
      <x:c r="M674" s="18" t="n">
        <x:f>'05 Cargo Register'!O226</x:f>
        <x:v>1147.5</x:v>
      </x:c>
      <x:c r="N674" s="18" t="n">
        <x:f>J674*K674</x:f>
        <x:v>2592</x:v>
      </x:c>
      <x:c r="O674" s="18" t="n">
        <x:f>J674*L674</x:f>
        <x:v>108</x:v>
      </x:c>
      <x:c r="P674" s="18" t="n">
        <x:f>J674*M674</x:f>
        <x:v>6885</x:v>
      </x:c>
      <x:c r="Q674" s="22" t="n">
        <x:f>'01 Controls'!$E$23*'02 Cargo Classes'!$M$12</x:f>
        <x:v>0</x:v>
      </x:c>
      <x:c r="R674" s="22" t="n">
        <x:f>'01 Controls'!$F$23*'02 Cargo Classes'!$N$12</x:f>
        <x:v>0.2</x:v>
      </x:c>
      <x:c r="S674" s="22" t="n">
        <x:f>'01 Controls'!$G$23*'02 Cargo Classes'!$O$12</x:f>
        <x:v>0.8999999999999999</x:v>
      </x:c>
      <x:c r="T674" s="22" t="n">
        <x:f>'01 Controls'!$H$23*'02 Cargo Classes'!$P$12</x:f>
        <x:v>0.09</x:v>
      </x:c>
      <x:c r="U674" s="22" t="n">
        <x:f>SUM(Q674:T674)</x:f>
        <x:v>1.19</x:v>
      </x:c>
      <x:c r="V674" s="18" t="n">
        <x:f>IF(U674=0,0,N674*Q674/U674)</x:f>
        <x:v>0</x:v>
      </x:c>
      <x:c r="W674" s="18" t="n">
        <x:f>IF(U674=0,0,P674*Q674/U674)</x:f>
        <x:v>0</x:v>
      </x:c>
      <x:c r="X674" s="18" t="n">
        <x:f>MAX(V674,W674*'01 Controls'!$E$12)</x:f>
        <x:v>0</x:v>
      </x:c>
      <x:c r="Y674" s="18" t="n">
        <x:f>IF(U674=0,0,N674*R674/U674)</x:f>
        <x:v>435.6302521008403</x:v>
      </x:c>
      <x:c r="Z674" s="18" t="n">
        <x:f>IF(U674=0,0,P674*R674/U674)</x:f>
        <x:v>1157.142857142857</x:v>
      </x:c>
      <x:c r="AA674" s="18" t="n">
        <x:f>MAX(Y674,Z674*'01 Controls'!$E$13)</x:f>
        <x:v>435.6302521008403</x:v>
      </x:c>
      <x:c r="AB674" s="18" t="n">
        <x:f>IF(U674=0,0,N674*S674/U674)</x:f>
        <x:v>1960.3361344537814</x:v>
      </x:c>
      <x:c r="AC674" s="18" t="n">
        <x:f>IF(U674=0,0,P674*S674/U674)</x:f>
        <x:v>5207.142857142857</x:v>
      </x:c>
      <x:c r="AD674" s="18" t="n">
        <x:f>MAX(AB674,AC674*'01 Controls'!$E$14)</x:f>
        <x:v>1960.3361344537814</x:v>
      </x:c>
      <x:c r="AE674" s="18" t="n">
        <x:f>IF(U674=0,0,N674*T674/U674)</x:f>
        <x:v>196.03361344537817</x:v>
      </x:c>
      <x:c r="AF674" s="18" t="n">
        <x:f>IF(U674=0,0,P674*T674/U674)</x:f>
        <x:v>520.7142857142857</x:v>
      </x:c>
      <x:c r="AG674" s="18" t="n">
        <x:f>MAX(AE674,AF674*'01 Controls'!$E$15)</x:f>
        <x:v>196.03361344537817</x:v>
      </x:c>
      <x:c r="AH674" s="18" t="n">
        <x:f>SUM(V674,Y674,AB674,AE674)</x:f>
        <x:v>2592</x:v>
      </x:c>
      <x:c r="AI674" s="18" t="n">
        <x:f>N674-AH674</x:f>
        <x:v>0</x:v>
      </x:c>
      <x:c r="AJ674" s="18" t="n">
        <x:f>V674*INDEX('07 Mode Capacity'!$P$6:$P$17,MATCH("AIR-"&amp;I674,'07 Mode Capacity'!$C$6:$C$17,0))</x:f>
        <x:v>0</x:v>
      </x:c>
      <x:c r="AK674" s="18" t="n">
        <x:f>Y674*INDEX('07 Mode Capacity'!$P$6:$P$17,MATCH("OCEAN-"&amp;I674,'07 Mode Capacity'!$C$6:$C$17,0))</x:f>
        <x:v>38.177014816163386</x:v>
      </x:c>
      <x:c r="AL674" s="18" t="n">
        <x:f>AB674*INDEX('07 Mode Capacity'!$P$6:$P$17,MATCH("LAND-"&amp;I674,'07 Mode Capacity'!$C$6:$C$17,0))</x:f>
        <x:v>239.25484874246678</x:v>
      </x:c>
      <x:c r="AM674" s="18" t="n">
        <x:f>AE674*INDEX('07 Mode Capacity'!$P$6:$P$17,MATCH("INLAND-"&amp;I674,'07 Mode Capacity'!$C$6:$C$17,0))</x:f>
        <x:v>123.74315411536617</x:v>
      </x:c>
      <x:c r="AN674" s="18" t="n">
        <x:f>SUM(AJ674:AM674)</x:f>
        <x:v>401.1750176739963</x:v>
      </x:c>
      <x:c r="AO674" s="17" t="n">
        <x:f>IF(N674=0,1,AN674/N674)</x:f>
        <x:v>0.15477431237422698</x:v>
      </x:c>
      <x:c r="AP674" s="11" t="str">
        <x:f>IF(AO674&gt;='01 Controls'!$E$16,"PASS","FAIL")</x:f>
        <x:v>FAIL</x:v>
      </x:c>
      <x:c r="AQ674" s="11" t="str">
        <x:v>UNQUANTIFIED</x:v>
      </x:c>
      <x:c r="AR674" s="11" t="str">
        <x:v>Position-class planning record; serial item and receiver open</x:v>
      </x:c>
      <x:c r="AS674" s="26"/>
      <x:c r="AT674" s="26"/>
    </x:row>
    <x:row r="675">
      <x:c r="C675" s="11" t="str">
        <x:v>C2-I-TSG-LIN-18</x:v>
      </x:c>
      <x:c r="D675" s="11" t="str">
        <x:v>C2</x:v>
      </x:c>
      <x:c r="E675" s="11" t="str">
        <x:v>Gulf–Atlantic hurricane</x:v>
      </x:c>
      <x:c r="F675" s="11" t="str">
        <x:v>I-TSG</x:v>
      </x:c>
      <x:c r="G675" s="11" t="str">
        <x:v>Thermal safety group</x:v>
      </x:c>
      <x:c r="H675" s="11" t="str">
        <x:v>LIN-18</x:v>
      </x:c>
      <x:c r="I675" s="19" t="n">
        <x:v>72</x:v>
      </x:c>
      <x:c r="J675" s="21" t="n">
        <x:v>6</x:v>
      </x:c>
      <x:c r="K675" s="18" t="n">
        <x:f>'05 Cargo Register'!K227</x:f>
        <x:v>360</x:v>
      </x:c>
      <x:c r="L675" s="18" t="n">
        <x:f>'05 Cargo Register'!N227</x:f>
        <x:v>25</x:v>
      </x:c>
      <x:c r="M675" s="18" t="n">
        <x:f>'05 Cargo Register'!O227</x:f>
        <x:v>1100</x:v>
      </x:c>
      <x:c r="N675" s="18" t="n">
        <x:f>J675*K675</x:f>
        <x:v>2160</x:v>
      </x:c>
      <x:c r="O675" s="18" t="n">
        <x:f>J675*L675</x:f>
        <x:v>150</x:v>
      </x:c>
      <x:c r="P675" s="18" t="n">
        <x:f>J675*M675</x:f>
        <x:v>6600</x:v>
      </x:c>
      <x:c r="Q675" s="22" t="n">
        <x:f>'01 Controls'!$E$23*'02 Cargo Classes'!$M$13</x:f>
        <x:v>0</x:v>
      </x:c>
      <x:c r="R675" s="22" t="n">
        <x:f>'01 Controls'!$F$23*'02 Cargo Classes'!$N$13</x:f>
        <x:v>0.24</x:v>
      </x:c>
      <x:c r="S675" s="22" t="n">
        <x:f>'01 Controls'!$G$23*'02 Cargo Classes'!$O$13</x:f>
        <x:v>0.6</x:v>
      </x:c>
      <x:c r="T675" s="22" t="n">
        <x:f>'01 Controls'!$H$23*'02 Cargo Classes'!$P$13</x:f>
        <x:v>0.15</x:v>
      </x:c>
      <x:c r="U675" s="22" t="n">
        <x:f>SUM(Q675:T675)</x:f>
        <x:v>0.99</x:v>
      </x:c>
      <x:c r="V675" s="18" t="n">
        <x:f>IF(U675=0,0,N675*Q675/U675)</x:f>
        <x:v>0</x:v>
      </x:c>
      <x:c r="W675" s="18" t="n">
        <x:f>IF(U675=0,0,P675*Q675/U675)</x:f>
        <x:v>0</x:v>
      </x:c>
      <x:c r="X675" s="18" t="n">
        <x:f>MAX(V675,W675*'01 Controls'!$E$12)</x:f>
        <x:v>0</x:v>
      </x:c>
      <x:c r="Y675" s="18" t="n">
        <x:f>IF(U675=0,0,N675*R675/U675)</x:f>
        <x:v>523.6363636363636</x:v>
      </x:c>
      <x:c r="Z675" s="18" t="n">
        <x:f>IF(U675=0,0,P675*R675/U675)</x:f>
        <x:v>1600</x:v>
      </x:c>
      <x:c r="AA675" s="18" t="n">
        <x:f>MAX(Y675,Z675*'01 Controls'!$E$13)</x:f>
        <x:v>523.6363636363636</x:v>
      </x:c>
      <x:c r="AB675" s="18" t="n">
        <x:f>IF(U675=0,0,N675*S675/U675)</x:f>
        <x:v>1309.090909090909</x:v>
      </x:c>
      <x:c r="AC675" s="18" t="n">
        <x:f>IF(U675=0,0,P675*S675/U675)</x:f>
        <x:v>4000</x:v>
      </x:c>
      <x:c r="AD675" s="18" t="n">
        <x:f>MAX(AB675,AC675*'01 Controls'!$E$14)</x:f>
        <x:v>1309.090909090909</x:v>
      </x:c>
      <x:c r="AE675" s="18" t="n">
        <x:f>IF(U675=0,0,N675*T675/U675)</x:f>
        <x:v>327.27272727272725</x:v>
      </x:c>
      <x:c r="AF675" s="18" t="n">
        <x:f>IF(U675=0,0,P675*T675/U675)</x:f>
        <x:v>1000</x:v>
      </x:c>
      <x:c r="AG675" s="18" t="n">
        <x:f>MAX(AE675,AF675*'01 Controls'!$E$15)</x:f>
        <x:v>327.27272727272725</x:v>
      </x:c>
      <x:c r="AH675" s="18" t="n">
        <x:f>SUM(V675,Y675,AB675,AE675)</x:f>
        <x:v>2160</x:v>
      </x:c>
      <x:c r="AI675" s="18" t="n">
        <x:f>N675-AH675</x:f>
        <x:v>0</x:v>
      </x:c>
      <x:c r="AJ675" s="18" t="n">
        <x:f>V675*INDEX('07 Mode Capacity'!$P$6:$P$17,MATCH("AIR-"&amp;I675,'07 Mode Capacity'!$C$6:$C$17,0))</x:f>
        <x:v>0</x:v>
      </x:c>
      <x:c r="AK675" s="18" t="n">
        <x:f>Y675*INDEX('07 Mode Capacity'!$P$6:$P$17,MATCH("OCEAN-"&amp;I675,'07 Mode Capacity'!$C$6:$C$17,0))</x:f>
        <x:v>409.885777629908</x:v>
      </x:c>
      <x:c r="AL675" s="18" t="n">
        <x:f>AB675*INDEX('07 Mode Capacity'!$P$6:$P$17,MATCH("LAND-"&amp;I675,'07 Mode Capacity'!$C$6:$C$17,0))</x:f>
        <x:v>936.0133851667638</x:v>
      </x:c>
      <x:c r="AM675" s="18" t="n">
        <x:f>AE675*INDEX('07 Mode Capacity'!$P$6:$P$17,MATCH("INLAND-"&amp;I675,'07 Mode Capacity'!$C$6:$C$17,0))</x:f>
        <x:v>327.27272727272725</x:v>
      </x:c>
      <x:c r="AN675" s="18" t="n">
        <x:f>SUM(AJ675:AM675)</x:f>
        <x:v>1673.171890069399</x:v>
      </x:c>
      <x:c r="AO675" s="17" t="n">
        <x:f>IF(N675=0,1,AN675/N675)</x:f>
        <x:v>0.7746166157728699</x:v>
      </x:c>
      <x:c r="AP675" s="11" t="str">
        <x:f>IF(AO675&gt;='01 Controls'!$E$16,"PASS","FAIL")</x:f>
        <x:v>FAIL</x:v>
      </x:c>
      <x:c r="AQ675" s="11" t="str">
        <x:v>UNQUANTIFIED</x:v>
      </x:c>
      <x:c r="AR675" s="11" t="str">
        <x:v>Position-class planning record; serial item and receiver open</x:v>
      </x:c>
      <x:c r="AS675" s="26"/>
      <x:c r="AT675" s="26"/>
    </x:row>
    <x:row r="676">
      <x:c r="C676" s="11" t="str">
        <x:v>C2-I-TSG-BLK-08</x:v>
      </x:c>
      <x:c r="D676" s="11" t="str">
        <x:v>C2</x:v>
      </x:c>
      <x:c r="E676" s="11" t="str">
        <x:v>Gulf–Atlantic hurricane</x:v>
      </x:c>
      <x:c r="F676" s="11" t="str">
        <x:v>I-TSG</x:v>
      </x:c>
      <x:c r="G676" s="11" t="str">
        <x:v>Thermal safety group</x:v>
      </x:c>
      <x:c r="H676" s="11" t="str">
        <x:v>BLK-08</x:v>
      </x:c>
      <x:c r="I676" s="19" t="n">
        <x:v>48</x:v>
      </x:c>
      <x:c r="J676" s="21" t="n">
        <x:v>6</x:v>
      </x:c>
      <x:c r="K676" s="18" t="n">
        <x:f>'05 Cargo Register'!K228</x:f>
        <x:v>108</x:v>
      </x:c>
      <x:c r="L676" s="18" t="n">
        <x:f>'05 Cargo Register'!N228</x:f>
        <x:v>17</x:v>
      </x:c>
      <x:c r="M676" s="18" t="n">
        <x:f>'05 Cargo Register'!O228</x:f>
        <x:v>867</x:v>
      </x:c>
      <x:c r="N676" s="18" t="n">
        <x:f>J676*K676</x:f>
        <x:v>648</x:v>
      </x:c>
      <x:c r="O676" s="18" t="n">
        <x:f>J676*L676</x:f>
        <x:v>102</x:v>
      </x:c>
      <x:c r="P676" s="18" t="n">
        <x:f>J676*M676</x:f>
        <x:v>5202</x:v>
      </x:c>
      <x:c r="Q676" s="22" t="n">
        <x:f>'01 Controls'!$E$23*'02 Cargo Classes'!$M$14</x:f>
        <x:v>0.05</x:v>
      </x:c>
      <x:c r="R676" s="22" t="n">
        <x:f>'01 Controls'!$F$23*'02 Cargo Classes'!$N$14</x:f>
        <x:v>0.16000000000000003</x:v>
      </x:c>
      <x:c r="S676" s="22" t="n">
        <x:f>'01 Controls'!$G$23*'02 Cargo Classes'!$O$14</x:f>
        <x:v>0.6</x:v>
      </x:c>
      <x:c r="T676" s="22" t="n">
        <x:f>'01 Controls'!$H$23*'02 Cargo Classes'!$P$14</x:f>
        <x:v>0.075</x:v>
      </x:c>
      <x:c r="U676" s="22" t="n">
        <x:f>SUM(Q676:T676)</x:f>
        <x:v>0.885</x:v>
      </x:c>
      <x:c r="V676" s="18" t="n">
        <x:f>IF(U676=0,0,N676*Q676/U676)</x:f>
        <x:v>36.61016949152542</x:v>
      </x:c>
      <x:c r="W676" s="18" t="n">
        <x:f>IF(U676=0,0,P676*Q676/U676)</x:f>
        <x:v>293.8983050847458</x:v>
      </x:c>
      <x:c r="X676" s="18" t="n">
        <x:f>MAX(V676,W676*'01 Controls'!$E$12)</x:f>
        <x:v>73.47457627118645</x:v>
      </x:c>
      <x:c r="Y676" s="18" t="n">
        <x:f>IF(U676=0,0,N676*R676/U676)</x:f>
        <x:v>117.15254237288138</x:v>
      </x:c>
      <x:c r="Z676" s="18" t="n">
        <x:f>IF(U676=0,0,P676*R676/U676)</x:f>
        <x:v>940.4745762711866</x:v>
      </x:c>
      <x:c r="AA676" s="18" t="n">
        <x:f>MAX(Y676,Z676*'01 Controls'!$E$13)</x:f>
        <x:v>141.071186440678</x:v>
      </x:c>
      <x:c r="AB676" s="18" t="n">
        <x:f>IF(U676=0,0,N676*S676/U676)</x:f>
        <x:v>439.3220338983051</x:v>
      </x:c>
      <x:c r="AC676" s="18" t="n">
        <x:f>IF(U676=0,0,P676*S676/U676)</x:f>
        <x:v>3526.779661016949</x:v>
      </x:c>
      <x:c r="AD676" s="18" t="n">
        <x:f>MAX(AB676,AC676*'01 Controls'!$E$14)</x:f>
        <x:v>705.3559322033898</x:v>
      </x:c>
      <x:c r="AE676" s="18" t="n">
        <x:f>IF(U676=0,0,N676*T676/U676)</x:f>
        <x:v>54.91525423728814</x:v>
      </x:c>
      <x:c r="AF676" s="18" t="n">
        <x:f>IF(U676=0,0,P676*T676/U676)</x:f>
        <x:v>440.8474576271186</x:v>
      </x:c>
      <x:c r="AG676" s="18" t="n">
        <x:f>MAX(AE676,AF676*'01 Controls'!$E$15)</x:f>
        <x:v>79.35254237288135</x:v>
      </x:c>
      <x:c r="AH676" s="18" t="n">
        <x:f>SUM(V676,Y676,AB676,AE676)</x:f>
        <x:v>648</x:v>
      </x:c>
      <x:c r="AI676" s="18" t="n">
        <x:f>N676-AH676</x:f>
        <x:v>0</x:v>
      </x:c>
      <x:c r="AJ676" s="18" t="n">
        <x:f>V676*INDEX('07 Mode Capacity'!$P$6:$P$17,MATCH("AIR-"&amp;I676,'07 Mode Capacity'!$C$6:$C$17,0))</x:f>
        <x:v>10.263135964489356</x:v>
      </x:c>
      <x:c r="AK676" s="18" t="n">
        <x:f>Y676*INDEX('07 Mode Capacity'!$P$6:$P$17,MATCH("OCEAN-"&amp;I676,'07 Mode Capacity'!$C$6:$C$17,0))</x:f>
        <x:v>10.266813024007783</x:v>
      </x:c>
      <x:c r="AL676" s="18" t="n">
        <x:f>AB676*INDEX('07 Mode Capacity'!$P$6:$P$17,MATCH("LAND-"&amp;I676,'07 Mode Capacity'!$C$6:$C$17,0))</x:f>
        <x:v>53.61831826808578</x:v>
      </x:c>
      <x:c r="AM676" s="18" t="n">
        <x:f>AE676*INDEX('07 Mode Capacity'!$P$6:$P$17,MATCH("INLAND-"&amp;I676,'07 Mode Capacity'!$C$6:$C$17,0))</x:f>
        <x:v>34.664395809153895</x:v>
      </x:c>
      <x:c r="AN676" s="18" t="n">
        <x:f>SUM(AJ676:AM676)</x:f>
        <x:v>108.81266306573681</x:v>
      </x:c>
      <x:c r="AO676" s="17" t="n">
        <x:f>IF(N676=0,1,AN676/N676)</x:f>
        <x:v>0.1679207763360136</x:v>
      </x:c>
      <x:c r="AP676" s="11" t="str">
        <x:f>IF(AO676&gt;='01 Controls'!$E$16,"PASS","FAIL")</x:f>
        <x:v>FAIL</x:v>
      </x:c>
      <x:c r="AQ676" s="11" t="str">
        <x:v>UNQUANTIFIED</x:v>
      </x:c>
      <x:c r="AR676" s="11" t="str">
        <x:v>Position-class planning record; serial item and receiver open</x:v>
      </x:c>
      <x:c r="AS676" s="26"/>
      <x:c r="AT676" s="26"/>
    </x:row>
    <x:row r="677">
      <x:c r="C677" s="11" t="str">
        <x:v>C2-I-TSG-OOG-80</x:v>
      </x:c>
      <x:c r="D677" s="11" t="str">
        <x:v>C2</x:v>
      </x:c>
      <x:c r="E677" s="11" t="str">
        <x:v>Gulf–Atlantic hurricane</x:v>
      </x:c>
      <x:c r="F677" s="11" t="str">
        <x:v>I-TSG</x:v>
      </x:c>
      <x:c r="G677" s="11" t="str">
        <x:v>Thermal safety group</x:v>
      </x:c>
      <x:c r="H677" s="11" t="str">
        <x:v>OOG-80</x:v>
      </x:c>
      <x:c r="I677" s="19" t="n">
        <x:v>72</x:v>
      </x:c>
      <x:c r="J677" s="21" t="n">
        <x:v>6</x:v>
      </x:c>
      <x:c r="K677" s="18" t="n">
        <x:f>'05 Cargo Register'!K229</x:f>
        <x:v>432</x:v>
      </x:c>
      <x:c r="L677" s="18" t="n">
        <x:f>'05 Cargo Register'!N229</x:f>
        <x:v>8</x:v>
      </x:c>
      <x:c r="M677" s="18" t="n">
        <x:f>'05 Cargo Register'!O229</x:f>
        <x:v>1408</x:v>
      </x:c>
      <x:c r="N677" s="18" t="n">
        <x:f>J677*K677</x:f>
        <x:v>2592</x:v>
      </x:c>
      <x:c r="O677" s="18" t="n">
        <x:f>J677*L677</x:f>
        <x:v>48</x:v>
      </x:c>
      <x:c r="P677" s="18" t="n">
        <x:f>J677*M677</x:f>
        <x:v>8448</x:v>
      </x:c>
      <x:c r="Q677" s="22" t="n">
        <x:f>'01 Controls'!$E$23*'02 Cargo Classes'!$M$15</x:f>
        <x:v>0</x:v>
      </x:c>
      <x:c r="R677" s="22" t="n">
        <x:f>'01 Controls'!$F$23*'02 Cargo Classes'!$N$15</x:f>
        <x:v>0.4</x:v>
      </x:c>
      <x:c r="S677" s="22" t="n">
        <x:f>'01 Controls'!$G$23*'02 Cargo Classes'!$O$15</x:f>
        <x:v>0.36</x:v>
      </x:c>
      <x:c r="T677" s="22" t="n">
        <x:f>'01 Controls'!$H$23*'02 Cargo Classes'!$P$15</x:f>
        <x:v>0.075</x:v>
      </x:c>
      <x:c r="U677" s="22" t="n">
        <x:f>SUM(Q677:T677)</x:f>
        <x:v>0.835</x:v>
      </x:c>
      <x:c r="V677" s="18" t="n">
        <x:f>IF(U677=0,0,N677*Q677/U677)</x:f>
        <x:v>0</x:v>
      </x:c>
      <x:c r="W677" s="18" t="n">
        <x:f>IF(U677=0,0,P677*Q677/U677)</x:f>
        <x:v>0</x:v>
      </x:c>
      <x:c r="X677" s="18" t="n">
        <x:f>MAX(V677,W677*'01 Controls'!$E$12)</x:f>
        <x:v>0</x:v>
      </x:c>
      <x:c r="Y677" s="18" t="n">
        <x:f>IF(U677=0,0,N677*R677/U677)</x:f>
        <x:v>1241.6766467065868</x:v>
      </x:c>
      <x:c r="Z677" s="18" t="n">
        <x:f>IF(U677=0,0,P677*R677/U677)</x:f>
        <x:v>4046.9461077844317</x:v>
      </x:c>
      <x:c r="AA677" s="18" t="n">
        <x:f>MAX(Y677,Z677*'01 Controls'!$E$13)</x:f>
        <x:v>1241.6766467065868</x:v>
      </x:c>
      <x:c r="AB677" s="18" t="n">
        <x:f>IF(U677=0,0,N677*S677/U677)</x:f>
        <x:v>1117.5089820359283</x:v>
      </x:c>
      <x:c r="AC677" s="18" t="n">
        <x:f>IF(U677=0,0,P677*S677/U677)</x:f>
        <x:v>3642.251497005988</x:v>
      </x:c>
      <x:c r="AD677" s="18" t="n">
        <x:f>MAX(AB677,AC677*'01 Controls'!$E$14)</x:f>
        <x:v>1117.5089820359283</x:v>
      </x:c>
      <x:c r="AE677" s="18" t="n">
        <x:f>IF(U677=0,0,N677*T677/U677)</x:f>
        <x:v>232.81437125748505</x:v>
      </x:c>
      <x:c r="AF677" s="18" t="n">
        <x:f>IF(U677=0,0,P677*T677/U677)</x:f>
        <x:v>758.8023952095809</x:v>
      </x:c>
      <x:c r="AG677" s="18" t="n">
        <x:f>MAX(AE677,AF677*'01 Controls'!$E$15)</x:f>
        <x:v>232.81437125748505</x:v>
      </x:c>
      <x:c r="AH677" s="18" t="n">
        <x:f>SUM(V677,Y677,AB677,AE677)</x:f>
        <x:v>2592.0000000000005</x:v>
      </x:c>
      <x:c r="AI677" s="18" t="n">
        <x:f>N677-AH677</x:f>
        <x:v>-4.547473508864641e-13</x:v>
      </x:c>
      <x:c r="AJ677" s="18" t="n">
        <x:f>V677*INDEX('07 Mode Capacity'!$P$6:$P$17,MATCH("AIR-"&amp;I677,'07 Mode Capacity'!$C$6:$C$17,0))</x:f>
        <x:v>0</x:v>
      </x:c>
      <x:c r="AK677" s="18" t="n">
        <x:f>Y677*INDEX('07 Mode Capacity'!$P$6:$P$17,MATCH("OCEAN-"&amp;I677,'07 Mode Capacity'!$C$6:$C$17,0))</x:f>
        <x:v>971.9447182122369</x:v>
      </x:c>
      <x:c r="AL677" s="18" t="n">
        <x:f>AB677*INDEX('07 Mode Capacity'!$P$6:$P$17,MATCH("LAND-"&amp;I677,'07 Mode Capacity'!$C$6:$C$17,0))</x:f>
        <x:v>799.0303484393645</x:v>
      </x:c>
      <x:c r="AM677" s="18" t="n">
        <x:f>AE677*INDEX('07 Mode Capacity'!$P$6:$P$17,MATCH("INLAND-"&amp;I677,'07 Mode Capacity'!$C$6:$C$17,0))</x:f>
        <x:v>232.81437125748505</x:v>
      </x:c>
      <x:c r="AN677" s="18" t="n">
        <x:f>SUM(AJ677:AM677)</x:f>
        <x:v>2003.7894379090867</x:v>
      </x:c>
      <x:c r="AO677" s="17" t="n">
        <x:f>IF(N677=0,1,AN677/N677)</x:f>
        <x:v>0.7730669127735674</x:v>
      </x:c>
      <x:c r="AP677" s="11" t="str">
        <x:f>IF(AO677&gt;='01 Controls'!$E$16,"PASS","FAIL")</x:f>
        <x:v>FAIL</x:v>
      </x:c>
      <x:c r="AQ677" s="11" t="str">
        <x:v>UNQUANTIFIED</x:v>
      </x:c>
      <x:c r="AR677" s="11" t="str">
        <x:v>Position-class planning record; serial item and receiver open</x:v>
      </x:c>
      <x:c r="AS677" s="26"/>
      <x:c r="AT677" s="26"/>
    </x:row>
    <x:row r="678">
      <x:c r="C678" s="11" t="str">
        <x:v>C2-I-URG-APL-45</x:v>
      </x:c>
      <x:c r="D678" s="11" t="str">
        <x:v>C2</x:v>
      </x:c>
      <x:c r="E678" s="11" t="str">
        <x:v>Gulf–Atlantic hurricane</x:v>
      </x:c>
      <x:c r="F678" s="11" t="str">
        <x:v>I-URG</x:v>
      </x:c>
      <x:c r="G678" s="11" t="str">
        <x:v>Utility reconstruction group</x:v>
      </x:c>
      <x:c r="H678" s="11" t="str">
        <x:v>APL-45</x:v>
      </x:c>
      <x:c r="I678" s="19" t="n">
        <x:v>24</x:v>
      </x:c>
      <x:c r="J678" s="21" t="n">
        <x:v>8</x:v>
      </x:c>
      <x:c r="K678" s="18" t="n">
        <x:f>'05 Cargo Register'!K230</x:f>
        <x:v>144</x:v>
      </x:c>
      <x:c r="L678" s="18" t="n">
        <x:f>'05 Cargo Register'!N230</x:f>
        <x:v>38</x:v>
      </x:c>
      <x:c r="M678" s="18" t="n">
        <x:f>'05 Cargo Register'!O230</x:f>
        <x:v>285</x:v>
      </x:c>
      <x:c r="N678" s="18" t="n">
        <x:f>J678*K678</x:f>
        <x:v>1152</x:v>
      </x:c>
      <x:c r="O678" s="18" t="n">
        <x:f>J678*L678</x:f>
        <x:v>304</x:v>
      </x:c>
      <x:c r="P678" s="18" t="n">
        <x:f>J678*M678</x:f>
        <x:v>2280</x:v>
      </x:c>
      <x:c r="Q678" s="22" t="n">
        <x:f>'01 Controls'!$E$23*'02 Cargo Classes'!$M$6</x:f>
        <x:v>0.15000000000000002</x:v>
      </x:c>
      <x:c r="R678" s="22" t="n">
        <x:f>'01 Controls'!$F$23*'02 Cargo Classes'!$N$6</x:f>
        <x:v>0.08000000000000002</x:v>
      </x:c>
      <x:c r="S678" s="22" t="n">
        <x:f>'01 Controls'!$G$23*'02 Cargo Classes'!$O$6</x:f>
        <x:v>0.6</x:v>
      </x:c>
      <x:c r="T678" s="22" t="n">
        <x:f>'01 Controls'!$H$23*'02 Cargo Classes'!$P$6</x:f>
        <x:v>0.045</x:v>
      </x:c>
      <x:c r="U678" s="22" t="n">
        <x:f>SUM(Q678:T678)</x:f>
        <x:v>0.8750000000000001</x:v>
      </x:c>
      <x:c r="V678" s="18" t="n">
        <x:f>IF(U678=0,0,N678*Q678/U678)</x:f>
        <x:v>197.48571428571427</x:v>
      </x:c>
      <x:c r="W678" s="18" t="n">
        <x:f>IF(U678=0,0,P678*Q678/U678)</x:f>
        <x:v>390.8571428571429</x:v>
      </x:c>
      <x:c r="X678" s="18" t="n">
        <x:f>MAX(V678,W678*'01 Controls'!$E$12)</x:f>
        <x:v>197.48571428571427</x:v>
      </x:c>
      <x:c r="Y678" s="18" t="n">
        <x:f>IF(U678=0,0,N678*R678/U678)</x:f>
        <x:v>105.3257142857143</x:v>
      </x:c>
      <x:c r="Z678" s="18" t="n">
        <x:f>IF(U678=0,0,P678*R678/U678)</x:f>
        <x:v>208.45714285714286</x:v>
      </x:c>
      <x:c r="AA678" s="18" t="n">
        <x:f>MAX(Y678,Z678*'01 Controls'!$E$13)</x:f>
        <x:v>105.3257142857143</x:v>
      </x:c>
      <x:c r="AB678" s="18" t="n">
        <x:f>IF(U678=0,0,N678*S678/U678)</x:f>
        <x:v>789.942857142857</x:v>
      </x:c>
      <x:c r="AC678" s="18" t="n">
        <x:f>IF(U678=0,0,P678*S678/U678)</x:f>
        <x:v>1563.4285714285713</x:v>
      </x:c>
      <x:c r="AD678" s="18" t="n">
        <x:f>MAX(AB678,AC678*'01 Controls'!$E$14)</x:f>
        <x:v>789.942857142857</x:v>
      </x:c>
      <x:c r="AE678" s="18" t="n">
        <x:f>IF(U678=0,0,N678*T678/U678)</x:f>
        <x:v>59.24571428571427</x:v>
      </x:c>
      <x:c r="AF678" s="18" t="n">
        <x:f>IF(U678=0,0,P678*T678/U678)</x:f>
        <x:v>117.25714285714284</x:v>
      </x:c>
      <x:c r="AG678" s="18" t="n">
        <x:f>MAX(AE678,AF678*'01 Controls'!$E$15)</x:f>
        <x:v>59.24571428571427</x:v>
      </x:c>
      <x:c r="AH678" s="18" t="n">
        <x:f>SUM(V678,Y678,AB678,AE678)</x:f>
        <x:v>1151.9999999999998</x:v>
      </x:c>
      <x:c r="AI678" s="18" t="n">
        <x:f>N678-AH678</x:f>
        <x:v>2.2737367544323206e-13</x:v>
      </x:c>
      <x:c r="AJ678" s="18" t="n">
        <x:f>V678*INDEX('07 Mode Capacity'!$P$6:$P$17,MATCH("AIR-"&amp;I678,'07 Mode Capacity'!$C$6:$C$17,0))</x:f>
        <x:v>40.07262962577902</x:v>
      </x:c>
      <x:c r="AK678" s="18" t="n">
        <x:f>Y678*INDEX('07 Mode Capacity'!$P$6:$P$17,MATCH("OCEAN-"&amp;I678,'07 Mode Capacity'!$C$6:$C$17,0))</x:f>
        <x:v>15.80823630093028</x:v>
      </x:c>
      <x:c r="AL678" s="18" t="n">
        <x:f>AB678*INDEX('07 Mode Capacity'!$P$6:$P$17,MATCH("LAND-"&amp;I678,'07 Mode Capacity'!$C$6:$C$17,0))</x:f>
        <x:v>302.1538729614649</x:v>
      </x:c>
      <x:c r="AM678" s="18" t="n">
        <x:f>AE678*INDEX('07 Mode Capacity'!$P$6:$P$17,MATCH("INLAND-"&amp;I678,'07 Mode Capacity'!$C$6:$C$17,0))</x:f>
        <x:v>59.24571428571427</x:v>
      </x:c>
      <x:c r="AN678" s="18" t="n">
        <x:f>SUM(AJ678:AM678)</x:f>
        <x:v>417.2804531738885</x:v>
      </x:c>
      <x:c r="AO678" s="17" t="n">
        <x:f>IF(N678=0,1,AN678/N678)</x:f>
        <x:v>0.36222261560233376</x:v>
      </x:c>
      <x:c r="AP678" s="11" t="str">
        <x:f>IF(AO678&gt;='01 Controls'!$E$16,"PASS","FAIL")</x:f>
        <x:v>FAIL</x:v>
      </x:c>
      <x:c r="AQ678" s="11" t="str">
        <x:v>UNQUANTIFIED</x:v>
      </x:c>
      <x:c r="AR678" s="11" t="str">
        <x:v>Position-class planning record; serial item and receiver open</x:v>
      </x:c>
      <x:c r="AS678" s="26"/>
      <x:c r="AT678" s="26"/>
    </x:row>
    <x:row r="679">
      <x:c r="C679" s="11" t="str">
        <x:v>C2-I-URG-ISO-18</x:v>
      </x:c>
      <x:c r="D679" s="11" t="str">
        <x:v>C2</x:v>
      </x:c>
      <x:c r="E679" s="11" t="str">
        <x:v>Gulf–Atlantic hurricane</x:v>
      </x:c>
      <x:c r="F679" s="11" t="str">
        <x:v>I-URG</x:v>
      </x:c>
      <x:c r="G679" s="11" t="str">
        <x:v>Utility reconstruction group</x:v>
      </x:c>
      <x:c r="H679" s="11" t="str">
        <x:v>ISO-18</x:v>
      </x:c>
      <x:c r="I679" s="19" t="n">
        <x:v>48</x:v>
      </x:c>
      <x:c r="J679" s="21" t="n">
        <x:v>8</x:v>
      </x:c>
      <x:c r="K679" s="18" t="n">
        <x:f>'05 Cargo Register'!K231</x:f>
        <x:v>432</x:v>
      </x:c>
      <x:c r="L679" s="18" t="n">
        <x:f>'05 Cargo Register'!N231</x:f>
        <x:v>29</x:v>
      </x:c>
      <x:c r="M679" s="18" t="n">
        <x:f>'05 Cargo Register'!O231</x:f>
        <x:v>765.6</x:v>
      </x:c>
      <x:c r="N679" s="18" t="n">
        <x:f>J679*K679</x:f>
        <x:v>3456</x:v>
      </x:c>
      <x:c r="O679" s="18" t="n">
        <x:f>J679*L679</x:f>
        <x:v>232</x:v>
      </x:c>
      <x:c r="P679" s="18" t="n">
        <x:f>J679*M679</x:f>
        <x:v>6124.8</x:v>
      </x:c>
      <x:c r="Q679" s="22" t="n">
        <x:f>'01 Controls'!$E$23*'02 Cargo Classes'!$M$7</x:f>
        <x:v>0.010000000000000002</x:v>
      </x:c>
      <x:c r="R679" s="22" t="n">
        <x:f>'01 Controls'!$F$23*'02 Cargo Classes'!$N$7</x:f>
        <x:v>0.2</x:v>
      </x:c>
      <x:c r="S679" s="22" t="n">
        <x:f>'01 Controls'!$G$23*'02 Cargo Classes'!$O$7</x:f>
        <x:v>0.72</x:v>
      </x:c>
      <x:c r="T679" s="22" t="n">
        <x:f>'01 Controls'!$H$23*'02 Cargo Classes'!$P$7</x:f>
        <x:v>0.12</x:v>
      </x:c>
      <x:c r="U679" s="22" t="n">
        <x:f>SUM(Q679:T679)</x:f>
        <x:v>1.0499999999999998</x:v>
      </x:c>
      <x:c r="V679" s="18" t="n">
        <x:f>IF(U679=0,0,N679*Q679/U679)</x:f>
        <x:v>32.914285714285725</x:v>
      </x:c>
      <x:c r="W679" s="18" t="n">
        <x:f>IF(U679=0,0,P679*Q679/U679)</x:f>
        <x:v>58.331428571428596</x:v>
      </x:c>
      <x:c r="X679" s="18" t="n">
        <x:f>MAX(V679,W679*'01 Controls'!$E$12)</x:f>
        <x:v>32.914285714285725</x:v>
      </x:c>
      <x:c r="Y679" s="18" t="n">
        <x:f>IF(U679=0,0,N679*R679/U679)</x:f>
        <x:v>658.2857142857144</x:v>
      </x:c>
      <x:c r="Z679" s="18" t="n">
        <x:f>IF(U679=0,0,P679*R679/U679)</x:f>
        <x:v>1166.6285714285716</x:v>
      </x:c>
      <x:c r="AA679" s="18" t="n">
        <x:f>MAX(Y679,Z679*'01 Controls'!$E$13)</x:f>
        <x:v>658.2857142857144</x:v>
      </x:c>
      <x:c r="AB679" s="18" t="n">
        <x:f>IF(U679=0,0,N679*S679/U679)</x:f>
        <x:v>2369.8285714285716</x:v>
      </x:c>
      <x:c r="AC679" s="18" t="n">
        <x:f>IF(U679=0,0,P679*S679/U679)</x:f>
        <x:v>4199.862857142858</x:v>
      </x:c>
      <x:c r="AD679" s="18" t="n">
        <x:f>MAX(AB679,AC679*'01 Controls'!$E$14)</x:f>
        <x:v>2369.8285714285716</x:v>
      </x:c>
      <x:c r="AE679" s="18" t="n">
        <x:f>IF(U679=0,0,N679*T679/U679)</x:f>
        <x:v>394.9714285714286</x:v>
      </x:c>
      <x:c r="AF679" s="18" t="n">
        <x:f>IF(U679=0,0,P679*T679/U679)</x:f>
        <x:v>699.977142857143</x:v>
      </x:c>
      <x:c r="AG679" s="18" t="n">
        <x:f>MAX(AE679,AF679*'01 Controls'!$E$15)</x:f>
        <x:v>394.9714285714286</x:v>
      </x:c>
      <x:c r="AH679" s="18" t="n">
        <x:f>SUM(V679,Y679,AB679,AE679)</x:f>
        <x:v>3456.0000000000005</x:v>
      </x:c>
      <x:c r="AI679" s="18" t="n">
        <x:f>N679-AH679</x:f>
        <x:v>-4.547473508864641e-13</x:v>
      </x:c>
      <x:c r="AJ679" s="18" t="n">
        <x:f>V679*INDEX('07 Mode Capacity'!$P$6:$P$17,MATCH("AIR-"&amp;I679,'07 Mode Capacity'!$C$6:$C$17,0))</x:f>
        <x:v>9.227047952836148</x:v>
      </x:c>
      <x:c r="AK679" s="18" t="n">
        <x:f>Y679*INDEX('07 Mode Capacity'!$P$6:$P$17,MATCH("OCEAN-"&amp;I679,'07 Mode Capacity'!$C$6:$C$17,0))</x:f>
        <x:v>57.68971127775802</x:v>
      </x:c>
      <x:c r="AL679" s="18" t="n">
        <x:f>AB679*INDEX('07 Mode Capacity'!$P$6:$P$17,MATCH("LAND-"&amp;I679,'07 Mode Capacity'!$C$6:$C$17,0))</x:f>
        <x:v>289.23252825755986</x:v>
      </x:c>
      <x:c r="AM679" s="18" t="n">
        <x:f>AE679*INDEX('07 Mode Capacity'!$P$6:$P$17,MATCH("INLAND-"&amp;I679,'07 Mode Capacity'!$C$6:$C$17,0))</x:f>
        <x:v>249.31954014355256</x:v>
      </x:c>
      <x:c r="AN679" s="18" t="n">
        <x:f>SUM(AJ679:AM679)</x:f>
        <x:v>605.4688276317065</x:v>
      </x:c>
      <x:c r="AO679" s="17" t="n">
        <x:f>IF(N679=0,1,AN679/N679)</x:f>
        <x:v>0.17519352651380396</x:v>
      </x:c>
      <x:c r="AP679" s="11" t="str">
        <x:f>IF(AO679&gt;='01 Controls'!$E$16,"PASS","FAIL")</x:f>
        <x:v>FAIL</x:v>
      </x:c>
      <x:c r="AQ679" s="11" t="str">
        <x:v>UNQUANTIFIED</x:v>
      </x:c>
      <x:c r="AR679" s="11" t="str">
        <x:v>Position-class planning record; serial item and receiver open</x:v>
      </x:c>
      <x:c r="AS679" s="26"/>
      <x:c r="AT679" s="26"/>
    </x:row>
    <x:row r="680">
      <x:c r="C680" s="11" t="str">
        <x:v>C2-I-URG-COL-12</x:v>
      </x:c>
      <x:c r="D680" s="11" t="str">
        <x:v>C2</x:v>
      </x:c>
      <x:c r="E680" s="11" t="str">
        <x:v>Gulf–Atlantic hurricane</x:v>
      </x:c>
      <x:c r="F680" s="11" t="str">
        <x:v>I-URG</x:v>
      </x:c>
      <x:c r="G680" s="11" t="str">
        <x:v>Utility reconstruction group</x:v>
      </x:c>
      <x:c r="H680" s="11" t="str">
        <x:v>COL-12</x:v>
      </x:c>
      <x:c r="I680" s="19" t="n">
        <x:v>24</x:v>
      </x:c>
      <x:c r="J680" s="21" t="n">
        <x:v>8</x:v>
      </x:c>
      <x:c r="K680" s="18" t="n">
        <x:f>'05 Cargo Register'!K232</x:f>
        <x:v>72</x:v>
      </x:c>
      <x:c r="L680" s="18" t="n">
        <x:f>'05 Cargo Register'!N232</x:f>
        <x:v>8</x:v>
      </x:c>
      <x:c r="M680" s="18" t="n">
        <x:f>'05 Cargo Register'!O232</x:f>
        <x:v>211.20000000000002</x:v>
      </x:c>
      <x:c r="N680" s="18" t="n">
        <x:f>J680*K680</x:f>
        <x:v>576</x:v>
      </x:c>
      <x:c r="O680" s="18" t="n">
        <x:f>J680*L680</x:f>
        <x:v>64</x:v>
      </x:c>
      <x:c r="P680" s="18" t="n">
        <x:f>J680*M680</x:f>
        <x:v>1689.6000000000001</x:v>
      </x:c>
      <x:c r="Q680" s="22" t="n">
        <x:f>'01 Controls'!$E$23*'02 Cargo Classes'!$M$8</x:f>
        <x:v>0.1</x:v>
      </x:c>
      <x:c r="R680" s="22" t="n">
        <x:f>'01 Controls'!$F$23*'02 Cargo Classes'!$N$8</x:f>
        <x:v>0.13999999999999999</x:v>
      </x:c>
      <x:c r="S680" s="22" t="n">
        <x:f>'01 Controls'!$G$23*'02 Cargo Classes'!$O$8</x:f>
        <x:v>0.72</x:v>
      </x:c>
      <x:c r="T680" s="22" t="n">
        <x:f>'01 Controls'!$H$23*'02 Cargo Classes'!$P$8</x:f>
        <x:v>0.03</x:v>
      </x:c>
      <x:c r="U680" s="22" t="n">
        <x:f>SUM(Q680:T680)</x:f>
        <x:v>0.99</x:v>
      </x:c>
      <x:c r="V680" s="18" t="n">
        <x:f>IF(U680=0,0,N680*Q680/U680)</x:f>
        <x:v>58.18181818181819</x:v>
      </x:c>
      <x:c r="W680" s="18" t="n">
        <x:f>IF(U680=0,0,P680*Q680/U680)</x:f>
        <x:v>170.6666666666667</x:v>
      </x:c>
      <x:c r="X680" s="18" t="n">
        <x:f>MAX(V680,W680*'01 Controls'!$E$12)</x:f>
        <x:v>58.18181818181819</x:v>
      </x:c>
      <x:c r="Y680" s="18" t="n">
        <x:f>IF(U680=0,0,N680*R680/U680)</x:f>
        <x:v>81.45454545454544</x:v>
      </x:c>
      <x:c r="Z680" s="18" t="n">
        <x:f>IF(U680=0,0,P680*R680/U680)</x:f>
        <x:v>238.9333333333333</x:v>
      </x:c>
      <x:c r="AA680" s="18" t="n">
        <x:f>MAX(Y680,Z680*'01 Controls'!$E$13)</x:f>
        <x:v>81.45454545454544</x:v>
      </x:c>
      <x:c r="AB680" s="18" t="n">
        <x:f>IF(U680=0,0,N680*S680/U680)</x:f>
        <x:v>418.9090909090909</x:v>
      </x:c>
      <x:c r="AC680" s="18" t="n">
        <x:f>IF(U680=0,0,P680*S680/U680)</x:f>
        <x:v>1228.8</x:v>
      </x:c>
      <x:c r="AD680" s="18" t="n">
        <x:f>MAX(AB680,AC680*'01 Controls'!$E$14)</x:f>
        <x:v>418.9090909090909</x:v>
      </x:c>
      <x:c r="AE680" s="18" t="n">
        <x:f>IF(U680=0,0,N680*T680/U680)</x:f>
        <x:v>17.454545454545457</x:v>
      </x:c>
      <x:c r="AF680" s="18" t="n">
        <x:f>IF(U680=0,0,P680*T680/U680)</x:f>
        <x:v>51.2</x:v>
      </x:c>
      <x:c r="AG680" s="18" t="n">
        <x:f>MAX(AE680,AF680*'01 Controls'!$E$15)</x:f>
        <x:v>17.454545454545457</x:v>
      </x:c>
      <x:c r="AH680" s="18" t="n">
        <x:f>SUM(V680,Y680,AB680,AE680)</x:f>
        <x:v>576</x:v>
      </x:c>
      <x:c r="AI680" s="18" t="n">
        <x:f>N680-AH680</x:f>
        <x:v>0</x:v>
      </x:c>
      <x:c r="AJ680" s="18" t="n">
        <x:f>V680*INDEX('07 Mode Capacity'!$P$6:$P$17,MATCH("AIR-"&amp;I680,'07 Mode Capacity'!$C$6:$C$17,0))</x:f>
        <x:v>11.805909401534226</x:v>
      </x:c>
      <x:c r="AK680" s="18" t="n">
        <x:f>Y680*INDEX('07 Mode Capacity'!$P$6:$P$17,MATCH("OCEAN-"&amp;I680,'07 Mode Capacity'!$C$6:$C$17,0))</x:f>
        <x:v>12.2254352706058</x:v>
      </x:c>
      <x:c r="AL680" s="18" t="n">
        <x:f>AB680*INDEX('07 Mode Capacity'!$P$6:$P$17,MATCH("LAND-"&amp;I680,'07 Mode Capacity'!$C$6:$C$17,0))</x:f>
        <x:v>160.23311444926173</x:v>
      </x:c>
      <x:c r="AM680" s="18" t="n">
        <x:f>AE680*INDEX('07 Mode Capacity'!$P$6:$P$17,MATCH("INLAND-"&amp;I680,'07 Mode Capacity'!$C$6:$C$17,0))</x:f>
        <x:v>17.454545454545457</x:v>
      </x:c>
      <x:c r="AN680" s="18" t="n">
        <x:f>SUM(AJ680:AM680)</x:f>
        <x:v>201.71900457594722</x:v>
      </x:c>
      <x:c r="AO680" s="17" t="n">
        <x:f>IF(N680=0,1,AN680/N680)</x:f>
        <x:v>0.35020660516657504</x:v>
      </x:c>
      <x:c r="AP680" s="11" t="str">
        <x:f>IF(AO680&gt;='01 Controls'!$E$16,"PASS","FAIL")</x:f>
        <x:v>FAIL</x:v>
      </x:c>
      <x:c r="AQ680" s="11" t="str">
        <x:v>UNQUANTIFIED</x:v>
      </x:c>
      <x:c r="AR680" s="11" t="str">
        <x:v>Position-class planning record; serial item and receiver open</x:v>
      </x:c>
      <x:c r="AS680" s="26"/>
      <x:c r="AT680" s="26"/>
    </x:row>
    <x:row r="681">
      <x:c r="C681" s="11" t="str">
        <x:v>C2-I-URG-BAT-22</x:v>
      </x:c>
      <x:c r="D681" s="11" t="str">
        <x:v>C2</x:v>
      </x:c>
      <x:c r="E681" s="11" t="str">
        <x:v>Gulf–Atlantic hurricane</x:v>
      </x:c>
      <x:c r="F681" s="11" t="str">
        <x:v>I-URG</x:v>
      </x:c>
      <x:c r="G681" s="11" t="str">
        <x:v>Utility reconstruction group</x:v>
      </x:c>
      <x:c r="H681" s="11" t="str">
        <x:v>BAT-22</x:v>
      </x:c>
      <x:c r="I681" s="19" t="n">
        <x:v>48</x:v>
      </x:c>
      <x:c r="J681" s="21" t="n">
        <x:v>8</x:v>
      </x:c>
      <x:c r="K681" s="18" t="n">
        <x:f>'05 Cargo Register'!K233</x:f>
        <x:v>540</x:v>
      </x:c>
      <x:c r="L681" s="18" t="n">
        <x:f>'05 Cargo Register'!N233</x:f>
        <x:v>31</x:v>
      </x:c>
      <x:c r="M681" s="18" t="n">
        <x:f>'05 Cargo Register'!O233</x:f>
        <x:v>818.4000000000001</x:v>
      </x:c>
      <x:c r="N681" s="18" t="n">
        <x:f>J681*K681</x:f>
        <x:v>4320</x:v>
      </x:c>
      <x:c r="O681" s="18" t="n">
        <x:f>J681*L681</x:f>
        <x:v>248</x:v>
      </x:c>
      <x:c r="P681" s="18" t="n">
        <x:f>J681*M681</x:f>
        <x:v>6547.200000000001</x:v>
      </x:c>
      <x:c r="Q681" s="22" t="n">
        <x:f>'01 Controls'!$E$23*'02 Cargo Classes'!$M$9</x:f>
        <x:v>0</x:v>
      </x:c>
      <x:c r="R681" s="22" t="n">
        <x:f>'01 Controls'!$F$23*'02 Cargo Classes'!$N$9</x:f>
        <x:v>0.2</x:v>
      </x:c>
      <x:c r="S681" s="22" t="n">
        <x:f>'01 Controls'!$G$23*'02 Cargo Classes'!$O$9</x:f>
        <x:v>0.6</x:v>
      </x:c>
      <x:c r="T681" s="22" t="n">
        <x:f>'01 Controls'!$H$23*'02 Cargo Classes'!$P$9</x:f>
        <x:v>0.075</x:v>
      </x:c>
      <x:c r="U681" s="22" t="n">
        <x:f>SUM(Q681:T681)</x:f>
        <x:v>0.875</x:v>
      </x:c>
      <x:c r="V681" s="18" t="n">
        <x:f>IF(U681=0,0,N681*Q681/U681)</x:f>
        <x:v>0</x:v>
      </x:c>
      <x:c r="W681" s="18" t="n">
        <x:f>IF(U681=0,0,P681*Q681/U681)</x:f>
        <x:v>0</x:v>
      </x:c>
      <x:c r="X681" s="18" t="n">
        <x:f>MAX(V681,W681*'01 Controls'!$E$12)</x:f>
        <x:v>0</x:v>
      </x:c>
      <x:c r="Y681" s="18" t="n">
        <x:f>IF(U681=0,0,N681*R681/U681)</x:f>
        <x:v>987.4285714285714</x:v>
      </x:c>
      <x:c r="Z681" s="18" t="n">
        <x:f>IF(U681=0,0,P681*R681/U681)</x:f>
        <x:v>1496.5028571428575</x:v>
      </x:c>
      <x:c r="AA681" s="18" t="n">
        <x:f>MAX(Y681,Z681*'01 Controls'!$E$13)</x:f>
        <x:v>987.4285714285714</x:v>
      </x:c>
      <x:c r="AB681" s="18" t="n">
        <x:f>IF(U681=0,0,N681*S681/U681)</x:f>
        <x:v>2962.285714285714</x:v>
      </x:c>
      <x:c r="AC681" s="18" t="n">
        <x:f>IF(U681=0,0,P681*S681/U681)</x:f>
        <x:v>4489.5085714285715</x:v>
      </x:c>
      <x:c r="AD681" s="18" t="n">
        <x:f>MAX(AB681,AC681*'01 Controls'!$E$14)</x:f>
        <x:v>2962.285714285714</x:v>
      </x:c>
      <x:c r="AE681" s="18" t="n">
        <x:f>IF(U681=0,0,N681*T681/U681)</x:f>
        <x:v>370.2857142857143</x:v>
      </x:c>
      <x:c r="AF681" s="18" t="n">
        <x:f>IF(U681=0,0,P681*T681/U681)</x:f>
        <x:v>561.1885714285714</x:v>
      </x:c>
      <x:c r="AG681" s="18" t="n">
        <x:f>MAX(AE681,AF681*'01 Controls'!$E$15)</x:f>
        <x:v>370.2857142857143</x:v>
      </x:c>
      <x:c r="AH681" s="18" t="n">
        <x:f>SUM(V681,Y681,AB681,AE681)</x:f>
        <x:v>4320</x:v>
      </x:c>
      <x:c r="AI681" s="18" t="n">
        <x:f>N681-AH681</x:f>
        <x:v>0</x:v>
      </x:c>
      <x:c r="AJ681" s="18" t="n">
        <x:f>V681*INDEX('07 Mode Capacity'!$P$6:$P$17,MATCH("AIR-"&amp;I681,'07 Mode Capacity'!$C$6:$C$17,0))</x:f>
        <x:v>0</x:v>
      </x:c>
      <x:c r="AK681" s="18" t="n">
        <x:f>Y681*INDEX('07 Mode Capacity'!$P$6:$P$17,MATCH("OCEAN-"&amp;I681,'07 Mode Capacity'!$C$6:$C$17,0))</x:f>
        <x:v>86.534566916637</x:v>
      </x:c>
      <x:c r="AL681" s="18" t="n">
        <x:f>AB681*INDEX('07 Mode Capacity'!$P$6:$P$17,MATCH("LAND-"&amp;I681,'07 Mode Capacity'!$C$6:$C$17,0))</x:f>
        <x:v>361.5406603219498</x:v>
      </x:c>
      <x:c r="AM681" s="18" t="n">
        <x:f>AE681*INDEX('07 Mode Capacity'!$P$6:$P$17,MATCH("INLAND-"&amp;I681,'07 Mode Capacity'!$C$6:$C$17,0))</x:f>
        <x:v>233.7370688845805</x:v>
      </x:c>
      <x:c r="AN681" s="18" t="n">
        <x:f>SUM(AJ681:AM681)</x:f>
        <x:v>681.8122961231674</x:v>
      </x:c>
      <x:c r="AO681" s="17" t="n">
        <x:f>IF(N681=0,1,AN681/N681)</x:f>
        <x:v>0.15782692039888133</x:v>
      </x:c>
      <x:c r="AP681" s="11" t="str">
        <x:f>IF(AO681&gt;='01 Controls'!$E$16,"PASS","FAIL")</x:f>
        <x:v>FAIL</x:v>
      </x:c>
      <x:c r="AQ681" s="11" t="str">
        <x:v>UNQUANTIFIED</x:v>
      </x:c>
      <x:c r="AR681" s="11" t="str">
        <x:v>Position-class planning record; serial item and receiver open</x:v>
      </x:c>
      <x:c r="AS681" s="26"/>
      <x:c r="AT681" s="26"/>
    </x:row>
    <x:row r="682">
      <x:c r="C682" s="11" t="str">
        <x:v>C2-I-URG-TNK-20</x:v>
      </x:c>
      <x:c r="D682" s="11" t="str">
        <x:v>C2</x:v>
      </x:c>
      <x:c r="E682" s="11" t="str">
        <x:v>Gulf–Atlantic hurricane</x:v>
      </x:c>
      <x:c r="F682" s="11" t="str">
        <x:v>I-URG</x:v>
      </x:c>
      <x:c r="G682" s="11" t="str">
        <x:v>Utility reconstruction group</x:v>
      </x:c>
      <x:c r="H682" s="11" t="str">
        <x:v>TNK-20</x:v>
      </x:c>
      <x:c r="I682" s="19" t="n">
        <x:v>48</x:v>
      </x:c>
      <x:c r="J682" s="21" t="n">
        <x:v>8</x:v>
      </x:c>
      <x:c r="K682" s="18" t="n">
        <x:f>'05 Cargo Register'!K234</x:f>
        <x:v>432</x:v>
      </x:c>
      <x:c r="L682" s="18" t="n">
        <x:f>'05 Cargo Register'!N234</x:f>
        <x:v>26</x:v>
      </x:c>
      <x:c r="M682" s="18" t="n">
        <x:f>'05 Cargo Register'!O234</x:f>
        <x:v>552.5</x:v>
      </x:c>
      <x:c r="N682" s="18" t="n">
        <x:f>J682*K682</x:f>
        <x:v>3456</x:v>
      </x:c>
      <x:c r="O682" s="18" t="n">
        <x:f>J682*L682</x:f>
        <x:v>208</x:v>
      </x:c>
      <x:c r="P682" s="18" t="n">
        <x:f>J682*M682</x:f>
        <x:v>4420</x:v>
      </x:c>
      <x:c r="Q682" s="22" t="n">
        <x:f>'01 Controls'!$E$23*'02 Cargo Classes'!$M$10</x:f>
        <x:v>0</x:v>
      </x:c>
      <x:c r="R682" s="22" t="n">
        <x:f>'01 Controls'!$F$23*'02 Cargo Classes'!$N$10</x:f>
        <x:v>0.24</x:v>
      </x:c>
      <x:c r="S682" s="22" t="n">
        <x:f>'01 Controls'!$G$23*'02 Cargo Classes'!$O$10</x:f>
        <x:v>0.6</x:v>
      </x:c>
      <x:c r="T682" s="22" t="n">
        <x:f>'01 Controls'!$H$23*'02 Cargo Classes'!$P$10</x:f>
        <x:v>0.15</x:v>
      </x:c>
      <x:c r="U682" s="22" t="n">
        <x:f>SUM(Q682:T682)</x:f>
        <x:v>0.99</x:v>
      </x:c>
      <x:c r="V682" s="18" t="n">
        <x:f>IF(U682=0,0,N682*Q682/U682)</x:f>
        <x:v>0</x:v>
      </x:c>
      <x:c r="W682" s="18" t="n">
        <x:f>IF(U682=0,0,P682*Q682/U682)</x:f>
        <x:v>0</x:v>
      </x:c>
      <x:c r="X682" s="18" t="n">
        <x:f>MAX(V682,W682*'01 Controls'!$E$12)</x:f>
        <x:v>0</x:v>
      </x:c>
      <x:c r="Y682" s="18" t="n">
        <x:f>IF(U682=0,0,N682*R682/U682)</x:f>
        <x:v>837.8181818181818</x:v>
      </x:c>
      <x:c r="Z682" s="18" t="n">
        <x:f>IF(U682=0,0,P682*R682/U682)</x:f>
        <x:v>1071.5151515151515</x:v>
      </x:c>
      <x:c r="AA682" s="18" t="n">
        <x:f>MAX(Y682,Z682*'01 Controls'!$E$13)</x:f>
        <x:v>837.8181818181818</x:v>
      </x:c>
      <x:c r="AB682" s="18" t="n">
        <x:f>IF(U682=0,0,N682*S682/U682)</x:f>
        <x:v>2094.5454545454545</x:v>
      </x:c>
      <x:c r="AC682" s="18" t="n">
        <x:f>IF(U682=0,0,P682*S682/U682)</x:f>
        <x:v>2678.787878787879</x:v>
      </x:c>
      <x:c r="AD682" s="18" t="n">
        <x:f>MAX(AB682,AC682*'01 Controls'!$E$14)</x:f>
        <x:v>2094.5454545454545</x:v>
      </x:c>
      <x:c r="AE682" s="18" t="n">
        <x:f>IF(U682=0,0,N682*T682/U682)</x:f>
        <x:v>523.6363636363636</x:v>
      </x:c>
      <x:c r="AF682" s="18" t="n">
        <x:f>IF(U682=0,0,P682*T682/U682)</x:f>
        <x:v>669.6969696969697</x:v>
      </x:c>
      <x:c r="AG682" s="18" t="n">
        <x:f>MAX(AE682,AF682*'01 Controls'!$E$15)</x:f>
        <x:v>523.6363636363636</x:v>
      </x:c>
      <x:c r="AH682" s="18" t="n">
        <x:f>SUM(V682,Y682,AB682,AE682)</x:f>
        <x:v>3455.9999999999995</x:v>
      </x:c>
      <x:c r="AI682" s="18" t="n">
        <x:f>N682-AH682</x:f>
        <x:v>4.547473508864641e-13</x:v>
      </x:c>
      <x:c r="AJ682" s="18" t="n">
        <x:f>V682*INDEX('07 Mode Capacity'!$P$6:$P$17,MATCH("AIR-"&amp;I682,'07 Mode Capacity'!$C$6:$C$17,0))</x:f>
        <x:v>0</x:v>
      </x:c>
      <x:c r="AK682" s="18" t="n">
        <x:f>Y682*INDEX('07 Mode Capacity'!$P$6:$P$17,MATCH("OCEAN-"&amp;I682,'07 Mode Capacity'!$C$6:$C$17,0))</x:f>
        <x:v>73.42326889896474</x:v>
      </x:c>
      <x:c r="AL682" s="18" t="n">
        <x:f>AB682*INDEX('07 Mode Capacity'!$P$6:$P$17,MATCH("LAND-"&amp;I682,'07 Mode Capacity'!$C$6:$C$17,0))</x:f>
        <x:v>255.63481032865138</x:v>
      </x:c>
      <x:c r="AM682" s="18" t="n">
        <x:f>AE682*INDEX('07 Mode Capacity'!$P$6:$P$17,MATCH("INLAND-"&amp;I682,'07 Mode Capacity'!$C$6:$C$17,0))</x:f>
        <x:v>330.5372691297098</x:v>
      </x:c>
      <x:c r="AN682" s="18" t="n">
        <x:f>SUM(AJ682:AM682)</x:f>
        <x:v>659.595348357326</x:v>
      </x:c>
      <x:c r="AO682" s="17" t="n">
        <x:f>IF(N682=0,1,AN682/N682)</x:f>
        <x:v>0.1908551355200596</x:v>
      </x:c>
      <x:c r="AP682" s="11" t="str">
        <x:f>IF(AO682&gt;='01 Controls'!$E$16,"PASS","FAIL")</x:f>
        <x:v>FAIL</x:v>
      </x:c>
      <x:c r="AQ682" s="11" t="str">
        <x:v>UNQUANTIFIED</x:v>
      </x:c>
      <x:c r="AR682" s="11" t="str">
        <x:v>Position-class planning record; serial item and receiver open</x:v>
      </x:c>
      <x:c r="AS682" s="26"/>
      <x:c r="AT682" s="26"/>
    </x:row>
    <x:row r="683">
      <x:c r="C683" s="11" t="str">
        <x:v>C2-I-URG-FLR-24</x:v>
      </x:c>
      <x:c r="D683" s="11" t="str">
        <x:v>C2</x:v>
      </x:c>
      <x:c r="E683" s="11" t="str">
        <x:v>Gulf–Atlantic hurricane</x:v>
      </x:c>
      <x:c r="F683" s="11" t="str">
        <x:v>I-URG</x:v>
      </x:c>
      <x:c r="G683" s="11" t="str">
        <x:v>Utility reconstruction group</x:v>
      </x:c>
      <x:c r="H683" s="11" t="str">
        <x:v>FLR-24</x:v>
      </x:c>
      <x:c r="I683" s="19" t="n">
        <x:v>48</x:v>
      </x:c>
      <x:c r="J683" s="21" t="n">
        <x:v>8</x:v>
      </x:c>
      <x:c r="K683" s="18" t="n">
        <x:f>'05 Cargo Register'!K235</x:f>
        <x:v>648</x:v>
      </x:c>
      <x:c r="L683" s="18" t="n">
        <x:f>'05 Cargo Register'!N235</x:f>
        <x:v>32</x:v>
      </x:c>
      <x:c r="M683" s="18" t="n">
        <x:f>'05 Cargo Register'!O235</x:f>
        <x:v>1024</x:v>
      </x:c>
      <x:c r="N683" s="18" t="n">
        <x:f>J683*K683</x:f>
        <x:v>5184</x:v>
      </x:c>
      <x:c r="O683" s="18" t="n">
        <x:f>J683*L683</x:f>
        <x:v>256</x:v>
      </x:c>
      <x:c r="P683" s="18" t="n">
        <x:f>J683*M683</x:f>
        <x:v>8192</x:v>
      </x:c>
      <x:c r="Q683" s="22" t="n">
        <x:f>'01 Controls'!$E$23*'02 Cargo Classes'!$M$11</x:f>
        <x:v>0</x:v>
      </x:c>
      <x:c r="R683" s="22" t="n">
        <x:f>'01 Controls'!$F$23*'02 Cargo Classes'!$N$11</x:f>
        <x:v>0.24</x:v>
      </x:c>
      <x:c r="S683" s="22" t="n">
        <x:f>'01 Controls'!$G$23*'02 Cargo Classes'!$O$11</x:f>
        <x:v>0.6</x:v>
      </x:c>
      <x:c r="T683" s="22" t="n">
        <x:f>'01 Controls'!$H$23*'02 Cargo Classes'!$P$11</x:f>
        <x:v>0.12</x:v>
      </x:c>
      <x:c r="U683" s="22" t="n">
        <x:f>SUM(Q683:T683)</x:f>
        <x:v>0.96</x:v>
      </x:c>
      <x:c r="V683" s="18" t="n">
        <x:f>IF(U683=0,0,N683*Q683/U683)</x:f>
        <x:v>0</x:v>
      </x:c>
      <x:c r="W683" s="18" t="n">
        <x:f>IF(U683=0,0,P683*Q683/U683)</x:f>
        <x:v>0</x:v>
      </x:c>
      <x:c r="X683" s="18" t="n">
        <x:f>MAX(V683,W683*'01 Controls'!$E$12)</x:f>
        <x:v>0</x:v>
      </x:c>
      <x:c r="Y683" s="18" t="n">
        <x:f>IF(U683=0,0,N683*R683/U683)</x:f>
        <x:v>1296</x:v>
      </x:c>
      <x:c r="Z683" s="18" t="n">
        <x:f>IF(U683=0,0,P683*R683/U683)</x:f>
        <x:v>2048</x:v>
      </x:c>
      <x:c r="AA683" s="18" t="n">
        <x:f>MAX(Y683,Z683*'01 Controls'!$E$13)</x:f>
        <x:v>1296</x:v>
      </x:c>
      <x:c r="AB683" s="18" t="n">
        <x:f>IF(U683=0,0,N683*S683/U683)</x:f>
        <x:v>3240</x:v>
      </x:c>
      <x:c r="AC683" s="18" t="n">
        <x:f>IF(U683=0,0,P683*S683/U683)</x:f>
        <x:v>5120</x:v>
      </x:c>
      <x:c r="AD683" s="18" t="n">
        <x:f>MAX(AB683,AC683*'01 Controls'!$E$14)</x:f>
        <x:v>3240</x:v>
      </x:c>
      <x:c r="AE683" s="18" t="n">
        <x:f>IF(U683=0,0,N683*T683/U683)</x:f>
        <x:v>648</x:v>
      </x:c>
      <x:c r="AF683" s="18" t="n">
        <x:f>IF(U683=0,0,P683*T683/U683)</x:f>
        <x:v>1024</x:v>
      </x:c>
      <x:c r="AG683" s="18" t="n">
        <x:f>MAX(AE683,AF683*'01 Controls'!$E$15)</x:f>
        <x:v>648</x:v>
      </x:c>
      <x:c r="AH683" s="18" t="n">
        <x:f>SUM(V683,Y683,AB683,AE683)</x:f>
        <x:v>5184</x:v>
      </x:c>
      <x:c r="AI683" s="18" t="n">
        <x:f>N683-AH683</x:f>
        <x:v>0</x:v>
      </x:c>
      <x:c r="AJ683" s="18" t="n">
        <x:f>V683*INDEX('07 Mode Capacity'!$P$6:$P$17,MATCH("AIR-"&amp;I683,'07 Mode Capacity'!$C$6:$C$17,0))</x:f>
        <x:v>0</x:v>
      </x:c>
      <x:c r="AK683" s="18" t="n">
        <x:f>Y683*INDEX('07 Mode Capacity'!$P$6:$P$17,MATCH("OCEAN-"&amp;I683,'07 Mode Capacity'!$C$6:$C$17,0))</x:f>
        <x:v>113.57661907808607</x:v>
      </x:c>
      <x:c r="AL683" s="18" t="n">
        <x:f>AB683*INDEX('07 Mode Capacity'!$P$6:$P$17,MATCH("LAND-"&amp;I683,'07 Mode Capacity'!$C$6:$C$17,0))</x:f>
        <x:v>395.4350972271326</x:v>
      </x:c>
      <x:c r="AM683" s="18" t="n">
        <x:f>AE683*INDEX('07 Mode Capacity'!$P$6:$P$17,MATCH("INLAND-"&amp;I683,'07 Mode Capacity'!$C$6:$C$17,0))</x:f>
        <x:v>409.0398705480159</x:v>
      </x:c>
      <x:c r="AN683" s="18" t="n">
        <x:f>SUM(AJ683:AM683)</x:f>
        <x:v>918.0515868532345</x:v>
      </x:c>
      <x:c r="AO683" s="17" t="n">
        <x:f>IF(N683=0,1,AN683/N683)</x:f>
        <x:v>0.17709328450100975</x:v>
      </x:c>
      <x:c r="AP683" s="11" t="str">
        <x:f>IF(AO683&gt;='01 Controls'!$E$16,"PASS","FAIL")</x:f>
        <x:v>FAIL</x:v>
      </x:c>
      <x:c r="AQ683" s="11" t="str">
        <x:v>UNQUANTIFIED</x:v>
      </x:c>
      <x:c r="AR683" s="11" t="str">
        <x:v>Position-class planning record; serial item and receiver open</x:v>
      </x:c>
      <x:c r="AS683" s="26"/>
      <x:c r="AT683" s="26"/>
    </x:row>
    <x:row r="684">
      <x:c r="C684" s="11" t="str">
        <x:v>C2-I-URG-ROL-30</x:v>
      </x:c>
      <x:c r="D684" s="11" t="str">
        <x:v>C2</x:v>
      </x:c>
      <x:c r="E684" s="11" t="str">
        <x:v>Gulf–Atlantic hurricane</x:v>
      </x:c>
      <x:c r="F684" s="11" t="str">
        <x:v>I-URG</x:v>
      </x:c>
      <x:c r="G684" s="11" t="str">
        <x:v>Utility reconstruction group</x:v>
      </x:c>
      <x:c r="H684" s="11" t="str">
        <x:v>ROL-30</x:v>
      </x:c>
      <x:c r="I684" s="19" t="n">
        <x:v>48</x:v>
      </x:c>
      <x:c r="J684" s="21" t="n">
        <x:v>8</x:v>
      </x:c>
      <x:c r="K684" s="18" t="n">
        <x:f>'05 Cargo Register'!K236</x:f>
        <x:v>432</x:v>
      </x:c>
      <x:c r="L684" s="18" t="n">
        <x:f>'05 Cargo Register'!N236</x:f>
        <x:v>18</x:v>
      </x:c>
      <x:c r="M684" s="18" t="n">
        <x:f>'05 Cargo Register'!O236</x:f>
        <x:v>1147.5</x:v>
      </x:c>
      <x:c r="N684" s="18" t="n">
        <x:f>J684*K684</x:f>
        <x:v>3456</x:v>
      </x:c>
      <x:c r="O684" s="18" t="n">
        <x:f>J684*L684</x:f>
        <x:v>144</x:v>
      </x:c>
      <x:c r="P684" s="18" t="n">
        <x:f>J684*M684</x:f>
        <x:v>9180</x:v>
      </x:c>
      <x:c r="Q684" s="22" t="n">
        <x:f>'01 Controls'!$E$23*'02 Cargo Classes'!$M$12</x:f>
        <x:v>0</x:v>
      </x:c>
      <x:c r="R684" s="22" t="n">
        <x:f>'01 Controls'!$F$23*'02 Cargo Classes'!$N$12</x:f>
        <x:v>0.2</x:v>
      </x:c>
      <x:c r="S684" s="22" t="n">
        <x:f>'01 Controls'!$G$23*'02 Cargo Classes'!$O$12</x:f>
        <x:v>0.8999999999999999</x:v>
      </x:c>
      <x:c r="T684" s="22" t="n">
        <x:f>'01 Controls'!$H$23*'02 Cargo Classes'!$P$12</x:f>
        <x:v>0.09</x:v>
      </x:c>
      <x:c r="U684" s="22" t="n">
        <x:f>SUM(Q684:T684)</x:f>
        <x:v>1.19</x:v>
      </x:c>
      <x:c r="V684" s="18" t="n">
        <x:f>IF(U684=0,0,N684*Q684/U684)</x:f>
        <x:v>0</x:v>
      </x:c>
      <x:c r="W684" s="18" t="n">
        <x:f>IF(U684=0,0,P684*Q684/U684)</x:f>
        <x:v>0</x:v>
      </x:c>
      <x:c r="X684" s="18" t="n">
        <x:f>MAX(V684,W684*'01 Controls'!$E$12)</x:f>
        <x:v>0</x:v>
      </x:c>
      <x:c r="Y684" s="18" t="n">
        <x:f>IF(U684=0,0,N684*R684/U684)</x:f>
        <x:v>580.8403361344539</x:v>
      </x:c>
      <x:c r="Z684" s="18" t="n">
        <x:f>IF(U684=0,0,P684*R684/U684)</x:f>
        <x:v>1542.857142857143</x:v>
      </x:c>
      <x:c r="AA684" s="18" t="n">
        <x:f>MAX(Y684,Z684*'01 Controls'!$E$13)</x:f>
        <x:v>580.8403361344539</x:v>
      </x:c>
      <x:c r="AB684" s="18" t="n">
        <x:f>IF(U684=0,0,N684*S684/U684)</x:f>
        <x:v>2613.781512605042</x:v>
      </x:c>
      <x:c r="AC684" s="18" t="n">
        <x:f>IF(U684=0,0,P684*S684/U684)</x:f>
        <x:v>6942.857142857143</x:v>
      </x:c>
      <x:c r="AD684" s="18" t="n">
        <x:f>MAX(AB684,AC684*'01 Controls'!$E$14)</x:f>
        <x:v>2613.781512605042</x:v>
      </x:c>
      <x:c r="AE684" s="18" t="n">
        <x:f>IF(U684=0,0,N684*T684/U684)</x:f>
        <x:v>261.3781512605042</x:v>
      </x:c>
      <x:c r="AF684" s="18" t="n">
        <x:f>IF(U684=0,0,P684*T684/U684)</x:f>
        <x:v>694.2857142857142</x:v>
      </x:c>
      <x:c r="AG684" s="18" t="n">
        <x:f>MAX(AE684,AF684*'01 Controls'!$E$15)</x:f>
        <x:v>261.3781512605042</x:v>
      </x:c>
      <x:c r="AH684" s="18" t="n">
        <x:f>SUM(V684,Y684,AB684,AE684)</x:f>
        <x:v>3456</x:v>
      </x:c>
      <x:c r="AI684" s="18" t="n">
        <x:f>N684-AH684</x:f>
        <x:v>0</x:v>
      </x:c>
      <x:c r="AJ684" s="18" t="n">
        <x:f>V684*INDEX('07 Mode Capacity'!$P$6:$P$17,MATCH("AIR-"&amp;I684,'07 Mode Capacity'!$C$6:$C$17,0))</x:f>
        <x:v>0</x:v>
      </x:c>
      <x:c r="AK684" s="18" t="n">
        <x:f>Y684*INDEX('07 Mode Capacity'!$P$6:$P$17,MATCH("OCEAN-"&amp;I684,'07 Mode Capacity'!$C$6:$C$17,0))</x:f>
        <x:v>50.90268642155119</x:v>
      </x:c>
      <x:c r="AL684" s="18" t="n">
        <x:f>AB684*INDEX('07 Mode Capacity'!$P$6:$P$17,MATCH("LAND-"&amp;I684,'07 Mode Capacity'!$C$6:$C$17,0))</x:f>
        <x:v>319.0064649899557</x:v>
      </x:c>
      <x:c r="AM684" s="18" t="n">
        <x:f>AE684*INDEX('07 Mode Capacity'!$P$6:$P$17,MATCH("INLAND-"&amp;I684,'07 Mode Capacity'!$C$6:$C$17,0))</x:f>
        <x:v>164.99087215382153</x:v>
      </x:c>
      <x:c r="AN684" s="18" t="n">
        <x:f>SUM(AJ684:AM684)</x:f>
        <x:v>534.9000235653284</x:v>
      </x:c>
      <x:c r="AO684" s="17" t="n">
        <x:f>IF(N684=0,1,AN684/N684)</x:f>
        <x:v>0.15477431237422698</x:v>
      </x:c>
      <x:c r="AP684" s="11" t="str">
        <x:f>IF(AO684&gt;='01 Controls'!$E$16,"PASS","FAIL")</x:f>
        <x:v>FAIL</x:v>
      </x:c>
      <x:c r="AQ684" s="11" t="str">
        <x:v>UNQUANTIFIED</x:v>
      </x:c>
      <x:c r="AR684" s="11" t="str">
        <x:v>Position-class planning record; serial item and receiver open</x:v>
      </x:c>
      <x:c r="AS684" s="26"/>
      <x:c r="AT684" s="26"/>
    </x:row>
    <x:row r="685">
      <x:c r="C685" s="11" t="str">
        <x:v>C2-I-URG-LIN-18</x:v>
      </x:c>
      <x:c r="D685" s="11" t="str">
        <x:v>C2</x:v>
      </x:c>
      <x:c r="E685" s="11" t="str">
        <x:v>Gulf–Atlantic hurricane</x:v>
      </x:c>
      <x:c r="F685" s="11" t="str">
        <x:v>I-URG</x:v>
      </x:c>
      <x:c r="G685" s="11" t="str">
        <x:v>Utility reconstruction group</x:v>
      </x:c>
      <x:c r="H685" s="11" t="str">
        <x:v>LIN-18</x:v>
      </x:c>
      <x:c r="I685" s="19" t="n">
        <x:v>72</x:v>
      </x:c>
      <x:c r="J685" s="21" t="n">
        <x:v>8</x:v>
      </x:c>
      <x:c r="K685" s="18" t="n">
        <x:f>'05 Cargo Register'!K237</x:f>
        <x:v>360</x:v>
      </x:c>
      <x:c r="L685" s="18" t="n">
        <x:f>'05 Cargo Register'!N237</x:f>
        <x:v>25</x:v>
      </x:c>
      <x:c r="M685" s="18" t="n">
        <x:f>'05 Cargo Register'!O237</x:f>
        <x:v>1100</x:v>
      </x:c>
      <x:c r="N685" s="18" t="n">
        <x:f>J685*K685</x:f>
        <x:v>2880</x:v>
      </x:c>
      <x:c r="O685" s="18" t="n">
        <x:f>J685*L685</x:f>
        <x:v>200</x:v>
      </x:c>
      <x:c r="P685" s="18" t="n">
        <x:f>J685*M685</x:f>
        <x:v>8800</x:v>
      </x:c>
      <x:c r="Q685" s="22" t="n">
        <x:f>'01 Controls'!$E$23*'02 Cargo Classes'!$M$13</x:f>
        <x:v>0</x:v>
      </x:c>
      <x:c r="R685" s="22" t="n">
        <x:f>'01 Controls'!$F$23*'02 Cargo Classes'!$N$13</x:f>
        <x:v>0.24</x:v>
      </x:c>
      <x:c r="S685" s="22" t="n">
        <x:f>'01 Controls'!$G$23*'02 Cargo Classes'!$O$13</x:f>
        <x:v>0.6</x:v>
      </x:c>
      <x:c r="T685" s="22" t="n">
        <x:f>'01 Controls'!$H$23*'02 Cargo Classes'!$P$13</x:f>
        <x:v>0.15</x:v>
      </x:c>
      <x:c r="U685" s="22" t="n">
        <x:f>SUM(Q685:T685)</x:f>
        <x:v>0.99</x:v>
      </x:c>
      <x:c r="V685" s="18" t="n">
        <x:f>IF(U685=0,0,N685*Q685/U685)</x:f>
        <x:v>0</x:v>
      </x:c>
      <x:c r="W685" s="18" t="n">
        <x:f>IF(U685=0,0,P685*Q685/U685)</x:f>
        <x:v>0</x:v>
      </x:c>
      <x:c r="X685" s="18" t="n">
        <x:f>MAX(V685,W685*'01 Controls'!$E$12)</x:f>
        <x:v>0</x:v>
      </x:c>
      <x:c r="Y685" s="18" t="n">
        <x:f>IF(U685=0,0,N685*R685/U685)</x:f>
        <x:v>698.1818181818181</x:v>
      </x:c>
      <x:c r="Z685" s="18" t="n">
        <x:f>IF(U685=0,0,P685*R685/U685)</x:f>
        <x:v>2133.3333333333335</x:v>
      </x:c>
      <x:c r="AA685" s="18" t="n">
        <x:f>MAX(Y685,Z685*'01 Controls'!$E$13)</x:f>
        <x:v>698.1818181818181</x:v>
      </x:c>
      <x:c r="AB685" s="18" t="n">
        <x:f>IF(U685=0,0,N685*S685/U685)</x:f>
        <x:v>1745.4545454545455</x:v>
      </x:c>
      <x:c r="AC685" s="18" t="n">
        <x:f>IF(U685=0,0,P685*S685/U685)</x:f>
        <x:v>5333.333333333333</x:v>
      </x:c>
      <x:c r="AD685" s="18" t="n">
        <x:f>MAX(AB685,AC685*'01 Controls'!$E$14)</x:f>
        <x:v>1745.4545454545455</x:v>
      </x:c>
      <x:c r="AE685" s="18" t="n">
        <x:f>IF(U685=0,0,N685*T685/U685)</x:f>
        <x:v>436.3636363636364</x:v>
      </x:c>
      <x:c r="AF685" s="18" t="n">
        <x:f>IF(U685=0,0,P685*T685/U685)</x:f>
        <x:v>1333.3333333333333</x:v>
      </x:c>
      <x:c r="AG685" s="18" t="n">
        <x:f>MAX(AE685,AF685*'01 Controls'!$E$15)</x:f>
        <x:v>436.3636363636364</x:v>
      </x:c>
      <x:c r="AH685" s="18" t="n">
        <x:f>SUM(V685,Y685,AB685,AE685)</x:f>
        <x:v>2880</x:v>
      </x:c>
      <x:c r="AI685" s="18" t="n">
        <x:f>N685-AH685</x:f>
        <x:v>0</x:v>
      </x:c>
      <x:c r="AJ685" s="18" t="n">
        <x:f>V685*INDEX('07 Mode Capacity'!$P$6:$P$17,MATCH("AIR-"&amp;I685,'07 Mode Capacity'!$C$6:$C$17,0))</x:f>
        <x:v>0</x:v>
      </x:c>
      <x:c r="AK685" s="18" t="n">
        <x:f>Y685*INDEX('07 Mode Capacity'!$P$6:$P$17,MATCH("OCEAN-"&amp;I685,'07 Mode Capacity'!$C$6:$C$17,0))</x:f>
        <x:v>546.5143701732106</x:v>
      </x:c>
      <x:c r="AL685" s="18" t="n">
        <x:f>AB685*INDEX('07 Mode Capacity'!$P$6:$P$17,MATCH("LAND-"&amp;I685,'07 Mode Capacity'!$C$6:$C$17,0))</x:f>
        <x:v>1248.0178468890185</x:v>
      </x:c>
      <x:c r="AM685" s="18" t="n">
        <x:f>AE685*INDEX('07 Mode Capacity'!$P$6:$P$17,MATCH("INLAND-"&amp;I685,'07 Mode Capacity'!$C$6:$C$17,0))</x:f>
        <x:v>436.3636363636364</x:v>
      </x:c>
      <x:c r="AN685" s="18" t="n">
        <x:f>SUM(AJ685:AM685)</x:f>
        <x:v>2230.8958534258654</x:v>
      </x:c>
      <x:c r="AO685" s="17" t="n">
        <x:f>IF(N685=0,1,AN685/N685)</x:f>
        <x:v>0.7746166157728699</x:v>
      </x:c>
      <x:c r="AP685" s="11" t="str">
        <x:f>IF(AO685&gt;='01 Controls'!$E$16,"PASS","FAIL")</x:f>
        <x:v>FAIL</x:v>
      </x:c>
      <x:c r="AQ685" s="11" t="str">
        <x:v>UNQUANTIFIED</x:v>
      </x:c>
      <x:c r="AR685" s="11" t="str">
        <x:v>Position-class planning record; serial item and receiver open</x:v>
      </x:c>
      <x:c r="AS685" s="26"/>
      <x:c r="AT685" s="26"/>
    </x:row>
    <x:row r="686">
      <x:c r="C686" s="11" t="str">
        <x:v>C2-I-URG-BLK-08</x:v>
      </x:c>
      <x:c r="D686" s="11" t="str">
        <x:v>C2</x:v>
      </x:c>
      <x:c r="E686" s="11" t="str">
        <x:v>Gulf–Atlantic hurricane</x:v>
      </x:c>
      <x:c r="F686" s="11" t="str">
        <x:v>I-URG</x:v>
      </x:c>
      <x:c r="G686" s="11" t="str">
        <x:v>Utility reconstruction group</x:v>
      </x:c>
      <x:c r="H686" s="11" t="str">
        <x:v>BLK-08</x:v>
      </x:c>
      <x:c r="I686" s="19" t="n">
        <x:v>48</x:v>
      </x:c>
      <x:c r="J686" s="21" t="n">
        <x:v>8</x:v>
      </x:c>
      <x:c r="K686" s="18" t="n">
        <x:f>'05 Cargo Register'!K238</x:f>
        <x:v>108</x:v>
      </x:c>
      <x:c r="L686" s="18" t="n">
        <x:f>'05 Cargo Register'!N238</x:f>
        <x:v>17</x:v>
      </x:c>
      <x:c r="M686" s="18" t="n">
        <x:f>'05 Cargo Register'!O238</x:f>
        <x:v>867</x:v>
      </x:c>
      <x:c r="N686" s="18" t="n">
        <x:f>J686*K686</x:f>
        <x:v>864</x:v>
      </x:c>
      <x:c r="O686" s="18" t="n">
        <x:f>J686*L686</x:f>
        <x:v>136</x:v>
      </x:c>
      <x:c r="P686" s="18" t="n">
        <x:f>J686*M686</x:f>
        <x:v>6936</x:v>
      </x:c>
      <x:c r="Q686" s="22" t="n">
        <x:f>'01 Controls'!$E$23*'02 Cargo Classes'!$M$14</x:f>
        <x:v>0.05</x:v>
      </x:c>
      <x:c r="R686" s="22" t="n">
        <x:f>'01 Controls'!$F$23*'02 Cargo Classes'!$N$14</x:f>
        <x:v>0.16000000000000003</x:v>
      </x:c>
      <x:c r="S686" s="22" t="n">
        <x:f>'01 Controls'!$G$23*'02 Cargo Classes'!$O$14</x:f>
        <x:v>0.6</x:v>
      </x:c>
      <x:c r="T686" s="22" t="n">
        <x:f>'01 Controls'!$H$23*'02 Cargo Classes'!$P$14</x:f>
        <x:v>0.075</x:v>
      </x:c>
      <x:c r="U686" s="22" t="n">
        <x:f>SUM(Q686:T686)</x:f>
        <x:v>0.885</x:v>
      </x:c>
      <x:c r="V686" s="18" t="n">
        <x:f>IF(U686=0,0,N686*Q686/U686)</x:f>
        <x:v>48.8135593220339</x:v>
      </x:c>
      <x:c r="W686" s="18" t="n">
        <x:f>IF(U686=0,0,P686*Q686/U686)</x:f>
        <x:v>391.864406779661</x:v>
      </x:c>
      <x:c r="X686" s="18" t="n">
        <x:f>MAX(V686,W686*'01 Controls'!$E$12)</x:f>
        <x:v>97.96610169491525</x:v>
      </x:c>
      <x:c r="Y686" s="18" t="n">
        <x:f>IF(U686=0,0,N686*R686/U686)</x:f>
        <x:v>156.2033898305085</x:v>
      </x:c>
      <x:c r="Z686" s="18" t="n">
        <x:f>IF(U686=0,0,P686*R686/U686)</x:f>
        <x:v>1253.9661016949156</x:v>
      </x:c>
      <x:c r="AA686" s="18" t="n">
        <x:f>MAX(Y686,Z686*'01 Controls'!$E$13)</x:f>
        <x:v>188.09491525423732</x:v>
      </x:c>
      <x:c r="AB686" s="18" t="n">
        <x:f>IF(U686=0,0,N686*S686/U686)</x:f>
        <x:v>585.7627118644067</x:v>
      </x:c>
      <x:c r="AC686" s="18" t="n">
        <x:f>IF(U686=0,0,P686*S686/U686)</x:f>
        <x:v>4702.372881355932</x:v>
      </x:c>
      <x:c r="AD686" s="18" t="n">
        <x:f>MAX(AB686,AC686*'01 Controls'!$E$14)</x:f>
        <x:v>940.4745762711864</x:v>
      </x:c>
      <x:c r="AE686" s="18" t="n">
        <x:f>IF(U686=0,0,N686*T686/U686)</x:f>
        <x:v>73.22033898305084</x:v>
      </x:c>
      <x:c r="AF686" s="18" t="n">
        <x:f>IF(U686=0,0,P686*T686/U686)</x:f>
        <x:v>587.7966101694915</x:v>
      </x:c>
      <x:c r="AG686" s="18" t="n">
        <x:f>MAX(AE686,AF686*'01 Controls'!$E$15)</x:f>
        <x:v>105.80338983050846</x:v>
      </x:c>
      <x:c r="AH686" s="18" t="n">
        <x:f>SUM(V686,Y686,AB686,AE686)</x:f>
        <x:v>864</x:v>
      </x:c>
      <x:c r="AI686" s="18" t="n">
        <x:f>N686-AH686</x:f>
        <x:v>0</x:v>
      </x:c>
      <x:c r="AJ686" s="18" t="n">
        <x:f>V686*INDEX('07 Mode Capacity'!$P$6:$P$17,MATCH("AIR-"&amp;I686,'07 Mode Capacity'!$C$6:$C$17,0))</x:f>
        <x:v>13.684181285985812</x:v>
      </x:c>
      <x:c r="AK686" s="18" t="n">
        <x:f>Y686*INDEX('07 Mode Capacity'!$P$6:$P$17,MATCH("OCEAN-"&amp;I686,'07 Mode Capacity'!$C$6:$C$17,0))</x:f>
        <x:v>13.689084032010378</x:v>
      </x:c>
      <x:c r="AL686" s="18" t="n">
        <x:f>AB686*INDEX('07 Mode Capacity'!$P$6:$P$17,MATCH("LAND-"&amp;I686,'07 Mode Capacity'!$C$6:$C$17,0))</x:f>
        <x:v>71.49109102411435</x:v>
      </x:c>
      <x:c r="AM686" s="18" t="n">
        <x:f>AE686*INDEX('07 Mode Capacity'!$P$6:$P$17,MATCH("INLAND-"&amp;I686,'07 Mode Capacity'!$C$6:$C$17,0))</x:f>
        <x:v>46.21919441220518</x:v>
      </x:c>
      <x:c r="AN686" s="18" t="n">
        <x:f>SUM(AJ686:AM686)</x:f>
        <x:v>145.08355075431572</x:v>
      </x:c>
      <x:c r="AO686" s="17" t="n">
        <x:f>IF(N686=0,1,AN686/N686)</x:f>
        <x:v>0.16792077633601357</x:v>
      </x:c>
      <x:c r="AP686" s="11" t="str">
        <x:f>IF(AO686&gt;='01 Controls'!$E$16,"PASS","FAIL")</x:f>
        <x:v>FAIL</x:v>
      </x:c>
      <x:c r="AQ686" s="11" t="str">
        <x:v>UNQUANTIFIED</x:v>
      </x:c>
      <x:c r="AR686" s="11" t="str">
        <x:v>Position-class planning record; serial item and receiver open</x:v>
      </x:c>
      <x:c r="AS686" s="26"/>
      <x:c r="AT686" s="26"/>
    </x:row>
    <x:row r="687">
      <x:c r="C687" s="11" t="str">
        <x:v>C2-I-URG-OOG-80</x:v>
      </x:c>
      <x:c r="D687" s="11" t="str">
        <x:v>C2</x:v>
      </x:c>
      <x:c r="E687" s="11" t="str">
        <x:v>Gulf–Atlantic hurricane</x:v>
      </x:c>
      <x:c r="F687" s="11" t="str">
        <x:v>I-URG</x:v>
      </x:c>
      <x:c r="G687" s="11" t="str">
        <x:v>Utility reconstruction group</x:v>
      </x:c>
      <x:c r="H687" s="11" t="str">
        <x:v>OOG-80</x:v>
      </x:c>
      <x:c r="I687" s="19" t="n">
        <x:v>72</x:v>
      </x:c>
      <x:c r="J687" s="21" t="n">
        <x:v>8</x:v>
      </x:c>
      <x:c r="K687" s="18" t="n">
        <x:f>'05 Cargo Register'!K239</x:f>
        <x:v>432</x:v>
      </x:c>
      <x:c r="L687" s="18" t="n">
        <x:f>'05 Cargo Register'!N239</x:f>
        <x:v>8</x:v>
      </x:c>
      <x:c r="M687" s="18" t="n">
        <x:f>'05 Cargo Register'!O239</x:f>
        <x:v>1408</x:v>
      </x:c>
      <x:c r="N687" s="18" t="n">
        <x:f>J687*K687</x:f>
        <x:v>3456</x:v>
      </x:c>
      <x:c r="O687" s="18" t="n">
        <x:f>J687*L687</x:f>
        <x:v>64</x:v>
      </x:c>
      <x:c r="P687" s="18" t="n">
        <x:f>J687*M687</x:f>
        <x:v>11264</x:v>
      </x:c>
      <x:c r="Q687" s="22" t="n">
        <x:f>'01 Controls'!$E$23*'02 Cargo Classes'!$M$15</x:f>
        <x:v>0</x:v>
      </x:c>
      <x:c r="R687" s="22" t="n">
        <x:f>'01 Controls'!$F$23*'02 Cargo Classes'!$N$15</x:f>
        <x:v>0.4</x:v>
      </x:c>
      <x:c r="S687" s="22" t="n">
        <x:f>'01 Controls'!$G$23*'02 Cargo Classes'!$O$15</x:f>
        <x:v>0.36</x:v>
      </x:c>
      <x:c r="T687" s="22" t="n">
        <x:f>'01 Controls'!$H$23*'02 Cargo Classes'!$P$15</x:f>
        <x:v>0.075</x:v>
      </x:c>
      <x:c r="U687" s="22" t="n">
        <x:f>SUM(Q687:T687)</x:f>
        <x:v>0.835</x:v>
      </x:c>
      <x:c r="V687" s="18" t="n">
        <x:f>IF(U687=0,0,N687*Q687/U687)</x:f>
        <x:v>0</x:v>
      </x:c>
      <x:c r="W687" s="18" t="n">
        <x:f>IF(U687=0,0,P687*Q687/U687)</x:f>
        <x:v>0</x:v>
      </x:c>
      <x:c r="X687" s="18" t="n">
        <x:f>MAX(V687,W687*'01 Controls'!$E$12)</x:f>
        <x:v>0</x:v>
      </x:c>
      <x:c r="Y687" s="18" t="n">
        <x:f>IF(U687=0,0,N687*R687/U687)</x:f>
        <x:v>1655.5688622754492</x:v>
      </x:c>
      <x:c r="Z687" s="18" t="n">
        <x:f>IF(U687=0,0,P687*R687/U687)</x:f>
        <x:v>5395.928143712576</x:v>
      </x:c>
      <x:c r="AA687" s="18" t="n">
        <x:f>MAX(Y687,Z687*'01 Controls'!$E$13)</x:f>
        <x:v>1655.5688622754492</x:v>
      </x:c>
      <x:c r="AB687" s="18" t="n">
        <x:f>IF(U687=0,0,N687*S687/U687)</x:f>
        <x:v>1490.011976047904</x:v>
      </x:c>
      <x:c r="AC687" s="18" t="n">
        <x:f>IF(U687=0,0,P687*S687/U687)</x:f>
        <x:v>4856.335329341317</x:v>
      </x:c>
      <x:c r="AD687" s="18" t="n">
        <x:f>MAX(AB687,AC687*'01 Controls'!$E$14)</x:f>
        <x:v>1490.011976047904</x:v>
      </x:c>
      <x:c r="AE687" s="18" t="n">
        <x:f>IF(U687=0,0,N687*T687/U687)</x:f>
        <x:v>310.4191616766467</x:v>
      </x:c>
      <x:c r="AF687" s="18" t="n">
        <x:f>IF(U687=0,0,P687*T687/U687)</x:f>
        <x:v>1011.7365269461078</x:v>
      </x:c>
      <x:c r="AG687" s="18" t="n">
        <x:f>MAX(AE687,AF687*'01 Controls'!$E$15)</x:f>
        <x:v>310.4191616766467</x:v>
      </x:c>
      <x:c r="AH687" s="18" t="n">
        <x:f>SUM(V687,Y687,AB687,AE687)</x:f>
        <x:v>3456</x:v>
      </x:c>
      <x:c r="AI687" s="18" t="n">
        <x:f>N687-AH687</x:f>
        <x:v>0</x:v>
      </x:c>
      <x:c r="AJ687" s="18" t="n">
        <x:f>V687*INDEX('07 Mode Capacity'!$P$6:$P$17,MATCH("AIR-"&amp;I687,'07 Mode Capacity'!$C$6:$C$17,0))</x:f>
        <x:v>0</x:v>
      </x:c>
      <x:c r="AK687" s="18" t="n">
        <x:f>Y687*INDEX('07 Mode Capacity'!$P$6:$P$17,MATCH("OCEAN-"&amp;I687,'07 Mode Capacity'!$C$6:$C$17,0))</x:f>
        <x:v>1295.9262909496492</x:v>
      </x:c>
      <x:c r="AL687" s="18" t="n">
        <x:f>AB687*INDEX('07 Mode Capacity'!$P$6:$P$17,MATCH("LAND-"&amp;I687,'07 Mode Capacity'!$C$6:$C$17,0))</x:f>
        <x:v>1065.3737979191524</x:v>
      </x:c>
      <x:c r="AM687" s="18" t="n">
        <x:f>AE687*INDEX('07 Mode Capacity'!$P$6:$P$17,MATCH("INLAND-"&amp;I687,'07 Mode Capacity'!$C$6:$C$17,0))</x:f>
        <x:v>310.4191616766467</x:v>
      </x:c>
      <x:c r="AN687" s="18" t="n">
        <x:f>SUM(AJ687:AM687)</x:f>
        <x:v>2671.719250545448</x:v>
      </x:c>
      <x:c r="AO687" s="17" t="n">
        <x:f>IF(N687=0,1,AN687/N687)</x:f>
        <x:v>0.7730669127735672</x:v>
      </x:c>
      <x:c r="AP687" s="11" t="str">
        <x:f>IF(AO687&gt;='01 Controls'!$E$16,"PASS","FAIL")</x:f>
        <x:v>FAIL</x:v>
      </x:c>
      <x:c r="AQ687" s="11" t="str">
        <x:v>UNQUANTIFIED</x:v>
      </x:c>
      <x:c r="AR687" s="11" t="str">
        <x:v>Position-class planning record; serial item and receiver open</x:v>
      </x:c>
      <x:c r="AS687" s="26"/>
      <x:c r="AT687" s="26"/>
    </x:row>
    <x:row r="688">
      <x:c r="C688" s="11" t="str">
        <x:v>C2-H-CHC-APL-45</x:v>
      </x:c>
      <x:c r="D688" s="11" t="str">
        <x:v>C2</x:v>
      </x:c>
      <x:c r="E688" s="11" t="str">
        <x:v>Gulf–Atlantic hurricane</x:v>
      </x:c>
      <x:c r="F688" s="11" t="str">
        <x:v>H-CHC</x:v>
      </x:c>
      <x:c r="G688" s="11" t="str">
        <x:v>Community health continuity group</x:v>
      </x:c>
      <x:c r="H688" s="11" t="str">
        <x:v>APL-45</x:v>
      </x:c>
      <x:c r="I688" s="19" t="n">
        <x:v>24</x:v>
      </x:c>
      <x:c r="J688" s="21" t="n">
        <x:v>8</x:v>
      </x:c>
      <x:c r="K688" s="18" t="n">
        <x:f>'05 Cargo Register'!K240</x:f>
        <x:v>472.5</x:v>
      </x:c>
      <x:c r="L688" s="18" t="n">
        <x:f>'05 Cargo Register'!N240</x:f>
        <x:v>124</x:v>
      </x:c>
      <x:c r="M688" s="18" t="n">
        <x:f>'05 Cargo Register'!O240</x:f>
        <x:v>930</x:v>
      </x:c>
      <x:c r="N688" s="18" t="n">
        <x:f>J688*K688</x:f>
        <x:v>3780</x:v>
      </x:c>
      <x:c r="O688" s="18" t="n">
        <x:f>J688*L688</x:f>
        <x:v>992</x:v>
      </x:c>
      <x:c r="P688" s="18" t="n">
        <x:f>J688*M688</x:f>
        <x:v>7440</x:v>
      </x:c>
      <x:c r="Q688" s="22" t="n">
        <x:f>'01 Controls'!$E$23*'02 Cargo Classes'!$M$6</x:f>
        <x:v>0.15000000000000002</x:v>
      </x:c>
      <x:c r="R688" s="22" t="n">
        <x:f>'01 Controls'!$F$23*'02 Cargo Classes'!$N$6</x:f>
        <x:v>0.08000000000000002</x:v>
      </x:c>
      <x:c r="S688" s="22" t="n">
        <x:f>'01 Controls'!$G$23*'02 Cargo Classes'!$O$6</x:f>
        <x:v>0.6</x:v>
      </x:c>
      <x:c r="T688" s="22" t="n">
        <x:f>'01 Controls'!$H$23*'02 Cargo Classes'!$P$6</x:f>
        <x:v>0.045</x:v>
      </x:c>
      <x:c r="U688" s="22" t="n">
        <x:f>SUM(Q688:T688)</x:f>
        <x:v>0.8750000000000001</x:v>
      </x:c>
      <x:c r="V688" s="18" t="n">
        <x:f>IF(U688=0,0,N688*Q688/U688)</x:f>
        <x:v>648</x:v>
      </x:c>
      <x:c r="W688" s="18" t="n">
        <x:f>IF(U688=0,0,P688*Q688/U688)</x:f>
        <x:v>1275.4285714285716</x:v>
      </x:c>
      <x:c r="X688" s="18" t="n">
        <x:f>MAX(V688,W688*'01 Controls'!$E$12)</x:f>
        <x:v>648</x:v>
      </x:c>
      <x:c r="Y688" s="18" t="n">
        <x:f>IF(U688=0,0,N688*R688/U688)</x:f>
        <x:v>345.6</x:v>
      </x:c>
      <x:c r="Z688" s="18" t="n">
        <x:f>IF(U688=0,0,P688*R688/U688)</x:f>
        <x:v>680.2285714285715</x:v>
      </x:c>
      <x:c r="AA688" s="18" t="n">
        <x:f>MAX(Y688,Z688*'01 Controls'!$E$13)</x:f>
        <x:v>345.6</x:v>
      </x:c>
      <x:c r="AB688" s="18" t="n">
        <x:f>IF(U688=0,0,N688*S688/U688)</x:f>
        <x:v>2591.9999999999995</x:v>
      </x:c>
      <x:c r="AC688" s="18" t="n">
        <x:f>IF(U688=0,0,P688*S688/U688)</x:f>
        <x:v>5101.714285714285</x:v>
      </x:c>
      <x:c r="AD688" s="18" t="n">
        <x:f>MAX(AB688,AC688*'01 Controls'!$E$14)</x:f>
        <x:v>2591.9999999999995</x:v>
      </x:c>
      <x:c r="AE688" s="18" t="n">
        <x:f>IF(U688=0,0,N688*T688/U688)</x:f>
        <x:v>194.39999999999998</x:v>
      </x:c>
      <x:c r="AF688" s="18" t="n">
        <x:f>IF(U688=0,0,P688*T688/U688)</x:f>
        <x:v>382.6285714285714</x:v>
      </x:c>
      <x:c r="AG688" s="18" t="n">
        <x:f>MAX(AE688,AF688*'01 Controls'!$E$15)</x:f>
        <x:v>194.39999999999998</x:v>
      </x:c>
      <x:c r="AH688" s="18" t="n">
        <x:f>SUM(V688,Y688,AB688,AE688)</x:f>
        <x:v>3779.9999999999995</x:v>
      </x:c>
      <x:c r="AI688" s="18" t="n">
        <x:f>N688-AH688</x:f>
        <x:v>4.547473508864641e-13</x:v>
      </x:c>
      <x:c r="AJ688" s="18" t="n">
        <x:f>V688*INDEX('07 Mode Capacity'!$P$6:$P$17,MATCH("AIR-"&amp;I688,'07 Mode Capacity'!$C$6:$C$17,0))</x:f>
        <x:v>131.48831595958745</x:v>
      </x:c>
      <x:c r="AK688" s="18" t="n">
        <x:f>Y688*INDEX('07 Mode Capacity'!$P$6:$P$17,MATCH("OCEAN-"&amp;I688,'07 Mode Capacity'!$C$6:$C$17,0))</x:f>
        <x:v>51.87077536242748</x:v>
      </x:c>
      <x:c r="AL688" s="18" t="n">
        <x:f>AB688*INDEX('07 Mode Capacity'!$P$6:$P$17,MATCH("LAND-"&amp;I688,'07 Mode Capacity'!$C$6:$C$17,0))</x:f>
        <x:v>991.4423956548069</x:v>
      </x:c>
      <x:c r="AM688" s="18" t="n">
        <x:f>AE688*INDEX('07 Mode Capacity'!$P$6:$P$17,MATCH("INLAND-"&amp;I688,'07 Mode Capacity'!$C$6:$C$17,0))</x:f>
        <x:v>194.39999999999998</x:v>
      </x:c>
      <x:c r="AN688" s="18" t="n">
        <x:f>SUM(AJ688:AM688)</x:f>
        <x:v>1369.2014869768218</x:v>
      </x:c>
      <x:c r="AO688" s="17" t="n">
        <x:f>IF(N688=0,1,AN688/N688)</x:f>
        <x:v>0.3622226156023338</x:v>
      </x:c>
      <x:c r="AP688" s="11" t="str">
        <x:f>IF(AO688&gt;='01 Controls'!$E$16,"PASS","FAIL")</x:f>
        <x:v>FAIL</x:v>
      </x:c>
      <x:c r="AQ688" s="11" t="str">
        <x:v>UNQUANTIFIED</x:v>
      </x:c>
      <x:c r="AR688" s="11" t="str">
        <x:v>Position-class planning record; serial item and receiver open</x:v>
      </x:c>
      <x:c r="AS688" s="26"/>
      <x:c r="AT688" s="26"/>
    </x:row>
    <x:row r="689">
      <x:c r="C689" s="11" t="str">
        <x:v>C2-H-CHC-ISO-18</x:v>
      </x:c>
      <x:c r="D689" s="11" t="str">
        <x:v>C2</x:v>
      </x:c>
      <x:c r="E689" s="11" t="str">
        <x:v>Gulf–Atlantic hurricane</x:v>
      </x:c>
      <x:c r="F689" s="11" t="str">
        <x:v>H-CHC</x:v>
      </x:c>
      <x:c r="G689" s="11" t="str">
        <x:v>Community health continuity group</x:v>
      </x:c>
      <x:c r="H689" s="11" t="str">
        <x:v>ISO-18</x:v>
      </x:c>
      <x:c r="I689" s="19" t="n">
        <x:v>48</x:v>
      </x:c>
      <x:c r="J689" s="21" t="n">
        <x:v>8</x:v>
      </x:c>
      <x:c r="K689" s="18" t="n">
        <x:f>'05 Cargo Register'!K241</x:f>
        <x:v>551.25</x:v>
      </x:c>
      <x:c r="L689" s="18" t="n">
        <x:f>'05 Cargo Register'!N241</x:f>
        <x:v>37</x:v>
      </x:c>
      <x:c r="M689" s="18" t="n">
        <x:f>'05 Cargo Register'!O241</x:f>
        <x:v>976.8000000000001</x:v>
      </x:c>
      <x:c r="N689" s="18" t="n">
        <x:f>J689*K689</x:f>
        <x:v>4410</x:v>
      </x:c>
      <x:c r="O689" s="18" t="n">
        <x:f>J689*L689</x:f>
        <x:v>296</x:v>
      </x:c>
      <x:c r="P689" s="18" t="n">
        <x:f>J689*M689</x:f>
        <x:v>7814.400000000001</x:v>
      </x:c>
      <x:c r="Q689" s="22" t="n">
        <x:f>'01 Controls'!$E$23*'02 Cargo Classes'!$M$7</x:f>
        <x:v>0.010000000000000002</x:v>
      </x:c>
      <x:c r="R689" s="22" t="n">
        <x:f>'01 Controls'!$F$23*'02 Cargo Classes'!$N$7</x:f>
        <x:v>0.2</x:v>
      </x:c>
      <x:c r="S689" s="22" t="n">
        <x:f>'01 Controls'!$G$23*'02 Cargo Classes'!$O$7</x:f>
        <x:v>0.72</x:v>
      </x:c>
      <x:c r="T689" s="22" t="n">
        <x:f>'01 Controls'!$H$23*'02 Cargo Classes'!$P$7</x:f>
        <x:v>0.12</x:v>
      </x:c>
      <x:c r="U689" s="22" t="n">
        <x:f>SUM(Q689:T689)</x:f>
        <x:v>1.0499999999999998</x:v>
      </x:c>
      <x:c r="V689" s="18" t="n">
        <x:f>IF(U689=0,0,N689*Q689/U689)</x:f>
        <x:v>42.000000000000014</x:v>
      </x:c>
      <x:c r="W689" s="18" t="n">
        <x:f>IF(U689=0,0,P689*Q689/U689)</x:f>
        <x:v>74.42285714285717</x:v>
      </x:c>
      <x:c r="X689" s="18" t="n">
        <x:f>MAX(V689,W689*'01 Controls'!$E$12)</x:f>
        <x:v>42.000000000000014</x:v>
      </x:c>
      <x:c r="Y689" s="18" t="n">
        <x:f>IF(U689=0,0,N689*R689/U689)</x:f>
        <x:v>840.0000000000001</x:v>
      </x:c>
      <x:c r="Z689" s="18" t="n">
        <x:f>IF(U689=0,0,P689*R689/U689)</x:f>
        <x:v>1488.4571428571433</x:v>
      </x:c>
      <x:c r="AA689" s="18" t="n">
        <x:f>MAX(Y689,Z689*'01 Controls'!$E$13)</x:f>
        <x:v>840.0000000000001</x:v>
      </x:c>
      <x:c r="AB689" s="18" t="n">
        <x:f>IF(U689=0,0,N689*S689/U689)</x:f>
        <x:v>3024.0000000000005</x:v>
      </x:c>
      <x:c r="AC689" s="18" t="n">
        <x:f>IF(U689=0,0,P689*S689/U689)</x:f>
        <x:v>5358.445714285715</x:v>
      </x:c>
      <x:c r="AD689" s="18" t="n">
        <x:f>MAX(AB689,AC689*'01 Controls'!$E$14)</x:f>
        <x:v>3024.0000000000005</x:v>
      </x:c>
      <x:c r="AE689" s="18" t="n">
        <x:f>IF(U689=0,0,N689*T689/U689)</x:f>
        <x:v>504</x:v>
      </x:c>
      <x:c r="AF689" s="18" t="n">
        <x:f>IF(U689=0,0,P689*T689/U689)</x:f>
        <x:v>893.0742857142859</x:v>
      </x:c>
      <x:c r="AG689" s="18" t="n">
        <x:f>MAX(AE689,AF689*'01 Controls'!$E$15)</x:f>
        <x:v>504</x:v>
      </x:c>
      <x:c r="AH689" s="18" t="n">
        <x:f>SUM(V689,Y689,AB689,AE689)</x:f>
        <x:v>4410</x:v>
      </x:c>
      <x:c r="AI689" s="18" t="n">
        <x:f>N689-AH689</x:f>
        <x:v>0</x:v>
      </x:c>
      <x:c r="AJ689" s="18" t="n">
        <x:f>V689*INDEX('07 Mode Capacity'!$P$6:$P$17,MATCH("AIR-"&amp;I689,'07 Mode Capacity'!$C$6:$C$17,0))</x:f>
        <x:v>11.774097648150294</x:v>
      </x:c>
      <x:c r="AK689" s="18" t="n">
        <x:f>Y689*INDEX('07 Mode Capacity'!$P$6:$P$17,MATCH("OCEAN-"&amp;I689,'07 Mode Capacity'!$C$6:$C$17,0))</x:f>
        <x:v>73.61447532838913</x:v>
      </x:c>
      <x:c r="AL689" s="18" t="n">
        <x:f>AB689*INDEX('07 Mode Capacity'!$P$6:$P$17,MATCH("LAND-"&amp;I689,'07 Mode Capacity'!$C$6:$C$17,0))</x:f>
        <x:v>369.0727574119905</x:v>
      </x:c>
      <x:c r="AM689" s="18" t="n">
        <x:f>AE689*INDEX('07 Mode Capacity'!$P$6:$P$17,MATCH("INLAND-"&amp;I689,'07 Mode Capacity'!$C$6:$C$17,0))</x:f>
        <x:v>318.1421215373457</x:v>
      </x:c>
      <x:c r="AN689" s="18" t="n">
        <x:f>SUM(AJ689:AM689)</x:f>
        <x:v>772.6034519258756</x:v>
      </x:c>
      <x:c r="AO689" s="17" t="n">
        <x:f>IF(N689=0,1,AN689/N689)</x:f>
        <x:v>0.175193526513804</x:v>
      </x:c>
      <x:c r="AP689" s="11" t="str">
        <x:f>IF(AO689&gt;='01 Controls'!$E$16,"PASS","FAIL")</x:f>
        <x:v>FAIL</x:v>
      </x:c>
      <x:c r="AQ689" s="11" t="str">
        <x:v>UNQUANTIFIED</x:v>
      </x:c>
      <x:c r="AR689" s="11" t="str">
        <x:v>Position-class planning record; serial item and receiver open</x:v>
      </x:c>
      <x:c r="AS689" s="26"/>
      <x:c r="AT689" s="26"/>
    </x:row>
    <x:row r="690">
      <x:c r="C690" s="11" t="str">
        <x:v>C2-H-CHC-COL-12</x:v>
      </x:c>
      <x:c r="D690" s="11" t="str">
        <x:v>C2</x:v>
      </x:c>
      <x:c r="E690" s="11" t="str">
        <x:v>Gulf–Atlantic hurricane</x:v>
      </x:c>
      <x:c r="F690" s="11" t="str">
        <x:v>H-CHC</x:v>
      </x:c>
      <x:c r="G690" s="11" t="str">
        <x:v>Community health continuity group</x:v>
      </x:c>
      <x:c r="H690" s="11" t="str">
        <x:v>COL-12</x:v>
      </x:c>
      <x:c r="I690" s="19" t="n">
        <x:v>24</x:v>
      </x:c>
      <x:c r="J690" s="21" t="n">
        <x:v>8</x:v>
      </x:c>
      <x:c r="K690" s="18" t="n">
        <x:f>'05 Cargo Register'!K242</x:f>
        <x:v>472.5</x:v>
      </x:c>
      <x:c r="L690" s="18" t="n">
        <x:f>'05 Cargo Register'!N242</x:f>
        <x:v>50</x:v>
      </x:c>
      <x:c r="M690" s="18" t="n">
        <x:f>'05 Cargo Register'!O242</x:f>
        <x:v>1320</x:v>
      </x:c>
      <x:c r="N690" s="18" t="n">
        <x:f>J690*K690</x:f>
        <x:v>3780</x:v>
      </x:c>
      <x:c r="O690" s="18" t="n">
        <x:f>J690*L690</x:f>
        <x:v>400</x:v>
      </x:c>
      <x:c r="P690" s="18" t="n">
        <x:f>J690*M690</x:f>
        <x:v>10560</x:v>
      </x:c>
      <x:c r="Q690" s="22" t="n">
        <x:f>'01 Controls'!$E$23*'02 Cargo Classes'!$M$8</x:f>
        <x:v>0.1</x:v>
      </x:c>
      <x:c r="R690" s="22" t="n">
        <x:f>'01 Controls'!$F$23*'02 Cargo Classes'!$N$8</x:f>
        <x:v>0.13999999999999999</x:v>
      </x:c>
      <x:c r="S690" s="22" t="n">
        <x:f>'01 Controls'!$G$23*'02 Cargo Classes'!$O$8</x:f>
        <x:v>0.72</x:v>
      </x:c>
      <x:c r="T690" s="22" t="n">
        <x:f>'01 Controls'!$H$23*'02 Cargo Classes'!$P$8</x:f>
        <x:v>0.03</x:v>
      </x:c>
      <x:c r="U690" s="22" t="n">
        <x:f>SUM(Q690:T690)</x:f>
        <x:v>0.99</x:v>
      </x:c>
      <x:c r="V690" s="18" t="n">
        <x:f>IF(U690=0,0,N690*Q690/U690)</x:f>
        <x:v>381.8181818181818</x:v>
      </x:c>
      <x:c r="W690" s="18" t="n">
        <x:f>IF(U690=0,0,P690*Q690/U690)</x:f>
        <x:v>1066.6666666666667</x:v>
      </x:c>
      <x:c r="X690" s="18" t="n">
        <x:f>MAX(V690,W690*'01 Controls'!$E$12)</x:f>
        <x:v>381.8181818181818</x:v>
      </x:c>
      <x:c r="Y690" s="18" t="n">
        <x:f>IF(U690=0,0,N690*R690/U690)</x:f>
        <x:v>534.5454545454545</x:v>
      </x:c>
      <x:c r="Z690" s="18" t="n">
        <x:f>IF(U690=0,0,P690*R690/U690)</x:f>
        <x:v>1493.3333333333333</x:v>
      </x:c>
      <x:c r="AA690" s="18" t="n">
        <x:f>MAX(Y690,Z690*'01 Controls'!$E$13)</x:f>
        <x:v>534.5454545454545</x:v>
      </x:c>
      <x:c r="AB690" s="18" t="n">
        <x:f>IF(U690=0,0,N690*S690/U690)</x:f>
        <x:v>2749.090909090909</x:v>
      </x:c>
      <x:c r="AC690" s="18" t="n">
        <x:f>IF(U690=0,0,P690*S690/U690)</x:f>
        <x:v>7680</x:v>
      </x:c>
      <x:c r="AD690" s="18" t="n">
        <x:f>MAX(AB690,AC690*'01 Controls'!$E$14)</x:f>
        <x:v>2749.090909090909</x:v>
      </x:c>
      <x:c r="AE690" s="18" t="n">
        <x:f>IF(U690=0,0,N690*T690/U690)</x:f>
        <x:v>114.54545454545453</x:v>
      </x:c>
      <x:c r="AF690" s="18" t="n">
        <x:f>IF(U690=0,0,P690*T690/U690)</x:f>
        <x:v>320</x:v>
      </x:c>
      <x:c r="AG690" s="18" t="n">
        <x:f>MAX(AE690,AF690*'01 Controls'!$E$15)</x:f>
        <x:v>114.54545454545453</x:v>
      </x:c>
      <x:c r="AH690" s="18" t="n">
        <x:f>SUM(V690,Y690,AB690,AE690)</x:f>
        <x:v>3779.9999999999995</x:v>
      </x:c>
      <x:c r="AI690" s="18" t="n">
        <x:f>N690-AH690</x:f>
        <x:v>4.547473508864641e-13</x:v>
      </x:c>
      <x:c r="AJ690" s="18" t="n">
        <x:f>V690*INDEX('07 Mode Capacity'!$P$6:$P$17,MATCH("AIR-"&amp;I690,'07 Mode Capacity'!$C$6:$C$17,0))</x:f>
        <x:v>77.47628044756836</x:v>
      </x:c>
      <x:c r="AK690" s="18" t="n">
        <x:f>Y690*INDEX('07 Mode Capacity'!$P$6:$P$17,MATCH("OCEAN-"&amp;I690,'07 Mode Capacity'!$C$6:$C$17,0))</x:f>
        <x:v>80.22941896335057</x:v>
      </x:c>
      <x:c r="AL690" s="18" t="n">
        <x:f>AB690*INDEX('07 Mode Capacity'!$P$6:$P$17,MATCH("LAND-"&amp;I690,'07 Mode Capacity'!$C$6:$C$17,0))</x:f>
        <x:v>1051.52981357328</x:v>
      </x:c>
      <x:c r="AM690" s="18" t="n">
        <x:f>AE690*INDEX('07 Mode Capacity'!$P$6:$P$17,MATCH("INLAND-"&amp;I690,'07 Mode Capacity'!$C$6:$C$17,0))</x:f>
        <x:v>114.54545454545453</x:v>
      </x:c>
      <x:c r="AN690" s="18" t="n">
        <x:f>SUM(AJ690:AM690)</x:f>
        <x:v>1323.7809675296535</x:v>
      </x:c>
      <x:c r="AO690" s="17" t="n">
        <x:f>IF(N690=0,1,AN690/N690)</x:f>
        <x:v>0.350206605166575</x:v>
      </x:c>
      <x:c r="AP690" s="11" t="str">
        <x:f>IF(AO690&gt;='01 Controls'!$E$16,"PASS","FAIL")</x:f>
        <x:v>FAIL</x:v>
      </x:c>
      <x:c r="AQ690" s="11" t="str">
        <x:v>UNQUANTIFIED</x:v>
      </x:c>
      <x:c r="AR690" s="11" t="str">
        <x:v>Position-class planning record; serial item and receiver open</x:v>
      </x:c>
      <x:c r="AS690" s="26"/>
      <x:c r="AT690" s="26"/>
    </x:row>
    <x:row r="691">
      <x:c r="C691" s="11" t="str">
        <x:v>C2-H-CHC-BAT-22</x:v>
      </x:c>
      <x:c r="D691" s="11" t="str">
        <x:v>C2</x:v>
      </x:c>
      <x:c r="E691" s="11" t="str">
        <x:v>Gulf–Atlantic hurricane</x:v>
      </x:c>
      <x:c r="F691" s="11" t="str">
        <x:v>H-CHC</x:v>
      </x:c>
      <x:c r="G691" s="11" t="str">
        <x:v>Community health continuity group</x:v>
      </x:c>
      <x:c r="H691" s="11" t="str">
        <x:v>BAT-22</x:v>
      </x:c>
      <x:c r="I691" s="19" t="n">
        <x:v>48</x:v>
      </x:c>
      <x:c r="J691" s="21" t="n">
        <x:v>8</x:v>
      </x:c>
      <x:c r="K691" s="18" t="n">
        <x:f>'05 Cargo Register'!K243</x:f>
        <x:v>210</x:v>
      </x:c>
      <x:c r="L691" s="18" t="n">
        <x:f>'05 Cargo Register'!N243</x:f>
        <x:v>12</x:v>
      </x:c>
      <x:c r="M691" s="18" t="n">
        <x:f>'05 Cargo Register'!O243</x:f>
        <x:v>316.8</x:v>
      </x:c>
      <x:c r="N691" s="18" t="n">
        <x:f>J691*K691</x:f>
        <x:v>1680</x:v>
      </x:c>
      <x:c r="O691" s="18" t="n">
        <x:f>J691*L691</x:f>
        <x:v>96</x:v>
      </x:c>
      <x:c r="P691" s="18" t="n">
        <x:f>J691*M691</x:f>
        <x:v>2534.4</x:v>
      </x:c>
      <x:c r="Q691" s="22" t="n">
        <x:f>'01 Controls'!$E$23*'02 Cargo Classes'!$M$9</x:f>
        <x:v>0</x:v>
      </x:c>
      <x:c r="R691" s="22" t="n">
        <x:f>'01 Controls'!$F$23*'02 Cargo Classes'!$N$9</x:f>
        <x:v>0.2</x:v>
      </x:c>
      <x:c r="S691" s="22" t="n">
        <x:f>'01 Controls'!$G$23*'02 Cargo Classes'!$O$9</x:f>
        <x:v>0.6</x:v>
      </x:c>
      <x:c r="T691" s="22" t="n">
        <x:f>'01 Controls'!$H$23*'02 Cargo Classes'!$P$9</x:f>
        <x:v>0.075</x:v>
      </x:c>
      <x:c r="U691" s="22" t="n">
        <x:f>SUM(Q691:T691)</x:f>
        <x:v>0.875</x:v>
      </x:c>
      <x:c r="V691" s="18" t="n">
        <x:f>IF(U691=0,0,N691*Q691/U691)</x:f>
        <x:v>0</x:v>
      </x:c>
      <x:c r="W691" s="18" t="n">
        <x:f>IF(U691=0,0,P691*Q691/U691)</x:f>
        <x:v>0</x:v>
      </x:c>
      <x:c r="X691" s="18" t="n">
        <x:f>MAX(V691,W691*'01 Controls'!$E$12)</x:f>
        <x:v>0</x:v>
      </x:c>
      <x:c r="Y691" s="18" t="n">
        <x:f>IF(U691=0,0,N691*R691/U691)</x:f>
        <x:v>384</x:v>
      </x:c>
      <x:c r="Z691" s="18" t="n">
        <x:f>IF(U691=0,0,P691*R691/U691)</x:f>
        <x:v>579.2914285714286</x:v>
      </x:c>
      <x:c r="AA691" s="18" t="n">
        <x:f>MAX(Y691,Z691*'01 Controls'!$E$13)</x:f>
        <x:v>384</x:v>
      </x:c>
      <x:c r="AB691" s="18" t="n">
        <x:f>IF(U691=0,0,N691*S691/U691)</x:f>
        <x:v>1152</x:v>
      </x:c>
      <x:c r="AC691" s="18" t="n">
        <x:f>IF(U691=0,0,P691*S691/U691)</x:f>
        <x:v>1737.8742857142859</x:v>
      </x:c>
      <x:c r="AD691" s="18" t="n">
        <x:f>MAX(AB691,AC691*'01 Controls'!$E$14)</x:f>
        <x:v>1152</x:v>
      </x:c>
      <x:c r="AE691" s="18" t="n">
        <x:f>IF(U691=0,0,N691*T691/U691)</x:f>
        <x:v>144</x:v>
      </x:c>
      <x:c r="AF691" s="18" t="n">
        <x:f>IF(U691=0,0,P691*T691/U691)</x:f>
        <x:v>217.23428571428573</x:v>
      </x:c>
      <x:c r="AG691" s="18" t="n">
        <x:f>MAX(AE691,AF691*'01 Controls'!$E$15)</x:f>
        <x:v>144</x:v>
      </x:c>
      <x:c r="AH691" s="18" t="n">
        <x:f>SUM(V691,Y691,AB691,AE691)</x:f>
        <x:v>1680</x:v>
      </x:c>
      <x:c r="AI691" s="18" t="n">
        <x:f>N691-AH691</x:f>
        <x:v>0</x:v>
      </x:c>
      <x:c r="AJ691" s="18" t="n">
        <x:f>V691*INDEX('07 Mode Capacity'!$P$6:$P$17,MATCH("AIR-"&amp;I691,'07 Mode Capacity'!$C$6:$C$17,0))</x:f>
        <x:v>0</x:v>
      </x:c>
      <x:c r="AK691" s="18" t="n">
        <x:f>Y691*INDEX('07 Mode Capacity'!$P$6:$P$17,MATCH("OCEAN-"&amp;I691,'07 Mode Capacity'!$C$6:$C$17,0))</x:f>
        <x:v>33.65233157869217</x:v>
      </x:c>
      <x:c r="AL691" s="18" t="n">
        <x:f>AB691*INDEX('07 Mode Capacity'!$P$6:$P$17,MATCH("LAND-"&amp;I691,'07 Mode Capacity'!$C$6:$C$17,0))</x:f>
        <x:v>140.59914568075826</x:v>
      </x:c>
      <x:c r="AM691" s="18" t="n">
        <x:f>AE691*INDEX('07 Mode Capacity'!$P$6:$P$17,MATCH("INLAND-"&amp;I691,'07 Mode Capacity'!$C$6:$C$17,0))</x:f>
        <x:v>90.8977490106702</x:v>
      </x:c>
      <x:c r="AN691" s="18" t="n">
        <x:f>SUM(AJ691:AM691)</x:f>
        <x:v>265.1492262701206</x:v>
      </x:c>
      <x:c r="AO691" s="17" t="n">
        <x:f>IF(N691=0,1,AN691/N691)</x:f>
        <x:v>0.15782692039888133</x:v>
      </x:c>
      <x:c r="AP691" s="11" t="str">
        <x:f>IF(AO691&gt;='01 Controls'!$E$16,"PASS","FAIL")</x:f>
        <x:v>FAIL</x:v>
      </x:c>
      <x:c r="AQ691" s="11" t="str">
        <x:v>UNQUANTIFIED</x:v>
      </x:c>
      <x:c r="AR691" s="11" t="str">
        <x:v>Position-class planning record; serial item and receiver open</x:v>
      </x:c>
      <x:c r="AS691" s="26"/>
      <x:c r="AT691" s="26"/>
    </x:row>
    <x:row r="692">
      <x:c r="C692" s="11" t="str">
        <x:v>C2-H-CHC-TNK-20</x:v>
      </x:c>
      <x:c r="D692" s="11" t="str">
        <x:v>C2</x:v>
      </x:c>
      <x:c r="E692" s="11" t="str">
        <x:v>Gulf–Atlantic hurricane</x:v>
      </x:c>
      <x:c r="F692" s="11" t="str">
        <x:v>H-CHC</x:v>
      </x:c>
      <x:c r="G692" s="11" t="str">
        <x:v>Community health continuity group</x:v>
      </x:c>
      <x:c r="H692" s="11" t="str">
        <x:v>TNK-20</x:v>
      </x:c>
      <x:c r="I692" s="19" t="n">
        <x:v>48</x:v>
      </x:c>
      <x:c r="J692" s="21" t="n">
        <x:v>8</x:v>
      </x:c>
      <x:c r="K692" s="18" t="n">
        <x:f>'05 Cargo Register'!K244</x:f>
        <x:v>157.5</x:v>
      </x:c>
      <x:c r="L692" s="18" t="n">
        <x:f>'05 Cargo Register'!N244</x:f>
        <x:v>10</x:v>
      </x:c>
      <x:c r="M692" s="18" t="n">
        <x:f>'05 Cargo Register'!O244</x:f>
        <x:v>212.5</x:v>
      </x:c>
      <x:c r="N692" s="18" t="n">
        <x:f>J692*K692</x:f>
        <x:v>1260</x:v>
      </x:c>
      <x:c r="O692" s="18" t="n">
        <x:f>J692*L692</x:f>
        <x:v>80</x:v>
      </x:c>
      <x:c r="P692" s="18" t="n">
        <x:f>J692*M692</x:f>
        <x:v>1700</x:v>
      </x:c>
      <x:c r="Q692" s="22" t="n">
        <x:f>'01 Controls'!$E$23*'02 Cargo Classes'!$M$10</x:f>
        <x:v>0</x:v>
      </x:c>
      <x:c r="R692" s="22" t="n">
        <x:f>'01 Controls'!$F$23*'02 Cargo Classes'!$N$10</x:f>
        <x:v>0.24</x:v>
      </x:c>
      <x:c r="S692" s="22" t="n">
        <x:f>'01 Controls'!$G$23*'02 Cargo Classes'!$O$10</x:f>
        <x:v>0.6</x:v>
      </x:c>
      <x:c r="T692" s="22" t="n">
        <x:f>'01 Controls'!$H$23*'02 Cargo Classes'!$P$10</x:f>
        <x:v>0.15</x:v>
      </x:c>
      <x:c r="U692" s="22" t="n">
        <x:f>SUM(Q692:T692)</x:f>
        <x:v>0.99</x:v>
      </x:c>
      <x:c r="V692" s="18" t="n">
        <x:f>IF(U692=0,0,N692*Q692/U692)</x:f>
        <x:v>0</x:v>
      </x:c>
      <x:c r="W692" s="18" t="n">
        <x:f>IF(U692=0,0,P692*Q692/U692)</x:f>
        <x:v>0</x:v>
      </x:c>
      <x:c r="X692" s="18" t="n">
        <x:f>MAX(V692,W692*'01 Controls'!$E$12)</x:f>
        <x:v>0</x:v>
      </x:c>
      <x:c r="Y692" s="18" t="n">
        <x:f>IF(U692=0,0,N692*R692/U692)</x:f>
        <x:v>305.45454545454544</x:v>
      </x:c>
      <x:c r="Z692" s="18" t="n">
        <x:f>IF(U692=0,0,P692*R692/U692)</x:f>
        <x:v>412.1212121212121</x:v>
      </x:c>
      <x:c r="AA692" s="18" t="n">
        <x:f>MAX(Y692,Z692*'01 Controls'!$E$13)</x:f>
        <x:v>305.45454545454544</x:v>
      </x:c>
      <x:c r="AB692" s="18" t="n">
        <x:f>IF(U692=0,0,N692*S692/U692)</x:f>
        <x:v>763.6363636363636</x:v>
      </x:c>
      <x:c r="AC692" s="18" t="n">
        <x:f>IF(U692=0,0,P692*S692/U692)</x:f>
        <x:v>1030.3030303030303</x:v>
      </x:c>
      <x:c r="AD692" s="18" t="n">
        <x:f>MAX(AB692,AC692*'01 Controls'!$E$14)</x:f>
        <x:v>763.6363636363636</x:v>
      </x:c>
      <x:c r="AE692" s="18" t="n">
        <x:f>IF(U692=0,0,N692*T692/U692)</x:f>
        <x:v>190.9090909090909</x:v>
      </x:c>
      <x:c r="AF692" s="18" t="n">
        <x:f>IF(U692=0,0,P692*T692/U692)</x:f>
        <x:v>257.57575757575756</x:v>
      </x:c>
      <x:c r="AG692" s="18" t="n">
        <x:f>MAX(AE692,AF692*'01 Controls'!$E$15)</x:f>
        <x:v>190.9090909090909</x:v>
      </x:c>
      <x:c r="AH692" s="18" t="n">
        <x:f>SUM(V692,Y692,AB692,AE692)</x:f>
        <x:v>1260</x:v>
      </x:c>
      <x:c r="AI692" s="18" t="n">
        <x:f>N692-AH692</x:f>
        <x:v>0</x:v>
      </x:c>
      <x:c r="AJ692" s="18" t="n">
        <x:f>V692*INDEX('07 Mode Capacity'!$P$6:$P$17,MATCH("AIR-"&amp;I692,'07 Mode Capacity'!$C$6:$C$17,0))</x:f>
        <x:v>0</x:v>
      </x:c>
      <x:c r="AK692" s="18" t="n">
        <x:f>Y692*INDEX('07 Mode Capacity'!$P$6:$P$17,MATCH("OCEAN-"&amp;I692,'07 Mode Capacity'!$C$6:$C$17,0))</x:f>
        <x:v>26.768900119414226</x:v>
      </x:c>
      <x:c r="AL692" s="18" t="n">
        <x:f>AB692*INDEX('07 Mode Capacity'!$P$6:$P$17,MATCH("LAND-"&amp;I692,'07 Mode Capacity'!$C$6:$C$17,0))</x:f>
        <x:v>93.20019126565415</x:v>
      </x:c>
      <x:c r="AM692" s="18" t="n">
        <x:f>AE692*INDEX('07 Mode Capacity'!$P$6:$P$17,MATCH("INLAND-"&amp;I692,'07 Mode Capacity'!$C$6:$C$17,0))</x:f>
        <x:v>120.5083793702067</x:v>
      </x:c>
      <x:c r="AN692" s="18" t="n">
        <x:f>SUM(AJ692:AM692)</x:f>
        <x:v>240.47747075527508</x:v>
      </x:c>
      <x:c r="AO692" s="17" t="n">
        <x:f>IF(N692=0,1,AN692/N692)</x:f>
        <x:v>0.1908551355200596</x:v>
      </x:c>
      <x:c r="AP692" s="11" t="str">
        <x:f>IF(AO692&gt;='01 Controls'!$E$16,"PASS","FAIL")</x:f>
        <x:v>FAIL</x:v>
      </x:c>
      <x:c r="AQ692" s="11" t="str">
        <x:v>UNQUANTIFIED</x:v>
      </x:c>
      <x:c r="AR692" s="11" t="str">
        <x:v>Position-class planning record; serial item and receiver open</x:v>
      </x:c>
      <x:c r="AS692" s="26"/>
      <x:c r="AT692" s="26"/>
    </x:row>
    <x:row r="693">
      <x:c r="C693" s="11" t="str">
        <x:v>C2-H-CHC-FLR-24</x:v>
      </x:c>
      <x:c r="D693" s="11" t="str">
        <x:v>C2</x:v>
      </x:c>
      <x:c r="E693" s="11" t="str">
        <x:v>Gulf–Atlantic hurricane</x:v>
      </x:c>
      <x:c r="F693" s="11" t="str">
        <x:v>H-CHC</x:v>
      </x:c>
      <x:c r="G693" s="11" t="str">
        <x:v>Community health continuity group</x:v>
      </x:c>
      <x:c r="H693" s="11" t="str">
        <x:v>FLR-24</x:v>
      </x:c>
      <x:c r="I693" s="19" t="n">
        <x:v>48</x:v>
      </x:c>
      <x:c r="J693" s="21" t="n">
        <x:v>8</x:v>
      </x:c>
      <x:c r="K693" s="18" t="n">
        <x:f>'05 Cargo Register'!K245</x:f>
        <x:v>131.25</x:v>
      </x:c>
      <x:c r="L693" s="18" t="n">
        <x:f>'05 Cargo Register'!N245</x:f>
        <x:v>7</x:v>
      </x:c>
      <x:c r="M693" s="18" t="n">
        <x:f>'05 Cargo Register'!O245</x:f>
        <x:v>224</x:v>
      </x:c>
      <x:c r="N693" s="18" t="n">
        <x:f>J693*K693</x:f>
        <x:v>1050</x:v>
      </x:c>
      <x:c r="O693" s="18" t="n">
        <x:f>J693*L693</x:f>
        <x:v>56</x:v>
      </x:c>
      <x:c r="P693" s="18" t="n">
        <x:f>J693*M693</x:f>
        <x:v>1792</x:v>
      </x:c>
      <x:c r="Q693" s="22" t="n">
        <x:f>'01 Controls'!$E$23*'02 Cargo Classes'!$M$11</x:f>
        <x:v>0</x:v>
      </x:c>
      <x:c r="R693" s="22" t="n">
        <x:f>'01 Controls'!$F$23*'02 Cargo Classes'!$N$11</x:f>
        <x:v>0.24</x:v>
      </x:c>
      <x:c r="S693" s="22" t="n">
        <x:f>'01 Controls'!$G$23*'02 Cargo Classes'!$O$11</x:f>
        <x:v>0.6</x:v>
      </x:c>
      <x:c r="T693" s="22" t="n">
        <x:f>'01 Controls'!$H$23*'02 Cargo Classes'!$P$11</x:f>
        <x:v>0.12</x:v>
      </x:c>
      <x:c r="U693" s="22" t="n">
        <x:f>SUM(Q693:T693)</x:f>
        <x:v>0.96</x:v>
      </x:c>
      <x:c r="V693" s="18" t="n">
        <x:f>IF(U693=0,0,N693*Q693/U693)</x:f>
        <x:v>0</x:v>
      </x:c>
      <x:c r="W693" s="18" t="n">
        <x:f>IF(U693=0,0,P693*Q693/U693)</x:f>
        <x:v>0</x:v>
      </x:c>
      <x:c r="X693" s="18" t="n">
        <x:f>MAX(V693,W693*'01 Controls'!$E$12)</x:f>
        <x:v>0</x:v>
      </x:c>
      <x:c r="Y693" s="18" t="n">
        <x:f>IF(U693=0,0,N693*R693/U693)</x:f>
        <x:v>262.5</x:v>
      </x:c>
      <x:c r="Z693" s="18" t="n">
        <x:f>IF(U693=0,0,P693*R693/U693)</x:f>
        <x:v>448</x:v>
      </x:c>
      <x:c r="AA693" s="18" t="n">
        <x:f>MAX(Y693,Z693*'01 Controls'!$E$13)</x:f>
        <x:v>262.5</x:v>
      </x:c>
      <x:c r="AB693" s="18" t="n">
        <x:f>IF(U693=0,0,N693*S693/U693)</x:f>
        <x:v>656.25</x:v>
      </x:c>
      <x:c r="AC693" s="18" t="n">
        <x:f>IF(U693=0,0,P693*S693/U693)</x:f>
        <x:v>1120</x:v>
      </x:c>
      <x:c r="AD693" s="18" t="n">
        <x:f>MAX(AB693,AC693*'01 Controls'!$E$14)</x:f>
        <x:v>656.25</x:v>
      </x:c>
      <x:c r="AE693" s="18" t="n">
        <x:f>IF(U693=0,0,N693*T693/U693)</x:f>
        <x:v>131.25</x:v>
      </x:c>
      <x:c r="AF693" s="18" t="n">
        <x:f>IF(U693=0,0,P693*T693/U693)</x:f>
        <x:v>224</x:v>
      </x:c>
      <x:c r="AG693" s="18" t="n">
        <x:f>MAX(AE693,AF693*'01 Controls'!$E$15)</x:f>
        <x:v>131.25</x:v>
      </x:c>
      <x:c r="AH693" s="18" t="n">
        <x:f>SUM(V693,Y693,AB693,AE693)</x:f>
        <x:v>1050</x:v>
      </x:c>
      <x:c r="AI693" s="18" t="n">
        <x:f>N693-AH693</x:f>
        <x:v>0</x:v>
      </x:c>
      <x:c r="AJ693" s="18" t="n">
        <x:f>V693*INDEX('07 Mode Capacity'!$P$6:$P$17,MATCH("AIR-"&amp;I693,'07 Mode Capacity'!$C$6:$C$17,0))</x:f>
        <x:v>0</x:v>
      </x:c>
      <x:c r="AK693" s="18" t="n">
        <x:f>Y693*INDEX('07 Mode Capacity'!$P$6:$P$17,MATCH("OCEAN-"&amp;I693,'07 Mode Capacity'!$C$6:$C$17,0))</x:f>
        <x:v>23.0045235401216</x:v>
      </x:c>
      <x:c r="AL693" s="18" t="n">
        <x:f>AB693*INDEX('07 Mode Capacity'!$P$6:$P$17,MATCH("LAND-"&amp;I693,'07 Mode Capacity'!$C$6:$C$17,0))</x:f>
        <x:v>80.09391436892153</x:v>
      </x:c>
      <x:c r="AM693" s="18" t="n">
        <x:f>AE693*INDEX('07 Mode Capacity'!$P$6:$P$17,MATCH("INLAND-"&amp;I693,'07 Mode Capacity'!$C$6:$C$17,0))</x:f>
        <x:v>82.8495108170171</x:v>
      </x:c>
      <x:c r="AN693" s="18" t="n">
        <x:f>SUM(AJ693:AM693)</x:f>
        <x:v>185.94794872606025</x:v>
      </x:c>
      <x:c r="AO693" s="17" t="n">
        <x:f>IF(N693=0,1,AN693/N693)</x:f>
        <x:v>0.17709328450100975</x:v>
      </x:c>
      <x:c r="AP693" s="11" t="str">
        <x:f>IF(AO693&gt;='01 Controls'!$E$16,"PASS","FAIL")</x:f>
        <x:v>FAIL</x:v>
      </x:c>
      <x:c r="AQ693" s="11" t="str">
        <x:v>UNQUANTIFIED</x:v>
      </x:c>
      <x:c r="AR693" s="11" t="str">
        <x:v>Position-class planning record; serial item and receiver open</x:v>
      </x:c>
      <x:c r="AS693" s="26"/>
      <x:c r="AT693" s="26"/>
    </x:row>
    <x:row r="694">
      <x:c r="C694" s="11" t="str">
        <x:v>C2-H-CHC-ROL-30</x:v>
      </x:c>
      <x:c r="D694" s="11" t="str">
        <x:v>C2</x:v>
      </x:c>
      <x:c r="E694" s="11" t="str">
        <x:v>Gulf–Atlantic hurricane</x:v>
      </x:c>
      <x:c r="F694" s="11" t="str">
        <x:v>H-CHC</x:v>
      </x:c>
      <x:c r="G694" s="11" t="str">
        <x:v>Community health continuity group</x:v>
      </x:c>
      <x:c r="H694" s="11" t="str">
        <x:v>ROL-30</x:v>
      </x:c>
      <x:c r="I694" s="19" t="n">
        <x:v>48</x:v>
      </x:c>
      <x:c r="J694" s="21" t="n">
        <x:v>8</x:v>
      </x:c>
      <x:c r="K694" s="18" t="n">
        <x:f>'05 Cargo Register'!K246</x:f>
        <x:v>262.5</x:v>
      </x:c>
      <x:c r="L694" s="18" t="n">
        <x:f>'05 Cargo Register'!N246</x:f>
        <x:v>11</x:v>
      </x:c>
      <x:c r="M694" s="18" t="n">
        <x:f>'05 Cargo Register'!O246</x:f>
        <x:v>701.25</x:v>
      </x:c>
      <x:c r="N694" s="18" t="n">
        <x:f>J694*K694</x:f>
        <x:v>2100</x:v>
      </x:c>
      <x:c r="O694" s="18" t="n">
        <x:f>J694*L694</x:f>
        <x:v>88</x:v>
      </x:c>
      <x:c r="P694" s="18" t="n">
        <x:f>J694*M694</x:f>
        <x:v>5610</x:v>
      </x:c>
      <x:c r="Q694" s="22" t="n">
        <x:f>'01 Controls'!$E$23*'02 Cargo Classes'!$M$12</x:f>
        <x:v>0</x:v>
      </x:c>
      <x:c r="R694" s="22" t="n">
        <x:f>'01 Controls'!$F$23*'02 Cargo Classes'!$N$12</x:f>
        <x:v>0.2</x:v>
      </x:c>
      <x:c r="S694" s="22" t="n">
        <x:f>'01 Controls'!$G$23*'02 Cargo Classes'!$O$12</x:f>
        <x:v>0.8999999999999999</x:v>
      </x:c>
      <x:c r="T694" s="22" t="n">
        <x:f>'01 Controls'!$H$23*'02 Cargo Classes'!$P$12</x:f>
        <x:v>0.09</x:v>
      </x:c>
      <x:c r="U694" s="22" t="n">
        <x:f>SUM(Q694:T694)</x:f>
        <x:v>1.19</x:v>
      </x:c>
      <x:c r="V694" s="18" t="n">
        <x:f>IF(U694=0,0,N694*Q694/U694)</x:f>
        <x:v>0</x:v>
      </x:c>
      <x:c r="W694" s="18" t="n">
        <x:f>IF(U694=0,0,P694*Q694/U694)</x:f>
        <x:v>0</x:v>
      </x:c>
      <x:c r="X694" s="18" t="n">
        <x:f>MAX(V694,W694*'01 Controls'!$E$12)</x:f>
        <x:v>0</x:v>
      </x:c>
      <x:c r="Y694" s="18" t="n">
        <x:f>IF(U694=0,0,N694*R694/U694)</x:f>
        <x:v>352.94117647058823</x:v>
      </x:c>
      <x:c r="Z694" s="18" t="n">
        <x:f>IF(U694=0,0,P694*R694/U694)</x:f>
        <x:v>942.8571428571429</x:v>
      </x:c>
      <x:c r="AA694" s="18" t="n">
        <x:f>MAX(Y694,Z694*'01 Controls'!$E$13)</x:f>
        <x:v>352.94117647058823</x:v>
      </x:c>
      <x:c r="AB694" s="18" t="n">
        <x:f>IF(U694=0,0,N694*S694/U694)</x:f>
        <x:v>1588.2352941176468</x:v>
      </x:c>
      <x:c r="AC694" s="18" t="n">
        <x:f>IF(U694=0,0,P694*S694/U694)</x:f>
        <x:v>4242.857142857142</x:v>
      </x:c>
      <x:c r="AD694" s="18" t="n">
        <x:f>MAX(AB694,AC694*'01 Controls'!$E$14)</x:f>
        <x:v>1588.2352941176468</x:v>
      </x:c>
      <x:c r="AE694" s="18" t="n">
        <x:f>IF(U694=0,0,N694*T694/U694)</x:f>
        <x:v>158.82352941176472</x:v>
      </x:c>
      <x:c r="AF694" s="18" t="n">
        <x:f>IF(U694=0,0,P694*T694/U694)</x:f>
        <x:v>424.2857142857143</x:v>
      </x:c>
      <x:c r="AG694" s="18" t="n">
        <x:f>MAX(AE694,AF694*'01 Controls'!$E$15)</x:f>
        <x:v>158.82352941176472</x:v>
      </x:c>
      <x:c r="AH694" s="18" t="n">
        <x:f>SUM(V694,Y694,AB694,AE694)</x:f>
        <x:v>2100</x:v>
      </x:c>
      <x:c r="AI694" s="18" t="n">
        <x:f>N694-AH694</x:f>
        <x:v>0</x:v>
      </x:c>
      <x:c r="AJ694" s="18" t="n">
        <x:f>V694*INDEX('07 Mode Capacity'!$P$6:$P$17,MATCH("AIR-"&amp;I694,'07 Mode Capacity'!$C$6:$C$17,0))</x:f>
        <x:v>0</x:v>
      </x:c>
      <x:c r="AK694" s="18" t="n">
        <x:f>Y694*INDEX('07 Mode Capacity'!$P$6:$P$17,MATCH("OCEAN-"&amp;I694,'07 Mode Capacity'!$C$6:$C$17,0))</x:f>
        <x:v>30.93045181865089</x:v>
      </x:c>
      <x:c r="AL694" s="18" t="n">
        <x:f>AB694*INDEX('07 Mode Capacity'!$P$6:$P$17,MATCH("LAND-"&amp;I694,'07 Mode Capacity'!$C$6:$C$17,0))</x:f>
        <x:v>193.8407339348689</x:v>
      </x:c>
      <x:c r="AM694" s="18" t="n">
        <x:f>AE694*INDEX('07 Mode Capacity'!$P$6:$P$17,MATCH("INLAND-"&amp;I694,'07 Mode Capacity'!$C$6:$C$17,0))</x:f>
        <x:v>100.25487023235685</x:v>
      </x:c>
      <x:c r="AN694" s="18" t="n">
        <x:f>SUM(AJ694:AM694)</x:f>
        <x:v>325.0260559858766</x:v>
      </x:c>
      <x:c r="AO694" s="17" t="n">
        <x:f>IF(N694=0,1,AN694/N694)</x:f>
        <x:v>0.15477431237422695</x:v>
      </x:c>
      <x:c r="AP694" s="11" t="str">
        <x:f>IF(AO694&gt;='01 Controls'!$E$16,"PASS","FAIL")</x:f>
        <x:v>FAIL</x:v>
      </x:c>
      <x:c r="AQ694" s="11" t="str">
        <x:v>UNQUANTIFIED</x:v>
      </x:c>
      <x:c r="AR694" s="11" t="str">
        <x:v>Position-class planning record; serial item and receiver open</x:v>
      </x:c>
      <x:c r="AS694" s="26"/>
      <x:c r="AT694" s="26"/>
    </x:row>
    <x:row r="695">
      <x:c r="C695" s="11" t="str">
        <x:v>C2-H-CHC-BLK-08</x:v>
      </x:c>
      <x:c r="D695" s="11" t="str">
        <x:v>C2</x:v>
      </x:c>
      <x:c r="E695" s="11" t="str">
        <x:v>Gulf–Atlantic hurricane</x:v>
      </x:c>
      <x:c r="F695" s="11" t="str">
        <x:v>H-CHC</x:v>
      </x:c>
      <x:c r="G695" s="11" t="str">
        <x:v>Community health continuity group</x:v>
      </x:c>
      <x:c r="H695" s="11" t="str">
        <x:v>BLK-08</x:v>
      </x:c>
      <x:c r="I695" s="19" t="n">
        <x:v>48</x:v>
      </x:c>
      <x:c r="J695" s="21" t="n">
        <x:v>8</x:v>
      </x:c>
      <x:c r="K695" s="18" t="n">
        <x:f>'05 Cargo Register'!K247</x:f>
        <x:v>367.50000000000006</x:v>
      </x:c>
      <x:c r="L695" s="18" t="n">
        <x:f>'05 Cargo Register'!N247</x:f>
        <x:v>58</x:v>
      </x:c>
      <x:c r="M695" s="18" t="n">
        <x:f>'05 Cargo Register'!O247</x:f>
        <x:v>2958</x:v>
      </x:c>
      <x:c r="N695" s="18" t="n">
        <x:f>J695*K695</x:f>
        <x:v>2940.0000000000005</x:v>
      </x:c>
      <x:c r="O695" s="18" t="n">
        <x:f>J695*L695</x:f>
        <x:v>464</x:v>
      </x:c>
      <x:c r="P695" s="18" t="n">
        <x:f>J695*M695</x:f>
        <x:v>23664</x:v>
      </x:c>
      <x:c r="Q695" s="22" t="n">
        <x:f>'01 Controls'!$E$23*'02 Cargo Classes'!$M$14</x:f>
        <x:v>0.05</x:v>
      </x:c>
      <x:c r="R695" s="22" t="n">
        <x:f>'01 Controls'!$F$23*'02 Cargo Classes'!$N$14</x:f>
        <x:v>0.16000000000000003</x:v>
      </x:c>
      <x:c r="S695" s="22" t="n">
        <x:f>'01 Controls'!$G$23*'02 Cargo Classes'!$O$14</x:f>
        <x:v>0.6</x:v>
      </x:c>
      <x:c r="T695" s="22" t="n">
        <x:f>'01 Controls'!$H$23*'02 Cargo Classes'!$P$14</x:f>
        <x:v>0.075</x:v>
      </x:c>
      <x:c r="U695" s="22" t="n">
        <x:f>SUM(Q695:T695)</x:f>
        <x:v>0.885</x:v>
      </x:c>
      <x:c r="V695" s="18" t="n">
        <x:f>IF(U695=0,0,N695*Q695/U695)</x:f>
        <x:v>166.10169491525426</x:v>
      </x:c>
      <x:c r="W695" s="18" t="n">
        <x:f>IF(U695=0,0,P695*Q695/U695)</x:f>
        <x:v>1336.949152542373</x:v>
      </x:c>
      <x:c r="X695" s="18" t="n">
        <x:f>MAX(V695,W695*'01 Controls'!$E$12)</x:f>
        <x:v>334.23728813559325</x:v>
      </x:c>
      <x:c r="Y695" s="18" t="n">
        <x:f>IF(U695=0,0,N695*R695/U695)</x:f>
        <x:v>531.5254237288137</x:v>
      </x:c>
      <x:c r="Z695" s="18" t="n">
        <x:f>IF(U695=0,0,P695*R695/U695)</x:f>
        <x:v>4278.237288135594</x:v>
      </x:c>
      <x:c r="AA695" s="18" t="n">
        <x:f>MAX(Y695,Z695*'01 Controls'!$E$13)</x:f>
        <x:v>641.7355932203391</x:v>
      </x:c>
      <x:c r="AB695" s="18" t="n">
        <x:f>IF(U695=0,0,N695*S695/U695)</x:f>
        <x:v>1993.220338983051</x:v>
      </x:c>
      <x:c r="AC695" s="18" t="n">
        <x:f>IF(U695=0,0,P695*S695/U695)</x:f>
        <x:v>16043.389830508473</x:v>
      </x:c>
      <x:c r="AD695" s="18" t="n">
        <x:f>MAX(AB695,AC695*'01 Controls'!$E$14)</x:f>
        <x:v>3208.677966101695</x:v>
      </x:c>
      <x:c r="AE695" s="18" t="n">
        <x:f>IF(U695=0,0,N695*T695/U695)</x:f>
        <x:v>249.15254237288138</x:v>
      </x:c>
      <x:c r="AF695" s="18" t="n">
        <x:f>IF(U695=0,0,P695*T695/U695)</x:f>
        <x:v>2005.4237288135591</x:v>
      </x:c>
      <x:c r="AG695" s="18" t="n">
        <x:f>MAX(AE695,AF695*'01 Controls'!$E$15)</x:f>
        <x:v>360.9762711864406</x:v>
      </x:c>
      <x:c r="AH695" s="18" t="n">
        <x:f>SUM(V695,Y695,AB695,AE695)</x:f>
        <x:v>2940.0000000000005</x:v>
      </x:c>
      <x:c r="AI695" s="18" t="n">
        <x:f>N695-AH695</x:f>
        <x:v>0</x:v>
      </x:c>
      <x:c r="AJ695" s="18" t="n">
        <x:f>V695*INDEX('07 Mode Capacity'!$P$6:$P$17,MATCH("AIR-"&amp;I695,'07 Mode Capacity'!$C$6:$C$17,0))</x:f>
        <x:v>46.56422798703505</x:v>
      </x:c>
      <x:c r="AK695" s="18" t="n">
        <x:f>Y695*INDEX('07 Mode Capacity'!$P$6:$P$17,MATCH("OCEAN-"&amp;I695,'07 Mode Capacity'!$C$6:$C$17,0))</x:f>
        <x:v>46.58091094225754</x:v>
      </x:c>
      <x:c r="AL695" s="18" t="n">
        <x:f>AB695*INDEX('07 Mode Capacity'!$P$6:$P$17,MATCH("LAND-"&amp;I695,'07 Mode Capacity'!$C$6:$C$17,0))</x:f>
        <x:v>243.26829584594475</x:v>
      </x:c>
      <x:c r="AM695" s="18" t="n">
        <x:f>AE695*INDEX('07 Mode Capacity'!$P$6:$P$17,MATCH("INLAND-"&amp;I695,'07 Mode Capacity'!$C$6:$C$17,0))</x:f>
        <x:v>157.27364765264267</x:v>
      </x:c>
      <x:c r="AN695" s="18" t="n">
        <x:f>SUM(AJ695:AM695)</x:f>
        <x:v>493.68708242788</x:v>
      </x:c>
      <x:c r="AO695" s="17" t="n">
        <x:f>IF(N695=0,1,AN695/N695)</x:f>
        <x:v>0.16792077633601357</x:v>
      </x:c>
      <x:c r="AP695" s="11" t="str">
        <x:f>IF(AO695&gt;='01 Controls'!$E$16,"PASS","FAIL")</x:f>
        <x:v>FAIL</x:v>
      </x:c>
      <x:c r="AQ695" s="11" t="str">
        <x:v>UNQUANTIFIED</x:v>
      </x:c>
      <x:c r="AR695" s="11" t="str">
        <x:v>Position-class planning record; serial item and receiver open</x:v>
      </x:c>
      <x:c r="AS695" s="26"/>
      <x:c r="AT695" s="26"/>
    </x:row>
    <x:row r="696">
      <x:c r="C696" s="11" t="str">
        <x:v>C2-H-MAC-APL-45</x:v>
      </x:c>
      <x:c r="D696" s="11" t="str">
        <x:v>C2</x:v>
      </x:c>
      <x:c r="E696" s="11" t="str">
        <x:v>Gulf–Atlantic hurricane</x:v>
      </x:c>
      <x:c r="F696" s="11" t="str">
        <x:v>H-MAC</x:v>
      </x:c>
      <x:c r="G696" s="11" t="str">
        <x:v>Mobile acute-care group</x:v>
      </x:c>
      <x:c r="H696" s="11" t="str">
        <x:v>APL-45</x:v>
      </x:c>
      <x:c r="I696" s="19" t="n">
        <x:v>24</x:v>
      </x:c>
      <x:c r="J696" s="21" t="n">
        <x:v>5</x:v>
      </x:c>
      <x:c r="K696" s="18" t="n">
        <x:f>'05 Cargo Register'!K248</x:f>
        <x:v>472.5</x:v>
      </x:c>
      <x:c r="L696" s="18" t="n">
        <x:f>'05 Cargo Register'!N248</x:f>
        <x:v>124</x:v>
      </x:c>
      <x:c r="M696" s="18" t="n">
        <x:f>'05 Cargo Register'!O248</x:f>
        <x:v>930</x:v>
      </x:c>
      <x:c r="N696" s="18" t="n">
        <x:f>J696*K696</x:f>
        <x:v>2362.5</x:v>
      </x:c>
      <x:c r="O696" s="18" t="n">
        <x:f>J696*L696</x:f>
        <x:v>620</x:v>
      </x:c>
      <x:c r="P696" s="18" t="n">
        <x:f>J696*M696</x:f>
        <x:v>4650</x:v>
      </x:c>
      <x:c r="Q696" s="22" t="n">
        <x:f>'01 Controls'!$E$23*'02 Cargo Classes'!$M$6</x:f>
        <x:v>0.15000000000000002</x:v>
      </x:c>
      <x:c r="R696" s="22" t="n">
        <x:f>'01 Controls'!$F$23*'02 Cargo Classes'!$N$6</x:f>
        <x:v>0.08000000000000002</x:v>
      </x:c>
      <x:c r="S696" s="22" t="n">
        <x:f>'01 Controls'!$G$23*'02 Cargo Classes'!$O$6</x:f>
        <x:v>0.6</x:v>
      </x:c>
      <x:c r="T696" s="22" t="n">
        <x:f>'01 Controls'!$H$23*'02 Cargo Classes'!$P$6</x:f>
        <x:v>0.045</x:v>
      </x:c>
      <x:c r="U696" s="22" t="n">
        <x:f>SUM(Q696:T696)</x:f>
        <x:v>0.8750000000000001</x:v>
      </x:c>
      <x:c r="V696" s="18" t="n">
        <x:f>IF(U696=0,0,N696*Q696/U696)</x:f>
        <x:v>405</x:v>
      </x:c>
      <x:c r="W696" s="18" t="n">
        <x:f>IF(U696=0,0,P696*Q696/U696)</x:f>
        <x:v>797.1428571428572</x:v>
      </x:c>
      <x:c r="X696" s="18" t="n">
        <x:f>MAX(V696,W696*'01 Controls'!$E$12)</x:f>
        <x:v>405</x:v>
      </x:c>
      <x:c r="Y696" s="18" t="n">
        <x:f>IF(U696=0,0,N696*R696/U696)</x:f>
        <x:v>216</x:v>
      </x:c>
      <x:c r="Z696" s="18" t="n">
        <x:f>IF(U696=0,0,P696*R696/U696)</x:f>
        <x:v>425.14285714285717</x:v>
      </x:c>
      <x:c r="AA696" s="18" t="n">
        <x:f>MAX(Y696,Z696*'01 Controls'!$E$13)</x:f>
        <x:v>216</x:v>
      </x:c>
      <x:c r="AB696" s="18" t="n">
        <x:f>IF(U696=0,0,N696*S696/U696)</x:f>
        <x:v>1619.9999999999998</x:v>
      </x:c>
      <x:c r="AC696" s="18" t="n">
        <x:f>IF(U696=0,0,P696*S696/U696)</x:f>
        <x:v>3188.571428571428</x:v>
      </x:c>
      <x:c r="AD696" s="18" t="n">
        <x:f>MAX(AB696,AC696*'01 Controls'!$E$14)</x:f>
        <x:v>1619.9999999999998</x:v>
      </x:c>
      <x:c r="AE696" s="18" t="n">
        <x:f>IF(U696=0,0,N696*T696/U696)</x:f>
        <x:v>121.49999999999999</x:v>
      </x:c>
      <x:c r="AF696" s="18" t="n">
        <x:f>IF(U696=0,0,P696*T696/U696)</x:f>
        <x:v>239.1428571428571</x:v>
      </x:c>
      <x:c r="AG696" s="18" t="n">
        <x:f>MAX(AE696,AF696*'01 Controls'!$E$15)</x:f>
        <x:v>121.49999999999999</x:v>
      </x:c>
      <x:c r="AH696" s="18" t="n">
        <x:f>SUM(V696,Y696,AB696,AE696)</x:f>
        <x:v>2362.5</x:v>
      </x:c>
      <x:c r="AI696" s="18" t="n">
        <x:f>N696-AH696</x:f>
        <x:v>0</x:v>
      </x:c>
      <x:c r="AJ696" s="18" t="n">
        <x:f>V696*INDEX('07 Mode Capacity'!$P$6:$P$17,MATCH("AIR-"&amp;I696,'07 Mode Capacity'!$C$6:$C$17,0))</x:f>
        <x:v>82.18019747474214</x:v>
      </x:c>
      <x:c r="AK696" s="18" t="n">
        <x:f>Y696*INDEX('07 Mode Capacity'!$P$6:$P$17,MATCH("OCEAN-"&amp;I696,'07 Mode Capacity'!$C$6:$C$17,0))</x:f>
        <x:v>32.419234601517175</x:v>
      </x:c>
      <x:c r="AL696" s="18" t="n">
        <x:f>AB696*INDEX('07 Mode Capacity'!$P$6:$P$17,MATCH("LAND-"&amp;I696,'07 Mode Capacity'!$C$6:$C$17,0))</x:f>
        <x:v>619.6514972842543</x:v>
      </x:c>
      <x:c r="AM696" s="18" t="n">
        <x:f>AE696*INDEX('07 Mode Capacity'!$P$6:$P$17,MATCH("INLAND-"&amp;I696,'07 Mode Capacity'!$C$6:$C$17,0))</x:f>
        <x:v>121.49999999999999</x:v>
      </x:c>
      <x:c r="AN696" s="18" t="n">
        <x:f>SUM(AJ696:AM696)</x:f>
        <x:v>855.7509293605136</x:v>
      </x:c>
      <x:c r="AO696" s="17" t="n">
        <x:f>IF(N696=0,1,AN696/N696)</x:f>
        <x:v>0.3622226156023338</x:v>
      </x:c>
      <x:c r="AP696" s="11" t="str">
        <x:f>IF(AO696&gt;='01 Controls'!$E$16,"PASS","FAIL")</x:f>
        <x:v>FAIL</x:v>
      </x:c>
      <x:c r="AQ696" s="11" t="str">
        <x:v>UNQUANTIFIED</x:v>
      </x:c>
      <x:c r="AR696" s="11" t="str">
        <x:v>Position-class planning record; serial item and receiver open</x:v>
      </x:c>
      <x:c r="AS696" s="26"/>
      <x:c r="AT696" s="26"/>
    </x:row>
    <x:row r="697">
      <x:c r="C697" s="11" t="str">
        <x:v>C2-H-MAC-ISO-18</x:v>
      </x:c>
      <x:c r="D697" s="11" t="str">
        <x:v>C2</x:v>
      </x:c>
      <x:c r="E697" s="11" t="str">
        <x:v>Gulf–Atlantic hurricane</x:v>
      </x:c>
      <x:c r="F697" s="11" t="str">
        <x:v>H-MAC</x:v>
      </x:c>
      <x:c r="G697" s="11" t="str">
        <x:v>Mobile acute-care group</x:v>
      </x:c>
      <x:c r="H697" s="11" t="str">
        <x:v>ISO-18</x:v>
      </x:c>
      <x:c r="I697" s="19" t="n">
        <x:v>48</x:v>
      </x:c>
      <x:c r="J697" s="21" t="n">
        <x:v>5</x:v>
      </x:c>
      <x:c r="K697" s="18" t="n">
        <x:f>'05 Cargo Register'!K249</x:f>
        <x:v>551.25</x:v>
      </x:c>
      <x:c r="L697" s="18" t="n">
        <x:f>'05 Cargo Register'!N249</x:f>
        <x:v>37</x:v>
      </x:c>
      <x:c r="M697" s="18" t="n">
        <x:f>'05 Cargo Register'!O249</x:f>
        <x:v>976.8000000000001</x:v>
      </x:c>
      <x:c r="N697" s="18" t="n">
        <x:f>J697*K697</x:f>
        <x:v>2756.25</x:v>
      </x:c>
      <x:c r="O697" s="18" t="n">
        <x:f>J697*L697</x:f>
        <x:v>185</x:v>
      </x:c>
      <x:c r="P697" s="18" t="n">
        <x:f>J697*M697</x:f>
        <x:v>4884</x:v>
      </x:c>
      <x:c r="Q697" s="22" t="n">
        <x:f>'01 Controls'!$E$23*'02 Cargo Classes'!$M$7</x:f>
        <x:v>0.010000000000000002</x:v>
      </x:c>
      <x:c r="R697" s="22" t="n">
        <x:f>'01 Controls'!$F$23*'02 Cargo Classes'!$N$7</x:f>
        <x:v>0.2</x:v>
      </x:c>
      <x:c r="S697" s="22" t="n">
        <x:f>'01 Controls'!$G$23*'02 Cargo Classes'!$O$7</x:f>
        <x:v>0.72</x:v>
      </x:c>
      <x:c r="T697" s="22" t="n">
        <x:f>'01 Controls'!$H$23*'02 Cargo Classes'!$P$7</x:f>
        <x:v>0.12</x:v>
      </x:c>
      <x:c r="U697" s="22" t="n">
        <x:f>SUM(Q697:T697)</x:f>
        <x:v>1.0499999999999998</x:v>
      </x:c>
      <x:c r="V697" s="18" t="n">
        <x:f>IF(U697=0,0,N697*Q697/U697)</x:f>
        <x:v>26.25000000000001</x:v>
      </x:c>
      <x:c r="W697" s="18" t="n">
        <x:f>IF(U697=0,0,P697*Q697/U697)</x:f>
        <x:v>46.514285714285734</x:v>
      </x:c>
      <x:c r="X697" s="18" t="n">
        <x:f>MAX(V697,W697*'01 Controls'!$E$12)</x:f>
        <x:v>26.25000000000001</x:v>
      </x:c>
      <x:c r="Y697" s="18" t="n">
        <x:f>IF(U697=0,0,N697*R697/U697)</x:f>
        <x:v>525.0000000000001</x:v>
      </x:c>
      <x:c r="Z697" s="18" t="n">
        <x:f>IF(U697=0,0,P697*R697/U697)</x:f>
        <x:v>930.2857142857146</x:v>
      </x:c>
      <x:c r="AA697" s="18" t="n">
        <x:f>MAX(Y697,Z697*'01 Controls'!$E$13)</x:f>
        <x:v>525.0000000000001</x:v>
      </x:c>
      <x:c r="AB697" s="18" t="n">
        <x:f>IF(U697=0,0,N697*S697/U697)</x:f>
        <x:v>1890.0000000000002</x:v>
      </x:c>
      <x:c r="AC697" s="18" t="n">
        <x:f>IF(U697=0,0,P697*S697/U697)</x:f>
        <x:v>3349.028571428572</x:v>
      </x:c>
      <x:c r="AD697" s="18" t="n">
        <x:f>MAX(AB697,AC697*'01 Controls'!$E$14)</x:f>
        <x:v>1890.0000000000002</x:v>
      </x:c>
      <x:c r="AE697" s="18" t="n">
        <x:f>IF(U697=0,0,N697*T697/U697)</x:f>
        <x:v>315.00000000000006</x:v>
      </x:c>
      <x:c r="AF697" s="18" t="n">
        <x:f>IF(U697=0,0,P697*T697/U697)</x:f>
        <x:v>558.1714285714286</x:v>
      </x:c>
      <x:c r="AG697" s="18" t="n">
        <x:f>MAX(AE697,AF697*'01 Controls'!$E$15)</x:f>
        <x:v>315.00000000000006</x:v>
      </x:c>
      <x:c r="AH697" s="18" t="n">
        <x:f>SUM(V697,Y697,AB697,AE697)</x:f>
        <x:v>2756.2500000000005</x:v>
      </x:c>
      <x:c r="AI697" s="18" t="n">
        <x:f>N697-AH697</x:f>
        <x:v>-4.547473508864641e-13</x:v>
      </x:c>
      <x:c r="AJ697" s="18" t="n">
        <x:f>V697*INDEX('07 Mode Capacity'!$P$6:$P$17,MATCH("AIR-"&amp;I697,'07 Mode Capacity'!$C$6:$C$17,0))</x:f>
        <x:v>7.358811030093935</x:v>
      </x:c>
      <x:c r="AK697" s="18" t="n">
        <x:f>Y697*INDEX('07 Mode Capacity'!$P$6:$P$17,MATCH("OCEAN-"&amp;I697,'07 Mode Capacity'!$C$6:$C$17,0))</x:f>
        <x:v>46.009047080243214</x:v>
      </x:c>
      <x:c r="AL697" s="18" t="n">
        <x:f>AB697*INDEX('07 Mode Capacity'!$P$6:$P$17,MATCH("LAND-"&amp;I697,'07 Mode Capacity'!$C$6:$C$17,0))</x:f>
        <x:v>230.67047338249404</x:v>
      </x:c>
      <x:c r="AM697" s="18" t="n">
        <x:f>AE697*INDEX('07 Mode Capacity'!$P$6:$P$17,MATCH("INLAND-"&amp;I697,'07 Mode Capacity'!$C$6:$C$17,0))</x:f>
        <x:v>198.8388259608411</x:v>
      </x:c>
      <x:c r="AN697" s="18" t="n">
        <x:f>SUM(AJ697:AM697)</x:f>
        <x:v>482.8771574536722</x:v>
      </x:c>
      <x:c r="AO697" s="17" t="n">
        <x:f>IF(N697=0,1,AN697/N697)</x:f>
        <x:v>0.175193526513804</x:v>
      </x:c>
      <x:c r="AP697" s="11" t="str">
        <x:f>IF(AO697&gt;='01 Controls'!$E$16,"PASS","FAIL")</x:f>
        <x:v>FAIL</x:v>
      </x:c>
      <x:c r="AQ697" s="11" t="str">
        <x:v>UNQUANTIFIED</x:v>
      </x:c>
      <x:c r="AR697" s="11" t="str">
        <x:v>Position-class planning record; serial item and receiver open</x:v>
      </x:c>
      <x:c r="AS697" s="26"/>
      <x:c r="AT697" s="26"/>
    </x:row>
    <x:row r="698">
      <x:c r="C698" s="11" t="str">
        <x:v>C2-H-MAC-COL-12</x:v>
      </x:c>
      <x:c r="D698" s="11" t="str">
        <x:v>C2</x:v>
      </x:c>
      <x:c r="E698" s="11" t="str">
        <x:v>Gulf–Atlantic hurricane</x:v>
      </x:c>
      <x:c r="F698" s="11" t="str">
        <x:v>H-MAC</x:v>
      </x:c>
      <x:c r="G698" s="11" t="str">
        <x:v>Mobile acute-care group</x:v>
      </x:c>
      <x:c r="H698" s="11" t="str">
        <x:v>COL-12</x:v>
      </x:c>
      <x:c r="I698" s="19" t="n">
        <x:v>24</x:v>
      </x:c>
      <x:c r="J698" s="21" t="n">
        <x:v>5</x:v>
      </x:c>
      <x:c r="K698" s="18" t="n">
        <x:f>'05 Cargo Register'!K250</x:f>
        <x:v>472.5</x:v>
      </x:c>
      <x:c r="L698" s="18" t="n">
        <x:f>'05 Cargo Register'!N250</x:f>
        <x:v>50</x:v>
      </x:c>
      <x:c r="M698" s="18" t="n">
        <x:f>'05 Cargo Register'!O250</x:f>
        <x:v>1320</x:v>
      </x:c>
      <x:c r="N698" s="18" t="n">
        <x:f>J698*K698</x:f>
        <x:v>2362.5</x:v>
      </x:c>
      <x:c r="O698" s="18" t="n">
        <x:f>J698*L698</x:f>
        <x:v>250</x:v>
      </x:c>
      <x:c r="P698" s="18" t="n">
        <x:f>J698*M698</x:f>
        <x:v>6600</x:v>
      </x:c>
      <x:c r="Q698" s="22" t="n">
        <x:f>'01 Controls'!$E$23*'02 Cargo Classes'!$M$8</x:f>
        <x:v>0.1</x:v>
      </x:c>
      <x:c r="R698" s="22" t="n">
        <x:f>'01 Controls'!$F$23*'02 Cargo Classes'!$N$8</x:f>
        <x:v>0.13999999999999999</x:v>
      </x:c>
      <x:c r="S698" s="22" t="n">
        <x:f>'01 Controls'!$G$23*'02 Cargo Classes'!$O$8</x:f>
        <x:v>0.72</x:v>
      </x:c>
      <x:c r="T698" s="22" t="n">
        <x:f>'01 Controls'!$H$23*'02 Cargo Classes'!$P$8</x:f>
        <x:v>0.03</x:v>
      </x:c>
      <x:c r="U698" s="22" t="n">
        <x:f>SUM(Q698:T698)</x:f>
        <x:v>0.99</x:v>
      </x:c>
      <x:c r="V698" s="18" t="n">
        <x:f>IF(U698=0,0,N698*Q698/U698)</x:f>
        <x:v>238.63636363636363</x:v>
      </x:c>
      <x:c r="W698" s="18" t="n">
        <x:f>IF(U698=0,0,P698*Q698/U698)</x:f>
        <x:v>666.6666666666666</x:v>
      </x:c>
      <x:c r="X698" s="18" t="n">
        <x:f>MAX(V698,W698*'01 Controls'!$E$12)</x:f>
        <x:v>238.63636363636363</x:v>
      </x:c>
      <x:c r="Y698" s="18" t="n">
        <x:f>IF(U698=0,0,N698*R698/U698)</x:f>
        <x:v>334.090909090909</x:v>
      </x:c>
      <x:c r="Z698" s="18" t="n">
        <x:f>IF(U698=0,0,P698*R698/U698)</x:f>
        <x:v>933.3333333333333</x:v>
      </x:c>
      <x:c r="AA698" s="18" t="n">
        <x:f>MAX(Y698,Z698*'01 Controls'!$E$13)</x:f>
        <x:v>334.090909090909</x:v>
      </x:c>
      <x:c r="AB698" s="18" t="n">
        <x:f>IF(U698=0,0,N698*S698/U698)</x:f>
        <x:v>1718.1818181818182</x:v>
      </x:c>
      <x:c r="AC698" s="18" t="n">
        <x:f>IF(U698=0,0,P698*S698/U698)</x:f>
        <x:v>4800</x:v>
      </x:c>
      <x:c r="AD698" s="18" t="n">
        <x:f>MAX(AB698,AC698*'01 Controls'!$E$14)</x:f>
        <x:v>1718.1818181818182</x:v>
      </x:c>
      <x:c r="AE698" s="18" t="n">
        <x:f>IF(U698=0,0,N698*T698/U698)</x:f>
        <x:v>71.5909090909091</x:v>
      </x:c>
      <x:c r="AF698" s="18" t="n">
        <x:f>IF(U698=0,0,P698*T698/U698)</x:f>
        <x:v>200</x:v>
      </x:c>
      <x:c r="AG698" s="18" t="n">
        <x:f>MAX(AE698,AF698*'01 Controls'!$E$15)</x:f>
        <x:v>71.5909090909091</x:v>
      </x:c>
      <x:c r="AH698" s="18" t="n">
        <x:f>SUM(V698,Y698,AB698,AE698)</x:f>
        <x:v>2362.5</x:v>
      </x:c>
      <x:c r="AI698" s="18" t="n">
        <x:f>N698-AH698</x:f>
        <x:v>0</x:v>
      </x:c>
      <x:c r="AJ698" s="18" t="n">
        <x:f>V698*INDEX('07 Mode Capacity'!$P$6:$P$17,MATCH("AIR-"&amp;I698,'07 Mode Capacity'!$C$6:$C$17,0))</x:f>
        <x:v>48.42267527973022</x:v>
      </x:c>
      <x:c r="AK698" s="18" t="n">
        <x:f>Y698*INDEX('07 Mode Capacity'!$P$6:$P$17,MATCH("OCEAN-"&amp;I698,'07 Mode Capacity'!$C$6:$C$17,0))</x:f>
        <x:v>50.143386852094096</x:v>
      </x:c>
      <x:c r="AL698" s="18" t="n">
        <x:f>AB698*INDEX('07 Mode Capacity'!$P$6:$P$17,MATCH("LAND-"&amp;I698,'07 Mode Capacity'!$C$6:$C$17,0))</x:f>
        <x:v>657.2061334833002</x:v>
      </x:c>
      <x:c r="AM698" s="18" t="n">
        <x:f>AE698*INDEX('07 Mode Capacity'!$P$6:$P$17,MATCH("INLAND-"&amp;I698,'07 Mode Capacity'!$C$6:$C$17,0))</x:f>
        <x:v>71.5909090909091</x:v>
      </x:c>
      <x:c r="AN698" s="18" t="n">
        <x:f>SUM(AJ698:AM698)</x:f>
        <x:v>827.3631047060336</x:v>
      </x:c>
      <x:c r="AO698" s="17" t="n">
        <x:f>IF(N698=0,1,AN698/N698)</x:f>
        <x:v>0.3502066051665751</x:v>
      </x:c>
      <x:c r="AP698" s="11" t="str">
        <x:f>IF(AO698&gt;='01 Controls'!$E$16,"PASS","FAIL")</x:f>
        <x:v>FAIL</x:v>
      </x:c>
      <x:c r="AQ698" s="11" t="str">
        <x:v>UNQUANTIFIED</x:v>
      </x:c>
      <x:c r="AR698" s="11" t="str">
        <x:v>Position-class planning record; serial item and receiver open</x:v>
      </x:c>
      <x:c r="AS698" s="26"/>
      <x:c r="AT698" s="26"/>
    </x:row>
    <x:row r="699">
      <x:c r="C699" s="11" t="str">
        <x:v>C2-H-MAC-BAT-22</x:v>
      </x:c>
      <x:c r="D699" s="11" t="str">
        <x:v>C2</x:v>
      </x:c>
      <x:c r="E699" s="11" t="str">
        <x:v>Gulf–Atlantic hurricane</x:v>
      </x:c>
      <x:c r="F699" s="11" t="str">
        <x:v>H-MAC</x:v>
      </x:c>
      <x:c r="G699" s="11" t="str">
        <x:v>Mobile acute-care group</x:v>
      </x:c>
      <x:c r="H699" s="11" t="str">
        <x:v>BAT-22</x:v>
      </x:c>
      <x:c r="I699" s="19" t="n">
        <x:v>48</x:v>
      </x:c>
      <x:c r="J699" s="21" t="n">
        <x:v>5</x:v>
      </x:c>
      <x:c r="K699" s="18" t="n">
        <x:f>'05 Cargo Register'!K251</x:f>
        <x:v>210</x:v>
      </x:c>
      <x:c r="L699" s="18" t="n">
        <x:f>'05 Cargo Register'!N251</x:f>
        <x:v>12</x:v>
      </x:c>
      <x:c r="M699" s="18" t="n">
        <x:f>'05 Cargo Register'!O251</x:f>
        <x:v>316.8</x:v>
      </x:c>
      <x:c r="N699" s="18" t="n">
        <x:f>J699*K699</x:f>
        <x:v>1050</x:v>
      </x:c>
      <x:c r="O699" s="18" t="n">
        <x:f>J699*L699</x:f>
        <x:v>60</x:v>
      </x:c>
      <x:c r="P699" s="18" t="n">
        <x:f>J699*M699</x:f>
        <x:v>1584</x:v>
      </x:c>
      <x:c r="Q699" s="22" t="n">
        <x:f>'01 Controls'!$E$23*'02 Cargo Classes'!$M$9</x:f>
        <x:v>0</x:v>
      </x:c>
      <x:c r="R699" s="22" t="n">
        <x:f>'01 Controls'!$F$23*'02 Cargo Classes'!$N$9</x:f>
        <x:v>0.2</x:v>
      </x:c>
      <x:c r="S699" s="22" t="n">
        <x:f>'01 Controls'!$G$23*'02 Cargo Classes'!$O$9</x:f>
        <x:v>0.6</x:v>
      </x:c>
      <x:c r="T699" s="22" t="n">
        <x:f>'01 Controls'!$H$23*'02 Cargo Classes'!$P$9</x:f>
        <x:v>0.075</x:v>
      </x:c>
      <x:c r="U699" s="22" t="n">
        <x:f>SUM(Q699:T699)</x:f>
        <x:v>0.875</x:v>
      </x:c>
      <x:c r="V699" s="18" t="n">
        <x:f>IF(U699=0,0,N699*Q699/U699)</x:f>
        <x:v>0</x:v>
      </x:c>
      <x:c r="W699" s="18" t="n">
        <x:f>IF(U699=0,0,P699*Q699/U699)</x:f>
        <x:v>0</x:v>
      </x:c>
      <x:c r="X699" s="18" t="n">
        <x:f>MAX(V699,W699*'01 Controls'!$E$12)</x:f>
        <x:v>0</x:v>
      </x:c>
      <x:c r="Y699" s="18" t="n">
        <x:f>IF(U699=0,0,N699*R699/U699)</x:f>
        <x:v>240</x:v>
      </x:c>
      <x:c r="Z699" s="18" t="n">
        <x:f>IF(U699=0,0,P699*R699/U699)</x:f>
        <x:v>362.0571428571429</x:v>
      </x:c>
      <x:c r="AA699" s="18" t="n">
        <x:f>MAX(Y699,Z699*'01 Controls'!$E$13)</x:f>
        <x:v>240</x:v>
      </x:c>
      <x:c r="AB699" s="18" t="n">
        <x:f>IF(U699=0,0,N699*S699/U699)</x:f>
        <x:v>720</x:v>
      </x:c>
      <x:c r="AC699" s="18" t="n">
        <x:f>IF(U699=0,0,P699*S699/U699)</x:f>
        <x:v>1086.1714285714286</x:v>
      </x:c>
      <x:c r="AD699" s="18" t="n">
        <x:f>MAX(AB699,AC699*'01 Controls'!$E$14)</x:f>
        <x:v>720</x:v>
      </x:c>
      <x:c r="AE699" s="18" t="n">
        <x:f>IF(U699=0,0,N699*T699/U699)</x:f>
        <x:v>90</x:v>
      </x:c>
      <x:c r="AF699" s="18" t="n">
        <x:f>IF(U699=0,0,P699*T699/U699)</x:f>
        <x:v>135.77142857142857</x:v>
      </x:c>
      <x:c r="AG699" s="18" t="n">
        <x:f>MAX(AE699,AF699*'01 Controls'!$E$15)</x:f>
        <x:v>90</x:v>
      </x:c>
      <x:c r="AH699" s="18" t="n">
        <x:f>SUM(V699,Y699,AB699,AE699)</x:f>
        <x:v>1050</x:v>
      </x:c>
      <x:c r="AI699" s="18" t="n">
        <x:f>N699-AH699</x:f>
        <x:v>0</x:v>
      </x:c>
      <x:c r="AJ699" s="18" t="n">
        <x:f>V699*INDEX('07 Mode Capacity'!$P$6:$P$17,MATCH("AIR-"&amp;I699,'07 Mode Capacity'!$C$6:$C$17,0))</x:f>
        <x:v>0</x:v>
      </x:c>
      <x:c r="AK699" s="18" t="n">
        <x:f>Y699*INDEX('07 Mode Capacity'!$P$6:$P$17,MATCH("OCEAN-"&amp;I699,'07 Mode Capacity'!$C$6:$C$17,0))</x:f>
        <x:v>21.032707236682604</x:v>
      </x:c>
      <x:c r="AL699" s="18" t="n">
        <x:f>AB699*INDEX('07 Mode Capacity'!$P$6:$P$17,MATCH("LAND-"&amp;I699,'07 Mode Capacity'!$C$6:$C$17,0))</x:f>
        <x:v>87.87446605047391</x:v>
      </x:c>
      <x:c r="AM699" s="18" t="n">
        <x:f>AE699*INDEX('07 Mode Capacity'!$P$6:$P$17,MATCH("INLAND-"&amp;I699,'07 Mode Capacity'!$C$6:$C$17,0))</x:f>
        <x:v>56.811093131668876</x:v>
      </x:c>
      <x:c r="AN699" s="18" t="n">
        <x:f>SUM(AJ699:AM699)</x:f>
        <x:v>165.7182664188254</x:v>
      </x:c>
      <x:c r="AO699" s="17" t="n">
        <x:f>IF(N699=0,1,AN699/N699)</x:f>
        <x:v>0.15782692039888135</x:v>
      </x:c>
      <x:c r="AP699" s="11" t="str">
        <x:f>IF(AO699&gt;='01 Controls'!$E$16,"PASS","FAIL")</x:f>
        <x:v>FAIL</x:v>
      </x:c>
      <x:c r="AQ699" s="11" t="str">
        <x:v>UNQUANTIFIED</x:v>
      </x:c>
      <x:c r="AR699" s="11" t="str">
        <x:v>Position-class planning record; serial item and receiver open</x:v>
      </x:c>
      <x:c r="AS699" s="26"/>
      <x:c r="AT699" s="26"/>
    </x:row>
    <x:row r="700">
      <x:c r="C700" s="11" t="str">
        <x:v>C2-H-MAC-TNK-20</x:v>
      </x:c>
      <x:c r="D700" s="11" t="str">
        <x:v>C2</x:v>
      </x:c>
      <x:c r="E700" s="11" t="str">
        <x:v>Gulf–Atlantic hurricane</x:v>
      </x:c>
      <x:c r="F700" s="11" t="str">
        <x:v>H-MAC</x:v>
      </x:c>
      <x:c r="G700" s="11" t="str">
        <x:v>Mobile acute-care group</x:v>
      </x:c>
      <x:c r="H700" s="11" t="str">
        <x:v>TNK-20</x:v>
      </x:c>
      <x:c r="I700" s="19" t="n">
        <x:v>48</x:v>
      </x:c>
      <x:c r="J700" s="21" t="n">
        <x:v>5</x:v>
      </x:c>
      <x:c r="K700" s="18" t="n">
        <x:f>'05 Cargo Register'!K252</x:f>
        <x:v>157.5</x:v>
      </x:c>
      <x:c r="L700" s="18" t="n">
        <x:f>'05 Cargo Register'!N252</x:f>
        <x:v>10</x:v>
      </x:c>
      <x:c r="M700" s="18" t="n">
        <x:f>'05 Cargo Register'!O252</x:f>
        <x:v>212.5</x:v>
      </x:c>
      <x:c r="N700" s="18" t="n">
        <x:f>J700*K700</x:f>
        <x:v>787.5</x:v>
      </x:c>
      <x:c r="O700" s="18" t="n">
        <x:f>J700*L700</x:f>
        <x:v>50</x:v>
      </x:c>
      <x:c r="P700" s="18" t="n">
        <x:f>J700*M700</x:f>
        <x:v>1062.5</x:v>
      </x:c>
      <x:c r="Q700" s="22" t="n">
        <x:f>'01 Controls'!$E$23*'02 Cargo Classes'!$M$10</x:f>
        <x:v>0</x:v>
      </x:c>
      <x:c r="R700" s="22" t="n">
        <x:f>'01 Controls'!$F$23*'02 Cargo Classes'!$N$10</x:f>
        <x:v>0.24</x:v>
      </x:c>
      <x:c r="S700" s="22" t="n">
        <x:f>'01 Controls'!$G$23*'02 Cargo Classes'!$O$10</x:f>
        <x:v>0.6</x:v>
      </x:c>
      <x:c r="T700" s="22" t="n">
        <x:f>'01 Controls'!$H$23*'02 Cargo Classes'!$P$10</x:f>
        <x:v>0.15</x:v>
      </x:c>
      <x:c r="U700" s="22" t="n">
        <x:f>SUM(Q700:T700)</x:f>
        <x:v>0.99</x:v>
      </x:c>
      <x:c r="V700" s="18" t="n">
        <x:f>IF(U700=0,0,N700*Q700/U700)</x:f>
        <x:v>0</x:v>
      </x:c>
      <x:c r="W700" s="18" t="n">
        <x:f>IF(U700=0,0,P700*Q700/U700)</x:f>
        <x:v>0</x:v>
      </x:c>
      <x:c r="X700" s="18" t="n">
        <x:f>MAX(V700,W700*'01 Controls'!$E$12)</x:f>
        <x:v>0</x:v>
      </x:c>
      <x:c r="Y700" s="18" t="n">
        <x:f>IF(U700=0,0,N700*R700/U700)</x:f>
        <x:v>190.9090909090909</x:v>
      </x:c>
      <x:c r="Z700" s="18" t="n">
        <x:f>IF(U700=0,0,P700*R700/U700)</x:f>
        <x:v>257.57575757575756</x:v>
      </x:c>
      <x:c r="AA700" s="18" t="n">
        <x:f>MAX(Y700,Z700*'01 Controls'!$E$13)</x:f>
        <x:v>190.9090909090909</x:v>
      </x:c>
      <x:c r="AB700" s="18" t="n">
        <x:f>IF(U700=0,0,N700*S700/U700)</x:f>
        <x:v>477.27272727272725</x:v>
      </x:c>
      <x:c r="AC700" s="18" t="n">
        <x:f>IF(U700=0,0,P700*S700/U700)</x:f>
        <x:v>643.939393939394</x:v>
      </x:c>
      <x:c r="AD700" s="18" t="n">
        <x:f>MAX(AB700,AC700*'01 Controls'!$E$14)</x:f>
        <x:v>477.27272727272725</x:v>
      </x:c>
      <x:c r="AE700" s="18" t="n">
        <x:f>IF(U700=0,0,N700*T700/U700)</x:f>
        <x:v>119.31818181818181</x:v>
      </x:c>
      <x:c r="AF700" s="18" t="n">
        <x:f>IF(U700=0,0,P700*T700/U700)</x:f>
        <x:v>160.9848484848485</x:v>
      </x:c>
      <x:c r="AG700" s="18" t="n">
        <x:f>MAX(AE700,AF700*'01 Controls'!$E$15)</x:f>
        <x:v>119.31818181818181</x:v>
      </x:c>
      <x:c r="AH700" s="18" t="n">
        <x:f>SUM(V700,Y700,AB700,AE700)</x:f>
        <x:v>787.5</x:v>
      </x:c>
      <x:c r="AI700" s="18" t="n">
        <x:f>N700-AH700</x:f>
        <x:v>0</x:v>
      </x:c>
      <x:c r="AJ700" s="18" t="n">
        <x:f>V700*INDEX('07 Mode Capacity'!$P$6:$P$17,MATCH("AIR-"&amp;I700,'07 Mode Capacity'!$C$6:$C$17,0))</x:f>
        <x:v>0</x:v>
      </x:c>
      <x:c r="AK700" s="18" t="n">
        <x:f>Y700*INDEX('07 Mode Capacity'!$P$6:$P$17,MATCH("OCEAN-"&amp;I700,'07 Mode Capacity'!$C$6:$C$17,0))</x:f>
        <x:v>16.73056257463389</x:v>
      </x:c>
      <x:c r="AL700" s="18" t="n">
        <x:f>AB700*INDEX('07 Mode Capacity'!$P$6:$P$17,MATCH("LAND-"&amp;I700,'07 Mode Capacity'!$C$6:$C$17,0))</x:f>
        <x:v>58.25011954103384</x:v>
      </x:c>
      <x:c r="AM700" s="18" t="n">
        <x:f>AE700*INDEX('07 Mode Capacity'!$P$6:$P$17,MATCH("INLAND-"&amp;I700,'07 Mode Capacity'!$C$6:$C$17,0))</x:f>
        <x:v>75.31773710637918</x:v>
      </x:c>
      <x:c r="AN700" s="18" t="n">
        <x:f>SUM(AJ700:AM700)</x:f>
        <x:v>150.2984192220469</x:v>
      </x:c>
      <x:c r="AO700" s="17" t="n">
        <x:f>IF(N700=0,1,AN700/N700)</x:f>
        <x:v>0.19085513552005956</x:v>
      </x:c>
      <x:c r="AP700" s="11" t="str">
        <x:f>IF(AO700&gt;='01 Controls'!$E$16,"PASS","FAIL")</x:f>
        <x:v>FAIL</x:v>
      </x:c>
      <x:c r="AQ700" s="11" t="str">
        <x:v>UNQUANTIFIED</x:v>
      </x:c>
      <x:c r="AR700" s="11" t="str">
        <x:v>Position-class planning record; serial item and receiver open</x:v>
      </x:c>
      <x:c r="AS700" s="26"/>
      <x:c r="AT700" s="26"/>
    </x:row>
    <x:row r="701">
      <x:c r="C701" s="11" t="str">
        <x:v>C2-H-MAC-FLR-24</x:v>
      </x:c>
      <x:c r="D701" s="11" t="str">
        <x:v>C2</x:v>
      </x:c>
      <x:c r="E701" s="11" t="str">
        <x:v>Gulf–Atlantic hurricane</x:v>
      </x:c>
      <x:c r="F701" s="11" t="str">
        <x:v>H-MAC</x:v>
      </x:c>
      <x:c r="G701" s="11" t="str">
        <x:v>Mobile acute-care group</x:v>
      </x:c>
      <x:c r="H701" s="11" t="str">
        <x:v>FLR-24</x:v>
      </x:c>
      <x:c r="I701" s="19" t="n">
        <x:v>48</x:v>
      </x:c>
      <x:c r="J701" s="21" t="n">
        <x:v>5</x:v>
      </x:c>
      <x:c r="K701" s="18" t="n">
        <x:f>'05 Cargo Register'!K253</x:f>
        <x:v>131.25</x:v>
      </x:c>
      <x:c r="L701" s="18" t="n">
        <x:f>'05 Cargo Register'!N253</x:f>
        <x:v>7</x:v>
      </x:c>
      <x:c r="M701" s="18" t="n">
        <x:f>'05 Cargo Register'!O253</x:f>
        <x:v>224</x:v>
      </x:c>
      <x:c r="N701" s="18" t="n">
        <x:f>J701*K701</x:f>
        <x:v>656.25</x:v>
      </x:c>
      <x:c r="O701" s="18" t="n">
        <x:f>J701*L701</x:f>
        <x:v>35</x:v>
      </x:c>
      <x:c r="P701" s="18" t="n">
        <x:f>J701*M701</x:f>
        <x:v>1120</x:v>
      </x:c>
      <x:c r="Q701" s="22" t="n">
        <x:f>'01 Controls'!$E$23*'02 Cargo Classes'!$M$11</x:f>
        <x:v>0</x:v>
      </x:c>
      <x:c r="R701" s="22" t="n">
        <x:f>'01 Controls'!$F$23*'02 Cargo Classes'!$N$11</x:f>
        <x:v>0.24</x:v>
      </x:c>
      <x:c r="S701" s="22" t="n">
        <x:f>'01 Controls'!$G$23*'02 Cargo Classes'!$O$11</x:f>
        <x:v>0.6</x:v>
      </x:c>
      <x:c r="T701" s="22" t="n">
        <x:f>'01 Controls'!$H$23*'02 Cargo Classes'!$P$11</x:f>
        <x:v>0.12</x:v>
      </x:c>
      <x:c r="U701" s="22" t="n">
        <x:f>SUM(Q701:T701)</x:f>
        <x:v>0.96</x:v>
      </x:c>
      <x:c r="V701" s="18" t="n">
        <x:f>IF(U701=0,0,N701*Q701/U701)</x:f>
        <x:v>0</x:v>
      </x:c>
      <x:c r="W701" s="18" t="n">
        <x:f>IF(U701=0,0,P701*Q701/U701)</x:f>
        <x:v>0</x:v>
      </x:c>
      <x:c r="X701" s="18" t="n">
        <x:f>MAX(V701,W701*'01 Controls'!$E$12)</x:f>
        <x:v>0</x:v>
      </x:c>
      <x:c r="Y701" s="18" t="n">
        <x:f>IF(U701=0,0,N701*R701/U701)</x:f>
        <x:v>164.0625</x:v>
      </x:c>
      <x:c r="Z701" s="18" t="n">
        <x:f>IF(U701=0,0,P701*R701/U701)</x:f>
        <x:v>280</x:v>
      </x:c>
      <x:c r="AA701" s="18" t="n">
        <x:f>MAX(Y701,Z701*'01 Controls'!$E$13)</x:f>
        <x:v>164.0625</x:v>
      </x:c>
      <x:c r="AB701" s="18" t="n">
        <x:f>IF(U701=0,0,N701*S701/U701)</x:f>
        <x:v>410.15625</x:v>
      </x:c>
      <x:c r="AC701" s="18" t="n">
        <x:f>IF(U701=0,0,P701*S701/U701)</x:f>
        <x:v>700</x:v>
      </x:c>
      <x:c r="AD701" s="18" t="n">
        <x:f>MAX(AB701,AC701*'01 Controls'!$E$14)</x:f>
        <x:v>410.15625</x:v>
      </x:c>
      <x:c r="AE701" s="18" t="n">
        <x:f>IF(U701=0,0,N701*T701/U701)</x:f>
        <x:v>82.03125</x:v>
      </x:c>
      <x:c r="AF701" s="18" t="n">
        <x:f>IF(U701=0,0,P701*T701/U701)</x:f>
        <x:v>140</x:v>
      </x:c>
      <x:c r="AG701" s="18" t="n">
        <x:f>MAX(AE701,AF701*'01 Controls'!$E$15)</x:f>
        <x:v>82.03125</x:v>
      </x:c>
      <x:c r="AH701" s="18" t="n">
        <x:f>SUM(V701,Y701,AB701,AE701)</x:f>
        <x:v>656.25</x:v>
      </x:c>
      <x:c r="AI701" s="18" t="n">
        <x:f>N701-AH701</x:f>
        <x:v>0</x:v>
      </x:c>
      <x:c r="AJ701" s="18" t="n">
        <x:f>V701*INDEX('07 Mode Capacity'!$P$6:$P$17,MATCH("AIR-"&amp;I701,'07 Mode Capacity'!$C$6:$C$17,0))</x:f>
        <x:v>0</x:v>
      </x:c>
      <x:c r="AK701" s="18" t="n">
        <x:f>Y701*INDEX('07 Mode Capacity'!$P$6:$P$17,MATCH("OCEAN-"&amp;I701,'07 Mode Capacity'!$C$6:$C$17,0))</x:f>
        <x:v>14.377827212576001</x:v>
      </x:c>
      <x:c r="AL701" s="18" t="n">
        <x:f>AB701*INDEX('07 Mode Capacity'!$P$6:$P$17,MATCH("LAND-"&amp;I701,'07 Mode Capacity'!$C$6:$C$17,0))</x:f>
        <x:v>50.05869648057596</x:v>
      </x:c>
      <x:c r="AM701" s="18" t="n">
        <x:f>AE701*INDEX('07 Mode Capacity'!$P$6:$P$17,MATCH("INLAND-"&amp;I701,'07 Mode Capacity'!$C$6:$C$17,0))</x:f>
        <x:v>51.78094426063569</x:v>
      </x:c>
      <x:c r="AN701" s="18" t="n">
        <x:f>SUM(AJ701:AM701)</x:f>
        <x:v>116.21746795378766</x:v>
      </x:c>
      <x:c r="AO701" s="17" t="n">
        <x:f>IF(N701=0,1,AN701/N701)</x:f>
        <x:v>0.17709328450100978</x:v>
      </x:c>
      <x:c r="AP701" s="11" t="str">
        <x:f>IF(AO701&gt;='01 Controls'!$E$16,"PASS","FAIL")</x:f>
        <x:v>FAIL</x:v>
      </x:c>
      <x:c r="AQ701" s="11" t="str">
        <x:v>UNQUANTIFIED</x:v>
      </x:c>
      <x:c r="AR701" s="11" t="str">
        <x:v>Position-class planning record; serial item and receiver open</x:v>
      </x:c>
      <x:c r="AS701" s="26"/>
      <x:c r="AT701" s="26"/>
    </x:row>
    <x:row r="702">
      <x:c r="C702" s="11" t="str">
        <x:v>C2-H-MAC-ROL-30</x:v>
      </x:c>
      <x:c r="D702" s="11" t="str">
        <x:v>C2</x:v>
      </x:c>
      <x:c r="E702" s="11" t="str">
        <x:v>Gulf–Atlantic hurricane</x:v>
      </x:c>
      <x:c r="F702" s="11" t="str">
        <x:v>H-MAC</x:v>
      </x:c>
      <x:c r="G702" s="11" t="str">
        <x:v>Mobile acute-care group</x:v>
      </x:c>
      <x:c r="H702" s="11" t="str">
        <x:v>ROL-30</x:v>
      </x:c>
      <x:c r="I702" s="19" t="n">
        <x:v>48</x:v>
      </x:c>
      <x:c r="J702" s="21" t="n">
        <x:v>5</x:v>
      </x:c>
      <x:c r="K702" s="18" t="n">
        <x:f>'05 Cargo Register'!K254</x:f>
        <x:v>262.5</x:v>
      </x:c>
      <x:c r="L702" s="18" t="n">
        <x:f>'05 Cargo Register'!N254</x:f>
        <x:v>11</x:v>
      </x:c>
      <x:c r="M702" s="18" t="n">
        <x:f>'05 Cargo Register'!O254</x:f>
        <x:v>701.25</x:v>
      </x:c>
      <x:c r="N702" s="18" t="n">
        <x:f>J702*K702</x:f>
        <x:v>1312.5</x:v>
      </x:c>
      <x:c r="O702" s="18" t="n">
        <x:f>J702*L702</x:f>
        <x:v>55</x:v>
      </x:c>
      <x:c r="P702" s="18" t="n">
        <x:f>J702*M702</x:f>
        <x:v>3506.25</x:v>
      </x:c>
      <x:c r="Q702" s="22" t="n">
        <x:f>'01 Controls'!$E$23*'02 Cargo Classes'!$M$12</x:f>
        <x:v>0</x:v>
      </x:c>
      <x:c r="R702" s="22" t="n">
        <x:f>'01 Controls'!$F$23*'02 Cargo Classes'!$N$12</x:f>
        <x:v>0.2</x:v>
      </x:c>
      <x:c r="S702" s="22" t="n">
        <x:f>'01 Controls'!$G$23*'02 Cargo Classes'!$O$12</x:f>
        <x:v>0.8999999999999999</x:v>
      </x:c>
      <x:c r="T702" s="22" t="n">
        <x:f>'01 Controls'!$H$23*'02 Cargo Classes'!$P$12</x:f>
        <x:v>0.09</x:v>
      </x:c>
      <x:c r="U702" s="22" t="n">
        <x:f>SUM(Q702:T702)</x:f>
        <x:v>1.19</x:v>
      </x:c>
      <x:c r="V702" s="18" t="n">
        <x:f>IF(U702=0,0,N702*Q702/U702)</x:f>
        <x:v>0</x:v>
      </x:c>
      <x:c r="W702" s="18" t="n">
        <x:f>IF(U702=0,0,P702*Q702/U702)</x:f>
        <x:v>0</x:v>
      </x:c>
      <x:c r="X702" s="18" t="n">
        <x:f>MAX(V702,W702*'01 Controls'!$E$12)</x:f>
        <x:v>0</x:v>
      </x:c>
      <x:c r="Y702" s="18" t="n">
        <x:f>IF(U702=0,0,N702*R702/U702)</x:f>
        <x:v>220.58823529411765</x:v>
      </x:c>
      <x:c r="Z702" s="18" t="n">
        <x:f>IF(U702=0,0,P702*R702/U702)</x:f>
        <x:v>589.2857142857143</x:v>
      </x:c>
      <x:c r="AA702" s="18" t="n">
        <x:f>MAX(Y702,Z702*'01 Controls'!$E$13)</x:f>
        <x:v>220.58823529411765</x:v>
      </x:c>
      <x:c r="AB702" s="18" t="n">
        <x:f>IF(U702=0,0,N702*S702/U702)</x:f>
        <x:v>992.6470588235293</x:v>
      </x:c>
      <x:c r="AC702" s="18" t="n">
        <x:f>IF(U702=0,0,P702*S702/U702)</x:f>
        <x:v>2651.785714285714</x:v>
      </x:c>
      <x:c r="AD702" s="18" t="n">
        <x:f>MAX(AB702,AC702*'01 Controls'!$E$14)</x:f>
        <x:v>992.6470588235293</x:v>
      </x:c>
      <x:c r="AE702" s="18" t="n">
        <x:f>IF(U702=0,0,N702*T702/U702)</x:f>
        <x:v>99.26470588235294</x:v>
      </x:c>
      <x:c r="AF702" s="18" t="n">
        <x:f>IF(U702=0,0,P702*T702/U702)</x:f>
        <x:v>265.17857142857144</x:v>
      </x:c>
      <x:c r="AG702" s="18" t="n">
        <x:f>MAX(AE702,AF702*'01 Controls'!$E$15)</x:f>
        <x:v>99.26470588235294</x:v>
      </x:c>
      <x:c r="AH702" s="18" t="n">
        <x:f>SUM(V702,Y702,AB702,AE702)</x:f>
        <x:v>1312.4999999999998</x:v>
      </x:c>
      <x:c r="AI702" s="18" t="n">
        <x:f>N702-AH702</x:f>
        <x:v>2.2737367544323206e-13</x:v>
      </x:c>
      <x:c r="AJ702" s="18" t="n">
        <x:f>V702*INDEX('07 Mode Capacity'!$P$6:$P$17,MATCH("AIR-"&amp;I702,'07 Mode Capacity'!$C$6:$C$17,0))</x:f>
        <x:v>0</x:v>
      </x:c>
      <x:c r="AK702" s="18" t="n">
        <x:f>Y702*INDEX('07 Mode Capacity'!$P$6:$P$17,MATCH("OCEAN-"&amp;I702,'07 Mode Capacity'!$C$6:$C$17,0))</x:f>
        <x:v>19.331532386656807</x:v>
      </x:c>
      <x:c r="AL702" s="18" t="n">
        <x:f>AB702*INDEX('07 Mode Capacity'!$P$6:$P$17,MATCH("LAND-"&amp;I702,'07 Mode Capacity'!$C$6:$C$17,0))</x:f>
        <x:v>121.15045870929306</x:v>
      </x:c>
      <x:c r="AM702" s="18" t="n">
        <x:f>AE702*INDEX('07 Mode Capacity'!$P$6:$P$17,MATCH("INLAND-"&amp;I702,'07 Mode Capacity'!$C$6:$C$17,0))</x:f>
        <x:v>62.65929389522302</x:v>
      </x:c>
      <x:c r="AN702" s="18" t="n">
        <x:f>SUM(AJ702:AM702)</x:f>
        <x:v>203.14128499117288</x:v>
      </x:c>
      <x:c r="AO702" s="17" t="n">
        <x:f>IF(N702=0,1,AN702/N702)</x:f>
        <x:v>0.15477431237422695</x:v>
      </x:c>
      <x:c r="AP702" s="11" t="str">
        <x:f>IF(AO702&gt;='01 Controls'!$E$16,"PASS","FAIL")</x:f>
        <x:v>FAIL</x:v>
      </x:c>
      <x:c r="AQ702" s="11" t="str">
        <x:v>UNQUANTIFIED</x:v>
      </x:c>
      <x:c r="AR702" s="11" t="str">
        <x:v>Position-class planning record; serial item and receiver open</x:v>
      </x:c>
      <x:c r="AS702" s="26"/>
      <x:c r="AT702" s="26"/>
    </x:row>
    <x:row r="703">
      <x:c r="C703" s="11" t="str">
        <x:v>C2-H-MAC-BLK-08</x:v>
      </x:c>
      <x:c r="D703" s="11" t="str">
        <x:v>C2</x:v>
      </x:c>
      <x:c r="E703" s="11" t="str">
        <x:v>Gulf–Atlantic hurricane</x:v>
      </x:c>
      <x:c r="F703" s="11" t="str">
        <x:v>H-MAC</x:v>
      </x:c>
      <x:c r="G703" s="11" t="str">
        <x:v>Mobile acute-care group</x:v>
      </x:c>
      <x:c r="H703" s="11" t="str">
        <x:v>BLK-08</x:v>
      </x:c>
      <x:c r="I703" s="19" t="n">
        <x:v>48</x:v>
      </x:c>
      <x:c r="J703" s="21" t="n">
        <x:v>5</x:v>
      </x:c>
      <x:c r="K703" s="18" t="n">
        <x:f>'05 Cargo Register'!K255</x:f>
        <x:v>367.50000000000006</x:v>
      </x:c>
      <x:c r="L703" s="18" t="n">
        <x:f>'05 Cargo Register'!N255</x:f>
        <x:v>58</x:v>
      </x:c>
      <x:c r="M703" s="18" t="n">
        <x:f>'05 Cargo Register'!O255</x:f>
        <x:v>2958</x:v>
      </x:c>
      <x:c r="N703" s="18" t="n">
        <x:f>J703*K703</x:f>
        <x:v>1837.5000000000002</x:v>
      </x:c>
      <x:c r="O703" s="18" t="n">
        <x:f>J703*L703</x:f>
        <x:v>290</x:v>
      </x:c>
      <x:c r="P703" s="18" t="n">
        <x:f>J703*M703</x:f>
        <x:v>14790</x:v>
      </x:c>
      <x:c r="Q703" s="22" t="n">
        <x:f>'01 Controls'!$E$23*'02 Cargo Classes'!$M$14</x:f>
        <x:v>0.05</x:v>
      </x:c>
      <x:c r="R703" s="22" t="n">
        <x:f>'01 Controls'!$F$23*'02 Cargo Classes'!$N$14</x:f>
        <x:v>0.16000000000000003</x:v>
      </x:c>
      <x:c r="S703" s="22" t="n">
        <x:f>'01 Controls'!$G$23*'02 Cargo Classes'!$O$14</x:f>
        <x:v>0.6</x:v>
      </x:c>
      <x:c r="T703" s="22" t="n">
        <x:f>'01 Controls'!$H$23*'02 Cargo Classes'!$P$14</x:f>
        <x:v>0.075</x:v>
      </x:c>
      <x:c r="U703" s="22" t="n">
        <x:f>SUM(Q703:T703)</x:f>
        <x:v>0.885</x:v>
      </x:c>
      <x:c r="V703" s="18" t="n">
        <x:f>IF(U703=0,0,N703*Q703/U703)</x:f>
        <x:v>103.81355932203391</x:v>
      </x:c>
      <x:c r="W703" s="18" t="n">
        <x:f>IF(U703=0,0,P703*Q703/U703)</x:f>
        <x:v>835.5932203389831</x:v>
      </x:c>
      <x:c r="X703" s="18" t="n">
        <x:f>MAX(V703,W703*'01 Controls'!$E$12)</x:f>
        <x:v>208.89830508474577</x:v>
      </x:c>
      <x:c r="Y703" s="18" t="n">
        <x:f>IF(U703=0,0,N703*R703/U703)</x:f>
        <x:v>332.2033898305086</x:v>
      </x:c>
      <x:c r="Z703" s="18" t="n">
        <x:f>IF(U703=0,0,P703*R703/U703)</x:f>
        <x:v>2673.8983050847464</x:v>
      </x:c>
      <x:c r="AA703" s="18" t="n">
        <x:f>MAX(Y703,Z703*'01 Controls'!$E$13)</x:f>
        <x:v>401.084745762712</x:v>
      </x:c>
      <x:c r="AB703" s="18" t="n">
        <x:f>IF(U703=0,0,N703*S703/U703)</x:f>
        <x:v>1245.7627118644068</x:v>
      </x:c>
      <x:c r="AC703" s="18" t="n">
        <x:f>IF(U703=0,0,P703*S703/U703)</x:f>
        <x:v>10027.118644067796</x:v>
      </x:c>
      <x:c r="AD703" s="18" t="n">
        <x:f>MAX(AB703,AC703*'01 Controls'!$E$14)</x:f>
        <x:v>2005.4237288135591</x:v>
      </x:c>
      <x:c r="AE703" s="18" t="n">
        <x:f>IF(U703=0,0,N703*T703/U703)</x:f>
        <x:v>155.72033898305085</x:v>
      </x:c>
      <x:c r="AF703" s="18" t="n">
        <x:f>IF(U703=0,0,P703*T703/U703)</x:f>
        <x:v>1253.3898305084745</x:v>
      </x:c>
      <x:c r="AG703" s="18" t="n">
        <x:f>MAX(AE703,AF703*'01 Controls'!$E$15)</x:f>
        <x:v>225.6101694915254</x:v>
      </x:c>
      <x:c r="AH703" s="18" t="n">
        <x:f>SUM(V703,Y703,AB703,AE703)</x:f>
        <x:v>1837.5000000000002</x:v>
      </x:c>
      <x:c r="AI703" s="18" t="n">
        <x:f>N703-AH703</x:f>
        <x:v>0</x:v>
      </x:c>
      <x:c r="AJ703" s="18" t="n">
        <x:f>V703*INDEX('07 Mode Capacity'!$P$6:$P$17,MATCH("AIR-"&amp;I703,'07 Mode Capacity'!$C$6:$C$17,0))</x:f>
        <x:v>29.10264249189691</x:v>
      </x:c>
      <x:c r="AK703" s="18" t="n">
        <x:f>Y703*INDEX('07 Mode Capacity'!$P$6:$P$17,MATCH("OCEAN-"&amp;I703,'07 Mode Capacity'!$C$6:$C$17,0))</x:f>
        <x:v>29.113069338910964</x:v>
      </x:c>
      <x:c r="AL703" s="18" t="n">
        <x:f>AB703*INDEX('07 Mode Capacity'!$P$6:$P$17,MATCH("LAND-"&amp;I703,'07 Mode Capacity'!$C$6:$C$17,0))</x:f>
        <x:v>152.04268490371547</x:v>
      </x:c>
      <x:c r="AM703" s="18" t="n">
        <x:f>AE703*INDEX('07 Mode Capacity'!$P$6:$P$17,MATCH("INLAND-"&amp;I703,'07 Mode Capacity'!$C$6:$C$17,0))</x:f>
        <x:v>98.29602978290166</x:v>
      </x:c>
      <x:c r="AN703" s="18" t="n">
        <x:f>SUM(AJ703:AM703)</x:f>
        <x:v>308.554426517425</x:v>
      </x:c>
      <x:c r="AO703" s="17" t="n">
        <x:f>IF(N703=0,1,AN703/N703)</x:f>
        <x:v>0.16792077633601357</x:v>
      </x:c>
      <x:c r="AP703" s="11" t="str">
        <x:f>IF(AO703&gt;='01 Controls'!$E$16,"PASS","FAIL")</x:f>
        <x:v>FAIL</x:v>
      </x:c>
      <x:c r="AQ703" s="11" t="str">
        <x:v>UNQUANTIFIED</x:v>
      </x:c>
      <x:c r="AR703" s="11" t="str">
        <x:v>Position-class planning record; serial item and receiver open</x:v>
      </x:c>
      <x:c r="AS703" s="26"/>
      <x:c r="AT703" s="26"/>
    </x:row>
    <x:row r="704">
      <x:c r="C704" s="11" t="str">
        <x:v>C2-H-PHC-APL-45</x:v>
      </x:c>
      <x:c r="D704" s="11" t="str">
        <x:v>C2</x:v>
      </x:c>
      <x:c r="E704" s="11" t="str">
        <x:v>Gulf–Atlantic hurricane</x:v>
      </x:c>
      <x:c r="F704" s="11" t="str">
        <x:v>H-PHC</x:v>
      </x:c>
      <x:c r="G704" s="11" t="str">
        <x:v>Public-health control group</x:v>
      </x:c>
      <x:c r="H704" s="11" t="str">
        <x:v>APL-45</x:v>
      </x:c>
      <x:c r="I704" s="19" t="n">
        <x:v>24</x:v>
      </x:c>
      <x:c r="J704" s="21" t="n">
        <x:v>4</x:v>
      </x:c>
      <x:c r="K704" s="18" t="n">
        <x:f>'05 Cargo Register'!K256</x:f>
        <x:v>472.5</x:v>
      </x:c>
      <x:c r="L704" s="18" t="n">
        <x:f>'05 Cargo Register'!N256</x:f>
        <x:v>124</x:v>
      </x:c>
      <x:c r="M704" s="18" t="n">
        <x:f>'05 Cargo Register'!O256</x:f>
        <x:v>930</x:v>
      </x:c>
      <x:c r="N704" s="18" t="n">
        <x:f>J704*K704</x:f>
        <x:v>1890</x:v>
      </x:c>
      <x:c r="O704" s="18" t="n">
        <x:f>J704*L704</x:f>
        <x:v>496</x:v>
      </x:c>
      <x:c r="P704" s="18" t="n">
        <x:f>J704*M704</x:f>
        <x:v>3720</x:v>
      </x:c>
      <x:c r="Q704" s="22" t="n">
        <x:f>'01 Controls'!$E$23*'02 Cargo Classes'!$M$6</x:f>
        <x:v>0.15000000000000002</x:v>
      </x:c>
      <x:c r="R704" s="22" t="n">
        <x:f>'01 Controls'!$F$23*'02 Cargo Classes'!$N$6</x:f>
        <x:v>0.08000000000000002</x:v>
      </x:c>
      <x:c r="S704" s="22" t="n">
        <x:f>'01 Controls'!$G$23*'02 Cargo Classes'!$O$6</x:f>
        <x:v>0.6</x:v>
      </x:c>
      <x:c r="T704" s="22" t="n">
        <x:f>'01 Controls'!$H$23*'02 Cargo Classes'!$P$6</x:f>
        <x:v>0.045</x:v>
      </x:c>
      <x:c r="U704" s="22" t="n">
        <x:f>SUM(Q704:T704)</x:f>
        <x:v>0.8750000000000001</x:v>
      </x:c>
      <x:c r="V704" s="18" t="n">
        <x:f>IF(U704=0,0,N704*Q704/U704)</x:f>
        <x:v>324</x:v>
      </x:c>
      <x:c r="W704" s="18" t="n">
        <x:f>IF(U704=0,0,P704*Q704/U704)</x:f>
        <x:v>637.7142857142858</x:v>
      </x:c>
      <x:c r="X704" s="18" t="n">
        <x:f>MAX(V704,W704*'01 Controls'!$E$12)</x:f>
        <x:v>324</x:v>
      </x:c>
      <x:c r="Y704" s="18" t="n">
        <x:f>IF(U704=0,0,N704*R704/U704)</x:f>
        <x:v>172.8</x:v>
      </x:c>
      <x:c r="Z704" s="18" t="n">
        <x:f>IF(U704=0,0,P704*R704/U704)</x:f>
        <x:v>340.11428571428576</x:v>
      </x:c>
      <x:c r="AA704" s="18" t="n">
        <x:f>MAX(Y704,Z704*'01 Controls'!$E$13)</x:f>
        <x:v>172.8</x:v>
      </x:c>
      <x:c r="AB704" s="18" t="n">
        <x:f>IF(U704=0,0,N704*S704/U704)</x:f>
        <x:v>1295.9999999999998</x:v>
      </x:c>
      <x:c r="AC704" s="18" t="n">
        <x:f>IF(U704=0,0,P704*S704/U704)</x:f>
        <x:v>2550.8571428571427</x:v>
      </x:c>
      <x:c r="AD704" s="18" t="n">
        <x:f>MAX(AB704,AC704*'01 Controls'!$E$14)</x:f>
        <x:v>1295.9999999999998</x:v>
      </x:c>
      <x:c r="AE704" s="18" t="n">
        <x:f>IF(U704=0,0,N704*T704/U704)</x:f>
        <x:v>97.19999999999999</x:v>
      </x:c>
      <x:c r="AF704" s="18" t="n">
        <x:f>IF(U704=0,0,P704*T704/U704)</x:f>
        <x:v>191.3142857142857</x:v>
      </x:c>
      <x:c r="AG704" s="18" t="n">
        <x:f>MAX(AE704,AF704*'01 Controls'!$E$15)</x:f>
        <x:v>97.19999999999999</x:v>
      </x:c>
      <x:c r="AH704" s="18" t="n">
        <x:f>SUM(V704,Y704,AB704,AE704)</x:f>
        <x:v>1889.9999999999998</x:v>
      </x:c>
      <x:c r="AI704" s="18" t="n">
        <x:f>N704-AH704</x:f>
        <x:v>2.2737367544323206e-13</x:v>
      </x:c>
      <x:c r="AJ704" s="18" t="n">
        <x:f>V704*INDEX('07 Mode Capacity'!$P$6:$P$17,MATCH("AIR-"&amp;I704,'07 Mode Capacity'!$C$6:$C$17,0))</x:f>
        <x:v>65.74415797979373</x:v>
      </x:c>
      <x:c r="AK704" s="18" t="n">
        <x:f>Y704*INDEX('07 Mode Capacity'!$P$6:$P$17,MATCH("OCEAN-"&amp;I704,'07 Mode Capacity'!$C$6:$C$17,0))</x:f>
        <x:v>25.93538768121374</x:v>
      </x:c>
      <x:c r="AL704" s="18" t="n">
        <x:f>AB704*INDEX('07 Mode Capacity'!$P$6:$P$17,MATCH("LAND-"&amp;I704,'07 Mode Capacity'!$C$6:$C$17,0))</x:f>
        <x:v>495.72119782740344</x:v>
      </x:c>
      <x:c r="AM704" s="18" t="n">
        <x:f>AE704*INDEX('07 Mode Capacity'!$P$6:$P$17,MATCH("INLAND-"&amp;I704,'07 Mode Capacity'!$C$6:$C$17,0))</x:f>
        <x:v>97.19999999999999</x:v>
      </x:c>
      <x:c r="AN704" s="18" t="n">
        <x:f>SUM(AJ704:AM704)</x:f>
        <x:v>684.6007434884109</x:v>
      </x:c>
      <x:c r="AO704" s="17" t="n">
        <x:f>IF(N704=0,1,AN704/N704)</x:f>
        <x:v>0.3622226156023338</x:v>
      </x:c>
      <x:c r="AP704" s="11" t="str">
        <x:f>IF(AO704&gt;='01 Controls'!$E$16,"PASS","FAIL")</x:f>
        <x:v>FAIL</x:v>
      </x:c>
      <x:c r="AQ704" s="11" t="str">
        <x:v>UNQUANTIFIED</x:v>
      </x:c>
      <x:c r="AR704" s="11" t="str">
        <x:v>Position-class planning record; serial item and receiver open</x:v>
      </x:c>
      <x:c r="AS704" s="26"/>
      <x:c r="AT704" s="26"/>
    </x:row>
    <x:row r="705">
      <x:c r="C705" s="11" t="str">
        <x:v>C2-H-PHC-ISO-18</x:v>
      </x:c>
      <x:c r="D705" s="11" t="str">
        <x:v>C2</x:v>
      </x:c>
      <x:c r="E705" s="11" t="str">
        <x:v>Gulf–Atlantic hurricane</x:v>
      </x:c>
      <x:c r="F705" s="11" t="str">
        <x:v>H-PHC</x:v>
      </x:c>
      <x:c r="G705" s="11" t="str">
        <x:v>Public-health control group</x:v>
      </x:c>
      <x:c r="H705" s="11" t="str">
        <x:v>ISO-18</x:v>
      </x:c>
      <x:c r="I705" s="19" t="n">
        <x:v>48</x:v>
      </x:c>
      <x:c r="J705" s="21" t="n">
        <x:v>4</x:v>
      </x:c>
      <x:c r="K705" s="18" t="n">
        <x:f>'05 Cargo Register'!K257</x:f>
        <x:v>551.25</x:v>
      </x:c>
      <x:c r="L705" s="18" t="n">
        <x:f>'05 Cargo Register'!N257</x:f>
        <x:v>37</x:v>
      </x:c>
      <x:c r="M705" s="18" t="n">
        <x:f>'05 Cargo Register'!O257</x:f>
        <x:v>976.8000000000001</x:v>
      </x:c>
      <x:c r="N705" s="18" t="n">
        <x:f>J705*K705</x:f>
        <x:v>2205</x:v>
      </x:c>
      <x:c r="O705" s="18" t="n">
        <x:f>J705*L705</x:f>
        <x:v>148</x:v>
      </x:c>
      <x:c r="P705" s="18" t="n">
        <x:f>J705*M705</x:f>
        <x:v>3907.2000000000003</x:v>
      </x:c>
      <x:c r="Q705" s="22" t="n">
        <x:f>'01 Controls'!$E$23*'02 Cargo Classes'!$M$7</x:f>
        <x:v>0.010000000000000002</x:v>
      </x:c>
      <x:c r="R705" s="22" t="n">
        <x:f>'01 Controls'!$F$23*'02 Cargo Classes'!$N$7</x:f>
        <x:v>0.2</x:v>
      </x:c>
      <x:c r="S705" s="22" t="n">
        <x:f>'01 Controls'!$G$23*'02 Cargo Classes'!$O$7</x:f>
        <x:v>0.72</x:v>
      </x:c>
      <x:c r="T705" s="22" t="n">
        <x:f>'01 Controls'!$H$23*'02 Cargo Classes'!$P$7</x:f>
        <x:v>0.12</x:v>
      </x:c>
      <x:c r="U705" s="22" t="n">
        <x:f>SUM(Q705:T705)</x:f>
        <x:v>1.0499999999999998</x:v>
      </x:c>
      <x:c r="V705" s="18" t="n">
        <x:f>IF(U705=0,0,N705*Q705/U705)</x:f>
        <x:v>21.000000000000007</x:v>
      </x:c>
      <x:c r="W705" s="18" t="n">
        <x:f>IF(U705=0,0,P705*Q705/U705)</x:f>
        <x:v>37.211428571428584</x:v>
      </x:c>
      <x:c r="X705" s="18" t="n">
        <x:f>MAX(V705,W705*'01 Controls'!$E$12)</x:f>
        <x:v>21.000000000000007</x:v>
      </x:c>
      <x:c r="Y705" s="18" t="n">
        <x:f>IF(U705=0,0,N705*R705/U705)</x:f>
        <x:v>420.00000000000006</x:v>
      </x:c>
      <x:c r="Z705" s="18" t="n">
        <x:f>IF(U705=0,0,P705*R705/U705)</x:f>
        <x:v>744.2285714285716</x:v>
      </x:c>
      <x:c r="AA705" s="18" t="n">
        <x:f>MAX(Y705,Z705*'01 Controls'!$E$13)</x:f>
        <x:v>420.00000000000006</x:v>
      </x:c>
      <x:c r="AB705" s="18" t="n">
        <x:f>IF(U705=0,0,N705*S705/U705)</x:f>
        <x:v>1512.0000000000002</x:v>
      </x:c>
      <x:c r="AC705" s="18" t="n">
        <x:f>IF(U705=0,0,P705*S705/U705)</x:f>
        <x:v>2679.2228571428577</x:v>
      </x:c>
      <x:c r="AD705" s="18" t="n">
        <x:f>MAX(AB705,AC705*'01 Controls'!$E$14)</x:f>
        <x:v>1512.0000000000002</x:v>
      </x:c>
      <x:c r="AE705" s="18" t="n">
        <x:f>IF(U705=0,0,N705*T705/U705)</x:f>
        <x:v>252</x:v>
      </x:c>
      <x:c r="AF705" s="18" t="n">
        <x:f>IF(U705=0,0,P705*T705/U705)</x:f>
        <x:v>446.53714285714295</x:v>
      </x:c>
      <x:c r="AG705" s="18" t="n">
        <x:f>MAX(AE705,AF705*'01 Controls'!$E$15)</x:f>
        <x:v>252</x:v>
      </x:c>
      <x:c r="AH705" s="18" t="n">
        <x:f>SUM(V705,Y705,AB705,AE705)</x:f>
        <x:v>2205</x:v>
      </x:c>
      <x:c r="AI705" s="18" t="n">
        <x:f>N705-AH705</x:f>
        <x:v>0</x:v>
      </x:c>
      <x:c r="AJ705" s="18" t="n">
        <x:f>V705*INDEX('07 Mode Capacity'!$P$6:$P$17,MATCH("AIR-"&amp;I705,'07 Mode Capacity'!$C$6:$C$17,0))</x:f>
        <x:v>5.887048824075147</x:v>
      </x:c>
      <x:c r="AK705" s="18" t="n">
        <x:f>Y705*INDEX('07 Mode Capacity'!$P$6:$P$17,MATCH("OCEAN-"&amp;I705,'07 Mode Capacity'!$C$6:$C$17,0))</x:f>
        <x:v>36.80723766419457</x:v>
      </x:c>
      <x:c r="AL705" s="18" t="n">
        <x:f>AB705*INDEX('07 Mode Capacity'!$P$6:$P$17,MATCH("LAND-"&amp;I705,'07 Mode Capacity'!$C$6:$C$17,0))</x:f>
        <x:v>184.53637870599525</x:v>
      </x:c>
      <x:c r="AM705" s="18" t="n">
        <x:f>AE705*INDEX('07 Mode Capacity'!$P$6:$P$17,MATCH("INLAND-"&amp;I705,'07 Mode Capacity'!$C$6:$C$17,0))</x:f>
        <x:v>159.07106076867285</x:v>
      </x:c>
      <x:c r="AN705" s="18" t="n">
        <x:f>SUM(AJ705:AM705)</x:f>
        <x:v>386.3017259629378</x:v>
      </x:c>
      <x:c r="AO705" s="17" t="n">
        <x:f>IF(N705=0,1,AN705/N705)</x:f>
        <x:v>0.175193526513804</x:v>
      </x:c>
      <x:c r="AP705" s="11" t="str">
        <x:f>IF(AO705&gt;='01 Controls'!$E$16,"PASS","FAIL")</x:f>
        <x:v>FAIL</x:v>
      </x:c>
      <x:c r="AQ705" s="11" t="str">
        <x:v>UNQUANTIFIED</x:v>
      </x:c>
      <x:c r="AR705" s="11" t="str">
        <x:v>Position-class planning record; serial item and receiver open</x:v>
      </x:c>
      <x:c r="AS705" s="26"/>
      <x:c r="AT705" s="26"/>
    </x:row>
    <x:row r="706">
      <x:c r="C706" s="11" t="str">
        <x:v>C2-H-PHC-COL-12</x:v>
      </x:c>
      <x:c r="D706" s="11" t="str">
        <x:v>C2</x:v>
      </x:c>
      <x:c r="E706" s="11" t="str">
        <x:v>Gulf–Atlantic hurricane</x:v>
      </x:c>
      <x:c r="F706" s="11" t="str">
        <x:v>H-PHC</x:v>
      </x:c>
      <x:c r="G706" s="11" t="str">
        <x:v>Public-health control group</x:v>
      </x:c>
      <x:c r="H706" s="11" t="str">
        <x:v>COL-12</x:v>
      </x:c>
      <x:c r="I706" s="19" t="n">
        <x:v>24</x:v>
      </x:c>
      <x:c r="J706" s="21" t="n">
        <x:v>4</x:v>
      </x:c>
      <x:c r="K706" s="18" t="n">
        <x:f>'05 Cargo Register'!K258</x:f>
        <x:v>472.5</x:v>
      </x:c>
      <x:c r="L706" s="18" t="n">
        <x:f>'05 Cargo Register'!N258</x:f>
        <x:v>50</x:v>
      </x:c>
      <x:c r="M706" s="18" t="n">
        <x:f>'05 Cargo Register'!O258</x:f>
        <x:v>1320</x:v>
      </x:c>
      <x:c r="N706" s="18" t="n">
        <x:f>J706*K706</x:f>
        <x:v>1890</x:v>
      </x:c>
      <x:c r="O706" s="18" t="n">
        <x:f>J706*L706</x:f>
        <x:v>200</x:v>
      </x:c>
      <x:c r="P706" s="18" t="n">
        <x:f>J706*M706</x:f>
        <x:v>5280</x:v>
      </x:c>
      <x:c r="Q706" s="22" t="n">
        <x:f>'01 Controls'!$E$23*'02 Cargo Classes'!$M$8</x:f>
        <x:v>0.1</x:v>
      </x:c>
      <x:c r="R706" s="22" t="n">
        <x:f>'01 Controls'!$F$23*'02 Cargo Classes'!$N$8</x:f>
        <x:v>0.13999999999999999</x:v>
      </x:c>
      <x:c r="S706" s="22" t="n">
        <x:f>'01 Controls'!$G$23*'02 Cargo Classes'!$O$8</x:f>
        <x:v>0.72</x:v>
      </x:c>
      <x:c r="T706" s="22" t="n">
        <x:f>'01 Controls'!$H$23*'02 Cargo Classes'!$P$8</x:f>
        <x:v>0.03</x:v>
      </x:c>
      <x:c r="U706" s="22" t="n">
        <x:f>SUM(Q706:T706)</x:f>
        <x:v>0.99</x:v>
      </x:c>
      <x:c r="V706" s="18" t="n">
        <x:f>IF(U706=0,0,N706*Q706/U706)</x:f>
        <x:v>190.9090909090909</x:v>
      </x:c>
      <x:c r="W706" s="18" t="n">
        <x:f>IF(U706=0,0,P706*Q706/U706)</x:f>
        <x:v>533.3333333333334</x:v>
      </x:c>
      <x:c r="X706" s="18" t="n">
        <x:f>MAX(V706,W706*'01 Controls'!$E$12)</x:f>
        <x:v>190.9090909090909</x:v>
      </x:c>
      <x:c r="Y706" s="18" t="n">
        <x:f>IF(U706=0,0,N706*R706/U706)</x:f>
        <x:v>267.27272727272725</x:v>
      </x:c>
      <x:c r="Z706" s="18" t="n">
        <x:f>IF(U706=0,0,P706*R706/U706)</x:f>
        <x:v>746.6666666666666</x:v>
      </x:c>
      <x:c r="AA706" s="18" t="n">
        <x:f>MAX(Y706,Z706*'01 Controls'!$E$13)</x:f>
        <x:v>267.27272727272725</x:v>
      </x:c>
      <x:c r="AB706" s="18" t="n">
        <x:f>IF(U706=0,0,N706*S706/U706)</x:f>
        <x:v>1374.5454545454545</x:v>
      </x:c>
      <x:c r="AC706" s="18" t="n">
        <x:f>IF(U706=0,0,P706*S706/U706)</x:f>
        <x:v>3840</x:v>
      </x:c>
      <x:c r="AD706" s="18" t="n">
        <x:f>MAX(AB706,AC706*'01 Controls'!$E$14)</x:f>
        <x:v>1374.5454545454545</x:v>
      </x:c>
      <x:c r="AE706" s="18" t="n">
        <x:f>IF(U706=0,0,N706*T706/U706)</x:f>
        <x:v>57.272727272727266</x:v>
      </x:c>
      <x:c r="AF706" s="18" t="n">
        <x:f>IF(U706=0,0,P706*T706/U706)</x:f>
        <x:v>160</x:v>
      </x:c>
      <x:c r="AG706" s="18" t="n">
        <x:f>MAX(AE706,AF706*'01 Controls'!$E$15)</x:f>
        <x:v>57.272727272727266</x:v>
      </x:c>
      <x:c r="AH706" s="18" t="n">
        <x:f>SUM(V706,Y706,AB706,AE706)</x:f>
        <x:v>1889.9999999999998</x:v>
      </x:c>
      <x:c r="AI706" s="18" t="n">
        <x:f>N706-AH706</x:f>
        <x:v>2.2737367544323206e-13</x:v>
      </x:c>
      <x:c r="AJ706" s="18" t="n">
        <x:f>V706*INDEX('07 Mode Capacity'!$P$6:$P$17,MATCH("AIR-"&amp;I706,'07 Mode Capacity'!$C$6:$C$17,0))</x:f>
        <x:v>38.73814022378418</x:v>
      </x:c>
      <x:c r="AK706" s="18" t="n">
        <x:f>Y706*INDEX('07 Mode Capacity'!$P$6:$P$17,MATCH("OCEAN-"&amp;I706,'07 Mode Capacity'!$C$6:$C$17,0))</x:f>
        <x:v>40.114709481675284</x:v>
      </x:c>
      <x:c r="AL706" s="18" t="n">
        <x:f>AB706*INDEX('07 Mode Capacity'!$P$6:$P$17,MATCH("LAND-"&amp;I706,'07 Mode Capacity'!$C$6:$C$17,0))</x:f>
        <x:v>525.76490678664</x:v>
      </x:c>
      <x:c r="AM706" s="18" t="n">
        <x:f>AE706*INDEX('07 Mode Capacity'!$P$6:$P$17,MATCH("INLAND-"&amp;I706,'07 Mode Capacity'!$C$6:$C$17,0))</x:f>
        <x:v>57.272727272727266</x:v>
      </x:c>
      <x:c r="AN706" s="18" t="n">
        <x:f>SUM(AJ706:AM706)</x:f>
        <x:v>661.8904837648267</x:v>
      </x:c>
      <x:c r="AO706" s="17" t="n">
        <x:f>IF(N706=0,1,AN706/N706)</x:f>
        <x:v>0.350206605166575</x:v>
      </x:c>
      <x:c r="AP706" s="11" t="str">
        <x:f>IF(AO706&gt;='01 Controls'!$E$16,"PASS","FAIL")</x:f>
        <x:v>FAIL</x:v>
      </x:c>
      <x:c r="AQ706" s="11" t="str">
        <x:v>UNQUANTIFIED</x:v>
      </x:c>
      <x:c r="AR706" s="11" t="str">
        <x:v>Position-class planning record; serial item and receiver open</x:v>
      </x:c>
      <x:c r="AS706" s="26"/>
      <x:c r="AT706" s="26"/>
    </x:row>
    <x:row r="707">
      <x:c r="C707" s="11" t="str">
        <x:v>C2-H-PHC-BAT-22</x:v>
      </x:c>
      <x:c r="D707" s="11" t="str">
        <x:v>C2</x:v>
      </x:c>
      <x:c r="E707" s="11" t="str">
        <x:v>Gulf–Atlantic hurricane</x:v>
      </x:c>
      <x:c r="F707" s="11" t="str">
        <x:v>H-PHC</x:v>
      </x:c>
      <x:c r="G707" s="11" t="str">
        <x:v>Public-health control group</x:v>
      </x:c>
      <x:c r="H707" s="11" t="str">
        <x:v>BAT-22</x:v>
      </x:c>
      <x:c r="I707" s="19" t="n">
        <x:v>48</x:v>
      </x:c>
      <x:c r="J707" s="21" t="n">
        <x:v>4</x:v>
      </x:c>
      <x:c r="K707" s="18" t="n">
        <x:f>'05 Cargo Register'!K259</x:f>
        <x:v>210</x:v>
      </x:c>
      <x:c r="L707" s="18" t="n">
        <x:f>'05 Cargo Register'!N259</x:f>
        <x:v>12</x:v>
      </x:c>
      <x:c r="M707" s="18" t="n">
        <x:f>'05 Cargo Register'!O259</x:f>
        <x:v>316.8</x:v>
      </x:c>
      <x:c r="N707" s="18" t="n">
        <x:f>J707*K707</x:f>
        <x:v>840</x:v>
      </x:c>
      <x:c r="O707" s="18" t="n">
        <x:f>J707*L707</x:f>
        <x:v>48</x:v>
      </x:c>
      <x:c r="P707" s="18" t="n">
        <x:f>J707*M707</x:f>
        <x:v>1267.2</x:v>
      </x:c>
      <x:c r="Q707" s="22" t="n">
        <x:f>'01 Controls'!$E$23*'02 Cargo Classes'!$M$9</x:f>
        <x:v>0</x:v>
      </x:c>
      <x:c r="R707" s="22" t="n">
        <x:f>'01 Controls'!$F$23*'02 Cargo Classes'!$N$9</x:f>
        <x:v>0.2</x:v>
      </x:c>
      <x:c r="S707" s="22" t="n">
        <x:f>'01 Controls'!$G$23*'02 Cargo Classes'!$O$9</x:f>
        <x:v>0.6</x:v>
      </x:c>
      <x:c r="T707" s="22" t="n">
        <x:f>'01 Controls'!$H$23*'02 Cargo Classes'!$P$9</x:f>
        <x:v>0.075</x:v>
      </x:c>
      <x:c r="U707" s="22" t="n">
        <x:f>SUM(Q707:T707)</x:f>
        <x:v>0.875</x:v>
      </x:c>
      <x:c r="V707" s="18" t="n">
        <x:f>IF(U707=0,0,N707*Q707/U707)</x:f>
        <x:v>0</x:v>
      </x:c>
      <x:c r="W707" s="18" t="n">
        <x:f>IF(U707=0,0,P707*Q707/U707)</x:f>
        <x:v>0</x:v>
      </x:c>
      <x:c r="X707" s="18" t="n">
        <x:f>MAX(V707,W707*'01 Controls'!$E$12)</x:f>
        <x:v>0</x:v>
      </x:c>
      <x:c r="Y707" s="18" t="n">
        <x:f>IF(U707=0,0,N707*R707/U707)</x:f>
        <x:v>192</x:v>
      </x:c>
      <x:c r="Z707" s="18" t="n">
        <x:f>IF(U707=0,0,P707*R707/U707)</x:f>
        <x:v>289.6457142857143</x:v>
      </x:c>
      <x:c r="AA707" s="18" t="n">
        <x:f>MAX(Y707,Z707*'01 Controls'!$E$13)</x:f>
        <x:v>192</x:v>
      </x:c>
      <x:c r="AB707" s="18" t="n">
        <x:f>IF(U707=0,0,N707*S707/U707)</x:f>
        <x:v>576</x:v>
      </x:c>
      <x:c r="AC707" s="18" t="n">
        <x:f>IF(U707=0,0,P707*S707/U707)</x:f>
        <x:v>868.9371428571429</x:v>
      </x:c>
      <x:c r="AD707" s="18" t="n">
        <x:f>MAX(AB707,AC707*'01 Controls'!$E$14)</x:f>
        <x:v>576</x:v>
      </x:c>
      <x:c r="AE707" s="18" t="n">
        <x:f>IF(U707=0,0,N707*T707/U707)</x:f>
        <x:v>72</x:v>
      </x:c>
      <x:c r="AF707" s="18" t="n">
        <x:f>IF(U707=0,0,P707*T707/U707)</x:f>
        <x:v>108.61714285714287</x:v>
      </x:c>
      <x:c r="AG707" s="18" t="n">
        <x:f>MAX(AE707,AF707*'01 Controls'!$E$15)</x:f>
        <x:v>72</x:v>
      </x:c>
      <x:c r="AH707" s="18" t="n">
        <x:f>SUM(V707,Y707,AB707,AE707)</x:f>
        <x:v>840</x:v>
      </x:c>
      <x:c r="AI707" s="18" t="n">
        <x:f>N707-AH707</x:f>
        <x:v>0</x:v>
      </x:c>
      <x:c r="AJ707" s="18" t="n">
        <x:f>V707*INDEX('07 Mode Capacity'!$P$6:$P$17,MATCH("AIR-"&amp;I707,'07 Mode Capacity'!$C$6:$C$17,0))</x:f>
        <x:v>0</x:v>
      </x:c>
      <x:c r="AK707" s="18" t="n">
        <x:f>Y707*INDEX('07 Mode Capacity'!$P$6:$P$17,MATCH("OCEAN-"&amp;I707,'07 Mode Capacity'!$C$6:$C$17,0))</x:f>
        <x:v>16.826165789346085</x:v>
      </x:c>
      <x:c r="AL707" s="18" t="n">
        <x:f>AB707*INDEX('07 Mode Capacity'!$P$6:$P$17,MATCH("LAND-"&amp;I707,'07 Mode Capacity'!$C$6:$C$17,0))</x:f>
        <x:v>70.29957284037913</x:v>
      </x:c>
      <x:c r="AM707" s="18" t="n">
        <x:f>AE707*INDEX('07 Mode Capacity'!$P$6:$P$17,MATCH("INLAND-"&amp;I707,'07 Mode Capacity'!$C$6:$C$17,0))</x:f>
        <x:v>45.4488745053351</x:v>
      </x:c>
      <x:c r="AN707" s="18" t="n">
        <x:f>SUM(AJ707:AM707)</x:f>
        <x:v>132.5746131350603</x:v>
      </x:c>
      <x:c r="AO707" s="17" t="n">
        <x:f>IF(N707=0,1,AN707/N707)</x:f>
        <x:v>0.15782692039888133</x:v>
      </x:c>
      <x:c r="AP707" s="11" t="str">
        <x:f>IF(AO707&gt;='01 Controls'!$E$16,"PASS","FAIL")</x:f>
        <x:v>FAIL</x:v>
      </x:c>
      <x:c r="AQ707" s="11" t="str">
        <x:v>UNQUANTIFIED</x:v>
      </x:c>
      <x:c r="AR707" s="11" t="str">
        <x:v>Position-class planning record; serial item and receiver open</x:v>
      </x:c>
      <x:c r="AS707" s="26"/>
      <x:c r="AT707" s="26"/>
    </x:row>
    <x:row r="708">
      <x:c r="C708" s="11" t="str">
        <x:v>C2-H-PHC-TNK-20</x:v>
      </x:c>
      <x:c r="D708" s="11" t="str">
        <x:v>C2</x:v>
      </x:c>
      <x:c r="E708" s="11" t="str">
        <x:v>Gulf–Atlantic hurricane</x:v>
      </x:c>
      <x:c r="F708" s="11" t="str">
        <x:v>H-PHC</x:v>
      </x:c>
      <x:c r="G708" s="11" t="str">
        <x:v>Public-health control group</x:v>
      </x:c>
      <x:c r="H708" s="11" t="str">
        <x:v>TNK-20</x:v>
      </x:c>
      <x:c r="I708" s="19" t="n">
        <x:v>48</x:v>
      </x:c>
      <x:c r="J708" s="21" t="n">
        <x:v>4</x:v>
      </x:c>
      <x:c r="K708" s="18" t="n">
        <x:f>'05 Cargo Register'!K260</x:f>
        <x:v>157.5</x:v>
      </x:c>
      <x:c r="L708" s="18" t="n">
        <x:f>'05 Cargo Register'!N260</x:f>
        <x:v>10</x:v>
      </x:c>
      <x:c r="M708" s="18" t="n">
        <x:f>'05 Cargo Register'!O260</x:f>
        <x:v>212.5</x:v>
      </x:c>
      <x:c r="N708" s="18" t="n">
        <x:f>J708*K708</x:f>
        <x:v>630</x:v>
      </x:c>
      <x:c r="O708" s="18" t="n">
        <x:f>J708*L708</x:f>
        <x:v>40</x:v>
      </x:c>
      <x:c r="P708" s="18" t="n">
        <x:f>J708*M708</x:f>
        <x:v>850</x:v>
      </x:c>
      <x:c r="Q708" s="22" t="n">
        <x:f>'01 Controls'!$E$23*'02 Cargo Classes'!$M$10</x:f>
        <x:v>0</x:v>
      </x:c>
      <x:c r="R708" s="22" t="n">
        <x:f>'01 Controls'!$F$23*'02 Cargo Classes'!$N$10</x:f>
        <x:v>0.24</x:v>
      </x:c>
      <x:c r="S708" s="22" t="n">
        <x:f>'01 Controls'!$G$23*'02 Cargo Classes'!$O$10</x:f>
        <x:v>0.6</x:v>
      </x:c>
      <x:c r="T708" s="22" t="n">
        <x:f>'01 Controls'!$H$23*'02 Cargo Classes'!$P$10</x:f>
        <x:v>0.15</x:v>
      </x:c>
      <x:c r="U708" s="22" t="n">
        <x:f>SUM(Q708:T708)</x:f>
        <x:v>0.99</x:v>
      </x:c>
      <x:c r="V708" s="18" t="n">
        <x:f>IF(U708=0,0,N708*Q708/U708)</x:f>
        <x:v>0</x:v>
      </x:c>
      <x:c r="W708" s="18" t="n">
        <x:f>IF(U708=0,0,P708*Q708/U708)</x:f>
        <x:v>0</x:v>
      </x:c>
      <x:c r="X708" s="18" t="n">
        <x:f>MAX(V708,W708*'01 Controls'!$E$12)</x:f>
        <x:v>0</x:v>
      </x:c>
      <x:c r="Y708" s="18" t="n">
        <x:f>IF(U708=0,0,N708*R708/U708)</x:f>
        <x:v>152.72727272727272</x:v>
      </x:c>
      <x:c r="Z708" s="18" t="n">
        <x:f>IF(U708=0,0,P708*R708/U708)</x:f>
        <x:v>206.06060606060606</x:v>
      </x:c>
      <x:c r="AA708" s="18" t="n">
        <x:f>MAX(Y708,Z708*'01 Controls'!$E$13)</x:f>
        <x:v>152.72727272727272</x:v>
      </x:c>
      <x:c r="AB708" s="18" t="n">
        <x:f>IF(U708=0,0,N708*S708/U708)</x:f>
        <x:v>381.8181818181818</x:v>
      </x:c>
      <x:c r="AC708" s="18" t="n">
        <x:f>IF(U708=0,0,P708*S708/U708)</x:f>
        <x:v>515.1515151515151</x:v>
      </x:c>
      <x:c r="AD708" s="18" t="n">
        <x:f>MAX(AB708,AC708*'01 Controls'!$E$14)</x:f>
        <x:v>381.8181818181818</x:v>
      </x:c>
      <x:c r="AE708" s="18" t="n">
        <x:f>IF(U708=0,0,N708*T708/U708)</x:f>
        <x:v>95.45454545454545</x:v>
      </x:c>
      <x:c r="AF708" s="18" t="n">
        <x:f>IF(U708=0,0,P708*T708/U708)</x:f>
        <x:v>128.78787878787878</x:v>
      </x:c>
      <x:c r="AG708" s="18" t="n">
        <x:f>MAX(AE708,AF708*'01 Controls'!$E$15)</x:f>
        <x:v>95.45454545454545</x:v>
      </x:c>
      <x:c r="AH708" s="18" t="n">
        <x:f>SUM(V708,Y708,AB708,AE708)</x:f>
        <x:v>630</x:v>
      </x:c>
      <x:c r="AI708" s="18" t="n">
        <x:f>N708-AH708</x:f>
        <x:v>0</x:v>
      </x:c>
      <x:c r="AJ708" s="18" t="n">
        <x:f>V708*INDEX('07 Mode Capacity'!$P$6:$P$17,MATCH("AIR-"&amp;I708,'07 Mode Capacity'!$C$6:$C$17,0))</x:f>
        <x:v>0</x:v>
      </x:c>
      <x:c r="AK708" s="18" t="n">
        <x:f>Y708*INDEX('07 Mode Capacity'!$P$6:$P$17,MATCH("OCEAN-"&amp;I708,'07 Mode Capacity'!$C$6:$C$17,0))</x:f>
        <x:v>13.384450059707113</x:v>
      </x:c>
      <x:c r="AL708" s="18" t="n">
        <x:f>AB708*INDEX('07 Mode Capacity'!$P$6:$P$17,MATCH("LAND-"&amp;I708,'07 Mode Capacity'!$C$6:$C$17,0))</x:f>
        <x:v>46.60009563282708</x:v>
      </x:c>
      <x:c r="AM708" s="18" t="n">
        <x:f>AE708*INDEX('07 Mode Capacity'!$P$6:$P$17,MATCH("INLAND-"&amp;I708,'07 Mode Capacity'!$C$6:$C$17,0))</x:f>
        <x:v>60.25418968510335</x:v>
      </x:c>
      <x:c r="AN708" s="18" t="n">
        <x:f>SUM(AJ708:AM708)</x:f>
        <x:v>120.23873537763754</x:v>
      </x:c>
      <x:c r="AO708" s="17" t="n">
        <x:f>IF(N708=0,1,AN708/N708)</x:f>
        <x:v>0.1908551355200596</x:v>
      </x:c>
      <x:c r="AP708" s="11" t="str">
        <x:f>IF(AO708&gt;='01 Controls'!$E$16,"PASS","FAIL")</x:f>
        <x:v>FAIL</x:v>
      </x:c>
      <x:c r="AQ708" s="11" t="str">
        <x:v>UNQUANTIFIED</x:v>
      </x:c>
      <x:c r="AR708" s="11" t="str">
        <x:v>Position-class planning record; serial item and receiver open</x:v>
      </x:c>
      <x:c r="AS708" s="26"/>
      <x:c r="AT708" s="26"/>
    </x:row>
    <x:row r="709">
      <x:c r="C709" s="11" t="str">
        <x:v>C2-H-PHC-FLR-24</x:v>
      </x:c>
      <x:c r="D709" s="11" t="str">
        <x:v>C2</x:v>
      </x:c>
      <x:c r="E709" s="11" t="str">
        <x:v>Gulf–Atlantic hurricane</x:v>
      </x:c>
      <x:c r="F709" s="11" t="str">
        <x:v>H-PHC</x:v>
      </x:c>
      <x:c r="G709" s="11" t="str">
        <x:v>Public-health control group</x:v>
      </x:c>
      <x:c r="H709" s="11" t="str">
        <x:v>FLR-24</x:v>
      </x:c>
      <x:c r="I709" s="19" t="n">
        <x:v>48</x:v>
      </x:c>
      <x:c r="J709" s="21" t="n">
        <x:v>4</x:v>
      </x:c>
      <x:c r="K709" s="18" t="n">
        <x:f>'05 Cargo Register'!K261</x:f>
        <x:v>131.25</x:v>
      </x:c>
      <x:c r="L709" s="18" t="n">
        <x:f>'05 Cargo Register'!N261</x:f>
        <x:v>7</x:v>
      </x:c>
      <x:c r="M709" s="18" t="n">
        <x:f>'05 Cargo Register'!O261</x:f>
        <x:v>224</x:v>
      </x:c>
      <x:c r="N709" s="18" t="n">
        <x:f>J709*K709</x:f>
        <x:v>525</x:v>
      </x:c>
      <x:c r="O709" s="18" t="n">
        <x:f>J709*L709</x:f>
        <x:v>28</x:v>
      </x:c>
      <x:c r="P709" s="18" t="n">
        <x:f>J709*M709</x:f>
        <x:v>896</x:v>
      </x:c>
      <x:c r="Q709" s="22" t="n">
        <x:f>'01 Controls'!$E$23*'02 Cargo Classes'!$M$11</x:f>
        <x:v>0</x:v>
      </x:c>
      <x:c r="R709" s="22" t="n">
        <x:f>'01 Controls'!$F$23*'02 Cargo Classes'!$N$11</x:f>
        <x:v>0.24</x:v>
      </x:c>
      <x:c r="S709" s="22" t="n">
        <x:f>'01 Controls'!$G$23*'02 Cargo Classes'!$O$11</x:f>
        <x:v>0.6</x:v>
      </x:c>
      <x:c r="T709" s="22" t="n">
        <x:f>'01 Controls'!$H$23*'02 Cargo Classes'!$P$11</x:f>
        <x:v>0.12</x:v>
      </x:c>
      <x:c r="U709" s="22" t="n">
        <x:f>SUM(Q709:T709)</x:f>
        <x:v>0.96</x:v>
      </x:c>
      <x:c r="V709" s="18" t="n">
        <x:f>IF(U709=0,0,N709*Q709/U709)</x:f>
        <x:v>0</x:v>
      </x:c>
      <x:c r="W709" s="18" t="n">
        <x:f>IF(U709=0,0,P709*Q709/U709)</x:f>
        <x:v>0</x:v>
      </x:c>
      <x:c r="X709" s="18" t="n">
        <x:f>MAX(V709,W709*'01 Controls'!$E$12)</x:f>
        <x:v>0</x:v>
      </x:c>
      <x:c r="Y709" s="18" t="n">
        <x:f>IF(U709=0,0,N709*R709/U709)</x:f>
        <x:v>131.25</x:v>
      </x:c>
      <x:c r="Z709" s="18" t="n">
        <x:f>IF(U709=0,0,P709*R709/U709)</x:f>
        <x:v>224</x:v>
      </x:c>
      <x:c r="AA709" s="18" t="n">
        <x:f>MAX(Y709,Z709*'01 Controls'!$E$13)</x:f>
        <x:v>131.25</x:v>
      </x:c>
      <x:c r="AB709" s="18" t="n">
        <x:f>IF(U709=0,0,N709*S709/U709)</x:f>
        <x:v>328.125</x:v>
      </x:c>
      <x:c r="AC709" s="18" t="n">
        <x:f>IF(U709=0,0,P709*S709/U709)</x:f>
        <x:v>560</x:v>
      </x:c>
      <x:c r="AD709" s="18" t="n">
        <x:f>MAX(AB709,AC709*'01 Controls'!$E$14)</x:f>
        <x:v>328.125</x:v>
      </x:c>
      <x:c r="AE709" s="18" t="n">
        <x:f>IF(U709=0,0,N709*T709/U709)</x:f>
        <x:v>65.625</x:v>
      </x:c>
      <x:c r="AF709" s="18" t="n">
        <x:f>IF(U709=0,0,P709*T709/U709)</x:f>
        <x:v>112</x:v>
      </x:c>
      <x:c r="AG709" s="18" t="n">
        <x:f>MAX(AE709,AF709*'01 Controls'!$E$15)</x:f>
        <x:v>65.625</x:v>
      </x:c>
      <x:c r="AH709" s="18" t="n">
        <x:f>SUM(V709,Y709,AB709,AE709)</x:f>
        <x:v>525</x:v>
      </x:c>
      <x:c r="AI709" s="18" t="n">
        <x:f>N709-AH709</x:f>
        <x:v>0</x:v>
      </x:c>
      <x:c r="AJ709" s="18" t="n">
        <x:f>V709*INDEX('07 Mode Capacity'!$P$6:$P$17,MATCH("AIR-"&amp;I709,'07 Mode Capacity'!$C$6:$C$17,0))</x:f>
        <x:v>0</x:v>
      </x:c>
      <x:c r="AK709" s="18" t="n">
        <x:f>Y709*INDEX('07 Mode Capacity'!$P$6:$P$17,MATCH("OCEAN-"&amp;I709,'07 Mode Capacity'!$C$6:$C$17,0))</x:f>
        <x:v>11.5022617700608</x:v>
      </x:c>
      <x:c r="AL709" s="18" t="n">
        <x:f>AB709*INDEX('07 Mode Capacity'!$P$6:$P$17,MATCH("LAND-"&amp;I709,'07 Mode Capacity'!$C$6:$C$17,0))</x:f>
        <x:v>40.046957184460766</x:v>
      </x:c>
      <x:c r="AM709" s="18" t="n">
        <x:f>AE709*INDEX('07 Mode Capacity'!$P$6:$P$17,MATCH("INLAND-"&amp;I709,'07 Mode Capacity'!$C$6:$C$17,0))</x:f>
        <x:v>41.42475540850855</x:v>
      </x:c>
      <x:c r="AN709" s="18" t="n">
        <x:f>SUM(AJ709:AM709)</x:f>
        <x:v>92.97397436303012</x:v>
      </x:c>
      <x:c r="AO709" s="17" t="n">
        <x:f>IF(N709=0,1,AN709/N709)</x:f>
        <x:v>0.17709328450100975</x:v>
      </x:c>
      <x:c r="AP709" s="11" t="str">
        <x:f>IF(AO709&gt;='01 Controls'!$E$16,"PASS","FAIL")</x:f>
        <x:v>FAIL</x:v>
      </x:c>
      <x:c r="AQ709" s="11" t="str">
        <x:v>UNQUANTIFIED</x:v>
      </x:c>
      <x:c r="AR709" s="11" t="str">
        <x:v>Position-class planning record; serial item and receiver open</x:v>
      </x:c>
      <x:c r="AS709" s="26"/>
      <x:c r="AT709" s="26"/>
    </x:row>
    <x:row r="710">
      <x:c r="C710" s="11" t="str">
        <x:v>C2-H-PHC-ROL-30</x:v>
      </x:c>
      <x:c r="D710" s="11" t="str">
        <x:v>C2</x:v>
      </x:c>
      <x:c r="E710" s="11" t="str">
        <x:v>Gulf–Atlantic hurricane</x:v>
      </x:c>
      <x:c r="F710" s="11" t="str">
        <x:v>H-PHC</x:v>
      </x:c>
      <x:c r="G710" s="11" t="str">
        <x:v>Public-health control group</x:v>
      </x:c>
      <x:c r="H710" s="11" t="str">
        <x:v>ROL-30</x:v>
      </x:c>
      <x:c r="I710" s="19" t="n">
        <x:v>48</x:v>
      </x:c>
      <x:c r="J710" s="21" t="n">
        <x:v>4</x:v>
      </x:c>
      <x:c r="K710" s="18" t="n">
        <x:f>'05 Cargo Register'!K262</x:f>
        <x:v>262.5</x:v>
      </x:c>
      <x:c r="L710" s="18" t="n">
        <x:f>'05 Cargo Register'!N262</x:f>
        <x:v>11</x:v>
      </x:c>
      <x:c r="M710" s="18" t="n">
        <x:f>'05 Cargo Register'!O262</x:f>
        <x:v>701.25</x:v>
      </x:c>
      <x:c r="N710" s="18" t="n">
        <x:f>J710*K710</x:f>
        <x:v>1050</x:v>
      </x:c>
      <x:c r="O710" s="18" t="n">
        <x:f>J710*L710</x:f>
        <x:v>44</x:v>
      </x:c>
      <x:c r="P710" s="18" t="n">
        <x:f>J710*M710</x:f>
        <x:v>2805</x:v>
      </x:c>
      <x:c r="Q710" s="22" t="n">
        <x:f>'01 Controls'!$E$23*'02 Cargo Classes'!$M$12</x:f>
        <x:v>0</x:v>
      </x:c>
      <x:c r="R710" s="22" t="n">
        <x:f>'01 Controls'!$F$23*'02 Cargo Classes'!$N$12</x:f>
        <x:v>0.2</x:v>
      </x:c>
      <x:c r="S710" s="22" t="n">
        <x:f>'01 Controls'!$G$23*'02 Cargo Classes'!$O$12</x:f>
        <x:v>0.8999999999999999</x:v>
      </x:c>
      <x:c r="T710" s="22" t="n">
        <x:f>'01 Controls'!$H$23*'02 Cargo Classes'!$P$12</x:f>
        <x:v>0.09</x:v>
      </x:c>
      <x:c r="U710" s="22" t="n">
        <x:f>SUM(Q710:T710)</x:f>
        <x:v>1.19</x:v>
      </x:c>
      <x:c r="V710" s="18" t="n">
        <x:f>IF(U710=0,0,N710*Q710/U710)</x:f>
        <x:v>0</x:v>
      </x:c>
      <x:c r="W710" s="18" t="n">
        <x:f>IF(U710=0,0,P710*Q710/U710)</x:f>
        <x:v>0</x:v>
      </x:c>
      <x:c r="X710" s="18" t="n">
        <x:f>MAX(V710,W710*'01 Controls'!$E$12)</x:f>
        <x:v>0</x:v>
      </x:c>
      <x:c r="Y710" s="18" t="n">
        <x:f>IF(U710=0,0,N710*R710/U710)</x:f>
        <x:v>176.47058823529412</x:v>
      </x:c>
      <x:c r="Z710" s="18" t="n">
        <x:f>IF(U710=0,0,P710*R710/U710)</x:f>
        <x:v>471.42857142857144</x:v>
      </x:c>
      <x:c r="AA710" s="18" t="n">
        <x:f>MAX(Y710,Z710*'01 Controls'!$E$13)</x:f>
        <x:v>176.47058823529412</x:v>
      </x:c>
      <x:c r="AB710" s="18" t="n">
        <x:f>IF(U710=0,0,N710*S710/U710)</x:f>
        <x:v>794.1176470588234</x:v>
      </x:c>
      <x:c r="AC710" s="18" t="n">
        <x:f>IF(U710=0,0,P710*S710/U710)</x:f>
        <x:v>2121.428571428571</x:v>
      </x:c>
      <x:c r="AD710" s="18" t="n">
        <x:f>MAX(AB710,AC710*'01 Controls'!$E$14)</x:f>
        <x:v>794.1176470588234</x:v>
      </x:c>
      <x:c r="AE710" s="18" t="n">
        <x:f>IF(U710=0,0,N710*T710/U710)</x:f>
        <x:v>79.41176470588236</x:v>
      </x:c>
      <x:c r="AF710" s="18" t="n">
        <x:f>IF(U710=0,0,P710*T710/U710)</x:f>
        <x:v>212.14285714285714</x:v>
      </x:c>
      <x:c r="AG710" s="18" t="n">
        <x:f>MAX(AE710,AF710*'01 Controls'!$E$15)</x:f>
        <x:v>79.41176470588236</x:v>
      </x:c>
      <x:c r="AH710" s="18" t="n">
        <x:f>SUM(V710,Y710,AB710,AE710)</x:f>
        <x:v>1050</x:v>
      </x:c>
      <x:c r="AI710" s="18" t="n">
        <x:f>N710-AH710</x:f>
        <x:v>0</x:v>
      </x:c>
      <x:c r="AJ710" s="18" t="n">
        <x:f>V710*INDEX('07 Mode Capacity'!$P$6:$P$17,MATCH("AIR-"&amp;I710,'07 Mode Capacity'!$C$6:$C$17,0))</x:f>
        <x:v>0</x:v>
      </x:c>
      <x:c r="AK710" s="18" t="n">
        <x:f>Y710*INDEX('07 Mode Capacity'!$P$6:$P$17,MATCH("OCEAN-"&amp;I710,'07 Mode Capacity'!$C$6:$C$17,0))</x:f>
        <x:v>15.465225909325445</x:v>
      </x:c>
      <x:c r="AL710" s="18" t="n">
        <x:f>AB710*INDEX('07 Mode Capacity'!$P$6:$P$17,MATCH("LAND-"&amp;I710,'07 Mode Capacity'!$C$6:$C$17,0))</x:f>
        <x:v>96.92036696743445</x:v>
      </x:c>
      <x:c r="AM710" s="18" t="n">
        <x:f>AE710*INDEX('07 Mode Capacity'!$P$6:$P$17,MATCH("INLAND-"&amp;I710,'07 Mode Capacity'!$C$6:$C$17,0))</x:f>
        <x:v>50.127435116178425</x:v>
      </x:c>
      <x:c r="AN710" s="18" t="n">
        <x:f>SUM(AJ710:AM710)</x:f>
        <x:v>162.5130279929383</x:v>
      </x:c>
      <x:c r="AO710" s="17" t="n">
        <x:f>IF(N710=0,1,AN710/N710)</x:f>
        <x:v>0.15477431237422695</x:v>
      </x:c>
      <x:c r="AP710" s="11" t="str">
        <x:f>IF(AO710&gt;='01 Controls'!$E$16,"PASS","FAIL")</x:f>
        <x:v>FAIL</x:v>
      </x:c>
      <x:c r="AQ710" s="11" t="str">
        <x:v>UNQUANTIFIED</x:v>
      </x:c>
      <x:c r="AR710" s="11" t="str">
        <x:v>Position-class planning record; serial item and receiver open</x:v>
      </x:c>
      <x:c r="AS710" s="26"/>
      <x:c r="AT710" s="26"/>
    </x:row>
    <x:row r="711">
      <x:c r="C711" s="11" t="str">
        <x:v>C2-H-PHC-BLK-08</x:v>
      </x:c>
      <x:c r="D711" s="11" t="str">
        <x:v>C2</x:v>
      </x:c>
      <x:c r="E711" s="11" t="str">
        <x:v>Gulf–Atlantic hurricane</x:v>
      </x:c>
      <x:c r="F711" s="11" t="str">
        <x:v>H-PHC</x:v>
      </x:c>
      <x:c r="G711" s="11" t="str">
        <x:v>Public-health control group</x:v>
      </x:c>
      <x:c r="H711" s="11" t="str">
        <x:v>BLK-08</x:v>
      </x:c>
      <x:c r="I711" s="19" t="n">
        <x:v>48</x:v>
      </x:c>
      <x:c r="J711" s="21" t="n">
        <x:v>4</x:v>
      </x:c>
      <x:c r="K711" s="18" t="n">
        <x:f>'05 Cargo Register'!K263</x:f>
        <x:v>367.50000000000006</x:v>
      </x:c>
      <x:c r="L711" s="18" t="n">
        <x:f>'05 Cargo Register'!N263</x:f>
        <x:v>58</x:v>
      </x:c>
      <x:c r="M711" s="18" t="n">
        <x:f>'05 Cargo Register'!O263</x:f>
        <x:v>2958</x:v>
      </x:c>
      <x:c r="N711" s="18" t="n">
        <x:f>J711*K711</x:f>
        <x:v>1470.0000000000002</x:v>
      </x:c>
      <x:c r="O711" s="18" t="n">
        <x:f>J711*L711</x:f>
        <x:v>232</x:v>
      </x:c>
      <x:c r="P711" s="18" t="n">
        <x:f>J711*M711</x:f>
        <x:v>11832</x:v>
      </x:c>
      <x:c r="Q711" s="22" t="n">
        <x:f>'01 Controls'!$E$23*'02 Cargo Classes'!$M$14</x:f>
        <x:v>0.05</x:v>
      </x:c>
      <x:c r="R711" s="22" t="n">
        <x:f>'01 Controls'!$F$23*'02 Cargo Classes'!$N$14</x:f>
        <x:v>0.16000000000000003</x:v>
      </x:c>
      <x:c r="S711" s="22" t="n">
        <x:f>'01 Controls'!$G$23*'02 Cargo Classes'!$O$14</x:f>
        <x:v>0.6</x:v>
      </x:c>
      <x:c r="T711" s="22" t="n">
        <x:f>'01 Controls'!$H$23*'02 Cargo Classes'!$P$14</x:f>
        <x:v>0.075</x:v>
      </x:c>
      <x:c r="U711" s="22" t="n">
        <x:f>SUM(Q711:T711)</x:f>
        <x:v>0.885</x:v>
      </x:c>
      <x:c r="V711" s="18" t="n">
        <x:f>IF(U711=0,0,N711*Q711/U711)</x:f>
        <x:v>83.05084745762713</x:v>
      </x:c>
      <x:c r="W711" s="18" t="n">
        <x:f>IF(U711=0,0,P711*Q711/U711)</x:f>
        <x:v>668.4745762711865</x:v>
      </x:c>
      <x:c r="X711" s="18" t="n">
        <x:f>MAX(V711,W711*'01 Controls'!$E$12)</x:f>
        <x:v>167.11864406779662</x:v>
      </x:c>
      <x:c r="Y711" s="18" t="n">
        <x:f>IF(U711=0,0,N711*R711/U711)</x:f>
        <x:v>265.76271186440687</x:v>
      </x:c>
      <x:c r="Z711" s="18" t="n">
        <x:f>IF(U711=0,0,P711*R711/U711)</x:f>
        <x:v>2139.118644067797</x:v>
      </x:c>
      <x:c r="AA711" s="18" t="n">
        <x:f>MAX(Y711,Z711*'01 Controls'!$E$13)</x:f>
        <x:v>320.86779661016953</x:v>
      </x:c>
      <x:c r="AB711" s="18" t="n">
        <x:f>IF(U711=0,0,N711*S711/U711)</x:f>
        <x:v>996.6101694915255</x:v>
      </x:c>
      <x:c r="AC711" s="18" t="n">
        <x:f>IF(U711=0,0,P711*S711/U711)</x:f>
        <x:v>8021.694915254237</x:v>
      </x:c>
      <x:c r="AD711" s="18" t="n">
        <x:f>MAX(AB711,AC711*'01 Controls'!$E$14)</x:f>
        <x:v>1604.3389830508474</x:v>
      </x:c>
      <x:c r="AE711" s="18" t="n">
        <x:f>IF(U711=0,0,N711*T711/U711)</x:f>
        <x:v>124.57627118644069</x:v>
      </x:c>
      <x:c r="AF711" s="18" t="n">
        <x:f>IF(U711=0,0,P711*T711/U711)</x:f>
        <x:v>1002.7118644067796</x:v>
      </x:c>
      <x:c r="AG711" s="18" t="n">
        <x:f>MAX(AE711,AF711*'01 Controls'!$E$15)</x:f>
        <x:v>180.4881355932203</x:v>
      </x:c>
      <x:c r="AH711" s="18" t="n">
        <x:f>SUM(V711,Y711,AB711,AE711)</x:f>
        <x:v>1470.0000000000002</x:v>
      </x:c>
      <x:c r="AI711" s="18" t="n">
        <x:f>N711-AH711</x:f>
        <x:v>0</x:v>
      </x:c>
      <x:c r="AJ711" s="18" t="n">
        <x:f>V711*INDEX('07 Mode Capacity'!$P$6:$P$17,MATCH("AIR-"&amp;I711,'07 Mode Capacity'!$C$6:$C$17,0))</x:f>
        <x:v>23.282113993517527</x:v>
      </x:c>
      <x:c r="AK711" s="18" t="n">
        <x:f>Y711*INDEX('07 Mode Capacity'!$P$6:$P$17,MATCH("OCEAN-"&amp;I711,'07 Mode Capacity'!$C$6:$C$17,0))</x:f>
        <x:v>23.29045547112877</x:v>
      </x:c>
      <x:c r="AL711" s="18" t="n">
        <x:f>AB711*INDEX('07 Mode Capacity'!$P$6:$P$17,MATCH("LAND-"&amp;I711,'07 Mode Capacity'!$C$6:$C$17,0))</x:f>
        <x:v>121.63414792297237</x:v>
      </x:c>
      <x:c r="AM711" s="18" t="n">
        <x:f>AE711*INDEX('07 Mode Capacity'!$P$6:$P$17,MATCH("INLAND-"&amp;I711,'07 Mode Capacity'!$C$6:$C$17,0))</x:f>
        <x:v>78.63682382632133</x:v>
      </x:c>
      <x:c r="AN711" s="18" t="n">
        <x:f>SUM(AJ711:AM711)</x:f>
        <x:v>246.84354121394</x:v>
      </x:c>
      <x:c r="AO711" s="17" t="n">
        <x:f>IF(N711=0,1,AN711/N711)</x:f>
        <x:v>0.16792077633601357</x:v>
      </x:c>
      <x:c r="AP711" s="11" t="str">
        <x:f>IF(AO711&gt;='01 Controls'!$E$16,"PASS","FAIL")</x:f>
        <x:v>FAIL</x:v>
      </x:c>
      <x:c r="AQ711" s="11" t="str">
        <x:v>UNQUANTIFIED</x:v>
      </x:c>
      <x:c r="AR711" s="11" t="str">
        <x:v>Position-class planning record; serial item and receiver open</x:v>
      </x:c>
      <x:c r="AS711" s="26"/>
      <x:c r="AT711" s="26"/>
    </x:row>
    <x:row r="712">
      <x:c r="C712" s="11" t="str">
        <x:v>C2-H-HWR-APL-45</x:v>
      </x:c>
      <x:c r="D712" s="11" t="str">
        <x:v>C2</x:v>
      </x:c>
      <x:c r="E712" s="11" t="str">
        <x:v>Gulf–Atlantic hurricane</x:v>
      </x:c>
      <x:c r="F712" s="11" t="str">
        <x:v>H-HWR</x:v>
      </x:c>
      <x:c r="G712" s="11" t="str">
        <x:v>Health workforce replacement group</x:v>
      </x:c>
      <x:c r="H712" s="11" t="str">
        <x:v>APL-45</x:v>
      </x:c>
      <x:c r="I712" s="19" t="n">
        <x:v>24</x:v>
      </x:c>
      <x:c r="J712" s="21" t="n">
        <x:v>8</x:v>
      </x:c>
      <x:c r="K712" s="18" t="n">
        <x:f>'05 Cargo Register'!K264</x:f>
        <x:v>472.5</x:v>
      </x:c>
      <x:c r="L712" s="18" t="n">
        <x:f>'05 Cargo Register'!N264</x:f>
        <x:v>124</x:v>
      </x:c>
      <x:c r="M712" s="18" t="n">
        <x:f>'05 Cargo Register'!O264</x:f>
        <x:v>930</x:v>
      </x:c>
      <x:c r="N712" s="18" t="n">
        <x:f>J712*K712</x:f>
        <x:v>3780</x:v>
      </x:c>
      <x:c r="O712" s="18" t="n">
        <x:f>J712*L712</x:f>
        <x:v>992</x:v>
      </x:c>
      <x:c r="P712" s="18" t="n">
        <x:f>J712*M712</x:f>
        <x:v>7440</x:v>
      </x:c>
      <x:c r="Q712" s="22" t="n">
        <x:f>'01 Controls'!$E$23*'02 Cargo Classes'!$M$6</x:f>
        <x:v>0.15000000000000002</x:v>
      </x:c>
      <x:c r="R712" s="22" t="n">
        <x:f>'01 Controls'!$F$23*'02 Cargo Classes'!$N$6</x:f>
        <x:v>0.08000000000000002</x:v>
      </x:c>
      <x:c r="S712" s="22" t="n">
        <x:f>'01 Controls'!$G$23*'02 Cargo Classes'!$O$6</x:f>
        <x:v>0.6</x:v>
      </x:c>
      <x:c r="T712" s="22" t="n">
        <x:f>'01 Controls'!$H$23*'02 Cargo Classes'!$P$6</x:f>
        <x:v>0.045</x:v>
      </x:c>
      <x:c r="U712" s="22" t="n">
        <x:f>SUM(Q712:T712)</x:f>
        <x:v>0.8750000000000001</x:v>
      </x:c>
      <x:c r="V712" s="18" t="n">
        <x:f>IF(U712=0,0,N712*Q712/U712)</x:f>
        <x:v>648</x:v>
      </x:c>
      <x:c r="W712" s="18" t="n">
        <x:f>IF(U712=0,0,P712*Q712/U712)</x:f>
        <x:v>1275.4285714285716</x:v>
      </x:c>
      <x:c r="X712" s="18" t="n">
        <x:f>MAX(V712,W712*'01 Controls'!$E$12)</x:f>
        <x:v>648</x:v>
      </x:c>
      <x:c r="Y712" s="18" t="n">
        <x:f>IF(U712=0,0,N712*R712/U712)</x:f>
        <x:v>345.6</x:v>
      </x:c>
      <x:c r="Z712" s="18" t="n">
        <x:f>IF(U712=0,0,P712*R712/U712)</x:f>
        <x:v>680.2285714285715</x:v>
      </x:c>
      <x:c r="AA712" s="18" t="n">
        <x:f>MAX(Y712,Z712*'01 Controls'!$E$13)</x:f>
        <x:v>345.6</x:v>
      </x:c>
      <x:c r="AB712" s="18" t="n">
        <x:f>IF(U712=0,0,N712*S712/U712)</x:f>
        <x:v>2591.9999999999995</x:v>
      </x:c>
      <x:c r="AC712" s="18" t="n">
        <x:f>IF(U712=0,0,P712*S712/U712)</x:f>
        <x:v>5101.714285714285</x:v>
      </x:c>
      <x:c r="AD712" s="18" t="n">
        <x:f>MAX(AB712,AC712*'01 Controls'!$E$14)</x:f>
        <x:v>2591.9999999999995</x:v>
      </x:c>
      <x:c r="AE712" s="18" t="n">
        <x:f>IF(U712=0,0,N712*T712/U712)</x:f>
        <x:v>194.39999999999998</x:v>
      </x:c>
      <x:c r="AF712" s="18" t="n">
        <x:f>IF(U712=0,0,P712*T712/U712)</x:f>
        <x:v>382.6285714285714</x:v>
      </x:c>
      <x:c r="AG712" s="18" t="n">
        <x:f>MAX(AE712,AF712*'01 Controls'!$E$15)</x:f>
        <x:v>194.39999999999998</x:v>
      </x:c>
      <x:c r="AH712" s="18" t="n">
        <x:f>SUM(V712,Y712,AB712,AE712)</x:f>
        <x:v>3779.9999999999995</x:v>
      </x:c>
      <x:c r="AI712" s="18" t="n">
        <x:f>N712-AH712</x:f>
        <x:v>4.547473508864641e-13</x:v>
      </x:c>
      <x:c r="AJ712" s="18" t="n">
        <x:f>V712*INDEX('07 Mode Capacity'!$P$6:$P$17,MATCH("AIR-"&amp;I712,'07 Mode Capacity'!$C$6:$C$17,0))</x:f>
        <x:v>131.48831595958745</x:v>
      </x:c>
      <x:c r="AK712" s="18" t="n">
        <x:f>Y712*INDEX('07 Mode Capacity'!$P$6:$P$17,MATCH("OCEAN-"&amp;I712,'07 Mode Capacity'!$C$6:$C$17,0))</x:f>
        <x:v>51.87077536242748</x:v>
      </x:c>
      <x:c r="AL712" s="18" t="n">
        <x:f>AB712*INDEX('07 Mode Capacity'!$P$6:$P$17,MATCH("LAND-"&amp;I712,'07 Mode Capacity'!$C$6:$C$17,0))</x:f>
        <x:v>991.4423956548069</x:v>
      </x:c>
      <x:c r="AM712" s="18" t="n">
        <x:f>AE712*INDEX('07 Mode Capacity'!$P$6:$P$17,MATCH("INLAND-"&amp;I712,'07 Mode Capacity'!$C$6:$C$17,0))</x:f>
        <x:v>194.39999999999998</x:v>
      </x:c>
      <x:c r="AN712" s="18" t="n">
        <x:f>SUM(AJ712:AM712)</x:f>
        <x:v>1369.2014869768218</x:v>
      </x:c>
      <x:c r="AO712" s="17" t="n">
        <x:f>IF(N712=0,1,AN712/N712)</x:f>
        <x:v>0.3622226156023338</x:v>
      </x:c>
      <x:c r="AP712" s="11" t="str">
        <x:f>IF(AO712&gt;='01 Controls'!$E$16,"PASS","FAIL")</x:f>
        <x:v>FAIL</x:v>
      </x:c>
      <x:c r="AQ712" s="11" t="str">
        <x:v>UNQUANTIFIED</x:v>
      </x:c>
      <x:c r="AR712" s="11" t="str">
        <x:v>Position-class planning record; serial item and receiver open</x:v>
      </x:c>
      <x:c r="AS712" s="26"/>
      <x:c r="AT712" s="26"/>
    </x:row>
    <x:row r="713">
      <x:c r="C713" s="11" t="str">
        <x:v>C2-H-HWR-ISO-18</x:v>
      </x:c>
      <x:c r="D713" s="11" t="str">
        <x:v>C2</x:v>
      </x:c>
      <x:c r="E713" s="11" t="str">
        <x:v>Gulf–Atlantic hurricane</x:v>
      </x:c>
      <x:c r="F713" s="11" t="str">
        <x:v>H-HWR</x:v>
      </x:c>
      <x:c r="G713" s="11" t="str">
        <x:v>Health workforce replacement group</x:v>
      </x:c>
      <x:c r="H713" s="11" t="str">
        <x:v>ISO-18</x:v>
      </x:c>
      <x:c r="I713" s="19" t="n">
        <x:v>48</x:v>
      </x:c>
      <x:c r="J713" s="21" t="n">
        <x:v>8</x:v>
      </x:c>
      <x:c r="K713" s="18" t="n">
        <x:f>'05 Cargo Register'!K265</x:f>
        <x:v>551.25</x:v>
      </x:c>
      <x:c r="L713" s="18" t="n">
        <x:f>'05 Cargo Register'!N265</x:f>
        <x:v>37</x:v>
      </x:c>
      <x:c r="M713" s="18" t="n">
        <x:f>'05 Cargo Register'!O265</x:f>
        <x:v>976.8000000000001</x:v>
      </x:c>
      <x:c r="N713" s="18" t="n">
        <x:f>J713*K713</x:f>
        <x:v>4410</x:v>
      </x:c>
      <x:c r="O713" s="18" t="n">
        <x:f>J713*L713</x:f>
        <x:v>296</x:v>
      </x:c>
      <x:c r="P713" s="18" t="n">
        <x:f>J713*M713</x:f>
        <x:v>7814.400000000001</x:v>
      </x:c>
      <x:c r="Q713" s="22" t="n">
        <x:f>'01 Controls'!$E$23*'02 Cargo Classes'!$M$7</x:f>
        <x:v>0.010000000000000002</x:v>
      </x:c>
      <x:c r="R713" s="22" t="n">
        <x:f>'01 Controls'!$F$23*'02 Cargo Classes'!$N$7</x:f>
        <x:v>0.2</x:v>
      </x:c>
      <x:c r="S713" s="22" t="n">
        <x:f>'01 Controls'!$G$23*'02 Cargo Classes'!$O$7</x:f>
        <x:v>0.72</x:v>
      </x:c>
      <x:c r="T713" s="22" t="n">
        <x:f>'01 Controls'!$H$23*'02 Cargo Classes'!$P$7</x:f>
        <x:v>0.12</x:v>
      </x:c>
      <x:c r="U713" s="22" t="n">
        <x:f>SUM(Q713:T713)</x:f>
        <x:v>1.0499999999999998</x:v>
      </x:c>
      <x:c r="V713" s="18" t="n">
        <x:f>IF(U713=0,0,N713*Q713/U713)</x:f>
        <x:v>42.000000000000014</x:v>
      </x:c>
      <x:c r="W713" s="18" t="n">
        <x:f>IF(U713=0,0,P713*Q713/U713)</x:f>
        <x:v>74.42285714285717</x:v>
      </x:c>
      <x:c r="X713" s="18" t="n">
        <x:f>MAX(V713,W713*'01 Controls'!$E$12)</x:f>
        <x:v>42.000000000000014</x:v>
      </x:c>
      <x:c r="Y713" s="18" t="n">
        <x:f>IF(U713=0,0,N713*R713/U713)</x:f>
        <x:v>840.0000000000001</x:v>
      </x:c>
      <x:c r="Z713" s="18" t="n">
        <x:f>IF(U713=0,0,P713*R713/U713)</x:f>
        <x:v>1488.4571428571433</x:v>
      </x:c>
      <x:c r="AA713" s="18" t="n">
        <x:f>MAX(Y713,Z713*'01 Controls'!$E$13)</x:f>
        <x:v>840.0000000000001</x:v>
      </x:c>
      <x:c r="AB713" s="18" t="n">
        <x:f>IF(U713=0,0,N713*S713/U713)</x:f>
        <x:v>3024.0000000000005</x:v>
      </x:c>
      <x:c r="AC713" s="18" t="n">
        <x:f>IF(U713=0,0,P713*S713/U713)</x:f>
        <x:v>5358.445714285715</x:v>
      </x:c>
      <x:c r="AD713" s="18" t="n">
        <x:f>MAX(AB713,AC713*'01 Controls'!$E$14)</x:f>
        <x:v>3024.0000000000005</x:v>
      </x:c>
      <x:c r="AE713" s="18" t="n">
        <x:f>IF(U713=0,0,N713*T713/U713)</x:f>
        <x:v>504</x:v>
      </x:c>
      <x:c r="AF713" s="18" t="n">
        <x:f>IF(U713=0,0,P713*T713/U713)</x:f>
        <x:v>893.0742857142859</x:v>
      </x:c>
      <x:c r="AG713" s="18" t="n">
        <x:f>MAX(AE713,AF713*'01 Controls'!$E$15)</x:f>
        <x:v>504</x:v>
      </x:c>
      <x:c r="AH713" s="18" t="n">
        <x:f>SUM(V713,Y713,AB713,AE713)</x:f>
        <x:v>4410</x:v>
      </x:c>
      <x:c r="AI713" s="18" t="n">
        <x:f>N713-AH713</x:f>
        <x:v>0</x:v>
      </x:c>
      <x:c r="AJ713" s="18" t="n">
        <x:f>V713*INDEX('07 Mode Capacity'!$P$6:$P$17,MATCH("AIR-"&amp;I713,'07 Mode Capacity'!$C$6:$C$17,0))</x:f>
        <x:v>11.774097648150294</x:v>
      </x:c>
      <x:c r="AK713" s="18" t="n">
        <x:f>Y713*INDEX('07 Mode Capacity'!$P$6:$P$17,MATCH("OCEAN-"&amp;I713,'07 Mode Capacity'!$C$6:$C$17,0))</x:f>
        <x:v>73.61447532838913</x:v>
      </x:c>
      <x:c r="AL713" s="18" t="n">
        <x:f>AB713*INDEX('07 Mode Capacity'!$P$6:$P$17,MATCH("LAND-"&amp;I713,'07 Mode Capacity'!$C$6:$C$17,0))</x:f>
        <x:v>369.0727574119905</x:v>
      </x:c>
      <x:c r="AM713" s="18" t="n">
        <x:f>AE713*INDEX('07 Mode Capacity'!$P$6:$P$17,MATCH("INLAND-"&amp;I713,'07 Mode Capacity'!$C$6:$C$17,0))</x:f>
        <x:v>318.1421215373457</x:v>
      </x:c>
      <x:c r="AN713" s="18" t="n">
        <x:f>SUM(AJ713:AM713)</x:f>
        <x:v>772.6034519258756</x:v>
      </x:c>
      <x:c r="AO713" s="17" t="n">
        <x:f>IF(N713=0,1,AN713/N713)</x:f>
        <x:v>0.175193526513804</x:v>
      </x:c>
      <x:c r="AP713" s="11" t="str">
        <x:f>IF(AO713&gt;='01 Controls'!$E$16,"PASS","FAIL")</x:f>
        <x:v>FAIL</x:v>
      </x:c>
      <x:c r="AQ713" s="11" t="str">
        <x:v>UNQUANTIFIED</x:v>
      </x:c>
      <x:c r="AR713" s="11" t="str">
        <x:v>Position-class planning record; serial item and receiver open</x:v>
      </x:c>
      <x:c r="AS713" s="26"/>
      <x:c r="AT713" s="26"/>
    </x:row>
    <x:row r="714">
      <x:c r="C714" s="11" t="str">
        <x:v>C2-H-HWR-COL-12</x:v>
      </x:c>
      <x:c r="D714" s="11" t="str">
        <x:v>C2</x:v>
      </x:c>
      <x:c r="E714" s="11" t="str">
        <x:v>Gulf–Atlantic hurricane</x:v>
      </x:c>
      <x:c r="F714" s="11" t="str">
        <x:v>H-HWR</x:v>
      </x:c>
      <x:c r="G714" s="11" t="str">
        <x:v>Health workforce replacement group</x:v>
      </x:c>
      <x:c r="H714" s="11" t="str">
        <x:v>COL-12</x:v>
      </x:c>
      <x:c r="I714" s="19" t="n">
        <x:v>24</x:v>
      </x:c>
      <x:c r="J714" s="21" t="n">
        <x:v>8</x:v>
      </x:c>
      <x:c r="K714" s="18" t="n">
        <x:f>'05 Cargo Register'!K266</x:f>
        <x:v>472.5</x:v>
      </x:c>
      <x:c r="L714" s="18" t="n">
        <x:f>'05 Cargo Register'!N266</x:f>
        <x:v>50</x:v>
      </x:c>
      <x:c r="M714" s="18" t="n">
        <x:f>'05 Cargo Register'!O266</x:f>
        <x:v>1320</x:v>
      </x:c>
      <x:c r="N714" s="18" t="n">
        <x:f>J714*K714</x:f>
        <x:v>3780</x:v>
      </x:c>
      <x:c r="O714" s="18" t="n">
        <x:f>J714*L714</x:f>
        <x:v>400</x:v>
      </x:c>
      <x:c r="P714" s="18" t="n">
        <x:f>J714*M714</x:f>
        <x:v>10560</x:v>
      </x:c>
      <x:c r="Q714" s="22" t="n">
        <x:f>'01 Controls'!$E$23*'02 Cargo Classes'!$M$8</x:f>
        <x:v>0.1</x:v>
      </x:c>
      <x:c r="R714" s="22" t="n">
        <x:f>'01 Controls'!$F$23*'02 Cargo Classes'!$N$8</x:f>
        <x:v>0.13999999999999999</x:v>
      </x:c>
      <x:c r="S714" s="22" t="n">
        <x:f>'01 Controls'!$G$23*'02 Cargo Classes'!$O$8</x:f>
        <x:v>0.72</x:v>
      </x:c>
      <x:c r="T714" s="22" t="n">
        <x:f>'01 Controls'!$H$23*'02 Cargo Classes'!$P$8</x:f>
        <x:v>0.03</x:v>
      </x:c>
      <x:c r="U714" s="22" t="n">
        <x:f>SUM(Q714:T714)</x:f>
        <x:v>0.99</x:v>
      </x:c>
      <x:c r="V714" s="18" t="n">
        <x:f>IF(U714=0,0,N714*Q714/U714)</x:f>
        <x:v>381.8181818181818</x:v>
      </x:c>
      <x:c r="W714" s="18" t="n">
        <x:f>IF(U714=0,0,P714*Q714/U714)</x:f>
        <x:v>1066.6666666666667</x:v>
      </x:c>
      <x:c r="X714" s="18" t="n">
        <x:f>MAX(V714,W714*'01 Controls'!$E$12)</x:f>
        <x:v>381.8181818181818</x:v>
      </x:c>
      <x:c r="Y714" s="18" t="n">
        <x:f>IF(U714=0,0,N714*R714/U714)</x:f>
        <x:v>534.5454545454545</x:v>
      </x:c>
      <x:c r="Z714" s="18" t="n">
        <x:f>IF(U714=0,0,P714*R714/U714)</x:f>
        <x:v>1493.3333333333333</x:v>
      </x:c>
      <x:c r="AA714" s="18" t="n">
        <x:f>MAX(Y714,Z714*'01 Controls'!$E$13)</x:f>
        <x:v>534.5454545454545</x:v>
      </x:c>
      <x:c r="AB714" s="18" t="n">
        <x:f>IF(U714=0,0,N714*S714/U714)</x:f>
        <x:v>2749.090909090909</x:v>
      </x:c>
      <x:c r="AC714" s="18" t="n">
        <x:f>IF(U714=0,0,P714*S714/U714)</x:f>
        <x:v>7680</x:v>
      </x:c>
      <x:c r="AD714" s="18" t="n">
        <x:f>MAX(AB714,AC714*'01 Controls'!$E$14)</x:f>
        <x:v>2749.090909090909</x:v>
      </x:c>
      <x:c r="AE714" s="18" t="n">
        <x:f>IF(U714=0,0,N714*T714/U714)</x:f>
        <x:v>114.54545454545453</x:v>
      </x:c>
      <x:c r="AF714" s="18" t="n">
        <x:f>IF(U714=0,0,P714*T714/U714)</x:f>
        <x:v>320</x:v>
      </x:c>
      <x:c r="AG714" s="18" t="n">
        <x:f>MAX(AE714,AF714*'01 Controls'!$E$15)</x:f>
        <x:v>114.54545454545453</x:v>
      </x:c>
      <x:c r="AH714" s="18" t="n">
        <x:f>SUM(V714,Y714,AB714,AE714)</x:f>
        <x:v>3779.9999999999995</x:v>
      </x:c>
      <x:c r="AI714" s="18" t="n">
        <x:f>N714-AH714</x:f>
        <x:v>4.547473508864641e-13</x:v>
      </x:c>
      <x:c r="AJ714" s="18" t="n">
        <x:f>V714*INDEX('07 Mode Capacity'!$P$6:$P$17,MATCH("AIR-"&amp;I714,'07 Mode Capacity'!$C$6:$C$17,0))</x:f>
        <x:v>77.47628044756836</x:v>
      </x:c>
      <x:c r="AK714" s="18" t="n">
        <x:f>Y714*INDEX('07 Mode Capacity'!$P$6:$P$17,MATCH("OCEAN-"&amp;I714,'07 Mode Capacity'!$C$6:$C$17,0))</x:f>
        <x:v>80.22941896335057</x:v>
      </x:c>
      <x:c r="AL714" s="18" t="n">
        <x:f>AB714*INDEX('07 Mode Capacity'!$P$6:$P$17,MATCH("LAND-"&amp;I714,'07 Mode Capacity'!$C$6:$C$17,0))</x:f>
        <x:v>1051.52981357328</x:v>
      </x:c>
      <x:c r="AM714" s="18" t="n">
        <x:f>AE714*INDEX('07 Mode Capacity'!$P$6:$P$17,MATCH("INLAND-"&amp;I714,'07 Mode Capacity'!$C$6:$C$17,0))</x:f>
        <x:v>114.54545454545453</x:v>
      </x:c>
      <x:c r="AN714" s="18" t="n">
        <x:f>SUM(AJ714:AM714)</x:f>
        <x:v>1323.7809675296535</x:v>
      </x:c>
      <x:c r="AO714" s="17" t="n">
        <x:f>IF(N714=0,1,AN714/N714)</x:f>
        <x:v>0.350206605166575</x:v>
      </x:c>
      <x:c r="AP714" s="11" t="str">
        <x:f>IF(AO714&gt;='01 Controls'!$E$16,"PASS","FAIL")</x:f>
        <x:v>FAIL</x:v>
      </x:c>
      <x:c r="AQ714" s="11" t="str">
        <x:v>UNQUANTIFIED</x:v>
      </x:c>
      <x:c r="AR714" s="11" t="str">
        <x:v>Position-class planning record; serial item and receiver open</x:v>
      </x:c>
      <x:c r="AS714" s="26"/>
      <x:c r="AT714" s="26"/>
    </x:row>
    <x:row r="715">
      <x:c r="C715" s="11" t="str">
        <x:v>C2-H-HWR-BAT-22</x:v>
      </x:c>
      <x:c r="D715" s="11" t="str">
        <x:v>C2</x:v>
      </x:c>
      <x:c r="E715" s="11" t="str">
        <x:v>Gulf–Atlantic hurricane</x:v>
      </x:c>
      <x:c r="F715" s="11" t="str">
        <x:v>H-HWR</x:v>
      </x:c>
      <x:c r="G715" s="11" t="str">
        <x:v>Health workforce replacement group</x:v>
      </x:c>
      <x:c r="H715" s="11" t="str">
        <x:v>BAT-22</x:v>
      </x:c>
      <x:c r="I715" s="19" t="n">
        <x:v>48</x:v>
      </x:c>
      <x:c r="J715" s="21" t="n">
        <x:v>8</x:v>
      </x:c>
      <x:c r="K715" s="18" t="n">
        <x:f>'05 Cargo Register'!K267</x:f>
        <x:v>210</x:v>
      </x:c>
      <x:c r="L715" s="18" t="n">
        <x:f>'05 Cargo Register'!N267</x:f>
        <x:v>12</x:v>
      </x:c>
      <x:c r="M715" s="18" t="n">
        <x:f>'05 Cargo Register'!O267</x:f>
        <x:v>316.8</x:v>
      </x:c>
      <x:c r="N715" s="18" t="n">
        <x:f>J715*K715</x:f>
        <x:v>1680</x:v>
      </x:c>
      <x:c r="O715" s="18" t="n">
        <x:f>J715*L715</x:f>
        <x:v>96</x:v>
      </x:c>
      <x:c r="P715" s="18" t="n">
        <x:f>J715*M715</x:f>
        <x:v>2534.4</x:v>
      </x:c>
      <x:c r="Q715" s="22" t="n">
        <x:f>'01 Controls'!$E$23*'02 Cargo Classes'!$M$9</x:f>
        <x:v>0</x:v>
      </x:c>
      <x:c r="R715" s="22" t="n">
        <x:f>'01 Controls'!$F$23*'02 Cargo Classes'!$N$9</x:f>
        <x:v>0.2</x:v>
      </x:c>
      <x:c r="S715" s="22" t="n">
        <x:f>'01 Controls'!$G$23*'02 Cargo Classes'!$O$9</x:f>
        <x:v>0.6</x:v>
      </x:c>
      <x:c r="T715" s="22" t="n">
        <x:f>'01 Controls'!$H$23*'02 Cargo Classes'!$P$9</x:f>
        <x:v>0.075</x:v>
      </x:c>
      <x:c r="U715" s="22" t="n">
        <x:f>SUM(Q715:T715)</x:f>
        <x:v>0.875</x:v>
      </x:c>
      <x:c r="V715" s="18" t="n">
        <x:f>IF(U715=0,0,N715*Q715/U715)</x:f>
        <x:v>0</x:v>
      </x:c>
      <x:c r="W715" s="18" t="n">
        <x:f>IF(U715=0,0,P715*Q715/U715)</x:f>
        <x:v>0</x:v>
      </x:c>
      <x:c r="X715" s="18" t="n">
        <x:f>MAX(V715,W715*'01 Controls'!$E$12)</x:f>
        <x:v>0</x:v>
      </x:c>
      <x:c r="Y715" s="18" t="n">
        <x:f>IF(U715=0,0,N715*R715/U715)</x:f>
        <x:v>384</x:v>
      </x:c>
      <x:c r="Z715" s="18" t="n">
        <x:f>IF(U715=0,0,P715*R715/U715)</x:f>
        <x:v>579.2914285714286</x:v>
      </x:c>
      <x:c r="AA715" s="18" t="n">
        <x:f>MAX(Y715,Z715*'01 Controls'!$E$13)</x:f>
        <x:v>384</x:v>
      </x:c>
      <x:c r="AB715" s="18" t="n">
        <x:f>IF(U715=0,0,N715*S715/U715)</x:f>
        <x:v>1152</x:v>
      </x:c>
      <x:c r="AC715" s="18" t="n">
        <x:f>IF(U715=0,0,P715*S715/U715)</x:f>
        <x:v>1737.8742857142859</x:v>
      </x:c>
      <x:c r="AD715" s="18" t="n">
        <x:f>MAX(AB715,AC715*'01 Controls'!$E$14)</x:f>
        <x:v>1152</x:v>
      </x:c>
      <x:c r="AE715" s="18" t="n">
        <x:f>IF(U715=0,0,N715*T715/U715)</x:f>
        <x:v>144</x:v>
      </x:c>
      <x:c r="AF715" s="18" t="n">
        <x:f>IF(U715=0,0,P715*T715/U715)</x:f>
        <x:v>217.23428571428573</x:v>
      </x:c>
      <x:c r="AG715" s="18" t="n">
        <x:f>MAX(AE715,AF715*'01 Controls'!$E$15)</x:f>
        <x:v>144</x:v>
      </x:c>
      <x:c r="AH715" s="18" t="n">
        <x:f>SUM(V715,Y715,AB715,AE715)</x:f>
        <x:v>1680</x:v>
      </x:c>
      <x:c r="AI715" s="18" t="n">
        <x:f>N715-AH715</x:f>
        <x:v>0</x:v>
      </x:c>
      <x:c r="AJ715" s="18" t="n">
        <x:f>V715*INDEX('07 Mode Capacity'!$P$6:$P$17,MATCH("AIR-"&amp;I715,'07 Mode Capacity'!$C$6:$C$17,0))</x:f>
        <x:v>0</x:v>
      </x:c>
      <x:c r="AK715" s="18" t="n">
        <x:f>Y715*INDEX('07 Mode Capacity'!$P$6:$P$17,MATCH("OCEAN-"&amp;I715,'07 Mode Capacity'!$C$6:$C$17,0))</x:f>
        <x:v>33.65233157869217</x:v>
      </x:c>
      <x:c r="AL715" s="18" t="n">
        <x:f>AB715*INDEX('07 Mode Capacity'!$P$6:$P$17,MATCH("LAND-"&amp;I715,'07 Mode Capacity'!$C$6:$C$17,0))</x:f>
        <x:v>140.59914568075826</x:v>
      </x:c>
      <x:c r="AM715" s="18" t="n">
        <x:f>AE715*INDEX('07 Mode Capacity'!$P$6:$P$17,MATCH("INLAND-"&amp;I715,'07 Mode Capacity'!$C$6:$C$17,0))</x:f>
        <x:v>90.8977490106702</x:v>
      </x:c>
      <x:c r="AN715" s="18" t="n">
        <x:f>SUM(AJ715:AM715)</x:f>
        <x:v>265.1492262701206</x:v>
      </x:c>
      <x:c r="AO715" s="17" t="n">
        <x:f>IF(N715=0,1,AN715/N715)</x:f>
        <x:v>0.15782692039888133</x:v>
      </x:c>
      <x:c r="AP715" s="11" t="str">
        <x:f>IF(AO715&gt;='01 Controls'!$E$16,"PASS","FAIL")</x:f>
        <x:v>FAIL</x:v>
      </x:c>
      <x:c r="AQ715" s="11" t="str">
        <x:v>UNQUANTIFIED</x:v>
      </x:c>
      <x:c r="AR715" s="11" t="str">
        <x:v>Position-class planning record; serial item and receiver open</x:v>
      </x:c>
      <x:c r="AS715" s="26"/>
      <x:c r="AT715" s="26"/>
    </x:row>
    <x:row r="716">
      <x:c r="C716" s="11" t="str">
        <x:v>C2-H-HWR-TNK-20</x:v>
      </x:c>
      <x:c r="D716" s="11" t="str">
        <x:v>C2</x:v>
      </x:c>
      <x:c r="E716" s="11" t="str">
        <x:v>Gulf–Atlantic hurricane</x:v>
      </x:c>
      <x:c r="F716" s="11" t="str">
        <x:v>H-HWR</x:v>
      </x:c>
      <x:c r="G716" s="11" t="str">
        <x:v>Health workforce replacement group</x:v>
      </x:c>
      <x:c r="H716" s="11" t="str">
        <x:v>TNK-20</x:v>
      </x:c>
      <x:c r="I716" s="19" t="n">
        <x:v>48</x:v>
      </x:c>
      <x:c r="J716" s="21" t="n">
        <x:v>8</x:v>
      </x:c>
      <x:c r="K716" s="18" t="n">
        <x:f>'05 Cargo Register'!K268</x:f>
        <x:v>157.5</x:v>
      </x:c>
      <x:c r="L716" s="18" t="n">
        <x:f>'05 Cargo Register'!N268</x:f>
        <x:v>10</x:v>
      </x:c>
      <x:c r="M716" s="18" t="n">
        <x:f>'05 Cargo Register'!O268</x:f>
        <x:v>212.5</x:v>
      </x:c>
      <x:c r="N716" s="18" t="n">
        <x:f>J716*K716</x:f>
        <x:v>1260</x:v>
      </x:c>
      <x:c r="O716" s="18" t="n">
        <x:f>J716*L716</x:f>
        <x:v>80</x:v>
      </x:c>
      <x:c r="P716" s="18" t="n">
        <x:f>J716*M716</x:f>
        <x:v>1700</x:v>
      </x:c>
      <x:c r="Q716" s="22" t="n">
        <x:f>'01 Controls'!$E$23*'02 Cargo Classes'!$M$10</x:f>
        <x:v>0</x:v>
      </x:c>
      <x:c r="R716" s="22" t="n">
        <x:f>'01 Controls'!$F$23*'02 Cargo Classes'!$N$10</x:f>
        <x:v>0.24</x:v>
      </x:c>
      <x:c r="S716" s="22" t="n">
        <x:f>'01 Controls'!$G$23*'02 Cargo Classes'!$O$10</x:f>
        <x:v>0.6</x:v>
      </x:c>
      <x:c r="T716" s="22" t="n">
        <x:f>'01 Controls'!$H$23*'02 Cargo Classes'!$P$10</x:f>
        <x:v>0.15</x:v>
      </x:c>
      <x:c r="U716" s="22" t="n">
        <x:f>SUM(Q716:T716)</x:f>
        <x:v>0.99</x:v>
      </x:c>
      <x:c r="V716" s="18" t="n">
        <x:f>IF(U716=0,0,N716*Q716/U716)</x:f>
        <x:v>0</x:v>
      </x:c>
      <x:c r="W716" s="18" t="n">
        <x:f>IF(U716=0,0,P716*Q716/U716)</x:f>
        <x:v>0</x:v>
      </x:c>
      <x:c r="X716" s="18" t="n">
        <x:f>MAX(V716,W716*'01 Controls'!$E$12)</x:f>
        <x:v>0</x:v>
      </x:c>
      <x:c r="Y716" s="18" t="n">
        <x:f>IF(U716=0,0,N716*R716/U716)</x:f>
        <x:v>305.45454545454544</x:v>
      </x:c>
      <x:c r="Z716" s="18" t="n">
        <x:f>IF(U716=0,0,P716*R716/U716)</x:f>
        <x:v>412.1212121212121</x:v>
      </x:c>
      <x:c r="AA716" s="18" t="n">
        <x:f>MAX(Y716,Z716*'01 Controls'!$E$13)</x:f>
        <x:v>305.45454545454544</x:v>
      </x:c>
      <x:c r="AB716" s="18" t="n">
        <x:f>IF(U716=0,0,N716*S716/U716)</x:f>
        <x:v>763.6363636363636</x:v>
      </x:c>
      <x:c r="AC716" s="18" t="n">
        <x:f>IF(U716=0,0,P716*S716/U716)</x:f>
        <x:v>1030.3030303030303</x:v>
      </x:c>
      <x:c r="AD716" s="18" t="n">
        <x:f>MAX(AB716,AC716*'01 Controls'!$E$14)</x:f>
        <x:v>763.6363636363636</x:v>
      </x:c>
      <x:c r="AE716" s="18" t="n">
        <x:f>IF(U716=0,0,N716*T716/U716)</x:f>
        <x:v>190.9090909090909</x:v>
      </x:c>
      <x:c r="AF716" s="18" t="n">
        <x:f>IF(U716=0,0,P716*T716/U716)</x:f>
        <x:v>257.57575757575756</x:v>
      </x:c>
      <x:c r="AG716" s="18" t="n">
        <x:f>MAX(AE716,AF716*'01 Controls'!$E$15)</x:f>
        <x:v>190.9090909090909</x:v>
      </x:c>
      <x:c r="AH716" s="18" t="n">
        <x:f>SUM(V716,Y716,AB716,AE716)</x:f>
        <x:v>1260</x:v>
      </x:c>
      <x:c r="AI716" s="18" t="n">
        <x:f>N716-AH716</x:f>
        <x:v>0</x:v>
      </x:c>
      <x:c r="AJ716" s="18" t="n">
        <x:f>V716*INDEX('07 Mode Capacity'!$P$6:$P$17,MATCH("AIR-"&amp;I716,'07 Mode Capacity'!$C$6:$C$17,0))</x:f>
        <x:v>0</x:v>
      </x:c>
      <x:c r="AK716" s="18" t="n">
        <x:f>Y716*INDEX('07 Mode Capacity'!$P$6:$P$17,MATCH("OCEAN-"&amp;I716,'07 Mode Capacity'!$C$6:$C$17,0))</x:f>
        <x:v>26.768900119414226</x:v>
      </x:c>
      <x:c r="AL716" s="18" t="n">
        <x:f>AB716*INDEX('07 Mode Capacity'!$P$6:$P$17,MATCH("LAND-"&amp;I716,'07 Mode Capacity'!$C$6:$C$17,0))</x:f>
        <x:v>93.20019126565415</x:v>
      </x:c>
      <x:c r="AM716" s="18" t="n">
        <x:f>AE716*INDEX('07 Mode Capacity'!$P$6:$P$17,MATCH("INLAND-"&amp;I716,'07 Mode Capacity'!$C$6:$C$17,0))</x:f>
        <x:v>120.5083793702067</x:v>
      </x:c>
      <x:c r="AN716" s="18" t="n">
        <x:f>SUM(AJ716:AM716)</x:f>
        <x:v>240.47747075527508</x:v>
      </x:c>
      <x:c r="AO716" s="17" t="n">
        <x:f>IF(N716=0,1,AN716/N716)</x:f>
        <x:v>0.1908551355200596</x:v>
      </x:c>
      <x:c r="AP716" s="11" t="str">
        <x:f>IF(AO716&gt;='01 Controls'!$E$16,"PASS","FAIL")</x:f>
        <x:v>FAIL</x:v>
      </x:c>
      <x:c r="AQ716" s="11" t="str">
        <x:v>UNQUANTIFIED</x:v>
      </x:c>
      <x:c r="AR716" s="11" t="str">
        <x:v>Position-class planning record; serial item and receiver open</x:v>
      </x:c>
      <x:c r="AS716" s="26"/>
      <x:c r="AT716" s="26"/>
    </x:row>
    <x:row r="717">
      <x:c r="C717" s="11" t="str">
        <x:v>C2-H-HWR-FLR-24</x:v>
      </x:c>
      <x:c r="D717" s="11" t="str">
        <x:v>C2</x:v>
      </x:c>
      <x:c r="E717" s="11" t="str">
        <x:v>Gulf–Atlantic hurricane</x:v>
      </x:c>
      <x:c r="F717" s="11" t="str">
        <x:v>H-HWR</x:v>
      </x:c>
      <x:c r="G717" s="11" t="str">
        <x:v>Health workforce replacement group</x:v>
      </x:c>
      <x:c r="H717" s="11" t="str">
        <x:v>FLR-24</x:v>
      </x:c>
      <x:c r="I717" s="19" t="n">
        <x:v>48</x:v>
      </x:c>
      <x:c r="J717" s="21" t="n">
        <x:v>8</x:v>
      </x:c>
      <x:c r="K717" s="18" t="n">
        <x:f>'05 Cargo Register'!K269</x:f>
        <x:v>131.25</x:v>
      </x:c>
      <x:c r="L717" s="18" t="n">
        <x:f>'05 Cargo Register'!N269</x:f>
        <x:v>7</x:v>
      </x:c>
      <x:c r="M717" s="18" t="n">
        <x:f>'05 Cargo Register'!O269</x:f>
        <x:v>224</x:v>
      </x:c>
      <x:c r="N717" s="18" t="n">
        <x:f>J717*K717</x:f>
        <x:v>1050</x:v>
      </x:c>
      <x:c r="O717" s="18" t="n">
        <x:f>J717*L717</x:f>
        <x:v>56</x:v>
      </x:c>
      <x:c r="P717" s="18" t="n">
        <x:f>J717*M717</x:f>
        <x:v>1792</x:v>
      </x:c>
      <x:c r="Q717" s="22" t="n">
        <x:f>'01 Controls'!$E$23*'02 Cargo Classes'!$M$11</x:f>
        <x:v>0</x:v>
      </x:c>
      <x:c r="R717" s="22" t="n">
        <x:f>'01 Controls'!$F$23*'02 Cargo Classes'!$N$11</x:f>
        <x:v>0.24</x:v>
      </x:c>
      <x:c r="S717" s="22" t="n">
        <x:f>'01 Controls'!$G$23*'02 Cargo Classes'!$O$11</x:f>
        <x:v>0.6</x:v>
      </x:c>
      <x:c r="T717" s="22" t="n">
        <x:f>'01 Controls'!$H$23*'02 Cargo Classes'!$P$11</x:f>
        <x:v>0.12</x:v>
      </x:c>
      <x:c r="U717" s="22" t="n">
        <x:f>SUM(Q717:T717)</x:f>
        <x:v>0.96</x:v>
      </x:c>
      <x:c r="V717" s="18" t="n">
        <x:f>IF(U717=0,0,N717*Q717/U717)</x:f>
        <x:v>0</x:v>
      </x:c>
      <x:c r="W717" s="18" t="n">
        <x:f>IF(U717=0,0,P717*Q717/U717)</x:f>
        <x:v>0</x:v>
      </x:c>
      <x:c r="X717" s="18" t="n">
        <x:f>MAX(V717,W717*'01 Controls'!$E$12)</x:f>
        <x:v>0</x:v>
      </x:c>
      <x:c r="Y717" s="18" t="n">
        <x:f>IF(U717=0,0,N717*R717/U717)</x:f>
        <x:v>262.5</x:v>
      </x:c>
      <x:c r="Z717" s="18" t="n">
        <x:f>IF(U717=0,0,P717*R717/U717)</x:f>
        <x:v>448</x:v>
      </x:c>
      <x:c r="AA717" s="18" t="n">
        <x:f>MAX(Y717,Z717*'01 Controls'!$E$13)</x:f>
        <x:v>262.5</x:v>
      </x:c>
      <x:c r="AB717" s="18" t="n">
        <x:f>IF(U717=0,0,N717*S717/U717)</x:f>
        <x:v>656.25</x:v>
      </x:c>
      <x:c r="AC717" s="18" t="n">
        <x:f>IF(U717=0,0,P717*S717/U717)</x:f>
        <x:v>1120</x:v>
      </x:c>
      <x:c r="AD717" s="18" t="n">
        <x:f>MAX(AB717,AC717*'01 Controls'!$E$14)</x:f>
        <x:v>656.25</x:v>
      </x:c>
      <x:c r="AE717" s="18" t="n">
        <x:f>IF(U717=0,0,N717*T717/U717)</x:f>
        <x:v>131.25</x:v>
      </x:c>
      <x:c r="AF717" s="18" t="n">
        <x:f>IF(U717=0,0,P717*T717/U717)</x:f>
        <x:v>224</x:v>
      </x:c>
      <x:c r="AG717" s="18" t="n">
        <x:f>MAX(AE717,AF717*'01 Controls'!$E$15)</x:f>
        <x:v>131.25</x:v>
      </x:c>
      <x:c r="AH717" s="18" t="n">
        <x:f>SUM(V717,Y717,AB717,AE717)</x:f>
        <x:v>1050</x:v>
      </x:c>
      <x:c r="AI717" s="18" t="n">
        <x:f>N717-AH717</x:f>
        <x:v>0</x:v>
      </x:c>
      <x:c r="AJ717" s="18" t="n">
        <x:f>V717*INDEX('07 Mode Capacity'!$P$6:$P$17,MATCH("AIR-"&amp;I717,'07 Mode Capacity'!$C$6:$C$17,0))</x:f>
        <x:v>0</x:v>
      </x:c>
      <x:c r="AK717" s="18" t="n">
        <x:f>Y717*INDEX('07 Mode Capacity'!$P$6:$P$17,MATCH("OCEAN-"&amp;I717,'07 Mode Capacity'!$C$6:$C$17,0))</x:f>
        <x:v>23.0045235401216</x:v>
      </x:c>
      <x:c r="AL717" s="18" t="n">
        <x:f>AB717*INDEX('07 Mode Capacity'!$P$6:$P$17,MATCH("LAND-"&amp;I717,'07 Mode Capacity'!$C$6:$C$17,0))</x:f>
        <x:v>80.09391436892153</x:v>
      </x:c>
      <x:c r="AM717" s="18" t="n">
        <x:f>AE717*INDEX('07 Mode Capacity'!$P$6:$P$17,MATCH("INLAND-"&amp;I717,'07 Mode Capacity'!$C$6:$C$17,0))</x:f>
        <x:v>82.8495108170171</x:v>
      </x:c>
      <x:c r="AN717" s="18" t="n">
        <x:f>SUM(AJ717:AM717)</x:f>
        <x:v>185.94794872606025</x:v>
      </x:c>
      <x:c r="AO717" s="17" t="n">
        <x:f>IF(N717=0,1,AN717/N717)</x:f>
        <x:v>0.17709328450100975</x:v>
      </x:c>
      <x:c r="AP717" s="11" t="str">
        <x:f>IF(AO717&gt;='01 Controls'!$E$16,"PASS","FAIL")</x:f>
        <x:v>FAIL</x:v>
      </x:c>
      <x:c r="AQ717" s="11" t="str">
        <x:v>UNQUANTIFIED</x:v>
      </x:c>
      <x:c r="AR717" s="11" t="str">
        <x:v>Position-class planning record; serial item and receiver open</x:v>
      </x:c>
      <x:c r="AS717" s="26"/>
      <x:c r="AT717" s="26"/>
    </x:row>
    <x:row r="718">
      <x:c r="C718" s="11" t="str">
        <x:v>C2-H-HWR-ROL-30</x:v>
      </x:c>
      <x:c r="D718" s="11" t="str">
        <x:v>C2</x:v>
      </x:c>
      <x:c r="E718" s="11" t="str">
        <x:v>Gulf–Atlantic hurricane</x:v>
      </x:c>
      <x:c r="F718" s="11" t="str">
        <x:v>H-HWR</x:v>
      </x:c>
      <x:c r="G718" s="11" t="str">
        <x:v>Health workforce replacement group</x:v>
      </x:c>
      <x:c r="H718" s="11" t="str">
        <x:v>ROL-30</x:v>
      </x:c>
      <x:c r="I718" s="19" t="n">
        <x:v>48</x:v>
      </x:c>
      <x:c r="J718" s="21" t="n">
        <x:v>8</x:v>
      </x:c>
      <x:c r="K718" s="18" t="n">
        <x:f>'05 Cargo Register'!K270</x:f>
        <x:v>262.5</x:v>
      </x:c>
      <x:c r="L718" s="18" t="n">
        <x:f>'05 Cargo Register'!N270</x:f>
        <x:v>11</x:v>
      </x:c>
      <x:c r="M718" s="18" t="n">
        <x:f>'05 Cargo Register'!O270</x:f>
        <x:v>701.25</x:v>
      </x:c>
      <x:c r="N718" s="18" t="n">
        <x:f>J718*K718</x:f>
        <x:v>2100</x:v>
      </x:c>
      <x:c r="O718" s="18" t="n">
        <x:f>J718*L718</x:f>
        <x:v>88</x:v>
      </x:c>
      <x:c r="P718" s="18" t="n">
        <x:f>J718*M718</x:f>
        <x:v>5610</x:v>
      </x:c>
      <x:c r="Q718" s="22" t="n">
        <x:f>'01 Controls'!$E$23*'02 Cargo Classes'!$M$12</x:f>
        <x:v>0</x:v>
      </x:c>
      <x:c r="R718" s="22" t="n">
        <x:f>'01 Controls'!$F$23*'02 Cargo Classes'!$N$12</x:f>
        <x:v>0.2</x:v>
      </x:c>
      <x:c r="S718" s="22" t="n">
        <x:f>'01 Controls'!$G$23*'02 Cargo Classes'!$O$12</x:f>
        <x:v>0.8999999999999999</x:v>
      </x:c>
      <x:c r="T718" s="22" t="n">
        <x:f>'01 Controls'!$H$23*'02 Cargo Classes'!$P$12</x:f>
        <x:v>0.09</x:v>
      </x:c>
      <x:c r="U718" s="22" t="n">
        <x:f>SUM(Q718:T718)</x:f>
        <x:v>1.19</x:v>
      </x:c>
      <x:c r="V718" s="18" t="n">
        <x:f>IF(U718=0,0,N718*Q718/U718)</x:f>
        <x:v>0</x:v>
      </x:c>
      <x:c r="W718" s="18" t="n">
        <x:f>IF(U718=0,0,P718*Q718/U718)</x:f>
        <x:v>0</x:v>
      </x:c>
      <x:c r="X718" s="18" t="n">
        <x:f>MAX(V718,W718*'01 Controls'!$E$12)</x:f>
        <x:v>0</x:v>
      </x:c>
      <x:c r="Y718" s="18" t="n">
        <x:f>IF(U718=0,0,N718*R718/U718)</x:f>
        <x:v>352.94117647058823</x:v>
      </x:c>
      <x:c r="Z718" s="18" t="n">
        <x:f>IF(U718=0,0,P718*R718/U718)</x:f>
        <x:v>942.8571428571429</x:v>
      </x:c>
      <x:c r="AA718" s="18" t="n">
        <x:f>MAX(Y718,Z718*'01 Controls'!$E$13)</x:f>
        <x:v>352.94117647058823</x:v>
      </x:c>
      <x:c r="AB718" s="18" t="n">
        <x:f>IF(U718=0,0,N718*S718/U718)</x:f>
        <x:v>1588.2352941176468</x:v>
      </x:c>
      <x:c r="AC718" s="18" t="n">
        <x:f>IF(U718=0,0,P718*S718/U718)</x:f>
        <x:v>4242.857142857142</x:v>
      </x:c>
      <x:c r="AD718" s="18" t="n">
        <x:f>MAX(AB718,AC718*'01 Controls'!$E$14)</x:f>
        <x:v>1588.2352941176468</x:v>
      </x:c>
      <x:c r="AE718" s="18" t="n">
        <x:f>IF(U718=0,0,N718*T718/U718)</x:f>
        <x:v>158.82352941176472</x:v>
      </x:c>
      <x:c r="AF718" s="18" t="n">
        <x:f>IF(U718=0,0,P718*T718/U718)</x:f>
        <x:v>424.2857142857143</x:v>
      </x:c>
      <x:c r="AG718" s="18" t="n">
        <x:f>MAX(AE718,AF718*'01 Controls'!$E$15)</x:f>
        <x:v>158.82352941176472</x:v>
      </x:c>
      <x:c r="AH718" s="18" t="n">
        <x:f>SUM(V718,Y718,AB718,AE718)</x:f>
        <x:v>2100</x:v>
      </x:c>
      <x:c r="AI718" s="18" t="n">
        <x:f>N718-AH718</x:f>
        <x:v>0</x:v>
      </x:c>
      <x:c r="AJ718" s="18" t="n">
        <x:f>V718*INDEX('07 Mode Capacity'!$P$6:$P$17,MATCH("AIR-"&amp;I718,'07 Mode Capacity'!$C$6:$C$17,0))</x:f>
        <x:v>0</x:v>
      </x:c>
      <x:c r="AK718" s="18" t="n">
        <x:f>Y718*INDEX('07 Mode Capacity'!$P$6:$P$17,MATCH("OCEAN-"&amp;I718,'07 Mode Capacity'!$C$6:$C$17,0))</x:f>
        <x:v>30.93045181865089</x:v>
      </x:c>
      <x:c r="AL718" s="18" t="n">
        <x:f>AB718*INDEX('07 Mode Capacity'!$P$6:$P$17,MATCH("LAND-"&amp;I718,'07 Mode Capacity'!$C$6:$C$17,0))</x:f>
        <x:v>193.8407339348689</x:v>
      </x:c>
      <x:c r="AM718" s="18" t="n">
        <x:f>AE718*INDEX('07 Mode Capacity'!$P$6:$P$17,MATCH("INLAND-"&amp;I718,'07 Mode Capacity'!$C$6:$C$17,0))</x:f>
        <x:v>100.25487023235685</x:v>
      </x:c>
      <x:c r="AN718" s="18" t="n">
        <x:f>SUM(AJ718:AM718)</x:f>
        <x:v>325.0260559858766</x:v>
      </x:c>
      <x:c r="AO718" s="17" t="n">
        <x:f>IF(N718=0,1,AN718/N718)</x:f>
        <x:v>0.15477431237422695</x:v>
      </x:c>
      <x:c r="AP718" s="11" t="str">
        <x:f>IF(AO718&gt;='01 Controls'!$E$16,"PASS","FAIL")</x:f>
        <x:v>FAIL</x:v>
      </x:c>
      <x:c r="AQ718" s="11" t="str">
        <x:v>UNQUANTIFIED</x:v>
      </x:c>
      <x:c r="AR718" s="11" t="str">
        <x:v>Position-class planning record; serial item and receiver open</x:v>
      </x:c>
      <x:c r="AS718" s="26"/>
      <x:c r="AT718" s="26"/>
    </x:row>
    <x:row r="719">
      <x:c r="C719" s="11" t="str">
        <x:v>C2-H-HWR-BLK-08</x:v>
      </x:c>
      <x:c r="D719" s="11" t="str">
        <x:v>C2</x:v>
      </x:c>
      <x:c r="E719" s="11" t="str">
        <x:v>Gulf–Atlantic hurricane</x:v>
      </x:c>
      <x:c r="F719" s="11" t="str">
        <x:v>H-HWR</x:v>
      </x:c>
      <x:c r="G719" s="11" t="str">
        <x:v>Health workforce replacement group</x:v>
      </x:c>
      <x:c r="H719" s="11" t="str">
        <x:v>BLK-08</x:v>
      </x:c>
      <x:c r="I719" s="19" t="n">
        <x:v>48</x:v>
      </x:c>
      <x:c r="J719" s="21" t="n">
        <x:v>8</x:v>
      </x:c>
      <x:c r="K719" s="18" t="n">
        <x:f>'05 Cargo Register'!K271</x:f>
        <x:v>367.50000000000006</x:v>
      </x:c>
      <x:c r="L719" s="18" t="n">
        <x:f>'05 Cargo Register'!N271</x:f>
        <x:v>58</x:v>
      </x:c>
      <x:c r="M719" s="18" t="n">
        <x:f>'05 Cargo Register'!O271</x:f>
        <x:v>2958</x:v>
      </x:c>
      <x:c r="N719" s="18" t="n">
        <x:f>J719*K719</x:f>
        <x:v>2940.0000000000005</x:v>
      </x:c>
      <x:c r="O719" s="18" t="n">
        <x:f>J719*L719</x:f>
        <x:v>464</x:v>
      </x:c>
      <x:c r="P719" s="18" t="n">
        <x:f>J719*M719</x:f>
        <x:v>23664</x:v>
      </x:c>
      <x:c r="Q719" s="22" t="n">
        <x:f>'01 Controls'!$E$23*'02 Cargo Classes'!$M$14</x:f>
        <x:v>0.05</x:v>
      </x:c>
      <x:c r="R719" s="22" t="n">
        <x:f>'01 Controls'!$F$23*'02 Cargo Classes'!$N$14</x:f>
        <x:v>0.16000000000000003</x:v>
      </x:c>
      <x:c r="S719" s="22" t="n">
        <x:f>'01 Controls'!$G$23*'02 Cargo Classes'!$O$14</x:f>
        <x:v>0.6</x:v>
      </x:c>
      <x:c r="T719" s="22" t="n">
        <x:f>'01 Controls'!$H$23*'02 Cargo Classes'!$P$14</x:f>
        <x:v>0.075</x:v>
      </x:c>
      <x:c r="U719" s="22" t="n">
        <x:f>SUM(Q719:T719)</x:f>
        <x:v>0.885</x:v>
      </x:c>
      <x:c r="V719" s="18" t="n">
        <x:f>IF(U719=0,0,N719*Q719/U719)</x:f>
        <x:v>166.10169491525426</x:v>
      </x:c>
      <x:c r="W719" s="18" t="n">
        <x:f>IF(U719=0,0,P719*Q719/U719)</x:f>
        <x:v>1336.949152542373</x:v>
      </x:c>
      <x:c r="X719" s="18" t="n">
        <x:f>MAX(V719,W719*'01 Controls'!$E$12)</x:f>
        <x:v>334.23728813559325</x:v>
      </x:c>
      <x:c r="Y719" s="18" t="n">
        <x:f>IF(U719=0,0,N719*R719/U719)</x:f>
        <x:v>531.5254237288137</x:v>
      </x:c>
      <x:c r="Z719" s="18" t="n">
        <x:f>IF(U719=0,0,P719*R719/U719)</x:f>
        <x:v>4278.237288135594</x:v>
      </x:c>
      <x:c r="AA719" s="18" t="n">
        <x:f>MAX(Y719,Z719*'01 Controls'!$E$13)</x:f>
        <x:v>641.7355932203391</x:v>
      </x:c>
      <x:c r="AB719" s="18" t="n">
        <x:f>IF(U719=0,0,N719*S719/U719)</x:f>
        <x:v>1993.220338983051</x:v>
      </x:c>
      <x:c r="AC719" s="18" t="n">
        <x:f>IF(U719=0,0,P719*S719/U719)</x:f>
        <x:v>16043.389830508473</x:v>
      </x:c>
      <x:c r="AD719" s="18" t="n">
        <x:f>MAX(AB719,AC719*'01 Controls'!$E$14)</x:f>
        <x:v>3208.677966101695</x:v>
      </x:c>
      <x:c r="AE719" s="18" t="n">
        <x:f>IF(U719=0,0,N719*T719/U719)</x:f>
        <x:v>249.15254237288138</x:v>
      </x:c>
      <x:c r="AF719" s="18" t="n">
        <x:f>IF(U719=0,0,P719*T719/U719)</x:f>
        <x:v>2005.4237288135591</x:v>
      </x:c>
      <x:c r="AG719" s="18" t="n">
        <x:f>MAX(AE719,AF719*'01 Controls'!$E$15)</x:f>
        <x:v>360.9762711864406</x:v>
      </x:c>
      <x:c r="AH719" s="18" t="n">
        <x:f>SUM(V719,Y719,AB719,AE719)</x:f>
        <x:v>2940.0000000000005</x:v>
      </x:c>
      <x:c r="AI719" s="18" t="n">
        <x:f>N719-AH719</x:f>
        <x:v>0</x:v>
      </x:c>
      <x:c r="AJ719" s="18" t="n">
        <x:f>V719*INDEX('07 Mode Capacity'!$P$6:$P$17,MATCH("AIR-"&amp;I719,'07 Mode Capacity'!$C$6:$C$17,0))</x:f>
        <x:v>46.56422798703505</x:v>
      </x:c>
      <x:c r="AK719" s="18" t="n">
        <x:f>Y719*INDEX('07 Mode Capacity'!$P$6:$P$17,MATCH("OCEAN-"&amp;I719,'07 Mode Capacity'!$C$6:$C$17,0))</x:f>
        <x:v>46.58091094225754</x:v>
      </x:c>
      <x:c r="AL719" s="18" t="n">
        <x:f>AB719*INDEX('07 Mode Capacity'!$P$6:$P$17,MATCH("LAND-"&amp;I719,'07 Mode Capacity'!$C$6:$C$17,0))</x:f>
        <x:v>243.26829584594475</x:v>
      </x:c>
      <x:c r="AM719" s="18" t="n">
        <x:f>AE719*INDEX('07 Mode Capacity'!$P$6:$P$17,MATCH("INLAND-"&amp;I719,'07 Mode Capacity'!$C$6:$C$17,0))</x:f>
        <x:v>157.27364765264267</x:v>
      </x:c>
      <x:c r="AN719" s="18" t="n">
        <x:f>SUM(AJ719:AM719)</x:f>
        <x:v>493.68708242788</x:v>
      </x:c>
      <x:c r="AO719" s="17" t="n">
        <x:f>IF(N719=0,1,AN719/N719)</x:f>
        <x:v>0.16792077633601357</x:v>
      </x:c>
      <x:c r="AP719" s="11" t="str">
        <x:f>IF(AO719&gt;='01 Controls'!$E$16,"PASS","FAIL")</x:f>
        <x:v>FAIL</x:v>
      </x:c>
      <x:c r="AQ719" s="11" t="str">
        <x:v>UNQUANTIFIED</x:v>
      </x:c>
      <x:c r="AR719" s="11" t="str">
        <x:v>Position-class planning record; serial item and receiver open</x:v>
      </x:c>
      <x:c r="AS719" s="26"/>
      <x:c r="AT719" s="26"/>
    </x:row>
    <x:row r="720">
      <x:c r="C720" s="11" t="str">
        <x:v>C2-C-PSG-APL-45</x:v>
      </x:c>
      <x:c r="D720" s="11" t="str">
        <x:v>C2</x:v>
      </x:c>
      <x:c r="E720" s="11" t="str">
        <x:v>Gulf–Atlantic hurricane</x:v>
      </x:c>
      <x:c r="F720" s="11" t="str">
        <x:v>C-PSG</x:v>
      </x:c>
      <x:c r="G720" s="11" t="str">
        <x:v>Population support group</x:v>
      </x:c>
      <x:c r="H720" s="11" t="str">
        <x:v>APL-45</x:v>
      </x:c>
      <x:c r="I720" s="19" t="n">
        <x:v>24</x:v>
      </x:c>
      <x:c r="J720" s="21" t="n">
        <x:v>14</x:v>
      </x:c>
      <x:c r="K720" s="18" t="n">
        <x:f>'05 Cargo Register'!K272</x:f>
        <x:v>175.5</x:v>
      </x:c>
      <x:c r="L720" s="18" t="n">
        <x:f>'05 Cargo Register'!N272</x:f>
        <x:v>46</x:v>
      </x:c>
      <x:c r="M720" s="18" t="n">
        <x:f>'05 Cargo Register'!O272</x:f>
        <x:v>345</x:v>
      </x:c>
      <x:c r="N720" s="18" t="n">
        <x:f>J720*K720</x:f>
        <x:v>2457</x:v>
      </x:c>
      <x:c r="O720" s="18" t="n">
        <x:f>J720*L720</x:f>
        <x:v>644</x:v>
      </x:c>
      <x:c r="P720" s="18" t="n">
        <x:f>J720*M720</x:f>
        <x:v>4830</x:v>
      </x:c>
      <x:c r="Q720" s="22" t="n">
        <x:f>'01 Controls'!$E$23*'02 Cargo Classes'!$M$6</x:f>
        <x:v>0.15000000000000002</x:v>
      </x:c>
      <x:c r="R720" s="22" t="n">
        <x:f>'01 Controls'!$F$23*'02 Cargo Classes'!$N$6</x:f>
        <x:v>0.08000000000000002</x:v>
      </x:c>
      <x:c r="S720" s="22" t="n">
        <x:f>'01 Controls'!$G$23*'02 Cargo Classes'!$O$6</x:f>
        <x:v>0.6</x:v>
      </x:c>
      <x:c r="T720" s="22" t="n">
        <x:f>'01 Controls'!$H$23*'02 Cargo Classes'!$P$6</x:f>
        <x:v>0.045</x:v>
      </x:c>
      <x:c r="U720" s="22" t="n">
        <x:f>SUM(Q720:T720)</x:f>
        <x:v>0.8750000000000001</x:v>
      </x:c>
      <x:c r="V720" s="18" t="n">
        <x:f>IF(U720=0,0,N720*Q720/U720)</x:f>
        <x:v>421.20000000000005</x:v>
      </x:c>
      <x:c r="W720" s="18" t="n">
        <x:f>IF(U720=0,0,P720*Q720/U720)</x:f>
        <x:v>828</x:v>
      </x:c>
      <x:c r="X720" s="18" t="n">
        <x:f>MAX(V720,W720*'01 Controls'!$E$12)</x:f>
        <x:v>421.20000000000005</x:v>
      </x:c>
      <x:c r="Y720" s="18" t="n">
        <x:f>IF(U720=0,0,N720*R720/U720)</x:f>
        <x:v>224.64000000000001</x:v>
      </x:c>
      <x:c r="Z720" s="18" t="n">
        <x:f>IF(U720=0,0,P720*R720/U720)</x:f>
        <x:v>441.6</x:v>
      </x:c>
      <x:c r="AA720" s="18" t="n">
        <x:f>MAX(Y720,Z720*'01 Controls'!$E$13)</x:f>
        <x:v>224.64000000000001</x:v>
      </x:c>
      <x:c r="AB720" s="18" t="n">
        <x:f>IF(U720=0,0,N720*S720/U720)</x:f>
        <x:v>1684.7999999999997</x:v>
      </x:c>
      <x:c r="AC720" s="18" t="n">
        <x:f>IF(U720=0,0,P720*S720/U720)</x:f>
        <x:v>3311.9999999999995</x:v>
      </x:c>
      <x:c r="AD720" s="18" t="n">
        <x:f>MAX(AB720,AC720*'01 Controls'!$E$14)</x:f>
        <x:v>1684.7999999999997</x:v>
      </x:c>
      <x:c r="AE720" s="18" t="n">
        <x:f>IF(U720=0,0,N720*T720/U720)</x:f>
        <x:v>126.35999999999999</x:v>
      </x:c>
      <x:c r="AF720" s="18" t="n">
        <x:f>IF(U720=0,0,P720*T720/U720)</x:f>
        <x:v>248.39999999999995</x:v>
      </x:c>
      <x:c r="AG720" s="18" t="n">
        <x:f>MAX(AE720,AF720*'01 Controls'!$E$15)</x:f>
        <x:v>126.35999999999999</x:v>
      </x:c>
      <x:c r="AH720" s="18" t="n">
        <x:f>SUM(V720,Y720,AB720,AE720)</x:f>
        <x:v>2457</x:v>
      </x:c>
      <x:c r="AI720" s="18" t="n">
        <x:f>N720-AH720</x:f>
        <x:v>0</x:v>
      </x:c>
      <x:c r="AJ720" s="18" t="n">
        <x:f>V720*INDEX('07 Mode Capacity'!$P$6:$P$17,MATCH("AIR-"&amp;I720,'07 Mode Capacity'!$C$6:$C$17,0))</x:f>
        <x:v>85.46740537373185</x:v>
      </x:c>
      <x:c r="AK720" s="18" t="n">
        <x:f>Y720*INDEX('07 Mode Capacity'!$P$6:$P$17,MATCH("OCEAN-"&amp;I720,'07 Mode Capacity'!$C$6:$C$17,0))</x:f>
        <x:v>33.71600398557786</x:v>
      </x:c>
      <x:c r="AL720" s="18" t="n">
        <x:f>AB720*INDEX('07 Mode Capacity'!$P$6:$P$17,MATCH("LAND-"&amp;I720,'07 Mode Capacity'!$C$6:$C$17,0))</x:f>
        <x:v>644.4375571756244</x:v>
      </x:c>
      <x:c r="AM720" s="18" t="n">
        <x:f>AE720*INDEX('07 Mode Capacity'!$P$6:$P$17,MATCH("INLAND-"&amp;I720,'07 Mode Capacity'!$C$6:$C$17,0))</x:f>
        <x:v>126.35999999999999</x:v>
      </x:c>
      <x:c r="AN720" s="18" t="n">
        <x:f>SUM(AJ720:AM720)</x:f>
        <x:v>889.9809665349342</x:v>
      </x:c>
      <x:c r="AO720" s="17" t="n">
        <x:f>IF(N720=0,1,AN720/N720)</x:f>
        <x:v>0.3622226156023338</x:v>
      </x:c>
      <x:c r="AP720" s="11" t="str">
        <x:f>IF(AO720&gt;='01 Controls'!$E$16,"PASS","FAIL")</x:f>
        <x:v>FAIL</x:v>
      </x:c>
      <x:c r="AQ720" s="11" t="str">
        <x:v>UNQUANTIFIED</x:v>
      </x:c>
      <x:c r="AR720" s="11" t="str">
        <x:v>Position-class planning record; serial item and receiver open</x:v>
      </x:c>
      <x:c r="AS720" s="26"/>
      <x:c r="AT720" s="26"/>
    </x:row>
    <x:row r="721">
      <x:c r="C721" s="11" t="str">
        <x:v>C2-C-PSG-ISO-18</x:v>
      </x:c>
      <x:c r="D721" s="11" t="str">
        <x:v>C2</x:v>
      </x:c>
      <x:c r="E721" s="11" t="str">
        <x:v>Gulf–Atlantic hurricane</x:v>
      </x:c>
      <x:c r="F721" s="11" t="str">
        <x:v>C-PSG</x:v>
      </x:c>
      <x:c r="G721" s="11" t="str">
        <x:v>Population support group</x:v>
      </x:c>
      <x:c r="H721" s="11" t="str">
        <x:v>ISO-18</x:v>
      </x:c>
      <x:c r="I721" s="19" t="n">
        <x:v>48</x:v>
      </x:c>
      <x:c r="J721" s="21" t="n">
        <x:v>14</x:v>
      </x:c>
      <x:c r="K721" s="18" t="n">
        <x:f>'05 Cargo Register'!K273</x:f>
        <x:v>438.75</x:v>
      </x:c>
      <x:c r="L721" s="18" t="n">
        <x:f>'05 Cargo Register'!N273</x:f>
        <x:v>29</x:v>
      </x:c>
      <x:c r="M721" s="18" t="n">
        <x:f>'05 Cargo Register'!O273</x:f>
        <x:v>765.6</x:v>
      </x:c>
      <x:c r="N721" s="18" t="n">
        <x:f>J721*K721</x:f>
        <x:v>6142.5</x:v>
      </x:c>
      <x:c r="O721" s="18" t="n">
        <x:f>J721*L721</x:f>
        <x:v>406</x:v>
      </x:c>
      <x:c r="P721" s="18" t="n">
        <x:f>J721*M721</x:f>
        <x:v>10718.4</x:v>
      </x:c>
      <x:c r="Q721" s="22" t="n">
        <x:f>'01 Controls'!$E$23*'02 Cargo Classes'!$M$7</x:f>
        <x:v>0.010000000000000002</x:v>
      </x:c>
      <x:c r="R721" s="22" t="n">
        <x:f>'01 Controls'!$F$23*'02 Cargo Classes'!$N$7</x:f>
        <x:v>0.2</x:v>
      </x:c>
      <x:c r="S721" s="22" t="n">
        <x:f>'01 Controls'!$G$23*'02 Cargo Classes'!$O$7</x:f>
        <x:v>0.72</x:v>
      </x:c>
      <x:c r="T721" s="22" t="n">
        <x:f>'01 Controls'!$H$23*'02 Cargo Classes'!$P$7</x:f>
        <x:v>0.12</x:v>
      </x:c>
      <x:c r="U721" s="22" t="n">
        <x:f>SUM(Q721:T721)</x:f>
        <x:v>1.0499999999999998</x:v>
      </x:c>
      <x:c r="V721" s="18" t="n">
        <x:f>IF(U721=0,0,N721*Q721/U721)</x:f>
        <x:v>58.50000000000002</x:v>
      </x:c>
      <x:c r="W721" s="18" t="n">
        <x:f>IF(U721=0,0,P721*Q721/U721)</x:f>
        <x:v>102.08000000000003</x:v>
      </x:c>
      <x:c r="X721" s="18" t="n">
        <x:f>MAX(V721,W721*'01 Controls'!$E$12)</x:f>
        <x:v>58.50000000000002</x:v>
      </x:c>
      <x:c r="Y721" s="18" t="n">
        <x:f>IF(U721=0,0,N721*R721/U721)</x:f>
        <x:v>1170.0000000000002</x:v>
      </x:c>
      <x:c r="Z721" s="18" t="n">
        <x:f>IF(U721=0,0,P721*R721/U721)</x:f>
        <x:v>2041.6000000000001</x:v>
      </x:c>
      <x:c r="AA721" s="18" t="n">
        <x:f>MAX(Y721,Z721*'01 Controls'!$E$13)</x:f>
        <x:v>1170.0000000000002</x:v>
      </x:c>
      <x:c r="AB721" s="18" t="n">
        <x:f>IF(U721=0,0,N721*S721/U721)</x:f>
        <x:v>4212</x:v>
      </x:c>
      <x:c r="AC721" s="18" t="n">
        <x:f>IF(U721=0,0,P721*S721/U721)</x:f>
        <x:v>7349.760000000001</x:v>
      </x:c>
      <x:c r="AD721" s="18" t="n">
        <x:f>MAX(AB721,AC721*'01 Controls'!$E$14)</x:f>
        <x:v>4212</x:v>
      </x:c>
      <x:c r="AE721" s="18" t="n">
        <x:f>IF(U721=0,0,N721*T721/U721)</x:f>
        <x:v>702.0000000000001</x:v>
      </x:c>
      <x:c r="AF721" s="18" t="n">
        <x:f>IF(U721=0,0,P721*T721/U721)</x:f>
        <x:v>1224.96</x:v>
      </x:c>
      <x:c r="AG721" s="18" t="n">
        <x:f>MAX(AE721,AF721*'01 Controls'!$E$15)</x:f>
        <x:v>702.0000000000001</x:v>
      </x:c>
      <x:c r="AH721" s="18" t="n">
        <x:f>SUM(V721,Y721,AB721,AE721)</x:f>
        <x:v>6142.5</x:v>
      </x:c>
      <x:c r="AI721" s="18" t="n">
        <x:f>N721-AH721</x:f>
        <x:v>0</x:v>
      </x:c>
      <x:c r="AJ721" s="18" t="n">
        <x:f>V721*INDEX('07 Mode Capacity'!$P$6:$P$17,MATCH("AIR-"&amp;I721,'07 Mode Capacity'!$C$6:$C$17,0))</x:f>
        <x:v>16.399636009923626</x:v>
      </x:c>
      <x:c r="AK721" s="18" t="n">
        <x:f>Y721*INDEX('07 Mode Capacity'!$P$6:$P$17,MATCH("OCEAN-"&amp;I721,'07 Mode Capacity'!$C$6:$C$17,0))</x:f>
        <x:v>102.53444777882773</x:v>
      </x:c>
      <x:c r="AL721" s="18" t="n">
        <x:f>AB721*INDEX('07 Mode Capacity'!$P$6:$P$17,MATCH("LAND-"&amp;I721,'07 Mode Capacity'!$C$6:$C$17,0))</x:f>
        <x:v>514.0656263952724</x:v>
      </x:c>
      <x:c r="AM721" s="18" t="n">
        <x:f>AE721*INDEX('07 Mode Capacity'!$P$6:$P$17,MATCH("INLAND-"&amp;I721,'07 Mode Capacity'!$C$6:$C$17,0))</x:f>
        <x:v>443.1265264270173</x:v>
      </x:c>
      <x:c r="AN721" s="18" t="n">
        <x:f>SUM(AJ721:AM721)</x:f>
        <x:v>1076.126236611041</x:v>
      </x:c>
      <x:c r="AO721" s="17" t="n">
        <x:f>IF(N721=0,1,AN721/N721)</x:f>
        <x:v>0.17519352651380396</x:v>
      </x:c>
      <x:c r="AP721" s="11" t="str">
        <x:f>IF(AO721&gt;='01 Controls'!$E$16,"PASS","FAIL")</x:f>
        <x:v>FAIL</x:v>
      </x:c>
      <x:c r="AQ721" s="11" t="str">
        <x:v>UNQUANTIFIED</x:v>
      </x:c>
      <x:c r="AR721" s="11" t="str">
        <x:v>Position-class planning record; serial item and receiver open</x:v>
      </x:c>
      <x:c r="AS721" s="26"/>
      <x:c r="AT721" s="26"/>
    </x:row>
    <x:row r="722">
      <x:c r="C722" s="11" t="str">
        <x:v>C2-C-PSG-COL-12</x:v>
      </x:c>
      <x:c r="D722" s="11" t="str">
        <x:v>C2</x:v>
      </x:c>
      <x:c r="E722" s="11" t="str">
        <x:v>Gulf–Atlantic hurricane</x:v>
      </x:c>
      <x:c r="F722" s="11" t="str">
        <x:v>C-PSG</x:v>
      </x:c>
      <x:c r="G722" s="11" t="str">
        <x:v>Population support group</x:v>
      </x:c>
      <x:c r="H722" s="11" t="str">
        <x:v>COL-12</x:v>
      </x:c>
      <x:c r="I722" s="19" t="n">
        <x:v>24</x:v>
      </x:c>
      <x:c r="J722" s="21" t="n">
        <x:v>14</x:v>
      </x:c>
      <x:c r="K722" s="18" t="n">
        <x:f>'05 Cargo Register'!K274</x:f>
        <x:v>175.5</x:v>
      </x:c>
      <x:c r="L722" s="18" t="n">
        <x:f>'05 Cargo Register'!N274</x:f>
        <x:v>19</x:v>
      </x:c>
      <x:c r="M722" s="18" t="n">
        <x:f>'05 Cargo Register'!O274</x:f>
        <x:v>501.6</x:v>
      </x:c>
      <x:c r="N722" s="18" t="n">
        <x:f>J722*K722</x:f>
        <x:v>2457</x:v>
      </x:c>
      <x:c r="O722" s="18" t="n">
        <x:f>J722*L722</x:f>
        <x:v>266</x:v>
      </x:c>
      <x:c r="P722" s="18" t="n">
        <x:f>J722*M722</x:f>
        <x:v>7022.400000000001</x:v>
      </x:c>
      <x:c r="Q722" s="22" t="n">
        <x:f>'01 Controls'!$E$23*'02 Cargo Classes'!$M$8</x:f>
        <x:v>0.1</x:v>
      </x:c>
      <x:c r="R722" s="22" t="n">
        <x:f>'01 Controls'!$F$23*'02 Cargo Classes'!$N$8</x:f>
        <x:v>0.13999999999999999</x:v>
      </x:c>
      <x:c r="S722" s="22" t="n">
        <x:f>'01 Controls'!$G$23*'02 Cargo Classes'!$O$8</x:f>
        <x:v>0.72</x:v>
      </x:c>
      <x:c r="T722" s="22" t="n">
        <x:f>'01 Controls'!$H$23*'02 Cargo Classes'!$P$8</x:f>
        <x:v>0.03</x:v>
      </x:c>
      <x:c r="U722" s="22" t="n">
        <x:f>SUM(Q722:T722)</x:f>
        <x:v>0.99</x:v>
      </x:c>
      <x:c r="V722" s="18" t="n">
        <x:f>IF(U722=0,0,N722*Q722/U722)</x:f>
        <x:v>248.18181818181822</x:v>
      </x:c>
      <x:c r="W722" s="18" t="n">
        <x:f>IF(U722=0,0,P722*Q722/U722)</x:f>
        <x:v>709.3333333333335</x:v>
      </x:c>
      <x:c r="X722" s="18" t="n">
        <x:f>MAX(V722,W722*'01 Controls'!$E$12)</x:f>
        <x:v>248.18181818181822</x:v>
      </x:c>
      <x:c r="Y722" s="18" t="n">
        <x:f>IF(U722=0,0,N722*R722/U722)</x:f>
        <x:v>347.45454545454544</x:v>
      </x:c>
      <x:c r="Z722" s="18" t="n">
        <x:f>IF(U722=0,0,P722*R722/U722)</x:f>
        <x:v>993.0666666666666</x:v>
      </x:c>
      <x:c r="AA722" s="18" t="n">
        <x:f>MAX(Y722,Z722*'01 Controls'!$E$13)</x:f>
        <x:v>347.45454545454544</x:v>
      </x:c>
      <x:c r="AB722" s="18" t="n">
        <x:f>IF(U722=0,0,N722*S722/U722)</x:f>
        <x:v>1786.909090909091</x:v>
      </x:c>
      <x:c r="AC722" s="18" t="n">
        <x:f>IF(U722=0,0,P722*S722/U722)</x:f>
        <x:v>5107.200000000001</x:v>
      </x:c>
      <x:c r="AD722" s="18" t="n">
        <x:f>MAX(AB722,AC722*'01 Controls'!$E$14)</x:f>
        <x:v>1786.909090909091</x:v>
      </x:c>
      <x:c r="AE722" s="18" t="n">
        <x:f>IF(U722=0,0,N722*T722/U722)</x:f>
        <x:v>74.45454545454545</x:v>
      </x:c>
      <x:c r="AF722" s="18" t="n">
        <x:f>IF(U722=0,0,P722*T722/U722)</x:f>
        <x:v>212.8</x:v>
      </x:c>
      <x:c r="AG722" s="18" t="n">
        <x:f>MAX(AE722,AF722*'01 Controls'!$E$15)</x:f>
        <x:v>74.45454545454545</x:v>
      </x:c>
      <x:c r="AH722" s="18" t="n">
        <x:f>SUM(V722,Y722,AB722,AE722)</x:f>
        <x:v>2457</x:v>
      </x:c>
      <x:c r="AI722" s="18" t="n">
        <x:f>N722-AH722</x:f>
        <x:v>0</x:v>
      </x:c>
      <x:c r="AJ722" s="18" t="n">
        <x:f>V722*INDEX('07 Mode Capacity'!$P$6:$P$17,MATCH("AIR-"&amp;I722,'07 Mode Capacity'!$C$6:$C$17,0))</x:f>
        <x:v>50.35958229091944</x:v>
      </x:c>
      <x:c r="AK722" s="18" t="n">
        <x:f>Y722*INDEX('07 Mode Capacity'!$P$6:$P$17,MATCH("OCEAN-"&amp;I722,'07 Mode Capacity'!$C$6:$C$17,0))</x:f>
        <x:v>52.149122326177874</x:v>
      </x:c>
      <x:c r="AL722" s="18" t="n">
        <x:f>AB722*INDEX('07 Mode Capacity'!$P$6:$P$17,MATCH("LAND-"&amp;I722,'07 Mode Capacity'!$C$6:$C$17,0))</x:f>
        <x:v>683.4943788226321</x:v>
      </x:c>
      <x:c r="AM722" s="18" t="n">
        <x:f>AE722*INDEX('07 Mode Capacity'!$P$6:$P$17,MATCH("INLAND-"&amp;I722,'07 Mode Capacity'!$C$6:$C$17,0))</x:f>
        <x:v>74.45454545454545</x:v>
      </x:c>
      <x:c r="AN722" s="18" t="n">
        <x:f>SUM(AJ722:AM722)</x:f>
        <x:v>860.457628894275</x:v>
      </x:c>
      <x:c r="AO722" s="17" t="n">
        <x:f>IF(N722=0,1,AN722/N722)</x:f>
        <x:v>0.3502066051665751</x:v>
      </x:c>
      <x:c r="AP722" s="11" t="str">
        <x:f>IF(AO722&gt;='01 Controls'!$E$16,"PASS","FAIL")</x:f>
        <x:v>FAIL</x:v>
      </x:c>
      <x:c r="AQ722" s="11" t="str">
        <x:v>UNQUANTIFIED</x:v>
      </x:c>
      <x:c r="AR722" s="11" t="str">
        <x:v>Position-class planning record; serial item and receiver open</x:v>
      </x:c>
      <x:c r="AS722" s="26"/>
      <x:c r="AT722" s="26"/>
    </x:row>
    <x:row r="723">
      <x:c r="C723" s="11" t="str">
        <x:v>C2-C-PSG-BAT-22</x:v>
      </x:c>
      <x:c r="D723" s="11" t="str">
        <x:v>C2</x:v>
      </x:c>
      <x:c r="E723" s="11" t="str">
        <x:v>Gulf–Atlantic hurricane</x:v>
      </x:c>
      <x:c r="F723" s="11" t="str">
        <x:v>C-PSG</x:v>
      </x:c>
      <x:c r="G723" s="11" t="str">
        <x:v>Population support group</x:v>
      </x:c>
      <x:c r="H723" s="11" t="str">
        <x:v>BAT-22</x:v>
      </x:c>
      <x:c r="I723" s="19" t="n">
        <x:v>48</x:v>
      </x:c>
      <x:c r="J723" s="21" t="n">
        <x:v>14</x:v>
      </x:c>
      <x:c r="K723" s="18" t="n">
        <x:f>'05 Cargo Register'!K275</x:f>
        <x:v>131.625</x:v>
      </x:c>
      <x:c r="L723" s="18" t="n">
        <x:f>'05 Cargo Register'!N275</x:f>
        <x:v>8</x:v>
      </x:c>
      <x:c r="M723" s="18" t="n">
        <x:f>'05 Cargo Register'!O275</x:f>
        <x:v>211.20000000000002</x:v>
      </x:c>
      <x:c r="N723" s="18" t="n">
        <x:f>J723*K723</x:f>
        <x:v>1842.75</x:v>
      </x:c>
      <x:c r="O723" s="18" t="n">
        <x:f>J723*L723</x:f>
        <x:v>112</x:v>
      </x:c>
      <x:c r="P723" s="18" t="n">
        <x:f>J723*M723</x:f>
        <x:v>2956.8</x:v>
      </x:c>
      <x:c r="Q723" s="22" t="n">
        <x:f>'01 Controls'!$E$23*'02 Cargo Classes'!$M$9</x:f>
        <x:v>0</x:v>
      </x:c>
      <x:c r="R723" s="22" t="n">
        <x:f>'01 Controls'!$F$23*'02 Cargo Classes'!$N$9</x:f>
        <x:v>0.2</x:v>
      </x:c>
      <x:c r="S723" s="22" t="n">
        <x:f>'01 Controls'!$G$23*'02 Cargo Classes'!$O$9</x:f>
        <x:v>0.6</x:v>
      </x:c>
      <x:c r="T723" s="22" t="n">
        <x:f>'01 Controls'!$H$23*'02 Cargo Classes'!$P$9</x:f>
        <x:v>0.075</x:v>
      </x:c>
      <x:c r="U723" s="22" t="n">
        <x:f>SUM(Q723:T723)</x:f>
        <x:v>0.875</x:v>
      </x:c>
      <x:c r="V723" s="18" t="n">
        <x:f>IF(U723=0,0,N723*Q723/U723)</x:f>
        <x:v>0</x:v>
      </x:c>
      <x:c r="W723" s="18" t="n">
        <x:f>IF(U723=0,0,P723*Q723/U723)</x:f>
        <x:v>0</x:v>
      </x:c>
      <x:c r="X723" s="18" t="n">
        <x:f>MAX(V723,W723*'01 Controls'!$E$12)</x:f>
        <x:v>0</x:v>
      </x:c>
      <x:c r="Y723" s="18" t="n">
        <x:f>IF(U723=0,0,N723*R723/U723)</x:f>
        <x:v>421.2</x:v>
      </x:c>
      <x:c r="Z723" s="18" t="n">
        <x:f>IF(U723=0,0,P723*R723/U723)</x:f>
        <x:v>675.84</x:v>
      </x:c>
      <x:c r="AA723" s="18" t="n">
        <x:f>MAX(Y723,Z723*'01 Controls'!$E$13)</x:f>
        <x:v>421.2</x:v>
      </x:c>
      <x:c r="AB723" s="18" t="n">
        <x:f>IF(U723=0,0,N723*S723/U723)</x:f>
        <x:v>1263.6</x:v>
      </x:c>
      <x:c r="AC723" s="18" t="n">
        <x:f>IF(U723=0,0,P723*S723/U723)</x:f>
        <x:v>2027.5200000000002</x:v>
      </x:c>
      <x:c r="AD723" s="18" t="n">
        <x:f>MAX(AB723,AC723*'01 Controls'!$E$14)</x:f>
        <x:v>1263.6</x:v>
      </x:c>
      <x:c r="AE723" s="18" t="n">
        <x:f>IF(U723=0,0,N723*T723/U723)</x:f>
        <x:v>157.95</x:v>
      </x:c>
      <x:c r="AF723" s="18" t="n">
        <x:f>IF(U723=0,0,P723*T723/U723)</x:f>
        <x:v>253.44000000000003</x:v>
      </x:c>
      <x:c r="AG723" s="18" t="n">
        <x:f>MAX(AE723,AF723*'01 Controls'!$E$15)</x:f>
        <x:v>157.95</x:v>
      </x:c>
      <x:c r="AH723" s="18" t="n">
        <x:f>SUM(V723,Y723,AB723,AE723)</x:f>
        <x:v>1842.75</x:v>
      </x:c>
      <x:c r="AI723" s="18" t="n">
        <x:f>N723-AH723</x:f>
        <x:v>0</x:v>
      </x:c>
      <x:c r="AJ723" s="18" t="n">
        <x:f>V723*INDEX('07 Mode Capacity'!$P$6:$P$17,MATCH("AIR-"&amp;I723,'07 Mode Capacity'!$C$6:$C$17,0))</x:f>
        <x:v>0</x:v>
      </x:c>
      <x:c r="AK723" s="18" t="n">
        <x:f>Y723*INDEX('07 Mode Capacity'!$P$6:$P$17,MATCH("OCEAN-"&amp;I723,'07 Mode Capacity'!$C$6:$C$17,0))</x:f>
        <x:v>36.91240120037797</x:v>
      </x:c>
      <x:c r="AL723" s="18" t="n">
        <x:f>AB723*INDEX('07 Mode Capacity'!$P$6:$P$17,MATCH("LAND-"&amp;I723,'07 Mode Capacity'!$C$6:$C$17,0))</x:f>
        <x:v>154.2196879185817</x:v>
      </x:c>
      <x:c r="AM723" s="18" t="n">
        <x:f>AE723*INDEX('07 Mode Capacity'!$P$6:$P$17,MATCH("INLAND-"&amp;I723,'07 Mode Capacity'!$C$6:$C$17,0))</x:f>
        <x:v>99.70346844607887</x:v>
      </x:c>
      <x:c r="AN723" s="18" t="n">
        <x:f>SUM(AJ723:AM723)</x:f>
        <x:v>290.8355575650386</x:v>
      </x:c>
      <x:c r="AO723" s="17" t="n">
        <x:f>IF(N723=0,1,AN723/N723)</x:f>
        <x:v>0.15782692039888133</x:v>
      </x:c>
      <x:c r="AP723" s="11" t="str">
        <x:f>IF(AO723&gt;='01 Controls'!$E$16,"PASS","FAIL")</x:f>
        <x:v>FAIL</x:v>
      </x:c>
      <x:c r="AQ723" s="11" t="str">
        <x:v>UNQUANTIFIED</x:v>
      </x:c>
      <x:c r="AR723" s="11" t="str">
        <x:v>Position-class planning record; serial item and receiver open</x:v>
      </x:c>
      <x:c r="AS723" s="26"/>
      <x:c r="AT723" s="26"/>
    </x:row>
    <x:row r="724">
      <x:c r="C724" s="11" t="str">
        <x:v>C2-C-PSG-TNK-20</x:v>
      </x:c>
      <x:c r="D724" s="11" t="str">
        <x:v>C2</x:v>
      </x:c>
      <x:c r="E724" s="11" t="str">
        <x:v>Gulf–Atlantic hurricane</x:v>
      </x:c>
      <x:c r="F724" s="11" t="str">
        <x:v>C-PSG</x:v>
      </x:c>
      <x:c r="G724" s="11" t="str">
        <x:v>Population support group</x:v>
      </x:c>
      <x:c r="H724" s="11" t="str">
        <x:v>TNK-20</x:v>
      </x:c>
      <x:c r="I724" s="19" t="n">
        <x:v>48</x:v>
      </x:c>
      <x:c r="J724" s="21" t="n">
        <x:v>14</x:v>
      </x:c>
      <x:c r="K724" s="18" t="n">
        <x:f>'05 Cargo Register'!K276</x:f>
        <x:v>175.5</x:v>
      </x:c>
      <x:c r="L724" s="18" t="n">
        <x:f>'05 Cargo Register'!N276</x:f>
        <x:v>11</x:v>
      </x:c>
      <x:c r="M724" s="18" t="n">
        <x:f>'05 Cargo Register'!O276</x:f>
        <x:v>233.75</x:v>
      </x:c>
      <x:c r="N724" s="18" t="n">
        <x:f>J724*K724</x:f>
        <x:v>2457</x:v>
      </x:c>
      <x:c r="O724" s="18" t="n">
        <x:f>J724*L724</x:f>
        <x:v>154</x:v>
      </x:c>
      <x:c r="P724" s="18" t="n">
        <x:f>J724*M724</x:f>
        <x:v>3272.5</x:v>
      </x:c>
      <x:c r="Q724" s="22" t="n">
        <x:f>'01 Controls'!$E$23*'02 Cargo Classes'!$M$10</x:f>
        <x:v>0</x:v>
      </x:c>
      <x:c r="R724" s="22" t="n">
        <x:f>'01 Controls'!$F$23*'02 Cargo Classes'!$N$10</x:f>
        <x:v>0.24</x:v>
      </x:c>
      <x:c r="S724" s="22" t="n">
        <x:f>'01 Controls'!$G$23*'02 Cargo Classes'!$O$10</x:f>
        <x:v>0.6</x:v>
      </x:c>
      <x:c r="T724" s="22" t="n">
        <x:f>'01 Controls'!$H$23*'02 Cargo Classes'!$P$10</x:f>
        <x:v>0.15</x:v>
      </x:c>
      <x:c r="U724" s="22" t="n">
        <x:f>SUM(Q724:T724)</x:f>
        <x:v>0.99</x:v>
      </x:c>
      <x:c r="V724" s="18" t="n">
        <x:f>IF(U724=0,0,N724*Q724/U724)</x:f>
        <x:v>0</x:v>
      </x:c>
      <x:c r="W724" s="18" t="n">
        <x:f>IF(U724=0,0,P724*Q724/U724)</x:f>
        <x:v>0</x:v>
      </x:c>
      <x:c r="X724" s="18" t="n">
        <x:f>MAX(V724,W724*'01 Controls'!$E$12)</x:f>
        <x:v>0</x:v>
      </x:c>
      <x:c r="Y724" s="18" t="n">
        <x:f>IF(U724=0,0,N724*R724/U724)</x:f>
        <x:v>595.6363636363636</x:v>
      </x:c>
      <x:c r="Z724" s="18" t="n">
        <x:f>IF(U724=0,0,P724*R724/U724)</x:f>
        <x:v>793.3333333333334</x:v>
      </x:c>
      <x:c r="AA724" s="18" t="n">
        <x:f>MAX(Y724,Z724*'01 Controls'!$E$13)</x:f>
        <x:v>595.6363636363636</x:v>
      </x:c>
      <x:c r="AB724" s="18" t="n">
        <x:f>IF(U724=0,0,N724*S724/U724)</x:f>
        <x:v>1489.0909090909092</x:v>
      </x:c>
      <x:c r="AC724" s="18" t="n">
        <x:f>IF(U724=0,0,P724*S724/U724)</x:f>
        <x:v>1983.3333333333333</x:v>
      </x:c>
      <x:c r="AD724" s="18" t="n">
        <x:f>MAX(AB724,AC724*'01 Controls'!$E$14)</x:f>
        <x:v>1489.0909090909092</x:v>
      </x:c>
      <x:c r="AE724" s="18" t="n">
        <x:f>IF(U724=0,0,N724*T724/U724)</x:f>
        <x:v>372.2727272727273</x:v>
      </x:c>
      <x:c r="AF724" s="18" t="n">
        <x:f>IF(U724=0,0,P724*T724/U724)</x:f>
        <x:v>495.8333333333333</x:v>
      </x:c>
      <x:c r="AG724" s="18" t="n">
        <x:f>MAX(AE724,AF724*'01 Controls'!$E$15)</x:f>
        <x:v>372.2727272727273</x:v>
      </x:c>
      <x:c r="AH724" s="18" t="n">
        <x:f>SUM(V724,Y724,AB724,AE724)</x:f>
        <x:v>2457.0000000000005</x:v>
      </x:c>
      <x:c r="AI724" s="18" t="n">
        <x:f>N724-AH724</x:f>
        <x:v>-4.547473508864641e-13</x:v>
      </x:c>
      <x:c r="AJ724" s="18" t="n">
        <x:f>V724*INDEX('07 Mode Capacity'!$P$6:$P$17,MATCH("AIR-"&amp;I724,'07 Mode Capacity'!$C$6:$C$17,0))</x:f>
        <x:v>0</x:v>
      </x:c>
      <x:c r="AK724" s="18" t="n">
        <x:f>Y724*INDEX('07 Mode Capacity'!$P$6:$P$17,MATCH("OCEAN-"&amp;I724,'07 Mode Capacity'!$C$6:$C$17,0))</x:f>
        <x:v>52.19935523285774</x:v>
      </x:c>
      <x:c r="AL724" s="18" t="n">
        <x:f>AB724*INDEX('07 Mode Capacity'!$P$6:$P$17,MATCH("LAND-"&amp;I724,'07 Mode Capacity'!$C$6:$C$17,0))</x:f>
        <x:v>181.7403729680256</x:v>
      </x:c>
      <x:c r="AM724" s="18" t="n">
        <x:f>AE724*INDEX('07 Mode Capacity'!$P$6:$P$17,MATCH("INLAND-"&amp;I724,'07 Mode Capacity'!$C$6:$C$17,0))</x:f>
        <x:v>234.99133977190309</x:v>
      </x:c>
      <x:c r="AN724" s="18" t="n">
        <x:f>SUM(AJ724:AM724)</x:f>
        <x:v>468.9310679727864</x:v>
      </x:c>
      <x:c r="AO724" s="17" t="n">
        <x:f>IF(N724=0,1,AN724/N724)</x:f>
        <x:v>0.1908551355200596</x:v>
      </x:c>
      <x:c r="AP724" s="11" t="str">
        <x:f>IF(AO724&gt;='01 Controls'!$E$16,"PASS","FAIL")</x:f>
        <x:v>FAIL</x:v>
      </x:c>
      <x:c r="AQ724" s="11" t="str">
        <x:v>UNQUANTIFIED</x:v>
      </x:c>
      <x:c r="AR724" s="11" t="str">
        <x:v>Position-class planning record; serial item and receiver open</x:v>
      </x:c>
      <x:c r="AS724" s="26"/>
      <x:c r="AT724" s="26"/>
    </x:row>
    <x:row r="725">
      <x:c r="C725" s="11" t="str">
        <x:v>C2-C-PSG-ROL-30</x:v>
      </x:c>
      <x:c r="D725" s="11" t="str">
        <x:v>C2</x:v>
      </x:c>
      <x:c r="E725" s="11" t="str">
        <x:v>Gulf–Atlantic hurricane</x:v>
      </x:c>
      <x:c r="F725" s="11" t="str">
        <x:v>C-PSG</x:v>
      </x:c>
      <x:c r="G725" s="11" t="str">
        <x:v>Population support group</x:v>
      </x:c>
      <x:c r="H725" s="11" t="str">
        <x:v>ROL-30</x:v>
      </x:c>
      <x:c r="I725" s="19" t="n">
        <x:v>48</x:v>
      </x:c>
      <x:c r="J725" s="21" t="n">
        <x:v>14</x:v>
      </x:c>
      <x:c r="K725" s="18" t="n">
        <x:f>'05 Cargo Register'!K277</x:f>
        <x:v>263.25</x:v>
      </x:c>
      <x:c r="L725" s="18" t="n">
        <x:f>'05 Cargo Register'!N277</x:f>
        <x:v>11</x:v>
      </x:c>
      <x:c r="M725" s="18" t="n">
        <x:f>'05 Cargo Register'!O277</x:f>
        <x:v>701.25</x:v>
      </x:c>
      <x:c r="N725" s="18" t="n">
        <x:f>J725*K725</x:f>
        <x:v>3685.5</x:v>
      </x:c>
      <x:c r="O725" s="18" t="n">
        <x:f>J725*L725</x:f>
        <x:v>154</x:v>
      </x:c>
      <x:c r="P725" s="18" t="n">
        <x:f>J725*M725</x:f>
        <x:v>9817.5</x:v>
      </x:c>
      <x:c r="Q725" s="22" t="n">
        <x:f>'01 Controls'!$E$23*'02 Cargo Classes'!$M$12</x:f>
        <x:v>0</x:v>
      </x:c>
      <x:c r="R725" s="22" t="n">
        <x:f>'01 Controls'!$F$23*'02 Cargo Classes'!$N$12</x:f>
        <x:v>0.2</x:v>
      </x:c>
      <x:c r="S725" s="22" t="n">
        <x:f>'01 Controls'!$G$23*'02 Cargo Classes'!$O$12</x:f>
        <x:v>0.8999999999999999</x:v>
      </x:c>
      <x:c r="T725" s="22" t="n">
        <x:f>'01 Controls'!$H$23*'02 Cargo Classes'!$P$12</x:f>
        <x:v>0.09</x:v>
      </x:c>
      <x:c r="U725" s="22" t="n">
        <x:f>SUM(Q725:T725)</x:f>
        <x:v>1.19</x:v>
      </x:c>
      <x:c r="V725" s="18" t="n">
        <x:f>IF(U725=0,0,N725*Q725/U725)</x:f>
        <x:v>0</x:v>
      </x:c>
      <x:c r="W725" s="18" t="n">
        <x:f>IF(U725=0,0,P725*Q725/U725)</x:f>
        <x:v>0</x:v>
      </x:c>
      <x:c r="X725" s="18" t="n">
        <x:f>MAX(V725,W725*'01 Controls'!$E$12)</x:f>
        <x:v>0</x:v>
      </x:c>
      <x:c r="Y725" s="18" t="n">
        <x:f>IF(U725=0,0,N725*R725/U725)</x:f>
        <x:v>619.4117647058824</x:v>
      </x:c>
      <x:c r="Z725" s="18" t="n">
        <x:f>IF(U725=0,0,P725*R725/U725)</x:f>
        <x:v>1650</x:v>
      </x:c>
      <x:c r="AA725" s="18" t="n">
        <x:f>MAX(Y725,Z725*'01 Controls'!$E$13)</x:f>
        <x:v>619.4117647058824</x:v>
      </x:c>
      <x:c r="AB725" s="18" t="n">
        <x:f>IF(U725=0,0,N725*S725/U725)</x:f>
        <x:v>2787.3529411764707</x:v>
      </x:c>
      <x:c r="AC725" s="18" t="n">
        <x:f>IF(U725=0,0,P725*S725/U725)</x:f>
        <x:v>7425</x:v>
      </x:c>
      <x:c r="AD725" s="18" t="n">
        <x:f>MAX(AB725,AC725*'01 Controls'!$E$14)</x:f>
        <x:v>2787.3529411764707</x:v>
      </x:c>
      <x:c r="AE725" s="18" t="n">
        <x:f>IF(U725=0,0,N725*T725/U725)</x:f>
        <x:v>278.7352941176471</x:v>
      </x:c>
      <x:c r="AF725" s="18" t="n">
        <x:f>IF(U725=0,0,P725*T725/U725)</x:f>
        <x:v>742.5</x:v>
      </x:c>
      <x:c r="AG725" s="18" t="n">
        <x:f>MAX(AE725,AF725*'01 Controls'!$E$15)</x:f>
        <x:v>278.7352941176471</x:v>
      </x:c>
      <x:c r="AH725" s="18" t="n">
        <x:f>SUM(V725,Y725,AB725,AE725)</x:f>
        <x:v>3685.5</x:v>
      </x:c>
      <x:c r="AI725" s="18" t="n">
        <x:f>N725-AH725</x:f>
        <x:v>0</x:v>
      </x:c>
      <x:c r="AJ725" s="18" t="n">
        <x:f>V725*INDEX('07 Mode Capacity'!$P$6:$P$17,MATCH("AIR-"&amp;I725,'07 Mode Capacity'!$C$6:$C$17,0))</x:f>
        <x:v>0</x:v>
      </x:c>
      <x:c r="AK725" s="18" t="n">
        <x:f>Y725*INDEX('07 Mode Capacity'!$P$6:$P$17,MATCH("OCEAN-"&amp;I725,'07 Mode Capacity'!$C$6:$C$17,0))</x:f>
        <x:v>54.28294294173232</x:v>
      </x:c>
      <x:c r="AL725" s="18" t="n">
        <x:f>AB725*INDEX('07 Mode Capacity'!$P$6:$P$17,MATCH("LAND-"&amp;I725,'07 Mode Capacity'!$C$6:$C$17,0))</x:f>
        <x:v>340.19048805569497</x:v>
      </x:c>
      <x:c r="AM725" s="18" t="n">
        <x:f>AE725*INDEX('07 Mode Capacity'!$P$6:$P$17,MATCH("INLAND-"&amp;I725,'07 Mode Capacity'!$C$6:$C$17,0))</x:f>
        <x:v>175.94729725778626</x:v>
      </x:c>
      <x:c r="AN725" s="18" t="n">
        <x:f>SUM(AJ725:AM725)</x:f>
        <x:v>570.4207282552136</x:v>
      </x:c>
      <x:c r="AO725" s="17" t="n">
        <x:f>IF(N725=0,1,AN725/N725)</x:f>
        <x:v>0.154774312374227</x:v>
      </x:c>
      <x:c r="AP725" s="11" t="str">
        <x:f>IF(AO725&gt;='01 Controls'!$E$16,"PASS","FAIL")</x:f>
        <x:v>FAIL</x:v>
      </x:c>
      <x:c r="AQ725" s="11" t="str">
        <x:v>UNQUANTIFIED</x:v>
      </x:c>
      <x:c r="AR725" s="11" t="str">
        <x:v>Position-class planning record; serial item and receiver open</x:v>
      </x:c>
      <x:c r="AS725" s="26"/>
      <x:c r="AT725" s="26"/>
    </x:row>
    <x:row r="726">
      <x:c r="C726" s="11" t="str">
        <x:v>C2-C-PSG-LIN-18</x:v>
      </x:c>
      <x:c r="D726" s="11" t="str">
        <x:v>C2</x:v>
      </x:c>
      <x:c r="E726" s="11" t="str">
        <x:v>Gulf–Atlantic hurricane</x:v>
      </x:c>
      <x:c r="F726" s="11" t="str">
        <x:v>C-PSG</x:v>
      </x:c>
      <x:c r="G726" s="11" t="str">
        <x:v>Population support group</x:v>
      </x:c>
      <x:c r="H726" s="11" t="str">
        <x:v>LIN-18</x:v>
      </x:c>
      <x:c r="I726" s="19" t="n">
        <x:v>72</x:v>
      </x:c>
      <x:c r="J726" s="21" t="n">
        <x:v>14</x:v>
      </x:c>
      <x:c r="K726" s="18" t="n">
        <x:f>'05 Cargo Register'!K278</x:f>
        <x:v>87.75</x:v>
      </x:c>
      <x:c r="L726" s="18" t="n">
        <x:f>'05 Cargo Register'!N278</x:f>
        <x:v>7</x:v>
      </x:c>
      <x:c r="M726" s="18" t="n">
        <x:f>'05 Cargo Register'!O278</x:f>
        <x:v>308</x:v>
      </x:c>
      <x:c r="N726" s="18" t="n">
        <x:f>J726*K726</x:f>
        <x:v>1228.5</x:v>
      </x:c>
      <x:c r="O726" s="18" t="n">
        <x:f>J726*L726</x:f>
        <x:v>98</x:v>
      </x:c>
      <x:c r="P726" s="18" t="n">
        <x:f>J726*M726</x:f>
        <x:v>4312</x:v>
      </x:c>
      <x:c r="Q726" s="22" t="n">
        <x:f>'01 Controls'!$E$23*'02 Cargo Classes'!$M$13</x:f>
        <x:v>0</x:v>
      </x:c>
      <x:c r="R726" s="22" t="n">
        <x:f>'01 Controls'!$F$23*'02 Cargo Classes'!$N$13</x:f>
        <x:v>0.24</x:v>
      </x:c>
      <x:c r="S726" s="22" t="n">
        <x:f>'01 Controls'!$G$23*'02 Cargo Classes'!$O$13</x:f>
        <x:v>0.6</x:v>
      </x:c>
      <x:c r="T726" s="22" t="n">
        <x:f>'01 Controls'!$H$23*'02 Cargo Classes'!$P$13</x:f>
        <x:v>0.15</x:v>
      </x:c>
      <x:c r="U726" s="22" t="n">
        <x:f>SUM(Q726:T726)</x:f>
        <x:v>0.99</x:v>
      </x:c>
      <x:c r="V726" s="18" t="n">
        <x:f>IF(U726=0,0,N726*Q726/U726)</x:f>
        <x:v>0</x:v>
      </x:c>
      <x:c r="W726" s="18" t="n">
        <x:f>IF(U726=0,0,P726*Q726/U726)</x:f>
        <x:v>0</x:v>
      </x:c>
      <x:c r="X726" s="18" t="n">
        <x:f>MAX(V726,W726*'01 Controls'!$E$12)</x:f>
        <x:v>0</x:v>
      </x:c>
      <x:c r="Y726" s="18" t="n">
        <x:f>IF(U726=0,0,N726*R726/U726)</x:f>
        <x:v>297.8181818181818</x:v>
      </x:c>
      <x:c r="Z726" s="18" t="n">
        <x:f>IF(U726=0,0,P726*R726/U726)</x:f>
        <x:v>1045.3333333333333</x:v>
      </x:c>
      <x:c r="AA726" s="18" t="n">
        <x:f>MAX(Y726,Z726*'01 Controls'!$E$13)</x:f>
        <x:v>297.8181818181818</x:v>
      </x:c>
      <x:c r="AB726" s="18" t="n">
        <x:f>IF(U726=0,0,N726*S726/U726)</x:f>
        <x:v>744.5454545454546</x:v>
      </x:c>
      <x:c r="AC726" s="18" t="n">
        <x:f>IF(U726=0,0,P726*S726/U726)</x:f>
        <x:v>2613.333333333333</x:v>
      </x:c>
      <x:c r="AD726" s="18" t="n">
        <x:f>MAX(AB726,AC726*'01 Controls'!$E$14)</x:f>
        <x:v>744.5454545454546</x:v>
      </x:c>
      <x:c r="AE726" s="18" t="n">
        <x:f>IF(U726=0,0,N726*T726/U726)</x:f>
        <x:v>186.13636363636365</x:v>
      </x:c>
      <x:c r="AF726" s="18" t="n">
        <x:f>IF(U726=0,0,P726*T726/U726)</x:f>
        <x:v>653.3333333333333</x:v>
      </x:c>
      <x:c r="AG726" s="18" t="n">
        <x:f>MAX(AE726,AF726*'01 Controls'!$E$15)</x:f>
        <x:v>186.13636363636365</x:v>
      </x:c>
      <x:c r="AH726" s="18" t="n">
        <x:f>SUM(V726,Y726,AB726,AE726)</x:f>
        <x:v>1228.5000000000002</x:v>
      </x:c>
      <x:c r="AI726" s="18" t="n">
        <x:f>N726-AH726</x:f>
        <x:v>-2.2737367544323206e-13</x:v>
      </x:c>
      <x:c r="AJ726" s="18" t="n">
        <x:f>V726*INDEX('07 Mode Capacity'!$P$6:$P$17,MATCH("AIR-"&amp;I726,'07 Mode Capacity'!$C$6:$C$17,0))</x:f>
        <x:v>0</x:v>
      </x:c>
      <x:c r="AK726" s="18" t="n">
        <x:f>Y726*INDEX('07 Mode Capacity'!$P$6:$P$17,MATCH("OCEAN-"&amp;I726,'07 Mode Capacity'!$C$6:$C$17,0))</x:f>
        <x:v>233.12253602701017</x:v>
      </x:c>
      <x:c r="AL726" s="18" t="n">
        <x:f>AB726*INDEX('07 Mode Capacity'!$P$6:$P$17,MATCH("LAND-"&amp;I726,'07 Mode Capacity'!$C$6:$C$17,0))</x:f>
        <x:v>532.357612813597</x:v>
      </x:c>
      <x:c r="AM726" s="18" t="n">
        <x:f>AE726*INDEX('07 Mode Capacity'!$P$6:$P$17,MATCH("INLAND-"&amp;I726,'07 Mode Capacity'!$C$6:$C$17,0))</x:f>
        <x:v>186.13636363636365</x:v>
      </x:c>
      <x:c r="AN726" s="18" t="n">
        <x:f>SUM(AJ726:AM726)</x:f>
        <x:v>951.6165124769708</x:v>
      </x:c>
      <x:c r="AO726" s="17" t="n">
        <x:f>IF(N726=0,1,AN726/N726)</x:f>
        <x:v>0.77461661577287</x:v>
      </x:c>
      <x:c r="AP726" s="11" t="str">
        <x:f>IF(AO726&gt;='01 Controls'!$E$16,"PASS","FAIL")</x:f>
        <x:v>FAIL</x:v>
      </x:c>
      <x:c r="AQ726" s="11" t="str">
        <x:v>UNQUANTIFIED</x:v>
      </x:c>
      <x:c r="AR726" s="11" t="str">
        <x:v>Position-class planning record; serial item and receiver open</x:v>
      </x:c>
      <x:c r="AS726" s="26"/>
      <x:c r="AT726" s="26"/>
    </x:row>
    <x:row r="727">
      <x:c r="C727" s="11" t="str">
        <x:v>C2-C-PSG-BLK-08</x:v>
      </x:c>
      <x:c r="D727" s="11" t="str">
        <x:v>C2</x:v>
      </x:c>
      <x:c r="E727" s="11" t="str">
        <x:v>Gulf–Atlantic hurricane</x:v>
      </x:c>
      <x:c r="F727" s="11" t="str">
        <x:v>C-PSG</x:v>
      </x:c>
      <x:c r="G727" s="11" t="str">
        <x:v>Population support group</x:v>
      </x:c>
      <x:c r="H727" s="11" t="str">
        <x:v>BLK-08</x:v>
      </x:c>
      <x:c r="I727" s="19" t="n">
        <x:v>48</x:v>
      </x:c>
      <x:c r="J727" s="21" t="n">
        <x:v>14</x:v>
      </x:c>
      <x:c r="K727" s="18" t="n">
        <x:f>'05 Cargo Register'!K279</x:f>
        <x:v>745.875</x:v>
      </x:c>
      <x:c r="L727" s="18" t="n">
        <x:f>'05 Cargo Register'!N279</x:f>
        <x:v>117</x:v>
      </x:c>
      <x:c r="M727" s="18" t="n">
        <x:f>'05 Cargo Register'!O279</x:f>
        <x:v>5967</x:v>
      </x:c>
      <x:c r="N727" s="18" t="n">
        <x:f>J727*K727</x:f>
        <x:v>10442.25</x:v>
      </x:c>
      <x:c r="O727" s="18" t="n">
        <x:f>J727*L727</x:f>
        <x:v>1638</x:v>
      </x:c>
      <x:c r="P727" s="18" t="n">
        <x:f>J727*M727</x:f>
        <x:v>83538</x:v>
      </x:c>
      <x:c r="Q727" s="22" t="n">
        <x:f>'01 Controls'!$E$23*'02 Cargo Classes'!$M$14</x:f>
        <x:v>0.05</x:v>
      </x:c>
      <x:c r="R727" s="22" t="n">
        <x:f>'01 Controls'!$F$23*'02 Cargo Classes'!$N$14</x:f>
        <x:v>0.16000000000000003</x:v>
      </x:c>
      <x:c r="S727" s="22" t="n">
        <x:f>'01 Controls'!$G$23*'02 Cargo Classes'!$O$14</x:f>
        <x:v>0.6</x:v>
      </x:c>
      <x:c r="T727" s="22" t="n">
        <x:f>'01 Controls'!$H$23*'02 Cargo Classes'!$P$14</x:f>
        <x:v>0.075</x:v>
      </x:c>
      <x:c r="U727" s="22" t="n">
        <x:f>SUM(Q727:T727)</x:f>
        <x:v>0.885</x:v>
      </x:c>
      <x:c r="V727" s="18" t="n">
        <x:f>IF(U727=0,0,N727*Q727/U727)</x:f>
        <x:v>589.9576271186442</x:v>
      </x:c>
      <x:c r="W727" s="18" t="n">
        <x:f>IF(U727=0,0,P727*Q727/U727)</x:f>
        <x:v>4719.661016949153</x:v>
      </x:c>
      <x:c r="X727" s="18" t="n">
        <x:f>MAX(V727,W727*'01 Controls'!$E$12)</x:f>
        <x:v>1179.9152542372883</x:v>
      </x:c>
      <x:c r="Y727" s="18" t="n">
        <x:f>IF(U727=0,0,N727*R727/U727)</x:f>
        <x:v>1887.8644067796613</x:v>
      </x:c>
      <x:c r="Z727" s="18" t="n">
        <x:f>IF(U727=0,0,P727*R727/U727)</x:f>
        <x:v>15102.91525423729</x:v>
      </x:c>
      <x:c r="AA727" s="18" t="n">
        <x:f>MAX(Y727,Z727*'01 Controls'!$E$13)</x:f>
        <x:v>2265.4372881355935</x:v>
      </x:c>
      <x:c r="AB727" s="18" t="n">
        <x:f>IF(U727=0,0,N727*S727/U727)</x:f>
        <x:v>7079.4915254237285</x:v>
      </x:c>
      <x:c r="AC727" s="18" t="n">
        <x:f>IF(U727=0,0,P727*S727/U727)</x:f>
        <x:v>56635.93220338983</x:v>
      </x:c>
      <x:c r="AD727" s="18" t="n">
        <x:f>MAX(AB727,AC727*'01 Controls'!$E$14)</x:f>
        <x:v>11327.186440677966</x:v>
      </x:c>
      <x:c r="AE727" s="18" t="n">
        <x:f>IF(U727=0,0,N727*T727/U727)</x:f>
        <x:v>884.9364406779661</x:v>
      </x:c>
      <x:c r="AF727" s="18" t="n">
        <x:f>IF(U727=0,0,P727*T727/U727)</x:f>
        <x:v>7079.4915254237285</x:v>
      </x:c>
      <x:c r="AG727" s="18" t="n">
        <x:f>MAX(AE727,AF727*'01 Controls'!$E$15)</x:f>
        <x:v>1274.308474576271</x:v>
      </x:c>
      <x:c r="AH727" s="18" t="n">
        <x:f>SUM(V727,Y727,AB727,AE727)</x:f>
        <x:v>10442.25</x:v>
      </x:c>
      <x:c r="AI727" s="18" t="n">
        <x:f>N727-AH727</x:f>
        <x:v>0</x:v>
      </x:c>
      <x:c r="AJ727" s="18" t="n">
        <x:f>V727*INDEX('07 Mode Capacity'!$P$6:$P$17,MATCH("AIR-"&amp;I727,'07 Mode Capacity'!$C$6:$C$17,0))</x:f>
        <x:v>165.38615976109415</x:v>
      </x:c>
      <x:c r="AK727" s="18" t="n">
        <x:f>Y727*INDEX('07 Mode Capacity'!$P$6:$P$17,MATCH("OCEAN-"&amp;I727,'07 Mode Capacity'!$C$6:$C$17,0))</x:f>
        <x:v>165.4454140431254</x:v>
      </x:c>
      <x:c r="AL727" s="18" t="n">
        <x:f>AB727*INDEX('07 Mode Capacity'!$P$6:$P$17,MATCH("LAND-"&amp;I727,'07 Mode Capacity'!$C$6:$C$17,0))</x:f>
        <x:v>864.0368579242572</x:v>
      </x:c>
      <x:c r="AM727" s="18" t="n">
        <x:f>AE727*INDEX('07 Mode Capacity'!$P$6:$P$17,MATCH("INLAND-"&amp;I727,'07 Mode Capacity'!$C$6:$C$17,0))</x:f>
        <x:v>558.6022949662611</x:v>
      </x:c>
      <x:c r="AN727" s="18" t="n">
        <x:f>SUM(AJ727:AM727)</x:f>
        <x:v>1753.4707266947378</x:v>
      </x:c>
      <x:c r="AO727" s="17" t="n">
        <x:f>IF(N727=0,1,AN727/N727)</x:f>
        <x:v>0.16792077633601357</x:v>
      </x:c>
      <x:c r="AP727" s="11" t="str">
        <x:f>IF(AO727&gt;='01 Controls'!$E$16,"PASS","FAIL")</x:f>
        <x:v>FAIL</x:v>
      </x:c>
      <x:c r="AQ727" s="11" t="str">
        <x:v>UNQUANTIFIED</x:v>
      </x:c>
      <x:c r="AR727" s="11" t="str">
        <x:v>Position-class planning record; serial item and receiver open</x:v>
      </x:c>
      <x:c r="AS727" s="26"/>
      <x:c r="AT727" s="26"/>
    </x:row>
    <x:row r="728">
      <x:c r="C728" s="11" t="str">
        <x:v>C2-C-EGG-APL-45</x:v>
      </x:c>
      <x:c r="D728" s="11" t="str">
        <x:v>C2</x:v>
      </x:c>
      <x:c r="E728" s="11" t="str">
        <x:v>Gulf–Atlantic hurricane</x:v>
      </x:c>
      <x:c r="F728" s="11" t="str">
        <x:v>C-EGG</x:v>
      </x:c>
      <x:c r="G728" s="11" t="str">
        <x:v>Essential-goods group</x:v>
      </x:c>
      <x:c r="H728" s="11" t="str">
        <x:v>APL-45</x:v>
      </x:c>
      <x:c r="I728" s="19" t="n">
        <x:v>24</x:v>
      </x:c>
      <x:c r="J728" s="21" t="n">
        <x:v>14</x:v>
      </x:c>
      <x:c r="K728" s="18" t="n">
        <x:f>'05 Cargo Register'!K280</x:f>
        <x:v>175.5</x:v>
      </x:c>
      <x:c r="L728" s="18" t="n">
        <x:f>'05 Cargo Register'!N280</x:f>
        <x:v>46</x:v>
      </x:c>
      <x:c r="M728" s="18" t="n">
        <x:f>'05 Cargo Register'!O280</x:f>
        <x:v>345</x:v>
      </x:c>
      <x:c r="N728" s="18" t="n">
        <x:f>J728*K728</x:f>
        <x:v>2457</x:v>
      </x:c>
      <x:c r="O728" s="18" t="n">
        <x:f>J728*L728</x:f>
        <x:v>644</x:v>
      </x:c>
      <x:c r="P728" s="18" t="n">
        <x:f>J728*M728</x:f>
        <x:v>4830</x:v>
      </x:c>
      <x:c r="Q728" s="22" t="n">
        <x:f>'01 Controls'!$E$23*'02 Cargo Classes'!$M$6</x:f>
        <x:v>0.15000000000000002</x:v>
      </x:c>
      <x:c r="R728" s="22" t="n">
        <x:f>'01 Controls'!$F$23*'02 Cargo Classes'!$N$6</x:f>
        <x:v>0.08000000000000002</x:v>
      </x:c>
      <x:c r="S728" s="22" t="n">
        <x:f>'01 Controls'!$G$23*'02 Cargo Classes'!$O$6</x:f>
        <x:v>0.6</x:v>
      </x:c>
      <x:c r="T728" s="22" t="n">
        <x:f>'01 Controls'!$H$23*'02 Cargo Classes'!$P$6</x:f>
        <x:v>0.045</x:v>
      </x:c>
      <x:c r="U728" s="22" t="n">
        <x:f>SUM(Q728:T728)</x:f>
        <x:v>0.8750000000000001</x:v>
      </x:c>
      <x:c r="V728" s="18" t="n">
        <x:f>IF(U728=0,0,N728*Q728/U728)</x:f>
        <x:v>421.20000000000005</x:v>
      </x:c>
      <x:c r="W728" s="18" t="n">
        <x:f>IF(U728=0,0,P728*Q728/U728)</x:f>
        <x:v>828</x:v>
      </x:c>
      <x:c r="X728" s="18" t="n">
        <x:f>MAX(V728,W728*'01 Controls'!$E$12)</x:f>
        <x:v>421.20000000000005</x:v>
      </x:c>
      <x:c r="Y728" s="18" t="n">
        <x:f>IF(U728=0,0,N728*R728/U728)</x:f>
        <x:v>224.64000000000001</x:v>
      </x:c>
      <x:c r="Z728" s="18" t="n">
        <x:f>IF(U728=0,0,P728*R728/U728)</x:f>
        <x:v>441.6</x:v>
      </x:c>
      <x:c r="AA728" s="18" t="n">
        <x:f>MAX(Y728,Z728*'01 Controls'!$E$13)</x:f>
        <x:v>224.64000000000001</x:v>
      </x:c>
      <x:c r="AB728" s="18" t="n">
        <x:f>IF(U728=0,0,N728*S728/U728)</x:f>
        <x:v>1684.7999999999997</x:v>
      </x:c>
      <x:c r="AC728" s="18" t="n">
        <x:f>IF(U728=0,0,P728*S728/U728)</x:f>
        <x:v>3311.9999999999995</x:v>
      </x:c>
      <x:c r="AD728" s="18" t="n">
        <x:f>MAX(AB728,AC728*'01 Controls'!$E$14)</x:f>
        <x:v>1684.7999999999997</x:v>
      </x:c>
      <x:c r="AE728" s="18" t="n">
        <x:f>IF(U728=0,0,N728*T728/U728)</x:f>
        <x:v>126.35999999999999</x:v>
      </x:c>
      <x:c r="AF728" s="18" t="n">
        <x:f>IF(U728=0,0,P728*T728/U728)</x:f>
        <x:v>248.39999999999995</x:v>
      </x:c>
      <x:c r="AG728" s="18" t="n">
        <x:f>MAX(AE728,AF728*'01 Controls'!$E$15)</x:f>
        <x:v>126.35999999999999</x:v>
      </x:c>
      <x:c r="AH728" s="18" t="n">
        <x:f>SUM(V728,Y728,AB728,AE728)</x:f>
        <x:v>2457</x:v>
      </x:c>
      <x:c r="AI728" s="18" t="n">
        <x:f>N728-AH728</x:f>
        <x:v>0</x:v>
      </x:c>
      <x:c r="AJ728" s="18" t="n">
        <x:f>V728*INDEX('07 Mode Capacity'!$P$6:$P$17,MATCH("AIR-"&amp;I728,'07 Mode Capacity'!$C$6:$C$17,0))</x:f>
        <x:v>85.46740537373185</x:v>
      </x:c>
      <x:c r="AK728" s="18" t="n">
        <x:f>Y728*INDEX('07 Mode Capacity'!$P$6:$P$17,MATCH("OCEAN-"&amp;I728,'07 Mode Capacity'!$C$6:$C$17,0))</x:f>
        <x:v>33.71600398557786</x:v>
      </x:c>
      <x:c r="AL728" s="18" t="n">
        <x:f>AB728*INDEX('07 Mode Capacity'!$P$6:$P$17,MATCH("LAND-"&amp;I728,'07 Mode Capacity'!$C$6:$C$17,0))</x:f>
        <x:v>644.4375571756244</x:v>
      </x:c>
      <x:c r="AM728" s="18" t="n">
        <x:f>AE728*INDEX('07 Mode Capacity'!$P$6:$P$17,MATCH("INLAND-"&amp;I728,'07 Mode Capacity'!$C$6:$C$17,0))</x:f>
        <x:v>126.35999999999999</x:v>
      </x:c>
      <x:c r="AN728" s="18" t="n">
        <x:f>SUM(AJ728:AM728)</x:f>
        <x:v>889.9809665349342</x:v>
      </x:c>
      <x:c r="AO728" s="17" t="n">
        <x:f>IF(N728=0,1,AN728/N728)</x:f>
        <x:v>0.3622226156023338</x:v>
      </x:c>
      <x:c r="AP728" s="11" t="str">
        <x:f>IF(AO728&gt;='01 Controls'!$E$16,"PASS","FAIL")</x:f>
        <x:v>FAIL</x:v>
      </x:c>
      <x:c r="AQ728" s="11" t="str">
        <x:v>UNQUANTIFIED</x:v>
      </x:c>
      <x:c r="AR728" s="11" t="str">
        <x:v>Position-class planning record; serial item and receiver open</x:v>
      </x:c>
      <x:c r="AS728" s="26"/>
      <x:c r="AT728" s="26"/>
    </x:row>
    <x:row r="729">
      <x:c r="C729" s="11" t="str">
        <x:v>C2-C-EGG-ISO-18</x:v>
      </x:c>
      <x:c r="D729" s="11" t="str">
        <x:v>C2</x:v>
      </x:c>
      <x:c r="E729" s="11" t="str">
        <x:v>Gulf–Atlantic hurricane</x:v>
      </x:c>
      <x:c r="F729" s="11" t="str">
        <x:v>C-EGG</x:v>
      </x:c>
      <x:c r="G729" s="11" t="str">
        <x:v>Essential-goods group</x:v>
      </x:c>
      <x:c r="H729" s="11" t="str">
        <x:v>ISO-18</x:v>
      </x:c>
      <x:c r="I729" s="19" t="n">
        <x:v>48</x:v>
      </x:c>
      <x:c r="J729" s="21" t="n">
        <x:v>14</x:v>
      </x:c>
      <x:c r="K729" s="18" t="n">
        <x:f>'05 Cargo Register'!K281</x:f>
        <x:v>438.75</x:v>
      </x:c>
      <x:c r="L729" s="18" t="n">
        <x:f>'05 Cargo Register'!N281</x:f>
        <x:v>29</x:v>
      </x:c>
      <x:c r="M729" s="18" t="n">
        <x:f>'05 Cargo Register'!O281</x:f>
        <x:v>765.6</x:v>
      </x:c>
      <x:c r="N729" s="18" t="n">
        <x:f>J729*K729</x:f>
        <x:v>6142.5</x:v>
      </x:c>
      <x:c r="O729" s="18" t="n">
        <x:f>J729*L729</x:f>
        <x:v>406</x:v>
      </x:c>
      <x:c r="P729" s="18" t="n">
        <x:f>J729*M729</x:f>
        <x:v>10718.4</x:v>
      </x:c>
      <x:c r="Q729" s="22" t="n">
        <x:f>'01 Controls'!$E$23*'02 Cargo Classes'!$M$7</x:f>
        <x:v>0.010000000000000002</x:v>
      </x:c>
      <x:c r="R729" s="22" t="n">
        <x:f>'01 Controls'!$F$23*'02 Cargo Classes'!$N$7</x:f>
        <x:v>0.2</x:v>
      </x:c>
      <x:c r="S729" s="22" t="n">
        <x:f>'01 Controls'!$G$23*'02 Cargo Classes'!$O$7</x:f>
        <x:v>0.72</x:v>
      </x:c>
      <x:c r="T729" s="22" t="n">
        <x:f>'01 Controls'!$H$23*'02 Cargo Classes'!$P$7</x:f>
        <x:v>0.12</x:v>
      </x:c>
      <x:c r="U729" s="22" t="n">
        <x:f>SUM(Q729:T729)</x:f>
        <x:v>1.0499999999999998</x:v>
      </x:c>
      <x:c r="V729" s="18" t="n">
        <x:f>IF(U729=0,0,N729*Q729/U729)</x:f>
        <x:v>58.50000000000002</x:v>
      </x:c>
      <x:c r="W729" s="18" t="n">
        <x:f>IF(U729=0,0,P729*Q729/U729)</x:f>
        <x:v>102.08000000000003</x:v>
      </x:c>
      <x:c r="X729" s="18" t="n">
        <x:f>MAX(V729,W729*'01 Controls'!$E$12)</x:f>
        <x:v>58.50000000000002</x:v>
      </x:c>
      <x:c r="Y729" s="18" t="n">
        <x:f>IF(U729=0,0,N729*R729/U729)</x:f>
        <x:v>1170.0000000000002</x:v>
      </x:c>
      <x:c r="Z729" s="18" t="n">
        <x:f>IF(U729=0,0,P729*R729/U729)</x:f>
        <x:v>2041.6000000000001</x:v>
      </x:c>
      <x:c r="AA729" s="18" t="n">
        <x:f>MAX(Y729,Z729*'01 Controls'!$E$13)</x:f>
        <x:v>1170.0000000000002</x:v>
      </x:c>
      <x:c r="AB729" s="18" t="n">
        <x:f>IF(U729=0,0,N729*S729/U729)</x:f>
        <x:v>4212</x:v>
      </x:c>
      <x:c r="AC729" s="18" t="n">
        <x:f>IF(U729=0,0,P729*S729/U729)</x:f>
        <x:v>7349.760000000001</x:v>
      </x:c>
      <x:c r="AD729" s="18" t="n">
        <x:f>MAX(AB729,AC729*'01 Controls'!$E$14)</x:f>
        <x:v>4212</x:v>
      </x:c>
      <x:c r="AE729" s="18" t="n">
        <x:f>IF(U729=0,0,N729*T729/U729)</x:f>
        <x:v>702.0000000000001</x:v>
      </x:c>
      <x:c r="AF729" s="18" t="n">
        <x:f>IF(U729=0,0,P729*T729/U729)</x:f>
        <x:v>1224.96</x:v>
      </x:c>
      <x:c r="AG729" s="18" t="n">
        <x:f>MAX(AE729,AF729*'01 Controls'!$E$15)</x:f>
        <x:v>702.0000000000001</x:v>
      </x:c>
      <x:c r="AH729" s="18" t="n">
        <x:f>SUM(V729,Y729,AB729,AE729)</x:f>
        <x:v>6142.5</x:v>
      </x:c>
      <x:c r="AI729" s="18" t="n">
        <x:f>N729-AH729</x:f>
        <x:v>0</x:v>
      </x:c>
      <x:c r="AJ729" s="18" t="n">
        <x:f>V729*INDEX('07 Mode Capacity'!$P$6:$P$17,MATCH("AIR-"&amp;I729,'07 Mode Capacity'!$C$6:$C$17,0))</x:f>
        <x:v>16.399636009923626</x:v>
      </x:c>
      <x:c r="AK729" s="18" t="n">
        <x:f>Y729*INDEX('07 Mode Capacity'!$P$6:$P$17,MATCH("OCEAN-"&amp;I729,'07 Mode Capacity'!$C$6:$C$17,0))</x:f>
        <x:v>102.53444777882773</x:v>
      </x:c>
      <x:c r="AL729" s="18" t="n">
        <x:f>AB729*INDEX('07 Mode Capacity'!$P$6:$P$17,MATCH("LAND-"&amp;I729,'07 Mode Capacity'!$C$6:$C$17,0))</x:f>
        <x:v>514.0656263952724</x:v>
      </x:c>
      <x:c r="AM729" s="18" t="n">
        <x:f>AE729*INDEX('07 Mode Capacity'!$P$6:$P$17,MATCH("INLAND-"&amp;I729,'07 Mode Capacity'!$C$6:$C$17,0))</x:f>
        <x:v>443.1265264270173</x:v>
      </x:c>
      <x:c r="AN729" s="18" t="n">
        <x:f>SUM(AJ729:AM729)</x:f>
        <x:v>1076.126236611041</x:v>
      </x:c>
      <x:c r="AO729" s="17" t="n">
        <x:f>IF(N729=0,1,AN729/N729)</x:f>
        <x:v>0.17519352651380396</x:v>
      </x:c>
      <x:c r="AP729" s="11" t="str">
        <x:f>IF(AO729&gt;='01 Controls'!$E$16,"PASS","FAIL")</x:f>
        <x:v>FAIL</x:v>
      </x:c>
      <x:c r="AQ729" s="11" t="str">
        <x:v>UNQUANTIFIED</x:v>
      </x:c>
      <x:c r="AR729" s="11" t="str">
        <x:v>Position-class planning record; serial item and receiver open</x:v>
      </x:c>
      <x:c r="AS729" s="26"/>
      <x:c r="AT729" s="26"/>
    </x:row>
    <x:row r="730">
      <x:c r="C730" s="11" t="str">
        <x:v>C2-C-EGG-COL-12</x:v>
      </x:c>
      <x:c r="D730" s="11" t="str">
        <x:v>C2</x:v>
      </x:c>
      <x:c r="E730" s="11" t="str">
        <x:v>Gulf–Atlantic hurricane</x:v>
      </x:c>
      <x:c r="F730" s="11" t="str">
        <x:v>C-EGG</x:v>
      </x:c>
      <x:c r="G730" s="11" t="str">
        <x:v>Essential-goods group</x:v>
      </x:c>
      <x:c r="H730" s="11" t="str">
        <x:v>COL-12</x:v>
      </x:c>
      <x:c r="I730" s="19" t="n">
        <x:v>24</x:v>
      </x:c>
      <x:c r="J730" s="21" t="n">
        <x:v>14</x:v>
      </x:c>
      <x:c r="K730" s="18" t="n">
        <x:f>'05 Cargo Register'!K282</x:f>
        <x:v>175.5</x:v>
      </x:c>
      <x:c r="L730" s="18" t="n">
        <x:f>'05 Cargo Register'!N282</x:f>
        <x:v>19</x:v>
      </x:c>
      <x:c r="M730" s="18" t="n">
        <x:f>'05 Cargo Register'!O282</x:f>
        <x:v>501.6</x:v>
      </x:c>
      <x:c r="N730" s="18" t="n">
        <x:f>J730*K730</x:f>
        <x:v>2457</x:v>
      </x:c>
      <x:c r="O730" s="18" t="n">
        <x:f>J730*L730</x:f>
        <x:v>266</x:v>
      </x:c>
      <x:c r="P730" s="18" t="n">
        <x:f>J730*M730</x:f>
        <x:v>7022.400000000001</x:v>
      </x:c>
      <x:c r="Q730" s="22" t="n">
        <x:f>'01 Controls'!$E$23*'02 Cargo Classes'!$M$8</x:f>
        <x:v>0.1</x:v>
      </x:c>
      <x:c r="R730" s="22" t="n">
        <x:f>'01 Controls'!$F$23*'02 Cargo Classes'!$N$8</x:f>
        <x:v>0.13999999999999999</x:v>
      </x:c>
      <x:c r="S730" s="22" t="n">
        <x:f>'01 Controls'!$G$23*'02 Cargo Classes'!$O$8</x:f>
        <x:v>0.72</x:v>
      </x:c>
      <x:c r="T730" s="22" t="n">
        <x:f>'01 Controls'!$H$23*'02 Cargo Classes'!$P$8</x:f>
        <x:v>0.03</x:v>
      </x:c>
      <x:c r="U730" s="22" t="n">
        <x:f>SUM(Q730:T730)</x:f>
        <x:v>0.99</x:v>
      </x:c>
      <x:c r="V730" s="18" t="n">
        <x:f>IF(U730=0,0,N730*Q730/U730)</x:f>
        <x:v>248.18181818181822</x:v>
      </x:c>
      <x:c r="W730" s="18" t="n">
        <x:f>IF(U730=0,0,P730*Q730/U730)</x:f>
        <x:v>709.3333333333335</x:v>
      </x:c>
      <x:c r="X730" s="18" t="n">
        <x:f>MAX(V730,W730*'01 Controls'!$E$12)</x:f>
        <x:v>248.18181818181822</x:v>
      </x:c>
      <x:c r="Y730" s="18" t="n">
        <x:f>IF(U730=0,0,N730*R730/U730)</x:f>
        <x:v>347.45454545454544</x:v>
      </x:c>
      <x:c r="Z730" s="18" t="n">
        <x:f>IF(U730=0,0,P730*R730/U730)</x:f>
        <x:v>993.0666666666666</x:v>
      </x:c>
      <x:c r="AA730" s="18" t="n">
        <x:f>MAX(Y730,Z730*'01 Controls'!$E$13)</x:f>
        <x:v>347.45454545454544</x:v>
      </x:c>
      <x:c r="AB730" s="18" t="n">
        <x:f>IF(U730=0,0,N730*S730/U730)</x:f>
        <x:v>1786.909090909091</x:v>
      </x:c>
      <x:c r="AC730" s="18" t="n">
        <x:f>IF(U730=0,0,P730*S730/U730)</x:f>
        <x:v>5107.200000000001</x:v>
      </x:c>
      <x:c r="AD730" s="18" t="n">
        <x:f>MAX(AB730,AC730*'01 Controls'!$E$14)</x:f>
        <x:v>1786.909090909091</x:v>
      </x:c>
      <x:c r="AE730" s="18" t="n">
        <x:f>IF(U730=0,0,N730*T730/U730)</x:f>
        <x:v>74.45454545454545</x:v>
      </x:c>
      <x:c r="AF730" s="18" t="n">
        <x:f>IF(U730=0,0,P730*T730/U730)</x:f>
        <x:v>212.8</x:v>
      </x:c>
      <x:c r="AG730" s="18" t="n">
        <x:f>MAX(AE730,AF730*'01 Controls'!$E$15)</x:f>
        <x:v>74.45454545454545</x:v>
      </x:c>
      <x:c r="AH730" s="18" t="n">
        <x:f>SUM(V730,Y730,AB730,AE730)</x:f>
        <x:v>2457</x:v>
      </x:c>
      <x:c r="AI730" s="18" t="n">
        <x:f>N730-AH730</x:f>
        <x:v>0</x:v>
      </x:c>
      <x:c r="AJ730" s="18" t="n">
        <x:f>V730*INDEX('07 Mode Capacity'!$P$6:$P$17,MATCH("AIR-"&amp;I730,'07 Mode Capacity'!$C$6:$C$17,0))</x:f>
        <x:v>50.35958229091944</x:v>
      </x:c>
      <x:c r="AK730" s="18" t="n">
        <x:f>Y730*INDEX('07 Mode Capacity'!$P$6:$P$17,MATCH("OCEAN-"&amp;I730,'07 Mode Capacity'!$C$6:$C$17,0))</x:f>
        <x:v>52.149122326177874</x:v>
      </x:c>
      <x:c r="AL730" s="18" t="n">
        <x:f>AB730*INDEX('07 Mode Capacity'!$P$6:$P$17,MATCH("LAND-"&amp;I730,'07 Mode Capacity'!$C$6:$C$17,0))</x:f>
        <x:v>683.4943788226321</x:v>
      </x:c>
      <x:c r="AM730" s="18" t="n">
        <x:f>AE730*INDEX('07 Mode Capacity'!$P$6:$P$17,MATCH("INLAND-"&amp;I730,'07 Mode Capacity'!$C$6:$C$17,0))</x:f>
        <x:v>74.45454545454545</x:v>
      </x:c>
      <x:c r="AN730" s="18" t="n">
        <x:f>SUM(AJ730:AM730)</x:f>
        <x:v>860.457628894275</x:v>
      </x:c>
      <x:c r="AO730" s="17" t="n">
        <x:f>IF(N730=0,1,AN730/N730)</x:f>
        <x:v>0.3502066051665751</x:v>
      </x:c>
      <x:c r="AP730" s="11" t="str">
        <x:f>IF(AO730&gt;='01 Controls'!$E$16,"PASS","FAIL")</x:f>
        <x:v>FAIL</x:v>
      </x:c>
      <x:c r="AQ730" s="11" t="str">
        <x:v>UNQUANTIFIED</x:v>
      </x:c>
      <x:c r="AR730" s="11" t="str">
        <x:v>Position-class planning record; serial item and receiver open</x:v>
      </x:c>
      <x:c r="AS730" s="26"/>
      <x:c r="AT730" s="26"/>
    </x:row>
    <x:row r="731">
      <x:c r="C731" s="11" t="str">
        <x:v>C2-C-EGG-BAT-22</x:v>
      </x:c>
      <x:c r="D731" s="11" t="str">
        <x:v>C2</x:v>
      </x:c>
      <x:c r="E731" s="11" t="str">
        <x:v>Gulf–Atlantic hurricane</x:v>
      </x:c>
      <x:c r="F731" s="11" t="str">
        <x:v>C-EGG</x:v>
      </x:c>
      <x:c r="G731" s="11" t="str">
        <x:v>Essential-goods group</x:v>
      </x:c>
      <x:c r="H731" s="11" t="str">
        <x:v>BAT-22</x:v>
      </x:c>
      <x:c r="I731" s="19" t="n">
        <x:v>48</x:v>
      </x:c>
      <x:c r="J731" s="21" t="n">
        <x:v>14</x:v>
      </x:c>
      <x:c r="K731" s="18" t="n">
        <x:f>'05 Cargo Register'!K283</x:f>
        <x:v>131.625</x:v>
      </x:c>
      <x:c r="L731" s="18" t="n">
        <x:f>'05 Cargo Register'!N283</x:f>
        <x:v>8</x:v>
      </x:c>
      <x:c r="M731" s="18" t="n">
        <x:f>'05 Cargo Register'!O283</x:f>
        <x:v>211.20000000000002</x:v>
      </x:c>
      <x:c r="N731" s="18" t="n">
        <x:f>J731*K731</x:f>
        <x:v>1842.75</x:v>
      </x:c>
      <x:c r="O731" s="18" t="n">
        <x:f>J731*L731</x:f>
        <x:v>112</x:v>
      </x:c>
      <x:c r="P731" s="18" t="n">
        <x:f>J731*M731</x:f>
        <x:v>2956.8</x:v>
      </x:c>
      <x:c r="Q731" s="22" t="n">
        <x:f>'01 Controls'!$E$23*'02 Cargo Classes'!$M$9</x:f>
        <x:v>0</x:v>
      </x:c>
      <x:c r="R731" s="22" t="n">
        <x:f>'01 Controls'!$F$23*'02 Cargo Classes'!$N$9</x:f>
        <x:v>0.2</x:v>
      </x:c>
      <x:c r="S731" s="22" t="n">
        <x:f>'01 Controls'!$G$23*'02 Cargo Classes'!$O$9</x:f>
        <x:v>0.6</x:v>
      </x:c>
      <x:c r="T731" s="22" t="n">
        <x:f>'01 Controls'!$H$23*'02 Cargo Classes'!$P$9</x:f>
        <x:v>0.075</x:v>
      </x:c>
      <x:c r="U731" s="22" t="n">
        <x:f>SUM(Q731:T731)</x:f>
        <x:v>0.875</x:v>
      </x:c>
      <x:c r="V731" s="18" t="n">
        <x:f>IF(U731=0,0,N731*Q731/U731)</x:f>
        <x:v>0</x:v>
      </x:c>
      <x:c r="W731" s="18" t="n">
        <x:f>IF(U731=0,0,P731*Q731/U731)</x:f>
        <x:v>0</x:v>
      </x:c>
      <x:c r="X731" s="18" t="n">
        <x:f>MAX(V731,W731*'01 Controls'!$E$12)</x:f>
        <x:v>0</x:v>
      </x:c>
      <x:c r="Y731" s="18" t="n">
        <x:f>IF(U731=0,0,N731*R731/U731)</x:f>
        <x:v>421.2</x:v>
      </x:c>
      <x:c r="Z731" s="18" t="n">
        <x:f>IF(U731=0,0,P731*R731/U731)</x:f>
        <x:v>675.84</x:v>
      </x:c>
      <x:c r="AA731" s="18" t="n">
        <x:f>MAX(Y731,Z731*'01 Controls'!$E$13)</x:f>
        <x:v>421.2</x:v>
      </x:c>
      <x:c r="AB731" s="18" t="n">
        <x:f>IF(U731=0,0,N731*S731/U731)</x:f>
        <x:v>1263.6</x:v>
      </x:c>
      <x:c r="AC731" s="18" t="n">
        <x:f>IF(U731=0,0,P731*S731/U731)</x:f>
        <x:v>2027.5200000000002</x:v>
      </x:c>
      <x:c r="AD731" s="18" t="n">
        <x:f>MAX(AB731,AC731*'01 Controls'!$E$14)</x:f>
        <x:v>1263.6</x:v>
      </x:c>
      <x:c r="AE731" s="18" t="n">
        <x:f>IF(U731=0,0,N731*T731/U731)</x:f>
        <x:v>157.95</x:v>
      </x:c>
      <x:c r="AF731" s="18" t="n">
        <x:f>IF(U731=0,0,P731*T731/U731)</x:f>
        <x:v>253.44000000000003</x:v>
      </x:c>
      <x:c r="AG731" s="18" t="n">
        <x:f>MAX(AE731,AF731*'01 Controls'!$E$15)</x:f>
        <x:v>157.95</x:v>
      </x:c>
      <x:c r="AH731" s="18" t="n">
        <x:f>SUM(V731,Y731,AB731,AE731)</x:f>
        <x:v>1842.75</x:v>
      </x:c>
      <x:c r="AI731" s="18" t="n">
        <x:f>N731-AH731</x:f>
        <x:v>0</x:v>
      </x:c>
      <x:c r="AJ731" s="18" t="n">
        <x:f>V731*INDEX('07 Mode Capacity'!$P$6:$P$17,MATCH("AIR-"&amp;I731,'07 Mode Capacity'!$C$6:$C$17,0))</x:f>
        <x:v>0</x:v>
      </x:c>
      <x:c r="AK731" s="18" t="n">
        <x:f>Y731*INDEX('07 Mode Capacity'!$P$6:$P$17,MATCH("OCEAN-"&amp;I731,'07 Mode Capacity'!$C$6:$C$17,0))</x:f>
        <x:v>36.91240120037797</x:v>
      </x:c>
      <x:c r="AL731" s="18" t="n">
        <x:f>AB731*INDEX('07 Mode Capacity'!$P$6:$P$17,MATCH("LAND-"&amp;I731,'07 Mode Capacity'!$C$6:$C$17,0))</x:f>
        <x:v>154.2196879185817</x:v>
      </x:c>
      <x:c r="AM731" s="18" t="n">
        <x:f>AE731*INDEX('07 Mode Capacity'!$P$6:$P$17,MATCH("INLAND-"&amp;I731,'07 Mode Capacity'!$C$6:$C$17,0))</x:f>
        <x:v>99.70346844607887</x:v>
      </x:c>
      <x:c r="AN731" s="18" t="n">
        <x:f>SUM(AJ731:AM731)</x:f>
        <x:v>290.8355575650386</x:v>
      </x:c>
      <x:c r="AO731" s="17" t="n">
        <x:f>IF(N731=0,1,AN731/N731)</x:f>
        <x:v>0.15782692039888133</x:v>
      </x:c>
      <x:c r="AP731" s="11" t="str">
        <x:f>IF(AO731&gt;='01 Controls'!$E$16,"PASS","FAIL")</x:f>
        <x:v>FAIL</x:v>
      </x:c>
      <x:c r="AQ731" s="11" t="str">
        <x:v>UNQUANTIFIED</x:v>
      </x:c>
      <x:c r="AR731" s="11" t="str">
        <x:v>Position-class planning record; serial item and receiver open</x:v>
      </x:c>
      <x:c r="AS731" s="26"/>
      <x:c r="AT731" s="26"/>
    </x:row>
    <x:row r="732">
      <x:c r="C732" s="11" t="str">
        <x:v>C2-C-EGG-TNK-20</x:v>
      </x:c>
      <x:c r="D732" s="11" t="str">
        <x:v>C2</x:v>
      </x:c>
      <x:c r="E732" s="11" t="str">
        <x:v>Gulf–Atlantic hurricane</x:v>
      </x:c>
      <x:c r="F732" s="11" t="str">
        <x:v>C-EGG</x:v>
      </x:c>
      <x:c r="G732" s="11" t="str">
        <x:v>Essential-goods group</x:v>
      </x:c>
      <x:c r="H732" s="11" t="str">
        <x:v>TNK-20</x:v>
      </x:c>
      <x:c r="I732" s="19" t="n">
        <x:v>48</x:v>
      </x:c>
      <x:c r="J732" s="21" t="n">
        <x:v>14</x:v>
      </x:c>
      <x:c r="K732" s="18" t="n">
        <x:f>'05 Cargo Register'!K284</x:f>
        <x:v>175.5</x:v>
      </x:c>
      <x:c r="L732" s="18" t="n">
        <x:f>'05 Cargo Register'!N284</x:f>
        <x:v>11</x:v>
      </x:c>
      <x:c r="M732" s="18" t="n">
        <x:f>'05 Cargo Register'!O284</x:f>
        <x:v>233.75</x:v>
      </x:c>
      <x:c r="N732" s="18" t="n">
        <x:f>J732*K732</x:f>
        <x:v>2457</x:v>
      </x:c>
      <x:c r="O732" s="18" t="n">
        <x:f>J732*L732</x:f>
        <x:v>154</x:v>
      </x:c>
      <x:c r="P732" s="18" t="n">
        <x:f>J732*M732</x:f>
        <x:v>3272.5</x:v>
      </x:c>
      <x:c r="Q732" s="22" t="n">
        <x:f>'01 Controls'!$E$23*'02 Cargo Classes'!$M$10</x:f>
        <x:v>0</x:v>
      </x:c>
      <x:c r="R732" s="22" t="n">
        <x:f>'01 Controls'!$F$23*'02 Cargo Classes'!$N$10</x:f>
        <x:v>0.24</x:v>
      </x:c>
      <x:c r="S732" s="22" t="n">
        <x:f>'01 Controls'!$G$23*'02 Cargo Classes'!$O$10</x:f>
        <x:v>0.6</x:v>
      </x:c>
      <x:c r="T732" s="22" t="n">
        <x:f>'01 Controls'!$H$23*'02 Cargo Classes'!$P$10</x:f>
        <x:v>0.15</x:v>
      </x:c>
      <x:c r="U732" s="22" t="n">
        <x:f>SUM(Q732:T732)</x:f>
        <x:v>0.99</x:v>
      </x:c>
      <x:c r="V732" s="18" t="n">
        <x:f>IF(U732=0,0,N732*Q732/U732)</x:f>
        <x:v>0</x:v>
      </x:c>
      <x:c r="W732" s="18" t="n">
        <x:f>IF(U732=0,0,P732*Q732/U732)</x:f>
        <x:v>0</x:v>
      </x:c>
      <x:c r="X732" s="18" t="n">
        <x:f>MAX(V732,W732*'01 Controls'!$E$12)</x:f>
        <x:v>0</x:v>
      </x:c>
      <x:c r="Y732" s="18" t="n">
        <x:f>IF(U732=0,0,N732*R732/U732)</x:f>
        <x:v>595.6363636363636</x:v>
      </x:c>
      <x:c r="Z732" s="18" t="n">
        <x:f>IF(U732=0,0,P732*R732/U732)</x:f>
        <x:v>793.3333333333334</x:v>
      </x:c>
      <x:c r="AA732" s="18" t="n">
        <x:f>MAX(Y732,Z732*'01 Controls'!$E$13)</x:f>
        <x:v>595.6363636363636</x:v>
      </x:c>
      <x:c r="AB732" s="18" t="n">
        <x:f>IF(U732=0,0,N732*S732/U732)</x:f>
        <x:v>1489.0909090909092</x:v>
      </x:c>
      <x:c r="AC732" s="18" t="n">
        <x:f>IF(U732=0,0,P732*S732/U732)</x:f>
        <x:v>1983.3333333333333</x:v>
      </x:c>
      <x:c r="AD732" s="18" t="n">
        <x:f>MAX(AB732,AC732*'01 Controls'!$E$14)</x:f>
        <x:v>1489.0909090909092</x:v>
      </x:c>
      <x:c r="AE732" s="18" t="n">
        <x:f>IF(U732=0,0,N732*T732/U732)</x:f>
        <x:v>372.2727272727273</x:v>
      </x:c>
      <x:c r="AF732" s="18" t="n">
        <x:f>IF(U732=0,0,P732*T732/U732)</x:f>
        <x:v>495.8333333333333</x:v>
      </x:c>
      <x:c r="AG732" s="18" t="n">
        <x:f>MAX(AE732,AF732*'01 Controls'!$E$15)</x:f>
        <x:v>372.2727272727273</x:v>
      </x:c>
      <x:c r="AH732" s="18" t="n">
        <x:f>SUM(V732,Y732,AB732,AE732)</x:f>
        <x:v>2457.0000000000005</x:v>
      </x:c>
      <x:c r="AI732" s="18" t="n">
        <x:f>N732-AH732</x:f>
        <x:v>-4.547473508864641e-13</x:v>
      </x:c>
      <x:c r="AJ732" s="18" t="n">
        <x:f>V732*INDEX('07 Mode Capacity'!$P$6:$P$17,MATCH("AIR-"&amp;I732,'07 Mode Capacity'!$C$6:$C$17,0))</x:f>
        <x:v>0</x:v>
      </x:c>
      <x:c r="AK732" s="18" t="n">
        <x:f>Y732*INDEX('07 Mode Capacity'!$P$6:$P$17,MATCH("OCEAN-"&amp;I732,'07 Mode Capacity'!$C$6:$C$17,0))</x:f>
        <x:v>52.19935523285774</x:v>
      </x:c>
      <x:c r="AL732" s="18" t="n">
        <x:f>AB732*INDEX('07 Mode Capacity'!$P$6:$P$17,MATCH("LAND-"&amp;I732,'07 Mode Capacity'!$C$6:$C$17,0))</x:f>
        <x:v>181.7403729680256</x:v>
      </x:c>
      <x:c r="AM732" s="18" t="n">
        <x:f>AE732*INDEX('07 Mode Capacity'!$P$6:$P$17,MATCH("INLAND-"&amp;I732,'07 Mode Capacity'!$C$6:$C$17,0))</x:f>
        <x:v>234.99133977190309</x:v>
      </x:c>
      <x:c r="AN732" s="18" t="n">
        <x:f>SUM(AJ732:AM732)</x:f>
        <x:v>468.9310679727864</x:v>
      </x:c>
      <x:c r="AO732" s="17" t="n">
        <x:f>IF(N732=0,1,AN732/N732)</x:f>
        <x:v>0.1908551355200596</x:v>
      </x:c>
      <x:c r="AP732" s="11" t="str">
        <x:f>IF(AO732&gt;='01 Controls'!$E$16,"PASS","FAIL")</x:f>
        <x:v>FAIL</x:v>
      </x:c>
      <x:c r="AQ732" s="11" t="str">
        <x:v>UNQUANTIFIED</x:v>
      </x:c>
      <x:c r="AR732" s="11" t="str">
        <x:v>Position-class planning record; serial item and receiver open</x:v>
      </x:c>
      <x:c r="AS732" s="26"/>
      <x:c r="AT732" s="26"/>
    </x:row>
    <x:row r="733">
      <x:c r="C733" s="11" t="str">
        <x:v>C2-C-EGG-ROL-30</x:v>
      </x:c>
      <x:c r="D733" s="11" t="str">
        <x:v>C2</x:v>
      </x:c>
      <x:c r="E733" s="11" t="str">
        <x:v>Gulf–Atlantic hurricane</x:v>
      </x:c>
      <x:c r="F733" s="11" t="str">
        <x:v>C-EGG</x:v>
      </x:c>
      <x:c r="G733" s="11" t="str">
        <x:v>Essential-goods group</x:v>
      </x:c>
      <x:c r="H733" s="11" t="str">
        <x:v>ROL-30</x:v>
      </x:c>
      <x:c r="I733" s="19" t="n">
        <x:v>48</x:v>
      </x:c>
      <x:c r="J733" s="21" t="n">
        <x:v>14</x:v>
      </x:c>
      <x:c r="K733" s="18" t="n">
        <x:f>'05 Cargo Register'!K285</x:f>
        <x:v>263.25</x:v>
      </x:c>
      <x:c r="L733" s="18" t="n">
        <x:f>'05 Cargo Register'!N285</x:f>
        <x:v>11</x:v>
      </x:c>
      <x:c r="M733" s="18" t="n">
        <x:f>'05 Cargo Register'!O285</x:f>
        <x:v>701.25</x:v>
      </x:c>
      <x:c r="N733" s="18" t="n">
        <x:f>J733*K733</x:f>
        <x:v>3685.5</x:v>
      </x:c>
      <x:c r="O733" s="18" t="n">
        <x:f>J733*L733</x:f>
        <x:v>154</x:v>
      </x:c>
      <x:c r="P733" s="18" t="n">
        <x:f>J733*M733</x:f>
        <x:v>9817.5</x:v>
      </x:c>
      <x:c r="Q733" s="22" t="n">
        <x:f>'01 Controls'!$E$23*'02 Cargo Classes'!$M$12</x:f>
        <x:v>0</x:v>
      </x:c>
      <x:c r="R733" s="22" t="n">
        <x:f>'01 Controls'!$F$23*'02 Cargo Classes'!$N$12</x:f>
        <x:v>0.2</x:v>
      </x:c>
      <x:c r="S733" s="22" t="n">
        <x:f>'01 Controls'!$G$23*'02 Cargo Classes'!$O$12</x:f>
        <x:v>0.8999999999999999</x:v>
      </x:c>
      <x:c r="T733" s="22" t="n">
        <x:f>'01 Controls'!$H$23*'02 Cargo Classes'!$P$12</x:f>
        <x:v>0.09</x:v>
      </x:c>
      <x:c r="U733" s="22" t="n">
        <x:f>SUM(Q733:T733)</x:f>
        <x:v>1.19</x:v>
      </x:c>
      <x:c r="V733" s="18" t="n">
        <x:f>IF(U733=0,0,N733*Q733/U733)</x:f>
        <x:v>0</x:v>
      </x:c>
      <x:c r="W733" s="18" t="n">
        <x:f>IF(U733=0,0,P733*Q733/U733)</x:f>
        <x:v>0</x:v>
      </x:c>
      <x:c r="X733" s="18" t="n">
        <x:f>MAX(V733,W733*'01 Controls'!$E$12)</x:f>
        <x:v>0</x:v>
      </x:c>
      <x:c r="Y733" s="18" t="n">
        <x:f>IF(U733=0,0,N733*R733/U733)</x:f>
        <x:v>619.4117647058824</x:v>
      </x:c>
      <x:c r="Z733" s="18" t="n">
        <x:f>IF(U733=0,0,P733*R733/U733)</x:f>
        <x:v>1650</x:v>
      </x:c>
      <x:c r="AA733" s="18" t="n">
        <x:f>MAX(Y733,Z733*'01 Controls'!$E$13)</x:f>
        <x:v>619.4117647058824</x:v>
      </x:c>
      <x:c r="AB733" s="18" t="n">
        <x:f>IF(U733=0,0,N733*S733/U733)</x:f>
        <x:v>2787.3529411764707</x:v>
      </x:c>
      <x:c r="AC733" s="18" t="n">
        <x:f>IF(U733=0,0,P733*S733/U733)</x:f>
        <x:v>7425</x:v>
      </x:c>
      <x:c r="AD733" s="18" t="n">
        <x:f>MAX(AB733,AC733*'01 Controls'!$E$14)</x:f>
        <x:v>2787.3529411764707</x:v>
      </x:c>
      <x:c r="AE733" s="18" t="n">
        <x:f>IF(U733=0,0,N733*T733/U733)</x:f>
        <x:v>278.7352941176471</x:v>
      </x:c>
      <x:c r="AF733" s="18" t="n">
        <x:f>IF(U733=0,0,P733*T733/U733)</x:f>
        <x:v>742.5</x:v>
      </x:c>
      <x:c r="AG733" s="18" t="n">
        <x:f>MAX(AE733,AF733*'01 Controls'!$E$15)</x:f>
        <x:v>278.7352941176471</x:v>
      </x:c>
      <x:c r="AH733" s="18" t="n">
        <x:f>SUM(V733,Y733,AB733,AE733)</x:f>
        <x:v>3685.5</x:v>
      </x:c>
      <x:c r="AI733" s="18" t="n">
        <x:f>N733-AH733</x:f>
        <x:v>0</x:v>
      </x:c>
      <x:c r="AJ733" s="18" t="n">
        <x:f>V733*INDEX('07 Mode Capacity'!$P$6:$P$17,MATCH("AIR-"&amp;I733,'07 Mode Capacity'!$C$6:$C$17,0))</x:f>
        <x:v>0</x:v>
      </x:c>
      <x:c r="AK733" s="18" t="n">
        <x:f>Y733*INDEX('07 Mode Capacity'!$P$6:$P$17,MATCH("OCEAN-"&amp;I733,'07 Mode Capacity'!$C$6:$C$17,0))</x:f>
        <x:v>54.28294294173232</x:v>
      </x:c>
      <x:c r="AL733" s="18" t="n">
        <x:f>AB733*INDEX('07 Mode Capacity'!$P$6:$P$17,MATCH("LAND-"&amp;I733,'07 Mode Capacity'!$C$6:$C$17,0))</x:f>
        <x:v>340.19048805569497</x:v>
      </x:c>
      <x:c r="AM733" s="18" t="n">
        <x:f>AE733*INDEX('07 Mode Capacity'!$P$6:$P$17,MATCH("INLAND-"&amp;I733,'07 Mode Capacity'!$C$6:$C$17,0))</x:f>
        <x:v>175.94729725778626</x:v>
      </x:c>
      <x:c r="AN733" s="18" t="n">
        <x:f>SUM(AJ733:AM733)</x:f>
        <x:v>570.4207282552136</x:v>
      </x:c>
      <x:c r="AO733" s="17" t="n">
        <x:f>IF(N733=0,1,AN733/N733)</x:f>
        <x:v>0.154774312374227</x:v>
      </x:c>
      <x:c r="AP733" s="11" t="str">
        <x:f>IF(AO733&gt;='01 Controls'!$E$16,"PASS","FAIL")</x:f>
        <x:v>FAIL</x:v>
      </x:c>
      <x:c r="AQ733" s="11" t="str">
        <x:v>UNQUANTIFIED</x:v>
      </x:c>
      <x:c r="AR733" s="11" t="str">
        <x:v>Position-class planning record; serial item and receiver open</x:v>
      </x:c>
      <x:c r="AS733" s="26"/>
      <x:c r="AT733" s="26"/>
    </x:row>
    <x:row r="734">
      <x:c r="C734" s="11" t="str">
        <x:v>C2-C-EGG-LIN-18</x:v>
      </x:c>
      <x:c r="D734" s="11" t="str">
        <x:v>C2</x:v>
      </x:c>
      <x:c r="E734" s="11" t="str">
        <x:v>Gulf–Atlantic hurricane</x:v>
      </x:c>
      <x:c r="F734" s="11" t="str">
        <x:v>C-EGG</x:v>
      </x:c>
      <x:c r="G734" s="11" t="str">
        <x:v>Essential-goods group</x:v>
      </x:c>
      <x:c r="H734" s="11" t="str">
        <x:v>LIN-18</x:v>
      </x:c>
      <x:c r="I734" s="19" t="n">
        <x:v>72</x:v>
      </x:c>
      <x:c r="J734" s="21" t="n">
        <x:v>14</x:v>
      </x:c>
      <x:c r="K734" s="18" t="n">
        <x:f>'05 Cargo Register'!K286</x:f>
        <x:v>87.75</x:v>
      </x:c>
      <x:c r="L734" s="18" t="n">
        <x:f>'05 Cargo Register'!N286</x:f>
        <x:v>7</x:v>
      </x:c>
      <x:c r="M734" s="18" t="n">
        <x:f>'05 Cargo Register'!O286</x:f>
        <x:v>308</x:v>
      </x:c>
      <x:c r="N734" s="18" t="n">
        <x:f>J734*K734</x:f>
        <x:v>1228.5</x:v>
      </x:c>
      <x:c r="O734" s="18" t="n">
        <x:f>J734*L734</x:f>
        <x:v>98</x:v>
      </x:c>
      <x:c r="P734" s="18" t="n">
        <x:f>J734*M734</x:f>
        <x:v>4312</x:v>
      </x:c>
      <x:c r="Q734" s="22" t="n">
        <x:f>'01 Controls'!$E$23*'02 Cargo Classes'!$M$13</x:f>
        <x:v>0</x:v>
      </x:c>
      <x:c r="R734" s="22" t="n">
        <x:f>'01 Controls'!$F$23*'02 Cargo Classes'!$N$13</x:f>
        <x:v>0.24</x:v>
      </x:c>
      <x:c r="S734" s="22" t="n">
        <x:f>'01 Controls'!$G$23*'02 Cargo Classes'!$O$13</x:f>
        <x:v>0.6</x:v>
      </x:c>
      <x:c r="T734" s="22" t="n">
        <x:f>'01 Controls'!$H$23*'02 Cargo Classes'!$P$13</x:f>
        <x:v>0.15</x:v>
      </x:c>
      <x:c r="U734" s="22" t="n">
        <x:f>SUM(Q734:T734)</x:f>
        <x:v>0.99</x:v>
      </x:c>
      <x:c r="V734" s="18" t="n">
        <x:f>IF(U734=0,0,N734*Q734/U734)</x:f>
        <x:v>0</x:v>
      </x:c>
      <x:c r="W734" s="18" t="n">
        <x:f>IF(U734=0,0,P734*Q734/U734)</x:f>
        <x:v>0</x:v>
      </x:c>
      <x:c r="X734" s="18" t="n">
        <x:f>MAX(V734,W734*'01 Controls'!$E$12)</x:f>
        <x:v>0</x:v>
      </x:c>
      <x:c r="Y734" s="18" t="n">
        <x:f>IF(U734=0,0,N734*R734/U734)</x:f>
        <x:v>297.8181818181818</x:v>
      </x:c>
      <x:c r="Z734" s="18" t="n">
        <x:f>IF(U734=0,0,P734*R734/U734)</x:f>
        <x:v>1045.3333333333333</x:v>
      </x:c>
      <x:c r="AA734" s="18" t="n">
        <x:f>MAX(Y734,Z734*'01 Controls'!$E$13)</x:f>
        <x:v>297.8181818181818</x:v>
      </x:c>
      <x:c r="AB734" s="18" t="n">
        <x:f>IF(U734=0,0,N734*S734/U734)</x:f>
        <x:v>744.5454545454546</x:v>
      </x:c>
      <x:c r="AC734" s="18" t="n">
        <x:f>IF(U734=0,0,P734*S734/U734)</x:f>
        <x:v>2613.333333333333</x:v>
      </x:c>
      <x:c r="AD734" s="18" t="n">
        <x:f>MAX(AB734,AC734*'01 Controls'!$E$14)</x:f>
        <x:v>744.5454545454546</x:v>
      </x:c>
      <x:c r="AE734" s="18" t="n">
        <x:f>IF(U734=0,0,N734*T734/U734)</x:f>
        <x:v>186.13636363636365</x:v>
      </x:c>
      <x:c r="AF734" s="18" t="n">
        <x:f>IF(U734=0,0,P734*T734/U734)</x:f>
        <x:v>653.3333333333333</x:v>
      </x:c>
      <x:c r="AG734" s="18" t="n">
        <x:f>MAX(AE734,AF734*'01 Controls'!$E$15)</x:f>
        <x:v>186.13636363636365</x:v>
      </x:c>
      <x:c r="AH734" s="18" t="n">
        <x:f>SUM(V734,Y734,AB734,AE734)</x:f>
        <x:v>1228.5000000000002</x:v>
      </x:c>
      <x:c r="AI734" s="18" t="n">
        <x:f>N734-AH734</x:f>
        <x:v>-2.2737367544323206e-13</x:v>
      </x:c>
      <x:c r="AJ734" s="18" t="n">
        <x:f>V734*INDEX('07 Mode Capacity'!$P$6:$P$17,MATCH("AIR-"&amp;I734,'07 Mode Capacity'!$C$6:$C$17,0))</x:f>
        <x:v>0</x:v>
      </x:c>
      <x:c r="AK734" s="18" t="n">
        <x:f>Y734*INDEX('07 Mode Capacity'!$P$6:$P$17,MATCH("OCEAN-"&amp;I734,'07 Mode Capacity'!$C$6:$C$17,0))</x:f>
        <x:v>233.12253602701017</x:v>
      </x:c>
      <x:c r="AL734" s="18" t="n">
        <x:f>AB734*INDEX('07 Mode Capacity'!$P$6:$P$17,MATCH("LAND-"&amp;I734,'07 Mode Capacity'!$C$6:$C$17,0))</x:f>
        <x:v>532.357612813597</x:v>
      </x:c>
      <x:c r="AM734" s="18" t="n">
        <x:f>AE734*INDEX('07 Mode Capacity'!$P$6:$P$17,MATCH("INLAND-"&amp;I734,'07 Mode Capacity'!$C$6:$C$17,0))</x:f>
        <x:v>186.13636363636365</x:v>
      </x:c>
      <x:c r="AN734" s="18" t="n">
        <x:f>SUM(AJ734:AM734)</x:f>
        <x:v>951.6165124769708</x:v>
      </x:c>
      <x:c r="AO734" s="17" t="n">
        <x:f>IF(N734=0,1,AN734/N734)</x:f>
        <x:v>0.77461661577287</x:v>
      </x:c>
      <x:c r="AP734" s="11" t="str">
        <x:f>IF(AO734&gt;='01 Controls'!$E$16,"PASS","FAIL")</x:f>
        <x:v>FAIL</x:v>
      </x:c>
      <x:c r="AQ734" s="11" t="str">
        <x:v>UNQUANTIFIED</x:v>
      </x:c>
      <x:c r="AR734" s="11" t="str">
        <x:v>Position-class planning record; serial item and receiver open</x:v>
      </x:c>
      <x:c r="AS734" s="26"/>
      <x:c r="AT734" s="26"/>
    </x:row>
    <x:row r="735">
      <x:c r="C735" s="11" t="str">
        <x:v>C2-C-EGG-BLK-08</x:v>
      </x:c>
      <x:c r="D735" s="11" t="str">
        <x:v>C2</x:v>
      </x:c>
      <x:c r="E735" s="11" t="str">
        <x:v>Gulf–Atlantic hurricane</x:v>
      </x:c>
      <x:c r="F735" s="11" t="str">
        <x:v>C-EGG</x:v>
      </x:c>
      <x:c r="G735" s="11" t="str">
        <x:v>Essential-goods group</x:v>
      </x:c>
      <x:c r="H735" s="11" t="str">
        <x:v>BLK-08</x:v>
      </x:c>
      <x:c r="I735" s="19" t="n">
        <x:v>48</x:v>
      </x:c>
      <x:c r="J735" s="21" t="n">
        <x:v>14</x:v>
      </x:c>
      <x:c r="K735" s="18" t="n">
        <x:f>'05 Cargo Register'!K287</x:f>
        <x:v>745.875</x:v>
      </x:c>
      <x:c r="L735" s="18" t="n">
        <x:f>'05 Cargo Register'!N287</x:f>
        <x:v>117</x:v>
      </x:c>
      <x:c r="M735" s="18" t="n">
        <x:f>'05 Cargo Register'!O287</x:f>
        <x:v>5967</x:v>
      </x:c>
      <x:c r="N735" s="18" t="n">
        <x:f>J735*K735</x:f>
        <x:v>10442.25</x:v>
      </x:c>
      <x:c r="O735" s="18" t="n">
        <x:f>J735*L735</x:f>
        <x:v>1638</x:v>
      </x:c>
      <x:c r="P735" s="18" t="n">
        <x:f>J735*M735</x:f>
        <x:v>83538</x:v>
      </x:c>
      <x:c r="Q735" s="22" t="n">
        <x:f>'01 Controls'!$E$23*'02 Cargo Classes'!$M$14</x:f>
        <x:v>0.05</x:v>
      </x:c>
      <x:c r="R735" s="22" t="n">
        <x:f>'01 Controls'!$F$23*'02 Cargo Classes'!$N$14</x:f>
        <x:v>0.16000000000000003</x:v>
      </x:c>
      <x:c r="S735" s="22" t="n">
        <x:f>'01 Controls'!$G$23*'02 Cargo Classes'!$O$14</x:f>
        <x:v>0.6</x:v>
      </x:c>
      <x:c r="T735" s="22" t="n">
        <x:f>'01 Controls'!$H$23*'02 Cargo Classes'!$P$14</x:f>
        <x:v>0.075</x:v>
      </x:c>
      <x:c r="U735" s="22" t="n">
        <x:f>SUM(Q735:T735)</x:f>
        <x:v>0.885</x:v>
      </x:c>
      <x:c r="V735" s="18" t="n">
        <x:f>IF(U735=0,0,N735*Q735/U735)</x:f>
        <x:v>589.9576271186442</x:v>
      </x:c>
      <x:c r="W735" s="18" t="n">
        <x:f>IF(U735=0,0,P735*Q735/U735)</x:f>
        <x:v>4719.661016949153</x:v>
      </x:c>
      <x:c r="X735" s="18" t="n">
        <x:f>MAX(V735,W735*'01 Controls'!$E$12)</x:f>
        <x:v>1179.9152542372883</x:v>
      </x:c>
      <x:c r="Y735" s="18" t="n">
        <x:f>IF(U735=0,0,N735*R735/U735)</x:f>
        <x:v>1887.8644067796613</x:v>
      </x:c>
      <x:c r="Z735" s="18" t="n">
        <x:f>IF(U735=0,0,P735*R735/U735)</x:f>
        <x:v>15102.91525423729</x:v>
      </x:c>
      <x:c r="AA735" s="18" t="n">
        <x:f>MAX(Y735,Z735*'01 Controls'!$E$13)</x:f>
        <x:v>2265.4372881355935</x:v>
      </x:c>
      <x:c r="AB735" s="18" t="n">
        <x:f>IF(U735=0,0,N735*S735/U735)</x:f>
        <x:v>7079.4915254237285</x:v>
      </x:c>
      <x:c r="AC735" s="18" t="n">
        <x:f>IF(U735=0,0,P735*S735/U735)</x:f>
        <x:v>56635.93220338983</x:v>
      </x:c>
      <x:c r="AD735" s="18" t="n">
        <x:f>MAX(AB735,AC735*'01 Controls'!$E$14)</x:f>
        <x:v>11327.186440677966</x:v>
      </x:c>
      <x:c r="AE735" s="18" t="n">
        <x:f>IF(U735=0,0,N735*T735/U735)</x:f>
        <x:v>884.9364406779661</x:v>
      </x:c>
      <x:c r="AF735" s="18" t="n">
        <x:f>IF(U735=0,0,P735*T735/U735)</x:f>
        <x:v>7079.4915254237285</x:v>
      </x:c>
      <x:c r="AG735" s="18" t="n">
        <x:f>MAX(AE735,AF735*'01 Controls'!$E$15)</x:f>
        <x:v>1274.308474576271</x:v>
      </x:c>
      <x:c r="AH735" s="18" t="n">
        <x:f>SUM(V735,Y735,AB735,AE735)</x:f>
        <x:v>10442.25</x:v>
      </x:c>
      <x:c r="AI735" s="18" t="n">
        <x:f>N735-AH735</x:f>
        <x:v>0</x:v>
      </x:c>
      <x:c r="AJ735" s="18" t="n">
        <x:f>V735*INDEX('07 Mode Capacity'!$P$6:$P$17,MATCH("AIR-"&amp;I735,'07 Mode Capacity'!$C$6:$C$17,0))</x:f>
        <x:v>165.38615976109415</x:v>
      </x:c>
      <x:c r="AK735" s="18" t="n">
        <x:f>Y735*INDEX('07 Mode Capacity'!$P$6:$P$17,MATCH("OCEAN-"&amp;I735,'07 Mode Capacity'!$C$6:$C$17,0))</x:f>
        <x:v>165.4454140431254</x:v>
      </x:c>
      <x:c r="AL735" s="18" t="n">
        <x:f>AB735*INDEX('07 Mode Capacity'!$P$6:$P$17,MATCH("LAND-"&amp;I735,'07 Mode Capacity'!$C$6:$C$17,0))</x:f>
        <x:v>864.0368579242572</x:v>
      </x:c>
      <x:c r="AM735" s="18" t="n">
        <x:f>AE735*INDEX('07 Mode Capacity'!$P$6:$P$17,MATCH("INLAND-"&amp;I735,'07 Mode Capacity'!$C$6:$C$17,0))</x:f>
        <x:v>558.6022949662611</x:v>
      </x:c>
      <x:c r="AN735" s="18" t="n">
        <x:f>SUM(AJ735:AM735)</x:f>
        <x:v>1753.4707266947378</x:v>
      </x:c>
      <x:c r="AO735" s="17" t="n">
        <x:f>IF(N735=0,1,AN735/N735)</x:f>
        <x:v>0.16792077633601357</x:v>
      </x:c>
      <x:c r="AP735" s="11" t="str">
        <x:f>IF(AO735&gt;='01 Controls'!$E$16,"PASS","FAIL")</x:f>
        <x:v>FAIL</x:v>
      </x:c>
      <x:c r="AQ735" s="11" t="str">
        <x:v>UNQUANTIFIED</x:v>
      </x:c>
      <x:c r="AR735" s="11" t="str">
        <x:v>Position-class planning record; serial item and receiver open</x:v>
      </x:c>
      <x:c r="AS735" s="26"/>
      <x:c r="AT735" s="26"/>
    </x:row>
    <x:row r="736">
      <x:c r="C736" s="11" t="str">
        <x:v>C2-C-CAG-APL-45</x:v>
      </x:c>
      <x:c r="D736" s="11" t="str">
        <x:v>C2</x:v>
      </x:c>
      <x:c r="E736" s="11" t="str">
        <x:v>Gulf–Atlantic hurricane</x:v>
      </x:c>
      <x:c r="F736" s="11" t="str">
        <x:v>C-CAG</x:v>
      </x:c>
      <x:c r="G736" s="11" t="str">
        <x:v>Civil access group</x:v>
      </x:c>
      <x:c r="H736" s="11" t="str">
        <x:v>APL-45</x:v>
      </x:c>
      <x:c r="I736" s="19" t="n">
        <x:v>24</x:v>
      </x:c>
      <x:c r="J736" s="21" t="n">
        <x:v>10</x:v>
      </x:c>
      <x:c r="K736" s="18" t="n">
        <x:f>'05 Cargo Register'!K288</x:f>
        <x:v>175.5</x:v>
      </x:c>
      <x:c r="L736" s="18" t="n">
        <x:f>'05 Cargo Register'!N288</x:f>
        <x:v>46</x:v>
      </x:c>
      <x:c r="M736" s="18" t="n">
        <x:f>'05 Cargo Register'!O288</x:f>
        <x:v>345</x:v>
      </x:c>
      <x:c r="N736" s="18" t="n">
        <x:f>J736*K736</x:f>
        <x:v>1755</x:v>
      </x:c>
      <x:c r="O736" s="18" t="n">
        <x:f>J736*L736</x:f>
        <x:v>460</x:v>
      </x:c>
      <x:c r="P736" s="18" t="n">
        <x:f>J736*M736</x:f>
        <x:v>3450</x:v>
      </x:c>
      <x:c r="Q736" s="22" t="n">
        <x:f>'01 Controls'!$E$23*'02 Cargo Classes'!$M$6</x:f>
        <x:v>0.15000000000000002</x:v>
      </x:c>
      <x:c r="R736" s="22" t="n">
        <x:f>'01 Controls'!$F$23*'02 Cargo Classes'!$N$6</x:f>
        <x:v>0.08000000000000002</x:v>
      </x:c>
      <x:c r="S736" s="22" t="n">
        <x:f>'01 Controls'!$G$23*'02 Cargo Classes'!$O$6</x:f>
        <x:v>0.6</x:v>
      </x:c>
      <x:c r="T736" s="22" t="n">
        <x:f>'01 Controls'!$H$23*'02 Cargo Classes'!$P$6</x:f>
        <x:v>0.045</x:v>
      </x:c>
      <x:c r="U736" s="22" t="n">
        <x:f>SUM(Q736:T736)</x:f>
        <x:v>0.8750000000000001</x:v>
      </x:c>
      <x:c r="V736" s="18" t="n">
        <x:f>IF(U736=0,0,N736*Q736/U736)</x:f>
        <x:v>300.8571428571429</x:v>
      </x:c>
      <x:c r="W736" s="18" t="n">
        <x:f>IF(U736=0,0,P736*Q736/U736)</x:f>
        <x:v>591.4285714285714</x:v>
      </x:c>
      <x:c r="X736" s="18" t="n">
        <x:f>MAX(V736,W736*'01 Controls'!$E$12)</x:f>
        <x:v>300.8571428571429</x:v>
      </x:c>
      <x:c r="Y736" s="18" t="n">
        <x:f>IF(U736=0,0,N736*R736/U736)</x:f>
        <x:v>160.45714285714288</x:v>
      </x:c>
      <x:c r="Z736" s="18" t="n">
        <x:f>IF(U736=0,0,P736*R736/U736)</x:f>
        <x:v>315.42857142857144</x:v>
      </x:c>
      <x:c r="AA736" s="18" t="n">
        <x:f>MAX(Y736,Z736*'01 Controls'!$E$13)</x:f>
        <x:v>160.45714285714288</x:v>
      </x:c>
      <x:c r="AB736" s="18" t="n">
        <x:f>IF(U736=0,0,N736*S736/U736)</x:f>
        <x:v>1203.4285714285713</x:v>
      </x:c>
      <x:c r="AC736" s="18" t="n">
        <x:f>IF(U736=0,0,P736*S736/U736)</x:f>
        <x:v>2365.7142857142853</x:v>
      </x:c>
      <x:c r="AD736" s="18" t="n">
        <x:f>MAX(AB736,AC736*'01 Controls'!$E$14)</x:f>
        <x:v>1203.4285714285713</x:v>
      </x:c>
      <x:c r="AE736" s="18" t="n">
        <x:f>IF(U736=0,0,N736*T736/U736)</x:f>
        <x:v>90.25714285714284</x:v>
      </x:c>
      <x:c r="AF736" s="18" t="n">
        <x:f>IF(U736=0,0,P736*T736/U736)</x:f>
        <x:v>177.42857142857142</x:v>
      </x:c>
      <x:c r="AG736" s="18" t="n">
        <x:f>MAX(AE736,AF736*'01 Controls'!$E$15)</x:f>
        <x:v>90.25714285714284</x:v>
      </x:c>
      <x:c r="AH736" s="18" t="n">
        <x:f>SUM(V736,Y736,AB736,AE736)</x:f>
        <x:v>1755</x:v>
      </x:c>
      <x:c r="AI736" s="18" t="n">
        <x:f>N736-AH736</x:f>
        <x:v>0</x:v>
      </x:c>
      <x:c r="AJ736" s="18" t="n">
        <x:f>V736*INDEX('07 Mode Capacity'!$P$6:$P$17,MATCH("AIR-"&amp;I736,'07 Mode Capacity'!$C$6:$C$17,0))</x:f>
        <x:v>61.048146695522746</x:v>
      </x:c>
      <x:c r="AK736" s="18" t="n">
        <x:f>Y736*INDEX('07 Mode Capacity'!$P$6:$P$17,MATCH("OCEAN-"&amp;I736,'07 Mode Capacity'!$C$6:$C$17,0))</x:f>
        <x:v>24.082859989698473</x:v>
      </x:c>
      <x:c r="AL736" s="18" t="n">
        <x:f>AB736*INDEX('07 Mode Capacity'!$P$6:$P$17,MATCH("LAND-"&amp;I736,'07 Mode Capacity'!$C$6:$C$17,0))</x:f>
        <x:v>460.3125408397318</x:v>
      </x:c>
      <x:c r="AM736" s="18" t="n">
        <x:f>AE736*INDEX('07 Mode Capacity'!$P$6:$P$17,MATCH("INLAND-"&amp;I736,'07 Mode Capacity'!$C$6:$C$17,0))</x:f>
        <x:v>90.25714285714284</x:v>
      </x:c>
      <x:c r="AN736" s="18" t="n">
        <x:f>SUM(AJ736:AM736)</x:f>
        <x:v>635.7006903820959</x:v>
      </x:c>
      <x:c r="AO736" s="17" t="n">
        <x:f>IF(N736=0,1,AN736/N736)</x:f>
        <x:v>0.3622226156023338</x:v>
      </x:c>
      <x:c r="AP736" s="11" t="str">
        <x:f>IF(AO736&gt;='01 Controls'!$E$16,"PASS","FAIL")</x:f>
        <x:v>FAIL</x:v>
      </x:c>
      <x:c r="AQ736" s="11" t="str">
        <x:v>UNQUANTIFIED</x:v>
      </x:c>
      <x:c r="AR736" s="11" t="str">
        <x:v>Position-class planning record; serial item and receiver open</x:v>
      </x:c>
      <x:c r="AS736" s="26"/>
      <x:c r="AT736" s="26"/>
    </x:row>
    <x:row r="737">
      <x:c r="C737" s="11" t="str">
        <x:v>C2-C-CAG-ISO-18</x:v>
      </x:c>
      <x:c r="D737" s="11" t="str">
        <x:v>C2</x:v>
      </x:c>
      <x:c r="E737" s="11" t="str">
        <x:v>Gulf–Atlantic hurricane</x:v>
      </x:c>
      <x:c r="F737" s="11" t="str">
        <x:v>C-CAG</x:v>
      </x:c>
      <x:c r="G737" s="11" t="str">
        <x:v>Civil access group</x:v>
      </x:c>
      <x:c r="H737" s="11" t="str">
        <x:v>ISO-18</x:v>
      </x:c>
      <x:c r="I737" s="19" t="n">
        <x:v>48</x:v>
      </x:c>
      <x:c r="J737" s="21" t="n">
        <x:v>10</x:v>
      </x:c>
      <x:c r="K737" s="18" t="n">
        <x:f>'05 Cargo Register'!K289</x:f>
        <x:v>438.75</x:v>
      </x:c>
      <x:c r="L737" s="18" t="n">
        <x:f>'05 Cargo Register'!N289</x:f>
        <x:v>29</x:v>
      </x:c>
      <x:c r="M737" s="18" t="n">
        <x:f>'05 Cargo Register'!O289</x:f>
        <x:v>765.6</x:v>
      </x:c>
      <x:c r="N737" s="18" t="n">
        <x:f>J737*K737</x:f>
        <x:v>4387.5</x:v>
      </x:c>
      <x:c r="O737" s="18" t="n">
        <x:f>J737*L737</x:f>
        <x:v>290</x:v>
      </x:c>
      <x:c r="P737" s="18" t="n">
        <x:f>J737*M737</x:f>
        <x:v>7656</x:v>
      </x:c>
      <x:c r="Q737" s="22" t="n">
        <x:f>'01 Controls'!$E$23*'02 Cargo Classes'!$M$7</x:f>
        <x:v>0.010000000000000002</x:v>
      </x:c>
      <x:c r="R737" s="22" t="n">
        <x:f>'01 Controls'!$F$23*'02 Cargo Classes'!$N$7</x:f>
        <x:v>0.2</x:v>
      </x:c>
      <x:c r="S737" s="22" t="n">
        <x:f>'01 Controls'!$G$23*'02 Cargo Classes'!$O$7</x:f>
        <x:v>0.72</x:v>
      </x:c>
      <x:c r="T737" s="22" t="n">
        <x:f>'01 Controls'!$H$23*'02 Cargo Classes'!$P$7</x:f>
        <x:v>0.12</x:v>
      </x:c>
      <x:c r="U737" s="22" t="n">
        <x:f>SUM(Q737:T737)</x:f>
        <x:v>1.0499999999999998</x:v>
      </x:c>
      <x:c r="V737" s="18" t="n">
        <x:f>IF(U737=0,0,N737*Q737/U737)</x:f>
        <x:v>41.7857142857143</x:v>
      </x:c>
      <x:c r="W737" s="18" t="n">
        <x:f>IF(U737=0,0,P737*Q737/U737)</x:f>
        <x:v>72.91428571428574</x:v>
      </x:c>
      <x:c r="X737" s="18" t="n">
        <x:f>MAX(V737,W737*'01 Controls'!$E$12)</x:f>
        <x:v>41.7857142857143</x:v>
      </x:c>
      <x:c r="Y737" s="18" t="n">
        <x:f>IF(U737=0,0,N737*R737/U737)</x:f>
        <x:v>835.7142857142859</x:v>
      </x:c>
      <x:c r="Z737" s="18" t="n">
        <x:f>IF(U737=0,0,P737*R737/U737)</x:f>
        <x:v>1458.2857142857147</x:v>
      </x:c>
      <x:c r="AA737" s="18" t="n">
        <x:f>MAX(Y737,Z737*'01 Controls'!$E$13)</x:f>
        <x:v>835.7142857142859</x:v>
      </x:c>
      <x:c r="AB737" s="18" t="n">
        <x:f>IF(U737=0,0,N737*S737/U737)</x:f>
        <x:v>3008.571428571429</x:v>
      </x:c>
      <x:c r="AC737" s="18" t="n">
        <x:f>IF(U737=0,0,P737*S737/U737)</x:f>
        <x:v>5249.828571428572</x:v>
      </x:c>
      <x:c r="AD737" s="18" t="n">
        <x:f>MAX(AB737,AC737*'01 Controls'!$E$14)</x:f>
        <x:v>3008.571428571429</x:v>
      </x:c>
      <x:c r="AE737" s="18" t="n">
        <x:f>IF(U737=0,0,N737*T737/U737)</x:f>
        <x:v>501.4285714285715</x:v>
      </x:c>
      <x:c r="AF737" s="18" t="n">
        <x:f>IF(U737=0,0,P737*T737/U737)</x:f>
        <x:v>874.9714285714286</x:v>
      </x:c>
      <x:c r="AG737" s="18" t="n">
        <x:f>MAX(AE737,AF737*'01 Controls'!$E$15)</x:f>
        <x:v>501.4285714285715</x:v>
      </x:c>
      <x:c r="AH737" s="18" t="n">
        <x:f>SUM(V737,Y737,AB737,AE737)</x:f>
        <x:v>4387.500000000001</x:v>
      </x:c>
      <x:c r="AI737" s="18" t="n">
        <x:f>N737-AH737</x:f>
        <x:v>-9.094947017729282e-13</x:v>
      </x:c>
      <x:c r="AJ737" s="18" t="n">
        <x:f>V737*INDEX('07 Mode Capacity'!$P$6:$P$17,MATCH("AIR-"&amp;I737,'07 Mode Capacity'!$C$6:$C$17,0))</x:f>
        <x:v>11.714025721374018</x:v>
      </x:c>
      <x:c r="AK737" s="18" t="n">
        <x:f>Y737*INDEX('07 Mode Capacity'!$P$6:$P$17,MATCH("OCEAN-"&amp;I737,'07 Mode Capacity'!$C$6:$C$17,0))</x:f>
        <x:v>73.23889127059124</x:v>
      </x:c>
      <x:c r="AL737" s="18" t="n">
        <x:f>AB737*INDEX('07 Mode Capacity'!$P$6:$P$17,MATCH("LAND-"&amp;I737,'07 Mode Capacity'!$C$6:$C$17,0))</x:f>
        <x:v>367.1897331394803</x:v>
      </x:c>
      <x:c r="AM737" s="18" t="n">
        <x:f>AE737*INDEX('07 Mode Capacity'!$P$6:$P$17,MATCH("INLAND-"&amp;I737,'07 Mode Capacity'!$C$6:$C$17,0))</x:f>
        <x:v>316.5189474478695</x:v>
      </x:c>
      <x:c r="AN737" s="18" t="n">
        <x:f>SUM(AJ737:AM737)</x:f>
        <x:v>768.6615975793151</x:v>
      </x:c>
      <x:c r="AO737" s="17" t="n">
        <x:f>IF(N737=0,1,AN737/N737)</x:f>
        <x:v>0.17519352651380402</x:v>
      </x:c>
      <x:c r="AP737" s="11" t="str">
        <x:f>IF(AO737&gt;='01 Controls'!$E$16,"PASS","FAIL")</x:f>
        <x:v>FAIL</x:v>
      </x:c>
      <x:c r="AQ737" s="11" t="str">
        <x:v>UNQUANTIFIED</x:v>
      </x:c>
      <x:c r="AR737" s="11" t="str">
        <x:v>Position-class planning record; serial item and receiver open</x:v>
      </x:c>
      <x:c r="AS737" s="26"/>
      <x:c r="AT737" s="26"/>
    </x:row>
    <x:row r="738">
      <x:c r="C738" s="11" t="str">
        <x:v>C2-C-CAG-COL-12</x:v>
      </x:c>
      <x:c r="D738" s="11" t="str">
        <x:v>C2</x:v>
      </x:c>
      <x:c r="E738" s="11" t="str">
        <x:v>Gulf–Atlantic hurricane</x:v>
      </x:c>
      <x:c r="F738" s="11" t="str">
        <x:v>C-CAG</x:v>
      </x:c>
      <x:c r="G738" s="11" t="str">
        <x:v>Civil access group</x:v>
      </x:c>
      <x:c r="H738" s="11" t="str">
        <x:v>COL-12</x:v>
      </x:c>
      <x:c r="I738" s="19" t="n">
        <x:v>24</x:v>
      </x:c>
      <x:c r="J738" s="21" t="n">
        <x:v>10</x:v>
      </x:c>
      <x:c r="K738" s="18" t="n">
        <x:f>'05 Cargo Register'!K290</x:f>
        <x:v>175.5</x:v>
      </x:c>
      <x:c r="L738" s="18" t="n">
        <x:f>'05 Cargo Register'!N290</x:f>
        <x:v>19</x:v>
      </x:c>
      <x:c r="M738" s="18" t="n">
        <x:f>'05 Cargo Register'!O290</x:f>
        <x:v>501.6</x:v>
      </x:c>
      <x:c r="N738" s="18" t="n">
        <x:f>J738*K738</x:f>
        <x:v>1755</x:v>
      </x:c>
      <x:c r="O738" s="18" t="n">
        <x:f>J738*L738</x:f>
        <x:v>190</x:v>
      </x:c>
      <x:c r="P738" s="18" t="n">
        <x:f>J738*M738</x:f>
        <x:v>5016</x:v>
      </x:c>
      <x:c r="Q738" s="22" t="n">
        <x:f>'01 Controls'!$E$23*'02 Cargo Classes'!$M$8</x:f>
        <x:v>0.1</x:v>
      </x:c>
      <x:c r="R738" s="22" t="n">
        <x:f>'01 Controls'!$F$23*'02 Cargo Classes'!$N$8</x:f>
        <x:v>0.13999999999999999</x:v>
      </x:c>
      <x:c r="S738" s="22" t="n">
        <x:f>'01 Controls'!$G$23*'02 Cargo Classes'!$O$8</x:f>
        <x:v>0.72</x:v>
      </x:c>
      <x:c r="T738" s="22" t="n">
        <x:f>'01 Controls'!$H$23*'02 Cargo Classes'!$P$8</x:f>
        <x:v>0.03</x:v>
      </x:c>
      <x:c r="U738" s="22" t="n">
        <x:f>SUM(Q738:T738)</x:f>
        <x:v>0.99</x:v>
      </x:c>
      <x:c r="V738" s="18" t="n">
        <x:f>IF(U738=0,0,N738*Q738/U738)</x:f>
        <x:v>177.27272727272728</x:v>
      </x:c>
      <x:c r="W738" s="18" t="n">
        <x:f>IF(U738=0,0,P738*Q738/U738)</x:f>
        <x:v>506.6666666666667</x:v>
      </x:c>
      <x:c r="X738" s="18" t="n">
        <x:f>MAX(V738,W738*'01 Controls'!$E$12)</x:f>
        <x:v>177.27272727272728</x:v>
      </x:c>
      <x:c r="Y738" s="18" t="n">
        <x:f>IF(U738=0,0,N738*R738/U738)</x:f>
        <x:v>248.18181818181816</x:v>
      </x:c>
      <x:c r="Z738" s="18" t="n">
        <x:f>IF(U738=0,0,P738*R738/U738)</x:f>
        <x:v>709.3333333333333</x:v>
      </x:c>
      <x:c r="AA738" s="18" t="n">
        <x:f>MAX(Y738,Z738*'01 Controls'!$E$13)</x:f>
        <x:v>248.18181818181816</x:v>
      </x:c>
      <x:c r="AB738" s="18" t="n">
        <x:f>IF(U738=0,0,N738*S738/U738)</x:f>
        <x:v>1276.3636363636363</x:v>
      </x:c>
      <x:c r="AC738" s="18" t="n">
        <x:f>IF(U738=0,0,P738*S738/U738)</x:f>
        <x:v>3648</x:v>
      </x:c>
      <x:c r="AD738" s="18" t="n">
        <x:f>MAX(AB738,AC738*'01 Controls'!$E$14)</x:f>
        <x:v>1276.3636363636363</x:v>
      </x:c>
      <x:c r="AE738" s="18" t="n">
        <x:f>IF(U738=0,0,N738*T738/U738)</x:f>
        <x:v>53.18181818181818</x:v>
      </x:c>
      <x:c r="AF738" s="18" t="n">
        <x:f>IF(U738=0,0,P738*T738/U738)</x:f>
        <x:v>152</x:v>
      </x:c>
      <x:c r="AG738" s="18" t="n">
        <x:f>MAX(AE738,AF738*'01 Controls'!$E$15)</x:f>
        <x:v>53.18181818181818</x:v>
      </x:c>
      <x:c r="AH738" s="18" t="n">
        <x:f>SUM(V738,Y738,AB738,AE738)</x:f>
        <x:v>1755</x:v>
      </x:c>
      <x:c r="AI738" s="18" t="n">
        <x:f>N738-AH738</x:f>
        <x:v>0</x:v>
      </x:c>
      <x:c r="AJ738" s="18" t="n">
        <x:f>V738*INDEX('07 Mode Capacity'!$P$6:$P$17,MATCH("AIR-"&amp;I738,'07 Mode Capacity'!$C$6:$C$17,0))</x:f>
        <x:v>35.9711302077996</x:v>
      </x:c>
      <x:c r="AK738" s="18" t="n">
        <x:f>Y738*INDEX('07 Mode Capacity'!$P$6:$P$17,MATCH("OCEAN-"&amp;I738,'07 Mode Capacity'!$C$6:$C$17,0))</x:f>
        <x:v>37.24937309012705</x:v>
      </x:c>
      <x:c r="AL738" s="18" t="n">
        <x:f>AB738*INDEX('07 Mode Capacity'!$P$6:$P$17,MATCH("LAND-"&amp;I738,'07 Mode Capacity'!$C$6:$C$17,0))</x:f>
        <x:v>488.2102705875943</x:v>
      </x:c>
      <x:c r="AM738" s="18" t="n">
        <x:f>AE738*INDEX('07 Mode Capacity'!$P$6:$P$17,MATCH("INLAND-"&amp;I738,'07 Mode Capacity'!$C$6:$C$17,0))</x:f>
        <x:v>53.18181818181818</x:v>
      </x:c>
      <x:c r="AN738" s="18" t="n">
        <x:f>SUM(AJ738:AM738)</x:f>
        <x:v>614.612592067339</x:v>
      </x:c>
      <x:c r="AO738" s="17" t="n">
        <x:f>IF(N738=0,1,AN738/N738)</x:f>
        <x:v>0.350206605166575</x:v>
      </x:c>
      <x:c r="AP738" s="11" t="str">
        <x:f>IF(AO738&gt;='01 Controls'!$E$16,"PASS","FAIL")</x:f>
        <x:v>FAIL</x:v>
      </x:c>
      <x:c r="AQ738" s="11" t="str">
        <x:v>UNQUANTIFIED</x:v>
      </x:c>
      <x:c r="AR738" s="11" t="str">
        <x:v>Position-class planning record; serial item and receiver open</x:v>
      </x:c>
      <x:c r="AS738" s="26"/>
      <x:c r="AT738" s="26"/>
    </x:row>
    <x:row r="739">
      <x:c r="C739" s="11" t="str">
        <x:v>C2-C-CAG-BAT-22</x:v>
      </x:c>
      <x:c r="D739" s="11" t="str">
        <x:v>C2</x:v>
      </x:c>
      <x:c r="E739" s="11" t="str">
        <x:v>Gulf–Atlantic hurricane</x:v>
      </x:c>
      <x:c r="F739" s="11" t="str">
        <x:v>C-CAG</x:v>
      </x:c>
      <x:c r="G739" s="11" t="str">
        <x:v>Civil access group</x:v>
      </x:c>
      <x:c r="H739" s="11" t="str">
        <x:v>BAT-22</x:v>
      </x:c>
      <x:c r="I739" s="19" t="n">
        <x:v>48</x:v>
      </x:c>
      <x:c r="J739" s="21" t="n">
        <x:v>10</x:v>
      </x:c>
      <x:c r="K739" s="18" t="n">
        <x:f>'05 Cargo Register'!K291</x:f>
        <x:v>131.625</x:v>
      </x:c>
      <x:c r="L739" s="18" t="n">
        <x:f>'05 Cargo Register'!N291</x:f>
        <x:v>8</x:v>
      </x:c>
      <x:c r="M739" s="18" t="n">
        <x:f>'05 Cargo Register'!O291</x:f>
        <x:v>211.20000000000002</x:v>
      </x:c>
      <x:c r="N739" s="18" t="n">
        <x:f>J739*K739</x:f>
        <x:v>1316.25</x:v>
      </x:c>
      <x:c r="O739" s="18" t="n">
        <x:f>J739*L739</x:f>
        <x:v>80</x:v>
      </x:c>
      <x:c r="P739" s="18" t="n">
        <x:f>J739*M739</x:f>
        <x:v>2112</x:v>
      </x:c>
      <x:c r="Q739" s="22" t="n">
        <x:f>'01 Controls'!$E$23*'02 Cargo Classes'!$M$9</x:f>
        <x:v>0</x:v>
      </x:c>
      <x:c r="R739" s="22" t="n">
        <x:f>'01 Controls'!$F$23*'02 Cargo Classes'!$N$9</x:f>
        <x:v>0.2</x:v>
      </x:c>
      <x:c r="S739" s="22" t="n">
        <x:f>'01 Controls'!$G$23*'02 Cargo Classes'!$O$9</x:f>
        <x:v>0.6</x:v>
      </x:c>
      <x:c r="T739" s="22" t="n">
        <x:f>'01 Controls'!$H$23*'02 Cargo Classes'!$P$9</x:f>
        <x:v>0.075</x:v>
      </x:c>
      <x:c r="U739" s="22" t="n">
        <x:f>SUM(Q739:T739)</x:f>
        <x:v>0.875</x:v>
      </x:c>
      <x:c r="V739" s="18" t="n">
        <x:f>IF(U739=0,0,N739*Q739/U739)</x:f>
        <x:v>0</x:v>
      </x:c>
      <x:c r="W739" s="18" t="n">
        <x:f>IF(U739=0,0,P739*Q739/U739)</x:f>
        <x:v>0</x:v>
      </x:c>
      <x:c r="X739" s="18" t="n">
        <x:f>MAX(V739,W739*'01 Controls'!$E$12)</x:f>
        <x:v>0</x:v>
      </x:c>
      <x:c r="Y739" s="18" t="n">
        <x:f>IF(U739=0,0,N739*R739/U739)</x:f>
        <x:v>300.85714285714283</x:v>
      </x:c>
      <x:c r="Z739" s="18" t="n">
        <x:f>IF(U739=0,0,P739*R739/U739)</x:f>
        <x:v>482.7428571428572</x:v>
      </x:c>
      <x:c r="AA739" s="18" t="n">
        <x:f>MAX(Y739,Z739*'01 Controls'!$E$13)</x:f>
        <x:v>300.85714285714283</x:v>
      </x:c>
      <x:c r="AB739" s="18" t="n">
        <x:f>IF(U739=0,0,N739*S739/U739)</x:f>
        <x:v>902.5714285714286</x:v>
      </x:c>
      <x:c r="AC739" s="18" t="n">
        <x:f>IF(U739=0,0,P739*S739/U739)</x:f>
        <x:v>1448.2285714285715</x:v>
      </x:c>
      <x:c r="AD739" s="18" t="n">
        <x:f>MAX(AB739,AC739*'01 Controls'!$E$14)</x:f>
        <x:v>902.5714285714286</x:v>
      </x:c>
      <x:c r="AE739" s="18" t="n">
        <x:f>IF(U739=0,0,N739*T739/U739)</x:f>
        <x:v>112.82142857142857</x:v>
      </x:c>
      <x:c r="AF739" s="18" t="n">
        <x:f>IF(U739=0,0,P739*T739/U739)</x:f>
        <x:v>181.02857142857144</x:v>
      </x:c>
      <x:c r="AG739" s="18" t="n">
        <x:f>MAX(AE739,AF739*'01 Controls'!$E$15)</x:f>
        <x:v>112.82142857142857</x:v>
      </x:c>
      <x:c r="AH739" s="18" t="n">
        <x:f>SUM(V739,Y739,AB739,AE739)</x:f>
        <x:v>1316.25</x:v>
      </x:c>
      <x:c r="AI739" s="18" t="n">
        <x:f>N739-AH739</x:f>
        <x:v>0</x:v>
      </x:c>
      <x:c r="AJ739" s="18" t="n">
        <x:f>V739*INDEX('07 Mode Capacity'!$P$6:$P$17,MATCH("AIR-"&amp;I739,'07 Mode Capacity'!$C$6:$C$17,0))</x:f>
        <x:v>0</x:v>
      </x:c>
      <x:c r="AK739" s="18" t="n">
        <x:f>Y739*INDEX('07 Mode Capacity'!$P$6:$P$17,MATCH("OCEAN-"&amp;I739,'07 Mode Capacity'!$C$6:$C$17,0))</x:f>
        <x:v>26.366000857412836</x:v>
      </x:c>
      <x:c r="AL739" s="18" t="n">
        <x:f>AB739*INDEX('07 Mode Capacity'!$P$6:$P$17,MATCH("LAND-"&amp;I739,'07 Mode Capacity'!$C$6:$C$17,0))</x:f>
        <x:v>110.15691994184408</x:v>
      </x:c>
      <x:c r="AM739" s="18" t="n">
        <x:f>AE739*INDEX('07 Mode Capacity'!$P$6:$P$17,MATCH("INLAND-"&amp;I739,'07 Mode Capacity'!$C$6:$C$17,0))</x:f>
        <x:v>71.21676317577062</x:v>
      </x:c>
      <x:c r="AN739" s="18" t="n">
        <x:f>SUM(AJ739:AM739)</x:f>
        <x:v>207.73968397502756</x:v>
      </x:c>
      <x:c r="AO739" s="17" t="n">
        <x:f>IF(N739=0,1,AN739/N739)</x:f>
        <x:v>0.15782692039888133</x:v>
      </x:c>
      <x:c r="AP739" s="11" t="str">
        <x:f>IF(AO739&gt;='01 Controls'!$E$16,"PASS","FAIL")</x:f>
        <x:v>FAIL</x:v>
      </x:c>
      <x:c r="AQ739" s="11" t="str">
        <x:v>UNQUANTIFIED</x:v>
      </x:c>
      <x:c r="AR739" s="11" t="str">
        <x:v>Position-class planning record; serial item and receiver open</x:v>
      </x:c>
      <x:c r="AS739" s="26"/>
      <x:c r="AT739" s="26"/>
    </x:row>
    <x:row r="740">
      <x:c r="C740" s="11" t="str">
        <x:v>C2-C-CAG-TNK-20</x:v>
      </x:c>
      <x:c r="D740" s="11" t="str">
        <x:v>C2</x:v>
      </x:c>
      <x:c r="E740" s="11" t="str">
        <x:v>Gulf–Atlantic hurricane</x:v>
      </x:c>
      <x:c r="F740" s="11" t="str">
        <x:v>C-CAG</x:v>
      </x:c>
      <x:c r="G740" s="11" t="str">
        <x:v>Civil access group</x:v>
      </x:c>
      <x:c r="H740" s="11" t="str">
        <x:v>TNK-20</x:v>
      </x:c>
      <x:c r="I740" s="19" t="n">
        <x:v>48</x:v>
      </x:c>
      <x:c r="J740" s="21" t="n">
        <x:v>10</x:v>
      </x:c>
      <x:c r="K740" s="18" t="n">
        <x:f>'05 Cargo Register'!K292</x:f>
        <x:v>175.5</x:v>
      </x:c>
      <x:c r="L740" s="18" t="n">
        <x:f>'05 Cargo Register'!N292</x:f>
        <x:v>11</x:v>
      </x:c>
      <x:c r="M740" s="18" t="n">
        <x:f>'05 Cargo Register'!O292</x:f>
        <x:v>233.75</x:v>
      </x:c>
      <x:c r="N740" s="18" t="n">
        <x:f>J740*K740</x:f>
        <x:v>1755</x:v>
      </x:c>
      <x:c r="O740" s="18" t="n">
        <x:f>J740*L740</x:f>
        <x:v>110</x:v>
      </x:c>
      <x:c r="P740" s="18" t="n">
        <x:f>J740*M740</x:f>
        <x:v>2337.5</x:v>
      </x:c>
      <x:c r="Q740" s="22" t="n">
        <x:f>'01 Controls'!$E$23*'02 Cargo Classes'!$M$10</x:f>
        <x:v>0</x:v>
      </x:c>
      <x:c r="R740" s="22" t="n">
        <x:f>'01 Controls'!$F$23*'02 Cargo Classes'!$N$10</x:f>
        <x:v>0.24</x:v>
      </x:c>
      <x:c r="S740" s="22" t="n">
        <x:f>'01 Controls'!$G$23*'02 Cargo Classes'!$O$10</x:f>
        <x:v>0.6</x:v>
      </x:c>
      <x:c r="T740" s="22" t="n">
        <x:f>'01 Controls'!$H$23*'02 Cargo Classes'!$P$10</x:f>
        <x:v>0.15</x:v>
      </x:c>
      <x:c r="U740" s="22" t="n">
        <x:f>SUM(Q740:T740)</x:f>
        <x:v>0.99</x:v>
      </x:c>
      <x:c r="V740" s="18" t="n">
        <x:f>IF(U740=0,0,N740*Q740/U740)</x:f>
        <x:v>0</x:v>
      </x:c>
      <x:c r="W740" s="18" t="n">
        <x:f>IF(U740=0,0,P740*Q740/U740)</x:f>
        <x:v>0</x:v>
      </x:c>
      <x:c r="X740" s="18" t="n">
        <x:f>MAX(V740,W740*'01 Controls'!$E$12)</x:f>
        <x:v>0</x:v>
      </x:c>
      <x:c r="Y740" s="18" t="n">
        <x:f>IF(U740=0,0,N740*R740/U740)</x:f>
        <x:v>425.45454545454544</x:v>
      </x:c>
      <x:c r="Z740" s="18" t="n">
        <x:f>IF(U740=0,0,P740*R740/U740)</x:f>
        <x:v>566.6666666666666</x:v>
      </x:c>
      <x:c r="AA740" s="18" t="n">
        <x:f>MAX(Y740,Z740*'01 Controls'!$E$13)</x:f>
        <x:v>425.45454545454544</x:v>
      </x:c>
      <x:c r="AB740" s="18" t="n">
        <x:f>IF(U740=0,0,N740*S740/U740)</x:f>
        <x:v>1063.6363636363637</x:v>
      </x:c>
      <x:c r="AC740" s="18" t="n">
        <x:f>IF(U740=0,0,P740*S740/U740)</x:f>
        <x:v>1416.6666666666667</x:v>
      </x:c>
      <x:c r="AD740" s="18" t="n">
        <x:f>MAX(AB740,AC740*'01 Controls'!$E$14)</x:f>
        <x:v>1063.6363636363637</x:v>
      </x:c>
      <x:c r="AE740" s="18" t="n">
        <x:f>IF(U740=0,0,N740*T740/U740)</x:f>
        <x:v>265.90909090909093</x:v>
      </x:c>
      <x:c r="AF740" s="18" t="n">
        <x:f>IF(U740=0,0,P740*T740/U740)</x:f>
        <x:v>354.1666666666667</x:v>
      </x:c>
      <x:c r="AG740" s="18" t="n">
        <x:f>MAX(AE740,AF740*'01 Controls'!$E$15)</x:f>
        <x:v>265.90909090909093</x:v>
      </x:c>
      <x:c r="AH740" s="18" t="n">
        <x:f>SUM(V740,Y740,AB740,AE740)</x:f>
        <x:v>1755.0000000000002</x:v>
      </x:c>
      <x:c r="AI740" s="18" t="n">
        <x:f>N740-AH740</x:f>
        <x:v>-2.2737367544323206e-13</x:v>
      </x:c>
      <x:c r="AJ740" s="18" t="n">
        <x:f>V740*INDEX('07 Mode Capacity'!$P$6:$P$17,MATCH("AIR-"&amp;I740,'07 Mode Capacity'!$C$6:$C$17,0))</x:f>
        <x:v>0</x:v>
      </x:c>
      <x:c r="AK740" s="18" t="n">
        <x:f>Y740*INDEX('07 Mode Capacity'!$P$6:$P$17,MATCH("OCEAN-"&amp;I740,'07 Mode Capacity'!$C$6:$C$17,0))</x:f>
        <x:v>37.285253737755525</x:v>
      </x:c>
      <x:c r="AL740" s="18" t="n">
        <x:f>AB740*INDEX('07 Mode Capacity'!$P$6:$P$17,MATCH("LAND-"&amp;I740,'07 Mode Capacity'!$C$6:$C$17,0))</x:f>
        <x:v>129.8145521200183</x:v>
      </x:c>
      <x:c r="AM740" s="18" t="n">
        <x:f>AE740*INDEX('07 Mode Capacity'!$P$6:$P$17,MATCH("INLAND-"&amp;I740,'07 Mode Capacity'!$C$6:$C$17,0))</x:f>
        <x:v>167.85095697993077</x:v>
      </x:c>
      <x:c r="AN740" s="18" t="n">
        <x:f>SUM(AJ740:AM740)</x:f>
        <x:v>334.9507628377046</x:v>
      </x:c>
      <x:c r="AO740" s="17" t="n">
        <x:f>IF(N740=0,1,AN740/N740)</x:f>
        <x:v>0.1908551355200596</x:v>
      </x:c>
      <x:c r="AP740" s="11" t="str">
        <x:f>IF(AO740&gt;='01 Controls'!$E$16,"PASS","FAIL")</x:f>
        <x:v>FAIL</x:v>
      </x:c>
      <x:c r="AQ740" s="11" t="str">
        <x:v>UNQUANTIFIED</x:v>
      </x:c>
      <x:c r="AR740" s="11" t="str">
        <x:v>Position-class planning record; serial item and receiver open</x:v>
      </x:c>
      <x:c r="AS740" s="26"/>
      <x:c r="AT740" s="26"/>
    </x:row>
    <x:row r="741">
      <x:c r="C741" s="11" t="str">
        <x:v>C2-C-CAG-ROL-30</x:v>
      </x:c>
      <x:c r="D741" s="11" t="str">
        <x:v>C2</x:v>
      </x:c>
      <x:c r="E741" s="11" t="str">
        <x:v>Gulf–Atlantic hurricane</x:v>
      </x:c>
      <x:c r="F741" s="11" t="str">
        <x:v>C-CAG</x:v>
      </x:c>
      <x:c r="G741" s="11" t="str">
        <x:v>Civil access group</x:v>
      </x:c>
      <x:c r="H741" s="11" t="str">
        <x:v>ROL-30</x:v>
      </x:c>
      <x:c r="I741" s="19" t="n">
        <x:v>48</x:v>
      </x:c>
      <x:c r="J741" s="21" t="n">
        <x:v>10</x:v>
      </x:c>
      <x:c r="K741" s="18" t="n">
        <x:f>'05 Cargo Register'!K293</x:f>
        <x:v>263.25</x:v>
      </x:c>
      <x:c r="L741" s="18" t="n">
        <x:f>'05 Cargo Register'!N293</x:f>
        <x:v>11</x:v>
      </x:c>
      <x:c r="M741" s="18" t="n">
        <x:f>'05 Cargo Register'!O293</x:f>
        <x:v>701.25</x:v>
      </x:c>
      <x:c r="N741" s="18" t="n">
        <x:f>J741*K741</x:f>
        <x:v>2632.5</x:v>
      </x:c>
      <x:c r="O741" s="18" t="n">
        <x:f>J741*L741</x:f>
        <x:v>110</x:v>
      </x:c>
      <x:c r="P741" s="18" t="n">
        <x:f>J741*M741</x:f>
        <x:v>7012.5</x:v>
      </x:c>
      <x:c r="Q741" s="22" t="n">
        <x:f>'01 Controls'!$E$23*'02 Cargo Classes'!$M$12</x:f>
        <x:v>0</x:v>
      </x:c>
      <x:c r="R741" s="22" t="n">
        <x:f>'01 Controls'!$F$23*'02 Cargo Classes'!$N$12</x:f>
        <x:v>0.2</x:v>
      </x:c>
      <x:c r="S741" s="22" t="n">
        <x:f>'01 Controls'!$G$23*'02 Cargo Classes'!$O$12</x:f>
        <x:v>0.8999999999999999</x:v>
      </x:c>
      <x:c r="T741" s="22" t="n">
        <x:f>'01 Controls'!$H$23*'02 Cargo Classes'!$P$12</x:f>
        <x:v>0.09</x:v>
      </x:c>
      <x:c r="U741" s="22" t="n">
        <x:f>SUM(Q741:T741)</x:f>
        <x:v>1.19</x:v>
      </x:c>
      <x:c r="V741" s="18" t="n">
        <x:f>IF(U741=0,0,N741*Q741/U741)</x:f>
        <x:v>0</x:v>
      </x:c>
      <x:c r="W741" s="18" t="n">
        <x:f>IF(U741=0,0,P741*Q741/U741)</x:f>
        <x:v>0</x:v>
      </x:c>
      <x:c r="X741" s="18" t="n">
        <x:f>MAX(V741,W741*'01 Controls'!$E$12)</x:f>
        <x:v>0</x:v>
      </x:c>
      <x:c r="Y741" s="18" t="n">
        <x:f>IF(U741=0,0,N741*R741/U741)</x:f>
        <x:v>442.436974789916</x:v>
      </x:c>
      <x:c r="Z741" s="18" t="n">
        <x:f>IF(U741=0,0,P741*R741/U741)</x:f>
        <x:v>1178.5714285714287</x:v>
      </x:c>
      <x:c r="AA741" s="18" t="n">
        <x:f>MAX(Y741,Z741*'01 Controls'!$E$13)</x:f>
        <x:v>442.436974789916</x:v>
      </x:c>
      <x:c r="AB741" s="18" t="n">
        <x:f>IF(U741=0,0,N741*S741/U741)</x:f>
        <x:v>1990.9663865546215</x:v>
      </x:c>
      <x:c r="AC741" s="18" t="n">
        <x:f>IF(U741=0,0,P741*S741/U741)</x:f>
        <x:v>5303.571428571428</x:v>
      </x:c>
      <x:c r="AD741" s="18" t="n">
        <x:f>MAX(AB741,AC741*'01 Controls'!$E$14)</x:f>
        <x:v>1990.9663865546215</x:v>
      </x:c>
      <x:c r="AE741" s="18" t="n">
        <x:f>IF(U741=0,0,N741*T741/U741)</x:f>
        <x:v>199.0966386554622</x:v>
      </x:c>
      <x:c r="AF741" s="18" t="n">
        <x:f>IF(U741=0,0,P741*T741/U741)</x:f>
        <x:v>530.3571428571429</x:v>
      </x:c>
      <x:c r="AG741" s="18" t="n">
        <x:f>MAX(AE741,AF741*'01 Controls'!$E$15)</x:f>
        <x:v>199.0966386554622</x:v>
      </x:c>
      <x:c r="AH741" s="18" t="n">
        <x:f>SUM(V741,Y741,AB741,AE741)</x:f>
        <x:v>2632.5</x:v>
      </x:c>
      <x:c r="AI741" s="18" t="n">
        <x:f>N741-AH741</x:f>
        <x:v>0</x:v>
      </x:c>
      <x:c r="AJ741" s="18" t="n">
        <x:f>V741*INDEX('07 Mode Capacity'!$P$6:$P$17,MATCH("AIR-"&amp;I741,'07 Mode Capacity'!$C$6:$C$17,0))</x:f>
        <x:v>0</x:v>
      </x:c>
      <x:c r="AK741" s="18" t="n">
        <x:f>Y741*INDEX('07 Mode Capacity'!$P$6:$P$17,MATCH("OCEAN-"&amp;I741,'07 Mode Capacity'!$C$6:$C$17,0))</x:f>
        <x:v>38.77353067266594</x:v>
      </x:c>
      <x:c r="AL741" s="18" t="n">
        <x:f>AB741*INDEX('07 Mode Capacity'!$P$6:$P$17,MATCH("LAND-"&amp;I741,'07 Mode Capacity'!$C$6:$C$17,0))</x:f>
        <x:v>242.9932057540678</x:v>
      </x:c>
      <x:c r="AM741" s="18" t="n">
        <x:f>AE741*INDEX('07 Mode Capacity'!$P$6:$P$17,MATCH("INLAND-"&amp;I741,'07 Mode Capacity'!$C$6:$C$17,0))</x:f>
        <x:v>125.67664089841875</x:v>
      </x:c>
      <x:c r="AN741" s="18" t="n">
        <x:f>SUM(AJ741:AM741)</x:f>
        <x:v>407.4433773251525</x:v>
      </x:c>
      <x:c r="AO741" s="17" t="n">
        <x:f>IF(N741=0,1,AN741/N741)</x:f>
        <x:v>0.15477431237422695</x:v>
      </x:c>
      <x:c r="AP741" s="11" t="str">
        <x:f>IF(AO741&gt;='01 Controls'!$E$16,"PASS","FAIL")</x:f>
        <x:v>FAIL</x:v>
      </x:c>
      <x:c r="AQ741" s="11" t="str">
        <x:v>UNQUANTIFIED</x:v>
      </x:c>
      <x:c r="AR741" s="11" t="str">
        <x:v>Position-class planning record; serial item and receiver open</x:v>
      </x:c>
      <x:c r="AS741" s="26"/>
      <x:c r="AT741" s="26"/>
    </x:row>
    <x:row r="742">
      <x:c r="C742" s="11" t="str">
        <x:v>C2-C-CAG-LIN-18</x:v>
      </x:c>
      <x:c r="D742" s="11" t="str">
        <x:v>C2</x:v>
      </x:c>
      <x:c r="E742" s="11" t="str">
        <x:v>Gulf–Atlantic hurricane</x:v>
      </x:c>
      <x:c r="F742" s="11" t="str">
        <x:v>C-CAG</x:v>
      </x:c>
      <x:c r="G742" s="11" t="str">
        <x:v>Civil access group</x:v>
      </x:c>
      <x:c r="H742" s="11" t="str">
        <x:v>LIN-18</x:v>
      </x:c>
      <x:c r="I742" s="19" t="n">
        <x:v>72</x:v>
      </x:c>
      <x:c r="J742" s="21" t="n">
        <x:v>10</x:v>
      </x:c>
      <x:c r="K742" s="18" t="n">
        <x:f>'05 Cargo Register'!K294</x:f>
        <x:v>87.75</x:v>
      </x:c>
      <x:c r="L742" s="18" t="n">
        <x:f>'05 Cargo Register'!N294</x:f>
        <x:v>7</x:v>
      </x:c>
      <x:c r="M742" s="18" t="n">
        <x:f>'05 Cargo Register'!O294</x:f>
        <x:v>308</x:v>
      </x:c>
      <x:c r="N742" s="18" t="n">
        <x:f>J742*K742</x:f>
        <x:v>877.5</x:v>
      </x:c>
      <x:c r="O742" s="18" t="n">
        <x:f>J742*L742</x:f>
        <x:v>70</x:v>
      </x:c>
      <x:c r="P742" s="18" t="n">
        <x:f>J742*M742</x:f>
        <x:v>3080</x:v>
      </x:c>
      <x:c r="Q742" s="22" t="n">
        <x:f>'01 Controls'!$E$23*'02 Cargo Classes'!$M$13</x:f>
        <x:v>0</x:v>
      </x:c>
      <x:c r="R742" s="22" t="n">
        <x:f>'01 Controls'!$F$23*'02 Cargo Classes'!$N$13</x:f>
        <x:v>0.24</x:v>
      </x:c>
      <x:c r="S742" s="22" t="n">
        <x:f>'01 Controls'!$G$23*'02 Cargo Classes'!$O$13</x:f>
        <x:v>0.6</x:v>
      </x:c>
      <x:c r="T742" s="22" t="n">
        <x:f>'01 Controls'!$H$23*'02 Cargo Classes'!$P$13</x:f>
        <x:v>0.15</x:v>
      </x:c>
      <x:c r="U742" s="22" t="n">
        <x:f>SUM(Q742:T742)</x:f>
        <x:v>0.99</x:v>
      </x:c>
      <x:c r="V742" s="18" t="n">
        <x:f>IF(U742=0,0,N742*Q742/U742)</x:f>
        <x:v>0</x:v>
      </x:c>
      <x:c r="W742" s="18" t="n">
        <x:f>IF(U742=0,0,P742*Q742/U742)</x:f>
        <x:v>0</x:v>
      </x:c>
      <x:c r="X742" s="18" t="n">
        <x:f>MAX(V742,W742*'01 Controls'!$E$12)</x:f>
        <x:v>0</x:v>
      </x:c>
      <x:c r="Y742" s="18" t="n">
        <x:f>IF(U742=0,0,N742*R742/U742)</x:f>
        <x:v>212.72727272727272</x:v>
      </x:c>
      <x:c r="Z742" s="18" t="n">
        <x:f>IF(U742=0,0,P742*R742/U742)</x:f>
        <x:v>746.6666666666666</x:v>
      </x:c>
      <x:c r="AA742" s="18" t="n">
        <x:f>MAX(Y742,Z742*'01 Controls'!$E$13)</x:f>
        <x:v>212.72727272727272</x:v>
      </x:c>
      <x:c r="AB742" s="18" t="n">
        <x:f>IF(U742=0,0,N742*S742/U742)</x:f>
        <x:v>531.8181818181819</x:v>
      </x:c>
      <x:c r="AC742" s="18" t="n">
        <x:f>IF(U742=0,0,P742*S742/U742)</x:f>
        <x:v>1866.6666666666667</x:v>
      </x:c>
      <x:c r="AD742" s="18" t="n">
        <x:f>MAX(AB742,AC742*'01 Controls'!$E$14)</x:f>
        <x:v>531.8181818181819</x:v>
      </x:c>
      <x:c r="AE742" s="18" t="n">
        <x:f>IF(U742=0,0,N742*T742/U742)</x:f>
        <x:v>132.95454545454547</x:v>
      </x:c>
      <x:c r="AF742" s="18" t="n">
        <x:f>IF(U742=0,0,P742*T742/U742)</x:f>
        <x:v>466.6666666666667</x:v>
      </x:c>
      <x:c r="AG742" s="18" t="n">
        <x:f>MAX(AE742,AF742*'01 Controls'!$E$15)</x:f>
        <x:v>132.95454545454547</x:v>
      </x:c>
      <x:c r="AH742" s="18" t="n">
        <x:f>SUM(V742,Y742,AB742,AE742)</x:f>
        <x:v>877.5000000000001</x:v>
      </x:c>
      <x:c r="AI742" s="18" t="n">
        <x:f>N742-AH742</x:f>
        <x:v>-1.1368683772161603e-13</x:v>
      </x:c>
      <x:c r="AJ742" s="18" t="n">
        <x:f>V742*INDEX('07 Mode Capacity'!$P$6:$P$17,MATCH("AIR-"&amp;I742,'07 Mode Capacity'!$C$6:$C$17,0))</x:f>
        <x:v>0</x:v>
      </x:c>
      <x:c r="AK742" s="18" t="n">
        <x:f>Y742*INDEX('07 Mode Capacity'!$P$6:$P$17,MATCH("OCEAN-"&amp;I742,'07 Mode Capacity'!$C$6:$C$17,0))</x:f>
        <x:v>166.51609716215012</x:v>
      </x:c>
      <x:c r="AL742" s="18" t="n">
        <x:f>AB742*INDEX('07 Mode Capacity'!$P$6:$P$17,MATCH("LAND-"&amp;I742,'07 Mode Capacity'!$C$6:$C$17,0))</x:f>
        <x:v>380.2554377239979</x:v>
      </x:c>
      <x:c r="AM742" s="18" t="n">
        <x:f>AE742*INDEX('07 Mode Capacity'!$P$6:$P$17,MATCH("INLAND-"&amp;I742,'07 Mode Capacity'!$C$6:$C$17,0))</x:f>
        <x:v>132.95454545454547</x:v>
      </x:c>
      <x:c r="AN742" s="18" t="n">
        <x:f>SUM(AJ742:AM742)</x:f>
        <x:v>679.7260803406934</x:v>
      </x:c>
      <x:c r="AO742" s="17" t="n">
        <x:f>IF(N742=0,1,AN742/N742)</x:f>
        <x:v>0.77461661577287</x:v>
      </x:c>
      <x:c r="AP742" s="11" t="str">
        <x:f>IF(AO742&gt;='01 Controls'!$E$16,"PASS","FAIL")</x:f>
        <x:v>FAIL</x:v>
      </x:c>
      <x:c r="AQ742" s="11" t="str">
        <x:v>UNQUANTIFIED</x:v>
      </x:c>
      <x:c r="AR742" s="11" t="str">
        <x:v>Position-class planning record; serial item and receiver open</x:v>
      </x:c>
      <x:c r="AS742" s="26"/>
      <x:c r="AT742" s="26"/>
    </x:row>
    <x:row r="743">
      <x:c r="C743" s="11" t="str">
        <x:v>C2-C-CAG-BLK-08</x:v>
      </x:c>
      <x:c r="D743" s="11" t="str">
        <x:v>C2</x:v>
      </x:c>
      <x:c r="E743" s="11" t="str">
        <x:v>Gulf–Atlantic hurricane</x:v>
      </x:c>
      <x:c r="F743" s="11" t="str">
        <x:v>C-CAG</x:v>
      </x:c>
      <x:c r="G743" s="11" t="str">
        <x:v>Civil access group</x:v>
      </x:c>
      <x:c r="H743" s="11" t="str">
        <x:v>BLK-08</x:v>
      </x:c>
      <x:c r="I743" s="19" t="n">
        <x:v>48</x:v>
      </x:c>
      <x:c r="J743" s="21" t="n">
        <x:v>10</x:v>
      </x:c>
      <x:c r="K743" s="18" t="n">
        <x:f>'05 Cargo Register'!K295</x:f>
        <x:v>745.875</x:v>
      </x:c>
      <x:c r="L743" s="18" t="n">
        <x:f>'05 Cargo Register'!N295</x:f>
        <x:v>117</x:v>
      </x:c>
      <x:c r="M743" s="18" t="n">
        <x:f>'05 Cargo Register'!O295</x:f>
        <x:v>5967</x:v>
      </x:c>
      <x:c r="N743" s="18" t="n">
        <x:f>J743*K743</x:f>
        <x:v>7458.75</x:v>
      </x:c>
      <x:c r="O743" s="18" t="n">
        <x:f>J743*L743</x:f>
        <x:v>1170</x:v>
      </x:c>
      <x:c r="P743" s="18" t="n">
        <x:f>J743*M743</x:f>
        <x:v>59670</x:v>
      </x:c>
      <x:c r="Q743" s="22" t="n">
        <x:f>'01 Controls'!$E$23*'02 Cargo Classes'!$M$14</x:f>
        <x:v>0.05</x:v>
      </x:c>
      <x:c r="R743" s="22" t="n">
        <x:f>'01 Controls'!$F$23*'02 Cargo Classes'!$N$14</x:f>
        <x:v>0.16000000000000003</x:v>
      </x:c>
      <x:c r="S743" s="22" t="n">
        <x:f>'01 Controls'!$G$23*'02 Cargo Classes'!$O$14</x:f>
        <x:v>0.6</x:v>
      </x:c>
      <x:c r="T743" s="22" t="n">
        <x:f>'01 Controls'!$H$23*'02 Cargo Classes'!$P$14</x:f>
        <x:v>0.075</x:v>
      </x:c>
      <x:c r="U743" s="22" t="n">
        <x:f>SUM(Q743:T743)</x:f>
        <x:v>0.885</x:v>
      </x:c>
      <x:c r="V743" s="18" t="n">
        <x:f>IF(U743=0,0,N743*Q743/U743)</x:f>
        <x:v>421.39830508474574</x:v>
      </x:c>
      <x:c r="W743" s="18" t="n">
        <x:f>IF(U743=0,0,P743*Q743/U743)</x:f>
        <x:v>3371.186440677966</x:v>
      </x:c>
      <x:c r="X743" s="18" t="n">
        <x:f>MAX(V743,W743*'01 Controls'!$E$12)</x:f>
        <x:v>842.7966101694915</x:v>
      </x:c>
      <x:c r="Y743" s="18" t="n">
        <x:f>IF(U743=0,0,N743*R743/U743)</x:f>
        <x:v>1348.4745762711868</x:v>
      </x:c>
      <x:c r="Z743" s="18" t="n">
        <x:f>IF(U743=0,0,P743*R743/U743)</x:f>
        <x:v>10787.796610169495</x:v>
      </x:c>
      <x:c r="AA743" s="18" t="n">
        <x:f>MAX(Y743,Z743*'01 Controls'!$E$13)</x:f>
        <x:v>1618.169491525424</x:v>
      </x:c>
      <x:c r="AB743" s="18" t="n">
        <x:f>IF(U743=0,0,N743*S743/U743)</x:f>
        <x:v>5056.779661016949</x:v>
      </x:c>
      <x:c r="AC743" s="18" t="n">
        <x:f>IF(U743=0,0,P743*S743/U743)</x:f>
        <x:v>40454.23728813559</x:v>
      </x:c>
      <x:c r="AD743" s="18" t="n">
        <x:f>MAX(AB743,AC743*'01 Controls'!$E$14)</x:f>
        <x:v>8090.847457627118</x:v>
      </x:c>
      <x:c r="AE743" s="18" t="n">
        <x:f>IF(U743=0,0,N743*T743/U743)</x:f>
        <x:v>632.0974576271186</x:v>
      </x:c>
      <x:c r="AF743" s="18" t="n">
        <x:f>IF(U743=0,0,P743*T743/U743)</x:f>
        <x:v>5056.779661016949</x:v>
      </x:c>
      <x:c r="AG743" s="18" t="n">
        <x:f>MAX(AE743,AF743*'01 Controls'!$E$15)</x:f>
        <x:v>910.2203389830507</x:v>
      </x:c>
      <x:c r="AH743" s="18" t="n">
        <x:f>SUM(V743,Y743,AB743,AE743)</x:f>
        <x:v>7458.75</x:v>
      </x:c>
      <x:c r="AI743" s="18" t="n">
        <x:f>N743-AH743</x:f>
        <x:v>0</x:v>
      </x:c>
      <x:c r="AJ743" s="18" t="n">
        <x:f>V743*INDEX('07 Mode Capacity'!$P$6:$P$17,MATCH("AIR-"&amp;I743,'07 Mode Capacity'!$C$6:$C$17,0))</x:f>
        <x:v>118.13297125792437</x:v>
      </x:c>
      <x:c r="AK743" s="18" t="n">
        <x:f>Y743*INDEX('07 Mode Capacity'!$P$6:$P$17,MATCH("OCEAN-"&amp;I743,'07 Mode Capacity'!$C$6:$C$17,0))</x:f>
        <x:v>118.1752957450896</x:v>
      </x:c>
      <x:c r="AL743" s="18" t="n">
        <x:f>AB743*INDEX('07 Mode Capacity'!$P$6:$P$17,MATCH("LAND-"&amp;I743,'07 Mode Capacity'!$C$6:$C$17,0))</x:f>
        <x:v>617.1691842316123</x:v>
      </x:c>
      <x:c r="AM743" s="18" t="n">
        <x:f>AE743*INDEX('07 Mode Capacity'!$P$6:$P$17,MATCH("INLAND-"&amp;I743,'07 Mode Capacity'!$C$6:$C$17,0))</x:f>
        <x:v>399.0016392616151</x:v>
      </x:c>
      <x:c r="AN743" s="18" t="n">
        <x:f>SUM(AJ743:AM743)</x:f>
        <x:v>1252.4790904962415</x:v>
      </x:c>
      <x:c r="AO743" s="17" t="n">
        <x:f>IF(N743=0,1,AN743/N743)</x:f>
        <x:v>0.1679207763360136</x:v>
      </x:c>
      <x:c r="AP743" s="11" t="str">
        <x:f>IF(AO743&gt;='01 Controls'!$E$16,"PASS","FAIL")</x:f>
        <x:v>FAIL</x:v>
      </x:c>
      <x:c r="AQ743" s="11" t="str">
        <x:v>UNQUANTIFIED</x:v>
      </x:c>
      <x:c r="AR743" s="11" t="str">
        <x:v>Position-class planning record; serial item and receiver open</x:v>
      </x:c>
      <x:c r="AS743" s="26"/>
      <x:c r="AT743" s="26"/>
    </x:row>
    <x:row r="744">
      <x:c r="C744" s="11" t="str">
        <x:v>C2-C-DTG-APL-45</x:v>
      </x:c>
      <x:c r="D744" s="11" t="str">
        <x:v>C2</x:v>
      </x:c>
      <x:c r="E744" s="11" t="str">
        <x:v>Gulf–Atlantic hurricane</x:v>
      </x:c>
      <x:c r="F744" s="11" t="str">
        <x:v>C-DTG</x:v>
      </x:c>
      <x:c r="G744" s="11" t="str">
        <x:v>Displacement transition group</x:v>
      </x:c>
      <x:c r="H744" s="11" t="str">
        <x:v>APL-45</x:v>
      </x:c>
      <x:c r="I744" s="19" t="n">
        <x:v>24</x:v>
      </x:c>
      <x:c r="J744" s="21" t="n">
        <x:v>10</x:v>
      </x:c>
      <x:c r="K744" s="18" t="n">
        <x:f>'05 Cargo Register'!K296</x:f>
        <x:v>175.5</x:v>
      </x:c>
      <x:c r="L744" s="18" t="n">
        <x:f>'05 Cargo Register'!N296</x:f>
        <x:v>46</x:v>
      </x:c>
      <x:c r="M744" s="18" t="n">
        <x:f>'05 Cargo Register'!O296</x:f>
        <x:v>345</x:v>
      </x:c>
      <x:c r="N744" s="18" t="n">
        <x:f>J744*K744</x:f>
        <x:v>1755</x:v>
      </x:c>
      <x:c r="O744" s="18" t="n">
        <x:f>J744*L744</x:f>
        <x:v>460</x:v>
      </x:c>
      <x:c r="P744" s="18" t="n">
        <x:f>J744*M744</x:f>
        <x:v>3450</x:v>
      </x:c>
      <x:c r="Q744" s="22" t="n">
        <x:f>'01 Controls'!$E$23*'02 Cargo Classes'!$M$6</x:f>
        <x:v>0.15000000000000002</x:v>
      </x:c>
      <x:c r="R744" s="22" t="n">
        <x:f>'01 Controls'!$F$23*'02 Cargo Classes'!$N$6</x:f>
        <x:v>0.08000000000000002</x:v>
      </x:c>
      <x:c r="S744" s="22" t="n">
        <x:f>'01 Controls'!$G$23*'02 Cargo Classes'!$O$6</x:f>
        <x:v>0.6</x:v>
      </x:c>
      <x:c r="T744" s="22" t="n">
        <x:f>'01 Controls'!$H$23*'02 Cargo Classes'!$P$6</x:f>
        <x:v>0.045</x:v>
      </x:c>
      <x:c r="U744" s="22" t="n">
        <x:f>SUM(Q744:T744)</x:f>
        <x:v>0.8750000000000001</x:v>
      </x:c>
      <x:c r="V744" s="18" t="n">
        <x:f>IF(U744=0,0,N744*Q744/U744)</x:f>
        <x:v>300.8571428571429</x:v>
      </x:c>
      <x:c r="W744" s="18" t="n">
        <x:f>IF(U744=0,0,P744*Q744/U744)</x:f>
        <x:v>591.4285714285714</x:v>
      </x:c>
      <x:c r="X744" s="18" t="n">
        <x:f>MAX(V744,W744*'01 Controls'!$E$12)</x:f>
        <x:v>300.8571428571429</x:v>
      </x:c>
      <x:c r="Y744" s="18" t="n">
        <x:f>IF(U744=0,0,N744*R744/U744)</x:f>
        <x:v>160.45714285714288</x:v>
      </x:c>
      <x:c r="Z744" s="18" t="n">
        <x:f>IF(U744=0,0,P744*R744/U744)</x:f>
        <x:v>315.42857142857144</x:v>
      </x:c>
      <x:c r="AA744" s="18" t="n">
        <x:f>MAX(Y744,Z744*'01 Controls'!$E$13)</x:f>
        <x:v>160.45714285714288</x:v>
      </x:c>
      <x:c r="AB744" s="18" t="n">
        <x:f>IF(U744=0,0,N744*S744/U744)</x:f>
        <x:v>1203.4285714285713</x:v>
      </x:c>
      <x:c r="AC744" s="18" t="n">
        <x:f>IF(U744=0,0,P744*S744/U744)</x:f>
        <x:v>2365.7142857142853</x:v>
      </x:c>
      <x:c r="AD744" s="18" t="n">
        <x:f>MAX(AB744,AC744*'01 Controls'!$E$14)</x:f>
        <x:v>1203.4285714285713</x:v>
      </x:c>
      <x:c r="AE744" s="18" t="n">
        <x:f>IF(U744=0,0,N744*T744/U744)</x:f>
        <x:v>90.25714285714284</x:v>
      </x:c>
      <x:c r="AF744" s="18" t="n">
        <x:f>IF(U744=0,0,P744*T744/U744)</x:f>
        <x:v>177.42857142857142</x:v>
      </x:c>
      <x:c r="AG744" s="18" t="n">
        <x:f>MAX(AE744,AF744*'01 Controls'!$E$15)</x:f>
        <x:v>90.25714285714284</x:v>
      </x:c>
      <x:c r="AH744" s="18" t="n">
        <x:f>SUM(V744,Y744,AB744,AE744)</x:f>
        <x:v>1755</x:v>
      </x:c>
      <x:c r="AI744" s="18" t="n">
        <x:f>N744-AH744</x:f>
        <x:v>0</x:v>
      </x:c>
      <x:c r="AJ744" s="18" t="n">
        <x:f>V744*INDEX('07 Mode Capacity'!$P$6:$P$17,MATCH("AIR-"&amp;I744,'07 Mode Capacity'!$C$6:$C$17,0))</x:f>
        <x:v>61.048146695522746</x:v>
      </x:c>
      <x:c r="AK744" s="18" t="n">
        <x:f>Y744*INDEX('07 Mode Capacity'!$P$6:$P$17,MATCH("OCEAN-"&amp;I744,'07 Mode Capacity'!$C$6:$C$17,0))</x:f>
        <x:v>24.082859989698473</x:v>
      </x:c>
      <x:c r="AL744" s="18" t="n">
        <x:f>AB744*INDEX('07 Mode Capacity'!$P$6:$P$17,MATCH("LAND-"&amp;I744,'07 Mode Capacity'!$C$6:$C$17,0))</x:f>
        <x:v>460.3125408397318</x:v>
      </x:c>
      <x:c r="AM744" s="18" t="n">
        <x:f>AE744*INDEX('07 Mode Capacity'!$P$6:$P$17,MATCH("INLAND-"&amp;I744,'07 Mode Capacity'!$C$6:$C$17,0))</x:f>
        <x:v>90.25714285714284</x:v>
      </x:c>
      <x:c r="AN744" s="18" t="n">
        <x:f>SUM(AJ744:AM744)</x:f>
        <x:v>635.7006903820959</x:v>
      </x:c>
      <x:c r="AO744" s="17" t="n">
        <x:f>IF(N744=0,1,AN744/N744)</x:f>
        <x:v>0.3622226156023338</x:v>
      </x:c>
      <x:c r="AP744" s="11" t="str">
        <x:f>IF(AO744&gt;='01 Controls'!$E$16,"PASS","FAIL")</x:f>
        <x:v>FAIL</x:v>
      </x:c>
      <x:c r="AQ744" s="11" t="str">
        <x:v>UNQUANTIFIED</x:v>
      </x:c>
      <x:c r="AR744" s="11" t="str">
        <x:v>Position-class planning record; serial item and receiver open</x:v>
      </x:c>
      <x:c r="AS744" s="26"/>
      <x:c r="AT744" s="26"/>
    </x:row>
    <x:row r="745">
      <x:c r="C745" s="11" t="str">
        <x:v>C2-C-DTG-ISO-18</x:v>
      </x:c>
      <x:c r="D745" s="11" t="str">
        <x:v>C2</x:v>
      </x:c>
      <x:c r="E745" s="11" t="str">
        <x:v>Gulf–Atlantic hurricane</x:v>
      </x:c>
      <x:c r="F745" s="11" t="str">
        <x:v>C-DTG</x:v>
      </x:c>
      <x:c r="G745" s="11" t="str">
        <x:v>Displacement transition group</x:v>
      </x:c>
      <x:c r="H745" s="11" t="str">
        <x:v>ISO-18</x:v>
      </x:c>
      <x:c r="I745" s="19" t="n">
        <x:v>48</x:v>
      </x:c>
      <x:c r="J745" s="21" t="n">
        <x:v>10</x:v>
      </x:c>
      <x:c r="K745" s="18" t="n">
        <x:f>'05 Cargo Register'!K297</x:f>
        <x:v>438.75</x:v>
      </x:c>
      <x:c r="L745" s="18" t="n">
        <x:f>'05 Cargo Register'!N297</x:f>
        <x:v>29</x:v>
      </x:c>
      <x:c r="M745" s="18" t="n">
        <x:f>'05 Cargo Register'!O297</x:f>
        <x:v>765.6</x:v>
      </x:c>
      <x:c r="N745" s="18" t="n">
        <x:f>J745*K745</x:f>
        <x:v>4387.5</x:v>
      </x:c>
      <x:c r="O745" s="18" t="n">
        <x:f>J745*L745</x:f>
        <x:v>290</x:v>
      </x:c>
      <x:c r="P745" s="18" t="n">
        <x:f>J745*M745</x:f>
        <x:v>7656</x:v>
      </x:c>
      <x:c r="Q745" s="22" t="n">
        <x:f>'01 Controls'!$E$23*'02 Cargo Classes'!$M$7</x:f>
        <x:v>0.010000000000000002</x:v>
      </x:c>
      <x:c r="R745" s="22" t="n">
        <x:f>'01 Controls'!$F$23*'02 Cargo Classes'!$N$7</x:f>
        <x:v>0.2</x:v>
      </x:c>
      <x:c r="S745" s="22" t="n">
        <x:f>'01 Controls'!$G$23*'02 Cargo Classes'!$O$7</x:f>
        <x:v>0.72</x:v>
      </x:c>
      <x:c r="T745" s="22" t="n">
        <x:f>'01 Controls'!$H$23*'02 Cargo Classes'!$P$7</x:f>
        <x:v>0.12</x:v>
      </x:c>
      <x:c r="U745" s="22" t="n">
        <x:f>SUM(Q745:T745)</x:f>
        <x:v>1.0499999999999998</x:v>
      </x:c>
      <x:c r="V745" s="18" t="n">
        <x:f>IF(U745=0,0,N745*Q745/U745)</x:f>
        <x:v>41.7857142857143</x:v>
      </x:c>
      <x:c r="W745" s="18" t="n">
        <x:f>IF(U745=0,0,P745*Q745/U745)</x:f>
        <x:v>72.91428571428574</x:v>
      </x:c>
      <x:c r="X745" s="18" t="n">
        <x:f>MAX(V745,W745*'01 Controls'!$E$12)</x:f>
        <x:v>41.7857142857143</x:v>
      </x:c>
      <x:c r="Y745" s="18" t="n">
        <x:f>IF(U745=0,0,N745*R745/U745)</x:f>
        <x:v>835.7142857142859</x:v>
      </x:c>
      <x:c r="Z745" s="18" t="n">
        <x:f>IF(U745=0,0,P745*R745/U745)</x:f>
        <x:v>1458.2857142857147</x:v>
      </x:c>
      <x:c r="AA745" s="18" t="n">
        <x:f>MAX(Y745,Z745*'01 Controls'!$E$13)</x:f>
        <x:v>835.7142857142859</x:v>
      </x:c>
      <x:c r="AB745" s="18" t="n">
        <x:f>IF(U745=0,0,N745*S745/U745)</x:f>
        <x:v>3008.571428571429</x:v>
      </x:c>
      <x:c r="AC745" s="18" t="n">
        <x:f>IF(U745=0,0,P745*S745/U745)</x:f>
        <x:v>5249.828571428572</x:v>
      </x:c>
      <x:c r="AD745" s="18" t="n">
        <x:f>MAX(AB745,AC745*'01 Controls'!$E$14)</x:f>
        <x:v>3008.571428571429</x:v>
      </x:c>
      <x:c r="AE745" s="18" t="n">
        <x:f>IF(U745=0,0,N745*T745/U745)</x:f>
        <x:v>501.4285714285715</x:v>
      </x:c>
      <x:c r="AF745" s="18" t="n">
        <x:f>IF(U745=0,0,P745*T745/U745)</x:f>
        <x:v>874.9714285714286</x:v>
      </x:c>
      <x:c r="AG745" s="18" t="n">
        <x:f>MAX(AE745,AF745*'01 Controls'!$E$15)</x:f>
        <x:v>501.4285714285715</x:v>
      </x:c>
      <x:c r="AH745" s="18" t="n">
        <x:f>SUM(V745,Y745,AB745,AE745)</x:f>
        <x:v>4387.500000000001</x:v>
      </x:c>
      <x:c r="AI745" s="18" t="n">
        <x:f>N745-AH745</x:f>
        <x:v>-9.094947017729282e-13</x:v>
      </x:c>
      <x:c r="AJ745" s="18" t="n">
        <x:f>V745*INDEX('07 Mode Capacity'!$P$6:$P$17,MATCH("AIR-"&amp;I745,'07 Mode Capacity'!$C$6:$C$17,0))</x:f>
        <x:v>11.714025721374018</x:v>
      </x:c>
      <x:c r="AK745" s="18" t="n">
        <x:f>Y745*INDEX('07 Mode Capacity'!$P$6:$P$17,MATCH("OCEAN-"&amp;I745,'07 Mode Capacity'!$C$6:$C$17,0))</x:f>
        <x:v>73.23889127059124</x:v>
      </x:c>
      <x:c r="AL745" s="18" t="n">
        <x:f>AB745*INDEX('07 Mode Capacity'!$P$6:$P$17,MATCH("LAND-"&amp;I745,'07 Mode Capacity'!$C$6:$C$17,0))</x:f>
        <x:v>367.1897331394803</x:v>
      </x:c>
      <x:c r="AM745" s="18" t="n">
        <x:f>AE745*INDEX('07 Mode Capacity'!$P$6:$P$17,MATCH("INLAND-"&amp;I745,'07 Mode Capacity'!$C$6:$C$17,0))</x:f>
        <x:v>316.5189474478695</x:v>
      </x:c>
      <x:c r="AN745" s="18" t="n">
        <x:f>SUM(AJ745:AM745)</x:f>
        <x:v>768.6615975793151</x:v>
      </x:c>
      <x:c r="AO745" s="17" t="n">
        <x:f>IF(N745=0,1,AN745/N745)</x:f>
        <x:v>0.17519352651380402</x:v>
      </x:c>
      <x:c r="AP745" s="11" t="str">
        <x:f>IF(AO745&gt;='01 Controls'!$E$16,"PASS","FAIL")</x:f>
        <x:v>FAIL</x:v>
      </x:c>
      <x:c r="AQ745" s="11" t="str">
        <x:v>UNQUANTIFIED</x:v>
      </x:c>
      <x:c r="AR745" s="11" t="str">
        <x:v>Position-class planning record; serial item and receiver open</x:v>
      </x:c>
      <x:c r="AS745" s="26"/>
      <x:c r="AT745" s="26"/>
    </x:row>
    <x:row r="746">
      <x:c r="C746" s="11" t="str">
        <x:v>C2-C-DTG-COL-12</x:v>
      </x:c>
      <x:c r="D746" s="11" t="str">
        <x:v>C2</x:v>
      </x:c>
      <x:c r="E746" s="11" t="str">
        <x:v>Gulf–Atlantic hurricane</x:v>
      </x:c>
      <x:c r="F746" s="11" t="str">
        <x:v>C-DTG</x:v>
      </x:c>
      <x:c r="G746" s="11" t="str">
        <x:v>Displacement transition group</x:v>
      </x:c>
      <x:c r="H746" s="11" t="str">
        <x:v>COL-12</x:v>
      </x:c>
      <x:c r="I746" s="19" t="n">
        <x:v>24</x:v>
      </x:c>
      <x:c r="J746" s="21" t="n">
        <x:v>10</x:v>
      </x:c>
      <x:c r="K746" s="18" t="n">
        <x:f>'05 Cargo Register'!K298</x:f>
        <x:v>175.5</x:v>
      </x:c>
      <x:c r="L746" s="18" t="n">
        <x:f>'05 Cargo Register'!N298</x:f>
        <x:v>19</x:v>
      </x:c>
      <x:c r="M746" s="18" t="n">
        <x:f>'05 Cargo Register'!O298</x:f>
        <x:v>501.6</x:v>
      </x:c>
      <x:c r="N746" s="18" t="n">
        <x:f>J746*K746</x:f>
        <x:v>1755</x:v>
      </x:c>
      <x:c r="O746" s="18" t="n">
        <x:f>J746*L746</x:f>
        <x:v>190</x:v>
      </x:c>
      <x:c r="P746" s="18" t="n">
        <x:f>J746*M746</x:f>
        <x:v>5016</x:v>
      </x:c>
      <x:c r="Q746" s="22" t="n">
        <x:f>'01 Controls'!$E$23*'02 Cargo Classes'!$M$8</x:f>
        <x:v>0.1</x:v>
      </x:c>
      <x:c r="R746" s="22" t="n">
        <x:f>'01 Controls'!$F$23*'02 Cargo Classes'!$N$8</x:f>
        <x:v>0.13999999999999999</x:v>
      </x:c>
      <x:c r="S746" s="22" t="n">
        <x:f>'01 Controls'!$G$23*'02 Cargo Classes'!$O$8</x:f>
        <x:v>0.72</x:v>
      </x:c>
      <x:c r="T746" s="22" t="n">
        <x:f>'01 Controls'!$H$23*'02 Cargo Classes'!$P$8</x:f>
        <x:v>0.03</x:v>
      </x:c>
      <x:c r="U746" s="22" t="n">
        <x:f>SUM(Q746:T746)</x:f>
        <x:v>0.99</x:v>
      </x:c>
      <x:c r="V746" s="18" t="n">
        <x:f>IF(U746=0,0,N746*Q746/U746)</x:f>
        <x:v>177.27272727272728</x:v>
      </x:c>
      <x:c r="W746" s="18" t="n">
        <x:f>IF(U746=0,0,P746*Q746/U746)</x:f>
        <x:v>506.6666666666667</x:v>
      </x:c>
      <x:c r="X746" s="18" t="n">
        <x:f>MAX(V746,W746*'01 Controls'!$E$12)</x:f>
        <x:v>177.27272727272728</x:v>
      </x:c>
      <x:c r="Y746" s="18" t="n">
        <x:f>IF(U746=0,0,N746*R746/U746)</x:f>
        <x:v>248.18181818181816</x:v>
      </x:c>
      <x:c r="Z746" s="18" t="n">
        <x:f>IF(U746=0,0,P746*R746/U746)</x:f>
        <x:v>709.3333333333333</x:v>
      </x:c>
      <x:c r="AA746" s="18" t="n">
        <x:f>MAX(Y746,Z746*'01 Controls'!$E$13)</x:f>
        <x:v>248.18181818181816</x:v>
      </x:c>
      <x:c r="AB746" s="18" t="n">
        <x:f>IF(U746=0,0,N746*S746/U746)</x:f>
        <x:v>1276.3636363636363</x:v>
      </x:c>
      <x:c r="AC746" s="18" t="n">
        <x:f>IF(U746=0,0,P746*S746/U746)</x:f>
        <x:v>3648</x:v>
      </x:c>
      <x:c r="AD746" s="18" t="n">
        <x:f>MAX(AB746,AC746*'01 Controls'!$E$14)</x:f>
        <x:v>1276.3636363636363</x:v>
      </x:c>
      <x:c r="AE746" s="18" t="n">
        <x:f>IF(U746=0,0,N746*T746/U746)</x:f>
        <x:v>53.18181818181818</x:v>
      </x:c>
      <x:c r="AF746" s="18" t="n">
        <x:f>IF(U746=0,0,P746*T746/U746)</x:f>
        <x:v>152</x:v>
      </x:c>
      <x:c r="AG746" s="18" t="n">
        <x:f>MAX(AE746,AF746*'01 Controls'!$E$15)</x:f>
        <x:v>53.18181818181818</x:v>
      </x:c>
      <x:c r="AH746" s="18" t="n">
        <x:f>SUM(V746,Y746,AB746,AE746)</x:f>
        <x:v>1755</x:v>
      </x:c>
      <x:c r="AI746" s="18" t="n">
        <x:f>N746-AH746</x:f>
        <x:v>0</x:v>
      </x:c>
      <x:c r="AJ746" s="18" t="n">
        <x:f>V746*INDEX('07 Mode Capacity'!$P$6:$P$17,MATCH("AIR-"&amp;I746,'07 Mode Capacity'!$C$6:$C$17,0))</x:f>
        <x:v>35.9711302077996</x:v>
      </x:c>
      <x:c r="AK746" s="18" t="n">
        <x:f>Y746*INDEX('07 Mode Capacity'!$P$6:$P$17,MATCH("OCEAN-"&amp;I746,'07 Mode Capacity'!$C$6:$C$17,0))</x:f>
        <x:v>37.24937309012705</x:v>
      </x:c>
      <x:c r="AL746" s="18" t="n">
        <x:f>AB746*INDEX('07 Mode Capacity'!$P$6:$P$17,MATCH("LAND-"&amp;I746,'07 Mode Capacity'!$C$6:$C$17,0))</x:f>
        <x:v>488.2102705875943</x:v>
      </x:c>
      <x:c r="AM746" s="18" t="n">
        <x:f>AE746*INDEX('07 Mode Capacity'!$P$6:$P$17,MATCH("INLAND-"&amp;I746,'07 Mode Capacity'!$C$6:$C$17,0))</x:f>
        <x:v>53.18181818181818</x:v>
      </x:c>
      <x:c r="AN746" s="18" t="n">
        <x:f>SUM(AJ746:AM746)</x:f>
        <x:v>614.612592067339</x:v>
      </x:c>
      <x:c r="AO746" s="17" t="n">
        <x:f>IF(N746=0,1,AN746/N746)</x:f>
        <x:v>0.350206605166575</x:v>
      </x:c>
      <x:c r="AP746" s="11" t="str">
        <x:f>IF(AO746&gt;='01 Controls'!$E$16,"PASS","FAIL")</x:f>
        <x:v>FAIL</x:v>
      </x:c>
      <x:c r="AQ746" s="11" t="str">
        <x:v>UNQUANTIFIED</x:v>
      </x:c>
      <x:c r="AR746" s="11" t="str">
        <x:v>Position-class planning record; serial item and receiver open</x:v>
      </x:c>
      <x:c r="AS746" s="26"/>
      <x:c r="AT746" s="26"/>
    </x:row>
    <x:row r="747">
      <x:c r="C747" s="11" t="str">
        <x:v>C2-C-DTG-BAT-22</x:v>
      </x:c>
      <x:c r="D747" s="11" t="str">
        <x:v>C2</x:v>
      </x:c>
      <x:c r="E747" s="11" t="str">
        <x:v>Gulf–Atlantic hurricane</x:v>
      </x:c>
      <x:c r="F747" s="11" t="str">
        <x:v>C-DTG</x:v>
      </x:c>
      <x:c r="G747" s="11" t="str">
        <x:v>Displacement transition group</x:v>
      </x:c>
      <x:c r="H747" s="11" t="str">
        <x:v>BAT-22</x:v>
      </x:c>
      <x:c r="I747" s="19" t="n">
        <x:v>48</x:v>
      </x:c>
      <x:c r="J747" s="21" t="n">
        <x:v>10</x:v>
      </x:c>
      <x:c r="K747" s="18" t="n">
        <x:f>'05 Cargo Register'!K299</x:f>
        <x:v>131.625</x:v>
      </x:c>
      <x:c r="L747" s="18" t="n">
        <x:f>'05 Cargo Register'!N299</x:f>
        <x:v>8</x:v>
      </x:c>
      <x:c r="M747" s="18" t="n">
        <x:f>'05 Cargo Register'!O299</x:f>
        <x:v>211.20000000000002</x:v>
      </x:c>
      <x:c r="N747" s="18" t="n">
        <x:f>J747*K747</x:f>
        <x:v>1316.25</x:v>
      </x:c>
      <x:c r="O747" s="18" t="n">
        <x:f>J747*L747</x:f>
        <x:v>80</x:v>
      </x:c>
      <x:c r="P747" s="18" t="n">
        <x:f>J747*M747</x:f>
        <x:v>2112</x:v>
      </x:c>
      <x:c r="Q747" s="22" t="n">
        <x:f>'01 Controls'!$E$23*'02 Cargo Classes'!$M$9</x:f>
        <x:v>0</x:v>
      </x:c>
      <x:c r="R747" s="22" t="n">
        <x:f>'01 Controls'!$F$23*'02 Cargo Classes'!$N$9</x:f>
        <x:v>0.2</x:v>
      </x:c>
      <x:c r="S747" s="22" t="n">
        <x:f>'01 Controls'!$G$23*'02 Cargo Classes'!$O$9</x:f>
        <x:v>0.6</x:v>
      </x:c>
      <x:c r="T747" s="22" t="n">
        <x:f>'01 Controls'!$H$23*'02 Cargo Classes'!$P$9</x:f>
        <x:v>0.075</x:v>
      </x:c>
      <x:c r="U747" s="22" t="n">
        <x:f>SUM(Q747:T747)</x:f>
        <x:v>0.875</x:v>
      </x:c>
      <x:c r="V747" s="18" t="n">
        <x:f>IF(U747=0,0,N747*Q747/U747)</x:f>
        <x:v>0</x:v>
      </x:c>
      <x:c r="W747" s="18" t="n">
        <x:f>IF(U747=0,0,P747*Q747/U747)</x:f>
        <x:v>0</x:v>
      </x:c>
      <x:c r="X747" s="18" t="n">
        <x:f>MAX(V747,W747*'01 Controls'!$E$12)</x:f>
        <x:v>0</x:v>
      </x:c>
      <x:c r="Y747" s="18" t="n">
        <x:f>IF(U747=0,0,N747*R747/U747)</x:f>
        <x:v>300.85714285714283</x:v>
      </x:c>
      <x:c r="Z747" s="18" t="n">
        <x:f>IF(U747=0,0,P747*R747/U747)</x:f>
        <x:v>482.7428571428572</x:v>
      </x:c>
      <x:c r="AA747" s="18" t="n">
        <x:f>MAX(Y747,Z747*'01 Controls'!$E$13)</x:f>
        <x:v>300.85714285714283</x:v>
      </x:c>
      <x:c r="AB747" s="18" t="n">
        <x:f>IF(U747=0,0,N747*S747/U747)</x:f>
        <x:v>902.5714285714286</x:v>
      </x:c>
      <x:c r="AC747" s="18" t="n">
        <x:f>IF(U747=0,0,P747*S747/U747)</x:f>
        <x:v>1448.2285714285715</x:v>
      </x:c>
      <x:c r="AD747" s="18" t="n">
        <x:f>MAX(AB747,AC747*'01 Controls'!$E$14)</x:f>
        <x:v>902.5714285714286</x:v>
      </x:c>
      <x:c r="AE747" s="18" t="n">
        <x:f>IF(U747=0,0,N747*T747/U747)</x:f>
        <x:v>112.82142857142857</x:v>
      </x:c>
      <x:c r="AF747" s="18" t="n">
        <x:f>IF(U747=0,0,P747*T747/U747)</x:f>
        <x:v>181.02857142857144</x:v>
      </x:c>
      <x:c r="AG747" s="18" t="n">
        <x:f>MAX(AE747,AF747*'01 Controls'!$E$15)</x:f>
        <x:v>112.82142857142857</x:v>
      </x:c>
      <x:c r="AH747" s="18" t="n">
        <x:f>SUM(V747,Y747,AB747,AE747)</x:f>
        <x:v>1316.25</x:v>
      </x:c>
      <x:c r="AI747" s="18" t="n">
        <x:f>N747-AH747</x:f>
        <x:v>0</x:v>
      </x:c>
      <x:c r="AJ747" s="18" t="n">
        <x:f>V747*INDEX('07 Mode Capacity'!$P$6:$P$17,MATCH("AIR-"&amp;I747,'07 Mode Capacity'!$C$6:$C$17,0))</x:f>
        <x:v>0</x:v>
      </x:c>
      <x:c r="AK747" s="18" t="n">
        <x:f>Y747*INDEX('07 Mode Capacity'!$P$6:$P$17,MATCH("OCEAN-"&amp;I747,'07 Mode Capacity'!$C$6:$C$17,0))</x:f>
        <x:v>26.366000857412836</x:v>
      </x:c>
      <x:c r="AL747" s="18" t="n">
        <x:f>AB747*INDEX('07 Mode Capacity'!$P$6:$P$17,MATCH("LAND-"&amp;I747,'07 Mode Capacity'!$C$6:$C$17,0))</x:f>
        <x:v>110.15691994184408</x:v>
      </x:c>
      <x:c r="AM747" s="18" t="n">
        <x:f>AE747*INDEX('07 Mode Capacity'!$P$6:$P$17,MATCH("INLAND-"&amp;I747,'07 Mode Capacity'!$C$6:$C$17,0))</x:f>
        <x:v>71.21676317577062</x:v>
      </x:c>
      <x:c r="AN747" s="18" t="n">
        <x:f>SUM(AJ747:AM747)</x:f>
        <x:v>207.73968397502756</x:v>
      </x:c>
      <x:c r="AO747" s="17" t="n">
        <x:f>IF(N747=0,1,AN747/N747)</x:f>
        <x:v>0.15782692039888133</x:v>
      </x:c>
      <x:c r="AP747" s="11" t="str">
        <x:f>IF(AO747&gt;='01 Controls'!$E$16,"PASS","FAIL")</x:f>
        <x:v>FAIL</x:v>
      </x:c>
      <x:c r="AQ747" s="11" t="str">
        <x:v>UNQUANTIFIED</x:v>
      </x:c>
      <x:c r="AR747" s="11" t="str">
        <x:v>Position-class planning record; serial item and receiver open</x:v>
      </x:c>
      <x:c r="AS747" s="26"/>
      <x:c r="AT747" s="26"/>
    </x:row>
    <x:row r="748">
      <x:c r="C748" s="11" t="str">
        <x:v>C2-C-DTG-TNK-20</x:v>
      </x:c>
      <x:c r="D748" s="11" t="str">
        <x:v>C2</x:v>
      </x:c>
      <x:c r="E748" s="11" t="str">
        <x:v>Gulf–Atlantic hurricane</x:v>
      </x:c>
      <x:c r="F748" s="11" t="str">
        <x:v>C-DTG</x:v>
      </x:c>
      <x:c r="G748" s="11" t="str">
        <x:v>Displacement transition group</x:v>
      </x:c>
      <x:c r="H748" s="11" t="str">
        <x:v>TNK-20</x:v>
      </x:c>
      <x:c r="I748" s="19" t="n">
        <x:v>48</x:v>
      </x:c>
      <x:c r="J748" s="21" t="n">
        <x:v>10</x:v>
      </x:c>
      <x:c r="K748" s="18" t="n">
        <x:f>'05 Cargo Register'!K300</x:f>
        <x:v>175.5</x:v>
      </x:c>
      <x:c r="L748" s="18" t="n">
        <x:f>'05 Cargo Register'!N300</x:f>
        <x:v>11</x:v>
      </x:c>
      <x:c r="M748" s="18" t="n">
        <x:f>'05 Cargo Register'!O300</x:f>
        <x:v>233.75</x:v>
      </x:c>
      <x:c r="N748" s="18" t="n">
        <x:f>J748*K748</x:f>
        <x:v>1755</x:v>
      </x:c>
      <x:c r="O748" s="18" t="n">
        <x:f>J748*L748</x:f>
        <x:v>110</x:v>
      </x:c>
      <x:c r="P748" s="18" t="n">
        <x:f>J748*M748</x:f>
        <x:v>2337.5</x:v>
      </x:c>
      <x:c r="Q748" s="22" t="n">
        <x:f>'01 Controls'!$E$23*'02 Cargo Classes'!$M$10</x:f>
        <x:v>0</x:v>
      </x:c>
      <x:c r="R748" s="22" t="n">
        <x:f>'01 Controls'!$F$23*'02 Cargo Classes'!$N$10</x:f>
        <x:v>0.24</x:v>
      </x:c>
      <x:c r="S748" s="22" t="n">
        <x:f>'01 Controls'!$G$23*'02 Cargo Classes'!$O$10</x:f>
        <x:v>0.6</x:v>
      </x:c>
      <x:c r="T748" s="22" t="n">
        <x:f>'01 Controls'!$H$23*'02 Cargo Classes'!$P$10</x:f>
        <x:v>0.15</x:v>
      </x:c>
      <x:c r="U748" s="22" t="n">
        <x:f>SUM(Q748:T748)</x:f>
        <x:v>0.99</x:v>
      </x:c>
      <x:c r="V748" s="18" t="n">
        <x:f>IF(U748=0,0,N748*Q748/U748)</x:f>
        <x:v>0</x:v>
      </x:c>
      <x:c r="W748" s="18" t="n">
        <x:f>IF(U748=0,0,P748*Q748/U748)</x:f>
        <x:v>0</x:v>
      </x:c>
      <x:c r="X748" s="18" t="n">
        <x:f>MAX(V748,W748*'01 Controls'!$E$12)</x:f>
        <x:v>0</x:v>
      </x:c>
      <x:c r="Y748" s="18" t="n">
        <x:f>IF(U748=0,0,N748*R748/U748)</x:f>
        <x:v>425.45454545454544</x:v>
      </x:c>
      <x:c r="Z748" s="18" t="n">
        <x:f>IF(U748=0,0,P748*R748/U748)</x:f>
        <x:v>566.6666666666666</x:v>
      </x:c>
      <x:c r="AA748" s="18" t="n">
        <x:f>MAX(Y748,Z748*'01 Controls'!$E$13)</x:f>
        <x:v>425.45454545454544</x:v>
      </x:c>
      <x:c r="AB748" s="18" t="n">
        <x:f>IF(U748=0,0,N748*S748/U748)</x:f>
        <x:v>1063.6363636363637</x:v>
      </x:c>
      <x:c r="AC748" s="18" t="n">
        <x:f>IF(U748=0,0,P748*S748/U748)</x:f>
        <x:v>1416.6666666666667</x:v>
      </x:c>
      <x:c r="AD748" s="18" t="n">
        <x:f>MAX(AB748,AC748*'01 Controls'!$E$14)</x:f>
        <x:v>1063.6363636363637</x:v>
      </x:c>
      <x:c r="AE748" s="18" t="n">
        <x:f>IF(U748=0,0,N748*T748/U748)</x:f>
        <x:v>265.90909090909093</x:v>
      </x:c>
      <x:c r="AF748" s="18" t="n">
        <x:f>IF(U748=0,0,P748*T748/U748)</x:f>
        <x:v>354.1666666666667</x:v>
      </x:c>
      <x:c r="AG748" s="18" t="n">
        <x:f>MAX(AE748,AF748*'01 Controls'!$E$15)</x:f>
        <x:v>265.90909090909093</x:v>
      </x:c>
      <x:c r="AH748" s="18" t="n">
        <x:f>SUM(V748,Y748,AB748,AE748)</x:f>
        <x:v>1755.0000000000002</x:v>
      </x:c>
      <x:c r="AI748" s="18" t="n">
        <x:f>N748-AH748</x:f>
        <x:v>-2.2737367544323206e-13</x:v>
      </x:c>
      <x:c r="AJ748" s="18" t="n">
        <x:f>V748*INDEX('07 Mode Capacity'!$P$6:$P$17,MATCH("AIR-"&amp;I748,'07 Mode Capacity'!$C$6:$C$17,0))</x:f>
        <x:v>0</x:v>
      </x:c>
      <x:c r="AK748" s="18" t="n">
        <x:f>Y748*INDEX('07 Mode Capacity'!$P$6:$P$17,MATCH("OCEAN-"&amp;I748,'07 Mode Capacity'!$C$6:$C$17,0))</x:f>
        <x:v>37.285253737755525</x:v>
      </x:c>
      <x:c r="AL748" s="18" t="n">
        <x:f>AB748*INDEX('07 Mode Capacity'!$P$6:$P$17,MATCH("LAND-"&amp;I748,'07 Mode Capacity'!$C$6:$C$17,0))</x:f>
        <x:v>129.8145521200183</x:v>
      </x:c>
      <x:c r="AM748" s="18" t="n">
        <x:f>AE748*INDEX('07 Mode Capacity'!$P$6:$P$17,MATCH("INLAND-"&amp;I748,'07 Mode Capacity'!$C$6:$C$17,0))</x:f>
        <x:v>167.85095697993077</x:v>
      </x:c>
      <x:c r="AN748" s="18" t="n">
        <x:f>SUM(AJ748:AM748)</x:f>
        <x:v>334.9507628377046</x:v>
      </x:c>
      <x:c r="AO748" s="17" t="n">
        <x:f>IF(N748=0,1,AN748/N748)</x:f>
        <x:v>0.1908551355200596</x:v>
      </x:c>
      <x:c r="AP748" s="11" t="str">
        <x:f>IF(AO748&gt;='01 Controls'!$E$16,"PASS","FAIL")</x:f>
        <x:v>FAIL</x:v>
      </x:c>
      <x:c r="AQ748" s="11" t="str">
        <x:v>UNQUANTIFIED</x:v>
      </x:c>
      <x:c r="AR748" s="11" t="str">
        <x:v>Position-class planning record; serial item and receiver open</x:v>
      </x:c>
      <x:c r="AS748" s="26"/>
      <x:c r="AT748" s="26"/>
    </x:row>
    <x:row r="749">
      <x:c r="C749" s="11" t="str">
        <x:v>C2-C-DTG-ROL-30</x:v>
      </x:c>
      <x:c r="D749" s="11" t="str">
        <x:v>C2</x:v>
      </x:c>
      <x:c r="E749" s="11" t="str">
        <x:v>Gulf–Atlantic hurricane</x:v>
      </x:c>
      <x:c r="F749" s="11" t="str">
        <x:v>C-DTG</x:v>
      </x:c>
      <x:c r="G749" s="11" t="str">
        <x:v>Displacement transition group</x:v>
      </x:c>
      <x:c r="H749" s="11" t="str">
        <x:v>ROL-30</x:v>
      </x:c>
      <x:c r="I749" s="19" t="n">
        <x:v>48</x:v>
      </x:c>
      <x:c r="J749" s="21" t="n">
        <x:v>10</x:v>
      </x:c>
      <x:c r="K749" s="18" t="n">
        <x:f>'05 Cargo Register'!K301</x:f>
        <x:v>263.25</x:v>
      </x:c>
      <x:c r="L749" s="18" t="n">
        <x:f>'05 Cargo Register'!N301</x:f>
        <x:v>11</x:v>
      </x:c>
      <x:c r="M749" s="18" t="n">
        <x:f>'05 Cargo Register'!O301</x:f>
        <x:v>701.25</x:v>
      </x:c>
      <x:c r="N749" s="18" t="n">
        <x:f>J749*K749</x:f>
        <x:v>2632.5</x:v>
      </x:c>
      <x:c r="O749" s="18" t="n">
        <x:f>J749*L749</x:f>
        <x:v>110</x:v>
      </x:c>
      <x:c r="P749" s="18" t="n">
        <x:f>J749*M749</x:f>
        <x:v>7012.5</x:v>
      </x:c>
      <x:c r="Q749" s="22" t="n">
        <x:f>'01 Controls'!$E$23*'02 Cargo Classes'!$M$12</x:f>
        <x:v>0</x:v>
      </x:c>
      <x:c r="R749" s="22" t="n">
        <x:f>'01 Controls'!$F$23*'02 Cargo Classes'!$N$12</x:f>
        <x:v>0.2</x:v>
      </x:c>
      <x:c r="S749" s="22" t="n">
        <x:f>'01 Controls'!$G$23*'02 Cargo Classes'!$O$12</x:f>
        <x:v>0.8999999999999999</x:v>
      </x:c>
      <x:c r="T749" s="22" t="n">
        <x:f>'01 Controls'!$H$23*'02 Cargo Classes'!$P$12</x:f>
        <x:v>0.09</x:v>
      </x:c>
      <x:c r="U749" s="22" t="n">
        <x:f>SUM(Q749:T749)</x:f>
        <x:v>1.19</x:v>
      </x:c>
      <x:c r="V749" s="18" t="n">
        <x:f>IF(U749=0,0,N749*Q749/U749)</x:f>
        <x:v>0</x:v>
      </x:c>
      <x:c r="W749" s="18" t="n">
        <x:f>IF(U749=0,0,P749*Q749/U749)</x:f>
        <x:v>0</x:v>
      </x:c>
      <x:c r="X749" s="18" t="n">
        <x:f>MAX(V749,W749*'01 Controls'!$E$12)</x:f>
        <x:v>0</x:v>
      </x:c>
      <x:c r="Y749" s="18" t="n">
        <x:f>IF(U749=0,0,N749*R749/U749)</x:f>
        <x:v>442.436974789916</x:v>
      </x:c>
      <x:c r="Z749" s="18" t="n">
        <x:f>IF(U749=0,0,P749*R749/U749)</x:f>
        <x:v>1178.5714285714287</x:v>
      </x:c>
      <x:c r="AA749" s="18" t="n">
        <x:f>MAX(Y749,Z749*'01 Controls'!$E$13)</x:f>
        <x:v>442.436974789916</x:v>
      </x:c>
      <x:c r="AB749" s="18" t="n">
        <x:f>IF(U749=0,0,N749*S749/U749)</x:f>
        <x:v>1990.9663865546215</x:v>
      </x:c>
      <x:c r="AC749" s="18" t="n">
        <x:f>IF(U749=0,0,P749*S749/U749)</x:f>
        <x:v>5303.571428571428</x:v>
      </x:c>
      <x:c r="AD749" s="18" t="n">
        <x:f>MAX(AB749,AC749*'01 Controls'!$E$14)</x:f>
        <x:v>1990.9663865546215</x:v>
      </x:c>
      <x:c r="AE749" s="18" t="n">
        <x:f>IF(U749=0,0,N749*T749/U749)</x:f>
        <x:v>199.0966386554622</x:v>
      </x:c>
      <x:c r="AF749" s="18" t="n">
        <x:f>IF(U749=0,0,P749*T749/U749)</x:f>
        <x:v>530.3571428571429</x:v>
      </x:c>
      <x:c r="AG749" s="18" t="n">
        <x:f>MAX(AE749,AF749*'01 Controls'!$E$15)</x:f>
        <x:v>199.0966386554622</x:v>
      </x:c>
      <x:c r="AH749" s="18" t="n">
        <x:f>SUM(V749,Y749,AB749,AE749)</x:f>
        <x:v>2632.5</x:v>
      </x:c>
      <x:c r="AI749" s="18" t="n">
        <x:f>N749-AH749</x:f>
        <x:v>0</x:v>
      </x:c>
      <x:c r="AJ749" s="18" t="n">
        <x:f>V749*INDEX('07 Mode Capacity'!$P$6:$P$17,MATCH("AIR-"&amp;I749,'07 Mode Capacity'!$C$6:$C$17,0))</x:f>
        <x:v>0</x:v>
      </x:c>
      <x:c r="AK749" s="18" t="n">
        <x:f>Y749*INDEX('07 Mode Capacity'!$P$6:$P$17,MATCH("OCEAN-"&amp;I749,'07 Mode Capacity'!$C$6:$C$17,0))</x:f>
        <x:v>38.77353067266594</x:v>
      </x:c>
      <x:c r="AL749" s="18" t="n">
        <x:f>AB749*INDEX('07 Mode Capacity'!$P$6:$P$17,MATCH("LAND-"&amp;I749,'07 Mode Capacity'!$C$6:$C$17,0))</x:f>
        <x:v>242.9932057540678</x:v>
      </x:c>
      <x:c r="AM749" s="18" t="n">
        <x:f>AE749*INDEX('07 Mode Capacity'!$P$6:$P$17,MATCH("INLAND-"&amp;I749,'07 Mode Capacity'!$C$6:$C$17,0))</x:f>
        <x:v>125.67664089841875</x:v>
      </x:c>
      <x:c r="AN749" s="18" t="n">
        <x:f>SUM(AJ749:AM749)</x:f>
        <x:v>407.4433773251525</x:v>
      </x:c>
      <x:c r="AO749" s="17" t="n">
        <x:f>IF(N749=0,1,AN749/N749)</x:f>
        <x:v>0.15477431237422695</x:v>
      </x:c>
      <x:c r="AP749" s="11" t="str">
        <x:f>IF(AO749&gt;='01 Controls'!$E$16,"PASS","FAIL")</x:f>
        <x:v>FAIL</x:v>
      </x:c>
      <x:c r="AQ749" s="11" t="str">
        <x:v>UNQUANTIFIED</x:v>
      </x:c>
      <x:c r="AR749" s="11" t="str">
        <x:v>Position-class planning record; serial item and receiver open</x:v>
      </x:c>
      <x:c r="AS749" s="26"/>
      <x:c r="AT749" s="26"/>
    </x:row>
    <x:row r="750">
      <x:c r="C750" s="11" t="str">
        <x:v>C2-C-DTG-LIN-18</x:v>
      </x:c>
      <x:c r="D750" s="11" t="str">
        <x:v>C2</x:v>
      </x:c>
      <x:c r="E750" s="11" t="str">
        <x:v>Gulf–Atlantic hurricane</x:v>
      </x:c>
      <x:c r="F750" s="11" t="str">
        <x:v>C-DTG</x:v>
      </x:c>
      <x:c r="G750" s="11" t="str">
        <x:v>Displacement transition group</x:v>
      </x:c>
      <x:c r="H750" s="11" t="str">
        <x:v>LIN-18</x:v>
      </x:c>
      <x:c r="I750" s="19" t="n">
        <x:v>72</x:v>
      </x:c>
      <x:c r="J750" s="21" t="n">
        <x:v>10</x:v>
      </x:c>
      <x:c r="K750" s="18" t="n">
        <x:f>'05 Cargo Register'!K302</x:f>
        <x:v>87.75</x:v>
      </x:c>
      <x:c r="L750" s="18" t="n">
        <x:f>'05 Cargo Register'!N302</x:f>
        <x:v>7</x:v>
      </x:c>
      <x:c r="M750" s="18" t="n">
        <x:f>'05 Cargo Register'!O302</x:f>
        <x:v>308</x:v>
      </x:c>
      <x:c r="N750" s="18" t="n">
        <x:f>J750*K750</x:f>
        <x:v>877.5</x:v>
      </x:c>
      <x:c r="O750" s="18" t="n">
        <x:f>J750*L750</x:f>
        <x:v>70</x:v>
      </x:c>
      <x:c r="P750" s="18" t="n">
        <x:f>J750*M750</x:f>
        <x:v>3080</x:v>
      </x:c>
      <x:c r="Q750" s="22" t="n">
        <x:f>'01 Controls'!$E$23*'02 Cargo Classes'!$M$13</x:f>
        <x:v>0</x:v>
      </x:c>
      <x:c r="R750" s="22" t="n">
        <x:f>'01 Controls'!$F$23*'02 Cargo Classes'!$N$13</x:f>
        <x:v>0.24</x:v>
      </x:c>
      <x:c r="S750" s="22" t="n">
        <x:f>'01 Controls'!$G$23*'02 Cargo Classes'!$O$13</x:f>
        <x:v>0.6</x:v>
      </x:c>
      <x:c r="T750" s="22" t="n">
        <x:f>'01 Controls'!$H$23*'02 Cargo Classes'!$P$13</x:f>
        <x:v>0.15</x:v>
      </x:c>
      <x:c r="U750" s="22" t="n">
        <x:f>SUM(Q750:T750)</x:f>
        <x:v>0.99</x:v>
      </x:c>
      <x:c r="V750" s="18" t="n">
        <x:f>IF(U750=0,0,N750*Q750/U750)</x:f>
        <x:v>0</x:v>
      </x:c>
      <x:c r="W750" s="18" t="n">
        <x:f>IF(U750=0,0,P750*Q750/U750)</x:f>
        <x:v>0</x:v>
      </x:c>
      <x:c r="X750" s="18" t="n">
        <x:f>MAX(V750,W750*'01 Controls'!$E$12)</x:f>
        <x:v>0</x:v>
      </x:c>
      <x:c r="Y750" s="18" t="n">
        <x:f>IF(U750=0,0,N750*R750/U750)</x:f>
        <x:v>212.72727272727272</x:v>
      </x:c>
      <x:c r="Z750" s="18" t="n">
        <x:f>IF(U750=0,0,P750*R750/U750)</x:f>
        <x:v>746.6666666666666</x:v>
      </x:c>
      <x:c r="AA750" s="18" t="n">
        <x:f>MAX(Y750,Z750*'01 Controls'!$E$13)</x:f>
        <x:v>212.72727272727272</x:v>
      </x:c>
      <x:c r="AB750" s="18" t="n">
        <x:f>IF(U750=0,0,N750*S750/U750)</x:f>
        <x:v>531.8181818181819</x:v>
      </x:c>
      <x:c r="AC750" s="18" t="n">
        <x:f>IF(U750=0,0,P750*S750/U750)</x:f>
        <x:v>1866.6666666666667</x:v>
      </x:c>
      <x:c r="AD750" s="18" t="n">
        <x:f>MAX(AB750,AC750*'01 Controls'!$E$14)</x:f>
        <x:v>531.8181818181819</x:v>
      </x:c>
      <x:c r="AE750" s="18" t="n">
        <x:f>IF(U750=0,0,N750*T750/U750)</x:f>
        <x:v>132.95454545454547</x:v>
      </x:c>
      <x:c r="AF750" s="18" t="n">
        <x:f>IF(U750=0,0,P750*T750/U750)</x:f>
        <x:v>466.6666666666667</x:v>
      </x:c>
      <x:c r="AG750" s="18" t="n">
        <x:f>MAX(AE750,AF750*'01 Controls'!$E$15)</x:f>
        <x:v>132.95454545454547</x:v>
      </x:c>
      <x:c r="AH750" s="18" t="n">
        <x:f>SUM(V750,Y750,AB750,AE750)</x:f>
        <x:v>877.5000000000001</x:v>
      </x:c>
      <x:c r="AI750" s="18" t="n">
        <x:f>N750-AH750</x:f>
        <x:v>-1.1368683772161603e-13</x:v>
      </x:c>
      <x:c r="AJ750" s="18" t="n">
        <x:f>V750*INDEX('07 Mode Capacity'!$P$6:$P$17,MATCH("AIR-"&amp;I750,'07 Mode Capacity'!$C$6:$C$17,0))</x:f>
        <x:v>0</x:v>
      </x:c>
      <x:c r="AK750" s="18" t="n">
        <x:f>Y750*INDEX('07 Mode Capacity'!$P$6:$P$17,MATCH("OCEAN-"&amp;I750,'07 Mode Capacity'!$C$6:$C$17,0))</x:f>
        <x:v>166.51609716215012</x:v>
      </x:c>
      <x:c r="AL750" s="18" t="n">
        <x:f>AB750*INDEX('07 Mode Capacity'!$P$6:$P$17,MATCH("LAND-"&amp;I750,'07 Mode Capacity'!$C$6:$C$17,0))</x:f>
        <x:v>380.2554377239979</x:v>
      </x:c>
      <x:c r="AM750" s="18" t="n">
        <x:f>AE750*INDEX('07 Mode Capacity'!$P$6:$P$17,MATCH("INLAND-"&amp;I750,'07 Mode Capacity'!$C$6:$C$17,0))</x:f>
        <x:v>132.95454545454547</x:v>
      </x:c>
      <x:c r="AN750" s="18" t="n">
        <x:f>SUM(AJ750:AM750)</x:f>
        <x:v>679.7260803406934</x:v>
      </x:c>
      <x:c r="AO750" s="17" t="n">
        <x:f>IF(N750=0,1,AN750/N750)</x:f>
        <x:v>0.77461661577287</x:v>
      </x:c>
      <x:c r="AP750" s="11" t="str">
        <x:f>IF(AO750&gt;='01 Controls'!$E$16,"PASS","FAIL")</x:f>
        <x:v>FAIL</x:v>
      </x:c>
      <x:c r="AQ750" s="11" t="str">
        <x:v>UNQUANTIFIED</x:v>
      </x:c>
      <x:c r="AR750" s="11" t="str">
        <x:v>Position-class planning record; serial item and receiver open</x:v>
      </x:c>
      <x:c r="AS750" s="26"/>
      <x:c r="AT750" s="26"/>
    </x:row>
    <x:row r="751">
      <x:c r="C751" s="11" t="str">
        <x:v>C2-C-DTG-BLK-08</x:v>
      </x:c>
      <x:c r="D751" s="11" t="str">
        <x:v>C2</x:v>
      </x:c>
      <x:c r="E751" s="11" t="str">
        <x:v>Gulf–Atlantic hurricane</x:v>
      </x:c>
      <x:c r="F751" s="11" t="str">
        <x:v>C-DTG</x:v>
      </x:c>
      <x:c r="G751" s="11" t="str">
        <x:v>Displacement transition group</x:v>
      </x:c>
      <x:c r="H751" s="11" t="str">
        <x:v>BLK-08</x:v>
      </x:c>
      <x:c r="I751" s="19" t="n">
        <x:v>48</x:v>
      </x:c>
      <x:c r="J751" s="21" t="n">
        <x:v>10</x:v>
      </x:c>
      <x:c r="K751" s="18" t="n">
        <x:f>'05 Cargo Register'!K303</x:f>
        <x:v>745.875</x:v>
      </x:c>
      <x:c r="L751" s="18" t="n">
        <x:f>'05 Cargo Register'!N303</x:f>
        <x:v>117</x:v>
      </x:c>
      <x:c r="M751" s="18" t="n">
        <x:f>'05 Cargo Register'!O303</x:f>
        <x:v>5967</x:v>
      </x:c>
      <x:c r="N751" s="18" t="n">
        <x:f>J751*K751</x:f>
        <x:v>7458.75</x:v>
      </x:c>
      <x:c r="O751" s="18" t="n">
        <x:f>J751*L751</x:f>
        <x:v>1170</x:v>
      </x:c>
      <x:c r="P751" s="18" t="n">
        <x:f>J751*M751</x:f>
        <x:v>59670</x:v>
      </x:c>
      <x:c r="Q751" s="22" t="n">
        <x:f>'01 Controls'!$E$23*'02 Cargo Classes'!$M$14</x:f>
        <x:v>0.05</x:v>
      </x:c>
      <x:c r="R751" s="22" t="n">
        <x:f>'01 Controls'!$F$23*'02 Cargo Classes'!$N$14</x:f>
        <x:v>0.16000000000000003</x:v>
      </x:c>
      <x:c r="S751" s="22" t="n">
        <x:f>'01 Controls'!$G$23*'02 Cargo Classes'!$O$14</x:f>
        <x:v>0.6</x:v>
      </x:c>
      <x:c r="T751" s="22" t="n">
        <x:f>'01 Controls'!$H$23*'02 Cargo Classes'!$P$14</x:f>
        <x:v>0.075</x:v>
      </x:c>
      <x:c r="U751" s="22" t="n">
        <x:f>SUM(Q751:T751)</x:f>
        <x:v>0.885</x:v>
      </x:c>
      <x:c r="V751" s="18" t="n">
        <x:f>IF(U751=0,0,N751*Q751/U751)</x:f>
        <x:v>421.39830508474574</x:v>
      </x:c>
      <x:c r="W751" s="18" t="n">
        <x:f>IF(U751=0,0,P751*Q751/U751)</x:f>
        <x:v>3371.186440677966</x:v>
      </x:c>
      <x:c r="X751" s="18" t="n">
        <x:f>MAX(V751,W751*'01 Controls'!$E$12)</x:f>
        <x:v>842.7966101694915</x:v>
      </x:c>
      <x:c r="Y751" s="18" t="n">
        <x:f>IF(U751=0,0,N751*R751/U751)</x:f>
        <x:v>1348.4745762711868</x:v>
      </x:c>
      <x:c r="Z751" s="18" t="n">
        <x:f>IF(U751=0,0,P751*R751/U751)</x:f>
        <x:v>10787.796610169495</x:v>
      </x:c>
      <x:c r="AA751" s="18" t="n">
        <x:f>MAX(Y751,Z751*'01 Controls'!$E$13)</x:f>
        <x:v>1618.169491525424</x:v>
      </x:c>
      <x:c r="AB751" s="18" t="n">
        <x:f>IF(U751=0,0,N751*S751/U751)</x:f>
        <x:v>5056.779661016949</x:v>
      </x:c>
      <x:c r="AC751" s="18" t="n">
        <x:f>IF(U751=0,0,P751*S751/U751)</x:f>
        <x:v>40454.23728813559</x:v>
      </x:c>
      <x:c r="AD751" s="18" t="n">
        <x:f>MAX(AB751,AC751*'01 Controls'!$E$14)</x:f>
        <x:v>8090.847457627118</x:v>
      </x:c>
      <x:c r="AE751" s="18" t="n">
        <x:f>IF(U751=0,0,N751*T751/U751)</x:f>
        <x:v>632.0974576271186</x:v>
      </x:c>
      <x:c r="AF751" s="18" t="n">
        <x:f>IF(U751=0,0,P751*T751/U751)</x:f>
        <x:v>5056.779661016949</x:v>
      </x:c>
      <x:c r="AG751" s="18" t="n">
        <x:f>MAX(AE751,AF751*'01 Controls'!$E$15)</x:f>
        <x:v>910.2203389830507</x:v>
      </x:c>
      <x:c r="AH751" s="18" t="n">
        <x:f>SUM(V751,Y751,AB751,AE751)</x:f>
        <x:v>7458.75</x:v>
      </x:c>
      <x:c r="AI751" s="18" t="n">
        <x:f>N751-AH751</x:f>
        <x:v>0</x:v>
      </x:c>
      <x:c r="AJ751" s="18" t="n">
        <x:f>V751*INDEX('07 Mode Capacity'!$P$6:$P$17,MATCH("AIR-"&amp;I751,'07 Mode Capacity'!$C$6:$C$17,0))</x:f>
        <x:v>118.13297125792437</x:v>
      </x:c>
      <x:c r="AK751" s="18" t="n">
        <x:f>Y751*INDEX('07 Mode Capacity'!$P$6:$P$17,MATCH("OCEAN-"&amp;I751,'07 Mode Capacity'!$C$6:$C$17,0))</x:f>
        <x:v>118.1752957450896</x:v>
      </x:c>
      <x:c r="AL751" s="18" t="n">
        <x:f>AB751*INDEX('07 Mode Capacity'!$P$6:$P$17,MATCH("LAND-"&amp;I751,'07 Mode Capacity'!$C$6:$C$17,0))</x:f>
        <x:v>617.1691842316123</x:v>
      </x:c>
      <x:c r="AM751" s="18" t="n">
        <x:f>AE751*INDEX('07 Mode Capacity'!$P$6:$P$17,MATCH("INLAND-"&amp;I751,'07 Mode Capacity'!$C$6:$C$17,0))</x:f>
        <x:v>399.0016392616151</x:v>
      </x:c>
      <x:c r="AN751" s="18" t="n">
        <x:f>SUM(AJ751:AM751)</x:f>
        <x:v>1252.4790904962415</x:v>
      </x:c>
      <x:c r="AO751" s="17" t="n">
        <x:f>IF(N751=0,1,AN751/N751)</x:f>
        <x:v>0.1679207763360136</x:v>
      </x:c>
      <x:c r="AP751" s="11" t="str">
        <x:f>IF(AO751&gt;='01 Controls'!$E$16,"PASS","FAIL")</x:f>
        <x:v>FAIL</x:v>
      </x:c>
      <x:c r="AQ751" s="11" t="str">
        <x:v>UNQUANTIFIED</x:v>
      </x:c>
      <x:c r="AR751" s="11" t="str">
        <x:v>Position-class planning record; serial item and receiver open</x:v>
      </x:c>
      <x:c r="AS751" s="26"/>
      <x:c r="AT751" s="26"/>
    </x:row>
    <x:row r="752">
      <x:c r="C752" s="11" t="str">
        <x:v>C2-C-CIG-APL-45</x:v>
      </x:c>
      <x:c r="D752" s="11" t="str">
        <x:v>C2</x:v>
      </x:c>
      <x:c r="E752" s="11" t="str">
        <x:v>Gulf–Atlantic hurricane</x:v>
      </x:c>
      <x:c r="F752" s="11" t="str">
        <x:v>C-CIG</x:v>
      </x:c>
      <x:c r="G752" s="11" t="str">
        <x:v>Community institutions group</x:v>
      </x:c>
      <x:c r="H752" s="11" t="str">
        <x:v>APL-45</x:v>
      </x:c>
      <x:c r="I752" s="19" t="n">
        <x:v>24</x:v>
      </x:c>
      <x:c r="J752" s="21" t="n">
        <x:v>8</x:v>
      </x:c>
      <x:c r="K752" s="18" t="n">
        <x:f>'05 Cargo Register'!K304</x:f>
        <x:v>175.5</x:v>
      </x:c>
      <x:c r="L752" s="18" t="n">
        <x:f>'05 Cargo Register'!N304</x:f>
        <x:v>46</x:v>
      </x:c>
      <x:c r="M752" s="18" t="n">
        <x:f>'05 Cargo Register'!O304</x:f>
        <x:v>345</x:v>
      </x:c>
      <x:c r="N752" s="18" t="n">
        <x:f>J752*K752</x:f>
        <x:v>1404</x:v>
      </x:c>
      <x:c r="O752" s="18" t="n">
        <x:f>J752*L752</x:f>
        <x:v>368</x:v>
      </x:c>
      <x:c r="P752" s="18" t="n">
        <x:f>J752*M752</x:f>
        <x:v>2760</x:v>
      </x:c>
      <x:c r="Q752" s="22" t="n">
        <x:f>'01 Controls'!$E$23*'02 Cargo Classes'!$M$6</x:f>
        <x:v>0.15000000000000002</x:v>
      </x:c>
      <x:c r="R752" s="22" t="n">
        <x:f>'01 Controls'!$F$23*'02 Cargo Classes'!$N$6</x:f>
        <x:v>0.08000000000000002</x:v>
      </x:c>
      <x:c r="S752" s="22" t="n">
        <x:f>'01 Controls'!$G$23*'02 Cargo Classes'!$O$6</x:f>
        <x:v>0.6</x:v>
      </x:c>
      <x:c r="T752" s="22" t="n">
        <x:f>'01 Controls'!$H$23*'02 Cargo Classes'!$P$6</x:f>
        <x:v>0.045</x:v>
      </x:c>
      <x:c r="U752" s="22" t="n">
        <x:f>SUM(Q752:T752)</x:f>
        <x:v>0.8750000000000001</x:v>
      </x:c>
      <x:c r="V752" s="18" t="n">
        <x:f>IF(U752=0,0,N752*Q752/U752)</x:f>
        <x:v>240.68571428571428</x:v>
      </x:c>
      <x:c r="W752" s="18" t="n">
        <x:f>IF(U752=0,0,P752*Q752/U752)</x:f>
        <x:v>473.14285714285717</x:v>
      </x:c>
      <x:c r="X752" s="18" t="n">
        <x:f>MAX(V752,W752*'01 Controls'!$E$12)</x:f>
        <x:v>240.68571428571428</x:v>
      </x:c>
      <x:c r="Y752" s="18" t="n">
        <x:f>IF(U752=0,0,N752*R752/U752)</x:f>
        <x:v>128.3657142857143</x:v>
      </x:c>
      <x:c r="Z752" s="18" t="n">
        <x:f>IF(U752=0,0,P752*R752/U752)</x:f>
        <x:v>252.34285714285716</x:v>
      </x:c>
      <x:c r="AA752" s="18" t="n">
        <x:f>MAX(Y752,Z752*'01 Controls'!$E$13)</x:f>
        <x:v>128.3657142857143</x:v>
      </x:c>
      <x:c r="AB752" s="18" t="n">
        <x:f>IF(U752=0,0,N752*S752/U752)</x:f>
        <x:v>962.742857142857</x:v>
      </x:c>
      <x:c r="AC752" s="18" t="n">
        <x:f>IF(U752=0,0,P752*S752/U752)</x:f>
        <x:v>1892.5714285714284</x:v>
      </x:c>
      <x:c r="AD752" s="18" t="n">
        <x:f>MAX(AB752,AC752*'01 Controls'!$E$14)</x:f>
        <x:v>962.742857142857</x:v>
      </x:c>
      <x:c r="AE752" s="18" t="n">
        <x:f>IF(U752=0,0,N752*T752/U752)</x:f>
        <x:v>72.20571428571428</x:v>
      </x:c>
      <x:c r="AF752" s="18" t="n">
        <x:f>IF(U752=0,0,P752*T752/U752)</x:f>
        <x:v>141.94285714285712</x:v>
      </x:c>
      <x:c r="AG752" s="18" t="n">
        <x:f>MAX(AE752,AF752*'01 Controls'!$E$15)</x:f>
        <x:v>72.20571428571428</x:v>
      </x:c>
      <x:c r="AH752" s="18" t="n">
        <x:f>SUM(V752,Y752,AB752,AE752)</x:f>
        <x:v>1404</x:v>
      </x:c>
      <x:c r="AI752" s="18" t="n">
        <x:f>N752-AH752</x:f>
        <x:v>0</x:v>
      </x:c>
      <x:c r="AJ752" s="18" t="n">
        <x:f>V752*INDEX('07 Mode Capacity'!$P$6:$P$17,MATCH("AIR-"&amp;I752,'07 Mode Capacity'!$C$6:$C$17,0))</x:f>
        <x:v>48.838517356418194</x:v>
      </x:c>
      <x:c r="AK752" s="18" t="n">
        <x:f>Y752*INDEX('07 Mode Capacity'!$P$6:$P$17,MATCH("OCEAN-"&amp;I752,'07 Mode Capacity'!$C$6:$C$17,0))</x:f>
        <x:v>19.266287991758777</x:v>
      </x:c>
      <x:c r="AL752" s="18" t="n">
        <x:f>AB752*INDEX('07 Mode Capacity'!$P$6:$P$17,MATCH("LAND-"&amp;I752,'07 Mode Capacity'!$C$6:$C$17,0))</x:f>
        <x:v>368.2500326717854</x:v>
      </x:c>
      <x:c r="AM752" s="18" t="n">
        <x:f>AE752*INDEX('07 Mode Capacity'!$P$6:$P$17,MATCH("INLAND-"&amp;I752,'07 Mode Capacity'!$C$6:$C$17,0))</x:f>
        <x:v>72.20571428571428</x:v>
      </x:c>
      <x:c r="AN752" s="18" t="n">
        <x:f>SUM(AJ752:AM752)</x:f>
        <x:v>508.56055230567665</x:v>
      </x:c>
      <x:c r="AO752" s="17" t="n">
        <x:f>IF(N752=0,1,AN752/N752)</x:f>
        <x:v>0.3622226156023338</x:v>
      </x:c>
      <x:c r="AP752" s="11" t="str">
        <x:f>IF(AO752&gt;='01 Controls'!$E$16,"PASS","FAIL")</x:f>
        <x:v>FAIL</x:v>
      </x:c>
      <x:c r="AQ752" s="11" t="str">
        <x:v>UNQUANTIFIED</x:v>
      </x:c>
      <x:c r="AR752" s="11" t="str">
        <x:v>Position-class planning record; serial item and receiver open</x:v>
      </x:c>
      <x:c r="AS752" s="26"/>
      <x:c r="AT752" s="26"/>
    </x:row>
    <x:row r="753">
      <x:c r="C753" s="11" t="str">
        <x:v>C2-C-CIG-ISO-18</x:v>
      </x:c>
      <x:c r="D753" s="11" t="str">
        <x:v>C2</x:v>
      </x:c>
      <x:c r="E753" s="11" t="str">
        <x:v>Gulf–Atlantic hurricane</x:v>
      </x:c>
      <x:c r="F753" s="11" t="str">
        <x:v>C-CIG</x:v>
      </x:c>
      <x:c r="G753" s="11" t="str">
        <x:v>Community institutions group</x:v>
      </x:c>
      <x:c r="H753" s="11" t="str">
        <x:v>ISO-18</x:v>
      </x:c>
      <x:c r="I753" s="19" t="n">
        <x:v>48</x:v>
      </x:c>
      <x:c r="J753" s="21" t="n">
        <x:v>8</x:v>
      </x:c>
      <x:c r="K753" s="18" t="n">
        <x:f>'05 Cargo Register'!K305</x:f>
        <x:v>438.75</x:v>
      </x:c>
      <x:c r="L753" s="18" t="n">
        <x:f>'05 Cargo Register'!N305</x:f>
        <x:v>29</x:v>
      </x:c>
      <x:c r="M753" s="18" t="n">
        <x:f>'05 Cargo Register'!O305</x:f>
        <x:v>765.6</x:v>
      </x:c>
      <x:c r="N753" s="18" t="n">
        <x:f>J753*K753</x:f>
        <x:v>3510</x:v>
      </x:c>
      <x:c r="O753" s="18" t="n">
        <x:f>J753*L753</x:f>
        <x:v>232</x:v>
      </x:c>
      <x:c r="P753" s="18" t="n">
        <x:f>J753*M753</x:f>
        <x:v>6124.8</x:v>
      </x:c>
      <x:c r="Q753" s="22" t="n">
        <x:f>'01 Controls'!$E$23*'02 Cargo Classes'!$M$7</x:f>
        <x:v>0.010000000000000002</x:v>
      </x:c>
      <x:c r="R753" s="22" t="n">
        <x:f>'01 Controls'!$F$23*'02 Cargo Classes'!$N$7</x:f>
        <x:v>0.2</x:v>
      </x:c>
      <x:c r="S753" s="22" t="n">
        <x:f>'01 Controls'!$G$23*'02 Cargo Classes'!$O$7</x:f>
        <x:v>0.72</x:v>
      </x:c>
      <x:c r="T753" s="22" t="n">
        <x:f>'01 Controls'!$H$23*'02 Cargo Classes'!$P$7</x:f>
        <x:v>0.12</x:v>
      </x:c>
      <x:c r="U753" s="22" t="n">
        <x:f>SUM(Q753:T753)</x:f>
        <x:v>1.0499999999999998</x:v>
      </x:c>
      <x:c r="V753" s="18" t="n">
        <x:f>IF(U753=0,0,N753*Q753/U753)</x:f>
        <x:v>33.428571428571445</x:v>
      </x:c>
      <x:c r="W753" s="18" t="n">
        <x:f>IF(U753=0,0,P753*Q753/U753)</x:f>
        <x:v>58.331428571428596</x:v>
      </x:c>
      <x:c r="X753" s="18" t="n">
        <x:f>MAX(V753,W753*'01 Controls'!$E$12)</x:f>
        <x:v>33.428571428571445</x:v>
      </x:c>
      <x:c r="Y753" s="18" t="n">
        <x:f>IF(U753=0,0,N753*R753/U753)</x:f>
        <x:v>668.5714285714287</x:v>
      </x:c>
      <x:c r="Z753" s="18" t="n">
        <x:f>IF(U753=0,0,P753*R753/U753)</x:f>
        <x:v>1166.6285714285716</x:v>
      </x:c>
      <x:c r="AA753" s="18" t="n">
        <x:f>MAX(Y753,Z753*'01 Controls'!$E$13)</x:f>
        <x:v>668.5714285714287</x:v>
      </x:c>
      <x:c r="AB753" s="18" t="n">
        <x:f>IF(U753=0,0,N753*S753/U753)</x:f>
        <x:v>2406.857142857143</x:v>
      </x:c>
      <x:c r="AC753" s="18" t="n">
        <x:f>IF(U753=0,0,P753*S753/U753)</x:f>
        <x:v>4199.862857142858</x:v>
      </x:c>
      <x:c r="AD753" s="18" t="n">
        <x:f>MAX(AB753,AC753*'01 Controls'!$E$14)</x:f>
        <x:v>2406.857142857143</x:v>
      </x:c>
      <x:c r="AE753" s="18" t="n">
        <x:f>IF(U753=0,0,N753*T753/U753)</x:f>
        <x:v>401.1428571428572</x:v>
      </x:c>
      <x:c r="AF753" s="18" t="n">
        <x:f>IF(U753=0,0,P753*T753/U753)</x:f>
        <x:v>699.977142857143</x:v>
      </x:c>
      <x:c r="AG753" s="18" t="n">
        <x:f>MAX(AE753,AF753*'01 Controls'!$E$15)</x:f>
        <x:v>401.1428571428572</x:v>
      </x:c>
      <x:c r="AH753" s="18" t="n">
        <x:f>SUM(V753,Y753,AB753,AE753)</x:f>
        <x:v>3510.0000000000005</x:v>
      </x:c>
      <x:c r="AI753" s="18" t="n">
        <x:f>N753-AH753</x:f>
        <x:v>-4.547473508864641e-13</x:v>
      </x:c>
      <x:c r="AJ753" s="18" t="n">
        <x:f>V753*INDEX('07 Mode Capacity'!$P$6:$P$17,MATCH("AIR-"&amp;I753,'07 Mode Capacity'!$C$6:$C$17,0))</x:f>
        <x:v>9.371220577099216</x:v>
      </x:c>
      <x:c r="AK753" s="18" t="n">
        <x:f>Y753*INDEX('07 Mode Capacity'!$P$6:$P$17,MATCH("OCEAN-"&amp;I753,'07 Mode Capacity'!$C$6:$C$17,0))</x:f>
        <x:v>58.59111301647298</x:v>
      </x:c>
      <x:c r="AL753" s="18" t="n">
        <x:f>AB753*INDEX('07 Mode Capacity'!$P$6:$P$17,MATCH("LAND-"&amp;I753,'07 Mode Capacity'!$C$6:$C$17,0))</x:f>
        <x:v>293.75178651158427</x:v>
      </x:c>
      <x:c r="AM753" s="18" t="n">
        <x:f>AE753*INDEX('07 Mode Capacity'!$P$6:$P$17,MATCH("INLAND-"&amp;I753,'07 Mode Capacity'!$C$6:$C$17,0))</x:f>
        <x:v>253.2151579582956</x:v>
      </x:c>
      <x:c r="AN753" s="18" t="n">
        <x:f>SUM(AJ753:AM753)</x:f>
        <x:v>614.9292780634521</x:v>
      </x:c>
      <x:c r="AO753" s="17" t="n">
        <x:f>IF(N753=0,1,AN753/N753)</x:f>
        <x:v>0.17519352651380402</x:v>
      </x:c>
      <x:c r="AP753" s="11" t="str">
        <x:f>IF(AO753&gt;='01 Controls'!$E$16,"PASS","FAIL")</x:f>
        <x:v>FAIL</x:v>
      </x:c>
      <x:c r="AQ753" s="11" t="str">
        <x:v>UNQUANTIFIED</x:v>
      </x:c>
      <x:c r="AR753" s="11" t="str">
        <x:v>Position-class planning record; serial item and receiver open</x:v>
      </x:c>
      <x:c r="AS753" s="26"/>
      <x:c r="AT753" s="26"/>
    </x:row>
    <x:row r="754">
      <x:c r="C754" s="11" t="str">
        <x:v>C2-C-CIG-COL-12</x:v>
      </x:c>
      <x:c r="D754" s="11" t="str">
        <x:v>C2</x:v>
      </x:c>
      <x:c r="E754" s="11" t="str">
        <x:v>Gulf–Atlantic hurricane</x:v>
      </x:c>
      <x:c r="F754" s="11" t="str">
        <x:v>C-CIG</x:v>
      </x:c>
      <x:c r="G754" s="11" t="str">
        <x:v>Community institutions group</x:v>
      </x:c>
      <x:c r="H754" s="11" t="str">
        <x:v>COL-12</x:v>
      </x:c>
      <x:c r="I754" s="19" t="n">
        <x:v>24</x:v>
      </x:c>
      <x:c r="J754" s="21" t="n">
        <x:v>8</x:v>
      </x:c>
      <x:c r="K754" s="18" t="n">
        <x:f>'05 Cargo Register'!K306</x:f>
        <x:v>175.5</x:v>
      </x:c>
      <x:c r="L754" s="18" t="n">
        <x:f>'05 Cargo Register'!N306</x:f>
        <x:v>19</x:v>
      </x:c>
      <x:c r="M754" s="18" t="n">
        <x:f>'05 Cargo Register'!O306</x:f>
        <x:v>501.6</x:v>
      </x:c>
      <x:c r="N754" s="18" t="n">
        <x:f>J754*K754</x:f>
        <x:v>1404</x:v>
      </x:c>
      <x:c r="O754" s="18" t="n">
        <x:f>J754*L754</x:f>
        <x:v>152</x:v>
      </x:c>
      <x:c r="P754" s="18" t="n">
        <x:f>J754*M754</x:f>
        <x:v>4012.8</x:v>
      </x:c>
      <x:c r="Q754" s="22" t="n">
        <x:f>'01 Controls'!$E$23*'02 Cargo Classes'!$M$8</x:f>
        <x:v>0.1</x:v>
      </x:c>
      <x:c r="R754" s="22" t="n">
        <x:f>'01 Controls'!$F$23*'02 Cargo Classes'!$N$8</x:f>
        <x:v>0.13999999999999999</x:v>
      </x:c>
      <x:c r="S754" s="22" t="n">
        <x:f>'01 Controls'!$G$23*'02 Cargo Classes'!$O$8</x:f>
        <x:v>0.72</x:v>
      </x:c>
      <x:c r="T754" s="22" t="n">
        <x:f>'01 Controls'!$H$23*'02 Cargo Classes'!$P$8</x:f>
        <x:v>0.03</x:v>
      </x:c>
      <x:c r="U754" s="22" t="n">
        <x:f>SUM(Q754:T754)</x:f>
        <x:v>0.99</x:v>
      </x:c>
      <x:c r="V754" s="18" t="n">
        <x:f>IF(U754=0,0,N754*Q754/U754)</x:f>
        <x:v>141.8181818181818</x:v>
      </x:c>
      <x:c r="W754" s="18" t="n">
        <x:f>IF(U754=0,0,P754*Q754/U754)</x:f>
        <x:v>405.33333333333337</x:v>
      </x:c>
      <x:c r="X754" s="18" t="n">
        <x:f>MAX(V754,W754*'01 Controls'!$E$12)</x:f>
        <x:v>141.8181818181818</x:v>
      </x:c>
      <x:c r="Y754" s="18" t="n">
        <x:f>IF(U754=0,0,N754*R754/U754)</x:f>
        <x:v>198.54545454545453</x:v>
      </x:c>
      <x:c r="Z754" s="18" t="n">
        <x:f>IF(U754=0,0,P754*R754/U754)</x:f>
        <x:v>567.4666666666666</x:v>
      </x:c>
      <x:c r="AA754" s="18" t="n">
        <x:f>MAX(Y754,Z754*'01 Controls'!$E$13)</x:f>
        <x:v>198.54545454545453</x:v>
      </x:c>
      <x:c r="AB754" s="18" t="n">
        <x:f>IF(U754=0,0,N754*S754/U754)</x:f>
        <x:v>1021.0909090909091</x:v>
      </x:c>
      <x:c r="AC754" s="18" t="n">
        <x:f>IF(U754=0,0,P754*S754/U754)</x:f>
        <x:v>2918.4</x:v>
      </x:c>
      <x:c r="AD754" s="18" t="n">
        <x:f>MAX(AB754,AC754*'01 Controls'!$E$14)</x:f>
        <x:v>1021.0909090909091</x:v>
      </x:c>
      <x:c r="AE754" s="18" t="n">
        <x:f>IF(U754=0,0,N754*T754/U754)</x:f>
        <x:v>42.54545454545455</x:v>
      </x:c>
      <x:c r="AF754" s="18" t="n">
        <x:f>IF(U754=0,0,P754*T754/U754)</x:f>
        <x:v>121.60000000000001</x:v>
      </x:c>
      <x:c r="AG754" s="18" t="n">
        <x:f>MAX(AE754,AF754*'01 Controls'!$E$15)</x:f>
        <x:v>42.54545454545455</x:v>
      </x:c>
      <x:c r="AH754" s="18" t="n">
        <x:f>SUM(V754,Y754,AB754,AE754)</x:f>
        <x:v>1404</x:v>
      </x:c>
      <x:c r="AI754" s="18" t="n">
        <x:f>N754-AH754</x:f>
        <x:v>0</x:v>
      </x:c>
      <x:c r="AJ754" s="18" t="n">
        <x:f>V754*INDEX('07 Mode Capacity'!$P$6:$P$17,MATCH("AIR-"&amp;I754,'07 Mode Capacity'!$C$6:$C$17,0))</x:f>
        <x:v>28.776904166239675</x:v>
      </x:c>
      <x:c r="AK754" s="18" t="n">
        <x:f>Y754*INDEX('07 Mode Capacity'!$P$6:$P$17,MATCH("OCEAN-"&amp;I754,'07 Mode Capacity'!$C$6:$C$17,0))</x:f>
        <x:v>29.799498472101643</x:v>
      </x:c>
      <x:c r="AL754" s="18" t="n">
        <x:f>AB754*INDEX('07 Mode Capacity'!$P$6:$P$17,MATCH("LAND-"&amp;I754,'07 Mode Capacity'!$C$6:$C$17,0))</x:f>
        <x:v>390.5682164700755</x:v>
      </x:c>
      <x:c r="AM754" s="18" t="n">
        <x:f>AE754*INDEX('07 Mode Capacity'!$P$6:$P$17,MATCH("INLAND-"&amp;I754,'07 Mode Capacity'!$C$6:$C$17,0))</x:f>
        <x:v>42.54545454545455</x:v>
      </x:c>
      <x:c r="AN754" s="18" t="n">
        <x:f>SUM(AJ754:AM754)</x:f>
        <x:v>491.6900736538714</x:v>
      </x:c>
      <x:c r="AO754" s="17" t="n">
        <x:f>IF(N754=0,1,AN754/N754)</x:f>
        <x:v>0.3502066051665751</x:v>
      </x:c>
      <x:c r="AP754" s="11" t="str">
        <x:f>IF(AO754&gt;='01 Controls'!$E$16,"PASS","FAIL")</x:f>
        <x:v>FAIL</x:v>
      </x:c>
      <x:c r="AQ754" s="11" t="str">
        <x:v>UNQUANTIFIED</x:v>
      </x:c>
      <x:c r="AR754" s="11" t="str">
        <x:v>Position-class planning record; serial item and receiver open</x:v>
      </x:c>
      <x:c r="AS754" s="26"/>
      <x:c r="AT754" s="26"/>
    </x:row>
    <x:row r="755">
      <x:c r="C755" s="11" t="str">
        <x:v>C2-C-CIG-BAT-22</x:v>
      </x:c>
      <x:c r="D755" s="11" t="str">
        <x:v>C2</x:v>
      </x:c>
      <x:c r="E755" s="11" t="str">
        <x:v>Gulf–Atlantic hurricane</x:v>
      </x:c>
      <x:c r="F755" s="11" t="str">
        <x:v>C-CIG</x:v>
      </x:c>
      <x:c r="G755" s="11" t="str">
        <x:v>Community institutions group</x:v>
      </x:c>
      <x:c r="H755" s="11" t="str">
        <x:v>BAT-22</x:v>
      </x:c>
      <x:c r="I755" s="19" t="n">
        <x:v>48</x:v>
      </x:c>
      <x:c r="J755" s="21" t="n">
        <x:v>8</x:v>
      </x:c>
      <x:c r="K755" s="18" t="n">
        <x:f>'05 Cargo Register'!K307</x:f>
        <x:v>131.625</x:v>
      </x:c>
      <x:c r="L755" s="18" t="n">
        <x:f>'05 Cargo Register'!N307</x:f>
        <x:v>8</x:v>
      </x:c>
      <x:c r="M755" s="18" t="n">
        <x:f>'05 Cargo Register'!O307</x:f>
        <x:v>211.20000000000002</x:v>
      </x:c>
      <x:c r="N755" s="18" t="n">
        <x:f>J755*K755</x:f>
        <x:v>1053</x:v>
      </x:c>
      <x:c r="O755" s="18" t="n">
        <x:f>J755*L755</x:f>
        <x:v>64</x:v>
      </x:c>
      <x:c r="P755" s="18" t="n">
        <x:f>J755*M755</x:f>
        <x:v>1689.6000000000001</x:v>
      </x:c>
      <x:c r="Q755" s="22" t="n">
        <x:f>'01 Controls'!$E$23*'02 Cargo Classes'!$M$9</x:f>
        <x:v>0</x:v>
      </x:c>
      <x:c r="R755" s="22" t="n">
        <x:f>'01 Controls'!$F$23*'02 Cargo Classes'!$N$9</x:f>
        <x:v>0.2</x:v>
      </x:c>
      <x:c r="S755" s="22" t="n">
        <x:f>'01 Controls'!$G$23*'02 Cargo Classes'!$O$9</x:f>
        <x:v>0.6</x:v>
      </x:c>
      <x:c r="T755" s="22" t="n">
        <x:f>'01 Controls'!$H$23*'02 Cargo Classes'!$P$9</x:f>
        <x:v>0.075</x:v>
      </x:c>
      <x:c r="U755" s="22" t="n">
        <x:f>SUM(Q755:T755)</x:f>
        <x:v>0.875</x:v>
      </x:c>
      <x:c r="V755" s="18" t="n">
        <x:f>IF(U755=0,0,N755*Q755/U755)</x:f>
        <x:v>0</x:v>
      </x:c>
      <x:c r="W755" s="18" t="n">
        <x:f>IF(U755=0,0,P755*Q755/U755)</x:f>
        <x:v>0</x:v>
      </x:c>
      <x:c r="X755" s="18" t="n">
        <x:f>MAX(V755,W755*'01 Controls'!$E$12)</x:f>
        <x:v>0</x:v>
      </x:c>
      <x:c r="Y755" s="18" t="n">
        <x:f>IF(U755=0,0,N755*R755/U755)</x:f>
        <x:v>240.6857142857143</x:v>
      </x:c>
      <x:c r="Z755" s="18" t="n">
        <x:f>IF(U755=0,0,P755*R755/U755)</x:f>
        <x:v>386.1942857142858</x:v>
      </x:c>
      <x:c r="AA755" s="18" t="n">
        <x:f>MAX(Y755,Z755*'01 Controls'!$E$13)</x:f>
        <x:v>240.6857142857143</x:v>
      </x:c>
      <x:c r="AB755" s="18" t="n">
        <x:f>IF(U755=0,0,N755*S755/U755)</x:f>
        <x:v>722.0571428571428</x:v>
      </x:c>
      <x:c r="AC755" s="18" t="n">
        <x:f>IF(U755=0,0,P755*S755/U755)</x:f>
        <x:v>1158.5828571428572</x:v>
      </x:c>
      <x:c r="AD755" s="18" t="n">
        <x:f>MAX(AB755,AC755*'01 Controls'!$E$14)</x:f>
        <x:v>722.0571428571428</x:v>
      </x:c>
      <x:c r="AE755" s="18" t="n">
        <x:f>IF(U755=0,0,N755*T755/U755)</x:f>
        <x:v>90.25714285714285</x:v>
      </x:c>
      <x:c r="AF755" s="18" t="n">
        <x:f>IF(U755=0,0,P755*T755/U755)</x:f>
        <x:v>144.82285714285715</x:v>
      </x:c>
      <x:c r="AG755" s="18" t="n">
        <x:f>MAX(AE755,AF755*'01 Controls'!$E$15)</x:f>
        <x:v>90.25714285714285</x:v>
      </x:c>
      <x:c r="AH755" s="18" t="n">
        <x:f>SUM(V755,Y755,AB755,AE755)</x:f>
        <x:v>1053</x:v>
      </x:c>
      <x:c r="AI755" s="18" t="n">
        <x:f>N755-AH755</x:f>
        <x:v>0</x:v>
      </x:c>
      <x:c r="AJ755" s="18" t="n">
        <x:f>V755*INDEX('07 Mode Capacity'!$P$6:$P$17,MATCH("AIR-"&amp;I755,'07 Mode Capacity'!$C$6:$C$17,0))</x:f>
        <x:v>0</x:v>
      </x:c>
      <x:c r="AK755" s="18" t="n">
        <x:f>Y755*INDEX('07 Mode Capacity'!$P$6:$P$17,MATCH("OCEAN-"&amp;I755,'07 Mode Capacity'!$C$6:$C$17,0))</x:f>
        <x:v>21.092800685930275</x:v>
      </x:c>
      <x:c r="AL755" s="18" t="n">
        <x:f>AB755*INDEX('07 Mode Capacity'!$P$6:$P$17,MATCH("LAND-"&amp;I755,'07 Mode Capacity'!$C$6:$C$17,0))</x:f>
        <x:v>88.12553595347526</x:v>
      </x:c>
      <x:c r="AM755" s="18" t="n">
        <x:f>AE755*INDEX('07 Mode Capacity'!$P$6:$P$17,MATCH("INLAND-"&amp;I755,'07 Mode Capacity'!$C$6:$C$17,0))</x:f>
        <x:v>56.9734105406165</x:v>
      </x:c>
      <x:c r="AN755" s="18" t="n">
        <x:f>SUM(AJ755:AM755)</x:f>
        <x:v>166.19174718002205</x:v>
      </x:c>
      <x:c r="AO755" s="17" t="n">
        <x:f>IF(N755=0,1,AN755/N755)</x:f>
        <x:v>0.15782692039888133</x:v>
      </x:c>
      <x:c r="AP755" s="11" t="str">
        <x:f>IF(AO755&gt;='01 Controls'!$E$16,"PASS","FAIL")</x:f>
        <x:v>FAIL</x:v>
      </x:c>
      <x:c r="AQ755" s="11" t="str">
        <x:v>UNQUANTIFIED</x:v>
      </x:c>
      <x:c r="AR755" s="11" t="str">
        <x:v>Position-class planning record; serial item and receiver open</x:v>
      </x:c>
      <x:c r="AS755" s="26"/>
      <x:c r="AT755" s="26"/>
    </x:row>
    <x:row r="756">
      <x:c r="C756" s="11" t="str">
        <x:v>C2-C-CIG-TNK-20</x:v>
      </x:c>
      <x:c r="D756" s="11" t="str">
        <x:v>C2</x:v>
      </x:c>
      <x:c r="E756" s="11" t="str">
        <x:v>Gulf–Atlantic hurricane</x:v>
      </x:c>
      <x:c r="F756" s="11" t="str">
        <x:v>C-CIG</x:v>
      </x:c>
      <x:c r="G756" s="11" t="str">
        <x:v>Community institutions group</x:v>
      </x:c>
      <x:c r="H756" s="11" t="str">
        <x:v>TNK-20</x:v>
      </x:c>
      <x:c r="I756" s="19" t="n">
        <x:v>48</x:v>
      </x:c>
      <x:c r="J756" s="21" t="n">
        <x:v>8</x:v>
      </x:c>
      <x:c r="K756" s="18" t="n">
        <x:f>'05 Cargo Register'!K308</x:f>
        <x:v>175.5</x:v>
      </x:c>
      <x:c r="L756" s="18" t="n">
        <x:f>'05 Cargo Register'!N308</x:f>
        <x:v>11</x:v>
      </x:c>
      <x:c r="M756" s="18" t="n">
        <x:f>'05 Cargo Register'!O308</x:f>
        <x:v>233.75</x:v>
      </x:c>
      <x:c r="N756" s="18" t="n">
        <x:f>J756*K756</x:f>
        <x:v>1404</x:v>
      </x:c>
      <x:c r="O756" s="18" t="n">
        <x:f>J756*L756</x:f>
        <x:v>88</x:v>
      </x:c>
      <x:c r="P756" s="18" t="n">
        <x:f>J756*M756</x:f>
        <x:v>1870</x:v>
      </x:c>
      <x:c r="Q756" s="22" t="n">
        <x:f>'01 Controls'!$E$23*'02 Cargo Classes'!$M$10</x:f>
        <x:v>0</x:v>
      </x:c>
      <x:c r="R756" s="22" t="n">
        <x:f>'01 Controls'!$F$23*'02 Cargo Classes'!$N$10</x:f>
        <x:v>0.24</x:v>
      </x:c>
      <x:c r="S756" s="22" t="n">
        <x:f>'01 Controls'!$G$23*'02 Cargo Classes'!$O$10</x:f>
        <x:v>0.6</x:v>
      </x:c>
      <x:c r="T756" s="22" t="n">
        <x:f>'01 Controls'!$H$23*'02 Cargo Classes'!$P$10</x:f>
        <x:v>0.15</x:v>
      </x:c>
      <x:c r="U756" s="22" t="n">
        <x:f>SUM(Q756:T756)</x:f>
        <x:v>0.99</x:v>
      </x:c>
      <x:c r="V756" s="18" t="n">
        <x:f>IF(U756=0,0,N756*Q756/U756)</x:f>
        <x:v>0</x:v>
      </x:c>
      <x:c r="W756" s="18" t="n">
        <x:f>IF(U756=0,0,P756*Q756/U756)</x:f>
        <x:v>0</x:v>
      </x:c>
      <x:c r="X756" s="18" t="n">
        <x:f>MAX(V756,W756*'01 Controls'!$E$12)</x:f>
        <x:v>0</x:v>
      </x:c>
      <x:c r="Y756" s="18" t="n">
        <x:f>IF(U756=0,0,N756*R756/U756)</x:f>
        <x:v>340.3636363636364</x:v>
      </x:c>
      <x:c r="Z756" s="18" t="n">
        <x:f>IF(U756=0,0,P756*R756/U756)</x:f>
        <x:v>453.33333333333337</x:v>
      </x:c>
      <x:c r="AA756" s="18" t="n">
        <x:f>MAX(Y756,Z756*'01 Controls'!$E$13)</x:f>
        <x:v>340.3636363636364</x:v>
      </x:c>
      <x:c r="AB756" s="18" t="n">
        <x:f>IF(U756=0,0,N756*S756/U756)</x:f>
        <x:v>850.9090909090909</x:v>
      </x:c>
      <x:c r="AC756" s="18" t="n">
        <x:f>IF(U756=0,0,P756*S756/U756)</x:f>
        <x:v>1133.3333333333333</x:v>
      </x:c>
      <x:c r="AD756" s="18" t="n">
        <x:f>MAX(AB756,AC756*'01 Controls'!$E$14)</x:f>
        <x:v>850.9090909090909</x:v>
      </x:c>
      <x:c r="AE756" s="18" t="n">
        <x:f>IF(U756=0,0,N756*T756/U756)</x:f>
        <x:v>212.72727272727272</x:v>
      </x:c>
      <x:c r="AF756" s="18" t="n">
        <x:f>IF(U756=0,0,P756*T756/U756)</x:f>
        <x:v>283.3333333333333</x:v>
      </x:c>
      <x:c r="AG756" s="18" t="n">
        <x:f>MAX(AE756,AF756*'01 Controls'!$E$15)</x:f>
        <x:v>212.72727272727272</x:v>
      </x:c>
      <x:c r="AH756" s="18" t="n">
        <x:f>SUM(V756,Y756,AB756,AE756)</x:f>
        <x:v>1404</x:v>
      </x:c>
      <x:c r="AI756" s="18" t="n">
        <x:f>N756-AH756</x:f>
        <x:v>0</x:v>
      </x:c>
      <x:c r="AJ756" s="18" t="n">
        <x:f>V756*INDEX('07 Mode Capacity'!$P$6:$P$17,MATCH("AIR-"&amp;I756,'07 Mode Capacity'!$C$6:$C$17,0))</x:f>
        <x:v>0</x:v>
      </x:c>
      <x:c r="AK756" s="18" t="n">
        <x:f>Y756*INDEX('07 Mode Capacity'!$P$6:$P$17,MATCH("OCEAN-"&amp;I756,'07 Mode Capacity'!$C$6:$C$17,0))</x:f>
        <x:v>29.828202990204424</x:v>
      </x:c>
      <x:c r="AL756" s="18" t="n">
        <x:f>AB756*INDEX('07 Mode Capacity'!$P$6:$P$17,MATCH("LAND-"&amp;I756,'07 Mode Capacity'!$C$6:$C$17,0))</x:f>
        <x:v>103.85164169601462</x:v>
      </x:c>
      <x:c r="AM756" s="18" t="n">
        <x:f>AE756*INDEX('07 Mode Capacity'!$P$6:$P$17,MATCH("INLAND-"&amp;I756,'07 Mode Capacity'!$C$6:$C$17,0))</x:f>
        <x:v>134.2807655839446</x:v>
      </x:c>
      <x:c r="AN756" s="18" t="n">
        <x:f>SUM(AJ756:AM756)</x:f>
        <x:v>267.96061027016367</x:v>
      </x:c>
      <x:c r="AO756" s="17" t="n">
        <x:f>IF(N756=0,1,AN756/N756)</x:f>
        <x:v>0.1908551355200596</x:v>
      </x:c>
      <x:c r="AP756" s="11" t="str">
        <x:f>IF(AO756&gt;='01 Controls'!$E$16,"PASS","FAIL")</x:f>
        <x:v>FAIL</x:v>
      </x:c>
      <x:c r="AQ756" s="11" t="str">
        <x:v>UNQUANTIFIED</x:v>
      </x:c>
      <x:c r="AR756" s="11" t="str">
        <x:v>Position-class planning record; serial item and receiver open</x:v>
      </x:c>
      <x:c r="AS756" s="26"/>
      <x:c r="AT756" s="26"/>
    </x:row>
    <x:row r="757">
      <x:c r="C757" s="11" t="str">
        <x:v>C2-C-CIG-ROL-30</x:v>
      </x:c>
      <x:c r="D757" s="11" t="str">
        <x:v>C2</x:v>
      </x:c>
      <x:c r="E757" s="11" t="str">
        <x:v>Gulf–Atlantic hurricane</x:v>
      </x:c>
      <x:c r="F757" s="11" t="str">
        <x:v>C-CIG</x:v>
      </x:c>
      <x:c r="G757" s="11" t="str">
        <x:v>Community institutions group</x:v>
      </x:c>
      <x:c r="H757" s="11" t="str">
        <x:v>ROL-30</x:v>
      </x:c>
      <x:c r="I757" s="19" t="n">
        <x:v>48</x:v>
      </x:c>
      <x:c r="J757" s="21" t="n">
        <x:v>8</x:v>
      </x:c>
      <x:c r="K757" s="18" t="n">
        <x:f>'05 Cargo Register'!K309</x:f>
        <x:v>263.25</x:v>
      </x:c>
      <x:c r="L757" s="18" t="n">
        <x:f>'05 Cargo Register'!N309</x:f>
        <x:v>11</x:v>
      </x:c>
      <x:c r="M757" s="18" t="n">
        <x:f>'05 Cargo Register'!O309</x:f>
        <x:v>701.25</x:v>
      </x:c>
      <x:c r="N757" s="18" t="n">
        <x:f>J757*K757</x:f>
        <x:v>2106</x:v>
      </x:c>
      <x:c r="O757" s="18" t="n">
        <x:f>J757*L757</x:f>
        <x:v>88</x:v>
      </x:c>
      <x:c r="P757" s="18" t="n">
        <x:f>J757*M757</x:f>
        <x:v>5610</x:v>
      </x:c>
      <x:c r="Q757" s="22" t="n">
        <x:f>'01 Controls'!$E$23*'02 Cargo Classes'!$M$12</x:f>
        <x:v>0</x:v>
      </x:c>
      <x:c r="R757" s="22" t="n">
        <x:f>'01 Controls'!$F$23*'02 Cargo Classes'!$N$12</x:f>
        <x:v>0.2</x:v>
      </x:c>
      <x:c r="S757" s="22" t="n">
        <x:f>'01 Controls'!$G$23*'02 Cargo Classes'!$O$12</x:f>
        <x:v>0.8999999999999999</x:v>
      </x:c>
      <x:c r="T757" s="22" t="n">
        <x:f>'01 Controls'!$H$23*'02 Cargo Classes'!$P$12</x:f>
        <x:v>0.09</x:v>
      </x:c>
      <x:c r="U757" s="22" t="n">
        <x:f>SUM(Q757:T757)</x:f>
        <x:v>1.19</x:v>
      </x:c>
      <x:c r="V757" s="18" t="n">
        <x:f>IF(U757=0,0,N757*Q757/U757)</x:f>
        <x:v>0</x:v>
      </x:c>
      <x:c r="W757" s="18" t="n">
        <x:f>IF(U757=0,0,P757*Q757/U757)</x:f>
        <x:v>0</x:v>
      </x:c>
      <x:c r="X757" s="18" t="n">
        <x:f>MAX(V757,W757*'01 Controls'!$E$12)</x:f>
        <x:v>0</x:v>
      </x:c>
      <x:c r="Y757" s="18" t="n">
        <x:f>IF(U757=0,0,N757*R757/U757)</x:f>
        <x:v>353.94957983193285</x:v>
      </x:c>
      <x:c r="Z757" s="18" t="n">
        <x:f>IF(U757=0,0,P757*R757/U757)</x:f>
        <x:v>942.8571428571429</x:v>
      </x:c>
      <x:c r="AA757" s="18" t="n">
        <x:f>MAX(Y757,Z757*'01 Controls'!$E$13)</x:f>
        <x:v>353.94957983193285</x:v>
      </x:c>
      <x:c r="AB757" s="18" t="n">
        <x:f>IF(U757=0,0,N757*S757/U757)</x:f>
        <x:v>1592.7731092436975</x:v>
      </x:c>
      <x:c r="AC757" s="18" t="n">
        <x:f>IF(U757=0,0,P757*S757/U757)</x:f>
        <x:v>4242.857142857142</x:v>
      </x:c>
      <x:c r="AD757" s="18" t="n">
        <x:f>MAX(AB757,AC757*'01 Controls'!$E$14)</x:f>
        <x:v>1592.7731092436975</x:v>
      </x:c>
      <x:c r="AE757" s="18" t="n">
        <x:f>IF(U757=0,0,N757*T757/U757)</x:f>
        <x:v>159.27731092436974</x:v>
      </x:c>
      <x:c r="AF757" s="18" t="n">
        <x:f>IF(U757=0,0,P757*T757/U757)</x:f>
        <x:v>424.2857142857143</x:v>
      </x:c>
      <x:c r="AG757" s="18" t="n">
        <x:f>MAX(AE757,AF757*'01 Controls'!$E$15)</x:f>
        <x:v>159.27731092436974</x:v>
      </x:c>
      <x:c r="AH757" s="18" t="n">
        <x:f>SUM(V757,Y757,AB757,AE757)</x:f>
        <x:v>2106</x:v>
      </x:c>
      <x:c r="AI757" s="18" t="n">
        <x:f>N757-AH757</x:f>
        <x:v>0</x:v>
      </x:c>
      <x:c r="AJ757" s="18" t="n">
        <x:f>V757*INDEX('07 Mode Capacity'!$P$6:$P$17,MATCH("AIR-"&amp;I757,'07 Mode Capacity'!$C$6:$C$17,0))</x:f>
        <x:v>0</x:v>
      </x:c>
      <x:c r="AK757" s="18" t="n">
        <x:f>Y757*INDEX('07 Mode Capacity'!$P$6:$P$17,MATCH("OCEAN-"&amp;I757,'07 Mode Capacity'!$C$6:$C$17,0))</x:f>
        <x:v>31.01882453813276</x:v>
      </x:c>
      <x:c r="AL757" s="18" t="n">
        <x:f>AB757*INDEX('07 Mode Capacity'!$P$6:$P$17,MATCH("LAND-"&amp;I757,'07 Mode Capacity'!$C$6:$C$17,0))</x:f>
        <x:v>194.39456460325428</x:v>
      </x:c>
      <x:c r="AM757" s="18" t="n">
        <x:f>AE757*INDEX('07 Mode Capacity'!$P$6:$P$17,MATCH("INLAND-"&amp;I757,'07 Mode Capacity'!$C$6:$C$17,0))</x:f>
        <x:v>100.541312718735</x:v>
      </x:c>
      <x:c r="AN757" s="18" t="n">
        <x:f>SUM(AJ757:AM757)</x:f>
        <x:v>325.95470186012204</x:v>
      </x:c>
      <x:c r="AO757" s="17" t="n">
        <x:f>IF(N757=0,1,AN757/N757)</x:f>
        <x:v>0.15477431237422698</x:v>
      </x:c>
      <x:c r="AP757" s="11" t="str">
        <x:f>IF(AO757&gt;='01 Controls'!$E$16,"PASS","FAIL")</x:f>
        <x:v>FAIL</x:v>
      </x:c>
      <x:c r="AQ757" s="11" t="str">
        <x:v>UNQUANTIFIED</x:v>
      </x:c>
      <x:c r="AR757" s="11" t="str">
        <x:v>Position-class planning record; serial item and receiver open</x:v>
      </x:c>
      <x:c r="AS757" s="26"/>
      <x:c r="AT757" s="26"/>
    </x:row>
    <x:row r="758">
      <x:c r="C758" s="11" t="str">
        <x:v>C2-C-CIG-LIN-18</x:v>
      </x:c>
      <x:c r="D758" s="11" t="str">
        <x:v>C2</x:v>
      </x:c>
      <x:c r="E758" s="11" t="str">
        <x:v>Gulf–Atlantic hurricane</x:v>
      </x:c>
      <x:c r="F758" s="11" t="str">
        <x:v>C-CIG</x:v>
      </x:c>
      <x:c r="G758" s="11" t="str">
        <x:v>Community institutions group</x:v>
      </x:c>
      <x:c r="H758" s="11" t="str">
        <x:v>LIN-18</x:v>
      </x:c>
      <x:c r="I758" s="19" t="n">
        <x:v>72</x:v>
      </x:c>
      <x:c r="J758" s="21" t="n">
        <x:v>8</x:v>
      </x:c>
      <x:c r="K758" s="18" t="n">
        <x:f>'05 Cargo Register'!K310</x:f>
        <x:v>87.75</x:v>
      </x:c>
      <x:c r="L758" s="18" t="n">
        <x:f>'05 Cargo Register'!N310</x:f>
        <x:v>7</x:v>
      </x:c>
      <x:c r="M758" s="18" t="n">
        <x:f>'05 Cargo Register'!O310</x:f>
        <x:v>308</x:v>
      </x:c>
      <x:c r="N758" s="18" t="n">
        <x:f>J758*K758</x:f>
        <x:v>702</x:v>
      </x:c>
      <x:c r="O758" s="18" t="n">
        <x:f>J758*L758</x:f>
        <x:v>56</x:v>
      </x:c>
      <x:c r="P758" s="18" t="n">
        <x:f>J758*M758</x:f>
        <x:v>2464</x:v>
      </x:c>
      <x:c r="Q758" s="22" t="n">
        <x:f>'01 Controls'!$E$23*'02 Cargo Classes'!$M$13</x:f>
        <x:v>0</x:v>
      </x:c>
      <x:c r="R758" s="22" t="n">
        <x:f>'01 Controls'!$F$23*'02 Cargo Classes'!$N$13</x:f>
        <x:v>0.24</x:v>
      </x:c>
      <x:c r="S758" s="22" t="n">
        <x:f>'01 Controls'!$G$23*'02 Cargo Classes'!$O$13</x:f>
        <x:v>0.6</x:v>
      </x:c>
      <x:c r="T758" s="22" t="n">
        <x:f>'01 Controls'!$H$23*'02 Cargo Classes'!$P$13</x:f>
        <x:v>0.15</x:v>
      </x:c>
      <x:c r="U758" s="22" t="n">
        <x:f>SUM(Q758:T758)</x:f>
        <x:v>0.99</x:v>
      </x:c>
      <x:c r="V758" s="18" t="n">
        <x:f>IF(U758=0,0,N758*Q758/U758)</x:f>
        <x:v>0</x:v>
      </x:c>
      <x:c r="W758" s="18" t="n">
        <x:f>IF(U758=0,0,P758*Q758/U758)</x:f>
        <x:v>0</x:v>
      </x:c>
      <x:c r="X758" s="18" t="n">
        <x:f>MAX(V758,W758*'01 Controls'!$E$12)</x:f>
        <x:v>0</x:v>
      </x:c>
      <x:c r="Y758" s="18" t="n">
        <x:f>IF(U758=0,0,N758*R758/U758)</x:f>
        <x:v>170.1818181818182</x:v>
      </x:c>
      <x:c r="Z758" s="18" t="n">
        <x:f>IF(U758=0,0,P758*R758/U758)</x:f>
        <x:v>597.3333333333334</x:v>
      </x:c>
      <x:c r="AA758" s="18" t="n">
        <x:f>MAX(Y758,Z758*'01 Controls'!$E$13)</x:f>
        <x:v>170.1818181818182</x:v>
      </x:c>
      <x:c r="AB758" s="18" t="n">
        <x:f>IF(U758=0,0,N758*S758/U758)</x:f>
        <x:v>425.45454545454544</x:v>
      </x:c>
      <x:c r="AC758" s="18" t="n">
        <x:f>IF(U758=0,0,P758*S758/U758)</x:f>
        <x:v>1493.3333333333333</x:v>
      </x:c>
      <x:c r="AD758" s="18" t="n">
        <x:f>MAX(AB758,AC758*'01 Controls'!$E$14)</x:f>
        <x:v>425.45454545454544</x:v>
      </x:c>
      <x:c r="AE758" s="18" t="n">
        <x:f>IF(U758=0,0,N758*T758/U758)</x:f>
        <x:v>106.36363636363636</x:v>
      </x:c>
      <x:c r="AF758" s="18" t="n">
        <x:f>IF(U758=0,0,P758*T758/U758)</x:f>
        <x:v>373.3333333333333</x:v>
      </x:c>
      <x:c r="AG758" s="18" t="n">
        <x:f>MAX(AE758,AF758*'01 Controls'!$E$15)</x:f>
        <x:v>106.36363636363636</x:v>
      </x:c>
      <x:c r="AH758" s="18" t="n">
        <x:f>SUM(V758,Y758,AB758,AE758)</x:f>
        <x:v>702</x:v>
      </x:c>
      <x:c r="AI758" s="18" t="n">
        <x:f>N758-AH758</x:f>
        <x:v>0</x:v>
      </x:c>
      <x:c r="AJ758" s="18" t="n">
        <x:f>V758*INDEX('07 Mode Capacity'!$P$6:$P$17,MATCH("AIR-"&amp;I758,'07 Mode Capacity'!$C$6:$C$17,0))</x:f>
        <x:v>0</x:v>
      </x:c>
      <x:c r="AK758" s="18" t="n">
        <x:f>Y758*INDEX('07 Mode Capacity'!$P$6:$P$17,MATCH("OCEAN-"&amp;I758,'07 Mode Capacity'!$C$6:$C$17,0))</x:f>
        <x:v>133.2128777297201</x:v>
      </x:c>
      <x:c r="AL758" s="18" t="n">
        <x:f>AB758*INDEX('07 Mode Capacity'!$P$6:$P$17,MATCH("LAND-"&amp;I758,'07 Mode Capacity'!$C$6:$C$17,0))</x:f>
        <x:v>304.20435017919823</x:v>
      </x:c>
      <x:c r="AM758" s="18" t="n">
        <x:f>AE758*INDEX('07 Mode Capacity'!$P$6:$P$17,MATCH("INLAND-"&amp;I758,'07 Mode Capacity'!$C$6:$C$17,0))</x:f>
        <x:v>106.36363636363636</x:v>
      </x:c>
      <x:c r="AN758" s="18" t="n">
        <x:f>SUM(AJ758:AM758)</x:f>
        <x:v>543.7808642725547</x:v>
      </x:c>
      <x:c r="AO758" s="17" t="n">
        <x:f>IF(N758=0,1,AN758/N758)</x:f>
        <x:v>0.77461661577287</x:v>
      </x:c>
      <x:c r="AP758" s="11" t="str">
        <x:f>IF(AO758&gt;='01 Controls'!$E$16,"PASS","FAIL")</x:f>
        <x:v>FAIL</x:v>
      </x:c>
      <x:c r="AQ758" s="11" t="str">
        <x:v>UNQUANTIFIED</x:v>
      </x:c>
      <x:c r="AR758" s="11" t="str">
        <x:v>Position-class planning record; serial item and receiver open</x:v>
      </x:c>
      <x:c r="AS758" s="26"/>
      <x:c r="AT758" s="26"/>
    </x:row>
    <x:row r="759">
      <x:c r="C759" s="11" t="str">
        <x:v>C2-C-CIG-BLK-08</x:v>
      </x:c>
      <x:c r="D759" s="11" t="str">
        <x:v>C2</x:v>
      </x:c>
      <x:c r="E759" s="11" t="str">
        <x:v>Gulf–Atlantic hurricane</x:v>
      </x:c>
      <x:c r="F759" s="11" t="str">
        <x:v>C-CIG</x:v>
      </x:c>
      <x:c r="G759" s="11" t="str">
        <x:v>Community institutions group</x:v>
      </x:c>
      <x:c r="H759" s="11" t="str">
        <x:v>BLK-08</x:v>
      </x:c>
      <x:c r="I759" s="19" t="n">
        <x:v>48</x:v>
      </x:c>
      <x:c r="J759" s="21" t="n">
        <x:v>8</x:v>
      </x:c>
      <x:c r="K759" s="18" t="n">
        <x:f>'05 Cargo Register'!K311</x:f>
        <x:v>745.875</x:v>
      </x:c>
      <x:c r="L759" s="18" t="n">
        <x:f>'05 Cargo Register'!N311</x:f>
        <x:v>117</x:v>
      </x:c>
      <x:c r="M759" s="18" t="n">
        <x:f>'05 Cargo Register'!O311</x:f>
        <x:v>5967</x:v>
      </x:c>
      <x:c r="N759" s="18" t="n">
        <x:f>J759*K759</x:f>
        <x:v>5967</x:v>
      </x:c>
      <x:c r="O759" s="18" t="n">
        <x:f>J759*L759</x:f>
        <x:v>936</x:v>
      </x:c>
      <x:c r="P759" s="18" t="n">
        <x:f>J759*M759</x:f>
        <x:v>47736</x:v>
      </x:c>
      <x:c r="Q759" s="22" t="n">
        <x:f>'01 Controls'!$E$23*'02 Cargo Classes'!$M$14</x:f>
        <x:v>0.05</x:v>
      </x:c>
      <x:c r="R759" s="22" t="n">
        <x:f>'01 Controls'!$F$23*'02 Cargo Classes'!$N$14</x:f>
        <x:v>0.16000000000000003</x:v>
      </x:c>
      <x:c r="S759" s="22" t="n">
        <x:f>'01 Controls'!$G$23*'02 Cargo Classes'!$O$14</x:f>
        <x:v>0.6</x:v>
      </x:c>
      <x:c r="T759" s="22" t="n">
        <x:f>'01 Controls'!$H$23*'02 Cargo Classes'!$P$14</x:f>
        <x:v>0.075</x:v>
      </x:c>
      <x:c r="U759" s="22" t="n">
        <x:f>SUM(Q759:T759)</x:f>
        <x:v>0.885</x:v>
      </x:c>
      <x:c r="V759" s="18" t="n">
        <x:f>IF(U759=0,0,N759*Q759/U759)</x:f>
        <x:v>337.11864406779665</x:v>
      </x:c>
      <x:c r="W759" s="18" t="n">
        <x:f>IF(U759=0,0,P759*Q759/U759)</x:f>
        <x:v>2696.949152542373</x:v>
      </x:c>
      <x:c r="X759" s="18" t="n">
        <x:f>MAX(V759,W759*'01 Controls'!$E$12)</x:f>
        <x:v>674.2372881355933</x:v>
      </x:c>
      <x:c r="Y759" s="18" t="n">
        <x:f>IF(U759=0,0,N759*R759/U759)</x:f>
        <x:v>1078.7796610169494</x:v>
      </x:c>
      <x:c r="Z759" s="18" t="n">
        <x:f>IF(U759=0,0,P759*R759/U759)</x:f>
        <x:v>8630.237288135595</x:v>
      </x:c>
      <x:c r="AA759" s="18" t="n">
        <x:f>MAX(Y759,Z759*'01 Controls'!$E$13)</x:f>
        <x:v>1294.5355932203393</x:v>
      </x:c>
      <x:c r="AB759" s="18" t="n">
        <x:f>IF(U759=0,0,N759*S759/U759)</x:f>
        <x:v>4045.423728813559</x:v>
      </x:c>
      <x:c r="AC759" s="18" t="n">
        <x:f>IF(U759=0,0,P759*S759/U759)</x:f>
        <x:v>32363.389830508473</x:v>
      </x:c>
      <x:c r="AD759" s="18" t="n">
        <x:f>MAX(AB759,AC759*'01 Controls'!$E$14)</x:f>
        <x:v>6472.677966101695</x:v>
      </x:c>
      <x:c r="AE759" s="18" t="n">
        <x:f>IF(U759=0,0,N759*T759/U759)</x:f>
        <x:v>505.6779661016949</x:v>
      </x:c>
      <x:c r="AF759" s="18" t="n">
        <x:f>IF(U759=0,0,P759*T759/U759)</x:f>
        <x:v>4045.423728813559</x:v>
      </x:c>
      <x:c r="AG759" s="18" t="n">
        <x:f>MAX(AE759,AF759*'01 Controls'!$E$15)</x:f>
        <x:v>728.1762711864407</x:v>
      </x:c>
      <x:c r="AH759" s="18" t="n">
        <x:f>SUM(V759,Y759,AB759,AE759)</x:f>
        <x:v>5967</x:v>
      </x:c>
      <x:c r="AI759" s="18" t="n">
        <x:f>N759-AH759</x:f>
        <x:v>0</x:v>
      </x:c>
      <x:c r="AJ759" s="18" t="n">
        <x:f>V759*INDEX('07 Mode Capacity'!$P$6:$P$17,MATCH("AIR-"&amp;I759,'07 Mode Capacity'!$C$6:$C$17,0))</x:f>
        <x:v>94.5063770063395</x:v>
      </x:c>
      <x:c r="AK759" s="18" t="n">
        <x:f>Y759*INDEX('07 Mode Capacity'!$P$6:$P$17,MATCH("OCEAN-"&amp;I759,'07 Mode Capacity'!$C$6:$C$17,0))</x:f>
        <x:v>94.54023659607167</x:v>
      </x:c>
      <x:c r="AL759" s="18" t="n">
        <x:f>AB759*INDEX('07 Mode Capacity'!$P$6:$P$17,MATCH("LAND-"&amp;I759,'07 Mode Capacity'!$C$6:$C$17,0))</x:f>
        <x:v>493.73534738528986</x:v>
      </x:c>
      <x:c r="AM759" s="18" t="n">
        <x:f>AE759*INDEX('07 Mode Capacity'!$P$6:$P$17,MATCH("INLAND-"&amp;I759,'07 Mode Capacity'!$C$6:$C$17,0))</x:f>
        <x:v>319.20131140929203</x:v>
      </x:c>
      <x:c r="AN759" s="18" t="n">
        <x:f>SUM(AJ759:AM759)</x:f>
        <x:v>1001.983272396993</x:v>
      </x:c>
      <x:c r="AO759" s="17" t="n">
        <x:f>IF(N759=0,1,AN759/N759)</x:f>
        <x:v>0.16792077633601357</x:v>
      </x:c>
      <x:c r="AP759" s="11" t="str">
        <x:f>IF(AO759&gt;='01 Controls'!$E$16,"PASS","FAIL")</x:f>
        <x:v>FAIL</x:v>
      </x:c>
      <x:c r="AQ759" s="11" t="str">
        <x:v>UNQUANTIFIED</x:v>
      </x:c>
      <x:c r="AR759" s="11" t="str">
        <x:v>Position-class planning record; serial item and receiver open</x:v>
      </x:c>
      <x:c r="AS759" s="26"/>
      <x:c r="AT759" s="26"/>
    </x:row>
    <x:row r="760">
      <x:c r="C760" s="11" t="str">
        <x:v>C2-J-RIG-APL-45</x:v>
      </x:c>
      <x:c r="D760" s="11" t="str">
        <x:v>C2</x:v>
      </x:c>
      <x:c r="E760" s="11" t="str">
        <x:v>Gulf–Atlantic hurricane</x:v>
      </x:c>
      <x:c r="F760" s="11" t="str">
        <x:v>J-RIG</x:v>
      </x:c>
      <x:c r="G760" s="11" t="str">
        <x:v>Resilience information group</x:v>
      </x:c>
      <x:c r="H760" s="11" t="str">
        <x:v>APL-45</x:v>
      </x:c>
      <x:c r="I760" s="19" t="n">
        <x:v>24</x:v>
      </x:c>
      <x:c r="J760" s="21" t="n">
        <x:v>6</x:v>
      </x:c>
      <x:c r="K760" s="18" t="n">
        <x:f>'05 Cargo Register'!K312</x:f>
        <x:v>273</x:v>
      </x:c>
      <x:c r="L760" s="18" t="n">
        <x:f>'05 Cargo Register'!N312</x:f>
        <x:v>72</x:v>
      </x:c>
      <x:c r="M760" s="18" t="n">
        <x:f>'05 Cargo Register'!O312</x:f>
        <x:v>540</x:v>
      </x:c>
      <x:c r="N760" s="18" t="n">
        <x:f>J760*K760</x:f>
        <x:v>1638</x:v>
      </x:c>
      <x:c r="O760" s="18" t="n">
        <x:f>J760*L760</x:f>
        <x:v>432</x:v>
      </x:c>
      <x:c r="P760" s="18" t="n">
        <x:f>J760*M760</x:f>
        <x:v>3240</x:v>
      </x:c>
      <x:c r="Q760" s="22" t="n">
        <x:f>'01 Controls'!$E$23*'02 Cargo Classes'!$M$6</x:f>
        <x:v>0.15000000000000002</x:v>
      </x:c>
      <x:c r="R760" s="22" t="n">
        <x:f>'01 Controls'!$F$23*'02 Cargo Classes'!$N$6</x:f>
        <x:v>0.08000000000000002</x:v>
      </x:c>
      <x:c r="S760" s="22" t="n">
        <x:f>'01 Controls'!$G$23*'02 Cargo Classes'!$O$6</x:f>
        <x:v>0.6</x:v>
      </x:c>
      <x:c r="T760" s="22" t="n">
        <x:f>'01 Controls'!$H$23*'02 Cargo Classes'!$P$6</x:f>
        <x:v>0.045</x:v>
      </x:c>
      <x:c r="U760" s="22" t="n">
        <x:f>SUM(Q760:T760)</x:f>
        <x:v>0.8750000000000001</x:v>
      </x:c>
      <x:c r="V760" s="18" t="n">
        <x:f>IF(U760=0,0,N760*Q760/U760)</x:f>
        <x:v>280.8</x:v>
      </x:c>
      <x:c r="W760" s="18" t="n">
        <x:f>IF(U760=0,0,P760*Q760/U760)</x:f>
        <x:v>555.4285714285714</x:v>
      </x:c>
      <x:c r="X760" s="18" t="n">
        <x:f>MAX(V760,W760*'01 Controls'!$E$12)</x:f>
        <x:v>280.8</x:v>
      </x:c>
      <x:c r="Y760" s="18" t="n">
        <x:f>IF(U760=0,0,N760*R760/U760)</x:f>
        <x:v>149.76</x:v>
      </x:c>
      <x:c r="Z760" s="18" t="n">
        <x:f>IF(U760=0,0,P760*R760/U760)</x:f>
        <x:v>296.22857142857146</x:v>
      </x:c>
      <x:c r="AA760" s="18" t="n">
        <x:f>MAX(Y760,Z760*'01 Controls'!$E$13)</x:f>
        <x:v>149.76</x:v>
      </x:c>
      <x:c r="AB760" s="18" t="n">
        <x:f>IF(U760=0,0,N760*S760/U760)</x:f>
        <x:v>1123.1999999999998</x:v>
      </x:c>
      <x:c r="AC760" s="18" t="n">
        <x:f>IF(U760=0,0,P760*S760/U760)</x:f>
        <x:v>2221.7142857142853</x:v>
      </x:c>
      <x:c r="AD760" s="18" t="n">
        <x:f>MAX(AB760,AC760*'01 Controls'!$E$14)</x:f>
        <x:v>1123.1999999999998</x:v>
      </x:c>
      <x:c r="AE760" s="18" t="n">
        <x:f>IF(U760=0,0,N760*T760/U760)</x:f>
        <x:v>84.23999999999998</x:v>
      </x:c>
      <x:c r="AF760" s="18" t="n">
        <x:f>IF(U760=0,0,P760*T760/U760)</x:f>
        <x:v>166.62857142857138</x:v>
      </x:c>
      <x:c r="AG760" s="18" t="n">
        <x:f>MAX(AE760,AF760*'01 Controls'!$E$15)</x:f>
        <x:v>84.23999999999998</x:v>
      </x:c>
      <x:c r="AH760" s="18" t="n">
        <x:f>SUM(V760,Y760,AB760,AE760)</x:f>
        <x:v>1637.9999999999998</x:v>
      </x:c>
      <x:c r="AI760" s="18" t="n">
        <x:f>N760-AH760</x:f>
        <x:v>2.2737367544323206e-13</x:v>
      </x:c>
      <x:c r="AJ760" s="18" t="n">
        <x:f>V760*INDEX('07 Mode Capacity'!$P$6:$P$17,MATCH("AIR-"&amp;I760,'07 Mode Capacity'!$C$6:$C$17,0))</x:f>
        <x:v>56.97827024915456</x:v>
      </x:c>
      <x:c r="AK760" s="18" t="n">
        <x:f>Y760*INDEX('07 Mode Capacity'!$P$6:$P$17,MATCH("OCEAN-"&amp;I760,'07 Mode Capacity'!$C$6:$C$17,0))</x:f>
        <x:v>22.47733599038524</x:v>
      </x:c>
      <x:c r="AL760" s="18" t="n">
        <x:f>AB760*INDEX('07 Mode Capacity'!$P$6:$P$17,MATCH("LAND-"&amp;I760,'07 Mode Capacity'!$C$6:$C$17,0))</x:f>
        <x:v>429.62503811708297</x:v>
      </x:c>
      <x:c r="AM760" s="18" t="n">
        <x:f>AE760*INDEX('07 Mode Capacity'!$P$6:$P$17,MATCH("INLAND-"&amp;I760,'07 Mode Capacity'!$C$6:$C$17,0))</x:f>
        <x:v>84.23999999999998</x:v>
      </x:c>
      <x:c r="AN760" s="18" t="n">
        <x:f>SUM(AJ760:AM760)</x:f>
        <x:v>593.3206443566228</x:v>
      </x:c>
      <x:c r="AO760" s="17" t="n">
        <x:f>IF(N760=0,1,AN760/N760)</x:f>
        <x:v>0.3622226156023338</x:v>
      </x:c>
      <x:c r="AP760" s="11" t="str">
        <x:f>IF(AO760&gt;='01 Controls'!$E$16,"PASS","FAIL")</x:f>
        <x:v>FAIL</x:v>
      </x:c>
      <x:c r="AQ760" s="11" t="str">
        <x:v>UNQUANTIFIED</x:v>
      </x:c>
      <x:c r="AR760" s="11" t="str">
        <x:v>Position-class planning record; serial item and receiver open</x:v>
      </x:c>
      <x:c r="AS760" s="26"/>
      <x:c r="AT760" s="26"/>
    </x:row>
    <x:row r="761">
      <x:c r="C761" s="11" t="str">
        <x:v>C2-J-RIG-ISO-18</x:v>
      </x:c>
      <x:c r="D761" s="11" t="str">
        <x:v>C2</x:v>
      </x:c>
      <x:c r="E761" s="11" t="str">
        <x:v>Gulf–Atlantic hurricane</x:v>
      </x:c>
      <x:c r="F761" s="11" t="str">
        <x:v>J-RIG</x:v>
      </x:c>
      <x:c r="G761" s="11" t="str">
        <x:v>Resilience information group</x:v>
      </x:c>
      <x:c r="H761" s="11" t="str">
        <x:v>ISO-18</x:v>
      </x:c>
      <x:c r="I761" s="19" t="n">
        <x:v>48</x:v>
      </x:c>
      <x:c r="J761" s="21" t="n">
        <x:v>6</x:v>
      </x:c>
      <x:c r="K761" s="18" t="n">
        <x:f>'05 Cargo Register'!K313</x:f>
        <x:v>341.25</x:v>
      </x:c>
      <x:c r="L761" s="18" t="n">
        <x:f>'05 Cargo Register'!N313</x:f>
        <x:v>23</x:v>
      </x:c>
      <x:c r="M761" s="18" t="n">
        <x:f>'05 Cargo Register'!O313</x:f>
        <x:v>607.2</x:v>
      </x:c>
      <x:c r="N761" s="18" t="n">
        <x:f>J761*K761</x:f>
        <x:v>2047.5</x:v>
      </x:c>
      <x:c r="O761" s="18" t="n">
        <x:f>J761*L761</x:f>
        <x:v>138</x:v>
      </x:c>
      <x:c r="P761" s="18" t="n">
        <x:f>J761*M761</x:f>
        <x:v>3643.2000000000003</x:v>
      </x:c>
      <x:c r="Q761" s="22" t="n">
        <x:f>'01 Controls'!$E$23*'02 Cargo Classes'!$M$7</x:f>
        <x:v>0.010000000000000002</x:v>
      </x:c>
      <x:c r="R761" s="22" t="n">
        <x:f>'01 Controls'!$F$23*'02 Cargo Classes'!$N$7</x:f>
        <x:v>0.2</x:v>
      </x:c>
      <x:c r="S761" s="22" t="n">
        <x:f>'01 Controls'!$G$23*'02 Cargo Classes'!$O$7</x:f>
        <x:v>0.72</x:v>
      </x:c>
      <x:c r="T761" s="22" t="n">
        <x:f>'01 Controls'!$H$23*'02 Cargo Classes'!$P$7</x:f>
        <x:v>0.12</x:v>
      </x:c>
      <x:c r="U761" s="22" t="n">
        <x:f>SUM(Q761:T761)</x:f>
        <x:v>1.0499999999999998</x:v>
      </x:c>
      <x:c r="V761" s="18" t="n">
        <x:f>IF(U761=0,0,N761*Q761/U761)</x:f>
        <x:v>19.500000000000007</x:v>
      </x:c>
      <x:c r="W761" s="18" t="n">
        <x:f>IF(U761=0,0,P761*Q761/U761)</x:f>
        <x:v>34.69714285714287</x:v>
      </x:c>
      <x:c r="X761" s="18" t="n">
        <x:f>MAX(V761,W761*'01 Controls'!$E$12)</x:f>
        <x:v>19.500000000000007</x:v>
      </x:c>
      <x:c r="Y761" s="18" t="n">
        <x:f>IF(U761=0,0,N761*R761/U761)</x:f>
        <x:v>390.00000000000006</x:v>
      </x:c>
      <x:c r="Z761" s="18" t="n">
        <x:f>IF(U761=0,0,P761*R761/U761)</x:f>
        <x:v>693.9428571428574</x:v>
      </x:c>
      <x:c r="AA761" s="18" t="n">
        <x:f>MAX(Y761,Z761*'01 Controls'!$E$13)</x:f>
        <x:v>390.00000000000006</x:v>
      </x:c>
      <x:c r="AB761" s="18" t="n">
        <x:f>IF(U761=0,0,N761*S761/U761)</x:f>
        <x:v>1404.0000000000002</x:v>
      </x:c>
      <x:c r="AC761" s="18" t="n">
        <x:f>IF(U761=0,0,P761*S761/U761)</x:f>
        <x:v>2498.1942857142863</x:v>
      </x:c>
      <x:c r="AD761" s="18" t="n">
        <x:f>MAX(AB761,AC761*'01 Controls'!$E$14)</x:f>
        <x:v>1404.0000000000002</x:v>
      </x:c>
      <x:c r="AE761" s="18" t="n">
        <x:f>IF(U761=0,0,N761*T761/U761)</x:f>
        <x:v>234.00000000000003</x:v>
      </x:c>
      <x:c r="AF761" s="18" t="n">
        <x:f>IF(U761=0,0,P761*T761/U761)</x:f>
        <x:v>416.3657142857144</x:v>
      </x:c>
      <x:c r="AG761" s="18" t="n">
        <x:f>MAX(AE761,AF761*'01 Controls'!$E$15)</x:f>
        <x:v>234.00000000000003</x:v>
      </x:c>
      <x:c r="AH761" s="18" t="n">
        <x:f>SUM(V761,Y761,AB761,AE761)</x:f>
        <x:v>2047.5000000000002</x:v>
      </x:c>
      <x:c r="AI761" s="18" t="n">
        <x:f>N761-AH761</x:f>
        <x:v>-2.2737367544323206e-13</x:v>
      </x:c>
      <x:c r="AJ761" s="18" t="n">
        <x:f>V761*INDEX('07 Mode Capacity'!$P$6:$P$17,MATCH("AIR-"&amp;I761,'07 Mode Capacity'!$C$6:$C$17,0))</x:f>
        <x:v>5.466545336641208</x:v>
      </x:c>
      <x:c r="AK761" s="18" t="n">
        <x:f>Y761*INDEX('07 Mode Capacity'!$P$6:$P$17,MATCH("OCEAN-"&amp;I761,'07 Mode Capacity'!$C$6:$C$17,0))</x:f>
        <x:v>34.17814925960924</x:v>
      </x:c>
      <x:c r="AL761" s="18" t="n">
        <x:f>AB761*INDEX('07 Mode Capacity'!$P$6:$P$17,MATCH("LAND-"&amp;I761,'07 Mode Capacity'!$C$6:$C$17,0))</x:f>
        <x:v>171.35520879842417</x:v>
      </x:c>
      <x:c r="AM761" s="18" t="n">
        <x:f>AE761*INDEX('07 Mode Capacity'!$P$6:$P$17,MATCH("INLAND-"&amp;I761,'07 Mode Capacity'!$C$6:$C$17,0))</x:f>
        <x:v>147.70884214233908</x:v>
      </x:c>
      <x:c r="AN761" s="18" t="n">
        <x:f>SUM(AJ761:AM761)</x:f>
        <x:v>358.70874553701367</x:v>
      </x:c>
      <x:c r="AO761" s="17" t="n">
        <x:f>IF(N761=0,1,AN761/N761)</x:f>
        <x:v>0.175193526513804</x:v>
      </x:c>
      <x:c r="AP761" s="11" t="str">
        <x:f>IF(AO761&gt;='01 Controls'!$E$16,"PASS","FAIL")</x:f>
        <x:v>FAIL</x:v>
      </x:c>
      <x:c r="AQ761" s="11" t="str">
        <x:v>UNQUANTIFIED</x:v>
      </x:c>
      <x:c r="AR761" s="11" t="str">
        <x:v>Position-class planning record; serial item and receiver open</x:v>
      </x:c>
      <x:c r="AS761" s="26"/>
      <x:c r="AT761" s="26"/>
    </x:row>
    <x:row r="762">
      <x:c r="C762" s="11" t="str">
        <x:v>C2-J-RIG-COL-12</x:v>
      </x:c>
      <x:c r="D762" s="11" t="str">
        <x:v>C2</x:v>
      </x:c>
      <x:c r="E762" s="11" t="str">
        <x:v>Gulf–Atlantic hurricane</x:v>
      </x:c>
      <x:c r="F762" s="11" t="str">
        <x:v>J-RIG</x:v>
      </x:c>
      <x:c r="G762" s="11" t="str">
        <x:v>Resilience information group</x:v>
      </x:c>
      <x:c r="H762" s="11" t="str">
        <x:v>COL-12</x:v>
      </x:c>
      <x:c r="I762" s="19" t="n">
        <x:v>24</x:v>
      </x:c>
      <x:c r="J762" s="21" t="n">
        <x:v>6</x:v>
      </x:c>
      <x:c r="K762" s="18" t="n">
        <x:f>'05 Cargo Register'!K314</x:f>
        <x:v>68.25</x:v>
      </x:c>
      <x:c r="L762" s="18" t="n">
        <x:f>'05 Cargo Register'!N314</x:f>
        <x:v>8</x:v>
      </x:c>
      <x:c r="M762" s="18" t="n">
        <x:f>'05 Cargo Register'!O314</x:f>
        <x:v>211.20000000000002</x:v>
      </x:c>
      <x:c r="N762" s="18" t="n">
        <x:f>J762*K762</x:f>
        <x:v>409.5</x:v>
      </x:c>
      <x:c r="O762" s="18" t="n">
        <x:f>J762*L762</x:f>
        <x:v>48</x:v>
      </x:c>
      <x:c r="P762" s="18" t="n">
        <x:f>J762*M762</x:f>
        <x:v>1267.2</x:v>
      </x:c>
      <x:c r="Q762" s="22" t="n">
        <x:f>'01 Controls'!$E$23*'02 Cargo Classes'!$M$8</x:f>
        <x:v>0.1</x:v>
      </x:c>
      <x:c r="R762" s="22" t="n">
        <x:f>'01 Controls'!$F$23*'02 Cargo Classes'!$N$8</x:f>
        <x:v>0.13999999999999999</x:v>
      </x:c>
      <x:c r="S762" s="22" t="n">
        <x:f>'01 Controls'!$G$23*'02 Cargo Classes'!$O$8</x:f>
        <x:v>0.72</x:v>
      </x:c>
      <x:c r="T762" s="22" t="n">
        <x:f>'01 Controls'!$H$23*'02 Cargo Classes'!$P$8</x:f>
        <x:v>0.03</x:v>
      </x:c>
      <x:c r="U762" s="22" t="n">
        <x:f>SUM(Q762:T762)</x:f>
        <x:v>0.99</x:v>
      </x:c>
      <x:c r="V762" s="18" t="n">
        <x:f>IF(U762=0,0,N762*Q762/U762)</x:f>
        <x:v>41.36363636363637</x:v>
      </x:c>
      <x:c r="W762" s="18" t="n">
        <x:f>IF(U762=0,0,P762*Q762/U762)</x:f>
        <x:v>128.00000000000003</x:v>
      </x:c>
      <x:c r="X762" s="18" t="n">
        <x:f>MAX(V762,W762*'01 Controls'!$E$12)</x:f>
        <x:v>41.36363636363637</x:v>
      </x:c>
      <x:c r="Y762" s="18" t="n">
        <x:f>IF(U762=0,0,N762*R762/U762)</x:f>
        <x:v>57.9090909090909</x:v>
      </x:c>
      <x:c r="Z762" s="18" t="n">
        <x:f>IF(U762=0,0,P762*R762/U762)</x:f>
        <x:v>179.2</x:v>
      </x:c>
      <x:c r="AA762" s="18" t="n">
        <x:f>MAX(Y762,Z762*'01 Controls'!$E$13)</x:f>
        <x:v>57.9090909090909</x:v>
      </x:c>
      <x:c r="AB762" s="18" t="n">
        <x:f>IF(U762=0,0,N762*S762/U762)</x:f>
        <x:v>297.8181818181818</x:v>
      </x:c>
      <x:c r="AC762" s="18" t="n">
        <x:f>IF(U762=0,0,P762*S762/U762)</x:f>
        <x:v>921.6</x:v>
      </x:c>
      <x:c r="AD762" s="18" t="n">
        <x:f>MAX(AB762,AC762*'01 Controls'!$E$14)</x:f>
        <x:v>297.8181818181818</x:v>
      </x:c>
      <x:c r="AE762" s="18" t="n">
        <x:f>IF(U762=0,0,N762*T762/U762)</x:f>
        <x:v>12.40909090909091</x:v>
      </x:c>
      <x:c r="AF762" s="18" t="n">
        <x:f>IF(U762=0,0,P762*T762/U762)</x:f>
        <x:v>38.4</x:v>
      </x:c>
      <x:c r="AG762" s="18" t="n">
        <x:f>MAX(AE762,AF762*'01 Controls'!$E$15)</x:f>
        <x:v>12.40909090909091</x:v>
      </x:c>
      <x:c r="AH762" s="18" t="n">
        <x:f>SUM(V762,Y762,AB762,AE762)</x:f>
        <x:v>409.5</x:v>
      </x:c>
      <x:c r="AI762" s="18" t="n">
        <x:f>N762-AH762</x:f>
        <x:v>0</x:v>
      </x:c>
      <x:c r="AJ762" s="18" t="n">
        <x:f>V762*INDEX('07 Mode Capacity'!$P$6:$P$17,MATCH("AIR-"&amp;I762,'07 Mode Capacity'!$C$6:$C$17,0))</x:f>
        <x:v>8.393263715153239</x:v>
      </x:c>
      <x:c r="AK762" s="18" t="n">
        <x:f>Y762*INDEX('07 Mode Capacity'!$P$6:$P$17,MATCH("OCEAN-"&amp;I762,'07 Mode Capacity'!$C$6:$C$17,0))</x:f>
        <x:v>8.691520387696311</x:v>
      </x:c>
      <x:c r="AL762" s="18" t="n">
        <x:f>AB762*INDEX('07 Mode Capacity'!$P$6:$P$17,MATCH("LAND-"&amp;I762,'07 Mode Capacity'!$C$6:$C$17,0))</x:f>
        <x:v>113.91572980377201</x:v>
      </x:c>
      <x:c r="AM762" s="18" t="n">
        <x:f>AE762*INDEX('07 Mode Capacity'!$P$6:$P$17,MATCH("INLAND-"&amp;I762,'07 Mode Capacity'!$C$6:$C$17,0))</x:f>
        <x:v>12.40909090909091</x:v>
      </x:c>
      <x:c r="AN762" s="18" t="n">
        <x:f>SUM(AJ762:AM762)</x:f>
        <x:v>143.40960481571247</x:v>
      </x:c>
      <x:c r="AO762" s="17" t="n">
        <x:f>IF(N762=0,1,AN762/N762)</x:f>
        <x:v>0.35020660516657504</x:v>
      </x:c>
      <x:c r="AP762" s="11" t="str">
        <x:f>IF(AO762&gt;='01 Controls'!$E$16,"PASS","FAIL")</x:f>
        <x:v>FAIL</x:v>
      </x:c>
      <x:c r="AQ762" s="11" t="str">
        <x:v>UNQUANTIFIED</x:v>
      </x:c>
      <x:c r="AR762" s="11" t="str">
        <x:v>Position-class planning record; serial item and receiver open</x:v>
      </x:c>
      <x:c r="AS762" s="26"/>
      <x:c r="AT762" s="26"/>
    </x:row>
    <x:row r="763">
      <x:c r="C763" s="11" t="str">
        <x:v>C2-J-RIG-BAT-22</x:v>
      </x:c>
      <x:c r="D763" s="11" t="str">
        <x:v>C2</x:v>
      </x:c>
      <x:c r="E763" s="11" t="str">
        <x:v>Gulf–Atlantic hurricane</x:v>
      </x:c>
      <x:c r="F763" s="11" t="str">
        <x:v>J-RIG</x:v>
      </x:c>
      <x:c r="G763" s="11" t="str">
        <x:v>Resilience information group</x:v>
      </x:c>
      <x:c r="H763" s="11" t="str">
        <x:v>BAT-22</x:v>
      </x:c>
      <x:c r="I763" s="19" t="n">
        <x:v>48</x:v>
      </x:c>
      <x:c r="J763" s="21" t="n">
        <x:v>6</x:v>
      </x:c>
      <x:c r="K763" s="18" t="n">
        <x:f>'05 Cargo Register'!K315</x:f>
        <x:v>68.25</x:v>
      </x:c>
      <x:c r="L763" s="18" t="n">
        <x:f>'05 Cargo Register'!N315</x:f>
        <x:v>4</x:v>
      </x:c>
      <x:c r="M763" s="18" t="n">
        <x:f>'05 Cargo Register'!O315</x:f>
        <x:v>105.60000000000001</x:v>
      </x:c>
      <x:c r="N763" s="18" t="n">
        <x:f>J763*K763</x:f>
        <x:v>409.5</x:v>
      </x:c>
      <x:c r="O763" s="18" t="n">
        <x:f>J763*L763</x:f>
        <x:v>24</x:v>
      </x:c>
      <x:c r="P763" s="18" t="n">
        <x:f>J763*M763</x:f>
        <x:v>633.6</x:v>
      </x:c>
      <x:c r="Q763" s="22" t="n">
        <x:f>'01 Controls'!$E$23*'02 Cargo Classes'!$M$9</x:f>
        <x:v>0</x:v>
      </x:c>
      <x:c r="R763" s="22" t="n">
        <x:f>'01 Controls'!$F$23*'02 Cargo Classes'!$N$9</x:f>
        <x:v>0.2</x:v>
      </x:c>
      <x:c r="S763" s="22" t="n">
        <x:f>'01 Controls'!$G$23*'02 Cargo Classes'!$O$9</x:f>
        <x:v>0.6</x:v>
      </x:c>
      <x:c r="T763" s="22" t="n">
        <x:f>'01 Controls'!$H$23*'02 Cargo Classes'!$P$9</x:f>
        <x:v>0.075</x:v>
      </x:c>
      <x:c r="U763" s="22" t="n">
        <x:f>SUM(Q763:T763)</x:f>
        <x:v>0.875</x:v>
      </x:c>
      <x:c r="V763" s="18" t="n">
        <x:f>IF(U763=0,0,N763*Q763/U763)</x:f>
        <x:v>0</x:v>
      </x:c>
      <x:c r="W763" s="18" t="n">
        <x:f>IF(U763=0,0,P763*Q763/U763)</x:f>
        <x:v>0</x:v>
      </x:c>
      <x:c r="X763" s="18" t="n">
        <x:f>MAX(V763,W763*'01 Controls'!$E$12)</x:f>
        <x:v>0</x:v>
      </x:c>
      <x:c r="Y763" s="18" t="n">
        <x:f>IF(U763=0,0,N763*R763/U763)</x:f>
        <x:v>93.60000000000001</x:v>
      </x:c>
      <x:c r="Z763" s="18" t="n">
        <x:f>IF(U763=0,0,P763*R763/U763)</x:f>
        <x:v>144.82285714285715</x:v>
      </x:c>
      <x:c r="AA763" s="18" t="n">
        <x:f>MAX(Y763,Z763*'01 Controls'!$E$13)</x:f>
        <x:v>93.60000000000001</x:v>
      </x:c>
      <x:c r="AB763" s="18" t="n">
        <x:f>IF(U763=0,0,N763*S763/U763)</x:f>
        <x:v>280.8</x:v>
      </x:c>
      <x:c r="AC763" s="18" t="n">
        <x:f>IF(U763=0,0,P763*S763/U763)</x:f>
        <x:v>434.46857142857147</x:v>
      </x:c>
      <x:c r="AD763" s="18" t="n">
        <x:f>MAX(AB763,AC763*'01 Controls'!$E$14)</x:f>
        <x:v>280.8</x:v>
      </x:c>
      <x:c r="AE763" s="18" t="n">
        <x:f>IF(U763=0,0,N763*T763/U763)</x:f>
        <x:v>35.1</x:v>
      </x:c>
      <x:c r="AF763" s="18" t="n">
        <x:f>IF(U763=0,0,P763*T763/U763)</x:f>
        <x:v>54.30857142857143</x:v>
      </x:c>
      <x:c r="AG763" s="18" t="n">
        <x:f>MAX(AE763,AF763*'01 Controls'!$E$15)</x:f>
        <x:v>35.1</x:v>
      </x:c>
      <x:c r="AH763" s="18" t="n">
        <x:f>SUM(V763,Y763,AB763,AE763)</x:f>
        <x:v>409.50000000000006</x:v>
      </x:c>
      <x:c r="AI763" s="18" t="n">
        <x:f>N763-AH763</x:f>
        <x:v>-5.684341886080802e-14</x:v>
      </x:c>
      <x:c r="AJ763" s="18" t="n">
        <x:f>V763*INDEX('07 Mode Capacity'!$P$6:$P$17,MATCH("AIR-"&amp;I763,'07 Mode Capacity'!$C$6:$C$17,0))</x:f>
        <x:v>0</x:v>
      </x:c>
      <x:c r="AK763" s="18" t="n">
        <x:f>Y763*INDEX('07 Mode Capacity'!$P$6:$P$17,MATCH("OCEAN-"&amp;I763,'07 Mode Capacity'!$C$6:$C$17,0))</x:f>
        <x:v>8.202755822306218</x:v>
      </x:c>
      <x:c r="AL763" s="18" t="n">
        <x:f>AB763*INDEX('07 Mode Capacity'!$P$6:$P$17,MATCH("LAND-"&amp;I763,'07 Mode Capacity'!$C$6:$C$17,0))</x:f>
        <x:v>34.27104175968483</x:v>
      </x:c>
      <x:c r="AM763" s="18" t="n">
        <x:f>AE763*INDEX('07 Mode Capacity'!$P$6:$P$17,MATCH("INLAND-"&amp;I763,'07 Mode Capacity'!$C$6:$C$17,0))</x:f>
        <x:v>22.15632632135086</x:v>
      </x:c>
      <x:c r="AN763" s="18" t="n">
        <x:f>SUM(AJ763:AM763)</x:f>
        <x:v>64.63012390334191</x:v>
      </x:c>
      <x:c r="AO763" s="17" t="n">
        <x:f>IF(N763=0,1,AN763/N763)</x:f>
        <x:v>0.15782692039888135</x:v>
      </x:c>
      <x:c r="AP763" s="11" t="str">
        <x:f>IF(AO763&gt;='01 Controls'!$E$16,"PASS","FAIL")</x:f>
        <x:v>FAIL</x:v>
      </x:c>
      <x:c r="AQ763" s="11" t="str">
        <x:v>UNQUANTIFIED</x:v>
      </x:c>
      <x:c r="AR763" s="11" t="str">
        <x:v>Position-class planning record; serial item and receiver open</x:v>
      </x:c>
      <x:c r="AS763" s="26"/>
      <x:c r="AT763" s="26"/>
    </x:row>
    <x:row r="764">
      <x:c r="C764" s="11" t="str">
        <x:v>C2-J-RIG-TNK-20</x:v>
      </x:c>
      <x:c r="D764" s="11" t="str">
        <x:v>C2</x:v>
      </x:c>
      <x:c r="E764" s="11" t="str">
        <x:v>Gulf–Atlantic hurricane</x:v>
      </x:c>
      <x:c r="F764" s="11" t="str">
        <x:v>J-RIG</x:v>
      </x:c>
      <x:c r="G764" s="11" t="str">
        <x:v>Resilience information group</x:v>
      </x:c>
      <x:c r="H764" s="11" t="str">
        <x:v>TNK-20</x:v>
      </x:c>
      <x:c r="I764" s="19" t="n">
        <x:v>48</x:v>
      </x:c>
      <x:c r="J764" s="21" t="n">
        <x:v>6</x:v>
      </x:c>
      <x:c r="K764" s="18" t="n">
        <x:f>'05 Cargo Register'!K316</x:f>
        <x:v>68.25</x:v>
      </x:c>
      <x:c r="L764" s="18" t="n">
        <x:f>'05 Cargo Register'!N316</x:f>
        <x:v>5</x:v>
      </x:c>
      <x:c r="M764" s="18" t="n">
        <x:f>'05 Cargo Register'!O316</x:f>
        <x:v>106.25</x:v>
      </x:c>
      <x:c r="N764" s="18" t="n">
        <x:f>J764*K764</x:f>
        <x:v>409.5</x:v>
      </x:c>
      <x:c r="O764" s="18" t="n">
        <x:f>J764*L764</x:f>
        <x:v>30</x:v>
      </x:c>
      <x:c r="P764" s="18" t="n">
        <x:f>J764*M764</x:f>
        <x:v>637.5</x:v>
      </x:c>
      <x:c r="Q764" s="22" t="n">
        <x:f>'01 Controls'!$E$23*'02 Cargo Classes'!$M$10</x:f>
        <x:v>0</x:v>
      </x:c>
      <x:c r="R764" s="22" t="n">
        <x:f>'01 Controls'!$F$23*'02 Cargo Classes'!$N$10</x:f>
        <x:v>0.24</x:v>
      </x:c>
      <x:c r="S764" s="22" t="n">
        <x:f>'01 Controls'!$G$23*'02 Cargo Classes'!$O$10</x:f>
        <x:v>0.6</x:v>
      </x:c>
      <x:c r="T764" s="22" t="n">
        <x:f>'01 Controls'!$H$23*'02 Cargo Classes'!$P$10</x:f>
        <x:v>0.15</x:v>
      </x:c>
      <x:c r="U764" s="22" t="n">
        <x:f>SUM(Q764:T764)</x:f>
        <x:v>0.99</x:v>
      </x:c>
      <x:c r="V764" s="18" t="n">
        <x:f>IF(U764=0,0,N764*Q764/U764)</x:f>
        <x:v>0</x:v>
      </x:c>
      <x:c r="W764" s="18" t="n">
        <x:f>IF(U764=0,0,P764*Q764/U764)</x:f>
        <x:v>0</x:v>
      </x:c>
      <x:c r="X764" s="18" t="n">
        <x:f>MAX(V764,W764*'01 Controls'!$E$12)</x:f>
        <x:v>0</x:v>
      </x:c>
      <x:c r="Y764" s="18" t="n">
        <x:f>IF(U764=0,0,N764*R764/U764)</x:f>
        <x:v>99.27272727272728</x:v>
      </x:c>
      <x:c r="Z764" s="18" t="n">
        <x:f>IF(U764=0,0,P764*R764/U764)</x:f>
        <x:v>154.54545454545456</x:v>
      </x:c>
      <x:c r="AA764" s="18" t="n">
        <x:f>MAX(Y764,Z764*'01 Controls'!$E$13)</x:f>
        <x:v>99.27272727272728</x:v>
      </x:c>
      <x:c r="AB764" s="18" t="n">
        <x:f>IF(U764=0,0,N764*S764/U764)</x:f>
        <x:v>248.18181818181816</x:v>
      </x:c>
      <x:c r="AC764" s="18" t="n">
        <x:f>IF(U764=0,0,P764*S764/U764)</x:f>
        <x:v>386.3636363636364</x:v>
      </x:c>
      <x:c r="AD764" s="18" t="n">
        <x:f>MAX(AB764,AC764*'01 Controls'!$E$14)</x:f>
        <x:v>248.18181818181816</x:v>
      </x:c>
      <x:c r="AE764" s="18" t="n">
        <x:f>IF(U764=0,0,N764*T764/U764)</x:f>
        <x:v>62.04545454545454</x:v>
      </x:c>
      <x:c r="AF764" s="18" t="n">
        <x:f>IF(U764=0,0,P764*T764/U764)</x:f>
        <x:v>96.5909090909091</x:v>
      </x:c>
      <x:c r="AG764" s="18" t="n">
        <x:f>MAX(AE764,AF764*'01 Controls'!$E$15)</x:f>
        <x:v>62.04545454545454</x:v>
      </x:c>
      <x:c r="AH764" s="18" t="n">
        <x:f>SUM(V764,Y764,AB764,AE764)</x:f>
        <x:v>409.5</x:v>
      </x:c>
      <x:c r="AI764" s="18" t="n">
        <x:f>N764-AH764</x:f>
        <x:v>0</x:v>
      </x:c>
      <x:c r="AJ764" s="18" t="n">
        <x:f>V764*INDEX('07 Mode Capacity'!$P$6:$P$17,MATCH("AIR-"&amp;I764,'07 Mode Capacity'!$C$6:$C$17,0))</x:f>
        <x:v>0</x:v>
      </x:c>
      <x:c r="AK764" s="18" t="n">
        <x:f>Y764*INDEX('07 Mode Capacity'!$P$6:$P$17,MATCH("OCEAN-"&amp;I764,'07 Mode Capacity'!$C$6:$C$17,0))</x:f>
        <x:v>8.699892538809625</x:v>
      </x:c>
      <x:c r="AL764" s="18" t="n">
        <x:f>AB764*INDEX('07 Mode Capacity'!$P$6:$P$17,MATCH("LAND-"&amp;I764,'07 Mode Capacity'!$C$6:$C$17,0))</x:f>
        <x:v>30.290062161337595</x:v>
      </x:c>
      <x:c r="AM764" s="18" t="n">
        <x:f>AE764*INDEX('07 Mode Capacity'!$P$6:$P$17,MATCH("INLAND-"&amp;I764,'07 Mode Capacity'!$C$6:$C$17,0))</x:f>
        <x:v>39.165223295317176</x:v>
      </x:c>
      <x:c r="AN764" s="18" t="n">
        <x:f>SUM(AJ764:AM764)</x:f>
        <x:v>78.1551779954644</x:v>
      </x:c>
      <x:c r="AO764" s="17" t="n">
        <x:f>IF(N764=0,1,AN764/N764)</x:f>
        <x:v>0.1908551355200596</x:v>
      </x:c>
      <x:c r="AP764" s="11" t="str">
        <x:f>IF(AO764&gt;='01 Controls'!$E$16,"PASS","FAIL")</x:f>
        <x:v>FAIL</x:v>
      </x:c>
      <x:c r="AQ764" s="11" t="str">
        <x:v>UNQUANTIFIED</x:v>
      </x:c>
      <x:c r="AR764" s="11" t="str">
        <x:v>Position-class planning record; serial item and receiver open</x:v>
      </x:c>
      <x:c r="AS764" s="26"/>
      <x:c r="AT764" s="26"/>
    </x:row>
    <x:row r="765">
      <x:c r="C765" s="11" t="str">
        <x:v>C2-J-RIG-FLR-24</x:v>
      </x:c>
      <x:c r="D765" s="11" t="str">
        <x:v>C2</x:v>
      </x:c>
      <x:c r="E765" s="11" t="str">
        <x:v>Gulf–Atlantic hurricane</x:v>
      </x:c>
      <x:c r="F765" s="11" t="str">
        <x:v>J-RIG</x:v>
      </x:c>
      <x:c r="G765" s="11" t="str">
        <x:v>Resilience information group</x:v>
      </x:c>
      <x:c r="H765" s="11" t="str">
        <x:v>FLR-24</x:v>
      </x:c>
      <x:c r="I765" s="19" t="n">
        <x:v>48</x:v>
      </x:c>
      <x:c r="J765" s="21" t="n">
        <x:v>6</x:v>
      </x:c>
      <x:c r="K765" s="18" t="n">
        <x:f>'05 Cargo Register'!K317</x:f>
        <x:v>136.5</x:v>
      </x:c>
      <x:c r="L765" s="18" t="n">
        <x:f>'05 Cargo Register'!N317</x:f>
        <x:v>7</x:v>
      </x:c>
      <x:c r="M765" s="18" t="n">
        <x:f>'05 Cargo Register'!O317</x:f>
        <x:v>224</x:v>
      </x:c>
      <x:c r="N765" s="18" t="n">
        <x:f>J765*K765</x:f>
        <x:v>819</x:v>
      </x:c>
      <x:c r="O765" s="18" t="n">
        <x:f>J765*L765</x:f>
        <x:v>42</x:v>
      </x:c>
      <x:c r="P765" s="18" t="n">
        <x:f>J765*M765</x:f>
        <x:v>1344</x:v>
      </x:c>
      <x:c r="Q765" s="22" t="n">
        <x:f>'01 Controls'!$E$23*'02 Cargo Classes'!$M$11</x:f>
        <x:v>0</x:v>
      </x:c>
      <x:c r="R765" s="22" t="n">
        <x:f>'01 Controls'!$F$23*'02 Cargo Classes'!$N$11</x:f>
        <x:v>0.24</x:v>
      </x:c>
      <x:c r="S765" s="22" t="n">
        <x:f>'01 Controls'!$G$23*'02 Cargo Classes'!$O$11</x:f>
        <x:v>0.6</x:v>
      </x:c>
      <x:c r="T765" s="22" t="n">
        <x:f>'01 Controls'!$H$23*'02 Cargo Classes'!$P$11</x:f>
        <x:v>0.12</x:v>
      </x:c>
      <x:c r="U765" s="22" t="n">
        <x:f>SUM(Q765:T765)</x:f>
        <x:v>0.96</x:v>
      </x:c>
      <x:c r="V765" s="18" t="n">
        <x:f>IF(U765=0,0,N765*Q765/U765)</x:f>
        <x:v>0</x:v>
      </x:c>
      <x:c r="W765" s="18" t="n">
        <x:f>IF(U765=0,0,P765*Q765/U765)</x:f>
        <x:v>0</x:v>
      </x:c>
      <x:c r="X765" s="18" t="n">
        <x:f>MAX(V765,W765*'01 Controls'!$E$12)</x:f>
        <x:v>0</x:v>
      </x:c>
      <x:c r="Y765" s="18" t="n">
        <x:f>IF(U765=0,0,N765*R765/U765)</x:f>
        <x:v>204.75</x:v>
      </x:c>
      <x:c r="Z765" s="18" t="n">
        <x:f>IF(U765=0,0,P765*R765/U765)</x:f>
        <x:v>336</x:v>
      </x:c>
      <x:c r="AA765" s="18" t="n">
        <x:f>MAX(Y765,Z765*'01 Controls'!$E$13)</x:f>
        <x:v>204.75</x:v>
      </x:c>
      <x:c r="AB765" s="18" t="n">
        <x:f>IF(U765=0,0,N765*S765/U765)</x:f>
        <x:v>511.875</x:v>
      </x:c>
      <x:c r="AC765" s="18" t="n">
        <x:f>IF(U765=0,0,P765*S765/U765)</x:f>
        <x:v>840</x:v>
      </x:c>
      <x:c r="AD765" s="18" t="n">
        <x:f>MAX(AB765,AC765*'01 Controls'!$E$14)</x:f>
        <x:v>511.875</x:v>
      </x:c>
      <x:c r="AE765" s="18" t="n">
        <x:f>IF(U765=0,0,N765*T765/U765)</x:f>
        <x:v>102.375</x:v>
      </x:c>
      <x:c r="AF765" s="18" t="n">
        <x:f>IF(U765=0,0,P765*T765/U765)</x:f>
        <x:v>168</x:v>
      </x:c>
      <x:c r="AG765" s="18" t="n">
        <x:f>MAX(AE765,AF765*'01 Controls'!$E$15)</x:f>
        <x:v>102.375</x:v>
      </x:c>
      <x:c r="AH765" s="18" t="n">
        <x:f>SUM(V765,Y765,AB765,AE765)</x:f>
        <x:v>819</x:v>
      </x:c>
      <x:c r="AI765" s="18" t="n">
        <x:f>N765-AH765</x:f>
        <x:v>0</x:v>
      </x:c>
      <x:c r="AJ765" s="18" t="n">
        <x:f>V765*INDEX('07 Mode Capacity'!$P$6:$P$17,MATCH("AIR-"&amp;I765,'07 Mode Capacity'!$C$6:$C$17,0))</x:f>
        <x:v>0</x:v>
      </x:c>
      <x:c r="AK765" s="18" t="n">
        <x:f>Y765*INDEX('07 Mode Capacity'!$P$6:$P$17,MATCH("OCEAN-"&amp;I765,'07 Mode Capacity'!$C$6:$C$17,0))</x:f>
        <x:v>17.94352836129485</x:v>
      </x:c>
      <x:c r="AL765" s="18" t="n">
        <x:f>AB765*INDEX('07 Mode Capacity'!$P$6:$P$17,MATCH("LAND-"&amp;I765,'07 Mode Capacity'!$C$6:$C$17,0))</x:f>
        <x:v>62.473253207758795</x:v>
      </x:c>
      <x:c r="AM765" s="18" t="n">
        <x:f>AE765*INDEX('07 Mode Capacity'!$P$6:$P$17,MATCH("INLAND-"&amp;I765,'07 Mode Capacity'!$C$6:$C$17,0))</x:f>
        <x:v>64.62261843727335</x:v>
      </x:c>
      <x:c r="AN765" s="18" t="n">
        <x:f>SUM(AJ765:AM765)</x:f>
        <x:v>145.03940000632699</x:v>
      </x:c>
      <x:c r="AO765" s="17" t="n">
        <x:f>IF(N765=0,1,AN765/N765)</x:f>
        <x:v>0.17709328450100975</x:v>
      </x:c>
      <x:c r="AP765" s="11" t="str">
        <x:f>IF(AO765&gt;='01 Controls'!$E$16,"PASS","FAIL")</x:f>
        <x:v>FAIL</x:v>
      </x:c>
      <x:c r="AQ765" s="11" t="str">
        <x:v>UNQUANTIFIED</x:v>
      </x:c>
      <x:c r="AR765" s="11" t="str">
        <x:v>Position-class planning record; serial item and receiver open</x:v>
      </x:c>
      <x:c r="AS765" s="26"/>
      <x:c r="AT765" s="26"/>
    </x:row>
    <x:row r="766">
      <x:c r="C766" s="11" t="str">
        <x:v>C2-J-RIG-ROL-30</x:v>
      </x:c>
      <x:c r="D766" s="11" t="str">
        <x:v>C2</x:v>
      </x:c>
      <x:c r="E766" s="11" t="str">
        <x:v>Gulf–Atlantic hurricane</x:v>
      </x:c>
      <x:c r="F766" s="11" t="str">
        <x:v>J-RIG</x:v>
      </x:c>
      <x:c r="G766" s="11" t="str">
        <x:v>Resilience information group</x:v>
      </x:c>
      <x:c r="H766" s="11" t="str">
        <x:v>ROL-30</x:v>
      </x:c>
      <x:c r="I766" s="19" t="n">
        <x:v>48</x:v>
      </x:c>
      <x:c r="J766" s="21" t="n">
        <x:v>6</x:v>
      </x:c>
      <x:c r="K766" s="18" t="n">
        <x:f>'05 Cargo Register'!K318</x:f>
        <x:v>136.5</x:v>
      </x:c>
      <x:c r="L766" s="18" t="n">
        <x:f>'05 Cargo Register'!N318</x:f>
        <x:v>6</x:v>
      </x:c>
      <x:c r="M766" s="18" t="n">
        <x:f>'05 Cargo Register'!O318</x:f>
        <x:v>382.5</x:v>
      </x:c>
      <x:c r="N766" s="18" t="n">
        <x:f>J766*K766</x:f>
        <x:v>819</x:v>
      </x:c>
      <x:c r="O766" s="18" t="n">
        <x:f>J766*L766</x:f>
        <x:v>36</x:v>
      </x:c>
      <x:c r="P766" s="18" t="n">
        <x:f>J766*M766</x:f>
        <x:v>2295</x:v>
      </x:c>
      <x:c r="Q766" s="22" t="n">
        <x:f>'01 Controls'!$E$23*'02 Cargo Classes'!$M$12</x:f>
        <x:v>0</x:v>
      </x:c>
      <x:c r="R766" s="22" t="n">
        <x:f>'01 Controls'!$F$23*'02 Cargo Classes'!$N$12</x:f>
        <x:v>0.2</x:v>
      </x:c>
      <x:c r="S766" s="22" t="n">
        <x:f>'01 Controls'!$G$23*'02 Cargo Classes'!$O$12</x:f>
        <x:v>0.8999999999999999</x:v>
      </x:c>
      <x:c r="T766" s="22" t="n">
        <x:f>'01 Controls'!$H$23*'02 Cargo Classes'!$P$12</x:f>
        <x:v>0.09</x:v>
      </x:c>
      <x:c r="U766" s="22" t="n">
        <x:f>SUM(Q766:T766)</x:f>
        <x:v>1.19</x:v>
      </x:c>
      <x:c r="V766" s="18" t="n">
        <x:f>IF(U766=0,0,N766*Q766/U766)</x:f>
        <x:v>0</x:v>
      </x:c>
      <x:c r="W766" s="18" t="n">
        <x:f>IF(U766=0,0,P766*Q766/U766)</x:f>
        <x:v>0</x:v>
      </x:c>
      <x:c r="X766" s="18" t="n">
        <x:f>MAX(V766,W766*'01 Controls'!$E$12)</x:f>
        <x:v>0</x:v>
      </x:c>
      <x:c r="Y766" s="18" t="n">
        <x:f>IF(U766=0,0,N766*R766/U766)</x:f>
        <x:v>137.64705882352942</x:v>
      </x:c>
      <x:c r="Z766" s="18" t="n">
        <x:f>IF(U766=0,0,P766*R766/U766)</x:f>
        <x:v>385.7142857142857</x:v>
      </x:c>
      <x:c r="AA766" s="18" t="n">
        <x:f>MAX(Y766,Z766*'01 Controls'!$E$13)</x:f>
        <x:v>137.64705882352942</x:v>
      </x:c>
      <x:c r="AB766" s="18" t="n">
        <x:f>IF(U766=0,0,N766*S766/U766)</x:f>
        <x:v>619.4117647058823</x:v>
      </x:c>
      <x:c r="AC766" s="18" t="n">
        <x:f>IF(U766=0,0,P766*S766/U766)</x:f>
        <x:v>1735.7142857142858</x:v>
      </x:c>
      <x:c r="AD766" s="18" t="n">
        <x:f>MAX(AB766,AC766*'01 Controls'!$E$14)</x:f>
        <x:v>619.4117647058823</x:v>
      </x:c>
      <x:c r="AE766" s="18" t="n">
        <x:f>IF(U766=0,0,N766*T766/U766)</x:f>
        <x:v>61.94117647058823</x:v>
      </x:c>
      <x:c r="AF766" s="18" t="n">
        <x:f>IF(U766=0,0,P766*T766/U766)</x:f>
        <x:v>173.57142857142856</x:v>
      </x:c>
      <x:c r="AG766" s="18" t="n">
        <x:f>MAX(AE766,AF766*'01 Controls'!$E$15)</x:f>
        <x:v>61.94117647058823</x:v>
      </x:c>
      <x:c r="AH766" s="18" t="n">
        <x:f>SUM(V766,Y766,AB766,AE766)</x:f>
        <x:v>819</x:v>
      </x:c>
      <x:c r="AI766" s="18" t="n">
        <x:f>N766-AH766</x:f>
        <x:v>0</x:v>
      </x:c>
      <x:c r="AJ766" s="18" t="n">
        <x:f>V766*INDEX('07 Mode Capacity'!$P$6:$P$17,MATCH("AIR-"&amp;I766,'07 Mode Capacity'!$C$6:$C$17,0))</x:f>
        <x:v>0</x:v>
      </x:c>
      <x:c r="AK766" s="18" t="n">
        <x:f>Y766*INDEX('07 Mode Capacity'!$P$6:$P$17,MATCH("OCEAN-"&amp;I766,'07 Mode Capacity'!$C$6:$C$17,0))</x:f>
        <x:v>12.062876209273849</x:v>
      </x:c>
      <x:c r="AL766" s="18" t="n">
        <x:f>AB766*INDEX('07 Mode Capacity'!$P$6:$P$17,MATCH("LAND-"&amp;I766,'07 Mode Capacity'!$C$6:$C$17,0))</x:f>
        <x:v>75.59788623459887</x:v>
      </x:c>
      <x:c r="AM766" s="18" t="n">
        <x:f>AE766*INDEX('07 Mode Capacity'!$P$6:$P$17,MATCH("INLAND-"&amp;I766,'07 Mode Capacity'!$C$6:$C$17,0))</x:f>
        <x:v>39.09939939061916</x:v>
      </x:c>
      <x:c r="AN766" s="18" t="n">
        <x:f>SUM(AJ766:AM766)</x:f>
        <x:v>126.7601618344919</x:v>
      </x:c>
      <x:c r="AO766" s="17" t="n">
        <x:f>IF(N766=0,1,AN766/N766)</x:f>
        <x:v>0.15477431237422698</x:v>
      </x:c>
      <x:c r="AP766" s="11" t="str">
        <x:f>IF(AO766&gt;='01 Controls'!$E$16,"PASS","FAIL")</x:f>
        <x:v>FAIL</x:v>
      </x:c>
      <x:c r="AQ766" s="11" t="str">
        <x:v>UNQUANTIFIED</x:v>
      </x:c>
      <x:c r="AR766" s="11" t="str">
        <x:v>Position-class planning record; serial item and receiver open</x:v>
      </x:c>
      <x:c r="AS766" s="26"/>
      <x:c r="AT766" s="26"/>
    </x:row>
    <x:row r="767">
      <x:c r="C767" s="11" t="str">
        <x:v>C2-J-RIG-LIN-18</x:v>
      </x:c>
      <x:c r="D767" s="11" t="str">
        <x:v>C2</x:v>
      </x:c>
      <x:c r="E767" s="11" t="str">
        <x:v>Gulf–Atlantic hurricane</x:v>
      </x:c>
      <x:c r="F767" s="11" t="str">
        <x:v>J-RIG</x:v>
      </x:c>
      <x:c r="G767" s="11" t="str">
        <x:v>Resilience information group</x:v>
      </x:c>
      <x:c r="H767" s="11" t="str">
        <x:v>LIN-18</x:v>
      </x:c>
      <x:c r="I767" s="19" t="n">
        <x:v>72</x:v>
      </x:c>
      <x:c r="J767" s="21" t="n">
        <x:v>6</x:v>
      </x:c>
      <x:c r="K767" s="18" t="n">
        <x:f>'05 Cargo Register'!K319</x:f>
        <x:v>68.25</x:v>
      </x:c>
      <x:c r="L767" s="18" t="n">
        <x:f>'05 Cargo Register'!N319</x:f>
        <x:v>5</x:v>
      </x:c>
      <x:c r="M767" s="18" t="n">
        <x:f>'05 Cargo Register'!O319</x:f>
        <x:v>220</x:v>
      </x:c>
      <x:c r="N767" s="18" t="n">
        <x:f>J767*K767</x:f>
        <x:v>409.5</x:v>
      </x:c>
      <x:c r="O767" s="18" t="n">
        <x:f>J767*L767</x:f>
        <x:v>30</x:v>
      </x:c>
      <x:c r="P767" s="18" t="n">
        <x:f>J767*M767</x:f>
        <x:v>1320</x:v>
      </x:c>
      <x:c r="Q767" s="22" t="n">
        <x:f>'01 Controls'!$E$23*'02 Cargo Classes'!$M$13</x:f>
        <x:v>0</x:v>
      </x:c>
      <x:c r="R767" s="22" t="n">
        <x:f>'01 Controls'!$F$23*'02 Cargo Classes'!$N$13</x:f>
        <x:v>0.24</x:v>
      </x:c>
      <x:c r="S767" s="22" t="n">
        <x:f>'01 Controls'!$G$23*'02 Cargo Classes'!$O$13</x:f>
        <x:v>0.6</x:v>
      </x:c>
      <x:c r="T767" s="22" t="n">
        <x:f>'01 Controls'!$H$23*'02 Cargo Classes'!$P$13</x:f>
        <x:v>0.15</x:v>
      </x:c>
      <x:c r="U767" s="22" t="n">
        <x:f>SUM(Q767:T767)</x:f>
        <x:v>0.99</x:v>
      </x:c>
      <x:c r="V767" s="18" t="n">
        <x:f>IF(U767=0,0,N767*Q767/U767)</x:f>
        <x:v>0</x:v>
      </x:c>
      <x:c r="W767" s="18" t="n">
        <x:f>IF(U767=0,0,P767*Q767/U767)</x:f>
        <x:v>0</x:v>
      </x:c>
      <x:c r="X767" s="18" t="n">
        <x:f>MAX(V767,W767*'01 Controls'!$E$12)</x:f>
        <x:v>0</x:v>
      </x:c>
      <x:c r="Y767" s="18" t="n">
        <x:f>IF(U767=0,0,N767*R767/U767)</x:f>
        <x:v>99.27272727272728</x:v>
      </x:c>
      <x:c r="Z767" s="18" t="n">
        <x:f>IF(U767=0,0,P767*R767/U767)</x:f>
        <x:v>320</x:v>
      </x:c>
      <x:c r="AA767" s="18" t="n">
        <x:f>MAX(Y767,Z767*'01 Controls'!$E$13)</x:f>
        <x:v>99.27272727272728</x:v>
      </x:c>
      <x:c r="AB767" s="18" t="n">
        <x:f>IF(U767=0,0,N767*S767/U767)</x:f>
        <x:v>248.18181818181816</x:v>
      </x:c>
      <x:c r="AC767" s="18" t="n">
        <x:f>IF(U767=0,0,P767*S767/U767)</x:f>
        <x:v>800</x:v>
      </x:c>
      <x:c r="AD767" s="18" t="n">
        <x:f>MAX(AB767,AC767*'01 Controls'!$E$14)</x:f>
        <x:v>248.18181818181816</x:v>
      </x:c>
      <x:c r="AE767" s="18" t="n">
        <x:f>IF(U767=0,0,N767*T767/U767)</x:f>
        <x:v>62.04545454545454</x:v>
      </x:c>
      <x:c r="AF767" s="18" t="n">
        <x:f>IF(U767=0,0,P767*T767/U767)</x:f>
        <x:v>200</x:v>
      </x:c>
      <x:c r="AG767" s="18" t="n">
        <x:f>MAX(AE767,AF767*'01 Controls'!$E$15)</x:f>
        <x:v>62.04545454545454</x:v>
      </x:c>
      <x:c r="AH767" s="18" t="n">
        <x:f>SUM(V767,Y767,AB767,AE767)</x:f>
        <x:v>409.5</x:v>
      </x:c>
      <x:c r="AI767" s="18" t="n">
        <x:f>N767-AH767</x:f>
        <x:v>0</x:v>
      </x:c>
      <x:c r="AJ767" s="18" t="n">
        <x:f>V767*INDEX('07 Mode Capacity'!$P$6:$P$17,MATCH("AIR-"&amp;I767,'07 Mode Capacity'!$C$6:$C$17,0))</x:f>
        <x:v>0</x:v>
      </x:c>
      <x:c r="AK767" s="18" t="n">
        <x:f>Y767*INDEX('07 Mode Capacity'!$P$6:$P$17,MATCH("OCEAN-"&amp;I767,'07 Mode Capacity'!$C$6:$C$17,0))</x:f>
        <x:v>77.7075120090034</x:v>
      </x:c>
      <x:c r="AL767" s="18" t="n">
        <x:f>AB767*INDEX('07 Mode Capacity'!$P$6:$P$17,MATCH("LAND-"&amp;I767,'07 Mode Capacity'!$C$6:$C$17,0))</x:f>
        <x:v>177.4525376045323</x:v>
      </x:c>
      <x:c r="AM767" s="18" t="n">
        <x:f>AE767*INDEX('07 Mode Capacity'!$P$6:$P$17,MATCH("INLAND-"&amp;I767,'07 Mode Capacity'!$C$6:$C$17,0))</x:f>
        <x:v>62.04545454545454</x:v>
      </x:c>
      <x:c r="AN767" s="18" t="n">
        <x:f>SUM(AJ767:AM767)</x:f>
        <x:v>317.20550415899027</x:v>
      </x:c>
      <x:c r="AO767" s="17" t="n">
        <x:f>IF(N767=0,1,AN767/N767)</x:f>
        <x:v>0.77461661577287</x:v>
      </x:c>
      <x:c r="AP767" s="11" t="str">
        <x:f>IF(AO767&gt;='01 Controls'!$E$16,"PASS","FAIL")</x:f>
        <x:v>FAIL</x:v>
      </x:c>
      <x:c r="AQ767" s="11" t="str">
        <x:v>UNQUANTIFIED</x:v>
      </x:c>
      <x:c r="AR767" s="11" t="str">
        <x:v>Position-class planning record; serial item and receiver open</x:v>
      </x:c>
      <x:c r="AS767" s="26"/>
      <x:c r="AT767" s="26"/>
    </x:row>
    <x:row r="768">
      <x:c r="C768" s="11" t="str">
        <x:v>C2-J-RIG-BLK-08</x:v>
      </x:c>
      <x:c r="D768" s="11" t="str">
        <x:v>C2</x:v>
      </x:c>
      <x:c r="E768" s="11" t="str">
        <x:v>Gulf–Atlantic hurricane</x:v>
      </x:c>
      <x:c r="F768" s="11" t="str">
        <x:v>J-RIG</x:v>
      </x:c>
      <x:c r="G768" s="11" t="str">
        <x:v>Resilience information group</x:v>
      </x:c>
      <x:c r="H768" s="11" t="str">
        <x:v>BLK-08</x:v>
      </x:c>
      <x:c r="I768" s="19" t="n">
        <x:v>48</x:v>
      </x:c>
      <x:c r="J768" s="21" t="n">
        <x:v>6</x:v>
      </x:c>
      <x:c r="K768" s="18" t="n">
        <x:f>'05 Cargo Register'!K320</x:f>
        <x:v>204.75</x:v>
      </x:c>
      <x:c r="L768" s="18" t="n">
        <x:f>'05 Cargo Register'!N320</x:f>
        <x:v>32</x:v>
      </x:c>
      <x:c r="M768" s="18" t="n">
        <x:f>'05 Cargo Register'!O320</x:f>
        <x:v>1632</x:v>
      </x:c>
      <x:c r="N768" s="18" t="n">
        <x:f>J768*K768</x:f>
        <x:v>1228.5</x:v>
      </x:c>
      <x:c r="O768" s="18" t="n">
        <x:f>J768*L768</x:f>
        <x:v>192</x:v>
      </x:c>
      <x:c r="P768" s="18" t="n">
        <x:f>J768*M768</x:f>
        <x:v>9792</x:v>
      </x:c>
      <x:c r="Q768" s="22" t="n">
        <x:f>'01 Controls'!$E$23*'02 Cargo Classes'!$M$14</x:f>
        <x:v>0.05</x:v>
      </x:c>
      <x:c r="R768" s="22" t="n">
        <x:f>'01 Controls'!$F$23*'02 Cargo Classes'!$N$14</x:f>
        <x:v>0.16000000000000003</x:v>
      </x:c>
      <x:c r="S768" s="22" t="n">
        <x:f>'01 Controls'!$G$23*'02 Cargo Classes'!$O$14</x:f>
        <x:v>0.6</x:v>
      </x:c>
      <x:c r="T768" s="22" t="n">
        <x:f>'01 Controls'!$H$23*'02 Cargo Classes'!$P$14</x:f>
        <x:v>0.075</x:v>
      </x:c>
      <x:c r="U768" s="22" t="n">
        <x:f>SUM(Q768:T768)</x:f>
        <x:v>0.885</x:v>
      </x:c>
      <x:c r="V768" s="18" t="n">
        <x:f>IF(U768=0,0,N768*Q768/U768)</x:f>
        <x:v>69.40677966101696</x:v>
      </x:c>
      <x:c r="W768" s="18" t="n">
        <x:f>IF(U768=0,0,P768*Q768/U768)</x:f>
        <x:v>553.2203389830509</x:v>
      </x:c>
      <x:c r="X768" s="18" t="n">
        <x:f>MAX(V768,W768*'01 Controls'!$E$12)</x:f>
        <x:v>138.3050847457627</x:v>
      </x:c>
      <x:c r="Y768" s="18" t="n">
        <x:f>IF(U768=0,0,N768*R768/U768)</x:f>
        <x:v>222.10169491525426</x:v>
      </x:c>
      <x:c r="Z768" s="18" t="n">
        <x:f>IF(U768=0,0,P768*R768/U768)</x:f>
        <x:v>1770.305084745763</x:v>
      </x:c>
      <x:c r="AA768" s="18" t="n">
        <x:f>MAX(Y768,Z768*'01 Controls'!$E$13)</x:f>
        <x:v>265.5457627118644</x:v>
      </x:c>
      <x:c r="AB768" s="18" t="n">
        <x:f>IF(U768=0,0,N768*S768/U768)</x:f>
        <x:v>832.8813559322034</x:v>
      </x:c>
      <x:c r="AC768" s="18" t="n">
        <x:f>IF(U768=0,0,P768*S768/U768)</x:f>
        <x:v>6638.64406779661</x:v>
      </x:c>
      <x:c r="AD768" s="18" t="n">
        <x:f>MAX(AB768,AC768*'01 Controls'!$E$14)</x:f>
        <x:v>1327.7288135593221</x:v>
      </x:c>
      <x:c r="AE768" s="18" t="n">
        <x:f>IF(U768=0,0,N768*T768/U768)</x:f>
        <x:v>104.11016949152543</x:v>
      </x:c>
      <x:c r="AF768" s="18" t="n">
        <x:f>IF(U768=0,0,P768*T768/U768)</x:f>
        <x:v>829.8305084745763</x:v>
      </x:c>
      <x:c r="AG768" s="18" t="n">
        <x:f>MAX(AE768,AF768*'01 Controls'!$E$15)</x:f>
        <x:v>149.3694915254237</x:v>
      </x:c>
      <x:c r="AH768" s="18" t="n">
        <x:f>SUM(V768,Y768,AB768,AE768)</x:f>
        <x:v>1228.5</x:v>
      </x:c>
      <x:c r="AI768" s="18" t="n">
        <x:f>N768-AH768</x:f>
        <x:v>0</x:v>
      </x:c>
      <x:c r="AJ768" s="18" t="n">
        <x:f>V768*INDEX('07 Mode Capacity'!$P$6:$P$17,MATCH("AIR-"&amp;I768,'07 Mode Capacity'!$C$6:$C$17,0))</x:f>
        <x:v>19.457195266011077</x:v>
      </x:c>
      <x:c r="AK768" s="18" t="n">
        <x:f>Y768*INDEX('07 Mode Capacity'!$P$6:$P$17,MATCH("OCEAN-"&amp;I768,'07 Mode Capacity'!$C$6:$C$17,0))</x:f>
        <x:v>19.46416635801475</x:v>
      </x:c>
      <x:c r="AL768" s="18" t="n">
        <x:f>AB768*INDEX('07 Mode Capacity'!$P$6:$P$17,MATCH("LAND-"&amp;I768,'07 Mode Capacity'!$C$6:$C$17,0))</x:f>
        <x:v>101.65139504991262</x:v>
      </x:c>
      <x:c r="AM768" s="18" t="n">
        <x:f>AE768*INDEX('07 Mode Capacity'!$P$6:$P$17,MATCH("INLAND-"&amp;I768,'07 Mode Capacity'!$C$6:$C$17,0))</x:f>
        <x:v>65.71791705485425</x:v>
      </x:c>
      <x:c r="AN768" s="18" t="n">
        <x:f>SUM(AJ768:AM768)</x:f>
        <x:v>206.29067372879268</x:v>
      </x:c>
      <x:c r="AO768" s="17" t="n">
        <x:f>IF(N768=0,1,AN768/N768)</x:f>
        <x:v>0.16792077633601357</x:v>
      </x:c>
      <x:c r="AP768" s="11" t="str">
        <x:f>IF(AO768&gt;='01 Controls'!$E$16,"PASS","FAIL")</x:f>
        <x:v>FAIL</x:v>
      </x:c>
      <x:c r="AQ768" s="11" t="str">
        <x:v>UNQUANTIFIED</x:v>
      </x:c>
      <x:c r="AR768" s="11" t="str">
        <x:v>Position-class planning record; serial item and receiver open</x:v>
      </x:c>
      <x:c r="AS768" s="26"/>
      <x:c r="AT768" s="26"/>
    </x:row>
    <x:row r="769">
      <x:c r="C769" s="11" t="str">
        <x:v>C2-M-MPG-APL-45</x:v>
      </x:c>
      <x:c r="D769" s="11" t="str">
        <x:v>C2</x:v>
      </x:c>
      <x:c r="E769" s="11" t="str">
        <x:v>Gulf–Atlantic hurricane</x:v>
      </x:c>
      <x:c r="F769" s="11" t="str">
        <x:v>M-MPG</x:v>
      </x:c>
      <x:c r="G769" s="11" t="str">
        <x:v>Maritime production group</x:v>
      </x:c>
      <x:c r="H769" s="11" t="str">
        <x:v>APL-45</x:v>
      </x:c>
      <x:c r="I769" s="19" t="n">
        <x:v>24</x:v>
      </x:c>
      <x:c r="J769" s="21" t="n">
        <x:v>4</x:v>
      </x:c>
      <x:c r="K769" s="18" t="n">
        <x:f>'05 Cargo Register'!K321</x:f>
        <x:v>220.5</x:v>
      </x:c>
      <x:c r="L769" s="18" t="n">
        <x:f>'05 Cargo Register'!N321</x:f>
        <x:v>58</x:v>
      </x:c>
      <x:c r="M769" s="18" t="n">
        <x:f>'05 Cargo Register'!O321</x:f>
        <x:v>435</x:v>
      </x:c>
      <x:c r="N769" s="18" t="n">
        <x:f>J769*K769</x:f>
        <x:v>882</x:v>
      </x:c>
      <x:c r="O769" s="18" t="n">
        <x:f>J769*L769</x:f>
        <x:v>232</x:v>
      </x:c>
      <x:c r="P769" s="18" t="n">
        <x:f>J769*M769</x:f>
        <x:v>1740</x:v>
      </x:c>
      <x:c r="Q769" s="22" t="n">
        <x:f>'01 Controls'!$E$23*'02 Cargo Classes'!$M$6</x:f>
        <x:v>0.15000000000000002</x:v>
      </x:c>
      <x:c r="R769" s="22" t="n">
        <x:f>'01 Controls'!$F$23*'02 Cargo Classes'!$N$6</x:f>
        <x:v>0.08000000000000002</x:v>
      </x:c>
      <x:c r="S769" s="22" t="n">
        <x:f>'01 Controls'!$G$23*'02 Cargo Classes'!$O$6</x:f>
        <x:v>0.6</x:v>
      </x:c>
      <x:c r="T769" s="22" t="n">
        <x:f>'01 Controls'!$H$23*'02 Cargo Classes'!$P$6</x:f>
        <x:v>0.045</x:v>
      </x:c>
      <x:c r="U769" s="22" t="n">
        <x:f>SUM(Q769:T769)</x:f>
        <x:v>0.8750000000000001</x:v>
      </x:c>
      <x:c r="V769" s="18" t="n">
        <x:f>IF(U769=0,0,N769*Q769/U769)</x:f>
        <x:v>151.2</x:v>
      </x:c>
      <x:c r="W769" s="18" t="n">
        <x:f>IF(U769=0,0,P769*Q769/U769)</x:f>
        <x:v>298.28571428571433</x:v>
      </x:c>
      <x:c r="X769" s="18" t="n">
        <x:f>MAX(V769,W769*'01 Controls'!$E$12)</x:f>
        <x:v>151.2</x:v>
      </x:c>
      <x:c r="Y769" s="18" t="n">
        <x:f>IF(U769=0,0,N769*R769/U769)</x:f>
        <x:v>80.64000000000001</x:v>
      </x:c>
      <x:c r="Z769" s="18" t="n">
        <x:f>IF(U769=0,0,P769*R769/U769)</x:f>
        <x:v>159.0857142857143</x:v>
      </x:c>
      <x:c r="AA769" s="18" t="n">
        <x:f>MAX(Y769,Z769*'01 Controls'!$E$13)</x:f>
        <x:v>80.64000000000001</x:v>
      </x:c>
      <x:c r="AB769" s="18" t="n">
        <x:f>IF(U769=0,0,N769*S769/U769)</x:f>
        <x:v>604.7999999999998</x:v>
      </x:c>
      <x:c r="AC769" s="18" t="n">
        <x:f>IF(U769=0,0,P769*S769/U769)</x:f>
        <x:v>1193.1428571428569</x:v>
      </x:c>
      <x:c r="AD769" s="18" t="n">
        <x:f>MAX(AB769,AC769*'01 Controls'!$E$14)</x:f>
        <x:v>604.7999999999998</x:v>
      </x:c>
      <x:c r="AE769" s="18" t="n">
        <x:f>IF(U769=0,0,N769*T769/U769)</x:f>
        <x:v>45.35999999999999</x:v>
      </x:c>
      <x:c r="AF769" s="18" t="n">
        <x:f>IF(U769=0,0,P769*T769/U769)</x:f>
        <x:v>89.48571428571427</x:v>
      </x:c>
      <x:c r="AG769" s="18" t="n">
        <x:f>MAX(AE769,AF769*'01 Controls'!$E$15)</x:f>
        <x:v>45.35999999999999</x:v>
      </x:c>
      <x:c r="AH769" s="18" t="n">
        <x:f>SUM(V769,Y769,AB769,AE769)</x:f>
        <x:v>881.9999999999999</x:v>
      </x:c>
      <x:c r="AI769" s="18" t="n">
        <x:f>N769-AH769</x:f>
        <x:v>1.1368683772161603e-13</x:v>
      </x:c>
      <x:c r="AJ769" s="18" t="n">
        <x:f>V769*INDEX('07 Mode Capacity'!$P$6:$P$17,MATCH("AIR-"&amp;I769,'07 Mode Capacity'!$C$6:$C$17,0))</x:f>
        <x:v>30.68060705723707</x:v>
      </x:c>
      <x:c r="AK769" s="18" t="n">
        <x:f>Y769*INDEX('07 Mode Capacity'!$P$6:$P$17,MATCH("OCEAN-"&amp;I769,'07 Mode Capacity'!$C$6:$C$17,0))</x:f>
        <x:v>12.103180917899747</x:v>
      </x:c>
      <x:c r="AL769" s="18" t="n">
        <x:f>AB769*INDEX('07 Mode Capacity'!$P$6:$P$17,MATCH("LAND-"&amp;I769,'07 Mode Capacity'!$C$6:$C$17,0))</x:f>
        <x:v>231.3365589861216</x:v>
      </x:c>
      <x:c r="AM769" s="18" t="n">
        <x:f>AE769*INDEX('07 Mode Capacity'!$P$6:$P$17,MATCH("INLAND-"&amp;I769,'07 Mode Capacity'!$C$6:$C$17,0))</x:f>
        <x:v>45.35999999999999</x:v>
      </x:c>
      <x:c r="AN769" s="18" t="n">
        <x:f>SUM(AJ769:AM769)</x:f>
        <x:v>319.4803469612584</x:v>
      </x:c>
      <x:c r="AO769" s="17" t="n">
        <x:f>IF(N769=0,1,AN769/N769)</x:f>
        <x:v>0.3622226156023338</x:v>
      </x:c>
      <x:c r="AP769" s="11" t="str">
        <x:f>IF(AO769&gt;='01 Controls'!$E$16,"PASS","FAIL")</x:f>
        <x:v>FAIL</x:v>
      </x:c>
      <x:c r="AQ769" s="11" t="str">
        <x:v>UNQUANTIFIED</x:v>
      </x:c>
      <x:c r="AR769" s="11" t="str">
        <x:v>Position-class planning record; serial item and receiver open</x:v>
      </x:c>
      <x:c r="AS769" s="26"/>
      <x:c r="AT769" s="26"/>
    </x:row>
    <x:row r="770">
      <x:c r="C770" s="11" t="str">
        <x:v>C2-M-MPG-ISO-18</x:v>
      </x:c>
      <x:c r="D770" s="11" t="str">
        <x:v>C2</x:v>
      </x:c>
      <x:c r="E770" s="11" t="str">
        <x:v>Gulf–Atlantic hurricane</x:v>
      </x:c>
      <x:c r="F770" s="11" t="str">
        <x:v>M-MPG</x:v>
      </x:c>
      <x:c r="G770" s="11" t="str">
        <x:v>Maritime production group</x:v>
      </x:c>
      <x:c r="H770" s="11" t="str">
        <x:v>ISO-18</x:v>
      </x:c>
      <x:c r="I770" s="19" t="n">
        <x:v>48</x:v>
      </x:c>
      <x:c r="J770" s="21" t="n">
        <x:v>4</x:v>
      </x:c>
      <x:c r="K770" s="18" t="n">
        <x:f>'05 Cargo Register'!K322</x:f>
        <x:v>882</x:v>
      </x:c>
      <x:c r="L770" s="18" t="n">
        <x:f>'05 Cargo Register'!N322</x:f>
        <x:v>58</x:v>
      </x:c>
      <x:c r="M770" s="18" t="n">
        <x:f>'05 Cargo Register'!O322</x:f>
        <x:v>1531.2</x:v>
      </x:c>
      <x:c r="N770" s="18" t="n">
        <x:f>J770*K770</x:f>
        <x:v>3528</x:v>
      </x:c>
      <x:c r="O770" s="18" t="n">
        <x:f>J770*L770</x:f>
        <x:v>232</x:v>
      </x:c>
      <x:c r="P770" s="18" t="n">
        <x:f>J770*M770</x:f>
        <x:v>6124.8</x:v>
      </x:c>
      <x:c r="Q770" s="22" t="n">
        <x:f>'01 Controls'!$E$23*'02 Cargo Classes'!$M$7</x:f>
        <x:v>0.010000000000000002</x:v>
      </x:c>
      <x:c r="R770" s="22" t="n">
        <x:f>'01 Controls'!$F$23*'02 Cargo Classes'!$N$7</x:f>
        <x:v>0.2</x:v>
      </x:c>
      <x:c r="S770" s="22" t="n">
        <x:f>'01 Controls'!$G$23*'02 Cargo Classes'!$O$7</x:f>
        <x:v>0.72</x:v>
      </x:c>
      <x:c r="T770" s="22" t="n">
        <x:f>'01 Controls'!$H$23*'02 Cargo Classes'!$P$7</x:f>
        <x:v>0.12</x:v>
      </x:c>
      <x:c r="U770" s="22" t="n">
        <x:f>SUM(Q770:T770)</x:f>
        <x:v>1.0499999999999998</x:v>
      </x:c>
      <x:c r="V770" s="18" t="n">
        <x:f>IF(U770=0,0,N770*Q770/U770)</x:f>
        <x:v>33.600000000000016</x:v>
      </x:c>
      <x:c r="W770" s="18" t="n">
        <x:f>IF(U770=0,0,P770*Q770/U770)</x:f>
        <x:v>58.331428571428596</x:v>
      </x:c>
      <x:c r="X770" s="18" t="n">
        <x:f>MAX(V770,W770*'01 Controls'!$E$12)</x:f>
        <x:v>33.600000000000016</x:v>
      </x:c>
      <x:c r="Y770" s="18" t="n">
        <x:f>IF(U770=0,0,N770*R770/U770)</x:f>
        <x:v>672.0000000000001</x:v>
      </x:c>
      <x:c r="Z770" s="18" t="n">
        <x:f>IF(U770=0,0,P770*R770/U770)</x:f>
        <x:v>1166.6285714285716</x:v>
      </x:c>
      <x:c r="AA770" s="18" t="n">
        <x:f>MAX(Y770,Z770*'01 Controls'!$E$13)</x:f>
        <x:v>672.0000000000001</x:v>
      </x:c>
      <x:c r="AB770" s="18" t="n">
        <x:f>IF(U770=0,0,N770*S770/U770)</x:f>
        <x:v>2419.2000000000003</x:v>
      </x:c>
      <x:c r="AC770" s="18" t="n">
        <x:f>IF(U770=0,0,P770*S770/U770)</x:f>
        <x:v>4199.862857142858</x:v>
      </x:c>
      <x:c r="AD770" s="18" t="n">
        <x:f>MAX(AB770,AC770*'01 Controls'!$E$14)</x:f>
        <x:v>2419.2000000000003</x:v>
      </x:c>
      <x:c r="AE770" s="18" t="n">
        <x:f>IF(U770=0,0,N770*T770/U770)</x:f>
        <x:v>403.20000000000005</x:v>
      </x:c>
      <x:c r="AF770" s="18" t="n">
        <x:f>IF(U770=0,0,P770*T770/U770)</x:f>
        <x:v>699.977142857143</x:v>
      </x:c>
      <x:c r="AG770" s="18" t="n">
        <x:f>MAX(AE770,AF770*'01 Controls'!$E$15)</x:f>
        <x:v>403.20000000000005</x:v>
      </x:c>
      <x:c r="AH770" s="18" t="n">
        <x:f>SUM(V770,Y770,AB770,AE770)</x:f>
        <x:v>3528</x:v>
      </x:c>
      <x:c r="AI770" s="18" t="n">
        <x:f>N770-AH770</x:f>
        <x:v>0</x:v>
      </x:c>
      <x:c r="AJ770" s="18" t="n">
        <x:f>V770*INDEX('07 Mode Capacity'!$P$6:$P$17,MATCH("AIR-"&amp;I770,'07 Mode Capacity'!$C$6:$C$17,0))</x:f>
        <x:v>9.419278118520237</x:v>
      </x:c>
      <x:c r="AK770" s="18" t="n">
        <x:f>Y770*INDEX('07 Mode Capacity'!$P$6:$P$17,MATCH("OCEAN-"&amp;I770,'07 Mode Capacity'!$C$6:$C$17,0))</x:f>
        <x:v>58.89158026271131</x:v>
      </x:c>
      <x:c r="AL770" s="18" t="n">
        <x:f>AB770*INDEX('07 Mode Capacity'!$P$6:$P$17,MATCH("LAND-"&amp;I770,'07 Mode Capacity'!$C$6:$C$17,0))</x:f>
        <x:v>295.2582059295924</x:v>
      </x:c>
      <x:c r="AM770" s="18" t="n">
        <x:f>AE770*INDEX('07 Mode Capacity'!$P$6:$P$17,MATCH("INLAND-"&amp;I770,'07 Mode Capacity'!$C$6:$C$17,0))</x:f>
        <x:v>254.51369722987658</x:v>
      </x:c>
      <x:c r="AN770" s="18" t="n">
        <x:f>SUM(AJ770:AM770)</x:f>
        <x:v>618.0827615407005</x:v>
      </x:c>
      <x:c r="AO770" s="17" t="n">
        <x:f>IF(N770=0,1,AN770/N770)</x:f>
        <x:v>0.175193526513804</x:v>
      </x:c>
      <x:c r="AP770" s="11" t="str">
        <x:f>IF(AO770&gt;='01 Controls'!$E$16,"PASS","FAIL")</x:f>
        <x:v>FAIL</x:v>
      </x:c>
      <x:c r="AQ770" s="11" t="str">
        <x:v>UNQUANTIFIED</x:v>
      </x:c>
      <x:c r="AR770" s="11" t="str">
        <x:v>Position-class planning record; serial item and receiver open</x:v>
      </x:c>
      <x:c r="AS770" s="26"/>
      <x:c r="AT770" s="26"/>
    </x:row>
    <x:row r="771">
      <x:c r="C771" s="11" t="str">
        <x:v>C2-M-MPG-COL-12</x:v>
      </x:c>
      <x:c r="D771" s="11" t="str">
        <x:v>C2</x:v>
      </x:c>
      <x:c r="E771" s="11" t="str">
        <x:v>Gulf–Atlantic hurricane</x:v>
      </x:c>
      <x:c r="F771" s="11" t="str">
        <x:v>M-MPG</x:v>
      </x:c>
      <x:c r="G771" s="11" t="str">
        <x:v>Maritime production group</x:v>
      </x:c>
      <x:c r="H771" s="11" t="str">
        <x:v>COL-12</x:v>
      </x:c>
      <x:c r="I771" s="19" t="n">
        <x:v>24</x:v>
      </x:c>
      <x:c r="J771" s="21" t="n">
        <x:v>4</x:v>
      </x:c>
      <x:c r="K771" s="18" t="n">
        <x:f>'05 Cargo Register'!K323</x:f>
        <x:v>147</x:v>
      </x:c>
      <x:c r="L771" s="18" t="n">
        <x:f>'05 Cargo Register'!N323</x:f>
        <x:v>16</x:v>
      </x:c>
      <x:c r="M771" s="18" t="n">
        <x:f>'05 Cargo Register'!O323</x:f>
        <x:v>422.40000000000003</x:v>
      </x:c>
      <x:c r="N771" s="18" t="n">
        <x:f>J771*K771</x:f>
        <x:v>588</x:v>
      </x:c>
      <x:c r="O771" s="18" t="n">
        <x:f>J771*L771</x:f>
        <x:v>64</x:v>
      </x:c>
      <x:c r="P771" s="18" t="n">
        <x:f>J771*M771</x:f>
        <x:v>1689.6000000000001</x:v>
      </x:c>
      <x:c r="Q771" s="22" t="n">
        <x:f>'01 Controls'!$E$23*'02 Cargo Classes'!$M$8</x:f>
        <x:v>0.1</x:v>
      </x:c>
      <x:c r="R771" s="22" t="n">
        <x:f>'01 Controls'!$F$23*'02 Cargo Classes'!$N$8</x:f>
        <x:v>0.13999999999999999</x:v>
      </x:c>
      <x:c r="S771" s="22" t="n">
        <x:f>'01 Controls'!$G$23*'02 Cargo Classes'!$O$8</x:f>
        <x:v>0.72</x:v>
      </x:c>
      <x:c r="T771" s="22" t="n">
        <x:f>'01 Controls'!$H$23*'02 Cargo Classes'!$P$8</x:f>
        <x:v>0.03</x:v>
      </x:c>
      <x:c r="U771" s="22" t="n">
        <x:f>SUM(Q771:T771)</x:f>
        <x:v>0.99</x:v>
      </x:c>
      <x:c r="V771" s="18" t="n">
        <x:f>IF(U771=0,0,N771*Q771/U771)</x:f>
        <x:v>59.3939393939394</x:v>
      </x:c>
      <x:c r="W771" s="18" t="n">
        <x:f>IF(U771=0,0,P771*Q771/U771)</x:f>
        <x:v>170.6666666666667</x:v>
      </x:c>
      <x:c r="X771" s="18" t="n">
        <x:f>MAX(V771,W771*'01 Controls'!$E$12)</x:f>
        <x:v>59.3939393939394</x:v>
      </x:c>
      <x:c r="Y771" s="18" t="n">
        <x:f>IF(U771=0,0,N771*R771/U771)</x:f>
        <x:v>83.15151515151514</x:v>
      </x:c>
      <x:c r="Z771" s="18" t="n">
        <x:f>IF(U771=0,0,P771*R771/U771)</x:f>
        <x:v>238.9333333333333</x:v>
      </x:c>
      <x:c r="AA771" s="18" t="n">
        <x:f>MAX(Y771,Z771*'01 Controls'!$E$13)</x:f>
        <x:v>83.15151515151514</x:v>
      </x:c>
      <x:c r="AB771" s="18" t="n">
        <x:f>IF(U771=0,0,N771*S771/U771)</x:f>
        <x:v>427.63636363636357</x:v>
      </x:c>
      <x:c r="AC771" s="18" t="n">
        <x:f>IF(U771=0,0,P771*S771/U771)</x:f>
        <x:v>1228.8</x:v>
      </x:c>
      <x:c r="AD771" s="18" t="n">
        <x:f>MAX(AB771,AC771*'01 Controls'!$E$14)</x:f>
        <x:v>427.63636363636357</x:v>
      </x:c>
      <x:c r="AE771" s="18" t="n">
        <x:f>IF(U771=0,0,N771*T771/U771)</x:f>
        <x:v>17.81818181818182</x:v>
      </x:c>
      <x:c r="AF771" s="18" t="n">
        <x:f>IF(U771=0,0,P771*T771/U771)</x:f>
        <x:v>51.2</x:v>
      </x:c>
      <x:c r="AG771" s="18" t="n">
        <x:f>MAX(AE771,AF771*'01 Controls'!$E$15)</x:f>
        <x:v>17.81818181818182</x:v>
      </x:c>
      <x:c r="AH771" s="18" t="n">
        <x:f>SUM(V771,Y771,AB771,AE771)</x:f>
        <x:v>588</x:v>
      </x:c>
      <x:c r="AI771" s="18" t="n">
        <x:f>N771-AH771</x:f>
        <x:v>0</x:v>
      </x:c>
      <x:c r="AJ771" s="18" t="n">
        <x:f>V771*INDEX('07 Mode Capacity'!$P$6:$P$17,MATCH("AIR-"&amp;I771,'07 Mode Capacity'!$C$6:$C$17,0))</x:f>
        <x:v>12.051865847399522</x:v>
      </x:c>
      <x:c r="AK771" s="18" t="n">
        <x:f>Y771*INDEX('07 Mode Capacity'!$P$6:$P$17,MATCH("OCEAN-"&amp;I771,'07 Mode Capacity'!$C$6:$C$17,0))</x:f>
        <x:v>12.480131838743421</x:v>
      </x:c>
      <x:c r="AL771" s="18" t="n">
        <x:f>AB771*INDEX('07 Mode Capacity'!$P$6:$P$17,MATCH("LAND-"&amp;I771,'07 Mode Capacity'!$C$6:$C$17,0))</x:f>
        <x:v>163.57130433362133</x:v>
      </x:c>
      <x:c r="AM771" s="18" t="n">
        <x:f>AE771*INDEX('07 Mode Capacity'!$P$6:$P$17,MATCH("INLAND-"&amp;I771,'07 Mode Capacity'!$C$6:$C$17,0))</x:f>
        <x:v>17.81818181818182</x:v>
      </x:c>
      <x:c r="AN771" s="18" t="n">
        <x:f>SUM(AJ771:AM771)</x:f>
        <x:v>205.92148383794608</x:v>
      </x:c>
      <x:c r="AO771" s="17" t="n">
        <x:f>IF(N771=0,1,AN771/N771)</x:f>
        <x:v>0.350206605166575</x:v>
      </x:c>
      <x:c r="AP771" s="11" t="str">
        <x:f>IF(AO771&gt;='01 Controls'!$E$16,"PASS","FAIL")</x:f>
        <x:v>FAIL</x:v>
      </x:c>
      <x:c r="AQ771" s="11" t="str">
        <x:v>UNQUANTIFIED</x:v>
      </x:c>
      <x:c r="AR771" s="11" t="str">
        <x:v>Position-class planning record; serial item and receiver open</x:v>
      </x:c>
      <x:c r="AS771" s="26"/>
      <x:c r="AT771" s="26"/>
    </x:row>
    <x:row r="772">
      <x:c r="C772" s="11" t="str">
        <x:v>C2-M-MPG-BAT-22</x:v>
      </x:c>
      <x:c r="D772" s="11" t="str">
        <x:v>C2</x:v>
      </x:c>
      <x:c r="E772" s="11" t="str">
        <x:v>Gulf–Atlantic hurricane</x:v>
      </x:c>
      <x:c r="F772" s="11" t="str">
        <x:v>M-MPG</x:v>
      </x:c>
      <x:c r="G772" s="11" t="str">
        <x:v>Maritime production group</x:v>
      </x:c>
      <x:c r="H772" s="11" t="str">
        <x:v>BAT-22</x:v>
      </x:c>
      <x:c r="I772" s="19" t="n">
        <x:v>48</x:v>
      </x:c>
      <x:c r="J772" s="21" t="n">
        <x:v>4</x:v>
      </x:c>
      <x:c r="K772" s="18" t="n">
        <x:f>'05 Cargo Register'!K324</x:f>
        <x:v>588</x:v>
      </x:c>
      <x:c r="L772" s="18" t="n">
        <x:f>'05 Cargo Register'!N324</x:f>
        <x:v>34</x:v>
      </x:c>
      <x:c r="M772" s="18" t="n">
        <x:f>'05 Cargo Register'!O324</x:f>
        <x:v>897.6</x:v>
      </x:c>
      <x:c r="N772" s="18" t="n">
        <x:f>J772*K772</x:f>
        <x:v>2352</x:v>
      </x:c>
      <x:c r="O772" s="18" t="n">
        <x:f>J772*L772</x:f>
        <x:v>136</x:v>
      </x:c>
      <x:c r="P772" s="18" t="n">
        <x:f>J772*M772</x:f>
        <x:v>3590.4</x:v>
      </x:c>
      <x:c r="Q772" s="22" t="n">
        <x:f>'01 Controls'!$E$23*'02 Cargo Classes'!$M$9</x:f>
        <x:v>0</x:v>
      </x:c>
      <x:c r="R772" s="22" t="n">
        <x:f>'01 Controls'!$F$23*'02 Cargo Classes'!$N$9</x:f>
        <x:v>0.2</x:v>
      </x:c>
      <x:c r="S772" s="22" t="n">
        <x:f>'01 Controls'!$G$23*'02 Cargo Classes'!$O$9</x:f>
        <x:v>0.6</x:v>
      </x:c>
      <x:c r="T772" s="22" t="n">
        <x:f>'01 Controls'!$H$23*'02 Cargo Classes'!$P$9</x:f>
        <x:v>0.075</x:v>
      </x:c>
      <x:c r="U772" s="22" t="n">
        <x:f>SUM(Q772:T772)</x:f>
        <x:v>0.875</x:v>
      </x:c>
      <x:c r="V772" s="18" t="n">
        <x:f>IF(U772=0,0,N772*Q772/U772)</x:f>
        <x:v>0</x:v>
      </x:c>
      <x:c r="W772" s="18" t="n">
        <x:f>IF(U772=0,0,P772*Q772/U772)</x:f>
        <x:v>0</x:v>
      </x:c>
      <x:c r="X772" s="18" t="n">
        <x:f>MAX(V772,W772*'01 Controls'!$E$12)</x:f>
        <x:v>0</x:v>
      </x:c>
      <x:c r="Y772" s="18" t="n">
        <x:f>IF(U772=0,0,N772*R772/U772)</x:f>
        <x:v>537.6</x:v>
      </x:c>
      <x:c r="Z772" s="18" t="n">
        <x:f>IF(U772=0,0,P772*R772/U772)</x:f>
        <x:v>820.6628571428572</x:v>
      </x:c>
      <x:c r="AA772" s="18" t="n">
        <x:f>MAX(Y772,Z772*'01 Controls'!$E$13)</x:f>
        <x:v>537.6</x:v>
      </x:c>
      <x:c r="AB772" s="18" t="n">
        <x:f>IF(U772=0,0,N772*S772/U772)</x:f>
        <x:v>1612.8</x:v>
      </x:c>
      <x:c r="AC772" s="18" t="n">
        <x:f>IF(U772=0,0,P772*S772/U772)</x:f>
        <x:v>2461.988571428571</x:v>
      </x:c>
      <x:c r="AD772" s="18" t="n">
        <x:f>MAX(AB772,AC772*'01 Controls'!$E$14)</x:f>
        <x:v>1612.8</x:v>
      </x:c>
      <x:c r="AE772" s="18" t="n">
        <x:f>IF(U772=0,0,N772*T772/U772)</x:f>
        <x:v>201.6</x:v>
      </x:c>
      <x:c r="AF772" s="18" t="n">
        <x:f>IF(U772=0,0,P772*T772/U772)</x:f>
        <x:v>307.7485714285714</x:v>
      </x:c>
      <x:c r="AG772" s="18" t="n">
        <x:f>MAX(AE772,AF772*'01 Controls'!$E$15)</x:f>
        <x:v>201.6</x:v>
      </x:c>
      <x:c r="AH772" s="18" t="n">
        <x:f>SUM(V772,Y772,AB772,AE772)</x:f>
        <x:v>2352</x:v>
      </x:c>
      <x:c r="AI772" s="18" t="n">
        <x:f>N772-AH772</x:f>
        <x:v>0</x:v>
      </x:c>
      <x:c r="AJ772" s="18" t="n">
        <x:f>V772*INDEX('07 Mode Capacity'!$P$6:$P$17,MATCH("AIR-"&amp;I772,'07 Mode Capacity'!$C$6:$C$17,0))</x:f>
        <x:v>0</x:v>
      </x:c>
      <x:c r="AK772" s="18" t="n">
        <x:f>Y772*INDEX('07 Mode Capacity'!$P$6:$P$17,MATCH("OCEAN-"&amp;I772,'07 Mode Capacity'!$C$6:$C$17,0))</x:f>
        <x:v>47.11326421016904</x:v>
      </x:c>
      <x:c r="AL772" s="18" t="n">
        <x:f>AB772*INDEX('07 Mode Capacity'!$P$6:$P$17,MATCH("LAND-"&amp;I772,'07 Mode Capacity'!$C$6:$C$17,0))</x:f>
        <x:v>196.83880395306156</x:v>
      </x:c>
      <x:c r="AM772" s="18" t="n">
        <x:f>AE772*INDEX('07 Mode Capacity'!$P$6:$P$17,MATCH("INLAND-"&amp;I772,'07 Mode Capacity'!$C$6:$C$17,0))</x:f>
        <x:v>127.25684861493828</x:v>
      </x:c>
      <x:c r="AN772" s="18" t="n">
        <x:f>SUM(AJ772:AM772)</x:f>
        <x:v>371.2089167781689</x:v>
      </x:c>
      <x:c r="AO772" s="17" t="n">
        <x:f>IF(N772=0,1,AN772/N772)</x:f>
        <x:v>0.15782692039888133</x:v>
      </x:c>
      <x:c r="AP772" s="11" t="str">
        <x:f>IF(AO772&gt;='01 Controls'!$E$16,"PASS","FAIL")</x:f>
        <x:v>FAIL</x:v>
      </x:c>
      <x:c r="AQ772" s="11" t="str">
        <x:v>UNQUANTIFIED</x:v>
      </x:c>
      <x:c r="AR772" s="11" t="str">
        <x:v>Position-class planning record; serial item and receiver open</x:v>
      </x:c>
      <x:c r="AS772" s="26"/>
      <x:c r="AT772" s="26"/>
    </x:row>
    <x:row r="773">
      <x:c r="C773" s="11" t="str">
        <x:v>C2-M-MPG-TNK-20</x:v>
      </x:c>
      <x:c r="D773" s="11" t="str">
        <x:v>C2</x:v>
      </x:c>
      <x:c r="E773" s="11" t="str">
        <x:v>Gulf–Atlantic hurricane</x:v>
      </x:c>
      <x:c r="F773" s="11" t="str">
        <x:v>M-MPG</x:v>
      </x:c>
      <x:c r="G773" s="11" t="str">
        <x:v>Maritime production group</x:v>
      </x:c>
      <x:c r="H773" s="11" t="str">
        <x:v>TNK-20</x:v>
      </x:c>
      <x:c r="I773" s="19" t="n">
        <x:v>48</x:v>
      </x:c>
      <x:c r="J773" s="21" t="n">
        <x:v>4</x:v>
      </x:c>
      <x:c r="K773" s="18" t="n">
        <x:f>'05 Cargo Register'!K325</x:f>
        <x:v>882</x:v>
      </x:c>
      <x:c r="L773" s="18" t="n">
        <x:f>'05 Cargo Register'!N325</x:f>
        <x:v>52</x:v>
      </x:c>
      <x:c r="M773" s="18" t="n">
        <x:f>'05 Cargo Register'!O325</x:f>
        <x:v>1105</x:v>
      </x:c>
      <x:c r="N773" s="18" t="n">
        <x:f>J773*K773</x:f>
        <x:v>3528</x:v>
      </x:c>
      <x:c r="O773" s="18" t="n">
        <x:f>J773*L773</x:f>
        <x:v>208</x:v>
      </x:c>
      <x:c r="P773" s="18" t="n">
        <x:f>J773*M773</x:f>
        <x:v>4420</x:v>
      </x:c>
      <x:c r="Q773" s="22" t="n">
        <x:f>'01 Controls'!$E$23*'02 Cargo Classes'!$M$10</x:f>
        <x:v>0</x:v>
      </x:c>
      <x:c r="R773" s="22" t="n">
        <x:f>'01 Controls'!$F$23*'02 Cargo Classes'!$N$10</x:f>
        <x:v>0.24</x:v>
      </x:c>
      <x:c r="S773" s="22" t="n">
        <x:f>'01 Controls'!$G$23*'02 Cargo Classes'!$O$10</x:f>
        <x:v>0.6</x:v>
      </x:c>
      <x:c r="T773" s="22" t="n">
        <x:f>'01 Controls'!$H$23*'02 Cargo Classes'!$P$10</x:f>
        <x:v>0.15</x:v>
      </x:c>
      <x:c r="U773" s="22" t="n">
        <x:f>SUM(Q773:T773)</x:f>
        <x:v>0.99</x:v>
      </x:c>
      <x:c r="V773" s="18" t="n">
        <x:f>IF(U773=0,0,N773*Q773/U773)</x:f>
        <x:v>0</x:v>
      </x:c>
      <x:c r="W773" s="18" t="n">
        <x:f>IF(U773=0,0,P773*Q773/U773)</x:f>
        <x:v>0</x:v>
      </x:c>
      <x:c r="X773" s="18" t="n">
        <x:f>MAX(V773,W773*'01 Controls'!$E$12)</x:f>
        <x:v>0</x:v>
      </x:c>
      <x:c r="Y773" s="18" t="n">
        <x:f>IF(U773=0,0,N773*R773/U773)</x:f>
        <x:v>855.2727272727271</x:v>
      </x:c>
      <x:c r="Z773" s="18" t="n">
        <x:f>IF(U773=0,0,P773*R773/U773)</x:f>
        <x:v>1071.5151515151515</x:v>
      </x:c>
      <x:c r="AA773" s="18" t="n">
        <x:f>MAX(Y773,Z773*'01 Controls'!$E$13)</x:f>
        <x:v>855.2727272727271</x:v>
      </x:c>
      <x:c r="AB773" s="18" t="n">
        <x:f>IF(U773=0,0,N773*S773/U773)</x:f>
        <x:v>2138.181818181818</x:v>
      </x:c>
      <x:c r="AC773" s="18" t="n">
        <x:f>IF(U773=0,0,P773*S773/U773)</x:f>
        <x:v>2678.787878787879</x:v>
      </x:c>
      <x:c r="AD773" s="18" t="n">
        <x:f>MAX(AB773,AC773*'01 Controls'!$E$14)</x:f>
        <x:v>2138.181818181818</x:v>
      </x:c>
      <x:c r="AE773" s="18" t="n">
        <x:f>IF(U773=0,0,N773*T773/U773)</x:f>
        <x:v>534.5454545454545</x:v>
      </x:c>
      <x:c r="AF773" s="18" t="n">
        <x:f>IF(U773=0,0,P773*T773/U773)</x:f>
        <x:v>669.6969696969697</x:v>
      </x:c>
      <x:c r="AG773" s="18" t="n">
        <x:f>MAX(AE773,AF773*'01 Controls'!$E$15)</x:f>
        <x:v>534.5454545454545</x:v>
      </x:c>
      <x:c r="AH773" s="18" t="n">
        <x:f>SUM(V773,Y773,AB773,AE773)</x:f>
        <x:v>3527.9999999999995</x:v>
      </x:c>
      <x:c r="AI773" s="18" t="n">
        <x:f>N773-AH773</x:f>
        <x:v>4.547473508864641e-13</x:v>
      </x:c>
      <x:c r="AJ773" s="18" t="n">
        <x:f>V773*INDEX('07 Mode Capacity'!$P$6:$P$17,MATCH("AIR-"&amp;I773,'07 Mode Capacity'!$C$6:$C$17,0))</x:f>
        <x:v>0</x:v>
      </x:c>
      <x:c r="AK773" s="18" t="n">
        <x:f>Y773*INDEX('07 Mode Capacity'!$P$6:$P$17,MATCH("OCEAN-"&amp;I773,'07 Mode Capacity'!$C$6:$C$17,0))</x:f>
        <x:v>74.95292033435982</x:v>
      </x:c>
      <x:c r="AL773" s="18" t="n">
        <x:f>AB773*INDEX('07 Mode Capacity'!$P$6:$P$17,MATCH("LAND-"&amp;I773,'07 Mode Capacity'!$C$6:$C$17,0))</x:f>
        <x:v>260.9605355438316</x:v>
      </x:c>
      <x:c r="AM773" s="18" t="n">
        <x:f>AE773*INDEX('07 Mode Capacity'!$P$6:$P$17,MATCH("INLAND-"&amp;I773,'07 Mode Capacity'!$C$6:$C$17,0))</x:f>
        <x:v>337.42346223657876</x:v>
      </x:c>
      <x:c r="AN773" s="18" t="n">
        <x:f>SUM(AJ773:AM773)</x:f>
        <x:v>673.3369181147702</x:v>
      </x:c>
      <x:c r="AO773" s="17" t="n">
        <x:f>IF(N773=0,1,AN773/N773)</x:f>
        <x:v>0.1908551355200596</x:v>
      </x:c>
      <x:c r="AP773" s="11" t="str">
        <x:f>IF(AO773&gt;='01 Controls'!$E$16,"PASS","FAIL")</x:f>
        <x:v>FAIL</x:v>
      </x:c>
      <x:c r="AQ773" s="11" t="str">
        <x:v>UNQUANTIFIED</x:v>
      </x:c>
      <x:c r="AR773" s="11" t="str">
        <x:v>Position-class planning record; serial item and receiver open</x:v>
      </x:c>
      <x:c r="AS773" s="26"/>
      <x:c r="AT773" s="26"/>
    </x:row>
    <x:row r="774">
      <x:c r="C774" s="11" t="str">
        <x:v>C2-M-MPG-FLR-24</x:v>
      </x:c>
      <x:c r="D774" s="11" t="str">
        <x:v>C2</x:v>
      </x:c>
      <x:c r="E774" s="11" t="str">
        <x:v>Gulf–Atlantic hurricane</x:v>
      </x:c>
      <x:c r="F774" s="11" t="str">
        <x:v>M-MPG</x:v>
      </x:c>
      <x:c r="G774" s="11" t="str">
        <x:v>Maritime production group</x:v>
      </x:c>
      <x:c r="H774" s="11" t="str">
        <x:v>FLR-24</x:v>
      </x:c>
      <x:c r="I774" s="19" t="n">
        <x:v>48</x:v>
      </x:c>
      <x:c r="J774" s="21" t="n">
        <x:v>4</x:v>
      </x:c>
      <x:c r="K774" s="18" t="n">
        <x:f>'05 Cargo Register'!K326</x:f>
        <x:v>1102.5</x:v>
      </x:c>
      <x:c r="L774" s="18" t="n">
        <x:f>'05 Cargo Register'!N326</x:f>
        <x:v>55</x:v>
      </x:c>
      <x:c r="M774" s="18" t="n">
        <x:f>'05 Cargo Register'!O326</x:f>
        <x:v>1760</x:v>
      </x:c>
      <x:c r="N774" s="18" t="n">
        <x:f>J774*K774</x:f>
        <x:v>4410</x:v>
      </x:c>
      <x:c r="O774" s="18" t="n">
        <x:f>J774*L774</x:f>
        <x:v>220</x:v>
      </x:c>
      <x:c r="P774" s="18" t="n">
        <x:f>J774*M774</x:f>
        <x:v>7040</x:v>
      </x:c>
      <x:c r="Q774" s="22" t="n">
        <x:f>'01 Controls'!$E$23*'02 Cargo Classes'!$M$11</x:f>
        <x:v>0</x:v>
      </x:c>
      <x:c r="R774" s="22" t="n">
        <x:f>'01 Controls'!$F$23*'02 Cargo Classes'!$N$11</x:f>
        <x:v>0.24</x:v>
      </x:c>
      <x:c r="S774" s="22" t="n">
        <x:f>'01 Controls'!$G$23*'02 Cargo Classes'!$O$11</x:f>
        <x:v>0.6</x:v>
      </x:c>
      <x:c r="T774" s="22" t="n">
        <x:f>'01 Controls'!$H$23*'02 Cargo Classes'!$P$11</x:f>
        <x:v>0.12</x:v>
      </x:c>
      <x:c r="U774" s="22" t="n">
        <x:f>SUM(Q774:T774)</x:f>
        <x:v>0.96</x:v>
      </x:c>
      <x:c r="V774" s="18" t="n">
        <x:f>IF(U774=0,0,N774*Q774/U774)</x:f>
        <x:v>0</x:v>
      </x:c>
      <x:c r="W774" s="18" t="n">
        <x:f>IF(U774=0,0,P774*Q774/U774)</x:f>
        <x:v>0</x:v>
      </x:c>
      <x:c r="X774" s="18" t="n">
        <x:f>MAX(V774,W774*'01 Controls'!$E$12)</x:f>
        <x:v>0</x:v>
      </x:c>
      <x:c r="Y774" s="18" t="n">
        <x:f>IF(U774=0,0,N774*R774/U774)</x:f>
        <x:v>1102.5</x:v>
      </x:c>
      <x:c r="Z774" s="18" t="n">
        <x:f>IF(U774=0,0,P774*R774/U774)</x:f>
        <x:v>1760</x:v>
      </x:c>
      <x:c r="AA774" s="18" t="n">
        <x:f>MAX(Y774,Z774*'01 Controls'!$E$13)</x:f>
        <x:v>1102.5</x:v>
      </x:c>
      <x:c r="AB774" s="18" t="n">
        <x:f>IF(U774=0,0,N774*S774/U774)</x:f>
        <x:v>2756.25</x:v>
      </x:c>
      <x:c r="AC774" s="18" t="n">
        <x:f>IF(U774=0,0,P774*S774/U774)</x:f>
        <x:v>4400</x:v>
      </x:c>
      <x:c r="AD774" s="18" t="n">
        <x:f>MAX(AB774,AC774*'01 Controls'!$E$14)</x:f>
        <x:v>2756.25</x:v>
      </x:c>
      <x:c r="AE774" s="18" t="n">
        <x:f>IF(U774=0,0,N774*T774/U774)</x:f>
        <x:v>551.25</x:v>
      </x:c>
      <x:c r="AF774" s="18" t="n">
        <x:f>IF(U774=0,0,P774*T774/U774)</x:f>
        <x:v>880</x:v>
      </x:c>
      <x:c r="AG774" s="18" t="n">
        <x:f>MAX(AE774,AF774*'01 Controls'!$E$15)</x:f>
        <x:v>551.25</x:v>
      </x:c>
      <x:c r="AH774" s="18" t="n">
        <x:f>SUM(V774,Y774,AB774,AE774)</x:f>
        <x:v>4410</x:v>
      </x:c>
      <x:c r="AI774" s="18" t="n">
        <x:f>N774-AH774</x:f>
        <x:v>0</x:v>
      </x:c>
      <x:c r="AJ774" s="18" t="n">
        <x:f>V774*INDEX('07 Mode Capacity'!$P$6:$P$17,MATCH("AIR-"&amp;I774,'07 Mode Capacity'!$C$6:$C$17,0))</x:f>
        <x:v>0</x:v>
      </x:c>
      <x:c r="AK774" s="18" t="n">
        <x:f>Y774*INDEX('07 Mode Capacity'!$P$6:$P$17,MATCH("OCEAN-"&amp;I774,'07 Mode Capacity'!$C$6:$C$17,0))</x:f>
        <x:v>96.61899886851072</x:v>
      </x:c>
      <x:c r="AL774" s="18" t="n">
        <x:f>AB774*INDEX('07 Mode Capacity'!$P$6:$P$17,MATCH("LAND-"&amp;I774,'07 Mode Capacity'!$C$6:$C$17,0))</x:f>
        <x:v>336.39444034947047</x:v>
      </x:c>
      <x:c r="AM774" s="18" t="n">
        <x:f>AE774*INDEX('07 Mode Capacity'!$P$6:$P$17,MATCH("INLAND-"&amp;I774,'07 Mode Capacity'!$C$6:$C$17,0))</x:f>
        <x:v>347.96794543147183</x:v>
      </x:c>
      <x:c r="AN774" s="18" t="n">
        <x:f>SUM(AJ774:AM774)</x:f>
        <x:v>780.981384649453</x:v>
      </x:c>
      <x:c r="AO774" s="17" t="n">
        <x:f>IF(N774=0,1,AN774/N774)</x:f>
        <x:v>0.17709328450100975</x:v>
      </x:c>
      <x:c r="AP774" s="11" t="str">
        <x:f>IF(AO774&gt;='01 Controls'!$E$16,"PASS","FAIL")</x:f>
        <x:v>FAIL</x:v>
      </x:c>
      <x:c r="AQ774" s="11" t="str">
        <x:v>UNQUANTIFIED</x:v>
      </x:c>
      <x:c r="AR774" s="11" t="str">
        <x:v>Position-class planning record; serial item and receiver open</x:v>
      </x:c>
      <x:c r="AS774" s="26"/>
      <x:c r="AT774" s="26"/>
    </x:row>
    <x:row r="775">
      <x:c r="C775" s="11" t="str">
        <x:v>C2-M-MPG-ROL-30</x:v>
      </x:c>
      <x:c r="D775" s="11" t="str">
        <x:v>C2</x:v>
      </x:c>
      <x:c r="E775" s="11" t="str">
        <x:v>Gulf–Atlantic hurricane</x:v>
      </x:c>
      <x:c r="F775" s="11" t="str">
        <x:v>M-MPG</x:v>
      </x:c>
      <x:c r="G775" s="11" t="str">
        <x:v>Maritime production group</x:v>
      </x:c>
      <x:c r="H775" s="11" t="str">
        <x:v>ROL-30</x:v>
      </x:c>
      <x:c r="I775" s="19" t="n">
        <x:v>48</x:v>
      </x:c>
      <x:c r="J775" s="21" t="n">
        <x:v>4</x:v>
      </x:c>
      <x:c r="K775" s="18" t="n">
        <x:f>'05 Cargo Register'!K327</x:f>
        <x:v>1102.5</x:v>
      </x:c>
      <x:c r="L775" s="18" t="n">
        <x:f>'05 Cargo Register'!N327</x:f>
        <x:v>46</x:v>
      </x:c>
      <x:c r="M775" s="18" t="n">
        <x:f>'05 Cargo Register'!O327</x:f>
        <x:v>2932.5</x:v>
      </x:c>
      <x:c r="N775" s="18" t="n">
        <x:f>J775*K775</x:f>
        <x:v>4410</x:v>
      </x:c>
      <x:c r="O775" s="18" t="n">
        <x:f>J775*L775</x:f>
        <x:v>184</x:v>
      </x:c>
      <x:c r="P775" s="18" t="n">
        <x:f>J775*M775</x:f>
        <x:v>11730</x:v>
      </x:c>
      <x:c r="Q775" s="22" t="n">
        <x:f>'01 Controls'!$E$23*'02 Cargo Classes'!$M$12</x:f>
        <x:v>0</x:v>
      </x:c>
      <x:c r="R775" s="22" t="n">
        <x:f>'01 Controls'!$F$23*'02 Cargo Classes'!$N$12</x:f>
        <x:v>0.2</x:v>
      </x:c>
      <x:c r="S775" s="22" t="n">
        <x:f>'01 Controls'!$G$23*'02 Cargo Classes'!$O$12</x:f>
        <x:v>0.8999999999999999</x:v>
      </x:c>
      <x:c r="T775" s="22" t="n">
        <x:f>'01 Controls'!$H$23*'02 Cargo Classes'!$P$12</x:f>
        <x:v>0.09</x:v>
      </x:c>
      <x:c r="U775" s="22" t="n">
        <x:f>SUM(Q775:T775)</x:f>
        <x:v>1.19</x:v>
      </x:c>
      <x:c r="V775" s="18" t="n">
        <x:f>IF(U775=0,0,N775*Q775/U775)</x:f>
        <x:v>0</x:v>
      </x:c>
      <x:c r="W775" s="18" t="n">
        <x:f>IF(U775=0,0,P775*Q775/U775)</x:f>
        <x:v>0</x:v>
      </x:c>
      <x:c r="X775" s="18" t="n">
        <x:f>MAX(V775,W775*'01 Controls'!$E$12)</x:f>
        <x:v>0</x:v>
      </x:c>
      <x:c r="Y775" s="18" t="n">
        <x:f>IF(U775=0,0,N775*R775/U775)</x:f>
        <x:v>741.1764705882354</x:v>
      </x:c>
      <x:c r="Z775" s="18" t="n">
        <x:f>IF(U775=0,0,P775*R775/U775)</x:f>
        <x:v>1971.4285714285716</x:v>
      </x:c>
      <x:c r="AA775" s="18" t="n">
        <x:f>MAX(Y775,Z775*'01 Controls'!$E$13)</x:f>
        <x:v>741.1764705882354</x:v>
      </x:c>
      <x:c r="AB775" s="18" t="n">
        <x:f>IF(U775=0,0,N775*S775/U775)</x:f>
        <x:v>3335.2941176470586</x:v>
      </x:c>
      <x:c r="AC775" s="18" t="n">
        <x:f>IF(U775=0,0,P775*S775/U775)</x:f>
        <x:v>8871.42857142857</x:v>
      </x:c>
      <x:c r="AD775" s="18" t="n">
        <x:f>MAX(AB775,AC775*'01 Controls'!$E$14)</x:f>
        <x:v>3335.2941176470586</x:v>
      </x:c>
      <x:c r="AE775" s="18" t="n">
        <x:f>IF(U775=0,0,N775*T775/U775)</x:f>
        <x:v>333.52941176470586</x:v>
      </x:c>
      <x:c r="AF775" s="18" t="n">
        <x:f>IF(U775=0,0,P775*T775/U775)</x:f>
        <x:v>887.1428571428572</x:v>
      </x:c>
      <x:c r="AG775" s="18" t="n">
        <x:f>MAX(AE775,AF775*'01 Controls'!$E$15)</x:f>
        <x:v>333.52941176470586</x:v>
      </x:c>
      <x:c r="AH775" s="18" t="n">
        <x:f>SUM(V775,Y775,AB775,AE775)</x:f>
        <x:v>4410</x:v>
      </x:c>
      <x:c r="AI775" s="18" t="n">
        <x:f>N775-AH775</x:f>
        <x:v>0</x:v>
      </x:c>
      <x:c r="AJ775" s="18" t="n">
        <x:f>V775*INDEX('07 Mode Capacity'!$P$6:$P$17,MATCH("AIR-"&amp;I775,'07 Mode Capacity'!$C$6:$C$17,0))</x:f>
        <x:v>0</x:v>
      </x:c>
      <x:c r="AK775" s="18" t="n">
        <x:f>Y775*INDEX('07 Mode Capacity'!$P$6:$P$17,MATCH("OCEAN-"&amp;I775,'07 Mode Capacity'!$C$6:$C$17,0))</x:f>
        <x:v>64.95394881916688</x:v>
      </x:c>
      <x:c r="AL775" s="18" t="n">
        <x:f>AB775*INDEX('07 Mode Capacity'!$P$6:$P$17,MATCH("LAND-"&amp;I775,'07 Mode Capacity'!$C$6:$C$17,0))</x:f>
        <x:v>407.0655412632247</x:v>
      </x:c>
      <x:c r="AM775" s="18" t="n">
        <x:f>AE775*INDEX('07 Mode Capacity'!$P$6:$P$17,MATCH("INLAND-"&amp;I775,'07 Mode Capacity'!$C$6:$C$17,0))</x:f>
        <x:v>210.53522748794936</x:v>
      </x:c>
      <x:c r="AN775" s="18" t="n">
        <x:f>SUM(AJ775:AM775)</x:f>
        <x:v>682.5547175703409</x:v>
      </x:c>
      <x:c r="AO775" s="17" t="n">
        <x:f>IF(N775=0,1,AN775/N775)</x:f>
        <x:v>0.15477431237422698</x:v>
      </x:c>
      <x:c r="AP775" s="11" t="str">
        <x:f>IF(AO775&gt;='01 Controls'!$E$16,"PASS","FAIL")</x:f>
        <x:v>FAIL</x:v>
      </x:c>
      <x:c r="AQ775" s="11" t="str">
        <x:v>UNQUANTIFIED</x:v>
      </x:c>
      <x:c r="AR775" s="11" t="str">
        <x:v>Position-class planning record; serial item and receiver open</x:v>
      </x:c>
      <x:c r="AS775" s="26"/>
      <x:c r="AT775" s="26"/>
    </x:row>
    <x:row r="776">
      <x:c r="C776" s="11" t="str">
        <x:v>C2-M-MPG-LIN-18</x:v>
      </x:c>
      <x:c r="D776" s="11" t="str">
        <x:v>C2</x:v>
      </x:c>
      <x:c r="E776" s="11" t="str">
        <x:v>Gulf–Atlantic hurricane</x:v>
      </x:c>
      <x:c r="F776" s="11" t="str">
        <x:v>M-MPG</x:v>
      </x:c>
      <x:c r="G776" s="11" t="str">
        <x:v>Maritime production group</x:v>
      </x:c>
      <x:c r="H776" s="11" t="str">
        <x:v>LIN-18</x:v>
      </x:c>
      <x:c r="I776" s="19" t="n">
        <x:v>72</x:v>
      </x:c>
      <x:c r="J776" s="21" t="n">
        <x:v>4</x:v>
      </x:c>
      <x:c r="K776" s="18" t="n">
        <x:f>'05 Cargo Register'!K328</x:f>
        <x:v>588</x:v>
      </x:c>
      <x:c r="L776" s="18" t="n">
        <x:f>'05 Cargo Register'!N328</x:f>
        <x:v>41</x:v>
      </x:c>
      <x:c r="M776" s="18" t="n">
        <x:f>'05 Cargo Register'!O328</x:f>
        <x:v>1804</x:v>
      </x:c>
      <x:c r="N776" s="18" t="n">
        <x:f>J776*K776</x:f>
        <x:v>2352</x:v>
      </x:c>
      <x:c r="O776" s="18" t="n">
        <x:f>J776*L776</x:f>
        <x:v>164</x:v>
      </x:c>
      <x:c r="P776" s="18" t="n">
        <x:f>J776*M776</x:f>
        <x:v>7216</x:v>
      </x:c>
      <x:c r="Q776" s="22" t="n">
        <x:f>'01 Controls'!$E$23*'02 Cargo Classes'!$M$13</x:f>
        <x:v>0</x:v>
      </x:c>
      <x:c r="R776" s="22" t="n">
        <x:f>'01 Controls'!$F$23*'02 Cargo Classes'!$N$13</x:f>
        <x:v>0.24</x:v>
      </x:c>
      <x:c r="S776" s="22" t="n">
        <x:f>'01 Controls'!$G$23*'02 Cargo Classes'!$O$13</x:f>
        <x:v>0.6</x:v>
      </x:c>
      <x:c r="T776" s="22" t="n">
        <x:f>'01 Controls'!$H$23*'02 Cargo Classes'!$P$13</x:f>
        <x:v>0.15</x:v>
      </x:c>
      <x:c r="U776" s="22" t="n">
        <x:f>SUM(Q776:T776)</x:f>
        <x:v>0.99</x:v>
      </x:c>
      <x:c r="V776" s="18" t="n">
        <x:f>IF(U776=0,0,N776*Q776/U776)</x:f>
        <x:v>0</x:v>
      </x:c>
      <x:c r="W776" s="18" t="n">
        <x:f>IF(U776=0,0,P776*Q776/U776)</x:f>
        <x:v>0</x:v>
      </x:c>
      <x:c r="X776" s="18" t="n">
        <x:f>MAX(V776,W776*'01 Controls'!$E$12)</x:f>
        <x:v>0</x:v>
      </x:c>
      <x:c r="Y776" s="18" t="n">
        <x:f>IF(U776=0,0,N776*R776/U776)</x:f>
        <x:v>570.1818181818182</x:v>
      </x:c>
      <x:c r="Z776" s="18" t="n">
        <x:f>IF(U776=0,0,P776*R776/U776)</x:f>
        <x:v>1749.3333333333333</x:v>
      </x:c>
      <x:c r="AA776" s="18" t="n">
        <x:f>MAX(Y776,Z776*'01 Controls'!$E$13)</x:f>
        <x:v>570.1818181818182</x:v>
      </x:c>
      <x:c r="AB776" s="18" t="n">
        <x:f>IF(U776=0,0,N776*S776/U776)</x:f>
        <x:v>1425.4545454545455</x:v>
      </x:c>
      <x:c r="AC776" s="18" t="n">
        <x:f>IF(U776=0,0,P776*S776/U776)</x:f>
        <x:v>4373.333333333333</x:v>
      </x:c>
      <x:c r="AD776" s="18" t="n">
        <x:f>MAX(AB776,AC776*'01 Controls'!$E$14)</x:f>
        <x:v>1425.4545454545455</x:v>
      </x:c>
      <x:c r="AE776" s="18" t="n">
        <x:f>IF(U776=0,0,N776*T776/U776)</x:f>
        <x:v>356.3636363636364</x:v>
      </x:c>
      <x:c r="AF776" s="18" t="n">
        <x:f>IF(U776=0,0,P776*T776/U776)</x:f>
        <x:v>1093.3333333333333</x:v>
      </x:c>
      <x:c r="AG776" s="18" t="n">
        <x:f>MAX(AE776,AF776*'01 Controls'!$E$15)</x:f>
        <x:v>356.3636363636364</x:v>
      </x:c>
      <x:c r="AH776" s="18" t="n">
        <x:f>SUM(V776,Y776,AB776,AE776)</x:f>
        <x:v>2352</x:v>
      </x:c>
      <x:c r="AI776" s="18" t="n">
        <x:f>N776-AH776</x:f>
        <x:v>0</x:v>
      </x:c>
      <x:c r="AJ776" s="18" t="n">
        <x:f>V776*INDEX('07 Mode Capacity'!$P$6:$P$17,MATCH("AIR-"&amp;I776,'07 Mode Capacity'!$C$6:$C$17,0))</x:f>
        <x:v>0</x:v>
      </x:c>
      <x:c r="AK776" s="18" t="n">
        <x:f>Y776*INDEX('07 Mode Capacity'!$P$6:$P$17,MATCH("OCEAN-"&amp;I776,'07 Mode Capacity'!$C$6:$C$17,0))</x:f>
        <x:v>446.32006897478874</x:v>
      </x:c>
      <x:c r="AL776" s="18" t="n">
        <x:f>AB776*INDEX('07 Mode Capacity'!$P$6:$P$17,MATCH("LAND-"&amp;I776,'07 Mode Capacity'!$C$6:$C$17,0))</x:f>
        <x:v>1019.2145749593651</x:v>
      </x:c>
      <x:c r="AM776" s="18" t="n">
        <x:f>AE776*INDEX('07 Mode Capacity'!$P$6:$P$17,MATCH("INLAND-"&amp;I776,'07 Mode Capacity'!$C$6:$C$17,0))</x:f>
        <x:v>356.3636363636364</x:v>
      </x:c>
      <x:c r="AN776" s="18" t="n">
        <x:f>SUM(AJ776:AM776)</x:f>
        <x:v>1821.8982802977903</x:v>
      </x:c>
      <x:c r="AO776" s="17" t="n">
        <x:f>IF(N776=0,1,AN776/N776)</x:f>
        <x:v>0.77461661577287</x:v>
      </x:c>
      <x:c r="AP776" s="11" t="str">
        <x:f>IF(AO776&gt;='01 Controls'!$E$16,"PASS","FAIL")</x:f>
        <x:v>FAIL</x:v>
      </x:c>
      <x:c r="AQ776" s="11" t="str">
        <x:v>UNQUANTIFIED</x:v>
      </x:c>
      <x:c r="AR776" s="11" t="str">
        <x:v>Position-class planning record; serial item and receiver open</x:v>
      </x:c>
      <x:c r="AS776" s="26"/>
      <x:c r="AT776" s="26"/>
    </x:row>
    <x:row r="777">
      <x:c r="C777" s="11" t="str">
        <x:v>C2-M-MPG-BLK-08</x:v>
      </x:c>
      <x:c r="D777" s="11" t="str">
        <x:v>C2</x:v>
      </x:c>
      <x:c r="E777" s="11" t="str">
        <x:v>Gulf–Atlantic hurricane</x:v>
      </x:c>
      <x:c r="F777" s="11" t="str">
        <x:v>M-MPG</x:v>
      </x:c>
      <x:c r="G777" s="11" t="str">
        <x:v>Maritime production group</x:v>
      </x:c>
      <x:c r="H777" s="11" t="str">
        <x:v>BLK-08</x:v>
      </x:c>
      <x:c r="I777" s="19" t="n">
        <x:v>48</x:v>
      </x:c>
      <x:c r="J777" s="21" t="n">
        <x:v>4</x:v>
      </x:c>
      <x:c r="K777" s="18" t="n">
        <x:f>'05 Cargo Register'!K329</x:f>
        <x:v>367.5</x:v>
      </x:c>
      <x:c r="L777" s="18" t="n">
        <x:f>'05 Cargo Register'!N329</x:f>
        <x:v>58</x:v>
      </x:c>
      <x:c r="M777" s="18" t="n">
        <x:f>'05 Cargo Register'!O329</x:f>
        <x:v>2958</x:v>
      </x:c>
      <x:c r="N777" s="18" t="n">
        <x:f>J777*K777</x:f>
        <x:v>1470</x:v>
      </x:c>
      <x:c r="O777" s="18" t="n">
        <x:f>J777*L777</x:f>
        <x:v>232</x:v>
      </x:c>
      <x:c r="P777" s="18" t="n">
        <x:f>J777*M777</x:f>
        <x:v>11832</x:v>
      </x:c>
      <x:c r="Q777" s="22" t="n">
        <x:f>'01 Controls'!$E$23*'02 Cargo Classes'!$M$14</x:f>
        <x:v>0.05</x:v>
      </x:c>
      <x:c r="R777" s="22" t="n">
        <x:f>'01 Controls'!$F$23*'02 Cargo Classes'!$N$14</x:f>
        <x:v>0.16000000000000003</x:v>
      </x:c>
      <x:c r="S777" s="22" t="n">
        <x:f>'01 Controls'!$G$23*'02 Cargo Classes'!$O$14</x:f>
        <x:v>0.6</x:v>
      </x:c>
      <x:c r="T777" s="22" t="n">
        <x:f>'01 Controls'!$H$23*'02 Cargo Classes'!$P$14</x:f>
        <x:v>0.075</x:v>
      </x:c>
      <x:c r="U777" s="22" t="n">
        <x:f>SUM(Q777:T777)</x:f>
        <x:v>0.885</x:v>
      </x:c>
      <x:c r="V777" s="18" t="n">
        <x:f>IF(U777=0,0,N777*Q777/U777)</x:f>
        <x:v>83.05084745762711</x:v>
      </x:c>
      <x:c r="W777" s="18" t="n">
        <x:f>IF(U777=0,0,P777*Q777/U777)</x:f>
        <x:v>668.4745762711865</x:v>
      </x:c>
      <x:c r="X777" s="18" t="n">
        <x:f>MAX(V777,W777*'01 Controls'!$E$12)</x:f>
        <x:v>167.11864406779662</x:v>
      </x:c>
      <x:c r="Y777" s="18" t="n">
        <x:f>IF(U777=0,0,N777*R777/U777)</x:f>
        <x:v>265.7627118644068</x:v>
      </x:c>
      <x:c r="Z777" s="18" t="n">
        <x:f>IF(U777=0,0,P777*R777/U777)</x:f>
        <x:v>2139.118644067797</x:v>
      </x:c>
      <x:c r="AA777" s="18" t="n">
        <x:f>MAX(Y777,Z777*'01 Controls'!$E$13)</x:f>
        <x:v>320.86779661016953</x:v>
      </x:c>
      <x:c r="AB777" s="18" t="n">
        <x:f>IF(U777=0,0,N777*S777/U777)</x:f>
        <x:v>996.6101694915254</x:v>
      </x:c>
      <x:c r="AC777" s="18" t="n">
        <x:f>IF(U777=0,0,P777*S777/U777)</x:f>
        <x:v>8021.694915254237</x:v>
      </x:c>
      <x:c r="AD777" s="18" t="n">
        <x:f>MAX(AB777,AC777*'01 Controls'!$E$14)</x:f>
        <x:v>1604.3389830508474</x:v>
      </x:c>
      <x:c r="AE777" s="18" t="n">
        <x:f>IF(U777=0,0,N777*T777/U777)</x:f>
        <x:v>124.57627118644068</x:v>
      </x:c>
      <x:c r="AF777" s="18" t="n">
        <x:f>IF(U777=0,0,P777*T777/U777)</x:f>
        <x:v>1002.7118644067796</x:v>
      </x:c>
      <x:c r="AG777" s="18" t="n">
        <x:f>MAX(AE777,AF777*'01 Controls'!$E$15)</x:f>
        <x:v>180.4881355932203</x:v>
      </x:c>
      <x:c r="AH777" s="18" t="n">
        <x:f>SUM(V777,Y777,AB777,AE777)</x:f>
        <x:v>1470</x:v>
      </x:c>
      <x:c r="AI777" s="18" t="n">
        <x:f>N777-AH777</x:f>
        <x:v>0</x:v>
      </x:c>
      <x:c r="AJ777" s="18" t="n">
        <x:f>V777*INDEX('07 Mode Capacity'!$P$6:$P$17,MATCH("AIR-"&amp;I777,'07 Mode Capacity'!$C$6:$C$17,0))</x:f>
        <x:v>23.282113993517523</x:v>
      </x:c>
      <x:c r="AK777" s="18" t="n">
        <x:f>Y777*INDEX('07 Mode Capacity'!$P$6:$P$17,MATCH("OCEAN-"&amp;I777,'07 Mode Capacity'!$C$6:$C$17,0))</x:f>
        <x:v>23.290455471128766</x:v>
      </x:c>
      <x:c r="AL777" s="18" t="n">
        <x:f>AB777*INDEX('07 Mode Capacity'!$P$6:$P$17,MATCH("LAND-"&amp;I777,'07 Mode Capacity'!$C$6:$C$17,0))</x:f>
        <x:v>121.63414792297236</x:v>
      </x:c>
      <x:c r="AM777" s="18" t="n">
        <x:f>AE777*INDEX('07 Mode Capacity'!$P$6:$P$17,MATCH("INLAND-"&amp;I777,'07 Mode Capacity'!$C$6:$C$17,0))</x:f>
        <x:v>78.63682382632132</x:v>
      </x:c>
      <x:c r="AN777" s="18" t="n">
        <x:f>SUM(AJ777:AM777)</x:f>
        <x:v>246.84354121393997</x:v>
      </x:c>
      <x:c r="AO777" s="17" t="n">
        <x:f>IF(N777=0,1,AN777/N777)</x:f>
        <x:v>0.1679207763360136</x:v>
      </x:c>
      <x:c r="AP777" s="11" t="str">
        <x:f>IF(AO777&gt;='01 Controls'!$E$16,"PASS","FAIL")</x:f>
        <x:v>FAIL</x:v>
      </x:c>
      <x:c r="AQ777" s="11" t="str">
        <x:v>UNQUANTIFIED</x:v>
      </x:c>
      <x:c r="AR777" s="11" t="str">
        <x:v>Position-class planning record; serial item and receiver open</x:v>
      </x:c>
      <x:c r="AS777" s="26"/>
      <x:c r="AT777" s="26"/>
    </x:row>
    <x:row r="778">
      <x:c r="C778" s="11" t="str">
        <x:v>C2-M-MPG-OOG-80</x:v>
      </x:c>
      <x:c r="D778" s="11" t="str">
        <x:v>C2</x:v>
      </x:c>
      <x:c r="E778" s="11" t="str">
        <x:v>Gulf–Atlantic hurricane</x:v>
      </x:c>
      <x:c r="F778" s="11" t="str">
        <x:v>M-MPG</x:v>
      </x:c>
      <x:c r="G778" s="11" t="str">
        <x:v>Maritime production group</x:v>
      </x:c>
      <x:c r="H778" s="11" t="str">
        <x:v>OOG-80</x:v>
      </x:c>
      <x:c r="I778" s="19" t="n">
        <x:v>72</x:v>
      </x:c>
      <x:c r="J778" s="21" t="n">
        <x:v>4</x:v>
      </x:c>
      <x:c r="K778" s="18" t="n">
        <x:f>'05 Cargo Register'!K330</x:f>
        <x:v>1470</x:v>
      </x:c>
      <x:c r="L778" s="18" t="n">
        <x:f>'05 Cargo Register'!N330</x:f>
        <x:v>25</x:v>
      </x:c>
      <x:c r="M778" s="18" t="n">
        <x:f>'05 Cargo Register'!O330</x:f>
        <x:v>4400</x:v>
      </x:c>
      <x:c r="N778" s="18" t="n">
        <x:f>J778*K778</x:f>
        <x:v>5880</x:v>
      </x:c>
      <x:c r="O778" s="18" t="n">
        <x:f>J778*L778</x:f>
        <x:v>100</x:v>
      </x:c>
      <x:c r="P778" s="18" t="n">
        <x:f>J778*M778</x:f>
        <x:v>17600</x:v>
      </x:c>
      <x:c r="Q778" s="22" t="n">
        <x:f>'01 Controls'!$E$23*'02 Cargo Classes'!$M$15</x:f>
        <x:v>0</x:v>
      </x:c>
      <x:c r="R778" s="22" t="n">
        <x:f>'01 Controls'!$F$23*'02 Cargo Classes'!$N$15</x:f>
        <x:v>0.4</x:v>
      </x:c>
      <x:c r="S778" s="22" t="n">
        <x:f>'01 Controls'!$G$23*'02 Cargo Classes'!$O$15</x:f>
        <x:v>0.36</x:v>
      </x:c>
      <x:c r="T778" s="22" t="n">
        <x:f>'01 Controls'!$H$23*'02 Cargo Classes'!$P$15</x:f>
        <x:v>0.075</x:v>
      </x:c>
      <x:c r="U778" s="22" t="n">
        <x:f>SUM(Q778:T778)</x:f>
        <x:v>0.835</x:v>
      </x:c>
      <x:c r="V778" s="18" t="n">
        <x:f>IF(U778=0,0,N778*Q778/U778)</x:f>
        <x:v>0</x:v>
      </x:c>
      <x:c r="W778" s="18" t="n">
        <x:f>IF(U778=0,0,P778*Q778/U778)</x:f>
        <x:v>0</x:v>
      </x:c>
      <x:c r="X778" s="18" t="n">
        <x:f>MAX(V778,W778*'01 Controls'!$E$12)</x:f>
        <x:v>0</x:v>
      </x:c>
      <x:c r="Y778" s="18" t="n">
        <x:f>IF(U778=0,0,N778*R778/U778)</x:f>
        <x:v>2816.7664670658683</x:v>
      </x:c>
      <x:c r="Z778" s="18" t="n">
        <x:f>IF(U778=0,0,P778*R778/U778)</x:f>
        <x:v>8431.1377245509</x:v>
      </x:c>
      <x:c r="AA778" s="18" t="n">
        <x:f>MAX(Y778,Z778*'01 Controls'!$E$13)</x:f>
        <x:v>2816.7664670658683</x:v>
      </x:c>
      <x:c r="AB778" s="18" t="n">
        <x:f>IF(U778=0,0,N778*S778/U778)</x:f>
        <x:v>2535.089820359281</x:v>
      </x:c>
      <x:c r="AC778" s="18" t="n">
        <x:f>IF(U778=0,0,P778*S778/U778)</x:f>
        <x:v>7588.023952095808</x:v>
      </x:c>
      <x:c r="AD778" s="18" t="n">
        <x:f>MAX(AB778,AC778*'01 Controls'!$E$14)</x:f>
        <x:v>2535.089820359281</x:v>
      </x:c>
      <x:c r="AE778" s="18" t="n">
        <x:f>IF(U778=0,0,N778*T778/U778)</x:f>
        <x:v>528.1437125748503</x:v>
      </x:c>
      <x:c r="AF778" s="18" t="n">
        <x:f>IF(U778=0,0,P778*T778/U778)</x:f>
        <x:v>1580.8383233532934</x:v>
      </x:c>
      <x:c r="AG778" s="18" t="n">
        <x:f>MAX(AE778,AF778*'01 Controls'!$E$15)</x:f>
        <x:v>528.1437125748503</x:v>
      </x:c>
      <x:c r="AH778" s="18" t="n">
        <x:f>SUM(V778,Y778,AB778,AE778)</x:f>
        <x:v>5880</x:v>
      </x:c>
      <x:c r="AI778" s="18" t="n">
        <x:f>N778-AH778</x:f>
        <x:v>0</x:v>
      </x:c>
      <x:c r="AJ778" s="18" t="n">
        <x:f>V778*INDEX('07 Mode Capacity'!$P$6:$P$17,MATCH("AIR-"&amp;I778,'07 Mode Capacity'!$C$6:$C$17,0))</x:f>
        <x:v>0</x:v>
      </x:c>
      <x:c r="AK778" s="18" t="n">
        <x:f>Y778*INDEX('07 Mode Capacity'!$P$6:$P$17,MATCH("OCEAN-"&amp;I778,'07 Mode Capacity'!$C$6:$C$17,0))</x:f>
        <x:v>2204.8745922407224</x:v>
      </x:c>
      <x:c r="AL778" s="18" t="n">
        <x:f>AB778*INDEX('07 Mode Capacity'!$P$6:$P$17,MATCH("LAND-"&amp;I778,'07 Mode Capacity'!$C$6:$C$17,0))</x:f>
        <x:v>1812.6151422930022</x:v>
      </x:c>
      <x:c r="AM778" s="18" t="n">
        <x:f>AE778*INDEX('07 Mode Capacity'!$P$6:$P$17,MATCH("INLAND-"&amp;I778,'07 Mode Capacity'!$C$6:$C$17,0))</x:f>
        <x:v>528.1437125748503</x:v>
      </x:c>
      <x:c r="AN778" s="18" t="n">
        <x:f>SUM(AJ778:AM778)</x:f>
        <x:v>4545.633447108576</x:v>
      </x:c>
      <x:c r="AO778" s="17" t="n">
        <x:f>IF(N778=0,1,AN778/N778)</x:f>
        <x:v>0.7730669127735673</x:v>
      </x:c>
      <x:c r="AP778" s="11" t="str">
        <x:f>IF(AO778&gt;='01 Controls'!$E$16,"PASS","FAIL")</x:f>
        <x:v>FAIL</x:v>
      </x:c>
      <x:c r="AQ778" s="11" t="str">
        <x:v>UNQUANTIFIED</x:v>
      </x:c>
      <x:c r="AR778" s="11" t="str">
        <x:v>Position-class planning record; serial item and receiver open</x:v>
      </x:c>
      <x:c r="AS778" s="26"/>
      <x:c r="AT778" s="26"/>
    </x:row>
    <x:row r="779">
      <x:c r="C779" s="11" t="str">
        <x:v>C2-I-WRG-APL-45</x:v>
      </x:c>
      <x:c r="D779" s="11" t="str">
        <x:v>C2</x:v>
      </x:c>
      <x:c r="E779" s="11" t="str">
        <x:v>Gulf–Atlantic hurricane</x:v>
      </x:c>
      <x:c r="F779" s="11" t="str">
        <x:v>I-WRG</x:v>
      </x:c>
      <x:c r="G779" s="11" t="str">
        <x:v>Water restoration group</x:v>
      </x:c>
      <x:c r="H779" s="11" t="str">
        <x:v>APL-45</x:v>
      </x:c>
      <x:c r="I779" s="19" t="n">
        <x:v>24</x:v>
      </x:c>
      <x:c r="J779" s="21" t="n">
        <x:v>6</x:v>
      </x:c>
      <x:c r="K779" s="18" t="n">
        <x:f>'05 Cargo Register'!K331</x:f>
        <x:v>282.19199999999995</x:v>
      </x:c>
      <x:c r="L779" s="18" t="n">
        <x:f>'05 Cargo Register'!N331</x:f>
        <x:v>74</x:v>
      </x:c>
      <x:c r="M779" s="18" t="n">
        <x:f>'05 Cargo Register'!O331</x:f>
        <x:v>555</x:v>
      </x:c>
      <x:c r="N779" s="18" t="n">
        <x:f>J779*K779</x:f>
        <x:v>1693.1519999999996</x:v>
      </x:c>
      <x:c r="O779" s="18" t="n">
        <x:f>J779*L779</x:f>
        <x:v>444</x:v>
      </x:c>
      <x:c r="P779" s="18" t="n">
        <x:f>J779*M779</x:f>
        <x:v>3330</x:v>
      </x:c>
      <x:c r="Q779" s="22" t="n">
        <x:f>'01 Controls'!$E$23*'02 Cargo Classes'!$M$6</x:f>
        <x:v>0.15000000000000002</x:v>
      </x:c>
      <x:c r="R779" s="22" t="n">
        <x:f>'01 Controls'!$F$23*'02 Cargo Classes'!$N$6</x:f>
        <x:v>0.08000000000000002</x:v>
      </x:c>
      <x:c r="S779" s="22" t="n">
        <x:f>'01 Controls'!$G$23*'02 Cargo Classes'!$O$6</x:f>
        <x:v>0.6</x:v>
      </x:c>
      <x:c r="T779" s="22" t="n">
        <x:f>'01 Controls'!$H$23*'02 Cargo Classes'!$P$6</x:f>
        <x:v>0.045</x:v>
      </x:c>
      <x:c r="U779" s="22" t="n">
        <x:f>SUM(Q779:T779)</x:f>
        <x:v>0.8750000000000001</x:v>
      </x:c>
      <x:c r="V779" s="18" t="n">
        <x:f>IF(U779=0,0,N779*Q779/U779)</x:f>
        <x:v>290.2546285714285</x:v>
      </x:c>
      <x:c r="W779" s="18" t="n">
        <x:f>IF(U779=0,0,P779*Q779/U779)</x:f>
        <x:v>570.8571428571429</x:v>
      </x:c>
      <x:c r="X779" s="18" t="n">
        <x:f>MAX(V779,W779*'01 Controls'!$E$12)</x:f>
        <x:v>290.2546285714285</x:v>
      </x:c>
      <x:c r="Y779" s="18" t="n">
        <x:f>IF(U779=0,0,N779*R779/U779)</x:f>
        <x:v>154.80246857142853</x:v>
      </x:c>
      <x:c r="Z779" s="18" t="n">
        <x:f>IF(U779=0,0,P779*R779/U779)</x:f>
        <x:v>304.45714285714286</x:v>
      </x:c>
      <x:c r="AA779" s="18" t="n">
        <x:f>MAX(Y779,Z779*'01 Controls'!$E$13)</x:f>
        <x:v>154.80246857142853</x:v>
      </x:c>
      <x:c r="AB779" s="18" t="n">
        <x:f>IF(U779=0,0,N779*S779/U779)</x:f>
        <x:v>1161.0185142857138</x:v>
      </x:c>
      <x:c r="AC779" s="18" t="n">
        <x:f>IF(U779=0,0,P779*S779/U779)</x:f>
        <x:v>2283.428571428571</x:v>
      </x:c>
      <x:c r="AD779" s="18" t="n">
        <x:f>MAX(AB779,AC779*'01 Controls'!$E$14)</x:f>
        <x:v>1161.0185142857138</x:v>
      </x:c>
      <x:c r="AE779" s="18" t="n">
        <x:f>IF(U779=0,0,N779*T779/U779)</x:f>
        <x:v>87.07638857142854</x:v>
      </x:c>
      <x:c r="AF779" s="18" t="n">
        <x:f>IF(U779=0,0,P779*T779/U779)</x:f>
        <x:v>171.25714285714284</x:v>
      </x:c>
      <x:c r="AG779" s="18" t="n">
        <x:f>MAX(AE779,AF779*'01 Controls'!$E$15)</x:f>
        <x:v>87.07638857142854</x:v>
      </x:c>
      <x:c r="AH779" s="18" t="n">
        <x:f>SUM(V779,Y779,AB779,AE779)</x:f>
        <x:v>1693.1519999999996</x:v>
      </x:c>
      <x:c r="AI779" s="18" t="n">
        <x:f>N779-AH779</x:f>
        <x:v>0</x:v>
      </x:c>
      <x:c r="AJ779" s="18" t="n">
        <x:f>V779*INDEX('07 Mode Capacity'!$P$6:$P$17,MATCH("AIR-"&amp;I779,'07 Mode Capacity'!$C$6:$C$17,0))</x:f>
        <x:v>58.89674739248871</x:v>
      </x:c>
      <x:c r="AK779" s="18" t="n">
        <x:f>Y779*INDEX('07 Mode Capacity'!$P$6:$P$17,MATCH("OCEAN-"&amp;I779,'07 Mode Capacity'!$C$6:$C$17,0))</x:f>
        <x:v>23.234155303292273</x:v>
      </x:c>
      <x:c r="AL779" s="18" t="n">
        <x:f>AB779*INDEX('07 Mode Capacity'!$P$6:$P$17,MATCH("LAND-"&amp;I779,'07 Mode Capacity'!$C$6:$C$17,0))</x:f>
        <x:v>444.090654785113</x:v>
      </x:c>
      <x:c r="AM779" s="18" t="n">
        <x:f>AE779*INDEX('07 Mode Capacity'!$P$6:$P$17,MATCH("INLAND-"&amp;I779,'07 Mode Capacity'!$C$6:$C$17,0))</x:f>
        <x:v>87.07638857142854</x:v>
      </x:c>
      <x:c r="AN779" s="18" t="n">
        <x:f>SUM(AJ779:AM779)</x:f>
        <x:v>613.2979460523225</x:v>
      </x:c>
      <x:c r="AO779" s="17" t="n">
        <x:f>IF(N779=0,1,AN779/N779)</x:f>
        <x:v>0.36222261560233376</x:v>
      </x:c>
      <x:c r="AP779" s="11" t="str">
        <x:f>IF(AO779&gt;='01 Controls'!$E$16,"PASS","FAIL")</x:f>
        <x:v>FAIL</x:v>
      </x:c>
      <x:c r="AQ779" s="11" t="str">
        <x:v>UNQUANTIFIED</x:v>
      </x:c>
      <x:c r="AR779" s="11" t="str">
        <x:v>Position-class planning record; serial item and receiver open</x:v>
      </x:c>
      <x:c r="AS779" s="26"/>
      <x:c r="AT779" s="26"/>
    </x:row>
    <x:row r="780">
      <x:c r="C780" s="11" t="str">
        <x:v>C2-I-WRG-ISO-18</x:v>
      </x:c>
      <x:c r="D780" s="11" t="str">
        <x:v>C2</x:v>
      </x:c>
      <x:c r="E780" s="11" t="str">
        <x:v>Gulf–Atlantic hurricane</x:v>
      </x:c>
      <x:c r="F780" s="11" t="str">
        <x:v>I-WRG</x:v>
      </x:c>
      <x:c r="G780" s="11" t="str">
        <x:v>Water restoration group</x:v>
      </x:c>
      <x:c r="H780" s="11" t="str">
        <x:v>ISO-18</x:v>
      </x:c>
      <x:c r="I780" s="19" t="n">
        <x:v>48</x:v>
      </x:c>
      <x:c r="J780" s="21" t="n">
        <x:v>6</x:v>
      </x:c>
      <x:c r="K780" s="18" t="n">
        <x:f>'05 Cargo Register'!K332</x:f>
        <x:v>846.5759999999999</x:v>
      </x:c>
      <x:c r="L780" s="18" t="n">
        <x:f>'05 Cargo Register'!N332</x:f>
        <x:v>56</x:v>
      </x:c>
      <x:c r="M780" s="18" t="n">
        <x:f>'05 Cargo Register'!O332</x:f>
        <x:v>1478.4</x:v>
      </x:c>
      <x:c r="N780" s="18" t="n">
        <x:f>J780*K780</x:f>
        <x:v>5079.455999999999</x:v>
      </x:c>
      <x:c r="O780" s="18" t="n">
        <x:f>J780*L780</x:f>
        <x:v>336</x:v>
      </x:c>
      <x:c r="P780" s="18" t="n">
        <x:f>J780*M780</x:f>
        <x:v>8870.400000000001</x:v>
      </x:c>
      <x:c r="Q780" s="22" t="n">
        <x:f>'01 Controls'!$E$23*'02 Cargo Classes'!$M$7</x:f>
        <x:v>0.010000000000000002</x:v>
      </x:c>
      <x:c r="R780" s="22" t="n">
        <x:f>'01 Controls'!$F$23*'02 Cargo Classes'!$N$7</x:f>
        <x:v>0.2</x:v>
      </x:c>
      <x:c r="S780" s="22" t="n">
        <x:f>'01 Controls'!$G$23*'02 Cargo Classes'!$O$7</x:f>
        <x:v>0.72</x:v>
      </x:c>
      <x:c r="T780" s="22" t="n">
        <x:f>'01 Controls'!$H$23*'02 Cargo Classes'!$P$7</x:f>
        <x:v>0.12</x:v>
      </x:c>
      <x:c r="U780" s="22" t="n">
        <x:f>SUM(Q780:T780)</x:f>
        <x:v>1.0499999999999998</x:v>
      </x:c>
      <x:c r="V780" s="18" t="n">
        <x:f>IF(U780=0,0,N780*Q780/U780)</x:f>
        <x:v>48.37577142857144</x:v>
      </x:c>
      <x:c r="W780" s="18" t="n">
        <x:f>IF(U780=0,0,P780*Q780/U780)</x:f>
        <x:v>84.48000000000005</x:v>
      </x:c>
      <x:c r="X780" s="18" t="n">
        <x:f>MAX(V780,W780*'01 Controls'!$E$12)</x:f>
        <x:v>48.37577142857144</x:v>
      </x:c>
      <x:c r="Y780" s="18" t="n">
        <x:f>IF(U780=0,0,N780*R780/U780)</x:f>
        <x:v>967.5154285714286</x:v>
      </x:c>
      <x:c r="Z780" s="18" t="n">
        <x:f>IF(U780=0,0,P780*R780/U780)</x:f>
        <x:v>1689.6000000000006</x:v>
      </x:c>
      <x:c r="AA780" s="18" t="n">
        <x:f>MAX(Y780,Z780*'01 Controls'!$E$13)</x:f>
        <x:v>967.5154285714286</x:v>
      </x:c>
      <x:c r="AB780" s="18" t="n">
        <x:f>IF(U780=0,0,N780*S780/U780)</x:f>
        <x:v>3483.055542857143</x:v>
      </x:c>
      <x:c r="AC780" s="18" t="n">
        <x:f>IF(U780=0,0,P780*S780/U780)</x:f>
        <x:v>6082.560000000002</x:v>
      </x:c>
      <x:c r="AD780" s="18" t="n">
        <x:f>MAX(AB780,AC780*'01 Controls'!$E$14)</x:f>
        <x:v>3483.055542857143</x:v>
      </x:c>
      <x:c r="AE780" s="18" t="n">
        <x:f>IF(U780=0,0,N780*T780/U780)</x:f>
        <x:v>580.5092571428571</x:v>
      </x:c>
      <x:c r="AF780" s="18" t="n">
        <x:f>IF(U780=0,0,P780*T780/U780)</x:f>
        <x:v>1013.7600000000002</x:v>
      </x:c>
      <x:c r="AG780" s="18" t="n">
        <x:f>MAX(AE780,AF780*'01 Controls'!$E$15)</x:f>
        <x:v>580.5092571428571</x:v>
      </x:c>
      <x:c r="AH780" s="18" t="n">
        <x:f>SUM(V780,Y780,AB780,AE780)</x:f>
        <x:v>5079.455999999999</x:v>
      </x:c>
      <x:c r="AI780" s="18" t="n">
        <x:f>N780-AH780</x:f>
        <x:v>0</x:v>
      </x:c>
      <x:c r="AJ780" s="18" t="n">
        <x:f>V780*INDEX('07 Mode Capacity'!$P$6:$P$17,MATCH("AIR-"&amp;I780,'07 Mode Capacity'!$C$6:$C$17,0))</x:f>
        <x:v>13.56145372868093</x:v>
      </x:c>
      <x:c r="AK780" s="18" t="n">
        <x:f>Y780*INDEX('07 Mode Capacity'!$P$6:$P$17,MATCH("OCEAN-"&amp;I780,'07 Mode Capacity'!$C$6:$C$17,0))</x:f>
        <x:v>84.78945315048483</x:v>
      </x:c>
      <x:c r="AL780" s="18" t="n">
        <x:f>AB780*INDEX('07 Mode Capacity'!$P$6:$P$17,MATCH("LAND-"&amp;I780,'07 Mode Capacity'!$C$6:$C$17,0))</x:f>
        <x:v>425.0995084065486</x:v>
      </x:c>
      <x:c r="AM780" s="18" t="n">
        <x:f>AE780*INDEX('07 Mode Capacity'!$P$6:$P$17,MATCH("INLAND-"&amp;I780,'07 Mode Capacity'!$C$6:$C$17,0))</x:f>
        <x:v>366.4373941259863</x:v>
      </x:c>
      <x:c r="AN780" s="18" t="n">
        <x:f>SUM(AJ780:AM780)</x:f>
        <x:v>889.8878094117007</x:v>
      </x:c>
      <x:c r="AO780" s="17" t="n">
        <x:f>IF(N780=0,1,AN780/N780)</x:f>
        <x:v>0.17519352651380402</x:v>
      </x:c>
      <x:c r="AP780" s="11" t="str">
        <x:f>IF(AO780&gt;='01 Controls'!$E$16,"PASS","FAIL")</x:f>
        <x:v>FAIL</x:v>
      </x:c>
      <x:c r="AQ780" s="11" t="str">
        <x:v>UNQUANTIFIED</x:v>
      </x:c>
      <x:c r="AR780" s="11" t="str">
        <x:v>Position-class planning record; serial item and receiver open</x:v>
      </x:c>
      <x:c r="AS780" s="26"/>
      <x:c r="AT780" s="26"/>
    </x:row>
    <x:row r="781">
      <x:c r="C781" s="11" t="str">
        <x:v>C2-I-WRG-COL-12</x:v>
      </x:c>
      <x:c r="D781" s="11" t="str">
        <x:v>C2</x:v>
      </x:c>
      <x:c r="E781" s="11" t="str">
        <x:v>Gulf–Atlantic hurricane</x:v>
      </x:c>
      <x:c r="F781" s="11" t="str">
        <x:v>I-WRG</x:v>
      </x:c>
      <x:c r="G781" s="11" t="str">
        <x:v>Water restoration group</x:v>
      </x:c>
      <x:c r="H781" s="11" t="str">
        <x:v>COL-12</x:v>
      </x:c>
      <x:c r="I781" s="19" t="n">
        <x:v>24</x:v>
      </x:c>
      <x:c r="J781" s="21" t="n">
        <x:v>6</x:v>
      </x:c>
      <x:c r="K781" s="18" t="n">
        <x:f>'05 Cargo Register'!K333</x:f>
        <x:v>141.09599999999998</x:v>
      </x:c>
      <x:c r="L781" s="18" t="n">
        <x:f>'05 Cargo Register'!N333</x:f>
        <x:v>15</x:v>
      </x:c>
      <x:c r="M781" s="18" t="n">
        <x:f>'05 Cargo Register'!O333</x:f>
        <x:v>396</x:v>
      </x:c>
      <x:c r="N781" s="18" t="n">
        <x:f>J781*K781</x:f>
        <x:v>846.5759999999998</x:v>
      </x:c>
      <x:c r="O781" s="18" t="n">
        <x:f>J781*L781</x:f>
        <x:v>90</x:v>
      </x:c>
      <x:c r="P781" s="18" t="n">
        <x:f>J781*M781</x:f>
        <x:v>2376</x:v>
      </x:c>
      <x:c r="Q781" s="22" t="n">
        <x:f>'01 Controls'!$E$23*'02 Cargo Classes'!$M$8</x:f>
        <x:v>0.1</x:v>
      </x:c>
      <x:c r="R781" s="22" t="n">
        <x:f>'01 Controls'!$F$23*'02 Cargo Classes'!$N$8</x:f>
        <x:v>0.13999999999999999</x:v>
      </x:c>
      <x:c r="S781" s="22" t="n">
        <x:f>'01 Controls'!$G$23*'02 Cargo Classes'!$O$8</x:f>
        <x:v>0.72</x:v>
      </x:c>
      <x:c r="T781" s="22" t="n">
        <x:f>'01 Controls'!$H$23*'02 Cargo Classes'!$P$8</x:f>
        <x:v>0.03</x:v>
      </x:c>
      <x:c r="U781" s="22" t="n">
        <x:f>SUM(Q781:T781)</x:f>
        <x:v>0.99</x:v>
      </x:c>
      <x:c r="V781" s="18" t="n">
        <x:f>IF(U781=0,0,N781*Q781/U781)</x:f>
        <x:v>85.51272727272726</x:v>
      </x:c>
      <x:c r="W781" s="18" t="n">
        <x:f>IF(U781=0,0,P781*Q781/U781)</x:f>
        <x:v>240.00000000000003</x:v>
      </x:c>
      <x:c r="X781" s="18" t="n">
        <x:f>MAX(V781,W781*'01 Controls'!$E$12)</x:f>
        <x:v>85.51272727272726</x:v>
      </x:c>
      <x:c r="Y781" s="18" t="n">
        <x:f>IF(U781=0,0,N781*R781/U781)</x:f>
        <x:v>119.71781818181815</x:v>
      </x:c>
      <x:c r="Z781" s="18" t="n">
        <x:f>IF(U781=0,0,P781*R781/U781)</x:f>
        <x:v>336</x:v>
      </x:c>
      <x:c r="AA781" s="18" t="n">
        <x:f>MAX(Y781,Z781*'01 Controls'!$E$13)</x:f>
        <x:v>119.71781818181815</x:v>
      </x:c>
      <x:c r="AB781" s="18" t="n">
        <x:f>IF(U781=0,0,N781*S781/U781)</x:f>
        <x:v>615.6916363636362</x:v>
      </x:c>
      <x:c r="AC781" s="18" t="n">
        <x:f>IF(U781=0,0,P781*S781/U781)</x:f>
        <x:v>1728</x:v>
      </x:c>
      <x:c r="AD781" s="18" t="n">
        <x:f>MAX(AB781,AC781*'01 Controls'!$E$14)</x:f>
        <x:v>615.6916363636362</x:v>
      </x:c>
      <x:c r="AE781" s="18" t="n">
        <x:f>IF(U781=0,0,N781*T781/U781)</x:f>
        <x:v>25.653818181818174</x:v>
      </x:c>
      <x:c r="AF781" s="18" t="n">
        <x:f>IF(U781=0,0,P781*T781/U781)</x:f>
        <x:v>72</x:v>
      </x:c>
      <x:c r="AG781" s="18" t="n">
        <x:f>MAX(AE781,AF781*'01 Controls'!$E$15)</x:f>
        <x:v>25.653818181818174</x:v>
      </x:c>
      <x:c r="AH781" s="18" t="n">
        <x:f>SUM(V781,Y781,AB781,AE781)</x:f>
        <x:v>846.5759999999998</x:v>
      </x:c>
      <x:c r="AI781" s="18" t="n">
        <x:f>N781-AH781</x:f>
        <x:v>0</x:v>
      </x:c>
      <x:c r="AJ781" s="18" t="n">
        <x:f>V781*INDEX('07 Mode Capacity'!$P$6:$P$17,MATCH("AIR-"&amp;I781,'07 Mode Capacity'!$C$6:$C$17,0))</x:f>
        <x:v>17.351735342904927</x:v>
      </x:c>
      <x:c r="AK781" s="18" t="n">
        <x:f>Y781*INDEX('07 Mode Capacity'!$P$6:$P$17,MATCH("OCEAN-"&amp;I781,'07 Mode Capacity'!$C$6:$C$17,0))</x:f>
        <x:v>17.968333488972874</x:v>
      </x:c>
      <x:c r="AL781" s="18" t="n">
        <x:f>AB781*INDEX('07 Mode Capacity'!$P$6:$P$17,MATCH("LAND-"&amp;I781,'07 Mode Capacity'!$C$6:$C$17,0))</x:f>
        <x:v>235.5026199618024</x:v>
      </x:c>
      <x:c r="AM781" s="18" t="n">
        <x:f>AE781*INDEX('07 Mode Capacity'!$P$6:$P$17,MATCH("INLAND-"&amp;I781,'07 Mode Capacity'!$C$6:$C$17,0))</x:f>
        <x:v>25.653818181818174</x:v>
      </x:c>
      <x:c r="AN781" s="18" t="n">
        <x:f>SUM(AJ781:AM781)</x:f>
        <x:v>296.47650697549835</x:v>
      </x:c>
      <x:c r="AO781" s="17" t="n">
        <x:f>IF(N781=0,1,AN781/N781)</x:f>
        <x:v>0.35020660516657504</x:v>
      </x:c>
      <x:c r="AP781" s="11" t="str">
        <x:f>IF(AO781&gt;='01 Controls'!$E$16,"PASS","FAIL")</x:f>
        <x:v>FAIL</x:v>
      </x:c>
      <x:c r="AQ781" s="11" t="str">
        <x:v>UNQUANTIFIED</x:v>
      </x:c>
      <x:c r="AR781" s="11" t="str">
        <x:v>Position-class planning record; serial item and receiver open</x:v>
      </x:c>
      <x:c r="AS781" s="26"/>
      <x:c r="AT781" s="26"/>
    </x:row>
    <x:row r="782">
      <x:c r="C782" s="11" t="str">
        <x:v>C2-I-WRG-BAT-22</x:v>
      </x:c>
      <x:c r="D782" s="11" t="str">
        <x:v>C2</x:v>
      </x:c>
      <x:c r="E782" s="11" t="str">
        <x:v>Gulf–Atlantic hurricane</x:v>
      </x:c>
      <x:c r="F782" s="11" t="str">
        <x:v>I-WRG</x:v>
      </x:c>
      <x:c r="G782" s="11" t="str">
        <x:v>Water restoration group</x:v>
      </x:c>
      <x:c r="H782" s="11" t="str">
        <x:v>BAT-22</x:v>
      </x:c>
      <x:c r="I782" s="19" t="n">
        <x:v>48</x:v>
      </x:c>
      <x:c r="J782" s="21" t="n">
        <x:v>6</x:v>
      </x:c>
      <x:c r="K782" s="18" t="n">
        <x:f>'05 Cargo Register'!K334</x:f>
        <x:v>1058.2199999999998</x:v>
      </x:c>
      <x:c r="L782" s="18" t="n">
        <x:f>'05 Cargo Register'!N334</x:f>
        <x:v>61</x:v>
      </x:c>
      <x:c r="M782" s="18" t="n">
        <x:f>'05 Cargo Register'!O334</x:f>
        <x:v>1610.4</x:v>
      </x:c>
      <x:c r="N782" s="18" t="n">
        <x:f>J782*K782</x:f>
        <x:v>6349.319999999999</x:v>
      </x:c>
      <x:c r="O782" s="18" t="n">
        <x:f>J782*L782</x:f>
        <x:v>366</x:v>
      </x:c>
      <x:c r="P782" s="18" t="n">
        <x:f>J782*M782</x:f>
        <x:v>9662.400000000001</x:v>
      </x:c>
      <x:c r="Q782" s="22" t="n">
        <x:f>'01 Controls'!$E$23*'02 Cargo Classes'!$M$9</x:f>
        <x:v>0</x:v>
      </x:c>
      <x:c r="R782" s="22" t="n">
        <x:f>'01 Controls'!$F$23*'02 Cargo Classes'!$N$9</x:f>
        <x:v>0.2</x:v>
      </x:c>
      <x:c r="S782" s="22" t="n">
        <x:f>'01 Controls'!$G$23*'02 Cargo Classes'!$O$9</x:f>
        <x:v>0.6</x:v>
      </x:c>
      <x:c r="T782" s="22" t="n">
        <x:f>'01 Controls'!$H$23*'02 Cargo Classes'!$P$9</x:f>
        <x:v>0.075</x:v>
      </x:c>
      <x:c r="U782" s="22" t="n">
        <x:f>SUM(Q782:T782)</x:f>
        <x:v>0.875</x:v>
      </x:c>
      <x:c r="V782" s="18" t="n">
        <x:f>IF(U782=0,0,N782*Q782/U782)</x:f>
        <x:v>0</x:v>
      </x:c>
      <x:c r="W782" s="18" t="n">
        <x:f>IF(U782=0,0,P782*Q782/U782)</x:f>
        <x:v>0</x:v>
      </x:c>
      <x:c r="X782" s="18" t="n">
        <x:f>MAX(V782,W782*'01 Controls'!$E$12)</x:f>
        <x:v>0</x:v>
      </x:c>
      <x:c r="Y782" s="18" t="n">
        <x:f>IF(U782=0,0,N782*R782/U782)</x:f>
        <x:v>1451.2731428571426</x:v>
      </x:c>
      <x:c r="Z782" s="18" t="n">
        <x:f>IF(U782=0,0,P782*R782/U782)</x:f>
        <x:v>2208.548571428572</x:v>
      </x:c>
      <x:c r="AA782" s="18" t="n">
        <x:f>MAX(Y782,Z782*'01 Controls'!$E$13)</x:f>
        <x:v>1451.2731428571426</x:v>
      </x:c>
      <x:c r="AB782" s="18" t="n">
        <x:f>IF(U782=0,0,N782*S782/U782)</x:f>
        <x:v>4353.819428571428</x:v>
      </x:c>
      <x:c r="AC782" s="18" t="n">
        <x:f>IF(U782=0,0,P782*S782/U782)</x:f>
        <x:v>6625.645714285715</x:v>
      </x:c>
      <x:c r="AD782" s="18" t="n">
        <x:f>MAX(AB782,AC782*'01 Controls'!$E$14)</x:f>
        <x:v>4353.819428571428</x:v>
      </x:c>
      <x:c r="AE782" s="18" t="n">
        <x:f>IF(U782=0,0,N782*T782/U782)</x:f>
        <x:v>544.2274285714285</x:v>
      </x:c>
      <x:c r="AF782" s="18" t="n">
        <x:f>IF(U782=0,0,P782*T782/U782)</x:f>
        <x:v>828.2057142857144</x:v>
      </x:c>
      <x:c r="AG782" s="18" t="n">
        <x:f>MAX(AE782,AF782*'01 Controls'!$E$15)</x:f>
        <x:v>544.2274285714285</x:v>
      </x:c>
      <x:c r="AH782" s="18" t="n">
        <x:f>SUM(V782,Y782,AB782,AE782)</x:f>
        <x:v>6349.319999999999</x:v>
      </x:c>
      <x:c r="AI782" s="18" t="n">
        <x:f>N782-AH782</x:f>
        <x:v>0</x:v>
      </x:c>
      <x:c r="AJ782" s="18" t="n">
        <x:f>V782*INDEX('07 Mode Capacity'!$P$6:$P$17,MATCH("AIR-"&amp;I782,'07 Mode Capacity'!$C$6:$C$17,0))</x:f>
        <x:v>0</x:v>
      </x:c>
      <x:c r="AK782" s="18" t="n">
        <x:f>Y782*INDEX('07 Mode Capacity'!$P$6:$P$17,MATCH("OCEAN-"&amp;I782,'07 Mode Capacity'!$C$6:$C$17,0))</x:f>
        <x:v>127.18417972572722</x:v>
      </x:c>
      <x:c r="AL782" s="18" t="n">
        <x:f>AB782*INDEX('07 Mode Capacity'!$P$6:$P$17,MATCH("LAND-"&amp;I782,'07 Mode Capacity'!$C$6:$C$17,0))</x:f>
        <x:v>531.3743855081857</x:v>
      </x:c>
      <x:c r="AM782" s="18" t="n">
        <x:f>AE782*INDEX('07 Mode Capacity'!$P$6:$P$17,MATCH("INLAND-"&amp;I782,'07 Mode Capacity'!$C$6:$C$17,0))</x:f>
        <x:v>343.53505699311216</x:v>
      </x:c>
      <x:c r="AN782" s="18" t="n">
        <x:f>SUM(AJ782:AM782)</x:f>
        <x:v>1002.093622227025</x:v>
      </x:c>
      <x:c r="AO782" s="17" t="n">
        <x:f>IF(N782=0,1,AN782/N782)</x:f>
        <x:v>0.15782692039888133</x:v>
      </x:c>
      <x:c r="AP782" s="11" t="str">
        <x:f>IF(AO782&gt;='01 Controls'!$E$16,"PASS","FAIL")</x:f>
        <x:v>FAIL</x:v>
      </x:c>
      <x:c r="AQ782" s="11" t="str">
        <x:v>UNQUANTIFIED</x:v>
      </x:c>
      <x:c r="AR782" s="11" t="str">
        <x:v>Position-class planning record; serial item and receiver open</x:v>
      </x:c>
      <x:c r="AS782" s="26"/>
      <x:c r="AT782" s="26"/>
    </x:row>
    <x:row r="783">
      <x:c r="C783" s="11" t="str">
        <x:v>C2-I-WRG-TNK-20</x:v>
      </x:c>
      <x:c r="D783" s="11" t="str">
        <x:v>C2</x:v>
      </x:c>
      <x:c r="E783" s="11" t="str">
        <x:v>Gulf–Atlantic hurricane</x:v>
      </x:c>
      <x:c r="F783" s="11" t="str">
        <x:v>I-WRG</x:v>
      </x:c>
      <x:c r="G783" s="11" t="str">
        <x:v>Water restoration group</x:v>
      </x:c>
      <x:c r="H783" s="11" t="str">
        <x:v>TNK-20</x:v>
      </x:c>
      <x:c r="I783" s="19" t="n">
        <x:v>48</x:v>
      </x:c>
      <x:c r="J783" s="21" t="n">
        <x:v>6</x:v>
      </x:c>
      <x:c r="K783" s="18" t="n">
        <x:f>'05 Cargo Register'!K335</x:f>
        <x:v>846.5759999999999</x:v>
      </x:c>
      <x:c r="L783" s="18" t="n">
        <x:f>'05 Cargo Register'!N335</x:f>
        <x:v>50</x:v>
      </x:c>
      <x:c r="M783" s="18" t="n">
        <x:f>'05 Cargo Register'!O335</x:f>
        <x:v>1062.5</x:v>
      </x:c>
      <x:c r="N783" s="18" t="n">
        <x:f>J783*K783</x:f>
        <x:v>5079.455999999999</x:v>
      </x:c>
      <x:c r="O783" s="18" t="n">
        <x:f>J783*L783</x:f>
        <x:v>300</x:v>
      </x:c>
      <x:c r="P783" s="18" t="n">
        <x:f>J783*M783</x:f>
        <x:v>6375</x:v>
      </x:c>
      <x:c r="Q783" s="22" t="n">
        <x:f>'01 Controls'!$E$23*'02 Cargo Classes'!$M$10</x:f>
        <x:v>0</x:v>
      </x:c>
      <x:c r="R783" s="22" t="n">
        <x:f>'01 Controls'!$F$23*'02 Cargo Classes'!$N$10</x:f>
        <x:v>0.24</x:v>
      </x:c>
      <x:c r="S783" s="22" t="n">
        <x:f>'01 Controls'!$G$23*'02 Cargo Classes'!$O$10</x:f>
        <x:v>0.6</x:v>
      </x:c>
      <x:c r="T783" s="22" t="n">
        <x:f>'01 Controls'!$H$23*'02 Cargo Classes'!$P$10</x:f>
        <x:v>0.15</x:v>
      </x:c>
      <x:c r="U783" s="22" t="n">
        <x:f>SUM(Q783:T783)</x:f>
        <x:v>0.99</x:v>
      </x:c>
      <x:c r="V783" s="18" t="n">
        <x:f>IF(U783=0,0,N783*Q783/U783)</x:f>
        <x:v>0</x:v>
      </x:c>
      <x:c r="W783" s="18" t="n">
        <x:f>IF(U783=0,0,P783*Q783/U783)</x:f>
        <x:v>0</x:v>
      </x:c>
      <x:c r="X783" s="18" t="n">
        <x:f>MAX(V783,W783*'01 Controls'!$E$12)</x:f>
        <x:v>0</x:v>
      </x:c>
      <x:c r="Y783" s="18" t="n">
        <x:f>IF(U783=0,0,N783*R783/U783)</x:f>
        <x:v>1231.3832727272725</x:v>
      </x:c>
      <x:c r="Z783" s="18" t="n">
        <x:f>IF(U783=0,0,P783*R783/U783)</x:f>
        <x:v>1545.4545454545455</x:v>
      </x:c>
      <x:c r="AA783" s="18" t="n">
        <x:f>MAX(Y783,Z783*'01 Controls'!$E$13)</x:f>
        <x:v>1231.3832727272725</x:v>
      </x:c>
      <x:c r="AB783" s="18" t="n">
        <x:f>IF(U783=0,0,N783*S783/U783)</x:f>
        <x:v>3078.4581818181814</x:v>
      </x:c>
      <x:c r="AC783" s="18" t="n">
        <x:f>IF(U783=0,0,P783*S783/U783)</x:f>
        <x:v>3863.6363636363635</x:v>
      </x:c>
      <x:c r="AD783" s="18" t="n">
        <x:f>MAX(AB783,AC783*'01 Controls'!$E$14)</x:f>
        <x:v>3078.4581818181814</x:v>
      </x:c>
      <x:c r="AE783" s="18" t="n">
        <x:f>IF(U783=0,0,N783*T783/U783)</x:f>
        <x:v>769.6145454545454</x:v>
      </x:c>
      <x:c r="AF783" s="18" t="n">
        <x:f>IF(U783=0,0,P783*T783/U783)</x:f>
        <x:v>965.9090909090909</x:v>
      </x:c>
      <x:c r="AG783" s="18" t="n">
        <x:f>MAX(AE783,AF783*'01 Controls'!$E$15)</x:f>
        <x:v>769.6145454545454</x:v>
      </x:c>
      <x:c r="AH783" s="18" t="n">
        <x:f>SUM(V783,Y783,AB783,AE783)</x:f>
        <x:v>5079.456</x:v>
      </x:c>
      <x:c r="AI783" s="18" t="n">
        <x:f>N783-AH783</x:f>
        <x:v>-9.094947017729282e-13</x:v>
      </x:c>
      <x:c r="AJ783" s="18" t="n">
        <x:f>V783*INDEX('07 Mode Capacity'!$P$6:$P$17,MATCH("AIR-"&amp;I783,'07 Mode Capacity'!$C$6:$C$17,0))</x:f>
        <x:v>0</x:v>
      </x:c>
      <x:c r="AK783" s="18" t="n">
        <x:f>Y783*INDEX('07 Mode Capacity'!$P$6:$P$17,MATCH("OCEAN-"&amp;I783,'07 Mode Capacity'!$C$6:$C$17,0))</x:f>
        <x:v>107.9138494642534</x:v>
      </x:c>
      <x:c r="AL783" s="18" t="n">
        <x:f>AB783*INDEX('07 Mode Capacity'!$P$6:$P$17,MATCH("LAND-"&amp;I783,'07 Mode Capacity'!$C$6:$C$17,0))</x:f>
        <x:v>375.71926248053535</x:v>
      </x:c>
      <x:c r="AM783" s="18" t="n">
        <x:f>AE783*INDEX('07 Mode Capacity'!$P$6:$P$17,MATCH("INLAND-"&amp;I783,'07 Mode Capacity'!$C$6:$C$17,0))</x:f>
        <x:v>485.8071513033909</x:v>
      </x:c>
      <x:c r="AN783" s="18" t="n">
        <x:f>SUM(AJ783:AM783)</x:f>
        <x:v>969.4402632481797</x:v>
      </x:c>
      <x:c r="AO783" s="17" t="n">
        <x:f>IF(N783=0,1,AN783/N783)</x:f>
        <x:v>0.1908551355200596</x:v>
      </x:c>
      <x:c r="AP783" s="11" t="str">
        <x:f>IF(AO783&gt;='01 Controls'!$E$16,"PASS","FAIL")</x:f>
        <x:v>FAIL</x:v>
      </x:c>
      <x:c r="AQ783" s="11" t="str">
        <x:v>UNQUANTIFIED</x:v>
      </x:c>
      <x:c r="AR783" s="11" t="str">
        <x:v>Position-class planning record; serial item and receiver open</x:v>
      </x:c>
      <x:c r="AS783" s="26"/>
      <x:c r="AT783" s="26"/>
    </x:row>
    <x:row r="784">
      <x:c r="C784" s="11" t="str">
        <x:v>C2-I-WRG-FLR-24</x:v>
      </x:c>
      <x:c r="D784" s="11" t="str">
        <x:v>C2</x:v>
      </x:c>
      <x:c r="E784" s="11" t="str">
        <x:v>Gulf–Atlantic hurricane</x:v>
      </x:c>
      <x:c r="F784" s="11" t="str">
        <x:v>I-WRG</x:v>
      </x:c>
      <x:c r="G784" s="11" t="str">
        <x:v>Water restoration group</x:v>
      </x:c>
      <x:c r="H784" s="11" t="str">
        <x:v>FLR-24</x:v>
      </x:c>
      <x:c r="I784" s="19" t="n">
        <x:v>48</x:v>
      </x:c>
      <x:c r="J784" s="21" t="n">
        <x:v>6</x:v>
      </x:c>
      <x:c r="K784" s="18" t="n">
        <x:f>'05 Cargo Register'!K336</x:f>
        <x:v>1269.8639999999998</x:v>
      </x:c>
      <x:c r="L784" s="18" t="n">
        <x:f>'05 Cargo Register'!N336</x:f>
        <x:v>63</x:v>
      </x:c>
      <x:c r="M784" s="18" t="n">
        <x:f>'05 Cargo Register'!O336</x:f>
        <x:v>2016</x:v>
      </x:c>
      <x:c r="N784" s="18" t="n">
        <x:f>J784*K784</x:f>
        <x:v>7619.183999999999</x:v>
      </x:c>
      <x:c r="O784" s="18" t="n">
        <x:f>J784*L784</x:f>
        <x:v>378</x:v>
      </x:c>
      <x:c r="P784" s="18" t="n">
        <x:f>J784*M784</x:f>
        <x:v>12096</x:v>
      </x:c>
      <x:c r="Q784" s="22" t="n">
        <x:f>'01 Controls'!$E$23*'02 Cargo Classes'!$M$11</x:f>
        <x:v>0</x:v>
      </x:c>
      <x:c r="R784" s="22" t="n">
        <x:f>'01 Controls'!$F$23*'02 Cargo Classes'!$N$11</x:f>
        <x:v>0.24</x:v>
      </x:c>
      <x:c r="S784" s="22" t="n">
        <x:f>'01 Controls'!$G$23*'02 Cargo Classes'!$O$11</x:f>
        <x:v>0.6</x:v>
      </x:c>
      <x:c r="T784" s="22" t="n">
        <x:f>'01 Controls'!$H$23*'02 Cargo Classes'!$P$11</x:f>
        <x:v>0.12</x:v>
      </x:c>
      <x:c r="U784" s="22" t="n">
        <x:f>SUM(Q784:T784)</x:f>
        <x:v>0.96</x:v>
      </x:c>
      <x:c r="V784" s="18" t="n">
        <x:f>IF(U784=0,0,N784*Q784/U784)</x:f>
        <x:v>0</x:v>
      </x:c>
      <x:c r="W784" s="18" t="n">
        <x:f>IF(U784=0,0,P784*Q784/U784)</x:f>
        <x:v>0</x:v>
      </x:c>
      <x:c r="X784" s="18" t="n">
        <x:f>MAX(V784,W784*'01 Controls'!$E$12)</x:f>
        <x:v>0</x:v>
      </x:c>
      <x:c r="Y784" s="18" t="n">
        <x:f>IF(U784=0,0,N784*R784/U784)</x:f>
        <x:v>1904.7959999999998</x:v>
      </x:c>
      <x:c r="Z784" s="18" t="n">
        <x:f>IF(U784=0,0,P784*R784/U784)</x:f>
        <x:v>3024</x:v>
      </x:c>
      <x:c r="AA784" s="18" t="n">
        <x:f>MAX(Y784,Z784*'01 Controls'!$E$13)</x:f>
        <x:v>1904.7959999999998</x:v>
      </x:c>
      <x:c r="AB784" s="18" t="n">
        <x:f>IF(U784=0,0,N784*S784/U784)</x:f>
        <x:v>4761.99</x:v>
      </x:c>
      <x:c r="AC784" s="18" t="n">
        <x:f>IF(U784=0,0,P784*S784/U784)</x:f>
        <x:v>7560</x:v>
      </x:c>
      <x:c r="AD784" s="18" t="n">
        <x:f>MAX(AB784,AC784*'01 Controls'!$E$14)</x:f>
        <x:v>4761.99</x:v>
      </x:c>
      <x:c r="AE784" s="18" t="n">
        <x:f>IF(U784=0,0,N784*T784/U784)</x:f>
        <x:v>952.3979999999999</x:v>
      </x:c>
      <x:c r="AF784" s="18" t="n">
        <x:f>IF(U784=0,0,P784*T784/U784)</x:f>
        <x:v>1512</x:v>
      </x:c>
      <x:c r="AG784" s="18" t="n">
        <x:f>MAX(AE784,AF784*'01 Controls'!$E$15)</x:f>
        <x:v>952.3979999999999</x:v>
      </x:c>
      <x:c r="AH784" s="18" t="n">
        <x:f>SUM(V784,Y784,AB784,AE784)</x:f>
        <x:v>7619.184</x:v>
      </x:c>
      <x:c r="AI784" s="18" t="n">
        <x:f>N784-AH784</x:f>
        <x:v>-9.094947017729282e-13</x:v>
      </x:c>
      <x:c r="AJ784" s="18" t="n">
        <x:f>V784*INDEX('07 Mode Capacity'!$P$6:$P$17,MATCH("AIR-"&amp;I784,'07 Mode Capacity'!$C$6:$C$17,0))</x:f>
        <x:v>0</x:v>
      </x:c>
      <x:c r="AK784" s="18" t="n">
        <x:f>Y784*INDEX('07 Mode Capacity'!$P$6:$P$17,MATCH("OCEAN-"&amp;I784,'07 Mode Capacity'!$C$6:$C$17,0))</x:f>
        <x:v>166.929235890017</x:v>
      </x:c>
      <x:c r="AL784" s="18" t="n">
        <x:f>AB784*INDEX('07 Mode Capacity'!$P$6:$P$17,MATCH("LAND-"&amp;I784,'07 Mode Capacity'!$C$6:$C$17,0))</x:f>
        <x:v>581.1907341495781</x:v>
      </x:c>
      <x:c r="AM784" s="18" t="n">
        <x:f>AE784*INDEX('07 Mode Capacity'!$P$6:$P$17,MATCH("INLAND-"&amp;I784,'07 Mode Capacity'!$C$6:$C$17,0))</x:f>
        <x:v>601.1863497379463</x:v>
      </x:c>
      <x:c r="AN784" s="18" t="n">
        <x:f>SUM(AJ784:AM784)</x:f>
        <x:v>1349.3063197775414</x:v>
      </x:c>
      <x:c r="AO784" s="17" t="n">
        <x:f>IF(N784=0,1,AN784/N784)</x:f>
        <x:v>0.17709328450100975</x:v>
      </x:c>
      <x:c r="AP784" s="11" t="str">
        <x:f>IF(AO784&gt;='01 Controls'!$E$16,"PASS","FAIL")</x:f>
        <x:v>FAIL</x:v>
      </x:c>
      <x:c r="AQ784" s="11" t="str">
        <x:v>UNQUANTIFIED</x:v>
      </x:c>
      <x:c r="AR784" s="11" t="str">
        <x:v>Position-class planning record; serial item and receiver open</x:v>
      </x:c>
      <x:c r="AS784" s="26"/>
      <x:c r="AT784" s="26"/>
    </x:row>
    <x:row r="785">
      <x:c r="C785" s="11" t="str">
        <x:v>C2-I-WRG-ROL-30</x:v>
      </x:c>
      <x:c r="D785" s="11" t="str">
        <x:v>C2</x:v>
      </x:c>
      <x:c r="E785" s="11" t="str">
        <x:v>Gulf–Atlantic hurricane</x:v>
      </x:c>
      <x:c r="F785" s="11" t="str">
        <x:v>I-WRG</x:v>
      </x:c>
      <x:c r="G785" s="11" t="str">
        <x:v>Water restoration group</x:v>
      </x:c>
      <x:c r="H785" s="11" t="str">
        <x:v>ROL-30</x:v>
      </x:c>
      <x:c r="I785" s="19" t="n">
        <x:v>48</x:v>
      </x:c>
      <x:c r="J785" s="21" t="n">
        <x:v>6</x:v>
      </x:c>
      <x:c r="K785" s="18" t="n">
        <x:f>'05 Cargo Register'!K337</x:f>
        <x:v>846.5759999999999</x:v>
      </x:c>
      <x:c r="L785" s="18" t="n">
        <x:f>'05 Cargo Register'!N337</x:f>
        <x:v>36</x:v>
      </x:c>
      <x:c r="M785" s="18" t="n">
        <x:f>'05 Cargo Register'!O337</x:f>
        <x:v>2295</x:v>
      </x:c>
      <x:c r="N785" s="18" t="n">
        <x:f>J785*K785</x:f>
        <x:v>5079.455999999999</x:v>
      </x:c>
      <x:c r="O785" s="18" t="n">
        <x:f>J785*L785</x:f>
        <x:v>216</x:v>
      </x:c>
      <x:c r="P785" s="18" t="n">
        <x:f>J785*M785</x:f>
        <x:v>13770</x:v>
      </x:c>
      <x:c r="Q785" s="22" t="n">
        <x:f>'01 Controls'!$E$23*'02 Cargo Classes'!$M$12</x:f>
        <x:v>0</x:v>
      </x:c>
      <x:c r="R785" s="22" t="n">
        <x:f>'01 Controls'!$F$23*'02 Cargo Classes'!$N$12</x:f>
        <x:v>0.2</x:v>
      </x:c>
      <x:c r="S785" s="22" t="n">
        <x:f>'01 Controls'!$G$23*'02 Cargo Classes'!$O$12</x:f>
        <x:v>0.8999999999999999</x:v>
      </x:c>
      <x:c r="T785" s="22" t="n">
        <x:f>'01 Controls'!$H$23*'02 Cargo Classes'!$P$12</x:f>
        <x:v>0.09</x:v>
      </x:c>
      <x:c r="U785" s="22" t="n">
        <x:f>SUM(Q785:T785)</x:f>
        <x:v>1.19</x:v>
      </x:c>
      <x:c r="V785" s="18" t="n">
        <x:f>IF(U785=0,0,N785*Q785/U785)</x:f>
        <x:v>0</x:v>
      </x:c>
      <x:c r="W785" s="18" t="n">
        <x:f>IF(U785=0,0,P785*Q785/U785)</x:f>
        <x:v>0</x:v>
      </x:c>
      <x:c r="X785" s="18" t="n">
        <x:f>MAX(V785,W785*'01 Controls'!$E$12)</x:f>
        <x:v>0</x:v>
      </x:c>
      <x:c r="Y785" s="18" t="n">
        <x:f>IF(U785=0,0,N785*R785/U785)</x:f>
        <x:v>853.6900840336134</x:v>
      </x:c>
      <x:c r="Z785" s="18" t="n">
        <x:f>IF(U785=0,0,P785*R785/U785)</x:f>
        <x:v>2314.285714285714</x:v>
      </x:c>
      <x:c r="AA785" s="18" t="n">
        <x:f>MAX(Y785,Z785*'01 Controls'!$E$13)</x:f>
        <x:v>853.6900840336134</x:v>
      </x:c>
      <x:c r="AB785" s="18" t="n">
        <x:f>IF(U785=0,0,N785*S785/U785)</x:f>
        <x:v>3841.60537815126</x:v>
      </x:c>
      <x:c r="AC785" s="18" t="n">
        <x:f>IF(U785=0,0,P785*S785/U785)</x:f>
        <x:v>10414.285714285714</x:v>
      </x:c>
      <x:c r="AD785" s="18" t="n">
        <x:f>MAX(AB785,AC785*'01 Controls'!$E$14)</x:f>
        <x:v>3841.60537815126</x:v>
      </x:c>
      <x:c r="AE785" s="18" t="n">
        <x:f>IF(U785=0,0,N785*T785/U785)</x:f>
        <x:v>384.160537815126</x:v>
      </x:c>
      <x:c r="AF785" s="18" t="n">
        <x:f>IF(U785=0,0,P785*T785/U785)</x:f>
        <x:v>1041.4285714285713</x:v>
      </x:c>
      <x:c r="AG785" s="18" t="n">
        <x:f>MAX(AE785,AF785*'01 Controls'!$E$15)</x:f>
        <x:v>384.160537815126</x:v>
      </x:c>
      <x:c r="AH785" s="18" t="n">
        <x:f>SUM(V785,Y785,AB785,AE785)</x:f>
        <x:v>5079.455999999999</x:v>
      </x:c>
      <x:c r="AI785" s="18" t="n">
        <x:f>N785-AH785</x:f>
        <x:v>0</x:v>
      </x:c>
      <x:c r="AJ785" s="18" t="n">
        <x:f>V785*INDEX('07 Mode Capacity'!$P$6:$P$17,MATCH("AIR-"&amp;I785,'07 Mode Capacity'!$C$6:$C$17,0))</x:f>
        <x:v>0</x:v>
      </x:c>
      <x:c r="AK785" s="18" t="n">
        <x:f>Y785*INDEX('07 Mode Capacity'!$P$6:$P$17,MATCH("OCEAN-"&amp;I785,'07 Mode Capacity'!$C$6:$C$17,0))</x:f>
        <x:v>74.81422336807485</x:v>
      </x:c>
      <x:c r="AL785" s="18" t="n">
        <x:f>AB785*INDEX('07 Mode Capacity'!$P$6:$P$17,MATCH("LAND-"&amp;I785,'07 Mode Capacity'!$C$6:$C$17,0))</x:f>
        <x:v>468.85975191898734</x:v>
      </x:c>
      <x:c r="AM785" s="18" t="n">
        <x:f>AE785*INDEX('07 Mode Capacity'!$P$6:$P$17,MATCH("INLAND-"&amp;I785,'07 Mode Capacity'!$C$6:$C$17,0))</x:f>
        <x:v>242.49533434807918</x:v>
      </x:c>
      <x:c r="AN785" s="18" t="n">
        <x:f>SUM(AJ785:AM785)</x:f>
        <x:v>786.1693096351413</x:v>
      </x:c>
      <x:c r="AO785" s="17" t="n">
        <x:f>IF(N785=0,1,AN785/N785)</x:f>
        <x:v>0.15477431237422698</x:v>
      </x:c>
      <x:c r="AP785" s="11" t="str">
        <x:f>IF(AO785&gt;='01 Controls'!$E$16,"PASS","FAIL")</x:f>
        <x:v>FAIL</x:v>
      </x:c>
      <x:c r="AQ785" s="11" t="str">
        <x:v>UNQUANTIFIED</x:v>
      </x:c>
      <x:c r="AR785" s="11" t="str">
        <x:v>Position-class planning record; serial item and receiver open</x:v>
      </x:c>
      <x:c r="AS785" s="26"/>
      <x:c r="AT785" s="26"/>
    </x:row>
    <x:row r="786">
      <x:c r="C786" s="11" t="str">
        <x:v>C2-I-WRG-LIN-18</x:v>
      </x:c>
      <x:c r="D786" s="11" t="str">
        <x:v>C2</x:v>
      </x:c>
      <x:c r="E786" s="11" t="str">
        <x:v>Gulf–Atlantic hurricane</x:v>
      </x:c>
      <x:c r="F786" s="11" t="str">
        <x:v>I-WRG</x:v>
      </x:c>
      <x:c r="G786" s="11" t="str">
        <x:v>Water restoration group</x:v>
      </x:c>
      <x:c r="H786" s="11" t="str">
        <x:v>LIN-18</x:v>
      </x:c>
      <x:c r="I786" s="19" t="n">
        <x:v>72</x:v>
      </x:c>
      <x:c r="J786" s="21" t="n">
        <x:v>6</x:v>
      </x:c>
      <x:c r="K786" s="18" t="n">
        <x:f>'05 Cargo Register'!K338</x:f>
        <x:v>705.48</x:v>
      </x:c>
      <x:c r="L786" s="18" t="n">
        <x:f>'05 Cargo Register'!N338</x:f>
        <x:v>49</x:v>
      </x:c>
      <x:c r="M786" s="18" t="n">
        <x:f>'05 Cargo Register'!O338</x:f>
        <x:v>2156</x:v>
      </x:c>
      <x:c r="N786" s="18" t="n">
        <x:f>J786*K786</x:f>
        <x:v>4232.88</x:v>
      </x:c>
      <x:c r="O786" s="18" t="n">
        <x:f>J786*L786</x:f>
        <x:v>294</x:v>
      </x:c>
      <x:c r="P786" s="18" t="n">
        <x:f>J786*M786</x:f>
        <x:v>12936</x:v>
      </x:c>
      <x:c r="Q786" s="22" t="n">
        <x:f>'01 Controls'!$E$23*'02 Cargo Classes'!$M$13</x:f>
        <x:v>0</x:v>
      </x:c>
      <x:c r="R786" s="22" t="n">
        <x:f>'01 Controls'!$F$23*'02 Cargo Classes'!$N$13</x:f>
        <x:v>0.24</x:v>
      </x:c>
      <x:c r="S786" s="22" t="n">
        <x:f>'01 Controls'!$G$23*'02 Cargo Classes'!$O$13</x:f>
        <x:v>0.6</x:v>
      </x:c>
      <x:c r="T786" s="22" t="n">
        <x:f>'01 Controls'!$H$23*'02 Cargo Classes'!$P$13</x:f>
        <x:v>0.15</x:v>
      </x:c>
      <x:c r="U786" s="22" t="n">
        <x:f>SUM(Q786:T786)</x:f>
        <x:v>0.99</x:v>
      </x:c>
      <x:c r="V786" s="18" t="n">
        <x:f>IF(U786=0,0,N786*Q786/U786)</x:f>
        <x:v>0</x:v>
      </x:c>
      <x:c r="W786" s="18" t="n">
        <x:f>IF(U786=0,0,P786*Q786/U786)</x:f>
        <x:v>0</x:v>
      </x:c>
      <x:c r="X786" s="18" t="n">
        <x:f>MAX(V786,W786*'01 Controls'!$E$12)</x:f>
        <x:v>0</x:v>
      </x:c>
      <x:c r="Y786" s="18" t="n">
        <x:f>IF(U786=0,0,N786*R786/U786)</x:f>
        <x:v>1026.1527272727274</x:v>
      </x:c>
      <x:c r="Z786" s="18" t="n">
        <x:f>IF(U786=0,0,P786*R786/U786)</x:f>
        <x:v>3136</x:v>
      </x:c>
      <x:c r="AA786" s="18" t="n">
        <x:f>MAX(Y786,Z786*'01 Controls'!$E$13)</x:f>
        <x:v>1026.1527272727274</x:v>
      </x:c>
      <x:c r="AB786" s="18" t="n">
        <x:f>IF(U786=0,0,N786*S786/U786)</x:f>
        <x:v>2565.3818181818183</x:v>
      </x:c>
      <x:c r="AC786" s="18" t="n">
        <x:f>IF(U786=0,0,P786*S786/U786)</x:f>
        <x:v>7839.999999999999</x:v>
      </x:c>
      <x:c r="AD786" s="18" t="n">
        <x:f>MAX(AB786,AC786*'01 Controls'!$E$14)</x:f>
        <x:v>2565.3818181818183</x:v>
      </x:c>
      <x:c r="AE786" s="18" t="n">
        <x:f>IF(U786=0,0,N786*T786/U786)</x:f>
        <x:v>641.3454545454546</x:v>
      </x:c>
      <x:c r="AF786" s="18" t="n">
        <x:f>IF(U786=0,0,P786*T786/U786)</x:f>
        <x:v>1959.9999999999998</x:v>
      </x:c>
      <x:c r="AG786" s="18" t="n">
        <x:f>MAX(AE786,AF786*'01 Controls'!$E$15)</x:f>
        <x:v>641.3454545454546</x:v>
      </x:c>
      <x:c r="AH786" s="18" t="n">
        <x:f>SUM(V786,Y786,AB786,AE786)</x:f>
        <x:v>4232.88</x:v>
      </x:c>
      <x:c r="AI786" s="18" t="n">
        <x:f>N786-AH786</x:f>
        <x:v>0</x:v>
      </x:c>
      <x:c r="AJ786" s="18" t="n">
        <x:f>V786*INDEX('07 Mode Capacity'!$P$6:$P$17,MATCH("AIR-"&amp;I786,'07 Mode Capacity'!$C$6:$C$17,0))</x:f>
        <x:v>0</x:v>
      </x:c>
      <x:c r="AK786" s="18" t="n">
        <x:f>Y786*INDEX('07 Mode Capacity'!$P$6:$P$17,MATCH("OCEAN-"&amp;I786,'07 Mode Capacity'!$C$6:$C$17,0))</x:f>
        <x:v>803.2394955620764</x:v>
      </x:c>
      <x:c r="AL786" s="18" t="n">
        <x:f>AB786*INDEX('07 Mode Capacity'!$P$6:$P$17,MATCH("LAND-"&amp;I786,'07 Mode Capacity'!$C$6:$C$17,0))</x:f>
        <x:v>1834.274230465135</x:v>
      </x:c>
      <x:c r="AM786" s="18" t="n">
        <x:f>AE786*INDEX('07 Mode Capacity'!$P$6:$P$17,MATCH("INLAND-"&amp;I786,'07 Mode Capacity'!$C$6:$C$17,0))</x:f>
        <x:v>641.3454545454546</x:v>
      </x:c>
      <x:c r="AN786" s="18" t="n">
        <x:f>SUM(AJ786:AM786)</x:f>
        <x:v>3278.859180572666</x:v>
      </x:c>
      <x:c r="AO786" s="17" t="n">
        <x:f>IF(N786=0,1,AN786/N786)</x:f>
        <x:v>0.77461661577287</x:v>
      </x:c>
      <x:c r="AP786" s="11" t="str">
        <x:f>IF(AO786&gt;='01 Controls'!$E$16,"PASS","FAIL")</x:f>
        <x:v>FAIL</x:v>
      </x:c>
      <x:c r="AQ786" s="11" t="str">
        <x:v>UNQUANTIFIED</x:v>
      </x:c>
      <x:c r="AR786" s="11" t="str">
        <x:v>Position-class planning record; serial item and receiver open</x:v>
      </x:c>
      <x:c r="AS786" s="26"/>
      <x:c r="AT786" s="26"/>
    </x:row>
    <x:row r="787">
      <x:c r="C787" s="11" t="str">
        <x:v>C2-I-WRG-BLK-08</x:v>
      </x:c>
      <x:c r="D787" s="11" t="str">
        <x:v>C2</x:v>
      </x:c>
      <x:c r="E787" s="11" t="str">
        <x:v>Gulf–Atlantic hurricane</x:v>
      </x:c>
      <x:c r="F787" s="11" t="str">
        <x:v>I-WRG</x:v>
      </x:c>
      <x:c r="G787" s="11" t="str">
        <x:v>Water restoration group</x:v>
      </x:c>
      <x:c r="H787" s="11" t="str">
        <x:v>BLK-08</x:v>
      </x:c>
      <x:c r="I787" s="19" t="n">
        <x:v>48</x:v>
      </x:c>
      <x:c r="J787" s="21" t="n">
        <x:v>6</x:v>
      </x:c>
      <x:c r="K787" s="18" t="n">
        <x:f>'05 Cargo Register'!K339</x:f>
        <x:v>211.64399999999998</x:v>
      </x:c>
      <x:c r="L787" s="18" t="n">
        <x:f>'05 Cargo Register'!N339</x:f>
        <x:v>34</x:v>
      </x:c>
      <x:c r="M787" s="18" t="n">
        <x:f>'05 Cargo Register'!O339</x:f>
        <x:v>1734</x:v>
      </x:c>
      <x:c r="N787" s="18" t="n">
        <x:f>J787*K787</x:f>
        <x:v>1269.8639999999998</x:v>
      </x:c>
      <x:c r="O787" s="18" t="n">
        <x:f>J787*L787</x:f>
        <x:v>204</x:v>
      </x:c>
      <x:c r="P787" s="18" t="n">
        <x:f>J787*M787</x:f>
        <x:v>10404</x:v>
      </x:c>
      <x:c r="Q787" s="22" t="n">
        <x:f>'01 Controls'!$E$23*'02 Cargo Classes'!$M$14</x:f>
        <x:v>0.05</x:v>
      </x:c>
      <x:c r="R787" s="22" t="n">
        <x:f>'01 Controls'!$F$23*'02 Cargo Classes'!$N$14</x:f>
        <x:v>0.16000000000000003</x:v>
      </x:c>
      <x:c r="S787" s="22" t="n">
        <x:f>'01 Controls'!$G$23*'02 Cargo Classes'!$O$14</x:f>
        <x:v>0.6</x:v>
      </x:c>
      <x:c r="T787" s="22" t="n">
        <x:f>'01 Controls'!$H$23*'02 Cargo Classes'!$P$14</x:f>
        <x:v>0.075</x:v>
      </x:c>
      <x:c r="U787" s="22" t="n">
        <x:f>SUM(Q787:T787)</x:f>
        <x:v>0.885</x:v>
      </x:c>
      <x:c r="V787" s="18" t="n">
        <x:f>IF(U787=0,0,N787*Q787/U787)</x:f>
        <x:v>71.74372881355931</x:v>
      </x:c>
      <x:c r="W787" s="18" t="n">
        <x:f>IF(U787=0,0,P787*Q787/U787)</x:f>
        <x:v>587.7966101694916</x:v>
      </x:c>
      <x:c r="X787" s="18" t="n">
        <x:f>MAX(V787,W787*'01 Controls'!$E$12)</x:f>
        <x:v>146.9491525423729</x:v>
      </x:c>
      <x:c r="Y787" s="18" t="n">
        <x:f>IF(U787=0,0,N787*R787/U787)</x:f>
        <x:v>229.57993220338986</x:v>
      </x:c>
      <x:c r="Z787" s="18" t="n">
        <x:f>IF(U787=0,0,P787*R787/U787)</x:f>
        <x:v>1880.9491525423732</x:v>
      </x:c>
      <x:c r="AA787" s="18" t="n">
        <x:f>MAX(Y787,Z787*'01 Controls'!$E$13)</x:f>
        <x:v>282.142372881356</x:v>
      </x:c>
      <x:c r="AB787" s="18" t="n">
        <x:f>IF(U787=0,0,N787*S787/U787)</x:f>
        <x:v>860.9247457627117</x:v>
      </x:c>
      <x:c r="AC787" s="18" t="n">
        <x:f>IF(U787=0,0,P787*S787/U787)</x:f>
        <x:v>7053.559322033898</x:v>
      </x:c>
      <x:c r="AD787" s="18" t="n">
        <x:f>MAX(AB787,AC787*'01 Controls'!$E$14)</x:f>
        <x:v>1410.7118644067796</x:v>
      </x:c>
      <x:c r="AE787" s="18" t="n">
        <x:f>IF(U787=0,0,N787*T787/U787)</x:f>
        <x:v>107.61559322033897</x:v>
      </x:c>
      <x:c r="AF787" s="18" t="n">
        <x:f>IF(U787=0,0,P787*T787/U787)</x:f>
        <x:v>881.6949152542372</x:v>
      </x:c>
      <x:c r="AG787" s="18" t="n">
        <x:f>MAX(AE787,AF787*'01 Controls'!$E$15)</x:f>
        <x:v>158.7050847457627</x:v>
      </x:c>
      <x:c r="AH787" s="18" t="n">
        <x:f>SUM(V787,Y787,AB787,AE787)</x:f>
        <x:v>1269.8639999999998</x:v>
      </x:c>
      <x:c r="AI787" s="18" t="n">
        <x:f>N787-AH787</x:f>
        <x:v>0</x:v>
      </x:c>
      <x:c r="AJ787" s="18" t="n">
        <x:f>V787*INDEX('07 Mode Capacity'!$P$6:$P$17,MATCH("AIR-"&amp;I787,'07 Mode Capacity'!$C$6:$C$17,0))</x:f>
        <x:v>20.11232544507764</x:v>
      </x:c>
      <x:c r="AK787" s="18" t="n">
        <x:f>Y787*INDEX('07 Mode Capacity'!$P$6:$P$17,MATCH("OCEAN-"&amp;I787,'07 Mode Capacity'!$C$6:$C$17,0))</x:f>
        <x:v>20.11953125604725</x:v>
      </x:c>
      <x:c r="AL787" s="18" t="n">
        <x:f>AB787*INDEX('07 Mode Capacity'!$P$6:$P$17,MATCH("LAND-"&amp;I787,'07 Mode Capacity'!$C$6:$C$17,0))</x:f>
        <x:v>105.07403103269208</x:v>
      </x:c>
      <x:c r="AM787" s="18" t="n">
        <x:f>AE787*INDEX('07 Mode Capacity'!$P$6:$P$17,MATCH("INLAND-"&amp;I787,'07 Mode Capacity'!$C$6:$C$17,0))</x:f>
        <x:v>67.93066098733856</x:v>
      </x:c>
      <x:c r="AN787" s="18" t="n">
        <x:f>SUM(AJ787:AM787)</x:f>
        <x:v>213.23654872115554</x:v>
      </x:c>
      <x:c r="AO787" s="17" t="n">
        <x:f>IF(N787=0,1,AN787/N787)</x:f>
        <x:v>0.1679207763360136</x:v>
      </x:c>
      <x:c r="AP787" s="11" t="str">
        <x:f>IF(AO787&gt;='01 Controls'!$E$16,"PASS","FAIL")</x:f>
        <x:v>FAIL</x:v>
      </x:c>
      <x:c r="AQ787" s="11" t="str">
        <x:v>UNQUANTIFIED</x:v>
      </x:c>
      <x:c r="AR787" s="11" t="str">
        <x:v>Position-class planning record; serial item and receiver open</x:v>
      </x:c>
      <x:c r="AS787" s="26"/>
      <x:c r="AT787" s="26"/>
    </x:row>
    <x:row r="788">
      <x:c r="C788" s="11" t="str">
        <x:v>C2-I-WRG-OOG-80</x:v>
      </x:c>
      <x:c r="D788" s="11" t="str">
        <x:v>C2</x:v>
      </x:c>
      <x:c r="E788" s="11" t="str">
        <x:v>Gulf–Atlantic hurricane</x:v>
      </x:c>
      <x:c r="F788" s="11" t="str">
        <x:v>I-WRG</x:v>
      </x:c>
      <x:c r="G788" s="11" t="str">
        <x:v>Water restoration group</x:v>
      </x:c>
      <x:c r="H788" s="11" t="str">
        <x:v>OOG-80</x:v>
      </x:c>
      <x:c r="I788" s="19" t="n">
        <x:v>72</x:v>
      </x:c>
      <x:c r="J788" s="21" t="n">
        <x:v>6</x:v>
      </x:c>
      <x:c r="K788" s="18" t="n">
        <x:f>'05 Cargo Register'!K340</x:f>
        <x:v>846.5759999999999</x:v>
      </x:c>
      <x:c r="L788" s="18" t="n">
        <x:f>'05 Cargo Register'!N340</x:f>
        <x:v>15</x:v>
      </x:c>
      <x:c r="M788" s="18" t="n">
        <x:f>'05 Cargo Register'!O340</x:f>
        <x:v>2640</x:v>
      </x:c>
      <x:c r="N788" s="18" t="n">
        <x:f>J788*K788</x:f>
        <x:v>5079.455999999999</x:v>
      </x:c>
      <x:c r="O788" s="18" t="n">
        <x:f>J788*L788</x:f>
        <x:v>90</x:v>
      </x:c>
      <x:c r="P788" s="18" t="n">
        <x:f>J788*M788</x:f>
        <x:v>15840</x:v>
      </x:c>
      <x:c r="Q788" s="22" t="n">
        <x:f>'01 Controls'!$E$23*'02 Cargo Classes'!$M$15</x:f>
        <x:v>0</x:v>
      </x:c>
      <x:c r="R788" s="22" t="n">
        <x:f>'01 Controls'!$F$23*'02 Cargo Classes'!$N$15</x:f>
        <x:v>0.4</x:v>
      </x:c>
      <x:c r="S788" s="22" t="n">
        <x:f>'01 Controls'!$G$23*'02 Cargo Classes'!$O$15</x:f>
        <x:v>0.36</x:v>
      </x:c>
      <x:c r="T788" s="22" t="n">
        <x:f>'01 Controls'!$H$23*'02 Cargo Classes'!$P$15</x:f>
        <x:v>0.075</x:v>
      </x:c>
      <x:c r="U788" s="22" t="n">
        <x:f>SUM(Q788:T788)</x:f>
        <x:v>0.835</x:v>
      </x:c>
      <x:c r="V788" s="18" t="n">
        <x:f>IF(U788=0,0,N788*Q788/U788)</x:f>
        <x:v>0</x:v>
      </x:c>
      <x:c r="W788" s="18" t="n">
        <x:f>IF(U788=0,0,P788*Q788/U788)</x:f>
        <x:v>0</x:v>
      </x:c>
      <x:c r="X788" s="18" t="n">
        <x:f>MAX(V788,W788*'01 Controls'!$E$12)</x:f>
        <x:v>0</x:v>
      </x:c>
      <x:c r="Y788" s="18" t="n">
        <x:f>IF(U788=0,0,N788*R788/U788)</x:f>
        <x:v>2433.2723353293413</x:v>
      </x:c>
      <x:c r="Z788" s="18" t="n">
        <x:f>IF(U788=0,0,P788*R788/U788)</x:f>
        <x:v>7588.023952095808</x:v>
      </x:c>
      <x:c r="AA788" s="18" t="n">
        <x:f>MAX(Y788,Z788*'01 Controls'!$E$13)</x:f>
        <x:v>2433.2723353293413</x:v>
      </x:c>
      <x:c r="AB788" s="18" t="n">
        <x:f>IF(U788=0,0,N788*S788/U788)</x:f>
        <x:v>2189.945101796407</x:v>
      </x:c>
      <x:c r="AC788" s="18" t="n">
        <x:f>IF(U788=0,0,P788*S788/U788)</x:f>
        <x:v>6829.2215568862275</x:v>
      </x:c>
      <x:c r="AD788" s="18" t="n">
        <x:f>MAX(AB788,AC788*'01 Controls'!$E$14)</x:f>
        <x:v>2189.945101796407</x:v>
      </x:c>
      <x:c r="AE788" s="18" t="n">
        <x:f>IF(U788=0,0,N788*T788/U788)</x:f>
        <x:v>456.23856287425144</x:v>
      </x:c>
      <x:c r="AF788" s="18" t="n">
        <x:f>IF(U788=0,0,P788*T788/U788)</x:f>
        <x:v>1422.754491017964</x:v>
      </x:c>
      <x:c r="AG788" s="18" t="n">
        <x:f>MAX(AE788,AF788*'01 Controls'!$E$15)</x:f>
        <x:v>456.23856287425144</x:v>
      </x:c>
      <x:c r="AH788" s="18" t="n">
        <x:f>SUM(V788,Y788,AB788,AE788)</x:f>
        <x:v>5079.455999999999</x:v>
      </x:c>
      <x:c r="AI788" s="18" t="n">
        <x:f>N788-AH788</x:f>
        <x:v>0</x:v>
      </x:c>
      <x:c r="AJ788" s="18" t="n">
        <x:f>V788*INDEX('07 Mode Capacity'!$P$6:$P$17,MATCH("AIR-"&amp;I788,'07 Mode Capacity'!$C$6:$C$17,0))</x:f>
        <x:v>0</x:v>
      </x:c>
      <x:c r="AK788" s="18" t="n">
        <x:f>Y788*INDEX('07 Mode Capacity'!$P$6:$P$17,MATCH("OCEAN-"&amp;I788,'07 Mode Capacity'!$C$6:$C$17,0))</x:f>
        <x:v>1904.687666123247</x:v>
      </x:c>
      <x:c r="AL788" s="18" t="n">
        <x:f>AB788*INDEX('07 Mode Capacity'!$P$6:$P$17,MATCH("LAND-"&amp;I788,'07 Mode Capacity'!$C$6:$C$17,0))</x:f>
        <x:v>1565.8331394916743</x:v>
      </x:c>
      <x:c r="AM788" s="18" t="n">
        <x:f>AE788*INDEX('07 Mode Capacity'!$P$6:$P$17,MATCH("INLAND-"&amp;I788,'07 Mode Capacity'!$C$6:$C$17,0))</x:f>
        <x:v>456.23856287425144</x:v>
      </x:c>
      <x:c r="AN788" s="18" t="n">
        <x:f>SUM(AJ788:AM788)</x:f>
        <x:v>3926.7593684891726</x:v>
      </x:c>
      <x:c r="AO788" s="17" t="n">
        <x:f>IF(N788=0,1,AN788/N788)</x:f>
        <x:v>0.7730669127735673</x:v>
      </x:c>
      <x:c r="AP788" s="11" t="str">
        <x:f>IF(AO788&gt;='01 Controls'!$E$16,"PASS","FAIL")</x:f>
        <x:v>FAIL</x:v>
      </x:c>
      <x:c r="AQ788" s="11" t="str">
        <x:v>UNQUANTIFIED</x:v>
      </x:c>
      <x:c r="AR788" s="11" t="str">
        <x:v>Position-class planning record; serial item and receiver open</x:v>
      </x:c>
      <x:c r="AS788" s="26"/>
      <x:c r="AT788" s="26"/>
    </x:row>
    <x:row r="789">
      <x:c r="C789" s="11" t="str">
        <x:v>C2-I-PRG-APL-45</x:v>
      </x:c>
      <x:c r="D789" s="11" t="str">
        <x:v>C2</x:v>
      </x:c>
      <x:c r="E789" s="11" t="str">
        <x:v>Gulf–Atlantic hurricane</x:v>
      </x:c>
      <x:c r="F789" s="11" t="str">
        <x:v>I-PRG</x:v>
      </x:c>
      <x:c r="G789" s="11" t="str">
        <x:v>Power restoration group</x:v>
      </x:c>
      <x:c r="H789" s="11" t="str">
        <x:v>APL-45</x:v>
      </x:c>
      <x:c r="I789" s="19" t="n">
        <x:v>24</x:v>
      </x:c>
      <x:c r="J789" s="21" t="n">
        <x:v>6</x:v>
      </x:c>
      <x:c r="K789" s="18" t="n">
        <x:f>'05 Cargo Register'!K341</x:f>
        <x:v>219.984</x:v>
      </x:c>
      <x:c r="L789" s="18" t="n">
        <x:f>'05 Cargo Register'!N341</x:f>
        <x:v>58</x:v>
      </x:c>
      <x:c r="M789" s="18" t="n">
        <x:f>'05 Cargo Register'!O341</x:f>
        <x:v>435</x:v>
      </x:c>
      <x:c r="N789" s="18" t="n">
        <x:f>J789*K789</x:f>
        <x:v>1319.904</x:v>
      </x:c>
      <x:c r="O789" s="18" t="n">
        <x:f>J789*L789</x:f>
        <x:v>348</x:v>
      </x:c>
      <x:c r="P789" s="18" t="n">
        <x:f>J789*M789</x:f>
        <x:v>2610</x:v>
      </x:c>
      <x:c r="Q789" s="22" t="n">
        <x:f>'01 Controls'!$E$23*'02 Cargo Classes'!$M$6</x:f>
        <x:v>0.15000000000000002</x:v>
      </x:c>
      <x:c r="R789" s="22" t="n">
        <x:f>'01 Controls'!$F$23*'02 Cargo Classes'!$N$6</x:f>
        <x:v>0.08000000000000002</x:v>
      </x:c>
      <x:c r="S789" s="22" t="n">
        <x:f>'01 Controls'!$G$23*'02 Cargo Classes'!$O$6</x:f>
        <x:v>0.6</x:v>
      </x:c>
      <x:c r="T789" s="22" t="n">
        <x:f>'01 Controls'!$H$23*'02 Cargo Classes'!$P$6</x:f>
        <x:v>0.045</x:v>
      </x:c>
      <x:c r="U789" s="22" t="n">
        <x:f>SUM(Q789:T789)</x:f>
        <x:v>0.8750000000000001</x:v>
      </x:c>
      <x:c r="V789" s="18" t="n">
        <x:f>IF(U789=0,0,N789*Q789/U789)</x:f>
        <x:v>226.26925714285716</x:v>
      </x:c>
      <x:c r="W789" s="18" t="n">
        <x:f>IF(U789=0,0,P789*Q789/U789)</x:f>
        <x:v>447.42857142857144</x:v>
      </x:c>
      <x:c r="X789" s="18" t="n">
        <x:f>MAX(V789,W789*'01 Controls'!$E$12)</x:f>
        <x:v>226.26925714285716</x:v>
      </x:c>
      <x:c r="Y789" s="18" t="n">
        <x:f>IF(U789=0,0,N789*R789/U789)</x:f>
        <x:v>120.67693714285714</x:v>
      </x:c>
      <x:c r="Z789" s="18" t="n">
        <x:f>IF(U789=0,0,P789*R789/U789)</x:f>
        <x:v>238.62857142857143</x:v>
      </x:c>
      <x:c r="AA789" s="18" t="n">
        <x:f>MAX(Y789,Z789*'01 Controls'!$E$13)</x:f>
        <x:v>120.67693714285714</x:v>
      </x:c>
      <x:c r="AB789" s="18" t="n">
        <x:f>IF(U789=0,0,N789*S789/U789)</x:f>
        <x:v>905.0770285714285</x:v>
      </x:c>
      <x:c r="AC789" s="18" t="n">
        <x:f>IF(U789=0,0,P789*S789/U789)</x:f>
        <x:v>1789.7142857142856</x:v>
      </x:c>
      <x:c r="AD789" s="18" t="n">
        <x:f>MAX(AB789,AC789*'01 Controls'!$E$14)</x:f>
        <x:v>905.0770285714285</x:v>
      </x:c>
      <x:c r="AE789" s="18" t="n">
        <x:f>IF(U789=0,0,N789*T789/U789)</x:f>
        <x:v>67.88077714285713</x:v>
      </x:c>
      <x:c r="AF789" s="18" t="n">
        <x:f>IF(U789=0,0,P789*T789/U789)</x:f>
        <x:v>134.2285714285714</x:v>
      </x:c>
      <x:c r="AG789" s="18" t="n">
        <x:f>MAX(AE789,AF789*'01 Controls'!$E$15)</x:f>
        <x:v>67.88077714285713</x:v>
      </x:c>
      <x:c r="AH789" s="18" t="n">
        <x:f>SUM(V789,Y789,AB789,AE789)</x:f>
        <x:v>1319.904</x:v>
      </x:c>
      <x:c r="AI789" s="18" t="n">
        <x:f>N789-AH789</x:f>
        <x:v>0</x:v>
      </x:c>
      <x:c r="AJ789" s="18" t="n">
        <x:f>V789*INDEX('07 Mode Capacity'!$P$6:$P$17,MATCH("AIR-"&amp;I789,'07 Mode Capacity'!$C$6:$C$17,0))</x:f>
        <x:v>45.91321539373632</x:v>
      </x:c>
      <x:c r="AK789" s="18" t="n">
        <x:f>Y789*INDEX('07 Mode Capacity'!$P$6:$P$17,MATCH("OCEAN-"&amp;I789,'07 Mode Capacity'!$C$6:$C$17,0))</x:f>
        <x:v>18.112286741790864</x:v>
      </x:c>
      <x:c r="AL789" s="18" t="n">
        <x:f>AB789*INDEX('07 Mode Capacity'!$P$6:$P$17,MATCH("LAND-"&amp;I789,'07 Mode Capacity'!$C$6:$C$17,0))</x:f>
        <x:v>346.1927999455985</x:v>
      </x:c>
      <x:c r="AM789" s="18" t="n">
        <x:f>AE789*INDEX('07 Mode Capacity'!$P$6:$P$17,MATCH("INLAND-"&amp;I789,'07 Mode Capacity'!$C$6:$C$17,0))</x:f>
        <x:v>67.88077714285713</x:v>
      </x:c>
      <x:c r="AN789" s="18" t="n">
        <x:f>SUM(AJ789:AM789)</x:f>
        <x:v>478.0990792239828</x:v>
      </x:c>
      <x:c r="AO789" s="17" t="n">
        <x:f>IF(N789=0,1,AN789/N789)</x:f>
        <x:v>0.3622226156023338</x:v>
      </x:c>
      <x:c r="AP789" s="11" t="str">
        <x:f>IF(AO789&gt;='01 Controls'!$E$16,"PASS","FAIL")</x:f>
        <x:v>FAIL</x:v>
      </x:c>
      <x:c r="AQ789" s="11" t="str">
        <x:v>UNQUANTIFIED</x:v>
      </x:c>
      <x:c r="AR789" s="11" t="str">
        <x:v>Position-class planning record; serial item and receiver open</x:v>
      </x:c>
      <x:c r="AS789" s="26"/>
      <x:c r="AT789" s="26"/>
    </x:row>
    <x:row r="790">
      <x:c r="C790" s="11" t="str">
        <x:v>C2-I-PRG-ISO-18</x:v>
      </x:c>
      <x:c r="D790" s="11" t="str">
        <x:v>C2</x:v>
      </x:c>
      <x:c r="E790" s="11" t="str">
        <x:v>Gulf–Atlantic hurricane</x:v>
      </x:c>
      <x:c r="F790" s="11" t="str">
        <x:v>I-PRG</x:v>
      </x:c>
      <x:c r="G790" s="11" t="str">
        <x:v>Power restoration group</x:v>
      </x:c>
      <x:c r="H790" s="11" t="str">
        <x:v>ISO-18</x:v>
      </x:c>
      <x:c r="I790" s="19" t="n">
        <x:v>48</x:v>
      </x:c>
      <x:c r="J790" s="21" t="n">
        <x:v>6</x:v>
      </x:c>
      <x:c r="K790" s="18" t="n">
        <x:f>'05 Cargo Register'!K342</x:f>
        <x:v>659.952</x:v>
      </x:c>
      <x:c r="L790" s="18" t="n">
        <x:f>'05 Cargo Register'!N342</x:f>
        <x:v>44</x:v>
      </x:c>
      <x:c r="M790" s="18" t="n">
        <x:f>'05 Cargo Register'!O342</x:f>
        <x:v>1161.6000000000001</x:v>
      </x:c>
      <x:c r="N790" s="18" t="n">
        <x:f>J790*K790</x:f>
        <x:v>3959.712</x:v>
      </x:c>
      <x:c r="O790" s="18" t="n">
        <x:f>J790*L790</x:f>
        <x:v>264</x:v>
      </x:c>
      <x:c r="P790" s="18" t="n">
        <x:f>J790*M790</x:f>
        <x:v>6969.6</x:v>
      </x:c>
      <x:c r="Q790" s="22" t="n">
        <x:f>'01 Controls'!$E$23*'02 Cargo Classes'!$M$7</x:f>
        <x:v>0.010000000000000002</x:v>
      </x:c>
      <x:c r="R790" s="22" t="n">
        <x:f>'01 Controls'!$F$23*'02 Cargo Classes'!$N$7</x:f>
        <x:v>0.2</x:v>
      </x:c>
      <x:c r="S790" s="22" t="n">
        <x:f>'01 Controls'!$G$23*'02 Cargo Classes'!$O$7</x:f>
        <x:v>0.72</x:v>
      </x:c>
      <x:c r="T790" s="22" t="n">
        <x:f>'01 Controls'!$H$23*'02 Cargo Classes'!$P$7</x:f>
        <x:v>0.12</x:v>
      </x:c>
      <x:c r="U790" s="22" t="n">
        <x:f>SUM(Q790:T790)</x:f>
        <x:v>1.0499999999999998</x:v>
      </x:c>
      <x:c r="V790" s="18" t="n">
        <x:f>IF(U790=0,0,N790*Q790/U790)</x:f>
        <x:v>37.711542857142874</x:v>
      </x:c>
      <x:c r="W790" s="18" t="n">
        <x:f>IF(U790=0,0,P790*Q790/U790)</x:f>
        <x:v>66.37714285714289</x:v>
      </x:c>
      <x:c r="X790" s="18" t="n">
        <x:f>MAX(V790,W790*'01 Controls'!$E$12)</x:f>
        <x:v>37.711542857142874</x:v>
      </x:c>
      <x:c r="Y790" s="18" t="n">
        <x:f>IF(U790=0,0,N790*R790/U790)</x:f>
        <x:v>754.2308571428573</x:v>
      </x:c>
      <x:c r="Z790" s="18" t="n">
        <x:f>IF(U790=0,0,P790*R790/U790)</x:f>
        <x:v>1327.5428571428574</x:v>
      </x:c>
      <x:c r="AA790" s="18" t="n">
        <x:f>MAX(Y790,Z790*'01 Controls'!$E$13)</x:f>
        <x:v>754.2308571428573</x:v>
      </x:c>
      <x:c r="AB790" s="18" t="n">
        <x:f>IF(U790=0,0,N790*S790/U790)</x:f>
        <x:v>2715.231085714286</x:v>
      </x:c>
      <x:c r="AC790" s="18" t="n">
        <x:f>IF(U790=0,0,P790*S790/U790)</x:f>
        <x:v>4779.154285714287</x:v>
      </x:c>
      <x:c r="AD790" s="18" t="n">
        <x:f>MAX(AB790,AC790*'01 Controls'!$E$14)</x:f>
        <x:v>2715.231085714286</x:v>
      </x:c>
      <x:c r="AE790" s="18" t="n">
        <x:f>IF(U790=0,0,N790*T790/U790)</x:f>
        <x:v>452.53851428571437</x:v>
      </x:c>
      <x:c r="AF790" s="18" t="n">
        <x:f>IF(U790=0,0,P790*T790/U790)</x:f>
        <x:v>796.5257142857143</x:v>
      </x:c>
      <x:c r="AG790" s="18" t="n">
        <x:f>MAX(AE790,AF790*'01 Controls'!$E$15)</x:f>
        <x:v>452.53851428571437</x:v>
      </x:c>
      <x:c r="AH790" s="18" t="n">
        <x:f>SUM(V790,Y790,AB790,AE790)</x:f>
        <x:v>3959.712000000001</x:v>
      </x:c>
      <x:c r="AI790" s="18" t="n">
        <x:f>N790-AH790</x:f>
        <x:v>-9.094947017729282e-13</x:v>
      </x:c>
      <x:c r="AJ790" s="18" t="n">
        <x:f>V790*INDEX('07 Mode Capacity'!$P$6:$P$17,MATCH("AIR-"&amp;I790,'07 Mode Capacity'!$C$6:$C$17,0))</x:f>
        <x:v>10.57189019196202</x:v>
      </x:c>
      <x:c r="AK790" s="18" t="n">
        <x:f>Y790*INDEX('07 Mode Capacity'!$P$6:$P$17,MATCH("OCEAN-"&amp;I790,'07 Mode Capacity'!$C$6:$C$17,0))</x:f>
        <x:v>66.09798669649125</x:v>
      </x:c>
      <x:c r="AL790" s="18" t="n">
        <x:f>AB790*INDEX('07 Mode Capacity'!$P$6:$P$17,MATCH("LAND-"&amp;I790,'07 Mode Capacity'!$C$6:$C$17,0))</x:f>
        <x:v>331.38816925109927</x:v>
      </x:c>
      <x:c r="AM790" s="18" t="n">
        <x:f>AE790*INDEX('07 Mode Capacity'!$P$6:$P$17,MATCH("INLAND-"&amp;I790,'07 Mode Capacity'!$C$6:$C$17,0))</x:f>
        <x:v>285.6578631194754</x:v>
      </x:c>
      <x:c r="AN790" s="18" t="n">
        <x:f>SUM(AJ790:AM790)</x:f>
        <x:v>693.715909259028</x:v>
      </x:c>
      <x:c r="AO790" s="17" t="n">
        <x:f>IF(N790=0,1,AN790/N790)</x:f>
        <x:v>0.17519352651380402</x:v>
      </x:c>
      <x:c r="AP790" s="11" t="str">
        <x:f>IF(AO790&gt;='01 Controls'!$E$16,"PASS","FAIL")</x:f>
        <x:v>FAIL</x:v>
      </x:c>
      <x:c r="AQ790" s="11" t="str">
        <x:v>UNQUANTIFIED</x:v>
      </x:c>
      <x:c r="AR790" s="11" t="str">
        <x:v>Position-class planning record; serial item and receiver open</x:v>
      </x:c>
      <x:c r="AS790" s="26"/>
      <x:c r="AT790" s="26"/>
    </x:row>
    <x:row r="791">
      <x:c r="C791" s="11" t="str">
        <x:v>C2-I-PRG-COL-12</x:v>
      </x:c>
      <x:c r="D791" s="11" t="str">
        <x:v>C2</x:v>
      </x:c>
      <x:c r="E791" s="11" t="str">
        <x:v>Gulf–Atlantic hurricane</x:v>
      </x:c>
      <x:c r="F791" s="11" t="str">
        <x:v>I-PRG</x:v>
      </x:c>
      <x:c r="G791" s="11" t="str">
        <x:v>Power restoration group</x:v>
      </x:c>
      <x:c r="H791" s="11" t="str">
        <x:v>COL-12</x:v>
      </x:c>
      <x:c r="I791" s="19" t="n">
        <x:v>24</x:v>
      </x:c>
      <x:c r="J791" s="21" t="n">
        <x:v>6</x:v>
      </x:c>
      <x:c r="K791" s="18" t="n">
        <x:f>'05 Cargo Register'!K343</x:f>
        <x:v>109.992</x:v>
      </x:c>
      <x:c r="L791" s="18" t="n">
        <x:f>'05 Cargo Register'!N343</x:f>
        <x:v>12</x:v>
      </x:c>
      <x:c r="M791" s="18" t="n">
        <x:f>'05 Cargo Register'!O343</x:f>
        <x:v>316.8</x:v>
      </x:c>
      <x:c r="N791" s="18" t="n">
        <x:f>J791*K791</x:f>
        <x:v>659.952</x:v>
      </x:c>
      <x:c r="O791" s="18" t="n">
        <x:f>J791*L791</x:f>
        <x:v>72</x:v>
      </x:c>
      <x:c r="P791" s="18" t="n">
        <x:f>J791*M791</x:f>
        <x:v>1900.8000000000002</x:v>
      </x:c>
      <x:c r="Q791" s="22" t="n">
        <x:f>'01 Controls'!$E$23*'02 Cargo Classes'!$M$8</x:f>
        <x:v>0.1</x:v>
      </x:c>
      <x:c r="R791" s="22" t="n">
        <x:f>'01 Controls'!$F$23*'02 Cargo Classes'!$N$8</x:f>
        <x:v>0.13999999999999999</x:v>
      </x:c>
      <x:c r="S791" s="22" t="n">
        <x:f>'01 Controls'!$G$23*'02 Cargo Classes'!$O$8</x:f>
        <x:v>0.72</x:v>
      </x:c>
      <x:c r="T791" s="22" t="n">
        <x:f>'01 Controls'!$H$23*'02 Cargo Classes'!$P$8</x:f>
        <x:v>0.03</x:v>
      </x:c>
      <x:c r="U791" s="22" t="n">
        <x:f>SUM(Q791:T791)</x:f>
        <x:v>0.99</x:v>
      </x:c>
      <x:c r="V791" s="18" t="n">
        <x:f>IF(U791=0,0,N791*Q791/U791)</x:f>
        <x:v>66.66181818181818</x:v>
      </x:c>
      <x:c r="W791" s="18" t="n">
        <x:f>IF(U791=0,0,P791*Q791/U791)</x:f>
        <x:v>192.00000000000006</x:v>
      </x:c>
      <x:c r="X791" s="18" t="n">
        <x:f>MAX(V791,W791*'01 Controls'!$E$12)</x:f>
        <x:v>66.66181818181818</x:v>
      </x:c>
      <x:c r="Y791" s="18" t="n">
        <x:f>IF(U791=0,0,N791*R791/U791)</x:f>
        <x:v>93.32654545454544</x:v>
      </x:c>
      <x:c r="Z791" s="18" t="n">
        <x:f>IF(U791=0,0,P791*R791/U791)</x:f>
        <x:v>268.8</x:v>
      </x:c>
      <x:c r="AA791" s="18" t="n">
        <x:f>MAX(Y791,Z791*'01 Controls'!$E$13)</x:f>
        <x:v>93.32654545454544</x:v>
      </x:c>
      <x:c r="AB791" s="18" t="n">
        <x:f>IF(U791=0,0,N791*S791/U791)</x:f>
        <x:v>479.9650909090909</x:v>
      </x:c>
      <x:c r="AC791" s="18" t="n">
        <x:f>IF(U791=0,0,P791*S791/U791)</x:f>
        <x:v>1382.4</x:v>
      </x:c>
      <x:c r="AD791" s="18" t="n">
        <x:f>MAX(AB791,AC791*'01 Controls'!$E$14)</x:f>
        <x:v>479.9650909090909</x:v>
      </x:c>
      <x:c r="AE791" s="18" t="n">
        <x:f>IF(U791=0,0,N791*T791/U791)</x:f>
        <x:v>19.998545454545454</x:v>
      </x:c>
      <x:c r="AF791" s="18" t="n">
        <x:f>IF(U791=0,0,P791*T791/U791)</x:f>
        <x:v>57.6</x:v>
      </x:c>
      <x:c r="AG791" s="18" t="n">
        <x:f>MAX(AE791,AF791*'01 Controls'!$E$15)</x:f>
        <x:v>19.998545454545454</x:v>
      </x:c>
      <x:c r="AH791" s="18" t="n">
        <x:f>SUM(V791,Y791,AB791,AE791)</x:f>
        <x:v>659.952</x:v>
      </x:c>
      <x:c r="AI791" s="18" t="n">
        <x:f>N791-AH791</x:f>
        <x:v>0</x:v>
      </x:c>
      <x:c r="AJ791" s="18" t="n">
        <x:f>V791*INDEX('07 Mode Capacity'!$P$6:$P$17,MATCH("AIR-"&amp;I791,'07 Mode Capacity'!$C$6:$C$17,0))</x:f>
        <x:v>13.526620696807838</x:v>
      </x:c>
      <x:c r="AK791" s="18" t="n">
        <x:f>Y791*INDEX('07 Mode Capacity'!$P$6:$P$17,MATCH("OCEAN-"&amp;I791,'07 Mode Capacity'!$C$6:$C$17,0))</x:f>
        <x:v>14.007292461296595</x:v>
      </x:c>
      <x:c r="AL791" s="18" t="n">
        <x:f>AB791*INDEX('07 Mode Capacity'!$P$6:$P$17,MATCH("LAND-"&amp;I791,'07 Mode Capacity'!$C$6:$C$17,0))</x:f>
        <x:v>183.58709088024165</x:v>
      </x:c>
      <x:c r="AM791" s="18" t="n">
        <x:f>AE791*INDEX('07 Mode Capacity'!$P$6:$P$17,MATCH("INLAND-"&amp;I791,'07 Mode Capacity'!$C$6:$C$17,0))</x:f>
        <x:v>19.998545454545454</x:v>
      </x:c>
      <x:c r="AN791" s="18" t="n">
        <x:f>SUM(AJ791:AM791)</x:f>
        <x:v>231.11954949289154</x:v>
      </x:c>
      <x:c r="AO791" s="17" t="n">
        <x:f>IF(N791=0,1,AN791/N791)</x:f>
        <x:v>0.35020660516657504</x:v>
      </x:c>
      <x:c r="AP791" s="11" t="str">
        <x:f>IF(AO791&gt;='01 Controls'!$E$16,"PASS","FAIL")</x:f>
        <x:v>FAIL</x:v>
      </x:c>
      <x:c r="AQ791" s="11" t="str">
        <x:v>UNQUANTIFIED</x:v>
      </x:c>
      <x:c r="AR791" s="11" t="str">
        <x:v>Position-class planning record; serial item and receiver open</x:v>
      </x:c>
      <x:c r="AS791" s="26"/>
      <x:c r="AT791" s="26"/>
    </x:row>
    <x:row r="792">
      <x:c r="C792" s="11" t="str">
        <x:v>C2-I-PRG-BAT-22</x:v>
      </x:c>
      <x:c r="D792" s="11" t="str">
        <x:v>C2</x:v>
      </x:c>
      <x:c r="E792" s="11" t="str">
        <x:v>Gulf–Atlantic hurricane</x:v>
      </x:c>
      <x:c r="F792" s="11" t="str">
        <x:v>I-PRG</x:v>
      </x:c>
      <x:c r="G792" s="11" t="str">
        <x:v>Power restoration group</x:v>
      </x:c>
      <x:c r="H792" s="11" t="str">
        <x:v>BAT-22</x:v>
      </x:c>
      <x:c r="I792" s="19" t="n">
        <x:v>48</x:v>
      </x:c>
      <x:c r="J792" s="21" t="n">
        <x:v>6</x:v>
      </x:c>
      <x:c r="K792" s="18" t="n">
        <x:f>'05 Cargo Register'!K344</x:f>
        <x:v>824.94</x:v>
      </x:c>
      <x:c r="L792" s="18" t="n">
        <x:f>'05 Cargo Register'!N344</x:f>
        <x:v>47</x:v>
      </x:c>
      <x:c r="M792" s="18" t="n">
        <x:f>'05 Cargo Register'!O344</x:f>
        <x:v>1240.8000000000002</x:v>
      </x:c>
      <x:c r="N792" s="18" t="n">
        <x:f>J792*K792</x:f>
        <x:v>4949.64</x:v>
      </x:c>
      <x:c r="O792" s="18" t="n">
        <x:f>J792*L792</x:f>
        <x:v>282</x:v>
      </x:c>
      <x:c r="P792" s="18" t="n">
        <x:f>J792*M792</x:f>
        <x:v>7444.800000000001</x:v>
      </x:c>
      <x:c r="Q792" s="22" t="n">
        <x:f>'01 Controls'!$E$23*'02 Cargo Classes'!$M$9</x:f>
        <x:v>0</x:v>
      </x:c>
      <x:c r="R792" s="22" t="n">
        <x:f>'01 Controls'!$F$23*'02 Cargo Classes'!$N$9</x:f>
        <x:v>0.2</x:v>
      </x:c>
      <x:c r="S792" s="22" t="n">
        <x:f>'01 Controls'!$G$23*'02 Cargo Classes'!$O$9</x:f>
        <x:v>0.6</x:v>
      </x:c>
      <x:c r="T792" s="22" t="n">
        <x:f>'01 Controls'!$H$23*'02 Cargo Classes'!$P$9</x:f>
        <x:v>0.075</x:v>
      </x:c>
      <x:c r="U792" s="22" t="n">
        <x:f>SUM(Q792:T792)</x:f>
        <x:v>0.875</x:v>
      </x:c>
      <x:c r="V792" s="18" t="n">
        <x:f>IF(U792=0,0,N792*Q792/U792)</x:f>
        <x:v>0</x:v>
      </x:c>
      <x:c r="W792" s="18" t="n">
        <x:f>IF(U792=0,0,P792*Q792/U792)</x:f>
        <x:v>0</x:v>
      </x:c>
      <x:c r="X792" s="18" t="n">
        <x:f>MAX(V792,W792*'01 Controls'!$E$12)</x:f>
        <x:v>0</x:v>
      </x:c>
      <x:c r="Y792" s="18" t="n">
        <x:f>IF(U792=0,0,N792*R792/U792)</x:f>
        <x:v>1131.3462857142858</x:v>
      </x:c>
      <x:c r="Z792" s="18" t="n">
        <x:f>IF(U792=0,0,P792*R792/U792)</x:f>
        <x:v>1701.6685714285718</x:v>
      </x:c>
      <x:c r="AA792" s="18" t="n">
        <x:f>MAX(Y792,Z792*'01 Controls'!$E$13)</x:f>
        <x:v>1131.3462857142858</x:v>
      </x:c>
      <x:c r="AB792" s="18" t="n">
        <x:f>IF(U792=0,0,N792*S792/U792)</x:f>
        <x:v>3394.038857142857</x:v>
      </x:c>
      <x:c r="AC792" s="18" t="n">
        <x:f>IF(U792=0,0,P792*S792/U792)</x:f>
        <x:v>5105.005714285714</x:v>
      </x:c>
      <x:c r="AD792" s="18" t="n">
        <x:f>MAX(AB792,AC792*'01 Controls'!$E$14)</x:f>
        <x:v>3394.038857142857</x:v>
      </x:c>
      <x:c r="AE792" s="18" t="n">
        <x:f>IF(U792=0,0,N792*T792/U792)</x:f>
        <x:v>424.25485714285713</x:v>
      </x:c>
      <x:c r="AF792" s="18" t="n">
        <x:f>IF(U792=0,0,P792*T792/U792)</x:f>
        <x:v>638.1257142857143</x:v>
      </x:c>
      <x:c r="AG792" s="18" t="n">
        <x:f>MAX(AE792,AF792*'01 Controls'!$E$15)</x:f>
        <x:v>424.25485714285713</x:v>
      </x:c>
      <x:c r="AH792" s="18" t="n">
        <x:f>SUM(V792,Y792,AB792,AE792)</x:f>
        <x:v>4949.64</x:v>
      </x:c>
      <x:c r="AI792" s="18" t="n">
        <x:f>N792-AH792</x:f>
        <x:v>0</x:v>
      </x:c>
      <x:c r="AJ792" s="18" t="n">
        <x:f>V792*INDEX('07 Mode Capacity'!$P$6:$P$17,MATCH("AIR-"&amp;I792,'07 Mode Capacity'!$C$6:$C$17,0))</x:f>
        <x:v>0</x:v>
      </x:c>
      <x:c r="AK792" s="18" t="n">
        <x:f>Y792*INDEX('07 Mode Capacity'!$P$6:$P$17,MATCH("OCEAN-"&amp;I792,'07 Mode Capacity'!$C$6:$C$17,0))</x:f>
        <x:v>99.14698004473686</x:v>
      </x:c>
      <x:c r="AL792" s="18" t="n">
        <x:f>AB792*INDEX('07 Mode Capacity'!$P$6:$P$17,MATCH("LAND-"&amp;I792,'07 Mode Capacity'!$C$6:$C$17,0))</x:f>
        <x:v>414.235211563874</x:v>
      </x:c>
      <x:c r="AM792" s="18" t="n">
        <x:f>AE792*INDEX('07 Mode Capacity'!$P$6:$P$17,MATCH("INLAND-"&amp;I792,'07 Mode Capacity'!$C$6:$C$17,0))</x:f>
        <x:v>267.80424667450814</x:v>
      </x:c>
      <x:c r="AN792" s="18" t="n">
        <x:f>SUM(AJ792:AM792)</x:f>
        <x:v>781.186438283119</x:v>
      </x:c>
      <x:c r="AO792" s="17" t="n">
        <x:f>IF(N792=0,1,AN792/N792)</x:f>
        <x:v>0.1578269203988813</x:v>
      </x:c>
      <x:c r="AP792" s="11" t="str">
        <x:f>IF(AO792&gt;='01 Controls'!$E$16,"PASS","FAIL")</x:f>
        <x:v>FAIL</x:v>
      </x:c>
      <x:c r="AQ792" s="11" t="str">
        <x:v>UNQUANTIFIED</x:v>
      </x:c>
      <x:c r="AR792" s="11" t="str">
        <x:v>Position-class planning record; serial item and receiver open</x:v>
      </x:c>
      <x:c r="AS792" s="26"/>
      <x:c r="AT792" s="26"/>
    </x:row>
    <x:row r="793">
      <x:c r="C793" s="11" t="str">
        <x:v>C2-I-PRG-TNK-20</x:v>
      </x:c>
      <x:c r="D793" s="11" t="str">
        <x:v>C2</x:v>
      </x:c>
      <x:c r="E793" s="11" t="str">
        <x:v>Gulf–Atlantic hurricane</x:v>
      </x:c>
      <x:c r="F793" s="11" t="str">
        <x:v>I-PRG</x:v>
      </x:c>
      <x:c r="G793" s="11" t="str">
        <x:v>Power restoration group</x:v>
      </x:c>
      <x:c r="H793" s="11" t="str">
        <x:v>TNK-20</x:v>
      </x:c>
      <x:c r="I793" s="19" t="n">
        <x:v>48</x:v>
      </x:c>
      <x:c r="J793" s="21" t="n">
        <x:v>6</x:v>
      </x:c>
      <x:c r="K793" s="18" t="n">
        <x:f>'05 Cargo Register'!K345</x:f>
        <x:v>659.952</x:v>
      </x:c>
      <x:c r="L793" s="18" t="n">
        <x:f>'05 Cargo Register'!N345</x:f>
        <x:v>39</x:v>
      </x:c>
      <x:c r="M793" s="18" t="n">
        <x:f>'05 Cargo Register'!O345</x:f>
        <x:v>828.75</x:v>
      </x:c>
      <x:c r="N793" s="18" t="n">
        <x:f>J793*K793</x:f>
        <x:v>3959.712</x:v>
      </x:c>
      <x:c r="O793" s="18" t="n">
        <x:f>J793*L793</x:f>
        <x:v>234</x:v>
      </x:c>
      <x:c r="P793" s="18" t="n">
        <x:f>J793*M793</x:f>
        <x:v>4972.5</x:v>
      </x:c>
      <x:c r="Q793" s="22" t="n">
        <x:f>'01 Controls'!$E$23*'02 Cargo Classes'!$M$10</x:f>
        <x:v>0</x:v>
      </x:c>
      <x:c r="R793" s="22" t="n">
        <x:f>'01 Controls'!$F$23*'02 Cargo Classes'!$N$10</x:f>
        <x:v>0.24</x:v>
      </x:c>
      <x:c r="S793" s="22" t="n">
        <x:f>'01 Controls'!$G$23*'02 Cargo Classes'!$O$10</x:f>
        <x:v>0.6</x:v>
      </x:c>
      <x:c r="T793" s="22" t="n">
        <x:f>'01 Controls'!$H$23*'02 Cargo Classes'!$P$10</x:f>
        <x:v>0.15</x:v>
      </x:c>
      <x:c r="U793" s="22" t="n">
        <x:f>SUM(Q793:T793)</x:f>
        <x:v>0.99</x:v>
      </x:c>
      <x:c r="V793" s="18" t="n">
        <x:f>IF(U793=0,0,N793*Q793/U793)</x:f>
        <x:v>0</x:v>
      </x:c>
      <x:c r="W793" s="18" t="n">
        <x:f>IF(U793=0,0,P793*Q793/U793)</x:f>
        <x:v>0</x:v>
      </x:c>
      <x:c r="X793" s="18" t="n">
        <x:f>MAX(V793,W793*'01 Controls'!$E$12)</x:f>
        <x:v>0</x:v>
      </x:c>
      <x:c r="Y793" s="18" t="n">
        <x:f>IF(U793=0,0,N793*R793/U793)</x:f>
        <x:v>959.9301818181818</x:v>
      </x:c>
      <x:c r="Z793" s="18" t="n">
        <x:f>IF(U793=0,0,P793*R793/U793)</x:f>
        <x:v>1205.4545454545453</x:v>
      </x:c>
      <x:c r="AA793" s="18" t="n">
        <x:f>MAX(Y793,Z793*'01 Controls'!$E$13)</x:f>
        <x:v>959.9301818181818</x:v>
      </x:c>
      <x:c r="AB793" s="18" t="n">
        <x:f>IF(U793=0,0,N793*S793/U793)</x:f>
        <x:v>2399.8254545454542</x:v>
      </x:c>
      <x:c r="AC793" s="18" t="n">
        <x:f>IF(U793=0,0,P793*S793/U793)</x:f>
        <x:v>3013.6363636363635</x:v>
      </x:c>
      <x:c r="AD793" s="18" t="n">
        <x:f>MAX(AB793,AC793*'01 Controls'!$E$14)</x:f>
        <x:v>2399.8254545454542</x:v>
      </x:c>
      <x:c r="AE793" s="18" t="n">
        <x:f>IF(U793=0,0,N793*T793/U793)</x:f>
        <x:v>599.9563636363636</x:v>
      </x:c>
      <x:c r="AF793" s="18" t="n">
        <x:f>IF(U793=0,0,P793*T793/U793)</x:f>
        <x:v>753.4090909090909</x:v>
      </x:c>
      <x:c r="AG793" s="18" t="n">
        <x:f>MAX(AE793,AF793*'01 Controls'!$E$15)</x:f>
        <x:v>599.9563636363636</x:v>
      </x:c>
      <x:c r="AH793" s="18" t="n">
        <x:f>SUM(V793,Y793,AB793,AE793)</x:f>
        <x:v>3959.7119999999995</x:v>
      </x:c>
      <x:c r="AI793" s="18" t="n">
        <x:f>N793-AH793</x:f>
        <x:v>4.547473508864641e-13</x:v>
      </x:c>
      <x:c r="AJ793" s="18" t="n">
        <x:f>V793*INDEX('07 Mode Capacity'!$P$6:$P$17,MATCH("AIR-"&amp;I793,'07 Mode Capacity'!$C$6:$C$17,0))</x:f>
        <x:v>0</x:v>
      </x:c>
      <x:c r="AK793" s="18" t="n">
        <x:f>Y793*INDEX('07 Mode Capacity'!$P$6:$P$17,MATCH("OCEAN-"&amp;I793,'07 Mode Capacity'!$C$6:$C$17,0))</x:f>
        <x:v>84.12471034098884</x:v>
      </x:c>
      <x:c r="AL793" s="18" t="n">
        <x:f>AB793*INDEX('07 Mode Capacity'!$P$6:$P$17,MATCH("LAND-"&amp;I793,'07 Mode Capacity'!$C$6:$C$17,0))</x:f>
        <x:v>292.8935839340523</x:v>
      </x:c>
      <x:c r="AM793" s="18" t="n">
        <x:f>AE793*INDEX('07 Mode Capacity'!$P$6:$P$17,MATCH("INLAND-"&amp;I793,'07 Mode Capacity'!$C$6:$C$17,0))</x:f>
        <x:v>378.71307610536496</x:v>
      </x:c>
      <x:c r="AN793" s="18" t="n">
        <x:f>SUM(AJ793:AM793)</x:f>
        <x:v>755.7313703804061</x:v>
      </x:c>
      <x:c r="AO793" s="17" t="n">
        <x:f>IF(N793=0,1,AN793/N793)</x:f>
        <x:v>0.19085513552005956</x:v>
      </x:c>
      <x:c r="AP793" s="11" t="str">
        <x:f>IF(AO793&gt;='01 Controls'!$E$16,"PASS","FAIL")</x:f>
        <x:v>FAIL</x:v>
      </x:c>
      <x:c r="AQ793" s="11" t="str">
        <x:v>UNQUANTIFIED</x:v>
      </x:c>
      <x:c r="AR793" s="11" t="str">
        <x:v>Position-class planning record; serial item and receiver open</x:v>
      </x:c>
      <x:c r="AS793" s="26"/>
      <x:c r="AT793" s="26"/>
    </x:row>
    <x:row r="794">
      <x:c r="C794" s="11" t="str">
        <x:v>C2-I-PRG-FLR-24</x:v>
      </x:c>
      <x:c r="D794" s="11" t="str">
        <x:v>C2</x:v>
      </x:c>
      <x:c r="E794" s="11" t="str">
        <x:v>Gulf–Atlantic hurricane</x:v>
      </x:c>
      <x:c r="F794" s="11" t="str">
        <x:v>I-PRG</x:v>
      </x:c>
      <x:c r="G794" s="11" t="str">
        <x:v>Power restoration group</x:v>
      </x:c>
      <x:c r="H794" s="11" t="str">
        <x:v>FLR-24</x:v>
      </x:c>
      <x:c r="I794" s="19" t="n">
        <x:v>48</x:v>
      </x:c>
      <x:c r="J794" s="21" t="n">
        <x:v>6</x:v>
      </x:c>
      <x:c r="K794" s="18" t="n">
        <x:f>'05 Cargo Register'!K346</x:f>
        <x:v>989.928</x:v>
      </x:c>
      <x:c r="L794" s="18" t="n">
        <x:f>'05 Cargo Register'!N346</x:f>
        <x:v>49</x:v>
      </x:c>
      <x:c r="M794" s="18" t="n">
        <x:f>'05 Cargo Register'!O346</x:f>
        <x:v>1568</x:v>
      </x:c>
      <x:c r="N794" s="18" t="n">
        <x:f>J794*K794</x:f>
        <x:v>5939.568</x:v>
      </x:c>
      <x:c r="O794" s="18" t="n">
        <x:f>J794*L794</x:f>
        <x:v>294</x:v>
      </x:c>
      <x:c r="P794" s="18" t="n">
        <x:f>J794*M794</x:f>
        <x:v>9408</x:v>
      </x:c>
      <x:c r="Q794" s="22" t="n">
        <x:f>'01 Controls'!$E$23*'02 Cargo Classes'!$M$11</x:f>
        <x:v>0</x:v>
      </x:c>
      <x:c r="R794" s="22" t="n">
        <x:f>'01 Controls'!$F$23*'02 Cargo Classes'!$N$11</x:f>
        <x:v>0.24</x:v>
      </x:c>
      <x:c r="S794" s="22" t="n">
        <x:f>'01 Controls'!$G$23*'02 Cargo Classes'!$O$11</x:f>
        <x:v>0.6</x:v>
      </x:c>
      <x:c r="T794" s="22" t="n">
        <x:f>'01 Controls'!$H$23*'02 Cargo Classes'!$P$11</x:f>
        <x:v>0.12</x:v>
      </x:c>
      <x:c r="U794" s="22" t="n">
        <x:f>SUM(Q794:T794)</x:f>
        <x:v>0.96</x:v>
      </x:c>
      <x:c r="V794" s="18" t="n">
        <x:f>IF(U794=0,0,N794*Q794/U794)</x:f>
        <x:v>0</x:v>
      </x:c>
      <x:c r="W794" s="18" t="n">
        <x:f>IF(U794=0,0,P794*Q794/U794)</x:f>
        <x:v>0</x:v>
      </x:c>
      <x:c r="X794" s="18" t="n">
        <x:f>MAX(V794,W794*'01 Controls'!$E$12)</x:f>
        <x:v>0</x:v>
      </x:c>
      <x:c r="Y794" s="18" t="n">
        <x:f>IF(U794=0,0,N794*R794/U794)</x:f>
        <x:v>1484.892</x:v>
      </x:c>
      <x:c r="Z794" s="18" t="n">
        <x:f>IF(U794=0,0,P794*R794/U794)</x:f>
        <x:v>2352</x:v>
      </x:c>
      <x:c r="AA794" s="18" t="n">
        <x:f>MAX(Y794,Z794*'01 Controls'!$E$13)</x:f>
        <x:v>1484.892</x:v>
      </x:c>
      <x:c r="AB794" s="18" t="n">
        <x:f>IF(U794=0,0,N794*S794/U794)</x:f>
        <x:v>3712.23</x:v>
      </x:c>
      <x:c r="AC794" s="18" t="n">
        <x:f>IF(U794=0,0,P794*S794/U794)</x:f>
        <x:v>5880</x:v>
      </x:c>
      <x:c r="AD794" s="18" t="n">
        <x:f>MAX(AB794,AC794*'01 Controls'!$E$14)</x:f>
        <x:v>3712.23</x:v>
      </x:c>
      <x:c r="AE794" s="18" t="n">
        <x:f>IF(U794=0,0,N794*T794/U794)</x:f>
        <x:v>742.446</x:v>
      </x:c>
      <x:c r="AF794" s="18" t="n">
        <x:f>IF(U794=0,0,P794*T794/U794)</x:f>
        <x:v>1176</x:v>
      </x:c>
      <x:c r="AG794" s="18" t="n">
        <x:f>MAX(AE794,AF794*'01 Controls'!$E$15)</x:f>
        <x:v>742.446</x:v>
      </x:c>
      <x:c r="AH794" s="18" t="n">
        <x:f>SUM(V794,Y794,AB794,AE794)</x:f>
        <x:v>5939.568</x:v>
      </x:c>
      <x:c r="AI794" s="18" t="n">
        <x:f>N794-AH794</x:f>
        <x:v>0</x:v>
      </x:c>
      <x:c r="AJ794" s="18" t="n">
        <x:f>V794*INDEX('07 Mode Capacity'!$P$6:$P$17,MATCH("AIR-"&amp;I794,'07 Mode Capacity'!$C$6:$C$17,0))</x:f>
        <x:v>0</x:v>
      </x:c>
      <x:c r="AK794" s="18" t="n">
        <x:f>Y794*INDEX('07 Mode Capacity'!$P$6:$P$17,MATCH("OCEAN-"&amp;I794,'07 Mode Capacity'!$C$6:$C$17,0))</x:f>
        <x:v>130.13041130871713</x:v>
      </x:c>
      <x:c r="AL794" s="18" t="n">
        <x:f>AB794*INDEX('07 Mode Capacity'!$P$6:$P$17,MATCH("LAND-"&amp;I794,'07 Mode Capacity'!$C$6:$C$17,0))</x:f>
        <x:v>453.0697626479872</x:v>
      </x:c>
      <x:c r="AM794" s="18" t="n">
        <x:f>AE794*INDEX('07 Mode Capacity'!$P$6:$P$17,MATCH("INLAND-"&amp;I794,'07 Mode Capacity'!$C$6:$C$17,0))</x:f>
        <x:v>468.6574316803892</x:v>
      </x:c>
      <x:c r="AN794" s="18" t="n">
        <x:f>SUM(AJ794:AM794)</x:f>
        <x:v>1051.8576056370935</x:v>
      </x:c>
      <x:c r="AO794" s="17" t="n">
        <x:f>IF(N794=0,1,AN794/N794)</x:f>
        <x:v>0.17709328450100975</x:v>
      </x:c>
      <x:c r="AP794" s="11" t="str">
        <x:f>IF(AO794&gt;='01 Controls'!$E$16,"PASS","FAIL")</x:f>
        <x:v>FAIL</x:v>
      </x:c>
      <x:c r="AQ794" s="11" t="str">
        <x:v>UNQUANTIFIED</x:v>
      </x:c>
      <x:c r="AR794" s="11" t="str">
        <x:v>Position-class planning record; serial item and receiver open</x:v>
      </x:c>
      <x:c r="AS794" s="26"/>
      <x:c r="AT794" s="26"/>
    </x:row>
    <x:row r="795">
      <x:c r="C795" s="11" t="str">
        <x:v>C2-I-PRG-ROL-30</x:v>
      </x:c>
      <x:c r="D795" s="11" t="str">
        <x:v>C2</x:v>
      </x:c>
      <x:c r="E795" s="11" t="str">
        <x:v>Gulf–Atlantic hurricane</x:v>
      </x:c>
      <x:c r="F795" s="11" t="str">
        <x:v>I-PRG</x:v>
      </x:c>
      <x:c r="G795" s="11" t="str">
        <x:v>Power restoration group</x:v>
      </x:c>
      <x:c r="H795" s="11" t="str">
        <x:v>ROL-30</x:v>
      </x:c>
      <x:c r="I795" s="19" t="n">
        <x:v>48</x:v>
      </x:c>
      <x:c r="J795" s="21" t="n">
        <x:v>6</x:v>
      </x:c>
      <x:c r="K795" s="18" t="n">
        <x:f>'05 Cargo Register'!K347</x:f>
        <x:v>659.952</x:v>
      </x:c>
      <x:c r="L795" s="18" t="n">
        <x:f>'05 Cargo Register'!N347</x:f>
        <x:v>28</x:v>
      </x:c>
      <x:c r="M795" s="18" t="n">
        <x:f>'05 Cargo Register'!O347</x:f>
        <x:v>1785</x:v>
      </x:c>
      <x:c r="N795" s="18" t="n">
        <x:f>J795*K795</x:f>
        <x:v>3959.712</x:v>
      </x:c>
      <x:c r="O795" s="18" t="n">
        <x:f>J795*L795</x:f>
        <x:v>168</x:v>
      </x:c>
      <x:c r="P795" s="18" t="n">
        <x:f>J795*M795</x:f>
        <x:v>10710</x:v>
      </x:c>
      <x:c r="Q795" s="22" t="n">
        <x:f>'01 Controls'!$E$23*'02 Cargo Classes'!$M$12</x:f>
        <x:v>0</x:v>
      </x:c>
      <x:c r="R795" s="22" t="n">
        <x:f>'01 Controls'!$F$23*'02 Cargo Classes'!$N$12</x:f>
        <x:v>0.2</x:v>
      </x:c>
      <x:c r="S795" s="22" t="n">
        <x:f>'01 Controls'!$G$23*'02 Cargo Classes'!$O$12</x:f>
        <x:v>0.8999999999999999</x:v>
      </x:c>
      <x:c r="T795" s="22" t="n">
        <x:f>'01 Controls'!$H$23*'02 Cargo Classes'!$P$12</x:f>
        <x:v>0.09</x:v>
      </x:c>
      <x:c r="U795" s="22" t="n">
        <x:f>SUM(Q795:T795)</x:f>
        <x:v>1.19</x:v>
      </x:c>
      <x:c r="V795" s="18" t="n">
        <x:f>IF(U795=0,0,N795*Q795/U795)</x:f>
        <x:v>0</x:v>
      </x:c>
      <x:c r="W795" s="18" t="n">
        <x:f>IF(U795=0,0,P795*Q795/U795)</x:f>
        <x:v>0</x:v>
      </x:c>
      <x:c r="X795" s="18" t="n">
        <x:f>MAX(V795,W795*'01 Controls'!$E$12)</x:f>
        <x:v>0</x:v>
      </x:c>
      <x:c r="Y795" s="18" t="n">
        <x:f>IF(U795=0,0,N795*R795/U795)</x:f>
        <x:v>665.4978151260505</x:v>
      </x:c>
      <x:c r="Z795" s="18" t="n">
        <x:f>IF(U795=0,0,P795*R795/U795)</x:f>
        <x:v>1800</x:v>
      </x:c>
      <x:c r="AA795" s="18" t="n">
        <x:f>MAX(Y795,Z795*'01 Controls'!$E$13)</x:f>
        <x:v>665.4978151260505</x:v>
      </x:c>
      <x:c r="AB795" s="18" t="n">
        <x:f>IF(U795=0,0,N795*S795/U795)</x:f>
        <x:v>2994.7401680672265</x:v>
      </x:c>
      <x:c r="AC795" s="18" t="n">
        <x:f>IF(U795=0,0,P795*S795/U795)</x:f>
        <x:v>8099.999999999999</x:v>
      </x:c>
      <x:c r="AD795" s="18" t="n">
        <x:f>MAX(AB795,AC795*'01 Controls'!$E$14)</x:f>
        <x:v>2994.7401680672265</x:v>
      </x:c>
      <x:c r="AE795" s="18" t="n">
        <x:f>IF(U795=0,0,N795*T795/U795)</x:f>
        <x:v>299.4740168067227</x:v>
      </x:c>
      <x:c r="AF795" s="18" t="n">
        <x:f>IF(U795=0,0,P795*T795/U795)</x:f>
        <x:v>810</x:v>
      </x:c>
      <x:c r="AG795" s="18" t="n">
        <x:f>MAX(AE795,AF795*'01 Controls'!$E$15)</x:f>
        <x:v>299.4740168067227</x:v>
      </x:c>
      <x:c r="AH795" s="18" t="n">
        <x:f>SUM(V795,Y795,AB795,AE795)</x:f>
        <x:v>3959.7119999999995</x:v>
      </x:c>
      <x:c r="AI795" s="18" t="n">
        <x:f>N795-AH795</x:f>
        <x:v>4.547473508864641e-13</x:v>
      </x:c>
      <x:c r="AJ795" s="18" t="n">
        <x:f>V795*INDEX('07 Mode Capacity'!$P$6:$P$17,MATCH("AIR-"&amp;I795,'07 Mode Capacity'!$C$6:$C$17,0))</x:f>
        <x:v>0</x:v>
      </x:c>
      <x:c r="AK795" s="18" t="n">
        <x:f>Y795*INDEX('07 Mode Capacity'!$P$6:$P$17,MATCH("OCEAN-"&amp;I795,'07 Mode Capacity'!$C$6:$C$17,0))</x:f>
        <x:v>58.321752967492266</x:v>
      </x:c>
      <x:c r="AL795" s="18" t="n">
        <x:f>AB795*INDEX('07 Mode Capacity'!$P$6:$P$17,MATCH("LAND-"&amp;I795,'07 Mode Capacity'!$C$6:$C$17,0))</x:f>
        <x:v>365.50165726224174</x:v>
      </x:c>
      <x:c r="AM795" s="18" t="n">
        <x:f>AE795*INDEX('07 Mode Capacity'!$P$6:$P$17,MATCH("INLAND-"&amp;I795,'07 Mode Capacity'!$C$6:$C$17,0))</x:f>
        <x:v>189.03829177024105</x:v>
      </x:c>
      <x:c r="AN795" s="18" t="n">
        <x:f>SUM(AJ795:AM795)</x:f>
        <x:v>612.861701999975</x:v>
      </x:c>
      <x:c r="AO795" s="17" t="n">
        <x:f>IF(N795=0,1,AN795/N795)</x:f>
        <x:v>0.15477431237422698</x:v>
      </x:c>
      <x:c r="AP795" s="11" t="str">
        <x:f>IF(AO795&gt;='01 Controls'!$E$16,"PASS","FAIL")</x:f>
        <x:v>FAIL</x:v>
      </x:c>
      <x:c r="AQ795" s="11" t="str">
        <x:v>UNQUANTIFIED</x:v>
      </x:c>
      <x:c r="AR795" s="11" t="str">
        <x:v>Position-class planning record; serial item and receiver open</x:v>
      </x:c>
      <x:c r="AS795" s="26"/>
      <x:c r="AT795" s="26"/>
    </x:row>
    <x:row r="796">
      <x:c r="C796" s="11" t="str">
        <x:v>C2-I-PRG-LIN-18</x:v>
      </x:c>
      <x:c r="D796" s="11" t="str">
        <x:v>C2</x:v>
      </x:c>
      <x:c r="E796" s="11" t="str">
        <x:v>Gulf–Atlantic hurricane</x:v>
      </x:c>
      <x:c r="F796" s="11" t="str">
        <x:v>I-PRG</x:v>
      </x:c>
      <x:c r="G796" s="11" t="str">
        <x:v>Power restoration group</x:v>
      </x:c>
      <x:c r="H796" s="11" t="str">
        <x:v>LIN-18</x:v>
      </x:c>
      <x:c r="I796" s="19" t="n">
        <x:v>72</x:v>
      </x:c>
      <x:c r="J796" s="21" t="n">
        <x:v>6</x:v>
      </x:c>
      <x:c r="K796" s="18" t="n">
        <x:f>'05 Cargo Register'!K348</x:f>
        <x:v>549.96</x:v>
      </x:c>
      <x:c r="L796" s="18" t="n">
        <x:f>'05 Cargo Register'!N348</x:f>
        <x:v>39</x:v>
      </x:c>
      <x:c r="M796" s="18" t="n">
        <x:f>'05 Cargo Register'!O348</x:f>
        <x:v>1716</x:v>
      </x:c>
      <x:c r="N796" s="18" t="n">
        <x:f>J796*K796</x:f>
        <x:v>3299.76</x:v>
      </x:c>
      <x:c r="O796" s="18" t="n">
        <x:f>J796*L796</x:f>
        <x:v>234</x:v>
      </x:c>
      <x:c r="P796" s="18" t="n">
        <x:f>J796*M796</x:f>
        <x:v>10296</x:v>
      </x:c>
      <x:c r="Q796" s="22" t="n">
        <x:f>'01 Controls'!$E$23*'02 Cargo Classes'!$M$13</x:f>
        <x:v>0</x:v>
      </x:c>
      <x:c r="R796" s="22" t="n">
        <x:f>'01 Controls'!$F$23*'02 Cargo Classes'!$N$13</x:f>
        <x:v>0.24</x:v>
      </x:c>
      <x:c r="S796" s="22" t="n">
        <x:f>'01 Controls'!$G$23*'02 Cargo Classes'!$O$13</x:f>
        <x:v>0.6</x:v>
      </x:c>
      <x:c r="T796" s="22" t="n">
        <x:f>'01 Controls'!$H$23*'02 Cargo Classes'!$P$13</x:f>
        <x:v>0.15</x:v>
      </x:c>
      <x:c r="U796" s="22" t="n">
        <x:f>SUM(Q796:T796)</x:f>
        <x:v>0.99</x:v>
      </x:c>
      <x:c r="V796" s="18" t="n">
        <x:f>IF(U796=0,0,N796*Q796/U796)</x:f>
        <x:v>0</x:v>
      </x:c>
      <x:c r="W796" s="18" t="n">
        <x:f>IF(U796=0,0,P796*Q796/U796)</x:f>
        <x:v>0</x:v>
      </x:c>
      <x:c r="X796" s="18" t="n">
        <x:f>MAX(V796,W796*'01 Controls'!$E$12)</x:f>
        <x:v>0</x:v>
      </x:c>
      <x:c r="Y796" s="18" t="n">
        <x:f>IF(U796=0,0,N796*R796/U796)</x:f>
        <x:v>799.9418181818182</x:v>
      </x:c>
      <x:c r="Z796" s="18" t="n">
        <x:f>IF(U796=0,0,P796*R796/U796)</x:f>
        <x:v>2496</x:v>
      </x:c>
      <x:c r="AA796" s="18" t="n">
        <x:f>MAX(Y796,Z796*'01 Controls'!$E$13)</x:f>
        <x:v>799.9418181818182</x:v>
      </x:c>
      <x:c r="AB796" s="18" t="n">
        <x:f>IF(U796=0,0,N796*S796/U796)</x:f>
        <x:v>1999.8545454545454</x:v>
      </x:c>
      <x:c r="AC796" s="18" t="n">
        <x:f>IF(U796=0,0,P796*S796/U796)</x:f>
        <x:v>6239.999999999999</x:v>
      </x:c>
      <x:c r="AD796" s="18" t="n">
        <x:f>MAX(AB796,AC796*'01 Controls'!$E$14)</x:f>
        <x:v>1999.8545454545454</x:v>
      </x:c>
      <x:c r="AE796" s="18" t="n">
        <x:f>IF(U796=0,0,N796*T796/U796)</x:f>
        <x:v>499.96363636363634</x:v>
      </x:c>
      <x:c r="AF796" s="18" t="n">
        <x:f>IF(U796=0,0,P796*T796/U796)</x:f>
        <x:v>1559.9999999999998</x:v>
      </x:c>
      <x:c r="AG796" s="18" t="n">
        <x:f>MAX(AE796,AF796*'01 Controls'!$E$15)</x:f>
        <x:v>499.96363636363634</x:v>
      </x:c>
      <x:c r="AH796" s="18" t="n">
        <x:f>SUM(V796,Y796,AB796,AE796)</x:f>
        <x:v>3299.76</x:v>
      </x:c>
      <x:c r="AI796" s="18" t="n">
        <x:f>N796-AH796</x:f>
        <x:v>0</x:v>
      </x:c>
      <x:c r="AJ796" s="18" t="n">
        <x:f>V796*INDEX('07 Mode Capacity'!$P$6:$P$17,MATCH("AIR-"&amp;I796,'07 Mode Capacity'!$C$6:$C$17,0))</x:f>
        <x:v>0</x:v>
      </x:c>
      <x:c r="AK796" s="18" t="n">
        <x:f>Y796*INDEX('07 Mode Capacity'!$P$6:$P$17,MATCH("OCEAN-"&amp;I796,'07 Mode Capacity'!$C$6:$C$17,0))</x:f>
        <x:v>626.1688396259561</x:v>
      </x:c>
      <x:c r="AL796" s="18" t="n">
        <x:f>AB796*INDEX('07 Mode Capacity'!$P$6:$P$17,MATCH("LAND-"&amp;I796,'07 Mode Capacity'!$C$6:$C$17,0))</x:f>
        <x:v>1429.9164480730929</x:v>
      </x:c>
      <x:c r="AM796" s="18" t="n">
        <x:f>AE796*INDEX('07 Mode Capacity'!$P$6:$P$17,MATCH("INLAND-"&amp;I796,'07 Mode Capacity'!$C$6:$C$17,0))</x:f>
        <x:v>499.96363636363634</x:v>
      </x:c>
      <x:c r="AN796" s="18" t="n">
        <x:f>SUM(AJ796:AM796)</x:f>
        <x:v>2556.0489240626853</x:v>
      </x:c>
      <x:c r="AO796" s="17" t="n">
        <x:f>IF(N796=0,1,AN796/N796)</x:f>
        <x:v>0.7746166157728699</x:v>
      </x:c>
      <x:c r="AP796" s="11" t="str">
        <x:f>IF(AO796&gt;='01 Controls'!$E$16,"PASS","FAIL")</x:f>
        <x:v>FAIL</x:v>
      </x:c>
      <x:c r="AQ796" s="11" t="str">
        <x:v>UNQUANTIFIED</x:v>
      </x:c>
      <x:c r="AR796" s="11" t="str">
        <x:v>Position-class planning record; serial item and receiver open</x:v>
      </x:c>
      <x:c r="AS796" s="26"/>
      <x:c r="AT796" s="26"/>
    </x:row>
    <x:row r="797">
      <x:c r="C797" s="11" t="str">
        <x:v>C2-I-PRG-BLK-08</x:v>
      </x:c>
      <x:c r="D797" s="11" t="str">
        <x:v>C2</x:v>
      </x:c>
      <x:c r="E797" s="11" t="str">
        <x:v>Gulf–Atlantic hurricane</x:v>
      </x:c>
      <x:c r="F797" s="11" t="str">
        <x:v>I-PRG</x:v>
      </x:c>
      <x:c r="G797" s="11" t="str">
        <x:v>Power restoration group</x:v>
      </x:c>
      <x:c r="H797" s="11" t="str">
        <x:v>BLK-08</x:v>
      </x:c>
      <x:c r="I797" s="19" t="n">
        <x:v>48</x:v>
      </x:c>
      <x:c r="J797" s="21" t="n">
        <x:v>6</x:v>
      </x:c>
      <x:c r="K797" s="18" t="n">
        <x:f>'05 Cargo Register'!K349</x:f>
        <x:v>164.988</x:v>
      </x:c>
      <x:c r="L797" s="18" t="n">
        <x:f>'05 Cargo Register'!N349</x:f>
        <x:v>26</x:v>
      </x:c>
      <x:c r="M797" s="18" t="n">
        <x:f>'05 Cargo Register'!O349</x:f>
        <x:v>1326</x:v>
      </x:c>
      <x:c r="N797" s="18" t="n">
        <x:f>J797*K797</x:f>
        <x:v>989.928</x:v>
      </x:c>
      <x:c r="O797" s="18" t="n">
        <x:f>J797*L797</x:f>
        <x:v>156</x:v>
      </x:c>
      <x:c r="P797" s="18" t="n">
        <x:f>J797*M797</x:f>
        <x:v>7956</x:v>
      </x:c>
      <x:c r="Q797" s="22" t="n">
        <x:f>'01 Controls'!$E$23*'02 Cargo Classes'!$M$14</x:f>
        <x:v>0.05</x:v>
      </x:c>
      <x:c r="R797" s="22" t="n">
        <x:f>'01 Controls'!$F$23*'02 Cargo Classes'!$N$14</x:f>
        <x:v>0.16000000000000003</x:v>
      </x:c>
      <x:c r="S797" s="22" t="n">
        <x:f>'01 Controls'!$G$23*'02 Cargo Classes'!$O$14</x:f>
        <x:v>0.6</x:v>
      </x:c>
      <x:c r="T797" s="22" t="n">
        <x:f>'01 Controls'!$H$23*'02 Cargo Classes'!$P$14</x:f>
        <x:v>0.075</x:v>
      </x:c>
      <x:c r="U797" s="22" t="n">
        <x:f>SUM(Q797:T797)</x:f>
        <x:v>0.885</x:v>
      </x:c>
      <x:c r="V797" s="18" t="n">
        <x:f>IF(U797=0,0,N797*Q797/U797)</x:f>
        <x:v>55.92813559322034</x:v>
      </x:c>
      <x:c r="W797" s="18" t="n">
        <x:f>IF(U797=0,0,P797*Q797/U797)</x:f>
        <x:v>449.49152542372883</x:v>
      </x:c>
      <x:c r="X797" s="18" t="n">
        <x:f>MAX(V797,W797*'01 Controls'!$E$12)</x:f>
        <x:v>112.37288135593221</x:v>
      </x:c>
      <x:c r="Y797" s="18" t="n">
        <x:f>IF(U797=0,0,N797*R797/U797)</x:f>
        <x:v>178.97003389830513</x:v>
      </x:c>
      <x:c r="Z797" s="18" t="n">
        <x:f>IF(U797=0,0,P797*R797/U797)</x:f>
        <x:v>1438.3728813559326</x:v>
      </x:c>
      <x:c r="AA797" s="18" t="n">
        <x:f>MAX(Y797,Z797*'01 Controls'!$E$13)</x:f>
        <x:v>215.75593220338988</x:v>
      </x:c>
      <x:c r="AB797" s="18" t="n">
        <x:f>IF(U797=0,0,N797*S797/U797)</x:f>
        <x:v>671.137627118644</x:v>
      </x:c>
      <x:c r="AC797" s="18" t="n">
        <x:f>IF(U797=0,0,P797*S797/U797)</x:f>
        <x:v>5393.8983050847455</x:v>
      </x:c>
      <x:c r="AD797" s="18" t="n">
        <x:f>MAX(AB797,AC797*'01 Controls'!$E$14)</x:f>
        <x:v>1078.7796610169491</x:v>
      </x:c>
      <x:c r="AE797" s="18" t="n">
        <x:f>IF(U797=0,0,N797*T797/U797)</x:f>
        <x:v>83.8922033898305</x:v>
      </x:c>
      <x:c r="AF797" s="18" t="n">
        <x:f>IF(U797=0,0,P797*T797/U797)</x:f>
        <x:v>674.2372881355932</x:v>
      </x:c>
      <x:c r="AG797" s="18" t="n">
        <x:f>MAX(AE797,AF797*'01 Controls'!$E$15)</x:f>
        <x:v>121.36271186440678</x:v>
      </x:c>
      <x:c r="AH797" s="18" t="n">
        <x:f>SUM(V797,Y797,AB797,AE797)</x:f>
        <x:v>989.9279999999999</x:v>
      </x:c>
      <x:c r="AI797" s="18" t="n">
        <x:f>N797-AH797</x:f>
        <x:v>1.1368683772161603e-13</x:v>
      </x:c>
      <x:c r="AJ797" s="18" t="n">
        <x:f>V797*INDEX('07 Mode Capacity'!$P$6:$P$17,MATCH("AIR-"&amp;I797,'07 Mode Capacity'!$C$6:$C$17,0))</x:f>
        <x:v>15.678650708418242</x:v>
      </x:c>
      <x:c r="AK797" s="18" t="n">
        <x:f>Y797*INDEX('07 Mode Capacity'!$P$6:$P$17,MATCH("OCEAN-"&amp;I797,'07 Mode Capacity'!$C$6:$C$17,0))</x:f>
        <x:v>15.68426802967589</x:v>
      </x:c>
      <x:c r="AL797" s="18" t="n">
        <x:f>AB797*INDEX('07 Mode Capacity'!$P$6:$P$17,MATCH("LAND-"&amp;I797,'07 Mode Capacity'!$C$6:$C$17,0))</x:f>
        <x:v>81.91091754087903</x:v>
      </x:c>
      <x:c r="AM797" s="18" t="n">
        <x:f>AE797*INDEX('07 Mode Capacity'!$P$6:$P$17,MATCH("INLAND-"&amp;I797,'07 Mode Capacity'!$C$6:$C$17,0))</x:f>
        <x:v>52.955641997784085</x:v>
      </x:c>
      <x:c r="AN797" s="18" t="n">
        <x:f>SUM(AJ797:AM797)</x:f>
        <x:v>166.22947827675725</x:v>
      </x:c>
      <x:c r="AO797" s="17" t="n">
        <x:f>IF(N797=0,1,AN797/N797)</x:f>
        <x:v>0.16792077633601357</x:v>
      </x:c>
      <x:c r="AP797" s="11" t="str">
        <x:f>IF(AO797&gt;='01 Controls'!$E$16,"PASS","FAIL")</x:f>
        <x:v>FAIL</x:v>
      </x:c>
      <x:c r="AQ797" s="11" t="str">
        <x:v>UNQUANTIFIED</x:v>
      </x:c>
      <x:c r="AR797" s="11" t="str">
        <x:v>Position-class planning record; serial item and receiver open</x:v>
      </x:c>
      <x:c r="AS797" s="26"/>
      <x:c r="AT797" s="26"/>
    </x:row>
    <x:row r="798">
      <x:c r="C798" s="11" t="str">
        <x:v>C2-I-PRG-OOG-80</x:v>
      </x:c>
      <x:c r="D798" s="11" t="str">
        <x:v>C2</x:v>
      </x:c>
      <x:c r="E798" s="11" t="str">
        <x:v>Gulf–Atlantic hurricane</x:v>
      </x:c>
      <x:c r="F798" s="11" t="str">
        <x:v>I-PRG</x:v>
      </x:c>
      <x:c r="G798" s="11" t="str">
        <x:v>Power restoration group</x:v>
      </x:c>
      <x:c r="H798" s="11" t="str">
        <x:v>OOG-80</x:v>
      </x:c>
      <x:c r="I798" s="19" t="n">
        <x:v>72</x:v>
      </x:c>
      <x:c r="J798" s="21" t="n">
        <x:v>6</x:v>
      </x:c>
      <x:c r="K798" s="18" t="n">
        <x:f>'05 Cargo Register'!K350</x:f>
        <x:v>659.952</x:v>
      </x:c>
      <x:c r="L798" s="18" t="n">
        <x:f>'05 Cargo Register'!N350</x:f>
        <x:v>11</x:v>
      </x:c>
      <x:c r="M798" s="18" t="n">
        <x:f>'05 Cargo Register'!O350</x:f>
        <x:v>1936</x:v>
      </x:c>
      <x:c r="N798" s="18" t="n">
        <x:f>J798*K798</x:f>
        <x:v>3959.712</x:v>
      </x:c>
      <x:c r="O798" s="18" t="n">
        <x:f>J798*L798</x:f>
        <x:v>66</x:v>
      </x:c>
      <x:c r="P798" s="18" t="n">
        <x:f>J798*M798</x:f>
        <x:v>11616</x:v>
      </x:c>
      <x:c r="Q798" s="22" t="n">
        <x:f>'01 Controls'!$E$23*'02 Cargo Classes'!$M$15</x:f>
        <x:v>0</x:v>
      </x:c>
      <x:c r="R798" s="22" t="n">
        <x:f>'01 Controls'!$F$23*'02 Cargo Classes'!$N$15</x:f>
        <x:v>0.4</x:v>
      </x:c>
      <x:c r="S798" s="22" t="n">
        <x:f>'01 Controls'!$G$23*'02 Cargo Classes'!$O$15</x:f>
        <x:v>0.36</x:v>
      </x:c>
      <x:c r="T798" s="22" t="n">
        <x:f>'01 Controls'!$H$23*'02 Cargo Classes'!$P$15</x:f>
        <x:v>0.075</x:v>
      </x:c>
      <x:c r="U798" s="22" t="n">
        <x:f>SUM(Q798:T798)</x:f>
        <x:v>0.835</x:v>
      </x:c>
      <x:c r="V798" s="18" t="n">
        <x:f>IF(U798=0,0,N798*Q798/U798)</x:f>
        <x:v>0</x:v>
      </x:c>
      <x:c r="W798" s="18" t="n">
        <x:f>IF(U798=0,0,P798*Q798/U798)</x:f>
        <x:v>0</x:v>
      </x:c>
      <x:c r="X798" s="18" t="n">
        <x:f>MAX(V798,W798*'01 Controls'!$E$12)</x:f>
        <x:v>0</x:v>
      </x:c>
      <x:c r="Y798" s="18" t="n">
        <x:f>IF(U798=0,0,N798*R798/U798)</x:f>
        <x:v>1896.8680239520959</x:v>
      </x:c>
      <x:c r="Z798" s="18" t="n">
        <x:f>IF(U798=0,0,P798*R798/U798)</x:f>
        <x:v>5564.5508982035935</x:v>
      </x:c>
      <x:c r="AA798" s="18" t="n">
        <x:f>MAX(Y798,Z798*'01 Controls'!$E$13)</x:f>
        <x:v>1896.8680239520959</x:v>
      </x:c>
      <x:c r="AB798" s="18" t="n">
        <x:f>IF(U798=0,0,N798*S798/U798)</x:f>
        <x:v>1707.1812215568862</x:v>
      </x:c>
      <x:c r="AC798" s="18" t="n">
        <x:f>IF(U798=0,0,P798*S798/U798)</x:f>
        <x:v>5008.095808383234</x:v>
      </x:c>
      <x:c r="AD798" s="18" t="n">
        <x:f>MAX(AB798,AC798*'01 Controls'!$E$14)</x:f>
        <x:v>1707.1812215568862</x:v>
      </x:c>
      <x:c r="AE798" s="18" t="n">
        <x:f>IF(U798=0,0,N798*T798/U798)</x:f>
        <x:v>355.66275449101795</x:v>
      </x:c>
      <x:c r="AF798" s="18" t="n">
        <x:f>IF(U798=0,0,P798*T798/U798)</x:f>
        <x:v>1043.3532934131736</x:v>
      </x:c>
      <x:c r="AG798" s="18" t="n">
        <x:f>MAX(AE798,AF798*'01 Controls'!$E$15)</x:f>
        <x:v>355.66275449101795</x:v>
      </x:c>
      <x:c r="AH798" s="18" t="n">
        <x:f>SUM(V798,Y798,AB798,AE798)</x:f>
        <x:v>3959.712</x:v>
      </x:c>
      <x:c r="AI798" s="18" t="n">
        <x:f>N798-AH798</x:f>
        <x:v>0</x:v>
      </x:c>
      <x:c r="AJ798" s="18" t="n">
        <x:f>V798*INDEX('07 Mode Capacity'!$P$6:$P$17,MATCH("AIR-"&amp;I798,'07 Mode Capacity'!$C$6:$C$17,0))</x:f>
        <x:v>0</x:v>
      </x:c>
      <x:c r="AK798" s="18" t="n">
        <x:f>Y798*INDEX('07 Mode Capacity'!$P$6:$P$17,MATCH("OCEAN-"&amp;I798,'07 Mode Capacity'!$C$6:$C$17,0))</x:f>
        <x:v>1484.8075478555606</x:v>
      </x:c>
      <x:c r="AL798" s="18" t="n">
        <x:f>AB798*INDEX('07 Mode Capacity'!$P$6:$P$17,MATCH("LAND-"&amp;I798,'07 Mode Capacity'!$C$6:$C$17,0))</x:f>
        <x:v>1220.652028965869</x:v>
      </x:c>
      <x:c r="AM798" s="18" t="n">
        <x:f>AE798*INDEX('07 Mode Capacity'!$P$6:$P$17,MATCH("INLAND-"&amp;I798,'07 Mode Capacity'!$C$6:$C$17,0))</x:f>
        <x:v>355.66275449101795</x:v>
      </x:c>
      <x:c r="AN798" s="18" t="n">
        <x:f>SUM(AJ798:AM798)</x:f>
        <x:v>3061.1223313124474</x:v>
      </x:c>
      <x:c r="AO798" s="17" t="n">
        <x:f>IF(N798=0,1,AN798/N798)</x:f>
        <x:v>0.7730669127735672</x:v>
      </x:c>
      <x:c r="AP798" s="11" t="str">
        <x:f>IF(AO798&gt;='01 Controls'!$E$16,"PASS","FAIL")</x:f>
        <x:v>FAIL</x:v>
      </x:c>
      <x:c r="AQ798" s="11" t="str">
        <x:v>UNQUANTIFIED</x:v>
      </x:c>
      <x:c r="AR798" s="11" t="str">
        <x:v>Position-class planning record; serial item and receiver open</x:v>
      </x:c>
      <x:c r="AS798" s="26"/>
      <x:c r="AT798" s="26"/>
    </x:row>
    <x:row r="799">
      <x:c r="C799" s="11" t="str">
        <x:v>C2-I-GBG-APL-45</x:v>
      </x:c>
      <x:c r="D799" s="11" t="str">
        <x:v>C2</x:v>
      </x:c>
      <x:c r="E799" s="11" t="str">
        <x:v>Gulf–Atlantic hurricane</x:v>
      </x:c>
      <x:c r="F799" s="11" t="str">
        <x:v>I-GBG</x:v>
      </x:c>
      <x:c r="G799" s="11" t="str">
        <x:v>Grid bridge group</x:v>
      </x:c>
      <x:c r="H799" s="11" t="str">
        <x:v>APL-45</x:v>
      </x:c>
      <x:c r="I799" s="19" t="n">
        <x:v>24</x:v>
      </x:c>
      <x:c r="J799" s="21" t="n">
        <x:v>5</x:v>
      </x:c>
      <x:c r="K799" s="18" t="n">
        <x:f>'05 Cargo Register'!K351</x:f>
        <x:v>180</x:v>
      </x:c>
      <x:c r="L799" s="18" t="n">
        <x:f>'05 Cargo Register'!N351</x:f>
        <x:v>48</x:v>
      </x:c>
      <x:c r="M799" s="18" t="n">
        <x:f>'05 Cargo Register'!O351</x:f>
        <x:v>360</x:v>
      </x:c>
      <x:c r="N799" s="18" t="n">
        <x:f>J799*K799</x:f>
        <x:v>900</x:v>
      </x:c>
      <x:c r="O799" s="18" t="n">
        <x:f>J799*L799</x:f>
        <x:v>240</x:v>
      </x:c>
      <x:c r="P799" s="18" t="n">
        <x:f>J799*M799</x:f>
        <x:v>1800</x:v>
      </x:c>
      <x:c r="Q799" s="22" t="n">
        <x:f>'01 Controls'!$E$23*'02 Cargo Classes'!$M$6</x:f>
        <x:v>0.15000000000000002</x:v>
      </x:c>
      <x:c r="R799" s="22" t="n">
        <x:f>'01 Controls'!$F$23*'02 Cargo Classes'!$N$6</x:f>
        <x:v>0.08000000000000002</x:v>
      </x:c>
      <x:c r="S799" s="22" t="n">
        <x:f>'01 Controls'!$G$23*'02 Cargo Classes'!$O$6</x:f>
        <x:v>0.6</x:v>
      </x:c>
      <x:c r="T799" s="22" t="n">
        <x:f>'01 Controls'!$H$23*'02 Cargo Classes'!$P$6</x:f>
        <x:v>0.045</x:v>
      </x:c>
      <x:c r="U799" s="22" t="n">
        <x:f>SUM(Q799:T799)</x:f>
        <x:v>0.8750000000000001</x:v>
      </x:c>
      <x:c r="V799" s="18" t="n">
        <x:f>IF(U799=0,0,N799*Q799/U799)</x:f>
        <x:v>154.2857142857143</x:v>
      </x:c>
      <x:c r="W799" s="18" t="n">
        <x:f>IF(U799=0,0,P799*Q799/U799)</x:f>
        <x:v>308.5714285714286</x:v>
      </x:c>
      <x:c r="X799" s="18" t="n">
        <x:f>MAX(V799,W799*'01 Controls'!$E$12)</x:f>
        <x:v>154.2857142857143</x:v>
      </x:c>
      <x:c r="Y799" s="18" t="n">
        <x:f>IF(U799=0,0,N799*R799/U799)</x:f>
        <x:v>82.28571428571429</x:v>
      </x:c>
      <x:c r="Z799" s="18" t="n">
        <x:f>IF(U799=0,0,P799*R799/U799)</x:f>
        <x:v>164.57142857142858</x:v>
      </x:c>
      <x:c r="AA799" s="18" t="n">
        <x:f>MAX(Y799,Z799*'01 Controls'!$E$13)</x:f>
        <x:v>82.28571428571429</x:v>
      </x:c>
      <x:c r="AB799" s="18" t="n">
        <x:f>IF(U799=0,0,N799*S799/U799)</x:f>
        <x:v>617.1428571428571</x:v>
      </x:c>
      <x:c r="AC799" s="18" t="n">
        <x:f>IF(U799=0,0,P799*S799/U799)</x:f>
        <x:v>1234.2857142857142</x:v>
      </x:c>
      <x:c r="AD799" s="18" t="n">
        <x:f>MAX(AB799,AC799*'01 Controls'!$E$14)</x:f>
        <x:v>617.1428571428571</x:v>
      </x:c>
      <x:c r="AE799" s="18" t="n">
        <x:f>IF(U799=0,0,N799*T799/U799)</x:f>
        <x:v>46.28571428571428</x:v>
      </x:c>
      <x:c r="AF799" s="18" t="n">
        <x:f>IF(U799=0,0,P799*T799/U799)</x:f>
        <x:v>92.57142857142856</x:v>
      </x:c>
      <x:c r="AG799" s="18" t="n">
        <x:f>MAX(AE799,AF799*'01 Controls'!$E$15)</x:f>
        <x:v>46.28571428571428</x:v>
      </x:c>
      <x:c r="AH799" s="18" t="n">
        <x:f>SUM(V799,Y799,AB799,AE799)</x:f>
        <x:v>900</x:v>
      </x:c>
      <x:c r="AI799" s="18" t="n">
        <x:f>N799-AH799</x:f>
        <x:v>0</x:v>
      </x:c>
      <x:c r="AJ799" s="18" t="n">
        <x:f>V799*INDEX('07 Mode Capacity'!$P$6:$P$17,MATCH("AIR-"&amp;I799,'07 Mode Capacity'!$C$6:$C$17,0))</x:f>
        <x:v>31.306741895139872</x:v>
      </x:c>
      <x:c r="AK799" s="18" t="n">
        <x:f>Y799*INDEX('07 Mode Capacity'!$P$6:$P$17,MATCH("OCEAN-"&amp;I799,'07 Mode Capacity'!$C$6:$C$17,0))</x:f>
        <x:v>12.350184610101781</x:v>
      </x:c>
      <x:c r="AL799" s="18" t="n">
        <x:f>AB799*INDEX('07 Mode Capacity'!$P$6:$P$17,MATCH("LAND-"&amp;I799,'07 Mode Capacity'!$C$6:$C$17,0))</x:f>
        <x:v>236.05771325114452</x:v>
      </x:c>
      <x:c r="AM799" s="18" t="n">
        <x:f>AE799*INDEX('07 Mode Capacity'!$P$6:$P$17,MATCH("INLAND-"&amp;I799,'07 Mode Capacity'!$C$6:$C$17,0))</x:f>
        <x:v>46.28571428571428</x:v>
      </x:c>
      <x:c r="AN799" s="18" t="n">
        <x:f>SUM(AJ799:AM799)</x:f>
        <x:v>326.00035404210047</x:v>
      </x:c>
      <x:c r="AO799" s="17" t="n">
        <x:f>IF(N799=0,1,AN799/N799)</x:f>
        <x:v>0.3622226156023339</x:v>
      </x:c>
      <x:c r="AP799" s="11" t="str">
        <x:f>IF(AO799&gt;='01 Controls'!$E$16,"PASS","FAIL")</x:f>
        <x:v>FAIL</x:v>
      </x:c>
      <x:c r="AQ799" s="11" t="str">
        <x:v>UNQUANTIFIED</x:v>
      </x:c>
      <x:c r="AR799" s="11" t="str">
        <x:v>Position-class planning record; serial item and receiver open</x:v>
      </x:c>
      <x:c r="AS799" s="26"/>
      <x:c r="AT799" s="26"/>
    </x:row>
    <x:row r="800">
      <x:c r="C800" s="11" t="str">
        <x:v>C2-I-GBG-ISO-18</x:v>
      </x:c>
      <x:c r="D800" s="11" t="str">
        <x:v>C2</x:v>
      </x:c>
      <x:c r="E800" s="11" t="str">
        <x:v>Gulf–Atlantic hurricane</x:v>
      </x:c>
      <x:c r="F800" s="11" t="str">
        <x:v>I-GBG</x:v>
      </x:c>
      <x:c r="G800" s="11" t="str">
        <x:v>Grid bridge group</x:v>
      </x:c>
      <x:c r="H800" s="11" t="str">
        <x:v>ISO-18</x:v>
      </x:c>
      <x:c r="I800" s="19" t="n">
        <x:v>48</x:v>
      </x:c>
      <x:c r="J800" s="21" t="n">
        <x:v>5</x:v>
      </x:c>
      <x:c r="K800" s="18" t="n">
        <x:f>'05 Cargo Register'!K352</x:f>
        <x:v>540</x:v>
      </x:c>
      <x:c r="L800" s="18" t="n">
        <x:f>'05 Cargo Register'!N352</x:f>
        <x:v>36</x:v>
      </x:c>
      <x:c r="M800" s="18" t="n">
        <x:f>'05 Cargo Register'!O352</x:f>
        <x:v>950.4000000000001</x:v>
      </x:c>
      <x:c r="N800" s="18" t="n">
        <x:f>J800*K800</x:f>
        <x:v>2700</x:v>
      </x:c>
      <x:c r="O800" s="18" t="n">
        <x:f>J800*L800</x:f>
        <x:v>180</x:v>
      </x:c>
      <x:c r="P800" s="18" t="n">
        <x:f>J800*M800</x:f>
        <x:v>4752</x:v>
      </x:c>
      <x:c r="Q800" s="22" t="n">
        <x:f>'01 Controls'!$E$23*'02 Cargo Classes'!$M$7</x:f>
        <x:v>0.010000000000000002</x:v>
      </x:c>
      <x:c r="R800" s="22" t="n">
        <x:f>'01 Controls'!$F$23*'02 Cargo Classes'!$N$7</x:f>
        <x:v>0.2</x:v>
      </x:c>
      <x:c r="S800" s="22" t="n">
        <x:f>'01 Controls'!$G$23*'02 Cargo Classes'!$O$7</x:f>
        <x:v>0.72</x:v>
      </x:c>
      <x:c r="T800" s="22" t="n">
        <x:f>'01 Controls'!$H$23*'02 Cargo Classes'!$P$7</x:f>
        <x:v>0.12</x:v>
      </x:c>
      <x:c r="U800" s="22" t="n">
        <x:f>SUM(Q800:T800)</x:f>
        <x:v>1.0499999999999998</x:v>
      </x:c>
      <x:c r="V800" s="18" t="n">
        <x:f>IF(U800=0,0,N800*Q800/U800)</x:f>
        <x:v>25.714285714285722</x:v>
      </x:c>
      <x:c r="W800" s="18" t="n">
        <x:f>IF(U800=0,0,P800*Q800/U800)</x:f>
        <x:v>45.257142857142874</x:v>
      </x:c>
      <x:c r="X800" s="18" t="n">
        <x:f>MAX(V800,W800*'01 Controls'!$E$12)</x:f>
        <x:v>25.714285714285722</x:v>
      </x:c>
      <x:c r="Y800" s="18" t="n">
        <x:f>IF(U800=0,0,N800*R800/U800)</x:f>
        <x:v>514.2857142857143</x:v>
      </x:c>
      <x:c r="Z800" s="18" t="n">
        <x:f>IF(U800=0,0,P800*R800/U800)</x:f>
        <x:v>905.1428571428573</x:v>
      </x:c>
      <x:c r="AA800" s="18" t="n">
        <x:f>MAX(Y800,Z800*'01 Controls'!$E$13)</x:f>
        <x:v>514.2857142857143</x:v>
      </x:c>
      <x:c r="AB800" s="18" t="n">
        <x:f>IF(U800=0,0,N800*S800/U800)</x:f>
        <x:v>1851.4285714285718</x:v>
      </x:c>
      <x:c r="AC800" s="18" t="n">
        <x:f>IF(U800=0,0,P800*S800/U800)</x:f>
        <x:v>3258.5142857142864</x:v>
      </x:c>
      <x:c r="AD800" s="18" t="n">
        <x:f>MAX(AB800,AC800*'01 Controls'!$E$14)</x:f>
        <x:v>1851.4285714285718</x:v>
      </x:c>
      <x:c r="AE800" s="18" t="n">
        <x:f>IF(U800=0,0,N800*T800/U800)</x:f>
        <x:v>308.5714285714286</x:v>
      </x:c>
      <x:c r="AF800" s="18" t="n">
        <x:f>IF(U800=0,0,P800*T800/U800)</x:f>
        <x:v>543.0857142857144</x:v>
      </x:c>
      <x:c r="AG800" s="18" t="n">
        <x:f>MAX(AE800,AF800*'01 Controls'!$E$15)</x:f>
        <x:v>308.5714285714286</x:v>
      </x:c>
      <x:c r="AH800" s="18" t="n">
        <x:f>SUM(V800,Y800,AB800,AE800)</x:f>
        <x:v>2700</x:v>
      </x:c>
      <x:c r="AI800" s="18" t="n">
        <x:f>N800-AH800</x:f>
        <x:v>0</x:v>
      </x:c>
      <x:c r="AJ800" s="18" t="n">
        <x:f>V800*INDEX('07 Mode Capacity'!$P$6:$P$17,MATCH("AIR-"&amp;I800,'07 Mode Capacity'!$C$6:$C$17,0))</x:f>
        <x:v>7.208631213153241</x:v>
      </x:c>
      <x:c r="AK800" s="18" t="n">
        <x:f>Y800*INDEX('07 Mode Capacity'!$P$6:$P$17,MATCH("OCEAN-"&amp;I800,'07 Mode Capacity'!$C$6:$C$17,0))</x:f>
        <x:v>45.07008693574845</x:v>
      </x:c>
      <x:c r="AL800" s="18" t="n">
        <x:f>AB800*INDEX('07 Mode Capacity'!$P$6:$P$17,MATCH("LAND-"&amp;I800,'07 Mode Capacity'!$C$6:$C$17,0))</x:f>
        <x:v>225.96291270121867</x:v>
      </x:c>
      <x:c r="AM800" s="18" t="n">
        <x:f>AE800*INDEX('07 Mode Capacity'!$P$6:$P$17,MATCH("INLAND-"&amp;I800,'07 Mode Capacity'!$C$6:$C$17,0))</x:f>
        <x:v>194.78089073715046</x:v>
      </x:c>
      <x:c r="AN800" s="18" t="n">
        <x:f>SUM(AJ800:AM800)</x:f>
        <x:v>473.02252158727083</x:v>
      </x:c>
      <x:c r="AO800" s="17" t="n">
        <x:f>IF(N800=0,1,AN800/N800)</x:f>
        <x:v>0.17519352651380402</x:v>
      </x:c>
      <x:c r="AP800" s="11" t="str">
        <x:f>IF(AO800&gt;='01 Controls'!$E$16,"PASS","FAIL")</x:f>
        <x:v>FAIL</x:v>
      </x:c>
      <x:c r="AQ800" s="11" t="str">
        <x:v>UNQUANTIFIED</x:v>
      </x:c>
      <x:c r="AR800" s="11" t="str">
        <x:v>Position-class planning record; serial item and receiver open</x:v>
      </x:c>
      <x:c r="AS800" s="26"/>
      <x:c r="AT800" s="26"/>
    </x:row>
    <x:row r="801">
      <x:c r="C801" s="11" t="str">
        <x:v>C2-I-GBG-COL-12</x:v>
      </x:c>
      <x:c r="D801" s="11" t="str">
        <x:v>C2</x:v>
      </x:c>
      <x:c r="E801" s="11" t="str">
        <x:v>Gulf–Atlantic hurricane</x:v>
      </x:c>
      <x:c r="F801" s="11" t="str">
        <x:v>I-GBG</x:v>
      </x:c>
      <x:c r="G801" s="11" t="str">
        <x:v>Grid bridge group</x:v>
      </x:c>
      <x:c r="H801" s="11" t="str">
        <x:v>COL-12</x:v>
      </x:c>
      <x:c r="I801" s="19" t="n">
        <x:v>24</x:v>
      </x:c>
      <x:c r="J801" s="21" t="n">
        <x:v>5</x:v>
      </x:c>
      <x:c r="K801" s="18" t="n">
        <x:f>'05 Cargo Register'!K353</x:f>
        <x:v>90</x:v>
      </x:c>
      <x:c r="L801" s="18" t="n">
        <x:f>'05 Cargo Register'!N353</x:f>
        <x:v>10</x:v>
      </x:c>
      <x:c r="M801" s="18" t="n">
        <x:f>'05 Cargo Register'!O353</x:f>
        <x:v>264</x:v>
      </x:c>
      <x:c r="N801" s="18" t="n">
        <x:f>J801*K801</x:f>
        <x:v>450</x:v>
      </x:c>
      <x:c r="O801" s="18" t="n">
        <x:f>J801*L801</x:f>
        <x:v>50</x:v>
      </x:c>
      <x:c r="P801" s="18" t="n">
        <x:f>J801*M801</x:f>
        <x:v>1320</x:v>
      </x:c>
      <x:c r="Q801" s="22" t="n">
        <x:f>'01 Controls'!$E$23*'02 Cargo Classes'!$M$8</x:f>
        <x:v>0.1</x:v>
      </x:c>
      <x:c r="R801" s="22" t="n">
        <x:f>'01 Controls'!$F$23*'02 Cargo Classes'!$N$8</x:f>
        <x:v>0.13999999999999999</x:v>
      </x:c>
      <x:c r="S801" s="22" t="n">
        <x:f>'01 Controls'!$G$23*'02 Cargo Classes'!$O$8</x:f>
        <x:v>0.72</x:v>
      </x:c>
      <x:c r="T801" s="22" t="n">
        <x:f>'01 Controls'!$H$23*'02 Cargo Classes'!$P$8</x:f>
        <x:v>0.03</x:v>
      </x:c>
      <x:c r="U801" s="22" t="n">
        <x:f>SUM(Q801:T801)</x:f>
        <x:v>0.99</x:v>
      </x:c>
      <x:c r="V801" s="18" t="n">
        <x:f>IF(U801=0,0,N801*Q801/U801)</x:f>
        <x:v>45.45454545454545</x:v>
      </x:c>
      <x:c r="W801" s="18" t="n">
        <x:f>IF(U801=0,0,P801*Q801/U801)</x:f>
        <x:v>133.33333333333334</x:v>
      </x:c>
      <x:c r="X801" s="18" t="n">
        <x:f>MAX(V801,W801*'01 Controls'!$E$12)</x:f>
        <x:v>45.45454545454545</x:v>
      </x:c>
      <x:c r="Y801" s="18" t="n">
        <x:f>IF(U801=0,0,N801*R801/U801)</x:f>
        <x:v>63.63636363636363</x:v>
      </x:c>
      <x:c r="Z801" s="18" t="n">
        <x:f>IF(U801=0,0,P801*R801/U801)</x:f>
        <x:v>186.66666666666666</x:v>
      </x:c>
      <x:c r="AA801" s="18" t="n">
        <x:f>MAX(Y801,Z801*'01 Controls'!$E$13)</x:f>
        <x:v>63.63636363636363</x:v>
      </x:c>
      <x:c r="AB801" s="18" t="n">
        <x:f>IF(U801=0,0,N801*S801/U801)</x:f>
        <x:v>327.27272727272725</x:v>
      </x:c>
      <x:c r="AC801" s="18" t="n">
        <x:f>IF(U801=0,0,P801*S801/U801)</x:f>
        <x:v>960</x:v>
      </x:c>
      <x:c r="AD801" s="18" t="n">
        <x:f>MAX(AB801,AC801*'01 Controls'!$E$14)</x:f>
        <x:v>327.27272727272725</x:v>
      </x:c>
      <x:c r="AE801" s="18" t="n">
        <x:f>IF(U801=0,0,N801*T801/U801)</x:f>
        <x:v>13.636363636363637</x:v>
      </x:c>
      <x:c r="AF801" s="18" t="n">
        <x:f>IF(U801=0,0,P801*T801/U801)</x:f>
        <x:v>40</x:v>
      </x:c>
      <x:c r="AG801" s="18" t="n">
        <x:f>MAX(AE801,AF801*'01 Controls'!$E$15)</x:f>
        <x:v>13.636363636363637</x:v>
      </x:c>
      <x:c r="AH801" s="18" t="n">
        <x:f>SUM(V801,Y801,AB801,AE801)</x:f>
        <x:v>450</x:v>
      </x:c>
      <x:c r="AI801" s="18" t="n">
        <x:f>N801-AH801</x:f>
        <x:v>0</x:v>
      </x:c>
      <x:c r="AJ801" s="18" t="n">
        <x:f>V801*INDEX('07 Mode Capacity'!$P$6:$P$17,MATCH("AIR-"&amp;I801,'07 Mode Capacity'!$C$6:$C$17,0))</x:f>
        <x:v>9.223366719948613</x:v>
      </x:c>
      <x:c r="AK801" s="18" t="n">
        <x:f>Y801*INDEX('07 Mode Capacity'!$P$6:$P$17,MATCH("OCEAN-"&amp;I801,'07 Mode Capacity'!$C$6:$C$17,0))</x:f>
        <x:v>9.551121305160782</x:v>
      </x:c>
      <x:c r="AL801" s="18" t="n">
        <x:f>AB801*INDEX('07 Mode Capacity'!$P$6:$P$17,MATCH("LAND-"&amp;I801,'07 Mode Capacity'!$C$6:$C$17,0))</x:f>
        <x:v>125.18212066348572</x:v>
      </x:c>
      <x:c r="AM801" s="18" t="n">
        <x:f>AE801*INDEX('07 Mode Capacity'!$P$6:$P$17,MATCH("INLAND-"&amp;I801,'07 Mode Capacity'!$C$6:$C$17,0))</x:f>
        <x:v>13.636363636363637</x:v>
      </x:c>
      <x:c r="AN801" s="18" t="n">
        <x:f>SUM(AJ801:AM801)</x:f>
        <x:v>157.59297232495874</x:v>
      </x:c>
      <x:c r="AO801" s="17" t="n">
        <x:f>IF(N801=0,1,AN801/N801)</x:f>
        <x:v>0.350206605166575</x:v>
      </x:c>
      <x:c r="AP801" s="11" t="str">
        <x:f>IF(AO801&gt;='01 Controls'!$E$16,"PASS","FAIL")</x:f>
        <x:v>FAIL</x:v>
      </x:c>
      <x:c r="AQ801" s="11" t="str">
        <x:v>UNQUANTIFIED</x:v>
      </x:c>
      <x:c r="AR801" s="11" t="str">
        <x:v>Position-class planning record; serial item and receiver open</x:v>
      </x:c>
      <x:c r="AS801" s="26"/>
      <x:c r="AT801" s="26"/>
    </x:row>
    <x:row r="802">
      <x:c r="C802" s="11" t="str">
        <x:v>C2-I-GBG-BAT-22</x:v>
      </x:c>
      <x:c r="D802" s="11" t="str">
        <x:v>C2</x:v>
      </x:c>
      <x:c r="E802" s="11" t="str">
        <x:v>Gulf–Atlantic hurricane</x:v>
      </x:c>
      <x:c r="F802" s="11" t="str">
        <x:v>I-GBG</x:v>
      </x:c>
      <x:c r="G802" s="11" t="str">
        <x:v>Grid bridge group</x:v>
      </x:c>
      <x:c r="H802" s="11" t="str">
        <x:v>BAT-22</x:v>
      </x:c>
      <x:c r="I802" s="19" t="n">
        <x:v>48</x:v>
      </x:c>
      <x:c r="J802" s="21" t="n">
        <x:v>5</x:v>
      </x:c>
      <x:c r="K802" s="18" t="n">
        <x:f>'05 Cargo Register'!K354</x:f>
        <x:v>675</x:v>
      </x:c>
      <x:c r="L802" s="18" t="n">
        <x:f>'05 Cargo Register'!N354</x:f>
        <x:v>39</x:v>
      </x:c>
      <x:c r="M802" s="18" t="n">
        <x:f>'05 Cargo Register'!O354</x:f>
        <x:v>1029.6000000000001</x:v>
      </x:c>
      <x:c r="N802" s="18" t="n">
        <x:f>J802*K802</x:f>
        <x:v>3375</x:v>
      </x:c>
      <x:c r="O802" s="18" t="n">
        <x:f>J802*L802</x:f>
        <x:v>195</x:v>
      </x:c>
      <x:c r="P802" s="18" t="n">
        <x:f>J802*M802</x:f>
        <x:v>5148.000000000001</x:v>
      </x:c>
      <x:c r="Q802" s="22" t="n">
        <x:f>'01 Controls'!$E$23*'02 Cargo Classes'!$M$9</x:f>
        <x:v>0</x:v>
      </x:c>
      <x:c r="R802" s="22" t="n">
        <x:f>'01 Controls'!$F$23*'02 Cargo Classes'!$N$9</x:f>
        <x:v>0.2</x:v>
      </x:c>
      <x:c r="S802" s="22" t="n">
        <x:f>'01 Controls'!$G$23*'02 Cargo Classes'!$O$9</x:f>
        <x:v>0.6</x:v>
      </x:c>
      <x:c r="T802" s="22" t="n">
        <x:f>'01 Controls'!$H$23*'02 Cargo Classes'!$P$9</x:f>
        <x:v>0.075</x:v>
      </x:c>
      <x:c r="U802" s="22" t="n">
        <x:f>SUM(Q802:T802)</x:f>
        <x:v>0.875</x:v>
      </x:c>
      <x:c r="V802" s="18" t="n">
        <x:f>IF(U802=0,0,N802*Q802/U802)</x:f>
        <x:v>0</x:v>
      </x:c>
      <x:c r="W802" s="18" t="n">
        <x:f>IF(U802=0,0,P802*Q802/U802)</x:f>
        <x:v>0</x:v>
      </x:c>
      <x:c r="X802" s="18" t="n">
        <x:f>MAX(V802,W802*'01 Controls'!$E$12)</x:f>
        <x:v>0</x:v>
      </x:c>
      <x:c r="Y802" s="18" t="n">
        <x:f>IF(U802=0,0,N802*R802/U802)</x:f>
        <x:v>771.4285714285714</x:v>
      </x:c>
      <x:c r="Z802" s="18" t="n">
        <x:f>IF(U802=0,0,P802*R802/U802)</x:f>
        <x:v>1176.6857142857145</x:v>
      </x:c>
      <x:c r="AA802" s="18" t="n">
        <x:f>MAX(Y802,Z802*'01 Controls'!$E$13)</x:f>
        <x:v>771.4285714285714</x:v>
      </x:c>
      <x:c r="AB802" s="18" t="n">
        <x:f>IF(U802=0,0,N802*S802/U802)</x:f>
        <x:v>2314.285714285714</x:v>
      </x:c>
      <x:c r="AC802" s="18" t="n">
        <x:f>IF(U802=0,0,P802*S802/U802)</x:f>
        <x:v>3530.0571428571434</x:v>
      </x:c>
      <x:c r="AD802" s="18" t="n">
        <x:f>MAX(AB802,AC802*'01 Controls'!$E$14)</x:f>
        <x:v>2314.285714285714</x:v>
      </x:c>
      <x:c r="AE802" s="18" t="n">
        <x:f>IF(U802=0,0,N802*T802/U802)</x:f>
        <x:v>289.2857142857143</x:v>
      </x:c>
      <x:c r="AF802" s="18" t="n">
        <x:f>IF(U802=0,0,P802*T802/U802)</x:f>
        <x:v>441.2571428571429</x:v>
      </x:c>
      <x:c r="AG802" s="18" t="n">
        <x:f>MAX(AE802,AF802*'01 Controls'!$E$15)</x:f>
        <x:v>289.2857142857143</x:v>
      </x:c>
      <x:c r="AH802" s="18" t="n">
        <x:f>SUM(V802,Y802,AB802,AE802)</x:f>
        <x:v>3375</x:v>
      </x:c>
      <x:c r="AI802" s="18" t="n">
        <x:f>N802-AH802</x:f>
        <x:v>0</x:v>
      </x:c>
      <x:c r="AJ802" s="18" t="n">
        <x:f>V802*INDEX('07 Mode Capacity'!$P$6:$P$17,MATCH("AIR-"&amp;I802,'07 Mode Capacity'!$C$6:$C$17,0))</x:f>
        <x:v>0</x:v>
      </x:c>
      <x:c r="AK802" s="18" t="n">
        <x:f>Y802*INDEX('07 Mode Capacity'!$P$6:$P$17,MATCH("OCEAN-"&amp;I802,'07 Mode Capacity'!$C$6:$C$17,0))</x:f>
        <x:v>67.60513040362267</x:v>
      </x:c>
      <x:c r="AL802" s="18" t="n">
        <x:f>AB802*INDEX('07 Mode Capacity'!$P$6:$P$17,MATCH("LAND-"&amp;I802,'07 Mode Capacity'!$C$6:$C$17,0))</x:f>
        <x:v>282.4536408765233</x:v>
      </x:c>
      <x:c r="AM802" s="18" t="n">
        <x:f>AE802*INDEX('07 Mode Capacity'!$P$6:$P$17,MATCH("INLAND-"&amp;I802,'07 Mode Capacity'!$C$6:$C$17,0))</x:f>
        <x:v>182.60708506607853</x:v>
      </x:c>
      <x:c r="AN802" s="18" t="n">
        <x:f>SUM(AJ802:AM802)</x:f>
        <x:v>532.6658563462245</x:v>
      </x:c>
      <x:c r="AO802" s="17" t="n">
        <x:f>IF(N802=0,1,AN802/N802)</x:f>
        <x:v>0.15782692039888133</x:v>
      </x:c>
      <x:c r="AP802" s="11" t="str">
        <x:f>IF(AO802&gt;='01 Controls'!$E$16,"PASS","FAIL")</x:f>
        <x:v>FAIL</x:v>
      </x:c>
      <x:c r="AQ802" s="11" t="str">
        <x:v>UNQUANTIFIED</x:v>
      </x:c>
      <x:c r="AR802" s="11" t="str">
        <x:v>Position-class planning record; serial item and receiver open</x:v>
      </x:c>
      <x:c r="AS802" s="26"/>
      <x:c r="AT802" s="26"/>
    </x:row>
    <x:row r="803">
      <x:c r="C803" s="11" t="str">
        <x:v>C2-I-GBG-TNK-20</x:v>
      </x:c>
      <x:c r="D803" s="11" t="str">
        <x:v>C2</x:v>
      </x:c>
      <x:c r="E803" s="11" t="str">
        <x:v>Gulf–Atlantic hurricane</x:v>
      </x:c>
      <x:c r="F803" s="11" t="str">
        <x:v>I-GBG</x:v>
      </x:c>
      <x:c r="G803" s="11" t="str">
        <x:v>Grid bridge group</x:v>
      </x:c>
      <x:c r="H803" s="11" t="str">
        <x:v>TNK-20</x:v>
      </x:c>
      <x:c r="I803" s="19" t="n">
        <x:v>48</x:v>
      </x:c>
      <x:c r="J803" s="21" t="n">
        <x:v>5</x:v>
      </x:c>
      <x:c r="K803" s="18" t="n">
        <x:f>'05 Cargo Register'!K355</x:f>
        <x:v>540</x:v>
      </x:c>
      <x:c r="L803" s="18" t="n">
        <x:f>'05 Cargo Register'!N355</x:f>
        <x:v>32</x:v>
      </x:c>
      <x:c r="M803" s="18" t="n">
        <x:f>'05 Cargo Register'!O355</x:f>
        <x:v>680</x:v>
      </x:c>
      <x:c r="N803" s="18" t="n">
        <x:f>J803*K803</x:f>
        <x:v>2700</x:v>
      </x:c>
      <x:c r="O803" s="18" t="n">
        <x:f>J803*L803</x:f>
        <x:v>160</x:v>
      </x:c>
      <x:c r="P803" s="18" t="n">
        <x:f>J803*M803</x:f>
        <x:v>3400</x:v>
      </x:c>
      <x:c r="Q803" s="22" t="n">
        <x:f>'01 Controls'!$E$23*'02 Cargo Classes'!$M$10</x:f>
        <x:v>0</x:v>
      </x:c>
      <x:c r="R803" s="22" t="n">
        <x:f>'01 Controls'!$F$23*'02 Cargo Classes'!$N$10</x:f>
        <x:v>0.24</x:v>
      </x:c>
      <x:c r="S803" s="22" t="n">
        <x:f>'01 Controls'!$G$23*'02 Cargo Classes'!$O$10</x:f>
        <x:v>0.6</x:v>
      </x:c>
      <x:c r="T803" s="22" t="n">
        <x:f>'01 Controls'!$H$23*'02 Cargo Classes'!$P$10</x:f>
        <x:v>0.15</x:v>
      </x:c>
      <x:c r="U803" s="22" t="n">
        <x:f>SUM(Q803:T803)</x:f>
        <x:v>0.99</x:v>
      </x:c>
      <x:c r="V803" s="18" t="n">
        <x:f>IF(U803=0,0,N803*Q803/U803)</x:f>
        <x:v>0</x:v>
      </x:c>
      <x:c r="W803" s="18" t="n">
        <x:f>IF(U803=0,0,P803*Q803/U803)</x:f>
        <x:v>0</x:v>
      </x:c>
      <x:c r="X803" s="18" t="n">
        <x:f>MAX(V803,W803*'01 Controls'!$E$12)</x:f>
        <x:v>0</x:v>
      </x:c>
      <x:c r="Y803" s="18" t="n">
        <x:f>IF(U803=0,0,N803*R803/U803)</x:f>
        <x:v>654.5454545454545</x:v>
      </x:c>
      <x:c r="Z803" s="18" t="n">
        <x:f>IF(U803=0,0,P803*R803/U803)</x:f>
        <x:v>824.2424242424242</x:v>
      </x:c>
      <x:c r="AA803" s="18" t="n">
        <x:f>MAX(Y803,Z803*'01 Controls'!$E$13)</x:f>
        <x:v>654.5454545454545</x:v>
      </x:c>
      <x:c r="AB803" s="18" t="n">
        <x:f>IF(U803=0,0,N803*S803/U803)</x:f>
        <x:v>1636.3636363636365</x:v>
      </x:c>
      <x:c r="AC803" s="18" t="n">
        <x:f>IF(U803=0,0,P803*S803/U803)</x:f>
        <x:v>2060.6060606060605</x:v>
      </x:c>
      <x:c r="AD803" s="18" t="n">
        <x:f>MAX(AB803,AC803*'01 Controls'!$E$14)</x:f>
        <x:v>1636.3636363636365</x:v>
      </x:c>
      <x:c r="AE803" s="18" t="n">
        <x:f>IF(U803=0,0,N803*T803/U803)</x:f>
        <x:v>409.0909090909091</x:v>
      </x:c>
      <x:c r="AF803" s="18" t="n">
        <x:f>IF(U803=0,0,P803*T803/U803)</x:f>
        <x:v>515.1515151515151</x:v>
      </x:c>
      <x:c r="AG803" s="18" t="n">
        <x:f>MAX(AE803,AF803*'01 Controls'!$E$15)</x:f>
        <x:v>409.0909090909091</x:v>
      </x:c>
      <x:c r="AH803" s="18" t="n">
        <x:f>SUM(V803,Y803,AB803,AE803)</x:f>
        <x:v>2700</x:v>
      </x:c>
      <x:c r="AI803" s="18" t="n">
        <x:f>N803-AH803</x:f>
        <x:v>0</x:v>
      </x:c>
      <x:c r="AJ803" s="18" t="n">
        <x:f>V803*INDEX('07 Mode Capacity'!$P$6:$P$17,MATCH("AIR-"&amp;I803,'07 Mode Capacity'!$C$6:$C$17,0))</x:f>
        <x:v>0</x:v>
      </x:c>
      <x:c r="AK803" s="18" t="n">
        <x:f>Y803*INDEX('07 Mode Capacity'!$P$6:$P$17,MATCH("OCEAN-"&amp;I803,'07 Mode Capacity'!$C$6:$C$17,0))</x:f>
        <x:v>57.3619288273162</x:v>
      </x:c>
      <x:c r="AL803" s="18" t="n">
        <x:f>AB803*INDEX('07 Mode Capacity'!$P$6:$P$17,MATCH("LAND-"&amp;I803,'07 Mode Capacity'!$C$6:$C$17,0))</x:f>
        <x:v>199.7146955692589</x:v>
      </x:c>
      <x:c r="AM803" s="18" t="n">
        <x:f>AE803*INDEX('07 Mode Capacity'!$P$6:$P$17,MATCH("INLAND-"&amp;I803,'07 Mode Capacity'!$C$6:$C$17,0))</x:f>
        <x:v>258.2322415075858</x:v>
      </x:c>
      <x:c r="AN803" s="18" t="n">
        <x:f>SUM(AJ803:AM803)</x:f>
        <x:v>515.3088659041609</x:v>
      </x:c>
      <x:c r="AO803" s="17" t="n">
        <x:f>IF(N803=0,1,AN803/N803)</x:f>
        <x:v>0.19085513552005962</x:v>
      </x:c>
      <x:c r="AP803" s="11" t="str">
        <x:f>IF(AO803&gt;='01 Controls'!$E$16,"PASS","FAIL")</x:f>
        <x:v>FAIL</x:v>
      </x:c>
      <x:c r="AQ803" s="11" t="str">
        <x:v>UNQUANTIFIED</x:v>
      </x:c>
      <x:c r="AR803" s="11" t="str">
        <x:v>Position-class planning record; serial item and receiver open</x:v>
      </x:c>
      <x:c r="AS803" s="26"/>
      <x:c r="AT803" s="26"/>
    </x:row>
    <x:row r="804">
      <x:c r="C804" s="11" t="str">
        <x:v>C2-I-GBG-FLR-24</x:v>
      </x:c>
      <x:c r="D804" s="11" t="str">
        <x:v>C2</x:v>
      </x:c>
      <x:c r="E804" s="11" t="str">
        <x:v>Gulf–Atlantic hurricane</x:v>
      </x:c>
      <x:c r="F804" s="11" t="str">
        <x:v>I-GBG</x:v>
      </x:c>
      <x:c r="G804" s="11" t="str">
        <x:v>Grid bridge group</x:v>
      </x:c>
      <x:c r="H804" s="11" t="str">
        <x:v>FLR-24</x:v>
      </x:c>
      <x:c r="I804" s="19" t="n">
        <x:v>48</x:v>
      </x:c>
      <x:c r="J804" s="21" t="n">
        <x:v>5</x:v>
      </x:c>
      <x:c r="K804" s="18" t="n">
        <x:f>'05 Cargo Register'!K356</x:f>
        <x:v>810</x:v>
      </x:c>
      <x:c r="L804" s="18" t="n">
        <x:f>'05 Cargo Register'!N356</x:f>
        <x:v>40</x:v>
      </x:c>
      <x:c r="M804" s="18" t="n">
        <x:f>'05 Cargo Register'!O356</x:f>
        <x:v>1280</x:v>
      </x:c>
      <x:c r="N804" s="18" t="n">
        <x:f>J804*K804</x:f>
        <x:v>4050</x:v>
      </x:c>
      <x:c r="O804" s="18" t="n">
        <x:f>J804*L804</x:f>
        <x:v>200</x:v>
      </x:c>
      <x:c r="P804" s="18" t="n">
        <x:f>J804*M804</x:f>
        <x:v>6400</x:v>
      </x:c>
      <x:c r="Q804" s="22" t="n">
        <x:f>'01 Controls'!$E$23*'02 Cargo Classes'!$M$11</x:f>
        <x:v>0</x:v>
      </x:c>
      <x:c r="R804" s="22" t="n">
        <x:f>'01 Controls'!$F$23*'02 Cargo Classes'!$N$11</x:f>
        <x:v>0.24</x:v>
      </x:c>
      <x:c r="S804" s="22" t="n">
        <x:f>'01 Controls'!$G$23*'02 Cargo Classes'!$O$11</x:f>
        <x:v>0.6</x:v>
      </x:c>
      <x:c r="T804" s="22" t="n">
        <x:f>'01 Controls'!$H$23*'02 Cargo Classes'!$P$11</x:f>
        <x:v>0.12</x:v>
      </x:c>
      <x:c r="U804" s="22" t="n">
        <x:f>SUM(Q804:T804)</x:f>
        <x:v>0.96</x:v>
      </x:c>
      <x:c r="V804" s="18" t="n">
        <x:f>IF(U804=0,0,N804*Q804/U804)</x:f>
        <x:v>0</x:v>
      </x:c>
      <x:c r="W804" s="18" t="n">
        <x:f>IF(U804=0,0,P804*Q804/U804)</x:f>
        <x:v>0</x:v>
      </x:c>
      <x:c r="X804" s="18" t="n">
        <x:f>MAX(V804,W804*'01 Controls'!$E$12)</x:f>
        <x:v>0</x:v>
      </x:c>
      <x:c r="Y804" s="18" t="n">
        <x:f>IF(U804=0,0,N804*R804/U804)</x:f>
        <x:v>1012.5</x:v>
      </x:c>
      <x:c r="Z804" s="18" t="n">
        <x:f>IF(U804=0,0,P804*R804/U804)</x:f>
        <x:v>1600</x:v>
      </x:c>
      <x:c r="AA804" s="18" t="n">
        <x:f>MAX(Y804,Z804*'01 Controls'!$E$13)</x:f>
        <x:v>1012.5</x:v>
      </x:c>
      <x:c r="AB804" s="18" t="n">
        <x:f>IF(U804=0,0,N804*S804/U804)</x:f>
        <x:v>2531.25</x:v>
      </x:c>
      <x:c r="AC804" s="18" t="n">
        <x:f>IF(U804=0,0,P804*S804/U804)</x:f>
        <x:v>4000</x:v>
      </x:c>
      <x:c r="AD804" s="18" t="n">
        <x:f>MAX(AB804,AC804*'01 Controls'!$E$14)</x:f>
        <x:v>2531.25</x:v>
      </x:c>
      <x:c r="AE804" s="18" t="n">
        <x:f>IF(U804=0,0,N804*T804/U804)</x:f>
        <x:v>506.25</x:v>
      </x:c>
      <x:c r="AF804" s="18" t="n">
        <x:f>IF(U804=0,0,P804*T804/U804)</x:f>
        <x:v>800</x:v>
      </x:c>
      <x:c r="AG804" s="18" t="n">
        <x:f>MAX(AE804,AF804*'01 Controls'!$E$15)</x:f>
        <x:v>506.25</x:v>
      </x:c>
      <x:c r="AH804" s="18" t="n">
        <x:f>SUM(V804,Y804,AB804,AE804)</x:f>
        <x:v>4050</x:v>
      </x:c>
      <x:c r="AI804" s="18" t="n">
        <x:f>N804-AH804</x:f>
        <x:v>0</x:v>
      </x:c>
      <x:c r="AJ804" s="18" t="n">
        <x:f>V804*INDEX('07 Mode Capacity'!$P$6:$P$17,MATCH("AIR-"&amp;I804,'07 Mode Capacity'!$C$6:$C$17,0))</x:f>
        <x:v>0</x:v>
      </x:c>
      <x:c r="AK804" s="18" t="n">
        <x:f>Y804*INDEX('07 Mode Capacity'!$P$6:$P$17,MATCH("OCEAN-"&amp;I804,'07 Mode Capacity'!$C$6:$C$17,0))</x:f>
        <x:v>88.73173365475475</x:v>
      </x:c>
      <x:c r="AL804" s="18" t="n">
        <x:f>AB804*INDEX('07 Mode Capacity'!$P$6:$P$17,MATCH("LAND-"&amp;I804,'07 Mode Capacity'!$C$6:$C$17,0))</x:f>
        <x:v>308.9336697086974</x:v>
      </x:c>
      <x:c r="AM804" s="18" t="n">
        <x:f>AE804*INDEX('07 Mode Capacity'!$P$6:$P$17,MATCH("INLAND-"&amp;I804,'07 Mode Capacity'!$C$6:$C$17,0))</x:f>
        <x:v>319.5623988656374</x:v>
      </x:c>
      <x:c r="AN804" s="18" t="n">
        <x:f>SUM(AJ804:AM804)</x:f>
        <x:v>717.2278022290895</x:v>
      </x:c>
      <x:c r="AO804" s="17" t="n">
        <x:f>IF(N804=0,1,AN804/N804)</x:f>
        <x:v>0.17709328450100975</x:v>
      </x:c>
      <x:c r="AP804" s="11" t="str">
        <x:f>IF(AO804&gt;='01 Controls'!$E$16,"PASS","FAIL")</x:f>
        <x:v>FAIL</x:v>
      </x:c>
      <x:c r="AQ804" s="11" t="str">
        <x:v>UNQUANTIFIED</x:v>
      </x:c>
      <x:c r="AR804" s="11" t="str">
        <x:v>Position-class planning record; serial item and receiver open</x:v>
      </x:c>
      <x:c r="AS804" s="26"/>
      <x:c r="AT804" s="26"/>
    </x:row>
    <x:row r="805">
      <x:c r="C805" s="11" t="str">
        <x:v>C2-I-GBG-ROL-30</x:v>
      </x:c>
      <x:c r="D805" s="11" t="str">
        <x:v>C2</x:v>
      </x:c>
      <x:c r="E805" s="11" t="str">
        <x:v>Gulf–Atlantic hurricane</x:v>
      </x:c>
      <x:c r="F805" s="11" t="str">
        <x:v>I-GBG</x:v>
      </x:c>
      <x:c r="G805" s="11" t="str">
        <x:v>Grid bridge group</x:v>
      </x:c>
      <x:c r="H805" s="11" t="str">
        <x:v>ROL-30</x:v>
      </x:c>
      <x:c r="I805" s="19" t="n">
        <x:v>48</x:v>
      </x:c>
      <x:c r="J805" s="21" t="n">
        <x:v>5</x:v>
      </x:c>
      <x:c r="K805" s="18" t="n">
        <x:f>'05 Cargo Register'!K357</x:f>
        <x:v>540</x:v>
      </x:c>
      <x:c r="L805" s="18" t="n">
        <x:f>'05 Cargo Register'!N357</x:f>
        <x:v>23</x:v>
      </x:c>
      <x:c r="M805" s="18" t="n">
        <x:f>'05 Cargo Register'!O357</x:f>
        <x:v>1466.25</x:v>
      </x:c>
      <x:c r="N805" s="18" t="n">
        <x:f>J805*K805</x:f>
        <x:v>2700</x:v>
      </x:c>
      <x:c r="O805" s="18" t="n">
        <x:f>J805*L805</x:f>
        <x:v>115</x:v>
      </x:c>
      <x:c r="P805" s="18" t="n">
        <x:f>J805*M805</x:f>
        <x:v>7331.25</x:v>
      </x:c>
      <x:c r="Q805" s="22" t="n">
        <x:f>'01 Controls'!$E$23*'02 Cargo Classes'!$M$12</x:f>
        <x:v>0</x:v>
      </x:c>
      <x:c r="R805" s="22" t="n">
        <x:f>'01 Controls'!$F$23*'02 Cargo Classes'!$N$12</x:f>
        <x:v>0.2</x:v>
      </x:c>
      <x:c r="S805" s="22" t="n">
        <x:f>'01 Controls'!$G$23*'02 Cargo Classes'!$O$12</x:f>
        <x:v>0.8999999999999999</x:v>
      </x:c>
      <x:c r="T805" s="22" t="n">
        <x:f>'01 Controls'!$H$23*'02 Cargo Classes'!$P$12</x:f>
        <x:v>0.09</x:v>
      </x:c>
      <x:c r="U805" s="22" t="n">
        <x:f>SUM(Q805:T805)</x:f>
        <x:v>1.19</x:v>
      </x:c>
      <x:c r="V805" s="18" t="n">
        <x:f>IF(U805=0,0,N805*Q805/U805)</x:f>
        <x:v>0</x:v>
      </x:c>
      <x:c r="W805" s="18" t="n">
        <x:f>IF(U805=0,0,P805*Q805/U805)</x:f>
        <x:v>0</x:v>
      </x:c>
      <x:c r="X805" s="18" t="n">
        <x:f>MAX(V805,W805*'01 Controls'!$E$12)</x:f>
        <x:v>0</x:v>
      </x:c>
      <x:c r="Y805" s="18" t="n">
        <x:f>IF(U805=0,0,N805*R805/U805)</x:f>
        <x:v>453.78151260504205</x:v>
      </x:c>
      <x:c r="Z805" s="18" t="n">
        <x:f>IF(U805=0,0,P805*R805/U805)</x:f>
        <x:v>1232.142857142857</x:v>
      </x:c>
      <x:c r="AA805" s="18" t="n">
        <x:f>MAX(Y805,Z805*'01 Controls'!$E$13)</x:f>
        <x:v>453.78151260504205</x:v>
      </x:c>
      <x:c r="AB805" s="18" t="n">
        <x:f>IF(U805=0,0,N805*S805/U805)</x:f>
        <x:v>2042.016806722689</x:v>
      </x:c>
      <x:c r="AC805" s="18" t="n">
        <x:f>IF(U805=0,0,P805*S805/U805)</x:f>
        <x:v>5544.642857142857</x:v>
      </x:c>
      <x:c r="AD805" s="18" t="n">
        <x:f>MAX(AB805,AC805*'01 Controls'!$E$14)</x:f>
        <x:v>2042.016806722689</x:v>
      </x:c>
      <x:c r="AE805" s="18" t="n">
        <x:f>IF(U805=0,0,N805*T805/U805)</x:f>
        <x:v>204.2016806722689</x:v>
      </x:c>
      <x:c r="AF805" s="18" t="n">
        <x:f>IF(U805=0,0,P805*T805/U805)</x:f>
        <x:v>554.4642857142858</x:v>
      </x:c>
      <x:c r="AG805" s="18" t="n">
        <x:f>MAX(AE805,AF805*'01 Controls'!$E$15)</x:f>
        <x:v>204.2016806722689</x:v>
      </x:c>
      <x:c r="AH805" s="18" t="n">
        <x:f>SUM(V805,Y805,AB805,AE805)</x:f>
        <x:v>2700</x:v>
      </x:c>
      <x:c r="AI805" s="18" t="n">
        <x:f>N805-AH805</x:f>
        <x:v>0</x:v>
      </x:c>
      <x:c r="AJ805" s="18" t="n">
        <x:f>V805*INDEX('07 Mode Capacity'!$P$6:$P$17,MATCH("AIR-"&amp;I805,'07 Mode Capacity'!$C$6:$C$17,0))</x:f>
        <x:v>0</x:v>
      </x:c>
      <x:c r="AK805" s="18" t="n">
        <x:f>Y805*INDEX('07 Mode Capacity'!$P$6:$P$17,MATCH("OCEAN-"&amp;I805,'07 Mode Capacity'!$C$6:$C$17,0))</x:f>
        <x:v>39.767723766836866</x:v>
      </x:c>
      <x:c r="AL805" s="18" t="n">
        <x:f>AB805*INDEX('07 Mode Capacity'!$P$6:$P$17,MATCH("LAND-"&amp;I805,'07 Mode Capacity'!$C$6:$C$17,0))</x:f>
        <x:v>249.22380077340287</x:v>
      </x:c>
      <x:c r="AM805" s="18" t="n">
        <x:f>AE805*INDEX('07 Mode Capacity'!$P$6:$P$17,MATCH("INLAND-"&amp;I805,'07 Mode Capacity'!$C$6:$C$17,0))</x:f>
        <x:v>128.89911887017308</x:v>
      </x:c>
      <x:c r="AN805" s="18" t="n">
        <x:f>SUM(AJ805:AM805)</x:f>
        <x:v>417.89064341041285</x:v>
      </x:c>
      <x:c r="AO805" s="17" t="n">
        <x:f>IF(N805=0,1,AN805/N805)</x:f>
        <x:v>0.15477431237422698</x:v>
      </x:c>
      <x:c r="AP805" s="11" t="str">
        <x:f>IF(AO805&gt;='01 Controls'!$E$16,"PASS","FAIL")</x:f>
        <x:v>FAIL</x:v>
      </x:c>
      <x:c r="AQ805" s="11" t="str">
        <x:v>UNQUANTIFIED</x:v>
      </x:c>
      <x:c r="AR805" s="11" t="str">
        <x:v>Position-class planning record; serial item and receiver open</x:v>
      </x:c>
      <x:c r="AS805" s="26"/>
      <x:c r="AT805" s="26"/>
    </x:row>
    <x:row r="806">
      <x:c r="C806" s="11" t="str">
        <x:v>C2-I-GBG-LIN-18</x:v>
      </x:c>
      <x:c r="D806" s="11" t="str">
        <x:v>C2</x:v>
      </x:c>
      <x:c r="E806" s="11" t="str">
        <x:v>Gulf–Atlantic hurricane</x:v>
      </x:c>
      <x:c r="F806" s="11" t="str">
        <x:v>I-GBG</x:v>
      </x:c>
      <x:c r="G806" s="11" t="str">
        <x:v>Grid bridge group</x:v>
      </x:c>
      <x:c r="H806" s="11" t="str">
        <x:v>LIN-18</x:v>
      </x:c>
      <x:c r="I806" s="19" t="n">
        <x:v>72</x:v>
      </x:c>
      <x:c r="J806" s="21" t="n">
        <x:v>5</x:v>
      </x:c>
      <x:c r="K806" s="18" t="n">
        <x:f>'05 Cargo Register'!K358</x:f>
        <x:v>450</x:v>
      </x:c>
      <x:c r="L806" s="18" t="n">
        <x:f>'05 Cargo Register'!N358</x:f>
        <x:v>32</x:v>
      </x:c>
      <x:c r="M806" s="18" t="n">
        <x:f>'05 Cargo Register'!O358</x:f>
        <x:v>1408</x:v>
      </x:c>
      <x:c r="N806" s="18" t="n">
        <x:f>J806*K806</x:f>
        <x:v>2250</x:v>
      </x:c>
      <x:c r="O806" s="18" t="n">
        <x:f>J806*L806</x:f>
        <x:v>160</x:v>
      </x:c>
      <x:c r="P806" s="18" t="n">
        <x:f>J806*M806</x:f>
        <x:v>7040</x:v>
      </x:c>
      <x:c r="Q806" s="22" t="n">
        <x:f>'01 Controls'!$E$23*'02 Cargo Classes'!$M$13</x:f>
        <x:v>0</x:v>
      </x:c>
      <x:c r="R806" s="22" t="n">
        <x:f>'01 Controls'!$F$23*'02 Cargo Classes'!$N$13</x:f>
        <x:v>0.24</x:v>
      </x:c>
      <x:c r="S806" s="22" t="n">
        <x:f>'01 Controls'!$G$23*'02 Cargo Classes'!$O$13</x:f>
        <x:v>0.6</x:v>
      </x:c>
      <x:c r="T806" s="22" t="n">
        <x:f>'01 Controls'!$H$23*'02 Cargo Classes'!$P$13</x:f>
        <x:v>0.15</x:v>
      </x:c>
      <x:c r="U806" s="22" t="n">
        <x:f>SUM(Q806:T806)</x:f>
        <x:v>0.99</x:v>
      </x:c>
      <x:c r="V806" s="18" t="n">
        <x:f>IF(U806=0,0,N806*Q806/U806)</x:f>
        <x:v>0</x:v>
      </x:c>
      <x:c r="W806" s="18" t="n">
        <x:f>IF(U806=0,0,P806*Q806/U806)</x:f>
        <x:v>0</x:v>
      </x:c>
      <x:c r="X806" s="18" t="n">
        <x:f>MAX(V806,W806*'01 Controls'!$E$12)</x:f>
        <x:v>0</x:v>
      </x:c>
      <x:c r="Y806" s="18" t="n">
        <x:f>IF(U806=0,0,N806*R806/U806)</x:f>
        <x:v>545.4545454545455</x:v>
      </x:c>
      <x:c r="Z806" s="18" t="n">
        <x:f>IF(U806=0,0,P806*R806/U806)</x:f>
        <x:v>1706.6666666666665</x:v>
      </x:c>
      <x:c r="AA806" s="18" t="n">
        <x:f>MAX(Y806,Z806*'01 Controls'!$E$13)</x:f>
        <x:v>545.4545454545455</x:v>
      </x:c>
      <x:c r="AB806" s="18" t="n">
        <x:f>IF(U806=0,0,N806*S806/U806)</x:f>
        <x:v>1363.6363636363637</x:v>
      </x:c>
      <x:c r="AC806" s="18" t="n">
        <x:f>IF(U806=0,0,P806*S806/U806)</x:f>
        <x:v>4266.666666666667</x:v>
      </x:c>
      <x:c r="AD806" s="18" t="n">
        <x:f>MAX(AB806,AC806*'01 Controls'!$E$14)</x:f>
        <x:v>1363.6363636363637</x:v>
      </x:c>
      <x:c r="AE806" s="18" t="n">
        <x:f>IF(U806=0,0,N806*T806/U806)</x:f>
        <x:v>340.90909090909093</x:v>
      </x:c>
      <x:c r="AF806" s="18" t="n">
        <x:f>IF(U806=0,0,P806*T806/U806)</x:f>
        <x:v>1066.6666666666667</x:v>
      </x:c>
      <x:c r="AG806" s="18" t="n">
        <x:f>MAX(AE806,AF806*'01 Controls'!$E$15)</x:f>
        <x:v>340.90909090909093</x:v>
      </x:c>
      <x:c r="AH806" s="18" t="n">
        <x:f>SUM(V806,Y806,AB806,AE806)</x:f>
        <x:v>2250</x:v>
      </x:c>
      <x:c r="AI806" s="18" t="n">
        <x:f>N806-AH806</x:f>
        <x:v>0</x:v>
      </x:c>
      <x:c r="AJ806" s="18" t="n">
        <x:f>V806*INDEX('07 Mode Capacity'!$P$6:$P$17,MATCH("AIR-"&amp;I806,'07 Mode Capacity'!$C$6:$C$17,0))</x:f>
        <x:v>0</x:v>
      </x:c>
      <x:c r="AK806" s="18" t="n">
        <x:f>Y806*INDEX('07 Mode Capacity'!$P$6:$P$17,MATCH("OCEAN-"&amp;I806,'07 Mode Capacity'!$C$6:$C$17,0))</x:f>
        <x:v>426.96435169782086</x:v>
      </x:c>
      <x:c r="AL806" s="18" t="n">
        <x:f>AB806*INDEX('07 Mode Capacity'!$P$6:$P$17,MATCH("LAND-"&amp;I806,'07 Mode Capacity'!$C$6:$C$17,0))</x:f>
        <x:v>975.0139428820457</x:v>
      </x:c>
      <x:c r="AM806" s="18" t="n">
        <x:f>AE806*INDEX('07 Mode Capacity'!$P$6:$P$17,MATCH("INLAND-"&amp;I806,'07 Mode Capacity'!$C$6:$C$17,0))</x:f>
        <x:v>340.90909090909093</x:v>
      </x:c>
      <x:c r="AN806" s="18" t="n">
        <x:f>SUM(AJ806:AM806)</x:f>
        <x:v>1742.8873854889575</x:v>
      </x:c>
      <x:c r="AO806" s="17" t="n">
        <x:f>IF(N806=0,1,AN806/N806)</x:f>
        <x:v>0.77461661577287</x:v>
      </x:c>
      <x:c r="AP806" s="11" t="str">
        <x:f>IF(AO806&gt;='01 Controls'!$E$16,"PASS","FAIL")</x:f>
        <x:v>FAIL</x:v>
      </x:c>
      <x:c r="AQ806" s="11" t="str">
        <x:v>UNQUANTIFIED</x:v>
      </x:c>
      <x:c r="AR806" s="11" t="str">
        <x:v>Position-class planning record; serial item and receiver open</x:v>
      </x:c>
      <x:c r="AS806" s="26"/>
      <x:c r="AT806" s="26"/>
    </x:row>
    <x:row r="807">
      <x:c r="C807" s="11" t="str">
        <x:v>C2-I-GBG-BLK-08</x:v>
      </x:c>
      <x:c r="D807" s="11" t="str">
        <x:v>C2</x:v>
      </x:c>
      <x:c r="E807" s="11" t="str">
        <x:v>Gulf–Atlantic hurricane</x:v>
      </x:c>
      <x:c r="F807" s="11" t="str">
        <x:v>I-GBG</x:v>
      </x:c>
      <x:c r="G807" s="11" t="str">
        <x:v>Grid bridge group</x:v>
      </x:c>
      <x:c r="H807" s="11" t="str">
        <x:v>BLK-08</x:v>
      </x:c>
      <x:c r="I807" s="19" t="n">
        <x:v>48</x:v>
      </x:c>
      <x:c r="J807" s="21" t="n">
        <x:v>5</x:v>
      </x:c>
      <x:c r="K807" s="18" t="n">
        <x:f>'05 Cargo Register'!K359</x:f>
        <x:v>135</x:v>
      </x:c>
      <x:c r="L807" s="18" t="n">
        <x:f>'05 Cargo Register'!N359</x:f>
        <x:v>22</x:v>
      </x:c>
      <x:c r="M807" s="18" t="n">
        <x:f>'05 Cargo Register'!O359</x:f>
        <x:v>1122</x:v>
      </x:c>
      <x:c r="N807" s="18" t="n">
        <x:f>J807*K807</x:f>
        <x:v>675</x:v>
      </x:c>
      <x:c r="O807" s="18" t="n">
        <x:f>J807*L807</x:f>
        <x:v>110</x:v>
      </x:c>
      <x:c r="P807" s="18" t="n">
        <x:f>J807*M807</x:f>
        <x:v>5610</x:v>
      </x:c>
      <x:c r="Q807" s="22" t="n">
        <x:f>'01 Controls'!$E$23*'02 Cargo Classes'!$M$14</x:f>
        <x:v>0.05</x:v>
      </x:c>
      <x:c r="R807" s="22" t="n">
        <x:f>'01 Controls'!$F$23*'02 Cargo Classes'!$N$14</x:f>
        <x:v>0.16000000000000003</x:v>
      </x:c>
      <x:c r="S807" s="22" t="n">
        <x:f>'01 Controls'!$G$23*'02 Cargo Classes'!$O$14</x:f>
        <x:v>0.6</x:v>
      </x:c>
      <x:c r="T807" s="22" t="n">
        <x:f>'01 Controls'!$H$23*'02 Cargo Classes'!$P$14</x:f>
        <x:v>0.075</x:v>
      </x:c>
      <x:c r="U807" s="22" t="n">
        <x:f>SUM(Q807:T807)</x:f>
        <x:v>0.885</x:v>
      </x:c>
      <x:c r="V807" s="18" t="n">
        <x:f>IF(U807=0,0,N807*Q807/U807)</x:f>
        <x:v>38.13559322033898</x:v>
      </x:c>
      <x:c r="W807" s="18" t="n">
        <x:f>IF(U807=0,0,P807*Q807/U807)</x:f>
        <x:v>316.9491525423729</x:v>
      </x:c>
      <x:c r="X807" s="18" t="n">
        <x:f>MAX(V807,W807*'01 Controls'!$E$12)</x:f>
        <x:v>79.23728813559322</x:v>
      </x:c>
      <x:c r="Y807" s="18" t="n">
        <x:f>IF(U807=0,0,N807*R807/U807)</x:f>
        <x:v>122.03389830508476</x:v>
      </x:c>
      <x:c r="Z807" s="18" t="n">
        <x:f>IF(U807=0,0,P807*R807/U807)</x:f>
        <x:v>1014.2372881355934</x:v>
      </x:c>
      <x:c r="AA807" s="18" t="n">
        <x:f>MAX(Y807,Z807*'01 Controls'!$E$13)</x:f>
        <x:v>152.13559322033902</x:v>
      </x:c>
      <x:c r="AB807" s="18" t="n">
        <x:f>IF(U807=0,0,N807*S807/U807)</x:f>
        <x:v>457.62711864406776</x:v>
      </x:c>
      <x:c r="AC807" s="18" t="n">
        <x:f>IF(U807=0,0,P807*S807/U807)</x:f>
        <x:v>3803.3898305084745</x:v>
      </x:c>
      <x:c r="AD807" s="18" t="n">
        <x:f>MAX(AB807,AC807*'01 Controls'!$E$14)</x:f>
        <x:v>760.6779661016949</x:v>
      </x:c>
      <x:c r="AE807" s="18" t="n">
        <x:f>IF(U807=0,0,N807*T807/U807)</x:f>
        <x:v>57.20338983050847</x:v>
      </x:c>
      <x:c r="AF807" s="18" t="n">
        <x:f>IF(U807=0,0,P807*T807/U807)</x:f>
        <x:v>475.4237288135593</x:v>
      </x:c>
      <x:c r="AG807" s="18" t="n">
        <x:f>MAX(AE807,AF807*'01 Controls'!$E$15)</x:f>
        <x:v>85.57627118644068</x:v>
      </x:c>
      <x:c r="AH807" s="18" t="n">
        <x:f>SUM(V807,Y807,AB807,AE807)</x:f>
        <x:v>675</x:v>
      </x:c>
      <x:c r="AI807" s="18" t="n">
        <x:f>N807-AH807</x:f>
        <x:v>0</x:v>
      </x:c>
      <x:c r="AJ807" s="18" t="n">
        <x:f>V807*INDEX('07 Mode Capacity'!$P$6:$P$17,MATCH("AIR-"&amp;I807,'07 Mode Capacity'!$C$6:$C$17,0))</x:f>
        <x:v>10.690766629676414</x:v>
      </x:c>
      <x:c r="AK807" s="18" t="n">
        <x:f>Y807*INDEX('07 Mode Capacity'!$P$6:$P$17,MATCH("OCEAN-"&amp;I807,'07 Mode Capacity'!$C$6:$C$17,0))</x:f>
        <x:v>10.694596900008106</x:v>
      </x:c>
      <x:c r="AL807" s="18" t="n">
        <x:f>AB807*INDEX('07 Mode Capacity'!$P$6:$P$17,MATCH("LAND-"&amp;I807,'07 Mode Capacity'!$C$6:$C$17,0))</x:f>
        <x:v>55.85241486258935</x:v>
      </x:c>
      <x:c r="AM807" s="18" t="n">
        <x:f>AE807*INDEX('07 Mode Capacity'!$P$6:$P$17,MATCH("INLAND-"&amp;I807,'07 Mode Capacity'!$C$6:$C$17,0))</x:f>
        <x:v>36.108745634535296</x:v>
      </x:c>
      <x:c r="AN807" s="18" t="n">
        <x:f>SUM(AJ807:AM807)</x:f>
        <x:v>113.34652402680916</x:v>
      </x:c>
      <x:c r="AO807" s="17" t="n">
        <x:f>IF(N807=0,1,AN807/N807)</x:f>
        <x:v>0.16792077633601357</x:v>
      </x:c>
      <x:c r="AP807" s="11" t="str">
        <x:f>IF(AO807&gt;='01 Controls'!$E$16,"PASS","FAIL")</x:f>
        <x:v>FAIL</x:v>
      </x:c>
      <x:c r="AQ807" s="11" t="str">
        <x:v>UNQUANTIFIED</x:v>
      </x:c>
      <x:c r="AR807" s="11" t="str">
        <x:v>Position-class planning record; serial item and receiver open</x:v>
      </x:c>
      <x:c r="AS807" s="26"/>
      <x:c r="AT807" s="26"/>
    </x:row>
    <x:row r="808">
      <x:c r="C808" s="11" t="str">
        <x:v>C2-I-GBG-OOG-80</x:v>
      </x:c>
      <x:c r="D808" s="11" t="str">
        <x:v>C2</x:v>
      </x:c>
      <x:c r="E808" s="11" t="str">
        <x:v>Gulf–Atlantic hurricane</x:v>
      </x:c>
      <x:c r="F808" s="11" t="str">
        <x:v>I-GBG</x:v>
      </x:c>
      <x:c r="G808" s="11" t="str">
        <x:v>Grid bridge group</x:v>
      </x:c>
      <x:c r="H808" s="11" t="str">
        <x:v>OOG-80</x:v>
      </x:c>
      <x:c r="I808" s="19" t="n">
        <x:v>72</x:v>
      </x:c>
      <x:c r="J808" s="21" t="n">
        <x:v>5</x:v>
      </x:c>
      <x:c r="K808" s="18" t="n">
        <x:f>'05 Cargo Register'!K360</x:f>
        <x:v>540</x:v>
      </x:c>
      <x:c r="L808" s="18" t="n">
        <x:f>'05 Cargo Register'!N360</x:f>
        <x:v>9</x:v>
      </x:c>
      <x:c r="M808" s="18" t="n">
        <x:f>'05 Cargo Register'!O360</x:f>
        <x:v>1584</x:v>
      </x:c>
      <x:c r="N808" s="18" t="n">
        <x:f>J808*K808</x:f>
        <x:v>2700</x:v>
      </x:c>
      <x:c r="O808" s="18" t="n">
        <x:f>J808*L808</x:f>
        <x:v>45</x:v>
      </x:c>
      <x:c r="P808" s="18" t="n">
        <x:f>J808*M808</x:f>
        <x:v>7920</x:v>
      </x:c>
      <x:c r="Q808" s="22" t="n">
        <x:f>'01 Controls'!$E$23*'02 Cargo Classes'!$M$15</x:f>
        <x:v>0</x:v>
      </x:c>
      <x:c r="R808" s="22" t="n">
        <x:f>'01 Controls'!$F$23*'02 Cargo Classes'!$N$15</x:f>
        <x:v>0.4</x:v>
      </x:c>
      <x:c r="S808" s="22" t="n">
        <x:f>'01 Controls'!$G$23*'02 Cargo Classes'!$O$15</x:f>
        <x:v>0.36</x:v>
      </x:c>
      <x:c r="T808" s="22" t="n">
        <x:f>'01 Controls'!$H$23*'02 Cargo Classes'!$P$15</x:f>
        <x:v>0.075</x:v>
      </x:c>
      <x:c r="U808" s="22" t="n">
        <x:f>SUM(Q808:T808)</x:f>
        <x:v>0.835</x:v>
      </x:c>
      <x:c r="V808" s="18" t="n">
        <x:f>IF(U808=0,0,N808*Q808/U808)</x:f>
        <x:v>0</x:v>
      </x:c>
      <x:c r="W808" s="18" t="n">
        <x:f>IF(U808=0,0,P808*Q808/U808)</x:f>
        <x:v>0</x:v>
      </x:c>
      <x:c r="X808" s="18" t="n">
        <x:f>MAX(V808,W808*'01 Controls'!$E$12)</x:f>
        <x:v>0</x:v>
      </x:c>
      <x:c r="Y808" s="18" t="n">
        <x:f>IF(U808=0,0,N808*R808/U808)</x:f>
        <x:v>1293.4131736526947</x:v>
      </x:c>
      <x:c r="Z808" s="18" t="n">
        <x:f>IF(U808=0,0,P808*R808/U808)</x:f>
        <x:v>3794.011976047904</x:v>
      </x:c>
      <x:c r="AA808" s="18" t="n">
        <x:f>MAX(Y808,Z808*'01 Controls'!$E$13)</x:f>
        <x:v>1293.4131736526947</x:v>
      </x:c>
      <x:c r="AB808" s="18" t="n">
        <x:f>IF(U808=0,0,N808*S808/U808)</x:f>
        <x:v>1164.0718562874251</x:v>
      </x:c>
      <x:c r="AC808" s="18" t="n">
        <x:f>IF(U808=0,0,P808*S808/U808)</x:f>
        <x:v>3414.6107784431138</x:v>
      </x:c>
      <x:c r="AD808" s="18" t="n">
        <x:f>MAX(AB808,AC808*'01 Controls'!$E$14)</x:f>
        <x:v>1164.0718562874251</x:v>
      </x:c>
      <x:c r="AE808" s="18" t="n">
        <x:f>IF(U808=0,0,N808*T808/U808)</x:f>
        <x:v>242.51497005988026</x:v>
      </x:c>
      <x:c r="AF808" s="18" t="n">
        <x:f>IF(U808=0,0,P808*T808/U808)</x:f>
        <x:v>711.377245508982</x:v>
      </x:c>
      <x:c r="AG808" s="18" t="n">
        <x:f>MAX(AE808,AF808*'01 Controls'!$E$15)</x:f>
        <x:v>242.51497005988026</x:v>
      </x:c>
      <x:c r="AH808" s="18" t="n">
        <x:f>SUM(V808,Y808,AB808,AE808)</x:f>
        <x:v>2700</x:v>
      </x:c>
      <x:c r="AI808" s="18" t="n">
        <x:f>N808-AH808</x:f>
        <x:v>0</x:v>
      </x:c>
      <x:c r="AJ808" s="18" t="n">
        <x:f>V808*INDEX('07 Mode Capacity'!$P$6:$P$17,MATCH("AIR-"&amp;I808,'07 Mode Capacity'!$C$6:$C$17,0))</x:f>
        <x:v>0</x:v>
      </x:c>
      <x:c r="AK808" s="18" t="n">
        <x:f>Y808*INDEX('07 Mode Capacity'!$P$6:$P$17,MATCH("OCEAN-"&amp;I808,'07 Mode Capacity'!$C$6:$C$17,0))</x:f>
        <x:v>1012.4424148044135</x:v>
      </x:c>
      <x:c r="AL808" s="18" t="n">
        <x:f>AB808*INDEX('07 Mode Capacity'!$P$6:$P$17,MATCH("LAND-"&amp;I808,'07 Mode Capacity'!$C$6:$C$17,0))</x:f>
        <x:v>832.3232796243379</x:v>
      </x:c>
      <x:c r="AM808" s="18" t="n">
        <x:f>AE808*INDEX('07 Mode Capacity'!$P$6:$P$17,MATCH("INLAND-"&amp;I808,'07 Mode Capacity'!$C$6:$C$17,0))</x:f>
        <x:v>242.51497005988026</x:v>
      </x:c>
      <x:c r="AN808" s="18" t="n">
        <x:f>SUM(AJ808:AM808)</x:f>
        <x:v>2087.280664488632</x:v>
      </x:c>
      <x:c r="AO808" s="17" t="n">
        <x:f>IF(N808=0,1,AN808/N808)</x:f>
        <x:v>0.7730669127735673</x:v>
      </x:c>
      <x:c r="AP808" s="11" t="str">
        <x:f>IF(AO808&gt;='01 Controls'!$E$16,"PASS","FAIL")</x:f>
        <x:v>FAIL</x:v>
      </x:c>
      <x:c r="AQ808" s="11" t="str">
        <x:v>UNQUANTIFIED</x:v>
      </x:c>
      <x:c r="AR808" s="11" t="str">
        <x:v>Position-class planning record; serial item and receiver open</x:v>
      </x:c>
      <x:c r="AS808" s="26"/>
      <x:c r="AT808" s="26"/>
    </x:row>
    <x:row r="809">
      <x:c r="C809" s="11" t="str">
        <x:v>C2-H-THC-APL-45</x:v>
      </x:c>
      <x:c r="D809" s="11" t="str">
        <x:v>C2</x:v>
      </x:c>
      <x:c r="E809" s="11" t="str">
        <x:v>Gulf–Atlantic hurricane</x:v>
      </x:c>
      <x:c r="F809" s="11" t="str">
        <x:v>H-THC</x:v>
      </x:c>
      <x:c r="G809" s="11" t="str">
        <x:v>Theater hospital command</x:v>
      </x:c>
      <x:c r="H809" s="11" t="str">
        <x:v>APL-45</x:v>
      </x:c>
      <x:c r="I809" s="19" t="n">
        <x:v>24</x:v>
      </x:c>
      <x:c r="J809" s="21" t="n">
        <x:v>3</x:v>
      </x:c>
      <x:c r="K809" s="18" t="n">
        <x:f>'05 Cargo Register'!K361</x:f>
        <x:v>330.75</x:v>
      </x:c>
      <x:c r="L809" s="18" t="n">
        <x:f>'05 Cargo Register'!N361</x:f>
        <x:v>87</x:v>
      </x:c>
      <x:c r="M809" s="18" t="n">
        <x:f>'05 Cargo Register'!O361</x:f>
        <x:v>652.5</x:v>
      </x:c>
      <x:c r="N809" s="18" t="n">
        <x:f>J809*K809</x:f>
        <x:v>992.25</x:v>
      </x:c>
      <x:c r="O809" s="18" t="n">
        <x:f>J809*L809</x:f>
        <x:v>261</x:v>
      </x:c>
      <x:c r="P809" s="18" t="n">
        <x:f>J809*M809</x:f>
        <x:v>1957.5</x:v>
      </x:c>
      <x:c r="Q809" s="22" t="n">
        <x:f>'01 Controls'!$E$23*'02 Cargo Classes'!$M$6</x:f>
        <x:v>0.15000000000000002</x:v>
      </x:c>
      <x:c r="R809" s="22" t="n">
        <x:f>'01 Controls'!$F$23*'02 Cargo Classes'!$N$6</x:f>
        <x:v>0.08000000000000002</x:v>
      </x:c>
      <x:c r="S809" s="22" t="n">
        <x:f>'01 Controls'!$G$23*'02 Cargo Classes'!$O$6</x:f>
        <x:v>0.6</x:v>
      </x:c>
      <x:c r="T809" s="22" t="n">
        <x:f>'01 Controls'!$H$23*'02 Cargo Classes'!$P$6</x:f>
        <x:v>0.045</x:v>
      </x:c>
      <x:c r="U809" s="22" t="n">
        <x:f>SUM(Q809:T809)</x:f>
        <x:v>0.8750000000000001</x:v>
      </x:c>
      <x:c r="V809" s="18" t="n">
        <x:f>IF(U809=0,0,N809*Q809/U809)</x:f>
        <x:v>170.10000000000002</x:v>
      </x:c>
      <x:c r="W809" s="18" t="n">
        <x:f>IF(U809=0,0,P809*Q809/U809)</x:f>
        <x:v>335.5714285714286</x:v>
      </x:c>
      <x:c r="X809" s="18" t="n">
        <x:f>MAX(V809,W809*'01 Controls'!$E$12)</x:f>
        <x:v>170.10000000000002</x:v>
      </x:c>
      <x:c r="Y809" s="18" t="n">
        <x:f>IF(U809=0,0,N809*R809/U809)</x:f>
        <x:v>90.72</x:v>
      </x:c>
      <x:c r="Z809" s="18" t="n">
        <x:f>IF(U809=0,0,P809*R809/U809)</x:f>
        <x:v>178.97142857142856</x:v>
      </x:c>
      <x:c r="AA809" s="18" t="n">
        <x:f>MAX(Y809,Z809*'01 Controls'!$E$13)</x:f>
        <x:v>90.72</x:v>
      </x:c>
      <x:c r="AB809" s="18" t="n">
        <x:f>IF(U809=0,0,N809*S809/U809)</x:f>
        <x:v>680.4</x:v>
      </x:c>
      <x:c r="AC809" s="18" t="n">
        <x:f>IF(U809=0,0,P809*S809/U809)</x:f>
        <x:v>1342.2857142857142</x:v>
      </x:c>
      <x:c r="AD809" s="18" t="n">
        <x:f>MAX(AB809,AC809*'01 Controls'!$E$14)</x:f>
        <x:v>680.4</x:v>
      </x:c>
      <x:c r="AE809" s="18" t="n">
        <x:f>IF(U809=0,0,N809*T809/U809)</x:f>
        <x:v>51.029999999999994</x:v>
      </x:c>
      <x:c r="AF809" s="18" t="n">
        <x:f>IF(U809=0,0,P809*T809/U809)</x:f>
        <x:v>100.67142857142855</x:v>
      </x:c>
      <x:c r="AG809" s="18" t="n">
        <x:f>MAX(AE809,AF809*'01 Controls'!$E$15)</x:f>
        <x:v>51.029999999999994</x:v>
      </x:c>
      <x:c r="AH809" s="18" t="n">
        <x:f>SUM(V809,Y809,AB809,AE809)</x:f>
        <x:v>992.25</x:v>
      </x:c>
      <x:c r="AI809" s="18" t="n">
        <x:f>N809-AH809</x:f>
        <x:v>0</x:v>
      </x:c>
      <x:c r="AJ809" s="18" t="n">
        <x:f>V809*INDEX('07 Mode Capacity'!$P$6:$P$17,MATCH("AIR-"&amp;I809,'07 Mode Capacity'!$C$6:$C$17,0))</x:f>
        <x:v>34.51568293939171</x:v>
      </x:c>
      <x:c r="AK809" s="18" t="n">
        <x:f>Y809*INDEX('07 Mode Capacity'!$P$6:$P$17,MATCH("OCEAN-"&amp;I809,'07 Mode Capacity'!$C$6:$C$17,0))</x:f>
        <x:v>13.616078532637212</x:v>
      </x:c>
      <x:c r="AL809" s="18" t="n">
        <x:f>AB809*INDEX('07 Mode Capacity'!$P$6:$P$17,MATCH("LAND-"&amp;I809,'07 Mode Capacity'!$C$6:$C$17,0))</x:f>
        <x:v>260.2536288593868</x:v>
      </x:c>
      <x:c r="AM809" s="18" t="n">
        <x:f>AE809*INDEX('07 Mode Capacity'!$P$6:$P$17,MATCH("INLAND-"&amp;I809,'07 Mode Capacity'!$C$6:$C$17,0))</x:f>
        <x:v>51.029999999999994</x:v>
      </x:c>
      <x:c r="AN809" s="18" t="n">
        <x:f>SUM(AJ809:AM809)</x:f>
        <x:v>359.4153903314157</x:v>
      </x:c>
      <x:c r="AO809" s="17" t="n">
        <x:f>IF(N809=0,1,AN809/N809)</x:f>
        <x:v>0.3622226156023338</x:v>
      </x:c>
      <x:c r="AP809" s="11" t="str">
        <x:f>IF(AO809&gt;='01 Controls'!$E$16,"PASS","FAIL")</x:f>
        <x:v>FAIL</x:v>
      </x:c>
      <x:c r="AQ809" s="11" t="str">
        <x:v>UNQUANTIFIED</x:v>
      </x:c>
      <x:c r="AR809" s="11" t="str">
        <x:v>Position-class planning record; serial item and receiver open</x:v>
      </x:c>
      <x:c r="AS809" s="26"/>
      <x:c r="AT809" s="26"/>
    </x:row>
    <x:row r="810">
      <x:c r="C810" s="11" t="str">
        <x:v>C2-H-THC-ISO-18</x:v>
      </x:c>
      <x:c r="D810" s="11" t="str">
        <x:v>C2</x:v>
      </x:c>
      <x:c r="E810" s="11" t="str">
        <x:v>Gulf–Atlantic hurricane</x:v>
      </x:c>
      <x:c r="F810" s="11" t="str">
        <x:v>H-THC</x:v>
      </x:c>
      <x:c r="G810" s="11" t="str">
        <x:v>Theater hospital command</x:v>
      </x:c>
      <x:c r="H810" s="11" t="str">
        <x:v>ISO-18</x:v>
      </x:c>
      <x:c r="I810" s="19" t="n">
        <x:v>48</x:v>
      </x:c>
      <x:c r="J810" s="21" t="n">
        <x:v>3</x:v>
      </x:c>
      <x:c r="K810" s="18" t="n">
        <x:f>'05 Cargo Register'!K362</x:f>
        <x:v>385.875</x:v>
      </x:c>
      <x:c r="L810" s="18" t="n">
        <x:f>'05 Cargo Register'!N362</x:f>
        <x:v>26</x:v>
      </x:c>
      <x:c r="M810" s="18" t="n">
        <x:f>'05 Cargo Register'!O362</x:f>
        <x:v>686.4000000000001</x:v>
      </x:c>
      <x:c r="N810" s="18" t="n">
        <x:f>J810*K810</x:f>
        <x:v>1157.625</x:v>
      </x:c>
      <x:c r="O810" s="18" t="n">
        <x:f>J810*L810</x:f>
        <x:v>78</x:v>
      </x:c>
      <x:c r="P810" s="18" t="n">
        <x:f>J810*M810</x:f>
        <x:v>2059.2000000000003</x:v>
      </x:c>
      <x:c r="Q810" s="22" t="n">
        <x:f>'01 Controls'!$E$23*'02 Cargo Classes'!$M$7</x:f>
        <x:v>0.010000000000000002</x:v>
      </x:c>
      <x:c r="R810" s="22" t="n">
        <x:f>'01 Controls'!$F$23*'02 Cargo Classes'!$N$7</x:f>
        <x:v>0.2</x:v>
      </x:c>
      <x:c r="S810" s="22" t="n">
        <x:f>'01 Controls'!$G$23*'02 Cargo Classes'!$O$7</x:f>
        <x:v>0.72</x:v>
      </x:c>
      <x:c r="T810" s="22" t="n">
        <x:f>'01 Controls'!$H$23*'02 Cargo Classes'!$P$7</x:f>
        <x:v>0.12</x:v>
      </x:c>
      <x:c r="U810" s="22" t="n">
        <x:f>SUM(Q810:T810)</x:f>
        <x:v>1.0499999999999998</x:v>
      </x:c>
      <x:c r="V810" s="18" t="n">
        <x:f>IF(U810=0,0,N810*Q810/U810)</x:f>
        <x:v>11.025000000000004</x:v>
      </x:c>
      <x:c r="W810" s="18" t="n">
        <x:f>IF(U810=0,0,P810*Q810/U810)</x:f>
        <x:v>19.61142857142858</x:v>
      </x:c>
      <x:c r="X810" s="18" t="n">
        <x:f>MAX(V810,W810*'01 Controls'!$E$12)</x:f>
        <x:v>11.025000000000004</x:v>
      </x:c>
      <x:c r="Y810" s="18" t="n">
        <x:f>IF(U810=0,0,N810*R810/U810)</x:f>
        <x:v>220.50000000000006</x:v>
      </x:c>
      <x:c r="Z810" s="18" t="n">
        <x:f>IF(U810=0,0,P810*R810/U810)</x:f>
        <x:v>392.22857142857157</x:v>
      </x:c>
      <x:c r="AA810" s="18" t="n">
        <x:f>MAX(Y810,Z810*'01 Controls'!$E$13)</x:f>
        <x:v>220.50000000000006</x:v>
      </x:c>
      <x:c r="AB810" s="18" t="n">
        <x:f>IF(U810=0,0,N810*S810/U810)</x:f>
        <x:v>793.8000000000002</x:v>
      </x:c>
      <x:c r="AC810" s="18" t="n">
        <x:f>IF(U810=0,0,P810*S810/U810)</x:f>
        <x:v>1412.0228571428577</x:v>
      </x:c>
      <x:c r="AD810" s="18" t="n">
        <x:f>MAX(AB810,AC810*'01 Controls'!$E$14)</x:f>
        <x:v>793.8000000000002</x:v>
      </x:c>
      <x:c r="AE810" s="18" t="n">
        <x:f>IF(U810=0,0,N810*T810/U810)</x:f>
        <x:v>132.3</x:v>
      </x:c>
      <x:c r="AF810" s="18" t="n">
        <x:f>IF(U810=0,0,P810*T810/U810)</x:f>
        <x:v>235.3371428571429</x:v>
      </x:c>
      <x:c r="AG810" s="18" t="n">
        <x:f>MAX(AE810,AF810*'01 Controls'!$E$15)</x:f>
        <x:v>132.3</x:v>
      </x:c>
      <x:c r="AH810" s="18" t="n">
        <x:f>SUM(V810,Y810,AB810,AE810)</x:f>
        <x:v>1157.6250000000002</x:v>
      </x:c>
      <x:c r="AI810" s="18" t="n">
        <x:f>N810-AH810</x:f>
        <x:v>-2.2737367544323206e-13</x:v>
      </x:c>
      <x:c r="AJ810" s="18" t="n">
        <x:f>V810*INDEX('07 Mode Capacity'!$P$6:$P$17,MATCH("AIR-"&amp;I810,'07 Mode Capacity'!$C$6:$C$17,0))</x:f>
        <x:v>3.0907006326394524</x:v>
      </x:c>
      <x:c r="AK810" s="18" t="n">
        <x:f>Y810*INDEX('07 Mode Capacity'!$P$6:$P$17,MATCH("OCEAN-"&amp;I810,'07 Mode Capacity'!$C$6:$C$17,0))</x:f>
        <x:v>19.32379977370215</x:v>
      </x:c>
      <x:c r="AL810" s="18" t="n">
        <x:f>AB810*INDEX('07 Mode Capacity'!$P$6:$P$17,MATCH("LAND-"&amp;I810,'07 Mode Capacity'!$C$6:$C$17,0))</x:f>
        <x:v>96.88159882064751</x:v>
      </x:c>
      <x:c r="AM810" s="18" t="n">
        <x:f>AE810*INDEX('07 Mode Capacity'!$P$6:$P$17,MATCH("INLAND-"&amp;I810,'07 Mode Capacity'!$C$6:$C$17,0))</x:f>
        <x:v>83.51230690355325</x:v>
      </x:c>
      <x:c r="AN810" s="18" t="n">
        <x:f>SUM(AJ810:AM810)</x:f>
        <x:v>202.80840613054238</x:v>
      </x:c>
      <x:c r="AO810" s="17" t="n">
        <x:f>IF(N810=0,1,AN810/N810)</x:f>
        <x:v>0.17519352651380402</x:v>
      </x:c>
      <x:c r="AP810" s="11" t="str">
        <x:f>IF(AO810&gt;='01 Controls'!$E$16,"PASS","FAIL")</x:f>
        <x:v>FAIL</x:v>
      </x:c>
      <x:c r="AQ810" s="11" t="str">
        <x:v>UNQUANTIFIED</x:v>
      </x:c>
      <x:c r="AR810" s="11" t="str">
        <x:v>Position-class planning record; serial item and receiver open</x:v>
      </x:c>
      <x:c r="AS810" s="26"/>
      <x:c r="AT810" s="26"/>
    </x:row>
    <x:row r="811">
      <x:c r="C811" s="11" t="str">
        <x:v>C2-H-THC-COL-12</x:v>
      </x:c>
      <x:c r="D811" s="11" t="str">
        <x:v>C2</x:v>
      </x:c>
      <x:c r="E811" s="11" t="str">
        <x:v>Gulf–Atlantic hurricane</x:v>
      </x:c>
      <x:c r="F811" s="11" t="str">
        <x:v>H-THC</x:v>
      </x:c>
      <x:c r="G811" s="11" t="str">
        <x:v>Theater hospital command</x:v>
      </x:c>
      <x:c r="H811" s="11" t="str">
        <x:v>COL-12</x:v>
      </x:c>
      <x:c r="I811" s="19" t="n">
        <x:v>24</x:v>
      </x:c>
      <x:c r="J811" s="21" t="n">
        <x:v>3</x:v>
      </x:c>
      <x:c r="K811" s="18" t="n">
        <x:f>'05 Cargo Register'!K363</x:f>
        <x:v>330.75</x:v>
      </x:c>
      <x:c r="L811" s="18" t="n">
        <x:f>'05 Cargo Register'!N363</x:f>
        <x:v>35</x:v>
      </x:c>
      <x:c r="M811" s="18" t="n">
        <x:f>'05 Cargo Register'!O363</x:f>
        <x:v>924</x:v>
      </x:c>
      <x:c r="N811" s="18" t="n">
        <x:f>J811*K811</x:f>
        <x:v>992.25</x:v>
      </x:c>
      <x:c r="O811" s="18" t="n">
        <x:f>J811*L811</x:f>
        <x:v>105</x:v>
      </x:c>
      <x:c r="P811" s="18" t="n">
        <x:f>J811*M811</x:f>
        <x:v>2772</x:v>
      </x:c>
      <x:c r="Q811" s="22" t="n">
        <x:f>'01 Controls'!$E$23*'02 Cargo Classes'!$M$8</x:f>
        <x:v>0.1</x:v>
      </x:c>
      <x:c r="R811" s="22" t="n">
        <x:f>'01 Controls'!$F$23*'02 Cargo Classes'!$N$8</x:f>
        <x:v>0.13999999999999999</x:v>
      </x:c>
      <x:c r="S811" s="22" t="n">
        <x:f>'01 Controls'!$G$23*'02 Cargo Classes'!$O$8</x:f>
        <x:v>0.72</x:v>
      </x:c>
      <x:c r="T811" s="22" t="n">
        <x:f>'01 Controls'!$H$23*'02 Cargo Classes'!$P$8</x:f>
        <x:v>0.03</x:v>
      </x:c>
      <x:c r="U811" s="22" t="n">
        <x:f>SUM(Q811:T811)</x:f>
        <x:v>0.99</x:v>
      </x:c>
      <x:c r="V811" s="18" t="n">
        <x:f>IF(U811=0,0,N811*Q811/U811)</x:f>
        <x:v>100.22727272727273</x:v>
      </x:c>
      <x:c r="W811" s="18" t="n">
        <x:f>IF(U811=0,0,P811*Q811/U811)</x:f>
        <x:v>280</x:v>
      </x:c>
      <x:c r="X811" s="18" t="n">
        <x:f>MAX(V811,W811*'01 Controls'!$E$12)</x:f>
        <x:v>100.22727272727273</x:v>
      </x:c>
      <x:c r="Y811" s="18" t="n">
        <x:f>IF(U811=0,0,N811*R811/U811)</x:f>
        <x:v>140.3181818181818</x:v>
      </x:c>
      <x:c r="Z811" s="18" t="n">
        <x:f>IF(U811=0,0,P811*R811/U811)</x:f>
        <x:v>392</x:v>
      </x:c>
      <x:c r="AA811" s="18" t="n">
        <x:f>MAX(Y811,Z811*'01 Controls'!$E$13)</x:f>
        <x:v>140.3181818181818</x:v>
      </x:c>
      <x:c r="AB811" s="18" t="n">
        <x:f>IF(U811=0,0,N811*S811/U811)</x:f>
        <x:v>721.6363636363636</x:v>
      </x:c>
      <x:c r="AC811" s="18" t="n">
        <x:f>IF(U811=0,0,P811*S811/U811)</x:f>
        <x:v>2016</x:v>
      </x:c>
      <x:c r="AD811" s="18" t="n">
        <x:f>MAX(AB811,AC811*'01 Controls'!$E$14)</x:f>
        <x:v>721.6363636363636</x:v>
      </x:c>
      <x:c r="AE811" s="18" t="n">
        <x:f>IF(U811=0,0,N811*T811/U811)</x:f>
        <x:v>30.068181818181817</x:v>
      </x:c>
      <x:c r="AF811" s="18" t="n">
        <x:f>IF(U811=0,0,P811*T811/U811)</x:f>
        <x:v>84</x:v>
      </x:c>
      <x:c r="AG811" s="18" t="n">
        <x:f>MAX(AE811,AF811*'01 Controls'!$E$15)</x:f>
        <x:v>30.068181818181817</x:v>
      </x:c>
      <x:c r="AH811" s="18" t="n">
        <x:f>SUM(V811,Y811,AB811,AE811)</x:f>
        <x:v>992.2500000000001</x:v>
      </x:c>
      <x:c r="AI811" s="18" t="n">
        <x:f>N811-AH811</x:f>
        <x:v>-1.1368683772161603e-13</x:v>
      </x:c>
      <x:c r="AJ811" s="18" t="n">
        <x:f>V811*INDEX('07 Mode Capacity'!$P$6:$P$17,MATCH("AIR-"&amp;I811,'07 Mode Capacity'!$C$6:$C$17,0))</x:f>
        <x:v>20.337523617486696</x:v>
      </x:c>
      <x:c r="AK811" s="18" t="n">
        <x:f>Y811*INDEX('07 Mode Capacity'!$P$6:$P$17,MATCH("OCEAN-"&amp;I811,'07 Mode Capacity'!$C$6:$C$17,0))</x:f>
        <x:v>21.060222477879528</x:v>
      </x:c>
      <x:c r="AL811" s="18" t="n">
        <x:f>AB811*INDEX('07 Mode Capacity'!$P$6:$P$17,MATCH("LAND-"&amp;I811,'07 Mode Capacity'!$C$6:$C$17,0))</x:f>
        <x:v>276.02657606298607</x:v>
      </x:c>
      <x:c r="AM811" s="18" t="n">
        <x:f>AE811*INDEX('07 Mode Capacity'!$P$6:$P$17,MATCH("INLAND-"&amp;I811,'07 Mode Capacity'!$C$6:$C$17,0))</x:f>
        <x:v>30.068181818181817</x:v>
      </x:c>
      <x:c r="AN811" s="18" t="n">
        <x:f>SUM(AJ811:AM811)</x:f>
        <x:v>347.4925039765341</x:v>
      </x:c>
      <x:c r="AO811" s="17" t="n">
        <x:f>IF(N811=0,1,AN811/N811)</x:f>
        <x:v>0.3502066051665751</x:v>
      </x:c>
      <x:c r="AP811" s="11" t="str">
        <x:f>IF(AO811&gt;='01 Controls'!$E$16,"PASS","FAIL")</x:f>
        <x:v>FAIL</x:v>
      </x:c>
      <x:c r="AQ811" s="11" t="str">
        <x:v>UNQUANTIFIED</x:v>
      </x:c>
      <x:c r="AR811" s="11" t="str">
        <x:v>Position-class planning record; serial item and receiver open</x:v>
      </x:c>
      <x:c r="AS811" s="26"/>
      <x:c r="AT811" s="26"/>
    </x:row>
    <x:row r="812">
      <x:c r="C812" s="11" t="str">
        <x:v>C2-H-THC-BAT-22</x:v>
      </x:c>
      <x:c r="D812" s="11" t="str">
        <x:v>C2</x:v>
      </x:c>
      <x:c r="E812" s="11" t="str">
        <x:v>Gulf–Atlantic hurricane</x:v>
      </x:c>
      <x:c r="F812" s="11" t="str">
        <x:v>H-THC</x:v>
      </x:c>
      <x:c r="G812" s="11" t="str">
        <x:v>Theater hospital command</x:v>
      </x:c>
      <x:c r="H812" s="11" t="str">
        <x:v>BAT-22</x:v>
      </x:c>
      <x:c r="I812" s="19" t="n">
        <x:v>48</x:v>
      </x:c>
      <x:c r="J812" s="21" t="n">
        <x:v>3</x:v>
      </x:c>
      <x:c r="K812" s="18" t="n">
        <x:f>'05 Cargo Register'!K364</x:f>
        <x:v>147</x:v>
      </x:c>
      <x:c r="L812" s="18" t="n">
        <x:f>'05 Cargo Register'!N364</x:f>
        <x:v>9</x:v>
      </x:c>
      <x:c r="M812" s="18" t="n">
        <x:f>'05 Cargo Register'!O364</x:f>
        <x:v>237.60000000000002</x:v>
      </x:c>
      <x:c r="N812" s="18" t="n">
        <x:f>J812*K812</x:f>
        <x:v>441</x:v>
      </x:c>
      <x:c r="O812" s="18" t="n">
        <x:f>J812*L812</x:f>
        <x:v>27</x:v>
      </x:c>
      <x:c r="P812" s="18" t="n">
        <x:f>J812*M812</x:f>
        <x:v>712.8000000000001</x:v>
      </x:c>
      <x:c r="Q812" s="22" t="n">
        <x:f>'01 Controls'!$E$23*'02 Cargo Classes'!$M$9</x:f>
        <x:v>0</x:v>
      </x:c>
      <x:c r="R812" s="22" t="n">
        <x:f>'01 Controls'!$F$23*'02 Cargo Classes'!$N$9</x:f>
        <x:v>0.2</x:v>
      </x:c>
      <x:c r="S812" s="22" t="n">
        <x:f>'01 Controls'!$G$23*'02 Cargo Classes'!$O$9</x:f>
        <x:v>0.6</x:v>
      </x:c>
      <x:c r="T812" s="22" t="n">
        <x:f>'01 Controls'!$H$23*'02 Cargo Classes'!$P$9</x:f>
        <x:v>0.075</x:v>
      </x:c>
      <x:c r="U812" s="22" t="n">
        <x:f>SUM(Q812:T812)</x:f>
        <x:v>0.875</x:v>
      </x:c>
      <x:c r="V812" s="18" t="n">
        <x:f>IF(U812=0,0,N812*Q812/U812)</x:f>
        <x:v>0</x:v>
      </x:c>
      <x:c r="W812" s="18" t="n">
        <x:f>IF(U812=0,0,P812*Q812/U812)</x:f>
        <x:v>0</x:v>
      </x:c>
      <x:c r="X812" s="18" t="n">
        <x:f>MAX(V812,W812*'01 Controls'!$E$12)</x:f>
        <x:v>0</x:v>
      </x:c>
      <x:c r="Y812" s="18" t="n">
        <x:f>IF(U812=0,0,N812*R812/U812)</x:f>
        <x:v>100.8</x:v>
      </x:c>
      <x:c r="Z812" s="18" t="n">
        <x:f>IF(U812=0,0,P812*R812/U812)</x:f>
        <x:v>162.92571428571432</x:v>
      </x:c>
      <x:c r="AA812" s="18" t="n">
        <x:f>MAX(Y812,Z812*'01 Controls'!$E$13)</x:f>
        <x:v>100.8</x:v>
      </x:c>
      <x:c r="AB812" s="18" t="n">
        <x:f>IF(U812=0,0,N812*S812/U812)</x:f>
        <x:v>302.4</x:v>
      </x:c>
      <x:c r="AC812" s="18" t="n">
        <x:f>IF(U812=0,0,P812*S812/U812)</x:f>
        <x:v>488.77714285714285</x:v>
      </x:c>
      <x:c r="AD812" s="18" t="n">
        <x:f>MAX(AB812,AC812*'01 Controls'!$E$14)</x:f>
        <x:v>302.4</x:v>
      </x:c>
      <x:c r="AE812" s="18" t="n">
        <x:f>IF(U812=0,0,N812*T812/U812)</x:f>
        <x:v>37.8</x:v>
      </x:c>
      <x:c r="AF812" s="18" t="n">
        <x:f>IF(U812=0,0,P812*T812/U812)</x:f>
        <x:v>61.097142857142856</x:v>
      </x:c>
      <x:c r="AG812" s="18" t="n">
        <x:f>MAX(AE812,AF812*'01 Controls'!$E$15)</x:f>
        <x:v>37.8</x:v>
      </x:c>
      <x:c r="AH812" s="18" t="n">
        <x:f>SUM(V812,Y812,AB812,AE812)</x:f>
        <x:v>441</x:v>
      </x:c>
      <x:c r="AI812" s="18" t="n">
        <x:f>N812-AH812</x:f>
        <x:v>0</x:v>
      </x:c>
      <x:c r="AJ812" s="18" t="n">
        <x:f>V812*INDEX('07 Mode Capacity'!$P$6:$P$17,MATCH("AIR-"&amp;I812,'07 Mode Capacity'!$C$6:$C$17,0))</x:f>
        <x:v>0</x:v>
      </x:c>
      <x:c r="AK812" s="18" t="n">
        <x:f>Y812*INDEX('07 Mode Capacity'!$P$6:$P$17,MATCH("OCEAN-"&amp;I812,'07 Mode Capacity'!$C$6:$C$17,0))</x:f>
        <x:v>8.833737039406694</x:v>
      </x:c>
      <x:c r="AL812" s="18" t="n">
        <x:f>AB812*INDEX('07 Mode Capacity'!$P$6:$P$17,MATCH("LAND-"&amp;I812,'07 Mode Capacity'!$C$6:$C$17,0))</x:f>
        <x:v>36.907275741199044</x:v>
      </x:c>
      <x:c r="AM812" s="18" t="n">
        <x:f>AE812*INDEX('07 Mode Capacity'!$P$6:$P$17,MATCH("INLAND-"&amp;I812,'07 Mode Capacity'!$C$6:$C$17,0))</x:f>
        <x:v>23.860659115300926</x:v>
      </x:c>
      <x:c r="AN812" s="18" t="n">
        <x:f>SUM(AJ812:AM812)</x:f>
        <x:v>69.60167189590666</x:v>
      </x:c>
      <x:c r="AO812" s="17" t="n">
        <x:f>IF(N812=0,1,AN812/N812)</x:f>
        <x:v>0.15782692039888133</x:v>
      </x:c>
      <x:c r="AP812" s="11" t="str">
        <x:f>IF(AO812&gt;='01 Controls'!$E$16,"PASS","FAIL")</x:f>
        <x:v>FAIL</x:v>
      </x:c>
      <x:c r="AQ812" s="11" t="str">
        <x:v>UNQUANTIFIED</x:v>
      </x:c>
      <x:c r="AR812" s="11" t="str">
        <x:v>Position-class planning record; serial item and receiver open</x:v>
      </x:c>
      <x:c r="AS812" s="26"/>
      <x:c r="AT812" s="26"/>
    </x:row>
    <x:row r="813">
      <x:c r="C813" s="11" t="str">
        <x:v>C2-H-THC-TNK-20</x:v>
      </x:c>
      <x:c r="D813" s="11" t="str">
        <x:v>C2</x:v>
      </x:c>
      <x:c r="E813" s="11" t="str">
        <x:v>Gulf–Atlantic hurricane</x:v>
      </x:c>
      <x:c r="F813" s="11" t="str">
        <x:v>H-THC</x:v>
      </x:c>
      <x:c r="G813" s="11" t="str">
        <x:v>Theater hospital command</x:v>
      </x:c>
      <x:c r="H813" s="11" t="str">
        <x:v>TNK-20</x:v>
      </x:c>
      <x:c r="I813" s="19" t="n">
        <x:v>48</x:v>
      </x:c>
      <x:c r="J813" s="21" t="n">
        <x:v>3</x:v>
      </x:c>
      <x:c r="K813" s="18" t="n">
        <x:f>'05 Cargo Register'!K365</x:f>
        <x:v>110.25</x:v>
      </x:c>
      <x:c r="L813" s="18" t="n">
        <x:f>'05 Cargo Register'!N365</x:f>
        <x:v>7</x:v>
      </x:c>
      <x:c r="M813" s="18" t="n">
        <x:f>'05 Cargo Register'!O365</x:f>
        <x:v>148.75</x:v>
      </x:c>
      <x:c r="N813" s="18" t="n">
        <x:f>J813*K813</x:f>
        <x:v>330.75</x:v>
      </x:c>
      <x:c r="O813" s="18" t="n">
        <x:f>J813*L813</x:f>
        <x:v>21</x:v>
      </x:c>
      <x:c r="P813" s="18" t="n">
        <x:f>J813*M813</x:f>
        <x:v>446.25</x:v>
      </x:c>
      <x:c r="Q813" s="22" t="n">
        <x:f>'01 Controls'!$E$23*'02 Cargo Classes'!$M$10</x:f>
        <x:v>0</x:v>
      </x:c>
      <x:c r="R813" s="22" t="n">
        <x:f>'01 Controls'!$F$23*'02 Cargo Classes'!$N$10</x:f>
        <x:v>0.24</x:v>
      </x:c>
      <x:c r="S813" s="22" t="n">
        <x:f>'01 Controls'!$G$23*'02 Cargo Classes'!$O$10</x:f>
        <x:v>0.6</x:v>
      </x:c>
      <x:c r="T813" s="22" t="n">
        <x:f>'01 Controls'!$H$23*'02 Cargo Classes'!$P$10</x:f>
        <x:v>0.15</x:v>
      </x:c>
      <x:c r="U813" s="22" t="n">
        <x:f>SUM(Q813:T813)</x:f>
        <x:v>0.99</x:v>
      </x:c>
      <x:c r="V813" s="18" t="n">
        <x:f>IF(U813=0,0,N813*Q813/U813)</x:f>
        <x:v>0</x:v>
      </x:c>
      <x:c r="W813" s="18" t="n">
        <x:f>IF(U813=0,0,P813*Q813/U813)</x:f>
        <x:v>0</x:v>
      </x:c>
      <x:c r="X813" s="18" t="n">
        <x:f>MAX(V813,W813*'01 Controls'!$E$12)</x:f>
        <x:v>0</x:v>
      </x:c>
      <x:c r="Y813" s="18" t="n">
        <x:f>IF(U813=0,0,N813*R813/U813)</x:f>
        <x:v>80.18181818181817</x:v>
      </x:c>
      <x:c r="Z813" s="18" t="n">
        <x:f>IF(U813=0,0,P813*R813/U813)</x:f>
        <x:v>108.18181818181817</x:v>
      </x:c>
      <x:c r="AA813" s="18" t="n">
        <x:f>MAX(Y813,Z813*'01 Controls'!$E$13)</x:f>
        <x:v>80.18181818181817</x:v>
      </x:c>
      <x:c r="AB813" s="18" t="n">
        <x:f>IF(U813=0,0,N813*S813/U813)</x:f>
        <x:v>200.45454545454544</x:v>
      </x:c>
      <x:c r="AC813" s="18" t="n">
        <x:f>IF(U813=0,0,P813*S813/U813)</x:f>
        <x:v>270.45454545454544</x:v>
      </x:c>
      <x:c r="AD813" s="18" t="n">
        <x:f>MAX(AB813,AC813*'01 Controls'!$E$14)</x:f>
        <x:v>200.45454545454544</x:v>
      </x:c>
      <x:c r="AE813" s="18" t="n">
        <x:f>IF(U813=0,0,N813*T813/U813)</x:f>
        <x:v>50.11363636363636</x:v>
      </x:c>
      <x:c r="AF813" s="18" t="n">
        <x:f>IF(U813=0,0,P813*T813/U813)</x:f>
        <x:v>67.61363636363636</x:v>
      </x:c>
      <x:c r="AG813" s="18" t="n">
        <x:f>MAX(AE813,AF813*'01 Controls'!$E$15)</x:f>
        <x:v>50.11363636363636</x:v>
      </x:c>
      <x:c r="AH813" s="18" t="n">
        <x:f>SUM(V813,Y813,AB813,AE813)</x:f>
        <x:v>330.75</x:v>
      </x:c>
      <x:c r="AI813" s="18" t="n">
        <x:f>N813-AH813</x:f>
        <x:v>0</x:v>
      </x:c>
      <x:c r="AJ813" s="18" t="n">
        <x:f>V813*INDEX('07 Mode Capacity'!$P$6:$P$17,MATCH("AIR-"&amp;I813,'07 Mode Capacity'!$C$6:$C$17,0))</x:f>
        <x:v>0</x:v>
      </x:c>
      <x:c r="AK813" s="18" t="n">
        <x:f>Y813*INDEX('07 Mode Capacity'!$P$6:$P$17,MATCH("OCEAN-"&amp;I813,'07 Mode Capacity'!$C$6:$C$17,0))</x:f>
        <x:v>7.026836281346234</x:v>
      </x:c>
      <x:c r="AL813" s="18" t="n">
        <x:f>AB813*INDEX('07 Mode Capacity'!$P$6:$P$17,MATCH("LAND-"&amp;I813,'07 Mode Capacity'!$C$6:$C$17,0))</x:f>
        <x:v>24.465050207234214</x:v>
      </x:c>
      <x:c r="AM813" s="18" t="n">
        <x:f>AE813*INDEX('07 Mode Capacity'!$P$6:$P$17,MATCH("INLAND-"&amp;I813,'07 Mode Capacity'!$C$6:$C$17,0))</x:f>
        <x:v>31.63344958467926</x:v>
      </x:c>
      <x:c r="AN813" s="18" t="n">
        <x:f>SUM(AJ813:AM813)</x:f>
        <x:v>63.1253360732597</x:v>
      </x:c>
      <x:c r="AO813" s="17" t="n">
        <x:f>IF(N813=0,1,AN813/N813)</x:f>
        <x:v>0.19085513552005956</x:v>
      </x:c>
      <x:c r="AP813" s="11" t="str">
        <x:f>IF(AO813&gt;='01 Controls'!$E$16,"PASS","FAIL")</x:f>
        <x:v>FAIL</x:v>
      </x:c>
      <x:c r="AQ813" s="11" t="str">
        <x:v>UNQUANTIFIED</x:v>
      </x:c>
      <x:c r="AR813" s="11" t="str">
        <x:v>Position-class planning record; serial item and receiver open</x:v>
      </x:c>
      <x:c r="AS813" s="26"/>
      <x:c r="AT813" s="26"/>
    </x:row>
    <x:row r="814">
      <x:c r="C814" s="11" t="str">
        <x:v>C2-H-THC-FLR-24</x:v>
      </x:c>
      <x:c r="D814" s="11" t="str">
        <x:v>C2</x:v>
      </x:c>
      <x:c r="E814" s="11" t="str">
        <x:v>Gulf–Atlantic hurricane</x:v>
      </x:c>
      <x:c r="F814" s="11" t="str">
        <x:v>H-THC</x:v>
      </x:c>
      <x:c r="G814" s="11" t="str">
        <x:v>Theater hospital command</x:v>
      </x:c>
      <x:c r="H814" s="11" t="str">
        <x:v>FLR-24</x:v>
      </x:c>
      <x:c r="I814" s="19" t="n">
        <x:v>48</x:v>
      </x:c>
      <x:c r="J814" s="21" t="n">
        <x:v>3</x:v>
      </x:c>
      <x:c r="K814" s="18" t="n">
        <x:f>'05 Cargo Register'!K366</x:f>
        <x:v>91.875</x:v>
      </x:c>
      <x:c r="L814" s="18" t="n">
        <x:f>'05 Cargo Register'!N366</x:f>
        <x:v>5</x:v>
      </x:c>
      <x:c r="M814" s="18" t="n">
        <x:f>'05 Cargo Register'!O366</x:f>
        <x:v>160</x:v>
      </x:c>
      <x:c r="N814" s="18" t="n">
        <x:f>J814*K814</x:f>
        <x:v>275.625</x:v>
      </x:c>
      <x:c r="O814" s="18" t="n">
        <x:f>J814*L814</x:f>
        <x:v>15</x:v>
      </x:c>
      <x:c r="P814" s="18" t="n">
        <x:f>J814*M814</x:f>
        <x:v>480</x:v>
      </x:c>
      <x:c r="Q814" s="22" t="n">
        <x:f>'01 Controls'!$E$23*'02 Cargo Classes'!$M$11</x:f>
        <x:v>0</x:v>
      </x:c>
      <x:c r="R814" s="22" t="n">
        <x:f>'01 Controls'!$F$23*'02 Cargo Classes'!$N$11</x:f>
        <x:v>0.24</x:v>
      </x:c>
      <x:c r="S814" s="22" t="n">
        <x:f>'01 Controls'!$G$23*'02 Cargo Classes'!$O$11</x:f>
        <x:v>0.6</x:v>
      </x:c>
      <x:c r="T814" s="22" t="n">
        <x:f>'01 Controls'!$H$23*'02 Cargo Classes'!$P$11</x:f>
        <x:v>0.12</x:v>
      </x:c>
      <x:c r="U814" s="22" t="n">
        <x:f>SUM(Q814:T814)</x:f>
        <x:v>0.96</x:v>
      </x:c>
      <x:c r="V814" s="18" t="n">
        <x:f>IF(U814=0,0,N814*Q814/U814)</x:f>
        <x:v>0</x:v>
      </x:c>
      <x:c r="W814" s="18" t="n">
        <x:f>IF(U814=0,0,P814*Q814/U814)</x:f>
        <x:v>0</x:v>
      </x:c>
      <x:c r="X814" s="18" t="n">
        <x:f>MAX(V814,W814*'01 Controls'!$E$12)</x:f>
        <x:v>0</x:v>
      </x:c>
      <x:c r="Y814" s="18" t="n">
        <x:f>IF(U814=0,0,N814*R814/U814)</x:f>
        <x:v>68.90625</x:v>
      </x:c>
      <x:c r="Z814" s="18" t="n">
        <x:f>IF(U814=0,0,P814*R814/U814)</x:f>
        <x:v>119.99999999999999</x:v>
      </x:c>
      <x:c r="AA814" s="18" t="n">
        <x:f>MAX(Y814,Z814*'01 Controls'!$E$13)</x:f>
        <x:v>68.90625</x:v>
      </x:c>
      <x:c r="AB814" s="18" t="n">
        <x:f>IF(U814=0,0,N814*S814/U814)</x:f>
        <x:v>172.265625</x:v>
      </x:c>
      <x:c r="AC814" s="18" t="n">
        <x:f>IF(U814=0,0,P814*S814/U814)</x:f>
        <x:v>300</x:v>
      </x:c>
      <x:c r="AD814" s="18" t="n">
        <x:f>MAX(AB814,AC814*'01 Controls'!$E$14)</x:f>
        <x:v>172.265625</x:v>
      </x:c>
      <x:c r="AE814" s="18" t="n">
        <x:f>IF(U814=0,0,N814*T814/U814)</x:f>
        <x:v>34.453125</x:v>
      </x:c>
      <x:c r="AF814" s="18" t="n">
        <x:f>IF(U814=0,0,P814*T814/U814)</x:f>
        <x:v>59.99999999999999</x:v>
      </x:c>
      <x:c r="AG814" s="18" t="n">
        <x:f>MAX(AE814,AF814*'01 Controls'!$E$15)</x:f>
        <x:v>34.453125</x:v>
      </x:c>
      <x:c r="AH814" s="18" t="n">
        <x:f>SUM(V814,Y814,AB814,AE814)</x:f>
        <x:v>275.625</x:v>
      </x:c>
      <x:c r="AI814" s="18" t="n">
        <x:f>N814-AH814</x:f>
        <x:v>0</x:v>
      </x:c>
      <x:c r="AJ814" s="18" t="n">
        <x:f>V814*INDEX('07 Mode Capacity'!$P$6:$P$17,MATCH("AIR-"&amp;I814,'07 Mode Capacity'!$C$6:$C$17,0))</x:f>
        <x:v>0</x:v>
      </x:c>
      <x:c r="AK814" s="18" t="n">
        <x:f>Y814*INDEX('07 Mode Capacity'!$P$6:$P$17,MATCH("OCEAN-"&amp;I814,'07 Mode Capacity'!$C$6:$C$17,0))</x:f>
        <x:v>6.03868742928192</x:v>
      </x:c>
      <x:c r="AL814" s="18" t="n">
        <x:f>AB814*INDEX('07 Mode Capacity'!$P$6:$P$17,MATCH("LAND-"&amp;I814,'07 Mode Capacity'!$C$6:$C$17,0))</x:f>
        <x:v>21.024652521841904</x:v>
      </x:c>
      <x:c r="AM814" s="18" t="n">
        <x:f>AE814*INDEX('07 Mode Capacity'!$P$6:$P$17,MATCH("INLAND-"&amp;I814,'07 Mode Capacity'!$C$6:$C$17,0))</x:f>
        <x:v>21.74799658946699</x:v>
      </x:c>
      <x:c r="AN814" s="18" t="n">
        <x:f>SUM(AJ814:AM814)</x:f>
        <x:v>48.811336540590816</x:v>
      </x:c>
      <x:c r="AO814" s="17" t="n">
        <x:f>IF(N814=0,1,AN814/N814)</x:f>
        <x:v>0.17709328450100975</x:v>
      </x:c>
      <x:c r="AP814" s="11" t="str">
        <x:f>IF(AO814&gt;='01 Controls'!$E$16,"PASS","FAIL")</x:f>
        <x:v>FAIL</x:v>
      </x:c>
      <x:c r="AQ814" s="11" t="str">
        <x:v>UNQUANTIFIED</x:v>
      </x:c>
      <x:c r="AR814" s="11" t="str">
        <x:v>Position-class planning record; serial item and receiver open</x:v>
      </x:c>
      <x:c r="AS814" s="26"/>
      <x:c r="AT814" s="26"/>
    </x:row>
    <x:row r="815">
      <x:c r="C815" s="11" t="str">
        <x:v>C2-H-THC-ROL-30</x:v>
      </x:c>
      <x:c r="D815" s="11" t="str">
        <x:v>C2</x:v>
      </x:c>
      <x:c r="E815" s="11" t="str">
        <x:v>Gulf–Atlantic hurricane</x:v>
      </x:c>
      <x:c r="F815" s="11" t="str">
        <x:v>H-THC</x:v>
      </x:c>
      <x:c r="G815" s="11" t="str">
        <x:v>Theater hospital command</x:v>
      </x:c>
      <x:c r="H815" s="11" t="str">
        <x:v>ROL-30</x:v>
      </x:c>
      <x:c r="I815" s="19" t="n">
        <x:v>48</x:v>
      </x:c>
      <x:c r="J815" s="21" t="n">
        <x:v>3</x:v>
      </x:c>
      <x:c r="K815" s="18" t="n">
        <x:f>'05 Cargo Register'!K367</x:f>
        <x:v>183.75</x:v>
      </x:c>
      <x:c r="L815" s="18" t="n">
        <x:f>'05 Cargo Register'!N367</x:f>
        <x:v>8</x:v>
      </x:c>
      <x:c r="M815" s="18" t="n">
        <x:f>'05 Cargo Register'!O367</x:f>
        <x:v>510</x:v>
      </x:c>
      <x:c r="N815" s="18" t="n">
        <x:f>J815*K815</x:f>
        <x:v>551.25</x:v>
      </x:c>
      <x:c r="O815" s="18" t="n">
        <x:f>J815*L815</x:f>
        <x:v>24</x:v>
      </x:c>
      <x:c r="P815" s="18" t="n">
        <x:f>J815*M815</x:f>
        <x:v>1530</x:v>
      </x:c>
      <x:c r="Q815" s="22" t="n">
        <x:f>'01 Controls'!$E$23*'02 Cargo Classes'!$M$12</x:f>
        <x:v>0</x:v>
      </x:c>
      <x:c r="R815" s="22" t="n">
        <x:f>'01 Controls'!$F$23*'02 Cargo Classes'!$N$12</x:f>
        <x:v>0.2</x:v>
      </x:c>
      <x:c r="S815" s="22" t="n">
        <x:f>'01 Controls'!$G$23*'02 Cargo Classes'!$O$12</x:f>
        <x:v>0.8999999999999999</x:v>
      </x:c>
      <x:c r="T815" s="22" t="n">
        <x:f>'01 Controls'!$H$23*'02 Cargo Classes'!$P$12</x:f>
        <x:v>0.09</x:v>
      </x:c>
      <x:c r="U815" s="22" t="n">
        <x:f>SUM(Q815:T815)</x:f>
        <x:v>1.19</x:v>
      </x:c>
      <x:c r="V815" s="18" t="n">
        <x:f>IF(U815=0,0,N815*Q815/U815)</x:f>
        <x:v>0</x:v>
      </x:c>
      <x:c r="W815" s="18" t="n">
        <x:f>IF(U815=0,0,P815*Q815/U815)</x:f>
        <x:v>0</x:v>
      </x:c>
      <x:c r="X815" s="18" t="n">
        <x:f>MAX(V815,W815*'01 Controls'!$E$12)</x:f>
        <x:v>0</x:v>
      </x:c>
      <x:c r="Y815" s="18" t="n">
        <x:f>IF(U815=0,0,N815*R815/U815)</x:f>
        <x:v>92.64705882352942</x:v>
      </x:c>
      <x:c r="Z815" s="18" t="n">
        <x:f>IF(U815=0,0,P815*R815/U815)</x:f>
        <x:v>257.14285714285717</x:v>
      </x:c>
      <x:c r="AA815" s="18" t="n">
        <x:f>MAX(Y815,Z815*'01 Controls'!$E$13)</x:f>
        <x:v>92.64705882352942</x:v>
      </x:c>
      <x:c r="AB815" s="18" t="n">
        <x:f>IF(U815=0,0,N815*S815/U815)</x:f>
        <x:v>416.9117647058823</x:v>
      </x:c>
      <x:c r="AC815" s="18" t="n">
        <x:f>IF(U815=0,0,P815*S815/U815)</x:f>
        <x:v>1157.142857142857</x:v>
      </x:c>
      <x:c r="AD815" s="18" t="n">
        <x:f>MAX(AB815,AC815*'01 Controls'!$E$14)</x:f>
        <x:v>416.9117647058823</x:v>
      </x:c>
      <x:c r="AE815" s="18" t="n">
        <x:f>IF(U815=0,0,N815*T815/U815)</x:f>
        <x:v>41.69117647058823</x:v>
      </x:c>
      <x:c r="AF815" s="18" t="n">
        <x:f>IF(U815=0,0,P815*T815/U815)</x:f>
        <x:v>115.71428571428571</x:v>
      </x:c>
      <x:c r="AG815" s="18" t="n">
        <x:f>MAX(AE815,AF815*'01 Controls'!$E$15)</x:f>
        <x:v>41.69117647058823</x:v>
      </x:c>
      <x:c r="AH815" s="18" t="n">
        <x:f>SUM(V815,Y815,AB815,AE815)</x:f>
        <x:v>551.25</x:v>
      </x:c>
      <x:c r="AI815" s="18" t="n">
        <x:f>N815-AH815</x:f>
        <x:v>0</x:v>
      </x:c>
      <x:c r="AJ815" s="18" t="n">
        <x:f>V815*INDEX('07 Mode Capacity'!$P$6:$P$17,MATCH("AIR-"&amp;I815,'07 Mode Capacity'!$C$6:$C$17,0))</x:f>
        <x:v>0</x:v>
      </x:c>
      <x:c r="AK815" s="18" t="n">
        <x:f>Y815*INDEX('07 Mode Capacity'!$P$6:$P$17,MATCH("OCEAN-"&amp;I815,'07 Mode Capacity'!$C$6:$C$17,0))</x:f>
        <x:v>8.11924360239586</x:v>
      </x:c>
      <x:c r="AL815" s="18" t="n">
        <x:f>AB815*INDEX('07 Mode Capacity'!$P$6:$P$17,MATCH("LAND-"&amp;I815,'07 Mode Capacity'!$C$6:$C$17,0))</x:f>
        <x:v>50.88319265790309</x:v>
      </x:c>
      <x:c r="AM815" s="18" t="n">
        <x:f>AE815*INDEX('07 Mode Capacity'!$P$6:$P$17,MATCH("INLAND-"&amp;I815,'07 Mode Capacity'!$C$6:$C$17,0))</x:f>
        <x:v>26.31690343599367</x:v>
      </x:c>
      <x:c r="AN815" s="18" t="n">
        <x:f>SUM(AJ815:AM815)</x:f>
        <x:v>85.31933969629262</x:v>
      </x:c>
      <x:c r="AO815" s="17" t="n">
        <x:f>IF(N815=0,1,AN815/N815)</x:f>
        <x:v>0.15477431237422698</x:v>
      </x:c>
      <x:c r="AP815" s="11" t="str">
        <x:f>IF(AO815&gt;='01 Controls'!$E$16,"PASS","FAIL")</x:f>
        <x:v>FAIL</x:v>
      </x:c>
      <x:c r="AQ815" s="11" t="str">
        <x:v>UNQUANTIFIED</x:v>
      </x:c>
      <x:c r="AR815" s="11" t="str">
        <x:v>Position-class planning record; serial item and receiver open</x:v>
      </x:c>
      <x:c r="AS815" s="26"/>
      <x:c r="AT815" s="26"/>
    </x:row>
    <x:row r="816">
      <x:c r="C816" s="11" t="str">
        <x:v>C2-H-THC-BLK-08</x:v>
      </x:c>
      <x:c r="D816" s="11" t="str">
        <x:v>C2</x:v>
      </x:c>
      <x:c r="E816" s="11" t="str">
        <x:v>Gulf–Atlantic hurricane</x:v>
      </x:c>
      <x:c r="F816" s="11" t="str">
        <x:v>H-THC</x:v>
      </x:c>
      <x:c r="G816" s="11" t="str">
        <x:v>Theater hospital command</x:v>
      </x:c>
      <x:c r="H816" s="11" t="str">
        <x:v>BLK-08</x:v>
      </x:c>
      <x:c r="I816" s="19" t="n">
        <x:v>48</x:v>
      </x:c>
      <x:c r="J816" s="21" t="n">
        <x:v>3</x:v>
      </x:c>
      <x:c r="K816" s="18" t="n">
        <x:f>'05 Cargo Register'!K368</x:f>
        <x:v>257.25</x:v>
      </x:c>
      <x:c r="L816" s="18" t="n">
        <x:f>'05 Cargo Register'!N368</x:f>
        <x:v>41</x:v>
      </x:c>
      <x:c r="M816" s="18" t="n">
        <x:f>'05 Cargo Register'!O368</x:f>
        <x:v>2091</x:v>
      </x:c>
      <x:c r="N816" s="18" t="n">
        <x:f>J816*K816</x:f>
        <x:v>771.75</x:v>
      </x:c>
      <x:c r="O816" s="18" t="n">
        <x:f>J816*L816</x:f>
        <x:v>123</x:v>
      </x:c>
      <x:c r="P816" s="18" t="n">
        <x:f>J816*M816</x:f>
        <x:v>6273</x:v>
      </x:c>
      <x:c r="Q816" s="22" t="n">
        <x:f>'01 Controls'!$E$23*'02 Cargo Classes'!$M$14</x:f>
        <x:v>0.05</x:v>
      </x:c>
      <x:c r="R816" s="22" t="n">
        <x:f>'01 Controls'!$F$23*'02 Cargo Classes'!$N$14</x:f>
        <x:v>0.16000000000000003</x:v>
      </x:c>
      <x:c r="S816" s="22" t="n">
        <x:f>'01 Controls'!$G$23*'02 Cargo Classes'!$O$14</x:f>
        <x:v>0.6</x:v>
      </x:c>
      <x:c r="T816" s="22" t="n">
        <x:f>'01 Controls'!$H$23*'02 Cargo Classes'!$P$14</x:f>
        <x:v>0.075</x:v>
      </x:c>
      <x:c r="U816" s="22" t="n">
        <x:f>SUM(Q816:T816)</x:f>
        <x:v>0.885</x:v>
      </x:c>
      <x:c r="V816" s="18" t="n">
        <x:f>IF(U816=0,0,N816*Q816/U816)</x:f>
        <x:v>43.60169491525424</x:v>
      </x:c>
      <x:c r="W816" s="18" t="n">
        <x:f>IF(U816=0,0,P816*Q816/U816)</x:f>
        <x:v>354.40677966101697</x:v>
      </x:c>
      <x:c r="X816" s="18" t="n">
        <x:f>MAX(V816,W816*'01 Controls'!$E$12)</x:f>
        <x:v>88.60169491525424</x:v>
      </x:c>
      <x:c r="Y816" s="18" t="n">
        <x:f>IF(U816=0,0,N816*R816/U816)</x:f>
        <x:v>139.5254237288136</x:v>
      </x:c>
      <x:c r="Z816" s="18" t="n">
        <x:f>IF(U816=0,0,P816*R816/U816)</x:f>
        <x:v>1134.1016949152545</x:v>
      </x:c>
      <x:c r="AA816" s="18" t="n">
        <x:f>MAX(Y816,Z816*'01 Controls'!$E$13)</x:f>
        <x:v>170.11525423728816</x:v>
      </x:c>
      <x:c r="AB816" s="18" t="n">
        <x:f>IF(U816=0,0,N816*S816/U816)</x:f>
        <x:v>523.2203389830507</x:v>
      </x:c>
      <x:c r="AC816" s="18" t="n">
        <x:f>IF(U816=0,0,P816*S816/U816)</x:f>
        <x:v>4252.881355932203</x:v>
      </x:c>
      <x:c r="AD816" s="18" t="n">
        <x:f>MAX(AB816,AC816*'01 Controls'!$E$14)</x:f>
        <x:v>850.5762711864407</x:v>
      </x:c>
      <x:c r="AE816" s="18" t="n">
        <x:f>IF(U816=0,0,N816*T816/U816)</x:f>
        <x:v>65.40254237288134</x:v>
      </x:c>
      <x:c r="AF816" s="18" t="n">
        <x:f>IF(U816=0,0,P816*T816/U816)</x:f>
        <x:v>531.6101694915254</x:v>
      </x:c>
      <x:c r="AG816" s="18" t="n">
        <x:f>MAX(AE816,AF816*'01 Controls'!$E$15)</x:f>
        <x:v>95.68983050847457</x:v>
      </x:c>
      <x:c r="AH816" s="18" t="n">
        <x:f>SUM(V816,Y816,AB816,AE816)</x:f>
        <x:v>771.7499999999999</x:v>
      </x:c>
      <x:c r="AI816" s="18" t="n">
        <x:f>N816-AH816</x:f>
        <x:v>1.1368683772161603e-13</x:v>
      </x:c>
      <x:c r="AJ816" s="18" t="n">
        <x:f>V816*INDEX('07 Mode Capacity'!$P$6:$P$17,MATCH("AIR-"&amp;I816,'07 Mode Capacity'!$C$6:$C$17,0))</x:f>
        <x:v>12.223109846596701</x:v>
      </x:c>
      <x:c r="AK816" s="18" t="n">
        <x:f>Y816*INDEX('07 Mode Capacity'!$P$6:$P$17,MATCH("OCEAN-"&amp;I816,'07 Mode Capacity'!$C$6:$C$17,0))</x:f>
        <x:v>12.227489122342602</x:v>
      </x:c>
      <x:c r="AL816" s="18" t="n">
        <x:f>AB816*INDEX('07 Mode Capacity'!$P$6:$P$17,MATCH("LAND-"&amp;I816,'07 Mode Capacity'!$C$6:$C$17,0))</x:f>
        <x:v>63.85792765956048</x:v>
      </x:c>
      <x:c r="AM816" s="18" t="n">
        <x:f>AE816*INDEX('07 Mode Capacity'!$P$6:$P$17,MATCH("INLAND-"&amp;I816,'07 Mode Capacity'!$C$6:$C$17,0))</x:f>
        <x:v>41.284332508818686</x:v>
      </x:c>
      <x:c r="AN816" s="18" t="n">
        <x:f>SUM(AJ816:AM816)</x:f>
        <x:v>129.59285913731847</x:v>
      </x:c>
      <x:c r="AO816" s="17" t="n">
        <x:f>IF(N816=0,1,AN816/N816)</x:f>
        <x:v>0.16792077633601357</x:v>
      </x:c>
      <x:c r="AP816" s="11" t="str">
        <x:f>IF(AO816&gt;='01 Controls'!$E$16,"PASS","FAIL")</x:f>
        <x:v>FAIL</x:v>
      </x:c>
      <x:c r="AQ816" s="11" t="str">
        <x:v>UNQUANTIFIED</x:v>
      </x:c>
      <x:c r="AR816" s="11" t="str">
        <x:v>Position-class planning record; serial item and receiver open</x:v>
      </x:c>
      <x:c r="AS816" s="26"/>
      <x:c r="AT816" s="26"/>
    </x:row>
    <x:row r="817">
      <x:c r="C817" s="11" t="str">
        <x:v>C2-H-PMG-APL-45</x:v>
      </x:c>
      <x:c r="D817" s="11" t="str">
        <x:v>C2</x:v>
      </x:c>
      <x:c r="E817" s="11" t="str">
        <x:v>Gulf–Atlantic hurricane</x:v>
      </x:c>
      <x:c r="F817" s="11" t="str">
        <x:v>H-PMG</x:v>
      </x:c>
      <x:c r="G817" s="11" t="str">
        <x:v>Patient movement group</x:v>
      </x:c>
      <x:c r="H817" s="11" t="str">
        <x:v>APL-45</x:v>
      </x:c>
      <x:c r="I817" s="19" t="n">
        <x:v>24</x:v>
      </x:c>
      <x:c r="J817" s="21" t="n">
        <x:v>5</x:v>
      </x:c>
      <x:c r="K817" s="18" t="n">
        <x:f>'05 Cargo Register'!K369</x:f>
        <x:v>519.7499999999999</x:v>
      </x:c>
      <x:c r="L817" s="18" t="n">
        <x:f>'05 Cargo Register'!N369</x:f>
        <x:v>136</x:v>
      </x:c>
      <x:c r="M817" s="18" t="n">
        <x:f>'05 Cargo Register'!O369</x:f>
        <x:v>1020</x:v>
      </x:c>
      <x:c r="N817" s="18" t="n">
        <x:f>J817*K817</x:f>
        <x:v>2598.7499999999995</x:v>
      </x:c>
      <x:c r="O817" s="18" t="n">
        <x:f>J817*L817</x:f>
        <x:v>680</x:v>
      </x:c>
      <x:c r="P817" s="18" t="n">
        <x:f>J817*M817</x:f>
        <x:v>5100</x:v>
      </x:c>
      <x:c r="Q817" s="22" t="n">
        <x:f>'01 Controls'!$E$23*'02 Cargo Classes'!$M$6</x:f>
        <x:v>0.15000000000000002</x:v>
      </x:c>
      <x:c r="R817" s="22" t="n">
        <x:f>'01 Controls'!$F$23*'02 Cargo Classes'!$N$6</x:f>
        <x:v>0.08000000000000002</x:v>
      </x:c>
      <x:c r="S817" s="22" t="n">
        <x:f>'01 Controls'!$G$23*'02 Cargo Classes'!$O$6</x:f>
        <x:v>0.6</x:v>
      </x:c>
      <x:c r="T817" s="22" t="n">
        <x:f>'01 Controls'!$H$23*'02 Cargo Classes'!$P$6</x:f>
        <x:v>0.045</x:v>
      </x:c>
      <x:c r="U817" s="22" t="n">
        <x:f>SUM(Q817:T817)</x:f>
        <x:v>0.8750000000000001</x:v>
      </x:c>
      <x:c r="V817" s="18" t="n">
        <x:f>IF(U817=0,0,N817*Q817/U817)</x:f>
        <x:v>445.49999999999994</x:v>
      </x:c>
      <x:c r="W817" s="18" t="n">
        <x:f>IF(U817=0,0,P817*Q817/U817)</x:f>
        <x:v>874.2857142857143</x:v>
      </x:c>
      <x:c r="X817" s="18" t="n">
        <x:f>MAX(V817,W817*'01 Controls'!$E$12)</x:f>
        <x:v>445.49999999999994</x:v>
      </x:c>
      <x:c r="Y817" s="18" t="n">
        <x:f>IF(U817=0,0,N817*R817/U817)</x:f>
        <x:v>237.59999999999997</x:v>
      </x:c>
      <x:c r="Z817" s="18" t="n">
        <x:f>IF(U817=0,0,P817*R817/U817)</x:f>
        <x:v>466.2857142857143</x:v>
      </x:c>
      <x:c r="AA817" s="18" t="n">
        <x:f>MAX(Y817,Z817*'01 Controls'!$E$13)</x:f>
        <x:v>237.59999999999997</x:v>
      </x:c>
      <x:c r="AB817" s="18" t="n">
        <x:f>IF(U817=0,0,N817*S817/U817)</x:f>
        <x:v>1781.9999999999995</x:v>
      </x:c>
      <x:c r="AC817" s="18" t="n">
        <x:f>IF(U817=0,0,P817*S817/U817)</x:f>
        <x:v>3497.142857142857</x:v>
      </x:c>
      <x:c r="AD817" s="18" t="n">
        <x:f>MAX(AB817,AC817*'01 Controls'!$E$14)</x:f>
        <x:v>1781.9999999999995</x:v>
      </x:c>
      <x:c r="AE817" s="18" t="n">
        <x:f>IF(U817=0,0,N817*T817/U817)</x:f>
        <x:v>133.64999999999995</x:v>
      </x:c>
      <x:c r="AF817" s="18" t="n">
        <x:f>IF(U817=0,0,P817*T817/U817)</x:f>
        <x:v>262.2857142857143</x:v>
      </x:c>
      <x:c r="AG817" s="18" t="n">
        <x:f>MAX(AE817,AF817*'01 Controls'!$E$15)</x:f>
        <x:v>133.64999999999995</x:v>
      </x:c>
      <x:c r="AH817" s="18" t="n">
        <x:f>SUM(V817,Y817,AB817,AE817)</x:f>
        <x:v>2598.7499999999995</x:v>
      </x:c>
      <x:c r="AI817" s="18" t="n">
        <x:f>N817-AH817</x:f>
        <x:v>0</x:v>
      </x:c>
      <x:c r="AJ817" s="18" t="n">
        <x:f>V817*INDEX('07 Mode Capacity'!$P$6:$P$17,MATCH("AIR-"&amp;I817,'07 Mode Capacity'!$C$6:$C$17,0))</x:f>
        <x:v>90.39821722221636</x:v>
      </x:c>
      <x:c r="AK817" s="18" t="n">
        <x:f>Y817*INDEX('07 Mode Capacity'!$P$6:$P$17,MATCH("OCEAN-"&amp;I817,'07 Mode Capacity'!$C$6:$C$17,0))</x:f>
        <x:v>35.661158061668885</x:v>
      </x:c>
      <x:c r="AL817" s="18" t="n">
        <x:f>AB817*INDEX('07 Mode Capacity'!$P$6:$P$17,MATCH("LAND-"&amp;I817,'07 Mode Capacity'!$C$6:$C$17,0))</x:f>
        <x:v>681.6166470126797</x:v>
      </x:c>
      <x:c r="AM817" s="18" t="n">
        <x:f>AE817*INDEX('07 Mode Capacity'!$P$6:$P$17,MATCH("INLAND-"&amp;I817,'07 Mode Capacity'!$C$6:$C$17,0))</x:f>
        <x:v>133.64999999999995</x:v>
      </x:c>
      <x:c r="AN817" s="18" t="n">
        <x:f>SUM(AJ817:AM817)</x:f>
        <x:v>941.3260222965649</x:v>
      </x:c>
      <x:c r="AO817" s="17" t="n">
        <x:f>IF(N817=0,1,AN817/N817)</x:f>
        <x:v>0.3622226156023339</x:v>
      </x:c>
      <x:c r="AP817" s="11" t="str">
        <x:f>IF(AO817&gt;='01 Controls'!$E$16,"PASS","FAIL")</x:f>
        <x:v>FAIL</x:v>
      </x:c>
      <x:c r="AQ817" s="11" t="str">
        <x:v>UNQUANTIFIED</x:v>
      </x:c>
      <x:c r="AR817" s="11" t="str">
        <x:v>Position-class planning record; serial item and receiver open</x:v>
      </x:c>
      <x:c r="AS817" s="26"/>
      <x:c r="AT817" s="26"/>
    </x:row>
    <x:row r="818">
      <x:c r="C818" s="11" t="str">
        <x:v>C2-H-PMG-ISO-18</x:v>
      </x:c>
      <x:c r="D818" s="11" t="str">
        <x:v>C2</x:v>
      </x:c>
      <x:c r="E818" s="11" t="str">
        <x:v>Gulf–Atlantic hurricane</x:v>
      </x:c>
      <x:c r="F818" s="11" t="str">
        <x:v>H-PMG</x:v>
      </x:c>
      <x:c r="G818" s="11" t="str">
        <x:v>Patient movement group</x:v>
      </x:c>
      <x:c r="H818" s="11" t="str">
        <x:v>ISO-18</x:v>
      </x:c>
      <x:c r="I818" s="19" t="n">
        <x:v>48</x:v>
      </x:c>
      <x:c r="J818" s="21" t="n">
        <x:v>5</x:v>
      </x:c>
      <x:c r="K818" s="18" t="n">
        <x:f>'05 Cargo Register'!K370</x:f>
        <x:v>606.3749999999999</x:v>
      </x:c>
      <x:c r="L818" s="18" t="n">
        <x:f>'05 Cargo Register'!N370</x:f>
        <x:v>40</x:v>
      </x:c>
      <x:c r="M818" s="18" t="n">
        <x:f>'05 Cargo Register'!O370</x:f>
        <x:v>1056</x:v>
      </x:c>
      <x:c r="N818" s="18" t="n">
        <x:f>J818*K818</x:f>
        <x:v>3031.8749999999995</x:v>
      </x:c>
      <x:c r="O818" s="18" t="n">
        <x:f>J818*L818</x:f>
        <x:v>200</x:v>
      </x:c>
      <x:c r="P818" s="18" t="n">
        <x:f>J818*M818</x:f>
        <x:v>5280</x:v>
      </x:c>
      <x:c r="Q818" s="22" t="n">
        <x:f>'01 Controls'!$E$23*'02 Cargo Classes'!$M$7</x:f>
        <x:v>0.010000000000000002</x:v>
      </x:c>
      <x:c r="R818" s="22" t="n">
        <x:f>'01 Controls'!$F$23*'02 Cargo Classes'!$N$7</x:f>
        <x:v>0.2</x:v>
      </x:c>
      <x:c r="S818" s="22" t="n">
        <x:f>'01 Controls'!$G$23*'02 Cargo Classes'!$O$7</x:f>
        <x:v>0.72</x:v>
      </x:c>
      <x:c r="T818" s="22" t="n">
        <x:f>'01 Controls'!$H$23*'02 Cargo Classes'!$P$7</x:f>
        <x:v>0.12</x:v>
      </x:c>
      <x:c r="U818" s="22" t="n">
        <x:f>SUM(Q818:T818)</x:f>
        <x:v>1.0499999999999998</x:v>
      </x:c>
      <x:c r="V818" s="18" t="n">
        <x:f>IF(U818=0,0,N818*Q818/U818)</x:f>
        <x:v>28.875000000000007</x:v>
      </x:c>
      <x:c r="W818" s="18" t="n">
        <x:f>IF(U818=0,0,P818*Q818/U818)</x:f>
        <x:v>50.285714285714306</x:v>
      </x:c>
      <x:c r="X818" s="18" t="n">
        <x:f>MAX(V818,W818*'01 Controls'!$E$12)</x:f>
        <x:v>28.875000000000007</x:v>
      </x:c>
      <x:c r="Y818" s="18" t="n">
        <x:f>IF(U818=0,0,N818*R818/U818)</x:f>
        <x:v>577.5</x:v>
      </x:c>
      <x:c r="Z818" s="18" t="n">
        <x:f>IF(U818=0,0,P818*R818/U818)</x:f>
        <x:v>1005.7142857142859</x:v>
      </x:c>
      <x:c r="AA818" s="18" t="n">
        <x:f>MAX(Y818,Z818*'01 Controls'!$E$13)</x:f>
        <x:v>577.5</x:v>
      </x:c>
      <x:c r="AB818" s="18" t="n">
        <x:f>IF(U818=0,0,N818*S818/U818)</x:f>
        <x:v>2079</x:v>
      </x:c>
      <x:c r="AC818" s="18" t="n">
        <x:f>IF(U818=0,0,P818*S818/U818)</x:f>
        <x:v>3620.571428571429</x:v>
      </x:c>
      <x:c r="AD818" s="18" t="n">
        <x:f>MAX(AB818,AC818*'01 Controls'!$E$14)</x:f>
        <x:v>2079</x:v>
      </x:c>
      <x:c r="AE818" s="18" t="n">
        <x:f>IF(U818=0,0,N818*T818/U818)</x:f>
        <x:v>346.5</x:v>
      </x:c>
      <x:c r="AF818" s="18" t="n">
        <x:f>IF(U818=0,0,P818*T818/U818)</x:f>
        <x:v>603.4285714285716</x:v>
      </x:c>
      <x:c r="AG818" s="18" t="n">
        <x:f>MAX(AE818,AF818*'01 Controls'!$E$15)</x:f>
        <x:v>346.5</x:v>
      </x:c>
      <x:c r="AH818" s="18" t="n">
        <x:f>SUM(V818,Y818,AB818,AE818)</x:f>
        <x:v>3031.875</x:v>
      </x:c>
      <x:c r="AI818" s="18" t="n">
        <x:f>N818-AH818</x:f>
        <x:v>-4.547473508864641e-13</x:v>
      </x:c>
      <x:c r="AJ818" s="18" t="n">
        <x:f>V818*INDEX('07 Mode Capacity'!$P$6:$P$17,MATCH("AIR-"&amp;I818,'07 Mode Capacity'!$C$6:$C$17,0))</x:f>
        <x:v>8.094692133103326</x:v>
      </x:c>
      <x:c r="AK818" s="18" t="n">
        <x:f>Y818*INDEX('07 Mode Capacity'!$P$6:$P$17,MATCH("OCEAN-"&amp;I818,'07 Mode Capacity'!$C$6:$C$17,0))</x:f>
        <x:v>50.60995178826752</x:v>
      </x:c>
      <x:c r="AL818" s="18" t="n">
        <x:f>AB818*INDEX('07 Mode Capacity'!$P$6:$P$17,MATCH("LAND-"&amp;I818,'07 Mode Capacity'!$C$6:$C$17,0))</x:f>
        <x:v>253.73752072074342</x:v>
      </x:c>
      <x:c r="AM818" s="18" t="n">
        <x:f>AE818*INDEX('07 Mode Capacity'!$P$6:$P$17,MATCH("INLAND-"&amp;I818,'07 Mode Capacity'!$C$6:$C$17,0))</x:f>
        <x:v>218.72270855692517</x:v>
      </x:c>
      <x:c r="AN818" s="18" t="n">
        <x:f>SUM(AJ818:AM818)</x:f>
        <x:v>531.1648731990394</x:v>
      </x:c>
      <x:c r="AO818" s="17" t="n">
        <x:f>IF(N818=0,1,AN818/N818)</x:f>
        <x:v>0.17519352651380402</x:v>
      </x:c>
      <x:c r="AP818" s="11" t="str">
        <x:f>IF(AO818&gt;='01 Controls'!$E$16,"PASS","FAIL")</x:f>
        <x:v>FAIL</x:v>
      </x:c>
      <x:c r="AQ818" s="11" t="str">
        <x:v>UNQUANTIFIED</x:v>
      </x:c>
      <x:c r="AR818" s="11" t="str">
        <x:v>Position-class planning record; serial item and receiver open</x:v>
      </x:c>
      <x:c r="AS818" s="26"/>
      <x:c r="AT818" s="26"/>
    </x:row>
    <x:row r="819">
      <x:c r="C819" s="11" t="str">
        <x:v>C2-H-PMG-COL-12</x:v>
      </x:c>
      <x:c r="D819" s="11" t="str">
        <x:v>C2</x:v>
      </x:c>
      <x:c r="E819" s="11" t="str">
        <x:v>Gulf–Atlantic hurricane</x:v>
      </x:c>
      <x:c r="F819" s="11" t="str">
        <x:v>H-PMG</x:v>
      </x:c>
      <x:c r="G819" s="11" t="str">
        <x:v>Patient movement group</x:v>
      </x:c>
      <x:c r="H819" s="11" t="str">
        <x:v>COL-12</x:v>
      </x:c>
      <x:c r="I819" s="19" t="n">
        <x:v>24</x:v>
      </x:c>
      <x:c r="J819" s="21" t="n">
        <x:v>5</x:v>
      </x:c>
      <x:c r="K819" s="18" t="n">
        <x:f>'05 Cargo Register'!K371</x:f>
        <x:v>519.7499999999999</x:v>
      </x:c>
      <x:c r="L819" s="18" t="n">
        <x:f>'05 Cargo Register'!N371</x:f>
        <x:v>55</x:v>
      </x:c>
      <x:c r="M819" s="18" t="n">
        <x:f>'05 Cargo Register'!O371</x:f>
        <x:v>1452</x:v>
      </x:c>
      <x:c r="N819" s="18" t="n">
        <x:f>J819*K819</x:f>
        <x:v>2598.7499999999995</x:v>
      </x:c>
      <x:c r="O819" s="18" t="n">
        <x:f>J819*L819</x:f>
        <x:v>275</x:v>
      </x:c>
      <x:c r="P819" s="18" t="n">
        <x:f>J819*M819</x:f>
        <x:v>7260</x:v>
      </x:c>
      <x:c r="Q819" s="22" t="n">
        <x:f>'01 Controls'!$E$23*'02 Cargo Classes'!$M$8</x:f>
        <x:v>0.1</x:v>
      </x:c>
      <x:c r="R819" s="22" t="n">
        <x:f>'01 Controls'!$F$23*'02 Cargo Classes'!$N$8</x:f>
        <x:v>0.13999999999999999</x:v>
      </x:c>
      <x:c r="S819" s="22" t="n">
        <x:f>'01 Controls'!$G$23*'02 Cargo Classes'!$O$8</x:f>
        <x:v>0.72</x:v>
      </x:c>
      <x:c r="T819" s="22" t="n">
        <x:f>'01 Controls'!$H$23*'02 Cargo Classes'!$P$8</x:f>
        <x:v>0.03</x:v>
      </x:c>
      <x:c r="U819" s="22" t="n">
        <x:f>SUM(Q819:T819)</x:f>
        <x:v>0.99</x:v>
      </x:c>
      <x:c r="V819" s="18" t="n">
        <x:f>IF(U819=0,0,N819*Q819/U819)</x:f>
        <x:v>262.49999999999994</x:v>
      </x:c>
      <x:c r="W819" s="18" t="n">
        <x:f>IF(U819=0,0,P819*Q819/U819)</x:f>
        <x:v>733.3333333333334</x:v>
      </x:c>
      <x:c r="X819" s="18" t="n">
        <x:f>MAX(V819,W819*'01 Controls'!$E$12)</x:f>
        <x:v>262.49999999999994</x:v>
      </x:c>
      <x:c r="Y819" s="18" t="n">
        <x:f>IF(U819=0,0,N819*R819/U819)</x:f>
        <x:v>367.4999999999999</x:v>
      </x:c>
      <x:c r="Z819" s="18" t="n">
        <x:f>IF(U819=0,0,P819*R819/U819)</x:f>
        <x:v>1026.6666666666665</x:v>
      </x:c>
      <x:c r="AA819" s="18" t="n">
        <x:f>MAX(Y819,Z819*'01 Controls'!$E$13)</x:f>
        <x:v>367.4999999999999</x:v>
      </x:c>
      <x:c r="AB819" s="18" t="n">
        <x:f>IF(U819=0,0,N819*S819/U819)</x:f>
        <x:v>1889.9999999999998</x:v>
      </x:c>
      <x:c r="AC819" s="18" t="n">
        <x:f>IF(U819=0,0,P819*S819/U819)</x:f>
        <x:v>5280</x:v>
      </x:c>
      <x:c r="AD819" s="18" t="n">
        <x:f>MAX(AB819,AC819*'01 Controls'!$E$14)</x:f>
        <x:v>1889.9999999999998</x:v>
      </x:c>
      <x:c r="AE819" s="18" t="n">
        <x:f>IF(U819=0,0,N819*T819/U819)</x:f>
        <x:v>78.74999999999997</x:v>
      </x:c>
      <x:c r="AF819" s="18" t="n">
        <x:f>IF(U819=0,0,P819*T819/U819)</x:f>
        <x:v>219.99999999999997</x:v>
      </x:c>
      <x:c r="AG819" s="18" t="n">
        <x:f>MAX(AE819,AF819*'01 Controls'!$E$15)</x:f>
        <x:v>78.74999999999997</x:v>
      </x:c>
      <x:c r="AH819" s="18" t="n">
        <x:f>SUM(V819,Y819,AB819,AE819)</x:f>
        <x:v>2598.7499999999995</x:v>
      </x:c>
      <x:c r="AI819" s="18" t="n">
        <x:f>N819-AH819</x:f>
        <x:v>0</x:v>
      </x:c>
      <x:c r="AJ819" s="18" t="n">
        <x:f>V819*INDEX('07 Mode Capacity'!$P$6:$P$17,MATCH("AIR-"&amp;I819,'07 Mode Capacity'!$C$6:$C$17,0))</x:f>
        <x:v>53.264942807703235</x:v>
      </x:c>
      <x:c r="AK819" s="18" t="n">
        <x:f>Y819*INDEX('07 Mode Capacity'!$P$6:$P$17,MATCH("OCEAN-"&amp;I819,'07 Mode Capacity'!$C$6:$C$17,0))</x:f>
        <x:v>55.157725537303506</x:v>
      </x:c>
      <x:c r="AL819" s="18" t="n">
        <x:f>AB819*INDEX('07 Mode Capacity'!$P$6:$P$17,MATCH("LAND-"&amp;I819,'07 Mode Capacity'!$C$6:$C$17,0))</x:f>
        <x:v>722.92674683163</x:v>
      </x:c>
      <x:c r="AM819" s="18" t="n">
        <x:f>AE819*INDEX('07 Mode Capacity'!$P$6:$P$17,MATCH("INLAND-"&amp;I819,'07 Mode Capacity'!$C$6:$C$17,0))</x:f>
        <x:v>78.74999999999997</x:v>
      </x:c>
      <x:c r="AN819" s="18" t="n">
        <x:f>SUM(AJ819:AM819)</x:f>
        <x:v>910.0994151766367</x:v>
      </x:c>
      <x:c r="AO819" s="17" t="n">
        <x:f>IF(N819=0,1,AN819/N819)</x:f>
        <x:v>0.35020660516657504</x:v>
      </x:c>
      <x:c r="AP819" s="11" t="str">
        <x:f>IF(AO819&gt;='01 Controls'!$E$16,"PASS","FAIL")</x:f>
        <x:v>FAIL</x:v>
      </x:c>
      <x:c r="AQ819" s="11" t="str">
        <x:v>UNQUANTIFIED</x:v>
      </x:c>
      <x:c r="AR819" s="11" t="str">
        <x:v>Position-class planning record; serial item and receiver open</x:v>
      </x:c>
      <x:c r="AS819" s="26"/>
      <x:c r="AT819" s="26"/>
    </x:row>
    <x:row r="820">
      <x:c r="C820" s="11" t="str">
        <x:v>C2-H-PMG-BAT-22</x:v>
      </x:c>
      <x:c r="D820" s="11" t="str">
        <x:v>C2</x:v>
      </x:c>
      <x:c r="E820" s="11" t="str">
        <x:v>Gulf–Atlantic hurricane</x:v>
      </x:c>
      <x:c r="F820" s="11" t="str">
        <x:v>H-PMG</x:v>
      </x:c>
      <x:c r="G820" s="11" t="str">
        <x:v>Patient movement group</x:v>
      </x:c>
      <x:c r="H820" s="11" t="str">
        <x:v>BAT-22</x:v>
      </x:c>
      <x:c r="I820" s="19" t="n">
        <x:v>48</x:v>
      </x:c>
      <x:c r="J820" s="21" t="n">
        <x:v>5</x:v>
      </x:c>
      <x:c r="K820" s="18" t="n">
        <x:f>'05 Cargo Register'!K372</x:f>
        <x:v>230.99999999999997</x:v>
      </x:c>
      <x:c r="L820" s="18" t="n">
        <x:f>'05 Cargo Register'!N372</x:f>
        <x:v>14</x:v>
      </x:c>
      <x:c r="M820" s="18" t="n">
        <x:f>'05 Cargo Register'!O372</x:f>
        <x:v>369.6</x:v>
      </x:c>
      <x:c r="N820" s="18" t="n">
        <x:f>J820*K820</x:f>
        <x:v>1154.9999999999998</x:v>
      </x:c>
      <x:c r="O820" s="18" t="n">
        <x:f>J820*L820</x:f>
        <x:v>70</x:v>
      </x:c>
      <x:c r="P820" s="18" t="n">
        <x:f>J820*M820</x:f>
        <x:v>1848</x:v>
      </x:c>
      <x:c r="Q820" s="22" t="n">
        <x:f>'01 Controls'!$E$23*'02 Cargo Classes'!$M$9</x:f>
        <x:v>0</x:v>
      </x:c>
      <x:c r="R820" s="22" t="n">
        <x:f>'01 Controls'!$F$23*'02 Cargo Classes'!$N$9</x:f>
        <x:v>0.2</x:v>
      </x:c>
      <x:c r="S820" s="22" t="n">
        <x:f>'01 Controls'!$G$23*'02 Cargo Classes'!$O$9</x:f>
        <x:v>0.6</x:v>
      </x:c>
      <x:c r="T820" s="22" t="n">
        <x:f>'01 Controls'!$H$23*'02 Cargo Classes'!$P$9</x:f>
        <x:v>0.075</x:v>
      </x:c>
      <x:c r="U820" s="22" t="n">
        <x:f>SUM(Q820:T820)</x:f>
        <x:v>0.875</x:v>
      </x:c>
      <x:c r="V820" s="18" t="n">
        <x:f>IF(U820=0,0,N820*Q820/U820)</x:f>
        <x:v>0</x:v>
      </x:c>
      <x:c r="W820" s="18" t="n">
        <x:f>IF(U820=0,0,P820*Q820/U820)</x:f>
        <x:v>0</x:v>
      </x:c>
      <x:c r="X820" s="18" t="n">
        <x:f>MAX(V820,W820*'01 Controls'!$E$12)</x:f>
        <x:v>0</x:v>
      </x:c>
      <x:c r="Y820" s="18" t="n">
        <x:f>IF(U820=0,0,N820*R820/U820)</x:f>
        <x:v>263.99999999999994</x:v>
      </x:c>
      <x:c r="Z820" s="18" t="n">
        <x:f>IF(U820=0,0,P820*R820/U820)</x:f>
        <x:v>422.40000000000003</x:v>
      </x:c>
      <x:c r="AA820" s="18" t="n">
        <x:f>MAX(Y820,Z820*'01 Controls'!$E$13)</x:f>
        <x:v>263.99999999999994</x:v>
      </x:c>
      <x:c r="AB820" s="18" t="n">
        <x:f>IF(U820=0,0,N820*S820/U820)</x:f>
        <x:v>791.9999999999999</x:v>
      </x:c>
      <x:c r="AC820" s="18" t="n">
        <x:f>IF(U820=0,0,P820*S820/U820)</x:f>
        <x:v>1267.2</x:v>
      </x:c>
      <x:c r="AD820" s="18" t="n">
        <x:f>MAX(AB820,AC820*'01 Controls'!$E$14)</x:f>
        <x:v>791.9999999999999</x:v>
      </x:c>
      <x:c r="AE820" s="18" t="n">
        <x:f>IF(U820=0,0,N820*T820/U820)</x:f>
        <x:v>98.99999999999999</x:v>
      </x:c>
      <x:c r="AF820" s="18" t="n">
        <x:f>IF(U820=0,0,P820*T820/U820)</x:f>
        <x:v>158.4</x:v>
      </x:c>
      <x:c r="AG820" s="18" t="n">
        <x:f>MAX(AE820,AF820*'01 Controls'!$E$15)</x:f>
        <x:v>98.99999999999999</x:v>
      </x:c>
      <x:c r="AH820" s="18" t="n">
        <x:f>SUM(V820,Y820,AB820,AE820)</x:f>
        <x:v>1154.9999999999998</x:v>
      </x:c>
      <x:c r="AI820" s="18" t="n">
        <x:f>N820-AH820</x:f>
        <x:v>0</x:v>
      </x:c>
      <x:c r="AJ820" s="18" t="n">
        <x:f>V820*INDEX('07 Mode Capacity'!$P$6:$P$17,MATCH("AIR-"&amp;I820,'07 Mode Capacity'!$C$6:$C$17,0))</x:f>
        <x:v>0</x:v>
      </x:c>
      <x:c r="AK820" s="18" t="n">
        <x:f>Y820*INDEX('07 Mode Capacity'!$P$6:$P$17,MATCH("OCEAN-"&amp;I820,'07 Mode Capacity'!$C$6:$C$17,0))</x:f>
        <x:v>23.13597796035086</x:v>
      </x:c>
      <x:c r="AL820" s="18" t="n">
        <x:f>AB820*INDEX('07 Mode Capacity'!$P$6:$P$17,MATCH("LAND-"&amp;I820,'07 Mode Capacity'!$C$6:$C$17,0))</x:f>
        <x:v>96.66191265552129</x:v>
      </x:c>
      <x:c r="AM820" s="18" t="n">
        <x:f>AE820*INDEX('07 Mode Capacity'!$P$6:$P$17,MATCH("INLAND-"&amp;I820,'07 Mode Capacity'!$C$6:$C$17,0))</x:f>
        <x:v>62.492202444835755</x:v>
      </x:c>
      <x:c r="AN820" s="18" t="n">
        <x:f>SUM(AJ820:AM820)</x:f>
        <x:v>182.2900930607079</x:v>
      </x:c>
      <x:c r="AO820" s="17" t="n">
        <x:f>IF(N820=0,1,AN820/N820)</x:f>
        <x:v>0.15782692039888133</x:v>
      </x:c>
      <x:c r="AP820" s="11" t="str">
        <x:f>IF(AO820&gt;='01 Controls'!$E$16,"PASS","FAIL")</x:f>
        <x:v>FAIL</x:v>
      </x:c>
      <x:c r="AQ820" s="11" t="str">
        <x:v>UNQUANTIFIED</x:v>
      </x:c>
      <x:c r="AR820" s="11" t="str">
        <x:v>Position-class planning record; serial item and receiver open</x:v>
      </x:c>
      <x:c r="AS820" s="26"/>
      <x:c r="AT820" s="26"/>
    </x:row>
    <x:row r="821">
      <x:c r="C821" s="11" t="str">
        <x:v>C2-H-PMG-TNK-20</x:v>
      </x:c>
      <x:c r="D821" s="11" t="str">
        <x:v>C2</x:v>
      </x:c>
      <x:c r="E821" s="11" t="str">
        <x:v>Gulf–Atlantic hurricane</x:v>
      </x:c>
      <x:c r="F821" s="11" t="str">
        <x:v>H-PMG</x:v>
      </x:c>
      <x:c r="G821" s="11" t="str">
        <x:v>Patient movement group</x:v>
      </x:c>
      <x:c r="H821" s="11" t="str">
        <x:v>TNK-20</x:v>
      </x:c>
      <x:c r="I821" s="19" t="n">
        <x:v>48</x:v>
      </x:c>
      <x:c r="J821" s="21" t="n">
        <x:v>5</x:v>
      </x:c>
      <x:c r="K821" s="18" t="n">
        <x:f>'05 Cargo Register'!K373</x:f>
        <x:v>173.24999999999997</x:v>
      </x:c>
      <x:c r="L821" s="18" t="n">
        <x:f>'05 Cargo Register'!N373</x:f>
        <x:v>11</x:v>
      </x:c>
      <x:c r="M821" s="18" t="n">
        <x:f>'05 Cargo Register'!O373</x:f>
        <x:v>233.75</x:v>
      </x:c>
      <x:c r="N821" s="18" t="n">
        <x:f>J821*K821</x:f>
        <x:v>866.2499999999999</x:v>
      </x:c>
      <x:c r="O821" s="18" t="n">
        <x:f>J821*L821</x:f>
        <x:v>55</x:v>
      </x:c>
      <x:c r="P821" s="18" t="n">
        <x:f>J821*M821</x:f>
        <x:v>1168.75</x:v>
      </x:c>
      <x:c r="Q821" s="22" t="n">
        <x:f>'01 Controls'!$E$23*'02 Cargo Classes'!$M$10</x:f>
        <x:v>0</x:v>
      </x:c>
      <x:c r="R821" s="22" t="n">
        <x:f>'01 Controls'!$F$23*'02 Cargo Classes'!$N$10</x:f>
        <x:v>0.24</x:v>
      </x:c>
      <x:c r="S821" s="22" t="n">
        <x:f>'01 Controls'!$G$23*'02 Cargo Classes'!$O$10</x:f>
        <x:v>0.6</x:v>
      </x:c>
      <x:c r="T821" s="22" t="n">
        <x:f>'01 Controls'!$H$23*'02 Cargo Classes'!$P$10</x:f>
        <x:v>0.15</x:v>
      </x:c>
      <x:c r="U821" s="22" t="n">
        <x:f>SUM(Q821:T821)</x:f>
        <x:v>0.99</x:v>
      </x:c>
      <x:c r="V821" s="18" t="n">
        <x:f>IF(U821=0,0,N821*Q821/U821)</x:f>
        <x:v>0</x:v>
      </x:c>
      <x:c r="W821" s="18" t="n">
        <x:f>IF(U821=0,0,P821*Q821/U821)</x:f>
        <x:v>0</x:v>
      </x:c>
      <x:c r="X821" s="18" t="n">
        <x:f>MAX(V821,W821*'01 Controls'!$E$12)</x:f>
        <x:v>0</x:v>
      </x:c>
      <x:c r="Y821" s="18" t="n">
        <x:f>IF(U821=0,0,N821*R821/U821)</x:f>
        <x:v>209.99999999999997</x:v>
      </x:c>
      <x:c r="Z821" s="18" t="n">
        <x:f>IF(U821=0,0,P821*R821/U821)</x:f>
        <x:v>283.3333333333333</x:v>
      </x:c>
      <x:c r="AA821" s="18" t="n">
        <x:f>MAX(Y821,Z821*'01 Controls'!$E$13)</x:f>
        <x:v>209.99999999999997</x:v>
      </x:c>
      <x:c r="AB821" s="18" t="n">
        <x:f>IF(U821=0,0,N821*S821/U821)</x:f>
        <x:v>524.9999999999999</x:v>
      </x:c>
      <x:c r="AC821" s="18" t="n">
        <x:f>IF(U821=0,0,P821*S821/U821)</x:f>
        <x:v>708.3333333333334</x:v>
      </x:c>
      <x:c r="AD821" s="18" t="n">
        <x:f>MAX(AB821,AC821*'01 Controls'!$E$14)</x:f>
        <x:v>524.9999999999999</x:v>
      </x:c>
      <x:c r="AE821" s="18" t="n">
        <x:f>IF(U821=0,0,N821*T821/U821)</x:f>
        <x:v>131.24999999999997</x:v>
      </x:c>
      <x:c r="AF821" s="18" t="n">
        <x:f>IF(U821=0,0,P821*T821/U821)</x:f>
        <x:v>177.08333333333334</x:v>
      </x:c>
      <x:c r="AG821" s="18" t="n">
        <x:f>MAX(AE821,AF821*'01 Controls'!$E$15)</x:f>
        <x:v>131.24999999999997</x:v>
      </x:c>
      <x:c r="AH821" s="18" t="n">
        <x:f>SUM(V821,Y821,AB821,AE821)</x:f>
        <x:v>866.2499999999999</x:v>
      </x:c>
      <x:c r="AI821" s="18" t="n">
        <x:f>N821-AH821</x:f>
        <x:v>0</x:v>
      </x:c>
      <x:c r="AJ821" s="18" t="n">
        <x:f>V821*INDEX('07 Mode Capacity'!$P$6:$P$17,MATCH("AIR-"&amp;I821,'07 Mode Capacity'!$C$6:$C$17,0))</x:f>
        <x:v>0</x:v>
      </x:c>
      <x:c r="AK821" s="18" t="n">
        <x:f>Y821*INDEX('07 Mode Capacity'!$P$6:$P$17,MATCH("OCEAN-"&amp;I821,'07 Mode Capacity'!$C$6:$C$17,0))</x:f>
        <x:v>18.403618832097276</x:v>
      </x:c>
      <x:c r="AL821" s="18" t="n">
        <x:f>AB821*INDEX('07 Mode Capacity'!$P$6:$P$17,MATCH("LAND-"&amp;I821,'07 Mode Capacity'!$C$6:$C$17,0))</x:f>
        <x:v>64.07513149513721</x:v>
      </x:c>
      <x:c r="AM821" s="18" t="n">
        <x:f>AE821*INDEX('07 Mode Capacity'!$P$6:$P$17,MATCH("INLAND-"&amp;I821,'07 Mode Capacity'!$C$6:$C$17,0))</x:f>
        <x:v>82.84951081701709</x:v>
      </x:c>
      <x:c r="AN821" s="18" t="n">
        <x:f>SUM(AJ821:AM821)</x:f>
        <x:v>165.3282611442516</x:v>
      </x:c>
      <x:c r="AO821" s="17" t="n">
        <x:f>IF(N821=0,1,AN821/N821)</x:f>
        <x:v>0.1908551355200596</x:v>
      </x:c>
      <x:c r="AP821" s="11" t="str">
        <x:f>IF(AO821&gt;='01 Controls'!$E$16,"PASS","FAIL")</x:f>
        <x:v>FAIL</x:v>
      </x:c>
      <x:c r="AQ821" s="11" t="str">
        <x:v>UNQUANTIFIED</x:v>
      </x:c>
      <x:c r="AR821" s="11" t="str">
        <x:v>Position-class planning record; serial item and receiver open</x:v>
      </x:c>
      <x:c r="AS821" s="26"/>
      <x:c r="AT821" s="26"/>
    </x:row>
    <x:row r="822">
      <x:c r="C822" s="11" t="str">
        <x:v>C2-H-PMG-FLR-24</x:v>
      </x:c>
      <x:c r="D822" s="11" t="str">
        <x:v>C2</x:v>
      </x:c>
      <x:c r="E822" s="11" t="str">
        <x:v>Gulf–Atlantic hurricane</x:v>
      </x:c>
      <x:c r="F822" s="11" t="str">
        <x:v>H-PMG</x:v>
      </x:c>
      <x:c r="G822" s="11" t="str">
        <x:v>Patient movement group</x:v>
      </x:c>
      <x:c r="H822" s="11" t="str">
        <x:v>FLR-24</x:v>
      </x:c>
      <x:c r="I822" s="19" t="n">
        <x:v>48</x:v>
      </x:c>
      <x:c r="J822" s="21" t="n">
        <x:v>5</x:v>
      </x:c>
      <x:c r="K822" s="18" t="n">
        <x:f>'05 Cargo Register'!K374</x:f>
        <x:v>144.37499999999997</x:v>
      </x:c>
      <x:c r="L822" s="18" t="n">
        <x:f>'05 Cargo Register'!N374</x:f>
        <x:v>8</x:v>
      </x:c>
      <x:c r="M822" s="18" t="n">
        <x:f>'05 Cargo Register'!O374</x:f>
        <x:v>256</x:v>
      </x:c>
      <x:c r="N822" s="18" t="n">
        <x:f>J822*K822</x:f>
        <x:v>721.8749999999999</x:v>
      </x:c>
      <x:c r="O822" s="18" t="n">
        <x:f>J822*L822</x:f>
        <x:v>40</x:v>
      </x:c>
      <x:c r="P822" s="18" t="n">
        <x:f>J822*M822</x:f>
        <x:v>1280</x:v>
      </x:c>
      <x:c r="Q822" s="22" t="n">
        <x:f>'01 Controls'!$E$23*'02 Cargo Classes'!$M$11</x:f>
        <x:v>0</x:v>
      </x:c>
      <x:c r="R822" s="22" t="n">
        <x:f>'01 Controls'!$F$23*'02 Cargo Classes'!$N$11</x:f>
        <x:v>0.24</x:v>
      </x:c>
      <x:c r="S822" s="22" t="n">
        <x:f>'01 Controls'!$G$23*'02 Cargo Classes'!$O$11</x:f>
        <x:v>0.6</x:v>
      </x:c>
      <x:c r="T822" s="22" t="n">
        <x:f>'01 Controls'!$H$23*'02 Cargo Classes'!$P$11</x:f>
        <x:v>0.12</x:v>
      </x:c>
      <x:c r="U822" s="22" t="n">
        <x:f>SUM(Q822:T822)</x:f>
        <x:v>0.96</x:v>
      </x:c>
      <x:c r="V822" s="18" t="n">
        <x:f>IF(U822=0,0,N822*Q822/U822)</x:f>
        <x:v>0</x:v>
      </x:c>
      <x:c r="W822" s="18" t="n">
        <x:f>IF(U822=0,0,P822*Q822/U822)</x:f>
        <x:v>0</x:v>
      </x:c>
      <x:c r="X822" s="18" t="n">
        <x:f>MAX(V822,W822*'01 Controls'!$E$12)</x:f>
        <x:v>0</x:v>
      </x:c>
      <x:c r="Y822" s="18" t="n">
        <x:f>IF(U822=0,0,N822*R822/U822)</x:f>
        <x:v>180.46874999999997</x:v>
      </x:c>
      <x:c r="Z822" s="18" t="n">
        <x:f>IF(U822=0,0,P822*R822/U822)</x:f>
        <x:v>320</x:v>
      </x:c>
      <x:c r="AA822" s="18" t="n">
        <x:f>MAX(Y822,Z822*'01 Controls'!$E$13)</x:f>
        <x:v>180.46874999999997</x:v>
      </x:c>
      <x:c r="AB822" s="18" t="n">
        <x:f>IF(U822=0,0,N822*S822/U822)</x:f>
        <x:v>451.17187499999994</x:v>
      </x:c>
      <x:c r="AC822" s="18" t="n">
        <x:f>IF(U822=0,0,P822*S822/U822)</x:f>
        <x:v>800</x:v>
      </x:c>
      <x:c r="AD822" s="18" t="n">
        <x:f>MAX(AB822,AC822*'01 Controls'!$E$14)</x:f>
        <x:v>451.17187499999994</x:v>
      </x:c>
      <x:c r="AE822" s="18" t="n">
        <x:f>IF(U822=0,0,N822*T822/U822)</x:f>
        <x:v>90.23437499999999</x:v>
      </x:c>
      <x:c r="AF822" s="18" t="n">
        <x:f>IF(U822=0,0,P822*T822/U822)</x:f>
        <x:v>160</x:v>
      </x:c>
      <x:c r="AG822" s="18" t="n">
        <x:f>MAX(AE822,AF822*'01 Controls'!$E$15)</x:f>
        <x:v>90.23437499999999</x:v>
      </x:c>
      <x:c r="AH822" s="18" t="n">
        <x:f>SUM(V822,Y822,AB822,AE822)</x:f>
        <x:v>721.8749999999999</x:v>
      </x:c>
      <x:c r="AI822" s="18" t="n">
        <x:f>N822-AH822</x:f>
        <x:v>0</x:v>
      </x:c>
      <x:c r="AJ822" s="18" t="n">
        <x:f>V822*INDEX('07 Mode Capacity'!$P$6:$P$17,MATCH("AIR-"&amp;I822,'07 Mode Capacity'!$C$6:$C$17,0))</x:f>
        <x:v>0</x:v>
      </x:c>
      <x:c r="AK822" s="18" t="n">
        <x:f>Y822*INDEX('07 Mode Capacity'!$P$6:$P$17,MATCH("OCEAN-"&amp;I822,'07 Mode Capacity'!$C$6:$C$17,0))</x:f>
        <x:v>15.815609933833597</x:v>
      </x:c>
      <x:c r="AL822" s="18" t="n">
        <x:f>AB822*INDEX('07 Mode Capacity'!$P$6:$P$17,MATCH("LAND-"&amp;I822,'07 Mode Capacity'!$C$6:$C$17,0))</x:f>
        <x:v>55.06456612863355</x:v>
      </x:c>
      <x:c r="AM822" s="18" t="n">
        <x:f>AE822*INDEX('07 Mode Capacity'!$P$6:$P$17,MATCH("INLAND-"&amp;I822,'07 Mode Capacity'!$C$6:$C$17,0))</x:f>
        <x:v>56.95903868669925</x:v>
      </x:c>
      <x:c r="AN822" s="18" t="n">
        <x:f>SUM(AJ822:AM822)</x:f>
        <x:v>127.83921474916639</x:v>
      </x:c>
      <x:c r="AO822" s="17" t="n">
        <x:f>IF(N822=0,1,AN822/N822)</x:f>
        <x:v>0.17709328450100975</x:v>
      </x:c>
      <x:c r="AP822" s="11" t="str">
        <x:f>IF(AO822&gt;='01 Controls'!$E$16,"PASS","FAIL")</x:f>
        <x:v>FAIL</x:v>
      </x:c>
      <x:c r="AQ822" s="11" t="str">
        <x:v>UNQUANTIFIED</x:v>
      </x:c>
      <x:c r="AR822" s="11" t="str">
        <x:v>Position-class planning record; serial item and receiver open</x:v>
      </x:c>
      <x:c r="AS822" s="26"/>
      <x:c r="AT822" s="26"/>
    </x:row>
    <x:row r="823">
      <x:c r="C823" s="11" t="str">
        <x:v>C2-H-PMG-ROL-30</x:v>
      </x:c>
      <x:c r="D823" s="11" t="str">
        <x:v>C2</x:v>
      </x:c>
      <x:c r="E823" s="11" t="str">
        <x:v>Gulf–Atlantic hurricane</x:v>
      </x:c>
      <x:c r="F823" s="11" t="str">
        <x:v>H-PMG</x:v>
      </x:c>
      <x:c r="G823" s="11" t="str">
        <x:v>Patient movement group</x:v>
      </x:c>
      <x:c r="H823" s="11" t="str">
        <x:v>ROL-30</x:v>
      </x:c>
      <x:c r="I823" s="19" t="n">
        <x:v>48</x:v>
      </x:c>
      <x:c r="J823" s="21" t="n">
        <x:v>5</x:v>
      </x:c>
      <x:c r="K823" s="18" t="n">
        <x:f>'05 Cargo Register'!K375</x:f>
        <x:v>288.74999999999994</x:v>
      </x:c>
      <x:c r="L823" s="18" t="n">
        <x:f>'05 Cargo Register'!N375</x:f>
        <x:v>13</x:v>
      </x:c>
      <x:c r="M823" s="18" t="n">
        <x:f>'05 Cargo Register'!O375</x:f>
        <x:v>828.75</x:v>
      </x:c>
      <x:c r="N823" s="18" t="n">
        <x:f>J823*K823</x:f>
        <x:v>1443.7499999999998</x:v>
      </x:c>
      <x:c r="O823" s="18" t="n">
        <x:f>J823*L823</x:f>
        <x:v>65</x:v>
      </x:c>
      <x:c r="P823" s="18" t="n">
        <x:f>J823*M823</x:f>
        <x:v>4143.75</x:v>
      </x:c>
      <x:c r="Q823" s="22" t="n">
        <x:f>'01 Controls'!$E$23*'02 Cargo Classes'!$M$12</x:f>
        <x:v>0</x:v>
      </x:c>
      <x:c r="R823" s="22" t="n">
        <x:f>'01 Controls'!$F$23*'02 Cargo Classes'!$N$12</x:f>
        <x:v>0.2</x:v>
      </x:c>
      <x:c r="S823" s="22" t="n">
        <x:f>'01 Controls'!$G$23*'02 Cargo Classes'!$O$12</x:f>
        <x:v>0.8999999999999999</x:v>
      </x:c>
      <x:c r="T823" s="22" t="n">
        <x:f>'01 Controls'!$H$23*'02 Cargo Classes'!$P$12</x:f>
        <x:v>0.09</x:v>
      </x:c>
      <x:c r="U823" s="22" t="n">
        <x:f>SUM(Q823:T823)</x:f>
        <x:v>1.19</x:v>
      </x:c>
      <x:c r="V823" s="18" t="n">
        <x:f>IF(U823=0,0,N823*Q823/U823)</x:f>
        <x:v>0</x:v>
      </x:c>
      <x:c r="W823" s="18" t="n">
        <x:f>IF(U823=0,0,P823*Q823/U823)</x:f>
        <x:v>0</x:v>
      </x:c>
      <x:c r="X823" s="18" t="n">
        <x:f>MAX(V823,W823*'01 Controls'!$E$12)</x:f>
        <x:v>0</x:v>
      </x:c>
      <x:c r="Y823" s="18" t="n">
        <x:f>IF(U823=0,0,N823*R823/U823)</x:f>
        <x:v>242.64705882352936</x:v>
      </x:c>
      <x:c r="Z823" s="18" t="n">
        <x:f>IF(U823=0,0,P823*R823/U823)</x:f>
        <x:v>696.4285714285714</x:v>
      </x:c>
      <x:c r="AA823" s="18" t="n">
        <x:f>MAX(Y823,Z823*'01 Controls'!$E$13)</x:f>
        <x:v>242.64705882352936</x:v>
      </x:c>
      <x:c r="AB823" s="18" t="n">
        <x:f>IF(U823=0,0,N823*S823/U823)</x:f>
        <x:v>1091.9117647058822</x:v>
      </x:c>
      <x:c r="AC823" s="18" t="n">
        <x:f>IF(U823=0,0,P823*S823/U823)</x:f>
        <x:v>3133.928571428571</x:v>
      </x:c>
      <x:c r="AD823" s="18" t="n">
        <x:f>MAX(AB823,AC823*'01 Controls'!$E$14)</x:f>
        <x:v>1091.9117647058822</x:v>
      </x:c>
      <x:c r="AE823" s="18" t="n">
        <x:f>IF(U823=0,0,N823*T823/U823)</x:f>
        <x:v>109.19117647058822</x:v>
      </x:c>
      <x:c r="AF823" s="18" t="n">
        <x:f>IF(U823=0,0,P823*T823/U823)</x:f>
        <x:v>313.39285714285717</x:v>
      </x:c>
      <x:c r="AG823" s="18" t="n">
        <x:f>MAX(AE823,AF823*'01 Controls'!$E$15)</x:f>
        <x:v>109.19117647058822</x:v>
      </x:c>
      <x:c r="AH823" s="18" t="n">
        <x:f>SUM(V823,Y823,AB823,AE823)</x:f>
        <x:v>1443.7499999999998</x:v>
      </x:c>
      <x:c r="AI823" s="18" t="n">
        <x:f>N823-AH823</x:f>
        <x:v>0</x:v>
      </x:c>
      <x:c r="AJ823" s="18" t="n">
        <x:f>V823*INDEX('07 Mode Capacity'!$P$6:$P$17,MATCH("AIR-"&amp;I823,'07 Mode Capacity'!$C$6:$C$17,0))</x:f>
        <x:v>0</x:v>
      </x:c>
      <x:c r="AK823" s="18" t="n">
        <x:f>Y823*INDEX('07 Mode Capacity'!$P$6:$P$17,MATCH("OCEAN-"&amp;I823,'07 Mode Capacity'!$C$6:$C$17,0))</x:f>
        <x:v>21.264685625322485</x:v>
      </x:c>
      <x:c r="AL823" s="18" t="n">
        <x:f>AB823*INDEX('07 Mode Capacity'!$P$6:$P$17,MATCH("LAND-"&amp;I823,'07 Mode Capacity'!$C$6:$C$17,0))</x:f>
        <x:v>133.26550458022237</x:v>
      </x:c>
      <x:c r="AM823" s="18" t="n">
        <x:f>AE823*INDEX('07 Mode Capacity'!$P$6:$P$17,MATCH("INLAND-"&amp;I823,'07 Mode Capacity'!$C$6:$C$17,0))</x:f>
        <x:v>68.92522328474531</x:v>
      </x:c>
      <x:c r="AN823" s="18" t="n">
        <x:f>SUM(AJ823:AM823)</x:f>
        <x:v>223.45541349029014</x:v>
      </x:c>
      <x:c r="AO823" s="17" t="n">
        <x:f>IF(N823=0,1,AN823/N823)</x:f>
        <x:v>0.15477431237422695</x:v>
      </x:c>
      <x:c r="AP823" s="11" t="str">
        <x:f>IF(AO823&gt;='01 Controls'!$E$16,"PASS","FAIL")</x:f>
        <x:v>FAIL</x:v>
      </x:c>
      <x:c r="AQ823" s="11" t="str">
        <x:v>UNQUANTIFIED</x:v>
      </x:c>
      <x:c r="AR823" s="11" t="str">
        <x:v>Position-class planning record; serial item and receiver open</x:v>
      </x:c>
      <x:c r="AS823" s="26"/>
      <x:c r="AT823" s="26"/>
    </x:row>
    <x:row r="824">
      <x:c r="C824" s="11" t="str">
        <x:v>C2-H-PMG-BLK-08</x:v>
      </x:c>
      <x:c r="D824" s="11" t="str">
        <x:v>C2</x:v>
      </x:c>
      <x:c r="E824" s="11" t="str">
        <x:v>Gulf–Atlantic hurricane</x:v>
      </x:c>
      <x:c r="F824" s="11" t="str">
        <x:v>H-PMG</x:v>
      </x:c>
      <x:c r="G824" s="11" t="str">
        <x:v>Patient movement group</x:v>
      </x:c>
      <x:c r="H824" s="11" t="str">
        <x:v>BLK-08</x:v>
      </x:c>
      <x:c r="I824" s="19" t="n">
        <x:v>48</x:v>
      </x:c>
      <x:c r="J824" s="21" t="n">
        <x:v>5</x:v>
      </x:c>
      <x:c r="K824" s="18" t="n">
        <x:f>'05 Cargo Register'!K376</x:f>
        <x:v>404.25</x:v>
      </x:c>
      <x:c r="L824" s="18" t="n">
        <x:f>'05 Cargo Register'!N376</x:f>
        <x:v>64</x:v>
      </x:c>
      <x:c r="M824" s="18" t="n">
        <x:f>'05 Cargo Register'!O376</x:f>
        <x:v>3264</x:v>
      </x:c>
      <x:c r="N824" s="18" t="n">
        <x:f>J824*K824</x:f>
        <x:v>2021.25</x:v>
      </x:c>
      <x:c r="O824" s="18" t="n">
        <x:f>J824*L824</x:f>
        <x:v>320</x:v>
      </x:c>
      <x:c r="P824" s="18" t="n">
        <x:f>J824*M824</x:f>
        <x:v>16320</x:v>
      </x:c>
      <x:c r="Q824" s="22" t="n">
        <x:f>'01 Controls'!$E$23*'02 Cargo Classes'!$M$14</x:f>
        <x:v>0.05</x:v>
      </x:c>
      <x:c r="R824" s="22" t="n">
        <x:f>'01 Controls'!$F$23*'02 Cargo Classes'!$N$14</x:f>
        <x:v>0.16000000000000003</x:v>
      </x:c>
      <x:c r="S824" s="22" t="n">
        <x:f>'01 Controls'!$G$23*'02 Cargo Classes'!$O$14</x:f>
        <x:v>0.6</x:v>
      </x:c>
      <x:c r="T824" s="22" t="n">
        <x:f>'01 Controls'!$H$23*'02 Cargo Classes'!$P$14</x:f>
        <x:v>0.075</x:v>
      </x:c>
      <x:c r="U824" s="22" t="n">
        <x:f>SUM(Q824:T824)</x:f>
        <x:v>0.885</x:v>
      </x:c>
      <x:c r="V824" s="18" t="n">
        <x:f>IF(U824=0,0,N824*Q824/U824)</x:f>
        <x:v>114.19491525423729</x:v>
      </x:c>
      <x:c r="W824" s="18" t="n">
        <x:f>IF(U824=0,0,P824*Q824/U824)</x:f>
        <x:v>922.0338983050848</x:v>
      </x:c>
      <x:c r="X824" s="18" t="n">
        <x:f>MAX(V824,W824*'01 Controls'!$E$12)</x:f>
        <x:v>230.5084745762712</x:v>
      </x:c>
      <x:c r="Y824" s="18" t="n">
        <x:f>IF(U824=0,0,N824*R824/U824)</x:f>
        <x:v>365.4237288135594</x:v>
      </x:c>
      <x:c r="Z824" s="18" t="n">
        <x:f>IF(U824=0,0,P824*R824/U824)</x:f>
        <x:v>2950.508474576272</x:v>
      </x:c>
      <x:c r="AA824" s="18" t="n">
        <x:f>MAX(Y824,Z824*'01 Controls'!$E$13)</x:f>
        <x:v>442.5762711864408</x:v>
      </x:c>
      <x:c r="AB824" s="18" t="n">
        <x:f>IF(U824=0,0,N824*S824/U824)</x:f>
        <x:v>1370.3389830508474</x:v>
      </x:c>
      <x:c r="AC824" s="18" t="n">
        <x:f>IF(U824=0,0,P824*S824/U824)</x:f>
        <x:v>11064.406779661016</x:v>
      </x:c>
      <x:c r="AD824" s="18" t="n">
        <x:f>MAX(AB824,AC824*'01 Controls'!$E$14)</x:f>
        <x:v>2212.8813559322034</x:v>
      </x:c>
      <x:c r="AE824" s="18" t="n">
        <x:f>IF(U824=0,0,N824*T824/U824)</x:f>
        <x:v>171.29237288135593</x:v>
      </x:c>
      <x:c r="AF824" s="18" t="n">
        <x:f>IF(U824=0,0,P824*T824/U824)</x:f>
        <x:v>1383.050847457627</x:v>
      </x:c>
      <x:c r="AG824" s="18" t="n">
        <x:f>MAX(AE824,AF824*'01 Controls'!$E$15)</x:f>
        <x:v>248.94915254237284</x:v>
      </x:c>
      <x:c r="AH824" s="18" t="n">
        <x:f>SUM(V824,Y824,AB824,AE824)</x:f>
        <x:v>2021.2500000000002</x:v>
      </x:c>
      <x:c r="AI824" s="18" t="n">
        <x:f>N824-AH824</x:f>
        <x:v>-2.2737367544323206e-13</x:v>
      </x:c>
      <x:c r="AJ824" s="18" t="n">
        <x:f>V824*INDEX('07 Mode Capacity'!$P$6:$P$17,MATCH("AIR-"&amp;I824,'07 Mode Capacity'!$C$6:$C$17,0))</x:f>
        <x:v>32.012906741086596</x:v>
      </x:c>
      <x:c r="AK824" s="18" t="n">
        <x:f>Y824*INDEX('07 Mode Capacity'!$P$6:$P$17,MATCH("OCEAN-"&amp;I824,'07 Mode Capacity'!$C$6:$C$17,0))</x:f>
        <x:v>32.02437627280206</x:v>
      </x:c>
      <x:c r="AL824" s="18" t="n">
        <x:f>AB824*INDEX('07 Mode Capacity'!$P$6:$P$17,MATCH("LAND-"&amp;I824,'07 Mode Capacity'!$C$6:$C$17,0))</x:f>
        <x:v>167.246953394087</x:v>
      </x:c>
      <x:c r="AM824" s="18" t="n">
        <x:f>AE824*INDEX('07 Mode Capacity'!$P$6:$P$17,MATCH("INLAND-"&amp;I824,'07 Mode Capacity'!$C$6:$C$17,0))</x:f>
        <x:v>108.12563276119182</x:v>
      </x:c>
      <x:c r="AN824" s="18" t="n">
        <x:f>SUM(AJ824:AM824)</x:f>
        <x:v>339.40986916916745</x:v>
      </x:c>
      <x:c r="AO824" s="17" t="n">
        <x:f>IF(N824=0,1,AN824/N824)</x:f>
        <x:v>0.16792077633601357</x:v>
      </x:c>
      <x:c r="AP824" s="11" t="str">
        <x:f>IF(AO824&gt;='01 Controls'!$E$16,"PASS","FAIL")</x:f>
        <x:v>FAIL</x:v>
      </x:c>
      <x:c r="AQ824" s="11" t="str">
        <x:v>UNQUANTIFIED</x:v>
      </x:c>
      <x:c r="AR824" s="11" t="str">
        <x:v>Position-class planning record; serial item and receiver open</x:v>
      </x:c>
      <x:c r="AS824" s="26"/>
      <x:c r="AT824" s="26"/>
    </x:row>
    <x:row r="825">
      <x:c r="C825" s="11" t="str">
        <x:v>C2-C-ERG-APL-45</x:v>
      </x:c>
      <x:c r="D825" s="11" t="str">
        <x:v>C2</x:v>
      </x:c>
      <x:c r="E825" s="11" t="str">
        <x:v>Gulf–Atlantic hurricane</x:v>
      </x:c>
      <x:c r="F825" s="11" t="str">
        <x:v>C-ERG</x:v>
      </x:c>
      <x:c r="G825" s="11" t="str">
        <x:v>Economic restart group</x:v>
      </x:c>
      <x:c r="H825" s="11" t="str">
        <x:v>APL-45</x:v>
      </x:c>
      <x:c r="I825" s="19" t="n">
        <x:v>24</x:v>
      </x:c>
      <x:c r="J825" s="21" t="n">
        <x:v>6</x:v>
      </x:c>
      <x:c r="K825" s="18" t="n">
        <x:f>'05 Cargo Register'!K377</x:f>
        <x:v>243.75</x:v>
      </x:c>
      <x:c r="L825" s="18" t="n">
        <x:f>'05 Cargo Register'!N377</x:f>
        <x:v>64</x:v>
      </x:c>
      <x:c r="M825" s="18" t="n">
        <x:f>'05 Cargo Register'!O377</x:f>
        <x:v>480</x:v>
      </x:c>
      <x:c r="N825" s="18" t="n">
        <x:f>J825*K825</x:f>
        <x:v>1462.5</x:v>
      </x:c>
      <x:c r="O825" s="18" t="n">
        <x:f>J825*L825</x:f>
        <x:v>384</x:v>
      </x:c>
      <x:c r="P825" s="18" t="n">
        <x:f>J825*M825</x:f>
        <x:v>2880</x:v>
      </x:c>
      <x:c r="Q825" s="22" t="n">
        <x:f>'01 Controls'!$E$23*'02 Cargo Classes'!$M$6</x:f>
        <x:v>0.15000000000000002</x:v>
      </x:c>
      <x:c r="R825" s="22" t="n">
        <x:f>'01 Controls'!$F$23*'02 Cargo Classes'!$N$6</x:f>
        <x:v>0.08000000000000002</x:v>
      </x:c>
      <x:c r="S825" s="22" t="n">
        <x:f>'01 Controls'!$G$23*'02 Cargo Classes'!$O$6</x:f>
        <x:v>0.6</x:v>
      </x:c>
      <x:c r="T825" s="22" t="n">
        <x:f>'01 Controls'!$H$23*'02 Cargo Classes'!$P$6</x:f>
        <x:v>0.045</x:v>
      </x:c>
      <x:c r="U825" s="22" t="n">
        <x:f>SUM(Q825:T825)</x:f>
        <x:v>0.8750000000000001</x:v>
      </x:c>
      <x:c r="V825" s="18" t="n">
        <x:f>IF(U825=0,0,N825*Q825/U825)</x:f>
        <x:v>250.71428571428572</x:v>
      </x:c>
      <x:c r="W825" s="18" t="n">
        <x:f>IF(U825=0,0,P825*Q825/U825)</x:f>
        <x:v>493.7142857142857</x:v>
      </x:c>
      <x:c r="X825" s="18" t="n">
        <x:f>MAX(V825,W825*'01 Controls'!$E$12)</x:f>
        <x:v>250.71428571428572</x:v>
      </x:c>
      <x:c r="Y825" s="18" t="n">
        <x:f>IF(U825=0,0,N825*R825/U825)</x:f>
        <x:v>133.71428571428572</x:v>
      </x:c>
      <x:c r="Z825" s="18" t="n">
        <x:f>IF(U825=0,0,P825*R825/U825)</x:f>
        <x:v>263.31428571428575</x:v>
      </x:c>
      <x:c r="AA825" s="18" t="n">
        <x:f>MAX(Y825,Z825*'01 Controls'!$E$13)</x:f>
        <x:v>133.71428571428572</x:v>
      </x:c>
      <x:c r="AB825" s="18" t="n">
        <x:f>IF(U825=0,0,N825*S825/U825)</x:f>
        <x:v>1002.8571428571428</x:v>
      </x:c>
      <x:c r="AC825" s="18" t="n">
        <x:f>IF(U825=0,0,P825*S825/U825)</x:f>
        <x:v>1974.8571428571427</x:v>
      </x:c>
      <x:c r="AD825" s="18" t="n">
        <x:f>MAX(AB825,AC825*'01 Controls'!$E$14)</x:f>
        <x:v>1002.8571428571428</x:v>
      </x:c>
      <x:c r="AE825" s="18" t="n">
        <x:f>IF(U825=0,0,N825*T825/U825)</x:f>
        <x:v>75.21428571428571</x:v>
      </x:c>
      <x:c r="AF825" s="18" t="n">
        <x:f>IF(U825=0,0,P825*T825/U825)</x:f>
        <x:v>148.1142857142857</x:v>
      </x:c>
      <x:c r="AG825" s="18" t="n">
        <x:f>MAX(AE825,AF825*'01 Controls'!$E$15)</x:f>
        <x:v>75.21428571428571</x:v>
      </x:c>
      <x:c r="AH825" s="18" t="n">
        <x:f>SUM(V825,Y825,AB825,AE825)</x:f>
        <x:v>1462.5</x:v>
      </x:c>
      <x:c r="AI825" s="18" t="n">
        <x:f>N825-AH825</x:f>
        <x:v>0</x:v>
      </x:c>
      <x:c r="AJ825" s="18" t="n">
        <x:f>V825*INDEX('07 Mode Capacity'!$P$6:$P$17,MATCH("AIR-"&amp;I825,'07 Mode Capacity'!$C$6:$C$17,0))</x:f>
        <x:v>50.873455579602286</x:v>
      </x:c>
      <x:c r="AK825" s="18" t="n">
        <x:f>Y825*INDEX('07 Mode Capacity'!$P$6:$P$17,MATCH("OCEAN-"&amp;I825,'07 Mode Capacity'!$C$6:$C$17,0))</x:f>
        <x:v>20.069049991415394</x:v>
      </x:c>
      <x:c r="AL825" s="18" t="n">
        <x:f>AB825*INDEX('07 Mode Capacity'!$P$6:$P$17,MATCH("LAND-"&amp;I825,'07 Mode Capacity'!$C$6:$C$17,0))</x:f>
        <x:v>383.59378403310984</x:v>
      </x:c>
      <x:c r="AM825" s="18" t="n">
        <x:f>AE825*INDEX('07 Mode Capacity'!$P$6:$P$17,MATCH("INLAND-"&amp;I825,'07 Mode Capacity'!$C$6:$C$17,0))</x:f>
        <x:v>75.21428571428571</x:v>
      </x:c>
      <x:c r="AN825" s="18" t="n">
        <x:f>SUM(AJ825:AM825)</x:f>
        <x:v>529.7505753184132</x:v>
      </x:c>
      <x:c r="AO825" s="17" t="n">
        <x:f>IF(N825=0,1,AN825/N825)</x:f>
        <x:v>0.3622226156023338</x:v>
      </x:c>
      <x:c r="AP825" s="11" t="str">
        <x:f>IF(AO825&gt;='01 Controls'!$E$16,"PASS","FAIL")</x:f>
        <x:v>FAIL</x:v>
      </x:c>
      <x:c r="AQ825" s="11" t="str">
        <x:v>UNQUANTIFIED</x:v>
      </x:c>
      <x:c r="AR825" s="11" t="str">
        <x:v>Position-class planning record; serial item and receiver open</x:v>
      </x:c>
      <x:c r="AS825" s="26"/>
      <x:c r="AT825" s="26"/>
    </x:row>
    <x:row r="826">
      <x:c r="C826" s="11" t="str">
        <x:v>C2-C-ERG-ISO-18</x:v>
      </x:c>
      <x:c r="D826" s="11" t="str">
        <x:v>C2</x:v>
      </x:c>
      <x:c r="E826" s="11" t="str">
        <x:v>Gulf–Atlantic hurricane</x:v>
      </x:c>
      <x:c r="F826" s="11" t="str">
        <x:v>C-ERG</x:v>
      </x:c>
      <x:c r="G826" s="11" t="str">
        <x:v>Economic restart group</x:v>
      </x:c>
      <x:c r="H826" s="11" t="str">
        <x:v>ISO-18</x:v>
      </x:c>
      <x:c r="I826" s="19" t="n">
        <x:v>48</x:v>
      </x:c>
      <x:c r="J826" s="21" t="n">
        <x:v>6</x:v>
      </x:c>
      <x:c r="K826" s="18" t="n">
        <x:f>'05 Cargo Register'!K378</x:f>
        <x:v>304.6875</x:v>
      </x:c>
      <x:c r="L826" s="18" t="n">
        <x:f>'05 Cargo Register'!N378</x:f>
        <x:v>20</x:v>
      </x:c>
      <x:c r="M826" s="18" t="n">
        <x:f>'05 Cargo Register'!O378</x:f>
        <x:v>528</x:v>
      </x:c>
      <x:c r="N826" s="18" t="n">
        <x:f>J826*K826</x:f>
        <x:v>1828.125</x:v>
      </x:c>
      <x:c r="O826" s="18" t="n">
        <x:f>J826*L826</x:f>
        <x:v>120</x:v>
      </x:c>
      <x:c r="P826" s="18" t="n">
        <x:f>J826*M826</x:f>
        <x:v>3168</x:v>
      </x:c>
      <x:c r="Q826" s="22" t="n">
        <x:f>'01 Controls'!$E$23*'02 Cargo Classes'!$M$7</x:f>
        <x:v>0.010000000000000002</x:v>
      </x:c>
      <x:c r="R826" s="22" t="n">
        <x:f>'01 Controls'!$F$23*'02 Cargo Classes'!$N$7</x:f>
        <x:v>0.2</x:v>
      </x:c>
      <x:c r="S826" s="22" t="n">
        <x:f>'01 Controls'!$G$23*'02 Cargo Classes'!$O$7</x:f>
        <x:v>0.72</x:v>
      </x:c>
      <x:c r="T826" s="22" t="n">
        <x:f>'01 Controls'!$H$23*'02 Cargo Classes'!$P$7</x:f>
        <x:v>0.12</x:v>
      </x:c>
      <x:c r="U826" s="22" t="n">
        <x:f>SUM(Q826:T826)</x:f>
        <x:v>1.0499999999999998</x:v>
      </x:c>
      <x:c r="V826" s="18" t="n">
        <x:f>IF(U826=0,0,N826*Q826/U826)</x:f>
        <x:v>17.410714285714292</x:v>
      </x:c>
      <x:c r="W826" s="18" t="n">
        <x:f>IF(U826=0,0,P826*Q826/U826)</x:f>
        <x:v>30.17142857142858</x:v>
      </x:c>
      <x:c r="X826" s="18" t="n">
        <x:f>MAX(V826,W826*'01 Controls'!$E$12)</x:f>
        <x:v>17.410714285714292</x:v>
      </x:c>
      <x:c r="Y826" s="18" t="n">
        <x:f>IF(U826=0,0,N826*R826/U826)</x:f>
        <x:v>348.2142857142858</x:v>
      </x:c>
      <x:c r="Z826" s="18" t="n">
        <x:f>IF(U826=0,0,P826*R826/U826)</x:f>
        <x:v>603.4285714285716</x:v>
      </x:c>
      <x:c r="AA826" s="18" t="n">
        <x:f>MAX(Y826,Z826*'01 Controls'!$E$13)</x:f>
        <x:v>348.2142857142858</x:v>
      </x:c>
      <x:c r="AB826" s="18" t="n">
        <x:f>IF(U826=0,0,N826*S826/U826)</x:f>
        <x:v>1253.571428571429</x:v>
      </x:c>
      <x:c r="AC826" s="18" t="n">
        <x:f>IF(U826=0,0,P826*S826/U826)</x:f>
        <x:v>2172.3428571428576</x:v>
      </x:c>
      <x:c r="AD826" s="18" t="n">
        <x:f>MAX(AB826,AC826*'01 Controls'!$E$14)</x:f>
        <x:v>1253.571428571429</x:v>
      </x:c>
      <x:c r="AE826" s="18" t="n">
        <x:f>IF(U826=0,0,N826*T826/U826)</x:f>
        <x:v>208.92857142857147</x:v>
      </x:c>
      <x:c r="AF826" s="18" t="n">
        <x:f>IF(U826=0,0,P826*T826/U826)</x:f>
        <x:v>362.0571428571429</x:v>
      </x:c>
      <x:c r="AG826" s="18" t="n">
        <x:f>MAX(AE826,AF826*'01 Controls'!$E$15)</x:f>
        <x:v>208.92857142857147</x:v>
      </x:c>
      <x:c r="AH826" s="18" t="n">
        <x:f>SUM(V826,Y826,AB826,AE826)</x:f>
        <x:v>1828.1250000000005</x:v>
      </x:c>
      <x:c r="AI826" s="18" t="n">
        <x:f>N826-AH826</x:f>
        <x:v>-4.547473508864641e-13</x:v>
      </x:c>
      <x:c r="AJ826" s="18" t="n">
        <x:f>V826*INDEX('07 Mode Capacity'!$P$6:$P$17,MATCH("AIR-"&amp;I826,'07 Mode Capacity'!$C$6:$C$17,0))</x:f>
        <x:v>4.880844050572508</x:v>
      </x:c>
      <x:c r="AK826" s="18" t="n">
        <x:f>Y826*INDEX('07 Mode Capacity'!$P$6:$P$17,MATCH("OCEAN-"&amp;I826,'07 Mode Capacity'!$C$6:$C$17,0))</x:f>
        <x:v>30.51620469607968</x:v>
      </x:c>
      <x:c r="AL826" s="18" t="n">
        <x:f>AB826*INDEX('07 Mode Capacity'!$P$6:$P$17,MATCH("LAND-"&amp;I826,'07 Mode Capacity'!$C$6:$C$17,0))</x:f>
        <x:v>152.99572214145016</x:v>
      </x:c>
      <x:c r="AM826" s="18" t="n">
        <x:f>AE826*INDEX('07 Mode Capacity'!$P$6:$P$17,MATCH("INLAND-"&amp;I826,'07 Mode Capacity'!$C$6:$C$17,0))</x:f>
        <x:v>131.88289476994564</x:v>
      </x:c>
      <x:c r="AN826" s="18" t="n">
        <x:f>SUM(AJ826:AM826)</x:f>
        <x:v>320.27566565804796</x:v>
      </x:c>
      <x:c r="AO826" s="17" t="n">
        <x:f>IF(N826=0,1,AN826/N826)</x:f>
        <x:v>0.17519352651380402</x:v>
      </x:c>
      <x:c r="AP826" s="11" t="str">
        <x:f>IF(AO826&gt;='01 Controls'!$E$16,"PASS","FAIL")</x:f>
        <x:v>FAIL</x:v>
      </x:c>
      <x:c r="AQ826" s="11" t="str">
        <x:v>UNQUANTIFIED</x:v>
      </x:c>
      <x:c r="AR826" s="11" t="str">
        <x:v>Position-class planning record; serial item and receiver open</x:v>
      </x:c>
      <x:c r="AS826" s="26"/>
      <x:c r="AT826" s="26"/>
    </x:row>
    <x:row r="827">
      <x:c r="C827" s="11" t="str">
        <x:v>C2-C-ERG-COL-12</x:v>
      </x:c>
      <x:c r="D827" s="11" t="str">
        <x:v>C2</x:v>
      </x:c>
      <x:c r="E827" s="11" t="str">
        <x:v>Gulf–Atlantic hurricane</x:v>
      </x:c>
      <x:c r="F827" s="11" t="str">
        <x:v>C-ERG</x:v>
      </x:c>
      <x:c r="G827" s="11" t="str">
        <x:v>Economic restart group</x:v>
      </x:c>
      <x:c r="H827" s="11" t="str">
        <x:v>COL-12</x:v>
      </x:c>
      <x:c r="I827" s="19" t="n">
        <x:v>24</x:v>
      </x:c>
      <x:c r="J827" s="21" t="n">
        <x:v>6</x:v>
      </x:c>
      <x:c r="K827" s="18" t="n">
        <x:f>'05 Cargo Register'!K379</x:f>
        <x:v>60.9375</x:v>
      </x:c>
      <x:c r="L827" s="18" t="n">
        <x:f>'05 Cargo Register'!N379</x:f>
        <x:v>7</x:v>
      </x:c>
      <x:c r="M827" s="18" t="n">
        <x:f>'05 Cargo Register'!O379</x:f>
        <x:v>184.8</x:v>
      </x:c>
      <x:c r="N827" s="18" t="n">
        <x:f>J827*K827</x:f>
        <x:v>365.625</x:v>
      </x:c>
      <x:c r="O827" s="18" t="n">
        <x:f>J827*L827</x:f>
        <x:v>42</x:v>
      </x:c>
      <x:c r="P827" s="18" t="n">
        <x:f>J827*M827</x:f>
        <x:v>1108.8000000000002</x:v>
      </x:c>
      <x:c r="Q827" s="22" t="n">
        <x:f>'01 Controls'!$E$23*'02 Cargo Classes'!$M$8</x:f>
        <x:v>0.1</x:v>
      </x:c>
      <x:c r="R827" s="22" t="n">
        <x:f>'01 Controls'!$F$23*'02 Cargo Classes'!$N$8</x:f>
        <x:v>0.13999999999999999</x:v>
      </x:c>
      <x:c r="S827" s="22" t="n">
        <x:f>'01 Controls'!$G$23*'02 Cargo Classes'!$O$8</x:f>
        <x:v>0.72</x:v>
      </x:c>
      <x:c r="T827" s="22" t="n">
        <x:f>'01 Controls'!$H$23*'02 Cargo Classes'!$P$8</x:f>
        <x:v>0.03</x:v>
      </x:c>
      <x:c r="U827" s="22" t="n">
        <x:f>SUM(Q827:T827)</x:f>
        <x:v>0.99</x:v>
      </x:c>
      <x:c r="V827" s="18" t="n">
        <x:f>IF(U827=0,0,N827*Q827/U827)</x:f>
        <x:v>36.93181818181818</x:v>
      </x:c>
      <x:c r="W827" s="18" t="n">
        <x:f>IF(U827=0,0,P827*Q827/U827)</x:f>
        <x:v>112.00000000000003</x:v>
      </x:c>
      <x:c r="X827" s="18" t="n">
        <x:f>MAX(V827,W827*'01 Controls'!$E$12)</x:f>
        <x:v>36.93181818181818</x:v>
      </x:c>
      <x:c r="Y827" s="18" t="n">
        <x:f>IF(U827=0,0,N827*R827/U827)</x:f>
        <x:v>51.704545454545446</x:v>
      </x:c>
      <x:c r="Z827" s="18" t="n">
        <x:f>IF(U827=0,0,P827*R827/U827)</x:f>
        <x:v>156.8</x:v>
      </x:c>
      <x:c r="AA827" s="18" t="n">
        <x:f>MAX(Y827,Z827*'01 Controls'!$E$13)</x:f>
        <x:v>51.704545454545446</x:v>
      </x:c>
      <x:c r="AB827" s="18" t="n">
        <x:f>IF(U827=0,0,N827*S827/U827)</x:f>
        <x:v>265.90909090909093</x:v>
      </x:c>
      <x:c r="AC827" s="18" t="n">
        <x:f>IF(U827=0,0,P827*S827/U827)</x:f>
        <x:v>806.4000000000001</x:v>
      </x:c>
      <x:c r="AD827" s="18" t="n">
        <x:f>MAX(AB827,AC827*'01 Controls'!$E$14)</x:f>
        <x:v>265.90909090909093</x:v>
      </x:c>
      <x:c r="AE827" s="18" t="n">
        <x:f>IF(U827=0,0,N827*T827/U827)</x:f>
        <x:v>11.079545454545455</x:v>
      </x:c>
      <x:c r="AF827" s="18" t="n">
        <x:f>IF(U827=0,0,P827*T827/U827)</x:f>
        <x:v>33.6</x:v>
      </x:c>
      <x:c r="AG827" s="18" t="n">
        <x:f>MAX(AE827,AF827*'01 Controls'!$E$15)</x:f>
        <x:v>11.079545454545455</x:v>
      </x:c>
      <x:c r="AH827" s="18" t="n">
        <x:f>SUM(V827,Y827,AB827,AE827)</x:f>
        <x:v>365.625</x:v>
      </x:c>
      <x:c r="AI827" s="18" t="n">
        <x:f>N827-AH827</x:f>
        <x:v>0</x:v>
      </x:c>
      <x:c r="AJ827" s="18" t="n">
        <x:f>V827*INDEX('07 Mode Capacity'!$P$6:$P$17,MATCH("AIR-"&amp;I827,'07 Mode Capacity'!$C$6:$C$17,0))</x:f>
        <x:v>7.493985459958249</x:v>
      </x:c>
      <x:c r="AK827" s="18" t="n">
        <x:f>Y827*INDEX('07 Mode Capacity'!$P$6:$P$17,MATCH("OCEAN-"&amp;I827,'07 Mode Capacity'!$C$6:$C$17,0))</x:f>
        <x:v>7.760286060443135</x:v>
      </x:c>
      <x:c r="AL827" s="18" t="n">
        <x:f>AB827*INDEX('07 Mode Capacity'!$P$6:$P$17,MATCH("LAND-"&amp;I827,'07 Mode Capacity'!$C$6:$C$17,0))</x:f>
        <x:v>101.71047303908217</x:v>
      </x:c>
      <x:c r="AM827" s="18" t="n">
        <x:f>AE827*INDEX('07 Mode Capacity'!$P$6:$P$17,MATCH("INLAND-"&amp;I827,'07 Mode Capacity'!$C$6:$C$17,0))</x:f>
        <x:v>11.079545454545455</x:v>
      </x:c>
      <x:c r="AN827" s="18" t="n">
        <x:f>SUM(AJ827:AM827)</x:f>
        <x:v>128.04429001402903</x:v>
      </x:c>
      <x:c r="AO827" s="17" t="n">
        <x:f>IF(N827=0,1,AN827/N827)</x:f>
        <x:v>0.35020660516657515</x:v>
      </x:c>
      <x:c r="AP827" s="11" t="str">
        <x:f>IF(AO827&gt;='01 Controls'!$E$16,"PASS","FAIL")</x:f>
        <x:v>FAIL</x:v>
      </x:c>
      <x:c r="AQ827" s="11" t="str">
        <x:v>UNQUANTIFIED</x:v>
      </x:c>
      <x:c r="AR827" s="11" t="str">
        <x:v>Position-class planning record; serial item and receiver open</x:v>
      </x:c>
      <x:c r="AS827" s="26"/>
      <x:c r="AT827" s="26"/>
    </x:row>
    <x:row r="828">
      <x:c r="C828" s="11" t="str">
        <x:v>C2-C-ERG-BAT-22</x:v>
      </x:c>
      <x:c r="D828" s="11" t="str">
        <x:v>C2</x:v>
      </x:c>
      <x:c r="E828" s="11" t="str">
        <x:v>Gulf–Atlantic hurricane</x:v>
      </x:c>
      <x:c r="F828" s="11" t="str">
        <x:v>C-ERG</x:v>
      </x:c>
      <x:c r="G828" s="11" t="str">
        <x:v>Economic restart group</x:v>
      </x:c>
      <x:c r="H828" s="11" t="str">
        <x:v>BAT-22</x:v>
      </x:c>
      <x:c r="I828" s="19" t="n">
        <x:v>48</x:v>
      </x:c>
      <x:c r="J828" s="21" t="n">
        <x:v>6</x:v>
      </x:c>
      <x:c r="K828" s="18" t="n">
        <x:f>'05 Cargo Register'!K380</x:f>
        <x:v>60.9375</x:v>
      </x:c>
      <x:c r="L828" s="18" t="n">
        <x:f>'05 Cargo Register'!N380</x:f>
        <x:v>4</x:v>
      </x:c>
      <x:c r="M828" s="18" t="n">
        <x:f>'05 Cargo Register'!O380</x:f>
        <x:v>105.60000000000001</x:v>
      </x:c>
      <x:c r="N828" s="18" t="n">
        <x:f>J828*K828</x:f>
        <x:v>365.625</x:v>
      </x:c>
      <x:c r="O828" s="18" t="n">
        <x:f>J828*L828</x:f>
        <x:v>24</x:v>
      </x:c>
      <x:c r="P828" s="18" t="n">
        <x:f>J828*M828</x:f>
        <x:v>633.6</x:v>
      </x:c>
      <x:c r="Q828" s="22" t="n">
        <x:f>'01 Controls'!$E$23*'02 Cargo Classes'!$M$9</x:f>
        <x:v>0</x:v>
      </x:c>
      <x:c r="R828" s="22" t="n">
        <x:f>'01 Controls'!$F$23*'02 Cargo Classes'!$N$9</x:f>
        <x:v>0.2</x:v>
      </x:c>
      <x:c r="S828" s="22" t="n">
        <x:f>'01 Controls'!$G$23*'02 Cargo Classes'!$O$9</x:f>
        <x:v>0.6</x:v>
      </x:c>
      <x:c r="T828" s="22" t="n">
        <x:f>'01 Controls'!$H$23*'02 Cargo Classes'!$P$9</x:f>
        <x:v>0.075</x:v>
      </x:c>
      <x:c r="U828" s="22" t="n">
        <x:f>SUM(Q828:T828)</x:f>
        <x:v>0.875</x:v>
      </x:c>
      <x:c r="V828" s="18" t="n">
        <x:f>IF(U828=0,0,N828*Q828/U828)</x:f>
        <x:v>0</x:v>
      </x:c>
      <x:c r="W828" s="18" t="n">
        <x:f>IF(U828=0,0,P828*Q828/U828)</x:f>
        <x:v>0</x:v>
      </x:c>
      <x:c r="X828" s="18" t="n">
        <x:f>MAX(V828,W828*'01 Controls'!$E$12)</x:f>
        <x:v>0</x:v>
      </x:c>
      <x:c r="Y828" s="18" t="n">
        <x:f>IF(U828=0,0,N828*R828/U828)</x:f>
        <x:v>83.57142857142857</x:v>
      </x:c>
      <x:c r="Z828" s="18" t="n">
        <x:f>IF(U828=0,0,P828*R828/U828)</x:f>
        <x:v>144.82285714285715</x:v>
      </x:c>
      <x:c r="AA828" s="18" t="n">
        <x:f>MAX(Y828,Z828*'01 Controls'!$E$13)</x:f>
        <x:v>83.57142857142857</x:v>
      </x:c>
      <x:c r="AB828" s="18" t="n">
        <x:f>IF(U828=0,0,N828*S828/U828)</x:f>
        <x:v>250.71428571428572</x:v>
      </x:c>
      <x:c r="AC828" s="18" t="n">
        <x:f>IF(U828=0,0,P828*S828/U828)</x:f>
        <x:v>434.46857142857147</x:v>
      </x:c>
      <x:c r="AD828" s="18" t="n">
        <x:f>MAX(AB828,AC828*'01 Controls'!$E$14)</x:f>
        <x:v>250.71428571428572</x:v>
      </x:c>
      <x:c r="AE828" s="18" t="n">
        <x:f>IF(U828=0,0,N828*T828/U828)</x:f>
        <x:v>31.339285714285715</x:v>
      </x:c>
      <x:c r="AF828" s="18" t="n">
        <x:f>IF(U828=0,0,P828*T828/U828)</x:f>
        <x:v>54.30857142857143</x:v>
      </x:c>
      <x:c r="AG828" s="18" t="n">
        <x:f>MAX(AE828,AF828*'01 Controls'!$E$15)</x:f>
        <x:v>31.339285714285715</x:v>
      </x:c>
      <x:c r="AH828" s="18" t="n">
        <x:f>SUM(V828,Y828,AB828,AE828)</x:f>
        <x:v>365.625</x:v>
      </x:c>
      <x:c r="AI828" s="18" t="n">
        <x:f>N828-AH828</x:f>
        <x:v>0</x:v>
      </x:c>
      <x:c r="AJ828" s="18" t="n">
        <x:f>V828*INDEX('07 Mode Capacity'!$P$6:$P$17,MATCH("AIR-"&amp;I828,'07 Mode Capacity'!$C$6:$C$17,0))</x:f>
        <x:v>0</x:v>
      </x:c>
      <x:c r="AK828" s="18" t="n">
        <x:f>Y828*INDEX('07 Mode Capacity'!$P$6:$P$17,MATCH("OCEAN-"&amp;I828,'07 Mode Capacity'!$C$6:$C$17,0))</x:f>
        <x:v>7.323889127059122</x:v>
      </x:c>
      <x:c r="AL828" s="18" t="n">
        <x:f>AB828*INDEX('07 Mode Capacity'!$P$6:$P$17,MATCH("LAND-"&amp;I828,'07 Mode Capacity'!$C$6:$C$17,0))</x:f>
        <x:v>30.599144428290025</x:v>
      </x:c>
      <x:c r="AM828" s="18" t="n">
        <x:f>AE828*INDEX('07 Mode Capacity'!$P$6:$P$17,MATCH("INLAND-"&amp;I828,'07 Mode Capacity'!$C$6:$C$17,0))</x:f>
        <x:v>19.78243421549184</x:v>
      </x:c>
      <x:c r="AN828" s="18" t="n">
        <x:f>SUM(AJ828:AM828)</x:f>
        <x:v>57.70546777084099</x:v>
      </x:c>
      <x:c r="AO828" s="17" t="n">
        <x:f>IF(N828=0,1,AN828/N828)</x:f>
        <x:v>0.15782692039888133</x:v>
      </x:c>
      <x:c r="AP828" s="11" t="str">
        <x:f>IF(AO828&gt;='01 Controls'!$E$16,"PASS","FAIL")</x:f>
        <x:v>FAIL</x:v>
      </x:c>
      <x:c r="AQ828" s="11" t="str">
        <x:v>UNQUANTIFIED</x:v>
      </x:c>
      <x:c r="AR828" s="11" t="str">
        <x:v>Position-class planning record; serial item and receiver open</x:v>
      </x:c>
      <x:c r="AS828" s="26"/>
      <x:c r="AT828" s="26"/>
    </x:row>
    <x:row r="829">
      <x:c r="C829" s="11" t="str">
        <x:v>C2-C-ERG-TNK-20</x:v>
      </x:c>
      <x:c r="D829" s="11" t="str">
        <x:v>C2</x:v>
      </x:c>
      <x:c r="E829" s="11" t="str">
        <x:v>Gulf–Atlantic hurricane</x:v>
      </x:c>
      <x:c r="F829" s="11" t="str">
        <x:v>C-ERG</x:v>
      </x:c>
      <x:c r="G829" s="11" t="str">
        <x:v>Economic restart group</x:v>
      </x:c>
      <x:c r="H829" s="11" t="str">
        <x:v>TNK-20</x:v>
      </x:c>
      <x:c r="I829" s="19" t="n">
        <x:v>48</x:v>
      </x:c>
      <x:c r="J829" s="21" t="n">
        <x:v>6</x:v>
      </x:c>
      <x:c r="K829" s="18" t="n">
        <x:f>'05 Cargo Register'!K381</x:f>
        <x:v>60.9375</x:v>
      </x:c>
      <x:c r="L829" s="18" t="n">
        <x:f>'05 Cargo Register'!N381</x:f>
        <x:v>4</x:v>
      </x:c>
      <x:c r="M829" s="18" t="n">
        <x:f>'05 Cargo Register'!O381</x:f>
        <x:v>85</x:v>
      </x:c>
      <x:c r="N829" s="18" t="n">
        <x:f>J829*K829</x:f>
        <x:v>365.625</x:v>
      </x:c>
      <x:c r="O829" s="18" t="n">
        <x:f>J829*L829</x:f>
        <x:v>24</x:v>
      </x:c>
      <x:c r="P829" s="18" t="n">
        <x:f>J829*M829</x:f>
        <x:v>510</x:v>
      </x:c>
      <x:c r="Q829" s="22" t="n">
        <x:f>'01 Controls'!$E$23*'02 Cargo Classes'!$M$10</x:f>
        <x:v>0</x:v>
      </x:c>
      <x:c r="R829" s="22" t="n">
        <x:f>'01 Controls'!$F$23*'02 Cargo Classes'!$N$10</x:f>
        <x:v>0.24</x:v>
      </x:c>
      <x:c r="S829" s="22" t="n">
        <x:f>'01 Controls'!$G$23*'02 Cargo Classes'!$O$10</x:f>
        <x:v>0.6</x:v>
      </x:c>
      <x:c r="T829" s="22" t="n">
        <x:f>'01 Controls'!$H$23*'02 Cargo Classes'!$P$10</x:f>
        <x:v>0.15</x:v>
      </x:c>
      <x:c r="U829" s="22" t="n">
        <x:f>SUM(Q829:T829)</x:f>
        <x:v>0.99</x:v>
      </x:c>
      <x:c r="V829" s="18" t="n">
        <x:f>IF(U829=0,0,N829*Q829/U829)</x:f>
        <x:v>0</x:v>
      </x:c>
      <x:c r="W829" s="18" t="n">
        <x:f>IF(U829=0,0,P829*Q829/U829)</x:f>
        <x:v>0</x:v>
      </x:c>
      <x:c r="X829" s="18" t="n">
        <x:f>MAX(V829,W829*'01 Controls'!$E$12)</x:f>
        <x:v>0</x:v>
      </x:c>
      <x:c r="Y829" s="18" t="n">
        <x:f>IF(U829=0,0,N829*R829/U829)</x:f>
        <x:v>88.63636363636364</x:v>
      </x:c>
      <x:c r="Z829" s="18" t="n">
        <x:f>IF(U829=0,0,P829*R829/U829)</x:f>
        <x:v>123.63636363636363</x:v>
      </x:c>
      <x:c r="AA829" s="18" t="n">
        <x:f>MAX(Y829,Z829*'01 Controls'!$E$13)</x:f>
        <x:v>88.63636363636364</x:v>
      </x:c>
      <x:c r="AB829" s="18" t="n">
        <x:f>IF(U829=0,0,N829*S829/U829)</x:f>
        <x:v>221.5909090909091</x:v>
      </x:c>
      <x:c r="AC829" s="18" t="n">
        <x:f>IF(U829=0,0,P829*S829/U829)</x:f>
        <x:v>309.0909090909091</x:v>
      </x:c>
      <x:c r="AD829" s="18" t="n">
        <x:f>MAX(AB829,AC829*'01 Controls'!$E$14)</x:f>
        <x:v>221.5909090909091</x:v>
      </x:c>
      <x:c r="AE829" s="18" t="n">
        <x:f>IF(U829=0,0,N829*T829/U829)</x:f>
        <x:v>55.39772727272727</x:v>
      </x:c>
      <x:c r="AF829" s="18" t="n">
        <x:f>IF(U829=0,0,P829*T829/U829)</x:f>
        <x:v>77.27272727272728</x:v>
      </x:c>
      <x:c r="AG829" s="18" t="n">
        <x:f>MAX(AE829,AF829*'01 Controls'!$E$15)</x:f>
        <x:v>55.39772727272727</x:v>
      </x:c>
      <x:c r="AH829" s="18" t="n">
        <x:f>SUM(V829,Y829,AB829,AE829)</x:f>
        <x:v>365.625</x:v>
      </x:c>
      <x:c r="AI829" s="18" t="n">
        <x:f>N829-AH829</x:f>
        <x:v>0</x:v>
      </x:c>
      <x:c r="AJ829" s="18" t="n">
        <x:f>V829*INDEX('07 Mode Capacity'!$P$6:$P$17,MATCH("AIR-"&amp;I829,'07 Mode Capacity'!$C$6:$C$17,0))</x:f>
        <x:v>0</x:v>
      </x:c>
      <x:c r="AK829" s="18" t="n">
        <x:f>Y829*INDEX('07 Mode Capacity'!$P$6:$P$17,MATCH("OCEAN-"&amp;I829,'07 Mode Capacity'!$C$6:$C$17,0))</x:f>
        <x:v>7.767761195365735</x:v>
      </x:c>
      <x:c r="AL829" s="18" t="n">
        <x:f>AB829*INDEX('07 Mode Capacity'!$P$6:$P$17,MATCH("LAND-"&amp;I829,'07 Mode Capacity'!$C$6:$C$17,0))</x:f>
        <x:v>27.044698358337143</x:v>
      </x:c>
      <x:c r="AM829" s="18" t="n">
        <x:f>AE829*INDEX('07 Mode Capacity'!$P$6:$P$17,MATCH("INLAND-"&amp;I829,'07 Mode Capacity'!$C$6:$C$17,0))</x:f>
        <x:v>34.96894937081891</x:v>
      </x:c>
      <x:c r="AN829" s="18" t="n">
        <x:f>SUM(AJ829:AM829)</x:f>
        <x:v>69.7814089245218</x:v>
      </x:c>
      <x:c r="AO829" s="17" t="n">
        <x:f>IF(N829=0,1,AN829/N829)</x:f>
        <x:v>0.19085513552005962</x:v>
      </x:c>
      <x:c r="AP829" s="11" t="str">
        <x:f>IF(AO829&gt;='01 Controls'!$E$16,"PASS","FAIL")</x:f>
        <x:v>FAIL</x:v>
      </x:c>
      <x:c r="AQ829" s="11" t="str">
        <x:v>UNQUANTIFIED</x:v>
      </x:c>
      <x:c r="AR829" s="11" t="str">
        <x:v>Position-class planning record; serial item and receiver open</x:v>
      </x:c>
      <x:c r="AS829" s="26"/>
      <x:c r="AT829" s="26"/>
    </x:row>
    <x:row r="830">
      <x:c r="C830" s="11" t="str">
        <x:v>C2-C-ERG-FLR-24</x:v>
      </x:c>
      <x:c r="D830" s="11" t="str">
        <x:v>C2</x:v>
      </x:c>
      <x:c r="E830" s="11" t="str">
        <x:v>Gulf–Atlantic hurricane</x:v>
      </x:c>
      <x:c r="F830" s="11" t="str">
        <x:v>C-ERG</x:v>
      </x:c>
      <x:c r="G830" s="11" t="str">
        <x:v>Economic restart group</x:v>
      </x:c>
      <x:c r="H830" s="11" t="str">
        <x:v>FLR-24</x:v>
      </x:c>
      <x:c r="I830" s="19" t="n">
        <x:v>48</x:v>
      </x:c>
      <x:c r="J830" s="21" t="n">
        <x:v>6</x:v>
      </x:c>
      <x:c r="K830" s="18" t="n">
        <x:f>'05 Cargo Register'!K382</x:f>
        <x:v>121.875</x:v>
      </x:c>
      <x:c r="L830" s="18" t="n">
        <x:f>'05 Cargo Register'!N382</x:f>
        <x:v>6</x:v>
      </x:c>
      <x:c r="M830" s="18" t="n">
        <x:f>'05 Cargo Register'!O382</x:f>
        <x:v>192</x:v>
      </x:c>
      <x:c r="N830" s="18" t="n">
        <x:f>J830*K830</x:f>
        <x:v>731.25</x:v>
      </x:c>
      <x:c r="O830" s="18" t="n">
        <x:f>J830*L830</x:f>
        <x:v>36</x:v>
      </x:c>
      <x:c r="P830" s="18" t="n">
        <x:f>J830*M830</x:f>
        <x:v>1152</x:v>
      </x:c>
      <x:c r="Q830" s="22" t="n">
        <x:f>'01 Controls'!$E$23*'02 Cargo Classes'!$M$11</x:f>
        <x:v>0</x:v>
      </x:c>
      <x:c r="R830" s="22" t="n">
        <x:f>'01 Controls'!$F$23*'02 Cargo Classes'!$N$11</x:f>
        <x:v>0.24</x:v>
      </x:c>
      <x:c r="S830" s="22" t="n">
        <x:f>'01 Controls'!$G$23*'02 Cargo Classes'!$O$11</x:f>
        <x:v>0.6</x:v>
      </x:c>
      <x:c r="T830" s="22" t="n">
        <x:f>'01 Controls'!$H$23*'02 Cargo Classes'!$P$11</x:f>
        <x:v>0.12</x:v>
      </x:c>
      <x:c r="U830" s="22" t="n">
        <x:f>SUM(Q830:T830)</x:f>
        <x:v>0.96</x:v>
      </x:c>
      <x:c r="V830" s="18" t="n">
        <x:f>IF(U830=0,0,N830*Q830/U830)</x:f>
        <x:v>0</x:v>
      </x:c>
      <x:c r="W830" s="18" t="n">
        <x:f>IF(U830=0,0,P830*Q830/U830)</x:f>
        <x:v>0</x:v>
      </x:c>
      <x:c r="X830" s="18" t="n">
        <x:f>MAX(V830,W830*'01 Controls'!$E$12)</x:f>
        <x:v>0</x:v>
      </x:c>
      <x:c r="Y830" s="18" t="n">
        <x:f>IF(U830=0,0,N830*R830/U830)</x:f>
        <x:v>182.8125</x:v>
      </x:c>
      <x:c r="Z830" s="18" t="n">
        <x:f>IF(U830=0,0,P830*R830/U830)</x:f>
        <x:v>288.00000000000006</x:v>
      </x:c>
      <x:c r="AA830" s="18" t="n">
        <x:f>MAX(Y830,Z830*'01 Controls'!$E$13)</x:f>
        <x:v>182.8125</x:v>
      </x:c>
      <x:c r="AB830" s="18" t="n">
        <x:f>IF(U830=0,0,N830*S830/U830)</x:f>
        <x:v>457.03125</x:v>
      </x:c>
      <x:c r="AC830" s="18" t="n">
        <x:f>IF(U830=0,0,P830*S830/U830)</x:f>
        <x:v>720</x:v>
      </x:c>
      <x:c r="AD830" s="18" t="n">
        <x:f>MAX(AB830,AC830*'01 Controls'!$E$14)</x:f>
        <x:v>457.03125</x:v>
      </x:c>
      <x:c r="AE830" s="18" t="n">
        <x:f>IF(U830=0,0,N830*T830/U830)</x:f>
        <x:v>91.40625</x:v>
      </x:c>
      <x:c r="AF830" s="18" t="n">
        <x:f>IF(U830=0,0,P830*T830/U830)</x:f>
        <x:v>144.00000000000003</x:v>
      </x:c>
      <x:c r="AG830" s="18" t="n">
        <x:f>MAX(AE830,AF830*'01 Controls'!$E$15)</x:f>
        <x:v>91.40625</x:v>
      </x:c>
      <x:c r="AH830" s="18" t="n">
        <x:f>SUM(V830,Y830,AB830,AE830)</x:f>
        <x:v>731.25</x:v>
      </x:c>
      <x:c r="AI830" s="18" t="n">
        <x:f>N830-AH830</x:f>
        <x:v>0</x:v>
      </x:c>
      <x:c r="AJ830" s="18" t="n">
        <x:f>V830*INDEX('07 Mode Capacity'!$P$6:$P$17,MATCH("AIR-"&amp;I830,'07 Mode Capacity'!$C$6:$C$17,0))</x:f>
        <x:v>0</x:v>
      </x:c>
      <x:c r="AK830" s="18" t="n">
        <x:f>Y830*INDEX('07 Mode Capacity'!$P$6:$P$17,MATCH("OCEAN-"&amp;I830,'07 Mode Capacity'!$C$6:$C$17,0))</x:f>
        <x:v>16.02100746544183</x:v>
      </x:c>
      <x:c r="AL830" s="18" t="n">
        <x:f>AB830*INDEX('07 Mode Capacity'!$P$6:$P$17,MATCH("LAND-"&amp;I830,'07 Mode Capacity'!$C$6:$C$17,0))</x:f>
        <x:v>55.779690364070355</x:v>
      </x:c>
      <x:c r="AM830" s="18" t="n">
        <x:f>AE830*INDEX('07 Mode Capacity'!$P$6:$P$17,MATCH("INLAND-"&amp;I830,'07 Mode Capacity'!$C$6:$C$17,0))</x:f>
        <x:v>57.6987664618512</x:v>
      </x:c>
      <x:c r="AN830" s="18" t="n">
        <x:f>SUM(AJ830:AM830)</x:f>
        <x:v>129.49946429136338</x:v>
      </x:c>
      <x:c r="AO830" s="17" t="n">
        <x:f>IF(N830=0,1,AN830/N830)</x:f>
        <x:v>0.17709328450100975</x:v>
      </x:c>
      <x:c r="AP830" s="11" t="str">
        <x:f>IF(AO830&gt;='01 Controls'!$E$16,"PASS","FAIL")</x:f>
        <x:v>FAIL</x:v>
      </x:c>
      <x:c r="AQ830" s="11" t="str">
        <x:v>UNQUANTIFIED</x:v>
      </x:c>
      <x:c r="AR830" s="11" t="str">
        <x:v>Position-class planning record; serial item and receiver open</x:v>
      </x:c>
      <x:c r="AS830" s="26"/>
      <x:c r="AT830" s="26"/>
    </x:row>
    <x:row r="831">
      <x:c r="C831" s="11" t="str">
        <x:v>C2-C-ERG-ROL-30</x:v>
      </x:c>
      <x:c r="D831" s="11" t="str">
        <x:v>C2</x:v>
      </x:c>
      <x:c r="E831" s="11" t="str">
        <x:v>Gulf–Atlantic hurricane</x:v>
      </x:c>
      <x:c r="F831" s="11" t="str">
        <x:v>C-ERG</x:v>
      </x:c>
      <x:c r="G831" s="11" t="str">
        <x:v>Economic restart group</x:v>
      </x:c>
      <x:c r="H831" s="11" t="str">
        <x:v>ROL-30</x:v>
      </x:c>
      <x:c r="I831" s="19" t="n">
        <x:v>48</x:v>
      </x:c>
      <x:c r="J831" s="21" t="n">
        <x:v>6</x:v>
      </x:c>
      <x:c r="K831" s="18" t="n">
        <x:f>'05 Cargo Register'!K383</x:f>
        <x:v>121.875</x:v>
      </x:c>
      <x:c r="L831" s="18" t="n">
        <x:f>'05 Cargo Register'!N383</x:f>
        <x:v>6</x:v>
      </x:c>
      <x:c r="M831" s="18" t="n">
        <x:f>'05 Cargo Register'!O383</x:f>
        <x:v>382.5</x:v>
      </x:c>
      <x:c r="N831" s="18" t="n">
        <x:f>J831*K831</x:f>
        <x:v>731.25</x:v>
      </x:c>
      <x:c r="O831" s="18" t="n">
        <x:f>J831*L831</x:f>
        <x:v>36</x:v>
      </x:c>
      <x:c r="P831" s="18" t="n">
        <x:f>J831*M831</x:f>
        <x:v>2295</x:v>
      </x:c>
      <x:c r="Q831" s="22" t="n">
        <x:f>'01 Controls'!$E$23*'02 Cargo Classes'!$M$12</x:f>
        <x:v>0</x:v>
      </x:c>
      <x:c r="R831" s="22" t="n">
        <x:f>'01 Controls'!$F$23*'02 Cargo Classes'!$N$12</x:f>
        <x:v>0.2</x:v>
      </x:c>
      <x:c r="S831" s="22" t="n">
        <x:f>'01 Controls'!$G$23*'02 Cargo Classes'!$O$12</x:f>
        <x:v>0.8999999999999999</x:v>
      </x:c>
      <x:c r="T831" s="22" t="n">
        <x:f>'01 Controls'!$H$23*'02 Cargo Classes'!$P$12</x:f>
        <x:v>0.09</x:v>
      </x:c>
      <x:c r="U831" s="22" t="n">
        <x:f>SUM(Q831:T831)</x:f>
        <x:v>1.19</x:v>
      </x:c>
      <x:c r="V831" s="18" t="n">
        <x:f>IF(U831=0,0,N831*Q831/U831)</x:f>
        <x:v>0</x:v>
      </x:c>
      <x:c r="W831" s="18" t="n">
        <x:f>IF(U831=0,0,P831*Q831/U831)</x:f>
        <x:v>0</x:v>
      </x:c>
      <x:c r="X831" s="18" t="n">
        <x:f>MAX(V831,W831*'01 Controls'!$E$12)</x:f>
        <x:v>0</x:v>
      </x:c>
      <x:c r="Y831" s="18" t="n">
        <x:f>IF(U831=0,0,N831*R831/U831)</x:f>
        <x:v>122.89915966386555</x:v>
      </x:c>
      <x:c r="Z831" s="18" t="n">
        <x:f>IF(U831=0,0,P831*R831/U831)</x:f>
        <x:v>385.7142857142857</x:v>
      </x:c>
      <x:c r="AA831" s="18" t="n">
        <x:f>MAX(Y831,Z831*'01 Controls'!$E$13)</x:f>
        <x:v>122.89915966386555</x:v>
      </x:c>
      <x:c r="AB831" s="18" t="n">
        <x:f>IF(U831=0,0,N831*S831/U831)</x:f>
        <x:v>553.0462184873949</x:v>
      </x:c>
      <x:c r="AC831" s="18" t="n">
        <x:f>IF(U831=0,0,P831*S831/U831)</x:f>
        <x:v>1735.7142857142858</x:v>
      </x:c>
      <x:c r="AD831" s="18" t="n">
        <x:f>MAX(AB831,AC831*'01 Controls'!$E$14)</x:f>
        <x:v>553.0462184873949</x:v>
      </x:c>
      <x:c r="AE831" s="18" t="n">
        <x:f>IF(U831=0,0,N831*T831/U831)</x:f>
        <x:v>55.3046218487395</x:v>
      </x:c>
      <x:c r="AF831" s="18" t="n">
        <x:f>IF(U831=0,0,P831*T831/U831)</x:f>
        <x:v>173.57142857142856</x:v>
      </x:c>
      <x:c r="AG831" s="18" t="n">
        <x:f>MAX(AE831,AF831*'01 Controls'!$E$15)</x:f>
        <x:v>55.3046218487395</x:v>
      </x:c>
      <x:c r="AH831" s="18" t="n">
        <x:f>SUM(V831,Y831,AB831,AE831)</x:f>
        <x:v>731.25</x:v>
      </x:c>
      <x:c r="AI831" s="18" t="n">
        <x:f>N831-AH831</x:f>
        <x:v>0</x:v>
      </x:c>
      <x:c r="AJ831" s="18" t="n">
        <x:f>V831*INDEX('07 Mode Capacity'!$P$6:$P$17,MATCH("AIR-"&amp;I831,'07 Mode Capacity'!$C$6:$C$17,0))</x:f>
        <x:v>0</x:v>
      </x:c>
      <x:c r="AK831" s="18" t="n">
        <x:f>Y831*INDEX('07 Mode Capacity'!$P$6:$P$17,MATCH("OCEAN-"&amp;I831,'07 Mode Capacity'!$C$6:$C$17,0))</x:f>
        <x:v>10.77042518685165</x:v>
      </x:c>
      <x:c r="AL831" s="18" t="n">
        <x:f>AB831*INDEX('07 Mode Capacity'!$P$6:$P$17,MATCH("LAND-"&amp;I831,'07 Mode Capacity'!$C$6:$C$17,0))</x:f>
        <x:v>67.49811270946327</x:v>
      </x:c>
      <x:c r="AM831" s="18" t="n">
        <x:f>AE831*INDEX('07 Mode Capacity'!$P$6:$P$17,MATCH("INLAND-"&amp;I831,'07 Mode Capacity'!$C$6:$C$17,0))</x:f>
        <x:v>34.910178027338546</x:v>
      </x:c>
      <x:c r="AN831" s="18" t="n">
        <x:f>SUM(AJ831:AM831)</x:f>
        <x:v>113.17871592365347</x:v>
      </x:c>
      <x:c r="AO831" s="17" t="n">
        <x:f>IF(N831=0,1,AN831/N831)</x:f>
        <x:v>0.15477431237422698</x:v>
      </x:c>
      <x:c r="AP831" s="11" t="str">
        <x:f>IF(AO831&gt;='01 Controls'!$E$16,"PASS","FAIL")</x:f>
        <x:v>FAIL</x:v>
      </x:c>
      <x:c r="AQ831" s="11" t="str">
        <x:v>UNQUANTIFIED</x:v>
      </x:c>
      <x:c r="AR831" s="11" t="str">
        <x:v>Position-class planning record; serial item and receiver open</x:v>
      </x:c>
      <x:c r="AS831" s="26"/>
      <x:c r="AT831" s="26"/>
    </x:row>
    <x:row r="832">
      <x:c r="C832" s="11" t="str">
        <x:v>C2-C-ERG-LIN-18</x:v>
      </x:c>
      <x:c r="D832" s="11" t="str">
        <x:v>C2</x:v>
      </x:c>
      <x:c r="E832" s="11" t="str">
        <x:v>Gulf–Atlantic hurricane</x:v>
      </x:c>
      <x:c r="F832" s="11" t="str">
        <x:v>C-ERG</x:v>
      </x:c>
      <x:c r="G832" s="11" t="str">
        <x:v>Economic restart group</x:v>
      </x:c>
      <x:c r="H832" s="11" t="str">
        <x:v>LIN-18</x:v>
      </x:c>
      <x:c r="I832" s="19" t="n">
        <x:v>72</x:v>
      </x:c>
      <x:c r="J832" s="21" t="n">
        <x:v>6</x:v>
      </x:c>
      <x:c r="K832" s="18" t="n">
        <x:f>'05 Cargo Register'!K384</x:f>
        <x:v>60.9375</x:v>
      </x:c>
      <x:c r="L832" s="18" t="n">
        <x:f>'05 Cargo Register'!N384</x:f>
        <x:v>5</x:v>
      </x:c>
      <x:c r="M832" s="18" t="n">
        <x:f>'05 Cargo Register'!O384</x:f>
        <x:v>220</x:v>
      </x:c>
      <x:c r="N832" s="18" t="n">
        <x:f>J832*K832</x:f>
        <x:v>365.625</x:v>
      </x:c>
      <x:c r="O832" s="18" t="n">
        <x:f>J832*L832</x:f>
        <x:v>30</x:v>
      </x:c>
      <x:c r="P832" s="18" t="n">
        <x:f>J832*M832</x:f>
        <x:v>1320</x:v>
      </x:c>
      <x:c r="Q832" s="22" t="n">
        <x:f>'01 Controls'!$E$23*'02 Cargo Classes'!$M$13</x:f>
        <x:v>0</x:v>
      </x:c>
      <x:c r="R832" s="22" t="n">
        <x:f>'01 Controls'!$F$23*'02 Cargo Classes'!$N$13</x:f>
        <x:v>0.24</x:v>
      </x:c>
      <x:c r="S832" s="22" t="n">
        <x:f>'01 Controls'!$G$23*'02 Cargo Classes'!$O$13</x:f>
        <x:v>0.6</x:v>
      </x:c>
      <x:c r="T832" s="22" t="n">
        <x:f>'01 Controls'!$H$23*'02 Cargo Classes'!$P$13</x:f>
        <x:v>0.15</x:v>
      </x:c>
      <x:c r="U832" s="22" t="n">
        <x:f>SUM(Q832:T832)</x:f>
        <x:v>0.99</x:v>
      </x:c>
      <x:c r="V832" s="18" t="n">
        <x:f>IF(U832=0,0,N832*Q832/U832)</x:f>
        <x:v>0</x:v>
      </x:c>
      <x:c r="W832" s="18" t="n">
        <x:f>IF(U832=0,0,P832*Q832/U832)</x:f>
        <x:v>0</x:v>
      </x:c>
      <x:c r="X832" s="18" t="n">
        <x:f>MAX(V832,W832*'01 Controls'!$E$12)</x:f>
        <x:v>0</x:v>
      </x:c>
      <x:c r="Y832" s="18" t="n">
        <x:f>IF(U832=0,0,N832*R832/U832)</x:f>
        <x:v>88.63636363636364</x:v>
      </x:c>
      <x:c r="Z832" s="18" t="n">
        <x:f>IF(U832=0,0,P832*R832/U832)</x:f>
        <x:v>320</x:v>
      </x:c>
      <x:c r="AA832" s="18" t="n">
        <x:f>MAX(Y832,Z832*'01 Controls'!$E$13)</x:f>
        <x:v>88.63636363636364</x:v>
      </x:c>
      <x:c r="AB832" s="18" t="n">
        <x:f>IF(U832=0,0,N832*S832/U832)</x:f>
        <x:v>221.5909090909091</x:v>
      </x:c>
      <x:c r="AC832" s="18" t="n">
        <x:f>IF(U832=0,0,P832*S832/U832)</x:f>
        <x:v>800</x:v>
      </x:c>
      <x:c r="AD832" s="18" t="n">
        <x:f>MAX(AB832,AC832*'01 Controls'!$E$14)</x:f>
        <x:v>221.5909090909091</x:v>
      </x:c>
      <x:c r="AE832" s="18" t="n">
        <x:f>IF(U832=0,0,N832*T832/U832)</x:f>
        <x:v>55.39772727272727</x:v>
      </x:c>
      <x:c r="AF832" s="18" t="n">
        <x:f>IF(U832=0,0,P832*T832/U832)</x:f>
        <x:v>200</x:v>
      </x:c>
      <x:c r="AG832" s="18" t="n">
        <x:f>MAX(AE832,AF832*'01 Controls'!$E$15)</x:f>
        <x:v>55.39772727272727</x:v>
      </x:c>
      <x:c r="AH832" s="18" t="n">
        <x:f>SUM(V832,Y832,AB832,AE832)</x:f>
        <x:v>365.625</x:v>
      </x:c>
      <x:c r="AI832" s="18" t="n">
        <x:f>N832-AH832</x:f>
        <x:v>0</x:v>
      </x:c>
      <x:c r="AJ832" s="18" t="n">
        <x:f>V832*INDEX('07 Mode Capacity'!$P$6:$P$17,MATCH("AIR-"&amp;I832,'07 Mode Capacity'!$C$6:$C$17,0))</x:f>
        <x:v>0</x:v>
      </x:c>
      <x:c r="AK832" s="18" t="n">
        <x:f>Y832*INDEX('07 Mode Capacity'!$P$6:$P$17,MATCH("OCEAN-"&amp;I832,'07 Mode Capacity'!$C$6:$C$17,0))</x:f>
        <x:v>69.38170715089589</x:v>
      </x:c>
      <x:c r="AL832" s="18" t="n">
        <x:f>AB832*INDEX('07 Mode Capacity'!$P$6:$P$17,MATCH("LAND-"&amp;I832,'07 Mode Capacity'!$C$6:$C$17,0))</x:f>
        <x:v>158.43976571833244</x:v>
      </x:c>
      <x:c r="AM832" s="18" t="n">
        <x:f>AE832*INDEX('07 Mode Capacity'!$P$6:$P$17,MATCH("INLAND-"&amp;I832,'07 Mode Capacity'!$C$6:$C$17,0))</x:f>
        <x:v>55.39772727272727</x:v>
      </x:c>
      <x:c r="AN832" s="18" t="n">
        <x:f>SUM(AJ832:AM832)</x:f>
        <x:v>283.2192001419556</x:v>
      </x:c>
      <x:c r="AO832" s="17" t="n">
        <x:f>IF(N832=0,1,AN832/N832)</x:f>
        <x:v>0.77461661577287</x:v>
      </x:c>
      <x:c r="AP832" s="11" t="str">
        <x:f>IF(AO832&gt;='01 Controls'!$E$16,"PASS","FAIL")</x:f>
        <x:v>FAIL</x:v>
      </x:c>
      <x:c r="AQ832" s="11" t="str">
        <x:v>UNQUANTIFIED</x:v>
      </x:c>
      <x:c r="AR832" s="11" t="str">
        <x:v>Position-class planning record; serial item and receiver open</x:v>
      </x:c>
      <x:c r="AS832" s="26"/>
      <x:c r="AT832" s="26"/>
    </x:row>
    <x:row r="833">
      <x:c r="C833" s="11" t="str">
        <x:v>C2-C-ERG-BLK-08</x:v>
      </x:c>
      <x:c r="D833" s="11" t="str">
        <x:v>C2</x:v>
      </x:c>
      <x:c r="E833" s="11" t="str">
        <x:v>Gulf–Atlantic hurricane</x:v>
      </x:c>
      <x:c r="F833" s="11" t="str">
        <x:v>C-ERG</x:v>
      </x:c>
      <x:c r="G833" s="11" t="str">
        <x:v>Economic restart group</x:v>
      </x:c>
      <x:c r="H833" s="11" t="str">
        <x:v>BLK-08</x:v>
      </x:c>
      <x:c r="I833" s="19" t="n">
        <x:v>48</x:v>
      </x:c>
      <x:c r="J833" s="21" t="n">
        <x:v>6</x:v>
      </x:c>
      <x:c r="K833" s="18" t="n">
        <x:f>'05 Cargo Register'!K385</x:f>
        <x:v>182.8125</x:v>
      </x:c>
      <x:c r="L833" s="18" t="n">
        <x:f>'05 Cargo Register'!N385</x:f>
        <x:v>29</x:v>
      </x:c>
      <x:c r="M833" s="18" t="n">
        <x:f>'05 Cargo Register'!O385</x:f>
        <x:v>1479</x:v>
      </x:c>
      <x:c r="N833" s="18" t="n">
        <x:f>J833*K833</x:f>
        <x:v>1096.875</x:v>
      </x:c>
      <x:c r="O833" s="18" t="n">
        <x:f>J833*L833</x:f>
        <x:v>174</x:v>
      </x:c>
      <x:c r="P833" s="18" t="n">
        <x:f>J833*M833</x:f>
        <x:v>8874</x:v>
      </x:c>
      <x:c r="Q833" s="22" t="n">
        <x:f>'01 Controls'!$E$23*'02 Cargo Classes'!$M$14</x:f>
        <x:v>0.05</x:v>
      </x:c>
      <x:c r="R833" s="22" t="n">
        <x:f>'01 Controls'!$F$23*'02 Cargo Classes'!$N$14</x:f>
        <x:v>0.16000000000000003</x:v>
      </x:c>
      <x:c r="S833" s="22" t="n">
        <x:f>'01 Controls'!$G$23*'02 Cargo Classes'!$O$14</x:f>
        <x:v>0.6</x:v>
      </x:c>
      <x:c r="T833" s="22" t="n">
        <x:f>'01 Controls'!$H$23*'02 Cargo Classes'!$P$14</x:f>
        <x:v>0.075</x:v>
      </x:c>
      <x:c r="U833" s="22" t="n">
        <x:f>SUM(Q833:T833)</x:f>
        <x:v>0.885</x:v>
      </x:c>
      <x:c r="V833" s="18" t="n">
        <x:f>IF(U833=0,0,N833*Q833/U833)</x:f>
        <x:v>61.970338983050844</x:v>
      </x:c>
      <x:c r="W833" s="18" t="n">
        <x:f>IF(U833=0,0,P833*Q833/U833)</x:f>
        <x:v>501.3559322033899</x:v>
      </x:c>
      <x:c r="X833" s="18" t="n">
        <x:f>MAX(V833,W833*'01 Controls'!$E$12)</x:f>
        <x:v>125.33898305084747</x:v>
      </x:c>
      <x:c r="Y833" s="18" t="n">
        <x:f>IF(U833=0,0,N833*R833/U833)</x:f>
        <x:v>198.30508474576274</x:v>
      </x:c>
      <x:c r="Z833" s="18" t="n">
        <x:f>IF(U833=0,0,P833*R833/U833)</x:f>
        <x:v>1604.338983050848</x:v>
      </x:c>
      <x:c r="AA833" s="18" t="n">
        <x:f>MAX(Y833,Z833*'01 Controls'!$E$13)</x:f>
        <x:v>240.65084745762718</x:v>
      </x:c>
      <x:c r="AB833" s="18" t="n">
        <x:f>IF(U833=0,0,N833*S833/U833)</x:f>
        <x:v>743.6440677966102</x:v>
      </x:c>
      <x:c r="AC833" s="18" t="n">
        <x:f>IF(U833=0,0,P833*S833/U833)</x:f>
        <x:v>6016.271186440677</x:v>
      </x:c>
      <x:c r="AD833" s="18" t="n">
        <x:f>MAX(AB833,AC833*'01 Controls'!$E$14)</x:f>
        <x:v>1203.2542372881355</x:v>
      </x:c>
      <x:c r="AE833" s="18" t="n">
        <x:f>IF(U833=0,0,N833*T833/U833)</x:f>
        <x:v>92.95550847457628</x:v>
      </x:c>
      <x:c r="AF833" s="18" t="n">
        <x:f>IF(U833=0,0,P833*T833/U833)</x:f>
        <x:v>752.0338983050847</x:v>
      </x:c>
      <x:c r="AG833" s="18" t="n">
        <x:f>MAX(AE833,AF833*'01 Controls'!$E$15)</x:f>
        <x:v>135.36610169491524</x:v>
      </x:c>
      <x:c r="AH833" s="18" t="n">
        <x:f>SUM(V833,Y833,AB833,AE833)</x:f>
        <x:v>1096.875</x:v>
      </x:c>
      <x:c r="AI833" s="18" t="n">
        <x:f>N833-AH833</x:f>
        <x:v>0</x:v>
      </x:c>
      <x:c r="AJ833" s="18" t="n">
        <x:f>V833*INDEX('07 Mode Capacity'!$P$6:$P$17,MATCH("AIR-"&amp;I833,'07 Mode Capacity'!$C$6:$C$17,0))</x:f>
        <x:v>17.372495773224173</x:v>
      </x:c>
      <x:c r="AK833" s="18" t="n">
        <x:f>Y833*INDEX('07 Mode Capacity'!$P$6:$P$17,MATCH("OCEAN-"&amp;I833,'07 Mode Capacity'!$C$6:$C$17,0))</x:f>
        <x:v>17.378719962513173</x:v>
      </x:c>
      <x:c r="AL833" s="18" t="n">
        <x:f>AB833*INDEX('07 Mode Capacity'!$P$6:$P$17,MATCH("LAND-"&amp;I833,'07 Mode Capacity'!$C$6:$C$17,0))</x:f>
        <x:v>90.7601741517077</x:v>
      </x:c>
      <x:c r="AM833" s="18" t="n">
        <x:f>AE833*INDEX('07 Mode Capacity'!$P$6:$P$17,MATCH("INLAND-"&amp;I833,'07 Mode Capacity'!$C$6:$C$17,0))</x:f>
        <x:v>58.67671165611987</x:v>
      </x:c>
      <x:c r="AN833" s="18" t="n">
        <x:f>SUM(AJ833:AM833)</x:f>
        <x:v>184.18810154356493</x:v>
      </x:c>
      <x:c r="AO833" s="17" t="n">
        <x:f>IF(N833=0,1,AN833/N833)</x:f>
        <x:v>0.1679207763360136</x:v>
      </x:c>
      <x:c r="AP833" s="11" t="str">
        <x:f>IF(AO833&gt;='01 Controls'!$E$16,"PASS","FAIL")</x:f>
        <x:v>FAIL</x:v>
      </x:c>
      <x:c r="AQ833" s="11" t="str">
        <x:v>UNQUANTIFIED</x:v>
      </x:c>
      <x:c r="AR833" s="11" t="str">
        <x:v>Position-class planning record; serial item and receiver open</x:v>
      </x:c>
      <x:c r="AS833" s="26"/>
      <x:c r="AT833" s="26"/>
    </x:row>
    <x:row r="834">
      <x:c r="C834" s="11" t="str">
        <x:v>C2-CM-HCG-APL-45</x:v>
      </x:c>
      <x:c r="D834" s="11" t="str">
        <x:v>C2</x:v>
      </x:c>
      <x:c r="E834" s="11" t="str">
        <x:v>Gulf–Atlantic hurricane</x:v>
      </x:c>
      <x:c r="F834" s="11" t="str">
        <x:v>CM-HCG</x:v>
      </x:c>
      <x:c r="G834" s="11" t="str">
        <x:v>Household collection group</x:v>
      </x:c>
      <x:c r="H834" s="11" t="str">
        <x:v>APL-45</x:v>
      </x:c>
      <x:c r="I834" s="19" t="n">
        <x:v>24</x:v>
      </x:c>
      <x:c r="J834" s="21" t="n">
        <x:v>8</x:v>
      </x:c>
      <x:c r="K834" s="18" t="n">
        <x:f>'05 Cargo Register'!K386</x:f>
        <x:v>268.296</x:v>
      </x:c>
      <x:c r="L834" s="18" t="n">
        <x:f>'05 Cargo Register'!N386</x:f>
        <x:v>71</x:v>
      </x:c>
      <x:c r="M834" s="18" t="n">
        <x:f>'05 Cargo Register'!O386</x:f>
        <x:v>532.5</x:v>
      </x:c>
      <x:c r="N834" s="18" t="n">
        <x:f>J834*K834</x:f>
        <x:v>2146.368</x:v>
      </x:c>
      <x:c r="O834" s="18" t="n">
        <x:f>J834*L834</x:f>
        <x:v>568</x:v>
      </x:c>
      <x:c r="P834" s="18" t="n">
        <x:f>J834*M834</x:f>
        <x:v>4260</x:v>
      </x:c>
      <x:c r="Q834" s="22" t="n">
        <x:f>'01 Controls'!$E$23*'02 Cargo Classes'!$M$6</x:f>
        <x:v>0.15000000000000002</x:v>
      </x:c>
      <x:c r="R834" s="22" t="n">
        <x:f>'01 Controls'!$F$23*'02 Cargo Classes'!$N$6</x:f>
        <x:v>0.08000000000000002</x:v>
      </x:c>
      <x:c r="S834" s="22" t="n">
        <x:f>'01 Controls'!$G$23*'02 Cargo Classes'!$O$6</x:f>
        <x:v>0.6</x:v>
      </x:c>
      <x:c r="T834" s="22" t="n">
        <x:f>'01 Controls'!$H$23*'02 Cargo Classes'!$P$6</x:f>
        <x:v>0.045</x:v>
      </x:c>
      <x:c r="U834" s="22" t="n">
        <x:f>SUM(Q834:T834)</x:f>
        <x:v>0.8750000000000001</x:v>
      </x:c>
      <x:c r="V834" s="18" t="n">
        <x:f>IF(U834=0,0,N834*Q834/U834)</x:f>
        <x:v>367.9488</x:v>
      </x:c>
      <x:c r="W834" s="18" t="n">
        <x:f>IF(U834=0,0,P834*Q834/U834)</x:f>
        <x:v>730.2857142857143</x:v>
      </x:c>
      <x:c r="X834" s="18" t="n">
        <x:f>MAX(V834,W834*'01 Controls'!$E$12)</x:f>
        <x:v>367.9488</x:v>
      </x:c>
      <x:c r="Y834" s="18" t="n">
        <x:f>IF(U834=0,0,N834*R834/U834)</x:f>
        <x:v>196.23936</x:v>
      </x:c>
      <x:c r="Z834" s="18" t="n">
        <x:f>IF(U834=0,0,P834*R834/U834)</x:f>
        <x:v>389.4857142857143</x:v>
      </x:c>
      <x:c r="AA834" s="18" t="n">
        <x:f>MAX(Y834,Z834*'01 Controls'!$E$13)</x:f>
        <x:v>196.23936</x:v>
      </x:c>
      <x:c r="AB834" s="18" t="n">
        <x:f>IF(U834=0,0,N834*S834/U834)</x:f>
        <x:v>1471.7951999999998</x:v>
      </x:c>
      <x:c r="AC834" s="18" t="n">
        <x:f>IF(U834=0,0,P834*S834/U834)</x:f>
        <x:v>2921.142857142857</x:v>
      </x:c>
      <x:c r="AD834" s="18" t="n">
        <x:f>MAX(AB834,AC834*'01 Controls'!$E$14)</x:f>
        <x:v>1471.7951999999998</x:v>
      </x:c>
      <x:c r="AE834" s="18" t="n">
        <x:f>IF(U834=0,0,N834*T834/U834)</x:f>
        <x:v>110.38463999999998</x:v>
      </x:c>
      <x:c r="AF834" s="18" t="n">
        <x:f>IF(U834=0,0,P834*T834/U834)</x:f>
        <x:v>219.08571428571423</x:v>
      </x:c>
      <x:c r="AG834" s="18" t="n">
        <x:f>MAX(AE834,AF834*'01 Controls'!$E$15)</x:f>
        <x:v>110.38463999999998</x:v>
      </x:c>
      <x:c r="AH834" s="18" t="n">
        <x:f>SUM(V834,Y834,AB834,AE834)</x:f>
        <x:v>2146.3679999999995</x:v>
      </x:c>
      <x:c r="AI834" s="18" t="n">
        <x:f>N834-AH834</x:f>
        <x:v>4.547473508864641e-13</x:v>
      </x:c>
      <x:c r="AJ834" s="18" t="n">
        <x:f>V834*INDEX('07 Mode Capacity'!$P$6:$P$17,MATCH("AIR-"&amp;I834,'07 Mode Capacity'!$C$6:$C$17,0))</x:f>
        <x:v>74.66198776443063</x:v>
      </x:c>
      <x:c r="AK834" s="18" t="n">
        <x:f>Y834*INDEX('07 Mode Capacity'!$P$6:$P$17,MATCH("OCEAN-"&amp;I834,'07 Mode Capacity'!$C$6:$C$17,0))</x:f>
        <x:v>29.453378934683265</x:v>
      </x:c>
      <x:c r="AL834" s="18" t="n">
        <x:f>AB834*INDEX('07 Mode Capacity'!$P$6:$P$17,MATCH("LAND-"&amp;I834,'07 Mode Capacity'!$C$6:$C$17,0))</x:f>
        <x:v>562.9630243060361</x:v>
      </x:c>
      <x:c r="AM834" s="18" t="n">
        <x:f>AE834*INDEX('07 Mode Capacity'!$P$6:$P$17,MATCH("INLAND-"&amp;I834,'07 Mode Capacity'!$C$6:$C$17,0))</x:f>
        <x:v>110.38463999999998</x:v>
      </x:c>
      <x:c r="AN834" s="18" t="n">
        <x:f>SUM(AJ834:AM834)</x:f>
        <x:v>777.46303100515</x:v>
      </x:c>
      <x:c r="AO834" s="17" t="n">
        <x:f>IF(N834=0,1,AN834/N834)</x:f>
        <x:v>0.3622226156023338</x:v>
      </x:c>
      <x:c r="AP834" s="11" t="str">
        <x:f>IF(AO834&gt;='01 Controls'!$E$16,"PASS","FAIL")</x:f>
        <x:v>FAIL</x:v>
      </x:c>
      <x:c r="AQ834" s="11" t="str">
        <x:v>UNQUANTIFIED</x:v>
      </x:c>
      <x:c r="AR834" s="11" t="str">
        <x:v>Position-class planning record; serial item and receiver open</x:v>
      </x:c>
      <x:c r="AS834" s="26"/>
      <x:c r="AT834" s="26"/>
    </x:row>
    <x:row r="835">
      <x:c r="C835" s="11" t="str">
        <x:v>C2-CM-HCG-ISO-18</x:v>
      </x:c>
      <x:c r="D835" s="11" t="str">
        <x:v>C2</x:v>
      </x:c>
      <x:c r="E835" s="11" t="str">
        <x:v>Gulf–Atlantic hurricane</x:v>
      </x:c>
      <x:c r="F835" s="11" t="str">
        <x:v>CM-HCG</x:v>
      </x:c>
      <x:c r="G835" s="11" t="str">
        <x:v>Household collection group</x:v>
      </x:c>
      <x:c r="H835" s="11" t="str">
        <x:v>ISO-18</x:v>
      </x:c>
      <x:c r="I835" s="19" t="n">
        <x:v>48</x:v>
      </x:c>
      <x:c r="J835" s="21" t="n">
        <x:v>8</x:v>
      </x:c>
      <x:c r="K835" s="18" t="n">
        <x:f>'05 Cargo Register'!K387</x:f>
        <x:v>536.592</x:v>
      </x:c>
      <x:c r="L835" s="18" t="n">
        <x:f>'05 Cargo Register'!N387</x:f>
        <x:v>36</x:v>
      </x:c>
      <x:c r="M835" s="18" t="n">
        <x:f>'05 Cargo Register'!O387</x:f>
        <x:v>950.4000000000001</x:v>
      </x:c>
      <x:c r="N835" s="18" t="n">
        <x:f>J835*K835</x:f>
        <x:v>4292.736</x:v>
      </x:c>
      <x:c r="O835" s="18" t="n">
        <x:f>J835*L835</x:f>
        <x:v>288</x:v>
      </x:c>
      <x:c r="P835" s="18" t="n">
        <x:f>J835*M835</x:f>
        <x:v>7603.200000000001</x:v>
      </x:c>
      <x:c r="Q835" s="22" t="n">
        <x:f>'01 Controls'!$E$23*'02 Cargo Classes'!$M$7</x:f>
        <x:v>0.010000000000000002</x:v>
      </x:c>
      <x:c r="R835" s="22" t="n">
        <x:f>'01 Controls'!$F$23*'02 Cargo Classes'!$N$7</x:f>
        <x:v>0.2</x:v>
      </x:c>
      <x:c r="S835" s="22" t="n">
        <x:f>'01 Controls'!$G$23*'02 Cargo Classes'!$O$7</x:f>
        <x:v>0.72</x:v>
      </x:c>
      <x:c r="T835" s="22" t="n">
        <x:f>'01 Controls'!$H$23*'02 Cargo Classes'!$P$7</x:f>
        <x:v>0.12</x:v>
      </x:c>
      <x:c r="U835" s="22" t="n">
        <x:f>SUM(Q835:T835)</x:f>
        <x:v>1.0499999999999998</x:v>
      </x:c>
      <x:c r="V835" s="18" t="n">
        <x:f>IF(U835=0,0,N835*Q835/U835)</x:f>
        <x:v>40.883200000000016</x:v>
      </x:c>
      <x:c r="W835" s="18" t="n">
        <x:f>IF(U835=0,0,P835*Q835/U835)</x:f>
        <x:v>72.4114285714286</x:v>
      </x:c>
      <x:c r="X835" s="18" t="n">
        <x:f>MAX(V835,W835*'01 Controls'!$E$12)</x:f>
        <x:v>40.883200000000016</x:v>
      </x:c>
      <x:c r="Y835" s="18" t="n">
        <x:f>IF(U835=0,0,N835*R835/U835)</x:f>
        <x:v>817.6640000000001</x:v>
      </x:c>
      <x:c r="Z835" s="18" t="n">
        <x:f>IF(U835=0,0,P835*R835/U835)</x:f>
        <x:v>1448.228571428572</x:v>
      </x:c>
      <x:c r="AA835" s="18" t="n">
        <x:f>MAX(Y835,Z835*'01 Controls'!$E$13)</x:f>
        <x:v>817.6640000000001</x:v>
      </x:c>
      <x:c r="AB835" s="18" t="n">
        <x:f>IF(U835=0,0,N835*S835/U835)</x:f>
        <x:v>2943.5904</x:v>
      </x:c>
      <x:c r="AC835" s="18" t="n">
        <x:f>IF(U835=0,0,P835*S835/U835)</x:f>
        <x:v>5213.622857142858</x:v>
      </x:c>
      <x:c r="AD835" s="18" t="n">
        <x:f>MAX(AB835,AC835*'01 Controls'!$E$14)</x:f>
        <x:v>2943.5904</x:v>
      </x:c>
      <x:c r="AE835" s="18" t="n">
        <x:f>IF(U835=0,0,N835*T835/U835)</x:f>
        <x:v>490.5984</x:v>
      </x:c>
      <x:c r="AF835" s="18" t="n">
        <x:f>IF(U835=0,0,P835*T835/U835)</x:f>
        <x:v>868.937142857143</x:v>
      </x:c>
      <x:c r="AG835" s="18" t="n">
        <x:f>MAX(AE835,AF835*'01 Controls'!$E$15)</x:f>
        <x:v>490.5984</x:v>
      </x:c>
      <x:c r="AH835" s="18" t="n">
        <x:f>SUM(V835,Y835,AB835,AE835)</x:f>
        <x:v>4292.736</x:v>
      </x:c>
      <x:c r="AI835" s="18" t="n">
        <x:f>N835-AH835</x:f>
        <x:v>0</x:v>
      </x:c>
      <x:c r="AJ835" s="18" t="n">
        <x:f>V835*INDEX('07 Mode Capacity'!$P$6:$P$17,MATCH("AIR-"&amp;I835,'07 Mode Capacity'!$C$6:$C$17,0))</x:f>
        <x:v>11.461018784972813</x:v>
      </x:c>
      <x:c r="AK835" s="18" t="n">
        <x:f>Y835*INDEX('07 Mode Capacity'!$P$6:$P$17,MATCH("OCEAN-"&amp;I835,'07 Mode Capacity'!$C$6:$C$17,0))</x:f>
        <x:v>71.6570313748952</x:v>
      </x:c>
      <x:c r="AL835" s="18" t="n">
        <x:f>AB835*INDEX('07 Mode Capacity'!$P$6:$P$17,MATCH("LAND-"&amp;I835,'07 Mode Capacity'!$C$6:$C$17,0))</x:f>
        <x:v>359.2589370434735</x:v>
      </x:c>
      <x:c r="AM835" s="18" t="n">
        <x:f>AE835*INDEX('07 Mode Capacity'!$P$6:$P$17,MATCH("INLAND-"&amp;I835,'07 Mode Capacity'!$C$6:$C$17,0))</x:f>
        <x:v>309.68257102941936</x:v>
      </x:c>
      <x:c r="AN835" s="18" t="n">
        <x:f>SUM(AJ835:AM835)</x:f>
        <x:v>752.0595582327609</x:v>
      </x:c>
      <x:c r="AO835" s="17" t="n">
        <x:f>IF(N835=0,1,AN835/N835)</x:f>
        <x:v>0.175193526513804</x:v>
      </x:c>
      <x:c r="AP835" s="11" t="str">
        <x:f>IF(AO835&gt;='01 Controls'!$E$16,"PASS","FAIL")</x:f>
        <x:v>FAIL</x:v>
      </x:c>
      <x:c r="AQ835" s="11" t="str">
        <x:v>UNQUANTIFIED</x:v>
      </x:c>
      <x:c r="AR835" s="11" t="str">
        <x:v>Position-class planning record; serial item and receiver open</x:v>
      </x:c>
      <x:c r="AS835" s="26"/>
      <x:c r="AT835" s="26"/>
    </x:row>
    <x:row r="836">
      <x:c r="C836" s="11" t="str">
        <x:v>C2-CM-HCG-COL-12</x:v>
      </x:c>
      <x:c r="D836" s="11" t="str">
        <x:v>C2</x:v>
      </x:c>
      <x:c r="E836" s="11" t="str">
        <x:v>Gulf–Atlantic hurricane</x:v>
      </x:c>
      <x:c r="F836" s="11" t="str">
        <x:v>CM-HCG</x:v>
      </x:c>
      <x:c r="G836" s="11" t="str">
        <x:v>Household collection group</x:v>
      </x:c>
      <x:c r="H836" s="11" t="str">
        <x:v>COL-12</x:v>
      </x:c>
      <x:c r="I836" s="19" t="n">
        <x:v>24</x:v>
      </x:c>
      <x:c r="J836" s="21" t="n">
        <x:v>8</x:v>
      </x:c>
      <x:c r="K836" s="18" t="n">
        <x:f>'05 Cargo Register'!K388</x:f>
        <x:v>134.148</x:v>
      </x:c>
      <x:c r="L836" s="18" t="n">
        <x:f>'05 Cargo Register'!N388</x:f>
        <x:v>14</x:v>
      </x:c>
      <x:c r="M836" s="18" t="n">
        <x:f>'05 Cargo Register'!O388</x:f>
        <x:v>369.6</x:v>
      </x:c>
      <x:c r="N836" s="18" t="n">
        <x:f>J836*K836</x:f>
        <x:v>1073.184</x:v>
      </x:c>
      <x:c r="O836" s="18" t="n">
        <x:f>J836*L836</x:f>
        <x:v>112</x:v>
      </x:c>
      <x:c r="P836" s="18" t="n">
        <x:f>J836*M836</x:f>
        <x:v>2956.8</x:v>
      </x:c>
      <x:c r="Q836" s="22" t="n">
        <x:f>'01 Controls'!$E$23*'02 Cargo Classes'!$M$8</x:f>
        <x:v>0.1</x:v>
      </x:c>
      <x:c r="R836" s="22" t="n">
        <x:f>'01 Controls'!$F$23*'02 Cargo Classes'!$N$8</x:f>
        <x:v>0.13999999999999999</x:v>
      </x:c>
      <x:c r="S836" s="22" t="n">
        <x:f>'01 Controls'!$G$23*'02 Cargo Classes'!$O$8</x:f>
        <x:v>0.72</x:v>
      </x:c>
      <x:c r="T836" s="22" t="n">
        <x:f>'01 Controls'!$H$23*'02 Cargo Classes'!$P$8</x:f>
        <x:v>0.03</x:v>
      </x:c>
      <x:c r="U836" s="22" t="n">
        <x:f>SUM(Q836:T836)</x:f>
        <x:v>0.99</x:v>
      </x:c>
      <x:c r="V836" s="18" t="n">
        <x:f>IF(U836=0,0,N836*Q836/U836)</x:f>
        <x:v>108.40242424242425</x:v>
      </x:c>
      <x:c r="W836" s="18" t="n">
        <x:f>IF(U836=0,0,P836*Q836/U836)</x:f>
        <x:v>298.6666666666667</x:v>
      </x:c>
      <x:c r="X836" s="18" t="n">
        <x:f>MAX(V836,W836*'01 Controls'!$E$12)</x:f>
        <x:v>108.40242424242425</x:v>
      </x:c>
      <x:c r="Y836" s="18" t="n">
        <x:f>IF(U836=0,0,N836*R836/U836)</x:f>
        <x:v>151.76339393939392</x:v>
      </x:c>
      <x:c r="Z836" s="18" t="n">
        <x:f>IF(U836=0,0,P836*R836/U836)</x:f>
        <x:v>418.1333333333333</x:v>
      </x:c>
      <x:c r="AA836" s="18" t="n">
        <x:f>MAX(Y836,Z836*'01 Controls'!$E$13)</x:f>
        <x:v>151.76339393939392</x:v>
      </x:c>
      <x:c r="AB836" s="18" t="n">
        <x:f>IF(U836=0,0,N836*S836/U836)</x:f>
        <x:v>780.4974545454545</x:v>
      </x:c>
      <x:c r="AC836" s="18" t="n">
        <x:f>IF(U836=0,0,P836*S836/U836)</x:f>
        <x:v>2150.4</x:v>
      </x:c>
      <x:c r="AD836" s="18" t="n">
        <x:f>MAX(AB836,AC836*'01 Controls'!$E$14)</x:f>
        <x:v>780.4974545454545</x:v>
      </x:c>
      <x:c r="AE836" s="18" t="n">
        <x:f>IF(U836=0,0,N836*T836/U836)</x:f>
        <x:v>32.52072727272727</x:v>
      </x:c>
      <x:c r="AF836" s="18" t="n">
        <x:f>IF(U836=0,0,P836*T836/U836)</x:f>
        <x:v>89.60000000000001</x:v>
      </x:c>
      <x:c r="AG836" s="18" t="n">
        <x:f>MAX(AE836,AF836*'01 Controls'!$E$15)</x:f>
        <x:v>32.52072727272727</x:v>
      </x:c>
      <x:c r="AH836" s="18" t="n">
        <x:f>SUM(V836,Y836,AB836,AE836)</x:f>
        <x:v>1073.184</x:v>
      </x:c>
      <x:c r="AI836" s="18" t="n">
        <x:f>N836-AH836</x:f>
        <x:v>0</x:v>
      </x:c>
      <x:c r="AJ836" s="18" t="n">
        <x:f>V836*INDEX('07 Mode Capacity'!$P$6:$P$17,MATCH("AIR-"&amp;I836,'07 Mode Capacity'!$C$6:$C$17,0))</x:f>
        <x:v>21.996376866625187</x:v>
      </x:c>
      <x:c r="AK836" s="18" t="n">
        <x:f>Y836*INDEX('07 Mode Capacity'!$P$6:$P$17,MATCH("OCEAN-"&amp;I836,'07 Mode Capacity'!$C$6:$C$17,0))</x:f>
        <x:v>22.778023481683707</x:v>
      </x:c>
      <x:c r="AL836" s="18" t="n">
        <x:f>AB836*INDEX('07 Mode Capacity'!$P$6:$P$17,MATCH("LAND-"&amp;I836,'07 Mode Capacity'!$C$6:$C$17,0))</x:f>
        <x:v>298.5409977380495</x:v>
      </x:c>
      <x:c r="AM836" s="18" t="n">
        <x:f>AE836*INDEX('07 Mode Capacity'!$P$6:$P$17,MATCH("INLAND-"&amp;I836,'07 Mode Capacity'!$C$6:$C$17,0))</x:f>
        <x:v>32.52072727272727</x:v>
      </x:c>
      <x:c r="AN836" s="18" t="n">
        <x:f>SUM(AJ836:AM836)</x:f>
        <x:v>375.8361253590857</x:v>
      </x:c>
      <x:c r="AO836" s="17" t="n">
        <x:f>IF(N836=0,1,AN836/N836)</x:f>
        <x:v>0.3502066051665751</x:v>
      </x:c>
      <x:c r="AP836" s="11" t="str">
        <x:f>IF(AO836&gt;='01 Controls'!$E$16,"PASS","FAIL")</x:f>
        <x:v>FAIL</x:v>
      </x:c>
      <x:c r="AQ836" s="11" t="str">
        <x:v>UNQUANTIFIED</x:v>
      </x:c>
      <x:c r="AR836" s="11" t="str">
        <x:v>Position-class planning record; serial item and receiver open</x:v>
      </x:c>
      <x:c r="AS836" s="26"/>
      <x:c r="AT836" s="26"/>
    </x:row>
    <x:row r="837">
      <x:c r="C837" s="11" t="str">
        <x:v>C2-CM-HCG-BAT-22</x:v>
      </x:c>
      <x:c r="D837" s="11" t="str">
        <x:v>C2</x:v>
      </x:c>
      <x:c r="E837" s="11" t="str">
        <x:v>Gulf–Atlantic hurricane</x:v>
      </x:c>
      <x:c r="F837" s="11" t="str">
        <x:v>CM-HCG</x:v>
      </x:c>
      <x:c r="G837" s="11" t="str">
        <x:v>Household collection group</x:v>
      </x:c>
      <x:c r="H837" s="11" t="str">
        <x:v>BAT-22</x:v>
      </x:c>
      <x:c r="I837" s="19" t="n">
        <x:v>48</x:v>
      </x:c>
      <x:c r="J837" s="21" t="n">
        <x:v>8</x:v>
      </x:c>
      <x:c r="K837" s="18" t="n">
        <x:f>'05 Cargo Register'!K389</x:f>
        <x:v>201.22199999999998</x:v>
      </x:c>
      <x:c r="L837" s="18" t="n">
        <x:f>'05 Cargo Register'!N389</x:f>
        <x:v>12</x:v>
      </x:c>
      <x:c r="M837" s="18" t="n">
        <x:f>'05 Cargo Register'!O389</x:f>
        <x:v>316.8</x:v>
      </x:c>
      <x:c r="N837" s="18" t="n">
        <x:f>J837*K837</x:f>
        <x:v>1609.7759999999998</x:v>
      </x:c>
      <x:c r="O837" s="18" t="n">
        <x:f>J837*L837</x:f>
        <x:v>96</x:v>
      </x:c>
      <x:c r="P837" s="18" t="n">
        <x:f>J837*M837</x:f>
        <x:v>2534.4</x:v>
      </x:c>
      <x:c r="Q837" s="22" t="n">
        <x:f>'01 Controls'!$E$23*'02 Cargo Classes'!$M$9</x:f>
        <x:v>0</x:v>
      </x:c>
      <x:c r="R837" s="22" t="n">
        <x:f>'01 Controls'!$F$23*'02 Cargo Classes'!$N$9</x:f>
        <x:v>0.2</x:v>
      </x:c>
      <x:c r="S837" s="22" t="n">
        <x:f>'01 Controls'!$G$23*'02 Cargo Classes'!$O$9</x:f>
        <x:v>0.6</x:v>
      </x:c>
      <x:c r="T837" s="22" t="n">
        <x:f>'01 Controls'!$H$23*'02 Cargo Classes'!$P$9</x:f>
        <x:v>0.075</x:v>
      </x:c>
      <x:c r="U837" s="22" t="n">
        <x:f>SUM(Q837:T837)</x:f>
        <x:v>0.875</x:v>
      </x:c>
      <x:c r="V837" s="18" t="n">
        <x:f>IF(U837=0,0,N837*Q837/U837)</x:f>
        <x:v>0</x:v>
      </x:c>
      <x:c r="W837" s="18" t="n">
        <x:f>IF(U837=0,0,P837*Q837/U837)</x:f>
        <x:v>0</x:v>
      </x:c>
      <x:c r="X837" s="18" t="n">
        <x:f>MAX(V837,W837*'01 Controls'!$E$12)</x:f>
        <x:v>0</x:v>
      </x:c>
      <x:c r="Y837" s="18" t="n">
        <x:f>IF(U837=0,0,N837*R837/U837)</x:f>
        <x:v>367.9488</x:v>
      </x:c>
      <x:c r="Z837" s="18" t="n">
        <x:f>IF(U837=0,0,P837*R837/U837)</x:f>
        <x:v>579.2914285714286</x:v>
      </x:c>
      <x:c r="AA837" s="18" t="n">
        <x:f>MAX(Y837,Z837*'01 Controls'!$E$13)</x:f>
        <x:v>367.9488</x:v>
      </x:c>
      <x:c r="AB837" s="18" t="n">
        <x:f>IF(U837=0,0,N837*S837/U837)</x:f>
        <x:v>1103.8464</x:v>
      </x:c>
      <x:c r="AC837" s="18" t="n">
        <x:f>IF(U837=0,0,P837*S837/U837)</x:f>
        <x:v>1737.8742857142859</x:v>
      </x:c>
      <x:c r="AD837" s="18" t="n">
        <x:f>MAX(AB837,AC837*'01 Controls'!$E$14)</x:f>
        <x:v>1103.8464</x:v>
      </x:c>
      <x:c r="AE837" s="18" t="n">
        <x:f>IF(U837=0,0,N837*T837/U837)</x:f>
        <x:v>137.9808</x:v>
      </x:c>
      <x:c r="AF837" s="18" t="n">
        <x:f>IF(U837=0,0,P837*T837/U837)</x:f>
        <x:v>217.23428571428573</x:v>
      </x:c>
      <x:c r="AG837" s="18" t="n">
        <x:f>MAX(AE837,AF837*'01 Controls'!$E$15)</x:f>
        <x:v>137.9808</x:v>
      </x:c>
      <x:c r="AH837" s="18" t="n">
        <x:f>SUM(V837,Y837,AB837,AE837)</x:f>
        <x:v>1609.776</x:v>
      </x:c>
      <x:c r="AI837" s="18" t="n">
        <x:f>N837-AH837</x:f>
        <x:v>-2.2737367544323206e-13</x:v>
      </x:c>
      <x:c r="AJ837" s="18" t="n">
        <x:f>V837*INDEX('07 Mode Capacity'!$P$6:$P$17,MATCH("AIR-"&amp;I837,'07 Mode Capacity'!$C$6:$C$17,0))</x:f>
        <x:v>0</x:v>
      </x:c>
      <x:c r="AK837" s="18" t="n">
        <x:f>Y837*INDEX('07 Mode Capacity'!$P$6:$P$17,MATCH("OCEAN-"&amp;I837,'07 Mode Capacity'!$C$6:$C$17,0))</x:f>
        <x:v>32.24566411870284</x:v>
      </x:c>
      <x:c r="AL837" s="18" t="n">
        <x:f>AB837*INDEX('07 Mode Capacity'!$P$6:$P$17,MATCH("LAND-"&amp;I837,'07 Mode Capacity'!$C$6:$C$17,0))</x:f>
        <x:v>134.72210139130254</x:v>
      </x:c>
      <x:c r="AM837" s="18" t="n">
        <x:f>AE837*INDEX('07 Mode Capacity'!$P$6:$P$17,MATCH("INLAND-"&amp;I837,'07 Mode Capacity'!$C$6:$C$17,0))</x:f>
        <x:v>87.09822310202418</x:v>
      </x:c>
      <x:c r="AN837" s="18" t="n">
        <x:f>SUM(AJ837:AM837)</x:f>
        <x:v>254.06598861202957</x:v>
      </x:c>
      <x:c r="AO837" s="17" t="n">
        <x:f>IF(N837=0,1,AN837/N837)</x:f>
        <x:v>0.15782692039888133</x:v>
      </x:c>
      <x:c r="AP837" s="11" t="str">
        <x:f>IF(AO837&gt;='01 Controls'!$E$16,"PASS","FAIL")</x:f>
        <x:v>FAIL</x:v>
      </x:c>
      <x:c r="AQ837" s="11" t="str">
        <x:v>UNQUANTIFIED</x:v>
      </x:c>
      <x:c r="AR837" s="11" t="str">
        <x:v>Position-class planning record; serial item and receiver open</x:v>
      </x:c>
      <x:c r="AS837" s="26"/>
      <x:c r="AT837" s="26"/>
    </x:row>
    <x:row r="838">
      <x:c r="C838" s="11" t="str">
        <x:v>C2-CM-HCG-TNK-20</x:v>
      </x:c>
      <x:c r="D838" s="11" t="str">
        <x:v>C2</x:v>
      </x:c>
      <x:c r="E838" s="11" t="str">
        <x:v>Gulf–Atlantic hurricane</x:v>
      </x:c>
      <x:c r="F838" s="11" t="str">
        <x:v>CM-HCG</x:v>
      </x:c>
      <x:c r="G838" s="11" t="str">
        <x:v>Household collection group</x:v>
      </x:c>
      <x:c r="H838" s="11" t="str">
        <x:v>TNK-20</x:v>
      </x:c>
      <x:c r="I838" s="19" t="n">
        <x:v>48</x:v>
      </x:c>
      <x:c r="J838" s="21" t="n">
        <x:v>8</x:v>
      </x:c>
      <x:c r="K838" s="18" t="n">
        <x:f>'05 Cargo Register'!K390</x:f>
        <x:v>134.148</x:v>
      </x:c>
      <x:c r="L838" s="18" t="n">
        <x:f>'05 Cargo Register'!N390</x:f>
        <x:v>8</x:v>
      </x:c>
      <x:c r="M838" s="18" t="n">
        <x:f>'05 Cargo Register'!O390</x:f>
        <x:v>170</x:v>
      </x:c>
      <x:c r="N838" s="18" t="n">
        <x:f>J838*K838</x:f>
        <x:v>1073.184</x:v>
      </x:c>
      <x:c r="O838" s="18" t="n">
        <x:f>J838*L838</x:f>
        <x:v>64</x:v>
      </x:c>
      <x:c r="P838" s="18" t="n">
        <x:f>J838*M838</x:f>
        <x:v>1360</x:v>
      </x:c>
      <x:c r="Q838" s="22" t="n">
        <x:f>'01 Controls'!$E$23*'02 Cargo Classes'!$M$10</x:f>
        <x:v>0</x:v>
      </x:c>
      <x:c r="R838" s="22" t="n">
        <x:f>'01 Controls'!$F$23*'02 Cargo Classes'!$N$10</x:f>
        <x:v>0.24</x:v>
      </x:c>
      <x:c r="S838" s="22" t="n">
        <x:f>'01 Controls'!$G$23*'02 Cargo Classes'!$O$10</x:f>
        <x:v>0.6</x:v>
      </x:c>
      <x:c r="T838" s="22" t="n">
        <x:f>'01 Controls'!$H$23*'02 Cargo Classes'!$P$10</x:f>
        <x:v>0.15</x:v>
      </x:c>
      <x:c r="U838" s="22" t="n">
        <x:f>SUM(Q838:T838)</x:f>
        <x:v>0.99</x:v>
      </x:c>
      <x:c r="V838" s="18" t="n">
        <x:f>IF(U838=0,0,N838*Q838/U838)</x:f>
        <x:v>0</x:v>
      </x:c>
      <x:c r="W838" s="18" t="n">
        <x:f>IF(U838=0,0,P838*Q838/U838)</x:f>
        <x:v>0</x:v>
      </x:c>
      <x:c r="X838" s="18" t="n">
        <x:f>MAX(V838,W838*'01 Controls'!$E$12)</x:f>
        <x:v>0</x:v>
      </x:c>
      <x:c r="Y838" s="18" t="n">
        <x:f>IF(U838=0,0,N838*R838/U838)</x:f>
        <x:v>260.16581818181817</x:v>
      </x:c>
      <x:c r="Z838" s="18" t="n">
        <x:f>IF(U838=0,0,P838*R838/U838)</x:f>
        <x:v>329.6969696969697</x:v>
      </x:c>
      <x:c r="AA838" s="18" t="n">
        <x:f>MAX(Y838,Z838*'01 Controls'!$E$13)</x:f>
        <x:v>260.16581818181817</x:v>
      </x:c>
      <x:c r="AB838" s="18" t="n">
        <x:f>IF(U838=0,0,N838*S838/U838)</x:f>
        <x:v>650.4145454545454</x:v>
      </x:c>
      <x:c r="AC838" s="18" t="n">
        <x:f>IF(U838=0,0,P838*S838/U838)</x:f>
        <x:v>824.2424242424242</x:v>
      </x:c>
      <x:c r="AD838" s="18" t="n">
        <x:f>MAX(AB838,AC838*'01 Controls'!$E$14)</x:f>
        <x:v>650.4145454545454</x:v>
      </x:c>
      <x:c r="AE838" s="18" t="n">
        <x:f>IF(U838=0,0,N838*T838/U838)</x:f>
        <x:v>162.60363636363635</x:v>
      </x:c>
      <x:c r="AF838" s="18" t="n">
        <x:f>IF(U838=0,0,P838*T838/U838)</x:f>
        <x:v>206.06060606060606</x:v>
      </x:c>
      <x:c r="AG838" s="18" t="n">
        <x:f>MAX(AE838,AF838*'01 Controls'!$E$15)</x:f>
        <x:v>162.60363636363635</x:v>
      </x:c>
      <x:c r="AH838" s="18" t="n">
        <x:f>SUM(V838,Y838,AB838,AE838)</x:f>
        <x:v>1073.184</x:v>
      </x:c>
      <x:c r="AI838" s="18" t="n">
        <x:f>N838-AH838</x:f>
        <x:v>0</x:v>
      </x:c>
      <x:c r="AJ838" s="18" t="n">
        <x:f>V838*INDEX('07 Mode Capacity'!$P$6:$P$17,MATCH("AIR-"&amp;I838,'07 Mode Capacity'!$C$6:$C$17,0))</x:f>
        <x:v>0</x:v>
      </x:c>
      <x:c r="AK838" s="18" t="n">
        <x:f>Y838*INDEX('07 Mode Capacity'!$P$6:$P$17,MATCH("OCEAN-"&amp;I838,'07 Mode Capacity'!$C$6:$C$17,0))</x:f>
        <x:v>22.799964528375742</x:v>
      </x:c>
      <x:c r="AL838" s="18" t="n">
        <x:f>AB838*INDEX('07 Mode Capacity'!$P$6:$P$17,MATCH("LAND-"&amp;I838,'07 Mode Capacity'!$C$6:$C$17,0))</x:f>
        <x:v>79.38170957399983</x:v>
      </x:c>
      <x:c r="AM838" s="18" t="n">
        <x:f>AE838*INDEX('07 Mode Capacity'!$P$6:$P$17,MATCH("INLAND-"&amp;I838,'07 Mode Capacity'!$C$6:$C$17,0))</x:f>
        <x:v>102.64100365558406</x:v>
      </x:c>
      <x:c r="AN838" s="18" t="n">
        <x:f>SUM(AJ838:AM838)</x:f>
        <x:v>204.82267775795964</x:v>
      </x:c>
      <x:c r="AO838" s="17" t="n">
        <x:f>IF(N838=0,1,AN838/N838)</x:f>
        <x:v>0.19085513552005962</x:v>
      </x:c>
      <x:c r="AP838" s="11" t="str">
        <x:f>IF(AO838&gt;='01 Controls'!$E$16,"PASS","FAIL")</x:f>
        <x:v>FAIL</x:v>
      </x:c>
      <x:c r="AQ838" s="11" t="str">
        <x:v>UNQUANTIFIED</x:v>
      </x:c>
      <x:c r="AR838" s="11" t="str">
        <x:v>Position-class planning record; serial item and receiver open</x:v>
      </x:c>
      <x:c r="AS838" s="26"/>
      <x:c r="AT838" s="26"/>
    </x:row>
    <x:row r="839">
      <x:c r="C839" s="11" t="str">
        <x:v>C2-CM-HCG-FLR-24</x:v>
      </x:c>
      <x:c r="D839" s="11" t="str">
        <x:v>C2</x:v>
      </x:c>
      <x:c r="E839" s="11" t="str">
        <x:v>Gulf–Atlantic hurricane</x:v>
      </x:c>
      <x:c r="F839" s="11" t="str">
        <x:v>CM-HCG</x:v>
      </x:c>
      <x:c r="G839" s="11" t="str">
        <x:v>Household collection group</x:v>
      </x:c>
      <x:c r="H839" s="11" t="str">
        <x:v>FLR-24</x:v>
      </x:c>
      <x:c r="I839" s="19" t="n">
        <x:v>48</x:v>
      </x:c>
      <x:c r="J839" s="21" t="n">
        <x:v>8</x:v>
      </x:c>
      <x:c r="K839" s="18" t="n">
        <x:f>'05 Cargo Register'!K391</x:f>
        <x:v>268.296</x:v>
      </x:c>
      <x:c r="L839" s="18" t="n">
        <x:f>'05 Cargo Register'!N391</x:f>
        <x:v>14</x:v>
      </x:c>
      <x:c r="M839" s="18" t="n">
        <x:f>'05 Cargo Register'!O391</x:f>
        <x:v>448</x:v>
      </x:c>
      <x:c r="N839" s="18" t="n">
        <x:f>J839*K839</x:f>
        <x:v>2146.368</x:v>
      </x:c>
      <x:c r="O839" s="18" t="n">
        <x:f>J839*L839</x:f>
        <x:v>112</x:v>
      </x:c>
      <x:c r="P839" s="18" t="n">
        <x:f>J839*M839</x:f>
        <x:v>3584</x:v>
      </x:c>
      <x:c r="Q839" s="22" t="n">
        <x:f>'01 Controls'!$E$23*'02 Cargo Classes'!$M$11</x:f>
        <x:v>0</x:v>
      </x:c>
      <x:c r="R839" s="22" t="n">
        <x:f>'01 Controls'!$F$23*'02 Cargo Classes'!$N$11</x:f>
        <x:v>0.24</x:v>
      </x:c>
      <x:c r="S839" s="22" t="n">
        <x:f>'01 Controls'!$G$23*'02 Cargo Classes'!$O$11</x:f>
        <x:v>0.6</x:v>
      </x:c>
      <x:c r="T839" s="22" t="n">
        <x:f>'01 Controls'!$H$23*'02 Cargo Classes'!$P$11</x:f>
        <x:v>0.12</x:v>
      </x:c>
      <x:c r="U839" s="22" t="n">
        <x:f>SUM(Q839:T839)</x:f>
        <x:v>0.96</x:v>
      </x:c>
      <x:c r="V839" s="18" t="n">
        <x:f>IF(U839=0,0,N839*Q839/U839)</x:f>
        <x:v>0</x:v>
      </x:c>
      <x:c r="W839" s="18" t="n">
        <x:f>IF(U839=0,0,P839*Q839/U839)</x:f>
        <x:v>0</x:v>
      </x:c>
      <x:c r="X839" s="18" t="n">
        <x:f>MAX(V839,W839*'01 Controls'!$E$12)</x:f>
        <x:v>0</x:v>
      </x:c>
      <x:c r="Y839" s="18" t="n">
        <x:f>IF(U839=0,0,N839*R839/U839)</x:f>
        <x:v>536.592</x:v>
      </x:c>
      <x:c r="Z839" s="18" t="n">
        <x:f>IF(U839=0,0,P839*R839/U839)</x:f>
        <x:v>896</x:v>
      </x:c>
      <x:c r="AA839" s="18" t="n">
        <x:f>MAX(Y839,Z839*'01 Controls'!$E$13)</x:f>
        <x:v>536.592</x:v>
      </x:c>
      <x:c r="AB839" s="18" t="n">
        <x:f>IF(U839=0,0,N839*S839/U839)</x:f>
        <x:v>1341.48</x:v>
      </x:c>
      <x:c r="AC839" s="18" t="n">
        <x:f>IF(U839=0,0,P839*S839/U839)</x:f>
        <x:v>2240</x:v>
      </x:c>
      <x:c r="AD839" s="18" t="n">
        <x:f>MAX(AB839,AC839*'01 Controls'!$E$14)</x:f>
        <x:v>1341.48</x:v>
      </x:c>
      <x:c r="AE839" s="18" t="n">
        <x:f>IF(U839=0,0,N839*T839/U839)</x:f>
        <x:v>268.296</x:v>
      </x:c>
      <x:c r="AF839" s="18" t="n">
        <x:f>IF(U839=0,0,P839*T839/U839)</x:f>
        <x:v>448</x:v>
      </x:c>
      <x:c r="AG839" s="18" t="n">
        <x:f>MAX(AE839,AF839*'01 Controls'!$E$15)</x:f>
        <x:v>268.296</x:v>
      </x:c>
      <x:c r="AH839" s="18" t="n">
        <x:f>SUM(V839,Y839,AB839,AE839)</x:f>
        <x:v>2146.368</x:v>
      </x:c>
      <x:c r="AI839" s="18" t="n">
        <x:f>N839-AH839</x:f>
        <x:v>0</x:v>
      </x:c>
      <x:c r="AJ839" s="18" t="n">
        <x:f>V839*INDEX('07 Mode Capacity'!$P$6:$P$17,MATCH("AIR-"&amp;I839,'07 Mode Capacity'!$C$6:$C$17,0))</x:f>
        <x:v>0</x:v>
      </x:c>
      <x:c r="AK839" s="18" t="n">
        <x:f>Y839*INDEX('07 Mode Capacity'!$P$6:$P$17,MATCH("OCEAN-"&amp;I839,'07 Mode Capacity'!$C$6:$C$17,0))</x:f>
        <x:v>47.02492683977497</x:v>
      </x:c>
      <x:c r="AL839" s="18" t="n">
        <x:f>AB839*INDEX('07 Mode Capacity'!$P$6:$P$17,MATCH("LAND-"&amp;I839,'07 Mode Capacity'!$C$6:$C$17,0))</x:f>
        <x:v>163.72477599637466</x:v>
      </x:c>
      <x:c r="AM839" s="18" t="n">
        <x:f>AE839*INDEX('07 Mode Capacity'!$P$6:$P$17,MATCH("INLAND-"&amp;I839,'07 Mode Capacity'!$C$6:$C$17,0))</x:f>
        <x:v>169.3576560317137</x:v>
      </x:c>
      <x:c r="AN839" s="18" t="n">
        <x:f>SUM(AJ839:AM839)</x:f>
        <x:v>380.10735886786335</x:v>
      </x:c>
      <x:c r="AO839" s="17" t="n">
        <x:f>IF(N839=0,1,AN839/N839)</x:f>
        <x:v>0.17709328450100978</x:v>
      </x:c>
      <x:c r="AP839" s="11" t="str">
        <x:f>IF(AO839&gt;='01 Controls'!$E$16,"PASS","FAIL")</x:f>
        <x:v>FAIL</x:v>
      </x:c>
      <x:c r="AQ839" s="11" t="str">
        <x:v>UNQUANTIFIED</x:v>
      </x:c>
      <x:c r="AR839" s="11" t="str">
        <x:v>Position-class planning record; serial item and receiver open</x:v>
      </x:c>
      <x:c r="AS839" s="26"/>
      <x:c r="AT839" s="26"/>
    </x:row>
    <x:row r="840">
      <x:c r="C840" s="11" t="str">
        <x:v>C2-CM-HCG-ROL-30</x:v>
      </x:c>
      <x:c r="D840" s="11" t="str">
        <x:v>C2</x:v>
      </x:c>
      <x:c r="E840" s="11" t="str">
        <x:v>Gulf–Atlantic hurricane</x:v>
      </x:c>
      <x:c r="F840" s="11" t="str">
        <x:v>CM-HCG</x:v>
      </x:c>
      <x:c r="G840" s="11" t="str">
        <x:v>Household collection group</x:v>
      </x:c>
      <x:c r="H840" s="11" t="str">
        <x:v>ROL-30</x:v>
      </x:c>
      <x:c r="I840" s="19" t="n">
        <x:v>48</x:v>
      </x:c>
      <x:c r="J840" s="21" t="n">
        <x:v>8</x:v>
      </x:c>
      <x:c r="K840" s="18" t="n">
        <x:f>'05 Cargo Register'!K392</x:f>
        <x:v>1408.5539999999999</x:v>
      </x:c>
      <x:c r="L840" s="18" t="n">
        <x:f>'05 Cargo Register'!N392</x:f>
        <x:v>59</x:v>
      </x:c>
      <x:c r="M840" s="18" t="n">
        <x:f>'05 Cargo Register'!O392</x:f>
        <x:v>3761.25</x:v>
      </x:c>
      <x:c r="N840" s="18" t="n">
        <x:f>J840*K840</x:f>
        <x:v>11268.431999999999</x:v>
      </x:c>
      <x:c r="O840" s="18" t="n">
        <x:f>J840*L840</x:f>
        <x:v>472</x:v>
      </x:c>
      <x:c r="P840" s="18" t="n">
        <x:f>J840*M840</x:f>
        <x:v>30090</x:v>
      </x:c>
      <x:c r="Q840" s="22" t="n">
        <x:f>'01 Controls'!$E$23*'02 Cargo Classes'!$M$12</x:f>
        <x:v>0</x:v>
      </x:c>
      <x:c r="R840" s="22" t="n">
        <x:f>'01 Controls'!$F$23*'02 Cargo Classes'!$N$12</x:f>
        <x:v>0.2</x:v>
      </x:c>
      <x:c r="S840" s="22" t="n">
        <x:f>'01 Controls'!$G$23*'02 Cargo Classes'!$O$12</x:f>
        <x:v>0.8999999999999999</x:v>
      </x:c>
      <x:c r="T840" s="22" t="n">
        <x:f>'01 Controls'!$H$23*'02 Cargo Classes'!$P$12</x:f>
        <x:v>0.09</x:v>
      </x:c>
      <x:c r="U840" s="22" t="n">
        <x:f>SUM(Q840:T840)</x:f>
        <x:v>1.19</x:v>
      </x:c>
      <x:c r="V840" s="18" t="n">
        <x:f>IF(U840=0,0,N840*Q840/U840)</x:f>
        <x:v>0</x:v>
      </x:c>
      <x:c r="W840" s="18" t="n">
        <x:f>IF(U840=0,0,P840*Q840/U840)</x:f>
        <x:v>0</x:v>
      </x:c>
      <x:c r="X840" s="18" t="n">
        <x:f>MAX(V840,W840*'01 Controls'!$E$12)</x:f>
        <x:v>0</x:v>
      </x:c>
      <x:c r="Y840" s="18" t="n">
        <x:f>IF(U840=0,0,N840*R840/U840)</x:f>
        <x:v>1893.854117647059</x:v>
      </x:c>
      <x:c r="Z840" s="18" t="n">
        <x:f>IF(U840=0,0,P840*R840/U840)</x:f>
        <x:v>5057.142857142858</x:v>
      </x:c>
      <x:c r="AA840" s="18" t="n">
        <x:f>MAX(Y840,Z840*'01 Controls'!$E$13)</x:f>
        <x:v>1893.854117647059</x:v>
      </x:c>
      <x:c r="AB840" s="18" t="n">
        <x:f>IF(U840=0,0,N840*S840/U840)</x:f>
        <x:v>8522.343529411763</x:v>
      </x:c>
      <x:c r="AC840" s="18" t="n">
        <x:f>IF(U840=0,0,P840*S840/U840)</x:f>
        <x:v>22757.142857142855</x:v>
      </x:c>
      <x:c r="AD840" s="18" t="n">
        <x:f>MAX(AB840,AC840*'01 Controls'!$E$14)</x:f>
        <x:v>8522.343529411763</x:v>
      </x:c>
      <x:c r="AE840" s="18" t="n">
        <x:f>IF(U840=0,0,N840*T840/U840)</x:f>
        <x:v>852.2343529411763</x:v>
      </x:c>
      <x:c r="AF840" s="18" t="n">
        <x:f>IF(U840=0,0,P840*T840/U840)</x:f>
        <x:v>2275.714285714286</x:v>
      </x:c>
      <x:c r="AG840" s="18" t="n">
        <x:f>MAX(AE840,AF840*'01 Controls'!$E$15)</x:f>
        <x:v>852.2343529411763</x:v>
      </x:c>
      <x:c r="AH840" s="18" t="n">
        <x:f>SUM(V840,Y840,AB840,AE840)</x:f>
        <x:v>11268.431999999997</x:v>
      </x:c>
      <x:c r="AI840" s="18" t="n">
        <x:f>N840-AH840</x:f>
        <x:v>1.8189894035458565e-12</x:v>
      </x:c>
      <x:c r="AJ840" s="18" t="n">
        <x:f>V840*INDEX('07 Mode Capacity'!$P$6:$P$17,MATCH("AIR-"&amp;I840,'07 Mode Capacity'!$C$6:$C$17,0))</x:f>
        <x:v>0</x:v>
      </x:c>
      <x:c r="AK840" s="18" t="n">
        <x:f>Y840*INDEX('07 Mode Capacity'!$P$6:$P$17,MATCH("OCEAN-"&amp;I840,'07 Mode Capacity'!$C$6:$C$17,0))</x:f>
        <x:v>165.9703300227352</x:v>
      </x:c>
      <x:c r="AL840" s="18" t="n">
        <x:f>AB840*INDEX('07 Mode Capacity'!$P$6:$P$17,MATCH("LAND-"&amp;I840,'07 Mode Capacity'!$C$6:$C$17,0))</x:f>
        <x:v>1040.1338710357916</x:v>
      </x:c>
      <x:c r="AM840" s="18" t="n">
        <x:f>AE840*INDEX('07 Mode Capacity'!$P$6:$P$17,MATCH("INLAND-"&amp;I840,'07 Mode Capacity'!$C$6:$C$17,0))</x:f>
        <x:v>537.9596132772081</x:v>
      </x:c>
      <x:c r="AN840" s="18" t="n">
        <x:f>SUM(AJ840:AM840)</x:f>
        <x:v>1744.0638143357348</x:v>
      </x:c>
      <x:c r="AO840" s="17" t="n">
        <x:f>IF(N840=0,1,AN840/N840)</x:f>
        <x:v>0.15477431237422695</x:v>
      </x:c>
      <x:c r="AP840" s="11" t="str">
        <x:f>IF(AO840&gt;='01 Controls'!$E$16,"PASS","FAIL")</x:f>
        <x:v>FAIL</x:v>
      </x:c>
      <x:c r="AQ840" s="11" t="str">
        <x:v>UNQUANTIFIED</x:v>
      </x:c>
      <x:c r="AR840" s="11" t="str">
        <x:v>Position-class planning record; serial item and receiver open</x:v>
      </x:c>
      <x:c r="AS840" s="26"/>
      <x:c r="AT840" s="26"/>
    </x:row>
    <x:row r="841">
      <x:c r="C841" s="11" t="str">
        <x:v>C2-CM-HCG-LIN-18</x:v>
      </x:c>
      <x:c r="D841" s="11" t="str">
        <x:v>C2</x:v>
      </x:c>
      <x:c r="E841" s="11" t="str">
        <x:v>Gulf–Atlantic hurricane</x:v>
      </x:c>
      <x:c r="F841" s="11" t="str">
        <x:v>CM-HCG</x:v>
      </x:c>
      <x:c r="G841" s="11" t="str">
        <x:v>Household collection group</x:v>
      </x:c>
      <x:c r="H841" s="11" t="str">
        <x:v>LIN-18</x:v>
      </x:c>
      <x:c r="I841" s="19" t="n">
        <x:v>72</x:v>
      </x:c>
      <x:c r="J841" s="21" t="n">
        <x:v>8</x:v>
      </x:c>
      <x:c r="K841" s="18" t="n">
        <x:f>'05 Cargo Register'!K393</x:f>
        <x:v>134.148</x:v>
      </x:c>
      <x:c r="L841" s="18" t="n">
        <x:f>'05 Cargo Register'!N393</x:f>
        <x:v>10</x:v>
      </x:c>
      <x:c r="M841" s="18" t="n">
        <x:f>'05 Cargo Register'!O393</x:f>
        <x:v>440</x:v>
      </x:c>
      <x:c r="N841" s="18" t="n">
        <x:f>J841*K841</x:f>
        <x:v>1073.184</x:v>
      </x:c>
      <x:c r="O841" s="18" t="n">
        <x:f>J841*L841</x:f>
        <x:v>80</x:v>
      </x:c>
      <x:c r="P841" s="18" t="n">
        <x:f>J841*M841</x:f>
        <x:v>3520</x:v>
      </x:c>
      <x:c r="Q841" s="22" t="n">
        <x:f>'01 Controls'!$E$23*'02 Cargo Classes'!$M$13</x:f>
        <x:v>0</x:v>
      </x:c>
      <x:c r="R841" s="22" t="n">
        <x:f>'01 Controls'!$F$23*'02 Cargo Classes'!$N$13</x:f>
        <x:v>0.24</x:v>
      </x:c>
      <x:c r="S841" s="22" t="n">
        <x:f>'01 Controls'!$G$23*'02 Cargo Classes'!$O$13</x:f>
        <x:v>0.6</x:v>
      </x:c>
      <x:c r="T841" s="22" t="n">
        <x:f>'01 Controls'!$H$23*'02 Cargo Classes'!$P$13</x:f>
        <x:v>0.15</x:v>
      </x:c>
      <x:c r="U841" s="22" t="n">
        <x:f>SUM(Q841:T841)</x:f>
        <x:v>0.99</x:v>
      </x:c>
      <x:c r="V841" s="18" t="n">
        <x:f>IF(U841=0,0,N841*Q841/U841)</x:f>
        <x:v>0</x:v>
      </x:c>
      <x:c r="W841" s="18" t="n">
        <x:f>IF(U841=0,0,P841*Q841/U841)</x:f>
        <x:v>0</x:v>
      </x:c>
      <x:c r="X841" s="18" t="n">
        <x:f>MAX(V841,W841*'01 Controls'!$E$12)</x:f>
        <x:v>0</x:v>
      </x:c>
      <x:c r="Y841" s="18" t="n">
        <x:f>IF(U841=0,0,N841*R841/U841)</x:f>
        <x:v>260.16581818181817</x:v>
      </x:c>
      <x:c r="Z841" s="18" t="n">
        <x:f>IF(U841=0,0,P841*R841/U841)</x:f>
        <x:v>853.3333333333333</x:v>
      </x:c>
      <x:c r="AA841" s="18" t="n">
        <x:f>MAX(Y841,Z841*'01 Controls'!$E$13)</x:f>
        <x:v>260.16581818181817</x:v>
      </x:c>
      <x:c r="AB841" s="18" t="n">
        <x:f>IF(U841=0,0,N841*S841/U841)</x:f>
        <x:v>650.4145454545454</x:v>
      </x:c>
      <x:c r="AC841" s="18" t="n">
        <x:f>IF(U841=0,0,P841*S841/U841)</x:f>
        <x:v>2133.3333333333335</x:v>
      </x:c>
      <x:c r="AD841" s="18" t="n">
        <x:f>MAX(AB841,AC841*'01 Controls'!$E$14)</x:f>
        <x:v>650.4145454545454</x:v>
      </x:c>
      <x:c r="AE841" s="18" t="n">
        <x:f>IF(U841=0,0,N841*T841/U841)</x:f>
        <x:v>162.60363636363635</x:v>
      </x:c>
      <x:c r="AF841" s="18" t="n">
        <x:f>IF(U841=0,0,P841*T841/U841)</x:f>
        <x:v>533.3333333333334</x:v>
      </x:c>
      <x:c r="AG841" s="18" t="n">
        <x:f>MAX(AE841,AF841*'01 Controls'!$E$15)</x:f>
        <x:v>162.60363636363635</x:v>
      </x:c>
      <x:c r="AH841" s="18" t="n">
        <x:f>SUM(V841,Y841,AB841,AE841)</x:f>
        <x:v>1073.184</x:v>
      </x:c>
      <x:c r="AI841" s="18" t="n">
        <x:f>N841-AH841</x:f>
        <x:v>0</x:v>
      </x:c>
      <x:c r="AJ841" s="18" t="n">
        <x:f>V841*INDEX('07 Mode Capacity'!$P$6:$P$17,MATCH("AIR-"&amp;I841,'07 Mode Capacity'!$C$6:$C$17,0))</x:f>
        <x:v>0</x:v>
      </x:c>
      <x:c r="AK841" s="18" t="n">
        <x:f>Y841*INDEX('07 Mode Capacity'!$P$6:$P$17,MATCH("OCEAN-"&amp;I841,'07 Mode Capacity'!$C$6:$C$17,0))</x:f>
        <x:v>203.6494714722107</x:v>
      </x:c>
      <x:c r="AL841" s="18" t="n">
        <x:f>AB841*INDEX('07 Mode Capacity'!$P$6:$P$17,MATCH("LAND-"&amp;I841,'07 Mode Capacity'!$C$6:$C$17,0))</x:f>
        <x:v>465.05305034574457</x:v>
      </x:c>
      <x:c r="AM841" s="18" t="n">
        <x:f>AE841*INDEX('07 Mode Capacity'!$P$6:$P$17,MATCH("INLAND-"&amp;I841,'07 Mode Capacity'!$C$6:$C$17,0))</x:f>
        <x:v>162.60363636363635</x:v>
      </x:c>
      <x:c r="AN841" s="18" t="n">
        <x:f>SUM(AJ841:AM841)</x:f>
        <x:v>831.3061581815916</x:v>
      </x:c>
      <x:c r="AO841" s="17" t="n">
        <x:f>IF(N841=0,1,AN841/N841)</x:f>
        <x:v>0.7746166157728699</x:v>
      </x:c>
      <x:c r="AP841" s="11" t="str">
        <x:f>IF(AO841&gt;='01 Controls'!$E$16,"PASS","FAIL")</x:f>
        <x:v>FAIL</x:v>
      </x:c>
      <x:c r="AQ841" s="11" t="str">
        <x:v>UNQUANTIFIED</x:v>
      </x:c>
      <x:c r="AR841" s="11" t="str">
        <x:v>Position-class planning record; serial item and receiver open</x:v>
      </x:c>
      <x:c r="AS841" s="26"/>
      <x:c r="AT841" s="26"/>
    </x:row>
    <x:row r="842">
      <x:c r="C842" s="11" t="str">
        <x:v>C2-CM-HCG-BLK-08</x:v>
      </x:c>
      <x:c r="D842" s="11" t="str">
        <x:v>C2</x:v>
      </x:c>
      <x:c r="E842" s="11" t="str">
        <x:v>Gulf–Atlantic hurricane</x:v>
      </x:c>
      <x:c r="F842" s="11" t="str">
        <x:v>CM-HCG</x:v>
      </x:c>
      <x:c r="G842" s="11" t="str">
        <x:v>Household collection group</x:v>
      </x:c>
      <x:c r="H842" s="11" t="str">
        <x:v>BLK-08</x:v>
      </x:c>
      <x:c r="I842" s="19" t="n">
        <x:v>48</x:v>
      </x:c>
      <x:c r="J842" s="21" t="n">
        <x:v>8</x:v>
      </x:c>
      <x:c r="K842" s="18" t="n">
        <x:f>'05 Cargo Register'!K394</x:f>
        <x:v>268.296</x:v>
      </x:c>
      <x:c r="L842" s="18" t="n">
        <x:f>'05 Cargo Register'!N394</x:f>
        <x:v>42</x:v>
      </x:c>
      <x:c r="M842" s="18" t="n">
        <x:f>'05 Cargo Register'!O394</x:f>
        <x:v>2142</x:v>
      </x:c>
      <x:c r="N842" s="18" t="n">
        <x:f>J842*K842</x:f>
        <x:v>2146.368</x:v>
      </x:c>
      <x:c r="O842" s="18" t="n">
        <x:f>J842*L842</x:f>
        <x:v>336</x:v>
      </x:c>
      <x:c r="P842" s="18" t="n">
        <x:f>J842*M842</x:f>
        <x:v>17136</x:v>
      </x:c>
      <x:c r="Q842" s="22" t="n">
        <x:f>'01 Controls'!$E$23*'02 Cargo Classes'!$M$14</x:f>
        <x:v>0.05</x:v>
      </x:c>
      <x:c r="R842" s="22" t="n">
        <x:f>'01 Controls'!$F$23*'02 Cargo Classes'!$N$14</x:f>
        <x:v>0.16000000000000003</x:v>
      </x:c>
      <x:c r="S842" s="22" t="n">
        <x:f>'01 Controls'!$G$23*'02 Cargo Classes'!$O$14</x:f>
        <x:v>0.6</x:v>
      </x:c>
      <x:c r="T842" s="22" t="n">
        <x:f>'01 Controls'!$H$23*'02 Cargo Classes'!$P$14</x:f>
        <x:v>0.075</x:v>
      </x:c>
      <x:c r="U842" s="22" t="n">
        <x:f>SUM(Q842:T842)</x:f>
        <x:v>0.885</x:v>
      </x:c>
      <x:c r="V842" s="18" t="n">
        <x:f>IF(U842=0,0,N842*Q842/U842)</x:f>
        <x:v>121.26372881355931</x:v>
      </x:c>
      <x:c r="W842" s="18" t="n">
        <x:f>IF(U842=0,0,P842*Q842/U842)</x:f>
        <x:v>968.135593220339</x:v>
      </x:c>
      <x:c r="X842" s="18" t="n">
        <x:f>MAX(V842,W842*'01 Controls'!$E$12)</x:f>
        <x:v>242.03389830508476</x:v>
      </x:c>
      <x:c r="Y842" s="18" t="n">
        <x:f>IF(U842=0,0,N842*R842/U842)</x:f>
        <x:v>388.0439322033899</x:v>
      </x:c>
      <x:c r="Z842" s="18" t="n">
        <x:f>IF(U842=0,0,P842*R842/U842)</x:f>
        <x:v>3098.0338983050856</x:v>
      </x:c>
      <x:c r="AA842" s="18" t="n">
        <x:f>MAX(Y842,Z842*'01 Controls'!$E$13)</x:f>
        <x:v>464.7050847457628</x:v>
      </x:c>
      <x:c r="AB842" s="18" t="n">
        <x:f>IF(U842=0,0,N842*S842/U842)</x:f>
        <x:v>1455.1647457627118</x:v>
      </x:c>
      <x:c r="AC842" s="18" t="n">
        <x:f>IF(U842=0,0,P842*S842/U842)</x:f>
        <x:v>11617.627118644068</x:v>
      </x:c>
      <x:c r="AD842" s="18" t="n">
        <x:f>MAX(AB842,AC842*'01 Controls'!$E$14)</x:f>
        <x:v>2323.5254237288136</x:v>
      </x:c>
      <x:c r="AE842" s="18" t="n">
        <x:f>IF(U842=0,0,N842*T842/U842)</x:f>
        <x:v>181.89559322033898</x:v>
      </x:c>
      <x:c r="AF842" s="18" t="n">
        <x:f>IF(U842=0,0,P842*T842/U842)</x:f>
        <x:v>1452.2033898305085</x:v>
      </x:c>
      <x:c r="AG842" s="18" t="n">
        <x:f>MAX(AE842,AF842*'01 Controls'!$E$15)</x:f>
        <x:v>261.3966101694915</x:v>
      </x:c>
      <x:c r="AH842" s="18" t="n">
        <x:f>SUM(V842,Y842,AB842,AE842)</x:f>
        <x:v>2146.368</x:v>
      </x:c>
      <x:c r="AI842" s="18" t="n">
        <x:f>N842-AH842</x:f>
        <x:v>0</x:v>
      </x:c>
      <x:c r="AJ842" s="18" t="n">
        <x:f>V842*INDEX('07 Mode Capacity'!$P$6:$P$17,MATCH("AIR-"&amp;I842,'07 Mode Capacity'!$C$6:$C$17,0))</x:f>
        <x:v>33.99454724356341</x:v>
      </x:c>
      <x:c r="AK842" s="18" t="n">
        <x:f>Y842*INDEX('07 Mode Capacity'!$P$6:$P$17,MATCH("OCEAN-"&amp;I842,'07 Mode Capacity'!$C$6:$C$17,0))</x:f>
        <x:v>34.006726754187554</x:v>
      </x:c>
      <x:c r="AL842" s="18" t="n">
        <x:f>AB842*INDEX('07 Mode Capacity'!$P$6:$P$17,MATCH("LAND-"&amp;I842,'07 Mode Capacity'!$C$6:$C$17,0))</x:f>
        <x:v>177.59975701301656</x:v>
      </x:c>
      <x:c r="AM842" s="18" t="n">
        <x:f>AE842*INDEX('07 Mode Capacity'!$P$6:$P$17,MATCH("INLAND-"&amp;I842,'07 Mode Capacity'!$C$6:$C$17,0))</x:f>
        <x:v>114.81874985200928</x:v>
      </x:c>
      <x:c r="AN842" s="18" t="n">
        <x:f>SUM(AJ842:AM842)</x:f>
        <x:v>360.4197808627768</x:v>
      </x:c>
      <x:c r="AO842" s="17" t="n">
        <x:f>IF(N842=0,1,AN842/N842)</x:f>
        <x:v>0.1679207763360136</x:v>
      </x:c>
      <x:c r="AP842" s="11" t="str">
        <x:f>IF(AO842&gt;='01 Controls'!$E$16,"PASS","FAIL")</x:f>
        <x:v>FAIL</x:v>
      </x:c>
      <x:c r="AQ842" s="11" t="str">
        <x:v>UNQUANTIFIED</x:v>
      </x:c>
      <x:c r="AR842" s="11" t="str">
        <x:v>Position-class planning record; serial item and receiver open</x:v>
      </x:c>
      <x:c r="AS842" s="26"/>
      <x:c r="AT842" s="26"/>
    </x:row>
    <x:row r="843">
      <x:c r="C843" s="11" t="str">
        <x:v>C2-CM-CTN-APL-45</x:v>
      </x:c>
      <x:c r="D843" s="11" t="str">
        <x:v>C2</x:v>
      </x:c>
      <x:c r="E843" s="11" t="str">
        <x:v>Gulf–Atlantic hurricane</x:v>
      </x:c>
      <x:c r="F843" s="11" t="str">
        <x:v>CM-CTN</x:v>
      </x:c>
      <x:c r="G843" s="11" t="str">
        <x:v>Continuity transfer-node group</x:v>
      </x:c>
      <x:c r="H843" s="11" t="str">
        <x:v>APL-45</x:v>
      </x:c>
      <x:c r="I843" s="19" t="n">
        <x:v>24</x:v>
      </x:c>
      <x:c r="J843" s="21" t="n">
        <x:v>6</x:v>
      </x:c>
      <x:c r="K843" s="18" t="n">
        <x:f>'05 Cargo Register'!K395</x:f>
        <x:v>189.546</x:v>
      </x:c>
      <x:c r="L843" s="18" t="n">
        <x:f>'05 Cargo Register'!N395</x:f>
        <x:v>50</x:v>
      </x:c>
      <x:c r="M843" s="18" t="n">
        <x:f>'05 Cargo Register'!O395</x:f>
        <x:v>375</x:v>
      </x:c>
      <x:c r="N843" s="18" t="n">
        <x:f>J843*K843</x:f>
        <x:v>1137.2759999999998</x:v>
      </x:c>
      <x:c r="O843" s="18" t="n">
        <x:f>J843*L843</x:f>
        <x:v>300</x:v>
      </x:c>
      <x:c r="P843" s="18" t="n">
        <x:f>J843*M843</x:f>
        <x:v>2250</x:v>
      </x:c>
      <x:c r="Q843" s="22" t="n">
        <x:f>'01 Controls'!$E$23*'02 Cargo Classes'!$M$6</x:f>
        <x:v>0.15000000000000002</x:v>
      </x:c>
      <x:c r="R843" s="22" t="n">
        <x:f>'01 Controls'!$F$23*'02 Cargo Classes'!$N$6</x:f>
        <x:v>0.08000000000000002</x:v>
      </x:c>
      <x:c r="S843" s="22" t="n">
        <x:f>'01 Controls'!$G$23*'02 Cargo Classes'!$O$6</x:f>
        <x:v>0.6</x:v>
      </x:c>
      <x:c r="T843" s="22" t="n">
        <x:f>'01 Controls'!$H$23*'02 Cargo Classes'!$P$6</x:f>
        <x:v>0.045</x:v>
      </x:c>
      <x:c r="U843" s="22" t="n">
        <x:f>SUM(Q843:T843)</x:f>
        <x:v>0.8750000000000001</x:v>
      </x:c>
      <x:c r="V843" s="18" t="n">
        <x:f>IF(U843=0,0,N843*Q843/U843)</x:f>
        <x:v>194.96159999999998</x:v>
      </x:c>
      <x:c r="W843" s="18" t="n">
        <x:f>IF(U843=0,0,P843*Q843/U843)</x:f>
        <x:v>385.7142857142857</x:v>
      </x:c>
      <x:c r="X843" s="18" t="n">
        <x:f>MAX(V843,W843*'01 Controls'!$E$12)</x:f>
        <x:v>194.96159999999998</x:v>
      </x:c>
      <x:c r="Y843" s="18" t="n">
        <x:f>IF(U843=0,0,N843*R843/U843)</x:f>
        <x:v>103.97952</x:v>
      </x:c>
      <x:c r="Z843" s="18" t="n">
        <x:f>IF(U843=0,0,P843*R843/U843)</x:f>
        <x:v>205.71428571428572</x:v>
      </x:c>
      <x:c r="AA843" s="18" t="n">
        <x:f>MAX(Y843,Z843*'01 Controls'!$E$13)</x:f>
        <x:v>103.97952</x:v>
      </x:c>
      <x:c r="AB843" s="18" t="n">
        <x:f>IF(U843=0,0,N843*S843/U843)</x:f>
        <x:v>779.8463999999998</x:v>
      </x:c>
      <x:c r="AC843" s="18" t="n">
        <x:f>IF(U843=0,0,P843*S843/U843)</x:f>
        <x:v>1542.8571428571427</x:v>
      </x:c>
      <x:c r="AD843" s="18" t="n">
        <x:f>MAX(AB843,AC843*'01 Controls'!$E$14)</x:f>
        <x:v>779.8463999999998</x:v>
      </x:c>
      <x:c r="AE843" s="18" t="n">
        <x:f>IF(U843=0,0,N843*T843/U843)</x:f>
        <x:v>58.48847999999998</x:v>
      </x:c>
      <x:c r="AF843" s="18" t="n">
        <x:f>IF(U843=0,0,P843*T843/U843)</x:f>
        <x:v>115.7142857142857</x:v>
      </x:c>
      <x:c r="AG843" s="18" t="n">
        <x:f>MAX(AE843,AF843*'01 Controls'!$E$15)</x:f>
        <x:v>58.48847999999998</x:v>
      </x:c>
      <x:c r="AH843" s="18" t="n">
        <x:f>SUM(V843,Y843,AB843,AE843)</x:f>
        <x:v>1137.2759999999998</x:v>
      </x:c>
      <x:c r="AI843" s="18" t="n">
        <x:f>N843-AH843</x:f>
        <x:v>0</x:v>
      </x:c>
      <x:c r="AJ843" s="18" t="n">
        <x:f>V843*INDEX('07 Mode Capacity'!$P$6:$P$17,MATCH("AIR-"&amp;I843,'07 Mode Capacity'!$C$6:$C$17,0))</x:f>
        <x:v>39.56045132837453</x:v>
      </x:c>
      <x:c r="AK843" s="18" t="n">
        <x:f>Y843*INDEX('07 Mode Capacity'!$P$6:$P$17,MATCH("OCEAN-"&amp;I843,'07 Mode Capacity'!$C$6:$C$17,0))</x:f>
        <x:v>15.606187280709012</x:v>
      </x:c>
      <x:c r="AL843" s="18" t="n">
        <x:f>AB843*INDEX('07 Mode Capacity'!$P$6:$P$17,MATCH("LAND-"&amp;I843,'07 Mode Capacity'!$C$6:$C$17,0))</x:f>
        <x:v>298.29196877267617</x:v>
      </x:c>
      <x:c r="AM843" s="18" t="n">
        <x:f>AE843*INDEX('07 Mode Capacity'!$P$6:$P$17,MATCH("INLAND-"&amp;I843,'07 Mode Capacity'!$C$6:$C$17,0))</x:f>
        <x:v>58.48847999999998</x:v>
      </x:c>
      <x:c r="AN843" s="18" t="n">
        <x:f>SUM(AJ843:AM843)</x:f>
        <x:v>411.94708738175973</x:v>
      </x:c>
      <x:c r="AO843" s="17" t="n">
        <x:f>IF(N843=0,1,AN843/N843)</x:f>
        <x:v>0.3622226156023338</x:v>
      </x:c>
      <x:c r="AP843" s="11" t="str">
        <x:f>IF(AO843&gt;='01 Controls'!$E$16,"PASS","FAIL")</x:f>
        <x:v>FAIL</x:v>
      </x:c>
      <x:c r="AQ843" s="11" t="str">
        <x:v>UNQUANTIFIED</x:v>
      </x:c>
      <x:c r="AR843" s="11" t="str">
        <x:v>Position-class planning record; serial item and receiver open</x:v>
      </x:c>
      <x:c r="AS843" s="26"/>
      <x:c r="AT843" s="26"/>
    </x:row>
    <x:row r="844">
      <x:c r="C844" s="11" t="str">
        <x:v>C2-CM-CTN-ISO-18</x:v>
      </x:c>
      <x:c r="D844" s="11" t="str">
        <x:v>C2</x:v>
      </x:c>
      <x:c r="E844" s="11" t="str">
        <x:v>Gulf–Atlantic hurricane</x:v>
      </x:c>
      <x:c r="F844" s="11" t="str">
        <x:v>CM-CTN</x:v>
      </x:c>
      <x:c r="G844" s="11" t="str">
        <x:v>Continuity transfer-node group</x:v>
      </x:c>
      <x:c r="H844" s="11" t="str">
        <x:v>ISO-18</x:v>
      </x:c>
      <x:c r="I844" s="19" t="n">
        <x:v>48</x:v>
      </x:c>
      <x:c r="J844" s="21" t="n">
        <x:v>6</x:v>
      </x:c>
      <x:c r="K844" s="18" t="n">
        <x:f>'05 Cargo Register'!K396</x:f>
        <x:v>379.092</x:v>
      </x:c>
      <x:c r="L844" s="18" t="n">
        <x:f>'05 Cargo Register'!N396</x:f>
        <x:v>25</x:v>
      </x:c>
      <x:c r="M844" s="18" t="n">
        <x:f>'05 Cargo Register'!O396</x:f>
        <x:v>660</x:v>
      </x:c>
      <x:c r="N844" s="18" t="n">
        <x:f>J844*K844</x:f>
        <x:v>2274.5519999999997</x:v>
      </x:c>
      <x:c r="O844" s="18" t="n">
        <x:f>J844*L844</x:f>
        <x:v>150</x:v>
      </x:c>
      <x:c r="P844" s="18" t="n">
        <x:f>J844*M844</x:f>
        <x:v>3960</x:v>
      </x:c>
      <x:c r="Q844" s="22" t="n">
        <x:f>'01 Controls'!$E$23*'02 Cargo Classes'!$M$7</x:f>
        <x:v>0.010000000000000002</x:v>
      </x:c>
      <x:c r="R844" s="22" t="n">
        <x:f>'01 Controls'!$F$23*'02 Cargo Classes'!$N$7</x:f>
        <x:v>0.2</x:v>
      </x:c>
      <x:c r="S844" s="22" t="n">
        <x:f>'01 Controls'!$G$23*'02 Cargo Classes'!$O$7</x:f>
        <x:v>0.72</x:v>
      </x:c>
      <x:c r="T844" s="22" t="n">
        <x:f>'01 Controls'!$H$23*'02 Cargo Classes'!$P$7</x:f>
        <x:v>0.12</x:v>
      </x:c>
      <x:c r="U844" s="22" t="n">
        <x:f>SUM(Q844:T844)</x:f>
        <x:v>1.0499999999999998</x:v>
      </x:c>
      <x:c r="V844" s="18" t="n">
        <x:f>IF(U844=0,0,N844*Q844/U844)</x:f>
        <x:v>21.662400000000005</x:v>
      </x:c>
      <x:c r="W844" s="18" t="n">
        <x:f>IF(U844=0,0,P844*Q844/U844)</x:f>
        <x:v>37.71428571428573</x:v>
      </x:c>
      <x:c r="X844" s="18" t="n">
        <x:f>MAX(V844,W844*'01 Controls'!$E$12)</x:f>
        <x:v>21.662400000000005</x:v>
      </x:c>
      <x:c r="Y844" s="18" t="n">
        <x:f>IF(U844=0,0,N844*R844/U844)</x:f>
        <x:v>433.24800000000005</x:v>
      </x:c>
      <x:c r="Z844" s="18" t="n">
        <x:f>IF(U844=0,0,P844*R844/U844)</x:f>
        <x:v>754.2857142857144</x:v>
      </x:c>
      <x:c r="AA844" s="18" t="n">
        <x:f>MAX(Y844,Z844*'01 Controls'!$E$13)</x:f>
        <x:v>433.24800000000005</x:v>
      </x:c>
      <x:c r="AB844" s="18" t="n">
        <x:f>IF(U844=0,0,N844*S844/U844)</x:f>
        <x:v>1559.6928</x:v>
      </x:c>
      <x:c r="AC844" s="18" t="n">
        <x:f>IF(U844=0,0,P844*S844/U844)</x:f>
        <x:v>2715.4285714285716</x:v>
      </x:c>
      <x:c r="AD844" s="18" t="n">
        <x:f>MAX(AB844,AC844*'01 Controls'!$E$14)</x:f>
        <x:v>1559.6928</x:v>
      </x:c>
      <x:c r="AE844" s="18" t="n">
        <x:f>IF(U844=0,0,N844*T844/U844)</x:f>
        <x:v>259.9488</x:v>
      </x:c>
      <x:c r="AF844" s="18" t="n">
        <x:f>IF(U844=0,0,P844*T844/U844)</x:f>
        <x:v>452.5714285714286</x:v>
      </x:c>
      <x:c r="AG844" s="18" t="n">
        <x:f>MAX(AE844,AF844*'01 Controls'!$E$15)</x:f>
        <x:v>259.9488</x:v>
      </x:c>
      <x:c r="AH844" s="18" t="n">
        <x:f>SUM(V844,Y844,AB844,AE844)</x:f>
        <x:v>2274.552</x:v>
      </x:c>
      <x:c r="AI844" s="18" t="n">
        <x:f>N844-AH844</x:f>
        <x:v>-4.547473508864641e-13</x:v>
      </x:c>
      <x:c r="AJ844" s="18" t="n">
        <x:f>V844*INDEX('07 Mode Capacity'!$P$6:$P$17,MATCH("AIR-"&amp;I844,'07 Mode Capacity'!$C$6:$C$17,0))</x:f>
        <x:v>6.072743164125974</x:v>
      </x:c>
      <x:c r="AK844" s="18" t="n">
        <x:f>Y844*INDEX('07 Mode Capacity'!$P$6:$P$17,MATCH("OCEAN-"&amp;I844,'07 Mode Capacity'!$C$6:$C$17,0))</x:f>
        <x:v>37.96824310365945</x:v>
      </x:c>
      <x:c r="AL844" s="18" t="n">
        <x:f>AB844*INDEX('07 Mode Capacity'!$P$6:$P$17,MATCH("LAND-"&amp;I844,'07 Mode Capacity'!$C$6:$C$17,0))</x:f>
        <x:v>190.3571833371786</x:v>
      </x:c>
      <x:c r="AM844" s="18" t="n">
        <x:f>AE844*INDEX('07 Mode Capacity'!$P$6:$P$17,MATCH("INLAND-"&amp;I844,'07 Mode Capacity'!$C$6:$C$17,0))</x:f>
        <x:v>164.08861651406184</x:v>
      </x:c>
      <x:c r="AN844" s="18" t="n">
        <x:f>SUM(AJ844:AM844)</x:f>
        <x:v>398.48678611902585</x:v>
      </x:c>
      <x:c r="AO844" s="17" t="n">
        <x:f>IF(N844=0,1,AN844/N844)</x:f>
        <x:v>0.175193526513804</x:v>
      </x:c>
      <x:c r="AP844" s="11" t="str">
        <x:f>IF(AO844&gt;='01 Controls'!$E$16,"PASS","FAIL")</x:f>
        <x:v>FAIL</x:v>
      </x:c>
      <x:c r="AQ844" s="11" t="str">
        <x:v>UNQUANTIFIED</x:v>
      </x:c>
      <x:c r="AR844" s="11" t="str">
        <x:v>Position-class planning record; serial item and receiver open</x:v>
      </x:c>
      <x:c r="AS844" s="26"/>
      <x:c r="AT844" s="26"/>
    </x:row>
    <x:row r="845">
      <x:c r="C845" s="11" t="str">
        <x:v>C2-CM-CTN-COL-12</x:v>
      </x:c>
      <x:c r="D845" s="11" t="str">
        <x:v>C2</x:v>
      </x:c>
      <x:c r="E845" s="11" t="str">
        <x:v>Gulf–Atlantic hurricane</x:v>
      </x:c>
      <x:c r="F845" s="11" t="str">
        <x:v>CM-CTN</x:v>
      </x:c>
      <x:c r="G845" s="11" t="str">
        <x:v>Continuity transfer-node group</x:v>
      </x:c>
      <x:c r="H845" s="11" t="str">
        <x:v>COL-12</x:v>
      </x:c>
      <x:c r="I845" s="19" t="n">
        <x:v>24</x:v>
      </x:c>
      <x:c r="J845" s="21" t="n">
        <x:v>6</x:v>
      </x:c>
      <x:c r="K845" s="18" t="n">
        <x:f>'05 Cargo Register'!K397</x:f>
        <x:v>94.773</x:v>
      </x:c>
      <x:c r="L845" s="18" t="n">
        <x:f>'05 Cargo Register'!N397</x:f>
        <x:v>10</x:v>
      </x:c>
      <x:c r="M845" s="18" t="n">
        <x:f>'05 Cargo Register'!O397</x:f>
        <x:v>264</x:v>
      </x:c>
      <x:c r="N845" s="18" t="n">
        <x:f>J845*K845</x:f>
        <x:v>568.6379999999999</x:v>
      </x:c>
      <x:c r="O845" s="18" t="n">
        <x:f>J845*L845</x:f>
        <x:v>60</x:v>
      </x:c>
      <x:c r="P845" s="18" t="n">
        <x:f>J845*M845</x:f>
        <x:v>1584</x:v>
      </x:c>
      <x:c r="Q845" s="22" t="n">
        <x:f>'01 Controls'!$E$23*'02 Cargo Classes'!$M$8</x:f>
        <x:v>0.1</x:v>
      </x:c>
      <x:c r="R845" s="22" t="n">
        <x:f>'01 Controls'!$F$23*'02 Cargo Classes'!$N$8</x:f>
        <x:v>0.13999999999999999</x:v>
      </x:c>
      <x:c r="S845" s="22" t="n">
        <x:f>'01 Controls'!$G$23*'02 Cargo Classes'!$O$8</x:f>
        <x:v>0.72</x:v>
      </x:c>
      <x:c r="T845" s="22" t="n">
        <x:f>'01 Controls'!$H$23*'02 Cargo Classes'!$P$8</x:f>
        <x:v>0.03</x:v>
      </x:c>
      <x:c r="U845" s="22" t="n">
        <x:f>SUM(Q845:T845)</x:f>
        <x:v>0.99</x:v>
      </x:c>
      <x:c r="V845" s="18" t="n">
        <x:f>IF(U845=0,0,N845*Q845/U845)</x:f>
        <x:v>57.43818181818182</x:v>
      </x:c>
      <x:c r="W845" s="18" t="n">
        <x:f>IF(U845=0,0,P845*Q845/U845)</x:f>
        <x:v>160</x:v>
      </x:c>
      <x:c r="X845" s="18" t="n">
        <x:f>MAX(V845,W845*'01 Controls'!$E$12)</x:f>
        <x:v>57.43818181818182</x:v>
      </x:c>
      <x:c r="Y845" s="18" t="n">
        <x:f>IF(U845=0,0,N845*R845/U845)</x:f>
        <x:v>80.41345454545453</x:v>
      </x:c>
      <x:c r="Z845" s="18" t="n">
        <x:f>IF(U845=0,0,P845*R845/U845)</x:f>
        <x:v>224</x:v>
      </x:c>
      <x:c r="AA845" s="18" t="n">
        <x:f>MAX(Y845,Z845*'01 Controls'!$E$13)</x:f>
        <x:v>80.41345454545453</x:v>
      </x:c>
      <x:c r="AB845" s="18" t="n">
        <x:f>IF(U845=0,0,N845*S845/U845)</x:f>
        <x:v>413.554909090909</x:v>
      </x:c>
      <x:c r="AC845" s="18" t="n">
        <x:f>IF(U845=0,0,P845*S845/U845)</x:f>
        <x:v>1152</x:v>
      </x:c>
      <x:c r="AD845" s="18" t="n">
        <x:f>MAX(AB845,AC845*'01 Controls'!$E$14)</x:f>
        <x:v>413.554909090909</x:v>
      </x:c>
      <x:c r="AE845" s="18" t="n">
        <x:f>IF(U845=0,0,N845*T845/U845)</x:f>
        <x:v>17.23145454545454</x:v>
      </x:c>
      <x:c r="AF845" s="18" t="n">
        <x:f>IF(U845=0,0,P845*T845/U845)</x:f>
        <x:v>47.99999999999999</x:v>
      </x:c>
      <x:c r="AG845" s="18" t="n">
        <x:f>MAX(AE845,AF845*'01 Controls'!$E$15)</x:f>
        <x:v>17.23145454545454</x:v>
      </x:c>
      <x:c r="AH845" s="18" t="n">
        <x:f>SUM(V845,Y845,AB845,AE845)</x:f>
        <x:v>568.6379999999999</x:v>
      </x:c>
      <x:c r="AI845" s="18" t="n">
        <x:f>N845-AH845</x:f>
        <x:v>0</x:v>
      </x:c>
      <x:c r="AJ845" s="18" t="n">
        <x:f>V845*INDEX('07 Mode Capacity'!$P$6:$P$17,MATCH("AIR-"&amp;I845,'07 Mode Capacity'!$C$6:$C$17,0))</x:f>
        <x:v>11.655015121995866</x:v>
      </x:c>
      <x:c r="AK845" s="18" t="n">
        <x:f>Y845*INDEX('07 Mode Capacity'!$P$6:$P$17,MATCH("OCEAN-"&amp;I845,'07 Mode Capacity'!$C$6:$C$17,0))</x:f>
        <x:v>12.06917892605337</x:v>
      </x:c>
      <x:c r="AL845" s="18" t="n">
        <x:f>AB845*INDEX('07 Mode Capacity'!$P$6:$P$17,MATCH("LAND-"&amp;I845,'07 Mode Capacity'!$C$6:$C$17,0))</x:f>
        <x:v>158.18513495520708</x:v>
      </x:c>
      <x:c r="AM845" s="18" t="n">
        <x:f>AE845*INDEX('07 Mode Capacity'!$P$6:$P$17,MATCH("INLAND-"&amp;I845,'07 Mode Capacity'!$C$6:$C$17,0))</x:f>
        <x:v>17.23145454545454</x:v>
      </x:c>
      <x:c r="AN845" s="18" t="n">
        <x:f>SUM(AJ845:AM845)</x:f>
        <x:v>199.14078354871086</x:v>
      </x:c>
      <x:c r="AO845" s="17" t="n">
        <x:f>IF(N845=0,1,AN845/N845)</x:f>
        <x:v>0.35020660516657504</x:v>
      </x:c>
      <x:c r="AP845" s="11" t="str">
        <x:f>IF(AO845&gt;='01 Controls'!$E$16,"PASS","FAIL")</x:f>
        <x:v>FAIL</x:v>
      </x:c>
      <x:c r="AQ845" s="11" t="str">
        <x:v>UNQUANTIFIED</x:v>
      </x:c>
      <x:c r="AR845" s="11" t="str">
        <x:v>Position-class planning record; serial item and receiver open</x:v>
      </x:c>
      <x:c r="AS845" s="26"/>
      <x:c r="AT845" s="26"/>
    </x:row>
    <x:row r="846">
      <x:c r="C846" s="11" t="str">
        <x:v>C2-CM-CTN-BAT-22</x:v>
      </x:c>
      <x:c r="D846" s="11" t="str">
        <x:v>C2</x:v>
      </x:c>
      <x:c r="E846" s="11" t="str">
        <x:v>Gulf–Atlantic hurricane</x:v>
      </x:c>
      <x:c r="F846" s="11" t="str">
        <x:v>CM-CTN</x:v>
      </x:c>
      <x:c r="G846" s="11" t="str">
        <x:v>Continuity transfer-node group</x:v>
      </x:c>
      <x:c r="H846" s="11" t="str">
        <x:v>BAT-22</x:v>
      </x:c>
      <x:c r="I846" s="19" t="n">
        <x:v>48</x:v>
      </x:c>
      <x:c r="J846" s="21" t="n">
        <x:v>6</x:v>
      </x:c>
      <x:c r="K846" s="18" t="n">
        <x:f>'05 Cargo Register'!K398</x:f>
        <x:v>142.15949999999998</x:v>
      </x:c>
      <x:c r="L846" s="18" t="n">
        <x:f>'05 Cargo Register'!N398</x:f>
        <x:v>9</x:v>
      </x:c>
      <x:c r="M846" s="18" t="n">
        <x:f>'05 Cargo Register'!O398</x:f>
        <x:v>237.60000000000002</x:v>
      </x:c>
      <x:c r="N846" s="18" t="n">
        <x:f>J846*K846</x:f>
        <x:v>852.9569999999999</x:v>
      </x:c>
      <x:c r="O846" s="18" t="n">
        <x:f>J846*L846</x:f>
        <x:v>54</x:v>
      </x:c>
      <x:c r="P846" s="18" t="n">
        <x:f>J846*M846</x:f>
        <x:v>1425.6000000000001</x:v>
      </x:c>
      <x:c r="Q846" s="22" t="n">
        <x:f>'01 Controls'!$E$23*'02 Cargo Classes'!$M$9</x:f>
        <x:v>0</x:v>
      </x:c>
      <x:c r="R846" s="22" t="n">
        <x:f>'01 Controls'!$F$23*'02 Cargo Classes'!$N$9</x:f>
        <x:v>0.2</x:v>
      </x:c>
      <x:c r="S846" s="22" t="n">
        <x:f>'01 Controls'!$G$23*'02 Cargo Classes'!$O$9</x:f>
        <x:v>0.6</x:v>
      </x:c>
      <x:c r="T846" s="22" t="n">
        <x:f>'01 Controls'!$H$23*'02 Cargo Classes'!$P$9</x:f>
        <x:v>0.075</x:v>
      </x:c>
      <x:c r="U846" s="22" t="n">
        <x:f>SUM(Q846:T846)</x:f>
        <x:v>0.875</x:v>
      </x:c>
      <x:c r="V846" s="18" t="n">
        <x:f>IF(U846=0,0,N846*Q846/U846)</x:f>
        <x:v>0</x:v>
      </x:c>
      <x:c r="W846" s="18" t="n">
        <x:f>IF(U846=0,0,P846*Q846/U846)</x:f>
        <x:v>0</x:v>
      </x:c>
      <x:c r="X846" s="18" t="n">
        <x:f>MAX(V846,W846*'01 Controls'!$E$12)</x:f>
        <x:v>0</x:v>
      </x:c>
      <x:c r="Y846" s="18" t="n">
        <x:f>IF(U846=0,0,N846*R846/U846)</x:f>
        <x:v>194.9616</x:v>
      </x:c>
      <x:c r="Z846" s="18" t="n">
        <x:f>IF(U846=0,0,P846*R846/U846)</x:f>
        <x:v>325.85142857142864</x:v>
      </x:c>
      <x:c r="AA846" s="18" t="n">
        <x:f>MAX(Y846,Z846*'01 Controls'!$E$13)</x:f>
        <x:v>194.9616</x:v>
      </x:c>
      <x:c r="AB846" s="18" t="n">
        <x:f>IF(U846=0,0,N846*S846/U846)</x:f>
        <x:v>584.8847999999999</x:v>
      </x:c>
      <x:c r="AC846" s="18" t="n">
        <x:f>IF(U846=0,0,P846*S846/U846)</x:f>
        <x:v>977.5542857142857</x:v>
      </x:c>
      <x:c r="AD846" s="18" t="n">
        <x:f>MAX(AB846,AC846*'01 Controls'!$E$14)</x:f>
        <x:v>584.8847999999999</x:v>
      </x:c>
      <x:c r="AE846" s="18" t="n">
        <x:f>IF(U846=0,0,N846*T846/U846)</x:f>
        <x:v>73.11059999999999</x:v>
      </x:c>
      <x:c r="AF846" s="18" t="n">
        <x:f>IF(U846=0,0,P846*T846/U846)</x:f>
        <x:v>122.19428571428571</x:v>
      </x:c>
      <x:c r="AG846" s="18" t="n">
        <x:f>MAX(AE846,AF846*'01 Controls'!$E$15)</x:f>
        <x:v>73.11059999999999</x:v>
      </x:c>
      <x:c r="AH846" s="18" t="n">
        <x:f>SUM(V846,Y846,AB846,AE846)</x:f>
        <x:v>852.9569999999999</x:v>
      </x:c>
      <x:c r="AI846" s="18" t="n">
        <x:f>N846-AH846</x:f>
        <x:v>0</x:v>
      </x:c>
      <x:c r="AJ846" s="18" t="n">
        <x:f>V846*INDEX('07 Mode Capacity'!$P$6:$P$17,MATCH("AIR-"&amp;I846,'07 Mode Capacity'!$C$6:$C$17,0))</x:f>
        <x:v>0</x:v>
      </x:c>
      <x:c r="AK846" s="18" t="n">
        <x:f>Y846*INDEX('07 Mode Capacity'!$P$6:$P$17,MATCH("OCEAN-"&amp;I846,'07 Mode Capacity'!$C$6:$C$17,0))</x:f>
        <x:v>17.08570939664675</x:v>
      </x:c>
      <x:c r="AL846" s="18" t="n">
        <x:f>AB846*INDEX('07 Mode Capacity'!$P$6:$P$17,MATCH("LAND-"&amp;I846,'07 Mode Capacity'!$C$6:$C$17,0))</x:f>
        <x:v>71.38394375144198</x:v>
      </x:c>
      <x:c r="AM846" s="18" t="n">
        <x:f>AE846*INDEX('07 Mode Capacity'!$P$6:$P$17,MATCH("INLAND-"&amp;I846,'07 Mode Capacity'!$C$6:$C$17,0))</x:f>
        <x:v>46.149923394579886</x:v>
      </x:c>
      <x:c r="AN846" s="18" t="n">
        <x:f>SUM(AJ846:AM846)</x:f>
        <x:v>134.6195765426686</x:v>
      </x:c>
      <x:c r="AO846" s="17" t="n">
        <x:f>IF(N846=0,1,AN846/N846)</x:f>
        <x:v>0.15782692039888133</x:v>
      </x:c>
      <x:c r="AP846" s="11" t="str">
        <x:f>IF(AO846&gt;='01 Controls'!$E$16,"PASS","FAIL")</x:f>
        <x:v>FAIL</x:v>
      </x:c>
      <x:c r="AQ846" s="11" t="str">
        <x:v>UNQUANTIFIED</x:v>
      </x:c>
      <x:c r="AR846" s="11" t="str">
        <x:v>Position-class planning record; serial item and receiver open</x:v>
      </x:c>
      <x:c r="AS846" s="26"/>
      <x:c r="AT846" s="26"/>
    </x:row>
    <x:row r="847">
      <x:c r="C847" s="11" t="str">
        <x:v>C2-CM-CTN-TNK-20</x:v>
      </x:c>
      <x:c r="D847" s="11" t="str">
        <x:v>C2</x:v>
      </x:c>
      <x:c r="E847" s="11" t="str">
        <x:v>Gulf–Atlantic hurricane</x:v>
      </x:c>
      <x:c r="F847" s="11" t="str">
        <x:v>CM-CTN</x:v>
      </x:c>
      <x:c r="G847" s="11" t="str">
        <x:v>Continuity transfer-node group</x:v>
      </x:c>
      <x:c r="H847" s="11" t="str">
        <x:v>TNK-20</x:v>
      </x:c>
      <x:c r="I847" s="19" t="n">
        <x:v>48</x:v>
      </x:c>
      <x:c r="J847" s="21" t="n">
        <x:v>6</x:v>
      </x:c>
      <x:c r="K847" s="18" t="n">
        <x:f>'05 Cargo Register'!K399</x:f>
        <x:v>94.773</x:v>
      </x:c>
      <x:c r="L847" s="18" t="n">
        <x:f>'05 Cargo Register'!N399</x:f>
        <x:v>6</x:v>
      </x:c>
      <x:c r="M847" s="18" t="n">
        <x:f>'05 Cargo Register'!O399</x:f>
        <x:v>127.5</x:v>
      </x:c>
      <x:c r="N847" s="18" t="n">
        <x:f>J847*K847</x:f>
        <x:v>568.6379999999999</x:v>
      </x:c>
      <x:c r="O847" s="18" t="n">
        <x:f>J847*L847</x:f>
        <x:v>36</x:v>
      </x:c>
      <x:c r="P847" s="18" t="n">
        <x:f>J847*M847</x:f>
        <x:v>765</x:v>
      </x:c>
      <x:c r="Q847" s="22" t="n">
        <x:f>'01 Controls'!$E$23*'02 Cargo Classes'!$M$10</x:f>
        <x:v>0</x:v>
      </x:c>
      <x:c r="R847" s="22" t="n">
        <x:f>'01 Controls'!$F$23*'02 Cargo Classes'!$N$10</x:f>
        <x:v>0.24</x:v>
      </x:c>
      <x:c r="S847" s="22" t="n">
        <x:f>'01 Controls'!$G$23*'02 Cargo Classes'!$O$10</x:f>
        <x:v>0.6</x:v>
      </x:c>
      <x:c r="T847" s="22" t="n">
        <x:f>'01 Controls'!$H$23*'02 Cargo Classes'!$P$10</x:f>
        <x:v>0.15</x:v>
      </x:c>
      <x:c r="U847" s="22" t="n">
        <x:f>SUM(Q847:T847)</x:f>
        <x:v>0.99</x:v>
      </x:c>
      <x:c r="V847" s="18" t="n">
        <x:f>IF(U847=0,0,N847*Q847/U847)</x:f>
        <x:v>0</x:v>
      </x:c>
      <x:c r="W847" s="18" t="n">
        <x:f>IF(U847=0,0,P847*Q847/U847)</x:f>
        <x:v>0</x:v>
      </x:c>
      <x:c r="X847" s="18" t="n">
        <x:f>MAX(V847,W847*'01 Controls'!$E$12)</x:f>
        <x:v>0</x:v>
      </x:c>
      <x:c r="Y847" s="18" t="n">
        <x:f>IF(U847=0,0,N847*R847/U847)</x:f>
        <x:v>137.85163636363632</x:v>
      </x:c>
      <x:c r="Z847" s="18" t="n">
        <x:f>IF(U847=0,0,P847*R847/U847)</x:f>
        <x:v>185.45454545454544</x:v>
      </x:c>
      <x:c r="AA847" s="18" t="n">
        <x:f>MAX(Y847,Z847*'01 Controls'!$E$13)</x:f>
        <x:v>137.85163636363632</x:v>
      </x:c>
      <x:c r="AB847" s="18" t="n">
        <x:f>IF(U847=0,0,N847*S847/U847)</x:f>
        <x:v>344.62909090909085</x:v>
      </x:c>
      <x:c r="AC847" s="18" t="n">
        <x:f>IF(U847=0,0,P847*S847/U847)</x:f>
        <x:v>463.6363636363636</x:v>
      </x:c>
      <x:c r="AD847" s="18" t="n">
        <x:f>MAX(AB847,AC847*'01 Controls'!$E$14)</x:f>
        <x:v>344.62909090909085</x:v>
      </x:c>
      <x:c r="AE847" s="18" t="n">
        <x:f>IF(U847=0,0,N847*T847/U847)</x:f>
        <x:v>86.15727272727271</x:v>
      </x:c>
      <x:c r="AF847" s="18" t="n">
        <x:f>IF(U847=0,0,P847*T847/U847)</x:f>
        <x:v>115.9090909090909</x:v>
      </x:c>
      <x:c r="AG847" s="18" t="n">
        <x:f>MAX(AE847,AF847*'01 Controls'!$E$15)</x:f>
        <x:v>86.15727272727271</x:v>
      </x:c>
      <x:c r="AH847" s="18" t="n">
        <x:f>SUM(V847,Y847,AB847,AE847)</x:f>
        <x:v>568.6379999999999</x:v>
      </x:c>
      <x:c r="AI847" s="18" t="n">
        <x:f>N847-AH847</x:f>
        <x:v>0</x:v>
      </x:c>
      <x:c r="AJ847" s="18" t="n">
        <x:f>V847*INDEX('07 Mode Capacity'!$P$6:$P$17,MATCH("AIR-"&amp;I847,'07 Mode Capacity'!$C$6:$C$17,0))</x:f>
        <x:v>0</x:v>
      </x:c>
      <x:c r="AK847" s="18" t="n">
        <x:f>Y847*INDEX('07 Mode Capacity'!$P$6:$P$17,MATCH("OCEAN-"&amp;I847,'07 Mode Capacity'!$C$6:$C$17,0))</x:f>
        <x:v>12.080804623891636</x:v>
      </x:c>
      <x:c r="AL847" s="18" t="n">
        <x:f>AB847*INDEX('07 Mode Capacity'!$P$6:$P$17,MATCH("LAND-"&amp;I847,'07 Mode Capacity'!$C$6:$C$17,0))</x:f>
        <x:v>42.06124631818971</x:v>
      </x:c>
      <x:c r="AM847" s="18" t="n">
        <x:f>AE847*INDEX('07 Mode Capacity'!$P$6:$P$17,MATCH("INLAND-"&amp;I847,'07 Mode Capacity'!$C$6:$C$17,0))</x:f>
        <x:v>54.38543160977428</x:v>
      </x:c>
      <x:c r="AN847" s="18" t="n">
        <x:f>SUM(AJ847:AM847)</x:f>
        <x:v>108.52748255185563</x:v>
      </x:c>
      <x:c r="AO847" s="17" t="n">
        <x:f>IF(N847=0,1,AN847/N847)</x:f>
        <x:v>0.1908551355200596</x:v>
      </x:c>
      <x:c r="AP847" s="11" t="str">
        <x:f>IF(AO847&gt;='01 Controls'!$E$16,"PASS","FAIL")</x:f>
        <x:v>FAIL</x:v>
      </x:c>
      <x:c r="AQ847" s="11" t="str">
        <x:v>UNQUANTIFIED</x:v>
      </x:c>
      <x:c r="AR847" s="11" t="str">
        <x:v>Position-class planning record; serial item and receiver open</x:v>
      </x:c>
      <x:c r="AS847" s="26"/>
      <x:c r="AT847" s="26"/>
    </x:row>
    <x:row r="848">
      <x:c r="C848" s="11" t="str">
        <x:v>C2-CM-CTN-FLR-24</x:v>
      </x:c>
      <x:c r="D848" s="11" t="str">
        <x:v>C2</x:v>
      </x:c>
      <x:c r="E848" s="11" t="str">
        <x:v>Gulf–Atlantic hurricane</x:v>
      </x:c>
      <x:c r="F848" s="11" t="str">
        <x:v>CM-CTN</x:v>
      </x:c>
      <x:c r="G848" s="11" t="str">
        <x:v>Continuity transfer-node group</x:v>
      </x:c>
      <x:c r="H848" s="11" t="str">
        <x:v>FLR-24</x:v>
      </x:c>
      <x:c r="I848" s="19" t="n">
        <x:v>48</x:v>
      </x:c>
      <x:c r="J848" s="21" t="n">
        <x:v>6</x:v>
      </x:c>
      <x:c r="K848" s="18" t="n">
        <x:f>'05 Cargo Register'!K400</x:f>
        <x:v>189.546</x:v>
      </x:c>
      <x:c r="L848" s="18" t="n">
        <x:f>'05 Cargo Register'!N400</x:f>
        <x:v>10</x:v>
      </x:c>
      <x:c r="M848" s="18" t="n">
        <x:f>'05 Cargo Register'!O400</x:f>
        <x:v>320</x:v>
      </x:c>
      <x:c r="N848" s="18" t="n">
        <x:f>J848*K848</x:f>
        <x:v>1137.2759999999998</x:v>
      </x:c>
      <x:c r="O848" s="18" t="n">
        <x:f>J848*L848</x:f>
        <x:v>60</x:v>
      </x:c>
      <x:c r="P848" s="18" t="n">
        <x:f>J848*M848</x:f>
        <x:v>1920</x:v>
      </x:c>
      <x:c r="Q848" s="22" t="n">
        <x:f>'01 Controls'!$E$23*'02 Cargo Classes'!$M$11</x:f>
        <x:v>0</x:v>
      </x:c>
      <x:c r="R848" s="22" t="n">
        <x:f>'01 Controls'!$F$23*'02 Cargo Classes'!$N$11</x:f>
        <x:v>0.24</x:v>
      </x:c>
      <x:c r="S848" s="22" t="n">
        <x:f>'01 Controls'!$G$23*'02 Cargo Classes'!$O$11</x:f>
        <x:v>0.6</x:v>
      </x:c>
      <x:c r="T848" s="22" t="n">
        <x:f>'01 Controls'!$H$23*'02 Cargo Classes'!$P$11</x:f>
        <x:v>0.12</x:v>
      </x:c>
      <x:c r="U848" s="22" t="n">
        <x:f>SUM(Q848:T848)</x:f>
        <x:v>0.96</x:v>
      </x:c>
      <x:c r="V848" s="18" t="n">
        <x:f>IF(U848=0,0,N848*Q848/U848)</x:f>
        <x:v>0</x:v>
      </x:c>
      <x:c r="W848" s="18" t="n">
        <x:f>IF(U848=0,0,P848*Q848/U848)</x:f>
        <x:v>0</x:v>
      </x:c>
      <x:c r="X848" s="18" t="n">
        <x:f>MAX(V848,W848*'01 Controls'!$E$12)</x:f>
        <x:v>0</x:v>
      </x:c>
      <x:c r="Y848" s="18" t="n">
        <x:f>IF(U848=0,0,N848*R848/U848)</x:f>
        <x:v>284.31899999999996</x:v>
      </x:c>
      <x:c r="Z848" s="18" t="n">
        <x:f>IF(U848=0,0,P848*R848/U848)</x:f>
        <x:v>479.99999999999994</x:v>
      </x:c>
      <x:c r="AA848" s="18" t="n">
        <x:f>MAX(Y848,Z848*'01 Controls'!$E$13)</x:f>
        <x:v>284.31899999999996</x:v>
      </x:c>
      <x:c r="AB848" s="18" t="n">
        <x:f>IF(U848=0,0,N848*S848/U848)</x:f>
        <x:v>710.7974999999999</x:v>
      </x:c>
      <x:c r="AC848" s="18" t="n">
        <x:f>IF(U848=0,0,P848*S848/U848)</x:f>
        <x:v>1200</x:v>
      </x:c>
      <x:c r="AD848" s="18" t="n">
        <x:f>MAX(AB848,AC848*'01 Controls'!$E$14)</x:f>
        <x:v>710.7974999999999</x:v>
      </x:c>
      <x:c r="AE848" s="18" t="n">
        <x:f>IF(U848=0,0,N848*T848/U848)</x:f>
        <x:v>142.15949999999998</x:v>
      </x:c>
      <x:c r="AF848" s="18" t="n">
        <x:f>IF(U848=0,0,P848*T848/U848)</x:f>
        <x:v>239.99999999999997</x:v>
      </x:c>
      <x:c r="AG848" s="18" t="n">
        <x:f>MAX(AE848,AF848*'01 Controls'!$E$15)</x:f>
        <x:v>142.15949999999998</x:v>
      </x:c>
      <x:c r="AH848" s="18" t="n">
        <x:f>SUM(V848,Y848,AB848,AE848)</x:f>
        <x:v>1137.2759999999998</x:v>
      </x:c>
      <x:c r="AI848" s="18" t="n">
        <x:f>N848-AH848</x:f>
        <x:v>0</x:v>
      </x:c>
      <x:c r="AJ848" s="18" t="n">
        <x:f>V848*INDEX('07 Mode Capacity'!$P$6:$P$17,MATCH("AIR-"&amp;I848,'07 Mode Capacity'!$C$6:$C$17,0))</x:f>
        <x:v>0</x:v>
      </x:c>
      <x:c r="AK848" s="18" t="n">
        <x:f>Y848*INDEX('07 Mode Capacity'!$P$6:$P$17,MATCH("OCEAN-"&amp;I848,'07 Mode Capacity'!$C$6:$C$17,0))</x:f>
        <x:v>24.916659536776503</x:v>
      </x:c>
      <x:c r="AL848" s="18" t="n">
        <x:f>AB848*INDEX('07 Mode Capacity'!$P$6:$P$17,MATCH("LAND-"&amp;I848,'07 Mode Capacity'!$C$6:$C$17,0))</x:f>
        <x:v>86.75132053126629</x:v>
      </x:c>
      <x:c r="AM848" s="18" t="n">
        <x:f>AE848*INDEX('07 Mode Capacity'!$P$6:$P$17,MATCH("INLAND-"&amp;I848,'07 Mode Capacity'!$C$6:$C$17,0))</x:f>
        <x:v>89.73596215612756</x:v>
      </x:c>
      <x:c r="AN848" s="18" t="n">
        <x:f>SUM(AJ848:AM848)</x:f>
        <x:v>201.40394222417035</x:v>
      </x:c>
      <x:c r="AO848" s="17" t="n">
        <x:f>IF(N848=0,1,AN848/N848)</x:f>
        <x:v>0.17709328450100975</x:v>
      </x:c>
      <x:c r="AP848" s="11" t="str">
        <x:f>IF(AO848&gt;='01 Controls'!$E$16,"PASS","FAIL")</x:f>
        <x:v>FAIL</x:v>
      </x:c>
      <x:c r="AQ848" s="11" t="str">
        <x:v>UNQUANTIFIED</x:v>
      </x:c>
      <x:c r="AR848" s="11" t="str">
        <x:v>Position-class planning record; serial item and receiver open</x:v>
      </x:c>
      <x:c r="AS848" s="26"/>
      <x:c r="AT848" s="26"/>
    </x:row>
    <x:row r="849">
      <x:c r="C849" s="11" t="str">
        <x:v>C2-CM-CTN-ROL-30</x:v>
      </x:c>
      <x:c r="D849" s="11" t="str">
        <x:v>C2</x:v>
      </x:c>
      <x:c r="E849" s="11" t="str">
        <x:v>Gulf–Atlantic hurricane</x:v>
      </x:c>
      <x:c r="F849" s="11" t="str">
        <x:v>CM-CTN</x:v>
      </x:c>
      <x:c r="G849" s="11" t="str">
        <x:v>Continuity transfer-node group</x:v>
      </x:c>
      <x:c r="H849" s="11" t="str">
        <x:v>ROL-30</x:v>
      </x:c>
      <x:c r="I849" s="19" t="n">
        <x:v>48</x:v>
      </x:c>
      <x:c r="J849" s="21" t="n">
        <x:v>6</x:v>
      </x:c>
      <x:c r="K849" s="18" t="n">
        <x:f>'05 Cargo Register'!K401</x:f>
        <x:v>995.1164999999999</x:v>
      </x:c>
      <x:c r="L849" s="18" t="n">
        <x:f>'05 Cargo Register'!N401</x:f>
        <x:v>42</x:v>
      </x:c>
      <x:c r="M849" s="18" t="n">
        <x:f>'05 Cargo Register'!O401</x:f>
        <x:v>2677.5</x:v>
      </x:c>
      <x:c r="N849" s="18" t="n">
        <x:f>J849*K849</x:f>
        <x:v>5970.698999999999</x:v>
      </x:c>
      <x:c r="O849" s="18" t="n">
        <x:f>J849*L849</x:f>
        <x:v>252</x:v>
      </x:c>
      <x:c r="P849" s="18" t="n">
        <x:f>J849*M849</x:f>
        <x:v>16065</x:v>
      </x:c>
      <x:c r="Q849" s="22" t="n">
        <x:f>'01 Controls'!$E$23*'02 Cargo Classes'!$M$12</x:f>
        <x:v>0</x:v>
      </x:c>
      <x:c r="R849" s="22" t="n">
        <x:f>'01 Controls'!$F$23*'02 Cargo Classes'!$N$12</x:f>
        <x:v>0.2</x:v>
      </x:c>
      <x:c r="S849" s="22" t="n">
        <x:f>'01 Controls'!$G$23*'02 Cargo Classes'!$O$12</x:f>
        <x:v>0.8999999999999999</x:v>
      </x:c>
      <x:c r="T849" s="22" t="n">
        <x:f>'01 Controls'!$H$23*'02 Cargo Classes'!$P$12</x:f>
        <x:v>0.09</x:v>
      </x:c>
      <x:c r="U849" s="22" t="n">
        <x:f>SUM(Q849:T849)</x:f>
        <x:v>1.19</x:v>
      </x:c>
      <x:c r="V849" s="18" t="n">
        <x:f>IF(U849=0,0,N849*Q849/U849)</x:f>
        <x:v>0</x:v>
      </x:c>
      <x:c r="W849" s="18" t="n">
        <x:f>IF(U849=0,0,P849*Q849/U849)</x:f>
        <x:v>0</x:v>
      </x:c>
      <x:c r="X849" s="18" t="n">
        <x:f>MAX(V849,W849*'01 Controls'!$E$12)</x:f>
        <x:v>0</x:v>
      </x:c>
      <x:c r="Y849" s="18" t="n">
        <x:f>IF(U849=0,0,N849*R849/U849)</x:f>
        <x:v>1003.4788235294116</x:v>
      </x:c>
      <x:c r="Z849" s="18" t="n">
        <x:f>IF(U849=0,0,P849*R849/U849)</x:f>
        <x:v>2700</x:v>
      </x:c>
      <x:c r="AA849" s="18" t="n">
        <x:f>MAX(Y849,Z849*'01 Controls'!$E$13)</x:f>
        <x:v>1003.4788235294116</x:v>
      </x:c>
      <x:c r="AB849" s="18" t="n">
        <x:f>IF(U849=0,0,N849*S849/U849)</x:f>
        <x:v>4515.654705882352</x:v>
      </x:c>
      <x:c r="AC849" s="18" t="n">
        <x:f>IF(U849=0,0,P849*S849/U849)</x:f>
        <x:v>12149.999999999998</x:v>
      </x:c>
      <x:c r="AD849" s="18" t="n">
        <x:f>MAX(AB849,AC849*'01 Controls'!$E$14)</x:f>
        <x:v>4515.654705882352</x:v>
      </x:c>
      <x:c r="AE849" s="18" t="n">
        <x:f>IF(U849=0,0,N849*T849/U849)</x:f>
        <x:v>451.56547058823514</x:v>
      </x:c>
      <x:c r="AF849" s="18" t="n">
        <x:f>IF(U849=0,0,P849*T849/U849)</x:f>
        <x:v>1215</x:v>
      </x:c>
      <x:c r="AG849" s="18" t="n">
        <x:f>MAX(AE849,AF849*'01 Controls'!$E$15)</x:f>
        <x:v>451.56547058823514</x:v>
      </x:c>
      <x:c r="AH849" s="18" t="n">
        <x:f>SUM(V849,Y849,AB849,AE849)</x:f>
        <x:v>5970.698999999999</x:v>
      </x:c>
      <x:c r="AI849" s="18" t="n">
        <x:f>N849-AH849</x:f>
        <x:v>0</x:v>
      </x:c>
      <x:c r="AJ849" s="18" t="n">
        <x:f>V849*INDEX('07 Mode Capacity'!$P$6:$P$17,MATCH("AIR-"&amp;I849,'07 Mode Capacity'!$C$6:$C$17,0))</x:f>
        <x:v>0</x:v>
      </x:c>
      <x:c r="AK849" s="18" t="n">
        <x:f>Y849*INDEX('07 Mode Capacity'!$P$6:$P$17,MATCH("OCEAN-"&amp;I849,'07 Mode Capacity'!$C$6:$C$17,0))</x:f>
        <x:v>87.94115130627002</x:v>
      </x:c>
      <x:c r="AL849" s="18" t="n">
        <x:f>AB849*INDEX('07 Mode Capacity'!$P$6:$P$17,MATCH("LAND-"&amp;I849,'07 Mode Capacity'!$C$6:$C$17,0))</x:f>
        <x:v>551.1260363162799</x:v>
      </x:c>
      <x:c r="AM849" s="18" t="n">
        <x:f>AE849*INDEX('07 Mode Capacity'!$P$6:$P$17,MATCH("INLAND-"&amp;I849,'07 Mode Capacity'!$C$6:$C$17,0))</x:f>
        <x:v>285.04364449593453</x:v>
      </x:c>
      <x:c r="AN849" s="18" t="n">
        <x:f>SUM(AJ849:AM849)</x:f>
        <x:v>924.1108321184845</x:v>
      </x:c>
      <x:c r="AO849" s="17" t="n">
        <x:f>IF(N849=0,1,AN849/N849)</x:f>
        <x:v>0.15477431237422698</x:v>
      </x:c>
      <x:c r="AP849" s="11" t="str">
        <x:f>IF(AO849&gt;='01 Controls'!$E$16,"PASS","FAIL")</x:f>
        <x:v>FAIL</x:v>
      </x:c>
      <x:c r="AQ849" s="11" t="str">
        <x:v>UNQUANTIFIED</x:v>
      </x:c>
      <x:c r="AR849" s="11" t="str">
        <x:v>Position-class planning record; serial item and receiver open</x:v>
      </x:c>
      <x:c r="AS849" s="26"/>
      <x:c r="AT849" s="26"/>
    </x:row>
    <x:row r="850">
      <x:c r="C850" s="11" t="str">
        <x:v>C2-CM-CTN-LIN-18</x:v>
      </x:c>
      <x:c r="D850" s="11" t="str">
        <x:v>C2</x:v>
      </x:c>
      <x:c r="E850" s="11" t="str">
        <x:v>Gulf–Atlantic hurricane</x:v>
      </x:c>
      <x:c r="F850" s="11" t="str">
        <x:v>CM-CTN</x:v>
      </x:c>
      <x:c r="G850" s="11" t="str">
        <x:v>Continuity transfer-node group</x:v>
      </x:c>
      <x:c r="H850" s="11" t="str">
        <x:v>LIN-18</x:v>
      </x:c>
      <x:c r="I850" s="19" t="n">
        <x:v>72</x:v>
      </x:c>
      <x:c r="J850" s="21" t="n">
        <x:v>6</x:v>
      </x:c>
      <x:c r="K850" s="18" t="n">
        <x:f>'05 Cargo Register'!K402</x:f>
        <x:v>94.773</x:v>
      </x:c>
      <x:c r="L850" s="18" t="n">
        <x:f>'05 Cargo Register'!N402</x:f>
        <x:v>7</x:v>
      </x:c>
      <x:c r="M850" s="18" t="n">
        <x:f>'05 Cargo Register'!O402</x:f>
        <x:v>308</x:v>
      </x:c>
      <x:c r="N850" s="18" t="n">
        <x:f>J850*K850</x:f>
        <x:v>568.6379999999999</x:v>
      </x:c>
      <x:c r="O850" s="18" t="n">
        <x:f>J850*L850</x:f>
        <x:v>42</x:v>
      </x:c>
      <x:c r="P850" s="18" t="n">
        <x:f>J850*M850</x:f>
        <x:v>1848</x:v>
      </x:c>
      <x:c r="Q850" s="22" t="n">
        <x:f>'01 Controls'!$E$23*'02 Cargo Classes'!$M$13</x:f>
        <x:v>0</x:v>
      </x:c>
      <x:c r="R850" s="22" t="n">
        <x:f>'01 Controls'!$F$23*'02 Cargo Classes'!$N$13</x:f>
        <x:v>0.24</x:v>
      </x:c>
      <x:c r="S850" s="22" t="n">
        <x:f>'01 Controls'!$G$23*'02 Cargo Classes'!$O$13</x:f>
        <x:v>0.6</x:v>
      </x:c>
      <x:c r="T850" s="22" t="n">
        <x:f>'01 Controls'!$H$23*'02 Cargo Classes'!$P$13</x:f>
        <x:v>0.15</x:v>
      </x:c>
      <x:c r="U850" s="22" t="n">
        <x:f>SUM(Q850:T850)</x:f>
        <x:v>0.99</x:v>
      </x:c>
      <x:c r="V850" s="18" t="n">
        <x:f>IF(U850=0,0,N850*Q850/U850)</x:f>
        <x:v>0</x:v>
      </x:c>
      <x:c r="W850" s="18" t="n">
        <x:f>IF(U850=0,0,P850*Q850/U850)</x:f>
        <x:v>0</x:v>
      </x:c>
      <x:c r="X850" s="18" t="n">
        <x:f>MAX(V850,W850*'01 Controls'!$E$12)</x:f>
        <x:v>0</x:v>
      </x:c>
      <x:c r="Y850" s="18" t="n">
        <x:f>IF(U850=0,0,N850*R850/U850)</x:f>
        <x:v>137.85163636363632</x:v>
      </x:c>
      <x:c r="Z850" s="18" t="n">
        <x:f>IF(U850=0,0,P850*R850/U850)</x:f>
        <x:v>448</x:v>
      </x:c>
      <x:c r="AA850" s="18" t="n">
        <x:f>MAX(Y850,Z850*'01 Controls'!$E$13)</x:f>
        <x:v>137.85163636363632</x:v>
      </x:c>
      <x:c r="AB850" s="18" t="n">
        <x:f>IF(U850=0,0,N850*S850/U850)</x:f>
        <x:v>344.62909090909085</x:v>
      </x:c>
      <x:c r="AC850" s="18" t="n">
        <x:f>IF(U850=0,0,P850*S850/U850)</x:f>
        <x:v>1120</x:v>
      </x:c>
      <x:c r="AD850" s="18" t="n">
        <x:f>MAX(AB850,AC850*'01 Controls'!$E$14)</x:f>
        <x:v>344.62909090909085</x:v>
      </x:c>
      <x:c r="AE850" s="18" t="n">
        <x:f>IF(U850=0,0,N850*T850/U850)</x:f>
        <x:v>86.15727272727271</x:v>
      </x:c>
      <x:c r="AF850" s="18" t="n">
        <x:f>IF(U850=0,0,P850*T850/U850)</x:f>
        <x:v>280</x:v>
      </x:c>
      <x:c r="AG850" s="18" t="n">
        <x:f>MAX(AE850,AF850*'01 Controls'!$E$15)</x:f>
        <x:v>86.15727272727271</x:v>
      </x:c>
      <x:c r="AH850" s="18" t="n">
        <x:f>SUM(V850,Y850,AB850,AE850)</x:f>
        <x:v>568.6379999999999</x:v>
      </x:c>
      <x:c r="AI850" s="18" t="n">
        <x:f>N850-AH850</x:f>
        <x:v>0</x:v>
      </x:c>
      <x:c r="AJ850" s="18" t="n">
        <x:f>V850*INDEX('07 Mode Capacity'!$P$6:$P$17,MATCH("AIR-"&amp;I850,'07 Mode Capacity'!$C$6:$C$17,0))</x:f>
        <x:v>0</x:v>
      </x:c>
      <x:c r="AK850" s="18" t="n">
        <x:f>Y850*INDEX('07 Mode Capacity'!$P$6:$P$17,MATCH("OCEAN-"&amp;I850,'07 Mode Capacity'!$C$6:$C$17,0))</x:f>
        <x:v>107.90584667588682</x:v>
      </x:c>
      <x:c r="AL850" s="18" t="n">
        <x:f>AB850*INDEX('07 Mode Capacity'!$P$6:$P$17,MATCH("LAND-"&amp;I850,'07 Mode Capacity'!$C$6:$C$17,0))</x:f>
        <x:v>246.41332375669361</x:v>
      </x:c>
      <x:c r="AM850" s="18" t="n">
        <x:f>AE850*INDEX('07 Mode Capacity'!$P$6:$P$17,MATCH("INLAND-"&amp;I850,'07 Mode Capacity'!$C$6:$C$17,0))</x:f>
        <x:v>86.15727272727271</x:v>
      </x:c>
      <x:c r="AN850" s="18" t="n">
        <x:f>SUM(AJ850:AM850)</x:f>
        <x:v>440.47644315985315</x:v>
      </x:c>
      <x:c r="AO850" s="17" t="n">
        <x:f>IF(N850=0,1,AN850/N850)</x:f>
        <x:v>0.7746166157728699</x:v>
      </x:c>
      <x:c r="AP850" s="11" t="str">
        <x:f>IF(AO850&gt;='01 Controls'!$E$16,"PASS","FAIL")</x:f>
        <x:v>FAIL</x:v>
      </x:c>
      <x:c r="AQ850" s="11" t="str">
        <x:v>UNQUANTIFIED</x:v>
      </x:c>
      <x:c r="AR850" s="11" t="str">
        <x:v>Position-class planning record; serial item and receiver open</x:v>
      </x:c>
      <x:c r="AS850" s="26"/>
      <x:c r="AT850" s="26"/>
    </x:row>
    <x:row r="851">
      <x:c r="C851" s="11" t="str">
        <x:v>C2-CM-CTN-BLK-08</x:v>
      </x:c>
      <x:c r="D851" s="11" t="str">
        <x:v>C2</x:v>
      </x:c>
      <x:c r="E851" s="11" t="str">
        <x:v>Gulf–Atlantic hurricane</x:v>
      </x:c>
      <x:c r="F851" s="11" t="str">
        <x:v>CM-CTN</x:v>
      </x:c>
      <x:c r="G851" s="11" t="str">
        <x:v>Continuity transfer-node group</x:v>
      </x:c>
      <x:c r="H851" s="11" t="str">
        <x:v>BLK-08</x:v>
      </x:c>
      <x:c r="I851" s="19" t="n">
        <x:v>48</x:v>
      </x:c>
      <x:c r="J851" s="21" t="n">
        <x:v>6</x:v>
      </x:c>
      <x:c r="K851" s="18" t="n">
        <x:f>'05 Cargo Register'!K403</x:f>
        <x:v>189.546</x:v>
      </x:c>
      <x:c r="L851" s="18" t="n">
        <x:f>'05 Cargo Register'!N403</x:f>
        <x:v>30</x:v>
      </x:c>
      <x:c r="M851" s="18" t="n">
        <x:f>'05 Cargo Register'!O403</x:f>
        <x:v>1530</x:v>
      </x:c>
      <x:c r="N851" s="18" t="n">
        <x:f>J851*K851</x:f>
        <x:v>1137.2759999999998</x:v>
      </x:c>
      <x:c r="O851" s="18" t="n">
        <x:f>J851*L851</x:f>
        <x:v>180</x:v>
      </x:c>
      <x:c r="P851" s="18" t="n">
        <x:f>J851*M851</x:f>
        <x:v>9180</x:v>
      </x:c>
      <x:c r="Q851" s="22" t="n">
        <x:f>'01 Controls'!$E$23*'02 Cargo Classes'!$M$14</x:f>
        <x:v>0.05</x:v>
      </x:c>
      <x:c r="R851" s="22" t="n">
        <x:f>'01 Controls'!$F$23*'02 Cargo Classes'!$N$14</x:f>
        <x:v>0.16000000000000003</x:v>
      </x:c>
      <x:c r="S851" s="22" t="n">
        <x:f>'01 Controls'!$G$23*'02 Cargo Classes'!$O$14</x:f>
        <x:v>0.6</x:v>
      </x:c>
      <x:c r="T851" s="22" t="n">
        <x:f>'01 Controls'!$H$23*'02 Cargo Classes'!$P$14</x:f>
        <x:v>0.075</x:v>
      </x:c>
      <x:c r="U851" s="22" t="n">
        <x:f>SUM(Q851:T851)</x:f>
        <x:v>0.885</x:v>
      </x:c>
      <x:c r="V851" s="18" t="n">
        <x:f>IF(U851=0,0,N851*Q851/U851)</x:f>
        <x:v>64.2528813559322</x:v>
      </x:c>
      <x:c r="W851" s="18" t="n">
        <x:f>IF(U851=0,0,P851*Q851/U851)</x:f>
        <x:v>518.6440677966102</x:v>
      </x:c>
      <x:c r="X851" s="18" t="n">
        <x:f>MAX(V851,W851*'01 Controls'!$E$12)</x:f>
        <x:v>129.66101694915255</x:v>
      </x:c>
      <x:c r="Y851" s="18" t="n">
        <x:f>IF(U851=0,0,N851*R851/U851)</x:f>
        <x:v>205.60922033898308</x:v>
      </x:c>
      <x:c r="Z851" s="18" t="n">
        <x:f>IF(U851=0,0,P851*R851/U851)</x:f>
        <x:v>1659.6610169491528</x:v>
      </x:c>
      <x:c r="AA851" s="18" t="n">
        <x:f>MAX(Y851,Z851*'01 Controls'!$E$13)</x:f>
        <x:v>248.9491525423729</x:v>
      </x:c>
      <x:c r="AB851" s="18" t="n">
        <x:f>IF(U851=0,0,N851*S851/U851)</x:f>
        <x:v>771.0345762711863</x:v>
      </x:c>
      <x:c r="AC851" s="18" t="n">
        <x:f>IF(U851=0,0,P851*S851/U851)</x:f>
        <x:v>6223.728813559322</x:v>
      </x:c>
      <x:c r="AD851" s="18" t="n">
        <x:f>MAX(AB851,AC851*'01 Controls'!$E$14)</x:f>
        <x:v>1244.7457627118645</x:v>
      </x:c>
      <x:c r="AE851" s="18" t="n">
        <x:f>IF(U851=0,0,N851*T851/U851)</x:f>
        <x:v>96.37932203389829</x:v>
      </x:c>
      <x:c r="AF851" s="18" t="n">
        <x:f>IF(U851=0,0,P851*T851/U851)</x:f>
        <x:v>777.9661016949152</x:v>
      </x:c>
      <x:c r="AG851" s="18" t="n">
        <x:f>MAX(AE851,AF851*'01 Controls'!$E$15)</x:f>
        <x:v>140.03389830508473</x:v>
      </x:c>
      <x:c r="AH851" s="18" t="n">
        <x:f>SUM(V851,Y851,AB851,AE851)</x:f>
        <x:v>1137.2759999999998</x:v>
      </x:c>
      <x:c r="AI851" s="18" t="n">
        <x:f>N851-AH851</x:f>
        <x:v>0</x:v>
      </x:c>
      <x:c r="AJ851" s="18" t="n">
        <x:f>V851*INDEX('07 Mode Capacity'!$P$6:$P$17,MATCH("AIR-"&amp;I851,'07 Mode Capacity'!$C$6:$C$17,0))</x:f>
        <x:v>18.012373791899073</x:v>
      </x:c>
      <x:c r="AK851" s="18" t="n">
        <x:f>Y851*INDEX('07 Mode Capacity'!$P$6:$P$17,MATCH("OCEAN-"&amp;I851,'07 Mode Capacity'!$C$6:$C$17,0))</x:f>
        <x:v>18.01882723563499</x:v>
      </x:c>
      <x:c r="AL851" s="18" t="n">
        <x:f>AB851*INDEX('07 Mode Capacity'!$P$6:$P$17,MATCH("LAND-"&amp;I851,'07 Mode Capacity'!$C$6:$C$17,0))</x:f>
        <x:v>94.10312735594987</x:v>
      </x:c>
      <x:c r="AM851" s="18" t="n">
        <x:f>AE851*INDEX('07 Mode Capacity'!$P$6:$P$17,MATCH("INLAND-"&amp;I851,'07 Mode Capacity'!$C$6:$C$17,0))</x:f>
        <x:v>60.83794044483224</x:v>
      </x:c>
      <x:c r="AN851" s="18" t="n">
        <x:f>SUM(AJ851:AM851)</x:f>
        <x:v>190.97226882831617</x:v>
      </x:c>
      <x:c r="AO851" s="17" t="n">
        <x:f>IF(N851=0,1,AN851/N851)</x:f>
        <x:v>0.1679207763360136</x:v>
      </x:c>
      <x:c r="AP851" s="11" t="str">
        <x:f>IF(AO851&gt;='01 Controls'!$E$16,"PASS","FAIL")</x:f>
        <x:v>FAIL</x:v>
      </x:c>
      <x:c r="AQ851" s="11" t="str">
        <x:v>UNQUANTIFIED</x:v>
      </x:c>
      <x:c r="AR851" s="11" t="str">
        <x:v>Position-class planning record; serial item and receiver open</x:v>
      </x:c>
      <x:c r="AS851" s="26"/>
      <x:c r="AT851" s="26"/>
    </x:row>
    <x:row r="852">
      <x:c r="C852" s="11" t="str">
        <x:v>C2-CM-RMG-APL-45</x:v>
      </x:c>
      <x:c r="D852" s="11" t="str">
        <x:v>C2</x:v>
      </x:c>
      <x:c r="E852" s="11" t="str">
        <x:v>Gulf–Atlantic hurricane</x:v>
      </x:c>
      <x:c r="F852" s="11" t="str">
        <x:v>CM-RMG</x:v>
      </x:c>
      <x:c r="G852" s="11" t="str">
        <x:v>Civil road-mobility group</x:v>
      </x:c>
      <x:c r="H852" s="11" t="str">
        <x:v>APL-45</x:v>
      </x:c>
      <x:c r="I852" s="19" t="n">
        <x:v>24</x:v>
      </x:c>
      <x:c r="J852" s="21" t="n">
        <x:v>10</x:v>
      </x:c>
      <x:c r="K852" s="18" t="n">
        <x:f>'05 Cargo Register'!K404</x:f>
        <x:v>105</x:v>
      </x:c>
      <x:c r="L852" s="18" t="n">
        <x:f>'05 Cargo Register'!N404</x:f>
        <x:v>28</x:v>
      </x:c>
      <x:c r="M852" s="18" t="n">
        <x:f>'05 Cargo Register'!O404</x:f>
        <x:v>210</x:v>
      </x:c>
      <x:c r="N852" s="18" t="n">
        <x:f>J852*K852</x:f>
        <x:v>1050</x:v>
      </x:c>
      <x:c r="O852" s="18" t="n">
        <x:f>J852*L852</x:f>
        <x:v>280</x:v>
      </x:c>
      <x:c r="P852" s="18" t="n">
        <x:f>J852*M852</x:f>
        <x:v>2100</x:v>
      </x:c>
      <x:c r="Q852" s="22" t="n">
        <x:f>'01 Controls'!$E$23*'02 Cargo Classes'!$M$6</x:f>
        <x:v>0.15000000000000002</x:v>
      </x:c>
      <x:c r="R852" s="22" t="n">
        <x:f>'01 Controls'!$F$23*'02 Cargo Classes'!$N$6</x:f>
        <x:v>0.08000000000000002</x:v>
      </x:c>
      <x:c r="S852" s="22" t="n">
        <x:f>'01 Controls'!$G$23*'02 Cargo Classes'!$O$6</x:f>
        <x:v>0.6</x:v>
      </x:c>
      <x:c r="T852" s="22" t="n">
        <x:f>'01 Controls'!$H$23*'02 Cargo Classes'!$P$6</x:f>
        <x:v>0.045</x:v>
      </x:c>
      <x:c r="U852" s="22" t="n">
        <x:f>SUM(Q852:T852)</x:f>
        <x:v>0.8750000000000001</x:v>
      </x:c>
      <x:c r="V852" s="18" t="n">
        <x:f>IF(U852=0,0,N852*Q852/U852)</x:f>
        <x:v>180</x:v>
      </x:c>
      <x:c r="W852" s="18" t="n">
        <x:f>IF(U852=0,0,P852*Q852/U852)</x:f>
        <x:v>360</x:v>
      </x:c>
      <x:c r="X852" s="18" t="n">
        <x:f>MAX(V852,W852*'01 Controls'!$E$12)</x:f>
        <x:v>180</x:v>
      </x:c>
      <x:c r="Y852" s="18" t="n">
        <x:f>IF(U852=0,0,N852*R852/U852)</x:f>
        <x:v>96</x:v>
      </x:c>
      <x:c r="Z852" s="18" t="n">
        <x:f>IF(U852=0,0,P852*R852/U852)</x:f>
        <x:v>192</x:v>
      </x:c>
      <x:c r="AA852" s="18" t="n">
        <x:f>MAX(Y852,Z852*'01 Controls'!$E$13)</x:f>
        <x:v>96</x:v>
      </x:c>
      <x:c r="AB852" s="18" t="n">
        <x:f>IF(U852=0,0,N852*S852/U852)</x:f>
        <x:v>719.9999999999999</x:v>
      </x:c>
      <x:c r="AC852" s="18" t="n">
        <x:f>IF(U852=0,0,P852*S852/U852)</x:f>
        <x:v>1439.9999999999998</x:v>
      </x:c>
      <x:c r="AD852" s="18" t="n">
        <x:f>MAX(AB852,AC852*'01 Controls'!$E$14)</x:f>
        <x:v>719.9999999999999</x:v>
      </x:c>
      <x:c r="AE852" s="18" t="n">
        <x:f>IF(U852=0,0,N852*T852/U852)</x:f>
        <x:v>53.99999999999999</x:v>
      </x:c>
      <x:c r="AF852" s="18" t="n">
        <x:f>IF(U852=0,0,P852*T852/U852)</x:f>
        <x:v>107.99999999999999</x:v>
      </x:c>
      <x:c r="AG852" s="18" t="n">
        <x:f>MAX(AE852,AF852*'01 Controls'!$E$15)</x:f>
        <x:v>53.99999999999999</x:v>
      </x:c>
      <x:c r="AH852" s="18" t="n">
        <x:f>SUM(V852,Y852,AB852,AE852)</x:f>
        <x:v>1049.9999999999998</x:v>
      </x:c>
      <x:c r="AI852" s="18" t="n">
        <x:f>N852-AH852</x:f>
        <x:v>2.2737367544323206e-13</x:v>
      </x:c>
      <x:c r="AJ852" s="18" t="n">
        <x:f>V852*INDEX('07 Mode Capacity'!$P$6:$P$17,MATCH("AIR-"&amp;I852,'07 Mode Capacity'!$C$6:$C$17,0))</x:f>
        <x:v>36.52453221099651</x:v>
      </x:c>
      <x:c r="AK852" s="18" t="n">
        <x:f>Y852*INDEX('07 Mode Capacity'!$P$6:$P$17,MATCH("OCEAN-"&amp;I852,'07 Mode Capacity'!$C$6:$C$17,0))</x:f>
        <x:v>14.40854871178541</x:v>
      </x:c>
      <x:c r="AL852" s="18" t="n">
        <x:f>AB852*INDEX('07 Mode Capacity'!$P$6:$P$17,MATCH("LAND-"&amp;I852,'07 Mode Capacity'!$C$6:$C$17,0))</x:f>
        <x:v>275.4006654596686</x:v>
      </x:c>
      <x:c r="AM852" s="18" t="n">
        <x:f>AE852*INDEX('07 Mode Capacity'!$P$6:$P$17,MATCH("INLAND-"&amp;I852,'07 Mode Capacity'!$C$6:$C$17,0))</x:f>
        <x:v>53.99999999999999</x:v>
      </x:c>
      <x:c r="AN852" s="18" t="n">
        <x:f>SUM(AJ852:AM852)</x:f>
        <x:v>380.3337463824505</x:v>
      </x:c>
      <x:c r="AO852" s="17" t="n">
        <x:f>IF(N852=0,1,AN852/N852)</x:f>
        <x:v>0.3622226156023338</x:v>
      </x:c>
      <x:c r="AP852" s="11" t="str">
        <x:f>IF(AO852&gt;='01 Controls'!$E$16,"PASS","FAIL")</x:f>
        <x:v>FAIL</x:v>
      </x:c>
      <x:c r="AQ852" s="11" t="str">
        <x:v>UNQUANTIFIED</x:v>
      </x:c>
      <x:c r="AR852" s="11" t="str">
        <x:v>Position-class planning record; serial item and receiver open</x:v>
      </x:c>
      <x:c r="AS852" s="26"/>
      <x:c r="AT852" s="26"/>
    </x:row>
    <x:row r="853">
      <x:c r="C853" s="11" t="str">
        <x:v>C2-CM-RMG-ISO-18</x:v>
      </x:c>
      <x:c r="D853" s="11" t="str">
        <x:v>C2</x:v>
      </x:c>
      <x:c r="E853" s="11" t="str">
        <x:v>Gulf–Atlantic hurricane</x:v>
      </x:c>
      <x:c r="F853" s="11" t="str">
        <x:v>CM-RMG</x:v>
      </x:c>
      <x:c r="G853" s="11" t="str">
        <x:v>Civil road-mobility group</x:v>
      </x:c>
      <x:c r="H853" s="11" t="str">
        <x:v>ISO-18</x:v>
      </x:c>
      <x:c r="I853" s="19" t="n">
        <x:v>48</x:v>
      </x:c>
      <x:c r="J853" s="21" t="n">
        <x:v>10</x:v>
      </x:c>
      <x:c r="K853" s="18" t="n">
        <x:f>'05 Cargo Register'!K405</x:f>
        <x:v>262.5</x:v>
      </x:c>
      <x:c r="L853" s="18" t="n">
        <x:f>'05 Cargo Register'!N405</x:f>
        <x:v>18</x:v>
      </x:c>
      <x:c r="M853" s="18" t="n">
        <x:f>'05 Cargo Register'!O405</x:f>
        <x:v>475.20000000000005</x:v>
      </x:c>
      <x:c r="N853" s="18" t="n">
        <x:f>J853*K853</x:f>
        <x:v>2625</x:v>
      </x:c>
      <x:c r="O853" s="18" t="n">
        <x:f>J853*L853</x:f>
        <x:v>180</x:v>
      </x:c>
      <x:c r="P853" s="18" t="n">
        <x:f>J853*M853</x:f>
        <x:v>4752</x:v>
      </x:c>
      <x:c r="Q853" s="22" t="n">
        <x:f>'01 Controls'!$E$23*'02 Cargo Classes'!$M$7</x:f>
        <x:v>0.010000000000000002</x:v>
      </x:c>
      <x:c r="R853" s="22" t="n">
        <x:f>'01 Controls'!$F$23*'02 Cargo Classes'!$N$7</x:f>
        <x:v>0.2</x:v>
      </x:c>
      <x:c r="S853" s="22" t="n">
        <x:f>'01 Controls'!$G$23*'02 Cargo Classes'!$O$7</x:f>
        <x:v>0.72</x:v>
      </x:c>
      <x:c r="T853" s="22" t="n">
        <x:f>'01 Controls'!$H$23*'02 Cargo Classes'!$P$7</x:f>
        <x:v>0.12</x:v>
      </x:c>
      <x:c r="U853" s="22" t="n">
        <x:f>SUM(Q853:T853)</x:f>
        <x:v>1.0499999999999998</x:v>
      </x:c>
      <x:c r="V853" s="18" t="n">
        <x:f>IF(U853=0,0,N853*Q853/U853)</x:f>
        <x:v>25.000000000000007</x:v>
      </x:c>
      <x:c r="W853" s="18" t="n">
        <x:f>IF(U853=0,0,P853*Q853/U853)</x:f>
        <x:v>45.257142857142874</x:v>
      </x:c>
      <x:c r="X853" s="18" t="n">
        <x:f>MAX(V853,W853*'01 Controls'!$E$12)</x:f>
        <x:v>25.000000000000007</x:v>
      </x:c>
      <x:c r="Y853" s="18" t="n">
        <x:f>IF(U853=0,0,N853*R853/U853)</x:f>
        <x:v>500.00000000000006</x:v>
      </x:c>
      <x:c r="Z853" s="18" t="n">
        <x:f>IF(U853=0,0,P853*R853/U853)</x:f>
        <x:v>905.1428571428573</x:v>
      </x:c>
      <x:c r="AA853" s="18" t="n">
        <x:f>MAX(Y853,Z853*'01 Controls'!$E$13)</x:f>
        <x:v>500.00000000000006</x:v>
      </x:c>
      <x:c r="AB853" s="18" t="n">
        <x:f>IF(U853=0,0,N853*S853/U853)</x:f>
        <x:v>1800.0000000000002</x:v>
      </x:c>
      <x:c r="AC853" s="18" t="n">
        <x:f>IF(U853=0,0,P853*S853/U853)</x:f>
        <x:v>3258.5142857142864</x:v>
      </x:c>
      <x:c r="AD853" s="18" t="n">
        <x:f>MAX(AB853,AC853*'01 Controls'!$E$14)</x:f>
        <x:v>1800.0000000000002</x:v>
      </x:c>
      <x:c r="AE853" s="18" t="n">
        <x:f>IF(U853=0,0,N853*T853/U853)</x:f>
        <x:v>300.00000000000006</x:v>
      </x:c>
      <x:c r="AF853" s="18" t="n">
        <x:f>IF(U853=0,0,P853*T853/U853)</x:f>
        <x:v>543.0857142857144</x:v>
      </x:c>
      <x:c r="AG853" s="18" t="n">
        <x:f>MAX(AE853,AF853*'01 Controls'!$E$15)</x:f>
        <x:v>300.00000000000006</x:v>
      </x:c>
      <x:c r="AH853" s="18" t="n">
        <x:f>SUM(V853,Y853,AB853,AE853)</x:f>
        <x:v>2625.0000000000005</x:v>
      </x:c>
      <x:c r="AI853" s="18" t="n">
        <x:f>N853-AH853</x:f>
        <x:v>-4.547473508864641e-13</x:v>
      </x:c>
      <x:c r="AJ853" s="18" t="n">
        <x:f>V853*INDEX('07 Mode Capacity'!$P$6:$P$17,MATCH("AIR-"&amp;I853,'07 Mode Capacity'!$C$6:$C$17,0))</x:f>
        <x:v>7.008391457232317</x:v>
      </x:c>
      <x:c r="AK853" s="18" t="n">
        <x:f>Y853*INDEX('07 Mode Capacity'!$P$6:$P$17,MATCH("OCEAN-"&amp;I853,'07 Mode Capacity'!$C$6:$C$17,0))</x:f>
        <x:v>43.818140076422104</x:v>
      </x:c>
      <x:c r="AL853" s="18" t="n">
        <x:f>AB853*INDEX('07 Mode Capacity'!$P$6:$P$17,MATCH("LAND-"&amp;I853,'07 Mode Capacity'!$C$6:$C$17,0))</x:f>
        <x:v>219.68616512618482</x:v>
      </x:c>
      <x:c r="AM853" s="18" t="n">
        <x:f>AE853*INDEX('07 Mode Capacity'!$P$6:$P$17,MATCH("INLAND-"&amp;I853,'07 Mode Capacity'!$C$6:$C$17,0))</x:f>
        <x:v>189.3703104388963</x:v>
      </x:c>
      <x:c r="AN853" s="18" t="n">
        <x:f>SUM(AJ853:AM853)</x:f>
        <x:v>459.8830070987355</x:v>
      </x:c>
      <x:c r="AO853" s="17" t="n">
        <x:f>IF(N853=0,1,AN853/N853)</x:f>
        <x:v>0.17519352651380402</x:v>
      </x:c>
      <x:c r="AP853" s="11" t="str">
        <x:f>IF(AO853&gt;='01 Controls'!$E$16,"PASS","FAIL")</x:f>
        <x:v>FAIL</x:v>
      </x:c>
      <x:c r="AQ853" s="11" t="str">
        <x:v>UNQUANTIFIED</x:v>
      </x:c>
      <x:c r="AR853" s="11" t="str">
        <x:v>Position-class planning record; serial item and receiver open</x:v>
      </x:c>
      <x:c r="AS853" s="26"/>
      <x:c r="AT853" s="26"/>
    </x:row>
    <x:row r="854">
      <x:c r="C854" s="11" t="str">
        <x:v>C2-CM-RMG-COL-12</x:v>
      </x:c>
      <x:c r="D854" s="11" t="str">
        <x:v>C2</x:v>
      </x:c>
      <x:c r="E854" s="11" t="str">
        <x:v>Gulf–Atlantic hurricane</x:v>
      </x:c>
      <x:c r="F854" s="11" t="str">
        <x:v>CM-RMG</x:v>
      </x:c>
      <x:c r="G854" s="11" t="str">
        <x:v>Civil road-mobility group</x:v>
      </x:c>
      <x:c r="H854" s="11" t="str">
        <x:v>COL-12</x:v>
      </x:c>
      <x:c r="I854" s="19" t="n">
        <x:v>24</x:v>
      </x:c>
      <x:c r="J854" s="21" t="n">
        <x:v>10</x:v>
      </x:c>
      <x:c r="K854" s="18" t="n">
        <x:f>'05 Cargo Register'!K406</x:f>
        <x:v>105</x:v>
      </x:c>
      <x:c r="L854" s="18" t="n">
        <x:f>'05 Cargo Register'!N406</x:f>
        <x:v>11</x:v>
      </x:c>
      <x:c r="M854" s="18" t="n">
        <x:f>'05 Cargo Register'!O406</x:f>
        <x:v>290.40000000000003</x:v>
      </x:c>
      <x:c r="N854" s="18" t="n">
        <x:f>J854*K854</x:f>
        <x:v>1050</x:v>
      </x:c>
      <x:c r="O854" s="18" t="n">
        <x:f>J854*L854</x:f>
        <x:v>110</x:v>
      </x:c>
      <x:c r="P854" s="18" t="n">
        <x:f>J854*M854</x:f>
        <x:v>2904.0000000000005</x:v>
      </x:c>
      <x:c r="Q854" s="22" t="n">
        <x:f>'01 Controls'!$E$23*'02 Cargo Classes'!$M$8</x:f>
        <x:v>0.1</x:v>
      </x:c>
      <x:c r="R854" s="22" t="n">
        <x:f>'01 Controls'!$F$23*'02 Cargo Classes'!$N$8</x:f>
        <x:v>0.13999999999999999</x:v>
      </x:c>
      <x:c r="S854" s="22" t="n">
        <x:f>'01 Controls'!$G$23*'02 Cargo Classes'!$O$8</x:f>
        <x:v>0.72</x:v>
      </x:c>
      <x:c r="T854" s="22" t="n">
        <x:f>'01 Controls'!$H$23*'02 Cargo Classes'!$P$8</x:f>
        <x:v>0.03</x:v>
      </x:c>
      <x:c r="U854" s="22" t="n">
        <x:f>SUM(Q854:T854)</x:f>
        <x:v>0.99</x:v>
      </x:c>
      <x:c r="V854" s="18" t="n">
        <x:f>IF(U854=0,0,N854*Q854/U854)</x:f>
        <x:v>106.06060606060606</x:v>
      </x:c>
      <x:c r="W854" s="18" t="n">
        <x:f>IF(U854=0,0,P854*Q854/U854)</x:f>
        <x:v>293.33333333333337</x:v>
      </x:c>
      <x:c r="X854" s="18" t="n">
        <x:f>MAX(V854,W854*'01 Controls'!$E$12)</x:f>
        <x:v>106.06060606060606</x:v>
      </x:c>
      <x:c r="Y854" s="18" t="n">
        <x:f>IF(U854=0,0,N854*R854/U854)</x:f>
        <x:v>148.48484848484847</x:v>
      </x:c>
      <x:c r="Z854" s="18" t="n">
        <x:f>IF(U854=0,0,P854*R854/U854)</x:f>
        <x:v>410.6666666666667</x:v>
      </x:c>
      <x:c r="AA854" s="18" t="n">
        <x:f>MAX(Y854,Z854*'01 Controls'!$E$13)</x:f>
        <x:v>148.48484848484847</x:v>
      </x:c>
      <x:c r="AB854" s="18" t="n">
        <x:f>IF(U854=0,0,N854*S854/U854)</x:f>
        <x:v>763.6363636363636</x:v>
      </x:c>
      <x:c r="AC854" s="18" t="n">
        <x:f>IF(U854=0,0,P854*S854/U854)</x:f>
        <x:v>2112</x:v>
      </x:c>
      <x:c r="AD854" s="18" t="n">
        <x:f>MAX(AB854,AC854*'01 Controls'!$E$14)</x:f>
        <x:v>763.6363636363636</x:v>
      </x:c>
      <x:c r="AE854" s="18" t="n">
        <x:f>IF(U854=0,0,N854*T854/U854)</x:f>
        <x:v>31.81818181818182</x:v>
      </x:c>
      <x:c r="AF854" s="18" t="n">
        <x:f>IF(U854=0,0,P854*T854/U854)</x:f>
        <x:v>88</x:v>
      </x:c>
      <x:c r="AG854" s="18" t="n">
        <x:f>MAX(AE854,AF854*'01 Controls'!$E$15)</x:f>
        <x:v>31.81818181818182</x:v>
      </x:c>
      <x:c r="AH854" s="18" t="n">
        <x:f>SUM(V854,Y854,AB854,AE854)</x:f>
        <x:v>1050</x:v>
      </x:c>
      <x:c r="AI854" s="18" t="n">
        <x:f>N854-AH854</x:f>
        <x:v>0</x:v>
      </x:c>
      <x:c r="AJ854" s="18" t="n">
        <x:f>V854*INDEX('07 Mode Capacity'!$P$6:$P$17,MATCH("AIR-"&amp;I854,'07 Mode Capacity'!$C$6:$C$17,0))</x:f>
        <x:v>21.521189013213434</x:v>
      </x:c>
      <x:c r="AK854" s="18" t="n">
        <x:f>Y854*INDEX('07 Mode Capacity'!$P$6:$P$17,MATCH("OCEAN-"&amp;I854,'07 Mode Capacity'!$C$6:$C$17,0))</x:f>
        <x:v>22.285949712041823</x:v>
      </x:c>
      <x:c r="AL854" s="18" t="n">
        <x:f>AB854*INDEX('07 Mode Capacity'!$P$6:$P$17,MATCH("LAND-"&amp;I854,'07 Mode Capacity'!$C$6:$C$17,0))</x:f>
        <x:v>292.0916148814667</x:v>
      </x:c>
      <x:c r="AM854" s="18" t="n">
        <x:f>AE854*INDEX('07 Mode Capacity'!$P$6:$P$17,MATCH("INLAND-"&amp;I854,'07 Mode Capacity'!$C$6:$C$17,0))</x:f>
        <x:v>31.81818181818182</x:v>
      </x:c>
      <x:c r="AN854" s="18" t="n">
        <x:f>SUM(AJ854:AM854)</x:f>
        <x:v>367.71693542490374</x:v>
      </x:c>
      <x:c r="AO854" s="17" t="n">
        <x:f>IF(N854=0,1,AN854/N854)</x:f>
        <x:v>0.350206605166575</x:v>
      </x:c>
      <x:c r="AP854" s="11" t="str">
        <x:f>IF(AO854&gt;='01 Controls'!$E$16,"PASS","FAIL")</x:f>
        <x:v>FAIL</x:v>
      </x:c>
      <x:c r="AQ854" s="11" t="str">
        <x:v>UNQUANTIFIED</x:v>
      </x:c>
      <x:c r="AR854" s="11" t="str">
        <x:v>Position-class planning record; serial item and receiver open</x:v>
      </x:c>
      <x:c r="AS854" s="26"/>
      <x:c r="AT854" s="26"/>
    </x:row>
    <x:row r="855">
      <x:c r="C855" s="11" t="str">
        <x:v>C2-CM-RMG-BAT-22</x:v>
      </x:c>
      <x:c r="D855" s="11" t="str">
        <x:v>C2</x:v>
      </x:c>
      <x:c r="E855" s="11" t="str">
        <x:v>Gulf–Atlantic hurricane</x:v>
      </x:c>
      <x:c r="F855" s="11" t="str">
        <x:v>CM-RMG</x:v>
      </x:c>
      <x:c r="G855" s="11" t="str">
        <x:v>Civil road-mobility group</x:v>
      </x:c>
      <x:c r="H855" s="11" t="str">
        <x:v>BAT-22</x:v>
      </x:c>
      <x:c r="I855" s="19" t="n">
        <x:v>48</x:v>
      </x:c>
      <x:c r="J855" s="21" t="n">
        <x:v>10</x:v>
      </x:c>
      <x:c r="K855" s="18" t="n">
        <x:f>'05 Cargo Register'!K407</x:f>
        <x:v>131.25</x:v>
      </x:c>
      <x:c r="L855" s="18" t="n">
        <x:f>'05 Cargo Register'!N407</x:f>
        <x:v>8</x:v>
      </x:c>
      <x:c r="M855" s="18" t="n">
        <x:f>'05 Cargo Register'!O407</x:f>
        <x:v>211.20000000000002</x:v>
      </x:c>
      <x:c r="N855" s="18" t="n">
        <x:f>J855*K855</x:f>
        <x:v>1312.5</x:v>
      </x:c>
      <x:c r="O855" s="18" t="n">
        <x:f>J855*L855</x:f>
        <x:v>80</x:v>
      </x:c>
      <x:c r="P855" s="18" t="n">
        <x:f>J855*M855</x:f>
        <x:v>2112</x:v>
      </x:c>
      <x:c r="Q855" s="22" t="n">
        <x:f>'01 Controls'!$E$23*'02 Cargo Classes'!$M$9</x:f>
        <x:v>0</x:v>
      </x:c>
      <x:c r="R855" s="22" t="n">
        <x:f>'01 Controls'!$F$23*'02 Cargo Classes'!$N$9</x:f>
        <x:v>0.2</x:v>
      </x:c>
      <x:c r="S855" s="22" t="n">
        <x:f>'01 Controls'!$G$23*'02 Cargo Classes'!$O$9</x:f>
        <x:v>0.6</x:v>
      </x:c>
      <x:c r="T855" s="22" t="n">
        <x:f>'01 Controls'!$H$23*'02 Cargo Classes'!$P$9</x:f>
        <x:v>0.075</x:v>
      </x:c>
      <x:c r="U855" s="22" t="n">
        <x:f>SUM(Q855:T855)</x:f>
        <x:v>0.875</x:v>
      </x:c>
      <x:c r="V855" s="18" t="n">
        <x:f>IF(U855=0,0,N855*Q855/U855)</x:f>
        <x:v>0</x:v>
      </x:c>
      <x:c r="W855" s="18" t="n">
        <x:f>IF(U855=0,0,P855*Q855/U855)</x:f>
        <x:v>0</x:v>
      </x:c>
      <x:c r="X855" s="18" t="n">
        <x:f>MAX(V855,W855*'01 Controls'!$E$12)</x:f>
        <x:v>0</x:v>
      </x:c>
      <x:c r="Y855" s="18" t="n">
        <x:f>IF(U855=0,0,N855*R855/U855)</x:f>
        <x:v>300</x:v>
      </x:c>
      <x:c r="Z855" s="18" t="n">
        <x:f>IF(U855=0,0,P855*R855/U855)</x:f>
        <x:v>482.7428571428572</x:v>
      </x:c>
      <x:c r="AA855" s="18" t="n">
        <x:f>MAX(Y855,Z855*'01 Controls'!$E$13)</x:f>
        <x:v>300</x:v>
      </x:c>
      <x:c r="AB855" s="18" t="n">
        <x:f>IF(U855=0,0,N855*S855/U855)</x:f>
        <x:v>900</x:v>
      </x:c>
      <x:c r="AC855" s="18" t="n">
        <x:f>IF(U855=0,0,P855*S855/U855)</x:f>
        <x:v>1448.2285714285715</x:v>
      </x:c>
      <x:c r="AD855" s="18" t="n">
        <x:f>MAX(AB855,AC855*'01 Controls'!$E$14)</x:f>
        <x:v>900</x:v>
      </x:c>
      <x:c r="AE855" s="18" t="n">
        <x:f>IF(U855=0,0,N855*T855/U855)</x:f>
        <x:v>112.5</x:v>
      </x:c>
      <x:c r="AF855" s="18" t="n">
        <x:f>IF(U855=0,0,P855*T855/U855)</x:f>
        <x:v>181.02857142857144</x:v>
      </x:c>
      <x:c r="AG855" s="18" t="n">
        <x:f>MAX(AE855,AF855*'01 Controls'!$E$15)</x:f>
        <x:v>112.5</x:v>
      </x:c>
      <x:c r="AH855" s="18" t="n">
        <x:f>SUM(V855,Y855,AB855,AE855)</x:f>
        <x:v>1312.5</x:v>
      </x:c>
      <x:c r="AI855" s="18" t="n">
        <x:f>N855-AH855</x:f>
        <x:v>0</x:v>
      </x:c>
      <x:c r="AJ855" s="18" t="n">
        <x:f>V855*INDEX('07 Mode Capacity'!$P$6:$P$17,MATCH("AIR-"&amp;I855,'07 Mode Capacity'!$C$6:$C$17,0))</x:f>
        <x:v>0</x:v>
      </x:c>
      <x:c r="AK855" s="18" t="n">
        <x:f>Y855*INDEX('07 Mode Capacity'!$P$6:$P$17,MATCH("OCEAN-"&amp;I855,'07 Mode Capacity'!$C$6:$C$17,0))</x:f>
        <x:v>26.290884045853257</x:v>
      </x:c>
      <x:c r="AL855" s="18" t="n">
        <x:f>AB855*INDEX('07 Mode Capacity'!$P$6:$P$17,MATCH("LAND-"&amp;I855,'07 Mode Capacity'!$C$6:$C$17,0))</x:f>
        <x:v>109.8430825630924</x:v>
      </x:c>
      <x:c r="AM855" s="18" t="n">
        <x:f>AE855*INDEX('07 Mode Capacity'!$P$6:$P$17,MATCH("INLAND-"&amp;I855,'07 Mode Capacity'!$C$6:$C$17,0))</x:f>
        <x:v>71.01386641458609</x:v>
      </x:c>
      <x:c r="AN855" s="18" t="n">
        <x:f>SUM(AJ855:AM855)</x:f>
        <x:v>207.14783302353175</x:v>
      </x:c>
      <x:c r="AO855" s="17" t="n">
        <x:f>IF(N855=0,1,AN855/N855)</x:f>
        <x:v>0.15782692039888133</x:v>
      </x:c>
      <x:c r="AP855" s="11" t="str">
        <x:f>IF(AO855&gt;='01 Controls'!$E$16,"PASS","FAIL")</x:f>
        <x:v>FAIL</x:v>
      </x:c>
      <x:c r="AQ855" s="11" t="str">
        <x:v>UNQUANTIFIED</x:v>
      </x:c>
      <x:c r="AR855" s="11" t="str">
        <x:v>Position-class planning record; serial item and receiver open</x:v>
      </x:c>
      <x:c r="AS855" s="26"/>
      <x:c r="AT855" s="26"/>
    </x:row>
    <x:row r="856">
      <x:c r="C856" s="11" t="str">
        <x:v>C2-CM-RMG-TNK-20</x:v>
      </x:c>
      <x:c r="D856" s="11" t="str">
        <x:v>C2</x:v>
      </x:c>
      <x:c r="E856" s="11" t="str">
        <x:v>Gulf–Atlantic hurricane</x:v>
      </x:c>
      <x:c r="F856" s="11" t="str">
        <x:v>CM-RMG</x:v>
      </x:c>
      <x:c r="G856" s="11" t="str">
        <x:v>Civil road-mobility group</x:v>
      </x:c>
      <x:c r="H856" s="11" t="str">
        <x:v>TNK-20</x:v>
      </x:c>
      <x:c r="I856" s="19" t="n">
        <x:v>48</x:v>
      </x:c>
      <x:c r="J856" s="21" t="n">
        <x:v>10</x:v>
      </x:c>
      <x:c r="K856" s="18" t="n">
        <x:f>'05 Cargo Register'!K408</x:f>
        <x:v>131.25</x:v>
      </x:c>
      <x:c r="L856" s="18" t="n">
        <x:f>'05 Cargo Register'!N408</x:f>
        <x:v>8</x:v>
      </x:c>
      <x:c r="M856" s="18" t="n">
        <x:f>'05 Cargo Register'!O408</x:f>
        <x:v>170</x:v>
      </x:c>
      <x:c r="N856" s="18" t="n">
        <x:f>J856*K856</x:f>
        <x:v>1312.5</x:v>
      </x:c>
      <x:c r="O856" s="18" t="n">
        <x:f>J856*L856</x:f>
        <x:v>80</x:v>
      </x:c>
      <x:c r="P856" s="18" t="n">
        <x:f>J856*M856</x:f>
        <x:v>1700</x:v>
      </x:c>
      <x:c r="Q856" s="22" t="n">
        <x:f>'01 Controls'!$E$23*'02 Cargo Classes'!$M$10</x:f>
        <x:v>0</x:v>
      </x:c>
      <x:c r="R856" s="22" t="n">
        <x:f>'01 Controls'!$F$23*'02 Cargo Classes'!$N$10</x:f>
        <x:v>0.24</x:v>
      </x:c>
      <x:c r="S856" s="22" t="n">
        <x:f>'01 Controls'!$G$23*'02 Cargo Classes'!$O$10</x:f>
        <x:v>0.6</x:v>
      </x:c>
      <x:c r="T856" s="22" t="n">
        <x:f>'01 Controls'!$H$23*'02 Cargo Classes'!$P$10</x:f>
        <x:v>0.15</x:v>
      </x:c>
      <x:c r="U856" s="22" t="n">
        <x:f>SUM(Q856:T856)</x:f>
        <x:v>0.99</x:v>
      </x:c>
      <x:c r="V856" s="18" t="n">
        <x:f>IF(U856=0,0,N856*Q856/U856)</x:f>
        <x:v>0</x:v>
      </x:c>
      <x:c r="W856" s="18" t="n">
        <x:f>IF(U856=0,0,P856*Q856/U856)</x:f>
        <x:v>0</x:v>
      </x:c>
      <x:c r="X856" s="18" t="n">
        <x:f>MAX(V856,W856*'01 Controls'!$E$12)</x:f>
        <x:v>0</x:v>
      </x:c>
      <x:c r="Y856" s="18" t="n">
        <x:f>IF(U856=0,0,N856*R856/U856)</x:f>
        <x:v>318.1818181818182</x:v>
      </x:c>
      <x:c r="Z856" s="18" t="n">
        <x:f>IF(U856=0,0,P856*R856/U856)</x:f>
        <x:v>412.1212121212121</x:v>
      </x:c>
      <x:c r="AA856" s="18" t="n">
        <x:f>MAX(Y856,Z856*'01 Controls'!$E$13)</x:f>
        <x:v>318.1818181818182</x:v>
      </x:c>
      <x:c r="AB856" s="18" t="n">
        <x:f>IF(U856=0,0,N856*S856/U856)</x:f>
        <x:v>795.4545454545455</x:v>
      </x:c>
      <x:c r="AC856" s="18" t="n">
        <x:f>IF(U856=0,0,P856*S856/U856)</x:f>
        <x:v>1030.3030303030303</x:v>
      </x:c>
      <x:c r="AD856" s="18" t="n">
        <x:f>MAX(AB856,AC856*'01 Controls'!$E$14)</x:f>
        <x:v>795.4545454545455</x:v>
      </x:c>
      <x:c r="AE856" s="18" t="n">
        <x:f>IF(U856=0,0,N856*T856/U856)</x:f>
        <x:v>198.86363636363637</x:v>
      </x:c>
      <x:c r="AF856" s="18" t="n">
        <x:f>IF(U856=0,0,P856*T856/U856)</x:f>
        <x:v>257.57575757575756</x:v>
      </x:c>
      <x:c r="AG856" s="18" t="n">
        <x:f>MAX(AE856,AF856*'01 Controls'!$E$15)</x:f>
        <x:v>198.86363636363637</x:v>
      </x:c>
      <x:c r="AH856" s="18" t="n">
        <x:f>SUM(V856,Y856,AB856,AE856)</x:f>
        <x:v>1312.5</x:v>
      </x:c>
      <x:c r="AI856" s="18" t="n">
        <x:f>N856-AH856</x:f>
        <x:v>0</x:v>
      </x:c>
      <x:c r="AJ856" s="18" t="n">
        <x:f>V856*INDEX('07 Mode Capacity'!$P$6:$P$17,MATCH("AIR-"&amp;I856,'07 Mode Capacity'!$C$6:$C$17,0))</x:f>
        <x:v>0</x:v>
      </x:c>
      <x:c r="AK856" s="18" t="n">
        <x:f>Y856*INDEX('07 Mode Capacity'!$P$6:$P$17,MATCH("OCEAN-"&amp;I856,'07 Mode Capacity'!$C$6:$C$17,0))</x:f>
        <x:v>27.884270957723153</x:v>
      </x:c>
      <x:c r="AL856" s="18" t="n">
        <x:f>AB856*INDEX('07 Mode Capacity'!$P$6:$P$17,MATCH("LAND-"&amp;I856,'07 Mode Capacity'!$C$6:$C$17,0))</x:f>
        <x:v>97.08353256838974</x:v>
      </x:c>
      <x:c r="AM856" s="18" t="n">
        <x:f>AE856*INDEX('07 Mode Capacity'!$P$6:$P$17,MATCH("INLAND-"&amp;I856,'07 Mode Capacity'!$C$6:$C$17,0))</x:f>
        <x:v>125.52956184396533</x:v>
      </x:c>
      <x:c r="AN856" s="18" t="n">
        <x:f>SUM(AJ856:AM856)</x:f>
        <x:v>250.49736537007823</x:v>
      </x:c>
      <x:c r="AO856" s="17" t="n">
        <x:f>IF(N856=0,1,AN856/N856)</x:f>
        <x:v>0.19085513552005962</x:v>
      </x:c>
      <x:c r="AP856" s="11" t="str">
        <x:f>IF(AO856&gt;='01 Controls'!$E$16,"PASS","FAIL")</x:f>
        <x:v>FAIL</x:v>
      </x:c>
      <x:c r="AQ856" s="11" t="str">
        <x:v>UNQUANTIFIED</x:v>
      </x:c>
      <x:c r="AR856" s="11" t="str">
        <x:v>Position-class planning record; serial item and receiver open</x:v>
      </x:c>
      <x:c r="AS856" s="26"/>
      <x:c r="AT856" s="26"/>
    </x:row>
    <x:row r="857">
      <x:c r="C857" s="11" t="str">
        <x:v>C2-CM-RMG-FLR-24</x:v>
      </x:c>
      <x:c r="D857" s="11" t="str">
        <x:v>C2</x:v>
      </x:c>
      <x:c r="E857" s="11" t="str">
        <x:v>Gulf–Atlantic hurricane</x:v>
      </x:c>
      <x:c r="F857" s="11" t="str">
        <x:v>CM-RMG</x:v>
      </x:c>
      <x:c r="G857" s="11" t="str">
        <x:v>Civil road-mobility group</x:v>
      </x:c>
      <x:c r="H857" s="11" t="str">
        <x:v>FLR-24</x:v>
      </x:c>
      <x:c r="I857" s="19" t="n">
        <x:v>48</x:v>
      </x:c>
      <x:c r="J857" s="21" t="n">
        <x:v>10</x:v>
      </x:c>
      <x:c r="K857" s="18" t="n">
        <x:f>'05 Cargo Register'!K409</x:f>
        <x:v>210</x:v>
      </x:c>
      <x:c r="L857" s="18" t="n">
        <x:f>'05 Cargo Register'!N409</x:f>
        <x:v>11</x:v>
      </x:c>
      <x:c r="M857" s="18" t="n">
        <x:f>'05 Cargo Register'!O409</x:f>
        <x:v>352</x:v>
      </x:c>
      <x:c r="N857" s="18" t="n">
        <x:f>J857*K857</x:f>
        <x:v>2100</x:v>
      </x:c>
      <x:c r="O857" s="18" t="n">
        <x:f>J857*L857</x:f>
        <x:v>110</x:v>
      </x:c>
      <x:c r="P857" s="18" t="n">
        <x:f>J857*M857</x:f>
        <x:v>3520</x:v>
      </x:c>
      <x:c r="Q857" s="22" t="n">
        <x:f>'01 Controls'!$E$23*'02 Cargo Classes'!$M$11</x:f>
        <x:v>0</x:v>
      </x:c>
      <x:c r="R857" s="22" t="n">
        <x:f>'01 Controls'!$F$23*'02 Cargo Classes'!$N$11</x:f>
        <x:v>0.24</x:v>
      </x:c>
      <x:c r="S857" s="22" t="n">
        <x:f>'01 Controls'!$G$23*'02 Cargo Classes'!$O$11</x:f>
        <x:v>0.6</x:v>
      </x:c>
      <x:c r="T857" s="22" t="n">
        <x:f>'01 Controls'!$H$23*'02 Cargo Classes'!$P$11</x:f>
        <x:v>0.12</x:v>
      </x:c>
      <x:c r="U857" s="22" t="n">
        <x:f>SUM(Q857:T857)</x:f>
        <x:v>0.96</x:v>
      </x:c>
      <x:c r="V857" s="18" t="n">
        <x:f>IF(U857=0,0,N857*Q857/U857)</x:f>
        <x:v>0</x:v>
      </x:c>
      <x:c r="W857" s="18" t="n">
        <x:f>IF(U857=0,0,P857*Q857/U857)</x:f>
        <x:v>0</x:v>
      </x:c>
      <x:c r="X857" s="18" t="n">
        <x:f>MAX(V857,W857*'01 Controls'!$E$12)</x:f>
        <x:v>0</x:v>
      </x:c>
      <x:c r="Y857" s="18" t="n">
        <x:f>IF(U857=0,0,N857*R857/U857)</x:f>
        <x:v>525</x:v>
      </x:c>
      <x:c r="Z857" s="18" t="n">
        <x:f>IF(U857=0,0,P857*R857/U857)</x:f>
        <x:v>880</x:v>
      </x:c>
      <x:c r="AA857" s="18" t="n">
        <x:f>MAX(Y857,Z857*'01 Controls'!$E$13)</x:f>
        <x:v>525</x:v>
      </x:c>
      <x:c r="AB857" s="18" t="n">
        <x:f>IF(U857=0,0,N857*S857/U857)</x:f>
        <x:v>1312.5</x:v>
      </x:c>
      <x:c r="AC857" s="18" t="n">
        <x:f>IF(U857=0,0,P857*S857/U857)</x:f>
        <x:v>2200</x:v>
      </x:c>
      <x:c r="AD857" s="18" t="n">
        <x:f>MAX(AB857,AC857*'01 Controls'!$E$14)</x:f>
        <x:v>1312.5</x:v>
      </x:c>
      <x:c r="AE857" s="18" t="n">
        <x:f>IF(U857=0,0,N857*T857/U857)</x:f>
        <x:v>262.5</x:v>
      </x:c>
      <x:c r="AF857" s="18" t="n">
        <x:f>IF(U857=0,0,P857*T857/U857)</x:f>
        <x:v>440</x:v>
      </x:c>
      <x:c r="AG857" s="18" t="n">
        <x:f>MAX(AE857,AF857*'01 Controls'!$E$15)</x:f>
        <x:v>262.5</x:v>
      </x:c>
      <x:c r="AH857" s="18" t="n">
        <x:f>SUM(V857,Y857,AB857,AE857)</x:f>
        <x:v>2100</x:v>
      </x:c>
      <x:c r="AI857" s="18" t="n">
        <x:f>N857-AH857</x:f>
        <x:v>0</x:v>
      </x:c>
      <x:c r="AJ857" s="18" t="n">
        <x:f>V857*INDEX('07 Mode Capacity'!$P$6:$P$17,MATCH("AIR-"&amp;I857,'07 Mode Capacity'!$C$6:$C$17,0))</x:f>
        <x:v>0</x:v>
      </x:c>
      <x:c r="AK857" s="18" t="n">
        <x:f>Y857*INDEX('07 Mode Capacity'!$P$6:$P$17,MATCH("OCEAN-"&amp;I857,'07 Mode Capacity'!$C$6:$C$17,0))</x:f>
        <x:v>46.0090470802432</x:v>
      </x:c>
      <x:c r="AL857" s="18" t="n">
        <x:f>AB857*INDEX('07 Mode Capacity'!$P$6:$P$17,MATCH("LAND-"&amp;I857,'07 Mode Capacity'!$C$6:$C$17,0))</x:f>
        <x:v>160.18782873784306</x:v>
      </x:c>
      <x:c r="AM857" s="18" t="n">
        <x:f>AE857*INDEX('07 Mode Capacity'!$P$6:$P$17,MATCH("INLAND-"&amp;I857,'07 Mode Capacity'!$C$6:$C$17,0))</x:f>
        <x:v>165.6990216340342</x:v>
      </x:c>
      <x:c r="AN857" s="18" t="n">
        <x:f>SUM(AJ857:AM857)</x:f>
        <x:v>371.8958974521205</x:v>
      </x:c>
      <x:c r="AO857" s="17" t="n">
        <x:f>IF(N857=0,1,AN857/N857)</x:f>
        <x:v>0.17709328450100975</x:v>
      </x:c>
      <x:c r="AP857" s="11" t="str">
        <x:f>IF(AO857&gt;='01 Controls'!$E$16,"PASS","FAIL")</x:f>
        <x:v>FAIL</x:v>
      </x:c>
      <x:c r="AQ857" s="11" t="str">
        <x:v>UNQUANTIFIED</x:v>
      </x:c>
      <x:c r="AR857" s="11" t="str">
        <x:v>Position-class planning record; serial item and receiver open</x:v>
      </x:c>
      <x:c r="AS857" s="26"/>
      <x:c r="AT857" s="26"/>
    </x:row>
    <x:row r="858">
      <x:c r="C858" s="11" t="str">
        <x:v>C2-CM-RMG-ROL-30</x:v>
      </x:c>
      <x:c r="D858" s="11" t="str">
        <x:v>C2</x:v>
      </x:c>
      <x:c r="E858" s="11" t="str">
        <x:v>Gulf–Atlantic hurricane</x:v>
      </x:c>
      <x:c r="F858" s="11" t="str">
        <x:v>CM-RMG</x:v>
      </x:c>
      <x:c r="G858" s="11" t="str">
        <x:v>Civil road-mobility group</x:v>
      </x:c>
      <x:c r="H858" s="11" t="str">
        <x:v>ROL-30</x:v>
      </x:c>
      <x:c r="I858" s="19" t="n">
        <x:v>48</x:v>
      </x:c>
      <x:c r="J858" s="21" t="n">
        <x:v>10</x:v>
      </x:c>
      <x:c r="K858" s="18" t="n">
        <x:f>'05 Cargo Register'!K410</x:f>
        <x:v>945</x:v>
      </x:c>
      <x:c r="L858" s="18" t="n">
        <x:f>'05 Cargo Register'!N410</x:f>
        <x:v>40</x:v>
      </x:c>
      <x:c r="M858" s="18" t="n">
        <x:f>'05 Cargo Register'!O410</x:f>
        <x:v>2550</x:v>
      </x:c>
      <x:c r="N858" s="18" t="n">
        <x:f>J858*K858</x:f>
        <x:v>9450</x:v>
      </x:c>
      <x:c r="O858" s="18" t="n">
        <x:f>J858*L858</x:f>
        <x:v>400</x:v>
      </x:c>
      <x:c r="P858" s="18" t="n">
        <x:f>J858*M858</x:f>
        <x:v>25500</x:v>
      </x:c>
      <x:c r="Q858" s="22" t="n">
        <x:f>'01 Controls'!$E$23*'02 Cargo Classes'!$M$12</x:f>
        <x:v>0</x:v>
      </x:c>
      <x:c r="R858" s="22" t="n">
        <x:f>'01 Controls'!$F$23*'02 Cargo Classes'!$N$12</x:f>
        <x:v>0.2</x:v>
      </x:c>
      <x:c r="S858" s="22" t="n">
        <x:f>'01 Controls'!$G$23*'02 Cargo Classes'!$O$12</x:f>
        <x:v>0.8999999999999999</x:v>
      </x:c>
      <x:c r="T858" s="22" t="n">
        <x:f>'01 Controls'!$H$23*'02 Cargo Classes'!$P$12</x:f>
        <x:v>0.09</x:v>
      </x:c>
      <x:c r="U858" s="22" t="n">
        <x:f>SUM(Q858:T858)</x:f>
        <x:v>1.19</x:v>
      </x:c>
      <x:c r="V858" s="18" t="n">
        <x:f>IF(U858=0,0,N858*Q858/U858)</x:f>
        <x:v>0</x:v>
      </x:c>
      <x:c r="W858" s="18" t="n">
        <x:f>IF(U858=0,0,P858*Q858/U858)</x:f>
        <x:v>0</x:v>
      </x:c>
      <x:c r="X858" s="18" t="n">
        <x:f>MAX(V858,W858*'01 Controls'!$E$12)</x:f>
        <x:v>0</x:v>
      </x:c>
      <x:c r="Y858" s="18" t="n">
        <x:f>IF(U858=0,0,N858*R858/U858)</x:f>
        <x:v>1588.235294117647</x:v>
      </x:c>
      <x:c r="Z858" s="18" t="n">
        <x:f>IF(U858=0,0,P858*R858/U858)</x:f>
        <x:v>4285.714285714286</x:v>
      </x:c>
      <x:c r="AA858" s="18" t="n">
        <x:f>MAX(Y858,Z858*'01 Controls'!$E$13)</x:f>
        <x:v>1588.235294117647</x:v>
      </x:c>
      <x:c r="AB858" s="18" t="n">
        <x:f>IF(U858=0,0,N858*S858/U858)</x:f>
        <x:v>7147.058823529412</x:v>
      </x:c>
      <x:c r="AC858" s="18" t="n">
        <x:f>IF(U858=0,0,P858*S858/U858)</x:f>
        <x:v>19285.714285714283</x:v>
      </x:c>
      <x:c r="AD858" s="18" t="n">
        <x:f>MAX(AB858,AC858*'01 Controls'!$E$14)</x:f>
        <x:v>7147.058823529412</x:v>
      </x:c>
      <x:c r="AE858" s="18" t="n">
        <x:f>IF(U858=0,0,N858*T858/U858)</x:f>
        <x:v>714.7058823529412</x:v>
      </x:c>
      <x:c r="AF858" s="18" t="n">
        <x:f>IF(U858=0,0,P858*T858/U858)</x:f>
        <x:v>1928.5714285714287</x:v>
      </x:c>
      <x:c r="AG858" s="18" t="n">
        <x:f>MAX(AE858,AF858*'01 Controls'!$E$15)</x:f>
        <x:v>714.7058823529412</x:v>
      </x:c>
      <x:c r="AH858" s="18" t="n">
        <x:f>SUM(V858,Y858,AB858,AE858)</x:f>
        <x:v>9450</x:v>
      </x:c>
      <x:c r="AI858" s="18" t="n">
        <x:f>N858-AH858</x:f>
        <x:v>0</x:v>
      </x:c>
      <x:c r="AJ858" s="18" t="n">
        <x:f>V858*INDEX('07 Mode Capacity'!$P$6:$P$17,MATCH("AIR-"&amp;I858,'07 Mode Capacity'!$C$6:$C$17,0))</x:f>
        <x:v>0</x:v>
      </x:c>
      <x:c r="AK858" s="18" t="n">
        <x:f>Y858*INDEX('07 Mode Capacity'!$P$6:$P$17,MATCH("OCEAN-"&amp;I858,'07 Mode Capacity'!$C$6:$C$17,0))</x:f>
        <x:v>139.187033183929</x:v>
      </x:c>
      <x:c r="AL858" s="18" t="n">
        <x:f>AB858*INDEX('07 Mode Capacity'!$P$6:$P$17,MATCH("LAND-"&amp;I858,'07 Mode Capacity'!$C$6:$C$17,0))</x:f>
        <x:v>872.2833027069101</x:v>
      </x:c>
      <x:c r="AM858" s="18" t="n">
        <x:f>AE858*INDEX('07 Mode Capacity'!$P$6:$P$17,MATCH("INLAND-"&amp;I858,'07 Mode Capacity'!$C$6:$C$17,0))</x:f>
        <x:v>451.1469160456058</x:v>
      </x:c>
      <x:c r="AN858" s="18" t="n">
        <x:f>SUM(AJ858:AM858)</x:f>
        <x:v>1462.617251936445</x:v>
      </x:c>
      <x:c r="AO858" s="17" t="n">
        <x:f>IF(N858=0,1,AN858/N858)</x:f>
        <x:v>0.15477431237422698</x:v>
      </x:c>
      <x:c r="AP858" s="11" t="str">
        <x:f>IF(AO858&gt;='01 Controls'!$E$16,"PASS","FAIL")</x:f>
        <x:v>FAIL</x:v>
      </x:c>
      <x:c r="AQ858" s="11" t="str">
        <x:v>UNQUANTIFIED</x:v>
      </x:c>
      <x:c r="AR858" s="11" t="str">
        <x:v>Position-class planning record; serial item and receiver open</x:v>
      </x:c>
      <x:c r="AS858" s="26"/>
      <x:c r="AT858" s="26"/>
    </x:row>
    <x:row r="859">
      <x:c r="C859" s="11" t="str">
        <x:v>C2-CM-RMG-LIN-18</x:v>
      </x:c>
      <x:c r="D859" s="11" t="str">
        <x:v>C2</x:v>
      </x:c>
      <x:c r="E859" s="11" t="str">
        <x:v>Gulf–Atlantic hurricane</x:v>
      </x:c>
      <x:c r="F859" s="11" t="str">
        <x:v>CM-RMG</x:v>
      </x:c>
      <x:c r="G859" s="11" t="str">
        <x:v>Civil road-mobility group</x:v>
      </x:c>
      <x:c r="H859" s="11" t="str">
        <x:v>LIN-18</x:v>
      </x:c>
      <x:c r="I859" s="19" t="n">
        <x:v>72</x:v>
      </x:c>
      <x:c r="J859" s="21" t="n">
        <x:v>10</x:v>
      </x:c>
      <x:c r="K859" s="18" t="n">
        <x:f>'05 Cargo Register'!K411</x:f>
        <x:v>105</x:v>
      </x:c>
      <x:c r="L859" s="18" t="n">
        <x:f>'05 Cargo Register'!N411</x:f>
        <x:v>8</x:v>
      </x:c>
      <x:c r="M859" s="18" t="n">
        <x:f>'05 Cargo Register'!O411</x:f>
        <x:v>352</x:v>
      </x:c>
      <x:c r="N859" s="18" t="n">
        <x:f>J859*K859</x:f>
        <x:v>1050</x:v>
      </x:c>
      <x:c r="O859" s="18" t="n">
        <x:f>J859*L859</x:f>
        <x:v>80</x:v>
      </x:c>
      <x:c r="P859" s="18" t="n">
        <x:f>J859*M859</x:f>
        <x:v>3520</x:v>
      </x:c>
      <x:c r="Q859" s="22" t="n">
        <x:f>'01 Controls'!$E$23*'02 Cargo Classes'!$M$13</x:f>
        <x:v>0</x:v>
      </x:c>
      <x:c r="R859" s="22" t="n">
        <x:f>'01 Controls'!$F$23*'02 Cargo Classes'!$N$13</x:f>
        <x:v>0.24</x:v>
      </x:c>
      <x:c r="S859" s="22" t="n">
        <x:f>'01 Controls'!$G$23*'02 Cargo Classes'!$O$13</x:f>
        <x:v>0.6</x:v>
      </x:c>
      <x:c r="T859" s="22" t="n">
        <x:f>'01 Controls'!$H$23*'02 Cargo Classes'!$P$13</x:f>
        <x:v>0.15</x:v>
      </x:c>
      <x:c r="U859" s="22" t="n">
        <x:f>SUM(Q859:T859)</x:f>
        <x:v>0.99</x:v>
      </x:c>
      <x:c r="V859" s="18" t="n">
        <x:f>IF(U859=0,0,N859*Q859/U859)</x:f>
        <x:v>0</x:v>
      </x:c>
      <x:c r="W859" s="18" t="n">
        <x:f>IF(U859=0,0,P859*Q859/U859)</x:f>
        <x:v>0</x:v>
      </x:c>
      <x:c r="X859" s="18" t="n">
        <x:f>MAX(V859,W859*'01 Controls'!$E$12)</x:f>
        <x:v>0</x:v>
      </x:c>
      <x:c r="Y859" s="18" t="n">
        <x:f>IF(U859=0,0,N859*R859/U859)</x:f>
        <x:v>254.54545454545456</x:v>
      </x:c>
      <x:c r="Z859" s="18" t="n">
        <x:f>IF(U859=0,0,P859*R859/U859)</x:f>
        <x:v>853.3333333333333</x:v>
      </x:c>
      <x:c r="AA859" s="18" t="n">
        <x:f>MAX(Y859,Z859*'01 Controls'!$E$13)</x:f>
        <x:v>254.54545454545456</x:v>
      </x:c>
      <x:c r="AB859" s="18" t="n">
        <x:f>IF(U859=0,0,N859*S859/U859)</x:f>
        <x:v>636.3636363636364</x:v>
      </x:c>
      <x:c r="AC859" s="18" t="n">
        <x:f>IF(U859=0,0,P859*S859/U859)</x:f>
        <x:v>2133.3333333333335</x:v>
      </x:c>
      <x:c r="AD859" s="18" t="n">
        <x:f>MAX(AB859,AC859*'01 Controls'!$E$14)</x:f>
        <x:v>636.3636363636364</x:v>
      </x:c>
      <x:c r="AE859" s="18" t="n">
        <x:f>IF(U859=0,0,N859*T859/U859)</x:f>
        <x:v>159.0909090909091</x:v>
      </x:c>
      <x:c r="AF859" s="18" t="n">
        <x:f>IF(U859=0,0,P859*T859/U859)</x:f>
        <x:v>533.3333333333334</x:v>
      </x:c>
      <x:c r="AG859" s="18" t="n">
        <x:f>MAX(AE859,AF859*'01 Controls'!$E$15)</x:f>
        <x:v>159.0909090909091</x:v>
      </x:c>
      <x:c r="AH859" s="18" t="n">
        <x:f>SUM(V859,Y859,AB859,AE859)</x:f>
        <x:v>1050</x:v>
      </x:c>
      <x:c r="AI859" s="18" t="n">
        <x:f>N859-AH859</x:f>
        <x:v>0</x:v>
      </x:c>
      <x:c r="AJ859" s="18" t="n">
        <x:f>V859*INDEX('07 Mode Capacity'!$P$6:$P$17,MATCH("AIR-"&amp;I859,'07 Mode Capacity'!$C$6:$C$17,0))</x:f>
        <x:v>0</x:v>
      </x:c>
      <x:c r="AK859" s="18" t="n">
        <x:f>Y859*INDEX('07 Mode Capacity'!$P$6:$P$17,MATCH("OCEAN-"&amp;I859,'07 Mode Capacity'!$C$6:$C$17,0))</x:f>
        <x:v>199.2500307923164</x:v>
      </x:c>
      <x:c r="AL859" s="18" t="n">
        <x:f>AB859*INDEX('07 Mode Capacity'!$P$6:$P$17,MATCH("LAND-"&amp;I859,'07 Mode Capacity'!$C$6:$C$17,0))</x:f>
        <x:v>455.006506678288</x:v>
      </x:c>
      <x:c r="AM859" s="18" t="n">
        <x:f>AE859*INDEX('07 Mode Capacity'!$P$6:$P$17,MATCH("INLAND-"&amp;I859,'07 Mode Capacity'!$C$6:$C$17,0))</x:f>
        <x:v>159.0909090909091</x:v>
      </x:c>
      <x:c r="AN859" s="18" t="n">
        <x:f>SUM(AJ859:AM859)</x:f>
        <x:v>813.3474465615135</x:v>
      </x:c>
      <x:c r="AO859" s="17" t="n">
        <x:f>IF(N859=0,1,AN859/N859)</x:f>
        <x:v>0.77461661577287</x:v>
      </x:c>
      <x:c r="AP859" s="11" t="str">
        <x:f>IF(AO859&gt;='01 Controls'!$E$16,"PASS","FAIL")</x:f>
        <x:v>FAIL</x:v>
      </x:c>
      <x:c r="AQ859" s="11" t="str">
        <x:v>UNQUANTIFIED</x:v>
      </x:c>
      <x:c r="AR859" s="11" t="str">
        <x:v>Position-class planning record; serial item and receiver open</x:v>
      </x:c>
      <x:c r="AS859" s="26"/>
      <x:c r="AT859" s="26"/>
    </x:row>
    <x:row r="860">
      <x:c r="C860" s="11" t="str">
        <x:v>C2-CM-RMG-BLK-08</x:v>
      </x:c>
      <x:c r="D860" s="11" t="str">
        <x:v>C2</x:v>
      </x:c>
      <x:c r="E860" s="11" t="str">
        <x:v>Gulf–Atlantic hurricane</x:v>
      </x:c>
      <x:c r="F860" s="11" t="str">
        <x:v>CM-RMG</x:v>
      </x:c>
      <x:c r="G860" s="11" t="str">
        <x:v>Civil road-mobility group</x:v>
      </x:c>
      <x:c r="H860" s="11" t="str">
        <x:v>BLK-08</x:v>
      </x:c>
      <x:c r="I860" s="19" t="n">
        <x:v>48</x:v>
      </x:c>
      <x:c r="J860" s="21" t="n">
        <x:v>10</x:v>
      </x:c>
      <x:c r="K860" s="18" t="n">
        <x:f>'05 Cargo Register'!K412</x:f>
        <x:v>157.5</x:v>
      </x:c>
      <x:c r="L860" s="18" t="n">
        <x:f>'05 Cargo Register'!N412</x:f>
        <x:v>25</x:v>
      </x:c>
      <x:c r="M860" s="18" t="n">
        <x:f>'05 Cargo Register'!O412</x:f>
        <x:v>1275</x:v>
      </x:c>
      <x:c r="N860" s="18" t="n">
        <x:f>J860*K860</x:f>
        <x:v>1575</x:v>
      </x:c>
      <x:c r="O860" s="18" t="n">
        <x:f>J860*L860</x:f>
        <x:v>250</x:v>
      </x:c>
      <x:c r="P860" s="18" t="n">
        <x:f>J860*M860</x:f>
        <x:v>12750</x:v>
      </x:c>
      <x:c r="Q860" s="22" t="n">
        <x:f>'01 Controls'!$E$23*'02 Cargo Classes'!$M$14</x:f>
        <x:v>0.05</x:v>
      </x:c>
      <x:c r="R860" s="22" t="n">
        <x:f>'01 Controls'!$F$23*'02 Cargo Classes'!$N$14</x:f>
        <x:v>0.16000000000000003</x:v>
      </x:c>
      <x:c r="S860" s="22" t="n">
        <x:f>'01 Controls'!$G$23*'02 Cargo Classes'!$O$14</x:f>
        <x:v>0.6</x:v>
      </x:c>
      <x:c r="T860" s="22" t="n">
        <x:f>'01 Controls'!$H$23*'02 Cargo Classes'!$P$14</x:f>
        <x:v>0.075</x:v>
      </x:c>
      <x:c r="U860" s="22" t="n">
        <x:f>SUM(Q860:T860)</x:f>
        <x:v>0.885</x:v>
      </x:c>
      <x:c r="V860" s="18" t="n">
        <x:f>IF(U860=0,0,N860*Q860/U860)</x:f>
        <x:v>88.98305084745762</x:v>
      </x:c>
      <x:c r="W860" s="18" t="n">
        <x:f>IF(U860=0,0,P860*Q860/U860)</x:f>
        <x:v>720.3389830508474</x:v>
      </x:c>
      <x:c r="X860" s="18" t="n">
        <x:f>MAX(V860,W860*'01 Controls'!$E$12)</x:f>
        <x:v>180.08474576271186</x:v>
      </x:c>
      <x:c r="Y860" s="18" t="n">
        <x:f>IF(U860=0,0,N860*R860/U860)</x:f>
        <x:v>284.7457627118645</x:v>
      </x:c>
      <x:c r="Z860" s="18" t="n">
        <x:f>IF(U860=0,0,P860*R860/U860)</x:f>
        <x:v>2305.0847457627124</x:v>
      </x:c>
      <x:c r="AA860" s="18" t="n">
        <x:f>MAX(Y860,Z860*'01 Controls'!$E$13)</x:f>
        <x:v>345.76271186440687</x:v>
      </x:c>
      <x:c r="AB860" s="18" t="n">
        <x:f>IF(U860=0,0,N860*S860/U860)</x:f>
        <x:v>1067.7966101694915</x:v>
      </x:c>
      <x:c r="AC860" s="18" t="n">
        <x:f>IF(U860=0,0,P860*S860/U860)</x:f>
        <x:v>8644.06779661017</x:v>
      </x:c>
      <x:c r="AD860" s="18" t="n">
        <x:f>MAX(AB860,AC860*'01 Controls'!$E$14)</x:f>
        <x:v>1728.813559322034</x:v>
      </x:c>
      <x:c r="AE860" s="18" t="n">
        <x:f>IF(U860=0,0,N860*T860/U860)</x:f>
        <x:v>133.47457627118644</x:v>
      </x:c>
      <x:c r="AF860" s="18" t="n">
        <x:f>IF(U860=0,0,P860*T860/U860)</x:f>
        <x:v>1080.5084745762713</x:v>
      </x:c>
      <x:c r="AG860" s="18" t="n">
        <x:f>MAX(AE860,AF860*'01 Controls'!$E$15)</x:f>
        <x:v>194.49152542372883</x:v>
      </x:c>
      <x:c r="AH860" s="18" t="n">
        <x:f>SUM(V860,Y860,AB860,AE860)</x:f>
        <x:v>1575</x:v>
      </x:c>
      <x:c r="AI860" s="18" t="n">
        <x:f>N860-AH860</x:f>
        <x:v>0</x:v>
      </x:c>
      <x:c r="AJ860" s="18" t="n">
        <x:f>V860*INDEX('07 Mode Capacity'!$P$6:$P$17,MATCH("AIR-"&amp;I860,'07 Mode Capacity'!$C$6:$C$17,0))</x:f>
        <x:v>24.94512213591163</x:v>
      </x:c>
      <x:c r="AK860" s="18" t="n">
        <x:f>Y860*INDEX('07 Mode Capacity'!$P$6:$P$17,MATCH("OCEAN-"&amp;I860,'07 Mode Capacity'!$C$6:$C$17,0))</x:f>
        <x:v>24.95405943335225</x:v>
      </x:c>
      <x:c r="AL860" s="18" t="n">
        <x:f>AB860*INDEX('07 Mode Capacity'!$P$6:$P$17,MATCH("LAND-"&amp;I860,'07 Mode Capacity'!$C$6:$C$17,0))</x:f>
        <x:v>130.32230134604183</x:v>
      </x:c>
      <x:c r="AM860" s="18" t="n">
        <x:f>AE860*INDEX('07 Mode Capacity'!$P$6:$P$17,MATCH("INLAND-"&amp;I860,'07 Mode Capacity'!$C$6:$C$17,0))</x:f>
        <x:v>84.2537398139157</x:v>
      </x:c>
      <x:c r="AN860" s="18" t="n">
        <x:f>SUM(AJ860:AM860)</x:f>
        <x:v>264.4752227292214</x:v>
      </x:c>
      <x:c r="AO860" s="17" t="n">
        <x:f>IF(N860=0,1,AN860/N860)</x:f>
        <x:v>0.1679207763360136</x:v>
      </x:c>
      <x:c r="AP860" s="11" t="str">
        <x:f>IF(AO860&gt;='01 Controls'!$E$16,"PASS","FAIL")</x:f>
        <x:v>FAIL</x:v>
      </x:c>
      <x:c r="AQ860" s="11" t="str">
        <x:v>UNQUANTIFIED</x:v>
      </x:c>
      <x:c r="AR860" s="11" t="str">
        <x:v>Position-class planning record; serial item and receiver open</x:v>
      </x:c>
      <x:c r="AS860" s="26"/>
      <x:c r="AT860" s="26"/>
    </x:row>
    <x:row r="861">
      <x:c r="C861" s="11" t="str">
        <x:v>C2-CM-RMG-OOG-80</x:v>
      </x:c>
      <x:c r="D861" s="11" t="str">
        <x:v>C2</x:v>
      </x:c>
      <x:c r="E861" s="11" t="str">
        <x:v>Gulf–Atlantic hurricane</x:v>
      </x:c>
      <x:c r="F861" s="11" t="str">
        <x:v>CM-RMG</x:v>
      </x:c>
      <x:c r="G861" s="11" t="str">
        <x:v>Civil road-mobility group</x:v>
      </x:c>
      <x:c r="H861" s="11" t="str">
        <x:v>OOG-80</x:v>
      </x:c>
      <x:c r="I861" s="19" t="n">
        <x:v>72</x:v>
      </x:c>
      <x:c r="J861" s="21" t="n">
        <x:v>10</x:v>
      </x:c>
      <x:c r="K861" s="18" t="n">
        <x:f>'05 Cargo Register'!K413</x:f>
        <x:v>472.5</x:v>
      </x:c>
      <x:c r="L861" s="18" t="n">
        <x:f>'05 Cargo Register'!N413</x:f>
        <x:v>8</x:v>
      </x:c>
      <x:c r="M861" s="18" t="n">
        <x:f>'05 Cargo Register'!O413</x:f>
        <x:v>1408</x:v>
      </x:c>
      <x:c r="N861" s="18" t="n">
        <x:f>J861*K861</x:f>
        <x:v>4725</x:v>
      </x:c>
      <x:c r="O861" s="18" t="n">
        <x:f>J861*L861</x:f>
        <x:v>80</x:v>
      </x:c>
      <x:c r="P861" s="18" t="n">
        <x:f>J861*M861</x:f>
        <x:v>14080</x:v>
      </x:c>
      <x:c r="Q861" s="22" t="n">
        <x:f>'01 Controls'!$E$23*'02 Cargo Classes'!$M$15</x:f>
        <x:v>0</x:v>
      </x:c>
      <x:c r="R861" s="22" t="n">
        <x:f>'01 Controls'!$F$23*'02 Cargo Classes'!$N$15</x:f>
        <x:v>0.4</x:v>
      </x:c>
      <x:c r="S861" s="22" t="n">
        <x:f>'01 Controls'!$G$23*'02 Cargo Classes'!$O$15</x:f>
        <x:v>0.36</x:v>
      </x:c>
      <x:c r="T861" s="22" t="n">
        <x:f>'01 Controls'!$H$23*'02 Cargo Classes'!$P$15</x:f>
        <x:v>0.075</x:v>
      </x:c>
      <x:c r="U861" s="22" t="n">
        <x:f>SUM(Q861:T861)</x:f>
        <x:v>0.835</x:v>
      </x:c>
      <x:c r="V861" s="18" t="n">
        <x:f>IF(U861=0,0,N861*Q861/U861)</x:f>
        <x:v>0</x:v>
      </x:c>
      <x:c r="W861" s="18" t="n">
        <x:f>IF(U861=0,0,P861*Q861/U861)</x:f>
        <x:v>0</x:v>
      </x:c>
      <x:c r="X861" s="18" t="n">
        <x:f>MAX(V861,W861*'01 Controls'!$E$12)</x:f>
        <x:v>0</x:v>
      </x:c>
      <x:c r="Y861" s="18" t="n">
        <x:f>IF(U861=0,0,N861*R861/U861)</x:f>
        <x:v>2263.473053892216</x:v>
      </x:c>
      <x:c r="Z861" s="18" t="n">
        <x:f>IF(U861=0,0,P861*R861/U861)</x:f>
        <x:v>6744.9101796407185</x:v>
      </x:c>
      <x:c r="AA861" s="18" t="n">
        <x:f>MAX(Y861,Z861*'01 Controls'!$E$13)</x:f>
        <x:v>2263.473053892216</x:v>
      </x:c>
      <x:c r="AB861" s="18" t="n">
        <x:f>IF(U861=0,0,N861*S861/U861)</x:f>
        <x:v>2037.1257485029942</x:v>
      </x:c>
      <x:c r="AC861" s="18" t="n">
        <x:f>IF(U861=0,0,P861*S861/U861)</x:f>
        <x:v>6070.4191616766475</x:v>
      </x:c>
      <x:c r="AD861" s="18" t="n">
        <x:f>MAX(AB861,AC861*'01 Controls'!$E$14)</x:f>
        <x:v>2037.1257485029942</x:v>
      </x:c>
      <x:c r="AE861" s="18" t="n">
        <x:f>IF(U861=0,0,N861*T861/U861)</x:f>
        <x:v>424.4011976047904</x:v>
      </x:c>
      <x:c r="AF861" s="18" t="n">
        <x:f>IF(U861=0,0,P861*T861/U861)</x:f>
        <x:v>1264.670658682635</x:v>
      </x:c>
      <x:c r="AG861" s="18" t="n">
        <x:f>MAX(AE861,AF861*'01 Controls'!$E$15)</x:f>
        <x:v>424.4011976047904</x:v>
      </x:c>
      <x:c r="AH861" s="18" t="n">
        <x:f>SUM(V861,Y861,AB861,AE861)</x:f>
        <x:v>4725.000000000001</x:v>
      </x:c>
      <x:c r="AI861" s="18" t="n">
        <x:f>N861-AH861</x:f>
        <x:v>-9.094947017729282e-13</x:v>
      </x:c>
      <x:c r="AJ861" s="18" t="n">
        <x:f>V861*INDEX('07 Mode Capacity'!$P$6:$P$17,MATCH("AIR-"&amp;I861,'07 Mode Capacity'!$C$6:$C$17,0))</x:f>
        <x:v>0</x:v>
      </x:c>
      <x:c r="AK861" s="18" t="n">
        <x:f>Y861*INDEX('07 Mode Capacity'!$P$6:$P$17,MATCH("OCEAN-"&amp;I861,'07 Mode Capacity'!$C$6:$C$17,0))</x:f>
        <x:v>1771.7742259077238</x:v>
      </x:c>
      <x:c r="AL861" s="18" t="n">
        <x:f>AB861*INDEX('07 Mode Capacity'!$P$6:$P$17,MATCH("LAND-"&amp;I861,'07 Mode Capacity'!$C$6:$C$17,0))</x:f>
        <x:v>1456.5657393425915</x:v>
      </x:c>
      <x:c r="AM861" s="18" t="n">
        <x:f>AE861*INDEX('07 Mode Capacity'!$P$6:$P$17,MATCH("INLAND-"&amp;I861,'07 Mode Capacity'!$C$6:$C$17,0))</x:f>
        <x:v>424.4011976047904</x:v>
      </x:c>
      <x:c r="AN861" s="18" t="n">
        <x:f>SUM(AJ861:AM861)</x:f>
        <x:v>3652.741162855106</x:v>
      </x:c>
      <x:c r="AO861" s="17" t="n">
        <x:f>IF(N861=0,1,AN861/N861)</x:f>
        <x:v>0.7730669127735673</x:v>
      </x:c>
      <x:c r="AP861" s="11" t="str">
        <x:f>IF(AO861&gt;='01 Controls'!$E$16,"PASS","FAIL")</x:f>
        <x:v>FAIL</x:v>
      </x:c>
      <x:c r="AQ861" s="11" t="str">
        <x:v>UNQUANTIFIED</x:v>
      </x:c>
      <x:c r="AR861" s="11" t="str">
        <x:v>Position-class planning record; serial item and receiver open</x:v>
      </x:c>
      <x:c r="AS861" s="26"/>
      <x:c r="AT861" s="26"/>
    </x:row>
    <x:row r="862">
      <x:c r="C862" s="11" t="str">
        <x:v>C2-CM-RLG-APL-45</x:v>
      </x:c>
      <x:c r="D862" s="11" t="str">
        <x:v>C2</x:v>
      </x:c>
      <x:c r="E862" s="11" t="str">
        <x:v>Gulf–Atlantic hurricane</x:v>
      </x:c>
      <x:c r="F862" s="11" t="str">
        <x:v>CM-RLG</x:v>
      </x:c>
      <x:c r="G862" s="11" t="str">
        <x:v>Civil rail-mobility group</x:v>
      </x:c>
      <x:c r="H862" s="11" t="str">
        <x:v>APL-45</x:v>
      </x:c>
      <x:c r="I862" s="19" t="n">
        <x:v>24</x:v>
      </x:c>
      <x:c r="J862" s="21" t="n">
        <x:v>4</x:v>
      </x:c>
      <x:c r="K862" s="18" t="n">
        <x:f>'05 Cargo Register'!K414</x:f>
        <x:v>144</x:v>
      </x:c>
      <x:c r="L862" s="18" t="n">
        <x:f>'05 Cargo Register'!N414</x:f>
        <x:v>38</x:v>
      </x:c>
      <x:c r="M862" s="18" t="n">
        <x:f>'05 Cargo Register'!O414</x:f>
        <x:v>285</x:v>
      </x:c>
      <x:c r="N862" s="18" t="n">
        <x:f>J862*K862</x:f>
        <x:v>576</x:v>
      </x:c>
      <x:c r="O862" s="18" t="n">
        <x:f>J862*L862</x:f>
        <x:v>152</x:v>
      </x:c>
      <x:c r="P862" s="18" t="n">
        <x:f>J862*M862</x:f>
        <x:v>1140</x:v>
      </x:c>
      <x:c r="Q862" s="22" t="n">
        <x:f>'01 Controls'!$E$23*'02 Cargo Classes'!$M$6</x:f>
        <x:v>0.15000000000000002</x:v>
      </x:c>
      <x:c r="R862" s="22" t="n">
        <x:f>'01 Controls'!$F$23*'02 Cargo Classes'!$N$6</x:f>
        <x:v>0.08000000000000002</x:v>
      </x:c>
      <x:c r="S862" s="22" t="n">
        <x:f>'01 Controls'!$G$23*'02 Cargo Classes'!$O$6</x:f>
        <x:v>0.6</x:v>
      </x:c>
      <x:c r="T862" s="22" t="n">
        <x:f>'01 Controls'!$H$23*'02 Cargo Classes'!$P$6</x:f>
        <x:v>0.045</x:v>
      </x:c>
      <x:c r="U862" s="22" t="n">
        <x:f>SUM(Q862:T862)</x:f>
        <x:v>0.8750000000000001</x:v>
      </x:c>
      <x:c r="V862" s="18" t="n">
        <x:f>IF(U862=0,0,N862*Q862/U862)</x:f>
        <x:v>98.74285714285713</x:v>
      </x:c>
      <x:c r="W862" s="18" t="n">
        <x:f>IF(U862=0,0,P862*Q862/U862)</x:f>
        <x:v>195.42857142857144</x:v>
      </x:c>
      <x:c r="X862" s="18" t="n">
        <x:f>MAX(V862,W862*'01 Controls'!$E$12)</x:f>
        <x:v>98.74285714285713</x:v>
      </x:c>
      <x:c r="Y862" s="18" t="n">
        <x:f>IF(U862=0,0,N862*R862/U862)</x:f>
        <x:v>52.66285714285715</x:v>
      </x:c>
      <x:c r="Z862" s="18" t="n">
        <x:f>IF(U862=0,0,P862*R862/U862)</x:f>
        <x:v>104.22857142857143</x:v>
      </x:c>
      <x:c r="AA862" s="18" t="n">
        <x:f>MAX(Y862,Z862*'01 Controls'!$E$13)</x:f>
        <x:v>52.66285714285715</x:v>
      </x:c>
      <x:c r="AB862" s="18" t="n">
        <x:f>IF(U862=0,0,N862*S862/U862)</x:f>
        <x:v>394.9714285714285</x:v>
      </x:c>
      <x:c r="AC862" s="18" t="n">
        <x:f>IF(U862=0,0,P862*S862/U862)</x:f>
        <x:v>781.7142857142857</x:v>
      </x:c>
      <x:c r="AD862" s="18" t="n">
        <x:f>MAX(AB862,AC862*'01 Controls'!$E$14)</x:f>
        <x:v>394.9714285714285</x:v>
      </x:c>
      <x:c r="AE862" s="18" t="n">
        <x:f>IF(U862=0,0,N862*T862/U862)</x:f>
        <x:v>29.622857142857136</x:v>
      </x:c>
      <x:c r="AF862" s="18" t="n">
        <x:f>IF(U862=0,0,P862*T862/U862)</x:f>
        <x:v>58.62857142857142</x:v>
      </x:c>
      <x:c r="AG862" s="18" t="n">
        <x:f>MAX(AE862,AF862*'01 Controls'!$E$15)</x:f>
        <x:v>29.622857142857136</x:v>
      </x:c>
      <x:c r="AH862" s="18" t="n">
        <x:f>SUM(V862,Y862,AB862,AE862)</x:f>
        <x:v>575.9999999999999</x:v>
      </x:c>
      <x:c r="AI862" s="18" t="n">
        <x:f>N862-AH862</x:f>
        <x:v>1.1368683772161603e-13</x:v>
      </x:c>
      <x:c r="AJ862" s="18" t="n">
        <x:f>V862*INDEX('07 Mode Capacity'!$P$6:$P$17,MATCH("AIR-"&amp;I862,'07 Mode Capacity'!$C$6:$C$17,0))</x:f>
        <x:v>20.03631481288951</x:v>
      </x:c>
      <x:c r="AK862" s="18" t="n">
        <x:f>Y862*INDEX('07 Mode Capacity'!$P$6:$P$17,MATCH("OCEAN-"&amp;I862,'07 Mode Capacity'!$C$6:$C$17,0))</x:f>
        <x:v>7.90411815046514</x:v>
      </x:c>
      <x:c r="AL862" s="18" t="n">
        <x:f>AB862*INDEX('07 Mode Capacity'!$P$6:$P$17,MATCH("LAND-"&amp;I862,'07 Mode Capacity'!$C$6:$C$17,0))</x:f>
        <x:v>151.07693648073246</x:v>
      </x:c>
      <x:c r="AM862" s="18" t="n">
        <x:f>AE862*INDEX('07 Mode Capacity'!$P$6:$P$17,MATCH("INLAND-"&amp;I862,'07 Mode Capacity'!$C$6:$C$17,0))</x:f>
        <x:v>29.622857142857136</x:v>
      </x:c>
      <x:c r="AN862" s="18" t="n">
        <x:f>SUM(AJ862:AM862)</x:f>
        <x:v>208.64022658694424</x:v>
      </x:c>
      <x:c r="AO862" s="17" t="n">
        <x:f>IF(N862=0,1,AN862/N862)</x:f>
        <x:v>0.36222261560233376</x:v>
      </x:c>
      <x:c r="AP862" s="11" t="str">
        <x:f>IF(AO862&gt;='01 Controls'!$E$16,"PASS","FAIL")</x:f>
        <x:v>FAIL</x:v>
      </x:c>
      <x:c r="AQ862" s="11" t="str">
        <x:v>UNQUANTIFIED</x:v>
      </x:c>
      <x:c r="AR862" s="11" t="str">
        <x:v>Position-class planning record; serial item and receiver open</x:v>
      </x:c>
      <x:c r="AS862" s="26"/>
      <x:c r="AT862" s="26"/>
    </x:row>
    <x:row r="863">
      <x:c r="C863" s="11" t="str">
        <x:v>C2-CM-RLG-ISO-18</x:v>
      </x:c>
      <x:c r="D863" s="11" t="str">
        <x:v>C2</x:v>
      </x:c>
      <x:c r="E863" s="11" t="str">
        <x:v>Gulf–Atlantic hurricane</x:v>
      </x:c>
      <x:c r="F863" s="11" t="str">
        <x:v>CM-RLG</x:v>
      </x:c>
      <x:c r="G863" s="11" t="str">
        <x:v>Civil rail-mobility group</x:v>
      </x:c>
      <x:c r="H863" s="11" t="str">
        <x:v>ISO-18</x:v>
      </x:c>
      <x:c r="I863" s="19" t="n">
        <x:v>48</x:v>
      </x:c>
      <x:c r="J863" s="21" t="n">
        <x:v>4</x:v>
      </x:c>
      <x:c r="K863" s="18" t="n">
        <x:f>'05 Cargo Register'!K415</x:f>
        <x:v>360</x:v>
      </x:c>
      <x:c r="L863" s="18" t="n">
        <x:f>'05 Cargo Register'!N415</x:f>
        <x:v>24</x:v>
      </x:c>
      <x:c r="M863" s="18" t="n">
        <x:f>'05 Cargo Register'!O415</x:f>
        <x:v>633.6</x:v>
      </x:c>
      <x:c r="N863" s="18" t="n">
        <x:f>J863*K863</x:f>
        <x:v>1440</x:v>
      </x:c>
      <x:c r="O863" s="18" t="n">
        <x:f>J863*L863</x:f>
        <x:v>96</x:v>
      </x:c>
      <x:c r="P863" s="18" t="n">
        <x:f>J863*M863</x:f>
        <x:v>2534.4</x:v>
      </x:c>
      <x:c r="Q863" s="22" t="n">
        <x:f>'01 Controls'!$E$23*'02 Cargo Classes'!$M$7</x:f>
        <x:v>0.010000000000000002</x:v>
      </x:c>
      <x:c r="R863" s="22" t="n">
        <x:f>'01 Controls'!$F$23*'02 Cargo Classes'!$N$7</x:f>
        <x:v>0.2</x:v>
      </x:c>
      <x:c r="S863" s="22" t="n">
        <x:f>'01 Controls'!$G$23*'02 Cargo Classes'!$O$7</x:f>
        <x:v>0.72</x:v>
      </x:c>
      <x:c r="T863" s="22" t="n">
        <x:f>'01 Controls'!$H$23*'02 Cargo Classes'!$P$7</x:f>
        <x:v>0.12</x:v>
      </x:c>
      <x:c r="U863" s="22" t="n">
        <x:f>SUM(Q863:T863)</x:f>
        <x:v>1.0499999999999998</x:v>
      </x:c>
      <x:c r="V863" s="18" t="n">
        <x:f>IF(U863=0,0,N863*Q863/U863)</x:f>
        <x:v>13.714285714285719</x:v>
      </x:c>
      <x:c r="W863" s="18" t="n">
        <x:f>IF(U863=0,0,P863*Q863/U863)</x:f>
        <x:v>24.137142857142866</x:v>
      </x:c>
      <x:c r="X863" s="18" t="n">
        <x:f>MAX(V863,W863*'01 Controls'!$E$12)</x:f>
        <x:v>13.714285714285719</x:v>
      </x:c>
      <x:c r="Y863" s="18" t="n">
        <x:f>IF(U863=0,0,N863*R863/U863)</x:f>
        <x:v>274.28571428571433</x:v>
      </x:c>
      <x:c r="Z863" s="18" t="n">
        <x:f>IF(U863=0,0,P863*R863/U863)</x:f>
        <x:v>482.74285714285725</x:v>
      </x:c>
      <x:c r="AA863" s="18" t="n">
        <x:f>MAX(Y863,Z863*'01 Controls'!$E$13)</x:f>
        <x:v>274.28571428571433</x:v>
      </x:c>
      <x:c r="AB863" s="18" t="n">
        <x:f>IF(U863=0,0,N863*S863/U863)</x:f>
        <x:v>987.4285714285716</x:v>
      </x:c>
      <x:c r="AC863" s="18" t="n">
        <x:f>IF(U863=0,0,P863*S863/U863)</x:f>
        <x:v>1737.874285714286</x:v>
      </x:c>
      <x:c r="AD863" s="18" t="n">
        <x:f>MAX(AB863,AC863*'01 Controls'!$E$14)</x:f>
        <x:v>987.4285714285716</x:v>
      </x:c>
      <x:c r="AE863" s="18" t="n">
        <x:f>IF(U863=0,0,N863*T863/U863)</x:f>
        <x:v>164.57142857142858</x:v>
      </x:c>
      <x:c r="AF863" s="18" t="n">
        <x:f>IF(U863=0,0,P863*T863/U863)</x:f>
        <x:v>289.64571428571435</x:v>
      </x:c>
      <x:c r="AG863" s="18" t="n">
        <x:f>MAX(AE863,AF863*'01 Controls'!$E$15)</x:f>
        <x:v>164.57142857142858</x:v>
      </x:c>
      <x:c r="AH863" s="18" t="n">
        <x:f>SUM(V863,Y863,AB863,AE863)</x:f>
        <x:v>1440.0000000000002</x:v>
      </x:c>
      <x:c r="AI863" s="18" t="n">
        <x:f>N863-AH863</x:f>
        <x:v>-2.2737367544323206e-13</x:v>
      </x:c>
      <x:c r="AJ863" s="18" t="n">
        <x:f>V863*INDEX('07 Mode Capacity'!$P$6:$P$17,MATCH("AIR-"&amp;I863,'07 Mode Capacity'!$C$6:$C$17,0))</x:f>
        <x:v>3.844603313681729</x:v>
      </x:c>
      <x:c r="AK863" s="18" t="n">
        <x:f>Y863*INDEX('07 Mode Capacity'!$P$6:$P$17,MATCH("OCEAN-"&amp;I863,'07 Mode Capacity'!$C$6:$C$17,0))</x:f>
        <x:v>24.03737969906584</x:v>
      </x:c>
      <x:c r="AL863" s="18" t="n">
        <x:f>AB863*INDEX('07 Mode Capacity'!$P$6:$P$17,MATCH("LAND-"&amp;I863,'07 Mode Capacity'!$C$6:$C$17,0))</x:f>
        <x:v>120.51355344064996</x:v>
      </x:c>
      <x:c r="AM863" s="18" t="n">
        <x:f>AE863*INDEX('07 Mode Capacity'!$P$6:$P$17,MATCH("INLAND-"&amp;I863,'07 Mode Capacity'!$C$6:$C$17,0))</x:f>
        <x:v>103.88314172648023</x:v>
      </x:c>
      <x:c r="AN863" s="18" t="n">
        <x:f>SUM(AJ863:AM863)</x:f>
        <x:v>252.27867817987777</x:v>
      </x:c>
      <x:c r="AO863" s="17" t="n">
        <x:f>IF(N863=0,1,AN863/N863)</x:f>
        <x:v>0.17519352651380402</x:v>
      </x:c>
      <x:c r="AP863" s="11" t="str">
        <x:f>IF(AO863&gt;='01 Controls'!$E$16,"PASS","FAIL")</x:f>
        <x:v>FAIL</x:v>
      </x:c>
      <x:c r="AQ863" s="11" t="str">
        <x:v>UNQUANTIFIED</x:v>
      </x:c>
      <x:c r="AR863" s="11" t="str">
        <x:v>Position-class planning record; serial item and receiver open</x:v>
      </x:c>
      <x:c r="AS863" s="26"/>
      <x:c r="AT863" s="26"/>
    </x:row>
    <x:row r="864">
      <x:c r="C864" s="11" t="str">
        <x:v>C2-CM-RLG-COL-12</x:v>
      </x:c>
      <x:c r="D864" s="11" t="str">
        <x:v>C2</x:v>
      </x:c>
      <x:c r="E864" s="11" t="str">
        <x:v>Gulf–Atlantic hurricane</x:v>
      </x:c>
      <x:c r="F864" s="11" t="str">
        <x:v>CM-RLG</x:v>
      </x:c>
      <x:c r="G864" s="11" t="str">
        <x:v>Civil rail-mobility group</x:v>
      </x:c>
      <x:c r="H864" s="11" t="str">
        <x:v>COL-12</x:v>
      </x:c>
      <x:c r="I864" s="19" t="n">
        <x:v>24</x:v>
      </x:c>
      <x:c r="J864" s="21" t="n">
        <x:v>4</x:v>
      </x:c>
      <x:c r="K864" s="18" t="n">
        <x:f>'05 Cargo Register'!K416</x:f>
        <x:v>144</x:v>
      </x:c>
      <x:c r="L864" s="18" t="n">
        <x:f>'05 Cargo Register'!N416</x:f>
        <x:v>15</x:v>
      </x:c>
      <x:c r="M864" s="18" t="n">
        <x:f>'05 Cargo Register'!O416</x:f>
        <x:v>396</x:v>
      </x:c>
      <x:c r="N864" s="18" t="n">
        <x:f>J864*K864</x:f>
        <x:v>576</x:v>
      </x:c>
      <x:c r="O864" s="18" t="n">
        <x:f>J864*L864</x:f>
        <x:v>60</x:v>
      </x:c>
      <x:c r="P864" s="18" t="n">
        <x:f>J864*M864</x:f>
        <x:v>1584</x:v>
      </x:c>
      <x:c r="Q864" s="22" t="n">
        <x:f>'01 Controls'!$E$23*'02 Cargo Classes'!$M$8</x:f>
        <x:v>0.1</x:v>
      </x:c>
      <x:c r="R864" s="22" t="n">
        <x:f>'01 Controls'!$F$23*'02 Cargo Classes'!$N$8</x:f>
        <x:v>0.13999999999999999</x:v>
      </x:c>
      <x:c r="S864" s="22" t="n">
        <x:f>'01 Controls'!$G$23*'02 Cargo Classes'!$O$8</x:f>
        <x:v>0.72</x:v>
      </x:c>
      <x:c r="T864" s="22" t="n">
        <x:f>'01 Controls'!$H$23*'02 Cargo Classes'!$P$8</x:f>
        <x:v>0.03</x:v>
      </x:c>
      <x:c r="U864" s="22" t="n">
        <x:f>SUM(Q864:T864)</x:f>
        <x:v>0.99</x:v>
      </x:c>
      <x:c r="V864" s="18" t="n">
        <x:f>IF(U864=0,0,N864*Q864/U864)</x:f>
        <x:v>58.18181818181819</x:v>
      </x:c>
      <x:c r="W864" s="18" t="n">
        <x:f>IF(U864=0,0,P864*Q864/U864)</x:f>
        <x:v>160</x:v>
      </x:c>
      <x:c r="X864" s="18" t="n">
        <x:f>MAX(V864,W864*'01 Controls'!$E$12)</x:f>
        <x:v>58.18181818181819</x:v>
      </x:c>
      <x:c r="Y864" s="18" t="n">
        <x:f>IF(U864=0,0,N864*R864/U864)</x:f>
        <x:v>81.45454545454544</x:v>
      </x:c>
      <x:c r="Z864" s="18" t="n">
        <x:f>IF(U864=0,0,P864*R864/U864)</x:f>
        <x:v>224</x:v>
      </x:c>
      <x:c r="AA864" s="18" t="n">
        <x:f>MAX(Y864,Z864*'01 Controls'!$E$13)</x:f>
        <x:v>81.45454545454544</x:v>
      </x:c>
      <x:c r="AB864" s="18" t="n">
        <x:f>IF(U864=0,0,N864*S864/U864)</x:f>
        <x:v>418.9090909090909</x:v>
      </x:c>
      <x:c r="AC864" s="18" t="n">
        <x:f>IF(U864=0,0,P864*S864/U864)</x:f>
        <x:v>1152</x:v>
      </x:c>
      <x:c r="AD864" s="18" t="n">
        <x:f>MAX(AB864,AC864*'01 Controls'!$E$14)</x:f>
        <x:v>418.9090909090909</x:v>
      </x:c>
      <x:c r="AE864" s="18" t="n">
        <x:f>IF(U864=0,0,N864*T864/U864)</x:f>
        <x:v>17.454545454545457</x:v>
      </x:c>
      <x:c r="AF864" s="18" t="n">
        <x:f>IF(U864=0,0,P864*T864/U864)</x:f>
        <x:v>47.99999999999999</x:v>
      </x:c>
      <x:c r="AG864" s="18" t="n">
        <x:f>MAX(AE864,AF864*'01 Controls'!$E$15)</x:f>
        <x:v>17.454545454545457</x:v>
      </x:c>
      <x:c r="AH864" s="18" t="n">
        <x:f>SUM(V864,Y864,AB864,AE864)</x:f>
        <x:v>576</x:v>
      </x:c>
      <x:c r="AI864" s="18" t="n">
        <x:f>N864-AH864</x:f>
        <x:v>0</x:v>
      </x:c>
      <x:c r="AJ864" s="18" t="n">
        <x:f>V864*INDEX('07 Mode Capacity'!$P$6:$P$17,MATCH("AIR-"&amp;I864,'07 Mode Capacity'!$C$6:$C$17,0))</x:f>
        <x:v>11.805909401534226</x:v>
      </x:c>
      <x:c r="AK864" s="18" t="n">
        <x:f>Y864*INDEX('07 Mode Capacity'!$P$6:$P$17,MATCH("OCEAN-"&amp;I864,'07 Mode Capacity'!$C$6:$C$17,0))</x:f>
        <x:v>12.2254352706058</x:v>
      </x:c>
      <x:c r="AL864" s="18" t="n">
        <x:f>AB864*INDEX('07 Mode Capacity'!$P$6:$P$17,MATCH("LAND-"&amp;I864,'07 Mode Capacity'!$C$6:$C$17,0))</x:f>
        <x:v>160.23311444926173</x:v>
      </x:c>
      <x:c r="AM864" s="18" t="n">
        <x:f>AE864*INDEX('07 Mode Capacity'!$P$6:$P$17,MATCH("INLAND-"&amp;I864,'07 Mode Capacity'!$C$6:$C$17,0))</x:f>
        <x:v>17.454545454545457</x:v>
      </x:c>
      <x:c r="AN864" s="18" t="n">
        <x:f>SUM(AJ864:AM864)</x:f>
        <x:v>201.71900457594722</x:v>
      </x:c>
      <x:c r="AO864" s="17" t="n">
        <x:f>IF(N864=0,1,AN864/N864)</x:f>
        <x:v>0.35020660516657504</x:v>
      </x:c>
      <x:c r="AP864" s="11" t="str">
        <x:f>IF(AO864&gt;='01 Controls'!$E$16,"PASS","FAIL")</x:f>
        <x:v>FAIL</x:v>
      </x:c>
      <x:c r="AQ864" s="11" t="str">
        <x:v>UNQUANTIFIED</x:v>
      </x:c>
      <x:c r="AR864" s="11" t="str">
        <x:v>Position-class planning record; serial item and receiver open</x:v>
      </x:c>
      <x:c r="AS864" s="26"/>
      <x:c r="AT864" s="26"/>
    </x:row>
    <x:row r="865">
      <x:c r="C865" s="11" t="str">
        <x:v>C2-CM-RLG-BAT-22</x:v>
      </x:c>
      <x:c r="D865" s="11" t="str">
        <x:v>C2</x:v>
      </x:c>
      <x:c r="E865" s="11" t="str">
        <x:v>Gulf–Atlantic hurricane</x:v>
      </x:c>
      <x:c r="F865" s="11" t="str">
        <x:v>CM-RLG</x:v>
      </x:c>
      <x:c r="G865" s="11" t="str">
        <x:v>Civil rail-mobility group</x:v>
      </x:c>
      <x:c r="H865" s="11" t="str">
        <x:v>BAT-22</x:v>
      </x:c>
      <x:c r="I865" s="19" t="n">
        <x:v>48</x:v>
      </x:c>
      <x:c r="J865" s="21" t="n">
        <x:v>4</x:v>
      </x:c>
      <x:c r="K865" s="18" t="n">
        <x:f>'05 Cargo Register'!K417</x:f>
        <x:v>180</x:v>
      </x:c>
      <x:c r="L865" s="18" t="n">
        <x:f>'05 Cargo Register'!N417</x:f>
        <x:v>11</x:v>
      </x:c>
      <x:c r="M865" s="18" t="n">
        <x:f>'05 Cargo Register'!O417</x:f>
        <x:v>290.40000000000003</x:v>
      </x:c>
      <x:c r="N865" s="18" t="n">
        <x:f>J865*K865</x:f>
        <x:v>720</x:v>
      </x:c>
      <x:c r="O865" s="18" t="n">
        <x:f>J865*L865</x:f>
        <x:v>44</x:v>
      </x:c>
      <x:c r="P865" s="18" t="n">
        <x:f>J865*M865</x:f>
        <x:v>1161.6000000000001</x:v>
      </x:c>
      <x:c r="Q865" s="22" t="n">
        <x:f>'01 Controls'!$E$23*'02 Cargo Classes'!$M$9</x:f>
        <x:v>0</x:v>
      </x:c>
      <x:c r="R865" s="22" t="n">
        <x:f>'01 Controls'!$F$23*'02 Cargo Classes'!$N$9</x:f>
        <x:v>0.2</x:v>
      </x:c>
      <x:c r="S865" s="22" t="n">
        <x:f>'01 Controls'!$G$23*'02 Cargo Classes'!$O$9</x:f>
        <x:v>0.6</x:v>
      </x:c>
      <x:c r="T865" s="22" t="n">
        <x:f>'01 Controls'!$H$23*'02 Cargo Classes'!$P$9</x:f>
        <x:v>0.075</x:v>
      </x:c>
      <x:c r="U865" s="22" t="n">
        <x:f>SUM(Q865:T865)</x:f>
        <x:v>0.875</x:v>
      </x:c>
      <x:c r="V865" s="18" t="n">
        <x:f>IF(U865=0,0,N865*Q865/U865)</x:f>
        <x:v>0</x:v>
      </x:c>
      <x:c r="W865" s="18" t="n">
        <x:f>IF(U865=0,0,P865*Q865/U865)</x:f>
        <x:v>0</x:v>
      </x:c>
      <x:c r="X865" s="18" t="n">
        <x:f>MAX(V865,W865*'01 Controls'!$E$12)</x:f>
        <x:v>0</x:v>
      </x:c>
      <x:c r="Y865" s="18" t="n">
        <x:f>IF(U865=0,0,N865*R865/U865)</x:f>
        <x:v>164.57142857142858</x:v>
      </x:c>
      <x:c r="Z865" s="18" t="n">
        <x:f>IF(U865=0,0,P865*R865/U865)</x:f>
        <x:v>265.5085714285715</x:v>
      </x:c>
      <x:c r="AA865" s="18" t="n">
        <x:f>MAX(Y865,Z865*'01 Controls'!$E$13)</x:f>
        <x:v>164.57142857142858</x:v>
      </x:c>
      <x:c r="AB865" s="18" t="n">
        <x:f>IF(U865=0,0,N865*S865/U865)</x:f>
        <x:v>493.7142857142857</x:v>
      </x:c>
      <x:c r="AC865" s="18" t="n">
        <x:f>IF(U865=0,0,P865*S865/U865)</x:f>
        <x:v>796.5257142857143</x:v>
      </x:c>
      <x:c r="AD865" s="18" t="n">
        <x:f>MAX(AB865,AC865*'01 Controls'!$E$14)</x:f>
        <x:v>493.7142857142857</x:v>
      </x:c>
      <x:c r="AE865" s="18" t="n">
        <x:f>IF(U865=0,0,N865*T865/U865)</x:f>
        <x:v>61.714285714285715</x:v>
      </x:c>
      <x:c r="AF865" s="18" t="n">
        <x:f>IF(U865=0,0,P865*T865/U865)</x:f>
        <x:v>99.5657142857143</x:v>
      </x:c>
      <x:c r="AG865" s="18" t="n">
        <x:f>MAX(AE865,AF865*'01 Controls'!$E$15)</x:f>
        <x:v>61.714285714285715</x:v>
      </x:c>
      <x:c r="AH865" s="18" t="n">
        <x:f>SUM(V865,Y865,AB865,AE865)</x:f>
        <x:v>720</x:v>
      </x:c>
      <x:c r="AI865" s="18" t="n">
        <x:f>N865-AH865</x:f>
        <x:v>0</x:v>
      </x:c>
      <x:c r="AJ865" s="18" t="n">
        <x:f>V865*INDEX('07 Mode Capacity'!$P$6:$P$17,MATCH("AIR-"&amp;I865,'07 Mode Capacity'!$C$6:$C$17,0))</x:f>
        <x:v>0</x:v>
      </x:c>
      <x:c r="AK865" s="18" t="n">
        <x:f>Y865*INDEX('07 Mode Capacity'!$P$6:$P$17,MATCH("OCEAN-"&amp;I865,'07 Mode Capacity'!$C$6:$C$17,0))</x:f>
        <x:v>14.422427819439502</x:v>
      </x:c>
      <x:c r="AL865" s="18" t="n">
        <x:f>AB865*INDEX('07 Mode Capacity'!$P$6:$P$17,MATCH("LAND-"&amp;I865,'07 Mode Capacity'!$C$6:$C$17,0))</x:f>
        <x:v>60.25677672032497</x:v>
      </x:c>
      <x:c r="AM865" s="18" t="n">
        <x:f>AE865*INDEX('07 Mode Capacity'!$P$6:$P$17,MATCH("INLAND-"&amp;I865,'07 Mode Capacity'!$C$6:$C$17,0))</x:f>
        <x:v>38.95617814743009</x:v>
      </x:c>
      <x:c r="AN865" s="18" t="n">
        <x:f>SUM(AJ865:AM865)</x:f>
        <x:v>113.63538268719455</x:v>
      </x:c>
      <x:c r="AO865" s="17" t="n">
        <x:f>IF(N865=0,1,AN865/N865)</x:f>
        <x:v>0.15782692039888133</x:v>
      </x:c>
      <x:c r="AP865" s="11" t="str">
        <x:f>IF(AO865&gt;='01 Controls'!$E$16,"PASS","FAIL")</x:f>
        <x:v>FAIL</x:v>
      </x:c>
      <x:c r="AQ865" s="11" t="str">
        <x:v>UNQUANTIFIED</x:v>
      </x:c>
      <x:c r="AR865" s="11" t="str">
        <x:v>Position-class planning record; serial item and receiver open</x:v>
      </x:c>
      <x:c r="AS865" s="26"/>
      <x:c r="AT865" s="26"/>
    </x:row>
    <x:row r="866">
      <x:c r="C866" s="11" t="str">
        <x:v>C2-CM-RLG-TNK-20</x:v>
      </x:c>
      <x:c r="D866" s="11" t="str">
        <x:v>C2</x:v>
      </x:c>
      <x:c r="E866" s="11" t="str">
        <x:v>Gulf–Atlantic hurricane</x:v>
      </x:c>
      <x:c r="F866" s="11" t="str">
        <x:v>CM-RLG</x:v>
      </x:c>
      <x:c r="G866" s="11" t="str">
        <x:v>Civil rail-mobility group</x:v>
      </x:c>
      <x:c r="H866" s="11" t="str">
        <x:v>TNK-20</x:v>
      </x:c>
      <x:c r="I866" s="19" t="n">
        <x:v>48</x:v>
      </x:c>
      <x:c r="J866" s="21" t="n">
        <x:v>4</x:v>
      </x:c>
      <x:c r="K866" s="18" t="n">
        <x:f>'05 Cargo Register'!K418</x:f>
        <x:v>180</x:v>
      </x:c>
      <x:c r="L866" s="18" t="n">
        <x:f>'05 Cargo Register'!N418</x:f>
        <x:v>11</x:v>
      </x:c>
      <x:c r="M866" s="18" t="n">
        <x:f>'05 Cargo Register'!O418</x:f>
        <x:v>233.75</x:v>
      </x:c>
      <x:c r="N866" s="18" t="n">
        <x:f>J866*K866</x:f>
        <x:v>720</x:v>
      </x:c>
      <x:c r="O866" s="18" t="n">
        <x:f>J866*L866</x:f>
        <x:v>44</x:v>
      </x:c>
      <x:c r="P866" s="18" t="n">
        <x:f>J866*M866</x:f>
        <x:v>935</x:v>
      </x:c>
      <x:c r="Q866" s="22" t="n">
        <x:f>'01 Controls'!$E$23*'02 Cargo Classes'!$M$10</x:f>
        <x:v>0</x:v>
      </x:c>
      <x:c r="R866" s="22" t="n">
        <x:f>'01 Controls'!$F$23*'02 Cargo Classes'!$N$10</x:f>
        <x:v>0.24</x:v>
      </x:c>
      <x:c r="S866" s="22" t="n">
        <x:f>'01 Controls'!$G$23*'02 Cargo Classes'!$O$10</x:f>
        <x:v>0.6</x:v>
      </x:c>
      <x:c r="T866" s="22" t="n">
        <x:f>'01 Controls'!$H$23*'02 Cargo Classes'!$P$10</x:f>
        <x:v>0.15</x:v>
      </x:c>
      <x:c r="U866" s="22" t="n">
        <x:f>SUM(Q866:T866)</x:f>
        <x:v>0.99</x:v>
      </x:c>
      <x:c r="V866" s="18" t="n">
        <x:f>IF(U866=0,0,N866*Q866/U866)</x:f>
        <x:v>0</x:v>
      </x:c>
      <x:c r="W866" s="18" t="n">
        <x:f>IF(U866=0,0,P866*Q866/U866)</x:f>
        <x:v>0</x:v>
      </x:c>
      <x:c r="X866" s="18" t="n">
        <x:f>MAX(V866,W866*'01 Controls'!$E$12)</x:f>
        <x:v>0</x:v>
      </x:c>
      <x:c r="Y866" s="18" t="n">
        <x:f>IF(U866=0,0,N866*R866/U866)</x:f>
        <x:v>174.54545454545453</x:v>
      </x:c>
      <x:c r="Z866" s="18" t="n">
        <x:f>IF(U866=0,0,P866*R866/U866)</x:f>
        <x:v>226.66666666666669</x:v>
      </x:c>
      <x:c r="AA866" s="18" t="n">
        <x:f>MAX(Y866,Z866*'01 Controls'!$E$13)</x:f>
        <x:v>174.54545454545453</x:v>
      </x:c>
      <x:c r="AB866" s="18" t="n">
        <x:f>IF(U866=0,0,N866*S866/U866)</x:f>
        <x:v>436.3636363636364</x:v>
      </x:c>
      <x:c r="AC866" s="18" t="n">
        <x:f>IF(U866=0,0,P866*S866/U866)</x:f>
        <x:v>566.6666666666666</x:v>
      </x:c>
      <x:c r="AD866" s="18" t="n">
        <x:f>MAX(AB866,AC866*'01 Controls'!$E$14)</x:f>
        <x:v>436.3636363636364</x:v>
      </x:c>
      <x:c r="AE866" s="18" t="n">
        <x:f>IF(U866=0,0,N866*T866/U866)</x:f>
        <x:v>109.0909090909091</x:v>
      </x:c>
      <x:c r="AF866" s="18" t="n">
        <x:f>IF(U866=0,0,P866*T866/U866)</x:f>
        <x:v>141.66666666666666</x:v>
      </x:c>
      <x:c r="AG866" s="18" t="n">
        <x:f>MAX(AE866,AF866*'01 Controls'!$E$15)</x:f>
        <x:v>109.0909090909091</x:v>
      </x:c>
      <x:c r="AH866" s="18" t="n">
        <x:f>SUM(V866,Y866,AB866,AE866)</x:f>
        <x:v>720</x:v>
      </x:c>
      <x:c r="AI866" s="18" t="n">
        <x:f>N866-AH866</x:f>
        <x:v>0</x:v>
      </x:c>
      <x:c r="AJ866" s="18" t="n">
        <x:f>V866*INDEX('07 Mode Capacity'!$P$6:$P$17,MATCH("AIR-"&amp;I866,'07 Mode Capacity'!$C$6:$C$17,0))</x:f>
        <x:v>0</x:v>
      </x:c>
      <x:c r="AK866" s="18" t="n">
        <x:f>Y866*INDEX('07 Mode Capacity'!$P$6:$P$17,MATCH("OCEAN-"&amp;I866,'07 Mode Capacity'!$C$6:$C$17,0))</x:f>
        <x:v>15.296514353950986</x:v>
      </x:c>
      <x:c r="AL866" s="18" t="n">
        <x:f>AB866*INDEX('07 Mode Capacity'!$P$6:$P$17,MATCH("LAND-"&amp;I866,'07 Mode Capacity'!$C$6:$C$17,0))</x:f>
        <x:v>53.257252151802376</x:v>
      </x:c>
      <x:c r="AM866" s="18" t="n">
        <x:f>AE866*INDEX('07 Mode Capacity'!$P$6:$P$17,MATCH("INLAND-"&amp;I866,'07 Mode Capacity'!$C$6:$C$17,0))</x:f>
        <x:v>68.86193106868954</x:v>
      </x:c>
      <x:c r="AN866" s="18" t="n">
        <x:f>SUM(AJ866:AM866)</x:f>
        <x:v>137.4156975744429</x:v>
      </x:c>
      <x:c r="AO866" s="17" t="n">
        <x:f>IF(N866=0,1,AN866/N866)</x:f>
        <x:v>0.1908551355200596</x:v>
      </x:c>
      <x:c r="AP866" s="11" t="str">
        <x:f>IF(AO866&gt;='01 Controls'!$E$16,"PASS","FAIL")</x:f>
        <x:v>FAIL</x:v>
      </x:c>
      <x:c r="AQ866" s="11" t="str">
        <x:v>UNQUANTIFIED</x:v>
      </x:c>
      <x:c r="AR866" s="11" t="str">
        <x:v>Position-class planning record; serial item and receiver open</x:v>
      </x:c>
      <x:c r="AS866" s="26"/>
      <x:c r="AT866" s="26"/>
    </x:row>
    <x:row r="867">
      <x:c r="C867" s="11" t="str">
        <x:v>C2-CM-RLG-FLR-24</x:v>
      </x:c>
      <x:c r="D867" s="11" t="str">
        <x:v>C2</x:v>
      </x:c>
      <x:c r="E867" s="11" t="str">
        <x:v>Gulf–Atlantic hurricane</x:v>
      </x:c>
      <x:c r="F867" s="11" t="str">
        <x:v>CM-RLG</x:v>
      </x:c>
      <x:c r="G867" s="11" t="str">
        <x:v>Civil rail-mobility group</x:v>
      </x:c>
      <x:c r="H867" s="11" t="str">
        <x:v>FLR-24</x:v>
      </x:c>
      <x:c r="I867" s="19" t="n">
        <x:v>48</x:v>
      </x:c>
      <x:c r="J867" s="21" t="n">
        <x:v>4</x:v>
      </x:c>
      <x:c r="K867" s="18" t="n">
        <x:f>'05 Cargo Register'!K419</x:f>
        <x:v>288</x:v>
      </x:c>
      <x:c r="L867" s="18" t="n">
        <x:f>'05 Cargo Register'!N419</x:f>
        <x:v>15</x:v>
      </x:c>
      <x:c r="M867" s="18" t="n">
        <x:f>'05 Cargo Register'!O419</x:f>
        <x:v>480</x:v>
      </x:c>
      <x:c r="N867" s="18" t="n">
        <x:f>J867*K867</x:f>
        <x:v>1152</x:v>
      </x:c>
      <x:c r="O867" s="18" t="n">
        <x:f>J867*L867</x:f>
        <x:v>60</x:v>
      </x:c>
      <x:c r="P867" s="18" t="n">
        <x:f>J867*M867</x:f>
        <x:v>1920</x:v>
      </x:c>
      <x:c r="Q867" s="22" t="n">
        <x:f>'01 Controls'!$E$23*'02 Cargo Classes'!$M$11</x:f>
        <x:v>0</x:v>
      </x:c>
      <x:c r="R867" s="22" t="n">
        <x:f>'01 Controls'!$F$23*'02 Cargo Classes'!$N$11</x:f>
        <x:v>0.24</x:v>
      </x:c>
      <x:c r="S867" s="22" t="n">
        <x:f>'01 Controls'!$G$23*'02 Cargo Classes'!$O$11</x:f>
        <x:v>0.6</x:v>
      </x:c>
      <x:c r="T867" s="22" t="n">
        <x:f>'01 Controls'!$H$23*'02 Cargo Classes'!$P$11</x:f>
        <x:v>0.12</x:v>
      </x:c>
      <x:c r="U867" s="22" t="n">
        <x:f>SUM(Q867:T867)</x:f>
        <x:v>0.96</x:v>
      </x:c>
      <x:c r="V867" s="18" t="n">
        <x:f>IF(U867=0,0,N867*Q867/U867)</x:f>
        <x:v>0</x:v>
      </x:c>
      <x:c r="W867" s="18" t="n">
        <x:f>IF(U867=0,0,P867*Q867/U867)</x:f>
        <x:v>0</x:v>
      </x:c>
      <x:c r="X867" s="18" t="n">
        <x:f>MAX(V867,W867*'01 Controls'!$E$12)</x:f>
        <x:v>0</x:v>
      </x:c>
      <x:c r="Y867" s="18" t="n">
        <x:f>IF(U867=0,0,N867*R867/U867)</x:f>
        <x:v>288.00000000000006</x:v>
      </x:c>
      <x:c r="Z867" s="18" t="n">
        <x:f>IF(U867=0,0,P867*R867/U867)</x:f>
        <x:v>479.99999999999994</x:v>
      </x:c>
      <x:c r="AA867" s="18" t="n">
        <x:f>MAX(Y867,Z867*'01 Controls'!$E$13)</x:f>
        <x:v>288.00000000000006</x:v>
      </x:c>
      <x:c r="AB867" s="18" t="n">
        <x:f>IF(U867=0,0,N867*S867/U867)</x:f>
        <x:v>720</x:v>
      </x:c>
      <x:c r="AC867" s="18" t="n">
        <x:f>IF(U867=0,0,P867*S867/U867)</x:f>
        <x:v>1200</x:v>
      </x:c>
      <x:c r="AD867" s="18" t="n">
        <x:f>MAX(AB867,AC867*'01 Controls'!$E$14)</x:f>
        <x:v>720</x:v>
      </x:c>
      <x:c r="AE867" s="18" t="n">
        <x:f>IF(U867=0,0,N867*T867/U867)</x:f>
        <x:v>144.00000000000003</x:v>
      </x:c>
      <x:c r="AF867" s="18" t="n">
        <x:f>IF(U867=0,0,P867*T867/U867)</x:f>
        <x:v>239.99999999999997</x:v>
      </x:c>
      <x:c r="AG867" s="18" t="n">
        <x:f>MAX(AE867,AF867*'01 Controls'!$E$15)</x:f>
        <x:v>144.00000000000003</x:v>
      </x:c>
      <x:c r="AH867" s="18" t="n">
        <x:f>SUM(V867,Y867,AB867,AE867)</x:f>
        <x:v>1152</x:v>
      </x:c>
      <x:c r="AI867" s="18" t="n">
        <x:f>N867-AH867</x:f>
        <x:v>0</x:v>
      </x:c>
      <x:c r="AJ867" s="18" t="n">
        <x:f>V867*INDEX('07 Mode Capacity'!$P$6:$P$17,MATCH("AIR-"&amp;I867,'07 Mode Capacity'!$C$6:$C$17,0))</x:f>
        <x:v>0</x:v>
      </x:c>
      <x:c r="AK867" s="18" t="n">
        <x:f>Y867*INDEX('07 Mode Capacity'!$P$6:$P$17,MATCH("OCEAN-"&amp;I867,'07 Mode Capacity'!$C$6:$C$17,0))</x:f>
        <x:v>25.23924868401913</x:v>
      </x:c>
      <x:c r="AL867" s="18" t="n">
        <x:f>AB867*INDEX('07 Mode Capacity'!$P$6:$P$17,MATCH("LAND-"&amp;I867,'07 Mode Capacity'!$C$6:$C$17,0))</x:f>
        <x:v>87.87446605047391</x:v>
      </x:c>
      <x:c r="AM867" s="18" t="n">
        <x:f>AE867*INDEX('07 Mode Capacity'!$P$6:$P$17,MATCH("INLAND-"&amp;I867,'07 Mode Capacity'!$C$6:$C$17,0))</x:f>
        <x:v>90.89774901067022</x:v>
      </x:c>
      <x:c r="AN867" s="18" t="n">
        <x:f>SUM(AJ867:AM867)</x:f>
        <x:v>204.01146374516327</x:v>
      </x:c>
      <x:c r="AO867" s="17" t="n">
        <x:f>IF(N867=0,1,AN867/N867)</x:f>
        <x:v>0.17709328450100978</x:v>
      </x:c>
      <x:c r="AP867" s="11" t="str">
        <x:f>IF(AO867&gt;='01 Controls'!$E$16,"PASS","FAIL")</x:f>
        <x:v>FAIL</x:v>
      </x:c>
      <x:c r="AQ867" s="11" t="str">
        <x:v>UNQUANTIFIED</x:v>
      </x:c>
      <x:c r="AR867" s="11" t="str">
        <x:v>Position-class planning record; serial item and receiver open</x:v>
      </x:c>
      <x:c r="AS867" s="26"/>
      <x:c r="AT867" s="26"/>
    </x:row>
    <x:row r="868">
      <x:c r="C868" s="11" t="str">
        <x:v>C2-CM-RLG-ROL-30</x:v>
      </x:c>
      <x:c r="D868" s="11" t="str">
        <x:v>C2</x:v>
      </x:c>
      <x:c r="E868" s="11" t="str">
        <x:v>Gulf–Atlantic hurricane</x:v>
      </x:c>
      <x:c r="F868" s="11" t="str">
        <x:v>CM-RLG</x:v>
      </x:c>
      <x:c r="G868" s="11" t="str">
        <x:v>Civil rail-mobility group</x:v>
      </x:c>
      <x:c r="H868" s="11" t="str">
        <x:v>ROL-30</x:v>
      </x:c>
      <x:c r="I868" s="19" t="n">
        <x:v>48</x:v>
      </x:c>
      <x:c r="J868" s="21" t="n">
        <x:v>4</x:v>
      </x:c>
      <x:c r="K868" s="18" t="n">
        <x:f>'05 Cargo Register'!K420</x:f>
        <x:v>1296</x:v>
      </x:c>
      <x:c r="L868" s="18" t="n">
        <x:f>'05 Cargo Register'!N420</x:f>
        <x:v>54</x:v>
      </x:c>
      <x:c r="M868" s="18" t="n">
        <x:f>'05 Cargo Register'!O420</x:f>
        <x:v>3442.5</x:v>
      </x:c>
      <x:c r="N868" s="18" t="n">
        <x:f>J868*K868</x:f>
        <x:v>5184</x:v>
      </x:c>
      <x:c r="O868" s="18" t="n">
        <x:f>J868*L868</x:f>
        <x:v>216</x:v>
      </x:c>
      <x:c r="P868" s="18" t="n">
        <x:f>J868*M868</x:f>
        <x:v>13770</x:v>
      </x:c>
      <x:c r="Q868" s="22" t="n">
        <x:f>'01 Controls'!$E$23*'02 Cargo Classes'!$M$12</x:f>
        <x:v>0</x:v>
      </x:c>
      <x:c r="R868" s="22" t="n">
        <x:f>'01 Controls'!$F$23*'02 Cargo Classes'!$N$12</x:f>
        <x:v>0.2</x:v>
      </x:c>
      <x:c r="S868" s="22" t="n">
        <x:f>'01 Controls'!$G$23*'02 Cargo Classes'!$O$12</x:f>
        <x:v>0.8999999999999999</x:v>
      </x:c>
      <x:c r="T868" s="22" t="n">
        <x:f>'01 Controls'!$H$23*'02 Cargo Classes'!$P$12</x:f>
        <x:v>0.09</x:v>
      </x:c>
      <x:c r="U868" s="22" t="n">
        <x:f>SUM(Q868:T868)</x:f>
        <x:v>1.19</x:v>
      </x:c>
      <x:c r="V868" s="18" t="n">
        <x:f>IF(U868=0,0,N868*Q868/U868)</x:f>
        <x:v>0</x:v>
      </x:c>
      <x:c r="W868" s="18" t="n">
        <x:f>IF(U868=0,0,P868*Q868/U868)</x:f>
        <x:v>0</x:v>
      </x:c>
      <x:c r="X868" s="18" t="n">
        <x:f>MAX(V868,W868*'01 Controls'!$E$12)</x:f>
        <x:v>0</x:v>
      </x:c>
      <x:c r="Y868" s="18" t="n">
        <x:f>IF(U868=0,0,N868*R868/U868)</x:f>
        <x:v>871.2605042016806</x:v>
      </x:c>
      <x:c r="Z868" s="18" t="n">
        <x:f>IF(U868=0,0,P868*R868/U868)</x:f>
        <x:v>2314.285714285714</x:v>
      </x:c>
      <x:c r="AA868" s="18" t="n">
        <x:f>MAX(Y868,Z868*'01 Controls'!$E$13)</x:f>
        <x:v>871.2605042016806</x:v>
      </x:c>
      <x:c r="AB868" s="18" t="n">
        <x:f>IF(U868=0,0,N868*S868/U868)</x:f>
        <x:v>3920.6722689075627</x:v>
      </x:c>
      <x:c r="AC868" s="18" t="n">
        <x:f>IF(U868=0,0,P868*S868/U868)</x:f>
        <x:v>10414.285714285714</x:v>
      </x:c>
      <x:c r="AD868" s="18" t="n">
        <x:f>MAX(AB868,AC868*'01 Controls'!$E$14)</x:f>
        <x:v>3920.6722689075627</x:v>
      </x:c>
      <x:c r="AE868" s="18" t="n">
        <x:f>IF(U868=0,0,N868*T868/U868)</x:f>
        <x:v>392.06722689075633</x:v>
      </x:c>
      <x:c r="AF868" s="18" t="n">
        <x:f>IF(U868=0,0,P868*T868/U868)</x:f>
        <x:v>1041.4285714285713</x:v>
      </x:c>
      <x:c r="AG868" s="18" t="n">
        <x:f>MAX(AE868,AF868*'01 Controls'!$E$15)</x:f>
        <x:v>392.06722689075633</x:v>
      </x:c>
      <x:c r="AH868" s="18" t="n">
        <x:f>SUM(V868,Y868,AB868,AE868)</x:f>
        <x:v>5184</x:v>
      </x:c>
      <x:c r="AI868" s="18" t="n">
        <x:f>N868-AH868</x:f>
        <x:v>0</x:v>
      </x:c>
      <x:c r="AJ868" s="18" t="n">
        <x:f>V868*INDEX('07 Mode Capacity'!$P$6:$P$17,MATCH("AIR-"&amp;I868,'07 Mode Capacity'!$C$6:$C$17,0))</x:f>
        <x:v>0</x:v>
      </x:c>
      <x:c r="AK868" s="18" t="n">
        <x:f>Y868*INDEX('07 Mode Capacity'!$P$6:$P$17,MATCH("OCEAN-"&amp;I868,'07 Mode Capacity'!$C$6:$C$17,0))</x:f>
        <x:v>76.35402963232677</x:v>
      </x:c>
      <x:c r="AL868" s="18" t="n">
        <x:f>AB868*INDEX('07 Mode Capacity'!$P$6:$P$17,MATCH("LAND-"&amp;I868,'07 Mode Capacity'!$C$6:$C$17,0))</x:f>
        <x:v>478.50969748493355</x:v>
      </x:c>
      <x:c r="AM868" s="18" t="n">
        <x:f>AE868*INDEX('07 Mode Capacity'!$P$6:$P$17,MATCH("INLAND-"&amp;I868,'07 Mode Capacity'!$C$6:$C$17,0))</x:f>
        <x:v>247.48630823073233</x:v>
      </x:c>
      <x:c r="AN868" s="18" t="n">
        <x:f>SUM(AJ868:AM868)</x:f>
        <x:v>802.3500353479926</x:v>
      </x:c>
      <x:c r="AO868" s="17" t="n">
        <x:f>IF(N868=0,1,AN868/N868)</x:f>
        <x:v>0.15477431237422698</x:v>
      </x:c>
      <x:c r="AP868" s="11" t="str">
        <x:f>IF(AO868&gt;='01 Controls'!$E$16,"PASS","FAIL")</x:f>
        <x:v>FAIL</x:v>
      </x:c>
      <x:c r="AQ868" s="11" t="str">
        <x:v>UNQUANTIFIED</x:v>
      </x:c>
      <x:c r="AR868" s="11" t="str">
        <x:v>Position-class planning record; serial item and receiver open</x:v>
      </x:c>
      <x:c r="AS868" s="26"/>
      <x:c r="AT868" s="26"/>
    </x:row>
    <x:row r="869">
      <x:c r="C869" s="11" t="str">
        <x:v>C2-CM-RLG-LIN-18</x:v>
      </x:c>
      <x:c r="D869" s="11" t="str">
        <x:v>C2</x:v>
      </x:c>
      <x:c r="E869" s="11" t="str">
        <x:v>Gulf–Atlantic hurricane</x:v>
      </x:c>
      <x:c r="F869" s="11" t="str">
        <x:v>CM-RLG</x:v>
      </x:c>
      <x:c r="G869" s="11" t="str">
        <x:v>Civil rail-mobility group</x:v>
      </x:c>
      <x:c r="H869" s="11" t="str">
        <x:v>LIN-18</x:v>
      </x:c>
      <x:c r="I869" s="19" t="n">
        <x:v>72</x:v>
      </x:c>
      <x:c r="J869" s="21" t="n">
        <x:v>4</x:v>
      </x:c>
      <x:c r="K869" s="18" t="n">
        <x:f>'05 Cargo Register'!K421</x:f>
        <x:v>144</x:v>
      </x:c>
      <x:c r="L869" s="18" t="n">
        <x:f>'05 Cargo Register'!N421</x:f>
        <x:v>10</x:v>
      </x:c>
      <x:c r="M869" s="18" t="n">
        <x:f>'05 Cargo Register'!O421</x:f>
        <x:v>440</x:v>
      </x:c>
      <x:c r="N869" s="18" t="n">
        <x:f>J869*K869</x:f>
        <x:v>576</x:v>
      </x:c>
      <x:c r="O869" s="18" t="n">
        <x:f>J869*L869</x:f>
        <x:v>40</x:v>
      </x:c>
      <x:c r="P869" s="18" t="n">
        <x:f>J869*M869</x:f>
        <x:v>1760</x:v>
      </x:c>
      <x:c r="Q869" s="22" t="n">
        <x:f>'01 Controls'!$E$23*'02 Cargo Classes'!$M$13</x:f>
        <x:v>0</x:v>
      </x:c>
      <x:c r="R869" s="22" t="n">
        <x:f>'01 Controls'!$F$23*'02 Cargo Classes'!$N$13</x:f>
        <x:v>0.24</x:v>
      </x:c>
      <x:c r="S869" s="22" t="n">
        <x:f>'01 Controls'!$G$23*'02 Cargo Classes'!$O$13</x:f>
        <x:v>0.6</x:v>
      </x:c>
      <x:c r="T869" s="22" t="n">
        <x:f>'01 Controls'!$H$23*'02 Cargo Classes'!$P$13</x:f>
        <x:v>0.15</x:v>
      </x:c>
      <x:c r="U869" s="22" t="n">
        <x:f>SUM(Q869:T869)</x:f>
        <x:v>0.99</x:v>
      </x:c>
      <x:c r="V869" s="18" t="n">
        <x:f>IF(U869=0,0,N869*Q869/U869)</x:f>
        <x:v>0</x:v>
      </x:c>
      <x:c r="W869" s="18" t="n">
        <x:f>IF(U869=0,0,P869*Q869/U869)</x:f>
        <x:v>0</x:v>
      </x:c>
      <x:c r="X869" s="18" t="n">
        <x:f>MAX(V869,W869*'01 Controls'!$E$12)</x:f>
        <x:v>0</x:v>
      </x:c>
      <x:c r="Y869" s="18" t="n">
        <x:f>IF(U869=0,0,N869*R869/U869)</x:f>
        <x:v>139.63636363636365</x:v>
      </x:c>
      <x:c r="Z869" s="18" t="n">
        <x:f>IF(U869=0,0,P869*R869/U869)</x:f>
        <x:v>426.66666666666663</x:v>
      </x:c>
      <x:c r="AA869" s="18" t="n">
        <x:f>MAX(Y869,Z869*'01 Controls'!$E$13)</x:f>
        <x:v>139.63636363636365</x:v>
      </x:c>
      <x:c r="AB869" s="18" t="n">
        <x:f>IF(U869=0,0,N869*S869/U869)</x:f>
        <x:v>349.09090909090907</x:v>
      </x:c>
      <x:c r="AC869" s="18" t="n">
        <x:f>IF(U869=0,0,P869*S869/U869)</x:f>
        <x:v>1066.6666666666667</x:v>
      </x:c>
      <x:c r="AD869" s="18" t="n">
        <x:f>MAX(AB869,AC869*'01 Controls'!$E$14)</x:f>
        <x:v>349.09090909090907</x:v>
      </x:c>
      <x:c r="AE869" s="18" t="n">
        <x:f>IF(U869=0,0,N869*T869/U869)</x:f>
        <x:v>87.27272727272727</x:v>
      </x:c>
      <x:c r="AF869" s="18" t="n">
        <x:f>IF(U869=0,0,P869*T869/U869)</x:f>
        <x:v>266.6666666666667</x:v>
      </x:c>
      <x:c r="AG869" s="18" t="n">
        <x:f>MAX(AE869,AF869*'01 Controls'!$E$15)</x:f>
        <x:v>87.27272727272727</x:v>
      </x:c>
      <x:c r="AH869" s="18" t="n">
        <x:f>SUM(V869,Y869,AB869,AE869)</x:f>
        <x:v>576</x:v>
      </x:c>
      <x:c r="AI869" s="18" t="n">
        <x:f>N869-AH869</x:f>
        <x:v>0</x:v>
      </x:c>
      <x:c r="AJ869" s="18" t="n">
        <x:f>V869*INDEX('07 Mode Capacity'!$P$6:$P$17,MATCH("AIR-"&amp;I869,'07 Mode Capacity'!$C$6:$C$17,0))</x:f>
        <x:v>0</x:v>
      </x:c>
      <x:c r="AK869" s="18" t="n">
        <x:f>Y869*INDEX('07 Mode Capacity'!$P$6:$P$17,MATCH("OCEAN-"&amp;I869,'07 Mode Capacity'!$C$6:$C$17,0))</x:f>
        <x:v>109.30287403464214</x:v>
      </x:c>
      <x:c r="AL869" s="18" t="n">
        <x:f>AB869*INDEX('07 Mode Capacity'!$P$6:$P$17,MATCH("LAND-"&amp;I869,'07 Mode Capacity'!$C$6:$C$17,0))</x:f>
        <x:v>249.6035693778037</x:v>
      </x:c>
      <x:c r="AM869" s="18" t="n">
        <x:f>AE869*INDEX('07 Mode Capacity'!$P$6:$P$17,MATCH("INLAND-"&amp;I869,'07 Mode Capacity'!$C$6:$C$17,0))</x:f>
        <x:v>87.27272727272727</x:v>
      </x:c>
      <x:c r="AN869" s="18" t="n">
        <x:f>SUM(AJ869:AM869)</x:f>
        <x:v>446.17917068517306</x:v>
      </x:c>
      <x:c r="AO869" s="17" t="n">
        <x:f>IF(N869=0,1,AN869/N869)</x:f>
        <x:v>0.7746166157728699</x:v>
      </x:c>
      <x:c r="AP869" s="11" t="str">
        <x:f>IF(AO869&gt;='01 Controls'!$E$16,"PASS","FAIL")</x:f>
        <x:v>FAIL</x:v>
      </x:c>
      <x:c r="AQ869" s="11" t="str">
        <x:v>UNQUANTIFIED</x:v>
      </x:c>
      <x:c r="AR869" s="11" t="str">
        <x:v>Position-class planning record; serial item and receiver open</x:v>
      </x:c>
      <x:c r="AS869" s="26"/>
      <x:c r="AT869" s="26"/>
    </x:row>
    <x:row r="870">
      <x:c r="C870" s="11" t="str">
        <x:v>C2-CM-RLG-BLK-08</x:v>
      </x:c>
      <x:c r="D870" s="11" t="str">
        <x:v>C2</x:v>
      </x:c>
      <x:c r="E870" s="11" t="str">
        <x:v>Gulf–Atlantic hurricane</x:v>
      </x:c>
      <x:c r="F870" s="11" t="str">
        <x:v>CM-RLG</x:v>
      </x:c>
      <x:c r="G870" s="11" t="str">
        <x:v>Civil rail-mobility group</x:v>
      </x:c>
      <x:c r="H870" s="11" t="str">
        <x:v>BLK-08</x:v>
      </x:c>
      <x:c r="I870" s="19" t="n">
        <x:v>48</x:v>
      </x:c>
      <x:c r="J870" s="21" t="n">
        <x:v>4</x:v>
      </x:c>
      <x:c r="K870" s="18" t="n">
        <x:f>'05 Cargo Register'!K422</x:f>
        <x:v>216</x:v>
      </x:c>
      <x:c r="L870" s="18" t="n">
        <x:f>'05 Cargo Register'!N422</x:f>
        <x:v>34</x:v>
      </x:c>
      <x:c r="M870" s="18" t="n">
        <x:f>'05 Cargo Register'!O422</x:f>
        <x:v>1734</x:v>
      </x:c>
      <x:c r="N870" s="18" t="n">
        <x:f>J870*K870</x:f>
        <x:v>864</x:v>
      </x:c>
      <x:c r="O870" s="18" t="n">
        <x:f>J870*L870</x:f>
        <x:v>136</x:v>
      </x:c>
      <x:c r="P870" s="18" t="n">
        <x:f>J870*M870</x:f>
        <x:v>6936</x:v>
      </x:c>
      <x:c r="Q870" s="22" t="n">
        <x:f>'01 Controls'!$E$23*'02 Cargo Classes'!$M$14</x:f>
        <x:v>0.05</x:v>
      </x:c>
      <x:c r="R870" s="22" t="n">
        <x:f>'01 Controls'!$F$23*'02 Cargo Classes'!$N$14</x:f>
        <x:v>0.16000000000000003</x:v>
      </x:c>
      <x:c r="S870" s="22" t="n">
        <x:f>'01 Controls'!$G$23*'02 Cargo Classes'!$O$14</x:f>
        <x:v>0.6</x:v>
      </x:c>
      <x:c r="T870" s="22" t="n">
        <x:f>'01 Controls'!$H$23*'02 Cargo Classes'!$P$14</x:f>
        <x:v>0.075</x:v>
      </x:c>
      <x:c r="U870" s="22" t="n">
        <x:f>SUM(Q870:T870)</x:f>
        <x:v>0.885</x:v>
      </x:c>
      <x:c r="V870" s="18" t="n">
        <x:f>IF(U870=0,0,N870*Q870/U870)</x:f>
        <x:v>48.8135593220339</x:v>
      </x:c>
      <x:c r="W870" s="18" t="n">
        <x:f>IF(U870=0,0,P870*Q870/U870)</x:f>
        <x:v>391.864406779661</x:v>
      </x:c>
      <x:c r="X870" s="18" t="n">
        <x:f>MAX(V870,W870*'01 Controls'!$E$12)</x:f>
        <x:v>97.96610169491525</x:v>
      </x:c>
      <x:c r="Y870" s="18" t="n">
        <x:f>IF(U870=0,0,N870*R870/U870)</x:f>
        <x:v>156.2033898305085</x:v>
      </x:c>
      <x:c r="Z870" s="18" t="n">
        <x:f>IF(U870=0,0,P870*R870/U870)</x:f>
        <x:v>1253.9661016949156</x:v>
      </x:c>
      <x:c r="AA870" s="18" t="n">
        <x:f>MAX(Y870,Z870*'01 Controls'!$E$13)</x:f>
        <x:v>188.09491525423732</x:v>
      </x:c>
      <x:c r="AB870" s="18" t="n">
        <x:f>IF(U870=0,0,N870*S870/U870)</x:f>
        <x:v>585.7627118644067</x:v>
      </x:c>
      <x:c r="AC870" s="18" t="n">
        <x:f>IF(U870=0,0,P870*S870/U870)</x:f>
        <x:v>4702.372881355932</x:v>
      </x:c>
      <x:c r="AD870" s="18" t="n">
        <x:f>MAX(AB870,AC870*'01 Controls'!$E$14)</x:f>
        <x:v>940.4745762711864</x:v>
      </x:c>
      <x:c r="AE870" s="18" t="n">
        <x:f>IF(U870=0,0,N870*T870/U870)</x:f>
        <x:v>73.22033898305084</x:v>
      </x:c>
      <x:c r="AF870" s="18" t="n">
        <x:f>IF(U870=0,0,P870*T870/U870)</x:f>
        <x:v>587.7966101694915</x:v>
      </x:c>
      <x:c r="AG870" s="18" t="n">
        <x:f>MAX(AE870,AF870*'01 Controls'!$E$15)</x:f>
        <x:v>105.80338983050846</x:v>
      </x:c>
      <x:c r="AH870" s="18" t="n">
        <x:f>SUM(V870,Y870,AB870,AE870)</x:f>
        <x:v>864</x:v>
      </x:c>
      <x:c r="AI870" s="18" t="n">
        <x:f>N870-AH870</x:f>
        <x:v>0</x:v>
      </x:c>
      <x:c r="AJ870" s="18" t="n">
        <x:f>V870*INDEX('07 Mode Capacity'!$P$6:$P$17,MATCH("AIR-"&amp;I870,'07 Mode Capacity'!$C$6:$C$17,0))</x:f>
        <x:v>13.684181285985812</x:v>
      </x:c>
      <x:c r="AK870" s="18" t="n">
        <x:f>Y870*INDEX('07 Mode Capacity'!$P$6:$P$17,MATCH("OCEAN-"&amp;I870,'07 Mode Capacity'!$C$6:$C$17,0))</x:f>
        <x:v>13.689084032010378</x:v>
      </x:c>
      <x:c r="AL870" s="18" t="n">
        <x:f>AB870*INDEX('07 Mode Capacity'!$P$6:$P$17,MATCH("LAND-"&amp;I870,'07 Mode Capacity'!$C$6:$C$17,0))</x:f>
        <x:v>71.49109102411435</x:v>
      </x:c>
      <x:c r="AM870" s="18" t="n">
        <x:f>AE870*INDEX('07 Mode Capacity'!$P$6:$P$17,MATCH("INLAND-"&amp;I870,'07 Mode Capacity'!$C$6:$C$17,0))</x:f>
        <x:v>46.21919441220518</x:v>
      </x:c>
      <x:c r="AN870" s="18" t="n">
        <x:f>SUM(AJ870:AM870)</x:f>
        <x:v>145.08355075431572</x:v>
      </x:c>
      <x:c r="AO870" s="17" t="n">
        <x:f>IF(N870=0,1,AN870/N870)</x:f>
        <x:v>0.16792077633601357</x:v>
      </x:c>
      <x:c r="AP870" s="11" t="str">
        <x:f>IF(AO870&gt;='01 Controls'!$E$16,"PASS","FAIL")</x:f>
        <x:v>FAIL</x:v>
      </x:c>
      <x:c r="AQ870" s="11" t="str">
        <x:v>UNQUANTIFIED</x:v>
      </x:c>
      <x:c r="AR870" s="11" t="str">
        <x:v>Position-class planning record; serial item and receiver open</x:v>
      </x:c>
      <x:c r="AS870" s="26"/>
      <x:c r="AT870" s="26"/>
    </x:row>
    <x:row r="871">
      <x:c r="C871" s="11" t="str">
        <x:v>C2-CM-RLG-OOG-80</x:v>
      </x:c>
      <x:c r="D871" s="11" t="str">
        <x:v>C2</x:v>
      </x:c>
      <x:c r="E871" s="11" t="str">
        <x:v>Gulf–Atlantic hurricane</x:v>
      </x:c>
      <x:c r="F871" s="11" t="str">
        <x:v>CM-RLG</x:v>
      </x:c>
      <x:c r="G871" s="11" t="str">
        <x:v>Civil rail-mobility group</x:v>
      </x:c>
      <x:c r="H871" s="11" t="str">
        <x:v>OOG-80</x:v>
      </x:c>
      <x:c r="I871" s="19" t="n">
        <x:v>72</x:v>
      </x:c>
      <x:c r="J871" s="21" t="n">
        <x:v>4</x:v>
      </x:c>
      <x:c r="K871" s="18" t="n">
        <x:f>'05 Cargo Register'!K423</x:f>
        <x:v>648</x:v>
      </x:c>
      <x:c r="L871" s="18" t="n">
        <x:f>'05 Cargo Register'!N423</x:f>
        <x:v>11</x:v>
      </x:c>
      <x:c r="M871" s="18" t="n">
        <x:f>'05 Cargo Register'!O423</x:f>
        <x:v>1936</x:v>
      </x:c>
      <x:c r="N871" s="18" t="n">
        <x:f>J871*K871</x:f>
        <x:v>2592</x:v>
      </x:c>
      <x:c r="O871" s="18" t="n">
        <x:f>J871*L871</x:f>
        <x:v>44</x:v>
      </x:c>
      <x:c r="P871" s="18" t="n">
        <x:f>J871*M871</x:f>
        <x:v>7744</x:v>
      </x:c>
      <x:c r="Q871" s="22" t="n">
        <x:f>'01 Controls'!$E$23*'02 Cargo Classes'!$M$15</x:f>
        <x:v>0</x:v>
      </x:c>
      <x:c r="R871" s="22" t="n">
        <x:f>'01 Controls'!$F$23*'02 Cargo Classes'!$N$15</x:f>
        <x:v>0.4</x:v>
      </x:c>
      <x:c r="S871" s="22" t="n">
        <x:f>'01 Controls'!$G$23*'02 Cargo Classes'!$O$15</x:f>
        <x:v>0.36</x:v>
      </x:c>
      <x:c r="T871" s="22" t="n">
        <x:f>'01 Controls'!$H$23*'02 Cargo Classes'!$P$15</x:f>
        <x:v>0.075</x:v>
      </x:c>
      <x:c r="U871" s="22" t="n">
        <x:f>SUM(Q871:T871)</x:f>
        <x:v>0.835</x:v>
      </x:c>
      <x:c r="V871" s="18" t="n">
        <x:f>IF(U871=0,0,N871*Q871/U871)</x:f>
        <x:v>0</x:v>
      </x:c>
      <x:c r="W871" s="18" t="n">
        <x:f>IF(U871=0,0,P871*Q871/U871)</x:f>
        <x:v>0</x:v>
      </x:c>
      <x:c r="X871" s="18" t="n">
        <x:f>MAX(V871,W871*'01 Controls'!$E$12)</x:f>
        <x:v>0</x:v>
      </x:c>
      <x:c r="Y871" s="18" t="n">
        <x:f>IF(U871=0,0,N871*R871/U871)</x:f>
        <x:v>1241.6766467065868</x:v>
      </x:c>
      <x:c r="Z871" s="18" t="n">
        <x:f>IF(U871=0,0,P871*R871/U871)</x:f>
        <x:v>3709.7005988023957</x:v>
      </x:c>
      <x:c r="AA871" s="18" t="n">
        <x:f>MAX(Y871,Z871*'01 Controls'!$E$13)</x:f>
        <x:v>1241.6766467065868</x:v>
      </x:c>
      <x:c r="AB871" s="18" t="n">
        <x:f>IF(U871=0,0,N871*S871/U871)</x:f>
        <x:v>1117.5089820359283</x:v>
      </x:c>
      <x:c r="AC871" s="18" t="n">
        <x:f>IF(U871=0,0,P871*S871/U871)</x:f>
        <x:v>3338.7305389221556</x:v>
      </x:c>
      <x:c r="AD871" s="18" t="n">
        <x:f>MAX(AB871,AC871*'01 Controls'!$E$14)</x:f>
        <x:v>1117.5089820359283</x:v>
      </x:c>
      <x:c r="AE871" s="18" t="n">
        <x:f>IF(U871=0,0,N871*T871/U871)</x:f>
        <x:v>232.81437125748505</x:v>
      </x:c>
      <x:c r="AF871" s="18" t="n">
        <x:f>IF(U871=0,0,P871*T871/U871)</x:f>
        <x:v>695.5688622754491</x:v>
      </x:c>
      <x:c r="AG871" s="18" t="n">
        <x:f>MAX(AE871,AF871*'01 Controls'!$E$15)</x:f>
        <x:v>232.81437125748505</x:v>
      </x:c>
      <x:c r="AH871" s="18" t="n">
        <x:f>SUM(V871,Y871,AB871,AE871)</x:f>
        <x:v>2592.0000000000005</x:v>
      </x:c>
      <x:c r="AI871" s="18" t="n">
        <x:f>N871-AH871</x:f>
        <x:v>-4.547473508864641e-13</x:v>
      </x:c>
      <x:c r="AJ871" s="18" t="n">
        <x:f>V871*INDEX('07 Mode Capacity'!$P$6:$P$17,MATCH("AIR-"&amp;I871,'07 Mode Capacity'!$C$6:$C$17,0))</x:f>
        <x:v>0</x:v>
      </x:c>
      <x:c r="AK871" s="18" t="n">
        <x:f>Y871*INDEX('07 Mode Capacity'!$P$6:$P$17,MATCH("OCEAN-"&amp;I871,'07 Mode Capacity'!$C$6:$C$17,0))</x:f>
        <x:v>971.9447182122369</x:v>
      </x:c>
      <x:c r="AL871" s="18" t="n">
        <x:f>AB871*INDEX('07 Mode Capacity'!$P$6:$P$17,MATCH("LAND-"&amp;I871,'07 Mode Capacity'!$C$6:$C$17,0))</x:f>
        <x:v>799.0303484393645</x:v>
      </x:c>
      <x:c r="AM871" s="18" t="n">
        <x:f>AE871*INDEX('07 Mode Capacity'!$P$6:$P$17,MATCH("INLAND-"&amp;I871,'07 Mode Capacity'!$C$6:$C$17,0))</x:f>
        <x:v>232.81437125748505</x:v>
      </x:c>
      <x:c r="AN871" s="18" t="n">
        <x:f>SUM(AJ871:AM871)</x:f>
        <x:v>2003.7894379090867</x:v>
      </x:c>
      <x:c r="AO871" s="17" t="n">
        <x:f>IF(N871=0,1,AN871/N871)</x:f>
        <x:v>0.7730669127735674</x:v>
      </x:c>
      <x:c r="AP871" s="11" t="str">
        <x:f>IF(AO871&gt;='01 Controls'!$E$16,"PASS","FAIL")</x:f>
        <x:v>FAIL</x:v>
      </x:c>
      <x:c r="AQ871" s="11" t="str">
        <x:v>UNQUANTIFIED</x:v>
      </x:c>
      <x:c r="AR871" s="11" t="str">
        <x:v>Position-class planning record; serial item and receiver open</x:v>
      </x:c>
      <x:c r="AS871" s="26"/>
      <x:c r="AT871" s="26"/>
    </x:row>
    <x:row r="872">
      <x:c r="C872" s="11" t="str">
        <x:v>C2-CM-AMG-APL-45</x:v>
      </x:c>
      <x:c r="D872" s="11" t="str">
        <x:v>C2</x:v>
      </x:c>
      <x:c r="E872" s="11" t="str">
        <x:v>Gulf–Atlantic hurricane</x:v>
      </x:c>
      <x:c r="F872" s="11" t="str">
        <x:v>CM-AMG</x:v>
      </x:c>
      <x:c r="G872" s="11" t="str">
        <x:v>Civil air-mobility group</x:v>
      </x:c>
      <x:c r="H872" s="11" t="str">
        <x:v>APL-45</x:v>
      </x:c>
      <x:c r="I872" s="19" t="n">
        <x:v>24</x:v>
      </x:c>
      <x:c r="J872" s="21" t="n">
        <x:v>3</x:v>
      </x:c>
      <x:c r="K872" s="18" t="n">
        <x:f>'05 Cargo Register'!K424</x:f>
        <x:v>135</x:v>
      </x:c>
      <x:c r="L872" s="18" t="n">
        <x:f>'05 Cargo Register'!N424</x:f>
        <x:v>36</x:v>
      </x:c>
      <x:c r="M872" s="18" t="n">
        <x:f>'05 Cargo Register'!O424</x:f>
        <x:v>270</x:v>
      </x:c>
      <x:c r="N872" s="18" t="n">
        <x:f>J872*K872</x:f>
        <x:v>405</x:v>
      </x:c>
      <x:c r="O872" s="18" t="n">
        <x:f>J872*L872</x:f>
        <x:v>108</x:v>
      </x:c>
      <x:c r="P872" s="18" t="n">
        <x:f>J872*M872</x:f>
        <x:v>810</x:v>
      </x:c>
      <x:c r="Q872" s="22" t="n">
        <x:f>'01 Controls'!$E$23*'02 Cargo Classes'!$M$6</x:f>
        <x:v>0.15000000000000002</x:v>
      </x:c>
      <x:c r="R872" s="22" t="n">
        <x:f>'01 Controls'!$F$23*'02 Cargo Classes'!$N$6</x:f>
        <x:v>0.08000000000000002</x:v>
      </x:c>
      <x:c r="S872" s="22" t="n">
        <x:f>'01 Controls'!$G$23*'02 Cargo Classes'!$O$6</x:f>
        <x:v>0.6</x:v>
      </x:c>
      <x:c r="T872" s="22" t="n">
        <x:f>'01 Controls'!$H$23*'02 Cargo Classes'!$P$6</x:f>
        <x:v>0.045</x:v>
      </x:c>
      <x:c r="U872" s="22" t="n">
        <x:f>SUM(Q872:T872)</x:f>
        <x:v>0.8750000000000001</x:v>
      </x:c>
      <x:c r="V872" s="18" t="n">
        <x:f>IF(U872=0,0,N872*Q872/U872)</x:f>
        <x:v>69.42857142857143</x:v>
      </x:c>
      <x:c r="W872" s="18" t="n">
        <x:f>IF(U872=0,0,P872*Q872/U872)</x:f>
        <x:v>138.85714285714286</x:v>
      </x:c>
      <x:c r="X872" s="18" t="n">
        <x:f>MAX(V872,W872*'01 Controls'!$E$12)</x:f>
        <x:v>69.42857142857143</x:v>
      </x:c>
      <x:c r="Y872" s="18" t="n">
        <x:f>IF(U872=0,0,N872*R872/U872)</x:f>
        <x:v>37.02857142857143</x:v>
      </x:c>
      <x:c r="Z872" s="18" t="n">
        <x:f>IF(U872=0,0,P872*R872/U872)</x:f>
        <x:v>74.05714285714286</x:v>
      </x:c>
      <x:c r="AA872" s="18" t="n">
        <x:f>MAX(Y872,Z872*'01 Controls'!$E$13)</x:f>
        <x:v>37.02857142857143</x:v>
      </x:c>
      <x:c r="AB872" s="18" t="n">
        <x:f>IF(U872=0,0,N872*S872/U872)</x:f>
        <x:v>277.71428571428567</x:v>
      </x:c>
      <x:c r="AC872" s="18" t="n">
        <x:f>IF(U872=0,0,P872*S872/U872)</x:f>
        <x:v>555.4285714285713</x:v>
      </x:c>
      <x:c r="AD872" s="18" t="n">
        <x:f>MAX(AB872,AC872*'01 Controls'!$E$14)</x:f>
        <x:v>277.71428571428567</x:v>
      </x:c>
      <x:c r="AE872" s="18" t="n">
        <x:f>IF(U872=0,0,N872*T872/U872)</x:f>
        <x:v>20.828571428571422</x:v>
      </x:c>
      <x:c r="AF872" s="18" t="n">
        <x:f>IF(U872=0,0,P872*T872/U872)</x:f>
        <x:v>41.657142857142844</x:v>
      </x:c>
      <x:c r="AG872" s="18" t="n">
        <x:f>MAX(AE872,AF872*'01 Controls'!$E$15)</x:f>
        <x:v>20.828571428571422</x:v>
      </x:c>
      <x:c r="AH872" s="18" t="n">
        <x:f>SUM(V872,Y872,AB872,AE872)</x:f>
        <x:v>404.99999999999994</x:v>
      </x:c>
      <x:c r="AI872" s="18" t="n">
        <x:f>N872-AH872</x:f>
        <x:v>5.684341886080802e-14</x:v>
      </x:c>
      <x:c r="AJ872" s="18" t="n">
        <x:f>V872*INDEX('07 Mode Capacity'!$P$6:$P$17,MATCH("AIR-"&amp;I872,'07 Mode Capacity'!$C$6:$C$17,0))</x:f>
        <x:v>14.08803385281294</x:v>
      </x:c>
      <x:c r="AK872" s="18" t="n">
        <x:f>Y872*INDEX('07 Mode Capacity'!$P$6:$P$17,MATCH("OCEAN-"&amp;I872,'07 Mode Capacity'!$C$6:$C$17,0))</x:f>
        <x:v>5.557583074545802</x:v>
      </x:c>
      <x:c r="AL872" s="18" t="n">
        <x:f>AB872*INDEX('07 Mode Capacity'!$P$6:$P$17,MATCH("LAND-"&amp;I872,'07 Mode Capacity'!$C$6:$C$17,0))</x:f>
        <x:v>106.22597096301502</x:v>
      </x:c>
      <x:c r="AM872" s="18" t="n">
        <x:f>AE872*INDEX('07 Mode Capacity'!$P$6:$P$17,MATCH("INLAND-"&amp;I872,'07 Mode Capacity'!$C$6:$C$17,0))</x:f>
        <x:v>20.828571428571422</x:v>
      </x:c>
      <x:c r="AN872" s="18" t="n">
        <x:f>SUM(AJ872:AM872)</x:f>
        <x:v>146.70015931894517</x:v>
      </x:c>
      <x:c r="AO872" s="17" t="n">
        <x:f>IF(N872=0,1,AN872/N872)</x:f>
        <x:v>0.36222261560233376</x:v>
      </x:c>
      <x:c r="AP872" s="11" t="str">
        <x:f>IF(AO872&gt;='01 Controls'!$E$16,"PASS","FAIL")</x:f>
        <x:v>FAIL</x:v>
      </x:c>
      <x:c r="AQ872" s="11" t="str">
        <x:v>UNQUANTIFIED</x:v>
      </x:c>
      <x:c r="AR872" s="11" t="str">
        <x:v>Position-class planning record; serial item and receiver open</x:v>
      </x:c>
      <x:c r="AS872" s="26"/>
      <x:c r="AT872" s="26"/>
    </x:row>
    <x:row r="873">
      <x:c r="C873" s="11" t="str">
        <x:v>C2-CM-AMG-ISO-18</x:v>
      </x:c>
      <x:c r="D873" s="11" t="str">
        <x:v>C2</x:v>
      </x:c>
      <x:c r="E873" s="11" t="str">
        <x:v>Gulf–Atlantic hurricane</x:v>
      </x:c>
      <x:c r="F873" s="11" t="str">
        <x:v>CM-AMG</x:v>
      </x:c>
      <x:c r="G873" s="11" t="str">
        <x:v>Civil air-mobility group</x:v>
      </x:c>
      <x:c r="H873" s="11" t="str">
        <x:v>ISO-18</x:v>
      </x:c>
      <x:c r="I873" s="19" t="n">
        <x:v>48</x:v>
      </x:c>
      <x:c r="J873" s="21" t="n">
        <x:v>3</x:v>
      </x:c>
      <x:c r="K873" s="18" t="n">
        <x:f>'05 Cargo Register'!K425</x:f>
        <x:v>337.5</x:v>
      </x:c>
      <x:c r="L873" s="18" t="n">
        <x:f>'05 Cargo Register'!N425</x:f>
        <x:v>23</x:v>
      </x:c>
      <x:c r="M873" s="18" t="n">
        <x:f>'05 Cargo Register'!O425</x:f>
        <x:v>607.2</x:v>
      </x:c>
      <x:c r="N873" s="18" t="n">
        <x:f>J873*K873</x:f>
        <x:v>1012.5</x:v>
      </x:c>
      <x:c r="O873" s="18" t="n">
        <x:f>J873*L873</x:f>
        <x:v>69</x:v>
      </x:c>
      <x:c r="P873" s="18" t="n">
        <x:f>J873*M873</x:f>
        <x:v>1821.6000000000001</x:v>
      </x:c>
      <x:c r="Q873" s="22" t="n">
        <x:f>'01 Controls'!$E$23*'02 Cargo Classes'!$M$7</x:f>
        <x:v>0.010000000000000002</x:v>
      </x:c>
      <x:c r="R873" s="22" t="n">
        <x:f>'01 Controls'!$F$23*'02 Cargo Classes'!$N$7</x:f>
        <x:v>0.2</x:v>
      </x:c>
      <x:c r="S873" s="22" t="n">
        <x:f>'01 Controls'!$G$23*'02 Cargo Classes'!$O$7</x:f>
        <x:v>0.72</x:v>
      </x:c>
      <x:c r="T873" s="22" t="n">
        <x:f>'01 Controls'!$H$23*'02 Cargo Classes'!$P$7</x:f>
        <x:v>0.12</x:v>
      </x:c>
      <x:c r="U873" s="22" t="n">
        <x:f>SUM(Q873:T873)</x:f>
        <x:v>1.0499999999999998</x:v>
      </x:c>
      <x:c r="V873" s="18" t="n">
        <x:f>IF(U873=0,0,N873*Q873/U873)</x:f>
        <x:v>9.642857142857146</x:v>
      </x:c>
      <x:c r="W873" s="18" t="n">
        <x:f>IF(U873=0,0,P873*Q873/U873)</x:f>
        <x:v>17.348571428571436</x:v>
      </x:c>
      <x:c r="X873" s="18" t="n">
        <x:f>MAX(V873,W873*'01 Controls'!$E$12)</x:f>
        <x:v>9.642857142857146</x:v>
      </x:c>
      <x:c r="Y873" s="18" t="n">
        <x:f>IF(U873=0,0,N873*R873/U873)</x:f>
        <x:v>192.8571428571429</x:v>
      </x:c>
      <x:c r="Z873" s="18" t="n">
        <x:f>IF(U873=0,0,P873*R873/U873)</x:f>
        <x:v>346.9714285714287</x:v>
      </x:c>
      <x:c r="AA873" s="18" t="n">
        <x:f>MAX(Y873,Z873*'01 Controls'!$E$13)</x:f>
        <x:v>192.8571428571429</x:v>
      </x:c>
      <x:c r="AB873" s="18" t="n">
        <x:f>IF(U873=0,0,N873*S873/U873)</x:f>
        <x:v>694.2857142857144</x:v>
      </x:c>
      <x:c r="AC873" s="18" t="n">
        <x:f>IF(U873=0,0,P873*S873/U873)</x:f>
        <x:v>1249.0971428571431</x:v>
      </x:c>
      <x:c r="AD873" s="18" t="n">
        <x:f>MAX(AB873,AC873*'01 Controls'!$E$14)</x:f>
        <x:v>694.2857142857144</x:v>
      </x:c>
      <x:c r="AE873" s="18" t="n">
        <x:f>IF(U873=0,0,N873*T873/U873)</x:f>
        <x:v>115.71428571428574</x:v>
      </x:c>
      <x:c r="AF873" s="18" t="n">
        <x:f>IF(U873=0,0,P873*T873/U873)</x:f>
        <x:v>208.1828571428572</x:v>
      </x:c>
      <x:c r="AG873" s="18" t="n">
        <x:f>MAX(AE873,AF873*'01 Controls'!$E$15)</x:f>
        <x:v>115.71428571428574</x:v>
      </x:c>
      <x:c r="AH873" s="18" t="n">
        <x:f>SUM(V873,Y873,AB873,AE873)</x:f>
        <x:v>1012.5000000000002</x:v>
      </x:c>
      <x:c r="AI873" s="18" t="n">
        <x:f>N873-AH873</x:f>
        <x:v>-2.2737367544323206e-13</x:v>
      </x:c>
      <x:c r="AJ873" s="18" t="n">
        <x:f>V873*INDEX('07 Mode Capacity'!$P$6:$P$17,MATCH("AIR-"&amp;I873,'07 Mode Capacity'!$C$6:$C$17,0))</x:f>
        <x:v>2.7032367049324657</x:v>
      </x:c>
      <x:c r="AK873" s="18" t="n">
        <x:f>Y873*INDEX('07 Mode Capacity'!$P$6:$P$17,MATCH("OCEAN-"&amp;I873,'07 Mode Capacity'!$C$6:$C$17,0))</x:f>
        <x:v>16.90128260090567</x:v>
      </x:c>
      <x:c r="AL873" s="18" t="n">
        <x:f>AB873*INDEX('07 Mode Capacity'!$P$6:$P$17,MATCH("LAND-"&amp;I873,'07 Mode Capacity'!$C$6:$C$17,0))</x:f>
        <x:v>84.736092262957</x:v>
      </x:c>
      <x:c r="AM873" s="18" t="n">
        <x:f>AE873*INDEX('07 Mode Capacity'!$P$6:$P$17,MATCH("INLAND-"&amp;I873,'07 Mode Capacity'!$C$6:$C$17,0))</x:f>
        <x:v>73.04283402643142</x:v>
      </x:c>
      <x:c r="AN873" s="18" t="n">
        <x:f>SUM(AJ873:AM873)</x:f>
        <x:v>177.38344559522656</x:v>
      </x:c>
      <x:c r="AO873" s="17" t="n">
        <x:f>IF(N873=0,1,AN873/N873)</x:f>
        <x:v>0.17519352651380402</x:v>
      </x:c>
      <x:c r="AP873" s="11" t="str">
        <x:f>IF(AO873&gt;='01 Controls'!$E$16,"PASS","FAIL")</x:f>
        <x:v>FAIL</x:v>
      </x:c>
      <x:c r="AQ873" s="11" t="str">
        <x:v>UNQUANTIFIED</x:v>
      </x:c>
      <x:c r="AR873" s="11" t="str">
        <x:v>Position-class planning record; serial item and receiver open</x:v>
      </x:c>
      <x:c r="AS873" s="26"/>
      <x:c r="AT873" s="26"/>
    </x:row>
    <x:row r="874">
      <x:c r="C874" s="11" t="str">
        <x:v>C2-CM-AMG-COL-12</x:v>
      </x:c>
      <x:c r="D874" s="11" t="str">
        <x:v>C2</x:v>
      </x:c>
      <x:c r="E874" s="11" t="str">
        <x:v>Gulf–Atlantic hurricane</x:v>
      </x:c>
      <x:c r="F874" s="11" t="str">
        <x:v>CM-AMG</x:v>
      </x:c>
      <x:c r="G874" s="11" t="str">
        <x:v>Civil air-mobility group</x:v>
      </x:c>
      <x:c r="H874" s="11" t="str">
        <x:v>COL-12</x:v>
      </x:c>
      <x:c r="I874" s="19" t="n">
        <x:v>24</x:v>
      </x:c>
      <x:c r="J874" s="21" t="n">
        <x:v>3</x:v>
      </x:c>
      <x:c r="K874" s="18" t="n">
        <x:f>'05 Cargo Register'!K426</x:f>
        <x:v>135</x:v>
      </x:c>
      <x:c r="L874" s="18" t="n">
        <x:f>'05 Cargo Register'!N426</x:f>
        <x:v>15</x:v>
      </x:c>
      <x:c r="M874" s="18" t="n">
        <x:f>'05 Cargo Register'!O426</x:f>
        <x:v>396</x:v>
      </x:c>
      <x:c r="N874" s="18" t="n">
        <x:f>J874*K874</x:f>
        <x:v>405</x:v>
      </x:c>
      <x:c r="O874" s="18" t="n">
        <x:f>J874*L874</x:f>
        <x:v>45</x:v>
      </x:c>
      <x:c r="P874" s="18" t="n">
        <x:f>J874*M874</x:f>
        <x:v>1188</x:v>
      </x:c>
      <x:c r="Q874" s="22" t="n">
        <x:f>'01 Controls'!$E$23*'02 Cargo Classes'!$M$8</x:f>
        <x:v>0.1</x:v>
      </x:c>
      <x:c r="R874" s="22" t="n">
        <x:f>'01 Controls'!$F$23*'02 Cargo Classes'!$N$8</x:f>
        <x:v>0.13999999999999999</x:v>
      </x:c>
      <x:c r="S874" s="22" t="n">
        <x:f>'01 Controls'!$G$23*'02 Cargo Classes'!$O$8</x:f>
        <x:v>0.72</x:v>
      </x:c>
      <x:c r="T874" s="22" t="n">
        <x:f>'01 Controls'!$H$23*'02 Cargo Classes'!$P$8</x:f>
        <x:v>0.03</x:v>
      </x:c>
      <x:c r="U874" s="22" t="n">
        <x:f>SUM(Q874:T874)</x:f>
        <x:v>0.99</x:v>
      </x:c>
      <x:c r="V874" s="18" t="n">
        <x:f>IF(U874=0,0,N874*Q874/U874)</x:f>
        <x:v>40.90909090909091</x:v>
      </x:c>
      <x:c r="W874" s="18" t="n">
        <x:f>IF(U874=0,0,P874*Q874/U874)</x:f>
        <x:v>120.00000000000001</x:v>
      </x:c>
      <x:c r="X874" s="18" t="n">
        <x:f>MAX(V874,W874*'01 Controls'!$E$12)</x:f>
        <x:v>40.90909090909091</x:v>
      </x:c>
      <x:c r="Y874" s="18" t="n">
        <x:f>IF(U874=0,0,N874*R874/U874)</x:f>
        <x:v>57.272727272727266</x:v>
      </x:c>
      <x:c r="Z874" s="18" t="n">
        <x:f>IF(U874=0,0,P874*R874/U874)</x:f>
        <x:v>168</x:v>
      </x:c>
      <x:c r="AA874" s="18" t="n">
        <x:f>MAX(Y874,Z874*'01 Controls'!$E$13)</x:f>
        <x:v>57.272727272727266</x:v>
      </x:c>
      <x:c r="AB874" s="18" t="n">
        <x:f>IF(U874=0,0,N874*S874/U874)</x:f>
        <x:v>294.5454545454545</x:v>
      </x:c>
      <x:c r="AC874" s="18" t="n">
        <x:f>IF(U874=0,0,P874*S874/U874)</x:f>
        <x:v>864</x:v>
      </x:c>
      <x:c r="AD874" s="18" t="n">
        <x:f>MAX(AB874,AC874*'01 Controls'!$E$14)</x:f>
        <x:v>294.5454545454545</x:v>
      </x:c>
      <x:c r="AE874" s="18" t="n">
        <x:f>IF(U874=0,0,N874*T874/U874)</x:f>
        <x:v>12.272727272727273</x:v>
      </x:c>
      <x:c r="AF874" s="18" t="n">
        <x:f>IF(U874=0,0,P874*T874/U874)</x:f>
        <x:v>36</x:v>
      </x:c>
      <x:c r="AG874" s="18" t="n">
        <x:f>MAX(AE874,AF874*'01 Controls'!$E$15)</x:f>
        <x:v>12.272727272727273</x:v>
      </x:c>
      <x:c r="AH874" s="18" t="n">
        <x:f>SUM(V874,Y874,AB874,AE874)</x:f>
        <x:v>404.99999999999994</x:v>
      </x:c>
      <x:c r="AI874" s="18" t="n">
        <x:f>N874-AH874</x:f>
        <x:v>5.684341886080802e-14</x:v>
      </x:c>
      <x:c r="AJ874" s="18" t="n">
        <x:f>V874*INDEX('07 Mode Capacity'!$P$6:$P$17,MATCH("AIR-"&amp;I874,'07 Mode Capacity'!$C$6:$C$17,0))</x:f>
        <x:v>8.301030047953752</x:v>
      </x:c>
      <x:c r="AK874" s="18" t="n">
        <x:f>Y874*INDEX('07 Mode Capacity'!$P$6:$P$17,MATCH("OCEAN-"&amp;I874,'07 Mode Capacity'!$C$6:$C$17,0))</x:f>
        <x:v>8.596009174644704</x:v>
      </x:c>
      <x:c r="AL874" s="18" t="n">
        <x:f>AB874*INDEX('07 Mode Capacity'!$P$6:$P$17,MATCH("LAND-"&amp;I874,'07 Mode Capacity'!$C$6:$C$17,0))</x:f>
        <x:v>112.66390859713715</x:v>
      </x:c>
      <x:c r="AM874" s="18" t="n">
        <x:f>AE874*INDEX('07 Mode Capacity'!$P$6:$P$17,MATCH("INLAND-"&amp;I874,'07 Mode Capacity'!$C$6:$C$17,0))</x:f>
        <x:v>12.272727272727273</x:v>
      </x:c>
      <x:c r="AN874" s="18" t="n">
        <x:f>SUM(AJ874:AM874)</x:f>
        <x:v>141.8336750924629</x:v>
      </x:c>
      <x:c r="AO874" s="17" t="n">
        <x:f>IF(N874=0,1,AN874/N874)</x:f>
        <x:v>0.35020660516657504</x:v>
      </x:c>
      <x:c r="AP874" s="11" t="str">
        <x:f>IF(AO874&gt;='01 Controls'!$E$16,"PASS","FAIL")</x:f>
        <x:v>FAIL</x:v>
      </x:c>
      <x:c r="AQ874" s="11" t="str">
        <x:v>UNQUANTIFIED</x:v>
      </x:c>
      <x:c r="AR874" s="11" t="str">
        <x:v>Position-class planning record; serial item and receiver open</x:v>
      </x:c>
      <x:c r="AS874" s="26"/>
      <x:c r="AT874" s="26"/>
    </x:row>
    <x:row r="875">
      <x:c r="C875" s="11" t="str">
        <x:v>C2-CM-AMG-BAT-22</x:v>
      </x:c>
      <x:c r="D875" s="11" t="str">
        <x:v>C2</x:v>
      </x:c>
      <x:c r="E875" s="11" t="str">
        <x:v>Gulf–Atlantic hurricane</x:v>
      </x:c>
      <x:c r="F875" s="11" t="str">
        <x:v>CM-AMG</x:v>
      </x:c>
      <x:c r="G875" s="11" t="str">
        <x:v>Civil air-mobility group</x:v>
      </x:c>
      <x:c r="H875" s="11" t="str">
        <x:v>BAT-22</x:v>
      </x:c>
      <x:c r="I875" s="19" t="n">
        <x:v>48</x:v>
      </x:c>
      <x:c r="J875" s="21" t="n">
        <x:v>3</x:v>
      </x:c>
      <x:c r="K875" s="18" t="n">
        <x:f>'05 Cargo Register'!K427</x:f>
        <x:v>168.75</x:v>
      </x:c>
      <x:c r="L875" s="18" t="n">
        <x:f>'05 Cargo Register'!N427</x:f>
        <x:v>10</x:v>
      </x:c>
      <x:c r="M875" s="18" t="n">
        <x:f>'05 Cargo Register'!O427</x:f>
        <x:v>264</x:v>
      </x:c>
      <x:c r="N875" s="18" t="n">
        <x:f>J875*K875</x:f>
        <x:v>506.25</x:v>
      </x:c>
      <x:c r="O875" s="18" t="n">
        <x:f>J875*L875</x:f>
        <x:v>30</x:v>
      </x:c>
      <x:c r="P875" s="18" t="n">
        <x:f>J875*M875</x:f>
        <x:v>792</x:v>
      </x:c>
      <x:c r="Q875" s="22" t="n">
        <x:f>'01 Controls'!$E$23*'02 Cargo Classes'!$M$9</x:f>
        <x:v>0</x:v>
      </x:c>
      <x:c r="R875" s="22" t="n">
        <x:f>'01 Controls'!$F$23*'02 Cargo Classes'!$N$9</x:f>
        <x:v>0.2</x:v>
      </x:c>
      <x:c r="S875" s="22" t="n">
        <x:f>'01 Controls'!$G$23*'02 Cargo Classes'!$O$9</x:f>
        <x:v>0.6</x:v>
      </x:c>
      <x:c r="T875" s="22" t="n">
        <x:f>'01 Controls'!$H$23*'02 Cargo Classes'!$P$9</x:f>
        <x:v>0.075</x:v>
      </x:c>
      <x:c r="U875" s="22" t="n">
        <x:f>SUM(Q875:T875)</x:f>
        <x:v>0.875</x:v>
      </x:c>
      <x:c r="V875" s="18" t="n">
        <x:f>IF(U875=0,0,N875*Q875/U875)</x:f>
        <x:v>0</x:v>
      </x:c>
      <x:c r="W875" s="18" t="n">
        <x:f>IF(U875=0,0,P875*Q875/U875)</x:f>
        <x:v>0</x:v>
      </x:c>
      <x:c r="X875" s="18" t="n">
        <x:f>MAX(V875,W875*'01 Controls'!$E$12)</x:f>
        <x:v>0</x:v>
      </x:c>
      <x:c r="Y875" s="18" t="n">
        <x:f>IF(U875=0,0,N875*R875/U875)</x:f>
        <x:v>115.71428571428571</x:v>
      </x:c>
      <x:c r="Z875" s="18" t="n">
        <x:f>IF(U875=0,0,P875*R875/U875)</x:f>
        <x:v>181.02857142857144</x:v>
      </x:c>
      <x:c r="AA875" s="18" t="n">
        <x:f>MAX(Y875,Z875*'01 Controls'!$E$13)</x:f>
        <x:v>115.71428571428571</x:v>
      </x:c>
      <x:c r="AB875" s="18" t="n">
        <x:f>IF(U875=0,0,N875*S875/U875)</x:f>
        <x:v>347.14285714285717</x:v>
      </x:c>
      <x:c r="AC875" s="18" t="n">
        <x:f>IF(U875=0,0,P875*S875/U875)</x:f>
        <x:v>543.0857142857143</x:v>
      </x:c>
      <x:c r="AD875" s="18" t="n">
        <x:f>MAX(AB875,AC875*'01 Controls'!$E$14)</x:f>
        <x:v>347.14285714285717</x:v>
      </x:c>
      <x:c r="AE875" s="18" t="n">
        <x:f>IF(U875=0,0,N875*T875/U875)</x:f>
        <x:v>43.392857142857146</x:v>
      </x:c>
      <x:c r="AF875" s="18" t="n">
        <x:f>IF(U875=0,0,P875*T875/U875)</x:f>
        <x:v>67.88571428571429</x:v>
      </x:c>
      <x:c r="AG875" s="18" t="n">
        <x:f>MAX(AE875,AF875*'01 Controls'!$E$15)</x:f>
        <x:v>43.392857142857146</x:v>
      </x:c>
      <x:c r="AH875" s="18" t="n">
        <x:f>SUM(V875,Y875,AB875,AE875)</x:f>
        <x:v>506.25000000000006</x:v>
      </x:c>
      <x:c r="AI875" s="18" t="n">
        <x:f>N875-AH875</x:f>
        <x:v>-5.684341886080802e-14</x:v>
      </x:c>
      <x:c r="AJ875" s="18" t="n">
        <x:f>V875*INDEX('07 Mode Capacity'!$P$6:$P$17,MATCH("AIR-"&amp;I875,'07 Mode Capacity'!$C$6:$C$17,0))</x:f>
        <x:v>0</x:v>
      </x:c>
      <x:c r="AK875" s="18" t="n">
        <x:f>Y875*INDEX('07 Mode Capacity'!$P$6:$P$17,MATCH("OCEAN-"&amp;I875,'07 Mode Capacity'!$C$6:$C$17,0))</x:f>
        <x:v>10.140769560543399</x:v>
      </x:c>
      <x:c r="AL875" s="18" t="n">
        <x:f>AB875*INDEX('07 Mode Capacity'!$P$6:$P$17,MATCH("LAND-"&amp;I875,'07 Mode Capacity'!$C$6:$C$17,0))</x:f>
        <x:v>42.3680461314785</x:v>
      </x:c>
      <x:c r="AM875" s="18" t="n">
        <x:f>AE875*INDEX('07 Mode Capacity'!$P$6:$P$17,MATCH("INLAND-"&amp;I875,'07 Mode Capacity'!$C$6:$C$17,0))</x:f>
        <x:v>27.39106275991178</x:v>
      </x:c>
      <x:c r="AN875" s="18" t="n">
        <x:f>SUM(AJ875:AM875)</x:f>
        <x:v>79.89987845193367</x:v>
      </x:c>
      <x:c r="AO875" s="17" t="n">
        <x:f>IF(N875=0,1,AN875/N875)</x:f>
        <x:v>0.15782692039888133</x:v>
      </x:c>
      <x:c r="AP875" s="11" t="str">
        <x:f>IF(AO875&gt;='01 Controls'!$E$16,"PASS","FAIL")</x:f>
        <x:v>FAIL</x:v>
      </x:c>
      <x:c r="AQ875" s="11" t="str">
        <x:v>UNQUANTIFIED</x:v>
      </x:c>
      <x:c r="AR875" s="11" t="str">
        <x:v>Position-class planning record; serial item and receiver open</x:v>
      </x:c>
      <x:c r="AS875" s="26"/>
      <x:c r="AT875" s="26"/>
    </x:row>
    <x:row r="876">
      <x:c r="C876" s="11" t="str">
        <x:v>C2-CM-AMG-TNK-20</x:v>
      </x:c>
      <x:c r="D876" s="11" t="str">
        <x:v>C2</x:v>
      </x:c>
      <x:c r="E876" s="11" t="str">
        <x:v>Gulf–Atlantic hurricane</x:v>
      </x:c>
      <x:c r="F876" s="11" t="str">
        <x:v>CM-AMG</x:v>
      </x:c>
      <x:c r="G876" s="11" t="str">
        <x:v>Civil air-mobility group</x:v>
      </x:c>
      <x:c r="H876" s="11" t="str">
        <x:v>TNK-20</x:v>
      </x:c>
      <x:c r="I876" s="19" t="n">
        <x:v>48</x:v>
      </x:c>
      <x:c r="J876" s="21" t="n">
        <x:v>3</x:v>
      </x:c>
      <x:c r="K876" s="18" t="n">
        <x:f>'05 Cargo Register'!K428</x:f>
        <x:v>168.75</x:v>
      </x:c>
      <x:c r="L876" s="18" t="n">
        <x:f>'05 Cargo Register'!N428</x:f>
        <x:v>10</x:v>
      </x:c>
      <x:c r="M876" s="18" t="n">
        <x:f>'05 Cargo Register'!O428</x:f>
        <x:v>212.5</x:v>
      </x:c>
      <x:c r="N876" s="18" t="n">
        <x:f>J876*K876</x:f>
        <x:v>506.25</x:v>
      </x:c>
      <x:c r="O876" s="18" t="n">
        <x:f>J876*L876</x:f>
        <x:v>30</x:v>
      </x:c>
      <x:c r="P876" s="18" t="n">
        <x:f>J876*M876</x:f>
        <x:v>637.5</x:v>
      </x:c>
      <x:c r="Q876" s="22" t="n">
        <x:f>'01 Controls'!$E$23*'02 Cargo Classes'!$M$10</x:f>
        <x:v>0</x:v>
      </x:c>
      <x:c r="R876" s="22" t="n">
        <x:f>'01 Controls'!$F$23*'02 Cargo Classes'!$N$10</x:f>
        <x:v>0.24</x:v>
      </x:c>
      <x:c r="S876" s="22" t="n">
        <x:f>'01 Controls'!$G$23*'02 Cargo Classes'!$O$10</x:f>
        <x:v>0.6</x:v>
      </x:c>
      <x:c r="T876" s="22" t="n">
        <x:f>'01 Controls'!$H$23*'02 Cargo Classes'!$P$10</x:f>
        <x:v>0.15</x:v>
      </x:c>
      <x:c r="U876" s="22" t="n">
        <x:f>SUM(Q876:T876)</x:f>
        <x:v>0.99</x:v>
      </x:c>
      <x:c r="V876" s="18" t="n">
        <x:f>IF(U876=0,0,N876*Q876/U876)</x:f>
        <x:v>0</x:v>
      </x:c>
      <x:c r="W876" s="18" t="n">
        <x:f>IF(U876=0,0,P876*Q876/U876)</x:f>
        <x:v>0</x:v>
      </x:c>
      <x:c r="X876" s="18" t="n">
        <x:f>MAX(V876,W876*'01 Controls'!$E$12)</x:f>
        <x:v>0</x:v>
      </x:c>
      <x:c r="Y876" s="18" t="n">
        <x:f>IF(U876=0,0,N876*R876/U876)</x:f>
        <x:v>122.72727272727273</x:v>
      </x:c>
      <x:c r="Z876" s="18" t="n">
        <x:f>IF(U876=0,0,P876*R876/U876)</x:f>
        <x:v>154.54545454545456</x:v>
      </x:c>
      <x:c r="AA876" s="18" t="n">
        <x:f>MAX(Y876,Z876*'01 Controls'!$E$13)</x:f>
        <x:v>122.72727272727273</x:v>
      </x:c>
      <x:c r="AB876" s="18" t="n">
        <x:f>IF(U876=0,0,N876*S876/U876)</x:f>
        <x:v>306.8181818181818</x:v>
      </x:c>
      <x:c r="AC876" s="18" t="n">
        <x:f>IF(U876=0,0,P876*S876/U876)</x:f>
        <x:v>386.3636363636364</x:v>
      </x:c>
      <x:c r="AD876" s="18" t="n">
        <x:f>MAX(AB876,AC876*'01 Controls'!$E$14)</x:f>
        <x:v>306.8181818181818</x:v>
      </x:c>
      <x:c r="AE876" s="18" t="n">
        <x:f>IF(U876=0,0,N876*T876/U876)</x:f>
        <x:v>76.70454545454545</x:v>
      </x:c>
      <x:c r="AF876" s="18" t="n">
        <x:f>IF(U876=0,0,P876*T876/U876)</x:f>
        <x:v>96.5909090909091</x:v>
      </x:c>
      <x:c r="AG876" s="18" t="n">
        <x:f>MAX(AE876,AF876*'01 Controls'!$E$15)</x:f>
        <x:v>76.70454545454545</x:v>
      </x:c>
      <x:c r="AH876" s="18" t="n">
        <x:f>SUM(V876,Y876,AB876,AE876)</x:f>
        <x:v>506.25</x:v>
      </x:c>
      <x:c r="AI876" s="18" t="n">
        <x:f>N876-AH876</x:f>
        <x:v>0</x:v>
      </x:c>
      <x:c r="AJ876" s="18" t="n">
        <x:f>V876*INDEX('07 Mode Capacity'!$P$6:$P$17,MATCH("AIR-"&amp;I876,'07 Mode Capacity'!$C$6:$C$17,0))</x:f>
        <x:v>0</x:v>
      </x:c>
      <x:c r="AK876" s="18" t="n">
        <x:f>Y876*INDEX('07 Mode Capacity'!$P$6:$P$17,MATCH("OCEAN-"&amp;I876,'07 Mode Capacity'!$C$6:$C$17,0))</x:f>
        <x:v>10.755361655121789</x:v>
      </x:c>
      <x:c r="AL876" s="18" t="n">
        <x:f>AB876*INDEX('07 Mode Capacity'!$P$6:$P$17,MATCH("LAND-"&amp;I876,'07 Mode Capacity'!$C$6:$C$17,0))</x:f>
        <x:v>37.44650541923604</x:v>
      </x:c>
      <x:c r="AM876" s="18" t="n">
        <x:f>AE876*INDEX('07 Mode Capacity'!$P$6:$P$17,MATCH("INLAND-"&amp;I876,'07 Mode Capacity'!$C$6:$C$17,0))</x:f>
        <x:v>48.41854528267233</x:v>
      </x:c>
      <x:c r="AN876" s="18" t="n">
        <x:f>SUM(AJ876:AM876)</x:f>
        <x:v>96.62041235703016</x:v>
      </x:c>
      <x:c r="AO876" s="17" t="n">
        <x:f>IF(N876=0,1,AN876/N876)</x:f>
        <x:v>0.1908551355200596</x:v>
      </x:c>
      <x:c r="AP876" s="11" t="str">
        <x:f>IF(AO876&gt;='01 Controls'!$E$16,"PASS","FAIL")</x:f>
        <x:v>FAIL</x:v>
      </x:c>
      <x:c r="AQ876" s="11" t="str">
        <x:v>UNQUANTIFIED</x:v>
      </x:c>
      <x:c r="AR876" s="11" t="str">
        <x:v>Position-class planning record; serial item and receiver open</x:v>
      </x:c>
      <x:c r="AS876" s="26"/>
      <x:c r="AT876" s="26"/>
    </x:row>
    <x:row r="877">
      <x:c r="C877" s="11" t="str">
        <x:v>C2-CM-AMG-FLR-24</x:v>
      </x:c>
      <x:c r="D877" s="11" t="str">
        <x:v>C2</x:v>
      </x:c>
      <x:c r="E877" s="11" t="str">
        <x:v>Gulf–Atlantic hurricane</x:v>
      </x:c>
      <x:c r="F877" s="11" t="str">
        <x:v>CM-AMG</x:v>
      </x:c>
      <x:c r="G877" s="11" t="str">
        <x:v>Civil air-mobility group</x:v>
      </x:c>
      <x:c r="H877" s="11" t="str">
        <x:v>FLR-24</x:v>
      </x:c>
      <x:c r="I877" s="19" t="n">
        <x:v>48</x:v>
      </x:c>
      <x:c r="J877" s="21" t="n">
        <x:v>3</x:v>
      </x:c>
      <x:c r="K877" s="18" t="n">
        <x:f>'05 Cargo Register'!K429</x:f>
        <x:v>270</x:v>
      </x:c>
      <x:c r="L877" s="18" t="n">
        <x:f>'05 Cargo Register'!N429</x:f>
        <x:v>14</x:v>
      </x:c>
      <x:c r="M877" s="18" t="n">
        <x:f>'05 Cargo Register'!O429</x:f>
        <x:v>448</x:v>
      </x:c>
      <x:c r="N877" s="18" t="n">
        <x:f>J877*K877</x:f>
        <x:v>810</x:v>
      </x:c>
      <x:c r="O877" s="18" t="n">
        <x:f>J877*L877</x:f>
        <x:v>42</x:v>
      </x:c>
      <x:c r="P877" s="18" t="n">
        <x:f>J877*M877</x:f>
        <x:v>1344</x:v>
      </x:c>
      <x:c r="Q877" s="22" t="n">
        <x:f>'01 Controls'!$E$23*'02 Cargo Classes'!$M$11</x:f>
        <x:v>0</x:v>
      </x:c>
      <x:c r="R877" s="22" t="n">
        <x:f>'01 Controls'!$F$23*'02 Cargo Classes'!$N$11</x:f>
        <x:v>0.24</x:v>
      </x:c>
      <x:c r="S877" s="22" t="n">
        <x:f>'01 Controls'!$G$23*'02 Cargo Classes'!$O$11</x:f>
        <x:v>0.6</x:v>
      </x:c>
      <x:c r="T877" s="22" t="n">
        <x:f>'01 Controls'!$H$23*'02 Cargo Classes'!$P$11</x:f>
        <x:v>0.12</x:v>
      </x:c>
      <x:c r="U877" s="22" t="n">
        <x:f>SUM(Q877:T877)</x:f>
        <x:v>0.96</x:v>
      </x:c>
      <x:c r="V877" s="18" t="n">
        <x:f>IF(U877=0,0,N877*Q877/U877)</x:f>
        <x:v>0</x:v>
      </x:c>
      <x:c r="W877" s="18" t="n">
        <x:f>IF(U877=0,0,P877*Q877/U877)</x:f>
        <x:v>0</x:v>
      </x:c>
      <x:c r="X877" s="18" t="n">
        <x:f>MAX(V877,W877*'01 Controls'!$E$12)</x:f>
        <x:v>0</x:v>
      </x:c>
      <x:c r="Y877" s="18" t="n">
        <x:f>IF(U877=0,0,N877*R877/U877)</x:f>
        <x:v>202.5</x:v>
      </x:c>
      <x:c r="Z877" s="18" t="n">
        <x:f>IF(U877=0,0,P877*R877/U877)</x:f>
        <x:v>336</x:v>
      </x:c>
      <x:c r="AA877" s="18" t="n">
        <x:f>MAX(Y877,Z877*'01 Controls'!$E$13)</x:f>
        <x:v>202.5</x:v>
      </x:c>
      <x:c r="AB877" s="18" t="n">
        <x:f>IF(U877=0,0,N877*S877/U877)</x:f>
        <x:v>506.25</x:v>
      </x:c>
      <x:c r="AC877" s="18" t="n">
        <x:f>IF(U877=0,0,P877*S877/U877)</x:f>
        <x:v>840</x:v>
      </x:c>
      <x:c r="AD877" s="18" t="n">
        <x:f>MAX(AB877,AC877*'01 Controls'!$E$14)</x:f>
        <x:v>506.25</x:v>
      </x:c>
      <x:c r="AE877" s="18" t="n">
        <x:f>IF(U877=0,0,N877*T877/U877)</x:f>
        <x:v>101.25</x:v>
      </x:c>
      <x:c r="AF877" s="18" t="n">
        <x:f>IF(U877=0,0,P877*T877/U877)</x:f>
        <x:v>168</x:v>
      </x:c>
      <x:c r="AG877" s="18" t="n">
        <x:f>MAX(AE877,AF877*'01 Controls'!$E$15)</x:f>
        <x:v>101.25</x:v>
      </x:c>
      <x:c r="AH877" s="18" t="n">
        <x:f>SUM(V877,Y877,AB877,AE877)</x:f>
        <x:v>810</x:v>
      </x:c>
      <x:c r="AI877" s="18" t="n">
        <x:f>N877-AH877</x:f>
        <x:v>0</x:v>
      </x:c>
      <x:c r="AJ877" s="18" t="n">
        <x:f>V877*INDEX('07 Mode Capacity'!$P$6:$P$17,MATCH("AIR-"&amp;I877,'07 Mode Capacity'!$C$6:$C$17,0))</x:f>
        <x:v>0</x:v>
      </x:c>
      <x:c r="AK877" s="18" t="n">
        <x:f>Y877*INDEX('07 Mode Capacity'!$P$6:$P$17,MATCH("OCEAN-"&amp;I877,'07 Mode Capacity'!$C$6:$C$17,0))</x:f>
        <x:v>17.74634673095095</x:v>
      </x:c>
      <x:c r="AL877" s="18" t="n">
        <x:f>AB877*INDEX('07 Mode Capacity'!$P$6:$P$17,MATCH("LAND-"&amp;I877,'07 Mode Capacity'!$C$6:$C$17,0))</x:f>
        <x:v>61.78673394173947</x:v>
      </x:c>
      <x:c r="AM877" s="18" t="n">
        <x:f>AE877*INDEX('07 Mode Capacity'!$P$6:$P$17,MATCH("INLAND-"&amp;I877,'07 Mode Capacity'!$C$6:$C$17,0))</x:f>
        <x:v>63.91247977312749</x:v>
      </x:c>
      <x:c r="AN877" s="18" t="n">
        <x:f>SUM(AJ877:AM877)</x:f>
        <x:v>143.4455604458179</x:v>
      </x:c>
      <x:c r="AO877" s="17" t="n">
        <x:f>IF(N877=0,1,AN877/N877)</x:f>
        <x:v>0.17709328450100975</x:v>
      </x:c>
      <x:c r="AP877" s="11" t="str">
        <x:f>IF(AO877&gt;='01 Controls'!$E$16,"PASS","FAIL")</x:f>
        <x:v>FAIL</x:v>
      </x:c>
      <x:c r="AQ877" s="11" t="str">
        <x:v>UNQUANTIFIED</x:v>
      </x:c>
      <x:c r="AR877" s="11" t="str">
        <x:v>Position-class planning record; serial item and receiver open</x:v>
      </x:c>
      <x:c r="AS877" s="26"/>
      <x:c r="AT877" s="26"/>
    </x:row>
    <x:row r="878">
      <x:c r="C878" s="11" t="str">
        <x:v>C2-CM-AMG-ROL-30</x:v>
      </x:c>
      <x:c r="D878" s="11" t="str">
        <x:v>C2</x:v>
      </x:c>
      <x:c r="E878" s="11" t="str">
        <x:v>Gulf–Atlantic hurricane</x:v>
      </x:c>
      <x:c r="F878" s="11" t="str">
        <x:v>CM-AMG</x:v>
      </x:c>
      <x:c r="G878" s="11" t="str">
        <x:v>Civil air-mobility group</x:v>
      </x:c>
      <x:c r="H878" s="11" t="str">
        <x:v>ROL-30</x:v>
      </x:c>
      <x:c r="I878" s="19" t="n">
        <x:v>48</x:v>
      </x:c>
      <x:c r="J878" s="21" t="n">
        <x:v>3</x:v>
      </x:c>
      <x:c r="K878" s="18" t="n">
        <x:f>'05 Cargo Register'!K430</x:f>
        <x:v>1215</x:v>
      </x:c>
      <x:c r="L878" s="18" t="n">
        <x:f>'05 Cargo Register'!N430</x:f>
        <x:v>51</x:v>
      </x:c>
      <x:c r="M878" s="18" t="n">
        <x:f>'05 Cargo Register'!O430</x:f>
        <x:v>3251.25</x:v>
      </x:c>
      <x:c r="N878" s="18" t="n">
        <x:f>J878*K878</x:f>
        <x:v>3645</x:v>
      </x:c>
      <x:c r="O878" s="18" t="n">
        <x:f>J878*L878</x:f>
        <x:v>153</x:v>
      </x:c>
      <x:c r="P878" s="18" t="n">
        <x:f>J878*M878</x:f>
        <x:v>9753.75</x:v>
      </x:c>
      <x:c r="Q878" s="22" t="n">
        <x:f>'01 Controls'!$E$23*'02 Cargo Classes'!$M$12</x:f>
        <x:v>0</x:v>
      </x:c>
      <x:c r="R878" s="22" t="n">
        <x:f>'01 Controls'!$F$23*'02 Cargo Classes'!$N$12</x:f>
        <x:v>0.2</x:v>
      </x:c>
      <x:c r="S878" s="22" t="n">
        <x:f>'01 Controls'!$G$23*'02 Cargo Classes'!$O$12</x:f>
        <x:v>0.8999999999999999</x:v>
      </x:c>
      <x:c r="T878" s="22" t="n">
        <x:f>'01 Controls'!$H$23*'02 Cargo Classes'!$P$12</x:f>
        <x:v>0.09</x:v>
      </x:c>
      <x:c r="U878" s="22" t="n">
        <x:f>SUM(Q878:T878)</x:f>
        <x:v>1.19</x:v>
      </x:c>
      <x:c r="V878" s="18" t="n">
        <x:f>IF(U878=0,0,N878*Q878/U878)</x:f>
        <x:v>0</x:v>
      </x:c>
      <x:c r="W878" s="18" t="n">
        <x:f>IF(U878=0,0,P878*Q878/U878)</x:f>
        <x:v>0</x:v>
      </x:c>
      <x:c r="X878" s="18" t="n">
        <x:f>MAX(V878,W878*'01 Controls'!$E$12)</x:f>
        <x:v>0</x:v>
      </x:c>
      <x:c r="Y878" s="18" t="n">
        <x:f>IF(U878=0,0,N878*R878/U878)</x:f>
        <x:v>612.6050420168068</x:v>
      </x:c>
      <x:c r="Z878" s="18" t="n">
        <x:f>IF(U878=0,0,P878*R878/U878)</x:f>
        <x:v>1639.2857142857144</x:v>
      </x:c>
      <x:c r="AA878" s="18" t="n">
        <x:f>MAX(Y878,Z878*'01 Controls'!$E$13)</x:f>
        <x:v>612.6050420168068</x:v>
      </x:c>
      <x:c r="AB878" s="18" t="n">
        <x:f>IF(U878=0,0,N878*S878/U878)</x:f>
        <x:v>2756.72268907563</x:v>
      </x:c>
      <x:c r="AC878" s="18" t="n">
        <x:f>IF(U878=0,0,P878*S878/U878)</x:f>
        <x:v>7376.785714285715</x:v>
      </x:c>
      <x:c r="AD878" s="18" t="n">
        <x:f>MAX(AB878,AC878*'01 Controls'!$E$14)</x:f>
        <x:v>2756.72268907563</x:v>
      </x:c>
      <x:c r="AE878" s="18" t="n">
        <x:f>IF(U878=0,0,N878*T878/U878)</x:f>
        <x:v>275.672268907563</x:v>
      </x:c>
      <x:c r="AF878" s="18" t="n">
        <x:f>IF(U878=0,0,P878*T878/U878)</x:f>
        <x:v>737.6785714285714</x:v>
      </x:c>
      <x:c r="AG878" s="18" t="n">
        <x:f>MAX(AE878,AF878*'01 Controls'!$E$15)</x:f>
        <x:v>275.672268907563</x:v>
      </x:c>
      <x:c r="AH878" s="18" t="n">
        <x:f>SUM(V878,Y878,AB878,AE878)</x:f>
        <x:v>3645</x:v>
      </x:c>
      <x:c r="AI878" s="18" t="n">
        <x:f>N878-AH878</x:f>
        <x:v>0</x:v>
      </x:c>
      <x:c r="AJ878" s="18" t="n">
        <x:f>V878*INDEX('07 Mode Capacity'!$P$6:$P$17,MATCH("AIR-"&amp;I878,'07 Mode Capacity'!$C$6:$C$17,0))</x:f>
        <x:v>0</x:v>
      </x:c>
      <x:c r="AK878" s="18" t="n">
        <x:f>Y878*INDEX('07 Mode Capacity'!$P$6:$P$17,MATCH("OCEAN-"&amp;I878,'07 Mode Capacity'!$C$6:$C$17,0))</x:f>
        <x:v>53.68642708522977</x:v>
      </x:c>
      <x:c r="AL878" s="18" t="n">
        <x:f>AB878*INDEX('07 Mode Capacity'!$P$6:$P$17,MATCH("LAND-"&amp;I878,'07 Mode Capacity'!$C$6:$C$17,0))</x:f>
        <x:v>336.4521310440939</x:v>
      </x:c>
      <x:c r="AM878" s="18" t="n">
        <x:f>AE878*INDEX('07 Mode Capacity'!$P$6:$P$17,MATCH("INLAND-"&amp;I878,'07 Mode Capacity'!$C$6:$C$17,0))</x:f>
        <x:v>174.01381047473365</x:v>
      </x:c>
      <x:c r="AN878" s="18" t="n">
        <x:f>SUM(AJ878:AM878)</x:f>
        <x:v>564.1523686040573</x:v>
      </x:c>
      <x:c r="AO878" s="17" t="n">
        <x:f>IF(N878=0,1,AN878/N878)</x:f>
        <x:v>0.15477431237422698</x:v>
      </x:c>
      <x:c r="AP878" s="11" t="str">
        <x:f>IF(AO878&gt;='01 Controls'!$E$16,"PASS","FAIL")</x:f>
        <x:v>FAIL</x:v>
      </x:c>
      <x:c r="AQ878" s="11" t="str">
        <x:v>UNQUANTIFIED</x:v>
      </x:c>
      <x:c r="AR878" s="11" t="str">
        <x:v>Position-class planning record; serial item and receiver open</x:v>
      </x:c>
      <x:c r="AS878" s="26"/>
      <x:c r="AT878" s="26"/>
    </x:row>
    <x:row r="879">
      <x:c r="C879" s="11" t="str">
        <x:v>C2-CM-AMG-LIN-18</x:v>
      </x:c>
      <x:c r="D879" s="11" t="str">
        <x:v>C2</x:v>
      </x:c>
      <x:c r="E879" s="11" t="str">
        <x:v>Gulf–Atlantic hurricane</x:v>
      </x:c>
      <x:c r="F879" s="11" t="str">
        <x:v>CM-AMG</x:v>
      </x:c>
      <x:c r="G879" s="11" t="str">
        <x:v>Civil air-mobility group</x:v>
      </x:c>
      <x:c r="H879" s="11" t="str">
        <x:v>LIN-18</x:v>
      </x:c>
      <x:c r="I879" s="19" t="n">
        <x:v>72</x:v>
      </x:c>
      <x:c r="J879" s="21" t="n">
        <x:v>3</x:v>
      </x:c>
      <x:c r="K879" s="18" t="n">
        <x:f>'05 Cargo Register'!K431</x:f>
        <x:v>135</x:v>
      </x:c>
      <x:c r="L879" s="18" t="n">
        <x:f>'05 Cargo Register'!N431</x:f>
        <x:v>10</x:v>
      </x:c>
      <x:c r="M879" s="18" t="n">
        <x:f>'05 Cargo Register'!O431</x:f>
        <x:v>440</x:v>
      </x:c>
      <x:c r="N879" s="18" t="n">
        <x:f>J879*K879</x:f>
        <x:v>405</x:v>
      </x:c>
      <x:c r="O879" s="18" t="n">
        <x:f>J879*L879</x:f>
        <x:v>30</x:v>
      </x:c>
      <x:c r="P879" s="18" t="n">
        <x:f>J879*M879</x:f>
        <x:v>1320</x:v>
      </x:c>
      <x:c r="Q879" s="22" t="n">
        <x:f>'01 Controls'!$E$23*'02 Cargo Classes'!$M$13</x:f>
        <x:v>0</x:v>
      </x:c>
      <x:c r="R879" s="22" t="n">
        <x:f>'01 Controls'!$F$23*'02 Cargo Classes'!$N$13</x:f>
        <x:v>0.24</x:v>
      </x:c>
      <x:c r="S879" s="22" t="n">
        <x:f>'01 Controls'!$G$23*'02 Cargo Classes'!$O$13</x:f>
        <x:v>0.6</x:v>
      </x:c>
      <x:c r="T879" s="22" t="n">
        <x:f>'01 Controls'!$H$23*'02 Cargo Classes'!$P$13</x:f>
        <x:v>0.15</x:v>
      </x:c>
      <x:c r="U879" s="22" t="n">
        <x:f>SUM(Q879:T879)</x:f>
        <x:v>0.99</x:v>
      </x:c>
      <x:c r="V879" s="18" t="n">
        <x:f>IF(U879=0,0,N879*Q879/U879)</x:f>
        <x:v>0</x:v>
      </x:c>
      <x:c r="W879" s="18" t="n">
        <x:f>IF(U879=0,0,P879*Q879/U879)</x:f>
        <x:v>0</x:v>
      </x:c>
      <x:c r="X879" s="18" t="n">
        <x:f>MAX(V879,W879*'01 Controls'!$E$12)</x:f>
        <x:v>0</x:v>
      </x:c>
      <x:c r="Y879" s="18" t="n">
        <x:f>IF(U879=0,0,N879*R879/U879)</x:f>
        <x:v>98.18181818181819</x:v>
      </x:c>
      <x:c r="Z879" s="18" t="n">
        <x:f>IF(U879=0,0,P879*R879/U879)</x:f>
        <x:v>320</x:v>
      </x:c>
      <x:c r="AA879" s="18" t="n">
        <x:f>MAX(Y879,Z879*'01 Controls'!$E$13)</x:f>
        <x:v>98.18181818181819</x:v>
      </x:c>
      <x:c r="AB879" s="18" t="n">
        <x:f>IF(U879=0,0,N879*S879/U879)</x:f>
        <x:v>245.45454545454547</x:v>
      </x:c>
      <x:c r="AC879" s="18" t="n">
        <x:f>IF(U879=0,0,P879*S879/U879)</x:f>
        <x:v>800</x:v>
      </x:c>
      <x:c r="AD879" s="18" t="n">
        <x:f>MAX(AB879,AC879*'01 Controls'!$E$14)</x:f>
        <x:v>245.45454545454547</x:v>
      </x:c>
      <x:c r="AE879" s="18" t="n">
        <x:f>IF(U879=0,0,N879*T879/U879)</x:f>
        <x:v>61.36363636363637</x:v>
      </x:c>
      <x:c r="AF879" s="18" t="n">
        <x:f>IF(U879=0,0,P879*T879/U879)</x:f>
        <x:v>200</x:v>
      </x:c>
      <x:c r="AG879" s="18" t="n">
        <x:f>MAX(AE879,AF879*'01 Controls'!$E$15)</x:f>
        <x:v>61.36363636363637</x:v>
      </x:c>
      <x:c r="AH879" s="18" t="n">
        <x:f>SUM(V879,Y879,AB879,AE879)</x:f>
        <x:v>405</x:v>
      </x:c>
      <x:c r="AI879" s="18" t="n">
        <x:f>N879-AH879</x:f>
        <x:v>0</x:v>
      </x:c>
      <x:c r="AJ879" s="18" t="n">
        <x:f>V879*INDEX('07 Mode Capacity'!$P$6:$P$17,MATCH("AIR-"&amp;I879,'07 Mode Capacity'!$C$6:$C$17,0))</x:f>
        <x:v>0</x:v>
      </x:c>
      <x:c r="AK879" s="18" t="n">
        <x:f>Y879*INDEX('07 Mode Capacity'!$P$6:$P$17,MATCH("OCEAN-"&amp;I879,'07 Mode Capacity'!$C$6:$C$17,0))</x:f>
        <x:v>76.85358330560776</x:v>
      </x:c>
      <x:c r="AL879" s="18" t="n">
        <x:f>AB879*INDEX('07 Mode Capacity'!$P$6:$P$17,MATCH("LAND-"&amp;I879,'07 Mode Capacity'!$C$6:$C$17,0))</x:f>
        <x:v>175.50250971876824</x:v>
      </x:c>
      <x:c r="AM879" s="18" t="n">
        <x:f>AE879*INDEX('07 Mode Capacity'!$P$6:$P$17,MATCH("INLAND-"&amp;I879,'07 Mode Capacity'!$C$6:$C$17,0))</x:f>
        <x:v>61.36363636363637</x:v>
      </x:c>
      <x:c r="AN879" s="18" t="n">
        <x:f>SUM(AJ879:AM879)</x:f>
        <x:v>313.71972938801235</x:v>
      </x:c>
      <x:c r="AO879" s="17" t="n">
        <x:f>IF(N879=0,1,AN879/N879)</x:f>
        <x:v>0.77461661577287</x:v>
      </x:c>
      <x:c r="AP879" s="11" t="str">
        <x:f>IF(AO879&gt;='01 Controls'!$E$16,"PASS","FAIL")</x:f>
        <x:v>FAIL</x:v>
      </x:c>
      <x:c r="AQ879" s="11" t="str">
        <x:v>UNQUANTIFIED</x:v>
      </x:c>
      <x:c r="AR879" s="11" t="str">
        <x:v>Position-class planning record; serial item and receiver open</x:v>
      </x:c>
      <x:c r="AS879" s="26"/>
      <x:c r="AT879" s="26"/>
    </x:row>
    <x:row r="880">
      <x:c r="C880" s="11" t="str">
        <x:v>C2-CM-AMG-BLK-08</x:v>
      </x:c>
      <x:c r="D880" s="11" t="str">
        <x:v>C2</x:v>
      </x:c>
      <x:c r="E880" s="11" t="str">
        <x:v>Gulf–Atlantic hurricane</x:v>
      </x:c>
      <x:c r="F880" s="11" t="str">
        <x:v>CM-AMG</x:v>
      </x:c>
      <x:c r="G880" s="11" t="str">
        <x:v>Civil air-mobility group</x:v>
      </x:c>
      <x:c r="H880" s="11" t="str">
        <x:v>BLK-08</x:v>
      </x:c>
      <x:c r="I880" s="19" t="n">
        <x:v>48</x:v>
      </x:c>
      <x:c r="J880" s="21" t="n">
        <x:v>3</x:v>
      </x:c>
      <x:c r="K880" s="18" t="n">
        <x:f>'05 Cargo Register'!K432</x:f>
        <x:v>202.5</x:v>
      </x:c>
      <x:c r="L880" s="18" t="n">
        <x:f>'05 Cargo Register'!N432</x:f>
        <x:v>32</x:v>
      </x:c>
      <x:c r="M880" s="18" t="n">
        <x:f>'05 Cargo Register'!O432</x:f>
        <x:v>1632</x:v>
      </x:c>
      <x:c r="N880" s="18" t="n">
        <x:f>J880*K880</x:f>
        <x:v>607.5</x:v>
      </x:c>
      <x:c r="O880" s="18" t="n">
        <x:f>J880*L880</x:f>
        <x:v>96</x:v>
      </x:c>
      <x:c r="P880" s="18" t="n">
        <x:f>J880*M880</x:f>
        <x:v>4896</x:v>
      </x:c>
      <x:c r="Q880" s="22" t="n">
        <x:f>'01 Controls'!$E$23*'02 Cargo Classes'!$M$14</x:f>
        <x:v>0.05</x:v>
      </x:c>
      <x:c r="R880" s="22" t="n">
        <x:f>'01 Controls'!$F$23*'02 Cargo Classes'!$N$14</x:f>
        <x:v>0.16000000000000003</x:v>
      </x:c>
      <x:c r="S880" s="22" t="n">
        <x:f>'01 Controls'!$G$23*'02 Cargo Classes'!$O$14</x:f>
        <x:v>0.6</x:v>
      </x:c>
      <x:c r="T880" s="22" t="n">
        <x:f>'01 Controls'!$H$23*'02 Cargo Classes'!$P$14</x:f>
        <x:v>0.075</x:v>
      </x:c>
      <x:c r="U880" s="22" t="n">
        <x:f>SUM(Q880:T880)</x:f>
        <x:v>0.885</x:v>
      </x:c>
      <x:c r="V880" s="18" t="n">
        <x:f>IF(U880=0,0,N880*Q880/U880)</x:f>
        <x:v>34.32203389830509</x:v>
      </x:c>
      <x:c r="W880" s="18" t="n">
        <x:f>IF(U880=0,0,P880*Q880/U880)</x:f>
        <x:v>276.6101694915254</x:v>
      </x:c>
      <x:c r="X880" s="18" t="n">
        <x:f>MAX(V880,W880*'01 Controls'!$E$12)</x:f>
        <x:v>69.15254237288136</x:v>
      </x:c>
      <x:c r="Y880" s="18" t="n">
        <x:f>IF(U880=0,0,N880*R880/U880)</x:f>
        <x:v>109.83050847457629</x:v>
      </x:c>
      <x:c r="Z880" s="18" t="n">
        <x:f>IF(U880=0,0,P880*R880/U880)</x:f>
        <x:v>885.1525423728815</x:v>
      </x:c>
      <x:c r="AA880" s="18" t="n">
        <x:f>MAX(Y880,Z880*'01 Controls'!$E$13)</x:f>
        <x:v>132.7728813559322</x:v>
      </x:c>
      <x:c r="AB880" s="18" t="n">
        <x:f>IF(U880=0,0,N880*S880/U880)</x:f>
        <x:v>411.864406779661</x:v>
      </x:c>
      <x:c r="AC880" s="18" t="n">
        <x:f>IF(U880=0,0,P880*S880/U880)</x:f>
        <x:v>3319.322033898305</x:v>
      </x:c>
      <x:c r="AD880" s="18" t="n">
        <x:f>MAX(AB880,AC880*'01 Controls'!$E$14)</x:f>
        <x:v>663.8644067796611</x:v>
      </x:c>
      <x:c r="AE880" s="18" t="n">
        <x:f>IF(U880=0,0,N880*T880/U880)</x:f>
        <x:v>51.483050847457626</x:v>
      </x:c>
      <x:c r="AF880" s="18" t="n">
        <x:f>IF(U880=0,0,P880*T880/U880)</x:f>
        <x:v>414.91525423728814</x:v>
      </x:c>
      <x:c r="AG880" s="18" t="n">
        <x:f>MAX(AE880,AF880*'01 Controls'!$E$15)</x:f>
        <x:v>74.68474576271186</x:v>
      </x:c>
      <x:c r="AH880" s="18" t="n">
        <x:f>SUM(V880,Y880,AB880,AE880)</x:f>
        <x:v>607.5</x:v>
      </x:c>
      <x:c r="AI880" s="18" t="n">
        <x:f>N880-AH880</x:f>
        <x:v>0</x:v>
      </x:c>
      <x:c r="AJ880" s="18" t="n">
        <x:f>V880*INDEX('07 Mode Capacity'!$P$6:$P$17,MATCH("AIR-"&amp;I880,'07 Mode Capacity'!$C$6:$C$17,0))</x:f>
        <x:v>9.621689966708773</x:v>
      </x:c>
      <x:c r="AK880" s="18" t="n">
        <x:f>Y880*INDEX('07 Mode Capacity'!$P$6:$P$17,MATCH("OCEAN-"&amp;I880,'07 Mode Capacity'!$C$6:$C$17,0))</x:f>
        <x:v>9.625137210007296</x:v>
      </x:c>
      <x:c r="AL880" s="18" t="n">
        <x:f>AB880*INDEX('07 Mode Capacity'!$P$6:$P$17,MATCH("LAND-"&amp;I880,'07 Mode Capacity'!$C$6:$C$17,0))</x:f>
        <x:v>50.26717337633042</x:v>
      </x:c>
      <x:c r="AM880" s="18" t="n">
        <x:f>AE880*INDEX('07 Mode Capacity'!$P$6:$P$17,MATCH("INLAND-"&amp;I880,'07 Mode Capacity'!$C$6:$C$17,0))</x:f>
        <x:v>32.49787107108177</x:v>
      </x:c>
      <x:c r="AN880" s="18" t="n">
        <x:f>SUM(AJ880:AM880)</x:f>
        <x:v>102.01187162412825</x:v>
      </x:c>
      <x:c r="AO880" s="17" t="n">
        <x:f>IF(N880=0,1,AN880/N880)</x:f>
        <x:v>0.16792077633601357</x:v>
      </x:c>
      <x:c r="AP880" s="11" t="str">
        <x:f>IF(AO880&gt;='01 Controls'!$E$16,"PASS","FAIL")</x:f>
        <x:v>FAIL</x:v>
      </x:c>
      <x:c r="AQ880" s="11" t="str">
        <x:v>UNQUANTIFIED</x:v>
      </x:c>
      <x:c r="AR880" s="11" t="str">
        <x:v>Position-class planning record; serial item and receiver open</x:v>
      </x:c>
      <x:c r="AS880" s="26"/>
      <x:c r="AT880" s="26"/>
    </x:row>
    <x:row r="881">
      <x:c r="C881" s="11" t="str">
        <x:v>C2-CM-AMG-OOG-80</x:v>
      </x:c>
      <x:c r="D881" s="11" t="str">
        <x:v>C2</x:v>
      </x:c>
      <x:c r="E881" s="11" t="str">
        <x:v>Gulf–Atlantic hurricane</x:v>
      </x:c>
      <x:c r="F881" s="11" t="str">
        <x:v>CM-AMG</x:v>
      </x:c>
      <x:c r="G881" s="11" t="str">
        <x:v>Civil air-mobility group</x:v>
      </x:c>
      <x:c r="H881" s="11" t="str">
        <x:v>OOG-80</x:v>
      </x:c>
      <x:c r="I881" s="19" t="n">
        <x:v>72</x:v>
      </x:c>
      <x:c r="J881" s="21" t="n">
        <x:v>3</x:v>
      </x:c>
      <x:c r="K881" s="18" t="n">
        <x:f>'05 Cargo Register'!K433</x:f>
        <x:v>607.5</x:v>
      </x:c>
      <x:c r="L881" s="18" t="n">
        <x:f>'05 Cargo Register'!N433</x:f>
        <x:v>11</x:v>
      </x:c>
      <x:c r="M881" s="18" t="n">
        <x:f>'05 Cargo Register'!O433</x:f>
        <x:v>1936</x:v>
      </x:c>
      <x:c r="N881" s="18" t="n">
        <x:f>J881*K881</x:f>
        <x:v>1822.5</x:v>
      </x:c>
      <x:c r="O881" s="18" t="n">
        <x:f>J881*L881</x:f>
        <x:v>33</x:v>
      </x:c>
      <x:c r="P881" s="18" t="n">
        <x:f>J881*M881</x:f>
        <x:v>5808</x:v>
      </x:c>
      <x:c r="Q881" s="22" t="n">
        <x:f>'01 Controls'!$E$23*'02 Cargo Classes'!$M$15</x:f>
        <x:v>0</x:v>
      </x:c>
      <x:c r="R881" s="22" t="n">
        <x:f>'01 Controls'!$F$23*'02 Cargo Classes'!$N$15</x:f>
        <x:v>0.4</x:v>
      </x:c>
      <x:c r="S881" s="22" t="n">
        <x:f>'01 Controls'!$G$23*'02 Cargo Classes'!$O$15</x:f>
        <x:v>0.36</x:v>
      </x:c>
      <x:c r="T881" s="22" t="n">
        <x:f>'01 Controls'!$H$23*'02 Cargo Classes'!$P$15</x:f>
        <x:v>0.075</x:v>
      </x:c>
      <x:c r="U881" s="22" t="n">
        <x:f>SUM(Q881:T881)</x:f>
        <x:v>0.835</x:v>
      </x:c>
      <x:c r="V881" s="18" t="n">
        <x:f>IF(U881=0,0,N881*Q881/U881)</x:f>
        <x:v>0</x:v>
      </x:c>
      <x:c r="W881" s="18" t="n">
        <x:f>IF(U881=0,0,P881*Q881/U881)</x:f>
        <x:v>0</x:v>
      </x:c>
      <x:c r="X881" s="18" t="n">
        <x:f>MAX(V881,W881*'01 Controls'!$E$12)</x:f>
        <x:v>0</x:v>
      </x:c>
      <x:c r="Y881" s="18" t="n">
        <x:f>IF(U881=0,0,N881*R881/U881)</x:f>
        <x:v>873.0538922155689</x:v>
      </x:c>
      <x:c r="Z881" s="18" t="n">
        <x:f>IF(U881=0,0,P881*R881/U881)</x:f>
        <x:v>2782.2754491017968</x:v>
      </x:c>
      <x:c r="AA881" s="18" t="n">
        <x:f>MAX(Y881,Z881*'01 Controls'!$E$13)</x:f>
        <x:v>873.0538922155689</x:v>
      </x:c>
      <x:c r="AB881" s="18" t="n">
        <x:f>IF(U881=0,0,N881*S881/U881)</x:f>
        <x:v>785.748502994012</x:v>
      </x:c>
      <x:c r="AC881" s="18" t="n">
        <x:f>IF(U881=0,0,P881*S881/U881)</x:f>
        <x:v>2504.047904191617</x:v>
      </x:c>
      <x:c r="AD881" s="18" t="n">
        <x:f>MAX(AB881,AC881*'01 Controls'!$E$14)</x:f>
        <x:v>785.748502994012</x:v>
      </x:c>
      <x:c r="AE881" s="18" t="n">
        <x:f>IF(U881=0,0,N881*T881/U881)</x:f>
        <x:v>163.69760479041918</x:v>
      </x:c>
      <x:c r="AF881" s="18" t="n">
        <x:f>IF(U881=0,0,P881*T881/U881)</x:f>
        <x:v>521.6766467065868</x:v>
      </x:c>
      <x:c r="AG881" s="18" t="n">
        <x:f>MAX(AE881,AF881*'01 Controls'!$E$15)</x:f>
        <x:v>163.69760479041918</x:v>
      </x:c>
      <x:c r="AH881" s="18" t="n">
        <x:f>SUM(V881,Y881,AB881,AE881)</x:f>
        <x:v>1822.5</x:v>
      </x:c>
      <x:c r="AI881" s="18" t="n">
        <x:f>N881-AH881</x:f>
        <x:v>0</x:v>
      </x:c>
      <x:c r="AJ881" s="18" t="n">
        <x:f>V881*INDEX('07 Mode Capacity'!$P$6:$P$17,MATCH("AIR-"&amp;I881,'07 Mode Capacity'!$C$6:$C$17,0))</x:f>
        <x:v>0</x:v>
      </x:c>
      <x:c r="AK881" s="18" t="n">
        <x:f>Y881*INDEX('07 Mode Capacity'!$P$6:$P$17,MATCH("OCEAN-"&amp;I881,'07 Mode Capacity'!$C$6:$C$17,0))</x:f>
        <x:v>683.3986299929791</x:v>
      </x:c>
      <x:c r="AL881" s="18" t="n">
        <x:f>AB881*INDEX('07 Mode Capacity'!$P$6:$P$17,MATCH("LAND-"&amp;I881,'07 Mode Capacity'!$C$6:$C$17,0))</x:f>
        <x:v>561.8182137464281</x:v>
      </x:c>
      <x:c r="AM881" s="18" t="n">
        <x:f>AE881*INDEX('07 Mode Capacity'!$P$6:$P$17,MATCH("INLAND-"&amp;I881,'07 Mode Capacity'!$C$6:$C$17,0))</x:f>
        <x:v>163.69760479041918</x:v>
      </x:c>
      <x:c r="AN881" s="18" t="n">
        <x:f>SUM(AJ881:AM881)</x:f>
        <x:v>1408.9144485298261</x:v>
      </x:c>
      <x:c r="AO881" s="17" t="n">
        <x:f>IF(N881=0,1,AN881/N881)</x:f>
        <x:v>0.7730669127735672</x:v>
      </x:c>
      <x:c r="AP881" s="11" t="str">
        <x:f>IF(AO881&gt;='01 Controls'!$E$16,"PASS","FAIL")</x:f>
        <x:v>FAIL</x:v>
      </x:c>
      <x:c r="AQ881" s="11" t="str">
        <x:v>UNQUANTIFIED</x:v>
      </x:c>
      <x:c r="AR881" s="11" t="str">
        <x:v>Position-class planning record; serial item and receiver open</x:v>
      </x:c>
      <x:c r="AS881" s="26"/>
      <x:c r="AT881" s="26"/>
    </x:row>
    <x:row r="882">
      <x:c r="C882" s="11" t="str">
        <x:v>C2-CM-WMG-APL-45</x:v>
      </x:c>
      <x:c r="D882" s="11" t="str">
        <x:v>C2</x:v>
      </x:c>
      <x:c r="E882" s="11" t="str">
        <x:v>Gulf–Atlantic hurricane</x:v>
      </x:c>
      <x:c r="F882" s="11" t="str">
        <x:v>CM-WMG</x:v>
      </x:c>
      <x:c r="G882" s="11" t="str">
        <x:v>Civil water-mobility group</x:v>
      </x:c>
      <x:c r="H882" s="11" t="str">
        <x:v>APL-45</x:v>
      </x:c>
      <x:c r="I882" s="19" t="n">
        <x:v>24</x:v>
      </x:c>
      <x:c r="J882" s="21" t="n">
        <x:v>4</x:v>
      </x:c>
      <x:c r="K882" s="18" t="n">
        <x:f>'05 Cargo Register'!K434</x:f>
        <x:v>135</x:v>
      </x:c>
      <x:c r="L882" s="18" t="n">
        <x:f>'05 Cargo Register'!N434</x:f>
        <x:v>36</x:v>
      </x:c>
      <x:c r="M882" s="18" t="n">
        <x:f>'05 Cargo Register'!O434</x:f>
        <x:v>270</x:v>
      </x:c>
      <x:c r="N882" s="18" t="n">
        <x:f>J882*K882</x:f>
        <x:v>540</x:v>
      </x:c>
      <x:c r="O882" s="18" t="n">
        <x:f>J882*L882</x:f>
        <x:v>144</x:v>
      </x:c>
      <x:c r="P882" s="18" t="n">
        <x:f>J882*M882</x:f>
        <x:v>1080</x:v>
      </x:c>
      <x:c r="Q882" s="22" t="n">
        <x:f>'01 Controls'!$E$23*'02 Cargo Classes'!$M$6</x:f>
        <x:v>0.15000000000000002</x:v>
      </x:c>
      <x:c r="R882" s="22" t="n">
        <x:f>'01 Controls'!$F$23*'02 Cargo Classes'!$N$6</x:f>
        <x:v>0.08000000000000002</x:v>
      </x:c>
      <x:c r="S882" s="22" t="n">
        <x:f>'01 Controls'!$G$23*'02 Cargo Classes'!$O$6</x:f>
        <x:v>0.6</x:v>
      </x:c>
      <x:c r="T882" s="22" t="n">
        <x:f>'01 Controls'!$H$23*'02 Cargo Classes'!$P$6</x:f>
        <x:v>0.045</x:v>
      </x:c>
      <x:c r="U882" s="22" t="n">
        <x:f>SUM(Q882:T882)</x:f>
        <x:v>0.8750000000000001</x:v>
      </x:c>
      <x:c r="V882" s="18" t="n">
        <x:f>IF(U882=0,0,N882*Q882/U882)</x:f>
        <x:v>92.57142857142857</x:v>
      </x:c>
      <x:c r="W882" s="18" t="n">
        <x:f>IF(U882=0,0,P882*Q882/U882)</x:f>
        <x:v>185.14285714285714</x:v>
      </x:c>
      <x:c r="X882" s="18" t="n">
        <x:f>MAX(V882,W882*'01 Controls'!$E$12)</x:f>
        <x:v>92.57142857142857</x:v>
      </x:c>
      <x:c r="Y882" s="18" t="n">
        <x:f>IF(U882=0,0,N882*R882/U882)</x:f>
        <x:v>49.371428571428574</x:v>
      </x:c>
      <x:c r="Z882" s="18" t="n">
        <x:f>IF(U882=0,0,P882*R882/U882)</x:f>
        <x:v>98.74285714285715</x:v>
      </x:c>
      <x:c r="AA882" s="18" t="n">
        <x:f>MAX(Y882,Z882*'01 Controls'!$E$13)</x:f>
        <x:v>49.371428571428574</x:v>
      </x:c>
      <x:c r="AB882" s="18" t="n">
        <x:f>IF(U882=0,0,N882*S882/U882)</x:f>
        <x:v>370.2857142857142</x:v>
      </x:c>
      <x:c r="AC882" s="18" t="n">
        <x:f>IF(U882=0,0,P882*S882/U882)</x:f>
        <x:v>740.5714285714284</x:v>
      </x:c>
      <x:c r="AD882" s="18" t="n">
        <x:f>MAX(AB882,AC882*'01 Controls'!$E$14)</x:f>
        <x:v>370.2857142857142</x:v>
      </x:c>
      <x:c r="AE882" s="18" t="n">
        <x:f>IF(U882=0,0,N882*T882/U882)</x:f>
        <x:v>27.77142857142857</x:v>
      </x:c>
      <x:c r="AF882" s="18" t="n">
        <x:f>IF(U882=0,0,P882*T882/U882)</x:f>
        <x:v>55.54285714285714</x:v>
      </x:c>
      <x:c r="AG882" s="18" t="n">
        <x:f>MAX(AE882,AF882*'01 Controls'!$E$15)</x:f>
        <x:v>27.77142857142857</x:v>
      </x:c>
      <x:c r="AH882" s="18" t="n">
        <x:f>SUM(V882,Y882,AB882,AE882)</x:f>
        <x:v>540</x:v>
      </x:c>
      <x:c r="AI882" s="18" t="n">
        <x:f>N882-AH882</x:f>
        <x:v>0</x:v>
      </x:c>
      <x:c r="AJ882" s="18" t="n">
        <x:f>V882*INDEX('07 Mode Capacity'!$P$6:$P$17,MATCH("AIR-"&amp;I882,'07 Mode Capacity'!$C$6:$C$17,0))</x:f>
        <x:v>18.78404513708392</x:v>
      </x:c>
      <x:c r="AK882" s="18" t="n">
        <x:f>Y882*INDEX('07 Mode Capacity'!$P$6:$P$17,MATCH("OCEAN-"&amp;I882,'07 Mode Capacity'!$C$6:$C$17,0))</x:f>
        <x:v>7.410110766061068</x:v>
      </x:c>
      <x:c r="AL882" s="18" t="n">
        <x:f>AB882*INDEX('07 Mode Capacity'!$P$6:$P$17,MATCH("LAND-"&amp;I882,'07 Mode Capacity'!$C$6:$C$17,0))</x:f>
        <x:v>141.63462795068668</x:v>
      </x:c>
      <x:c r="AM882" s="18" t="n">
        <x:f>AE882*INDEX('07 Mode Capacity'!$P$6:$P$17,MATCH("INLAND-"&amp;I882,'07 Mode Capacity'!$C$6:$C$17,0))</x:f>
        <x:v>27.77142857142857</x:v>
      </x:c>
      <x:c r="AN882" s="18" t="n">
        <x:f>SUM(AJ882:AM882)</x:f>
        <x:v>195.60021242526025</x:v>
      </x:c>
      <x:c r="AO882" s="17" t="n">
        <x:f>IF(N882=0,1,AN882/N882)</x:f>
        <x:v>0.3622226156023338</x:v>
      </x:c>
      <x:c r="AP882" s="11" t="str">
        <x:f>IF(AO882&gt;='01 Controls'!$E$16,"PASS","FAIL")</x:f>
        <x:v>FAIL</x:v>
      </x:c>
      <x:c r="AQ882" s="11" t="str">
        <x:v>UNQUANTIFIED</x:v>
      </x:c>
      <x:c r="AR882" s="11" t="str">
        <x:v>Position-class planning record; serial item and receiver open</x:v>
      </x:c>
      <x:c r="AS882" s="26"/>
      <x:c r="AT882" s="26"/>
    </x:row>
    <x:row r="883">
      <x:c r="C883" s="11" t="str">
        <x:v>C2-CM-WMG-ISO-18</x:v>
      </x:c>
      <x:c r="D883" s="11" t="str">
        <x:v>C2</x:v>
      </x:c>
      <x:c r="E883" s="11" t="str">
        <x:v>Gulf–Atlantic hurricane</x:v>
      </x:c>
      <x:c r="F883" s="11" t="str">
        <x:v>CM-WMG</x:v>
      </x:c>
      <x:c r="G883" s="11" t="str">
        <x:v>Civil water-mobility group</x:v>
      </x:c>
      <x:c r="H883" s="11" t="str">
        <x:v>ISO-18</x:v>
      </x:c>
      <x:c r="I883" s="19" t="n">
        <x:v>48</x:v>
      </x:c>
      <x:c r="J883" s="21" t="n">
        <x:v>4</x:v>
      </x:c>
      <x:c r="K883" s="18" t="n">
        <x:f>'05 Cargo Register'!K435</x:f>
        <x:v>337.5</x:v>
      </x:c>
      <x:c r="L883" s="18" t="n">
        <x:f>'05 Cargo Register'!N435</x:f>
        <x:v>23</x:v>
      </x:c>
      <x:c r="M883" s="18" t="n">
        <x:f>'05 Cargo Register'!O435</x:f>
        <x:v>607.2</x:v>
      </x:c>
      <x:c r="N883" s="18" t="n">
        <x:f>J883*K883</x:f>
        <x:v>1350</x:v>
      </x:c>
      <x:c r="O883" s="18" t="n">
        <x:f>J883*L883</x:f>
        <x:v>92</x:v>
      </x:c>
      <x:c r="P883" s="18" t="n">
        <x:f>J883*M883</x:f>
        <x:v>2428.8</x:v>
      </x:c>
      <x:c r="Q883" s="22" t="n">
        <x:f>'01 Controls'!$E$23*'02 Cargo Classes'!$M$7</x:f>
        <x:v>0.010000000000000002</x:v>
      </x:c>
      <x:c r="R883" s="22" t="n">
        <x:f>'01 Controls'!$F$23*'02 Cargo Classes'!$N$7</x:f>
        <x:v>0.2</x:v>
      </x:c>
      <x:c r="S883" s="22" t="n">
        <x:f>'01 Controls'!$G$23*'02 Cargo Classes'!$O$7</x:f>
        <x:v>0.72</x:v>
      </x:c>
      <x:c r="T883" s="22" t="n">
        <x:f>'01 Controls'!$H$23*'02 Cargo Classes'!$P$7</x:f>
        <x:v>0.12</x:v>
      </x:c>
      <x:c r="U883" s="22" t="n">
        <x:f>SUM(Q883:T883)</x:f>
        <x:v>1.0499999999999998</x:v>
      </x:c>
      <x:c r="V883" s="18" t="n">
        <x:f>IF(U883=0,0,N883*Q883/U883)</x:f>
        <x:v>12.857142857142861</x:v>
      </x:c>
      <x:c r="W883" s="18" t="n">
        <x:f>IF(U883=0,0,P883*Q883/U883)</x:f>
        <x:v>23.131428571428582</x:v>
      </x:c>
      <x:c r="X883" s="18" t="n">
        <x:f>MAX(V883,W883*'01 Controls'!$E$12)</x:f>
        <x:v>12.857142857142861</x:v>
      </x:c>
      <x:c r="Y883" s="18" t="n">
        <x:f>IF(U883=0,0,N883*R883/U883)</x:f>
        <x:v>257.14285714285717</x:v>
      </x:c>
      <x:c r="Z883" s="18" t="n">
        <x:f>IF(U883=0,0,P883*R883/U883)</x:f>
        <x:v>462.62857142857155</x:v>
      </x:c>
      <x:c r="AA883" s="18" t="n">
        <x:f>MAX(Y883,Z883*'01 Controls'!$E$13)</x:f>
        <x:v>257.14285714285717</x:v>
      </x:c>
      <x:c r="AB883" s="18" t="n">
        <x:f>IF(U883=0,0,N883*S883/U883)</x:f>
        <x:v>925.7142857142859</x:v>
      </x:c>
      <x:c r="AC883" s="18" t="n">
        <x:f>IF(U883=0,0,P883*S883/U883)</x:f>
        <x:v>1665.4628571428575</x:v>
      </x:c>
      <x:c r="AD883" s="18" t="n">
        <x:f>MAX(AB883,AC883*'01 Controls'!$E$14)</x:f>
        <x:v>925.7142857142859</x:v>
      </x:c>
      <x:c r="AE883" s="18" t="n">
        <x:f>IF(U883=0,0,N883*T883/U883)</x:f>
        <x:v>154.2857142857143</x:v>
      </x:c>
      <x:c r="AF883" s="18" t="n">
        <x:f>IF(U883=0,0,P883*T883/U883)</x:f>
        <x:v>277.5771428571429</x:v>
      </x:c>
      <x:c r="AG883" s="18" t="n">
        <x:f>MAX(AE883,AF883*'01 Controls'!$E$15)</x:f>
        <x:v>154.2857142857143</x:v>
      </x:c>
      <x:c r="AH883" s="18" t="n">
        <x:f>SUM(V883,Y883,AB883,AE883)</x:f>
        <x:v>1350</x:v>
      </x:c>
      <x:c r="AI883" s="18" t="n">
        <x:f>N883-AH883</x:f>
        <x:v>0</x:v>
      </x:c>
      <x:c r="AJ883" s="18" t="n">
        <x:f>V883*INDEX('07 Mode Capacity'!$P$6:$P$17,MATCH("AIR-"&amp;I883,'07 Mode Capacity'!$C$6:$C$17,0))</x:f>
        <x:v>3.6043156065766206</x:v>
      </x:c>
      <x:c r="AK883" s="18" t="n">
        <x:f>Y883*INDEX('07 Mode Capacity'!$P$6:$P$17,MATCH("OCEAN-"&amp;I883,'07 Mode Capacity'!$C$6:$C$17,0))</x:f>
        <x:v>22.535043467874225</x:v>
      </x:c>
      <x:c r="AL883" s="18" t="n">
        <x:f>AB883*INDEX('07 Mode Capacity'!$P$6:$P$17,MATCH("LAND-"&amp;I883,'07 Mode Capacity'!$C$6:$C$17,0))</x:f>
        <x:v>112.98145635060934</x:v>
      </x:c>
      <x:c r="AM883" s="18" t="n">
        <x:f>AE883*INDEX('07 Mode Capacity'!$P$6:$P$17,MATCH("INLAND-"&amp;I883,'07 Mode Capacity'!$C$6:$C$17,0))</x:f>
        <x:v>97.39044536857523</x:v>
      </x:c>
      <x:c r="AN883" s="18" t="n">
        <x:f>SUM(AJ883:AM883)</x:f>
        <x:v>236.51126079363542</x:v>
      </x:c>
      <x:c r="AO883" s="17" t="n">
        <x:f>IF(N883=0,1,AN883/N883)</x:f>
        <x:v>0.17519352651380402</x:v>
      </x:c>
      <x:c r="AP883" s="11" t="str">
        <x:f>IF(AO883&gt;='01 Controls'!$E$16,"PASS","FAIL")</x:f>
        <x:v>FAIL</x:v>
      </x:c>
      <x:c r="AQ883" s="11" t="str">
        <x:v>UNQUANTIFIED</x:v>
      </x:c>
      <x:c r="AR883" s="11" t="str">
        <x:v>Position-class planning record; serial item and receiver open</x:v>
      </x:c>
      <x:c r="AS883" s="26"/>
      <x:c r="AT883" s="26"/>
    </x:row>
    <x:row r="884">
      <x:c r="C884" s="11" t="str">
        <x:v>C2-CM-WMG-COL-12</x:v>
      </x:c>
      <x:c r="D884" s="11" t="str">
        <x:v>C2</x:v>
      </x:c>
      <x:c r="E884" s="11" t="str">
        <x:v>Gulf–Atlantic hurricane</x:v>
      </x:c>
      <x:c r="F884" s="11" t="str">
        <x:v>CM-WMG</x:v>
      </x:c>
      <x:c r="G884" s="11" t="str">
        <x:v>Civil water-mobility group</x:v>
      </x:c>
      <x:c r="H884" s="11" t="str">
        <x:v>COL-12</x:v>
      </x:c>
      <x:c r="I884" s="19" t="n">
        <x:v>24</x:v>
      </x:c>
      <x:c r="J884" s="21" t="n">
        <x:v>4</x:v>
      </x:c>
      <x:c r="K884" s="18" t="n">
        <x:f>'05 Cargo Register'!K436</x:f>
        <x:v>135</x:v>
      </x:c>
      <x:c r="L884" s="18" t="n">
        <x:f>'05 Cargo Register'!N436</x:f>
        <x:v>15</x:v>
      </x:c>
      <x:c r="M884" s="18" t="n">
        <x:f>'05 Cargo Register'!O436</x:f>
        <x:v>396</x:v>
      </x:c>
      <x:c r="N884" s="18" t="n">
        <x:f>J884*K884</x:f>
        <x:v>540</x:v>
      </x:c>
      <x:c r="O884" s="18" t="n">
        <x:f>J884*L884</x:f>
        <x:v>60</x:v>
      </x:c>
      <x:c r="P884" s="18" t="n">
        <x:f>J884*M884</x:f>
        <x:v>1584</x:v>
      </x:c>
      <x:c r="Q884" s="22" t="n">
        <x:f>'01 Controls'!$E$23*'02 Cargo Classes'!$M$8</x:f>
        <x:v>0.1</x:v>
      </x:c>
      <x:c r="R884" s="22" t="n">
        <x:f>'01 Controls'!$F$23*'02 Cargo Classes'!$N$8</x:f>
        <x:v>0.13999999999999999</x:v>
      </x:c>
      <x:c r="S884" s="22" t="n">
        <x:f>'01 Controls'!$G$23*'02 Cargo Classes'!$O$8</x:f>
        <x:v>0.72</x:v>
      </x:c>
      <x:c r="T884" s="22" t="n">
        <x:f>'01 Controls'!$H$23*'02 Cargo Classes'!$P$8</x:f>
        <x:v>0.03</x:v>
      </x:c>
      <x:c r="U884" s="22" t="n">
        <x:f>SUM(Q884:T884)</x:f>
        <x:v>0.99</x:v>
      </x:c>
      <x:c r="V884" s="18" t="n">
        <x:f>IF(U884=0,0,N884*Q884/U884)</x:f>
        <x:v>54.54545454545455</x:v>
      </x:c>
      <x:c r="W884" s="18" t="n">
        <x:f>IF(U884=0,0,P884*Q884/U884)</x:f>
        <x:v>160</x:v>
      </x:c>
      <x:c r="X884" s="18" t="n">
        <x:f>MAX(V884,W884*'01 Controls'!$E$12)</x:f>
        <x:v>54.54545454545455</x:v>
      </x:c>
      <x:c r="Y884" s="18" t="n">
        <x:f>IF(U884=0,0,N884*R884/U884)</x:f>
        <x:v>76.36363636363636</x:v>
      </x:c>
      <x:c r="Z884" s="18" t="n">
        <x:f>IF(U884=0,0,P884*R884/U884)</x:f>
        <x:v>224</x:v>
      </x:c>
      <x:c r="AA884" s="18" t="n">
        <x:f>MAX(Y884,Z884*'01 Controls'!$E$13)</x:f>
        <x:v>76.36363636363636</x:v>
      </x:c>
      <x:c r="AB884" s="18" t="n">
        <x:f>IF(U884=0,0,N884*S884/U884)</x:f>
        <x:v>392.72727272727275</x:v>
      </x:c>
      <x:c r="AC884" s="18" t="n">
        <x:f>IF(U884=0,0,P884*S884/U884)</x:f>
        <x:v>1152</x:v>
      </x:c>
      <x:c r="AD884" s="18" t="n">
        <x:f>MAX(AB884,AC884*'01 Controls'!$E$14)</x:f>
        <x:v>392.72727272727275</x:v>
      </x:c>
      <x:c r="AE884" s="18" t="n">
        <x:f>IF(U884=0,0,N884*T884/U884)</x:f>
        <x:v>16.363636363636363</x:v>
      </x:c>
      <x:c r="AF884" s="18" t="n">
        <x:f>IF(U884=0,0,P884*T884/U884)</x:f>
        <x:v>47.99999999999999</x:v>
      </x:c>
      <x:c r="AG884" s="18" t="n">
        <x:f>MAX(AE884,AF884*'01 Controls'!$E$15)</x:f>
        <x:v>16.363636363636363</x:v>
      </x:c>
      <x:c r="AH884" s="18" t="n">
        <x:f>SUM(V884,Y884,AB884,AE884)</x:f>
        <x:v>540</x:v>
      </x:c>
      <x:c r="AI884" s="18" t="n">
        <x:f>N884-AH884</x:f>
        <x:v>0</x:v>
      </x:c>
      <x:c r="AJ884" s="18" t="n">
        <x:f>V884*INDEX('07 Mode Capacity'!$P$6:$P$17,MATCH("AIR-"&amp;I884,'07 Mode Capacity'!$C$6:$C$17,0))</x:f>
        <x:v>11.068040063938337</x:v>
      </x:c>
      <x:c r="AK884" s="18" t="n">
        <x:f>Y884*INDEX('07 Mode Capacity'!$P$6:$P$17,MATCH("OCEAN-"&amp;I884,'07 Mode Capacity'!$C$6:$C$17,0))</x:f>
        <x:v>11.46134556619294</x:v>
      </x:c>
      <x:c r="AL884" s="18" t="n">
        <x:f>AB884*INDEX('07 Mode Capacity'!$P$6:$P$17,MATCH("LAND-"&amp;I884,'07 Mode Capacity'!$C$6:$C$17,0))</x:f>
        <x:v>150.2185447961829</x:v>
      </x:c>
      <x:c r="AM884" s="18" t="n">
        <x:f>AE884*INDEX('07 Mode Capacity'!$P$6:$P$17,MATCH("INLAND-"&amp;I884,'07 Mode Capacity'!$C$6:$C$17,0))</x:f>
        <x:v>16.363636363636363</x:v>
      </x:c>
      <x:c r="AN884" s="18" t="n">
        <x:f>SUM(AJ884:AM884)</x:f>
        <x:v>189.11156678995056</x:v>
      </x:c>
      <x:c r="AO884" s="17" t="n">
        <x:f>IF(N884=0,1,AN884/N884)</x:f>
        <x:v>0.3502066051665751</x:v>
      </x:c>
      <x:c r="AP884" s="11" t="str">
        <x:f>IF(AO884&gt;='01 Controls'!$E$16,"PASS","FAIL")</x:f>
        <x:v>FAIL</x:v>
      </x:c>
      <x:c r="AQ884" s="11" t="str">
        <x:v>UNQUANTIFIED</x:v>
      </x:c>
      <x:c r="AR884" s="11" t="str">
        <x:v>Position-class planning record; serial item and receiver open</x:v>
      </x:c>
      <x:c r="AS884" s="26"/>
      <x:c r="AT884" s="26"/>
    </x:row>
    <x:row r="885">
      <x:c r="C885" s="11" t="str">
        <x:v>C2-CM-WMG-BAT-22</x:v>
      </x:c>
      <x:c r="D885" s="11" t="str">
        <x:v>C2</x:v>
      </x:c>
      <x:c r="E885" s="11" t="str">
        <x:v>Gulf–Atlantic hurricane</x:v>
      </x:c>
      <x:c r="F885" s="11" t="str">
        <x:v>CM-WMG</x:v>
      </x:c>
      <x:c r="G885" s="11" t="str">
        <x:v>Civil water-mobility group</x:v>
      </x:c>
      <x:c r="H885" s="11" t="str">
        <x:v>BAT-22</x:v>
      </x:c>
      <x:c r="I885" s="19" t="n">
        <x:v>48</x:v>
      </x:c>
      <x:c r="J885" s="21" t="n">
        <x:v>4</x:v>
      </x:c>
      <x:c r="K885" s="18" t="n">
        <x:f>'05 Cargo Register'!K437</x:f>
        <x:v>168.75</x:v>
      </x:c>
      <x:c r="L885" s="18" t="n">
        <x:f>'05 Cargo Register'!N437</x:f>
        <x:v>10</x:v>
      </x:c>
      <x:c r="M885" s="18" t="n">
        <x:f>'05 Cargo Register'!O437</x:f>
        <x:v>264</x:v>
      </x:c>
      <x:c r="N885" s="18" t="n">
        <x:f>J885*K885</x:f>
        <x:v>675</x:v>
      </x:c>
      <x:c r="O885" s="18" t="n">
        <x:f>J885*L885</x:f>
        <x:v>40</x:v>
      </x:c>
      <x:c r="P885" s="18" t="n">
        <x:f>J885*M885</x:f>
        <x:v>1056</x:v>
      </x:c>
      <x:c r="Q885" s="22" t="n">
        <x:f>'01 Controls'!$E$23*'02 Cargo Classes'!$M$9</x:f>
        <x:v>0</x:v>
      </x:c>
      <x:c r="R885" s="22" t="n">
        <x:f>'01 Controls'!$F$23*'02 Cargo Classes'!$N$9</x:f>
        <x:v>0.2</x:v>
      </x:c>
      <x:c r="S885" s="22" t="n">
        <x:f>'01 Controls'!$G$23*'02 Cargo Classes'!$O$9</x:f>
        <x:v>0.6</x:v>
      </x:c>
      <x:c r="T885" s="22" t="n">
        <x:f>'01 Controls'!$H$23*'02 Cargo Classes'!$P$9</x:f>
        <x:v>0.075</x:v>
      </x:c>
      <x:c r="U885" s="22" t="n">
        <x:f>SUM(Q885:T885)</x:f>
        <x:v>0.875</x:v>
      </x:c>
      <x:c r="V885" s="18" t="n">
        <x:f>IF(U885=0,0,N885*Q885/U885)</x:f>
        <x:v>0</x:v>
      </x:c>
      <x:c r="W885" s="18" t="n">
        <x:f>IF(U885=0,0,P885*Q885/U885)</x:f>
        <x:v>0</x:v>
      </x:c>
      <x:c r="X885" s="18" t="n">
        <x:f>MAX(V885,W885*'01 Controls'!$E$12)</x:f>
        <x:v>0</x:v>
      </x:c>
      <x:c r="Y885" s="18" t="n">
        <x:f>IF(U885=0,0,N885*R885/U885)</x:f>
        <x:v>154.28571428571428</x:v>
      </x:c>
      <x:c r="Z885" s="18" t="n">
        <x:f>IF(U885=0,0,P885*R885/U885)</x:f>
        <x:v>241.3714285714286</x:v>
      </x:c>
      <x:c r="AA885" s="18" t="n">
        <x:f>MAX(Y885,Z885*'01 Controls'!$E$13)</x:f>
        <x:v>154.28571428571428</x:v>
      </x:c>
      <x:c r="AB885" s="18" t="n">
        <x:f>IF(U885=0,0,N885*S885/U885)</x:f>
        <x:v>462.85714285714283</x:v>
      </x:c>
      <x:c r="AC885" s="18" t="n">
        <x:f>IF(U885=0,0,P885*S885/U885)</x:f>
        <x:v>724.1142857142858</x:v>
      </x:c>
      <x:c r="AD885" s="18" t="n">
        <x:f>MAX(AB885,AC885*'01 Controls'!$E$14)</x:f>
        <x:v>462.85714285714283</x:v>
      </x:c>
      <x:c r="AE885" s="18" t="n">
        <x:f>IF(U885=0,0,N885*T885/U885)</x:f>
        <x:v>57.857142857142854</x:v>
      </x:c>
      <x:c r="AF885" s="18" t="n">
        <x:f>IF(U885=0,0,P885*T885/U885)</x:f>
        <x:v>90.51428571428572</x:v>
      </x:c>
      <x:c r="AG885" s="18" t="n">
        <x:f>MAX(AE885,AF885*'01 Controls'!$E$15)</x:f>
        <x:v>57.857142857142854</x:v>
      </x:c>
      <x:c r="AH885" s="18" t="n">
        <x:f>SUM(V885,Y885,AB885,AE885)</x:f>
        <x:v>675</x:v>
      </x:c>
      <x:c r="AI885" s="18" t="n">
        <x:f>N885-AH885</x:f>
        <x:v>0</x:v>
      </x:c>
      <x:c r="AJ885" s="18" t="n">
        <x:f>V885*INDEX('07 Mode Capacity'!$P$6:$P$17,MATCH("AIR-"&amp;I885,'07 Mode Capacity'!$C$6:$C$17,0))</x:f>
        <x:v>0</x:v>
      </x:c>
      <x:c r="AK885" s="18" t="n">
        <x:f>Y885*INDEX('07 Mode Capacity'!$P$6:$P$17,MATCH("OCEAN-"&amp;I885,'07 Mode Capacity'!$C$6:$C$17,0))</x:f>
        <x:v>13.521026080724532</x:v>
      </x:c>
      <x:c r="AL885" s="18" t="n">
        <x:f>AB885*INDEX('07 Mode Capacity'!$P$6:$P$17,MATCH("LAND-"&amp;I885,'07 Mode Capacity'!$C$6:$C$17,0))</x:f>
        <x:v>56.49072817530465</x:v>
      </x:c>
      <x:c r="AM885" s="18" t="n">
        <x:f>AE885*INDEX('07 Mode Capacity'!$P$6:$P$17,MATCH("INLAND-"&amp;I885,'07 Mode Capacity'!$C$6:$C$17,0))</x:f>
        <x:v>36.521417013215704</x:v>
      </x:c>
      <x:c r="AN885" s="18" t="n">
        <x:f>SUM(AJ885:AM885)</x:f>
        <x:v>106.53317126924489</x:v>
      </x:c>
      <x:c r="AO885" s="17" t="n">
        <x:f>IF(N885=0,1,AN885/N885)</x:f>
        <x:v>0.15782692039888133</x:v>
      </x:c>
      <x:c r="AP885" s="11" t="str">
        <x:f>IF(AO885&gt;='01 Controls'!$E$16,"PASS","FAIL")</x:f>
        <x:v>FAIL</x:v>
      </x:c>
      <x:c r="AQ885" s="11" t="str">
        <x:v>UNQUANTIFIED</x:v>
      </x:c>
      <x:c r="AR885" s="11" t="str">
        <x:v>Position-class planning record; serial item and receiver open</x:v>
      </x:c>
      <x:c r="AS885" s="26"/>
      <x:c r="AT885" s="26"/>
    </x:row>
    <x:row r="886">
      <x:c r="C886" s="11" t="str">
        <x:v>C2-CM-WMG-TNK-20</x:v>
      </x:c>
      <x:c r="D886" s="11" t="str">
        <x:v>C2</x:v>
      </x:c>
      <x:c r="E886" s="11" t="str">
        <x:v>Gulf–Atlantic hurricane</x:v>
      </x:c>
      <x:c r="F886" s="11" t="str">
        <x:v>CM-WMG</x:v>
      </x:c>
      <x:c r="G886" s="11" t="str">
        <x:v>Civil water-mobility group</x:v>
      </x:c>
      <x:c r="H886" s="11" t="str">
        <x:v>TNK-20</x:v>
      </x:c>
      <x:c r="I886" s="19" t="n">
        <x:v>48</x:v>
      </x:c>
      <x:c r="J886" s="21" t="n">
        <x:v>4</x:v>
      </x:c>
      <x:c r="K886" s="18" t="n">
        <x:f>'05 Cargo Register'!K438</x:f>
        <x:v>168.75</x:v>
      </x:c>
      <x:c r="L886" s="18" t="n">
        <x:f>'05 Cargo Register'!N438</x:f>
        <x:v>10</x:v>
      </x:c>
      <x:c r="M886" s="18" t="n">
        <x:f>'05 Cargo Register'!O438</x:f>
        <x:v>212.5</x:v>
      </x:c>
      <x:c r="N886" s="18" t="n">
        <x:f>J886*K886</x:f>
        <x:v>675</x:v>
      </x:c>
      <x:c r="O886" s="18" t="n">
        <x:f>J886*L886</x:f>
        <x:v>40</x:v>
      </x:c>
      <x:c r="P886" s="18" t="n">
        <x:f>J886*M886</x:f>
        <x:v>850</x:v>
      </x:c>
      <x:c r="Q886" s="22" t="n">
        <x:f>'01 Controls'!$E$23*'02 Cargo Classes'!$M$10</x:f>
        <x:v>0</x:v>
      </x:c>
      <x:c r="R886" s="22" t="n">
        <x:f>'01 Controls'!$F$23*'02 Cargo Classes'!$N$10</x:f>
        <x:v>0.24</x:v>
      </x:c>
      <x:c r="S886" s="22" t="n">
        <x:f>'01 Controls'!$G$23*'02 Cargo Classes'!$O$10</x:f>
        <x:v>0.6</x:v>
      </x:c>
      <x:c r="T886" s="22" t="n">
        <x:f>'01 Controls'!$H$23*'02 Cargo Classes'!$P$10</x:f>
        <x:v>0.15</x:v>
      </x:c>
      <x:c r="U886" s="22" t="n">
        <x:f>SUM(Q886:T886)</x:f>
        <x:v>0.99</x:v>
      </x:c>
      <x:c r="V886" s="18" t="n">
        <x:f>IF(U886=0,0,N886*Q886/U886)</x:f>
        <x:v>0</x:v>
      </x:c>
      <x:c r="W886" s="18" t="n">
        <x:f>IF(U886=0,0,P886*Q886/U886)</x:f>
        <x:v>0</x:v>
      </x:c>
      <x:c r="X886" s="18" t="n">
        <x:f>MAX(V886,W886*'01 Controls'!$E$12)</x:f>
        <x:v>0</x:v>
      </x:c>
      <x:c r="Y886" s="18" t="n">
        <x:f>IF(U886=0,0,N886*R886/U886)</x:f>
        <x:v>163.63636363636363</x:v>
      </x:c>
      <x:c r="Z886" s="18" t="n">
        <x:f>IF(U886=0,0,P886*R886/U886)</x:f>
        <x:v>206.06060606060606</x:v>
      </x:c>
      <x:c r="AA886" s="18" t="n">
        <x:f>MAX(Y886,Z886*'01 Controls'!$E$13)</x:f>
        <x:v>163.63636363636363</x:v>
      </x:c>
      <x:c r="AB886" s="18" t="n">
        <x:f>IF(U886=0,0,N886*S886/U886)</x:f>
        <x:v>409.0909090909091</x:v>
      </x:c>
      <x:c r="AC886" s="18" t="n">
        <x:f>IF(U886=0,0,P886*S886/U886)</x:f>
        <x:v>515.1515151515151</x:v>
      </x:c>
      <x:c r="AD886" s="18" t="n">
        <x:f>MAX(AB886,AC886*'01 Controls'!$E$14)</x:f>
        <x:v>409.0909090909091</x:v>
      </x:c>
      <x:c r="AE886" s="18" t="n">
        <x:f>IF(U886=0,0,N886*T886/U886)</x:f>
        <x:v>102.27272727272728</x:v>
      </x:c>
      <x:c r="AF886" s="18" t="n">
        <x:f>IF(U886=0,0,P886*T886/U886)</x:f>
        <x:v>128.78787878787878</x:v>
      </x:c>
      <x:c r="AG886" s="18" t="n">
        <x:f>MAX(AE886,AF886*'01 Controls'!$E$15)</x:f>
        <x:v>102.27272727272728</x:v>
      </x:c>
      <x:c r="AH886" s="18" t="n">
        <x:f>SUM(V886,Y886,AB886,AE886)</x:f>
        <x:v>675</x:v>
      </x:c>
      <x:c r="AI886" s="18" t="n">
        <x:f>N886-AH886</x:f>
        <x:v>0</x:v>
      </x:c>
      <x:c r="AJ886" s="18" t="n">
        <x:f>V886*INDEX('07 Mode Capacity'!$P$6:$P$17,MATCH("AIR-"&amp;I886,'07 Mode Capacity'!$C$6:$C$17,0))</x:f>
        <x:v>0</x:v>
      </x:c>
      <x:c r="AK886" s="18" t="n">
        <x:f>Y886*INDEX('07 Mode Capacity'!$P$6:$P$17,MATCH("OCEAN-"&amp;I886,'07 Mode Capacity'!$C$6:$C$17,0))</x:f>
        <x:v>14.34048220682905</x:v>
      </x:c>
      <x:c r="AL886" s="18" t="n">
        <x:f>AB886*INDEX('07 Mode Capacity'!$P$6:$P$17,MATCH("LAND-"&amp;I886,'07 Mode Capacity'!$C$6:$C$17,0))</x:f>
        <x:v>49.92867389231473</x:v>
      </x:c>
      <x:c r="AM886" s="18" t="n">
        <x:f>AE886*INDEX('07 Mode Capacity'!$P$6:$P$17,MATCH("INLAND-"&amp;I886,'07 Mode Capacity'!$C$6:$C$17,0))</x:f>
        <x:v>64.55806037689645</x:v>
      </x:c>
      <x:c r="AN886" s="18" t="n">
        <x:f>SUM(AJ886:AM886)</x:f>
        <x:v>128.82721647604023</x:v>
      </x:c>
      <x:c r="AO886" s="17" t="n">
        <x:f>IF(N886=0,1,AN886/N886)</x:f>
        <x:v>0.19085513552005962</x:v>
      </x:c>
      <x:c r="AP886" s="11" t="str">
        <x:f>IF(AO886&gt;='01 Controls'!$E$16,"PASS","FAIL")</x:f>
        <x:v>FAIL</x:v>
      </x:c>
      <x:c r="AQ886" s="11" t="str">
        <x:v>UNQUANTIFIED</x:v>
      </x:c>
      <x:c r="AR886" s="11" t="str">
        <x:v>Position-class planning record; serial item and receiver open</x:v>
      </x:c>
      <x:c r="AS886" s="26"/>
      <x:c r="AT886" s="26"/>
    </x:row>
    <x:row r="887">
      <x:c r="C887" s="11" t="str">
        <x:v>C2-CM-WMG-FLR-24</x:v>
      </x:c>
      <x:c r="D887" s="11" t="str">
        <x:v>C2</x:v>
      </x:c>
      <x:c r="E887" s="11" t="str">
        <x:v>Gulf–Atlantic hurricane</x:v>
      </x:c>
      <x:c r="F887" s="11" t="str">
        <x:v>CM-WMG</x:v>
      </x:c>
      <x:c r="G887" s="11" t="str">
        <x:v>Civil water-mobility group</x:v>
      </x:c>
      <x:c r="H887" s="11" t="str">
        <x:v>FLR-24</x:v>
      </x:c>
      <x:c r="I887" s="19" t="n">
        <x:v>48</x:v>
      </x:c>
      <x:c r="J887" s="21" t="n">
        <x:v>4</x:v>
      </x:c>
      <x:c r="K887" s="18" t="n">
        <x:f>'05 Cargo Register'!K439</x:f>
        <x:v>270</x:v>
      </x:c>
      <x:c r="L887" s="18" t="n">
        <x:f>'05 Cargo Register'!N439</x:f>
        <x:v>14</x:v>
      </x:c>
      <x:c r="M887" s="18" t="n">
        <x:f>'05 Cargo Register'!O439</x:f>
        <x:v>448</x:v>
      </x:c>
      <x:c r="N887" s="18" t="n">
        <x:f>J887*K887</x:f>
        <x:v>1080</x:v>
      </x:c>
      <x:c r="O887" s="18" t="n">
        <x:f>J887*L887</x:f>
        <x:v>56</x:v>
      </x:c>
      <x:c r="P887" s="18" t="n">
        <x:f>J887*M887</x:f>
        <x:v>1792</x:v>
      </x:c>
      <x:c r="Q887" s="22" t="n">
        <x:f>'01 Controls'!$E$23*'02 Cargo Classes'!$M$11</x:f>
        <x:v>0</x:v>
      </x:c>
      <x:c r="R887" s="22" t="n">
        <x:f>'01 Controls'!$F$23*'02 Cargo Classes'!$N$11</x:f>
        <x:v>0.24</x:v>
      </x:c>
      <x:c r="S887" s="22" t="n">
        <x:f>'01 Controls'!$G$23*'02 Cargo Classes'!$O$11</x:f>
        <x:v>0.6</x:v>
      </x:c>
      <x:c r="T887" s="22" t="n">
        <x:f>'01 Controls'!$H$23*'02 Cargo Classes'!$P$11</x:f>
        <x:v>0.12</x:v>
      </x:c>
      <x:c r="U887" s="22" t="n">
        <x:f>SUM(Q887:T887)</x:f>
        <x:v>0.96</x:v>
      </x:c>
      <x:c r="V887" s="18" t="n">
        <x:f>IF(U887=0,0,N887*Q887/U887)</x:f>
        <x:v>0</x:v>
      </x:c>
      <x:c r="W887" s="18" t="n">
        <x:f>IF(U887=0,0,P887*Q887/U887)</x:f>
        <x:v>0</x:v>
      </x:c>
      <x:c r="X887" s="18" t="n">
        <x:f>MAX(V887,W887*'01 Controls'!$E$12)</x:f>
        <x:v>0</x:v>
      </x:c>
      <x:c r="Y887" s="18" t="n">
        <x:f>IF(U887=0,0,N887*R887/U887)</x:f>
        <x:v>270</x:v>
      </x:c>
      <x:c r="Z887" s="18" t="n">
        <x:f>IF(U887=0,0,P887*R887/U887)</x:f>
        <x:v>448</x:v>
      </x:c>
      <x:c r="AA887" s="18" t="n">
        <x:f>MAX(Y887,Z887*'01 Controls'!$E$13)</x:f>
        <x:v>270</x:v>
      </x:c>
      <x:c r="AB887" s="18" t="n">
        <x:f>IF(U887=0,0,N887*S887/U887)</x:f>
        <x:v>675</x:v>
      </x:c>
      <x:c r="AC887" s="18" t="n">
        <x:f>IF(U887=0,0,P887*S887/U887)</x:f>
        <x:v>1120</x:v>
      </x:c>
      <x:c r="AD887" s="18" t="n">
        <x:f>MAX(AB887,AC887*'01 Controls'!$E$14)</x:f>
        <x:v>675</x:v>
      </x:c>
      <x:c r="AE887" s="18" t="n">
        <x:f>IF(U887=0,0,N887*T887/U887)</x:f>
        <x:v>135</x:v>
      </x:c>
      <x:c r="AF887" s="18" t="n">
        <x:f>IF(U887=0,0,P887*T887/U887)</x:f>
        <x:v>224</x:v>
      </x:c>
      <x:c r="AG887" s="18" t="n">
        <x:f>MAX(AE887,AF887*'01 Controls'!$E$15)</x:f>
        <x:v>135</x:v>
      </x:c>
      <x:c r="AH887" s="18" t="n">
        <x:f>SUM(V887,Y887,AB887,AE887)</x:f>
        <x:v>1080</x:v>
      </x:c>
      <x:c r="AI887" s="18" t="n">
        <x:f>N887-AH887</x:f>
        <x:v>0</x:v>
      </x:c>
      <x:c r="AJ887" s="18" t="n">
        <x:f>V887*INDEX('07 Mode Capacity'!$P$6:$P$17,MATCH("AIR-"&amp;I887,'07 Mode Capacity'!$C$6:$C$17,0))</x:f>
        <x:v>0</x:v>
      </x:c>
      <x:c r="AK887" s="18" t="n">
        <x:f>Y887*INDEX('07 Mode Capacity'!$P$6:$P$17,MATCH("OCEAN-"&amp;I887,'07 Mode Capacity'!$C$6:$C$17,0))</x:f>
        <x:v>23.661795641267933</x:v>
      </x:c>
      <x:c r="AL887" s="18" t="n">
        <x:f>AB887*INDEX('07 Mode Capacity'!$P$6:$P$17,MATCH("LAND-"&amp;I887,'07 Mode Capacity'!$C$6:$C$17,0))</x:f>
        <x:v>82.38231192231929</x:v>
      </x:c>
      <x:c r="AM887" s="18" t="n">
        <x:f>AE887*INDEX('07 Mode Capacity'!$P$6:$P$17,MATCH("INLAND-"&amp;I887,'07 Mode Capacity'!$C$6:$C$17,0))</x:f>
        <x:v>85.21663969750331</x:v>
      </x:c>
      <x:c r="AN887" s="18" t="n">
        <x:f>SUM(AJ887:AM887)</x:f>
        <x:v>191.26074726109053</x:v>
      </x:c>
      <x:c r="AO887" s="17" t="n">
        <x:f>IF(N887=0,1,AN887/N887)</x:f>
        <x:v>0.17709328450100975</x:v>
      </x:c>
      <x:c r="AP887" s="11" t="str">
        <x:f>IF(AO887&gt;='01 Controls'!$E$16,"PASS","FAIL")</x:f>
        <x:v>FAIL</x:v>
      </x:c>
      <x:c r="AQ887" s="11" t="str">
        <x:v>UNQUANTIFIED</x:v>
      </x:c>
      <x:c r="AR887" s="11" t="str">
        <x:v>Position-class planning record; serial item and receiver open</x:v>
      </x:c>
      <x:c r="AS887" s="26"/>
      <x:c r="AT887" s="26"/>
    </x:row>
    <x:row r="888">
      <x:c r="C888" s="11" t="str">
        <x:v>C2-CM-WMG-ROL-30</x:v>
      </x:c>
      <x:c r="D888" s="11" t="str">
        <x:v>C2</x:v>
      </x:c>
      <x:c r="E888" s="11" t="str">
        <x:v>Gulf–Atlantic hurricane</x:v>
      </x:c>
      <x:c r="F888" s="11" t="str">
        <x:v>CM-WMG</x:v>
      </x:c>
      <x:c r="G888" s="11" t="str">
        <x:v>Civil water-mobility group</x:v>
      </x:c>
      <x:c r="H888" s="11" t="str">
        <x:v>ROL-30</x:v>
      </x:c>
      <x:c r="I888" s="19" t="n">
        <x:v>48</x:v>
      </x:c>
      <x:c r="J888" s="21" t="n">
        <x:v>4</x:v>
      </x:c>
      <x:c r="K888" s="18" t="n">
        <x:f>'05 Cargo Register'!K440</x:f>
        <x:v>1215</x:v>
      </x:c>
      <x:c r="L888" s="18" t="n">
        <x:f>'05 Cargo Register'!N440</x:f>
        <x:v>51</x:v>
      </x:c>
      <x:c r="M888" s="18" t="n">
        <x:f>'05 Cargo Register'!O440</x:f>
        <x:v>3251.25</x:v>
      </x:c>
      <x:c r="N888" s="18" t="n">
        <x:f>J888*K888</x:f>
        <x:v>4860</x:v>
      </x:c>
      <x:c r="O888" s="18" t="n">
        <x:f>J888*L888</x:f>
        <x:v>204</x:v>
      </x:c>
      <x:c r="P888" s="18" t="n">
        <x:f>J888*M888</x:f>
        <x:v>13005</x:v>
      </x:c>
      <x:c r="Q888" s="22" t="n">
        <x:f>'01 Controls'!$E$23*'02 Cargo Classes'!$M$12</x:f>
        <x:v>0</x:v>
      </x:c>
      <x:c r="R888" s="22" t="n">
        <x:f>'01 Controls'!$F$23*'02 Cargo Classes'!$N$12</x:f>
        <x:v>0.2</x:v>
      </x:c>
      <x:c r="S888" s="22" t="n">
        <x:f>'01 Controls'!$G$23*'02 Cargo Classes'!$O$12</x:f>
        <x:v>0.8999999999999999</x:v>
      </x:c>
      <x:c r="T888" s="22" t="n">
        <x:f>'01 Controls'!$H$23*'02 Cargo Classes'!$P$12</x:f>
        <x:v>0.09</x:v>
      </x:c>
      <x:c r="U888" s="22" t="n">
        <x:f>SUM(Q888:T888)</x:f>
        <x:v>1.19</x:v>
      </x:c>
      <x:c r="V888" s="18" t="n">
        <x:f>IF(U888=0,0,N888*Q888/U888)</x:f>
        <x:v>0</x:v>
      </x:c>
      <x:c r="W888" s="18" t="n">
        <x:f>IF(U888=0,0,P888*Q888/U888)</x:f>
        <x:v>0</x:v>
      </x:c>
      <x:c r="X888" s="18" t="n">
        <x:f>MAX(V888,W888*'01 Controls'!$E$12)</x:f>
        <x:v>0</x:v>
      </x:c>
      <x:c r="Y888" s="18" t="n">
        <x:f>IF(U888=0,0,N888*R888/U888)</x:f>
        <x:v>816.8067226890756</x:v>
      </x:c>
      <x:c r="Z888" s="18" t="n">
        <x:f>IF(U888=0,0,P888*R888/U888)</x:f>
        <x:v>2185.714285714286</x:v>
      </x:c>
      <x:c r="AA888" s="18" t="n">
        <x:f>MAX(Y888,Z888*'01 Controls'!$E$13)</x:f>
        <x:v>816.8067226890756</x:v>
      </x:c>
      <x:c r="AB888" s="18" t="n">
        <x:f>IF(U888=0,0,N888*S888/U888)</x:f>
        <x:v>3675.6302521008406</x:v>
      </x:c>
      <x:c r="AC888" s="18" t="n">
        <x:f>IF(U888=0,0,P888*S888/U888)</x:f>
        <x:v>9835.714285714284</x:v>
      </x:c>
      <x:c r="AD888" s="18" t="n">
        <x:f>MAX(AB888,AC888*'01 Controls'!$E$14)</x:f>
        <x:v>3675.6302521008406</x:v>
      </x:c>
      <x:c r="AE888" s="18" t="n">
        <x:f>IF(U888=0,0,N888*T888/U888)</x:f>
        <x:v>367.56302521008405</x:v>
      </x:c>
      <x:c r="AF888" s="18" t="n">
        <x:f>IF(U888=0,0,P888*T888/U888)</x:f>
        <x:v>983.5714285714287</x:v>
      </x:c>
      <x:c r="AG888" s="18" t="n">
        <x:f>MAX(AE888,AF888*'01 Controls'!$E$15)</x:f>
        <x:v>367.56302521008405</x:v>
      </x:c>
      <x:c r="AH888" s="18" t="n">
        <x:f>SUM(V888,Y888,AB888,AE888)</x:f>
        <x:v>4860</x:v>
      </x:c>
      <x:c r="AI888" s="18" t="n">
        <x:f>N888-AH888</x:f>
        <x:v>0</x:v>
      </x:c>
      <x:c r="AJ888" s="18" t="n">
        <x:f>V888*INDEX('07 Mode Capacity'!$P$6:$P$17,MATCH("AIR-"&amp;I888,'07 Mode Capacity'!$C$6:$C$17,0))</x:f>
        <x:v>0</x:v>
      </x:c>
      <x:c r="AK888" s="18" t="n">
        <x:f>Y888*INDEX('07 Mode Capacity'!$P$6:$P$17,MATCH("OCEAN-"&amp;I888,'07 Mode Capacity'!$C$6:$C$17,0))</x:f>
        <x:v>71.58190278030635</x:v>
      </x:c>
      <x:c r="AL888" s="18" t="n">
        <x:f>AB888*INDEX('07 Mode Capacity'!$P$6:$P$17,MATCH("LAND-"&amp;I888,'07 Mode Capacity'!$C$6:$C$17,0))</x:f>
        <x:v>448.60284139212524</x:v>
      </x:c>
      <x:c r="AM888" s="18" t="n">
        <x:f>AE888*INDEX('07 Mode Capacity'!$P$6:$P$17,MATCH("INLAND-"&amp;I888,'07 Mode Capacity'!$C$6:$C$17,0))</x:f>
        <x:v>232.01841396631156</x:v>
      </x:c>
      <x:c r="AN888" s="18" t="n">
        <x:f>SUM(AJ888:AM888)</x:f>
        <x:v>752.2031581387431</x:v>
      </x:c>
      <x:c r="AO888" s="17" t="n">
        <x:f>IF(N888=0,1,AN888/N888)</x:f>
        <x:v>0.15477431237422698</x:v>
      </x:c>
      <x:c r="AP888" s="11" t="str">
        <x:f>IF(AO888&gt;='01 Controls'!$E$16,"PASS","FAIL")</x:f>
        <x:v>FAIL</x:v>
      </x:c>
      <x:c r="AQ888" s="11" t="str">
        <x:v>UNQUANTIFIED</x:v>
      </x:c>
      <x:c r="AR888" s="11" t="str">
        <x:v>Position-class planning record; serial item and receiver open</x:v>
      </x:c>
      <x:c r="AS888" s="26"/>
      <x:c r="AT888" s="26"/>
    </x:row>
    <x:row r="889">
      <x:c r="C889" s="11" t="str">
        <x:v>C2-CM-WMG-LIN-18</x:v>
      </x:c>
      <x:c r="D889" s="11" t="str">
        <x:v>C2</x:v>
      </x:c>
      <x:c r="E889" s="11" t="str">
        <x:v>Gulf–Atlantic hurricane</x:v>
      </x:c>
      <x:c r="F889" s="11" t="str">
        <x:v>CM-WMG</x:v>
      </x:c>
      <x:c r="G889" s="11" t="str">
        <x:v>Civil water-mobility group</x:v>
      </x:c>
      <x:c r="H889" s="11" t="str">
        <x:v>LIN-18</x:v>
      </x:c>
      <x:c r="I889" s="19" t="n">
        <x:v>72</x:v>
      </x:c>
      <x:c r="J889" s="21" t="n">
        <x:v>4</x:v>
      </x:c>
      <x:c r="K889" s="18" t="n">
        <x:f>'05 Cargo Register'!K441</x:f>
        <x:v>135</x:v>
      </x:c>
      <x:c r="L889" s="18" t="n">
        <x:f>'05 Cargo Register'!N441</x:f>
        <x:v>10</x:v>
      </x:c>
      <x:c r="M889" s="18" t="n">
        <x:f>'05 Cargo Register'!O441</x:f>
        <x:v>440</x:v>
      </x:c>
      <x:c r="N889" s="18" t="n">
        <x:f>J889*K889</x:f>
        <x:v>540</x:v>
      </x:c>
      <x:c r="O889" s="18" t="n">
        <x:f>J889*L889</x:f>
        <x:v>40</x:v>
      </x:c>
      <x:c r="P889" s="18" t="n">
        <x:f>J889*M889</x:f>
        <x:v>1760</x:v>
      </x:c>
      <x:c r="Q889" s="22" t="n">
        <x:f>'01 Controls'!$E$23*'02 Cargo Classes'!$M$13</x:f>
        <x:v>0</x:v>
      </x:c>
      <x:c r="R889" s="22" t="n">
        <x:f>'01 Controls'!$F$23*'02 Cargo Classes'!$N$13</x:f>
        <x:v>0.24</x:v>
      </x:c>
      <x:c r="S889" s="22" t="n">
        <x:f>'01 Controls'!$G$23*'02 Cargo Classes'!$O$13</x:f>
        <x:v>0.6</x:v>
      </x:c>
      <x:c r="T889" s="22" t="n">
        <x:f>'01 Controls'!$H$23*'02 Cargo Classes'!$P$13</x:f>
        <x:v>0.15</x:v>
      </x:c>
      <x:c r="U889" s="22" t="n">
        <x:f>SUM(Q889:T889)</x:f>
        <x:v>0.99</x:v>
      </x:c>
      <x:c r="V889" s="18" t="n">
        <x:f>IF(U889=0,0,N889*Q889/U889)</x:f>
        <x:v>0</x:v>
      </x:c>
      <x:c r="W889" s="18" t="n">
        <x:f>IF(U889=0,0,P889*Q889/U889)</x:f>
        <x:v>0</x:v>
      </x:c>
      <x:c r="X889" s="18" t="n">
        <x:f>MAX(V889,W889*'01 Controls'!$E$12)</x:f>
        <x:v>0</x:v>
      </x:c>
      <x:c r="Y889" s="18" t="n">
        <x:f>IF(U889=0,0,N889*R889/U889)</x:f>
        <x:v>130.9090909090909</x:v>
      </x:c>
      <x:c r="Z889" s="18" t="n">
        <x:f>IF(U889=0,0,P889*R889/U889)</x:f>
        <x:v>426.66666666666663</x:v>
      </x:c>
      <x:c r="AA889" s="18" t="n">
        <x:f>MAX(Y889,Z889*'01 Controls'!$E$13)</x:f>
        <x:v>130.9090909090909</x:v>
      </x:c>
      <x:c r="AB889" s="18" t="n">
        <x:f>IF(U889=0,0,N889*S889/U889)</x:f>
        <x:v>327.27272727272725</x:v>
      </x:c>
      <x:c r="AC889" s="18" t="n">
        <x:f>IF(U889=0,0,P889*S889/U889)</x:f>
        <x:v>1066.6666666666667</x:v>
      </x:c>
      <x:c r="AD889" s="18" t="n">
        <x:f>MAX(AB889,AC889*'01 Controls'!$E$14)</x:f>
        <x:v>327.27272727272725</x:v>
      </x:c>
      <x:c r="AE889" s="18" t="n">
        <x:f>IF(U889=0,0,N889*T889/U889)</x:f>
        <x:v>81.81818181818181</x:v>
      </x:c>
      <x:c r="AF889" s="18" t="n">
        <x:f>IF(U889=0,0,P889*T889/U889)</x:f>
        <x:v>266.6666666666667</x:v>
      </x:c>
      <x:c r="AG889" s="18" t="n">
        <x:f>MAX(AE889,AF889*'01 Controls'!$E$15)</x:f>
        <x:v>81.81818181818181</x:v>
      </x:c>
      <x:c r="AH889" s="18" t="n">
        <x:f>SUM(V889,Y889,AB889,AE889)</x:f>
        <x:v>540</x:v>
      </x:c>
      <x:c r="AI889" s="18" t="n">
        <x:f>N889-AH889</x:f>
        <x:v>0</x:v>
      </x:c>
      <x:c r="AJ889" s="18" t="n">
        <x:f>V889*INDEX('07 Mode Capacity'!$P$6:$P$17,MATCH("AIR-"&amp;I889,'07 Mode Capacity'!$C$6:$C$17,0))</x:f>
        <x:v>0</x:v>
      </x:c>
      <x:c r="AK889" s="18" t="n">
        <x:f>Y889*INDEX('07 Mode Capacity'!$P$6:$P$17,MATCH("OCEAN-"&amp;I889,'07 Mode Capacity'!$C$6:$C$17,0))</x:f>
        <x:v>102.471444407477</x:v>
      </x:c>
      <x:c r="AL889" s="18" t="n">
        <x:f>AB889*INDEX('07 Mode Capacity'!$P$6:$P$17,MATCH("LAND-"&amp;I889,'07 Mode Capacity'!$C$6:$C$17,0))</x:f>
        <x:v>234.00334629169095</x:v>
      </x:c>
      <x:c r="AM889" s="18" t="n">
        <x:f>AE889*INDEX('07 Mode Capacity'!$P$6:$P$17,MATCH("INLAND-"&amp;I889,'07 Mode Capacity'!$C$6:$C$17,0))</x:f>
        <x:v>81.81818181818181</x:v>
      </x:c>
      <x:c r="AN889" s="18" t="n">
        <x:f>SUM(AJ889:AM889)</x:f>
        <x:v>418.29297251734977</x:v>
      </x:c>
      <x:c r="AO889" s="17" t="n">
        <x:f>IF(N889=0,1,AN889/N889)</x:f>
        <x:v>0.7746166157728699</x:v>
      </x:c>
      <x:c r="AP889" s="11" t="str">
        <x:f>IF(AO889&gt;='01 Controls'!$E$16,"PASS","FAIL")</x:f>
        <x:v>FAIL</x:v>
      </x:c>
      <x:c r="AQ889" s="11" t="str">
        <x:v>UNQUANTIFIED</x:v>
      </x:c>
      <x:c r="AR889" s="11" t="str">
        <x:v>Position-class planning record; serial item and receiver open</x:v>
      </x:c>
      <x:c r="AS889" s="26"/>
      <x:c r="AT889" s="26"/>
    </x:row>
    <x:row r="890">
      <x:c r="C890" s="11" t="str">
        <x:v>C2-CM-WMG-BLK-08</x:v>
      </x:c>
      <x:c r="D890" s="11" t="str">
        <x:v>C2</x:v>
      </x:c>
      <x:c r="E890" s="11" t="str">
        <x:v>Gulf–Atlantic hurricane</x:v>
      </x:c>
      <x:c r="F890" s="11" t="str">
        <x:v>CM-WMG</x:v>
      </x:c>
      <x:c r="G890" s="11" t="str">
        <x:v>Civil water-mobility group</x:v>
      </x:c>
      <x:c r="H890" s="11" t="str">
        <x:v>BLK-08</x:v>
      </x:c>
      <x:c r="I890" s="19" t="n">
        <x:v>48</x:v>
      </x:c>
      <x:c r="J890" s="21" t="n">
        <x:v>4</x:v>
      </x:c>
      <x:c r="K890" s="18" t="n">
        <x:f>'05 Cargo Register'!K442</x:f>
        <x:v>202.5</x:v>
      </x:c>
      <x:c r="L890" s="18" t="n">
        <x:f>'05 Cargo Register'!N442</x:f>
        <x:v>32</x:v>
      </x:c>
      <x:c r="M890" s="18" t="n">
        <x:f>'05 Cargo Register'!O442</x:f>
        <x:v>1632</x:v>
      </x:c>
      <x:c r="N890" s="18" t="n">
        <x:f>J890*K890</x:f>
        <x:v>810</x:v>
      </x:c>
      <x:c r="O890" s="18" t="n">
        <x:f>J890*L890</x:f>
        <x:v>128</x:v>
      </x:c>
      <x:c r="P890" s="18" t="n">
        <x:f>J890*M890</x:f>
        <x:v>6528</x:v>
      </x:c>
      <x:c r="Q890" s="22" t="n">
        <x:f>'01 Controls'!$E$23*'02 Cargo Classes'!$M$14</x:f>
        <x:v>0.05</x:v>
      </x:c>
      <x:c r="R890" s="22" t="n">
        <x:f>'01 Controls'!$F$23*'02 Cargo Classes'!$N$14</x:f>
        <x:v>0.16000000000000003</x:v>
      </x:c>
      <x:c r="S890" s="22" t="n">
        <x:f>'01 Controls'!$G$23*'02 Cargo Classes'!$O$14</x:f>
        <x:v>0.6</x:v>
      </x:c>
      <x:c r="T890" s="22" t="n">
        <x:f>'01 Controls'!$H$23*'02 Cargo Classes'!$P$14</x:f>
        <x:v>0.075</x:v>
      </x:c>
      <x:c r="U890" s="22" t="n">
        <x:f>SUM(Q890:T890)</x:f>
        <x:v>0.885</x:v>
      </x:c>
      <x:c r="V890" s="18" t="n">
        <x:f>IF(U890=0,0,N890*Q890/U890)</x:f>
        <x:v>45.76271186440678</x:v>
      </x:c>
      <x:c r="W890" s="18" t="n">
        <x:f>IF(U890=0,0,P890*Q890/U890)</x:f>
        <x:v>368.81355932203394</x:v>
      </x:c>
      <x:c r="X890" s="18" t="n">
        <x:f>MAX(V890,W890*'01 Controls'!$E$12)</x:f>
        <x:v>92.20338983050848</x:v>
      </x:c>
      <x:c r="Y890" s="18" t="n">
        <x:f>IF(U890=0,0,N890*R890/U890)</x:f>
        <x:v>146.44067796610173</x:v>
      </x:c>
      <x:c r="Z890" s="18" t="n">
        <x:f>IF(U890=0,0,P890*R890/U890)</x:f>
        <x:v>1180.2033898305087</x:v>
      </x:c>
      <x:c r="AA890" s="18" t="n">
        <x:f>MAX(Y890,Z890*'01 Controls'!$E$13)</x:f>
        <x:v>177.0305084745763</x:v>
      </x:c>
      <x:c r="AB890" s="18" t="n">
        <x:f>IF(U890=0,0,N890*S890/U890)</x:f>
        <x:v>549.1525423728814</x:v>
      </x:c>
      <x:c r="AC890" s="18" t="n">
        <x:f>IF(U890=0,0,P890*S890/U890)</x:f>
        <x:v>4425.762711864407</x:v>
      </x:c>
      <x:c r="AD890" s="18" t="n">
        <x:f>MAX(AB890,AC890*'01 Controls'!$E$14)</x:f>
        <x:v>885.1525423728814</x:v>
      </x:c>
      <x:c r="AE890" s="18" t="n">
        <x:f>IF(U890=0,0,N890*T890/U890)</x:f>
        <x:v>68.64406779661017</x:v>
      </x:c>
      <x:c r="AF890" s="18" t="n">
        <x:f>IF(U890=0,0,P890*T890/U890)</x:f>
        <x:v>553.2203389830509</x:v>
      </x:c>
      <x:c r="AG890" s="18" t="n">
        <x:f>MAX(AE890,AF890*'01 Controls'!$E$15)</x:f>
        <x:v>99.57966101694915</x:v>
      </x:c>
      <x:c r="AH890" s="18" t="n">
        <x:f>SUM(V890,Y890,AB890,AE890)</x:f>
        <x:v>810.0000000000001</x:v>
      </x:c>
      <x:c r="AI890" s="18" t="n">
        <x:f>N890-AH890</x:f>
        <x:v>-1.1368683772161603e-13</x:v>
      </x:c>
      <x:c r="AJ890" s="18" t="n">
        <x:f>V890*INDEX('07 Mode Capacity'!$P$6:$P$17,MATCH("AIR-"&amp;I890,'07 Mode Capacity'!$C$6:$C$17,0))</x:f>
        <x:v>12.828919955611697</x:v>
      </x:c>
      <x:c r="AK890" s="18" t="n">
        <x:f>Y890*INDEX('07 Mode Capacity'!$P$6:$P$17,MATCH("OCEAN-"&amp;I890,'07 Mode Capacity'!$C$6:$C$17,0))</x:f>
        <x:v>12.833516280009729</x:v>
      </x:c>
      <x:c r="AL890" s="18" t="n">
        <x:f>AB890*INDEX('07 Mode Capacity'!$P$6:$P$17,MATCH("LAND-"&amp;I890,'07 Mode Capacity'!$C$6:$C$17,0))</x:f>
        <x:v>67.02289783510723</x:v>
      </x:c>
      <x:c r="AM890" s="18" t="n">
        <x:f>AE890*INDEX('07 Mode Capacity'!$P$6:$P$17,MATCH("INLAND-"&amp;I890,'07 Mode Capacity'!$C$6:$C$17,0))</x:f>
        <x:v>43.33049476144237</x:v>
      </x:c>
      <x:c r="AN890" s="18" t="n">
        <x:f>SUM(AJ890:AM890)</x:f>
        <x:v>136.01582883217102</x:v>
      </x:c>
      <x:c r="AO890" s="17" t="n">
        <x:f>IF(N890=0,1,AN890/N890)</x:f>
        <x:v>0.1679207763360136</x:v>
      </x:c>
      <x:c r="AP890" s="11" t="str">
        <x:f>IF(AO890&gt;='01 Controls'!$E$16,"PASS","FAIL")</x:f>
        <x:v>FAIL</x:v>
      </x:c>
      <x:c r="AQ890" s="11" t="str">
        <x:v>UNQUANTIFIED</x:v>
      </x:c>
      <x:c r="AR890" s="11" t="str">
        <x:v>Position-class planning record; serial item and receiver open</x:v>
      </x:c>
      <x:c r="AS890" s="26"/>
      <x:c r="AT890" s="26"/>
    </x:row>
    <x:row r="891">
      <x:c r="C891" s="11" t="str">
        <x:v>C2-CM-WMG-OOG-80</x:v>
      </x:c>
      <x:c r="D891" s="11" t="str">
        <x:v>C2</x:v>
      </x:c>
      <x:c r="E891" s="11" t="str">
        <x:v>Gulf–Atlantic hurricane</x:v>
      </x:c>
      <x:c r="F891" s="11" t="str">
        <x:v>CM-WMG</x:v>
      </x:c>
      <x:c r="G891" s="11" t="str">
        <x:v>Civil water-mobility group</x:v>
      </x:c>
      <x:c r="H891" s="11" t="str">
        <x:v>OOG-80</x:v>
      </x:c>
      <x:c r="I891" s="19" t="n">
        <x:v>72</x:v>
      </x:c>
      <x:c r="J891" s="21" t="n">
        <x:v>4</x:v>
      </x:c>
      <x:c r="K891" s="18" t="n">
        <x:f>'05 Cargo Register'!K443</x:f>
        <x:v>607.5</x:v>
      </x:c>
      <x:c r="L891" s="18" t="n">
        <x:f>'05 Cargo Register'!N443</x:f>
        <x:v>11</x:v>
      </x:c>
      <x:c r="M891" s="18" t="n">
        <x:f>'05 Cargo Register'!O443</x:f>
        <x:v>1936</x:v>
      </x:c>
      <x:c r="N891" s="18" t="n">
        <x:f>J891*K891</x:f>
        <x:v>2430</x:v>
      </x:c>
      <x:c r="O891" s="18" t="n">
        <x:f>J891*L891</x:f>
        <x:v>44</x:v>
      </x:c>
      <x:c r="P891" s="18" t="n">
        <x:f>J891*M891</x:f>
        <x:v>7744</x:v>
      </x:c>
      <x:c r="Q891" s="22" t="n">
        <x:f>'01 Controls'!$E$23*'02 Cargo Classes'!$M$15</x:f>
        <x:v>0</x:v>
      </x:c>
      <x:c r="R891" s="22" t="n">
        <x:f>'01 Controls'!$F$23*'02 Cargo Classes'!$N$15</x:f>
        <x:v>0.4</x:v>
      </x:c>
      <x:c r="S891" s="22" t="n">
        <x:f>'01 Controls'!$G$23*'02 Cargo Classes'!$O$15</x:f>
        <x:v>0.36</x:v>
      </x:c>
      <x:c r="T891" s="22" t="n">
        <x:f>'01 Controls'!$H$23*'02 Cargo Classes'!$P$15</x:f>
        <x:v>0.075</x:v>
      </x:c>
      <x:c r="U891" s="22" t="n">
        <x:f>SUM(Q891:T891)</x:f>
        <x:v>0.835</x:v>
      </x:c>
      <x:c r="V891" s="18" t="n">
        <x:f>IF(U891=0,0,N891*Q891/U891)</x:f>
        <x:v>0</x:v>
      </x:c>
      <x:c r="W891" s="18" t="n">
        <x:f>IF(U891=0,0,P891*Q891/U891)</x:f>
        <x:v>0</x:v>
      </x:c>
      <x:c r="X891" s="18" t="n">
        <x:f>MAX(V891,W891*'01 Controls'!$E$12)</x:f>
        <x:v>0</x:v>
      </x:c>
      <x:c r="Y891" s="18" t="n">
        <x:f>IF(U891=0,0,N891*R891/U891)</x:f>
        <x:v>1164.0718562874251</x:v>
      </x:c>
      <x:c r="Z891" s="18" t="n">
        <x:f>IF(U891=0,0,P891*R891/U891)</x:f>
        <x:v>3709.7005988023957</x:v>
      </x:c>
      <x:c r="AA891" s="18" t="n">
        <x:f>MAX(Y891,Z891*'01 Controls'!$E$13)</x:f>
        <x:v>1164.0718562874251</x:v>
      </x:c>
      <x:c r="AB891" s="18" t="n">
        <x:f>IF(U891=0,0,N891*S891/U891)</x:f>
        <x:v>1047.6646706586826</x:v>
      </x:c>
      <x:c r="AC891" s="18" t="n">
        <x:f>IF(U891=0,0,P891*S891/U891)</x:f>
        <x:v>3338.7305389221556</x:v>
      </x:c>
      <x:c r="AD891" s="18" t="n">
        <x:f>MAX(AB891,AC891*'01 Controls'!$E$14)</x:f>
        <x:v>1047.6646706586826</x:v>
      </x:c>
      <x:c r="AE891" s="18" t="n">
        <x:f>IF(U891=0,0,N891*T891/U891)</x:f>
        <x:v>218.26347305389223</x:v>
      </x:c>
      <x:c r="AF891" s="18" t="n">
        <x:f>IF(U891=0,0,P891*T891/U891)</x:f>
        <x:v>695.5688622754491</x:v>
      </x:c>
      <x:c r="AG891" s="18" t="n">
        <x:f>MAX(AE891,AF891*'01 Controls'!$E$15)</x:f>
        <x:v>218.26347305389223</x:v>
      </x:c>
      <x:c r="AH891" s="18" t="n">
        <x:f>SUM(V891,Y891,AB891,AE891)</x:f>
        <x:v>2430</x:v>
      </x:c>
      <x:c r="AI891" s="18" t="n">
        <x:f>N891-AH891</x:f>
        <x:v>0</x:v>
      </x:c>
      <x:c r="AJ891" s="18" t="n">
        <x:f>V891*INDEX('07 Mode Capacity'!$P$6:$P$17,MATCH("AIR-"&amp;I891,'07 Mode Capacity'!$C$6:$C$17,0))</x:f>
        <x:v>0</x:v>
      </x:c>
      <x:c r="AK891" s="18" t="n">
        <x:f>Y891*INDEX('07 Mode Capacity'!$P$6:$P$17,MATCH("OCEAN-"&amp;I891,'07 Mode Capacity'!$C$6:$C$17,0))</x:f>
        <x:v>911.1981733239721</x:v>
      </x:c>
      <x:c r="AL891" s="18" t="n">
        <x:f>AB891*INDEX('07 Mode Capacity'!$P$6:$P$17,MATCH("LAND-"&amp;I891,'07 Mode Capacity'!$C$6:$C$17,0))</x:f>
        <x:v>749.0909516619041</x:v>
      </x:c>
      <x:c r="AM891" s="18" t="n">
        <x:f>AE891*INDEX('07 Mode Capacity'!$P$6:$P$17,MATCH("INLAND-"&amp;I891,'07 Mode Capacity'!$C$6:$C$17,0))</x:f>
        <x:v>218.26347305389223</x:v>
      </x:c>
      <x:c r="AN891" s="18" t="n">
        <x:f>SUM(AJ891:AM891)</x:f>
        <x:v>1878.5525980397686</x:v>
      </x:c>
      <x:c r="AO891" s="17" t="n">
        <x:f>IF(N891=0,1,AN891/N891)</x:f>
        <x:v>0.7730669127735673</x:v>
      </x:c>
      <x:c r="AP891" s="11" t="str">
        <x:f>IF(AO891&gt;='01 Controls'!$E$16,"PASS","FAIL")</x:f>
        <x:v>FAIL</x:v>
      </x:c>
      <x:c r="AQ891" s="11" t="str">
        <x:v>UNQUANTIFIED</x:v>
      </x:c>
      <x:c r="AR891" s="11" t="str">
        <x:v>Position-class planning record; serial item and receiver open</x:v>
      </x:c>
      <x:c r="AS891" s="26"/>
      <x:c r="AT891" s="26"/>
    </x:row>
    <x:row r="892">
      <x:c r="C892" s="11" t="str">
        <x:v>C2-CM-RDC-APL-45</x:v>
      </x:c>
      <x:c r="D892" s="11" t="str">
        <x:v>C2</x:v>
      </x:c>
      <x:c r="E892" s="11" t="str">
        <x:v>Gulf–Atlantic hurricane</x:v>
      </x:c>
      <x:c r="F892" s="11" t="str">
        <x:v>CM-RDC</x:v>
      </x:c>
      <x:c r="G892" s="11" t="str">
        <x:v>Return and durable-continuity group</x:v>
      </x:c>
      <x:c r="H892" s="11" t="str">
        <x:v>APL-45</x:v>
      </x:c>
      <x:c r="I892" s="19" t="n">
        <x:v>24</x:v>
      </x:c>
      <x:c r="J892" s="21" t="n">
        <x:v>6</x:v>
      </x:c>
      <x:c r="K892" s="18" t="n">
        <x:f>'05 Cargo Register'!K444</x:f>
        <x:v>27</x:v>
      </x:c>
      <x:c r="L892" s="18" t="n">
        <x:f>'05 Cargo Register'!N444</x:f>
        <x:v>8</x:v>
      </x:c>
      <x:c r="M892" s="18" t="n">
        <x:f>'05 Cargo Register'!O444</x:f>
        <x:v>60</x:v>
      </x:c>
      <x:c r="N892" s="18" t="n">
        <x:f>J892*K892</x:f>
        <x:v>162</x:v>
      </x:c>
      <x:c r="O892" s="18" t="n">
        <x:f>J892*L892</x:f>
        <x:v>48</x:v>
      </x:c>
      <x:c r="P892" s="18" t="n">
        <x:f>J892*M892</x:f>
        <x:v>360</x:v>
      </x:c>
      <x:c r="Q892" s="22" t="n">
        <x:f>'01 Controls'!$E$23*'02 Cargo Classes'!$M$6</x:f>
        <x:v>0.15000000000000002</x:v>
      </x:c>
      <x:c r="R892" s="22" t="n">
        <x:f>'01 Controls'!$F$23*'02 Cargo Classes'!$N$6</x:f>
        <x:v>0.08000000000000002</x:v>
      </x:c>
      <x:c r="S892" s="22" t="n">
        <x:f>'01 Controls'!$G$23*'02 Cargo Classes'!$O$6</x:f>
        <x:v>0.6</x:v>
      </x:c>
      <x:c r="T892" s="22" t="n">
        <x:f>'01 Controls'!$H$23*'02 Cargo Classes'!$P$6</x:f>
        <x:v>0.045</x:v>
      </x:c>
      <x:c r="U892" s="22" t="n">
        <x:f>SUM(Q892:T892)</x:f>
        <x:v>0.8750000000000001</x:v>
      </x:c>
      <x:c r="V892" s="18" t="n">
        <x:f>IF(U892=0,0,N892*Q892/U892)</x:f>
        <x:v>27.771428571428572</x:v>
      </x:c>
      <x:c r="W892" s="18" t="n">
        <x:f>IF(U892=0,0,P892*Q892/U892)</x:f>
        <x:v>61.714285714285715</x:v>
      </x:c>
      <x:c r="X892" s="18" t="n">
        <x:f>MAX(V892,W892*'01 Controls'!$E$12)</x:f>
        <x:v>27.771428571428572</x:v>
      </x:c>
      <x:c r="Y892" s="18" t="n">
        <x:f>IF(U892=0,0,N892*R892/U892)</x:f>
        <x:v>14.811428571428573</x:v>
      </x:c>
      <x:c r="Z892" s="18" t="n">
        <x:f>IF(U892=0,0,P892*R892/U892)</x:f>
        <x:v>32.91428571428572</x:v>
      </x:c>
      <x:c r="AA892" s="18" t="n">
        <x:f>MAX(Y892,Z892*'01 Controls'!$E$13)</x:f>
        <x:v>14.811428571428573</x:v>
      </x:c>
      <x:c r="AB892" s="18" t="n">
        <x:f>IF(U892=0,0,N892*S892/U892)</x:f>
        <x:v>111.08571428571427</x:v>
      </x:c>
      <x:c r="AC892" s="18" t="n">
        <x:f>IF(U892=0,0,P892*S892/U892)</x:f>
        <x:v>246.85714285714283</x:v>
      </x:c>
      <x:c r="AD892" s="18" t="n">
        <x:f>MAX(AB892,AC892*'01 Controls'!$E$14)</x:f>
        <x:v>111.08571428571427</x:v>
      </x:c>
      <x:c r="AE892" s="18" t="n">
        <x:f>IF(U892=0,0,N892*T892/U892)</x:f>
        <x:v>8.331428571428571</x:v>
      </x:c>
      <x:c r="AF892" s="18" t="n">
        <x:f>IF(U892=0,0,P892*T892/U892)</x:f>
        <x:v>18.514285714285712</x:v>
      </x:c>
      <x:c r="AG892" s="18" t="n">
        <x:f>MAX(AE892,AF892*'01 Controls'!$E$15)</x:f>
        <x:v>8.331428571428571</x:v>
      </x:c>
      <x:c r="AH892" s="18" t="n">
        <x:f>SUM(V892,Y892,AB892,AE892)</x:f>
        <x:v>162</x:v>
      </x:c>
      <x:c r="AI892" s="18" t="n">
        <x:f>N892-AH892</x:f>
        <x:v>0</x:v>
      </x:c>
      <x:c r="AJ892" s="18" t="n">
        <x:f>V892*INDEX('07 Mode Capacity'!$P$6:$P$17,MATCH("AIR-"&amp;I892,'07 Mode Capacity'!$C$6:$C$17,0))</x:f>
        <x:v>5.635213541125176</x:v>
      </x:c>
      <x:c r="AK892" s="18" t="n">
        <x:f>Y892*INDEX('07 Mode Capacity'!$P$6:$P$17,MATCH("OCEAN-"&amp;I892,'07 Mode Capacity'!$C$6:$C$17,0))</x:f>
        <x:v>2.223033229818321</x:v>
      </x:c>
      <x:c r="AL892" s="18" t="n">
        <x:f>AB892*INDEX('07 Mode Capacity'!$P$6:$P$17,MATCH("LAND-"&amp;I892,'07 Mode Capacity'!$C$6:$C$17,0))</x:f>
        <x:v>42.49038838520601</x:v>
      </x:c>
      <x:c r="AM892" s="18" t="n">
        <x:f>AE892*INDEX('07 Mode Capacity'!$P$6:$P$17,MATCH("INLAND-"&amp;I892,'07 Mode Capacity'!$C$6:$C$17,0))</x:f>
        <x:v>8.331428571428571</x:v>
      </x:c>
      <x:c r="AN892" s="18" t="n">
        <x:f>SUM(AJ892:AM892)</x:f>
        <x:v>58.68006372757807</x:v>
      </x:c>
      <x:c r="AO892" s="17" t="n">
        <x:f>IF(N892=0,1,AN892/N892)</x:f>
        <x:v>0.36222261560233376</x:v>
      </x:c>
      <x:c r="AP892" s="11" t="str">
        <x:f>IF(AO892&gt;='01 Controls'!$E$16,"PASS","FAIL")</x:f>
        <x:v>FAIL</x:v>
      </x:c>
      <x:c r="AQ892" s="11" t="str">
        <x:v>UNQUANTIFIED</x:v>
      </x:c>
      <x:c r="AR892" s="11" t="str">
        <x:v>Position-class planning record; serial item and receiver open</x:v>
      </x:c>
      <x:c r="AS892" s="26"/>
      <x:c r="AT892" s="26"/>
    </x:row>
    <x:row r="893">
      <x:c r="C893" s="11" t="str">
        <x:v>C2-CM-RDC-ISO-18</x:v>
      </x:c>
      <x:c r="D893" s="11" t="str">
        <x:v>C2</x:v>
      </x:c>
      <x:c r="E893" s="11" t="str">
        <x:v>Gulf–Atlantic hurricane</x:v>
      </x:c>
      <x:c r="F893" s="11" t="str">
        <x:v>CM-RDC</x:v>
      </x:c>
      <x:c r="G893" s="11" t="str">
        <x:v>Return and durable-continuity group</x:v>
      </x:c>
      <x:c r="H893" s="11" t="str">
        <x:v>ISO-18</x:v>
      </x:c>
      <x:c r="I893" s="19" t="n">
        <x:v>48</x:v>
      </x:c>
      <x:c r="J893" s="21" t="n">
        <x:v>6</x:v>
      </x:c>
      <x:c r="K893" s="18" t="n">
        <x:f>'05 Cargo Register'!K445</x:f>
        <x:v>67.5</x:v>
      </x:c>
      <x:c r="L893" s="18" t="n">
        <x:f>'05 Cargo Register'!N445</x:f>
        <x:v>5</x:v>
      </x:c>
      <x:c r="M893" s="18" t="n">
        <x:f>'05 Cargo Register'!O445</x:f>
        <x:v>132</x:v>
      </x:c>
      <x:c r="N893" s="18" t="n">
        <x:f>J893*K893</x:f>
        <x:v>405</x:v>
      </x:c>
      <x:c r="O893" s="18" t="n">
        <x:f>J893*L893</x:f>
        <x:v>30</x:v>
      </x:c>
      <x:c r="P893" s="18" t="n">
        <x:f>J893*M893</x:f>
        <x:v>792</x:v>
      </x:c>
      <x:c r="Q893" s="22" t="n">
        <x:f>'01 Controls'!$E$23*'02 Cargo Classes'!$M$7</x:f>
        <x:v>0.010000000000000002</x:v>
      </x:c>
      <x:c r="R893" s="22" t="n">
        <x:f>'01 Controls'!$F$23*'02 Cargo Classes'!$N$7</x:f>
        <x:v>0.2</x:v>
      </x:c>
      <x:c r="S893" s="22" t="n">
        <x:f>'01 Controls'!$G$23*'02 Cargo Classes'!$O$7</x:f>
        <x:v>0.72</x:v>
      </x:c>
      <x:c r="T893" s="22" t="n">
        <x:f>'01 Controls'!$H$23*'02 Cargo Classes'!$P$7</x:f>
        <x:v>0.12</x:v>
      </x:c>
      <x:c r="U893" s="22" t="n">
        <x:f>SUM(Q893:T893)</x:f>
        <x:v>1.0499999999999998</x:v>
      </x:c>
      <x:c r="V893" s="18" t="n">
        <x:f>IF(U893=0,0,N893*Q893/U893)</x:f>
        <x:v>3.8571428571428585</x:v>
      </x:c>
      <x:c r="W893" s="18" t="n">
        <x:f>IF(U893=0,0,P893*Q893/U893)</x:f>
        <x:v>7.542857142857145</x:v>
      </x:c>
      <x:c r="X893" s="18" t="n">
        <x:f>MAX(V893,W893*'01 Controls'!$E$12)</x:f>
        <x:v>3.8571428571428585</x:v>
      </x:c>
      <x:c r="Y893" s="18" t="n">
        <x:f>IF(U893=0,0,N893*R893/U893)</x:f>
        <x:v>77.14285714285715</x:v>
      </x:c>
      <x:c r="Z893" s="18" t="n">
        <x:f>IF(U893=0,0,P893*R893/U893)</x:f>
        <x:v>150.8571428571429</x:v>
      </x:c>
      <x:c r="AA893" s="18" t="n">
        <x:f>MAX(Y893,Z893*'01 Controls'!$E$13)</x:f>
        <x:v>77.14285714285715</x:v>
      </x:c>
      <x:c r="AB893" s="18" t="n">
        <x:f>IF(U893=0,0,N893*S893/U893)</x:f>
        <x:v>277.7142857142857</x:v>
      </x:c>
      <x:c r="AC893" s="18" t="n">
        <x:f>IF(U893=0,0,P893*S893/U893)</x:f>
        <x:v>543.0857142857144</x:v>
      </x:c>
      <x:c r="AD893" s="18" t="n">
        <x:f>MAX(AB893,AC893*'01 Controls'!$E$14)</x:f>
        <x:v>277.7142857142857</x:v>
      </x:c>
      <x:c r="AE893" s="18" t="n">
        <x:f>IF(U893=0,0,N893*T893/U893)</x:f>
        <x:v>46.28571428571429</x:v>
      </x:c>
      <x:c r="AF893" s="18" t="n">
        <x:f>IF(U893=0,0,P893*T893/U893)</x:f>
        <x:v>90.51428571428572</x:v>
      </x:c>
      <x:c r="AG893" s="18" t="n">
        <x:f>MAX(AE893,AF893*'01 Controls'!$E$15)</x:f>
        <x:v>46.28571428571429</x:v>
      </x:c>
      <x:c r="AH893" s="18" t="n">
        <x:f>SUM(V893,Y893,AB893,AE893)</x:f>
        <x:v>405</x:v>
      </x:c>
      <x:c r="AI893" s="18" t="n">
        <x:f>N893-AH893</x:f>
        <x:v>0</x:v>
      </x:c>
      <x:c r="AJ893" s="18" t="n">
        <x:f>V893*INDEX('07 Mode Capacity'!$P$6:$P$17,MATCH("AIR-"&amp;I893,'07 Mode Capacity'!$C$6:$C$17,0))</x:f>
        <x:v>1.0812946819729863</x:v>
      </x:c>
      <x:c r="AK893" s="18" t="n">
        <x:f>Y893*INDEX('07 Mode Capacity'!$P$6:$P$17,MATCH("OCEAN-"&amp;I893,'07 Mode Capacity'!$C$6:$C$17,0))</x:f>
        <x:v>6.760513040362267</x:v>
      </x:c>
      <x:c r="AL893" s="18" t="n">
        <x:f>AB893*INDEX('07 Mode Capacity'!$P$6:$P$17,MATCH("LAND-"&amp;I893,'07 Mode Capacity'!$C$6:$C$17,0))</x:f>
        <x:v>33.89443690518279</x:v>
      </x:c>
      <x:c r="AM893" s="18" t="n">
        <x:f>AE893*INDEX('07 Mode Capacity'!$P$6:$P$17,MATCH("INLAND-"&amp;I893,'07 Mode Capacity'!$C$6:$C$17,0))</x:f>
        <x:v>29.217133610572567</x:v>
      </x:c>
      <x:c r="AN893" s="18" t="n">
        <x:f>SUM(AJ893:AM893)</x:f>
        <x:v>70.95337823809061</x:v>
      </x:c>
      <x:c r="AO893" s="17" t="n">
        <x:f>IF(N893=0,1,AN893/N893)</x:f>
        <x:v>0.17519352651380396</x:v>
      </x:c>
      <x:c r="AP893" s="11" t="str">
        <x:f>IF(AO893&gt;='01 Controls'!$E$16,"PASS","FAIL")</x:f>
        <x:v>FAIL</x:v>
      </x:c>
      <x:c r="AQ893" s="11" t="str">
        <x:v>UNQUANTIFIED</x:v>
      </x:c>
      <x:c r="AR893" s="11" t="str">
        <x:v>Position-class planning record; serial item and receiver open</x:v>
      </x:c>
      <x:c r="AS893" s="26"/>
      <x:c r="AT893" s="26"/>
    </x:row>
    <x:row r="894">
      <x:c r="C894" s="11" t="str">
        <x:v>C2-CM-RDC-COL-12</x:v>
      </x:c>
      <x:c r="D894" s="11" t="str">
        <x:v>C2</x:v>
      </x:c>
      <x:c r="E894" s="11" t="str">
        <x:v>Gulf–Atlantic hurricane</x:v>
      </x:c>
      <x:c r="F894" s="11" t="str">
        <x:v>CM-RDC</x:v>
      </x:c>
      <x:c r="G894" s="11" t="str">
        <x:v>Return and durable-continuity group</x:v>
      </x:c>
      <x:c r="H894" s="11" t="str">
        <x:v>COL-12</x:v>
      </x:c>
      <x:c r="I894" s="19" t="n">
        <x:v>24</x:v>
      </x:c>
      <x:c r="J894" s="21" t="n">
        <x:v>6</x:v>
      </x:c>
      <x:c r="K894" s="18" t="n">
        <x:f>'05 Cargo Register'!K446</x:f>
        <x:v>27</x:v>
      </x:c>
      <x:c r="L894" s="18" t="n">
        <x:f>'05 Cargo Register'!N446</x:f>
        <x:v>3</x:v>
      </x:c>
      <x:c r="M894" s="18" t="n">
        <x:f>'05 Cargo Register'!O446</x:f>
        <x:v>79.2</x:v>
      </x:c>
      <x:c r="N894" s="18" t="n">
        <x:f>J894*K894</x:f>
        <x:v>162</x:v>
      </x:c>
      <x:c r="O894" s="18" t="n">
        <x:f>J894*L894</x:f>
        <x:v>18</x:v>
      </x:c>
      <x:c r="P894" s="18" t="n">
        <x:f>J894*M894</x:f>
        <x:v>475.20000000000005</x:v>
      </x:c>
      <x:c r="Q894" s="22" t="n">
        <x:f>'01 Controls'!$E$23*'02 Cargo Classes'!$M$8</x:f>
        <x:v>0.1</x:v>
      </x:c>
      <x:c r="R894" s="22" t="n">
        <x:f>'01 Controls'!$F$23*'02 Cargo Classes'!$N$8</x:f>
        <x:v>0.13999999999999999</x:v>
      </x:c>
      <x:c r="S894" s="22" t="n">
        <x:f>'01 Controls'!$G$23*'02 Cargo Classes'!$O$8</x:f>
        <x:v>0.72</x:v>
      </x:c>
      <x:c r="T894" s="22" t="n">
        <x:f>'01 Controls'!$H$23*'02 Cargo Classes'!$P$8</x:f>
        <x:v>0.03</x:v>
      </x:c>
      <x:c r="U894" s="22" t="n">
        <x:f>SUM(Q894:T894)</x:f>
        <x:v>0.99</x:v>
      </x:c>
      <x:c r="V894" s="18" t="n">
        <x:f>IF(U894=0,0,N894*Q894/U894)</x:f>
        <x:v>16.363636363636363</x:v>
      </x:c>
      <x:c r="W894" s="18" t="n">
        <x:f>IF(U894=0,0,P894*Q894/U894)</x:f>
        <x:v>48.000000000000014</x:v>
      </x:c>
      <x:c r="X894" s="18" t="n">
        <x:f>MAX(V894,W894*'01 Controls'!$E$12)</x:f>
        <x:v>16.363636363636363</x:v>
      </x:c>
      <x:c r="Y894" s="18" t="n">
        <x:f>IF(U894=0,0,N894*R894/U894)</x:f>
        <x:v>22.909090909090907</x:v>
      </x:c>
      <x:c r="Z894" s="18" t="n">
        <x:f>IF(U894=0,0,P894*R894/U894)</x:f>
        <x:v>67.2</x:v>
      </x:c>
      <x:c r="AA894" s="18" t="n">
        <x:f>MAX(Y894,Z894*'01 Controls'!$E$13)</x:f>
        <x:v>22.909090909090907</x:v>
      </x:c>
      <x:c r="AB894" s="18" t="n">
        <x:f>IF(U894=0,0,N894*S894/U894)</x:f>
        <x:v>117.81818181818181</x:v>
      </x:c>
      <x:c r="AC894" s="18" t="n">
        <x:f>IF(U894=0,0,P894*S894/U894)</x:f>
        <x:v>345.6</x:v>
      </x:c>
      <x:c r="AD894" s="18" t="n">
        <x:f>MAX(AB894,AC894*'01 Controls'!$E$14)</x:f>
        <x:v>117.81818181818181</x:v>
      </x:c>
      <x:c r="AE894" s="18" t="n">
        <x:f>IF(U894=0,0,N894*T894/U894)</x:f>
        <x:v>4.909090909090908</x:v>
      </x:c>
      <x:c r="AF894" s="18" t="n">
        <x:f>IF(U894=0,0,P894*T894/U894)</x:f>
        <x:v>14.4</x:v>
      </x:c>
      <x:c r="AG894" s="18" t="n">
        <x:f>MAX(AE894,AF894*'01 Controls'!$E$15)</x:f>
        <x:v>4.909090909090908</x:v>
      </x:c>
      <x:c r="AH894" s="18" t="n">
        <x:f>SUM(V894,Y894,AB894,AE894)</x:f>
        <x:v>161.99999999999997</x:v>
      </x:c>
      <x:c r="AI894" s="18" t="n">
        <x:f>N894-AH894</x:f>
        <x:v>2.842170943040401e-14</x:v>
      </x:c>
      <x:c r="AJ894" s="18" t="n">
        <x:f>V894*INDEX('07 Mode Capacity'!$P$6:$P$17,MATCH("AIR-"&amp;I894,'07 Mode Capacity'!$C$6:$C$17,0))</x:f>
        <x:v>3.320412019181501</x:v>
      </x:c>
      <x:c r="AK894" s="18" t="n">
        <x:f>Y894*INDEX('07 Mode Capacity'!$P$6:$P$17,MATCH("OCEAN-"&amp;I894,'07 Mode Capacity'!$C$6:$C$17,0))</x:f>
        <x:v>3.4384036698578817</x:v>
      </x:c>
      <x:c r="AL894" s="18" t="n">
        <x:f>AB894*INDEX('07 Mode Capacity'!$P$6:$P$17,MATCH("LAND-"&amp;I894,'07 Mode Capacity'!$C$6:$C$17,0))</x:f>
        <x:v>45.06556343885486</x:v>
      </x:c>
      <x:c r="AM894" s="18" t="n">
        <x:f>AE894*INDEX('07 Mode Capacity'!$P$6:$P$17,MATCH("INLAND-"&amp;I894,'07 Mode Capacity'!$C$6:$C$17,0))</x:f>
        <x:v>4.909090909090908</x:v>
      </x:c>
      <x:c r="AN894" s="18" t="n">
        <x:f>SUM(AJ894:AM894)</x:f>
        <x:v>56.733470036985146</x:v>
      </x:c>
      <x:c r="AO894" s="17" t="n">
        <x:f>IF(N894=0,1,AN894/N894)</x:f>
        <x:v>0.350206605166575</x:v>
      </x:c>
      <x:c r="AP894" s="11" t="str">
        <x:f>IF(AO894&gt;='01 Controls'!$E$16,"PASS","FAIL")</x:f>
        <x:v>FAIL</x:v>
      </x:c>
      <x:c r="AQ894" s="11" t="str">
        <x:v>UNQUANTIFIED</x:v>
      </x:c>
      <x:c r="AR894" s="11" t="str">
        <x:v>Position-class planning record; serial item and receiver open</x:v>
      </x:c>
      <x:c r="AS894" s="26"/>
      <x:c r="AT894" s="26"/>
    </x:row>
    <x:row r="895">
      <x:c r="C895" s="11" t="str">
        <x:v>C2-CM-RDC-BAT-22</x:v>
      </x:c>
      <x:c r="D895" s="11" t="str">
        <x:v>C2</x:v>
      </x:c>
      <x:c r="E895" s="11" t="str">
        <x:v>Gulf–Atlantic hurricane</x:v>
      </x:c>
      <x:c r="F895" s="11" t="str">
        <x:v>CM-RDC</x:v>
      </x:c>
      <x:c r="G895" s="11" t="str">
        <x:v>Return and durable-continuity group</x:v>
      </x:c>
      <x:c r="H895" s="11" t="str">
        <x:v>BAT-22</x:v>
      </x:c>
      <x:c r="I895" s="19" t="n">
        <x:v>48</x:v>
      </x:c>
      <x:c r="J895" s="21" t="n">
        <x:v>6</x:v>
      </x:c>
      <x:c r="K895" s="18" t="n">
        <x:f>'05 Cargo Register'!K447</x:f>
        <x:v>33.75</x:v>
      </x:c>
      <x:c r="L895" s="18" t="n">
        <x:f>'05 Cargo Register'!N447</x:f>
        <x:v>2</x:v>
      </x:c>
      <x:c r="M895" s="18" t="n">
        <x:f>'05 Cargo Register'!O447</x:f>
        <x:v>52.800000000000004</x:v>
      </x:c>
      <x:c r="N895" s="18" t="n">
        <x:f>J895*K895</x:f>
        <x:v>202.5</x:v>
      </x:c>
      <x:c r="O895" s="18" t="n">
        <x:f>J895*L895</x:f>
        <x:v>12</x:v>
      </x:c>
      <x:c r="P895" s="18" t="n">
        <x:f>J895*M895</x:f>
        <x:v>316.8</x:v>
      </x:c>
      <x:c r="Q895" s="22" t="n">
        <x:f>'01 Controls'!$E$23*'02 Cargo Classes'!$M$9</x:f>
        <x:v>0</x:v>
      </x:c>
      <x:c r="R895" s="22" t="n">
        <x:f>'01 Controls'!$F$23*'02 Cargo Classes'!$N$9</x:f>
        <x:v>0.2</x:v>
      </x:c>
      <x:c r="S895" s="22" t="n">
        <x:f>'01 Controls'!$G$23*'02 Cargo Classes'!$O$9</x:f>
        <x:v>0.6</x:v>
      </x:c>
      <x:c r="T895" s="22" t="n">
        <x:f>'01 Controls'!$H$23*'02 Cargo Classes'!$P$9</x:f>
        <x:v>0.075</x:v>
      </x:c>
      <x:c r="U895" s="22" t="n">
        <x:f>SUM(Q895:T895)</x:f>
        <x:v>0.875</x:v>
      </x:c>
      <x:c r="V895" s="18" t="n">
        <x:f>IF(U895=0,0,N895*Q895/U895)</x:f>
        <x:v>0</x:v>
      </x:c>
      <x:c r="W895" s="18" t="n">
        <x:f>IF(U895=0,0,P895*Q895/U895)</x:f>
        <x:v>0</x:v>
      </x:c>
      <x:c r="X895" s="18" t="n">
        <x:f>MAX(V895,W895*'01 Controls'!$E$12)</x:f>
        <x:v>0</x:v>
      </x:c>
      <x:c r="Y895" s="18" t="n">
        <x:f>IF(U895=0,0,N895*R895/U895)</x:f>
        <x:v>46.285714285714285</x:v>
      </x:c>
      <x:c r="Z895" s="18" t="n">
        <x:f>IF(U895=0,0,P895*R895/U895)</x:f>
        <x:v>72.41142857142857</x:v>
      </x:c>
      <x:c r="AA895" s="18" t="n">
        <x:f>MAX(Y895,Z895*'01 Controls'!$E$13)</x:f>
        <x:v>46.285714285714285</x:v>
      </x:c>
      <x:c r="AB895" s="18" t="n">
        <x:f>IF(U895=0,0,N895*S895/U895)</x:f>
        <x:v>138.85714285714286</x:v>
      </x:c>
      <x:c r="AC895" s="18" t="n">
        <x:f>IF(U895=0,0,P895*S895/U895)</x:f>
        <x:v>217.23428571428573</x:v>
      </x:c>
      <x:c r="AD895" s="18" t="n">
        <x:f>MAX(AB895,AC895*'01 Controls'!$E$14)</x:f>
        <x:v>138.85714285714286</x:v>
      </x:c>
      <x:c r="AE895" s="18" t="n">
        <x:f>IF(U895=0,0,N895*T895/U895)</x:f>
        <x:v>17.357142857142858</x:v>
      </x:c>
      <x:c r="AF895" s="18" t="n">
        <x:f>IF(U895=0,0,P895*T895/U895)</x:f>
        <x:v>27.154285714285717</x:v>
      </x:c>
      <x:c r="AG895" s="18" t="n">
        <x:f>MAX(AE895,AF895*'01 Controls'!$E$15)</x:f>
        <x:v>17.357142857142858</x:v>
      </x:c>
      <x:c r="AH895" s="18" t="n">
        <x:f>SUM(V895,Y895,AB895,AE895)</x:f>
        <x:v>202.5</x:v>
      </x:c>
      <x:c r="AI895" s="18" t="n">
        <x:f>N895-AH895</x:f>
        <x:v>0</x:v>
      </x:c>
      <x:c r="AJ895" s="18" t="n">
        <x:f>V895*INDEX('07 Mode Capacity'!$P$6:$P$17,MATCH("AIR-"&amp;I895,'07 Mode Capacity'!$C$6:$C$17,0))</x:f>
        <x:v>0</x:v>
      </x:c>
      <x:c r="AK895" s="18" t="n">
        <x:f>Y895*INDEX('07 Mode Capacity'!$P$6:$P$17,MATCH("OCEAN-"&amp;I895,'07 Mode Capacity'!$C$6:$C$17,0))</x:f>
        <x:v>4.05630782421736</x:v>
      </x:c>
      <x:c r="AL895" s="18" t="n">
        <x:f>AB895*INDEX('07 Mode Capacity'!$P$6:$P$17,MATCH("LAND-"&amp;I895,'07 Mode Capacity'!$C$6:$C$17,0))</x:f>
        <x:v>16.947218452591397</x:v>
      </x:c>
      <x:c r="AM895" s="18" t="n">
        <x:f>AE895*INDEX('07 Mode Capacity'!$P$6:$P$17,MATCH("INLAND-"&amp;I895,'07 Mode Capacity'!$C$6:$C$17,0))</x:f>
        <x:v>10.956425103964712</x:v>
      </x:c>
      <x:c r="AN895" s="18" t="n">
        <x:f>SUM(AJ895:AM895)</x:f>
        <x:v>31.959951380773468</x:v>
      </x:c>
      <x:c r="AO895" s="17" t="n">
        <x:f>IF(N895=0,1,AN895/N895)</x:f>
        <x:v>0.15782692039888133</x:v>
      </x:c>
      <x:c r="AP895" s="11" t="str">
        <x:f>IF(AO895&gt;='01 Controls'!$E$16,"PASS","FAIL")</x:f>
        <x:v>FAIL</x:v>
      </x:c>
      <x:c r="AQ895" s="11" t="str">
        <x:v>UNQUANTIFIED</x:v>
      </x:c>
      <x:c r="AR895" s="11" t="str">
        <x:v>Position-class planning record; serial item and receiver open</x:v>
      </x:c>
      <x:c r="AS895" s="26"/>
      <x:c r="AT895" s="26"/>
    </x:row>
    <x:row r="896">
      <x:c r="C896" s="11" t="str">
        <x:v>C2-CM-RDC-TNK-20</x:v>
      </x:c>
      <x:c r="D896" s="11" t="str">
        <x:v>C2</x:v>
      </x:c>
      <x:c r="E896" s="11" t="str">
        <x:v>Gulf–Atlantic hurricane</x:v>
      </x:c>
      <x:c r="F896" s="11" t="str">
        <x:v>CM-RDC</x:v>
      </x:c>
      <x:c r="G896" s="11" t="str">
        <x:v>Return and durable-continuity group</x:v>
      </x:c>
      <x:c r="H896" s="11" t="str">
        <x:v>TNK-20</x:v>
      </x:c>
      <x:c r="I896" s="19" t="n">
        <x:v>48</x:v>
      </x:c>
      <x:c r="J896" s="21" t="n">
        <x:v>6</x:v>
      </x:c>
      <x:c r="K896" s="18" t="n">
        <x:f>'05 Cargo Register'!K448</x:f>
        <x:v>33.75</x:v>
      </x:c>
      <x:c r="L896" s="18" t="n">
        <x:f>'05 Cargo Register'!N448</x:f>
        <x:v>2</x:v>
      </x:c>
      <x:c r="M896" s="18" t="n">
        <x:f>'05 Cargo Register'!O448</x:f>
        <x:v>42.5</x:v>
      </x:c>
      <x:c r="N896" s="18" t="n">
        <x:f>J896*K896</x:f>
        <x:v>202.5</x:v>
      </x:c>
      <x:c r="O896" s="18" t="n">
        <x:f>J896*L896</x:f>
        <x:v>12</x:v>
      </x:c>
      <x:c r="P896" s="18" t="n">
        <x:f>J896*M896</x:f>
        <x:v>255</x:v>
      </x:c>
      <x:c r="Q896" s="22" t="n">
        <x:f>'01 Controls'!$E$23*'02 Cargo Classes'!$M$10</x:f>
        <x:v>0</x:v>
      </x:c>
      <x:c r="R896" s="22" t="n">
        <x:f>'01 Controls'!$F$23*'02 Cargo Classes'!$N$10</x:f>
        <x:v>0.24</x:v>
      </x:c>
      <x:c r="S896" s="22" t="n">
        <x:f>'01 Controls'!$G$23*'02 Cargo Classes'!$O$10</x:f>
        <x:v>0.6</x:v>
      </x:c>
      <x:c r="T896" s="22" t="n">
        <x:f>'01 Controls'!$H$23*'02 Cargo Classes'!$P$10</x:f>
        <x:v>0.15</x:v>
      </x:c>
      <x:c r="U896" s="22" t="n">
        <x:f>SUM(Q896:T896)</x:f>
        <x:v>0.99</x:v>
      </x:c>
      <x:c r="V896" s="18" t="n">
        <x:f>IF(U896=0,0,N896*Q896/U896)</x:f>
        <x:v>0</x:v>
      </x:c>
      <x:c r="W896" s="18" t="n">
        <x:f>IF(U896=0,0,P896*Q896/U896)</x:f>
        <x:v>0</x:v>
      </x:c>
      <x:c r="X896" s="18" t="n">
        <x:f>MAX(V896,W896*'01 Controls'!$E$12)</x:f>
        <x:v>0</x:v>
      </x:c>
      <x:c r="Y896" s="18" t="n">
        <x:f>IF(U896=0,0,N896*R896/U896)</x:f>
        <x:v>49.09090909090909</x:v>
      </x:c>
      <x:c r="Z896" s="18" t="n">
        <x:f>IF(U896=0,0,P896*R896/U896)</x:f>
        <x:v>61.81818181818181</x:v>
      </x:c>
      <x:c r="AA896" s="18" t="n">
        <x:f>MAX(Y896,Z896*'01 Controls'!$E$13)</x:f>
        <x:v>49.09090909090909</x:v>
      </x:c>
      <x:c r="AB896" s="18" t="n">
        <x:f>IF(U896=0,0,N896*S896/U896)</x:f>
        <x:v>122.72727272727273</x:v>
      </x:c>
      <x:c r="AC896" s="18" t="n">
        <x:f>IF(U896=0,0,P896*S896/U896)</x:f>
        <x:v>154.54545454545456</x:v>
      </x:c>
      <x:c r="AD896" s="18" t="n">
        <x:f>MAX(AB896,AC896*'01 Controls'!$E$14)</x:f>
        <x:v>122.72727272727273</x:v>
      </x:c>
      <x:c r="AE896" s="18" t="n">
        <x:f>IF(U896=0,0,N896*T896/U896)</x:f>
        <x:v>30.681818181818183</x:v>
      </x:c>
      <x:c r="AF896" s="18" t="n">
        <x:f>IF(U896=0,0,P896*T896/U896)</x:f>
        <x:v>38.63636363636364</x:v>
      </x:c>
      <x:c r="AG896" s="18" t="n">
        <x:f>MAX(AE896,AF896*'01 Controls'!$E$15)</x:f>
        <x:v>30.681818181818183</x:v>
      </x:c>
      <x:c r="AH896" s="18" t="n">
        <x:f>SUM(V896,Y896,AB896,AE896)</x:f>
        <x:v>202.5</x:v>
      </x:c>
      <x:c r="AI896" s="18" t="n">
        <x:f>N896-AH896</x:f>
        <x:v>0</x:v>
      </x:c>
      <x:c r="AJ896" s="18" t="n">
        <x:f>V896*INDEX('07 Mode Capacity'!$P$6:$P$17,MATCH("AIR-"&amp;I896,'07 Mode Capacity'!$C$6:$C$17,0))</x:f>
        <x:v>0</x:v>
      </x:c>
      <x:c r="AK896" s="18" t="n">
        <x:f>Y896*INDEX('07 Mode Capacity'!$P$6:$P$17,MATCH("OCEAN-"&amp;I896,'07 Mode Capacity'!$C$6:$C$17,0))</x:f>
        <x:v>4.302144662048715</x:v>
      </x:c>
      <x:c r="AL896" s="18" t="n">
        <x:f>AB896*INDEX('07 Mode Capacity'!$P$6:$P$17,MATCH("LAND-"&amp;I896,'07 Mode Capacity'!$C$6:$C$17,0))</x:f>
        <x:v>14.978602167694419</x:v>
      </x:c>
      <x:c r="AM896" s="18" t="n">
        <x:f>AE896*INDEX('07 Mode Capacity'!$P$6:$P$17,MATCH("INLAND-"&amp;I896,'07 Mode Capacity'!$C$6:$C$17,0))</x:f>
        <x:v>19.367418113068936</x:v>
      </x:c>
      <x:c r="AN896" s="18" t="n">
        <x:f>SUM(AJ896:AM896)</x:f>
        <x:v>38.64816494281207</x:v>
      </x:c>
      <x:c r="AO896" s="17" t="n">
        <x:f>IF(N896=0,1,AN896/N896)</x:f>
        <x:v>0.19085513552005962</x:v>
      </x:c>
      <x:c r="AP896" s="11" t="str">
        <x:f>IF(AO896&gt;='01 Controls'!$E$16,"PASS","FAIL")</x:f>
        <x:v>FAIL</x:v>
      </x:c>
      <x:c r="AQ896" s="11" t="str">
        <x:v>UNQUANTIFIED</x:v>
      </x:c>
      <x:c r="AR896" s="11" t="str">
        <x:v>Position-class planning record; serial item and receiver open</x:v>
      </x:c>
      <x:c r="AS896" s="26"/>
      <x:c r="AT896" s="26"/>
    </x:row>
    <x:row r="897">
      <x:c r="C897" s="11" t="str">
        <x:v>C2-CM-RDC-FLR-24</x:v>
      </x:c>
      <x:c r="D897" s="11" t="str">
        <x:v>C2</x:v>
      </x:c>
      <x:c r="E897" s="11" t="str">
        <x:v>Gulf–Atlantic hurricane</x:v>
      </x:c>
      <x:c r="F897" s="11" t="str">
        <x:v>CM-RDC</x:v>
      </x:c>
      <x:c r="G897" s="11" t="str">
        <x:v>Return and durable-continuity group</x:v>
      </x:c>
      <x:c r="H897" s="11" t="str">
        <x:v>FLR-24</x:v>
      </x:c>
      <x:c r="I897" s="19" t="n">
        <x:v>48</x:v>
      </x:c>
      <x:c r="J897" s="21" t="n">
        <x:v>6</x:v>
      </x:c>
      <x:c r="K897" s="18" t="n">
        <x:f>'05 Cargo Register'!K449</x:f>
        <x:v>54</x:v>
      </x:c>
      <x:c r="L897" s="18" t="n">
        <x:f>'05 Cargo Register'!N449</x:f>
        <x:v>3</x:v>
      </x:c>
      <x:c r="M897" s="18" t="n">
        <x:f>'05 Cargo Register'!O449</x:f>
        <x:v>96</x:v>
      </x:c>
      <x:c r="N897" s="18" t="n">
        <x:f>J897*K897</x:f>
        <x:v>324</x:v>
      </x:c>
      <x:c r="O897" s="18" t="n">
        <x:f>J897*L897</x:f>
        <x:v>18</x:v>
      </x:c>
      <x:c r="P897" s="18" t="n">
        <x:f>J897*M897</x:f>
        <x:v>576</x:v>
      </x:c>
      <x:c r="Q897" s="22" t="n">
        <x:f>'01 Controls'!$E$23*'02 Cargo Classes'!$M$11</x:f>
        <x:v>0</x:v>
      </x:c>
      <x:c r="R897" s="22" t="n">
        <x:f>'01 Controls'!$F$23*'02 Cargo Classes'!$N$11</x:f>
        <x:v>0.24</x:v>
      </x:c>
      <x:c r="S897" s="22" t="n">
        <x:f>'01 Controls'!$G$23*'02 Cargo Classes'!$O$11</x:f>
        <x:v>0.6</x:v>
      </x:c>
      <x:c r="T897" s="22" t="n">
        <x:f>'01 Controls'!$H$23*'02 Cargo Classes'!$P$11</x:f>
        <x:v>0.12</x:v>
      </x:c>
      <x:c r="U897" s="22" t="n">
        <x:f>SUM(Q897:T897)</x:f>
        <x:v>0.96</x:v>
      </x:c>
      <x:c r="V897" s="18" t="n">
        <x:f>IF(U897=0,0,N897*Q897/U897)</x:f>
        <x:v>0</x:v>
      </x:c>
      <x:c r="W897" s="18" t="n">
        <x:f>IF(U897=0,0,P897*Q897/U897)</x:f>
        <x:v>0</x:v>
      </x:c>
      <x:c r="X897" s="18" t="n">
        <x:f>MAX(V897,W897*'01 Controls'!$E$12)</x:f>
        <x:v>0</x:v>
      </x:c>
      <x:c r="Y897" s="18" t="n">
        <x:f>IF(U897=0,0,N897*R897/U897)</x:f>
        <x:v>81</x:v>
      </x:c>
      <x:c r="Z897" s="18" t="n">
        <x:f>IF(U897=0,0,P897*R897/U897)</x:f>
        <x:v>144.00000000000003</x:v>
      </x:c>
      <x:c r="AA897" s="18" t="n">
        <x:f>MAX(Y897,Z897*'01 Controls'!$E$13)</x:f>
        <x:v>81</x:v>
      </x:c>
      <x:c r="AB897" s="18" t="n">
        <x:f>IF(U897=0,0,N897*S897/U897)</x:f>
        <x:v>202.5</x:v>
      </x:c>
      <x:c r="AC897" s="18" t="n">
        <x:f>IF(U897=0,0,P897*S897/U897)</x:f>
        <x:v>360</x:v>
      </x:c>
      <x:c r="AD897" s="18" t="n">
        <x:f>MAX(AB897,AC897*'01 Controls'!$E$14)</x:f>
        <x:v>202.5</x:v>
      </x:c>
      <x:c r="AE897" s="18" t="n">
        <x:f>IF(U897=0,0,N897*T897/U897)</x:f>
        <x:v>40.5</x:v>
      </x:c>
      <x:c r="AF897" s="18" t="n">
        <x:f>IF(U897=0,0,P897*T897/U897)</x:f>
        <x:v>72.00000000000001</x:v>
      </x:c>
      <x:c r="AG897" s="18" t="n">
        <x:f>MAX(AE897,AF897*'01 Controls'!$E$15)</x:f>
        <x:v>40.5</x:v>
      </x:c>
      <x:c r="AH897" s="18" t="n">
        <x:f>SUM(V897,Y897,AB897,AE897)</x:f>
        <x:v>324</x:v>
      </x:c>
      <x:c r="AI897" s="18" t="n">
        <x:f>N897-AH897</x:f>
        <x:v>0</x:v>
      </x:c>
      <x:c r="AJ897" s="18" t="n">
        <x:f>V897*INDEX('07 Mode Capacity'!$P$6:$P$17,MATCH("AIR-"&amp;I897,'07 Mode Capacity'!$C$6:$C$17,0))</x:f>
        <x:v>0</x:v>
      </x:c>
      <x:c r="AK897" s="18" t="n">
        <x:f>Y897*INDEX('07 Mode Capacity'!$P$6:$P$17,MATCH("OCEAN-"&amp;I897,'07 Mode Capacity'!$C$6:$C$17,0))</x:f>
        <x:v>7.098538692380379</x:v>
      </x:c>
      <x:c r="AL897" s="18" t="n">
        <x:f>AB897*INDEX('07 Mode Capacity'!$P$6:$P$17,MATCH("LAND-"&amp;I897,'07 Mode Capacity'!$C$6:$C$17,0))</x:f>
        <x:v>24.714693576695787</x:v>
      </x:c>
      <x:c r="AM897" s="18" t="n">
        <x:f>AE897*INDEX('07 Mode Capacity'!$P$6:$P$17,MATCH("INLAND-"&amp;I897,'07 Mode Capacity'!$C$6:$C$17,0))</x:f>
        <x:v>25.564991909250995</x:v>
      </x:c>
      <x:c r="AN897" s="18" t="n">
        <x:f>SUM(AJ897:AM897)</x:f>
        <x:v>57.37822417832716</x:v>
      </x:c>
      <x:c r="AO897" s="17" t="n">
        <x:f>IF(N897=0,1,AN897/N897)</x:f>
        <x:v>0.17709328450100975</x:v>
      </x:c>
      <x:c r="AP897" s="11" t="str">
        <x:f>IF(AO897&gt;='01 Controls'!$E$16,"PASS","FAIL")</x:f>
        <x:v>FAIL</x:v>
      </x:c>
      <x:c r="AQ897" s="11" t="str">
        <x:v>UNQUANTIFIED</x:v>
      </x:c>
      <x:c r="AR897" s="11" t="str">
        <x:v>Position-class planning record; serial item and receiver open</x:v>
      </x:c>
      <x:c r="AS897" s="26"/>
      <x:c r="AT897" s="26"/>
    </x:row>
    <x:row r="898">
      <x:c r="C898" s="11" t="str">
        <x:v>C2-CM-RDC-ROL-30</x:v>
      </x:c>
      <x:c r="D898" s="11" t="str">
        <x:v>C2</x:v>
      </x:c>
      <x:c r="E898" s="11" t="str">
        <x:v>Gulf–Atlantic hurricane</x:v>
      </x:c>
      <x:c r="F898" s="11" t="str">
        <x:v>CM-RDC</x:v>
      </x:c>
      <x:c r="G898" s="11" t="str">
        <x:v>Return and durable-continuity group</x:v>
      </x:c>
      <x:c r="H898" s="11" t="str">
        <x:v>ROL-30</x:v>
      </x:c>
      <x:c r="I898" s="19" t="n">
        <x:v>48</x:v>
      </x:c>
      <x:c r="J898" s="21" t="n">
        <x:v>6</x:v>
      </x:c>
      <x:c r="K898" s="18" t="n">
        <x:f>'05 Cargo Register'!K450</x:f>
        <x:v>243</x:v>
      </x:c>
      <x:c r="L898" s="18" t="n">
        <x:f>'05 Cargo Register'!N450</x:f>
        <x:v>11</x:v>
      </x:c>
      <x:c r="M898" s="18" t="n">
        <x:f>'05 Cargo Register'!O450</x:f>
        <x:v>701.25</x:v>
      </x:c>
      <x:c r="N898" s="18" t="n">
        <x:f>J898*K898</x:f>
        <x:v>1458</x:v>
      </x:c>
      <x:c r="O898" s="18" t="n">
        <x:f>J898*L898</x:f>
        <x:v>66</x:v>
      </x:c>
      <x:c r="P898" s="18" t="n">
        <x:f>J898*M898</x:f>
        <x:v>4207.5</x:v>
      </x:c>
      <x:c r="Q898" s="22" t="n">
        <x:f>'01 Controls'!$E$23*'02 Cargo Classes'!$M$12</x:f>
        <x:v>0</x:v>
      </x:c>
      <x:c r="R898" s="22" t="n">
        <x:f>'01 Controls'!$F$23*'02 Cargo Classes'!$N$12</x:f>
        <x:v>0.2</x:v>
      </x:c>
      <x:c r="S898" s="22" t="n">
        <x:f>'01 Controls'!$G$23*'02 Cargo Classes'!$O$12</x:f>
        <x:v>0.8999999999999999</x:v>
      </x:c>
      <x:c r="T898" s="22" t="n">
        <x:f>'01 Controls'!$H$23*'02 Cargo Classes'!$P$12</x:f>
        <x:v>0.09</x:v>
      </x:c>
      <x:c r="U898" s="22" t="n">
        <x:f>SUM(Q898:T898)</x:f>
        <x:v>1.19</x:v>
      </x:c>
      <x:c r="V898" s="18" t="n">
        <x:f>IF(U898=0,0,N898*Q898/U898)</x:f>
        <x:v>0</x:v>
      </x:c>
      <x:c r="W898" s="18" t="n">
        <x:f>IF(U898=0,0,P898*Q898/U898)</x:f>
        <x:v>0</x:v>
      </x:c>
      <x:c r="X898" s="18" t="n">
        <x:f>MAX(V898,W898*'01 Controls'!$E$12)</x:f>
        <x:v>0</x:v>
      </x:c>
      <x:c r="Y898" s="18" t="n">
        <x:f>IF(U898=0,0,N898*R898/U898)</x:f>
        <x:v>245.04201680672273</x:v>
      </x:c>
      <x:c r="Z898" s="18" t="n">
        <x:f>IF(U898=0,0,P898*R898/U898)</x:f>
        <x:v>707.1428571428572</x:v>
      </x:c>
      <x:c r="AA898" s="18" t="n">
        <x:f>MAX(Y898,Z898*'01 Controls'!$E$13)</x:f>
        <x:v>245.04201680672273</x:v>
      </x:c>
      <x:c r="AB898" s="18" t="n">
        <x:f>IF(U898=0,0,N898*S898/U898)</x:f>
        <x:v>1102.689075630252</x:v>
      </x:c>
      <x:c r="AC898" s="18" t="n">
        <x:f>IF(U898=0,0,P898*S898/U898)</x:f>
        <x:v>3182.142857142857</x:v>
      </x:c>
      <x:c r="AD898" s="18" t="n">
        <x:f>MAX(AB898,AC898*'01 Controls'!$E$14)</x:f>
        <x:v>1102.689075630252</x:v>
      </x:c>
      <x:c r="AE898" s="18" t="n">
        <x:f>IF(U898=0,0,N898*T898/U898)</x:f>
        <x:v>110.26890756302521</x:v>
      </x:c>
      <x:c r="AF898" s="18" t="n">
        <x:f>IF(U898=0,0,P898*T898/U898)</x:f>
        <x:v>318.2142857142857</x:v>
      </x:c>
      <x:c r="AG898" s="18" t="n">
        <x:f>MAX(AE898,AF898*'01 Controls'!$E$15)</x:f>
        <x:v>110.26890756302521</x:v>
      </x:c>
      <x:c r="AH898" s="18" t="n">
        <x:f>SUM(V898,Y898,AB898,AE898)</x:f>
        <x:v>1458</x:v>
      </x:c>
      <x:c r="AI898" s="18" t="n">
        <x:f>N898-AH898</x:f>
        <x:v>0</x:v>
      </x:c>
      <x:c r="AJ898" s="18" t="n">
        <x:f>V898*INDEX('07 Mode Capacity'!$P$6:$P$17,MATCH("AIR-"&amp;I898,'07 Mode Capacity'!$C$6:$C$17,0))</x:f>
        <x:v>0</x:v>
      </x:c>
      <x:c r="AK898" s="18" t="n">
        <x:f>Y898*INDEX('07 Mode Capacity'!$P$6:$P$17,MATCH("OCEAN-"&amp;I898,'07 Mode Capacity'!$C$6:$C$17,0))</x:f>
        <x:v>21.474570834091907</x:v>
      </x:c>
      <x:c r="AL898" s="18" t="n">
        <x:f>AB898*INDEX('07 Mode Capacity'!$P$6:$P$17,MATCH("LAND-"&amp;I898,'07 Mode Capacity'!$C$6:$C$17,0))</x:f>
        <x:v>134.58085241763757</x:v>
      </x:c>
      <x:c r="AM898" s="18" t="n">
        <x:f>AE898*INDEX('07 Mode Capacity'!$P$6:$P$17,MATCH("INLAND-"&amp;I898,'07 Mode Capacity'!$C$6:$C$17,0))</x:f>
        <x:v>69.60552418989346</x:v>
      </x:c>
      <x:c r="AN898" s="18" t="n">
        <x:f>SUM(AJ898:AM898)</x:f>
        <x:v>225.66094744162294</x:v>
      </x:c>
      <x:c r="AO898" s="17" t="n">
        <x:f>IF(N898=0,1,AN898/N898)</x:f>
        <x:v>0.15477431237422698</x:v>
      </x:c>
      <x:c r="AP898" s="11" t="str">
        <x:f>IF(AO898&gt;='01 Controls'!$E$16,"PASS","FAIL")</x:f>
        <x:v>FAIL</x:v>
      </x:c>
      <x:c r="AQ898" s="11" t="str">
        <x:v>UNQUANTIFIED</x:v>
      </x:c>
      <x:c r="AR898" s="11" t="str">
        <x:v>Position-class planning record; serial item and receiver open</x:v>
      </x:c>
      <x:c r="AS898" s="26"/>
      <x:c r="AT898" s="26"/>
    </x:row>
    <x:row r="899">
      <x:c r="C899" s="11" t="str">
        <x:v>C2-CM-RDC-LIN-18</x:v>
      </x:c>
      <x:c r="D899" s="11" t="str">
        <x:v>C2</x:v>
      </x:c>
      <x:c r="E899" s="11" t="str">
        <x:v>Gulf–Atlantic hurricane</x:v>
      </x:c>
      <x:c r="F899" s="11" t="str">
        <x:v>CM-RDC</x:v>
      </x:c>
      <x:c r="G899" s="11" t="str">
        <x:v>Return and durable-continuity group</x:v>
      </x:c>
      <x:c r="H899" s="11" t="str">
        <x:v>LIN-18</x:v>
      </x:c>
      <x:c r="I899" s="19" t="n">
        <x:v>72</x:v>
      </x:c>
      <x:c r="J899" s="21" t="n">
        <x:v>6</x:v>
      </x:c>
      <x:c r="K899" s="18" t="n">
        <x:f>'05 Cargo Register'!K451</x:f>
        <x:v>27</x:v>
      </x:c>
      <x:c r="L899" s="18" t="n">
        <x:f>'05 Cargo Register'!N451</x:f>
        <x:v>2</x:v>
      </x:c>
      <x:c r="M899" s="18" t="n">
        <x:f>'05 Cargo Register'!O451</x:f>
        <x:v>88</x:v>
      </x:c>
      <x:c r="N899" s="18" t="n">
        <x:f>J899*K899</x:f>
        <x:v>162</x:v>
      </x:c>
      <x:c r="O899" s="18" t="n">
        <x:f>J899*L899</x:f>
        <x:v>12</x:v>
      </x:c>
      <x:c r="P899" s="18" t="n">
        <x:f>J899*M899</x:f>
        <x:v>528</x:v>
      </x:c>
      <x:c r="Q899" s="22" t="n">
        <x:f>'01 Controls'!$E$23*'02 Cargo Classes'!$M$13</x:f>
        <x:v>0</x:v>
      </x:c>
      <x:c r="R899" s="22" t="n">
        <x:f>'01 Controls'!$F$23*'02 Cargo Classes'!$N$13</x:f>
        <x:v>0.24</x:v>
      </x:c>
      <x:c r="S899" s="22" t="n">
        <x:f>'01 Controls'!$G$23*'02 Cargo Classes'!$O$13</x:f>
        <x:v>0.6</x:v>
      </x:c>
      <x:c r="T899" s="22" t="n">
        <x:f>'01 Controls'!$H$23*'02 Cargo Classes'!$P$13</x:f>
        <x:v>0.15</x:v>
      </x:c>
      <x:c r="U899" s="22" t="n">
        <x:f>SUM(Q899:T899)</x:f>
        <x:v>0.99</x:v>
      </x:c>
      <x:c r="V899" s="18" t="n">
        <x:f>IF(U899=0,0,N899*Q899/U899)</x:f>
        <x:v>0</x:v>
      </x:c>
      <x:c r="W899" s="18" t="n">
        <x:f>IF(U899=0,0,P899*Q899/U899)</x:f>
        <x:v>0</x:v>
      </x:c>
      <x:c r="X899" s="18" t="n">
        <x:f>MAX(V899,W899*'01 Controls'!$E$12)</x:f>
        <x:v>0</x:v>
      </x:c>
      <x:c r="Y899" s="18" t="n">
        <x:f>IF(U899=0,0,N899*R899/U899)</x:f>
        <x:v>39.272727272727266</x:v>
      </x:c>
      <x:c r="Z899" s="18" t="n">
        <x:f>IF(U899=0,0,P899*R899/U899)</x:f>
        <x:v>128</x:v>
      </x:c>
      <x:c r="AA899" s="18" t="n">
        <x:f>MAX(Y899,Z899*'01 Controls'!$E$13)</x:f>
        <x:v>39.272727272727266</x:v>
      </x:c>
      <x:c r="AB899" s="18" t="n">
        <x:f>IF(U899=0,0,N899*S899/U899)</x:f>
        <x:v>98.18181818181819</x:v>
      </x:c>
      <x:c r="AC899" s="18" t="n">
        <x:f>IF(U899=0,0,P899*S899/U899)</x:f>
        <x:v>320</x:v>
      </x:c>
      <x:c r="AD899" s="18" t="n">
        <x:f>MAX(AB899,AC899*'01 Controls'!$E$14)</x:f>
        <x:v>98.18181818181819</x:v>
      </x:c>
      <x:c r="AE899" s="18" t="n">
        <x:f>IF(U899=0,0,N899*T899/U899)</x:f>
        <x:v>24.545454545454547</x:v>
      </x:c>
      <x:c r="AF899" s="18" t="n">
        <x:f>IF(U899=0,0,P899*T899/U899)</x:f>
        <x:v>80</x:v>
      </x:c>
      <x:c r="AG899" s="18" t="n">
        <x:f>MAX(AE899,AF899*'01 Controls'!$E$15)</x:f>
        <x:v>24.545454545454547</x:v>
      </x:c>
      <x:c r="AH899" s="18" t="n">
        <x:f>SUM(V899,Y899,AB899,AE899)</x:f>
        <x:v>162</x:v>
      </x:c>
      <x:c r="AI899" s="18" t="n">
        <x:f>N899-AH899</x:f>
        <x:v>0</x:v>
      </x:c>
      <x:c r="AJ899" s="18" t="n">
        <x:f>V899*INDEX('07 Mode Capacity'!$P$6:$P$17,MATCH("AIR-"&amp;I899,'07 Mode Capacity'!$C$6:$C$17,0))</x:f>
        <x:v>0</x:v>
      </x:c>
      <x:c r="AK899" s="18" t="n">
        <x:f>Y899*INDEX('07 Mode Capacity'!$P$6:$P$17,MATCH("OCEAN-"&amp;I899,'07 Mode Capacity'!$C$6:$C$17,0))</x:f>
        <x:v>30.741433322243093</x:v>
      </x:c>
      <x:c r="AL899" s="18" t="n">
        <x:f>AB899*INDEX('07 Mode Capacity'!$P$6:$P$17,MATCH("LAND-"&amp;I899,'07 Mode Capacity'!$C$6:$C$17,0))</x:f>
        <x:v>70.2010038875073</x:v>
      </x:c>
      <x:c r="AM899" s="18" t="n">
        <x:f>AE899*INDEX('07 Mode Capacity'!$P$6:$P$17,MATCH("INLAND-"&amp;I899,'07 Mode Capacity'!$C$6:$C$17,0))</x:f>
        <x:v>24.545454545454547</x:v>
      </x:c>
      <x:c r="AN899" s="18" t="n">
        <x:f>SUM(AJ899:AM899)</x:f>
        <x:v>125.48789175520494</x:v>
      </x:c>
      <x:c r="AO899" s="17" t="n">
        <x:f>IF(N899=0,1,AN899/N899)</x:f>
        <x:v>0.77461661577287</x:v>
      </x:c>
      <x:c r="AP899" s="11" t="str">
        <x:f>IF(AO899&gt;='01 Controls'!$E$16,"PASS","FAIL")</x:f>
        <x:v>FAIL</x:v>
      </x:c>
      <x:c r="AQ899" s="11" t="str">
        <x:v>UNQUANTIFIED</x:v>
      </x:c>
      <x:c r="AR899" s="11" t="str">
        <x:v>Position-class planning record; serial item and receiver open</x:v>
      </x:c>
      <x:c r="AS899" s="26"/>
      <x:c r="AT899" s="26"/>
    </x:row>
    <x:row r="900">
      <x:c r="C900" s="11" t="str">
        <x:v>C2-CM-RDC-BLK-08</x:v>
      </x:c>
      <x:c r="D900" s="11" t="str">
        <x:v>C2</x:v>
      </x:c>
      <x:c r="E900" s="11" t="str">
        <x:v>Gulf–Atlantic hurricane</x:v>
      </x:c>
      <x:c r="F900" s="11" t="str">
        <x:v>CM-RDC</x:v>
      </x:c>
      <x:c r="G900" s="11" t="str">
        <x:v>Return and durable-continuity group</x:v>
      </x:c>
      <x:c r="H900" s="11" t="str">
        <x:v>BLK-08</x:v>
      </x:c>
      <x:c r="I900" s="19" t="n">
        <x:v>48</x:v>
      </x:c>
      <x:c r="J900" s="21" t="n">
        <x:v>6</x:v>
      </x:c>
      <x:c r="K900" s="18" t="n">
        <x:f>'05 Cargo Register'!K452</x:f>
        <x:v>40.5</x:v>
      </x:c>
      <x:c r="L900" s="18" t="n">
        <x:f>'05 Cargo Register'!N452</x:f>
        <x:v>7</x:v>
      </x:c>
      <x:c r="M900" s="18" t="n">
        <x:f>'05 Cargo Register'!O452</x:f>
        <x:v>357</x:v>
      </x:c>
      <x:c r="N900" s="18" t="n">
        <x:f>J900*K900</x:f>
        <x:v>243</x:v>
      </x:c>
      <x:c r="O900" s="18" t="n">
        <x:f>J900*L900</x:f>
        <x:v>42</x:v>
      </x:c>
      <x:c r="P900" s="18" t="n">
        <x:f>J900*M900</x:f>
        <x:v>2142</x:v>
      </x:c>
      <x:c r="Q900" s="22" t="n">
        <x:f>'01 Controls'!$E$23*'02 Cargo Classes'!$M$14</x:f>
        <x:v>0.05</x:v>
      </x:c>
      <x:c r="R900" s="22" t="n">
        <x:f>'01 Controls'!$F$23*'02 Cargo Classes'!$N$14</x:f>
        <x:v>0.16000000000000003</x:v>
      </x:c>
      <x:c r="S900" s="22" t="n">
        <x:f>'01 Controls'!$G$23*'02 Cargo Classes'!$O$14</x:f>
        <x:v>0.6</x:v>
      </x:c>
      <x:c r="T900" s="22" t="n">
        <x:f>'01 Controls'!$H$23*'02 Cargo Classes'!$P$14</x:f>
        <x:v>0.075</x:v>
      </x:c>
      <x:c r="U900" s="22" t="n">
        <x:f>SUM(Q900:T900)</x:f>
        <x:v>0.885</x:v>
      </x:c>
      <x:c r="V900" s="18" t="n">
        <x:f>IF(U900=0,0,N900*Q900/U900)</x:f>
        <x:v>13.728813559322035</x:v>
      </x:c>
      <x:c r="W900" s="18" t="n">
        <x:f>IF(U900=0,0,P900*Q900/U900)</x:f>
        <x:v>121.01694915254238</x:v>
      </x:c>
      <x:c r="X900" s="18" t="n">
        <x:f>MAX(V900,W900*'01 Controls'!$E$12)</x:f>
        <x:v>30.254237288135595</x:v>
      </x:c>
      <x:c r="Y900" s="18" t="n">
        <x:f>IF(U900=0,0,N900*R900/U900)</x:f>
        <x:v>43.93220338983052</x:v>
      </x:c>
      <x:c r="Z900" s="18" t="n">
        <x:f>IF(U900=0,0,P900*R900/U900)</x:f>
        <x:v>387.2542372881357</x:v>
      </x:c>
      <x:c r="AA900" s="18" t="n">
        <x:f>MAX(Y900,Z900*'01 Controls'!$E$13)</x:f>
        <x:v>58.08813559322035</x:v>
      </x:c>
      <x:c r="AB900" s="18" t="n">
        <x:f>IF(U900=0,0,N900*S900/U900)</x:f>
        <x:v>164.7457627118644</x:v>
      </x:c>
      <x:c r="AC900" s="18" t="n">
        <x:f>IF(U900=0,0,P900*S900/U900)</x:f>
        <x:v>1452.2033898305085</x:v>
      </x:c>
      <x:c r="AD900" s="18" t="n">
        <x:f>MAX(AB900,AC900*'01 Controls'!$E$14)</x:f>
        <x:v>290.4406779661017</x:v>
      </x:c>
      <x:c r="AE900" s="18" t="n">
        <x:f>IF(U900=0,0,N900*T900/U900)</x:f>
        <x:v>20.59322033898305</x:v>
      </x:c>
      <x:c r="AF900" s="18" t="n">
        <x:f>IF(U900=0,0,P900*T900/U900)</x:f>
        <x:v>181.52542372881356</x:v>
      </x:c>
      <x:c r="AG900" s="18" t="n">
        <x:f>MAX(AE900,AF900*'01 Controls'!$E$15)</x:f>
        <x:v>32.67457627118644</x:v>
      </x:c>
      <x:c r="AH900" s="18" t="n">
        <x:f>SUM(V900,Y900,AB900,AE900)</x:f>
        <x:v>243</x:v>
      </x:c>
      <x:c r="AI900" s="18" t="n">
        <x:f>N900-AH900</x:f>
        <x:v>0</x:v>
      </x:c>
      <x:c r="AJ900" s="18" t="n">
        <x:f>V900*INDEX('07 Mode Capacity'!$P$6:$P$17,MATCH("AIR-"&amp;I900,'07 Mode Capacity'!$C$6:$C$17,0))</x:f>
        <x:v>3.848675986683509</x:v>
      </x:c>
      <x:c r="AK900" s="18" t="n">
        <x:f>Y900*INDEX('07 Mode Capacity'!$P$6:$P$17,MATCH("OCEAN-"&amp;I900,'07 Mode Capacity'!$C$6:$C$17,0))</x:f>
        <x:v>3.8500548840029185</x:v>
      </x:c>
      <x:c r="AL900" s="18" t="n">
        <x:f>AB900*INDEX('07 Mode Capacity'!$P$6:$P$17,MATCH("LAND-"&amp;I900,'07 Mode Capacity'!$C$6:$C$17,0))</x:f>
        <x:v>20.106869350532165</x:v>
      </x:c>
      <x:c r="AM900" s="18" t="n">
        <x:f>AE900*INDEX('07 Mode Capacity'!$P$6:$P$17,MATCH("INLAND-"&amp;I900,'07 Mode Capacity'!$C$6:$C$17,0))</x:f>
        <x:v>12.999148428432708</x:v>
      </x:c>
      <x:c r="AN900" s="18" t="n">
        <x:f>SUM(AJ900:AM900)</x:f>
        <x:v>40.8047486496513</x:v>
      </x:c>
      <x:c r="AO900" s="17" t="n">
        <x:f>IF(N900=0,1,AN900/N900)</x:f>
        <x:v>0.1679207763360136</x:v>
      </x:c>
      <x:c r="AP900" s="11" t="str">
        <x:f>IF(AO900&gt;='01 Controls'!$E$16,"PASS","FAIL")</x:f>
        <x:v>FAIL</x:v>
      </x:c>
      <x:c r="AQ900" s="11" t="str">
        <x:v>UNQUANTIFIED</x:v>
      </x:c>
      <x:c r="AR900" s="11" t="str">
        <x:v>Position-class planning record; serial item and receiver open</x:v>
      </x:c>
      <x:c r="AS900" s="26"/>
      <x:c r="AT900" s="26"/>
    </x:row>
    <x:row r="901">
      <x:c r="C901" s="11" t="str">
        <x:v>C2-CM-RDC-OOG-80</x:v>
      </x:c>
      <x:c r="D901" s="11" t="str">
        <x:v>C2</x:v>
      </x:c>
      <x:c r="E901" s="11" t="str">
        <x:v>Gulf–Atlantic hurricane</x:v>
      </x:c>
      <x:c r="F901" s="11" t="str">
        <x:v>CM-RDC</x:v>
      </x:c>
      <x:c r="G901" s="11" t="str">
        <x:v>Return and durable-continuity group</x:v>
      </x:c>
      <x:c r="H901" s="11" t="str">
        <x:v>OOG-80</x:v>
      </x:c>
      <x:c r="I901" s="19" t="n">
        <x:v>72</x:v>
      </x:c>
      <x:c r="J901" s="21" t="n">
        <x:v>6</x:v>
      </x:c>
      <x:c r="K901" s="18" t="n">
        <x:f>'05 Cargo Register'!K453</x:f>
        <x:v>121.5</x:v>
      </x:c>
      <x:c r="L901" s="18" t="n">
        <x:f>'05 Cargo Register'!N453</x:f>
        <x:v>3</x:v>
      </x:c>
      <x:c r="M901" s="18" t="n">
        <x:f>'05 Cargo Register'!O453</x:f>
        <x:v>528</x:v>
      </x:c>
      <x:c r="N901" s="18" t="n">
        <x:f>J901*K901</x:f>
        <x:v>729</x:v>
      </x:c>
      <x:c r="O901" s="18" t="n">
        <x:f>J901*L901</x:f>
        <x:v>18</x:v>
      </x:c>
      <x:c r="P901" s="18" t="n">
        <x:f>J901*M901</x:f>
        <x:v>3168</x:v>
      </x:c>
      <x:c r="Q901" s="22" t="n">
        <x:f>'01 Controls'!$E$23*'02 Cargo Classes'!$M$15</x:f>
        <x:v>0</x:v>
      </x:c>
      <x:c r="R901" s="22" t="n">
        <x:f>'01 Controls'!$F$23*'02 Cargo Classes'!$N$15</x:f>
        <x:v>0.4</x:v>
      </x:c>
      <x:c r="S901" s="22" t="n">
        <x:f>'01 Controls'!$G$23*'02 Cargo Classes'!$O$15</x:f>
        <x:v>0.36</x:v>
      </x:c>
      <x:c r="T901" s="22" t="n">
        <x:f>'01 Controls'!$H$23*'02 Cargo Classes'!$P$15</x:f>
        <x:v>0.075</x:v>
      </x:c>
      <x:c r="U901" s="22" t="n">
        <x:f>SUM(Q901:T901)</x:f>
        <x:v>0.835</x:v>
      </x:c>
      <x:c r="V901" s="18" t="n">
        <x:f>IF(U901=0,0,N901*Q901/U901)</x:f>
        <x:v>0</x:v>
      </x:c>
      <x:c r="W901" s="18" t="n">
        <x:f>IF(U901=0,0,P901*Q901/U901)</x:f>
        <x:v>0</x:v>
      </x:c>
      <x:c r="X901" s="18" t="n">
        <x:f>MAX(V901,W901*'01 Controls'!$E$12)</x:f>
        <x:v>0</x:v>
      </x:c>
      <x:c r="Y901" s="18" t="n">
        <x:f>IF(U901=0,0,N901*R901/U901)</x:f>
        <x:v>349.2215568862276</x:v>
      </x:c>
      <x:c r="Z901" s="18" t="n">
        <x:f>IF(U901=0,0,P901*R901/U901)</x:f>
        <x:v>1517.6047904191619</x:v>
      </x:c>
      <x:c r="AA901" s="18" t="n">
        <x:f>MAX(Y901,Z901*'01 Controls'!$E$13)</x:f>
        <x:v>349.2215568862276</x:v>
      </x:c>
      <x:c r="AB901" s="18" t="n">
        <x:f>IF(U901=0,0,N901*S901/U901)</x:f>
        <x:v>314.2994011976048</x:v>
      </x:c>
      <x:c r="AC901" s="18" t="n">
        <x:f>IF(U901=0,0,P901*S901/U901)</x:f>
        <x:v>1365.8443113772455</x:v>
      </x:c>
      <x:c r="AD901" s="18" t="n">
        <x:f>MAX(AB901,AC901*'01 Controls'!$E$14)</x:f>
        <x:v>314.2994011976048</x:v>
      </x:c>
      <x:c r="AE901" s="18" t="n">
        <x:f>IF(U901=0,0,N901*T901/U901)</x:f>
        <x:v>65.47904191616766</x:v>
      </x:c>
      <x:c r="AF901" s="18" t="n">
        <x:f>IF(U901=0,0,P901*T901/U901)</x:f>
        <x:v>284.5508982035928</x:v>
      </x:c>
      <x:c r="AG901" s="18" t="n">
        <x:f>MAX(AE901,AF901*'01 Controls'!$E$15)</x:f>
        <x:v>65.47904191616766</x:v>
      </x:c>
      <x:c r="AH901" s="18" t="n">
        <x:f>SUM(V901,Y901,AB901,AE901)</x:f>
        <x:v>729</x:v>
      </x:c>
      <x:c r="AI901" s="18" t="n">
        <x:f>N901-AH901</x:f>
        <x:v>0</x:v>
      </x:c>
      <x:c r="AJ901" s="18" t="n">
        <x:f>V901*INDEX('07 Mode Capacity'!$P$6:$P$17,MATCH("AIR-"&amp;I901,'07 Mode Capacity'!$C$6:$C$17,0))</x:f>
        <x:v>0</x:v>
      </x:c>
      <x:c r="AK901" s="18" t="n">
        <x:f>Y901*INDEX('07 Mode Capacity'!$P$6:$P$17,MATCH("OCEAN-"&amp;I901,'07 Mode Capacity'!$C$6:$C$17,0))</x:f>
        <x:v>273.3594519971917</x:v>
      </x:c>
      <x:c r="AL901" s="18" t="n">
        <x:f>AB901*INDEX('07 Mode Capacity'!$P$6:$P$17,MATCH("LAND-"&amp;I901,'07 Mode Capacity'!$C$6:$C$17,0))</x:f>
        <x:v>224.72728549857126</x:v>
      </x:c>
      <x:c r="AM901" s="18" t="n">
        <x:f>AE901*INDEX('07 Mode Capacity'!$P$6:$P$17,MATCH("INLAND-"&amp;I901,'07 Mode Capacity'!$C$6:$C$17,0))</x:f>
        <x:v>65.47904191616766</x:v>
      </x:c>
      <x:c r="AN901" s="18" t="n">
        <x:f>SUM(AJ901:AM901)</x:f>
        <x:v>563.5657794119306</x:v>
      </x:c>
      <x:c r="AO901" s="17" t="n">
        <x:f>IF(N901=0,1,AN901/N901)</x:f>
        <x:v>0.7730669127735674</x:v>
      </x:c>
      <x:c r="AP901" s="11" t="str">
        <x:f>IF(AO901&gt;='01 Controls'!$E$16,"PASS","FAIL")</x:f>
        <x:v>FAIL</x:v>
      </x:c>
      <x:c r="AQ901" s="11" t="str">
        <x:v>UNQUANTIFIED</x:v>
      </x:c>
      <x:c r="AR901" s="11" t="str">
        <x:v>Position-class planning record; serial item and receiver open</x:v>
      </x:c>
      <x:c r="AS901" s="26"/>
      <x:c r="AT901" s="26"/>
    </x:row>
    <x:row r="902">
      <x:c r="C902" s="11" t="str">
        <x:v>C3-J-CIE-APL-45</x:v>
      </x:c>
      <x:c r="D902" s="11" t="str">
        <x:v>C3</x:v>
      </x:c>
      <x:c r="E902" s="11" t="str">
        <x:v>Cascadia earthquake</x:v>
      </x:c>
      <x:c r="F902" s="11" t="str">
        <x:v>J-CIE</x:v>
      </x:c>
      <x:c r="G902" s="11" t="str">
        <x:v>Civil integration and effects group</x:v>
      </x:c>
      <x:c r="H902" s="11" t="str">
        <x:v>APL-45</x:v>
      </x:c>
      <x:c r="I902" s="19" t="n">
        <x:v>24</x:v>
      </x:c>
      <x:c r="J902" s="21" t="n">
        <x:v>5</x:v>
      </x:c>
      <x:c r="K902" s="18" t="n">
        <x:f>'05 Cargo Register'!K6</x:f>
        <x:v>214.5</x:v>
      </x:c>
      <x:c r="L902" s="18" t="n">
        <x:f>'05 Cargo Register'!N6</x:f>
        <x:v>57</x:v>
      </x:c>
      <x:c r="M902" s="18" t="n">
        <x:f>'05 Cargo Register'!O6</x:f>
        <x:v>427.5</x:v>
      </x:c>
      <x:c r="N902" s="18" t="n">
        <x:f>J902*K902</x:f>
        <x:v>1072.5</x:v>
      </x:c>
      <x:c r="O902" s="18" t="n">
        <x:f>J902*L902</x:f>
        <x:v>285</x:v>
      </x:c>
      <x:c r="P902" s="18" t="n">
        <x:f>J902*M902</x:f>
        <x:v>2137.5</x:v>
      </x:c>
      <x:c r="Q902" s="22" t="n">
        <x:f>'01 Controls'!$E$24*'02 Cargo Classes'!$M$6</x:f>
        <x:v>0.30000000000000004</x:v>
      </x:c>
      <x:c r="R902" s="22" t="n">
        <x:f>'01 Controls'!$F$24*'02 Cargo Classes'!$N$6</x:f>
        <x:v>0.13999999999999999</x:v>
      </x:c>
      <x:c r="S902" s="22" t="n">
        <x:f>'01 Controls'!$G$24*'02 Cargo Classes'!$O$6</x:f>
        <x:v>0.5</x:v>
      </x:c>
      <x:c r="T902" s="22" t="n">
        <x:f>'01 Controls'!$H$24*'02 Cargo Classes'!$P$6</x:f>
        <x:v>0.015</x:v>
      </x:c>
      <x:c r="U902" s="22" t="n">
        <x:f>SUM(Q902:T902)</x:f>
        <x:v>0.9550000000000001</x:v>
      </x:c>
      <x:c r="V902" s="18" t="n">
        <x:f>IF(U902=0,0,N902*Q902/U902)</x:f>
        <x:v>336.9109947643979</x:v>
      </x:c>
      <x:c r="W902" s="18" t="n">
        <x:f>IF(U902=0,0,P902*Q902/U902)</x:f>
        <x:v>671.4659685863875</x:v>
      </x:c>
      <x:c r="X902" s="18" t="n">
        <x:f>MAX(V902,W902*'01 Controls'!$E$12)</x:f>
        <x:v>336.9109947643979</x:v>
      </x:c>
      <x:c r="Y902" s="18" t="n">
        <x:f>IF(U902=0,0,N902*R902/U902)</x:f>
        <x:v>157.22513089005233</x:v>
      </x:c>
      <x:c r="Z902" s="18" t="n">
        <x:f>IF(U902=0,0,P902*R902/U902)</x:f>
        <x:v>313.3507853403141</x:v>
      </x:c>
      <x:c r="AA902" s="18" t="n">
        <x:f>MAX(Y902,Z902*'01 Controls'!$E$13)</x:f>
        <x:v>157.22513089005233</x:v>
      </x:c>
      <x:c r="AB902" s="18" t="n">
        <x:f>IF(U902=0,0,N902*S902/U902)</x:f>
        <x:v>561.5183246073298</x:v>
      </x:c>
      <x:c r="AC902" s="18" t="n">
        <x:f>IF(U902=0,0,P902*S902/U902)</x:f>
        <x:v>1119.109947643979</x:v>
      </x:c>
      <x:c r="AD902" s="18" t="n">
        <x:f>MAX(AB902,AC902*'01 Controls'!$E$14)</x:f>
        <x:v>561.5183246073298</x:v>
      </x:c>
      <x:c r="AE902" s="18" t="n">
        <x:f>IF(U902=0,0,N902*T902/U902)</x:f>
        <x:v>16.845549738219894</x:v>
      </x:c>
      <x:c r="AF902" s="18" t="n">
        <x:f>IF(U902=0,0,P902*T902/U902)</x:f>
        <x:v>33.57329842931937</x:v>
      </x:c>
      <x:c r="AG902" s="18" t="n">
        <x:f>MAX(AE902,AF902*'01 Controls'!$E$15)</x:f>
        <x:v>16.845549738219894</x:v>
      </x:c>
      <x:c r="AH902" s="18" t="n">
        <x:f>SUM(V902,Y902,AB902,AE902)</x:f>
        <x:v>1072.4999999999998</x:v>
      </x:c>
      <x:c r="AI902" s="18" t="n">
        <x:f>N902-AH902</x:f>
        <x:v>2.2737367544323206e-13</x:v>
      </x:c>
      <x:c r="AJ902" s="18" t="n">
        <x:f>V902*INDEX('07 Mode Capacity'!$P$6:$P$17,MATCH("AIR-"&amp;I902,'07 Mode Capacity'!$C$6:$C$17,0))</x:f>
        <x:v>68.36398044728405</x:v>
      </x:c>
      <x:c r="AK902" s="18" t="n">
        <x:f>Y902*INDEX('07 Mode Capacity'!$P$6:$P$17,MATCH("OCEAN-"&amp;I902,'07 Mode Capacity'!$C$6:$C$17,0))</x:f>
        <x:v>23.597770386939125</x:v>
      </x:c>
      <x:c r="AL902" s="18" t="n">
        <x:f>AB902*INDEX('07 Mode Capacity'!$P$6:$P$17,MATCH("LAND-"&amp;I902,'07 Mode Capacity'!$C$6:$C$17,0))</x:f>
        <x:v>214.7812781453567</x:v>
      </x:c>
      <x:c r="AM902" s="18" t="n">
        <x:f>AE902*INDEX('07 Mode Capacity'!$P$6:$P$17,MATCH("INLAND-"&amp;I902,'07 Mode Capacity'!$C$6:$C$17,0))</x:f>
        <x:v>16.845549738219894</x:v>
      </x:c>
      <x:c r="AN902" s="18" t="n">
        <x:f>SUM(AJ902:AM902)</x:f>
        <x:v>323.5885787177998</x:v>
      </x:c>
      <x:c r="AO902" s="17" t="n">
        <x:f>IF(N902=0,1,AN902/N902)</x:f>
        <x:v>0.30171429251076903</x:v>
      </x:c>
      <x:c r="AP902" s="11" t="str">
        <x:f>IF(AO902&gt;='01 Controls'!$E$16,"PASS","FAIL")</x:f>
        <x:v>FAIL</x:v>
      </x:c>
      <x:c r="AQ902" s="11" t="str">
        <x:v>UNQUANTIFIED</x:v>
      </x:c>
      <x:c r="AR902" s="11" t="str">
        <x:v>Position-class planning record; serial item and receiver open</x:v>
      </x:c>
      <x:c r="AS902" s="26"/>
      <x:c r="AT902" s="26"/>
    </x:row>
    <x:row r="903">
      <x:c r="C903" s="11" t="str">
        <x:v>C3-J-CIE-ISO-18</x:v>
      </x:c>
      <x:c r="D903" s="11" t="str">
        <x:v>C3</x:v>
      </x:c>
      <x:c r="E903" s="11" t="str">
        <x:v>Cascadia earthquake</x:v>
      </x:c>
      <x:c r="F903" s="11" t="str">
        <x:v>J-CIE</x:v>
      </x:c>
      <x:c r="G903" s="11" t="str">
        <x:v>Civil integration and effects group</x:v>
      </x:c>
      <x:c r="H903" s="11" t="str">
        <x:v>ISO-18</x:v>
      </x:c>
      <x:c r="I903" s="19" t="n">
        <x:v>48</x:v>
      </x:c>
      <x:c r="J903" s="21" t="n">
        <x:v>5</x:v>
      </x:c>
      <x:c r="K903" s="18" t="n">
        <x:f>'05 Cargo Register'!K7</x:f>
        <x:v>268.125</x:v>
      </x:c>
      <x:c r="L903" s="18" t="n">
        <x:f>'05 Cargo Register'!N7</x:f>
        <x:v>18</x:v>
      </x:c>
      <x:c r="M903" s="18" t="n">
        <x:f>'05 Cargo Register'!O7</x:f>
        <x:v>475.20000000000005</x:v>
      </x:c>
      <x:c r="N903" s="18" t="n">
        <x:f>J903*K903</x:f>
        <x:v>1340.625</x:v>
      </x:c>
      <x:c r="O903" s="18" t="n">
        <x:f>J903*L903</x:f>
        <x:v>90</x:v>
      </x:c>
      <x:c r="P903" s="18" t="n">
        <x:f>J903*M903</x:f>
        <x:v>2376</x:v>
      </x:c>
      <x:c r="Q903" s="22" t="n">
        <x:f>'01 Controls'!$E$24*'02 Cargo Classes'!$M$7</x:f>
        <x:v>0.020000000000000004</x:v>
      </x:c>
      <x:c r="R903" s="22" t="n">
        <x:f>'01 Controls'!$F$24*'02 Cargo Classes'!$N$7</x:f>
        <x:v>0.35</x:v>
      </x:c>
      <x:c r="S903" s="22" t="n">
        <x:f>'01 Controls'!$G$24*'02 Cargo Classes'!$O$7</x:f>
        <x:v>0.6</x:v>
      </x:c>
      <x:c r="T903" s="22" t="n">
        <x:f>'01 Controls'!$H$24*'02 Cargo Classes'!$P$7</x:f>
        <x:v>0.04000000000000001</x:v>
      </x:c>
      <x:c r="U903" s="22" t="n">
        <x:f>SUM(Q903:T903)</x:f>
        <x:v>1.01</x:v>
      </x:c>
      <x:c r="V903" s="18" t="n">
        <x:f>IF(U903=0,0,N903*Q903/U903)</x:f>
        <x:v>26.5470297029703</x:v>
      </x:c>
      <x:c r="W903" s="18" t="n">
        <x:f>IF(U903=0,0,P903*Q903/U903)</x:f>
        <x:v>47.049504950495056</x:v>
      </x:c>
      <x:c r="X903" s="18" t="n">
        <x:f>MAX(V903,W903*'01 Controls'!$E$12)</x:f>
        <x:v>26.5470297029703</x:v>
      </x:c>
      <x:c r="Y903" s="18" t="n">
        <x:f>IF(U903=0,0,N903*R903/U903)</x:f>
        <x:v>464.57301980198014</x:v>
      </x:c>
      <x:c r="Z903" s="18" t="n">
        <x:f>IF(U903=0,0,P903*R903/U903)</x:f>
        <x:v>823.3663366336633</x:v>
      </x:c>
      <x:c r="AA903" s="18" t="n">
        <x:f>MAX(Y903,Z903*'01 Controls'!$E$13)</x:f>
        <x:v>464.57301980198014</x:v>
      </x:c>
      <x:c r="AB903" s="18" t="n">
        <x:f>IF(U903=0,0,N903*S903/U903)</x:f>
        <x:v>796.4108910891089</x:v>
      </x:c>
      <x:c r="AC903" s="18" t="n">
        <x:f>IF(U903=0,0,P903*S903/U903)</x:f>
        <x:v>1411.4851485148513</x:v>
      </x:c>
      <x:c r="AD903" s="18" t="n">
        <x:f>MAX(AB903,AC903*'01 Controls'!$E$14)</x:f>
        <x:v>796.4108910891089</x:v>
      </x:c>
      <x:c r="AE903" s="18" t="n">
        <x:f>IF(U903=0,0,N903*T903/U903)</x:f>
        <x:v>53.0940594059406</x:v>
      </x:c>
      <x:c r="AF903" s="18" t="n">
        <x:f>IF(U903=0,0,P903*T903/U903)</x:f>
        <x:v>94.09900990099011</x:v>
      </x:c>
      <x:c r="AG903" s="18" t="n">
        <x:f>MAX(AE903,AF903*'01 Controls'!$E$15)</x:f>
        <x:v>53.0940594059406</x:v>
      </x:c>
      <x:c r="AH903" s="18" t="n">
        <x:f>SUM(V903,Y903,AB903,AE903)</x:f>
        <x:v>1340.625</x:v>
      </x:c>
      <x:c r="AI903" s="18" t="n">
        <x:f>N903-AH903</x:f>
        <x:v>0</x:v>
      </x:c>
      <x:c r="AJ903" s="18" t="n">
        <x:f>V903*INDEX('07 Mode Capacity'!$P$6:$P$17,MATCH("AIR-"&amp;I903,'07 Mode Capacity'!$C$6:$C$17,0))</x:f>
        <x:v>7.442079047407583</x:v>
      </x:c>
      <x:c r="AK903" s="18" t="n">
        <x:f>Y903*INDEX('07 Mode Capacity'!$P$6:$P$17,MATCH("OCEAN-"&amp;I903,'07 Mode Capacity'!$C$6:$C$17,0))</x:f>
        <x:v>40.71345131481917</x:v>
      </x:c>
      <x:c r="AL903" s="18" t="n">
        <x:f>AB903*INDEX('07 Mode Capacity'!$P$6:$P$17,MATCH("LAND-"&amp;I903,'07 Mode Capacity'!$C$6:$C$17,0))</x:f>
        <x:v>97.20025251560774</x:v>
      </x:c>
      <x:c r="AM903" s="18" t="n">
        <x:f>AE903*INDEX('07 Mode Capacity'!$P$6:$P$17,MATCH("INLAND-"&amp;I903,'07 Mode Capacity'!$C$6:$C$17,0))</x:f>
        <x:v>33.514795040547234</x:v>
      </x:c>
      <x:c r="AN903" s="18" t="n">
        <x:f>SUM(AJ903:AM903)</x:f>
        <x:v>178.8705779183817</x:v>
      </x:c>
      <x:c r="AO903" s="17" t="n">
        <x:f>IF(N903=0,1,AN903/N903)</x:f>
        <x:v>0.1334232749041542</x:v>
      </x:c>
      <x:c r="AP903" s="11" t="str">
        <x:f>IF(AO903&gt;='01 Controls'!$E$16,"PASS","FAIL")</x:f>
        <x:v>FAIL</x:v>
      </x:c>
      <x:c r="AQ903" s="11" t="str">
        <x:v>UNQUANTIFIED</x:v>
      </x:c>
      <x:c r="AR903" s="11" t="str">
        <x:v>Position-class planning record; serial item and receiver open</x:v>
      </x:c>
      <x:c r="AS903" s="26"/>
      <x:c r="AT903" s="26"/>
    </x:row>
    <x:row r="904">
      <x:c r="C904" s="11" t="str">
        <x:v>C3-J-CIE-COL-12</x:v>
      </x:c>
      <x:c r="D904" s="11" t="str">
        <x:v>C3</x:v>
      </x:c>
      <x:c r="E904" s="11" t="str">
        <x:v>Cascadia earthquake</x:v>
      </x:c>
      <x:c r="F904" s="11" t="str">
        <x:v>J-CIE</x:v>
      </x:c>
      <x:c r="G904" s="11" t="str">
        <x:v>Civil integration and effects group</x:v>
      </x:c>
      <x:c r="H904" s="11" t="str">
        <x:v>COL-12</x:v>
      </x:c>
      <x:c r="I904" s="19" t="n">
        <x:v>24</x:v>
      </x:c>
      <x:c r="J904" s="21" t="n">
        <x:v>5</x:v>
      </x:c>
      <x:c r="K904" s="18" t="n">
        <x:f>'05 Cargo Register'!K8</x:f>
        <x:v>53.625</x:v>
      </x:c>
      <x:c r="L904" s="18" t="n">
        <x:f>'05 Cargo Register'!N8</x:f>
        <x:v>6</x:v>
      </x:c>
      <x:c r="M904" s="18" t="n">
        <x:f>'05 Cargo Register'!O8</x:f>
        <x:v>158.4</x:v>
      </x:c>
      <x:c r="N904" s="18" t="n">
        <x:f>J904*K904</x:f>
        <x:v>268.125</x:v>
      </x:c>
      <x:c r="O904" s="18" t="n">
        <x:f>J904*L904</x:f>
        <x:v>30</x:v>
      </x:c>
      <x:c r="P904" s="18" t="n">
        <x:f>J904*M904</x:f>
        <x:v>792</x:v>
      </x:c>
      <x:c r="Q904" s="22" t="n">
        <x:f>'01 Controls'!$E$24*'02 Cargo Classes'!$M$8</x:f>
        <x:v>0.2</x:v>
      </x:c>
      <x:c r="R904" s="22" t="n">
        <x:f>'01 Controls'!$F$24*'02 Cargo Classes'!$N$8</x:f>
        <x:v>0.24499999999999997</x:v>
      </x:c>
      <x:c r="S904" s="22" t="n">
        <x:f>'01 Controls'!$G$24*'02 Cargo Classes'!$O$8</x:f>
        <x:v>0.6</x:v>
      </x:c>
      <x:c r="T904" s="22" t="n">
        <x:f>'01 Controls'!$H$24*'02 Cargo Classes'!$P$8</x:f>
        <x:v>0.010000000000000002</x:v>
      </x:c>
      <x:c r="U904" s="22" t="n">
        <x:f>SUM(Q904:T904)</x:f>
        <x:v>1.055</x:v>
      </x:c>
      <x:c r="V904" s="18" t="n">
        <x:f>IF(U904=0,0,N904*Q904/U904)</x:f>
        <x:v>50.829383886255926</x:v>
      </x:c>
      <x:c r="W904" s="18" t="n">
        <x:f>IF(U904=0,0,P904*Q904/U904)</x:f>
        <x:v>150.14218009478674</x:v>
      </x:c>
      <x:c r="X904" s="18" t="n">
        <x:f>MAX(V904,W904*'01 Controls'!$E$12)</x:f>
        <x:v>50.829383886255926</x:v>
      </x:c>
      <x:c r="Y904" s="18" t="n">
        <x:f>IF(U904=0,0,N904*R904/U904)</x:f>
        <x:v>62.26599526066351</x:v>
      </x:c>
      <x:c r="Z904" s="18" t="n">
        <x:f>IF(U904=0,0,P904*R904/U904)</x:f>
        <x:v>183.9241706161137</x:v>
      </x:c>
      <x:c r="AA904" s="18" t="n">
        <x:f>MAX(Y904,Z904*'01 Controls'!$E$13)</x:f>
        <x:v>62.26599526066351</x:v>
      </x:c>
      <x:c r="AB904" s="18" t="n">
        <x:f>IF(U904=0,0,N904*S904/U904)</x:f>
        <x:v>152.48815165876778</x:v>
      </x:c>
      <x:c r="AC904" s="18" t="n">
        <x:f>IF(U904=0,0,P904*S904/U904)</x:f>
        <x:v>450.4265402843602</x:v>
      </x:c>
      <x:c r="AD904" s="18" t="n">
        <x:f>MAX(AB904,AC904*'01 Controls'!$E$14)</x:f>
        <x:v>152.48815165876778</x:v>
      </x:c>
      <x:c r="AE904" s="18" t="n">
        <x:f>IF(U904=0,0,N904*T904/U904)</x:f>
        <x:v>2.5414691943127967</x:v>
      </x:c>
      <x:c r="AF904" s="18" t="n">
        <x:f>IF(U904=0,0,P904*T904/U904)</x:f>
        <x:v>7.5071090047393385</x:v>
      </x:c>
      <x:c r="AG904" s="18" t="n">
        <x:f>MAX(AE904,AF904*'01 Controls'!$E$15)</x:f>
        <x:v>2.5414691943127967</x:v>
      </x:c>
      <x:c r="AH904" s="18" t="n">
        <x:f>SUM(V904,Y904,AB904,AE904)</x:f>
        <x:v>268.12500000000006</x:v>
      </x:c>
      <x:c r="AI904" s="18" t="n">
        <x:f>N904-AH904</x:f>
        <x:v>-5.684341886080802e-14</x:v>
      </x:c>
      <x:c r="AJ904" s="18" t="n">
        <x:f>V904*INDEX('07 Mode Capacity'!$P$6:$P$17,MATCH("AIR-"&amp;I904,'07 Mode Capacity'!$C$6:$C$17,0))</x:f>
        <x:v>10.313997050103675</x:v>
      </x:c>
      <x:c r="AK904" s="18" t="n">
        <x:f>Y904*INDEX('07 Mode Capacity'!$P$6:$P$17,MATCH("OCEAN-"&amp;I904,'07 Mode Capacity'!$C$6:$C$17,0))</x:f>
        <x:v>9.345444018761143</x:v>
      </x:c>
      <x:c r="AL904" s="18" t="n">
        <x:f>AB904*INDEX('07 Mode Capacity'!$P$6:$P$17,MATCH("LAND-"&amp;I904,'07 Mode Capacity'!$C$6:$C$17,0))</x:f>
        <x:v>58.32685894658266</x:v>
      </x:c>
      <x:c r="AM904" s="18" t="n">
        <x:f>AE904*INDEX('07 Mode Capacity'!$P$6:$P$17,MATCH("INLAND-"&amp;I904,'07 Mode Capacity'!$C$6:$C$17,0))</x:f>
        <x:v>2.5414691943127967</x:v>
      </x:c>
      <x:c r="AN904" s="18" t="n">
        <x:f>SUM(AJ904:AM904)</x:f>
        <x:v>80.52776920976028</x:v>
      </x:c>
      <x:c r="AO904" s="17" t="n">
        <x:f>IF(N904=0,1,AN904/N904)</x:f>
        <x:v>0.30033666838139034</x:v>
      </x:c>
      <x:c r="AP904" s="11" t="str">
        <x:f>IF(AO904&gt;='01 Controls'!$E$16,"PASS","FAIL")</x:f>
        <x:v>FAIL</x:v>
      </x:c>
      <x:c r="AQ904" s="11" t="str">
        <x:v>UNQUANTIFIED</x:v>
      </x:c>
      <x:c r="AR904" s="11" t="str">
        <x:v>Position-class planning record; serial item and receiver open</x:v>
      </x:c>
      <x:c r="AS904" s="26"/>
      <x:c r="AT904" s="26"/>
    </x:row>
    <x:row r="905">
      <x:c r="C905" s="11" t="str">
        <x:v>C3-J-CIE-BAT-22</x:v>
      </x:c>
      <x:c r="D905" s="11" t="str">
        <x:v>C3</x:v>
      </x:c>
      <x:c r="E905" s="11" t="str">
        <x:v>Cascadia earthquake</x:v>
      </x:c>
      <x:c r="F905" s="11" t="str">
        <x:v>J-CIE</x:v>
      </x:c>
      <x:c r="G905" s="11" t="str">
        <x:v>Civil integration and effects group</x:v>
      </x:c>
      <x:c r="H905" s="11" t="str">
        <x:v>BAT-22</x:v>
      </x:c>
      <x:c r="I905" s="19" t="n">
        <x:v>48</x:v>
      </x:c>
      <x:c r="J905" s="21" t="n">
        <x:v>5</x:v>
      </x:c>
      <x:c r="K905" s="18" t="n">
        <x:f>'05 Cargo Register'!K9</x:f>
        <x:v>53.625</x:v>
      </x:c>
      <x:c r="L905" s="18" t="n">
        <x:f>'05 Cargo Register'!N9</x:f>
        <x:v>4</x:v>
      </x:c>
      <x:c r="M905" s="18" t="n">
        <x:f>'05 Cargo Register'!O9</x:f>
        <x:v>105.60000000000001</x:v>
      </x:c>
      <x:c r="N905" s="18" t="n">
        <x:f>J905*K905</x:f>
        <x:v>268.125</x:v>
      </x:c>
      <x:c r="O905" s="18" t="n">
        <x:f>J905*L905</x:f>
        <x:v>20</x:v>
      </x:c>
      <x:c r="P905" s="18" t="n">
        <x:f>J905*M905</x:f>
        <x:v>528</x:v>
      </x:c>
      <x:c r="Q905" s="22" t="n">
        <x:f>'01 Controls'!$E$24*'02 Cargo Classes'!$M$9</x:f>
        <x:v>0</x:v>
      </x:c>
      <x:c r="R905" s="22" t="n">
        <x:f>'01 Controls'!$F$24*'02 Cargo Classes'!$N$9</x:f>
        <x:v>0.35</x:v>
      </x:c>
      <x:c r="S905" s="22" t="n">
        <x:f>'01 Controls'!$G$24*'02 Cargo Classes'!$O$9</x:f>
        <x:v>0.5</x:v>
      </x:c>
      <x:c r="T905" s="22" t="n">
        <x:f>'01 Controls'!$H$24*'02 Cargo Classes'!$P$9</x:f>
        <x:v>0.025</x:v>
      </x:c>
      <x:c r="U905" s="22" t="n">
        <x:f>SUM(Q905:T905)</x:f>
        <x:v>0.875</x:v>
      </x:c>
      <x:c r="V905" s="18" t="n">
        <x:f>IF(U905=0,0,N905*Q905/U905)</x:f>
        <x:v>0</x:v>
      </x:c>
      <x:c r="W905" s="18" t="n">
        <x:f>IF(U905=0,0,P905*Q905/U905)</x:f>
        <x:v>0</x:v>
      </x:c>
      <x:c r="X905" s="18" t="n">
        <x:f>MAX(V905,W905*'01 Controls'!$E$12)</x:f>
        <x:v>0</x:v>
      </x:c>
      <x:c r="Y905" s="18" t="n">
        <x:f>IF(U905=0,0,N905*R905/U905)</x:f>
        <x:v>107.25</x:v>
      </x:c>
      <x:c r="Z905" s="18" t="n">
        <x:f>IF(U905=0,0,P905*R905/U905)</x:f>
        <x:v>211.2</x:v>
      </x:c>
      <x:c r="AA905" s="18" t="n">
        <x:f>MAX(Y905,Z905*'01 Controls'!$E$13)</x:f>
        <x:v>107.25</x:v>
      </x:c>
      <x:c r="AB905" s="18" t="n">
        <x:f>IF(U905=0,0,N905*S905/U905)</x:f>
        <x:v>153.21428571428572</x:v>
      </x:c>
      <x:c r="AC905" s="18" t="n">
        <x:f>IF(U905=0,0,P905*S905/U905)</x:f>
        <x:v>301.7142857142857</x:v>
      </x:c>
      <x:c r="AD905" s="18" t="n">
        <x:f>MAX(AB905,AC905*'01 Controls'!$E$14)</x:f>
        <x:v>153.21428571428572</x:v>
      </x:c>
      <x:c r="AE905" s="18" t="n">
        <x:f>IF(U905=0,0,N905*T905/U905)</x:f>
        <x:v>7.660714285714286</x:v>
      </x:c>
      <x:c r="AF905" s="18" t="n">
        <x:f>IF(U905=0,0,P905*T905/U905)</x:f>
        <x:v>15.085714285714287</x:v>
      </x:c>
      <x:c r="AG905" s="18" t="n">
        <x:f>MAX(AE905,AF905*'01 Controls'!$E$15)</x:f>
        <x:v>7.660714285714286</x:v>
      </x:c>
      <x:c r="AH905" s="18" t="n">
        <x:f>SUM(V905,Y905,AB905,AE905)</x:f>
        <x:v>268.125</x:v>
      </x:c>
      <x:c r="AI905" s="18" t="n">
        <x:f>N905-AH905</x:f>
        <x:v>0</x:v>
      </x:c>
      <x:c r="AJ905" s="18" t="n">
        <x:f>V905*INDEX('07 Mode Capacity'!$P$6:$P$17,MATCH("AIR-"&amp;I905,'07 Mode Capacity'!$C$6:$C$17,0))</x:f>
        <x:v>0</x:v>
      </x:c>
      <x:c r="AK905" s="18" t="n">
        <x:f>Y905*INDEX('07 Mode Capacity'!$P$6:$P$17,MATCH("OCEAN-"&amp;I905,'07 Mode Capacity'!$C$6:$C$17,0))</x:f>
        <x:v>9.39899104639254</x:v>
      </x:c>
      <x:c r="AL905" s="18" t="n">
        <x:f>AB905*INDEX('07 Mode Capacity'!$P$6:$P$17,MATCH("LAND-"&amp;I905,'07 Mode Capacity'!$C$6:$C$17,0))</x:f>
        <x:v>18.699477150621682</x:v>
      </x:c>
      <x:c r="AM905" s="18" t="n">
        <x:f>AE905*INDEX('07 Mode Capacity'!$P$6:$P$17,MATCH("INLAND-"&amp;I905,'07 Mode Capacity'!$C$6:$C$17,0))</x:f>
        <x:v>4.835706141564672</x:v>
      </x:c>
      <x:c r="AN905" s="18" t="n">
        <x:f>SUM(AJ905:AM905)</x:f>
        <x:v>32.93417433857889</x:v>
      </x:c>
      <x:c r="AO905" s="17" t="n">
        <x:f>IF(N905=0,1,AN905/N905)</x:f>
        <x:v>0.12283141944458328</x:v>
      </x:c>
      <x:c r="AP905" s="11" t="str">
        <x:f>IF(AO905&gt;='01 Controls'!$E$16,"PASS","FAIL")</x:f>
        <x:v>FAIL</x:v>
      </x:c>
      <x:c r="AQ905" s="11" t="str">
        <x:v>UNQUANTIFIED</x:v>
      </x:c>
      <x:c r="AR905" s="11" t="str">
        <x:v>Position-class planning record; serial item and receiver open</x:v>
      </x:c>
      <x:c r="AS905" s="26"/>
      <x:c r="AT905" s="26"/>
    </x:row>
    <x:row r="906">
      <x:c r="C906" s="11" t="str">
        <x:v>C3-J-CIE-TNK-20</x:v>
      </x:c>
      <x:c r="D906" s="11" t="str">
        <x:v>C3</x:v>
      </x:c>
      <x:c r="E906" s="11" t="str">
        <x:v>Cascadia earthquake</x:v>
      </x:c>
      <x:c r="F906" s="11" t="str">
        <x:v>J-CIE</x:v>
      </x:c>
      <x:c r="G906" s="11" t="str">
        <x:v>Civil integration and effects group</x:v>
      </x:c>
      <x:c r="H906" s="11" t="str">
        <x:v>TNK-20</x:v>
      </x:c>
      <x:c r="I906" s="19" t="n">
        <x:v>48</x:v>
      </x:c>
      <x:c r="J906" s="21" t="n">
        <x:v>5</x:v>
      </x:c>
      <x:c r="K906" s="18" t="n">
        <x:f>'05 Cargo Register'!K10</x:f>
        <x:v>53.625</x:v>
      </x:c>
      <x:c r="L906" s="18" t="n">
        <x:f>'05 Cargo Register'!N10</x:f>
        <x:v>4</x:v>
      </x:c>
      <x:c r="M906" s="18" t="n">
        <x:f>'05 Cargo Register'!O10</x:f>
        <x:v>85</x:v>
      </x:c>
      <x:c r="N906" s="18" t="n">
        <x:f>J906*K906</x:f>
        <x:v>268.125</x:v>
      </x:c>
      <x:c r="O906" s="18" t="n">
        <x:f>J906*L906</x:f>
        <x:v>20</x:v>
      </x:c>
      <x:c r="P906" s="18" t="n">
        <x:f>J906*M906</x:f>
        <x:v>425</x:v>
      </x:c>
      <x:c r="Q906" s="22" t="n">
        <x:f>'01 Controls'!$E$24*'02 Cargo Classes'!$M$10</x:f>
        <x:v>0</x:v>
      </x:c>
      <x:c r="R906" s="22" t="n">
        <x:f>'01 Controls'!$F$24*'02 Cargo Classes'!$N$10</x:f>
        <x:v>0.42</x:v>
      </x:c>
      <x:c r="S906" s="22" t="n">
        <x:f>'01 Controls'!$G$24*'02 Cargo Classes'!$O$10</x:f>
        <x:v>0.5</x:v>
      </x:c>
      <x:c r="T906" s="22" t="n">
        <x:f>'01 Controls'!$H$24*'02 Cargo Classes'!$P$10</x:f>
        <x:v>0.05</x:v>
      </x:c>
      <x:c r="U906" s="22" t="n">
        <x:f>SUM(Q906:T906)</x:f>
        <x:v>0.97</x:v>
      </x:c>
      <x:c r="V906" s="18" t="n">
        <x:f>IF(U906=0,0,N906*Q906/U906)</x:f>
        <x:v>0</x:v>
      </x:c>
      <x:c r="W906" s="18" t="n">
        <x:f>IF(U906=0,0,P906*Q906/U906)</x:f>
        <x:v>0</x:v>
      </x:c>
      <x:c r="X906" s="18" t="n">
        <x:f>MAX(V906,W906*'01 Controls'!$E$12)</x:f>
        <x:v>0</x:v>
      </x:c>
      <x:c r="Y906" s="18" t="n">
        <x:f>IF(U906=0,0,N906*R906/U906)</x:f>
        <x:v>116.09536082474227</x:v>
      </x:c>
      <x:c r="Z906" s="18" t="n">
        <x:f>IF(U906=0,0,P906*R906/U906)</x:f>
        <x:v>184.02061855670104</x:v>
      </x:c>
      <x:c r="AA906" s="18" t="n">
        <x:f>MAX(Y906,Z906*'01 Controls'!$E$13)</x:f>
        <x:v>116.09536082474227</x:v>
      </x:c>
      <x:c r="AB906" s="18" t="n">
        <x:f>IF(U906=0,0,N906*S906/U906)</x:f>
        <x:v>138.20876288659795</x:v>
      </x:c>
      <x:c r="AC906" s="18" t="n">
        <x:f>IF(U906=0,0,P906*S906/U906)</x:f>
        <x:v>219.0721649484536</x:v>
      </x:c>
      <x:c r="AD906" s="18" t="n">
        <x:f>MAX(AB906,AC906*'01 Controls'!$E$14)</x:f>
        <x:v>138.20876288659795</x:v>
      </x:c>
      <x:c r="AE906" s="18" t="n">
        <x:f>IF(U906=0,0,N906*T906/U906)</x:f>
        <x:v>13.820876288659795</x:v>
      </x:c>
      <x:c r="AF906" s="18" t="n">
        <x:f>IF(U906=0,0,P906*T906/U906)</x:f>
        <x:v>21.90721649484536</x:v>
      </x:c>
      <x:c r="AG906" s="18" t="n">
        <x:f>MAX(AE906,AF906*'01 Controls'!$E$15)</x:f>
        <x:v>13.820876288659795</x:v>
      </x:c>
      <x:c r="AH906" s="18" t="n">
        <x:f>SUM(V906,Y906,AB906,AE906)</x:f>
        <x:v>268.125</x:v>
      </x:c>
      <x:c r="AI906" s="18" t="n">
        <x:f>N906-AH906</x:f>
        <x:v>0</x:v>
      </x:c>
      <x:c r="AJ906" s="18" t="n">
        <x:f>V906*INDEX('07 Mode Capacity'!$P$6:$P$17,MATCH("AIR-"&amp;I906,'07 Mode Capacity'!$C$6:$C$17,0))</x:f>
        <x:v>0</x:v>
      </x:c>
      <x:c r="AK906" s="18" t="n">
        <x:f>Y906*INDEX('07 Mode Capacity'!$P$6:$P$17,MATCH("OCEAN-"&amp;I906,'07 Mode Capacity'!$C$6:$C$17,0))</x:f>
        <x:v>10.174165565682646</x:v>
      </x:c>
      <x:c r="AL906" s="18" t="n">
        <x:f>AB906*INDEX('07 Mode Capacity'!$P$6:$P$17,MATCH("LAND-"&amp;I906,'07 Mode Capacity'!$C$6:$C$17,0))</x:f>
        <x:v>16.868085058550488</x:v>
      </x:c>
      <x:c r="AM906" s="18" t="n">
        <x:f>AE906*INDEX('07 Mode Capacity'!$P$6:$P$17,MATCH("INLAND-"&amp;I906,'07 Mode Capacity'!$C$6:$C$17,0))</x:f>
        <x:v>8.724212111070285</x:v>
      </x:c>
      <x:c r="AN906" s="18" t="n">
        <x:f>SUM(AJ906:AM906)</x:f>
        <x:v>35.76646273530342</x:v>
      </x:c>
      <x:c r="AO906" s="17" t="n">
        <x:f>IF(N906=0,1,AN906/N906)</x:f>
        <x:v>0.13339473281232045</x:v>
      </x:c>
      <x:c r="AP906" s="11" t="str">
        <x:f>IF(AO906&gt;='01 Controls'!$E$16,"PASS","FAIL")</x:f>
        <x:v>FAIL</x:v>
      </x:c>
      <x:c r="AQ906" s="11" t="str">
        <x:v>UNQUANTIFIED</x:v>
      </x:c>
      <x:c r="AR906" s="11" t="str">
        <x:v>Position-class planning record; serial item and receiver open</x:v>
      </x:c>
      <x:c r="AS906" s="26"/>
      <x:c r="AT906" s="26"/>
    </x:row>
    <x:row r="907">
      <x:c r="C907" s="11" t="str">
        <x:v>C3-J-CIE-FLR-24</x:v>
      </x:c>
      <x:c r="D907" s="11" t="str">
        <x:v>C3</x:v>
      </x:c>
      <x:c r="E907" s="11" t="str">
        <x:v>Cascadia earthquake</x:v>
      </x:c>
      <x:c r="F907" s="11" t="str">
        <x:v>J-CIE</x:v>
      </x:c>
      <x:c r="G907" s="11" t="str">
        <x:v>Civil integration and effects group</x:v>
      </x:c>
      <x:c r="H907" s="11" t="str">
        <x:v>FLR-24</x:v>
      </x:c>
      <x:c r="I907" s="19" t="n">
        <x:v>48</x:v>
      </x:c>
      <x:c r="J907" s="21" t="n">
        <x:v>5</x:v>
      </x:c>
      <x:c r="K907" s="18" t="n">
        <x:f>'05 Cargo Register'!K11</x:f>
        <x:v>107.25</x:v>
      </x:c>
      <x:c r="L907" s="18" t="n">
        <x:f>'05 Cargo Register'!N11</x:f>
        <x:v>6</x:v>
      </x:c>
      <x:c r="M907" s="18" t="n">
        <x:f>'05 Cargo Register'!O11</x:f>
        <x:v>192</x:v>
      </x:c>
      <x:c r="N907" s="18" t="n">
        <x:f>J907*K907</x:f>
        <x:v>536.25</x:v>
      </x:c>
      <x:c r="O907" s="18" t="n">
        <x:f>J907*L907</x:f>
        <x:v>30</x:v>
      </x:c>
      <x:c r="P907" s="18" t="n">
        <x:f>J907*M907</x:f>
        <x:v>960</x:v>
      </x:c>
      <x:c r="Q907" s="22" t="n">
        <x:f>'01 Controls'!$E$24*'02 Cargo Classes'!$M$11</x:f>
        <x:v>0</x:v>
      </x:c>
      <x:c r="R907" s="22" t="n">
        <x:f>'01 Controls'!$F$24*'02 Cargo Classes'!$N$11</x:f>
        <x:v>0.42</x:v>
      </x:c>
      <x:c r="S907" s="22" t="n">
        <x:f>'01 Controls'!$G$24*'02 Cargo Classes'!$O$11</x:f>
        <x:v>0.5</x:v>
      </x:c>
      <x:c r="T907" s="22" t="n">
        <x:f>'01 Controls'!$H$24*'02 Cargo Classes'!$P$11</x:f>
        <x:v>0.04000000000000001</x:v>
      </x:c>
      <x:c r="U907" s="22" t="n">
        <x:f>SUM(Q907:T907)</x:f>
        <x:v>0.96</x:v>
      </x:c>
      <x:c r="V907" s="18" t="n">
        <x:f>IF(U907=0,0,N907*Q907/U907)</x:f>
        <x:v>0</x:v>
      </x:c>
      <x:c r="W907" s="18" t="n">
        <x:f>IF(U907=0,0,P907*Q907/U907)</x:f>
        <x:v>0</x:v>
      </x:c>
      <x:c r="X907" s="18" t="n">
        <x:f>MAX(V907,W907*'01 Controls'!$E$12)</x:f>
        <x:v>0</x:v>
      </x:c>
      <x:c r="Y907" s="18" t="n">
        <x:f>IF(U907=0,0,N907*R907/U907)</x:f>
        <x:v>234.609375</x:v>
      </x:c>
      <x:c r="Z907" s="18" t="n">
        <x:f>IF(U907=0,0,P907*R907/U907)</x:f>
        <x:v>420</x:v>
      </x:c>
      <x:c r="AA907" s="18" t="n">
        <x:f>MAX(Y907,Z907*'01 Controls'!$E$13)</x:f>
        <x:v>234.609375</x:v>
      </x:c>
      <x:c r="AB907" s="18" t="n">
        <x:f>IF(U907=0,0,N907*S907/U907)</x:f>
        <x:v>279.296875</x:v>
      </x:c>
      <x:c r="AC907" s="18" t="n">
        <x:f>IF(U907=0,0,P907*S907/U907)</x:f>
        <x:v>500</x:v>
      </x:c>
      <x:c r="AD907" s="18" t="n">
        <x:f>MAX(AB907,AC907*'01 Controls'!$E$14)</x:f>
        <x:v>279.296875</x:v>
      </x:c>
      <x:c r="AE907" s="18" t="n">
        <x:f>IF(U907=0,0,N907*T907/U907)</x:f>
        <x:v>22.343750000000004</x:v>
      </x:c>
      <x:c r="AF907" s="18" t="n">
        <x:f>IF(U907=0,0,P907*T907/U907)</x:f>
        <x:v>40.00000000000001</x:v>
      </x:c>
      <x:c r="AG907" s="18" t="n">
        <x:f>MAX(AE907,AF907*'01 Controls'!$E$15)</x:f>
        <x:v>22.343750000000004</x:v>
      </x:c>
      <x:c r="AH907" s="18" t="n">
        <x:f>SUM(V907,Y907,AB907,AE907)</x:f>
        <x:v>536.25</x:v>
      </x:c>
      <x:c r="AI907" s="18" t="n">
        <x:f>N907-AH907</x:f>
        <x:v>0</x:v>
      </x:c>
      <x:c r="AJ907" s="18" t="n">
        <x:f>V907*INDEX('07 Mode Capacity'!$P$6:$P$17,MATCH("AIR-"&amp;I907,'07 Mode Capacity'!$C$6:$C$17,0))</x:f>
        <x:v>0</x:v>
      </x:c>
      <x:c r="AK907" s="18" t="n">
        <x:f>Y907*INDEX('07 Mode Capacity'!$P$6:$P$17,MATCH("OCEAN-"&amp;I907,'07 Mode Capacity'!$C$6:$C$17,0))</x:f>
        <x:v>20.56029291398368</x:v>
      </x:c>
      <x:c r="AL907" s="18" t="n">
        <x:f>AB907*INDEX('07 Mode Capacity'!$P$6:$P$17,MATCH("LAND-"&amp;I907,'07 Mode Capacity'!$C$6:$C$17,0))</x:f>
        <x:v>34.08758855582077</x:v>
      </x:c>
      <x:c r="AM907" s="18" t="n">
        <x:f>AE907*INDEX('07 Mode Capacity'!$P$6:$P$17,MATCH("INLAND-"&amp;I907,'07 Mode Capacity'!$C$6:$C$17,0))</x:f>
        <x:v>14.104142912896963</x:v>
      </x:c>
      <x:c r="AN907" s="18" t="n">
        <x:f>SUM(AJ907:AM907)</x:f>
        <x:v>68.75202438270142</x:v>
      </x:c>
      <x:c r="AO907" s="17" t="n">
        <x:f>IF(N907=0,1,AN907/N907)</x:f>
        <x:v>0.12820890327776488</x:v>
      </x:c>
      <x:c r="AP907" s="11" t="str">
        <x:f>IF(AO907&gt;='01 Controls'!$E$16,"PASS","FAIL")</x:f>
        <x:v>FAIL</x:v>
      </x:c>
      <x:c r="AQ907" s="11" t="str">
        <x:v>UNQUANTIFIED</x:v>
      </x:c>
      <x:c r="AR907" s="11" t="str">
        <x:v>Position-class planning record; serial item and receiver open</x:v>
      </x:c>
      <x:c r="AS907" s="26"/>
      <x:c r="AT907" s="26"/>
    </x:row>
    <x:row r="908">
      <x:c r="C908" s="11" t="str">
        <x:v>C3-J-CIE-ROL-30</x:v>
      </x:c>
      <x:c r="D908" s="11" t="str">
        <x:v>C3</x:v>
      </x:c>
      <x:c r="E908" s="11" t="str">
        <x:v>Cascadia earthquake</x:v>
      </x:c>
      <x:c r="F908" s="11" t="str">
        <x:v>J-CIE</x:v>
      </x:c>
      <x:c r="G908" s="11" t="str">
        <x:v>Civil integration and effects group</x:v>
      </x:c>
      <x:c r="H908" s="11" t="str">
        <x:v>ROL-30</x:v>
      </x:c>
      <x:c r="I908" s="19" t="n">
        <x:v>48</x:v>
      </x:c>
      <x:c r="J908" s="21" t="n">
        <x:v>5</x:v>
      </x:c>
      <x:c r="K908" s="18" t="n">
        <x:f>'05 Cargo Register'!K12</x:f>
        <x:v>107.25</x:v>
      </x:c>
      <x:c r="L908" s="18" t="n">
        <x:f>'05 Cargo Register'!N12</x:f>
        <x:v>5</x:v>
      </x:c>
      <x:c r="M908" s="18" t="n">
        <x:f>'05 Cargo Register'!O12</x:f>
        <x:v>318.75</x:v>
      </x:c>
      <x:c r="N908" s="18" t="n">
        <x:f>J908*K908</x:f>
        <x:v>536.25</x:v>
      </x:c>
      <x:c r="O908" s="18" t="n">
        <x:f>J908*L908</x:f>
        <x:v>25</x:v>
      </x:c>
      <x:c r="P908" s="18" t="n">
        <x:f>J908*M908</x:f>
        <x:v>1593.75</x:v>
      </x:c>
      <x:c r="Q908" s="22" t="n">
        <x:f>'01 Controls'!$E$24*'02 Cargo Classes'!$M$12</x:f>
        <x:v>0</x:v>
      </x:c>
      <x:c r="R908" s="22" t="n">
        <x:f>'01 Controls'!$F$24*'02 Cargo Classes'!$N$12</x:f>
        <x:v>0.35</x:v>
      </x:c>
      <x:c r="S908" s="22" t="n">
        <x:f>'01 Controls'!$G$24*'02 Cargo Classes'!$O$12</x:f>
        <x:v>0.75</x:v>
      </x:c>
      <x:c r="T908" s="22" t="n">
        <x:f>'01 Controls'!$H$24*'02 Cargo Classes'!$P$12</x:f>
        <x:v>0.03</x:v>
      </x:c>
      <x:c r="U908" s="22" t="n">
        <x:f>SUM(Q908:T908)</x:f>
        <x:v>1.1300000000000001</x:v>
      </x:c>
      <x:c r="V908" s="18" t="n">
        <x:f>IF(U908=0,0,N908*Q908/U908)</x:f>
        <x:v>0</x:v>
      </x:c>
      <x:c r="W908" s="18" t="n">
        <x:f>IF(U908=0,0,P908*Q908/U908)</x:f>
        <x:v>0</x:v>
      </x:c>
      <x:c r="X908" s="18" t="n">
        <x:f>MAX(V908,W908*'01 Controls'!$E$12)</x:f>
        <x:v>0</x:v>
      </x:c>
      <x:c r="Y908" s="18" t="n">
        <x:f>IF(U908=0,0,N908*R908/U908)</x:f>
        <x:v>166.09513274336283</x:v>
      </x:c>
      <x:c r="Z908" s="18" t="n">
        <x:f>IF(U908=0,0,P908*R908/U908)</x:f>
        <x:v>493.6393805309734</x:v>
      </x:c>
      <x:c r="AA908" s="18" t="n">
        <x:f>MAX(Y908,Z908*'01 Controls'!$E$13)</x:f>
        <x:v>166.09513274336283</x:v>
      </x:c>
      <x:c r="AB908" s="18" t="n">
        <x:f>IF(U908=0,0,N908*S908/U908)</x:f>
        <x:v>355.91814159292034</x:v>
      </x:c>
      <x:c r="AC908" s="18" t="n">
        <x:f>IF(U908=0,0,P908*S908/U908)</x:f>
        <x:v>1057.7986725663716</x:v>
      </x:c>
      <x:c r="AD908" s="18" t="n">
        <x:f>MAX(AB908,AC908*'01 Controls'!$E$14)</x:f>
        <x:v>355.91814159292034</x:v>
      </x:c>
      <x:c r="AE908" s="18" t="n">
        <x:f>IF(U908=0,0,N908*T908/U908)</x:f>
        <x:v>14.236725663716811</x:v>
      </x:c>
      <x:c r="AF908" s="18" t="n">
        <x:f>IF(U908=0,0,P908*T908/U908)</x:f>
        <x:v>42.31194690265486</x:v>
      </x:c>
      <x:c r="AG908" s="18" t="n">
        <x:f>MAX(AE908,AF908*'01 Controls'!$E$15)</x:f>
        <x:v>14.236725663716811</x:v>
      </x:c>
      <x:c r="AH908" s="18" t="n">
        <x:f>SUM(V908,Y908,AB908,AE908)</x:f>
        <x:v>536.25</x:v>
      </x:c>
      <x:c r="AI908" s="18" t="n">
        <x:f>N908-AH908</x:f>
        <x:v>0</x:v>
      </x:c>
      <x:c r="AJ908" s="18" t="n">
        <x:f>V908*INDEX('07 Mode Capacity'!$P$6:$P$17,MATCH("AIR-"&amp;I908,'07 Mode Capacity'!$C$6:$C$17,0))</x:f>
        <x:v>0</x:v>
      </x:c>
      <x:c r="AK908" s="18" t="n">
        <x:f>Y908*INDEX('07 Mode Capacity'!$P$6:$P$17,MATCH("OCEAN-"&amp;I908,'07 Mode Capacity'!$C$6:$C$17,0))</x:f>
        <x:v>14.555959585121188</x:v>
      </x:c>
      <x:c r="AL908" s="18" t="n">
        <x:f>AB908*INDEX('07 Mode Capacity'!$P$6:$P$17,MATCH("LAND-"&amp;I908,'07 Mode Capacity'!$C$6:$C$17,0))</x:f>
        <x:v>43.43905090299284</x:v>
      </x:c>
      <x:c r="AM908" s="18" t="n">
        <x:f>AE908*INDEX('07 Mode Capacity'!$P$6:$P$17,MATCH("INLAND-"&amp;I908,'07 Mode Capacity'!$C$6:$C$17,0))</x:f>
        <x:v>8.986710528571512</x:v>
      </x:c>
      <x:c r="AN908" s="18" t="n">
        <x:f>SUM(AJ908:AM908)</x:f>
        <x:v>66.98172101668554</x:v>
      </x:c>
      <x:c r="AO908" s="17" t="n">
        <x:f>IF(N908=0,1,AN908/N908)</x:f>
        <x:v>0.12490763825955345</x:v>
      </x:c>
      <x:c r="AP908" s="11" t="str">
        <x:f>IF(AO908&gt;='01 Controls'!$E$16,"PASS","FAIL")</x:f>
        <x:v>FAIL</x:v>
      </x:c>
      <x:c r="AQ908" s="11" t="str">
        <x:v>UNQUANTIFIED</x:v>
      </x:c>
      <x:c r="AR908" s="11" t="str">
        <x:v>Position-class planning record; serial item and receiver open</x:v>
      </x:c>
      <x:c r="AS908" s="26"/>
      <x:c r="AT908" s="26"/>
    </x:row>
    <x:row r="909">
      <x:c r="C909" s="11" t="str">
        <x:v>C3-J-CIE-LIN-18</x:v>
      </x:c>
      <x:c r="D909" s="11" t="str">
        <x:v>C3</x:v>
      </x:c>
      <x:c r="E909" s="11" t="str">
        <x:v>Cascadia earthquake</x:v>
      </x:c>
      <x:c r="F909" s="11" t="str">
        <x:v>J-CIE</x:v>
      </x:c>
      <x:c r="G909" s="11" t="str">
        <x:v>Civil integration and effects group</x:v>
      </x:c>
      <x:c r="H909" s="11" t="str">
        <x:v>LIN-18</x:v>
      </x:c>
      <x:c r="I909" s="19" t="n">
        <x:v>72</x:v>
      </x:c>
      <x:c r="J909" s="21" t="n">
        <x:v>5</x:v>
      </x:c>
      <x:c r="K909" s="18" t="n">
        <x:f>'05 Cargo Register'!K13</x:f>
        <x:v>53.625</x:v>
      </x:c>
      <x:c r="L909" s="18" t="n">
        <x:f>'05 Cargo Register'!N13</x:f>
        <x:v>4</x:v>
      </x:c>
      <x:c r="M909" s="18" t="n">
        <x:f>'05 Cargo Register'!O13</x:f>
        <x:v>176</x:v>
      </x:c>
      <x:c r="N909" s="18" t="n">
        <x:f>J909*K909</x:f>
        <x:v>268.125</x:v>
      </x:c>
      <x:c r="O909" s="18" t="n">
        <x:f>J909*L909</x:f>
        <x:v>20</x:v>
      </x:c>
      <x:c r="P909" s="18" t="n">
        <x:f>J909*M909</x:f>
        <x:v>880</x:v>
      </x:c>
      <x:c r="Q909" s="22" t="n">
        <x:f>'01 Controls'!$E$24*'02 Cargo Classes'!$M$13</x:f>
        <x:v>0</x:v>
      </x:c>
      <x:c r="R909" s="22" t="n">
        <x:f>'01 Controls'!$F$24*'02 Cargo Classes'!$N$13</x:f>
        <x:v>0.42</x:v>
      </x:c>
      <x:c r="S909" s="22" t="n">
        <x:f>'01 Controls'!$G$24*'02 Cargo Classes'!$O$13</x:f>
        <x:v>0.5</x:v>
      </x:c>
      <x:c r="T909" s="22" t="n">
        <x:f>'01 Controls'!$H$24*'02 Cargo Classes'!$P$13</x:f>
        <x:v>0.05</x:v>
      </x:c>
      <x:c r="U909" s="22" t="n">
        <x:f>SUM(Q909:T909)</x:f>
        <x:v>0.97</x:v>
      </x:c>
      <x:c r="V909" s="18" t="n">
        <x:f>IF(U909=0,0,N909*Q909/U909)</x:f>
        <x:v>0</x:v>
      </x:c>
      <x:c r="W909" s="18" t="n">
        <x:f>IF(U909=0,0,P909*Q909/U909)</x:f>
        <x:v>0</x:v>
      </x:c>
      <x:c r="X909" s="18" t="n">
        <x:f>MAX(V909,W909*'01 Controls'!$E$12)</x:f>
        <x:v>0</x:v>
      </x:c>
      <x:c r="Y909" s="18" t="n">
        <x:f>IF(U909=0,0,N909*R909/U909)</x:f>
        <x:v>116.09536082474227</x:v>
      </x:c>
      <x:c r="Z909" s="18" t="n">
        <x:f>IF(U909=0,0,P909*R909/U909)</x:f>
        <x:v>381.0309278350515</x:v>
      </x:c>
      <x:c r="AA909" s="18" t="n">
        <x:f>MAX(Y909,Z909*'01 Controls'!$E$13)</x:f>
        <x:v>116.09536082474227</x:v>
      </x:c>
      <x:c r="AB909" s="18" t="n">
        <x:f>IF(U909=0,0,N909*S909/U909)</x:f>
        <x:v>138.20876288659795</x:v>
      </x:c>
      <x:c r="AC909" s="18" t="n">
        <x:f>IF(U909=0,0,P909*S909/U909)</x:f>
        <x:v>453.60824742268045</x:v>
      </x:c>
      <x:c r="AD909" s="18" t="n">
        <x:f>MAX(AB909,AC909*'01 Controls'!$E$14)</x:f>
        <x:v>138.20876288659795</x:v>
      </x:c>
      <x:c r="AE909" s="18" t="n">
        <x:f>IF(U909=0,0,N909*T909/U909)</x:f>
        <x:v>13.820876288659795</x:v>
      </x:c>
      <x:c r="AF909" s="18" t="n">
        <x:f>IF(U909=0,0,P909*T909/U909)</x:f>
        <x:v>45.36082474226804</x:v>
      </x:c>
      <x:c r="AG909" s="18" t="n">
        <x:f>MAX(AE909,AF909*'01 Controls'!$E$15)</x:f>
        <x:v>13.820876288659795</x:v>
      </x:c>
      <x:c r="AH909" s="18" t="n">
        <x:f>SUM(V909,Y909,AB909,AE909)</x:f>
        <x:v>268.125</x:v>
      </x:c>
      <x:c r="AI909" s="18" t="n">
        <x:f>N909-AH909</x:f>
        <x:v>0</x:v>
      </x:c>
      <x:c r="AJ909" s="18" t="n">
        <x:f>V909*INDEX('07 Mode Capacity'!$P$6:$P$17,MATCH("AIR-"&amp;I909,'07 Mode Capacity'!$C$6:$C$17,0))</x:f>
        <x:v>0</x:v>
      </x:c>
      <x:c r="AK909" s="18" t="n">
        <x:f>Y909*INDEX('07 Mode Capacity'!$P$6:$P$17,MATCH("OCEAN-"&amp;I909,'07 Mode Capacity'!$C$6:$C$17,0))</x:f>
        <x:v>90.87573086104456</x:v>
      </x:c>
      <x:c r="AL909" s="18" t="n">
        <x:f>AB909*INDEX('07 Mode Capacity'!$P$6:$P$17,MATCH("LAND-"&amp;I909,'07 Mode Capacity'!$C$6:$C$17,0))</x:f>
        <x:v>98.82067861813519</x:v>
      </x:c>
      <x:c r="AM909" s="18" t="n">
        <x:f>AE909*INDEX('07 Mode Capacity'!$P$6:$P$17,MATCH("INLAND-"&amp;I909,'07 Mode Capacity'!$C$6:$C$17,0))</x:f>
        <x:v>13.820876288659795</x:v>
      </x:c>
      <x:c r="AN909" s="18" t="n">
        <x:f>SUM(AJ909:AM909)</x:f>
        <x:v>203.51728576783955</x:v>
      </x:c>
      <x:c r="AO909" s="17" t="n">
        <x:f>IF(N909=0,1,AN909/N909)</x:f>
        <x:v>0.7590388280385625</x:v>
      </x:c>
      <x:c r="AP909" s="11" t="str">
        <x:f>IF(AO909&gt;='01 Controls'!$E$16,"PASS","FAIL")</x:f>
        <x:v>FAIL</x:v>
      </x:c>
      <x:c r="AQ909" s="11" t="str">
        <x:v>UNQUANTIFIED</x:v>
      </x:c>
      <x:c r="AR909" s="11" t="str">
        <x:v>Position-class planning record; serial item and receiver open</x:v>
      </x:c>
      <x:c r="AS909" s="26"/>
      <x:c r="AT909" s="26"/>
    </x:row>
    <x:row r="910">
      <x:c r="C910" s="11" t="str">
        <x:v>C3-J-CIE-BLK-08</x:v>
      </x:c>
      <x:c r="D910" s="11" t="str">
        <x:v>C3</x:v>
      </x:c>
      <x:c r="E910" s="11" t="str">
        <x:v>Cascadia earthquake</x:v>
      </x:c>
      <x:c r="F910" s="11" t="str">
        <x:v>J-CIE</x:v>
      </x:c>
      <x:c r="G910" s="11" t="str">
        <x:v>Civil integration and effects group</x:v>
      </x:c>
      <x:c r="H910" s="11" t="str">
        <x:v>BLK-08</x:v>
      </x:c>
      <x:c r="I910" s="19" t="n">
        <x:v>48</x:v>
      </x:c>
      <x:c r="J910" s="21" t="n">
        <x:v>5</x:v>
      </x:c>
      <x:c r="K910" s="18" t="n">
        <x:f>'05 Cargo Register'!K14</x:f>
        <x:v>160.875</x:v>
      </x:c>
      <x:c r="L910" s="18" t="n">
        <x:f>'05 Cargo Register'!N14</x:f>
        <x:v>26</x:v>
      </x:c>
      <x:c r="M910" s="18" t="n">
        <x:f>'05 Cargo Register'!O14</x:f>
        <x:v>1326</x:v>
      </x:c>
      <x:c r="N910" s="18" t="n">
        <x:f>J910*K910</x:f>
        <x:v>804.375</x:v>
      </x:c>
      <x:c r="O910" s="18" t="n">
        <x:f>J910*L910</x:f>
        <x:v>130</x:v>
      </x:c>
      <x:c r="P910" s="18" t="n">
        <x:f>J910*M910</x:f>
        <x:v>6630</x:v>
      </x:c>
      <x:c r="Q910" s="22" t="n">
        <x:f>'01 Controls'!$E$24*'02 Cargo Classes'!$M$14</x:f>
        <x:v>0.1</x:v>
      </x:c>
      <x:c r="R910" s="22" t="n">
        <x:f>'01 Controls'!$F$24*'02 Cargo Classes'!$N$14</x:f>
        <x:v>0.27999999999999997</x:v>
      </x:c>
      <x:c r="S910" s="22" t="n">
        <x:f>'01 Controls'!$G$24*'02 Cargo Classes'!$O$14</x:f>
        <x:v>0.5</x:v>
      </x:c>
      <x:c r="T910" s="22" t="n">
        <x:f>'01 Controls'!$H$24*'02 Cargo Classes'!$P$14</x:f>
        <x:v>0.025</x:v>
      </x:c>
      <x:c r="U910" s="22" t="n">
        <x:f>SUM(Q910:T910)</x:f>
        <x:v>0.905</x:v>
      </x:c>
      <x:c r="V910" s="18" t="n">
        <x:f>IF(U910=0,0,N910*Q910/U910)</x:f>
        <x:v>88.88121546961325</x:v>
      </x:c>
      <x:c r="W910" s="18" t="n">
        <x:f>IF(U910=0,0,P910*Q910/U910)</x:f>
        <x:v>732.5966850828729</x:v>
      </x:c>
      <x:c r="X910" s="18" t="n">
        <x:f>MAX(V910,W910*'01 Controls'!$E$12)</x:f>
        <x:v>183.14917127071823</x:v>
      </x:c>
      <x:c r="Y910" s="18" t="n">
        <x:f>IF(U910=0,0,N910*R910/U910)</x:f>
        <x:v>248.86740331491708</x:v>
      </x:c>
      <x:c r="Z910" s="18" t="n">
        <x:f>IF(U910=0,0,P910*R910/U910)</x:f>
        <x:v>2051.270718232044</x:v>
      </x:c>
      <x:c r="AA910" s="18" t="n">
        <x:f>MAX(Y910,Z910*'01 Controls'!$E$13)</x:f>
        <x:v>307.69060773480663</x:v>
      </x:c>
      <x:c r="AB910" s="18" t="n">
        <x:f>IF(U910=0,0,N910*S910/U910)</x:f>
        <x:v>444.4060773480663</x:v>
      </x:c>
      <x:c r="AC910" s="18" t="n">
        <x:f>IF(U910=0,0,P910*S910/U910)</x:f>
        <x:v>3662.9834254143643</x:v>
      </x:c>
      <x:c r="AD910" s="18" t="n">
        <x:f>MAX(AB910,AC910*'01 Controls'!$E$14)</x:f>
        <x:v>732.5966850828729</x:v>
      </x:c>
      <x:c r="AE910" s="18" t="n">
        <x:f>IF(U910=0,0,N910*T910/U910)</x:f>
        <x:v>22.220303867403313</x:v>
      </x:c>
      <x:c r="AF910" s="18" t="n">
        <x:f>IF(U910=0,0,P910*T910/U910)</x:f>
        <x:v>183.14917127071823</x:v>
      </x:c>
      <x:c r="AG910" s="18" t="n">
        <x:f>MAX(AE910,AF910*'01 Controls'!$E$15)</x:f>
        <x:v>32.96685082872928</x:v>
      </x:c>
      <x:c r="AH910" s="18" t="n">
        <x:f>SUM(V910,Y910,AB910,AE910)</x:f>
        <x:v>804.375</x:v>
      </x:c>
      <x:c r="AI910" s="18" t="n">
        <x:f>N910-AH910</x:f>
        <x:v>0</x:v>
      </x:c>
      <x:c r="AJ910" s="18" t="n">
        <x:f>V910*INDEX('07 Mode Capacity'!$P$6:$P$17,MATCH("AIR-"&amp;I910,'07 Mode Capacity'!$C$6:$C$17,0))</x:f>
        <x:v>24.91657404822649</x:v>
      </x:c>
      <x:c r="AK910" s="18" t="n">
        <x:f>Y910*INDEX('07 Mode Capacity'!$P$6:$P$17,MATCH("OCEAN-"&amp;I910,'07 Mode Capacity'!$C$6:$C$17,0))</x:f>
        <x:v>21.809813477816938</x:v>
      </x:c>
      <x:c r="AL910" s="18" t="n">
        <x:f>AB910*INDEX('07 Mode Capacity'!$P$6:$P$17,MATCH("LAND-"&amp;I910,'07 Mode Capacity'!$C$6:$C$17,0))</x:f>
        <x:v>54.23881493964852</x:v>
      </x:c>
      <x:c r="AM910" s="18" t="n">
        <x:f>AE910*INDEX('07 Mode Capacity'!$P$6:$P$17,MATCH("INLAND-"&amp;I910,'07 Mode Capacity'!$C$6:$C$17,0))</x:f>
        <x:v>14.026219471389242</x:v>
      </x:c>
      <x:c r="AN910" s="18" t="n">
        <x:f>SUM(AJ910:AM910)</x:f>
        <x:v>114.99142193708118</x:v>
      </x:c>
      <x:c r="AO910" s="17" t="n">
        <x:f>IF(N910=0,1,AN910/N910)</x:f>
        <x:v>0.14295747870965803</x:v>
      </x:c>
      <x:c r="AP910" s="11" t="str">
        <x:f>IF(AO910&gt;='01 Controls'!$E$16,"PASS","FAIL")</x:f>
        <x:v>FAIL</x:v>
      </x:c>
      <x:c r="AQ910" s="11" t="str">
        <x:v>UNQUANTIFIED</x:v>
      </x:c>
      <x:c r="AR910" s="11" t="str">
        <x:v>Position-class planning record; serial item and receiver open</x:v>
      </x:c>
      <x:c r="AS910" s="26"/>
      <x:c r="AT910" s="26"/>
    </x:row>
    <x:row r="911">
      <x:c r="C911" s="11" t="str">
        <x:v>C3-J-TOC-APL-45</x:v>
      </x:c>
      <x:c r="D911" s="11" t="str">
        <x:v>C3</x:v>
      </x:c>
      <x:c r="E911" s="11" t="str">
        <x:v>Cascadia earthquake</x:v>
      </x:c>
      <x:c r="F911" s="11" t="str">
        <x:v>J-TOC</x:v>
      </x:c>
      <x:c r="G911" s="11" t="str">
        <x:v>Theater-opening command</x:v>
      </x:c>
      <x:c r="H911" s="11" t="str">
        <x:v>APL-45</x:v>
      </x:c>
      <x:c r="I911" s="19" t="n">
        <x:v>24</x:v>
      </x:c>
      <x:c r="J911" s="21" t="n">
        <x:v>4</x:v>
      </x:c>
      <x:c r="K911" s="18" t="n">
        <x:f>'05 Cargo Register'!K15</x:f>
        <x:v>214.5</x:v>
      </x:c>
      <x:c r="L911" s="18" t="n">
        <x:f>'05 Cargo Register'!N15</x:f>
        <x:v>57</x:v>
      </x:c>
      <x:c r="M911" s="18" t="n">
        <x:f>'05 Cargo Register'!O15</x:f>
        <x:v>427.5</x:v>
      </x:c>
      <x:c r="N911" s="18" t="n">
        <x:f>J911*K911</x:f>
        <x:v>858</x:v>
      </x:c>
      <x:c r="O911" s="18" t="n">
        <x:f>J911*L911</x:f>
        <x:v>228</x:v>
      </x:c>
      <x:c r="P911" s="18" t="n">
        <x:f>J911*M911</x:f>
        <x:v>1710</x:v>
      </x:c>
      <x:c r="Q911" s="22" t="n">
        <x:f>'01 Controls'!$E$24*'02 Cargo Classes'!$M$6</x:f>
        <x:v>0.30000000000000004</x:v>
      </x:c>
      <x:c r="R911" s="22" t="n">
        <x:f>'01 Controls'!$F$24*'02 Cargo Classes'!$N$6</x:f>
        <x:v>0.13999999999999999</x:v>
      </x:c>
      <x:c r="S911" s="22" t="n">
        <x:f>'01 Controls'!$G$24*'02 Cargo Classes'!$O$6</x:f>
        <x:v>0.5</x:v>
      </x:c>
      <x:c r="T911" s="22" t="n">
        <x:f>'01 Controls'!$H$24*'02 Cargo Classes'!$P$6</x:f>
        <x:v>0.015</x:v>
      </x:c>
      <x:c r="U911" s="22" t="n">
        <x:f>SUM(Q911:T911)</x:f>
        <x:v>0.9550000000000001</x:v>
      </x:c>
      <x:c r="V911" s="18" t="n">
        <x:f>IF(U911=0,0,N911*Q911/U911)</x:f>
        <x:v>269.52879581151836</x:v>
      </x:c>
      <x:c r="W911" s="18" t="n">
        <x:f>IF(U911=0,0,P911*Q911/U911)</x:f>
        <x:v>537.1727748691101</x:v>
      </x:c>
      <x:c r="X911" s="18" t="n">
        <x:f>MAX(V911,W911*'01 Controls'!$E$12)</x:f>
        <x:v>269.52879581151836</x:v>
      </x:c>
      <x:c r="Y911" s="18" t="n">
        <x:f>IF(U911=0,0,N911*R911/U911)</x:f>
        <x:v>125.78010471204186</x:v>
      </x:c>
      <x:c r="Z911" s="18" t="n">
        <x:f>IF(U911=0,0,P911*R911/U911)</x:f>
        <x:v>250.68062827225125</x:v>
      </x:c>
      <x:c r="AA911" s="18" t="n">
        <x:f>MAX(Y911,Z911*'01 Controls'!$E$13)</x:f>
        <x:v>125.78010471204186</x:v>
      </x:c>
      <x:c r="AB911" s="18" t="n">
        <x:f>IF(U911=0,0,N911*S911/U911)</x:f>
        <x:v>449.21465968586386</x:v>
      </x:c>
      <x:c r="AC911" s="18" t="n">
        <x:f>IF(U911=0,0,P911*S911/U911)</x:f>
        <x:v>895.2879581151832</x:v>
      </x:c>
      <x:c r="AD911" s="18" t="n">
        <x:f>MAX(AB911,AC911*'01 Controls'!$E$14)</x:f>
        <x:v>449.21465968586386</x:v>
      </x:c>
      <x:c r="AE911" s="18" t="n">
        <x:f>IF(U911=0,0,N911*T911/U911)</x:f>
        <x:v>13.476439790575915</x:v>
      </x:c>
      <x:c r="AF911" s="18" t="n">
        <x:f>IF(U911=0,0,P911*T911/U911)</x:f>
        <x:v>26.858638743455494</x:v>
      </x:c>
      <x:c r="AG911" s="18" t="n">
        <x:f>MAX(AE911,AF911*'01 Controls'!$E$15)</x:f>
        <x:v>13.476439790575915</x:v>
      </x:c>
      <x:c r="AH911" s="18" t="n">
        <x:f>SUM(V911,Y911,AB911,AE911)</x:f>
        <x:v>858</x:v>
      </x:c>
      <x:c r="AI911" s="18" t="n">
        <x:f>N911-AH911</x:f>
        <x:v>0</x:v>
      </x:c>
      <x:c r="AJ911" s="18" t="n">
        <x:f>V911*INDEX('07 Mode Capacity'!$P$6:$P$17,MATCH("AIR-"&amp;I911,'07 Mode Capacity'!$C$6:$C$17,0))</x:f>
        <x:v>54.69118435782725</x:v>
      </x:c>
      <x:c r="AK911" s="18" t="n">
        <x:f>Y911*INDEX('07 Mode Capacity'!$P$6:$P$17,MATCH("OCEAN-"&amp;I911,'07 Mode Capacity'!$C$6:$C$17,0))</x:f>
        <x:v>18.8782163095513</x:v>
      </x:c>
      <x:c r="AL911" s="18" t="n">
        <x:f>AB911*INDEX('07 Mode Capacity'!$P$6:$P$17,MATCH("LAND-"&amp;I911,'07 Mode Capacity'!$C$6:$C$17,0))</x:f>
        <x:v>171.8250225162854</x:v>
      </x:c>
      <x:c r="AM911" s="18" t="n">
        <x:f>AE911*INDEX('07 Mode Capacity'!$P$6:$P$17,MATCH("INLAND-"&amp;I911,'07 Mode Capacity'!$C$6:$C$17,0))</x:f>
        <x:v>13.476439790575915</x:v>
      </x:c>
      <x:c r="AN911" s="18" t="n">
        <x:f>SUM(AJ911:AM911)</x:f>
        <x:v>258.87086297423986</x:v>
      </x:c>
      <x:c r="AO911" s="17" t="n">
        <x:f>IF(N911=0,1,AN911/N911)</x:f>
        <x:v>0.3017142925107691</x:v>
      </x:c>
      <x:c r="AP911" s="11" t="str">
        <x:f>IF(AO911&gt;='01 Controls'!$E$16,"PASS","FAIL")</x:f>
        <x:v>FAIL</x:v>
      </x:c>
      <x:c r="AQ911" s="11" t="str">
        <x:v>UNQUANTIFIED</x:v>
      </x:c>
      <x:c r="AR911" s="11" t="str">
        <x:v>Position-class planning record; serial item and receiver open</x:v>
      </x:c>
      <x:c r="AS911" s="26"/>
      <x:c r="AT911" s="26"/>
    </x:row>
    <x:row r="912">
      <x:c r="C912" s="11" t="str">
        <x:v>C3-J-TOC-ISO-18</x:v>
      </x:c>
      <x:c r="D912" s="11" t="str">
        <x:v>C3</x:v>
      </x:c>
      <x:c r="E912" s="11" t="str">
        <x:v>Cascadia earthquake</x:v>
      </x:c>
      <x:c r="F912" s="11" t="str">
        <x:v>J-TOC</x:v>
      </x:c>
      <x:c r="G912" s="11" t="str">
        <x:v>Theater-opening command</x:v>
      </x:c>
      <x:c r="H912" s="11" t="str">
        <x:v>ISO-18</x:v>
      </x:c>
      <x:c r="I912" s="19" t="n">
        <x:v>48</x:v>
      </x:c>
      <x:c r="J912" s="21" t="n">
        <x:v>4</x:v>
      </x:c>
      <x:c r="K912" s="18" t="n">
        <x:f>'05 Cargo Register'!K16</x:f>
        <x:v>268.125</x:v>
      </x:c>
      <x:c r="L912" s="18" t="n">
        <x:f>'05 Cargo Register'!N16</x:f>
        <x:v>18</x:v>
      </x:c>
      <x:c r="M912" s="18" t="n">
        <x:f>'05 Cargo Register'!O16</x:f>
        <x:v>475.20000000000005</x:v>
      </x:c>
      <x:c r="N912" s="18" t="n">
        <x:f>J912*K912</x:f>
        <x:v>1072.5</x:v>
      </x:c>
      <x:c r="O912" s="18" t="n">
        <x:f>J912*L912</x:f>
        <x:v>72</x:v>
      </x:c>
      <x:c r="P912" s="18" t="n">
        <x:f>J912*M912</x:f>
        <x:v>1900.8000000000002</x:v>
      </x:c>
      <x:c r="Q912" s="22" t="n">
        <x:f>'01 Controls'!$E$24*'02 Cargo Classes'!$M$7</x:f>
        <x:v>0.020000000000000004</x:v>
      </x:c>
      <x:c r="R912" s="22" t="n">
        <x:f>'01 Controls'!$F$24*'02 Cargo Classes'!$N$7</x:f>
        <x:v>0.35</x:v>
      </x:c>
      <x:c r="S912" s="22" t="n">
        <x:f>'01 Controls'!$G$24*'02 Cargo Classes'!$O$7</x:f>
        <x:v>0.6</x:v>
      </x:c>
      <x:c r="T912" s="22" t="n">
        <x:f>'01 Controls'!$H$24*'02 Cargo Classes'!$P$7</x:f>
        <x:v>0.04000000000000001</x:v>
      </x:c>
      <x:c r="U912" s="22" t="n">
        <x:f>SUM(Q912:T912)</x:f>
        <x:v>1.01</x:v>
      </x:c>
      <x:c r="V912" s="18" t="n">
        <x:f>IF(U912=0,0,N912*Q912/U912)</x:f>
        <x:v>21.23762376237624</x:v>
      </x:c>
      <x:c r="W912" s="18" t="n">
        <x:f>IF(U912=0,0,P912*Q912/U912)</x:f>
        <x:v>37.63960396039605</x:v>
      </x:c>
      <x:c r="X912" s="18" t="n">
        <x:f>MAX(V912,W912*'01 Controls'!$E$12)</x:f>
        <x:v>21.23762376237624</x:v>
      </x:c>
      <x:c r="Y912" s="18" t="n">
        <x:f>IF(U912=0,0,N912*R912/U912)</x:f>
        <x:v>371.65841584158414</x:v>
      </x:c>
      <x:c r="Z912" s="18" t="n">
        <x:f>IF(U912=0,0,P912*R912/U912)</x:f>
        <x:v>658.6930693069306</x:v>
      </x:c>
      <x:c r="AA912" s="18" t="n">
        <x:f>MAX(Y912,Z912*'01 Controls'!$E$13)</x:f>
        <x:v>371.65841584158414</x:v>
      </x:c>
      <x:c r="AB912" s="18" t="n">
        <x:f>IF(U912=0,0,N912*S912/U912)</x:f>
        <x:v>637.1287128712871</x:v>
      </x:c>
      <x:c r="AC912" s="18" t="n">
        <x:f>IF(U912=0,0,P912*S912/U912)</x:f>
        <x:v>1129.1881188118812</x:v>
      </x:c>
      <x:c r="AD912" s="18" t="n">
        <x:f>MAX(AB912,AC912*'01 Controls'!$E$14)</x:f>
        <x:v>637.1287128712871</x:v>
      </x:c>
      <x:c r="AE912" s="18" t="n">
        <x:f>IF(U912=0,0,N912*T912/U912)</x:f>
        <x:v>42.47524752475248</x:v>
      </x:c>
      <x:c r="AF912" s="18" t="n">
        <x:f>IF(U912=0,0,P912*T912/U912)</x:f>
        <x:v>75.2792079207921</x:v>
      </x:c>
      <x:c r="AG912" s="18" t="n">
        <x:f>MAX(AE912,AF912*'01 Controls'!$E$15)</x:f>
        <x:v>42.47524752475248</x:v>
      </x:c>
      <x:c r="AH912" s="18" t="n">
        <x:f>SUM(V912,Y912,AB912,AE912)</x:f>
        <x:v>1072.5</x:v>
      </x:c>
      <x:c r="AI912" s="18" t="n">
        <x:f>N912-AH912</x:f>
        <x:v>0</x:v>
      </x:c>
      <x:c r="AJ912" s="18" t="n">
        <x:f>V912*INDEX('07 Mode Capacity'!$P$6:$P$17,MATCH("AIR-"&amp;I912,'07 Mode Capacity'!$C$6:$C$17,0))</x:f>
        <x:v>5.953663237926067</x:v>
      </x:c>
      <x:c r="AK912" s="18" t="n">
        <x:f>Y912*INDEX('07 Mode Capacity'!$P$6:$P$17,MATCH("OCEAN-"&amp;I912,'07 Mode Capacity'!$C$6:$C$17,0))</x:f>
        <x:v>32.570761051855335</x:v>
      </x:c>
      <x:c r="AL912" s="18" t="n">
        <x:f>AB912*INDEX('07 Mode Capacity'!$P$6:$P$17,MATCH("LAND-"&amp;I912,'07 Mode Capacity'!$C$6:$C$17,0))</x:f>
        <x:v>77.7602020124862</x:v>
      </x:c>
      <x:c r="AM912" s="18" t="n">
        <x:f>AE912*INDEX('07 Mode Capacity'!$P$6:$P$17,MATCH("INLAND-"&amp;I912,'07 Mode Capacity'!$C$6:$C$17,0))</x:f>
        <x:v>26.81183603243779</x:v>
      </x:c>
      <x:c r="AN912" s="18" t="n">
        <x:f>SUM(AJ912:AM912)</x:f>
        <x:v>143.0964623347054</x:v>
      </x:c>
      <x:c r="AO912" s="17" t="n">
        <x:f>IF(N912=0,1,AN912/N912)</x:f>
        <x:v>0.1334232749041542</x:v>
      </x:c>
      <x:c r="AP912" s="11" t="str">
        <x:f>IF(AO912&gt;='01 Controls'!$E$16,"PASS","FAIL")</x:f>
        <x:v>FAIL</x:v>
      </x:c>
      <x:c r="AQ912" s="11" t="str">
        <x:v>UNQUANTIFIED</x:v>
      </x:c>
      <x:c r="AR912" s="11" t="str">
        <x:v>Position-class planning record; serial item and receiver open</x:v>
      </x:c>
      <x:c r="AS912" s="26"/>
      <x:c r="AT912" s="26"/>
    </x:row>
    <x:row r="913">
      <x:c r="C913" s="11" t="str">
        <x:v>C3-J-TOC-COL-12</x:v>
      </x:c>
      <x:c r="D913" s="11" t="str">
        <x:v>C3</x:v>
      </x:c>
      <x:c r="E913" s="11" t="str">
        <x:v>Cascadia earthquake</x:v>
      </x:c>
      <x:c r="F913" s="11" t="str">
        <x:v>J-TOC</x:v>
      </x:c>
      <x:c r="G913" s="11" t="str">
        <x:v>Theater-opening command</x:v>
      </x:c>
      <x:c r="H913" s="11" t="str">
        <x:v>COL-12</x:v>
      </x:c>
      <x:c r="I913" s="19" t="n">
        <x:v>24</x:v>
      </x:c>
      <x:c r="J913" s="21" t="n">
        <x:v>4</x:v>
      </x:c>
      <x:c r="K913" s="18" t="n">
        <x:f>'05 Cargo Register'!K17</x:f>
        <x:v>53.625</x:v>
      </x:c>
      <x:c r="L913" s="18" t="n">
        <x:f>'05 Cargo Register'!N17</x:f>
        <x:v>6</x:v>
      </x:c>
      <x:c r="M913" s="18" t="n">
        <x:f>'05 Cargo Register'!O17</x:f>
        <x:v>158.4</x:v>
      </x:c>
      <x:c r="N913" s="18" t="n">
        <x:f>J913*K913</x:f>
        <x:v>214.5</x:v>
      </x:c>
      <x:c r="O913" s="18" t="n">
        <x:f>J913*L913</x:f>
        <x:v>24</x:v>
      </x:c>
      <x:c r="P913" s="18" t="n">
        <x:f>J913*M913</x:f>
        <x:v>633.6</x:v>
      </x:c>
      <x:c r="Q913" s="22" t="n">
        <x:f>'01 Controls'!$E$24*'02 Cargo Classes'!$M$8</x:f>
        <x:v>0.2</x:v>
      </x:c>
      <x:c r="R913" s="22" t="n">
        <x:f>'01 Controls'!$F$24*'02 Cargo Classes'!$N$8</x:f>
        <x:v>0.24499999999999997</x:v>
      </x:c>
      <x:c r="S913" s="22" t="n">
        <x:f>'01 Controls'!$G$24*'02 Cargo Classes'!$O$8</x:f>
        <x:v>0.6</x:v>
      </x:c>
      <x:c r="T913" s="22" t="n">
        <x:f>'01 Controls'!$H$24*'02 Cargo Classes'!$P$8</x:f>
        <x:v>0.010000000000000002</x:v>
      </x:c>
      <x:c r="U913" s="22" t="n">
        <x:f>SUM(Q913:T913)</x:f>
        <x:v>1.055</x:v>
      </x:c>
      <x:c r="V913" s="18" t="n">
        <x:f>IF(U913=0,0,N913*Q913/U913)</x:f>
        <x:v>40.66350710900475</x:v>
      </x:c>
      <x:c r="W913" s="18" t="n">
        <x:f>IF(U913=0,0,P913*Q913/U913)</x:f>
        <x:v>120.1137440758294</x:v>
      </x:c>
      <x:c r="X913" s="18" t="n">
        <x:f>MAX(V913,W913*'01 Controls'!$E$12)</x:f>
        <x:v>40.66350710900475</x:v>
      </x:c>
      <x:c r="Y913" s="18" t="n">
        <x:f>IF(U913=0,0,N913*R913/U913)</x:f>
        <x:v>49.812796208530806</x:v>
      </x:c>
      <x:c r="Z913" s="18" t="n">
        <x:f>IF(U913=0,0,P913*R913/U913)</x:f>
        <x:v>147.139336492891</x:v>
      </x:c>
      <x:c r="AA913" s="18" t="n">
        <x:f>MAX(Y913,Z913*'01 Controls'!$E$13)</x:f>
        <x:v>49.812796208530806</x:v>
      </x:c>
      <x:c r="AB913" s="18" t="n">
        <x:f>IF(U913=0,0,N913*S913/U913)</x:f>
        <x:v>121.99052132701422</x:v>
      </x:c>
      <x:c r="AC913" s="18" t="n">
        <x:f>IF(U913=0,0,P913*S913/U913)</x:f>
        <x:v>360.3412322274882</x:v>
      </x:c>
      <x:c r="AD913" s="18" t="n">
        <x:f>MAX(AB913,AC913*'01 Controls'!$E$14)</x:f>
        <x:v>121.99052132701422</x:v>
      </x:c>
      <x:c r="AE913" s="18" t="n">
        <x:f>IF(U913=0,0,N913*T913/U913)</x:f>
        <x:v>2.0331753554502376</x:v>
      </x:c>
      <x:c r="AF913" s="18" t="n">
        <x:f>IF(U913=0,0,P913*T913/U913)</x:f>
        <x:v>6.005687203791471</x:v>
      </x:c>
      <x:c r="AG913" s="18" t="n">
        <x:f>MAX(AE913,AF913*'01 Controls'!$E$15)</x:f>
        <x:v>2.0331753554502376</x:v>
      </x:c>
      <x:c r="AH913" s="18" t="n">
        <x:f>SUM(V913,Y913,AB913,AE913)</x:f>
        <x:v>214.5</x:v>
      </x:c>
      <x:c r="AI913" s="18" t="n">
        <x:f>N913-AH913</x:f>
        <x:v>0</x:v>
      </x:c>
      <x:c r="AJ913" s="18" t="n">
        <x:f>V913*INDEX('07 Mode Capacity'!$P$6:$P$17,MATCH("AIR-"&amp;I913,'07 Mode Capacity'!$C$6:$C$17,0))</x:f>
        <x:v>8.251197640082943</x:v>
      </x:c>
      <x:c r="AK913" s="18" t="n">
        <x:f>Y913*INDEX('07 Mode Capacity'!$P$6:$P$17,MATCH("OCEAN-"&amp;I913,'07 Mode Capacity'!$C$6:$C$17,0))</x:f>
        <x:v>7.476355215008914</x:v>
      </x:c>
      <x:c r="AL913" s="18" t="n">
        <x:f>AB913*INDEX('07 Mode Capacity'!$P$6:$P$17,MATCH("LAND-"&amp;I913,'07 Mode Capacity'!$C$6:$C$17,0))</x:f>
        <x:v>46.66148715726613</x:v>
      </x:c>
      <x:c r="AM913" s="18" t="n">
        <x:f>AE913*INDEX('07 Mode Capacity'!$P$6:$P$17,MATCH("INLAND-"&amp;I913,'07 Mode Capacity'!$C$6:$C$17,0))</x:f>
        <x:v>2.0331753554502376</x:v>
      </x:c>
      <x:c r="AN913" s="18" t="n">
        <x:f>SUM(AJ913:AM913)</x:f>
        <x:v>64.42221536780822</x:v>
      </x:c>
      <x:c r="AO913" s="17" t="n">
        <x:f>IF(N913=0,1,AN913/N913)</x:f>
        <x:v>0.3003366683813903</x:v>
      </x:c>
      <x:c r="AP913" s="11" t="str">
        <x:f>IF(AO913&gt;='01 Controls'!$E$16,"PASS","FAIL")</x:f>
        <x:v>FAIL</x:v>
      </x:c>
      <x:c r="AQ913" s="11" t="str">
        <x:v>UNQUANTIFIED</x:v>
      </x:c>
      <x:c r="AR913" s="11" t="str">
        <x:v>Position-class planning record; serial item and receiver open</x:v>
      </x:c>
      <x:c r="AS913" s="26"/>
      <x:c r="AT913" s="26"/>
    </x:row>
    <x:row r="914">
      <x:c r="C914" s="11" t="str">
        <x:v>C3-J-TOC-BAT-22</x:v>
      </x:c>
      <x:c r="D914" s="11" t="str">
        <x:v>C3</x:v>
      </x:c>
      <x:c r="E914" s="11" t="str">
        <x:v>Cascadia earthquake</x:v>
      </x:c>
      <x:c r="F914" s="11" t="str">
        <x:v>J-TOC</x:v>
      </x:c>
      <x:c r="G914" s="11" t="str">
        <x:v>Theater-opening command</x:v>
      </x:c>
      <x:c r="H914" s="11" t="str">
        <x:v>BAT-22</x:v>
      </x:c>
      <x:c r="I914" s="19" t="n">
        <x:v>48</x:v>
      </x:c>
      <x:c r="J914" s="21" t="n">
        <x:v>4</x:v>
      </x:c>
      <x:c r="K914" s="18" t="n">
        <x:f>'05 Cargo Register'!K18</x:f>
        <x:v>53.625</x:v>
      </x:c>
      <x:c r="L914" s="18" t="n">
        <x:f>'05 Cargo Register'!N18</x:f>
        <x:v>4</x:v>
      </x:c>
      <x:c r="M914" s="18" t="n">
        <x:f>'05 Cargo Register'!O18</x:f>
        <x:v>105.60000000000001</x:v>
      </x:c>
      <x:c r="N914" s="18" t="n">
        <x:f>J914*K914</x:f>
        <x:v>214.5</x:v>
      </x:c>
      <x:c r="O914" s="18" t="n">
        <x:f>J914*L914</x:f>
        <x:v>16</x:v>
      </x:c>
      <x:c r="P914" s="18" t="n">
        <x:f>J914*M914</x:f>
        <x:v>422.40000000000003</x:v>
      </x:c>
      <x:c r="Q914" s="22" t="n">
        <x:f>'01 Controls'!$E$24*'02 Cargo Classes'!$M$9</x:f>
        <x:v>0</x:v>
      </x:c>
      <x:c r="R914" s="22" t="n">
        <x:f>'01 Controls'!$F$24*'02 Cargo Classes'!$N$9</x:f>
        <x:v>0.35</x:v>
      </x:c>
      <x:c r="S914" s="22" t="n">
        <x:f>'01 Controls'!$G$24*'02 Cargo Classes'!$O$9</x:f>
        <x:v>0.5</x:v>
      </x:c>
      <x:c r="T914" s="22" t="n">
        <x:f>'01 Controls'!$H$24*'02 Cargo Classes'!$P$9</x:f>
        <x:v>0.025</x:v>
      </x:c>
      <x:c r="U914" s="22" t="n">
        <x:f>SUM(Q914:T914)</x:f>
        <x:v>0.875</x:v>
      </x:c>
      <x:c r="V914" s="18" t="n">
        <x:f>IF(U914=0,0,N914*Q914/U914)</x:f>
        <x:v>0</x:v>
      </x:c>
      <x:c r="W914" s="18" t="n">
        <x:f>IF(U914=0,0,P914*Q914/U914)</x:f>
        <x:v>0</x:v>
      </x:c>
      <x:c r="X914" s="18" t="n">
        <x:f>MAX(V914,W914*'01 Controls'!$E$12)</x:f>
        <x:v>0</x:v>
      </x:c>
      <x:c r="Y914" s="18" t="n">
        <x:f>IF(U914=0,0,N914*R914/U914)</x:f>
        <x:v>85.79999999999998</x:v>
      </x:c>
      <x:c r="Z914" s="18" t="n">
        <x:f>IF(U914=0,0,P914*R914/U914)</x:f>
        <x:v>168.96</x:v>
      </x:c>
      <x:c r="AA914" s="18" t="n">
        <x:f>MAX(Y914,Z914*'01 Controls'!$E$13)</x:f>
        <x:v>85.79999999999998</x:v>
      </x:c>
      <x:c r="AB914" s="18" t="n">
        <x:f>IF(U914=0,0,N914*S914/U914)</x:f>
        <x:v>122.57142857142857</x:v>
      </x:c>
      <x:c r="AC914" s="18" t="n">
        <x:f>IF(U914=0,0,P914*S914/U914)</x:f>
        <x:v>241.3714285714286</x:v>
      </x:c>
      <x:c r="AD914" s="18" t="n">
        <x:f>MAX(AB914,AC914*'01 Controls'!$E$14)</x:f>
        <x:v>122.57142857142857</x:v>
      </x:c>
      <x:c r="AE914" s="18" t="n">
        <x:f>IF(U914=0,0,N914*T914/U914)</x:f>
        <x:v>6.128571428571429</x:v>
      </x:c>
      <x:c r="AF914" s="18" t="n">
        <x:f>IF(U914=0,0,P914*T914/U914)</x:f>
        <x:v>12.068571428571431</x:v>
      </x:c>
      <x:c r="AG914" s="18" t="n">
        <x:f>MAX(AE914,AF914*'01 Controls'!$E$15)</x:f>
        <x:v>6.128571428571429</x:v>
      </x:c>
      <x:c r="AH914" s="18" t="n">
        <x:f>SUM(V914,Y914,AB914,AE914)</x:f>
        <x:v>214.5</x:v>
      </x:c>
      <x:c r="AI914" s="18" t="n">
        <x:f>N914-AH914</x:f>
        <x:v>0</x:v>
      </x:c>
      <x:c r="AJ914" s="18" t="n">
        <x:f>V914*INDEX('07 Mode Capacity'!$P$6:$P$17,MATCH("AIR-"&amp;I914,'07 Mode Capacity'!$C$6:$C$17,0))</x:f>
        <x:v>0</x:v>
      </x:c>
      <x:c r="AK914" s="18" t="n">
        <x:f>Y914*INDEX('07 Mode Capacity'!$P$6:$P$17,MATCH("OCEAN-"&amp;I914,'07 Mode Capacity'!$C$6:$C$17,0))</x:f>
        <x:v>7.51919283711403</x:v>
      </x:c>
      <x:c r="AL914" s="18" t="n">
        <x:f>AB914*INDEX('07 Mode Capacity'!$P$6:$P$17,MATCH("LAND-"&amp;I914,'07 Mode Capacity'!$C$6:$C$17,0))</x:f>
        <x:v>14.959581720497345</x:v>
      </x:c>
      <x:c r="AM914" s="18" t="n">
        <x:f>AE914*INDEX('07 Mode Capacity'!$P$6:$P$17,MATCH("INLAND-"&amp;I914,'07 Mode Capacity'!$C$6:$C$17,0))</x:f>
        <x:v>3.868564913251738</x:v>
      </x:c>
      <x:c r="AN914" s="18" t="n">
        <x:f>SUM(AJ914:AM914)</x:f>
        <x:v>26.347339470863112</x:v>
      </x:c>
      <x:c r="AO914" s="17" t="n">
        <x:f>IF(N914=0,1,AN914/N914)</x:f>
        <x:v>0.12283141944458327</x:v>
      </x:c>
      <x:c r="AP914" s="11" t="str">
        <x:f>IF(AO914&gt;='01 Controls'!$E$16,"PASS","FAIL")</x:f>
        <x:v>FAIL</x:v>
      </x:c>
      <x:c r="AQ914" s="11" t="str">
        <x:v>UNQUANTIFIED</x:v>
      </x:c>
      <x:c r="AR914" s="11" t="str">
        <x:v>Position-class planning record; serial item and receiver open</x:v>
      </x:c>
      <x:c r="AS914" s="26"/>
      <x:c r="AT914" s="26"/>
    </x:row>
    <x:row r="915">
      <x:c r="C915" s="11" t="str">
        <x:v>C3-J-TOC-TNK-20</x:v>
      </x:c>
      <x:c r="D915" s="11" t="str">
        <x:v>C3</x:v>
      </x:c>
      <x:c r="E915" s="11" t="str">
        <x:v>Cascadia earthquake</x:v>
      </x:c>
      <x:c r="F915" s="11" t="str">
        <x:v>J-TOC</x:v>
      </x:c>
      <x:c r="G915" s="11" t="str">
        <x:v>Theater-opening command</x:v>
      </x:c>
      <x:c r="H915" s="11" t="str">
        <x:v>TNK-20</x:v>
      </x:c>
      <x:c r="I915" s="19" t="n">
        <x:v>48</x:v>
      </x:c>
      <x:c r="J915" s="21" t="n">
        <x:v>4</x:v>
      </x:c>
      <x:c r="K915" s="18" t="n">
        <x:f>'05 Cargo Register'!K19</x:f>
        <x:v>53.625</x:v>
      </x:c>
      <x:c r="L915" s="18" t="n">
        <x:f>'05 Cargo Register'!N19</x:f>
        <x:v>4</x:v>
      </x:c>
      <x:c r="M915" s="18" t="n">
        <x:f>'05 Cargo Register'!O19</x:f>
        <x:v>85</x:v>
      </x:c>
      <x:c r="N915" s="18" t="n">
        <x:f>J915*K915</x:f>
        <x:v>214.5</x:v>
      </x:c>
      <x:c r="O915" s="18" t="n">
        <x:f>J915*L915</x:f>
        <x:v>16</x:v>
      </x:c>
      <x:c r="P915" s="18" t="n">
        <x:f>J915*M915</x:f>
        <x:v>340</x:v>
      </x:c>
      <x:c r="Q915" s="22" t="n">
        <x:f>'01 Controls'!$E$24*'02 Cargo Classes'!$M$10</x:f>
        <x:v>0</x:v>
      </x:c>
      <x:c r="R915" s="22" t="n">
        <x:f>'01 Controls'!$F$24*'02 Cargo Classes'!$N$10</x:f>
        <x:v>0.42</x:v>
      </x:c>
      <x:c r="S915" s="22" t="n">
        <x:f>'01 Controls'!$G$24*'02 Cargo Classes'!$O$10</x:f>
        <x:v>0.5</x:v>
      </x:c>
      <x:c r="T915" s="22" t="n">
        <x:f>'01 Controls'!$H$24*'02 Cargo Classes'!$P$10</x:f>
        <x:v>0.05</x:v>
      </x:c>
      <x:c r="U915" s="22" t="n">
        <x:f>SUM(Q915:T915)</x:f>
        <x:v>0.97</x:v>
      </x:c>
      <x:c r="V915" s="18" t="n">
        <x:f>IF(U915=0,0,N915*Q915/U915)</x:f>
        <x:v>0</x:v>
      </x:c>
      <x:c r="W915" s="18" t="n">
        <x:f>IF(U915=0,0,P915*Q915/U915)</x:f>
        <x:v>0</x:v>
      </x:c>
      <x:c r="X915" s="18" t="n">
        <x:f>MAX(V915,W915*'01 Controls'!$E$12)</x:f>
        <x:v>0</x:v>
      </x:c>
      <x:c r="Y915" s="18" t="n">
        <x:f>IF(U915=0,0,N915*R915/U915)</x:f>
        <x:v>92.87628865979381</x:v>
      </x:c>
      <x:c r="Z915" s="18" t="n">
        <x:f>IF(U915=0,0,P915*R915/U915)</x:f>
        <x:v>147.2164948453608</x:v>
      </x:c>
      <x:c r="AA915" s="18" t="n">
        <x:f>MAX(Y915,Z915*'01 Controls'!$E$13)</x:f>
        <x:v>92.87628865979381</x:v>
      </x:c>
      <x:c r="AB915" s="18" t="n">
        <x:f>IF(U915=0,0,N915*S915/U915)</x:f>
        <x:v>110.56701030927836</x:v>
      </x:c>
      <x:c r="AC915" s="18" t="n">
        <x:f>IF(U915=0,0,P915*S915/U915)</x:f>
        <x:v>175.2577319587629</x:v>
      </x:c>
      <x:c r="AD915" s="18" t="n">
        <x:f>MAX(AB915,AC915*'01 Controls'!$E$14)</x:f>
        <x:v>110.56701030927836</x:v>
      </x:c>
      <x:c r="AE915" s="18" t="n">
        <x:f>IF(U915=0,0,N915*T915/U915)</x:f>
        <x:v>11.056701030927837</x:v>
      </x:c>
      <x:c r="AF915" s="18" t="n">
        <x:f>IF(U915=0,0,P915*T915/U915)</x:f>
        <x:v>17.52577319587629</x:v>
      </x:c>
      <x:c r="AG915" s="18" t="n">
        <x:f>MAX(AE915,AF915*'01 Controls'!$E$15)</x:f>
        <x:v>11.056701030927837</x:v>
      </x:c>
      <x:c r="AH915" s="18" t="n">
        <x:f>SUM(V915,Y915,AB915,AE915)</x:f>
        <x:v>214.5</x:v>
      </x:c>
      <x:c r="AI915" s="18" t="n">
        <x:f>N915-AH915</x:f>
        <x:v>0</x:v>
      </x:c>
      <x:c r="AJ915" s="18" t="n">
        <x:f>V915*INDEX('07 Mode Capacity'!$P$6:$P$17,MATCH("AIR-"&amp;I915,'07 Mode Capacity'!$C$6:$C$17,0))</x:f>
        <x:v>0</x:v>
      </x:c>
      <x:c r="AK915" s="18" t="n">
        <x:f>Y915*INDEX('07 Mode Capacity'!$P$6:$P$17,MATCH("OCEAN-"&amp;I915,'07 Mode Capacity'!$C$6:$C$17,0))</x:f>
        <x:v>8.139332452546117</x:v>
      </x:c>
      <x:c r="AL915" s="18" t="n">
        <x:f>AB915*INDEX('07 Mode Capacity'!$P$6:$P$17,MATCH("LAND-"&amp;I915,'07 Mode Capacity'!$C$6:$C$17,0))</x:f>
        <x:v>13.494468046840389</x:v>
      </x:c>
      <x:c r="AM915" s="18" t="n">
        <x:f>AE915*INDEX('07 Mode Capacity'!$P$6:$P$17,MATCH("INLAND-"&amp;I915,'07 Mode Capacity'!$C$6:$C$17,0))</x:f>
        <x:v>6.979369688856229</x:v>
      </x:c>
      <x:c r="AN915" s="18" t="n">
        <x:f>SUM(AJ915:AM915)</x:f>
        <x:v>28.613170188242734</x:v>
      </x:c>
      <x:c r="AO915" s="17" t="n">
        <x:f>IF(N915=0,1,AN915/N915)</x:f>
        <x:v>0.13339473281232045</x:v>
      </x:c>
      <x:c r="AP915" s="11" t="str">
        <x:f>IF(AO915&gt;='01 Controls'!$E$16,"PASS","FAIL")</x:f>
        <x:v>FAIL</x:v>
      </x:c>
      <x:c r="AQ915" s="11" t="str">
        <x:v>UNQUANTIFIED</x:v>
      </x:c>
      <x:c r="AR915" s="11" t="str">
        <x:v>Position-class planning record; serial item and receiver open</x:v>
      </x:c>
      <x:c r="AS915" s="26"/>
      <x:c r="AT915" s="26"/>
    </x:row>
    <x:row r="916">
      <x:c r="C916" s="11" t="str">
        <x:v>C3-J-TOC-FLR-24</x:v>
      </x:c>
      <x:c r="D916" s="11" t="str">
        <x:v>C3</x:v>
      </x:c>
      <x:c r="E916" s="11" t="str">
        <x:v>Cascadia earthquake</x:v>
      </x:c>
      <x:c r="F916" s="11" t="str">
        <x:v>J-TOC</x:v>
      </x:c>
      <x:c r="G916" s="11" t="str">
        <x:v>Theater-opening command</x:v>
      </x:c>
      <x:c r="H916" s="11" t="str">
        <x:v>FLR-24</x:v>
      </x:c>
      <x:c r="I916" s="19" t="n">
        <x:v>48</x:v>
      </x:c>
      <x:c r="J916" s="21" t="n">
        <x:v>4</x:v>
      </x:c>
      <x:c r="K916" s="18" t="n">
        <x:f>'05 Cargo Register'!K20</x:f>
        <x:v>107.25</x:v>
      </x:c>
      <x:c r="L916" s="18" t="n">
        <x:f>'05 Cargo Register'!N20</x:f>
        <x:v>6</x:v>
      </x:c>
      <x:c r="M916" s="18" t="n">
        <x:f>'05 Cargo Register'!O20</x:f>
        <x:v>192</x:v>
      </x:c>
      <x:c r="N916" s="18" t="n">
        <x:f>J916*K916</x:f>
        <x:v>429</x:v>
      </x:c>
      <x:c r="O916" s="18" t="n">
        <x:f>J916*L916</x:f>
        <x:v>24</x:v>
      </x:c>
      <x:c r="P916" s="18" t="n">
        <x:f>J916*M916</x:f>
        <x:v>768</x:v>
      </x:c>
      <x:c r="Q916" s="22" t="n">
        <x:f>'01 Controls'!$E$24*'02 Cargo Classes'!$M$11</x:f>
        <x:v>0</x:v>
      </x:c>
      <x:c r="R916" s="22" t="n">
        <x:f>'01 Controls'!$F$24*'02 Cargo Classes'!$N$11</x:f>
        <x:v>0.42</x:v>
      </x:c>
      <x:c r="S916" s="22" t="n">
        <x:f>'01 Controls'!$G$24*'02 Cargo Classes'!$O$11</x:f>
        <x:v>0.5</x:v>
      </x:c>
      <x:c r="T916" s="22" t="n">
        <x:f>'01 Controls'!$H$24*'02 Cargo Classes'!$P$11</x:f>
        <x:v>0.04000000000000001</x:v>
      </x:c>
      <x:c r="U916" s="22" t="n">
        <x:f>SUM(Q916:T916)</x:f>
        <x:v>0.96</x:v>
      </x:c>
      <x:c r="V916" s="18" t="n">
        <x:f>IF(U916=0,0,N916*Q916/U916)</x:f>
        <x:v>0</x:v>
      </x:c>
      <x:c r="W916" s="18" t="n">
        <x:f>IF(U916=0,0,P916*Q916/U916)</x:f>
        <x:v>0</x:v>
      </x:c>
      <x:c r="X916" s="18" t="n">
        <x:f>MAX(V916,W916*'01 Controls'!$E$12)</x:f>
        <x:v>0</x:v>
      </x:c>
      <x:c r="Y916" s="18" t="n">
        <x:f>IF(U916=0,0,N916*R916/U916)</x:f>
        <x:v>187.6875</x:v>
      </x:c>
      <x:c r="Z916" s="18" t="n">
        <x:f>IF(U916=0,0,P916*R916/U916)</x:f>
        <x:v>336</x:v>
      </x:c>
      <x:c r="AA916" s="18" t="n">
        <x:f>MAX(Y916,Z916*'01 Controls'!$E$13)</x:f>
        <x:v>187.6875</x:v>
      </x:c>
      <x:c r="AB916" s="18" t="n">
        <x:f>IF(U916=0,0,N916*S916/U916)</x:f>
        <x:v>223.4375</x:v>
      </x:c>
      <x:c r="AC916" s="18" t="n">
        <x:f>IF(U916=0,0,P916*S916/U916)</x:f>
        <x:v>400</x:v>
      </x:c>
      <x:c r="AD916" s="18" t="n">
        <x:f>MAX(AB916,AC916*'01 Controls'!$E$14)</x:f>
        <x:v>223.4375</x:v>
      </x:c>
      <x:c r="AE916" s="18" t="n">
        <x:f>IF(U916=0,0,N916*T916/U916)</x:f>
        <x:v>17.875000000000004</x:v>
      </x:c>
      <x:c r="AF916" s="18" t="n">
        <x:f>IF(U916=0,0,P916*T916/U916)</x:f>
        <x:v>32.00000000000001</x:v>
      </x:c>
      <x:c r="AG916" s="18" t="n">
        <x:f>MAX(AE916,AF916*'01 Controls'!$E$15)</x:f>
        <x:v>17.875000000000004</x:v>
      </x:c>
      <x:c r="AH916" s="18" t="n">
        <x:f>SUM(V916,Y916,AB916,AE916)</x:f>
        <x:v>429</x:v>
      </x:c>
      <x:c r="AI916" s="18" t="n">
        <x:f>N916-AH916</x:f>
        <x:v>0</x:v>
      </x:c>
      <x:c r="AJ916" s="18" t="n">
        <x:f>V916*INDEX('07 Mode Capacity'!$P$6:$P$17,MATCH("AIR-"&amp;I916,'07 Mode Capacity'!$C$6:$C$17,0))</x:f>
        <x:v>0</x:v>
      </x:c>
      <x:c r="AK916" s="18" t="n">
        <x:f>Y916*INDEX('07 Mode Capacity'!$P$6:$P$17,MATCH("OCEAN-"&amp;I916,'07 Mode Capacity'!$C$6:$C$17,0))</x:f>
        <x:v>16.448234331186946</x:v>
      </x:c>
      <x:c r="AL916" s="18" t="n">
        <x:f>AB916*INDEX('07 Mode Capacity'!$P$6:$P$17,MATCH("LAND-"&amp;I916,'07 Mode Capacity'!$C$6:$C$17,0))</x:f>
        <x:v>27.27007084465662</x:v>
      </x:c>
      <x:c r="AM916" s="18" t="n">
        <x:f>AE916*INDEX('07 Mode Capacity'!$P$6:$P$17,MATCH("INLAND-"&amp;I916,'07 Mode Capacity'!$C$6:$C$17,0))</x:f>
        <x:v>11.28331433031757</x:v>
      </x:c>
      <x:c r="AN916" s="18" t="n">
        <x:f>SUM(AJ916:AM916)</x:f>
        <x:v>55.001619506161134</x:v>
      </x:c>
      <x:c r="AO916" s="17" t="n">
        <x:f>IF(N916=0,1,AN916/N916)</x:f>
        <x:v>0.12820890327776488</x:v>
      </x:c>
      <x:c r="AP916" s="11" t="str">
        <x:f>IF(AO916&gt;='01 Controls'!$E$16,"PASS","FAIL")</x:f>
        <x:v>FAIL</x:v>
      </x:c>
      <x:c r="AQ916" s="11" t="str">
        <x:v>UNQUANTIFIED</x:v>
      </x:c>
      <x:c r="AR916" s="11" t="str">
        <x:v>Position-class planning record; serial item and receiver open</x:v>
      </x:c>
      <x:c r="AS916" s="26"/>
      <x:c r="AT916" s="26"/>
    </x:row>
    <x:row r="917">
      <x:c r="C917" s="11" t="str">
        <x:v>C3-J-TOC-ROL-30</x:v>
      </x:c>
      <x:c r="D917" s="11" t="str">
        <x:v>C3</x:v>
      </x:c>
      <x:c r="E917" s="11" t="str">
        <x:v>Cascadia earthquake</x:v>
      </x:c>
      <x:c r="F917" s="11" t="str">
        <x:v>J-TOC</x:v>
      </x:c>
      <x:c r="G917" s="11" t="str">
        <x:v>Theater-opening command</x:v>
      </x:c>
      <x:c r="H917" s="11" t="str">
        <x:v>ROL-30</x:v>
      </x:c>
      <x:c r="I917" s="19" t="n">
        <x:v>48</x:v>
      </x:c>
      <x:c r="J917" s="21" t="n">
        <x:v>4</x:v>
      </x:c>
      <x:c r="K917" s="18" t="n">
        <x:f>'05 Cargo Register'!K21</x:f>
        <x:v>107.25</x:v>
      </x:c>
      <x:c r="L917" s="18" t="n">
        <x:f>'05 Cargo Register'!N21</x:f>
        <x:v>5</x:v>
      </x:c>
      <x:c r="M917" s="18" t="n">
        <x:f>'05 Cargo Register'!O21</x:f>
        <x:v>318.75</x:v>
      </x:c>
      <x:c r="N917" s="18" t="n">
        <x:f>J917*K917</x:f>
        <x:v>429</x:v>
      </x:c>
      <x:c r="O917" s="18" t="n">
        <x:f>J917*L917</x:f>
        <x:v>20</x:v>
      </x:c>
      <x:c r="P917" s="18" t="n">
        <x:f>J917*M917</x:f>
        <x:v>1275</x:v>
      </x:c>
      <x:c r="Q917" s="22" t="n">
        <x:f>'01 Controls'!$E$24*'02 Cargo Classes'!$M$12</x:f>
        <x:v>0</x:v>
      </x:c>
      <x:c r="R917" s="22" t="n">
        <x:f>'01 Controls'!$F$24*'02 Cargo Classes'!$N$12</x:f>
        <x:v>0.35</x:v>
      </x:c>
      <x:c r="S917" s="22" t="n">
        <x:f>'01 Controls'!$G$24*'02 Cargo Classes'!$O$12</x:f>
        <x:v>0.75</x:v>
      </x:c>
      <x:c r="T917" s="22" t="n">
        <x:f>'01 Controls'!$H$24*'02 Cargo Classes'!$P$12</x:f>
        <x:v>0.03</x:v>
      </x:c>
      <x:c r="U917" s="22" t="n">
        <x:f>SUM(Q917:T917)</x:f>
        <x:v>1.1300000000000001</x:v>
      </x:c>
      <x:c r="V917" s="18" t="n">
        <x:f>IF(U917=0,0,N917*Q917/U917)</x:f>
        <x:v>0</x:v>
      </x:c>
      <x:c r="W917" s="18" t="n">
        <x:f>IF(U917=0,0,P917*Q917/U917)</x:f>
        <x:v>0</x:v>
      </x:c>
      <x:c r="X917" s="18" t="n">
        <x:f>MAX(V917,W917*'01 Controls'!$E$12)</x:f>
        <x:v>0</x:v>
      </x:c>
      <x:c r="Y917" s="18" t="n">
        <x:f>IF(U917=0,0,N917*R917/U917)</x:f>
        <x:v>132.87610619469024</x:v>
      </x:c>
      <x:c r="Z917" s="18" t="n">
        <x:f>IF(U917=0,0,P917*R917/U917)</x:f>
        <x:v>394.91150442477874</x:v>
      </x:c>
      <x:c r="AA917" s="18" t="n">
        <x:f>MAX(Y917,Z917*'01 Controls'!$E$13)</x:f>
        <x:v>132.87610619469024</x:v>
      </x:c>
      <x:c r="AB917" s="18" t="n">
        <x:f>IF(U917=0,0,N917*S917/U917)</x:f>
        <x:v>284.7345132743363</x:v>
      </x:c>
      <x:c r="AC917" s="18" t="n">
        <x:f>IF(U917=0,0,P917*S917/U917)</x:f>
        <x:v>846.2389380530973</x:v>
      </x:c>
      <x:c r="AD917" s="18" t="n">
        <x:f>MAX(AB917,AC917*'01 Controls'!$E$14)</x:f>
        <x:v>284.7345132743363</x:v>
      </x:c>
      <x:c r="AE917" s="18" t="n">
        <x:f>IF(U917=0,0,N917*T917/U917)</x:f>
        <x:v>11.38938053097345</x:v>
      </x:c>
      <x:c r="AF917" s="18" t="n">
        <x:f>IF(U917=0,0,P917*T917/U917)</x:f>
        <x:v>33.84955752212389</x:v>
      </x:c>
      <x:c r="AG917" s="18" t="n">
        <x:f>MAX(AE917,AF917*'01 Controls'!$E$15)</x:f>
        <x:v>11.38938053097345</x:v>
      </x:c>
      <x:c r="AH917" s="18" t="n">
        <x:f>SUM(V917,Y917,AB917,AE917)</x:f>
        <x:v>428.99999999999994</x:v>
      </x:c>
      <x:c r="AI917" s="18" t="n">
        <x:f>N917-AH917</x:f>
        <x:v>5.684341886080802e-14</x:v>
      </x:c>
      <x:c r="AJ917" s="18" t="n">
        <x:f>V917*INDEX('07 Mode Capacity'!$P$6:$P$17,MATCH("AIR-"&amp;I917,'07 Mode Capacity'!$C$6:$C$17,0))</x:f>
        <x:v>0</x:v>
      </x:c>
      <x:c r="AK917" s="18" t="n">
        <x:f>Y917*INDEX('07 Mode Capacity'!$P$6:$P$17,MATCH("OCEAN-"&amp;I917,'07 Mode Capacity'!$C$6:$C$17,0))</x:f>
        <x:v>11.64476766809695</x:v>
      </x:c>
      <x:c r="AL917" s="18" t="n">
        <x:f>AB917*INDEX('07 Mode Capacity'!$P$6:$P$17,MATCH("LAND-"&amp;I917,'07 Mode Capacity'!$C$6:$C$17,0))</x:f>
        <x:v>34.75124072239427</x:v>
      </x:c>
      <x:c r="AM917" s="18" t="n">
        <x:f>AE917*INDEX('07 Mode Capacity'!$P$6:$P$17,MATCH("INLAND-"&amp;I917,'07 Mode Capacity'!$C$6:$C$17,0))</x:f>
        <x:v>7.189368422857211</x:v>
      </x:c>
      <x:c r="AN917" s="18" t="n">
        <x:f>SUM(AJ917:AM917)</x:f>
        <x:v>53.58537681334843</x:v>
      </x:c>
      <x:c r="AO917" s="17" t="n">
        <x:f>IF(N917=0,1,AN917/N917)</x:f>
        <x:v>0.12490763825955345</x:v>
      </x:c>
      <x:c r="AP917" s="11" t="str">
        <x:f>IF(AO917&gt;='01 Controls'!$E$16,"PASS","FAIL")</x:f>
        <x:v>FAIL</x:v>
      </x:c>
      <x:c r="AQ917" s="11" t="str">
        <x:v>UNQUANTIFIED</x:v>
      </x:c>
      <x:c r="AR917" s="11" t="str">
        <x:v>Position-class planning record; serial item and receiver open</x:v>
      </x:c>
      <x:c r="AS917" s="26"/>
      <x:c r="AT917" s="26"/>
    </x:row>
    <x:row r="918">
      <x:c r="C918" s="11" t="str">
        <x:v>C3-J-TOC-LIN-18</x:v>
      </x:c>
      <x:c r="D918" s="11" t="str">
        <x:v>C3</x:v>
      </x:c>
      <x:c r="E918" s="11" t="str">
        <x:v>Cascadia earthquake</x:v>
      </x:c>
      <x:c r="F918" s="11" t="str">
        <x:v>J-TOC</x:v>
      </x:c>
      <x:c r="G918" s="11" t="str">
        <x:v>Theater-opening command</x:v>
      </x:c>
      <x:c r="H918" s="11" t="str">
        <x:v>LIN-18</x:v>
      </x:c>
      <x:c r="I918" s="19" t="n">
        <x:v>72</x:v>
      </x:c>
      <x:c r="J918" s="21" t="n">
        <x:v>4</x:v>
      </x:c>
      <x:c r="K918" s="18" t="n">
        <x:f>'05 Cargo Register'!K22</x:f>
        <x:v>53.625</x:v>
      </x:c>
      <x:c r="L918" s="18" t="n">
        <x:f>'05 Cargo Register'!N22</x:f>
        <x:v>4</x:v>
      </x:c>
      <x:c r="M918" s="18" t="n">
        <x:f>'05 Cargo Register'!O22</x:f>
        <x:v>176</x:v>
      </x:c>
      <x:c r="N918" s="18" t="n">
        <x:f>J918*K918</x:f>
        <x:v>214.5</x:v>
      </x:c>
      <x:c r="O918" s="18" t="n">
        <x:f>J918*L918</x:f>
        <x:v>16</x:v>
      </x:c>
      <x:c r="P918" s="18" t="n">
        <x:f>J918*M918</x:f>
        <x:v>704</x:v>
      </x:c>
      <x:c r="Q918" s="22" t="n">
        <x:f>'01 Controls'!$E$24*'02 Cargo Classes'!$M$13</x:f>
        <x:v>0</x:v>
      </x:c>
      <x:c r="R918" s="22" t="n">
        <x:f>'01 Controls'!$F$24*'02 Cargo Classes'!$N$13</x:f>
        <x:v>0.42</x:v>
      </x:c>
      <x:c r="S918" s="22" t="n">
        <x:f>'01 Controls'!$G$24*'02 Cargo Classes'!$O$13</x:f>
        <x:v>0.5</x:v>
      </x:c>
      <x:c r="T918" s="22" t="n">
        <x:f>'01 Controls'!$H$24*'02 Cargo Classes'!$P$13</x:f>
        <x:v>0.05</x:v>
      </x:c>
      <x:c r="U918" s="22" t="n">
        <x:f>SUM(Q918:T918)</x:f>
        <x:v>0.97</x:v>
      </x:c>
      <x:c r="V918" s="18" t="n">
        <x:f>IF(U918=0,0,N918*Q918/U918)</x:f>
        <x:v>0</x:v>
      </x:c>
      <x:c r="W918" s="18" t="n">
        <x:f>IF(U918=0,0,P918*Q918/U918)</x:f>
        <x:v>0</x:v>
      </x:c>
      <x:c r="X918" s="18" t="n">
        <x:f>MAX(V918,W918*'01 Controls'!$E$12)</x:f>
        <x:v>0</x:v>
      </x:c>
      <x:c r="Y918" s="18" t="n">
        <x:f>IF(U918=0,0,N918*R918/U918)</x:f>
        <x:v>92.87628865979381</x:v>
      </x:c>
      <x:c r="Z918" s="18" t="n">
        <x:f>IF(U918=0,0,P918*R918/U918)</x:f>
        <x:v>304.82474226804123</x:v>
      </x:c>
      <x:c r="AA918" s="18" t="n">
        <x:f>MAX(Y918,Z918*'01 Controls'!$E$13)</x:f>
        <x:v>92.87628865979381</x:v>
      </x:c>
      <x:c r="AB918" s="18" t="n">
        <x:f>IF(U918=0,0,N918*S918/U918)</x:f>
        <x:v>110.56701030927836</x:v>
      </x:c>
      <x:c r="AC918" s="18" t="n">
        <x:f>IF(U918=0,0,P918*S918/U918)</x:f>
        <x:v>362.88659793814435</x:v>
      </x:c>
      <x:c r="AD918" s="18" t="n">
        <x:f>MAX(AB918,AC918*'01 Controls'!$E$14)</x:f>
        <x:v>110.56701030927836</x:v>
      </x:c>
      <x:c r="AE918" s="18" t="n">
        <x:f>IF(U918=0,0,N918*T918/U918)</x:f>
        <x:v>11.056701030927837</x:v>
      </x:c>
      <x:c r="AF918" s="18" t="n">
        <x:f>IF(U918=0,0,P918*T918/U918)</x:f>
        <x:v>36.28865979381444</x:v>
      </x:c>
      <x:c r="AG918" s="18" t="n">
        <x:f>MAX(AE918,AF918*'01 Controls'!$E$15)</x:f>
        <x:v>11.056701030927837</x:v>
      </x:c>
      <x:c r="AH918" s="18" t="n">
        <x:f>SUM(V918,Y918,AB918,AE918)</x:f>
        <x:v>214.5</x:v>
      </x:c>
      <x:c r="AI918" s="18" t="n">
        <x:f>N918-AH918</x:f>
        <x:v>0</x:v>
      </x:c>
      <x:c r="AJ918" s="18" t="n">
        <x:f>V918*INDEX('07 Mode Capacity'!$P$6:$P$17,MATCH("AIR-"&amp;I918,'07 Mode Capacity'!$C$6:$C$17,0))</x:f>
        <x:v>0</x:v>
      </x:c>
      <x:c r="AK918" s="18" t="n">
        <x:f>Y918*INDEX('07 Mode Capacity'!$P$6:$P$17,MATCH("OCEAN-"&amp;I918,'07 Mode Capacity'!$C$6:$C$17,0))</x:f>
        <x:v>72.70058468883565</x:v>
      </x:c>
      <x:c r="AL918" s="18" t="n">
        <x:f>AB918*INDEX('07 Mode Capacity'!$P$6:$P$17,MATCH("LAND-"&amp;I918,'07 Mode Capacity'!$C$6:$C$17,0))</x:f>
        <x:v>79.05654289450814</x:v>
      </x:c>
      <x:c r="AM918" s="18" t="n">
        <x:f>AE918*INDEX('07 Mode Capacity'!$P$6:$P$17,MATCH("INLAND-"&amp;I918,'07 Mode Capacity'!$C$6:$C$17,0))</x:f>
        <x:v>11.056701030927837</x:v>
      </x:c>
      <x:c r="AN918" s="18" t="n">
        <x:f>SUM(AJ918:AM918)</x:f>
        <x:v>162.8138286142716</x:v>
      </x:c>
      <x:c r="AO918" s="17" t="n">
        <x:f>IF(N918=0,1,AN918/N918)</x:f>
        <x:v>0.7590388280385623</x:v>
      </x:c>
      <x:c r="AP918" s="11" t="str">
        <x:f>IF(AO918&gt;='01 Controls'!$E$16,"PASS","FAIL")</x:f>
        <x:v>FAIL</x:v>
      </x:c>
      <x:c r="AQ918" s="11" t="str">
        <x:v>UNQUANTIFIED</x:v>
      </x:c>
      <x:c r="AR918" s="11" t="str">
        <x:v>Position-class planning record; serial item and receiver open</x:v>
      </x:c>
      <x:c r="AS918" s="26"/>
      <x:c r="AT918" s="26"/>
    </x:row>
    <x:row r="919">
      <x:c r="C919" s="11" t="str">
        <x:v>C3-J-TOC-BLK-08</x:v>
      </x:c>
      <x:c r="D919" s="11" t="str">
        <x:v>C3</x:v>
      </x:c>
      <x:c r="E919" s="11" t="str">
        <x:v>Cascadia earthquake</x:v>
      </x:c>
      <x:c r="F919" s="11" t="str">
        <x:v>J-TOC</x:v>
      </x:c>
      <x:c r="G919" s="11" t="str">
        <x:v>Theater-opening command</x:v>
      </x:c>
      <x:c r="H919" s="11" t="str">
        <x:v>BLK-08</x:v>
      </x:c>
      <x:c r="I919" s="19" t="n">
        <x:v>48</x:v>
      </x:c>
      <x:c r="J919" s="21" t="n">
        <x:v>4</x:v>
      </x:c>
      <x:c r="K919" s="18" t="n">
        <x:f>'05 Cargo Register'!K23</x:f>
        <x:v>160.875</x:v>
      </x:c>
      <x:c r="L919" s="18" t="n">
        <x:f>'05 Cargo Register'!N23</x:f>
        <x:v>26</x:v>
      </x:c>
      <x:c r="M919" s="18" t="n">
        <x:f>'05 Cargo Register'!O23</x:f>
        <x:v>1326</x:v>
      </x:c>
      <x:c r="N919" s="18" t="n">
        <x:f>J919*K919</x:f>
        <x:v>643.5</x:v>
      </x:c>
      <x:c r="O919" s="18" t="n">
        <x:f>J919*L919</x:f>
        <x:v>104</x:v>
      </x:c>
      <x:c r="P919" s="18" t="n">
        <x:f>J919*M919</x:f>
        <x:v>5304</x:v>
      </x:c>
      <x:c r="Q919" s="22" t="n">
        <x:f>'01 Controls'!$E$24*'02 Cargo Classes'!$M$14</x:f>
        <x:v>0.1</x:v>
      </x:c>
      <x:c r="R919" s="22" t="n">
        <x:f>'01 Controls'!$F$24*'02 Cargo Classes'!$N$14</x:f>
        <x:v>0.27999999999999997</x:v>
      </x:c>
      <x:c r="S919" s="22" t="n">
        <x:f>'01 Controls'!$G$24*'02 Cargo Classes'!$O$14</x:f>
        <x:v>0.5</x:v>
      </x:c>
      <x:c r="T919" s="22" t="n">
        <x:f>'01 Controls'!$H$24*'02 Cargo Classes'!$P$14</x:f>
        <x:v>0.025</x:v>
      </x:c>
      <x:c r="U919" s="22" t="n">
        <x:f>SUM(Q919:T919)</x:f>
        <x:v>0.905</x:v>
      </x:c>
      <x:c r="V919" s="18" t="n">
        <x:f>IF(U919=0,0,N919*Q919/U919)</x:f>
        <x:v>71.10497237569062</x:v>
      </x:c>
      <x:c r="W919" s="18" t="n">
        <x:f>IF(U919=0,0,P919*Q919/U919)</x:f>
        <x:v>586.0773480662983</x:v>
      </x:c>
      <x:c r="X919" s="18" t="n">
        <x:f>MAX(V919,W919*'01 Controls'!$E$12)</x:f>
        <x:v>146.51933701657458</x:v>
      </x:c>
      <x:c r="Y919" s="18" t="n">
        <x:f>IF(U919=0,0,N919*R919/U919)</x:f>
        <x:v>199.09392265193367</x:v>
      </x:c>
      <x:c r="Z919" s="18" t="n">
        <x:f>IF(U919=0,0,P919*R919/U919)</x:f>
        <x:v>1641.0165745856352</x:v>
      </x:c>
      <x:c r="AA919" s="18" t="n">
        <x:f>MAX(Y919,Z919*'01 Controls'!$E$13)</x:f>
        <x:v>246.15248618784528</x:v>
      </x:c>
      <x:c r="AB919" s="18" t="n">
        <x:f>IF(U919=0,0,N919*S919/U919)</x:f>
        <x:v>355.524861878453</x:v>
      </x:c>
      <x:c r="AC919" s="18" t="n">
        <x:f>IF(U919=0,0,P919*S919/U919)</x:f>
        <x:v>2930.3867403314916</x:v>
      </x:c>
      <x:c r="AD919" s="18" t="n">
        <x:f>MAX(AB919,AC919*'01 Controls'!$E$14)</x:f>
        <x:v>586.0773480662983</x:v>
      </x:c>
      <x:c r="AE919" s="18" t="n">
        <x:f>IF(U919=0,0,N919*T919/U919)</x:f>
        <x:v>17.776243093922655</x:v>
      </x:c>
      <x:c r="AF919" s="18" t="n">
        <x:f>IF(U919=0,0,P919*T919/U919)</x:f>
        <x:v>146.51933701657458</x:v>
      </x:c>
      <x:c r="AG919" s="18" t="n">
        <x:f>MAX(AE919,AF919*'01 Controls'!$E$15)</x:f>
        <x:v>26.373480662983425</x:v>
      </x:c>
      <x:c r="AH919" s="18" t="n">
        <x:f>SUM(V919,Y919,AB919,AE919)</x:f>
        <x:v>643.5</x:v>
      </x:c>
      <x:c r="AI919" s="18" t="n">
        <x:f>N919-AH919</x:f>
        <x:v>0</x:v>
      </x:c>
      <x:c r="AJ919" s="18" t="n">
        <x:f>V919*INDEX('07 Mode Capacity'!$P$6:$P$17,MATCH("AIR-"&amp;I919,'07 Mode Capacity'!$C$6:$C$17,0))</x:f>
        <x:v>19.933259238581197</x:v>
      </x:c>
      <x:c r="AK919" s="18" t="n">
        <x:f>Y919*INDEX('07 Mode Capacity'!$P$6:$P$17,MATCH("OCEAN-"&amp;I919,'07 Mode Capacity'!$C$6:$C$17,0))</x:f>
        <x:v>17.44785078225355</x:v>
      </x:c>
      <x:c r="AL919" s="18" t="n">
        <x:f>AB919*INDEX('07 Mode Capacity'!$P$6:$P$17,MATCH("LAND-"&amp;I919,'07 Mode Capacity'!$C$6:$C$17,0))</x:f>
        <x:v>43.391051951718815</x:v>
      </x:c>
      <x:c r="AM919" s="18" t="n">
        <x:f>AE919*INDEX('07 Mode Capacity'!$P$6:$P$17,MATCH("INLAND-"&amp;I919,'07 Mode Capacity'!$C$6:$C$17,0))</x:f>
        <x:v>11.220975577111396</x:v>
      </x:c>
      <x:c r="AN919" s="18" t="n">
        <x:f>SUM(AJ919:AM919)</x:f>
        <x:v>91.99313754966497</x:v>
      </x:c>
      <x:c r="AO919" s="17" t="n">
        <x:f>IF(N919=0,1,AN919/N919)</x:f>
        <x:v>0.14295747870965805</x:v>
      </x:c>
      <x:c r="AP919" s="11" t="str">
        <x:f>IF(AO919&gt;='01 Controls'!$E$16,"PASS","FAIL")</x:f>
        <x:v>FAIL</x:v>
      </x:c>
      <x:c r="AQ919" s="11" t="str">
        <x:v>UNQUANTIFIED</x:v>
      </x:c>
      <x:c r="AR919" s="11" t="str">
        <x:v>Position-class planning record; serial item and receiver open</x:v>
      </x:c>
      <x:c r="AS919" s="26"/>
      <x:c r="AT919" s="26"/>
    </x:row>
    <x:row r="920">
      <x:c r="C920" s="11" t="str">
        <x:v>C3-J-TSC-APL-45</x:v>
      </x:c>
      <x:c r="D920" s="11" t="str">
        <x:v>C3</x:v>
      </x:c>
      <x:c r="E920" s="11" t="str">
        <x:v>Cascadia earthquake</x:v>
      </x:c>
      <x:c r="F920" s="11" t="str">
        <x:v>J-TSC</x:v>
      </x:c>
      <x:c r="G920" s="11" t="str">
        <x:v>Theater sustainment command</x:v>
      </x:c>
      <x:c r="H920" s="11" t="str">
        <x:v>APL-45</x:v>
      </x:c>
      <x:c r="I920" s="19" t="n">
        <x:v>24</x:v>
      </x:c>
      <x:c r="J920" s="21" t="n">
        <x:v>5</x:v>
      </x:c>
      <x:c r="K920" s="18" t="n">
        <x:f>'05 Cargo Register'!K24</x:f>
        <x:v>214.5</x:v>
      </x:c>
      <x:c r="L920" s="18" t="n">
        <x:f>'05 Cargo Register'!N24</x:f>
        <x:v>57</x:v>
      </x:c>
      <x:c r="M920" s="18" t="n">
        <x:f>'05 Cargo Register'!O24</x:f>
        <x:v>427.5</x:v>
      </x:c>
      <x:c r="N920" s="18" t="n">
        <x:f>J920*K920</x:f>
        <x:v>1072.5</x:v>
      </x:c>
      <x:c r="O920" s="18" t="n">
        <x:f>J920*L920</x:f>
        <x:v>285</x:v>
      </x:c>
      <x:c r="P920" s="18" t="n">
        <x:f>J920*M920</x:f>
        <x:v>2137.5</x:v>
      </x:c>
      <x:c r="Q920" s="22" t="n">
        <x:f>'01 Controls'!$E$24*'02 Cargo Classes'!$M$6</x:f>
        <x:v>0.30000000000000004</x:v>
      </x:c>
      <x:c r="R920" s="22" t="n">
        <x:f>'01 Controls'!$F$24*'02 Cargo Classes'!$N$6</x:f>
        <x:v>0.13999999999999999</x:v>
      </x:c>
      <x:c r="S920" s="22" t="n">
        <x:f>'01 Controls'!$G$24*'02 Cargo Classes'!$O$6</x:f>
        <x:v>0.5</x:v>
      </x:c>
      <x:c r="T920" s="22" t="n">
        <x:f>'01 Controls'!$H$24*'02 Cargo Classes'!$P$6</x:f>
        <x:v>0.015</x:v>
      </x:c>
      <x:c r="U920" s="22" t="n">
        <x:f>SUM(Q920:T920)</x:f>
        <x:v>0.9550000000000001</x:v>
      </x:c>
      <x:c r="V920" s="18" t="n">
        <x:f>IF(U920=0,0,N920*Q920/U920)</x:f>
        <x:v>336.9109947643979</x:v>
      </x:c>
      <x:c r="W920" s="18" t="n">
        <x:f>IF(U920=0,0,P920*Q920/U920)</x:f>
        <x:v>671.4659685863875</x:v>
      </x:c>
      <x:c r="X920" s="18" t="n">
        <x:f>MAX(V920,W920*'01 Controls'!$E$12)</x:f>
        <x:v>336.9109947643979</x:v>
      </x:c>
      <x:c r="Y920" s="18" t="n">
        <x:f>IF(U920=0,0,N920*R920/U920)</x:f>
        <x:v>157.22513089005233</x:v>
      </x:c>
      <x:c r="Z920" s="18" t="n">
        <x:f>IF(U920=0,0,P920*R920/U920)</x:f>
        <x:v>313.3507853403141</x:v>
      </x:c>
      <x:c r="AA920" s="18" t="n">
        <x:f>MAX(Y920,Z920*'01 Controls'!$E$13)</x:f>
        <x:v>157.22513089005233</x:v>
      </x:c>
      <x:c r="AB920" s="18" t="n">
        <x:f>IF(U920=0,0,N920*S920/U920)</x:f>
        <x:v>561.5183246073298</x:v>
      </x:c>
      <x:c r="AC920" s="18" t="n">
        <x:f>IF(U920=0,0,P920*S920/U920)</x:f>
        <x:v>1119.109947643979</x:v>
      </x:c>
      <x:c r="AD920" s="18" t="n">
        <x:f>MAX(AB920,AC920*'01 Controls'!$E$14)</x:f>
        <x:v>561.5183246073298</x:v>
      </x:c>
      <x:c r="AE920" s="18" t="n">
        <x:f>IF(U920=0,0,N920*T920/U920)</x:f>
        <x:v>16.845549738219894</x:v>
      </x:c>
      <x:c r="AF920" s="18" t="n">
        <x:f>IF(U920=0,0,P920*T920/U920)</x:f>
        <x:v>33.57329842931937</x:v>
      </x:c>
      <x:c r="AG920" s="18" t="n">
        <x:f>MAX(AE920,AF920*'01 Controls'!$E$15)</x:f>
        <x:v>16.845549738219894</x:v>
      </x:c>
      <x:c r="AH920" s="18" t="n">
        <x:f>SUM(V920,Y920,AB920,AE920)</x:f>
        <x:v>1072.4999999999998</x:v>
      </x:c>
      <x:c r="AI920" s="18" t="n">
        <x:f>N920-AH920</x:f>
        <x:v>2.2737367544323206e-13</x:v>
      </x:c>
      <x:c r="AJ920" s="18" t="n">
        <x:f>V920*INDEX('07 Mode Capacity'!$P$6:$P$17,MATCH("AIR-"&amp;I920,'07 Mode Capacity'!$C$6:$C$17,0))</x:f>
        <x:v>68.36398044728405</x:v>
      </x:c>
      <x:c r="AK920" s="18" t="n">
        <x:f>Y920*INDEX('07 Mode Capacity'!$P$6:$P$17,MATCH("OCEAN-"&amp;I920,'07 Mode Capacity'!$C$6:$C$17,0))</x:f>
        <x:v>23.597770386939125</x:v>
      </x:c>
      <x:c r="AL920" s="18" t="n">
        <x:f>AB920*INDEX('07 Mode Capacity'!$P$6:$P$17,MATCH("LAND-"&amp;I920,'07 Mode Capacity'!$C$6:$C$17,0))</x:f>
        <x:v>214.7812781453567</x:v>
      </x:c>
      <x:c r="AM920" s="18" t="n">
        <x:f>AE920*INDEX('07 Mode Capacity'!$P$6:$P$17,MATCH("INLAND-"&amp;I920,'07 Mode Capacity'!$C$6:$C$17,0))</x:f>
        <x:v>16.845549738219894</x:v>
      </x:c>
      <x:c r="AN920" s="18" t="n">
        <x:f>SUM(AJ920:AM920)</x:f>
        <x:v>323.5885787177998</x:v>
      </x:c>
      <x:c r="AO920" s="17" t="n">
        <x:f>IF(N920=0,1,AN920/N920)</x:f>
        <x:v>0.30171429251076903</x:v>
      </x:c>
      <x:c r="AP920" s="11" t="str">
        <x:f>IF(AO920&gt;='01 Controls'!$E$16,"PASS","FAIL")</x:f>
        <x:v>FAIL</x:v>
      </x:c>
      <x:c r="AQ920" s="11" t="str">
        <x:v>UNQUANTIFIED</x:v>
      </x:c>
      <x:c r="AR920" s="11" t="str">
        <x:v>Position-class planning record; serial item and receiver open</x:v>
      </x:c>
      <x:c r="AS920" s="26"/>
      <x:c r="AT920" s="26"/>
    </x:row>
    <x:row r="921">
      <x:c r="C921" s="11" t="str">
        <x:v>C3-J-TSC-ISO-18</x:v>
      </x:c>
      <x:c r="D921" s="11" t="str">
        <x:v>C3</x:v>
      </x:c>
      <x:c r="E921" s="11" t="str">
        <x:v>Cascadia earthquake</x:v>
      </x:c>
      <x:c r="F921" s="11" t="str">
        <x:v>J-TSC</x:v>
      </x:c>
      <x:c r="G921" s="11" t="str">
        <x:v>Theater sustainment command</x:v>
      </x:c>
      <x:c r="H921" s="11" t="str">
        <x:v>ISO-18</x:v>
      </x:c>
      <x:c r="I921" s="19" t="n">
        <x:v>48</x:v>
      </x:c>
      <x:c r="J921" s="21" t="n">
        <x:v>5</x:v>
      </x:c>
      <x:c r="K921" s="18" t="n">
        <x:f>'05 Cargo Register'!K25</x:f>
        <x:v>268.125</x:v>
      </x:c>
      <x:c r="L921" s="18" t="n">
        <x:f>'05 Cargo Register'!N25</x:f>
        <x:v>18</x:v>
      </x:c>
      <x:c r="M921" s="18" t="n">
        <x:f>'05 Cargo Register'!O25</x:f>
        <x:v>475.20000000000005</x:v>
      </x:c>
      <x:c r="N921" s="18" t="n">
        <x:f>J921*K921</x:f>
        <x:v>1340.625</x:v>
      </x:c>
      <x:c r="O921" s="18" t="n">
        <x:f>J921*L921</x:f>
        <x:v>90</x:v>
      </x:c>
      <x:c r="P921" s="18" t="n">
        <x:f>J921*M921</x:f>
        <x:v>2376</x:v>
      </x:c>
      <x:c r="Q921" s="22" t="n">
        <x:f>'01 Controls'!$E$24*'02 Cargo Classes'!$M$7</x:f>
        <x:v>0.020000000000000004</x:v>
      </x:c>
      <x:c r="R921" s="22" t="n">
        <x:f>'01 Controls'!$F$24*'02 Cargo Classes'!$N$7</x:f>
        <x:v>0.35</x:v>
      </x:c>
      <x:c r="S921" s="22" t="n">
        <x:f>'01 Controls'!$G$24*'02 Cargo Classes'!$O$7</x:f>
        <x:v>0.6</x:v>
      </x:c>
      <x:c r="T921" s="22" t="n">
        <x:f>'01 Controls'!$H$24*'02 Cargo Classes'!$P$7</x:f>
        <x:v>0.04000000000000001</x:v>
      </x:c>
      <x:c r="U921" s="22" t="n">
        <x:f>SUM(Q921:T921)</x:f>
        <x:v>1.01</x:v>
      </x:c>
      <x:c r="V921" s="18" t="n">
        <x:f>IF(U921=0,0,N921*Q921/U921)</x:f>
        <x:v>26.5470297029703</x:v>
      </x:c>
      <x:c r="W921" s="18" t="n">
        <x:f>IF(U921=0,0,P921*Q921/U921)</x:f>
        <x:v>47.049504950495056</x:v>
      </x:c>
      <x:c r="X921" s="18" t="n">
        <x:f>MAX(V921,W921*'01 Controls'!$E$12)</x:f>
        <x:v>26.5470297029703</x:v>
      </x:c>
      <x:c r="Y921" s="18" t="n">
        <x:f>IF(U921=0,0,N921*R921/U921)</x:f>
        <x:v>464.57301980198014</x:v>
      </x:c>
      <x:c r="Z921" s="18" t="n">
        <x:f>IF(U921=0,0,P921*R921/U921)</x:f>
        <x:v>823.3663366336633</x:v>
      </x:c>
      <x:c r="AA921" s="18" t="n">
        <x:f>MAX(Y921,Z921*'01 Controls'!$E$13)</x:f>
        <x:v>464.57301980198014</x:v>
      </x:c>
      <x:c r="AB921" s="18" t="n">
        <x:f>IF(U921=0,0,N921*S921/U921)</x:f>
        <x:v>796.4108910891089</x:v>
      </x:c>
      <x:c r="AC921" s="18" t="n">
        <x:f>IF(U921=0,0,P921*S921/U921)</x:f>
        <x:v>1411.4851485148513</x:v>
      </x:c>
      <x:c r="AD921" s="18" t="n">
        <x:f>MAX(AB921,AC921*'01 Controls'!$E$14)</x:f>
        <x:v>796.4108910891089</x:v>
      </x:c>
      <x:c r="AE921" s="18" t="n">
        <x:f>IF(U921=0,0,N921*T921/U921)</x:f>
        <x:v>53.0940594059406</x:v>
      </x:c>
      <x:c r="AF921" s="18" t="n">
        <x:f>IF(U921=0,0,P921*T921/U921)</x:f>
        <x:v>94.09900990099011</x:v>
      </x:c>
      <x:c r="AG921" s="18" t="n">
        <x:f>MAX(AE921,AF921*'01 Controls'!$E$15)</x:f>
        <x:v>53.0940594059406</x:v>
      </x:c>
      <x:c r="AH921" s="18" t="n">
        <x:f>SUM(V921,Y921,AB921,AE921)</x:f>
        <x:v>1340.625</x:v>
      </x:c>
      <x:c r="AI921" s="18" t="n">
        <x:f>N921-AH921</x:f>
        <x:v>0</x:v>
      </x:c>
      <x:c r="AJ921" s="18" t="n">
        <x:f>V921*INDEX('07 Mode Capacity'!$P$6:$P$17,MATCH("AIR-"&amp;I921,'07 Mode Capacity'!$C$6:$C$17,0))</x:f>
        <x:v>7.442079047407583</x:v>
      </x:c>
      <x:c r="AK921" s="18" t="n">
        <x:f>Y921*INDEX('07 Mode Capacity'!$P$6:$P$17,MATCH("OCEAN-"&amp;I921,'07 Mode Capacity'!$C$6:$C$17,0))</x:f>
        <x:v>40.71345131481917</x:v>
      </x:c>
      <x:c r="AL921" s="18" t="n">
        <x:f>AB921*INDEX('07 Mode Capacity'!$P$6:$P$17,MATCH("LAND-"&amp;I921,'07 Mode Capacity'!$C$6:$C$17,0))</x:f>
        <x:v>97.20025251560774</x:v>
      </x:c>
      <x:c r="AM921" s="18" t="n">
        <x:f>AE921*INDEX('07 Mode Capacity'!$P$6:$P$17,MATCH("INLAND-"&amp;I921,'07 Mode Capacity'!$C$6:$C$17,0))</x:f>
        <x:v>33.514795040547234</x:v>
      </x:c>
      <x:c r="AN921" s="18" t="n">
        <x:f>SUM(AJ921:AM921)</x:f>
        <x:v>178.8705779183817</x:v>
      </x:c>
      <x:c r="AO921" s="17" t="n">
        <x:f>IF(N921=0,1,AN921/N921)</x:f>
        <x:v>0.1334232749041542</x:v>
      </x:c>
      <x:c r="AP921" s="11" t="str">
        <x:f>IF(AO921&gt;='01 Controls'!$E$16,"PASS","FAIL")</x:f>
        <x:v>FAIL</x:v>
      </x:c>
      <x:c r="AQ921" s="11" t="str">
        <x:v>UNQUANTIFIED</x:v>
      </x:c>
      <x:c r="AR921" s="11" t="str">
        <x:v>Position-class planning record; serial item and receiver open</x:v>
      </x:c>
      <x:c r="AS921" s="26"/>
      <x:c r="AT921" s="26"/>
    </x:row>
    <x:row r="922">
      <x:c r="C922" s="11" t="str">
        <x:v>C3-J-TSC-COL-12</x:v>
      </x:c>
      <x:c r="D922" s="11" t="str">
        <x:v>C3</x:v>
      </x:c>
      <x:c r="E922" s="11" t="str">
        <x:v>Cascadia earthquake</x:v>
      </x:c>
      <x:c r="F922" s="11" t="str">
        <x:v>J-TSC</x:v>
      </x:c>
      <x:c r="G922" s="11" t="str">
        <x:v>Theater sustainment command</x:v>
      </x:c>
      <x:c r="H922" s="11" t="str">
        <x:v>COL-12</x:v>
      </x:c>
      <x:c r="I922" s="19" t="n">
        <x:v>24</x:v>
      </x:c>
      <x:c r="J922" s="21" t="n">
        <x:v>5</x:v>
      </x:c>
      <x:c r="K922" s="18" t="n">
        <x:f>'05 Cargo Register'!K26</x:f>
        <x:v>53.625</x:v>
      </x:c>
      <x:c r="L922" s="18" t="n">
        <x:f>'05 Cargo Register'!N26</x:f>
        <x:v>6</x:v>
      </x:c>
      <x:c r="M922" s="18" t="n">
        <x:f>'05 Cargo Register'!O26</x:f>
        <x:v>158.4</x:v>
      </x:c>
      <x:c r="N922" s="18" t="n">
        <x:f>J922*K922</x:f>
        <x:v>268.125</x:v>
      </x:c>
      <x:c r="O922" s="18" t="n">
        <x:f>J922*L922</x:f>
        <x:v>30</x:v>
      </x:c>
      <x:c r="P922" s="18" t="n">
        <x:f>J922*M922</x:f>
        <x:v>792</x:v>
      </x:c>
      <x:c r="Q922" s="22" t="n">
        <x:f>'01 Controls'!$E$24*'02 Cargo Classes'!$M$8</x:f>
        <x:v>0.2</x:v>
      </x:c>
      <x:c r="R922" s="22" t="n">
        <x:f>'01 Controls'!$F$24*'02 Cargo Classes'!$N$8</x:f>
        <x:v>0.24499999999999997</x:v>
      </x:c>
      <x:c r="S922" s="22" t="n">
        <x:f>'01 Controls'!$G$24*'02 Cargo Classes'!$O$8</x:f>
        <x:v>0.6</x:v>
      </x:c>
      <x:c r="T922" s="22" t="n">
        <x:f>'01 Controls'!$H$24*'02 Cargo Classes'!$P$8</x:f>
        <x:v>0.010000000000000002</x:v>
      </x:c>
      <x:c r="U922" s="22" t="n">
        <x:f>SUM(Q922:T922)</x:f>
        <x:v>1.055</x:v>
      </x:c>
      <x:c r="V922" s="18" t="n">
        <x:f>IF(U922=0,0,N922*Q922/U922)</x:f>
        <x:v>50.829383886255926</x:v>
      </x:c>
      <x:c r="W922" s="18" t="n">
        <x:f>IF(U922=0,0,P922*Q922/U922)</x:f>
        <x:v>150.14218009478674</x:v>
      </x:c>
      <x:c r="X922" s="18" t="n">
        <x:f>MAX(V922,W922*'01 Controls'!$E$12)</x:f>
        <x:v>50.829383886255926</x:v>
      </x:c>
      <x:c r="Y922" s="18" t="n">
        <x:f>IF(U922=0,0,N922*R922/U922)</x:f>
        <x:v>62.26599526066351</x:v>
      </x:c>
      <x:c r="Z922" s="18" t="n">
        <x:f>IF(U922=0,0,P922*R922/U922)</x:f>
        <x:v>183.9241706161137</x:v>
      </x:c>
      <x:c r="AA922" s="18" t="n">
        <x:f>MAX(Y922,Z922*'01 Controls'!$E$13)</x:f>
        <x:v>62.26599526066351</x:v>
      </x:c>
      <x:c r="AB922" s="18" t="n">
        <x:f>IF(U922=0,0,N922*S922/U922)</x:f>
        <x:v>152.48815165876778</x:v>
      </x:c>
      <x:c r="AC922" s="18" t="n">
        <x:f>IF(U922=0,0,P922*S922/U922)</x:f>
        <x:v>450.4265402843602</x:v>
      </x:c>
      <x:c r="AD922" s="18" t="n">
        <x:f>MAX(AB922,AC922*'01 Controls'!$E$14)</x:f>
        <x:v>152.48815165876778</x:v>
      </x:c>
      <x:c r="AE922" s="18" t="n">
        <x:f>IF(U922=0,0,N922*T922/U922)</x:f>
        <x:v>2.5414691943127967</x:v>
      </x:c>
      <x:c r="AF922" s="18" t="n">
        <x:f>IF(U922=0,0,P922*T922/U922)</x:f>
        <x:v>7.5071090047393385</x:v>
      </x:c>
      <x:c r="AG922" s="18" t="n">
        <x:f>MAX(AE922,AF922*'01 Controls'!$E$15)</x:f>
        <x:v>2.5414691943127967</x:v>
      </x:c>
      <x:c r="AH922" s="18" t="n">
        <x:f>SUM(V922,Y922,AB922,AE922)</x:f>
        <x:v>268.12500000000006</x:v>
      </x:c>
      <x:c r="AI922" s="18" t="n">
        <x:f>N922-AH922</x:f>
        <x:v>-5.684341886080802e-14</x:v>
      </x:c>
      <x:c r="AJ922" s="18" t="n">
        <x:f>V922*INDEX('07 Mode Capacity'!$P$6:$P$17,MATCH("AIR-"&amp;I922,'07 Mode Capacity'!$C$6:$C$17,0))</x:f>
        <x:v>10.313997050103675</x:v>
      </x:c>
      <x:c r="AK922" s="18" t="n">
        <x:f>Y922*INDEX('07 Mode Capacity'!$P$6:$P$17,MATCH("OCEAN-"&amp;I922,'07 Mode Capacity'!$C$6:$C$17,0))</x:f>
        <x:v>9.345444018761143</x:v>
      </x:c>
      <x:c r="AL922" s="18" t="n">
        <x:f>AB922*INDEX('07 Mode Capacity'!$P$6:$P$17,MATCH("LAND-"&amp;I922,'07 Mode Capacity'!$C$6:$C$17,0))</x:f>
        <x:v>58.32685894658266</x:v>
      </x:c>
      <x:c r="AM922" s="18" t="n">
        <x:f>AE922*INDEX('07 Mode Capacity'!$P$6:$P$17,MATCH("INLAND-"&amp;I922,'07 Mode Capacity'!$C$6:$C$17,0))</x:f>
        <x:v>2.5414691943127967</x:v>
      </x:c>
      <x:c r="AN922" s="18" t="n">
        <x:f>SUM(AJ922:AM922)</x:f>
        <x:v>80.52776920976028</x:v>
      </x:c>
      <x:c r="AO922" s="17" t="n">
        <x:f>IF(N922=0,1,AN922/N922)</x:f>
        <x:v>0.30033666838139034</x:v>
      </x:c>
      <x:c r="AP922" s="11" t="str">
        <x:f>IF(AO922&gt;='01 Controls'!$E$16,"PASS","FAIL")</x:f>
        <x:v>FAIL</x:v>
      </x:c>
      <x:c r="AQ922" s="11" t="str">
        <x:v>UNQUANTIFIED</x:v>
      </x:c>
      <x:c r="AR922" s="11" t="str">
        <x:v>Position-class planning record; serial item and receiver open</x:v>
      </x:c>
      <x:c r="AS922" s="26"/>
      <x:c r="AT922" s="26"/>
    </x:row>
    <x:row r="923">
      <x:c r="C923" s="11" t="str">
        <x:v>C3-J-TSC-BAT-22</x:v>
      </x:c>
      <x:c r="D923" s="11" t="str">
        <x:v>C3</x:v>
      </x:c>
      <x:c r="E923" s="11" t="str">
        <x:v>Cascadia earthquake</x:v>
      </x:c>
      <x:c r="F923" s="11" t="str">
        <x:v>J-TSC</x:v>
      </x:c>
      <x:c r="G923" s="11" t="str">
        <x:v>Theater sustainment command</x:v>
      </x:c>
      <x:c r="H923" s="11" t="str">
        <x:v>BAT-22</x:v>
      </x:c>
      <x:c r="I923" s="19" t="n">
        <x:v>48</x:v>
      </x:c>
      <x:c r="J923" s="21" t="n">
        <x:v>5</x:v>
      </x:c>
      <x:c r="K923" s="18" t="n">
        <x:f>'05 Cargo Register'!K27</x:f>
        <x:v>53.625</x:v>
      </x:c>
      <x:c r="L923" s="18" t="n">
        <x:f>'05 Cargo Register'!N27</x:f>
        <x:v>4</x:v>
      </x:c>
      <x:c r="M923" s="18" t="n">
        <x:f>'05 Cargo Register'!O27</x:f>
        <x:v>105.60000000000001</x:v>
      </x:c>
      <x:c r="N923" s="18" t="n">
        <x:f>J923*K923</x:f>
        <x:v>268.125</x:v>
      </x:c>
      <x:c r="O923" s="18" t="n">
        <x:f>J923*L923</x:f>
        <x:v>20</x:v>
      </x:c>
      <x:c r="P923" s="18" t="n">
        <x:f>J923*M923</x:f>
        <x:v>528</x:v>
      </x:c>
      <x:c r="Q923" s="22" t="n">
        <x:f>'01 Controls'!$E$24*'02 Cargo Classes'!$M$9</x:f>
        <x:v>0</x:v>
      </x:c>
      <x:c r="R923" s="22" t="n">
        <x:f>'01 Controls'!$F$24*'02 Cargo Classes'!$N$9</x:f>
        <x:v>0.35</x:v>
      </x:c>
      <x:c r="S923" s="22" t="n">
        <x:f>'01 Controls'!$G$24*'02 Cargo Classes'!$O$9</x:f>
        <x:v>0.5</x:v>
      </x:c>
      <x:c r="T923" s="22" t="n">
        <x:f>'01 Controls'!$H$24*'02 Cargo Classes'!$P$9</x:f>
        <x:v>0.025</x:v>
      </x:c>
      <x:c r="U923" s="22" t="n">
        <x:f>SUM(Q923:T923)</x:f>
        <x:v>0.875</x:v>
      </x:c>
      <x:c r="V923" s="18" t="n">
        <x:f>IF(U923=0,0,N923*Q923/U923)</x:f>
        <x:v>0</x:v>
      </x:c>
      <x:c r="W923" s="18" t="n">
        <x:f>IF(U923=0,0,P923*Q923/U923)</x:f>
        <x:v>0</x:v>
      </x:c>
      <x:c r="X923" s="18" t="n">
        <x:f>MAX(V923,W923*'01 Controls'!$E$12)</x:f>
        <x:v>0</x:v>
      </x:c>
      <x:c r="Y923" s="18" t="n">
        <x:f>IF(U923=0,0,N923*R923/U923)</x:f>
        <x:v>107.25</x:v>
      </x:c>
      <x:c r="Z923" s="18" t="n">
        <x:f>IF(U923=0,0,P923*R923/U923)</x:f>
        <x:v>211.2</x:v>
      </x:c>
      <x:c r="AA923" s="18" t="n">
        <x:f>MAX(Y923,Z923*'01 Controls'!$E$13)</x:f>
        <x:v>107.25</x:v>
      </x:c>
      <x:c r="AB923" s="18" t="n">
        <x:f>IF(U923=0,0,N923*S923/U923)</x:f>
        <x:v>153.21428571428572</x:v>
      </x:c>
      <x:c r="AC923" s="18" t="n">
        <x:f>IF(U923=0,0,P923*S923/U923)</x:f>
        <x:v>301.7142857142857</x:v>
      </x:c>
      <x:c r="AD923" s="18" t="n">
        <x:f>MAX(AB923,AC923*'01 Controls'!$E$14)</x:f>
        <x:v>153.21428571428572</x:v>
      </x:c>
      <x:c r="AE923" s="18" t="n">
        <x:f>IF(U923=0,0,N923*T923/U923)</x:f>
        <x:v>7.660714285714286</x:v>
      </x:c>
      <x:c r="AF923" s="18" t="n">
        <x:f>IF(U923=0,0,P923*T923/U923)</x:f>
        <x:v>15.085714285714287</x:v>
      </x:c>
      <x:c r="AG923" s="18" t="n">
        <x:f>MAX(AE923,AF923*'01 Controls'!$E$15)</x:f>
        <x:v>7.660714285714286</x:v>
      </x:c>
      <x:c r="AH923" s="18" t="n">
        <x:f>SUM(V923,Y923,AB923,AE923)</x:f>
        <x:v>268.125</x:v>
      </x:c>
      <x:c r="AI923" s="18" t="n">
        <x:f>N923-AH923</x:f>
        <x:v>0</x:v>
      </x:c>
      <x:c r="AJ923" s="18" t="n">
        <x:f>V923*INDEX('07 Mode Capacity'!$P$6:$P$17,MATCH("AIR-"&amp;I923,'07 Mode Capacity'!$C$6:$C$17,0))</x:f>
        <x:v>0</x:v>
      </x:c>
      <x:c r="AK923" s="18" t="n">
        <x:f>Y923*INDEX('07 Mode Capacity'!$P$6:$P$17,MATCH("OCEAN-"&amp;I923,'07 Mode Capacity'!$C$6:$C$17,0))</x:f>
        <x:v>9.39899104639254</x:v>
      </x:c>
      <x:c r="AL923" s="18" t="n">
        <x:f>AB923*INDEX('07 Mode Capacity'!$P$6:$P$17,MATCH("LAND-"&amp;I923,'07 Mode Capacity'!$C$6:$C$17,0))</x:f>
        <x:v>18.699477150621682</x:v>
      </x:c>
      <x:c r="AM923" s="18" t="n">
        <x:f>AE923*INDEX('07 Mode Capacity'!$P$6:$P$17,MATCH("INLAND-"&amp;I923,'07 Mode Capacity'!$C$6:$C$17,0))</x:f>
        <x:v>4.835706141564672</x:v>
      </x:c>
      <x:c r="AN923" s="18" t="n">
        <x:f>SUM(AJ923:AM923)</x:f>
        <x:v>32.93417433857889</x:v>
      </x:c>
      <x:c r="AO923" s="17" t="n">
        <x:f>IF(N923=0,1,AN923/N923)</x:f>
        <x:v>0.12283141944458328</x:v>
      </x:c>
      <x:c r="AP923" s="11" t="str">
        <x:f>IF(AO923&gt;='01 Controls'!$E$16,"PASS","FAIL")</x:f>
        <x:v>FAIL</x:v>
      </x:c>
      <x:c r="AQ923" s="11" t="str">
        <x:v>UNQUANTIFIED</x:v>
      </x:c>
      <x:c r="AR923" s="11" t="str">
        <x:v>Position-class planning record; serial item and receiver open</x:v>
      </x:c>
      <x:c r="AS923" s="26"/>
      <x:c r="AT923" s="26"/>
    </x:row>
    <x:row r="924">
      <x:c r="C924" s="11" t="str">
        <x:v>C3-J-TSC-TNK-20</x:v>
      </x:c>
      <x:c r="D924" s="11" t="str">
        <x:v>C3</x:v>
      </x:c>
      <x:c r="E924" s="11" t="str">
        <x:v>Cascadia earthquake</x:v>
      </x:c>
      <x:c r="F924" s="11" t="str">
        <x:v>J-TSC</x:v>
      </x:c>
      <x:c r="G924" s="11" t="str">
        <x:v>Theater sustainment command</x:v>
      </x:c>
      <x:c r="H924" s="11" t="str">
        <x:v>TNK-20</x:v>
      </x:c>
      <x:c r="I924" s="19" t="n">
        <x:v>48</x:v>
      </x:c>
      <x:c r="J924" s="21" t="n">
        <x:v>5</x:v>
      </x:c>
      <x:c r="K924" s="18" t="n">
        <x:f>'05 Cargo Register'!K28</x:f>
        <x:v>53.625</x:v>
      </x:c>
      <x:c r="L924" s="18" t="n">
        <x:f>'05 Cargo Register'!N28</x:f>
        <x:v>4</x:v>
      </x:c>
      <x:c r="M924" s="18" t="n">
        <x:f>'05 Cargo Register'!O28</x:f>
        <x:v>85</x:v>
      </x:c>
      <x:c r="N924" s="18" t="n">
        <x:f>J924*K924</x:f>
        <x:v>268.125</x:v>
      </x:c>
      <x:c r="O924" s="18" t="n">
        <x:f>J924*L924</x:f>
        <x:v>20</x:v>
      </x:c>
      <x:c r="P924" s="18" t="n">
        <x:f>J924*M924</x:f>
        <x:v>425</x:v>
      </x:c>
      <x:c r="Q924" s="22" t="n">
        <x:f>'01 Controls'!$E$24*'02 Cargo Classes'!$M$10</x:f>
        <x:v>0</x:v>
      </x:c>
      <x:c r="R924" s="22" t="n">
        <x:f>'01 Controls'!$F$24*'02 Cargo Classes'!$N$10</x:f>
        <x:v>0.42</x:v>
      </x:c>
      <x:c r="S924" s="22" t="n">
        <x:f>'01 Controls'!$G$24*'02 Cargo Classes'!$O$10</x:f>
        <x:v>0.5</x:v>
      </x:c>
      <x:c r="T924" s="22" t="n">
        <x:f>'01 Controls'!$H$24*'02 Cargo Classes'!$P$10</x:f>
        <x:v>0.05</x:v>
      </x:c>
      <x:c r="U924" s="22" t="n">
        <x:f>SUM(Q924:T924)</x:f>
        <x:v>0.97</x:v>
      </x:c>
      <x:c r="V924" s="18" t="n">
        <x:f>IF(U924=0,0,N924*Q924/U924)</x:f>
        <x:v>0</x:v>
      </x:c>
      <x:c r="W924" s="18" t="n">
        <x:f>IF(U924=0,0,P924*Q924/U924)</x:f>
        <x:v>0</x:v>
      </x:c>
      <x:c r="X924" s="18" t="n">
        <x:f>MAX(V924,W924*'01 Controls'!$E$12)</x:f>
        <x:v>0</x:v>
      </x:c>
      <x:c r="Y924" s="18" t="n">
        <x:f>IF(U924=0,0,N924*R924/U924)</x:f>
        <x:v>116.09536082474227</x:v>
      </x:c>
      <x:c r="Z924" s="18" t="n">
        <x:f>IF(U924=0,0,P924*R924/U924)</x:f>
        <x:v>184.02061855670104</x:v>
      </x:c>
      <x:c r="AA924" s="18" t="n">
        <x:f>MAX(Y924,Z924*'01 Controls'!$E$13)</x:f>
        <x:v>116.09536082474227</x:v>
      </x:c>
      <x:c r="AB924" s="18" t="n">
        <x:f>IF(U924=0,0,N924*S924/U924)</x:f>
        <x:v>138.20876288659795</x:v>
      </x:c>
      <x:c r="AC924" s="18" t="n">
        <x:f>IF(U924=0,0,P924*S924/U924)</x:f>
        <x:v>219.0721649484536</x:v>
      </x:c>
      <x:c r="AD924" s="18" t="n">
        <x:f>MAX(AB924,AC924*'01 Controls'!$E$14)</x:f>
        <x:v>138.20876288659795</x:v>
      </x:c>
      <x:c r="AE924" s="18" t="n">
        <x:f>IF(U924=0,0,N924*T924/U924)</x:f>
        <x:v>13.820876288659795</x:v>
      </x:c>
      <x:c r="AF924" s="18" t="n">
        <x:f>IF(U924=0,0,P924*T924/U924)</x:f>
        <x:v>21.90721649484536</x:v>
      </x:c>
      <x:c r="AG924" s="18" t="n">
        <x:f>MAX(AE924,AF924*'01 Controls'!$E$15)</x:f>
        <x:v>13.820876288659795</x:v>
      </x:c>
      <x:c r="AH924" s="18" t="n">
        <x:f>SUM(V924,Y924,AB924,AE924)</x:f>
        <x:v>268.125</x:v>
      </x:c>
      <x:c r="AI924" s="18" t="n">
        <x:f>N924-AH924</x:f>
        <x:v>0</x:v>
      </x:c>
      <x:c r="AJ924" s="18" t="n">
        <x:f>V924*INDEX('07 Mode Capacity'!$P$6:$P$17,MATCH("AIR-"&amp;I924,'07 Mode Capacity'!$C$6:$C$17,0))</x:f>
        <x:v>0</x:v>
      </x:c>
      <x:c r="AK924" s="18" t="n">
        <x:f>Y924*INDEX('07 Mode Capacity'!$P$6:$P$17,MATCH("OCEAN-"&amp;I924,'07 Mode Capacity'!$C$6:$C$17,0))</x:f>
        <x:v>10.174165565682646</x:v>
      </x:c>
      <x:c r="AL924" s="18" t="n">
        <x:f>AB924*INDEX('07 Mode Capacity'!$P$6:$P$17,MATCH("LAND-"&amp;I924,'07 Mode Capacity'!$C$6:$C$17,0))</x:f>
        <x:v>16.868085058550488</x:v>
      </x:c>
      <x:c r="AM924" s="18" t="n">
        <x:f>AE924*INDEX('07 Mode Capacity'!$P$6:$P$17,MATCH("INLAND-"&amp;I924,'07 Mode Capacity'!$C$6:$C$17,0))</x:f>
        <x:v>8.724212111070285</x:v>
      </x:c>
      <x:c r="AN924" s="18" t="n">
        <x:f>SUM(AJ924:AM924)</x:f>
        <x:v>35.76646273530342</x:v>
      </x:c>
      <x:c r="AO924" s="17" t="n">
        <x:f>IF(N924=0,1,AN924/N924)</x:f>
        <x:v>0.13339473281232045</x:v>
      </x:c>
      <x:c r="AP924" s="11" t="str">
        <x:f>IF(AO924&gt;='01 Controls'!$E$16,"PASS","FAIL")</x:f>
        <x:v>FAIL</x:v>
      </x:c>
      <x:c r="AQ924" s="11" t="str">
        <x:v>UNQUANTIFIED</x:v>
      </x:c>
      <x:c r="AR924" s="11" t="str">
        <x:v>Position-class planning record; serial item and receiver open</x:v>
      </x:c>
      <x:c r="AS924" s="26"/>
      <x:c r="AT924" s="26"/>
    </x:row>
    <x:row r="925">
      <x:c r="C925" s="11" t="str">
        <x:v>C3-J-TSC-FLR-24</x:v>
      </x:c>
      <x:c r="D925" s="11" t="str">
        <x:v>C3</x:v>
      </x:c>
      <x:c r="E925" s="11" t="str">
        <x:v>Cascadia earthquake</x:v>
      </x:c>
      <x:c r="F925" s="11" t="str">
        <x:v>J-TSC</x:v>
      </x:c>
      <x:c r="G925" s="11" t="str">
        <x:v>Theater sustainment command</x:v>
      </x:c>
      <x:c r="H925" s="11" t="str">
        <x:v>FLR-24</x:v>
      </x:c>
      <x:c r="I925" s="19" t="n">
        <x:v>48</x:v>
      </x:c>
      <x:c r="J925" s="21" t="n">
        <x:v>5</x:v>
      </x:c>
      <x:c r="K925" s="18" t="n">
        <x:f>'05 Cargo Register'!K29</x:f>
        <x:v>107.25</x:v>
      </x:c>
      <x:c r="L925" s="18" t="n">
        <x:f>'05 Cargo Register'!N29</x:f>
        <x:v>6</x:v>
      </x:c>
      <x:c r="M925" s="18" t="n">
        <x:f>'05 Cargo Register'!O29</x:f>
        <x:v>192</x:v>
      </x:c>
      <x:c r="N925" s="18" t="n">
        <x:f>J925*K925</x:f>
        <x:v>536.25</x:v>
      </x:c>
      <x:c r="O925" s="18" t="n">
        <x:f>J925*L925</x:f>
        <x:v>30</x:v>
      </x:c>
      <x:c r="P925" s="18" t="n">
        <x:f>J925*M925</x:f>
        <x:v>960</x:v>
      </x:c>
      <x:c r="Q925" s="22" t="n">
        <x:f>'01 Controls'!$E$24*'02 Cargo Classes'!$M$11</x:f>
        <x:v>0</x:v>
      </x:c>
      <x:c r="R925" s="22" t="n">
        <x:f>'01 Controls'!$F$24*'02 Cargo Classes'!$N$11</x:f>
        <x:v>0.42</x:v>
      </x:c>
      <x:c r="S925" s="22" t="n">
        <x:f>'01 Controls'!$G$24*'02 Cargo Classes'!$O$11</x:f>
        <x:v>0.5</x:v>
      </x:c>
      <x:c r="T925" s="22" t="n">
        <x:f>'01 Controls'!$H$24*'02 Cargo Classes'!$P$11</x:f>
        <x:v>0.04000000000000001</x:v>
      </x:c>
      <x:c r="U925" s="22" t="n">
        <x:f>SUM(Q925:T925)</x:f>
        <x:v>0.96</x:v>
      </x:c>
      <x:c r="V925" s="18" t="n">
        <x:f>IF(U925=0,0,N925*Q925/U925)</x:f>
        <x:v>0</x:v>
      </x:c>
      <x:c r="W925" s="18" t="n">
        <x:f>IF(U925=0,0,P925*Q925/U925)</x:f>
        <x:v>0</x:v>
      </x:c>
      <x:c r="X925" s="18" t="n">
        <x:f>MAX(V925,W925*'01 Controls'!$E$12)</x:f>
        <x:v>0</x:v>
      </x:c>
      <x:c r="Y925" s="18" t="n">
        <x:f>IF(U925=0,0,N925*R925/U925)</x:f>
        <x:v>234.609375</x:v>
      </x:c>
      <x:c r="Z925" s="18" t="n">
        <x:f>IF(U925=0,0,P925*R925/U925)</x:f>
        <x:v>420</x:v>
      </x:c>
      <x:c r="AA925" s="18" t="n">
        <x:f>MAX(Y925,Z925*'01 Controls'!$E$13)</x:f>
        <x:v>234.609375</x:v>
      </x:c>
      <x:c r="AB925" s="18" t="n">
        <x:f>IF(U925=0,0,N925*S925/U925)</x:f>
        <x:v>279.296875</x:v>
      </x:c>
      <x:c r="AC925" s="18" t="n">
        <x:f>IF(U925=0,0,P925*S925/U925)</x:f>
        <x:v>500</x:v>
      </x:c>
      <x:c r="AD925" s="18" t="n">
        <x:f>MAX(AB925,AC925*'01 Controls'!$E$14)</x:f>
        <x:v>279.296875</x:v>
      </x:c>
      <x:c r="AE925" s="18" t="n">
        <x:f>IF(U925=0,0,N925*T925/U925)</x:f>
        <x:v>22.343750000000004</x:v>
      </x:c>
      <x:c r="AF925" s="18" t="n">
        <x:f>IF(U925=0,0,P925*T925/U925)</x:f>
        <x:v>40.00000000000001</x:v>
      </x:c>
      <x:c r="AG925" s="18" t="n">
        <x:f>MAX(AE925,AF925*'01 Controls'!$E$15)</x:f>
        <x:v>22.343750000000004</x:v>
      </x:c>
      <x:c r="AH925" s="18" t="n">
        <x:f>SUM(V925,Y925,AB925,AE925)</x:f>
        <x:v>536.25</x:v>
      </x:c>
      <x:c r="AI925" s="18" t="n">
        <x:f>N925-AH925</x:f>
        <x:v>0</x:v>
      </x:c>
      <x:c r="AJ925" s="18" t="n">
        <x:f>V925*INDEX('07 Mode Capacity'!$P$6:$P$17,MATCH("AIR-"&amp;I925,'07 Mode Capacity'!$C$6:$C$17,0))</x:f>
        <x:v>0</x:v>
      </x:c>
      <x:c r="AK925" s="18" t="n">
        <x:f>Y925*INDEX('07 Mode Capacity'!$P$6:$P$17,MATCH("OCEAN-"&amp;I925,'07 Mode Capacity'!$C$6:$C$17,0))</x:f>
        <x:v>20.56029291398368</x:v>
      </x:c>
      <x:c r="AL925" s="18" t="n">
        <x:f>AB925*INDEX('07 Mode Capacity'!$P$6:$P$17,MATCH("LAND-"&amp;I925,'07 Mode Capacity'!$C$6:$C$17,0))</x:f>
        <x:v>34.08758855582077</x:v>
      </x:c>
      <x:c r="AM925" s="18" t="n">
        <x:f>AE925*INDEX('07 Mode Capacity'!$P$6:$P$17,MATCH("INLAND-"&amp;I925,'07 Mode Capacity'!$C$6:$C$17,0))</x:f>
        <x:v>14.104142912896963</x:v>
      </x:c>
      <x:c r="AN925" s="18" t="n">
        <x:f>SUM(AJ925:AM925)</x:f>
        <x:v>68.75202438270142</x:v>
      </x:c>
      <x:c r="AO925" s="17" t="n">
        <x:f>IF(N925=0,1,AN925/N925)</x:f>
        <x:v>0.12820890327776488</x:v>
      </x:c>
      <x:c r="AP925" s="11" t="str">
        <x:f>IF(AO925&gt;='01 Controls'!$E$16,"PASS","FAIL")</x:f>
        <x:v>FAIL</x:v>
      </x:c>
      <x:c r="AQ925" s="11" t="str">
        <x:v>UNQUANTIFIED</x:v>
      </x:c>
      <x:c r="AR925" s="11" t="str">
        <x:v>Position-class planning record; serial item and receiver open</x:v>
      </x:c>
      <x:c r="AS925" s="26"/>
      <x:c r="AT925" s="26"/>
    </x:row>
    <x:row r="926">
      <x:c r="C926" s="11" t="str">
        <x:v>C3-J-TSC-ROL-30</x:v>
      </x:c>
      <x:c r="D926" s="11" t="str">
        <x:v>C3</x:v>
      </x:c>
      <x:c r="E926" s="11" t="str">
        <x:v>Cascadia earthquake</x:v>
      </x:c>
      <x:c r="F926" s="11" t="str">
        <x:v>J-TSC</x:v>
      </x:c>
      <x:c r="G926" s="11" t="str">
        <x:v>Theater sustainment command</x:v>
      </x:c>
      <x:c r="H926" s="11" t="str">
        <x:v>ROL-30</x:v>
      </x:c>
      <x:c r="I926" s="19" t="n">
        <x:v>48</x:v>
      </x:c>
      <x:c r="J926" s="21" t="n">
        <x:v>5</x:v>
      </x:c>
      <x:c r="K926" s="18" t="n">
        <x:f>'05 Cargo Register'!K30</x:f>
        <x:v>107.25</x:v>
      </x:c>
      <x:c r="L926" s="18" t="n">
        <x:f>'05 Cargo Register'!N30</x:f>
        <x:v>5</x:v>
      </x:c>
      <x:c r="M926" s="18" t="n">
        <x:f>'05 Cargo Register'!O30</x:f>
        <x:v>318.75</x:v>
      </x:c>
      <x:c r="N926" s="18" t="n">
        <x:f>J926*K926</x:f>
        <x:v>536.25</x:v>
      </x:c>
      <x:c r="O926" s="18" t="n">
        <x:f>J926*L926</x:f>
        <x:v>25</x:v>
      </x:c>
      <x:c r="P926" s="18" t="n">
        <x:f>J926*M926</x:f>
        <x:v>1593.75</x:v>
      </x:c>
      <x:c r="Q926" s="22" t="n">
        <x:f>'01 Controls'!$E$24*'02 Cargo Classes'!$M$12</x:f>
        <x:v>0</x:v>
      </x:c>
      <x:c r="R926" s="22" t="n">
        <x:f>'01 Controls'!$F$24*'02 Cargo Classes'!$N$12</x:f>
        <x:v>0.35</x:v>
      </x:c>
      <x:c r="S926" s="22" t="n">
        <x:f>'01 Controls'!$G$24*'02 Cargo Classes'!$O$12</x:f>
        <x:v>0.75</x:v>
      </x:c>
      <x:c r="T926" s="22" t="n">
        <x:f>'01 Controls'!$H$24*'02 Cargo Classes'!$P$12</x:f>
        <x:v>0.03</x:v>
      </x:c>
      <x:c r="U926" s="22" t="n">
        <x:f>SUM(Q926:T926)</x:f>
        <x:v>1.1300000000000001</x:v>
      </x:c>
      <x:c r="V926" s="18" t="n">
        <x:f>IF(U926=0,0,N926*Q926/U926)</x:f>
        <x:v>0</x:v>
      </x:c>
      <x:c r="W926" s="18" t="n">
        <x:f>IF(U926=0,0,P926*Q926/U926)</x:f>
        <x:v>0</x:v>
      </x:c>
      <x:c r="X926" s="18" t="n">
        <x:f>MAX(V926,W926*'01 Controls'!$E$12)</x:f>
        <x:v>0</x:v>
      </x:c>
      <x:c r="Y926" s="18" t="n">
        <x:f>IF(U926=0,0,N926*R926/U926)</x:f>
        <x:v>166.09513274336283</x:v>
      </x:c>
      <x:c r="Z926" s="18" t="n">
        <x:f>IF(U926=0,0,P926*R926/U926)</x:f>
        <x:v>493.6393805309734</x:v>
      </x:c>
      <x:c r="AA926" s="18" t="n">
        <x:f>MAX(Y926,Z926*'01 Controls'!$E$13)</x:f>
        <x:v>166.09513274336283</x:v>
      </x:c>
      <x:c r="AB926" s="18" t="n">
        <x:f>IF(U926=0,0,N926*S926/U926)</x:f>
        <x:v>355.91814159292034</x:v>
      </x:c>
      <x:c r="AC926" s="18" t="n">
        <x:f>IF(U926=0,0,P926*S926/U926)</x:f>
        <x:v>1057.7986725663716</x:v>
      </x:c>
      <x:c r="AD926" s="18" t="n">
        <x:f>MAX(AB926,AC926*'01 Controls'!$E$14)</x:f>
        <x:v>355.91814159292034</x:v>
      </x:c>
      <x:c r="AE926" s="18" t="n">
        <x:f>IF(U926=0,0,N926*T926/U926)</x:f>
        <x:v>14.236725663716811</x:v>
      </x:c>
      <x:c r="AF926" s="18" t="n">
        <x:f>IF(U926=0,0,P926*T926/U926)</x:f>
        <x:v>42.31194690265486</x:v>
      </x:c>
      <x:c r="AG926" s="18" t="n">
        <x:f>MAX(AE926,AF926*'01 Controls'!$E$15)</x:f>
        <x:v>14.236725663716811</x:v>
      </x:c>
      <x:c r="AH926" s="18" t="n">
        <x:f>SUM(V926,Y926,AB926,AE926)</x:f>
        <x:v>536.25</x:v>
      </x:c>
      <x:c r="AI926" s="18" t="n">
        <x:f>N926-AH926</x:f>
        <x:v>0</x:v>
      </x:c>
      <x:c r="AJ926" s="18" t="n">
        <x:f>V926*INDEX('07 Mode Capacity'!$P$6:$P$17,MATCH("AIR-"&amp;I926,'07 Mode Capacity'!$C$6:$C$17,0))</x:f>
        <x:v>0</x:v>
      </x:c>
      <x:c r="AK926" s="18" t="n">
        <x:f>Y926*INDEX('07 Mode Capacity'!$P$6:$P$17,MATCH("OCEAN-"&amp;I926,'07 Mode Capacity'!$C$6:$C$17,0))</x:f>
        <x:v>14.555959585121188</x:v>
      </x:c>
      <x:c r="AL926" s="18" t="n">
        <x:f>AB926*INDEX('07 Mode Capacity'!$P$6:$P$17,MATCH("LAND-"&amp;I926,'07 Mode Capacity'!$C$6:$C$17,0))</x:f>
        <x:v>43.43905090299284</x:v>
      </x:c>
      <x:c r="AM926" s="18" t="n">
        <x:f>AE926*INDEX('07 Mode Capacity'!$P$6:$P$17,MATCH("INLAND-"&amp;I926,'07 Mode Capacity'!$C$6:$C$17,0))</x:f>
        <x:v>8.986710528571512</x:v>
      </x:c>
      <x:c r="AN926" s="18" t="n">
        <x:f>SUM(AJ926:AM926)</x:f>
        <x:v>66.98172101668554</x:v>
      </x:c>
      <x:c r="AO926" s="17" t="n">
        <x:f>IF(N926=0,1,AN926/N926)</x:f>
        <x:v>0.12490763825955345</x:v>
      </x:c>
      <x:c r="AP926" s="11" t="str">
        <x:f>IF(AO926&gt;='01 Controls'!$E$16,"PASS","FAIL")</x:f>
        <x:v>FAIL</x:v>
      </x:c>
      <x:c r="AQ926" s="11" t="str">
        <x:v>UNQUANTIFIED</x:v>
      </x:c>
      <x:c r="AR926" s="11" t="str">
        <x:v>Position-class planning record; serial item and receiver open</x:v>
      </x:c>
      <x:c r="AS926" s="26"/>
      <x:c r="AT926" s="26"/>
    </x:row>
    <x:row r="927">
      <x:c r="C927" s="11" t="str">
        <x:v>C3-J-TSC-LIN-18</x:v>
      </x:c>
      <x:c r="D927" s="11" t="str">
        <x:v>C3</x:v>
      </x:c>
      <x:c r="E927" s="11" t="str">
        <x:v>Cascadia earthquake</x:v>
      </x:c>
      <x:c r="F927" s="11" t="str">
        <x:v>J-TSC</x:v>
      </x:c>
      <x:c r="G927" s="11" t="str">
        <x:v>Theater sustainment command</x:v>
      </x:c>
      <x:c r="H927" s="11" t="str">
        <x:v>LIN-18</x:v>
      </x:c>
      <x:c r="I927" s="19" t="n">
        <x:v>72</x:v>
      </x:c>
      <x:c r="J927" s="21" t="n">
        <x:v>5</x:v>
      </x:c>
      <x:c r="K927" s="18" t="n">
        <x:f>'05 Cargo Register'!K31</x:f>
        <x:v>53.625</x:v>
      </x:c>
      <x:c r="L927" s="18" t="n">
        <x:f>'05 Cargo Register'!N31</x:f>
        <x:v>4</x:v>
      </x:c>
      <x:c r="M927" s="18" t="n">
        <x:f>'05 Cargo Register'!O31</x:f>
        <x:v>176</x:v>
      </x:c>
      <x:c r="N927" s="18" t="n">
        <x:f>J927*K927</x:f>
        <x:v>268.125</x:v>
      </x:c>
      <x:c r="O927" s="18" t="n">
        <x:f>J927*L927</x:f>
        <x:v>20</x:v>
      </x:c>
      <x:c r="P927" s="18" t="n">
        <x:f>J927*M927</x:f>
        <x:v>880</x:v>
      </x:c>
      <x:c r="Q927" s="22" t="n">
        <x:f>'01 Controls'!$E$24*'02 Cargo Classes'!$M$13</x:f>
        <x:v>0</x:v>
      </x:c>
      <x:c r="R927" s="22" t="n">
        <x:f>'01 Controls'!$F$24*'02 Cargo Classes'!$N$13</x:f>
        <x:v>0.42</x:v>
      </x:c>
      <x:c r="S927" s="22" t="n">
        <x:f>'01 Controls'!$G$24*'02 Cargo Classes'!$O$13</x:f>
        <x:v>0.5</x:v>
      </x:c>
      <x:c r="T927" s="22" t="n">
        <x:f>'01 Controls'!$H$24*'02 Cargo Classes'!$P$13</x:f>
        <x:v>0.05</x:v>
      </x:c>
      <x:c r="U927" s="22" t="n">
        <x:f>SUM(Q927:T927)</x:f>
        <x:v>0.97</x:v>
      </x:c>
      <x:c r="V927" s="18" t="n">
        <x:f>IF(U927=0,0,N927*Q927/U927)</x:f>
        <x:v>0</x:v>
      </x:c>
      <x:c r="W927" s="18" t="n">
        <x:f>IF(U927=0,0,P927*Q927/U927)</x:f>
        <x:v>0</x:v>
      </x:c>
      <x:c r="X927" s="18" t="n">
        <x:f>MAX(V927,W927*'01 Controls'!$E$12)</x:f>
        <x:v>0</x:v>
      </x:c>
      <x:c r="Y927" s="18" t="n">
        <x:f>IF(U927=0,0,N927*R927/U927)</x:f>
        <x:v>116.09536082474227</x:v>
      </x:c>
      <x:c r="Z927" s="18" t="n">
        <x:f>IF(U927=0,0,P927*R927/U927)</x:f>
        <x:v>381.0309278350515</x:v>
      </x:c>
      <x:c r="AA927" s="18" t="n">
        <x:f>MAX(Y927,Z927*'01 Controls'!$E$13)</x:f>
        <x:v>116.09536082474227</x:v>
      </x:c>
      <x:c r="AB927" s="18" t="n">
        <x:f>IF(U927=0,0,N927*S927/U927)</x:f>
        <x:v>138.20876288659795</x:v>
      </x:c>
      <x:c r="AC927" s="18" t="n">
        <x:f>IF(U927=0,0,P927*S927/U927)</x:f>
        <x:v>453.60824742268045</x:v>
      </x:c>
      <x:c r="AD927" s="18" t="n">
        <x:f>MAX(AB927,AC927*'01 Controls'!$E$14)</x:f>
        <x:v>138.20876288659795</x:v>
      </x:c>
      <x:c r="AE927" s="18" t="n">
        <x:f>IF(U927=0,0,N927*T927/U927)</x:f>
        <x:v>13.820876288659795</x:v>
      </x:c>
      <x:c r="AF927" s="18" t="n">
        <x:f>IF(U927=0,0,P927*T927/U927)</x:f>
        <x:v>45.36082474226804</x:v>
      </x:c>
      <x:c r="AG927" s="18" t="n">
        <x:f>MAX(AE927,AF927*'01 Controls'!$E$15)</x:f>
        <x:v>13.820876288659795</x:v>
      </x:c>
      <x:c r="AH927" s="18" t="n">
        <x:f>SUM(V927,Y927,AB927,AE927)</x:f>
        <x:v>268.125</x:v>
      </x:c>
      <x:c r="AI927" s="18" t="n">
        <x:f>N927-AH927</x:f>
        <x:v>0</x:v>
      </x:c>
      <x:c r="AJ927" s="18" t="n">
        <x:f>V927*INDEX('07 Mode Capacity'!$P$6:$P$17,MATCH("AIR-"&amp;I927,'07 Mode Capacity'!$C$6:$C$17,0))</x:f>
        <x:v>0</x:v>
      </x:c>
      <x:c r="AK927" s="18" t="n">
        <x:f>Y927*INDEX('07 Mode Capacity'!$P$6:$P$17,MATCH("OCEAN-"&amp;I927,'07 Mode Capacity'!$C$6:$C$17,0))</x:f>
        <x:v>90.87573086104456</x:v>
      </x:c>
      <x:c r="AL927" s="18" t="n">
        <x:f>AB927*INDEX('07 Mode Capacity'!$P$6:$P$17,MATCH("LAND-"&amp;I927,'07 Mode Capacity'!$C$6:$C$17,0))</x:f>
        <x:v>98.82067861813519</x:v>
      </x:c>
      <x:c r="AM927" s="18" t="n">
        <x:f>AE927*INDEX('07 Mode Capacity'!$P$6:$P$17,MATCH("INLAND-"&amp;I927,'07 Mode Capacity'!$C$6:$C$17,0))</x:f>
        <x:v>13.820876288659795</x:v>
      </x:c>
      <x:c r="AN927" s="18" t="n">
        <x:f>SUM(AJ927:AM927)</x:f>
        <x:v>203.51728576783955</x:v>
      </x:c>
      <x:c r="AO927" s="17" t="n">
        <x:f>IF(N927=0,1,AN927/N927)</x:f>
        <x:v>0.7590388280385625</x:v>
      </x:c>
      <x:c r="AP927" s="11" t="str">
        <x:f>IF(AO927&gt;='01 Controls'!$E$16,"PASS","FAIL")</x:f>
        <x:v>FAIL</x:v>
      </x:c>
      <x:c r="AQ927" s="11" t="str">
        <x:v>UNQUANTIFIED</x:v>
      </x:c>
      <x:c r="AR927" s="11" t="str">
        <x:v>Position-class planning record; serial item and receiver open</x:v>
      </x:c>
      <x:c r="AS927" s="26"/>
      <x:c r="AT927" s="26"/>
    </x:row>
    <x:row r="928">
      <x:c r="C928" s="11" t="str">
        <x:v>C3-J-TSC-BLK-08</x:v>
      </x:c>
      <x:c r="D928" s="11" t="str">
        <x:v>C3</x:v>
      </x:c>
      <x:c r="E928" s="11" t="str">
        <x:v>Cascadia earthquake</x:v>
      </x:c>
      <x:c r="F928" s="11" t="str">
        <x:v>J-TSC</x:v>
      </x:c>
      <x:c r="G928" s="11" t="str">
        <x:v>Theater sustainment command</x:v>
      </x:c>
      <x:c r="H928" s="11" t="str">
        <x:v>BLK-08</x:v>
      </x:c>
      <x:c r="I928" s="19" t="n">
        <x:v>48</x:v>
      </x:c>
      <x:c r="J928" s="21" t="n">
        <x:v>5</x:v>
      </x:c>
      <x:c r="K928" s="18" t="n">
        <x:f>'05 Cargo Register'!K32</x:f>
        <x:v>160.875</x:v>
      </x:c>
      <x:c r="L928" s="18" t="n">
        <x:f>'05 Cargo Register'!N32</x:f>
        <x:v>26</x:v>
      </x:c>
      <x:c r="M928" s="18" t="n">
        <x:f>'05 Cargo Register'!O32</x:f>
        <x:v>1326</x:v>
      </x:c>
      <x:c r="N928" s="18" t="n">
        <x:f>J928*K928</x:f>
        <x:v>804.375</x:v>
      </x:c>
      <x:c r="O928" s="18" t="n">
        <x:f>J928*L928</x:f>
        <x:v>130</x:v>
      </x:c>
      <x:c r="P928" s="18" t="n">
        <x:f>J928*M928</x:f>
        <x:v>6630</x:v>
      </x:c>
      <x:c r="Q928" s="22" t="n">
        <x:f>'01 Controls'!$E$24*'02 Cargo Classes'!$M$14</x:f>
        <x:v>0.1</x:v>
      </x:c>
      <x:c r="R928" s="22" t="n">
        <x:f>'01 Controls'!$F$24*'02 Cargo Classes'!$N$14</x:f>
        <x:v>0.27999999999999997</x:v>
      </x:c>
      <x:c r="S928" s="22" t="n">
        <x:f>'01 Controls'!$G$24*'02 Cargo Classes'!$O$14</x:f>
        <x:v>0.5</x:v>
      </x:c>
      <x:c r="T928" s="22" t="n">
        <x:f>'01 Controls'!$H$24*'02 Cargo Classes'!$P$14</x:f>
        <x:v>0.025</x:v>
      </x:c>
      <x:c r="U928" s="22" t="n">
        <x:f>SUM(Q928:T928)</x:f>
        <x:v>0.905</x:v>
      </x:c>
      <x:c r="V928" s="18" t="n">
        <x:f>IF(U928=0,0,N928*Q928/U928)</x:f>
        <x:v>88.88121546961325</x:v>
      </x:c>
      <x:c r="W928" s="18" t="n">
        <x:f>IF(U928=0,0,P928*Q928/U928)</x:f>
        <x:v>732.5966850828729</x:v>
      </x:c>
      <x:c r="X928" s="18" t="n">
        <x:f>MAX(V928,W928*'01 Controls'!$E$12)</x:f>
        <x:v>183.14917127071823</x:v>
      </x:c>
      <x:c r="Y928" s="18" t="n">
        <x:f>IF(U928=0,0,N928*R928/U928)</x:f>
        <x:v>248.86740331491708</x:v>
      </x:c>
      <x:c r="Z928" s="18" t="n">
        <x:f>IF(U928=0,0,P928*R928/U928)</x:f>
        <x:v>2051.270718232044</x:v>
      </x:c>
      <x:c r="AA928" s="18" t="n">
        <x:f>MAX(Y928,Z928*'01 Controls'!$E$13)</x:f>
        <x:v>307.69060773480663</x:v>
      </x:c>
      <x:c r="AB928" s="18" t="n">
        <x:f>IF(U928=0,0,N928*S928/U928)</x:f>
        <x:v>444.4060773480663</x:v>
      </x:c>
      <x:c r="AC928" s="18" t="n">
        <x:f>IF(U928=0,0,P928*S928/U928)</x:f>
        <x:v>3662.9834254143643</x:v>
      </x:c>
      <x:c r="AD928" s="18" t="n">
        <x:f>MAX(AB928,AC928*'01 Controls'!$E$14)</x:f>
        <x:v>732.5966850828729</x:v>
      </x:c>
      <x:c r="AE928" s="18" t="n">
        <x:f>IF(U928=0,0,N928*T928/U928)</x:f>
        <x:v>22.220303867403313</x:v>
      </x:c>
      <x:c r="AF928" s="18" t="n">
        <x:f>IF(U928=0,0,P928*T928/U928)</x:f>
        <x:v>183.14917127071823</x:v>
      </x:c>
      <x:c r="AG928" s="18" t="n">
        <x:f>MAX(AE928,AF928*'01 Controls'!$E$15)</x:f>
        <x:v>32.96685082872928</x:v>
      </x:c>
      <x:c r="AH928" s="18" t="n">
        <x:f>SUM(V928,Y928,AB928,AE928)</x:f>
        <x:v>804.375</x:v>
      </x:c>
      <x:c r="AI928" s="18" t="n">
        <x:f>N928-AH928</x:f>
        <x:v>0</x:v>
      </x:c>
      <x:c r="AJ928" s="18" t="n">
        <x:f>V928*INDEX('07 Mode Capacity'!$P$6:$P$17,MATCH("AIR-"&amp;I928,'07 Mode Capacity'!$C$6:$C$17,0))</x:f>
        <x:v>24.91657404822649</x:v>
      </x:c>
      <x:c r="AK928" s="18" t="n">
        <x:f>Y928*INDEX('07 Mode Capacity'!$P$6:$P$17,MATCH("OCEAN-"&amp;I928,'07 Mode Capacity'!$C$6:$C$17,0))</x:f>
        <x:v>21.809813477816938</x:v>
      </x:c>
      <x:c r="AL928" s="18" t="n">
        <x:f>AB928*INDEX('07 Mode Capacity'!$P$6:$P$17,MATCH("LAND-"&amp;I928,'07 Mode Capacity'!$C$6:$C$17,0))</x:f>
        <x:v>54.23881493964852</x:v>
      </x:c>
      <x:c r="AM928" s="18" t="n">
        <x:f>AE928*INDEX('07 Mode Capacity'!$P$6:$P$17,MATCH("INLAND-"&amp;I928,'07 Mode Capacity'!$C$6:$C$17,0))</x:f>
        <x:v>14.026219471389242</x:v>
      </x:c>
      <x:c r="AN928" s="18" t="n">
        <x:f>SUM(AJ928:AM928)</x:f>
        <x:v>114.99142193708118</x:v>
      </x:c>
      <x:c r="AO928" s="17" t="n">
        <x:f>IF(N928=0,1,AN928/N928)</x:f>
        <x:v>0.14295747870965803</x:v>
      </x:c>
      <x:c r="AP928" s="11" t="str">
        <x:f>IF(AO928&gt;='01 Controls'!$E$16,"PASS","FAIL")</x:f>
        <x:v>FAIL</x:v>
      </x:c>
      <x:c r="AQ928" s="11" t="str">
        <x:v>UNQUANTIFIED</x:v>
      </x:c>
      <x:c r="AR928" s="11" t="str">
        <x:v>Position-class planning record; serial item and receiver open</x:v>
      </x:c>
      <x:c r="AS928" s="26"/>
      <x:c r="AT928" s="26"/>
    </x:row>
    <x:row r="929">
      <x:c r="C929" s="11" t="str">
        <x:v>C3-J-RRG-APL-45</x:v>
      </x:c>
      <x:c r="D929" s="11" t="str">
        <x:v>C3</x:v>
      </x:c>
      <x:c r="E929" s="11" t="str">
        <x:v>Cascadia earthquake</x:v>
      </x:c>
      <x:c r="F929" s="11" t="str">
        <x:v>J-RRG</x:v>
      </x:c>
      <x:c r="G929" s="11" t="str">
        <x:v>Replacement and reconstitution group</x:v>
      </x:c>
      <x:c r="H929" s="11" t="str">
        <x:v>APL-45</x:v>
      </x:c>
      <x:c r="I929" s="19" t="n">
        <x:v>24</x:v>
      </x:c>
      <x:c r="J929" s="21" t="n">
        <x:v>5</x:v>
      </x:c>
      <x:c r="K929" s="18" t="n">
        <x:f>'05 Cargo Register'!K33</x:f>
        <x:v>214.5</x:v>
      </x:c>
      <x:c r="L929" s="18" t="n">
        <x:f>'05 Cargo Register'!N33</x:f>
        <x:v>57</x:v>
      </x:c>
      <x:c r="M929" s="18" t="n">
        <x:f>'05 Cargo Register'!O33</x:f>
        <x:v>427.5</x:v>
      </x:c>
      <x:c r="N929" s="18" t="n">
        <x:f>J929*K929</x:f>
        <x:v>1072.5</x:v>
      </x:c>
      <x:c r="O929" s="18" t="n">
        <x:f>J929*L929</x:f>
        <x:v>285</x:v>
      </x:c>
      <x:c r="P929" s="18" t="n">
        <x:f>J929*M929</x:f>
        <x:v>2137.5</x:v>
      </x:c>
      <x:c r="Q929" s="22" t="n">
        <x:f>'01 Controls'!$E$24*'02 Cargo Classes'!$M$6</x:f>
        <x:v>0.30000000000000004</x:v>
      </x:c>
      <x:c r="R929" s="22" t="n">
        <x:f>'01 Controls'!$F$24*'02 Cargo Classes'!$N$6</x:f>
        <x:v>0.13999999999999999</x:v>
      </x:c>
      <x:c r="S929" s="22" t="n">
        <x:f>'01 Controls'!$G$24*'02 Cargo Classes'!$O$6</x:f>
        <x:v>0.5</x:v>
      </x:c>
      <x:c r="T929" s="22" t="n">
        <x:f>'01 Controls'!$H$24*'02 Cargo Classes'!$P$6</x:f>
        <x:v>0.015</x:v>
      </x:c>
      <x:c r="U929" s="22" t="n">
        <x:f>SUM(Q929:T929)</x:f>
        <x:v>0.9550000000000001</x:v>
      </x:c>
      <x:c r="V929" s="18" t="n">
        <x:f>IF(U929=0,0,N929*Q929/U929)</x:f>
        <x:v>336.9109947643979</x:v>
      </x:c>
      <x:c r="W929" s="18" t="n">
        <x:f>IF(U929=0,0,P929*Q929/U929)</x:f>
        <x:v>671.4659685863875</x:v>
      </x:c>
      <x:c r="X929" s="18" t="n">
        <x:f>MAX(V929,W929*'01 Controls'!$E$12)</x:f>
        <x:v>336.9109947643979</x:v>
      </x:c>
      <x:c r="Y929" s="18" t="n">
        <x:f>IF(U929=0,0,N929*R929/U929)</x:f>
        <x:v>157.22513089005233</x:v>
      </x:c>
      <x:c r="Z929" s="18" t="n">
        <x:f>IF(U929=0,0,P929*R929/U929)</x:f>
        <x:v>313.3507853403141</x:v>
      </x:c>
      <x:c r="AA929" s="18" t="n">
        <x:f>MAX(Y929,Z929*'01 Controls'!$E$13)</x:f>
        <x:v>157.22513089005233</x:v>
      </x:c>
      <x:c r="AB929" s="18" t="n">
        <x:f>IF(U929=0,0,N929*S929/U929)</x:f>
        <x:v>561.5183246073298</x:v>
      </x:c>
      <x:c r="AC929" s="18" t="n">
        <x:f>IF(U929=0,0,P929*S929/U929)</x:f>
        <x:v>1119.109947643979</x:v>
      </x:c>
      <x:c r="AD929" s="18" t="n">
        <x:f>MAX(AB929,AC929*'01 Controls'!$E$14)</x:f>
        <x:v>561.5183246073298</x:v>
      </x:c>
      <x:c r="AE929" s="18" t="n">
        <x:f>IF(U929=0,0,N929*T929/U929)</x:f>
        <x:v>16.845549738219894</x:v>
      </x:c>
      <x:c r="AF929" s="18" t="n">
        <x:f>IF(U929=0,0,P929*T929/U929)</x:f>
        <x:v>33.57329842931937</x:v>
      </x:c>
      <x:c r="AG929" s="18" t="n">
        <x:f>MAX(AE929,AF929*'01 Controls'!$E$15)</x:f>
        <x:v>16.845549738219894</x:v>
      </x:c>
      <x:c r="AH929" s="18" t="n">
        <x:f>SUM(V929,Y929,AB929,AE929)</x:f>
        <x:v>1072.4999999999998</x:v>
      </x:c>
      <x:c r="AI929" s="18" t="n">
        <x:f>N929-AH929</x:f>
        <x:v>2.2737367544323206e-13</x:v>
      </x:c>
      <x:c r="AJ929" s="18" t="n">
        <x:f>V929*INDEX('07 Mode Capacity'!$P$6:$P$17,MATCH("AIR-"&amp;I929,'07 Mode Capacity'!$C$6:$C$17,0))</x:f>
        <x:v>68.36398044728405</x:v>
      </x:c>
      <x:c r="AK929" s="18" t="n">
        <x:f>Y929*INDEX('07 Mode Capacity'!$P$6:$P$17,MATCH("OCEAN-"&amp;I929,'07 Mode Capacity'!$C$6:$C$17,0))</x:f>
        <x:v>23.597770386939125</x:v>
      </x:c>
      <x:c r="AL929" s="18" t="n">
        <x:f>AB929*INDEX('07 Mode Capacity'!$P$6:$P$17,MATCH("LAND-"&amp;I929,'07 Mode Capacity'!$C$6:$C$17,0))</x:f>
        <x:v>214.7812781453567</x:v>
      </x:c>
      <x:c r="AM929" s="18" t="n">
        <x:f>AE929*INDEX('07 Mode Capacity'!$P$6:$P$17,MATCH("INLAND-"&amp;I929,'07 Mode Capacity'!$C$6:$C$17,0))</x:f>
        <x:v>16.845549738219894</x:v>
      </x:c>
      <x:c r="AN929" s="18" t="n">
        <x:f>SUM(AJ929:AM929)</x:f>
        <x:v>323.5885787177998</x:v>
      </x:c>
      <x:c r="AO929" s="17" t="n">
        <x:f>IF(N929=0,1,AN929/N929)</x:f>
        <x:v>0.30171429251076903</x:v>
      </x:c>
      <x:c r="AP929" s="11" t="str">
        <x:f>IF(AO929&gt;='01 Controls'!$E$16,"PASS","FAIL")</x:f>
        <x:v>FAIL</x:v>
      </x:c>
      <x:c r="AQ929" s="11" t="str">
        <x:v>UNQUANTIFIED</x:v>
      </x:c>
      <x:c r="AR929" s="11" t="str">
        <x:v>Position-class planning record; serial item and receiver open</x:v>
      </x:c>
      <x:c r="AS929" s="26"/>
      <x:c r="AT929" s="26"/>
    </x:row>
    <x:row r="930">
      <x:c r="C930" s="11" t="str">
        <x:v>C3-J-RRG-ISO-18</x:v>
      </x:c>
      <x:c r="D930" s="11" t="str">
        <x:v>C3</x:v>
      </x:c>
      <x:c r="E930" s="11" t="str">
        <x:v>Cascadia earthquake</x:v>
      </x:c>
      <x:c r="F930" s="11" t="str">
        <x:v>J-RRG</x:v>
      </x:c>
      <x:c r="G930" s="11" t="str">
        <x:v>Replacement and reconstitution group</x:v>
      </x:c>
      <x:c r="H930" s="11" t="str">
        <x:v>ISO-18</x:v>
      </x:c>
      <x:c r="I930" s="19" t="n">
        <x:v>48</x:v>
      </x:c>
      <x:c r="J930" s="21" t="n">
        <x:v>5</x:v>
      </x:c>
      <x:c r="K930" s="18" t="n">
        <x:f>'05 Cargo Register'!K34</x:f>
        <x:v>268.125</x:v>
      </x:c>
      <x:c r="L930" s="18" t="n">
        <x:f>'05 Cargo Register'!N34</x:f>
        <x:v>18</x:v>
      </x:c>
      <x:c r="M930" s="18" t="n">
        <x:f>'05 Cargo Register'!O34</x:f>
        <x:v>475.20000000000005</x:v>
      </x:c>
      <x:c r="N930" s="18" t="n">
        <x:f>J930*K930</x:f>
        <x:v>1340.625</x:v>
      </x:c>
      <x:c r="O930" s="18" t="n">
        <x:f>J930*L930</x:f>
        <x:v>90</x:v>
      </x:c>
      <x:c r="P930" s="18" t="n">
        <x:f>J930*M930</x:f>
        <x:v>2376</x:v>
      </x:c>
      <x:c r="Q930" s="22" t="n">
        <x:f>'01 Controls'!$E$24*'02 Cargo Classes'!$M$7</x:f>
        <x:v>0.020000000000000004</x:v>
      </x:c>
      <x:c r="R930" s="22" t="n">
        <x:f>'01 Controls'!$F$24*'02 Cargo Classes'!$N$7</x:f>
        <x:v>0.35</x:v>
      </x:c>
      <x:c r="S930" s="22" t="n">
        <x:f>'01 Controls'!$G$24*'02 Cargo Classes'!$O$7</x:f>
        <x:v>0.6</x:v>
      </x:c>
      <x:c r="T930" s="22" t="n">
        <x:f>'01 Controls'!$H$24*'02 Cargo Classes'!$P$7</x:f>
        <x:v>0.04000000000000001</x:v>
      </x:c>
      <x:c r="U930" s="22" t="n">
        <x:f>SUM(Q930:T930)</x:f>
        <x:v>1.01</x:v>
      </x:c>
      <x:c r="V930" s="18" t="n">
        <x:f>IF(U930=0,0,N930*Q930/U930)</x:f>
        <x:v>26.5470297029703</x:v>
      </x:c>
      <x:c r="W930" s="18" t="n">
        <x:f>IF(U930=0,0,P930*Q930/U930)</x:f>
        <x:v>47.049504950495056</x:v>
      </x:c>
      <x:c r="X930" s="18" t="n">
        <x:f>MAX(V930,W930*'01 Controls'!$E$12)</x:f>
        <x:v>26.5470297029703</x:v>
      </x:c>
      <x:c r="Y930" s="18" t="n">
        <x:f>IF(U930=0,0,N930*R930/U930)</x:f>
        <x:v>464.57301980198014</x:v>
      </x:c>
      <x:c r="Z930" s="18" t="n">
        <x:f>IF(U930=0,0,P930*R930/U930)</x:f>
        <x:v>823.3663366336633</x:v>
      </x:c>
      <x:c r="AA930" s="18" t="n">
        <x:f>MAX(Y930,Z930*'01 Controls'!$E$13)</x:f>
        <x:v>464.57301980198014</x:v>
      </x:c>
      <x:c r="AB930" s="18" t="n">
        <x:f>IF(U930=0,0,N930*S930/U930)</x:f>
        <x:v>796.4108910891089</x:v>
      </x:c>
      <x:c r="AC930" s="18" t="n">
        <x:f>IF(U930=0,0,P930*S930/U930)</x:f>
        <x:v>1411.4851485148513</x:v>
      </x:c>
      <x:c r="AD930" s="18" t="n">
        <x:f>MAX(AB930,AC930*'01 Controls'!$E$14)</x:f>
        <x:v>796.4108910891089</x:v>
      </x:c>
      <x:c r="AE930" s="18" t="n">
        <x:f>IF(U930=0,0,N930*T930/U930)</x:f>
        <x:v>53.0940594059406</x:v>
      </x:c>
      <x:c r="AF930" s="18" t="n">
        <x:f>IF(U930=0,0,P930*T930/U930)</x:f>
        <x:v>94.09900990099011</x:v>
      </x:c>
      <x:c r="AG930" s="18" t="n">
        <x:f>MAX(AE930,AF930*'01 Controls'!$E$15)</x:f>
        <x:v>53.0940594059406</x:v>
      </x:c>
      <x:c r="AH930" s="18" t="n">
        <x:f>SUM(V930,Y930,AB930,AE930)</x:f>
        <x:v>1340.625</x:v>
      </x:c>
      <x:c r="AI930" s="18" t="n">
        <x:f>N930-AH930</x:f>
        <x:v>0</x:v>
      </x:c>
      <x:c r="AJ930" s="18" t="n">
        <x:f>V930*INDEX('07 Mode Capacity'!$P$6:$P$17,MATCH("AIR-"&amp;I930,'07 Mode Capacity'!$C$6:$C$17,0))</x:f>
        <x:v>7.442079047407583</x:v>
      </x:c>
      <x:c r="AK930" s="18" t="n">
        <x:f>Y930*INDEX('07 Mode Capacity'!$P$6:$P$17,MATCH("OCEAN-"&amp;I930,'07 Mode Capacity'!$C$6:$C$17,0))</x:f>
        <x:v>40.71345131481917</x:v>
      </x:c>
      <x:c r="AL930" s="18" t="n">
        <x:f>AB930*INDEX('07 Mode Capacity'!$P$6:$P$17,MATCH("LAND-"&amp;I930,'07 Mode Capacity'!$C$6:$C$17,0))</x:f>
        <x:v>97.20025251560774</x:v>
      </x:c>
      <x:c r="AM930" s="18" t="n">
        <x:f>AE930*INDEX('07 Mode Capacity'!$P$6:$P$17,MATCH("INLAND-"&amp;I930,'07 Mode Capacity'!$C$6:$C$17,0))</x:f>
        <x:v>33.514795040547234</x:v>
      </x:c>
      <x:c r="AN930" s="18" t="n">
        <x:f>SUM(AJ930:AM930)</x:f>
        <x:v>178.8705779183817</x:v>
      </x:c>
      <x:c r="AO930" s="17" t="n">
        <x:f>IF(N930=0,1,AN930/N930)</x:f>
        <x:v>0.1334232749041542</x:v>
      </x:c>
      <x:c r="AP930" s="11" t="str">
        <x:f>IF(AO930&gt;='01 Controls'!$E$16,"PASS","FAIL")</x:f>
        <x:v>FAIL</x:v>
      </x:c>
      <x:c r="AQ930" s="11" t="str">
        <x:v>UNQUANTIFIED</x:v>
      </x:c>
      <x:c r="AR930" s="11" t="str">
        <x:v>Position-class planning record; serial item and receiver open</x:v>
      </x:c>
      <x:c r="AS930" s="26"/>
      <x:c r="AT930" s="26"/>
    </x:row>
    <x:row r="931">
      <x:c r="C931" s="11" t="str">
        <x:v>C3-J-RRG-COL-12</x:v>
      </x:c>
      <x:c r="D931" s="11" t="str">
        <x:v>C3</x:v>
      </x:c>
      <x:c r="E931" s="11" t="str">
        <x:v>Cascadia earthquake</x:v>
      </x:c>
      <x:c r="F931" s="11" t="str">
        <x:v>J-RRG</x:v>
      </x:c>
      <x:c r="G931" s="11" t="str">
        <x:v>Replacement and reconstitution group</x:v>
      </x:c>
      <x:c r="H931" s="11" t="str">
        <x:v>COL-12</x:v>
      </x:c>
      <x:c r="I931" s="19" t="n">
        <x:v>24</x:v>
      </x:c>
      <x:c r="J931" s="21" t="n">
        <x:v>5</x:v>
      </x:c>
      <x:c r="K931" s="18" t="n">
        <x:f>'05 Cargo Register'!K35</x:f>
        <x:v>53.625</x:v>
      </x:c>
      <x:c r="L931" s="18" t="n">
        <x:f>'05 Cargo Register'!N35</x:f>
        <x:v>6</x:v>
      </x:c>
      <x:c r="M931" s="18" t="n">
        <x:f>'05 Cargo Register'!O35</x:f>
        <x:v>158.4</x:v>
      </x:c>
      <x:c r="N931" s="18" t="n">
        <x:f>J931*K931</x:f>
        <x:v>268.125</x:v>
      </x:c>
      <x:c r="O931" s="18" t="n">
        <x:f>J931*L931</x:f>
        <x:v>30</x:v>
      </x:c>
      <x:c r="P931" s="18" t="n">
        <x:f>J931*M931</x:f>
        <x:v>792</x:v>
      </x:c>
      <x:c r="Q931" s="22" t="n">
        <x:f>'01 Controls'!$E$24*'02 Cargo Classes'!$M$8</x:f>
        <x:v>0.2</x:v>
      </x:c>
      <x:c r="R931" s="22" t="n">
        <x:f>'01 Controls'!$F$24*'02 Cargo Classes'!$N$8</x:f>
        <x:v>0.24499999999999997</x:v>
      </x:c>
      <x:c r="S931" s="22" t="n">
        <x:f>'01 Controls'!$G$24*'02 Cargo Classes'!$O$8</x:f>
        <x:v>0.6</x:v>
      </x:c>
      <x:c r="T931" s="22" t="n">
        <x:f>'01 Controls'!$H$24*'02 Cargo Classes'!$P$8</x:f>
        <x:v>0.010000000000000002</x:v>
      </x:c>
      <x:c r="U931" s="22" t="n">
        <x:f>SUM(Q931:T931)</x:f>
        <x:v>1.055</x:v>
      </x:c>
      <x:c r="V931" s="18" t="n">
        <x:f>IF(U931=0,0,N931*Q931/U931)</x:f>
        <x:v>50.829383886255926</x:v>
      </x:c>
      <x:c r="W931" s="18" t="n">
        <x:f>IF(U931=0,0,P931*Q931/U931)</x:f>
        <x:v>150.14218009478674</x:v>
      </x:c>
      <x:c r="X931" s="18" t="n">
        <x:f>MAX(V931,W931*'01 Controls'!$E$12)</x:f>
        <x:v>50.829383886255926</x:v>
      </x:c>
      <x:c r="Y931" s="18" t="n">
        <x:f>IF(U931=0,0,N931*R931/U931)</x:f>
        <x:v>62.26599526066351</x:v>
      </x:c>
      <x:c r="Z931" s="18" t="n">
        <x:f>IF(U931=0,0,P931*R931/U931)</x:f>
        <x:v>183.9241706161137</x:v>
      </x:c>
      <x:c r="AA931" s="18" t="n">
        <x:f>MAX(Y931,Z931*'01 Controls'!$E$13)</x:f>
        <x:v>62.26599526066351</x:v>
      </x:c>
      <x:c r="AB931" s="18" t="n">
        <x:f>IF(U931=0,0,N931*S931/U931)</x:f>
        <x:v>152.48815165876778</x:v>
      </x:c>
      <x:c r="AC931" s="18" t="n">
        <x:f>IF(U931=0,0,P931*S931/U931)</x:f>
        <x:v>450.4265402843602</x:v>
      </x:c>
      <x:c r="AD931" s="18" t="n">
        <x:f>MAX(AB931,AC931*'01 Controls'!$E$14)</x:f>
        <x:v>152.48815165876778</x:v>
      </x:c>
      <x:c r="AE931" s="18" t="n">
        <x:f>IF(U931=0,0,N931*T931/U931)</x:f>
        <x:v>2.5414691943127967</x:v>
      </x:c>
      <x:c r="AF931" s="18" t="n">
        <x:f>IF(U931=0,0,P931*T931/U931)</x:f>
        <x:v>7.5071090047393385</x:v>
      </x:c>
      <x:c r="AG931" s="18" t="n">
        <x:f>MAX(AE931,AF931*'01 Controls'!$E$15)</x:f>
        <x:v>2.5414691943127967</x:v>
      </x:c>
      <x:c r="AH931" s="18" t="n">
        <x:f>SUM(V931,Y931,AB931,AE931)</x:f>
        <x:v>268.12500000000006</x:v>
      </x:c>
      <x:c r="AI931" s="18" t="n">
        <x:f>N931-AH931</x:f>
        <x:v>-5.684341886080802e-14</x:v>
      </x:c>
      <x:c r="AJ931" s="18" t="n">
        <x:f>V931*INDEX('07 Mode Capacity'!$P$6:$P$17,MATCH("AIR-"&amp;I931,'07 Mode Capacity'!$C$6:$C$17,0))</x:f>
        <x:v>10.313997050103675</x:v>
      </x:c>
      <x:c r="AK931" s="18" t="n">
        <x:f>Y931*INDEX('07 Mode Capacity'!$P$6:$P$17,MATCH("OCEAN-"&amp;I931,'07 Mode Capacity'!$C$6:$C$17,0))</x:f>
        <x:v>9.345444018761143</x:v>
      </x:c>
      <x:c r="AL931" s="18" t="n">
        <x:f>AB931*INDEX('07 Mode Capacity'!$P$6:$P$17,MATCH("LAND-"&amp;I931,'07 Mode Capacity'!$C$6:$C$17,0))</x:f>
        <x:v>58.32685894658266</x:v>
      </x:c>
      <x:c r="AM931" s="18" t="n">
        <x:f>AE931*INDEX('07 Mode Capacity'!$P$6:$P$17,MATCH("INLAND-"&amp;I931,'07 Mode Capacity'!$C$6:$C$17,0))</x:f>
        <x:v>2.5414691943127967</x:v>
      </x:c>
      <x:c r="AN931" s="18" t="n">
        <x:f>SUM(AJ931:AM931)</x:f>
        <x:v>80.52776920976028</x:v>
      </x:c>
      <x:c r="AO931" s="17" t="n">
        <x:f>IF(N931=0,1,AN931/N931)</x:f>
        <x:v>0.30033666838139034</x:v>
      </x:c>
      <x:c r="AP931" s="11" t="str">
        <x:f>IF(AO931&gt;='01 Controls'!$E$16,"PASS","FAIL")</x:f>
        <x:v>FAIL</x:v>
      </x:c>
      <x:c r="AQ931" s="11" t="str">
        <x:v>UNQUANTIFIED</x:v>
      </x:c>
      <x:c r="AR931" s="11" t="str">
        <x:v>Position-class planning record; serial item and receiver open</x:v>
      </x:c>
      <x:c r="AS931" s="26"/>
      <x:c r="AT931" s="26"/>
    </x:row>
    <x:row r="932">
      <x:c r="C932" s="11" t="str">
        <x:v>C3-J-RRG-BAT-22</x:v>
      </x:c>
      <x:c r="D932" s="11" t="str">
        <x:v>C3</x:v>
      </x:c>
      <x:c r="E932" s="11" t="str">
        <x:v>Cascadia earthquake</x:v>
      </x:c>
      <x:c r="F932" s="11" t="str">
        <x:v>J-RRG</x:v>
      </x:c>
      <x:c r="G932" s="11" t="str">
        <x:v>Replacement and reconstitution group</x:v>
      </x:c>
      <x:c r="H932" s="11" t="str">
        <x:v>BAT-22</x:v>
      </x:c>
      <x:c r="I932" s="19" t="n">
        <x:v>48</x:v>
      </x:c>
      <x:c r="J932" s="21" t="n">
        <x:v>5</x:v>
      </x:c>
      <x:c r="K932" s="18" t="n">
        <x:f>'05 Cargo Register'!K36</x:f>
        <x:v>53.625</x:v>
      </x:c>
      <x:c r="L932" s="18" t="n">
        <x:f>'05 Cargo Register'!N36</x:f>
        <x:v>4</x:v>
      </x:c>
      <x:c r="M932" s="18" t="n">
        <x:f>'05 Cargo Register'!O36</x:f>
        <x:v>105.60000000000001</x:v>
      </x:c>
      <x:c r="N932" s="18" t="n">
        <x:f>J932*K932</x:f>
        <x:v>268.125</x:v>
      </x:c>
      <x:c r="O932" s="18" t="n">
        <x:f>J932*L932</x:f>
        <x:v>20</x:v>
      </x:c>
      <x:c r="P932" s="18" t="n">
        <x:f>J932*M932</x:f>
        <x:v>528</x:v>
      </x:c>
      <x:c r="Q932" s="22" t="n">
        <x:f>'01 Controls'!$E$24*'02 Cargo Classes'!$M$9</x:f>
        <x:v>0</x:v>
      </x:c>
      <x:c r="R932" s="22" t="n">
        <x:f>'01 Controls'!$F$24*'02 Cargo Classes'!$N$9</x:f>
        <x:v>0.35</x:v>
      </x:c>
      <x:c r="S932" s="22" t="n">
        <x:f>'01 Controls'!$G$24*'02 Cargo Classes'!$O$9</x:f>
        <x:v>0.5</x:v>
      </x:c>
      <x:c r="T932" s="22" t="n">
        <x:f>'01 Controls'!$H$24*'02 Cargo Classes'!$P$9</x:f>
        <x:v>0.025</x:v>
      </x:c>
      <x:c r="U932" s="22" t="n">
        <x:f>SUM(Q932:T932)</x:f>
        <x:v>0.875</x:v>
      </x:c>
      <x:c r="V932" s="18" t="n">
        <x:f>IF(U932=0,0,N932*Q932/U932)</x:f>
        <x:v>0</x:v>
      </x:c>
      <x:c r="W932" s="18" t="n">
        <x:f>IF(U932=0,0,P932*Q932/U932)</x:f>
        <x:v>0</x:v>
      </x:c>
      <x:c r="X932" s="18" t="n">
        <x:f>MAX(V932,W932*'01 Controls'!$E$12)</x:f>
        <x:v>0</x:v>
      </x:c>
      <x:c r="Y932" s="18" t="n">
        <x:f>IF(U932=0,0,N932*R932/U932)</x:f>
        <x:v>107.25</x:v>
      </x:c>
      <x:c r="Z932" s="18" t="n">
        <x:f>IF(U932=0,0,P932*R932/U932)</x:f>
        <x:v>211.2</x:v>
      </x:c>
      <x:c r="AA932" s="18" t="n">
        <x:f>MAX(Y932,Z932*'01 Controls'!$E$13)</x:f>
        <x:v>107.25</x:v>
      </x:c>
      <x:c r="AB932" s="18" t="n">
        <x:f>IF(U932=0,0,N932*S932/U932)</x:f>
        <x:v>153.21428571428572</x:v>
      </x:c>
      <x:c r="AC932" s="18" t="n">
        <x:f>IF(U932=0,0,P932*S932/U932)</x:f>
        <x:v>301.7142857142857</x:v>
      </x:c>
      <x:c r="AD932" s="18" t="n">
        <x:f>MAX(AB932,AC932*'01 Controls'!$E$14)</x:f>
        <x:v>153.21428571428572</x:v>
      </x:c>
      <x:c r="AE932" s="18" t="n">
        <x:f>IF(U932=0,0,N932*T932/U932)</x:f>
        <x:v>7.660714285714286</x:v>
      </x:c>
      <x:c r="AF932" s="18" t="n">
        <x:f>IF(U932=0,0,P932*T932/U932)</x:f>
        <x:v>15.085714285714287</x:v>
      </x:c>
      <x:c r="AG932" s="18" t="n">
        <x:f>MAX(AE932,AF932*'01 Controls'!$E$15)</x:f>
        <x:v>7.660714285714286</x:v>
      </x:c>
      <x:c r="AH932" s="18" t="n">
        <x:f>SUM(V932,Y932,AB932,AE932)</x:f>
        <x:v>268.125</x:v>
      </x:c>
      <x:c r="AI932" s="18" t="n">
        <x:f>N932-AH932</x:f>
        <x:v>0</x:v>
      </x:c>
      <x:c r="AJ932" s="18" t="n">
        <x:f>V932*INDEX('07 Mode Capacity'!$P$6:$P$17,MATCH("AIR-"&amp;I932,'07 Mode Capacity'!$C$6:$C$17,0))</x:f>
        <x:v>0</x:v>
      </x:c>
      <x:c r="AK932" s="18" t="n">
        <x:f>Y932*INDEX('07 Mode Capacity'!$P$6:$P$17,MATCH("OCEAN-"&amp;I932,'07 Mode Capacity'!$C$6:$C$17,0))</x:f>
        <x:v>9.39899104639254</x:v>
      </x:c>
      <x:c r="AL932" s="18" t="n">
        <x:f>AB932*INDEX('07 Mode Capacity'!$P$6:$P$17,MATCH("LAND-"&amp;I932,'07 Mode Capacity'!$C$6:$C$17,0))</x:f>
        <x:v>18.699477150621682</x:v>
      </x:c>
      <x:c r="AM932" s="18" t="n">
        <x:f>AE932*INDEX('07 Mode Capacity'!$P$6:$P$17,MATCH("INLAND-"&amp;I932,'07 Mode Capacity'!$C$6:$C$17,0))</x:f>
        <x:v>4.835706141564672</x:v>
      </x:c>
      <x:c r="AN932" s="18" t="n">
        <x:f>SUM(AJ932:AM932)</x:f>
        <x:v>32.93417433857889</x:v>
      </x:c>
      <x:c r="AO932" s="17" t="n">
        <x:f>IF(N932=0,1,AN932/N932)</x:f>
        <x:v>0.12283141944458328</x:v>
      </x:c>
      <x:c r="AP932" s="11" t="str">
        <x:f>IF(AO932&gt;='01 Controls'!$E$16,"PASS","FAIL")</x:f>
        <x:v>FAIL</x:v>
      </x:c>
      <x:c r="AQ932" s="11" t="str">
        <x:v>UNQUANTIFIED</x:v>
      </x:c>
      <x:c r="AR932" s="11" t="str">
        <x:v>Position-class planning record; serial item and receiver open</x:v>
      </x:c>
      <x:c r="AS932" s="26"/>
      <x:c r="AT932" s="26"/>
    </x:row>
    <x:row r="933">
      <x:c r="C933" s="11" t="str">
        <x:v>C3-J-RRG-TNK-20</x:v>
      </x:c>
      <x:c r="D933" s="11" t="str">
        <x:v>C3</x:v>
      </x:c>
      <x:c r="E933" s="11" t="str">
        <x:v>Cascadia earthquake</x:v>
      </x:c>
      <x:c r="F933" s="11" t="str">
        <x:v>J-RRG</x:v>
      </x:c>
      <x:c r="G933" s="11" t="str">
        <x:v>Replacement and reconstitution group</x:v>
      </x:c>
      <x:c r="H933" s="11" t="str">
        <x:v>TNK-20</x:v>
      </x:c>
      <x:c r="I933" s="19" t="n">
        <x:v>48</x:v>
      </x:c>
      <x:c r="J933" s="21" t="n">
        <x:v>5</x:v>
      </x:c>
      <x:c r="K933" s="18" t="n">
        <x:f>'05 Cargo Register'!K37</x:f>
        <x:v>53.625</x:v>
      </x:c>
      <x:c r="L933" s="18" t="n">
        <x:f>'05 Cargo Register'!N37</x:f>
        <x:v>4</x:v>
      </x:c>
      <x:c r="M933" s="18" t="n">
        <x:f>'05 Cargo Register'!O37</x:f>
        <x:v>85</x:v>
      </x:c>
      <x:c r="N933" s="18" t="n">
        <x:f>J933*K933</x:f>
        <x:v>268.125</x:v>
      </x:c>
      <x:c r="O933" s="18" t="n">
        <x:f>J933*L933</x:f>
        <x:v>20</x:v>
      </x:c>
      <x:c r="P933" s="18" t="n">
        <x:f>J933*M933</x:f>
        <x:v>425</x:v>
      </x:c>
      <x:c r="Q933" s="22" t="n">
        <x:f>'01 Controls'!$E$24*'02 Cargo Classes'!$M$10</x:f>
        <x:v>0</x:v>
      </x:c>
      <x:c r="R933" s="22" t="n">
        <x:f>'01 Controls'!$F$24*'02 Cargo Classes'!$N$10</x:f>
        <x:v>0.42</x:v>
      </x:c>
      <x:c r="S933" s="22" t="n">
        <x:f>'01 Controls'!$G$24*'02 Cargo Classes'!$O$10</x:f>
        <x:v>0.5</x:v>
      </x:c>
      <x:c r="T933" s="22" t="n">
        <x:f>'01 Controls'!$H$24*'02 Cargo Classes'!$P$10</x:f>
        <x:v>0.05</x:v>
      </x:c>
      <x:c r="U933" s="22" t="n">
        <x:f>SUM(Q933:T933)</x:f>
        <x:v>0.97</x:v>
      </x:c>
      <x:c r="V933" s="18" t="n">
        <x:f>IF(U933=0,0,N933*Q933/U933)</x:f>
        <x:v>0</x:v>
      </x:c>
      <x:c r="W933" s="18" t="n">
        <x:f>IF(U933=0,0,P933*Q933/U933)</x:f>
        <x:v>0</x:v>
      </x:c>
      <x:c r="X933" s="18" t="n">
        <x:f>MAX(V933,W933*'01 Controls'!$E$12)</x:f>
        <x:v>0</x:v>
      </x:c>
      <x:c r="Y933" s="18" t="n">
        <x:f>IF(U933=0,0,N933*R933/U933)</x:f>
        <x:v>116.09536082474227</x:v>
      </x:c>
      <x:c r="Z933" s="18" t="n">
        <x:f>IF(U933=0,0,P933*R933/U933)</x:f>
        <x:v>184.02061855670104</x:v>
      </x:c>
      <x:c r="AA933" s="18" t="n">
        <x:f>MAX(Y933,Z933*'01 Controls'!$E$13)</x:f>
        <x:v>116.09536082474227</x:v>
      </x:c>
      <x:c r="AB933" s="18" t="n">
        <x:f>IF(U933=0,0,N933*S933/U933)</x:f>
        <x:v>138.20876288659795</x:v>
      </x:c>
      <x:c r="AC933" s="18" t="n">
        <x:f>IF(U933=0,0,P933*S933/U933)</x:f>
        <x:v>219.0721649484536</x:v>
      </x:c>
      <x:c r="AD933" s="18" t="n">
        <x:f>MAX(AB933,AC933*'01 Controls'!$E$14)</x:f>
        <x:v>138.20876288659795</x:v>
      </x:c>
      <x:c r="AE933" s="18" t="n">
        <x:f>IF(U933=0,0,N933*T933/U933)</x:f>
        <x:v>13.820876288659795</x:v>
      </x:c>
      <x:c r="AF933" s="18" t="n">
        <x:f>IF(U933=0,0,P933*T933/U933)</x:f>
        <x:v>21.90721649484536</x:v>
      </x:c>
      <x:c r="AG933" s="18" t="n">
        <x:f>MAX(AE933,AF933*'01 Controls'!$E$15)</x:f>
        <x:v>13.820876288659795</x:v>
      </x:c>
      <x:c r="AH933" s="18" t="n">
        <x:f>SUM(V933,Y933,AB933,AE933)</x:f>
        <x:v>268.125</x:v>
      </x:c>
      <x:c r="AI933" s="18" t="n">
        <x:f>N933-AH933</x:f>
        <x:v>0</x:v>
      </x:c>
      <x:c r="AJ933" s="18" t="n">
        <x:f>V933*INDEX('07 Mode Capacity'!$P$6:$P$17,MATCH("AIR-"&amp;I933,'07 Mode Capacity'!$C$6:$C$17,0))</x:f>
        <x:v>0</x:v>
      </x:c>
      <x:c r="AK933" s="18" t="n">
        <x:f>Y933*INDEX('07 Mode Capacity'!$P$6:$P$17,MATCH("OCEAN-"&amp;I933,'07 Mode Capacity'!$C$6:$C$17,0))</x:f>
        <x:v>10.174165565682646</x:v>
      </x:c>
      <x:c r="AL933" s="18" t="n">
        <x:f>AB933*INDEX('07 Mode Capacity'!$P$6:$P$17,MATCH("LAND-"&amp;I933,'07 Mode Capacity'!$C$6:$C$17,0))</x:f>
        <x:v>16.868085058550488</x:v>
      </x:c>
      <x:c r="AM933" s="18" t="n">
        <x:f>AE933*INDEX('07 Mode Capacity'!$P$6:$P$17,MATCH("INLAND-"&amp;I933,'07 Mode Capacity'!$C$6:$C$17,0))</x:f>
        <x:v>8.724212111070285</x:v>
      </x:c>
      <x:c r="AN933" s="18" t="n">
        <x:f>SUM(AJ933:AM933)</x:f>
        <x:v>35.76646273530342</x:v>
      </x:c>
      <x:c r="AO933" s="17" t="n">
        <x:f>IF(N933=0,1,AN933/N933)</x:f>
        <x:v>0.13339473281232045</x:v>
      </x:c>
      <x:c r="AP933" s="11" t="str">
        <x:f>IF(AO933&gt;='01 Controls'!$E$16,"PASS","FAIL")</x:f>
        <x:v>FAIL</x:v>
      </x:c>
      <x:c r="AQ933" s="11" t="str">
        <x:v>UNQUANTIFIED</x:v>
      </x:c>
      <x:c r="AR933" s="11" t="str">
        <x:v>Position-class planning record; serial item and receiver open</x:v>
      </x:c>
      <x:c r="AS933" s="26"/>
      <x:c r="AT933" s="26"/>
    </x:row>
    <x:row r="934">
      <x:c r="C934" s="11" t="str">
        <x:v>C3-J-RRG-FLR-24</x:v>
      </x:c>
      <x:c r="D934" s="11" t="str">
        <x:v>C3</x:v>
      </x:c>
      <x:c r="E934" s="11" t="str">
        <x:v>Cascadia earthquake</x:v>
      </x:c>
      <x:c r="F934" s="11" t="str">
        <x:v>J-RRG</x:v>
      </x:c>
      <x:c r="G934" s="11" t="str">
        <x:v>Replacement and reconstitution group</x:v>
      </x:c>
      <x:c r="H934" s="11" t="str">
        <x:v>FLR-24</x:v>
      </x:c>
      <x:c r="I934" s="19" t="n">
        <x:v>48</x:v>
      </x:c>
      <x:c r="J934" s="21" t="n">
        <x:v>5</x:v>
      </x:c>
      <x:c r="K934" s="18" t="n">
        <x:f>'05 Cargo Register'!K38</x:f>
        <x:v>107.25</x:v>
      </x:c>
      <x:c r="L934" s="18" t="n">
        <x:f>'05 Cargo Register'!N38</x:f>
        <x:v>6</x:v>
      </x:c>
      <x:c r="M934" s="18" t="n">
        <x:f>'05 Cargo Register'!O38</x:f>
        <x:v>192</x:v>
      </x:c>
      <x:c r="N934" s="18" t="n">
        <x:f>J934*K934</x:f>
        <x:v>536.25</x:v>
      </x:c>
      <x:c r="O934" s="18" t="n">
        <x:f>J934*L934</x:f>
        <x:v>30</x:v>
      </x:c>
      <x:c r="P934" s="18" t="n">
        <x:f>J934*M934</x:f>
        <x:v>960</x:v>
      </x:c>
      <x:c r="Q934" s="22" t="n">
        <x:f>'01 Controls'!$E$24*'02 Cargo Classes'!$M$11</x:f>
        <x:v>0</x:v>
      </x:c>
      <x:c r="R934" s="22" t="n">
        <x:f>'01 Controls'!$F$24*'02 Cargo Classes'!$N$11</x:f>
        <x:v>0.42</x:v>
      </x:c>
      <x:c r="S934" s="22" t="n">
        <x:f>'01 Controls'!$G$24*'02 Cargo Classes'!$O$11</x:f>
        <x:v>0.5</x:v>
      </x:c>
      <x:c r="T934" s="22" t="n">
        <x:f>'01 Controls'!$H$24*'02 Cargo Classes'!$P$11</x:f>
        <x:v>0.04000000000000001</x:v>
      </x:c>
      <x:c r="U934" s="22" t="n">
        <x:f>SUM(Q934:T934)</x:f>
        <x:v>0.96</x:v>
      </x:c>
      <x:c r="V934" s="18" t="n">
        <x:f>IF(U934=0,0,N934*Q934/U934)</x:f>
        <x:v>0</x:v>
      </x:c>
      <x:c r="W934" s="18" t="n">
        <x:f>IF(U934=0,0,P934*Q934/U934)</x:f>
        <x:v>0</x:v>
      </x:c>
      <x:c r="X934" s="18" t="n">
        <x:f>MAX(V934,W934*'01 Controls'!$E$12)</x:f>
        <x:v>0</x:v>
      </x:c>
      <x:c r="Y934" s="18" t="n">
        <x:f>IF(U934=0,0,N934*R934/U934)</x:f>
        <x:v>234.609375</x:v>
      </x:c>
      <x:c r="Z934" s="18" t="n">
        <x:f>IF(U934=0,0,P934*R934/U934)</x:f>
        <x:v>420</x:v>
      </x:c>
      <x:c r="AA934" s="18" t="n">
        <x:f>MAX(Y934,Z934*'01 Controls'!$E$13)</x:f>
        <x:v>234.609375</x:v>
      </x:c>
      <x:c r="AB934" s="18" t="n">
        <x:f>IF(U934=0,0,N934*S934/U934)</x:f>
        <x:v>279.296875</x:v>
      </x:c>
      <x:c r="AC934" s="18" t="n">
        <x:f>IF(U934=0,0,P934*S934/U934)</x:f>
        <x:v>500</x:v>
      </x:c>
      <x:c r="AD934" s="18" t="n">
        <x:f>MAX(AB934,AC934*'01 Controls'!$E$14)</x:f>
        <x:v>279.296875</x:v>
      </x:c>
      <x:c r="AE934" s="18" t="n">
        <x:f>IF(U934=0,0,N934*T934/U934)</x:f>
        <x:v>22.343750000000004</x:v>
      </x:c>
      <x:c r="AF934" s="18" t="n">
        <x:f>IF(U934=0,0,P934*T934/U934)</x:f>
        <x:v>40.00000000000001</x:v>
      </x:c>
      <x:c r="AG934" s="18" t="n">
        <x:f>MAX(AE934,AF934*'01 Controls'!$E$15)</x:f>
        <x:v>22.343750000000004</x:v>
      </x:c>
      <x:c r="AH934" s="18" t="n">
        <x:f>SUM(V934,Y934,AB934,AE934)</x:f>
        <x:v>536.25</x:v>
      </x:c>
      <x:c r="AI934" s="18" t="n">
        <x:f>N934-AH934</x:f>
        <x:v>0</x:v>
      </x:c>
      <x:c r="AJ934" s="18" t="n">
        <x:f>V934*INDEX('07 Mode Capacity'!$P$6:$P$17,MATCH("AIR-"&amp;I934,'07 Mode Capacity'!$C$6:$C$17,0))</x:f>
        <x:v>0</x:v>
      </x:c>
      <x:c r="AK934" s="18" t="n">
        <x:f>Y934*INDEX('07 Mode Capacity'!$P$6:$P$17,MATCH("OCEAN-"&amp;I934,'07 Mode Capacity'!$C$6:$C$17,0))</x:f>
        <x:v>20.56029291398368</x:v>
      </x:c>
      <x:c r="AL934" s="18" t="n">
        <x:f>AB934*INDEX('07 Mode Capacity'!$P$6:$P$17,MATCH("LAND-"&amp;I934,'07 Mode Capacity'!$C$6:$C$17,0))</x:f>
        <x:v>34.08758855582077</x:v>
      </x:c>
      <x:c r="AM934" s="18" t="n">
        <x:f>AE934*INDEX('07 Mode Capacity'!$P$6:$P$17,MATCH("INLAND-"&amp;I934,'07 Mode Capacity'!$C$6:$C$17,0))</x:f>
        <x:v>14.104142912896963</x:v>
      </x:c>
      <x:c r="AN934" s="18" t="n">
        <x:f>SUM(AJ934:AM934)</x:f>
        <x:v>68.75202438270142</x:v>
      </x:c>
      <x:c r="AO934" s="17" t="n">
        <x:f>IF(N934=0,1,AN934/N934)</x:f>
        <x:v>0.12820890327776488</x:v>
      </x:c>
      <x:c r="AP934" s="11" t="str">
        <x:f>IF(AO934&gt;='01 Controls'!$E$16,"PASS","FAIL")</x:f>
        <x:v>FAIL</x:v>
      </x:c>
      <x:c r="AQ934" s="11" t="str">
        <x:v>UNQUANTIFIED</x:v>
      </x:c>
      <x:c r="AR934" s="11" t="str">
        <x:v>Position-class planning record; serial item and receiver open</x:v>
      </x:c>
      <x:c r="AS934" s="26"/>
      <x:c r="AT934" s="26"/>
    </x:row>
    <x:row r="935">
      <x:c r="C935" s="11" t="str">
        <x:v>C3-J-RRG-ROL-30</x:v>
      </x:c>
      <x:c r="D935" s="11" t="str">
        <x:v>C3</x:v>
      </x:c>
      <x:c r="E935" s="11" t="str">
        <x:v>Cascadia earthquake</x:v>
      </x:c>
      <x:c r="F935" s="11" t="str">
        <x:v>J-RRG</x:v>
      </x:c>
      <x:c r="G935" s="11" t="str">
        <x:v>Replacement and reconstitution group</x:v>
      </x:c>
      <x:c r="H935" s="11" t="str">
        <x:v>ROL-30</x:v>
      </x:c>
      <x:c r="I935" s="19" t="n">
        <x:v>48</x:v>
      </x:c>
      <x:c r="J935" s="21" t="n">
        <x:v>5</x:v>
      </x:c>
      <x:c r="K935" s="18" t="n">
        <x:f>'05 Cargo Register'!K39</x:f>
        <x:v>107.25</x:v>
      </x:c>
      <x:c r="L935" s="18" t="n">
        <x:f>'05 Cargo Register'!N39</x:f>
        <x:v>5</x:v>
      </x:c>
      <x:c r="M935" s="18" t="n">
        <x:f>'05 Cargo Register'!O39</x:f>
        <x:v>318.75</x:v>
      </x:c>
      <x:c r="N935" s="18" t="n">
        <x:f>J935*K935</x:f>
        <x:v>536.25</x:v>
      </x:c>
      <x:c r="O935" s="18" t="n">
        <x:f>J935*L935</x:f>
        <x:v>25</x:v>
      </x:c>
      <x:c r="P935" s="18" t="n">
        <x:f>J935*M935</x:f>
        <x:v>1593.75</x:v>
      </x:c>
      <x:c r="Q935" s="22" t="n">
        <x:f>'01 Controls'!$E$24*'02 Cargo Classes'!$M$12</x:f>
        <x:v>0</x:v>
      </x:c>
      <x:c r="R935" s="22" t="n">
        <x:f>'01 Controls'!$F$24*'02 Cargo Classes'!$N$12</x:f>
        <x:v>0.35</x:v>
      </x:c>
      <x:c r="S935" s="22" t="n">
        <x:f>'01 Controls'!$G$24*'02 Cargo Classes'!$O$12</x:f>
        <x:v>0.75</x:v>
      </x:c>
      <x:c r="T935" s="22" t="n">
        <x:f>'01 Controls'!$H$24*'02 Cargo Classes'!$P$12</x:f>
        <x:v>0.03</x:v>
      </x:c>
      <x:c r="U935" s="22" t="n">
        <x:f>SUM(Q935:T935)</x:f>
        <x:v>1.1300000000000001</x:v>
      </x:c>
      <x:c r="V935" s="18" t="n">
        <x:f>IF(U935=0,0,N935*Q935/U935)</x:f>
        <x:v>0</x:v>
      </x:c>
      <x:c r="W935" s="18" t="n">
        <x:f>IF(U935=0,0,P935*Q935/U935)</x:f>
        <x:v>0</x:v>
      </x:c>
      <x:c r="X935" s="18" t="n">
        <x:f>MAX(V935,W935*'01 Controls'!$E$12)</x:f>
        <x:v>0</x:v>
      </x:c>
      <x:c r="Y935" s="18" t="n">
        <x:f>IF(U935=0,0,N935*R935/U935)</x:f>
        <x:v>166.09513274336283</x:v>
      </x:c>
      <x:c r="Z935" s="18" t="n">
        <x:f>IF(U935=0,0,P935*R935/U935)</x:f>
        <x:v>493.6393805309734</x:v>
      </x:c>
      <x:c r="AA935" s="18" t="n">
        <x:f>MAX(Y935,Z935*'01 Controls'!$E$13)</x:f>
        <x:v>166.09513274336283</x:v>
      </x:c>
      <x:c r="AB935" s="18" t="n">
        <x:f>IF(U935=0,0,N935*S935/U935)</x:f>
        <x:v>355.91814159292034</x:v>
      </x:c>
      <x:c r="AC935" s="18" t="n">
        <x:f>IF(U935=0,0,P935*S935/U935)</x:f>
        <x:v>1057.7986725663716</x:v>
      </x:c>
      <x:c r="AD935" s="18" t="n">
        <x:f>MAX(AB935,AC935*'01 Controls'!$E$14)</x:f>
        <x:v>355.91814159292034</x:v>
      </x:c>
      <x:c r="AE935" s="18" t="n">
        <x:f>IF(U935=0,0,N935*T935/U935)</x:f>
        <x:v>14.236725663716811</x:v>
      </x:c>
      <x:c r="AF935" s="18" t="n">
        <x:f>IF(U935=0,0,P935*T935/U935)</x:f>
        <x:v>42.31194690265486</x:v>
      </x:c>
      <x:c r="AG935" s="18" t="n">
        <x:f>MAX(AE935,AF935*'01 Controls'!$E$15)</x:f>
        <x:v>14.236725663716811</x:v>
      </x:c>
      <x:c r="AH935" s="18" t="n">
        <x:f>SUM(V935,Y935,AB935,AE935)</x:f>
        <x:v>536.25</x:v>
      </x:c>
      <x:c r="AI935" s="18" t="n">
        <x:f>N935-AH935</x:f>
        <x:v>0</x:v>
      </x:c>
      <x:c r="AJ935" s="18" t="n">
        <x:f>V935*INDEX('07 Mode Capacity'!$P$6:$P$17,MATCH("AIR-"&amp;I935,'07 Mode Capacity'!$C$6:$C$17,0))</x:f>
        <x:v>0</x:v>
      </x:c>
      <x:c r="AK935" s="18" t="n">
        <x:f>Y935*INDEX('07 Mode Capacity'!$P$6:$P$17,MATCH("OCEAN-"&amp;I935,'07 Mode Capacity'!$C$6:$C$17,0))</x:f>
        <x:v>14.555959585121188</x:v>
      </x:c>
      <x:c r="AL935" s="18" t="n">
        <x:f>AB935*INDEX('07 Mode Capacity'!$P$6:$P$17,MATCH("LAND-"&amp;I935,'07 Mode Capacity'!$C$6:$C$17,0))</x:f>
        <x:v>43.43905090299284</x:v>
      </x:c>
      <x:c r="AM935" s="18" t="n">
        <x:f>AE935*INDEX('07 Mode Capacity'!$P$6:$P$17,MATCH("INLAND-"&amp;I935,'07 Mode Capacity'!$C$6:$C$17,0))</x:f>
        <x:v>8.986710528571512</x:v>
      </x:c>
      <x:c r="AN935" s="18" t="n">
        <x:f>SUM(AJ935:AM935)</x:f>
        <x:v>66.98172101668554</x:v>
      </x:c>
      <x:c r="AO935" s="17" t="n">
        <x:f>IF(N935=0,1,AN935/N935)</x:f>
        <x:v>0.12490763825955345</x:v>
      </x:c>
      <x:c r="AP935" s="11" t="str">
        <x:f>IF(AO935&gt;='01 Controls'!$E$16,"PASS","FAIL")</x:f>
        <x:v>FAIL</x:v>
      </x:c>
      <x:c r="AQ935" s="11" t="str">
        <x:v>UNQUANTIFIED</x:v>
      </x:c>
      <x:c r="AR935" s="11" t="str">
        <x:v>Position-class planning record; serial item and receiver open</x:v>
      </x:c>
      <x:c r="AS935" s="26"/>
      <x:c r="AT935" s="26"/>
    </x:row>
    <x:row r="936">
      <x:c r="C936" s="11" t="str">
        <x:v>C3-J-RRG-LIN-18</x:v>
      </x:c>
      <x:c r="D936" s="11" t="str">
        <x:v>C3</x:v>
      </x:c>
      <x:c r="E936" s="11" t="str">
        <x:v>Cascadia earthquake</x:v>
      </x:c>
      <x:c r="F936" s="11" t="str">
        <x:v>J-RRG</x:v>
      </x:c>
      <x:c r="G936" s="11" t="str">
        <x:v>Replacement and reconstitution group</x:v>
      </x:c>
      <x:c r="H936" s="11" t="str">
        <x:v>LIN-18</x:v>
      </x:c>
      <x:c r="I936" s="19" t="n">
        <x:v>72</x:v>
      </x:c>
      <x:c r="J936" s="21" t="n">
        <x:v>5</x:v>
      </x:c>
      <x:c r="K936" s="18" t="n">
        <x:f>'05 Cargo Register'!K40</x:f>
        <x:v>53.625</x:v>
      </x:c>
      <x:c r="L936" s="18" t="n">
        <x:f>'05 Cargo Register'!N40</x:f>
        <x:v>4</x:v>
      </x:c>
      <x:c r="M936" s="18" t="n">
        <x:f>'05 Cargo Register'!O40</x:f>
        <x:v>176</x:v>
      </x:c>
      <x:c r="N936" s="18" t="n">
        <x:f>J936*K936</x:f>
        <x:v>268.125</x:v>
      </x:c>
      <x:c r="O936" s="18" t="n">
        <x:f>J936*L936</x:f>
        <x:v>20</x:v>
      </x:c>
      <x:c r="P936" s="18" t="n">
        <x:f>J936*M936</x:f>
        <x:v>880</x:v>
      </x:c>
      <x:c r="Q936" s="22" t="n">
        <x:f>'01 Controls'!$E$24*'02 Cargo Classes'!$M$13</x:f>
        <x:v>0</x:v>
      </x:c>
      <x:c r="R936" s="22" t="n">
        <x:f>'01 Controls'!$F$24*'02 Cargo Classes'!$N$13</x:f>
        <x:v>0.42</x:v>
      </x:c>
      <x:c r="S936" s="22" t="n">
        <x:f>'01 Controls'!$G$24*'02 Cargo Classes'!$O$13</x:f>
        <x:v>0.5</x:v>
      </x:c>
      <x:c r="T936" s="22" t="n">
        <x:f>'01 Controls'!$H$24*'02 Cargo Classes'!$P$13</x:f>
        <x:v>0.05</x:v>
      </x:c>
      <x:c r="U936" s="22" t="n">
        <x:f>SUM(Q936:T936)</x:f>
        <x:v>0.97</x:v>
      </x:c>
      <x:c r="V936" s="18" t="n">
        <x:f>IF(U936=0,0,N936*Q936/U936)</x:f>
        <x:v>0</x:v>
      </x:c>
      <x:c r="W936" s="18" t="n">
        <x:f>IF(U936=0,0,P936*Q936/U936)</x:f>
        <x:v>0</x:v>
      </x:c>
      <x:c r="X936" s="18" t="n">
        <x:f>MAX(V936,W936*'01 Controls'!$E$12)</x:f>
        <x:v>0</x:v>
      </x:c>
      <x:c r="Y936" s="18" t="n">
        <x:f>IF(U936=0,0,N936*R936/U936)</x:f>
        <x:v>116.09536082474227</x:v>
      </x:c>
      <x:c r="Z936" s="18" t="n">
        <x:f>IF(U936=0,0,P936*R936/U936)</x:f>
        <x:v>381.0309278350515</x:v>
      </x:c>
      <x:c r="AA936" s="18" t="n">
        <x:f>MAX(Y936,Z936*'01 Controls'!$E$13)</x:f>
        <x:v>116.09536082474227</x:v>
      </x:c>
      <x:c r="AB936" s="18" t="n">
        <x:f>IF(U936=0,0,N936*S936/U936)</x:f>
        <x:v>138.20876288659795</x:v>
      </x:c>
      <x:c r="AC936" s="18" t="n">
        <x:f>IF(U936=0,0,P936*S936/U936)</x:f>
        <x:v>453.60824742268045</x:v>
      </x:c>
      <x:c r="AD936" s="18" t="n">
        <x:f>MAX(AB936,AC936*'01 Controls'!$E$14)</x:f>
        <x:v>138.20876288659795</x:v>
      </x:c>
      <x:c r="AE936" s="18" t="n">
        <x:f>IF(U936=0,0,N936*T936/U936)</x:f>
        <x:v>13.820876288659795</x:v>
      </x:c>
      <x:c r="AF936" s="18" t="n">
        <x:f>IF(U936=0,0,P936*T936/U936)</x:f>
        <x:v>45.36082474226804</x:v>
      </x:c>
      <x:c r="AG936" s="18" t="n">
        <x:f>MAX(AE936,AF936*'01 Controls'!$E$15)</x:f>
        <x:v>13.820876288659795</x:v>
      </x:c>
      <x:c r="AH936" s="18" t="n">
        <x:f>SUM(V936,Y936,AB936,AE936)</x:f>
        <x:v>268.125</x:v>
      </x:c>
      <x:c r="AI936" s="18" t="n">
        <x:f>N936-AH936</x:f>
        <x:v>0</x:v>
      </x:c>
      <x:c r="AJ936" s="18" t="n">
        <x:f>V936*INDEX('07 Mode Capacity'!$P$6:$P$17,MATCH("AIR-"&amp;I936,'07 Mode Capacity'!$C$6:$C$17,0))</x:f>
        <x:v>0</x:v>
      </x:c>
      <x:c r="AK936" s="18" t="n">
        <x:f>Y936*INDEX('07 Mode Capacity'!$P$6:$P$17,MATCH("OCEAN-"&amp;I936,'07 Mode Capacity'!$C$6:$C$17,0))</x:f>
        <x:v>90.87573086104456</x:v>
      </x:c>
      <x:c r="AL936" s="18" t="n">
        <x:f>AB936*INDEX('07 Mode Capacity'!$P$6:$P$17,MATCH("LAND-"&amp;I936,'07 Mode Capacity'!$C$6:$C$17,0))</x:f>
        <x:v>98.82067861813519</x:v>
      </x:c>
      <x:c r="AM936" s="18" t="n">
        <x:f>AE936*INDEX('07 Mode Capacity'!$P$6:$P$17,MATCH("INLAND-"&amp;I936,'07 Mode Capacity'!$C$6:$C$17,0))</x:f>
        <x:v>13.820876288659795</x:v>
      </x:c>
      <x:c r="AN936" s="18" t="n">
        <x:f>SUM(AJ936:AM936)</x:f>
        <x:v>203.51728576783955</x:v>
      </x:c>
      <x:c r="AO936" s="17" t="n">
        <x:f>IF(N936=0,1,AN936/N936)</x:f>
        <x:v>0.7590388280385625</x:v>
      </x:c>
      <x:c r="AP936" s="11" t="str">
        <x:f>IF(AO936&gt;='01 Controls'!$E$16,"PASS","FAIL")</x:f>
        <x:v>FAIL</x:v>
      </x:c>
      <x:c r="AQ936" s="11" t="str">
        <x:v>UNQUANTIFIED</x:v>
      </x:c>
      <x:c r="AR936" s="11" t="str">
        <x:v>Position-class planning record; serial item and receiver open</x:v>
      </x:c>
      <x:c r="AS936" s="26"/>
      <x:c r="AT936" s="26"/>
    </x:row>
    <x:row r="937">
      <x:c r="C937" s="11" t="str">
        <x:v>C3-J-RRG-BLK-08</x:v>
      </x:c>
      <x:c r="D937" s="11" t="str">
        <x:v>C3</x:v>
      </x:c>
      <x:c r="E937" s="11" t="str">
        <x:v>Cascadia earthquake</x:v>
      </x:c>
      <x:c r="F937" s="11" t="str">
        <x:v>J-RRG</x:v>
      </x:c>
      <x:c r="G937" s="11" t="str">
        <x:v>Replacement and reconstitution group</x:v>
      </x:c>
      <x:c r="H937" s="11" t="str">
        <x:v>BLK-08</x:v>
      </x:c>
      <x:c r="I937" s="19" t="n">
        <x:v>48</x:v>
      </x:c>
      <x:c r="J937" s="21" t="n">
        <x:v>5</x:v>
      </x:c>
      <x:c r="K937" s="18" t="n">
        <x:f>'05 Cargo Register'!K41</x:f>
        <x:v>160.875</x:v>
      </x:c>
      <x:c r="L937" s="18" t="n">
        <x:f>'05 Cargo Register'!N41</x:f>
        <x:v>26</x:v>
      </x:c>
      <x:c r="M937" s="18" t="n">
        <x:f>'05 Cargo Register'!O41</x:f>
        <x:v>1326</x:v>
      </x:c>
      <x:c r="N937" s="18" t="n">
        <x:f>J937*K937</x:f>
        <x:v>804.375</x:v>
      </x:c>
      <x:c r="O937" s="18" t="n">
        <x:f>J937*L937</x:f>
        <x:v>130</x:v>
      </x:c>
      <x:c r="P937" s="18" t="n">
        <x:f>J937*M937</x:f>
        <x:v>6630</x:v>
      </x:c>
      <x:c r="Q937" s="22" t="n">
        <x:f>'01 Controls'!$E$24*'02 Cargo Classes'!$M$14</x:f>
        <x:v>0.1</x:v>
      </x:c>
      <x:c r="R937" s="22" t="n">
        <x:f>'01 Controls'!$F$24*'02 Cargo Classes'!$N$14</x:f>
        <x:v>0.27999999999999997</x:v>
      </x:c>
      <x:c r="S937" s="22" t="n">
        <x:f>'01 Controls'!$G$24*'02 Cargo Classes'!$O$14</x:f>
        <x:v>0.5</x:v>
      </x:c>
      <x:c r="T937" s="22" t="n">
        <x:f>'01 Controls'!$H$24*'02 Cargo Classes'!$P$14</x:f>
        <x:v>0.025</x:v>
      </x:c>
      <x:c r="U937" s="22" t="n">
        <x:f>SUM(Q937:T937)</x:f>
        <x:v>0.905</x:v>
      </x:c>
      <x:c r="V937" s="18" t="n">
        <x:f>IF(U937=0,0,N937*Q937/U937)</x:f>
        <x:v>88.88121546961325</x:v>
      </x:c>
      <x:c r="W937" s="18" t="n">
        <x:f>IF(U937=0,0,P937*Q937/U937)</x:f>
        <x:v>732.5966850828729</x:v>
      </x:c>
      <x:c r="X937" s="18" t="n">
        <x:f>MAX(V937,W937*'01 Controls'!$E$12)</x:f>
        <x:v>183.14917127071823</x:v>
      </x:c>
      <x:c r="Y937" s="18" t="n">
        <x:f>IF(U937=0,0,N937*R937/U937)</x:f>
        <x:v>248.86740331491708</x:v>
      </x:c>
      <x:c r="Z937" s="18" t="n">
        <x:f>IF(U937=0,0,P937*R937/U937)</x:f>
        <x:v>2051.270718232044</x:v>
      </x:c>
      <x:c r="AA937" s="18" t="n">
        <x:f>MAX(Y937,Z937*'01 Controls'!$E$13)</x:f>
        <x:v>307.69060773480663</x:v>
      </x:c>
      <x:c r="AB937" s="18" t="n">
        <x:f>IF(U937=0,0,N937*S937/U937)</x:f>
        <x:v>444.4060773480663</x:v>
      </x:c>
      <x:c r="AC937" s="18" t="n">
        <x:f>IF(U937=0,0,P937*S937/U937)</x:f>
        <x:v>3662.9834254143643</x:v>
      </x:c>
      <x:c r="AD937" s="18" t="n">
        <x:f>MAX(AB937,AC937*'01 Controls'!$E$14)</x:f>
        <x:v>732.5966850828729</x:v>
      </x:c>
      <x:c r="AE937" s="18" t="n">
        <x:f>IF(U937=0,0,N937*T937/U937)</x:f>
        <x:v>22.220303867403313</x:v>
      </x:c>
      <x:c r="AF937" s="18" t="n">
        <x:f>IF(U937=0,0,P937*T937/U937)</x:f>
        <x:v>183.14917127071823</x:v>
      </x:c>
      <x:c r="AG937" s="18" t="n">
        <x:f>MAX(AE937,AF937*'01 Controls'!$E$15)</x:f>
        <x:v>32.96685082872928</x:v>
      </x:c>
      <x:c r="AH937" s="18" t="n">
        <x:f>SUM(V937,Y937,AB937,AE937)</x:f>
        <x:v>804.375</x:v>
      </x:c>
      <x:c r="AI937" s="18" t="n">
        <x:f>N937-AH937</x:f>
        <x:v>0</x:v>
      </x:c>
      <x:c r="AJ937" s="18" t="n">
        <x:f>V937*INDEX('07 Mode Capacity'!$P$6:$P$17,MATCH("AIR-"&amp;I937,'07 Mode Capacity'!$C$6:$C$17,0))</x:f>
        <x:v>24.91657404822649</x:v>
      </x:c>
      <x:c r="AK937" s="18" t="n">
        <x:f>Y937*INDEX('07 Mode Capacity'!$P$6:$P$17,MATCH("OCEAN-"&amp;I937,'07 Mode Capacity'!$C$6:$C$17,0))</x:f>
        <x:v>21.809813477816938</x:v>
      </x:c>
      <x:c r="AL937" s="18" t="n">
        <x:f>AB937*INDEX('07 Mode Capacity'!$P$6:$P$17,MATCH("LAND-"&amp;I937,'07 Mode Capacity'!$C$6:$C$17,0))</x:f>
        <x:v>54.23881493964852</x:v>
      </x:c>
      <x:c r="AM937" s="18" t="n">
        <x:f>AE937*INDEX('07 Mode Capacity'!$P$6:$P$17,MATCH("INLAND-"&amp;I937,'07 Mode Capacity'!$C$6:$C$17,0))</x:f>
        <x:v>14.026219471389242</x:v>
      </x:c>
      <x:c r="AN937" s="18" t="n">
        <x:f>SUM(AJ937:AM937)</x:f>
        <x:v>114.99142193708118</x:v>
      </x:c>
      <x:c r="AO937" s="17" t="n">
        <x:f>IF(N937=0,1,AN937/N937)</x:f>
        <x:v>0.14295747870965803</x:v>
      </x:c>
      <x:c r="AP937" s="11" t="str">
        <x:f>IF(AO937&gt;='01 Controls'!$E$16,"PASS","FAIL")</x:f>
        <x:v>FAIL</x:v>
      </x:c>
      <x:c r="AQ937" s="11" t="str">
        <x:v>UNQUANTIFIED</x:v>
      </x:c>
      <x:c r="AR937" s="11" t="str">
        <x:v>Position-class planning record; serial item and receiver open</x:v>
      </x:c>
      <x:c r="AS937" s="26"/>
      <x:c r="AT937" s="26"/>
    </x:row>
    <x:row r="938">
      <x:c r="C938" s="11" t="str">
        <x:v>C3-J-TDG-APL-45</x:v>
      </x:c>
      <x:c r="D938" s="11" t="str">
        <x:v>C3</x:v>
      </x:c>
      <x:c r="E938" s="11" t="str">
        <x:v>Cascadia earthquake</x:v>
      </x:c>
      <x:c r="F938" s="11" t="str">
        <x:v>J-TDG</x:v>
      </x:c>
      <x:c r="G938" s="11" t="str">
        <x:v>Transfer and demobilization group</x:v>
      </x:c>
      <x:c r="H938" s="11" t="str">
        <x:v>APL-45</x:v>
      </x:c>
      <x:c r="I938" s="19" t="n">
        <x:v>24</x:v>
      </x:c>
      <x:c r="J938" s="21" t="n">
        <x:v>4</x:v>
      </x:c>
      <x:c r="K938" s="18" t="n">
        <x:f>'05 Cargo Register'!K42</x:f>
        <x:v>214.5</x:v>
      </x:c>
      <x:c r="L938" s="18" t="n">
        <x:f>'05 Cargo Register'!N42</x:f>
        <x:v>57</x:v>
      </x:c>
      <x:c r="M938" s="18" t="n">
        <x:f>'05 Cargo Register'!O42</x:f>
        <x:v>427.5</x:v>
      </x:c>
      <x:c r="N938" s="18" t="n">
        <x:f>J938*K938</x:f>
        <x:v>858</x:v>
      </x:c>
      <x:c r="O938" s="18" t="n">
        <x:f>J938*L938</x:f>
        <x:v>228</x:v>
      </x:c>
      <x:c r="P938" s="18" t="n">
        <x:f>J938*M938</x:f>
        <x:v>1710</x:v>
      </x:c>
      <x:c r="Q938" s="22" t="n">
        <x:f>'01 Controls'!$E$24*'02 Cargo Classes'!$M$6</x:f>
        <x:v>0.30000000000000004</x:v>
      </x:c>
      <x:c r="R938" s="22" t="n">
        <x:f>'01 Controls'!$F$24*'02 Cargo Classes'!$N$6</x:f>
        <x:v>0.13999999999999999</x:v>
      </x:c>
      <x:c r="S938" s="22" t="n">
        <x:f>'01 Controls'!$G$24*'02 Cargo Classes'!$O$6</x:f>
        <x:v>0.5</x:v>
      </x:c>
      <x:c r="T938" s="22" t="n">
        <x:f>'01 Controls'!$H$24*'02 Cargo Classes'!$P$6</x:f>
        <x:v>0.015</x:v>
      </x:c>
      <x:c r="U938" s="22" t="n">
        <x:f>SUM(Q938:T938)</x:f>
        <x:v>0.9550000000000001</x:v>
      </x:c>
      <x:c r="V938" s="18" t="n">
        <x:f>IF(U938=0,0,N938*Q938/U938)</x:f>
        <x:v>269.52879581151836</x:v>
      </x:c>
      <x:c r="W938" s="18" t="n">
        <x:f>IF(U938=0,0,P938*Q938/U938)</x:f>
        <x:v>537.1727748691101</x:v>
      </x:c>
      <x:c r="X938" s="18" t="n">
        <x:f>MAX(V938,W938*'01 Controls'!$E$12)</x:f>
        <x:v>269.52879581151836</x:v>
      </x:c>
      <x:c r="Y938" s="18" t="n">
        <x:f>IF(U938=0,0,N938*R938/U938)</x:f>
        <x:v>125.78010471204186</x:v>
      </x:c>
      <x:c r="Z938" s="18" t="n">
        <x:f>IF(U938=0,0,P938*R938/U938)</x:f>
        <x:v>250.68062827225125</x:v>
      </x:c>
      <x:c r="AA938" s="18" t="n">
        <x:f>MAX(Y938,Z938*'01 Controls'!$E$13)</x:f>
        <x:v>125.78010471204186</x:v>
      </x:c>
      <x:c r="AB938" s="18" t="n">
        <x:f>IF(U938=0,0,N938*S938/U938)</x:f>
        <x:v>449.21465968586386</x:v>
      </x:c>
      <x:c r="AC938" s="18" t="n">
        <x:f>IF(U938=0,0,P938*S938/U938)</x:f>
        <x:v>895.2879581151832</x:v>
      </x:c>
      <x:c r="AD938" s="18" t="n">
        <x:f>MAX(AB938,AC938*'01 Controls'!$E$14)</x:f>
        <x:v>449.21465968586386</x:v>
      </x:c>
      <x:c r="AE938" s="18" t="n">
        <x:f>IF(U938=0,0,N938*T938/U938)</x:f>
        <x:v>13.476439790575915</x:v>
      </x:c>
      <x:c r="AF938" s="18" t="n">
        <x:f>IF(U938=0,0,P938*T938/U938)</x:f>
        <x:v>26.858638743455494</x:v>
      </x:c>
      <x:c r="AG938" s="18" t="n">
        <x:f>MAX(AE938,AF938*'01 Controls'!$E$15)</x:f>
        <x:v>13.476439790575915</x:v>
      </x:c>
      <x:c r="AH938" s="18" t="n">
        <x:f>SUM(V938,Y938,AB938,AE938)</x:f>
        <x:v>858</x:v>
      </x:c>
      <x:c r="AI938" s="18" t="n">
        <x:f>N938-AH938</x:f>
        <x:v>0</x:v>
      </x:c>
      <x:c r="AJ938" s="18" t="n">
        <x:f>V938*INDEX('07 Mode Capacity'!$P$6:$P$17,MATCH("AIR-"&amp;I938,'07 Mode Capacity'!$C$6:$C$17,0))</x:f>
        <x:v>54.69118435782725</x:v>
      </x:c>
      <x:c r="AK938" s="18" t="n">
        <x:f>Y938*INDEX('07 Mode Capacity'!$P$6:$P$17,MATCH("OCEAN-"&amp;I938,'07 Mode Capacity'!$C$6:$C$17,0))</x:f>
        <x:v>18.8782163095513</x:v>
      </x:c>
      <x:c r="AL938" s="18" t="n">
        <x:f>AB938*INDEX('07 Mode Capacity'!$P$6:$P$17,MATCH("LAND-"&amp;I938,'07 Mode Capacity'!$C$6:$C$17,0))</x:f>
        <x:v>171.8250225162854</x:v>
      </x:c>
      <x:c r="AM938" s="18" t="n">
        <x:f>AE938*INDEX('07 Mode Capacity'!$P$6:$P$17,MATCH("INLAND-"&amp;I938,'07 Mode Capacity'!$C$6:$C$17,0))</x:f>
        <x:v>13.476439790575915</x:v>
      </x:c>
      <x:c r="AN938" s="18" t="n">
        <x:f>SUM(AJ938:AM938)</x:f>
        <x:v>258.87086297423986</x:v>
      </x:c>
      <x:c r="AO938" s="17" t="n">
        <x:f>IF(N938=0,1,AN938/N938)</x:f>
        <x:v>0.3017142925107691</x:v>
      </x:c>
      <x:c r="AP938" s="11" t="str">
        <x:f>IF(AO938&gt;='01 Controls'!$E$16,"PASS","FAIL")</x:f>
        <x:v>FAIL</x:v>
      </x:c>
      <x:c r="AQ938" s="11" t="str">
        <x:v>UNQUANTIFIED</x:v>
      </x:c>
      <x:c r="AR938" s="11" t="str">
        <x:v>Position-class planning record; serial item and receiver open</x:v>
      </x:c>
      <x:c r="AS938" s="26"/>
      <x:c r="AT938" s="26"/>
    </x:row>
    <x:row r="939">
      <x:c r="C939" s="11" t="str">
        <x:v>C3-J-TDG-ISO-18</x:v>
      </x:c>
      <x:c r="D939" s="11" t="str">
        <x:v>C3</x:v>
      </x:c>
      <x:c r="E939" s="11" t="str">
        <x:v>Cascadia earthquake</x:v>
      </x:c>
      <x:c r="F939" s="11" t="str">
        <x:v>J-TDG</x:v>
      </x:c>
      <x:c r="G939" s="11" t="str">
        <x:v>Transfer and demobilization group</x:v>
      </x:c>
      <x:c r="H939" s="11" t="str">
        <x:v>ISO-18</x:v>
      </x:c>
      <x:c r="I939" s="19" t="n">
        <x:v>48</x:v>
      </x:c>
      <x:c r="J939" s="21" t="n">
        <x:v>4</x:v>
      </x:c>
      <x:c r="K939" s="18" t="n">
        <x:f>'05 Cargo Register'!K43</x:f>
        <x:v>268.125</x:v>
      </x:c>
      <x:c r="L939" s="18" t="n">
        <x:f>'05 Cargo Register'!N43</x:f>
        <x:v>18</x:v>
      </x:c>
      <x:c r="M939" s="18" t="n">
        <x:f>'05 Cargo Register'!O43</x:f>
        <x:v>475.20000000000005</x:v>
      </x:c>
      <x:c r="N939" s="18" t="n">
        <x:f>J939*K939</x:f>
        <x:v>1072.5</x:v>
      </x:c>
      <x:c r="O939" s="18" t="n">
        <x:f>J939*L939</x:f>
        <x:v>72</x:v>
      </x:c>
      <x:c r="P939" s="18" t="n">
        <x:f>J939*M939</x:f>
        <x:v>1900.8000000000002</x:v>
      </x:c>
      <x:c r="Q939" s="22" t="n">
        <x:f>'01 Controls'!$E$24*'02 Cargo Classes'!$M$7</x:f>
        <x:v>0.020000000000000004</x:v>
      </x:c>
      <x:c r="R939" s="22" t="n">
        <x:f>'01 Controls'!$F$24*'02 Cargo Classes'!$N$7</x:f>
        <x:v>0.35</x:v>
      </x:c>
      <x:c r="S939" s="22" t="n">
        <x:f>'01 Controls'!$G$24*'02 Cargo Classes'!$O$7</x:f>
        <x:v>0.6</x:v>
      </x:c>
      <x:c r="T939" s="22" t="n">
        <x:f>'01 Controls'!$H$24*'02 Cargo Classes'!$P$7</x:f>
        <x:v>0.04000000000000001</x:v>
      </x:c>
      <x:c r="U939" s="22" t="n">
        <x:f>SUM(Q939:T939)</x:f>
        <x:v>1.01</x:v>
      </x:c>
      <x:c r="V939" s="18" t="n">
        <x:f>IF(U939=0,0,N939*Q939/U939)</x:f>
        <x:v>21.23762376237624</x:v>
      </x:c>
      <x:c r="W939" s="18" t="n">
        <x:f>IF(U939=0,0,P939*Q939/U939)</x:f>
        <x:v>37.63960396039605</x:v>
      </x:c>
      <x:c r="X939" s="18" t="n">
        <x:f>MAX(V939,W939*'01 Controls'!$E$12)</x:f>
        <x:v>21.23762376237624</x:v>
      </x:c>
      <x:c r="Y939" s="18" t="n">
        <x:f>IF(U939=0,0,N939*R939/U939)</x:f>
        <x:v>371.65841584158414</x:v>
      </x:c>
      <x:c r="Z939" s="18" t="n">
        <x:f>IF(U939=0,0,P939*R939/U939)</x:f>
        <x:v>658.6930693069306</x:v>
      </x:c>
      <x:c r="AA939" s="18" t="n">
        <x:f>MAX(Y939,Z939*'01 Controls'!$E$13)</x:f>
        <x:v>371.65841584158414</x:v>
      </x:c>
      <x:c r="AB939" s="18" t="n">
        <x:f>IF(U939=0,0,N939*S939/U939)</x:f>
        <x:v>637.1287128712871</x:v>
      </x:c>
      <x:c r="AC939" s="18" t="n">
        <x:f>IF(U939=0,0,P939*S939/U939)</x:f>
        <x:v>1129.1881188118812</x:v>
      </x:c>
      <x:c r="AD939" s="18" t="n">
        <x:f>MAX(AB939,AC939*'01 Controls'!$E$14)</x:f>
        <x:v>637.1287128712871</x:v>
      </x:c>
      <x:c r="AE939" s="18" t="n">
        <x:f>IF(U939=0,0,N939*T939/U939)</x:f>
        <x:v>42.47524752475248</x:v>
      </x:c>
      <x:c r="AF939" s="18" t="n">
        <x:f>IF(U939=0,0,P939*T939/U939)</x:f>
        <x:v>75.2792079207921</x:v>
      </x:c>
      <x:c r="AG939" s="18" t="n">
        <x:f>MAX(AE939,AF939*'01 Controls'!$E$15)</x:f>
        <x:v>42.47524752475248</x:v>
      </x:c>
      <x:c r="AH939" s="18" t="n">
        <x:f>SUM(V939,Y939,AB939,AE939)</x:f>
        <x:v>1072.5</x:v>
      </x:c>
      <x:c r="AI939" s="18" t="n">
        <x:f>N939-AH939</x:f>
        <x:v>0</x:v>
      </x:c>
      <x:c r="AJ939" s="18" t="n">
        <x:f>V939*INDEX('07 Mode Capacity'!$P$6:$P$17,MATCH("AIR-"&amp;I939,'07 Mode Capacity'!$C$6:$C$17,0))</x:f>
        <x:v>5.953663237926067</x:v>
      </x:c>
      <x:c r="AK939" s="18" t="n">
        <x:f>Y939*INDEX('07 Mode Capacity'!$P$6:$P$17,MATCH("OCEAN-"&amp;I939,'07 Mode Capacity'!$C$6:$C$17,0))</x:f>
        <x:v>32.570761051855335</x:v>
      </x:c>
      <x:c r="AL939" s="18" t="n">
        <x:f>AB939*INDEX('07 Mode Capacity'!$P$6:$P$17,MATCH("LAND-"&amp;I939,'07 Mode Capacity'!$C$6:$C$17,0))</x:f>
        <x:v>77.7602020124862</x:v>
      </x:c>
      <x:c r="AM939" s="18" t="n">
        <x:f>AE939*INDEX('07 Mode Capacity'!$P$6:$P$17,MATCH("INLAND-"&amp;I939,'07 Mode Capacity'!$C$6:$C$17,0))</x:f>
        <x:v>26.81183603243779</x:v>
      </x:c>
      <x:c r="AN939" s="18" t="n">
        <x:f>SUM(AJ939:AM939)</x:f>
        <x:v>143.0964623347054</x:v>
      </x:c>
      <x:c r="AO939" s="17" t="n">
        <x:f>IF(N939=0,1,AN939/N939)</x:f>
        <x:v>0.1334232749041542</x:v>
      </x:c>
      <x:c r="AP939" s="11" t="str">
        <x:f>IF(AO939&gt;='01 Controls'!$E$16,"PASS","FAIL")</x:f>
        <x:v>FAIL</x:v>
      </x:c>
      <x:c r="AQ939" s="11" t="str">
        <x:v>UNQUANTIFIED</x:v>
      </x:c>
      <x:c r="AR939" s="11" t="str">
        <x:v>Position-class planning record; serial item and receiver open</x:v>
      </x:c>
      <x:c r="AS939" s="26"/>
      <x:c r="AT939" s="26"/>
    </x:row>
    <x:row r="940">
      <x:c r="C940" s="11" t="str">
        <x:v>C3-J-TDG-COL-12</x:v>
      </x:c>
      <x:c r="D940" s="11" t="str">
        <x:v>C3</x:v>
      </x:c>
      <x:c r="E940" s="11" t="str">
        <x:v>Cascadia earthquake</x:v>
      </x:c>
      <x:c r="F940" s="11" t="str">
        <x:v>J-TDG</x:v>
      </x:c>
      <x:c r="G940" s="11" t="str">
        <x:v>Transfer and demobilization group</x:v>
      </x:c>
      <x:c r="H940" s="11" t="str">
        <x:v>COL-12</x:v>
      </x:c>
      <x:c r="I940" s="19" t="n">
        <x:v>24</x:v>
      </x:c>
      <x:c r="J940" s="21" t="n">
        <x:v>4</x:v>
      </x:c>
      <x:c r="K940" s="18" t="n">
        <x:f>'05 Cargo Register'!K44</x:f>
        <x:v>53.625</x:v>
      </x:c>
      <x:c r="L940" s="18" t="n">
        <x:f>'05 Cargo Register'!N44</x:f>
        <x:v>6</x:v>
      </x:c>
      <x:c r="M940" s="18" t="n">
        <x:f>'05 Cargo Register'!O44</x:f>
        <x:v>158.4</x:v>
      </x:c>
      <x:c r="N940" s="18" t="n">
        <x:f>J940*K940</x:f>
        <x:v>214.5</x:v>
      </x:c>
      <x:c r="O940" s="18" t="n">
        <x:f>J940*L940</x:f>
        <x:v>24</x:v>
      </x:c>
      <x:c r="P940" s="18" t="n">
        <x:f>J940*M940</x:f>
        <x:v>633.6</x:v>
      </x:c>
      <x:c r="Q940" s="22" t="n">
        <x:f>'01 Controls'!$E$24*'02 Cargo Classes'!$M$8</x:f>
        <x:v>0.2</x:v>
      </x:c>
      <x:c r="R940" s="22" t="n">
        <x:f>'01 Controls'!$F$24*'02 Cargo Classes'!$N$8</x:f>
        <x:v>0.24499999999999997</x:v>
      </x:c>
      <x:c r="S940" s="22" t="n">
        <x:f>'01 Controls'!$G$24*'02 Cargo Classes'!$O$8</x:f>
        <x:v>0.6</x:v>
      </x:c>
      <x:c r="T940" s="22" t="n">
        <x:f>'01 Controls'!$H$24*'02 Cargo Classes'!$P$8</x:f>
        <x:v>0.010000000000000002</x:v>
      </x:c>
      <x:c r="U940" s="22" t="n">
        <x:f>SUM(Q940:T940)</x:f>
        <x:v>1.055</x:v>
      </x:c>
      <x:c r="V940" s="18" t="n">
        <x:f>IF(U940=0,0,N940*Q940/U940)</x:f>
        <x:v>40.66350710900475</x:v>
      </x:c>
      <x:c r="W940" s="18" t="n">
        <x:f>IF(U940=0,0,P940*Q940/U940)</x:f>
        <x:v>120.1137440758294</x:v>
      </x:c>
      <x:c r="X940" s="18" t="n">
        <x:f>MAX(V940,W940*'01 Controls'!$E$12)</x:f>
        <x:v>40.66350710900475</x:v>
      </x:c>
      <x:c r="Y940" s="18" t="n">
        <x:f>IF(U940=0,0,N940*R940/U940)</x:f>
        <x:v>49.812796208530806</x:v>
      </x:c>
      <x:c r="Z940" s="18" t="n">
        <x:f>IF(U940=0,0,P940*R940/U940)</x:f>
        <x:v>147.139336492891</x:v>
      </x:c>
      <x:c r="AA940" s="18" t="n">
        <x:f>MAX(Y940,Z940*'01 Controls'!$E$13)</x:f>
        <x:v>49.812796208530806</x:v>
      </x:c>
      <x:c r="AB940" s="18" t="n">
        <x:f>IF(U940=0,0,N940*S940/U940)</x:f>
        <x:v>121.99052132701422</x:v>
      </x:c>
      <x:c r="AC940" s="18" t="n">
        <x:f>IF(U940=0,0,P940*S940/U940)</x:f>
        <x:v>360.3412322274882</x:v>
      </x:c>
      <x:c r="AD940" s="18" t="n">
        <x:f>MAX(AB940,AC940*'01 Controls'!$E$14)</x:f>
        <x:v>121.99052132701422</x:v>
      </x:c>
      <x:c r="AE940" s="18" t="n">
        <x:f>IF(U940=0,0,N940*T940/U940)</x:f>
        <x:v>2.0331753554502376</x:v>
      </x:c>
      <x:c r="AF940" s="18" t="n">
        <x:f>IF(U940=0,0,P940*T940/U940)</x:f>
        <x:v>6.005687203791471</x:v>
      </x:c>
      <x:c r="AG940" s="18" t="n">
        <x:f>MAX(AE940,AF940*'01 Controls'!$E$15)</x:f>
        <x:v>2.0331753554502376</x:v>
      </x:c>
      <x:c r="AH940" s="18" t="n">
        <x:f>SUM(V940,Y940,AB940,AE940)</x:f>
        <x:v>214.5</x:v>
      </x:c>
      <x:c r="AI940" s="18" t="n">
        <x:f>N940-AH940</x:f>
        <x:v>0</x:v>
      </x:c>
      <x:c r="AJ940" s="18" t="n">
        <x:f>V940*INDEX('07 Mode Capacity'!$P$6:$P$17,MATCH("AIR-"&amp;I940,'07 Mode Capacity'!$C$6:$C$17,0))</x:f>
        <x:v>8.251197640082943</x:v>
      </x:c>
      <x:c r="AK940" s="18" t="n">
        <x:f>Y940*INDEX('07 Mode Capacity'!$P$6:$P$17,MATCH("OCEAN-"&amp;I940,'07 Mode Capacity'!$C$6:$C$17,0))</x:f>
        <x:v>7.476355215008914</x:v>
      </x:c>
      <x:c r="AL940" s="18" t="n">
        <x:f>AB940*INDEX('07 Mode Capacity'!$P$6:$P$17,MATCH("LAND-"&amp;I940,'07 Mode Capacity'!$C$6:$C$17,0))</x:f>
        <x:v>46.66148715726613</x:v>
      </x:c>
      <x:c r="AM940" s="18" t="n">
        <x:f>AE940*INDEX('07 Mode Capacity'!$P$6:$P$17,MATCH("INLAND-"&amp;I940,'07 Mode Capacity'!$C$6:$C$17,0))</x:f>
        <x:v>2.0331753554502376</x:v>
      </x:c>
      <x:c r="AN940" s="18" t="n">
        <x:f>SUM(AJ940:AM940)</x:f>
        <x:v>64.42221536780822</x:v>
      </x:c>
      <x:c r="AO940" s="17" t="n">
        <x:f>IF(N940=0,1,AN940/N940)</x:f>
        <x:v>0.3003366683813903</x:v>
      </x:c>
      <x:c r="AP940" s="11" t="str">
        <x:f>IF(AO940&gt;='01 Controls'!$E$16,"PASS","FAIL")</x:f>
        <x:v>FAIL</x:v>
      </x:c>
      <x:c r="AQ940" s="11" t="str">
        <x:v>UNQUANTIFIED</x:v>
      </x:c>
      <x:c r="AR940" s="11" t="str">
        <x:v>Position-class planning record; serial item and receiver open</x:v>
      </x:c>
      <x:c r="AS940" s="26"/>
      <x:c r="AT940" s="26"/>
    </x:row>
    <x:row r="941">
      <x:c r="C941" s="11" t="str">
        <x:v>C3-J-TDG-BAT-22</x:v>
      </x:c>
      <x:c r="D941" s="11" t="str">
        <x:v>C3</x:v>
      </x:c>
      <x:c r="E941" s="11" t="str">
        <x:v>Cascadia earthquake</x:v>
      </x:c>
      <x:c r="F941" s="11" t="str">
        <x:v>J-TDG</x:v>
      </x:c>
      <x:c r="G941" s="11" t="str">
        <x:v>Transfer and demobilization group</x:v>
      </x:c>
      <x:c r="H941" s="11" t="str">
        <x:v>BAT-22</x:v>
      </x:c>
      <x:c r="I941" s="19" t="n">
        <x:v>48</x:v>
      </x:c>
      <x:c r="J941" s="21" t="n">
        <x:v>4</x:v>
      </x:c>
      <x:c r="K941" s="18" t="n">
        <x:f>'05 Cargo Register'!K45</x:f>
        <x:v>53.625</x:v>
      </x:c>
      <x:c r="L941" s="18" t="n">
        <x:f>'05 Cargo Register'!N45</x:f>
        <x:v>4</x:v>
      </x:c>
      <x:c r="M941" s="18" t="n">
        <x:f>'05 Cargo Register'!O45</x:f>
        <x:v>105.60000000000001</x:v>
      </x:c>
      <x:c r="N941" s="18" t="n">
        <x:f>J941*K941</x:f>
        <x:v>214.5</x:v>
      </x:c>
      <x:c r="O941" s="18" t="n">
        <x:f>J941*L941</x:f>
        <x:v>16</x:v>
      </x:c>
      <x:c r="P941" s="18" t="n">
        <x:f>J941*M941</x:f>
        <x:v>422.40000000000003</x:v>
      </x:c>
      <x:c r="Q941" s="22" t="n">
        <x:f>'01 Controls'!$E$24*'02 Cargo Classes'!$M$9</x:f>
        <x:v>0</x:v>
      </x:c>
      <x:c r="R941" s="22" t="n">
        <x:f>'01 Controls'!$F$24*'02 Cargo Classes'!$N$9</x:f>
        <x:v>0.35</x:v>
      </x:c>
      <x:c r="S941" s="22" t="n">
        <x:f>'01 Controls'!$G$24*'02 Cargo Classes'!$O$9</x:f>
        <x:v>0.5</x:v>
      </x:c>
      <x:c r="T941" s="22" t="n">
        <x:f>'01 Controls'!$H$24*'02 Cargo Classes'!$P$9</x:f>
        <x:v>0.025</x:v>
      </x:c>
      <x:c r="U941" s="22" t="n">
        <x:f>SUM(Q941:T941)</x:f>
        <x:v>0.875</x:v>
      </x:c>
      <x:c r="V941" s="18" t="n">
        <x:f>IF(U941=0,0,N941*Q941/U941)</x:f>
        <x:v>0</x:v>
      </x:c>
      <x:c r="W941" s="18" t="n">
        <x:f>IF(U941=0,0,P941*Q941/U941)</x:f>
        <x:v>0</x:v>
      </x:c>
      <x:c r="X941" s="18" t="n">
        <x:f>MAX(V941,W941*'01 Controls'!$E$12)</x:f>
        <x:v>0</x:v>
      </x:c>
      <x:c r="Y941" s="18" t="n">
        <x:f>IF(U941=0,0,N941*R941/U941)</x:f>
        <x:v>85.79999999999998</x:v>
      </x:c>
      <x:c r="Z941" s="18" t="n">
        <x:f>IF(U941=0,0,P941*R941/U941)</x:f>
        <x:v>168.96</x:v>
      </x:c>
      <x:c r="AA941" s="18" t="n">
        <x:f>MAX(Y941,Z941*'01 Controls'!$E$13)</x:f>
        <x:v>85.79999999999998</x:v>
      </x:c>
      <x:c r="AB941" s="18" t="n">
        <x:f>IF(U941=0,0,N941*S941/U941)</x:f>
        <x:v>122.57142857142857</x:v>
      </x:c>
      <x:c r="AC941" s="18" t="n">
        <x:f>IF(U941=0,0,P941*S941/U941)</x:f>
        <x:v>241.3714285714286</x:v>
      </x:c>
      <x:c r="AD941" s="18" t="n">
        <x:f>MAX(AB941,AC941*'01 Controls'!$E$14)</x:f>
        <x:v>122.57142857142857</x:v>
      </x:c>
      <x:c r="AE941" s="18" t="n">
        <x:f>IF(U941=0,0,N941*T941/U941)</x:f>
        <x:v>6.128571428571429</x:v>
      </x:c>
      <x:c r="AF941" s="18" t="n">
        <x:f>IF(U941=0,0,P941*T941/U941)</x:f>
        <x:v>12.068571428571431</x:v>
      </x:c>
      <x:c r="AG941" s="18" t="n">
        <x:f>MAX(AE941,AF941*'01 Controls'!$E$15)</x:f>
        <x:v>6.128571428571429</x:v>
      </x:c>
      <x:c r="AH941" s="18" t="n">
        <x:f>SUM(V941,Y941,AB941,AE941)</x:f>
        <x:v>214.5</x:v>
      </x:c>
      <x:c r="AI941" s="18" t="n">
        <x:f>N941-AH941</x:f>
        <x:v>0</x:v>
      </x:c>
      <x:c r="AJ941" s="18" t="n">
        <x:f>V941*INDEX('07 Mode Capacity'!$P$6:$P$17,MATCH("AIR-"&amp;I941,'07 Mode Capacity'!$C$6:$C$17,0))</x:f>
        <x:v>0</x:v>
      </x:c>
      <x:c r="AK941" s="18" t="n">
        <x:f>Y941*INDEX('07 Mode Capacity'!$P$6:$P$17,MATCH("OCEAN-"&amp;I941,'07 Mode Capacity'!$C$6:$C$17,0))</x:f>
        <x:v>7.51919283711403</x:v>
      </x:c>
      <x:c r="AL941" s="18" t="n">
        <x:f>AB941*INDEX('07 Mode Capacity'!$P$6:$P$17,MATCH("LAND-"&amp;I941,'07 Mode Capacity'!$C$6:$C$17,0))</x:f>
        <x:v>14.959581720497345</x:v>
      </x:c>
      <x:c r="AM941" s="18" t="n">
        <x:f>AE941*INDEX('07 Mode Capacity'!$P$6:$P$17,MATCH("INLAND-"&amp;I941,'07 Mode Capacity'!$C$6:$C$17,0))</x:f>
        <x:v>3.868564913251738</x:v>
      </x:c>
      <x:c r="AN941" s="18" t="n">
        <x:f>SUM(AJ941:AM941)</x:f>
        <x:v>26.347339470863112</x:v>
      </x:c>
      <x:c r="AO941" s="17" t="n">
        <x:f>IF(N941=0,1,AN941/N941)</x:f>
        <x:v>0.12283141944458327</x:v>
      </x:c>
      <x:c r="AP941" s="11" t="str">
        <x:f>IF(AO941&gt;='01 Controls'!$E$16,"PASS","FAIL")</x:f>
        <x:v>FAIL</x:v>
      </x:c>
      <x:c r="AQ941" s="11" t="str">
        <x:v>UNQUANTIFIED</x:v>
      </x:c>
      <x:c r="AR941" s="11" t="str">
        <x:v>Position-class planning record; serial item and receiver open</x:v>
      </x:c>
      <x:c r="AS941" s="26"/>
      <x:c r="AT941" s="26"/>
    </x:row>
    <x:row r="942">
      <x:c r="C942" s="11" t="str">
        <x:v>C3-J-TDG-TNK-20</x:v>
      </x:c>
      <x:c r="D942" s="11" t="str">
        <x:v>C3</x:v>
      </x:c>
      <x:c r="E942" s="11" t="str">
        <x:v>Cascadia earthquake</x:v>
      </x:c>
      <x:c r="F942" s="11" t="str">
        <x:v>J-TDG</x:v>
      </x:c>
      <x:c r="G942" s="11" t="str">
        <x:v>Transfer and demobilization group</x:v>
      </x:c>
      <x:c r="H942" s="11" t="str">
        <x:v>TNK-20</x:v>
      </x:c>
      <x:c r="I942" s="19" t="n">
        <x:v>48</x:v>
      </x:c>
      <x:c r="J942" s="21" t="n">
        <x:v>4</x:v>
      </x:c>
      <x:c r="K942" s="18" t="n">
        <x:f>'05 Cargo Register'!K46</x:f>
        <x:v>53.625</x:v>
      </x:c>
      <x:c r="L942" s="18" t="n">
        <x:f>'05 Cargo Register'!N46</x:f>
        <x:v>4</x:v>
      </x:c>
      <x:c r="M942" s="18" t="n">
        <x:f>'05 Cargo Register'!O46</x:f>
        <x:v>85</x:v>
      </x:c>
      <x:c r="N942" s="18" t="n">
        <x:f>J942*K942</x:f>
        <x:v>214.5</x:v>
      </x:c>
      <x:c r="O942" s="18" t="n">
        <x:f>J942*L942</x:f>
        <x:v>16</x:v>
      </x:c>
      <x:c r="P942" s="18" t="n">
        <x:f>J942*M942</x:f>
        <x:v>340</x:v>
      </x:c>
      <x:c r="Q942" s="22" t="n">
        <x:f>'01 Controls'!$E$24*'02 Cargo Classes'!$M$10</x:f>
        <x:v>0</x:v>
      </x:c>
      <x:c r="R942" s="22" t="n">
        <x:f>'01 Controls'!$F$24*'02 Cargo Classes'!$N$10</x:f>
        <x:v>0.42</x:v>
      </x:c>
      <x:c r="S942" s="22" t="n">
        <x:f>'01 Controls'!$G$24*'02 Cargo Classes'!$O$10</x:f>
        <x:v>0.5</x:v>
      </x:c>
      <x:c r="T942" s="22" t="n">
        <x:f>'01 Controls'!$H$24*'02 Cargo Classes'!$P$10</x:f>
        <x:v>0.05</x:v>
      </x:c>
      <x:c r="U942" s="22" t="n">
        <x:f>SUM(Q942:T942)</x:f>
        <x:v>0.97</x:v>
      </x:c>
      <x:c r="V942" s="18" t="n">
        <x:f>IF(U942=0,0,N942*Q942/U942)</x:f>
        <x:v>0</x:v>
      </x:c>
      <x:c r="W942" s="18" t="n">
        <x:f>IF(U942=0,0,P942*Q942/U942)</x:f>
        <x:v>0</x:v>
      </x:c>
      <x:c r="X942" s="18" t="n">
        <x:f>MAX(V942,W942*'01 Controls'!$E$12)</x:f>
        <x:v>0</x:v>
      </x:c>
      <x:c r="Y942" s="18" t="n">
        <x:f>IF(U942=0,0,N942*R942/U942)</x:f>
        <x:v>92.87628865979381</x:v>
      </x:c>
      <x:c r="Z942" s="18" t="n">
        <x:f>IF(U942=0,0,P942*R942/U942)</x:f>
        <x:v>147.2164948453608</x:v>
      </x:c>
      <x:c r="AA942" s="18" t="n">
        <x:f>MAX(Y942,Z942*'01 Controls'!$E$13)</x:f>
        <x:v>92.87628865979381</x:v>
      </x:c>
      <x:c r="AB942" s="18" t="n">
        <x:f>IF(U942=0,0,N942*S942/U942)</x:f>
        <x:v>110.56701030927836</x:v>
      </x:c>
      <x:c r="AC942" s="18" t="n">
        <x:f>IF(U942=0,0,P942*S942/U942)</x:f>
        <x:v>175.2577319587629</x:v>
      </x:c>
      <x:c r="AD942" s="18" t="n">
        <x:f>MAX(AB942,AC942*'01 Controls'!$E$14)</x:f>
        <x:v>110.56701030927836</x:v>
      </x:c>
      <x:c r="AE942" s="18" t="n">
        <x:f>IF(U942=0,0,N942*T942/U942)</x:f>
        <x:v>11.056701030927837</x:v>
      </x:c>
      <x:c r="AF942" s="18" t="n">
        <x:f>IF(U942=0,0,P942*T942/U942)</x:f>
        <x:v>17.52577319587629</x:v>
      </x:c>
      <x:c r="AG942" s="18" t="n">
        <x:f>MAX(AE942,AF942*'01 Controls'!$E$15)</x:f>
        <x:v>11.056701030927837</x:v>
      </x:c>
      <x:c r="AH942" s="18" t="n">
        <x:f>SUM(V942,Y942,AB942,AE942)</x:f>
        <x:v>214.5</x:v>
      </x:c>
      <x:c r="AI942" s="18" t="n">
        <x:f>N942-AH942</x:f>
        <x:v>0</x:v>
      </x:c>
      <x:c r="AJ942" s="18" t="n">
        <x:f>V942*INDEX('07 Mode Capacity'!$P$6:$P$17,MATCH("AIR-"&amp;I942,'07 Mode Capacity'!$C$6:$C$17,0))</x:f>
        <x:v>0</x:v>
      </x:c>
      <x:c r="AK942" s="18" t="n">
        <x:f>Y942*INDEX('07 Mode Capacity'!$P$6:$P$17,MATCH("OCEAN-"&amp;I942,'07 Mode Capacity'!$C$6:$C$17,0))</x:f>
        <x:v>8.139332452546117</x:v>
      </x:c>
      <x:c r="AL942" s="18" t="n">
        <x:f>AB942*INDEX('07 Mode Capacity'!$P$6:$P$17,MATCH("LAND-"&amp;I942,'07 Mode Capacity'!$C$6:$C$17,0))</x:f>
        <x:v>13.494468046840389</x:v>
      </x:c>
      <x:c r="AM942" s="18" t="n">
        <x:f>AE942*INDEX('07 Mode Capacity'!$P$6:$P$17,MATCH("INLAND-"&amp;I942,'07 Mode Capacity'!$C$6:$C$17,0))</x:f>
        <x:v>6.979369688856229</x:v>
      </x:c>
      <x:c r="AN942" s="18" t="n">
        <x:f>SUM(AJ942:AM942)</x:f>
        <x:v>28.613170188242734</x:v>
      </x:c>
      <x:c r="AO942" s="17" t="n">
        <x:f>IF(N942=0,1,AN942/N942)</x:f>
        <x:v>0.13339473281232045</x:v>
      </x:c>
      <x:c r="AP942" s="11" t="str">
        <x:f>IF(AO942&gt;='01 Controls'!$E$16,"PASS","FAIL")</x:f>
        <x:v>FAIL</x:v>
      </x:c>
      <x:c r="AQ942" s="11" t="str">
        <x:v>UNQUANTIFIED</x:v>
      </x:c>
      <x:c r="AR942" s="11" t="str">
        <x:v>Position-class planning record; serial item and receiver open</x:v>
      </x:c>
      <x:c r="AS942" s="26"/>
      <x:c r="AT942" s="26"/>
    </x:row>
    <x:row r="943">
      <x:c r="C943" s="11" t="str">
        <x:v>C3-J-TDG-FLR-24</x:v>
      </x:c>
      <x:c r="D943" s="11" t="str">
        <x:v>C3</x:v>
      </x:c>
      <x:c r="E943" s="11" t="str">
        <x:v>Cascadia earthquake</x:v>
      </x:c>
      <x:c r="F943" s="11" t="str">
        <x:v>J-TDG</x:v>
      </x:c>
      <x:c r="G943" s="11" t="str">
        <x:v>Transfer and demobilization group</x:v>
      </x:c>
      <x:c r="H943" s="11" t="str">
        <x:v>FLR-24</x:v>
      </x:c>
      <x:c r="I943" s="19" t="n">
        <x:v>48</x:v>
      </x:c>
      <x:c r="J943" s="21" t="n">
        <x:v>4</x:v>
      </x:c>
      <x:c r="K943" s="18" t="n">
        <x:f>'05 Cargo Register'!K47</x:f>
        <x:v>107.25</x:v>
      </x:c>
      <x:c r="L943" s="18" t="n">
        <x:f>'05 Cargo Register'!N47</x:f>
        <x:v>6</x:v>
      </x:c>
      <x:c r="M943" s="18" t="n">
        <x:f>'05 Cargo Register'!O47</x:f>
        <x:v>192</x:v>
      </x:c>
      <x:c r="N943" s="18" t="n">
        <x:f>J943*K943</x:f>
        <x:v>429</x:v>
      </x:c>
      <x:c r="O943" s="18" t="n">
        <x:f>J943*L943</x:f>
        <x:v>24</x:v>
      </x:c>
      <x:c r="P943" s="18" t="n">
        <x:f>J943*M943</x:f>
        <x:v>768</x:v>
      </x:c>
      <x:c r="Q943" s="22" t="n">
        <x:f>'01 Controls'!$E$24*'02 Cargo Classes'!$M$11</x:f>
        <x:v>0</x:v>
      </x:c>
      <x:c r="R943" s="22" t="n">
        <x:f>'01 Controls'!$F$24*'02 Cargo Classes'!$N$11</x:f>
        <x:v>0.42</x:v>
      </x:c>
      <x:c r="S943" s="22" t="n">
        <x:f>'01 Controls'!$G$24*'02 Cargo Classes'!$O$11</x:f>
        <x:v>0.5</x:v>
      </x:c>
      <x:c r="T943" s="22" t="n">
        <x:f>'01 Controls'!$H$24*'02 Cargo Classes'!$P$11</x:f>
        <x:v>0.04000000000000001</x:v>
      </x:c>
      <x:c r="U943" s="22" t="n">
        <x:f>SUM(Q943:T943)</x:f>
        <x:v>0.96</x:v>
      </x:c>
      <x:c r="V943" s="18" t="n">
        <x:f>IF(U943=0,0,N943*Q943/U943)</x:f>
        <x:v>0</x:v>
      </x:c>
      <x:c r="W943" s="18" t="n">
        <x:f>IF(U943=0,0,P943*Q943/U943)</x:f>
        <x:v>0</x:v>
      </x:c>
      <x:c r="X943" s="18" t="n">
        <x:f>MAX(V943,W943*'01 Controls'!$E$12)</x:f>
        <x:v>0</x:v>
      </x:c>
      <x:c r="Y943" s="18" t="n">
        <x:f>IF(U943=0,0,N943*R943/U943)</x:f>
        <x:v>187.6875</x:v>
      </x:c>
      <x:c r="Z943" s="18" t="n">
        <x:f>IF(U943=0,0,P943*R943/U943)</x:f>
        <x:v>336</x:v>
      </x:c>
      <x:c r="AA943" s="18" t="n">
        <x:f>MAX(Y943,Z943*'01 Controls'!$E$13)</x:f>
        <x:v>187.6875</x:v>
      </x:c>
      <x:c r="AB943" s="18" t="n">
        <x:f>IF(U943=0,0,N943*S943/U943)</x:f>
        <x:v>223.4375</x:v>
      </x:c>
      <x:c r="AC943" s="18" t="n">
        <x:f>IF(U943=0,0,P943*S943/U943)</x:f>
        <x:v>400</x:v>
      </x:c>
      <x:c r="AD943" s="18" t="n">
        <x:f>MAX(AB943,AC943*'01 Controls'!$E$14)</x:f>
        <x:v>223.4375</x:v>
      </x:c>
      <x:c r="AE943" s="18" t="n">
        <x:f>IF(U943=0,0,N943*T943/U943)</x:f>
        <x:v>17.875000000000004</x:v>
      </x:c>
      <x:c r="AF943" s="18" t="n">
        <x:f>IF(U943=0,0,P943*T943/U943)</x:f>
        <x:v>32.00000000000001</x:v>
      </x:c>
      <x:c r="AG943" s="18" t="n">
        <x:f>MAX(AE943,AF943*'01 Controls'!$E$15)</x:f>
        <x:v>17.875000000000004</x:v>
      </x:c>
      <x:c r="AH943" s="18" t="n">
        <x:f>SUM(V943,Y943,AB943,AE943)</x:f>
        <x:v>429</x:v>
      </x:c>
      <x:c r="AI943" s="18" t="n">
        <x:f>N943-AH943</x:f>
        <x:v>0</x:v>
      </x:c>
      <x:c r="AJ943" s="18" t="n">
        <x:f>V943*INDEX('07 Mode Capacity'!$P$6:$P$17,MATCH("AIR-"&amp;I943,'07 Mode Capacity'!$C$6:$C$17,0))</x:f>
        <x:v>0</x:v>
      </x:c>
      <x:c r="AK943" s="18" t="n">
        <x:f>Y943*INDEX('07 Mode Capacity'!$P$6:$P$17,MATCH("OCEAN-"&amp;I943,'07 Mode Capacity'!$C$6:$C$17,0))</x:f>
        <x:v>16.448234331186946</x:v>
      </x:c>
      <x:c r="AL943" s="18" t="n">
        <x:f>AB943*INDEX('07 Mode Capacity'!$P$6:$P$17,MATCH("LAND-"&amp;I943,'07 Mode Capacity'!$C$6:$C$17,0))</x:f>
        <x:v>27.27007084465662</x:v>
      </x:c>
      <x:c r="AM943" s="18" t="n">
        <x:f>AE943*INDEX('07 Mode Capacity'!$P$6:$P$17,MATCH("INLAND-"&amp;I943,'07 Mode Capacity'!$C$6:$C$17,0))</x:f>
        <x:v>11.28331433031757</x:v>
      </x:c>
      <x:c r="AN943" s="18" t="n">
        <x:f>SUM(AJ943:AM943)</x:f>
        <x:v>55.001619506161134</x:v>
      </x:c>
      <x:c r="AO943" s="17" t="n">
        <x:f>IF(N943=0,1,AN943/N943)</x:f>
        <x:v>0.12820890327776488</x:v>
      </x:c>
      <x:c r="AP943" s="11" t="str">
        <x:f>IF(AO943&gt;='01 Controls'!$E$16,"PASS","FAIL")</x:f>
        <x:v>FAIL</x:v>
      </x:c>
      <x:c r="AQ943" s="11" t="str">
        <x:v>UNQUANTIFIED</x:v>
      </x:c>
      <x:c r="AR943" s="11" t="str">
        <x:v>Position-class planning record; serial item and receiver open</x:v>
      </x:c>
      <x:c r="AS943" s="26"/>
      <x:c r="AT943" s="26"/>
    </x:row>
    <x:row r="944">
      <x:c r="C944" s="11" t="str">
        <x:v>C3-J-TDG-ROL-30</x:v>
      </x:c>
      <x:c r="D944" s="11" t="str">
        <x:v>C3</x:v>
      </x:c>
      <x:c r="E944" s="11" t="str">
        <x:v>Cascadia earthquake</x:v>
      </x:c>
      <x:c r="F944" s="11" t="str">
        <x:v>J-TDG</x:v>
      </x:c>
      <x:c r="G944" s="11" t="str">
        <x:v>Transfer and demobilization group</x:v>
      </x:c>
      <x:c r="H944" s="11" t="str">
        <x:v>ROL-30</x:v>
      </x:c>
      <x:c r="I944" s="19" t="n">
        <x:v>48</x:v>
      </x:c>
      <x:c r="J944" s="21" t="n">
        <x:v>4</x:v>
      </x:c>
      <x:c r="K944" s="18" t="n">
        <x:f>'05 Cargo Register'!K48</x:f>
        <x:v>107.25</x:v>
      </x:c>
      <x:c r="L944" s="18" t="n">
        <x:f>'05 Cargo Register'!N48</x:f>
        <x:v>5</x:v>
      </x:c>
      <x:c r="M944" s="18" t="n">
        <x:f>'05 Cargo Register'!O48</x:f>
        <x:v>318.75</x:v>
      </x:c>
      <x:c r="N944" s="18" t="n">
        <x:f>J944*K944</x:f>
        <x:v>429</x:v>
      </x:c>
      <x:c r="O944" s="18" t="n">
        <x:f>J944*L944</x:f>
        <x:v>20</x:v>
      </x:c>
      <x:c r="P944" s="18" t="n">
        <x:f>J944*M944</x:f>
        <x:v>1275</x:v>
      </x:c>
      <x:c r="Q944" s="22" t="n">
        <x:f>'01 Controls'!$E$24*'02 Cargo Classes'!$M$12</x:f>
        <x:v>0</x:v>
      </x:c>
      <x:c r="R944" s="22" t="n">
        <x:f>'01 Controls'!$F$24*'02 Cargo Classes'!$N$12</x:f>
        <x:v>0.35</x:v>
      </x:c>
      <x:c r="S944" s="22" t="n">
        <x:f>'01 Controls'!$G$24*'02 Cargo Classes'!$O$12</x:f>
        <x:v>0.75</x:v>
      </x:c>
      <x:c r="T944" s="22" t="n">
        <x:f>'01 Controls'!$H$24*'02 Cargo Classes'!$P$12</x:f>
        <x:v>0.03</x:v>
      </x:c>
      <x:c r="U944" s="22" t="n">
        <x:f>SUM(Q944:T944)</x:f>
        <x:v>1.1300000000000001</x:v>
      </x:c>
      <x:c r="V944" s="18" t="n">
        <x:f>IF(U944=0,0,N944*Q944/U944)</x:f>
        <x:v>0</x:v>
      </x:c>
      <x:c r="W944" s="18" t="n">
        <x:f>IF(U944=0,0,P944*Q944/U944)</x:f>
        <x:v>0</x:v>
      </x:c>
      <x:c r="X944" s="18" t="n">
        <x:f>MAX(V944,W944*'01 Controls'!$E$12)</x:f>
        <x:v>0</x:v>
      </x:c>
      <x:c r="Y944" s="18" t="n">
        <x:f>IF(U944=0,0,N944*R944/U944)</x:f>
        <x:v>132.87610619469024</x:v>
      </x:c>
      <x:c r="Z944" s="18" t="n">
        <x:f>IF(U944=0,0,P944*R944/U944)</x:f>
        <x:v>394.91150442477874</x:v>
      </x:c>
      <x:c r="AA944" s="18" t="n">
        <x:f>MAX(Y944,Z944*'01 Controls'!$E$13)</x:f>
        <x:v>132.87610619469024</x:v>
      </x:c>
      <x:c r="AB944" s="18" t="n">
        <x:f>IF(U944=0,0,N944*S944/U944)</x:f>
        <x:v>284.7345132743363</x:v>
      </x:c>
      <x:c r="AC944" s="18" t="n">
        <x:f>IF(U944=0,0,P944*S944/U944)</x:f>
        <x:v>846.2389380530973</x:v>
      </x:c>
      <x:c r="AD944" s="18" t="n">
        <x:f>MAX(AB944,AC944*'01 Controls'!$E$14)</x:f>
        <x:v>284.7345132743363</x:v>
      </x:c>
      <x:c r="AE944" s="18" t="n">
        <x:f>IF(U944=0,0,N944*T944/U944)</x:f>
        <x:v>11.38938053097345</x:v>
      </x:c>
      <x:c r="AF944" s="18" t="n">
        <x:f>IF(U944=0,0,P944*T944/U944)</x:f>
        <x:v>33.84955752212389</x:v>
      </x:c>
      <x:c r="AG944" s="18" t="n">
        <x:f>MAX(AE944,AF944*'01 Controls'!$E$15)</x:f>
        <x:v>11.38938053097345</x:v>
      </x:c>
      <x:c r="AH944" s="18" t="n">
        <x:f>SUM(V944,Y944,AB944,AE944)</x:f>
        <x:v>428.99999999999994</x:v>
      </x:c>
      <x:c r="AI944" s="18" t="n">
        <x:f>N944-AH944</x:f>
        <x:v>5.684341886080802e-14</x:v>
      </x:c>
      <x:c r="AJ944" s="18" t="n">
        <x:f>V944*INDEX('07 Mode Capacity'!$P$6:$P$17,MATCH("AIR-"&amp;I944,'07 Mode Capacity'!$C$6:$C$17,0))</x:f>
        <x:v>0</x:v>
      </x:c>
      <x:c r="AK944" s="18" t="n">
        <x:f>Y944*INDEX('07 Mode Capacity'!$P$6:$P$17,MATCH("OCEAN-"&amp;I944,'07 Mode Capacity'!$C$6:$C$17,0))</x:f>
        <x:v>11.64476766809695</x:v>
      </x:c>
      <x:c r="AL944" s="18" t="n">
        <x:f>AB944*INDEX('07 Mode Capacity'!$P$6:$P$17,MATCH("LAND-"&amp;I944,'07 Mode Capacity'!$C$6:$C$17,0))</x:f>
        <x:v>34.75124072239427</x:v>
      </x:c>
      <x:c r="AM944" s="18" t="n">
        <x:f>AE944*INDEX('07 Mode Capacity'!$P$6:$P$17,MATCH("INLAND-"&amp;I944,'07 Mode Capacity'!$C$6:$C$17,0))</x:f>
        <x:v>7.189368422857211</x:v>
      </x:c>
      <x:c r="AN944" s="18" t="n">
        <x:f>SUM(AJ944:AM944)</x:f>
        <x:v>53.58537681334843</x:v>
      </x:c>
      <x:c r="AO944" s="17" t="n">
        <x:f>IF(N944=0,1,AN944/N944)</x:f>
        <x:v>0.12490763825955345</x:v>
      </x:c>
      <x:c r="AP944" s="11" t="str">
        <x:f>IF(AO944&gt;='01 Controls'!$E$16,"PASS","FAIL")</x:f>
        <x:v>FAIL</x:v>
      </x:c>
      <x:c r="AQ944" s="11" t="str">
        <x:v>UNQUANTIFIED</x:v>
      </x:c>
      <x:c r="AR944" s="11" t="str">
        <x:v>Position-class planning record; serial item and receiver open</x:v>
      </x:c>
      <x:c r="AS944" s="26"/>
      <x:c r="AT944" s="26"/>
    </x:row>
    <x:row r="945">
      <x:c r="C945" s="11" t="str">
        <x:v>C3-J-TDG-LIN-18</x:v>
      </x:c>
      <x:c r="D945" s="11" t="str">
        <x:v>C3</x:v>
      </x:c>
      <x:c r="E945" s="11" t="str">
        <x:v>Cascadia earthquake</x:v>
      </x:c>
      <x:c r="F945" s="11" t="str">
        <x:v>J-TDG</x:v>
      </x:c>
      <x:c r="G945" s="11" t="str">
        <x:v>Transfer and demobilization group</x:v>
      </x:c>
      <x:c r="H945" s="11" t="str">
        <x:v>LIN-18</x:v>
      </x:c>
      <x:c r="I945" s="19" t="n">
        <x:v>72</x:v>
      </x:c>
      <x:c r="J945" s="21" t="n">
        <x:v>4</x:v>
      </x:c>
      <x:c r="K945" s="18" t="n">
        <x:f>'05 Cargo Register'!K49</x:f>
        <x:v>53.625</x:v>
      </x:c>
      <x:c r="L945" s="18" t="n">
        <x:f>'05 Cargo Register'!N49</x:f>
        <x:v>4</x:v>
      </x:c>
      <x:c r="M945" s="18" t="n">
        <x:f>'05 Cargo Register'!O49</x:f>
        <x:v>176</x:v>
      </x:c>
      <x:c r="N945" s="18" t="n">
        <x:f>J945*K945</x:f>
        <x:v>214.5</x:v>
      </x:c>
      <x:c r="O945" s="18" t="n">
        <x:f>J945*L945</x:f>
        <x:v>16</x:v>
      </x:c>
      <x:c r="P945" s="18" t="n">
        <x:f>J945*M945</x:f>
        <x:v>704</x:v>
      </x:c>
      <x:c r="Q945" s="22" t="n">
        <x:f>'01 Controls'!$E$24*'02 Cargo Classes'!$M$13</x:f>
        <x:v>0</x:v>
      </x:c>
      <x:c r="R945" s="22" t="n">
        <x:f>'01 Controls'!$F$24*'02 Cargo Classes'!$N$13</x:f>
        <x:v>0.42</x:v>
      </x:c>
      <x:c r="S945" s="22" t="n">
        <x:f>'01 Controls'!$G$24*'02 Cargo Classes'!$O$13</x:f>
        <x:v>0.5</x:v>
      </x:c>
      <x:c r="T945" s="22" t="n">
        <x:f>'01 Controls'!$H$24*'02 Cargo Classes'!$P$13</x:f>
        <x:v>0.05</x:v>
      </x:c>
      <x:c r="U945" s="22" t="n">
        <x:f>SUM(Q945:T945)</x:f>
        <x:v>0.97</x:v>
      </x:c>
      <x:c r="V945" s="18" t="n">
        <x:f>IF(U945=0,0,N945*Q945/U945)</x:f>
        <x:v>0</x:v>
      </x:c>
      <x:c r="W945" s="18" t="n">
        <x:f>IF(U945=0,0,P945*Q945/U945)</x:f>
        <x:v>0</x:v>
      </x:c>
      <x:c r="X945" s="18" t="n">
        <x:f>MAX(V945,W945*'01 Controls'!$E$12)</x:f>
        <x:v>0</x:v>
      </x:c>
      <x:c r="Y945" s="18" t="n">
        <x:f>IF(U945=0,0,N945*R945/U945)</x:f>
        <x:v>92.87628865979381</x:v>
      </x:c>
      <x:c r="Z945" s="18" t="n">
        <x:f>IF(U945=0,0,P945*R945/U945)</x:f>
        <x:v>304.82474226804123</x:v>
      </x:c>
      <x:c r="AA945" s="18" t="n">
        <x:f>MAX(Y945,Z945*'01 Controls'!$E$13)</x:f>
        <x:v>92.87628865979381</x:v>
      </x:c>
      <x:c r="AB945" s="18" t="n">
        <x:f>IF(U945=0,0,N945*S945/U945)</x:f>
        <x:v>110.56701030927836</x:v>
      </x:c>
      <x:c r="AC945" s="18" t="n">
        <x:f>IF(U945=0,0,P945*S945/U945)</x:f>
        <x:v>362.88659793814435</x:v>
      </x:c>
      <x:c r="AD945" s="18" t="n">
        <x:f>MAX(AB945,AC945*'01 Controls'!$E$14)</x:f>
        <x:v>110.56701030927836</x:v>
      </x:c>
      <x:c r="AE945" s="18" t="n">
        <x:f>IF(U945=0,0,N945*T945/U945)</x:f>
        <x:v>11.056701030927837</x:v>
      </x:c>
      <x:c r="AF945" s="18" t="n">
        <x:f>IF(U945=0,0,P945*T945/U945)</x:f>
        <x:v>36.28865979381444</x:v>
      </x:c>
      <x:c r="AG945" s="18" t="n">
        <x:f>MAX(AE945,AF945*'01 Controls'!$E$15)</x:f>
        <x:v>11.056701030927837</x:v>
      </x:c>
      <x:c r="AH945" s="18" t="n">
        <x:f>SUM(V945,Y945,AB945,AE945)</x:f>
        <x:v>214.5</x:v>
      </x:c>
      <x:c r="AI945" s="18" t="n">
        <x:f>N945-AH945</x:f>
        <x:v>0</x:v>
      </x:c>
      <x:c r="AJ945" s="18" t="n">
        <x:f>V945*INDEX('07 Mode Capacity'!$P$6:$P$17,MATCH("AIR-"&amp;I945,'07 Mode Capacity'!$C$6:$C$17,0))</x:f>
        <x:v>0</x:v>
      </x:c>
      <x:c r="AK945" s="18" t="n">
        <x:f>Y945*INDEX('07 Mode Capacity'!$P$6:$P$17,MATCH("OCEAN-"&amp;I945,'07 Mode Capacity'!$C$6:$C$17,0))</x:f>
        <x:v>72.70058468883565</x:v>
      </x:c>
      <x:c r="AL945" s="18" t="n">
        <x:f>AB945*INDEX('07 Mode Capacity'!$P$6:$P$17,MATCH("LAND-"&amp;I945,'07 Mode Capacity'!$C$6:$C$17,0))</x:f>
        <x:v>79.05654289450814</x:v>
      </x:c>
      <x:c r="AM945" s="18" t="n">
        <x:f>AE945*INDEX('07 Mode Capacity'!$P$6:$P$17,MATCH("INLAND-"&amp;I945,'07 Mode Capacity'!$C$6:$C$17,0))</x:f>
        <x:v>11.056701030927837</x:v>
      </x:c>
      <x:c r="AN945" s="18" t="n">
        <x:f>SUM(AJ945:AM945)</x:f>
        <x:v>162.8138286142716</x:v>
      </x:c>
      <x:c r="AO945" s="17" t="n">
        <x:f>IF(N945=0,1,AN945/N945)</x:f>
        <x:v>0.7590388280385623</x:v>
      </x:c>
      <x:c r="AP945" s="11" t="str">
        <x:f>IF(AO945&gt;='01 Controls'!$E$16,"PASS","FAIL")</x:f>
        <x:v>FAIL</x:v>
      </x:c>
      <x:c r="AQ945" s="11" t="str">
        <x:v>UNQUANTIFIED</x:v>
      </x:c>
      <x:c r="AR945" s="11" t="str">
        <x:v>Position-class planning record; serial item and receiver open</x:v>
      </x:c>
      <x:c r="AS945" s="26"/>
      <x:c r="AT945" s="26"/>
    </x:row>
    <x:row r="946">
      <x:c r="C946" s="11" t="str">
        <x:v>C3-J-TDG-BLK-08</x:v>
      </x:c>
      <x:c r="D946" s="11" t="str">
        <x:v>C3</x:v>
      </x:c>
      <x:c r="E946" s="11" t="str">
        <x:v>Cascadia earthquake</x:v>
      </x:c>
      <x:c r="F946" s="11" t="str">
        <x:v>J-TDG</x:v>
      </x:c>
      <x:c r="G946" s="11" t="str">
        <x:v>Transfer and demobilization group</x:v>
      </x:c>
      <x:c r="H946" s="11" t="str">
        <x:v>BLK-08</x:v>
      </x:c>
      <x:c r="I946" s="19" t="n">
        <x:v>48</x:v>
      </x:c>
      <x:c r="J946" s="21" t="n">
        <x:v>4</x:v>
      </x:c>
      <x:c r="K946" s="18" t="n">
        <x:f>'05 Cargo Register'!K50</x:f>
        <x:v>160.875</x:v>
      </x:c>
      <x:c r="L946" s="18" t="n">
        <x:f>'05 Cargo Register'!N50</x:f>
        <x:v>26</x:v>
      </x:c>
      <x:c r="M946" s="18" t="n">
        <x:f>'05 Cargo Register'!O50</x:f>
        <x:v>1326</x:v>
      </x:c>
      <x:c r="N946" s="18" t="n">
        <x:f>J946*K946</x:f>
        <x:v>643.5</x:v>
      </x:c>
      <x:c r="O946" s="18" t="n">
        <x:f>J946*L946</x:f>
        <x:v>104</x:v>
      </x:c>
      <x:c r="P946" s="18" t="n">
        <x:f>J946*M946</x:f>
        <x:v>5304</x:v>
      </x:c>
      <x:c r="Q946" s="22" t="n">
        <x:f>'01 Controls'!$E$24*'02 Cargo Classes'!$M$14</x:f>
        <x:v>0.1</x:v>
      </x:c>
      <x:c r="R946" s="22" t="n">
        <x:f>'01 Controls'!$F$24*'02 Cargo Classes'!$N$14</x:f>
        <x:v>0.27999999999999997</x:v>
      </x:c>
      <x:c r="S946" s="22" t="n">
        <x:f>'01 Controls'!$G$24*'02 Cargo Classes'!$O$14</x:f>
        <x:v>0.5</x:v>
      </x:c>
      <x:c r="T946" s="22" t="n">
        <x:f>'01 Controls'!$H$24*'02 Cargo Classes'!$P$14</x:f>
        <x:v>0.025</x:v>
      </x:c>
      <x:c r="U946" s="22" t="n">
        <x:f>SUM(Q946:T946)</x:f>
        <x:v>0.905</x:v>
      </x:c>
      <x:c r="V946" s="18" t="n">
        <x:f>IF(U946=0,0,N946*Q946/U946)</x:f>
        <x:v>71.10497237569062</x:v>
      </x:c>
      <x:c r="W946" s="18" t="n">
        <x:f>IF(U946=0,0,P946*Q946/U946)</x:f>
        <x:v>586.0773480662983</x:v>
      </x:c>
      <x:c r="X946" s="18" t="n">
        <x:f>MAX(V946,W946*'01 Controls'!$E$12)</x:f>
        <x:v>146.51933701657458</x:v>
      </x:c>
      <x:c r="Y946" s="18" t="n">
        <x:f>IF(U946=0,0,N946*R946/U946)</x:f>
        <x:v>199.09392265193367</x:v>
      </x:c>
      <x:c r="Z946" s="18" t="n">
        <x:f>IF(U946=0,0,P946*R946/U946)</x:f>
        <x:v>1641.0165745856352</x:v>
      </x:c>
      <x:c r="AA946" s="18" t="n">
        <x:f>MAX(Y946,Z946*'01 Controls'!$E$13)</x:f>
        <x:v>246.15248618784528</x:v>
      </x:c>
      <x:c r="AB946" s="18" t="n">
        <x:f>IF(U946=0,0,N946*S946/U946)</x:f>
        <x:v>355.524861878453</x:v>
      </x:c>
      <x:c r="AC946" s="18" t="n">
        <x:f>IF(U946=0,0,P946*S946/U946)</x:f>
        <x:v>2930.3867403314916</x:v>
      </x:c>
      <x:c r="AD946" s="18" t="n">
        <x:f>MAX(AB946,AC946*'01 Controls'!$E$14)</x:f>
        <x:v>586.0773480662983</x:v>
      </x:c>
      <x:c r="AE946" s="18" t="n">
        <x:f>IF(U946=0,0,N946*T946/U946)</x:f>
        <x:v>17.776243093922655</x:v>
      </x:c>
      <x:c r="AF946" s="18" t="n">
        <x:f>IF(U946=0,0,P946*T946/U946)</x:f>
        <x:v>146.51933701657458</x:v>
      </x:c>
      <x:c r="AG946" s="18" t="n">
        <x:f>MAX(AE946,AF946*'01 Controls'!$E$15)</x:f>
        <x:v>26.373480662983425</x:v>
      </x:c>
      <x:c r="AH946" s="18" t="n">
        <x:f>SUM(V946,Y946,AB946,AE946)</x:f>
        <x:v>643.5</x:v>
      </x:c>
      <x:c r="AI946" s="18" t="n">
        <x:f>N946-AH946</x:f>
        <x:v>0</x:v>
      </x:c>
      <x:c r="AJ946" s="18" t="n">
        <x:f>V946*INDEX('07 Mode Capacity'!$P$6:$P$17,MATCH("AIR-"&amp;I946,'07 Mode Capacity'!$C$6:$C$17,0))</x:f>
        <x:v>19.933259238581197</x:v>
      </x:c>
      <x:c r="AK946" s="18" t="n">
        <x:f>Y946*INDEX('07 Mode Capacity'!$P$6:$P$17,MATCH("OCEAN-"&amp;I946,'07 Mode Capacity'!$C$6:$C$17,0))</x:f>
        <x:v>17.44785078225355</x:v>
      </x:c>
      <x:c r="AL946" s="18" t="n">
        <x:f>AB946*INDEX('07 Mode Capacity'!$P$6:$P$17,MATCH("LAND-"&amp;I946,'07 Mode Capacity'!$C$6:$C$17,0))</x:f>
        <x:v>43.391051951718815</x:v>
      </x:c>
      <x:c r="AM946" s="18" t="n">
        <x:f>AE946*INDEX('07 Mode Capacity'!$P$6:$P$17,MATCH("INLAND-"&amp;I946,'07 Mode Capacity'!$C$6:$C$17,0))</x:f>
        <x:v>11.220975577111396</x:v>
      </x:c>
      <x:c r="AN946" s="18" t="n">
        <x:f>SUM(AJ946:AM946)</x:f>
        <x:v>91.99313754966497</x:v>
      </x:c>
      <x:c r="AO946" s="17" t="n">
        <x:f>IF(N946=0,1,AN946/N946)</x:f>
        <x:v>0.14295747870965805</x:v>
      </x:c>
      <x:c r="AP946" s="11" t="str">
        <x:f>IF(AO946&gt;='01 Controls'!$E$16,"PASS","FAIL")</x:f>
        <x:v>FAIL</x:v>
      </x:c>
      <x:c r="AQ946" s="11" t="str">
        <x:v>UNQUANTIFIED</x:v>
      </x:c>
      <x:c r="AR946" s="11" t="str">
        <x:v>Position-class planning record; serial item and receiver open</x:v>
      </x:c>
      <x:c r="AS946" s="26"/>
      <x:c r="AT946" s="26"/>
    </x:row>
    <x:row r="947">
      <x:c r="C947" s="11" t="str">
        <x:v>C3-L-ROG-APL-45</x:v>
      </x:c>
      <x:c r="D947" s="11" t="str">
        <x:v>C3</x:v>
      </x:c>
      <x:c r="E947" s="11" t="str">
        <x:v>Cascadia earthquake</x:v>
      </x:c>
      <x:c r="F947" s="11" t="str">
        <x:v>L-ROG</x:v>
      </x:c>
      <x:c r="G947" s="11" t="str">
        <x:v>Access and route-opening group</x:v>
      </x:c>
      <x:c r="H947" s="11" t="str">
        <x:v>APL-45</x:v>
      </x:c>
      <x:c r="I947" s="19" t="n">
        <x:v>24</x:v>
      </x:c>
      <x:c r="J947" s="21" t="n">
        <x:v>12</x:v>
      </x:c>
      <x:c r="K947" s="18" t="n">
        <x:f>'05 Cargo Register'!K51</x:f>
        <x:v>91.125</x:v>
      </x:c>
      <x:c r="L947" s="18" t="n">
        <x:f>'05 Cargo Register'!N51</x:f>
        <x:v>24</x:v>
      </x:c>
      <x:c r="M947" s="18" t="n">
        <x:f>'05 Cargo Register'!O51</x:f>
        <x:v>180</x:v>
      </x:c>
      <x:c r="N947" s="18" t="n">
        <x:f>J947*K947</x:f>
        <x:v>1093.5</x:v>
      </x:c>
      <x:c r="O947" s="18" t="n">
        <x:f>J947*L947</x:f>
        <x:v>288</x:v>
      </x:c>
      <x:c r="P947" s="18" t="n">
        <x:f>J947*M947</x:f>
        <x:v>2160</x:v>
      </x:c>
      <x:c r="Q947" s="22" t="n">
        <x:f>'01 Controls'!$E$24*'02 Cargo Classes'!$M$6</x:f>
        <x:v>0.30000000000000004</x:v>
      </x:c>
      <x:c r="R947" s="22" t="n">
        <x:f>'01 Controls'!$F$24*'02 Cargo Classes'!$N$6</x:f>
        <x:v>0.13999999999999999</x:v>
      </x:c>
      <x:c r="S947" s="22" t="n">
        <x:f>'01 Controls'!$G$24*'02 Cargo Classes'!$O$6</x:f>
        <x:v>0.5</x:v>
      </x:c>
      <x:c r="T947" s="22" t="n">
        <x:f>'01 Controls'!$H$24*'02 Cargo Classes'!$P$6</x:f>
        <x:v>0.015</x:v>
      </x:c>
      <x:c r="U947" s="22" t="n">
        <x:f>SUM(Q947:T947)</x:f>
        <x:v>0.9550000000000001</x:v>
      </x:c>
      <x:c r="V947" s="18" t="n">
        <x:f>IF(U947=0,0,N947*Q947/U947)</x:f>
        <x:v>343.5078534031414</x:v>
      </x:c>
      <x:c r="W947" s="18" t="n">
        <x:f>IF(U947=0,0,P947*Q947/U947)</x:f>
        <x:v>678.5340314136126</x:v>
      </x:c>
      <x:c r="X947" s="18" t="n">
        <x:f>MAX(V947,W947*'01 Controls'!$E$12)</x:f>
        <x:v>343.5078534031414</x:v>
      </x:c>
      <x:c r="Y947" s="18" t="n">
        <x:f>IF(U947=0,0,N947*R947/U947)</x:f>
        <x:v>160.30366492146592</x:v>
      </x:c>
      <x:c r="Z947" s="18" t="n">
        <x:f>IF(U947=0,0,P947*R947/U947)</x:f>
        <x:v>316.6492146596858</x:v>
      </x:c>
      <x:c r="AA947" s="18" t="n">
        <x:f>MAX(Y947,Z947*'01 Controls'!$E$13)</x:f>
        <x:v>160.30366492146592</x:v>
      </x:c>
      <x:c r="AB947" s="18" t="n">
        <x:f>IF(U947=0,0,N947*S947/U947)</x:f>
        <x:v>572.5130890052355</x:v>
      </x:c>
      <x:c r="AC947" s="18" t="n">
        <x:f>IF(U947=0,0,P947*S947/U947)</x:f>
        <x:v>1130.8900523560208</x:v>
      </x:c>
      <x:c r="AD947" s="18" t="n">
        <x:f>MAX(AB947,AC947*'01 Controls'!$E$14)</x:f>
        <x:v>572.5130890052355</x:v>
      </x:c>
      <x:c r="AE947" s="18" t="n">
        <x:f>IF(U947=0,0,N947*T947/U947)</x:f>
        <x:v>17.175392670157066</x:v>
      </x:c>
      <x:c r="AF947" s="18" t="n">
        <x:f>IF(U947=0,0,P947*T947/U947)</x:f>
        <x:v>33.92670157068063</x:v>
      </x:c>
      <x:c r="AG947" s="18" t="n">
        <x:f>MAX(AE947,AF947*'01 Controls'!$E$15)</x:f>
        <x:v>17.175392670157066</x:v>
      </x:c>
      <x:c r="AH947" s="18" t="n">
        <x:f>SUM(V947,Y947,AB947,AE947)</x:f>
        <x:v>1093.5</x:v>
      </x:c>
      <x:c r="AI947" s="18" t="n">
        <x:f>N947-AH947</x:f>
        <x:v>0</x:v>
      </x:c>
      <x:c r="AJ947" s="18" t="n">
        <x:f>V947*INDEX('07 Mode Capacity'!$P$6:$P$17,MATCH("AIR-"&amp;I947,'07 Mode Capacity'!$C$6:$C$17,0))</x:f>
        <x:v>69.70257586862947</x:v>
      </x:c>
      <x:c r="AK947" s="18" t="n">
        <x:f>Y947*INDEX('07 Mode Capacity'!$P$6:$P$17,MATCH("OCEAN-"&amp;I947,'07 Mode Capacity'!$C$6:$C$17,0))</x:f>
        <x:v>24.05982463227779</x:v>
      </x:c>
      <x:c r="AL947" s="18" t="n">
        <x:f>AB947*INDEX('07 Mode Capacity'!$P$6:$P$17,MATCH("LAND-"&amp;I947,'07 Mode Capacity'!$C$6:$C$17,0))</x:f>
        <x:v>218.9867856894616</x:v>
      </x:c>
      <x:c r="AM947" s="18" t="n">
        <x:f>AE947*INDEX('07 Mode Capacity'!$P$6:$P$17,MATCH("INLAND-"&amp;I947,'07 Mode Capacity'!$C$6:$C$17,0))</x:f>
        <x:v>17.175392670157066</x:v>
      </x:c>
      <x:c r="AN947" s="18" t="n">
        <x:f>SUM(AJ947:AM947)</x:f>
        <x:v>329.9245788605259</x:v>
      </x:c>
      <x:c r="AO947" s="17" t="n">
        <x:f>IF(N947=0,1,AN947/N947)</x:f>
        <x:v>0.30171429251076903</x:v>
      </x:c>
      <x:c r="AP947" s="11" t="str">
        <x:f>IF(AO947&gt;='01 Controls'!$E$16,"PASS","FAIL")</x:f>
        <x:v>FAIL</x:v>
      </x:c>
      <x:c r="AQ947" s="11" t="str">
        <x:v>UNQUANTIFIED</x:v>
      </x:c>
      <x:c r="AR947" s="11" t="str">
        <x:v>Position-class planning record; serial item and receiver open</x:v>
      </x:c>
      <x:c r="AS947" s="26"/>
      <x:c r="AT947" s="26"/>
    </x:row>
    <x:row r="948">
      <x:c r="C948" s="11" t="str">
        <x:v>C3-L-ROG-ISO-18</x:v>
      </x:c>
      <x:c r="D948" s="11" t="str">
        <x:v>C3</x:v>
      </x:c>
      <x:c r="E948" s="11" t="str">
        <x:v>Cascadia earthquake</x:v>
      </x:c>
      <x:c r="F948" s="11" t="str">
        <x:v>L-ROG</x:v>
      </x:c>
      <x:c r="G948" s="11" t="str">
        <x:v>Access and route-opening group</x:v>
      </x:c>
      <x:c r="H948" s="11" t="str">
        <x:v>ISO-18</x:v>
      </x:c>
      <x:c r="I948" s="19" t="n">
        <x:v>48</x:v>
      </x:c>
      <x:c r="J948" s="21" t="n">
        <x:v>12</x:v>
      </x:c>
      <x:c r="K948" s="18" t="n">
        <x:f>'05 Cargo Register'!K52</x:f>
        <x:v>364.5</x:v>
      </x:c>
      <x:c r="L948" s="18" t="n">
        <x:f>'05 Cargo Register'!N52</x:f>
        <x:v>24</x:v>
      </x:c>
      <x:c r="M948" s="18" t="n">
        <x:f>'05 Cargo Register'!O52</x:f>
        <x:v>633.6</x:v>
      </x:c>
      <x:c r="N948" s="18" t="n">
        <x:f>J948*K948</x:f>
        <x:v>4374</x:v>
      </x:c>
      <x:c r="O948" s="18" t="n">
        <x:f>J948*L948</x:f>
        <x:v>288</x:v>
      </x:c>
      <x:c r="P948" s="18" t="n">
        <x:f>J948*M948</x:f>
        <x:v>7603.200000000001</x:v>
      </x:c>
      <x:c r="Q948" s="22" t="n">
        <x:f>'01 Controls'!$E$24*'02 Cargo Classes'!$M$7</x:f>
        <x:v>0.020000000000000004</x:v>
      </x:c>
      <x:c r="R948" s="22" t="n">
        <x:f>'01 Controls'!$F$24*'02 Cargo Classes'!$N$7</x:f>
        <x:v>0.35</x:v>
      </x:c>
      <x:c r="S948" s="22" t="n">
        <x:f>'01 Controls'!$G$24*'02 Cargo Classes'!$O$7</x:f>
        <x:v>0.6</x:v>
      </x:c>
      <x:c r="T948" s="22" t="n">
        <x:f>'01 Controls'!$H$24*'02 Cargo Classes'!$P$7</x:f>
        <x:v>0.04000000000000001</x:v>
      </x:c>
      <x:c r="U948" s="22" t="n">
        <x:f>SUM(Q948:T948)</x:f>
        <x:v>1.01</x:v>
      </x:c>
      <x:c r="V948" s="18" t="n">
        <x:f>IF(U948=0,0,N948*Q948/U948)</x:f>
        <x:v>86.61386138613864</x:v>
      </x:c>
      <x:c r="W948" s="18" t="n">
        <x:f>IF(U948=0,0,P948*Q948/U948)</x:f>
        <x:v>150.5584158415842</x:v>
      </x:c>
      <x:c r="X948" s="18" t="n">
        <x:f>MAX(V948,W948*'01 Controls'!$E$12)</x:f>
        <x:v>86.61386138613864</x:v>
      </x:c>
      <x:c r="Y948" s="18" t="n">
        <x:f>IF(U948=0,0,N948*R948/U948)</x:f>
        <x:v>1515.7425742574255</x:v>
      </x:c>
      <x:c r="Z948" s="18" t="n">
        <x:f>IF(U948=0,0,P948*R948/U948)</x:f>
        <x:v>2634.7722772277225</x:v>
      </x:c>
      <x:c r="AA948" s="18" t="n">
        <x:f>MAX(Y948,Z948*'01 Controls'!$E$13)</x:f>
        <x:v>1515.7425742574255</x:v>
      </x:c>
      <x:c r="AB948" s="18" t="n">
        <x:f>IF(U948=0,0,N948*S948/U948)</x:f>
        <x:v>2598.4158415841584</x:v>
      </x:c>
      <x:c r="AC948" s="18" t="n">
        <x:f>IF(U948=0,0,P948*S948/U948)</x:f>
        <x:v>4516.752475247525</x:v>
      </x:c>
      <x:c r="AD948" s="18" t="n">
        <x:f>MAX(AB948,AC948*'01 Controls'!$E$14)</x:f>
        <x:v>2598.4158415841584</x:v>
      </x:c>
      <x:c r="AE948" s="18" t="n">
        <x:f>IF(U948=0,0,N948*T948/U948)</x:f>
        <x:v>173.22772277227727</x:v>
      </x:c>
      <x:c r="AF948" s="18" t="n">
        <x:f>IF(U948=0,0,P948*T948/U948)</x:f>
        <x:v>301.1168316831684</x:v>
      </x:c>
      <x:c r="AG948" s="18" t="n">
        <x:f>MAX(AE948,AF948*'01 Controls'!$E$15)</x:f>
        <x:v>173.22772277227727</x:v>
      </x:c>
      <x:c r="AH948" s="18" t="n">
        <x:f>SUM(V948,Y948,AB948,AE948)</x:f>
        <x:v>4374</x:v>
      </x:c>
      <x:c r="AI948" s="18" t="n">
        <x:f>N948-AH948</x:f>
        <x:v>0</x:v>
      </x:c>
      <x:c r="AJ948" s="18" t="n">
        <x:f>V948*INDEX('07 Mode Capacity'!$P$6:$P$17,MATCH("AIR-"&amp;I948,'07 Mode Capacity'!$C$6:$C$17,0))</x:f>
        <x:v>24.28095384866072</x:v>
      </x:c>
      <x:c r="AK948" s="18" t="n">
        <x:f>Y948*INDEX('07 Mode Capacity'!$P$6:$P$17,MATCH("OCEAN-"&amp;I948,'07 Mode Capacity'!$C$6:$C$17,0))</x:f>
        <x:v>132.83404087721698</x:v>
      </x:c>
      <x:c r="AL948" s="18" t="n">
        <x:f>AB948*INDEX('07 Mode Capacity'!$P$6:$P$17,MATCH("LAND-"&amp;I948,'07 Mode Capacity'!$C$6:$C$17,0))</x:f>
        <x:v>317.1311175781955</x:v>
      </x:c>
      <x:c r="AM948" s="18" t="n">
        <x:f>AE948*INDEX('07 Mode Capacity'!$P$6:$P$17,MATCH("INLAND-"&amp;I948,'07 Mode Capacity'!$C$6:$C$17,0))</x:f>
        <x:v>109.34729212669735</x:v>
      </x:c>
      <x:c r="AN948" s="18" t="n">
        <x:f>SUM(AJ948:AM948)</x:f>
        <x:v>583.5934044307705</x:v>
      </x:c>
      <x:c r="AO948" s="17" t="n">
        <x:f>IF(N948=0,1,AN948/N948)</x:f>
        <x:v>0.1334232749041542</x:v>
      </x:c>
      <x:c r="AP948" s="11" t="str">
        <x:f>IF(AO948&gt;='01 Controls'!$E$16,"PASS","FAIL")</x:f>
        <x:v>FAIL</x:v>
      </x:c>
      <x:c r="AQ948" s="11" t="str">
        <x:v>UNQUANTIFIED</x:v>
      </x:c>
      <x:c r="AR948" s="11" t="str">
        <x:v>Position-class planning record; serial item and receiver open</x:v>
      </x:c>
      <x:c r="AS948" s="26"/>
      <x:c r="AT948" s="26"/>
    </x:row>
    <x:row r="949">
      <x:c r="C949" s="11" t="str">
        <x:v>C3-L-ROG-COL-12</x:v>
      </x:c>
      <x:c r="D949" s="11" t="str">
        <x:v>C3</x:v>
      </x:c>
      <x:c r="E949" s="11" t="str">
        <x:v>Cascadia earthquake</x:v>
      </x:c>
      <x:c r="F949" s="11" t="str">
        <x:v>L-ROG</x:v>
      </x:c>
      <x:c r="G949" s="11" t="str">
        <x:v>Access and route-opening group</x:v>
      </x:c>
      <x:c r="H949" s="11" t="str">
        <x:v>COL-12</x:v>
      </x:c>
      <x:c r="I949" s="19" t="n">
        <x:v>24</x:v>
      </x:c>
      <x:c r="J949" s="21" t="n">
        <x:v>12</x:v>
      </x:c>
      <x:c r="K949" s="18" t="n">
        <x:f>'05 Cargo Register'!K53</x:f>
        <x:v>60.75</x:v>
      </x:c>
      <x:c r="L949" s="18" t="n">
        <x:f>'05 Cargo Register'!N53</x:f>
        <x:v>7</x:v>
      </x:c>
      <x:c r="M949" s="18" t="n">
        <x:f>'05 Cargo Register'!O53</x:f>
        <x:v>184.8</x:v>
      </x:c>
      <x:c r="N949" s="18" t="n">
        <x:f>J949*K949</x:f>
        <x:v>729</x:v>
      </x:c>
      <x:c r="O949" s="18" t="n">
        <x:f>J949*L949</x:f>
        <x:v>84</x:v>
      </x:c>
      <x:c r="P949" s="18" t="n">
        <x:f>J949*M949</x:f>
        <x:v>2217.6000000000004</x:v>
      </x:c>
      <x:c r="Q949" s="22" t="n">
        <x:f>'01 Controls'!$E$24*'02 Cargo Classes'!$M$8</x:f>
        <x:v>0.2</x:v>
      </x:c>
      <x:c r="R949" s="22" t="n">
        <x:f>'01 Controls'!$F$24*'02 Cargo Classes'!$N$8</x:f>
        <x:v>0.24499999999999997</x:v>
      </x:c>
      <x:c r="S949" s="22" t="n">
        <x:f>'01 Controls'!$G$24*'02 Cargo Classes'!$O$8</x:f>
        <x:v>0.6</x:v>
      </x:c>
      <x:c r="T949" s="22" t="n">
        <x:f>'01 Controls'!$H$24*'02 Cargo Classes'!$P$8</x:f>
        <x:v>0.010000000000000002</x:v>
      </x:c>
      <x:c r="U949" s="22" t="n">
        <x:f>SUM(Q949:T949)</x:f>
        <x:v>1.055</x:v>
      </x:c>
      <x:c r="V949" s="18" t="n">
        <x:f>IF(U949=0,0,N949*Q949/U949)</x:f>
        <x:v>138.19905213270144</x:v>
      </x:c>
      <x:c r="W949" s="18" t="n">
        <x:f>IF(U949=0,0,P949*Q949/U949)</x:f>
        <x:v>420.39810426540294</x:v>
      </x:c>
      <x:c r="X949" s="18" t="n">
        <x:f>MAX(V949,W949*'01 Controls'!$E$12)</x:f>
        <x:v>138.19905213270144</x:v>
      </x:c>
      <x:c r="Y949" s="18" t="n">
        <x:f>IF(U949=0,0,N949*R949/U949)</x:f>
        <x:v>169.29383886255926</x:v>
      </x:c>
      <x:c r="Z949" s="18" t="n">
        <x:f>IF(U949=0,0,P949*R949/U949)</x:f>
        <x:v>514.9876777251185</x:v>
      </x:c>
      <x:c r="AA949" s="18" t="n">
        <x:f>MAX(Y949,Z949*'01 Controls'!$E$13)</x:f>
        <x:v>169.29383886255926</x:v>
      </x:c>
      <x:c r="AB949" s="18" t="n">
        <x:f>IF(U949=0,0,N949*S949/U949)</x:f>
        <x:v>414.5971563981043</x:v>
      </x:c>
      <x:c r="AC949" s="18" t="n">
        <x:f>IF(U949=0,0,P949*S949/U949)</x:f>
        <x:v>1261.1943127962088</x:v>
      </x:c>
      <x:c r="AD949" s="18" t="n">
        <x:f>MAX(AB949,AC949*'01 Controls'!$E$14)</x:f>
        <x:v>414.5971563981043</x:v>
      </x:c>
      <x:c r="AE949" s="18" t="n">
        <x:f>IF(U949=0,0,N949*T949/U949)</x:f>
        <x:v>6.909952606635073</x:v>
      </x:c>
      <x:c r="AF949" s="18" t="n">
        <x:f>IF(U949=0,0,P949*T949/U949)</x:f>
        <x:v>21.019905213270153</x:v>
      </x:c>
      <x:c r="AG949" s="18" t="n">
        <x:f>MAX(AE949,AF949*'01 Controls'!$E$15)</x:f>
        <x:v>6.909952606635073</x:v>
      </x:c>
      <x:c r="AH949" s="18" t="n">
        <x:f>SUM(V949,Y949,AB949,AE949)</x:f>
        <x:v>729.0000000000001</x:v>
      </x:c>
      <x:c r="AI949" s="18" t="n">
        <x:f>N949-AH949</x:f>
        <x:v>-1.1368683772161603e-13</x:v>
      </x:c>
      <x:c r="AJ949" s="18" t="n">
        <x:f>V949*INDEX('07 Mode Capacity'!$P$6:$P$17,MATCH("AIR-"&amp;I949,'07 Mode Capacity'!$C$6:$C$17,0))</x:f>
        <x:v>28.042531839722443</x:v>
      </x:c>
      <x:c r="AK949" s="18" t="n">
        <x:f>Y949*INDEX('07 Mode Capacity'!$P$6:$P$17,MATCH("OCEAN-"&amp;I949,'07 Mode Capacity'!$C$6:$C$17,0))</x:f>
        <x:v>25.409151290170154</x:v>
      </x:c>
      <x:c r="AL949" s="18" t="n">
        <x:f>AB949*INDEX('07 Mode Capacity'!$P$6:$P$17,MATCH("LAND-"&amp;I949,'07 Mode Capacity'!$C$6:$C$17,0))</x:f>
        <x:v>158.58379551350586</x:v>
      </x:c>
      <x:c r="AM949" s="18" t="n">
        <x:f>AE949*INDEX('07 Mode Capacity'!$P$6:$P$17,MATCH("INLAND-"&amp;I949,'07 Mode Capacity'!$C$6:$C$17,0))</x:f>
        <x:v>6.909952606635073</x:v>
      </x:c>
      <x:c r="AN949" s="18" t="n">
        <x:f>SUM(AJ949:AM949)</x:f>
        <x:v>218.94543125003352</x:v>
      </x:c>
      <x:c r="AO949" s="17" t="n">
        <x:f>IF(N949=0,1,AN949/N949)</x:f>
        <x:v>0.3003366683813903</x:v>
      </x:c>
      <x:c r="AP949" s="11" t="str">
        <x:f>IF(AO949&gt;='01 Controls'!$E$16,"PASS","FAIL")</x:f>
        <x:v>FAIL</x:v>
      </x:c>
      <x:c r="AQ949" s="11" t="str">
        <x:v>UNQUANTIFIED</x:v>
      </x:c>
      <x:c r="AR949" s="11" t="str">
        <x:v>Position-class planning record; serial item and receiver open</x:v>
      </x:c>
      <x:c r="AS949" s="26"/>
      <x:c r="AT949" s="26"/>
    </x:row>
    <x:row r="950">
      <x:c r="C950" s="11" t="str">
        <x:v>C3-L-ROG-BAT-22</x:v>
      </x:c>
      <x:c r="D950" s="11" t="str">
        <x:v>C3</x:v>
      </x:c>
      <x:c r="E950" s="11" t="str">
        <x:v>Cascadia earthquake</x:v>
      </x:c>
      <x:c r="F950" s="11" t="str">
        <x:v>L-ROG</x:v>
      </x:c>
      <x:c r="G950" s="11" t="str">
        <x:v>Access and route-opening group</x:v>
      </x:c>
      <x:c r="H950" s="11" t="str">
        <x:v>BAT-22</x:v>
      </x:c>
      <x:c r="I950" s="19" t="n">
        <x:v>48</x:v>
      </x:c>
      <x:c r="J950" s="21" t="n">
        <x:v>12</x:v>
      </x:c>
      <x:c r="K950" s="18" t="n">
        <x:f>'05 Cargo Register'!K54</x:f>
        <x:v>243</x:v>
      </x:c>
      <x:c r="L950" s="18" t="n">
        <x:f>'05 Cargo Register'!N54</x:f>
        <x:v>14</x:v>
      </x:c>
      <x:c r="M950" s="18" t="n">
        <x:f>'05 Cargo Register'!O54</x:f>
        <x:v>369.6</x:v>
      </x:c>
      <x:c r="N950" s="18" t="n">
        <x:f>J950*K950</x:f>
        <x:v>2916</x:v>
      </x:c>
      <x:c r="O950" s="18" t="n">
        <x:f>J950*L950</x:f>
        <x:v>168</x:v>
      </x:c>
      <x:c r="P950" s="18" t="n">
        <x:f>J950*M950</x:f>
        <x:v>4435.200000000001</x:v>
      </x:c>
      <x:c r="Q950" s="22" t="n">
        <x:f>'01 Controls'!$E$24*'02 Cargo Classes'!$M$9</x:f>
        <x:v>0</x:v>
      </x:c>
      <x:c r="R950" s="22" t="n">
        <x:f>'01 Controls'!$F$24*'02 Cargo Classes'!$N$9</x:f>
        <x:v>0.35</x:v>
      </x:c>
      <x:c r="S950" s="22" t="n">
        <x:f>'01 Controls'!$G$24*'02 Cargo Classes'!$O$9</x:f>
        <x:v>0.5</x:v>
      </x:c>
      <x:c r="T950" s="22" t="n">
        <x:f>'01 Controls'!$H$24*'02 Cargo Classes'!$P$9</x:f>
        <x:v>0.025</x:v>
      </x:c>
      <x:c r="U950" s="22" t="n">
        <x:f>SUM(Q950:T950)</x:f>
        <x:v>0.875</x:v>
      </x:c>
      <x:c r="V950" s="18" t="n">
        <x:f>IF(U950=0,0,N950*Q950/U950)</x:f>
        <x:v>0</x:v>
      </x:c>
      <x:c r="W950" s="18" t="n">
        <x:f>IF(U950=0,0,P950*Q950/U950)</x:f>
        <x:v>0</x:v>
      </x:c>
      <x:c r="X950" s="18" t="n">
        <x:f>MAX(V950,W950*'01 Controls'!$E$12)</x:f>
        <x:v>0</x:v>
      </x:c>
      <x:c r="Y950" s="18" t="n">
        <x:f>IF(U950=0,0,N950*R950/U950)</x:f>
        <x:v>1166.3999999999999</x:v>
      </x:c>
      <x:c r="Z950" s="18" t="n">
        <x:f>IF(U950=0,0,P950*R950/U950)</x:f>
        <x:v>1774.0800000000002</x:v>
      </x:c>
      <x:c r="AA950" s="18" t="n">
        <x:f>MAX(Y950,Z950*'01 Controls'!$E$13)</x:f>
        <x:v>1166.3999999999999</x:v>
      </x:c>
      <x:c r="AB950" s="18" t="n">
        <x:f>IF(U950=0,0,N950*S950/U950)</x:f>
        <x:v>1666.2857142857142</x:v>
      </x:c>
      <x:c r="AC950" s="18" t="n">
        <x:f>IF(U950=0,0,P950*S950/U950)</x:f>
        <x:v>2534.4000000000005</x:v>
      </x:c>
      <x:c r="AD950" s="18" t="n">
        <x:f>MAX(AB950,AC950*'01 Controls'!$E$14)</x:f>
        <x:v>1666.2857142857142</x:v>
      </x:c>
      <x:c r="AE950" s="18" t="n">
        <x:f>IF(U950=0,0,N950*T950/U950)</x:f>
        <x:v>83.31428571428572</x:v>
      </x:c>
      <x:c r="AF950" s="18" t="n">
        <x:f>IF(U950=0,0,P950*T950/U950)</x:f>
        <x:v>126.72000000000003</x:v>
      </x:c>
      <x:c r="AG950" s="18" t="n">
        <x:f>MAX(AE950,AF950*'01 Controls'!$E$15)</x:f>
        <x:v>83.31428571428572</x:v>
      </x:c>
      <x:c r="AH950" s="18" t="n">
        <x:f>SUM(V950,Y950,AB950,AE950)</x:f>
        <x:v>2916</x:v>
      </x:c>
      <x:c r="AI950" s="18" t="n">
        <x:f>N950-AH950</x:f>
        <x:v>0</x:v>
      </x:c>
      <x:c r="AJ950" s="18" t="n">
        <x:f>V950*INDEX('07 Mode Capacity'!$P$6:$P$17,MATCH("AIR-"&amp;I950,'07 Mode Capacity'!$C$6:$C$17,0))</x:f>
        <x:v>0</x:v>
      </x:c>
      <x:c r="AK950" s="18" t="n">
        <x:f>Y950*INDEX('07 Mode Capacity'!$P$6:$P$17,MATCH("OCEAN-"&amp;I950,'07 Mode Capacity'!$C$6:$C$17,0))</x:f>
        <x:v>102.21895717027745</x:v>
      </x:c>
      <x:c r="AL950" s="18" t="n">
        <x:f>AB950*INDEX('07 Mode Capacity'!$P$6:$P$17,MATCH("LAND-"&amp;I950,'07 Mode Capacity'!$C$6:$C$17,0))</x:f>
        <x:v>203.36662143109677</x:v>
      </x:c>
      <x:c r="AM950" s="18" t="n">
        <x:f>AE950*INDEX('07 Mode Capacity'!$P$6:$P$17,MATCH("INLAND-"&amp;I950,'07 Mode Capacity'!$C$6:$C$17,0))</x:f>
        <x:v>52.59084049903062</x:v>
      </x:c>
      <x:c r="AN950" s="18" t="n">
        <x:f>SUM(AJ950:AM950)</x:f>
        <x:v>358.1764191004048</x:v>
      </x:c>
      <x:c r="AO950" s="17" t="n">
        <x:f>IF(N950=0,1,AN950/N950)</x:f>
        <x:v>0.12283141944458327</x:v>
      </x:c>
      <x:c r="AP950" s="11" t="str">
        <x:f>IF(AO950&gt;='01 Controls'!$E$16,"PASS","FAIL")</x:f>
        <x:v>FAIL</x:v>
      </x:c>
      <x:c r="AQ950" s="11" t="str">
        <x:v>UNQUANTIFIED</x:v>
      </x:c>
      <x:c r="AR950" s="11" t="str">
        <x:v>Position-class planning record; serial item and receiver open</x:v>
      </x:c>
      <x:c r="AS950" s="26"/>
      <x:c r="AT950" s="26"/>
    </x:row>
    <x:row r="951">
      <x:c r="C951" s="11" t="str">
        <x:v>C3-L-ROG-TNK-20</x:v>
      </x:c>
      <x:c r="D951" s="11" t="str">
        <x:v>C3</x:v>
      </x:c>
      <x:c r="E951" s="11" t="str">
        <x:v>Cascadia earthquake</x:v>
      </x:c>
      <x:c r="F951" s="11" t="str">
        <x:v>L-ROG</x:v>
      </x:c>
      <x:c r="G951" s="11" t="str">
        <x:v>Access and route-opening group</x:v>
      </x:c>
      <x:c r="H951" s="11" t="str">
        <x:v>TNK-20</x:v>
      </x:c>
      <x:c r="I951" s="19" t="n">
        <x:v>48</x:v>
      </x:c>
      <x:c r="J951" s="21" t="n">
        <x:v>12</x:v>
      </x:c>
      <x:c r="K951" s="18" t="n">
        <x:f>'05 Cargo Register'!K55</x:f>
        <x:v>243</x:v>
      </x:c>
      <x:c r="L951" s="18" t="n">
        <x:f>'05 Cargo Register'!N55</x:f>
        <x:v>15</x:v>
      </x:c>
      <x:c r="M951" s="18" t="n">
        <x:f>'05 Cargo Register'!O55</x:f>
        <x:v>318.75</x:v>
      </x:c>
      <x:c r="N951" s="18" t="n">
        <x:f>J951*K951</x:f>
        <x:v>2916</x:v>
      </x:c>
      <x:c r="O951" s="18" t="n">
        <x:f>J951*L951</x:f>
        <x:v>180</x:v>
      </x:c>
      <x:c r="P951" s="18" t="n">
        <x:f>J951*M951</x:f>
        <x:v>3825</x:v>
      </x:c>
      <x:c r="Q951" s="22" t="n">
        <x:f>'01 Controls'!$E$24*'02 Cargo Classes'!$M$10</x:f>
        <x:v>0</x:v>
      </x:c>
      <x:c r="R951" s="22" t="n">
        <x:f>'01 Controls'!$F$24*'02 Cargo Classes'!$N$10</x:f>
        <x:v>0.42</x:v>
      </x:c>
      <x:c r="S951" s="22" t="n">
        <x:f>'01 Controls'!$G$24*'02 Cargo Classes'!$O$10</x:f>
        <x:v>0.5</x:v>
      </x:c>
      <x:c r="T951" s="22" t="n">
        <x:f>'01 Controls'!$H$24*'02 Cargo Classes'!$P$10</x:f>
        <x:v>0.05</x:v>
      </x:c>
      <x:c r="U951" s="22" t="n">
        <x:f>SUM(Q951:T951)</x:f>
        <x:v>0.97</x:v>
      </x:c>
      <x:c r="V951" s="18" t="n">
        <x:f>IF(U951=0,0,N951*Q951/U951)</x:f>
        <x:v>0</x:v>
      </x:c>
      <x:c r="W951" s="18" t="n">
        <x:f>IF(U951=0,0,P951*Q951/U951)</x:f>
        <x:v>0</x:v>
      </x:c>
      <x:c r="X951" s="18" t="n">
        <x:f>MAX(V951,W951*'01 Controls'!$E$12)</x:f>
        <x:v>0</x:v>
      </x:c>
      <x:c r="Y951" s="18" t="n">
        <x:f>IF(U951=0,0,N951*R951/U951)</x:f>
        <x:v>1262.5979381443299</x:v>
      </x:c>
      <x:c r="Z951" s="18" t="n">
        <x:f>IF(U951=0,0,P951*R951/U951)</x:f>
        <x:v>1656.1855670103093</x:v>
      </x:c>
      <x:c r="AA951" s="18" t="n">
        <x:f>MAX(Y951,Z951*'01 Controls'!$E$13)</x:f>
        <x:v>1262.5979381443299</x:v>
      </x:c>
      <x:c r="AB951" s="18" t="n">
        <x:f>IF(U951=0,0,N951*S951/U951)</x:f>
        <x:v>1503.0927835051548</x:v>
      </x:c>
      <x:c r="AC951" s="18" t="n">
        <x:f>IF(U951=0,0,P951*S951/U951)</x:f>
        <x:v>1971.6494845360826</x:v>
      </x:c>
      <x:c r="AD951" s="18" t="n">
        <x:f>MAX(AB951,AC951*'01 Controls'!$E$14)</x:f>
        <x:v>1503.0927835051548</x:v>
      </x:c>
      <x:c r="AE951" s="18" t="n">
        <x:f>IF(U951=0,0,N951*T951/U951)</x:f>
        <x:v>150.30927835051548</x:v>
      </x:c>
      <x:c r="AF951" s="18" t="n">
        <x:f>IF(U951=0,0,P951*T951/U951)</x:f>
        <x:v>197.16494845360825</x:v>
      </x:c>
      <x:c r="AG951" s="18" t="n">
        <x:f>MAX(AE951,AF951*'01 Controls'!$E$15)</x:f>
        <x:v>150.30927835051548</x:v>
      </x:c>
      <x:c r="AH951" s="18" t="n">
        <x:f>SUM(V951,Y951,AB951,AE951)</x:f>
        <x:v>2916</x:v>
      </x:c>
      <x:c r="AI951" s="18" t="n">
        <x:f>N951-AH951</x:f>
        <x:v>0</x:v>
      </x:c>
      <x:c r="AJ951" s="18" t="n">
        <x:f>V951*INDEX('07 Mode Capacity'!$P$6:$P$17,MATCH("AIR-"&amp;I951,'07 Mode Capacity'!$C$6:$C$17,0))</x:f>
        <x:v>0</x:v>
      </x:c>
      <x:c r="AK951" s="18" t="n">
        <x:f>Y951*INDEX('07 Mode Capacity'!$P$6:$P$17,MATCH("OCEAN-"&amp;I951,'07 Mode Capacity'!$C$6:$C$17,0))</x:f>
        <x:v>110.64938662761993</x:v>
      </x:c>
      <x:c r="AL951" s="18" t="n">
        <x:f>AB951*INDEX('07 Mode Capacity'!$P$6:$P$17,MATCH("LAND-"&amp;I951,'07 Mode Capacity'!$C$6:$C$17,0))</x:f>
        <x:v>183.44927190949454</x:v>
      </x:c>
      <x:c r="AM951" s="18" t="n">
        <x:f>AE951*INDEX('07 Mode Capacity'!$P$6:$P$17,MATCH("INLAND-"&amp;I951,'07 Mode Capacity'!$C$6:$C$17,0))</x:f>
        <x:v>94.88038234361194</x:v>
      </x:c>
      <x:c r="AN951" s="18" t="n">
        <x:f>SUM(AJ951:AM951)</x:f>
        <x:v>388.9790408807264</x:v>
      </x:c>
      <x:c r="AO951" s="17" t="n">
        <x:f>IF(N951=0,1,AN951/N951)</x:f>
        <x:v>0.13339473281232045</x:v>
      </x:c>
      <x:c r="AP951" s="11" t="str">
        <x:f>IF(AO951&gt;='01 Controls'!$E$16,"PASS","FAIL")</x:f>
        <x:v>FAIL</x:v>
      </x:c>
      <x:c r="AQ951" s="11" t="str">
        <x:v>UNQUANTIFIED</x:v>
      </x:c>
      <x:c r="AR951" s="11" t="str">
        <x:v>Position-class planning record; serial item and receiver open</x:v>
      </x:c>
      <x:c r="AS951" s="26"/>
      <x:c r="AT951" s="26"/>
    </x:row>
    <x:row r="952">
      <x:c r="C952" s="11" t="str">
        <x:v>C3-L-ROG-FLR-24</x:v>
      </x:c>
      <x:c r="D952" s="11" t="str">
        <x:v>C3</x:v>
      </x:c>
      <x:c r="E952" s="11" t="str">
        <x:v>Cascadia earthquake</x:v>
      </x:c>
      <x:c r="F952" s="11" t="str">
        <x:v>L-ROG</x:v>
      </x:c>
      <x:c r="G952" s="11" t="str">
        <x:v>Access and route-opening group</x:v>
      </x:c>
      <x:c r="H952" s="11" t="str">
        <x:v>FLR-24</x:v>
      </x:c>
      <x:c r="I952" s="19" t="n">
        <x:v>48</x:v>
      </x:c>
      <x:c r="J952" s="21" t="n">
        <x:v>12</x:v>
      </x:c>
      <x:c r="K952" s="18" t="n">
        <x:f>'05 Cargo Register'!K56</x:f>
        <x:v>546.75</x:v>
      </x:c>
      <x:c r="L952" s="18" t="n">
        <x:f>'05 Cargo Register'!N56</x:f>
        <x:v>27</x:v>
      </x:c>
      <x:c r="M952" s="18" t="n">
        <x:f>'05 Cargo Register'!O56</x:f>
        <x:v>864</x:v>
      </x:c>
      <x:c r="N952" s="18" t="n">
        <x:f>J952*K952</x:f>
        <x:v>6561</x:v>
      </x:c>
      <x:c r="O952" s="18" t="n">
        <x:f>J952*L952</x:f>
        <x:v>324</x:v>
      </x:c>
      <x:c r="P952" s="18" t="n">
        <x:f>J952*M952</x:f>
        <x:v>10368</x:v>
      </x:c>
      <x:c r="Q952" s="22" t="n">
        <x:f>'01 Controls'!$E$24*'02 Cargo Classes'!$M$11</x:f>
        <x:v>0</x:v>
      </x:c>
      <x:c r="R952" s="22" t="n">
        <x:f>'01 Controls'!$F$24*'02 Cargo Classes'!$N$11</x:f>
        <x:v>0.42</x:v>
      </x:c>
      <x:c r="S952" s="22" t="n">
        <x:f>'01 Controls'!$G$24*'02 Cargo Classes'!$O$11</x:f>
        <x:v>0.5</x:v>
      </x:c>
      <x:c r="T952" s="22" t="n">
        <x:f>'01 Controls'!$H$24*'02 Cargo Classes'!$P$11</x:f>
        <x:v>0.04000000000000001</x:v>
      </x:c>
      <x:c r="U952" s="22" t="n">
        <x:f>SUM(Q952:T952)</x:f>
        <x:v>0.96</x:v>
      </x:c>
      <x:c r="V952" s="18" t="n">
        <x:f>IF(U952=0,0,N952*Q952/U952)</x:f>
        <x:v>0</x:v>
      </x:c>
      <x:c r="W952" s="18" t="n">
        <x:f>IF(U952=0,0,P952*Q952/U952)</x:f>
        <x:v>0</x:v>
      </x:c>
      <x:c r="X952" s="18" t="n">
        <x:f>MAX(V952,W952*'01 Controls'!$E$12)</x:f>
        <x:v>0</x:v>
      </x:c>
      <x:c r="Y952" s="18" t="n">
        <x:f>IF(U952=0,0,N952*R952/U952)</x:f>
        <x:v>2870.4375</x:v>
      </x:c>
      <x:c r="Z952" s="18" t="n">
        <x:f>IF(U952=0,0,P952*R952/U952)</x:f>
        <x:v>4536</x:v>
      </x:c>
      <x:c r="AA952" s="18" t="n">
        <x:f>MAX(Y952,Z952*'01 Controls'!$E$13)</x:f>
        <x:v>2870.4375</x:v>
      </x:c>
      <x:c r="AB952" s="18" t="n">
        <x:f>IF(U952=0,0,N952*S952/U952)</x:f>
        <x:v>3417.1875</x:v>
      </x:c>
      <x:c r="AC952" s="18" t="n">
        <x:f>IF(U952=0,0,P952*S952/U952)</x:f>
        <x:v>5400</x:v>
      </x:c>
      <x:c r="AD952" s="18" t="n">
        <x:f>MAX(AB952,AC952*'01 Controls'!$E$14)</x:f>
        <x:v>3417.1875</x:v>
      </x:c>
      <x:c r="AE952" s="18" t="n">
        <x:f>IF(U952=0,0,N952*T952/U952)</x:f>
        <x:v>273.37500000000006</x:v>
      </x:c>
      <x:c r="AF952" s="18" t="n">
        <x:f>IF(U952=0,0,P952*T952/U952)</x:f>
        <x:v>432.0000000000001</x:v>
      </x:c>
      <x:c r="AG952" s="18" t="n">
        <x:f>MAX(AE952,AF952*'01 Controls'!$E$15)</x:f>
        <x:v>273.37500000000006</x:v>
      </x:c>
      <x:c r="AH952" s="18" t="n">
        <x:f>SUM(V952,Y952,AB952,AE952)</x:f>
        <x:v>6561</x:v>
      </x:c>
      <x:c r="AI952" s="18" t="n">
        <x:f>N952-AH952</x:f>
        <x:v>0</x:v>
      </x:c>
      <x:c r="AJ952" s="18" t="n">
        <x:f>V952*INDEX('07 Mode Capacity'!$P$6:$P$17,MATCH("AIR-"&amp;I952,'07 Mode Capacity'!$C$6:$C$17,0))</x:f>
        <x:v>0</x:v>
      </x:c>
      <x:c r="AK952" s="18" t="n">
        <x:f>Y952*INDEX('07 Mode Capacity'!$P$6:$P$17,MATCH("OCEAN-"&amp;I952,'07 Mode Capacity'!$C$6:$C$17,0))</x:f>
        <x:v>251.5544649112297</x:v>
      </x:c>
      <x:c r="AL952" s="18" t="n">
        <x:f>AB952*INDEX('07 Mode Capacity'!$P$6:$P$17,MATCH("LAND-"&amp;I952,'07 Mode Capacity'!$C$6:$C$17,0))</x:f>
        <x:v>417.0604541067414</x:v>
      </x:c>
      <x:c r="AM952" s="18" t="n">
        <x:f>AE952*INDEX('07 Mode Capacity'!$P$6:$P$17,MATCH("INLAND-"&amp;I952,'07 Mode Capacity'!$C$6:$C$17,0))</x:f>
        <x:v>172.56369538744426</x:v>
      </x:c>
      <x:c r="AN952" s="18" t="n">
        <x:f>SUM(AJ952:AM952)</x:f>
        <x:v>841.1786144054154</x:v>
      </x:c>
      <x:c r="AO952" s="17" t="n">
        <x:f>IF(N952=0,1,AN952/N952)</x:f>
        <x:v>0.12820890327776488</x:v>
      </x:c>
      <x:c r="AP952" s="11" t="str">
        <x:f>IF(AO952&gt;='01 Controls'!$E$16,"PASS","FAIL")</x:f>
        <x:v>FAIL</x:v>
      </x:c>
      <x:c r="AQ952" s="11" t="str">
        <x:v>UNQUANTIFIED</x:v>
      </x:c>
      <x:c r="AR952" s="11" t="str">
        <x:v>Position-class planning record; serial item and receiver open</x:v>
      </x:c>
      <x:c r="AS952" s="26"/>
      <x:c r="AT952" s="26"/>
    </x:row>
    <x:row r="953">
      <x:c r="C953" s="11" t="str">
        <x:v>C3-L-ROG-ROL-30</x:v>
      </x:c>
      <x:c r="D953" s="11" t="str">
        <x:v>C3</x:v>
      </x:c>
      <x:c r="E953" s="11" t="str">
        <x:v>Cascadia earthquake</x:v>
      </x:c>
      <x:c r="F953" s="11" t="str">
        <x:v>L-ROG</x:v>
      </x:c>
      <x:c r="G953" s="11" t="str">
        <x:v>Access and route-opening group</x:v>
      </x:c>
      <x:c r="H953" s="11" t="str">
        <x:v>ROL-30</x:v>
      </x:c>
      <x:c r="I953" s="19" t="n">
        <x:v>48</x:v>
      </x:c>
      <x:c r="J953" s="21" t="n">
        <x:v>12</x:v>
      </x:c>
      <x:c r="K953" s="18" t="n">
        <x:f>'05 Cargo Register'!K57</x:f>
        <x:v>759.375</x:v>
      </x:c>
      <x:c r="L953" s="18" t="n">
        <x:f>'05 Cargo Register'!N57</x:f>
        <x:v>32</x:v>
      </x:c>
      <x:c r="M953" s="18" t="n">
        <x:f>'05 Cargo Register'!O57</x:f>
        <x:v>2040</x:v>
      </x:c>
      <x:c r="N953" s="18" t="n">
        <x:f>J953*K953</x:f>
        <x:v>9112.5</x:v>
      </x:c>
      <x:c r="O953" s="18" t="n">
        <x:f>J953*L953</x:f>
        <x:v>384</x:v>
      </x:c>
      <x:c r="P953" s="18" t="n">
        <x:f>J953*M953</x:f>
        <x:v>24480</x:v>
      </x:c>
      <x:c r="Q953" s="22" t="n">
        <x:f>'01 Controls'!$E$24*'02 Cargo Classes'!$M$12</x:f>
        <x:v>0</x:v>
      </x:c>
      <x:c r="R953" s="22" t="n">
        <x:f>'01 Controls'!$F$24*'02 Cargo Classes'!$N$12</x:f>
        <x:v>0.35</x:v>
      </x:c>
      <x:c r="S953" s="22" t="n">
        <x:f>'01 Controls'!$G$24*'02 Cargo Classes'!$O$12</x:f>
        <x:v>0.75</x:v>
      </x:c>
      <x:c r="T953" s="22" t="n">
        <x:f>'01 Controls'!$H$24*'02 Cargo Classes'!$P$12</x:f>
        <x:v>0.03</x:v>
      </x:c>
      <x:c r="U953" s="22" t="n">
        <x:f>SUM(Q953:T953)</x:f>
        <x:v>1.1300000000000001</x:v>
      </x:c>
      <x:c r="V953" s="18" t="n">
        <x:f>IF(U953=0,0,N953*Q953/U953)</x:f>
        <x:v>0</x:v>
      </x:c>
      <x:c r="W953" s="18" t="n">
        <x:f>IF(U953=0,0,P953*Q953/U953)</x:f>
        <x:v>0</x:v>
      </x:c>
      <x:c r="X953" s="18" t="n">
        <x:f>MAX(V953,W953*'01 Controls'!$E$12)</x:f>
        <x:v>0</x:v>
      </x:c>
      <x:c r="Y953" s="18" t="n">
        <x:f>IF(U953=0,0,N953*R953/U953)</x:f>
        <x:v>2822.455752212389</x:v>
      </x:c>
      <x:c r="Z953" s="18" t="n">
        <x:f>IF(U953=0,0,P953*R953/U953)</x:f>
        <x:v>7582.300884955752</x:v>
      </x:c>
      <x:c r="AA953" s="18" t="n">
        <x:f>MAX(Y953,Z953*'01 Controls'!$E$13)</x:f>
        <x:v>2822.455752212389</x:v>
      </x:c>
      <x:c r="AB953" s="18" t="n">
        <x:f>IF(U953=0,0,N953*S953/U953)</x:f>
        <x:v>6048.119469026548</x:v>
      </x:c>
      <x:c r="AC953" s="18" t="n">
        <x:f>IF(U953=0,0,P953*S953/U953)</x:f>
        <x:v>16247.787610619467</x:v>
      </x:c>
      <x:c r="AD953" s="18" t="n">
        <x:f>MAX(AB953,AC953*'01 Controls'!$E$14)</x:f>
        <x:v>6048.119469026548</x:v>
      </x:c>
      <x:c r="AE953" s="18" t="n">
        <x:f>IF(U953=0,0,N953*T953/U953)</x:f>
        <x:v>241.92477876106193</x:v>
      </x:c>
      <x:c r="AF953" s="18" t="n">
        <x:f>IF(U953=0,0,P953*T953/U953)</x:f>
        <x:v>649.9115044247786</x:v>
      </x:c>
      <x:c r="AG953" s="18" t="n">
        <x:f>MAX(AE953,AF953*'01 Controls'!$E$15)</x:f>
        <x:v>241.92477876106193</x:v>
      </x:c>
      <x:c r="AH953" s="18" t="n">
        <x:f>SUM(V953,Y953,AB953,AE953)</x:f>
        <x:v>9112.5</x:v>
      </x:c>
      <x:c r="AI953" s="18" t="n">
        <x:f>N953-AH953</x:f>
        <x:v>0</x:v>
      </x:c>
      <x:c r="AJ953" s="18" t="n">
        <x:f>V953*INDEX('07 Mode Capacity'!$P$6:$P$17,MATCH("AIR-"&amp;I953,'07 Mode Capacity'!$C$6:$C$17,0))</x:f>
        <x:v>0</x:v>
      </x:c>
      <x:c r="AK953" s="18" t="n">
        <x:f>Y953*INDEX('07 Mode Capacity'!$P$6:$P$17,MATCH("OCEAN-"&amp;I953,'07 Mode Capacity'!$C$6:$C$17,0))</x:f>
        <x:v>247.34952301989154</x:v>
      </x:c>
      <x:c r="AL953" s="18" t="n">
        <x:f>AB953*INDEX('07 Mode Capacity'!$P$6:$P$17,MATCH("LAND-"&amp;I953,'07 Mode Capacity'!$C$6:$C$17,0))</x:f>
        <x:v>738.1600957641441</x:v>
      </x:c>
      <x:c r="AM953" s="18" t="n">
        <x:f>AE953*INDEX('07 Mode Capacity'!$P$6:$P$17,MATCH("INLAND-"&amp;I953,'07 Mode Capacity'!$C$6:$C$17,0))</x:f>
        <x:v>152.7112348561453</x:v>
      </x:c>
      <x:c r="AN953" s="18" t="n">
        <x:f>SUM(AJ953:AM953)</x:f>
        <x:v>1138.2208536401808</x:v>
      </x:c>
      <x:c r="AO953" s="17" t="n">
        <x:f>IF(N953=0,1,AN953/N953)</x:f>
        <x:v>0.12490763825955345</x:v>
      </x:c>
      <x:c r="AP953" s="11" t="str">
        <x:f>IF(AO953&gt;='01 Controls'!$E$16,"PASS","FAIL")</x:f>
        <x:v>FAIL</x:v>
      </x:c>
      <x:c r="AQ953" s="11" t="str">
        <x:v>UNQUANTIFIED</x:v>
      </x:c>
      <x:c r="AR953" s="11" t="str">
        <x:v>Position-class planning record; serial item and receiver open</x:v>
      </x:c>
      <x:c r="AS953" s="26"/>
      <x:c r="AT953" s="26"/>
    </x:row>
    <x:row r="954">
      <x:c r="C954" s="11" t="str">
        <x:v>C3-L-ROG-LIN-18</x:v>
      </x:c>
      <x:c r="D954" s="11" t="str">
        <x:v>C3</x:v>
      </x:c>
      <x:c r="E954" s="11" t="str">
        <x:v>Cascadia earthquake</x:v>
      </x:c>
      <x:c r="F954" s="11" t="str">
        <x:v>L-ROG</x:v>
      </x:c>
      <x:c r="G954" s="11" t="str">
        <x:v>Access and route-opening group</x:v>
      </x:c>
      <x:c r="H954" s="11" t="str">
        <x:v>LIN-18</x:v>
      </x:c>
      <x:c r="I954" s="19" t="n">
        <x:v>72</x:v>
      </x:c>
      <x:c r="J954" s="21" t="n">
        <x:v>12</x:v>
      </x:c>
      <x:c r="K954" s="18" t="n">
        <x:f>'05 Cargo Register'!K58</x:f>
        <x:v>303.75</x:v>
      </x:c>
      <x:c r="L954" s="18" t="n">
        <x:f>'05 Cargo Register'!N58</x:f>
        <x:v>22</x:v>
      </x:c>
      <x:c r="M954" s="18" t="n">
        <x:f>'05 Cargo Register'!O58</x:f>
        <x:v>968</x:v>
      </x:c>
      <x:c r="N954" s="18" t="n">
        <x:f>J954*K954</x:f>
        <x:v>3645</x:v>
      </x:c>
      <x:c r="O954" s="18" t="n">
        <x:f>J954*L954</x:f>
        <x:v>264</x:v>
      </x:c>
      <x:c r="P954" s="18" t="n">
        <x:f>J954*M954</x:f>
        <x:v>11616</x:v>
      </x:c>
      <x:c r="Q954" s="22" t="n">
        <x:f>'01 Controls'!$E$24*'02 Cargo Classes'!$M$13</x:f>
        <x:v>0</x:v>
      </x:c>
      <x:c r="R954" s="22" t="n">
        <x:f>'01 Controls'!$F$24*'02 Cargo Classes'!$N$13</x:f>
        <x:v>0.42</x:v>
      </x:c>
      <x:c r="S954" s="22" t="n">
        <x:f>'01 Controls'!$G$24*'02 Cargo Classes'!$O$13</x:f>
        <x:v>0.5</x:v>
      </x:c>
      <x:c r="T954" s="22" t="n">
        <x:f>'01 Controls'!$H$24*'02 Cargo Classes'!$P$13</x:f>
        <x:v>0.05</x:v>
      </x:c>
      <x:c r="U954" s="22" t="n">
        <x:f>SUM(Q954:T954)</x:f>
        <x:v>0.97</x:v>
      </x:c>
      <x:c r="V954" s="18" t="n">
        <x:f>IF(U954=0,0,N954*Q954/U954)</x:f>
        <x:v>0</x:v>
      </x:c>
      <x:c r="W954" s="18" t="n">
        <x:f>IF(U954=0,0,P954*Q954/U954)</x:f>
        <x:v>0</x:v>
      </x:c>
      <x:c r="X954" s="18" t="n">
        <x:f>MAX(V954,W954*'01 Controls'!$E$12)</x:f>
        <x:v>0</x:v>
      </x:c>
      <x:c r="Y954" s="18" t="n">
        <x:f>IF(U954=0,0,N954*R954/U954)</x:f>
        <x:v>1578.2474226804122</x:v>
      </x:c>
      <x:c r="Z954" s="18" t="n">
        <x:f>IF(U954=0,0,P954*R954/U954)</x:f>
        <x:v>5029.6082474226805</x:v>
      </x:c>
      <x:c r="AA954" s="18" t="n">
        <x:f>MAX(Y954,Z954*'01 Controls'!$E$13)</x:f>
        <x:v>1578.2474226804122</x:v>
      </x:c>
      <x:c r="AB954" s="18" t="n">
        <x:f>IF(U954=0,0,N954*S954/U954)</x:f>
        <x:v>1878.8659793814434</x:v>
      </x:c>
      <x:c r="AC954" s="18" t="n">
        <x:f>IF(U954=0,0,P954*S954/U954)</x:f>
        <x:v>5987.628865979382</x:v>
      </x:c>
      <x:c r="AD954" s="18" t="n">
        <x:f>MAX(AB954,AC954*'01 Controls'!$E$14)</x:f>
        <x:v>1878.8659793814434</x:v>
      </x:c>
      <x:c r="AE954" s="18" t="n">
        <x:f>IF(U954=0,0,N954*T954/U954)</x:f>
        <x:v>187.88659793814435</x:v>
      </x:c>
      <x:c r="AF954" s="18" t="n">
        <x:f>IF(U954=0,0,P954*T954/U954)</x:f>
        <x:v>598.7628865979382</x:v>
      </x:c>
      <x:c r="AG954" s="18" t="n">
        <x:f>MAX(AE954,AF954*'01 Controls'!$E$15)</x:f>
        <x:v>187.88659793814435</x:v>
      </x:c>
      <x:c r="AH954" s="18" t="n">
        <x:f>SUM(V954,Y954,AB954,AE954)</x:f>
        <x:v>3645</x:v>
      </x:c>
      <x:c r="AI954" s="18" t="n">
        <x:f>N954-AH954</x:f>
        <x:v>0</x:v>
      </x:c>
      <x:c r="AJ954" s="18" t="n">
        <x:f>V954*INDEX('07 Mode Capacity'!$P$6:$P$17,MATCH("AIR-"&amp;I954,'07 Mode Capacity'!$C$6:$C$17,0))</x:f>
        <x:v>0</x:v>
      </x:c>
      <x:c r="AK954" s="18" t="n">
        <x:f>Y954*INDEX('07 Mode Capacity'!$P$6:$P$17,MATCH("OCEAN-"&amp;I954,'07 Mode Capacity'!$C$6:$C$17,0))</x:f>
        <x:v>1235.401544013081</x:v>
      </x:c>
      <x:c r="AL954" s="18" t="n">
        <x:f>AB954*INDEX('07 Mode Capacity'!$P$6:$P$17,MATCH("LAND-"&amp;I954,'07 Mode Capacity'!$C$6:$C$17,0))</x:f>
        <x:v>1343.4083862493342</x:v>
      </x:c>
      <x:c r="AM954" s="18" t="n">
        <x:f>AE954*INDEX('07 Mode Capacity'!$P$6:$P$17,MATCH("INLAND-"&amp;I954,'07 Mode Capacity'!$C$6:$C$17,0))</x:f>
        <x:v>187.88659793814435</x:v>
      </x:c>
      <x:c r="AN954" s="18" t="n">
        <x:f>SUM(AJ954:AM954)</x:f>
        <x:v>2766.6965282005594</x:v>
      </x:c>
      <x:c r="AO954" s="17" t="n">
        <x:f>IF(N954=0,1,AN954/N954)</x:f>
        <x:v>0.7590388280385623</x:v>
      </x:c>
      <x:c r="AP954" s="11" t="str">
        <x:f>IF(AO954&gt;='01 Controls'!$E$16,"PASS","FAIL")</x:f>
        <x:v>FAIL</x:v>
      </x:c>
      <x:c r="AQ954" s="11" t="str">
        <x:v>UNQUANTIFIED</x:v>
      </x:c>
      <x:c r="AR954" s="11" t="str">
        <x:v>Position-class planning record; serial item and receiver open</x:v>
      </x:c>
      <x:c r="AS954" s="26"/>
      <x:c r="AT954" s="26"/>
    </x:row>
    <x:row r="955">
      <x:c r="C955" s="11" t="str">
        <x:v>C3-L-ROG-BLK-08</x:v>
      </x:c>
      <x:c r="D955" s="11" t="str">
        <x:v>C3</x:v>
      </x:c>
      <x:c r="E955" s="11" t="str">
        <x:v>Cascadia earthquake</x:v>
      </x:c>
      <x:c r="F955" s="11" t="str">
        <x:v>L-ROG</x:v>
      </x:c>
      <x:c r="G955" s="11" t="str">
        <x:v>Access and route-opening group</x:v>
      </x:c>
      <x:c r="H955" s="11" t="str">
        <x:v>BLK-08</x:v>
      </x:c>
      <x:c r="I955" s="19" t="n">
        <x:v>48</x:v>
      </x:c>
      <x:c r="J955" s="21" t="n">
        <x:v>12</x:v>
      </x:c>
      <x:c r="K955" s="18" t="n">
        <x:f>'05 Cargo Register'!K59</x:f>
        <x:v>121.5</x:v>
      </x:c>
      <x:c r="L955" s="18" t="n">
        <x:f>'05 Cargo Register'!N59</x:f>
        <x:v>19</x:v>
      </x:c>
      <x:c r="M955" s="18" t="n">
        <x:f>'05 Cargo Register'!O59</x:f>
        <x:v>969</x:v>
      </x:c>
      <x:c r="N955" s="18" t="n">
        <x:f>J955*K955</x:f>
        <x:v>1458</x:v>
      </x:c>
      <x:c r="O955" s="18" t="n">
        <x:f>J955*L955</x:f>
        <x:v>228</x:v>
      </x:c>
      <x:c r="P955" s="18" t="n">
        <x:f>J955*M955</x:f>
        <x:v>11628</x:v>
      </x:c>
      <x:c r="Q955" s="22" t="n">
        <x:f>'01 Controls'!$E$24*'02 Cargo Classes'!$M$14</x:f>
        <x:v>0.1</x:v>
      </x:c>
      <x:c r="R955" s="22" t="n">
        <x:f>'01 Controls'!$F$24*'02 Cargo Classes'!$N$14</x:f>
        <x:v>0.27999999999999997</x:v>
      </x:c>
      <x:c r="S955" s="22" t="n">
        <x:f>'01 Controls'!$G$24*'02 Cargo Classes'!$O$14</x:f>
        <x:v>0.5</x:v>
      </x:c>
      <x:c r="T955" s="22" t="n">
        <x:f>'01 Controls'!$H$24*'02 Cargo Classes'!$P$14</x:f>
        <x:v>0.025</x:v>
      </x:c>
      <x:c r="U955" s="22" t="n">
        <x:f>SUM(Q955:T955)</x:f>
        <x:v>0.905</x:v>
      </x:c>
      <x:c r="V955" s="18" t="n">
        <x:f>IF(U955=0,0,N955*Q955/U955)</x:f>
        <x:v>161.1049723756906</x:v>
      </x:c>
      <x:c r="W955" s="18" t="n">
        <x:f>IF(U955=0,0,P955*Q955/U955)</x:f>
        <x:v>1284.8618784530386</x:v>
      </x:c>
      <x:c r="X955" s="18" t="n">
        <x:f>MAX(V955,W955*'01 Controls'!$E$12)</x:f>
        <x:v>321.21546961325964</x:v>
      </x:c>
      <x:c r="Y955" s="18" t="n">
        <x:f>IF(U955=0,0,N955*R955/U955)</x:f>
        <x:v>451.0939226519336</x:v>
      </x:c>
      <x:c r="Z955" s="18" t="n">
        <x:f>IF(U955=0,0,P955*R955/U955)</x:f>
        <x:v>3597.613259668508</x:v>
      </x:c>
      <x:c r="AA955" s="18" t="n">
        <x:f>MAX(Y955,Z955*'01 Controls'!$E$13)</x:f>
        <x:v>539.6419889502762</x:v>
      </x:c>
      <x:c r="AB955" s="18" t="n">
        <x:f>IF(U955=0,0,N955*S955/U955)</x:f>
        <x:v>805.5248618784531</x:v>
      </x:c>
      <x:c r="AC955" s="18" t="n">
        <x:f>IF(U955=0,0,P955*S955/U955)</x:f>
        <x:v>6424.309392265193</x:v>
      </x:c>
      <x:c r="AD955" s="18" t="n">
        <x:f>MAX(AB955,AC955*'01 Controls'!$E$14)</x:f>
        <x:v>1284.8618784530388</x:v>
      </x:c>
      <x:c r="AE955" s="18" t="n">
        <x:f>IF(U955=0,0,N955*T955/U955)</x:f>
        <x:v>40.27624309392265</x:v>
      </x:c>
      <x:c r="AF955" s="18" t="n">
        <x:f>IF(U955=0,0,P955*T955/U955)</x:f>
        <x:v>321.21546961325964</x:v>
      </x:c>
      <x:c r="AG955" s="18" t="n">
        <x:f>MAX(AE955,AF955*'01 Controls'!$E$15)</x:f>
        <x:v>57.818784530386736</x:v>
      </x:c>
      <x:c r="AH955" s="18" t="n">
        <x:f>SUM(V955,Y955,AB955,AE955)</x:f>
        <x:v>1457.9999999999998</x:v>
      </x:c>
      <x:c r="AI955" s="18" t="n">
        <x:f>N955-AH955</x:f>
        <x:v>2.2737367544323206e-13</x:v>
      </x:c>
      <x:c r="AJ955" s="18" t="n">
        <x:f>V955*INDEX('07 Mode Capacity'!$P$6:$P$17,MATCH("AIR-"&amp;I955,'07 Mode Capacity'!$C$6:$C$17,0))</x:f>
        <x:v>45.16346848461753</x:v>
      </x:c>
      <x:c r="AK955" s="18" t="n">
        <x:f>Y955*INDEX('07 Mode Capacity'!$P$6:$P$17,MATCH("OCEAN-"&amp;I955,'07 Mode Capacity'!$C$6:$C$17,0))</x:f>
        <x:v>39.53219338077028</x:v>
      </x:c>
      <x:c r="AL955" s="18" t="n">
        <x:f>AB955*INDEX('07 Mode Capacity'!$P$6:$P$17,MATCH("LAND-"&amp;I955,'07 Mode Capacity'!$C$6:$C$17,0))</x:f>
        <x:v>98.31259323326502</x:v>
      </x:c>
      <x:c r="AM955" s="18" t="n">
        <x:f>AE955*INDEX('07 Mode Capacity'!$P$6:$P$17,MATCH("INLAND-"&amp;I955,'07 Mode Capacity'!$C$6:$C$17,0))</x:f>
        <x:v>25.423748860028613</x:v>
      </x:c>
      <x:c r="AN955" s="18" t="n">
        <x:f>SUM(AJ955:AM955)</x:f>
        <x:v>208.43200395868146</x:v>
      </x:c>
      <x:c r="AO955" s="17" t="n">
        <x:f>IF(N955=0,1,AN955/N955)</x:f>
        <x:v>0.14295747870965808</x:v>
      </x:c>
      <x:c r="AP955" s="11" t="str">
        <x:f>IF(AO955&gt;='01 Controls'!$E$16,"PASS","FAIL")</x:f>
        <x:v>FAIL</x:v>
      </x:c>
      <x:c r="AQ955" s="11" t="str">
        <x:v>UNQUANTIFIED</x:v>
      </x:c>
      <x:c r="AR955" s="11" t="str">
        <x:v>Position-class planning record; serial item and receiver open</x:v>
      </x:c>
      <x:c r="AS955" s="26"/>
      <x:c r="AT955" s="26"/>
    </x:row>
    <x:row r="956">
      <x:c r="C956" s="11" t="str">
        <x:v>C3-L-ROG-OOG-80</x:v>
      </x:c>
      <x:c r="D956" s="11" t="str">
        <x:v>C3</x:v>
      </x:c>
      <x:c r="E956" s="11" t="str">
        <x:v>Cascadia earthquake</x:v>
      </x:c>
      <x:c r="F956" s="11" t="str">
        <x:v>L-ROG</x:v>
      </x:c>
      <x:c r="G956" s="11" t="str">
        <x:v>Access and route-opening group</x:v>
      </x:c>
      <x:c r="H956" s="11" t="str">
        <x:v>OOG-80</x:v>
      </x:c>
      <x:c r="I956" s="19" t="n">
        <x:v>72</x:v>
      </x:c>
      <x:c r="J956" s="21" t="n">
        <x:v>12</x:v>
      </x:c>
      <x:c r="K956" s="18" t="n">
        <x:f>'05 Cargo Register'!K60</x:f>
        <x:v>303.75</x:v>
      </x:c>
      <x:c r="L956" s="18" t="n">
        <x:f>'05 Cargo Register'!N60</x:f>
        <x:v>6</x:v>
      </x:c>
      <x:c r="M956" s="18" t="n">
        <x:f>'05 Cargo Register'!O60</x:f>
        <x:v>1056</x:v>
      </x:c>
      <x:c r="N956" s="18" t="n">
        <x:f>J956*K956</x:f>
        <x:v>3645</x:v>
      </x:c>
      <x:c r="O956" s="18" t="n">
        <x:f>J956*L956</x:f>
        <x:v>72</x:v>
      </x:c>
      <x:c r="P956" s="18" t="n">
        <x:f>J956*M956</x:f>
        <x:v>12672</x:v>
      </x:c>
      <x:c r="Q956" s="22" t="n">
        <x:f>'01 Controls'!$E$24*'02 Cargo Classes'!$M$15</x:f>
        <x:v>0</x:v>
      </x:c>
      <x:c r="R956" s="22" t="n">
        <x:f>'01 Controls'!$F$24*'02 Cargo Classes'!$N$15</x:f>
        <x:v>0.7</x:v>
      </x:c>
      <x:c r="S956" s="22" t="n">
        <x:f>'01 Controls'!$G$24*'02 Cargo Classes'!$O$15</x:f>
        <x:v>0.3</x:v>
      </x:c>
      <x:c r="T956" s="22" t="n">
        <x:f>'01 Controls'!$H$24*'02 Cargo Classes'!$P$15</x:f>
        <x:v>0.025</x:v>
      </x:c>
      <x:c r="U956" s="22" t="n">
        <x:f>SUM(Q956:T956)</x:f>
        <x:v>1.025</x:v>
      </x:c>
      <x:c r="V956" s="18" t="n">
        <x:f>IF(U956=0,0,N956*Q956/U956)</x:f>
        <x:v>0</x:v>
      </x:c>
      <x:c r="W956" s="18" t="n">
        <x:f>IF(U956=0,0,P956*Q956/U956)</x:f>
        <x:v>0</x:v>
      </x:c>
      <x:c r="X956" s="18" t="n">
        <x:f>MAX(V956,W956*'01 Controls'!$E$12)</x:f>
        <x:v>0</x:v>
      </x:c>
      <x:c r="Y956" s="18" t="n">
        <x:f>IF(U956=0,0,N956*R956/U956)</x:f>
        <x:v>2489.268292682927</x:v>
      </x:c>
      <x:c r="Z956" s="18" t="n">
        <x:f>IF(U956=0,0,P956*R956/U956)</x:f>
        <x:v>8654.048780487805</x:v>
      </x:c>
      <x:c r="AA956" s="18" t="n">
        <x:f>MAX(Y956,Z956*'01 Controls'!$E$13)</x:f>
        <x:v>2489.268292682927</x:v>
      </x:c>
      <x:c r="AB956" s="18" t="n">
        <x:f>IF(U956=0,0,N956*S956/U956)</x:f>
        <x:v>1066.829268292683</x:v>
      </x:c>
      <x:c r="AC956" s="18" t="n">
        <x:f>IF(U956=0,0,P956*S956/U956)</x:f>
        <x:v>3708.878048780488</x:v>
      </x:c>
      <x:c r="AD956" s="18" t="n">
        <x:f>MAX(AB956,AC956*'01 Controls'!$E$14)</x:f>
        <x:v>1066.829268292683</x:v>
      </x:c>
      <x:c r="AE956" s="18" t="n">
        <x:f>IF(U956=0,0,N956*T956/U956)</x:f>
        <x:v>88.90243902439025</x:v>
      </x:c>
      <x:c r="AF956" s="18" t="n">
        <x:f>IF(U956=0,0,P956*T956/U956)</x:f>
        <x:v>309.07317073170736</x:v>
      </x:c>
      <x:c r="AG956" s="18" t="n">
        <x:f>MAX(AE956,AF956*'01 Controls'!$E$15)</x:f>
        <x:v>88.90243902439025</x:v>
      </x:c>
      <x:c r="AH956" s="18" t="n">
        <x:f>SUM(V956,Y956,AB956,AE956)</x:f>
        <x:v>3645.0000000000005</x:v>
      </x:c>
      <x:c r="AI956" s="18" t="n">
        <x:f>N956-AH956</x:f>
        <x:v>-4.547473508864641e-13</x:v>
      </x:c>
      <x:c r="AJ956" s="18" t="n">
        <x:f>V956*INDEX('07 Mode Capacity'!$P$6:$P$17,MATCH("AIR-"&amp;I956,'07 Mode Capacity'!$C$6:$C$17,0))</x:f>
        <x:v>0</x:v>
      </x:c>
      <x:c r="AK956" s="18" t="n">
        <x:f>Y956*INDEX('07 Mode Capacity'!$P$6:$P$17,MATCH("OCEAN-"&amp;I956,'07 Mode Capacity'!$C$6:$C$17,0))</x:f>
        <x:v>1948.5195084433967</x:v>
      </x:c>
      <x:c r="AL956" s="18" t="n">
        <x:f>AB956*INDEX('07 Mode Capacity'!$P$6:$P$17,MATCH("LAND-"&amp;I956,'07 Mode Capacity'!$C$6:$C$17,0))</x:f>
        <x:v>762.7938349240122</x:v>
      </x:c>
      <x:c r="AM956" s="18" t="n">
        <x:f>AE956*INDEX('07 Mode Capacity'!$P$6:$P$17,MATCH("INLAND-"&amp;I956,'07 Mode Capacity'!$C$6:$C$17,0))</x:f>
        <x:v>88.90243902439025</x:v>
      </x:c>
      <x:c r="AN956" s="18" t="n">
        <x:f>SUM(AJ956:AM956)</x:f>
        <x:v>2800.215782391799</x:v>
      </x:c>
      <x:c r="AO956" s="17" t="n">
        <x:f>IF(N956=0,1,AN956/N956)</x:f>
        <x:v>0.7682347825491904</x:v>
      </x:c>
      <x:c r="AP956" s="11" t="str">
        <x:f>IF(AO956&gt;='01 Controls'!$E$16,"PASS","FAIL")</x:f>
        <x:v>FAIL</x:v>
      </x:c>
      <x:c r="AQ956" s="11" t="str">
        <x:v>UNQUANTIFIED</x:v>
      </x:c>
      <x:c r="AR956" s="11" t="str">
        <x:v>Position-class planning record; serial item and receiver open</x:v>
      </x:c>
      <x:c r="AS956" s="26"/>
      <x:c r="AT956" s="26"/>
    </x:row>
    <x:row r="957">
      <x:c r="C957" s="11" t="str">
        <x:v>C3-L-HCG-APL-45</x:v>
      </x:c>
      <x:c r="D957" s="11" t="str">
        <x:v>C3</x:v>
      </x:c>
      <x:c r="E957" s="11" t="str">
        <x:v>Cascadia earthquake</x:v>
      </x:c>
      <x:c r="F957" s="11" t="str">
        <x:v>L-HCG</x:v>
      </x:c>
      <x:c r="G957" s="11" t="str">
        <x:v>Flood and hydraulic-control group</x:v>
      </x:c>
      <x:c r="H957" s="11" t="str">
        <x:v>APL-45</x:v>
      </x:c>
      <x:c r="I957" s="19" t="n">
        <x:v>24</x:v>
      </x:c>
      <x:c r="J957" s="21" t="n">
        <x:v>6</x:v>
      </x:c>
      <x:c r="K957" s="18" t="n">
        <x:f>'05 Cargo Register'!K61</x:f>
        <x:v>91.125</x:v>
      </x:c>
      <x:c r="L957" s="18" t="n">
        <x:f>'05 Cargo Register'!N61</x:f>
        <x:v>24</x:v>
      </x:c>
      <x:c r="M957" s="18" t="n">
        <x:f>'05 Cargo Register'!O61</x:f>
        <x:v>180</x:v>
      </x:c>
      <x:c r="N957" s="18" t="n">
        <x:f>J957*K957</x:f>
        <x:v>546.75</x:v>
      </x:c>
      <x:c r="O957" s="18" t="n">
        <x:f>J957*L957</x:f>
        <x:v>144</x:v>
      </x:c>
      <x:c r="P957" s="18" t="n">
        <x:f>J957*M957</x:f>
        <x:v>1080</x:v>
      </x:c>
      <x:c r="Q957" s="22" t="n">
        <x:f>'01 Controls'!$E$24*'02 Cargo Classes'!$M$6</x:f>
        <x:v>0.30000000000000004</x:v>
      </x:c>
      <x:c r="R957" s="22" t="n">
        <x:f>'01 Controls'!$F$24*'02 Cargo Classes'!$N$6</x:f>
        <x:v>0.13999999999999999</x:v>
      </x:c>
      <x:c r="S957" s="22" t="n">
        <x:f>'01 Controls'!$G$24*'02 Cargo Classes'!$O$6</x:f>
        <x:v>0.5</x:v>
      </x:c>
      <x:c r="T957" s="22" t="n">
        <x:f>'01 Controls'!$H$24*'02 Cargo Classes'!$P$6</x:f>
        <x:v>0.015</x:v>
      </x:c>
      <x:c r="U957" s="22" t="n">
        <x:f>SUM(Q957:T957)</x:f>
        <x:v>0.9550000000000001</x:v>
      </x:c>
      <x:c r="V957" s="18" t="n">
        <x:f>IF(U957=0,0,N957*Q957/U957)</x:f>
        <x:v>171.7539267015707</x:v>
      </x:c>
      <x:c r="W957" s="18" t="n">
        <x:f>IF(U957=0,0,P957*Q957/U957)</x:f>
        <x:v>339.2670157068063</x:v>
      </x:c>
      <x:c r="X957" s="18" t="n">
        <x:f>MAX(V957,W957*'01 Controls'!$E$12)</x:f>
        <x:v>171.7539267015707</x:v>
      </x:c>
      <x:c r="Y957" s="18" t="n">
        <x:f>IF(U957=0,0,N957*R957/U957)</x:f>
        <x:v>80.15183246073296</x:v>
      </x:c>
      <x:c r="Z957" s="18" t="n">
        <x:f>IF(U957=0,0,P957*R957/U957)</x:f>
        <x:v>158.3246073298429</x:v>
      </x:c>
      <x:c r="AA957" s="18" t="n">
        <x:f>MAX(Y957,Z957*'01 Controls'!$E$13)</x:f>
        <x:v>80.15183246073296</x:v>
      </x:c>
      <x:c r="AB957" s="18" t="n">
        <x:f>IF(U957=0,0,N957*S957/U957)</x:f>
        <x:v>286.25654450261777</x:v>
      </x:c>
      <x:c r="AC957" s="18" t="n">
        <x:f>IF(U957=0,0,P957*S957/U957)</x:f>
        <x:v>565.4450261780104</x:v>
      </x:c>
      <x:c r="AD957" s="18" t="n">
        <x:f>MAX(AB957,AC957*'01 Controls'!$E$14)</x:f>
        <x:v>286.25654450261777</x:v>
      </x:c>
      <x:c r="AE957" s="18" t="n">
        <x:f>IF(U957=0,0,N957*T957/U957)</x:f>
        <x:v>8.587696335078533</x:v>
      </x:c>
      <x:c r="AF957" s="18" t="n">
        <x:f>IF(U957=0,0,P957*T957/U957)</x:f>
        <x:v>16.963350785340314</x:v>
      </x:c>
      <x:c r="AG957" s="18" t="n">
        <x:f>MAX(AE957,AF957*'01 Controls'!$E$15)</x:f>
        <x:v>8.587696335078533</x:v>
      </x:c>
      <x:c r="AH957" s="18" t="n">
        <x:f>SUM(V957,Y957,AB957,AE957)</x:f>
        <x:v>546.75</x:v>
      </x:c>
      <x:c r="AI957" s="18" t="n">
        <x:f>N957-AH957</x:f>
        <x:v>0</x:v>
      </x:c>
      <x:c r="AJ957" s="18" t="n">
        <x:f>V957*INDEX('07 Mode Capacity'!$P$6:$P$17,MATCH("AIR-"&amp;I957,'07 Mode Capacity'!$C$6:$C$17,0))</x:f>
        <x:v>34.85128793431473</x:v>
      </x:c>
      <x:c r="AK957" s="18" t="n">
        <x:f>Y957*INDEX('07 Mode Capacity'!$P$6:$P$17,MATCH("OCEAN-"&amp;I957,'07 Mode Capacity'!$C$6:$C$17,0))</x:f>
        <x:v>12.029912316138894</x:v>
      </x:c>
      <x:c r="AL957" s="18" t="n">
        <x:f>AB957*INDEX('07 Mode Capacity'!$P$6:$P$17,MATCH("LAND-"&amp;I957,'07 Mode Capacity'!$C$6:$C$17,0))</x:f>
        <x:v>109.4933928447308</x:v>
      </x:c>
      <x:c r="AM957" s="18" t="n">
        <x:f>AE957*INDEX('07 Mode Capacity'!$P$6:$P$17,MATCH("INLAND-"&amp;I957,'07 Mode Capacity'!$C$6:$C$17,0))</x:f>
        <x:v>8.587696335078533</x:v>
      </x:c>
      <x:c r="AN957" s="18" t="n">
        <x:f>SUM(AJ957:AM957)</x:f>
        <x:v>164.96228943026296</x:v>
      </x:c>
      <x:c r="AO957" s="17" t="n">
        <x:f>IF(N957=0,1,AN957/N957)</x:f>
        <x:v>0.30171429251076903</x:v>
      </x:c>
      <x:c r="AP957" s="11" t="str">
        <x:f>IF(AO957&gt;='01 Controls'!$E$16,"PASS","FAIL")</x:f>
        <x:v>FAIL</x:v>
      </x:c>
      <x:c r="AQ957" s="11" t="str">
        <x:v>UNQUANTIFIED</x:v>
      </x:c>
      <x:c r="AR957" s="11" t="str">
        <x:v>Position-class planning record; serial item and receiver open</x:v>
      </x:c>
      <x:c r="AS957" s="26"/>
      <x:c r="AT957" s="26"/>
    </x:row>
    <x:row r="958">
      <x:c r="C958" s="11" t="str">
        <x:v>C3-L-HCG-ISO-18</x:v>
      </x:c>
      <x:c r="D958" s="11" t="str">
        <x:v>C3</x:v>
      </x:c>
      <x:c r="E958" s="11" t="str">
        <x:v>Cascadia earthquake</x:v>
      </x:c>
      <x:c r="F958" s="11" t="str">
        <x:v>L-HCG</x:v>
      </x:c>
      <x:c r="G958" s="11" t="str">
        <x:v>Flood and hydraulic-control group</x:v>
      </x:c>
      <x:c r="H958" s="11" t="str">
        <x:v>ISO-18</x:v>
      </x:c>
      <x:c r="I958" s="19" t="n">
        <x:v>48</x:v>
      </x:c>
      <x:c r="J958" s="21" t="n">
        <x:v>6</x:v>
      </x:c>
      <x:c r="K958" s="18" t="n">
        <x:f>'05 Cargo Register'!K62</x:f>
        <x:v>364.5</x:v>
      </x:c>
      <x:c r="L958" s="18" t="n">
        <x:f>'05 Cargo Register'!N62</x:f>
        <x:v>24</x:v>
      </x:c>
      <x:c r="M958" s="18" t="n">
        <x:f>'05 Cargo Register'!O62</x:f>
        <x:v>633.6</x:v>
      </x:c>
      <x:c r="N958" s="18" t="n">
        <x:f>J958*K958</x:f>
        <x:v>2187</x:v>
      </x:c>
      <x:c r="O958" s="18" t="n">
        <x:f>J958*L958</x:f>
        <x:v>144</x:v>
      </x:c>
      <x:c r="P958" s="18" t="n">
        <x:f>J958*M958</x:f>
        <x:v>3801.6000000000004</x:v>
      </x:c>
      <x:c r="Q958" s="22" t="n">
        <x:f>'01 Controls'!$E$24*'02 Cargo Classes'!$M$7</x:f>
        <x:v>0.020000000000000004</x:v>
      </x:c>
      <x:c r="R958" s="22" t="n">
        <x:f>'01 Controls'!$F$24*'02 Cargo Classes'!$N$7</x:f>
        <x:v>0.35</x:v>
      </x:c>
      <x:c r="S958" s="22" t="n">
        <x:f>'01 Controls'!$G$24*'02 Cargo Classes'!$O$7</x:f>
        <x:v>0.6</x:v>
      </x:c>
      <x:c r="T958" s="22" t="n">
        <x:f>'01 Controls'!$H$24*'02 Cargo Classes'!$P$7</x:f>
        <x:v>0.04000000000000001</x:v>
      </x:c>
      <x:c r="U958" s="22" t="n">
        <x:f>SUM(Q958:T958)</x:f>
        <x:v>1.01</x:v>
      </x:c>
      <x:c r="V958" s="18" t="n">
        <x:f>IF(U958=0,0,N958*Q958/U958)</x:f>
        <x:v>43.30693069306932</x:v>
      </x:c>
      <x:c r="W958" s="18" t="n">
        <x:f>IF(U958=0,0,P958*Q958/U958)</x:f>
        <x:v>75.2792079207921</x:v>
      </x:c>
      <x:c r="X958" s="18" t="n">
        <x:f>MAX(V958,W958*'01 Controls'!$E$12)</x:f>
        <x:v>43.30693069306932</x:v>
      </x:c>
      <x:c r="Y958" s="18" t="n">
        <x:f>IF(U958=0,0,N958*R958/U958)</x:f>
        <x:v>757.8712871287128</x:v>
      </x:c>
      <x:c r="Z958" s="18" t="n">
        <x:f>IF(U958=0,0,P958*R958/U958)</x:f>
        <x:v>1317.3861386138612</x:v>
      </x:c>
      <x:c r="AA958" s="18" t="n">
        <x:f>MAX(Y958,Z958*'01 Controls'!$E$13)</x:f>
        <x:v>757.8712871287128</x:v>
      </x:c>
      <x:c r="AB958" s="18" t="n">
        <x:f>IF(U958=0,0,N958*S958/U958)</x:f>
        <x:v>1299.2079207920792</x:v>
      </x:c>
      <x:c r="AC958" s="18" t="n">
        <x:f>IF(U958=0,0,P958*S958/U958)</x:f>
        <x:v>2258.3762376237623</x:v>
      </x:c>
      <x:c r="AD958" s="18" t="n">
        <x:f>MAX(AB958,AC958*'01 Controls'!$E$14)</x:f>
        <x:v>1299.2079207920792</x:v>
      </x:c>
      <x:c r="AE958" s="18" t="n">
        <x:f>IF(U958=0,0,N958*T958/U958)</x:f>
        <x:v>86.61386138613864</x:v>
      </x:c>
      <x:c r="AF958" s="18" t="n">
        <x:f>IF(U958=0,0,P958*T958/U958)</x:f>
        <x:v>150.5584158415842</x:v>
      </x:c>
      <x:c r="AG958" s="18" t="n">
        <x:f>MAX(AE958,AF958*'01 Controls'!$E$15)</x:f>
        <x:v>86.61386138613864</x:v>
      </x:c>
      <x:c r="AH958" s="18" t="n">
        <x:f>SUM(V958,Y958,AB958,AE958)</x:f>
        <x:v>2187</x:v>
      </x:c>
      <x:c r="AI958" s="18" t="n">
        <x:f>N958-AH958</x:f>
        <x:v>0</x:v>
      </x:c>
      <x:c r="AJ958" s="18" t="n">
        <x:f>V958*INDEX('07 Mode Capacity'!$P$6:$P$17,MATCH("AIR-"&amp;I958,'07 Mode Capacity'!$C$6:$C$17,0))</x:f>
        <x:v>12.14047692433036</x:v>
      </x:c>
      <x:c r="AK958" s="18" t="n">
        <x:f>Y958*INDEX('07 Mode Capacity'!$P$6:$P$17,MATCH("OCEAN-"&amp;I958,'07 Mode Capacity'!$C$6:$C$17,0))</x:f>
        <x:v>66.41702043860849</x:v>
      </x:c>
      <x:c r="AL958" s="18" t="n">
        <x:f>AB958*INDEX('07 Mode Capacity'!$P$6:$P$17,MATCH("LAND-"&amp;I958,'07 Mode Capacity'!$C$6:$C$17,0))</x:f>
        <x:v>158.56555878909774</x:v>
      </x:c>
      <x:c r="AM958" s="18" t="n">
        <x:f>AE958*INDEX('07 Mode Capacity'!$P$6:$P$17,MATCH("INLAND-"&amp;I958,'07 Mode Capacity'!$C$6:$C$17,0))</x:f>
        <x:v>54.67364606334868</x:v>
      </x:c>
      <x:c r="AN958" s="18" t="n">
        <x:f>SUM(AJ958:AM958)</x:f>
        <x:v>291.79670221538527</x:v>
      </x:c>
      <x:c r="AO958" s="17" t="n">
        <x:f>IF(N958=0,1,AN958/N958)</x:f>
        <x:v>0.1334232749041542</x:v>
      </x:c>
      <x:c r="AP958" s="11" t="str">
        <x:f>IF(AO958&gt;='01 Controls'!$E$16,"PASS","FAIL")</x:f>
        <x:v>FAIL</x:v>
      </x:c>
      <x:c r="AQ958" s="11" t="str">
        <x:v>UNQUANTIFIED</x:v>
      </x:c>
      <x:c r="AR958" s="11" t="str">
        <x:v>Position-class planning record; serial item and receiver open</x:v>
      </x:c>
      <x:c r="AS958" s="26"/>
      <x:c r="AT958" s="26"/>
    </x:row>
    <x:row r="959">
      <x:c r="C959" s="11" t="str">
        <x:v>C3-L-HCG-COL-12</x:v>
      </x:c>
      <x:c r="D959" s="11" t="str">
        <x:v>C3</x:v>
      </x:c>
      <x:c r="E959" s="11" t="str">
        <x:v>Cascadia earthquake</x:v>
      </x:c>
      <x:c r="F959" s="11" t="str">
        <x:v>L-HCG</x:v>
      </x:c>
      <x:c r="G959" s="11" t="str">
        <x:v>Flood and hydraulic-control group</x:v>
      </x:c>
      <x:c r="H959" s="11" t="str">
        <x:v>COL-12</x:v>
      </x:c>
      <x:c r="I959" s="19" t="n">
        <x:v>24</x:v>
      </x:c>
      <x:c r="J959" s="21" t="n">
        <x:v>6</x:v>
      </x:c>
      <x:c r="K959" s="18" t="n">
        <x:f>'05 Cargo Register'!K63</x:f>
        <x:v>60.75</x:v>
      </x:c>
      <x:c r="L959" s="18" t="n">
        <x:f>'05 Cargo Register'!N63</x:f>
        <x:v>7</x:v>
      </x:c>
      <x:c r="M959" s="18" t="n">
        <x:f>'05 Cargo Register'!O63</x:f>
        <x:v>184.8</x:v>
      </x:c>
      <x:c r="N959" s="18" t="n">
        <x:f>J959*K959</x:f>
        <x:v>364.5</x:v>
      </x:c>
      <x:c r="O959" s="18" t="n">
        <x:f>J959*L959</x:f>
        <x:v>42</x:v>
      </x:c>
      <x:c r="P959" s="18" t="n">
        <x:f>J959*M959</x:f>
        <x:v>1108.8000000000002</x:v>
      </x:c>
      <x:c r="Q959" s="22" t="n">
        <x:f>'01 Controls'!$E$24*'02 Cargo Classes'!$M$8</x:f>
        <x:v>0.2</x:v>
      </x:c>
      <x:c r="R959" s="22" t="n">
        <x:f>'01 Controls'!$F$24*'02 Cargo Classes'!$N$8</x:f>
        <x:v>0.24499999999999997</x:v>
      </x:c>
      <x:c r="S959" s="22" t="n">
        <x:f>'01 Controls'!$G$24*'02 Cargo Classes'!$O$8</x:f>
        <x:v>0.6</x:v>
      </x:c>
      <x:c r="T959" s="22" t="n">
        <x:f>'01 Controls'!$H$24*'02 Cargo Classes'!$P$8</x:f>
        <x:v>0.010000000000000002</x:v>
      </x:c>
      <x:c r="U959" s="22" t="n">
        <x:f>SUM(Q959:T959)</x:f>
        <x:v>1.055</x:v>
      </x:c>
      <x:c r="V959" s="18" t="n">
        <x:f>IF(U959=0,0,N959*Q959/U959)</x:f>
        <x:v>69.09952606635072</x:v>
      </x:c>
      <x:c r="W959" s="18" t="n">
        <x:f>IF(U959=0,0,P959*Q959/U959)</x:f>
        <x:v>210.19905213270147</x:v>
      </x:c>
      <x:c r="X959" s="18" t="n">
        <x:f>MAX(V959,W959*'01 Controls'!$E$12)</x:f>
        <x:v>69.09952606635072</x:v>
      </x:c>
      <x:c r="Y959" s="18" t="n">
        <x:f>IF(U959=0,0,N959*R959/U959)</x:f>
        <x:v>84.64691943127963</x:v>
      </x:c>
      <x:c r="Z959" s="18" t="n">
        <x:f>IF(U959=0,0,P959*R959/U959)</x:f>
        <x:v>257.49383886255924</x:v>
      </x:c>
      <x:c r="AA959" s="18" t="n">
        <x:f>MAX(Y959,Z959*'01 Controls'!$E$13)</x:f>
        <x:v>84.64691943127963</x:v>
      </x:c>
      <x:c r="AB959" s="18" t="n">
        <x:f>IF(U959=0,0,N959*S959/U959)</x:f>
        <x:v>207.29857819905214</x:v>
      </x:c>
      <x:c r="AC959" s="18" t="n">
        <x:f>IF(U959=0,0,P959*S959/U959)</x:f>
        <x:v>630.5971563981044</x:v>
      </x:c>
      <x:c r="AD959" s="18" t="n">
        <x:f>MAX(AB959,AC959*'01 Controls'!$E$14)</x:f>
        <x:v>207.29857819905214</x:v>
      </x:c>
      <x:c r="AE959" s="18" t="n">
        <x:f>IF(U959=0,0,N959*T959/U959)</x:f>
        <x:v>3.4549763033175367</x:v>
      </x:c>
      <x:c r="AF959" s="18" t="n">
        <x:f>IF(U959=0,0,P959*T959/U959)</x:f>
        <x:v>10.509952606635077</x:v>
      </x:c>
      <x:c r="AG959" s="18" t="n">
        <x:f>MAX(AE959,AF959*'01 Controls'!$E$15)</x:f>
        <x:v>3.4549763033175367</x:v>
      </x:c>
      <x:c r="AH959" s="18" t="n">
        <x:f>SUM(V959,Y959,AB959,AE959)</x:f>
        <x:v>364.50000000000006</x:v>
      </x:c>
      <x:c r="AI959" s="18" t="n">
        <x:f>N959-AH959</x:f>
        <x:v>-5.684341886080802e-14</x:v>
      </x:c>
      <x:c r="AJ959" s="18" t="n">
        <x:f>V959*INDEX('07 Mode Capacity'!$P$6:$P$17,MATCH("AIR-"&amp;I959,'07 Mode Capacity'!$C$6:$C$17,0))</x:f>
        <x:v>14.021265919861222</x:v>
      </x:c>
      <x:c r="AK959" s="18" t="n">
        <x:f>Y959*INDEX('07 Mode Capacity'!$P$6:$P$17,MATCH("OCEAN-"&amp;I959,'07 Mode Capacity'!$C$6:$C$17,0))</x:f>
        <x:v>12.704575645085077</x:v>
      </x:c>
      <x:c r="AL959" s="18" t="n">
        <x:f>AB959*INDEX('07 Mode Capacity'!$P$6:$P$17,MATCH("LAND-"&amp;I959,'07 Mode Capacity'!$C$6:$C$17,0))</x:f>
        <x:v>79.29189775675293</x:v>
      </x:c>
      <x:c r="AM959" s="18" t="n">
        <x:f>AE959*INDEX('07 Mode Capacity'!$P$6:$P$17,MATCH("INLAND-"&amp;I959,'07 Mode Capacity'!$C$6:$C$17,0))</x:f>
        <x:v>3.4549763033175367</x:v>
      </x:c>
      <x:c r="AN959" s="18" t="n">
        <x:f>SUM(AJ959:AM959)</x:f>
        <x:v>109.47271562501676</x:v>
      </x:c>
      <x:c r="AO959" s="17" t="n">
        <x:f>IF(N959=0,1,AN959/N959)</x:f>
        <x:v>0.3003366683813903</x:v>
      </x:c>
      <x:c r="AP959" s="11" t="str">
        <x:f>IF(AO959&gt;='01 Controls'!$E$16,"PASS","FAIL")</x:f>
        <x:v>FAIL</x:v>
      </x:c>
      <x:c r="AQ959" s="11" t="str">
        <x:v>UNQUANTIFIED</x:v>
      </x:c>
      <x:c r="AR959" s="11" t="str">
        <x:v>Position-class planning record; serial item and receiver open</x:v>
      </x:c>
      <x:c r="AS959" s="26"/>
      <x:c r="AT959" s="26"/>
    </x:row>
    <x:row r="960">
      <x:c r="C960" s="11" t="str">
        <x:v>C3-L-HCG-BAT-22</x:v>
      </x:c>
      <x:c r="D960" s="11" t="str">
        <x:v>C3</x:v>
      </x:c>
      <x:c r="E960" s="11" t="str">
        <x:v>Cascadia earthquake</x:v>
      </x:c>
      <x:c r="F960" s="11" t="str">
        <x:v>L-HCG</x:v>
      </x:c>
      <x:c r="G960" s="11" t="str">
        <x:v>Flood and hydraulic-control group</x:v>
      </x:c>
      <x:c r="H960" s="11" t="str">
        <x:v>BAT-22</x:v>
      </x:c>
      <x:c r="I960" s="19" t="n">
        <x:v>48</x:v>
      </x:c>
      <x:c r="J960" s="21" t="n">
        <x:v>6</x:v>
      </x:c>
      <x:c r="K960" s="18" t="n">
        <x:f>'05 Cargo Register'!K64</x:f>
        <x:v>243</x:v>
      </x:c>
      <x:c r="L960" s="18" t="n">
        <x:f>'05 Cargo Register'!N64</x:f>
        <x:v>14</x:v>
      </x:c>
      <x:c r="M960" s="18" t="n">
        <x:f>'05 Cargo Register'!O64</x:f>
        <x:v>369.6</x:v>
      </x:c>
      <x:c r="N960" s="18" t="n">
        <x:f>J960*K960</x:f>
        <x:v>1458</x:v>
      </x:c>
      <x:c r="O960" s="18" t="n">
        <x:f>J960*L960</x:f>
        <x:v>84</x:v>
      </x:c>
      <x:c r="P960" s="18" t="n">
        <x:f>J960*M960</x:f>
        <x:v>2217.6000000000004</x:v>
      </x:c>
      <x:c r="Q960" s="22" t="n">
        <x:f>'01 Controls'!$E$24*'02 Cargo Classes'!$M$9</x:f>
        <x:v>0</x:v>
      </x:c>
      <x:c r="R960" s="22" t="n">
        <x:f>'01 Controls'!$F$24*'02 Cargo Classes'!$N$9</x:f>
        <x:v>0.35</x:v>
      </x:c>
      <x:c r="S960" s="22" t="n">
        <x:f>'01 Controls'!$G$24*'02 Cargo Classes'!$O$9</x:f>
        <x:v>0.5</x:v>
      </x:c>
      <x:c r="T960" s="22" t="n">
        <x:f>'01 Controls'!$H$24*'02 Cargo Classes'!$P$9</x:f>
        <x:v>0.025</x:v>
      </x:c>
      <x:c r="U960" s="22" t="n">
        <x:f>SUM(Q960:T960)</x:f>
        <x:v>0.875</x:v>
      </x:c>
      <x:c r="V960" s="18" t="n">
        <x:f>IF(U960=0,0,N960*Q960/U960)</x:f>
        <x:v>0</x:v>
      </x:c>
      <x:c r="W960" s="18" t="n">
        <x:f>IF(U960=0,0,P960*Q960/U960)</x:f>
        <x:v>0</x:v>
      </x:c>
      <x:c r="X960" s="18" t="n">
        <x:f>MAX(V960,W960*'01 Controls'!$E$12)</x:f>
        <x:v>0</x:v>
      </x:c>
      <x:c r="Y960" s="18" t="n">
        <x:f>IF(U960=0,0,N960*R960/U960)</x:f>
        <x:v>583.1999999999999</x:v>
      </x:c>
      <x:c r="Z960" s="18" t="n">
        <x:f>IF(U960=0,0,P960*R960/U960)</x:f>
        <x:v>887.0400000000001</x:v>
      </x:c>
      <x:c r="AA960" s="18" t="n">
        <x:f>MAX(Y960,Z960*'01 Controls'!$E$13)</x:f>
        <x:v>583.1999999999999</x:v>
      </x:c>
      <x:c r="AB960" s="18" t="n">
        <x:f>IF(U960=0,0,N960*S960/U960)</x:f>
        <x:v>833.1428571428571</x:v>
      </x:c>
      <x:c r="AC960" s="18" t="n">
        <x:f>IF(U960=0,0,P960*S960/U960)</x:f>
        <x:v>1267.2000000000003</x:v>
      </x:c>
      <x:c r="AD960" s="18" t="n">
        <x:f>MAX(AB960,AC960*'01 Controls'!$E$14)</x:f>
        <x:v>833.1428571428571</x:v>
      </x:c>
      <x:c r="AE960" s="18" t="n">
        <x:f>IF(U960=0,0,N960*T960/U960)</x:f>
        <x:v>41.65714285714286</x:v>
      </x:c>
      <x:c r="AF960" s="18" t="n">
        <x:f>IF(U960=0,0,P960*T960/U960)</x:f>
        <x:v>63.360000000000014</x:v>
      </x:c>
      <x:c r="AG960" s="18" t="n">
        <x:f>MAX(AE960,AF960*'01 Controls'!$E$15)</x:f>
        <x:v>41.65714285714286</x:v>
      </x:c>
      <x:c r="AH960" s="18" t="n">
        <x:f>SUM(V960,Y960,AB960,AE960)</x:f>
        <x:v>1458</x:v>
      </x:c>
      <x:c r="AI960" s="18" t="n">
        <x:f>N960-AH960</x:f>
        <x:v>0</x:v>
      </x:c>
      <x:c r="AJ960" s="18" t="n">
        <x:f>V960*INDEX('07 Mode Capacity'!$P$6:$P$17,MATCH("AIR-"&amp;I960,'07 Mode Capacity'!$C$6:$C$17,0))</x:f>
        <x:v>0</x:v>
      </x:c>
      <x:c r="AK960" s="18" t="n">
        <x:f>Y960*INDEX('07 Mode Capacity'!$P$6:$P$17,MATCH("OCEAN-"&amp;I960,'07 Mode Capacity'!$C$6:$C$17,0))</x:f>
        <x:v>51.109478585138724</x:v>
      </x:c>
      <x:c r="AL960" s="18" t="n">
        <x:f>AB960*INDEX('07 Mode Capacity'!$P$6:$P$17,MATCH("LAND-"&amp;I960,'07 Mode Capacity'!$C$6:$C$17,0))</x:f>
        <x:v>101.68331071554839</x:v>
      </x:c>
      <x:c r="AM960" s="18" t="n">
        <x:f>AE960*INDEX('07 Mode Capacity'!$P$6:$P$17,MATCH("INLAND-"&amp;I960,'07 Mode Capacity'!$C$6:$C$17,0))</x:f>
        <x:v>26.29542024951531</x:v>
      </x:c>
      <x:c r="AN960" s="18" t="n">
        <x:f>SUM(AJ960:AM960)</x:f>
        <x:v>179.0882095502024</x:v>
      </x:c>
      <x:c r="AO960" s="17" t="n">
        <x:f>IF(N960=0,1,AN960/N960)</x:f>
        <x:v>0.12283141944458327</x:v>
      </x:c>
      <x:c r="AP960" s="11" t="str">
        <x:f>IF(AO960&gt;='01 Controls'!$E$16,"PASS","FAIL")</x:f>
        <x:v>FAIL</x:v>
      </x:c>
      <x:c r="AQ960" s="11" t="str">
        <x:v>UNQUANTIFIED</x:v>
      </x:c>
      <x:c r="AR960" s="11" t="str">
        <x:v>Position-class planning record; serial item and receiver open</x:v>
      </x:c>
      <x:c r="AS960" s="26"/>
      <x:c r="AT960" s="26"/>
    </x:row>
    <x:row r="961">
      <x:c r="C961" s="11" t="str">
        <x:v>C3-L-HCG-TNK-20</x:v>
      </x:c>
      <x:c r="D961" s="11" t="str">
        <x:v>C3</x:v>
      </x:c>
      <x:c r="E961" s="11" t="str">
        <x:v>Cascadia earthquake</x:v>
      </x:c>
      <x:c r="F961" s="11" t="str">
        <x:v>L-HCG</x:v>
      </x:c>
      <x:c r="G961" s="11" t="str">
        <x:v>Flood and hydraulic-control group</x:v>
      </x:c>
      <x:c r="H961" s="11" t="str">
        <x:v>TNK-20</x:v>
      </x:c>
      <x:c r="I961" s="19" t="n">
        <x:v>48</x:v>
      </x:c>
      <x:c r="J961" s="21" t="n">
        <x:v>6</x:v>
      </x:c>
      <x:c r="K961" s="18" t="n">
        <x:f>'05 Cargo Register'!K65</x:f>
        <x:v>243</x:v>
      </x:c>
      <x:c r="L961" s="18" t="n">
        <x:f>'05 Cargo Register'!N65</x:f>
        <x:v>15</x:v>
      </x:c>
      <x:c r="M961" s="18" t="n">
        <x:f>'05 Cargo Register'!O65</x:f>
        <x:v>318.75</x:v>
      </x:c>
      <x:c r="N961" s="18" t="n">
        <x:f>J961*K961</x:f>
        <x:v>1458</x:v>
      </x:c>
      <x:c r="O961" s="18" t="n">
        <x:f>J961*L961</x:f>
        <x:v>90</x:v>
      </x:c>
      <x:c r="P961" s="18" t="n">
        <x:f>J961*M961</x:f>
        <x:v>1912.5</x:v>
      </x:c>
      <x:c r="Q961" s="22" t="n">
        <x:f>'01 Controls'!$E$24*'02 Cargo Classes'!$M$10</x:f>
        <x:v>0</x:v>
      </x:c>
      <x:c r="R961" s="22" t="n">
        <x:f>'01 Controls'!$F$24*'02 Cargo Classes'!$N$10</x:f>
        <x:v>0.42</x:v>
      </x:c>
      <x:c r="S961" s="22" t="n">
        <x:f>'01 Controls'!$G$24*'02 Cargo Classes'!$O$10</x:f>
        <x:v>0.5</x:v>
      </x:c>
      <x:c r="T961" s="22" t="n">
        <x:f>'01 Controls'!$H$24*'02 Cargo Classes'!$P$10</x:f>
        <x:v>0.05</x:v>
      </x:c>
      <x:c r="U961" s="22" t="n">
        <x:f>SUM(Q961:T961)</x:f>
        <x:v>0.97</x:v>
      </x:c>
      <x:c r="V961" s="18" t="n">
        <x:f>IF(U961=0,0,N961*Q961/U961)</x:f>
        <x:v>0</x:v>
      </x:c>
      <x:c r="W961" s="18" t="n">
        <x:f>IF(U961=0,0,P961*Q961/U961)</x:f>
        <x:v>0</x:v>
      </x:c>
      <x:c r="X961" s="18" t="n">
        <x:f>MAX(V961,W961*'01 Controls'!$E$12)</x:f>
        <x:v>0</x:v>
      </x:c>
      <x:c r="Y961" s="18" t="n">
        <x:f>IF(U961=0,0,N961*R961/U961)</x:f>
        <x:v>631.2989690721649</x:v>
      </x:c>
      <x:c r="Z961" s="18" t="n">
        <x:f>IF(U961=0,0,P961*R961/U961)</x:f>
        <x:v>828.0927835051547</x:v>
      </x:c>
      <x:c r="AA961" s="18" t="n">
        <x:f>MAX(Y961,Z961*'01 Controls'!$E$13)</x:f>
        <x:v>631.2989690721649</x:v>
      </x:c>
      <x:c r="AB961" s="18" t="n">
        <x:f>IF(U961=0,0,N961*S961/U961)</x:f>
        <x:v>751.5463917525774</x:v>
      </x:c>
      <x:c r="AC961" s="18" t="n">
        <x:f>IF(U961=0,0,P961*S961/U961)</x:f>
        <x:v>985.8247422680413</x:v>
      </x:c>
      <x:c r="AD961" s="18" t="n">
        <x:f>MAX(AB961,AC961*'01 Controls'!$E$14)</x:f>
        <x:v>751.5463917525774</x:v>
      </x:c>
      <x:c r="AE961" s="18" t="n">
        <x:f>IF(U961=0,0,N961*T961/U961)</x:f>
        <x:v>75.15463917525774</x:v>
      </x:c>
      <x:c r="AF961" s="18" t="n">
        <x:f>IF(U961=0,0,P961*T961/U961)</x:f>
        <x:v>98.58247422680412</x:v>
      </x:c>
      <x:c r="AG961" s="18" t="n">
        <x:f>MAX(AE961,AF961*'01 Controls'!$E$15)</x:f>
        <x:v>75.15463917525774</x:v>
      </x:c>
      <x:c r="AH961" s="18" t="n">
        <x:f>SUM(V961,Y961,AB961,AE961)</x:f>
        <x:v>1458</x:v>
      </x:c>
      <x:c r="AI961" s="18" t="n">
        <x:f>N961-AH961</x:f>
        <x:v>0</x:v>
      </x:c>
      <x:c r="AJ961" s="18" t="n">
        <x:f>V961*INDEX('07 Mode Capacity'!$P$6:$P$17,MATCH("AIR-"&amp;I961,'07 Mode Capacity'!$C$6:$C$17,0))</x:f>
        <x:v>0</x:v>
      </x:c>
      <x:c r="AK961" s="18" t="n">
        <x:f>Y961*INDEX('07 Mode Capacity'!$P$6:$P$17,MATCH("OCEAN-"&amp;I961,'07 Mode Capacity'!$C$6:$C$17,0))</x:f>
        <x:v>55.324693313809966</x:v>
      </x:c>
      <x:c r="AL961" s="18" t="n">
        <x:f>AB961*INDEX('07 Mode Capacity'!$P$6:$P$17,MATCH("LAND-"&amp;I961,'07 Mode Capacity'!$C$6:$C$17,0))</x:f>
        <x:v>91.72463595474727</x:v>
      </x:c>
      <x:c r="AM961" s="18" t="n">
        <x:f>AE961*INDEX('07 Mode Capacity'!$P$6:$P$17,MATCH("INLAND-"&amp;I961,'07 Mode Capacity'!$C$6:$C$17,0))</x:f>
        <x:v>47.44019117180597</x:v>
      </x:c>
      <x:c r="AN961" s="18" t="n">
        <x:f>SUM(AJ961:AM961)</x:f>
        <x:v>194.4895204403632</x:v>
      </x:c>
      <x:c r="AO961" s="17" t="n">
        <x:f>IF(N961=0,1,AN961/N961)</x:f>
        <x:v>0.13339473281232045</x:v>
      </x:c>
      <x:c r="AP961" s="11" t="str">
        <x:f>IF(AO961&gt;='01 Controls'!$E$16,"PASS","FAIL")</x:f>
        <x:v>FAIL</x:v>
      </x:c>
      <x:c r="AQ961" s="11" t="str">
        <x:v>UNQUANTIFIED</x:v>
      </x:c>
      <x:c r="AR961" s="11" t="str">
        <x:v>Position-class planning record; serial item and receiver open</x:v>
      </x:c>
      <x:c r="AS961" s="26"/>
      <x:c r="AT961" s="26"/>
    </x:row>
    <x:row r="962">
      <x:c r="C962" s="11" t="str">
        <x:v>C3-L-HCG-FLR-24</x:v>
      </x:c>
      <x:c r="D962" s="11" t="str">
        <x:v>C3</x:v>
      </x:c>
      <x:c r="E962" s="11" t="str">
        <x:v>Cascadia earthquake</x:v>
      </x:c>
      <x:c r="F962" s="11" t="str">
        <x:v>L-HCG</x:v>
      </x:c>
      <x:c r="G962" s="11" t="str">
        <x:v>Flood and hydraulic-control group</x:v>
      </x:c>
      <x:c r="H962" s="11" t="str">
        <x:v>FLR-24</x:v>
      </x:c>
      <x:c r="I962" s="19" t="n">
        <x:v>48</x:v>
      </x:c>
      <x:c r="J962" s="21" t="n">
        <x:v>6</x:v>
      </x:c>
      <x:c r="K962" s="18" t="n">
        <x:f>'05 Cargo Register'!K66</x:f>
        <x:v>546.75</x:v>
      </x:c>
      <x:c r="L962" s="18" t="n">
        <x:f>'05 Cargo Register'!N66</x:f>
        <x:v>27</x:v>
      </x:c>
      <x:c r="M962" s="18" t="n">
        <x:f>'05 Cargo Register'!O66</x:f>
        <x:v>864</x:v>
      </x:c>
      <x:c r="N962" s="18" t="n">
        <x:f>J962*K962</x:f>
        <x:v>3280.5</x:v>
      </x:c>
      <x:c r="O962" s="18" t="n">
        <x:f>J962*L962</x:f>
        <x:v>162</x:v>
      </x:c>
      <x:c r="P962" s="18" t="n">
        <x:f>J962*M962</x:f>
        <x:v>5184</x:v>
      </x:c>
      <x:c r="Q962" s="22" t="n">
        <x:f>'01 Controls'!$E$24*'02 Cargo Classes'!$M$11</x:f>
        <x:v>0</x:v>
      </x:c>
      <x:c r="R962" s="22" t="n">
        <x:f>'01 Controls'!$F$24*'02 Cargo Classes'!$N$11</x:f>
        <x:v>0.42</x:v>
      </x:c>
      <x:c r="S962" s="22" t="n">
        <x:f>'01 Controls'!$G$24*'02 Cargo Classes'!$O$11</x:f>
        <x:v>0.5</x:v>
      </x:c>
      <x:c r="T962" s="22" t="n">
        <x:f>'01 Controls'!$H$24*'02 Cargo Classes'!$P$11</x:f>
        <x:v>0.04000000000000001</x:v>
      </x:c>
      <x:c r="U962" s="22" t="n">
        <x:f>SUM(Q962:T962)</x:f>
        <x:v>0.96</x:v>
      </x:c>
      <x:c r="V962" s="18" t="n">
        <x:f>IF(U962=0,0,N962*Q962/U962)</x:f>
        <x:v>0</x:v>
      </x:c>
      <x:c r="W962" s="18" t="n">
        <x:f>IF(U962=0,0,P962*Q962/U962)</x:f>
        <x:v>0</x:v>
      </x:c>
      <x:c r="X962" s="18" t="n">
        <x:f>MAX(V962,W962*'01 Controls'!$E$12)</x:f>
        <x:v>0</x:v>
      </x:c>
      <x:c r="Y962" s="18" t="n">
        <x:f>IF(U962=0,0,N962*R962/U962)</x:f>
        <x:v>1435.21875</x:v>
      </x:c>
      <x:c r="Z962" s="18" t="n">
        <x:f>IF(U962=0,0,P962*R962/U962)</x:f>
        <x:v>2268</x:v>
      </x:c>
      <x:c r="AA962" s="18" t="n">
        <x:f>MAX(Y962,Z962*'01 Controls'!$E$13)</x:f>
        <x:v>1435.21875</x:v>
      </x:c>
      <x:c r="AB962" s="18" t="n">
        <x:f>IF(U962=0,0,N962*S962/U962)</x:f>
        <x:v>1708.59375</x:v>
      </x:c>
      <x:c r="AC962" s="18" t="n">
        <x:f>IF(U962=0,0,P962*S962/U962)</x:f>
        <x:v>2700</x:v>
      </x:c>
      <x:c r="AD962" s="18" t="n">
        <x:f>MAX(AB962,AC962*'01 Controls'!$E$14)</x:f>
        <x:v>1708.59375</x:v>
      </x:c>
      <x:c r="AE962" s="18" t="n">
        <x:f>IF(U962=0,0,N962*T962/U962)</x:f>
        <x:v>136.68750000000003</x:v>
      </x:c>
      <x:c r="AF962" s="18" t="n">
        <x:f>IF(U962=0,0,P962*T962/U962)</x:f>
        <x:v>216.00000000000006</x:v>
      </x:c>
      <x:c r="AG962" s="18" t="n">
        <x:f>MAX(AE962,AF962*'01 Controls'!$E$15)</x:f>
        <x:v>136.68750000000003</x:v>
      </x:c>
      <x:c r="AH962" s="18" t="n">
        <x:f>SUM(V962,Y962,AB962,AE962)</x:f>
        <x:v>3280.5</x:v>
      </x:c>
      <x:c r="AI962" s="18" t="n">
        <x:f>N962-AH962</x:f>
        <x:v>0</x:v>
      </x:c>
      <x:c r="AJ962" s="18" t="n">
        <x:f>V962*INDEX('07 Mode Capacity'!$P$6:$P$17,MATCH("AIR-"&amp;I962,'07 Mode Capacity'!$C$6:$C$17,0))</x:f>
        <x:v>0</x:v>
      </x:c>
      <x:c r="AK962" s="18" t="n">
        <x:f>Y962*INDEX('07 Mode Capacity'!$P$6:$P$17,MATCH("OCEAN-"&amp;I962,'07 Mode Capacity'!$C$6:$C$17,0))</x:f>
        <x:v>125.77723245561485</x:v>
      </x:c>
      <x:c r="AL962" s="18" t="n">
        <x:f>AB962*INDEX('07 Mode Capacity'!$P$6:$P$17,MATCH("LAND-"&amp;I962,'07 Mode Capacity'!$C$6:$C$17,0))</x:f>
        <x:v>208.5302270533707</x:v>
      </x:c>
      <x:c r="AM962" s="18" t="n">
        <x:f>AE962*INDEX('07 Mode Capacity'!$P$6:$P$17,MATCH("INLAND-"&amp;I962,'07 Mode Capacity'!$C$6:$C$17,0))</x:f>
        <x:v>86.28184769372213</x:v>
      </x:c>
      <x:c r="AN962" s="18" t="n">
        <x:f>SUM(AJ962:AM962)</x:f>
        <x:v>420.5893072027077</x:v>
      </x:c>
      <x:c r="AO962" s="17" t="n">
        <x:f>IF(N962=0,1,AN962/N962)</x:f>
        <x:v>0.12820890327776488</x:v>
      </x:c>
      <x:c r="AP962" s="11" t="str">
        <x:f>IF(AO962&gt;='01 Controls'!$E$16,"PASS","FAIL")</x:f>
        <x:v>FAIL</x:v>
      </x:c>
      <x:c r="AQ962" s="11" t="str">
        <x:v>UNQUANTIFIED</x:v>
      </x:c>
      <x:c r="AR962" s="11" t="str">
        <x:v>Position-class planning record; serial item and receiver open</x:v>
      </x:c>
      <x:c r="AS962" s="26"/>
      <x:c r="AT962" s="26"/>
    </x:row>
    <x:row r="963">
      <x:c r="C963" s="11" t="str">
        <x:v>C3-L-HCG-ROL-30</x:v>
      </x:c>
      <x:c r="D963" s="11" t="str">
        <x:v>C3</x:v>
      </x:c>
      <x:c r="E963" s="11" t="str">
        <x:v>Cascadia earthquake</x:v>
      </x:c>
      <x:c r="F963" s="11" t="str">
        <x:v>L-HCG</x:v>
      </x:c>
      <x:c r="G963" s="11" t="str">
        <x:v>Flood and hydraulic-control group</x:v>
      </x:c>
      <x:c r="H963" s="11" t="str">
        <x:v>ROL-30</x:v>
      </x:c>
      <x:c r="I963" s="19" t="n">
        <x:v>48</x:v>
      </x:c>
      <x:c r="J963" s="21" t="n">
        <x:v>6</x:v>
      </x:c>
      <x:c r="K963" s="18" t="n">
        <x:f>'05 Cargo Register'!K67</x:f>
        <x:v>759.375</x:v>
      </x:c>
      <x:c r="L963" s="18" t="n">
        <x:f>'05 Cargo Register'!N67</x:f>
        <x:v>32</x:v>
      </x:c>
      <x:c r="M963" s="18" t="n">
        <x:f>'05 Cargo Register'!O67</x:f>
        <x:v>2040</x:v>
      </x:c>
      <x:c r="N963" s="18" t="n">
        <x:f>J963*K963</x:f>
        <x:v>4556.25</x:v>
      </x:c>
      <x:c r="O963" s="18" t="n">
        <x:f>J963*L963</x:f>
        <x:v>192</x:v>
      </x:c>
      <x:c r="P963" s="18" t="n">
        <x:f>J963*M963</x:f>
        <x:v>12240</x:v>
      </x:c>
      <x:c r="Q963" s="22" t="n">
        <x:f>'01 Controls'!$E$24*'02 Cargo Classes'!$M$12</x:f>
        <x:v>0</x:v>
      </x:c>
      <x:c r="R963" s="22" t="n">
        <x:f>'01 Controls'!$F$24*'02 Cargo Classes'!$N$12</x:f>
        <x:v>0.35</x:v>
      </x:c>
      <x:c r="S963" s="22" t="n">
        <x:f>'01 Controls'!$G$24*'02 Cargo Classes'!$O$12</x:f>
        <x:v>0.75</x:v>
      </x:c>
      <x:c r="T963" s="22" t="n">
        <x:f>'01 Controls'!$H$24*'02 Cargo Classes'!$P$12</x:f>
        <x:v>0.03</x:v>
      </x:c>
      <x:c r="U963" s="22" t="n">
        <x:f>SUM(Q963:T963)</x:f>
        <x:v>1.1300000000000001</x:v>
      </x:c>
      <x:c r="V963" s="18" t="n">
        <x:f>IF(U963=0,0,N963*Q963/U963)</x:f>
        <x:v>0</x:v>
      </x:c>
      <x:c r="W963" s="18" t="n">
        <x:f>IF(U963=0,0,P963*Q963/U963)</x:f>
        <x:v>0</x:v>
      </x:c>
      <x:c r="X963" s="18" t="n">
        <x:f>MAX(V963,W963*'01 Controls'!$E$12)</x:f>
        <x:v>0</x:v>
      </x:c>
      <x:c r="Y963" s="18" t="n">
        <x:f>IF(U963=0,0,N963*R963/U963)</x:f>
        <x:v>1411.2278761061946</x:v>
      </x:c>
      <x:c r="Z963" s="18" t="n">
        <x:f>IF(U963=0,0,P963*R963/U963)</x:f>
        <x:v>3791.150442477876</x:v>
      </x:c>
      <x:c r="AA963" s="18" t="n">
        <x:f>MAX(Y963,Z963*'01 Controls'!$E$13)</x:f>
        <x:v>1411.2278761061946</x:v>
      </x:c>
      <x:c r="AB963" s="18" t="n">
        <x:f>IF(U963=0,0,N963*S963/U963)</x:f>
        <x:v>3024.059734513274</x:v>
      </x:c>
      <x:c r="AC963" s="18" t="n">
        <x:f>IF(U963=0,0,P963*S963/U963)</x:f>
        <x:v>8123.893805309734</x:v>
      </x:c>
      <x:c r="AD963" s="18" t="n">
        <x:f>MAX(AB963,AC963*'01 Controls'!$E$14)</x:f>
        <x:v>3024.059734513274</x:v>
      </x:c>
      <x:c r="AE963" s="18" t="n">
        <x:f>IF(U963=0,0,N963*T963/U963)</x:f>
        <x:v>120.96238938053096</x:v>
      </x:c>
      <x:c r="AF963" s="18" t="n">
        <x:f>IF(U963=0,0,P963*T963/U963)</x:f>
        <x:v>324.9557522123893</x:v>
      </x:c>
      <x:c r="AG963" s="18" t="n">
        <x:f>MAX(AE963,AF963*'01 Controls'!$E$15)</x:f>
        <x:v>120.96238938053096</x:v>
      </x:c>
      <x:c r="AH963" s="18" t="n">
        <x:f>SUM(V963,Y963,AB963,AE963)</x:f>
        <x:v>4556.25</x:v>
      </x:c>
      <x:c r="AI963" s="18" t="n">
        <x:f>N963-AH963</x:f>
        <x:v>0</x:v>
      </x:c>
      <x:c r="AJ963" s="18" t="n">
        <x:f>V963*INDEX('07 Mode Capacity'!$P$6:$P$17,MATCH("AIR-"&amp;I963,'07 Mode Capacity'!$C$6:$C$17,0))</x:f>
        <x:v>0</x:v>
      </x:c>
      <x:c r="AK963" s="18" t="n">
        <x:f>Y963*INDEX('07 Mode Capacity'!$P$6:$P$17,MATCH("OCEAN-"&amp;I963,'07 Mode Capacity'!$C$6:$C$17,0))</x:f>
        <x:v>123.67476150994577</x:v>
      </x:c>
      <x:c r="AL963" s="18" t="n">
        <x:f>AB963*INDEX('07 Mode Capacity'!$P$6:$P$17,MATCH("LAND-"&amp;I963,'07 Mode Capacity'!$C$6:$C$17,0))</x:f>
        <x:v>369.08004788207205</x:v>
      </x:c>
      <x:c r="AM963" s="18" t="n">
        <x:f>AE963*INDEX('07 Mode Capacity'!$P$6:$P$17,MATCH("INLAND-"&amp;I963,'07 Mode Capacity'!$C$6:$C$17,0))</x:f>
        <x:v>76.35561742807265</x:v>
      </x:c>
      <x:c r="AN963" s="18" t="n">
        <x:f>SUM(AJ963:AM963)</x:f>
        <x:v>569.1104268200904</x:v>
      </x:c>
      <x:c r="AO963" s="17" t="n">
        <x:f>IF(N963=0,1,AN963/N963)</x:f>
        <x:v>0.12490763825955345</x:v>
      </x:c>
      <x:c r="AP963" s="11" t="str">
        <x:f>IF(AO963&gt;='01 Controls'!$E$16,"PASS","FAIL")</x:f>
        <x:v>FAIL</x:v>
      </x:c>
      <x:c r="AQ963" s="11" t="str">
        <x:v>UNQUANTIFIED</x:v>
      </x:c>
      <x:c r="AR963" s="11" t="str">
        <x:v>Position-class planning record; serial item and receiver open</x:v>
      </x:c>
      <x:c r="AS963" s="26"/>
      <x:c r="AT963" s="26"/>
    </x:row>
    <x:row r="964">
      <x:c r="C964" s="11" t="str">
        <x:v>C3-L-HCG-LIN-18</x:v>
      </x:c>
      <x:c r="D964" s="11" t="str">
        <x:v>C3</x:v>
      </x:c>
      <x:c r="E964" s="11" t="str">
        <x:v>Cascadia earthquake</x:v>
      </x:c>
      <x:c r="F964" s="11" t="str">
        <x:v>L-HCG</x:v>
      </x:c>
      <x:c r="G964" s="11" t="str">
        <x:v>Flood and hydraulic-control group</x:v>
      </x:c>
      <x:c r="H964" s="11" t="str">
        <x:v>LIN-18</x:v>
      </x:c>
      <x:c r="I964" s="19" t="n">
        <x:v>72</x:v>
      </x:c>
      <x:c r="J964" s="21" t="n">
        <x:v>6</x:v>
      </x:c>
      <x:c r="K964" s="18" t="n">
        <x:f>'05 Cargo Register'!K68</x:f>
        <x:v>303.75</x:v>
      </x:c>
      <x:c r="L964" s="18" t="n">
        <x:f>'05 Cargo Register'!N68</x:f>
        <x:v>22</x:v>
      </x:c>
      <x:c r="M964" s="18" t="n">
        <x:f>'05 Cargo Register'!O68</x:f>
        <x:v>968</x:v>
      </x:c>
      <x:c r="N964" s="18" t="n">
        <x:f>J964*K964</x:f>
        <x:v>1822.5</x:v>
      </x:c>
      <x:c r="O964" s="18" t="n">
        <x:f>J964*L964</x:f>
        <x:v>132</x:v>
      </x:c>
      <x:c r="P964" s="18" t="n">
        <x:f>J964*M964</x:f>
        <x:v>5808</x:v>
      </x:c>
      <x:c r="Q964" s="22" t="n">
        <x:f>'01 Controls'!$E$24*'02 Cargo Classes'!$M$13</x:f>
        <x:v>0</x:v>
      </x:c>
      <x:c r="R964" s="22" t="n">
        <x:f>'01 Controls'!$F$24*'02 Cargo Classes'!$N$13</x:f>
        <x:v>0.42</x:v>
      </x:c>
      <x:c r="S964" s="22" t="n">
        <x:f>'01 Controls'!$G$24*'02 Cargo Classes'!$O$13</x:f>
        <x:v>0.5</x:v>
      </x:c>
      <x:c r="T964" s="22" t="n">
        <x:f>'01 Controls'!$H$24*'02 Cargo Classes'!$P$13</x:f>
        <x:v>0.05</x:v>
      </x:c>
      <x:c r="U964" s="22" t="n">
        <x:f>SUM(Q964:T964)</x:f>
        <x:v>0.97</x:v>
      </x:c>
      <x:c r="V964" s="18" t="n">
        <x:f>IF(U964=0,0,N964*Q964/U964)</x:f>
        <x:v>0</x:v>
      </x:c>
      <x:c r="W964" s="18" t="n">
        <x:f>IF(U964=0,0,P964*Q964/U964)</x:f>
        <x:v>0</x:v>
      </x:c>
      <x:c r="X964" s="18" t="n">
        <x:f>MAX(V964,W964*'01 Controls'!$E$12)</x:f>
        <x:v>0</x:v>
      </x:c>
      <x:c r="Y964" s="18" t="n">
        <x:f>IF(U964=0,0,N964*R964/U964)</x:f>
        <x:v>789.1237113402061</x:v>
      </x:c>
      <x:c r="Z964" s="18" t="n">
        <x:f>IF(U964=0,0,P964*R964/U964)</x:f>
        <x:v>2514.8041237113403</x:v>
      </x:c>
      <x:c r="AA964" s="18" t="n">
        <x:f>MAX(Y964,Z964*'01 Controls'!$E$13)</x:f>
        <x:v>789.1237113402061</x:v>
      </x:c>
      <x:c r="AB964" s="18" t="n">
        <x:f>IF(U964=0,0,N964*S964/U964)</x:f>
        <x:v>939.4329896907217</x:v>
      </x:c>
      <x:c r="AC964" s="18" t="n">
        <x:f>IF(U964=0,0,P964*S964/U964)</x:f>
        <x:v>2993.814432989691</x:v>
      </x:c>
      <x:c r="AD964" s="18" t="n">
        <x:f>MAX(AB964,AC964*'01 Controls'!$E$14)</x:f>
        <x:v>939.4329896907217</x:v>
      </x:c>
      <x:c r="AE964" s="18" t="n">
        <x:f>IF(U964=0,0,N964*T964/U964)</x:f>
        <x:v>93.94329896907217</x:v>
      </x:c>
      <x:c r="AF964" s="18" t="n">
        <x:f>IF(U964=0,0,P964*T964/U964)</x:f>
        <x:v>299.3814432989691</x:v>
      </x:c>
      <x:c r="AG964" s="18" t="n">
        <x:f>MAX(AE964,AF964*'01 Controls'!$E$15)</x:f>
        <x:v>93.94329896907217</x:v>
      </x:c>
      <x:c r="AH964" s="18" t="n">
        <x:f>SUM(V964,Y964,AB964,AE964)</x:f>
        <x:v>1822.5</x:v>
      </x:c>
      <x:c r="AI964" s="18" t="n">
        <x:f>N964-AH964</x:f>
        <x:v>0</x:v>
      </x:c>
      <x:c r="AJ964" s="18" t="n">
        <x:f>V964*INDEX('07 Mode Capacity'!$P$6:$P$17,MATCH("AIR-"&amp;I964,'07 Mode Capacity'!$C$6:$C$17,0))</x:f>
        <x:v>0</x:v>
      </x:c>
      <x:c r="AK964" s="18" t="n">
        <x:f>Y964*INDEX('07 Mode Capacity'!$P$6:$P$17,MATCH("OCEAN-"&amp;I964,'07 Mode Capacity'!$C$6:$C$17,0))</x:f>
        <x:v>617.7007720065405</x:v>
      </x:c>
      <x:c r="AL964" s="18" t="n">
        <x:f>AB964*INDEX('07 Mode Capacity'!$P$6:$P$17,MATCH("LAND-"&amp;I964,'07 Mode Capacity'!$C$6:$C$17,0))</x:f>
        <x:v>671.7041931246671</x:v>
      </x:c>
      <x:c r="AM964" s="18" t="n">
        <x:f>AE964*INDEX('07 Mode Capacity'!$P$6:$P$17,MATCH("INLAND-"&amp;I964,'07 Mode Capacity'!$C$6:$C$17,0))</x:f>
        <x:v>93.94329896907217</x:v>
      </x:c>
      <x:c r="AN964" s="18" t="n">
        <x:f>SUM(AJ964:AM964)</x:f>
        <x:v>1383.3482641002797</x:v>
      </x:c>
      <x:c r="AO964" s="17" t="n">
        <x:f>IF(N964=0,1,AN964/N964)</x:f>
        <x:v>0.7590388280385623</x:v>
      </x:c>
      <x:c r="AP964" s="11" t="str">
        <x:f>IF(AO964&gt;='01 Controls'!$E$16,"PASS","FAIL")</x:f>
        <x:v>FAIL</x:v>
      </x:c>
      <x:c r="AQ964" s="11" t="str">
        <x:v>UNQUANTIFIED</x:v>
      </x:c>
      <x:c r="AR964" s="11" t="str">
        <x:v>Position-class planning record; serial item and receiver open</x:v>
      </x:c>
      <x:c r="AS964" s="26"/>
      <x:c r="AT964" s="26"/>
    </x:row>
    <x:row r="965">
      <x:c r="C965" s="11" t="str">
        <x:v>C3-L-HCG-BLK-08</x:v>
      </x:c>
      <x:c r="D965" s="11" t="str">
        <x:v>C3</x:v>
      </x:c>
      <x:c r="E965" s="11" t="str">
        <x:v>Cascadia earthquake</x:v>
      </x:c>
      <x:c r="F965" s="11" t="str">
        <x:v>L-HCG</x:v>
      </x:c>
      <x:c r="G965" s="11" t="str">
        <x:v>Flood and hydraulic-control group</x:v>
      </x:c>
      <x:c r="H965" s="11" t="str">
        <x:v>BLK-08</x:v>
      </x:c>
      <x:c r="I965" s="19" t="n">
        <x:v>48</x:v>
      </x:c>
      <x:c r="J965" s="21" t="n">
        <x:v>6</x:v>
      </x:c>
      <x:c r="K965" s="18" t="n">
        <x:f>'05 Cargo Register'!K69</x:f>
        <x:v>121.5</x:v>
      </x:c>
      <x:c r="L965" s="18" t="n">
        <x:f>'05 Cargo Register'!N69</x:f>
        <x:v>19</x:v>
      </x:c>
      <x:c r="M965" s="18" t="n">
        <x:f>'05 Cargo Register'!O69</x:f>
        <x:v>969</x:v>
      </x:c>
      <x:c r="N965" s="18" t="n">
        <x:f>J965*K965</x:f>
        <x:v>729</x:v>
      </x:c>
      <x:c r="O965" s="18" t="n">
        <x:f>J965*L965</x:f>
        <x:v>114</x:v>
      </x:c>
      <x:c r="P965" s="18" t="n">
        <x:f>J965*M965</x:f>
        <x:v>5814</x:v>
      </x:c>
      <x:c r="Q965" s="22" t="n">
        <x:f>'01 Controls'!$E$24*'02 Cargo Classes'!$M$14</x:f>
        <x:v>0.1</x:v>
      </x:c>
      <x:c r="R965" s="22" t="n">
        <x:f>'01 Controls'!$F$24*'02 Cargo Classes'!$N$14</x:f>
        <x:v>0.27999999999999997</x:v>
      </x:c>
      <x:c r="S965" s="22" t="n">
        <x:f>'01 Controls'!$G$24*'02 Cargo Classes'!$O$14</x:f>
        <x:v>0.5</x:v>
      </x:c>
      <x:c r="T965" s="22" t="n">
        <x:f>'01 Controls'!$H$24*'02 Cargo Classes'!$P$14</x:f>
        <x:v>0.025</x:v>
      </x:c>
      <x:c r="U965" s="22" t="n">
        <x:f>SUM(Q965:T965)</x:f>
        <x:v>0.905</x:v>
      </x:c>
      <x:c r="V965" s="18" t="n">
        <x:f>IF(U965=0,0,N965*Q965/U965)</x:f>
        <x:v>80.5524861878453</x:v>
      </x:c>
      <x:c r="W965" s="18" t="n">
        <x:f>IF(U965=0,0,P965*Q965/U965)</x:f>
        <x:v>642.4309392265193</x:v>
      </x:c>
      <x:c r="X965" s="18" t="n">
        <x:f>MAX(V965,W965*'01 Controls'!$E$12)</x:f>
        <x:v>160.60773480662982</x:v>
      </x:c>
      <x:c r="Y965" s="18" t="n">
        <x:f>IF(U965=0,0,N965*R965/U965)</x:f>
        <x:v>225.5469613259668</x:v>
      </x:c>
      <x:c r="Z965" s="18" t="n">
        <x:f>IF(U965=0,0,P965*R965/U965)</x:f>
        <x:v>1798.806629834254</x:v>
      </x:c>
      <x:c r="AA965" s="18" t="n">
        <x:f>MAX(Y965,Z965*'01 Controls'!$E$13)</x:f>
        <x:v>269.8209944751381</x:v>
      </x:c>
      <x:c r="AB965" s="18" t="n">
        <x:f>IF(U965=0,0,N965*S965/U965)</x:f>
        <x:v>402.76243093922653</x:v>
      </x:c>
      <x:c r="AC965" s="18" t="n">
        <x:f>IF(U965=0,0,P965*S965/U965)</x:f>
        <x:v>3212.1546961325967</x:v>
      </x:c>
      <x:c r="AD965" s="18" t="n">
        <x:f>MAX(AB965,AC965*'01 Controls'!$E$14)</x:f>
        <x:v>642.4309392265194</x:v>
      </x:c>
      <x:c r="AE965" s="18" t="n">
        <x:f>IF(U965=0,0,N965*T965/U965)</x:f>
        <x:v>20.138121546961326</x:v>
      </x:c>
      <x:c r="AF965" s="18" t="n">
        <x:f>IF(U965=0,0,P965*T965/U965)</x:f>
        <x:v>160.60773480662982</x:v>
      </x:c>
      <x:c r="AG965" s="18" t="n">
        <x:f>MAX(AE965,AF965*'01 Controls'!$E$15)</x:f>
        <x:v>28.909392265193368</x:v>
      </x:c>
      <x:c r="AH965" s="18" t="n">
        <x:f>SUM(V965,Y965,AB965,AE965)</x:f>
        <x:v>728.9999999999999</x:v>
      </x:c>
      <x:c r="AI965" s="18" t="n">
        <x:f>N965-AH965</x:f>
        <x:v>1.1368683772161603e-13</x:v>
      </x:c>
      <x:c r="AJ965" s="18" t="n">
        <x:f>V965*INDEX('07 Mode Capacity'!$P$6:$P$17,MATCH("AIR-"&amp;I965,'07 Mode Capacity'!$C$6:$C$17,0))</x:f>
        <x:v>22.581734242308766</x:v>
      </x:c>
      <x:c r="AK965" s="18" t="n">
        <x:f>Y965*INDEX('07 Mode Capacity'!$P$6:$P$17,MATCH("OCEAN-"&amp;I965,'07 Mode Capacity'!$C$6:$C$17,0))</x:f>
        <x:v>19.76609669038514</x:v>
      </x:c>
      <x:c r="AL965" s="18" t="n">
        <x:f>AB965*INDEX('07 Mode Capacity'!$P$6:$P$17,MATCH("LAND-"&amp;I965,'07 Mode Capacity'!$C$6:$C$17,0))</x:f>
        <x:v>49.15629661663251</x:v>
      </x:c>
      <x:c r="AM965" s="18" t="n">
        <x:f>AE965*INDEX('07 Mode Capacity'!$P$6:$P$17,MATCH("INLAND-"&amp;I965,'07 Mode Capacity'!$C$6:$C$17,0))</x:f>
        <x:v>12.711874430014307</x:v>
      </x:c>
      <x:c r="AN965" s="18" t="n">
        <x:f>SUM(AJ965:AM965)</x:f>
        <x:v>104.21600197934073</x:v>
      </x:c>
      <x:c r="AO965" s="17" t="n">
        <x:f>IF(N965=0,1,AN965/N965)</x:f>
        <x:v>0.14295747870965808</x:v>
      </x:c>
      <x:c r="AP965" s="11" t="str">
        <x:f>IF(AO965&gt;='01 Controls'!$E$16,"PASS","FAIL")</x:f>
        <x:v>FAIL</x:v>
      </x:c>
      <x:c r="AQ965" s="11" t="str">
        <x:v>UNQUANTIFIED</x:v>
      </x:c>
      <x:c r="AR965" s="11" t="str">
        <x:v>Position-class planning record; serial item and receiver open</x:v>
      </x:c>
      <x:c r="AS965" s="26"/>
      <x:c r="AT965" s="26"/>
    </x:row>
    <x:row r="966">
      <x:c r="C966" s="11" t="str">
        <x:v>C3-L-HCG-OOG-80</x:v>
      </x:c>
      <x:c r="D966" s="11" t="str">
        <x:v>C3</x:v>
      </x:c>
      <x:c r="E966" s="11" t="str">
        <x:v>Cascadia earthquake</x:v>
      </x:c>
      <x:c r="F966" s="11" t="str">
        <x:v>L-HCG</x:v>
      </x:c>
      <x:c r="G966" s="11" t="str">
        <x:v>Flood and hydraulic-control group</x:v>
      </x:c>
      <x:c r="H966" s="11" t="str">
        <x:v>OOG-80</x:v>
      </x:c>
      <x:c r="I966" s="19" t="n">
        <x:v>72</x:v>
      </x:c>
      <x:c r="J966" s="21" t="n">
        <x:v>6</x:v>
      </x:c>
      <x:c r="K966" s="18" t="n">
        <x:f>'05 Cargo Register'!K70</x:f>
        <x:v>303.75</x:v>
      </x:c>
      <x:c r="L966" s="18" t="n">
        <x:f>'05 Cargo Register'!N70</x:f>
        <x:v>6</x:v>
      </x:c>
      <x:c r="M966" s="18" t="n">
        <x:f>'05 Cargo Register'!O70</x:f>
        <x:v>1056</x:v>
      </x:c>
      <x:c r="N966" s="18" t="n">
        <x:f>J966*K966</x:f>
        <x:v>1822.5</x:v>
      </x:c>
      <x:c r="O966" s="18" t="n">
        <x:f>J966*L966</x:f>
        <x:v>36</x:v>
      </x:c>
      <x:c r="P966" s="18" t="n">
        <x:f>J966*M966</x:f>
        <x:v>6336</x:v>
      </x:c>
      <x:c r="Q966" s="22" t="n">
        <x:f>'01 Controls'!$E$24*'02 Cargo Classes'!$M$15</x:f>
        <x:v>0</x:v>
      </x:c>
      <x:c r="R966" s="22" t="n">
        <x:f>'01 Controls'!$F$24*'02 Cargo Classes'!$N$15</x:f>
        <x:v>0.7</x:v>
      </x:c>
      <x:c r="S966" s="22" t="n">
        <x:f>'01 Controls'!$G$24*'02 Cargo Classes'!$O$15</x:f>
        <x:v>0.3</x:v>
      </x:c>
      <x:c r="T966" s="22" t="n">
        <x:f>'01 Controls'!$H$24*'02 Cargo Classes'!$P$15</x:f>
        <x:v>0.025</x:v>
      </x:c>
      <x:c r="U966" s="22" t="n">
        <x:f>SUM(Q966:T966)</x:f>
        <x:v>1.025</x:v>
      </x:c>
      <x:c r="V966" s="18" t="n">
        <x:f>IF(U966=0,0,N966*Q966/U966)</x:f>
        <x:v>0</x:v>
      </x:c>
      <x:c r="W966" s="18" t="n">
        <x:f>IF(U966=0,0,P966*Q966/U966)</x:f>
        <x:v>0</x:v>
      </x:c>
      <x:c r="X966" s="18" t="n">
        <x:f>MAX(V966,W966*'01 Controls'!$E$12)</x:f>
        <x:v>0</x:v>
      </x:c>
      <x:c r="Y966" s="18" t="n">
        <x:f>IF(U966=0,0,N966*R966/U966)</x:f>
        <x:v>1244.6341463414635</x:v>
      </x:c>
      <x:c r="Z966" s="18" t="n">
        <x:f>IF(U966=0,0,P966*R966/U966)</x:f>
        <x:v>4327.024390243902</x:v>
      </x:c>
      <x:c r="AA966" s="18" t="n">
        <x:f>MAX(Y966,Z966*'01 Controls'!$E$13)</x:f>
        <x:v>1244.6341463414635</x:v>
      </x:c>
      <x:c r="AB966" s="18" t="n">
        <x:f>IF(U966=0,0,N966*S966/U966)</x:f>
        <x:v>533.4146341463415</x:v>
      </x:c>
      <x:c r="AC966" s="18" t="n">
        <x:f>IF(U966=0,0,P966*S966/U966)</x:f>
        <x:v>1854.439024390244</x:v>
      </x:c>
      <x:c r="AD966" s="18" t="n">
        <x:f>MAX(AB966,AC966*'01 Controls'!$E$14)</x:f>
        <x:v>533.4146341463415</x:v>
      </x:c>
      <x:c r="AE966" s="18" t="n">
        <x:f>IF(U966=0,0,N966*T966/U966)</x:f>
        <x:v>44.451219512195124</x:v>
      </x:c>
      <x:c r="AF966" s="18" t="n">
        <x:f>IF(U966=0,0,P966*T966/U966)</x:f>
        <x:v>154.53658536585368</x:v>
      </x:c>
      <x:c r="AG966" s="18" t="n">
        <x:f>MAX(AE966,AF966*'01 Controls'!$E$15)</x:f>
        <x:v>44.451219512195124</x:v>
      </x:c>
      <x:c r="AH966" s="18" t="n">
        <x:f>SUM(V966,Y966,AB966,AE966)</x:f>
        <x:v>1822.5000000000002</x:v>
      </x:c>
      <x:c r="AI966" s="18" t="n">
        <x:f>N966-AH966</x:f>
        <x:v>-2.2737367544323206e-13</x:v>
      </x:c>
      <x:c r="AJ966" s="18" t="n">
        <x:f>V966*INDEX('07 Mode Capacity'!$P$6:$P$17,MATCH("AIR-"&amp;I966,'07 Mode Capacity'!$C$6:$C$17,0))</x:f>
        <x:v>0</x:v>
      </x:c>
      <x:c r="AK966" s="18" t="n">
        <x:f>Y966*INDEX('07 Mode Capacity'!$P$6:$P$17,MATCH("OCEAN-"&amp;I966,'07 Mode Capacity'!$C$6:$C$17,0))</x:f>
        <x:v>974.2597542216984</x:v>
      </x:c>
      <x:c r="AL966" s="18" t="n">
        <x:f>AB966*INDEX('07 Mode Capacity'!$P$6:$P$17,MATCH("LAND-"&amp;I966,'07 Mode Capacity'!$C$6:$C$17,0))</x:f>
        <x:v>381.3969174620061</x:v>
      </x:c>
      <x:c r="AM966" s="18" t="n">
        <x:f>AE966*INDEX('07 Mode Capacity'!$P$6:$P$17,MATCH("INLAND-"&amp;I966,'07 Mode Capacity'!$C$6:$C$17,0))</x:f>
        <x:v>44.451219512195124</x:v>
      </x:c>
      <x:c r="AN966" s="18" t="n">
        <x:f>SUM(AJ966:AM966)</x:f>
        <x:v>1400.1078911958996</x:v>
      </x:c>
      <x:c r="AO966" s="17" t="n">
        <x:f>IF(N966=0,1,AN966/N966)</x:f>
        <x:v>0.7682347825491904</x:v>
      </x:c>
      <x:c r="AP966" s="11" t="str">
        <x:f>IF(AO966&gt;='01 Controls'!$E$16,"PASS","FAIL")</x:f>
        <x:v>FAIL</x:v>
      </x:c>
      <x:c r="AQ966" s="11" t="str">
        <x:v>UNQUANTIFIED</x:v>
      </x:c>
      <x:c r="AR966" s="11" t="str">
        <x:v>Position-class planning record; serial item and receiver open</x:v>
      </x:c>
      <x:c r="AS966" s="26"/>
      <x:c r="AT966" s="26"/>
    </x:row>
    <x:row r="967">
      <x:c r="C967" s="11" t="str">
        <x:v>C3-L-DMG-APL-45</x:v>
      </x:c>
      <x:c r="D967" s="11" t="str">
        <x:v>C3</x:v>
      </x:c>
      <x:c r="E967" s="11" t="str">
        <x:v>Cascadia earthquake</x:v>
      </x:c>
      <x:c r="F967" s="11" t="str">
        <x:v>L-DMG</x:v>
      </x:c>
      <x:c r="G967" s="11" t="str">
        <x:v>Debris and materials group</x:v>
      </x:c>
      <x:c r="H967" s="11" t="str">
        <x:v>APL-45</x:v>
      </x:c>
      <x:c r="I967" s="19" t="n">
        <x:v>24</x:v>
      </x:c>
      <x:c r="J967" s="21" t="n">
        <x:v>12</x:v>
      </x:c>
      <x:c r="K967" s="18" t="n">
        <x:f>'05 Cargo Register'!K71</x:f>
        <x:v>91.125</x:v>
      </x:c>
      <x:c r="L967" s="18" t="n">
        <x:f>'05 Cargo Register'!N71</x:f>
        <x:v>24</x:v>
      </x:c>
      <x:c r="M967" s="18" t="n">
        <x:f>'05 Cargo Register'!O71</x:f>
        <x:v>180</x:v>
      </x:c>
      <x:c r="N967" s="18" t="n">
        <x:f>J967*K967</x:f>
        <x:v>1093.5</x:v>
      </x:c>
      <x:c r="O967" s="18" t="n">
        <x:f>J967*L967</x:f>
        <x:v>288</x:v>
      </x:c>
      <x:c r="P967" s="18" t="n">
        <x:f>J967*M967</x:f>
        <x:v>2160</x:v>
      </x:c>
      <x:c r="Q967" s="22" t="n">
        <x:f>'01 Controls'!$E$24*'02 Cargo Classes'!$M$6</x:f>
        <x:v>0.30000000000000004</x:v>
      </x:c>
      <x:c r="R967" s="22" t="n">
        <x:f>'01 Controls'!$F$24*'02 Cargo Classes'!$N$6</x:f>
        <x:v>0.13999999999999999</x:v>
      </x:c>
      <x:c r="S967" s="22" t="n">
        <x:f>'01 Controls'!$G$24*'02 Cargo Classes'!$O$6</x:f>
        <x:v>0.5</x:v>
      </x:c>
      <x:c r="T967" s="22" t="n">
        <x:f>'01 Controls'!$H$24*'02 Cargo Classes'!$P$6</x:f>
        <x:v>0.015</x:v>
      </x:c>
      <x:c r="U967" s="22" t="n">
        <x:f>SUM(Q967:T967)</x:f>
        <x:v>0.9550000000000001</x:v>
      </x:c>
      <x:c r="V967" s="18" t="n">
        <x:f>IF(U967=0,0,N967*Q967/U967)</x:f>
        <x:v>343.5078534031414</x:v>
      </x:c>
      <x:c r="W967" s="18" t="n">
        <x:f>IF(U967=0,0,P967*Q967/U967)</x:f>
        <x:v>678.5340314136126</x:v>
      </x:c>
      <x:c r="X967" s="18" t="n">
        <x:f>MAX(V967,W967*'01 Controls'!$E$12)</x:f>
        <x:v>343.5078534031414</x:v>
      </x:c>
      <x:c r="Y967" s="18" t="n">
        <x:f>IF(U967=0,0,N967*R967/U967)</x:f>
        <x:v>160.30366492146592</x:v>
      </x:c>
      <x:c r="Z967" s="18" t="n">
        <x:f>IF(U967=0,0,P967*R967/U967)</x:f>
        <x:v>316.6492146596858</x:v>
      </x:c>
      <x:c r="AA967" s="18" t="n">
        <x:f>MAX(Y967,Z967*'01 Controls'!$E$13)</x:f>
        <x:v>160.30366492146592</x:v>
      </x:c>
      <x:c r="AB967" s="18" t="n">
        <x:f>IF(U967=0,0,N967*S967/U967)</x:f>
        <x:v>572.5130890052355</x:v>
      </x:c>
      <x:c r="AC967" s="18" t="n">
        <x:f>IF(U967=0,0,P967*S967/U967)</x:f>
        <x:v>1130.8900523560208</x:v>
      </x:c>
      <x:c r="AD967" s="18" t="n">
        <x:f>MAX(AB967,AC967*'01 Controls'!$E$14)</x:f>
        <x:v>572.5130890052355</x:v>
      </x:c>
      <x:c r="AE967" s="18" t="n">
        <x:f>IF(U967=0,0,N967*T967/U967)</x:f>
        <x:v>17.175392670157066</x:v>
      </x:c>
      <x:c r="AF967" s="18" t="n">
        <x:f>IF(U967=0,0,P967*T967/U967)</x:f>
        <x:v>33.92670157068063</x:v>
      </x:c>
      <x:c r="AG967" s="18" t="n">
        <x:f>MAX(AE967,AF967*'01 Controls'!$E$15)</x:f>
        <x:v>17.175392670157066</x:v>
      </x:c>
      <x:c r="AH967" s="18" t="n">
        <x:f>SUM(V967,Y967,AB967,AE967)</x:f>
        <x:v>1093.5</x:v>
      </x:c>
      <x:c r="AI967" s="18" t="n">
        <x:f>N967-AH967</x:f>
        <x:v>0</x:v>
      </x:c>
      <x:c r="AJ967" s="18" t="n">
        <x:f>V967*INDEX('07 Mode Capacity'!$P$6:$P$17,MATCH("AIR-"&amp;I967,'07 Mode Capacity'!$C$6:$C$17,0))</x:f>
        <x:v>69.70257586862947</x:v>
      </x:c>
      <x:c r="AK967" s="18" t="n">
        <x:f>Y967*INDEX('07 Mode Capacity'!$P$6:$P$17,MATCH("OCEAN-"&amp;I967,'07 Mode Capacity'!$C$6:$C$17,0))</x:f>
        <x:v>24.05982463227779</x:v>
      </x:c>
      <x:c r="AL967" s="18" t="n">
        <x:f>AB967*INDEX('07 Mode Capacity'!$P$6:$P$17,MATCH("LAND-"&amp;I967,'07 Mode Capacity'!$C$6:$C$17,0))</x:f>
        <x:v>218.9867856894616</x:v>
      </x:c>
      <x:c r="AM967" s="18" t="n">
        <x:f>AE967*INDEX('07 Mode Capacity'!$P$6:$P$17,MATCH("INLAND-"&amp;I967,'07 Mode Capacity'!$C$6:$C$17,0))</x:f>
        <x:v>17.175392670157066</x:v>
      </x:c>
      <x:c r="AN967" s="18" t="n">
        <x:f>SUM(AJ967:AM967)</x:f>
        <x:v>329.9245788605259</x:v>
      </x:c>
      <x:c r="AO967" s="17" t="n">
        <x:f>IF(N967=0,1,AN967/N967)</x:f>
        <x:v>0.30171429251076903</x:v>
      </x:c>
      <x:c r="AP967" s="11" t="str">
        <x:f>IF(AO967&gt;='01 Controls'!$E$16,"PASS","FAIL")</x:f>
        <x:v>FAIL</x:v>
      </x:c>
      <x:c r="AQ967" s="11" t="str">
        <x:v>UNQUANTIFIED</x:v>
      </x:c>
      <x:c r="AR967" s="11" t="str">
        <x:v>Position-class planning record; serial item and receiver open</x:v>
      </x:c>
      <x:c r="AS967" s="26"/>
      <x:c r="AT967" s="26"/>
    </x:row>
    <x:row r="968">
      <x:c r="C968" s="11" t="str">
        <x:v>C3-L-DMG-ISO-18</x:v>
      </x:c>
      <x:c r="D968" s="11" t="str">
        <x:v>C3</x:v>
      </x:c>
      <x:c r="E968" s="11" t="str">
        <x:v>Cascadia earthquake</x:v>
      </x:c>
      <x:c r="F968" s="11" t="str">
        <x:v>L-DMG</x:v>
      </x:c>
      <x:c r="G968" s="11" t="str">
        <x:v>Debris and materials group</x:v>
      </x:c>
      <x:c r="H968" s="11" t="str">
        <x:v>ISO-18</x:v>
      </x:c>
      <x:c r="I968" s="19" t="n">
        <x:v>48</x:v>
      </x:c>
      <x:c r="J968" s="21" t="n">
        <x:v>12</x:v>
      </x:c>
      <x:c r="K968" s="18" t="n">
        <x:f>'05 Cargo Register'!K72</x:f>
        <x:v>364.5</x:v>
      </x:c>
      <x:c r="L968" s="18" t="n">
        <x:f>'05 Cargo Register'!N72</x:f>
        <x:v>24</x:v>
      </x:c>
      <x:c r="M968" s="18" t="n">
        <x:f>'05 Cargo Register'!O72</x:f>
        <x:v>633.6</x:v>
      </x:c>
      <x:c r="N968" s="18" t="n">
        <x:f>J968*K968</x:f>
        <x:v>4374</x:v>
      </x:c>
      <x:c r="O968" s="18" t="n">
        <x:f>J968*L968</x:f>
        <x:v>288</x:v>
      </x:c>
      <x:c r="P968" s="18" t="n">
        <x:f>J968*M968</x:f>
        <x:v>7603.200000000001</x:v>
      </x:c>
      <x:c r="Q968" s="22" t="n">
        <x:f>'01 Controls'!$E$24*'02 Cargo Classes'!$M$7</x:f>
        <x:v>0.020000000000000004</x:v>
      </x:c>
      <x:c r="R968" s="22" t="n">
        <x:f>'01 Controls'!$F$24*'02 Cargo Classes'!$N$7</x:f>
        <x:v>0.35</x:v>
      </x:c>
      <x:c r="S968" s="22" t="n">
        <x:f>'01 Controls'!$G$24*'02 Cargo Classes'!$O$7</x:f>
        <x:v>0.6</x:v>
      </x:c>
      <x:c r="T968" s="22" t="n">
        <x:f>'01 Controls'!$H$24*'02 Cargo Classes'!$P$7</x:f>
        <x:v>0.04000000000000001</x:v>
      </x:c>
      <x:c r="U968" s="22" t="n">
        <x:f>SUM(Q968:T968)</x:f>
        <x:v>1.01</x:v>
      </x:c>
      <x:c r="V968" s="18" t="n">
        <x:f>IF(U968=0,0,N968*Q968/U968)</x:f>
        <x:v>86.61386138613864</x:v>
      </x:c>
      <x:c r="W968" s="18" t="n">
        <x:f>IF(U968=0,0,P968*Q968/U968)</x:f>
        <x:v>150.5584158415842</x:v>
      </x:c>
      <x:c r="X968" s="18" t="n">
        <x:f>MAX(V968,W968*'01 Controls'!$E$12)</x:f>
        <x:v>86.61386138613864</x:v>
      </x:c>
      <x:c r="Y968" s="18" t="n">
        <x:f>IF(U968=0,0,N968*R968/U968)</x:f>
        <x:v>1515.7425742574255</x:v>
      </x:c>
      <x:c r="Z968" s="18" t="n">
        <x:f>IF(U968=0,0,P968*R968/U968)</x:f>
        <x:v>2634.7722772277225</x:v>
      </x:c>
      <x:c r="AA968" s="18" t="n">
        <x:f>MAX(Y968,Z968*'01 Controls'!$E$13)</x:f>
        <x:v>1515.7425742574255</x:v>
      </x:c>
      <x:c r="AB968" s="18" t="n">
        <x:f>IF(U968=0,0,N968*S968/U968)</x:f>
        <x:v>2598.4158415841584</x:v>
      </x:c>
      <x:c r="AC968" s="18" t="n">
        <x:f>IF(U968=0,0,P968*S968/U968)</x:f>
        <x:v>4516.752475247525</x:v>
      </x:c>
      <x:c r="AD968" s="18" t="n">
        <x:f>MAX(AB968,AC968*'01 Controls'!$E$14)</x:f>
        <x:v>2598.4158415841584</x:v>
      </x:c>
      <x:c r="AE968" s="18" t="n">
        <x:f>IF(U968=0,0,N968*T968/U968)</x:f>
        <x:v>173.22772277227727</x:v>
      </x:c>
      <x:c r="AF968" s="18" t="n">
        <x:f>IF(U968=0,0,P968*T968/U968)</x:f>
        <x:v>301.1168316831684</x:v>
      </x:c>
      <x:c r="AG968" s="18" t="n">
        <x:f>MAX(AE968,AF968*'01 Controls'!$E$15)</x:f>
        <x:v>173.22772277227727</x:v>
      </x:c>
      <x:c r="AH968" s="18" t="n">
        <x:f>SUM(V968,Y968,AB968,AE968)</x:f>
        <x:v>4374</x:v>
      </x:c>
      <x:c r="AI968" s="18" t="n">
        <x:f>N968-AH968</x:f>
        <x:v>0</x:v>
      </x:c>
      <x:c r="AJ968" s="18" t="n">
        <x:f>V968*INDEX('07 Mode Capacity'!$P$6:$P$17,MATCH("AIR-"&amp;I968,'07 Mode Capacity'!$C$6:$C$17,0))</x:f>
        <x:v>24.28095384866072</x:v>
      </x:c>
      <x:c r="AK968" s="18" t="n">
        <x:f>Y968*INDEX('07 Mode Capacity'!$P$6:$P$17,MATCH("OCEAN-"&amp;I968,'07 Mode Capacity'!$C$6:$C$17,0))</x:f>
        <x:v>132.83404087721698</x:v>
      </x:c>
      <x:c r="AL968" s="18" t="n">
        <x:f>AB968*INDEX('07 Mode Capacity'!$P$6:$P$17,MATCH("LAND-"&amp;I968,'07 Mode Capacity'!$C$6:$C$17,0))</x:f>
        <x:v>317.1311175781955</x:v>
      </x:c>
      <x:c r="AM968" s="18" t="n">
        <x:f>AE968*INDEX('07 Mode Capacity'!$P$6:$P$17,MATCH("INLAND-"&amp;I968,'07 Mode Capacity'!$C$6:$C$17,0))</x:f>
        <x:v>109.34729212669735</x:v>
      </x:c>
      <x:c r="AN968" s="18" t="n">
        <x:f>SUM(AJ968:AM968)</x:f>
        <x:v>583.5934044307705</x:v>
      </x:c>
      <x:c r="AO968" s="17" t="n">
        <x:f>IF(N968=0,1,AN968/N968)</x:f>
        <x:v>0.1334232749041542</x:v>
      </x:c>
      <x:c r="AP968" s="11" t="str">
        <x:f>IF(AO968&gt;='01 Controls'!$E$16,"PASS","FAIL")</x:f>
        <x:v>FAIL</x:v>
      </x:c>
      <x:c r="AQ968" s="11" t="str">
        <x:v>UNQUANTIFIED</x:v>
      </x:c>
      <x:c r="AR968" s="11" t="str">
        <x:v>Position-class planning record; serial item and receiver open</x:v>
      </x:c>
      <x:c r="AS968" s="26"/>
      <x:c r="AT968" s="26"/>
    </x:row>
    <x:row r="969">
      <x:c r="C969" s="11" t="str">
        <x:v>C3-L-DMG-COL-12</x:v>
      </x:c>
      <x:c r="D969" s="11" t="str">
        <x:v>C3</x:v>
      </x:c>
      <x:c r="E969" s="11" t="str">
        <x:v>Cascadia earthquake</x:v>
      </x:c>
      <x:c r="F969" s="11" t="str">
        <x:v>L-DMG</x:v>
      </x:c>
      <x:c r="G969" s="11" t="str">
        <x:v>Debris and materials group</x:v>
      </x:c>
      <x:c r="H969" s="11" t="str">
        <x:v>COL-12</x:v>
      </x:c>
      <x:c r="I969" s="19" t="n">
        <x:v>24</x:v>
      </x:c>
      <x:c r="J969" s="21" t="n">
        <x:v>12</x:v>
      </x:c>
      <x:c r="K969" s="18" t="n">
        <x:f>'05 Cargo Register'!K73</x:f>
        <x:v>60.75</x:v>
      </x:c>
      <x:c r="L969" s="18" t="n">
        <x:f>'05 Cargo Register'!N73</x:f>
        <x:v>7</x:v>
      </x:c>
      <x:c r="M969" s="18" t="n">
        <x:f>'05 Cargo Register'!O73</x:f>
        <x:v>184.8</x:v>
      </x:c>
      <x:c r="N969" s="18" t="n">
        <x:f>J969*K969</x:f>
        <x:v>729</x:v>
      </x:c>
      <x:c r="O969" s="18" t="n">
        <x:f>J969*L969</x:f>
        <x:v>84</x:v>
      </x:c>
      <x:c r="P969" s="18" t="n">
        <x:f>J969*M969</x:f>
        <x:v>2217.6000000000004</x:v>
      </x:c>
      <x:c r="Q969" s="22" t="n">
        <x:f>'01 Controls'!$E$24*'02 Cargo Classes'!$M$8</x:f>
        <x:v>0.2</x:v>
      </x:c>
      <x:c r="R969" s="22" t="n">
        <x:f>'01 Controls'!$F$24*'02 Cargo Classes'!$N$8</x:f>
        <x:v>0.24499999999999997</x:v>
      </x:c>
      <x:c r="S969" s="22" t="n">
        <x:f>'01 Controls'!$G$24*'02 Cargo Classes'!$O$8</x:f>
        <x:v>0.6</x:v>
      </x:c>
      <x:c r="T969" s="22" t="n">
        <x:f>'01 Controls'!$H$24*'02 Cargo Classes'!$P$8</x:f>
        <x:v>0.010000000000000002</x:v>
      </x:c>
      <x:c r="U969" s="22" t="n">
        <x:f>SUM(Q969:T969)</x:f>
        <x:v>1.055</x:v>
      </x:c>
      <x:c r="V969" s="18" t="n">
        <x:f>IF(U969=0,0,N969*Q969/U969)</x:f>
        <x:v>138.19905213270144</x:v>
      </x:c>
      <x:c r="W969" s="18" t="n">
        <x:f>IF(U969=0,0,P969*Q969/U969)</x:f>
        <x:v>420.39810426540294</x:v>
      </x:c>
      <x:c r="X969" s="18" t="n">
        <x:f>MAX(V969,W969*'01 Controls'!$E$12)</x:f>
        <x:v>138.19905213270144</x:v>
      </x:c>
      <x:c r="Y969" s="18" t="n">
        <x:f>IF(U969=0,0,N969*R969/U969)</x:f>
        <x:v>169.29383886255926</x:v>
      </x:c>
      <x:c r="Z969" s="18" t="n">
        <x:f>IF(U969=0,0,P969*R969/U969)</x:f>
        <x:v>514.9876777251185</x:v>
      </x:c>
      <x:c r="AA969" s="18" t="n">
        <x:f>MAX(Y969,Z969*'01 Controls'!$E$13)</x:f>
        <x:v>169.29383886255926</x:v>
      </x:c>
      <x:c r="AB969" s="18" t="n">
        <x:f>IF(U969=0,0,N969*S969/U969)</x:f>
        <x:v>414.5971563981043</x:v>
      </x:c>
      <x:c r="AC969" s="18" t="n">
        <x:f>IF(U969=0,0,P969*S969/U969)</x:f>
        <x:v>1261.1943127962088</x:v>
      </x:c>
      <x:c r="AD969" s="18" t="n">
        <x:f>MAX(AB969,AC969*'01 Controls'!$E$14)</x:f>
        <x:v>414.5971563981043</x:v>
      </x:c>
      <x:c r="AE969" s="18" t="n">
        <x:f>IF(U969=0,0,N969*T969/U969)</x:f>
        <x:v>6.909952606635073</x:v>
      </x:c>
      <x:c r="AF969" s="18" t="n">
        <x:f>IF(U969=0,0,P969*T969/U969)</x:f>
        <x:v>21.019905213270153</x:v>
      </x:c>
      <x:c r="AG969" s="18" t="n">
        <x:f>MAX(AE969,AF969*'01 Controls'!$E$15)</x:f>
        <x:v>6.909952606635073</x:v>
      </x:c>
      <x:c r="AH969" s="18" t="n">
        <x:f>SUM(V969,Y969,AB969,AE969)</x:f>
        <x:v>729.0000000000001</x:v>
      </x:c>
      <x:c r="AI969" s="18" t="n">
        <x:f>N969-AH969</x:f>
        <x:v>-1.1368683772161603e-13</x:v>
      </x:c>
      <x:c r="AJ969" s="18" t="n">
        <x:f>V969*INDEX('07 Mode Capacity'!$P$6:$P$17,MATCH("AIR-"&amp;I969,'07 Mode Capacity'!$C$6:$C$17,0))</x:f>
        <x:v>28.042531839722443</x:v>
      </x:c>
      <x:c r="AK969" s="18" t="n">
        <x:f>Y969*INDEX('07 Mode Capacity'!$P$6:$P$17,MATCH("OCEAN-"&amp;I969,'07 Mode Capacity'!$C$6:$C$17,0))</x:f>
        <x:v>25.409151290170154</x:v>
      </x:c>
      <x:c r="AL969" s="18" t="n">
        <x:f>AB969*INDEX('07 Mode Capacity'!$P$6:$P$17,MATCH("LAND-"&amp;I969,'07 Mode Capacity'!$C$6:$C$17,0))</x:f>
        <x:v>158.58379551350586</x:v>
      </x:c>
      <x:c r="AM969" s="18" t="n">
        <x:f>AE969*INDEX('07 Mode Capacity'!$P$6:$P$17,MATCH("INLAND-"&amp;I969,'07 Mode Capacity'!$C$6:$C$17,0))</x:f>
        <x:v>6.909952606635073</x:v>
      </x:c>
      <x:c r="AN969" s="18" t="n">
        <x:f>SUM(AJ969:AM969)</x:f>
        <x:v>218.94543125003352</x:v>
      </x:c>
      <x:c r="AO969" s="17" t="n">
        <x:f>IF(N969=0,1,AN969/N969)</x:f>
        <x:v>0.3003366683813903</x:v>
      </x:c>
      <x:c r="AP969" s="11" t="str">
        <x:f>IF(AO969&gt;='01 Controls'!$E$16,"PASS","FAIL")</x:f>
        <x:v>FAIL</x:v>
      </x:c>
      <x:c r="AQ969" s="11" t="str">
        <x:v>UNQUANTIFIED</x:v>
      </x:c>
      <x:c r="AR969" s="11" t="str">
        <x:v>Position-class planning record; serial item and receiver open</x:v>
      </x:c>
      <x:c r="AS969" s="26"/>
      <x:c r="AT969" s="26"/>
    </x:row>
    <x:row r="970">
      <x:c r="C970" s="11" t="str">
        <x:v>C3-L-DMG-BAT-22</x:v>
      </x:c>
      <x:c r="D970" s="11" t="str">
        <x:v>C3</x:v>
      </x:c>
      <x:c r="E970" s="11" t="str">
        <x:v>Cascadia earthquake</x:v>
      </x:c>
      <x:c r="F970" s="11" t="str">
        <x:v>L-DMG</x:v>
      </x:c>
      <x:c r="G970" s="11" t="str">
        <x:v>Debris and materials group</x:v>
      </x:c>
      <x:c r="H970" s="11" t="str">
        <x:v>BAT-22</x:v>
      </x:c>
      <x:c r="I970" s="19" t="n">
        <x:v>48</x:v>
      </x:c>
      <x:c r="J970" s="21" t="n">
        <x:v>12</x:v>
      </x:c>
      <x:c r="K970" s="18" t="n">
        <x:f>'05 Cargo Register'!K74</x:f>
        <x:v>243</x:v>
      </x:c>
      <x:c r="L970" s="18" t="n">
        <x:f>'05 Cargo Register'!N74</x:f>
        <x:v>14</x:v>
      </x:c>
      <x:c r="M970" s="18" t="n">
        <x:f>'05 Cargo Register'!O74</x:f>
        <x:v>369.6</x:v>
      </x:c>
      <x:c r="N970" s="18" t="n">
        <x:f>J970*K970</x:f>
        <x:v>2916</x:v>
      </x:c>
      <x:c r="O970" s="18" t="n">
        <x:f>J970*L970</x:f>
        <x:v>168</x:v>
      </x:c>
      <x:c r="P970" s="18" t="n">
        <x:f>J970*M970</x:f>
        <x:v>4435.200000000001</x:v>
      </x:c>
      <x:c r="Q970" s="22" t="n">
        <x:f>'01 Controls'!$E$24*'02 Cargo Classes'!$M$9</x:f>
        <x:v>0</x:v>
      </x:c>
      <x:c r="R970" s="22" t="n">
        <x:f>'01 Controls'!$F$24*'02 Cargo Classes'!$N$9</x:f>
        <x:v>0.35</x:v>
      </x:c>
      <x:c r="S970" s="22" t="n">
        <x:f>'01 Controls'!$G$24*'02 Cargo Classes'!$O$9</x:f>
        <x:v>0.5</x:v>
      </x:c>
      <x:c r="T970" s="22" t="n">
        <x:f>'01 Controls'!$H$24*'02 Cargo Classes'!$P$9</x:f>
        <x:v>0.025</x:v>
      </x:c>
      <x:c r="U970" s="22" t="n">
        <x:f>SUM(Q970:T970)</x:f>
        <x:v>0.875</x:v>
      </x:c>
      <x:c r="V970" s="18" t="n">
        <x:f>IF(U970=0,0,N970*Q970/U970)</x:f>
        <x:v>0</x:v>
      </x:c>
      <x:c r="W970" s="18" t="n">
        <x:f>IF(U970=0,0,P970*Q970/U970)</x:f>
        <x:v>0</x:v>
      </x:c>
      <x:c r="X970" s="18" t="n">
        <x:f>MAX(V970,W970*'01 Controls'!$E$12)</x:f>
        <x:v>0</x:v>
      </x:c>
      <x:c r="Y970" s="18" t="n">
        <x:f>IF(U970=0,0,N970*R970/U970)</x:f>
        <x:v>1166.3999999999999</x:v>
      </x:c>
      <x:c r="Z970" s="18" t="n">
        <x:f>IF(U970=0,0,P970*R970/U970)</x:f>
        <x:v>1774.0800000000002</x:v>
      </x:c>
      <x:c r="AA970" s="18" t="n">
        <x:f>MAX(Y970,Z970*'01 Controls'!$E$13)</x:f>
        <x:v>1166.3999999999999</x:v>
      </x:c>
      <x:c r="AB970" s="18" t="n">
        <x:f>IF(U970=0,0,N970*S970/U970)</x:f>
        <x:v>1666.2857142857142</x:v>
      </x:c>
      <x:c r="AC970" s="18" t="n">
        <x:f>IF(U970=0,0,P970*S970/U970)</x:f>
        <x:v>2534.4000000000005</x:v>
      </x:c>
      <x:c r="AD970" s="18" t="n">
        <x:f>MAX(AB970,AC970*'01 Controls'!$E$14)</x:f>
        <x:v>1666.2857142857142</x:v>
      </x:c>
      <x:c r="AE970" s="18" t="n">
        <x:f>IF(U970=0,0,N970*T970/U970)</x:f>
        <x:v>83.31428571428572</x:v>
      </x:c>
      <x:c r="AF970" s="18" t="n">
        <x:f>IF(U970=0,0,P970*T970/U970)</x:f>
        <x:v>126.72000000000003</x:v>
      </x:c>
      <x:c r="AG970" s="18" t="n">
        <x:f>MAX(AE970,AF970*'01 Controls'!$E$15)</x:f>
        <x:v>83.31428571428572</x:v>
      </x:c>
      <x:c r="AH970" s="18" t="n">
        <x:f>SUM(V970,Y970,AB970,AE970)</x:f>
        <x:v>2916</x:v>
      </x:c>
      <x:c r="AI970" s="18" t="n">
        <x:f>N970-AH970</x:f>
        <x:v>0</x:v>
      </x:c>
      <x:c r="AJ970" s="18" t="n">
        <x:f>V970*INDEX('07 Mode Capacity'!$P$6:$P$17,MATCH("AIR-"&amp;I970,'07 Mode Capacity'!$C$6:$C$17,0))</x:f>
        <x:v>0</x:v>
      </x:c>
      <x:c r="AK970" s="18" t="n">
        <x:f>Y970*INDEX('07 Mode Capacity'!$P$6:$P$17,MATCH("OCEAN-"&amp;I970,'07 Mode Capacity'!$C$6:$C$17,0))</x:f>
        <x:v>102.21895717027745</x:v>
      </x:c>
      <x:c r="AL970" s="18" t="n">
        <x:f>AB970*INDEX('07 Mode Capacity'!$P$6:$P$17,MATCH("LAND-"&amp;I970,'07 Mode Capacity'!$C$6:$C$17,0))</x:f>
        <x:v>203.36662143109677</x:v>
      </x:c>
      <x:c r="AM970" s="18" t="n">
        <x:f>AE970*INDEX('07 Mode Capacity'!$P$6:$P$17,MATCH("INLAND-"&amp;I970,'07 Mode Capacity'!$C$6:$C$17,0))</x:f>
        <x:v>52.59084049903062</x:v>
      </x:c>
      <x:c r="AN970" s="18" t="n">
        <x:f>SUM(AJ970:AM970)</x:f>
        <x:v>358.1764191004048</x:v>
      </x:c>
      <x:c r="AO970" s="17" t="n">
        <x:f>IF(N970=0,1,AN970/N970)</x:f>
        <x:v>0.12283141944458327</x:v>
      </x:c>
      <x:c r="AP970" s="11" t="str">
        <x:f>IF(AO970&gt;='01 Controls'!$E$16,"PASS","FAIL")</x:f>
        <x:v>FAIL</x:v>
      </x:c>
      <x:c r="AQ970" s="11" t="str">
        <x:v>UNQUANTIFIED</x:v>
      </x:c>
      <x:c r="AR970" s="11" t="str">
        <x:v>Position-class planning record; serial item and receiver open</x:v>
      </x:c>
      <x:c r="AS970" s="26"/>
      <x:c r="AT970" s="26"/>
    </x:row>
    <x:row r="971">
      <x:c r="C971" s="11" t="str">
        <x:v>C3-L-DMG-TNK-20</x:v>
      </x:c>
      <x:c r="D971" s="11" t="str">
        <x:v>C3</x:v>
      </x:c>
      <x:c r="E971" s="11" t="str">
        <x:v>Cascadia earthquake</x:v>
      </x:c>
      <x:c r="F971" s="11" t="str">
        <x:v>L-DMG</x:v>
      </x:c>
      <x:c r="G971" s="11" t="str">
        <x:v>Debris and materials group</x:v>
      </x:c>
      <x:c r="H971" s="11" t="str">
        <x:v>TNK-20</x:v>
      </x:c>
      <x:c r="I971" s="19" t="n">
        <x:v>48</x:v>
      </x:c>
      <x:c r="J971" s="21" t="n">
        <x:v>12</x:v>
      </x:c>
      <x:c r="K971" s="18" t="n">
        <x:f>'05 Cargo Register'!K75</x:f>
        <x:v>243</x:v>
      </x:c>
      <x:c r="L971" s="18" t="n">
        <x:f>'05 Cargo Register'!N75</x:f>
        <x:v>15</x:v>
      </x:c>
      <x:c r="M971" s="18" t="n">
        <x:f>'05 Cargo Register'!O75</x:f>
        <x:v>318.75</x:v>
      </x:c>
      <x:c r="N971" s="18" t="n">
        <x:f>J971*K971</x:f>
        <x:v>2916</x:v>
      </x:c>
      <x:c r="O971" s="18" t="n">
        <x:f>J971*L971</x:f>
        <x:v>180</x:v>
      </x:c>
      <x:c r="P971" s="18" t="n">
        <x:f>J971*M971</x:f>
        <x:v>3825</x:v>
      </x:c>
      <x:c r="Q971" s="22" t="n">
        <x:f>'01 Controls'!$E$24*'02 Cargo Classes'!$M$10</x:f>
        <x:v>0</x:v>
      </x:c>
      <x:c r="R971" s="22" t="n">
        <x:f>'01 Controls'!$F$24*'02 Cargo Classes'!$N$10</x:f>
        <x:v>0.42</x:v>
      </x:c>
      <x:c r="S971" s="22" t="n">
        <x:f>'01 Controls'!$G$24*'02 Cargo Classes'!$O$10</x:f>
        <x:v>0.5</x:v>
      </x:c>
      <x:c r="T971" s="22" t="n">
        <x:f>'01 Controls'!$H$24*'02 Cargo Classes'!$P$10</x:f>
        <x:v>0.05</x:v>
      </x:c>
      <x:c r="U971" s="22" t="n">
        <x:f>SUM(Q971:T971)</x:f>
        <x:v>0.97</x:v>
      </x:c>
      <x:c r="V971" s="18" t="n">
        <x:f>IF(U971=0,0,N971*Q971/U971)</x:f>
        <x:v>0</x:v>
      </x:c>
      <x:c r="W971" s="18" t="n">
        <x:f>IF(U971=0,0,P971*Q971/U971)</x:f>
        <x:v>0</x:v>
      </x:c>
      <x:c r="X971" s="18" t="n">
        <x:f>MAX(V971,W971*'01 Controls'!$E$12)</x:f>
        <x:v>0</x:v>
      </x:c>
      <x:c r="Y971" s="18" t="n">
        <x:f>IF(U971=0,0,N971*R971/U971)</x:f>
        <x:v>1262.5979381443299</x:v>
      </x:c>
      <x:c r="Z971" s="18" t="n">
        <x:f>IF(U971=0,0,P971*R971/U971)</x:f>
        <x:v>1656.1855670103093</x:v>
      </x:c>
      <x:c r="AA971" s="18" t="n">
        <x:f>MAX(Y971,Z971*'01 Controls'!$E$13)</x:f>
        <x:v>1262.5979381443299</x:v>
      </x:c>
      <x:c r="AB971" s="18" t="n">
        <x:f>IF(U971=0,0,N971*S971/U971)</x:f>
        <x:v>1503.0927835051548</x:v>
      </x:c>
      <x:c r="AC971" s="18" t="n">
        <x:f>IF(U971=0,0,P971*S971/U971)</x:f>
        <x:v>1971.6494845360826</x:v>
      </x:c>
      <x:c r="AD971" s="18" t="n">
        <x:f>MAX(AB971,AC971*'01 Controls'!$E$14)</x:f>
        <x:v>1503.0927835051548</x:v>
      </x:c>
      <x:c r="AE971" s="18" t="n">
        <x:f>IF(U971=0,0,N971*T971/U971)</x:f>
        <x:v>150.30927835051548</x:v>
      </x:c>
      <x:c r="AF971" s="18" t="n">
        <x:f>IF(U971=0,0,P971*T971/U971)</x:f>
        <x:v>197.16494845360825</x:v>
      </x:c>
      <x:c r="AG971" s="18" t="n">
        <x:f>MAX(AE971,AF971*'01 Controls'!$E$15)</x:f>
        <x:v>150.30927835051548</x:v>
      </x:c>
      <x:c r="AH971" s="18" t="n">
        <x:f>SUM(V971,Y971,AB971,AE971)</x:f>
        <x:v>2916</x:v>
      </x:c>
      <x:c r="AI971" s="18" t="n">
        <x:f>N971-AH971</x:f>
        <x:v>0</x:v>
      </x:c>
      <x:c r="AJ971" s="18" t="n">
        <x:f>V971*INDEX('07 Mode Capacity'!$P$6:$P$17,MATCH("AIR-"&amp;I971,'07 Mode Capacity'!$C$6:$C$17,0))</x:f>
        <x:v>0</x:v>
      </x:c>
      <x:c r="AK971" s="18" t="n">
        <x:f>Y971*INDEX('07 Mode Capacity'!$P$6:$P$17,MATCH("OCEAN-"&amp;I971,'07 Mode Capacity'!$C$6:$C$17,0))</x:f>
        <x:v>110.64938662761993</x:v>
      </x:c>
      <x:c r="AL971" s="18" t="n">
        <x:f>AB971*INDEX('07 Mode Capacity'!$P$6:$P$17,MATCH("LAND-"&amp;I971,'07 Mode Capacity'!$C$6:$C$17,0))</x:f>
        <x:v>183.44927190949454</x:v>
      </x:c>
      <x:c r="AM971" s="18" t="n">
        <x:f>AE971*INDEX('07 Mode Capacity'!$P$6:$P$17,MATCH("INLAND-"&amp;I971,'07 Mode Capacity'!$C$6:$C$17,0))</x:f>
        <x:v>94.88038234361194</x:v>
      </x:c>
      <x:c r="AN971" s="18" t="n">
        <x:f>SUM(AJ971:AM971)</x:f>
        <x:v>388.9790408807264</x:v>
      </x:c>
      <x:c r="AO971" s="17" t="n">
        <x:f>IF(N971=0,1,AN971/N971)</x:f>
        <x:v>0.13339473281232045</x:v>
      </x:c>
      <x:c r="AP971" s="11" t="str">
        <x:f>IF(AO971&gt;='01 Controls'!$E$16,"PASS","FAIL")</x:f>
        <x:v>FAIL</x:v>
      </x:c>
      <x:c r="AQ971" s="11" t="str">
        <x:v>UNQUANTIFIED</x:v>
      </x:c>
      <x:c r="AR971" s="11" t="str">
        <x:v>Position-class planning record; serial item and receiver open</x:v>
      </x:c>
      <x:c r="AS971" s="26"/>
      <x:c r="AT971" s="26"/>
    </x:row>
    <x:row r="972">
      <x:c r="C972" s="11" t="str">
        <x:v>C3-L-DMG-FLR-24</x:v>
      </x:c>
      <x:c r="D972" s="11" t="str">
        <x:v>C3</x:v>
      </x:c>
      <x:c r="E972" s="11" t="str">
        <x:v>Cascadia earthquake</x:v>
      </x:c>
      <x:c r="F972" s="11" t="str">
        <x:v>L-DMG</x:v>
      </x:c>
      <x:c r="G972" s="11" t="str">
        <x:v>Debris and materials group</x:v>
      </x:c>
      <x:c r="H972" s="11" t="str">
        <x:v>FLR-24</x:v>
      </x:c>
      <x:c r="I972" s="19" t="n">
        <x:v>48</x:v>
      </x:c>
      <x:c r="J972" s="21" t="n">
        <x:v>12</x:v>
      </x:c>
      <x:c r="K972" s="18" t="n">
        <x:f>'05 Cargo Register'!K76</x:f>
        <x:v>546.75</x:v>
      </x:c>
      <x:c r="L972" s="18" t="n">
        <x:f>'05 Cargo Register'!N76</x:f>
        <x:v>27</x:v>
      </x:c>
      <x:c r="M972" s="18" t="n">
        <x:f>'05 Cargo Register'!O76</x:f>
        <x:v>864</x:v>
      </x:c>
      <x:c r="N972" s="18" t="n">
        <x:f>J972*K972</x:f>
        <x:v>6561</x:v>
      </x:c>
      <x:c r="O972" s="18" t="n">
        <x:f>J972*L972</x:f>
        <x:v>324</x:v>
      </x:c>
      <x:c r="P972" s="18" t="n">
        <x:f>J972*M972</x:f>
        <x:v>10368</x:v>
      </x:c>
      <x:c r="Q972" s="22" t="n">
        <x:f>'01 Controls'!$E$24*'02 Cargo Classes'!$M$11</x:f>
        <x:v>0</x:v>
      </x:c>
      <x:c r="R972" s="22" t="n">
        <x:f>'01 Controls'!$F$24*'02 Cargo Classes'!$N$11</x:f>
        <x:v>0.42</x:v>
      </x:c>
      <x:c r="S972" s="22" t="n">
        <x:f>'01 Controls'!$G$24*'02 Cargo Classes'!$O$11</x:f>
        <x:v>0.5</x:v>
      </x:c>
      <x:c r="T972" s="22" t="n">
        <x:f>'01 Controls'!$H$24*'02 Cargo Classes'!$P$11</x:f>
        <x:v>0.04000000000000001</x:v>
      </x:c>
      <x:c r="U972" s="22" t="n">
        <x:f>SUM(Q972:T972)</x:f>
        <x:v>0.96</x:v>
      </x:c>
      <x:c r="V972" s="18" t="n">
        <x:f>IF(U972=0,0,N972*Q972/U972)</x:f>
        <x:v>0</x:v>
      </x:c>
      <x:c r="W972" s="18" t="n">
        <x:f>IF(U972=0,0,P972*Q972/U972)</x:f>
        <x:v>0</x:v>
      </x:c>
      <x:c r="X972" s="18" t="n">
        <x:f>MAX(V972,W972*'01 Controls'!$E$12)</x:f>
        <x:v>0</x:v>
      </x:c>
      <x:c r="Y972" s="18" t="n">
        <x:f>IF(U972=0,0,N972*R972/U972)</x:f>
        <x:v>2870.4375</x:v>
      </x:c>
      <x:c r="Z972" s="18" t="n">
        <x:f>IF(U972=0,0,P972*R972/U972)</x:f>
        <x:v>4536</x:v>
      </x:c>
      <x:c r="AA972" s="18" t="n">
        <x:f>MAX(Y972,Z972*'01 Controls'!$E$13)</x:f>
        <x:v>2870.4375</x:v>
      </x:c>
      <x:c r="AB972" s="18" t="n">
        <x:f>IF(U972=0,0,N972*S972/U972)</x:f>
        <x:v>3417.1875</x:v>
      </x:c>
      <x:c r="AC972" s="18" t="n">
        <x:f>IF(U972=0,0,P972*S972/U972)</x:f>
        <x:v>5400</x:v>
      </x:c>
      <x:c r="AD972" s="18" t="n">
        <x:f>MAX(AB972,AC972*'01 Controls'!$E$14)</x:f>
        <x:v>3417.1875</x:v>
      </x:c>
      <x:c r="AE972" s="18" t="n">
        <x:f>IF(U972=0,0,N972*T972/U972)</x:f>
        <x:v>273.37500000000006</x:v>
      </x:c>
      <x:c r="AF972" s="18" t="n">
        <x:f>IF(U972=0,0,P972*T972/U972)</x:f>
        <x:v>432.0000000000001</x:v>
      </x:c>
      <x:c r="AG972" s="18" t="n">
        <x:f>MAX(AE972,AF972*'01 Controls'!$E$15)</x:f>
        <x:v>273.37500000000006</x:v>
      </x:c>
      <x:c r="AH972" s="18" t="n">
        <x:f>SUM(V972,Y972,AB972,AE972)</x:f>
        <x:v>6561</x:v>
      </x:c>
      <x:c r="AI972" s="18" t="n">
        <x:f>N972-AH972</x:f>
        <x:v>0</x:v>
      </x:c>
      <x:c r="AJ972" s="18" t="n">
        <x:f>V972*INDEX('07 Mode Capacity'!$P$6:$P$17,MATCH("AIR-"&amp;I972,'07 Mode Capacity'!$C$6:$C$17,0))</x:f>
        <x:v>0</x:v>
      </x:c>
      <x:c r="AK972" s="18" t="n">
        <x:f>Y972*INDEX('07 Mode Capacity'!$P$6:$P$17,MATCH("OCEAN-"&amp;I972,'07 Mode Capacity'!$C$6:$C$17,0))</x:f>
        <x:v>251.5544649112297</x:v>
      </x:c>
      <x:c r="AL972" s="18" t="n">
        <x:f>AB972*INDEX('07 Mode Capacity'!$P$6:$P$17,MATCH("LAND-"&amp;I972,'07 Mode Capacity'!$C$6:$C$17,0))</x:f>
        <x:v>417.0604541067414</x:v>
      </x:c>
      <x:c r="AM972" s="18" t="n">
        <x:f>AE972*INDEX('07 Mode Capacity'!$P$6:$P$17,MATCH("INLAND-"&amp;I972,'07 Mode Capacity'!$C$6:$C$17,0))</x:f>
        <x:v>172.56369538744426</x:v>
      </x:c>
      <x:c r="AN972" s="18" t="n">
        <x:f>SUM(AJ972:AM972)</x:f>
        <x:v>841.1786144054154</x:v>
      </x:c>
      <x:c r="AO972" s="17" t="n">
        <x:f>IF(N972=0,1,AN972/N972)</x:f>
        <x:v>0.12820890327776488</x:v>
      </x:c>
      <x:c r="AP972" s="11" t="str">
        <x:f>IF(AO972&gt;='01 Controls'!$E$16,"PASS","FAIL")</x:f>
        <x:v>FAIL</x:v>
      </x:c>
      <x:c r="AQ972" s="11" t="str">
        <x:v>UNQUANTIFIED</x:v>
      </x:c>
      <x:c r="AR972" s="11" t="str">
        <x:v>Position-class planning record; serial item and receiver open</x:v>
      </x:c>
      <x:c r="AS972" s="26"/>
      <x:c r="AT972" s="26"/>
    </x:row>
    <x:row r="973">
      <x:c r="C973" s="11" t="str">
        <x:v>C3-L-DMG-ROL-30</x:v>
      </x:c>
      <x:c r="D973" s="11" t="str">
        <x:v>C3</x:v>
      </x:c>
      <x:c r="E973" s="11" t="str">
        <x:v>Cascadia earthquake</x:v>
      </x:c>
      <x:c r="F973" s="11" t="str">
        <x:v>L-DMG</x:v>
      </x:c>
      <x:c r="G973" s="11" t="str">
        <x:v>Debris and materials group</x:v>
      </x:c>
      <x:c r="H973" s="11" t="str">
        <x:v>ROL-30</x:v>
      </x:c>
      <x:c r="I973" s="19" t="n">
        <x:v>48</x:v>
      </x:c>
      <x:c r="J973" s="21" t="n">
        <x:v>12</x:v>
      </x:c>
      <x:c r="K973" s="18" t="n">
        <x:f>'05 Cargo Register'!K77</x:f>
        <x:v>759.375</x:v>
      </x:c>
      <x:c r="L973" s="18" t="n">
        <x:f>'05 Cargo Register'!N77</x:f>
        <x:v>32</x:v>
      </x:c>
      <x:c r="M973" s="18" t="n">
        <x:f>'05 Cargo Register'!O77</x:f>
        <x:v>2040</x:v>
      </x:c>
      <x:c r="N973" s="18" t="n">
        <x:f>J973*K973</x:f>
        <x:v>9112.5</x:v>
      </x:c>
      <x:c r="O973" s="18" t="n">
        <x:f>J973*L973</x:f>
        <x:v>384</x:v>
      </x:c>
      <x:c r="P973" s="18" t="n">
        <x:f>J973*M973</x:f>
        <x:v>24480</x:v>
      </x:c>
      <x:c r="Q973" s="22" t="n">
        <x:f>'01 Controls'!$E$24*'02 Cargo Classes'!$M$12</x:f>
        <x:v>0</x:v>
      </x:c>
      <x:c r="R973" s="22" t="n">
        <x:f>'01 Controls'!$F$24*'02 Cargo Classes'!$N$12</x:f>
        <x:v>0.35</x:v>
      </x:c>
      <x:c r="S973" s="22" t="n">
        <x:f>'01 Controls'!$G$24*'02 Cargo Classes'!$O$12</x:f>
        <x:v>0.75</x:v>
      </x:c>
      <x:c r="T973" s="22" t="n">
        <x:f>'01 Controls'!$H$24*'02 Cargo Classes'!$P$12</x:f>
        <x:v>0.03</x:v>
      </x:c>
      <x:c r="U973" s="22" t="n">
        <x:f>SUM(Q973:T973)</x:f>
        <x:v>1.1300000000000001</x:v>
      </x:c>
      <x:c r="V973" s="18" t="n">
        <x:f>IF(U973=0,0,N973*Q973/U973)</x:f>
        <x:v>0</x:v>
      </x:c>
      <x:c r="W973" s="18" t="n">
        <x:f>IF(U973=0,0,P973*Q973/U973)</x:f>
        <x:v>0</x:v>
      </x:c>
      <x:c r="X973" s="18" t="n">
        <x:f>MAX(V973,W973*'01 Controls'!$E$12)</x:f>
        <x:v>0</x:v>
      </x:c>
      <x:c r="Y973" s="18" t="n">
        <x:f>IF(U973=0,0,N973*R973/U973)</x:f>
        <x:v>2822.455752212389</x:v>
      </x:c>
      <x:c r="Z973" s="18" t="n">
        <x:f>IF(U973=0,0,P973*R973/U973)</x:f>
        <x:v>7582.300884955752</x:v>
      </x:c>
      <x:c r="AA973" s="18" t="n">
        <x:f>MAX(Y973,Z973*'01 Controls'!$E$13)</x:f>
        <x:v>2822.455752212389</x:v>
      </x:c>
      <x:c r="AB973" s="18" t="n">
        <x:f>IF(U973=0,0,N973*S973/U973)</x:f>
        <x:v>6048.119469026548</x:v>
      </x:c>
      <x:c r="AC973" s="18" t="n">
        <x:f>IF(U973=0,0,P973*S973/U973)</x:f>
        <x:v>16247.787610619467</x:v>
      </x:c>
      <x:c r="AD973" s="18" t="n">
        <x:f>MAX(AB973,AC973*'01 Controls'!$E$14)</x:f>
        <x:v>6048.119469026548</x:v>
      </x:c>
      <x:c r="AE973" s="18" t="n">
        <x:f>IF(U973=0,0,N973*T973/U973)</x:f>
        <x:v>241.92477876106193</x:v>
      </x:c>
      <x:c r="AF973" s="18" t="n">
        <x:f>IF(U973=0,0,P973*T973/U973)</x:f>
        <x:v>649.9115044247786</x:v>
      </x:c>
      <x:c r="AG973" s="18" t="n">
        <x:f>MAX(AE973,AF973*'01 Controls'!$E$15)</x:f>
        <x:v>241.92477876106193</x:v>
      </x:c>
      <x:c r="AH973" s="18" t="n">
        <x:f>SUM(V973,Y973,AB973,AE973)</x:f>
        <x:v>9112.5</x:v>
      </x:c>
      <x:c r="AI973" s="18" t="n">
        <x:f>N973-AH973</x:f>
        <x:v>0</x:v>
      </x:c>
      <x:c r="AJ973" s="18" t="n">
        <x:f>V973*INDEX('07 Mode Capacity'!$P$6:$P$17,MATCH("AIR-"&amp;I973,'07 Mode Capacity'!$C$6:$C$17,0))</x:f>
        <x:v>0</x:v>
      </x:c>
      <x:c r="AK973" s="18" t="n">
        <x:f>Y973*INDEX('07 Mode Capacity'!$P$6:$P$17,MATCH("OCEAN-"&amp;I973,'07 Mode Capacity'!$C$6:$C$17,0))</x:f>
        <x:v>247.34952301989154</x:v>
      </x:c>
      <x:c r="AL973" s="18" t="n">
        <x:f>AB973*INDEX('07 Mode Capacity'!$P$6:$P$17,MATCH("LAND-"&amp;I973,'07 Mode Capacity'!$C$6:$C$17,0))</x:f>
        <x:v>738.1600957641441</x:v>
      </x:c>
      <x:c r="AM973" s="18" t="n">
        <x:f>AE973*INDEX('07 Mode Capacity'!$P$6:$P$17,MATCH("INLAND-"&amp;I973,'07 Mode Capacity'!$C$6:$C$17,0))</x:f>
        <x:v>152.7112348561453</x:v>
      </x:c>
      <x:c r="AN973" s="18" t="n">
        <x:f>SUM(AJ973:AM973)</x:f>
        <x:v>1138.2208536401808</x:v>
      </x:c>
      <x:c r="AO973" s="17" t="n">
        <x:f>IF(N973=0,1,AN973/N973)</x:f>
        <x:v>0.12490763825955345</x:v>
      </x:c>
      <x:c r="AP973" s="11" t="str">
        <x:f>IF(AO973&gt;='01 Controls'!$E$16,"PASS","FAIL")</x:f>
        <x:v>FAIL</x:v>
      </x:c>
      <x:c r="AQ973" s="11" t="str">
        <x:v>UNQUANTIFIED</x:v>
      </x:c>
      <x:c r="AR973" s="11" t="str">
        <x:v>Position-class planning record; serial item and receiver open</x:v>
      </x:c>
      <x:c r="AS973" s="26"/>
      <x:c r="AT973" s="26"/>
    </x:row>
    <x:row r="974">
      <x:c r="C974" s="11" t="str">
        <x:v>C3-L-DMG-LIN-18</x:v>
      </x:c>
      <x:c r="D974" s="11" t="str">
        <x:v>C3</x:v>
      </x:c>
      <x:c r="E974" s="11" t="str">
        <x:v>Cascadia earthquake</x:v>
      </x:c>
      <x:c r="F974" s="11" t="str">
        <x:v>L-DMG</x:v>
      </x:c>
      <x:c r="G974" s="11" t="str">
        <x:v>Debris and materials group</x:v>
      </x:c>
      <x:c r="H974" s="11" t="str">
        <x:v>LIN-18</x:v>
      </x:c>
      <x:c r="I974" s="19" t="n">
        <x:v>72</x:v>
      </x:c>
      <x:c r="J974" s="21" t="n">
        <x:v>12</x:v>
      </x:c>
      <x:c r="K974" s="18" t="n">
        <x:f>'05 Cargo Register'!K78</x:f>
        <x:v>303.75</x:v>
      </x:c>
      <x:c r="L974" s="18" t="n">
        <x:f>'05 Cargo Register'!N78</x:f>
        <x:v>22</x:v>
      </x:c>
      <x:c r="M974" s="18" t="n">
        <x:f>'05 Cargo Register'!O78</x:f>
        <x:v>968</x:v>
      </x:c>
      <x:c r="N974" s="18" t="n">
        <x:f>J974*K974</x:f>
        <x:v>3645</x:v>
      </x:c>
      <x:c r="O974" s="18" t="n">
        <x:f>J974*L974</x:f>
        <x:v>264</x:v>
      </x:c>
      <x:c r="P974" s="18" t="n">
        <x:f>J974*M974</x:f>
        <x:v>11616</x:v>
      </x:c>
      <x:c r="Q974" s="22" t="n">
        <x:f>'01 Controls'!$E$24*'02 Cargo Classes'!$M$13</x:f>
        <x:v>0</x:v>
      </x:c>
      <x:c r="R974" s="22" t="n">
        <x:f>'01 Controls'!$F$24*'02 Cargo Classes'!$N$13</x:f>
        <x:v>0.42</x:v>
      </x:c>
      <x:c r="S974" s="22" t="n">
        <x:f>'01 Controls'!$G$24*'02 Cargo Classes'!$O$13</x:f>
        <x:v>0.5</x:v>
      </x:c>
      <x:c r="T974" s="22" t="n">
        <x:f>'01 Controls'!$H$24*'02 Cargo Classes'!$P$13</x:f>
        <x:v>0.05</x:v>
      </x:c>
      <x:c r="U974" s="22" t="n">
        <x:f>SUM(Q974:T974)</x:f>
        <x:v>0.97</x:v>
      </x:c>
      <x:c r="V974" s="18" t="n">
        <x:f>IF(U974=0,0,N974*Q974/U974)</x:f>
        <x:v>0</x:v>
      </x:c>
      <x:c r="W974" s="18" t="n">
        <x:f>IF(U974=0,0,P974*Q974/U974)</x:f>
        <x:v>0</x:v>
      </x:c>
      <x:c r="X974" s="18" t="n">
        <x:f>MAX(V974,W974*'01 Controls'!$E$12)</x:f>
        <x:v>0</x:v>
      </x:c>
      <x:c r="Y974" s="18" t="n">
        <x:f>IF(U974=0,0,N974*R974/U974)</x:f>
        <x:v>1578.2474226804122</x:v>
      </x:c>
      <x:c r="Z974" s="18" t="n">
        <x:f>IF(U974=0,0,P974*R974/U974)</x:f>
        <x:v>5029.6082474226805</x:v>
      </x:c>
      <x:c r="AA974" s="18" t="n">
        <x:f>MAX(Y974,Z974*'01 Controls'!$E$13)</x:f>
        <x:v>1578.2474226804122</x:v>
      </x:c>
      <x:c r="AB974" s="18" t="n">
        <x:f>IF(U974=0,0,N974*S974/U974)</x:f>
        <x:v>1878.8659793814434</x:v>
      </x:c>
      <x:c r="AC974" s="18" t="n">
        <x:f>IF(U974=0,0,P974*S974/U974)</x:f>
        <x:v>5987.628865979382</x:v>
      </x:c>
      <x:c r="AD974" s="18" t="n">
        <x:f>MAX(AB974,AC974*'01 Controls'!$E$14)</x:f>
        <x:v>1878.8659793814434</x:v>
      </x:c>
      <x:c r="AE974" s="18" t="n">
        <x:f>IF(U974=0,0,N974*T974/U974)</x:f>
        <x:v>187.88659793814435</x:v>
      </x:c>
      <x:c r="AF974" s="18" t="n">
        <x:f>IF(U974=0,0,P974*T974/U974)</x:f>
        <x:v>598.7628865979382</x:v>
      </x:c>
      <x:c r="AG974" s="18" t="n">
        <x:f>MAX(AE974,AF974*'01 Controls'!$E$15)</x:f>
        <x:v>187.88659793814435</x:v>
      </x:c>
      <x:c r="AH974" s="18" t="n">
        <x:f>SUM(V974,Y974,AB974,AE974)</x:f>
        <x:v>3645</x:v>
      </x:c>
      <x:c r="AI974" s="18" t="n">
        <x:f>N974-AH974</x:f>
        <x:v>0</x:v>
      </x:c>
      <x:c r="AJ974" s="18" t="n">
        <x:f>V974*INDEX('07 Mode Capacity'!$P$6:$P$17,MATCH("AIR-"&amp;I974,'07 Mode Capacity'!$C$6:$C$17,0))</x:f>
        <x:v>0</x:v>
      </x:c>
      <x:c r="AK974" s="18" t="n">
        <x:f>Y974*INDEX('07 Mode Capacity'!$P$6:$P$17,MATCH("OCEAN-"&amp;I974,'07 Mode Capacity'!$C$6:$C$17,0))</x:f>
        <x:v>1235.401544013081</x:v>
      </x:c>
      <x:c r="AL974" s="18" t="n">
        <x:f>AB974*INDEX('07 Mode Capacity'!$P$6:$P$17,MATCH("LAND-"&amp;I974,'07 Mode Capacity'!$C$6:$C$17,0))</x:f>
        <x:v>1343.4083862493342</x:v>
      </x:c>
      <x:c r="AM974" s="18" t="n">
        <x:f>AE974*INDEX('07 Mode Capacity'!$P$6:$P$17,MATCH("INLAND-"&amp;I974,'07 Mode Capacity'!$C$6:$C$17,0))</x:f>
        <x:v>187.88659793814435</x:v>
      </x:c>
      <x:c r="AN974" s="18" t="n">
        <x:f>SUM(AJ974:AM974)</x:f>
        <x:v>2766.6965282005594</x:v>
      </x:c>
      <x:c r="AO974" s="17" t="n">
        <x:f>IF(N974=0,1,AN974/N974)</x:f>
        <x:v>0.7590388280385623</x:v>
      </x:c>
      <x:c r="AP974" s="11" t="str">
        <x:f>IF(AO974&gt;='01 Controls'!$E$16,"PASS","FAIL")</x:f>
        <x:v>FAIL</x:v>
      </x:c>
      <x:c r="AQ974" s="11" t="str">
        <x:v>UNQUANTIFIED</x:v>
      </x:c>
      <x:c r="AR974" s="11" t="str">
        <x:v>Position-class planning record; serial item and receiver open</x:v>
      </x:c>
      <x:c r="AS974" s="26"/>
      <x:c r="AT974" s="26"/>
    </x:row>
    <x:row r="975">
      <x:c r="C975" s="11" t="str">
        <x:v>C3-L-DMG-BLK-08</x:v>
      </x:c>
      <x:c r="D975" s="11" t="str">
        <x:v>C3</x:v>
      </x:c>
      <x:c r="E975" s="11" t="str">
        <x:v>Cascadia earthquake</x:v>
      </x:c>
      <x:c r="F975" s="11" t="str">
        <x:v>L-DMG</x:v>
      </x:c>
      <x:c r="G975" s="11" t="str">
        <x:v>Debris and materials group</x:v>
      </x:c>
      <x:c r="H975" s="11" t="str">
        <x:v>BLK-08</x:v>
      </x:c>
      <x:c r="I975" s="19" t="n">
        <x:v>48</x:v>
      </x:c>
      <x:c r="J975" s="21" t="n">
        <x:v>12</x:v>
      </x:c>
      <x:c r="K975" s="18" t="n">
        <x:f>'05 Cargo Register'!K79</x:f>
        <x:v>121.5</x:v>
      </x:c>
      <x:c r="L975" s="18" t="n">
        <x:f>'05 Cargo Register'!N79</x:f>
        <x:v>19</x:v>
      </x:c>
      <x:c r="M975" s="18" t="n">
        <x:f>'05 Cargo Register'!O79</x:f>
        <x:v>969</x:v>
      </x:c>
      <x:c r="N975" s="18" t="n">
        <x:f>J975*K975</x:f>
        <x:v>1458</x:v>
      </x:c>
      <x:c r="O975" s="18" t="n">
        <x:f>J975*L975</x:f>
        <x:v>228</x:v>
      </x:c>
      <x:c r="P975" s="18" t="n">
        <x:f>J975*M975</x:f>
        <x:v>11628</x:v>
      </x:c>
      <x:c r="Q975" s="22" t="n">
        <x:f>'01 Controls'!$E$24*'02 Cargo Classes'!$M$14</x:f>
        <x:v>0.1</x:v>
      </x:c>
      <x:c r="R975" s="22" t="n">
        <x:f>'01 Controls'!$F$24*'02 Cargo Classes'!$N$14</x:f>
        <x:v>0.27999999999999997</x:v>
      </x:c>
      <x:c r="S975" s="22" t="n">
        <x:f>'01 Controls'!$G$24*'02 Cargo Classes'!$O$14</x:f>
        <x:v>0.5</x:v>
      </x:c>
      <x:c r="T975" s="22" t="n">
        <x:f>'01 Controls'!$H$24*'02 Cargo Classes'!$P$14</x:f>
        <x:v>0.025</x:v>
      </x:c>
      <x:c r="U975" s="22" t="n">
        <x:f>SUM(Q975:T975)</x:f>
        <x:v>0.905</x:v>
      </x:c>
      <x:c r="V975" s="18" t="n">
        <x:f>IF(U975=0,0,N975*Q975/U975)</x:f>
        <x:v>161.1049723756906</x:v>
      </x:c>
      <x:c r="W975" s="18" t="n">
        <x:f>IF(U975=0,0,P975*Q975/U975)</x:f>
        <x:v>1284.8618784530386</x:v>
      </x:c>
      <x:c r="X975" s="18" t="n">
        <x:f>MAX(V975,W975*'01 Controls'!$E$12)</x:f>
        <x:v>321.21546961325964</x:v>
      </x:c>
      <x:c r="Y975" s="18" t="n">
        <x:f>IF(U975=0,0,N975*R975/U975)</x:f>
        <x:v>451.0939226519336</x:v>
      </x:c>
      <x:c r="Z975" s="18" t="n">
        <x:f>IF(U975=0,0,P975*R975/U975)</x:f>
        <x:v>3597.613259668508</x:v>
      </x:c>
      <x:c r="AA975" s="18" t="n">
        <x:f>MAX(Y975,Z975*'01 Controls'!$E$13)</x:f>
        <x:v>539.6419889502762</x:v>
      </x:c>
      <x:c r="AB975" s="18" t="n">
        <x:f>IF(U975=0,0,N975*S975/U975)</x:f>
        <x:v>805.5248618784531</x:v>
      </x:c>
      <x:c r="AC975" s="18" t="n">
        <x:f>IF(U975=0,0,P975*S975/U975)</x:f>
        <x:v>6424.309392265193</x:v>
      </x:c>
      <x:c r="AD975" s="18" t="n">
        <x:f>MAX(AB975,AC975*'01 Controls'!$E$14)</x:f>
        <x:v>1284.8618784530388</x:v>
      </x:c>
      <x:c r="AE975" s="18" t="n">
        <x:f>IF(U975=0,0,N975*T975/U975)</x:f>
        <x:v>40.27624309392265</x:v>
      </x:c>
      <x:c r="AF975" s="18" t="n">
        <x:f>IF(U975=0,0,P975*T975/U975)</x:f>
        <x:v>321.21546961325964</x:v>
      </x:c>
      <x:c r="AG975" s="18" t="n">
        <x:f>MAX(AE975,AF975*'01 Controls'!$E$15)</x:f>
        <x:v>57.818784530386736</x:v>
      </x:c>
      <x:c r="AH975" s="18" t="n">
        <x:f>SUM(V975,Y975,AB975,AE975)</x:f>
        <x:v>1457.9999999999998</x:v>
      </x:c>
      <x:c r="AI975" s="18" t="n">
        <x:f>N975-AH975</x:f>
        <x:v>2.2737367544323206e-13</x:v>
      </x:c>
      <x:c r="AJ975" s="18" t="n">
        <x:f>V975*INDEX('07 Mode Capacity'!$P$6:$P$17,MATCH("AIR-"&amp;I975,'07 Mode Capacity'!$C$6:$C$17,0))</x:f>
        <x:v>45.16346848461753</x:v>
      </x:c>
      <x:c r="AK975" s="18" t="n">
        <x:f>Y975*INDEX('07 Mode Capacity'!$P$6:$P$17,MATCH("OCEAN-"&amp;I975,'07 Mode Capacity'!$C$6:$C$17,0))</x:f>
        <x:v>39.53219338077028</x:v>
      </x:c>
      <x:c r="AL975" s="18" t="n">
        <x:f>AB975*INDEX('07 Mode Capacity'!$P$6:$P$17,MATCH("LAND-"&amp;I975,'07 Mode Capacity'!$C$6:$C$17,0))</x:f>
        <x:v>98.31259323326502</x:v>
      </x:c>
      <x:c r="AM975" s="18" t="n">
        <x:f>AE975*INDEX('07 Mode Capacity'!$P$6:$P$17,MATCH("INLAND-"&amp;I975,'07 Mode Capacity'!$C$6:$C$17,0))</x:f>
        <x:v>25.423748860028613</x:v>
      </x:c>
      <x:c r="AN975" s="18" t="n">
        <x:f>SUM(AJ975:AM975)</x:f>
        <x:v>208.43200395868146</x:v>
      </x:c>
      <x:c r="AO975" s="17" t="n">
        <x:f>IF(N975=0,1,AN975/N975)</x:f>
        <x:v>0.14295747870965808</x:v>
      </x:c>
      <x:c r="AP975" s="11" t="str">
        <x:f>IF(AO975&gt;='01 Controls'!$E$16,"PASS","FAIL")</x:f>
        <x:v>FAIL</x:v>
      </x:c>
      <x:c r="AQ975" s="11" t="str">
        <x:v>UNQUANTIFIED</x:v>
      </x:c>
      <x:c r="AR975" s="11" t="str">
        <x:v>Position-class planning record; serial item and receiver open</x:v>
      </x:c>
      <x:c r="AS975" s="26"/>
      <x:c r="AT975" s="26"/>
    </x:row>
    <x:row r="976">
      <x:c r="C976" s="11" t="str">
        <x:v>C3-L-DMG-OOG-80</x:v>
      </x:c>
      <x:c r="D976" s="11" t="str">
        <x:v>C3</x:v>
      </x:c>
      <x:c r="E976" s="11" t="str">
        <x:v>Cascadia earthquake</x:v>
      </x:c>
      <x:c r="F976" s="11" t="str">
        <x:v>L-DMG</x:v>
      </x:c>
      <x:c r="G976" s="11" t="str">
        <x:v>Debris and materials group</x:v>
      </x:c>
      <x:c r="H976" s="11" t="str">
        <x:v>OOG-80</x:v>
      </x:c>
      <x:c r="I976" s="19" t="n">
        <x:v>72</x:v>
      </x:c>
      <x:c r="J976" s="21" t="n">
        <x:v>12</x:v>
      </x:c>
      <x:c r="K976" s="18" t="n">
        <x:f>'05 Cargo Register'!K80</x:f>
        <x:v>303.75</x:v>
      </x:c>
      <x:c r="L976" s="18" t="n">
        <x:f>'05 Cargo Register'!N80</x:f>
        <x:v>6</x:v>
      </x:c>
      <x:c r="M976" s="18" t="n">
        <x:f>'05 Cargo Register'!O80</x:f>
        <x:v>1056</x:v>
      </x:c>
      <x:c r="N976" s="18" t="n">
        <x:f>J976*K976</x:f>
        <x:v>3645</x:v>
      </x:c>
      <x:c r="O976" s="18" t="n">
        <x:f>J976*L976</x:f>
        <x:v>72</x:v>
      </x:c>
      <x:c r="P976" s="18" t="n">
        <x:f>J976*M976</x:f>
        <x:v>12672</x:v>
      </x:c>
      <x:c r="Q976" s="22" t="n">
        <x:f>'01 Controls'!$E$24*'02 Cargo Classes'!$M$15</x:f>
        <x:v>0</x:v>
      </x:c>
      <x:c r="R976" s="22" t="n">
        <x:f>'01 Controls'!$F$24*'02 Cargo Classes'!$N$15</x:f>
        <x:v>0.7</x:v>
      </x:c>
      <x:c r="S976" s="22" t="n">
        <x:f>'01 Controls'!$G$24*'02 Cargo Classes'!$O$15</x:f>
        <x:v>0.3</x:v>
      </x:c>
      <x:c r="T976" s="22" t="n">
        <x:f>'01 Controls'!$H$24*'02 Cargo Classes'!$P$15</x:f>
        <x:v>0.025</x:v>
      </x:c>
      <x:c r="U976" s="22" t="n">
        <x:f>SUM(Q976:T976)</x:f>
        <x:v>1.025</x:v>
      </x:c>
      <x:c r="V976" s="18" t="n">
        <x:f>IF(U976=0,0,N976*Q976/U976)</x:f>
        <x:v>0</x:v>
      </x:c>
      <x:c r="W976" s="18" t="n">
        <x:f>IF(U976=0,0,P976*Q976/U976)</x:f>
        <x:v>0</x:v>
      </x:c>
      <x:c r="X976" s="18" t="n">
        <x:f>MAX(V976,W976*'01 Controls'!$E$12)</x:f>
        <x:v>0</x:v>
      </x:c>
      <x:c r="Y976" s="18" t="n">
        <x:f>IF(U976=0,0,N976*R976/U976)</x:f>
        <x:v>2489.268292682927</x:v>
      </x:c>
      <x:c r="Z976" s="18" t="n">
        <x:f>IF(U976=0,0,P976*R976/U976)</x:f>
        <x:v>8654.048780487805</x:v>
      </x:c>
      <x:c r="AA976" s="18" t="n">
        <x:f>MAX(Y976,Z976*'01 Controls'!$E$13)</x:f>
        <x:v>2489.268292682927</x:v>
      </x:c>
      <x:c r="AB976" s="18" t="n">
        <x:f>IF(U976=0,0,N976*S976/U976)</x:f>
        <x:v>1066.829268292683</x:v>
      </x:c>
      <x:c r="AC976" s="18" t="n">
        <x:f>IF(U976=0,0,P976*S976/U976)</x:f>
        <x:v>3708.878048780488</x:v>
      </x:c>
      <x:c r="AD976" s="18" t="n">
        <x:f>MAX(AB976,AC976*'01 Controls'!$E$14)</x:f>
        <x:v>1066.829268292683</x:v>
      </x:c>
      <x:c r="AE976" s="18" t="n">
        <x:f>IF(U976=0,0,N976*T976/U976)</x:f>
        <x:v>88.90243902439025</x:v>
      </x:c>
      <x:c r="AF976" s="18" t="n">
        <x:f>IF(U976=0,0,P976*T976/U976)</x:f>
        <x:v>309.07317073170736</x:v>
      </x:c>
      <x:c r="AG976" s="18" t="n">
        <x:f>MAX(AE976,AF976*'01 Controls'!$E$15)</x:f>
        <x:v>88.90243902439025</x:v>
      </x:c>
      <x:c r="AH976" s="18" t="n">
        <x:f>SUM(V976,Y976,AB976,AE976)</x:f>
        <x:v>3645.0000000000005</x:v>
      </x:c>
      <x:c r="AI976" s="18" t="n">
        <x:f>N976-AH976</x:f>
        <x:v>-4.547473508864641e-13</x:v>
      </x:c>
      <x:c r="AJ976" s="18" t="n">
        <x:f>V976*INDEX('07 Mode Capacity'!$P$6:$P$17,MATCH("AIR-"&amp;I976,'07 Mode Capacity'!$C$6:$C$17,0))</x:f>
        <x:v>0</x:v>
      </x:c>
      <x:c r="AK976" s="18" t="n">
        <x:f>Y976*INDEX('07 Mode Capacity'!$P$6:$P$17,MATCH("OCEAN-"&amp;I976,'07 Mode Capacity'!$C$6:$C$17,0))</x:f>
        <x:v>1948.5195084433967</x:v>
      </x:c>
      <x:c r="AL976" s="18" t="n">
        <x:f>AB976*INDEX('07 Mode Capacity'!$P$6:$P$17,MATCH("LAND-"&amp;I976,'07 Mode Capacity'!$C$6:$C$17,0))</x:f>
        <x:v>762.7938349240122</x:v>
      </x:c>
      <x:c r="AM976" s="18" t="n">
        <x:f>AE976*INDEX('07 Mode Capacity'!$P$6:$P$17,MATCH("INLAND-"&amp;I976,'07 Mode Capacity'!$C$6:$C$17,0))</x:f>
        <x:v>88.90243902439025</x:v>
      </x:c>
      <x:c r="AN976" s="18" t="n">
        <x:f>SUM(AJ976:AM976)</x:f>
        <x:v>2800.215782391799</x:v>
      </x:c>
      <x:c r="AO976" s="17" t="n">
        <x:f>IF(N976=0,1,AN976/N976)</x:f>
        <x:v>0.7682347825491904</x:v>
      </x:c>
      <x:c r="AP976" s="11" t="str">
        <x:f>IF(AO976&gt;='01 Controls'!$E$16,"PASS","FAIL")</x:f>
        <x:v>FAIL</x:v>
      </x:c>
      <x:c r="AQ976" s="11" t="str">
        <x:v>UNQUANTIFIED</x:v>
      </x:c>
      <x:c r="AR976" s="11" t="str">
        <x:v>Position-class planning record; serial item and receiver open</x:v>
      </x:c>
      <x:c r="AS976" s="26"/>
      <x:c r="AT976" s="26"/>
    </x:row>
    <x:row r="977">
      <x:c r="C977" s="11" t="str">
        <x:v>C3-L-TWG-APL-45</x:v>
      </x:c>
      <x:c r="D977" s="11" t="str">
        <x:v>C3</x:v>
      </x:c>
      <x:c r="E977" s="11" t="str">
        <x:v>Cascadia earthquake</x:v>
      </x:c>
      <x:c r="F977" s="11" t="str">
        <x:v>L-TWG</x:v>
      </x:c>
      <x:c r="G977" s="11" t="str">
        <x:v>Temporary works and crossing group</x:v>
      </x:c>
      <x:c r="H977" s="11" t="str">
        <x:v>APL-45</x:v>
      </x:c>
      <x:c r="I977" s="19" t="n">
        <x:v>24</x:v>
      </x:c>
      <x:c r="J977" s="21" t="n">
        <x:v>10</x:v>
      </x:c>
      <x:c r="K977" s="18" t="n">
        <x:f>'05 Cargo Register'!K81</x:f>
        <x:v>91.125</x:v>
      </x:c>
      <x:c r="L977" s="18" t="n">
        <x:f>'05 Cargo Register'!N81</x:f>
        <x:v>24</x:v>
      </x:c>
      <x:c r="M977" s="18" t="n">
        <x:f>'05 Cargo Register'!O81</x:f>
        <x:v>180</x:v>
      </x:c>
      <x:c r="N977" s="18" t="n">
        <x:f>J977*K977</x:f>
        <x:v>911.25</x:v>
      </x:c>
      <x:c r="O977" s="18" t="n">
        <x:f>J977*L977</x:f>
        <x:v>240</x:v>
      </x:c>
      <x:c r="P977" s="18" t="n">
        <x:f>J977*M977</x:f>
        <x:v>1800</x:v>
      </x:c>
      <x:c r="Q977" s="22" t="n">
        <x:f>'01 Controls'!$E$24*'02 Cargo Classes'!$M$6</x:f>
        <x:v>0.30000000000000004</x:v>
      </x:c>
      <x:c r="R977" s="22" t="n">
        <x:f>'01 Controls'!$F$24*'02 Cargo Classes'!$N$6</x:f>
        <x:v>0.13999999999999999</x:v>
      </x:c>
      <x:c r="S977" s="22" t="n">
        <x:f>'01 Controls'!$G$24*'02 Cargo Classes'!$O$6</x:f>
        <x:v>0.5</x:v>
      </x:c>
      <x:c r="T977" s="22" t="n">
        <x:f>'01 Controls'!$H$24*'02 Cargo Classes'!$P$6</x:f>
        <x:v>0.015</x:v>
      </x:c>
      <x:c r="U977" s="22" t="n">
        <x:f>SUM(Q977:T977)</x:f>
        <x:v>0.9550000000000001</x:v>
      </x:c>
      <x:c r="V977" s="18" t="n">
        <x:f>IF(U977=0,0,N977*Q977/U977)</x:f>
        <x:v>286.2565445026178</x:v>
      </x:c>
      <x:c r="W977" s="18" t="n">
        <x:f>IF(U977=0,0,P977*Q977/U977)</x:f>
        <x:v>565.4450261780105</x:v>
      </x:c>
      <x:c r="X977" s="18" t="n">
        <x:f>MAX(V977,W977*'01 Controls'!$E$12)</x:f>
        <x:v>286.2565445026178</x:v>
      </x:c>
      <x:c r="Y977" s="18" t="n">
        <x:f>IF(U977=0,0,N977*R977/U977)</x:f>
        <x:v>133.58638743455495</x:v>
      </x:c>
      <x:c r="Z977" s="18" t="n">
        <x:f>IF(U977=0,0,P977*R977/U977)</x:f>
        <x:v>263.87434554973817</x:v>
      </x:c>
      <x:c r="AA977" s="18" t="n">
        <x:f>MAX(Y977,Z977*'01 Controls'!$E$13)</x:f>
        <x:v>133.58638743455495</x:v>
      </x:c>
      <x:c r="AB977" s="18" t="n">
        <x:f>IF(U977=0,0,N977*S977/U977)</x:f>
        <x:v>477.0942408376963</x:v>
      </x:c>
      <x:c r="AC977" s="18" t="n">
        <x:f>IF(U977=0,0,P977*S977/U977)</x:f>
        <x:v>942.4083769633507</x:v>
      </x:c>
      <x:c r="AD977" s="18" t="n">
        <x:f>MAX(AB977,AC977*'01 Controls'!$E$14)</x:f>
        <x:v>477.0942408376963</x:v>
      </x:c>
      <x:c r="AE977" s="18" t="n">
        <x:f>IF(U977=0,0,N977*T977/U977)</x:f>
        <x:v>14.312827225130889</x:v>
      </x:c>
      <x:c r="AF977" s="18" t="n">
        <x:f>IF(U977=0,0,P977*T977/U977)</x:f>
        <x:v>28.272251308900522</x:v>
      </x:c>
      <x:c r="AG977" s="18" t="n">
        <x:f>MAX(AE977,AF977*'01 Controls'!$E$15)</x:f>
        <x:v>14.312827225130889</x:v>
      </x:c>
      <x:c r="AH977" s="18" t="n">
        <x:f>SUM(V977,Y977,AB977,AE977)</x:f>
        <x:v>911.25</x:v>
      </x:c>
      <x:c r="AI977" s="18" t="n">
        <x:f>N977-AH977</x:f>
        <x:v>0</x:v>
      </x:c>
      <x:c r="AJ977" s="18" t="n">
        <x:f>V977*INDEX('07 Mode Capacity'!$P$6:$P$17,MATCH("AIR-"&amp;I977,'07 Mode Capacity'!$C$6:$C$17,0))</x:f>
        <x:v>58.08547989052456</x:v>
      </x:c>
      <x:c r="AK977" s="18" t="n">
        <x:f>Y977*INDEX('07 Mode Capacity'!$P$6:$P$17,MATCH("OCEAN-"&amp;I977,'07 Mode Capacity'!$C$6:$C$17,0))</x:f>
        <x:v>20.049853860231494</x:v>
      </x:c>
      <x:c r="AL977" s="18" t="n">
        <x:f>AB977*INDEX('07 Mode Capacity'!$P$6:$P$17,MATCH("LAND-"&amp;I977,'07 Mode Capacity'!$C$6:$C$17,0))</x:f>
        <x:v>182.48898807455134</x:v>
      </x:c>
      <x:c r="AM977" s="18" t="n">
        <x:f>AE977*INDEX('07 Mode Capacity'!$P$6:$P$17,MATCH("INLAND-"&amp;I977,'07 Mode Capacity'!$C$6:$C$17,0))</x:f>
        <x:v>14.312827225130889</x:v>
      </x:c>
      <x:c r="AN977" s="18" t="n">
        <x:f>SUM(AJ977:AM977)</x:f>
        <x:v>274.9371490504383</x:v>
      </x:c>
      <x:c r="AO977" s="17" t="n">
        <x:f>IF(N977=0,1,AN977/N977)</x:f>
        <x:v>0.30171429251076903</x:v>
      </x:c>
      <x:c r="AP977" s="11" t="str">
        <x:f>IF(AO977&gt;='01 Controls'!$E$16,"PASS","FAIL")</x:f>
        <x:v>FAIL</x:v>
      </x:c>
      <x:c r="AQ977" s="11" t="str">
        <x:v>UNQUANTIFIED</x:v>
      </x:c>
      <x:c r="AR977" s="11" t="str">
        <x:v>Position-class planning record; serial item and receiver open</x:v>
      </x:c>
      <x:c r="AS977" s="26"/>
      <x:c r="AT977" s="26"/>
    </x:row>
    <x:row r="978">
      <x:c r="C978" s="11" t="str">
        <x:v>C3-L-TWG-ISO-18</x:v>
      </x:c>
      <x:c r="D978" s="11" t="str">
        <x:v>C3</x:v>
      </x:c>
      <x:c r="E978" s="11" t="str">
        <x:v>Cascadia earthquake</x:v>
      </x:c>
      <x:c r="F978" s="11" t="str">
        <x:v>L-TWG</x:v>
      </x:c>
      <x:c r="G978" s="11" t="str">
        <x:v>Temporary works and crossing group</x:v>
      </x:c>
      <x:c r="H978" s="11" t="str">
        <x:v>ISO-18</x:v>
      </x:c>
      <x:c r="I978" s="19" t="n">
        <x:v>48</x:v>
      </x:c>
      <x:c r="J978" s="21" t="n">
        <x:v>10</x:v>
      </x:c>
      <x:c r="K978" s="18" t="n">
        <x:f>'05 Cargo Register'!K82</x:f>
        <x:v>364.5</x:v>
      </x:c>
      <x:c r="L978" s="18" t="n">
        <x:f>'05 Cargo Register'!N82</x:f>
        <x:v>24</x:v>
      </x:c>
      <x:c r="M978" s="18" t="n">
        <x:f>'05 Cargo Register'!O82</x:f>
        <x:v>633.6</x:v>
      </x:c>
      <x:c r="N978" s="18" t="n">
        <x:f>J978*K978</x:f>
        <x:v>3645</x:v>
      </x:c>
      <x:c r="O978" s="18" t="n">
        <x:f>J978*L978</x:f>
        <x:v>240</x:v>
      </x:c>
      <x:c r="P978" s="18" t="n">
        <x:f>J978*M978</x:f>
        <x:v>6336</x:v>
      </x:c>
      <x:c r="Q978" s="22" t="n">
        <x:f>'01 Controls'!$E$24*'02 Cargo Classes'!$M$7</x:f>
        <x:v>0.020000000000000004</x:v>
      </x:c>
      <x:c r="R978" s="22" t="n">
        <x:f>'01 Controls'!$F$24*'02 Cargo Classes'!$N$7</x:f>
        <x:v>0.35</x:v>
      </x:c>
      <x:c r="S978" s="22" t="n">
        <x:f>'01 Controls'!$G$24*'02 Cargo Classes'!$O$7</x:f>
        <x:v>0.6</x:v>
      </x:c>
      <x:c r="T978" s="22" t="n">
        <x:f>'01 Controls'!$H$24*'02 Cargo Classes'!$P$7</x:f>
        <x:v>0.04000000000000001</x:v>
      </x:c>
      <x:c r="U978" s="22" t="n">
        <x:f>SUM(Q978:T978)</x:f>
        <x:v>1.01</x:v>
      </x:c>
      <x:c r="V978" s="18" t="n">
        <x:f>IF(U978=0,0,N978*Q978/U978)</x:f>
        <x:v>72.1782178217822</x:v>
      </x:c>
      <x:c r="W978" s="18" t="n">
        <x:f>IF(U978=0,0,P978*Q978/U978)</x:f>
        <x:v>125.46534653465349</x:v>
      </x:c>
      <x:c r="X978" s="18" t="n">
        <x:f>MAX(V978,W978*'01 Controls'!$E$12)</x:f>
        <x:v>72.1782178217822</x:v>
      </x:c>
      <x:c r="Y978" s="18" t="n">
        <x:f>IF(U978=0,0,N978*R978/U978)</x:f>
        <x:v>1263.118811881188</x:v>
      </x:c>
      <x:c r="Z978" s="18" t="n">
        <x:f>IF(U978=0,0,P978*R978/U978)</x:f>
        <x:v>2195.6435643564355</x:v>
      </x:c>
      <x:c r="AA978" s="18" t="n">
        <x:f>MAX(Y978,Z978*'01 Controls'!$E$13)</x:f>
        <x:v>1263.118811881188</x:v>
      </x:c>
      <x:c r="AB978" s="18" t="n">
        <x:f>IF(U978=0,0,N978*S978/U978)</x:f>
        <x:v>2165.3465346534654</x:v>
      </x:c>
      <x:c r="AC978" s="18" t="n">
        <x:f>IF(U978=0,0,P978*S978/U978)</x:f>
        <x:v>3763.960396039604</x:v>
      </x:c>
      <x:c r="AD978" s="18" t="n">
        <x:f>MAX(AB978,AC978*'01 Controls'!$E$14)</x:f>
        <x:v>2165.3465346534654</x:v>
      </x:c>
      <x:c r="AE978" s="18" t="n">
        <x:f>IF(U978=0,0,N978*T978/U978)</x:f>
        <x:v>144.3564356435644</x:v>
      </x:c>
      <x:c r="AF978" s="18" t="n">
        <x:f>IF(U978=0,0,P978*T978/U978)</x:f>
        <x:v>250.93069306930698</x:v>
      </x:c>
      <x:c r="AG978" s="18" t="n">
        <x:f>MAX(AE978,AF978*'01 Controls'!$E$15)</x:f>
        <x:v>144.3564356435644</x:v>
      </x:c>
      <x:c r="AH978" s="18" t="n">
        <x:f>SUM(V978,Y978,AB978,AE978)</x:f>
        <x:v>3645</x:v>
      </x:c>
      <x:c r="AI978" s="18" t="n">
        <x:f>N978-AH978</x:f>
        <x:v>0</x:v>
      </x:c>
      <x:c r="AJ978" s="18" t="n">
        <x:f>V978*INDEX('07 Mode Capacity'!$P$6:$P$17,MATCH("AIR-"&amp;I978,'07 Mode Capacity'!$C$6:$C$17,0))</x:f>
        <x:v>20.234128207217267</x:v>
      </x:c>
      <x:c r="AK978" s="18" t="n">
        <x:f>Y978*INDEX('07 Mode Capacity'!$P$6:$P$17,MATCH("OCEAN-"&amp;I978,'07 Mode Capacity'!$C$6:$C$17,0))</x:f>
        <x:v>110.6950340643475</x:v>
      </x:c>
      <x:c r="AL978" s="18" t="n">
        <x:f>AB978*INDEX('07 Mode Capacity'!$P$6:$P$17,MATCH("LAND-"&amp;I978,'07 Mode Capacity'!$C$6:$C$17,0))</x:f>
        <x:v>264.2759313151629</x:v>
      </x:c>
      <x:c r="AM978" s="18" t="n">
        <x:f>AE978*INDEX('07 Mode Capacity'!$P$6:$P$17,MATCH("INLAND-"&amp;I978,'07 Mode Capacity'!$C$6:$C$17,0))</x:f>
        <x:v>91.12274343891445</x:v>
      </x:c>
      <x:c r="AN978" s="18" t="n">
        <x:f>SUM(AJ978:AM978)</x:f>
        <x:v>486.3278370256421</x:v>
      </x:c>
      <x:c r="AO978" s="17" t="n">
        <x:f>IF(N978=0,1,AN978/N978)</x:f>
        <x:v>0.1334232749041542</x:v>
      </x:c>
      <x:c r="AP978" s="11" t="str">
        <x:f>IF(AO978&gt;='01 Controls'!$E$16,"PASS","FAIL")</x:f>
        <x:v>FAIL</x:v>
      </x:c>
      <x:c r="AQ978" s="11" t="str">
        <x:v>UNQUANTIFIED</x:v>
      </x:c>
      <x:c r="AR978" s="11" t="str">
        <x:v>Position-class planning record; serial item and receiver open</x:v>
      </x:c>
      <x:c r="AS978" s="26"/>
      <x:c r="AT978" s="26"/>
    </x:row>
    <x:row r="979">
      <x:c r="C979" s="11" t="str">
        <x:v>C3-L-TWG-COL-12</x:v>
      </x:c>
      <x:c r="D979" s="11" t="str">
        <x:v>C3</x:v>
      </x:c>
      <x:c r="E979" s="11" t="str">
        <x:v>Cascadia earthquake</x:v>
      </x:c>
      <x:c r="F979" s="11" t="str">
        <x:v>L-TWG</x:v>
      </x:c>
      <x:c r="G979" s="11" t="str">
        <x:v>Temporary works and crossing group</x:v>
      </x:c>
      <x:c r="H979" s="11" t="str">
        <x:v>COL-12</x:v>
      </x:c>
      <x:c r="I979" s="19" t="n">
        <x:v>24</x:v>
      </x:c>
      <x:c r="J979" s="21" t="n">
        <x:v>10</x:v>
      </x:c>
      <x:c r="K979" s="18" t="n">
        <x:f>'05 Cargo Register'!K83</x:f>
        <x:v>60.75</x:v>
      </x:c>
      <x:c r="L979" s="18" t="n">
        <x:f>'05 Cargo Register'!N83</x:f>
        <x:v>7</x:v>
      </x:c>
      <x:c r="M979" s="18" t="n">
        <x:f>'05 Cargo Register'!O83</x:f>
        <x:v>184.8</x:v>
      </x:c>
      <x:c r="N979" s="18" t="n">
        <x:f>J979*K979</x:f>
        <x:v>607.5</x:v>
      </x:c>
      <x:c r="O979" s="18" t="n">
        <x:f>J979*L979</x:f>
        <x:v>70</x:v>
      </x:c>
      <x:c r="P979" s="18" t="n">
        <x:f>J979*M979</x:f>
        <x:v>1848</x:v>
      </x:c>
      <x:c r="Q979" s="22" t="n">
        <x:f>'01 Controls'!$E$24*'02 Cargo Classes'!$M$8</x:f>
        <x:v>0.2</x:v>
      </x:c>
      <x:c r="R979" s="22" t="n">
        <x:f>'01 Controls'!$F$24*'02 Cargo Classes'!$N$8</x:f>
        <x:v>0.24499999999999997</x:v>
      </x:c>
      <x:c r="S979" s="22" t="n">
        <x:f>'01 Controls'!$G$24*'02 Cargo Classes'!$O$8</x:f>
        <x:v>0.6</x:v>
      </x:c>
      <x:c r="T979" s="22" t="n">
        <x:f>'01 Controls'!$H$24*'02 Cargo Classes'!$P$8</x:f>
        <x:v>0.010000000000000002</x:v>
      </x:c>
      <x:c r="U979" s="22" t="n">
        <x:f>SUM(Q979:T979)</x:f>
        <x:v>1.055</x:v>
      </x:c>
      <x:c r="V979" s="18" t="n">
        <x:f>IF(U979=0,0,N979*Q979/U979)</x:f>
        <x:v>115.16587677725119</x:v>
      </x:c>
      <x:c r="W979" s="18" t="n">
        <x:f>IF(U979=0,0,P979*Q979/U979)</x:f>
        <x:v>350.3317535545024</x:v>
      </x:c>
      <x:c r="X979" s="18" t="n">
        <x:f>MAX(V979,W979*'01 Controls'!$E$12)</x:f>
        <x:v>115.16587677725119</x:v>
      </x:c>
      <x:c r="Y979" s="18" t="n">
        <x:f>IF(U979=0,0,N979*R979/U979)</x:f>
        <x:v>141.07819905213267</x:v>
      </x:c>
      <x:c r="Z979" s="18" t="n">
        <x:f>IF(U979=0,0,P979*R979/U979)</x:f>
        <x:v>429.15639810426535</x:v>
      </x:c>
      <x:c r="AA979" s="18" t="n">
        <x:f>MAX(Y979,Z979*'01 Controls'!$E$13)</x:f>
        <x:v>141.07819905213267</x:v>
      </x:c>
      <x:c r="AB979" s="18" t="n">
        <x:f>IF(U979=0,0,N979*S979/U979)</x:f>
        <x:v>345.49763033175356</x:v>
      </x:c>
      <x:c r="AC979" s="18" t="n">
        <x:f>IF(U979=0,0,P979*S979/U979)</x:f>
        <x:v>1050.9952606635072</x:v>
      </x:c>
      <x:c r="AD979" s="18" t="n">
        <x:f>MAX(AB979,AC979*'01 Controls'!$E$14)</x:f>
        <x:v>345.49763033175356</x:v>
      </x:c>
      <x:c r="AE979" s="18" t="n">
        <x:f>IF(U979=0,0,N979*T979/U979)</x:f>
        <x:v>5.758293838862561</x:v>
      </x:c>
      <x:c r="AF979" s="18" t="n">
        <x:f>IF(U979=0,0,P979*T979/U979)</x:f>
        <x:v>17.516587677725123</x:v>
      </x:c>
      <x:c r="AG979" s="18" t="n">
        <x:f>MAX(AE979,AF979*'01 Controls'!$E$15)</x:f>
        <x:v>5.758293838862561</x:v>
      </x:c>
      <x:c r="AH979" s="18" t="n">
        <x:f>SUM(V979,Y979,AB979,AE979)</x:f>
        <x:v>607.5</x:v>
      </x:c>
      <x:c r="AI979" s="18" t="n">
        <x:f>N979-AH979</x:f>
        <x:v>0</x:v>
      </x:c>
      <x:c r="AJ979" s="18" t="n">
        <x:f>V979*INDEX('07 Mode Capacity'!$P$6:$P$17,MATCH("AIR-"&amp;I979,'07 Mode Capacity'!$C$6:$C$17,0))</x:f>
        <x:v>23.368776533102032</x:v>
      </x:c>
      <x:c r="AK979" s="18" t="n">
        <x:f>Y979*INDEX('07 Mode Capacity'!$P$6:$P$17,MATCH("OCEAN-"&amp;I979,'07 Mode Capacity'!$C$6:$C$17,0))</x:f>
        <x:v>21.174292741808458</x:v>
      </x:c>
      <x:c r="AL979" s="18" t="n">
        <x:f>AB979*INDEX('07 Mode Capacity'!$P$6:$P$17,MATCH("LAND-"&amp;I979,'07 Mode Capacity'!$C$6:$C$17,0))</x:f>
        <x:v>132.15316292792156</x:v>
      </x:c>
      <x:c r="AM979" s="18" t="n">
        <x:f>AE979*INDEX('07 Mode Capacity'!$P$6:$P$17,MATCH("INLAND-"&amp;I979,'07 Mode Capacity'!$C$6:$C$17,0))</x:f>
        <x:v>5.758293838862561</x:v>
      </x:c>
      <x:c r="AN979" s="18" t="n">
        <x:f>SUM(AJ979:AM979)</x:f>
        <x:v>182.4545260416946</x:v>
      </x:c>
      <x:c r="AO979" s="17" t="n">
        <x:f>IF(N979=0,1,AN979/N979)</x:f>
        <x:v>0.3003366683813903</x:v>
      </x:c>
      <x:c r="AP979" s="11" t="str">
        <x:f>IF(AO979&gt;='01 Controls'!$E$16,"PASS","FAIL")</x:f>
        <x:v>FAIL</x:v>
      </x:c>
      <x:c r="AQ979" s="11" t="str">
        <x:v>UNQUANTIFIED</x:v>
      </x:c>
      <x:c r="AR979" s="11" t="str">
        <x:v>Position-class planning record; serial item and receiver open</x:v>
      </x:c>
      <x:c r="AS979" s="26"/>
      <x:c r="AT979" s="26"/>
    </x:row>
    <x:row r="980">
      <x:c r="C980" s="11" t="str">
        <x:v>C3-L-TWG-BAT-22</x:v>
      </x:c>
      <x:c r="D980" s="11" t="str">
        <x:v>C3</x:v>
      </x:c>
      <x:c r="E980" s="11" t="str">
        <x:v>Cascadia earthquake</x:v>
      </x:c>
      <x:c r="F980" s="11" t="str">
        <x:v>L-TWG</x:v>
      </x:c>
      <x:c r="G980" s="11" t="str">
        <x:v>Temporary works and crossing group</x:v>
      </x:c>
      <x:c r="H980" s="11" t="str">
        <x:v>BAT-22</x:v>
      </x:c>
      <x:c r="I980" s="19" t="n">
        <x:v>48</x:v>
      </x:c>
      <x:c r="J980" s="21" t="n">
        <x:v>10</x:v>
      </x:c>
      <x:c r="K980" s="18" t="n">
        <x:f>'05 Cargo Register'!K84</x:f>
        <x:v>243</x:v>
      </x:c>
      <x:c r="L980" s="18" t="n">
        <x:f>'05 Cargo Register'!N84</x:f>
        <x:v>14</x:v>
      </x:c>
      <x:c r="M980" s="18" t="n">
        <x:f>'05 Cargo Register'!O84</x:f>
        <x:v>369.6</x:v>
      </x:c>
      <x:c r="N980" s="18" t="n">
        <x:f>J980*K980</x:f>
        <x:v>2430</x:v>
      </x:c>
      <x:c r="O980" s="18" t="n">
        <x:f>J980*L980</x:f>
        <x:v>140</x:v>
      </x:c>
      <x:c r="P980" s="18" t="n">
        <x:f>J980*M980</x:f>
        <x:v>3696</x:v>
      </x:c>
      <x:c r="Q980" s="22" t="n">
        <x:f>'01 Controls'!$E$24*'02 Cargo Classes'!$M$9</x:f>
        <x:v>0</x:v>
      </x:c>
      <x:c r="R980" s="22" t="n">
        <x:f>'01 Controls'!$F$24*'02 Cargo Classes'!$N$9</x:f>
        <x:v>0.35</x:v>
      </x:c>
      <x:c r="S980" s="22" t="n">
        <x:f>'01 Controls'!$G$24*'02 Cargo Classes'!$O$9</x:f>
        <x:v>0.5</x:v>
      </x:c>
      <x:c r="T980" s="22" t="n">
        <x:f>'01 Controls'!$H$24*'02 Cargo Classes'!$P$9</x:f>
        <x:v>0.025</x:v>
      </x:c>
      <x:c r="U980" s="22" t="n">
        <x:f>SUM(Q980:T980)</x:f>
        <x:v>0.875</x:v>
      </x:c>
      <x:c r="V980" s="18" t="n">
        <x:f>IF(U980=0,0,N980*Q980/U980)</x:f>
        <x:v>0</x:v>
      </x:c>
      <x:c r="W980" s="18" t="n">
        <x:f>IF(U980=0,0,P980*Q980/U980)</x:f>
        <x:v>0</x:v>
      </x:c>
      <x:c r="X980" s="18" t="n">
        <x:f>MAX(V980,W980*'01 Controls'!$E$12)</x:f>
        <x:v>0</x:v>
      </x:c>
      <x:c r="Y980" s="18" t="n">
        <x:f>IF(U980=0,0,N980*R980/U980)</x:f>
        <x:v>972</x:v>
      </x:c>
      <x:c r="Z980" s="18" t="n">
        <x:f>IF(U980=0,0,P980*R980/U980)</x:f>
        <x:v>1478.3999999999999</x:v>
      </x:c>
      <x:c r="AA980" s="18" t="n">
        <x:f>MAX(Y980,Z980*'01 Controls'!$E$13)</x:f>
        <x:v>972</x:v>
      </x:c>
      <x:c r="AB980" s="18" t="n">
        <x:f>IF(U980=0,0,N980*S980/U980)</x:f>
        <x:v>1388.5714285714287</x:v>
      </x:c>
      <x:c r="AC980" s="18" t="n">
        <x:f>IF(U980=0,0,P980*S980/U980)</x:f>
        <x:v>2112</x:v>
      </x:c>
      <x:c r="AD980" s="18" t="n">
        <x:f>MAX(AB980,AC980*'01 Controls'!$E$14)</x:f>
        <x:v>1388.5714285714287</x:v>
      </x:c>
      <x:c r="AE980" s="18" t="n">
        <x:f>IF(U980=0,0,N980*T980/U980)</x:f>
        <x:v>69.42857142857143</x:v>
      </x:c>
      <x:c r="AF980" s="18" t="n">
        <x:f>IF(U980=0,0,P980*T980/U980)</x:f>
        <x:v>105.60000000000001</x:v>
      </x:c>
      <x:c r="AG980" s="18" t="n">
        <x:f>MAX(AE980,AF980*'01 Controls'!$E$15)</x:f>
        <x:v>69.42857142857143</x:v>
      </x:c>
      <x:c r="AH980" s="18" t="n">
        <x:f>SUM(V980,Y980,AB980,AE980)</x:f>
        <x:v>2430</x:v>
      </x:c>
      <x:c r="AI980" s="18" t="n">
        <x:f>N980-AH980</x:f>
        <x:v>0</x:v>
      </x:c>
      <x:c r="AJ980" s="18" t="n">
        <x:f>V980*INDEX('07 Mode Capacity'!$P$6:$P$17,MATCH("AIR-"&amp;I980,'07 Mode Capacity'!$C$6:$C$17,0))</x:f>
        <x:v>0</x:v>
      </x:c>
      <x:c r="AK980" s="18" t="n">
        <x:f>Y980*INDEX('07 Mode Capacity'!$P$6:$P$17,MATCH("OCEAN-"&amp;I980,'07 Mode Capacity'!$C$6:$C$17,0))</x:f>
        <x:v>85.18246430856456</x:v>
      </x:c>
      <x:c r="AL980" s="18" t="n">
        <x:f>AB980*INDEX('07 Mode Capacity'!$P$6:$P$17,MATCH("LAND-"&amp;I980,'07 Mode Capacity'!$C$6:$C$17,0))</x:f>
        <x:v>169.472184525914</x:v>
      </x:c>
      <x:c r="AM980" s="18" t="n">
        <x:f>AE980*INDEX('07 Mode Capacity'!$P$6:$P$17,MATCH("INLAND-"&amp;I980,'07 Mode Capacity'!$C$6:$C$17,0))</x:f>
        <x:v>43.82570041585885</x:v>
      </x:c>
      <x:c r="AN980" s="18" t="n">
        <x:f>SUM(AJ980:AM980)</x:f>
        <x:v>298.48034925033744</x:v>
      </x:c>
      <x:c r="AO980" s="17" t="n">
        <x:f>IF(N980=0,1,AN980/N980)</x:f>
        <x:v>0.12283141944458331</x:v>
      </x:c>
      <x:c r="AP980" s="11" t="str">
        <x:f>IF(AO980&gt;='01 Controls'!$E$16,"PASS","FAIL")</x:f>
        <x:v>FAIL</x:v>
      </x:c>
      <x:c r="AQ980" s="11" t="str">
        <x:v>UNQUANTIFIED</x:v>
      </x:c>
      <x:c r="AR980" s="11" t="str">
        <x:v>Position-class planning record; serial item and receiver open</x:v>
      </x:c>
      <x:c r="AS980" s="26"/>
      <x:c r="AT980" s="26"/>
    </x:row>
    <x:row r="981">
      <x:c r="C981" s="11" t="str">
        <x:v>C3-L-TWG-TNK-20</x:v>
      </x:c>
      <x:c r="D981" s="11" t="str">
        <x:v>C3</x:v>
      </x:c>
      <x:c r="E981" s="11" t="str">
        <x:v>Cascadia earthquake</x:v>
      </x:c>
      <x:c r="F981" s="11" t="str">
        <x:v>L-TWG</x:v>
      </x:c>
      <x:c r="G981" s="11" t="str">
        <x:v>Temporary works and crossing group</x:v>
      </x:c>
      <x:c r="H981" s="11" t="str">
        <x:v>TNK-20</x:v>
      </x:c>
      <x:c r="I981" s="19" t="n">
        <x:v>48</x:v>
      </x:c>
      <x:c r="J981" s="21" t="n">
        <x:v>10</x:v>
      </x:c>
      <x:c r="K981" s="18" t="n">
        <x:f>'05 Cargo Register'!K85</x:f>
        <x:v>243</x:v>
      </x:c>
      <x:c r="L981" s="18" t="n">
        <x:f>'05 Cargo Register'!N85</x:f>
        <x:v>15</x:v>
      </x:c>
      <x:c r="M981" s="18" t="n">
        <x:f>'05 Cargo Register'!O85</x:f>
        <x:v>318.75</x:v>
      </x:c>
      <x:c r="N981" s="18" t="n">
        <x:f>J981*K981</x:f>
        <x:v>2430</x:v>
      </x:c>
      <x:c r="O981" s="18" t="n">
        <x:f>J981*L981</x:f>
        <x:v>150</x:v>
      </x:c>
      <x:c r="P981" s="18" t="n">
        <x:f>J981*M981</x:f>
        <x:v>3187.5</x:v>
      </x:c>
      <x:c r="Q981" s="22" t="n">
        <x:f>'01 Controls'!$E$24*'02 Cargo Classes'!$M$10</x:f>
        <x:v>0</x:v>
      </x:c>
      <x:c r="R981" s="22" t="n">
        <x:f>'01 Controls'!$F$24*'02 Cargo Classes'!$N$10</x:f>
        <x:v>0.42</x:v>
      </x:c>
      <x:c r="S981" s="22" t="n">
        <x:f>'01 Controls'!$G$24*'02 Cargo Classes'!$O$10</x:f>
        <x:v>0.5</x:v>
      </x:c>
      <x:c r="T981" s="22" t="n">
        <x:f>'01 Controls'!$H$24*'02 Cargo Classes'!$P$10</x:f>
        <x:v>0.05</x:v>
      </x:c>
      <x:c r="U981" s="22" t="n">
        <x:f>SUM(Q981:T981)</x:f>
        <x:v>0.97</x:v>
      </x:c>
      <x:c r="V981" s="18" t="n">
        <x:f>IF(U981=0,0,N981*Q981/U981)</x:f>
        <x:v>0</x:v>
      </x:c>
      <x:c r="W981" s="18" t="n">
        <x:f>IF(U981=0,0,P981*Q981/U981)</x:f>
        <x:v>0</x:v>
      </x:c>
      <x:c r="X981" s="18" t="n">
        <x:f>MAX(V981,W981*'01 Controls'!$E$12)</x:f>
        <x:v>0</x:v>
      </x:c>
      <x:c r="Y981" s="18" t="n">
        <x:f>IF(U981=0,0,N981*R981/U981)</x:f>
        <x:v>1052.164948453608</x:v>
      </x:c>
      <x:c r="Z981" s="18" t="n">
        <x:f>IF(U981=0,0,P981*R981/U981)</x:f>
        <x:v>1380.1546391752577</x:v>
      </x:c>
      <x:c r="AA981" s="18" t="n">
        <x:f>MAX(Y981,Z981*'01 Controls'!$E$13)</x:f>
        <x:v>1052.164948453608</x:v>
      </x:c>
      <x:c r="AB981" s="18" t="n">
        <x:f>IF(U981=0,0,N981*S981/U981)</x:f>
        <x:v>1252.5773195876288</x:v>
      </x:c>
      <x:c r="AC981" s="18" t="n">
        <x:f>IF(U981=0,0,P981*S981/U981)</x:f>
        <x:v>1643.041237113402</x:v>
      </x:c>
      <x:c r="AD981" s="18" t="n">
        <x:f>MAX(AB981,AC981*'01 Controls'!$E$14)</x:f>
        <x:v>1252.5773195876288</x:v>
      </x:c>
      <x:c r="AE981" s="18" t="n">
        <x:f>IF(U981=0,0,N981*T981/U981)</x:f>
        <x:v>125.25773195876289</x:v>
      </x:c>
      <x:c r="AF981" s="18" t="n">
        <x:f>IF(U981=0,0,P981*T981/U981)</x:f>
        <x:v>164.30412371134022</x:v>
      </x:c>
      <x:c r="AG981" s="18" t="n">
        <x:f>MAX(AE981,AF981*'01 Controls'!$E$15)</x:f>
        <x:v>125.25773195876289</x:v>
      </x:c>
      <x:c r="AH981" s="18" t="n">
        <x:f>SUM(V981,Y981,AB981,AE981)</x:f>
        <x:v>2430</x:v>
      </x:c>
      <x:c r="AI981" s="18" t="n">
        <x:f>N981-AH981</x:f>
        <x:v>0</x:v>
      </x:c>
      <x:c r="AJ981" s="18" t="n">
        <x:f>V981*INDEX('07 Mode Capacity'!$P$6:$P$17,MATCH("AIR-"&amp;I981,'07 Mode Capacity'!$C$6:$C$17,0))</x:f>
        <x:v>0</x:v>
      </x:c>
      <x:c r="AK981" s="18" t="n">
        <x:f>Y981*INDEX('07 Mode Capacity'!$P$6:$P$17,MATCH("OCEAN-"&amp;I981,'07 Mode Capacity'!$C$6:$C$17,0))</x:f>
        <x:v>92.20782218968327</x:v>
      </x:c>
      <x:c r="AL981" s="18" t="n">
        <x:f>AB981*INDEX('07 Mode Capacity'!$P$6:$P$17,MATCH("LAND-"&amp;I981,'07 Mode Capacity'!$C$6:$C$17,0))</x:f>
        <x:v>152.8743932579121</x:v>
      </x:c>
      <x:c r="AM981" s="18" t="n">
        <x:f>AE981*INDEX('07 Mode Capacity'!$P$6:$P$17,MATCH("INLAND-"&amp;I981,'07 Mode Capacity'!$C$6:$C$17,0))</x:f>
        <x:v>79.06698528634328</x:v>
      </x:c>
      <x:c r="AN981" s="18" t="n">
        <x:f>SUM(AJ981:AM981)</x:f>
        <x:v>324.14920073393864</x:v>
      </x:c>
      <x:c r="AO981" s="17" t="n">
        <x:f>IF(N981=0,1,AN981/N981)</x:f>
        <x:v>0.13339473281232042</x:v>
      </x:c>
      <x:c r="AP981" s="11" t="str">
        <x:f>IF(AO981&gt;='01 Controls'!$E$16,"PASS","FAIL")</x:f>
        <x:v>FAIL</x:v>
      </x:c>
      <x:c r="AQ981" s="11" t="str">
        <x:v>UNQUANTIFIED</x:v>
      </x:c>
      <x:c r="AR981" s="11" t="str">
        <x:v>Position-class planning record; serial item and receiver open</x:v>
      </x:c>
      <x:c r="AS981" s="26"/>
      <x:c r="AT981" s="26"/>
    </x:row>
    <x:row r="982">
      <x:c r="C982" s="11" t="str">
        <x:v>C3-L-TWG-FLR-24</x:v>
      </x:c>
      <x:c r="D982" s="11" t="str">
        <x:v>C3</x:v>
      </x:c>
      <x:c r="E982" s="11" t="str">
        <x:v>Cascadia earthquake</x:v>
      </x:c>
      <x:c r="F982" s="11" t="str">
        <x:v>L-TWG</x:v>
      </x:c>
      <x:c r="G982" s="11" t="str">
        <x:v>Temporary works and crossing group</x:v>
      </x:c>
      <x:c r="H982" s="11" t="str">
        <x:v>FLR-24</x:v>
      </x:c>
      <x:c r="I982" s="19" t="n">
        <x:v>48</x:v>
      </x:c>
      <x:c r="J982" s="21" t="n">
        <x:v>10</x:v>
      </x:c>
      <x:c r="K982" s="18" t="n">
        <x:f>'05 Cargo Register'!K86</x:f>
        <x:v>546.75</x:v>
      </x:c>
      <x:c r="L982" s="18" t="n">
        <x:f>'05 Cargo Register'!N86</x:f>
        <x:v>27</x:v>
      </x:c>
      <x:c r="M982" s="18" t="n">
        <x:f>'05 Cargo Register'!O86</x:f>
        <x:v>864</x:v>
      </x:c>
      <x:c r="N982" s="18" t="n">
        <x:f>J982*K982</x:f>
        <x:v>5467.5</x:v>
      </x:c>
      <x:c r="O982" s="18" t="n">
        <x:f>J982*L982</x:f>
        <x:v>270</x:v>
      </x:c>
      <x:c r="P982" s="18" t="n">
        <x:f>J982*M982</x:f>
        <x:v>8640</x:v>
      </x:c>
      <x:c r="Q982" s="22" t="n">
        <x:f>'01 Controls'!$E$24*'02 Cargo Classes'!$M$11</x:f>
        <x:v>0</x:v>
      </x:c>
      <x:c r="R982" s="22" t="n">
        <x:f>'01 Controls'!$F$24*'02 Cargo Classes'!$N$11</x:f>
        <x:v>0.42</x:v>
      </x:c>
      <x:c r="S982" s="22" t="n">
        <x:f>'01 Controls'!$G$24*'02 Cargo Classes'!$O$11</x:f>
        <x:v>0.5</x:v>
      </x:c>
      <x:c r="T982" s="22" t="n">
        <x:f>'01 Controls'!$H$24*'02 Cargo Classes'!$P$11</x:f>
        <x:v>0.04000000000000001</x:v>
      </x:c>
      <x:c r="U982" s="22" t="n">
        <x:f>SUM(Q982:T982)</x:f>
        <x:v>0.96</x:v>
      </x:c>
      <x:c r="V982" s="18" t="n">
        <x:f>IF(U982=0,0,N982*Q982/U982)</x:f>
        <x:v>0</x:v>
      </x:c>
      <x:c r="W982" s="18" t="n">
        <x:f>IF(U982=0,0,P982*Q982/U982)</x:f>
        <x:v>0</x:v>
      </x:c>
      <x:c r="X982" s="18" t="n">
        <x:f>MAX(V982,W982*'01 Controls'!$E$12)</x:f>
        <x:v>0</x:v>
      </x:c>
      <x:c r="Y982" s="18" t="n">
        <x:f>IF(U982=0,0,N982*R982/U982)</x:f>
        <x:v>2392.03125</x:v>
      </x:c>
      <x:c r="Z982" s="18" t="n">
        <x:f>IF(U982=0,0,P982*R982/U982)</x:f>
        <x:v>3780</x:v>
      </x:c>
      <x:c r="AA982" s="18" t="n">
        <x:f>MAX(Y982,Z982*'01 Controls'!$E$13)</x:f>
        <x:v>2392.03125</x:v>
      </x:c>
      <x:c r="AB982" s="18" t="n">
        <x:f>IF(U982=0,0,N982*S982/U982)</x:f>
        <x:v>2847.65625</x:v>
      </x:c>
      <x:c r="AC982" s="18" t="n">
        <x:f>IF(U982=0,0,P982*S982/U982)</x:f>
        <x:v>4500</x:v>
      </x:c>
      <x:c r="AD982" s="18" t="n">
        <x:f>MAX(AB982,AC982*'01 Controls'!$E$14)</x:f>
        <x:v>2847.65625</x:v>
      </x:c>
      <x:c r="AE982" s="18" t="n">
        <x:f>IF(U982=0,0,N982*T982/U982)</x:f>
        <x:v>227.81250000000006</x:v>
      </x:c>
      <x:c r="AF982" s="18" t="n">
        <x:f>IF(U982=0,0,P982*T982/U982)</x:f>
        <x:v>360.0000000000001</x:v>
      </x:c>
      <x:c r="AG982" s="18" t="n">
        <x:f>MAX(AE982,AF982*'01 Controls'!$E$15)</x:f>
        <x:v>227.81250000000006</x:v>
      </x:c>
      <x:c r="AH982" s="18" t="n">
        <x:f>SUM(V982,Y982,AB982,AE982)</x:f>
        <x:v>5467.5</x:v>
      </x:c>
      <x:c r="AI982" s="18" t="n">
        <x:f>N982-AH982</x:f>
        <x:v>0</x:v>
      </x:c>
      <x:c r="AJ982" s="18" t="n">
        <x:f>V982*INDEX('07 Mode Capacity'!$P$6:$P$17,MATCH("AIR-"&amp;I982,'07 Mode Capacity'!$C$6:$C$17,0))</x:f>
        <x:v>0</x:v>
      </x:c>
      <x:c r="AK982" s="18" t="n">
        <x:f>Y982*INDEX('07 Mode Capacity'!$P$6:$P$17,MATCH("OCEAN-"&amp;I982,'07 Mode Capacity'!$C$6:$C$17,0))</x:f>
        <x:v>209.6287207593581</x:v>
      </x:c>
      <x:c r="AL982" s="18" t="n">
        <x:f>AB982*INDEX('07 Mode Capacity'!$P$6:$P$17,MATCH("LAND-"&amp;I982,'07 Mode Capacity'!$C$6:$C$17,0))</x:f>
        <x:v>347.5503784222845</x:v>
      </x:c>
      <x:c r="AM982" s="18" t="n">
        <x:f>AE982*INDEX('07 Mode Capacity'!$P$6:$P$17,MATCH("INLAND-"&amp;I982,'07 Mode Capacity'!$C$6:$C$17,0))</x:f>
        <x:v>143.80307948953688</x:v>
      </x:c>
      <x:c r="AN982" s="18" t="n">
        <x:f>SUM(AJ982:AM982)</x:f>
        <x:v>700.9821786711796</x:v>
      </x:c>
      <x:c r="AO982" s="17" t="n">
        <x:f>IF(N982=0,1,AN982/N982)</x:f>
        <x:v>0.12820890327776488</x:v>
      </x:c>
      <x:c r="AP982" s="11" t="str">
        <x:f>IF(AO982&gt;='01 Controls'!$E$16,"PASS","FAIL")</x:f>
        <x:v>FAIL</x:v>
      </x:c>
      <x:c r="AQ982" s="11" t="str">
        <x:v>UNQUANTIFIED</x:v>
      </x:c>
      <x:c r="AR982" s="11" t="str">
        <x:v>Position-class planning record; serial item and receiver open</x:v>
      </x:c>
      <x:c r="AS982" s="26"/>
      <x:c r="AT982" s="26"/>
    </x:row>
    <x:row r="983">
      <x:c r="C983" s="11" t="str">
        <x:v>C3-L-TWG-ROL-30</x:v>
      </x:c>
      <x:c r="D983" s="11" t="str">
        <x:v>C3</x:v>
      </x:c>
      <x:c r="E983" s="11" t="str">
        <x:v>Cascadia earthquake</x:v>
      </x:c>
      <x:c r="F983" s="11" t="str">
        <x:v>L-TWG</x:v>
      </x:c>
      <x:c r="G983" s="11" t="str">
        <x:v>Temporary works and crossing group</x:v>
      </x:c>
      <x:c r="H983" s="11" t="str">
        <x:v>ROL-30</x:v>
      </x:c>
      <x:c r="I983" s="19" t="n">
        <x:v>48</x:v>
      </x:c>
      <x:c r="J983" s="21" t="n">
        <x:v>10</x:v>
      </x:c>
      <x:c r="K983" s="18" t="n">
        <x:f>'05 Cargo Register'!K87</x:f>
        <x:v>759.375</x:v>
      </x:c>
      <x:c r="L983" s="18" t="n">
        <x:f>'05 Cargo Register'!N87</x:f>
        <x:v>32</x:v>
      </x:c>
      <x:c r="M983" s="18" t="n">
        <x:f>'05 Cargo Register'!O87</x:f>
        <x:v>2040</x:v>
      </x:c>
      <x:c r="N983" s="18" t="n">
        <x:f>J983*K983</x:f>
        <x:v>7593.75</x:v>
      </x:c>
      <x:c r="O983" s="18" t="n">
        <x:f>J983*L983</x:f>
        <x:v>320</x:v>
      </x:c>
      <x:c r="P983" s="18" t="n">
        <x:f>J983*M983</x:f>
        <x:v>20400</x:v>
      </x:c>
      <x:c r="Q983" s="22" t="n">
        <x:f>'01 Controls'!$E$24*'02 Cargo Classes'!$M$12</x:f>
        <x:v>0</x:v>
      </x:c>
      <x:c r="R983" s="22" t="n">
        <x:f>'01 Controls'!$F$24*'02 Cargo Classes'!$N$12</x:f>
        <x:v>0.35</x:v>
      </x:c>
      <x:c r="S983" s="22" t="n">
        <x:f>'01 Controls'!$G$24*'02 Cargo Classes'!$O$12</x:f>
        <x:v>0.75</x:v>
      </x:c>
      <x:c r="T983" s="22" t="n">
        <x:f>'01 Controls'!$H$24*'02 Cargo Classes'!$P$12</x:f>
        <x:v>0.03</x:v>
      </x:c>
      <x:c r="U983" s="22" t="n">
        <x:f>SUM(Q983:T983)</x:f>
        <x:v>1.1300000000000001</x:v>
      </x:c>
      <x:c r="V983" s="18" t="n">
        <x:f>IF(U983=0,0,N983*Q983/U983)</x:f>
        <x:v>0</x:v>
      </x:c>
      <x:c r="W983" s="18" t="n">
        <x:f>IF(U983=0,0,P983*Q983/U983)</x:f>
        <x:v>0</x:v>
      </x:c>
      <x:c r="X983" s="18" t="n">
        <x:f>MAX(V983,W983*'01 Controls'!$E$12)</x:f>
        <x:v>0</x:v>
      </x:c>
      <x:c r="Y983" s="18" t="n">
        <x:f>IF(U983=0,0,N983*R983/U983)</x:f>
        <x:v>2352.046460176991</x:v>
      </x:c>
      <x:c r="Z983" s="18" t="n">
        <x:f>IF(U983=0,0,P983*R983/U983)</x:f>
        <x:v>6318.58407079646</x:v>
      </x:c>
      <x:c r="AA983" s="18" t="n">
        <x:f>MAX(Y983,Z983*'01 Controls'!$E$13)</x:f>
        <x:v>2352.046460176991</x:v>
      </x:c>
      <x:c r="AB983" s="18" t="n">
        <x:f>IF(U983=0,0,N983*S983/U983)</x:f>
        <x:v>5040.099557522123</x:v>
      </x:c>
      <x:c r="AC983" s="18" t="n">
        <x:f>IF(U983=0,0,P983*S983/U983)</x:f>
        <x:v>13539.823008849557</x:v>
      </x:c>
      <x:c r="AD983" s="18" t="n">
        <x:f>MAX(AB983,AC983*'01 Controls'!$E$14)</x:f>
        <x:v>5040.099557522123</x:v>
      </x:c>
      <x:c r="AE983" s="18" t="n">
        <x:f>IF(U983=0,0,N983*T983/U983)</x:f>
        <x:v>201.60398230088492</x:v>
      </x:c>
      <x:c r="AF983" s="18" t="n">
        <x:f>IF(U983=0,0,P983*T983/U983)</x:f>
        <x:v>541.5929203539822</x:v>
      </x:c>
      <x:c r="AG983" s="18" t="n">
        <x:f>MAX(AE983,AF983*'01 Controls'!$E$15)</x:f>
        <x:v>201.60398230088492</x:v>
      </x:c>
      <x:c r="AH983" s="18" t="n">
        <x:f>SUM(V983,Y983,AB983,AE983)</x:f>
        <x:v>7593.749999999999</x:v>
      </x:c>
      <x:c r="AI983" s="18" t="n">
        <x:f>N983-AH983</x:f>
        <x:v>9.094947017729282e-13</x:v>
      </x:c>
      <x:c r="AJ983" s="18" t="n">
        <x:f>V983*INDEX('07 Mode Capacity'!$P$6:$P$17,MATCH("AIR-"&amp;I983,'07 Mode Capacity'!$C$6:$C$17,0))</x:f>
        <x:v>0</x:v>
      </x:c>
      <x:c r="AK983" s="18" t="n">
        <x:f>Y983*INDEX('07 Mode Capacity'!$P$6:$P$17,MATCH("OCEAN-"&amp;I983,'07 Mode Capacity'!$C$6:$C$17,0))</x:f>
        <x:v>206.12460251657626</x:v>
      </x:c>
      <x:c r="AL983" s="18" t="n">
        <x:f>AB983*INDEX('07 Mode Capacity'!$P$6:$P$17,MATCH("LAND-"&amp;I983,'07 Mode Capacity'!$C$6:$C$17,0))</x:f>
        <x:v>615.1334131367867</x:v>
      </x:c>
      <x:c r="AM983" s="18" t="n">
        <x:f>AE983*INDEX('07 Mode Capacity'!$P$6:$P$17,MATCH("INLAND-"&amp;I983,'07 Mode Capacity'!$C$6:$C$17,0))</x:f>
        <x:v>127.25936238012108</x:v>
      </x:c>
      <x:c r="AN983" s="18" t="n">
        <x:f>SUM(AJ983:AM983)</x:f>
        <x:v>948.517378033484</x:v>
      </x:c>
      <x:c r="AO983" s="17" t="n">
        <x:f>IF(N983=0,1,AN983/N983)</x:f>
        <x:v>0.12490763825955345</x:v>
      </x:c>
      <x:c r="AP983" s="11" t="str">
        <x:f>IF(AO983&gt;='01 Controls'!$E$16,"PASS","FAIL")</x:f>
        <x:v>FAIL</x:v>
      </x:c>
      <x:c r="AQ983" s="11" t="str">
        <x:v>UNQUANTIFIED</x:v>
      </x:c>
      <x:c r="AR983" s="11" t="str">
        <x:v>Position-class planning record; serial item and receiver open</x:v>
      </x:c>
      <x:c r="AS983" s="26"/>
      <x:c r="AT983" s="26"/>
    </x:row>
    <x:row r="984">
      <x:c r="C984" s="11" t="str">
        <x:v>C3-L-TWG-LIN-18</x:v>
      </x:c>
      <x:c r="D984" s="11" t="str">
        <x:v>C3</x:v>
      </x:c>
      <x:c r="E984" s="11" t="str">
        <x:v>Cascadia earthquake</x:v>
      </x:c>
      <x:c r="F984" s="11" t="str">
        <x:v>L-TWG</x:v>
      </x:c>
      <x:c r="G984" s="11" t="str">
        <x:v>Temporary works and crossing group</x:v>
      </x:c>
      <x:c r="H984" s="11" t="str">
        <x:v>LIN-18</x:v>
      </x:c>
      <x:c r="I984" s="19" t="n">
        <x:v>72</x:v>
      </x:c>
      <x:c r="J984" s="21" t="n">
        <x:v>10</x:v>
      </x:c>
      <x:c r="K984" s="18" t="n">
        <x:f>'05 Cargo Register'!K88</x:f>
        <x:v>303.75</x:v>
      </x:c>
      <x:c r="L984" s="18" t="n">
        <x:f>'05 Cargo Register'!N88</x:f>
        <x:v>22</x:v>
      </x:c>
      <x:c r="M984" s="18" t="n">
        <x:f>'05 Cargo Register'!O88</x:f>
        <x:v>968</x:v>
      </x:c>
      <x:c r="N984" s="18" t="n">
        <x:f>J984*K984</x:f>
        <x:v>3037.5</x:v>
      </x:c>
      <x:c r="O984" s="18" t="n">
        <x:f>J984*L984</x:f>
        <x:v>220</x:v>
      </x:c>
      <x:c r="P984" s="18" t="n">
        <x:f>J984*M984</x:f>
        <x:v>9680</x:v>
      </x:c>
      <x:c r="Q984" s="22" t="n">
        <x:f>'01 Controls'!$E$24*'02 Cargo Classes'!$M$13</x:f>
        <x:v>0</x:v>
      </x:c>
      <x:c r="R984" s="22" t="n">
        <x:f>'01 Controls'!$F$24*'02 Cargo Classes'!$N$13</x:f>
        <x:v>0.42</x:v>
      </x:c>
      <x:c r="S984" s="22" t="n">
        <x:f>'01 Controls'!$G$24*'02 Cargo Classes'!$O$13</x:f>
        <x:v>0.5</x:v>
      </x:c>
      <x:c r="T984" s="22" t="n">
        <x:f>'01 Controls'!$H$24*'02 Cargo Classes'!$P$13</x:f>
        <x:v>0.05</x:v>
      </x:c>
      <x:c r="U984" s="22" t="n">
        <x:f>SUM(Q984:T984)</x:f>
        <x:v>0.97</x:v>
      </x:c>
      <x:c r="V984" s="18" t="n">
        <x:f>IF(U984=0,0,N984*Q984/U984)</x:f>
        <x:v>0</x:v>
      </x:c>
      <x:c r="W984" s="18" t="n">
        <x:f>IF(U984=0,0,P984*Q984/U984)</x:f>
        <x:v>0</x:v>
      </x:c>
      <x:c r="X984" s="18" t="n">
        <x:f>MAX(V984,W984*'01 Controls'!$E$12)</x:f>
        <x:v>0</x:v>
      </x:c>
      <x:c r="Y984" s="18" t="n">
        <x:f>IF(U984=0,0,N984*R984/U984)</x:f>
        <x:v>1315.2061855670104</x:v>
      </x:c>
      <x:c r="Z984" s="18" t="n">
        <x:f>IF(U984=0,0,P984*R984/U984)</x:f>
        <x:v>4191.340206185567</x:v>
      </x:c>
      <x:c r="AA984" s="18" t="n">
        <x:f>MAX(Y984,Z984*'01 Controls'!$E$13)</x:f>
        <x:v>1315.2061855670104</x:v>
      </x:c>
      <x:c r="AB984" s="18" t="n">
        <x:f>IF(U984=0,0,N984*S984/U984)</x:f>
        <x:v>1565.721649484536</x:v>
      </x:c>
      <x:c r="AC984" s="18" t="n">
        <x:f>IF(U984=0,0,P984*S984/U984)</x:f>
        <x:v>4989.690721649485</x:v>
      </x:c>
      <x:c r="AD984" s="18" t="n">
        <x:f>MAX(AB984,AC984*'01 Controls'!$E$14)</x:f>
        <x:v>1565.721649484536</x:v>
      </x:c>
      <x:c r="AE984" s="18" t="n">
        <x:f>IF(U984=0,0,N984*T984/U984)</x:f>
        <x:v>156.5721649484536</x:v>
      </x:c>
      <x:c r="AF984" s="18" t="n">
        <x:f>IF(U984=0,0,P984*T984/U984)</x:f>
        <x:v>498.96907216494844</x:v>
      </x:c>
      <x:c r="AG984" s="18" t="n">
        <x:f>MAX(AE984,AF984*'01 Controls'!$E$15)</x:f>
        <x:v>156.5721649484536</x:v>
      </x:c>
      <x:c r="AH984" s="18" t="n">
        <x:f>SUM(V984,Y984,AB984,AE984)</x:f>
        <x:v>3037.5</x:v>
      </x:c>
      <x:c r="AI984" s="18" t="n">
        <x:f>N984-AH984</x:f>
        <x:v>0</x:v>
      </x:c>
      <x:c r="AJ984" s="18" t="n">
        <x:f>V984*INDEX('07 Mode Capacity'!$P$6:$P$17,MATCH("AIR-"&amp;I984,'07 Mode Capacity'!$C$6:$C$17,0))</x:f>
        <x:v>0</x:v>
      </x:c>
      <x:c r="AK984" s="18" t="n">
        <x:f>Y984*INDEX('07 Mode Capacity'!$P$6:$P$17,MATCH("OCEAN-"&amp;I984,'07 Mode Capacity'!$C$6:$C$17,0))</x:f>
        <x:v>1029.5012866775678</x:v>
      </x:c>
      <x:c r="AL984" s="18" t="n">
        <x:f>AB984*INDEX('07 Mode Capacity'!$P$6:$P$17,MATCH("LAND-"&amp;I984,'07 Mode Capacity'!$C$6:$C$17,0))</x:f>
        <x:v>1119.5069885411117</x:v>
      </x:c>
      <x:c r="AM984" s="18" t="n">
        <x:f>AE984*INDEX('07 Mode Capacity'!$P$6:$P$17,MATCH("INLAND-"&amp;I984,'07 Mode Capacity'!$C$6:$C$17,0))</x:f>
        <x:v>156.5721649484536</x:v>
      </x:c>
      <x:c r="AN984" s="18" t="n">
        <x:f>SUM(AJ984:AM984)</x:f>
        <x:v>2305.580440167133</x:v>
      </x:c>
      <x:c r="AO984" s="17" t="n">
        <x:f>IF(N984=0,1,AN984/N984)</x:f>
        <x:v>0.7590388280385623</x:v>
      </x:c>
      <x:c r="AP984" s="11" t="str">
        <x:f>IF(AO984&gt;='01 Controls'!$E$16,"PASS","FAIL")</x:f>
        <x:v>FAIL</x:v>
      </x:c>
      <x:c r="AQ984" s="11" t="str">
        <x:v>UNQUANTIFIED</x:v>
      </x:c>
      <x:c r="AR984" s="11" t="str">
        <x:v>Position-class planning record; serial item and receiver open</x:v>
      </x:c>
      <x:c r="AS984" s="26"/>
      <x:c r="AT984" s="26"/>
    </x:row>
    <x:row r="985">
      <x:c r="C985" s="11" t="str">
        <x:v>C3-L-TWG-BLK-08</x:v>
      </x:c>
      <x:c r="D985" s="11" t="str">
        <x:v>C3</x:v>
      </x:c>
      <x:c r="E985" s="11" t="str">
        <x:v>Cascadia earthquake</x:v>
      </x:c>
      <x:c r="F985" s="11" t="str">
        <x:v>L-TWG</x:v>
      </x:c>
      <x:c r="G985" s="11" t="str">
        <x:v>Temporary works and crossing group</x:v>
      </x:c>
      <x:c r="H985" s="11" t="str">
        <x:v>BLK-08</x:v>
      </x:c>
      <x:c r="I985" s="19" t="n">
        <x:v>48</x:v>
      </x:c>
      <x:c r="J985" s="21" t="n">
        <x:v>10</x:v>
      </x:c>
      <x:c r="K985" s="18" t="n">
        <x:f>'05 Cargo Register'!K89</x:f>
        <x:v>121.5</x:v>
      </x:c>
      <x:c r="L985" s="18" t="n">
        <x:f>'05 Cargo Register'!N89</x:f>
        <x:v>19</x:v>
      </x:c>
      <x:c r="M985" s="18" t="n">
        <x:f>'05 Cargo Register'!O89</x:f>
        <x:v>969</x:v>
      </x:c>
      <x:c r="N985" s="18" t="n">
        <x:f>J985*K985</x:f>
        <x:v>1215</x:v>
      </x:c>
      <x:c r="O985" s="18" t="n">
        <x:f>J985*L985</x:f>
        <x:v>190</x:v>
      </x:c>
      <x:c r="P985" s="18" t="n">
        <x:f>J985*M985</x:f>
        <x:v>9690</x:v>
      </x:c>
      <x:c r="Q985" s="22" t="n">
        <x:f>'01 Controls'!$E$24*'02 Cargo Classes'!$M$14</x:f>
        <x:v>0.1</x:v>
      </x:c>
      <x:c r="R985" s="22" t="n">
        <x:f>'01 Controls'!$F$24*'02 Cargo Classes'!$N$14</x:f>
        <x:v>0.27999999999999997</x:v>
      </x:c>
      <x:c r="S985" s="22" t="n">
        <x:f>'01 Controls'!$G$24*'02 Cargo Classes'!$O$14</x:f>
        <x:v>0.5</x:v>
      </x:c>
      <x:c r="T985" s="22" t="n">
        <x:f>'01 Controls'!$H$24*'02 Cargo Classes'!$P$14</x:f>
        <x:v>0.025</x:v>
      </x:c>
      <x:c r="U985" s="22" t="n">
        <x:f>SUM(Q985:T985)</x:f>
        <x:v>0.905</x:v>
      </x:c>
      <x:c r="V985" s="18" t="n">
        <x:f>IF(U985=0,0,N985*Q985/U985)</x:f>
        <x:v>134.25414364640883</x:v>
      </x:c>
      <x:c r="W985" s="18" t="n">
        <x:f>IF(U985=0,0,P985*Q985/U985)</x:f>
        <x:v>1070.7182320441989</x:v>
      </x:c>
      <x:c r="X985" s="18" t="n">
        <x:f>MAX(V985,W985*'01 Controls'!$E$12)</x:f>
        <x:v>267.6795580110497</x:v>
      </x:c>
      <x:c r="Y985" s="18" t="n">
        <x:f>IF(U985=0,0,N985*R985/U985)</x:f>
        <x:v>375.9116022099447</x:v>
      </x:c>
      <x:c r="Z985" s="18" t="n">
        <x:f>IF(U985=0,0,P985*R985/U985)</x:f>
        <x:v>2998.0110497237565</x:v>
      </x:c>
      <x:c r="AA985" s="18" t="n">
        <x:f>MAX(Y985,Z985*'01 Controls'!$E$13)</x:f>
        <x:v>449.7016574585635</x:v>
      </x:c>
      <x:c r="AB985" s="18" t="n">
        <x:f>IF(U985=0,0,N985*S985/U985)</x:f>
        <x:v>671.2707182320441</x:v>
      </x:c>
      <x:c r="AC985" s="18" t="n">
        <x:f>IF(U985=0,0,P985*S985/U985)</x:f>
        <x:v>5353.591160220994</x:v>
      </x:c>
      <x:c r="AD985" s="18" t="n">
        <x:f>MAX(AB985,AC985*'01 Controls'!$E$14)</x:f>
        <x:v>1070.7182320441989</x:v>
      </x:c>
      <x:c r="AE985" s="18" t="n">
        <x:f>IF(U985=0,0,N985*T985/U985)</x:f>
        <x:v>33.56353591160221</x:v>
      </x:c>
      <x:c r="AF985" s="18" t="n">
        <x:f>IF(U985=0,0,P985*T985/U985)</x:f>
        <x:v>267.6795580110497</x:v>
      </x:c>
      <x:c r="AG985" s="18" t="n">
        <x:f>MAX(AE985,AF985*'01 Controls'!$E$15)</x:f>
        <x:v>48.18232044198895</x:v>
      </x:c>
      <x:c r="AH985" s="18" t="n">
        <x:f>SUM(V985,Y985,AB985,AE985)</x:f>
        <x:v>1215</x:v>
      </x:c>
      <x:c r="AI985" s="18" t="n">
        <x:f>N985-AH985</x:f>
        <x:v>0</x:v>
      </x:c>
      <x:c r="AJ985" s="18" t="n">
        <x:f>V985*INDEX('07 Mode Capacity'!$P$6:$P$17,MATCH("AIR-"&amp;I985,'07 Mode Capacity'!$C$6:$C$17,0))</x:f>
        <x:v>37.636223737181275</x:v>
      </x:c>
      <x:c r="AK985" s="18" t="n">
        <x:f>Y985*INDEX('07 Mode Capacity'!$P$6:$P$17,MATCH("OCEAN-"&amp;I985,'07 Mode Capacity'!$C$6:$C$17,0))</x:f>
        <x:v>32.943494483975236</x:v>
      </x:c>
      <x:c r="AL985" s="18" t="n">
        <x:f>AB985*INDEX('07 Mode Capacity'!$P$6:$P$17,MATCH("LAND-"&amp;I985,'07 Mode Capacity'!$C$6:$C$17,0))</x:f>
        <x:v>81.92716102772084</x:v>
      </x:c>
      <x:c r="AM985" s="18" t="n">
        <x:f>AE985*INDEX('07 Mode Capacity'!$P$6:$P$17,MATCH("INLAND-"&amp;I985,'07 Mode Capacity'!$C$6:$C$17,0))</x:f>
        <x:v>21.186457383357176</x:v>
      </x:c>
      <x:c r="AN985" s="18" t="n">
        <x:f>SUM(AJ985:AM985)</x:f>
        <x:v>173.69333663223452</x:v>
      </x:c>
      <x:c r="AO985" s="17" t="n">
        <x:f>IF(N985=0,1,AN985/N985)</x:f>
        <x:v>0.14295747870965805</x:v>
      </x:c>
      <x:c r="AP985" s="11" t="str">
        <x:f>IF(AO985&gt;='01 Controls'!$E$16,"PASS","FAIL")</x:f>
        <x:v>FAIL</x:v>
      </x:c>
      <x:c r="AQ985" s="11" t="str">
        <x:v>UNQUANTIFIED</x:v>
      </x:c>
      <x:c r="AR985" s="11" t="str">
        <x:v>Position-class planning record; serial item and receiver open</x:v>
      </x:c>
      <x:c r="AS985" s="26"/>
      <x:c r="AT985" s="26"/>
    </x:row>
    <x:row r="986">
      <x:c r="C986" s="11" t="str">
        <x:v>C3-L-TWG-OOG-80</x:v>
      </x:c>
      <x:c r="D986" s="11" t="str">
        <x:v>C3</x:v>
      </x:c>
      <x:c r="E986" s="11" t="str">
        <x:v>Cascadia earthquake</x:v>
      </x:c>
      <x:c r="F986" s="11" t="str">
        <x:v>L-TWG</x:v>
      </x:c>
      <x:c r="G986" s="11" t="str">
        <x:v>Temporary works and crossing group</x:v>
      </x:c>
      <x:c r="H986" s="11" t="str">
        <x:v>OOG-80</x:v>
      </x:c>
      <x:c r="I986" s="19" t="n">
        <x:v>72</x:v>
      </x:c>
      <x:c r="J986" s="21" t="n">
        <x:v>10</x:v>
      </x:c>
      <x:c r="K986" s="18" t="n">
        <x:f>'05 Cargo Register'!K90</x:f>
        <x:v>303.75</x:v>
      </x:c>
      <x:c r="L986" s="18" t="n">
        <x:f>'05 Cargo Register'!N90</x:f>
        <x:v>6</x:v>
      </x:c>
      <x:c r="M986" s="18" t="n">
        <x:f>'05 Cargo Register'!O90</x:f>
        <x:v>1056</x:v>
      </x:c>
      <x:c r="N986" s="18" t="n">
        <x:f>J986*K986</x:f>
        <x:v>3037.5</x:v>
      </x:c>
      <x:c r="O986" s="18" t="n">
        <x:f>J986*L986</x:f>
        <x:v>60</x:v>
      </x:c>
      <x:c r="P986" s="18" t="n">
        <x:f>J986*M986</x:f>
        <x:v>10560</x:v>
      </x:c>
      <x:c r="Q986" s="22" t="n">
        <x:f>'01 Controls'!$E$24*'02 Cargo Classes'!$M$15</x:f>
        <x:v>0</x:v>
      </x:c>
      <x:c r="R986" s="22" t="n">
        <x:f>'01 Controls'!$F$24*'02 Cargo Classes'!$N$15</x:f>
        <x:v>0.7</x:v>
      </x:c>
      <x:c r="S986" s="22" t="n">
        <x:f>'01 Controls'!$G$24*'02 Cargo Classes'!$O$15</x:f>
        <x:v>0.3</x:v>
      </x:c>
      <x:c r="T986" s="22" t="n">
        <x:f>'01 Controls'!$H$24*'02 Cargo Classes'!$P$15</x:f>
        <x:v>0.025</x:v>
      </x:c>
      <x:c r="U986" s="22" t="n">
        <x:f>SUM(Q986:T986)</x:f>
        <x:v>1.025</x:v>
      </x:c>
      <x:c r="V986" s="18" t="n">
        <x:f>IF(U986=0,0,N986*Q986/U986)</x:f>
        <x:v>0</x:v>
      </x:c>
      <x:c r="W986" s="18" t="n">
        <x:f>IF(U986=0,0,P986*Q986/U986)</x:f>
        <x:v>0</x:v>
      </x:c>
      <x:c r="X986" s="18" t="n">
        <x:f>MAX(V986,W986*'01 Controls'!$E$12)</x:f>
        <x:v>0</x:v>
      </x:c>
      <x:c r="Y986" s="18" t="n">
        <x:f>IF(U986=0,0,N986*R986/U986)</x:f>
        <x:v>2074.390243902439</x:v>
      </x:c>
      <x:c r="Z986" s="18" t="n">
        <x:f>IF(U986=0,0,P986*R986/U986)</x:f>
        <x:v>7211.70731707317</x:v>
      </x:c>
      <x:c r="AA986" s="18" t="n">
        <x:f>MAX(Y986,Z986*'01 Controls'!$E$13)</x:f>
        <x:v>2074.390243902439</x:v>
      </x:c>
      <x:c r="AB986" s="18" t="n">
        <x:f>IF(U986=0,0,N986*S986/U986)</x:f>
        <x:v>889.0243902439025</x:v>
      </x:c>
      <x:c r="AC986" s="18" t="n">
        <x:f>IF(U986=0,0,P986*S986/U986)</x:f>
        <x:v>3090.7317073170734</x:v>
      </x:c>
      <x:c r="AD986" s="18" t="n">
        <x:f>MAX(AB986,AC986*'01 Controls'!$E$14)</x:f>
        <x:v>889.0243902439025</x:v>
      </x:c>
      <x:c r="AE986" s="18" t="n">
        <x:f>IF(U986=0,0,N986*T986/U986)</x:f>
        <x:v>74.08536585365854</x:v>
      </x:c>
      <x:c r="AF986" s="18" t="n">
        <x:f>IF(U986=0,0,P986*T986/U986)</x:f>
        <x:v>257.5609756097561</x:v>
      </x:c>
      <x:c r="AG986" s="18" t="n">
        <x:f>MAX(AE986,AF986*'01 Controls'!$E$15)</x:f>
        <x:v>74.08536585365854</x:v>
      </x:c>
      <x:c r="AH986" s="18" t="n">
        <x:f>SUM(V986,Y986,AB986,AE986)</x:f>
        <x:v>3037.5</x:v>
      </x:c>
      <x:c r="AI986" s="18" t="n">
        <x:f>N986-AH986</x:f>
        <x:v>0</x:v>
      </x:c>
      <x:c r="AJ986" s="18" t="n">
        <x:f>V986*INDEX('07 Mode Capacity'!$P$6:$P$17,MATCH("AIR-"&amp;I986,'07 Mode Capacity'!$C$6:$C$17,0))</x:f>
        <x:v>0</x:v>
      </x:c>
      <x:c r="AK986" s="18" t="n">
        <x:f>Y986*INDEX('07 Mode Capacity'!$P$6:$P$17,MATCH("OCEAN-"&amp;I986,'07 Mode Capacity'!$C$6:$C$17,0))</x:f>
        <x:v>1623.7662570361638</x:v>
      </x:c>
      <x:c r="AL986" s="18" t="n">
        <x:f>AB986*INDEX('07 Mode Capacity'!$P$6:$P$17,MATCH("LAND-"&amp;I986,'07 Mode Capacity'!$C$6:$C$17,0))</x:f>
        <x:v>635.6615291033435</x:v>
      </x:c>
      <x:c r="AM986" s="18" t="n">
        <x:f>AE986*INDEX('07 Mode Capacity'!$P$6:$P$17,MATCH("INLAND-"&amp;I986,'07 Mode Capacity'!$C$6:$C$17,0))</x:f>
        <x:v>74.08536585365854</x:v>
      </x:c>
      <x:c r="AN986" s="18" t="n">
        <x:f>SUM(AJ986:AM986)</x:f>
        <x:v>2333.5131519931656</x:v>
      </x:c>
      <x:c r="AO986" s="17" t="n">
        <x:f>IF(N986=0,1,AN986/N986)</x:f>
        <x:v>0.7682347825491903</x:v>
      </x:c>
      <x:c r="AP986" s="11" t="str">
        <x:f>IF(AO986&gt;='01 Controls'!$E$16,"PASS","FAIL")</x:f>
        <x:v>FAIL</x:v>
      </x:c>
      <x:c r="AQ986" s="11" t="str">
        <x:v>UNQUANTIFIED</x:v>
      </x:c>
      <x:c r="AR986" s="11" t="str">
        <x:v>Position-class planning record; serial item and receiver open</x:v>
      </x:c>
      <x:c r="AS986" s="26"/>
      <x:c r="AT986" s="26"/>
    </x:row>
    <x:row r="987">
      <x:c r="C987" s="11" t="str">
        <x:v>C3-L-GFG-APL-45</x:v>
      </x:c>
      <x:c r="D987" s="11" t="str">
        <x:v>C3</x:v>
      </x:c>
      <x:c r="E987" s="11" t="str">
        <x:v>Cascadia earthquake</x:v>
      </x:c>
      <x:c r="F987" s="11" t="str">
        <x:v>L-GFG</x:v>
      </x:c>
      <x:c r="G987" s="11" t="str">
        <x:v>Ground fire and landscape group</x:v>
      </x:c>
      <x:c r="H987" s="11" t="str">
        <x:v>APL-45</x:v>
      </x:c>
      <x:c r="I987" s="19" t="n">
        <x:v>24</x:v>
      </x:c>
      <x:c r="J987" s="21" t="n">
        <x:v>4</x:v>
      </x:c>
      <x:c r="K987" s="18" t="n">
        <x:f>'05 Cargo Register'!K91</x:f>
        <x:v>91.125</x:v>
      </x:c>
      <x:c r="L987" s="18" t="n">
        <x:f>'05 Cargo Register'!N91</x:f>
        <x:v>24</x:v>
      </x:c>
      <x:c r="M987" s="18" t="n">
        <x:f>'05 Cargo Register'!O91</x:f>
        <x:v>180</x:v>
      </x:c>
      <x:c r="N987" s="18" t="n">
        <x:f>J987*K987</x:f>
        <x:v>364.5</x:v>
      </x:c>
      <x:c r="O987" s="18" t="n">
        <x:f>J987*L987</x:f>
        <x:v>96</x:v>
      </x:c>
      <x:c r="P987" s="18" t="n">
        <x:f>J987*M987</x:f>
        <x:v>720</x:v>
      </x:c>
      <x:c r="Q987" s="22" t="n">
        <x:f>'01 Controls'!$E$24*'02 Cargo Classes'!$M$6</x:f>
        <x:v>0.30000000000000004</x:v>
      </x:c>
      <x:c r="R987" s="22" t="n">
        <x:f>'01 Controls'!$F$24*'02 Cargo Classes'!$N$6</x:f>
        <x:v>0.13999999999999999</x:v>
      </x:c>
      <x:c r="S987" s="22" t="n">
        <x:f>'01 Controls'!$G$24*'02 Cargo Classes'!$O$6</x:f>
        <x:v>0.5</x:v>
      </x:c>
      <x:c r="T987" s="22" t="n">
        <x:f>'01 Controls'!$H$24*'02 Cargo Classes'!$P$6</x:f>
        <x:v>0.015</x:v>
      </x:c>
      <x:c r="U987" s="22" t="n">
        <x:f>SUM(Q987:T987)</x:f>
        <x:v>0.9550000000000001</x:v>
      </x:c>
      <x:c r="V987" s="18" t="n">
        <x:f>IF(U987=0,0,N987*Q987/U987)</x:f>
        <x:v>114.50261780104714</x:v>
      </x:c>
      <x:c r="W987" s="18" t="n">
        <x:f>IF(U987=0,0,P987*Q987/U987)</x:f>
        <x:v>226.1780104712042</x:v>
      </x:c>
      <x:c r="X987" s="18" t="n">
        <x:f>MAX(V987,W987*'01 Controls'!$E$12)</x:f>
        <x:v>114.50261780104714</x:v>
      </x:c>
      <x:c r="Y987" s="18" t="n">
        <x:f>IF(U987=0,0,N987*R987/U987)</x:f>
        <x:v>53.43455497382198</x:v>
      </x:c>
      <x:c r="Z987" s="18" t="n">
        <x:f>IF(U987=0,0,P987*R987/U987)</x:f>
        <x:v>105.54973821989526</x:v>
      </x:c>
      <x:c r="AA987" s="18" t="n">
        <x:f>MAX(Y987,Z987*'01 Controls'!$E$13)</x:f>
        <x:v>53.43455497382198</x:v>
      </x:c>
      <x:c r="AB987" s="18" t="n">
        <x:f>IF(U987=0,0,N987*S987/U987)</x:f>
        <x:v>190.83769633507853</x:v>
      </x:c>
      <x:c r="AC987" s="18" t="n">
        <x:f>IF(U987=0,0,P987*S987/U987)</x:f>
        <x:v>376.9633507853403</x:v>
      </x:c>
      <x:c r="AD987" s="18" t="n">
        <x:f>MAX(AB987,AC987*'01 Controls'!$E$14)</x:f>
        <x:v>190.83769633507853</x:v>
      </x:c>
      <x:c r="AE987" s="18" t="n">
        <x:f>IF(U987=0,0,N987*T987/U987)</x:f>
        <x:v>5.7251308900523545</x:v>
      </x:c>
      <x:c r="AF987" s="18" t="n">
        <x:f>IF(U987=0,0,P987*T987/U987)</x:f>
        <x:v>11.308900523560208</x:v>
      </x:c>
      <x:c r="AG987" s="18" t="n">
        <x:f>MAX(AE987,AF987*'01 Controls'!$E$15)</x:f>
        <x:v>5.7251308900523545</x:v>
      </x:c>
      <x:c r="AH987" s="18" t="n">
        <x:f>SUM(V987,Y987,AB987,AE987)</x:f>
        <x:v>364.5</x:v>
      </x:c>
      <x:c r="AI987" s="18" t="n">
        <x:f>N987-AH987</x:f>
        <x:v>0</x:v>
      </x:c>
      <x:c r="AJ987" s="18" t="n">
        <x:f>V987*INDEX('07 Mode Capacity'!$P$6:$P$17,MATCH("AIR-"&amp;I987,'07 Mode Capacity'!$C$6:$C$17,0))</x:f>
        <x:v>23.234191956209827</x:v>
      </x:c>
      <x:c r="AK987" s="18" t="n">
        <x:f>Y987*INDEX('07 Mode Capacity'!$P$6:$P$17,MATCH("OCEAN-"&amp;I987,'07 Mode Capacity'!$C$6:$C$17,0))</x:f>
        <x:v>8.019941544092598</x:v>
      </x:c>
      <x:c r="AL987" s="18" t="n">
        <x:f>AB987*INDEX('07 Mode Capacity'!$P$6:$P$17,MATCH("LAND-"&amp;I987,'07 Mode Capacity'!$C$6:$C$17,0))</x:f>
        <x:v>72.99559522982054</x:v>
      </x:c>
      <x:c r="AM987" s="18" t="n">
        <x:f>AE987*INDEX('07 Mode Capacity'!$P$6:$P$17,MATCH("INLAND-"&amp;I987,'07 Mode Capacity'!$C$6:$C$17,0))</x:f>
        <x:v>5.7251308900523545</x:v>
      </x:c>
      <x:c r="AN987" s="18" t="n">
        <x:f>SUM(AJ987:AM987)</x:f>
        <x:v>109.97485962017532</x:v>
      </x:c>
      <x:c r="AO987" s="17" t="n">
        <x:f>IF(N987=0,1,AN987/N987)</x:f>
        <x:v>0.3017142925107691</x:v>
      </x:c>
      <x:c r="AP987" s="11" t="str">
        <x:f>IF(AO987&gt;='01 Controls'!$E$16,"PASS","FAIL")</x:f>
        <x:v>FAIL</x:v>
      </x:c>
      <x:c r="AQ987" s="11" t="str">
        <x:v>UNQUANTIFIED</x:v>
      </x:c>
      <x:c r="AR987" s="11" t="str">
        <x:v>Position-class planning record; serial item and receiver open</x:v>
      </x:c>
      <x:c r="AS987" s="26"/>
      <x:c r="AT987" s="26"/>
    </x:row>
    <x:row r="988">
      <x:c r="C988" s="11" t="str">
        <x:v>C3-L-GFG-ISO-18</x:v>
      </x:c>
      <x:c r="D988" s="11" t="str">
        <x:v>C3</x:v>
      </x:c>
      <x:c r="E988" s="11" t="str">
        <x:v>Cascadia earthquake</x:v>
      </x:c>
      <x:c r="F988" s="11" t="str">
        <x:v>L-GFG</x:v>
      </x:c>
      <x:c r="G988" s="11" t="str">
        <x:v>Ground fire and landscape group</x:v>
      </x:c>
      <x:c r="H988" s="11" t="str">
        <x:v>ISO-18</x:v>
      </x:c>
      <x:c r="I988" s="19" t="n">
        <x:v>48</x:v>
      </x:c>
      <x:c r="J988" s="21" t="n">
        <x:v>4</x:v>
      </x:c>
      <x:c r="K988" s="18" t="n">
        <x:f>'05 Cargo Register'!K92</x:f>
        <x:v>364.5</x:v>
      </x:c>
      <x:c r="L988" s="18" t="n">
        <x:f>'05 Cargo Register'!N92</x:f>
        <x:v>24</x:v>
      </x:c>
      <x:c r="M988" s="18" t="n">
        <x:f>'05 Cargo Register'!O92</x:f>
        <x:v>633.6</x:v>
      </x:c>
      <x:c r="N988" s="18" t="n">
        <x:f>J988*K988</x:f>
        <x:v>1458</x:v>
      </x:c>
      <x:c r="O988" s="18" t="n">
        <x:f>J988*L988</x:f>
        <x:v>96</x:v>
      </x:c>
      <x:c r="P988" s="18" t="n">
        <x:f>J988*M988</x:f>
        <x:v>2534.4</x:v>
      </x:c>
      <x:c r="Q988" s="22" t="n">
        <x:f>'01 Controls'!$E$24*'02 Cargo Classes'!$M$7</x:f>
        <x:v>0.020000000000000004</x:v>
      </x:c>
      <x:c r="R988" s="22" t="n">
        <x:f>'01 Controls'!$F$24*'02 Cargo Classes'!$N$7</x:f>
        <x:v>0.35</x:v>
      </x:c>
      <x:c r="S988" s="22" t="n">
        <x:f>'01 Controls'!$G$24*'02 Cargo Classes'!$O$7</x:f>
        <x:v>0.6</x:v>
      </x:c>
      <x:c r="T988" s="22" t="n">
        <x:f>'01 Controls'!$H$24*'02 Cargo Classes'!$P$7</x:f>
        <x:v>0.04000000000000001</x:v>
      </x:c>
      <x:c r="U988" s="22" t="n">
        <x:f>SUM(Q988:T988)</x:f>
        <x:v>1.01</x:v>
      </x:c>
      <x:c r="V988" s="18" t="n">
        <x:f>IF(U988=0,0,N988*Q988/U988)</x:f>
        <x:v>28.87128712871288</x:v>
      </x:c>
      <x:c r="W988" s="18" t="n">
        <x:f>IF(U988=0,0,P988*Q988/U988)</x:f>
        <x:v>50.186138613861395</x:v>
      </x:c>
      <x:c r="X988" s="18" t="n">
        <x:f>MAX(V988,W988*'01 Controls'!$E$12)</x:f>
        <x:v>28.87128712871288</x:v>
      </x:c>
      <x:c r="Y988" s="18" t="n">
        <x:f>IF(U988=0,0,N988*R988/U988)</x:f>
        <x:v>505.2475247524752</x:v>
      </x:c>
      <x:c r="Z988" s="18" t="n">
        <x:f>IF(U988=0,0,P988*R988/U988)</x:f>
        <x:v>878.2574257425742</x:v>
      </x:c>
      <x:c r="AA988" s="18" t="n">
        <x:f>MAX(Y988,Z988*'01 Controls'!$E$13)</x:f>
        <x:v>505.2475247524752</x:v>
      </x:c>
      <x:c r="AB988" s="18" t="n">
        <x:f>IF(U988=0,0,N988*S988/U988)</x:f>
        <x:v>866.138613861386</x:v>
      </x:c>
      <x:c r="AC988" s="18" t="n">
        <x:f>IF(U988=0,0,P988*S988/U988)</x:f>
        <x:v>1505.5841584158416</x:v>
      </x:c>
      <x:c r="AD988" s="18" t="n">
        <x:f>MAX(AB988,AC988*'01 Controls'!$E$14)</x:f>
        <x:v>866.138613861386</x:v>
      </x:c>
      <x:c r="AE988" s="18" t="n">
        <x:f>IF(U988=0,0,N988*T988/U988)</x:f>
        <x:v>57.74257425742576</x:v>
      </x:c>
      <x:c r="AF988" s="18" t="n">
        <x:f>IF(U988=0,0,P988*T988/U988)</x:f>
        <x:v>100.37227722772279</x:v>
      </x:c>
      <x:c r="AG988" s="18" t="n">
        <x:f>MAX(AE988,AF988*'01 Controls'!$E$15)</x:f>
        <x:v>57.74257425742576</x:v>
      </x:c>
      <x:c r="AH988" s="18" t="n">
        <x:f>SUM(V988,Y988,AB988,AE988)</x:f>
        <x:v>1457.9999999999998</x:v>
      </x:c>
      <x:c r="AI988" s="18" t="n">
        <x:f>N988-AH988</x:f>
        <x:v>2.2737367544323206e-13</x:v>
      </x:c>
      <x:c r="AJ988" s="18" t="n">
        <x:f>V988*INDEX('07 Mode Capacity'!$P$6:$P$17,MATCH("AIR-"&amp;I988,'07 Mode Capacity'!$C$6:$C$17,0))</x:f>
        <x:v>8.093651282886906</x:v>
      </x:c>
      <x:c r="AK988" s="18" t="n">
        <x:f>Y988*INDEX('07 Mode Capacity'!$P$6:$P$17,MATCH("OCEAN-"&amp;I988,'07 Mode Capacity'!$C$6:$C$17,0))</x:f>
        <x:v>44.278013625739</x:v>
      </x:c>
      <x:c r="AL988" s="18" t="n">
        <x:f>AB988*INDEX('07 Mode Capacity'!$P$6:$P$17,MATCH("LAND-"&amp;I988,'07 Mode Capacity'!$C$6:$C$17,0))</x:f>
        <x:v>105.71037252606514</x:v>
      </x:c>
      <x:c r="AM988" s="18" t="n">
        <x:f>AE988*INDEX('07 Mode Capacity'!$P$6:$P$17,MATCH("INLAND-"&amp;I988,'07 Mode Capacity'!$C$6:$C$17,0))</x:f>
        <x:v>36.449097375565785</x:v>
      </x:c>
      <x:c r="AN988" s="18" t="n">
        <x:f>SUM(AJ988:AM988)</x:f>
        <x:v>194.53113481025684</x:v>
      </x:c>
      <x:c r="AO988" s="17" t="n">
        <x:f>IF(N988=0,1,AN988/N988)</x:f>
        <x:v>0.1334232749041542</x:v>
      </x:c>
      <x:c r="AP988" s="11" t="str">
        <x:f>IF(AO988&gt;='01 Controls'!$E$16,"PASS","FAIL")</x:f>
        <x:v>FAIL</x:v>
      </x:c>
      <x:c r="AQ988" s="11" t="str">
        <x:v>UNQUANTIFIED</x:v>
      </x:c>
      <x:c r="AR988" s="11" t="str">
        <x:v>Position-class planning record; serial item and receiver open</x:v>
      </x:c>
      <x:c r="AS988" s="26"/>
      <x:c r="AT988" s="26"/>
    </x:row>
    <x:row r="989">
      <x:c r="C989" s="11" t="str">
        <x:v>C3-L-GFG-COL-12</x:v>
      </x:c>
      <x:c r="D989" s="11" t="str">
        <x:v>C3</x:v>
      </x:c>
      <x:c r="E989" s="11" t="str">
        <x:v>Cascadia earthquake</x:v>
      </x:c>
      <x:c r="F989" s="11" t="str">
        <x:v>L-GFG</x:v>
      </x:c>
      <x:c r="G989" s="11" t="str">
        <x:v>Ground fire and landscape group</x:v>
      </x:c>
      <x:c r="H989" s="11" t="str">
        <x:v>COL-12</x:v>
      </x:c>
      <x:c r="I989" s="19" t="n">
        <x:v>24</x:v>
      </x:c>
      <x:c r="J989" s="21" t="n">
        <x:v>4</x:v>
      </x:c>
      <x:c r="K989" s="18" t="n">
        <x:f>'05 Cargo Register'!K93</x:f>
        <x:v>60.75</x:v>
      </x:c>
      <x:c r="L989" s="18" t="n">
        <x:f>'05 Cargo Register'!N93</x:f>
        <x:v>7</x:v>
      </x:c>
      <x:c r="M989" s="18" t="n">
        <x:f>'05 Cargo Register'!O93</x:f>
        <x:v>184.8</x:v>
      </x:c>
      <x:c r="N989" s="18" t="n">
        <x:f>J989*K989</x:f>
        <x:v>243</x:v>
      </x:c>
      <x:c r="O989" s="18" t="n">
        <x:f>J989*L989</x:f>
        <x:v>28</x:v>
      </x:c>
      <x:c r="P989" s="18" t="n">
        <x:f>J989*M989</x:f>
        <x:v>739.2</x:v>
      </x:c>
      <x:c r="Q989" s="22" t="n">
        <x:f>'01 Controls'!$E$24*'02 Cargo Classes'!$M$8</x:f>
        <x:v>0.2</x:v>
      </x:c>
      <x:c r="R989" s="22" t="n">
        <x:f>'01 Controls'!$F$24*'02 Cargo Classes'!$N$8</x:f>
        <x:v>0.24499999999999997</x:v>
      </x:c>
      <x:c r="S989" s="22" t="n">
        <x:f>'01 Controls'!$G$24*'02 Cargo Classes'!$O$8</x:f>
        <x:v>0.6</x:v>
      </x:c>
      <x:c r="T989" s="22" t="n">
        <x:f>'01 Controls'!$H$24*'02 Cargo Classes'!$P$8</x:f>
        <x:v>0.010000000000000002</x:v>
      </x:c>
      <x:c r="U989" s="22" t="n">
        <x:f>SUM(Q989:T989)</x:f>
        <x:v>1.055</x:v>
      </x:c>
      <x:c r="V989" s="18" t="n">
        <x:f>IF(U989=0,0,N989*Q989/U989)</x:f>
        <x:v>46.06635071090048</x:v>
      </x:c>
      <x:c r="W989" s="18" t="n">
        <x:f>IF(U989=0,0,P989*Q989/U989)</x:f>
        <x:v>140.13270142180096</x:v>
      </x:c>
      <x:c r="X989" s="18" t="n">
        <x:f>MAX(V989,W989*'01 Controls'!$E$12)</x:f>
        <x:v>46.06635071090048</x:v>
      </x:c>
      <x:c r="Y989" s="18" t="n">
        <x:f>IF(U989=0,0,N989*R989/U989)</x:f>
        <x:v>56.431279620853076</x:v>
      </x:c>
      <x:c r="Z989" s="18" t="n">
        <x:f>IF(U989=0,0,P989*R989/U989)</x:f>
        <x:v>171.66255924170616</x:v>
      </x:c>
      <x:c r="AA989" s="18" t="n">
        <x:f>MAX(Y989,Z989*'01 Controls'!$E$13)</x:f>
        <x:v>56.431279620853076</x:v>
      </x:c>
      <x:c r="AB989" s="18" t="n">
        <x:f>IF(U989=0,0,N989*S989/U989)</x:f>
        <x:v>138.1990521327014</x:v>
      </x:c>
      <x:c r="AC989" s="18" t="n">
        <x:f>IF(U989=0,0,P989*S989/U989)</x:f>
        <x:v>420.3981042654029</x:v>
      </x:c>
      <x:c r="AD989" s="18" t="n">
        <x:f>MAX(AB989,AC989*'01 Controls'!$E$14)</x:f>
        <x:v>138.1990521327014</x:v>
      </x:c>
      <x:c r="AE989" s="18" t="n">
        <x:f>IF(U989=0,0,N989*T989/U989)</x:f>
        <x:v>2.3033175355450246</x:v>
      </x:c>
      <x:c r="AF989" s="18" t="n">
        <x:f>IF(U989=0,0,P989*T989/U989)</x:f>
        <x:v>7.00663507109005</x:v>
      </x:c>
      <x:c r="AG989" s="18" t="n">
        <x:f>MAX(AE989,AF989*'01 Controls'!$E$15)</x:f>
        <x:v>2.3033175355450246</x:v>
      </x:c>
      <x:c r="AH989" s="18" t="n">
        <x:f>SUM(V989,Y989,AB989,AE989)</x:f>
        <x:v>243</x:v>
      </x:c>
      <x:c r="AI989" s="18" t="n">
        <x:f>N989-AH989</x:f>
        <x:v>0</x:v>
      </x:c>
      <x:c r="AJ989" s="18" t="n">
        <x:f>V989*INDEX('07 Mode Capacity'!$P$6:$P$17,MATCH("AIR-"&amp;I989,'07 Mode Capacity'!$C$6:$C$17,0))</x:f>
        <x:v>9.347510613240814</x:v>
      </x:c>
      <x:c r="AK989" s="18" t="n">
        <x:f>Y989*INDEX('07 Mode Capacity'!$P$6:$P$17,MATCH("OCEAN-"&amp;I989,'07 Mode Capacity'!$C$6:$C$17,0))</x:f>
        <x:v>8.469717096723384</x:v>
      </x:c>
      <x:c r="AL989" s="18" t="n">
        <x:f>AB989*INDEX('07 Mode Capacity'!$P$6:$P$17,MATCH("LAND-"&amp;I989,'07 Mode Capacity'!$C$6:$C$17,0))</x:f>
        <x:v>52.86126517116862</x:v>
      </x:c>
      <x:c r="AM989" s="18" t="n">
        <x:f>AE989*INDEX('07 Mode Capacity'!$P$6:$P$17,MATCH("INLAND-"&amp;I989,'07 Mode Capacity'!$C$6:$C$17,0))</x:f>
        <x:v>2.3033175355450246</x:v>
      </x:c>
      <x:c r="AN989" s="18" t="n">
        <x:f>SUM(AJ989:AM989)</x:f>
        <x:v>72.98181041667785</x:v>
      </x:c>
      <x:c r="AO989" s="17" t="n">
        <x:f>IF(N989=0,1,AN989/N989)</x:f>
        <x:v>0.30033666838139034</x:v>
      </x:c>
      <x:c r="AP989" s="11" t="str">
        <x:f>IF(AO989&gt;='01 Controls'!$E$16,"PASS","FAIL")</x:f>
        <x:v>FAIL</x:v>
      </x:c>
      <x:c r="AQ989" s="11" t="str">
        <x:v>UNQUANTIFIED</x:v>
      </x:c>
      <x:c r="AR989" s="11" t="str">
        <x:v>Position-class planning record; serial item and receiver open</x:v>
      </x:c>
      <x:c r="AS989" s="26"/>
      <x:c r="AT989" s="26"/>
    </x:row>
    <x:row r="990">
      <x:c r="C990" s="11" t="str">
        <x:v>C3-L-GFG-BAT-22</x:v>
      </x:c>
      <x:c r="D990" s="11" t="str">
        <x:v>C3</x:v>
      </x:c>
      <x:c r="E990" s="11" t="str">
        <x:v>Cascadia earthquake</x:v>
      </x:c>
      <x:c r="F990" s="11" t="str">
        <x:v>L-GFG</x:v>
      </x:c>
      <x:c r="G990" s="11" t="str">
        <x:v>Ground fire and landscape group</x:v>
      </x:c>
      <x:c r="H990" s="11" t="str">
        <x:v>BAT-22</x:v>
      </x:c>
      <x:c r="I990" s="19" t="n">
        <x:v>48</x:v>
      </x:c>
      <x:c r="J990" s="21" t="n">
        <x:v>4</x:v>
      </x:c>
      <x:c r="K990" s="18" t="n">
        <x:f>'05 Cargo Register'!K94</x:f>
        <x:v>243</x:v>
      </x:c>
      <x:c r="L990" s="18" t="n">
        <x:f>'05 Cargo Register'!N94</x:f>
        <x:v>14</x:v>
      </x:c>
      <x:c r="M990" s="18" t="n">
        <x:f>'05 Cargo Register'!O94</x:f>
        <x:v>369.6</x:v>
      </x:c>
      <x:c r="N990" s="18" t="n">
        <x:f>J990*K990</x:f>
        <x:v>972</x:v>
      </x:c>
      <x:c r="O990" s="18" t="n">
        <x:f>J990*L990</x:f>
        <x:v>56</x:v>
      </x:c>
      <x:c r="P990" s="18" t="n">
        <x:f>J990*M990</x:f>
        <x:v>1478.4</x:v>
      </x:c>
      <x:c r="Q990" s="22" t="n">
        <x:f>'01 Controls'!$E$24*'02 Cargo Classes'!$M$9</x:f>
        <x:v>0</x:v>
      </x:c>
      <x:c r="R990" s="22" t="n">
        <x:f>'01 Controls'!$F$24*'02 Cargo Classes'!$N$9</x:f>
        <x:v>0.35</x:v>
      </x:c>
      <x:c r="S990" s="22" t="n">
        <x:f>'01 Controls'!$G$24*'02 Cargo Classes'!$O$9</x:f>
        <x:v>0.5</x:v>
      </x:c>
      <x:c r="T990" s="22" t="n">
        <x:f>'01 Controls'!$H$24*'02 Cargo Classes'!$P$9</x:f>
        <x:v>0.025</x:v>
      </x:c>
      <x:c r="U990" s="22" t="n">
        <x:f>SUM(Q990:T990)</x:f>
        <x:v>0.875</x:v>
      </x:c>
      <x:c r="V990" s="18" t="n">
        <x:f>IF(U990=0,0,N990*Q990/U990)</x:f>
        <x:v>0</x:v>
      </x:c>
      <x:c r="W990" s="18" t="n">
        <x:f>IF(U990=0,0,P990*Q990/U990)</x:f>
        <x:v>0</x:v>
      </x:c>
      <x:c r="X990" s="18" t="n">
        <x:f>MAX(V990,W990*'01 Controls'!$E$12)</x:f>
        <x:v>0</x:v>
      </x:c>
      <x:c r="Y990" s="18" t="n">
        <x:f>IF(U990=0,0,N990*R990/U990)</x:f>
        <x:v>388.8</x:v>
      </x:c>
      <x:c r="Z990" s="18" t="n">
        <x:f>IF(U990=0,0,P990*R990/U990)</x:f>
        <x:v>591.36</x:v>
      </x:c>
      <x:c r="AA990" s="18" t="n">
        <x:f>MAX(Y990,Z990*'01 Controls'!$E$13)</x:f>
        <x:v>388.8</x:v>
      </x:c>
      <x:c r="AB990" s="18" t="n">
        <x:f>IF(U990=0,0,N990*S990/U990)</x:f>
        <x:v>555.4285714285714</x:v>
      </x:c>
      <x:c r="AC990" s="18" t="n">
        <x:f>IF(U990=0,0,P990*S990/U990)</x:f>
        <x:v>844.8000000000001</x:v>
      </x:c>
      <x:c r="AD990" s="18" t="n">
        <x:f>MAX(AB990,AC990*'01 Controls'!$E$14)</x:f>
        <x:v>555.4285714285714</x:v>
      </x:c>
      <x:c r="AE990" s="18" t="n">
        <x:f>IF(U990=0,0,N990*T990/U990)</x:f>
        <x:v>27.771428571428572</x:v>
      </x:c>
      <x:c r="AF990" s="18" t="n">
        <x:f>IF(U990=0,0,P990*T990/U990)</x:f>
        <x:v>42.24</x:v>
      </x:c>
      <x:c r="AG990" s="18" t="n">
        <x:f>MAX(AE990,AF990*'01 Controls'!$E$15)</x:f>
        <x:v>27.771428571428572</x:v>
      </x:c>
      <x:c r="AH990" s="18" t="n">
        <x:f>SUM(V990,Y990,AB990,AE990)</x:f>
        <x:v>972.0000000000001</x:v>
      </x:c>
      <x:c r="AI990" s="18" t="n">
        <x:f>N990-AH990</x:f>
        <x:v>-1.1368683772161603e-13</x:v>
      </x:c>
      <x:c r="AJ990" s="18" t="n">
        <x:f>V990*INDEX('07 Mode Capacity'!$P$6:$P$17,MATCH("AIR-"&amp;I990,'07 Mode Capacity'!$C$6:$C$17,0))</x:f>
        <x:v>0</x:v>
      </x:c>
      <x:c r="AK990" s="18" t="n">
        <x:f>Y990*INDEX('07 Mode Capacity'!$P$6:$P$17,MATCH("OCEAN-"&amp;I990,'07 Mode Capacity'!$C$6:$C$17,0))</x:f>
        <x:v>34.07298572342582</x:v>
      </x:c>
      <x:c r="AL990" s="18" t="n">
        <x:f>AB990*INDEX('07 Mode Capacity'!$P$6:$P$17,MATCH("LAND-"&amp;I990,'07 Mode Capacity'!$C$6:$C$17,0))</x:f>
        <x:v>67.78887381036559</x:v>
      </x:c>
      <x:c r="AM990" s="18" t="n">
        <x:f>AE990*INDEX('07 Mode Capacity'!$P$6:$P$17,MATCH("INLAND-"&amp;I990,'07 Mode Capacity'!$C$6:$C$17,0))</x:f>
        <x:v>17.530280166343537</x:v>
      </x:c>
      <x:c r="AN990" s="18" t="n">
        <x:f>SUM(AJ990:AM990)</x:f>
        <x:v>119.39213970013495</x:v>
      </x:c>
      <x:c r="AO990" s="17" t="n">
        <x:f>IF(N990=0,1,AN990/N990)</x:f>
        <x:v>0.12283141944458328</x:v>
      </x:c>
      <x:c r="AP990" s="11" t="str">
        <x:f>IF(AO990&gt;='01 Controls'!$E$16,"PASS","FAIL")</x:f>
        <x:v>FAIL</x:v>
      </x:c>
      <x:c r="AQ990" s="11" t="str">
        <x:v>UNQUANTIFIED</x:v>
      </x:c>
      <x:c r="AR990" s="11" t="str">
        <x:v>Position-class planning record; serial item and receiver open</x:v>
      </x:c>
      <x:c r="AS990" s="26"/>
      <x:c r="AT990" s="26"/>
    </x:row>
    <x:row r="991">
      <x:c r="C991" s="11" t="str">
        <x:v>C3-L-GFG-TNK-20</x:v>
      </x:c>
      <x:c r="D991" s="11" t="str">
        <x:v>C3</x:v>
      </x:c>
      <x:c r="E991" s="11" t="str">
        <x:v>Cascadia earthquake</x:v>
      </x:c>
      <x:c r="F991" s="11" t="str">
        <x:v>L-GFG</x:v>
      </x:c>
      <x:c r="G991" s="11" t="str">
        <x:v>Ground fire and landscape group</x:v>
      </x:c>
      <x:c r="H991" s="11" t="str">
        <x:v>TNK-20</x:v>
      </x:c>
      <x:c r="I991" s="19" t="n">
        <x:v>48</x:v>
      </x:c>
      <x:c r="J991" s="21" t="n">
        <x:v>4</x:v>
      </x:c>
      <x:c r="K991" s="18" t="n">
        <x:f>'05 Cargo Register'!K95</x:f>
        <x:v>243</x:v>
      </x:c>
      <x:c r="L991" s="18" t="n">
        <x:f>'05 Cargo Register'!N95</x:f>
        <x:v>15</x:v>
      </x:c>
      <x:c r="M991" s="18" t="n">
        <x:f>'05 Cargo Register'!O95</x:f>
        <x:v>318.75</x:v>
      </x:c>
      <x:c r="N991" s="18" t="n">
        <x:f>J991*K991</x:f>
        <x:v>972</x:v>
      </x:c>
      <x:c r="O991" s="18" t="n">
        <x:f>J991*L991</x:f>
        <x:v>60</x:v>
      </x:c>
      <x:c r="P991" s="18" t="n">
        <x:f>J991*M991</x:f>
        <x:v>1275</x:v>
      </x:c>
      <x:c r="Q991" s="22" t="n">
        <x:f>'01 Controls'!$E$24*'02 Cargo Classes'!$M$10</x:f>
        <x:v>0</x:v>
      </x:c>
      <x:c r="R991" s="22" t="n">
        <x:f>'01 Controls'!$F$24*'02 Cargo Classes'!$N$10</x:f>
        <x:v>0.42</x:v>
      </x:c>
      <x:c r="S991" s="22" t="n">
        <x:f>'01 Controls'!$G$24*'02 Cargo Classes'!$O$10</x:f>
        <x:v>0.5</x:v>
      </x:c>
      <x:c r="T991" s="22" t="n">
        <x:f>'01 Controls'!$H$24*'02 Cargo Classes'!$P$10</x:f>
        <x:v>0.05</x:v>
      </x:c>
      <x:c r="U991" s="22" t="n">
        <x:f>SUM(Q991:T991)</x:f>
        <x:v>0.97</x:v>
      </x:c>
      <x:c r="V991" s="18" t="n">
        <x:f>IF(U991=0,0,N991*Q991/U991)</x:f>
        <x:v>0</x:v>
      </x:c>
      <x:c r="W991" s="18" t="n">
        <x:f>IF(U991=0,0,P991*Q991/U991)</x:f>
        <x:v>0</x:v>
      </x:c>
      <x:c r="X991" s="18" t="n">
        <x:f>MAX(V991,W991*'01 Controls'!$E$12)</x:f>
        <x:v>0</x:v>
      </x:c>
      <x:c r="Y991" s="18" t="n">
        <x:f>IF(U991=0,0,N991*R991/U991)</x:f>
        <x:v>420.8659793814433</x:v>
      </x:c>
      <x:c r="Z991" s="18" t="n">
        <x:f>IF(U991=0,0,P991*R991/U991)</x:f>
        <x:v>552.0618556701031</x:v>
      </x:c>
      <x:c r="AA991" s="18" t="n">
        <x:f>MAX(Y991,Z991*'01 Controls'!$E$13)</x:f>
        <x:v>420.8659793814433</x:v>
      </x:c>
      <x:c r="AB991" s="18" t="n">
        <x:f>IF(U991=0,0,N991*S991/U991)</x:f>
        <x:v>501.03092783505156</x:v>
      </x:c>
      <x:c r="AC991" s="18" t="n">
        <x:f>IF(U991=0,0,P991*S991/U991)</x:f>
        <x:v>657.2164948453609</x:v>
      </x:c>
      <x:c r="AD991" s="18" t="n">
        <x:f>MAX(AB991,AC991*'01 Controls'!$E$14)</x:f>
        <x:v>501.03092783505156</x:v>
      </x:c>
      <x:c r="AE991" s="18" t="n">
        <x:f>IF(U991=0,0,N991*T991/U991)</x:f>
        <x:v>50.103092783505154</x:v>
      </x:c>
      <x:c r="AF991" s="18" t="n">
        <x:f>IF(U991=0,0,P991*T991/U991)</x:f>
        <x:v>65.72164948453609</x:v>
      </x:c>
      <x:c r="AG991" s="18" t="n">
        <x:f>MAX(AE991,AF991*'01 Controls'!$E$15)</x:f>
        <x:v>50.103092783505154</x:v>
      </x:c>
      <x:c r="AH991" s="18" t="n">
        <x:f>SUM(V991,Y991,AB991,AE991)</x:f>
        <x:v>972</x:v>
      </x:c>
      <x:c r="AI991" s="18" t="n">
        <x:f>N991-AH991</x:f>
        <x:v>0</x:v>
      </x:c>
      <x:c r="AJ991" s="18" t="n">
        <x:f>V991*INDEX('07 Mode Capacity'!$P$6:$P$17,MATCH("AIR-"&amp;I991,'07 Mode Capacity'!$C$6:$C$17,0))</x:f>
        <x:v>0</x:v>
      </x:c>
      <x:c r="AK991" s="18" t="n">
        <x:f>Y991*INDEX('07 Mode Capacity'!$P$6:$P$17,MATCH("OCEAN-"&amp;I991,'07 Mode Capacity'!$C$6:$C$17,0))</x:f>
        <x:v>36.88312887587331</x:v>
      </x:c>
      <x:c r="AL991" s="18" t="n">
        <x:f>AB991*INDEX('07 Mode Capacity'!$P$6:$P$17,MATCH("LAND-"&amp;I991,'07 Mode Capacity'!$C$6:$C$17,0))</x:f>
        <x:v>61.14975730316484</x:v>
      </x:c>
      <x:c r="AM991" s="18" t="n">
        <x:f>AE991*INDEX('07 Mode Capacity'!$P$6:$P$17,MATCH("INLAND-"&amp;I991,'07 Mode Capacity'!$C$6:$C$17,0))</x:f>
        <x:v>31.62679411453731</x:v>
      </x:c>
      <x:c r="AN991" s="18" t="n">
        <x:f>SUM(AJ991:AM991)</x:f>
        <x:v>129.65968029357546</x:v>
      </x:c>
      <x:c r="AO991" s="17" t="n">
        <x:f>IF(N991=0,1,AN991/N991)</x:f>
        <x:v>0.13339473281232042</x:v>
      </x:c>
      <x:c r="AP991" s="11" t="str">
        <x:f>IF(AO991&gt;='01 Controls'!$E$16,"PASS","FAIL")</x:f>
        <x:v>FAIL</x:v>
      </x:c>
      <x:c r="AQ991" s="11" t="str">
        <x:v>UNQUANTIFIED</x:v>
      </x:c>
      <x:c r="AR991" s="11" t="str">
        <x:v>Position-class planning record; serial item and receiver open</x:v>
      </x:c>
      <x:c r="AS991" s="26"/>
      <x:c r="AT991" s="26"/>
    </x:row>
    <x:row r="992">
      <x:c r="C992" s="11" t="str">
        <x:v>C3-L-GFG-FLR-24</x:v>
      </x:c>
      <x:c r="D992" s="11" t="str">
        <x:v>C3</x:v>
      </x:c>
      <x:c r="E992" s="11" t="str">
        <x:v>Cascadia earthquake</x:v>
      </x:c>
      <x:c r="F992" s="11" t="str">
        <x:v>L-GFG</x:v>
      </x:c>
      <x:c r="G992" s="11" t="str">
        <x:v>Ground fire and landscape group</x:v>
      </x:c>
      <x:c r="H992" s="11" t="str">
        <x:v>FLR-24</x:v>
      </x:c>
      <x:c r="I992" s="19" t="n">
        <x:v>48</x:v>
      </x:c>
      <x:c r="J992" s="21" t="n">
        <x:v>4</x:v>
      </x:c>
      <x:c r="K992" s="18" t="n">
        <x:f>'05 Cargo Register'!K96</x:f>
        <x:v>546.75</x:v>
      </x:c>
      <x:c r="L992" s="18" t="n">
        <x:f>'05 Cargo Register'!N96</x:f>
        <x:v>27</x:v>
      </x:c>
      <x:c r="M992" s="18" t="n">
        <x:f>'05 Cargo Register'!O96</x:f>
        <x:v>864</x:v>
      </x:c>
      <x:c r="N992" s="18" t="n">
        <x:f>J992*K992</x:f>
        <x:v>2187</x:v>
      </x:c>
      <x:c r="O992" s="18" t="n">
        <x:f>J992*L992</x:f>
        <x:v>108</x:v>
      </x:c>
      <x:c r="P992" s="18" t="n">
        <x:f>J992*M992</x:f>
        <x:v>3456</x:v>
      </x:c>
      <x:c r="Q992" s="22" t="n">
        <x:f>'01 Controls'!$E$24*'02 Cargo Classes'!$M$11</x:f>
        <x:v>0</x:v>
      </x:c>
      <x:c r="R992" s="22" t="n">
        <x:f>'01 Controls'!$F$24*'02 Cargo Classes'!$N$11</x:f>
        <x:v>0.42</x:v>
      </x:c>
      <x:c r="S992" s="22" t="n">
        <x:f>'01 Controls'!$G$24*'02 Cargo Classes'!$O$11</x:f>
        <x:v>0.5</x:v>
      </x:c>
      <x:c r="T992" s="22" t="n">
        <x:f>'01 Controls'!$H$24*'02 Cargo Classes'!$P$11</x:f>
        <x:v>0.04000000000000001</x:v>
      </x:c>
      <x:c r="U992" s="22" t="n">
        <x:f>SUM(Q992:T992)</x:f>
        <x:v>0.96</x:v>
      </x:c>
      <x:c r="V992" s="18" t="n">
        <x:f>IF(U992=0,0,N992*Q992/U992)</x:f>
        <x:v>0</x:v>
      </x:c>
      <x:c r="W992" s="18" t="n">
        <x:f>IF(U992=0,0,P992*Q992/U992)</x:f>
        <x:v>0</x:v>
      </x:c>
      <x:c r="X992" s="18" t="n">
        <x:f>MAX(V992,W992*'01 Controls'!$E$12)</x:f>
        <x:v>0</x:v>
      </x:c>
      <x:c r="Y992" s="18" t="n">
        <x:f>IF(U992=0,0,N992*R992/U992)</x:f>
        <x:v>956.8125</x:v>
      </x:c>
      <x:c r="Z992" s="18" t="n">
        <x:f>IF(U992=0,0,P992*R992/U992)</x:f>
        <x:v>1512</x:v>
      </x:c>
      <x:c r="AA992" s="18" t="n">
        <x:f>MAX(Y992,Z992*'01 Controls'!$E$13)</x:f>
        <x:v>956.8125</x:v>
      </x:c>
      <x:c r="AB992" s="18" t="n">
        <x:f>IF(U992=0,0,N992*S992/U992)</x:f>
        <x:v>1139.0625</x:v>
      </x:c>
      <x:c r="AC992" s="18" t="n">
        <x:f>IF(U992=0,0,P992*S992/U992)</x:f>
        <x:v>1800</x:v>
      </x:c>
      <x:c r="AD992" s="18" t="n">
        <x:f>MAX(AB992,AC992*'01 Controls'!$E$14)</x:f>
        <x:v>1139.0625</x:v>
      </x:c>
      <x:c r="AE992" s="18" t="n">
        <x:f>IF(U992=0,0,N992*T992/U992)</x:f>
        <x:v>91.12500000000003</x:v>
      </x:c>
      <x:c r="AF992" s="18" t="n">
        <x:f>IF(U992=0,0,P992*T992/U992)</x:f>
        <x:v>144.00000000000006</x:v>
      </x:c>
      <x:c r="AG992" s="18" t="n">
        <x:f>MAX(AE992,AF992*'01 Controls'!$E$15)</x:f>
        <x:v>91.12500000000003</x:v>
      </x:c>
      <x:c r="AH992" s="18" t="n">
        <x:f>SUM(V992,Y992,AB992,AE992)</x:f>
        <x:v>2187</x:v>
      </x:c>
      <x:c r="AI992" s="18" t="n">
        <x:f>N992-AH992</x:f>
        <x:v>0</x:v>
      </x:c>
      <x:c r="AJ992" s="18" t="n">
        <x:f>V992*INDEX('07 Mode Capacity'!$P$6:$P$17,MATCH("AIR-"&amp;I992,'07 Mode Capacity'!$C$6:$C$17,0))</x:f>
        <x:v>0</x:v>
      </x:c>
      <x:c r="AK992" s="18" t="n">
        <x:f>Y992*INDEX('07 Mode Capacity'!$P$6:$P$17,MATCH("OCEAN-"&amp;I992,'07 Mode Capacity'!$C$6:$C$17,0))</x:f>
        <x:v>83.85148830374324</x:v>
      </x:c>
      <x:c r="AL992" s="18" t="n">
        <x:f>AB992*INDEX('07 Mode Capacity'!$P$6:$P$17,MATCH("LAND-"&amp;I992,'07 Mode Capacity'!$C$6:$C$17,0))</x:f>
        <x:v>139.02015136891382</x:v>
      </x:c>
      <x:c r="AM992" s="18" t="n">
        <x:f>AE992*INDEX('07 Mode Capacity'!$P$6:$P$17,MATCH("INLAND-"&amp;I992,'07 Mode Capacity'!$C$6:$C$17,0))</x:f>
        <x:v>57.52123179581476</x:v>
      </x:c>
      <x:c r="AN992" s="18" t="n">
        <x:f>SUM(AJ992:AM992)</x:f>
        <x:v>280.3928714684718</x:v>
      </x:c>
      <x:c r="AO992" s="17" t="n">
        <x:f>IF(N992=0,1,AN992/N992)</x:f>
        <x:v>0.12820890327776488</x:v>
      </x:c>
      <x:c r="AP992" s="11" t="str">
        <x:f>IF(AO992&gt;='01 Controls'!$E$16,"PASS","FAIL")</x:f>
        <x:v>FAIL</x:v>
      </x:c>
      <x:c r="AQ992" s="11" t="str">
        <x:v>UNQUANTIFIED</x:v>
      </x:c>
      <x:c r="AR992" s="11" t="str">
        <x:v>Position-class planning record; serial item and receiver open</x:v>
      </x:c>
      <x:c r="AS992" s="26"/>
      <x:c r="AT992" s="26"/>
    </x:row>
    <x:row r="993">
      <x:c r="C993" s="11" t="str">
        <x:v>C3-L-GFG-ROL-30</x:v>
      </x:c>
      <x:c r="D993" s="11" t="str">
        <x:v>C3</x:v>
      </x:c>
      <x:c r="E993" s="11" t="str">
        <x:v>Cascadia earthquake</x:v>
      </x:c>
      <x:c r="F993" s="11" t="str">
        <x:v>L-GFG</x:v>
      </x:c>
      <x:c r="G993" s="11" t="str">
        <x:v>Ground fire and landscape group</x:v>
      </x:c>
      <x:c r="H993" s="11" t="str">
        <x:v>ROL-30</x:v>
      </x:c>
      <x:c r="I993" s="19" t="n">
        <x:v>48</x:v>
      </x:c>
      <x:c r="J993" s="21" t="n">
        <x:v>4</x:v>
      </x:c>
      <x:c r="K993" s="18" t="n">
        <x:f>'05 Cargo Register'!K97</x:f>
        <x:v>759.375</x:v>
      </x:c>
      <x:c r="L993" s="18" t="n">
        <x:f>'05 Cargo Register'!N97</x:f>
        <x:v>32</x:v>
      </x:c>
      <x:c r="M993" s="18" t="n">
        <x:f>'05 Cargo Register'!O97</x:f>
        <x:v>2040</x:v>
      </x:c>
      <x:c r="N993" s="18" t="n">
        <x:f>J993*K993</x:f>
        <x:v>3037.5</x:v>
      </x:c>
      <x:c r="O993" s="18" t="n">
        <x:f>J993*L993</x:f>
        <x:v>128</x:v>
      </x:c>
      <x:c r="P993" s="18" t="n">
        <x:f>J993*M993</x:f>
        <x:v>8160</x:v>
      </x:c>
      <x:c r="Q993" s="22" t="n">
        <x:f>'01 Controls'!$E$24*'02 Cargo Classes'!$M$12</x:f>
        <x:v>0</x:v>
      </x:c>
      <x:c r="R993" s="22" t="n">
        <x:f>'01 Controls'!$F$24*'02 Cargo Classes'!$N$12</x:f>
        <x:v>0.35</x:v>
      </x:c>
      <x:c r="S993" s="22" t="n">
        <x:f>'01 Controls'!$G$24*'02 Cargo Classes'!$O$12</x:f>
        <x:v>0.75</x:v>
      </x:c>
      <x:c r="T993" s="22" t="n">
        <x:f>'01 Controls'!$H$24*'02 Cargo Classes'!$P$12</x:f>
        <x:v>0.03</x:v>
      </x:c>
      <x:c r="U993" s="22" t="n">
        <x:f>SUM(Q993:T993)</x:f>
        <x:v>1.1300000000000001</x:v>
      </x:c>
      <x:c r="V993" s="18" t="n">
        <x:f>IF(U993=0,0,N993*Q993/U993)</x:f>
        <x:v>0</x:v>
      </x:c>
      <x:c r="W993" s="18" t="n">
        <x:f>IF(U993=0,0,P993*Q993/U993)</x:f>
        <x:v>0</x:v>
      </x:c>
      <x:c r="X993" s="18" t="n">
        <x:f>MAX(V993,W993*'01 Controls'!$E$12)</x:f>
        <x:v>0</x:v>
      </x:c>
      <x:c r="Y993" s="18" t="n">
        <x:f>IF(U993=0,0,N993*R993/U993)</x:f>
        <x:v>940.8185840707964</x:v>
      </x:c>
      <x:c r="Z993" s="18" t="n">
        <x:f>IF(U993=0,0,P993*R993/U993)</x:f>
        <x:v>2527.433628318584</x:v>
      </x:c>
      <x:c r="AA993" s="18" t="n">
        <x:f>MAX(Y993,Z993*'01 Controls'!$E$13)</x:f>
        <x:v>940.8185840707964</x:v>
      </x:c>
      <x:c r="AB993" s="18" t="n">
        <x:f>IF(U993=0,0,N993*S993/U993)</x:f>
        <x:v>2016.0398230088495</x:v>
      </x:c>
      <x:c r="AC993" s="18" t="n">
        <x:f>IF(U993=0,0,P993*S993/U993)</x:f>
        <x:v>5415.929203539822</x:v>
      </x:c>
      <x:c r="AD993" s="18" t="n">
        <x:f>MAX(AB993,AC993*'01 Controls'!$E$14)</x:f>
        <x:v>2016.0398230088495</x:v>
      </x:c>
      <x:c r="AE993" s="18" t="n">
        <x:f>IF(U993=0,0,N993*T993/U993)</x:f>
        <x:v>80.64159292035397</x:v>
      </x:c>
      <x:c r="AF993" s="18" t="n">
        <x:f>IF(U993=0,0,P993*T993/U993)</x:f>
        <x:v>216.6371681415929</x:v>
      </x:c>
      <x:c r="AG993" s="18" t="n">
        <x:f>MAX(AE993,AF993*'01 Controls'!$E$15)</x:f>
        <x:v>80.64159292035397</x:v>
      </x:c>
      <x:c r="AH993" s="18" t="n">
        <x:f>SUM(V993,Y993,AB993,AE993)</x:f>
        <x:v>3037.5</x:v>
      </x:c>
      <x:c r="AI993" s="18" t="n">
        <x:f>N993-AH993</x:f>
        <x:v>0</x:v>
      </x:c>
      <x:c r="AJ993" s="18" t="n">
        <x:f>V993*INDEX('07 Mode Capacity'!$P$6:$P$17,MATCH("AIR-"&amp;I993,'07 Mode Capacity'!$C$6:$C$17,0))</x:f>
        <x:v>0</x:v>
      </x:c>
      <x:c r="AK993" s="18" t="n">
        <x:f>Y993*INDEX('07 Mode Capacity'!$P$6:$P$17,MATCH("OCEAN-"&amp;I993,'07 Mode Capacity'!$C$6:$C$17,0))</x:f>
        <x:v>82.4498410066305</x:v>
      </x:c>
      <x:c r="AL993" s="18" t="n">
        <x:f>AB993*INDEX('07 Mode Capacity'!$P$6:$P$17,MATCH("LAND-"&amp;I993,'07 Mode Capacity'!$C$6:$C$17,0))</x:f>
        <x:v>246.0533652547147</x:v>
      </x:c>
      <x:c r="AM993" s="18" t="n">
        <x:f>AE993*INDEX('07 Mode Capacity'!$P$6:$P$17,MATCH("INLAND-"&amp;I993,'07 Mode Capacity'!$C$6:$C$17,0))</x:f>
        <x:v>50.903744952048434</x:v>
      </x:c>
      <x:c r="AN993" s="18" t="n">
        <x:f>SUM(AJ993:AM993)</x:f>
        <x:v>379.40695121339365</x:v>
      </x:c>
      <x:c r="AO993" s="17" t="n">
        <x:f>IF(N993=0,1,AN993/N993)</x:f>
        <x:v>0.12490763825955346</x:v>
      </x:c>
      <x:c r="AP993" s="11" t="str">
        <x:f>IF(AO993&gt;='01 Controls'!$E$16,"PASS","FAIL")</x:f>
        <x:v>FAIL</x:v>
      </x:c>
      <x:c r="AQ993" s="11" t="str">
        <x:v>UNQUANTIFIED</x:v>
      </x:c>
      <x:c r="AR993" s="11" t="str">
        <x:v>Position-class planning record; serial item and receiver open</x:v>
      </x:c>
      <x:c r="AS993" s="26"/>
      <x:c r="AT993" s="26"/>
    </x:row>
    <x:row r="994">
      <x:c r="C994" s="11" t="str">
        <x:v>C3-L-GFG-LIN-18</x:v>
      </x:c>
      <x:c r="D994" s="11" t="str">
        <x:v>C3</x:v>
      </x:c>
      <x:c r="E994" s="11" t="str">
        <x:v>Cascadia earthquake</x:v>
      </x:c>
      <x:c r="F994" s="11" t="str">
        <x:v>L-GFG</x:v>
      </x:c>
      <x:c r="G994" s="11" t="str">
        <x:v>Ground fire and landscape group</x:v>
      </x:c>
      <x:c r="H994" s="11" t="str">
        <x:v>LIN-18</x:v>
      </x:c>
      <x:c r="I994" s="19" t="n">
        <x:v>72</x:v>
      </x:c>
      <x:c r="J994" s="21" t="n">
        <x:v>4</x:v>
      </x:c>
      <x:c r="K994" s="18" t="n">
        <x:f>'05 Cargo Register'!K98</x:f>
        <x:v>303.75</x:v>
      </x:c>
      <x:c r="L994" s="18" t="n">
        <x:f>'05 Cargo Register'!N98</x:f>
        <x:v>22</x:v>
      </x:c>
      <x:c r="M994" s="18" t="n">
        <x:f>'05 Cargo Register'!O98</x:f>
        <x:v>968</x:v>
      </x:c>
      <x:c r="N994" s="18" t="n">
        <x:f>J994*K994</x:f>
        <x:v>1215</x:v>
      </x:c>
      <x:c r="O994" s="18" t="n">
        <x:f>J994*L994</x:f>
        <x:v>88</x:v>
      </x:c>
      <x:c r="P994" s="18" t="n">
        <x:f>J994*M994</x:f>
        <x:v>3872</x:v>
      </x:c>
      <x:c r="Q994" s="22" t="n">
        <x:f>'01 Controls'!$E$24*'02 Cargo Classes'!$M$13</x:f>
        <x:v>0</x:v>
      </x:c>
      <x:c r="R994" s="22" t="n">
        <x:f>'01 Controls'!$F$24*'02 Cargo Classes'!$N$13</x:f>
        <x:v>0.42</x:v>
      </x:c>
      <x:c r="S994" s="22" t="n">
        <x:f>'01 Controls'!$G$24*'02 Cargo Classes'!$O$13</x:f>
        <x:v>0.5</x:v>
      </x:c>
      <x:c r="T994" s="22" t="n">
        <x:f>'01 Controls'!$H$24*'02 Cargo Classes'!$P$13</x:f>
        <x:v>0.05</x:v>
      </x:c>
      <x:c r="U994" s="22" t="n">
        <x:f>SUM(Q994:T994)</x:f>
        <x:v>0.97</x:v>
      </x:c>
      <x:c r="V994" s="18" t="n">
        <x:f>IF(U994=0,0,N994*Q994/U994)</x:f>
        <x:v>0</x:v>
      </x:c>
      <x:c r="W994" s="18" t="n">
        <x:f>IF(U994=0,0,P994*Q994/U994)</x:f>
        <x:v>0</x:v>
      </x:c>
      <x:c r="X994" s="18" t="n">
        <x:f>MAX(V994,W994*'01 Controls'!$E$12)</x:f>
        <x:v>0</x:v>
      </x:c>
      <x:c r="Y994" s="18" t="n">
        <x:f>IF(U994=0,0,N994*R994/U994)</x:f>
        <x:v>526.082474226804</x:v>
      </x:c>
      <x:c r="Z994" s="18" t="n">
        <x:f>IF(U994=0,0,P994*R994/U994)</x:f>
        <x:v>1676.5360824742268</x:v>
      </x:c>
      <x:c r="AA994" s="18" t="n">
        <x:f>MAX(Y994,Z994*'01 Controls'!$E$13)</x:f>
        <x:v>526.082474226804</x:v>
      </x:c>
      <x:c r="AB994" s="18" t="n">
        <x:f>IF(U994=0,0,N994*S994/U994)</x:f>
        <x:v>626.2886597938144</x:v>
      </x:c>
      <x:c r="AC994" s="18" t="n">
        <x:f>IF(U994=0,0,P994*S994/U994)</x:f>
        <x:v>1995.8762886597938</x:v>
      </x:c>
      <x:c r="AD994" s="18" t="n">
        <x:f>MAX(AB994,AC994*'01 Controls'!$E$14)</x:f>
        <x:v>626.2886597938144</x:v>
      </x:c>
      <x:c r="AE994" s="18" t="n">
        <x:f>IF(U994=0,0,N994*T994/U994)</x:f>
        <x:v>62.628865979381445</x:v>
      </x:c>
      <x:c r="AF994" s="18" t="n">
        <x:f>IF(U994=0,0,P994*T994/U994)</x:f>
        <x:v>199.5876288659794</x:v>
      </x:c>
      <x:c r="AG994" s="18" t="n">
        <x:f>MAX(AE994,AF994*'01 Controls'!$E$15)</x:f>
        <x:v>62.628865979381445</x:v>
      </x:c>
      <x:c r="AH994" s="18" t="n">
        <x:f>SUM(V994,Y994,AB994,AE994)</x:f>
        <x:v>1215</x:v>
      </x:c>
      <x:c r="AI994" s="18" t="n">
        <x:f>N994-AH994</x:f>
        <x:v>0</x:v>
      </x:c>
      <x:c r="AJ994" s="18" t="n">
        <x:f>V994*INDEX('07 Mode Capacity'!$P$6:$P$17,MATCH("AIR-"&amp;I994,'07 Mode Capacity'!$C$6:$C$17,0))</x:f>
        <x:v>0</x:v>
      </x:c>
      <x:c r="AK994" s="18" t="n">
        <x:f>Y994*INDEX('07 Mode Capacity'!$P$6:$P$17,MATCH("OCEAN-"&amp;I994,'07 Mode Capacity'!$C$6:$C$17,0))</x:f>
        <x:v>411.80051467102703</x:v>
      </x:c>
      <x:c r="AL994" s="18" t="n">
        <x:f>AB994*INDEX('07 Mode Capacity'!$P$6:$P$17,MATCH("LAND-"&amp;I994,'07 Mode Capacity'!$C$6:$C$17,0))</x:f>
        <x:v>447.80279541644467</x:v>
      </x:c>
      <x:c r="AM994" s="18" t="n">
        <x:f>AE994*INDEX('07 Mode Capacity'!$P$6:$P$17,MATCH("INLAND-"&amp;I994,'07 Mode Capacity'!$C$6:$C$17,0))</x:f>
        <x:v>62.628865979381445</x:v>
      </x:c>
      <x:c r="AN994" s="18" t="n">
        <x:f>SUM(AJ994:AM994)</x:f>
        <x:v>922.2321760668532</x:v>
      </x:c>
      <x:c r="AO994" s="17" t="n">
        <x:f>IF(N994=0,1,AN994/N994)</x:f>
        <x:v>0.7590388280385623</x:v>
      </x:c>
      <x:c r="AP994" s="11" t="str">
        <x:f>IF(AO994&gt;='01 Controls'!$E$16,"PASS","FAIL")</x:f>
        <x:v>FAIL</x:v>
      </x:c>
      <x:c r="AQ994" s="11" t="str">
        <x:v>UNQUANTIFIED</x:v>
      </x:c>
      <x:c r="AR994" s="11" t="str">
        <x:v>Position-class planning record; serial item and receiver open</x:v>
      </x:c>
      <x:c r="AS994" s="26"/>
      <x:c r="AT994" s="26"/>
    </x:row>
    <x:row r="995">
      <x:c r="C995" s="11" t="str">
        <x:v>C3-L-GFG-BLK-08</x:v>
      </x:c>
      <x:c r="D995" s="11" t="str">
        <x:v>C3</x:v>
      </x:c>
      <x:c r="E995" s="11" t="str">
        <x:v>Cascadia earthquake</x:v>
      </x:c>
      <x:c r="F995" s="11" t="str">
        <x:v>L-GFG</x:v>
      </x:c>
      <x:c r="G995" s="11" t="str">
        <x:v>Ground fire and landscape group</x:v>
      </x:c>
      <x:c r="H995" s="11" t="str">
        <x:v>BLK-08</x:v>
      </x:c>
      <x:c r="I995" s="19" t="n">
        <x:v>48</x:v>
      </x:c>
      <x:c r="J995" s="21" t="n">
        <x:v>4</x:v>
      </x:c>
      <x:c r="K995" s="18" t="n">
        <x:f>'05 Cargo Register'!K99</x:f>
        <x:v>121.5</x:v>
      </x:c>
      <x:c r="L995" s="18" t="n">
        <x:f>'05 Cargo Register'!N99</x:f>
        <x:v>19</x:v>
      </x:c>
      <x:c r="M995" s="18" t="n">
        <x:f>'05 Cargo Register'!O99</x:f>
        <x:v>969</x:v>
      </x:c>
      <x:c r="N995" s="18" t="n">
        <x:f>J995*K995</x:f>
        <x:v>486</x:v>
      </x:c>
      <x:c r="O995" s="18" t="n">
        <x:f>J995*L995</x:f>
        <x:v>76</x:v>
      </x:c>
      <x:c r="P995" s="18" t="n">
        <x:f>J995*M995</x:f>
        <x:v>3876</x:v>
      </x:c>
      <x:c r="Q995" s="22" t="n">
        <x:f>'01 Controls'!$E$24*'02 Cargo Classes'!$M$14</x:f>
        <x:v>0.1</x:v>
      </x:c>
      <x:c r="R995" s="22" t="n">
        <x:f>'01 Controls'!$F$24*'02 Cargo Classes'!$N$14</x:f>
        <x:v>0.27999999999999997</x:v>
      </x:c>
      <x:c r="S995" s="22" t="n">
        <x:f>'01 Controls'!$G$24*'02 Cargo Classes'!$O$14</x:f>
        <x:v>0.5</x:v>
      </x:c>
      <x:c r="T995" s="22" t="n">
        <x:f>'01 Controls'!$H$24*'02 Cargo Classes'!$P$14</x:f>
        <x:v>0.025</x:v>
      </x:c>
      <x:c r="U995" s="22" t="n">
        <x:f>SUM(Q995:T995)</x:f>
        <x:v>0.905</x:v>
      </x:c>
      <x:c r="V995" s="18" t="n">
        <x:f>IF(U995=0,0,N995*Q995/U995)</x:f>
        <x:v>53.70165745856354</x:v>
      </x:c>
      <x:c r="W995" s="18" t="n">
        <x:f>IF(U995=0,0,P995*Q995/U995)</x:f>
        <x:v>428.28729281767954</x:v>
      </x:c>
      <x:c r="X995" s="18" t="n">
        <x:f>MAX(V995,W995*'01 Controls'!$E$12)</x:f>
        <x:v>107.07182320441989</x:v>
      </x:c>
      <x:c r="Y995" s="18" t="n">
        <x:f>IF(U995=0,0,N995*R995/U995)</x:f>
        <x:v>150.36464088397787</x:v>
      </x:c>
      <x:c r="Z995" s="18" t="n">
        <x:f>IF(U995=0,0,P995*R995/U995)</x:f>
        <x:v>1199.2044198895028</x:v>
      </x:c>
      <x:c r="AA995" s="18" t="n">
        <x:f>MAX(Y995,Z995*'01 Controls'!$E$13)</x:f>
        <x:v>179.88066298342542</x:v>
      </x:c>
      <x:c r="AB995" s="18" t="n">
        <x:f>IF(U995=0,0,N995*S995/U995)</x:f>
        <x:v>268.50828729281767</x:v>
      </x:c>
      <x:c r="AC995" s="18" t="n">
        <x:f>IF(U995=0,0,P995*S995/U995)</x:f>
        <x:v>2141.4364640883978</x:v>
      </x:c>
      <x:c r="AD995" s="18" t="n">
        <x:f>MAX(AB995,AC995*'01 Controls'!$E$14)</x:f>
        <x:v>428.2872928176796</x:v>
      </x:c>
      <x:c r="AE995" s="18" t="n">
        <x:f>IF(U995=0,0,N995*T995/U995)</x:f>
        <x:v>13.425414364640885</x:v>
      </x:c>
      <x:c r="AF995" s="18" t="n">
        <x:f>IF(U995=0,0,P995*T995/U995)</x:f>
        <x:v>107.07182320441989</x:v>
      </x:c>
      <x:c r="AG995" s="18" t="n">
        <x:f>MAX(AE995,AF995*'01 Controls'!$E$15)</x:f>
        <x:v>19.272928176795578</x:v>
      </x:c>
      <x:c r="AH995" s="18" t="n">
        <x:f>SUM(V995,Y995,AB995,AE995)</x:f>
        <x:v>485.99999999999994</x:v>
      </x:c>
      <x:c r="AI995" s="18" t="n">
        <x:f>N995-AH995</x:f>
        <x:v>5.684341886080802e-14</x:v>
      </x:c>
      <x:c r="AJ995" s="18" t="n">
        <x:f>V995*INDEX('07 Mode Capacity'!$P$6:$P$17,MATCH("AIR-"&amp;I995,'07 Mode Capacity'!$C$6:$C$17,0))</x:f>
        <x:v>15.054489494872511</x:v>
      </x:c>
      <x:c r="AK995" s="18" t="n">
        <x:f>Y995*INDEX('07 Mode Capacity'!$P$6:$P$17,MATCH("OCEAN-"&amp;I995,'07 Mode Capacity'!$C$6:$C$17,0))</x:f>
        <x:v>13.177397793590094</x:v>
      </x:c>
      <x:c r="AL995" s="18" t="n">
        <x:f>AB995*INDEX('07 Mode Capacity'!$P$6:$P$17,MATCH("LAND-"&amp;I995,'07 Mode Capacity'!$C$6:$C$17,0))</x:f>
        <x:v>32.77086441108834</x:v>
      </x:c>
      <x:c r="AM995" s="18" t="n">
        <x:f>AE995*INDEX('07 Mode Capacity'!$P$6:$P$17,MATCH("INLAND-"&amp;I995,'07 Mode Capacity'!$C$6:$C$17,0))</x:f>
        <x:v>8.474582953342871</x:v>
      </x:c>
      <x:c r="AN995" s="18" t="n">
        <x:f>SUM(AJ995:AM995)</x:f>
        <x:v>69.47733465289382</x:v>
      </x:c>
      <x:c r="AO995" s="17" t="n">
        <x:f>IF(N995=0,1,AN995/N995)</x:f>
        <x:v>0.14295747870965805</x:v>
      </x:c>
      <x:c r="AP995" s="11" t="str">
        <x:f>IF(AO995&gt;='01 Controls'!$E$16,"PASS","FAIL")</x:f>
        <x:v>FAIL</x:v>
      </x:c>
      <x:c r="AQ995" s="11" t="str">
        <x:v>UNQUANTIFIED</x:v>
      </x:c>
      <x:c r="AR995" s="11" t="str">
        <x:v>Position-class planning record; serial item and receiver open</x:v>
      </x:c>
      <x:c r="AS995" s="26"/>
      <x:c r="AT995" s="26"/>
    </x:row>
    <x:row r="996">
      <x:c r="C996" s="11" t="str">
        <x:v>C3-L-GFG-OOG-80</x:v>
      </x:c>
      <x:c r="D996" s="11" t="str">
        <x:v>C3</x:v>
      </x:c>
      <x:c r="E996" s="11" t="str">
        <x:v>Cascadia earthquake</x:v>
      </x:c>
      <x:c r="F996" s="11" t="str">
        <x:v>L-GFG</x:v>
      </x:c>
      <x:c r="G996" s="11" t="str">
        <x:v>Ground fire and landscape group</x:v>
      </x:c>
      <x:c r="H996" s="11" t="str">
        <x:v>OOG-80</x:v>
      </x:c>
      <x:c r="I996" s="19" t="n">
        <x:v>72</x:v>
      </x:c>
      <x:c r="J996" s="21" t="n">
        <x:v>4</x:v>
      </x:c>
      <x:c r="K996" s="18" t="n">
        <x:f>'05 Cargo Register'!K100</x:f>
        <x:v>303.75</x:v>
      </x:c>
      <x:c r="L996" s="18" t="n">
        <x:f>'05 Cargo Register'!N100</x:f>
        <x:v>6</x:v>
      </x:c>
      <x:c r="M996" s="18" t="n">
        <x:f>'05 Cargo Register'!O100</x:f>
        <x:v>1056</x:v>
      </x:c>
      <x:c r="N996" s="18" t="n">
        <x:f>J996*K996</x:f>
        <x:v>1215</x:v>
      </x:c>
      <x:c r="O996" s="18" t="n">
        <x:f>J996*L996</x:f>
        <x:v>24</x:v>
      </x:c>
      <x:c r="P996" s="18" t="n">
        <x:f>J996*M996</x:f>
        <x:v>4224</x:v>
      </x:c>
      <x:c r="Q996" s="22" t="n">
        <x:f>'01 Controls'!$E$24*'02 Cargo Classes'!$M$15</x:f>
        <x:v>0</x:v>
      </x:c>
      <x:c r="R996" s="22" t="n">
        <x:f>'01 Controls'!$F$24*'02 Cargo Classes'!$N$15</x:f>
        <x:v>0.7</x:v>
      </x:c>
      <x:c r="S996" s="22" t="n">
        <x:f>'01 Controls'!$G$24*'02 Cargo Classes'!$O$15</x:f>
        <x:v>0.3</x:v>
      </x:c>
      <x:c r="T996" s="22" t="n">
        <x:f>'01 Controls'!$H$24*'02 Cargo Classes'!$P$15</x:f>
        <x:v>0.025</x:v>
      </x:c>
      <x:c r="U996" s="22" t="n">
        <x:f>SUM(Q996:T996)</x:f>
        <x:v>1.025</x:v>
      </x:c>
      <x:c r="V996" s="18" t="n">
        <x:f>IF(U996=0,0,N996*Q996/U996)</x:f>
        <x:v>0</x:v>
      </x:c>
      <x:c r="W996" s="18" t="n">
        <x:f>IF(U996=0,0,P996*Q996/U996)</x:f>
        <x:v>0</x:v>
      </x:c>
      <x:c r="X996" s="18" t="n">
        <x:f>MAX(V996,W996*'01 Controls'!$E$12)</x:f>
        <x:v>0</x:v>
      </x:c>
      <x:c r="Y996" s="18" t="n">
        <x:f>IF(U996=0,0,N996*R996/U996)</x:f>
        <x:v>829.7560975609757</x:v>
      </x:c>
      <x:c r="Z996" s="18" t="n">
        <x:f>IF(U996=0,0,P996*R996/U996)</x:f>
        <x:v>2884.682926829268</x:v>
      </x:c>
      <x:c r="AA996" s="18" t="n">
        <x:f>MAX(Y996,Z996*'01 Controls'!$E$13)</x:f>
        <x:v>829.7560975609757</x:v>
      </x:c>
      <x:c r="AB996" s="18" t="n">
        <x:f>IF(U996=0,0,N996*S996/U996)</x:f>
        <x:v>355.609756097561</x:v>
      </x:c>
      <x:c r="AC996" s="18" t="n">
        <x:f>IF(U996=0,0,P996*S996/U996)</x:f>
        <x:v>1236.2926829268295</x:v>
      </x:c>
      <x:c r="AD996" s="18" t="n">
        <x:f>MAX(AB996,AC996*'01 Controls'!$E$14)</x:f>
        <x:v>355.609756097561</x:v>
      </x:c>
      <x:c r="AE996" s="18" t="n">
        <x:f>IF(U996=0,0,N996*T996/U996)</x:f>
        <x:v>29.634146341463417</x:v>
      </x:c>
      <x:c r="AF996" s="18" t="n">
        <x:f>IF(U996=0,0,P996*T996/U996)</x:f>
        <x:v>103.02439024390246</x:v>
      </x:c>
      <x:c r="AG996" s="18" t="n">
        <x:f>MAX(AE996,AF996*'01 Controls'!$E$15)</x:f>
        <x:v>29.634146341463417</x:v>
      </x:c>
      <x:c r="AH996" s="18" t="n">
        <x:f>SUM(V996,Y996,AB996,AE996)</x:f>
        <x:v>1215.0000000000002</x:v>
      </x:c>
      <x:c r="AI996" s="18" t="n">
        <x:f>N996-AH996</x:f>
        <x:v>-2.2737367544323206e-13</x:v>
      </x:c>
      <x:c r="AJ996" s="18" t="n">
        <x:f>V996*INDEX('07 Mode Capacity'!$P$6:$P$17,MATCH("AIR-"&amp;I996,'07 Mode Capacity'!$C$6:$C$17,0))</x:f>
        <x:v>0</x:v>
      </x:c>
      <x:c r="AK996" s="18" t="n">
        <x:f>Y996*INDEX('07 Mode Capacity'!$P$6:$P$17,MATCH("OCEAN-"&amp;I996,'07 Mode Capacity'!$C$6:$C$17,0))</x:f>
        <x:v>649.5065028144655</x:v>
      </x:c>
      <x:c r="AL996" s="18" t="n">
        <x:f>AB996*INDEX('07 Mode Capacity'!$P$6:$P$17,MATCH("LAND-"&amp;I996,'07 Mode Capacity'!$C$6:$C$17,0))</x:f>
        <x:v>254.26461164133738</x:v>
      </x:c>
      <x:c r="AM996" s="18" t="n">
        <x:f>AE996*INDEX('07 Mode Capacity'!$P$6:$P$17,MATCH("INLAND-"&amp;I996,'07 Mode Capacity'!$C$6:$C$17,0))</x:f>
        <x:v>29.634146341463417</x:v>
      </x:c>
      <x:c r="AN996" s="18" t="n">
        <x:f>SUM(AJ996:AM996)</x:f>
        <x:v>933.4052607972664</x:v>
      </x:c>
      <x:c r="AO996" s="17" t="n">
        <x:f>IF(N996=0,1,AN996/N996)</x:f>
        <x:v>0.7682347825491904</x:v>
      </x:c>
      <x:c r="AP996" s="11" t="str">
        <x:f>IF(AO996&gt;='01 Controls'!$E$16,"PASS","FAIL")</x:f>
        <x:v>FAIL</x:v>
      </x:c>
      <x:c r="AQ996" s="11" t="str">
        <x:v>UNQUANTIFIED</x:v>
      </x:c>
      <x:c r="AR996" s="11" t="str">
        <x:v>Position-class planning record; serial item and receiver open</x:v>
      </x:c>
      <x:c r="AS996" s="26"/>
      <x:c r="AT996" s="26"/>
    </x:row>
    <x:row r="997">
      <x:c r="C997" s="11" t="str">
        <x:v>C3-A-SMW-APL-45</x:v>
      </x:c>
      <x:c r="D997" s="11" t="str">
        <x:v>C3</x:v>
      </x:c>
      <x:c r="E997" s="11" t="str">
        <x:v>Cascadia earthquake</x:v>
      </x:c>
      <x:c r="F997" s="11" t="str">
        <x:v>A-SMW</x:v>
      </x:c>
      <x:c r="G997" s="11" t="str">
        <x:v>Strategic mobility wing</x:v>
      </x:c>
      <x:c r="H997" s="11" t="str">
        <x:v>APL-45</x:v>
      </x:c>
      <x:c r="I997" s="19" t="n">
        <x:v>24</x:v>
      </x:c>
      <x:c r="J997" s="21" t="n">
        <x:v>4</x:v>
      </x:c>
      <x:c r="K997" s="18" t="n">
        <x:f>'05 Cargo Register'!K101</x:f>
        <x:v>225</x:v>
      </x:c>
      <x:c r="L997" s="18" t="n">
        <x:f>'05 Cargo Register'!N101</x:f>
        <x:v>59</x:v>
      </x:c>
      <x:c r="M997" s="18" t="n">
        <x:f>'05 Cargo Register'!O101</x:f>
        <x:v>442.5</x:v>
      </x:c>
      <x:c r="N997" s="18" t="n">
        <x:f>J997*K997</x:f>
        <x:v>900</x:v>
      </x:c>
      <x:c r="O997" s="18" t="n">
        <x:f>J997*L997</x:f>
        <x:v>236</x:v>
      </x:c>
      <x:c r="P997" s="18" t="n">
        <x:f>J997*M997</x:f>
        <x:v>1770</x:v>
      </x:c>
      <x:c r="Q997" s="22" t="n">
        <x:f>'01 Controls'!$E$24*'02 Cargo Classes'!$M$6</x:f>
        <x:v>0.30000000000000004</x:v>
      </x:c>
      <x:c r="R997" s="22" t="n">
        <x:f>'01 Controls'!$F$24*'02 Cargo Classes'!$N$6</x:f>
        <x:v>0.13999999999999999</x:v>
      </x:c>
      <x:c r="S997" s="22" t="n">
        <x:f>'01 Controls'!$G$24*'02 Cargo Classes'!$O$6</x:f>
        <x:v>0.5</x:v>
      </x:c>
      <x:c r="T997" s="22" t="n">
        <x:f>'01 Controls'!$H$24*'02 Cargo Classes'!$P$6</x:f>
        <x:v>0.015</x:v>
      </x:c>
      <x:c r="U997" s="22" t="n">
        <x:f>SUM(Q997:T997)</x:f>
        <x:v>0.9550000000000001</x:v>
      </x:c>
      <x:c r="V997" s="18" t="n">
        <x:f>IF(U997=0,0,N997*Q997/U997)</x:f>
        <x:v>282.72251308900525</x:v>
      </x:c>
      <x:c r="W997" s="18" t="n">
        <x:f>IF(U997=0,0,P997*Q997/U997)</x:f>
        <x:v>556.0209424083771</x:v>
      </x:c>
      <x:c r="X997" s="18" t="n">
        <x:f>MAX(V997,W997*'01 Controls'!$E$12)</x:f>
        <x:v>282.72251308900525</x:v>
      </x:c>
      <x:c r="Y997" s="18" t="n">
        <x:f>IF(U997=0,0,N997*R997/U997)</x:f>
        <x:v>131.93717277486908</x:v>
      </x:c>
      <x:c r="Z997" s="18" t="n">
        <x:f>IF(U997=0,0,P997*R997/U997)</x:f>
        <x:v>259.47643979057585</x:v>
      </x:c>
      <x:c r="AA997" s="18" t="n">
        <x:f>MAX(Y997,Z997*'01 Controls'!$E$13)</x:f>
        <x:v>131.93717277486908</x:v>
      </x:c>
      <x:c r="AB997" s="18" t="n">
        <x:f>IF(U997=0,0,N997*S997/U997)</x:f>
        <x:v>471.2041884816754</x:v>
      </x:c>
      <x:c r="AC997" s="18" t="n">
        <x:f>IF(U997=0,0,P997*S997/U997)</x:f>
        <x:v>926.7015706806282</x:v>
      </x:c>
      <x:c r="AD997" s="18" t="n">
        <x:f>MAX(AB997,AC997*'01 Controls'!$E$14)</x:f>
        <x:v>471.2041884816754</x:v>
      </x:c>
      <x:c r="AE997" s="18" t="n">
        <x:f>IF(U997=0,0,N997*T997/U997)</x:f>
        <x:v>14.136125654450261</x:v>
      </x:c>
      <x:c r="AF997" s="18" t="n">
        <x:f>IF(U997=0,0,P997*T997/U997)</x:f>
        <x:v>27.801047120418847</x:v>
      </x:c>
      <x:c r="AG997" s="18" t="n">
        <x:f>MAX(AE997,AF997*'01 Controls'!$E$15)</x:f>
        <x:v>14.136125654450261</x:v>
      </x:c>
      <x:c r="AH997" s="18" t="n">
        <x:f>SUM(V997,Y997,AB997,AE997)</x:f>
        <x:v>899.9999999999999</x:v>
      </x:c>
      <x:c r="AI997" s="18" t="n">
        <x:f>N997-AH997</x:f>
        <x:v>1.1368683772161603e-13</x:v>
      </x:c>
      <x:c r="AJ997" s="18" t="n">
        <x:f>V997*INDEX('07 Mode Capacity'!$P$6:$P$17,MATCH("AIR-"&amp;I997,'07 Mode Capacity'!$C$6:$C$17,0))</x:f>
        <x:v>57.36837520051808</x:v>
      </x:c>
      <x:c r="AK997" s="18" t="n">
        <x:f>Y997*INDEX('07 Mode Capacity'!$P$6:$P$17,MATCH("OCEAN-"&amp;I997,'07 Mode Capacity'!$C$6:$C$17,0))</x:f>
        <x:v>19.802324800228636</x:v>
      </x:c>
      <x:c r="AL997" s="18" t="n">
        <x:f>AB997*INDEX('07 Mode Capacity'!$P$6:$P$17,MATCH("LAND-"&amp;I997,'07 Mode Capacity'!$C$6:$C$17,0))</x:f>
        <x:v>180.23603760449515</x:v>
      </x:c>
      <x:c r="AM997" s="18" t="n">
        <x:f>AE997*INDEX('07 Mode Capacity'!$P$6:$P$17,MATCH("INLAND-"&amp;I997,'07 Mode Capacity'!$C$6:$C$17,0))</x:f>
        <x:v>14.136125654450261</x:v>
      </x:c>
      <x:c r="AN997" s="18" t="n">
        <x:f>SUM(AJ997:AM997)</x:f>
        <x:v>271.5428632596921</x:v>
      </x:c>
      <x:c r="AO997" s="17" t="n">
        <x:f>IF(N997=0,1,AN997/N997)</x:f>
        <x:v>0.30171429251076903</x:v>
      </x:c>
      <x:c r="AP997" s="11" t="str">
        <x:f>IF(AO997&gt;='01 Controls'!$E$16,"PASS","FAIL")</x:f>
        <x:v>FAIL</x:v>
      </x:c>
      <x:c r="AQ997" s="11" t="str">
        <x:v>UNQUANTIFIED</x:v>
      </x:c>
      <x:c r="AR997" s="11" t="str">
        <x:v>Position-class planning record; serial item and receiver open</x:v>
      </x:c>
      <x:c r="AS997" s="26"/>
      <x:c r="AT997" s="26"/>
    </x:row>
    <x:row r="998">
      <x:c r="C998" s="11" t="str">
        <x:v>C3-A-SMW-ISO-18</x:v>
      </x:c>
      <x:c r="D998" s="11" t="str">
        <x:v>C3</x:v>
      </x:c>
      <x:c r="E998" s="11" t="str">
        <x:v>Cascadia earthquake</x:v>
      </x:c>
      <x:c r="F998" s="11" t="str">
        <x:v>A-SMW</x:v>
      </x:c>
      <x:c r="G998" s="11" t="str">
        <x:v>Strategic mobility wing</x:v>
      </x:c>
      <x:c r="H998" s="11" t="str">
        <x:v>ISO-18</x:v>
      </x:c>
      <x:c r="I998" s="19" t="n">
        <x:v>48</x:v>
      </x:c>
      <x:c r="J998" s="21" t="n">
        <x:v>4</x:v>
      </x:c>
      <x:c r="K998" s="18" t="n">
        <x:f>'05 Cargo Register'!K102</x:f>
        <x:v>337.5</x:v>
      </x:c>
      <x:c r="L998" s="18" t="n">
        <x:f>'05 Cargo Register'!N102</x:f>
        <x:v>23</x:v>
      </x:c>
      <x:c r="M998" s="18" t="n">
        <x:f>'05 Cargo Register'!O102</x:f>
        <x:v>607.2</x:v>
      </x:c>
      <x:c r="N998" s="18" t="n">
        <x:f>J998*K998</x:f>
        <x:v>1350</x:v>
      </x:c>
      <x:c r="O998" s="18" t="n">
        <x:f>J998*L998</x:f>
        <x:v>92</x:v>
      </x:c>
      <x:c r="P998" s="18" t="n">
        <x:f>J998*M998</x:f>
        <x:v>2428.8</x:v>
      </x:c>
      <x:c r="Q998" s="22" t="n">
        <x:f>'01 Controls'!$E$24*'02 Cargo Classes'!$M$7</x:f>
        <x:v>0.020000000000000004</x:v>
      </x:c>
      <x:c r="R998" s="22" t="n">
        <x:f>'01 Controls'!$F$24*'02 Cargo Classes'!$N$7</x:f>
        <x:v>0.35</x:v>
      </x:c>
      <x:c r="S998" s="22" t="n">
        <x:f>'01 Controls'!$G$24*'02 Cargo Classes'!$O$7</x:f>
        <x:v>0.6</x:v>
      </x:c>
      <x:c r="T998" s="22" t="n">
        <x:f>'01 Controls'!$H$24*'02 Cargo Classes'!$P$7</x:f>
        <x:v>0.04000000000000001</x:v>
      </x:c>
      <x:c r="U998" s="22" t="n">
        <x:f>SUM(Q998:T998)</x:f>
        <x:v>1.01</x:v>
      </x:c>
      <x:c r="V998" s="18" t="n">
        <x:f>IF(U998=0,0,N998*Q998/U998)</x:f>
        <x:v>26.732673267326735</x:v>
      </x:c>
      <x:c r="W998" s="18" t="n">
        <x:f>IF(U998=0,0,P998*Q998/U998)</x:f>
        <x:v>48.09504950495051</x:v>
      </x:c>
      <x:c r="X998" s="18" t="n">
        <x:f>MAX(V998,W998*'01 Controls'!$E$12)</x:f>
        <x:v>26.732673267326735</x:v>
      </x:c>
      <x:c r="Y998" s="18" t="n">
        <x:f>IF(U998=0,0,N998*R998/U998)</x:f>
        <x:v>467.82178217821775</x:v>
      </x:c>
      <x:c r="Z998" s="18" t="n">
        <x:f>IF(U998=0,0,P998*R998/U998)</x:f>
        <x:v>841.6633663366337</x:v>
      </x:c>
      <x:c r="AA998" s="18" t="n">
        <x:f>MAX(Y998,Z998*'01 Controls'!$E$13)</x:f>
        <x:v>467.82178217821775</x:v>
      </x:c>
      <x:c r="AB998" s="18" t="n">
        <x:f>IF(U998=0,0,N998*S998/U998)</x:f>
        <x:v>801.980198019802</x:v>
      </x:c>
      <x:c r="AC998" s="18" t="n">
        <x:f>IF(U998=0,0,P998*S998/U998)</x:f>
        <x:v>1442.8514851485147</x:v>
      </x:c>
      <x:c r="AD998" s="18" t="n">
        <x:f>MAX(AB998,AC998*'01 Controls'!$E$14)</x:f>
        <x:v>801.980198019802</x:v>
      </x:c>
      <x:c r="AE998" s="18" t="n">
        <x:f>IF(U998=0,0,N998*T998/U998)</x:f>
        <x:v>53.46534653465347</x:v>
      </x:c>
      <x:c r="AF998" s="18" t="n">
        <x:f>IF(U998=0,0,P998*T998/U998)</x:f>
        <x:v>96.19009900990102</x:v>
      </x:c>
      <x:c r="AG998" s="18" t="n">
        <x:f>MAX(AE998,AF998*'01 Controls'!$E$15)</x:f>
        <x:v>53.46534653465347</x:v>
      </x:c>
      <x:c r="AH998" s="18" t="n">
        <x:f>SUM(V998,Y998,AB998,AE998)</x:f>
        <x:v>1349.9999999999998</x:v>
      </x:c>
      <x:c r="AI998" s="18" t="n">
        <x:f>N998-AH998</x:f>
        <x:v>2.2737367544323206e-13</x:v>
      </x:c>
      <x:c r="AJ998" s="18" t="n">
        <x:f>V998*INDEX('07 Mode Capacity'!$P$6:$P$17,MATCH("AIR-"&amp;I998,'07 Mode Capacity'!$C$6:$C$17,0))</x:f>
        <x:v>7.494121558228616</x:v>
      </x:c>
      <x:c r="AK998" s="18" t="n">
        <x:f>Y998*INDEX('07 Mode Capacity'!$P$6:$P$17,MATCH("OCEAN-"&amp;I998,'07 Mode Capacity'!$C$6:$C$17,0))</x:f>
        <x:v>40.99816076457314</x:v>
      </x:c>
      <x:c r="AL998" s="18" t="n">
        <x:f>AB998*INDEX('07 Mode Capacity'!$P$6:$P$17,MATCH("LAND-"&amp;I998,'07 Mode Capacity'!$C$6:$C$17,0))</x:f>
        <x:v>97.87997456117144</x:v>
      </x:c>
      <x:c r="AM998" s="18" t="n">
        <x:f>AE998*INDEX('07 Mode Capacity'!$P$6:$P$17,MATCH("INLAND-"&amp;I998,'07 Mode Capacity'!$C$6:$C$17,0))</x:f>
        <x:v>33.749164236634975</x:v>
      </x:c>
      <x:c r="AN998" s="18" t="n">
        <x:f>SUM(AJ998:AM998)</x:f>
        <x:v>180.12142112060818</x:v>
      </x:c>
      <x:c r="AO998" s="17" t="n">
        <x:f>IF(N998=0,1,AN998/N998)</x:f>
        <x:v>0.1334232749041542</x:v>
      </x:c>
      <x:c r="AP998" s="11" t="str">
        <x:f>IF(AO998&gt;='01 Controls'!$E$16,"PASS","FAIL")</x:f>
        <x:v>FAIL</x:v>
      </x:c>
      <x:c r="AQ998" s="11" t="str">
        <x:v>UNQUANTIFIED</x:v>
      </x:c>
      <x:c r="AR998" s="11" t="str">
        <x:v>Position-class planning record; serial item and receiver open</x:v>
      </x:c>
      <x:c r="AS998" s="26"/>
      <x:c r="AT998" s="26"/>
    </x:row>
    <x:row r="999">
      <x:c r="C999" s="11" t="str">
        <x:v>C3-A-SMW-COL-12</x:v>
      </x:c>
      <x:c r="D999" s="11" t="str">
        <x:v>C3</x:v>
      </x:c>
      <x:c r="E999" s="11" t="str">
        <x:v>Cascadia earthquake</x:v>
      </x:c>
      <x:c r="F999" s="11" t="str">
        <x:v>A-SMW</x:v>
      </x:c>
      <x:c r="G999" s="11" t="str">
        <x:v>Strategic mobility wing</x:v>
      </x:c>
      <x:c r="H999" s="11" t="str">
        <x:v>COL-12</x:v>
      </x:c>
      <x:c r="I999" s="19" t="n">
        <x:v>24</x:v>
      </x:c>
      <x:c r="J999" s="21" t="n">
        <x:v>4</x:v>
      </x:c>
      <x:c r="K999" s="18" t="n">
        <x:f>'05 Cargo Register'!K103</x:f>
        <x:v>84.375</x:v>
      </x:c>
      <x:c r="L999" s="18" t="n">
        <x:f>'05 Cargo Register'!N103</x:f>
        <x:v>9</x:v>
      </x:c>
      <x:c r="M999" s="18" t="n">
        <x:f>'05 Cargo Register'!O103</x:f>
        <x:v>237.60000000000002</x:v>
      </x:c>
      <x:c r="N999" s="18" t="n">
        <x:f>J999*K999</x:f>
        <x:v>337.5</x:v>
      </x:c>
      <x:c r="O999" s="18" t="n">
        <x:f>J999*L999</x:f>
        <x:v>36</x:v>
      </x:c>
      <x:c r="P999" s="18" t="n">
        <x:f>J999*M999</x:f>
        <x:v>950.4000000000001</x:v>
      </x:c>
      <x:c r="Q999" s="22" t="n">
        <x:f>'01 Controls'!$E$24*'02 Cargo Classes'!$M$8</x:f>
        <x:v>0.2</x:v>
      </x:c>
      <x:c r="R999" s="22" t="n">
        <x:f>'01 Controls'!$F$24*'02 Cargo Classes'!$N$8</x:f>
        <x:v>0.24499999999999997</x:v>
      </x:c>
      <x:c r="S999" s="22" t="n">
        <x:f>'01 Controls'!$G$24*'02 Cargo Classes'!$O$8</x:f>
        <x:v>0.6</x:v>
      </x:c>
      <x:c r="T999" s="22" t="n">
        <x:f>'01 Controls'!$H$24*'02 Cargo Classes'!$P$8</x:f>
        <x:v>0.010000000000000002</x:v>
      </x:c>
      <x:c r="U999" s="22" t="n">
        <x:f>SUM(Q999:T999)</x:f>
        <x:v>1.055</x:v>
      </x:c>
      <x:c r="V999" s="18" t="n">
        <x:f>IF(U999=0,0,N999*Q999/U999)</x:f>
        <x:v>63.98104265402844</x:v>
      </x:c>
      <x:c r="W999" s="18" t="n">
        <x:f>IF(U999=0,0,P999*Q999/U999)</x:f>
        <x:v>180.17061611374413</x:v>
      </x:c>
      <x:c r="X999" s="18" t="n">
        <x:f>MAX(V999,W999*'01 Controls'!$E$12)</x:f>
        <x:v>63.98104265402844</x:v>
      </x:c>
      <x:c r="Y999" s="18" t="n">
        <x:f>IF(U999=0,0,N999*R999/U999)</x:f>
        <x:v>78.37677725118482</x:v>
      </x:c>
      <x:c r="Z999" s="18" t="n">
        <x:f>IF(U999=0,0,P999*R999/U999)</x:f>
        <x:v>220.70900473933648</x:v>
      </x:c>
      <x:c r="AA999" s="18" t="n">
        <x:f>MAX(Y999,Z999*'01 Controls'!$E$13)</x:f>
        <x:v>78.37677725118482</x:v>
      </x:c>
      <x:c r="AB999" s="18" t="n">
        <x:f>IF(U999=0,0,N999*S999/U999)</x:f>
        <x:v>191.94312796208533</x:v>
      </x:c>
      <x:c r="AC999" s="18" t="n">
        <x:f>IF(U999=0,0,P999*S999/U999)</x:f>
        <x:v>540.5118483412323</x:v>
      </x:c>
      <x:c r="AD999" s="18" t="n">
        <x:f>MAX(AB999,AC999*'01 Controls'!$E$14)</x:f>
        <x:v>191.94312796208533</x:v>
      </x:c>
      <x:c r="AE999" s="18" t="n">
        <x:f>IF(U999=0,0,N999*T999/U999)</x:f>
        <x:v>3.1990521327014223</x:v>
      </x:c>
      <x:c r="AF999" s="18" t="n">
        <x:f>IF(U999=0,0,P999*T999/U999)</x:f>
        <x:v>9.008530805687208</x:v>
      </x:c>
      <x:c r="AG999" s="18" t="n">
        <x:f>MAX(AE999,AF999*'01 Controls'!$E$15)</x:f>
        <x:v>3.1990521327014223</x:v>
      </x:c>
      <x:c r="AH999" s="18" t="n">
        <x:f>SUM(V999,Y999,AB999,AE999)</x:f>
        <x:v>337.5</x:v>
      </x:c>
      <x:c r="AI999" s="18" t="n">
        <x:f>N999-AH999</x:f>
        <x:v>0</x:v>
      </x:c>
      <x:c r="AJ999" s="18" t="n">
        <x:f>V999*INDEX('07 Mode Capacity'!$P$6:$P$17,MATCH("AIR-"&amp;I999,'07 Mode Capacity'!$C$6:$C$17,0))</x:f>
        <x:v>12.982653629501131</x:v>
      </x:c>
      <x:c r="AK999" s="18" t="n">
        <x:f>Y999*INDEX('07 Mode Capacity'!$P$6:$P$17,MATCH("OCEAN-"&amp;I999,'07 Mode Capacity'!$C$6:$C$17,0))</x:f>
        <x:v>11.763495967671364</x:v>
      </x:c>
      <x:c r="AL999" s="18" t="n">
        <x:f>AB999*INDEX('07 Mode Capacity'!$P$6:$P$17,MATCH("LAND-"&amp;I999,'07 Mode Capacity'!$C$6:$C$17,0))</x:f>
        <x:v>73.41842384884531</x:v>
      </x:c>
      <x:c r="AM999" s="18" t="n">
        <x:f>AE999*INDEX('07 Mode Capacity'!$P$6:$P$17,MATCH("INLAND-"&amp;I999,'07 Mode Capacity'!$C$6:$C$17,0))</x:f>
        <x:v>3.1990521327014223</x:v>
      </x:c>
      <x:c r="AN999" s="18" t="n">
        <x:f>SUM(AJ999:AM999)</x:f>
        <x:v>101.36362557871924</x:v>
      </x:c>
      <x:c r="AO999" s="17" t="n">
        <x:f>IF(N999=0,1,AN999/N999)</x:f>
        <x:v>0.30033666838139034</x:v>
      </x:c>
      <x:c r="AP999" s="11" t="str">
        <x:f>IF(AO999&gt;='01 Controls'!$E$16,"PASS","FAIL")</x:f>
        <x:v>FAIL</x:v>
      </x:c>
      <x:c r="AQ999" s="11" t="str">
        <x:v>UNQUANTIFIED</x:v>
      </x:c>
      <x:c r="AR999" s="11" t="str">
        <x:v>Position-class planning record; serial item and receiver open</x:v>
      </x:c>
      <x:c r="AS999" s="26"/>
      <x:c r="AT999" s="26"/>
    </x:row>
    <x:row r="1000">
      <x:c r="C1000" s="11" t="str">
        <x:v>C3-A-SMW-BAT-22</x:v>
      </x:c>
      <x:c r="D1000" s="11" t="str">
        <x:v>C3</x:v>
      </x:c>
      <x:c r="E1000" s="11" t="str">
        <x:v>Cascadia earthquake</x:v>
      </x:c>
      <x:c r="F1000" s="11" t="str">
        <x:v>A-SMW</x:v>
      </x:c>
      <x:c r="G1000" s="11" t="str">
        <x:v>Strategic mobility wing</x:v>
      </x:c>
      <x:c r="H1000" s="11" t="str">
        <x:v>BAT-22</x:v>
      </x:c>
      <x:c r="I1000" s="19" t="n">
        <x:v>48</x:v>
      </x:c>
      <x:c r="J1000" s="21" t="n">
        <x:v>4</x:v>
      </x:c>
      <x:c r="K1000" s="18" t="n">
        <x:f>'05 Cargo Register'!K104</x:f>
        <x:v>225</x:v>
      </x:c>
      <x:c r="L1000" s="18" t="n">
        <x:f>'05 Cargo Register'!N104</x:f>
        <x:v>13</x:v>
      </x:c>
      <x:c r="M1000" s="18" t="n">
        <x:f>'05 Cargo Register'!O104</x:f>
        <x:v>343.20000000000005</x:v>
      </x:c>
      <x:c r="N1000" s="18" t="n">
        <x:f>J1000*K1000</x:f>
        <x:v>900</x:v>
      </x:c>
      <x:c r="O1000" s="18" t="n">
        <x:f>J1000*L1000</x:f>
        <x:v>52</x:v>
      </x:c>
      <x:c r="P1000" s="18" t="n">
        <x:f>J1000*M1000</x:f>
        <x:v>1372.8000000000002</x:v>
      </x:c>
      <x:c r="Q1000" s="22" t="n">
        <x:f>'01 Controls'!$E$24*'02 Cargo Classes'!$M$9</x:f>
        <x:v>0</x:v>
      </x:c>
      <x:c r="R1000" s="22" t="n">
        <x:f>'01 Controls'!$F$24*'02 Cargo Classes'!$N$9</x:f>
        <x:v>0.35</x:v>
      </x:c>
      <x:c r="S1000" s="22" t="n">
        <x:f>'01 Controls'!$G$24*'02 Cargo Classes'!$O$9</x:f>
        <x:v>0.5</x:v>
      </x:c>
      <x:c r="T1000" s="22" t="n">
        <x:f>'01 Controls'!$H$24*'02 Cargo Classes'!$P$9</x:f>
        <x:v>0.025</x:v>
      </x:c>
      <x:c r="U1000" s="22" t="n">
        <x:f>SUM(Q1000:T1000)</x:f>
        <x:v>0.875</x:v>
      </x:c>
      <x:c r="V1000" s="18" t="n">
        <x:f>IF(U1000=0,0,N1000*Q1000/U1000)</x:f>
        <x:v>0</x:v>
      </x:c>
      <x:c r="W1000" s="18" t="n">
        <x:f>IF(U1000=0,0,P1000*Q1000/U1000)</x:f>
        <x:v>0</x:v>
      </x:c>
      <x:c r="X1000" s="18" t="n">
        <x:f>MAX(V1000,W1000*'01 Controls'!$E$12)</x:f>
        <x:v>0</x:v>
      </x:c>
      <x:c r="Y1000" s="18" t="n">
        <x:f>IF(U1000=0,0,N1000*R1000/U1000)</x:f>
        <x:v>360</x:v>
      </x:c>
      <x:c r="Z1000" s="18" t="n">
        <x:f>IF(U1000=0,0,P1000*R1000/U1000)</x:f>
        <x:v>549.12</x:v>
      </x:c>
      <x:c r="AA1000" s="18" t="n">
        <x:f>MAX(Y1000,Z1000*'01 Controls'!$E$13)</x:f>
        <x:v>360</x:v>
      </x:c>
      <x:c r="AB1000" s="18" t="n">
        <x:f>IF(U1000=0,0,N1000*S1000/U1000)</x:f>
        <x:v>514.2857142857143</x:v>
      </x:c>
      <x:c r="AC1000" s="18" t="n">
        <x:f>IF(U1000=0,0,P1000*S1000/U1000)</x:f>
        <x:v>784.4571428571429</x:v>
      </x:c>
      <x:c r="AD1000" s="18" t="n">
        <x:f>MAX(AB1000,AC1000*'01 Controls'!$E$14)</x:f>
        <x:v>514.2857142857143</x:v>
      </x:c>
      <x:c r="AE1000" s="18" t="n">
        <x:f>IF(U1000=0,0,N1000*T1000/U1000)</x:f>
        <x:v>25.714285714285715</x:v>
      </x:c>
      <x:c r="AF1000" s="18" t="n">
        <x:f>IF(U1000=0,0,P1000*T1000/U1000)</x:f>
        <x:v>39.22285714285715</x:v>
      </x:c>
      <x:c r="AG1000" s="18" t="n">
        <x:f>MAX(AE1000,AF1000*'01 Controls'!$E$15)</x:f>
        <x:v>25.714285714285715</x:v>
      </x:c>
      <x:c r="AH1000" s="18" t="n">
        <x:f>SUM(V1000,Y1000,AB1000,AE1000)</x:f>
        <x:v>900</x:v>
      </x:c>
      <x:c r="AI1000" s="18" t="n">
        <x:f>N1000-AH1000</x:f>
        <x:v>0</x:v>
      </x:c>
      <x:c r="AJ1000" s="18" t="n">
        <x:f>V1000*INDEX('07 Mode Capacity'!$P$6:$P$17,MATCH("AIR-"&amp;I1000,'07 Mode Capacity'!$C$6:$C$17,0))</x:f>
        <x:v>0</x:v>
      </x:c>
      <x:c r="AK1000" s="18" t="n">
        <x:f>Y1000*INDEX('07 Mode Capacity'!$P$6:$P$17,MATCH("OCEAN-"&amp;I1000,'07 Mode Capacity'!$C$6:$C$17,0))</x:f>
        <x:v>31.54906085502391</x:v>
      </x:c>
      <x:c r="AL1000" s="18" t="n">
        <x:f>AB1000*INDEX('07 Mode Capacity'!$P$6:$P$17,MATCH("LAND-"&amp;I1000,'07 Mode Capacity'!$C$6:$C$17,0))</x:f>
        <x:v>62.76747575033851</x:v>
      </x:c>
      <x:c r="AM1000" s="18" t="n">
        <x:f>AE1000*INDEX('07 Mode Capacity'!$P$6:$P$17,MATCH("INLAND-"&amp;I1000,'07 Mode Capacity'!$C$6:$C$17,0))</x:f>
        <x:v>16.231740894762538</x:v>
      </x:c>
      <x:c r="AN1000" s="18" t="n">
        <x:f>SUM(AJ1000:AM1000)</x:f>
        <x:v>110.54827750012495</x:v>
      </x:c>
      <x:c r="AO1000" s="17" t="n">
        <x:f>IF(N1000=0,1,AN1000/N1000)</x:f>
        <x:v>0.12283141944458328</x:v>
      </x:c>
      <x:c r="AP1000" s="11" t="str">
        <x:f>IF(AO1000&gt;='01 Controls'!$E$16,"PASS","FAIL")</x:f>
        <x:v>FAIL</x:v>
      </x:c>
      <x:c r="AQ1000" s="11" t="str">
        <x:v>UNQUANTIFIED</x:v>
      </x:c>
      <x:c r="AR1000" s="11" t="str">
        <x:v>Position-class planning record; serial item and receiver open</x:v>
      </x:c>
      <x:c r="AS1000" s="26"/>
      <x:c r="AT1000" s="26"/>
    </x:row>
    <x:row r="1001">
      <x:c r="C1001" s="11" t="str">
        <x:v>C3-A-SMW-TNK-20</x:v>
      </x:c>
      <x:c r="D1001" s="11" t="str">
        <x:v>C3</x:v>
      </x:c>
      <x:c r="E1001" s="11" t="str">
        <x:v>Cascadia earthquake</x:v>
      </x:c>
      <x:c r="F1001" s="11" t="str">
        <x:v>A-SMW</x:v>
      </x:c>
      <x:c r="G1001" s="11" t="str">
        <x:v>Strategic mobility wing</x:v>
      </x:c>
      <x:c r="H1001" s="11" t="str">
        <x:v>TNK-20</x:v>
      </x:c>
      <x:c r="I1001" s="19" t="n">
        <x:v>48</x:v>
      </x:c>
      <x:c r="J1001" s="21" t="n">
        <x:v>4</x:v>
      </x:c>
      <x:c r="K1001" s="18" t="n">
        <x:f>'05 Cargo Register'!K105</x:f>
        <x:v>281.25</x:v>
      </x:c>
      <x:c r="L1001" s="18" t="n">
        <x:f>'05 Cargo Register'!N105</x:f>
        <x:v>17</x:v>
      </x:c>
      <x:c r="M1001" s="18" t="n">
        <x:f>'05 Cargo Register'!O105</x:f>
        <x:v>361.25</x:v>
      </x:c>
      <x:c r="N1001" s="18" t="n">
        <x:f>J1001*K1001</x:f>
        <x:v>1125</x:v>
      </x:c>
      <x:c r="O1001" s="18" t="n">
        <x:f>J1001*L1001</x:f>
        <x:v>68</x:v>
      </x:c>
      <x:c r="P1001" s="18" t="n">
        <x:f>J1001*M1001</x:f>
        <x:v>1445</x:v>
      </x:c>
      <x:c r="Q1001" s="22" t="n">
        <x:f>'01 Controls'!$E$24*'02 Cargo Classes'!$M$10</x:f>
        <x:v>0</x:v>
      </x:c>
      <x:c r="R1001" s="22" t="n">
        <x:f>'01 Controls'!$F$24*'02 Cargo Classes'!$N$10</x:f>
        <x:v>0.42</x:v>
      </x:c>
      <x:c r="S1001" s="22" t="n">
        <x:f>'01 Controls'!$G$24*'02 Cargo Classes'!$O$10</x:f>
        <x:v>0.5</x:v>
      </x:c>
      <x:c r="T1001" s="22" t="n">
        <x:f>'01 Controls'!$H$24*'02 Cargo Classes'!$P$10</x:f>
        <x:v>0.05</x:v>
      </x:c>
      <x:c r="U1001" s="22" t="n">
        <x:f>SUM(Q1001:T1001)</x:f>
        <x:v>0.97</x:v>
      </x:c>
      <x:c r="V1001" s="18" t="n">
        <x:f>IF(U1001=0,0,N1001*Q1001/U1001)</x:f>
        <x:v>0</x:v>
      </x:c>
      <x:c r="W1001" s="18" t="n">
        <x:f>IF(U1001=0,0,P1001*Q1001/U1001)</x:f>
        <x:v>0</x:v>
      </x:c>
      <x:c r="X1001" s="18" t="n">
        <x:f>MAX(V1001,W1001*'01 Controls'!$E$12)</x:f>
        <x:v>0</x:v>
      </x:c>
      <x:c r="Y1001" s="18" t="n">
        <x:f>IF(U1001=0,0,N1001*R1001/U1001)</x:f>
        <x:v>487.1134020618557</x:v>
      </x:c>
      <x:c r="Z1001" s="18" t="n">
        <x:f>IF(U1001=0,0,P1001*R1001/U1001)</x:f>
        <x:v>625.6701030927835</x:v>
      </x:c>
      <x:c r="AA1001" s="18" t="n">
        <x:f>MAX(Y1001,Z1001*'01 Controls'!$E$13)</x:f>
        <x:v>487.1134020618557</x:v>
      </x:c>
      <x:c r="AB1001" s="18" t="n">
        <x:f>IF(U1001=0,0,N1001*S1001/U1001)</x:f>
        <x:v>579.8969072164948</x:v>
      </x:c>
      <x:c r="AC1001" s="18" t="n">
        <x:f>IF(U1001=0,0,P1001*S1001/U1001)</x:f>
        <x:v>744.8453608247423</x:v>
      </x:c>
      <x:c r="AD1001" s="18" t="n">
        <x:f>MAX(AB1001,AC1001*'01 Controls'!$E$14)</x:f>
        <x:v>579.8969072164948</x:v>
      </x:c>
      <x:c r="AE1001" s="18" t="n">
        <x:f>IF(U1001=0,0,N1001*T1001/U1001)</x:f>
        <x:v>57.98969072164949</x:v>
      </x:c>
      <x:c r="AF1001" s="18" t="n">
        <x:f>IF(U1001=0,0,P1001*T1001/U1001)</x:f>
        <x:v>74.48453608247424</x:v>
      </x:c>
      <x:c r="AG1001" s="18" t="n">
        <x:f>MAX(AE1001,AF1001*'01 Controls'!$E$15)</x:f>
        <x:v>57.98969072164949</x:v>
      </x:c>
      <x:c r="AH1001" s="18" t="n">
        <x:f>SUM(V1001,Y1001,AB1001,AE1001)</x:f>
        <x:v>1125.0000000000002</x:v>
      </x:c>
      <x:c r="AI1001" s="18" t="n">
        <x:f>N1001-AH1001</x:f>
        <x:v>-2.2737367544323206e-13</x:v>
      </x:c>
      <x:c r="AJ1001" s="18" t="n">
        <x:f>V1001*INDEX('07 Mode Capacity'!$P$6:$P$17,MATCH("AIR-"&amp;I1001,'07 Mode Capacity'!$C$6:$C$17,0))</x:f>
        <x:v>0</x:v>
      </x:c>
      <x:c r="AK1001" s="18" t="n">
        <x:f>Y1001*INDEX('07 Mode Capacity'!$P$6:$P$17,MATCH("OCEAN-"&amp;I1001,'07 Mode Capacity'!$C$6:$C$17,0))</x:f>
        <x:v>42.68880656929782</x:v>
      </x:c>
      <x:c r="AL1001" s="18" t="n">
        <x:f>AB1001*INDEX('07 Mode Capacity'!$P$6:$P$17,MATCH("LAND-"&amp;I1001,'07 Mode Capacity'!$C$6:$C$17,0))</x:f>
        <x:v>70.77518206384819</x:v>
      </x:c>
      <x:c r="AM1001" s="18" t="n">
        <x:f>AE1001*INDEX('07 Mode Capacity'!$P$6:$P$17,MATCH("INLAND-"&amp;I1001,'07 Mode Capacity'!$C$6:$C$17,0))</x:f>
        <x:v>36.60508578071448</x:v>
      </x:c>
      <x:c r="AN1001" s="18" t="n">
        <x:f>SUM(AJ1001:AM1001)</x:f>
        <x:v>150.0690744138605</x:v>
      </x:c>
      <x:c r="AO1001" s="17" t="n">
        <x:f>IF(N1001=0,1,AN1001/N1001)</x:f>
        <x:v>0.13339473281232045</x:v>
      </x:c>
      <x:c r="AP1001" s="11" t="str">
        <x:f>IF(AO1001&gt;='01 Controls'!$E$16,"PASS","FAIL")</x:f>
        <x:v>FAIL</x:v>
      </x:c>
      <x:c r="AQ1001" s="11" t="str">
        <x:v>UNQUANTIFIED</x:v>
      </x:c>
      <x:c r="AR1001" s="11" t="str">
        <x:v>Position-class planning record; serial item and receiver open</x:v>
      </x:c>
      <x:c r="AS1001" s="26"/>
      <x:c r="AT1001" s="26"/>
    </x:row>
    <x:row r="1002">
      <x:c r="C1002" s="11" t="str">
        <x:v>C3-A-SMW-FLR-24</x:v>
      </x:c>
      <x:c r="D1002" s="11" t="str">
        <x:v>C3</x:v>
      </x:c>
      <x:c r="E1002" s="11" t="str">
        <x:v>Cascadia earthquake</x:v>
      </x:c>
      <x:c r="F1002" s="11" t="str">
        <x:v>A-SMW</x:v>
      </x:c>
      <x:c r="G1002" s="11" t="str">
        <x:v>Strategic mobility wing</x:v>
      </x:c>
      <x:c r="H1002" s="11" t="str">
        <x:v>FLR-24</x:v>
      </x:c>
      <x:c r="I1002" s="19" t="n">
        <x:v>48</x:v>
      </x:c>
      <x:c r="J1002" s="21" t="n">
        <x:v>4</x:v>
      </x:c>
      <x:c r="K1002" s="18" t="n">
        <x:f>'05 Cargo Register'!K106</x:f>
        <x:v>421.875</x:v>
      </x:c>
      <x:c r="L1002" s="18" t="n">
        <x:f>'05 Cargo Register'!N106</x:f>
        <x:v>21</x:v>
      </x:c>
      <x:c r="M1002" s="18" t="n">
        <x:f>'05 Cargo Register'!O106</x:f>
        <x:v>672</x:v>
      </x:c>
      <x:c r="N1002" s="18" t="n">
        <x:f>J1002*K1002</x:f>
        <x:v>1687.5</x:v>
      </x:c>
      <x:c r="O1002" s="18" t="n">
        <x:f>J1002*L1002</x:f>
        <x:v>84</x:v>
      </x:c>
      <x:c r="P1002" s="18" t="n">
        <x:f>J1002*M1002</x:f>
        <x:v>2688</x:v>
      </x:c>
      <x:c r="Q1002" s="22" t="n">
        <x:f>'01 Controls'!$E$24*'02 Cargo Classes'!$M$11</x:f>
        <x:v>0</x:v>
      </x:c>
      <x:c r="R1002" s="22" t="n">
        <x:f>'01 Controls'!$F$24*'02 Cargo Classes'!$N$11</x:f>
        <x:v>0.42</x:v>
      </x:c>
      <x:c r="S1002" s="22" t="n">
        <x:f>'01 Controls'!$G$24*'02 Cargo Classes'!$O$11</x:f>
        <x:v>0.5</x:v>
      </x:c>
      <x:c r="T1002" s="22" t="n">
        <x:f>'01 Controls'!$H$24*'02 Cargo Classes'!$P$11</x:f>
        <x:v>0.04000000000000001</x:v>
      </x:c>
      <x:c r="U1002" s="22" t="n">
        <x:f>SUM(Q1002:T1002)</x:f>
        <x:v>0.96</x:v>
      </x:c>
      <x:c r="V1002" s="18" t="n">
        <x:f>IF(U1002=0,0,N1002*Q1002/U1002)</x:f>
        <x:v>0</x:v>
      </x:c>
      <x:c r="W1002" s="18" t="n">
        <x:f>IF(U1002=0,0,P1002*Q1002/U1002)</x:f>
        <x:v>0</x:v>
      </x:c>
      <x:c r="X1002" s="18" t="n">
        <x:f>MAX(V1002,W1002*'01 Controls'!$E$12)</x:f>
        <x:v>0</x:v>
      </x:c>
      <x:c r="Y1002" s="18" t="n">
        <x:f>IF(U1002=0,0,N1002*R1002/U1002)</x:f>
        <x:v>738.28125</x:v>
      </x:c>
      <x:c r="Z1002" s="18" t="n">
        <x:f>IF(U1002=0,0,P1002*R1002/U1002)</x:f>
        <x:v>1176</x:v>
      </x:c>
      <x:c r="AA1002" s="18" t="n">
        <x:f>MAX(Y1002,Z1002*'01 Controls'!$E$13)</x:f>
        <x:v>738.28125</x:v>
      </x:c>
      <x:c r="AB1002" s="18" t="n">
        <x:f>IF(U1002=0,0,N1002*S1002/U1002)</x:f>
        <x:v>878.90625</x:v>
      </x:c>
      <x:c r="AC1002" s="18" t="n">
        <x:f>IF(U1002=0,0,P1002*S1002/U1002)</x:f>
        <x:v>1400</x:v>
      </x:c>
      <x:c r="AD1002" s="18" t="n">
        <x:f>MAX(AB1002,AC1002*'01 Controls'!$E$14)</x:f>
        <x:v>878.90625</x:v>
      </x:c>
      <x:c r="AE1002" s="18" t="n">
        <x:f>IF(U1002=0,0,N1002*T1002/U1002)</x:f>
        <x:v>70.31250000000001</x:v>
      </x:c>
      <x:c r="AF1002" s="18" t="n">
        <x:f>IF(U1002=0,0,P1002*T1002/U1002)</x:f>
        <x:v>112.00000000000003</x:v>
      </x:c>
      <x:c r="AG1002" s="18" t="n">
        <x:f>MAX(AE1002,AF1002*'01 Controls'!$E$15)</x:f>
        <x:v>70.31250000000001</x:v>
      </x:c>
      <x:c r="AH1002" s="18" t="n">
        <x:f>SUM(V1002,Y1002,AB1002,AE1002)</x:f>
        <x:v>1687.5</x:v>
      </x:c>
      <x:c r="AI1002" s="18" t="n">
        <x:f>N1002-AH1002</x:f>
        <x:v>0</x:v>
      </x:c>
      <x:c r="AJ1002" s="18" t="n">
        <x:f>V1002*INDEX('07 Mode Capacity'!$P$6:$P$17,MATCH("AIR-"&amp;I1002,'07 Mode Capacity'!$C$6:$C$17,0))</x:f>
        <x:v>0</x:v>
      </x:c>
      <x:c r="AK1002" s="18" t="n">
        <x:f>Y1002*INDEX('07 Mode Capacity'!$P$6:$P$17,MATCH("OCEAN-"&amp;I1002,'07 Mode Capacity'!$C$6:$C$17,0))</x:f>
        <x:v>64.700222456592</x:v>
      </x:c>
      <x:c r="AL1002" s="18" t="n">
        <x:f>AB1002*INDEX('07 Mode Capacity'!$P$6:$P$17,MATCH("LAND-"&amp;I1002,'07 Mode Capacity'!$C$6:$C$17,0))</x:f>
        <x:v>107.26863531551992</x:v>
      </x:c>
      <x:c r="AM1002" s="18" t="n">
        <x:f>AE1002*INDEX('07 Mode Capacity'!$P$6:$P$17,MATCH("INLAND-"&amp;I1002,'07 Mode Capacity'!$C$6:$C$17,0))</x:f>
        <x:v>44.38366650911632</x:v>
      </x:c>
      <x:c r="AN1002" s="18" t="n">
        <x:f>SUM(AJ1002:AM1002)</x:f>
        <x:v>216.35252428122823</x:v>
      </x:c>
      <x:c r="AO1002" s="17" t="n">
        <x:f>IF(N1002=0,1,AN1002/N1002)</x:f>
        <x:v>0.12820890327776488</x:v>
      </x:c>
      <x:c r="AP1002" s="11" t="str">
        <x:f>IF(AO1002&gt;='01 Controls'!$E$16,"PASS","FAIL")</x:f>
        <x:v>FAIL</x:v>
      </x:c>
      <x:c r="AQ1002" s="11" t="str">
        <x:v>UNQUANTIFIED</x:v>
      </x:c>
      <x:c r="AR1002" s="11" t="str">
        <x:v>Position-class planning record; serial item and receiver open</x:v>
      </x:c>
      <x:c r="AS1002" s="26"/>
      <x:c r="AT1002" s="26"/>
    </x:row>
    <x:row r="1003">
      <x:c r="C1003" s="11" t="str">
        <x:v>C3-A-SMW-ROL-30</x:v>
      </x:c>
      <x:c r="D1003" s="11" t="str">
        <x:v>C3</x:v>
      </x:c>
      <x:c r="E1003" s="11" t="str">
        <x:v>Cascadia earthquake</x:v>
      </x:c>
      <x:c r="F1003" s="11" t="str">
        <x:v>A-SMW</x:v>
      </x:c>
      <x:c r="G1003" s="11" t="str">
        <x:v>Strategic mobility wing</x:v>
      </x:c>
      <x:c r="H1003" s="11" t="str">
        <x:v>ROL-30</x:v>
      </x:c>
      <x:c r="I1003" s="19" t="n">
        <x:v>48</x:v>
      </x:c>
      <x:c r="J1003" s="21" t="n">
        <x:v>4</x:v>
      </x:c>
      <x:c r="K1003" s="18" t="n">
        <x:f>'05 Cargo Register'!K107</x:f>
        <x:v>506.25</x:v>
      </x:c>
      <x:c r="L1003" s="18" t="n">
        <x:f>'05 Cargo Register'!N107</x:f>
        <x:v>22</x:v>
      </x:c>
      <x:c r="M1003" s="18" t="n">
        <x:f>'05 Cargo Register'!O107</x:f>
        <x:v>1402.5</x:v>
      </x:c>
      <x:c r="N1003" s="18" t="n">
        <x:f>J1003*K1003</x:f>
        <x:v>2025</x:v>
      </x:c>
      <x:c r="O1003" s="18" t="n">
        <x:f>J1003*L1003</x:f>
        <x:v>88</x:v>
      </x:c>
      <x:c r="P1003" s="18" t="n">
        <x:f>J1003*M1003</x:f>
        <x:v>5610</x:v>
      </x:c>
      <x:c r="Q1003" s="22" t="n">
        <x:f>'01 Controls'!$E$24*'02 Cargo Classes'!$M$12</x:f>
        <x:v>0</x:v>
      </x:c>
      <x:c r="R1003" s="22" t="n">
        <x:f>'01 Controls'!$F$24*'02 Cargo Classes'!$N$12</x:f>
        <x:v>0.35</x:v>
      </x:c>
      <x:c r="S1003" s="22" t="n">
        <x:f>'01 Controls'!$G$24*'02 Cargo Classes'!$O$12</x:f>
        <x:v>0.75</x:v>
      </x:c>
      <x:c r="T1003" s="22" t="n">
        <x:f>'01 Controls'!$H$24*'02 Cargo Classes'!$P$12</x:f>
        <x:v>0.03</x:v>
      </x:c>
      <x:c r="U1003" s="22" t="n">
        <x:f>SUM(Q1003:T1003)</x:f>
        <x:v>1.1300000000000001</x:v>
      </x:c>
      <x:c r="V1003" s="18" t="n">
        <x:f>IF(U1003=0,0,N1003*Q1003/U1003)</x:f>
        <x:v>0</x:v>
      </x:c>
      <x:c r="W1003" s="18" t="n">
        <x:f>IF(U1003=0,0,P1003*Q1003/U1003)</x:f>
        <x:v>0</x:v>
      </x:c>
      <x:c r="X1003" s="18" t="n">
        <x:f>MAX(V1003,W1003*'01 Controls'!$E$12)</x:f>
        <x:v>0</x:v>
      </x:c>
      <x:c r="Y1003" s="18" t="n">
        <x:f>IF(U1003=0,0,N1003*R1003/U1003)</x:f>
        <x:v>627.2123893805309</x:v>
      </x:c>
      <x:c r="Z1003" s="18" t="n">
        <x:f>IF(U1003=0,0,P1003*R1003/U1003)</x:f>
        <x:v>1737.6106194690262</x:v>
      </x:c>
      <x:c r="AA1003" s="18" t="n">
        <x:f>MAX(Y1003,Z1003*'01 Controls'!$E$13)</x:f>
        <x:v>627.2123893805309</x:v>
      </x:c>
      <x:c r="AB1003" s="18" t="n">
        <x:f>IF(U1003=0,0,N1003*S1003/U1003)</x:f>
        <x:v>1344.0265486725662</x:v>
      </x:c>
      <x:c r="AC1003" s="18" t="n">
        <x:f>IF(U1003=0,0,P1003*S1003/U1003)</x:f>
        <x:v>3723.4513274336277</x:v>
      </x:c>
      <x:c r="AD1003" s="18" t="n">
        <x:f>MAX(AB1003,AC1003*'01 Controls'!$E$14)</x:f>
        <x:v>1344.0265486725662</x:v>
      </x:c>
      <x:c r="AE1003" s="18" t="n">
        <x:f>IF(U1003=0,0,N1003*T1003/U1003)</x:f>
        <x:v>53.76106194690265</x:v>
      </x:c>
      <x:c r="AF1003" s="18" t="n">
        <x:f>IF(U1003=0,0,P1003*T1003/U1003)</x:f>
        <x:v>148.9380530973451</x:v>
      </x:c>
      <x:c r="AG1003" s="18" t="n">
        <x:f>MAX(AE1003,AF1003*'01 Controls'!$E$15)</x:f>
        <x:v>53.76106194690265</x:v>
      </x:c>
      <x:c r="AH1003" s="18" t="n">
        <x:f>SUM(V1003,Y1003,AB1003,AE1003)</x:f>
        <x:v>2024.9999999999998</x:v>
      </x:c>
      <x:c r="AI1003" s="18" t="n">
        <x:f>N1003-AH1003</x:f>
        <x:v>2.2737367544323206e-13</x:v>
      </x:c>
      <x:c r="AJ1003" s="18" t="n">
        <x:f>V1003*INDEX('07 Mode Capacity'!$P$6:$P$17,MATCH("AIR-"&amp;I1003,'07 Mode Capacity'!$C$6:$C$17,0))</x:f>
        <x:v>0</x:v>
      </x:c>
      <x:c r="AK1003" s="18" t="n">
        <x:f>Y1003*INDEX('07 Mode Capacity'!$P$6:$P$17,MATCH("OCEAN-"&amp;I1003,'07 Mode Capacity'!$C$6:$C$17,0))</x:f>
        <x:v>54.966560671087</x:v>
      </x:c>
      <x:c r="AL1003" s="18" t="n">
        <x:f>AB1003*INDEX('07 Mode Capacity'!$P$6:$P$17,MATCH("LAND-"&amp;I1003,'07 Mode Capacity'!$C$6:$C$17,0))</x:f>
        <x:v>164.03557683647645</x:v>
      </x:c>
      <x:c r="AM1003" s="18" t="n">
        <x:f>AE1003*INDEX('07 Mode Capacity'!$P$6:$P$17,MATCH("INLAND-"&amp;I1003,'07 Mode Capacity'!$C$6:$C$17,0))</x:f>
        <x:v>33.93582996803229</x:v>
      </x:c>
      <x:c r="AN1003" s="18" t="n">
        <x:f>SUM(AJ1003:AM1003)</x:f>
        <x:v>252.93796747559574</x:v>
      </x:c>
      <x:c r="AO1003" s="17" t="n">
        <x:f>IF(N1003=0,1,AN1003/N1003)</x:f>
        <x:v>0.12490763825955345</x:v>
      </x:c>
      <x:c r="AP1003" s="11" t="str">
        <x:f>IF(AO1003&gt;='01 Controls'!$E$16,"PASS","FAIL")</x:f>
        <x:v>FAIL</x:v>
      </x:c>
      <x:c r="AQ1003" s="11" t="str">
        <x:v>UNQUANTIFIED</x:v>
      </x:c>
      <x:c r="AR1003" s="11" t="str">
        <x:v>Position-class planning record; serial item and receiver open</x:v>
      </x:c>
      <x:c r="AS1003" s="26"/>
      <x:c r="AT1003" s="26"/>
    </x:row>
    <x:row r="1004">
      <x:c r="C1004" s="11" t="str">
        <x:v>C3-A-SMW-LIN-18</x:v>
      </x:c>
      <x:c r="D1004" s="11" t="str">
        <x:v>C3</x:v>
      </x:c>
      <x:c r="E1004" s="11" t="str">
        <x:v>Cascadia earthquake</x:v>
      </x:c>
      <x:c r="F1004" s="11" t="str">
        <x:v>A-SMW</x:v>
      </x:c>
      <x:c r="G1004" s="11" t="str">
        <x:v>Strategic mobility wing</x:v>
      </x:c>
      <x:c r="H1004" s="11" t="str">
        <x:v>LIN-18</x:v>
      </x:c>
      <x:c r="I1004" s="19" t="n">
        <x:v>72</x:v>
      </x:c>
      <x:c r="J1004" s="21" t="n">
        <x:v>4</x:v>
      </x:c>
      <x:c r="K1004" s="18" t="n">
        <x:f>'05 Cargo Register'!K108</x:f>
        <x:v>112.5</x:v>
      </x:c>
      <x:c r="L1004" s="18" t="n">
        <x:f>'05 Cargo Register'!N108</x:f>
        <x:v>8</x:v>
      </x:c>
      <x:c r="M1004" s="18" t="n">
        <x:f>'05 Cargo Register'!O108</x:f>
        <x:v>352</x:v>
      </x:c>
      <x:c r="N1004" s="18" t="n">
        <x:f>J1004*K1004</x:f>
        <x:v>450</x:v>
      </x:c>
      <x:c r="O1004" s="18" t="n">
        <x:f>J1004*L1004</x:f>
        <x:v>32</x:v>
      </x:c>
      <x:c r="P1004" s="18" t="n">
        <x:f>J1004*M1004</x:f>
        <x:v>1408</x:v>
      </x:c>
      <x:c r="Q1004" s="22" t="n">
        <x:f>'01 Controls'!$E$24*'02 Cargo Classes'!$M$13</x:f>
        <x:v>0</x:v>
      </x:c>
      <x:c r="R1004" s="22" t="n">
        <x:f>'01 Controls'!$F$24*'02 Cargo Classes'!$N$13</x:f>
        <x:v>0.42</x:v>
      </x:c>
      <x:c r="S1004" s="22" t="n">
        <x:f>'01 Controls'!$G$24*'02 Cargo Classes'!$O$13</x:f>
        <x:v>0.5</x:v>
      </x:c>
      <x:c r="T1004" s="22" t="n">
        <x:f>'01 Controls'!$H$24*'02 Cargo Classes'!$P$13</x:f>
        <x:v>0.05</x:v>
      </x:c>
      <x:c r="U1004" s="22" t="n">
        <x:f>SUM(Q1004:T1004)</x:f>
        <x:v>0.97</x:v>
      </x:c>
      <x:c r="V1004" s="18" t="n">
        <x:f>IF(U1004=0,0,N1004*Q1004/U1004)</x:f>
        <x:v>0</x:v>
      </x:c>
      <x:c r="W1004" s="18" t="n">
        <x:f>IF(U1004=0,0,P1004*Q1004/U1004)</x:f>
        <x:v>0</x:v>
      </x:c>
      <x:c r="X1004" s="18" t="n">
        <x:f>MAX(V1004,W1004*'01 Controls'!$E$12)</x:f>
        <x:v>0</x:v>
      </x:c>
      <x:c r="Y1004" s="18" t="n">
        <x:f>IF(U1004=0,0,N1004*R1004/U1004)</x:f>
        <x:v>194.84536082474227</x:v>
      </x:c>
      <x:c r="Z1004" s="18" t="n">
        <x:f>IF(U1004=0,0,P1004*R1004/U1004)</x:f>
        <x:v>609.6494845360825</x:v>
      </x:c>
      <x:c r="AA1004" s="18" t="n">
        <x:f>MAX(Y1004,Z1004*'01 Controls'!$E$13)</x:f>
        <x:v>194.84536082474227</x:v>
      </x:c>
      <x:c r="AB1004" s="18" t="n">
        <x:f>IF(U1004=0,0,N1004*S1004/U1004)</x:f>
        <x:v>231.95876288659795</x:v>
      </x:c>
      <x:c r="AC1004" s="18" t="n">
        <x:f>IF(U1004=0,0,P1004*S1004/U1004)</x:f>
        <x:v>725.7731958762887</x:v>
      </x:c>
      <x:c r="AD1004" s="18" t="n">
        <x:f>MAX(AB1004,AC1004*'01 Controls'!$E$14)</x:f>
        <x:v>231.95876288659795</x:v>
      </x:c>
      <x:c r="AE1004" s="18" t="n">
        <x:f>IF(U1004=0,0,N1004*T1004/U1004)</x:f>
        <x:v>23.195876288659793</x:v>
      </x:c>
      <x:c r="AF1004" s="18" t="n">
        <x:f>IF(U1004=0,0,P1004*T1004/U1004)</x:f>
        <x:v>72.57731958762888</x:v>
      </x:c>
      <x:c r="AG1004" s="18" t="n">
        <x:f>MAX(AE1004,AF1004*'01 Controls'!$E$15)</x:f>
        <x:v>23.195876288659793</x:v>
      </x:c>
      <x:c r="AH1004" s="18" t="n">
        <x:f>SUM(V1004,Y1004,AB1004,AE1004)</x:f>
        <x:v>450.00000000000006</x:v>
      </x:c>
      <x:c r="AI1004" s="18" t="n">
        <x:f>N1004-AH1004</x:f>
        <x:v>-5.684341886080802e-14</x:v>
      </x:c>
      <x:c r="AJ1004" s="18" t="n">
        <x:f>V1004*INDEX('07 Mode Capacity'!$P$6:$P$17,MATCH("AIR-"&amp;I1004,'07 Mode Capacity'!$C$6:$C$17,0))</x:f>
        <x:v>0</x:v>
      </x:c>
      <x:c r="AK1004" s="18" t="n">
        <x:f>Y1004*INDEX('07 Mode Capacity'!$P$6:$P$17,MATCH("OCEAN-"&amp;I1004,'07 Mode Capacity'!$C$6:$C$17,0))</x:f>
        <x:v>152.51870913741743</x:v>
      </x:c>
      <x:c r="AL1004" s="18" t="n">
        <x:f>AB1004*INDEX('07 Mode Capacity'!$P$6:$P$17,MATCH("LAND-"&amp;I1004,'07 Mode Capacity'!$C$6:$C$17,0))</x:f>
        <x:v>165.8528871912758</x:v>
      </x:c>
      <x:c r="AM1004" s="18" t="n">
        <x:f>AE1004*INDEX('07 Mode Capacity'!$P$6:$P$17,MATCH("INLAND-"&amp;I1004,'07 Mode Capacity'!$C$6:$C$17,0))</x:f>
        <x:v>23.195876288659793</x:v>
      </x:c>
      <x:c r="AN1004" s="18" t="n">
        <x:f>SUM(AJ1004:AM1004)</x:f>
        <x:v>341.5674726173531</x:v>
      </x:c>
      <x:c r="AO1004" s="17" t="n">
        <x:f>IF(N1004=0,1,AN1004/N1004)</x:f>
        <x:v>0.7590388280385624</x:v>
      </x:c>
      <x:c r="AP1004" s="11" t="str">
        <x:f>IF(AO1004&gt;='01 Controls'!$E$16,"PASS","FAIL")</x:f>
        <x:v>FAIL</x:v>
      </x:c>
      <x:c r="AQ1004" s="11" t="str">
        <x:v>UNQUANTIFIED</x:v>
      </x:c>
      <x:c r="AR1004" s="11" t="str">
        <x:v>Position-class planning record; serial item and receiver open</x:v>
      </x:c>
      <x:c r="AS1004" s="26"/>
      <x:c r="AT1004" s="26"/>
    </x:row>
    <x:row r="1005">
      <x:c r="C1005" s="11" t="str">
        <x:v>C3-A-SMW-BLK-08</x:v>
      </x:c>
      <x:c r="D1005" s="11" t="str">
        <x:v>C3</x:v>
      </x:c>
      <x:c r="E1005" s="11" t="str">
        <x:v>Cascadia earthquake</x:v>
      </x:c>
      <x:c r="F1005" s="11" t="str">
        <x:v>A-SMW</x:v>
      </x:c>
      <x:c r="G1005" s="11" t="str">
        <x:v>Strategic mobility wing</x:v>
      </x:c>
      <x:c r="H1005" s="11" t="str">
        <x:v>BLK-08</x:v>
      </x:c>
      <x:c r="I1005" s="19" t="n">
        <x:v>48</x:v>
      </x:c>
      <x:c r="J1005" s="21" t="n">
        <x:v>4</x:v>
      </x:c>
      <x:c r="K1005" s="18" t="n">
        <x:f>'05 Cargo Register'!K109</x:f>
        <x:v>56.25</x:v>
      </x:c>
      <x:c r="L1005" s="18" t="n">
        <x:f>'05 Cargo Register'!N109</x:f>
        <x:v>9</x:v>
      </x:c>
      <x:c r="M1005" s="18" t="n">
        <x:f>'05 Cargo Register'!O109</x:f>
        <x:v>459</x:v>
      </x:c>
      <x:c r="N1005" s="18" t="n">
        <x:f>J1005*K1005</x:f>
        <x:v>225</x:v>
      </x:c>
      <x:c r="O1005" s="18" t="n">
        <x:f>J1005*L1005</x:f>
        <x:v>36</x:v>
      </x:c>
      <x:c r="P1005" s="18" t="n">
        <x:f>J1005*M1005</x:f>
        <x:v>1836</x:v>
      </x:c>
      <x:c r="Q1005" s="22" t="n">
        <x:f>'01 Controls'!$E$24*'02 Cargo Classes'!$M$14</x:f>
        <x:v>0.1</x:v>
      </x:c>
      <x:c r="R1005" s="22" t="n">
        <x:f>'01 Controls'!$F$24*'02 Cargo Classes'!$N$14</x:f>
        <x:v>0.27999999999999997</x:v>
      </x:c>
      <x:c r="S1005" s="22" t="n">
        <x:f>'01 Controls'!$G$24*'02 Cargo Classes'!$O$14</x:f>
        <x:v>0.5</x:v>
      </x:c>
      <x:c r="T1005" s="22" t="n">
        <x:f>'01 Controls'!$H$24*'02 Cargo Classes'!$P$14</x:f>
        <x:v>0.025</x:v>
      </x:c>
      <x:c r="U1005" s="22" t="n">
        <x:f>SUM(Q1005:T1005)</x:f>
        <x:v>0.905</x:v>
      </x:c>
      <x:c r="V1005" s="18" t="n">
        <x:f>IF(U1005=0,0,N1005*Q1005/U1005)</x:f>
        <x:v>24.861878453038674</x:v>
      </x:c>
      <x:c r="W1005" s="18" t="n">
        <x:f>IF(U1005=0,0,P1005*Q1005/U1005)</x:f>
        <x:v>202.8729281767956</x:v>
      </x:c>
      <x:c r="X1005" s="18" t="n">
        <x:f>MAX(V1005,W1005*'01 Controls'!$E$12)</x:f>
        <x:v>50.7182320441989</x:v>
      </x:c>
      <x:c r="Y1005" s="18" t="n">
        <x:f>IF(U1005=0,0,N1005*R1005/U1005)</x:f>
        <x:v>69.61325966850828</x:v>
      </x:c>
      <x:c r="Z1005" s="18" t="n">
        <x:f>IF(U1005=0,0,P1005*R1005/U1005)</x:f>
        <x:v>568.0441988950275</x:v>
      </x:c>
      <x:c r="AA1005" s="18" t="n">
        <x:f>MAX(Y1005,Z1005*'01 Controls'!$E$13)</x:f>
        <x:v>85.20662983425413</x:v>
      </x:c>
      <x:c r="AB1005" s="18" t="n">
        <x:f>IF(U1005=0,0,N1005*S1005/U1005)</x:f>
        <x:v>124.30939226519337</x:v>
      </x:c>
      <x:c r="AC1005" s="18" t="n">
        <x:f>IF(U1005=0,0,P1005*S1005/U1005)</x:f>
        <x:v>1014.3646408839779</x:v>
      </x:c>
      <x:c r="AD1005" s="18" t="n">
        <x:f>MAX(AB1005,AC1005*'01 Controls'!$E$14)</x:f>
        <x:v>202.8729281767956</x:v>
      </x:c>
      <x:c r="AE1005" s="18" t="n">
        <x:f>IF(U1005=0,0,N1005*T1005/U1005)</x:f>
        <x:v>6.2154696132596685</x:v>
      </x:c>
      <x:c r="AF1005" s="18" t="n">
        <x:f>IF(U1005=0,0,P1005*T1005/U1005)</x:f>
        <x:v>50.7182320441989</x:v>
      </x:c>
      <x:c r="AG1005" s="18" t="n">
        <x:f>MAX(AE1005,AF1005*'01 Controls'!$E$15)</x:f>
        <x:v>9.129281767955801</x:v>
      </x:c>
      <x:c r="AH1005" s="18" t="n">
        <x:f>SUM(V1005,Y1005,AB1005,AE1005)</x:f>
        <x:v>224.99999999999997</x:v>
      </x:c>
      <x:c r="AI1005" s="18" t="n">
        <x:f>N1005-AH1005</x:f>
        <x:v>2.842170943040401e-14</x:v>
      </x:c>
      <x:c r="AJ1005" s="18" t="n">
        <x:f>V1005*INDEX('07 Mode Capacity'!$P$6:$P$17,MATCH("AIR-"&amp;I1005,'07 Mode Capacity'!$C$6:$C$17,0))</x:f>
        <x:v>6.969671062440977</x:v>
      </x:c>
      <x:c r="AK1005" s="18" t="n">
        <x:f>Y1005*INDEX('07 Mode Capacity'!$P$6:$P$17,MATCH("OCEAN-"&amp;I1005,'07 Mode Capacity'!$C$6:$C$17,0))</x:f>
        <x:v>6.100647126662081</x:v>
      </x:c>
      <x:c r="AL1005" s="18" t="n">
        <x:f>AB1005*INDEX('07 Mode Capacity'!$P$6:$P$17,MATCH("LAND-"&amp;I1005,'07 Mode Capacity'!$C$6:$C$17,0))</x:f>
        <x:v>15.171696486614971</x:v>
      </x:c>
      <x:c r="AM1005" s="18" t="n">
        <x:f>AE1005*INDEX('07 Mode Capacity'!$P$6:$P$17,MATCH("INLAND-"&amp;I1005,'07 Mode Capacity'!$C$6:$C$17,0))</x:f>
        <x:v>3.923418033955033</x:v>
      </x:c>
      <x:c r="AN1005" s="18" t="n">
        <x:f>SUM(AJ1005:AM1005)</x:f>
        <x:v>32.16543270967306</x:v>
      </x:c>
      <x:c r="AO1005" s="17" t="n">
        <x:f>IF(N1005=0,1,AN1005/N1005)</x:f>
        <x:v>0.14295747870965805</x:v>
      </x:c>
      <x:c r="AP1005" s="11" t="str">
        <x:f>IF(AO1005&gt;='01 Controls'!$E$16,"PASS","FAIL")</x:f>
        <x:v>FAIL</x:v>
      </x:c>
      <x:c r="AQ1005" s="11" t="str">
        <x:v>UNQUANTIFIED</x:v>
      </x:c>
      <x:c r="AR1005" s="11" t="str">
        <x:v>Position-class planning record; serial item and receiver open</x:v>
      </x:c>
      <x:c r="AS1005" s="26"/>
      <x:c r="AT1005" s="26"/>
    </x:row>
    <x:row r="1006">
      <x:c r="C1006" s="11" t="str">
        <x:v>C3-A-SMW-OOG-80</x:v>
      </x:c>
      <x:c r="D1006" s="11" t="str">
        <x:v>C3</x:v>
      </x:c>
      <x:c r="E1006" s="11" t="str">
        <x:v>Cascadia earthquake</x:v>
      </x:c>
      <x:c r="F1006" s="11" t="str">
        <x:v>A-SMW</x:v>
      </x:c>
      <x:c r="G1006" s="11" t="str">
        <x:v>Strategic mobility wing</x:v>
      </x:c>
      <x:c r="H1006" s="11" t="str">
        <x:v>OOG-80</x:v>
      </x:c>
      <x:c r="I1006" s="19" t="n">
        <x:v>72</x:v>
      </x:c>
      <x:c r="J1006" s="21" t="n">
        <x:v>4</x:v>
      </x:c>
      <x:c r="K1006" s="18" t="n">
        <x:f>'05 Cargo Register'!K110</x:f>
        <x:v>562.5</x:v>
      </x:c>
      <x:c r="L1006" s="18" t="n">
        <x:f>'05 Cargo Register'!N110</x:f>
        <x:v>10</x:v>
      </x:c>
      <x:c r="M1006" s="18" t="n">
        <x:f>'05 Cargo Register'!O110</x:f>
        <x:v>1760</x:v>
      </x:c>
      <x:c r="N1006" s="18" t="n">
        <x:f>J1006*K1006</x:f>
        <x:v>2250</x:v>
      </x:c>
      <x:c r="O1006" s="18" t="n">
        <x:f>J1006*L1006</x:f>
        <x:v>40</x:v>
      </x:c>
      <x:c r="P1006" s="18" t="n">
        <x:f>J1006*M1006</x:f>
        <x:v>7040</x:v>
      </x:c>
      <x:c r="Q1006" s="22" t="n">
        <x:f>'01 Controls'!$E$24*'02 Cargo Classes'!$M$15</x:f>
        <x:v>0</x:v>
      </x:c>
      <x:c r="R1006" s="22" t="n">
        <x:f>'01 Controls'!$F$24*'02 Cargo Classes'!$N$15</x:f>
        <x:v>0.7</x:v>
      </x:c>
      <x:c r="S1006" s="22" t="n">
        <x:f>'01 Controls'!$G$24*'02 Cargo Classes'!$O$15</x:f>
        <x:v>0.3</x:v>
      </x:c>
      <x:c r="T1006" s="22" t="n">
        <x:f>'01 Controls'!$H$24*'02 Cargo Classes'!$P$15</x:f>
        <x:v>0.025</x:v>
      </x:c>
      <x:c r="U1006" s="22" t="n">
        <x:f>SUM(Q1006:T1006)</x:f>
        <x:v>1.025</x:v>
      </x:c>
      <x:c r="V1006" s="18" t="n">
        <x:f>IF(U1006=0,0,N1006*Q1006/U1006)</x:f>
        <x:v>0</x:v>
      </x:c>
      <x:c r="W1006" s="18" t="n">
        <x:f>IF(U1006=0,0,P1006*Q1006/U1006)</x:f>
        <x:v>0</x:v>
      </x:c>
      <x:c r="X1006" s="18" t="n">
        <x:f>MAX(V1006,W1006*'01 Controls'!$E$12)</x:f>
        <x:v>0</x:v>
      </x:c>
      <x:c r="Y1006" s="18" t="n">
        <x:f>IF(U1006=0,0,N1006*R1006/U1006)</x:f>
        <x:v>1536.5853658536587</x:v>
      </x:c>
      <x:c r="Z1006" s="18" t="n">
        <x:f>IF(U1006=0,0,P1006*R1006/U1006)</x:f>
        <x:v>4807.804878048781</x:v>
      </x:c>
      <x:c r="AA1006" s="18" t="n">
        <x:f>MAX(Y1006,Z1006*'01 Controls'!$E$13)</x:f>
        <x:v>1536.5853658536587</x:v>
      </x:c>
      <x:c r="AB1006" s="18" t="n">
        <x:f>IF(U1006=0,0,N1006*S1006/U1006)</x:f>
        <x:v>658.5365853658537</x:v>
      </x:c>
      <x:c r="AC1006" s="18" t="n">
        <x:f>IF(U1006=0,0,P1006*S1006/U1006)</x:f>
        <x:v>2060.487804878049</x:v>
      </x:c>
      <x:c r="AD1006" s="18" t="n">
        <x:f>MAX(AB1006,AC1006*'01 Controls'!$E$14)</x:f>
        <x:v>658.5365853658537</x:v>
      </x:c>
      <x:c r="AE1006" s="18" t="n">
        <x:f>IF(U1006=0,0,N1006*T1006/U1006)</x:f>
        <x:v>54.87804878048781</x:v>
      </x:c>
      <x:c r="AF1006" s="18" t="n">
        <x:f>IF(U1006=0,0,P1006*T1006/U1006)</x:f>
        <x:v>171.70731707317074</x:v>
      </x:c>
      <x:c r="AG1006" s="18" t="n">
        <x:f>MAX(AE1006,AF1006*'01 Controls'!$E$15)</x:f>
        <x:v>54.87804878048781</x:v>
      </x:c>
      <x:c r="AH1006" s="18" t="n">
        <x:f>SUM(V1006,Y1006,AB1006,AE1006)</x:f>
        <x:v>2250.0000000000005</x:v>
      </x:c>
      <x:c r="AI1006" s="18" t="n">
        <x:f>N1006-AH1006</x:f>
        <x:v>-4.547473508864641e-13</x:v>
      </x:c>
      <x:c r="AJ1006" s="18" t="n">
        <x:f>V1006*INDEX('07 Mode Capacity'!$P$6:$P$17,MATCH("AIR-"&amp;I1006,'07 Mode Capacity'!$C$6:$C$17,0))</x:f>
        <x:v>0</x:v>
      </x:c>
      <x:c r="AK1006" s="18" t="n">
        <x:f>Y1006*INDEX('07 Mode Capacity'!$P$6:$P$17,MATCH("OCEAN-"&amp;I1006,'07 Mode Capacity'!$C$6:$C$17,0))</x:f>
        <x:v>1202.789820026788</x:v>
      </x:c>
      <x:c r="AL1006" s="18" t="n">
        <x:f>AB1006*INDEX('07 Mode Capacity'!$P$6:$P$17,MATCH("LAND-"&amp;I1006,'07 Mode Capacity'!$C$6:$C$17,0))</x:f>
        <x:v>470.86039192840263</x:v>
      </x:c>
      <x:c r="AM1006" s="18" t="n">
        <x:f>AE1006*INDEX('07 Mode Capacity'!$P$6:$P$17,MATCH("INLAND-"&amp;I1006,'07 Mode Capacity'!$C$6:$C$17,0))</x:f>
        <x:v>54.87804878048781</x:v>
      </x:c>
      <x:c r="AN1006" s="18" t="n">
        <x:f>SUM(AJ1006:AM1006)</x:f>
        <x:v>1728.5282607356785</x:v>
      </x:c>
      <x:c r="AO1006" s="17" t="n">
        <x:f>IF(N1006=0,1,AN1006/N1006)</x:f>
        <x:v>0.7682347825491904</x:v>
      </x:c>
      <x:c r="AP1006" s="11" t="str">
        <x:f>IF(AO1006&gt;='01 Controls'!$E$16,"PASS","FAIL")</x:f>
        <x:v>FAIL</x:v>
      </x:c>
      <x:c r="AQ1006" s="11" t="str">
        <x:v>UNQUANTIFIED</x:v>
      </x:c>
      <x:c r="AR1006" s="11" t="str">
        <x:v>Position-class planning record; serial item and receiver open</x:v>
      </x:c>
      <x:c r="AS1006" s="26"/>
      <x:c r="AT1006" s="26"/>
    </x:row>
    <x:row r="1007">
      <x:c r="C1007" s="11" t="str">
        <x:v>C3-A-AAG-APL-45</x:v>
      </x:c>
      <x:c r="D1007" s="11" t="str">
        <x:v>C3</x:v>
      </x:c>
      <x:c r="E1007" s="11" t="str">
        <x:v>Cascadia earthquake</x:v>
      </x:c>
      <x:c r="F1007" s="11" t="str">
        <x:v>A-AAG</x:v>
      </x:c>
      <x:c r="G1007" s="11" t="str">
        <x:v>Austere air-access group</x:v>
      </x:c>
      <x:c r="H1007" s="11" t="str">
        <x:v>APL-45</x:v>
      </x:c>
      <x:c r="I1007" s="19" t="n">
        <x:v>24</x:v>
      </x:c>
      <x:c r="J1007" s="21" t="n">
        <x:v>6</x:v>
      </x:c>
      <x:c r="K1007" s="18" t="n">
        <x:f>'05 Cargo Register'!K111</x:f>
        <x:v>225</x:v>
      </x:c>
      <x:c r="L1007" s="18" t="n">
        <x:f>'05 Cargo Register'!N111</x:f>
        <x:v>59</x:v>
      </x:c>
      <x:c r="M1007" s="18" t="n">
        <x:f>'05 Cargo Register'!O111</x:f>
        <x:v>442.5</x:v>
      </x:c>
      <x:c r="N1007" s="18" t="n">
        <x:f>J1007*K1007</x:f>
        <x:v>1350</x:v>
      </x:c>
      <x:c r="O1007" s="18" t="n">
        <x:f>J1007*L1007</x:f>
        <x:v>354</x:v>
      </x:c>
      <x:c r="P1007" s="18" t="n">
        <x:f>J1007*M1007</x:f>
        <x:v>2655</x:v>
      </x:c>
      <x:c r="Q1007" s="22" t="n">
        <x:f>'01 Controls'!$E$24*'02 Cargo Classes'!$M$6</x:f>
        <x:v>0.30000000000000004</x:v>
      </x:c>
      <x:c r="R1007" s="22" t="n">
        <x:f>'01 Controls'!$F$24*'02 Cargo Classes'!$N$6</x:f>
        <x:v>0.13999999999999999</x:v>
      </x:c>
      <x:c r="S1007" s="22" t="n">
        <x:f>'01 Controls'!$G$24*'02 Cargo Classes'!$O$6</x:f>
        <x:v>0.5</x:v>
      </x:c>
      <x:c r="T1007" s="22" t="n">
        <x:f>'01 Controls'!$H$24*'02 Cargo Classes'!$P$6</x:f>
        <x:v>0.015</x:v>
      </x:c>
      <x:c r="U1007" s="22" t="n">
        <x:f>SUM(Q1007:T1007)</x:f>
        <x:v>0.9550000000000001</x:v>
      </x:c>
      <x:c r="V1007" s="18" t="n">
        <x:f>IF(U1007=0,0,N1007*Q1007/U1007)</x:f>
        <x:v>424.08376963350787</x:v>
      </x:c>
      <x:c r="W1007" s="18" t="n">
        <x:f>IF(U1007=0,0,P1007*Q1007/U1007)</x:f>
        <x:v>834.0314136125655</x:v>
      </x:c>
      <x:c r="X1007" s="18" t="n">
        <x:f>MAX(V1007,W1007*'01 Controls'!$E$12)</x:f>
        <x:v>424.08376963350787</x:v>
      </x:c>
      <x:c r="Y1007" s="18" t="n">
        <x:f>IF(U1007=0,0,N1007*R1007/U1007)</x:f>
        <x:v>197.9057591623036</x:v>
      </x:c>
      <x:c r="Z1007" s="18" t="n">
        <x:f>IF(U1007=0,0,P1007*R1007/U1007)</x:f>
        <x:v>389.2146596858638</x:v>
      </x:c>
      <x:c r="AA1007" s="18" t="n">
        <x:f>MAX(Y1007,Z1007*'01 Controls'!$E$13)</x:f>
        <x:v>197.9057591623036</x:v>
      </x:c>
      <x:c r="AB1007" s="18" t="n">
        <x:f>IF(U1007=0,0,N1007*S1007/U1007)</x:f>
        <x:v>706.8062827225131</x:v>
      </x:c>
      <x:c r="AC1007" s="18" t="n">
        <x:f>IF(U1007=0,0,P1007*S1007/U1007)</x:f>
        <x:v>1390.0523560209424</x:v>
      </x:c>
      <x:c r="AD1007" s="18" t="n">
        <x:f>MAX(AB1007,AC1007*'01 Controls'!$E$14)</x:f>
        <x:v>706.8062827225131</x:v>
      </x:c>
      <x:c r="AE1007" s="18" t="n">
        <x:f>IF(U1007=0,0,N1007*T1007/U1007)</x:f>
        <x:v>21.20418848167539</x:v>
      </x:c>
      <x:c r="AF1007" s="18" t="n">
        <x:f>IF(U1007=0,0,P1007*T1007/U1007)</x:f>
        <x:v>41.701570680628265</x:v>
      </x:c>
      <x:c r="AG1007" s="18" t="n">
        <x:f>MAX(AE1007,AF1007*'01 Controls'!$E$15)</x:f>
        <x:v>21.20418848167539</x:v>
      </x:c>
      <x:c r="AH1007" s="18" t="n">
        <x:f>SUM(V1007,Y1007,AB1007,AE1007)</x:f>
        <x:v>1350</x:v>
      </x:c>
      <x:c r="AI1007" s="18" t="n">
        <x:f>N1007-AH1007</x:f>
        <x:v>0</x:v>
      </x:c>
      <x:c r="AJ1007" s="18" t="n">
        <x:f>V1007*INDEX('07 Mode Capacity'!$P$6:$P$17,MATCH("AIR-"&amp;I1007,'07 Mode Capacity'!$C$6:$C$17,0))</x:f>
        <x:v>86.05256280077712</x:v>
      </x:c>
      <x:c r="AK1007" s="18" t="n">
        <x:f>Y1007*INDEX('07 Mode Capacity'!$P$6:$P$17,MATCH("OCEAN-"&amp;I1007,'07 Mode Capacity'!$C$6:$C$17,0))</x:f>
        <x:v>29.703487200342952</x:v>
      </x:c>
      <x:c r="AL1007" s="18" t="n">
        <x:f>AB1007*INDEX('07 Mode Capacity'!$P$6:$P$17,MATCH("LAND-"&amp;I1007,'07 Mode Capacity'!$C$6:$C$17,0))</x:f>
        <x:v>270.35405640674276</x:v>
      </x:c>
      <x:c r="AM1007" s="18" t="n">
        <x:f>AE1007*INDEX('07 Mode Capacity'!$P$6:$P$17,MATCH("INLAND-"&amp;I1007,'07 Mode Capacity'!$C$6:$C$17,0))</x:f>
        <x:v>21.20418848167539</x:v>
      </x:c>
      <x:c r="AN1007" s="18" t="n">
        <x:f>SUM(AJ1007:AM1007)</x:f>
        <x:v>407.3142948895382</x:v>
      </x:c>
      <x:c r="AO1007" s="17" t="n">
        <x:f>IF(N1007=0,1,AN1007/N1007)</x:f>
        <x:v>0.30171429251076903</x:v>
      </x:c>
      <x:c r="AP1007" s="11" t="str">
        <x:f>IF(AO1007&gt;='01 Controls'!$E$16,"PASS","FAIL")</x:f>
        <x:v>FAIL</x:v>
      </x:c>
      <x:c r="AQ1007" s="11" t="str">
        <x:v>UNQUANTIFIED</x:v>
      </x:c>
      <x:c r="AR1007" s="11" t="str">
        <x:v>Position-class planning record; serial item and receiver open</x:v>
      </x:c>
      <x:c r="AS1007" s="26"/>
      <x:c r="AT1007" s="26"/>
    </x:row>
    <x:row r="1008">
      <x:c r="C1008" s="11" t="str">
        <x:v>C3-A-AAG-ISO-18</x:v>
      </x:c>
      <x:c r="D1008" s="11" t="str">
        <x:v>C3</x:v>
      </x:c>
      <x:c r="E1008" s="11" t="str">
        <x:v>Cascadia earthquake</x:v>
      </x:c>
      <x:c r="F1008" s="11" t="str">
        <x:v>A-AAG</x:v>
      </x:c>
      <x:c r="G1008" s="11" t="str">
        <x:v>Austere air-access group</x:v>
      </x:c>
      <x:c r="H1008" s="11" t="str">
        <x:v>ISO-18</x:v>
      </x:c>
      <x:c r="I1008" s="19" t="n">
        <x:v>48</x:v>
      </x:c>
      <x:c r="J1008" s="21" t="n">
        <x:v>6</x:v>
      </x:c>
      <x:c r="K1008" s="18" t="n">
        <x:f>'05 Cargo Register'!K112</x:f>
        <x:v>337.5</x:v>
      </x:c>
      <x:c r="L1008" s="18" t="n">
        <x:f>'05 Cargo Register'!N112</x:f>
        <x:v>23</x:v>
      </x:c>
      <x:c r="M1008" s="18" t="n">
        <x:f>'05 Cargo Register'!O112</x:f>
        <x:v>607.2</x:v>
      </x:c>
      <x:c r="N1008" s="18" t="n">
        <x:f>J1008*K1008</x:f>
        <x:v>2025</x:v>
      </x:c>
      <x:c r="O1008" s="18" t="n">
        <x:f>J1008*L1008</x:f>
        <x:v>138</x:v>
      </x:c>
      <x:c r="P1008" s="18" t="n">
        <x:f>J1008*M1008</x:f>
        <x:v>3643.2000000000003</x:v>
      </x:c>
      <x:c r="Q1008" s="22" t="n">
        <x:f>'01 Controls'!$E$24*'02 Cargo Classes'!$M$7</x:f>
        <x:v>0.020000000000000004</x:v>
      </x:c>
      <x:c r="R1008" s="22" t="n">
        <x:f>'01 Controls'!$F$24*'02 Cargo Classes'!$N$7</x:f>
        <x:v>0.35</x:v>
      </x:c>
      <x:c r="S1008" s="22" t="n">
        <x:f>'01 Controls'!$G$24*'02 Cargo Classes'!$O$7</x:f>
        <x:v>0.6</x:v>
      </x:c>
      <x:c r="T1008" s="22" t="n">
        <x:f>'01 Controls'!$H$24*'02 Cargo Classes'!$P$7</x:f>
        <x:v>0.04000000000000001</x:v>
      </x:c>
      <x:c r="U1008" s="22" t="n">
        <x:f>SUM(Q1008:T1008)</x:f>
        <x:v>1.01</x:v>
      </x:c>
      <x:c r="V1008" s="18" t="n">
        <x:f>IF(U1008=0,0,N1008*Q1008/U1008)</x:f>
        <x:v>40.099009900990104</x:v>
      </x:c>
      <x:c r="W1008" s="18" t="n">
        <x:f>IF(U1008=0,0,P1008*Q1008/U1008)</x:f>
        <x:v>72.14257425742576</x:v>
      </x:c>
      <x:c r="X1008" s="18" t="n">
        <x:f>MAX(V1008,W1008*'01 Controls'!$E$12)</x:f>
        <x:v>40.099009900990104</x:v>
      </x:c>
      <x:c r="Y1008" s="18" t="n">
        <x:f>IF(U1008=0,0,N1008*R1008/U1008)</x:f>
        <x:v>701.7326732673267</x:v>
      </x:c>
      <x:c r="Z1008" s="18" t="n">
        <x:f>IF(U1008=0,0,P1008*R1008/U1008)</x:f>
        <x:v>1262.4950495049507</x:v>
      </x:c>
      <x:c r="AA1008" s="18" t="n">
        <x:f>MAX(Y1008,Z1008*'01 Controls'!$E$13)</x:f>
        <x:v>701.7326732673267</x:v>
      </x:c>
      <x:c r="AB1008" s="18" t="n">
        <x:f>IF(U1008=0,0,N1008*S1008/U1008)</x:f>
        <x:v>1202.970297029703</x:v>
      </x:c>
      <x:c r="AC1008" s="18" t="n">
        <x:f>IF(U1008=0,0,P1008*S1008/U1008)</x:f>
        <x:v>2164.2772277227723</x:v>
      </x:c>
      <x:c r="AD1008" s="18" t="n">
        <x:f>MAX(AB1008,AC1008*'01 Controls'!$E$14)</x:f>
        <x:v>1202.970297029703</x:v>
      </x:c>
      <x:c r="AE1008" s="18" t="n">
        <x:f>IF(U1008=0,0,N1008*T1008/U1008)</x:f>
        <x:v>80.19801980198021</x:v>
      </x:c>
      <x:c r="AF1008" s="18" t="n">
        <x:f>IF(U1008=0,0,P1008*T1008/U1008)</x:f>
        <x:v>144.28514851485153</x:v>
      </x:c>
      <x:c r="AG1008" s="18" t="n">
        <x:f>MAX(AE1008,AF1008*'01 Controls'!$E$15)</x:f>
        <x:v>80.19801980198021</x:v>
      </x:c>
      <x:c r="AH1008" s="18" t="n">
        <x:f>SUM(V1008,Y1008,AB1008,AE1008)</x:f>
        <x:v>2025.0000000000002</x:v>
      </x:c>
      <x:c r="AI1008" s="18" t="n">
        <x:f>N1008-AH1008</x:f>
        <x:v>-2.2737367544323206e-13</x:v>
      </x:c>
      <x:c r="AJ1008" s="18" t="n">
        <x:f>V1008*INDEX('07 Mode Capacity'!$P$6:$P$17,MATCH("AIR-"&amp;I1008,'07 Mode Capacity'!$C$6:$C$17,0))</x:f>
        <x:v>11.241182337342924</x:v>
      </x:c>
      <x:c r="AK1008" s="18" t="n">
        <x:f>Y1008*INDEX('07 Mode Capacity'!$P$6:$P$17,MATCH("OCEAN-"&amp;I1008,'07 Mode Capacity'!$C$6:$C$17,0))</x:f>
        <x:v>61.49724114685972</x:v>
      </x:c>
      <x:c r="AL1008" s="18" t="n">
        <x:f>AB1008*INDEX('07 Mode Capacity'!$P$6:$P$17,MATCH("LAND-"&amp;I1008,'07 Mode Capacity'!$C$6:$C$17,0))</x:f>
        <x:v>146.81996184175716</x:v>
      </x:c>
      <x:c r="AM1008" s="18" t="n">
        <x:f>AE1008*INDEX('07 Mode Capacity'!$P$6:$P$17,MATCH("INLAND-"&amp;I1008,'07 Mode Capacity'!$C$6:$C$17,0))</x:f>
        <x:v>50.623746354952466</x:v>
      </x:c>
      <x:c r="AN1008" s="18" t="n">
        <x:f>SUM(AJ1008:AM1008)</x:f>
        <x:v>270.1821316809123</x:v>
      </x:c>
      <x:c r="AO1008" s="17" t="n">
        <x:f>IF(N1008=0,1,AN1008/N1008)</x:f>
        <x:v>0.1334232749041542</x:v>
      </x:c>
      <x:c r="AP1008" s="11" t="str">
        <x:f>IF(AO1008&gt;='01 Controls'!$E$16,"PASS","FAIL")</x:f>
        <x:v>FAIL</x:v>
      </x:c>
      <x:c r="AQ1008" s="11" t="str">
        <x:v>UNQUANTIFIED</x:v>
      </x:c>
      <x:c r="AR1008" s="11" t="str">
        <x:v>Position-class planning record; serial item and receiver open</x:v>
      </x:c>
      <x:c r="AS1008" s="26"/>
      <x:c r="AT1008" s="26"/>
    </x:row>
    <x:row r="1009">
      <x:c r="C1009" s="11" t="str">
        <x:v>C3-A-AAG-COL-12</x:v>
      </x:c>
      <x:c r="D1009" s="11" t="str">
        <x:v>C3</x:v>
      </x:c>
      <x:c r="E1009" s="11" t="str">
        <x:v>Cascadia earthquake</x:v>
      </x:c>
      <x:c r="F1009" s="11" t="str">
        <x:v>A-AAG</x:v>
      </x:c>
      <x:c r="G1009" s="11" t="str">
        <x:v>Austere air-access group</x:v>
      </x:c>
      <x:c r="H1009" s="11" t="str">
        <x:v>COL-12</x:v>
      </x:c>
      <x:c r="I1009" s="19" t="n">
        <x:v>24</x:v>
      </x:c>
      <x:c r="J1009" s="21" t="n">
        <x:v>6</x:v>
      </x:c>
      <x:c r="K1009" s="18" t="n">
        <x:f>'05 Cargo Register'!K113</x:f>
        <x:v>84.375</x:v>
      </x:c>
      <x:c r="L1009" s="18" t="n">
        <x:f>'05 Cargo Register'!N113</x:f>
        <x:v>9</x:v>
      </x:c>
      <x:c r="M1009" s="18" t="n">
        <x:f>'05 Cargo Register'!O113</x:f>
        <x:v>237.60000000000002</x:v>
      </x:c>
      <x:c r="N1009" s="18" t="n">
        <x:f>J1009*K1009</x:f>
        <x:v>506.25</x:v>
      </x:c>
      <x:c r="O1009" s="18" t="n">
        <x:f>J1009*L1009</x:f>
        <x:v>54</x:v>
      </x:c>
      <x:c r="P1009" s="18" t="n">
        <x:f>J1009*M1009</x:f>
        <x:v>1425.6000000000001</x:v>
      </x:c>
      <x:c r="Q1009" s="22" t="n">
        <x:f>'01 Controls'!$E$24*'02 Cargo Classes'!$M$8</x:f>
        <x:v>0.2</x:v>
      </x:c>
      <x:c r="R1009" s="22" t="n">
        <x:f>'01 Controls'!$F$24*'02 Cargo Classes'!$N$8</x:f>
        <x:v>0.24499999999999997</x:v>
      </x:c>
      <x:c r="S1009" s="22" t="n">
        <x:f>'01 Controls'!$G$24*'02 Cargo Classes'!$O$8</x:f>
        <x:v>0.6</x:v>
      </x:c>
      <x:c r="T1009" s="22" t="n">
        <x:f>'01 Controls'!$H$24*'02 Cargo Classes'!$P$8</x:f>
        <x:v>0.010000000000000002</x:v>
      </x:c>
      <x:c r="U1009" s="22" t="n">
        <x:f>SUM(Q1009:T1009)</x:f>
        <x:v>1.055</x:v>
      </x:c>
      <x:c r="V1009" s="18" t="n">
        <x:f>IF(U1009=0,0,N1009*Q1009/U1009)</x:f>
        <x:v>95.97156398104266</x:v>
      </x:c>
      <x:c r="W1009" s="18" t="n">
        <x:f>IF(U1009=0,0,P1009*Q1009/U1009)</x:f>
        <x:v>270.2559241706162</x:v>
      </x:c>
      <x:c r="X1009" s="18" t="n">
        <x:f>MAX(V1009,W1009*'01 Controls'!$E$12)</x:f>
        <x:v>95.97156398104266</x:v>
      </x:c>
      <x:c r="Y1009" s="18" t="n">
        <x:f>IF(U1009=0,0,N1009*R1009/U1009)</x:f>
        <x:v>117.56516587677724</x:v>
      </x:c>
      <x:c r="Z1009" s="18" t="n">
        <x:f>IF(U1009=0,0,P1009*R1009/U1009)</x:f>
        <x:v>331.0635071090048</x:v>
      </x:c>
      <x:c r="AA1009" s="18" t="n">
        <x:f>MAX(Y1009,Z1009*'01 Controls'!$E$13)</x:f>
        <x:v>117.56516587677724</x:v>
      </x:c>
      <x:c r="AB1009" s="18" t="n">
        <x:f>IF(U1009=0,0,N1009*S1009/U1009)</x:f>
        <x:v>287.914691943128</x:v>
      </x:c>
      <x:c r="AC1009" s="18" t="n">
        <x:f>IF(U1009=0,0,P1009*S1009/U1009)</x:f>
        <x:v>810.7677725118484</x:v>
      </x:c>
      <x:c r="AD1009" s="18" t="n">
        <x:f>MAX(AB1009,AC1009*'01 Controls'!$E$14)</x:f>
        <x:v>287.914691943128</x:v>
      </x:c>
      <x:c r="AE1009" s="18" t="n">
        <x:f>IF(U1009=0,0,N1009*T1009/U1009)</x:f>
        <x:v>4.798578199052134</x:v>
      </x:c>
      <x:c r="AF1009" s="18" t="n">
        <x:f>IF(U1009=0,0,P1009*T1009/U1009)</x:f>
        <x:v>13.51279620853081</x:v>
      </x:c>
      <x:c r="AG1009" s="18" t="n">
        <x:f>MAX(AE1009,AF1009*'01 Controls'!$E$15)</x:f>
        <x:v>4.798578199052134</x:v>
      </x:c>
      <x:c r="AH1009" s="18" t="n">
        <x:f>SUM(V1009,Y1009,AB1009,AE1009)</x:f>
        <x:v>506.25000000000006</x:v>
      </x:c>
      <x:c r="AI1009" s="18" t="n">
        <x:f>N1009-AH1009</x:f>
        <x:v>-5.684341886080802e-14</x:v>
      </x:c>
      <x:c r="AJ1009" s="18" t="n">
        <x:f>V1009*INDEX('07 Mode Capacity'!$P$6:$P$17,MATCH("AIR-"&amp;I1009,'07 Mode Capacity'!$C$6:$C$17,0))</x:f>
        <x:v>19.473980444251698</x:v>
      </x:c>
      <x:c r="AK1009" s="18" t="n">
        <x:f>Y1009*INDEX('07 Mode Capacity'!$P$6:$P$17,MATCH("OCEAN-"&amp;I1009,'07 Mode Capacity'!$C$6:$C$17,0))</x:f>
        <x:v>17.645243951507048</x:v>
      </x:c>
      <x:c r="AL1009" s="18" t="n">
        <x:f>AB1009*INDEX('07 Mode Capacity'!$P$6:$P$17,MATCH("LAND-"&amp;I1009,'07 Mode Capacity'!$C$6:$C$17,0))</x:f>
        <x:v>110.12763577326797</x:v>
      </x:c>
      <x:c r="AM1009" s="18" t="n">
        <x:f>AE1009*INDEX('07 Mode Capacity'!$P$6:$P$17,MATCH("INLAND-"&amp;I1009,'07 Mode Capacity'!$C$6:$C$17,0))</x:f>
        <x:v>4.798578199052134</x:v>
      </x:c>
      <x:c r="AN1009" s="18" t="n">
        <x:f>SUM(AJ1009:AM1009)</x:f>
        <x:v>152.04543836807886</x:v>
      </x:c>
      <x:c r="AO1009" s="17" t="n">
        <x:f>IF(N1009=0,1,AN1009/N1009)</x:f>
        <x:v>0.30033666838139034</x:v>
      </x:c>
      <x:c r="AP1009" s="11" t="str">
        <x:f>IF(AO1009&gt;='01 Controls'!$E$16,"PASS","FAIL")</x:f>
        <x:v>FAIL</x:v>
      </x:c>
      <x:c r="AQ1009" s="11" t="str">
        <x:v>UNQUANTIFIED</x:v>
      </x:c>
      <x:c r="AR1009" s="11" t="str">
        <x:v>Position-class planning record; serial item and receiver open</x:v>
      </x:c>
      <x:c r="AS1009" s="26"/>
      <x:c r="AT1009" s="26"/>
    </x:row>
    <x:row r="1010">
      <x:c r="C1010" s="11" t="str">
        <x:v>C3-A-AAG-BAT-22</x:v>
      </x:c>
      <x:c r="D1010" s="11" t="str">
        <x:v>C3</x:v>
      </x:c>
      <x:c r="E1010" s="11" t="str">
        <x:v>Cascadia earthquake</x:v>
      </x:c>
      <x:c r="F1010" s="11" t="str">
        <x:v>A-AAG</x:v>
      </x:c>
      <x:c r="G1010" s="11" t="str">
        <x:v>Austere air-access group</x:v>
      </x:c>
      <x:c r="H1010" s="11" t="str">
        <x:v>BAT-22</x:v>
      </x:c>
      <x:c r="I1010" s="19" t="n">
        <x:v>48</x:v>
      </x:c>
      <x:c r="J1010" s="21" t="n">
        <x:v>6</x:v>
      </x:c>
      <x:c r="K1010" s="18" t="n">
        <x:f>'05 Cargo Register'!K114</x:f>
        <x:v>225</x:v>
      </x:c>
      <x:c r="L1010" s="18" t="n">
        <x:f>'05 Cargo Register'!N114</x:f>
        <x:v>13</x:v>
      </x:c>
      <x:c r="M1010" s="18" t="n">
        <x:f>'05 Cargo Register'!O114</x:f>
        <x:v>343.20000000000005</x:v>
      </x:c>
      <x:c r="N1010" s="18" t="n">
        <x:f>J1010*K1010</x:f>
        <x:v>1350</x:v>
      </x:c>
      <x:c r="O1010" s="18" t="n">
        <x:f>J1010*L1010</x:f>
        <x:v>78</x:v>
      </x:c>
      <x:c r="P1010" s="18" t="n">
        <x:f>J1010*M1010</x:f>
        <x:v>2059.2000000000003</x:v>
      </x:c>
      <x:c r="Q1010" s="22" t="n">
        <x:f>'01 Controls'!$E$24*'02 Cargo Classes'!$M$9</x:f>
        <x:v>0</x:v>
      </x:c>
      <x:c r="R1010" s="22" t="n">
        <x:f>'01 Controls'!$F$24*'02 Cargo Classes'!$N$9</x:f>
        <x:v>0.35</x:v>
      </x:c>
      <x:c r="S1010" s="22" t="n">
        <x:f>'01 Controls'!$G$24*'02 Cargo Classes'!$O$9</x:f>
        <x:v>0.5</x:v>
      </x:c>
      <x:c r="T1010" s="22" t="n">
        <x:f>'01 Controls'!$H$24*'02 Cargo Classes'!$P$9</x:f>
        <x:v>0.025</x:v>
      </x:c>
      <x:c r="U1010" s="22" t="n">
        <x:f>SUM(Q1010:T1010)</x:f>
        <x:v>0.875</x:v>
      </x:c>
      <x:c r="V1010" s="18" t="n">
        <x:f>IF(U1010=0,0,N1010*Q1010/U1010)</x:f>
        <x:v>0</x:v>
      </x:c>
      <x:c r="W1010" s="18" t="n">
        <x:f>IF(U1010=0,0,P1010*Q1010/U1010)</x:f>
        <x:v>0</x:v>
      </x:c>
      <x:c r="X1010" s="18" t="n">
        <x:f>MAX(V1010,W1010*'01 Controls'!$E$12)</x:f>
        <x:v>0</x:v>
      </x:c>
      <x:c r="Y1010" s="18" t="n">
        <x:f>IF(U1010=0,0,N1010*R1010/U1010)</x:f>
        <x:v>539.9999999999999</x:v>
      </x:c>
      <x:c r="Z1010" s="18" t="n">
        <x:f>IF(U1010=0,0,P1010*R1010/U1010)</x:f>
        <x:v>823.6800000000001</x:v>
      </x:c>
      <x:c r="AA1010" s="18" t="n">
        <x:f>MAX(Y1010,Z1010*'01 Controls'!$E$13)</x:f>
        <x:v>539.9999999999999</x:v>
      </x:c>
      <x:c r="AB1010" s="18" t="n">
        <x:f>IF(U1010=0,0,N1010*S1010/U1010)</x:f>
        <x:v>771.4285714285714</x:v>
      </x:c>
      <x:c r="AC1010" s="18" t="n">
        <x:f>IF(U1010=0,0,P1010*S1010/U1010)</x:f>
        <x:v>1176.6857142857145</x:v>
      </x:c>
      <x:c r="AD1010" s="18" t="n">
        <x:f>MAX(AB1010,AC1010*'01 Controls'!$E$14)</x:f>
        <x:v>771.4285714285714</x:v>
      </x:c>
      <x:c r="AE1010" s="18" t="n">
        <x:f>IF(U1010=0,0,N1010*T1010/U1010)</x:f>
        <x:v>38.57142857142857</x:v>
      </x:c>
      <x:c r="AF1010" s="18" t="n">
        <x:f>IF(U1010=0,0,P1010*T1010/U1010)</x:f>
        <x:v>58.83428571428573</x:v>
      </x:c>
      <x:c r="AG1010" s="18" t="n">
        <x:f>MAX(AE1010,AF1010*'01 Controls'!$E$15)</x:f>
        <x:v>38.57142857142857</x:v>
      </x:c>
      <x:c r="AH1010" s="18" t="n">
        <x:f>SUM(V1010,Y1010,AB1010,AE1010)</x:f>
        <x:v>1350</x:v>
      </x:c>
      <x:c r="AI1010" s="18" t="n">
        <x:f>N1010-AH1010</x:f>
        <x:v>0</x:v>
      </x:c>
      <x:c r="AJ1010" s="18" t="n">
        <x:f>V1010*INDEX('07 Mode Capacity'!$P$6:$P$17,MATCH("AIR-"&amp;I1010,'07 Mode Capacity'!$C$6:$C$17,0))</x:f>
        <x:v>0</x:v>
      </x:c>
      <x:c r="AK1010" s="18" t="n">
        <x:f>Y1010*INDEX('07 Mode Capacity'!$P$6:$P$17,MATCH("OCEAN-"&amp;I1010,'07 Mode Capacity'!$C$6:$C$17,0))</x:f>
        <x:v>47.32359128253585</x:v>
      </x:c>
      <x:c r="AL1010" s="18" t="n">
        <x:f>AB1010*INDEX('07 Mode Capacity'!$P$6:$P$17,MATCH("LAND-"&amp;I1010,'07 Mode Capacity'!$C$6:$C$17,0))</x:f>
        <x:v>94.15121362550776</x:v>
      </x:c>
      <x:c r="AM1010" s="18" t="n">
        <x:f>AE1010*INDEX('07 Mode Capacity'!$P$6:$P$17,MATCH("INLAND-"&amp;I1010,'07 Mode Capacity'!$C$6:$C$17,0))</x:f>
        <x:v>24.347611342143804</x:v>
      </x:c>
      <x:c r="AN1010" s="18" t="n">
        <x:f>SUM(AJ1010:AM1010)</x:f>
        <x:v>165.82241625018742</x:v>
      </x:c>
      <x:c r="AO1010" s="17" t="n">
        <x:f>IF(N1010=0,1,AN1010/N1010)</x:f>
        <x:v>0.12283141944458327</x:v>
      </x:c>
      <x:c r="AP1010" s="11" t="str">
        <x:f>IF(AO1010&gt;='01 Controls'!$E$16,"PASS","FAIL")</x:f>
        <x:v>FAIL</x:v>
      </x:c>
      <x:c r="AQ1010" s="11" t="str">
        <x:v>UNQUANTIFIED</x:v>
      </x:c>
      <x:c r="AR1010" s="11" t="str">
        <x:v>Position-class planning record; serial item and receiver open</x:v>
      </x:c>
      <x:c r="AS1010" s="26"/>
      <x:c r="AT1010" s="26"/>
    </x:row>
    <x:row r="1011">
      <x:c r="C1011" s="11" t="str">
        <x:v>C3-A-AAG-TNK-20</x:v>
      </x:c>
      <x:c r="D1011" s="11" t="str">
        <x:v>C3</x:v>
      </x:c>
      <x:c r="E1011" s="11" t="str">
        <x:v>Cascadia earthquake</x:v>
      </x:c>
      <x:c r="F1011" s="11" t="str">
        <x:v>A-AAG</x:v>
      </x:c>
      <x:c r="G1011" s="11" t="str">
        <x:v>Austere air-access group</x:v>
      </x:c>
      <x:c r="H1011" s="11" t="str">
        <x:v>TNK-20</x:v>
      </x:c>
      <x:c r="I1011" s="19" t="n">
        <x:v>48</x:v>
      </x:c>
      <x:c r="J1011" s="21" t="n">
        <x:v>6</x:v>
      </x:c>
      <x:c r="K1011" s="18" t="n">
        <x:f>'05 Cargo Register'!K115</x:f>
        <x:v>281.25</x:v>
      </x:c>
      <x:c r="L1011" s="18" t="n">
        <x:f>'05 Cargo Register'!N115</x:f>
        <x:v>17</x:v>
      </x:c>
      <x:c r="M1011" s="18" t="n">
        <x:f>'05 Cargo Register'!O115</x:f>
        <x:v>361.25</x:v>
      </x:c>
      <x:c r="N1011" s="18" t="n">
        <x:f>J1011*K1011</x:f>
        <x:v>1687.5</x:v>
      </x:c>
      <x:c r="O1011" s="18" t="n">
        <x:f>J1011*L1011</x:f>
        <x:v>102</x:v>
      </x:c>
      <x:c r="P1011" s="18" t="n">
        <x:f>J1011*M1011</x:f>
        <x:v>2167.5</x:v>
      </x:c>
      <x:c r="Q1011" s="22" t="n">
        <x:f>'01 Controls'!$E$24*'02 Cargo Classes'!$M$10</x:f>
        <x:v>0</x:v>
      </x:c>
      <x:c r="R1011" s="22" t="n">
        <x:f>'01 Controls'!$F$24*'02 Cargo Classes'!$N$10</x:f>
        <x:v>0.42</x:v>
      </x:c>
      <x:c r="S1011" s="22" t="n">
        <x:f>'01 Controls'!$G$24*'02 Cargo Classes'!$O$10</x:f>
        <x:v>0.5</x:v>
      </x:c>
      <x:c r="T1011" s="22" t="n">
        <x:f>'01 Controls'!$H$24*'02 Cargo Classes'!$P$10</x:f>
        <x:v>0.05</x:v>
      </x:c>
      <x:c r="U1011" s="22" t="n">
        <x:f>SUM(Q1011:T1011)</x:f>
        <x:v>0.97</x:v>
      </x:c>
      <x:c r="V1011" s="18" t="n">
        <x:f>IF(U1011=0,0,N1011*Q1011/U1011)</x:f>
        <x:v>0</x:v>
      </x:c>
      <x:c r="W1011" s="18" t="n">
        <x:f>IF(U1011=0,0,P1011*Q1011/U1011)</x:f>
        <x:v>0</x:v>
      </x:c>
      <x:c r="X1011" s="18" t="n">
        <x:f>MAX(V1011,W1011*'01 Controls'!$E$12)</x:f>
        <x:v>0</x:v>
      </x:c>
      <x:c r="Y1011" s="18" t="n">
        <x:f>IF(U1011=0,0,N1011*R1011/U1011)</x:f>
        <x:v>730.6701030927835</x:v>
      </x:c>
      <x:c r="Z1011" s="18" t="n">
        <x:f>IF(U1011=0,0,P1011*R1011/U1011)</x:f>
        <x:v>938.5051546391753</x:v>
      </x:c>
      <x:c r="AA1011" s="18" t="n">
        <x:f>MAX(Y1011,Z1011*'01 Controls'!$E$13)</x:f>
        <x:v>730.6701030927835</x:v>
      </x:c>
      <x:c r="AB1011" s="18" t="n">
        <x:f>IF(U1011=0,0,N1011*S1011/U1011)</x:f>
        <x:v>869.8453608247423</x:v>
      </x:c>
      <x:c r="AC1011" s="18" t="n">
        <x:f>IF(U1011=0,0,P1011*S1011/U1011)</x:f>
        <x:v>1117.2680412371135</x:v>
      </x:c>
      <x:c r="AD1011" s="18" t="n">
        <x:f>MAX(AB1011,AC1011*'01 Controls'!$E$14)</x:f>
        <x:v>869.8453608247423</x:v>
      </x:c>
      <x:c r="AE1011" s="18" t="n">
        <x:f>IF(U1011=0,0,N1011*T1011/U1011)</x:f>
        <x:v>86.98453608247424</x:v>
      </x:c>
      <x:c r="AF1011" s="18" t="n">
        <x:f>IF(U1011=0,0,P1011*T1011/U1011)</x:f>
        <x:v>111.72680412371135</x:v>
      </x:c>
      <x:c r="AG1011" s="18" t="n">
        <x:f>MAX(AE1011,AF1011*'01 Controls'!$E$15)</x:f>
        <x:v>86.98453608247424</x:v>
      </x:c>
      <x:c r="AH1011" s="18" t="n">
        <x:f>SUM(V1011,Y1011,AB1011,AE1011)</x:f>
        <x:v>1687.5</x:v>
      </x:c>
      <x:c r="AI1011" s="18" t="n">
        <x:f>N1011-AH1011</x:f>
        <x:v>0</x:v>
      </x:c>
      <x:c r="AJ1011" s="18" t="n">
        <x:f>V1011*INDEX('07 Mode Capacity'!$P$6:$P$17,MATCH("AIR-"&amp;I1011,'07 Mode Capacity'!$C$6:$C$17,0))</x:f>
        <x:v>0</x:v>
      </x:c>
      <x:c r="AK1011" s="18" t="n">
        <x:f>Y1011*INDEX('07 Mode Capacity'!$P$6:$P$17,MATCH("OCEAN-"&amp;I1011,'07 Mode Capacity'!$C$6:$C$17,0))</x:f>
        <x:v>64.03320985394673</x:v>
      </x:c>
      <x:c r="AL1011" s="18" t="n">
        <x:f>AB1011*INDEX('07 Mode Capacity'!$P$6:$P$17,MATCH("LAND-"&amp;I1011,'07 Mode Capacity'!$C$6:$C$17,0))</x:f>
        <x:v>106.1627730957723</x:v>
      </x:c>
      <x:c r="AM1011" s="18" t="n">
        <x:f>AE1011*INDEX('07 Mode Capacity'!$P$6:$P$17,MATCH("INLAND-"&amp;I1011,'07 Mode Capacity'!$C$6:$C$17,0))</x:f>
        <x:v>54.90762867107173</x:v>
      </x:c>
      <x:c r="AN1011" s="18" t="n">
        <x:f>SUM(AJ1011:AM1011)</x:f>
        <x:v>225.10361162079076</x:v>
      </x:c>
      <x:c r="AO1011" s="17" t="n">
        <x:f>IF(N1011=0,1,AN1011/N1011)</x:f>
        <x:v>0.13339473281232045</x:v>
      </x:c>
      <x:c r="AP1011" s="11" t="str">
        <x:f>IF(AO1011&gt;='01 Controls'!$E$16,"PASS","FAIL")</x:f>
        <x:v>FAIL</x:v>
      </x:c>
      <x:c r="AQ1011" s="11" t="str">
        <x:v>UNQUANTIFIED</x:v>
      </x:c>
      <x:c r="AR1011" s="11" t="str">
        <x:v>Position-class planning record; serial item and receiver open</x:v>
      </x:c>
      <x:c r="AS1011" s="26"/>
      <x:c r="AT1011" s="26"/>
    </x:row>
    <x:row r="1012">
      <x:c r="C1012" s="11" t="str">
        <x:v>C3-A-AAG-FLR-24</x:v>
      </x:c>
      <x:c r="D1012" s="11" t="str">
        <x:v>C3</x:v>
      </x:c>
      <x:c r="E1012" s="11" t="str">
        <x:v>Cascadia earthquake</x:v>
      </x:c>
      <x:c r="F1012" s="11" t="str">
        <x:v>A-AAG</x:v>
      </x:c>
      <x:c r="G1012" s="11" t="str">
        <x:v>Austere air-access group</x:v>
      </x:c>
      <x:c r="H1012" s="11" t="str">
        <x:v>FLR-24</x:v>
      </x:c>
      <x:c r="I1012" s="19" t="n">
        <x:v>48</x:v>
      </x:c>
      <x:c r="J1012" s="21" t="n">
        <x:v>6</x:v>
      </x:c>
      <x:c r="K1012" s="18" t="n">
        <x:f>'05 Cargo Register'!K116</x:f>
        <x:v>421.875</x:v>
      </x:c>
      <x:c r="L1012" s="18" t="n">
        <x:f>'05 Cargo Register'!N116</x:f>
        <x:v>21</x:v>
      </x:c>
      <x:c r="M1012" s="18" t="n">
        <x:f>'05 Cargo Register'!O116</x:f>
        <x:v>672</x:v>
      </x:c>
      <x:c r="N1012" s="18" t="n">
        <x:f>J1012*K1012</x:f>
        <x:v>2531.25</x:v>
      </x:c>
      <x:c r="O1012" s="18" t="n">
        <x:f>J1012*L1012</x:f>
        <x:v>126</x:v>
      </x:c>
      <x:c r="P1012" s="18" t="n">
        <x:f>J1012*M1012</x:f>
        <x:v>4032</x:v>
      </x:c>
      <x:c r="Q1012" s="22" t="n">
        <x:f>'01 Controls'!$E$24*'02 Cargo Classes'!$M$11</x:f>
        <x:v>0</x:v>
      </x:c>
      <x:c r="R1012" s="22" t="n">
        <x:f>'01 Controls'!$F$24*'02 Cargo Classes'!$N$11</x:f>
        <x:v>0.42</x:v>
      </x:c>
      <x:c r="S1012" s="22" t="n">
        <x:f>'01 Controls'!$G$24*'02 Cargo Classes'!$O$11</x:f>
        <x:v>0.5</x:v>
      </x:c>
      <x:c r="T1012" s="22" t="n">
        <x:f>'01 Controls'!$H$24*'02 Cargo Classes'!$P$11</x:f>
        <x:v>0.04000000000000001</x:v>
      </x:c>
      <x:c r="U1012" s="22" t="n">
        <x:f>SUM(Q1012:T1012)</x:f>
        <x:v>0.96</x:v>
      </x:c>
      <x:c r="V1012" s="18" t="n">
        <x:f>IF(U1012=0,0,N1012*Q1012/U1012)</x:f>
        <x:v>0</x:v>
      </x:c>
      <x:c r="W1012" s="18" t="n">
        <x:f>IF(U1012=0,0,P1012*Q1012/U1012)</x:f>
        <x:v>0</x:v>
      </x:c>
      <x:c r="X1012" s="18" t="n">
        <x:f>MAX(V1012,W1012*'01 Controls'!$E$12)</x:f>
        <x:v>0</x:v>
      </x:c>
      <x:c r="Y1012" s="18" t="n">
        <x:f>IF(U1012=0,0,N1012*R1012/U1012)</x:f>
        <x:v>1107.421875</x:v>
      </x:c>
      <x:c r="Z1012" s="18" t="n">
        <x:f>IF(U1012=0,0,P1012*R1012/U1012)</x:f>
        <x:v>1763.9999999999998</x:v>
      </x:c>
      <x:c r="AA1012" s="18" t="n">
        <x:f>MAX(Y1012,Z1012*'01 Controls'!$E$13)</x:f>
        <x:v>1107.421875</x:v>
      </x:c>
      <x:c r="AB1012" s="18" t="n">
        <x:f>IF(U1012=0,0,N1012*S1012/U1012)</x:f>
        <x:v>1318.359375</x:v>
      </x:c>
      <x:c r="AC1012" s="18" t="n">
        <x:f>IF(U1012=0,0,P1012*S1012/U1012)</x:f>
        <x:v>2100</x:v>
      </x:c>
      <x:c r="AD1012" s="18" t="n">
        <x:f>MAX(AB1012,AC1012*'01 Controls'!$E$14)</x:f>
        <x:v>1318.359375</x:v>
      </x:c>
      <x:c r="AE1012" s="18" t="n">
        <x:f>IF(U1012=0,0,N1012*T1012/U1012)</x:f>
        <x:v>105.46875000000001</x:v>
      </x:c>
      <x:c r="AF1012" s="18" t="n">
        <x:f>IF(U1012=0,0,P1012*T1012/U1012)</x:f>
        <x:v>168.00000000000003</x:v>
      </x:c>
      <x:c r="AG1012" s="18" t="n">
        <x:f>MAX(AE1012,AF1012*'01 Controls'!$E$15)</x:f>
        <x:v>105.46875000000001</x:v>
      </x:c>
      <x:c r="AH1012" s="18" t="n">
        <x:f>SUM(V1012,Y1012,AB1012,AE1012)</x:f>
        <x:v>2531.25</x:v>
      </x:c>
      <x:c r="AI1012" s="18" t="n">
        <x:f>N1012-AH1012</x:f>
        <x:v>0</x:v>
      </x:c>
      <x:c r="AJ1012" s="18" t="n">
        <x:f>V1012*INDEX('07 Mode Capacity'!$P$6:$P$17,MATCH("AIR-"&amp;I1012,'07 Mode Capacity'!$C$6:$C$17,0))</x:f>
        <x:v>0</x:v>
      </x:c>
      <x:c r="AK1012" s="18" t="n">
        <x:f>Y1012*INDEX('07 Mode Capacity'!$P$6:$P$17,MATCH("OCEAN-"&amp;I1012,'07 Mode Capacity'!$C$6:$C$17,0))</x:f>
        <x:v>97.050333684888</x:v>
      </x:c>
      <x:c r="AL1012" s="18" t="n">
        <x:f>AB1012*INDEX('07 Mode Capacity'!$P$6:$P$17,MATCH("LAND-"&amp;I1012,'07 Mode Capacity'!$C$6:$C$17,0))</x:f>
        <x:v>160.90295297327987</x:v>
      </x:c>
      <x:c r="AM1012" s="18" t="n">
        <x:f>AE1012*INDEX('07 Mode Capacity'!$P$6:$P$17,MATCH("INLAND-"&amp;I1012,'07 Mode Capacity'!$C$6:$C$17,0))</x:f>
        <x:v>66.57549976367447</x:v>
      </x:c>
      <x:c r="AN1012" s="18" t="n">
        <x:f>SUM(AJ1012:AM1012)</x:f>
        <x:v>324.52878642184237</x:v>
      </x:c>
      <x:c r="AO1012" s="17" t="n">
        <x:f>IF(N1012=0,1,AN1012/N1012)</x:f>
        <x:v>0.12820890327776488</x:v>
      </x:c>
      <x:c r="AP1012" s="11" t="str">
        <x:f>IF(AO1012&gt;='01 Controls'!$E$16,"PASS","FAIL")</x:f>
        <x:v>FAIL</x:v>
      </x:c>
      <x:c r="AQ1012" s="11" t="str">
        <x:v>UNQUANTIFIED</x:v>
      </x:c>
      <x:c r="AR1012" s="11" t="str">
        <x:v>Position-class planning record; serial item and receiver open</x:v>
      </x:c>
      <x:c r="AS1012" s="26"/>
      <x:c r="AT1012" s="26"/>
    </x:row>
    <x:row r="1013">
      <x:c r="C1013" s="11" t="str">
        <x:v>C3-A-AAG-ROL-30</x:v>
      </x:c>
      <x:c r="D1013" s="11" t="str">
        <x:v>C3</x:v>
      </x:c>
      <x:c r="E1013" s="11" t="str">
        <x:v>Cascadia earthquake</x:v>
      </x:c>
      <x:c r="F1013" s="11" t="str">
        <x:v>A-AAG</x:v>
      </x:c>
      <x:c r="G1013" s="11" t="str">
        <x:v>Austere air-access group</x:v>
      </x:c>
      <x:c r="H1013" s="11" t="str">
        <x:v>ROL-30</x:v>
      </x:c>
      <x:c r="I1013" s="19" t="n">
        <x:v>48</x:v>
      </x:c>
      <x:c r="J1013" s="21" t="n">
        <x:v>6</x:v>
      </x:c>
      <x:c r="K1013" s="18" t="n">
        <x:f>'05 Cargo Register'!K117</x:f>
        <x:v>506.25</x:v>
      </x:c>
      <x:c r="L1013" s="18" t="n">
        <x:f>'05 Cargo Register'!N117</x:f>
        <x:v>22</x:v>
      </x:c>
      <x:c r="M1013" s="18" t="n">
        <x:f>'05 Cargo Register'!O117</x:f>
        <x:v>1402.5</x:v>
      </x:c>
      <x:c r="N1013" s="18" t="n">
        <x:f>J1013*K1013</x:f>
        <x:v>3037.5</x:v>
      </x:c>
      <x:c r="O1013" s="18" t="n">
        <x:f>J1013*L1013</x:f>
        <x:v>132</x:v>
      </x:c>
      <x:c r="P1013" s="18" t="n">
        <x:f>J1013*M1013</x:f>
        <x:v>8415</x:v>
      </x:c>
      <x:c r="Q1013" s="22" t="n">
        <x:f>'01 Controls'!$E$24*'02 Cargo Classes'!$M$12</x:f>
        <x:v>0</x:v>
      </x:c>
      <x:c r="R1013" s="22" t="n">
        <x:f>'01 Controls'!$F$24*'02 Cargo Classes'!$N$12</x:f>
        <x:v>0.35</x:v>
      </x:c>
      <x:c r="S1013" s="22" t="n">
        <x:f>'01 Controls'!$G$24*'02 Cargo Classes'!$O$12</x:f>
        <x:v>0.75</x:v>
      </x:c>
      <x:c r="T1013" s="22" t="n">
        <x:f>'01 Controls'!$H$24*'02 Cargo Classes'!$P$12</x:f>
        <x:v>0.03</x:v>
      </x:c>
      <x:c r="U1013" s="22" t="n">
        <x:f>SUM(Q1013:T1013)</x:f>
        <x:v>1.1300000000000001</x:v>
      </x:c>
      <x:c r="V1013" s="18" t="n">
        <x:f>IF(U1013=0,0,N1013*Q1013/U1013)</x:f>
        <x:v>0</x:v>
      </x:c>
      <x:c r="W1013" s="18" t="n">
        <x:f>IF(U1013=0,0,P1013*Q1013/U1013)</x:f>
        <x:v>0</x:v>
      </x:c>
      <x:c r="X1013" s="18" t="n">
        <x:f>MAX(V1013,W1013*'01 Controls'!$E$12)</x:f>
        <x:v>0</x:v>
      </x:c>
      <x:c r="Y1013" s="18" t="n">
        <x:f>IF(U1013=0,0,N1013*R1013/U1013)</x:f>
        <x:v>940.8185840707964</x:v>
      </x:c>
      <x:c r="Z1013" s="18" t="n">
        <x:f>IF(U1013=0,0,P1013*R1013/U1013)</x:f>
        <x:v>2606.4159292035397</x:v>
      </x:c>
      <x:c r="AA1013" s="18" t="n">
        <x:f>MAX(Y1013,Z1013*'01 Controls'!$E$13)</x:f>
        <x:v>940.8185840707964</x:v>
      </x:c>
      <x:c r="AB1013" s="18" t="n">
        <x:f>IF(U1013=0,0,N1013*S1013/U1013)</x:f>
        <x:v>2016.0398230088495</x:v>
      </x:c>
      <x:c r="AC1013" s="18" t="n">
        <x:f>IF(U1013=0,0,P1013*S1013/U1013)</x:f>
        <x:v>5585.176991150442</x:v>
      </x:c>
      <x:c r="AD1013" s="18" t="n">
        <x:f>MAX(AB1013,AC1013*'01 Controls'!$E$14)</x:f>
        <x:v>2016.0398230088495</x:v>
      </x:c>
      <x:c r="AE1013" s="18" t="n">
        <x:f>IF(U1013=0,0,N1013*T1013/U1013)</x:f>
        <x:v>80.64159292035397</x:v>
      </x:c>
      <x:c r="AF1013" s="18" t="n">
        <x:f>IF(U1013=0,0,P1013*T1013/U1013)</x:f>
        <x:v>223.40707964601768</x:v>
      </x:c>
      <x:c r="AG1013" s="18" t="n">
        <x:f>MAX(AE1013,AF1013*'01 Controls'!$E$15)</x:f>
        <x:v>80.64159292035397</x:v>
      </x:c>
      <x:c r="AH1013" s="18" t="n">
        <x:f>SUM(V1013,Y1013,AB1013,AE1013)</x:f>
        <x:v>3037.5</x:v>
      </x:c>
      <x:c r="AI1013" s="18" t="n">
        <x:f>N1013-AH1013</x:f>
        <x:v>0</x:v>
      </x:c>
      <x:c r="AJ1013" s="18" t="n">
        <x:f>V1013*INDEX('07 Mode Capacity'!$P$6:$P$17,MATCH("AIR-"&amp;I1013,'07 Mode Capacity'!$C$6:$C$17,0))</x:f>
        <x:v>0</x:v>
      </x:c>
      <x:c r="AK1013" s="18" t="n">
        <x:f>Y1013*INDEX('07 Mode Capacity'!$P$6:$P$17,MATCH("OCEAN-"&amp;I1013,'07 Mode Capacity'!$C$6:$C$17,0))</x:f>
        <x:v>82.4498410066305</x:v>
      </x:c>
      <x:c r="AL1013" s="18" t="n">
        <x:f>AB1013*INDEX('07 Mode Capacity'!$P$6:$P$17,MATCH("LAND-"&amp;I1013,'07 Mode Capacity'!$C$6:$C$17,0))</x:f>
        <x:v>246.0533652547147</x:v>
      </x:c>
      <x:c r="AM1013" s="18" t="n">
        <x:f>AE1013*INDEX('07 Mode Capacity'!$P$6:$P$17,MATCH("INLAND-"&amp;I1013,'07 Mode Capacity'!$C$6:$C$17,0))</x:f>
        <x:v>50.903744952048434</x:v>
      </x:c>
      <x:c r="AN1013" s="18" t="n">
        <x:f>SUM(AJ1013:AM1013)</x:f>
        <x:v>379.40695121339365</x:v>
      </x:c>
      <x:c r="AO1013" s="17" t="n">
        <x:f>IF(N1013=0,1,AN1013/N1013)</x:f>
        <x:v>0.12490763825955346</x:v>
      </x:c>
      <x:c r="AP1013" s="11" t="str">
        <x:f>IF(AO1013&gt;='01 Controls'!$E$16,"PASS","FAIL")</x:f>
        <x:v>FAIL</x:v>
      </x:c>
      <x:c r="AQ1013" s="11" t="str">
        <x:v>UNQUANTIFIED</x:v>
      </x:c>
      <x:c r="AR1013" s="11" t="str">
        <x:v>Position-class planning record; serial item and receiver open</x:v>
      </x:c>
      <x:c r="AS1013" s="26"/>
      <x:c r="AT1013" s="26"/>
    </x:row>
    <x:row r="1014">
      <x:c r="C1014" s="11" t="str">
        <x:v>C3-A-AAG-LIN-18</x:v>
      </x:c>
      <x:c r="D1014" s="11" t="str">
        <x:v>C3</x:v>
      </x:c>
      <x:c r="E1014" s="11" t="str">
        <x:v>Cascadia earthquake</x:v>
      </x:c>
      <x:c r="F1014" s="11" t="str">
        <x:v>A-AAG</x:v>
      </x:c>
      <x:c r="G1014" s="11" t="str">
        <x:v>Austere air-access group</x:v>
      </x:c>
      <x:c r="H1014" s="11" t="str">
        <x:v>LIN-18</x:v>
      </x:c>
      <x:c r="I1014" s="19" t="n">
        <x:v>72</x:v>
      </x:c>
      <x:c r="J1014" s="21" t="n">
        <x:v>6</x:v>
      </x:c>
      <x:c r="K1014" s="18" t="n">
        <x:f>'05 Cargo Register'!K118</x:f>
        <x:v>112.5</x:v>
      </x:c>
      <x:c r="L1014" s="18" t="n">
        <x:f>'05 Cargo Register'!N118</x:f>
        <x:v>8</x:v>
      </x:c>
      <x:c r="M1014" s="18" t="n">
        <x:f>'05 Cargo Register'!O118</x:f>
        <x:v>352</x:v>
      </x:c>
      <x:c r="N1014" s="18" t="n">
        <x:f>J1014*K1014</x:f>
        <x:v>675</x:v>
      </x:c>
      <x:c r="O1014" s="18" t="n">
        <x:f>J1014*L1014</x:f>
        <x:v>48</x:v>
      </x:c>
      <x:c r="P1014" s="18" t="n">
        <x:f>J1014*M1014</x:f>
        <x:v>2112</x:v>
      </x:c>
      <x:c r="Q1014" s="22" t="n">
        <x:f>'01 Controls'!$E$24*'02 Cargo Classes'!$M$13</x:f>
        <x:v>0</x:v>
      </x:c>
      <x:c r="R1014" s="22" t="n">
        <x:f>'01 Controls'!$F$24*'02 Cargo Classes'!$N$13</x:f>
        <x:v>0.42</x:v>
      </x:c>
      <x:c r="S1014" s="22" t="n">
        <x:f>'01 Controls'!$G$24*'02 Cargo Classes'!$O$13</x:f>
        <x:v>0.5</x:v>
      </x:c>
      <x:c r="T1014" s="22" t="n">
        <x:f>'01 Controls'!$H$24*'02 Cargo Classes'!$P$13</x:f>
        <x:v>0.05</x:v>
      </x:c>
      <x:c r="U1014" s="22" t="n">
        <x:f>SUM(Q1014:T1014)</x:f>
        <x:v>0.97</x:v>
      </x:c>
      <x:c r="V1014" s="18" t="n">
        <x:f>IF(U1014=0,0,N1014*Q1014/U1014)</x:f>
        <x:v>0</x:v>
      </x:c>
      <x:c r="W1014" s="18" t="n">
        <x:f>IF(U1014=0,0,P1014*Q1014/U1014)</x:f>
        <x:v>0</x:v>
      </x:c>
      <x:c r="X1014" s="18" t="n">
        <x:f>MAX(V1014,W1014*'01 Controls'!$E$12)</x:f>
        <x:v>0</x:v>
      </x:c>
      <x:c r="Y1014" s="18" t="n">
        <x:f>IF(U1014=0,0,N1014*R1014/U1014)</x:f>
        <x:v>292.26804123711344</x:v>
      </x:c>
      <x:c r="Z1014" s="18" t="n">
        <x:f>IF(U1014=0,0,P1014*R1014/U1014)</x:f>
        <x:v>914.4742268041236</x:v>
      </x:c>
      <x:c r="AA1014" s="18" t="n">
        <x:f>MAX(Y1014,Z1014*'01 Controls'!$E$13)</x:f>
        <x:v>292.26804123711344</x:v>
      </x:c>
      <x:c r="AB1014" s="18" t="n">
        <x:f>IF(U1014=0,0,N1014*S1014/U1014)</x:f>
        <x:v>347.93814432989694</x:v>
      </x:c>
      <x:c r="AC1014" s="18" t="n">
        <x:f>IF(U1014=0,0,P1014*S1014/U1014)</x:f>
        <x:v>1088.659793814433</x:v>
      </x:c>
      <x:c r="AD1014" s="18" t="n">
        <x:f>MAX(AB1014,AC1014*'01 Controls'!$E$14)</x:f>
        <x:v>347.93814432989694</x:v>
      </x:c>
      <x:c r="AE1014" s="18" t="n">
        <x:f>IF(U1014=0,0,N1014*T1014/U1014)</x:f>
        <x:v>34.79381443298969</x:v>
      </x:c>
      <x:c r="AF1014" s="18" t="n">
        <x:f>IF(U1014=0,0,P1014*T1014/U1014)</x:f>
        <x:v>108.86597938144331</x:v>
      </x:c>
      <x:c r="AG1014" s="18" t="n">
        <x:f>MAX(AE1014,AF1014*'01 Controls'!$E$15)</x:f>
        <x:v>34.79381443298969</x:v>
      </x:c>
      <x:c r="AH1014" s="18" t="n">
        <x:f>SUM(V1014,Y1014,AB1014,AE1014)</x:f>
        <x:v>675.0000000000001</x:v>
      </x:c>
      <x:c r="AI1014" s="18" t="n">
        <x:f>N1014-AH1014</x:f>
        <x:v>-1.1368683772161603e-13</x:v>
      </x:c>
      <x:c r="AJ1014" s="18" t="n">
        <x:f>V1014*INDEX('07 Mode Capacity'!$P$6:$P$17,MATCH("AIR-"&amp;I1014,'07 Mode Capacity'!$C$6:$C$17,0))</x:f>
        <x:v>0</x:v>
      </x:c>
      <x:c r="AK1014" s="18" t="n">
        <x:f>Y1014*INDEX('07 Mode Capacity'!$P$6:$P$17,MATCH("OCEAN-"&amp;I1014,'07 Mode Capacity'!$C$6:$C$17,0))</x:f>
        <x:v>228.77806370612618</x:v>
      </x:c>
      <x:c r="AL1014" s="18" t="n">
        <x:f>AB1014*INDEX('07 Mode Capacity'!$P$6:$P$17,MATCH("LAND-"&amp;I1014,'07 Mode Capacity'!$C$6:$C$17,0))</x:f>
        <x:v>248.77933078691376</x:v>
      </x:c>
      <x:c r="AM1014" s="18" t="n">
        <x:f>AE1014*INDEX('07 Mode Capacity'!$P$6:$P$17,MATCH("INLAND-"&amp;I1014,'07 Mode Capacity'!$C$6:$C$17,0))</x:f>
        <x:v>34.79381443298969</x:v>
      </x:c>
      <x:c r="AN1014" s="18" t="n">
        <x:f>SUM(AJ1014:AM1014)</x:f>
        <x:v>512.3512089260297</x:v>
      </x:c>
      <x:c r="AO1014" s="17" t="n">
        <x:f>IF(N1014=0,1,AN1014/N1014)</x:f>
        <x:v>0.7590388280385625</x:v>
      </x:c>
      <x:c r="AP1014" s="11" t="str">
        <x:f>IF(AO1014&gt;='01 Controls'!$E$16,"PASS","FAIL")</x:f>
        <x:v>FAIL</x:v>
      </x:c>
      <x:c r="AQ1014" s="11" t="str">
        <x:v>UNQUANTIFIED</x:v>
      </x:c>
      <x:c r="AR1014" s="11" t="str">
        <x:v>Position-class planning record; serial item and receiver open</x:v>
      </x:c>
      <x:c r="AS1014" s="26"/>
      <x:c r="AT1014" s="26"/>
    </x:row>
    <x:row r="1015">
      <x:c r="C1015" s="11" t="str">
        <x:v>C3-A-AAG-BLK-08</x:v>
      </x:c>
      <x:c r="D1015" s="11" t="str">
        <x:v>C3</x:v>
      </x:c>
      <x:c r="E1015" s="11" t="str">
        <x:v>Cascadia earthquake</x:v>
      </x:c>
      <x:c r="F1015" s="11" t="str">
        <x:v>A-AAG</x:v>
      </x:c>
      <x:c r="G1015" s="11" t="str">
        <x:v>Austere air-access group</x:v>
      </x:c>
      <x:c r="H1015" s="11" t="str">
        <x:v>BLK-08</x:v>
      </x:c>
      <x:c r="I1015" s="19" t="n">
        <x:v>48</x:v>
      </x:c>
      <x:c r="J1015" s="21" t="n">
        <x:v>6</x:v>
      </x:c>
      <x:c r="K1015" s="18" t="n">
        <x:f>'05 Cargo Register'!K119</x:f>
        <x:v>56.25</x:v>
      </x:c>
      <x:c r="L1015" s="18" t="n">
        <x:f>'05 Cargo Register'!N119</x:f>
        <x:v>9</x:v>
      </x:c>
      <x:c r="M1015" s="18" t="n">
        <x:f>'05 Cargo Register'!O119</x:f>
        <x:v>459</x:v>
      </x:c>
      <x:c r="N1015" s="18" t="n">
        <x:f>J1015*K1015</x:f>
        <x:v>337.5</x:v>
      </x:c>
      <x:c r="O1015" s="18" t="n">
        <x:f>J1015*L1015</x:f>
        <x:v>54</x:v>
      </x:c>
      <x:c r="P1015" s="18" t="n">
        <x:f>J1015*M1015</x:f>
        <x:v>2754</x:v>
      </x:c>
      <x:c r="Q1015" s="22" t="n">
        <x:f>'01 Controls'!$E$24*'02 Cargo Classes'!$M$14</x:f>
        <x:v>0.1</x:v>
      </x:c>
      <x:c r="R1015" s="22" t="n">
        <x:f>'01 Controls'!$F$24*'02 Cargo Classes'!$N$14</x:f>
        <x:v>0.27999999999999997</x:v>
      </x:c>
      <x:c r="S1015" s="22" t="n">
        <x:f>'01 Controls'!$G$24*'02 Cargo Classes'!$O$14</x:f>
        <x:v>0.5</x:v>
      </x:c>
      <x:c r="T1015" s="22" t="n">
        <x:f>'01 Controls'!$H$24*'02 Cargo Classes'!$P$14</x:f>
        <x:v>0.025</x:v>
      </x:c>
      <x:c r="U1015" s="22" t="n">
        <x:f>SUM(Q1015:T1015)</x:f>
        <x:v>0.905</x:v>
      </x:c>
      <x:c r="V1015" s="18" t="n">
        <x:f>IF(U1015=0,0,N1015*Q1015/U1015)</x:f>
        <x:v>37.29281767955801</x:v>
      </x:c>
      <x:c r="W1015" s="18" t="n">
        <x:f>IF(U1015=0,0,P1015*Q1015/U1015)</x:f>
        <x:v>304.3093922651934</x:v>
      </x:c>
      <x:c r="X1015" s="18" t="n">
        <x:f>MAX(V1015,W1015*'01 Controls'!$E$12)</x:f>
        <x:v>76.07734806629836</x:v>
      </x:c>
      <x:c r="Y1015" s="18" t="n">
        <x:f>IF(U1015=0,0,N1015*R1015/U1015)</x:f>
        <x:v>104.41988950276242</x:v>
      </x:c>
      <x:c r="Z1015" s="18" t="n">
        <x:f>IF(U1015=0,0,P1015*R1015/U1015)</x:f>
        <x:v>852.0662983425412</x:v>
      </x:c>
      <x:c r="AA1015" s="18" t="n">
        <x:f>MAX(Y1015,Z1015*'01 Controls'!$E$13)</x:f>
        <x:v>127.80994475138118</x:v>
      </x:c>
      <x:c r="AB1015" s="18" t="n">
        <x:f>IF(U1015=0,0,N1015*S1015/U1015)</x:f>
        <x:v>186.46408839779005</x:v>
      </x:c>
      <x:c r="AC1015" s="18" t="n">
        <x:f>IF(U1015=0,0,P1015*S1015/U1015)</x:f>
        <x:v>1521.5469613259668</x:v>
      </x:c>
      <x:c r="AD1015" s="18" t="n">
        <x:f>MAX(AB1015,AC1015*'01 Controls'!$E$14)</x:f>
        <x:v>304.30939226519337</x:v>
      </x:c>
      <x:c r="AE1015" s="18" t="n">
        <x:f>IF(U1015=0,0,N1015*T1015/U1015)</x:f>
        <x:v>9.323204419889503</x:v>
      </x:c>
      <x:c r="AF1015" s="18" t="n">
        <x:f>IF(U1015=0,0,P1015*T1015/U1015)</x:f>
        <x:v>76.07734806629836</x:v>
      </x:c>
      <x:c r="AG1015" s="18" t="n">
        <x:f>MAX(AE1015,AF1015*'01 Controls'!$E$15)</x:f>
        <x:v>13.693922651933704</x:v>
      </x:c>
      <x:c r="AH1015" s="18" t="n">
        <x:f>SUM(V1015,Y1015,AB1015,AE1015)</x:f>
        <x:v>337.5</x:v>
      </x:c>
      <x:c r="AI1015" s="18" t="n">
        <x:f>N1015-AH1015</x:f>
        <x:v>0</x:v>
      </x:c>
      <x:c r="AJ1015" s="18" t="n">
        <x:f>V1015*INDEX('07 Mode Capacity'!$P$6:$P$17,MATCH("AIR-"&amp;I1015,'07 Mode Capacity'!$C$6:$C$17,0))</x:f>
        <x:v>10.454506593661467</x:v>
      </x:c>
      <x:c r="AK1015" s="18" t="n">
        <x:f>Y1015*INDEX('07 Mode Capacity'!$P$6:$P$17,MATCH("OCEAN-"&amp;I1015,'07 Mode Capacity'!$C$6:$C$17,0))</x:f>
        <x:v>9.150970689993121</x:v>
      </x:c>
      <x:c r="AL1015" s="18" t="n">
        <x:f>AB1015*INDEX('07 Mode Capacity'!$P$6:$P$17,MATCH("LAND-"&amp;I1015,'07 Mode Capacity'!$C$6:$C$17,0))</x:f>
        <x:v>22.757544729922458</x:v>
      </x:c>
      <x:c r="AM1015" s="18" t="n">
        <x:f>AE1015*INDEX('07 Mode Capacity'!$P$6:$P$17,MATCH("INLAND-"&amp;I1015,'07 Mode Capacity'!$C$6:$C$17,0))</x:f>
        <x:v>5.8851270509325495</x:v>
      </x:c>
      <x:c r="AN1015" s="18" t="n">
        <x:f>SUM(AJ1015:AM1015)</x:f>
        <x:v>48.24814906450959</x:v>
      </x:c>
      <x:c r="AO1015" s="17" t="n">
        <x:f>IF(N1015=0,1,AN1015/N1015)</x:f>
        <x:v>0.14295747870965805</x:v>
      </x:c>
      <x:c r="AP1015" s="11" t="str">
        <x:f>IF(AO1015&gt;='01 Controls'!$E$16,"PASS","FAIL")</x:f>
        <x:v>FAIL</x:v>
      </x:c>
      <x:c r="AQ1015" s="11" t="str">
        <x:v>UNQUANTIFIED</x:v>
      </x:c>
      <x:c r="AR1015" s="11" t="str">
        <x:v>Position-class planning record; serial item and receiver open</x:v>
      </x:c>
      <x:c r="AS1015" s="26"/>
      <x:c r="AT1015" s="26"/>
    </x:row>
    <x:row r="1016">
      <x:c r="C1016" s="11" t="str">
        <x:v>C3-A-AAG-OOG-80</x:v>
      </x:c>
      <x:c r="D1016" s="11" t="str">
        <x:v>C3</x:v>
      </x:c>
      <x:c r="E1016" s="11" t="str">
        <x:v>Cascadia earthquake</x:v>
      </x:c>
      <x:c r="F1016" s="11" t="str">
        <x:v>A-AAG</x:v>
      </x:c>
      <x:c r="G1016" s="11" t="str">
        <x:v>Austere air-access group</x:v>
      </x:c>
      <x:c r="H1016" s="11" t="str">
        <x:v>OOG-80</x:v>
      </x:c>
      <x:c r="I1016" s="19" t="n">
        <x:v>72</x:v>
      </x:c>
      <x:c r="J1016" s="21" t="n">
        <x:v>6</x:v>
      </x:c>
      <x:c r="K1016" s="18" t="n">
        <x:f>'05 Cargo Register'!K120</x:f>
        <x:v>562.5</x:v>
      </x:c>
      <x:c r="L1016" s="18" t="n">
        <x:f>'05 Cargo Register'!N120</x:f>
        <x:v>10</x:v>
      </x:c>
      <x:c r="M1016" s="18" t="n">
        <x:f>'05 Cargo Register'!O120</x:f>
        <x:v>1760</x:v>
      </x:c>
      <x:c r="N1016" s="18" t="n">
        <x:f>J1016*K1016</x:f>
        <x:v>3375</x:v>
      </x:c>
      <x:c r="O1016" s="18" t="n">
        <x:f>J1016*L1016</x:f>
        <x:v>60</x:v>
      </x:c>
      <x:c r="P1016" s="18" t="n">
        <x:f>J1016*M1016</x:f>
        <x:v>10560</x:v>
      </x:c>
      <x:c r="Q1016" s="22" t="n">
        <x:f>'01 Controls'!$E$24*'02 Cargo Classes'!$M$15</x:f>
        <x:v>0</x:v>
      </x:c>
      <x:c r="R1016" s="22" t="n">
        <x:f>'01 Controls'!$F$24*'02 Cargo Classes'!$N$15</x:f>
        <x:v>0.7</x:v>
      </x:c>
      <x:c r="S1016" s="22" t="n">
        <x:f>'01 Controls'!$G$24*'02 Cargo Classes'!$O$15</x:f>
        <x:v>0.3</x:v>
      </x:c>
      <x:c r="T1016" s="22" t="n">
        <x:f>'01 Controls'!$H$24*'02 Cargo Classes'!$P$15</x:f>
        <x:v>0.025</x:v>
      </x:c>
      <x:c r="U1016" s="22" t="n">
        <x:f>SUM(Q1016:T1016)</x:f>
        <x:v>1.025</x:v>
      </x:c>
      <x:c r="V1016" s="18" t="n">
        <x:f>IF(U1016=0,0,N1016*Q1016/U1016)</x:f>
        <x:v>0</x:v>
      </x:c>
      <x:c r="W1016" s="18" t="n">
        <x:f>IF(U1016=0,0,P1016*Q1016/U1016)</x:f>
        <x:v>0</x:v>
      </x:c>
      <x:c r="X1016" s="18" t="n">
        <x:f>MAX(V1016,W1016*'01 Controls'!$E$12)</x:f>
        <x:v>0</x:v>
      </x:c>
      <x:c r="Y1016" s="18" t="n">
        <x:f>IF(U1016=0,0,N1016*R1016/U1016)</x:f>
        <x:v>2304.878048780488</x:v>
      </x:c>
      <x:c r="Z1016" s="18" t="n">
        <x:f>IF(U1016=0,0,P1016*R1016/U1016)</x:f>
        <x:v>7211.70731707317</x:v>
      </x:c>
      <x:c r="AA1016" s="18" t="n">
        <x:f>MAX(Y1016,Z1016*'01 Controls'!$E$13)</x:f>
        <x:v>2304.878048780488</x:v>
      </x:c>
      <x:c r="AB1016" s="18" t="n">
        <x:f>IF(U1016=0,0,N1016*S1016/U1016)</x:f>
        <x:v>987.8048780487806</x:v>
      </x:c>
      <x:c r="AC1016" s="18" t="n">
        <x:f>IF(U1016=0,0,P1016*S1016/U1016)</x:f>
        <x:v>3090.7317073170734</x:v>
      </x:c>
      <x:c r="AD1016" s="18" t="n">
        <x:f>MAX(AB1016,AC1016*'01 Controls'!$E$14)</x:f>
        <x:v>987.8048780487806</x:v>
      </x:c>
      <x:c r="AE1016" s="18" t="n">
        <x:f>IF(U1016=0,0,N1016*T1016/U1016)</x:f>
        <x:v>82.31707317073172</x:v>
      </x:c>
      <x:c r="AF1016" s="18" t="n">
        <x:f>IF(U1016=0,0,P1016*T1016/U1016)</x:f>
        <x:v>257.5609756097561</x:v>
      </x:c>
      <x:c r="AG1016" s="18" t="n">
        <x:f>MAX(AE1016,AF1016*'01 Controls'!$E$15)</x:f>
        <x:v>82.31707317073172</x:v>
      </x:c>
      <x:c r="AH1016" s="18" t="n">
        <x:f>SUM(V1016,Y1016,AB1016,AE1016)</x:f>
        <x:v>3375.0000000000005</x:v>
      </x:c>
      <x:c r="AI1016" s="18" t="n">
        <x:f>N1016-AH1016</x:f>
        <x:v>-4.547473508864641e-13</x:v>
      </x:c>
      <x:c r="AJ1016" s="18" t="n">
        <x:f>V1016*INDEX('07 Mode Capacity'!$P$6:$P$17,MATCH("AIR-"&amp;I1016,'07 Mode Capacity'!$C$6:$C$17,0))</x:f>
        <x:v>0</x:v>
      </x:c>
      <x:c r="AK1016" s="18" t="n">
        <x:f>Y1016*INDEX('07 Mode Capacity'!$P$6:$P$17,MATCH("OCEAN-"&amp;I1016,'07 Mode Capacity'!$C$6:$C$17,0))</x:f>
        <x:v>1804.184730040182</x:v>
      </x:c>
      <x:c r="AL1016" s="18" t="n">
        <x:f>AB1016*INDEX('07 Mode Capacity'!$P$6:$P$17,MATCH("LAND-"&amp;I1016,'07 Mode Capacity'!$C$6:$C$17,0))</x:f>
        <x:v>706.2905878926039</x:v>
      </x:c>
      <x:c r="AM1016" s="18" t="n">
        <x:f>AE1016*INDEX('07 Mode Capacity'!$P$6:$P$17,MATCH("INLAND-"&amp;I1016,'07 Mode Capacity'!$C$6:$C$17,0))</x:f>
        <x:v>82.31707317073172</x:v>
      </x:c>
      <x:c r="AN1016" s="18" t="n">
        <x:f>SUM(AJ1016:AM1016)</x:f>
        <x:v>2592.7923911035177</x:v>
      </x:c>
      <x:c r="AO1016" s="17" t="n">
        <x:f>IF(N1016=0,1,AN1016/N1016)</x:f>
        <x:v>0.7682347825491904</x:v>
      </x:c>
      <x:c r="AP1016" s="11" t="str">
        <x:f>IF(AO1016&gt;='01 Controls'!$E$16,"PASS","FAIL")</x:f>
        <x:v>FAIL</x:v>
      </x:c>
      <x:c r="AQ1016" s="11" t="str">
        <x:v>UNQUANTIFIED</x:v>
      </x:c>
      <x:c r="AR1016" s="11" t="str">
        <x:v>Position-class planning record; serial item and receiver open</x:v>
      </x:c>
      <x:c r="AS1016" s="26"/>
      <x:c r="AT1016" s="26"/>
    </x:row>
    <x:row r="1017">
      <x:c r="C1017" s="11" t="str">
        <x:v>C3-A-AHW-APL-45</x:v>
      </x:c>
      <x:c r="D1017" s="11" t="str">
        <x:v>C3</x:v>
      </x:c>
      <x:c r="E1017" s="11" t="str">
        <x:v>Cascadia earthquake</x:v>
      </x:c>
      <x:c r="F1017" s="11" t="str">
        <x:v>A-AHW</x:v>
      </x:c>
      <x:c r="G1017" s="11" t="str">
        <x:v>Aerial hazard-control wing</x:v>
      </x:c>
      <x:c r="H1017" s="11" t="str">
        <x:v>APL-45</x:v>
      </x:c>
      <x:c r="I1017" s="19" t="n">
        <x:v>24</x:v>
      </x:c>
      <x:c r="J1017" s="21" t="n">
        <x:v>2</x:v>
      </x:c>
      <x:c r="K1017" s="18" t="n">
        <x:f>'05 Cargo Register'!K121</x:f>
        <x:v>225</x:v>
      </x:c>
      <x:c r="L1017" s="18" t="n">
        <x:f>'05 Cargo Register'!N121</x:f>
        <x:v>59</x:v>
      </x:c>
      <x:c r="M1017" s="18" t="n">
        <x:f>'05 Cargo Register'!O121</x:f>
        <x:v>442.5</x:v>
      </x:c>
      <x:c r="N1017" s="18" t="n">
        <x:f>J1017*K1017</x:f>
        <x:v>450</x:v>
      </x:c>
      <x:c r="O1017" s="18" t="n">
        <x:f>J1017*L1017</x:f>
        <x:v>118</x:v>
      </x:c>
      <x:c r="P1017" s="18" t="n">
        <x:f>J1017*M1017</x:f>
        <x:v>885</x:v>
      </x:c>
      <x:c r="Q1017" s="22" t="n">
        <x:f>'01 Controls'!$E$24*'02 Cargo Classes'!$M$6</x:f>
        <x:v>0.30000000000000004</x:v>
      </x:c>
      <x:c r="R1017" s="22" t="n">
        <x:f>'01 Controls'!$F$24*'02 Cargo Classes'!$N$6</x:f>
        <x:v>0.13999999999999999</x:v>
      </x:c>
      <x:c r="S1017" s="22" t="n">
        <x:f>'01 Controls'!$G$24*'02 Cargo Classes'!$O$6</x:f>
        <x:v>0.5</x:v>
      </x:c>
      <x:c r="T1017" s="22" t="n">
        <x:f>'01 Controls'!$H$24*'02 Cargo Classes'!$P$6</x:f>
        <x:v>0.015</x:v>
      </x:c>
      <x:c r="U1017" s="22" t="n">
        <x:f>SUM(Q1017:T1017)</x:f>
        <x:v>0.9550000000000001</x:v>
      </x:c>
      <x:c r="V1017" s="18" t="n">
        <x:f>IF(U1017=0,0,N1017*Q1017/U1017)</x:f>
        <x:v>141.36125654450262</x:v>
      </x:c>
      <x:c r="W1017" s="18" t="n">
        <x:f>IF(U1017=0,0,P1017*Q1017/U1017)</x:f>
        <x:v>278.01047120418855</x:v>
      </x:c>
      <x:c r="X1017" s="18" t="n">
        <x:f>MAX(V1017,W1017*'01 Controls'!$E$12)</x:f>
        <x:v>141.36125654450262</x:v>
      </x:c>
      <x:c r="Y1017" s="18" t="n">
        <x:f>IF(U1017=0,0,N1017*R1017/U1017)</x:f>
        <x:v>65.96858638743454</x:v>
      </x:c>
      <x:c r="Z1017" s="18" t="n">
        <x:f>IF(U1017=0,0,P1017*R1017/U1017)</x:f>
        <x:v>129.73821989528793</x:v>
      </x:c>
      <x:c r="AA1017" s="18" t="n">
        <x:f>MAX(Y1017,Z1017*'01 Controls'!$E$13)</x:f>
        <x:v>65.96858638743454</x:v>
      </x:c>
      <x:c r="AB1017" s="18" t="n">
        <x:f>IF(U1017=0,0,N1017*S1017/U1017)</x:f>
        <x:v>235.6020942408377</x:v>
      </x:c>
      <x:c r="AC1017" s="18" t="n">
        <x:f>IF(U1017=0,0,P1017*S1017/U1017)</x:f>
        <x:v>463.3507853403141</x:v>
      </x:c>
      <x:c r="AD1017" s="18" t="n">
        <x:f>MAX(AB1017,AC1017*'01 Controls'!$E$14)</x:f>
        <x:v>235.6020942408377</x:v>
      </x:c>
      <x:c r="AE1017" s="18" t="n">
        <x:f>IF(U1017=0,0,N1017*T1017/U1017)</x:f>
        <x:v>7.0680628272251305</x:v>
      </x:c>
      <x:c r="AF1017" s="18" t="n">
        <x:f>IF(U1017=0,0,P1017*T1017/U1017)</x:f>
        <x:v>13.900523560209423</x:v>
      </x:c>
      <x:c r="AG1017" s="18" t="n">
        <x:f>MAX(AE1017,AF1017*'01 Controls'!$E$15)</x:f>
        <x:v>7.0680628272251305</x:v>
      </x:c>
      <x:c r="AH1017" s="18" t="n">
        <x:f>SUM(V1017,Y1017,AB1017,AE1017)</x:f>
        <x:v>449.99999999999994</x:v>
      </x:c>
      <x:c r="AI1017" s="18" t="n">
        <x:f>N1017-AH1017</x:f>
        <x:v>5.684341886080802e-14</x:v>
      </x:c>
      <x:c r="AJ1017" s="18" t="n">
        <x:f>V1017*INDEX('07 Mode Capacity'!$P$6:$P$17,MATCH("AIR-"&amp;I1017,'07 Mode Capacity'!$C$6:$C$17,0))</x:f>
        <x:v>28.68418760025904</x:v>
      </x:c>
      <x:c r="AK1017" s="18" t="n">
        <x:f>Y1017*INDEX('07 Mode Capacity'!$P$6:$P$17,MATCH("OCEAN-"&amp;I1017,'07 Mode Capacity'!$C$6:$C$17,0))</x:f>
        <x:v>9.901162400114318</x:v>
      </x:c>
      <x:c r="AL1017" s="18" t="n">
        <x:f>AB1017*INDEX('07 Mode Capacity'!$P$6:$P$17,MATCH("LAND-"&amp;I1017,'07 Mode Capacity'!$C$6:$C$17,0))</x:f>
        <x:v>90.11801880224758</x:v>
      </x:c>
      <x:c r="AM1017" s="18" t="n">
        <x:f>AE1017*INDEX('07 Mode Capacity'!$P$6:$P$17,MATCH("INLAND-"&amp;I1017,'07 Mode Capacity'!$C$6:$C$17,0))</x:f>
        <x:v>7.0680628272251305</x:v>
      </x:c>
      <x:c r="AN1017" s="18" t="n">
        <x:f>SUM(AJ1017:AM1017)</x:f>
        <x:v>135.77143162984606</x:v>
      </x:c>
      <x:c r="AO1017" s="17" t="n">
        <x:f>IF(N1017=0,1,AN1017/N1017)</x:f>
        <x:v>0.30171429251076903</x:v>
      </x:c>
      <x:c r="AP1017" s="11" t="str">
        <x:f>IF(AO1017&gt;='01 Controls'!$E$16,"PASS","FAIL")</x:f>
        <x:v>FAIL</x:v>
      </x:c>
      <x:c r="AQ1017" s="11" t="str">
        <x:v>UNQUANTIFIED</x:v>
      </x:c>
      <x:c r="AR1017" s="11" t="str">
        <x:v>Position-class planning record; serial item and receiver open</x:v>
      </x:c>
      <x:c r="AS1017" s="26"/>
      <x:c r="AT1017" s="26"/>
    </x:row>
    <x:row r="1018">
      <x:c r="C1018" s="11" t="str">
        <x:v>C3-A-AHW-ISO-18</x:v>
      </x:c>
      <x:c r="D1018" s="11" t="str">
        <x:v>C3</x:v>
      </x:c>
      <x:c r="E1018" s="11" t="str">
        <x:v>Cascadia earthquake</x:v>
      </x:c>
      <x:c r="F1018" s="11" t="str">
        <x:v>A-AHW</x:v>
      </x:c>
      <x:c r="G1018" s="11" t="str">
        <x:v>Aerial hazard-control wing</x:v>
      </x:c>
      <x:c r="H1018" s="11" t="str">
        <x:v>ISO-18</x:v>
      </x:c>
      <x:c r="I1018" s="19" t="n">
        <x:v>48</x:v>
      </x:c>
      <x:c r="J1018" s="21" t="n">
        <x:v>2</x:v>
      </x:c>
      <x:c r="K1018" s="18" t="n">
        <x:f>'05 Cargo Register'!K122</x:f>
        <x:v>337.5</x:v>
      </x:c>
      <x:c r="L1018" s="18" t="n">
        <x:f>'05 Cargo Register'!N122</x:f>
        <x:v>23</x:v>
      </x:c>
      <x:c r="M1018" s="18" t="n">
        <x:f>'05 Cargo Register'!O122</x:f>
        <x:v>607.2</x:v>
      </x:c>
      <x:c r="N1018" s="18" t="n">
        <x:f>J1018*K1018</x:f>
        <x:v>675</x:v>
      </x:c>
      <x:c r="O1018" s="18" t="n">
        <x:f>J1018*L1018</x:f>
        <x:v>46</x:v>
      </x:c>
      <x:c r="P1018" s="18" t="n">
        <x:f>J1018*M1018</x:f>
        <x:v>1214.4</x:v>
      </x:c>
      <x:c r="Q1018" s="22" t="n">
        <x:f>'01 Controls'!$E$24*'02 Cargo Classes'!$M$7</x:f>
        <x:v>0.020000000000000004</x:v>
      </x:c>
      <x:c r="R1018" s="22" t="n">
        <x:f>'01 Controls'!$F$24*'02 Cargo Classes'!$N$7</x:f>
        <x:v>0.35</x:v>
      </x:c>
      <x:c r="S1018" s="22" t="n">
        <x:f>'01 Controls'!$G$24*'02 Cargo Classes'!$O$7</x:f>
        <x:v>0.6</x:v>
      </x:c>
      <x:c r="T1018" s="22" t="n">
        <x:f>'01 Controls'!$H$24*'02 Cargo Classes'!$P$7</x:f>
        <x:v>0.04000000000000001</x:v>
      </x:c>
      <x:c r="U1018" s="22" t="n">
        <x:f>SUM(Q1018:T1018)</x:f>
        <x:v>1.01</x:v>
      </x:c>
      <x:c r="V1018" s="18" t="n">
        <x:f>IF(U1018=0,0,N1018*Q1018/U1018)</x:f>
        <x:v>13.366336633663368</x:v>
      </x:c>
      <x:c r="W1018" s="18" t="n">
        <x:f>IF(U1018=0,0,P1018*Q1018/U1018)</x:f>
        <x:v>24.047524752475255</x:v>
      </x:c>
      <x:c r="X1018" s="18" t="n">
        <x:f>MAX(V1018,W1018*'01 Controls'!$E$12)</x:f>
        <x:v>13.366336633663368</x:v>
      </x:c>
      <x:c r="Y1018" s="18" t="n">
        <x:f>IF(U1018=0,0,N1018*R1018/U1018)</x:f>
        <x:v>233.91089108910887</x:v>
      </x:c>
      <x:c r="Z1018" s="18" t="n">
        <x:f>IF(U1018=0,0,P1018*R1018/U1018)</x:f>
        <x:v>420.83168316831683</x:v>
      </x:c>
      <x:c r="AA1018" s="18" t="n">
        <x:f>MAX(Y1018,Z1018*'01 Controls'!$E$13)</x:f>
        <x:v>233.91089108910887</x:v>
      </x:c>
      <x:c r="AB1018" s="18" t="n">
        <x:f>IF(U1018=0,0,N1018*S1018/U1018)</x:f>
        <x:v>400.990099009901</x:v>
      </x:c>
      <x:c r="AC1018" s="18" t="n">
        <x:f>IF(U1018=0,0,P1018*S1018/U1018)</x:f>
        <x:v>721.4257425742574</x:v>
      </x:c>
      <x:c r="AD1018" s="18" t="n">
        <x:f>MAX(AB1018,AC1018*'01 Controls'!$E$14)</x:f>
        <x:v>400.990099009901</x:v>
      </x:c>
      <x:c r="AE1018" s="18" t="n">
        <x:f>IF(U1018=0,0,N1018*T1018/U1018)</x:f>
        <x:v>26.732673267326735</x:v>
      </x:c>
      <x:c r="AF1018" s="18" t="n">
        <x:f>IF(U1018=0,0,P1018*T1018/U1018)</x:f>
        <x:v>48.09504950495051</x:v>
      </x:c>
      <x:c r="AG1018" s="18" t="n">
        <x:f>MAX(AE1018,AF1018*'01 Controls'!$E$15)</x:f>
        <x:v>26.732673267326735</x:v>
      </x:c>
      <x:c r="AH1018" s="18" t="n">
        <x:f>SUM(V1018,Y1018,AB1018,AE1018)</x:f>
        <x:v>674.9999999999999</x:v>
      </x:c>
      <x:c r="AI1018" s="18" t="n">
        <x:f>N1018-AH1018</x:f>
        <x:v>1.1368683772161603e-13</x:v>
      </x:c>
      <x:c r="AJ1018" s="18" t="n">
        <x:f>V1018*INDEX('07 Mode Capacity'!$P$6:$P$17,MATCH("AIR-"&amp;I1018,'07 Mode Capacity'!$C$6:$C$17,0))</x:f>
        <x:v>3.747060779114308</x:v>
      </x:c>
      <x:c r="AK1018" s="18" t="n">
        <x:f>Y1018*INDEX('07 Mode Capacity'!$P$6:$P$17,MATCH("OCEAN-"&amp;I1018,'07 Mode Capacity'!$C$6:$C$17,0))</x:f>
        <x:v>20.49908038228657</x:v>
      </x:c>
      <x:c r="AL1018" s="18" t="n">
        <x:f>AB1018*INDEX('07 Mode Capacity'!$P$6:$P$17,MATCH("LAND-"&amp;I1018,'07 Mode Capacity'!$C$6:$C$17,0))</x:f>
        <x:v>48.93998728058572</x:v>
      </x:c>
      <x:c r="AM1018" s="18" t="n">
        <x:f>AE1018*INDEX('07 Mode Capacity'!$P$6:$P$17,MATCH("INLAND-"&amp;I1018,'07 Mode Capacity'!$C$6:$C$17,0))</x:f>
        <x:v>16.874582118317488</x:v>
      </x:c>
      <x:c r="AN1018" s="18" t="n">
        <x:f>SUM(AJ1018:AM1018)</x:f>
        <x:v>90.06071056030409</x:v>
      </x:c>
      <x:c r="AO1018" s="17" t="n">
        <x:f>IF(N1018=0,1,AN1018/N1018)</x:f>
        <x:v>0.1334232749041542</x:v>
      </x:c>
      <x:c r="AP1018" s="11" t="str">
        <x:f>IF(AO1018&gt;='01 Controls'!$E$16,"PASS","FAIL")</x:f>
        <x:v>FAIL</x:v>
      </x:c>
      <x:c r="AQ1018" s="11" t="str">
        <x:v>UNQUANTIFIED</x:v>
      </x:c>
      <x:c r="AR1018" s="11" t="str">
        <x:v>Position-class planning record; serial item and receiver open</x:v>
      </x:c>
      <x:c r="AS1018" s="26"/>
      <x:c r="AT1018" s="26"/>
    </x:row>
    <x:row r="1019">
      <x:c r="C1019" s="11" t="str">
        <x:v>C3-A-AHW-COL-12</x:v>
      </x:c>
      <x:c r="D1019" s="11" t="str">
        <x:v>C3</x:v>
      </x:c>
      <x:c r="E1019" s="11" t="str">
        <x:v>Cascadia earthquake</x:v>
      </x:c>
      <x:c r="F1019" s="11" t="str">
        <x:v>A-AHW</x:v>
      </x:c>
      <x:c r="G1019" s="11" t="str">
        <x:v>Aerial hazard-control wing</x:v>
      </x:c>
      <x:c r="H1019" s="11" t="str">
        <x:v>COL-12</x:v>
      </x:c>
      <x:c r="I1019" s="19" t="n">
        <x:v>24</x:v>
      </x:c>
      <x:c r="J1019" s="21" t="n">
        <x:v>2</x:v>
      </x:c>
      <x:c r="K1019" s="18" t="n">
        <x:f>'05 Cargo Register'!K123</x:f>
        <x:v>84.375</x:v>
      </x:c>
      <x:c r="L1019" s="18" t="n">
        <x:f>'05 Cargo Register'!N123</x:f>
        <x:v>9</x:v>
      </x:c>
      <x:c r="M1019" s="18" t="n">
        <x:f>'05 Cargo Register'!O123</x:f>
        <x:v>237.60000000000002</x:v>
      </x:c>
      <x:c r="N1019" s="18" t="n">
        <x:f>J1019*K1019</x:f>
        <x:v>168.75</x:v>
      </x:c>
      <x:c r="O1019" s="18" t="n">
        <x:f>J1019*L1019</x:f>
        <x:v>18</x:v>
      </x:c>
      <x:c r="P1019" s="18" t="n">
        <x:f>J1019*M1019</x:f>
        <x:v>475.20000000000005</x:v>
      </x:c>
      <x:c r="Q1019" s="22" t="n">
        <x:f>'01 Controls'!$E$24*'02 Cargo Classes'!$M$8</x:f>
        <x:v>0.2</x:v>
      </x:c>
      <x:c r="R1019" s="22" t="n">
        <x:f>'01 Controls'!$F$24*'02 Cargo Classes'!$N$8</x:f>
        <x:v>0.24499999999999997</x:v>
      </x:c>
      <x:c r="S1019" s="22" t="n">
        <x:f>'01 Controls'!$G$24*'02 Cargo Classes'!$O$8</x:f>
        <x:v>0.6</x:v>
      </x:c>
      <x:c r="T1019" s="22" t="n">
        <x:f>'01 Controls'!$H$24*'02 Cargo Classes'!$P$8</x:f>
        <x:v>0.010000000000000002</x:v>
      </x:c>
      <x:c r="U1019" s="22" t="n">
        <x:f>SUM(Q1019:T1019)</x:f>
        <x:v>1.055</x:v>
      </x:c>
      <x:c r="V1019" s="18" t="n">
        <x:f>IF(U1019=0,0,N1019*Q1019/U1019)</x:f>
        <x:v>31.99052132701422</x:v>
      </x:c>
      <x:c r="W1019" s="18" t="n">
        <x:f>IF(U1019=0,0,P1019*Q1019/U1019)</x:f>
        <x:v>90.08530805687207</x:v>
      </x:c>
      <x:c r="X1019" s="18" t="n">
        <x:f>MAX(V1019,W1019*'01 Controls'!$E$12)</x:f>
        <x:v>31.99052132701422</x:v>
      </x:c>
      <x:c r="Y1019" s="18" t="n">
        <x:f>IF(U1019=0,0,N1019*R1019/U1019)</x:f>
        <x:v>39.18838862559241</x:v>
      </x:c>
      <x:c r="Z1019" s="18" t="n">
        <x:f>IF(U1019=0,0,P1019*R1019/U1019)</x:f>
        <x:v>110.35450236966824</x:v>
      </x:c>
      <x:c r="AA1019" s="18" t="n">
        <x:f>MAX(Y1019,Z1019*'01 Controls'!$E$13)</x:f>
        <x:v>39.18838862559241</x:v>
      </x:c>
      <x:c r="AB1019" s="18" t="n">
        <x:f>IF(U1019=0,0,N1019*S1019/U1019)</x:f>
        <x:v>95.97156398104266</x:v>
      </x:c>
      <x:c r="AC1019" s="18" t="n">
        <x:f>IF(U1019=0,0,P1019*S1019/U1019)</x:f>
        <x:v>270.25592417061614</x:v>
      </x:c>
      <x:c r="AD1019" s="18" t="n">
        <x:f>MAX(AB1019,AC1019*'01 Controls'!$E$14)</x:f>
        <x:v>95.97156398104266</x:v>
      </x:c>
      <x:c r="AE1019" s="18" t="n">
        <x:f>IF(U1019=0,0,N1019*T1019/U1019)</x:f>
        <x:v>1.5995260663507112</x:v>
      </x:c>
      <x:c r="AF1019" s="18" t="n">
        <x:f>IF(U1019=0,0,P1019*T1019/U1019)</x:f>
        <x:v>4.504265402843604</x:v>
      </x:c>
      <x:c r="AG1019" s="18" t="n">
        <x:f>MAX(AE1019,AF1019*'01 Controls'!$E$15)</x:f>
        <x:v>1.5995260663507112</x:v>
      </x:c>
      <x:c r="AH1019" s="18" t="n">
        <x:f>SUM(V1019,Y1019,AB1019,AE1019)</x:f>
        <x:v>168.75</x:v>
      </x:c>
      <x:c r="AI1019" s="18" t="n">
        <x:f>N1019-AH1019</x:f>
        <x:v>0</x:v>
      </x:c>
      <x:c r="AJ1019" s="18" t="n">
        <x:f>V1019*INDEX('07 Mode Capacity'!$P$6:$P$17,MATCH("AIR-"&amp;I1019,'07 Mode Capacity'!$C$6:$C$17,0))</x:f>
        <x:v>6.491326814750566</x:v>
      </x:c>
      <x:c r="AK1019" s="18" t="n">
        <x:f>Y1019*INDEX('07 Mode Capacity'!$P$6:$P$17,MATCH("OCEAN-"&amp;I1019,'07 Mode Capacity'!$C$6:$C$17,0))</x:f>
        <x:v>5.881747983835682</x:v>
      </x:c>
      <x:c r="AL1019" s="18" t="n">
        <x:f>AB1019*INDEX('07 Mode Capacity'!$P$6:$P$17,MATCH("LAND-"&amp;I1019,'07 Mode Capacity'!$C$6:$C$17,0))</x:f>
        <x:v>36.709211924422654</x:v>
      </x:c>
      <x:c r="AM1019" s="18" t="n">
        <x:f>AE1019*INDEX('07 Mode Capacity'!$P$6:$P$17,MATCH("INLAND-"&amp;I1019,'07 Mode Capacity'!$C$6:$C$17,0))</x:f>
        <x:v>1.5995260663507112</x:v>
      </x:c>
      <x:c r="AN1019" s="18" t="n">
        <x:f>SUM(AJ1019:AM1019)</x:f>
        <x:v>50.68181278935962</x:v>
      </x:c>
      <x:c r="AO1019" s="17" t="n">
        <x:f>IF(N1019=0,1,AN1019/N1019)</x:f>
        <x:v>0.30033666838139034</x:v>
      </x:c>
      <x:c r="AP1019" s="11" t="str">
        <x:f>IF(AO1019&gt;='01 Controls'!$E$16,"PASS","FAIL")</x:f>
        <x:v>FAIL</x:v>
      </x:c>
      <x:c r="AQ1019" s="11" t="str">
        <x:v>UNQUANTIFIED</x:v>
      </x:c>
      <x:c r="AR1019" s="11" t="str">
        <x:v>Position-class planning record; serial item and receiver open</x:v>
      </x:c>
      <x:c r="AS1019" s="26"/>
      <x:c r="AT1019" s="26"/>
    </x:row>
    <x:row r="1020">
      <x:c r="C1020" s="11" t="str">
        <x:v>C3-A-AHW-BAT-22</x:v>
      </x:c>
      <x:c r="D1020" s="11" t="str">
        <x:v>C3</x:v>
      </x:c>
      <x:c r="E1020" s="11" t="str">
        <x:v>Cascadia earthquake</x:v>
      </x:c>
      <x:c r="F1020" s="11" t="str">
        <x:v>A-AHW</x:v>
      </x:c>
      <x:c r="G1020" s="11" t="str">
        <x:v>Aerial hazard-control wing</x:v>
      </x:c>
      <x:c r="H1020" s="11" t="str">
        <x:v>BAT-22</x:v>
      </x:c>
      <x:c r="I1020" s="19" t="n">
        <x:v>48</x:v>
      </x:c>
      <x:c r="J1020" s="21" t="n">
        <x:v>2</x:v>
      </x:c>
      <x:c r="K1020" s="18" t="n">
        <x:f>'05 Cargo Register'!K124</x:f>
        <x:v>225</x:v>
      </x:c>
      <x:c r="L1020" s="18" t="n">
        <x:f>'05 Cargo Register'!N124</x:f>
        <x:v>13</x:v>
      </x:c>
      <x:c r="M1020" s="18" t="n">
        <x:f>'05 Cargo Register'!O124</x:f>
        <x:v>343.20000000000005</x:v>
      </x:c>
      <x:c r="N1020" s="18" t="n">
        <x:f>J1020*K1020</x:f>
        <x:v>450</x:v>
      </x:c>
      <x:c r="O1020" s="18" t="n">
        <x:f>J1020*L1020</x:f>
        <x:v>26</x:v>
      </x:c>
      <x:c r="P1020" s="18" t="n">
        <x:f>J1020*M1020</x:f>
        <x:v>686.4000000000001</x:v>
      </x:c>
      <x:c r="Q1020" s="22" t="n">
        <x:f>'01 Controls'!$E$24*'02 Cargo Classes'!$M$9</x:f>
        <x:v>0</x:v>
      </x:c>
      <x:c r="R1020" s="22" t="n">
        <x:f>'01 Controls'!$F$24*'02 Cargo Classes'!$N$9</x:f>
        <x:v>0.35</x:v>
      </x:c>
      <x:c r="S1020" s="22" t="n">
        <x:f>'01 Controls'!$G$24*'02 Cargo Classes'!$O$9</x:f>
        <x:v>0.5</x:v>
      </x:c>
      <x:c r="T1020" s="22" t="n">
        <x:f>'01 Controls'!$H$24*'02 Cargo Classes'!$P$9</x:f>
        <x:v>0.025</x:v>
      </x:c>
      <x:c r="U1020" s="22" t="n">
        <x:f>SUM(Q1020:T1020)</x:f>
        <x:v>0.875</x:v>
      </x:c>
      <x:c r="V1020" s="18" t="n">
        <x:f>IF(U1020=0,0,N1020*Q1020/U1020)</x:f>
        <x:v>0</x:v>
      </x:c>
      <x:c r="W1020" s="18" t="n">
        <x:f>IF(U1020=0,0,P1020*Q1020/U1020)</x:f>
        <x:v>0</x:v>
      </x:c>
      <x:c r="X1020" s="18" t="n">
        <x:f>MAX(V1020,W1020*'01 Controls'!$E$12)</x:f>
        <x:v>0</x:v>
      </x:c>
      <x:c r="Y1020" s="18" t="n">
        <x:f>IF(U1020=0,0,N1020*R1020/U1020)</x:f>
        <x:v>180</x:v>
      </x:c>
      <x:c r="Z1020" s="18" t="n">
        <x:f>IF(U1020=0,0,P1020*R1020/U1020)</x:f>
        <x:v>274.56</x:v>
      </x:c>
      <x:c r="AA1020" s="18" t="n">
        <x:f>MAX(Y1020,Z1020*'01 Controls'!$E$13)</x:f>
        <x:v>180</x:v>
      </x:c>
      <x:c r="AB1020" s="18" t="n">
        <x:f>IF(U1020=0,0,N1020*S1020/U1020)</x:f>
        <x:v>257.14285714285717</x:v>
      </x:c>
      <x:c r="AC1020" s="18" t="n">
        <x:f>IF(U1020=0,0,P1020*S1020/U1020)</x:f>
        <x:v>392.22857142857146</x:v>
      </x:c>
      <x:c r="AD1020" s="18" t="n">
        <x:f>MAX(AB1020,AC1020*'01 Controls'!$E$14)</x:f>
        <x:v>257.14285714285717</x:v>
      </x:c>
      <x:c r="AE1020" s="18" t="n">
        <x:f>IF(U1020=0,0,N1020*T1020/U1020)</x:f>
        <x:v>12.857142857142858</x:v>
      </x:c>
      <x:c r="AF1020" s="18" t="n">
        <x:f>IF(U1020=0,0,P1020*T1020/U1020)</x:f>
        <x:v>19.611428571428576</x:v>
      </x:c>
      <x:c r="AG1020" s="18" t="n">
        <x:f>MAX(AE1020,AF1020*'01 Controls'!$E$15)</x:f>
        <x:v>12.857142857142858</x:v>
      </x:c>
      <x:c r="AH1020" s="18" t="n">
        <x:f>SUM(V1020,Y1020,AB1020,AE1020)</x:f>
        <x:v>450</x:v>
      </x:c>
      <x:c r="AI1020" s="18" t="n">
        <x:f>N1020-AH1020</x:f>
        <x:v>0</x:v>
      </x:c>
      <x:c r="AJ1020" s="18" t="n">
        <x:f>V1020*INDEX('07 Mode Capacity'!$P$6:$P$17,MATCH("AIR-"&amp;I1020,'07 Mode Capacity'!$C$6:$C$17,0))</x:f>
        <x:v>0</x:v>
      </x:c>
      <x:c r="AK1020" s="18" t="n">
        <x:f>Y1020*INDEX('07 Mode Capacity'!$P$6:$P$17,MATCH("OCEAN-"&amp;I1020,'07 Mode Capacity'!$C$6:$C$17,0))</x:f>
        <x:v>15.774530427511955</x:v>
      </x:c>
      <x:c r="AL1020" s="18" t="n">
        <x:f>AB1020*INDEX('07 Mode Capacity'!$P$6:$P$17,MATCH("LAND-"&amp;I1020,'07 Mode Capacity'!$C$6:$C$17,0))</x:f>
        <x:v>31.383737875169256</x:v>
      </x:c>
      <x:c r="AM1020" s="18" t="n">
        <x:f>AE1020*INDEX('07 Mode Capacity'!$P$6:$P$17,MATCH("INLAND-"&amp;I1020,'07 Mode Capacity'!$C$6:$C$17,0))</x:f>
        <x:v>8.115870447381269</x:v>
      </x:c>
      <x:c r="AN1020" s="18" t="n">
        <x:f>SUM(AJ1020:AM1020)</x:f>
        <x:v>55.27413875006248</x:v>
      </x:c>
      <x:c r="AO1020" s="17" t="n">
        <x:f>IF(N1020=0,1,AN1020/N1020)</x:f>
        <x:v>0.12283141944458328</x:v>
      </x:c>
      <x:c r="AP1020" s="11" t="str">
        <x:f>IF(AO1020&gt;='01 Controls'!$E$16,"PASS","FAIL")</x:f>
        <x:v>FAIL</x:v>
      </x:c>
      <x:c r="AQ1020" s="11" t="str">
        <x:v>UNQUANTIFIED</x:v>
      </x:c>
      <x:c r="AR1020" s="11" t="str">
        <x:v>Position-class planning record; serial item and receiver open</x:v>
      </x:c>
      <x:c r="AS1020" s="26"/>
      <x:c r="AT1020" s="26"/>
    </x:row>
    <x:row r="1021">
      <x:c r="C1021" s="11" t="str">
        <x:v>C3-A-AHW-TNK-20</x:v>
      </x:c>
      <x:c r="D1021" s="11" t="str">
        <x:v>C3</x:v>
      </x:c>
      <x:c r="E1021" s="11" t="str">
        <x:v>Cascadia earthquake</x:v>
      </x:c>
      <x:c r="F1021" s="11" t="str">
        <x:v>A-AHW</x:v>
      </x:c>
      <x:c r="G1021" s="11" t="str">
        <x:v>Aerial hazard-control wing</x:v>
      </x:c>
      <x:c r="H1021" s="11" t="str">
        <x:v>TNK-20</x:v>
      </x:c>
      <x:c r="I1021" s="19" t="n">
        <x:v>48</x:v>
      </x:c>
      <x:c r="J1021" s="21" t="n">
        <x:v>2</x:v>
      </x:c>
      <x:c r="K1021" s="18" t="n">
        <x:f>'05 Cargo Register'!K125</x:f>
        <x:v>281.25</x:v>
      </x:c>
      <x:c r="L1021" s="18" t="n">
        <x:f>'05 Cargo Register'!N125</x:f>
        <x:v>17</x:v>
      </x:c>
      <x:c r="M1021" s="18" t="n">
        <x:f>'05 Cargo Register'!O125</x:f>
        <x:v>361.25</x:v>
      </x:c>
      <x:c r="N1021" s="18" t="n">
        <x:f>J1021*K1021</x:f>
        <x:v>562.5</x:v>
      </x:c>
      <x:c r="O1021" s="18" t="n">
        <x:f>J1021*L1021</x:f>
        <x:v>34</x:v>
      </x:c>
      <x:c r="P1021" s="18" t="n">
        <x:f>J1021*M1021</x:f>
        <x:v>722.5</x:v>
      </x:c>
      <x:c r="Q1021" s="22" t="n">
        <x:f>'01 Controls'!$E$24*'02 Cargo Classes'!$M$10</x:f>
        <x:v>0</x:v>
      </x:c>
      <x:c r="R1021" s="22" t="n">
        <x:f>'01 Controls'!$F$24*'02 Cargo Classes'!$N$10</x:f>
        <x:v>0.42</x:v>
      </x:c>
      <x:c r="S1021" s="22" t="n">
        <x:f>'01 Controls'!$G$24*'02 Cargo Classes'!$O$10</x:f>
        <x:v>0.5</x:v>
      </x:c>
      <x:c r="T1021" s="22" t="n">
        <x:f>'01 Controls'!$H$24*'02 Cargo Classes'!$P$10</x:f>
        <x:v>0.05</x:v>
      </x:c>
      <x:c r="U1021" s="22" t="n">
        <x:f>SUM(Q1021:T1021)</x:f>
        <x:v>0.97</x:v>
      </x:c>
      <x:c r="V1021" s="18" t="n">
        <x:f>IF(U1021=0,0,N1021*Q1021/U1021)</x:f>
        <x:v>0</x:v>
      </x:c>
      <x:c r="W1021" s="18" t="n">
        <x:f>IF(U1021=0,0,P1021*Q1021/U1021)</x:f>
        <x:v>0</x:v>
      </x:c>
      <x:c r="X1021" s="18" t="n">
        <x:f>MAX(V1021,W1021*'01 Controls'!$E$12)</x:f>
        <x:v>0</x:v>
      </x:c>
      <x:c r="Y1021" s="18" t="n">
        <x:f>IF(U1021=0,0,N1021*R1021/U1021)</x:f>
        <x:v>243.55670103092785</x:v>
      </x:c>
      <x:c r="Z1021" s="18" t="n">
        <x:f>IF(U1021=0,0,P1021*R1021/U1021)</x:f>
        <x:v>312.83505154639175</x:v>
      </x:c>
      <x:c r="AA1021" s="18" t="n">
        <x:f>MAX(Y1021,Z1021*'01 Controls'!$E$13)</x:f>
        <x:v>243.55670103092785</x:v>
      </x:c>
      <x:c r="AB1021" s="18" t="n">
        <x:f>IF(U1021=0,0,N1021*S1021/U1021)</x:f>
        <x:v>289.9484536082474</x:v>
      </x:c>
      <x:c r="AC1021" s="18" t="n">
        <x:f>IF(U1021=0,0,P1021*S1021/U1021)</x:f>
        <x:v>372.42268041237116</x:v>
      </x:c>
      <x:c r="AD1021" s="18" t="n">
        <x:f>MAX(AB1021,AC1021*'01 Controls'!$E$14)</x:f>
        <x:v>289.9484536082474</x:v>
      </x:c>
      <x:c r="AE1021" s="18" t="n">
        <x:f>IF(U1021=0,0,N1021*T1021/U1021)</x:f>
        <x:v>28.994845360824744</x:v>
      </x:c>
      <x:c r="AF1021" s="18" t="n">
        <x:f>IF(U1021=0,0,P1021*T1021/U1021)</x:f>
        <x:v>37.24226804123712</x:v>
      </x:c>
      <x:c r="AG1021" s="18" t="n">
        <x:f>MAX(AE1021,AF1021*'01 Controls'!$E$15)</x:f>
        <x:v>28.994845360824744</x:v>
      </x:c>
      <x:c r="AH1021" s="18" t="n">
        <x:f>SUM(V1021,Y1021,AB1021,AE1021)</x:f>
        <x:v>562.5000000000001</x:v>
      </x:c>
      <x:c r="AI1021" s="18" t="n">
        <x:f>N1021-AH1021</x:f>
        <x:v>-1.1368683772161603e-13</x:v>
      </x:c>
      <x:c r="AJ1021" s="18" t="n">
        <x:f>V1021*INDEX('07 Mode Capacity'!$P$6:$P$17,MATCH("AIR-"&amp;I1021,'07 Mode Capacity'!$C$6:$C$17,0))</x:f>
        <x:v>0</x:v>
      </x:c>
      <x:c r="AK1021" s="18" t="n">
        <x:f>Y1021*INDEX('07 Mode Capacity'!$P$6:$P$17,MATCH("OCEAN-"&amp;I1021,'07 Mode Capacity'!$C$6:$C$17,0))</x:f>
        <x:v>21.34440328464891</x:v>
      </x:c>
      <x:c r="AL1021" s="18" t="n">
        <x:f>AB1021*INDEX('07 Mode Capacity'!$P$6:$P$17,MATCH("LAND-"&amp;I1021,'07 Mode Capacity'!$C$6:$C$17,0))</x:f>
        <x:v>35.387591031924096</x:v>
      </x:c>
      <x:c r="AM1021" s="18" t="n">
        <x:f>AE1021*INDEX('07 Mode Capacity'!$P$6:$P$17,MATCH("INLAND-"&amp;I1021,'07 Mode Capacity'!$C$6:$C$17,0))</x:f>
        <x:v>18.30254289035724</x:v>
      </x:c>
      <x:c r="AN1021" s="18" t="n">
        <x:f>SUM(AJ1021:AM1021)</x:f>
        <x:v>75.03453720693025</x:v>
      </x:c>
      <x:c r="AO1021" s="17" t="n">
        <x:f>IF(N1021=0,1,AN1021/N1021)</x:f>
        <x:v>0.13339473281232045</x:v>
      </x:c>
      <x:c r="AP1021" s="11" t="str">
        <x:f>IF(AO1021&gt;='01 Controls'!$E$16,"PASS","FAIL")</x:f>
        <x:v>FAIL</x:v>
      </x:c>
      <x:c r="AQ1021" s="11" t="str">
        <x:v>UNQUANTIFIED</x:v>
      </x:c>
      <x:c r="AR1021" s="11" t="str">
        <x:v>Position-class planning record; serial item and receiver open</x:v>
      </x:c>
      <x:c r="AS1021" s="26"/>
      <x:c r="AT1021" s="26"/>
    </x:row>
    <x:row r="1022">
      <x:c r="C1022" s="11" t="str">
        <x:v>C3-A-AHW-FLR-24</x:v>
      </x:c>
      <x:c r="D1022" s="11" t="str">
        <x:v>C3</x:v>
      </x:c>
      <x:c r="E1022" s="11" t="str">
        <x:v>Cascadia earthquake</x:v>
      </x:c>
      <x:c r="F1022" s="11" t="str">
        <x:v>A-AHW</x:v>
      </x:c>
      <x:c r="G1022" s="11" t="str">
        <x:v>Aerial hazard-control wing</x:v>
      </x:c>
      <x:c r="H1022" s="11" t="str">
        <x:v>FLR-24</x:v>
      </x:c>
      <x:c r="I1022" s="19" t="n">
        <x:v>48</x:v>
      </x:c>
      <x:c r="J1022" s="21" t="n">
        <x:v>2</x:v>
      </x:c>
      <x:c r="K1022" s="18" t="n">
        <x:f>'05 Cargo Register'!K126</x:f>
        <x:v>421.875</x:v>
      </x:c>
      <x:c r="L1022" s="18" t="n">
        <x:f>'05 Cargo Register'!N126</x:f>
        <x:v>21</x:v>
      </x:c>
      <x:c r="M1022" s="18" t="n">
        <x:f>'05 Cargo Register'!O126</x:f>
        <x:v>672</x:v>
      </x:c>
      <x:c r="N1022" s="18" t="n">
        <x:f>J1022*K1022</x:f>
        <x:v>843.75</x:v>
      </x:c>
      <x:c r="O1022" s="18" t="n">
        <x:f>J1022*L1022</x:f>
        <x:v>42</x:v>
      </x:c>
      <x:c r="P1022" s="18" t="n">
        <x:f>J1022*M1022</x:f>
        <x:v>1344</x:v>
      </x:c>
      <x:c r="Q1022" s="22" t="n">
        <x:f>'01 Controls'!$E$24*'02 Cargo Classes'!$M$11</x:f>
        <x:v>0</x:v>
      </x:c>
      <x:c r="R1022" s="22" t="n">
        <x:f>'01 Controls'!$F$24*'02 Cargo Classes'!$N$11</x:f>
        <x:v>0.42</x:v>
      </x:c>
      <x:c r="S1022" s="22" t="n">
        <x:f>'01 Controls'!$G$24*'02 Cargo Classes'!$O$11</x:f>
        <x:v>0.5</x:v>
      </x:c>
      <x:c r="T1022" s="22" t="n">
        <x:f>'01 Controls'!$H$24*'02 Cargo Classes'!$P$11</x:f>
        <x:v>0.04000000000000001</x:v>
      </x:c>
      <x:c r="U1022" s="22" t="n">
        <x:f>SUM(Q1022:T1022)</x:f>
        <x:v>0.96</x:v>
      </x:c>
      <x:c r="V1022" s="18" t="n">
        <x:f>IF(U1022=0,0,N1022*Q1022/U1022)</x:f>
        <x:v>0</x:v>
      </x:c>
      <x:c r="W1022" s="18" t="n">
        <x:f>IF(U1022=0,0,P1022*Q1022/U1022)</x:f>
        <x:v>0</x:v>
      </x:c>
      <x:c r="X1022" s="18" t="n">
        <x:f>MAX(V1022,W1022*'01 Controls'!$E$12)</x:f>
        <x:v>0</x:v>
      </x:c>
      <x:c r="Y1022" s="18" t="n">
        <x:f>IF(U1022=0,0,N1022*R1022/U1022)</x:f>
        <x:v>369.140625</x:v>
      </x:c>
      <x:c r="Z1022" s="18" t="n">
        <x:f>IF(U1022=0,0,P1022*R1022/U1022)</x:f>
        <x:v>588</x:v>
      </x:c>
      <x:c r="AA1022" s="18" t="n">
        <x:f>MAX(Y1022,Z1022*'01 Controls'!$E$13)</x:f>
        <x:v>369.140625</x:v>
      </x:c>
      <x:c r="AB1022" s="18" t="n">
        <x:f>IF(U1022=0,0,N1022*S1022/U1022)</x:f>
        <x:v>439.453125</x:v>
      </x:c>
      <x:c r="AC1022" s="18" t="n">
        <x:f>IF(U1022=0,0,P1022*S1022/U1022)</x:f>
        <x:v>700</x:v>
      </x:c>
      <x:c r="AD1022" s="18" t="n">
        <x:f>MAX(AB1022,AC1022*'01 Controls'!$E$14)</x:f>
        <x:v>439.453125</x:v>
      </x:c>
      <x:c r="AE1022" s="18" t="n">
        <x:f>IF(U1022=0,0,N1022*T1022/U1022)</x:f>
        <x:v>35.15625000000001</x:v>
      </x:c>
      <x:c r="AF1022" s="18" t="n">
        <x:f>IF(U1022=0,0,P1022*T1022/U1022)</x:f>
        <x:v>56.000000000000014</x:v>
      </x:c>
      <x:c r="AG1022" s="18" t="n">
        <x:f>MAX(AE1022,AF1022*'01 Controls'!$E$15)</x:f>
        <x:v>35.15625000000001</x:v>
      </x:c>
      <x:c r="AH1022" s="18" t="n">
        <x:f>SUM(V1022,Y1022,AB1022,AE1022)</x:f>
        <x:v>843.75</x:v>
      </x:c>
      <x:c r="AI1022" s="18" t="n">
        <x:f>N1022-AH1022</x:f>
        <x:v>0</x:v>
      </x:c>
      <x:c r="AJ1022" s="18" t="n">
        <x:f>V1022*INDEX('07 Mode Capacity'!$P$6:$P$17,MATCH("AIR-"&amp;I1022,'07 Mode Capacity'!$C$6:$C$17,0))</x:f>
        <x:v>0</x:v>
      </x:c>
      <x:c r="AK1022" s="18" t="n">
        <x:f>Y1022*INDEX('07 Mode Capacity'!$P$6:$P$17,MATCH("OCEAN-"&amp;I1022,'07 Mode Capacity'!$C$6:$C$17,0))</x:f>
        <x:v>32.350111228296</x:v>
      </x:c>
      <x:c r="AL1022" s="18" t="n">
        <x:f>AB1022*INDEX('07 Mode Capacity'!$P$6:$P$17,MATCH("LAND-"&amp;I1022,'07 Mode Capacity'!$C$6:$C$17,0))</x:f>
        <x:v>53.63431765775996</x:v>
      </x:c>
      <x:c r="AM1022" s="18" t="n">
        <x:f>AE1022*INDEX('07 Mode Capacity'!$P$6:$P$17,MATCH("INLAND-"&amp;I1022,'07 Mode Capacity'!$C$6:$C$17,0))</x:f>
        <x:v>22.19183325455816</x:v>
      </x:c>
      <x:c r="AN1022" s="18" t="n">
        <x:f>SUM(AJ1022:AM1022)</x:f>
        <x:v>108.17626214061411</x:v>
      </x:c>
      <x:c r="AO1022" s="17" t="n">
        <x:f>IF(N1022=0,1,AN1022/N1022)</x:f>
        <x:v>0.12820890327776488</x:v>
      </x:c>
      <x:c r="AP1022" s="11" t="str">
        <x:f>IF(AO1022&gt;='01 Controls'!$E$16,"PASS","FAIL")</x:f>
        <x:v>FAIL</x:v>
      </x:c>
      <x:c r="AQ1022" s="11" t="str">
        <x:v>UNQUANTIFIED</x:v>
      </x:c>
      <x:c r="AR1022" s="11" t="str">
        <x:v>Position-class planning record; serial item and receiver open</x:v>
      </x:c>
      <x:c r="AS1022" s="26"/>
      <x:c r="AT1022" s="26"/>
    </x:row>
    <x:row r="1023">
      <x:c r="C1023" s="11" t="str">
        <x:v>C3-A-AHW-ROL-30</x:v>
      </x:c>
      <x:c r="D1023" s="11" t="str">
        <x:v>C3</x:v>
      </x:c>
      <x:c r="E1023" s="11" t="str">
        <x:v>Cascadia earthquake</x:v>
      </x:c>
      <x:c r="F1023" s="11" t="str">
        <x:v>A-AHW</x:v>
      </x:c>
      <x:c r="G1023" s="11" t="str">
        <x:v>Aerial hazard-control wing</x:v>
      </x:c>
      <x:c r="H1023" s="11" t="str">
        <x:v>ROL-30</x:v>
      </x:c>
      <x:c r="I1023" s="19" t="n">
        <x:v>48</x:v>
      </x:c>
      <x:c r="J1023" s="21" t="n">
        <x:v>2</x:v>
      </x:c>
      <x:c r="K1023" s="18" t="n">
        <x:f>'05 Cargo Register'!K127</x:f>
        <x:v>506.25</x:v>
      </x:c>
      <x:c r="L1023" s="18" t="n">
        <x:f>'05 Cargo Register'!N127</x:f>
        <x:v>22</x:v>
      </x:c>
      <x:c r="M1023" s="18" t="n">
        <x:f>'05 Cargo Register'!O127</x:f>
        <x:v>1402.5</x:v>
      </x:c>
      <x:c r="N1023" s="18" t="n">
        <x:f>J1023*K1023</x:f>
        <x:v>1012.5</x:v>
      </x:c>
      <x:c r="O1023" s="18" t="n">
        <x:f>J1023*L1023</x:f>
        <x:v>44</x:v>
      </x:c>
      <x:c r="P1023" s="18" t="n">
        <x:f>J1023*M1023</x:f>
        <x:v>2805</x:v>
      </x:c>
      <x:c r="Q1023" s="22" t="n">
        <x:f>'01 Controls'!$E$24*'02 Cargo Classes'!$M$12</x:f>
        <x:v>0</x:v>
      </x:c>
      <x:c r="R1023" s="22" t="n">
        <x:f>'01 Controls'!$F$24*'02 Cargo Classes'!$N$12</x:f>
        <x:v>0.35</x:v>
      </x:c>
      <x:c r="S1023" s="22" t="n">
        <x:f>'01 Controls'!$G$24*'02 Cargo Classes'!$O$12</x:f>
        <x:v>0.75</x:v>
      </x:c>
      <x:c r="T1023" s="22" t="n">
        <x:f>'01 Controls'!$H$24*'02 Cargo Classes'!$P$12</x:f>
        <x:v>0.03</x:v>
      </x:c>
      <x:c r="U1023" s="22" t="n">
        <x:f>SUM(Q1023:T1023)</x:f>
        <x:v>1.1300000000000001</x:v>
      </x:c>
      <x:c r="V1023" s="18" t="n">
        <x:f>IF(U1023=0,0,N1023*Q1023/U1023)</x:f>
        <x:v>0</x:v>
      </x:c>
      <x:c r="W1023" s="18" t="n">
        <x:f>IF(U1023=0,0,P1023*Q1023/U1023)</x:f>
        <x:v>0</x:v>
      </x:c>
      <x:c r="X1023" s="18" t="n">
        <x:f>MAX(V1023,W1023*'01 Controls'!$E$12)</x:f>
        <x:v>0</x:v>
      </x:c>
      <x:c r="Y1023" s="18" t="n">
        <x:f>IF(U1023=0,0,N1023*R1023/U1023)</x:f>
        <x:v>313.60619469026545</x:v>
      </x:c>
      <x:c r="Z1023" s="18" t="n">
        <x:f>IF(U1023=0,0,P1023*R1023/U1023)</x:f>
        <x:v>868.8053097345131</x:v>
      </x:c>
      <x:c r="AA1023" s="18" t="n">
        <x:f>MAX(Y1023,Z1023*'01 Controls'!$E$13)</x:f>
        <x:v>313.60619469026545</x:v>
      </x:c>
      <x:c r="AB1023" s="18" t="n">
        <x:f>IF(U1023=0,0,N1023*S1023/U1023)</x:f>
        <x:v>672.0132743362831</x:v>
      </x:c>
      <x:c r="AC1023" s="18" t="n">
        <x:f>IF(U1023=0,0,P1023*S1023/U1023)</x:f>
        <x:v>1861.7256637168139</x:v>
      </x:c>
      <x:c r="AD1023" s="18" t="n">
        <x:f>MAX(AB1023,AC1023*'01 Controls'!$E$14)</x:f>
        <x:v>672.0132743362831</x:v>
      </x:c>
      <x:c r="AE1023" s="18" t="n">
        <x:f>IF(U1023=0,0,N1023*T1023/U1023)</x:f>
        <x:v>26.880530973451325</x:v>
      </x:c>
      <x:c r="AF1023" s="18" t="n">
        <x:f>IF(U1023=0,0,P1023*T1023/U1023)</x:f>
        <x:v>74.46902654867255</x:v>
      </x:c>
      <x:c r="AG1023" s="18" t="n">
        <x:f>MAX(AE1023,AF1023*'01 Controls'!$E$15)</x:f>
        <x:v>26.880530973451325</x:v>
      </x:c>
      <x:c r="AH1023" s="18" t="n">
        <x:f>SUM(V1023,Y1023,AB1023,AE1023)</x:f>
        <x:v>1012.4999999999999</x:v>
      </x:c>
      <x:c r="AI1023" s="18" t="n">
        <x:f>N1023-AH1023</x:f>
        <x:v>1.1368683772161603e-13</x:v>
      </x:c>
      <x:c r="AJ1023" s="18" t="n">
        <x:f>V1023*INDEX('07 Mode Capacity'!$P$6:$P$17,MATCH("AIR-"&amp;I1023,'07 Mode Capacity'!$C$6:$C$17,0))</x:f>
        <x:v>0</x:v>
      </x:c>
      <x:c r="AK1023" s="18" t="n">
        <x:f>Y1023*INDEX('07 Mode Capacity'!$P$6:$P$17,MATCH("OCEAN-"&amp;I1023,'07 Mode Capacity'!$C$6:$C$17,0))</x:f>
        <x:v>27.4832803355435</x:v>
      </x:c>
      <x:c r="AL1023" s="18" t="n">
        <x:f>AB1023*INDEX('07 Mode Capacity'!$P$6:$P$17,MATCH("LAND-"&amp;I1023,'07 Mode Capacity'!$C$6:$C$17,0))</x:f>
        <x:v>82.01778841823823</x:v>
      </x:c>
      <x:c r="AM1023" s="18" t="n">
        <x:f>AE1023*INDEX('07 Mode Capacity'!$P$6:$P$17,MATCH("INLAND-"&amp;I1023,'07 Mode Capacity'!$C$6:$C$17,0))</x:f>
        <x:v>16.967914984016144</x:v>
      </x:c>
      <x:c r="AN1023" s="18" t="n">
        <x:f>SUM(AJ1023:AM1023)</x:f>
        <x:v>126.46898373779787</x:v>
      </x:c>
      <x:c r="AO1023" s="17" t="n">
        <x:f>IF(N1023=0,1,AN1023/N1023)</x:f>
        <x:v>0.12490763825955345</x:v>
      </x:c>
      <x:c r="AP1023" s="11" t="str">
        <x:f>IF(AO1023&gt;='01 Controls'!$E$16,"PASS","FAIL")</x:f>
        <x:v>FAIL</x:v>
      </x:c>
      <x:c r="AQ1023" s="11" t="str">
        <x:v>UNQUANTIFIED</x:v>
      </x:c>
      <x:c r="AR1023" s="11" t="str">
        <x:v>Position-class planning record; serial item and receiver open</x:v>
      </x:c>
      <x:c r="AS1023" s="26"/>
      <x:c r="AT1023" s="26"/>
    </x:row>
    <x:row r="1024">
      <x:c r="C1024" s="11" t="str">
        <x:v>C3-A-AHW-LIN-18</x:v>
      </x:c>
      <x:c r="D1024" s="11" t="str">
        <x:v>C3</x:v>
      </x:c>
      <x:c r="E1024" s="11" t="str">
        <x:v>Cascadia earthquake</x:v>
      </x:c>
      <x:c r="F1024" s="11" t="str">
        <x:v>A-AHW</x:v>
      </x:c>
      <x:c r="G1024" s="11" t="str">
        <x:v>Aerial hazard-control wing</x:v>
      </x:c>
      <x:c r="H1024" s="11" t="str">
        <x:v>LIN-18</x:v>
      </x:c>
      <x:c r="I1024" s="19" t="n">
        <x:v>72</x:v>
      </x:c>
      <x:c r="J1024" s="21" t="n">
        <x:v>2</x:v>
      </x:c>
      <x:c r="K1024" s="18" t="n">
        <x:f>'05 Cargo Register'!K128</x:f>
        <x:v>112.5</x:v>
      </x:c>
      <x:c r="L1024" s="18" t="n">
        <x:f>'05 Cargo Register'!N128</x:f>
        <x:v>8</x:v>
      </x:c>
      <x:c r="M1024" s="18" t="n">
        <x:f>'05 Cargo Register'!O128</x:f>
        <x:v>352</x:v>
      </x:c>
      <x:c r="N1024" s="18" t="n">
        <x:f>J1024*K1024</x:f>
        <x:v>225</x:v>
      </x:c>
      <x:c r="O1024" s="18" t="n">
        <x:f>J1024*L1024</x:f>
        <x:v>16</x:v>
      </x:c>
      <x:c r="P1024" s="18" t="n">
        <x:f>J1024*M1024</x:f>
        <x:v>704</x:v>
      </x:c>
      <x:c r="Q1024" s="22" t="n">
        <x:f>'01 Controls'!$E$24*'02 Cargo Classes'!$M$13</x:f>
        <x:v>0</x:v>
      </x:c>
      <x:c r="R1024" s="22" t="n">
        <x:f>'01 Controls'!$F$24*'02 Cargo Classes'!$N$13</x:f>
        <x:v>0.42</x:v>
      </x:c>
      <x:c r="S1024" s="22" t="n">
        <x:f>'01 Controls'!$G$24*'02 Cargo Classes'!$O$13</x:f>
        <x:v>0.5</x:v>
      </x:c>
      <x:c r="T1024" s="22" t="n">
        <x:f>'01 Controls'!$H$24*'02 Cargo Classes'!$P$13</x:f>
        <x:v>0.05</x:v>
      </x:c>
      <x:c r="U1024" s="22" t="n">
        <x:f>SUM(Q1024:T1024)</x:f>
        <x:v>0.97</x:v>
      </x:c>
      <x:c r="V1024" s="18" t="n">
        <x:f>IF(U1024=0,0,N1024*Q1024/U1024)</x:f>
        <x:v>0</x:v>
      </x:c>
      <x:c r="W1024" s="18" t="n">
        <x:f>IF(U1024=0,0,P1024*Q1024/U1024)</x:f>
        <x:v>0</x:v>
      </x:c>
      <x:c r="X1024" s="18" t="n">
        <x:f>MAX(V1024,W1024*'01 Controls'!$E$12)</x:f>
        <x:v>0</x:v>
      </x:c>
      <x:c r="Y1024" s="18" t="n">
        <x:f>IF(U1024=0,0,N1024*R1024/U1024)</x:f>
        <x:v>97.42268041237114</x:v>
      </x:c>
      <x:c r="Z1024" s="18" t="n">
        <x:f>IF(U1024=0,0,P1024*R1024/U1024)</x:f>
        <x:v>304.82474226804123</x:v>
      </x:c>
      <x:c r="AA1024" s="18" t="n">
        <x:f>MAX(Y1024,Z1024*'01 Controls'!$E$13)</x:f>
        <x:v>97.42268041237114</x:v>
      </x:c>
      <x:c r="AB1024" s="18" t="n">
        <x:f>IF(U1024=0,0,N1024*S1024/U1024)</x:f>
        <x:v>115.97938144329898</x:v>
      </x:c>
      <x:c r="AC1024" s="18" t="n">
        <x:f>IF(U1024=0,0,P1024*S1024/U1024)</x:f>
        <x:v>362.88659793814435</x:v>
      </x:c>
      <x:c r="AD1024" s="18" t="n">
        <x:f>MAX(AB1024,AC1024*'01 Controls'!$E$14)</x:f>
        <x:v>115.97938144329898</x:v>
      </x:c>
      <x:c r="AE1024" s="18" t="n">
        <x:f>IF(U1024=0,0,N1024*T1024/U1024)</x:f>
        <x:v>11.597938144329897</x:v>
      </x:c>
      <x:c r="AF1024" s="18" t="n">
        <x:f>IF(U1024=0,0,P1024*T1024/U1024)</x:f>
        <x:v>36.28865979381444</x:v>
      </x:c>
      <x:c r="AG1024" s="18" t="n">
        <x:f>MAX(AE1024,AF1024*'01 Controls'!$E$15)</x:f>
        <x:v>11.597938144329897</x:v>
      </x:c>
      <x:c r="AH1024" s="18" t="n">
        <x:f>SUM(V1024,Y1024,AB1024,AE1024)</x:f>
        <x:v>225.00000000000003</x:v>
      </x:c>
      <x:c r="AI1024" s="18" t="n">
        <x:f>N1024-AH1024</x:f>
        <x:v>-2.842170943040401e-14</x:v>
      </x:c>
      <x:c r="AJ1024" s="18" t="n">
        <x:f>V1024*INDEX('07 Mode Capacity'!$P$6:$P$17,MATCH("AIR-"&amp;I1024,'07 Mode Capacity'!$C$6:$C$17,0))</x:f>
        <x:v>0</x:v>
      </x:c>
      <x:c r="AK1024" s="18" t="n">
        <x:f>Y1024*INDEX('07 Mode Capacity'!$P$6:$P$17,MATCH("OCEAN-"&amp;I1024,'07 Mode Capacity'!$C$6:$C$17,0))</x:f>
        <x:v>76.25935456870872</x:v>
      </x:c>
      <x:c r="AL1024" s="18" t="n">
        <x:f>AB1024*INDEX('07 Mode Capacity'!$P$6:$P$17,MATCH("LAND-"&amp;I1024,'07 Mode Capacity'!$C$6:$C$17,0))</x:f>
        <x:v>82.9264435956379</x:v>
      </x:c>
      <x:c r="AM1024" s="18" t="n">
        <x:f>AE1024*INDEX('07 Mode Capacity'!$P$6:$P$17,MATCH("INLAND-"&amp;I1024,'07 Mode Capacity'!$C$6:$C$17,0))</x:f>
        <x:v>11.597938144329897</x:v>
      </x:c>
      <x:c r="AN1024" s="18" t="n">
        <x:f>SUM(AJ1024:AM1024)</x:f>
        <x:v>170.78373630867654</x:v>
      </x:c>
      <x:c r="AO1024" s="17" t="n">
        <x:f>IF(N1024=0,1,AN1024/N1024)</x:f>
        <x:v>0.7590388280385624</x:v>
      </x:c>
      <x:c r="AP1024" s="11" t="str">
        <x:f>IF(AO1024&gt;='01 Controls'!$E$16,"PASS","FAIL")</x:f>
        <x:v>FAIL</x:v>
      </x:c>
      <x:c r="AQ1024" s="11" t="str">
        <x:v>UNQUANTIFIED</x:v>
      </x:c>
      <x:c r="AR1024" s="11" t="str">
        <x:v>Position-class planning record; serial item and receiver open</x:v>
      </x:c>
      <x:c r="AS1024" s="26"/>
      <x:c r="AT1024" s="26"/>
    </x:row>
    <x:row r="1025">
      <x:c r="C1025" s="11" t="str">
        <x:v>C3-A-AHW-BLK-08</x:v>
      </x:c>
      <x:c r="D1025" s="11" t="str">
        <x:v>C3</x:v>
      </x:c>
      <x:c r="E1025" s="11" t="str">
        <x:v>Cascadia earthquake</x:v>
      </x:c>
      <x:c r="F1025" s="11" t="str">
        <x:v>A-AHW</x:v>
      </x:c>
      <x:c r="G1025" s="11" t="str">
        <x:v>Aerial hazard-control wing</x:v>
      </x:c>
      <x:c r="H1025" s="11" t="str">
        <x:v>BLK-08</x:v>
      </x:c>
      <x:c r="I1025" s="19" t="n">
        <x:v>48</x:v>
      </x:c>
      <x:c r="J1025" s="21" t="n">
        <x:v>2</x:v>
      </x:c>
      <x:c r="K1025" s="18" t="n">
        <x:f>'05 Cargo Register'!K129</x:f>
        <x:v>56.25</x:v>
      </x:c>
      <x:c r="L1025" s="18" t="n">
        <x:f>'05 Cargo Register'!N129</x:f>
        <x:v>9</x:v>
      </x:c>
      <x:c r="M1025" s="18" t="n">
        <x:f>'05 Cargo Register'!O129</x:f>
        <x:v>459</x:v>
      </x:c>
      <x:c r="N1025" s="18" t="n">
        <x:f>J1025*K1025</x:f>
        <x:v>112.5</x:v>
      </x:c>
      <x:c r="O1025" s="18" t="n">
        <x:f>J1025*L1025</x:f>
        <x:v>18</x:v>
      </x:c>
      <x:c r="P1025" s="18" t="n">
        <x:f>J1025*M1025</x:f>
        <x:v>918</x:v>
      </x:c>
      <x:c r="Q1025" s="22" t="n">
        <x:f>'01 Controls'!$E$24*'02 Cargo Classes'!$M$14</x:f>
        <x:v>0.1</x:v>
      </x:c>
      <x:c r="R1025" s="22" t="n">
        <x:f>'01 Controls'!$F$24*'02 Cargo Classes'!$N$14</x:f>
        <x:v>0.27999999999999997</x:v>
      </x:c>
      <x:c r="S1025" s="22" t="n">
        <x:f>'01 Controls'!$G$24*'02 Cargo Classes'!$O$14</x:f>
        <x:v>0.5</x:v>
      </x:c>
      <x:c r="T1025" s="22" t="n">
        <x:f>'01 Controls'!$H$24*'02 Cargo Classes'!$P$14</x:f>
        <x:v>0.025</x:v>
      </x:c>
      <x:c r="U1025" s="22" t="n">
        <x:f>SUM(Q1025:T1025)</x:f>
        <x:v>0.905</x:v>
      </x:c>
      <x:c r="V1025" s="18" t="n">
        <x:f>IF(U1025=0,0,N1025*Q1025/U1025)</x:f>
        <x:v>12.430939226519337</x:v>
      </x:c>
      <x:c r="W1025" s="18" t="n">
        <x:f>IF(U1025=0,0,P1025*Q1025/U1025)</x:f>
        <x:v>101.4364640883978</x:v>
      </x:c>
      <x:c r="X1025" s="18" t="n">
        <x:f>MAX(V1025,W1025*'01 Controls'!$E$12)</x:f>
        <x:v>25.35911602209945</x:v>
      </x:c>
      <x:c r="Y1025" s="18" t="n">
        <x:f>IF(U1025=0,0,N1025*R1025/U1025)</x:f>
        <x:v>34.80662983425414</x:v>
      </x:c>
      <x:c r="Z1025" s="18" t="n">
        <x:f>IF(U1025=0,0,P1025*R1025/U1025)</x:f>
        <x:v>284.02209944751377</x:v>
      </x:c>
      <x:c r="AA1025" s="18" t="n">
        <x:f>MAX(Y1025,Z1025*'01 Controls'!$E$13)</x:f>
        <x:v>42.603314917127065</x:v>
      </x:c>
      <x:c r="AB1025" s="18" t="n">
        <x:f>IF(U1025=0,0,N1025*S1025/U1025)</x:f>
        <x:v>62.15469613259668</x:v>
      </x:c>
      <x:c r="AC1025" s="18" t="n">
        <x:f>IF(U1025=0,0,P1025*S1025/U1025)</x:f>
        <x:v>507.18232044198896</x:v>
      </x:c>
      <x:c r="AD1025" s="18" t="n">
        <x:f>MAX(AB1025,AC1025*'01 Controls'!$E$14)</x:f>
        <x:v>101.4364640883978</x:v>
      </x:c>
      <x:c r="AE1025" s="18" t="n">
        <x:f>IF(U1025=0,0,N1025*T1025/U1025)</x:f>
        <x:v>3.1077348066298343</x:v>
      </x:c>
      <x:c r="AF1025" s="18" t="n">
        <x:f>IF(U1025=0,0,P1025*T1025/U1025)</x:f>
        <x:v>25.35911602209945</x:v>
      </x:c>
      <x:c r="AG1025" s="18" t="n">
        <x:f>MAX(AE1025,AF1025*'01 Controls'!$E$15)</x:f>
        <x:v>4.5646408839779005</x:v>
      </x:c>
      <x:c r="AH1025" s="18" t="n">
        <x:f>SUM(V1025,Y1025,AB1025,AE1025)</x:f>
        <x:v>112.49999999999999</x:v>
      </x:c>
      <x:c r="AI1025" s="18" t="n">
        <x:f>N1025-AH1025</x:f>
        <x:v>1.4210854715202004e-14</x:v>
      </x:c>
      <x:c r="AJ1025" s="18" t="n">
        <x:f>V1025*INDEX('07 Mode Capacity'!$P$6:$P$17,MATCH("AIR-"&amp;I1025,'07 Mode Capacity'!$C$6:$C$17,0))</x:f>
        <x:v>3.4848355312204884</x:v>
      </x:c>
      <x:c r="AK1025" s="18" t="n">
        <x:f>Y1025*INDEX('07 Mode Capacity'!$P$6:$P$17,MATCH("OCEAN-"&amp;I1025,'07 Mode Capacity'!$C$6:$C$17,0))</x:f>
        <x:v>3.0503235633310406</x:v>
      </x:c>
      <x:c r="AL1025" s="18" t="n">
        <x:f>AB1025*INDEX('07 Mode Capacity'!$P$6:$P$17,MATCH("LAND-"&amp;I1025,'07 Mode Capacity'!$C$6:$C$17,0))</x:f>
        <x:v>7.585848243307486</x:v>
      </x:c>
      <x:c r="AM1025" s="18" t="n">
        <x:f>AE1025*INDEX('07 Mode Capacity'!$P$6:$P$17,MATCH("INLAND-"&amp;I1025,'07 Mode Capacity'!$C$6:$C$17,0))</x:f>
        <x:v>1.9617090169775164</x:v>
      </x:c>
      <x:c r="AN1025" s="18" t="n">
        <x:f>SUM(AJ1025:AM1025)</x:f>
        <x:v>16.08271635483653</x:v>
      </x:c>
      <x:c r="AO1025" s="17" t="n">
        <x:f>IF(N1025=0,1,AN1025/N1025)</x:f>
        <x:v>0.14295747870965805</x:v>
      </x:c>
      <x:c r="AP1025" s="11" t="str">
        <x:f>IF(AO1025&gt;='01 Controls'!$E$16,"PASS","FAIL")</x:f>
        <x:v>FAIL</x:v>
      </x:c>
      <x:c r="AQ1025" s="11" t="str">
        <x:v>UNQUANTIFIED</x:v>
      </x:c>
      <x:c r="AR1025" s="11" t="str">
        <x:v>Position-class planning record; serial item and receiver open</x:v>
      </x:c>
      <x:c r="AS1025" s="26"/>
      <x:c r="AT1025" s="26"/>
    </x:row>
    <x:row r="1026">
      <x:c r="C1026" s="11" t="str">
        <x:v>C3-A-AHW-OOG-80</x:v>
      </x:c>
      <x:c r="D1026" s="11" t="str">
        <x:v>C3</x:v>
      </x:c>
      <x:c r="E1026" s="11" t="str">
        <x:v>Cascadia earthquake</x:v>
      </x:c>
      <x:c r="F1026" s="11" t="str">
        <x:v>A-AHW</x:v>
      </x:c>
      <x:c r="G1026" s="11" t="str">
        <x:v>Aerial hazard-control wing</x:v>
      </x:c>
      <x:c r="H1026" s="11" t="str">
        <x:v>OOG-80</x:v>
      </x:c>
      <x:c r="I1026" s="19" t="n">
        <x:v>72</x:v>
      </x:c>
      <x:c r="J1026" s="21" t="n">
        <x:v>2</x:v>
      </x:c>
      <x:c r="K1026" s="18" t="n">
        <x:f>'05 Cargo Register'!K130</x:f>
        <x:v>562.5</x:v>
      </x:c>
      <x:c r="L1026" s="18" t="n">
        <x:f>'05 Cargo Register'!N130</x:f>
        <x:v>10</x:v>
      </x:c>
      <x:c r="M1026" s="18" t="n">
        <x:f>'05 Cargo Register'!O130</x:f>
        <x:v>1760</x:v>
      </x:c>
      <x:c r="N1026" s="18" t="n">
        <x:f>J1026*K1026</x:f>
        <x:v>1125</x:v>
      </x:c>
      <x:c r="O1026" s="18" t="n">
        <x:f>J1026*L1026</x:f>
        <x:v>20</x:v>
      </x:c>
      <x:c r="P1026" s="18" t="n">
        <x:f>J1026*M1026</x:f>
        <x:v>3520</x:v>
      </x:c>
      <x:c r="Q1026" s="22" t="n">
        <x:f>'01 Controls'!$E$24*'02 Cargo Classes'!$M$15</x:f>
        <x:v>0</x:v>
      </x:c>
      <x:c r="R1026" s="22" t="n">
        <x:f>'01 Controls'!$F$24*'02 Cargo Classes'!$N$15</x:f>
        <x:v>0.7</x:v>
      </x:c>
      <x:c r="S1026" s="22" t="n">
        <x:f>'01 Controls'!$G$24*'02 Cargo Classes'!$O$15</x:f>
        <x:v>0.3</x:v>
      </x:c>
      <x:c r="T1026" s="22" t="n">
        <x:f>'01 Controls'!$H$24*'02 Cargo Classes'!$P$15</x:f>
        <x:v>0.025</x:v>
      </x:c>
      <x:c r="U1026" s="22" t="n">
        <x:f>SUM(Q1026:T1026)</x:f>
        <x:v>1.025</x:v>
      </x:c>
      <x:c r="V1026" s="18" t="n">
        <x:f>IF(U1026=0,0,N1026*Q1026/U1026)</x:f>
        <x:v>0</x:v>
      </x:c>
      <x:c r="W1026" s="18" t="n">
        <x:f>IF(U1026=0,0,P1026*Q1026/U1026)</x:f>
        <x:v>0</x:v>
      </x:c>
      <x:c r="X1026" s="18" t="n">
        <x:f>MAX(V1026,W1026*'01 Controls'!$E$12)</x:f>
        <x:v>0</x:v>
      </x:c>
      <x:c r="Y1026" s="18" t="n">
        <x:f>IF(U1026=0,0,N1026*R1026/U1026)</x:f>
        <x:v>768.2926829268293</x:v>
      </x:c>
      <x:c r="Z1026" s="18" t="n">
        <x:f>IF(U1026=0,0,P1026*R1026/U1026)</x:f>
        <x:v>2403.9024390243903</x:v>
      </x:c>
      <x:c r="AA1026" s="18" t="n">
        <x:f>MAX(Y1026,Z1026*'01 Controls'!$E$13)</x:f>
        <x:v>768.2926829268293</x:v>
      </x:c>
      <x:c r="AB1026" s="18" t="n">
        <x:f>IF(U1026=0,0,N1026*S1026/U1026)</x:f>
        <x:v>329.26829268292687</x:v>
      </x:c>
      <x:c r="AC1026" s="18" t="n">
        <x:f>IF(U1026=0,0,P1026*S1026/U1026)</x:f>
        <x:v>1030.2439024390244</x:v>
      </x:c>
      <x:c r="AD1026" s="18" t="n">
        <x:f>MAX(AB1026,AC1026*'01 Controls'!$E$14)</x:f>
        <x:v>329.26829268292687</x:v>
      </x:c>
      <x:c r="AE1026" s="18" t="n">
        <x:f>IF(U1026=0,0,N1026*T1026/U1026)</x:f>
        <x:v>27.439024390243905</x:v>
      </x:c>
      <x:c r="AF1026" s="18" t="n">
        <x:f>IF(U1026=0,0,P1026*T1026/U1026)</x:f>
        <x:v>85.85365853658537</x:v>
      </x:c>
      <x:c r="AG1026" s="18" t="n">
        <x:f>MAX(AE1026,AF1026*'01 Controls'!$E$15)</x:f>
        <x:v>27.439024390243905</x:v>
      </x:c>
      <x:c r="AH1026" s="18" t="n">
        <x:f>SUM(V1026,Y1026,AB1026,AE1026)</x:f>
        <x:v>1125.0000000000002</x:v>
      </x:c>
      <x:c r="AI1026" s="18" t="n">
        <x:f>N1026-AH1026</x:f>
        <x:v>-2.2737367544323206e-13</x:v>
      </x:c>
      <x:c r="AJ1026" s="18" t="n">
        <x:f>V1026*INDEX('07 Mode Capacity'!$P$6:$P$17,MATCH("AIR-"&amp;I1026,'07 Mode Capacity'!$C$6:$C$17,0))</x:f>
        <x:v>0</x:v>
      </x:c>
      <x:c r="AK1026" s="18" t="n">
        <x:f>Y1026*INDEX('07 Mode Capacity'!$P$6:$P$17,MATCH("OCEAN-"&amp;I1026,'07 Mode Capacity'!$C$6:$C$17,0))</x:f>
        <x:v>601.394910013394</x:v>
      </x:c>
      <x:c r="AL1026" s="18" t="n">
        <x:f>AB1026*INDEX('07 Mode Capacity'!$P$6:$P$17,MATCH("LAND-"&amp;I1026,'07 Mode Capacity'!$C$6:$C$17,0))</x:f>
        <x:v>235.43019596420132</x:v>
      </x:c>
      <x:c r="AM1026" s="18" t="n">
        <x:f>AE1026*INDEX('07 Mode Capacity'!$P$6:$P$17,MATCH("INLAND-"&amp;I1026,'07 Mode Capacity'!$C$6:$C$17,0))</x:f>
        <x:v>27.439024390243905</x:v>
      </x:c>
      <x:c r="AN1026" s="18" t="n">
        <x:f>SUM(AJ1026:AM1026)</x:f>
        <x:v>864.2641303678392</x:v>
      </x:c>
      <x:c r="AO1026" s="17" t="n">
        <x:f>IF(N1026=0,1,AN1026/N1026)</x:f>
        <x:v>0.7682347825491904</x:v>
      </x:c>
      <x:c r="AP1026" s="11" t="str">
        <x:f>IF(AO1026&gt;='01 Controls'!$E$16,"PASS","FAIL")</x:f>
        <x:v>FAIL</x:v>
      </x:c>
      <x:c r="AQ1026" s="11" t="str">
        <x:v>UNQUANTIFIED</x:v>
      </x:c>
      <x:c r="AR1026" s="11" t="str">
        <x:v>Position-class planning record; serial item and receiver open</x:v>
      </x:c>
      <x:c r="AS1026" s="26"/>
      <x:c r="AT1026" s="26"/>
    </x:row>
    <x:row r="1027">
      <x:c r="C1027" s="11" t="str">
        <x:v>C3-A-TDG-APL-45</x:v>
      </x:c>
      <x:c r="D1027" s="11" t="str">
        <x:v>C3</x:v>
      </x:c>
      <x:c r="E1027" s="11" t="str">
        <x:v>Cascadia earthquake</x:v>
      </x:c>
      <x:c r="F1027" s="11" t="str">
        <x:v>A-TDG</x:v>
      </x:c>
      <x:c r="G1027" s="11" t="str">
        <x:v>Tactical distribution group</x:v>
      </x:c>
      <x:c r="H1027" s="11" t="str">
        <x:v>APL-45</x:v>
      </x:c>
      <x:c r="I1027" s="19" t="n">
        <x:v>24</x:v>
      </x:c>
      <x:c r="J1027" s="21" t="n">
        <x:v>8</x:v>
      </x:c>
      <x:c r="K1027" s="18" t="n">
        <x:f>'05 Cargo Register'!K131</x:f>
        <x:v>225</x:v>
      </x:c>
      <x:c r="L1027" s="18" t="n">
        <x:f>'05 Cargo Register'!N131</x:f>
        <x:v>59</x:v>
      </x:c>
      <x:c r="M1027" s="18" t="n">
        <x:f>'05 Cargo Register'!O131</x:f>
        <x:v>442.5</x:v>
      </x:c>
      <x:c r="N1027" s="18" t="n">
        <x:f>J1027*K1027</x:f>
        <x:v>1800</x:v>
      </x:c>
      <x:c r="O1027" s="18" t="n">
        <x:f>J1027*L1027</x:f>
        <x:v>472</x:v>
      </x:c>
      <x:c r="P1027" s="18" t="n">
        <x:f>J1027*M1027</x:f>
        <x:v>3540</x:v>
      </x:c>
      <x:c r="Q1027" s="22" t="n">
        <x:f>'01 Controls'!$E$24*'02 Cargo Classes'!$M$6</x:f>
        <x:v>0.30000000000000004</x:v>
      </x:c>
      <x:c r="R1027" s="22" t="n">
        <x:f>'01 Controls'!$F$24*'02 Cargo Classes'!$N$6</x:f>
        <x:v>0.13999999999999999</x:v>
      </x:c>
      <x:c r="S1027" s="22" t="n">
        <x:f>'01 Controls'!$G$24*'02 Cargo Classes'!$O$6</x:f>
        <x:v>0.5</x:v>
      </x:c>
      <x:c r="T1027" s="22" t="n">
        <x:f>'01 Controls'!$H$24*'02 Cargo Classes'!$P$6</x:f>
        <x:v>0.015</x:v>
      </x:c>
      <x:c r="U1027" s="22" t="n">
        <x:f>SUM(Q1027:T1027)</x:f>
        <x:v>0.9550000000000001</x:v>
      </x:c>
      <x:c r="V1027" s="18" t="n">
        <x:f>IF(U1027=0,0,N1027*Q1027/U1027)</x:f>
        <x:v>565.4450261780105</x:v>
      </x:c>
      <x:c r="W1027" s="18" t="n">
        <x:f>IF(U1027=0,0,P1027*Q1027/U1027)</x:f>
        <x:v>1112.0418848167542</x:v>
      </x:c>
      <x:c r="X1027" s="18" t="n">
        <x:f>MAX(V1027,W1027*'01 Controls'!$E$12)</x:f>
        <x:v>565.4450261780105</x:v>
      </x:c>
      <x:c r="Y1027" s="18" t="n">
        <x:f>IF(U1027=0,0,N1027*R1027/U1027)</x:f>
        <x:v>263.87434554973817</x:v>
      </x:c>
      <x:c r="Z1027" s="18" t="n">
        <x:f>IF(U1027=0,0,P1027*R1027/U1027)</x:f>
        <x:v>518.9528795811517</x:v>
      </x:c>
      <x:c r="AA1027" s="18" t="n">
        <x:f>MAX(Y1027,Z1027*'01 Controls'!$E$13)</x:f>
        <x:v>263.87434554973817</x:v>
      </x:c>
      <x:c r="AB1027" s="18" t="n">
        <x:f>IF(U1027=0,0,N1027*S1027/U1027)</x:f>
        <x:v>942.4083769633507</x:v>
      </x:c>
      <x:c r="AC1027" s="18" t="n">
        <x:f>IF(U1027=0,0,P1027*S1027/U1027)</x:f>
        <x:v>1853.4031413612563</x:v>
      </x:c>
      <x:c r="AD1027" s="18" t="n">
        <x:f>MAX(AB1027,AC1027*'01 Controls'!$E$14)</x:f>
        <x:v>942.4083769633507</x:v>
      </x:c>
      <x:c r="AE1027" s="18" t="n">
        <x:f>IF(U1027=0,0,N1027*T1027/U1027)</x:f>
        <x:v>28.272251308900522</x:v>
      </x:c>
      <x:c r="AF1027" s="18" t="n">
        <x:f>IF(U1027=0,0,P1027*T1027/U1027)</x:f>
        <x:v>55.602094240837694</x:v>
      </x:c>
      <x:c r="AG1027" s="18" t="n">
        <x:f>MAX(AE1027,AF1027*'01 Controls'!$E$15)</x:f>
        <x:v>28.272251308900522</x:v>
      </x:c>
      <x:c r="AH1027" s="18" t="n">
        <x:f>SUM(V1027,Y1027,AB1027,AE1027)</x:f>
        <x:v>1799.9999999999998</x:v>
      </x:c>
      <x:c r="AI1027" s="18" t="n">
        <x:f>N1027-AH1027</x:f>
        <x:v>2.2737367544323206e-13</x:v>
      </x:c>
      <x:c r="AJ1027" s="18" t="n">
        <x:f>V1027*INDEX('07 Mode Capacity'!$P$6:$P$17,MATCH("AIR-"&amp;I1027,'07 Mode Capacity'!$C$6:$C$17,0))</x:f>
        <x:v>114.73675040103616</x:v>
      </x:c>
      <x:c r="AK1027" s="18" t="n">
        <x:f>Y1027*INDEX('07 Mode Capacity'!$P$6:$P$17,MATCH("OCEAN-"&amp;I1027,'07 Mode Capacity'!$C$6:$C$17,0))</x:f>
        <x:v>39.60464960045727</x:v>
      </x:c>
      <x:c r="AL1027" s="18" t="n">
        <x:f>AB1027*INDEX('07 Mode Capacity'!$P$6:$P$17,MATCH("LAND-"&amp;I1027,'07 Mode Capacity'!$C$6:$C$17,0))</x:f>
        <x:v>360.4720752089903</x:v>
      </x:c>
      <x:c r="AM1027" s="18" t="n">
        <x:f>AE1027*INDEX('07 Mode Capacity'!$P$6:$P$17,MATCH("INLAND-"&amp;I1027,'07 Mode Capacity'!$C$6:$C$17,0))</x:f>
        <x:v>28.272251308900522</x:v>
      </x:c>
      <x:c r="AN1027" s="18" t="n">
        <x:f>SUM(AJ1027:AM1027)</x:f>
        <x:v>543.0857265193843</x:v>
      </x:c>
      <x:c r="AO1027" s="17" t="n">
        <x:f>IF(N1027=0,1,AN1027/N1027)</x:f>
        <x:v>0.30171429251076903</x:v>
      </x:c>
      <x:c r="AP1027" s="11" t="str">
        <x:f>IF(AO1027&gt;='01 Controls'!$E$16,"PASS","FAIL")</x:f>
        <x:v>FAIL</x:v>
      </x:c>
      <x:c r="AQ1027" s="11" t="str">
        <x:v>UNQUANTIFIED</x:v>
      </x:c>
      <x:c r="AR1027" s="11" t="str">
        <x:v>Position-class planning record; serial item and receiver open</x:v>
      </x:c>
      <x:c r="AS1027" s="26"/>
      <x:c r="AT1027" s="26"/>
    </x:row>
    <x:row r="1028">
      <x:c r="C1028" s="11" t="str">
        <x:v>C3-A-TDG-ISO-18</x:v>
      </x:c>
      <x:c r="D1028" s="11" t="str">
        <x:v>C3</x:v>
      </x:c>
      <x:c r="E1028" s="11" t="str">
        <x:v>Cascadia earthquake</x:v>
      </x:c>
      <x:c r="F1028" s="11" t="str">
        <x:v>A-TDG</x:v>
      </x:c>
      <x:c r="G1028" s="11" t="str">
        <x:v>Tactical distribution group</x:v>
      </x:c>
      <x:c r="H1028" s="11" t="str">
        <x:v>ISO-18</x:v>
      </x:c>
      <x:c r="I1028" s="19" t="n">
        <x:v>48</x:v>
      </x:c>
      <x:c r="J1028" s="21" t="n">
        <x:v>8</x:v>
      </x:c>
      <x:c r="K1028" s="18" t="n">
        <x:f>'05 Cargo Register'!K132</x:f>
        <x:v>337.5</x:v>
      </x:c>
      <x:c r="L1028" s="18" t="n">
        <x:f>'05 Cargo Register'!N132</x:f>
        <x:v>23</x:v>
      </x:c>
      <x:c r="M1028" s="18" t="n">
        <x:f>'05 Cargo Register'!O132</x:f>
        <x:v>607.2</x:v>
      </x:c>
      <x:c r="N1028" s="18" t="n">
        <x:f>J1028*K1028</x:f>
        <x:v>2700</x:v>
      </x:c>
      <x:c r="O1028" s="18" t="n">
        <x:f>J1028*L1028</x:f>
        <x:v>184</x:v>
      </x:c>
      <x:c r="P1028" s="18" t="n">
        <x:f>J1028*M1028</x:f>
        <x:v>4857.6</x:v>
      </x:c>
      <x:c r="Q1028" s="22" t="n">
        <x:f>'01 Controls'!$E$24*'02 Cargo Classes'!$M$7</x:f>
        <x:v>0.020000000000000004</x:v>
      </x:c>
      <x:c r="R1028" s="22" t="n">
        <x:f>'01 Controls'!$F$24*'02 Cargo Classes'!$N$7</x:f>
        <x:v>0.35</x:v>
      </x:c>
      <x:c r="S1028" s="22" t="n">
        <x:f>'01 Controls'!$G$24*'02 Cargo Classes'!$O$7</x:f>
        <x:v>0.6</x:v>
      </x:c>
      <x:c r="T1028" s="22" t="n">
        <x:f>'01 Controls'!$H$24*'02 Cargo Classes'!$P$7</x:f>
        <x:v>0.04000000000000001</x:v>
      </x:c>
      <x:c r="U1028" s="22" t="n">
        <x:f>SUM(Q1028:T1028)</x:f>
        <x:v>1.01</x:v>
      </x:c>
      <x:c r="V1028" s="18" t="n">
        <x:f>IF(U1028=0,0,N1028*Q1028/U1028)</x:f>
        <x:v>53.46534653465347</x:v>
      </x:c>
      <x:c r="W1028" s="18" t="n">
        <x:f>IF(U1028=0,0,P1028*Q1028/U1028)</x:f>
        <x:v>96.19009900990102</x:v>
      </x:c>
      <x:c r="X1028" s="18" t="n">
        <x:f>MAX(V1028,W1028*'01 Controls'!$E$12)</x:f>
        <x:v>53.46534653465347</x:v>
      </x:c>
      <x:c r="Y1028" s="18" t="n">
        <x:f>IF(U1028=0,0,N1028*R1028/U1028)</x:f>
        <x:v>935.6435643564355</x:v>
      </x:c>
      <x:c r="Z1028" s="18" t="n">
        <x:f>IF(U1028=0,0,P1028*R1028/U1028)</x:f>
        <x:v>1683.3267326732673</x:v>
      </x:c>
      <x:c r="AA1028" s="18" t="n">
        <x:f>MAX(Y1028,Z1028*'01 Controls'!$E$13)</x:f>
        <x:v>935.6435643564355</x:v>
      </x:c>
      <x:c r="AB1028" s="18" t="n">
        <x:f>IF(U1028=0,0,N1028*S1028/U1028)</x:f>
        <x:v>1603.960396039604</x:v>
      </x:c>
      <x:c r="AC1028" s="18" t="n">
        <x:f>IF(U1028=0,0,P1028*S1028/U1028)</x:f>
        <x:v>2885.7029702970294</x:v>
      </x:c>
      <x:c r="AD1028" s="18" t="n">
        <x:f>MAX(AB1028,AC1028*'01 Controls'!$E$14)</x:f>
        <x:v>1603.960396039604</x:v>
      </x:c>
      <x:c r="AE1028" s="18" t="n">
        <x:f>IF(U1028=0,0,N1028*T1028/U1028)</x:f>
        <x:v>106.93069306930694</x:v>
      </x:c>
      <x:c r="AF1028" s="18" t="n">
        <x:f>IF(U1028=0,0,P1028*T1028/U1028)</x:f>
        <x:v>192.38019801980204</x:v>
      </x:c>
      <x:c r="AG1028" s="18" t="n">
        <x:f>MAX(AE1028,AF1028*'01 Controls'!$E$15)</x:f>
        <x:v>106.93069306930694</x:v>
      </x:c>
      <x:c r="AH1028" s="18" t="n">
        <x:f>SUM(V1028,Y1028,AB1028,AE1028)</x:f>
        <x:v>2699.9999999999995</x:v>
      </x:c>
      <x:c r="AI1028" s="18" t="n">
        <x:f>N1028-AH1028</x:f>
        <x:v>4.547473508864641e-13</x:v>
      </x:c>
      <x:c r="AJ1028" s="18" t="n">
        <x:f>V1028*INDEX('07 Mode Capacity'!$P$6:$P$17,MATCH("AIR-"&amp;I1028,'07 Mode Capacity'!$C$6:$C$17,0))</x:f>
        <x:v>14.988243116457232</x:v>
      </x:c>
      <x:c r="AK1028" s="18" t="n">
        <x:f>Y1028*INDEX('07 Mode Capacity'!$P$6:$P$17,MATCH("OCEAN-"&amp;I1028,'07 Mode Capacity'!$C$6:$C$17,0))</x:f>
        <x:v>81.99632152914629</x:v>
      </x:c>
      <x:c r="AL1028" s="18" t="n">
        <x:f>AB1028*INDEX('07 Mode Capacity'!$P$6:$P$17,MATCH("LAND-"&amp;I1028,'07 Mode Capacity'!$C$6:$C$17,0))</x:f>
        <x:v>195.75994912234287</x:v>
      </x:c>
      <x:c r="AM1028" s="18" t="n">
        <x:f>AE1028*INDEX('07 Mode Capacity'!$P$6:$P$17,MATCH("INLAND-"&amp;I1028,'07 Mode Capacity'!$C$6:$C$17,0))</x:f>
        <x:v>67.49832847326995</x:v>
      </x:c>
      <x:c r="AN1028" s="18" t="n">
        <x:f>SUM(AJ1028:AM1028)</x:f>
        <x:v>360.24284224121635</x:v>
      </x:c>
      <x:c r="AO1028" s="17" t="n">
        <x:f>IF(N1028=0,1,AN1028/N1028)</x:f>
        <x:v>0.1334232749041542</x:v>
      </x:c>
      <x:c r="AP1028" s="11" t="str">
        <x:f>IF(AO1028&gt;='01 Controls'!$E$16,"PASS","FAIL")</x:f>
        <x:v>FAIL</x:v>
      </x:c>
      <x:c r="AQ1028" s="11" t="str">
        <x:v>UNQUANTIFIED</x:v>
      </x:c>
      <x:c r="AR1028" s="11" t="str">
        <x:v>Position-class planning record; serial item and receiver open</x:v>
      </x:c>
      <x:c r="AS1028" s="26"/>
      <x:c r="AT1028" s="26"/>
    </x:row>
    <x:row r="1029">
      <x:c r="C1029" s="11" t="str">
        <x:v>C3-A-TDG-COL-12</x:v>
      </x:c>
      <x:c r="D1029" s="11" t="str">
        <x:v>C3</x:v>
      </x:c>
      <x:c r="E1029" s="11" t="str">
        <x:v>Cascadia earthquake</x:v>
      </x:c>
      <x:c r="F1029" s="11" t="str">
        <x:v>A-TDG</x:v>
      </x:c>
      <x:c r="G1029" s="11" t="str">
        <x:v>Tactical distribution group</x:v>
      </x:c>
      <x:c r="H1029" s="11" t="str">
        <x:v>COL-12</x:v>
      </x:c>
      <x:c r="I1029" s="19" t="n">
        <x:v>24</x:v>
      </x:c>
      <x:c r="J1029" s="21" t="n">
        <x:v>8</x:v>
      </x:c>
      <x:c r="K1029" s="18" t="n">
        <x:f>'05 Cargo Register'!K133</x:f>
        <x:v>84.375</x:v>
      </x:c>
      <x:c r="L1029" s="18" t="n">
        <x:f>'05 Cargo Register'!N133</x:f>
        <x:v>9</x:v>
      </x:c>
      <x:c r="M1029" s="18" t="n">
        <x:f>'05 Cargo Register'!O133</x:f>
        <x:v>237.60000000000002</x:v>
      </x:c>
      <x:c r="N1029" s="18" t="n">
        <x:f>J1029*K1029</x:f>
        <x:v>675</x:v>
      </x:c>
      <x:c r="O1029" s="18" t="n">
        <x:f>J1029*L1029</x:f>
        <x:v>72</x:v>
      </x:c>
      <x:c r="P1029" s="18" t="n">
        <x:f>J1029*M1029</x:f>
        <x:v>1900.8000000000002</x:v>
      </x:c>
      <x:c r="Q1029" s="22" t="n">
        <x:f>'01 Controls'!$E$24*'02 Cargo Classes'!$M$8</x:f>
        <x:v>0.2</x:v>
      </x:c>
      <x:c r="R1029" s="22" t="n">
        <x:f>'01 Controls'!$F$24*'02 Cargo Classes'!$N$8</x:f>
        <x:v>0.24499999999999997</x:v>
      </x:c>
      <x:c r="S1029" s="22" t="n">
        <x:f>'01 Controls'!$G$24*'02 Cargo Classes'!$O$8</x:f>
        <x:v>0.6</x:v>
      </x:c>
      <x:c r="T1029" s="22" t="n">
        <x:f>'01 Controls'!$H$24*'02 Cargo Classes'!$P$8</x:f>
        <x:v>0.010000000000000002</x:v>
      </x:c>
      <x:c r="U1029" s="22" t="n">
        <x:f>SUM(Q1029:T1029)</x:f>
        <x:v>1.055</x:v>
      </x:c>
      <x:c r="V1029" s="18" t="n">
        <x:f>IF(U1029=0,0,N1029*Q1029/U1029)</x:f>
        <x:v>127.96208530805688</x:v>
      </x:c>
      <x:c r="W1029" s="18" t="n">
        <x:f>IF(U1029=0,0,P1029*Q1029/U1029)</x:f>
        <x:v>360.34123222748826</x:v>
      </x:c>
      <x:c r="X1029" s="18" t="n">
        <x:f>MAX(V1029,W1029*'01 Controls'!$E$12)</x:f>
        <x:v>127.96208530805688</x:v>
      </x:c>
      <x:c r="Y1029" s="18" t="n">
        <x:f>IF(U1029=0,0,N1029*R1029/U1029)</x:f>
        <x:v>156.75355450236964</x:v>
      </x:c>
      <x:c r="Z1029" s="18" t="n">
        <x:f>IF(U1029=0,0,P1029*R1029/U1029)</x:f>
        <x:v>441.41800947867296</x:v>
      </x:c>
      <x:c r="AA1029" s="18" t="n">
        <x:f>MAX(Y1029,Z1029*'01 Controls'!$E$13)</x:f>
        <x:v>156.75355450236964</x:v>
      </x:c>
      <x:c r="AB1029" s="18" t="n">
        <x:f>IF(U1029=0,0,N1029*S1029/U1029)</x:f>
        <x:v>383.88625592417065</x:v>
      </x:c>
      <x:c r="AC1029" s="18" t="n">
        <x:f>IF(U1029=0,0,P1029*S1029/U1029)</x:f>
        <x:v>1081.0236966824646</x:v>
      </x:c>
      <x:c r="AD1029" s="18" t="n">
        <x:f>MAX(AB1029,AC1029*'01 Controls'!$E$14)</x:f>
        <x:v>383.88625592417065</x:v>
      </x:c>
      <x:c r="AE1029" s="18" t="n">
        <x:f>IF(U1029=0,0,N1029*T1029/U1029)</x:f>
        <x:v>6.398104265402845</x:v>
      </x:c>
      <x:c r="AF1029" s="18" t="n">
        <x:f>IF(U1029=0,0,P1029*T1029/U1029)</x:f>
        <x:v>18.017061611374416</x:v>
      </x:c>
      <x:c r="AG1029" s="18" t="n">
        <x:f>MAX(AE1029,AF1029*'01 Controls'!$E$15)</x:f>
        <x:v>6.398104265402845</x:v>
      </x:c>
      <x:c r="AH1029" s="18" t="n">
        <x:f>SUM(V1029,Y1029,AB1029,AE1029)</x:f>
        <x:v>675</x:v>
      </x:c>
      <x:c r="AI1029" s="18" t="n">
        <x:f>N1029-AH1029</x:f>
        <x:v>0</x:v>
      </x:c>
      <x:c r="AJ1029" s="18" t="n">
        <x:f>V1029*INDEX('07 Mode Capacity'!$P$6:$P$17,MATCH("AIR-"&amp;I1029,'07 Mode Capacity'!$C$6:$C$17,0))</x:f>
        <x:v>25.965307259002262</x:v>
      </x:c>
      <x:c r="AK1029" s="18" t="n">
        <x:f>Y1029*INDEX('07 Mode Capacity'!$P$6:$P$17,MATCH("OCEAN-"&amp;I1029,'07 Mode Capacity'!$C$6:$C$17,0))</x:f>
        <x:v>23.52699193534273</x:v>
      </x:c>
      <x:c r="AL1029" s="18" t="n">
        <x:f>AB1029*INDEX('07 Mode Capacity'!$P$6:$P$17,MATCH("LAND-"&amp;I1029,'07 Mode Capacity'!$C$6:$C$17,0))</x:f>
        <x:v>146.83684769769062</x:v>
      </x:c>
      <x:c r="AM1029" s="18" t="n">
        <x:f>AE1029*INDEX('07 Mode Capacity'!$P$6:$P$17,MATCH("INLAND-"&amp;I1029,'07 Mode Capacity'!$C$6:$C$17,0))</x:f>
        <x:v>6.398104265402845</x:v>
      </x:c>
      <x:c r="AN1029" s="18" t="n">
        <x:f>SUM(AJ1029:AM1029)</x:f>
        <x:v>202.72725115743847</x:v>
      </x:c>
      <x:c r="AO1029" s="17" t="n">
        <x:f>IF(N1029=0,1,AN1029/N1029)</x:f>
        <x:v>0.30033666838139034</x:v>
      </x:c>
      <x:c r="AP1029" s="11" t="str">
        <x:f>IF(AO1029&gt;='01 Controls'!$E$16,"PASS","FAIL")</x:f>
        <x:v>FAIL</x:v>
      </x:c>
      <x:c r="AQ1029" s="11" t="str">
        <x:v>UNQUANTIFIED</x:v>
      </x:c>
      <x:c r="AR1029" s="11" t="str">
        <x:v>Position-class planning record; serial item and receiver open</x:v>
      </x:c>
      <x:c r="AS1029" s="26"/>
      <x:c r="AT1029" s="26"/>
    </x:row>
    <x:row r="1030">
      <x:c r="C1030" s="11" t="str">
        <x:v>C3-A-TDG-BAT-22</x:v>
      </x:c>
      <x:c r="D1030" s="11" t="str">
        <x:v>C3</x:v>
      </x:c>
      <x:c r="E1030" s="11" t="str">
        <x:v>Cascadia earthquake</x:v>
      </x:c>
      <x:c r="F1030" s="11" t="str">
        <x:v>A-TDG</x:v>
      </x:c>
      <x:c r="G1030" s="11" t="str">
        <x:v>Tactical distribution group</x:v>
      </x:c>
      <x:c r="H1030" s="11" t="str">
        <x:v>BAT-22</x:v>
      </x:c>
      <x:c r="I1030" s="19" t="n">
        <x:v>48</x:v>
      </x:c>
      <x:c r="J1030" s="21" t="n">
        <x:v>8</x:v>
      </x:c>
      <x:c r="K1030" s="18" t="n">
        <x:f>'05 Cargo Register'!K134</x:f>
        <x:v>225</x:v>
      </x:c>
      <x:c r="L1030" s="18" t="n">
        <x:f>'05 Cargo Register'!N134</x:f>
        <x:v>13</x:v>
      </x:c>
      <x:c r="M1030" s="18" t="n">
        <x:f>'05 Cargo Register'!O134</x:f>
        <x:v>343.20000000000005</x:v>
      </x:c>
      <x:c r="N1030" s="18" t="n">
        <x:f>J1030*K1030</x:f>
        <x:v>1800</x:v>
      </x:c>
      <x:c r="O1030" s="18" t="n">
        <x:f>J1030*L1030</x:f>
        <x:v>104</x:v>
      </x:c>
      <x:c r="P1030" s="18" t="n">
        <x:f>J1030*M1030</x:f>
        <x:v>2745.6000000000004</x:v>
      </x:c>
      <x:c r="Q1030" s="22" t="n">
        <x:f>'01 Controls'!$E$24*'02 Cargo Classes'!$M$9</x:f>
        <x:v>0</x:v>
      </x:c>
      <x:c r="R1030" s="22" t="n">
        <x:f>'01 Controls'!$F$24*'02 Cargo Classes'!$N$9</x:f>
        <x:v>0.35</x:v>
      </x:c>
      <x:c r="S1030" s="22" t="n">
        <x:f>'01 Controls'!$G$24*'02 Cargo Classes'!$O$9</x:f>
        <x:v>0.5</x:v>
      </x:c>
      <x:c r="T1030" s="22" t="n">
        <x:f>'01 Controls'!$H$24*'02 Cargo Classes'!$P$9</x:f>
        <x:v>0.025</x:v>
      </x:c>
      <x:c r="U1030" s="22" t="n">
        <x:f>SUM(Q1030:T1030)</x:f>
        <x:v>0.875</x:v>
      </x:c>
      <x:c r="V1030" s="18" t="n">
        <x:f>IF(U1030=0,0,N1030*Q1030/U1030)</x:f>
        <x:v>0</x:v>
      </x:c>
      <x:c r="W1030" s="18" t="n">
        <x:f>IF(U1030=0,0,P1030*Q1030/U1030)</x:f>
        <x:v>0</x:v>
      </x:c>
      <x:c r="X1030" s="18" t="n">
        <x:f>MAX(V1030,W1030*'01 Controls'!$E$12)</x:f>
        <x:v>0</x:v>
      </x:c>
      <x:c r="Y1030" s="18" t="n">
        <x:f>IF(U1030=0,0,N1030*R1030/U1030)</x:f>
        <x:v>720</x:v>
      </x:c>
      <x:c r="Z1030" s="18" t="n">
        <x:f>IF(U1030=0,0,P1030*R1030/U1030)</x:f>
        <x:v>1098.24</x:v>
      </x:c>
      <x:c r="AA1030" s="18" t="n">
        <x:f>MAX(Y1030,Z1030*'01 Controls'!$E$13)</x:f>
        <x:v>720</x:v>
      </x:c>
      <x:c r="AB1030" s="18" t="n">
        <x:f>IF(U1030=0,0,N1030*S1030/U1030)</x:f>
        <x:v>1028.5714285714287</x:v>
      </x:c>
      <x:c r="AC1030" s="18" t="n">
        <x:f>IF(U1030=0,0,P1030*S1030/U1030)</x:f>
        <x:v>1568.9142857142858</x:v>
      </x:c>
      <x:c r="AD1030" s="18" t="n">
        <x:f>MAX(AB1030,AC1030*'01 Controls'!$E$14)</x:f>
        <x:v>1028.5714285714287</x:v>
      </x:c>
      <x:c r="AE1030" s="18" t="n">
        <x:f>IF(U1030=0,0,N1030*T1030/U1030)</x:f>
        <x:v>51.42857142857143</x:v>
      </x:c>
      <x:c r="AF1030" s="18" t="n">
        <x:f>IF(U1030=0,0,P1030*T1030/U1030)</x:f>
        <x:v>78.4457142857143</x:v>
      </x:c>
      <x:c r="AG1030" s="18" t="n">
        <x:f>MAX(AE1030,AF1030*'01 Controls'!$E$15)</x:f>
        <x:v>51.42857142857143</x:v>
      </x:c>
      <x:c r="AH1030" s="18" t="n">
        <x:f>SUM(V1030,Y1030,AB1030,AE1030)</x:f>
        <x:v>1800</x:v>
      </x:c>
      <x:c r="AI1030" s="18" t="n">
        <x:f>N1030-AH1030</x:f>
        <x:v>0</x:v>
      </x:c>
      <x:c r="AJ1030" s="18" t="n">
        <x:f>V1030*INDEX('07 Mode Capacity'!$P$6:$P$17,MATCH("AIR-"&amp;I1030,'07 Mode Capacity'!$C$6:$C$17,0))</x:f>
        <x:v>0</x:v>
      </x:c>
      <x:c r="AK1030" s="18" t="n">
        <x:f>Y1030*INDEX('07 Mode Capacity'!$P$6:$P$17,MATCH("OCEAN-"&amp;I1030,'07 Mode Capacity'!$C$6:$C$17,0))</x:f>
        <x:v>63.09812171004782</x:v>
      </x:c>
      <x:c r="AL1030" s="18" t="n">
        <x:f>AB1030*INDEX('07 Mode Capacity'!$P$6:$P$17,MATCH("LAND-"&amp;I1030,'07 Mode Capacity'!$C$6:$C$17,0))</x:f>
        <x:v>125.53495150067702</x:v>
      </x:c>
      <x:c r="AM1030" s="18" t="n">
        <x:f>AE1030*INDEX('07 Mode Capacity'!$P$6:$P$17,MATCH("INLAND-"&amp;I1030,'07 Mode Capacity'!$C$6:$C$17,0))</x:f>
        <x:v>32.463481789525076</x:v>
      </x:c>
      <x:c r="AN1030" s="18" t="n">
        <x:f>SUM(AJ1030:AM1030)</x:f>
        <x:v>221.0965550002499</x:v>
      </x:c>
      <x:c r="AO1030" s="17" t="n">
        <x:f>IF(N1030=0,1,AN1030/N1030)</x:f>
        <x:v>0.12283141944458328</x:v>
      </x:c>
      <x:c r="AP1030" s="11" t="str">
        <x:f>IF(AO1030&gt;='01 Controls'!$E$16,"PASS","FAIL")</x:f>
        <x:v>FAIL</x:v>
      </x:c>
      <x:c r="AQ1030" s="11" t="str">
        <x:v>UNQUANTIFIED</x:v>
      </x:c>
      <x:c r="AR1030" s="11" t="str">
        <x:v>Position-class planning record; serial item and receiver open</x:v>
      </x:c>
      <x:c r="AS1030" s="26"/>
      <x:c r="AT1030" s="26"/>
    </x:row>
    <x:row r="1031">
      <x:c r="C1031" s="11" t="str">
        <x:v>C3-A-TDG-TNK-20</x:v>
      </x:c>
      <x:c r="D1031" s="11" t="str">
        <x:v>C3</x:v>
      </x:c>
      <x:c r="E1031" s="11" t="str">
        <x:v>Cascadia earthquake</x:v>
      </x:c>
      <x:c r="F1031" s="11" t="str">
        <x:v>A-TDG</x:v>
      </x:c>
      <x:c r="G1031" s="11" t="str">
        <x:v>Tactical distribution group</x:v>
      </x:c>
      <x:c r="H1031" s="11" t="str">
        <x:v>TNK-20</x:v>
      </x:c>
      <x:c r="I1031" s="19" t="n">
        <x:v>48</x:v>
      </x:c>
      <x:c r="J1031" s="21" t="n">
        <x:v>8</x:v>
      </x:c>
      <x:c r="K1031" s="18" t="n">
        <x:f>'05 Cargo Register'!K135</x:f>
        <x:v>281.25</x:v>
      </x:c>
      <x:c r="L1031" s="18" t="n">
        <x:f>'05 Cargo Register'!N135</x:f>
        <x:v>17</x:v>
      </x:c>
      <x:c r="M1031" s="18" t="n">
        <x:f>'05 Cargo Register'!O135</x:f>
        <x:v>361.25</x:v>
      </x:c>
      <x:c r="N1031" s="18" t="n">
        <x:f>J1031*K1031</x:f>
        <x:v>2250</x:v>
      </x:c>
      <x:c r="O1031" s="18" t="n">
        <x:f>J1031*L1031</x:f>
        <x:v>136</x:v>
      </x:c>
      <x:c r="P1031" s="18" t="n">
        <x:f>J1031*M1031</x:f>
        <x:v>2890</x:v>
      </x:c>
      <x:c r="Q1031" s="22" t="n">
        <x:f>'01 Controls'!$E$24*'02 Cargo Classes'!$M$10</x:f>
        <x:v>0</x:v>
      </x:c>
      <x:c r="R1031" s="22" t="n">
        <x:f>'01 Controls'!$F$24*'02 Cargo Classes'!$N$10</x:f>
        <x:v>0.42</x:v>
      </x:c>
      <x:c r="S1031" s="22" t="n">
        <x:f>'01 Controls'!$G$24*'02 Cargo Classes'!$O$10</x:f>
        <x:v>0.5</x:v>
      </x:c>
      <x:c r="T1031" s="22" t="n">
        <x:f>'01 Controls'!$H$24*'02 Cargo Classes'!$P$10</x:f>
        <x:v>0.05</x:v>
      </x:c>
      <x:c r="U1031" s="22" t="n">
        <x:f>SUM(Q1031:T1031)</x:f>
        <x:v>0.97</x:v>
      </x:c>
      <x:c r="V1031" s="18" t="n">
        <x:f>IF(U1031=0,0,N1031*Q1031/U1031)</x:f>
        <x:v>0</x:v>
      </x:c>
      <x:c r="W1031" s="18" t="n">
        <x:f>IF(U1031=0,0,P1031*Q1031/U1031)</x:f>
        <x:v>0</x:v>
      </x:c>
      <x:c r="X1031" s="18" t="n">
        <x:f>MAX(V1031,W1031*'01 Controls'!$E$12)</x:f>
        <x:v>0</x:v>
      </x:c>
      <x:c r="Y1031" s="18" t="n">
        <x:f>IF(U1031=0,0,N1031*R1031/U1031)</x:f>
        <x:v>974.2268041237114</x:v>
      </x:c>
      <x:c r="Z1031" s="18" t="n">
        <x:f>IF(U1031=0,0,P1031*R1031/U1031)</x:f>
        <x:v>1251.340206185567</x:v>
      </x:c>
      <x:c r="AA1031" s="18" t="n">
        <x:f>MAX(Y1031,Z1031*'01 Controls'!$E$13)</x:f>
        <x:v>974.2268041237114</x:v>
      </x:c>
      <x:c r="AB1031" s="18" t="n">
        <x:f>IF(U1031=0,0,N1031*S1031/U1031)</x:f>
        <x:v>1159.7938144329896</x:v>
      </x:c>
      <x:c r="AC1031" s="18" t="n">
        <x:f>IF(U1031=0,0,P1031*S1031/U1031)</x:f>
        <x:v>1489.6907216494847</x:v>
      </x:c>
      <x:c r="AD1031" s="18" t="n">
        <x:f>MAX(AB1031,AC1031*'01 Controls'!$E$14)</x:f>
        <x:v>1159.7938144329896</x:v>
      </x:c>
      <x:c r="AE1031" s="18" t="n">
        <x:f>IF(U1031=0,0,N1031*T1031/U1031)</x:f>
        <x:v>115.97938144329898</x:v>
      </x:c>
      <x:c r="AF1031" s="18" t="n">
        <x:f>IF(U1031=0,0,P1031*T1031/U1031)</x:f>
        <x:v>148.96907216494847</x:v>
      </x:c>
      <x:c r="AG1031" s="18" t="n">
        <x:f>MAX(AE1031,AF1031*'01 Controls'!$E$15)</x:f>
        <x:v>115.97938144329898</x:v>
      </x:c>
      <x:c r="AH1031" s="18" t="n">
        <x:f>SUM(V1031,Y1031,AB1031,AE1031)</x:f>
        <x:v>2250.0000000000005</x:v>
      </x:c>
      <x:c r="AI1031" s="18" t="n">
        <x:f>N1031-AH1031</x:f>
        <x:v>-4.547473508864641e-13</x:v>
      </x:c>
      <x:c r="AJ1031" s="18" t="n">
        <x:f>V1031*INDEX('07 Mode Capacity'!$P$6:$P$17,MATCH("AIR-"&amp;I1031,'07 Mode Capacity'!$C$6:$C$17,0))</x:f>
        <x:v>0</x:v>
      </x:c>
      <x:c r="AK1031" s="18" t="n">
        <x:f>Y1031*INDEX('07 Mode Capacity'!$P$6:$P$17,MATCH("OCEAN-"&amp;I1031,'07 Mode Capacity'!$C$6:$C$17,0))</x:f>
        <x:v>85.37761313859563</x:v>
      </x:c>
      <x:c r="AL1031" s="18" t="n">
        <x:f>AB1031*INDEX('07 Mode Capacity'!$P$6:$P$17,MATCH("LAND-"&amp;I1031,'07 Mode Capacity'!$C$6:$C$17,0))</x:f>
        <x:v>141.55036412769638</x:v>
      </x:c>
      <x:c r="AM1031" s="18" t="n">
        <x:f>AE1031*INDEX('07 Mode Capacity'!$P$6:$P$17,MATCH("INLAND-"&amp;I1031,'07 Mode Capacity'!$C$6:$C$17,0))</x:f>
        <x:v>73.21017156142896</x:v>
      </x:c>
      <x:c r="AN1031" s="18" t="n">
        <x:f>SUM(AJ1031:AM1031)</x:f>
        <x:v>300.138148827721</x:v>
      </x:c>
      <x:c r="AO1031" s="17" t="n">
        <x:f>IF(N1031=0,1,AN1031/N1031)</x:f>
        <x:v>0.13339473281232045</x:v>
      </x:c>
      <x:c r="AP1031" s="11" t="str">
        <x:f>IF(AO1031&gt;='01 Controls'!$E$16,"PASS","FAIL")</x:f>
        <x:v>FAIL</x:v>
      </x:c>
      <x:c r="AQ1031" s="11" t="str">
        <x:v>UNQUANTIFIED</x:v>
      </x:c>
      <x:c r="AR1031" s="11" t="str">
        <x:v>Position-class planning record; serial item and receiver open</x:v>
      </x:c>
      <x:c r="AS1031" s="26"/>
      <x:c r="AT1031" s="26"/>
    </x:row>
    <x:row r="1032">
      <x:c r="C1032" s="11" t="str">
        <x:v>C3-A-TDG-FLR-24</x:v>
      </x:c>
      <x:c r="D1032" s="11" t="str">
        <x:v>C3</x:v>
      </x:c>
      <x:c r="E1032" s="11" t="str">
        <x:v>Cascadia earthquake</x:v>
      </x:c>
      <x:c r="F1032" s="11" t="str">
        <x:v>A-TDG</x:v>
      </x:c>
      <x:c r="G1032" s="11" t="str">
        <x:v>Tactical distribution group</x:v>
      </x:c>
      <x:c r="H1032" s="11" t="str">
        <x:v>FLR-24</x:v>
      </x:c>
      <x:c r="I1032" s="19" t="n">
        <x:v>48</x:v>
      </x:c>
      <x:c r="J1032" s="21" t="n">
        <x:v>8</x:v>
      </x:c>
      <x:c r="K1032" s="18" t="n">
        <x:f>'05 Cargo Register'!K136</x:f>
        <x:v>421.875</x:v>
      </x:c>
      <x:c r="L1032" s="18" t="n">
        <x:f>'05 Cargo Register'!N136</x:f>
        <x:v>21</x:v>
      </x:c>
      <x:c r="M1032" s="18" t="n">
        <x:f>'05 Cargo Register'!O136</x:f>
        <x:v>672</x:v>
      </x:c>
      <x:c r="N1032" s="18" t="n">
        <x:f>J1032*K1032</x:f>
        <x:v>3375</x:v>
      </x:c>
      <x:c r="O1032" s="18" t="n">
        <x:f>J1032*L1032</x:f>
        <x:v>168</x:v>
      </x:c>
      <x:c r="P1032" s="18" t="n">
        <x:f>J1032*M1032</x:f>
        <x:v>5376</x:v>
      </x:c>
      <x:c r="Q1032" s="22" t="n">
        <x:f>'01 Controls'!$E$24*'02 Cargo Classes'!$M$11</x:f>
        <x:v>0</x:v>
      </x:c>
      <x:c r="R1032" s="22" t="n">
        <x:f>'01 Controls'!$F$24*'02 Cargo Classes'!$N$11</x:f>
        <x:v>0.42</x:v>
      </x:c>
      <x:c r="S1032" s="22" t="n">
        <x:f>'01 Controls'!$G$24*'02 Cargo Classes'!$O$11</x:f>
        <x:v>0.5</x:v>
      </x:c>
      <x:c r="T1032" s="22" t="n">
        <x:f>'01 Controls'!$H$24*'02 Cargo Classes'!$P$11</x:f>
        <x:v>0.04000000000000001</x:v>
      </x:c>
      <x:c r="U1032" s="22" t="n">
        <x:f>SUM(Q1032:T1032)</x:f>
        <x:v>0.96</x:v>
      </x:c>
      <x:c r="V1032" s="18" t="n">
        <x:f>IF(U1032=0,0,N1032*Q1032/U1032)</x:f>
        <x:v>0</x:v>
      </x:c>
      <x:c r="W1032" s="18" t="n">
        <x:f>IF(U1032=0,0,P1032*Q1032/U1032)</x:f>
        <x:v>0</x:v>
      </x:c>
      <x:c r="X1032" s="18" t="n">
        <x:f>MAX(V1032,W1032*'01 Controls'!$E$12)</x:f>
        <x:v>0</x:v>
      </x:c>
      <x:c r="Y1032" s="18" t="n">
        <x:f>IF(U1032=0,0,N1032*R1032/U1032)</x:f>
        <x:v>1476.5625</x:v>
      </x:c>
      <x:c r="Z1032" s="18" t="n">
        <x:f>IF(U1032=0,0,P1032*R1032/U1032)</x:f>
        <x:v>2352</x:v>
      </x:c>
      <x:c r="AA1032" s="18" t="n">
        <x:f>MAX(Y1032,Z1032*'01 Controls'!$E$13)</x:f>
        <x:v>1476.5625</x:v>
      </x:c>
      <x:c r="AB1032" s="18" t="n">
        <x:f>IF(U1032=0,0,N1032*S1032/U1032)</x:f>
        <x:v>1757.8125</x:v>
      </x:c>
      <x:c r="AC1032" s="18" t="n">
        <x:f>IF(U1032=0,0,P1032*S1032/U1032)</x:f>
        <x:v>2800</x:v>
      </x:c>
      <x:c r="AD1032" s="18" t="n">
        <x:f>MAX(AB1032,AC1032*'01 Controls'!$E$14)</x:f>
        <x:v>1757.8125</x:v>
      </x:c>
      <x:c r="AE1032" s="18" t="n">
        <x:f>IF(U1032=0,0,N1032*T1032/U1032)</x:f>
        <x:v>140.62500000000003</x:v>
      </x:c>
      <x:c r="AF1032" s="18" t="n">
        <x:f>IF(U1032=0,0,P1032*T1032/U1032)</x:f>
        <x:v>224.00000000000006</x:v>
      </x:c>
      <x:c r="AG1032" s="18" t="n">
        <x:f>MAX(AE1032,AF1032*'01 Controls'!$E$15)</x:f>
        <x:v>140.62500000000003</x:v>
      </x:c>
      <x:c r="AH1032" s="18" t="n">
        <x:f>SUM(V1032,Y1032,AB1032,AE1032)</x:f>
        <x:v>3375</x:v>
      </x:c>
      <x:c r="AI1032" s="18" t="n">
        <x:f>N1032-AH1032</x:f>
        <x:v>0</x:v>
      </x:c>
      <x:c r="AJ1032" s="18" t="n">
        <x:f>V1032*INDEX('07 Mode Capacity'!$P$6:$P$17,MATCH("AIR-"&amp;I1032,'07 Mode Capacity'!$C$6:$C$17,0))</x:f>
        <x:v>0</x:v>
      </x:c>
      <x:c r="AK1032" s="18" t="n">
        <x:f>Y1032*INDEX('07 Mode Capacity'!$P$6:$P$17,MATCH("OCEAN-"&amp;I1032,'07 Mode Capacity'!$C$6:$C$17,0))</x:f>
        <x:v>129.400444913184</x:v>
      </x:c>
      <x:c r="AL1032" s="18" t="n">
        <x:f>AB1032*INDEX('07 Mode Capacity'!$P$6:$P$17,MATCH("LAND-"&amp;I1032,'07 Mode Capacity'!$C$6:$C$17,0))</x:f>
        <x:v>214.53727063103983</x:v>
      </x:c>
      <x:c r="AM1032" s="18" t="n">
        <x:f>AE1032*INDEX('07 Mode Capacity'!$P$6:$P$17,MATCH("INLAND-"&amp;I1032,'07 Mode Capacity'!$C$6:$C$17,0))</x:f>
        <x:v>88.76733301823263</x:v>
      </x:c>
      <x:c r="AN1032" s="18" t="n">
        <x:f>SUM(AJ1032:AM1032)</x:f>
        <x:v>432.70504856245645</x:v>
      </x:c>
      <x:c r="AO1032" s="17" t="n">
        <x:f>IF(N1032=0,1,AN1032/N1032)</x:f>
        <x:v>0.12820890327776488</x:v>
      </x:c>
      <x:c r="AP1032" s="11" t="str">
        <x:f>IF(AO1032&gt;='01 Controls'!$E$16,"PASS","FAIL")</x:f>
        <x:v>FAIL</x:v>
      </x:c>
      <x:c r="AQ1032" s="11" t="str">
        <x:v>UNQUANTIFIED</x:v>
      </x:c>
      <x:c r="AR1032" s="11" t="str">
        <x:v>Position-class planning record; serial item and receiver open</x:v>
      </x:c>
      <x:c r="AS1032" s="26"/>
      <x:c r="AT1032" s="26"/>
    </x:row>
    <x:row r="1033">
      <x:c r="C1033" s="11" t="str">
        <x:v>C3-A-TDG-ROL-30</x:v>
      </x:c>
      <x:c r="D1033" s="11" t="str">
        <x:v>C3</x:v>
      </x:c>
      <x:c r="E1033" s="11" t="str">
        <x:v>Cascadia earthquake</x:v>
      </x:c>
      <x:c r="F1033" s="11" t="str">
        <x:v>A-TDG</x:v>
      </x:c>
      <x:c r="G1033" s="11" t="str">
        <x:v>Tactical distribution group</x:v>
      </x:c>
      <x:c r="H1033" s="11" t="str">
        <x:v>ROL-30</x:v>
      </x:c>
      <x:c r="I1033" s="19" t="n">
        <x:v>48</x:v>
      </x:c>
      <x:c r="J1033" s="21" t="n">
        <x:v>8</x:v>
      </x:c>
      <x:c r="K1033" s="18" t="n">
        <x:f>'05 Cargo Register'!K137</x:f>
        <x:v>506.25</x:v>
      </x:c>
      <x:c r="L1033" s="18" t="n">
        <x:f>'05 Cargo Register'!N137</x:f>
        <x:v>22</x:v>
      </x:c>
      <x:c r="M1033" s="18" t="n">
        <x:f>'05 Cargo Register'!O137</x:f>
        <x:v>1402.5</x:v>
      </x:c>
      <x:c r="N1033" s="18" t="n">
        <x:f>J1033*K1033</x:f>
        <x:v>4050</x:v>
      </x:c>
      <x:c r="O1033" s="18" t="n">
        <x:f>J1033*L1033</x:f>
        <x:v>176</x:v>
      </x:c>
      <x:c r="P1033" s="18" t="n">
        <x:f>J1033*M1033</x:f>
        <x:v>11220</x:v>
      </x:c>
      <x:c r="Q1033" s="22" t="n">
        <x:f>'01 Controls'!$E$24*'02 Cargo Classes'!$M$12</x:f>
        <x:v>0</x:v>
      </x:c>
      <x:c r="R1033" s="22" t="n">
        <x:f>'01 Controls'!$F$24*'02 Cargo Classes'!$N$12</x:f>
        <x:v>0.35</x:v>
      </x:c>
      <x:c r="S1033" s="22" t="n">
        <x:f>'01 Controls'!$G$24*'02 Cargo Classes'!$O$12</x:f>
        <x:v>0.75</x:v>
      </x:c>
      <x:c r="T1033" s="22" t="n">
        <x:f>'01 Controls'!$H$24*'02 Cargo Classes'!$P$12</x:f>
        <x:v>0.03</x:v>
      </x:c>
      <x:c r="U1033" s="22" t="n">
        <x:f>SUM(Q1033:T1033)</x:f>
        <x:v>1.1300000000000001</x:v>
      </x:c>
      <x:c r="V1033" s="18" t="n">
        <x:f>IF(U1033=0,0,N1033*Q1033/U1033)</x:f>
        <x:v>0</x:v>
      </x:c>
      <x:c r="W1033" s="18" t="n">
        <x:f>IF(U1033=0,0,P1033*Q1033/U1033)</x:f>
        <x:v>0</x:v>
      </x:c>
      <x:c r="X1033" s="18" t="n">
        <x:f>MAX(V1033,W1033*'01 Controls'!$E$12)</x:f>
        <x:v>0</x:v>
      </x:c>
      <x:c r="Y1033" s="18" t="n">
        <x:f>IF(U1033=0,0,N1033*R1033/U1033)</x:f>
        <x:v>1254.4247787610618</x:v>
      </x:c>
      <x:c r="Z1033" s="18" t="n">
        <x:f>IF(U1033=0,0,P1033*R1033/U1033)</x:f>
        <x:v>3475.2212389380525</x:v>
      </x:c>
      <x:c r="AA1033" s="18" t="n">
        <x:f>MAX(Y1033,Z1033*'01 Controls'!$E$13)</x:f>
        <x:v>1254.4247787610618</x:v>
      </x:c>
      <x:c r="AB1033" s="18" t="n">
        <x:f>IF(U1033=0,0,N1033*S1033/U1033)</x:f>
        <x:v>2688.0530973451323</x:v>
      </x:c>
      <x:c r="AC1033" s="18" t="n">
        <x:f>IF(U1033=0,0,P1033*S1033/U1033)</x:f>
        <x:v>7446.9026548672555</x:v>
      </x:c>
      <x:c r="AD1033" s="18" t="n">
        <x:f>MAX(AB1033,AC1033*'01 Controls'!$E$14)</x:f>
        <x:v>2688.0530973451323</x:v>
      </x:c>
      <x:c r="AE1033" s="18" t="n">
        <x:f>IF(U1033=0,0,N1033*T1033/U1033)</x:f>
        <x:v>107.5221238938053</x:v>
      </x:c>
      <x:c r="AF1033" s="18" t="n">
        <x:f>IF(U1033=0,0,P1033*T1033/U1033)</x:f>
        <x:v>297.8761061946902</x:v>
      </x:c>
      <x:c r="AG1033" s="18" t="n">
        <x:f>MAX(AE1033,AF1033*'01 Controls'!$E$15)</x:f>
        <x:v>107.5221238938053</x:v>
      </x:c>
      <x:c r="AH1033" s="18" t="n">
        <x:f>SUM(V1033,Y1033,AB1033,AE1033)</x:f>
        <x:v>4049.9999999999995</x:v>
      </x:c>
      <x:c r="AI1033" s="18" t="n">
        <x:f>N1033-AH1033</x:f>
        <x:v>4.547473508864641e-13</x:v>
      </x:c>
      <x:c r="AJ1033" s="18" t="n">
        <x:f>V1033*INDEX('07 Mode Capacity'!$P$6:$P$17,MATCH("AIR-"&amp;I1033,'07 Mode Capacity'!$C$6:$C$17,0))</x:f>
        <x:v>0</x:v>
      </x:c>
      <x:c r="AK1033" s="18" t="n">
        <x:f>Y1033*INDEX('07 Mode Capacity'!$P$6:$P$17,MATCH("OCEAN-"&amp;I1033,'07 Mode Capacity'!$C$6:$C$17,0))</x:f>
        <x:v>109.933121342174</x:v>
      </x:c>
      <x:c r="AL1033" s="18" t="n">
        <x:f>AB1033*INDEX('07 Mode Capacity'!$P$6:$P$17,MATCH("LAND-"&amp;I1033,'07 Mode Capacity'!$C$6:$C$17,0))</x:f>
        <x:v>328.0711536729529</x:v>
      </x:c>
      <x:c r="AM1033" s="18" t="n">
        <x:f>AE1033*INDEX('07 Mode Capacity'!$P$6:$P$17,MATCH("INLAND-"&amp;I1033,'07 Mode Capacity'!$C$6:$C$17,0))</x:f>
        <x:v>67.87165993606457</x:v>
      </x:c>
      <x:c r="AN1033" s="18" t="n">
        <x:f>SUM(AJ1033:AM1033)</x:f>
        <x:v>505.8759349511915</x:v>
      </x:c>
      <x:c r="AO1033" s="17" t="n">
        <x:f>IF(N1033=0,1,AN1033/N1033)</x:f>
        <x:v>0.12490763825955345</x:v>
      </x:c>
      <x:c r="AP1033" s="11" t="str">
        <x:f>IF(AO1033&gt;='01 Controls'!$E$16,"PASS","FAIL")</x:f>
        <x:v>FAIL</x:v>
      </x:c>
      <x:c r="AQ1033" s="11" t="str">
        <x:v>UNQUANTIFIED</x:v>
      </x:c>
      <x:c r="AR1033" s="11" t="str">
        <x:v>Position-class planning record; serial item and receiver open</x:v>
      </x:c>
      <x:c r="AS1033" s="26"/>
      <x:c r="AT1033" s="26"/>
    </x:row>
    <x:row r="1034">
      <x:c r="C1034" s="11" t="str">
        <x:v>C3-A-TDG-LIN-18</x:v>
      </x:c>
      <x:c r="D1034" s="11" t="str">
        <x:v>C3</x:v>
      </x:c>
      <x:c r="E1034" s="11" t="str">
        <x:v>Cascadia earthquake</x:v>
      </x:c>
      <x:c r="F1034" s="11" t="str">
        <x:v>A-TDG</x:v>
      </x:c>
      <x:c r="G1034" s="11" t="str">
        <x:v>Tactical distribution group</x:v>
      </x:c>
      <x:c r="H1034" s="11" t="str">
        <x:v>LIN-18</x:v>
      </x:c>
      <x:c r="I1034" s="19" t="n">
        <x:v>72</x:v>
      </x:c>
      <x:c r="J1034" s="21" t="n">
        <x:v>8</x:v>
      </x:c>
      <x:c r="K1034" s="18" t="n">
        <x:f>'05 Cargo Register'!K138</x:f>
        <x:v>112.5</x:v>
      </x:c>
      <x:c r="L1034" s="18" t="n">
        <x:f>'05 Cargo Register'!N138</x:f>
        <x:v>8</x:v>
      </x:c>
      <x:c r="M1034" s="18" t="n">
        <x:f>'05 Cargo Register'!O138</x:f>
        <x:v>352</x:v>
      </x:c>
      <x:c r="N1034" s="18" t="n">
        <x:f>J1034*K1034</x:f>
        <x:v>900</x:v>
      </x:c>
      <x:c r="O1034" s="18" t="n">
        <x:f>J1034*L1034</x:f>
        <x:v>64</x:v>
      </x:c>
      <x:c r="P1034" s="18" t="n">
        <x:f>J1034*M1034</x:f>
        <x:v>2816</x:v>
      </x:c>
      <x:c r="Q1034" s="22" t="n">
        <x:f>'01 Controls'!$E$24*'02 Cargo Classes'!$M$13</x:f>
        <x:v>0</x:v>
      </x:c>
      <x:c r="R1034" s="22" t="n">
        <x:f>'01 Controls'!$F$24*'02 Cargo Classes'!$N$13</x:f>
        <x:v>0.42</x:v>
      </x:c>
      <x:c r="S1034" s="22" t="n">
        <x:f>'01 Controls'!$G$24*'02 Cargo Classes'!$O$13</x:f>
        <x:v>0.5</x:v>
      </x:c>
      <x:c r="T1034" s="22" t="n">
        <x:f>'01 Controls'!$H$24*'02 Cargo Classes'!$P$13</x:f>
        <x:v>0.05</x:v>
      </x:c>
      <x:c r="U1034" s="22" t="n">
        <x:f>SUM(Q1034:T1034)</x:f>
        <x:v>0.97</x:v>
      </x:c>
      <x:c r="V1034" s="18" t="n">
        <x:f>IF(U1034=0,0,N1034*Q1034/U1034)</x:f>
        <x:v>0</x:v>
      </x:c>
      <x:c r="W1034" s="18" t="n">
        <x:f>IF(U1034=0,0,P1034*Q1034/U1034)</x:f>
        <x:v>0</x:v>
      </x:c>
      <x:c r="X1034" s="18" t="n">
        <x:f>MAX(V1034,W1034*'01 Controls'!$E$12)</x:f>
        <x:v>0</x:v>
      </x:c>
      <x:c r="Y1034" s="18" t="n">
        <x:f>IF(U1034=0,0,N1034*R1034/U1034)</x:f>
        <x:v>389.69072164948454</x:v>
      </x:c>
      <x:c r="Z1034" s="18" t="n">
        <x:f>IF(U1034=0,0,P1034*R1034/U1034)</x:f>
        <x:v>1219.298969072165</x:v>
      </x:c>
      <x:c r="AA1034" s="18" t="n">
        <x:f>MAX(Y1034,Z1034*'01 Controls'!$E$13)</x:f>
        <x:v>389.69072164948454</x:v>
      </x:c>
      <x:c r="AB1034" s="18" t="n">
        <x:f>IF(U1034=0,0,N1034*S1034/U1034)</x:f>
        <x:v>463.9175257731959</x:v>
      </x:c>
      <x:c r="AC1034" s="18" t="n">
        <x:f>IF(U1034=0,0,P1034*S1034/U1034)</x:f>
        <x:v>1451.5463917525774</x:v>
      </x:c>
      <x:c r="AD1034" s="18" t="n">
        <x:f>MAX(AB1034,AC1034*'01 Controls'!$E$14)</x:f>
        <x:v>463.9175257731959</x:v>
      </x:c>
      <x:c r="AE1034" s="18" t="n">
        <x:f>IF(U1034=0,0,N1034*T1034/U1034)</x:f>
        <x:v>46.391752577319586</x:v>
      </x:c>
      <x:c r="AF1034" s="18" t="n">
        <x:f>IF(U1034=0,0,P1034*T1034/U1034)</x:f>
        <x:v>145.15463917525776</x:v>
      </x:c>
      <x:c r="AG1034" s="18" t="n">
        <x:f>MAX(AE1034,AF1034*'01 Controls'!$E$15)</x:f>
        <x:v>46.391752577319586</x:v>
      </x:c>
      <x:c r="AH1034" s="18" t="n">
        <x:f>SUM(V1034,Y1034,AB1034,AE1034)</x:f>
        <x:v>900.0000000000001</x:v>
      </x:c>
      <x:c r="AI1034" s="18" t="n">
        <x:f>N1034-AH1034</x:f>
        <x:v>-1.1368683772161603e-13</x:v>
      </x:c>
      <x:c r="AJ1034" s="18" t="n">
        <x:f>V1034*INDEX('07 Mode Capacity'!$P$6:$P$17,MATCH("AIR-"&amp;I1034,'07 Mode Capacity'!$C$6:$C$17,0))</x:f>
        <x:v>0</x:v>
      </x:c>
      <x:c r="AK1034" s="18" t="n">
        <x:f>Y1034*INDEX('07 Mode Capacity'!$P$6:$P$17,MATCH("OCEAN-"&amp;I1034,'07 Mode Capacity'!$C$6:$C$17,0))</x:f>
        <x:v>305.03741827483486</x:v>
      </x:c>
      <x:c r="AL1034" s="18" t="n">
        <x:f>AB1034*INDEX('07 Mode Capacity'!$P$6:$P$17,MATCH("LAND-"&amp;I1034,'07 Mode Capacity'!$C$6:$C$17,0))</x:f>
        <x:v>331.7057743825516</x:v>
      </x:c>
      <x:c r="AM1034" s="18" t="n">
        <x:f>AE1034*INDEX('07 Mode Capacity'!$P$6:$P$17,MATCH("INLAND-"&amp;I1034,'07 Mode Capacity'!$C$6:$C$17,0))</x:f>
        <x:v>46.391752577319586</x:v>
      </x:c>
      <x:c r="AN1034" s="18" t="n">
        <x:f>SUM(AJ1034:AM1034)</x:f>
        <x:v>683.1349452347062</x:v>
      </x:c>
      <x:c r="AO1034" s="17" t="n">
        <x:f>IF(N1034=0,1,AN1034/N1034)</x:f>
        <x:v>0.7590388280385624</x:v>
      </x:c>
      <x:c r="AP1034" s="11" t="str">
        <x:f>IF(AO1034&gt;='01 Controls'!$E$16,"PASS","FAIL")</x:f>
        <x:v>FAIL</x:v>
      </x:c>
      <x:c r="AQ1034" s="11" t="str">
        <x:v>UNQUANTIFIED</x:v>
      </x:c>
      <x:c r="AR1034" s="11" t="str">
        <x:v>Position-class planning record; serial item and receiver open</x:v>
      </x:c>
      <x:c r="AS1034" s="26"/>
      <x:c r="AT1034" s="26"/>
    </x:row>
    <x:row r="1035">
      <x:c r="C1035" s="11" t="str">
        <x:v>C3-A-TDG-BLK-08</x:v>
      </x:c>
      <x:c r="D1035" s="11" t="str">
        <x:v>C3</x:v>
      </x:c>
      <x:c r="E1035" s="11" t="str">
        <x:v>Cascadia earthquake</x:v>
      </x:c>
      <x:c r="F1035" s="11" t="str">
        <x:v>A-TDG</x:v>
      </x:c>
      <x:c r="G1035" s="11" t="str">
        <x:v>Tactical distribution group</x:v>
      </x:c>
      <x:c r="H1035" s="11" t="str">
        <x:v>BLK-08</x:v>
      </x:c>
      <x:c r="I1035" s="19" t="n">
        <x:v>48</x:v>
      </x:c>
      <x:c r="J1035" s="21" t="n">
        <x:v>8</x:v>
      </x:c>
      <x:c r="K1035" s="18" t="n">
        <x:f>'05 Cargo Register'!K139</x:f>
        <x:v>56.25</x:v>
      </x:c>
      <x:c r="L1035" s="18" t="n">
        <x:f>'05 Cargo Register'!N139</x:f>
        <x:v>9</x:v>
      </x:c>
      <x:c r="M1035" s="18" t="n">
        <x:f>'05 Cargo Register'!O139</x:f>
        <x:v>459</x:v>
      </x:c>
      <x:c r="N1035" s="18" t="n">
        <x:f>J1035*K1035</x:f>
        <x:v>450</x:v>
      </x:c>
      <x:c r="O1035" s="18" t="n">
        <x:f>J1035*L1035</x:f>
        <x:v>72</x:v>
      </x:c>
      <x:c r="P1035" s="18" t="n">
        <x:f>J1035*M1035</x:f>
        <x:v>3672</x:v>
      </x:c>
      <x:c r="Q1035" s="22" t="n">
        <x:f>'01 Controls'!$E$24*'02 Cargo Classes'!$M$14</x:f>
        <x:v>0.1</x:v>
      </x:c>
      <x:c r="R1035" s="22" t="n">
        <x:f>'01 Controls'!$F$24*'02 Cargo Classes'!$N$14</x:f>
        <x:v>0.27999999999999997</x:v>
      </x:c>
      <x:c r="S1035" s="22" t="n">
        <x:f>'01 Controls'!$G$24*'02 Cargo Classes'!$O$14</x:f>
        <x:v>0.5</x:v>
      </x:c>
      <x:c r="T1035" s="22" t="n">
        <x:f>'01 Controls'!$H$24*'02 Cargo Classes'!$P$14</x:f>
        <x:v>0.025</x:v>
      </x:c>
      <x:c r="U1035" s="22" t="n">
        <x:f>SUM(Q1035:T1035)</x:f>
        <x:v>0.905</x:v>
      </x:c>
      <x:c r="V1035" s="18" t="n">
        <x:f>IF(U1035=0,0,N1035*Q1035/U1035)</x:f>
        <x:v>49.72375690607735</x:v>
      </x:c>
      <x:c r="W1035" s="18" t="n">
        <x:f>IF(U1035=0,0,P1035*Q1035/U1035)</x:f>
        <x:v>405.7458563535912</x:v>
      </x:c>
      <x:c r="X1035" s="18" t="n">
        <x:f>MAX(V1035,W1035*'01 Controls'!$E$12)</x:f>
        <x:v>101.4364640883978</x:v>
      </x:c>
      <x:c r="Y1035" s="18" t="n">
        <x:f>IF(U1035=0,0,N1035*R1035/U1035)</x:f>
        <x:v>139.22651933701655</x:v>
      </x:c>
      <x:c r="Z1035" s="18" t="n">
        <x:f>IF(U1035=0,0,P1035*R1035/U1035)</x:f>
        <x:v>1136.088397790055</x:v>
      </x:c>
      <x:c r="AA1035" s="18" t="n">
        <x:f>MAX(Y1035,Z1035*'01 Controls'!$E$13)</x:f>
        <x:v>170.41325966850826</x:v>
      </x:c>
      <x:c r="AB1035" s="18" t="n">
        <x:f>IF(U1035=0,0,N1035*S1035/U1035)</x:f>
        <x:v>248.61878453038673</x:v>
      </x:c>
      <x:c r="AC1035" s="18" t="n">
        <x:f>IF(U1035=0,0,P1035*S1035/U1035)</x:f>
        <x:v>2028.7292817679559</x:v>
      </x:c>
      <x:c r="AD1035" s="18" t="n">
        <x:f>MAX(AB1035,AC1035*'01 Controls'!$E$14)</x:f>
        <x:v>405.7458563535912</x:v>
      </x:c>
      <x:c r="AE1035" s="18" t="n">
        <x:f>IF(U1035=0,0,N1035*T1035/U1035)</x:f>
        <x:v>12.430939226519337</x:v>
      </x:c>
      <x:c r="AF1035" s="18" t="n">
        <x:f>IF(U1035=0,0,P1035*T1035/U1035)</x:f>
        <x:v>101.4364640883978</x:v>
      </x:c>
      <x:c r="AG1035" s="18" t="n">
        <x:f>MAX(AE1035,AF1035*'01 Controls'!$E$15)</x:f>
        <x:v>18.258563535911602</x:v>
      </x:c>
      <x:c r="AH1035" s="18" t="n">
        <x:f>SUM(V1035,Y1035,AB1035,AE1035)</x:f>
        <x:v>449.99999999999994</x:v>
      </x:c>
      <x:c r="AI1035" s="18" t="n">
        <x:f>N1035-AH1035</x:f>
        <x:v>5.684341886080802e-14</x:v>
      </x:c>
      <x:c r="AJ1035" s="18" t="n">
        <x:f>V1035*INDEX('07 Mode Capacity'!$P$6:$P$17,MATCH("AIR-"&amp;I1035,'07 Mode Capacity'!$C$6:$C$17,0))</x:f>
        <x:v>13.939342124881954</x:v>
      </x:c>
      <x:c r="AK1035" s="18" t="n">
        <x:f>Y1035*INDEX('07 Mode Capacity'!$P$6:$P$17,MATCH("OCEAN-"&amp;I1035,'07 Mode Capacity'!$C$6:$C$17,0))</x:f>
        <x:v>12.201294253324162</x:v>
      </x:c>
      <x:c r="AL1035" s="18" t="n">
        <x:f>AB1035*INDEX('07 Mode Capacity'!$P$6:$P$17,MATCH("LAND-"&amp;I1035,'07 Mode Capacity'!$C$6:$C$17,0))</x:f>
        <x:v>30.343392973229943</x:v>
      </x:c>
      <x:c r="AM1035" s="18" t="n">
        <x:f>AE1035*INDEX('07 Mode Capacity'!$P$6:$P$17,MATCH("INLAND-"&amp;I1035,'07 Mode Capacity'!$C$6:$C$17,0))</x:f>
        <x:v>7.846836067910066</x:v>
      </x:c>
      <x:c r="AN1035" s="18" t="n">
        <x:f>SUM(AJ1035:AM1035)</x:f>
        <x:v>64.33086541934613</x:v>
      </x:c>
      <x:c r="AO1035" s="17" t="n">
        <x:f>IF(N1035=0,1,AN1035/N1035)</x:f>
        <x:v>0.14295747870965805</x:v>
      </x:c>
      <x:c r="AP1035" s="11" t="str">
        <x:f>IF(AO1035&gt;='01 Controls'!$E$16,"PASS","FAIL")</x:f>
        <x:v>FAIL</x:v>
      </x:c>
      <x:c r="AQ1035" s="11" t="str">
        <x:v>UNQUANTIFIED</x:v>
      </x:c>
      <x:c r="AR1035" s="11" t="str">
        <x:v>Position-class planning record; serial item and receiver open</x:v>
      </x:c>
      <x:c r="AS1035" s="26"/>
      <x:c r="AT1035" s="26"/>
    </x:row>
    <x:row r="1036">
      <x:c r="C1036" s="11" t="str">
        <x:v>C3-A-TDG-OOG-80</x:v>
      </x:c>
      <x:c r="D1036" s="11" t="str">
        <x:v>C3</x:v>
      </x:c>
      <x:c r="E1036" s="11" t="str">
        <x:v>Cascadia earthquake</x:v>
      </x:c>
      <x:c r="F1036" s="11" t="str">
        <x:v>A-TDG</x:v>
      </x:c>
      <x:c r="G1036" s="11" t="str">
        <x:v>Tactical distribution group</x:v>
      </x:c>
      <x:c r="H1036" s="11" t="str">
        <x:v>OOG-80</x:v>
      </x:c>
      <x:c r="I1036" s="19" t="n">
        <x:v>72</x:v>
      </x:c>
      <x:c r="J1036" s="21" t="n">
        <x:v>8</x:v>
      </x:c>
      <x:c r="K1036" s="18" t="n">
        <x:f>'05 Cargo Register'!K140</x:f>
        <x:v>562.5</x:v>
      </x:c>
      <x:c r="L1036" s="18" t="n">
        <x:f>'05 Cargo Register'!N140</x:f>
        <x:v>10</x:v>
      </x:c>
      <x:c r="M1036" s="18" t="n">
        <x:f>'05 Cargo Register'!O140</x:f>
        <x:v>1760</x:v>
      </x:c>
      <x:c r="N1036" s="18" t="n">
        <x:f>J1036*K1036</x:f>
        <x:v>4500</x:v>
      </x:c>
      <x:c r="O1036" s="18" t="n">
        <x:f>J1036*L1036</x:f>
        <x:v>80</x:v>
      </x:c>
      <x:c r="P1036" s="18" t="n">
        <x:f>J1036*M1036</x:f>
        <x:v>14080</x:v>
      </x:c>
      <x:c r="Q1036" s="22" t="n">
        <x:f>'01 Controls'!$E$24*'02 Cargo Classes'!$M$15</x:f>
        <x:v>0</x:v>
      </x:c>
      <x:c r="R1036" s="22" t="n">
        <x:f>'01 Controls'!$F$24*'02 Cargo Classes'!$N$15</x:f>
        <x:v>0.7</x:v>
      </x:c>
      <x:c r="S1036" s="22" t="n">
        <x:f>'01 Controls'!$G$24*'02 Cargo Classes'!$O$15</x:f>
        <x:v>0.3</x:v>
      </x:c>
      <x:c r="T1036" s="22" t="n">
        <x:f>'01 Controls'!$H$24*'02 Cargo Classes'!$P$15</x:f>
        <x:v>0.025</x:v>
      </x:c>
      <x:c r="U1036" s="22" t="n">
        <x:f>SUM(Q1036:T1036)</x:f>
        <x:v>1.025</x:v>
      </x:c>
      <x:c r="V1036" s="18" t="n">
        <x:f>IF(U1036=0,0,N1036*Q1036/U1036)</x:f>
        <x:v>0</x:v>
      </x:c>
      <x:c r="W1036" s="18" t="n">
        <x:f>IF(U1036=0,0,P1036*Q1036/U1036)</x:f>
        <x:v>0</x:v>
      </x:c>
      <x:c r="X1036" s="18" t="n">
        <x:f>MAX(V1036,W1036*'01 Controls'!$E$12)</x:f>
        <x:v>0</x:v>
      </x:c>
      <x:c r="Y1036" s="18" t="n">
        <x:f>IF(U1036=0,0,N1036*R1036/U1036)</x:f>
        <x:v>3073.1707317073174</x:v>
      </x:c>
      <x:c r="Z1036" s="18" t="n">
        <x:f>IF(U1036=0,0,P1036*R1036/U1036)</x:f>
        <x:v>9615.609756097561</x:v>
      </x:c>
      <x:c r="AA1036" s="18" t="n">
        <x:f>MAX(Y1036,Z1036*'01 Controls'!$E$13)</x:f>
        <x:v>3073.1707317073174</x:v>
      </x:c>
      <x:c r="AB1036" s="18" t="n">
        <x:f>IF(U1036=0,0,N1036*S1036/U1036)</x:f>
        <x:v>1317.0731707317075</x:v>
      </x:c>
      <x:c r="AC1036" s="18" t="n">
        <x:f>IF(U1036=0,0,P1036*S1036/U1036)</x:f>
        <x:v>4120.975609756098</x:v>
      </x:c>
      <x:c r="AD1036" s="18" t="n">
        <x:f>MAX(AB1036,AC1036*'01 Controls'!$E$14)</x:f>
        <x:v>1317.0731707317075</x:v>
      </x:c>
      <x:c r="AE1036" s="18" t="n">
        <x:f>IF(U1036=0,0,N1036*T1036/U1036)</x:f>
        <x:v>109.75609756097562</x:v>
      </x:c>
      <x:c r="AF1036" s="18" t="n">
        <x:f>IF(U1036=0,0,P1036*T1036/U1036)</x:f>
        <x:v>343.4146341463415</x:v>
      </x:c>
      <x:c r="AG1036" s="18" t="n">
        <x:f>MAX(AE1036,AF1036*'01 Controls'!$E$15)</x:f>
        <x:v>109.75609756097562</x:v>
      </x:c>
      <x:c r="AH1036" s="18" t="n">
        <x:f>SUM(V1036,Y1036,AB1036,AE1036)</x:f>
        <x:v>4500.000000000001</x:v>
      </x:c>
      <x:c r="AI1036" s="18" t="n">
        <x:f>N1036-AH1036</x:f>
        <x:v>-9.094947017729282e-13</x:v>
      </x:c>
      <x:c r="AJ1036" s="18" t="n">
        <x:f>V1036*INDEX('07 Mode Capacity'!$P$6:$P$17,MATCH("AIR-"&amp;I1036,'07 Mode Capacity'!$C$6:$C$17,0))</x:f>
        <x:v>0</x:v>
      </x:c>
      <x:c r="AK1036" s="18" t="n">
        <x:f>Y1036*INDEX('07 Mode Capacity'!$P$6:$P$17,MATCH("OCEAN-"&amp;I1036,'07 Mode Capacity'!$C$6:$C$17,0))</x:f>
        <x:v>2405.579640053576</x:v>
      </x:c>
      <x:c r="AL1036" s="18" t="n">
        <x:f>AB1036*INDEX('07 Mode Capacity'!$P$6:$P$17,MATCH("LAND-"&amp;I1036,'07 Mode Capacity'!$C$6:$C$17,0))</x:f>
        <x:v>941.7207838568053</x:v>
      </x:c>
      <x:c r="AM1036" s="18" t="n">
        <x:f>AE1036*INDEX('07 Mode Capacity'!$P$6:$P$17,MATCH("INLAND-"&amp;I1036,'07 Mode Capacity'!$C$6:$C$17,0))</x:f>
        <x:v>109.75609756097562</x:v>
      </x:c>
      <x:c r="AN1036" s="18" t="n">
        <x:f>SUM(AJ1036:AM1036)</x:f>
        <x:v>3457.056521471357</x:v>
      </x:c>
      <x:c r="AO1036" s="17" t="n">
        <x:f>IF(N1036=0,1,AN1036/N1036)</x:f>
        <x:v>0.7682347825491904</x:v>
      </x:c>
      <x:c r="AP1036" s="11" t="str">
        <x:f>IF(AO1036&gt;='01 Controls'!$E$16,"PASS","FAIL")</x:f>
        <x:v>FAIL</x:v>
      </x:c>
      <x:c r="AQ1036" s="11" t="str">
        <x:v>UNQUANTIFIED</x:v>
      </x:c>
      <x:c r="AR1036" s="11" t="str">
        <x:v>Position-class planning record; serial item and receiver open</x:v>
      </x:c>
      <x:c r="AS1036" s="26"/>
      <x:c r="AT1036" s="26"/>
    </x:row>
    <x:row r="1037">
      <x:c r="C1037" s="11" t="str">
        <x:v>C3-A-SRG-APL-45</x:v>
      </x:c>
      <x:c r="D1037" s="11" t="str">
        <x:v>C3</x:v>
      </x:c>
      <x:c r="E1037" s="11" t="str">
        <x:v>Cascadia earthquake</x:v>
      </x:c>
      <x:c r="F1037" s="11" t="str">
        <x:v>A-SRG</x:v>
      </x:c>
      <x:c r="G1037" s="11" t="str">
        <x:v>Air sensing and relay group</x:v>
      </x:c>
      <x:c r="H1037" s="11" t="str">
        <x:v>APL-45</x:v>
      </x:c>
      <x:c r="I1037" s="19" t="n">
        <x:v>24</x:v>
      </x:c>
      <x:c r="J1037" s="21" t="n">
        <x:v>5</x:v>
      </x:c>
      <x:c r="K1037" s="18" t="n">
        <x:f>'05 Cargo Register'!K141</x:f>
        <x:v>225</x:v>
      </x:c>
      <x:c r="L1037" s="18" t="n">
        <x:f>'05 Cargo Register'!N141</x:f>
        <x:v>59</x:v>
      </x:c>
      <x:c r="M1037" s="18" t="n">
        <x:f>'05 Cargo Register'!O141</x:f>
        <x:v>442.5</x:v>
      </x:c>
      <x:c r="N1037" s="18" t="n">
        <x:f>J1037*K1037</x:f>
        <x:v>1125</x:v>
      </x:c>
      <x:c r="O1037" s="18" t="n">
        <x:f>J1037*L1037</x:f>
        <x:v>295</x:v>
      </x:c>
      <x:c r="P1037" s="18" t="n">
        <x:f>J1037*M1037</x:f>
        <x:v>2212.5</x:v>
      </x:c>
      <x:c r="Q1037" s="22" t="n">
        <x:f>'01 Controls'!$E$24*'02 Cargo Classes'!$M$6</x:f>
        <x:v>0.30000000000000004</x:v>
      </x:c>
      <x:c r="R1037" s="22" t="n">
        <x:f>'01 Controls'!$F$24*'02 Cargo Classes'!$N$6</x:f>
        <x:v>0.13999999999999999</x:v>
      </x:c>
      <x:c r="S1037" s="22" t="n">
        <x:f>'01 Controls'!$G$24*'02 Cargo Classes'!$O$6</x:f>
        <x:v>0.5</x:v>
      </x:c>
      <x:c r="T1037" s="22" t="n">
        <x:f>'01 Controls'!$H$24*'02 Cargo Classes'!$P$6</x:f>
        <x:v>0.015</x:v>
      </x:c>
      <x:c r="U1037" s="22" t="n">
        <x:f>SUM(Q1037:T1037)</x:f>
        <x:v>0.9550000000000001</x:v>
      </x:c>
      <x:c r="V1037" s="18" t="n">
        <x:f>IF(U1037=0,0,N1037*Q1037/U1037)</x:f>
        <x:v>353.4031413612566</x:v>
      </x:c>
      <x:c r="W1037" s="18" t="n">
        <x:f>IF(U1037=0,0,P1037*Q1037/U1037)</x:f>
        <x:v>695.0261780104713</x:v>
      </x:c>
      <x:c r="X1037" s="18" t="n">
        <x:f>MAX(V1037,W1037*'01 Controls'!$E$12)</x:f>
        <x:v>353.4031413612566</x:v>
      </x:c>
      <x:c r="Y1037" s="18" t="n">
        <x:f>IF(U1037=0,0,N1037*R1037/U1037)</x:f>
        <x:v>164.92146596858635</x:v>
      </x:c>
      <x:c r="Z1037" s="18" t="n">
        <x:f>IF(U1037=0,0,P1037*R1037/U1037)</x:f>
        <x:v>324.3455497382198</x:v>
      </x:c>
      <x:c r="AA1037" s="18" t="n">
        <x:f>MAX(Y1037,Z1037*'01 Controls'!$E$13)</x:f>
        <x:v>164.92146596858635</x:v>
      </x:c>
      <x:c r="AB1037" s="18" t="n">
        <x:f>IF(U1037=0,0,N1037*S1037/U1037)</x:f>
        <x:v>589.0052356020942</x:v>
      </x:c>
      <x:c r="AC1037" s="18" t="n">
        <x:f>IF(U1037=0,0,P1037*S1037/U1037)</x:f>
        <x:v>1158.3769633507852</x:v>
      </x:c>
      <x:c r="AD1037" s="18" t="n">
        <x:f>MAX(AB1037,AC1037*'01 Controls'!$E$14)</x:f>
        <x:v>589.0052356020942</x:v>
      </x:c>
      <x:c r="AE1037" s="18" t="n">
        <x:f>IF(U1037=0,0,N1037*T1037/U1037)</x:f>
        <x:v>17.670157068062824</x:v>
      </x:c>
      <x:c r="AF1037" s="18" t="n">
        <x:f>IF(U1037=0,0,P1037*T1037/U1037)</x:f>
        <x:v>34.751308900523554</x:v>
      </x:c>
      <x:c r="AG1037" s="18" t="n">
        <x:f>MAX(AE1037,AF1037*'01 Controls'!$E$15)</x:f>
        <x:v>17.670157068062824</x:v>
      </x:c>
      <x:c r="AH1037" s="18" t="n">
        <x:f>SUM(V1037,Y1037,AB1037,AE1037)</x:f>
        <x:v>1124.9999999999998</x:v>
      </x:c>
      <x:c r="AI1037" s="18" t="n">
        <x:f>N1037-AH1037</x:f>
        <x:v>2.2737367544323206e-13</x:v>
      </x:c>
      <x:c r="AJ1037" s="18" t="n">
        <x:f>V1037*INDEX('07 Mode Capacity'!$P$6:$P$17,MATCH("AIR-"&amp;I1037,'07 Mode Capacity'!$C$6:$C$17,0))</x:f>
        <x:v>71.7104690006476</x:v>
      </x:c>
      <x:c r="AK1037" s="18" t="n">
        <x:f>Y1037*INDEX('07 Mode Capacity'!$P$6:$P$17,MATCH("OCEAN-"&amp;I1037,'07 Mode Capacity'!$C$6:$C$17,0))</x:f>
        <x:v>24.752906000285794</x:v>
      </x:c>
      <x:c r="AL1037" s="18" t="n">
        <x:f>AB1037*INDEX('07 Mode Capacity'!$P$6:$P$17,MATCH("LAND-"&amp;I1037,'07 Mode Capacity'!$C$6:$C$17,0))</x:f>
        <x:v>225.29504700561895</x:v>
      </x:c>
      <x:c r="AM1037" s="18" t="n">
        <x:f>AE1037*INDEX('07 Mode Capacity'!$P$6:$P$17,MATCH("INLAND-"&amp;I1037,'07 Mode Capacity'!$C$6:$C$17,0))</x:f>
        <x:v>17.670157068062824</x:v>
      </x:c>
      <x:c r="AN1037" s="18" t="n">
        <x:f>SUM(AJ1037:AM1037)</x:f>
        <x:v>339.4285790746152</x:v>
      </x:c>
      <x:c r="AO1037" s="17" t="n">
        <x:f>IF(N1037=0,1,AN1037/N1037)</x:f>
        <x:v>0.30171429251076903</x:v>
      </x:c>
      <x:c r="AP1037" s="11" t="str">
        <x:f>IF(AO1037&gt;='01 Controls'!$E$16,"PASS","FAIL")</x:f>
        <x:v>FAIL</x:v>
      </x:c>
      <x:c r="AQ1037" s="11" t="str">
        <x:v>UNQUANTIFIED</x:v>
      </x:c>
      <x:c r="AR1037" s="11" t="str">
        <x:v>Position-class planning record; serial item and receiver open</x:v>
      </x:c>
      <x:c r="AS1037" s="26"/>
      <x:c r="AT1037" s="26"/>
    </x:row>
    <x:row r="1038">
      <x:c r="C1038" s="11" t="str">
        <x:v>C3-A-SRG-ISO-18</x:v>
      </x:c>
      <x:c r="D1038" s="11" t="str">
        <x:v>C3</x:v>
      </x:c>
      <x:c r="E1038" s="11" t="str">
        <x:v>Cascadia earthquake</x:v>
      </x:c>
      <x:c r="F1038" s="11" t="str">
        <x:v>A-SRG</x:v>
      </x:c>
      <x:c r="G1038" s="11" t="str">
        <x:v>Air sensing and relay group</x:v>
      </x:c>
      <x:c r="H1038" s="11" t="str">
        <x:v>ISO-18</x:v>
      </x:c>
      <x:c r="I1038" s="19" t="n">
        <x:v>48</x:v>
      </x:c>
      <x:c r="J1038" s="21" t="n">
        <x:v>5</x:v>
      </x:c>
      <x:c r="K1038" s="18" t="n">
        <x:f>'05 Cargo Register'!K142</x:f>
        <x:v>337.5</x:v>
      </x:c>
      <x:c r="L1038" s="18" t="n">
        <x:f>'05 Cargo Register'!N142</x:f>
        <x:v>23</x:v>
      </x:c>
      <x:c r="M1038" s="18" t="n">
        <x:f>'05 Cargo Register'!O142</x:f>
        <x:v>607.2</x:v>
      </x:c>
      <x:c r="N1038" s="18" t="n">
        <x:f>J1038*K1038</x:f>
        <x:v>1687.5</x:v>
      </x:c>
      <x:c r="O1038" s="18" t="n">
        <x:f>J1038*L1038</x:f>
        <x:v>115</x:v>
      </x:c>
      <x:c r="P1038" s="18" t="n">
        <x:f>J1038*M1038</x:f>
        <x:v>3036</x:v>
      </x:c>
      <x:c r="Q1038" s="22" t="n">
        <x:f>'01 Controls'!$E$24*'02 Cargo Classes'!$M$7</x:f>
        <x:v>0.020000000000000004</x:v>
      </x:c>
      <x:c r="R1038" s="22" t="n">
        <x:f>'01 Controls'!$F$24*'02 Cargo Classes'!$N$7</x:f>
        <x:v>0.35</x:v>
      </x:c>
      <x:c r="S1038" s="22" t="n">
        <x:f>'01 Controls'!$G$24*'02 Cargo Classes'!$O$7</x:f>
        <x:v>0.6</x:v>
      </x:c>
      <x:c r="T1038" s="22" t="n">
        <x:f>'01 Controls'!$H$24*'02 Cargo Classes'!$P$7</x:f>
        <x:v>0.04000000000000001</x:v>
      </x:c>
      <x:c r="U1038" s="22" t="n">
        <x:f>SUM(Q1038:T1038)</x:f>
        <x:v>1.01</x:v>
      </x:c>
      <x:c r="V1038" s="18" t="n">
        <x:f>IF(U1038=0,0,N1038*Q1038/U1038)</x:f>
        <x:v>33.41584158415842</x:v>
      </x:c>
      <x:c r="W1038" s="18" t="n">
        <x:f>IF(U1038=0,0,P1038*Q1038/U1038)</x:f>
        <x:v>60.11881188118813</x:v>
      </x:c>
      <x:c r="X1038" s="18" t="n">
        <x:f>MAX(V1038,W1038*'01 Controls'!$E$12)</x:f>
        <x:v>33.41584158415842</x:v>
      </x:c>
      <x:c r="Y1038" s="18" t="n">
        <x:f>IF(U1038=0,0,N1038*R1038/U1038)</x:f>
        <x:v>584.7772277227723</x:v>
      </x:c>
      <x:c r="Z1038" s="18" t="n">
        <x:f>IF(U1038=0,0,P1038*R1038/U1038)</x:f>
        <x:v>1052.079207920792</x:v>
      </x:c>
      <x:c r="AA1038" s="18" t="n">
        <x:f>MAX(Y1038,Z1038*'01 Controls'!$E$13)</x:f>
        <x:v>584.7772277227723</x:v>
      </x:c>
      <x:c r="AB1038" s="18" t="n">
        <x:f>IF(U1038=0,0,N1038*S1038/U1038)</x:f>
        <x:v>1002.4752475247525</x:v>
      </x:c>
      <x:c r="AC1038" s="18" t="n">
        <x:f>IF(U1038=0,0,P1038*S1038/U1038)</x:f>
        <x:v>1803.5643564356435</x:v>
      </x:c>
      <x:c r="AD1038" s="18" t="n">
        <x:f>MAX(AB1038,AC1038*'01 Controls'!$E$14)</x:f>
        <x:v>1002.4752475247525</x:v>
      </x:c>
      <x:c r="AE1038" s="18" t="n">
        <x:f>IF(U1038=0,0,N1038*T1038/U1038)</x:f>
        <x:v>66.83168316831684</x:v>
      </x:c>
      <x:c r="AF1038" s="18" t="n">
        <x:f>IF(U1038=0,0,P1038*T1038/U1038)</x:f>
        <x:v>120.23762376237626</x:v>
      </x:c>
      <x:c r="AG1038" s="18" t="n">
        <x:f>MAX(AE1038,AF1038*'01 Controls'!$E$15)</x:f>
        <x:v>66.83168316831684</x:v>
      </x:c>
      <x:c r="AH1038" s="18" t="n">
        <x:f>SUM(V1038,Y1038,AB1038,AE1038)</x:f>
        <x:v>1687.5</x:v>
      </x:c>
      <x:c r="AI1038" s="18" t="n">
        <x:f>N1038-AH1038</x:f>
        <x:v>0</x:v>
      </x:c>
      <x:c r="AJ1038" s="18" t="n">
        <x:f>V1038*INDEX('07 Mode Capacity'!$P$6:$P$17,MATCH("AIR-"&amp;I1038,'07 Mode Capacity'!$C$6:$C$17,0))</x:f>
        <x:v>9.36765194778577</x:v>
      </x:c>
      <x:c r="AK1038" s="18" t="n">
        <x:f>Y1038*INDEX('07 Mode Capacity'!$P$6:$P$17,MATCH("OCEAN-"&amp;I1038,'07 Mode Capacity'!$C$6:$C$17,0))</x:f>
        <x:v>51.24770095571644</x:v>
      </x:c>
      <x:c r="AL1038" s="18" t="n">
        <x:f>AB1038*INDEX('07 Mode Capacity'!$P$6:$P$17,MATCH("LAND-"&amp;I1038,'07 Mode Capacity'!$C$6:$C$17,0))</x:f>
        <x:v>122.3499682014643</x:v>
      </x:c>
      <x:c r="AM1038" s="18" t="n">
        <x:f>AE1038*INDEX('07 Mode Capacity'!$P$6:$P$17,MATCH("INLAND-"&amp;I1038,'07 Mode Capacity'!$C$6:$C$17,0))</x:f>
        <x:v>42.18645529579373</x:v>
      </x:c>
      <x:c r="AN1038" s="18" t="n">
        <x:f>SUM(AJ1038:AM1038)</x:f>
        <x:v>225.15177640076024</x:v>
      </x:c>
      <x:c r="AO1038" s="17" t="n">
        <x:f>IF(N1038=0,1,AN1038/N1038)</x:f>
        <x:v>0.1334232749041542</x:v>
      </x:c>
      <x:c r="AP1038" s="11" t="str">
        <x:f>IF(AO1038&gt;='01 Controls'!$E$16,"PASS","FAIL")</x:f>
        <x:v>FAIL</x:v>
      </x:c>
      <x:c r="AQ1038" s="11" t="str">
        <x:v>UNQUANTIFIED</x:v>
      </x:c>
      <x:c r="AR1038" s="11" t="str">
        <x:v>Position-class planning record; serial item and receiver open</x:v>
      </x:c>
      <x:c r="AS1038" s="26"/>
      <x:c r="AT1038" s="26"/>
    </x:row>
    <x:row r="1039">
      <x:c r="C1039" s="11" t="str">
        <x:v>C3-A-SRG-COL-12</x:v>
      </x:c>
      <x:c r="D1039" s="11" t="str">
        <x:v>C3</x:v>
      </x:c>
      <x:c r="E1039" s="11" t="str">
        <x:v>Cascadia earthquake</x:v>
      </x:c>
      <x:c r="F1039" s="11" t="str">
        <x:v>A-SRG</x:v>
      </x:c>
      <x:c r="G1039" s="11" t="str">
        <x:v>Air sensing and relay group</x:v>
      </x:c>
      <x:c r="H1039" s="11" t="str">
        <x:v>COL-12</x:v>
      </x:c>
      <x:c r="I1039" s="19" t="n">
        <x:v>24</x:v>
      </x:c>
      <x:c r="J1039" s="21" t="n">
        <x:v>5</x:v>
      </x:c>
      <x:c r="K1039" s="18" t="n">
        <x:f>'05 Cargo Register'!K143</x:f>
        <x:v>84.375</x:v>
      </x:c>
      <x:c r="L1039" s="18" t="n">
        <x:f>'05 Cargo Register'!N143</x:f>
        <x:v>9</x:v>
      </x:c>
      <x:c r="M1039" s="18" t="n">
        <x:f>'05 Cargo Register'!O143</x:f>
        <x:v>237.60000000000002</x:v>
      </x:c>
      <x:c r="N1039" s="18" t="n">
        <x:f>J1039*K1039</x:f>
        <x:v>421.875</x:v>
      </x:c>
      <x:c r="O1039" s="18" t="n">
        <x:f>J1039*L1039</x:f>
        <x:v>45</x:v>
      </x:c>
      <x:c r="P1039" s="18" t="n">
        <x:f>J1039*M1039</x:f>
        <x:v>1188</x:v>
      </x:c>
      <x:c r="Q1039" s="22" t="n">
        <x:f>'01 Controls'!$E$24*'02 Cargo Classes'!$M$8</x:f>
        <x:v>0.2</x:v>
      </x:c>
      <x:c r="R1039" s="22" t="n">
        <x:f>'01 Controls'!$F$24*'02 Cargo Classes'!$N$8</x:f>
        <x:v>0.24499999999999997</x:v>
      </x:c>
      <x:c r="S1039" s="22" t="n">
        <x:f>'01 Controls'!$G$24*'02 Cargo Classes'!$O$8</x:f>
        <x:v>0.6</x:v>
      </x:c>
      <x:c r="T1039" s="22" t="n">
        <x:f>'01 Controls'!$H$24*'02 Cargo Classes'!$P$8</x:f>
        <x:v>0.010000000000000002</x:v>
      </x:c>
      <x:c r="U1039" s="22" t="n">
        <x:f>SUM(Q1039:T1039)</x:f>
        <x:v>1.055</x:v>
      </x:c>
      <x:c r="V1039" s="18" t="n">
        <x:f>IF(U1039=0,0,N1039*Q1039/U1039)</x:f>
        <x:v>79.97630331753555</x:v>
      </x:c>
      <x:c r="W1039" s="18" t="n">
        <x:f>IF(U1039=0,0,P1039*Q1039/U1039)</x:f>
        <x:v>225.21327014218014</x:v>
      </x:c>
      <x:c r="X1039" s="18" t="n">
        <x:f>MAX(V1039,W1039*'01 Controls'!$E$12)</x:f>
        <x:v>79.97630331753555</x:v>
      </x:c>
      <x:c r="Y1039" s="18" t="n">
        <x:f>IF(U1039=0,0,N1039*R1039/U1039)</x:f>
        <x:v>97.97097156398104</x:v>
      </x:c>
      <x:c r="Z1039" s="18" t="n">
        <x:f>IF(U1039=0,0,P1039*R1039/U1039)</x:f>
        <x:v>275.8862559241706</x:v>
      </x:c>
      <x:c r="AA1039" s="18" t="n">
        <x:f>MAX(Y1039,Z1039*'01 Controls'!$E$13)</x:f>
        <x:v>97.97097156398104</x:v>
      </x:c>
      <x:c r="AB1039" s="18" t="n">
        <x:f>IF(U1039=0,0,N1039*S1039/U1039)</x:f>
        <x:v>239.92890995260666</x:v>
      </x:c>
      <x:c r="AC1039" s="18" t="n">
        <x:f>IF(U1039=0,0,P1039*S1039/U1039)</x:f>
        <x:v>675.6398104265403</x:v>
      </x:c>
      <x:c r="AD1039" s="18" t="n">
        <x:f>MAX(AB1039,AC1039*'01 Controls'!$E$14)</x:f>
        <x:v>239.92890995260666</x:v>
      </x:c>
      <x:c r="AE1039" s="18" t="n">
        <x:f>IF(U1039=0,0,N1039*T1039/U1039)</x:f>
        <x:v>3.9988151658767785</x:v>
      </x:c>
      <x:c r="AF1039" s="18" t="n">
        <x:f>IF(U1039=0,0,P1039*T1039/U1039)</x:f>
        <x:v>11.260663507109008</x:v>
      </x:c>
      <x:c r="AG1039" s="18" t="n">
        <x:f>MAX(AE1039,AF1039*'01 Controls'!$E$15)</x:f>
        <x:v>3.9988151658767785</x:v>
      </x:c>
      <x:c r="AH1039" s="18" t="n">
        <x:f>SUM(V1039,Y1039,AB1039,AE1039)</x:f>
        <x:v>421.87500000000006</x:v>
      </x:c>
      <x:c r="AI1039" s="18" t="n">
        <x:f>N1039-AH1039</x:f>
        <x:v>-5.684341886080802e-14</x:v>
      </x:c>
      <x:c r="AJ1039" s="18" t="n">
        <x:f>V1039*INDEX('07 Mode Capacity'!$P$6:$P$17,MATCH("AIR-"&amp;I1039,'07 Mode Capacity'!$C$6:$C$17,0))</x:f>
        <x:v>16.228317036876412</x:v>
      </x:c>
      <x:c r="AK1039" s="18" t="n">
        <x:f>Y1039*INDEX('07 Mode Capacity'!$P$6:$P$17,MATCH("OCEAN-"&amp;I1039,'07 Mode Capacity'!$C$6:$C$17,0))</x:f>
        <x:v>14.704369959589208</x:v>
      </x:c>
      <x:c r="AL1039" s="18" t="n">
        <x:f>AB1039*INDEX('07 Mode Capacity'!$P$6:$P$17,MATCH("LAND-"&amp;I1039,'07 Mode Capacity'!$C$6:$C$17,0))</x:f>
        <x:v>91.77302981105665</x:v>
      </x:c>
      <x:c r="AM1039" s="18" t="n">
        <x:f>AE1039*INDEX('07 Mode Capacity'!$P$6:$P$17,MATCH("INLAND-"&amp;I1039,'07 Mode Capacity'!$C$6:$C$17,0))</x:f>
        <x:v>3.9988151658767785</x:v>
      </x:c>
      <x:c r="AN1039" s="18" t="n">
        <x:f>SUM(AJ1039:AM1039)</x:f>
        <x:v>126.70453197339904</x:v>
      </x:c>
      <x:c r="AO1039" s="17" t="n">
        <x:f>IF(N1039=0,1,AN1039/N1039)</x:f>
        <x:v>0.30033666838139034</x:v>
      </x:c>
      <x:c r="AP1039" s="11" t="str">
        <x:f>IF(AO1039&gt;='01 Controls'!$E$16,"PASS","FAIL")</x:f>
        <x:v>FAIL</x:v>
      </x:c>
      <x:c r="AQ1039" s="11" t="str">
        <x:v>UNQUANTIFIED</x:v>
      </x:c>
      <x:c r="AR1039" s="11" t="str">
        <x:v>Position-class planning record; serial item and receiver open</x:v>
      </x:c>
      <x:c r="AS1039" s="26"/>
      <x:c r="AT1039" s="26"/>
    </x:row>
    <x:row r="1040">
      <x:c r="C1040" s="11" t="str">
        <x:v>C3-A-SRG-BAT-22</x:v>
      </x:c>
      <x:c r="D1040" s="11" t="str">
        <x:v>C3</x:v>
      </x:c>
      <x:c r="E1040" s="11" t="str">
        <x:v>Cascadia earthquake</x:v>
      </x:c>
      <x:c r="F1040" s="11" t="str">
        <x:v>A-SRG</x:v>
      </x:c>
      <x:c r="G1040" s="11" t="str">
        <x:v>Air sensing and relay group</x:v>
      </x:c>
      <x:c r="H1040" s="11" t="str">
        <x:v>BAT-22</x:v>
      </x:c>
      <x:c r="I1040" s="19" t="n">
        <x:v>48</x:v>
      </x:c>
      <x:c r="J1040" s="21" t="n">
        <x:v>5</x:v>
      </x:c>
      <x:c r="K1040" s="18" t="n">
        <x:f>'05 Cargo Register'!K144</x:f>
        <x:v>225</x:v>
      </x:c>
      <x:c r="L1040" s="18" t="n">
        <x:f>'05 Cargo Register'!N144</x:f>
        <x:v>13</x:v>
      </x:c>
      <x:c r="M1040" s="18" t="n">
        <x:f>'05 Cargo Register'!O144</x:f>
        <x:v>343.20000000000005</x:v>
      </x:c>
      <x:c r="N1040" s="18" t="n">
        <x:f>J1040*K1040</x:f>
        <x:v>1125</x:v>
      </x:c>
      <x:c r="O1040" s="18" t="n">
        <x:f>J1040*L1040</x:f>
        <x:v>65</x:v>
      </x:c>
      <x:c r="P1040" s="18" t="n">
        <x:f>J1040*M1040</x:f>
        <x:v>1716.0000000000002</x:v>
      </x:c>
      <x:c r="Q1040" s="22" t="n">
        <x:f>'01 Controls'!$E$24*'02 Cargo Classes'!$M$9</x:f>
        <x:v>0</x:v>
      </x:c>
      <x:c r="R1040" s="22" t="n">
        <x:f>'01 Controls'!$F$24*'02 Cargo Classes'!$N$9</x:f>
        <x:v>0.35</x:v>
      </x:c>
      <x:c r="S1040" s="22" t="n">
        <x:f>'01 Controls'!$G$24*'02 Cargo Classes'!$O$9</x:f>
        <x:v>0.5</x:v>
      </x:c>
      <x:c r="T1040" s="22" t="n">
        <x:f>'01 Controls'!$H$24*'02 Cargo Classes'!$P$9</x:f>
        <x:v>0.025</x:v>
      </x:c>
      <x:c r="U1040" s="22" t="n">
        <x:f>SUM(Q1040:T1040)</x:f>
        <x:v>0.875</x:v>
      </x:c>
      <x:c r="V1040" s="18" t="n">
        <x:f>IF(U1040=0,0,N1040*Q1040/U1040)</x:f>
        <x:v>0</x:v>
      </x:c>
      <x:c r="W1040" s="18" t="n">
        <x:f>IF(U1040=0,0,P1040*Q1040/U1040)</x:f>
        <x:v>0</x:v>
      </x:c>
      <x:c r="X1040" s="18" t="n">
        <x:f>MAX(V1040,W1040*'01 Controls'!$E$12)</x:f>
        <x:v>0</x:v>
      </x:c>
      <x:c r="Y1040" s="18" t="n">
        <x:f>IF(U1040=0,0,N1040*R1040/U1040)</x:f>
        <x:v>450</x:v>
      </x:c>
      <x:c r="Z1040" s="18" t="n">
        <x:f>IF(U1040=0,0,P1040*R1040/U1040)</x:f>
        <x:v>686.4</x:v>
      </x:c>
      <x:c r="AA1040" s="18" t="n">
        <x:f>MAX(Y1040,Z1040*'01 Controls'!$E$13)</x:f>
        <x:v>450</x:v>
      </x:c>
      <x:c r="AB1040" s="18" t="n">
        <x:f>IF(U1040=0,0,N1040*S1040/U1040)</x:f>
        <x:v>642.8571428571429</x:v>
      </x:c>
      <x:c r="AC1040" s="18" t="n">
        <x:f>IF(U1040=0,0,P1040*S1040/U1040)</x:f>
        <x:v>980.5714285714287</x:v>
      </x:c>
      <x:c r="AD1040" s="18" t="n">
        <x:f>MAX(AB1040,AC1040*'01 Controls'!$E$14)</x:f>
        <x:v>642.8571428571429</x:v>
      </x:c>
      <x:c r="AE1040" s="18" t="n">
        <x:f>IF(U1040=0,0,N1040*T1040/U1040)</x:f>
        <x:v>32.142857142857146</x:v>
      </x:c>
      <x:c r="AF1040" s="18" t="n">
        <x:f>IF(U1040=0,0,P1040*T1040/U1040)</x:f>
        <x:v>49.02857142857143</x:v>
      </x:c>
      <x:c r="AG1040" s="18" t="n">
        <x:f>MAX(AE1040,AF1040*'01 Controls'!$E$15)</x:f>
        <x:v>32.142857142857146</x:v>
      </x:c>
      <x:c r="AH1040" s="18" t="n">
        <x:f>SUM(V1040,Y1040,AB1040,AE1040)</x:f>
        <x:v>1125</x:v>
      </x:c>
      <x:c r="AI1040" s="18" t="n">
        <x:f>N1040-AH1040</x:f>
        <x:v>0</x:v>
      </x:c>
      <x:c r="AJ1040" s="18" t="n">
        <x:f>V1040*INDEX('07 Mode Capacity'!$P$6:$P$17,MATCH("AIR-"&amp;I1040,'07 Mode Capacity'!$C$6:$C$17,0))</x:f>
        <x:v>0</x:v>
      </x:c>
      <x:c r="AK1040" s="18" t="n">
        <x:f>Y1040*INDEX('07 Mode Capacity'!$P$6:$P$17,MATCH("OCEAN-"&amp;I1040,'07 Mode Capacity'!$C$6:$C$17,0))</x:f>
        <x:v>39.436326068779884</x:v>
      </x:c>
      <x:c r="AL1040" s="18" t="n">
        <x:f>AB1040*INDEX('07 Mode Capacity'!$P$6:$P$17,MATCH("LAND-"&amp;I1040,'07 Mode Capacity'!$C$6:$C$17,0))</x:f>
        <x:v>78.45934468792314</x:v>
      </x:c>
      <x:c r="AM1040" s="18" t="n">
        <x:f>AE1040*INDEX('07 Mode Capacity'!$P$6:$P$17,MATCH("INLAND-"&amp;I1040,'07 Mode Capacity'!$C$6:$C$17,0))</x:f>
        <x:v>20.289676118453173</x:v>
      </x:c>
      <x:c r="AN1040" s="18" t="n">
        <x:f>SUM(AJ1040:AM1040)</x:f>
        <x:v>138.1853468751562</x:v>
      </x:c>
      <x:c r="AO1040" s="17" t="n">
        <x:f>IF(N1040=0,1,AN1040/N1040)</x:f>
        <x:v>0.12283141944458328</x:v>
      </x:c>
      <x:c r="AP1040" s="11" t="str">
        <x:f>IF(AO1040&gt;='01 Controls'!$E$16,"PASS","FAIL")</x:f>
        <x:v>FAIL</x:v>
      </x:c>
      <x:c r="AQ1040" s="11" t="str">
        <x:v>UNQUANTIFIED</x:v>
      </x:c>
      <x:c r="AR1040" s="11" t="str">
        <x:v>Position-class planning record; serial item and receiver open</x:v>
      </x:c>
      <x:c r="AS1040" s="26"/>
      <x:c r="AT1040" s="26"/>
    </x:row>
    <x:row r="1041">
      <x:c r="C1041" s="11" t="str">
        <x:v>C3-A-SRG-TNK-20</x:v>
      </x:c>
      <x:c r="D1041" s="11" t="str">
        <x:v>C3</x:v>
      </x:c>
      <x:c r="E1041" s="11" t="str">
        <x:v>Cascadia earthquake</x:v>
      </x:c>
      <x:c r="F1041" s="11" t="str">
        <x:v>A-SRG</x:v>
      </x:c>
      <x:c r="G1041" s="11" t="str">
        <x:v>Air sensing and relay group</x:v>
      </x:c>
      <x:c r="H1041" s="11" t="str">
        <x:v>TNK-20</x:v>
      </x:c>
      <x:c r="I1041" s="19" t="n">
        <x:v>48</x:v>
      </x:c>
      <x:c r="J1041" s="21" t="n">
        <x:v>5</x:v>
      </x:c>
      <x:c r="K1041" s="18" t="n">
        <x:f>'05 Cargo Register'!K145</x:f>
        <x:v>281.25</x:v>
      </x:c>
      <x:c r="L1041" s="18" t="n">
        <x:f>'05 Cargo Register'!N145</x:f>
        <x:v>17</x:v>
      </x:c>
      <x:c r="M1041" s="18" t="n">
        <x:f>'05 Cargo Register'!O145</x:f>
        <x:v>361.25</x:v>
      </x:c>
      <x:c r="N1041" s="18" t="n">
        <x:f>J1041*K1041</x:f>
        <x:v>1406.25</x:v>
      </x:c>
      <x:c r="O1041" s="18" t="n">
        <x:f>J1041*L1041</x:f>
        <x:v>85</x:v>
      </x:c>
      <x:c r="P1041" s="18" t="n">
        <x:f>J1041*M1041</x:f>
        <x:v>1806.25</x:v>
      </x:c>
      <x:c r="Q1041" s="22" t="n">
        <x:f>'01 Controls'!$E$24*'02 Cargo Classes'!$M$10</x:f>
        <x:v>0</x:v>
      </x:c>
      <x:c r="R1041" s="22" t="n">
        <x:f>'01 Controls'!$F$24*'02 Cargo Classes'!$N$10</x:f>
        <x:v>0.42</x:v>
      </x:c>
      <x:c r="S1041" s="22" t="n">
        <x:f>'01 Controls'!$G$24*'02 Cargo Classes'!$O$10</x:f>
        <x:v>0.5</x:v>
      </x:c>
      <x:c r="T1041" s="22" t="n">
        <x:f>'01 Controls'!$H$24*'02 Cargo Classes'!$P$10</x:f>
        <x:v>0.05</x:v>
      </x:c>
      <x:c r="U1041" s="22" t="n">
        <x:f>SUM(Q1041:T1041)</x:f>
        <x:v>0.97</x:v>
      </x:c>
      <x:c r="V1041" s="18" t="n">
        <x:f>IF(U1041=0,0,N1041*Q1041/U1041)</x:f>
        <x:v>0</x:v>
      </x:c>
      <x:c r="W1041" s="18" t="n">
        <x:f>IF(U1041=0,0,P1041*Q1041/U1041)</x:f>
        <x:v>0</x:v>
      </x:c>
      <x:c r="X1041" s="18" t="n">
        <x:f>MAX(V1041,W1041*'01 Controls'!$E$12)</x:f>
        <x:v>0</x:v>
      </x:c>
      <x:c r="Y1041" s="18" t="n">
        <x:f>IF(U1041=0,0,N1041*R1041/U1041)</x:f>
        <x:v>608.8917525773196</x:v>
      </x:c>
      <x:c r="Z1041" s="18" t="n">
        <x:f>IF(U1041=0,0,P1041*R1041/U1041)</x:f>
        <x:v>782.0876288659794</x:v>
      </x:c>
      <x:c r="AA1041" s="18" t="n">
        <x:f>MAX(Y1041,Z1041*'01 Controls'!$E$13)</x:f>
        <x:v>608.8917525773196</x:v>
      </x:c>
      <x:c r="AB1041" s="18" t="n">
        <x:f>IF(U1041=0,0,N1041*S1041/U1041)</x:f>
        <x:v>724.8711340206186</x:v>
      </x:c>
      <x:c r="AC1041" s="18" t="n">
        <x:f>IF(U1041=0,0,P1041*S1041/U1041)</x:f>
        <x:v>931.0567010309279</x:v>
      </x:c>
      <x:c r="AD1041" s="18" t="n">
        <x:f>MAX(AB1041,AC1041*'01 Controls'!$E$14)</x:f>
        <x:v>724.8711340206186</x:v>
      </x:c>
      <x:c r="AE1041" s="18" t="n">
        <x:f>IF(U1041=0,0,N1041*T1041/U1041)</x:f>
        <x:v>72.48711340206185</x:v>
      </x:c>
      <x:c r="AF1041" s="18" t="n">
        <x:f>IF(U1041=0,0,P1041*T1041/U1041)</x:f>
        <x:v>93.10567010309279</x:v>
      </x:c>
      <x:c r="AG1041" s="18" t="n">
        <x:f>MAX(AE1041,AF1041*'01 Controls'!$E$15)</x:f>
        <x:v>72.48711340206185</x:v>
      </x:c>
      <x:c r="AH1041" s="18" t="n">
        <x:f>SUM(V1041,Y1041,AB1041,AE1041)</x:f>
        <x:v>1406.25</x:v>
      </x:c>
      <x:c r="AI1041" s="18" t="n">
        <x:f>N1041-AH1041</x:f>
        <x:v>0</x:v>
      </x:c>
      <x:c r="AJ1041" s="18" t="n">
        <x:f>V1041*INDEX('07 Mode Capacity'!$P$6:$P$17,MATCH("AIR-"&amp;I1041,'07 Mode Capacity'!$C$6:$C$17,0))</x:f>
        <x:v>0</x:v>
      </x:c>
      <x:c r="AK1041" s="18" t="n">
        <x:f>Y1041*INDEX('07 Mode Capacity'!$P$6:$P$17,MATCH("OCEAN-"&amp;I1041,'07 Mode Capacity'!$C$6:$C$17,0))</x:f>
        <x:v>53.36100821162227</x:v>
      </x:c>
      <x:c r="AL1041" s="18" t="n">
        <x:f>AB1041*INDEX('07 Mode Capacity'!$P$6:$P$17,MATCH("LAND-"&amp;I1041,'07 Mode Capacity'!$C$6:$C$17,0))</x:f>
        <x:v>88.46897757981024</x:v>
      </x:c>
      <x:c r="AM1041" s="18" t="n">
        <x:f>AE1041*INDEX('07 Mode Capacity'!$P$6:$P$17,MATCH("INLAND-"&amp;I1041,'07 Mode Capacity'!$C$6:$C$17,0))</x:f>
        <x:v>45.7563572258931</x:v>
      </x:c>
      <x:c r="AN1041" s="18" t="n">
        <x:f>SUM(AJ1041:AM1041)</x:f>
        <x:v>187.5863430173256</x:v>
      </x:c>
      <x:c r="AO1041" s="17" t="n">
        <x:f>IF(N1041=0,1,AN1041/N1041)</x:f>
        <x:v>0.13339473281232042</x:v>
      </x:c>
      <x:c r="AP1041" s="11" t="str">
        <x:f>IF(AO1041&gt;='01 Controls'!$E$16,"PASS","FAIL")</x:f>
        <x:v>FAIL</x:v>
      </x:c>
      <x:c r="AQ1041" s="11" t="str">
        <x:v>UNQUANTIFIED</x:v>
      </x:c>
      <x:c r="AR1041" s="11" t="str">
        <x:v>Position-class planning record; serial item and receiver open</x:v>
      </x:c>
      <x:c r="AS1041" s="26"/>
      <x:c r="AT1041" s="26"/>
    </x:row>
    <x:row r="1042">
      <x:c r="C1042" s="11" t="str">
        <x:v>C3-A-SRG-FLR-24</x:v>
      </x:c>
      <x:c r="D1042" s="11" t="str">
        <x:v>C3</x:v>
      </x:c>
      <x:c r="E1042" s="11" t="str">
        <x:v>Cascadia earthquake</x:v>
      </x:c>
      <x:c r="F1042" s="11" t="str">
        <x:v>A-SRG</x:v>
      </x:c>
      <x:c r="G1042" s="11" t="str">
        <x:v>Air sensing and relay group</x:v>
      </x:c>
      <x:c r="H1042" s="11" t="str">
        <x:v>FLR-24</x:v>
      </x:c>
      <x:c r="I1042" s="19" t="n">
        <x:v>48</x:v>
      </x:c>
      <x:c r="J1042" s="21" t="n">
        <x:v>5</x:v>
      </x:c>
      <x:c r="K1042" s="18" t="n">
        <x:f>'05 Cargo Register'!K146</x:f>
        <x:v>421.875</x:v>
      </x:c>
      <x:c r="L1042" s="18" t="n">
        <x:f>'05 Cargo Register'!N146</x:f>
        <x:v>21</x:v>
      </x:c>
      <x:c r="M1042" s="18" t="n">
        <x:f>'05 Cargo Register'!O146</x:f>
        <x:v>672</x:v>
      </x:c>
      <x:c r="N1042" s="18" t="n">
        <x:f>J1042*K1042</x:f>
        <x:v>2109.375</x:v>
      </x:c>
      <x:c r="O1042" s="18" t="n">
        <x:f>J1042*L1042</x:f>
        <x:v>105</x:v>
      </x:c>
      <x:c r="P1042" s="18" t="n">
        <x:f>J1042*M1042</x:f>
        <x:v>3360</x:v>
      </x:c>
      <x:c r="Q1042" s="22" t="n">
        <x:f>'01 Controls'!$E$24*'02 Cargo Classes'!$M$11</x:f>
        <x:v>0</x:v>
      </x:c>
      <x:c r="R1042" s="22" t="n">
        <x:f>'01 Controls'!$F$24*'02 Cargo Classes'!$N$11</x:f>
        <x:v>0.42</x:v>
      </x:c>
      <x:c r="S1042" s="22" t="n">
        <x:f>'01 Controls'!$G$24*'02 Cargo Classes'!$O$11</x:f>
        <x:v>0.5</x:v>
      </x:c>
      <x:c r="T1042" s="22" t="n">
        <x:f>'01 Controls'!$H$24*'02 Cargo Classes'!$P$11</x:f>
        <x:v>0.04000000000000001</x:v>
      </x:c>
      <x:c r="U1042" s="22" t="n">
        <x:f>SUM(Q1042:T1042)</x:f>
        <x:v>0.96</x:v>
      </x:c>
      <x:c r="V1042" s="18" t="n">
        <x:f>IF(U1042=0,0,N1042*Q1042/U1042)</x:f>
        <x:v>0</x:v>
      </x:c>
      <x:c r="W1042" s="18" t="n">
        <x:f>IF(U1042=0,0,P1042*Q1042/U1042)</x:f>
        <x:v>0</x:v>
      </x:c>
      <x:c r="X1042" s="18" t="n">
        <x:f>MAX(V1042,W1042*'01 Controls'!$E$12)</x:f>
        <x:v>0</x:v>
      </x:c>
      <x:c r="Y1042" s="18" t="n">
        <x:f>IF(U1042=0,0,N1042*R1042/U1042)</x:f>
        <x:v>922.8515625</x:v>
      </x:c>
      <x:c r="Z1042" s="18" t="n">
        <x:f>IF(U1042=0,0,P1042*R1042/U1042)</x:f>
        <x:v>1470</x:v>
      </x:c>
      <x:c r="AA1042" s="18" t="n">
        <x:f>MAX(Y1042,Z1042*'01 Controls'!$E$13)</x:f>
        <x:v>922.8515625</x:v>
      </x:c>
      <x:c r="AB1042" s="18" t="n">
        <x:f>IF(U1042=0,0,N1042*S1042/U1042)</x:f>
        <x:v>1098.6328125</x:v>
      </x:c>
      <x:c r="AC1042" s="18" t="n">
        <x:f>IF(U1042=0,0,P1042*S1042/U1042)</x:f>
        <x:v>1750</x:v>
      </x:c>
      <x:c r="AD1042" s="18" t="n">
        <x:f>MAX(AB1042,AC1042*'01 Controls'!$E$14)</x:f>
        <x:v>1098.6328125</x:v>
      </x:c>
      <x:c r="AE1042" s="18" t="n">
        <x:f>IF(U1042=0,0,N1042*T1042/U1042)</x:f>
        <x:v>87.89062500000001</x:v>
      </x:c>
      <x:c r="AF1042" s="18" t="n">
        <x:f>IF(U1042=0,0,P1042*T1042/U1042)</x:f>
        <x:v>140.00000000000003</x:v>
      </x:c>
      <x:c r="AG1042" s="18" t="n">
        <x:f>MAX(AE1042,AF1042*'01 Controls'!$E$15)</x:f>
        <x:v>87.89062500000001</x:v>
      </x:c>
      <x:c r="AH1042" s="18" t="n">
        <x:f>SUM(V1042,Y1042,AB1042,AE1042)</x:f>
        <x:v>2109.375</x:v>
      </x:c>
      <x:c r="AI1042" s="18" t="n">
        <x:f>N1042-AH1042</x:f>
        <x:v>0</x:v>
      </x:c>
      <x:c r="AJ1042" s="18" t="n">
        <x:f>V1042*INDEX('07 Mode Capacity'!$P$6:$P$17,MATCH("AIR-"&amp;I1042,'07 Mode Capacity'!$C$6:$C$17,0))</x:f>
        <x:v>0</x:v>
      </x:c>
      <x:c r="AK1042" s="18" t="n">
        <x:f>Y1042*INDEX('07 Mode Capacity'!$P$6:$P$17,MATCH("OCEAN-"&amp;I1042,'07 Mode Capacity'!$C$6:$C$17,0))</x:f>
        <x:v>80.87527807074</x:v>
      </x:c>
      <x:c r="AL1042" s="18" t="n">
        <x:f>AB1042*INDEX('07 Mode Capacity'!$P$6:$P$17,MATCH("LAND-"&amp;I1042,'07 Mode Capacity'!$C$6:$C$17,0))</x:f>
        <x:v>134.0857941443999</x:v>
      </x:c>
      <x:c r="AM1042" s="18" t="n">
        <x:f>AE1042*INDEX('07 Mode Capacity'!$P$6:$P$17,MATCH("INLAND-"&amp;I1042,'07 Mode Capacity'!$C$6:$C$17,0))</x:f>
        <x:v>55.4795831363954</x:v>
      </x:c>
      <x:c r="AN1042" s="18" t="n">
        <x:f>SUM(AJ1042:AM1042)</x:f>
        <x:v>270.44065535153527</x:v>
      </x:c>
      <x:c r="AO1042" s="17" t="n">
        <x:f>IF(N1042=0,1,AN1042/N1042)</x:f>
        <x:v>0.12820890327776488</x:v>
      </x:c>
      <x:c r="AP1042" s="11" t="str">
        <x:f>IF(AO1042&gt;='01 Controls'!$E$16,"PASS","FAIL")</x:f>
        <x:v>FAIL</x:v>
      </x:c>
      <x:c r="AQ1042" s="11" t="str">
        <x:v>UNQUANTIFIED</x:v>
      </x:c>
      <x:c r="AR1042" s="11" t="str">
        <x:v>Position-class planning record; serial item and receiver open</x:v>
      </x:c>
      <x:c r="AS1042" s="26"/>
      <x:c r="AT1042" s="26"/>
    </x:row>
    <x:row r="1043">
      <x:c r="C1043" s="11" t="str">
        <x:v>C3-A-SRG-ROL-30</x:v>
      </x:c>
      <x:c r="D1043" s="11" t="str">
        <x:v>C3</x:v>
      </x:c>
      <x:c r="E1043" s="11" t="str">
        <x:v>Cascadia earthquake</x:v>
      </x:c>
      <x:c r="F1043" s="11" t="str">
        <x:v>A-SRG</x:v>
      </x:c>
      <x:c r="G1043" s="11" t="str">
        <x:v>Air sensing and relay group</x:v>
      </x:c>
      <x:c r="H1043" s="11" t="str">
        <x:v>ROL-30</x:v>
      </x:c>
      <x:c r="I1043" s="19" t="n">
        <x:v>48</x:v>
      </x:c>
      <x:c r="J1043" s="21" t="n">
        <x:v>5</x:v>
      </x:c>
      <x:c r="K1043" s="18" t="n">
        <x:f>'05 Cargo Register'!K147</x:f>
        <x:v>506.25</x:v>
      </x:c>
      <x:c r="L1043" s="18" t="n">
        <x:f>'05 Cargo Register'!N147</x:f>
        <x:v>22</x:v>
      </x:c>
      <x:c r="M1043" s="18" t="n">
        <x:f>'05 Cargo Register'!O147</x:f>
        <x:v>1402.5</x:v>
      </x:c>
      <x:c r="N1043" s="18" t="n">
        <x:f>J1043*K1043</x:f>
        <x:v>2531.25</x:v>
      </x:c>
      <x:c r="O1043" s="18" t="n">
        <x:f>J1043*L1043</x:f>
        <x:v>110</x:v>
      </x:c>
      <x:c r="P1043" s="18" t="n">
        <x:f>J1043*M1043</x:f>
        <x:v>7012.5</x:v>
      </x:c>
      <x:c r="Q1043" s="22" t="n">
        <x:f>'01 Controls'!$E$24*'02 Cargo Classes'!$M$12</x:f>
        <x:v>0</x:v>
      </x:c>
      <x:c r="R1043" s="22" t="n">
        <x:f>'01 Controls'!$F$24*'02 Cargo Classes'!$N$12</x:f>
        <x:v>0.35</x:v>
      </x:c>
      <x:c r="S1043" s="22" t="n">
        <x:f>'01 Controls'!$G$24*'02 Cargo Classes'!$O$12</x:f>
        <x:v>0.75</x:v>
      </x:c>
      <x:c r="T1043" s="22" t="n">
        <x:f>'01 Controls'!$H$24*'02 Cargo Classes'!$P$12</x:f>
        <x:v>0.03</x:v>
      </x:c>
      <x:c r="U1043" s="22" t="n">
        <x:f>SUM(Q1043:T1043)</x:f>
        <x:v>1.1300000000000001</x:v>
      </x:c>
      <x:c r="V1043" s="18" t="n">
        <x:f>IF(U1043=0,0,N1043*Q1043/U1043)</x:f>
        <x:v>0</x:v>
      </x:c>
      <x:c r="W1043" s="18" t="n">
        <x:f>IF(U1043=0,0,P1043*Q1043/U1043)</x:f>
        <x:v>0</x:v>
      </x:c>
      <x:c r="X1043" s="18" t="n">
        <x:f>MAX(V1043,W1043*'01 Controls'!$E$12)</x:f>
        <x:v>0</x:v>
      </x:c>
      <x:c r="Y1043" s="18" t="n">
        <x:f>IF(U1043=0,0,N1043*R1043/U1043)</x:f>
        <x:v>784.0154867256637</x:v>
      </x:c>
      <x:c r="Z1043" s="18" t="n">
        <x:f>IF(U1043=0,0,P1043*R1043/U1043)</x:f>
        <x:v>2172.013274336283</x:v>
      </x:c>
      <x:c r="AA1043" s="18" t="n">
        <x:f>MAX(Y1043,Z1043*'01 Controls'!$E$13)</x:f>
        <x:v>784.0154867256637</x:v>
      </x:c>
      <x:c r="AB1043" s="18" t="n">
        <x:f>IF(U1043=0,0,N1043*S1043/U1043)</x:f>
        <x:v>1680.0331858407078</x:v>
      </x:c>
      <x:c r="AC1043" s="18" t="n">
        <x:f>IF(U1043=0,0,P1043*S1043/U1043)</x:f>
        <x:v>4654.314159292035</x:v>
      </x:c>
      <x:c r="AD1043" s="18" t="n">
        <x:f>MAX(AB1043,AC1043*'01 Controls'!$E$14)</x:f>
        <x:v>1680.0331858407078</x:v>
      </x:c>
      <x:c r="AE1043" s="18" t="n">
        <x:f>IF(U1043=0,0,N1043*T1043/U1043)</x:f>
        <x:v>67.20132743362831</x:v>
      </x:c>
      <x:c r="AF1043" s="18" t="n">
        <x:f>IF(U1043=0,0,P1043*T1043/U1043)</x:f>
        <x:v>186.1725663716814</x:v>
      </x:c>
      <x:c r="AG1043" s="18" t="n">
        <x:f>MAX(AE1043,AF1043*'01 Controls'!$E$15)</x:f>
        <x:v>67.20132743362831</x:v>
      </x:c>
      <x:c r="AH1043" s="18" t="n">
        <x:f>SUM(V1043,Y1043,AB1043,AE1043)</x:f>
        <x:v>2531.2499999999995</x:v>
      </x:c>
      <x:c r="AI1043" s="18" t="n">
        <x:f>N1043-AH1043</x:f>
        <x:v>4.547473508864641e-13</x:v>
      </x:c>
      <x:c r="AJ1043" s="18" t="n">
        <x:f>V1043*INDEX('07 Mode Capacity'!$P$6:$P$17,MATCH("AIR-"&amp;I1043,'07 Mode Capacity'!$C$6:$C$17,0))</x:f>
        <x:v>0</x:v>
      </x:c>
      <x:c r="AK1043" s="18" t="n">
        <x:f>Y1043*INDEX('07 Mode Capacity'!$P$6:$P$17,MATCH("OCEAN-"&amp;I1043,'07 Mode Capacity'!$C$6:$C$17,0))</x:f>
        <x:v>68.70820083885876</x:v>
      </x:c>
      <x:c r="AL1043" s="18" t="n">
        <x:f>AB1043*INDEX('07 Mode Capacity'!$P$6:$P$17,MATCH("LAND-"&amp;I1043,'07 Mode Capacity'!$C$6:$C$17,0))</x:f>
        <x:v>205.04447104559557</x:v>
      </x:c>
      <x:c r="AM1043" s="18" t="n">
        <x:f>AE1043*INDEX('07 Mode Capacity'!$P$6:$P$17,MATCH("INLAND-"&amp;I1043,'07 Mode Capacity'!$C$6:$C$17,0))</x:f>
        <x:v>42.41978746004036</x:v>
      </x:c>
      <x:c r="AN1043" s="18" t="n">
        <x:f>SUM(AJ1043:AM1043)</x:f>
        <x:v>316.1724593444947</x:v>
      </x:c>
      <x:c r="AO1043" s="17" t="n">
        <x:f>IF(N1043=0,1,AN1043/N1043)</x:f>
        <x:v>0.12490763825955346</x:v>
      </x:c>
      <x:c r="AP1043" s="11" t="str">
        <x:f>IF(AO1043&gt;='01 Controls'!$E$16,"PASS","FAIL")</x:f>
        <x:v>FAIL</x:v>
      </x:c>
      <x:c r="AQ1043" s="11" t="str">
        <x:v>UNQUANTIFIED</x:v>
      </x:c>
      <x:c r="AR1043" s="11" t="str">
        <x:v>Position-class planning record; serial item and receiver open</x:v>
      </x:c>
      <x:c r="AS1043" s="26"/>
      <x:c r="AT1043" s="26"/>
    </x:row>
    <x:row r="1044">
      <x:c r="C1044" s="11" t="str">
        <x:v>C3-A-SRG-LIN-18</x:v>
      </x:c>
      <x:c r="D1044" s="11" t="str">
        <x:v>C3</x:v>
      </x:c>
      <x:c r="E1044" s="11" t="str">
        <x:v>Cascadia earthquake</x:v>
      </x:c>
      <x:c r="F1044" s="11" t="str">
        <x:v>A-SRG</x:v>
      </x:c>
      <x:c r="G1044" s="11" t="str">
        <x:v>Air sensing and relay group</x:v>
      </x:c>
      <x:c r="H1044" s="11" t="str">
        <x:v>LIN-18</x:v>
      </x:c>
      <x:c r="I1044" s="19" t="n">
        <x:v>72</x:v>
      </x:c>
      <x:c r="J1044" s="21" t="n">
        <x:v>5</x:v>
      </x:c>
      <x:c r="K1044" s="18" t="n">
        <x:f>'05 Cargo Register'!K148</x:f>
        <x:v>112.5</x:v>
      </x:c>
      <x:c r="L1044" s="18" t="n">
        <x:f>'05 Cargo Register'!N148</x:f>
        <x:v>8</x:v>
      </x:c>
      <x:c r="M1044" s="18" t="n">
        <x:f>'05 Cargo Register'!O148</x:f>
        <x:v>352</x:v>
      </x:c>
      <x:c r="N1044" s="18" t="n">
        <x:f>J1044*K1044</x:f>
        <x:v>562.5</x:v>
      </x:c>
      <x:c r="O1044" s="18" t="n">
        <x:f>J1044*L1044</x:f>
        <x:v>40</x:v>
      </x:c>
      <x:c r="P1044" s="18" t="n">
        <x:f>J1044*M1044</x:f>
        <x:v>1760</x:v>
      </x:c>
      <x:c r="Q1044" s="22" t="n">
        <x:f>'01 Controls'!$E$24*'02 Cargo Classes'!$M$13</x:f>
        <x:v>0</x:v>
      </x:c>
      <x:c r="R1044" s="22" t="n">
        <x:f>'01 Controls'!$F$24*'02 Cargo Classes'!$N$13</x:f>
        <x:v>0.42</x:v>
      </x:c>
      <x:c r="S1044" s="22" t="n">
        <x:f>'01 Controls'!$G$24*'02 Cargo Classes'!$O$13</x:f>
        <x:v>0.5</x:v>
      </x:c>
      <x:c r="T1044" s="22" t="n">
        <x:f>'01 Controls'!$H$24*'02 Cargo Classes'!$P$13</x:f>
        <x:v>0.05</x:v>
      </x:c>
      <x:c r="U1044" s="22" t="n">
        <x:f>SUM(Q1044:T1044)</x:f>
        <x:v>0.97</x:v>
      </x:c>
      <x:c r="V1044" s="18" t="n">
        <x:f>IF(U1044=0,0,N1044*Q1044/U1044)</x:f>
        <x:v>0</x:v>
      </x:c>
      <x:c r="W1044" s="18" t="n">
        <x:f>IF(U1044=0,0,P1044*Q1044/U1044)</x:f>
        <x:v>0</x:v>
      </x:c>
      <x:c r="X1044" s="18" t="n">
        <x:f>MAX(V1044,W1044*'01 Controls'!$E$12)</x:f>
        <x:v>0</x:v>
      </x:c>
      <x:c r="Y1044" s="18" t="n">
        <x:f>IF(U1044=0,0,N1044*R1044/U1044)</x:f>
        <x:v>243.55670103092785</x:v>
      </x:c>
      <x:c r="Z1044" s="18" t="n">
        <x:f>IF(U1044=0,0,P1044*R1044/U1044)</x:f>
        <x:v>762.061855670103</x:v>
      </x:c>
      <x:c r="AA1044" s="18" t="n">
        <x:f>MAX(Y1044,Z1044*'01 Controls'!$E$13)</x:f>
        <x:v>243.55670103092785</x:v>
      </x:c>
      <x:c r="AB1044" s="18" t="n">
        <x:f>IF(U1044=0,0,N1044*S1044/U1044)</x:f>
        <x:v>289.9484536082474</x:v>
      </x:c>
      <x:c r="AC1044" s="18" t="n">
        <x:f>IF(U1044=0,0,P1044*S1044/U1044)</x:f>
        <x:v>907.2164948453609</x:v>
      </x:c>
      <x:c r="AD1044" s="18" t="n">
        <x:f>MAX(AB1044,AC1044*'01 Controls'!$E$14)</x:f>
        <x:v>289.9484536082474</x:v>
      </x:c>
      <x:c r="AE1044" s="18" t="n">
        <x:f>IF(U1044=0,0,N1044*T1044/U1044)</x:f>
        <x:v>28.994845360824744</x:v>
      </x:c>
      <x:c r="AF1044" s="18" t="n">
        <x:f>IF(U1044=0,0,P1044*T1044/U1044)</x:f>
        <x:v>90.72164948453609</x:v>
      </x:c>
      <x:c r="AG1044" s="18" t="n">
        <x:f>MAX(AE1044,AF1044*'01 Controls'!$E$15)</x:f>
        <x:v>28.994845360824744</x:v>
      </x:c>
      <x:c r="AH1044" s="18" t="n">
        <x:f>SUM(V1044,Y1044,AB1044,AE1044)</x:f>
        <x:v>562.5000000000001</x:v>
      </x:c>
      <x:c r="AI1044" s="18" t="n">
        <x:f>N1044-AH1044</x:f>
        <x:v>-1.1368683772161603e-13</x:v>
      </x:c>
      <x:c r="AJ1044" s="18" t="n">
        <x:f>V1044*INDEX('07 Mode Capacity'!$P$6:$P$17,MATCH("AIR-"&amp;I1044,'07 Mode Capacity'!$C$6:$C$17,0))</x:f>
        <x:v>0</x:v>
      </x:c>
      <x:c r="AK1044" s="18" t="n">
        <x:f>Y1044*INDEX('07 Mode Capacity'!$P$6:$P$17,MATCH("OCEAN-"&amp;I1044,'07 Mode Capacity'!$C$6:$C$17,0))</x:f>
        <x:v>190.64838642177182</x:v>
      </x:c>
      <x:c r="AL1044" s="18" t="n">
        <x:f>AB1044*INDEX('07 Mode Capacity'!$P$6:$P$17,MATCH("LAND-"&amp;I1044,'07 Mode Capacity'!$C$6:$C$17,0))</x:f>
        <x:v>207.31610898909474</x:v>
      </x:c>
      <x:c r="AM1044" s="18" t="n">
        <x:f>AE1044*INDEX('07 Mode Capacity'!$P$6:$P$17,MATCH("INLAND-"&amp;I1044,'07 Mode Capacity'!$C$6:$C$17,0))</x:f>
        <x:v>28.994845360824744</x:v>
      </x:c>
      <x:c r="AN1044" s="18" t="n">
        <x:f>SUM(AJ1044:AM1044)</x:f>
        <x:v>426.9593407716913</x:v>
      </x:c>
      <x:c r="AO1044" s="17" t="n">
        <x:f>IF(N1044=0,1,AN1044/N1044)</x:f>
        <x:v>0.7590388280385623</x:v>
      </x:c>
      <x:c r="AP1044" s="11" t="str">
        <x:f>IF(AO1044&gt;='01 Controls'!$E$16,"PASS","FAIL")</x:f>
        <x:v>FAIL</x:v>
      </x:c>
      <x:c r="AQ1044" s="11" t="str">
        <x:v>UNQUANTIFIED</x:v>
      </x:c>
      <x:c r="AR1044" s="11" t="str">
        <x:v>Position-class planning record; serial item and receiver open</x:v>
      </x:c>
      <x:c r="AS1044" s="26"/>
      <x:c r="AT1044" s="26"/>
    </x:row>
    <x:row r="1045">
      <x:c r="C1045" s="11" t="str">
        <x:v>C3-A-SRG-BLK-08</x:v>
      </x:c>
      <x:c r="D1045" s="11" t="str">
        <x:v>C3</x:v>
      </x:c>
      <x:c r="E1045" s="11" t="str">
        <x:v>Cascadia earthquake</x:v>
      </x:c>
      <x:c r="F1045" s="11" t="str">
        <x:v>A-SRG</x:v>
      </x:c>
      <x:c r="G1045" s="11" t="str">
        <x:v>Air sensing and relay group</x:v>
      </x:c>
      <x:c r="H1045" s="11" t="str">
        <x:v>BLK-08</x:v>
      </x:c>
      <x:c r="I1045" s="19" t="n">
        <x:v>48</x:v>
      </x:c>
      <x:c r="J1045" s="21" t="n">
        <x:v>5</x:v>
      </x:c>
      <x:c r="K1045" s="18" t="n">
        <x:f>'05 Cargo Register'!K149</x:f>
        <x:v>56.25</x:v>
      </x:c>
      <x:c r="L1045" s="18" t="n">
        <x:f>'05 Cargo Register'!N149</x:f>
        <x:v>9</x:v>
      </x:c>
      <x:c r="M1045" s="18" t="n">
        <x:f>'05 Cargo Register'!O149</x:f>
        <x:v>459</x:v>
      </x:c>
      <x:c r="N1045" s="18" t="n">
        <x:f>J1045*K1045</x:f>
        <x:v>281.25</x:v>
      </x:c>
      <x:c r="O1045" s="18" t="n">
        <x:f>J1045*L1045</x:f>
        <x:v>45</x:v>
      </x:c>
      <x:c r="P1045" s="18" t="n">
        <x:f>J1045*M1045</x:f>
        <x:v>2295</x:v>
      </x:c>
      <x:c r="Q1045" s="22" t="n">
        <x:f>'01 Controls'!$E$24*'02 Cargo Classes'!$M$14</x:f>
        <x:v>0.1</x:v>
      </x:c>
      <x:c r="R1045" s="22" t="n">
        <x:f>'01 Controls'!$F$24*'02 Cargo Classes'!$N$14</x:f>
        <x:v>0.27999999999999997</x:v>
      </x:c>
      <x:c r="S1045" s="22" t="n">
        <x:f>'01 Controls'!$G$24*'02 Cargo Classes'!$O$14</x:f>
        <x:v>0.5</x:v>
      </x:c>
      <x:c r="T1045" s="22" t="n">
        <x:f>'01 Controls'!$H$24*'02 Cargo Classes'!$P$14</x:f>
        <x:v>0.025</x:v>
      </x:c>
      <x:c r="U1045" s="22" t="n">
        <x:f>SUM(Q1045:T1045)</x:f>
        <x:v>0.905</x:v>
      </x:c>
      <x:c r="V1045" s="18" t="n">
        <x:f>IF(U1045=0,0,N1045*Q1045/U1045)</x:f>
        <x:v>31.07734806629834</x:v>
      </x:c>
      <x:c r="W1045" s="18" t="n">
        <x:f>IF(U1045=0,0,P1045*Q1045/U1045)</x:f>
        <x:v>253.59116022099448</x:v>
      </x:c>
      <x:c r="X1045" s="18" t="n">
        <x:f>MAX(V1045,W1045*'01 Controls'!$E$12)</x:f>
        <x:v>63.39779005524862</x:v>
      </x:c>
      <x:c r="Y1045" s="18" t="n">
        <x:f>IF(U1045=0,0,N1045*R1045/U1045)</x:f>
        <x:v>87.01657458563534</x:v>
      </x:c>
      <x:c r="Z1045" s="18" t="n">
        <x:f>IF(U1045=0,0,P1045*R1045/U1045)</x:f>
        <x:v>710.0552486187844</x:v>
      </x:c>
      <x:c r="AA1045" s="18" t="n">
        <x:f>MAX(Y1045,Z1045*'01 Controls'!$E$13)</x:f>
        <x:v>106.50828729281766</x:v>
      </x:c>
      <x:c r="AB1045" s="18" t="n">
        <x:f>IF(U1045=0,0,N1045*S1045/U1045)</x:f>
        <x:v>155.3867403314917</x:v>
      </x:c>
      <x:c r="AC1045" s="18" t="n">
        <x:f>IF(U1045=0,0,P1045*S1045/U1045)</x:f>
        <x:v>1267.9558011049724</x:v>
      </x:c>
      <x:c r="AD1045" s="18" t="n">
        <x:f>MAX(AB1045,AC1045*'01 Controls'!$E$14)</x:f>
        <x:v>253.59116022099448</x:v>
      </x:c>
      <x:c r="AE1045" s="18" t="n">
        <x:f>IF(U1045=0,0,N1045*T1045/U1045)</x:f>
        <x:v>7.769337016574585</x:v>
      </x:c>
      <x:c r="AF1045" s="18" t="n">
        <x:f>IF(U1045=0,0,P1045*T1045/U1045)</x:f>
        <x:v>63.39779005524862</x:v>
      </x:c>
      <x:c r="AG1045" s="18" t="n">
        <x:f>MAX(AE1045,AF1045*'01 Controls'!$E$15)</x:f>
        <x:v>11.411602209944752</x:v>
      </x:c>
      <x:c r="AH1045" s="18" t="n">
        <x:f>SUM(V1045,Y1045,AB1045,AE1045)</x:f>
        <x:v>281.24999999999994</x:v>
      </x:c>
      <x:c r="AI1045" s="18" t="n">
        <x:f>N1045-AH1045</x:f>
        <x:v>5.684341886080802e-14</x:v>
      </x:c>
      <x:c r="AJ1045" s="18" t="n">
        <x:f>V1045*INDEX('07 Mode Capacity'!$P$6:$P$17,MATCH("AIR-"&amp;I1045,'07 Mode Capacity'!$C$6:$C$17,0))</x:f>
        <x:v>8.712088828051222</x:v>
      </x:c>
      <x:c r="AK1045" s="18" t="n">
        <x:f>Y1045*INDEX('07 Mode Capacity'!$P$6:$P$17,MATCH("OCEAN-"&amp;I1045,'07 Mode Capacity'!$C$6:$C$17,0))</x:f>
        <x:v>7.625808908327601</x:v>
      </x:c>
      <x:c r="AL1045" s="18" t="n">
        <x:f>AB1045*INDEX('07 Mode Capacity'!$P$6:$P$17,MATCH("LAND-"&amp;I1045,'07 Mode Capacity'!$C$6:$C$17,0))</x:f>
        <x:v>18.964620608268714</x:v>
      </x:c>
      <x:c r="AM1045" s="18" t="n">
        <x:f>AE1045*INDEX('07 Mode Capacity'!$P$6:$P$17,MATCH("INLAND-"&amp;I1045,'07 Mode Capacity'!$C$6:$C$17,0))</x:f>
        <x:v>4.904272542443791</x:v>
      </x:c>
      <x:c r="AN1045" s="18" t="n">
        <x:f>SUM(AJ1045:AM1045)</x:f>
        <x:v>40.20679088709133</x:v>
      </x:c>
      <x:c r="AO1045" s="17" t="n">
        <x:f>IF(N1045=0,1,AN1045/N1045)</x:f>
        <x:v>0.14295747870965805</x:v>
      </x:c>
      <x:c r="AP1045" s="11" t="str">
        <x:f>IF(AO1045&gt;='01 Controls'!$E$16,"PASS","FAIL")</x:f>
        <x:v>FAIL</x:v>
      </x:c>
      <x:c r="AQ1045" s="11" t="str">
        <x:v>UNQUANTIFIED</x:v>
      </x:c>
      <x:c r="AR1045" s="11" t="str">
        <x:v>Position-class planning record; serial item and receiver open</x:v>
      </x:c>
      <x:c r="AS1045" s="26"/>
      <x:c r="AT1045" s="26"/>
    </x:row>
    <x:row r="1046">
      <x:c r="C1046" s="11" t="str">
        <x:v>C3-A-SRG-OOG-80</x:v>
      </x:c>
      <x:c r="D1046" s="11" t="str">
        <x:v>C3</x:v>
      </x:c>
      <x:c r="E1046" s="11" t="str">
        <x:v>Cascadia earthquake</x:v>
      </x:c>
      <x:c r="F1046" s="11" t="str">
        <x:v>A-SRG</x:v>
      </x:c>
      <x:c r="G1046" s="11" t="str">
        <x:v>Air sensing and relay group</x:v>
      </x:c>
      <x:c r="H1046" s="11" t="str">
        <x:v>OOG-80</x:v>
      </x:c>
      <x:c r="I1046" s="19" t="n">
        <x:v>72</x:v>
      </x:c>
      <x:c r="J1046" s="21" t="n">
        <x:v>5</x:v>
      </x:c>
      <x:c r="K1046" s="18" t="n">
        <x:f>'05 Cargo Register'!K150</x:f>
        <x:v>562.5</x:v>
      </x:c>
      <x:c r="L1046" s="18" t="n">
        <x:f>'05 Cargo Register'!N150</x:f>
        <x:v>10</x:v>
      </x:c>
      <x:c r="M1046" s="18" t="n">
        <x:f>'05 Cargo Register'!O150</x:f>
        <x:v>1760</x:v>
      </x:c>
      <x:c r="N1046" s="18" t="n">
        <x:f>J1046*K1046</x:f>
        <x:v>2812.5</x:v>
      </x:c>
      <x:c r="O1046" s="18" t="n">
        <x:f>J1046*L1046</x:f>
        <x:v>50</x:v>
      </x:c>
      <x:c r="P1046" s="18" t="n">
        <x:f>J1046*M1046</x:f>
        <x:v>8800</x:v>
      </x:c>
      <x:c r="Q1046" s="22" t="n">
        <x:f>'01 Controls'!$E$24*'02 Cargo Classes'!$M$15</x:f>
        <x:v>0</x:v>
      </x:c>
      <x:c r="R1046" s="22" t="n">
        <x:f>'01 Controls'!$F$24*'02 Cargo Classes'!$N$15</x:f>
        <x:v>0.7</x:v>
      </x:c>
      <x:c r="S1046" s="22" t="n">
        <x:f>'01 Controls'!$G$24*'02 Cargo Classes'!$O$15</x:f>
        <x:v>0.3</x:v>
      </x:c>
      <x:c r="T1046" s="22" t="n">
        <x:f>'01 Controls'!$H$24*'02 Cargo Classes'!$P$15</x:f>
        <x:v>0.025</x:v>
      </x:c>
      <x:c r="U1046" s="22" t="n">
        <x:f>SUM(Q1046:T1046)</x:f>
        <x:v>1.025</x:v>
      </x:c>
      <x:c r="V1046" s="18" t="n">
        <x:f>IF(U1046=0,0,N1046*Q1046/U1046)</x:f>
        <x:v>0</x:v>
      </x:c>
      <x:c r="W1046" s="18" t="n">
        <x:f>IF(U1046=0,0,P1046*Q1046/U1046)</x:f>
        <x:v>0</x:v>
      </x:c>
      <x:c r="X1046" s="18" t="n">
        <x:f>MAX(V1046,W1046*'01 Controls'!$E$12)</x:f>
        <x:v>0</x:v>
      </x:c>
      <x:c r="Y1046" s="18" t="n">
        <x:f>IF(U1046=0,0,N1046*R1046/U1046)</x:f>
        <x:v>1920.7317073170732</x:v>
      </x:c>
      <x:c r="Z1046" s="18" t="n">
        <x:f>IF(U1046=0,0,P1046*R1046/U1046)</x:f>
        <x:v>6009.756097560976</x:v>
      </x:c>
      <x:c r="AA1046" s="18" t="n">
        <x:f>MAX(Y1046,Z1046*'01 Controls'!$E$13)</x:f>
        <x:v>1920.7317073170732</x:v>
      </x:c>
      <x:c r="AB1046" s="18" t="n">
        <x:f>IF(U1046=0,0,N1046*S1046/U1046)</x:f>
        <x:v>823.1707317073171</x:v>
      </x:c>
      <x:c r="AC1046" s="18" t="n">
        <x:f>IF(U1046=0,0,P1046*S1046/U1046)</x:f>
        <x:v>2575.6097560975613</x:v>
      </x:c>
      <x:c r="AD1046" s="18" t="n">
        <x:f>MAX(AB1046,AC1046*'01 Controls'!$E$14)</x:f>
        <x:v>823.1707317073171</x:v>
      </x:c>
      <x:c r="AE1046" s="18" t="n">
        <x:f>IF(U1046=0,0,N1046*T1046/U1046)</x:f>
        <x:v>68.59756097560977</x:v>
      </x:c>
      <x:c r="AF1046" s="18" t="n">
        <x:f>IF(U1046=0,0,P1046*T1046/U1046)</x:f>
        <x:v>214.63414634146343</x:v>
      </x:c>
      <x:c r="AG1046" s="18" t="n">
        <x:f>MAX(AE1046,AF1046*'01 Controls'!$E$15)</x:f>
        <x:v>68.59756097560977</x:v>
      </x:c>
      <x:c r="AH1046" s="18" t="n">
        <x:f>SUM(V1046,Y1046,AB1046,AE1046)</x:f>
        <x:v>2812.5</x:v>
      </x:c>
      <x:c r="AI1046" s="18" t="n">
        <x:f>N1046-AH1046</x:f>
        <x:v>0</x:v>
      </x:c>
      <x:c r="AJ1046" s="18" t="n">
        <x:f>V1046*INDEX('07 Mode Capacity'!$P$6:$P$17,MATCH("AIR-"&amp;I1046,'07 Mode Capacity'!$C$6:$C$17,0))</x:f>
        <x:v>0</x:v>
      </x:c>
      <x:c r="AK1046" s="18" t="n">
        <x:f>Y1046*INDEX('07 Mode Capacity'!$P$6:$P$17,MATCH("OCEAN-"&amp;I1046,'07 Mode Capacity'!$C$6:$C$17,0))</x:f>
        <x:v>1503.4872750334848</x:v>
      </x:c>
      <x:c r="AL1046" s="18" t="n">
        <x:f>AB1046*INDEX('07 Mode Capacity'!$P$6:$P$17,MATCH("LAND-"&amp;I1046,'07 Mode Capacity'!$C$6:$C$17,0))</x:f>
        <x:v>588.5754899105033</x:v>
      </x:c>
      <x:c r="AM1046" s="18" t="n">
        <x:f>AE1046*INDEX('07 Mode Capacity'!$P$6:$P$17,MATCH("INLAND-"&amp;I1046,'07 Mode Capacity'!$C$6:$C$17,0))</x:f>
        <x:v>68.59756097560977</x:v>
      </x:c>
      <x:c r="AN1046" s="18" t="n">
        <x:f>SUM(AJ1046:AM1046)</x:f>
        <x:v>2160.6603259195977</x:v>
      </x:c>
      <x:c r="AO1046" s="17" t="n">
        <x:f>IF(N1046=0,1,AN1046/N1046)</x:f>
        <x:v>0.7682347825491903</x:v>
      </x:c>
      <x:c r="AP1046" s="11" t="str">
        <x:f>IF(AO1046&gt;='01 Controls'!$E$16,"PASS","FAIL")</x:f>
        <x:v>FAIL</x:v>
      </x:c>
      <x:c r="AQ1046" s="11" t="str">
        <x:v>UNQUANTIFIED</x:v>
      </x:c>
      <x:c r="AR1046" s="11" t="str">
        <x:v>Position-class planning record; serial item and receiver open</x:v>
      </x:c>
      <x:c r="AS1046" s="26"/>
      <x:c r="AT1046" s="26"/>
    </x:row>
    <x:row r="1047">
      <x:c r="C1047" s="11" t="str">
        <x:v>C3-A-AMG-APL-45</x:v>
      </x:c>
      <x:c r="D1047" s="11" t="str">
        <x:v>C3</x:v>
      </x:c>
      <x:c r="E1047" s="11" t="str">
        <x:v>Cascadia earthquake</x:v>
      </x:c>
      <x:c r="F1047" s="11" t="str">
        <x:v>A-AMG</x:v>
      </x:c>
      <x:c r="G1047" s="11" t="str">
        <x:v>Aeromedical movement group</x:v>
      </x:c>
      <x:c r="H1047" s="11" t="str">
        <x:v>APL-45</x:v>
      </x:c>
      <x:c r="I1047" s="19" t="n">
        <x:v>24</x:v>
      </x:c>
      <x:c r="J1047" s="21" t="n">
        <x:v>5</x:v>
      </x:c>
      <x:c r="K1047" s="18" t="n">
        <x:f>'05 Cargo Register'!K151</x:f>
        <x:v>225</x:v>
      </x:c>
      <x:c r="L1047" s="18" t="n">
        <x:f>'05 Cargo Register'!N151</x:f>
        <x:v>59</x:v>
      </x:c>
      <x:c r="M1047" s="18" t="n">
        <x:f>'05 Cargo Register'!O151</x:f>
        <x:v>442.5</x:v>
      </x:c>
      <x:c r="N1047" s="18" t="n">
        <x:f>J1047*K1047</x:f>
        <x:v>1125</x:v>
      </x:c>
      <x:c r="O1047" s="18" t="n">
        <x:f>J1047*L1047</x:f>
        <x:v>295</x:v>
      </x:c>
      <x:c r="P1047" s="18" t="n">
        <x:f>J1047*M1047</x:f>
        <x:v>2212.5</x:v>
      </x:c>
      <x:c r="Q1047" s="22" t="n">
        <x:f>'01 Controls'!$E$24*'02 Cargo Classes'!$M$6</x:f>
        <x:v>0.30000000000000004</x:v>
      </x:c>
      <x:c r="R1047" s="22" t="n">
        <x:f>'01 Controls'!$F$24*'02 Cargo Classes'!$N$6</x:f>
        <x:v>0.13999999999999999</x:v>
      </x:c>
      <x:c r="S1047" s="22" t="n">
        <x:f>'01 Controls'!$G$24*'02 Cargo Classes'!$O$6</x:f>
        <x:v>0.5</x:v>
      </x:c>
      <x:c r="T1047" s="22" t="n">
        <x:f>'01 Controls'!$H$24*'02 Cargo Classes'!$P$6</x:f>
        <x:v>0.015</x:v>
      </x:c>
      <x:c r="U1047" s="22" t="n">
        <x:f>SUM(Q1047:T1047)</x:f>
        <x:v>0.9550000000000001</x:v>
      </x:c>
      <x:c r="V1047" s="18" t="n">
        <x:f>IF(U1047=0,0,N1047*Q1047/U1047)</x:f>
        <x:v>353.4031413612566</x:v>
      </x:c>
      <x:c r="W1047" s="18" t="n">
        <x:f>IF(U1047=0,0,P1047*Q1047/U1047)</x:f>
        <x:v>695.0261780104713</x:v>
      </x:c>
      <x:c r="X1047" s="18" t="n">
        <x:f>MAX(V1047,W1047*'01 Controls'!$E$12)</x:f>
        <x:v>353.4031413612566</x:v>
      </x:c>
      <x:c r="Y1047" s="18" t="n">
        <x:f>IF(U1047=0,0,N1047*R1047/U1047)</x:f>
        <x:v>164.92146596858635</x:v>
      </x:c>
      <x:c r="Z1047" s="18" t="n">
        <x:f>IF(U1047=0,0,P1047*R1047/U1047)</x:f>
        <x:v>324.3455497382198</x:v>
      </x:c>
      <x:c r="AA1047" s="18" t="n">
        <x:f>MAX(Y1047,Z1047*'01 Controls'!$E$13)</x:f>
        <x:v>164.92146596858635</x:v>
      </x:c>
      <x:c r="AB1047" s="18" t="n">
        <x:f>IF(U1047=0,0,N1047*S1047/U1047)</x:f>
        <x:v>589.0052356020942</x:v>
      </x:c>
      <x:c r="AC1047" s="18" t="n">
        <x:f>IF(U1047=0,0,P1047*S1047/U1047)</x:f>
        <x:v>1158.3769633507852</x:v>
      </x:c>
      <x:c r="AD1047" s="18" t="n">
        <x:f>MAX(AB1047,AC1047*'01 Controls'!$E$14)</x:f>
        <x:v>589.0052356020942</x:v>
      </x:c>
      <x:c r="AE1047" s="18" t="n">
        <x:f>IF(U1047=0,0,N1047*T1047/U1047)</x:f>
        <x:v>17.670157068062824</x:v>
      </x:c>
      <x:c r="AF1047" s="18" t="n">
        <x:f>IF(U1047=0,0,P1047*T1047/U1047)</x:f>
        <x:v>34.751308900523554</x:v>
      </x:c>
      <x:c r="AG1047" s="18" t="n">
        <x:f>MAX(AE1047,AF1047*'01 Controls'!$E$15)</x:f>
        <x:v>17.670157068062824</x:v>
      </x:c>
      <x:c r="AH1047" s="18" t="n">
        <x:f>SUM(V1047,Y1047,AB1047,AE1047)</x:f>
        <x:v>1124.9999999999998</x:v>
      </x:c>
      <x:c r="AI1047" s="18" t="n">
        <x:f>N1047-AH1047</x:f>
        <x:v>2.2737367544323206e-13</x:v>
      </x:c>
      <x:c r="AJ1047" s="18" t="n">
        <x:f>V1047*INDEX('07 Mode Capacity'!$P$6:$P$17,MATCH("AIR-"&amp;I1047,'07 Mode Capacity'!$C$6:$C$17,0))</x:f>
        <x:v>71.7104690006476</x:v>
      </x:c>
      <x:c r="AK1047" s="18" t="n">
        <x:f>Y1047*INDEX('07 Mode Capacity'!$P$6:$P$17,MATCH("OCEAN-"&amp;I1047,'07 Mode Capacity'!$C$6:$C$17,0))</x:f>
        <x:v>24.752906000285794</x:v>
      </x:c>
      <x:c r="AL1047" s="18" t="n">
        <x:f>AB1047*INDEX('07 Mode Capacity'!$P$6:$P$17,MATCH("LAND-"&amp;I1047,'07 Mode Capacity'!$C$6:$C$17,0))</x:f>
        <x:v>225.29504700561895</x:v>
      </x:c>
      <x:c r="AM1047" s="18" t="n">
        <x:f>AE1047*INDEX('07 Mode Capacity'!$P$6:$P$17,MATCH("INLAND-"&amp;I1047,'07 Mode Capacity'!$C$6:$C$17,0))</x:f>
        <x:v>17.670157068062824</x:v>
      </x:c>
      <x:c r="AN1047" s="18" t="n">
        <x:f>SUM(AJ1047:AM1047)</x:f>
        <x:v>339.4285790746152</x:v>
      </x:c>
      <x:c r="AO1047" s="17" t="n">
        <x:f>IF(N1047=0,1,AN1047/N1047)</x:f>
        <x:v>0.30171429251076903</x:v>
      </x:c>
      <x:c r="AP1047" s="11" t="str">
        <x:f>IF(AO1047&gt;='01 Controls'!$E$16,"PASS","FAIL")</x:f>
        <x:v>FAIL</x:v>
      </x:c>
      <x:c r="AQ1047" s="11" t="str">
        <x:v>UNQUANTIFIED</x:v>
      </x:c>
      <x:c r="AR1047" s="11" t="str">
        <x:v>Position-class planning record; serial item and receiver open</x:v>
      </x:c>
      <x:c r="AS1047" s="26"/>
      <x:c r="AT1047" s="26"/>
    </x:row>
    <x:row r="1048">
      <x:c r="C1048" s="11" t="str">
        <x:v>C3-A-AMG-ISO-18</x:v>
      </x:c>
      <x:c r="D1048" s="11" t="str">
        <x:v>C3</x:v>
      </x:c>
      <x:c r="E1048" s="11" t="str">
        <x:v>Cascadia earthquake</x:v>
      </x:c>
      <x:c r="F1048" s="11" t="str">
        <x:v>A-AMG</x:v>
      </x:c>
      <x:c r="G1048" s="11" t="str">
        <x:v>Aeromedical movement group</x:v>
      </x:c>
      <x:c r="H1048" s="11" t="str">
        <x:v>ISO-18</x:v>
      </x:c>
      <x:c r="I1048" s="19" t="n">
        <x:v>48</x:v>
      </x:c>
      <x:c r="J1048" s="21" t="n">
        <x:v>5</x:v>
      </x:c>
      <x:c r="K1048" s="18" t="n">
        <x:f>'05 Cargo Register'!K152</x:f>
        <x:v>337.5</x:v>
      </x:c>
      <x:c r="L1048" s="18" t="n">
        <x:f>'05 Cargo Register'!N152</x:f>
        <x:v>23</x:v>
      </x:c>
      <x:c r="M1048" s="18" t="n">
        <x:f>'05 Cargo Register'!O152</x:f>
        <x:v>607.2</x:v>
      </x:c>
      <x:c r="N1048" s="18" t="n">
        <x:f>J1048*K1048</x:f>
        <x:v>1687.5</x:v>
      </x:c>
      <x:c r="O1048" s="18" t="n">
        <x:f>J1048*L1048</x:f>
        <x:v>115</x:v>
      </x:c>
      <x:c r="P1048" s="18" t="n">
        <x:f>J1048*M1048</x:f>
        <x:v>3036</x:v>
      </x:c>
      <x:c r="Q1048" s="22" t="n">
        <x:f>'01 Controls'!$E$24*'02 Cargo Classes'!$M$7</x:f>
        <x:v>0.020000000000000004</x:v>
      </x:c>
      <x:c r="R1048" s="22" t="n">
        <x:f>'01 Controls'!$F$24*'02 Cargo Classes'!$N$7</x:f>
        <x:v>0.35</x:v>
      </x:c>
      <x:c r="S1048" s="22" t="n">
        <x:f>'01 Controls'!$G$24*'02 Cargo Classes'!$O$7</x:f>
        <x:v>0.6</x:v>
      </x:c>
      <x:c r="T1048" s="22" t="n">
        <x:f>'01 Controls'!$H$24*'02 Cargo Classes'!$P$7</x:f>
        <x:v>0.04000000000000001</x:v>
      </x:c>
      <x:c r="U1048" s="22" t="n">
        <x:f>SUM(Q1048:T1048)</x:f>
        <x:v>1.01</x:v>
      </x:c>
      <x:c r="V1048" s="18" t="n">
        <x:f>IF(U1048=0,0,N1048*Q1048/U1048)</x:f>
        <x:v>33.41584158415842</x:v>
      </x:c>
      <x:c r="W1048" s="18" t="n">
        <x:f>IF(U1048=0,0,P1048*Q1048/U1048)</x:f>
        <x:v>60.11881188118813</x:v>
      </x:c>
      <x:c r="X1048" s="18" t="n">
        <x:f>MAX(V1048,W1048*'01 Controls'!$E$12)</x:f>
        <x:v>33.41584158415842</x:v>
      </x:c>
      <x:c r="Y1048" s="18" t="n">
        <x:f>IF(U1048=0,0,N1048*R1048/U1048)</x:f>
        <x:v>584.7772277227723</x:v>
      </x:c>
      <x:c r="Z1048" s="18" t="n">
        <x:f>IF(U1048=0,0,P1048*R1048/U1048)</x:f>
        <x:v>1052.079207920792</x:v>
      </x:c>
      <x:c r="AA1048" s="18" t="n">
        <x:f>MAX(Y1048,Z1048*'01 Controls'!$E$13)</x:f>
        <x:v>584.7772277227723</x:v>
      </x:c>
      <x:c r="AB1048" s="18" t="n">
        <x:f>IF(U1048=0,0,N1048*S1048/U1048)</x:f>
        <x:v>1002.4752475247525</x:v>
      </x:c>
      <x:c r="AC1048" s="18" t="n">
        <x:f>IF(U1048=0,0,P1048*S1048/U1048)</x:f>
        <x:v>1803.5643564356435</x:v>
      </x:c>
      <x:c r="AD1048" s="18" t="n">
        <x:f>MAX(AB1048,AC1048*'01 Controls'!$E$14)</x:f>
        <x:v>1002.4752475247525</x:v>
      </x:c>
      <x:c r="AE1048" s="18" t="n">
        <x:f>IF(U1048=0,0,N1048*T1048/U1048)</x:f>
        <x:v>66.83168316831684</x:v>
      </x:c>
      <x:c r="AF1048" s="18" t="n">
        <x:f>IF(U1048=0,0,P1048*T1048/U1048)</x:f>
        <x:v>120.23762376237626</x:v>
      </x:c>
      <x:c r="AG1048" s="18" t="n">
        <x:f>MAX(AE1048,AF1048*'01 Controls'!$E$15)</x:f>
        <x:v>66.83168316831684</x:v>
      </x:c>
      <x:c r="AH1048" s="18" t="n">
        <x:f>SUM(V1048,Y1048,AB1048,AE1048)</x:f>
        <x:v>1687.5</x:v>
      </x:c>
      <x:c r="AI1048" s="18" t="n">
        <x:f>N1048-AH1048</x:f>
        <x:v>0</x:v>
      </x:c>
      <x:c r="AJ1048" s="18" t="n">
        <x:f>V1048*INDEX('07 Mode Capacity'!$P$6:$P$17,MATCH("AIR-"&amp;I1048,'07 Mode Capacity'!$C$6:$C$17,0))</x:f>
        <x:v>9.36765194778577</x:v>
      </x:c>
      <x:c r="AK1048" s="18" t="n">
        <x:f>Y1048*INDEX('07 Mode Capacity'!$P$6:$P$17,MATCH("OCEAN-"&amp;I1048,'07 Mode Capacity'!$C$6:$C$17,0))</x:f>
        <x:v>51.24770095571644</x:v>
      </x:c>
      <x:c r="AL1048" s="18" t="n">
        <x:f>AB1048*INDEX('07 Mode Capacity'!$P$6:$P$17,MATCH("LAND-"&amp;I1048,'07 Mode Capacity'!$C$6:$C$17,0))</x:f>
        <x:v>122.3499682014643</x:v>
      </x:c>
      <x:c r="AM1048" s="18" t="n">
        <x:f>AE1048*INDEX('07 Mode Capacity'!$P$6:$P$17,MATCH("INLAND-"&amp;I1048,'07 Mode Capacity'!$C$6:$C$17,0))</x:f>
        <x:v>42.18645529579373</x:v>
      </x:c>
      <x:c r="AN1048" s="18" t="n">
        <x:f>SUM(AJ1048:AM1048)</x:f>
        <x:v>225.15177640076024</x:v>
      </x:c>
      <x:c r="AO1048" s="17" t="n">
        <x:f>IF(N1048=0,1,AN1048/N1048)</x:f>
        <x:v>0.1334232749041542</x:v>
      </x:c>
      <x:c r="AP1048" s="11" t="str">
        <x:f>IF(AO1048&gt;='01 Controls'!$E$16,"PASS","FAIL")</x:f>
        <x:v>FAIL</x:v>
      </x:c>
      <x:c r="AQ1048" s="11" t="str">
        <x:v>UNQUANTIFIED</x:v>
      </x:c>
      <x:c r="AR1048" s="11" t="str">
        <x:v>Position-class planning record; serial item and receiver open</x:v>
      </x:c>
      <x:c r="AS1048" s="26"/>
      <x:c r="AT1048" s="26"/>
    </x:row>
    <x:row r="1049">
      <x:c r="C1049" s="11" t="str">
        <x:v>C3-A-AMG-COL-12</x:v>
      </x:c>
      <x:c r="D1049" s="11" t="str">
        <x:v>C3</x:v>
      </x:c>
      <x:c r="E1049" s="11" t="str">
        <x:v>Cascadia earthquake</x:v>
      </x:c>
      <x:c r="F1049" s="11" t="str">
        <x:v>A-AMG</x:v>
      </x:c>
      <x:c r="G1049" s="11" t="str">
        <x:v>Aeromedical movement group</x:v>
      </x:c>
      <x:c r="H1049" s="11" t="str">
        <x:v>COL-12</x:v>
      </x:c>
      <x:c r="I1049" s="19" t="n">
        <x:v>24</x:v>
      </x:c>
      <x:c r="J1049" s="21" t="n">
        <x:v>5</x:v>
      </x:c>
      <x:c r="K1049" s="18" t="n">
        <x:f>'05 Cargo Register'!K153</x:f>
        <x:v>84.375</x:v>
      </x:c>
      <x:c r="L1049" s="18" t="n">
        <x:f>'05 Cargo Register'!N153</x:f>
        <x:v>9</x:v>
      </x:c>
      <x:c r="M1049" s="18" t="n">
        <x:f>'05 Cargo Register'!O153</x:f>
        <x:v>237.60000000000002</x:v>
      </x:c>
      <x:c r="N1049" s="18" t="n">
        <x:f>J1049*K1049</x:f>
        <x:v>421.875</x:v>
      </x:c>
      <x:c r="O1049" s="18" t="n">
        <x:f>J1049*L1049</x:f>
        <x:v>45</x:v>
      </x:c>
      <x:c r="P1049" s="18" t="n">
        <x:f>J1049*M1049</x:f>
        <x:v>1188</x:v>
      </x:c>
      <x:c r="Q1049" s="22" t="n">
        <x:f>'01 Controls'!$E$24*'02 Cargo Classes'!$M$8</x:f>
        <x:v>0.2</x:v>
      </x:c>
      <x:c r="R1049" s="22" t="n">
        <x:f>'01 Controls'!$F$24*'02 Cargo Classes'!$N$8</x:f>
        <x:v>0.24499999999999997</x:v>
      </x:c>
      <x:c r="S1049" s="22" t="n">
        <x:f>'01 Controls'!$G$24*'02 Cargo Classes'!$O$8</x:f>
        <x:v>0.6</x:v>
      </x:c>
      <x:c r="T1049" s="22" t="n">
        <x:f>'01 Controls'!$H$24*'02 Cargo Classes'!$P$8</x:f>
        <x:v>0.010000000000000002</x:v>
      </x:c>
      <x:c r="U1049" s="22" t="n">
        <x:f>SUM(Q1049:T1049)</x:f>
        <x:v>1.055</x:v>
      </x:c>
      <x:c r="V1049" s="18" t="n">
        <x:f>IF(U1049=0,0,N1049*Q1049/U1049)</x:f>
        <x:v>79.97630331753555</x:v>
      </x:c>
      <x:c r="W1049" s="18" t="n">
        <x:f>IF(U1049=0,0,P1049*Q1049/U1049)</x:f>
        <x:v>225.21327014218014</x:v>
      </x:c>
      <x:c r="X1049" s="18" t="n">
        <x:f>MAX(V1049,W1049*'01 Controls'!$E$12)</x:f>
        <x:v>79.97630331753555</x:v>
      </x:c>
      <x:c r="Y1049" s="18" t="n">
        <x:f>IF(U1049=0,0,N1049*R1049/U1049)</x:f>
        <x:v>97.97097156398104</x:v>
      </x:c>
      <x:c r="Z1049" s="18" t="n">
        <x:f>IF(U1049=0,0,P1049*R1049/U1049)</x:f>
        <x:v>275.8862559241706</x:v>
      </x:c>
      <x:c r="AA1049" s="18" t="n">
        <x:f>MAX(Y1049,Z1049*'01 Controls'!$E$13)</x:f>
        <x:v>97.97097156398104</x:v>
      </x:c>
      <x:c r="AB1049" s="18" t="n">
        <x:f>IF(U1049=0,0,N1049*S1049/U1049)</x:f>
        <x:v>239.92890995260666</x:v>
      </x:c>
      <x:c r="AC1049" s="18" t="n">
        <x:f>IF(U1049=0,0,P1049*S1049/U1049)</x:f>
        <x:v>675.6398104265403</x:v>
      </x:c>
      <x:c r="AD1049" s="18" t="n">
        <x:f>MAX(AB1049,AC1049*'01 Controls'!$E$14)</x:f>
        <x:v>239.92890995260666</x:v>
      </x:c>
      <x:c r="AE1049" s="18" t="n">
        <x:f>IF(U1049=0,0,N1049*T1049/U1049)</x:f>
        <x:v>3.9988151658767785</x:v>
      </x:c>
      <x:c r="AF1049" s="18" t="n">
        <x:f>IF(U1049=0,0,P1049*T1049/U1049)</x:f>
        <x:v>11.260663507109008</x:v>
      </x:c>
      <x:c r="AG1049" s="18" t="n">
        <x:f>MAX(AE1049,AF1049*'01 Controls'!$E$15)</x:f>
        <x:v>3.9988151658767785</x:v>
      </x:c>
      <x:c r="AH1049" s="18" t="n">
        <x:f>SUM(V1049,Y1049,AB1049,AE1049)</x:f>
        <x:v>421.87500000000006</x:v>
      </x:c>
      <x:c r="AI1049" s="18" t="n">
        <x:f>N1049-AH1049</x:f>
        <x:v>-5.684341886080802e-14</x:v>
      </x:c>
      <x:c r="AJ1049" s="18" t="n">
        <x:f>V1049*INDEX('07 Mode Capacity'!$P$6:$P$17,MATCH("AIR-"&amp;I1049,'07 Mode Capacity'!$C$6:$C$17,0))</x:f>
        <x:v>16.228317036876412</x:v>
      </x:c>
      <x:c r="AK1049" s="18" t="n">
        <x:f>Y1049*INDEX('07 Mode Capacity'!$P$6:$P$17,MATCH("OCEAN-"&amp;I1049,'07 Mode Capacity'!$C$6:$C$17,0))</x:f>
        <x:v>14.704369959589208</x:v>
      </x:c>
      <x:c r="AL1049" s="18" t="n">
        <x:f>AB1049*INDEX('07 Mode Capacity'!$P$6:$P$17,MATCH("LAND-"&amp;I1049,'07 Mode Capacity'!$C$6:$C$17,0))</x:f>
        <x:v>91.77302981105665</x:v>
      </x:c>
      <x:c r="AM1049" s="18" t="n">
        <x:f>AE1049*INDEX('07 Mode Capacity'!$P$6:$P$17,MATCH("INLAND-"&amp;I1049,'07 Mode Capacity'!$C$6:$C$17,0))</x:f>
        <x:v>3.9988151658767785</x:v>
      </x:c>
      <x:c r="AN1049" s="18" t="n">
        <x:f>SUM(AJ1049:AM1049)</x:f>
        <x:v>126.70453197339904</x:v>
      </x:c>
      <x:c r="AO1049" s="17" t="n">
        <x:f>IF(N1049=0,1,AN1049/N1049)</x:f>
        <x:v>0.30033666838139034</x:v>
      </x:c>
      <x:c r="AP1049" s="11" t="str">
        <x:f>IF(AO1049&gt;='01 Controls'!$E$16,"PASS","FAIL")</x:f>
        <x:v>FAIL</x:v>
      </x:c>
      <x:c r="AQ1049" s="11" t="str">
        <x:v>UNQUANTIFIED</x:v>
      </x:c>
      <x:c r="AR1049" s="11" t="str">
        <x:v>Position-class planning record; serial item and receiver open</x:v>
      </x:c>
      <x:c r="AS1049" s="26"/>
      <x:c r="AT1049" s="26"/>
    </x:row>
    <x:row r="1050">
      <x:c r="C1050" s="11" t="str">
        <x:v>C3-A-AMG-BAT-22</x:v>
      </x:c>
      <x:c r="D1050" s="11" t="str">
        <x:v>C3</x:v>
      </x:c>
      <x:c r="E1050" s="11" t="str">
        <x:v>Cascadia earthquake</x:v>
      </x:c>
      <x:c r="F1050" s="11" t="str">
        <x:v>A-AMG</x:v>
      </x:c>
      <x:c r="G1050" s="11" t="str">
        <x:v>Aeromedical movement group</x:v>
      </x:c>
      <x:c r="H1050" s="11" t="str">
        <x:v>BAT-22</x:v>
      </x:c>
      <x:c r="I1050" s="19" t="n">
        <x:v>48</x:v>
      </x:c>
      <x:c r="J1050" s="21" t="n">
        <x:v>5</x:v>
      </x:c>
      <x:c r="K1050" s="18" t="n">
        <x:f>'05 Cargo Register'!K154</x:f>
        <x:v>225</x:v>
      </x:c>
      <x:c r="L1050" s="18" t="n">
        <x:f>'05 Cargo Register'!N154</x:f>
        <x:v>13</x:v>
      </x:c>
      <x:c r="M1050" s="18" t="n">
        <x:f>'05 Cargo Register'!O154</x:f>
        <x:v>343.20000000000005</x:v>
      </x:c>
      <x:c r="N1050" s="18" t="n">
        <x:f>J1050*K1050</x:f>
        <x:v>1125</x:v>
      </x:c>
      <x:c r="O1050" s="18" t="n">
        <x:f>J1050*L1050</x:f>
        <x:v>65</x:v>
      </x:c>
      <x:c r="P1050" s="18" t="n">
        <x:f>J1050*M1050</x:f>
        <x:v>1716.0000000000002</x:v>
      </x:c>
      <x:c r="Q1050" s="22" t="n">
        <x:f>'01 Controls'!$E$24*'02 Cargo Classes'!$M$9</x:f>
        <x:v>0</x:v>
      </x:c>
      <x:c r="R1050" s="22" t="n">
        <x:f>'01 Controls'!$F$24*'02 Cargo Classes'!$N$9</x:f>
        <x:v>0.35</x:v>
      </x:c>
      <x:c r="S1050" s="22" t="n">
        <x:f>'01 Controls'!$G$24*'02 Cargo Classes'!$O$9</x:f>
        <x:v>0.5</x:v>
      </x:c>
      <x:c r="T1050" s="22" t="n">
        <x:f>'01 Controls'!$H$24*'02 Cargo Classes'!$P$9</x:f>
        <x:v>0.025</x:v>
      </x:c>
      <x:c r="U1050" s="22" t="n">
        <x:f>SUM(Q1050:T1050)</x:f>
        <x:v>0.875</x:v>
      </x:c>
      <x:c r="V1050" s="18" t="n">
        <x:f>IF(U1050=0,0,N1050*Q1050/U1050)</x:f>
        <x:v>0</x:v>
      </x:c>
      <x:c r="W1050" s="18" t="n">
        <x:f>IF(U1050=0,0,P1050*Q1050/U1050)</x:f>
        <x:v>0</x:v>
      </x:c>
      <x:c r="X1050" s="18" t="n">
        <x:f>MAX(V1050,W1050*'01 Controls'!$E$12)</x:f>
        <x:v>0</x:v>
      </x:c>
      <x:c r="Y1050" s="18" t="n">
        <x:f>IF(U1050=0,0,N1050*R1050/U1050)</x:f>
        <x:v>450</x:v>
      </x:c>
      <x:c r="Z1050" s="18" t="n">
        <x:f>IF(U1050=0,0,P1050*R1050/U1050)</x:f>
        <x:v>686.4</x:v>
      </x:c>
      <x:c r="AA1050" s="18" t="n">
        <x:f>MAX(Y1050,Z1050*'01 Controls'!$E$13)</x:f>
        <x:v>450</x:v>
      </x:c>
      <x:c r="AB1050" s="18" t="n">
        <x:f>IF(U1050=0,0,N1050*S1050/U1050)</x:f>
        <x:v>642.8571428571429</x:v>
      </x:c>
      <x:c r="AC1050" s="18" t="n">
        <x:f>IF(U1050=0,0,P1050*S1050/U1050)</x:f>
        <x:v>980.5714285714287</x:v>
      </x:c>
      <x:c r="AD1050" s="18" t="n">
        <x:f>MAX(AB1050,AC1050*'01 Controls'!$E$14)</x:f>
        <x:v>642.8571428571429</x:v>
      </x:c>
      <x:c r="AE1050" s="18" t="n">
        <x:f>IF(U1050=0,0,N1050*T1050/U1050)</x:f>
        <x:v>32.142857142857146</x:v>
      </x:c>
      <x:c r="AF1050" s="18" t="n">
        <x:f>IF(U1050=0,0,P1050*T1050/U1050)</x:f>
        <x:v>49.02857142857143</x:v>
      </x:c>
      <x:c r="AG1050" s="18" t="n">
        <x:f>MAX(AE1050,AF1050*'01 Controls'!$E$15)</x:f>
        <x:v>32.142857142857146</x:v>
      </x:c>
      <x:c r="AH1050" s="18" t="n">
        <x:f>SUM(V1050,Y1050,AB1050,AE1050)</x:f>
        <x:v>1125</x:v>
      </x:c>
      <x:c r="AI1050" s="18" t="n">
        <x:f>N1050-AH1050</x:f>
        <x:v>0</x:v>
      </x:c>
      <x:c r="AJ1050" s="18" t="n">
        <x:f>V1050*INDEX('07 Mode Capacity'!$P$6:$P$17,MATCH("AIR-"&amp;I1050,'07 Mode Capacity'!$C$6:$C$17,0))</x:f>
        <x:v>0</x:v>
      </x:c>
      <x:c r="AK1050" s="18" t="n">
        <x:f>Y1050*INDEX('07 Mode Capacity'!$P$6:$P$17,MATCH("OCEAN-"&amp;I1050,'07 Mode Capacity'!$C$6:$C$17,0))</x:f>
        <x:v>39.436326068779884</x:v>
      </x:c>
      <x:c r="AL1050" s="18" t="n">
        <x:f>AB1050*INDEX('07 Mode Capacity'!$P$6:$P$17,MATCH("LAND-"&amp;I1050,'07 Mode Capacity'!$C$6:$C$17,0))</x:f>
        <x:v>78.45934468792314</x:v>
      </x:c>
      <x:c r="AM1050" s="18" t="n">
        <x:f>AE1050*INDEX('07 Mode Capacity'!$P$6:$P$17,MATCH("INLAND-"&amp;I1050,'07 Mode Capacity'!$C$6:$C$17,0))</x:f>
        <x:v>20.289676118453173</x:v>
      </x:c>
      <x:c r="AN1050" s="18" t="n">
        <x:f>SUM(AJ1050:AM1050)</x:f>
        <x:v>138.1853468751562</x:v>
      </x:c>
      <x:c r="AO1050" s="17" t="n">
        <x:f>IF(N1050=0,1,AN1050/N1050)</x:f>
        <x:v>0.12283141944458328</x:v>
      </x:c>
      <x:c r="AP1050" s="11" t="str">
        <x:f>IF(AO1050&gt;='01 Controls'!$E$16,"PASS","FAIL")</x:f>
        <x:v>FAIL</x:v>
      </x:c>
      <x:c r="AQ1050" s="11" t="str">
        <x:v>UNQUANTIFIED</x:v>
      </x:c>
      <x:c r="AR1050" s="11" t="str">
        <x:v>Position-class planning record; serial item and receiver open</x:v>
      </x:c>
      <x:c r="AS1050" s="26"/>
      <x:c r="AT1050" s="26"/>
    </x:row>
    <x:row r="1051">
      <x:c r="C1051" s="11" t="str">
        <x:v>C3-A-AMG-TNK-20</x:v>
      </x:c>
      <x:c r="D1051" s="11" t="str">
        <x:v>C3</x:v>
      </x:c>
      <x:c r="E1051" s="11" t="str">
        <x:v>Cascadia earthquake</x:v>
      </x:c>
      <x:c r="F1051" s="11" t="str">
        <x:v>A-AMG</x:v>
      </x:c>
      <x:c r="G1051" s="11" t="str">
        <x:v>Aeromedical movement group</x:v>
      </x:c>
      <x:c r="H1051" s="11" t="str">
        <x:v>TNK-20</x:v>
      </x:c>
      <x:c r="I1051" s="19" t="n">
        <x:v>48</x:v>
      </x:c>
      <x:c r="J1051" s="21" t="n">
        <x:v>5</x:v>
      </x:c>
      <x:c r="K1051" s="18" t="n">
        <x:f>'05 Cargo Register'!K155</x:f>
        <x:v>281.25</x:v>
      </x:c>
      <x:c r="L1051" s="18" t="n">
        <x:f>'05 Cargo Register'!N155</x:f>
        <x:v>17</x:v>
      </x:c>
      <x:c r="M1051" s="18" t="n">
        <x:f>'05 Cargo Register'!O155</x:f>
        <x:v>361.25</x:v>
      </x:c>
      <x:c r="N1051" s="18" t="n">
        <x:f>J1051*K1051</x:f>
        <x:v>1406.25</x:v>
      </x:c>
      <x:c r="O1051" s="18" t="n">
        <x:f>J1051*L1051</x:f>
        <x:v>85</x:v>
      </x:c>
      <x:c r="P1051" s="18" t="n">
        <x:f>J1051*M1051</x:f>
        <x:v>1806.25</x:v>
      </x:c>
      <x:c r="Q1051" s="22" t="n">
        <x:f>'01 Controls'!$E$24*'02 Cargo Classes'!$M$10</x:f>
        <x:v>0</x:v>
      </x:c>
      <x:c r="R1051" s="22" t="n">
        <x:f>'01 Controls'!$F$24*'02 Cargo Classes'!$N$10</x:f>
        <x:v>0.42</x:v>
      </x:c>
      <x:c r="S1051" s="22" t="n">
        <x:f>'01 Controls'!$G$24*'02 Cargo Classes'!$O$10</x:f>
        <x:v>0.5</x:v>
      </x:c>
      <x:c r="T1051" s="22" t="n">
        <x:f>'01 Controls'!$H$24*'02 Cargo Classes'!$P$10</x:f>
        <x:v>0.05</x:v>
      </x:c>
      <x:c r="U1051" s="22" t="n">
        <x:f>SUM(Q1051:T1051)</x:f>
        <x:v>0.97</x:v>
      </x:c>
      <x:c r="V1051" s="18" t="n">
        <x:f>IF(U1051=0,0,N1051*Q1051/U1051)</x:f>
        <x:v>0</x:v>
      </x:c>
      <x:c r="W1051" s="18" t="n">
        <x:f>IF(U1051=0,0,P1051*Q1051/U1051)</x:f>
        <x:v>0</x:v>
      </x:c>
      <x:c r="X1051" s="18" t="n">
        <x:f>MAX(V1051,W1051*'01 Controls'!$E$12)</x:f>
        <x:v>0</x:v>
      </x:c>
      <x:c r="Y1051" s="18" t="n">
        <x:f>IF(U1051=0,0,N1051*R1051/U1051)</x:f>
        <x:v>608.8917525773196</x:v>
      </x:c>
      <x:c r="Z1051" s="18" t="n">
        <x:f>IF(U1051=0,0,P1051*R1051/U1051)</x:f>
        <x:v>782.0876288659794</x:v>
      </x:c>
      <x:c r="AA1051" s="18" t="n">
        <x:f>MAX(Y1051,Z1051*'01 Controls'!$E$13)</x:f>
        <x:v>608.8917525773196</x:v>
      </x:c>
      <x:c r="AB1051" s="18" t="n">
        <x:f>IF(U1051=0,0,N1051*S1051/U1051)</x:f>
        <x:v>724.8711340206186</x:v>
      </x:c>
      <x:c r="AC1051" s="18" t="n">
        <x:f>IF(U1051=0,0,P1051*S1051/U1051)</x:f>
        <x:v>931.0567010309279</x:v>
      </x:c>
      <x:c r="AD1051" s="18" t="n">
        <x:f>MAX(AB1051,AC1051*'01 Controls'!$E$14)</x:f>
        <x:v>724.8711340206186</x:v>
      </x:c>
      <x:c r="AE1051" s="18" t="n">
        <x:f>IF(U1051=0,0,N1051*T1051/U1051)</x:f>
        <x:v>72.48711340206185</x:v>
      </x:c>
      <x:c r="AF1051" s="18" t="n">
        <x:f>IF(U1051=0,0,P1051*T1051/U1051)</x:f>
        <x:v>93.10567010309279</x:v>
      </x:c>
      <x:c r="AG1051" s="18" t="n">
        <x:f>MAX(AE1051,AF1051*'01 Controls'!$E$15)</x:f>
        <x:v>72.48711340206185</x:v>
      </x:c>
      <x:c r="AH1051" s="18" t="n">
        <x:f>SUM(V1051,Y1051,AB1051,AE1051)</x:f>
        <x:v>1406.25</x:v>
      </x:c>
      <x:c r="AI1051" s="18" t="n">
        <x:f>N1051-AH1051</x:f>
        <x:v>0</x:v>
      </x:c>
      <x:c r="AJ1051" s="18" t="n">
        <x:f>V1051*INDEX('07 Mode Capacity'!$P$6:$P$17,MATCH("AIR-"&amp;I1051,'07 Mode Capacity'!$C$6:$C$17,0))</x:f>
        <x:v>0</x:v>
      </x:c>
      <x:c r="AK1051" s="18" t="n">
        <x:f>Y1051*INDEX('07 Mode Capacity'!$P$6:$P$17,MATCH("OCEAN-"&amp;I1051,'07 Mode Capacity'!$C$6:$C$17,0))</x:f>
        <x:v>53.36100821162227</x:v>
      </x:c>
      <x:c r="AL1051" s="18" t="n">
        <x:f>AB1051*INDEX('07 Mode Capacity'!$P$6:$P$17,MATCH("LAND-"&amp;I1051,'07 Mode Capacity'!$C$6:$C$17,0))</x:f>
        <x:v>88.46897757981024</x:v>
      </x:c>
      <x:c r="AM1051" s="18" t="n">
        <x:f>AE1051*INDEX('07 Mode Capacity'!$P$6:$P$17,MATCH("INLAND-"&amp;I1051,'07 Mode Capacity'!$C$6:$C$17,0))</x:f>
        <x:v>45.7563572258931</x:v>
      </x:c>
      <x:c r="AN1051" s="18" t="n">
        <x:f>SUM(AJ1051:AM1051)</x:f>
        <x:v>187.5863430173256</x:v>
      </x:c>
      <x:c r="AO1051" s="17" t="n">
        <x:f>IF(N1051=0,1,AN1051/N1051)</x:f>
        <x:v>0.13339473281232042</x:v>
      </x:c>
      <x:c r="AP1051" s="11" t="str">
        <x:f>IF(AO1051&gt;='01 Controls'!$E$16,"PASS","FAIL")</x:f>
        <x:v>FAIL</x:v>
      </x:c>
      <x:c r="AQ1051" s="11" t="str">
        <x:v>UNQUANTIFIED</x:v>
      </x:c>
      <x:c r="AR1051" s="11" t="str">
        <x:v>Position-class planning record; serial item and receiver open</x:v>
      </x:c>
      <x:c r="AS1051" s="26"/>
      <x:c r="AT1051" s="26"/>
    </x:row>
    <x:row r="1052">
      <x:c r="C1052" s="11" t="str">
        <x:v>C3-A-AMG-FLR-24</x:v>
      </x:c>
      <x:c r="D1052" s="11" t="str">
        <x:v>C3</x:v>
      </x:c>
      <x:c r="E1052" s="11" t="str">
        <x:v>Cascadia earthquake</x:v>
      </x:c>
      <x:c r="F1052" s="11" t="str">
        <x:v>A-AMG</x:v>
      </x:c>
      <x:c r="G1052" s="11" t="str">
        <x:v>Aeromedical movement group</x:v>
      </x:c>
      <x:c r="H1052" s="11" t="str">
        <x:v>FLR-24</x:v>
      </x:c>
      <x:c r="I1052" s="19" t="n">
        <x:v>48</x:v>
      </x:c>
      <x:c r="J1052" s="21" t="n">
        <x:v>5</x:v>
      </x:c>
      <x:c r="K1052" s="18" t="n">
        <x:f>'05 Cargo Register'!K156</x:f>
        <x:v>421.875</x:v>
      </x:c>
      <x:c r="L1052" s="18" t="n">
        <x:f>'05 Cargo Register'!N156</x:f>
        <x:v>21</x:v>
      </x:c>
      <x:c r="M1052" s="18" t="n">
        <x:f>'05 Cargo Register'!O156</x:f>
        <x:v>672</x:v>
      </x:c>
      <x:c r="N1052" s="18" t="n">
        <x:f>J1052*K1052</x:f>
        <x:v>2109.375</x:v>
      </x:c>
      <x:c r="O1052" s="18" t="n">
        <x:f>J1052*L1052</x:f>
        <x:v>105</x:v>
      </x:c>
      <x:c r="P1052" s="18" t="n">
        <x:f>J1052*M1052</x:f>
        <x:v>3360</x:v>
      </x:c>
      <x:c r="Q1052" s="22" t="n">
        <x:f>'01 Controls'!$E$24*'02 Cargo Classes'!$M$11</x:f>
        <x:v>0</x:v>
      </x:c>
      <x:c r="R1052" s="22" t="n">
        <x:f>'01 Controls'!$F$24*'02 Cargo Classes'!$N$11</x:f>
        <x:v>0.42</x:v>
      </x:c>
      <x:c r="S1052" s="22" t="n">
        <x:f>'01 Controls'!$G$24*'02 Cargo Classes'!$O$11</x:f>
        <x:v>0.5</x:v>
      </x:c>
      <x:c r="T1052" s="22" t="n">
        <x:f>'01 Controls'!$H$24*'02 Cargo Classes'!$P$11</x:f>
        <x:v>0.04000000000000001</x:v>
      </x:c>
      <x:c r="U1052" s="22" t="n">
        <x:f>SUM(Q1052:T1052)</x:f>
        <x:v>0.96</x:v>
      </x:c>
      <x:c r="V1052" s="18" t="n">
        <x:f>IF(U1052=0,0,N1052*Q1052/U1052)</x:f>
        <x:v>0</x:v>
      </x:c>
      <x:c r="W1052" s="18" t="n">
        <x:f>IF(U1052=0,0,P1052*Q1052/U1052)</x:f>
        <x:v>0</x:v>
      </x:c>
      <x:c r="X1052" s="18" t="n">
        <x:f>MAX(V1052,W1052*'01 Controls'!$E$12)</x:f>
        <x:v>0</x:v>
      </x:c>
      <x:c r="Y1052" s="18" t="n">
        <x:f>IF(U1052=0,0,N1052*R1052/U1052)</x:f>
        <x:v>922.8515625</x:v>
      </x:c>
      <x:c r="Z1052" s="18" t="n">
        <x:f>IF(U1052=0,0,P1052*R1052/U1052)</x:f>
        <x:v>1470</x:v>
      </x:c>
      <x:c r="AA1052" s="18" t="n">
        <x:f>MAX(Y1052,Z1052*'01 Controls'!$E$13)</x:f>
        <x:v>922.8515625</x:v>
      </x:c>
      <x:c r="AB1052" s="18" t="n">
        <x:f>IF(U1052=0,0,N1052*S1052/U1052)</x:f>
        <x:v>1098.6328125</x:v>
      </x:c>
      <x:c r="AC1052" s="18" t="n">
        <x:f>IF(U1052=0,0,P1052*S1052/U1052)</x:f>
        <x:v>1750</x:v>
      </x:c>
      <x:c r="AD1052" s="18" t="n">
        <x:f>MAX(AB1052,AC1052*'01 Controls'!$E$14)</x:f>
        <x:v>1098.6328125</x:v>
      </x:c>
      <x:c r="AE1052" s="18" t="n">
        <x:f>IF(U1052=0,0,N1052*T1052/U1052)</x:f>
        <x:v>87.89062500000001</x:v>
      </x:c>
      <x:c r="AF1052" s="18" t="n">
        <x:f>IF(U1052=0,0,P1052*T1052/U1052)</x:f>
        <x:v>140.00000000000003</x:v>
      </x:c>
      <x:c r="AG1052" s="18" t="n">
        <x:f>MAX(AE1052,AF1052*'01 Controls'!$E$15)</x:f>
        <x:v>87.89062500000001</x:v>
      </x:c>
      <x:c r="AH1052" s="18" t="n">
        <x:f>SUM(V1052,Y1052,AB1052,AE1052)</x:f>
        <x:v>2109.375</x:v>
      </x:c>
      <x:c r="AI1052" s="18" t="n">
        <x:f>N1052-AH1052</x:f>
        <x:v>0</x:v>
      </x:c>
      <x:c r="AJ1052" s="18" t="n">
        <x:f>V1052*INDEX('07 Mode Capacity'!$P$6:$P$17,MATCH("AIR-"&amp;I1052,'07 Mode Capacity'!$C$6:$C$17,0))</x:f>
        <x:v>0</x:v>
      </x:c>
      <x:c r="AK1052" s="18" t="n">
        <x:f>Y1052*INDEX('07 Mode Capacity'!$P$6:$P$17,MATCH("OCEAN-"&amp;I1052,'07 Mode Capacity'!$C$6:$C$17,0))</x:f>
        <x:v>80.87527807074</x:v>
      </x:c>
      <x:c r="AL1052" s="18" t="n">
        <x:f>AB1052*INDEX('07 Mode Capacity'!$P$6:$P$17,MATCH("LAND-"&amp;I1052,'07 Mode Capacity'!$C$6:$C$17,0))</x:f>
        <x:v>134.0857941443999</x:v>
      </x:c>
      <x:c r="AM1052" s="18" t="n">
        <x:f>AE1052*INDEX('07 Mode Capacity'!$P$6:$P$17,MATCH("INLAND-"&amp;I1052,'07 Mode Capacity'!$C$6:$C$17,0))</x:f>
        <x:v>55.4795831363954</x:v>
      </x:c>
      <x:c r="AN1052" s="18" t="n">
        <x:f>SUM(AJ1052:AM1052)</x:f>
        <x:v>270.44065535153527</x:v>
      </x:c>
      <x:c r="AO1052" s="17" t="n">
        <x:f>IF(N1052=0,1,AN1052/N1052)</x:f>
        <x:v>0.12820890327776488</x:v>
      </x:c>
      <x:c r="AP1052" s="11" t="str">
        <x:f>IF(AO1052&gt;='01 Controls'!$E$16,"PASS","FAIL")</x:f>
        <x:v>FAIL</x:v>
      </x:c>
      <x:c r="AQ1052" s="11" t="str">
        <x:v>UNQUANTIFIED</x:v>
      </x:c>
      <x:c r="AR1052" s="11" t="str">
        <x:v>Position-class planning record; serial item and receiver open</x:v>
      </x:c>
      <x:c r="AS1052" s="26"/>
      <x:c r="AT1052" s="26"/>
    </x:row>
    <x:row r="1053">
      <x:c r="C1053" s="11" t="str">
        <x:v>C3-A-AMG-ROL-30</x:v>
      </x:c>
      <x:c r="D1053" s="11" t="str">
        <x:v>C3</x:v>
      </x:c>
      <x:c r="E1053" s="11" t="str">
        <x:v>Cascadia earthquake</x:v>
      </x:c>
      <x:c r="F1053" s="11" t="str">
        <x:v>A-AMG</x:v>
      </x:c>
      <x:c r="G1053" s="11" t="str">
        <x:v>Aeromedical movement group</x:v>
      </x:c>
      <x:c r="H1053" s="11" t="str">
        <x:v>ROL-30</x:v>
      </x:c>
      <x:c r="I1053" s="19" t="n">
        <x:v>48</x:v>
      </x:c>
      <x:c r="J1053" s="21" t="n">
        <x:v>5</x:v>
      </x:c>
      <x:c r="K1053" s="18" t="n">
        <x:f>'05 Cargo Register'!K157</x:f>
        <x:v>506.25</x:v>
      </x:c>
      <x:c r="L1053" s="18" t="n">
        <x:f>'05 Cargo Register'!N157</x:f>
        <x:v>22</x:v>
      </x:c>
      <x:c r="M1053" s="18" t="n">
        <x:f>'05 Cargo Register'!O157</x:f>
        <x:v>1402.5</x:v>
      </x:c>
      <x:c r="N1053" s="18" t="n">
        <x:f>J1053*K1053</x:f>
        <x:v>2531.25</x:v>
      </x:c>
      <x:c r="O1053" s="18" t="n">
        <x:f>J1053*L1053</x:f>
        <x:v>110</x:v>
      </x:c>
      <x:c r="P1053" s="18" t="n">
        <x:f>J1053*M1053</x:f>
        <x:v>7012.5</x:v>
      </x:c>
      <x:c r="Q1053" s="22" t="n">
        <x:f>'01 Controls'!$E$24*'02 Cargo Classes'!$M$12</x:f>
        <x:v>0</x:v>
      </x:c>
      <x:c r="R1053" s="22" t="n">
        <x:f>'01 Controls'!$F$24*'02 Cargo Classes'!$N$12</x:f>
        <x:v>0.35</x:v>
      </x:c>
      <x:c r="S1053" s="22" t="n">
        <x:f>'01 Controls'!$G$24*'02 Cargo Classes'!$O$12</x:f>
        <x:v>0.75</x:v>
      </x:c>
      <x:c r="T1053" s="22" t="n">
        <x:f>'01 Controls'!$H$24*'02 Cargo Classes'!$P$12</x:f>
        <x:v>0.03</x:v>
      </x:c>
      <x:c r="U1053" s="22" t="n">
        <x:f>SUM(Q1053:T1053)</x:f>
        <x:v>1.1300000000000001</x:v>
      </x:c>
      <x:c r="V1053" s="18" t="n">
        <x:f>IF(U1053=0,0,N1053*Q1053/U1053)</x:f>
        <x:v>0</x:v>
      </x:c>
      <x:c r="W1053" s="18" t="n">
        <x:f>IF(U1053=0,0,P1053*Q1053/U1053)</x:f>
        <x:v>0</x:v>
      </x:c>
      <x:c r="X1053" s="18" t="n">
        <x:f>MAX(V1053,W1053*'01 Controls'!$E$12)</x:f>
        <x:v>0</x:v>
      </x:c>
      <x:c r="Y1053" s="18" t="n">
        <x:f>IF(U1053=0,0,N1053*R1053/U1053)</x:f>
        <x:v>784.0154867256637</x:v>
      </x:c>
      <x:c r="Z1053" s="18" t="n">
        <x:f>IF(U1053=0,0,P1053*R1053/U1053)</x:f>
        <x:v>2172.013274336283</x:v>
      </x:c>
      <x:c r="AA1053" s="18" t="n">
        <x:f>MAX(Y1053,Z1053*'01 Controls'!$E$13)</x:f>
        <x:v>784.0154867256637</x:v>
      </x:c>
      <x:c r="AB1053" s="18" t="n">
        <x:f>IF(U1053=0,0,N1053*S1053/U1053)</x:f>
        <x:v>1680.0331858407078</x:v>
      </x:c>
      <x:c r="AC1053" s="18" t="n">
        <x:f>IF(U1053=0,0,P1053*S1053/U1053)</x:f>
        <x:v>4654.314159292035</x:v>
      </x:c>
      <x:c r="AD1053" s="18" t="n">
        <x:f>MAX(AB1053,AC1053*'01 Controls'!$E$14)</x:f>
        <x:v>1680.0331858407078</x:v>
      </x:c>
      <x:c r="AE1053" s="18" t="n">
        <x:f>IF(U1053=0,0,N1053*T1053/U1053)</x:f>
        <x:v>67.20132743362831</x:v>
      </x:c>
      <x:c r="AF1053" s="18" t="n">
        <x:f>IF(U1053=0,0,P1053*T1053/U1053)</x:f>
        <x:v>186.1725663716814</x:v>
      </x:c>
      <x:c r="AG1053" s="18" t="n">
        <x:f>MAX(AE1053,AF1053*'01 Controls'!$E$15)</x:f>
        <x:v>67.20132743362831</x:v>
      </x:c>
      <x:c r="AH1053" s="18" t="n">
        <x:f>SUM(V1053,Y1053,AB1053,AE1053)</x:f>
        <x:v>2531.2499999999995</x:v>
      </x:c>
      <x:c r="AI1053" s="18" t="n">
        <x:f>N1053-AH1053</x:f>
        <x:v>4.547473508864641e-13</x:v>
      </x:c>
      <x:c r="AJ1053" s="18" t="n">
        <x:f>V1053*INDEX('07 Mode Capacity'!$P$6:$P$17,MATCH("AIR-"&amp;I1053,'07 Mode Capacity'!$C$6:$C$17,0))</x:f>
        <x:v>0</x:v>
      </x:c>
      <x:c r="AK1053" s="18" t="n">
        <x:f>Y1053*INDEX('07 Mode Capacity'!$P$6:$P$17,MATCH("OCEAN-"&amp;I1053,'07 Mode Capacity'!$C$6:$C$17,0))</x:f>
        <x:v>68.70820083885876</x:v>
      </x:c>
      <x:c r="AL1053" s="18" t="n">
        <x:f>AB1053*INDEX('07 Mode Capacity'!$P$6:$P$17,MATCH("LAND-"&amp;I1053,'07 Mode Capacity'!$C$6:$C$17,0))</x:f>
        <x:v>205.04447104559557</x:v>
      </x:c>
      <x:c r="AM1053" s="18" t="n">
        <x:f>AE1053*INDEX('07 Mode Capacity'!$P$6:$P$17,MATCH("INLAND-"&amp;I1053,'07 Mode Capacity'!$C$6:$C$17,0))</x:f>
        <x:v>42.41978746004036</x:v>
      </x:c>
      <x:c r="AN1053" s="18" t="n">
        <x:f>SUM(AJ1053:AM1053)</x:f>
        <x:v>316.1724593444947</x:v>
      </x:c>
      <x:c r="AO1053" s="17" t="n">
        <x:f>IF(N1053=0,1,AN1053/N1053)</x:f>
        <x:v>0.12490763825955346</x:v>
      </x:c>
      <x:c r="AP1053" s="11" t="str">
        <x:f>IF(AO1053&gt;='01 Controls'!$E$16,"PASS","FAIL")</x:f>
        <x:v>FAIL</x:v>
      </x:c>
      <x:c r="AQ1053" s="11" t="str">
        <x:v>UNQUANTIFIED</x:v>
      </x:c>
      <x:c r="AR1053" s="11" t="str">
        <x:v>Position-class planning record; serial item and receiver open</x:v>
      </x:c>
      <x:c r="AS1053" s="26"/>
      <x:c r="AT1053" s="26"/>
    </x:row>
    <x:row r="1054">
      <x:c r="C1054" s="11" t="str">
        <x:v>C3-A-AMG-LIN-18</x:v>
      </x:c>
      <x:c r="D1054" s="11" t="str">
        <x:v>C3</x:v>
      </x:c>
      <x:c r="E1054" s="11" t="str">
        <x:v>Cascadia earthquake</x:v>
      </x:c>
      <x:c r="F1054" s="11" t="str">
        <x:v>A-AMG</x:v>
      </x:c>
      <x:c r="G1054" s="11" t="str">
        <x:v>Aeromedical movement group</x:v>
      </x:c>
      <x:c r="H1054" s="11" t="str">
        <x:v>LIN-18</x:v>
      </x:c>
      <x:c r="I1054" s="19" t="n">
        <x:v>72</x:v>
      </x:c>
      <x:c r="J1054" s="21" t="n">
        <x:v>5</x:v>
      </x:c>
      <x:c r="K1054" s="18" t="n">
        <x:f>'05 Cargo Register'!K158</x:f>
        <x:v>112.5</x:v>
      </x:c>
      <x:c r="L1054" s="18" t="n">
        <x:f>'05 Cargo Register'!N158</x:f>
        <x:v>8</x:v>
      </x:c>
      <x:c r="M1054" s="18" t="n">
        <x:f>'05 Cargo Register'!O158</x:f>
        <x:v>352</x:v>
      </x:c>
      <x:c r="N1054" s="18" t="n">
        <x:f>J1054*K1054</x:f>
        <x:v>562.5</x:v>
      </x:c>
      <x:c r="O1054" s="18" t="n">
        <x:f>J1054*L1054</x:f>
        <x:v>40</x:v>
      </x:c>
      <x:c r="P1054" s="18" t="n">
        <x:f>J1054*M1054</x:f>
        <x:v>1760</x:v>
      </x:c>
      <x:c r="Q1054" s="22" t="n">
        <x:f>'01 Controls'!$E$24*'02 Cargo Classes'!$M$13</x:f>
        <x:v>0</x:v>
      </x:c>
      <x:c r="R1054" s="22" t="n">
        <x:f>'01 Controls'!$F$24*'02 Cargo Classes'!$N$13</x:f>
        <x:v>0.42</x:v>
      </x:c>
      <x:c r="S1054" s="22" t="n">
        <x:f>'01 Controls'!$G$24*'02 Cargo Classes'!$O$13</x:f>
        <x:v>0.5</x:v>
      </x:c>
      <x:c r="T1054" s="22" t="n">
        <x:f>'01 Controls'!$H$24*'02 Cargo Classes'!$P$13</x:f>
        <x:v>0.05</x:v>
      </x:c>
      <x:c r="U1054" s="22" t="n">
        <x:f>SUM(Q1054:T1054)</x:f>
        <x:v>0.97</x:v>
      </x:c>
      <x:c r="V1054" s="18" t="n">
        <x:f>IF(U1054=0,0,N1054*Q1054/U1054)</x:f>
        <x:v>0</x:v>
      </x:c>
      <x:c r="W1054" s="18" t="n">
        <x:f>IF(U1054=0,0,P1054*Q1054/U1054)</x:f>
        <x:v>0</x:v>
      </x:c>
      <x:c r="X1054" s="18" t="n">
        <x:f>MAX(V1054,W1054*'01 Controls'!$E$12)</x:f>
        <x:v>0</x:v>
      </x:c>
      <x:c r="Y1054" s="18" t="n">
        <x:f>IF(U1054=0,0,N1054*R1054/U1054)</x:f>
        <x:v>243.55670103092785</x:v>
      </x:c>
      <x:c r="Z1054" s="18" t="n">
        <x:f>IF(U1054=0,0,P1054*R1054/U1054)</x:f>
        <x:v>762.061855670103</x:v>
      </x:c>
      <x:c r="AA1054" s="18" t="n">
        <x:f>MAX(Y1054,Z1054*'01 Controls'!$E$13)</x:f>
        <x:v>243.55670103092785</x:v>
      </x:c>
      <x:c r="AB1054" s="18" t="n">
        <x:f>IF(U1054=0,0,N1054*S1054/U1054)</x:f>
        <x:v>289.9484536082474</x:v>
      </x:c>
      <x:c r="AC1054" s="18" t="n">
        <x:f>IF(U1054=0,0,P1054*S1054/U1054)</x:f>
        <x:v>907.2164948453609</x:v>
      </x:c>
      <x:c r="AD1054" s="18" t="n">
        <x:f>MAX(AB1054,AC1054*'01 Controls'!$E$14)</x:f>
        <x:v>289.9484536082474</x:v>
      </x:c>
      <x:c r="AE1054" s="18" t="n">
        <x:f>IF(U1054=0,0,N1054*T1054/U1054)</x:f>
        <x:v>28.994845360824744</x:v>
      </x:c>
      <x:c r="AF1054" s="18" t="n">
        <x:f>IF(U1054=0,0,P1054*T1054/U1054)</x:f>
        <x:v>90.72164948453609</x:v>
      </x:c>
      <x:c r="AG1054" s="18" t="n">
        <x:f>MAX(AE1054,AF1054*'01 Controls'!$E$15)</x:f>
        <x:v>28.994845360824744</x:v>
      </x:c>
      <x:c r="AH1054" s="18" t="n">
        <x:f>SUM(V1054,Y1054,AB1054,AE1054)</x:f>
        <x:v>562.5000000000001</x:v>
      </x:c>
      <x:c r="AI1054" s="18" t="n">
        <x:f>N1054-AH1054</x:f>
        <x:v>-1.1368683772161603e-13</x:v>
      </x:c>
      <x:c r="AJ1054" s="18" t="n">
        <x:f>V1054*INDEX('07 Mode Capacity'!$P$6:$P$17,MATCH("AIR-"&amp;I1054,'07 Mode Capacity'!$C$6:$C$17,0))</x:f>
        <x:v>0</x:v>
      </x:c>
      <x:c r="AK1054" s="18" t="n">
        <x:f>Y1054*INDEX('07 Mode Capacity'!$P$6:$P$17,MATCH("OCEAN-"&amp;I1054,'07 Mode Capacity'!$C$6:$C$17,0))</x:f>
        <x:v>190.64838642177182</x:v>
      </x:c>
      <x:c r="AL1054" s="18" t="n">
        <x:f>AB1054*INDEX('07 Mode Capacity'!$P$6:$P$17,MATCH("LAND-"&amp;I1054,'07 Mode Capacity'!$C$6:$C$17,0))</x:f>
        <x:v>207.31610898909474</x:v>
      </x:c>
      <x:c r="AM1054" s="18" t="n">
        <x:f>AE1054*INDEX('07 Mode Capacity'!$P$6:$P$17,MATCH("INLAND-"&amp;I1054,'07 Mode Capacity'!$C$6:$C$17,0))</x:f>
        <x:v>28.994845360824744</x:v>
      </x:c>
      <x:c r="AN1054" s="18" t="n">
        <x:f>SUM(AJ1054:AM1054)</x:f>
        <x:v>426.9593407716913</x:v>
      </x:c>
      <x:c r="AO1054" s="17" t="n">
        <x:f>IF(N1054=0,1,AN1054/N1054)</x:f>
        <x:v>0.7590388280385623</x:v>
      </x:c>
      <x:c r="AP1054" s="11" t="str">
        <x:f>IF(AO1054&gt;='01 Controls'!$E$16,"PASS","FAIL")</x:f>
        <x:v>FAIL</x:v>
      </x:c>
      <x:c r="AQ1054" s="11" t="str">
        <x:v>UNQUANTIFIED</x:v>
      </x:c>
      <x:c r="AR1054" s="11" t="str">
        <x:v>Position-class planning record; serial item and receiver open</x:v>
      </x:c>
      <x:c r="AS1054" s="26"/>
      <x:c r="AT1054" s="26"/>
    </x:row>
    <x:row r="1055">
      <x:c r="C1055" s="11" t="str">
        <x:v>C3-A-AMG-BLK-08</x:v>
      </x:c>
      <x:c r="D1055" s="11" t="str">
        <x:v>C3</x:v>
      </x:c>
      <x:c r="E1055" s="11" t="str">
        <x:v>Cascadia earthquake</x:v>
      </x:c>
      <x:c r="F1055" s="11" t="str">
        <x:v>A-AMG</x:v>
      </x:c>
      <x:c r="G1055" s="11" t="str">
        <x:v>Aeromedical movement group</x:v>
      </x:c>
      <x:c r="H1055" s="11" t="str">
        <x:v>BLK-08</x:v>
      </x:c>
      <x:c r="I1055" s="19" t="n">
        <x:v>48</x:v>
      </x:c>
      <x:c r="J1055" s="21" t="n">
        <x:v>5</x:v>
      </x:c>
      <x:c r="K1055" s="18" t="n">
        <x:f>'05 Cargo Register'!K159</x:f>
        <x:v>56.25</x:v>
      </x:c>
      <x:c r="L1055" s="18" t="n">
        <x:f>'05 Cargo Register'!N159</x:f>
        <x:v>9</x:v>
      </x:c>
      <x:c r="M1055" s="18" t="n">
        <x:f>'05 Cargo Register'!O159</x:f>
        <x:v>459</x:v>
      </x:c>
      <x:c r="N1055" s="18" t="n">
        <x:f>J1055*K1055</x:f>
        <x:v>281.25</x:v>
      </x:c>
      <x:c r="O1055" s="18" t="n">
        <x:f>J1055*L1055</x:f>
        <x:v>45</x:v>
      </x:c>
      <x:c r="P1055" s="18" t="n">
        <x:f>J1055*M1055</x:f>
        <x:v>2295</x:v>
      </x:c>
      <x:c r="Q1055" s="22" t="n">
        <x:f>'01 Controls'!$E$24*'02 Cargo Classes'!$M$14</x:f>
        <x:v>0.1</x:v>
      </x:c>
      <x:c r="R1055" s="22" t="n">
        <x:f>'01 Controls'!$F$24*'02 Cargo Classes'!$N$14</x:f>
        <x:v>0.27999999999999997</x:v>
      </x:c>
      <x:c r="S1055" s="22" t="n">
        <x:f>'01 Controls'!$G$24*'02 Cargo Classes'!$O$14</x:f>
        <x:v>0.5</x:v>
      </x:c>
      <x:c r="T1055" s="22" t="n">
        <x:f>'01 Controls'!$H$24*'02 Cargo Classes'!$P$14</x:f>
        <x:v>0.025</x:v>
      </x:c>
      <x:c r="U1055" s="22" t="n">
        <x:f>SUM(Q1055:T1055)</x:f>
        <x:v>0.905</x:v>
      </x:c>
      <x:c r="V1055" s="18" t="n">
        <x:f>IF(U1055=0,0,N1055*Q1055/U1055)</x:f>
        <x:v>31.07734806629834</x:v>
      </x:c>
      <x:c r="W1055" s="18" t="n">
        <x:f>IF(U1055=0,0,P1055*Q1055/U1055)</x:f>
        <x:v>253.59116022099448</x:v>
      </x:c>
      <x:c r="X1055" s="18" t="n">
        <x:f>MAX(V1055,W1055*'01 Controls'!$E$12)</x:f>
        <x:v>63.39779005524862</x:v>
      </x:c>
      <x:c r="Y1055" s="18" t="n">
        <x:f>IF(U1055=0,0,N1055*R1055/U1055)</x:f>
        <x:v>87.01657458563534</x:v>
      </x:c>
      <x:c r="Z1055" s="18" t="n">
        <x:f>IF(U1055=0,0,P1055*R1055/U1055)</x:f>
        <x:v>710.0552486187844</x:v>
      </x:c>
      <x:c r="AA1055" s="18" t="n">
        <x:f>MAX(Y1055,Z1055*'01 Controls'!$E$13)</x:f>
        <x:v>106.50828729281766</x:v>
      </x:c>
      <x:c r="AB1055" s="18" t="n">
        <x:f>IF(U1055=0,0,N1055*S1055/U1055)</x:f>
        <x:v>155.3867403314917</x:v>
      </x:c>
      <x:c r="AC1055" s="18" t="n">
        <x:f>IF(U1055=0,0,P1055*S1055/U1055)</x:f>
        <x:v>1267.9558011049724</x:v>
      </x:c>
      <x:c r="AD1055" s="18" t="n">
        <x:f>MAX(AB1055,AC1055*'01 Controls'!$E$14)</x:f>
        <x:v>253.59116022099448</x:v>
      </x:c>
      <x:c r="AE1055" s="18" t="n">
        <x:f>IF(U1055=0,0,N1055*T1055/U1055)</x:f>
        <x:v>7.769337016574585</x:v>
      </x:c>
      <x:c r="AF1055" s="18" t="n">
        <x:f>IF(U1055=0,0,P1055*T1055/U1055)</x:f>
        <x:v>63.39779005524862</x:v>
      </x:c>
      <x:c r="AG1055" s="18" t="n">
        <x:f>MAX(AE1055,AF1055*'01 Controls'!$E$15)</x:f>
        <x:v>11.411602209944752</x:v>
      </x:c>
      <x:c r="AH1055" s="18" t="n">
        <x:f>SUM(V1055,Y1055,AB1055,AE1055)</x:f>
        <x:v>281.24999999999994</x:v>
      </x:c>
      <x:c r="AI1055" s="18" t="n">
        <x:f>N1055-AH1055</x:f>
        <x:v>5.684341886080802e-14</x:v>
      </x:c>
      <x:c r="AJ1055" s="18" t="n">
        <x:f>V1055*INDEX('07 Mode Capacity'!$P$6:$P$17,MATCH("AIR-"&amp;I1055,'07 Mode Capacity'!$C$6:$C$17,0))</x:f>
        <x:v>8.712088828051222</x:v>
      </x:c>
      <x:c r="AK1055" s="18" t="n">
        <x:f>Y1055*INDEX('07 Mode Capacity'!$P$6:$P$17,MATCH("OCEAN-"&amp;I1055,'07 Mode Capacity'!$C$6:$C$17,0))</x:f>
        <x:v>7.625808908327601</x:v>
      </x:c>
      <x:c r="AL1055" s="18" t="n">
        <x:f>AB1055*INDEX('07 Mode Capacity'!$P$6:$P$17,MATCH("LAND-"&amp;I1055,'07 Mode Capacity'!$C$6:$C$17,0))</x:f>
        <x:v>18.964620608268714</x:v>
      </x:c>
      <x:c r="AM1055" s="18" t="n">
        <x:f>AE1055*INDEX('07 Mode Capacity'!$P$6:$P$17,MATCH("INLAND-"&amp;I1055,'07 Mode Capacity'!$C$6:$C$17,0))</x:f>
        <x:v>4.904272542443791</x:v>
      </x:c>
      <x:c r="AN1055" s="18" t="n">
        <x:f>SUM(AJ1055:AM1055)</x:f>
        <x:v>40.20679088709133</x:v>
      </x:c>
      <x:c r="AO1055" s="17" t="n">
        <x:f>IF(N1055=0,1,AN1055/N1055)</x:f>
        <x:v>0.14295747870965805</x:v>
      </x:c>
      <x:c r="AP1055" s="11" t="str">
        <x:f>IF(AO1055&gt;='01 Controls'!$E$16,"PASS","FAIL")</x:f>
        <x:v>FAIL</x:v>
      </x:c>
      <x:c r="AQ1055" s="11" t="str">
        <x:v>UNQUANTIFIED</x:v>
      </x:c>
      <x:c r="AR1055" s="11" t="str">
        <x:v>Position-class planning record; serial item and receiver open</x:v>
      </x:c>
      <x:c r="AS1055" s="26"/>
      <x:c r="AT1055" s="26"/>
    </x:row>
    <x:row r="1056">
      <x:c r="C1056" s="11" t="str">
        <x:v>C3-A-AMG-OOG-80</x:v>
      </x:c>
      <x:c r="D1056" s="11" t="str">
        <x:v>C3</x:v>
      </x:c>
      <x:c r="E1056" s="11" t="str">
        <x:v>Cascadia earthquake</x:v>
      </x:c>
      <x:c r="F1056" s="11" t="str">
        <x:v>A-AMG</x:v>
      </x:c>
      <x:c r="G1056" s="11" t="str">
        <x:v>Aeromedical movement group</x:v>
      </x:c>
      <x:c r="H1056" s="11" t="str">
        <x:v>OOG-80</x:v>
      </x:c>
      <x:c r="I1056" s="19" t="n">
        <x:v>72</x:v>
      </x:c>
      <x:c r="J1056" s="21" t="n">
        <x:v>5</x:v>
      </x:c>
      <x:c r="K1056" s="18" t="n">
        <x:f>'05 Cargo Register'!K160</x:f>
        <x:v>562.5</x:v>
      </x:c>
      <x:c r="L1056" s="18" t="n">
        <x:f>'05 Cargo Register'!N160</x:f>
        <x:v>10</x:v>
      </x:c>
      <x:c r="M1056" s="18" t="n">
        <x:f>'05 Cargo Register'!O160</x:f>
        <x:v>1760</x:v>
      </x:c>
      <x:c r="N1056" s="18" t="n">
        <x:f>J1056*K1056</x:f>
        <x:v>2812.5</x:v>
      </x:c>
      <x:c r="O1056" s="18" t="n">
        <x:f>J1056*L1056</x:f>
        <x:v>50</x:v>
      </x:c>
      <x:c r="P1056" s="18" t="n">
        <x:f>J1056*M1056</x:f>
        <x:v>8800</x:v>
      </x:c>
      <x:c r="Q1056" s="22" t="n">
        <x:f>'01 Controls'!$E$24*'02 Cargo Classes'!$M$15</x:f>
        <x:v>0</x:v>
      </x:c>
      <x:c r="R1056" s="22" t="n">
        <x:f>'01 Controls'!$F$24*'02 Cargo Classes'!$N$15</x:f>
        <x:v>0.7</x:v>
      </x:c>
      <x:c r="S1056" s="22" t="n">
        <x:f>'01 Controls'!$G$24*'02 Cargo Classes'!$O$15</x:f>
        <x:v>0.3</x:v>
      </x:c>
      <x:c r="T1056" s="22" t="n">
        <x:f>'01 Controls'!$H$24*'02 Cargo Classes'!$P$15</x:f>
        <x:v>0.025</x:v>
      </x:c>
      <x:c r="U1056" s="22" t="n">
        <x:f>SUM(Q1056:T1056)</x:f>
        <x:v>1.025</x:v>
      </x:c>
      <x:c r="V1056" s="18" t="n">
        <x:f>IF(U1056=0,0,N1056*Q1056/U1056)</x:f>
        <x:v>0</x:v>
      </x:c>
      <x:c r="W1056" s="18" t="n">
        <x:f>IF(U1056=0,0,P1056*Q1056/U1056)</x:f>
        <x:v>0</x:v>
      </x:c>
      <x:c r="X1056" s="18" t="n">
        <x:f>MAX(V1056,W1056*'01 Controls'!$E$12)</x:f>
        <x:v>0</x:v>
      </x:c>
      <x:c r="Y1056" s="18" t="n">
        <x:f>IF(U1056=0,0,N1056*R1056/U1056)</x:f>
        <x:v>1920.7317073170732</x:v>
      </x:c>
      <x:c r="Z1056" s="18" t="n">
        <x:f>IF(U1056=0,0,P1056*R1056/U1056)</x:f>
        <x:v>6009.756097560976</x:v>
      </x:c>
      <x:c r="AA1056" s="18" t="n">
        <x:f>MAX(Y1056,Z1056*'01 Controls'!$E$13)</x:f>
        <x:v>1920.7317073170732</x:v>
      </x:c>
      <x:c r="AB1056" s="18" t="n">
        <x:f>IF(U1056=0,0,N1056*S1056/U1056)</x:f>
        <x:v>823.1707317073171</x:v>
      </x:c>
      <x:c r="AC1056" s="18" t="n">
        <x:f>IF(U1056=0,0,P1056*S1056/U1056)</x:f>
        <x:v>2575.6097560975613</x:v>
      </x:c>
      <x:c r="AD1056" s="18" t="n">
        <x:f>MAX(AB1056,AC1056*'01 Controls'!$E$14)</x:f>
        <x:v>823.1707317073171</x:v>
      </x:c>
      <x:c r="AE1056" s="18" t="n">
        <x:f>IF(U1056=0,0,N1056*T1056/U1056)</x:f>
        <x:v>68.59756097560977</x:v>
      </x:c>
      <x:c r="AF1056" s="18" t="n">
        <x:f>IF(U1056=0,0,P1056*T1056/U1056)</x:f>
        <x:v>214.63414634146343</x:v>
      </x:c>
      <x:c r="AG1056" s="18" t="n">
        <x:f>MAX(AE1056,AF1056*'01 Controls'!$E$15)</x:f>
        <x:v>68.59756097560977</x:v>
      </x:c>
      <x:c r="AH1056" s="18" t="n">
        <x:f>SUM(V1056,Y1056,AB1056,AE1056)</x:f>
        <x:v>2812.5</x:v>
      </x:c>
      <x:c r="AI1056" s="18" t="n">
        <x:f>N1056-AH1056</x:f>
        <x:v>0</x:v>
      </x:c>
      <x:c r="AJ1056" s="18" t="n">
        <x:f>V1056*INDEX('07 Mode Capacity'!$P$6:$P$17,MATCH("AIR-"&amp;I1056,'07 Mode Capacity'!$C$6:$C$17,0))</x:f>
        <x:v>0</x:v>
      </x:c>
      <x:c r="AK1056" s="18" t="n">
        <x:f>Y1056*INDEX('07 Mode Capacity'!$P$6:$P$17,MATCH("OCEAN-"&amp;I1056,'07 Mode Capacity'!$C$6:$C$17,0))</x:f>
        <x:v>1503.4872750334848</x:v>
      </x:c>
      <x:c r="AL1056" s="18" t="n">
        <x:f>AB1056*INDEX('07 Mode Capacity'!$P$6:$P$17,MATCH("LAND-"&amp;I1056,'07 Mode Capacity'!$C$6:$C$17,0))</x:f>
        <x:v>588.5754899105033</x:v>
      </x:c>
      <x:c r="AM1056" s="18" t="n">
        <x:f>AE1056*INDEX('07 Mode Capacity'!$P$6:$P$17,MATCH("INLAND-"&amp;I1056,'07 Mode Capacity'!$C$6:$C$17,0))</x:f>
        <x:v>68.59756097560977</x:v>
      </x:c>
      <x:c r="AN1056" s="18" t="n">
        <x:f>SUM(AJ1056:AM1056)</x:f>
        <x:v>2160.6603259195977</x:v>
      </x:c>
      <x:c r="AO1056" s="17" t="n">
        <x:f>IF(N1056=0,1,AN1056/N1056)</x:f>
        <x:v>0.7682347825491903</x:v>
      </x:c>
      <x:c r="AP1056" s="11" t="str">
        <x:f>IF(AO1056&gt;='01 Controls'!$E$16,"PASS","FAIL")</x:f>
        <x:v>FAIL</x:v>
      </x:c>
      <x:c r="AQ1056" s="11" t="str">
        <x:v>UNQUANTIFIED</x:v>
      </x:c>
      <x:c r="AR1056" s="11" t="str">
        <x:v>Position-class planning record; serial item and receiver open</x:v>
      </x:c>
      <x:c r="AS1056" s="26"/>
      <x:c r="AT1056" s="26"/>
    </x:row>
    <x:row r="1057">
      <x:c r="C1057" s="11" t="str">
        <x:v>C3-M-POG-APL-45</x:v>
      </x:c>
      <x:c r="D1057" s="11" t="str">
        <x:v>C3</x:v>
      </x:c>
      <x:c r="E1057" s="11" t="str">
        <x:v>Cascadia earthquake</x:v>
      </x:c>
      <x:c r="F1057" s="11" t="str">
        <x:v>M-POG</x:v>
      </x:c>
      <x:c r="G1057" s="11" t="str">
        <x:v>Port-opening group</x:v>
      </x:c>
      <x:c r="H1057" s="11" t="str">
        <x:v>APL-45</x:v>
      </x:c>
      <x:c r="I1057" s="19" t="n">
        <x:v>24</x:v>
      </x:c>
      <x:c r="J1057" s="21" t="n">
        <x:v>8</x:v>
      </x:c>
      <x:c r="K1057" s="18" t="n">
        <x:f>'05 Cargo Register'!K161</x:f>
        <x:v>63</x:v>
      </x:c>
      <x:c r="L1057" s="18" t="n">
        <x:f>'05 Cargo Register'!N161</x:f>
        <x:v>17</x:v>
      </x:c>
      <x:c r="M1057" s="18" t="n">
        <x:f>'05 Cargo Register'!O161</x:f>
        <x:v>127.5</x:v>
      </x:c>
      <x:c r="N1057" s="18" t="n">
        <x:f>J1057*K1057</x:f>
        <x:v>504</x:v>
      </x:c>
      <x:c r="O1057" s="18" t="n">
        <x:f>J1057*L1057</x:f>
        <x:v>136</x:v>
      </x:c>
      <x:c r="P1057" s="18" t="n">
        <x:f>J1057*M1057</x:f>
        <x:v>1020</x:v>
      </x:c>
      <x:c r="Q1057" s="22" t="n">
        <x:f>'01 Controls'!$E$24*'02 Cargo Classes'!$M$6</x:f>
        <x:v>0.30000000000000004</x:v>
      </x:c>
      <x:c r="R1057" s="22" t="n">
        <x:f>'01 Controls'!$F$24*'02 Cargo Classes'!$N$6</x:f>
        <x:v>0.13999999999999999</x:v>
      </x:c>
      <x:c r="S1057" s="22" t="n">
        <x:f>'01 Controls'!$G$24*'02 Cargo Classes'!$O$6</x:f>
        <x:v>0.5</x:v>
      </x:c>
      <x:c r="T1057" s="22" t="n">
        <x:f>'01 Controls'!$H$24*'02 Cargo Classes'!$P$6</x:f>
        <x:v>0.015</x:v>
      </x:c>
      <x:c r="U1057" s="22" t="n">
        <x:f>SUM(Q1057:T1057)</x:f>
        <x:v>0.9550000000000001</x:v>
      </x:c>
      <x:c r="V1057" s="18" t="n">
        <x:f>IF(U1057=0,0,N1057*Q1057/U1057)</x:f>
        <x:v>158.32460732984293</x:v>
      </x:c>
      <x:c r="W1057" s="18" t="n">
        <x:f>IF(U1057=0,0,P1057*Q1057/U1057)</x:f>
        <x:v>320.4188481675393</x:v>
      </x:c>
      <x:c r="X1057" s="18" t="n">
        <x:f>MAX(V1057,W1057*'01 Controls'!$E$12)</x:f>
        <x:v>158.32460732984293</x:v>
      </x:c>
      <x:c r="Y1057" s="18" t="n">
        <x:f>IF(U1057=0,0,N1057*R1057/U1057)</x:f>
        <x:v>73.88481675392669</x:v>
      </x:c>
      <x:c r="Z1057" s="18" t="n">
        <x:f>IF(U1057=0,0,P1057*R1057/U1057)</x:f>
        <x:v>149.5287958115183</x:v>
      </x:c>
      <x:c r="AA1057" s="18" t="n">
        <x:f>MAX(Y1057,Z1057*'01 Controls'!$E$13)</x:f>
        <x:v>73.88481675392669</x:v>
      </x:c>
      <x:c r="AB1057" s="18" t="n">
        <x:f>IF(U1057=0,0,N1057*S1057/U1057)</x:f>
        <x:v>263.8743455497382</x:v>
      </x:c>
      <x:c r="AC1057" s="18" t="n">
        <x:f>IF(U1057=0,0,P1057*S1057/U1057)</x:f>
        <x:v>534.0314136125654</x:v>
      </x:c>
      <x:c r="AD1057" s="18" t="n">
        <x:f>MAX(AB1057,AC1057*'01 Controls'!$E$14)</x:f>
        <x:v>263.8743455497382</x:v>
      </x:c>
      <x:c r="AE1057" s="18" t="n">
        <x:f>IF(U1057=0,0,N1057*T1057/U1057)</x:f>
        <x:v>7.916230366492146</x:v>
      </x:c>
      <x:c r="AF1057" s="18" t="n">
        <x:f>IF(U1057=0,0,P1057*T1057/U1057)</x:f>
        <x:v>16.02094240837696</x:v>
      </x:c>
      <x:c r="AG1057" s="18" t="n">
        <x:f>MAX(AE1057,AF1057*'01 Controls'!$E$15)</x:f>
        <x:v>7.916230366492146</x:v>
      </x:c>
      <x:c r="AH1057" s="18" t="n">
        <x:f>SUM(V1057,Y1057,AB1057,AE1057)</x:f>
        <x:v>503.99999999999994</x:v>
      </x:c>
      <x:c r="AI1057" s="18" t="n">
        <x:f>N1057-AH1057</x:f>
        <x:v>5.684341886080802e-14</x:v>
      </x:c>
      <x:c r="AJ1057" s="18" t="n">
        <x:f>V1057*INDEX('07 Mode Capacity'!$P$6:$P$17,MATCH("AIR-"&amp;I1057,'07 Mode Capacity'!$C$6:$C$17,0))</x:f>
        <x:v>32.12629011229013</x:v>
      </x:c>
      <x:c r="AK1057" s="18" t="n">
        <x:f>Y1057*INDEX('07 Mode Capacity'!$P$6:$P$17,MATCH("OCEAN-"&amp;I1057,'07 Mode Capacity'!$C$6:$C$17,0))</x:f>
        <x:v>11.089301888128036</x:v>
      </x:c>
      <x:c r="AL1057" s="18" t="n">
        <x:f>AB1057*INDEX('07 Mode Capacity'!$P$6:$P$17,MATCH("LAND-"&amp;I1057,'07 Mode Capacity'!$C$6:$C$17,0))</x:f>
        <x:v>100.9321810585173</x:v>
      </x:c>
      <x:c r="AM1057" s="18" t="n">
        <x:f>AE1057*INDEX('07 Mode Capacity'!$P$6:$P$17,MATCH("INLAND-"&amp;I1057,'07 Mode Capacity'!$C$6:$C$17,0))</x:f>
        <x:v>7.916230366492146</x:v>
      </x:c>
      <x:c r="AN1057" s="18" t="n">
        <x:f>SUM(AJ1057:AM1057)</x:f>
        <x:v>152.06400342542761</x:v>
      </x:c>
      <x:c r="AO1057" s="17" t="n">
        <x:f>IF(N1057=0,1,AN1057/N1057)</x:f>
        <x:v>0.3017142925107691</x:v>
      </x:c>
      <x:c r="AP1057" s="11" t="str">
        <x:f>IF(AO1057&gt;='01 Controls'!$E$16,"PASS","FAIL")</x:f>
        <x:v>FAIL</x:v>
      </x:c>
      <x:c r="AQ1057" s="11" t="str">
        <x:v>UNQUANTIFIED</x:v>
      </x:c>
      <x:c r="AR1057" s="11" t="str">
        <x:v>Position-class planning record; serial item and receiver open</x:v>
      </x:c>
      <x:c r="AS1057" s="26"/>
      <x:c r="AT1057" s="26"/>
    </x:row>
    <x:row r="1058">
      <x:c r="C1058" s="11" t="str">
        <x:v>C3-M-POG-ISO-18</x:v>
      </x:c>
      <x:c r="D1058" s="11" t="str">
        <x:v>C3</x:v>
      </x:c>
      <x:c r="E1058" s="11" t="str">
        <x:v>Cascadia earthquake</x:v>
      </x:c>
      <x:c r="F1058" s="11" t="str">
        <x:v>M-POG</x:v>
      </x:c>
      <x:c r="G1058" s="11" t="str">
        <x:v>Port-opening group</x:v>
      </x:c>
      <x:c r="H1058" s="11" t="str">
        <x:v>ISO-18</x:v>
      </x:c>
      <x:c r="I1058" s="19" t="n">
        <x:v>48</x:v>
      </x:c>
      <x:c r="J1058" s="21" t="n">
        <x:v>8</x:v>
      </x:c>
      <x:c r="K1058" s="18" t="n">
        <x:f>'05 Cargo Register'!K162</x:f>
        <x:v>252</x:v>
      </x:c>
      <x:c r="L1058" s="18" t="n">
        <x:f>'05 Cargo Register'!N162</x:f>
        <x:v>17</x:v>
      </x:c>
      <x:c r="M1058" s="18" t="n">
        <x:f>'05 Cargo Register'!O162</x:f>
        <x:v>448.8</x:v>
      </x:c>
      <x:c r="N1058" s="18" t="n">
        <x:f>J1058*K1058</x:f>
        <x:v>2016</x:v>
      </x:c>
      <x:c r="O1058" s="18" t="n">
        <x:f>J1058*L1058</x:f>
        <x:v>136</x:v>
      </x:c>
      <x:c r="P1058" s="18" t="n">
        <x:f>J1058*M1058</x:f>
        <x:v>3590.4</x:v>
      </x:c>
      <x:c r="Q1058" s="22" t="n">
        <x:f>'01 Controls'!$E$24*'02 Cargo Classes'!$M$7</x:f>
        <x:v>0.020000000000000004</x:v>
      </x:c>
      <x:c r="R1058" s="22" t="n">
        <x:f>'01 Controls'!$F$24*'02 Cargo Classes'!$N$7</x:f>
        <x:v>0.35</x:v>
      </x:c>
      <x:c r="S1058" s="22" t="n">
        <x:f>'01 Controls'!$G$24*'02 Cargo Classes'!$O$7</x:f>
        <x:v>0.6</x:v>
      </x:c>
      <x:c r="T1058" s="22" t="n">
        <x:f>'01 Controls'!$H$24*'02 Cargo Classes'!$P$7</x:f>
        <x:v>0.04000000000000001</x:v>
      </x:c>
      <x:c r="U1058" s="22" t="n">
        <x:f>SUM(Q1058:T1058)</x:f>
        <x:v>1.01</x:v>
      </x:c>
      <x:c r="V1058" s="18" t="n">
        <x:f>IF(U1058=0,0,N1058*Q1058/U1058)</x:f>
        <x:v>39.92079207920793</x:v>
      </x:c>
      <x:c r="W1058" s="18" t="n">
        <x:f>IF(U1058=0,0,P1058*Q1058/U1058)</x:f>
        <x:v>71.09702970297032</x:v>
      </x:c>
      <x:c r="X1058" s="18" t="n">
        <x:f>MAX(V1058,W1058*'01 Controls'!$E$12)</x:f>
        <x:v>39.92079207920793</x:v>
      </x:c>
      <x:c r="Y1058" s="18" t="n">
        <x:f>IF(U1058=0,0,N1058*R1058/U1058)</x:f>
        <x:v>698.6138613861385</x:v>
      </x:c>
      <x:c r="Z1058" s="18" t="n">
        <x:f>IF(U1058=0,0,P1058*R1058/U1058)</x:f>
        <x:v>1244.19801980198</x:v>
      </x:c>
      <x:c r="AA1058" s="18" t="n">
        <x:f>MAX(Y1058,Z1058*'01 Controls'!$E$13)</x:f>
        <x:v>698.6138613861385</x:v>
      </x:c>
      <x:c r="AB1058" s="18" t="n">
        <x:f>IF(U1058=0,0,N1058*S1058/U1058)</x:f>
        <x:v>1197.6237623762374</x:v>
      </x:c>
      <x:c r="AC1058" s="18" t="n">
        <x:f>IF(U1058=0,0,P1058*S1058/U1058)</x:f>
        <x:v>2132.9108910891086</x:v>
      </x:c>
      <x:c r="AD1058" s="18" t="n">
        <x:f>MAX(AB1058,AC1058*'01 Controls'!$E$14)</x:f>
        <x:v>1197.6237623762374</x:v>
      </x:c>
      <x:c r="AE1058" s="18" t="n">
        <x:f>IF(U1058=0,0,N1058*T1058/U1058)</x:f>
        <x:v>79.84158415841586</x:v>
      </x:c>
      <x:c r="AF1058" s="18" t="n">
        <x:f>IF(U1058=0,0,P1058*T1058/U1058)</x:f>
        <x:v>142.19405940594064</x:v>
      </x:c>
      <x:c r="AG1058" s="18" t="n">
        <x:f>MAX(AE1058,AF1058*'01 Controls'!$E$15)</x:f>
        <x:v>79.84158415841586</x:v>
      </x:c>
      <x:c r="AH1058" s="18" t="n">
        <x:f>SUM(V1058,Y1058,AB1058,AE1058)</x:f>
        <x:v>2015.9999999999998</x:v>
      </x:c>
      <x:c r="AI1058" s="18" t="n">
        <x:f>N1058-AH1058</x:f>
        <x:v>2.2737367544323206e-13</x:v>
      </x:c>
      <x:c r="AJ1058" s="18" t="n">
        <x:f>V1058*INDEX('07 Mode Capacity'!$P$6:$P$17,MATCH("AIR-"&amp;I1058,'07 Mode Capacity'!$C$6:$C$17,0))</x:f>
        <x:v>11.191221526954733</x:v>
      </x:c>
      <x:c r="AK1058" s="18" t="n">
        <x:f>Y1058*INDEX('07 Mode Capacity'!$P$6:$P$17,MATCH("OCEAN-"&amp;I1058,'07 Mode Capacity'!$C$6:$C$17,0))</x:f>
        <x:v>61.2239200750959</x:v>
      </x:c>
      <x:c r="AL1058" s="18" t="n">
        <x:f>AB1058*INDEX('07 Mode Capacity'!$P$6:$P$17,MATCH("LAND-"&amp;I1058,'07 Mode Capacity'!$C$6:$C$17,0))</x:f>
        <x:v>146.167428678016</x:v>
      </x:c>
      <x:c r="AM1058" s="18" t="n">
        <x:f>AE1058*INDEX('07 Mode Capacity'!$P$6:$P$17,MATCH("INLAND-"&amp;I1058,'07 Mode Capacity'!$C$6:$C$17,0))</x:f>
        <x:v>50.398751926708236</x:v>
      </x:c>
      <x:c r="AN1058" s="18" t="n">
        <x:f>SUM(AJ1058:AM1058)</x:f>
        <x:v>268.98132220677485</x:v>
      </x:c>
      <x:c r="AO1058" s="17" t="n">
        <x:f>IF(N1058=0,1,AN1058/N1058)</x:f>
        <x:v>0.1334232749041542</x:v>
      </x:c>
      <x:c r="AP1058" s="11" t="str">
        <x:f>IF(AO1058&gt;='01 Controls'!$E$16,"PASS","FAIL")</x:f>
        <x:v>FAIL</x:v>
      </x:c>
      <x:c r="AQ1058" s="11" t="str">
        <x:v>UNQUANTIFIED</x:v>
      </x:c>
      <x:c r="AR1058" s="11" t="str">
        <x:v>Position-class planning record; serial item and receiver open</x:v>
      </x:c>
      <x:c r="AS1058" s="26"/>
      <x:c r="AT1058" s="26"/>
    </x:row>
    <x:row r="1059">
      <x:c r="C1059" s="11" t="str">
        <x:v>C3-M-POG-COL-12</x:v>
      </x:c>
      <x:c r="D1059" s="11" t="str">
        <x:v>C3</x:v>
      </x:c>
      <x:c r="E1059" s="11" t="str">
        <x:v>Cascadia earthquake</x:v>
      </x:c>
      <x:c r="F1059" s="11" t="str">
        <x:v>M-POG</x:v>
      </x:c>
      <x:c r="G1059" s="11" t="str">
        <x:v>Port-opening group</x:v>
      </x:c>
      <x:c r="H1059" s="11" t="str">
        <x:v>COL-12</x:v>
      </x:c>
      <x:c r="I1059" s="19" t="n">
        <x:v>24</x:v>
      </x:c>
      <x:c r="J1059" s="21" t="n">
        <x:v>8</x:v>
      </x:c>
      <x:c r="K1059" s="18" t="n">
        <x:f>'05 Cargo Register'!K163</x:f>
        <x:v>42</x:v>
      </x:c>
      <x:c r="L1059" s="18" t="n">
        <x:f>'05 Cargo Register'!N163</x:f>
        <x:v>5</x:v>
      </x:c>
      <x:c r="M1059" s="18" t="n">
        <x:f>'05 Cargo Register'!O163</x:f>
        <x:v>132</x:v>
      </x:c>
      <x:c r="N1059" s="18" t="n">
        <x:f>J1059*K1059</x:f>
        <x:v>336</x:v>
      </x:c>
      <x:c r="O1059" s="18" t="n">
        <x:f>J1059*L1059</x:f>
        <x:v>40</x:v>
      </x:c>
      <x:c r="P1059" s="18" t="n">
        <x:f>J1059*M1059</x:f>
        <x:v>1056</x:v>
      </x:c>
      <x:c r="Q1059" s="22" t="n">
        <x:f>'01 Controls'!$E$24*'02 Cargo Classes'!$M$8</x:f>
        <x:v>0.2</x:v>
      </x:c>
      <x:c r="R1059" s="22" t="n">
        <x:f>'01 Controls'!$F$24*'02 Cargo Classes'!$N$8</x:f>
        <x:v>0.24499999999999997</x:v>
      </x:c>
      <x:c r="S1059" s="22" t="n">
        <x:f>'01 Controls'!$G$24*'02 Cargo Classes'!$O$8</x:f>
        <x:v>0.6</x:v>
      </x:c>
      <x:c r="T1059" s="22" t="n">
        <x:f>'01 Controls'!$H$24*'02 Cargo Classes'!$P$8</x:f>
        <x:v>0.010000000000000002</x:v>
      </x:c>
      <x:c r="U1059" s="22" t="n">
        <x:f>SUM(Q1059:T1059)</x:f>
        <x:v>1.055</x:v>
      </x:c>
      <x:c r="V1059" s="18" t="n">
        <x:f>IF(U1059=0,0,N1059*Q1059/U1059)</x:f>
        <x:v>63.69668246445498</x:v>
      </x:c>
      <x:c r="W1059" s="18" t="n">
        <x:f>IF(U1059=0,0,P1059*Q1059/U1059)</x:f>
        <x:v>200.18957345971566</x:v>
      </x:c>
      <x:c r="X1059" s="18" t="n">
        <x:f>MAX(V1059,W1059*'01 Controls'!$E$12)</x:f>
        <x:v>63.69668246445498</x:v>
      </x:c>
      <x:c r="Y1059" s="18" t="n">
        <x:f>IF(U1059=0,0,N1059*R1059/U1059)</x:f>
        <x:v>78.02843601895735</x:v>
      </x:c>
      <x:c r="Z1059" s="18" t="n">
        <x:f>IF(U1059=0,0,P1059*R1059/U1059)</x:f>
        <x:v>245.23222748815164</x:v>
      </x:c>
      <x:c r="AA1059" s="18" t="n">
        <x:f>MAX(Y1059,Z1059*'01 Controls'!$E$13)</x:f>
        <x:v>78.02843601895735</x:v>
      </x:c>
      <x:c r="AB1059" s="18" t="n">
        <x:f>IF(U1059=0,0,N1059*S1059/U1059)</x:f>
        <x:v>191.09004739336493</x:v>
      </x:c>
      <x:c r="AC1059" s="18" t="n">
        <x:f>IF(U1059=0,0,P1059*S1059/U1059)</x:f>
        <x:v>600.568720379147</x:v>
      </x:c>
      <x:c r="AD1059" s="18" t="n">
        <x:f>MAX(AB1059,AC1059*'01 Controls'!$E$14)</x:f>
        <x:v>191.09004739336493</x:v>
      </x:c>
      <x:c r="AE1059" s="18" t="n">
        <x:f>IF(U1059=0,0,N1059*T1059/U1059)</x:f>
        <x:v>3.1848341232227497</x:v>
      </x:c>
      <x:c r="AF1059" s="18" t="n">
        <x:f>IF(U1059=0,0,P1059*T1059/U1059)</x:f>
        <x:v>10.009478672985784</x:v>
      </x:c>
      <x:c r="AG1059" s="18" t="n">
        <x:f>MAX(AE1059,AF1059*'01 Controls'!$E$15)</x:f>
        <x:v>3.1848341232227497</x:v>
      </x:c>
      <x:c r="AH1059" s="18" t="n">
        <x:f>SUM(V1059,Y1059,AB1059,AE1059)</x:f>
        <x:v>336</x:v>
      </x:c>
      <x:c r="AI1059" s="18" t="n">
        <x:f>N1059-AH1059</x:f>
        <x:v>0</x:v>
      </x:c>
      <x:c r="AJ1059" s="18" t="n">
        <x:f>V1059*INDEX('07 Mode Capacity'!$P$6:$P$17,MATCH("AIR-"&amp;I1059,'07 Mode Capacity'!$C$6:$C$17,0))</x:f>
        <x:v>12.924952946703348</x:v>
      </x:c>
      <x:c r="AK1059" s="18" t="n">
        <x:f>Y1059*INDEX('07 Mode Capacity'!$P$6:$P$17,MATCH("OCEAN-"&amp;I1059,'07 Mode Capacity'!$C$6:$C$17,0))</x:f>
        <x:v>11.711213763370607</x:v>
      </x:c>
      <x:c r="AL1059" s="18" t="n">
        <x:f>AB1059*INDEX('07 Mode Capacity'!$P$6:$P$17,MATCH("LAND-"&amp;I1059,'07 Mode Capacity'!$C$6:$C$17,0))</x:f>
        <x:v>73.09211974285044</x:v>
      </x:c>
      <x:c r="AM1059" s="18" t="n">
        <x:f>AE1059*INDEX('07 Mode Capacity'!$P$6:$P$17,MATCH("INLAND-"&amp;I1059,'07 Mode Capacity'!$C$6:$C$17,0))</x:f>
        <x:v>3.1848341232227497</x:v>
      </x:c>
      <x:c r="AN1059" s="18" t="n">
        <x:f>SUM(AJ1059:AM1059)</x:f>
        <x:v>100.91312057614715</x:v>
      </x:c>
      <x:c r="AO1059" s="17" t="n">
        <x:f>IF(N1059=0,1,AN1059/N1059)</x:f>
        <x:v>0.30033666838139034</x:v>
      </x:c>
      <x:c r="AP1059" s="11" t="str">
        <x:f>IF(AO1059&gt;='01 Controls'!$E$16,"PASS","FAIL")</x:f>
        <x:v>FAIL</x:v>
      </x:c>
      <x:c r="AQ1059" s="11" t="str">
        <x:v>UNQUANTIFIED</x:v>
      </x:c>
      <x:c r="AR1059" s="11" t="str">
        <x:v>Position-class planning record; serial item and receiver open</x:v>
      </x:c>
      <x:c r="AS1059" s="26"/>
      <x:c r="AT1059" s="26"/>
    </x:row>
    <x:row r="1060">
      <x:c r="C1060" s="11" t="str">
        <x:v>C3-M-POG-BAT-22</x:v>
      </x:c>
      <x:c r="D1060" s="11" t="str">
        <x:v>C3</x:v>
      </x:c>
      <x:c r="E1060" s="11" t="str">
        <x:v>Cascadia earthquake</x:v>
      </x:c>
      <x:c r="F1060" s="11" t="str">
        <x:v>M-POG</x:v>
      </x:c>
      <x:c r="G1060" s="11" t="str">
        <x:v>Port-opening group</x:v>
      </x:c>
      <x:c r="H1060" s="11" t="str">
        <x:v>BAT-22</x:v>
      </x:c>
      <x:c r="I1060" s="19" t="n">
        <x:v>48</x:v>
      </x:c>
      <x:c r="J1060" s="21" t="n">
        <x:v>8</x:v>
      </x:c>
      <x:c r="K1060" s="18" t="n">
        <x:f>'05 Cargo Register'!K164</x:f>
        <x:v>168</x:v>
      </x:c>
      <x:c r="L1060" s="18" t="n">
        <x:f>'05 Cargo Register'!N164</x:f>
        <x:v>10</x:v>
      </x:c>
      <x:c r="M1060" s="18" t="n">
        <x:f>'05 Cargo Register'!O164</x:f>
        <x:v>264</x:v>
      </x:c>
      <x:c r="N1060" s="18" t="n">
        <x:f>J1060*K1060</x:f>
        <x:v>1344</x:v>
      </x:c>
      <x:c r="O1060" s="18" t="n">
        <x:f>J1060*L1060</x:f>
        <x:v>80</x:v>
      </x:c>
      <x:c r="P1060" s="18" t="n">
        <x:f>J1060*M1060</x:f>
        <x:v>2112</x:v>
      </x:c>
      <x:c r="Q1060" s="22" t="n">
        <x:f>'01 Controls'!$E$24*'02 Cargo Classes'!$M$9</x:f>
        <x:v>0</x:v>
      </x:c>
      <x:c r="R1060" s="22" t="n">
        <x:f>'01 Controls'!$F$24*'02 Cargo Classes'!$N$9</x:f>
        <x:v>0.35</x:v>
      </x:c>
      <x:c r="S1060" s="22" t="n">
        <x:f>'01 Controls'!$G$24*'02 Cargo Classes'!$O$9</x:f>
        <x:v>0.5</x:v>
      </x:c>
      <x:c r="T1060" s="22" t="n">
        <x:f>'01 Controls'!$H$24*'02 Cargo Classes'!$P$9</x:f>
        <x:v>0.025</x:v>
      </x:c>
      <x:c r="U1060" s="22" t="n">
        <x:f>SUM(Q1060:T1060)</x:f>
        <x:v>0.875</x:v>
      </x:c>
      <x:c r="V1060" s="18" t="n">
        <x:f>IF(U1060=0,0,N1060*Q1060/U1060)</x:f>
        <x:v>0</x:v>
      </x:c>
      <x:c r="W1060" s="18" t="n">
        <x:f>IF(U1060=0,0,P1060*Q1060/U1060)</x:f>
        <x:v>0</x:v>
      </x:c>
      <x:c r="X1060" s="18" t="n">
        <x:f>MAX(V1060,W1060*'01 Controls'!$E$12)</x:f>
        <x:v>0</x:v>
      </x:c>
      <x:c r="Y1060" s="18" t="n">
        <x:f>IF(U1060=0,0,N1060*R1060/U1060)</x:f>
        <x:v>537.6</x:v>
      </x:c>
      <x:c r="Z1060" s="18" t="n">
        <x:f>IF(U1060=0,0,P1060*R1060/U1060)</x:f>
        <x:v>844.8</x:v>
      </x:c>
      <x:c r="AA1060" s="18" t="n">
        <x:f>MAX(Y1060,Z1060*'01 Controls'!$E$13)</x:f>
        <x:v>537.6</x:v>
      </x:c>
      <x:c r="AB1060" s="18" t="n">
        <x:f>IF(U1060=0,0,N1060*S1060/U1060)</x:f>
        <x:v>768</x:v>
      </x:c>
      <x:c r="AC1060" s="18" t="n">
        <x:f>IF(U1060=0,0,P1060*S1060/U1060)</x:f>
        <x:v>1206.857142857143</x:v>
      </x:c>
      <x:c r="AD1060" s="18" t="n">
        <x:f>MAX(AB1060,AC1060*'01 Controls'!$E$14)</x:f>
        <x:v>768</x:v>
      </x:c>
      <x:c r="AE1060" s="18" t="n">
        <x:f>IF(U1060=0,0,N1060*T1060/U1060)</x:f>
        <x:v>38.4</x:v>
      </x:c>
      <x:c r="AF1060" s="18" t="n">
        <x:f>IF(U1060=0,0,P1060*T1060/U1060)</x:f>
        <x:v>60.34285714285715</x:v>
      </x:c>
      <x:c r="AG1060" s="18" t="n">
        <x:f>MAX(AE1060,AF1060*'01 Controls'!$E$15)</x:f>
        <x:v>38.4</x:v>
      </x:c>
      <x:c r="AH1060" s="18" t="n">
        <x:f>SUM(V1060,Y1060,AB1060,AE1060)</x:f>
        <x:v>1344</x:v>
      </x:c>
      <x:c r="AI1060" s="18" t="n">
        <x:f>N1060-AH1060</x:f>
        <x:v>0</x:v>
      </x:c>
      <x:c r="AJ1060" s="18" t="n">
        <x:f>V1060*INDEX('07 Mode Capacity'!$P$6:$P$17,MATCH("AIR-"&amp;I1060,'07 Mode Capacity'!$C$6:$C$17,0))</x:f>
        <x:v>0</x:v>
      </x:c>
      <x:c r="AK1060" s="18" t="n">
        <x:f>Y1060*INDEX('07 Mode Capacity'!$P$6:$P$17,MATCH("OCEAN-"&amp;I1060,'07 Mode Capacity'!$C$6:$C$17,0))</x:f>
        <x:v>47.11326421016904</x:v>
      </x:c>
      <x:c r="AL1060" s="18" t="n">
        <x:f>AB1060*INDEX('07 Mode Capacity'!$P$6:$P$17,MATCH("LAND-"&amp;I1060,'07 Mode Capacity'!$C$6:$C$17,0))</x:f>
        <x:v>93.73276378717217</x:v>
      </x:c>
      <x:c r="AM1060" s="18" t="n">
        <x:f>AE1060*INDEX('07 Mode Capacity'!$P$6:$P$17,MATCH("INLAND-"&amp;I1060,'07 Mode Capacity'!$C$6:$C$17,0))</x:f>
        <x:v>24.23939973617872</x:v>
      </x:c>
      <x:c r="AN1060" s="18" t="n">
        <x:f>SUM(AJ1060:AM1060)</x:f>
        <x:v>165.08542773351994</x:v>
      </x:c>
      <x:c r="AO1060" s="17" t="n">
        <x:f>IF(N1060=0,1,AN1060/N1060)</x:f>
        <x:v>0.12283141944458328</x:v>
      </x:c>
      <x:c r="AP1060" s="11" t="str">
        <x:f>IF(AO1060&gt;='01 Controls'!$E$16,"PASS","FAIL")</x:f>
        <x:v>FAIL</x:v>
      </x:c>
      <x:c r="AQ1060" s="11" t="str">
        <x:v>UNQUANTIFIED</x:v>
      </x:c>
      <x:c r="AR1060" s="11" t="str">
        <x:v>Position-class planning record; serial item and receiver open</x:v>
      </x:c>
      <x:c r="AS1060" s="26"/>
      <x:c r="AT1060" s="26"/>
    </x:row>
    <x:row r="1061">
      <x:c r="C1061" s="11" t="str">
        <x:v>C3-M-POG-TNK-20</x:v>
      </x:c>
      <x:c r="D1061" s="11" t="str">
        <x:v>C3</x:v>
      </x:c>
      <x:c r="E1061" s="11" t="str">
        <x:v>Cascadia earthquake</x:v>
      </x:c>
      <x:c r="F1061" s="11" t="str">
        <x:v>M-POG</x:v>
      </x:c>
      <x:c r="G1061" s="11" t="str">
        <x:v>Port-opening group</x:v>
      </x:c>
      <x:c r="H1061" s="11" t="str">
        <x:v>TNK-20</x:v>
      </x:c>
      <x:c r="I1061" s="19" t="n">
        <x:v>48</x:v>
      </x:c>
      <x:c r="J1061" s="21" t="n">
        <x:v>8</x:v>
      </x:c>
      <x:c r="K1061" s="18" t="n">
        <x:f>'05 Cargo Register'!K165</x:f>
        <x:v>252</x:v>
      </x:c>
      <x:c r="L1061" s="18" t="n">
        <x:f>'05 Cargo Register'!N165</x:f>
        <x:v>15</x:v>
      </x:c>
      <x:c r="M1061" s="18" t="n">
        <x:f>'05 Cargo Register'!O165</x:f>
        <x:v>318.75</x:v>
      </x:c>
      <x:c r="N1061" s="18" t="n">
        <x:f>J1061*K1061</x:f>
        <x:v>2016</x:v>
      </x:c>
      <x:c r="O1061" s="18" t="n">
        <x:f>J1061*L1061</x:f>
        <x:v>120</x:v>
      </x:c>
      <x:c r="P1061" s="18" t="n">
        <x:f>J1061*M1061</x:f>
        <x:v>2550</x:v>
      </x:c>
      <x:c r="Q1061" s="22" t="n">
        <x:f>'01 Controls'!$E$24*'02 Cargo Classes'!$M$10</x:f>
        <x:v>0</x:v>
      </x:c>
      <x:c r="R1061" s="22" t="n">
        <x:f>'01 Controls'!$F$24*'02 Cargo Classes'!$N$10</x:f>
        <x:v>0.42</x:v>
      </x:c>
      <x:c r="S1061" s="22" t="n">
        <x:f>'01 Controls'!$G$24*'02 Cargo Classes'!$O$10</x:f>
        <x:v>0.5</x:v>
      </x:c>
      <x:c r="T1061" s="22" t="n">
        <x:f>'01 Controls'!$H$24*'02 Cargo Classes'!$P$10</x:f>
        <x:v>0.05</x:v>
      </x:c>
      <x:c r="U1061" s="22" t="n">
        <x:f>SUM(Q1061:T1061)</x:f>
        <x:v>0.97</x:v>
      </x:c>
      <x:c r="V1061" s="18" t="n">
        <x:f>IF(U1061=0,0,N1061*Q1061/U1061)</x:f>
        <x:v>0</x:v>
      </x:c>
      <x:c r="W1061" s="18" t="n">
        <x:f>IF(U1061=0,0,P1061*Q1061/U1061)</x:f>
        <x:v>0</x:v>
      </x:c>
      <x:c r="X1061" s="18" t="n">
        <x:f>MAX(V1061,W1061*'01 Controls'!$E$12)</x:f>
        <x:v>0</x:v>
      </x:c>
      <x:c r="Y1061" s="18" t="n">
        <x:f>IF(U1061=0,0,N1061*R1061/U1061)</x:f>
        <x:v>872.9072164948453</x:v>
      </x:c>
      <x:c r="Z1061" s="18" t="n">
        <x:f>IF(U1061=0,0,P1061*R1061/U1061)</x:f>
        <x:v>1104.1237113402062</x:v>
      </x:c>
      <x:c r="AA1061" s="18" t="n">
        <x:f>MAX(Y1061,Z1061*'01 Controls'!$E$13)</x:f>
        <x:v>872.9072164948453</x:v>
      </x:c>
      <x:c r="AB1061" s="18" t="n">
        <x:f>IF(U1061=0,0,N1061*S1061/U1061)</x:f>
        <x:v>1039.1752577319587</x:v>
      </x:c>
      <x:c r="AC1061" s="18" t="n">
        <x:f>IF(U1061=0,0,P1061*S1061/U1061)</x:f>
        <x:v>1314.4329896907218</x:v>
      </x:c>
      <x:c r="AD1061" s="18" t="n">
        <x:f>MAX(AB1061,AC1061*'01 Controls'!$E$14)</x:f>
        <x:v>1039.1752577319587</x:v>
      </x:c>
      <x:c r="AE1061" s="18" t="n">
        <x:f>IF(U1061=0,0,N1061*T1061/U1061)</x:f>
        <x:v>103.91752577319589</x:v>
      </x:c>
      <x:c r="AF1061" s="18" t="n">
        <x:f>IF(U1061=0,0,P1061*T1061/U1061)</x:f>
        <x:v>131.44329896907217</x:v>
      </x:c>
      <x:c r="AG1061" s="18" t="n">
        <x:f>MAX(AE1061,AF1061*'01 Controls'!$E$15)</x:f>
        <x:v>103.91752577319589</x:v>
      </x:c>
      <x:c r="AH1061" s="18" t="n">
        <x:f>SUM(V1061,Y1061,AB1061,AE1061)</x:f>
        <x:v>2016</x:v>
      </x:c>
      <x:c r="AI1061" s="18" t="n">
        <x:f>N1061-AH1061</x:f>
        <x:v>0</x:v>
      </x:c>
      <x:c r="AJ1061" s="18" t="n">
        <x:f>V1061*INDEX('07 Mode Capacity'!$P$6:$P$17,MATCH("AIR-"&amp;I1061,'07 Mode Capacity'!$C$6:$C$17,0))</x:f>
        <x:v>0</x:v>
      </x:c>
      <x:c r="AK1061" s="18" t="n">
        <x:f>Y1061*INDEX('07 Mode Capacity'!$P$6:$P$17,MATCH("OCEAN-"&amp;I1061,'07 Mode Capacity'!$C$6:$C$17,0))</x:f>
        <x:v>76.49834137218168</x:v>
      </x:c>
      <x:c r="AL1061" s="18" t="n">
        <x:f>AB1061*INDEX('07 Mode Capacity'!$P$6:$P$17,MATCH("LAND-"&amp;I1061,'07 Mode Capacity'!$C$6:$C$17,0))</x:f>
        <x:v>126.82912625841595</x:v>
      </x:c>
      <x:c r="AM1061" s="18" t="n">
        <x:f>AE1061*INDEX('07 Mode Capacity'!$P$6:$P$17,MATCH("INLAND-"&amp;I1061,'07 Mode Capacity'!$C$6:$C$17,0))</x:f>
        <x:v>65.59631371904035</x:v>
      </x:c>
      <x:c r="AN1061" s="18" t="n">
        <x:f>SUM(AJ1061:AM1061)</x:f>
        <x:v>268.92378134963803</x:v>
      </x:c>
      <x:c r="AO1061" s="17" t="n">
        <x:f>IF(N1061=0,1,AN1061/N1061)</x:f>
        <x:v>0.13339473281232045</x:v>
      </x:c>
      <x:c r="AP1061" s="11" t="str">
        <x:f>IF(AO1061&gt;='01 Controls'!$E$16,"PASS","FAIL")</x:f>
        <x:v>FAIL</x:v>
      </x:c>
      <x:c r="AQ1061" s="11" t="str">
        <x:v>UNQUANTIFIED</x:v>
      </x:c>
      <x:c r="AR1061" s="11" t="str">
        <x:v>Position-class planning record; serial item and receiver open</x:v>
      </x:c>
      <x:c r="AS1061" s="26"/>
      <x:c r="AT1061" s="26"/>
    </x:row>
    <x:row r="1062">
      <x:c r="C1062" s="11" t="str">
        <x:v>C3-M-POG-FLR-24</x:v>
      </x:c>
      <x:c r="D1062" s="11" t="str">
        <x:v>C3</x:v>
      </x:c>
      <x:c r="E1062" s="11" t="str">
        <x:v>Cascadia earthquake</x:v>
      </x:c>
      <x:c r="F1062" s="11" t="str">
        <x:v>M-POG</x:v>
      </x:c>
      <x:c r="G1062" s="11" t="str">
        <x:v>Port-opening group</x:v>
      </x:c>
      <x:c r="H1062" s="11" t="str">
        <x:v>FLR-24</x:v>
      </x:c>
      <x:c r="I1062" s="19" t="n">
        <x:v>48</x:v>
      </x:c>
      <x:c r="J1062" s="21" t="n">
        <x:v>8</x:v>
      </x:c>
      <x:c r="K1062" s="18" t="n">
        <x:f>'05 Cargo Register'!K166</x:f>
        <x:v>315</x:v>
      </x:c>
      <x:c r="L1062" s="18" t="n">
        <x:f>'05 Cargo Register'!N166</x:f>
        <x:v>16</x:v>
      </x:c>
      <x:c r="M1062" s="18" t="n">
        <x:f>'05 Cargo Register'!O166</x:f>
        <x:v>512</x:v>
      </x:c>
      <x:c r="N1062" s="18" t="n">
        <x:f>J1062*K1062</x:f>
        <x:v>2520</x:v>
      </x:c>
      <x:c r="O1062" s="18" t="n">
        <x:f>J1062*L1062</x:f>
        <x:v>128</x:v>
      </x:c>
      <x:c r="P1062" s="18" t="n">
        <x:f>J1062*M1062</x:f>
        <x:v>4096</x:v>
      </x:c>
      <x:c r="Q1062" s="22" t="n">
        <x:f>'01 Controls'!$E$24*'02 Cargo Classes'!$M$11</x:f>
        <x:v>0</x:v>
      </x:c>
      <x:c r="R1062" s="22" t="n">
        <x:f>'01 Controls'!$F$24*'02 Cargo Classes'!$N$11</x:f>
        <x:v>0.42</x:v>
      </x:c>
      <x:c r="S1062" s="22" t="n">
        <x:f>'01 Controls'!$G$24*'02 Cargo Classes'!$O$11</x:f>
        <x:v>0.5</x:v>
      </x:c>
      <x:c r="T1062" s="22" t="n">
        <x:f>'01 Controls'!$H$24*'02 Cargo Classes'!$P$11</x:f>
        <x:v>0.04000000000000001</x:v>
      </x:c>
      <x:c r="U1062" s="22" t="n">
        <x:f>SUM(Q1062:T1062)</x:f>
        <x:v>0.96</x:v>
      </x:c>
      <x:c r="V1062" s="18" t="n">
        <x:f>IF(U1062=0,0,N1062*Q1062/U1062)</x:f>
        <x:v>0</x:v>
      </x:c>
      <x:c r="W1062" s="18" t="n">
        <x:f>IF(U1062=0,0,P1062*Q1062/U1062)</x:f>
        <x:v>0</x:v>
      </x:c>
      <x:c r="X1062" s="18" t="n">
        <x:f>MAX(V1062,W1062*'01 Controls'!$E$12)</x:f>
        <x:v>0</x:v>
      </x:c>
      <x:c r="Y1062" s="18" t="n">
        <x:f>IF(U1062=0,0,N1062*R1062/U1062)</x:f>
        <x:v>1102.5</x:v>
      </x:c>
      <x:c r="Z1062" s="18" t="n">
        <x:f>IF(U1062=0,0,P1062*R1062/U1062)</x:f>
        <x:v>1792</x:v>
      </x:c>
      <x:c r="AA1062" s="18" t="n">
        <x:f>MAX(Y1062,Z1062*'01 Controls'!$E$13)</x:f>
        <x:v>1102.5</x:v>
      </x:c>
      <x:c r="AB1062" s="18" t="n">
        <x:f>IF(U1062=0,0,N1062*S1062/U1062)</x:f>
        <x:v>1312.5</x:v>
      </x:c>
      <x:c r="AC1062" s="18" t="n">
        <x:f>IF(U1062=0,0,P1062*S1062/U1062)</x:f>
        <x:v>2133.3333333333335</x:v>
      </x:c>
      <x:c r="AD1062" s="18" t="n">
        <x:f>MAX(AB1062,AC1062*'01 Controls'!$E$14)</x:f>
        <x:v>1312.5</x:v>
      </x:c>
      <x:c r="AE1062" s="18" t="n">
        <x:f>IF(U1062=0,0,N1062*T1062/U1062)</x:f>
        <x:v>105.00000000000003</x:v>
      </x:c>
      <x:c r="AF1062" s="18" t="n">
        <x:f>IF(U1062=0,0,P1062*T1062/U1062)</x:f>
        <x:v>170.6666666666667</x:v>
      </x:c>
      <x:c r="AG1062" s="18" t="n">
        <x:f>MAX(AE1062,AF1062*'01 Controls'!$E$15)</x:f>
        <x:v>105.00000000000003</x:v>
      </x:c>
      <x:c r="AH1062" s="18" t="n">
        <x:f>SUM(V1062,Y1062,AB1062,AE1062)</x:f>
        <x:v>2520</x:v>
      </x:c>
      <x:c r="AI1062" s="18" t="n">
        <x:f>N1062-AH1062</x:f>
        <x:v>0</x:v>
      </x:c>
      <x:c r="AJ1062" s="18" t="n">
        <x:f>V1062*INDEX('07 Mode Capacity'!$P$6:$P$17,MATCH("AIR-"&amp;I1062,'07 Mode Capacity'!$C$6:$C$17,0))</x:f>
        <x:v>0</x:v>
      </x:c>
      <x:c r="AK1062" s="18" t="n">
        <x:f>Y1062*INDEX('07 Mode Capacity'!$P$6:$P$17,MATCH("OCEAN-"&amp;I1062,'07 Mode Capacity'!$C$6:$C$17,0))</x:f>
        <x:v>96.61899886851072</x:v>
      </x:c>
      <x:c r="AL1062" s="18" t="n">
        <x:f>AB1062*INDEX('07 Mode Capacity'!$P$6:$P$17,MATCH("LAND-"&amp;I1062,'07 Mode Capacity'!$C$6:$C$17,0))</x:f>
        <x:v>160.18782873784306</x:v>
      </x:c>
      <x:c r="AM1062" s="18" t="n">
        <x:f>AE1062*INDEX('07 Mode Capacity'!$P$6:$P$17,MATCH("INLAND-"&amp;I1062,'07 Mode Capacity'!$C$6:$C$17,0))</x:f>
        <x:v>66.2796086536137</x:v>
      </x:c>
      <x:c r="AN1062" s="18" t="n">
        <x:f>SUM(AJ1062:AM1062)</x:f>
        <x:v>323.08643625996746</x:v>
      </x:c>
      <x:c r="AO1062" s="17" t="n">
        <x:f>IF(N1062=0,1,AN1062/N1062)</x:f>
        <x:v>0.12820890327776485</x:v>
      </x:c>
      <x:c r="AP1062" s="11" t="str">
        <x:f>IF(AO1062&gt;='01 Controls'!$E$16,"PASS","FAIL")</x:f>
        <x:v>FAIL</x:v>
      </x:c>
      <x:c r="AQ1062" s="11" t="str">
        <x:v>UNQUANTIFIED</x:v>
      </x:c>
      <x:c r="AR1062" s="11" t="str">
        <x:v>Position-class planning record; serial item and receiver open</x:v>
      </x:c>
      <x:c r="AS1062" s="26"/>
      <x:c r="AT1062" s="26"/>
    </x:row>
    <x:row r="1063">
      <x:c r="C1063" s="11" t="str">
        <x:v>C3-M-POG-ROL-30</x:v>
      </x:c>
      <x:c r="D1063" s="11" t="str">
        <x:v>C3</x:v>
      </x:c>
      <x:c r="E1063" s="11" t="str">
        <x:v>Cascadia earthquake</x:v>
      </x:c>
      <x:c r="F1063" s="11" t="str">
        <x:v>M-POG</x:v>
      </x:c>
      <x:c r="G1063" s="11" t="str">
        <x:v>Port-opening group</x:v>
      </x:c>
      <x:c r="H1063" s="11" t="str">
        <x:v>ROL-30</x:v>
      </x:c>
      <x:c r="I1063" s="19" t="n">
        <x:v>48</x:v>
      </x:c>
      <x:c r="J1063" s="21" t="n">
        <x:v>8</x:v>
      </x:c>
      <x:c r="K1063" s="18" t="n">
        <x:f>'05 Cargo Register'!K167</x:f>
        <x:v>315</x:v>
      </x:c>
      <x:c r="L1063" s="18" t="n">
        <x:f>'05 Cargo Register'!N167</x:f>
        <x:v>14</x:v>
      </x:c>
      <x:c r="M1063" s="18" t="n">
        <x:f>'05 Cargo Register'!O167</x:f>
        <x:v>892.5</x:v>
      </x:c>
      <x:c r="N1063" s="18" t="n">
        <x:f>J1063*K1063</x:f>
        <x:v>2520</x:v>
      </x:c>
      <x:c r="O1063" s="18" t="n">
        <x:f>J1063*L1063</x:f>
        <x:v>112</x:v>
      </x:c>
      <x:c r="P1063" s="18" t="n">
        <x:f>J1063*M1063</x:f>
        <x:v>7140</x:v>
      </x:c>
      <x:c r="Q1063" s="22" t="n">
        <x:f>'01 Controls'!$E$24*'02 Cargo Classes'!$M$12</x:f>
        <x:v>0</x:v>
      </x:c>
      <x:c r="R1063" s="22" t="n">
        <x:f>'01 Controls'!$F$24*'02 Cargo Classes'!$N$12</x:f>
        <x:v>0.35</x:v>
      </x:c>
      <x:c r="S1063" s="22" t="n">
        <x:f>'01 Controls'!$G$24*'02 Cargo Classes'!$O$12</x:f>
        <x:v>0.75</x:v>
      </x:c>
      <x:c r="T1063" s="22" t="n">
        <x:f>'01 Controls'!$H$24*'02 Cargo Classes'!$P$12</x:f>
        <x:v>0.03</x:v>
      </x:c>
      <x:c r="U1063" s="22" t="n">
        <x:f>SUM(Q1063:T1063)</x:f>
        <x:v>1.1300000000000001</x:v>
      </x:c>
      <x:c r="V1063" s="18" t="n">
        <x:f>IF(U1063=0,0,N1063*Q1063/U1063)</x:f>
        <x:v>0</x:v>
      </x:c>
      <x:c r="W1063" s="18" t="n">
        <x:f>IF(U1063=0,0,P1063*Q1063/U1063)</x:f>
        <x:v>0</x:v>
      </x:c>
      <x:c r="X1063" s="18" t="n">
        <x:f>MAX(V1063,W1063*'01 Controls'!$E$12)</x:f>
        <x:v>0</x:v>
      </x:c>
      <x:c r="Y1063" s="18" t="n">
        <x:f>IF(U1063=0,0,N1063*R1063/U1063)</x:f>
        <x:v>780.5309734513273</x:v>
      </x:c>
      <x:c r="Z1063" s="18" t="n">
        <x:f>IF(U1063=0,0,P1063*R1063/U1063)</x:f>
        <x:v>2211.504424778761</x:v>
      </x:c>
      <x:c r="AA1063" s="18" t="n">
        <x:f>MAX(Y1063,Z1063*'01 Controls'!$E$13)</x:f>
        <x:v>780.5309734513273</x:v>
      </x:c>
      <x:c r="AB1063" s="18" t="n">
        <x:f>IF(U1063=0,0,N1063*S1063/U1063)</x:f>
        <x:v>1672.5663716814158</x:v>
      </x:c>
      <x:c r="AC1063" s="18" t="n">
        <x:f>IF(U1063=0,0,P1063*S1063/U1063)</x:f>
        <x:v>4738.938053097345</x:v>
      </x:c>
      <x:c r="AD1063" s="18" t="n">
        <x:f>MAX(AB1063,AC1063*'01 Controls'!$E$14)</x:f>
        <x:v>1672.5663716814158</x:v>
      </x:c>
      <x:c r="AE1063" s="18" t="n">
        <x:f>IF(U1063=0,0,N1063*T1063/U1063)</x:f>
        <x:v>66.90265486725663</x:v>
      </x:c>
      <x:c r="AF1063" s="18" t="n">
        <x:f>IF(U1063=0,0,P1063*T1063/U1063)</x:f>
        <x:v>189.5575221238938</x:v>
      </x:c>
      <x:c r="AG1063" s="18" t="n">
        <x:f>MAX(AE1063,AF1063*'01 Controls'!$E$15)</x:f>
        <x:v>66.90265486725663</x:v>
      </x:c>
      <x:c r="AH1063" s="18" t="n">
        <x:f>SUM(V1063,Y1063,AB1063,AE1063)</x:f>
        <x:v>2520</x:v>
      </x:c>
      <x:c r="AI1063" s="18" t="n">
        <x:f>N1063-AH1063</x:f>
        <x:v>0</x:v>
      </x:c>
      <x:c r="AJ1063" s="18" t="n">
        <x:f>V1063*INDEX('07 Mode Capacity'!$P$6:$P$17,MATCH("AIR-"&amp;I1063,'07 Mode Capacity'!$C$6:$C$17,0))</x:f>
        <x:v>0</x:v>
      </x:c>
      <x:c r="AK1063" s="18" t="n">
        <x:f>Y1063*INDEX('07 Mode Capacity'!$P$6:$P$17,MATCH("OCEAN-"&amp;I1063,'07 Mode Capacity'!$C$6:$C$17,0))</x:f>
        <x:v>68.40283105735271</x:v>
      </x:c>
      <x:c r="AL1063" s="18" t="n">
        <x:f>AB1063*INDEX('07 Mode Capacity'!$P$6:$P$17,MATCH("LAND-"&amp;I1063,'07 Mode Capacity'!$C$6:$C$17,0))</x:f>
        <x:v>204.13316228539293</x:v>
      </x:c>
      <x:c r="AM1063" s="18" t="n">
        <x:f>AE1063*INDEX('07 Mode Capacity'!$P$6:$P$17,MATCH("INLAND-"&amp;I1063,'07 Mode Capacity'!$C$6:$C$17,0))</x:f>
        <x:v>42.23125507132907</x:v>
      </x:c>
      <x:c r="AN1063" s="18" t="n">
        <x:f>SUM(AJ1063:AM1063)</x:f>
        <x:v>314.76724841407474</x:v>
      </x:c>
      <x:c r="AO1063" s="17" t="n">
        <x:f>IF(N1063=0,1,AN1063/N1063)</x:f>
        <x:v>0.12490763825955346</x:v>
      </x:c>
      <x:c r="AP1063" s="11" t="str">
        <x:f>IF(AO1063&gt;='01 Controls'!$E$16,"PASS","FAIL")</x:f>
        <x:v>FAIL</x:v>
      </x:c>
      <x:c r="AQ1063" s="11" t="str">
        <x:v>UNQUANTIFIED</x:v>
      </x:c>
      <x:c r="AR1063" s="11" t="str">
        <x:v>Position-class planning record; serial item and receiver open</x:v>
      </x:c>
      <x:c r="AS1063" s="26"/>
      <x:c r="AT1063" s="26"/>
    </x:row>
    <x:row r="1064">
      <x:c r="C1064" s="11" t="str">
        <x:v>C3-M-POG-LIN-18</x:v>
      </x:c>
      <x:c r="D1064" s="11" t="str">
        <x:v>C3</x:v>
      </x:c>
      <x:c r="E1064" s="11" t="str">
        <x:v>Cascadia earthquake</x:v>
      </x:c>
      <x:c r="F1064" s="11" t="str">
        <x:v>M-POG</x:v>
      </x:c>
      <x:c r="G1064" s="11" t="str">
        <x:v>Port-opening group</x:v>
      </x:c>
      <x:c r="H1064" s="11" t="str">
        <x:v>LIN-18</x:v>
      </x:c>
      <x:c r="I1064" s="19" t="n">
        <x:v>72</x:v>
      </x:c>
      <x:c r="J1064" s="21" t="n">
        <x:v>8</x:v>
      </x:c>
      <x:c r="K1064" s="18" t="n">
        <x:f>'05 Cargo Register'!K168</x:f>
        <x:v>168</x:v>
      </x:c>
      <x:c r="L1064" s="18" t="n">
        <x:f>'05 Cargo Register'!N168</x:f>
        <x:v>12</x:v>
      </x:c>
      <x:c r="M1064" s="18" t="n">
        <x:f>'05 Cargo Register'!O168</x:f>
        <x:v>528</x:v>
      </x:c>
      <x:c r="N1064" s="18" t="n">
        <x:f>J1064*K1064</x:f>
        <x:v>1344</x:v>
      </x:c>
      <x:c r="O1064" s="18" t="n">
        <x:f>J1064*L1064</x:f>
        <x:v>96</x:v>
      </x:c>
      <x:c r="P1064" s="18" t="n">
        <x:f>J1064*M1064</x:f>
        <x:v>4224</x:v>
      </x:c>
      <x:c r="Q1064" s="22" t="n">
        <x:f>'01 Controls'!$E$24*'02 Cargo Classes'!$M$13</x:f>
        <x:v>0</x:v>
      </x:c>
      <x:c r="R1064" s="22" t="n">
        <x:f>'01 Controls'!$F$24*'02 Cargo Classes'!$N$13</x:f>
        <x:v>0.42</x:v>
      </x:c>
      <x:c r="S1064" s="22" t="n">
        <x:f>'01 Controls'!$G$24*'02 Cargo Classes'!$O$13</x:f>
        <x:v>0.5</x:v>
      </x:c>
      <x:c r="T1064" s="22" t="n">
        <x:f>'01 Controls'!$H$24*'02 Cargo Classes'!$P$13</x:f>
        <x:v>0.05</x:v>
      </x:c>
      <x:c r="U1064" s="22" t="n">
        <x:f>SUM(Q1064:T1064)</x:f>
        <x:v>0.97</x:v>
      </x:c>
      <x:c r="V1064" s="18" t="n">
        <x:f>IF(U1064=0,0,N1064*Q1064/U1064)</x:f>
        <x:v>0</x:v>
      </x:c>
      <x:c r="W1064" s="18" t="n">
        <x:f>IF(U1064=0,0,P1064*Q1064/U1064)</x:f>
        <x:v>0</x:v>
      </x:c>
      <x:c r="X1064" s="18" t="n">
        <x:f>MAX(V1064,W1064*'01 Controls'!$E$12)</x:f>
        <x:v>0</x:v>
      </x:c>
      <x:c r="Y1064" s="18" t="n">
        <x:f>IF(U1064=0,0,N1064*R1064/U1064)</x:f>
        <x:v>581.9381443298969</x:v>
      </x:c>
      <x:c r="Z1064" s="18" t="n">
        <x:f>IF(U1064=0,0,P1064*R1064/U1064)</x:f>
        <x:v>1828.9484536082473</x:v>
      </x:c>
      <x:c r="AA1064" s="18" t="n">
        <x:f>MAX(Y1064,Z1064*'01 Controls'!$E$13)</x:f>
        <x:v>581.9381443298969</x:v>
      </x:c>
      <x:c r="AB1064" s="18" t="n">
        <x:f>IF(U1064=0,0,N1064*S1064/U1064)</x:f>
        <x:v>692.7835051546392</x:v>
      </x:c>
      <x:c r="AC1064" s="18" t="n">
        <x:f>IF(U1064=0,0,P1064*S1064/U1064)</x:f>
        <x:v>2177.319587628866</x:v>
      </x:c>
      <x:c r="AD1064" s="18" t="n">
        <x:f>MAX(AB1064,AC1064*'01 Controls'!$E$14)</x:f>
        <x:v>692.7835051546392</x:v>
      </x:c>
      <x:c r="AE1064" s="18" t="n">
        <x:f>IF(U1064=0,0,N1064*T1064/U1064)</x:f>
        <x:v>69.27835051546393</x:v>
      </x:c>
      <x:c r="AF1064" s="18" t="n">
        <x:f>IF(U1064=0,0,P1064*T1064/U1064)</x:f>
        <x:v>217.73195876288662</x:v>
      </x:c>
      <x:c r="AG1064" s="18" t="n">
        <x:f>MAX(AE1064,AF1064*'01 Controls'!$E$15)</x:f>
        <x:v>69.27835051546393</x:v>
      </x:c>
      <x:c r="AH1064" s="18" t="n">
        <x:f>SUM(V1064,Y1064,AB1064,AE1064)</x:f>
        <x:v>1344</x:v>
      </x:c>
      <x:c r="AI1064" s="18" t="n">
        <x:f>N1064-AH1064</x:f>
        <x:v>0</x:v>
      </x:c>
      <x:c r="AJ1064" s="18" t="n">
        <x:f>V1064*INDEX('07 Mode Capacity'!$P$6:$P$17,MATCH("AIR-"&amp;I1064,'07 Mode Capacity'!$C$6:$C$17,0))</x:f>
        <x:v>0</x:v>
      </x:c>
      <x:c r="AK1064" s="18" t="n">
        <x:f>Y1064*INDEX('07 Mode Capacity'!$P$6:$P$17,MATCH("OCEAN-"&amp;I1064,'07 Mode Capacity'!$C$6:$C$17,0))</x:f>
        <x:v>455.5225446237534</x:v>
      </x:c>
      <x:c r="AL1064" s="18" t="n">
        <x:f>AB1064*INDEX('07 Mode Capacity'!$P$6:$P$17,MATCH("LAND-"&amp;I1064,'07 Mode Capacity'!$C$6:$C$17,0))</x:f>
        <x:v>495.34728974461046</x:v>
      </x:c>
      <x:c r="AM1064" s="18" t="n">
        <x:f>AE1064*INDEX('07 Mode Capacity'!$P$6:$P$17,MATCH("INLAND-"&amp;I1064,'07 Mode Capacity'!$C$6:$C$17,0))</x:f>
        <x:v>69.27835051546393</x:v>
      </x:c>
      <x:c r="AN1064" s="18" t="n">
        <x:f>SUM(AJ1064:AM1064)</x:f>
        <x:v>1020.1481848838278</x:v>
      </x:c>
      <x:c r="AO1064" s="17" t="n">
        <x:f>IF(N1064=0,1,AN1064/N1064)</x:f>
        <x:v>0.7590388280385623</x:v>
      </x:c>
      <x:c r="AP1064" s="11" t="str">
        <x:f>IF(AO1064&gt;='01 Controls'!$E$16,"PASS","FAIL")</x:f>
        <x:v>FAIL</x:v>
      </x:c>
      <x:c r="AQ1064" s="11" t="str">
        <x:v>UNQUANTIFIED</x:v>
      </x:c>
      <x:c r="AR1064" s="11" t="str">
        <x:v>Position-class planning record; serial item and receiver open</x:v>
      </x:c>
      <x:c r="AS1064" s="26"/>
      <x:c r="AT1064" s="26"/>
    </x:row>
    <x:row r="1065">
      <x:c r="C1065" s="11" t="str">
        <x:v>C3-M-POG-BLK-08</x:v>
      </x:c>
      <x:c r="D1065" s="11" t="str">
        <x:v>C3</x:v>
      </x:c>
      <x:c r="E1065" s="11" t="str">
        <x:v>Cascadia earthquake</x:v>
      </x:c>
      <x:c r="F1065" s="11" t="str">
        <x:v>M-POG</x:v>
      </x:c>
      <x:c r="G1065" s="11" t="str">
        <x:v>Port-opening group</x:v>
      </x:c>
      <x:c r="H1065" s="11" t="str">
        <x:v>BLK-08</x:v>
      </x:c>
      <x:c r="I1065" s="19" t="n">
        <x:v>48</x:v>
      </x:c>
      <x:c r="J1065" s="21" t="n">
        <x:v>8</x:v>
      </x:c>
      <x:c r="K1065" s="18" t="n">
        <x:f>'05 Cargo Register'!K169</x:f>
        <x:v>105</x:v>
      </x:c>
      <x:c r="L1065" s="18" t="n">
        <x:f>'05 Cargo Register'!N169</x:f>
        <x:v>17</x:v>
      </x:c>
      <x:c r="M1065" s="18" t="n">
        <x:f>'05 Cargo Register'!O169</x:f>
        <x:v>867</x:v>
      </x:c>
      <x:c r="N1065" s="18" t="n">
        <x:f>J1065*K1065</x:f>
        <x:v>840</x:v>
      </x:c>
      <x:c r="O1065" s="18" t="n">
        <x:f>J1065*L1065</x:f>
        <x:v>136</x:v>
      </x:c>
      <x:c r="P1065" s="18" t="n">
        <x:f>J1065*M1065</x:f>
        <x:v>6936</x:v>
      </x:c>
      <x:c r="Q1065" s="22" t="n">
        <x:f>'01 Controls'!$E$24*'02 Cargo Classes'!$M$14</x:f>
        <x:v>0.1</x:v>
      </x:c>
      <x:c r="R1065" s="22" t="n">
        <x:f>'01 Controls'!$F$24*'02 Cargo Classes'!$N$14</x:f>
        <x:v>0.27999999999999997</x:v>
      </x:c>
      <x:c r="S1065" s="22" t="n">
        <x:f>'01 Controls'!$G$24*'02 Cargo Classes'!$O$14</x:f>
        <x:v>0.5</x:v>
      </x:c>
      <x:c r="T1065" s="22" t="n">
        <x:f>'01 Controls'!$H$24*'02 Cargo Classes'!$P$14</x:f>
        <x:v>0.025</x:v>
      </x:c>
      <x:c r="U1065" s="22" t="n">
        <x:f>SUM(Q1065:T1065)</x:f>
        <x:v>0.905</x:v>
      </x:c>
      <x:c r="V1065" s="18" t="n">
        <x:f>IF(U1065=0,0,N1065*Q1065/U1065)</x:f>
        <x:v>92.81767955801105</x:v>
      </x:c>
      <x:c r="W1065" s="18" t="n">
        <x:f>IF(U1065=0,0,P1065*Q1065/U1065)</x:f>
        <x:v>766.4088397790056</x:v>
      </x:c>
      <x:c r="X1065" s="18" t="n">
        <x:f>MAX(V1065,W1065*'01 Controls'!$E$12)</x:f>
        <x:v>191.6022099447514</x:v>
      </x:c>
      <x:c r="Y1065" s="18" t="n">
        <x:f>IF(U1065=0,0,N1065*R1065/U1065)</x:f>
        <x:v>259.88950276243094</x:v>
      </x:c>
      <x:c r="Z1065" s="18" t="n">
        <x:f>IF(U1065=0,0,P1065*R1065/U1065)</x:f>
        <x:v>2145.944751381215</x:v>
      </x:c>
      <x:c r="AA1065" s="18" t="n">
        <x:f>MAX(Y1065,Z1065*'01 Controls'!$E$13)</x:f>
        <x:v>321.89171270718225</x:v>
      </x:c>
      <x:c r="AB1065" s="18" t="n">
        <x:f>IF(U1065=0,0,N1065*S1065/U1065)</x:f>
        <x:v>464.08839779005524</x:v>
      </x:c>
      <x:c r="AC1065" s="18" t="n">
        <x:f>IF(U1065=0,0,P1065*S1065/U1065)</x:f>
        <x:v>3832.0441988950274</x:v>
      </x:c>
      <x:c r="AD1065" s="18" t="n">
        <x:f>MAX(AB1065,AC1065*'01 Controls'!$E$14)</x:f>
        <x:v>766.4088397790056</x:v>
      </x:c>
      <x:c r="AE1065" s="18" t="n">
        <x:f>IF(U1065=0,0,N1065*T1065/U1065)</x:f>
        <x:v>23.204419889502763</x:v>
      </x:c>
      <x:c r="AF1065" s="18" t="n">
        <x:f>IF(U1065=0,0,P1065*T1065/U1065)</x:f>
        <x:v>191.6022099447514</x:v>
      </x:c>
      <x:c r="AG1065" s="18" t="n">
        <x:f>MAX(AE1065,AF1065*'01 Controls'!$E$15)</x:f>
        <x:v>34.48839779005525</x:v>
      </x:c>
      <x:c r="AH1065" s="18" t="n">
        <x:f>SUM(V1065,Y1065,AB1065,AE1065)</x:f>
        <x:v>840</x:v>
      </x:c>
      <x:c r="AI1065" s="18" t="n">
        <x:f>N1065-AH1065</x:f>
        <x:v>0</x:v>
      </x:c>
      <x:c r="AJ1065" s="18" t="n">
        <x:f>V1065*INDEX('07 Mode Capacity'!$P$6:$P$17,MATCH("AIR-"&amp;I1065,'07 Mode Capacity'!$C$6:$C$17,0))</x:f>
        <x:v>26.020105299779647</x:v>
      </x:c>
      <x:c r="AK1065" s="18" t="n">
        <x:f>Y1065*INDEX('07 Mode Capacity'!$P$6:$P$17,MATCH("OCEAN-"&amp;I1065,'07 Mode Capacity'!$C$6:$C$17,0))</x:f>
        <x:v>22.77574927287177</x:v>
      </x:c>
      <x:c r="AL1065" s="18" t="n">
        <x:f>AB1065*INDEX('07 Mode Capacity'!$P$6:$P$17,MATCH("LAND-"&amp;I1065,'07 Mode Capacity'!$C$6:$C$17,0))</x:f>
        <x:v>56.64100021669589</x:v>
      </x:c>
      <x:c r="AM1065" s="18" t="n">
        <x:f>AE1065*INDEX('07 Mode Capacity'!$P$6:$P$17,MATCH("INLAND-"&amp;I1065,'07 Mode Capacity'!$C$6:$C$17,0))</x:f>
        <x:v>14.647427326765456</x:v>
      </x:c>
      <x:c r="AN1065" s="18" t="n">
        <x:f>SUM(AJ1065:AM1065)</x:f>
        <x:v>120.08428211611276</x:v>
      </x:c>
      <x:c r="AO1065" s="17" t="n">
        <x:f>IF(N1065=0,1,AN1065/N1065)</x:f>
        <x:v>0.14295747870965805</x:v>
      </x:c>
      <x:c r="AP1065" s="11" t="str">
        <x:f>IF(AO1065&gt;='01 Controls'!$E$16,"PASS","FAIL")</x:f>
        <x:v>FAIL</x:v>
      </x:c>
      <x:c r="AQ1065" s="11" t="str">
        <x:v>UNQUANTIFIED</x:v>
      </x:c>
      <x:c r="AR1065" s="11" t="str">
        <x:v>Position-class planning record; serial item and receiver open</x:v>
      </x:c>
      <x:c r="AS1065" s="26"/>
      <x:c r="AT1065" s="26"/>
    </x:row>
    <x:row r="1066">
      <x:c r="C1066" s="11" t="str">
        <x:v>C3-M-POG-OOG-80</x:v>
      </x:c>
      <x:c r="D1066" s="11" t="str">
        <x:v>C3</x:v>
      </x:c>
      <x:c r="E1066" s="11" t="str">
        <x:v>Cascadia earthquake</x:v>
      </x:c>
      <x:c r="F1066" s="11" t="str">
        <x:v>M-POG</x:v>
      </x:c>
      <x:c r="G1066" s="11" t="str">
        <x:v>Port-opening group</x:v>
      </x:c>
      <x:c r="H1066" s="11" t="str">
        <x:v>OOG-80</x:v>
      </x:c>
      <x:c r="I1066" s="19" t="n">
        <x:v>72</x:v>
      </x:c>
      <x:c r="J1066" s="21" t="n">
        <x:v>8</x:v>
      </x:c>
      <x:c r="K1066" s="18" t="n">
        <x:f>'05 Cargo Register'!K170</x:f>
        <x:v>420</x:v>
      </x:c>
      <x:c r="L1066" s="18" t="n">
        <x:f>'05 Cargo Register'!N170</x:f>
        <x:v>7</x:v>
      </x:c>
      <x:c r="M1066" s="18" t="n">
        <x:f>'05 Cargo Register'!O170</x:f>
        <x:v>1232</x:v>
      </x:c>
      <x:c r="N1066" s="18" t="n">
        <x:f>J1066*K1066</x:f>
        <x:v>3360</x:v>
      </x:c>
      <x:c r="O1066" s="18" t="n">
        <x:f>J1066*L1066</x:f>
        <x:v>56</x:v>
      </x:c>
      <x:c r="P1066" s="18" t="n">
        <x:f>J1066*M1066</x:f>
        <x:v>9856</x:v>
      </x:c>
      <x:c r="Q1066" s="22" t="n">
        <x:f>'01 Controls'!$E$24*'02 Cargo Classes'!$M$15</x:f>
        <x:v>0</x:v>
      </x:c>
      <x:c r="R1066" s="22" t="n">
        <x:f>'01 Controls'!$F$24*'02 Cargo Classes'!$N$15</x:f>
        <x:v>0.7</x:v>
      </x:c>
      <x:c r="S1066" s="22" t="n">
        <x:f>'01 Controls'!$G$24*'02 Cargo Classes'!$O$15</x:f>
        <x:v>0.3</x:v>
      </x:c>
      <x:c r="T1066" s="22" t="n">
        <x:f>'01 Controls'!$H$24*'02 Cargo Classes'!$P$15</x:f>
        <x:v>0.025</x:v>
      </x:c>
      <x:c r="U1066" s="22" t="n">
        <x:f>SUM(Q1066:T1066)</x:f>
        <x:v>1.025</x:v>
      </x:c>
      <x:c r="V1066" s="18" t="n">
        <x:f>IF(U1066=0,0,N1066*Q1066/U1066)</x:f>
        <x:v>0</x:v>
      </x:c>
      <x:c r="W1066" s="18" t="n">
        <x:f>IF(U1066=0,0,P1066*Q1066/U1066)</x:f>
        <x:v>0</x:v>
      </x:c>
      <x:c r="X1066" s="18" t="n">
        <x:f>MAX(V1066,W1066*'01 Controls'!$E$12)</x:f>
        <x:v>0</x:v>
      </x:c>
      <x:c r="Y1066" s="18" t="n">
        <x:f>IF(U1066=0,0,N1066*R1066/U1066)</x:f>
        <x:v>2294.6341463414637</x:v>
      </x:c>
      <x:c r="Z1066" s="18" t="n">
        <x:f>IF(U1066=0,0,P1066*R1066/U1066)</x:f>
        <x:v>6730.926829268293</x:v>
      </x:c>
      <x:c r="AA1066" s="18" t="n">
        <x:f>MAX(Y1066,Z1066*'01 Controls'!$E$13)</x:f>
        <x:v>2294.6341463414637</x:v>
      </x:c>
      <x:c r="AB1066" s="18" t="n">
        <x:f>IF(U1066=0,0,N1066*S1066/U1066)</x:f>
        <x:v>983.4146341463415</x:v>
      </x:c>
      <x:c r="AC1066" s="18" t="n">
        <x:f>IF(U1066=0,0,P1066*S1066/U1066)</x:f>
        <x:v>2884.682926829268</x:v>
      </x:c>
      <x:c r="AD1066" s="18" t="n">
        <x:f>MAX(AB1066,AC1066*'01 Controls'!$E$14)</x:f>
        <x:v>983.4146341463415</x:v>
      </x:c>
      <x:c r="AE1066" s="18" t="n">
        <x:f>IF(U1066=0,0,N1066*T1066/U1066)</x:f>
        <x:v>81.95121951219512</x:v>
      </x:c>
      <x:c r="AF1066" s="18" t="n">
        <x:f>IF(U1066=0,0,P1066*T1066/U1066)</x:f>
        <x:v>240.39024390243904</x:v>
      </x:c>
      <x:c r="AG1066" s="18" t="n">
        <x:f>MAX(AE1066,AF1066*'01 Controls'!$E$15)</x:f>
        <x:v>81.95121951219512</x:v>
      </x:c>
      <x:c r="AH1066" s="18" t="n">
        <x:f>SUM(V1066,Y1066,AB1066,AE1066)</x:f>
        <x:v>3360.0000000000005</x:v>
      </x:c>
      <x:c r="AI1066" s="18" t="n">
        <x:f>N1066-AH1066</x:f>
        <x:v>-4.547473508864641e-13</x:v>
      </x:c>
      <x:c r="AJ1066" s="18" t="n">
        <x:f>V1066*INDEX('07 Mode Capacity'!$P$6:$P$17,MATCH("AIR-"&amp;I1066,'07 Mode Capacity'!$C$6:$C$17,0))</x:f>
        <x:v>0</x:v>
      </x:c>
      <x:c r="AK1066" s="18" t="n">
        <x:f>Y1066*INDEX('07 Mode Capacity'!$P$6:$P$17,MATCH("OCEAN-"&amp;I1066,'07 Mode Capacity'!$C$6:$C$17,0))</x:f>
        <x:v>1796.1661312400036</x:v>
      </x:c>
      <x:c r="AL1066" s="18" t="n">
        <x:f>AB1066*INDEX('07 Mode Capacity'!$P$6:$P$17,MATCH("LAND-"&amp;I1066,'07 Mode Capacity'!$C$6:$C$17,0))</x:f>
        <x:v>703.1515186130812</x:v>
      </x:c>
      <x:c r="AM1066" s="18" t="n">
        <x:f>AE1066*INDEX('07 Mode Capacity'!$P$6:$P$17,MATCH("INLAND-"&amp;I1066,'07 Mode Capacity'!$C$6:$C$17,0))</x:f>
        <x:v>81.95121951219512</x:v>
      </x:c>
      <x:c r="AN1066" s="18" t="n">
        <x:f>SUM(AJ1066:AM1066)</x:f>
        <x:v>2581.26886936528</x:v>
      </x:c>
      <x:c r="AO1066" s="17" t="n">
        <x:f>IF(N1066=0,1,AN1066/N1066)</x:f>
        <x:v>0.7682347825491904</x:v>
      </x:c>
      <x:c r="AP1066" s="11" t="str">
        <x:f>IF(AO1066&gt;='01 Controls'!$E$16,"PASS","FAIL")</x:f>
        <x:v>FAIL</x:v>
      </x:c>
      <x:c r="AQ1066" s="11" t="str">
        <x:v>UNQUANTIFIED</x:v>
      </x:c>
      <x:c r="AR1066" s="11" t="str">
        <x:v>Position-class planning record; serial item and receiver open</x:v>
      </x:c>
      <x:c r="AS1066" s="26"/>
      <x:c r="AT1066" s="26"/>
    </x:row>
    <x:row r="1067">
      <x:c r="C1067" s="11" t="str">
        <x:v>C3-M-LAG-APL-45</x:v>
      </x:c>
      <x:c r="D1067" s="11" t="str">
        <x:v>C3</x:v>
      </x:c>
      <x:c r="E1067" s="11" t="str">
        <x:v>Cascadia earthquake</x:v>
      </x:c>
      <x:c r="F1067" s="11" t="str">
        <x:v>M-LAG</x:v>
      </x:c>
      <x:c r="G1067" s="11" t="str">
        <x:v>Littoral-access group</x:v>
      </x:c>
      <x:c r="H1067" s="11" t="str">
        <x:v>APL-45</x:v>
      </x:c>
      <x:c r="I1067" s="19" t="n">
        <x:v>24</x:v>
      </x:c>
      <x:c r="J1067" s="21" t="n">
        <x:v>8</x:v>
      </x:c>
      <x:c r="K1067" s="18" t="n">
        <x:f>'05 Cargo Register'!K171</x:f>
        <x:v>63</x:v>
      </x:c>
      <x:c r="L1067" s="18" t="n">
        <x:f>'05 Cargo Register'!N171</x:f>
        <x:v>17</x:v>
      </x:c>
      <x:c r="M1067" s="18" t="n">
        <x:f>'05 Cargo Register'!O171</x:f>
        <x:v>127.5</x:v>
      </x:c>
      <x:c r="N1067" s="18" t="n">
        <x:f>J1067*K1067</x:f>
        <x:v>504</x:v>
      </x:c>
      <x:c r="O1067" s="18" t="n">
        <x:f>J1067*L1067</x:f>
        <x:v>136</x:v>
      </x:c>
      <x:c r="P1067" s="18" t="n">
        <x:f>J1067*M1067</x:f>
        <x:v>1020</x:v>
      </x:c>
      <x:c r="Q1067" s="22" t="n">
        <x:f>'01 Controls'!$E$24*'02 Cargo Classes'!$M$6</x:f>
        <x:v>0.30000000000000004</x:v>
      </x:c>
      <x:c r="R1067" s="22" t="n">
        <x:f>'01 Controls'!$F$24*'02 Cargo Classes'!$N$6</x:f>
        <x:v>0.13999999999999999</x:v>
      </x:c>
      <x:c r="S1067" s="22" t="n">
        <x:f>'01 Controls'!$G$24*'02 Cargo Classes'!$O$6</x:f>
        <x:v>0.5</x:v>
      </x:c>
      <x:c r="T1067" s="22" t="n">
        <x:f>'01 Controls'!$H$24*'02 Cargo Classes'!$P$6</x:f>
        <x:v>0.015</x:v>
      </x:c>
      <x:c r="U1067" s="22" t="n">
        <x:f>SUM(Q1067:T1067)</x:f>
        <x:v>0.9550000000000001</x:v>
      </x:c>
      <x:c r="V1067" s="18" t="n">
        <x:f>IF(U1067=0,0,N1067*Q1067/U1067)</x:f>
        <x:v>158.32460732984293</x:v>
      </x:c>
      <x:c r="W1067" s="18" t="n">
        <x:f>IF(U1067=0,0,P1067*Q1067/U1067)</x:f>
        <x:v>320.4188481675393</x:v>
      </x:c>
      <x:c r="X1067" s="18" t="n">
        <x:f>MAX(V1067,W1067*'01 Controls'!$E$12)</x:f>
        <x:v>158.32460732984293</x:v>
      </x:c>
      <x:c r="Y1067" s="18" t="n">
        <x:f>IF(U1067=0,0,N1067*R1067/U1067)</x:f>
        <x:v>73.88481675392669</x:v>
      </x:c>
      <x:c r="Z1067" s="18" t="n">
        <x:f>IF(U1067=0,0,P1067*R1067/U1067)</x:f>
        <x:v>149.5287958115183</x:v>
      </x:c>
      <x:c r="AA1067" s="18" t="n">
        <x:f>MAX(Y1067,Z1067*'01 Controls'!$E$13)</x:f>
        <x:v>73.88481675392669</x:v>
      </x:c>
      <x:c r="AB1067" s="18" t="n">
        <x:f>IF(U1067=0,0,N1067*S1067/U1067)</x:f>
        <x:v>263.8743455497382</x:v>
      </x:c>
      <x:c r="AC1067" s="18" t="n">
        <x:f>IF(U1067=0,0,P1067*S1067/U1067)</x:f>
        <x:v>534.0314136125654</x:v>
      </x:c>
      <x:c r="AD1067" s="18" t="n">
        <x:f>MAX(AB1067,AC1067*'01 Controls'!$E$14)</x:f>
        <x:v>263.8743455497382</x:v>
      </x:c>
      <x:c r="AE1067" s="18" t="n">
        <x:f>IF(U1067=0,0,N1067*T1067/U1067)</x:f>
        <x:v>7.916230366492146</x:v>
      </x:c>
      <x:c r="AF1067" s="18" t="n">
        <x:f>IF(U1067=0,0,P1067*T1067/U1067)</x:f>
        <x:v>16.02094240837696</x:v>
      </x:c>
      <x:c r="AG1067" s="18" t="n">
        <x:f>MAX(AE1067,AF1067*'01 Controls'!$E$15)</x:f>
        <x:v>7.916230366492146</x:v>
      </x:c>
      <x:c r="AH1067" s="18" t="n">
        <x:f>SUM(V1067,Y1067,AB1067,AE1067)</x:f>
        <x:v>503.99999999999994</x:v>
      </x:c>
      <x:c r="AI1067" s="18" t="n">
        <x:f>N1067-AH1067</x:f>
        <x:v>5.684341886080802e-14</x:v>
      </x:c>
      <x:c r="AJ1067" s="18" t="n">
        <x:f>V1067*INDEX('07 Mode Capacity'!$P$6:$P$17,MATCH("AIR-"&amp;I1067,'07 Mode Capacity'!$C$6:$C$17,0))</x:f>
        <x:v>32.12629011229013</x:v>
      </x:c>
      <x:c r="AK1067" s="18" t="n">
        <x:f>Y1067*INDEX('07 Mode Capacity'!$P$6:$P$17,MATCH("OCEAN-"&amp;I1067,'07 Mode Capacity'!$C$6:$C$17,0))</x:f>
        <x:v>11.089301888128036</x:v>
      </x:c>
      <x:c r="AL1067" s="18" t="n">
        <x:f>AB1067*INDEX('07 Mode Capacity'!$P$6:$P$17,MATCH("LAND-"&amp;I1067,'07 Mode Capacity'!$C$6:$C$17,0))</x:f>
        <x:v>100.9321810585173</x:v>
      </x:c>
      <x:c r="AM1067" s="18" t="n">
        <x:f>AE1067*INDEX('07 Mode Capacity'!$P$6:$P$17,MATCH("INLAND-"&amp;I1067,'07 Mode Capacity'!$C$6:$C$17,0))</x:f>
        <x:v>7.916230366492146</x:v>
      </x:c>
      <x:c r="AN1067" s="18" t="n">
        <x:f>SUM(AJ1067:AM1067)</x:f>
        <x:v>152.06400342542761</x:v>
      </x:c>
      <x:c r="AO1067" s="17" t="n">
        <x:f>IF(N1067=0,1,AN1067/N1067)</x:f>
        <x:v>0.3017142925107691</x:v>
      </x:c>
      <x:c r="AP1067" s="11" t="str">
        <x:f>IF(AO1067&gt;='01 Controls'!$E$16,"PASS","FAIL")</x:f>
        <x:v>FAIL</x:v>
      </x:c>
      <x:c r="AQ1067" s="11" t="str">
        <x:v>UNQUANTIFIED</x:v>
      </x:c>
      <x:c r="AR1067" s="11" t="str">
        <x:v>Position-class planning record; serial item and receiver open</x:v>
      </x:c>
      <x:c r="AS1067" s="26"/>
      <x:c r="AT1067" s="26"/>
    </x:row>
    <x:row r="1068">
      <x:c r="C1068" s="11" t="str">
        <x:v>C3-M-LAG-ISO-18</x:v>
      </x:c>
      <x:c r="D1068" s="11" t="str">
        <x:v>C3</x:v>
      </x:c>
      <x:c r="E1068" s="11" t="str">
        <x:v>Cascadia earthquake</x:v>
      </x:c>
      <x:c r="F1068" s="11" t="str">
        <x:v>M-LAG</x:v>
      </x:c>
      <x:c r="G1068" s="11" t="str">
        <x:v>Littoral-access group</x:v>
      </x:c>
      <x:c r="H1068" s="11" t="str">
        <x:v>ISO-18</x:v>
      </x:c>
      <x:c r="I1068" s="19" t="n">
        <x:v>48</x:v>
      </x:c>
      <x:c r="J1068" s="21" t="n">
        <x:v>8</x:v>
      </x:c>
      <x:c r="K1068" s="18" t="n">
        <x:f>'05 Cargo Register'!K172</x:f>
        <x:v>252</x:v>
      </x:c>
      <x:c r="L1068" s="18" t="n">
        <x:f>'05 Cargo Register'!N172</x:f>
        <x:v>17</x:v>
      </x:c>
      <x:c r="M1068" s="18" t="n">
        <x:f>'05 Cargo Register'!O172</x:f>
        <x:v>448.8</x:v>
      </x:c>
      <x:c r="N1068" s="18" t="n">
        <x:f>J1068*K1068</x:f>
        <x:v>2016</x:v>
      </x:c>
      <x:c r="O1068" s="18" t="n">
        <x:f>J1068*L1068</x:f>
        <x:v>136</x:v>
      </x:c>
      <x:c r="P1068" s="18" t="n">
        <x:f>J1068*M1068</x:f>
        <x:v>3590.4</x:v>
      </x:c>
      <x:c r="Q1068" s="22" t="n">
        <x:f>'01 Controls'!$E$24*'02 Cargo Classes'!$M$7</x:f>
        <x:v>0.020000000000000004</x:v>
      </x:c>
      <x:c r="R1068" s="22" t="n">
        <x:f>'01 Controls'!$F$24*'02 Cargo Classes'!$N$7</x:f>
        <x:v>0.35</x:v>
      </x:c>
      <x:c r="S1068" s="22" t="n">
        <x:f>'01 Controls'!$G$24*'02 Cargo Classes'!$O$7</x:f>
        <x:v>0.6</x:v>
      </x:c>
      <x:c r="T1068" s="22" t="n">
        <x:f>'01 Controls'!$H$24*'02 Cargo Classes'!$P$7</x:f>
        <x:v>0.04000000000000001</x:v>
      </x:c>
      <x:c r="U1068" s="22" t="n">
        <x:f>SUM(Q1068:T1068)</x:f>
        <x:v>1.01</x:v>
      </x:c>
      <x:c r="V1068" s="18" t="n">
        <x:f>IF(U1068=0,0,N1068*Q1068/U1068)</x:f>
        <x:v>39.92079207920793</x:v>
      </x:c>
      <x:c r="W1068" s="18" t="n">
        <x:f>IF(U1068=0,0,P1068*Q1068/U1068)</x:f>
        <x:v>71.09702970297032</x:v>
      </x:c>
      <x:c r="X1068" s="18" t="n">
        <x:f>MAX(V1068,W1068*'01 Controls'!$E$12)</x:f>
        <x:v>39.92079207920793</x:v>
      </x:c>
      <x:c r="Y1068" s="18" t="n">
        <x:f>IF(U1068=0,0,N1068*R1068/U1068)</x:f>
        <x:v>698.6138613861385</x:v>
      </x:c>
      <x:c r="Z1068" s="18" t="n">
        <x:f>IF(U1068=0,0,P1068*R1068/U1068)</x:f>
        <x:v>1244.19801980198</x:v>
      </x:c>
      <x:c r="AA1068" s="18" t="n">
        <x:f>MAX(Y1068,Z1068*'01 Controls'!$E$13)</x:f>
        <x:v>698.6138613861385</x:v>
      </x:c>
      <x:c r="AB1068" s="18" t="n">
        <x:f>IF(U1068=0,0,N1068*S1068/U1068)</x:f>
        <x:v>1197.6237623762374</x:v>
      </x:c>
      <x:c r="AC1068" s="18" t="n">
        <x:f>IF(U1068=0,0,P1068*S1068/U1068)</x:f>
        <x:v>2132.9108910891086</x:v>
      </x:c>
      <x:c r="AD1068" s="18" t="n">
        <x:f>MAX(AB1068,AC1068*'01 Controls'!$E$14)</x:f>
        <x:v>1197.6237623762374</x:v>
      </x:c>
      <x:c r="AE1068" s="18" t="n">
        <x:f>IF(U1068=0,0,N1068*T1068/U1068)</x:f>
        <x:v>79.84158415841586</x:v>
      </x:c>
      <x:c r="AF1068" s="18" t="n">
        <x:f>IF(U1068=0,0,P1068*T1068/U1068)</x:f>
        <x:v>142.19405940594064</x:v>
      </x:c>
      <x:c r="AG1068" s="18" t="n">
        <x:f>MAX(AE1068,AF1068*'01 Controls'!$E$15)</x:f>
        <x:v>79.84158415841586</x:v>
      </x:c>
      <x:c r="AH1068" s="18" t="n">
        <x:f>SUM(V1068,Y1068,AB1068,AE1068)</x:f>
        <x:v>2015.9999999999998</x:v>
      </x:c>
      <x:c r="AI1068" s="18" t="n">
        <x:f>N1068-AH1068</x:f>
        <x:v>2.2737367544323206e-13</x:v>
      </x:c>
      <x:c r="AJ1068" s="18" t="n">
        <x:f>V1068*INDEX('07 Mode Capacity'!$P$6:$P$17,MATCH("AIR-"&amp;I1068,'07 Mode Capacity'!$C$6:$C$17,0))</x:f>
        <x:v>11.191221526954733</x:v>
      </x:c>
      <x:c r="AK1068" s="18" t="n">
        <x:f>Y1068*INDEX('07 Mode Capacity'!$P$6:$P$17,MATCH("OCEAN-"&amp;I1068,'07 Mode Capacity'!$C$6:$C$17,0))</x:f>
        <x:v>61.2239200750959</x:v>
      </x:c>
      <x:c r="AL1068" s="18" t="n">
        <x:f>AB1068*INDEX('07 Mode Capacity'!$P$6:$P$17,MATCH("LAND-"&amp;I1068,'07 Mode Capacity'!$C$6:$C$17,0))</x:f>
        <x:v>146.167428678016</x:v>
      </x:c>
      <x:c r="AM1068" s="18" t="n">
        <x:f>AE1068*INDEX('07 Mode Capacity'!$P$6:$P$17,MATCH("INLAND-"&amp;I1068,'07 Mode Capacity'!$C$6:$C$17,0))</x:f>
        <x:v>50.398751926708236</x:v>
      </x:c>
      <x:c r="AN1068" s="18" t="n">
        <x:f>SUM(AJ1068:AM1068)</x:f>
        <x:v>268.98132220677485</x:v>
      </x:c>
      <x:c r="AO1068" s="17" t="n">
        <x:f>IF(N1068=0,1,AN1068/N1068)</x:f>
        <x:v>0.1334232749041542</x:v>
      </x:c>
      <x:c r="AP1068" s="11" t="str">
        <x:f>IF(AO1068&gt;='01 Controls'!$E$16,"PASS","FAIL")</x:f>
        <x:v>FAIL</x:v>
      </x:c>
      <x:c r="AQ1068" s="11" t="str">
        <x:v>UNQUANTIFIED</x:v>
      </x:c>
      <x:c r="AR1068" s="11" t="str">
        <x:v>Position-class planning record; serial item and receiver open</x:v>
      </x:c>
      <x:c r="AS1068" s="26"/>
      <x:c r="AT1068" s="26"/>
    </x:row>
    <x:row r="1069">
      <x:c r="C1069" s="11" t="str">
        <x:v>C3-M-LAG-COL-12</x:v>
      </x:c>
      <x:c r="D1069" s="11" t="str">
        <x:v>C3</x:v>
      </x:c>
      <x:c r="E1069" s="11" t="str">
        <x:v>Cascadia earthquake</x:v>
      </x:c>
      <x:c r="F1069" s="11" t="str">
        <x:v>M-LAG</x:v>
      </x:c>
      <x:c r="G1069" s="11" t="str">
        <x:v>Littoral-access group</x:v>
      </x:c>
      <x:c r="H1069" s="11" t="str">
        <x:v>COL-12</x:v>
      </x:c>
      <x:c r="I1069" s="19" t="n">
        <x:v>24</x:v>
      </x:c>
      <x:c r="J1069" s="21" t="n">
        <x:v>8</x:v>
      </x:c>
      <x:c r="K1069" s="18" t="n">
        <x:f>'05 Cargo Register'!K173</x:f>
        <x:v>42</x:v>
      </x:c>
      <x:c r="L1069" s="18" t="n">
        <x:f>'05 Cargo Register'!N173</x:f>
        <x:v>5</x:v>
      </x:c>
      <x:c r="M1069" s="18" t="n">
        <x:f>'05 Cargo Register'!O173</x:f>
        <x:v>132</x:v>
      </x:c>
      <x:c r="N1069" s="18" t="n">
        <x:f>J1069*K1069</x:f>
        <x:v>336</x:v>
      </x:c>
      <x:c r="O1069" s="18" t="n">
        <x:f>J1069*L1069</x:f>
        <x:v>40</x:v>
      </x:c>
      <x:c r="P1069" s="18" t="n">
        <x:f>J1069*M1069</x:f>
        <x:v>1056</x:v>
      </x:c>
      <x:c r="Q1069" s="22" t="n">
        <x:f>'01 Controls'!$E$24*'02 Cargo Classes'!$M$8</x:f>
        <x:v>0.2</x:v>
      </x:c>
      <x:c r="R1069" s="22" t="n">
        <x:f>'01 Controls'!$F$24*'02 Cargo Classes'!$N$8</x:f>
        <x:v>0.24499999999999997</x:v>
      </x:c>
      <x:c r="S1069" s="22" t="n">
        <x:f>'01 Controls'!$G$24*'02 Cargo Classes'!$O$8</x:f>
        <x:v>0.6</x:v>
      </x:c>
      <x:c r="T1069" s="22" t="n">
        <x:f>'01 Controls'!$H$24*'02 Cargo Classes'!$P$8</x:f>
        <x:v>0.010000000000000002</x:v>
      </x:c>
      <x:c r="U1069" s="22" t="n">
        <x:f>SUM(Q1069:T1069)</x:f>
        <x:v>1.055</x:v>
      </x:c>
      <x:c r="V1069" s="18" t="n">
        <x:f>IF(U1069=0,0,N1069*Q1069/U1069)</x:f>
        <x:v>63.69668246445498</x:v>
      </x:c>
      <x:c r="W1069" s="18" t="n">
        <x:f>IF(U1069=0,0,P1069*Q1069/U1069)</x:f>
        <x:v>200.18957345971566</x:v>
      </x:c>
      <x:c r="X1069" s="18" t="n">
        <x:f>MAX(V1069,W1069*'01 Controls'!$E$12)</x:f>
        <x:v>63.69668246445498</x:v>
      </x:c>
      <x:c r="Y1069" s="18" t="n">
        <x:f>IF(U1069=0,0,N1069*R1069/U1069)</x:f>
        <x:v>78.02843601895735</x:v>
      </x:c>
      <x:c r="Z1069" s="18" t="n">
        <x:f>IF(U1069=0,0,P1069*R1069/U1069)</x:f>
        <x:v>245.23222748815164</x:v>
      </x:c>
      <x:c r="AA1069" s="18" t="n">
        <x:f>MAX(Y1069,Z1069*'01 Controls'!$E$13)</x:f>
        <x:v>78.02843601895735</x:v>
      </x:c>
      <x:c r="AB1069" s="18" t="n">
        <x:f>IF(U1069=0,0,N1069*S1069/U1069)</x:f>
        <x:v>191.09004739336493</x:v>
      </x:c>
      <x:c r="AC1069" s="18" t="n">
        <x:f>IF(U1069=0,0,P1069*S1069/U1069)</x:f>
        <x:v>600.568720379147</x:v>
      </x:c>
      <x:c r="AD1069" s="18" t="n">
        <x:f>MAX(AB1069,AC1069*'01 Controls'!$E$14)</x:f>
        <x:v>191.09004739336493</x:v>
      </x:c>
      <x:c r="AE1069" s="18" t="n">
        <x:f>IF(U1069=0,0,N1069*T1069/U1069)</x:f>
        <x:v>3.1848341232227497</x:v>
      </x:c>
      <x:c r="AF1069" s="18" t="n">
        <x:f>IF(U1069=0,0,P1069*T1069/U1069)</x:f>
        <x:v>10.009478672985784</x:v>
      </x:c>
      <x:c r="AG1069" s="18" t="n">
        <x:f>MAX(AE1069,AF1069*'01 Controls'!$E$15)</x:f>
        <x:v>3.1848341232227497</x:v>
      </x:c>
      <x:c r="AH1069" s="18" t="n">
        <x:f>SUM(V1069,Y1069,AB1069,AE1069)</x:f>
        <x:v>336</x:v>
      </x:c>
      <x:c r="AI1069" s="18" t="n">
        <x:f>N1069-AH1069</x:f>
        <x:v>0</x:v>
      </x:c>
      <x:c r="AJ1069" s="18" t="n">
        <x:f>V1069*INDEX('07 Mode Capacity'!$P$6:$P$17,MATCH("AIR-"&amp;I1069,'07 Mode Capacity'!$C$6:$C$17,0))</x:f>
        <x:v>12.924952946703348</x:v>
      </x:c>
      <x:c r="AK1069" s="18" t="n">
        <x:f>Y1069*INDEX('07 Mode Capacity'!$P$6:$P$17,MATCH("OCEAN-"&amp;I1069,'07 Mode Capacity'!$C$6:$C$17,0))</x:f>
        <x:v>11.711213763370607</x:v>
      </x:c>
      <x:c r="AL1069" s="18" t="n">
        <x:f>AB1069*INDEX('07 Mode Capacity'!$P$6:$P$17,MATCH("LAND-"&amp;I1069,'07 Mode Capacity'!$C$6:$C$17,0))</x:f>
        <x:v>73.09211974285044</x:v>
      </x:c>
      <x:c r="AM1069" s="18" t="n">
        <x:f>AE1069*INDEX('07 Mode Capacity'!$P$6:$P$17,MATCH("INLAND-"&amp;I1069,'07 Mode Capacity'!$C$6:$C$17,0))</x:f>
        <x:v>3.1848341232227497</x:v>
      </x:c>
      <x:c r="AN1069" s="18" t="n">
        <x:f>SUM(AJ1069:AM1069)</x:f>
        <x:v>100.91312057614715</x:v>
      </x:c>
      <x:c r="AO1069" s="17" t="n">
        <x:f>IF(N1069=0,1,AN1069/N1069)</x:f>
        <x:v>0.30033666838139034</x:v>
      </x:c>
      <x:c r="AP1069" s="11" t="str">
        <x:f>IF(AO1069&gt;='01 Controls'!$E$16,"PASS","FAIL")</x:f>
        <x:v>FAIL</x:v>
      </x:c>
      <x:c r="AQ1069" s="11" t="str">
        <x:v>UNQUANTIFIED</x:v>
      </x:c>
      <x:c r="AR1069" s="11" t="str">
        <x:v>Position-class planning record; serial item and receiver open</x:v>
      </x:c>
      <x:c r="AS1069" s="26"/>
      <x:c r="AT1069" s="26"/>
    </x:row>
    <x:row r="1070">
      <x:c r="C1070" s="11" t="str">
        <x:v>C3-M-LAG-BAT-22</x:v>
      </x:c>
      <x:c r="D1070" s="11" t="str">
        <x:v>C3</x:v>
      </x:c>
      <x:c r="E1070" s="11" t="str">
        <x:v>Cascadia earthquake</x:v>
      </x:c>
      <x:c r="F1070" s="11" t="str">
        <x:v>M-LAG</x:v>
      </x:c>
      <x:c r="G1070" s="11" t="str">
        <x:v>Littoral-access group</x:v>
      </x:c>
      <x:c r="H1070" s="11" t="str">
        <x:v>BAT-22</x:v>
      </x:c>
      <x:c r="I1070" s="19" t="n">
        <x:v>48</x:v>
      </x:c>
      <x:c r="J1070" s="21" t="n">
        <x:v>8</x:v>
      </x:c>
      <x:c r="K1070" s="18" t="n">
        <x:f>'05 Cargo Register'!K174</x:f>
        <x:v>168</x:v>
      </x:c>
      <x:c r="L1070" s="18" t="n">
        <x:f>'05 Cargo Register'!N174</x:f>
        <x:v>10</x:v>
      </x:c>
      <x:c r="M1070" s="18" t="n">
        <x:f>'05 Cargo Register'!O174</x:f>
        <x:v>264</x:v>
      </x:c>
      <x:c r="N1070" s="18" t="n">
        <x:f>J1070*K1070</x:f>
        <x:v>1344</x:v>
      </x:c>
      <x:c r="O1070" s="18" t="n">
        <x:f>J1070*L1070</x:f>
        <x:v>80</x:v>
      </x:c>
      <x:c r="P1070" s="18" t="n">
        <x:f>J1070*M1070</x:f>
        <x:v>2112</x:v>
      </x:c>
      <x:c r="Q1070" s="22" t="n">
        <x:f>'01 Controls'!$E$24*'02 Cargo Classes'!$M$9</x:f>
        <x:v>0</x:v>
      </x:c>
      <x:c r="R1070" s="22" t="n">
        <x:f>'01 Controls'!$F$24*'02 Cargo Classes'!$N$9</x:f>
        <x:v>0.35</x:v>
      </x:c>
      <x:c r="S1070" s="22" t="n">
        <x:f>'01 Controls'!$G$24*'02 Cargo Classes'!$O$9</x:f>
        <x:v>0.5</x:v>
      </x:c>
      <x:c r="T1070" s="22" t="n">
        <x:f>'01 Controls'!$H$24*'02 Cargo Classes'!$P$9</x:f>
        <x:v>0.025</x:v>
      </x:c>
      <x:c r="U1070" s="22" t="n">
        <x:f>SUM(Q1070:T1070)</x:f>
        <x:v>0.875</x:v>
      </x:c>
      <x:c r="V1070" s="18" t="n">
        <x:f>IF(U1070=0,0,N1070*Q1070/U1070)</x:f>
        <x:v>0</x:v>
      </x:c>
      <x:c r="W1070" s="18" t="n">
        <x:f>IF(U1070=0,0,P1070*Q1070/U1070)</x:f>
        <x:v>0</x:v>
      </x:c>
      <x:c r="X1070" s="18" t="n">
        <x:f>MAX(V1070,W1070*'01 Controls'!$E$12)</x:f>
        <x:v>0</x:v>
      </x:c>
      <x:c r="Y1070" s="18" t="n">
        <x:f>IF(U1070=0,0,N1070*R1070/U1070)</x:f>
        <x:v>537.6</x:v>
      </x:c>
      <x:c r="Z1070" s="18" t="n">
        <x:f>IF(U1070=0,0,P1070*R1070/U1070)</x:f>
        <x:v>844.8</x:v>
      </x:c>
      <x:c r="AA1070" s="18" t="n">
        <x:f>MAX(Y1070,Z1070*'01 Controls'!$E$13)</x:f>
        <x:v>537.6</x:v>
      </x:c>
      <x:c r="AB1070" s="18" t="n">
        <x:f>IF(U1070=0,0,N1070*S1070/U1070)</x:f>
        <x:v>768</x:v>
      </x:c>
      <x:c r="AC1070" s="18" t="n">
        <x:f>IF(U1070=0,0,P1070*S1070/U1070)</x:f>
        <x:v>1206.857142857143</x:v>
      </x:c>
      <x:c r="AD1070" s="18" t="n">
        <x:f>MAX(AB1070,AC1070*'01 Controls'!$E$14)</x:f>
        <x:v>768</x:v>
      </x:c>
      <x:c r="AE1070" s="18" t="n">
        <x:f>IF(U1070=0,0,N1070*T1070/U1070)</x:f>
        <x:v>38.4</x:v>
      </x:c>
      <x:c r="AF1070" s="18" t="n">
        <x:f>IF(U1070=0,0,P1070*T1070/U1070)</x:f>
        <x:v>60.34285714285715</x:v>
      </x:c>
      <x:c r="AG1070" s="18" t="n">
        <x:f>MAX(AE1070,AF1070*'01 Controls'!$E$15)</x:f>
        <x:v>38.4</x:v>
      </x:c>
      <x:c r="AH1070" s="18" t="n">
        <x:f>SUM(V1070,Y1070,AB1070,AE1070)</x:f>
        <x:v>1344</x:v>
      </x:c>
      <x:c r="AI1070" s="18" t="n">
        <x:f>N1070-AH1070</x:f>
        <x:v>0</x:v>
      </x:c>
      <x:c r="AJ1070" s="18" t="n">
        <x:f>V1070*INDEX('07 Mode Capacity'!$P$6:$P$17,MATCH("AIR-"&amp;I1070,'07 Mode Capacity'!$C$6:$C$17,0))</x:f>
        <x:v>0</x:v>
      </x:c>
      <x:c r="AK1070" s="18" t="n">
        <x:f>Y1070*INDEX('07 Mode Capacity'!$P$6:$P$17,MATCH("OCEAN-"&amp;I1070,'07 Mode Capacity'!$C$6:$C$17,0))</x:f>
        <x:v>47.11326421016904</x:v>
      </x:c>
      <x:c r="AL1070" s="18" t="n">
        <x:f>AB1070*INDEX('07 Mode Capacity'!$P$6:$P$17,MATCH("LAND-"&amp;I1070,'07 Mode Capacity'!$C$6:$C$17,0))</x:f>
        <x:v>93.73276378717217</x:v>
      </x:c>
      <x:c r="AM1070" s="18" t="n">
        <x:f>AE1070*INDEX('07 Mode Capacity'!$P$6:$P$17,MATCH("INLAND-"&amp;I1070,'07 Mode Capacity'!$C$6:$C$17,0))</x:f>
        <x:v>24.23939973617872</x:v>
      </x:c>
      <x:c r="AN1070" s="18" t="n">
        <x:f>SUM(AJ1070:AM1070)</x:f>
        <x:v>165.08542773351994</x:v>
      </x:c>
      <x:c r="AO1070" s="17" t="n">
        <x:f>IF(N1070=0,1,AN1070/N1070)</x:f>
        <x:v>0.12283141944458328</x:v>
      </x:c>
      <x:c r="AP1070" s="11" t="str">
        <x:f>IF(AO1070&gt;='01 Controls'!$E$16,"PASS","FAIL")</x:f>
        <x:v>FAIL</x:v>
      </x:c>
      <x:c r="AQ1070" s="11" t="str">
        <x:v>UNQUANTIFIED</x:v>
      </x:c>
      <x:c r="AR1070" s="11" t="str">
        <x:v>Position-class planning record; serial item and receiver open</x:v>
      </x:c>
      <x:c r="AS1070" s="26"/>
      <x:c r="AT1070" s="26"/>
    </x:row>
    <x:row r="1071">
      <x:c r="C1071" s="11" t="str">
        <x:v>C3-M-LAG-TNK-20</x:v>
      </x:c>
      <x:c r="D1071" s="11" t="str">
        <x:v>C3</x:v>
      </x:c>
      <x:c r="E1071" s="11" t="str">
        <x:v>Cascadia earthquake</x:v>
      </x:c>
      <x:c r="F1071" s="11" t="str">
        <x:v>M-LAG</x:v>
      </x:c>
      <x:c r="G1071" s="11" t="str">
        <x:v>Littoral-access group</x:v>
      </x:c>
      <x:c r="H1071" s="11" t="str">
        <x:v>TNK-20</x:v>
      </x:c>
      <x:c r="I1071" s="19" t="n">
        <x:v>48</x:v>
      </x:c>
      <x:c r="J1071" s="21" t="n">
        <x:v>8</x:v>
      </x:c>
      <x:c r="K1071" s="18" t="n">
        <x:f>'05 Cargo Register'!K175</x:f>
        <x:v>252</x:v>
      </x:c>
      <x:c r="L1071" s="18" t="n">
        <x:f>'05 Cargo Register'!N175</x:f>
        <x:v>15</x:v>
      </x:c>
      <x:c r="M1071" s="18" t="n">
        <x:f>'05 Cargo Register'!O175</x:f>
        <x:v>318.75</x:v>
      </x:c>
      <x:c r="N1071" s="18" t="n">
        <x:f>J1071*K1071</x:f>
        <x:v>2016</x:v>
      </x:c>
      <x:c r="O1071" s="18" t="n">
        <x:f>J1071*L1071</x:f>
        <x:v>120</x:v>
      </x:c>
      <x:c r="P1071" s="18" t="n">
        <x:f>J1071*M1071</x:f>
        <x:v>2550</x:v>
      </x:c>
      <x:c r="Q1071" s="22" t="n">
        <x:f>'01 Controls'!$E$24*'02 Cargo Classes'!$M$10</x:f>
        <x:v>0</x:v>
      </x:c>
      <x:c r="R1071" s="22" t="n">
        <x:f>'01 Controls'!$F$24*'02 Cargo Classes'!$N$10</x:f>
        <x:v>0.42</x:v>
      </x:c>
      <x:c r="S1071" s="22" t="n">
        <x:f>'01 Controls'!$G$24*'02 Cargo Classes'!$O$10</x:f>
        <x:v>0.5</x:v>
      </x:c>
      <x:c r="T1071" s="22" t="n">
        <x:f>'01 Controls'!$H$24*'02 Cargo Classes'!$P$10</x:f>
        <x:v>0.05</x:v>
      </x:c>
      <x:c r="U1071" s="22" t="n">
        <x:f>SUM(Q1071:T1071)</x:f>
        <x:v>0.97</x:v>
      </x:c>
      <x:c r="V1071" s="18" t="n">
        <x:f>IF(U1071=0,0,N1071*Q1071/U1071)</x:f>
        <x:v>0</x:v>
      </x:c>
      <x:c r="W1071" s="18" t="n">
        <x:f>IF(U1071=0,0,P1071*Q1071/U1071)</x:f>
        <x:v>0</x:v>
      </x:c>
      <x:c r="X1071" s="18" t="n">
        <x:f>MAX(V1071,W1071*'01 Controls'!$E$12)</x:f>
        <x:v>0</x:v>
      </x:c>
      <x:c r="Y1071" s="18" t="n">
        <x:f>IF(U1071=0,0,N1071*R1071/U1071)</x:f>
        <x:v>872.9072164948453</x:v>
      </x:c>
      <x:c r="Z1071" s="18" t="n">
        <x:f>IF(U1071=0,0,P1071*R1071/U1071)</x:f>
        <x:v>1104.1237113402062</x:v>
      </x:c>
      <x:c r="AA1071" s="18" t="n">
        <x:f>MAX(Y1071,Z1071*'01 Controls'!$E$13)</x:f>
        <x:v>872.9072164948453</x:v>
      </x:c>
      <x:c r="AB1071" s="18" t="n">
        <x:f>IF(U1071=0,0,N1071*S1071/U1071)</x:f>
        <x:v>1039.1752577319587</x:v>
      </x:c>
      <x:c r="AC1071" s="18" t="n">
        <x:f>IF(U1071=0,0,P1071*S1071/U1071)</x:f>
        <x:v>1314.4329896907218</x:v>
      </x:c>
      <x:c r="AD1071" s="18" t="n">
        <x:f>MAX(AB1071,AC1071*'01 Controls'!$E$14)</x:f>
        <x:v>1039.1752577319587</x:v>
      </x:c>
      <x:c r="AE1071" s="18" t="n">
        <x:f>IF(U1071=0,0,N1071*T1071/U1071)</x:f>
        <x:v>103.91752577319589</x:v>
      </x:c>
      <x:c r="AF1071" s="18" t="n">
        <x:f>IF(U1071=0,0,P1071*T1071/U1071)</x:f>
        <x:v>131.44329896907217</x:v>
      </x:c>
      <x:c r="AG1071" s="18" t="n">
        <x:f>MAX(AE1071,AF1071*'01 Controls'!$E$15)</x:f>
        <x:v>103.91752577319589</x:v>
      </x:c>
      <x:c r="AH1071" s="18" t="n">
        <x:f>SUM(V1071,Y1071,AB1071,AE1071)</x:f>
        <x:v>2016</x:v>
      </x:c>
      <x:c r="AI1071" s="18" t="n">
        <x:f>N1071-AH1071</x:f>
        <x:v>0</x:v>
      </x:c>
      <x:c r="AJ1071" s="18" t="n">
        <x:f>V1071*INDEX('07 Mode Capacity'!$P$6:$P$17,MATCH("AIR-"&amp;I1071,'07 Mode Capacity'!$C$6:$C$17,0))</x:f>
        <x:v>0</x:v>
      </x:c>
      <x:c r="AK1071" s="18" t="n">
        <x:f>Y1071*INDEX('07 Mode Capacity'!$P$6:$P$17,MATCH("OCEAN-"&amp;I1071,'07 Mode Capacity'!$C$6:$C$17,0))</x:f>
        <x:v>76.49834137218168</x:v>
      </x:c>
      <x:c r="AL1071" s="18" t="n">
        <x:f>AB1071*INDEX('07 Mode Capacity'!$P$6:$P$17,MATCH("LAND-"&amp;I1071,'07 Mode Capacity'!$C$6:$C$17,0))</x:f>
        <x:v>126.82912625841595</x:v>
      </x:c>
      <x:c r="AM1071" s="18" t="n">
        <x:f>AE1071*INDEX('07 Mode Capacity'!$P$6:$P$17,MATCH("INLAND-"&amp;I1071,'07 Mode Capacity'!$C$6:$C$17,0))</x:f>
        <x:v>65.59631371904035</x:v>
      </x:c>
      <x:c r="AN1071" s="18" t="n">
        <x:f>SUM(AJ1071:AM1071)</x:f>
        <x:v>268.92378134963803</x:v>
      </x:c>
      <x:c r="AO1071" s="17" t="n">
        <x:f>IF(N1071=0,1,AN1071/N1071)</x:f>
        <x:v>0.13339473281232045</x:v>
      </x:c>
      <x:c r="AP1071" s="11" t="str">
        <x:f>IF(AO1071&gt;='01 Controls'!$E$16,"PASS","FAIL")</x:f>
        <x:v>FAIL</x:v>
      </x:c>
      <x:c r="AQ1071" s="11" t="str">
        <x:v>UNQUANTIFIED</x:v>
      </x:c>
      <x:c r="AR1071" s="11" t="str">
        <x:v>Position-class planning record; serial item and receiver open</x:v>
      </x:c>
      <x:c r="AS1071" s="26"/>
      <x:c r="AT1071" s="26"/>
    </x:row>
    <x:row r="1072">
      <x:c r="C1072" s="11" t="str">
        <x:v>C3-M-LAG-FLR-24</x:v>
      </x:c>
      <x:c r="D1072" s="11" t="str">
        <x:v>C3</x:v>
      </x:c>
      <x:c r="E1072" s="11" t="str">
        <x:v>Cascadia earthquake</x:v>
      </x:c>
      <x:c r="F1072" s="11" t="str">
        <x:v>M-LAG</x:v>
      </x:c>
      <x:c r="G1072" s="11" t="str">
        <x:v>Littoral-access group</x:v>
      </x:c>
      <x:c r="H1072" s="11" t="str">
        <x:v>FLR-24</x:v>
      </x:c>
      <x:c r="I1072" s="19" t="n">
        <x:v>48</x:v>
      </x:c>
      <x:c r="J1072" s="21" t="n">
        <x:v>8</x:v>
      </x:c>
      <x:c r="K1072" s="18" t="n">
        <x:f>'05 Cargo Register'!K176</x:f>
        <x:v>315</x:v>
      </x:c>
      <x:c r="L1072" s="18" t="n">
        <x:f>'05 Cargo Register'!N176</x:f>
        <x:v>16</x:v>
      </x:c>
      <x:c r="M1072" s="18" t="n">
        <x:f>'05 Cargo Register'!O176</x:f>
        <x:v>512</x:v>
      </x:c>
      <x:c r="N1072" s="18" t="n">
        <x:f>J1072*K1072</x:f>
        <x:v>2520</x:v>
      </x:c>
      <x:c r="O1072" s="18" t="n">
        <x:f>J1072*L1072</x:f>
        <x:v>128</x:v>
      </x:c>
      <x:c r="P1072" s="18" t="n">
        <x:f>J1072*M1072</x:f>
        <x:v>4096</x:v>
      </x:c>
      <x:c r="Q1072" s="22" t="n">
        <x:f>'01 Controls'!$E$24*'02 Cargo Classes'!$M$11</x:f>
        <x:v>0</x:v>
      </x:c>
      <x:c r="R1072" s="22" t="n">
        <x:f>'01 Controls'!$F$24*'02 Cargo Classes'!$N$11</x:f>
        <x:v>0.42</x:v>
      </x:c>
      <x:c r="S1072" s="22" t="n">
        <x:f>'01 Controls'!$G$24*'02 Cargo Classes'!$O$11</x:f>
        <x:v>0.5</x:v>
      </x:c>
      <x:c r="T1072" s="22" t="n">
        <x:f>'01 Controls'!$H$24*'02 Cargo Classes'!$P$11</x:f>
        <x:v>0.04000000000000001</x:v>
      </x:c>
      <x:c r="U1072" s="22" t="n">
        <x:f>SUM(Q1072:T1072)</x:f>
        <x:v>0.96</x:v>
      </x:c>
      <x:c r="V1072" s="18" t="n">
        <x:f>IF(U1072=0,0,N1072*Q1072/U1072)</x:f>
        <x:v>0</x:v>
      </x:c>
      <x:c r="W1072" s="18" t="n">
        <x:f>IF(U1072=0,0,P1072*Q1072/U1072)</x:f>
        <x:v>0</x:v>
      </x:c>
      <x:c r="X1072" s="18" t="n">
        <x:f>MAX(V1072,W1072*'01 Controls'!$E$12)</x:f>
        <x:v>0</x:v>
      </x:c>
      <x:c r="Y1072" s="18" t="n">
        <x:f>IF(U1072=0,0,N1072*R1072/U1072)</x:f>
        <x:v>1102.5</x:v>
      </x:c>
      <x:c r="Z1072" s="18" t="n">
        <x:f>IF(U1072=0,0,P1072*R1072/U1072)</x:f>
        <x:v>1792</x:v>
      </x:c>
      <x:c r="AA1072" s="18" t="n">
        <x:f>MAX(Y1072,Z1072*'01 Controls'!$E$13)</x:f>
        <x:v>1102.5</x:v>
      </x:c>
      <x:c r="AB1072" s="18" t="n">
        <x:f>IF(U1072=0,0,N1072*S1072/U1072)</x:f>
        <x:v>1312.5</x:v>
      </x:c>
      <x:c r="AC1072" s="18" t="n">
        <x:f>IF(U1072=0,0,P1072*S1072/U1072)</x:f>
        <x:v>2133.3333333333335</x:v>
      </x:c>
      <x:c r="AD1072" s="18" t="n">
        <x:f>MAX(AB1072,AC1072*'01 Controls'!$E$14)</x:f>
        <x:v>1312.5</x:v>
      </x:c>
      <x:c r="AE1072" s="18" t="n">
        <x:f>IF(U1072=0,0,N1072*T1072/U1072)</x:f>
        <x:v>105.00000000000003</x:v>
      </x:c>
      <x:c r="AF1072" s="18" t="n">
        <x:f>IF(U1072=0,0,P1072*T1072/U1072)</x:f>
        <x:v>170.6666666666667</x:v>
      </x:c>
      <x:c r="AG1072" s="18" t="n">
        <x:f>MAX(AE1072,AF1072*'01 Controls'!$E$15)</x:f>
        <x:v>105.00000000000003</x:v>
      </x:c>
      <x:c r="AH1072" s="18" t="n">
        <x:f>SUM(V1072,Y1072,AB1072,AE1072)</x:f>
        <x:v>2520</x:v>
      </x:c>
      <x:c r="AI1072" s="18" t="n">
        <x:f>N1072-AH1072</x:f>
        <x:v>0</x:v>
      </x:c>
      <x:c r="AJ1072" s="18" t="n">
        <x:f>V1072*INDEX('07 Mode Capacity'!$P$6:$P$17,MATCH("AIR-"&amp;I1072,'07 Mode Capacity'!$C$6:$C$17,0))</x:f>
        <x:v>0</x:v>
      </x:c>
      <x:c r="AK1072" s="18" t="n">
        <x:f>Y1072*INDEX('07 Mode Capacity'!$P$6:$P$17,MATCH("OCEAN-"&amp;I1072,'07 Mode Capacity'!$C$6:$C$17,0))</x:f>
        <x:v>96.61899886851072</x:v>
      </x:c>
      <x:c r="AL1072" s="18" t="n">
        <x:f>AB1072*INDEX('07 Mode Capacity'!$P$6:$P$17,MATCH("LAND-"&amp;I1072,'07 Mode Capacity'!$C$6:$C$17,0))</x:f>
        <x:v>160.18782873784306</x:v>
      </x:c>
      <x:c r="AM1072" s="18" t="n">
        <x:f>AE1072*INDEX('07 Mode Capacity'!$P$6:$P$17,MATCH("INLAND-"&amp;I1072,'07 Mode Capacity'!$C$6:$C$17,0))</x:f>
        <x:v>66.2796086536137</x:v>
      </x:c>
      <x:c r="AN1072" s="18" t="n">
        <x:f>SUM(AJ1072:AM1072)</x:f>
        <x:v>323.08643625996746</x:v>
      </x:c>
      <x:c r="AO1072" s="17" t="n">
        <x:f>IF(N1072=0,1,AN1072/N1072)</x:f>
        <x:v>0.12820890327776485</x:v>
      </x:c>
      <x:c r="AP1072" s="11" t="str">
        <x:f>IF(AO1072&gt;='01 Controls'!$E$16,"PASS","FAIL")</x:f>
        <x:v>FAIL</x:v>
      </x:c>
      <x:c r="AQ1072" s="11" t="str">
        <x:v>UNQUANTIFIED</x:v>
      </x:c>
      <x:c r="AR1072" s="11" t="str">
        <x:v>Position-class planning record; serial item and receiver open</x:v>
      </x:c>
      <x:c r="AS1072" s="26"/>
      <x:c r="AT1072" s="26"/>
    </x:row>
    <x:row r="1073">
      <x:c r="C1073" s="11" t="str">
        <x:v>C3-M-LAG-ROL-30</x:v>
      </x:c>
      <x:c r="D1073" s="11" t="str">
        <x:v>C3</x:v>
      </x:c>
      <x:c r="E1073" s="11" t="str">
        <x:v>Cascadia earthquake</x:v>
      </x:c>
      <x:c r="F1073" s="11" t="str">
        <x:v>M-LAG</x:v>
      </x:c>
      <x:c r="G1073" s="11" t="str">
        <x:v>Littoral-access group</x:v>
      </x:c>
      <x:c r="H1073" s="11" t="str">
        <x:v>ROL-30</x:v>
      </x:c>
      <x:c r="I1073" s="19" t="n">
        <x:v>48</x:v>
      </x:c>
      <x:c r="J1073" s="21" t="n">
        <x:v>8</x:v>
      </x:c>
      <x:c r="K1073" s="18" t="n">
        <x:f>'05 Cargo Register'!K177</x:f>
        <x:v>315</x:v>
      </x:c>
      <x:c r="L1073" s="18" t="n">
        <x:f>'05 Cargo Register'!N177</x:f>
        <x:v>14</x:v>
      </x:c>
      <x:c r="M1073" s="18" t="n">
        <x:f>'05 Cargo Register'!O177</x:f>
        <x:v>892.5</x:v>
      </x:c>
      <x:c r="N1073" s="18" t="n">
        <x:f>J1073*K1073</x:f>
        <x:v>2520</x:v>
      </x:c>
      <x:c r="O1073" s="18" t="n">
        <x:f>J1073*L1073</x:f>
        <x:v>112</x:v>
      </x:c>
      <x:c r="P1073" s="18" t="n">
        <x:f>J1073*M1073</x:f>
        <x:v>7140</x:v>
      </x:c>
      <x:c r="Q1073" s="22" t="n">
        <x:f>'01 Controls'!$E$24*'02 Cargo Classes'!$M$12</x:f>
        <x:v>0</x:v>
      </x:c>
      <x:c r="R1073" s="22" t="n">
        <x:f>'01 Controls'!$F$24*'02 Cargo Classes'!$N$12</x:f>
        <x:v>0.35</x:v>
      </x:c>
      <x:c r="S1073" s="22" t="n">
        <x:f>'01 Controls'!$G$24*'02 Cargo Classes'!$O$12</x:f>
        <x:v>0.75</x:v>
      </x:c>
      <x:c r="T1073" s="22" t="n">
        <x:f>'01 Controls'!$H$24*'02 Cargo Classes'!$P$12</x:f>
        <x:v>0.03</x:v>
      </x:c>
      <x:c r="U1073" s="22" t="n">
        <x:f>SUM(Q1073:T1073)</x:f>
        <x:v>1.1300000000000001</x:v>
      </x:c>
      <x:c r="V1073" s="18" t="n">
        <x:f>IF(U1073=0,0,N1073*Q1073/U1073)</x:f>
        <x:v>0</x:v>
      </x:c>
      <x:c r="W1073" s="18" t="n">
        <x:f>IF(U1073=0,0,P1073*Q1073/U1073)</x:f>
        <x:v>0</x:v>
      </x:c>
      <x:c r="X1073" s="18" t="n">
        <x:f>MAX(V1073,W1073*'01 Controls'!$E$12)</x:f>
        <x:v>0</x:v>
      </x:c>
      <x:c r="Y1073" s="18" t="n">
        <x:f>IF(U1073=0,0,N1073*R1073/U1073)</x:f>
        <x:v>780.5309734513273</x:v>
      </x:c>
      <x:c r="Z1073" s="18" t="n">
        <x:f>IF(U1073=0,0,P1073*R1073/U1073)</x:f>
        <x:v>2211.504424778761</x:v>
      </x:c>
      <x:c r="AA1073" s="18" t="n">
        <x:f>MAX(Y1073,Z1073*'01 Controls'!$E$13)</x:f>
        <x:v>780.5309734513273</x:v>
      </x:c>
      <x:c r="AB1073" s="18" t="n">
        <x:f>IF(U1073=0,0,N1073*S1073/U1073)</x:f>
        <x:v>1672.5663716814158</x:v>
      </x:c>
      <x:c r="AC1073" s="18" t="n">
        <x:f>IF(U1073=0,0,P1073*S1073/U1073)</x:f>
        <x:v>4738.938053097345</x:v>
      </x:c>
      <x:c r="AD1073" s="18" t="n">
        <x:f>MAX(AB1073,AC1073*'01 Controls'!$E$14)</x:f>
        <x:v>1672.5663716814158</x:v>
      </x:c>
      <x:c r="AE1073" s="18" t="n">
        <x:f>IF(U1073=0,0,N1073*T1073/U1073)</x:f>
        <x:v>66.90265486725663</x:v>
      </x:c>
      <x:c r="AF1073" s="18" t="n">
        <x:f>IF(U1073=0,0,P1073*T1073/U1073)</x:f>
        <x:v>189.5575221238938</x:v>
      </x:c>
      <x:c r="AG1073" s="18" t="n">
        <x:f>MAX(AE1073,AF1073*'01 Controls'!$E$15)</x:f>
        <x:v>66.90265486725663</x:v>
      </x:c>
      <x:c r="AH1073" s="18" t="n">
        <x:f>SUM(V1073,Y1073,AB1073,AE1073)</x:f>
        <x:v>2520</x:v>
      </x:c>
      <x:c r="AI1073" s="18" t="n">
        <x:f>N1073-AH1073</x:f>
        <x:v>0</x:v>
      </x:c>
      <x:c r="AJ1073" s="18" t="n">
        <x:f>V1073*INDEX('07 Mode Capacity'!$P$6:$P$17,MATCH("AIR-"&amp;I1073,'07 Mode Capacity'!$C$6:$C$17,0))</x:f>
        <x:v>0</x:v>
      </x:c>
      <x:c r="AK1073" s="18" t="n">
        <x:f>Y1073*INDEX('07 Mode Capacity'!$P$6:$P$17,MATCH("OCEAN-"&amp;I1073,'07 Mode Capacity'!$C$6:$C$17,0))</x:f>
        <x:v>68.40283105735271</x:v>
      </x:c>
      <x:c r="AL1073" s="18" t="n">
        <x:f>AB1073*INDEX('07 Mode Capacity'!$P$6:$P$17,MATCH("LAND-"&amp;I1073,'07 Mode Capacity'!$C$6:$C$17,0))</x:f>
        <x:v>204.13316228539293</x:v>
      </x:c>
      <x:c r="AM1073" s="18" t="n">
        <x:f>AE1073*INDEX('07 Mode Capacity'!$P$6:$P$17,MATCH("INLAND-"&amp;I1073,'07 Mode Capacity'!$C$6:$C$17,0))</x:f>
        <x:v>42.23125507132907</x:v>
      </x:c>
      <x:c r="AN1073" s="18" t="n">
        <x:f>SUM(AJ1073:AM1073)</x:f>
        <x:v>314.76724841407474</x:v>
      </x:c>
      <x:c r="AO1073" s="17" t="n">
        <x:f>IF(N1073=0,1,AN1073/N1073)</x:f>
        <x:v>0.12490763825955346</x:v>
      </x:c>
      <x:c r="AP1073" s="11" t="str">
        <x:f>IF(AO1073&gt;='01 Controls'!$E$16,"PASS","FAIL")</x:f>
        <x:v>FAIL</x:v>
      </x:c>
      <x:c r="AQ1073" s="11" t="str">
        <x:v>UNQUANTIFIED</x:v>
      </x:c>
      <x:c r="AR1073" s="11" t="str">
        <x:v>Position-class planning record; serial item and receiver open</x:v>
      </x:c>
      <x:c r="AS1073" s="26"/>
      <x:c r="AT1073" s="26"/>
    </x:row>
    <x:row r="1074">
      <x:c r="C1074" s="11" t="str">
        <x:v>C3-M-LAG-LIN-18</x:v>
      </x:c>
      <x:c r="D1074" s="11" t="str">
        <x:v>C3</x:v>
      </x:c>
      <x:c r="E1074" s="11" t="str">
        <x:v>Cascadia earthquake</x:v>
      </x:c>
      <x:c r="F1074" s="11" t="str">
        <x:v>M-LAG</x:v>
      </x:c>
      <x:c r="G1074" s="11" t="str">
        <x:v>Littoral-access group</x:v>
      </x:c>
      <x:c r="H1074" s="11" t="str">
        <x:v>LIN-18</x:v>
      </x:c>
      <x:c r="I1074" s="19" t="n">
        <x:v>72</x:v>
      </x:c>
      <x:c r="J1074" s="21" t="n">
        <x:v>8</x:v>
      </x:c>
      <x:c r="K1074" s="18" t="n">
        <x:f>'05 Cargo Register'!K178</x:f>
        <x:v>168</x:v>
      </x:c>
      <x:c r="L1074" s="18" t="n">
        <x:f>'05 Cargo Register'!N178</x:f>
        <x:v>12</x:v>
      </x:c>
      <x:c r="M1074" s="18" t="n">
        <x:f>'05 Cargo Register'!O178</x:f>
        <x:v>528</x:v>
      </x:c>
      <x:c r="N1074" s="18" t="n">
        <x:f>J1074*K1074</x:f>
        <x:v>1344</x:v>
      </x:c>
      <x:c r="O1074" s="18" t="n">
        <x:f>J1074*L1074</x:f>
        <x:v>96</x:v>
      </x:c>
      <x:c r="P1074" s="18" t="n">
        <x:f>J1074*M1074</x:f>
        <x:v>4224</x:v>
      </x:c>
      <x:c r="Q1074" s="22" t="n">
        <x:f>'01 Controls'!$E$24*'02 Cargo Classes'!$M$13</x:f>
        <x:v>0</x:v>
      </x:c>
      <x:c r="R1074" s="22" t="n">
        <x:f>'01 Controls'!$F$24*'02 Cargo Classes'!$N$13</x:f>
        <x:v>0.42</x:v>
      </x:c>
      <x:c r="S1074" s="22" t="n">
        <x:f>'01 Controls'!$G$24*'02 Cargo Classes'!$O$13</x:f>
        <x:v>0.5</x:v>
      </x:c>
      <x:c r="T1074" s="22" t="n">
        <x:f>'01 Controls'!$H$24*'02 Cargo Classes'!$P$13</x:f>
        <x:v>0.05</x:v>
      </x:c>
      <x:c r="U1074" s="22" t="n">
        <x:f>SUM(Q1074:T1074)</x:f>
        <x:v>0.97</x:v>
      </x:c>
      <x:c r="V1074" s="18" t="n">
        <x:f>IF(U1074=0,0,N1074*Q1074/U1074)</x:f>
        <x:v>0</x:v>
      </x:c>
      <x:c r="W1074" s="18" t="n">
        <x:f>IF(U1074=0,0,P1074*Q1074/U1074)</x:f>
        <x:v>0</x:v>
      </x:c>
      <x:c r="X1074" s="18" t="n">
        <x:f>MAX(V1074,W1074*'01 Controls'!$E$12)</x:f>
        <x:v>0</x:v>
      </x:c>
      <x:c r="Y1074" s="18" t="n">
        <x:f>IF(U1074=0,0,N1074*R1074/U1074)</x:f>
        <x:v>581.9381443298969</x:v>
      </x:c>
      <x:c r="Z1074" s="18" t="n">
        <x:f>IF(U1074=0,0,P1074*R1074/U1074)</x:f>
        <x:v>1828.9484536082473</x:v>
      </x:c>
      <x:c r="AA1074" s="18" t="n">
        <x:f>MAX(Y1074,Z1074*'01 Controls'!$E$13)</x:f>
        <x:v>581.9381443298969</x:v>
      </x:c>
      <x:c r="AB1074" s="18" t="n">
        <x:f>IF(U1074=0,0,N1074*S1074/U1074)</x:f>
        <x:v>692.7835051546392</x:v>
      </x:c>
      <x:c r="AC1074" s="18" t="n">
        <x:f>IF(U1074=0,0,P1074*S1074/U1074)</x:f>
        <x:v>2177.319587628866</x:v>
      </x:c>
      <x:c r="AD1074" s="18" t="n">
        <x:f>MAX(AB1074,AC1074*'01 Controls'!$E$14)</x:f>
        <x:v>692.7835051546392</x:v>
      </x:c>
      <x:c r="AE1074" s="18" t="n">
        <x:f>IF(U1074=0,0,N1074*T1074/U1074)</x:f>
        <x:v>69.27835051546393</x:v>
      </x:c>
      <x:c r="AF1074" s="18" t="n">
        <x:f>IF(U1074=0,0,P1074*T1074/U1074)</x:f>
        <x:v>217.73195876288662</x:v>
      </x:c>
      <x:c r="AG1074" s="18" t="n">
        <x:f>MAX(AE1074,AF1074*'01 Controls'!$E$15)</x:f>
        <x:v>69.27835051546393</x:v>
      </x:c>
      <x:c r="AH1074" s="18" t="n">
        <x:f>SUM(V1074,Y1074,AB1074,AE1074)</x:f>
        <x:v>1344</x:v>
      </x:c>
      <x:c r="AI1074" s="18" t="n">
        <x:f>N1074-AH1074</x:f>
        <x:v>0</x:v>
      </x:c>
      <x:c r="AJ1074" s="18" t="n">
        <x:f>V1074*INDEX('07 Mode Capacity'!$P$6:$P$17,MATCH("AIR-"&amp;I1074,'07 Mode Capacity'!$C$6:$C$17,0))</x:f>
        <x:v>0</x:v>
      </x:c>
      <x:c r="AK1074" s="18" t="n">
        <x:f>Y1074*INDEX('07 Mode Capacity'!$P$6:$P$17,MATCH("OCEAN-"&amp;I1074,'07 Mode Capacity'!$C$6:$C$17,0))</x:f>
        <x:v>455.5225446237534</x:v>
      </x:c>
      <x:c r="AL1074" s="18" t="n">
        <x:f>AB1074*INDEX('07 Mode Capacity'!$P$6:$P$17,MATCH("LAND-"&amp;I1074,'07 Mode Capacity'!$C$6:$C$17,0))</x:f>
        <x:v>495.34728974461046</x:v>
      </x:c>
      <x:c r="AM1074" s="18" t="n">
        <x:f>AE1074*INDEX('07 Mode Capacity'!$P$6:$P$17,MATCH("INLAND-"&amp;I1074,'07 Mode Capacity'!$C$6:$C$17,0))</x:f>
        <x:v>69.27835051546393</x:v>
      </x:c>
      <x:c r="AN1074" s="18" t="n">
        <x:f>SUM(AJ1074:AM1074)</x:f>
        <x:v>1020.1481848838278</x:v>
      </x:c>
      <x:c r="AO1074" s="17" t="n">
        <x:f>IF(N1074=0,1,AN1074/N1074)</x:f>
        <x:v>0.7590388280385623</x:v>
      </x:c>
      <x:c r="AP1074" s="11" t="str">
        <x:f>IF(AO1074&gt;='01 Controls'!$E$16,"PASS","FAIL")</x:f>
        <x:v>FAIL</x:v>
      </x:c>
      <x:c r="AQ1074" s="11" t="str">
        <x:v>UNQUANTIFIED</x:v>
      </x:c>
      <x:c r="AR1074" s="11" t="str">
        <x:v>Position-class planning record; serial item and receiver open</x:v>
      </x:c>
      <x:c r="AS1074" s="26"/>
      <x:c r="AT1074" s="26"/>
    </x:row>
    <x:row r="1075">
      <x:c r="C1075" s="11" t="str">
        <x:v>C3-M-LAG-BLK-08</x:v>
      </x:c>
      <x:c r="D1075" s="11" t="str">
        <x:v>C3</x:v>
      </x:c>
      <x:c r="E1075" s="11" t="str">
        <x:v>Cascadia earthquake</x:v>
      </x:c>
      <x:c r="F1075" s="11" t="str">
        <x:v>M-LAG</x:v>
      </x:c>
      <x:c r="G1075" s="11" t="str">
        <x:v>Littoral-access group</x:v>
      </x:c>
      <x:c r="H1075" s="11" t="str">
        <x:v>BLK-08</x:v>
      </x:c>
      <x:c r="I1075" s="19" t="n">
        <x:v>48</x:v>
      </x:c>
      <x:c r="J1075" s="21" t="n">
        <x:v>8</x:v>
      </x:c>
      <x:c r="K1075" s="18" t="n">
        <x:f>'05 Cargo Register'!K179</x:f>
        <x:v>105</x:v>
      </x:c>
      <x:c r="L1075" s="18" t="n">
        <x:f>'05 Cargo Register'!N179</x:f>
        <x:v>17</x:v>
      </x:c>
      <x:c r="M1075" s="18" t="n">
        <x:f>'05 Cargo Register'!O179</x:f>
        <x:v>867</x:v>
      </x:c>
      <x:c r="N1075" s="18" t="n">
        <x:f>J1075*K1075</x:f>
        <x:v>840</x:v>
      </x:c>
      <x:c r="O1075" s="18" t="n">
        <x:f>J1075*L1075</x:f>
        <x:v>136</x:v>
      </x:c>
      <x:c r="P1075" s="18" t="n">
        <x:f>J1075*M1075</x:f>
        <x:v>6936</x:v>
      </x:c>
      <x:c r="Q1075" s="22" t="n">
        <x:f>'01 Controls'!$E$24*'02 Cargo Classes'!$M$14</x:f>
        <x:v>0.1</x:v>
      </x:c>
      <x:c r="R1075" s="22" t="n">
        <x:f>'01 Controls'!$F$24*'02 Cargo Classes'!$N$14</x:f>
        <x:v>0.27999999999999997</x:v>
      </x:c>
      <x:c r="S1075" s="22" t="n">
        <x:f>'01 Controls'!$G$24*'02 Cargo Classes'!$O$14</x:f>
        <x:v>0.5</x:v>
      </x:c>
      <x:c r="T1075" s="22" t="n">
        <x:f>'01 Controls'!$H$24*'02 Cargo Classes'!$P$14</x:f>
        <x:v>0.025</x:v>
      </x:c>
      <x:c r="U1075" s="22" t="n">
        <x:f>SUM(Q1075:T1075)</x:f>
        <x:v>0.905</x:v>
      </x:c>
      <x:c r="V1075" s="18" t="n">
        <x:f>IF(U1075=0,0,N1075*Q1075/U1075)</x:f>
        <x:v>92.81767955801105</x:v>
      </x:c>
      <x:c r="W1075" s="18" t="n">
        <x:f>IF(U1075=0,0,P1075*Q1075/U1075)</x:f>
        <x:v>766.4088397790056</x:v>
      </x:c>
      <x:c r="X1075" s="18" t="n">
        <x:f>MAX(V1075,W1075*'01 Controls'!$E$12)</x:f>
        <x:v>191.6022099447514</x:v>
      </x:c>
      <x:c r="Y1075" s="18" t="n">
        <x:f>IF(U1075=0,0,N1075*R1075/U1075)</x:f>
        <x:v>259.88950276243094</x:v>
      </x:c>
      <x:c r="Z1075" s="18" t="n">
        <x:f>IF(U1075=0,0,P1075*R1075/U1075)</x:f>
        <x:v>2145.944751381215</x:v>
      </x:c>
      <x:c r="AA1075" s="18" t="n">
        <x:f>MAX(Y1075,Z1075*'01 Controls'!$E$13)</x:f>
        <x:v>321.89171270718225</x:v>
      </x:c>
      <x:c r="AB1075" s="18" t="n">
        <x:f>IF(U1075=0,0,N1075*S1075/U1075)</x:f>
        <x:v>464.08839779005524</x:v>
      </x:c>
      <x:c r="AC1075" s="18" t="n">
        <x:f>IF(U1075=0,0,P1075*S1075/U1075)</x:f>
        <x:v>3832.0441988950274</x:v>
      </x:c>
      <x:c r="AD1075" s="18" t="n">
        <x:f>MAX(AB1075,AC1075*'01 Controls'!$E$14)</x:f>
        <x:v>766.4088397790056</x:v>
      </x:c>
      <x:c r="AE1075" s="18" t="n">
        <x:f>IF(U1075=0,0,N1075*T1075/U1075)</x:f>
        <x:v>23.204419889502763</x:v>
      </x:c>
      <x:c r="AF1075" s="18" t="n">
        <x:f>IF(U1075=0,0,P1075*T1075/U1075)</x:f>
        <x:v>191.6022099447514</x:v>
      </x:c>
      <x:c r="AG1075" s="18" t="n">
        <x:f>MAX(AE1075,AF1075*'01 Controls'!$E$15)</x:f>
        <x:v>34.48839779005525</x:v>
      </x:c>
      <x:c r="AH1075" s="18" t="n">
        <x:f>SUM(V1075,Y1075,AB1075,AE1075)</x:f>
        <x:v>840</x:v>
      </x:c>
      <x:c r="AI1075" s="18" t="n">
        <x:f>N1075-AH1075</x:f>
        <x:v>0</x:v>
      </x:c>
      <x:c r="AJ1075" s="18" t="n">
        <x:f>V1075*INDEX('07 Mode Capacity'!$P$6:$P$17,MATCH("AIR-"&amp;I1075,'07 Mode Capacity'!$C$6:$C$17,0))</x:f>
        <x:v>26.020105299779647</x:v>
      </x:c>
      <x:c r="AK1075" s="18" t="n">
        <x:f>Y1075*INDEX('07 Mode Capacity'!$P$6:$P$17,MATCH("OCEAN-"&amp;I1075,'07 Mode Capacity'!$C$6:$C$17,0))</x:f>
        <x:v>22.77574927287177</x:v>
      </x:c>
      <x:c r="AL1075" s="18" t="n">
        <x:f>AB1075*INDEX('07 Mode Capacity'!$P$6:$P$17,MATCH("LAND-"&amp;I1075,'07 Mode Capacity'!$C$6:$C$17,0))</x:f>
        <x:v>56.64100021669589</x:v>
      </x:c>
      <x:c r="AM1075" s="18" t="n">
        <x:f>AE1075*INDEX('07 Mode Capacity'!$P$6:$P$17,MATCH("INLAND-"&amp;I1075,'07 Mode Capacity'!$C$6:$C$17,0))</x:f>
        <x:v>14.647427326765456</x:v>
      </x:c>
      <x:c r="AN1075" s="18" t="n">
        <x:f>SUM(AJ1075:AM1075)</x:f>
        <x:v>120.08428211611276</x:v>
      </x:c>
      <x:c r="AO1075" s="17" t="n">
        <x:f>IF(N1075=0,1,AN1075/N1075)</x:f>
        <x:v>0.14295747870965805</x:v>
      </x:c>
      <x:c r="AP1075" s="11" t="str">
        <x:f>IF(AO1075&gt;='01 Controls'!$E$16,"PASS","FAIL")</x:f>
        <x:v>FAIL</x:v>
      </x:c>
      <x:c r="AQ1075" s="11" t="str">
        <x:v>UNQUANTIFIED</x:v>
      </x:c>
      <x:c r="AR1075" s="11" t="str">
        <x:v>Position-class planning record; serial item and receiver open</x:v>
      </x:c>
      <x:c r="AS1075" s="26"/>
      <x:c r="AT1075" s="26"/>
    </x:row>
    <x:row r="1076">
      <x:c r="C1076" s="11" t="str">
        <x:v>C3-M-LAG-OOG-80</x:v>
      </x:c>
      <x:c r="D1076" s="11" t="str">
        <x:v>C3</x:v>
      </x:c>
      <x:c r="E1076" s="11" t="str">
        <x:v>Cascadia earthquake</x:v>
      </x:c>
      <x:c r="F1076" s="11" t="str">
        <x:v>M-LAG</x:v>
      </x:c>
      <x:c r="G1076" s="11" t="str">
        <x:v>Littoral-access group</x:v>
      </x:c>
      <x:c r="H1076" s="11" t="str">
        <x:v>OOG-80</x:v>
      </x:c>
      <x:c r="I1076" s="19" t="n">
        <x:v>72</x:v>
      </x:c>
      <x:c r="J1076" s="21" t="n">
        <x:v>8</x:v>
      </x:c>
      <x:c r="K1076" s="18" t="n">
        <x:f>'05 Cargo Register'!K180</x:f>
        <x:v>420</x:v>
      </x:c>
      <x:c r="L1076" s="18" t="n">
        <x:f>'05 Cargo Register'!N180</x:f>
        <x:v>7</x:v>
      </x:c>
      <x:c r="M1076" s="18" t="n">
        <x:f>'05 Cargo Register'!O180</x:f>
        <x:v>1232</x:v>
      </x:c>
      <x:c r="N1076" s="18" t="n">
        <x:f>J1076*K1076</x:f>
        <x:v>3360</x:v>
      </x:c>
      <x:c r="O1076" s="18" t="n">
        <x:f>J1076*L1076</x:f>
        <x:v>56</x:v>
      </x:c>
      <x:c r="P1076" s="18" t="n">
        <x:f>J1076*M1076</x:f>
        <x:v>9856</x:v>
      </x:c>
      <x:c r="Q1076" s="22" t="n">
        <x:f>'01 Controls'!$E$24*'02 Cargo Classes'!$M$15</x:f>
        <x:v>0</x:v>
      </x:c>
      <x:c r="R1076" s="22" t="n">
        <x:f>'01 Controls'!$F$24*'02 Cargo Classes'!$N$15</x:f>
        <x:v>0.7</x:v>
      </x:c>
      <x:c r="S1076" s="22" t="n">
        <x:f>'01 Controls'!$G$24*'02 Cargo Classes'!$O$15</x:f>
        <x:v>0.3</x:v>
      </x:c>
      <x:c r="T1076" s="22" t="n">
        <x:f>'01 Controls'!$H$24*'02 Cargo Classes'!$P$15</x:f>
        <x:v>0.025</x:v>
      </x:c>
      <x:c r="U1076" s="22" t="n">
        <x:f>SUM(Q1076:T1076)</x:f>
        <x:v>1.025</x:v>
      </x:c>
      <x:c r="V1076" s="18" t="n">
        <x:f>IF(U1076=0,0,N1076*Q1076/U1076)</x:f>
        <x:v>0</x:v>
      </x:c>
      <x:c r="W1076" s="18" t="n">
        <x:f>IF(U1076=0,0,P1076*Q1076/U1076)</x:f>
        <x:v>0</x:v>
      </x:c>
      <x:c r="X1076" s="18" t="n">
        <x:f>MAX(V1076,W1076*'01 Controls'!$E$12)</x:f>
        <x:v>0</x:v>
      </x:c>
      <x:c r="Y1076" s="18" t="n">
        <x:f>IF(U1076=0,0,N1076*R1076/U1076)</x:f>
        <x:v>2294.6341463414637</x:v>
      </x:c>
      <x:c r="Z1076" s="18" t="n">
        <x:f>IF(U1076=0,0,P1076*R1076/U1076)</x:f>
        <x:v>6730.926829268293</x:v>
      </x:c>
      <x:c r="AA1076" s="18" t="n">
        <x:f>MAX(Y1076,Z1076*'01 Controls'!$E$13)</x:f>
        <x:v>2294.6341463414637</x:v>
      </x:c>
      <x:c r="AB1076" s="18" t="n">
        <x:f>IF(U1076=0,0,N1076*S1076/U1076)</x:f>
        <x:v>983.4146341463415</x:v>
      </x:c>
      <x:c r="AC1076" s="18" t="n">
        <x:f>IF(U1076=0,0,P1076*S1076/U1076)</x:f>
        <x:v>2884.682926829268</x:v>
      </x:c>
      <x:c r="AD1076" s="18" t="n">
        <x:f>MAX(AB1076,AC1076*'01 Controls'!$E$14)</x:f>
        <x:v>983.4146341463415</x:v>
      </x:c>
      <x:c r="AE1076" s="18" t="n">
        <x:f>IF(U1076=0,0,N1076*T1076/U1076)</x:f>
        <x:v>81.95121951219512</x:v>
      </x:c>
      <x:c r="AF1076" s="18" t="n">
        <x:f>IF(U1076=0,0,P1076*T1076/U1076)</x:f>
        <x:v>240.39024390243904</x:v>
      </x:c>
      <x:c r="AG1076" s="18" t="n">
        <x:f>MAX(AE1076,AF1076*'01 Controls'!$E$15)</x:f>
        <x:v>81.95121951219512</x:v>
      </x:c>
      <x:c r="AH1076" s="18" t="n">
        <x:f>SUM(V1076,Y1076,AB1076,AE1076)</x:f>
        <x:v>3360.0000000000005</x:v>
      </x:c>
      <x:c r="AI1076" s="18" t="n">
        <x:f>N1076-AH1076</x:f>
        <x:v>-4.547473508864641e-13</x:v>
      </x:c>
      <x:c r="AJ1076" s="18" t="n">
        <x:f>V1076*INDEX('07 Mode Capacity'!$P$6:$P$17,MATCH("AIR-"&amp;I1076,'07 Mode Capacity'!$C$6:$C$17,0))</x:f>
        <x:v>0</x:v>
      </x:c>
      <x:c r="AK1076" s="18" t="n">
        <x:f>Y1076*INDEX('07 Mode Capacity'!$P$6:$P$17,MATCH("OCEAN-"&amp;I1076,'07 Mode Capacity'!$C$6:$C$17,0))</x:f>
        <x:v>1796.1661312400036</x:v>
      </x:c>
      <x:c r="AL1076" s="18" t="n">
        <x:f>AB1076*INDEX('07 Mode Capacity'!$P$6:$P$17,MATCH("LAND-"&amp;I1076,'07 Mode Capacity'!$C$6:$C$17,0))</x:f>
        <x:v>703.1515186130812</x:v>
      </x:c>
      <x:c r="AM1076" s="18" t="n">
        <x:f>AE1076*INDEX('07 Mode Capacity'!$P$6:$P$17,MATCH("INLAND-"&amp;I1076,'07 Mode Capacity'!$C$6:$C$17,0))</x:f>
        <x:v>81.95121951219512</x:v>
      </x:c>
      <x:c r="AN1076" s="18" t="n">
        <x:f>SUM(AJ1076:AM1076)</x:f>
        <x:v>2581.26886936528</x:v>
      </x:c>
      <x:c r="AO1076" s="17" t="n">
        <x:f>IF(N1076=0,1,AN1076/N1076)</x:f>
        <x:v>0.7682347825491904</x:v>
      </x:c>
      <x:c r="AP1076" s="11" t="str">
        <x:f>IF(AO1076&gt;='01 Controls'!$E$16,"PASS","FAIL")</x:f>
        <x:v>FAIL</x:v>
      </x:c>
      <x:c r="AQ1076" s="11" t="str">
        <x:v>UNQUANTIFIED</x:v>
      </x:c>
      <x:c r="AR1076" s="11" t="str">
        <x:v>Position-class planning record; serial item and receiver open</x:v>
      </x:c>
      <x:c r="AS1076" s="26"/>
      <x:c r="AT1076" s="26"/>
    </x:row>
    <x:row r="1077">
      <x:c r="C1077" s="11" t="str">
        <x:v>C3-M-IWG-APL-45</x:v>
      </x:c>
      <x:c r="D1077" s="11" t="str">
        <x:v>C3</x:v>
      </x:c>
      <x:c r="E1077" s="11" t="str">
        <x:v>Cascadia earthquake</x:v>
      </x:c>
      <x:c r="F1077" s="11" t="str">
        <x:v>M-IWG</x:v>
      </x:c>
      <x:c r="G1077" s="11" t="str">
        <x:v>Inland-waterway group</x:v>
      </x:c>
      <x:c r="H1077" s="11" t="str">
        <x:v>APL-45</x:v>
      </x:c>
      <x:c r="I1077" s="19" t="n">
        <x:v>24</x:v>
      </x:c>
      <x:c r="J1077" s="21" t="n">
        <x:v>2</x:v>
      </x:c>
      <x:c r="K1077" s="18" t="n">
        <x:f>'05 Cargo Register'!K181</x:f>
        <x:v>63</x:v>
      </x:c>
      <x:c r="L1077" s="18" t="n">
        <x:f>'05 Cargo Register'!N181</x:f>
        <x:v>17</x:v>
      </x:c>
      <x:c r="M1077" s="18" t="n">
        <x:f>'05 Cargo Register'!O181</x:f>
        <x:v>127.5</x:v>
      </x:c>
      <x:c r="N1077" s="18" t="n">
        <x:f>J1077*K1077</x:f>
        <x:v>126</x:v>
      </x:c>
      <x:c r="O1077" s="18" t="n">
        <x:f>J1077*L1077</x:f>
        <x:v>34</x:v>
      </x:c>
      <x:c r="P1077" s="18" t="n">
        <x:f>J1077*M1077</x:f>
        <x:v>255</x:v>
      </x:c>
      <x:c r="Q1077" s="22" t="n">
        <x:f>'01 Controls'!$E$24*'02 Cargo Classes'!$M$6</x:f>
        <x:v>0.30000000000000004</x:v>
      </x:c>
      <x:c r="R1077" s="22" t="n">
        <x:f>'01 Controls'!$F$24*'02 Cargo Classes'!$N$6</x:f>
        <x:v>0.13999999999999999</x:v>
      </x:c>
      <x:c r="S1077" s="22" t="n">
        <x:f>'01 Controls'!$G$24*'02 Cargo Classes'!$O$6</x:f>
        <x:v>0.5</x:v>
      </x:c>
      <x:c r="T1077" s="22" t="n">
        <x:f>'01 Controls'!$H$24*'02 Cargo Classes'!$P$6</x:f>
        <x:v>0.015</x:v>
      </x:c>
      <x:c r="U1077" s="22" t="n">
        <x:f>SUM(Q1077:T1077)</x:f>
        <x:v>0.9550000000000001</x:v>
      </x:c>
      <x:c r="V1077" s="18" t="n">
        <x:f>IF(U1077=0,0,N1077*Q1077/U1077)</x:f>
        <x:v>39.58115183246073</x:v>
      </x:c>
      <x:c r="W1077" s="18" t="n">
        <x:f>IF(U1077=0,0,P1077*Q1077/U1077)</x:f>
        <x:v>80.10471204188482</x:v>
      </x:c>
      <x:c r="X1077" s="18" t="n">
        <x:f>MAX(V1077,W1077*'01 Controls'!$E$12)</x:f>
        <x:v>39.58115183246073</x:v>
      </x:c>
      <x:c r="Y1077" s="18" t="n">
        <x:f>IF(U1077=0,0,N1077*R1077/U1077)</x:f>
        <x:v>18.47120418848167</x:v>
      </x:c>
      <x:c r="Z1077" s="18" t="n">
        <x:f>IF(U1077=0,0,P1077*R1077/U1077)</x:f>
        <x:v>37.38219895287958</x:v>
      </x:c>
      <x:c r="AA1077" s="18" t="n">
        <x:f>MAX(Y1077,Z1077*'01 Controls'!$E$13)</x:f>
        <x:v>18.47120418848167</x:v>
      </x:c>
      <x:c r="AB1077" s="18" t="n">
        <x:f>IF(U1077=0,0,N1077*S1077/U1077)</x:f>
        <x:v>65.96858638743456</x:v>
      </x:c>
      <x:c r="AC1077" s="18" t="n">
        <x:f>IF(U1077=0,0,P1077*S1077/U1077)</x:f>
        <x:v>133.50785340314135</x:v>
      </x:c>
      <x:c r="AD1077" s="18" t="n">
        <x:f>MAX(AB1077,AC1077*'01 Controls'!$E$14)</x:f>
        <x:v>65.96858638743456</x:v>
      </x:c>
      <x:c r="AE1077" s="18" t="n">
        <x:f>IF(U1077=0,0,N1077*T1077/U1077)</x:f>
        <x:v>1.9790575916230364</x:v>
      </x:c>
      <x:c r="AF1077" s="18" t="n">
        <x:f>IF(U1077=0,0,P1077*T1077/U1077)</x:f>
        <x:v>4.00523560209424</x:v>
      </x:c>
      <x:c r="AG1077" s="18" t="n">
        <x:f>MAX(AE1077,AF1077*'01 Controls'!$E$15)</x:f>
        <x:v>1.9790575916230364</x:v>
      </x:c>
      <x:c r="AH1077" s="18" t="n">
        <x:f>SUM(V1077,Y1077,AB1077,AE1077)</x:f>
        <x:v>125.99999999999999</x:v>
      </x:c>
      <x:c r="AI1077" s="18" t="n">
        <x:f>N1077-AH1077</x:f>
        <x:v>1.4210854715202004e-14</x:v>
      </x:c>
      <x:c r="AJ1077" s="18" t="n">
        <x:f>V1077*INDEX('07 Mode Capacity'!$P$6:$P$17,MATCH("AIR-"&amp;I1077,'07 Mode Capacity'!$C$6:$C$17,0))</x:f>
        <x:v>8.031572528072532</x:v>
      </x:c>
      <x:c r="AK1077" s="18" t="n">
        <x:f>Y1077*INDEX('07 Mode Capacity'!$P$6:$P$17,MATCH("OCEAN-"&amp;I1077,'07 Mode Capacity'!$C$6:$C$17,0))</x:f>
        <x:v>2.772325472032009</x:v>
      </x:c>
      <x:c r="AL1077" s="18" t="n">
        <x:f>AB1077*INDEX('07 Mode Capacity'!$P$6:$P$17,MATCH("LAND-"&amp;I1077,'07 Mode Capacity'!$C$6:$C$17,0))</x:f>
        <x:v>25.233045264629325</x:v>
      </x:c>
      <x:c r="AM1077" s="18" t="n">
        <x:f>AE1077*INDEX('07 Mode Capacity'!$P$6:$P$17,MATCH("INLAND-"&amp;I1077,'07 Mode Capacity'!$C$6:$C$17,0))</x:f>
        <x:v>1.9790575916230364</x:v>
      </x:c>
      <x:c r="AN1077" s="18" t="n">
        <x:f>SUM(AJ1077:AM1077)</x:f>
        <x:v>38.016000856356904</x:v>
      </x:c>
      <x:c r="AO1077" s="17" t="n">
        <x:f>IF(N1077=0,1,AN1077/N1077)</x:f>
        <x:v>0.3017142925107691</x:v>
      </x:c>
      <x:c r="AP1077" s="11" t="str">
        <x:f>IF(AO1077&gt;='01 Controls'!$E$16,"PASS","FAIL")</x:f>
        <x:v>FAIL</x:v>
      </x:c>
      <x:c r="AQ1077" s="11" t="str">
        <x:v>UNQUANTIFIED</x:v>
      </x:c>
      <x:c r="AR1077" s="11" t="str">
        <x:v>Position-class planning record; serial item and receiver open</x:v>
      </x:c>
      <x:c r="AS1077" s="26"/>
      <x:c r="AT1077" s="26"/>
    </x:row>
    <x:row r="1078">
      <x:c r="C1078" s="11" t="str">
        <x:v>C3-M-IWG-ISO-18</x:v>
      </x:c>
      <x:c r="D1078" s="11" t="str">
        <x:v>C3</x:v>
      </x:c>
      <x:c r="E1078" s="11" t="str">
        <x:v>Cascadia earthquake</x:v>
      </x:c>
      <x:c r="F1078" s="11" t="str">
        <x:v>M-IWG</x:v>
      </x:c>
      <x:c r="G1078" s="11" t="str">
        <x:v>Inland-waterway group</x:v>
      </x:c>
      <x:c r="H1078" s="11" t="str">
        <x:v>ISO-18</x:v>
      </x:c>
      <x:c r="I1078" s="19" t="n">
        <x:v>48</x:v>
      </x:c>
      <x:c r="J1078" s="21" t="n">
        <x:v>2</x:v>
      </x:c>
      <x:c r="K1078" s="18" t="n">
        <x:f>'05 Cargo Register'!K182</x:f>
        <x:v>252</x:v>
      </x:c>
      <x:c r="L1078" s="18" t="n">
        <x:f>'05 Cargo Register'!N182</x:f>
        <x:v>17</x:v>
      </x:c>
      <x:c r="M1078" s="18" t="n">
        <x:f>'05 Cargo Register'!O182</x:f>
        <x:v>448.8</x:v>
      </x:c>
      <x:c r="N1078" s="18" t="n">
        <x:f>J1078*K1078</x:f>
        <x:v>504</x:v>
      </x:c>
      <x:c r="O1078" s="18" t="n">
        <x:f>J1078*L1078</x:f>
        <x:v>34</x:v>
      </x:c>
      <x:c r="P1078" s="18" t="n">
        <x:f>J1078*M1078</x:f>
        <x:v>897.6</x:v>
      </x:c>
      <x:c r="Q1078" s="22" t="n">
        <x:f>'01 Controls'!$E$24*'02 Cargo Classes'!$M$7</x:f>
        <x:v>0.020000000000000004</x:v>
      </x:c>
      <x:c r="R1078" s="22" t="n">
        <x:f>'01 Controls'!$F$24*'02 Cargo Classes'!$N$7</x:f>
        <x:v>0.35</x:v>
      </x:c>
      <x:c r="S1078" s="22" t="n">
        <x:f>'01 Controls'!$G$24*'02 Cargo Classes'!$O$7</x:f>
        <x:v>0.6</x:v>
      </x:c>
      <x:c r="T1078" s="22" t="n">
        <x:f>'01 Controls'!$H$24*'02 Cargo Classes'!$P$7</x:f>
        <x:v>0.04000000000000001</x:v>
      </x:c>
      <x:c r="U1078" s="22" t="n">
        <x:f>SUM(Q1078:T1078)</x:f>
        <x:v>1.01</x:v>
      </x:c>
      <x:c r="V1078" s="18" t="n">
        <x:f>IF(U1078=0,0,N1078*Q1078/U1078)</x:f>
        <x:v>9.980198019801982</x:v>
      </x:c>
      <x:c r="W1078" s="18" t="n">
        <x:f>IF(U1078=0,0,P1078*Q1078/U1078)</x:f>
        <x:v>17.77425742574258</x:v>
      </x:c>
      <x:c r="X1078" s="18" t="n">
        <x:f>MAX(V1078,W1078*'01 Controls'!$E$12)</x:f>
        <x:v>9.980198019801982</x:v>
      </x:c>
      <x:c r="Y1078" s="18" t="n">
        <x:f>IF(U1078=0,0,N1078*R1078/U1078)</x:f>
        <x:v>174.65346534653463</x:v>
      </x:c>
      <x:c r="Z1078" s="18" t="n">
        <x:f>IF(U1078=0,0,P1078*R1078/U1078)</x:f>
        <x:v>311.049504950495</x:v>
      </x:c>
      <x:c r="AA1078" s="18" t="n">
        <x:f>MAX(Y1078,Z1078*'01 Controls'!$E$13)</x:f>
        <x:v>174.65346534653463</x:v>
      </x:c>
      <x:c r="AB1078" s="18" t="n">
        <x:f>IF(U1078=0,0,N1078*S1078/U1078)</x:f>
        <x:v>299.40594059405936</x:v>
      </x:c>
      <x:c r="AC1078" s="18" t="n">
        <x:f>IF(U1078=0,0,P1078*S1078/U1078)</x:f>
        <x:v>533.2277227722772</x:v>
      </x:c>
      <x:c r="AD1078" s="18" t="n">
        <x:f>MAX(AB1078,AC1078*'01 Controls'!$E$14)</x:f>
        <x:v>299.40594059405936</x:v>
      </x:c>
      <x:c r="AE1078" s="18" t="n">
        <x:f>IF(U1078=0,0,N1078*T1078/U1078)</x:f>
        <x:v>19.960396039603964</x:v>
      </x:c>
      <x:c r="AF1078" s="18" t="n">
        <x:f>IF(U1078=0,0,P1078*T1078/U1078)</x:f>
        <x:v>35.54851485148516</x:v>
      </x:c>
      <x:c r="AG1078" s="18" t="n">
        <x:f>MAX(AE1078,AF1078*'01 Controls'!$E$15)</x:f>
        <x:v>19.960396039603964</x:v>
      </x:c>
      <x:c r="AH1078" s="18" t="n">
        <x:f>SUM(V1078,Y1078,AB1078,AE1078)</x:f>
        <x:v>503.99999999999994</x:v>
      </x:c>
      <x:c r="AI1078" s="18" t="n">
        <x:f>N1078-AH1078</x:f>
        <x:v>5.684341886080802e-14</x:v>
      </x:c>
      <x:c r="AJ1078" s="18" t="n">
        <x:f>V1078*INDEX('07 Mode Capacity'!$P$6:$P$17,MATCH("AIR-"&amp;I1078,'07 Mode Capacity'!$C$6:$C$17,0))</x:f>
        <x:v>2.797805381738683</x:v>
      </x:c>
      <x:c r="AK1078" s="18" t="n">
        <x:f>Y1078*INDEX('07 Mode Capacity'!$P$6:$P$17,MATCH("OCEAN-"&amp;I1078,'07 Mode Capacity'!$C$6:$C$17,0))</x:f>
        <x:v>15.305980018773974</x:v>
      </x:c>
      <x:c r="AL1078" s="18" t="n">
        <x:f>AB1078*INDEX('07 Mode Capacity'!$P$6:$P$17,MATCH("LAND-"&amp;I1078,'07 Mode Capacity'!$C$6:$C$17,0))</x:f>
        <x:v>36.541857169504</x:v>
      </x:c>
      <x:c r="AM1078" s="18" t="n">
        <x:f>AE1078*INDEX('07 Mode Capacity'!$P$6:$P$17,MATCH("INLAND-"&amp;I1078,'07 Mode Capacity'!$C$6:$C$17,0))</x:f>
        <x:v>12.599687981677059</x:v>
      </x:c>
      <x:c r="AN1078" s="18" t="n">
        <x:f>SUM(AJ1078:AM1078)</x:f>
        <x:v>67.24533055169371</x:v>
      </x:c>
      <x:c r="AO1078" s="17" t="n">
        <x:f>IF(N1078=0,1,AN1078/N1078)</x:f>
        <x:v>0.1334232749041542</x:v>
      </x:c>
      <x:c r="AP1078" s="11" t="str">
        <x:f>IF(AO1078&gt;='01 Controls'!$E$16,"PASS","FAIL")</x:f>
        <x:v>FAIL</x:v>
      </x:c>
      <x:c r="AQ1078" s="11" t="str">
        <x:v>UNQUANTIFIED</x:v>
      </x:c>
      <x:c r="AR1078" s="11" t="str">
        <x:v>Position-class planning record; serial item and receiver open</x:v>
      </x:c>
      <x:c r="AS1078" s="26"/>
      <x:c r="AT1078" s="26"/>
    </x:row>
    <x:row r="1079">
      <x:c r="C1079" s="11" t="str">
        <x:v>C3-M-IWG-COL-12</x:v>
      </x:c>
      <x:c r="D1079" s="11" t="str">
        <x:v>C3</x:v>
      </x:c>
      <x:c r="E1079" s="11" t="str">
        <x:v>Cascadia earthquake</x:v>
      </x:c>
      <x:c r="F1079" s="11" t="str">
        <x:v>M-IWG</x:v>
      </x:c>
      <x:c r="G1079" s="11" t="str">
        <x:v>Inland-waterway group</x:v>
      </x:c>
      <x:c r="H1079" s="11" t="str">
        <x:v>COL-12</x:v>
      </x:c>
      <x:c r="I1079" s="19" t="n">
        <x:v>24</x:v>
      </x:c>
      <x:c r="J1079" s="21" t="n">
        <x:v>2</x:v>
      </x:c>
      <x:c r="K1079" s="18" t="n">
        <x:f>'05 Cargo Register'!K183</x:f>
        <x:v>42</x:v>
      </x:c>
      <x:c r="L1079" s="18" t="n">
        <x:f>'05 Cargo Register'!N183</x:f>
        <x:v>5</x:v>
      </x:c>
      <x:c r="M1079" s="18" t="n">
        <x:f>'05 Cargo Register'!O183</x:f>
        <x:v>132</x:v>
      </x:c>
      <x:c r="N1079" s="18" t="n">
        <x:f>J1079*K1079</x:f>
        <x:v>84</x:v>
      </x:c>
      <x:c r="O1079" s="18" t="n">
        <x:f>J1079*L1079</x:f>
        <x:v>10</x:v>
      </x:c>
      <x:c r="P1079" s="18" t="n">
        <x:f>J1079*M1079</x:f>
        <x:v>264</x:v>
      </x:c>
      <x:c r="Q1079" s="22" t="n">
        <x:f>'01 Controls'!$E$24*'02 Cargo Classes'!$M$8</x:f>
        <x:v>0.2</x:v>
      </x:c>
      <x:c r="R1079" s="22" t="n">
        <x:f>'01 Controls'!$F$24*'02 Cargo Classes'!$N$8</x:f>
        <x:v>0.24499999999999997</x:v>
      </x:c>
      <x:c r="S1079" s="22" t="n">
        <x:f>'01 Controls'!$G$24*'02 Cargo Classes'!$O$8</x:f>
        <x:v>0.6</x:v>
      </x:c>
      <x:c r="T1079" s="22" t="n">
        <x:f>'01 Controls'!$H$24*'02 Cargo Classes'!$P$8</x:f>
        <x:v>0.010000000000000002</x:v>
      </x:c>
      <x:c r="U1079" s="22" t="n">
        <x:f>SUM(Q1079:T1079)</x:f>
        <x:v>1.055</x:v>
      </x:c>
      <x:c r="V1079" s="18" t="n">
        <x:f>IF(U1079=0,0,N1079*Q1079/U1079)</x:f>
        <x:v>15.924170616113745</x:v>
      </x:c>
      <x:c r="W1079" s="18" t="n">
        <x:f>IF(U1079=0,0,P1079*Q1079/U1079)</x:f>
        <x:v>50.047393364928915</x:v>
      </x:c>
      <x:c r="X1079" s="18" t="n">
        <x:f>MAX(V1079,W1079*'01 Controls'!$E$12)</x:f>
        <x:v>15.924170616113745</x:v>
      </x:c>
      <x:c r="Y1079" s="18" t="n">
        <x:f>IF(U1079=0,0,N1079*R1079/U1079)</x:f>
        <x:v>19.507109004739338</x:v>
      </x:c>
      <x:c r="Z1079" s="18" t="n">
        <x:f>IF(U1079=0,0,P1079*R1079/U1079)</x:f>
        <x:v>61.30805687203791</x:v>
      </x:c>
      <x:c r="AA1079" s="18" t="n">
        <x:f>MAX(Y1079,Z1079*'01 Controls'!$E$13)</x:f>
        <x:v>19.507109004739338</x:v>
      </x:c>
      <x:c r="AB1079" s="18" t="n">
        <x:f>IF(U1079=0,0,N1079*S1079/U1079)</x:f>
        <x:v>47.77251184834123</x:v>
      </x:c>
      <x:c r="AC1079" s="18" t="n">
        <x:f>IF(U1079=0,0,P1079*S1079/U1079)</x:f>
        <x:v>150.14218009478674</x:v>
      </x:c>
      <x:c r="AD1079" s="18" t="n">
        <x:f>MAX(AB1079,AC1079*'01 Controls'!$E$14)</x:f>
        <x:v>47.77251184834123</x:v>
      </x:c>
      <x:c r="AE1079" s="18" t="n">
        <x:f>IF(U1079=0,0,N1079*T1079/U1079)</x:f>
        <x:v>0.7962085308056874</x:v>
      </x:c>
      <x:c r="AF1079" s="18" t="n">
        <x:f>IF(U1079=0,0,P1079*T1079/U1079)</x:f>
        <x:v>2.502369668246446</x:v>
      </x:c>
      <x:c r="AG1079" s="18" t="n">
        <x:f>MAX(AE1079,AF1079*'01 Controls'!$E$15)</x:f>
        <x:v>0.7962085308056874</x:v>
      </x:c>
      <x:c r="AH1079" s="18" t="n">
        <x:f>SUM(V1079,Y1079,AB1079,AE1079)</x:f>
        <x:v>84</x:v>
      </x:c>
      <x:c r="AI1079" s="18" t="n">
        <x:f>N1079-AH1079</x:f>
        <x:v>0</x:v>
      </x:c>
      <x:c r="AJ1079" s="18" t="n">
        <x:f>V1079*INDEX('07 Mode Capacity'!$P$6:$P$17,MATCH("AIR-"&amp;I1079,'07 Mode Capacity'!$C$6:$C$17,0))</x:f>
        <x:v>3.231238236675837</x:v>
      </x:c>
      <x:c r="AK1079" s="18" t="n">
        <x:f>Y1079*INDEX('07 Mode Capacity'!$P$6:$P$17,MATCH("OCEAN-"&amp;I1079,'07 Mode Capacity'!$C$6:$C$17,0))</x:f>
        <x:v>2.9278034408426516</x:v>
      </x:c>
      <x:c r="AL1079" s="18" t="n">
        <x:f>AB1079*INDEX('07 Mode Capacity'!$P$6:$P$17,MATCH("LAND-"&amp;I1079,'07 Mode Capacity'!$C$6:$C$17,0))</x:f>
        <x:v>18.27302993571261</x:v>
      </x:c>
      <x:c r="AM1079" s="18" t="n">
        <x:f>AE1079*INDEX('07 Mode Capacity'!$P$6:$P$17,MATCH("INLAND-"&amp;I1079,'07 Mode Capacity'!$C$6:$C$17,0))</x:f>
        <x:v>0.7962085308056874</x:v>
      </x:c>
      <x:c r="AN1079" s="18" t="n">
        <x:f>SUM(AJ1079:AM1079)</x:f>
        <x:v>25.228280144036788</x:v>
      </x:c>
      <x:c r="AO1079" s="17" t="n">
        <x:f>IF(N1079=0,1,AN1079/N1079)</x:f>
        <x:v>0.30033666838139034</x:v>
      </x:c>
      <x:c r="AP1079" s="11" t="str">
        <x:f>IF(AO1079&gt;='01 Controls'!$E$16,"PASS","FAIL")</x:f>
        <x:v>FAIL</x:v>
      </x:c>
      <x:c r="AQ1079" s="11" t="str">
        <x:v>UNQUANTIFIED</x:v>
      </x:c>
      <x:c r="AR1079" s="11" t="str">
        <x:v>Position-class planning record; serial item and receiver open</x:v>
      </x:c>
      <x:c r="AS1079" s="26"/>
      <x:c r="AT1079" s="26"/>
    </x:row>
    <x:row r="1080">
      <x:c r="C1080" s="11" t="str">
        <x:v>C3-M-IWG-BAT-22</x:v>
      </x:c>
      <x:c r="D1080" s="11" t="str">
        <x:v>C3</x:v>
      </x:c>
      <x:c r="E1080" s="11" t="str">
        <x:v>Cascadia earthquake</x:v>
      </x:c>
      <x:c r="F1080" s="11" t="str">
        <x:v>M-IWG</x:v>
      </x:c>
      <x:c r="G1080" s="11" t="str">
        <x:v>Inland-waterway group</x:v>
      </x:c>
      <x:c r="H1080" s="11" t="str">
        <x:v>BAT-22</x:v>
      </x:c>
      <x:c r="I1080" s="19" t="n">
        <x:v>48</x:v>
      </x:c>
      <x:c r="J1080" s="21" t="n">
        <x:v>2</x:v>
      </x:c>
      <x:c r="K1080" s="18" t="n">
        <x:f>'05 Cargo Register'!K184</x:f>
        <x:v>168</x:v>
      </x:c>
      <x:c r="L1080" s="18" t="n">
        <x:f>'05 Cargo Register'!N184</x:f>
        <x:v>10</x:v>
      </x:c>
      <x:c r="M1080" s="18" t="n">
        <x:f>'05 Cargo Register'!O184</x:f>
        <x:v>264</x:v>
      </x:c>
      <x:c r="N1080" s="18" t="n">
        <x:f>J1080*K1080</x:f>
        <x:v>336</x:v>
      </x:c>
      <x:c r="O1080" s="18" t="n">
        <x:f>J1080*L1080</x:f>
        <x:v>20</x:v>
      </x:c>
      <x:c r="P1080" s="18" t="n">
        <x:f>J1080*M1080</x:f>
        <x:v>528</x:v>
      </x:c>
      <x:c r="Q1080" s="22" t="n">
        <x:f>'01 Controls'!$E$24*'02 Cargo Classes'!$M$9</x:f>
        <x:v>0</x:v>
      </x:c>
      <x:c r="R1080" s="22" t="n">
        <x:f>'01 Controls'!$F$24*'02 Cargo Classes'!$N$9</x:f>
        <x:v>0.35</x:v>
      </x:c>
      <x:c r="S1080" s="22" t="n">
        <x:f>'01 Controls'!$G$24*'02 Cargo Classes'!$O$9</x:f>
        <x:v>0.5</x:v>
      </x:c>
      <x:c r="T1080" s="22" t="n">
        <x:f>'01 Controls'!$H$24*'02 Cargo Classes'!$P$9</x:f>
        <x:v>0.025</x:v>
      </x:c>
      <x:c r="U1080" s="22" t="n">
        <x:f>SUM(Q1080:T1080)</x:f>
        <x:v>0.875</x:v>
      </x:c>
      <x:c r="V1080" s="18" t="n">
        <x:f>IF(U1080=0,0,N1080*Q1080/U1080)</x:f>
        <x:v>0</x:v>
      </x:c>
      <x:c r="W1080" s="18" t="n">
        <x:f>IF(U1080=0,0,P1080*Q1080/U1080)</x:f>
        <x:v>0</x:v>
      </x:c>
      <x:c r="X1080" s="18" t="n">
        <x:f>MAX(V1080,W1080*'01 Controls'!$E$12)</x:f>
        <x:v>0</x:v>
      </x:c>
      <x:c r="Y1080" s="18" t="n">
        <x:f>IF(U1080=0,0,N1080*R1080/U1080)</x:f>
        <x:v>134.4</x:v>
      </x:c>
      <x:c r="Z1080" s="18" t="n">
        <x:f>IF(U1080=0,0,P1080*R1080/U1080)</x:f>
        <x:v>211.2</x:v>
      </x:c>
      <x:c r="AA1080" s="18" t="n">
        <x:f>MAX(Y1080,Z1080*'01 Controls'!$E$13)</x:f>
        <x:v>134.4</x:v>
      </x:c>
      <x:c r="AB1080" s="18" t="n">
        <x:f>IF(U1080=0,0,N1080*S1080/U1080)</x:f>
        <x:v>192</x:v>
      </x:c>
      <x:c r="AC1080" s="18" t="n">
        <x:f>IF(U1080=0,0,P1080*S1080/U1080)</x:f>
        <x:v>301.7142857142857</x:v>
      </x:c>
      <x:c r="AD1080" s="18" t="n">
        <x:f>MAX(AB1080,AC1080*'01 Controls'!$E$14)</x:f>
        <x:v>192</x:v>
      </x:c>
      <x:c r="AE1080" s="18" t="n">
        <x:f>IF(U1080=0,0,N1080*T1080/U1080)</x:f>
        <x:v>9.6</x:v>
      </x:c>
      <x:c r="AF1080" s="18" t="n">
        <x:f>IF(U1080=0,0,P1080*T1080/U1080)</x:f>
        <x:v>15.085714285714287</x:v>
      </x:c>
      <x:c r="AG1080" s="18" t="n">
        <x:f>MAX(AE1080,AF1080*'01 Controls'!$E$15)</x:f>
        <x:v>9.6</x:v>
      </x:c>
      <x:c r="AH1080" s="18" t="n">
        <x:f>SUM(V1080,Y1080,AB1080,AE1080)</x:f>
        <x:v>336</x:v>
      </x:c>
      <x:c r="AI1080" s="18" t="n">
        <x:f>N1080-AH1080</x:f>
        <x:v>0</x:v>
      </x:c>
      <x:c r="AJ1080" s="18" t="n">
        <x:f>V1080*INDEX('07 Mode Capacity'!$P$6:$P$17,MATCH("AIR-"&amp;I1080,'07 Mode Capacity'!$C$6:$C$17,0))</x:f>
        <x:v>0</x:v>
      </x:c>
      <x:c r="AK1080" s="18" t="n">
        <x:f>Y1080*INDEX('07 Mode Capacity'!$P$6:$P$17,MATCH("OCEAN-"&amp;I1080,'07 Mode Capacity'!$C$6:$C$17,0))</x:f>
        <x:v>11.77831605254226</x:v>
      </x:c>
      <x:c r="AL1080" s="18" t="n">
        <x:f>AB1080*INDEX('07 Mode Capacity'!$P$6:$P$17,MATCH("LAND-"&amp;I1080,'07 Mode Capacity'!$C$6:$C$17,0))</x:f>
        <x:v>23.433190946793044</x:v>
      </x:c>
      <x:c r="AM1080" s="18" t="n">
        <x:f>AE1080*INDEX('07 Mode Capacity'!$P$6:$P$17,MATCH("INLAND-"&amp;I1080,'07 Mode Capacity'!$C$6:$C$17,0))</x:f>
        <x:v>6.05984993404468</x:v>
      </x:c>
      <x:c r="AN1080" s="18" t="n">
        <x:f>SUM(AJ1080:AM1080)</x:f>
        <x:v>41.271356933379984</x:v>
      </x:c>
      <x:c r="AO1080" s="17" t="n">
        <x:f>IF(N1080=0,1,AN1080/N1080)</x:f>
        <x:v>0.12283141944458328</x:v>
      </x:c>
      <x:c r="AP1080" s="11" t="str">
        <x:f>IF(AO1080&gt;='01 Controls'!$E$16,"PASS","FAIL")</x:f>
        <x:v>FAIL</x:v>
      </x:c>
      <x:c r="AQ1080" s="11" t="str">
        <x:v>UNQUANTIFIED</x:v>
      </x:c>
      <x:c r="AR1080" s="11" t="str">
        <x:v>Position-class planning record; serial item and receiver open</x:v>
      </x:c>
      <x:c r="AS1080" s="26"/>
      <x:c r="AT1080" s="26"/>
    </x:row>
    <x:row r="1081">
      <x:c r="C1081" s="11" t="str">
        <x:v>C3-M-IWG-TNK-20</x:v>
      </x:c>
      <x:c r="D1081" s="11" t="str">
        <x:v>C3</x:v>
      </x:c>
      <x:c r="E1081" s="11" t="str">
        <x:v>Cascadia earthquake</x:v>
      </x:c>
      <x:c r="F1081" s="11" t="str">
        <x:v>M-IWG</x:v>
      </x:c>
      <x:c r="G1081" s="11" t="str">
        <x:v>Inland-waterway group</x:v>
      </x:c>
      <x:c r="H1081" s="11" t="str">
        <x:v>TNK-20</x:v>
      </x:c>
      <x:c r="I1081" s="19" t="n">
        <x:v>48</x:v>
      </x:c>
      <x:c r="J1081" s="21" t="n">
        <x:v>2</x:v>
      </x:c>
      <x:c r="K1081" s="18" t="n">
        <x:f>'05 Cargo Register'!K185</x:f>
        <x:v>252</x:v>
      </x:c>
      <x:c r="L1081" s="18" t="n">
        <x:f>'05 Cargo Register'!N185</x:f>
        <x:v>15</x:v>
      </x:c>
      <x:c r="M1081" s="18" t="n">
        <x:f>'05 Cargo Register'!O185</x:f>
        <x:v>318.75</x:v>
      </x:c>
      <x:c r="N1081" s="18" t="n">
        <x:f>J1081*K1081</x:f>
        <x:v>504</x:v>
      </x:c>
      <x:c r="O1081" s="18" t="n">
        <x:f>J1081*L1081</x:f>
        <x:v>30</x:v>
      </x:c>
      <x:c r="P1081" s="18" t="n">
        <x:f>J1081*M1081</x:f>
        <x:v>637.5</x:v>
      </x:c>
      <x:c r="Q1081" s="22" t="n">
        <x:f>'01 Controls'!$E$24*'02 Cargo Classes'!$M$10</x:f>
        <x:v>0</x:v>
      </x:c>
      <x:c r="R1081" s="22" t="n">
        <x:f>'01 Controls'!$F$24*'02 Cargo Classes'!$N$10</x:f>
        <x:v>0.42</x:v>
      </x:c>
      <x:c r="S1081" s="22" t="n">
        <x:f>'01 Controls'!$G$24*'02 Cargo Classes'!$O$10</x:f>
        <x:v>0.5</x:v>
      </x:c>
      <x:c r="T1081" s="22" t="n">
        <x:f>'01 Controls'!$H$24*'02 Cargo Classes'!$P$10</x:f>
        <x:v>0.05</x:v>
      </x:c>
      <x:c r="U1081" s="22" t="n">
        <x:f>SUM(Q1081:T1081)</x:f>
        <x:v>0.97</x:v>
      </x:c>
      <x:c r="V1081" s="18" t="n">
        <x:f>IF(U1081=0,0,N1081*Q1081/U1081)</x:f>
        <x:v>0</x:v>
      </x:c>
      <x:c r="W1081" s="18" t="n">
        <x:f>IF(U1081=0,0,P1081*Q1081/U1081)</x:f>
        <x:v>0</x:v>
      </x:c>
      <x:c r="X1081" s="18" t="n">
        <x:f>MAX(V1081,W1081*'01 Controls'!$E$12)</x:f>
        <x:v>0</x:v>
      </x:c>
      <x:c r="Y1081" s="18" t="n">
        <x:f>IF(U1081=0,0,N1081*R1081/U1081)</x:f>
        <x:v>218.22680412371133</x:v>
      </x:c>
      <x:c r="Z1081" s="18" t="n">
        <x:f>IF(U1081=0,0,P1081*R1081/U1081)</x:f>
        <x:v>276.03092783505156</x:v>
      </x:c>
      <x:c r="AA1081" s="18" t="n">
        <x:f>MAX(Y1081,Z1081*'01 Controls'!$E$13)</x:f>
        <x:v>218.22680412371133</x:v>
      </x:c>
      <x:c r="AB1081" s="18" t="n">
        <x:f>IF(U1081=0,0,N1081*S1081/U1081)</x:f>
        <x:v>259.7938144329897</x:v>
      </x:c>
      <x:c r="AC1081" s="18" t="n">
        <x:f>IF(U1081=0,0,P1081*S1081/U1081)</x:f>
        <x:v>328.60824742268045</x:v>
      </x:c>
      <x:c r="AD1081" s="18" t="n">
        <x:f>MAX(AB1081,AC1081*'01 Controls'!$E$14)</x:f>
        <x:v>259.7938144329897</x:v>
      </x:c>
      <x:c r="AE1081" s="18" t="n">
        <x:f>IF(U1081=0,0,N1081*T1081/U1081)</x:f>
        <x:v>25.979381443298973</x:v>
      </x:c>
      <x:c r="AF1081" s="18" t="n">
        <x:f>IF(U1081=0,0,P1081*T1081/U1081)</x:f>
        <x:v>32.86082474226804</x:v>
      </x:c>
      <x:c r="AG1081" s="18" t="n">
        <x:f>MAX(AE1081,AF1081*'01 Controls'!$E$15)</x:f>
        <x:v>25.979381443298973</x:v>
      </x:c>
      <x:c r="AH1081" s="18" t="n">
        <x:f>SUM(V1081,Y1081,AB1081,AE1081)</x:f>
        <x:v>504</x:v>
      </x:c>
      <x:c r="AI1081" s="18" t="n">
        <x:f>N1081-AH1081</x:f>
        <x:v>0</x:v>
      </x:c>
      <x:c r="AJ1081" s="18" t="n">
        <x:f>V1081*INDEX('07 Mode Capacity'!$P$6:$P$17,MATCH("AIR-"&amp;I1081,'07 Mode Capacity'!$C$6:$C$17,0))</x:f>
        <x:v>0</x:v>
      </x:c>
      <x:c r="AK1081" s="18" t="n">
        <x:f>Y1081*INDEX('07 Mode Capacity'!$P$6:$P$17,MATCH("OCEAN-"&amp;I1081,'07 Mode Capacity'!$C$6:$C$17,0))</x:f>
        <x:v>19.12458534304542</x:v>
      </x:c>
      <x:c r="AL1081" s="18" t="n">
        <x:f>AB1081*INDEX('07 Mode Capacity'!$P$6:$P$17,MATCH("LAND-"&amp;I1081,'07 Mode Capacity'!$C$6:$C$17,0))</x:f>
        <x:v>31.70728156460399</x:v>
      </x:c>
      <x:c r="AM1081" s="18" t="n">
        <x:f>AE1081*INDEX('07 Mode Capacity'!$P$6:$P$17,MATCH("INLAND-"&amp;I1081,'07 Mode Capacity'!$C$6:$C$17,0))</x:f>
        <x:v>16.39907842976009</x:v>
      </x:c>
      <x:c r="AN1081" s="18" t="n">
        <x:f>SUM(AJ1081:AM1081)</x:f>
        <x:v>67.23094533740951</x:v>
      </x:c>
      <x:c r="AO1081" s="17" t="n">
        <x:f>IF(N1081=0,1,AN1081/N1081)</x:f>
        <x:v>0.13339473281232045</x:v>
      </x:c>
      <x:c r="AP1081" s="11" t="str">
        <x:f>IF(AO1081&gt;='01 Controls'!$E$16,"PASS","FAIL")</x:f>
        <x:v>FAIL</x:v>
      </x:c>
      <x:c r="AQ1081" s="11" t="str">
        <x:v>UNQUANTIFIED</x:v>
      </x:c>
      <x:c r="AR1081" s="11" t="str">
        <x:v>Position-class planning record; serial item and receiver open</x:v>
      </x:c>
      <x:c r="AS1081" s="26"/>
      <x:c r="AT1081" s="26"/>
    </x:row>
    <x:row r="1082">
      <x:c r="C1082" s="11" t="str">
        <x:v>C3-M-IWG-FLR-24</x:v>
      </x:c>
      <x:c r="D1082" s="11" t="str">
        <x:v>C3</x:v>
      </x:c>
      <x:c r="E1082" s="11" t="str">
        <x:v>Cascadia earthquake</x:v>
      </x:c>
      <x:c r="F1082" s="11" t="str">
        <x:v>M-IWG</x:v>
      </x:c>
      <x:c r="G1082" s="11" t="str">
        <x:v>Inland-waterway group</x:v>
      </x:c>
      <x:c r="H1082" s="11" t="str">
        <x:v>FLR-24</x:v>
      </x:c>
      <x:c r="I1082" s="19" t="n">
        <x:v>48</x:v>
      </x:c>
      <x:c r="J1082" s="21" t="n">
        <x:v>2</x:v>
      </x:c>
      <x:c r="K1082" s="18" t="n">
        <x:f>'05 Cargo Register'!K186</x:f>
        <x:v>315</x:v>
      </x:c>
      <x:c r="L1082" s="18" t="n">
        <x:f>'05 Cargo Register'!N186</x:f>
        <x:v>16</x:v>
      </x:c>
      <x:c r="M1082" s="18" t="n">
        <x:f>'05 Cargo Register'!O186</x:f>
        <x:v>512</x:v>
      </x:c>
      <x:c r="N1082" s="18" t="n">
        <x:f>J1082*K1082</x:f>
        <x:v>630</x:v>
      </x:c>
      <x:c r="O1082" s="18" t="n">
        <x:f>J1082*L1082</x:f>
        <x:v>32</x:v>
      </x:c>
      <x:c r="P1082" s="18" t="n">
        <x:f>J1082*M1082</x:f>
        <x:v>1024</x:v>
      </x:c>
      <x:c r="Q1082" s="22" t="n">
        <x:f>'01 Controls'!$E$24*'02 Cargo Classes'!$M$11</x:f>
        <x:v>0</x:v>
      </x:c>
      <x:c r="R1082" s="22" t="n">
        <x:f>'01 Controls'!$F$24*'02 Cargo Classes'!$N$11</x:f>
        <x:v>0.42</x:v>
      </x:c>
      <x:c r="S1082" s="22" t="n">
        <x:f>'01 Controls'!$G$24*'02 Cargo Classes'!$O$11</x:f>
        <x:v>0.5</x:v>
      </x:c>
      <x:c r="T1082" s="22" t="n">
        <x:f>'01 Controls'!$H$24*'02 Cargo Classes'!$P$11</x:f>
        <x:v>0.04000000000000001</x:v>
      </x:c>
      <x:c r="U1082" s="22" t="n">
        <x:f>SUM(Q1082:T1082)</x:f>
        <x:v>0.96</x:v>
      </x:c>
      <x:c r="V1082" s="18" t="n">
        <x:f>IF(U1082=0,0,N1082*Q1082/U1082)</x:f>
        <x:v>0</x:v>
      </x:c>
      <x:c r="W1082" s="18" t="n">
        <x:f>IF(U1082=0,0,P1082*Q1082/U1082)</x:f>
        <x:v>0</x:v>
      </x:c>
      <x:c r="X1082" s="18" t="n">
        <x:f>MAX(V1082,W1082*'01 Controls'!$E$12)</x:f>
        <x:v>0</x:v>
      </x:c>
      <x:c r="Y1082" s="18" t="n">
        <x:f>IF(U1082=0,0,N1082*R1082/U1082)</x:f>
        <x:v>275.625</x:v>
      </x:c>
      <x:c r="Z1082" s="18" t="n">
        <x:f>IF(U1082=0,0,P1082*R1082/U1082)</x:f>
        <x:v>448</x:v>
      </x:c>
      <x:c r="AA1082" s="18" t="n">
        <x:f>MAX(Y1082,Z1082*'01 Controls'!$E$13)</x:f>
        <x:v>275.625</x:v>
      </x:c>
      <x:c r="AB1082" s="18" t="n">
        <x:f>IF(U1082=0,0,N1082*S1082/U1082)</x:f>
        <x:v>328.125</x:v>
      </x:c>
      <x:c r="AC1082" s="18" t="n">
        <x:f>IF(U1082=0,0,P1082*S1082/U1082)</x:f>
        <x:v>533.3333333333334</x:v>
      </x:c>
      <x:c r="AD1082" s="18" t="n">
        <x:f>MAX(AB1082,AC1082*'01 Controls'!$E$14)</x:f>
        <x:v>328.125</x:v>
      </x:c>
      <x:c r="AE1082" s="18" t="n">
        <x:f>IF(U1082=0,0,N1082*T1082/U1082)</x:f>
        <x:v>26.250000000000007</x:v>
      </x:c>
      <x:c r="AF1082" s="18" t="n">
        <x:f>IF(U1082=0,0,P1082*T1082/U1082)</x:f>
        <x:v>42.66666666666668</x:v>
      </x:c>
      <x:c r="AG1082" s="18" t="n">
        <x:f>MAX(AE1082,AF1082*'01 Controls'!$E$15)</x:f>
        <x:v>26.250000000000007</x:v>
      </x:c>
      <x:c r="AH1082" s="18" t="n">
        <x:f>SUM(V1082,Y1082,AB1082,AE1082)</x:f>
        <x:v>630</x:v>
      </x:c>
      <x:c r="AI1082" s="18" t="n">
        <x:f>N1082-AH1082</x:f>
        <x:v>0</x:v>
      </x:c>
      <x:c r="AJ1082" s="18" t="n">
        <x:f>V1082*INDEX('07 Mode Capacity'!$P$6:$P$17,MATCH("AIR-"&amp;I1082,'07 Mode Capacity'!$C$6:$C$17,0))</x:f>
        <x:v>0</x:v>
      </x:c>
      <x:c r="AK1082" s="18" t="n">
        <x:f>Y1082*INDEX('07 Mode Capacity'!$P$6:$P$17,MATCH("OCEAN-"&amp;I1082,'07 Mode Capacity'!$C$6:$C$17,0))</x:f>
        <x:v>24.15474971712768</x:v>
      </x:c>
      <x:c r="AL1082" s="18" t="n">
        <x:f>AB1082*INDEX('07 Mode Capacity'!$P$6:$P$17,MATCH("LAND-"&amp;I1082,'07 Mode Capacity'!$C$6:$C$17,0))</x:f>
        <x:v>40.046957184460766</x:v>
      </x:c>
      <x:c r="AM1082" s="18" t="n">
        <x:f>AE1082*INDEX('07 Mode Capacity'!$P$6:$P$17,MATCH("INLAND-"&amp;I1082,'07 Mode Capacity'!$C$6:$C$17,0))</x:f>
        <x:v>16.569902163403427</x:v>
      </x:c>
      <x:c r="AN1082" s="18" t="n">
        <x:f>SUM(AJ1082:AM1082)</x:f>
        <x:v>80.77160906499186</x:v>
      </x:c>
      <x:c r="AO1082" s="17" t="n">
        <x:f>IF(N1082=0,1,AN1082/N1082)</x:f>
        <x:v>0.12820890327776485</x:v>
      </x:c>
      <x:c r="AP1082" s="11" t="str">
        <x:f>IF(AO1082&gt;='01 Controls'!$E$16,"PASS","FAIL")</x:f>
        <x:v>FAIL</x:v>
      </x:c>
      <x:c r="AQ1082" s="11" t="str">
        <x:v>UNQUANTIFIED</x:v>
      </x:c>
      <x:c r="AR1082" s="11" t="str">
        <x:v>Position-class planning record; serial item and receiver open</x:v>
      </x:c>
      <x:c r="AS1082" s="26"/>
      <x:c r="AT1082" s="26"/>
    </x:row>
    <x:row r="1083">
      <x:c r="C1083" s="11" t="str">
        <x:v>C3-M-IWG-ROL-30</x:v>
      </x:c>
      <x:c r="D1083" s="11" t="str">
        <x:v>C3</x:v>
      </x:c>
      <x:c r="E1083" s="11" t="str">
        <x:v>Cascadia earthquake</x:v>
      </x:c>
      <x:c r="F1083" s="11" t="str">
        <x:v>M-IWG</x:v>
      </x:c>
      <x:c r="G1083" s="11" t="str">
        <x:v>Inland-waterway group</x:v>
      </x:c>
      <x:c r="H1083" s="11" t="str">
        <x:v>ROL-30</x:v>
      </x:c>
      <x:c r="I1083" s="19" t="n">
        <x:v>48</x:v>
      </x:c>
      <x:c r="J1083" s="21" t="n">
        <x:v>2</x:v>
      </x:c>
      <x:c r="K1083" s="18" t="n">
        <x:f>'05 Cargo Register'!K187</x:f>
        <x:v>315</x:v>
      </x:c>
      <x:c r="L1083" s="18" t="n">
        <x:f>'05 Cargo Register'!N187</x:f>
        <x:v>14</x:v>
      </x:c>
      <x:c r="M1083" s="18" t="n">
        <x:f>'05 Cargo Register'!O187</x:f>
        <x:v>892.5</x:v>
      </x:c>
      <x:c r="N1083" s="18" t="n">
        <x:f>J1083*K1083</x:f>
        <x:v>630</x:v>
      </x:c>
      <x:c r="O1083" s="18" t="n">
        <x:f>J1083*L1083</x:f>
        <x:v>28</x:v>
      </x:c>
      <x:c r="P1083" s="18" t="n">
        <x:f>J1083*M1083</x:f>
        <x:v>1785</x:v>
      </x:c>
      <x:c r="Q1083" s="22" t="n">
        <x:f>'01 Controls'!$E$24*'02 Cargo Classes'!$M$12</x:f>
        <x:v>0</x:v>
      </x:c>
      <x:c r="R1083" s="22" t="n">
        <x:f>'01 Controls'!$F$24*'02 Cargo Classes'!$N$12</x:f>
        <x:v>0.35</x:v>
      </x:c>
      <x:c r="S1083" s="22" t="n">
        <x:f>'01 Controls'!$G$24*'02 Cargo Classes'!$O$12</x:f>
        <x:v>0.75</x:v>
      </x:c>
      <x:c r="T1083" s="22" t="n">
        <x:f>'01 Controls'!$H$24*'02 Cargo Classes'!$P$12</x:f>
        <x:v>0.03</x:v>
      </x:c>
      <x:c r="U1083" s="22" t="n">
        <x:f>SUM(Q1083:T1083)</x:f>
        <x:v>1.1300000000000001</x:v>
      </x:c>
      <x:c r="V1083" s="18" t="n">
        <x:f>IF(U1083=0,0,N1083*Q1083/U1083)</x:f>
        <x:v>0</x:v>
      </x:c>
      <x:c r="W1083" s="18" t="n">
        <x:f>IF(U1083=0,0,P1083*Q1083/U1083)</x:f>
        <x:v>0</x:v>
      </x:c>
      <x:c r="X1083" s="18" t="n">
        <x:f>MAX(V1083,W1083*'01 Controls'!$E$12)</x:f>
        <x:v>0</x:v>
      </x:c>
      <x:c r="Y1083" s="18" t="n">
        <x:f>IF(U1083=0,0,N1083*R1083/U1083)</x:f>
        <x:v>195.13274336283183</x:v>
      </x:c>
      <x:c r="Z1083" s="18" t="n">
        <x:f>IF(U1083=0,0,P1083*R1083/U1083)</x:f>
        <x:v>552.8761061946902</x:v>
      </x:c>
      <x:c r="AA1083" s="18" t="n">
        <x:f>MAX(Y1083,Z1083*'01 Controls'!$E$13)</x:f>
        <x:v>195.13274336283183</x:v>
      </x:c>
      <x:c r="AB1083" s="18" t="n">
        <x:f>IF(U1083=0,0,N1083*S1083/U1083)</x:f>
        <x:v>418.14159292035396</x:v>
      </x:c>
      <x:c r="AC1083" s="18" t="n">
        <x:f>IF(U1083=0,0,P1083*S1083/U1083)</x:f>
        <x:v>1184.7345132743362</x:v>
      </x:c>
      <x:c r="AD1083" s="18" t="n">
        <x:f>MAX(AB1083,AC1083*'01 Controls'!$E$14)</x:f>
        <x:v>418.14159292035396</x:v>
      </x:c>
      <x:c r="AE1083" s="18" t="n">
        <x:f>IF(U1083=0,0,N1083*T1083/U1083)</x:f>
        <x:v>16.725663716814157</x:v>
      </x:c>
      <x:c r="AF1083" s="18" t="n">
        <x:f>IF(U1083=0,0,P1083*T1083/U1083)</x:f>
        <x:v>47.38938053097345</x:v>
      </x:c>
      <x:c r="AG1083" s="18" t="n">
        <x:f>MAX(AE1083,AF1083*'01 Controls'!$E$15)</x:f>
        <x:v>16.725663716814157</x:v>
      </x:c>
      <x:c r="AH1083" s="18" t="n">
        <x:f>SUM(V1083,Y1083,AB1083,AE1083)</x:f>
        <x:v>630</x:v>
      </x:c>
      <x:c r="AI1083" s="18" t="n">
        <x:f>N1083-AH1083</x:f>
        <x:v>0</x:v>
      </x:c>
      <x:c r="AJ1083" s="18" t="n">
        <x:f>V1083*INDEX('07 Mode Capacity'!$P$6:$P$17,MATCH("AIR-"&amp;I1083,'07 Mode Capacity'!$C$6:$C$17,0))</x:f>
        <x:v>0</x:v>
      </x:c>
      <x:c r="AK1083" s="18" t="n">
        <x:f>Y1083*INDEX('07 Mode Capacity'!$P$6:$P$17,MATCH("OCEAN-"&amp;I1083,'07 Mode Capacity'!$C$6:$C$17,0))</x:f>
        <x:v>17.10070776433818</x:v>
      </x:c>
      <x:c r="AL1083" s="18" t="n">
        <x:f>AB1083*INDEX('07 Mode Capacity'!$P$6:$P$17,MATCH("LAND-"&amp;I1083,'07 Mode Capacity'!$C$6:$C$17,0))</x:f>
        <x:v>51.03329057134823</x:v>
      </x:c>
      <x:c r="AM1083" s="18" t="n">
        <x:f>AE1083*INDEX('07 Mode Capacity'!$P$6:$P$17,MATCH("INLAND-"&amp;I1083,'07 Mode Capacity'!$C$6:$C$17,0))</x:f>
        <x:v>10.557813767832268</x:v>
      </x:c>
      <x:c r="AN1083" s="18" t="n">
        <x:f>SUM(AJ1083:AM1083)</x:f>
        <x:v>78.69181210351869</x:v>
      </x:c>
      <x:c r="AO1083" s="17" t="n">
        <x:f>IF(N1083=0,1,AN1083/N1083)</x:f>
        <x:v>0.12490763825955346</x:v>
      </x:c>
      <x:c r="AP1083" s="11" t="str">
        <x:f>IF(AO1083&gt;='01 Controls'!$E$16,"PASS","FAIL")</x:f>
        <x:v>FAIL</x:v>
      </x:c>
      <x:c r="AQ1083" s="11" t="str">
        <x:v>UNQUANTIFIED</x:v>
      </x:c>
      <x:c r="AR1083" s="11" t="str">
        <x:v>Position-class planning record; serial item and receiver open</x:v>
      </x:c>
      <x:c r="AS1083" s="26"/>
      <x:c r="AT1083" s="26"/>
    </x:row>
    <x:row r="1084">
      <x:c r="C1084" s="11" t="str">
        <x:v>C3-M-IWG-LIN-18</x:v>
      </x:c>
      <x:c r="D1084" s="11" t="str">
        <x:v>C3</x:v>
      </x:c>
      <x:c r="E1084" s="11" t="str">
        <x:v>Cascadia earthquake</x:v>
      </x:c>
      <x:c r="F1084" s="11" t="str">
        <x:v>M-IWG</x:v>
      </x:c>
      <x:c r="G1084" s="11" t="str">
        <x:v>Inland-waterway group</x:v>
      </x:c>
      <x:c r="H1084" s="11" t="str">
        <x:v>LIN-18</x:v>
      </x:c>
      <x:c r="I1084" s="19" t="n">
        <x:v>72</x:v>
      </x:c>
      <x:c r="J1084" s="21" t="n">
        <x:v>2</x:v>
      </x:c>
      <x:c r="K1084" s="18" t="n">
        <x:f>'05 Cargo Register'!K188</x:f>
        <x:v>168</x:v>
      </x:c>
      <x:c r="L1084" s="18" t="n">
        <x:f>'05 Cargo Register'!N188</x:f>
        <x:v>12</x:v>
      </x:c>
      <x:c r="M1084" s="18" t="n">
        <x:f>'05 Cargo Register'!O188</x:f>
        <x:v>528</x:v>
      </x:c>
      <x:c r="N1084" s="18" t="n">
        <x:f>J1084*K1084</x:f>
        <x:v>336</x:v>
      </x:c>
      <x:c r="O1084" s="18" t="n">
        <x:f>J1084*L1084</x:f>
        <x:v>24</x:v>
      </x:c>
      <x:c r="P1084" s="18" t="n">
        <x:f>J1084*M1084</x:f>
        <x:v>1056</x:v>
      </x:c>
      <x:c r="Q1084" s="22" t="n">
        <x:f>'01 Controls'!$E$24*'02 Cargo Classes'!$M$13</x:f>
        <x:v>0</x:v>
      </x:c>
      <x:c r="R1084" s="22" t="n">
        <x:f>'01 Controls'!$F$24*'02 Cargo Classes'!$N$13</x:f>
        <x:v>0.42</x:v>
      </x:c>
      <x:c r="S1084" s="22" t="n">
        <x:f>'01 Controls'!$G$24*'02 Cargo Classes'!$O$13</x:f>
        <x:v>0.5</x:v>
      </x:c>
      <x:c r="T1084" s="22" t="n">
        <x:f>'01 Controls'!$H$24*'02 Cargo Classes'!$P$13</x:f>
        <x:v>0.05</x:v>
      </x:c>
      <x:c r="U1084" s="22" t="n">
        <x:f>SUM(Q1084:T1084)</x:f>
        <x:v>0.97</x:v>
      </x:c>
      <x:c r="V1084" s="18" t="n">
        <x:f>IF(U1084=0,0,N1084*Q1084/U1084)</x:f>
        <x:v>0</x:v>
      </x:c>
      <x:c r="W1084" s="18" t="n">
        <x:f>IF(U1084=0,0,P1084*Q1084/U1084)</x:f>
        <x:v>0</x:v>
      </x:c>
      <x:c r="X1084" s="18" t="n">
        <x:f>MAX(V1084,W1084*'01 Controls'!$E$12)</x:f>
        <x:v>0</x:v>
      </x:c>
      <x:c r="Y1084" s="18" t="n">
        <x:f>IF(U1084=0,0,N1084*R1084/U1084)</x:f>
        <x:v>145.48453608247422</x:v>
      </x:c>
      <x:c r="Z1084" s="18" t="n">
        <x:f>IF(U1084=0,0,P1084*R1084/U1084)</x:f>
        <x:v>457.2371134020618</x:v>
      </x:c>
      <x:c r="AA1084" s="18" t="n">
        <x:f>MAX(Y1084,Z1084*'01 Controls'!$E$13)</x:f>
        <x:v>145.48453608247422</x:v>
      </x:c>
      <x:c r="AB1084" s="18" t="n">
        <x:f>IF(U1084=0,0,N1084*S1084/U1084)</x:f>
        <x:v>173.1958762886598</x:v>
      </x:c>
      <x:c r="AC1084" s="18" t="n">
        <x:f>IF(U1084=0,0,P1084*S1084/U1084)</x:f>
        <x:v>544.3298969072165</x:v>
      </x:c>
      <x:c r="AD1084" s="18" t="n">
        <x:f>MAX(AB1084,AC1084*'01 Controls'!$E$14)</x:f>
        <x:v>173.1958762886598</x:v>
      </x:c>
      <x:c r="AE1084" s="18" t="n">
        <x:f>IF(U1084=0,0,N1084*T1084/U1084)</x:f>
        <x:v>17.319587628865982</x:v>
      </x:c>
      <x:c r="AF1084" s="18" t="n">
        <x:f>IF(U1084=0,0,P1084*T1084/U1084)</x:f>
        <x:v>54.432989690721655</x:v>
      </x:c>
      <x:c r="AG1084" s="18" t="n">
        <x:f>MAX(AE1084,AF1084*'01 Controls'!$E$15)</x:f>
        <x:v>17.319587628865982</x:v>
      </x:c>
      <x:c r="AH1084" s="18" t="n">
        <x:f>SUM(V1084,Y1084,AB1084,AE1084)</x:f>
        <x:v>336</x:v>
      </x:c>
      <x:c r="AI1084" s="18" t="n">
        <x:f>N1084-AH1084</x:f>
        <x:v>0</x:v>
      </x:c>
      <x:c r="AJ1084" s="18" t="n">
        <x:f>V1084*INDEX('07 Mode Capacity'!$P$6:$P$17,MATCH("AIR-"&amp;I1084,'07 Mode Capacity'!$C$6:$C$17,0))</x:f>
        <x:v>0</x:v>
      </x:c>
      <x:c r="AK1084" s="18" t="n">
        <x:f>Y1084*INDEX('07 Mode Capacity'!$P$6:$P$17,MATCH("OCEAN-"&amp;I1084,'07 Mode Capacity'!$C$6:$C$17,0))</x:f>
        <x:v>113.88063615593835</x:v>
      </x:c>
      <x:c r="AL1084" s="18" t="n">
        <x:f>AB1084*INDEX('07 Mode Capacity'!$P$6:$P$17,MATCH("LAND-"&amp;I1084,'07 Mode Capacity'!$C$6:$C$17,0))</x:f>
        <x:v>123.83682243615262</x:v>
      </x:c>
      <x:c r="AM1084" s="18" t="n">
        <x:f>AE1084*INDEX('07 Mode Capacity'!$P$6:$P$17,MATCH("INLAND-"&amp;I1084,'07 Mode Capacity'!$C$6:$C$17,0))</x:f>
        <x:v>17.319587628865982</x:v>
      </x:c>
      <x:c r="AN1084" s="18" t="n">
        <x:f>SUM(AJ1084:AM1084)</x:f>
        <x:v>255.03704622095694</x:v>
      </x:c>
      <x:c r="AO1084" s="17" t="n">
        <x:f>IF(N1084=0,1,AN1084/N1084)</x:f>
        <x:v>0.7590388280385623</x:v>
      </x:c>
      <x:c r="AP1084" s="11" t="str">
        <x:f>IF(AO1084&gt;='01 Controls'!$E$16,"PASS","FAIL")</x:f>
        <x:v>FAIL</x:v>
      </x:c>
      <x:c r="AQ1084" s="11" t="str">
        <x:v>UNQUANTIFIED</x:v>
      </x:c>
      <x:c r="AR1084" s="11" t="str">
        <x:v>Position-class planning record; serial item and receiver open</x:v>
      </x:c>
      <x:c r="AS1084" s="26"/>
      <x:c r="AT1084" s="26"/>
    </x:row>
    <x:row r="1085">
      <x:c r="C1085" s="11" t="str">
        <x:v>C3-M-IWG-BLK-08</x:v>
      </x:c>
      <x:c r="D1085" s="11" t="str">
        <x:v>C3</x:v>
      </x:c>
      <x:c r="E1085" s="11" t="str">
        <x:v>Cascadia earthquake</x:v>
      </x:c>
      <x:c r="F1085" s="11" t="str">
        <x:v>M-IWG</x:v>
      </x:c>
      <x:c r="G1085" s="11" t="str">
        <x:v>Inland-waterway group</x:v>
      </x:c>
      <x:c r="H1085" s="11" t="str">
        <x:v>BLK-08</x:v>
      </x:c>
      <x:c r="I1085" s="19" t="n">
        <x:v>48</x:v>
      </x:c>
      <x:c r="J1085" s="21" t="n">
        <x:v>2</x:v>
      </x:c>
      <x:c r="K1085" s="18" t="n">
        <x:f>'05 Cargo Register'!K189</x:f>
        <x:v>105</x:v>
      </x:c>
      <x:c r="L1085" s="18" t="n">
        <x:f>'05 Cargo Register'!N189</x:f>
        <x:v>17</x:v>
      </x:c>
      <x:c r="M1085" s="18" t="n">
        <x:f>'05 Cargo Register'!O189</x:f>
        <x:v>867</x:v>
      </x:c>
      <x:c r="N1085" s="18" t="n">
        <x:f>J1085*K1085</x:f>
        <x:v>210</x:v>
      </x:c>
      <x:c r="O1085" s="18" t="n">
        <x:f>J1085*L1085</x:f>
        <x:v>34</x:v>
      </x:c>
      <x:c r="P1085" s="18" t="n">
        <x:f>J1085*M1085</x:f>
        <x:v>1734</x:v>
      </x:c>
      <x:c r="Q1085" s="22" t="n">
        <x:f>'01 Controls'!$E$24*'02 Cargo Classes'!$M$14</x:f>
        <x:v>0.1</x:v>
      </x:c>
      <x:c r="R1085" s="22" t="n">
        <x:f>'01 Controls'!$F$24*'02 Cargo Classes'!$N$14</x:f>
        <x:v>0.27999999999999997</x:v>
      </x:c>
      <x:c r="S1085" s="22" t="n">
        <x:f>'01 Controls'!$G$24*'02 Cargo Classes'!$O$14</x:f>
        <x:v>0.5</x:v>
      </x:c>
      <x:c r="T1085" s="22" t="n">
        <x:f>'01 Controls'!$H$24*'02 Cargo Classes'!$P$14</x:f>
        <x:v>0.025</x:v>
      </x:c>
      <x:c r="U1085" s="22" t="n">
        <x:f>SUM(Q1085:T1085)</x:f>
        <x:v>0.905</x:v>
      </x:c>
      <x:c r="V1085" s="18" t="n">
        <x:f>IF(U1085=0,0,N1085*Q1085/U1085)</x:f>
        <x:v>23.204419889502763</x:v>
      </x:c>
      <x:c r="W1085" s="18" t="n">
        <x:f>IF(U1085=0,0,P1085*Q1085/U1085)</x:f>
        <x:v>191.6022099447514</x:v>
      </x:c>
      <x:c r="X1085" s="18" t="n">
        <x:f>MAX(V1085,W1085*'01 Controls'!$E$12)</x:f>
        <x:v>47.90055248618785</x:v>
      </x:c>
      <x:c r="Y1085" s="18" t="n">
        <x:f>IF(U1085=0,0,N1085*R1085/U1085)</x:f>
        <x:v>64.97237569060773</x:v>
      </x:c>
      <x:c r="Z1085" s="18" t="n">
        <x:f>IF(U1085=0,0,P1085*R1085/U1085)</x:f>
        <x:v>536.4861878453038</x:v>
      </x:c>
      <x:c r="AA1085" s="18" t="n">
        <x:f>MAX(Y1085,Z1085*'01 Controls'!$E$13)</x:f>
        <x:v>80.47292817679556</x:v>
      </x:c>
      <x:c r="AB1085" s="18" t="n">
        <x:f>IF(U1085=0,0,N1085*S1085/U1085)</x:f>
        <x:v>116.02209944751381</x:v>
      </x:c>
      <x:c r="AC1085" s="18" t="n">
        <x:f>IF(U1085=0,0,P1085*S1085/U1085)</x:f>
        <x:v>958.0110497237569</x:v>
      </x:c>
      <x:c r="AD1085" s="18" t="n">
        <x:f>MAX(AB1085,AC1085*'01 Controls'!$E$14)</x:f>
        <x:v>191.6022099447514</x:v>
      </x:c>
      <x:c r="AE1085" s="18" t="n">
        <x:f>IF(U1085=0,0,N1085*T1085/U1085)</x:f>
        <x:v>5.801104972375691</x:v>
      </x:c>
      <x:c r="AF1085" s="18" t="n">
        <x:f>IF(U1085=0,0,P1085*T1085/U1085)</x:f>
        <x:v>47.90055248618785</x:v>
      </x:c>
      <x:c r="AG1085" s="18" t="n">
        <x:f>MAX(AE1085,AF1085*'01 Controls'!$E$15)</x:f>
        <x:v>8.622099447513813</x:v>
      </x:c>
      <x:c r="AH1085" s="18" t="n">
        <x:f>SUM(V1085,Y1085,AB1085,AE1085)</x:f>
        <x:v>210</x:v>
      </x:c>
      <x:c r="AI1085" s="18" t="n">
        <x:f>N1085-AH1085</x:f>
        <x:v>0</x:v>
      </x:c>
      <x:c r="AJ1085" s="18" t="n">
        <x:f>V1085*INDEX('07 Mode Capacity'!$P$6:$P$17,MATCH("AIR-"&amp;I1085,'07 Mode Capacity'!$C$6:$C$17,0))</x:f>
        <x:v>6.505026324944912</x:v>
      </x:c>
      <x:c r="AK1085" s="18" t="n">
        <x:f>Y1085*INDEX('07 Mode Capacity'!$P$6:$P$17,MATCH("OCEAN-"&amp;I1085,'07 Mode Capacity'!$C$6:$C$17,0))</x:f>
        <x:v>5.693937318217943</x:v>
      </x:c>
      <x:c r="AL1085" s="18" t="n">
        <x:f>AB1085*INDEX('07 Mode Capacity'!$P$6:$P$17,MATCH("LAND-"&amp;I1085,'07 Mode Capacity'!$C$6:$C$17,0))</x:f>
        <x:v>14.160250054173973</x:v>
      </x:c>
      <x:c r="AM1085" s="18" t="n">
        <x:f>AE1085*INDEX('07 Mode Capacity'!$P$6:$P$17,MATCH("INLAND-"&amp;I1085,'07 Mode Capacity'!$C$6:$C$17,0))</x:f>
        <x:v>3.661856831691364</x:v>
      </x:c>
      <x:c r="AN1085" s="18" t="n">
        <x:f>SUM(AJ1085:AM1085)</x:f>
        <x:v>30.02107052902819</x:v>
      </x:c>
      <x:c r="AO1085" s="17" t="n">
        <x:f>IF(N1085=0,1,AN1085/N1085)</x:f>
        <x:v>0.14295747870965805</x:v>
      </x:c>
      <x:c r="AP1085" s="11" t="str">
        <x:f>IF(AO1085&gt;='01 Controls'!$E$16,"PASS","FAIL")</x:f>
        <x:v>FAIL</x:v>
      </x:c>
      <x:c r="AQ1085" s="11" t="str">
        <x:v>UNQUANTIFIED</x:v>
      </x:c>
      <x:c r="AR1085" s="11" t="str">
        <x:v>Position-class planning record; serial item and receiver open</x:v>
      </x:c>
      <x:c r="AS1085" s="26"/>
      <x:c r="AT1085" s="26"/>
    </x:row>
    <x:row r="1086">
      <x:c r="C1086" s="11" t="str">
        <x:v>C3-M-IWG-OOG-80</x:v>
      </x:c>
      <x:c r="D1086" s="11" t="str">
        <x:v>C3</x:v>
      </x:c>
      <x:c r="E1086" s="11" t="str">
        <x:v>Cascadia earthquake</x:v>
      </x:c>
      <x:c r="F1086" s="11" t="str">
        <x:v>M-IWG</x:v>
      </x:c>
      <x:c r="G1086" s="11" t="str">
        <x:v>Inland-waterway group</x:v>
      </x:c>
      <x:c r="H1086" s="11" t="str">
        <x:v>OOG-80</x:v>
      </x:c>
      <x:c r="I1086" s="19" t="n">
        <x:v>72</x:v>
      </x:c>
      <x:c r="J1086" s="21" t="n">
        <x:v>2</x:v>
      </x:c>
      <x:c r="K1086" s="18" t="n">
        <x:f>'05 Cargo Register'!K190</x:f>
        <x:v>420</x:v>
      </x:c>
      <x:c r="L1086" s="18" t="n">
        <x:f>'05 Cargo Register'!N190</x:f>
        <x:v>7</x:v>
      </x:c>
      <x:c r="M1086" s="18" t="n">
        <x:f>'05 Cargo Register'!O190</x:f>
        <x:v>1232</x:v>
      </x:c>
      <x:c r="N1086" s="18" t="n">
        <x:f>J1086*K1086</x:f>
        <x:v>840</x:v>
      </x:c>
      <x:c r="O1086" s="18" t="n">
        <x:f>J1086*L1086</x:f>
        <x:v>14</x:v>
      </x:c>
      <x:c r="P1086" s="18" t="n">
        <x:f>J1086*M1086</x:f>
        <x:v>2464</x:v>
      </x:c>
      <x:c r="Q1086" s="22" t="n">
        <x:f>'01 Controls'!$E$24*'02 Cargo Classes'!$M$15</x:f>
        <x:v>0</x:v>
      </x:c>
      <x:c r="R1086" s="22" t="n">
        <x:f>'01 Controls'!$F$24*'02 Cargo Classes'!$N$15</x:f>
        <x:v>0.7</x:v>
      </x:c>
      <x:c r="S1086" s="22" t="n">
        <x:f>'01 Controls'!$G$24*'02 Cargo Classes'!$O$15</x:f>
        <x:v>0.3</x:v>
      </x:c>
      <x:c r="T1086" s="22" t="n">
        <x:f>'01 Controls'!$H$24*'02 Cargo Classes'!$P$15</x:f>
        <x:v>0.025</x:v>
      </x:c>
      <x:c r="U1086" s="22" t="n">
        <x:f>SUM(Q1086:T1086)</x:f>
        <x:v>1.025</x:v>
      </x:c>
      <x:c r="V1086" s="18" t="n">
        <x:f>IF(U1086=0,0,N1086*Q1086/U1086)</x:f>
        <x:v>0</x:v>
      </x:c>
      <x:c r="W1086" s="18" t="n">
        <x:f>IF(U1086=0,0,P1086*Q1086/U1086)</x:f>
        <x:v>0</x:v>
      </x:c>
      <x:c r="X1086" s="18" t="n">
        <x:f>MAX(V1086,W1086*'01 Controls'!$E$12)</x:f>
        <x:v>0</x:v>
      </x:c>
      <x:c r="Y1086" s="18" t="n">
        <x:f>IF(U1086=0,0,N1086*R1086/U1086)</x:f>
        <x:v>573.6585365853659</x:v>
      </x:c>
      <x:c r="Z1086" s="18" t="n">
        <x:f>IF(U1086=0,0,P1086*R1086/U1086)</x:f>
        <x:v>1682.7317073170732</x:v>
      </x:c>
      <x:c r="AA1086" s="18" t="n">
        <x:f>MAX(Y1086,Z1086*'01 Controls'!$E$13)</x:f>
        <x:v>573.6585365853659</x:v>
      </x:c>
      <x:c r="AB1086" s="18" t="n">
        <x:f>IF(U1086=0,0,N1086*S1086/U1086)</x:f>
        <x:v>245.85365853658539</x:v>
      </x:c>
      <x:c r="AC1086" s="18" t="n">
        <x:f>IF(U1086=0,0,P1086*S1086/U1086)</x:f>
        <x:v>721.170731707317</x:v>
      </x:c>
      <x:c r="AD1086" s="18" t="n">
        <x:f>MAX(AB1086,AC1086*'01 Controls'!$E$14)</x:f>
        <x:v>245.85365853658539</x:v>
      </x:c>
      <x:c r="AE1086" s="18" t="n">
        <x:f>IF(U1086=0,0,N1086*T1086/U1086)</x:f>
        <x:v>20.48780487804878</x:v>
      </x:c>
      <x:c r="AF1086" s="18" t="n">
        <x:f>IF(U1086=0,0,P1086*T1086/U1086)</x:f>
        <x:v>60.09756097560976</x:v>
      </x:c>
      <x:c r="AG1086" s="18" t="n">
        <x:f>MAX(AE1086,AF1086*'01 Controls'!$E$15)</x:f>
        <x:v>20.48780487804878</x:v>
      </x:c>
      <x:c r="AH1086" s="18" t="n">
        <x:f>SUM(V1086,Y1086,AB1086,AE1086)</x:f>
        <x:v>840.0000000000001</x:v>
      </x:c>
      <x:c r="AI1086" s="18" t="n">
        <x:f>N1086-AH1086</x:f>
        <x:v>-1.1368683772161603e-13</x:v>
      </x:c>
      <x:c r="AJ1086" s="18" t="n">
        <x:f>V1086*INDEX('07 Mode Capacity'!$P$6:$P$17,MATCH("AIR-"&amp;I1086,'07 Mode Capacity'!$C$6:$C$17,0))</x:f>
        <x:v>0</x:v>
      </x:c>
      <x:c r="AK1086" s="18" t="n">
        <x:f>Y1086*INDEX('07 Mode Capacity'!$P$6:$P$17,MATCH("OCEAN-"&amp;I1086,'07 Mode Capacity'!$C$6:$C$17,0))</x:f>
        <x:v>449.0415328100009</x:v>
      </x:c>
      <x:c r="AL1086" s="18" t="n">
        <x:f>AB1086*INDEX('07 Mode Capacity'!$P$6:$P$17,MATCH("LAND-"&amp;I1086,'07 Mode Capacity'!$C$6:$C$17,0))</x:f>
        <x:v>175.7878796532703</x:v>
      </x:c>
      <x:c r="AM1086" s="18" t="n">
        <x:f>AE1086*INDEX('07 Mode Capacity'!$P$6:$P$17,MATCH("INLAND-"&amp;I1086,'07 Mode Capacity'!$C$6:$C$17,0))</x:f>
        <x:v>20.48780487804878</x:v>
      </x:c>
      <x:c r="AN1086" s="18" t="n">
        <x:f>SUM(AJ1086:AM1086)</x:f>
        <x:v>645.31721734132</x:v>
      </x:c>
      <x:c r="AO1086" s="17" t="n">
        <x:f>IF(N1086=0,1,AN1086/N1086)</x:f>
        <x:v>0.7682347825491904</x:v>
      </x:c>
      <x:c r="AP1086" s="11" t="str">
        <x:f>IF(AO1086&gt;='01 Controls'!$E$16,"PASS","FAIL")</x:f>
        <x:v>FAIL</x:v>
      </x:c>
      <x:c r="AQ1086" s="11" t="str">
        <x:v>UNQUANTIFIED</x:v>
      </x:c>
      <x:c r="AR1086" s="11" t="str">
        <x:v>Position-class planning record; serial item and receiver open</x:v>
      </x:c>
      <x:c r="AS1086" s="26"/>
      <x:c r="AT1086" s="26"/>
    </x:row>
    <x:row r="1087">
      <x:c r="C1087" s="11" t="str">
        <x:v>C3-M-OSG-APL-45</x:v>
      </x:c>
      <x:c r="D1087" s="11" t="str">
        <x:v>C3</x:v>
      </x:c>
      <x:c r="E1087" s="11" t="str">
        <x:v>Cascadia earthquake</x:v>
      </x:c>
      <x:c r="F1087" s="11" t="str">
        <x:v>M-OSG</x:v>
      </x:c>
      <x:c r="G1087" s="11" t="str">
        <x:v>Offshore-support group</x:v>
      </x:c>
      <x:c r="H1087" s="11" t="str">
        <x:v>APL-45</x:v>
      </x:c>
      <x:c r="I1087" s="19" t="n">
        <x:v>24</x:v>
      </x:c>
      <x:c r="J1087" s="21" t="n">
        <x:v>4</x:v>
      </x:c>
      <x:c r="K1087" s="18" t="n">
        <x:f>'05 Cargo Register'!K191</x:f>
        <x:v>63</x:v>
      </x:c>
      <x:c r="L1087" s="18" t="n">
        <x:f>'05 Cargo Register'!N191</x:f>
        <x:v>17</x:v>
      </x:c>
      <x:c r="M1087" s="18" t="n">
        <x:f>'05 Cargo Register'!O191</x:f>
        <x:v>127.5</x:v>
      </x:c>
      <x:c r="N1087" s="18" t="n">
        <x:f>J1087*K1087</x:f>
        <x:v>252</x:v>
      </x:c>
      <x:c r="O1087" s="18" t="n">
        <x:f>J1087*L1087</x:f>
        <x:v>68</x:v>
      </x:c>
      <x:c r="P1087" s="18" t="n">
        <x:f>J1087*M1087</x:f>
        <x:v>510</x:v>
      </x:c>
      <x:c r="Q1087" s="22" t="n">
        <x:f>'01 Controls'!$E$24*'02 Cargo Classes'!$M$6</x:f>
        <x:v>0.30000000000000004</x:v>
      </x:c>
      <x:c r="R1087" s="22" t="n">
        <x:f>'01 Controls'!$F$24*'02 Cargo Classes'!$N$6</x:f>
        <x:v>0.13999999999999999</x:v>
      </x:c>
      <x:c r="S1087" s="22" t="n">
        <x:f>'01 Controls'!$G$24*'02 Cargo Classes'!$O$6</x:f>
        <x:v>0.5</x:v>
      </x:c>
      <x:c r="T1087" s="22" t="n">
        <x:f>'01 Controls'!$H$24*'02 Cargo Classes'!$P$6</x:f>
        <x:v>0.015</x:v>
      </x:c>
      <x:c r="U1087" s="22" t="n">
        <x:f>SUM(Q1087:T1087)</x:f>
        <x:v>0.9550000000000001</x:v>
      </x:c>
      <x:c r="V1087" s="18" t="n">
        <x:f>IF(U1087=0,0,N1087*Q1087/U1087)</x:f>
        <x:v>79.16230366492147</x:v>
      </x:c>
      <x:c r="W1087" s="18" t="n">
        <x:f>IF(U1087=0,0,P1087*Q1087/U1087)</x:f>
        <x:v>160.20942408376965</x:v>
      </x:c>
      <x:c r="X1087" s="18" t="n">
        <x:f>MAX(V1087,W1087*'01 Controls'!$E$12)</x:f>
        <x:v>79.16230366492147</x:v>
      </x:c>
      <x:c r="Y1087" s="18" t="n">
        <x:f>IF(U1087=0,0,N1087*R1087/U1087)</x:f>
        <x:v>36.94240837696334</x:v>
      </x:c>
      <x:c r="Z1087" s="18" t="n">
        <x:f>IF(U1087=0,0,P1087*R1087/U1087)</x:f>
        <x:v>74.76439790575915</x:v>
      </x:c>
      <x:c r="AA1087" s="18" t="n">
        <x:f>MAX(Y1087,Z1087*'01 Controls'!$E$13)</x:f>
        <x:v>36.94240837696334</x:v>
      </x:c>
      <x:c r="AB1087" s="18" t="n">
        <x:f>IF(U1087=0,0,N1087*S1087/U1087)</x:f>
        <x:v>131.9371727748691</x:v>
      </x:c>
      <x:c r="AC1087" s="18" t="n">
        <x:f>IF(U1087=0,0,P1087*S1087/U1087)</x:f>
        <x:v>267.0157068062827</x:v>
      </x:c>
      <x:c r="AD1087" s="18" t="n">
        <x:f>MAX(AB1087,AC1087*'01 Controls'!$E$14)</x:f>
        <x:v>131.9371727748691</x:v>
      </x:c>
      <x:c r="AE1087" s="18" t="n">
        <x:f>IF(U1087=0,0,N1087*T1087/U1087)</x:f>
        <x:v>3.958115183246073</x:v>
      </x:c>
      <x:c r="AF1087" s="18" t="n">
        <x:f>IF(U1087=0,0,P1087*T1087/U1087)</x:f>
        <x:v>8.01047120418848</x:v>
      </x:c>
      <x:c r="AG1087" s="18" t="n">
        <x:f>MAX(AE1087,AF1087*'01 Controls'!$E$15)</x:f>
        <x:v>3.958115183246073</x:v>
      </x:c>
      <x:c r="AH1087" s="18" t="n">
        <x:f>SUM(V1087,Y1087,AB1087,AE1087)</x:f>
        <x:v>251.99999999999997</x:v>
      </x:c>
      <x:c r="AI1087" s="18" t="n">
        <x:f>N1087-AH1087</x:f>
        <x:v>2.842170943040401e-14</x:v>
      </x:c>
      <x:c r="AJ1087" s="18" t="n">
        <x:f>V1087*INDEX('07 Mode Capacity'!$P$6:$P$17,MATCH("AIR-"&amp;I1087,'07 Mode Capacity'!$C$6:$C$17,0))</x:f>
        <x:v>16.063145056145064</x:v>
      </x:c>
      <x:c r="AK1087" s="18" t="n">
        <x:f>Y1087*INDEX('07 Mode Capacity'!$P$6:$P$17,MATCH("OCEAN-"&amp;I1087,'07 Mode Capacity'!$C$6:$C$17,0))</x:f>
        <x:v>5.544650944064018</x:v>
      </x:c>
      <x:c r="AL1087" s="18" t="n">
        <x:f>AB1087*INDEX('07 Mode Capacity'!$P$6:$P$17,MATCH("LAND-"&amp;I1087,'07 Mode Capacity'!$C$6:$C$17,0))</x:f>
        <x:v>50.46609052925865</x:v>
      </x:c>
      <x:c r="AM1087" s="18" t="n">
        <x:f>AE1087*INDEX('07 Mode Capacity'!$P$6:$P$17,MATCH("INLAND-"&amp;I1087,'07 Mode Capacity'!$C$6:$C$17,0))</x:f>
        <x:v>3.958115183246073</x:v>
      </x:c>
      <x:c r="AN1087" s="18" t="n">
        <x:f>SUM(AJ1087:AM1087)</x:f>
        <x:v>76.03200171271381</x:v>
      </x:c>
      <x:c r="AO1087" s="17" t="n">
        <x:f>IF(N1087=0,1,AN1087/N1087)</x:f>
        <x:v>0.3017142925107691</x:v>
      </x:c>
      <x:c r="AP1087" s="11" t="str">
        <x:f>IF(AO1087&gt;='01 Controls'!$E$16,"PASS","FAIL")</x:f>
        <x:v>FAIL</x:v>
      </x:c>
      <x:c r="AQ1087" s="11" t="str">
        <x:v>UNQUANTIFIED</x:v>
      </x:c>
      <x:c r="AR1087" s="11" t="str">
        <x:v>Position-class planning record; serial item and receiver open</x:v>
      </x:c>
      <x:c r="AS1087" s="26"/>
      <x:c r="AT1087" s="26"/>
    </x:row>
    <x:row r="1088">
      <x:c r="C1088" s="11" t="str">
        <x:v>C3-M-OSG-ISO-18</x:v>
      </x:c>
      <x:c r="D1088" s="11" t="str">
        <x:v>C3</x:v>
      </x:c>
      <x:c r="E1088" s="11" t="str">
        <x:v>Cascadia earthquake</x:v>
      </x:c>
      <x:c r="F1088" s="11" t="str">
        <x:v>M-OSG</x:v>
      </x:c>
      <x:c r="G1088" s="11" t="str">
        <x:v>Offshore-support group</x:v>
      </x:c>
      <x:c r="H1088" s="11" t="str">
        <x:v>ISO-18</x:v>
      </x:c>
      <x:c r="I1088" s="19" t="n">
        <x:v>48</x:v>
      </x:c>
      <x:c r="J1088" s="21" t="n">
        <x:v>4</x:v>
      </x:c>
      <x:c r="K1088" s="18" t="n">
        <x:f>'05 Cargo Register'!K192</x:f>
        <x:v>252</x:v>
      </x:c>
      <x:c r="L1088" s="18" t="n">
        <x:f>'05 Cargo Register'!N192</x:f>
        <x:v>17</x:v>
      </x:c>
      <x:c r="M1088" s="18" t="n">
        <x:f>'05 Cargo Register'!O192</x:f>
        <x:v>448.8</x:v>
      </x:c>
      <x:c r="N1088" s="18" t="n">
        <x:f>J1088*K1088</x:f>
        <x:v>1008</x:v>
      </x:c>
      <x:c r="O1088" s="18" t="n">
        <x:f>J1088*L1088</x:f>
        <x:v>68</x:v>
      </x:c>
      <x:c r="P1088" s="18" t="n">
        <x:f>J1088*M1088</x:f>
        <x:v>1795.2</x:v>
      </x:c>
      <x:c r="Q1088" s="22" t="n">
        <x:f>'01 Controls'!$E$24*'02 Cargo Classes'!$M$7</x:f>
        <x:v>0.020000000000000004</x:v>
      </x:c>
      <x:c r="R1088" s="22" t="n">
        <x:f>'01 Controls'!$F$24*'02 Cargo Classes'!$N$7</x:f>
        <x:v>0.35</x:v>
      </x:c>
      <x:c r="S1088" s="22" t="n">
        <x:f>'01 Controls'!$G$24*'02 Cargo Classes'!$O$7</x:f>
        <x:v>0.6</x:v>
      </x:c>
      <x:c r="T1088" s="22" t="n">
        <x:f>'01 Controls'!$H$24*'02 Cargo Classes'!$P$7</x:f>
        <x:v>0.04000000000000001</x:v>
      </x:c>
      <x:c r="U1088" s="22" t="n">
        <x:f>SUM(Q1088:T1088)</x:f>
        <x:v>1.01</x:v>
      </x:c>
      <x:c r="V1088" s="18" t="n">
        <x:f>IF(U1088=0,0,N1088*Q1088/U1088)</x:f>
        <x:v>19.960396039603964</x:v>
      </x:c>
      <x:c r="W1088" s="18" t="n">
        <x:f>IF(U1088=0,0,P1088*Q1088/U1088)</x:f>
        <x:v>35.54851485148516</x:v>
      </x:c>
      <x:c r="X1088" s="18" t="n">
        <x:f>MAX(V1088,W1088*'01 Controls'!$E$12)</x:f>
        <x:v>19.960396039603964</x:v>
      </x:c>
      <x:c r="Y1088" s="18" t="n">
        <x:f>IF(U1088=0,0,N1088*R1088/U1088)</x:f>
        <x:v>349.30693069306926</x:v>
      </x:c>
      <x:c r="Z1088" s="18" t="n">
        <x:f>IF(U1088=0,0,P1088*R1088/U1088)</x:f>
        <x:v>622.09900990099</x:v>
      </x:c>
      <x:c r="AA1088" s="18" t="n">
        <x:f>MAX(Y1088,Z1088*'01 Controls'!$E$13)</x:f>
        <x:v>349.30693069306926</x:v>
      </x:c>
      <x:c r="AB1088" s="18" t="n">
        <x:f>IF(U1088=0,0,N1088*S1088/U1088)</x:f>
        <x:v>598.8118811881187</x:v>
      </x:c>
      <x:c r="AC1088" s="18" t="n">
        <x:f>IF(U1088=0,0,P1088*S1088/U1088)</x:f>
        <x:v>1066.4554455445543</x:v>
      </x:c>
      <x:c r="AD1088" s="18" t="n">
        <x:f>MAX(AB1088,AC1088*'01 Controls'!$E$14)</x:f>
        <x:v>598.8118811881187</x:v>
      </x:c>
      <x:c r="AE1088" s="18" t="n">
        <x:f>IF(U1088=0,0,N1088*T1088/U1088)</x:f>
        <x:v>39.92079207920793</x:v>
      </x:c>
      <x:c r="AF1088" s="18" t="n">
        <x:f>IF(U1088=0,0,P1088*T1088/U1088)</x:f>
        <x:v>71.09702970297032</x:v>
      </x:c>
      <x:c r="AG1088" s="18" t="n">
        <x:f>MAX(AE1088,AF1088*'01 Controls'!$E$15)</x:f>
        <x:v>39.92079207920793</x:v>
      </x:c>
      <x:c r="AH1088" s="18" t="n">
        <x:f>SUM(V1088,Y1088,AB1088,AE1088)</x:f>
        <x:v>1007.9999999999999</x:v>
      </x:c>
      <x:c r="AI1088" s="18" t="n">
        <x:f>N1088-AH1088</x:f>
        <x:v>1.1368683772161603e-13</x:v>
      </x:c>
      <x:c r="AJ1088" s="18" t="n">
        <x:f>V1088*INDEX('07 Mode Capacity'!$P$6:$P$17,MATCH("AIR-"&amp;I1088,'07 Mode Capacity'!$C$6:$C$17,0))</x:f>
        <x:v>5.595610763477366</x:v>
      </x:c>
      <x:c r="AK1088" s="18" t="n">
        <x:f>Y1088*INDEX('07 Mode Capacity'!$P$6:$P$17,MATCH("OCEAN-"&amp;I1088,'07 Mode Capacity'!$C$6:$C$17,0))</x:f>
        <x:v>30.61196003754795</x:v>
      </x:c>
      <x:c r="AL1088" s="18" t="n">
        <x:f>AB1088*INDEX('07 Mode Capacity'!$P$6:$P$17,MATCH("LAND-"&amp;I1088,'07 Mode Capacity'!$C$6:$C$17,0))</x:f>
        <x:v>73.083714339008</x:v>
      </x:c>
      <x:c r="AM1088" s="18" t="n">
        <x:f>AE1088*INDEX('07 Mode Capacity'!$P$6:$P$17,MATCH("INLAND-"&amp;I1088,'07 Mode Capacity'!$C$6:$C$17,0))</x:f>
        <x:v>25.199375963354118</x:v>
      </x:c>
      <x:c r="AN1088" s="18" t="n">
        <x:f>SUM(AJ1088:AM1088)</x:f>
        <x:v>134.49066110338742</x:v>
      </x:c>
      <x:c r="AO1088" s="17" t="n">
        <x:f>IF(N1088=0,1,AN1088/N1088)</x:f>
        <x:v>0.1334232749041542</x:v>
      </x:c>
      <x:c r="AP1088" s="11" t="str">
        <x:f>IF(AO1088&gt;='01 Controls'!$E$16,"PASS","FAIL")</x:f>
        <x:v>FAIL</x:v>
      </x:c>
      <x:c r="AQ1088" s="11" t="str">
        <x:v>UNQUANTIFIED</x:v>
      </x:c>
      <x:c r="AR1088" s="11" t="str">
        <x:v>Position-class planning record; serial item and receiver open</x:v>
      </x:c>
      <x:c r="AS1088" s="26"/>
      <x:c r="AT1088" s="26"/>
    </x:row>
    <x:row r="1089">
      <x:c r="C1089" s="11" t="str">
        <x:v>C3-M-OSG-COL-12</x:v>
      </x:c>
      <x:c r="D1089" s="11" t="str">
        <x:v>C3</x:v>
      </x:c>
      <x:c r="E1089" s="11" t="str">
        <x:v>Cascadia earthquake</x:v>
      </x:c>
      <x:c r="F1089" s="11" t="str">
        <x:v>M-OSG</x:v>
      </x:c>
      <x:c r="G1089" s="11" t="str">
        <x:v>Offshore-support group</x:v>
      </x:c>
      <x:c r="H1089" s="11" t="str">
        <x:v>COL-12</x:v>
      </x:c>
      <x:c r="I1089" s="19" t="n">
        <x:v>24</x:v>
      </x:c>
      <x:c r="J1089" s="21" t="n">
        <x:v>4</x:v>
      </x:c>
      <x:c r="K1089" s="18" t="n">
        <x:f>'05 Cargo Register'!K193</x:f>
        <x:v>42</x:v>
      </x:c>
      <x:c r="L1089" s="18" t="n">
        <x:f>'05 Cargo Register'!N193</x:f>
        <x:v>5</x:v>
      </x:c>
      <x:c r="M1089" s="18" t="n">
        <x:f>'05 Cargo Register'!O193</x:f>
        <x:v>132</x:v>
      </x:c>
      <x:c r="N1089" s="18" t="n">
        <x:f>J1089*K1089</x:f>
        <x:v>168</x:v>
      </x:c>
      <x:c r="O1089" s="18" t="n">
        <x:f>J1089*L1089</x:f>
        <x:v>20</x:v>
      </x:c>
      <x:c r="P1089" s="18" t="n">
        <x:f>J1089*M1089</x:f>
        <x:v>528</x:v>
      </x:c>
      <x:c r="Q1089" s="22" t="n">
        <x:f>'01 Controls'!$E$24*'02 Cargo Classes'!$M$8</x:f>
        <x:v>0.2</x:v>
      </x:c>
      <x:c r="R1089" s="22" t="n">
        <x:f>'01 Controls'!$F$24*'02 Cargo Classes'!$N$8</x:f>
        <x:v>0.24499999999999997</x:v>
      </x:c>
      <x:c r="S1089" s="22" t="n">
        <x:f>'01 Controls'!$G$24*'02 Cargo Classes'!$O$8</x:f>
        <x:v>0.6</x:v>
      </x:c>
      <x:c r="T1089" s="22" t="n">
        <x:f>'01 Controls'!$H$24*'02 Cargo Classes'!$P$8</x:f>
        <x:v>0.010000000000000002</x:v>
      </x:c>
      <x:c r="U1089" s="22" t="n">
        <x:f>SUM(Q1089:T1089)</x:f>
        <x:v>1.055</x:v>
      </x:c>
      <x:c r="V1089" s="18" t="n">
        <x:f>IF(U1089=0,0,N1089*Q1089/U1089)</x:f>
        <x:v>31.84834123222749</x:v>
      </x:c>
      <x:c r="W1089" s="18" t="n">
        <x:f>IF(U1089=0,0,P1089*Q1089/U1089)</x:f>
        <x:v>100.09478672985783</x:v>
      </x:c>
      <x:c r="X1089" s="18" t="n">
        <x:f>MAX(V1089,W1089*'01 Controls'!$E$12)</x:f>
        <x:v>31.84834123222749</x:v>
      </x:c>
      <x:c r="Y1089" s="18" t="n">
        <x:f>IF(U1089=0,0,N1089*R1089/U1089)</x:f>
        <x:v>39.014218009478675</x:v>
      </x:c>
      <x:c r="Z1089" s="18" t="n">
        <x:f>IF(U1089=0,0,P1089*R1089/U1089)</x:f>
        <x:v>122.61611374407582</x:v>
      </x:c>
      <x:c r="AA1089" s="18" t="n">
        <x:f>MAX(Y1089,Z1089*'01 Controls'!$E$13)</x:f>
        <x:v>39.014218009478675</x:v>
      </x:c>
      <x:c r="AB1089" s="18" t="n">
        <x:f>IF(U1089=0,0,N1089*S1089/U1089)</x:f>
        <x:v>95.54502369668246</x:v>
      </x:c>
      <x:c r="AC1089" s="18" t="n">
        <x:f>IF(U1089=0,0,P1089*S1089/U1089)</x:f>
        <x:v>300.2843601895735</x:v>
      </x:c>
      <x:c r="AD1089" s="18" t="n">
        <x:f>MAX(AB1089,AC1089*'01 Controls'!$E$14)</x:f>
        <x:v>95.54502369668246</x:v>
      </x:c>
      <x:c r="AE1089" s="18" t="n">
        <x:f>IF(U1089=0,0,N1089*T1089/U1089)</x:f>
        <x:v>1.5924170616113749</x:v>
      </x:c>
      <x:c r="AF1089" s="18" t="n">
        <x:f>IF(U1089=0,0,P1089*T1089/U1089)</x:f>
        <x:v>5.004739336492892</x:v>
      </x:c>
      <x:c r="AG1089" s="18" t="n">
        <x:f>MAX(AE1089,AF1089*'01 Controls'!$E$15)</x:f>
        <x:v>1.5924170616113749</x:v>
      </x:c>
      <x:c r="AH1089" s="18" t="n">
        <x:f>SUM(V1089,Y1089,AB1089,AE1089)</x:f>
        <x:v>168</x:v>
      </x:c>
      <x:c r="AI1089" s="18" t="n">
        <x:f>N1089-AH1089</x:f>
        <x:v>0</x:v>
      </x:c>
      <x:c r="AJ1089" s="18" t="n">
        <x:f>V1089*INDEX('07 Mode Capacity'!$P$6:$P$17,MATCH("AIR-"&amp;I1089,'07 Mode Capacity'!$C$6:$C$17,0))</x:f>
        <x:v>6.462476473351674</x:v>
      </x:c>
      <x:c r="AK1089" s="18" t="n">
        <x:f>Y1089*INDEX('07 Mode Capacity'!$P$6:$P$17,MATCH("OCEAN-"&amp;I1089,'07 Mode Capacity'!$C$6:$C$17,0))</x:f>
        <x:v>5.855606881685303</x:v>
      </x:c>
      <x:c r="AL1089" s="18" t="n">
        <x:f>AB1089*INDEX('07 Mode Capacity'!$P$6:$P$17,MATCH("LAND-"&amp;I1089,'07 Mode Capacity'!$C$6:$C$17,0))</x:f>
        <x:v>36.54605987142522</x:v>
      </x:c>
      <x:c r="AM1089" s="18" t="n">
        <x:f>AE1089*INDEX('07 Mode Capacity'!$P$6:$P$17,MATCH("INLAND-"&amp;I1089,'07 Mode Capacity'!$C$6:$C$17,0))</x:f>
        <x:v>1.5924170616113749</x:v>
      </x:c>
      <x:c r="AN1089" s="18" t="n">
        <x:f>SUM(AJ1089:AM1089)</x:f>
        <x:v>50.456560288073575</x:v>
      </x:c>
      <x:c r="AO1089" s="17" t="n">
        <x:f>IF(N1089=0,1,AN1089/N1089)</x:f>
        <x:v>0.30033666838139034</x:v>
      </x:c>
      <x:c r="AP1089" s="11" t="str">
        <x:f>IF(AO1089&gt;='01 Controls'!$E$16,"PASS","FAIL")</x:f>
        <x:v>FAIL</x:v>
      </x:c>
      <x:c r="AQ1089" s="11" t="str">
        <x:v>UNQUANTIFIED</x:v>
      </x:c>
      <x:c r="AR1089" s="11" t="str">
        <x:v>Position-class planning record; serial item and receiver open</x:v>
      </x:c>
      <x:c r="AS1089" s="26"/>
      <x:c r="AT1089" s="26"/>
    </x:row>
    <x:row r="1090">
      <x:c r="C1090" s="11" t="str">
        <x:v>C3-M-OSG-BAT-22</x:v>
      </x:c>
      <x:c r="D1090" s="11" t="str">
        <x:v>C3</x:v>
      </x:c>
      <x:c r="E1090" s="11" t="str">
        <x:v>Cascadia earthquake</x:v>
      </x:c>
      <x:c r="F1090" s="11" t="str">
        <x:v>M-OSG</x:v>
      </x:c>
      <x:c r="G1090" s="11" t="str">
        <x:v>Offshore-support group</x:v>
      </x:c>
      <x:c r="H1090" s="11" t="str">
        <x:v>BAT-22</x:v>
      </x:c>
      <x:c r="I1090" s="19" t="n">
        <x:v>48</x:v>
      </x:c>
      <x:c r="J1090" s="21" t="n">
        <x:v>4</x:v>
      </x:c>
      <x:c r="K1090" s="18" t="n">
        <x:f>'05 Cargo Register'!K194</x:f>
        <x:v>168</x:v>
      </x:c>
      <x:c r="L1090" s="18" t="n">
        <x:f>'05 Cargo Register'!N194</x:f>
        <x:v>10</x:v>
      </x:c>
      <x:c r="M1090" s="18" t="n">
        <x:f>'05 Cargo Register'!O194</x:f>
        <x:v>264</x:v>
      </x:c>
      <x:c r="N1090" s="18" t="n">
        <x:f>J1090*K1090</x:f>
        <x:v>672</x:v>
      </x:c>
      <x:c r="O1090" s="18" t="n">
        <x:f>J1090*L1090</x:f>
        <x:v>40</x:v>
      </x:c>
      <x:c r="P1090" s="18" t="n">
        <x:f>J1090*M1090</x:f>
        <x:v>1056</x:v>
      </x:c>
      <x:c r="Q1090" s="22" t="n">
        <x:f>'01 Controls'!$E$24*'02 Cargo Classes'!$M$9</x:f>
        <x:v>0</x:v>
      </x:c>
      <x:c r="R1090" s="22" t="n">
        <x:f>'01 Controls'!$F$24*'02 Cargo Classes'!$N$9</x:f>
        <x:v>0.35</x:v>
      </x:c>
      <x:c r="S1090" s="22" t="n">
        <x:f>'01 Controls'!$G$24*'02 Cargo Classes'!$O$9</x:f>
        <x:v>0.5</x:v>
      </x:c>
      <x:c r="T1090" s="22" t="n">
        <x:f>'01 Controls'!$H$24*'02 Cargo Classes'!$P$9</x:f>
        <x:v>0.025</x:v>
      </x:c>
      <x:c r="U1090" s="22" t="n">
        <x:f>SUM(Q1090:T1090)</x:f>
        <x:v>0.875</x:v>
      </x:c>
      <x:c r="V1090" s="18" t="n">
        <x:f>IF(U1090=0,0,N1090*Q1090/U1090)</x:f>
        <x:v>0</x:v>
      </x:c>
      <x:c r="W1090" s="18" t="n">
        <x:f>IF(U1090=0,0,P1090*Q1090/U1090)</x:f>
        <x:v>0</x:v>
      </x:c>
      <x:c r="X1090" s="18" t="n">
        <x:f>MAX(V1090,W1090*'01 Controls'!$E$12)</x:f>
        <x:v>0</x:v>
      </x:c>
      <x:c r="Y1090" s="18" t="n">
        <x:f>IF(U1090=0,0,N1090*R1090/U1090)</x:f>
        <x:v>268.8</x:v>
      </x:c>
      <x:c r="Z1090" s="18" t="n">
        <x:f>IF(U1090=0,0,P1090*R1090/U1090)</x:f>
        <x:v>422.4</x:v>
      </x:c>
      <x:c r="AA1090" s="18" t="n">
        <x:f>MAX(Y1090,Z1090*'01 Controls'!$E$13)</x:f>
        <x:v>268.8</x:v>
      </x:c>
      <x:c r="AB1090" s="18" t="n">
        <x:f>IF(U1090=0,0,N1090*S1090/U1090)</x:f>
        <x:v>384</x:v>
      </x:c>
      <x:c r="AC1090" s="18" t="n">
        <x:f>IF(U1090=0,0,P1090*S1090/U1090)</x:f>
        <x:v>603.4285714285714</x:v>
      </x:c>
      <x:c r="AD1090" s="18" t="n">
        <x:f>MAX(AB1090,AC1090*'01 Controls'!$E$14)</x:f>
        <x:v>384</x:v>
      </x:c>
      <x:c r="AE1090" s="18" t="n">
        <x:f>IF(U1090=0,0,N1090*T1090/U1090)</x:f>
        <x:v>19.2</x:v>
      </x:c>
      <x:c r="AF1090" s="18" t="n">
        <x:f>IF(U1090=0,0,P1090*T1090/U1090)</x:f>
        <x:v>30.171428571428574</x:v>
      </x:c>
      <x:c r="AG1090" s="18" t="n">
        <x:f>MAX(AE1090,AF1090*'01 Controls'!$E$15)</x:f>
        <x:v>19.2</x:v>
      </x:c>
      <x:c r="AH1090" s="18" t="n">
        <x:f>SUM(V1090,Y1090,AB1090,AE1090)</x:f>
        <x:v>672</x:v>
      </x:c>
      <x:c r="AI1090" s="18" t="n">
        <x:f>N1090-AH1090</x:f>
        <x:v>0</x:v>
      </x:c>
      <x:c r="AJ1090" s="18" t="n">
        <x:f>V1090*INDEX('07 Mode Capacity'!$P$6:$P$17,MATCH("AIR-"&amp;I1090,'07 Mode Capacity'!$C$6:$C$17,0))</x:f>
        <x:v>0</x:v>
      </x:c>
      <x:c r="AK1090" s="18" t="n">
        <x:f>Y1090*INDEX('07 Mode Capacity'!$P$6:$P$17,MATCH("OCEAN-"&amp;I1090,'07 Mode Capacity'!$C$6:$C$17,0))</x:f>
        <x:v>23.55663210508452</x:v>
      </x:c>
      <x:c r="AL1090" s="18" t="n">
        <x:f>AB1090*INDEX('07 Mode Capacity'!$P$6:$P$17,MATCH("LAND-"&amp;I1090,'07 Mode Capacity'!$C$6:$C$17,0))</x:f>
        <x:v>46.86638189358609</x:v>
      </x:c>
      <x:c r="AM1090" s="18" t="n">
        <x:f>AE1090*INDEX('07 Mode Capacity'!$P$6:$P$17,MATCH("INLAND-"&amp;I1090,'07 Mode Capacity'!$C$6:$C$17,0))</x:f>
        <x:v>12.11969986808936</x:v>
      </x:c>
      <x:c r="AN1090" s="18" t="n">
        <x:f>SUM(AJ1090:AM1090)</x:f>
        <x:v>82.54271386675997</x:v>
      </x:c>
      <x:c r="AO1090" s="17" t="n">
        <x:f>IF(N1090=0,1,AN1090/N1090)</x:f>
        <x:v>0.12283141944458328</x:v>
      </x:c>
      <x:c r="AP1090" s="11" t="str">
        <x:f>IF(AO1090&gt;='01 Controls'!$E$16,"PASS","FAIL")</x:f>
        <x:v>FAIL</x:v>
      </x:c>
      <x:c r="AQ1090" s="11" t="str">
        <x:v>UNQUANTIFIED</x:v>
      </x:c>
      <x:c r="AR1090" s="11" t="str">
        <x:v>Position-class planning record; serial item and receiver open</x:v>
      </x:c>
      <x:c r="AS1090" s="26"/>
      <x:c r="AT1090" s="26"/>
    </x:row>
    <x:row r="1091">
      <x:c r="C1091" s="11" t="str">
        <x:v>C3-M-OSG-TNK-20</x:v>
      </x:c>
      <x:c r="D1091" s="11" t="str">
        <x:v>C3</x:v>
      </x:c>
      <x:c r="E1091" s="11" t="str">
        <x:v>Cascadia earthquake</x:v>
      </x:c>
      <x:c r="F1091" s="11" t="str">
        <x:v>M-OSG</x:v>
      </x:c>
      <x:c r="G1091" s="11" t="str">
        <x:v>Offshore-support group</x:v>
      </x:c>
      <x:c r="H1091" s="11" t="str">
        <x:v>TNK-20</x:v>
      </x:c>
      <x:c r="I1091" s="19" t="n">
        <x:v>48</x:v>
      </x:c>
      <x:c r="J1091" s="21" t="n">
        <x:v>4</x:v>
      </x:c>
      <x:c r="K1091" s="18" t="n">
        <x:f>'05 Cargo Register'!K195</x:f>
        <x:v>252</x:v>
      </x:c>
      <x:c r="L1091" s="18" t="n">
        <x:f>'05 Cargo Register'!N195</x:f>
        <x:v>15</x:v>
      </x:c>
      <x:c r="M1091" s="18" t="n">
        <x:f>'05 Cargo Register'!O195</x:f>
        <x:v>318.75</x:v>
      </x:c>
      <x:c r="N1091" s="18" t="n">
        <x:f>J1091*K1091</x:f>
        <x:v>1008</x:v>
      </x:c>
      <x:c r="O1091" s="18" t="n">
        <x:f>J1091*L1091</x:f>
        <x:v>60</x:v>
      </x:c>
      <x:c r="P1091" s="18" t="n">
        <x:f>J1091*M1091</x:f>
        <x:v>1275</x:v>
      </x:c>
      <x:c r="Q1091" s="22" t="n">
        <x:f>'01 Controls'!$E$24*'02 Cargo Classes'!$M$10</x:f>
        <x:v>0</x:v>
      </x:c>
      <x:c r="R1091" s="22" t="n">
        <x:f>'01 Controls'!$F$24*'02 Cargo Classes'!$N$10</x:f>
        <x:v>0.42</x:v>
      </x:c>
      <x:c r="S1091" s="22" t="n">
        <x:f>'01 Controls'!$G$24*'02 Cargo Classes'!$O$10</x:f>
        <x:v>0.5</x:v>
      </x:c>
      <x:c r="T1091" s="22" t="n">
        <x:f>'01 Controls'!$H$24*'02 Cargo Classes'!$P$10</x:f>
        <x:v>0.05</x:v>
      </x:c>
      <x:c r="U1091" s="22" t="n">
        <x:f>SUM(Q1091:T1091)</x:f>
        <x:v>0.97</x:v>
      </x:c>
      <x:c r="V1091" s="18" t="n">
        <x:f>IF(U1091=0,0,N1091*Q1091/U1091)</x:f>
        <x:v>0</x:v>
      </x:c>
      <x:c r="W1091" s="18" t="n">
        <x:f>IF(U1091=0,0,P1091*Q1091/U1091)</x:f>
        <x:v>0</x:v>
      </x:c>
      <x:c r="X1091" s="18" t="n">
        <x:f>MAX(V1091,W1091*'01 Controls'!$E$12)</x:f>
        <x:v>0</x:v>
      </x:c>
      <x:c r="Y1091" s="18" t="n">
        <x:f>IF(U1091=0,0,N1091*R1091/U1091)</x:f>
        <x:v>436.45360824742266</x:v>
      </x:c>
      <x:c r="Z1091" s="18" t="n">
        <x:f>IF(U1091=0,0,P1091*R1091/U1091)</x:f>
        <x:v>552.0618556701031</x:v>
      </x:c>
      <x:c r="AA1091" s="18" t="n">
        <x:f>MAX(Y1091,Z1091*'01 Controls'!$E$13)</x:f>
        <x:v>436.45360824742266</x:v>
      </x:c>
      <x:c r="AB1091" s="18" t="n">
        <x:f>IF(U1091=0,0,N1091*S1091/U1091)</x:f>
        <x:v>519.5876288659794</x:v>
      </x:c>
      <x:c r="AC1091" s="18" t="n">
        <x:f>IF(U1091=0,0,P1091*S1091/U1091)</x:f>
        <x:v>657.2164948453609</x:v>
      </x:c>
      <x:c r="AD1091" s="18" t="n">
        <x:f>MAX(AB1091,AC1091*'01 Controls'!$E$14)</x:f>
        <x:v>519.5876288659794</x:v>
      </x:c>
      <x:c r="AE1091" s="18" t="n">
        <x:f>IF(U1091=0,0,N1091*T1091/U1091)</x:f>
        <x:v>51.958762886597945</x:v>
      </x:c>
      <x:c r="AF1091" s="18" t="n">
        <x:f>IF(U1091=0,0,P1091*T1091/U1091)</x:f>
        <x:v>65.72164948453609</x:v>
      </x:c>
      <x:c r="AG1091" s="18" t="n">
        <x:f>MAX(AE1091,AF1091*'01 Controls'!$E$15)</x:f>
        <x:v>51.958762886597945</x:v>
      </x:c>
      <x:c r="AH1091" s="18" t="n">
        <x:f>SUM(V1091,Y1091,AB1091,AE1091)</x:f>
        <x:v>1008</x:v>
      </x:c>
      <x:c r="AI1091" s="18" t="n">
        <x:f>N1091-AH1091</x:f>
        <x:v>0</x:v>
      </x:c>
      <x:c r="AJ1091" s="18" t="n">
        <x:f>V1091*INDEX('07 Mode Capacity'!$P$6:$P$17,MATCH("AIR-"&amp;I1091,'07 Mode Capacity'!$C$6:$C$17,0))</x:f>
        <x:v>0</x:v>
      </x:c>
      <x:c r="AK1091" s="18" t="n">
        <x:f>Y1091*INDEX('07 Mode Capacity'!$P$6:$P$17,MATCH("OCEAN-"&amp;I1091,'07 Mode Capacity'!$C$6:$C$17,0))</x:f>
        <x:v>38.24917068609084</x:v>
      </x:c>
      <x:c r="AL1091" s="18" t="n">
        <x:f>AB1091*INDEX('07 Mode Capacity'!$P$6:$P$17,MATCH("LAND-"&amp;I1091,'07 Mode Capacity'!$C$6:$C$17,0))</x:f>
        <x:v>63.41456312920798</x:v>
      </x:c>
      <x:c r="AM1091" s="18" t="n">
        <x:f>AE1091*INDEX('07 Mode Capacity'!$P$6:$P$17,MATCH("INLAND-"&amp;I1091,'07 Mode Capacity'!$C$6:$C$17,0))</x:f>
        <x:v>32.79815685952018</x:v>
      </x:c>
      <x:c r="AN1091" s="18" t="n">
        <x:f>SUM(AJ1091:AM1091)</x:f>
        <x:v>134.46189067481902</x:v>
      </x:c>
      <x:c r="AO1091" s="17" t="n">
        <x:f>IF(N1091=0,1,AN1091/N1091)</x:f>
        <x:v>0.13339473281232045</x:v>
      </x:c>
      <x:c r="AP1091" s="11" t="str">
        <x:f>IF(AO1091&gt;='01 Controls'!$E$16,"PASS","FAIL")</x:f>
        <x:v>FAIL</x:v>
      </x:c>
      <x:c r="AQ1091" s="11" t="str">
        <x:v>UNQUANTIFIED</x:v>
      </x:c>
      <x:c r="AR1091" s="11" t="str">
        <x:v>Position-class planning record; serial item and receiver open</x:v>
      </x:c>
      <x:c r="AS1091" s="26"/>
      <x:c r="AT1091" s="26"/>
    </x:row>
    <x:row r="1092">
      <x:c r="C1092" s="11" t="str">
        <x:v>C3-M-OSG-FLR-24</x:v>
      </x:c>
      <x:c r="D1092" s="11" t="str">
        <x:v>C3</x:v>
      </x:c>
      <x:c r="E1092" s="11" t="str">
        <x:v>Cascadia earthquake</x:v>
      </x:c>
      <x:c r="F1092" s="11" t="str">
        <x:v>M-OSG</x:v>
      </x:c>
      <x:c r="G1092" s="11" t="str">
        <x:v>Offshore-support group</x:v>
      </x:c>
      <x:c r="H1092" s="11" t="str">
        <x:v>FLR-24</x:v>
      </x:c>
      <x:c r="I1092" s="19" t="n">
        <x:v>48</x:v>
      </x:c>
      <x:c r="J1092" s="21" t="n">
        <x:v>4</x:v>
      </x:c>
      <x:c r="K1092" s="18" t="n">
        <x:f>'05 Cargo Register'!K196</x:f>
        <x:v>315</x:v>
      </x:c>
      <x:c r="L1092" s="18" t="n">
        <x:f>'05 Cargo Register'!N196</x:f>
        <x:v>16</x:v>
      </x:c>
      <x:c r="M1092" s="18" t="n">
        <x:f>'05 Cargo Register'!O196</x:f>
        <x:v>512</x:v>
      </x:c>
      <x:c r="N1092" s="18" t="n">
        <x:f>J1092*K1092</x:f>
        <x:v>1260</x:v>
      </x:c>
      <x:c r="O1092" s="18" t="n">
        <x:f>J1092*L1092</x:f>
        <x:v>64</x:v>
      </x:c>
      <x:c r="P1092" s="18" t="n">
        <x:f>J1092*M1092</x:f>
        <x:v>2048</x:v>
      </x:c>
      <x:c r="Q1092" s="22" t="n">
        <x:f>'01 Controls'!$E$24*'02 Cargo Classes'!$M$11</x:f>
        <x:v>0</x:v>
      </x:c>
      <x:c r="R1092" s="22" t="n">
        <x:f>'01 Controls'!$F$24*'02 Cargo Classes'!$N$11</x:f>
        <x:v>0.42</x:v>
      </x:c>
      <x:c r="S1092" s="22" t="n">
        <x:f>'01 Controls'!$G$24*'02 Cargo Classes'!$O$11</x:f>
        <x:v>0.5</x:v>
      </x:c>
      <x:c r="T1092" s="22" t="n">
        <x:f>'01 Controls'!$H$24*'02 Cargo Classes'!$P$11</x:f>
        <x:v>0.04000000000000001</x:v>
      </x:c>
      <x:c r="U1092" s="22" t="n">
        <x:f>SUM(Q1092:T1092)</x:f>
        <x:v>0.96</x:v>
      </x:c>
      <x:c r="V1092" s="18" t="n">
        <x:f>IF(U1092=0,0,N1092*Q1092/U1092)</x:f>
        <x:v>0</x:v>
      </x:c>
      <x:c r="W1092" s="18" t="n">
        <x:f>IF(U1092=0,0,P1092*Q1092/U1092)</x:f>
        <x:v>0</x:v>
      </x:c>
      <x:c r="X1092" s="18" t="n">
        <x:f>MAX(V1092,W1092*'01 Controls'!$E$12)</x:f>
        <x:v>0</x:v>
      </x:c>
      <x:c r="Y1092" s="18" t="n">
        <x:f>IF(U1092=0,0,N1092*R1092/U1092)</x:f>
        <x:v>551.25</x:v>
      </x:c>
      <x:c r="Z1092" s="18" t="n">
        <x:f>IF(U1092=0,0,P1092*R1092/U1092)</x:f>
        <x:v>896</x:v>
      </x:c>
      <x:c r="AA1092" s="18" t="n">
        <x:f>MAX(Y1092,Z1092*'01 Controls'!$E$13)</x:f>
        <x:v>551.25</x:v>
      </x:c>
      <x:c r="AB1092" s="18" t="n">
        <x:f>IF(U1092=0,0,N1092*S1092/U1092)</x:f>
        <x:v>656.25</x:v>
      </x:c>
      <x:c r="AC1092" s="18" t="n">
        <x:f>IF(U1092=0,0,P1092*S1092/U1092)</x:f>
        <x:v>1066.6666666666667</x:v>
      </x:c>
      <x:c r="AD1092" s="18" t="n">
        <x:f>MAX(AB1092,AC1092*'01 Controls'!$E$14)</x:f>
        <x:v>656.25</x:v>
      </x:c>
      <x:c r="AE1092" s="18" t="n">
        <x:f>IF(U1092=0,0,N1092*T1092/U1092)</x:f>
        <x:v>52.500000000000014</x:v>
      </x:c>
      <x:c r="AF1092" s="18" t="n">
        <x:f>IF(U1092=0,0,P1092*T1092/U1092)</x:f>
        <x:v>85.33333333333336</x:v>
      </x:c>
      <x:c r="AG1092" s="18" t="n">
        <x:f>MAX(AE1092,AF1092*'01 Controls'!$E$15)</x:f>
        <x:v>52.500000000000014</x:v>
      </x:c>
      <x:c r="AH1092" s="18" t="n">
        <x:f>SUM(V1092,Y1092,AB1092,AE1092)</x:f>
        <x:v>1260</x:v>
      </x:c>
      <x:c r="AI1092" s="18" t="n">
        <x:f>N1092-AH1092</x:f>
        <x:v>0</x:v>
      </x:c>
      <x:c r="AJ1092" s="18" t="n">
        <x:f>V1092*INDEX('07 Mode Capacity'!$P$6:$P$17,MATCH("AIR-"&amp;I1092,'07 Mode Capacity'!$C$6:$C$17,0))</x:f>
        <x:v>0</x:v>
      </x:c>
      <x:c r="AK1092" s="18" t="n">
        <x:f>Y1092*INDEX('07 Mode Capacity'!$P$6:$P$17,MATCH("OCEAN-"&amp;I1092,'07 Mode Capacity'!$C$6:$C$17,0))</x:f>
        <x:v>48.30949943425536</x:v>
      </x:c>
      <x:c r="AL1092" s="18" t="n">
        <x:f>AB1092*INDEX('07 Mode Capacity'!$P$6:$P$17,MATCH("LAND-"&amp;I1092,'07 Mode Capacity'!$C$6:$C$17,0))</x:f>
        <x:v>80.09391436892153</x:v>
      </x:c>
      <x:c r="AM1092" s="18" t="n">
        <x:f>AE1092*INDEX('07 Mode Capacity'!$P$6:$P$17,MATCH("INLAND-"&amp;I1092,'07 Mode Capacity'!$C$6:$C$17,0))</x:f>
        <x:v>33.13980432680685</x:v>
      </x:c>
      <x:c r="AN1092" s="18" t="n">
        <x:f>SUM(AJ1092:AM1092)</x:f>
        <x:v>161.54321812998373</x:v>
      </x:c>
      <x:c r="AO1092" s="17" t="n">
        <x:f>IF(N1092=0,1,AN1092/N1092)</x:f>
        <x:v>0.12820890327776485</x:v>
      </x:c>
      <x:c r="AP1092" s="11" t="str">
        <x:f>IF(AO1092&gt;='01 Controls'!$E$16,"PASS","FAIL")</x:f>
        <x:v>FAIL</x:v>
      </x:c>
      <x:c r="AQ1092" s="11" t="str">
        <x:v>UNQUANTIFIED</x:v>
      </x:c>
      <x:c r="AR1092" s="11" t="str">
        <x:v>Position-class planning record; serial item and receiver open</x:v>
      </x:c>
      <x:c r="AS1092" s="26"/>
      <x:c r="AT1092" s="26"/>
    </x:row>
    <x:row r="1093">
      <x:c r="C1093" s="11" t="str">
        <x:v>C3-M-OSG-ROL-30</x:v>
      </x:c>
      <x:c r="D1093" s="11" t="str">
        <x:v>C3</x:v>
      </x:c>
      <x:c r="E1093" s="11" t="str">
        <x:v>Cascadia earthquake</x:v>
      </x:c>
      <x:c r="F1093" s="11" t="str">
        <x:v>M-OSG</x:v>
      </x:c>
      <x:c r="G1093" s="11" t="str">
        <x:v>Offshore-support group</x:v>
      </x:c>
      <x:c r="H1093" s="11" t="str">
        <x:v>ROL-30</x:v>
      </x:c>
      <x:c r="I1093" s="19" t="n">
        <x:v>48</x:v>
      </x:c>
      <x:c r="J1093" s="21" t="n">
        <x:v>4</x:v>
      </x:c>
      <x:c r="K1093" s="18" t="n">
        <x:f>'05 Cargo Register'!K197</x:f>
        <x:v>315</x:v>
      </x:c>
      <x:c r="L1093" s="18" t="n">
        <x:f>'05 Cargo Register'!N197</x:f>
        <x:v>14</x:v>
      </x:c>
      <x:c r="M1093" s="18" t="n">
        <x:f>'05 Cargo Register'!O197</x:f>
        <x:v>892.5</x:v>
      </x:c>
      <x:c r="N1093" s="18" t="n">
        <x:f>J1093*K1093</x:f>
        <x:v>1260</x:v>
      </x:c>
      <x:c r="O1093" s="18" t="n">
        <x:f>J1093*L1093</x:f>
        <x:v>56</x:v>
      </x:c>
      <x:c r="P1093" s="18" t="n">
        <x:f>J1093*M1093</x:f>
        <x:v>3570</x:v>
      </x:c>
      <x:c r="Q1093" s="22" t="n">
        <x:f>'01 Controls'!$E$24*'02 Cargo Classes'!$M$12</x:f>
        <x:v>0</x:v>
      </x:c>
      <x:c r="R1093" s="22" t="n">
        <x:f>'01 Controls'!$F$24*'02 Cargo Classes'!$N$12</x:f>
        <x:v>0.35</x:v>
      </x:c>
      <x:c r="S1093" s="22" t="n">
        <x:f>'01 Controls'!$G$24*'02 Cargo Classes'!$O$12</x:f>
        <x:v>0.75</x:v>
      </x:c>
      <x:c r="T1093" s="22" t="n">
        <x:f>'01 Controls'!$H$24*'02 Cargo Classes'!$P$12</x:f>
        <x:v>0.03</x:v>
      </x:c>
      <x:c r="U1093" s="22" t="n">
        <x:f>SUM(Q1093:T1093)</x:f>
        <x:v>1.1300000000000001</x:v>
      </x:c>
      <x:c r="V1093" s="18" t="n">
        <x:f>IF(U1093=0,0,N1093*Q1093/U1093)</x:f>
        <x:v>0</x:v>
      </x:c>
      <x:c r="W1093" s="18" t="n">
        <x:f>IF(U1093=0,0,P1093*Q1093/U1093)</x:f>
        <x:v>0</x:v>
      </x:c>
      <x:c r="X1093" s="18" t="n">
        <x:f>MAX(V1093,W1093*'01 Controls'!$E$12)</x:f>
        <x:v>0</x:v>
      </x:c>
      <x:c r="Y1093" s="18" t="n">
        <x:f>IF(U1093=0,0,N1093*R1093/U1093)</x:f>
        <x:v>390.26548672566366</x:v>
      </x:c>
      <x:c r="Z1093" s="18" t="n">
        <x:f>IF(U1093=0,0,P1093*R1093/U1093)</x:f>
        <x:v>1105.7522123893805</x:v>
      </x:c>
      <x:c r="AA1093" s="18" t="n">
        <x:f>MAX(Y1093,Z1093*'01 Controls'!$E$13)</x:f>
        <x:v>390.26548672566366</x:v>
      </x:c>
      <x:c r="AB1093" s="18" t="n">
        <x:f>IF(U1093=0,0,N1093*S1093/U1093)</x:f>
        <x:v>836.2831858407079</x:v>
      </x:c>
      <x:c r="AC1093" s="18" t="n">
        <x:f>IF(U1093=0,0,P1093*S1093/U1093)</x:f>
        <x:v>2369.4690265486724</x:v>
      </x:c>
      <x:c r="AD1093" s="18" t="n">
        <x:f>MAX(AB1093,AC1093*'01 Controls'!$E$14)</x:f>
        <x:v>836.2831858407079</x:v>
      </x:c>
      <x:c r="AE1093" s="18" t="n">
        <x:f>IF(U1093=0,0,N1093*T1093/U1093)</x:f>
        <x:v>33.451327433628315</x:v>
      </x:c>
      <x:c r="AF1093" s="18" t="n">
        <x:f>IF(U1093=0,0,P1093*T1093/U1093)</x:f>
        <x:v>94.7787610619469</x:v>
      </x:c>
      <x:c r="AG1093" s="18" t="n">
        <x:f>MAX(AE1093,AF1093*'01 Controls'!$E$15)</x:f>
        <x:v>33.451327433628315</x:v>
      </x:c>
      <x:c r="AH1093" s="18" t="n">
        <x:f>SUM(V1093,Y1093,AB1093,AE1093)</x:f>
        <x:v>1260</x:v>
      </x:c>
      <x:c r="AI1093" s="18" t="n">
        <x:f>N1093-AH1093</x:f>
        <x:v>0</x:v>
      </x:c>
      <x:c r="AJ1093" s="18" t="n">
        <x:f>V1093*INDEX('07 Mode Capacity'!$P$6:$P$17,MATCH("AIR-"&amp;I1093,'07 Mode Capacity'!$C$6:$C$17,0))</x:f>
        <x:v>0</x:v>
      </x:c>
      <x:c r="AK1093" s="18" t="n">
        <x:f>Y1093*INDEX('07 Mode Capacity'!$P$6:$P$17,MATCH("OCEAN-"&amp;I1093,'07 Mode Capacity'!$C$6:$C$17,0))</x:f>
        <x:v>34.20141552867636</x:v>
      </x:c>
      <x:c r="AL1093" s="18" t="n">
        <x:f>AB1093*INDEX('07 Mode Capacity'!$P$6:$P$17,MATCH("LAND-"&amp;I1093,'07 Mode Capacity'!$C$6:$C$17,0))</x:f>
        <x:v>102.06658114269646</x:v>
      </x:c>
      <x:c r="AM1093" s="18" t="n">
        <x:f>AE1093*INDEX('07 Mode Capacity'!$P$6:$P$17,MATCH("INLAND-"&amp;I1093,'07 Mode Capacity'!$C$6:$C$17,0))</x:f>
        <x:v>21.115627535664537</x:v>
      </x:c>
      <x:c r="AN1093" s="18" t="n">
        <x:f>SUM(AJ1093:AM1093)</x:f>
        <x:v>157.38362420703737</x:v>
      </x:c>
      <x:c r="AO1093" s="17" t="n">
        <x:f>IF(N1093=0,1,AN1093/N1093)</x:f>
        <x:v>0.12490763825955346</x:v>
      </x:c>
      <x:c r="AP1093" s="11" t="str">
        <x:f>IF(AO1093&gt;='01 Controls'!$E$16,"PASS","FAIL")</x:f>
        <x:v>FAIL</x:v>
      </x:c>
      <x:c r="AQ1093" s="11" t="str">
        <x:v>UNQUANTIFIED</x:v>
      </x:c>
      <x:c r="AR1093" s="11" t="str">
        <x:v>Position-class planning record; serial item and receiver open</x:v>
      </x:c>
      <x:c r="AS1093" s="26"/>
      <x:c r="AT1093" s="26"/>
    </x:row>
    <x:row r="1094">
      <x:c r="C1094" s="11" t="str">
        <x:v>C3-M-OSG-LIN-18</x:v>
      </x:c>
      <x:c r="D1094" s="11" t="str">
        <x:v>C3</x:v>
      </x:c>
      <x:c r="E1094" s="11" t="str">
        <x:v>Cascadia earthquake</x:v>
      </x:c>
      <x:c r="F1094" s="11" t="str">
        <x:v>M-OSG</x:v>
      </x:c>
      <x:c r="G1094" s="11" t="str">
        <x:v>Offshore-support group</x:v>
      </x:c>
      <x:c r="H1094" s="11" t="str">
        <x:v>LIN-18</x:v>
      </x:c>
      <x:c r="I1094" s="19" t="n">
        <x:v>72</x:v>
      </x:c>
      <x:c r="J1094" s="21" t="n">
        <x:v>4</x:v>
      </x:c>
      <x:c r="K1094" s="18" t="n">
        <x:f>'05 Cargo Register'!K198</x:f>
        <x:v>168</x:v>
      </x:c>
      <x:c r="L1094" s="18" t="n">
        <x:f>'05 Cargo Register'!N198</x:f>
        <x:v>12</x:v>
      </x:c>
      <x:c r="M1094" s="18" t="n">
        <x:f>'05 Cargo Register'!O198</x:f>
        <x:v>528</x:v>
      </x:c>
      <x:c r="N1094" s="18" t="n">
        <x:f>J1094*K1094</x:f>
        <x:v>672</x:v>
      </x:c>
      <x:c r="O1094" s="18" t="n">
        <x:f>J1094*L1094</x:f>
        <x:v>48</x:v>
      </x:c>
      <x:c r="P1094" s="18" t="n">
        <x:f>J1094*M1094</x:f>
        <x:v>2112</x:v>
      </x:c>
      <x:c r="Q1094" s="22" t="n">
        <x:f>'01 Controls'!$E$24*'02 Cargo Classes'!$M$13</x:f>
        <x:v>0</x:v>
      </x:c>
      <x:c r="R1094" s="22" t="n">
        <x:f>'01 Controls'!$F$24*'02 Cargo Classes'!$N$13</x:f>
        <x:v>0.42</x:v>
      </x:c>
      <x:c r="S1094" s="22" t="n">
        <x:f>'01 Controls'!$G$24*'02 Cargo Classes'!$O$13</x:f>
        <x:v>0.5</x:v>
      </x:c>
      <x:c r="T1094" s="22" t="n">
        <x:f>'01 Controls'!$H$24*'02 Cargo Classes'!$P$13</x:f>
        <x:v>0.05</x:v>
      </x:c>
      <x:c r="U1094" s="22" t="n">
        <x:f>SUM(Q1094:T1094)</x:f>
        <x:v>0.97</x:v>
      </x:c>
      <x:c r="V1094" s="18" t="n">
        <x:f>IF(U1094=0,0,N1094*Q1094/U1094)</x:f>
        <x:v>0</x:v>
      </x:c>
      <x:c r="W1094" s="18" t="n">
        <x:f>IF(U1094=0,0,P1094*Q1094/U1094)</x:f>
        <x:v>0</x:v>
      </x:c>
      <x:c r="X1094" s="18" t="n">
        <x:f>MAX(V1094,W1094*'01 Controls'!$E$12)</x:f>
        <x:v>0</x:v>
      </x:c>
      <x:c r="Y1094" s="18" t="n">
        <x:f>IF(U1094=0,0,N1094*R1094/U1094)</x:f>
        <x:v>290.96907216494844</x:v>
      </x:c>
      <x:c r="Z1094" s="18" t="n">
        <x:f>IF(U1094=0,0,P1094*R1094/U1094)</x:f>
        <x:v>914.4742268041236</x:v>
      </x:c>
      <x:c r="AA1094" s="18" t="n">
        <x:f>MAX(Y1094,Z1094*'01 Controls'!$E$13)</x:f>
        <x:v>290.96907216494844</x:v>
      </x:c>
      <x:c r="AB1094" s="18" t="n">
        <x:f>IF(U1094=0,0,N1094*S1094/U1094)</x:f>
        <x:v>346.3917525773196</x:v>
      </x:c>
      <x:c r="AC1094" s="18" t="n">
        <x:f>IF(U1094=0,0,P1094*S1094/U1094)</x:f>
        <x:v>1088.659793814433</x:v>
      </x:c>
      <x:c r="AD1094" s="18" t="n">
        <x:f>MAX(AB1094,AC1094*'01 Controls'!$E$14)</x:f>
        <x:v>346.3917525773196</x:v>
      </x:c>
      <x:c r="AE1094" s="18" t="n">
        <x:f>IF(U1094=0,0,N1094*T1094/U1094)</x:f>
        <x:v>34.639175257731964</x:v>
      </x:c>
      <x:c r="AF1094" s="18" t="n">
        <x:f>IF(U1094=0,0,P1094*T1094/U1094)</x:f>
        <x:v>108.86597938144331</x:v>
      </x:c>
      <x:c r="AG1094" s="18" t="n">
        <x:f>MAX(AE1094,AF1094*'01 Controls'!$E$15)</x:f>
        <x:v>34.639175257731964</x:v>
      </x:c>
      <x:c r="AH1094" s="18" t="n">
        <x:f>SUM(V1094,Y1094,AB1094,AE1094)</x:f>
        <x:v>672</x:v>
      </x:c>
      <x:c r="AI1094" s="18" t="n">
        <x:f>N1094-AH1094</x:f>
        <x:v>0</x:v>
      </x:c>
      <x:c r="AJ1094" s="18" t="n">
        <x:f>V1094*INDEX('07 Mode Capacity'!$P$6:$P$17,MATCH("AIR-"&amp;I1094,'07 Mode Capacity'!$C$6:$C$17,0))</x:f>
        <x:v>0</x:v>
      </x:c>
      <x:c r="AK1094" s="18" t="n">
        <x:f>Y1094*INDEX('07 Mode Capacity'!$P$6:$P$17,MATCH("OCEAN-"&amp;I1094,'07 Mode Capacity'!$C$6:$C$17,0))</x:f>
        <x:v>227.7612723118767</x:v>
      </x:c>
      <x:c r="AL1094" s="18" t="n">
        <x:f>AB1094*INDEX('07 Mode Capacity'!$P$6:$P$17,MATCH("LAND-"&amp;I1094,'07 Mode Capacity'!$C$6:$C$17,0))</x:f>
        <x:v>247.67364487230523</x:v>
      </x:c>
      <x:c r="AM1094" s="18" t="n">
        <x:f>AE1094*INDEX('07 Mode Capacity'!$P$6:$P$17,MATCH("INLAND-"&amp;I1094,'07 Mode Capacity'!$C$6:$C$17,0))</x:f>
        <x:v>34.639175257731964</x:v>
      </x:c>
      <x:c r="AN1094" s="18" t="n">
        <x:f>SUM(AJ1094:AM1094)</x:f>
        <x:v>510.0740924419139</x:v>
      </x:c>
      <x:c r="AO1094" s="17" t="n">
        <x:f>IF(N1094=0,1,AN1094/N1094)</x:f>
        <x:v>0.7590388280385623</x:v>
      </x:c>
      <x:c r="AP1094" s="11" t="str">
        <x:f>IF(AO1094&gt;='01 Controls'!$E$16,"PASS","FAIL")</x:f>
        <x:v>FAIL</x:v>
      </x:c>
      <x:c r="AQ1094" s="11" t="str">
        <x:v>UNQUANTIFIED</x:v>
      </x:c>
      <x:c r="AR1094" s="11" t="str">
        <x:v>Position-class planning record; serial item and receiver open</x:v>
      </x:c>
      <x:c r="AS1094" s="26"/>
      <x:c r="AT1094" s="26"/>
    </x:row>
    <x:row r="1095">
      <x:c r="C1095" s="11" t="str">
        <x:v>C3-M-OSG-BLK-08</x:v>
      </x:c>
      <x:c r="D1095" s="11" t="str">
        <x:v>C3</x:v>
      </x:c>
      <x:c r="E1095" s="11" t="str">
        <x:v>Cascadia earthquake</x:v>
      </x:c>
      <x:c r="F1095" s="11" t="str">
        <x:v>M-OSG</x:v>
      </x:c>
      <x:c r="G1095" s="11" t="str">
        <x:v>Offshore-support group</x:v>
      </x:c>
      <x:c r="H1095" s="11" t="str">
        <x:v>BLK-08</x:v>
      </x:c>
      <x:c r="I1095" s="19" t="n">
        <x:v>48</x:v>
      </x:c>
      <x:c r="J1095" s="21" t="n">
        <x:v>4</x:v>
      </x:c>
      <x:c r="K1095" s="18" t="n">
        <x:f>'05 Cargo Register'!K199</x:f>
        <x:v>105</x:v>
      </x:c>
      <x:c r="L1095" s="18" t="n">
        <x:f>'05 Cargo Register'!N199</x:f>
        <x:v>17</x:v>
      </x:c>
      <x:c r="M1095" s="18" t="n">
        <x:f>'05 Cargo Register'!O199</x:f>
        <x:v>867</x:v>
      </x:c>
      <x:c r="N1095" s="18" t="n">
        <x:f>J1095*K1095</x:f>
        <x:v>420</x:v>
      </x:c>
      <x:c r="O1095" s="18" t="n">
        <x:f>J1095*L1095</x:f>
        <x:v>68</x:v>
      </x:c>
      <x:c r="P1095" s="18" t="n">
        <x:f>J1095*M1095</x:f>
        <x:v>3468</x:v>
      </x:c>
      <x:c r="Q1095" s="22" t="n">
        <x:f>'01 Controls'!$E$24*'02 Cargo Classes'!$M$14</x:f>
        <x:v>0.1</x:v>
      </x:c>
      <x:c r="R1095" s="22" t="n">
        <x:f>'01 Controls'!$F$24*'02 Cargo Classes'!$N$14</x:f>
        <x:v>0.27999999999999997</x:v>
      </x:c>
      <x:c r="S1095" s="22" t="n">
        <x:f>'01 Controls'!$G$24*'02 Cargo Classes'!$O$14</x:f>
        <x:v>0.5</x:v>
      </x:c>
      <x:c r="T1095" s="22" t="n">
        <x:f>'01 Controls'!$H$24*'02 Cargo Classes'!$P$14</x:f>
        <x:v>0.025</x:v>
      </x:c>
      <x:c r="U1095" s="22" t="n">
        <x:f>SUM(Q1095:T1095)</x:f>
        <x:v>0.905</x:v>
      </x:c>
      <x:c r="V1095" s="18" t="n">
        <x:f>IF(U1095=0,0,N1095*Q1095/U1095)</x:f>
        <x:v>46.408839779005525</x:v>
      </x:c>
      <x:c r="W1095" s="18" t="n">
        <x:f>IF(U1095=0,0,P1095*Q1095/U1095)</x:f>
        <x:v>383.2044198895028</x:v>
      </x:c>
      <x:c r="X1095" s="18" t="n">
        <x:f>MAX(V1095,W1095*'01 Controls'!$E$12)</x:f>
        <x:v>95.8011049723757</x:v>
      </x:c>
      <x:c r="Y1095" s="18" t="n">
        <x:f>IF(U1095=0,0,N1095*R1095/U1095)</x:f>
        <x:v>129.94475138121547</x:v>
      </x:c>
      <x:c r="Z1095" s="18" t="n">
        <x:f>IF(U1095=0,0,P1095*R1095/U1095)</x:f>
        <x:v>1072.9723756906076</x:v>
      </x:c>
      <x:c r="AA1095" s="18" t="n">
        <x:f>MAX(Y1095,Z1095*'01 Controls'!$E$13)</x:f>
        <x:v>160.94585635359113</x:v>
      </x:c>
      <x:c r="AB1095" s="18" t="n">
        <x:f>IF(U1095=0,0,N1095*S1095/U1095)</x:f>
        <x:v>232.04419889502762</x:v>
      </x:c>
      <x:c r="AC1095" s="18" t="n">
        <x:f>IF(U1095=0,0,P1095*S1095/U1095)</x:f>
        <x:v>1916.0220994475137</x:v>
      </x:c>
      <x:c r="AD1095" s="18" t="n">
        <x:f>MAX(AB1095,AC1095*'01 Controls'!$E$14)</x:f>
        <x:v>383.2044198895028</x:v>
      </x:c>
      <x:c r="AE1095" s="18" t="n">
        <x:f>IF(U1095=0,0,N1095*T1095/U1095)</x:f>
        <x:v>11.602209944751381</x:v>
      </x:c>
      <x:c r="AF1095" s="18" t="n">
        <x:f>IF(U1095=0,0,P1095*T1095/U1095)</x:f>
        <x:v>95.8011049723757</x:v>
      </x:c>
      <x:c r="AG1095" s="18" t="n">
        <x:f>MAX(AE1095,AF1095*'01 Controls'!$E$15)</x:f>
        <x:v>17.244198895027626</x:v>
      </x:c>
      <x:c r="AH1095" s="18" t="n">
        <x:f>SUM(V1095,Y1095,AB1095,AE1095)</x:f>
        <x:v>420</x:v>
      </x:c>
      <x:c r="AI1095" s="18" t="n">
        <x:f>N1095-AH1095</x:f>
        <x:v>0</x:v>
      </x:c>
      <x:c r="AJ1095" s="18" t="n">
        <x:f>V1095*INDEX('07 Mode Capacity'!$P$6:$P$17,MATCH("AIR-"&amp;I1095,'07 Mode Capacity'!$C$6:$C$17,0))</x:f>
        <x:v>13.010052649889824</x:v>
      </x:c>
      <x:c r="AK1095" s="18" t="n">
        <x:f>Y1095*INDEX('07 Mode Capacity'!$P$6:$P$17,MATCH("OCEAN-"&amp;I1095,'07 Mode Capacity'!$C$6:$C$17,0))</x:f>
        <x:v>11.387874636435885</x:v>
      </x:c>
      <x:c r="AL1095" s="18" t="n">
        <x:f>AB1095*INDEX('07 Mode Capacity'!$P$6:$P$17,MATCH("LAND-"&amp;I1095,'07 Mode Capacity'!$C$6:$C$17,0))</x:f>
        <x:v>28.320500108347947</x:v>
      </x:c>
      <x:c r="AM1095" s="18" t="n">
        <x:f>AE1095*INDEX('07 Mode Capacity'!$P$6:$P$17,MATCH("INLAND-"&amp;I1095,'07 Mode Capacity'!$C$6:$C$17,0))</x:f>
        <x:v>7.323713663382728</x:v>
      </x:c>
      <x:c r="AN1095" s="18" t="n">
        <x:f>SUM(AJ1095:AM1095)</x:f>
        <x:v>60.04214105805638</x:v>
      </x:c>
      <x:c r="AO1095" s="17" t="n">
        <x:f>IF(N1095=0,1,AN1095/N1095)</x:f>
        <x:v>0.14295747870965805</x:v>
      </x:c>
      <x:c r="AP1095" s="11" t="str">
        <x:f>IF(AO1095&gt;='01 Controls'!$E$16,"PASS","FAIL")</x:f>
        <x:v>FAIL</x:v>
      </x:c>
      <x:c r="AQ1095" s="11" t="str">
        <x:v>UNQUANTIFIED</x:v>
      </x:c>
      <x:c r="AR1095" s="11" t="str">
        <x:v>Position-class planning record; serial item and receiver open</x:v>
      </x:c>
      <x:c r="AS1095" s="26"/>
      <x:c r="AT1095" s="26"/>
    </x:row>
    <x:row r="1096">
      <x:c r="C1096" s="11" t="str">
        <x:v>C3-M-OSG-OOG-80</x:v>
      </x:c>
      <x:c r="D1096" s="11" t="str">
        <x:v>C3</x:v>
      </x:c>
      <x:c r="E1096" s="11" t="str">
        <x:v>Cascadia earthquake</x:v>
      </x:c>
      <x:c r="F1096" s="11" t="str">
        <x:v>M-OSG</x:v>
      </x:c>
      <x:c r="G1096" s="11" t="str">
        <x:v>Offshore-support group</x:v>
      </x:c>
      <x:c r="H1096" s="11" t="str">
        <x:v>OOG-80</x:v>
      </x:c>
      <x:c r="I1096" s="19" t="n">
        <x:v>72</x:v>
      </x:c>
      <x:c r="J1096" s="21" t="n">
        <x:v>4</x:v>
      </x:c>
      <x:c r="K1096" s="18" t="n">
        <x:f>'05 Cargo Register'!K200</x:f>
        <x:v>420</x:v>
      </x:c>
      <x:c r="L1096" s="18" t="n">
        <x:f>'05 Cargo Register'!N200</x:f>
        <x:v>7</x:v>
      </x:c>
      <x:c r="M1096" s="18" t="n">
        <x:f>'05 Cargo Register'!O200</x:f>
        <x:v>1232</x:v>
      </x:c>
      <x:c r="N1096" s="18" t="n">
        <x:f>J1096*K1096</x:f>
        <x:v>1680</x:v>
      </x:c>
      <x:c r="O1096" s="18" t="n">
        <x:f>J1096*L1096</x:f>
        <x:v>28</x:v>
      </x:c>
      <x:c r="P1096" s="18" t="n">
        <x:f>J1096*M1096</x:f>
        <x:v>4928</x:v>
      </x:c>
      <x:c r="Q1096" s="22" t="n">
        <x:f>'01 Controls'!$E$24*'02 Cargo Classes'!$M$15</x:f>
        <x:v>0</x:v>
      </x:c>
      <x:c r="R1096" s="22" t="n">
        <x:f>'01 Controls'!$F$24*'02 Cargo Classes'!$N$15</x:f>
        <x:v>0.7</x:v>
      </x:c>
      <x:c r="S1096" s="22" t="n">
        <x:f>'01 Controls'!$G$24*'02 Cargo Classes'!$O$15</x:f>
        <x:v>0.3</x:v>
      </x:c>
      <x:c r="T1096" s="22" t="n">
        <x:f>'01 Controls'!$H$24*'02 Cargo Classes'!$P$15</x:f>
        <x:v>0.025</x:v>
      </x:c>
      <x:c r="U1096" s="22" t="n">
        <x:f>SUM(Q1096:T1096)</x:f>
        <x:v>1.025</x:v>
      </x:c>
      <x:c r="V1096" s="18" t="n">
        <x:f>IF(U1096=0,0,N1096*Q1096/U1096)</x:f>
        <x:v>0</x:v>
      </x:c>
      <x:c r="W1096" s="18" t="n">
        <x:f>IF(U1096=0,0,P1096*Q1096/U1096)</x:f>
        <x:v>0</x:v>
      </x:c>
      <x:c r="X1096" s="18" t="n">
        <x:f>MAX(V1096,W1096*'01 Controls'!$E$12)</x:f>
        <x:v>0</x:v>
      </x:c>
      <x:c r="Y1096" s="18" t="n">
        <x:f>IF(U1096=0,0,N1096*R1096/U1096)</x:f>
        <x:v>1147.3170731707319</x:v>
      </x:c>
      <x:c r="Z1096" s="18" t="n">
        <x:f>IF(U1096=0,0,P1096*R1096/U1096)</x:f>
        <x:v>3365.4634146341464</x:v>
      </x:c>
      <x:c r="AA1096" s="18" t="n">
        <x:f>MAX(Y1096,Z1096*'01 Controls'!$E$13)</x:f>
        <x:v>1147.3170731707319</x:v>
      </x:c>
      <x:c r="AB1096" s="18" t="n">
        <x:f>IF(U1096=0,0,N1096*S1096/U1096)</x:f>
        <x:v>491.70731707317077</x:v>
      </x:c>
      <x:c r="AC1096" s="18" t="n">
        <x:f>IF(U1096=0,0,P1096*S1096/U1096)</x:f>
        <x:v>1442.341463414634</x:v>
      </x:c>
      <x:c r="AD1096" s="18" t="n">
        <x:f>MAX(AB1096,AC1096*'01 Controls'!$E$14)</x:f>
        <x:v>491.70731707317077</x:v>
      </x:c>
      <x:c r="AE1096" s="18" t="n">
        <x:f>IF(U1096=0,0,N1096*T1096/U1096)</x:f>
        <x:v>40.97560975609756</x:v>
      </x:c>
      <x:c r="AF1096" s="18" t="n">
        <x:f>IF(U1096=0,0,P1096*T1096/U1096)</x:f>
        <x:v>120.19512195121952</x:v>
      </x:c>
      <x:c r="AG1096" s="18" t="n">
        <x:f>MAX(AE1096,AF1096*'01 Controls'!$E$15)</x:f>
        <x:v>40.97560975609756</x:v>
      </x:c>
      <x:c r="AH1096" s="18" t="n">
        <x:f>SUM(V1096,Y1096,AB1096,AE1096)</x:f>
        <x:v>1680.0000000000002</x:v>
      </x:c>
      <x:c r="AI1096" s="18" t="n">
        <x:f>N1096-AH1096</x:f>
        <x:v>-2.2737367544323206e-13</x:v>
      </x:c>
      <x:c r="AJ1096" s="18" t="n">
        <x:f>V1096*INDEX('07 Mode Capacity'!$P$6:$P$17,MATCH("AIR-"&amp;I1096,'07 Mode Capacity'!$C$6:$C$17,0))</x:f>
        <x:v>0</x:v>
      </x:c>
      <x:c r="AK1096" s="18" t="n">
        <x:f>Y1096*INDEX('07 Mode Capacity'!$P$6:$P$17,MATCH("OCEAN-"&amp;I1096,'07 Mode Capacity'!$C$6:$C$17,0))</x:f>
        <x:v>898.0830656200018</x:v>
      </x:c>
      <x:c r="AL1096" s="18" t="n">
        <x:f>AB1096*INDEX('07 Mode Capacity'!$P$6:$P$17,MATCH("LAND-"&amp;I1096,'07 Mode Capacity'!$C$6:$C$17,0))</x:f>
        <x:v>351.5757593065406</x:v>
      </x:c>
      <x:c r="AM1096" s="18" t="n">
        <x:f>AE1096*INDEX('07 Mode Capacity'!$P$6:$P$17,MATCH("INLAND-"&amp;I1096,'07 Mode Capacity'!$C$6:$C$17,0))</x:f>
        <x:v>40.97560975609756</x:v>
      </x:c>
      <x:c r="AN1096" s="18" t="n">
        <x:f>SUM(AJ1096:AM1096)</x:f>
        <x:v>1290.63443468264</x:v>
      </x:c>
      <x:c r="AO1096" s="17" t="n">
        <x:f>IF(N1096=0,1,AN1096/N1096)</x:f>
        <x:v>0.7682347825491904</x:v>
      </x:c>
      <x:c r="AP1096" s="11" t="str">
        <x:f>IF(AO1096&gt;='01 Controls'!$E$16,"PASS","FAIL")</x:f>
        <x:v>FAIL</x:v>
      </x:c>
      <x:c r="AQ1096" s="11" t="str">
        <x:v>UNQUANTIFIED</x:v>
      </x:c>
      <x:c r="AR1096" s="11" t="str">
        <x:v>Position-class planning record; serial item and receiver open</x:v>
      </x:c>
      <x:c r="AS1096" s="26"/>
      <x:c r="AT1096" s="26"/>
    </x:row>
    <x:row r="1097">
      <x:c r="C1097" s="11" t="str">
        <x:v>C3-M-SSG-APL-45</x:v>
      </x:c>
      <x:c r="D1097" s="11" t="str">
        <x:v>C3</x:v>
      </x:c>
      <x:c r="E1097" s="11" t="str">
        <x:v>Cascadia earthquake</x:v>
      </x:c>
      <x:c r="F1097" s="11" t="str">
        <x:v>M-SSG</x:v>
      </x:c>
      <x:c r="G1097" s="11" t="str">
        <x:v>Ocean sustainment group</x:v>
      </x:c>
      <x:c r="H1097" s="11" t="str">
        <x:v>APL-45</x:v>
      </x:c>
      <x:c r="I1097" s="19" t="n">
        <x:v>24</x:v>
      </x:c>
      <x:c r="J1097" s="21" t="n">
        <x:v>6</x:v>
      </x:c>
      <x:c r="K1097" s="18" t="n">
        <x:f>'05 Cargo Register'!K201</x:f>
        <x:v>63</x:v>
      </x:c>
      <x:c r="L1097" s="18" t="n">
        <x:f>'05 Cargo Register'!N201</x:f>
        <x:v>17</x:v>
      </x:c>
      <x:c r="M1097" s="18" t="n">
        <x:f>'05 Cargo Register'!O201</x:f>
        <x:v>127.5</x:v>
      </x:c>
      <x:c r="N1097" s="18" t="n">
        <x:f>J1097*K1097</x:f>
        <x:v>378</x:v>
      </x:c>
      <x:c r="O1097" s="18" t="n">
        <x:f>J1097*L1097</x:f>
        <x:v>102</x:v>
      </x:c>
      <x:c r="P1097" s="18" t="n">
        <x:f>J1097*M1097</x:f>
        <x:v>765</x:v>
      </x:c>
      <x:c r="Q1097" s="22" t="n">
        <x:f>'01 Controls'!$E$24*'02 Cargo Classes'!$M$6</x:f>
        <x:v>0.30000000000000004</x:v>
      </x:c>
      <x:c r="R1097" s="22" t="n">
        <x:f>'01 Controls'!$F$24*'02 Cargo Classes'!$N$6</x:f>
        <x:v>0.13999999999999999</x:v>
      </x:c>
      <x:c r="S1097" s="22" t="n">
        <x:f>'01 Controls'!$G$24*'02 Cargo Classes'!$O$6</x:f>
        <x:v>0.5</x:v>
      </x:c>
      <x:c r="T1097" s="22" t="n">
        <x:f>'01 Controls'!$H$24*'02 Cargo Classes'!$P$6</x:f>
        <x:v>0.015</x:v>
      </x:c>
      <x:c r="U1097" s="22" t="n">
        <x:f>SUM(Q1097:T1097)</x:f>
        <x:v>0.9550000000000001</x:v>
      </x:c>
      <x:c r="V1097" s="18" t="n">
        <x:f>IF(U1097=0,0,N1097*Q1097/U1097)</x:f>
        <x:v>118.74345549738221</x:v>
      </x:c>
      <x:c r="W1097" s="18" t="n">
        <x:f>IF(U1097=0,0,P1097*Q1097/U1097)</x:f>
        <x:v>240.31413612565447</x:v>
      </x:c>
      <x:c r="X1097" s="18" t="n">
        <x:f>MAX(V1097,W1097*'01 Controls'!$E$12)</x:f>
        <x:v>118.74345549738221</x:v>
      </x:c>
      <x:c r="Y1097" s="18" t="n">
        <x:f>IF(U1097=0,0,N1097*R1097/U1097)</x:f>
        <x:v>55.413612565445014</x:v>
      </x:c>
      <x:c r="Z1097" s="18" t="n">
        <x:f>IF(U1097=0,0,P1097*R1097/U1097)</x:f>
        <x:v>112.14659685863873</x:v>
      </x:c>
      <x:c r="AA1097" s="18" t="n">
        <x:f>MAX(Y1097,Z1097*'01 Controls'!$E$13)</x:f>
        <x:v>55.413612565445014</x:v>
      </x:c>
      <x:c r="AB1097" s="18" t="n">
        <x:f>IF(U1097=0,0,N1097*S1097/U1097)</x:f>
        <x:v>197.90575916230364</x:v>
      </x:c>
      <x:c r="AC1097" s="18" t="n">
        <x:f>IF(U1097=0,0,P1097*S1097/U1097)</x:f>
        <x:v>400.52356020942403</x:v>
      </x:c>
      <x:c r="AD1097" s="18" t="n">
        <x:f>MAX(AB1097,AC1097*'01 Controls'!$E$14)</x:f>
        <x:v>197.90575916230364</x:v>
      </x:c>
      <x:c r="AE1097" s="18" t="n">
        <x:f>IF(U1097=0,0,N1097*T1097/U1097)</x:f>
        <x:v>5.93717277486911</x:v>
      </x:c>
      <x:c r="AF1097" s="18" t="n">
        <x:f>IF(U1097=0,0,P1097*T1097/U1097)</x:f>
        <x:v>12.01570680628272</x:v>
      </x:c>
      <x:c r="AG1097" s="18" t="n">
        <x:f>MAX(AE1097,AF1097*'01 Controls'!$E$15)</x:f>
        <x:v>5.93717277486911</x:v>
      </x:c>
      <x:c r="AH1097" s="18" t="n">
        <x:f>SUM(V1097,Y1097,AB1097,AE1097)</x:f>
        <x:v>377.99999999999994</x:v>
      </x:c>
      <x:c r="AI1097" s="18" t="n">
        <x:f>N1097-AH1097</x:f>
        <x:v>5.684341886080802e-14</x:v>
      </x:c>
      <x:c r="AJ1097" s="18" t="n">
        <x:f>V1097*INDEX('07 Mode Capacity'!$P$6:$P$17,MATCH("AIR-"&amp;I1097,'07 Mode Capacity'!$C$6:$C$17,0))</x:f>
        <x:v>24.094717584217598</x:v>
      </x:c>
      <x:c r="AK1097" s="18" t="n">
        <x:f>Y1097*INDEX('07 Mode Capacity'!$P$6:$P$17,MATCH("OCEAN-"&amp;I1097,'07 Mode Capacity'!$C$6:$C$17,0))</x:f>
        <x:v>8.316976416096027</x:v>
      </x:c>
      <x:c r="AL1097" s="18" t="n">
        <x:f>AB1097*INDEX('07 Mode Capacity'!$P$6:$P$17,MATCH("LAND-"&amp;I1097,'07 Mode Capacity'!$C$6:$C$17,0))</x:f>
        <x:v>75.69913579388796</x:v>
      </x:c>
      <x:c r="AM1097" s="18" t="n">
        <x:f>AE1097*INDEX('07 Mode Capacity'!$P$6:$P$17,MATCH("INLAND-"&amp;I1097,'07 Mode Capacity'!$C$6:$C$17,0))</x:f>
        <x:v>5.93717277486911</x:v>
      </x:c>
      <x:c r="AN1097" s="18" t="n">
        <x:f>SUM(AJ1097:AM1097)</x:f>
        <x:v>114.04800256907069</x:v>
      </x:c>
      <x:c r="AO1097" s="17" t="n">
        <x:f>IF(N1097=0,1,AN1097/N1097)</x:f>
        <x:v>0.30171429251076903</x:v>
      </x:c>
      <x:c r="AP1097" s="11" t="str">
        <x:f>IF(AO1097&gt;='01 Controls'!$E$16,"PASS","FAIL")</x:f>
        <x:v>FAIL</x:v>
      </x:c>
      <x:c r="AQ1097" s="11" t="str">
        <x:v>UNQUANTIFIED</x:v>
      </x:c>
      <x:c r="AR1097" s="11" t="str">
        <x:v>Position-class planning record; serial item and receiver open</x:v>
      </x:c>
      <x:c r="AS1097" s="26"/>
      <x:c r="AT1097" s="26"/>
    </x:row>
    <x:row r="1098">
      <x:c r="C1098" s="11" t="str">
        <x:v>C3-M-SSG-ISO-18</x:v>
      </x:c>
      <x:c r="D1098" s="11" t="str">
        <x:v>C3</x:v>
      </x:c>
      <x:c r="E1098" s="11" t="str">
        <x:v>Cascadia earthquake</x:v>
      </x:c>
      <x:c r="F1098" s="11" t="str">
        <x:v>M-SSG</x:v>
      </x:c>
      <x:c r="G1098" s="11" t="str">
        <x:v>Ocean sustainment group</x:v>
      </x:c>
      <x:c r="H1098" s="11" t="str">
        <x:v>ISO-18</x:v>
      </x:c>
      <x:c r="I1098" s="19" t="n">
        <x:v>48</x:v>
      </x:c>
      <x:c r="J1098" s="21" t="n">
        <x:v>6</x:v>
      </x:c>
      <x:c r="K1098" s="18" t="n">
        <x:f>'05 Cargo Register'!K202</x:f>
        <x:v>252</x:v>
      </x:c>
      <x:c r="L1098" s="18" t="n">
        <x:f>'05 Cargo Register'!N202</x:f>
        <x:v>17</x:v>
      </x:c>
      <x:c r="M1098" s="18" t="n">
        <x:f>'05 Cargo Register'!O202</x:f>
        <x:v>448.8</x:v>
      </x:c>
      <x:c r="N1098" s="18" t="n">
        <x:f>J1098*K1098</x:f>
        <x:v>1512</x:v>
      </x:c>
      <x:c r="O1098" s="18" t="n">
        <x:f>J1098*L1098</x:f>
        <x:v>102</x:v>
      </x:c>
      <x:c r="P1098" s="18" t="n">
        <x:f>J1098*M1098</x:f>
        <x:v>2692.8</x:v>
      </x:c>
      <x:c r="Q1098" s="22" t="n">
        <x:f>'01 Controls'!$E$24*'02 Cargo Classes'!$M$7</x:f>
        <x:v>0.020000000000000004</x:v>
      </x:c>
      <x:c r="R1098" s="22" t="n">
        <x:f>'01 Controls'!$F$24*'02 Cargo Classes'!$N$7</x:f>
        <x:v>0.35</x:v>
      </x:c>
      <x:c r="S1098" s="22" t="n">
        <x:f>'01 Controls'!$G$24*'02 Cargo Classes'!$O$7</x:f>
        <x:v>0.6</x:v>
      </x:c>
      <x:c r="T1098" s="22" t="n">
        <x:f>'01 Controls'!$H$24*'02 Cargo Classes'!$P$7</x:f>
        <x:v>0.04000000000000001</x:v>
      </x:c>
      <x:c r="U1098" s="22" t="n">
        <x:f>SUM(Q1098:T1098)</x:f>
        <x:v>1.01</x:v>
      </x:c>
      <x:c r="V1098" s="18" t="n">
        <x:f>IF(U1098=0,0,N1098*Q1098/U1098)</x:f>
        <x:v>29.940594059405946</x:v>
      </x:c>
      <x:c r="W1098" s="18" t="n">
        <x:f>IF(U1098=0,0,P1098*Q1098/U1098)</x:f>
        <x:v>53.322772277227735</x:v>
      </x:c>
      <x:c r="X1098" s="18" t="n">
        <x:f>MAX(V1098,W1098*'01 Controls'!$E$12)</x:f>
        <x:v>29.940594059405946</x:v>
      </x:c>
      <x:c r="Y1098" s="18" t="n">
        <x:f>IF(U1098=0,0,N1098*R1098/U1098)</x:f>
        <x:v>523.9603960396039</x:v>
      </x:c>
      <x:c r="Z1098" s="18" t="n">
        <x:f>IF(U1098=0,0,P1098*R1098/U1098)</x:f>
        <x:v>933.1485148514852</x:v>
      </x:c>
      <x:c r="AA1098" s="18" t="n">
        <x:f>MAX(Y1098,Z1098*'01 Controls'!$E$13)</x:f>
        <x:v>523.9603960396039</x:v>
      </x:c>
      <x:c r="AB1098" s="18" t="n">
        <x:f>IF(U1098=0,0,N1098*S1098/U1098)</x:f>
        <x:v>898.2178217821781</x:v>
      </x:c>
      <x:c r="AC1098" s="18" t="n">
        <x:f>IF(U1098=0,0,P1098*S1098/U1098)</x:f>
        <x:v>1599.6831683168318</x:v>
      </x:c>
      <x:c r="AD1098" s="18" t="n">
        <x:f>MAX(AB1098,AC1098*'01 Controls'!$E$14)</x:f>
        <x:v>898.2178217821781</x:v>
      </x:c>
      <x:c r="AE1098" s="18" t="n">
        <x:f>IF(U1098=0,0,N1098*T1098/U1098)</x:f>
        <x:v>59.88118811881189</x:v>
      </x:c>
      <x:c r="AF1098" s="18" t="n">
        <x:f>IF(U1098=0,0,P1098*T1098/U1098)</x:f>
        <x:v>106.64554455445547</x:v>
      </x:c>
      <x:c r="AG1098" s="18" t="n">
        <x:f>MAX(AE1098,AF1098*'01 Controls'!$E$15)</x:f>
        <x:v>59.88118811881189</x:v>
      </x:c>
      <x:c r="AH1098" s="18" t="n">
        <x:f>SUM(V1098,Y1098,AB1098,AE1098)</x:f>
        <x:v>1511.9999999999998</x:v>
      </x:c>
      <x:c r="AI1098" s="18" t="n">
        <x:f>N1098-AH1098</x:f>
        <x:v>2.2737367544323206e-13</x:v>
      </x:c>
      <x:c r="AJ1098" s="18" t="n">
        <x:f>V1098*INDEX('07 Mode Capacity'!$P$6:$P$17,MATCH("AIR-"&amp;I1098,'07 Mode Capacity'!$C$6:$C$17,0))</x:f>
        <x:v>8.393416145216051</x:v>
      </x:c>
      <x:c r="AK1098" s="18" t="n">
        <x:f>Y1098*INDEX('07 Mode Capacity'!$P$6:$P$17,MATCH("OCEAN-"&amp;I1098,'07 Mode Capacity'!$C$6:$C$17,0))</x:f>
        <x:v>45.917940056321925</x:v>
      </x:c>
      <x:c r="AL1098" s="18" t="n">
        <x:f>AB1098*INDEX('07 Mode Capacity'!$P$6:$P$17,MATCH("LAND-"&amp;I1098,'07 Mode Capacity'!$C$6:$C$17,0))</x:f>
        <x:v>109.625571508512</x:v>
      </x:c>
      <x:c r="AM1098" s="18" t="n">
        <x:f>AE1098*INDEX('07 Mode Capacity'!$P$6:$P$17,MATCH("INLAND-"&amp;I1098,'07 Mode Capacity'!$C$6:$C$17,0))</x:f>
        <x:v>37.79906394503118</x:v>
      </x:c>
      <x:c r="AN1098" s="18" t="n">
        <x:f>SUM(AJ1098:AM1098)</x:f>
        <x:v>201.73599165508116</x:v>
      </x:c>
      <x:c r="AO1098" s="17" t="n">
        <x:f>IF(N1098=0,1,AN1098/N1098)</x:f>
        <x:v>0.1334232749041542</x:v>
      </x:c>
      <x:c r="AP1098" s="11" t="str">
        <x:f>IF(AO1098&gt;='01 Controls'!$E$16,"PASS","FAIL")</x:f>
        <x:v>FAIL</x:v>
      </x:c>
      <x:c r="AQ1098" s="11" t="str">
        <x:v>UNQUANTIFIED</x:v>
      </x:c>
      <x:c r="AR1098" s="11" t="str">
        <x:v>Position-class planning record; serial item and receiver open</x:v>
      </x:c>
      <x:c r="AS1098" s="26"/>
      <x:c r="AT1098" s="26"/>
    </x:row>
    <x:row r="1099">
      <x:c r="C1099" s="11" t="str">
        <x:v>C3-M-SSG-COL-12</x:v>
      </x:c>
      <x:c r="D1099" s="11" t="str">
        <x:v>C3</x:v>
      </x:c>
      <x:c r="E1099" s="11" t="str">
        <x:v>Cascadia earthquake</x:v>
      </x:c>
      <x:c r="F1099" s="11" t="str">
        <x:v>M-SSG</x:v>
      </x:c>
      <x:c r="G1099" s="11" t="str">
        <x:v>Ocean sustainment group</x:v>
      </x:c>
      <x:c r="H1099" s="11" t="str">
        <x:v>COL-12</x:v>
      </x:c>
      <x:c r="I1099" s="19" t="n">
        <x:v>24</x:v>
      </x:c>
      <x:c r="J1099" s="21" t="n">
        <x:v>6</x:v>
      </x:c>
      <x:c r="K1099" s="18" t="n">
        <x:f>'05 Cargo Register'!K203</x:f>
        <x:v>42</x:v>
      </x:c>
      <x:c r="L1099" s="18" t="n">
        <x:f>'05 Cargo Register'!N203</x:f>
        <x:v>5</x:v>
      </x:c>
      <x:c r="M1099" s="18" t="n">
        <x:f>'05 Cargo Register'!O203</x:f>
        <x:v>132</x:v>
      </x:c>
      <x:c r="N1099" s="18" t="n">
        <x:f>J1099*K1099</x:f>
        <x:v>252</x:v>
      </x:c>
      <x:c r="O1099" s="18" t="n">
        <x:f>J1099*L1099</x:f>
        <x:v>30</x:v>
      </x:c>
      <x:c r="P1099" s="18" t="n">
        <x:f>J1099*M1099</x:f>
        <x:v>792</x:v>
      </x:c>
      <x:c r="Q1099" s="22" t="n">
        <x:f>'01 Controls'!$E$24*'02 Cargo Classes'!$M$8</x:f>
        <x:v>0.2</x:v>
      </x:c>
      <x:c r="R1099" s="22" t="n">
        <x:f>'01 Controls'!$F$24*'02 Cargo Classes'!$N$8</x:f>
        <x:v>0.24499999999999997</x:v>
      </x:c>
      <x:c r="S1099" s="22" t="n">
        <x:f>'01 Controls'!$G$24*'02 Cargo Classes'!$O$8</x:f>
        <x:v>0.6</x:v>
      </x:c>
      <x:c r="T1099" s="22" t="n">
        <x:f>'01 Controls'!$H$24*'02 Cargo Classes'!$P$8</x:f>
        <x:v>0.010000000000000002</x:v>
      </x:c>
      <x:c r="U1099" s="22" t="n">
        <x:f>SUM(Q1099:T1099)</x:f>
        <x:v>1.055</x:v>
      </x:c>
      <x:c r="V1099" s="18" t="n">
        <x:f>IF(U1099=0,0,N1099*Q1099/U1099)</x:f>
        <x:v>47.77251184834124</x:v>
      </x:c>
      <x:c r="W1099" s="18" t="n">
        <x:f>IF(U1099=0,0,P1099*Q1099/U1099)</x:f>
        <x:v>150.14218009478674</x:v>
      </x:c>
      <x:c r="X1099" s="18" t="n">
        <x:f>MAX(V1099,W1099*'01 Controls'!$E$12)</x:f>
        <x:v>47.77251184834124</x:v>
      </x:c>
      <x:c r="Y1099" s="18" t="n">
        <x:f>IF(U1099=0,0,N1099*R1099/U1099)</x:f>
        <x:v>58.52132701421801</x:v>
      </x:c>
      <x:c r="Z1099" s="18" t="n">
        <x:f>IF(U1099=0,0,P1099*R1099/U1099)</x:f>
        <x:v>183.9241706161137</x:v>
      </x:c>
      <x:c r="AA1099" s="18" t="n">
        <x:f>MAX(Y1099,Z1099*'01 Controls'!$E$13)</x:f>
        <x:v>58.52132701421801</x:v>
      </x:c>
      <x:c r="AB1099" s="18" t="n">
        <x:f>IF(U1099=0,0,N1099*S1099/U1099)</x:f>
        <x:v>143.3175355450237</x:v>
      </x:c>
      <x:c r="AC1099" s="18" t="n">
        <x:f>IF(U1099=0,0,P1099*S1099/U1099)</x:f>
        <x:v>450.4265402843602</x:v>
      </x:c>
      <x:c r="AD1099" s="18" t="n">
        <x:f>MAX(AB1099,AC1099*'01 Controls'!$E$14)</x:f>
        <x:v>143.3175355450237</x:v>
      </x:c>
      <x:c r="AE1099" s="18" t="n">
        <x:f>IF(U1099=0,0,N1099*T1099/U1099)</x:f>
        <x:v>2.3886255924170623</x:v>
      </x:c>
      <x:c r="AF1099" s="18" t="n">
        <x:f>IF(U1099=0,0,P1099*T1099/U1099)</x:f>
        <x:v>7.5071090047393385</x:v>
      </x:c>
      <x:c r="AG1099" s="18" t="n">
        <x:f>MAX(AE1099,AF1099*'01 Controls'!$E$15)</x:f>
        <x:v>2.3886255924170623</x:v>
      </x:c>
      <x:c r="AH1099" s="18" t="n">
        <x:f>SUM(V1099,Y1099,AB1099,AE1099)</x:f>
        <x:v>252.00000000000003</x:v>
      </x:c>
      <x:c r="AI1099" s="18" t="n">
        <x:f>N1099-AH1099</x:f>
        <x:v>-2.842170943040401e-14</x:v>
      </x:c>
      <x:c r="AJ1099" s="18" t="n">
        <x:f>V1099*INDEX('07 Mode Capacity'!$P$6:$P$17,MATCH("AIR-"&amp;I1099,'07 Mode Capacity'!$C$6:$C$17,0))</x:f>
        <x:v>9.69371471002751</x:v>
      </x:c>
      <x:c r="AK1099" s="18" t="n">
        <x:f>Y1099*INDEX('07 Mode Capacity'!$P$6:$P$17,MATCH("OCEAN-"&amp;I1099,'07 Mode Capacity'!$C$6:$C$17,0))</x:f>
        <x:v>8.783410322527955</x:v>
      </x:c>
      <x:c r="AL1099" s="18" t="n">
        <x:f>AB1099*INDEX('07 Mode Capacity'!$P$6:$P$17,MATCH("LAND-"&amp;I1099,'07 Mode Capacity'!$C$6:$C$17,0))</x:f>
        <x:v>54.81908980713783</x:v>
      </x:c>
      <x:c r="AM1099" s="18" t="n">
        <x:f>AE1099*INDEX('07 Mode Capacity'!$P$6:$P$17,MATCH("INLAND-"&amp;I1099,'07 Mode Capacity'!$C$6:$C$17,0))</x:f>
        <x:v>2.3886255924170623</x:v>
      </x:c>
      <x:c r="AN1099" s="18" t="n">
        <x:f>SUM(AJ1099:AM1099)</x:f>
        <x:v>75.68484043211035</x:v>
      </x:c>
      <x:c r="AO1099" s="17" t="n">
        <x:f>IF(N1099=0,1,AN1099/N1099)</x:f>
        <x:v>0.3003366683813903</x:v>
      </x:c>
      <x:c r="AP1099" s="11" t="str">
        <x:f>IF(AO1099&gt;='01 Controls'!$E$16,"PASS","FAIL")</x:f>
        <x:v>FAIL</x:v>
      </x:c>
      <x:c r="AQ1099" s="11" t="str">
        <x:v>UNQUANTIFIED</x:v>
      </x:c>
      <x:c r="AR1099" s="11" t="str">
        <x:v>Position-class planning record; serial item and receiver open</x:v>
      </x:c>
      <x:c r="AS1099" s="26"/>
      <x:c r="AT1099" s="26"/>
    </x:row>
    <x:row r="1100">
      <x:c r="C1100" s="11" t="str">
        <x:v>C3-M-SSG-BAT-22</x:v>
      </x:c>
      <x:c r="D1100" s="11" t="str">
        <x:v>C3</x:v>
      </x:c>
      <x:c r="E1100" s="11" t="str">
        <x:v>Cascadia earthquake</x:v>
      </x:c>
      <x:c r="F1100" s="11" t="str">
        <x:v>M-SSG</x:v>
      </x:c>
      <x:c r="G1100" s="11" t="str">
        <x:v>Ocean sustainment group</x:v>
      </x:c>
      <x:c r="H1100" s="11" t="str">
        <x:v>BAT-22</x:v>
      </x:c>
      <x:c r="I1100" s="19" t="n">
        <x:v>48</x:v>
      </x:c>
      <x:c r="J1100" s="21" t="n">
        <x:v>6</x:v>
      </x:c>
      <x:c r="K1100" s="18" t="n">
        <x:f>'05 Cargo Register'!K204</x:f>
        <x:v>168</x:v>
      </x:c>
      <x:c r="L1100" s="18" t="n">
        <x:f>'05 Cargo Register'!N204</x:f>
        <x:v>10</x:v>
      </x:c>
      <x:c r="M1100" s="18" t="n">
        <x:f>'05 Cargo Register'!O204</x:f>
        <x:v>264</x:v>
      </x:c>
      <x:c r="N1100" s="18" t="n">
        <x:f>J1100*K1100</x:f>
        <x:v>1008</x:v>
      </x:c>
      <x:c r="O1100" s="18" t="n">
        <x:f>J1100*L1100</x:f>
        <x:v>60</x:v>
      </x:c>
      <x:c r="P1100" s="18" t="n">
        <x:f>J1100*M1100</x:f>
        <x:v>1584</x:v>
      </x:c>
      <x:c r="Q1100" s="22" t="n">
        <x:f>'01 Controls'!$E$24*'02 Cargo Classes'!$M$9</x:f>
        <x:v>0</x:v>
      </x:c>
      <x:c r="R1100" s="22" t="n">
        <x:f>'01 Controls'!$F$24*'02 Cargo Classes'!$N$9</x:f>
        <x:v>0.35</x:v>
      </x:c>
      <x:c r="S1100" s="22" t="n">
        <x:f>'01 Controls'!$G$24*'02 Cargo Classes'!$O$9</x:f>
        <x:v>0.5</x:v>
      </x:c>
      <x:c r="T1100" s="22" t="n">
        <x:f>'01 Controls'!$H$24*'02 Cargo Classes'!$P$9</x:f>
        <x:v>0.025</x:v>
      </x:c>
      <x:c r="U1100" s="22" t="n">
        <x:f>SUM(Q1100:T1100)</x:f>
        <x:v>0.875</x:v>
      </x:c>
      <x:c r="V1100" s="18" t="n">
        <x:f>IF(U1100=0,0,N1100*Q1100/U1100)</x:f>
        <x:v>0</x:v>
      </x:c>
      <x:c r="W1100" s="18" t="n">
        <x:f>IF(U1100=0,0,P1100*Q1100/U1100)</x:f>
        <x:v>0</x:v>
      </x:c>
      <x:c r="X1100" s="18" t="n">
        <x:f>MAX(V1100,W1100*'01 Controls'!$E$12)</x:f>
        <x:v>0</x:v>
      </x:c>
      <x:c r="Y1100" s="18" t="n">
        <x:f>IF(U1100=0,0,N1100*R1100/U1100)</x:f>
        <x:v>403.19999999999993</x:v>
      </x:c>
      <x:c r="Z1100" s="18" t="n">
        <x:f>IF(U1100=0,0,P1100*R1100/U1100)</x:f>
        <x:v>633.6</x:v>
      </x:c>
      <x:c r="AA1100" s="18" t="n">
        <x:f>MAX(Y1100,Z1100*'01 Controls'!$E$13)</x:f>
        <x:v>403.19999999999993</x:v>
      </x:c>
      <x:c r="AB1100" s="18" t="n">
        <x:f>IF(U1100=0,0,N1100*S1100/U1100)</x:f>
        <x:v>576</x:v>
      </x:c>
      <x:c r="AC1100" s="18" t="n">
        <x:f>IF(U1100=0,0,P1100*S1100/U1100)</x:f>
        <x:v>905.1428571428571</x:v>
      </x:c>
      <x:c r="AD1100" s="18" t="n">
        <x:f>MAX(AB1100,AC1100*'01 Controls'!$E$14)</x:f>
        <x:v>576</x:v>
      </x:c>
      <x:c r="AE1100" s="18" t="n">
        <x:f>IF(U1100=0,0,N1100*T1100/U1100)</x:f>
        <x:v>28.800000000000004</x:v>
      </x:c>
      <x:c r="AF1100" s="18" t="n">
        <x:f>IF(U1100=0,0,P1100*T1100/U1100)</x:f>
        <x:v>45.25714285714286</x:v>
      </x:c>
      <x:c r="AG1100" s="18" t="n">
        <x:f>MAX(AE1100,AF1100*'01 Controls'!$E$15)</x:f>
        <x:v>28.800000000000004</x:v>
      </x:c>
      <x:c r="AH1100" s="18" t="n">
        <x:f>SUM(V1100,Y1100,AB1100,AE1100)</x:f>
        <x:v>1007.9999999999999</x:v>
      </x:c>
      <x:c r="AI1100" s="18" t="n">
        <x:f>N1100-AH1100</x:f>
        <x:v>1.1368683772161603e-13</x:v>
      </x:c>
      <x:c r="AJ1100" s="18" t="n">
        <x:f>V1100*INDEX('07 Mode Capacity'!$P$6:$P$17,MATCH("AIR-"&amp;I1100,'07 Mode Capacity'!$C$6:$C$17,0))</x:f>
        <x:v>0</x:v>
      </x:c>
      <x:c r="AK1100" s="18" t="n">
        <x:f>Y1100*INDEX('07 Mode Capacity'!$P$6:$P$17,MATCH("OCEAN-"&amp;I1100,'07 Mode Capacity'!$C$6:$C$17,0))</x:f>
        <x:v>35.33494815762677</x:v>
      </x:c>
      <x:c r="AL1100" s="18" t="n">
        <x:f>AB1100*INDEX('07 Mode Capacity'!$P$6:$P$17,MATCH("LAND-"&amp;I1100,'07 Mode Capacity'!$C$6:$C$17,0))</x:f>
        <x:v>70.29957284037913</x:v>
      </x:c>
      <x:c r="AM1100" s="18" t="n">
        <x:f>AE1100*INDEX('07 Mode Capacity'!$P$6:$P$17,MATCH("INLAND-"&amp;I1100,'07 Mode Capacity'!$C$6:$C$17,0))</x:f>
        <x:v>18.179549802134044</x:v>
      </x:c>
      <x:c r="AN1100" s="18" t="n">
        <x:f>SUM(AJ1100:AM1100)</x:f>
        <x:v>123.81407080013994</x:v>
      </x:c>
      <x:c r="AO1100" s="17" t="n">
        <x:f>IF(N1100=0,1,AN1100/N1100)</x:f>
        <x:v>0.12283141944458328</x:v>
      </x:c>
      <x:c r="AP1100" s="11" t="str">
        <x:f>IF(AO1100&gt;='01 Controls'!$E$16,"PASS","FAIL")</x:f>
        <x:v>FAIL</x:v>
      </x:c>
      <x:c r="AQ1100" s="11" t="str">
        <x:v>UNQUANTIFIED</x:v>
      </x:c>
      <x:c r="AR1100" s="11" t="str">
        <x:v>Position-class planning record; serial item and receiver open</x:v>
      </x:c>
      <x:c r="AS1100" s="26"/>
      <x:c r="AT1100" s="26"/>
    </x:row>
    <x:row r="1101">
      <x:c r="C1101" s="11" t="str">
        <x:v>C3-M-SSG-TNK-20</x:v>
      </x:c>
      <x:c r="D1101" s="11" t="str">
        <x:v>C3</x:v>
      </x:c>
      <x:c r="E1101" s="11" t="str">
        <x:v>Cascadia earthquake</x:v>
      </x:c>
      <x:c r="F1101" s="11" t="str">
        <x:v>M-SSG</x:v>
      </x:c>
      <x:c r="G1101" s="11" t="str">
        <x:v>Ocean sustainment group</x:v>
      </x:c>
      <x:c r="H1101" s="11" t="str">
        <x:v>TNK-20</x:v>
      </x:c>
      <x:c r="I1101" s="19" t="n">
        <x:v>48</x:v>
      </x:c>
      <x:c r="J1101" s="21" t="n">
        <x:v>6</x:v>
      </x:c>
      <x:c r="K1101" s="18" t="n">
        <x:f>'05 Cargo Register'!K205</x:f>
        <x:v>252</x:v>
      </x:c>
      <x:c r="L1101" s="18" t="n">
        <x:f>'05 Cargo Register'!N205</x:f>
        <x:v>15</x:v>
      </x:c>
      <x:c r="M1101" s="18" t="n">
        <x:f>'05 Cargo Register'!O205</x:f>
        <x:v>318.75</x:v>
      </x:c>
      <x:c r="N1101" s="18" t="n">
        <x:f>J1101*K1101</x:f>
        <x:v>1512</x:v>
      </x:c>
      <x:c r="O1101" s="18" t="n">
        <x:f>J1101*L1101</x:f>
        <x:v>90</x:v>
      </x:c>
      <x:c r="P1101" s="18" t="n">
        <x:f>J1101*M1101</x:f>
        <x:v>1912.5</x:v>
      </x:c>
      <x:c r="Q1101" s="22" t="n">
        <x:f>'01 Controls'!$E$24*'02 Cargo Classes'!$M$10</x:f>
        <x:v>0</x:v>
      </x:c>
      <x:c r="R1101" s="22" t="n">
        <x:f>'01 Controls'!$F$24*'02 Cargo Classes'!$N$10</x:f>
        <x:v>0.42</x:v>
      </x:c>
      <x:c r="S1101" s="22" t="n">
        <x:f>'01 Controls'!$G$24*'02 Cargo Classes'!$O$10</x:f>
        <x:v>0.5</x:v>
      </x:c>
      <x:c r="T1101" s="22" t="n">
        <x:f>'01 Controls'!$H$24*'02 Cargo Classes'!$P$10</x:f>
        <x:v>0.05</x:v>
      </x:c>
      <x:c r="U1101" s="22" t="n">
        <x:f>SUM(Q1101:T1101)</x:f>
        <x:v>0.97</x:v>
      </x:c>
      <x:c r="V1101" s="18" t="n">
        <x:f>IF(U1101=0,0,N1101*Q1101/U1101)</x:f>
        <x:v>0</x:v>
      </x:c>
      <x:c r="W1101" s="18" t="n">
        <x:f>IF(U1101=0,0,P1101*Q1101/U1101)</x:f>
        <x:v>0</x:v>
      </x:c>
      <x:c r="X1101" s="18" t="n">
        <x:f>MAX(V1101,W1101*'01 Controls'!$E$12)</x:f>
        <x:v>0</x:v>
      </x:c>
      <x:c r="Y1101" s="18" t="n">
        <x:f>IF(U1101=0,0,N1101*R1101/U1101)</x:f>
        <x:v>654.680412371134</x:v>
      </x:c>
      <x:c r="Z1101" s="18" t="n">
        <x:f>IF(U1101=0,0,P1101*R1101/U1101)</x:f>
        <x:v>828.0927835051547</x:v>
      </x:c>
      <x:c r="AA1101" s="18" t="n">
        <x:f>MAX(Y1101,Z1101*'01 Controls'!$E$13)</x:f>
        <x:v>654.680412371134</x:v>
      </x:c>
      <x:c r="AB1101" s="18" t="n">
        <x:f>IF(U1101=0,0,N1101*S1101/U1101)</x:f>
        <x:v>779.3814432989691</x:v>
      </x:c>
      <x:c r="AC1101" s="18" t="n">
        <x:f>IF(U1101=0,0,P1101*S1101/U1101)</x:f>
        <x:v>985.8247422680413</x:v>
      </x:c>
      <x:c r="AD1101" s="18" t="n">
        <x:f>MAX(AB1101,AC1101*'01 Controls'!$E$14)</x:f>
        <x:v>779.3814432989691</x:v>
      </x:c>
      <x:c r="AE1101" s="18" t="n">
        <x:f>IF(U1101=0,0,N1101*T1101/U1101)</x:f>
        <x:v>77.93814432989691</x:v>
      </x:c>
      <x:c r="AF1101" s="18" t="n">
        <x:f>IF(U1101=0,0,P1101*T1101/U1101)</x:f>
        <x:v>98.58247422680412</x:v>
      </x:c>
      <x:c r="AG1101" s="18" t="n">
        <x:f>MAX(AE1101,AF1101*'01 Controls'!$E$15)</x:f>
        <x:v>77.93814432989691</x:v>
      </x:c>
      <x:c r="AH1101" s="18" t="n">
        <x:f>SUM(V1101,Y1101,AB1101,AE1101)</x:f>
        <x:v>1512</x:v>
      </x:c>
      <x:c r="AI1101" s="18" t="n">
        <x:f>N1101-AH1101</x:f>
        <x:v>0</x:v>
      </x:c>
      <x:c r="AJ1101" s="18" t="n">
        <x:f>V1101*INDEX('07 Mode Capacity'!$P$6:$P$17,MATCH("AIR-"&amp;I1101,'07 Mode Capacity'!$C$6:$C$17,0))</x:f>
        <x:v>0</x:v>
      </x:c>
      <x:c r="AK1101" s="18" t="n">
        <x:f>Y1101*INDEX('07 Mode Capacity'!$P$6:$P$17,MATCH("OCEAN-"&amp;I1101,'07 Mode Capacity'!$C$6:$C$17,0))</x:f>
        <x:v>57.37375602913627</x:v>
      </x:c>
      <x:c r="AL1101" s="18" t="n">
        <x:f>AB1101*INDEX('07 Mode Capacity'!$P$6:$P$17,MATCH("LAND-"&amp;I1101,'07 Mode Capacity'!$C$6:$C$17,0))</x:f>
        <x:v>95.12184469381197</x:v>
      </x:c>
      <x:c r="AM1101" s="18" t="n">
        <x:f>AE1101*INDEX('07 Mode Capacity'!$P$6:$P$17,MATCH("INLAND-"&amp;I1101,'07 Mode Capacity'!$C$6:$C$17,0))</x:f>
        <x:v>49.197235289280265</x:v>
      </x:c>
      <x:c r="AN1101" s="18" t="n">
        <x:f>SUM(AJ1101:AM1101)</x:f>
        <x:v>201.6928360122285</x:v>
      </x:c>
      <x:c r="AO1101" s="17" t="n">
        <x:f>IF(N1101=0,1,AN1101/N1101)</x:f>
        <x:v>0.13339473281232042</x:v>
      </x:c>
      <x:c r="AP1101" s="11" t="str">
        <x:f>IF(AO1101&gt;='01 Controls'!$E$16,"PASS","FAIL")</x:f>
        <x:v>FAIL</x:v>
      </x:c>
      <x:c r="AQ1101" s="11" t="str">
        <x:v>UNQUANTIFIED</x:v>
      </x:c>
      <x:c r="AR1101" s="11" t="str">
        <x:v>Position-class planning record; serial item and receiver open</x:v>
      </x:c>
      <x:c r="AS1101" s="26"/>
      <x:c r="AT1101" s="26"/>
    </x:row>
    <x:row r="1102">
      <x:c r="C1102" s="11" t="str">
        <x:v>C3-M-SSG-FLR-24</x:v>
      </x:c>
      <x:c r="D1102" s="11" t="str">
        <x:v>C3</x:v>
      </x:c>
      <x:c r="E1102" s="11" t="str">
        <x:v>Cascadia earthquake</x:v>
      </x:c>
      <x:c r="F1102" s="11" t="str">
        <x:v>M-SSG</x:v>
      </x:c>
      <x:c r="G1102" s="11" t="str">
        <x:v>Ocean sustainment group</x:v>
      </x:c>
      <x:c r="H1102" s="11" t="str">
        <x:v>FLR-24</x:v>
      </x:c>
      <x:c r="I1102" s="19" t="n">
        <x:v>48</x:v>
      </x:c>
      <x:c r="J1102" s="21" t="n">
        <x:v>6</x:v>
      </x:c>
      <x:c r="K1102" s="18" t="n">
        <x:f>'05 Cargo Register'!K206</x:f>
        <x:v>315</x:v>
      </x:c>
      <x:c r="L1102" s="18" t="n">
        <x:f>'05 Cargo Register'!N206</x:f>
        <x:v>16</x:v>
      </x:c>
      <x:c r="M1102" s="18" t="n">
        <x:f>'05 Cargo Register'!O206</x:f>
        <x:v>512</x:v>
      </x:c>
      <x:c r="N1102" s="18" t="n">
        <x:f>J1102*K1102</x:f>
        <x:v>1890</x:v>
      </x:c>
      <x:c r="O1102" s="18" t="n">
        <x:f>J1102*L1102</x:f>
        <x:v>96</x:v>
      </x:c>
      <x:c r="P1102" s="18" t="n">
        <x:f>J1102*M1102</x:f>
        <x:v>3072</x:v>
      </x:c>
      <x:c r="Q1102" s="22" t="n">
        <x:f>'01 Controls'!$E$24*'02 Cargo Classes'!$M$11</x:f>
        <x:v>0</x:v>
      </x:c>
      <x:c r="R1102" s="22" t="n">
        <x:f>'01 Controls'!$F$24*'02 Cargo Classes'!$N$11</x:f>
        <x:v>0.42</x:v>
      </x:c>
      <x:c r="S1102" s="22" t="n">
        <x:f>'01 Controls'!$G$24*'02 Cargo Classes'!$O$11</x:f>
        <x:v>0.5</x:v>
      </x:c>
      <x:c r="T1102" s="22" t="n">
        <x:f>'01 Controls'!$H$24*'02 Cargo Classes'!$P$11</x:f>
        <x:v>0.04000000000000001</x:v>
      </x:c>
      <x:c r="U1102" s="22" t="n">
        <x:f>SUM(Q1102:T1102)</x:f>
        <x:v>0.96</x:v>
      </x:c>
      <x:c r="V1102" s="18" t="n">
        <x:f>IF(U1102=0,0,N1102*Q1102/U1102)</x:f>
        <x:v>0</x:v>
      </x:c>
      <x:c r="W1102" s="18" t="n">
        <x:f>IF(U1102=0,0,P1102*Q1102/U1102)</x:f>
        <x:v>0</x:v>
      </x:c>
      <x:c r="X1102" s="18" t="n">
        <x:f>MAX(V1102,W1102*'01 Controls'!$E$12)</x:f>
        <x:v>0</x:v>
      </x:c>
      <x:c r="Y1102" s="18" t="n">
        <x:f>IF(U1102=0,0,N1102*R1102/U1102)</x:f>
        <x:v>826.875</x:v>
      </x:c>
      <x:c r="Z1102" s="18" t="n">
        <x:f>IF(U1102=0,0,P1102*R1102/U1102)</x:f>
        <x:v>1344</x:v>
      </x:c>
      <x:c r="AA1102" s="18" t="n">
        <x:f>MAX(Y1102,Z1102*'01 Controls'!$E$13)</x:f>
        <x:v>826.875</x:v>
      </x:c>
      <x:c r="AB1102" s="18" t="n">
        <x:f>IF(U1102=0,0,N1102*S1102/U1102)</x:f>
        <x:v>984.375</x:v>
      </x:c>
      <x:c r="AC1102" s="18" t="n">
        <x:f>IF(U1102=0,0,P1102*S1102/U1102)</x:f>
        <x:v>1600</x:v>
      </x:c>
      <x:c r="AD1102" s="18" t="n">
        <x:f>MAX(AB1102,AC1102*'01 Controls'!$E$14)</x:f>
        <x:v>984.375</x:v>
      </x:c>
      <x:c r="AE1102" s="18" t="n">
        <x:f>IF(U1102=0,0,N1102*T1102/U1102)</x:f>
        <x:v>78.75000000000001</x:v>
      </x:c>
      <x:c r="AF1102" s="18" t="n">
        <x:f>IF(U1102=0,0,P1102*T1102/U1102)</x:f>
        <x:v>128.00000000000003</x:v>
      </x:c>
      <x:c r="AG1102" s="18" t="n">
        <x:f>MAX(AE1102,AF1102*'01 Controls'!$E$15)</x:f>
        <x:v>78.75000000000001</x:v>
      </x:c>
      <x:c r="AH1102" s="18" t="n">
        <x:f>SUM(V1102,Y1102,AB1102,AE1102)</x:f>
        <x:v>1890</x:v>
      </x:c>
      <x:c r="AI1102" s="18" t="n">
        <x:f>N1102-AH1102</x:f>
        <x:v>0</x:v>
      </x:c>
      <x:c r="AJ1102" s="18" t="n">
        <x:f>V1102*INDEX('07 Mode Capacity'!$P$6:$P$17,MATCH("AIR-"&amp;I1102,'07 Mode Capacity'!$C$6:$C$17,0))</x:f>
        <x:v>0</x:v>
      </x:c>
      <x:c r="AK1102" s="18" t="n">
        <x:f>Y1102*INDEX('07 Mode Capacity'!$P$6:$P$17,MATCH("OCEAN-"&amp;I1102,'07 Mode Capacity'!$C$6:$C$17,0))</x:f>
        <x:v>72.46424915138304</x:v>
      </x:c>
      <x:c r="AL1102" s="18" t="n">
        <x:f>AB1102*INDEX('07 Mode Capacity'!$P$6:$P$17,MATCH("LAND-"&amp;I1102,'07 Mode Capacity'!$C$6:$C$17,0))</x:f>
        <x:v>120.1408715533823</x:v>
      </x:c>
      <x:c r="AM1102" s="18" t="n">
        <x:f>AE1102*INDEX('07 Mode Capacity'!$P$6:$P$17,MATCH("INLAND-"&amp;I1102,'07 Mode Capacity'!$C$6:$C$17,0))</x:f>
        <x:v>49.70970649021027</x:v>
      </x:c>
      <x:c r="AN1102" s="18" t="n">
        <x:f>SUM(AJ1102:AM1102)</x:f>
        <x:v>242.3148271949756</x:v>
      </x:c>
      <x:c r="AO1102" s="17" t="n">
        <x:f>IF(N1102=0,1,AN1102/N1102)</x:f>
        <x:v>0.12820890327776488</x:v>
      </x:c>
      <x:c r="AP1102" s="11" t="str">
        <x:f>IF(AO1102&gt;='01 Controls'!$E$16,"PASS","FAIL")</x:f>
        <x:v>FAIL</x:v>
      </x:c>
      <x:c r="AQ1102" s="11" t="str">
        <x:v>UNQUANTIFIED</x:v>
      </x:c>
      <x:c r="AR1102" s="11" t="str">
        <x:v>Position-class planning record; serial item and receiver open</x:v>
      </x:c>
      <x:c r="AS1102" s="26"/>
      <x:c r="AT1102" s="26"/>
    </x:row>
    <x:row r="1103">
      <x:c r="C1103" s="11" t="str">
        <x:v>C3-M-SSG-ROL-30</x:v>
      </x:c>
      <x:c r="D1103" s="11" t="str">
        <x:v>C3</x:v>
      </x:c>
      <x:c r="E1103" s="11" t="str">
        <x:v>Cascadia earthquake</x:v>
      </x:c>
      <x:c r="F1103" s="11" t="str">
        <x:v>M-SSG</x:v>
      </x:c>
      <x:c r="G1103" s="11" t="str">
        <x:v>Ocean sustainment group</x:v>
      </x:c>
      <x:c r="H1103" s="11" t="str">
        <x:v>ROL-30</x:v>
      </x:c>
      <x:c r="I1103" s="19" t="n">
        <x:v>48</x:v>
      </x:c>
      <x:c r="J1103" s="21" t="n">
        <x:v>6</x:v>
      </x:c>
      <x:c r="K1103" s="18" t="n">
        <x:f>'05 Cargo Register'!K207</x:f>
        <x:v>315</x:v>
      </x:c>
      <x:c r="L1103" s="18" t="n">
        <x:f>'05 Cargo Register'!N207</x:f>
        <x:v>14</x:v>
      </x:c>
      <x:c r="M1103" s="18" t="n">
        <x:f>'05 Cargo Register'!O207</x:f>
        <x:v>892.5</x:v>
      </x:c>
      <x:c r="N1103" s="18" t="n">
        <x:f>J1103*K1103</x:f>
        <x:v>1890</x:v>
      </x:c>
      <x:c r="O1103" s="18" t="n">
        <x:f>J1103*L1103</x:f>
        <x:v>84</x:v>
      </x:c>
      <x:c r="P1103" s="18" t="n">
        <x:f>J1103*M1103</x:f>
        <x:v>5355</x:v>
      </x:c>
      <x:c r="Q1103" s="22" t="n">
        <x:f>'01 Controls'!$E$24*'02 Cargo Classes'!$M$12</x:f>
        <x:v>0</x:v>
      </x:c>
      <x:c r="R1103" s="22" t="n">
        <x:f>'01 Controls'!$F$24*'02 Cargo Classes'!$N$12</x:f>
        <x:v>0.35</x:v>
      </x:c>
      <x:c r="S1103" s="22" t="n">
        <x:f>'01 Controls'!$G$24*'02 Cargo Classes'!$O$12</x:f>
        <x:v>0.75</x:v>
      </x:c>
      <x:c r="T1103" s="22" t="n">
        <x:f>'01 Controls'!$H$24*'02 Cargo Classes'!$P$12</x:f>
        <x:v>0.03</x:v>
      </x:c>
      <x:c r="U1103" s="22" t="n">
        <x:f>SUM(Q1103:T1103)</x:f>
        <x:v>1.1300000000000001</x:v>
      </x:c>
      <x:c r="V1103" s="18" t="n">
        <x:f>IF(U1103=0,0,N1103*Q1103/U1103)</x:f>
        <x:v>0</x:v>
      </x:c>
      <x:c r="W1103" s="18" t="n">
        <x:f>IF(U1103=0,0,P1103*Q1103/U1103)</x:f>
        <x:v>0</x:v>
      </x:c>
      <x:c r="X1103" s="18" t="n">
        <x:f>MAX(V1103,W1103*'01 Controls'!$E$12)</x:f>
        <x:v>0</x:v>
      </x:c>
      <x:c r="Y1103" s="18" t="n">
        <x:f>IF(U1103=0,0,N1103*R1103/U1103)</x:f>
        <x:v>585.3982300884956</x:v>
      </x:c>
      <x:c r="Z1103" s="18" t="n">
        <x:f>IF(U1103=0,0,P1103*R1103/U1103)</x:f>
        <x:v>1658.6283185840705</x:v>
      </x:c>
      <x:c r="AA1103" s="18" t="n">
        <x:f>MAX(Y1103,Z1103*'01 Controls'!$E$13)</x:f>
        <x:v>585.3982300884956</x:v>
      </x:c>
      <x:c r="AB1103" s="18" t="n">
        <x:f>IF(U1103=0,0,N1103*S1103/U1103)</x:f>
        <x:v>1254.4247787610618</x:v>
      </x:c>
      <x:c r="AC1103" s="18" t="n">
        <x:f>IF(U1103=0,0,P1103*S1103/U1103)</x:f>
        <x:v>3554.2035398230087</x:v>
      </x:c>
      <x:c r="AD1103" s="18" t="n">
        <x:f>MAX(AB1103,AC1103*'01 Controls'!$E$14)</x:f>
        <x:v>1254.4247787610618</x:v>
      </x:c>
      <x:c r="AE1103" s="18" t="n">
        <x:f>IF(U1103=0,0,N1103*T1103/U1103)</x:f>
        <x:v>50.17699115044247</x:v>
      </x:c>
      <x:c r="AF1103" s="18" t="n">
        <x:f>IF(U1103=0,0,P1103*T1103/U1103)</x:f>
        <x:v>142.16814159292034</x:v>
      </x:c>
      <x:c r="AG1103" s="18" t="n">
        <x:f>MAX(AE1103,AF1103*'01 Controls'!$E$15)</x:f>
        <x:v>50.17699115044247</x:v>
      </x:c>
      <x:c r="AH1103" s="18" t="n">
        <x:f>SUM(V1103,Y1103,AB1103,AE1103)</x:f>
        <x:v>1890</x:v>
      </x:c>
      <x:c r="AI1103" s="18" t="n">
        <x:f>N1103-AH1103</x:f>
        <x:v>0</x:v>
      </x:c>
      <x:c r="AJ1103" s="18" t="n">
        <x:f>V1103*INDEX('07 Mode Capacity'!$P$6:$P$17,MATCH("AIR-"&amp;I1103,'07 Mode Capacity'!$C$6:$C$17,0))</x:f>
        <x:v>0</x:v>
      </x:c>
      <x:c r="AK1103" s="18" t="n">
        <x:f>Y1103*INDEX('07 Mode Capacity'!$P$6:$P$17,MATCH("OCEAN-"&amp;I1103,'07 Mode Capacity'!$C$6:$C$17,0))</x:f>
        <x:v>51.30212329301454</x:v>
      </x:c>
      <x:c r="AL1103" s="18" t="n">
        <x:f>AB1103*INDEX('07 Mode Capacity'!$P$6:$P$17,MATCH("LAND-"&amp;I1103,'07 Mode Capacity'!$C$6:$C$17,0))</x:f>
        <x:v>153.0998717140447</x:v>
      </x:c>
      <x:c r="AM1103" s="18" t="n">
        <x:f>AE1103*INDEX('07 Mode Capacity'!$P$6:$P$17,MATCH("INLAND-"&amp;I1103,'07 Mode Capacity'!$C$6:$C$17,0))</x:f>
        <x:v>31.6734413034968</x:v>
      </x:c>
      <x:c r="AN1103" s="18" t="n">
        <x:f>SUM(AJ1103:AM1103)</x:f>
        <x:v>236.07543631055603</x:v>
      </x:c>
      <x:c r="AO1103" s="17" t="n">
        <x:f>IF(N1103=0,1,AN1103/N1103)</x:f>
        <x:v>0.12490763825955345</x:v>
      </x:c>
      <x:c r="AP1103" s="11" t="str">
        <x:f>IF(AO1103&gt;='01 Controls'!$E$16,"PASS","FAIL")</x:f>
        <x:v>FAIL</x:v>
      </x:c>
      <x:c r="AQ1103" s="11" t="str">
        <x:v>UNQUANTIFIED</x:v>
      </x:c>
      <x:c r="AR1103" s="11" t="str">
        <x:v>Position-class planning record; serial item and receiver open</x:v>
      </x:c>
      <x:c r="AS1103" s="26"/>
      <x:c r="AT1103" s="26"/>
    </x:row>
    <x:row r="1104">
      <x:c r="C1104" s="11" t="str">
        <x:v>C3-M-SSG-LIN-18</x:v>
      </x:c>
      <x:c r="D1104" s="11" t="str">
        <x:v>C3</x:v>
      </x:c>
      <x:c r="E1104" s="11" t="str">
        <x:v>Cascadia earthquake</x:v>
      </x:c>
      <x:c r="F1104" s="11" t="str">
        <x:v>M-SSG</x:v>
      </x:c>
      <x:c r="G1104" s="11" t="str">
        <x:v>Ocean sustainment group</x:v>
      </x:c>
      <x:c r="H1104" s="11" t="str">
        <x:v>LIN-18</x:v>
      </x:c>
      <x:c r="I1104" s="19" t="n">
        <x:v>72</x:v>
      </x:c>
      <x:c r="J1104" s="21" t="n">
        <x:v>6</x:v>
      </x:c>
      <x:c r="K1104" s="18" t="n">
        <x:f>'05 Cargo Register'!K208</x:f>
        <x:v>168</x:v>
      </x:c>
      <x:c r="L1104" s="18" t="n">
        <x:f>'05 Cargo Register'!N208</x:f>
        <x:v>12</x:v>
      </x:c>
      <x:c r="M1104" s="18" t="n">
        <x:f>'05 Cargo Register'!O208</x:f>
        <x:v>528</x:v>
      </x:c>
      <x:c r="N1104" s="18" t="n">
        <x:f>J1104*K1104</x:f>
        <x:v>1008</x:v>
      </x:c>
      <x:c r="O1104" s="18" t="n">
        <x:f>J1104*L1104</x:f>
        <x:v>72</x:v>
      </x:c>
      <x:c r="P1104" s="18" t="n">
        <x:f>J1104*M1104</x:f>
        <x:v>3168</x:v>
      </x:c>
      <x:c r="Q1104" s="22" t="n">
        <x:f>'01 Controls'!$E$24*'02 Cargo Classes'!$M$13</x:f>
        <x:v>0</x:v>
      </x:c>
      <x:c r="R1104" s="22" t="n">
        <x:f>'01 Controls'!$F$24*'02 Cargo Classes'!$N$13</x:f>
        <x:v>0.42</x:v>
      </x:c>
      <x:c r="S1104" s="22" t="n">
        <x:f>'01 Controls'!$G$24*'02 Cargo Classes'!$O$13</x:f>
        <x:v>0.5</x:v>
      </x:c>
      <x:c r="T1104" s="22" t="n">
        <x:f>'01 Controls'!$H$24*'02 Cargo Classes'!$P$13</x:f>
        <x:v>0.05</x:v>
      </x:c>
      <x:c r="U1104" s="22" t="n">
        <x:f>SUM(Q1104:T1104)</x:f>
        <x:v>0.97</x:v>
      </x:c>
      <x:c r="V1104" s="18" t="n">
        <x:f>IF(U1104=0,0,N1104*Q1104/U1104)</x:f>
        <x:v>0</x:v>
      </x:c>
      <x:c r="W1104" s="18" t="n">
        <x:f>IF(U1104=0,0,P1104*Q1104/U1104)</x:f>
        <x:v>0</x:v>
      </x:c>
      <x:c r="X1104" s="18" t="n">
        <x:f>MAX(V1104,W1104*'01 Controls'!$E$12)</x:f>
        <x:v>0</x:v>
      </x:c>
      <x:c r="Y1104" s="18" t="n">
        <x:f>IF(U1104=0,0,N1104*R1104/U1104)</x:f>
        <x:v>436.45360824742266</x:v>
      </x:c>
      <x:c r="Z1104" s="18" t="n">
        <x:f>IF(U1104=0,0,P1104*R1104/U1104)</x:f>
        <x:v>1371.7113402061855</x:v>
      </x:c>
      <x:c r="AA1104" s="18" t="n">
        <x:f>MAX(Y1104,Z1104*'01 Controls'!$E$13)</x:f>
        <x:v>436.45360824742266</x:v>
      </x:c>
      <x:c r="AB1104" s="18" t="n">
        <x:f>IF(U1104=0,0,N1104*S1104/U1104)</x:f>
        <x:v>519.5876288659794</x:v>
      </x:c>
      <x:c r="AC1104" s="18" t="n">
        <x:f>IF(U1104=0,0,P1104*S1104/U1104)</x:f>
        <x:v>1632.9896907216496</x:v>
      </x:c>
      <x:c r="AD1104" s="18" t="n">
        <x:f>MAX(AB1104,AC1104*'01 Controls'!$E$14)</x:f>
        <x:v>519.5876288659794</x:v>
      </x:c>
      <x:c r="AE1104" s="18" t="n">
        <x:f>IF(U1104=0,0,N1104*T1104/U1104)</x:f>
        <x:v>51.958762886597945</x:v>
      </x:c>
      <x:c r="AF1104" s="18" t="n">
        <x:f>IF(U1104=0,0,P1104*T1104/U1104)</x:f>
        <x:v>163.29896907216497</x:v>
      </x:c>
      <x:c r="AG1104" s="18" t="n">
        <x:f>MAX(AE1104,AF1104*'01 Controls'!$E$15)</x:f>
        <x:v>51.958762886597945</x:v>
      </x:c>
      <x:c r="AH1104" s="18" t="n">
        <x:f>SUM(V1104,Y1104,AB1104,AE1104)</x:f>
        <x:v>1008</x:v>
      </x:c>
      <x:c r="AI1104" s="18" t="n">
        <x:f>N1104-AH1104</x:f>
        <x:v>0</x:v>
      </x:c>
      <x:c r="AJ1104" s="18" t="n">
        <x:f>V1104*INDEX('07 Mode Capacity'!$P$6:$P$17,MATCH("AIR-"&amp;I1104,'07 Mode Capacity'!$C$6:$C$17,0))</x:f>
        <x:v>0</x:v>
      </x:c>
      <x:c r="AK1104" s="18" t="n">
        <x:f>Y1104*INDEX('07 Mode Capacity'!$P$6:$P$17,MATCH("OCEAN-"&amp;I1104,'07 Mode Capacity'!$C$6:$C$17,0))</x:f>
        <x:v>341.641908467815</x:v>
      </x:c>
      <x:c r="AL1104" s="18" t="n">
        <x:f>AB1104*INDEX('07 Mode Capacity'!$P$6:$P$17,MATCH("LAND-"&amp;I1104,'07 Mode Capacity'!$C$6:$C$17,0))</x:f>
        <x:v>371.5104673084578</x:v>
      </x:c>
      <x:c r="AM1104" s="18" t="n">
        <x:f>AE1104*INDEX('07 Mode Capacity'!$P$6:$P$17,MATCH("INLAND-"&amp;I1104,'07 Mode Capacity'!$C$6:$C$17,0))</x:f>
        <x:v>51.958762886597945</x:v>
      </x:c>
      <x:c r="AN1104" s="18" t="n">
        <x:f>SUM(AJ1104:AM1104)</x:f>
        <x:v>765.1111386628708</x:v>
      </x:c>
      <x:c r="AO1104" s="17" t="n">
        <x:f>IF(N1104=0,1,AN1104/N1104)</x:f>
        <x:v>0.7590388280385623</x:v>
      </x:c>
      <x:c r="AP1104" s="11" t="str">
        <x:f>IF(AO1104&gt;='01 Controls'!$E$16,"PASS","FAIL")</x:f>
        <x:v>FAIL</x:v>
      </x:c>
      <x:c r="AQ1104" s="11" t="str">
        <x:v>UNQUANTIFIED</x:v>
      </x:c>
      <x:c r="AR1104" s="11" t="str">
        <x:v>Position-class planning record; serial item and receiver open</x:v>
      </x:c>
      <x:c r="AS1104" s="26"/>
      <x:c r="AT1104" s="26"/>
    </x:row>
    <x:row r="1105">
      <x:c r="C1105" s="11" t="str">
        <x:v>C3-M-SSG-BLK-08</x:v>
      </x:c>
      <x:c r="D1105" s="11" t="str">
        <x:v>C3</x:v>
      </x:c>
      <x:c r="E1105" s="11" t="str">
        <x:v>Cascadia earthquake</x:v>
      </x:c>
      <x:c r="F1105" s="11" t="str">
        <x:v>M-SSG</x:v>
      </x:c>
      <x:c r="G1105" s="11" t="str">
        <x:v>Ocean sustainment group</x:v>
      </x:c>
      <x:c r="H1105" s="11" t="str">
        <x:v>BLK-08</x:v>
      </x:c>
      <x:c r="I1105" s="19" t="n">
        <x:v>48</x:v>
      </x:c>
      <x:c r="J1105" s="21" t="n">
        <x:v>6</x:v>
      </x:c>
      <x:c r="K1105" s="18" t="n">
        <x:f>'05 Cargo Register'!K209</x:f>
        <x:v>105</x:v>
      </x:c>
      <x:c r="L1105" s="18" t="n">
        <x:f>'05 Cargo Register'!N209</x:f>
        <x:v>17</x:v>
      </x:c>
      <x:c r="M1105" s="18" t="n">
        <x:f>'05 Cargo Register'!O209</x:f>
        <x:v>867</x:v>
      </x:c>
      <x:c r="N1105" s="18" t="n">
        <x:f>J1105*K1105</x:f>
        <x:v>630</x:v>
      </x:c>
      <x:c r="O1105" s="18" t="n">
        <x:f>J1105*L1105</x:f>
        <x:v>102</x:v>
      </x:c>
      <x:c r="P1105" s="18" t="n">
        <x:f>J1105*M1105</x:f>
        <x:v>5202</x:v>
      </x:c>
      <x:c r="Q1105" s="22" t="n">
        <x:f>'01 Controls'!$E$24*'02 Cargo Classes'!$M$14</x:f>
        <x:v>0.1</x:v>
      </x:c>
      <x:c r="R1105" s="22" t="n">
        <x:f>'01 Controls'!$F$24*'02 Cargo Classes'!$N$14</x:f>
        <x:v>0.27999999999999997</x:v>
      </x:c>
      <x:c r="S1105" s="22" t="n">
        <x:f>'01 Controls'!$G$24*'02 Cargo Classes'!$O$14</x:f>
        <x:v>0.5</x:v>
      </x:c>
      <x:c r="T1105" s="22" t="n">
        <x:f>'01 Controls'!$H$24*'02 Cargo Classes'!$P$14</x:f>
        <x:v>0.025</x:v>
      </x:c>
      <x:c r="U1105" s="22" t="n">
        <x:f>SUM(Q1105:T1105)</x:f>
        <x:v>0.905</x:v>
      </x:c>
      <x:c r="V1105" s="18" t="n">
        <x:f>IF(U1105=0,0,N1105*Q1105/U1105)</x:f>
        <x:v>69.61325966850829</x:v>
      </x:c>
      <x:c r="W1105" s="18" t="n">
        <x:f>IF(U1105=0,0,P1105*Q1105/U1105)</x:f>
        <x:v>574.8066298342542</x:v>
      </x:c>
      <x:c r="X1105" s="18" t="n">
        <x:f>MAX(V1105,W1105*'01 Controls'!$E$12)</x:f>
        <x:v>143.70165745856355</x:v>
      </x:c>
      <x:c r="Y1105" s="18" t="n">
        <x:f>IF(U1105=0,0,N1105*R1105/U1105)</x:f>
        <x:v>194.91712707182316</x:v>
      </x:c>
      <x:c r="Z1105" s="18" t="n">
        <x:f>IF(U1105=0,0,P1105*R1105/U1105)</x:f>
        <x:v>1609.4585635359115</x:v>
      </x:c>
      <x:c r="AA1105" s="18" t="n">
        <x:f>MAX(Y1105,Z1105*'01 Controls'!$E$13)</x:f>
        <x:v>241.41878453038672</x:v>
      </x:c>
      <x:c r="AB1105" s="18" t="n">
        <x:f>IF(U1105=0,0,N1105*S1105/U1105)</x:f>
        <x:v>348.0662983425414</x:v>
      </x:c>
      <x:c r="AC1105" s="18" t="n">
        <x:f>IF(U1105=0,0,P1105*S1105/U1105)</x:f>
        <x:v>2874.0331491712705</x:v>
      </x:c>
      <x:c r="AD1105" s="18" t="n">
        <x:f>MAX(AB1105,AC1105*'01 Controls'!$E$14)</x:f>
        <x:v>574.8066298342541</x:v>
      </x:c>
      <x:c r="AE1105" s="18" t="n">
        <x:f>IF(U1105=0,0,N1105*T1105/U1105)</x:f>
        <x:v>17.403314917127073</x:v>
      </x:c>
      <x:c r="AF1105" s="18" t="n">
        <x:f>IF(U1105=0,0,P1105*T1105/U1105)</x:f>
        <x:v>143.70165745856355</x:v>
      </x:c>
      <x:c r="AG1105" s="18" t="n">
        <x:f>MAX(AE1105,AF1105*'01 Controls'!$E$15)</x:f>
        <x:v>25.866298342541437</x:v>
      </x:c>
      <x:c r="AH1105" s="18" t="n">
        <x:f>SUM(V1105,Y1105,AB1105,AE1105)</x:f>
        <x:v>630</x:v>
      </x:c>
      <x:c r="AI1105" s="18" t="n">
        <x:f>N1105-AH1105</x:f>
        <x:v>0</x:v>
      </x:c>
      <x:c r="AJ1105" s="18" t="n">
        <x:f>V1105*INDEX('07 Mode Capacity'!$P$6:$P$17,MATCH("AIR-"&amp;I1105,'07 Mode Capacity'!$C$6:$C$17,0))</x:f>
        <x:v>19.515078974834736</x:v>
      </x:c>
      <x:c r="AK1105" s="18" t="n">
        <x:f>Y1105*INDEX('07 Mode Capacity'!$P$6:$P$17,MATCH("OCEAN-"&amp;I1105,'07 Mode Capacity'!$C$6:$C$17,0))</x:f>
        <x:v>17.081811954653826</x:v>
      </x:c>
      <x:c r="AL1105" s="18" t="n">
        <x:f>AB1105*INDEX('07 Mode Capacity'!$P$6:$P$17,MATCH("LAND-"&amp;I1105,'07 Mode Capacity'!$C$6:$C$17,0))</x:f>
        <x:v>42.480750162521915</x:v>
      </x:c>
      <x:c r="AM1105" s="18" t="n">
        <x:f>AE1105*INDEX('07 Mode Capacity'!$P$6:$P$17,MATCH("INLAND-"&amp;I1105,'07 Mode Capacity'!$C$6:$C$17,0))</x:f>
        <x:v>10.985570495074093</x:v>
      </x:c>
      <x:c r="AN1105" s="18" t="n">
        <x:f>SUM(AJ1105:AM1105)</x:f>
        <x:v>90.06321158708457</x:v>
      </x:c>
      <x:c r="AO1105" s="17" t="n">
        <x:f>IF(N1105=0,1,AN1105/N1105)</x:f>
        <x:v>0.14295747870965805</x:v>
      </x:c>
      <x:c r="AP1105" s="11" t="str">
        <x:f>IF(AO1105&gt;='01 Controls'!$E$16,"PASS","FAIL")</x:f>
        <x:v>FAIL</x:v>
      </x:c>
      <x:c r="AQ1105" s="11" t="str">
        <x:v>UNQUANTIFIED</x:v>
      </x:c>
      <x:c r="AR1105" s="11" t="str">
        <x:v>Position-class planning record; serial item and receiver open</x:v>
      </x:c>
      <x:c r="AS1105" s="26"/>
      <x:c r="AT1105" s="26"/>
    </x:row>
    <x:row r="1106">
      <x:c r="C1106" s="11" t="str">
        <x:v>C3-M-SSG-OOG-80</x:v>
      </x:c>
      <x:c r="D1106" s="11" t="str">
        <x:v>C3</x:v>
      </x:c>
      <x:c r="E1106" s="11" t="str">
        <x:v>Cascadia earthquake</x:v>
      </x:c>
      <x:c r="F1106" s="11" t="str">
        <x:v>M-SSG</x:v>
      </x:c>
      <x:c r="G1106" s="11" t="str">
        <x:v>Ocean sustainment group</x:v>
      </x:c>
      <x:c r="H1106" s="11" t="str">
        <x:v>OOG-80</x:v>
      </x:c>
      <x:c r="I1106" s="19" t="n">
        <x:v>72</x:v>
      </x:c>
      <x:c r="J1106" s="21" t="n">
        <x:v>6</x:v>
      </x:c>
      <x:c r="K1106" s="18" t="n">
        <x:f>'05 Cargo Register'!K210</x:f>
        <x:v>420</x:v>
      </x:c>
      <x:c r="L1106" s="18" t="n">
        <x:f>'05 Cargo Register'!N210</x:f>
        <x:v>7</x:v>
      </x:c>
      <x:c r="M1106" s="18" t="n">
        <x:f>'05 Cargo Register'!O210</x:f>
        <x:v>1232</x:v>
      </x:c>
      <x:c r="N1106" s="18" t="n">
        <x:f>J1106*K1106</x:f>
        <x:v>2520</x:v>
      </x:c>
      <x:c r="O1106" s="18" t="n">
        <x:f>J1106*L1106</x:f>
        <x:v>42</x:v>
      </x:c>
      <x:c r="P1106" s="18" t="n">
        <x:f>J1106*M1106</x:f>
        <x:v>7392</x:v>
      </x:c>
      <x:c r="Q1106" s="22" t="n">
        <x:f>'01 Controls'!$E$24*'02 Cargo Classes'!$M$15</x:f>
        <x:v>0</x:v>
      </x:c>
      <x:c r="R1106" s="22" t="n">
        <x:f>'01 Controls'!$F$24*'02 Cargo Classes'!$N$15</x:f>
        <x:v>0.7</x:v>
      </x:c>
      <x:c r="S1106" s="22" t="n">
        <x:f>'01 Controls'!$G$24*'02 Cargo Classes'!$O$15</x:f>
        <x:v>0.3</x:v>
      </x:c>
      <x:c r="T1106" s="22" t="n">
        <x:f>'01 Controls'!$H$24*'02 Cargo Classes'!$P$15</x:f>
        <x:v>0.025</x:v>
      </x:c>
      <x:c r="U1106" s="22" t="n">
        <x:f>SUM(Q1106:T1106)</x:f>
        <x:v>1.025</x:v>
      </x:c>
      <x:c r="V1106" s="18" t="n">
        <x:f>IF(U1106=0,0,N1106*Q1106/U1106)</x:f>
        <x:v>0</x:v>
      </x:c>
      <x:c r="W1106" s="18" t="n">
        <x:f>IF(U1106=0,0,P1106*Q1106/U1106)</x:f>
        <x:v>0</x:v>
      </x:c>
      <x:c r="X1106" s="18" t="n">
        <x:f>MAX(V1106,W1106*'01 Controls'!$E$12)</x:f>
        <x:v>0</x:v>
      </x:c>
      <x:c r="Y1106" s="18" t="n">
        <x:f>IF(U1106=0,0,N1106*R1106/U1106)</x:f>
        <x:v>1720.9756097560978</x:v>
      </x:c>
      <x:c r="Z1106" s="18" t="n">
        <x:f>IF(U1106=0,0,P1106*R1106/U1106)</x:f>
        <x:v>5048.195121951219</x:v>
      </x:c>
      <x:c r="AA1106" s="18" t="n">
        <x:f>MAX(Y1106,Z1106*'01 Controls'!$E$13)</x:f>
        <x:v>1720.9756097560978</x:v>
      </x:c>
      <x:c r="AB1106" s="18" t="n">
        <x:f>IF(U1106=0,0,N1106*S1106/U1106)</x:f>
        <x:v>737.5609756097562</x:v>
      </x:c>
      <x:c r="AC1106" s="18" t="n">
        <x:f>IF(U1106=0,0,P1106*S1106/U1106)</x:f>
        <x:v>2163.512195121951</x:v>
      </x:c>
      <x:c r="AD1106" s="18" t="n">
        <x:f>MAX(AB1106,AC1106*'01 Controls'!$E$14)</x:f>
        <x:v>737.5609756097562</x:v>
      </x:c>
      <x:c r="AE1106" s="18" t="n">
        <x:f>IF(U1106=0,0,N1106*T1106/U1106)</x:f>
        <x:v>61.463414634146346</x:v>
      </x:c>
      <x:c r="AF1106" s="18" t="n">
        <x:f>IF(U1106=0,0,P1106*T1106/U1106)</x:f>
        <x:v>180.2926829268293</x:v>
      </x:c>
      <x:c r="AG1106" s="18" t="n">
        <x:f>MAX(AE1106,AF1106*'01 Controls'!$E$15)</x:f>
        <x:v>61.463414634146346</x:v>
      </x:c>
      <x:c r="AH1106" s="18" t="n">
        <x:f>SUM(V1106,Y1106,AB1106,AE1106)</x:f>
        <x:v>2520.0000000000005</x:v>
      </x:c>
      <x:c r="AI1106" s="18" t="n">
        <x:f>N1106-AH1106</x:f>
        <x:v>-4.547473508864641e-13</x:v>
      </x:c>
      <x:c r="AJ1106" s="18" t="n">
        <x:f>V1106*INDEX('07 Mode Capacity'!$P$6:$P$17,MATCH("AIR-"&amp;I1106,'07 Mode Capacity'!$C$6:$C$17,0))</x:f>
        <x:v>0</x:v>
      </x:c>
      <x:c r="AK1106" s="18" t="n">
        <x:f>Y1106*INDEX('07 Mode Capacity'!$P$6:$P$17,MATCH("OCEAN-"&amp;I1106,'07 Mode Capacity'!$C$6:$C$17,0))</x:f>
        <x:v>1347.1245984300026</x:v>
      </x:c>
      <x:c r="AL1106" s="18" t="n">
        <x:f>AB1106*INDEX('07 Mode Capacity'!$P$6:$P$17,MATCH("LAND-"&amp;I1106,'07 Mode Capacity'!$C$6:$C$17,0))</x:f>
        <x:v>527.3636389598109</x:v>
      </x:c>
      <x:c r="AM1106" s="18" t="n">
        <x:f>AE1106*INDEX('07 Mode Capacity'!$P$6:$P$17,MATCH("INLAND-"&amp;I1106,'07 Mode Capacity'!$C$6:$C$17,0))</x:f>
        <x:v>61.463414634146346</x:v>
      </x:c>
      <x:c r="AN1106" s="18" t="n">
        <x:f>SUM(AJ1106:AM1106)</x:f>
        <x:v>1935.95165202396</x:v>
      </x:c>
      <x:c r="AO1106" s="17" t="n">
        <x:f>IF(N1106=0,1,AN1106/N1106)</x:f>
        <x:v>0.7682347825491904</x:v>
      </x:c>
      <x:c r="AP1106" s="11" t="str">
        <x:f>IF(AO1106&gt;='01 Controls'!$E$16,"PASS","FAIL")</x:f>
        <x:v>FAIL</x:v>
      </x:c>
      <x:c r="AQ1106" s="11" t="str">
        <x:v>UNQUANTIFIED</x:v>
      </x:c>
      <x:c r="AR1106" s="11" t="str">
        <x:v>Position-class planning record; serial item and receiver open</x:v>
      </x:c>
      <x:c r="AS1106" s="26"/>
      <x:c r="AT1106" s="26"/>
    </x:row>
    <x:row r="1107">
      <x:c r="C1107" s="11" t="str">
        <x:v>C3-I-CUG-APL-45</x:v>
      </x:c>
      <x:c r="D1107" s="11" t="str">
        <x:v>C3</x:v>
      </x:c>
      <x:c r="E1107" s="11" t="str">
        <x:v>Cascadia earthquake</x:v>
      </x:c>
      <x:c r="F1107" s="11" t="str">
        <x:v>I-CUG</x:v>
      </x:c>
      <x:c r="G1107" s="11" t="str">
        <x:v>Communications utility group</x:v>
      </x:c>
      <x:c r="H1107" s="11" t="str">
        <x:v>APL-45</x:v>
      </x:c>
      <x:c r="I1107" s="19" t="n">
        <x:v>24</x:v>
      </x:c>
      <x:c r="J1107" s="21" t="n">
        <x:v>8</x:v>
      </x:c>
      <x:c r="K1107" s="18" t="n">
        <x:f>'05 Cargo Register'!K211</x:f>
        <x:v>720</x:v>
      </x:c>
      <x:c r="L1107" s="18" t="n">
        <x:f>'05 Cargo Register'!N211</x:f>
        <x:v>189</x:v>
      </x:c>
      <x:c r="M1107" s="18" t="n">
        <x:f>'05 Cargo Register'!O211</x:f>
        <x:v>1417.5</x:v>
      </x:c>
      <x:c r="N1107" s="18" t="n">
        <x:f>J1107*K1107</x:f>
        <x:v>5760</x:v>
      </x:c>
      <x:c r="O1107" s="18" t="n">
        <x:f>J1107*L1107</x:f>
        <x:v>1512</x:v>
      </x:c>
      <x:c r="P1107" s="18" t="n">
        <x:f>J1107*M1107</x:f>
        <x:v>11340</x:v>
      </x:c>
      <x:c r="Q1107" s="22" t="n">
        <x:f>'01 Controls'!$E$24*'02 Cargo Classes'!$M$6</x:f>
        <x:v>0.30000000000000004</x:v>
      </x:c>
      <x:c r="R1107" s="22" t="n">
        <x:f>'01 Controls'!$F$24*'02 Cargo Classes'!$N$6</x:f>
        <x:v>0.13999999999999999</x:v>
      </x:c>
      <x:c r="S1107" s="22" t="n">
        <x:f>'01 Controls'!$G$24*'02 Cargo Classes'!$O$6</x:f>
        <x:v>0.5</x:v>
      </x:c>
      <x:c r="T1107" s="22" t="n">
        <x:f>'01 Controls'!$H$24*'02 Cargo Classes'!$P$6</x:f>
        <x:v>0.015</x:v>
      </x:c>
      <x:c r="U1107" s="22" t="n">
        <x:f>SUM(Q1107:T1107)</x:f>
        <x:v>0.9550000000000001</x:v>
      </x:c>
      <x:c r="V1107" s="18" t="n">
        <x:f>IF(U1107=0,0,N1107*Q1107/U1107)</x:f>
        <x:v>1809.4240837696336</x:v>
      </x:c>
      <x:c r="W1107" s="18" t="n">
        <x:f>IF(U1107=0,0,P1107*Q1107/U1107)</x:f>
        <x:v>3562.3036649214664</x:v>
      </x:c>
      <x:c r="X1107" s="18" t="n">
        <x:f>MAX(V1107,W1107*'01 Controls'!$E$12)</x:f>
        <x:v>1809.4240837696336</x:v>
      </x:c>
      <x:c r="Y1107" s="18" t="n">
        <x:f>IF(U1107=0,0,N1107*R1107/U1107)</x:f>
        <x:v>844.3979057591621</x:v>
      </x:c>
      <x:c r="Z1107" s="18" t="n">
        <x:f>IF(U1107=0,0,P1107*R1107/U1107)</x:f>
        <x:v>1662.4083769633505</x:v>
      </x:c>
      <x:c r="AA1107" s="18" t="n">
        <x:f>MAX(Y1107,Z1107*'01 Controls'!$E$13)</x:f>
        <x:v>844.3979057591621</x:v>
      </x:c>
      <x:c r="AB1107" s="18" t="n">
        <x:f>IF(U1107=0,0,N1107*S1107/U1107)</x:f>
        <x:v>3015.7068062827225</x:v>
      </x:c>
      <x:c r="AC1107" s="18" t="n">
        <x:f>IF(U1107=0,0,P1107*S1107/U1107)</x:f>
        <x:v>5937.172774869109</x:v>
      </x:c>
      <x:c r="AD1107" s="18" t="n">
        <x:f>MAX(AB1107,AC1107*'01 Controls'!$E$14)</x:f>
        <x:v>3015.7068062827225</x:v>
      </x:c>
      <x:c r="AE1107" s="18" t="n">
        <x:f>IF(U1107=0,0,N1107*T1107/U1107)</x:f>
        <x:v>90.47120418848166</x:v>
      </x:c>
      <x:c r="AF1107" s="18" t="n">
        <x:f>IF(U1107=0,0,P1107*T1107/U1107)</x:f>
        <x:v>178.1151832460733</x:v>
      </x:c>
      <x:c r="AG1107" s="18" t="n">
        <x:f>MAX(AE1107,AF1107*'01 Controls'!$E$15)</x:f>
        <x:v>90.47120418848166</x:v>
      </x:c>
      <x:c r="AH1107" s="18" t="n">
        <x:f>SUM(V1107,Y1107,AB1107,AE1107)</x:f>
        <x:v>5760</x:v>
      </x:c>
      <x:c r="AI1107" s="18" t="n">
        <x:f>N1107-AH1107</x:f>
        <x:v>0</x:v>
      </x:c>
      <x:c r="AJ1107" s="18" t="n">
        <x:f>V1107*INDEX('07 Mode Capacity'!$P$6:$P$17,MATCH("AIR-"&amp;I1107,'07 Mode Capacity'!$C$6:$C$17,0))</x:f>
        <x:v>367.1576012833157</x:v>
      </x:c>
      <x:c r="AK1107" s="18" t="n">
        <x:f>Y1107*INDEX('07 Mode Capacity'!$P$6:$P$17,MATCH("OCEAN-"&amp;I1107,'07 Mode Capacity'!$C$6:$C$17,0))</x:f>
        <x:v>126.73487872146326</x:v>
      </x:c>
      <x:c r="AL1107" s="18" t="n">
        <x:f>AB1107*INDEX('07 Mode Capacity'!$P$6:$P$17,MATCH("LAND-"&amp;I1107,'07 Mode Capacity'!$C$6:$C$17,0))</x:f>
        <x:v>1153.5106406687692</x:v>
      </x:c>
      <x:c r="AM1107" s="18" t="n">
        <x:f>AE1107*INDEX('07 Mode Capacity'!$P$6:$P$17,MATCH("INLAND-"&amp;I1107,'07 Mode Capacity'!$C$6:$C$17,0))</x:f>
        <x:v>90.47120418848166</x:v>
      </x:c>
      <x:c r="AN1107" s="18" t="n">
        <x:f>SUM(AJ1107:AM1107)</x:f>
        <x:v>1737.8743248620297</x:v>
      </x:c>
      <x:c r="AO1107" s="17" t="n">
        <x:f>IF(N1107=0,1,AN1107/N1107)</x:f>
        <x:v>0.30171429251076903</x:v>
      </x:c>
      <x:c r="AP1107" s="11" t="str">
        <x:f>IF(AO1107&gt;='01 Controls'!$E$16,"PASS","FAIL")</x:f>
        <x:v>FAIL</x:v>
      </x:c>
      <x:c r="AQ1107" s="11" t="str">
        <x:v>UNQUANTIFIED</x:v>
      </x:c>
      <x:c r="AR1107" s="11" t="str">
        <x:v>Position-class planning record; serial item and receiver open</x:v>
      </x:c>
      <x:c r="AS1107" s="26"/>
      <x:c r="AT1107" s="26"/>
    </x:row>
    <x:row r="1108">
      <x:c r="C1108" s="11" t="str">
        <x:v>C3-I-CUG-ISO-18</x:v>
      </x:c>
      <x:c r="D1108" s="11" t="str">
        <x:v>C3</x:v>
      </x:c>
      <x:c r="E1108" s="11" t="str">
        <x:v>Cascadia earthquake</x:v>
      </x:c>
      <x:c r="F1108" s="11" t="str">
        <x:v>I-CUG</x:v>
      </x:c>
      <x:c r="G1108" s="11" t="str">
        <x:v>Communications utility group</x:v>
      </x:c>
      <x:c r="H1108" s="11" t="str">
        <x:v>ISO-18</x:v>
      </x:c>
      <x:c r="I1108" s="19" t="n">
        <x:v>48</x:v>
      </x:c>
      <x:c r="J1108" s="21" t="n">
        <x:v>8</x:v>
      </x:c>
      <x:c r="K1108" s="18" t="n">
        <x:f>'05 Cargo Register'!K212</x:f>
        <x:v>900</x:v>
      </x:c>
      <x:c r="L1108" s="18" t="n">
        <x:f>'05 Cargo Register'!N212</x:f>
        <x:v>59</x:v>
      </x:c>
      <x:c r="M1108" s="18" t="n">
        <x:f>'05 Cargo Register'!O212</x:f>
        <x:v>1557.6000000000001</x:v>
      </x:c>
      <x:c r="N1108" s="18" t="n">
        <x:f>J1108*K1108</x:f>
        <x:v>7200</x:v>
      </x:c>
      <x:c r="O1108" s="18" t="n">
        <x:f>J1108*L1108</x:f>
        <x:v>472</x:v>
      </x:c>
      <x:c r="P1108" s="18" t="n">
        <x:f>J1108*M1108</x:f>
        <x:v>12460.800000000001</x:v>
      </x:c>
      <x:c r="Q1108" s="22" t="n">
        <x:f>'01 Controls'!$E$24*'02 Cargo Classes'!$M$7</x:f>
        <x:v>0.020000000000000004</x:v>
      </x:c>
      <x:c r="R1108" s="22" t="n">
        <x:f>'01 Controls'!$F$24*'02 Cargo Classes'!$N$7</x:f>
        <x:v>0.35</x:v>
      </x:c>
      <x:c r="S1108" s="22" t="n">
        <x:f>'01 Controls'!$G$24*'02 Cargo Classes'!$O$7</x:f>
        <x:v>0.6</x:v>
      </x:c>
      <x:c r="T1108" s="22" t="n">
        <x:f>'01 Controls'!$H$24*'02 Cargo Classes'!$P$7</x:f>
        <x:v>0.04000000000000001</x:v>
      </x:c>
      <x:c r="U1108" s="22" t="n">
        <x:f>SUM(Q1108:T1108)</x:f>
        <x:v>1.01</x:v>
      </x:c>
      <x:c r="V1108" s="18" t="n">
        <x:f>IF(U1108=0,0,N1108*Q1108/U1108)</x:f>
        <x:v>142.5742574257426</x:v>
      </x:c>
      <x:c r="W1108" s="18" t="n">
        <x:f>IF(U1108=0,0,P1108*Q1108/U1108)</x:f>
        <x:v>246.7485148514852</x:v>
      </x:c>
      <x:c r="X1108" s="18" t="n">
        <x:f>MAX(V1108,W1108*'01 Controls'!$E$12)</x:f>
        <x:v>142.5742574257426</x:v>
      </x:c>
      <x:c r="Y1108" s="18" t="n">
        <x:f>IF(U1108=0,0,N1108*R1108/U1108)</x:f>
        <x:v>2495.0495049504952</x:v>
      </x:c>
      <x:c r="Z1108" s="18" t="n">
        <x:f>IF(U1108=0,0,P1108*R1108/U1108)</x:f>
        <x:v>4318.09900990099</x:v>
      </x:c>
      <x:c r="AA1108" s="18" t="n">
        <x:f>MAX(Y1108,Z1108*'01 Controls'!$E$13)</x:f>
        <x:v>2495.0495049504952</x:v>
      </x:c>
      <x:c r="AB1108" s="18" t="n">
        <x:f>IF(U1108=0,0,N1108*S1108/U1108)</x:f>
        <x:v>4277.227722772277</x:v>
      </x:c>
      <x:c r="AC1108" s="18" t="n">
        <x:f>IF(U1108=0,0,P1108*S1108/U1108)</x:f>
        <x:v>7402.455445544555</x:v>
      </x:c>
      <x:c r="AD1108" s="18" t="n">
        <x:f>MAX(AB1108,AC1108*'01 Controls'!$E$14)</x:f>
        <x:v>4277.227722772277</x:v>
      </x:c>
      <x:c r="AE1108" s="18" t="n">
        <x:f>IF(U1108=0,0,N1108*T1108/U1108)</x:f>
        <x:v>285.1485148514852</x:v>
      </x:c>
      <x:c r="AF1108" s="18" t="n">
        <x:f>IF(U1108=0,0,P1108*T1108/U1108)</x:f>
        <x:v>493.4970297029704</x:v>
      </x:c>
      <x:c r="AG1108" s="18" t="n">
        <x:f>MAX(AE1108,AF1108*'01 Controls'!$E$15)</x:f>
        <x:v>285.1485148514852</x:v>
      </x:c>
      <x:c r="AH1108" s="18" t="n">
        <x:f>SUM(V1108,Y1108,AB1108,AE1108)</x:f>
        <x:v>7199.999999999999</x:v>
      </x:c>
      <x:c r="AI1108" s="18" t="n">
        <x:f>N1108-AH1108</x:f>
        <x:v>9.094947017729282e-13</x:v>
      </x:c>
      <x:c r="AJ1108" s="18" t="n">
        <x:f>V1108*INDEX('07 Mode Capacity'!$P$6:$P$17,MATCH("AIR-"&amp;I1108,'07 Mode Capacity'!$C$6:$C$17,0))</x:f>
        <x:v>39.96864831055262</x:v>
      </x:c>
      <x:c r="AK1108" s="18" t="n">
        <x:f>Y1108*INDEX('07 Mode Capacity'!$P$6:$P$17,MATCH("OCEAN-"&amp;I1108,'07 Mode Capacity'!$C$6:$C$17,0))</x:f>
        <x:v>218.65685741105682</x:v>
      </x:c>
      <x:c r="AL1108" s="18" t="n">
        <x:f>AB1108*INDEX('07 Mode Capacity'!$P$6:$P$17,MATCH("LAND-"&amp;I1108,'07 Mode Capacity'!$C$6:$C$17,0))</x:f>
        <x:v>522.0265309929143</x:v>
      </x:c>
      <x:c r="AM1108" s="18" t="n">
        <x:f>AE1108*INDEX('07 Mode Capacity'!$P$6:$P$17,MATCH("INLAND-"&amp;I1108,'07 Mode Capacity'!$C$6:$C$17,0))</x:f>
        <x:v>179.99554259538655</x:v>
      </x:c>
      <x:c r="AN1108" s="18" t="n">
        <x:f>SUM(AJ1108:AM1108)</x:f>
        <x:v>960.6475793099103</x:v>
      </x:c>
      <x:c r="AO1108" s="17" t="n">
        <x:f>IF(N1108=0,1,AN1108/N1108)</x:f>
        <x:v>0.1334232749041542</x:v>
      </x:c>
      <x:c r="AP1108" s="11" t="str">
        <x:f>IF(AO1108&gt;='01 Controls'!$E$16,"PASS","FAIL")</x:f>
        <x:v>FAIL</x:v>
      </x:c>
      <x:c r="AQ1108" s="11" t="str">
        <x:v>UNQUANTIFIED</x:v>
      </x:c>
      <x:c r="AR1108" s="11" t="str">
        <x:v>Position-class planning record; serial item and receiver open</x:v>
      </x:c>
      <x:c r="AS1108" s="26"/>
      <x:c r="AT1108" s="26"/>
    </x:row>
    <x:row r="1109">
      <x:c r="C1109" s="11" t="str">
        <x:v>C3-I-CUG-COL-12</x:v>
      </x:c>
      <x:c r="D1109" s="11" t="str">
        <x:v>C3</x:v>
      </x:c>
      <x:c r="E1109" s="11" t="str">
        <x:v>Cascadia earthquake</x:v>
      </x:c>
      <x:c r="F1109" s="11" t="str">
        <x:v>I-CUG</x:v>
      </x:c>
      <x:c r="G1109" s="11" t="str">
        <x:v>Communications utility group</x:v>
      </x:c>
      <x:c r="H1109" s="11" t="str">
        <x:v>COL-12</x:v>
      </x:c>
      <x:c r="I1109" s="19" t="n">
        <x:v>24</x:v>
      </x:c>
      <x:c r="J1109" s="21" t="n">
        <x:v>8</x:v>
      </x:c>
      <x:c r="K1109" s="18" t="n">
        <x:f>'05 Cargo Register'!K213</x:f>
        <x:v>180</x:v>
      </x:c>
      <x:c r="L1109" s="18" t="n">
        <x:f>'05 Cargo Register'!N213</x:f>
        <x:v>19</x:v>
      </x:c>
      <x:c r="M1109" s="18" t="n">
        <x:f>'05 Cargo Register'!O213</x:f>
        <x:v>501.6</x:v>
      </x:c>
      <x:c r="N1109" s="18" t="n">
        <x:f>J1109*K1109</x:f>
        <x:v>1440</x:v>
      </x:c>
      <x:c r="O1109" s="18" t="n">
        <x:f>J1109*L1109</x:f>
        <x:v>152</x:v>
      </x:c>
      <x:c r="P1109" s="18" t="n">
        <x:f>J1109*M1109</x:f>
        <x:v>4012.8</x:v>
      </x:c>
      <x:c r="Q1109" s="22" t="n">
        <x:f>'01 Controls'!$E$24*'02 Cargo Classes'!$M$8</x:f>
        <x:v>0.2</x:v>
      </x:c>
      <x:c r="R1109" s="22" t="n">
        <x:f>'01 Controls'!$F$24*'02 Cargo Classes'!$N$8</x:f>
        <x:v>0.24499999999999997</x:v>
      </x:c>
      <x:c r="S1109" s="22" t="n">
        <x:f>'01 Controls'!$G$24*'02 Cargo Classes'!$O$8</x:f>
        <x:v>0.6</x:v>
      </x:c>
      <x:c r="T1109" s="22" t="n">
        <x:f>'01 Controls'!$H$24*'02 Cargo Classes'!$P$8</x:f>
        <x:v>0.010000000000000002</x:v>
      </x:c>
      <x:c r="U1109" s="22" t="n">
        <x:f>SUM(Q1109:T1109)</x:f>
        <x:v>1.055</x:v>
      </x:c>
      <x:c r="V1109" s="18" t="n">
        <x:f>IF(U1109=0,0,N1109*Q1109/U1109)</x:f>
        <x:v>272.98578199052133</x:v>
      </x:c>
      <x:c r="W1109" s="18" t="n">
        <x:f>IF(U1109=0,0,P1109*Q1109/U1109)</x:f>
        <x:v>760.7203791469195</x:v>
      </x:c>
      <x:c r="X1109" s="18" t="n">
        <x:f>MAX(V1109,W1109*'01 Controls'!$E$12)</x:f>
        <x:v>272.98578199052133</x:v>
      </x:c>
      <x:c r="Y1109" s="18" t="n">
        <x:f>IF(U1109=0,0,N1109*R1109/U1109)</x:f>
        <x:v>334.4075829383886</x:v>
      </x:c>
      <x:c r="Z1109" s="18" t="n">
        <x:f>IF(U1109=0,0,P1109*R1109/U1109)</x:f>
        <x:v>931.8824644549763</x:v>
      </x:c>
      <x:c r="AA1109" s="18" t="n">
        <x:f>MAX(Y1109,Z1109*'01 Controls'!$E$13)</x:f>
        <x:v>334.4075829383886</x:v>
      </x:c>
      <x:c r="AB1109" s="18" t="n">
        <x:f>IF(U1109=0,0,N1109*S1109/U1109)</x:f>
        <x:v>818.957345971564</x:v>
      </x:c>
      <x:c r="AC1109" s="18" t="n">
        <x:f>IF(U1109=0,0,P1109*S1109/U1109)</x:f>
        <x:v>2282.1611374407585</x:v>
      </x:c>
      <x:c r="AD1109" s="18" t="n">
        <x:f>MAX(AB1109,AC1109*'01 Controls'!$E$14)</x:f>
        <x:v>818.957345971564</x:v>
      </x:c>
      <x:c r="AE1109" s="18" t="n">
        <x:f>IF(U1109=0,0,N1109*T1109/U1109)</x:f>
        <x:v>13.649289099526069</x:v>
      </x:c>
      <x:c r="AF1109" s="18" t="n">
        <x:f>IF(U1109=0,0,P1109*T1109/U1109)</x:f>
        <x:v>38.03601895734598</x:v>
      </x:c>
      <x:c r="AG1109" s="18" t="n">
        <x:f>MAX(AE1109,AF1109*'01 Controls'!$E$15)</x:f>
        <x:v>13.649289099526069</x:v>
      </x:c>
      <x:c r="AH1109" s="18" t="n">
        <x:f>SUM(V1109,Y1109,AB1109,AE1109)</x:f>
        <x:v>1440</x:v>
      </x:c>
      <x:c r="AI1109" s="18" t="n">
        <x:f>N1109-AH1109</x:f>
        <x:v>0</x:v>
      </x:c>
      <x:c r="AJ1109" s="18" t="n">
        <x:f>V1109*INDEX('07 Mode Capacity'!$P$6:$P$17,MATCH("AIR-"&amp;I1109,'07 Mode Capacity'!$C$6:$C$17,0))</x:f>
        <x:v>55.39265548587149</x:v>
      </x:c>
      <x:c r="AK1109" s="18" t="n">
        <x:f>Y1109*INDEX('07 Mode Capacity'!$P$6:$P$17,MATCH("OCEAN-"&amp;I1109,'07 Mode Capacity'!$C$6:$C$17,0))</x:f>
        <x:v>50.19091612873116</x:v>
      </x:c>
      <x:c r="AL1109" s="18" t="n">
        <x:f>AB1109*INDEX('07 Mode Capacity'!$P$6:$P$17,MATCH("LAND-"&amp;I1109,'07 Mode Capacity'!$C$6:$C$17,0))</x:f>
        <x:v>313.2519417550733</x:v>
      </x:c>
      <x:c r="AM1109" s="18" t="n">
        <x:f>AE1109*INDEX('07 Mode Capacity'!$P$6:$P$17,MATCH("INLAND-"&amp;I1109,'07 Mode Capacity'!$C$6:$C$17,0))</x:f>
        <x:v>13.649289099526069</x:v>
      </x:c>
      <x:c r="AN1109" s="18" t="n">
        <x:f>SUM(AJ1109:AM1109)</x:f>
        <x:v>432.484802469202</x:v>
      </x:c>
      <x:c r="AO1109" s="17" t="n">
        <x:f>IF(N1109=0,1,AN1109/N1109)</x:f>
        <x:v>0.3003366683813903</x:v>
      </x:c>
      <x:c r="AP1109" s="11" t="str">
        <x:f>IF(AO1109&gt;='01 Controls'!$E$16,"PASS","FAIL")</x:f>
        <x:v>FAIL</x:v>
      </x:c>
      <x:c r="AQ1109" s="11" t="str">
        <x:v>UNQUANTIFIED</x:v>
      </x:c>
      <x:c r="AR1109" s="11" t="str">
        <x:v>Position-class planning record; serial item and receiver open</x:v>
      </x:c>
      <x:c r="AS1109" s="26"/>
      <x:c r="AT1109" s="26"/>
    </x:row>
    <x:row r="1110">
      <x:c r="C1110" s="11" t="str">
        <x:v>C3-I-CUG-BAT-22</x:v>
      </x:c>
      <x:c r="D1110" s="11" t="str">
        <x:v>C3</x:v>
      </x:c>
      <x:c r="E1110" s="11" t="str">
        <x:v>Cascadia earthquake</x:v>
      </x:c>
      <x:c r="F1110" s="11" t="str">
        <x:v>I-CUG</x:v>
      </x:c>
      <x:c r="G1110" s="11" t="str">
        <x:v>Communications utility group</x:v>
      </x:c>
      <x:c r="H1110" s="11" t="str">
        <x:v>BAT-22</x:v>
      </x:c>
      <x:c r="I1110" s="19" t="n">
        <x:v>48</x:v>
      </x:c>
      <x:c r="J1110" s="21" t="n">
        <x:v>8</x:v>
      </x:c>
      <x:c r="K1110" s="18" t="n">
        <x:f>'05 Cargo Register'!K214</x:f>
        <x:v>180</x:v>
      </x:c>
      <x:c r="L1110" s="18" t="n">
        <x:f>'05 Cargo Register'!N214</x:f>
        <x:v>11</x:v>
      </x:c>
      <x:c r="M1110" s="18" t="n">
        <x:f>'05 Cargo Register'!O214</x:f>
        <x:v>290.40000000000003</x:v>
      </x:c>
      <x:c r="N1110" s="18" t="n">
        <x:f>J1110*K1110</x:f>
        <x:v>1440</x:v>
      </x:c>
      <x:c r="O1110" s="18" t="n">
        <x:f>J1110*L1110</x:f>
        <x:v>88</x:v>
      </x:c>
      <x:c r="P1110" s="18" t="n">
        <x:f>J1110*M1110</x:f>
        <x:v>2323.2000000000003</x:v>
      </x:c>
      <x:c r="Q1110" s="22" t="n">
        <x:f>'01 Controls'!$E$24*'02 Cargo Classes'!$M$9</x:f>
        <x:v>0</x:v>
      </x:c>
      <x:c r="R1110" s="22" t="n">
        <x:f>'01 Controls'!$F$24*'02 Cargo Classes'!$N$9</x:f>
        <x:v>0.35</x:v>
      </x:c>
      <x:c r="S1110" s="22" t="n">
        <x:f>'01 Controls'!$G$24*'02 Cargo Classes'!$O$9</x:f>
        <x:v>0.5</x:v>
      </x:c>
      <x:c r="T1110" s="22" t="n">
        <x:f>'01 Controls'!$H$24*'02 Cargo Classes'!$P$9</x:f>
        <x:v>0.025</x:v>
      </x:c>
      <x:c r="U1110" s="22" t="n">
        <x:f>SUM(Q1110:T1110)</x:f>
        <x:v>0.875</x:v>
      </x:c>
      <x:c r="V1110" s="18" t="n">
        <x:f>IF(U1110=0,0,N1110*Q1110/U1110)</x:f>
        <x:v>0</x:v>
      </x:c>
      <x:c r="W1110" s="18" t="n">
        <x:f>IF(U1110=0,0,P1110*Q1110/U1110)</x:f>
        <x:v>0</x:v>
      </x:c>
      <x:c r="X1110" s="18" t="n">
        <x:f>MAX(V1110,W1110*'01 Controls'!$E$12)</x:f>
        <x:v>0</x:v>
      </x:c>
      <x:c r="Y1110" s="18" t="n">
        <x:f>IF(U1110=0,0,N1110*R1110/U1110)</x:f>
        <x:v>575.9999999999999</x:v>
      </x:c>
      <x:c r="Z1110" s="18" t="n">
        <x:f>IF(U1110=0,0,P1110*R1110/U1110)</x:f>
        <x:v>929.28</x:v>
      </x:c>
      <x:c r="AA1110" s="18" t="n">
        <x:f>MAX(Y1110,Z1110*'01 Controls'!$E$13)</x:f>
        <x:v>575.9999999999999</x:v>
      </x:c>
      <x:c r="AB1110" s="18" t="n">
        <x:f>IF(U1110=0,0,N1110*S1110/U1110)</x:f>
        <x:v>822.8571428571429</x:v>
      </x:c>
      <x:c r="AC1110" s="18" t="n">
        <x:f>IF(U1110=0,0,P1110*S1110/U1110)</x:f>
        <x:v>1327.5428571428572</x:v>
      </x:c>
      <x:c r="AD1110" s="18" t="n">
        <x:f>MAX(AB1110,AC1110*'01 Controls'!$E$14)</x:f>
        <x:v>822.8571428571429</x:v>
      </x:c>
      <x:c r="AE1110" s="18" t="n">
        <x:f>IF(U1110=0,0,N1110*T1110/U1110)</x:f>
        <x:v>41.142857142857146</x:v>
      </x:c>
      <x:c r="AF1110" s="18" t="n">
        <x:f>IF(U1110=0,0,P1110*T1110/U1110)</x:f>
        <x:v>66.37714285714287</x:v>
      </x:c>
      <x:c r="AG1110" s="18" t="n">
        <x:f>MAX(AE1110,AF1110*'01 Controls'!$E$15)</x:f>
        <x:v>41.142857142857146</x:v>
      </x:c>
      <x:c r="AH1110" s="18" t="n">
        <x:f>SUM(V1110,Y1110,AB1110,AE1110)</x:f>
        <x:v>1439.9999999999998</x:v>
      </x:c>
      <x:c r="AI1110" s="18" t="n">
        <x:f>N1110-AH1110</x:f>
        <x:v>2.2737367544323206e-13</x:v>
      </x:c>
      <x:c r="AJ1110" s="18" t="n">
        <x:f>V1110*INDEX('07 Mode Capacity'!$P$6:$P$17,MATCH("AIR-"&amp;I1110,'07 Mode Capacity'!$C$6:$C$17,0))</x:f>
        <x:v>0</x:v>
      </x:c>
      <x:c r="AK1110" s="18" t="n">
        <x:f>Y1110*INDEX('07 Mode Capacity'!$P$6:$P$17,MATCH("OCEAN-"&amp;I1110,'07 Mode Capacity'!$C$6:$C$17,0))</x:f>
        <x:v>50.47849736803825</x:v>
      </x:c>
      <x:c r="AL1110" s="18" t="n">
        <x:f>AB1110*INDEX('07 Mode Capacity'!$P$6:$P$17,MATCH("LAND-"&amp;I1110,'07 Mode Capacity'!$C$6:$C$17,0))</x:f>
        <x:v>100.42796120054162</x:v>
      </x:c>
      <x:c r="AM1110" s="18" t="n">
        <x:f>AE1110*INDEX('07 Mode Capacity'!$P$6:$P$17,MATCH("INLAND-"&amp;I1110,'07 Mode Capacity'!$C$6:$C$17,0))</x:f>
        <x:v>25.970785431620058</x:v>
      </x:c>
      <x:c r="AN1110" s="18" t="n">
        <x:f>SUM(AJ1110:AM1110)</x:f>
        <x:v>176.87724400019994</x:v>
      </x:c>
      <x:c r="AO1110" s="17" t="n">
        <x:f>IF(N1110=0,1,AN1110/N1110)</x:f>
        <x:v>0.12283141944458328</x:v>
      </x:c>
      <x:c r="AP1110" s="11" t="str">
        <x:f>IF(AO1110&gt;='01 Controls'!$E$16,"PASS","FAIL")</x:f>
        <x:v>FAIL</x:v>
      </x:c>
      <x:c r="AQ1110" s="11" t="str">
        <x:v>UNQUANTIFIED</x:v>
      </x:c>
      <x:c r="AR1110" s="11" t="str">
        <x:v>Position-class planning record; serial item and receiver open</x:v>
      </x:c>
      <x:c r="AS1110" s="26"/>
      <x:c r="AT1110" s="26"/>
    </x:row>
    <x:row r="1111">
      <x:c r="C1111" s="11" t="str">
        <x:v>C3-I-CUG-TNK-20</x:v>
      </x:c>
      <x:c r="D1111" s="11" t="str">
        <x:v>C3</x:v>
      </x:c>
      <x:c r="E1111" s="11" t="str">
        <x:v>Cascadia earthquake</x:v>
      </x:c>
      <x:c r="F1111" s="11" t="str">
        <x:v>I-CUG</x:v>
      </x:c>
      <x:c r="G1111" s="11" t="str">
        <x:v>Communications utility group</x:v>
      </x:c>
      <x:c r="H1111" s="11" t="str">
        <x:v>TNK-20</x:v>
      </x:c>
      <x:c r="I1111" s="19" t="n">
        <x:v>48</x:v>
      </x:c>
      <x:c r="J1111" s="21" t="n">
        <x:v>8</x:v>
      </x:c>
      <x:c r="K1111" s="18" t="n">
        <x:f>'05 Cargo Register'!K215</x:f>
        <x:v>180</x:v>
      </x:c>
      <x:c r="L1111" s="18" t="n">
        <x:f>'05 Cargo Register'!N215</x:f>
        <x:v>11</x:v>
      </x:c>
      <x:c r="M1111" s="18" t="n">
        <x:f>'05 Cargo Register'!O215</x:f>
        <x:v>233.75</x:v>
      </x:c>
      <x:c r="N1111" s="18" t="n">
        <x:f>J1111*K1111</x:f>
        <x:v>1440</x:v>
      </x:c>
      <x:c r="O1111" s="18" t="n">
        <x:f>J1111*L1111</x:f>
        <x:v>88</x:v>
      </x:c>
      <x:c r="P1111" s="18" t="n">
        <x:f>J1111*M1111</x:f>
        <x:v>1870</x:v>
      </x:c>
      <x:c r="Q1111" s="22" t="n">
        <x:f>'01 Controls'!$E$24*'02 Cargo Classes'!$M$10</x:f>
        <x:v>0</x:v>
      </x:c>
      <x:c r="R1111" s="22" t="n">
        <x:f>'01 Controls'!$F$24*'02 Cargo Classes'!$N$10</x:f>
        <x:v>0.42</x:v>
      </x:c>
      <x:c r="S1111" s="22" t="n">
        <x:f>'01 Controls'!$G$24*'02 Cargo Classes'!$O$10</x:f>
        <x:v>0.5</x:v>
      </x:c>
      <x:c r="T1111" s="22" t="n">
        <x:f>'01 Controls'!$H$24*'02 Cargo Classes'!$P$10</x:f>
        <x:v>0.05</x:v>
      </x:c>
      <x:c r="U1111" s="22" t="n">
        <x:f>SUM(Q1111:T1111)</x:f>
        <x:v>0.97</x:v>
      </x:c>
      <x:c r="V1111" s="18" t="n">
        <x:f>IF(U1111=0,0,N1111*Q1111/U1111)</x:f>
        <x:v>0</x:v>
      </x:c>
      <x:c r="W1111" s="18" t="n">
        <x:f>IF(U1111=0,0,P1111*Q1111/U1111)</x:f>
        <x:v>0</x:v>
      </x:c>
      <x:c r="X1111" s="18" t="n">
        <x:f>MAX(V1111,W1111*'01 Controls'!$E$12)</x:f>
        <x:v>0</x:v>
      </x:c>
      <x:c r="Y1111" s="18" t="n">
        <x:f>IF(U1111=0,0,N1111*R1111/U1111)</x:f>
        <x:v>623.5051546391752</x:v>
      </x:c>
      <x:c r="Z1111" s="18" t="n">
        <x:f>IF(U1111=0,0,P1111*R1111/U1111)</x:f>
        <x:v>809.6907216494845</x:v>
      </x:c>
      <x:c r="AA1111" s="18" t="n">
        <x:f>MAX(Y1111,Z1111*'01 Controls'!$E$13)</x:f>
        <x:v>623.5051546391752</x:v>
      </x:c>
      <x:c r="AB1111" s="18" t="n">
        <x:f>IF(U1111=0,0,N1111*S1111/U1111)</x:f>
        <x:v>742.2680412371134</x:v>
      </x:c>
      <x:c r="AC1111" s="18" t="n">
        <x:f>IF(U1111=0,0,P1111*S1111/U1111)</x:f>
        <x:v>963.9175257731958</x:v>
      </x:c>
      <x:c r="AD1111" s="18" t="n">
        <x:f>MAX(AB1111,AC1111*'01 Controls'!$E$14)</x:f>
        <x:v>742.2680412371134</x:v>
      </x:c>
      <x:c r="AE1111" s="18" t="n">
        <x:f>IF(U1111=0,0,N1111*T1111/U1111)</x:f>
        <x:v>74.22680412371135</x:v>
      </x:c>
      <x:c r="AF1111" s="18" t="n">
        <x:f>IF(U1111=0,0,P1111*T1111/U1111)</x:f>
        <x:v>96.3917525773196</x:v>
      </x:c>
      <x:c r="AG1111" s="18" t="n">
        <x:f>MAX(AE1111,AF1111*'01 Controls'!$E$15)</x:f>
        <x:v>74.22680412371135</x:v>
      </x:c>
      <x:c r="AH1111" s="18" t="n">
        <x:f>SUM(V1111,Y1111,AB1111,AE1111)</x:f>
        <x:v>1440</x:v>
      </x:c>
      <x:c r="AI1111" s="18" t="n">
        <x:f>N1111-AH1111</x:f>
        <x:v>0</x:v>
      </x:c>
      <x:c r="AJ1111" s="18" t="n">
        <x:f>V1111*INDEX('07 Mode Capacity'!$P$6:$P$17,MATCH("AIR-"&amp;I1111,'07 Mode Capacity'!$C$6:$C$17,0))</x:f>
        <x:v>0</x:v>
      </x:c>
      <x:c r="AK1111" s="18" t="n">
        <x:f>Y1111*INDEX('07 Mode Capacity'!$P$6:$P$17,MATCH("OCEAN-"&amp;I1111,'07 Mode Capacity'!$C$6:$C$17,0))</x:f>
        <x:v>54.6416724087012</x:v>
      </x:c>
      <x:c r="AL1111" s="18" t="n">
        <x:f>AB1111*INDEX('07 Mode Capacity'!$P$6:$P$17,MATCH("LAND-"&amp;I1111,'07 Mode Capacity'!$C$6:$C$17,0))</x:f>
        <x:v>90.59223304172568</x:v>
      </x:c>
      <x:c r="AM1111" s="18" t="n">
        <x:f>AE1111*INDEX('07 Mode Capacity'!$P$6:$P$17,MATCH("INLAND-"&amp;I1111,'07 Mode Capacity'!$C$6:$C$17,0))</x:f>
        <x:v>46.85450979931454</x:v>
      </x:c>
      <x:c r="AN1111" s="18" t="n">
        <x:f>SUM(AJ1111:AM1111)</x:f>
        <x:v>192.08841524974142</x:v>
      </x:c>
      <x:c r="AO1111" s="17" t="n">
        <x:f>IF(N1111=0,1,AN1111/N1111)</x:f>
        <x:v>0.13339473281232042</x:v>
      </x:c>
      <x:c r="AP1111" s="11" t="str">
        <x:f>IF(AO1111&gt;='01 Controls'!$E$16,"PASS","FAIL")</x:f>
        <x:v>FAIL</x:v>
      </x:c>
      <x:c r="AQ1111" s="11" t="str">
        <x:v>UNQUANTIFIED</x:v>
      </x:c>
      <x:c r="AR1111" s="11" t="str">
        <x:v>Position-class planning record; serial item and receiver open</x:v>
      </x:c>
      <x:c r="AS1111" s="26"/>
      <x:c r="AT1111" s="26"/>
    </x:row>
    <x:row r="1112">
      <x:c r="C1112" s="11" t="str">
        <x:v>C3-I-CUG-FLR-24</x:v>
      </x:c>
      <x:c r="D1112" s="11" t="str">
        <x:v>C3</x:v>
      </x:c>
      <x:c r="E1112" s="11" t="str">
        <x:v>Cascadia earthquake</x:v>
      </x:c>
      <x:c r="F1112" s="11" t="str">
        <x:v>I-CUG</x:v>
      </x:c>
      <x:c r="G1112" s="11" t="str">
        <x:v>Communications utility group</x:v>
      </x:c>
      <x:c r="H1112" s="11" t="str">
        <x:v>FLR-24</x:v>
      </x:c>
      <x:c r="I1112" s="19" t="n">
        <x:v>48</x:v>
      </x:c>
      <x:c r="J1112" s="21" t="n">
        <x:v>8</x:v>
      </x:c>
      <x:c r="K1112" s="18" t="n">
        <x:f>'05 Cargo Register'!K216</x:f>
        <x:v>360</x:v>
      </x:c>
      <x:c r="L1112" s="18" t="n">
        <x:f>'05 Cargo Register'!N216</x:f>
        <x:v>18</x:v>
      </x:c>
      <x:c r="M1112" s="18" t="n">
        <x:f>'05 Cargo Register'!O216</x:f>
        <x:v>576</x:v>
      </x:c>
      <x:c r="N1112" s="18" t="n">
        <x:f>J1112*K1112</x:f>
        <x:v>2880</x:v>
      </x:c>
      <x:c r="O1112" s="18" t="n">
        <x:f>J1112*L1112</x:f>
        <x:v>144</x:v>
      </x:c>
      <x:c r="P1112" s="18" t="n">
        <x:f>J1112*M1112</x:f>
        <x:v>4608</x:v>
      </x:c>
      <x:c r="Q1112" s="22" t="n">
        <x:f>'01 Controls'!$E$24*'02 Cargo Classes'!$M$11</x:f>
        <x:v>0</x:v>
      </x:c>
      <x:c r="R1112" s="22" t="n">
        <x:f>'01 Controls'!$F$24*'02 Cargo Classes'!$N$11</x:f>
        <x:v>0.42</x:v>
      </x:c>
      <x:c r="S1112" s="22" t="n">
        <x:f>'01 Controls'!$G$24*'02 Cargo Classes'!$O$11</x:f>
        <x:v>0.5</x:v>
      </x:c>
      <x:c r="T1112" s="22" t="n">
        <x:f>'01 Controls'!$H$24*'02 Cargo Classes'!$P$11</x:f>
        <x:v>0.04000000000000001</x:v>
      </x:c>
      <x:c r="U1112" s="22" t="n">
        <x:f>SUM(Q1112:T1112)</x:f>
        <x:v>0.96</x:v>
      </x:c>
      <x:c r="V1112" s="18" t="n">
        <x:f>IF(U1112=0,0,N1112*Q1112/U1112)</x:f>
        <x:v>0</x:v>
      </x:c>
      <x:c r="W1112" s="18" t="n">
        <x:f>IF(U1112=0,0,P1112*Q1112/U1112)</x:f>
        <x:v>0</x:v>
      </x:c>
      <x:c r="X1112" s="18" t="n">
        <x:f>MAX(V1112,W1112*'01 Controls'!$E$12)</x:f>
        <x:v>0</x:v>
      </x:c>
      <x:c r="Y1112" s="18" t="n">
        <x:f>IF(U1112=0,0,N1112*R1112/U1112)</x:f>
        <x:v>1260</x:v>
      </x:c>
      <x:c r="Z1112" s="18" t="n">
        <x:f>IF(U1112=0,0,P1112*R1112/U1112)</x:f>
        <x:v>2016</x:v>
      </x:c>
      <x:c r="AA1112" s="18" t="n">
        <x:f>MAX(Y1112,Z1112*'01 Controls'!$E$13)</x:f>
        <x:v>1260</x:v>
      </x:c>
      <x:c r="AB1112" s="18" t="n">
        <x:f>IF(U1112=0,0,N1112*S1112/U1112)</x:f>
        <x:v>1500</x:v>
      </x:c>
      <x:c r="AC1112" s="18" t="n">
        <x:f>IF(U1112=0,0,P1112*S1112/U1112)</x:f>
        <x:v>2400</x:v>
      </x:c>
      <x:c r="AD1112" s="18" t="n">
        <x:f>MAX(AB1112,AC1112*'01 Controls'!$E$14)</x:f>
        <x:v>1500</x:v>
      </x:c>
      <x:c r="AE1112" s="18" t="n">
        <x:f>IF(U1112=0,0,N1112*T1112/U1112)</x:f>
        <x:v>120.00000000000003</x:v>
      </x:c>
      <x:c r="AF1112" s="18" t="n">
        <x:f>IF(U1112=0,0,P1112*T1112/U1112)</x:f>
        <x:v>192.00000000000006</x:v>
      </x:c>
      <x:c r="AG1112" s="18" t="n">
        <x:f>MAX(AE1112,AF1112*'01 Controls'!$E$15)</x:f>
        <x:v>120.00000000000003</x:v>
      </x:c>
      <x:c r="AH1112" s="18" t="n">
        <x:f>SUM(V1112,Y1112,AB1112,AE1112)</x:f>
        <x:v>2880</x:v>
      </x:c>
      <x:c r="AI1112" s="18" t="n">
        <x:f>N1112-AH1112</x:f>
        <x:v>0</x:v>
      </x:c>
      <x:c r="AJ1112" s="18" t="n">
        <x:f>V1112*INDEX('07 Mode Capacity'!$P$6:$P$17,MATCH("AIR-"&amp;I1112,'07 Mode Capacity'!$C$6:$C$17,0))</x:f>
        <x:v>0</x:v>
      </x:c>
      <x:c r="AK1112" s="18" t="n">
        <x:f>Y1112*INDEX('07 Mode Capacity'!$P$6:$P$17,MATCH("OCEAN-"&amp;I1112,'07 Mode Capacity'!$C$6:$C$17,0))</x:f>
        <x:v>110.42171299258368</x:v>
      </x:c>
      <x:c r="AL1112" s="18" t="n">
        <x:f>AB1112*INDEX('07 Mode Capacity'!$P$6:$P$17,MATCH("LAND-"&amp;I1112,'07 Mode Capacity'!$C$6:$C$17,0))</x:f>
        <x:v>183.07180427182067</x:v>
      </x:c>
      <x:c r="AM1112" s="18" t="n">
        <x:f>AE1112*INDEX('07 Mode Capacity'!$P$6:$P$17,MATCH("INLAND-"&amp;I1112,'07 Mode Capacity'!$C$6:$C$17,0))</x:f>
        <x:v>75.74812417555852</x:v>
      </x:c>
      <x:c r="AN1112" s="18" t="n">
        <x:f>SUM(AJ1112:AM1112)</x:f>
        <x:v>369.24164143996285</x:v>
      </x:c>
      <x:c r="AO1112" s="17" t="n">
        <x:f>IF(N1112=0,1,AN1112/N1112)</x:f>
        <x:v>0.12820890327776488</x:v>
      </x:c>
      <x:c r="AP1112" s="11" t="str">
        <x:f>IF(AO1112&gt;='01 Controls'!$E$16,"PASS","FAIL")</x:f>
        <x:v>FAIL</x:v>
      </x:c>
      <x:c r="AQ1112" s="11" t="str">
        <x:v>UNQUANTIFIED</x:v>
      </x:c>
      <x:c r="AR1112" s="11" t="str">
        <x:v>Position-class planning record; serial item and receiver open</x:v>
      </x:c>
      <x:c r="AS1112" s="26"/>
      <x:c r="AT1112" s="26"/>
    </x:row>
    <x:row r="1113">
      <x:c r="C1113" s="11" t="str">
        <x:v>C3-I-CUG-ROL-30</x:v>
      </x:c>
      <x:c r="D1113" s="11" t="str">
        <x:v>C3</x:v>
      </x:c>
      <x:c r="E1113" s="11" t="str">
        <x:v>Cascadia earthquake</x:v>
      </x:c>
      <x:c r="F1113" s="11" t="str">
        <x:v>I-CUG</x:v>
      </x:c>
      <x:c r="G1113" s="11" t="str">
        <x:v>Communications utility group</x:v>
      </x:c>
      <x:c r="H1113" s="11" t="str">
        <x:v>ROL-30</x:v>
      </x:c>
      <x:c r="I1113" s="19" t="n">
        <x:v>48</x:v>
      </x:c>
      <x:c r="J1113" s="21" t="n">
        <x:v>8</x:v>
      </x:c>
      <x:c r="K1113" s="18" t="n">
        <x:f>'05 Cargo Register'!K217</x:f>
        <x:v>360</x:v>
      </x:c>
      <x:c r="L1113" s="18" t="n">
        <x:f>'05 Cargo Register'!N217</x:f>
        <x:v>15</x:v>
      </x:c>
      <x:c r="M1113" s="18" t="n">
        <x:f>'05 Cargo Register'!O217</x:f>
        <x:v>956.25</x:v>
      </x:c>
      <x:c r="N1113" s="18" t="n">
        <x:f>J1113*K1113</x:f>
        <x:v>2880</x:v>
      </x:c>
      <x:c r="O1113" s="18" t="n">
        <x:f>J1113*L1113</x:f>
        <x:v>120</x:v>
      </x:c>
      <x:c r="P1113" s="18" t="n">
        <x:f>J1113*M1113</x:f>
        <x:v>7650</x:v>
      </x:c>
      <x:c r="Q1113" s="22" t="n">
        <x:f>'01 Controls'!$E$24*'02 Cargo Classes'!$M$12</x:f>
        <x:v>0</x:v>
      </x:c>
      <x:c r="R1113" s="22" t="n">
        <x:f>'01 Controls'!$F$24*'02 Cargo Classes'!$N$12</x:f>
        <x:v>0.35</x:v>
      </x:c>
      <x:c r="S1113" s="22" t="n">
        <x:f>'01 Controls'!$G$24*'02 Cargo Classes'!$O$12</x:f>
        <x:v>0.75</x:v>
      </x:c>
      <x:c r="T1113" s="22" t="n">
        <x:f>'01 Controls'!$H$24*'02 Cargo Classes'!$P$12</x:f>
        <x:v>0.03</x:v>
      </x:c>
      <x:c r="U1113" s="22" t="n">
        <x:f>SUM(Q1113:T1113)</x:f>
        <x:v>1.1300000000000001</x:v>
      </x:c>
      <x:c r="V1113" s="18" t="n">
        <x:f>IF(U1113=0,0,N1113*Q1113/U1113)</x:f>
        <x:v>0</x:v>
      </x:c>
      <x:c r="W1113" s="18" t="n">
        <x:f>IF(U1113=0,0,P1113*Q1113/U1113)</x:f>
        <x:v>0</x:v>
      </x:c>
      <x:c r="X1113" s="18" t="n">
        <x:f>MAX(V1113,W1113*'01 Controls'!$E$12)</x:f>
        <x:v>0</x:v>
      </x:c>
      <x:c r="Y1113" s="18" t="n">
        <x:f>IF(U1113=0,0,N1113*R1113/U1113)</x:f>
        <x:v>892.0353982300883</x:v>
      </x:c>
      <x:c r="Z1113" s="18" t="n">
        <x:f>IF(U1113=0,0,P1113*R1113/U1113)</x:f>
        <x:v>2369.4690265486724</x:v>
      </x:c>
      <x:c r="AA1113" s="18" t="n">
        <x:f>MAX(Y1113,Z1113*'01 Controls'!$E$13)</x:f>
        <x:v>892.0353982300883</x:v>
      </x:c>
      <x:c r="AB1113" s="18" t="n">
        <x:f>IF(U1113=0,0,N1113*S1113/U1113)</x:f>
        <x:v>1911.504424778761</x:v>
      </x:c>
      <x:c r="AC1113" s="18" t="n">
        <x:f>IF(U1113=0,0,P1113*S1113/U1113)</x:f>
        <x:v>5077.433628318584</x:v>
      </x:c>
      <x:c r="AD1113" s="18" t="n">
        <x:f>MAX(AB1113,AC1113*'01 Controls'!$E$14)</x:f>
        <x:v>1911.504424778761</x:v>
      </x:c>
      <x:c r="AE1113" s="18" t="n">
        <x:f>IF(U1113=0,0,N1113*T1113/U1113)</x:f>
        <x:v>76.46017699115043</x:v>
      </x:c>
      <x:c r="AF1113" s="18" t="n">
        <x:f>IF(U1113=0,0,P1113*T1113/U1113)</x:f>
        <x:v>203.09734513274333</x:v>
      </x:c>
      <x:c r="AG1113" s="18" t="n">
        <x:f>MAX(AE1113,AF1113*'01 Controls'!$E$15)</x:f>
        <x:v>76.46017699115043</x:v>
      </x:c>
      <x:c r="AH1113" s="18" t="n">
        <x:f>SUM(V1113,Y1113,AB1113,AE1113)</x:f>
        <x:v>2880</x:v>
      </x:c>
      <x:c r="AI1113" s="18" t="n">
        <x:f>N1113-AH1113</x:f>
        <x:v>0</x:v>
      </x:c>
      <x:c r="AJ1113" s="18" t="n">
        <x:f>V1113*INDEX('07 Mode Capacity'!$P$6:$P$17,MATCH("AIR-"&amp;I1113,'07 Mode Capacity'!$C$6:$C$17,0))</x:f>
        <x:v>0</x:v>
      </x:c>
      <x:c r="AK1113" s="18" t="n">
        <x:f>Y1113*INDEX('07 Mode Capacity'!$P$6:$P$17,MATCH("OCEAN-"&amp;I1113,'07 Mode Capacity'!$C$6:$C$17,0))</x:f>
        <x:v>78.17466406554595</x:v>
      </x:c>
      <x:c r="AL1113" s="18" t="n">
        <x:f>AB1113*INDEX('07 Mode Capacity'!$P$6:$P$17,MATCH("LAND-"&amp;I1113,'07 Mode Capacity'!$C$6:$C$17,0))</x:f>
        <x:v>233.29504261187765</x:v>
      </x:c>
      <x:c r="AM1113" s="18" t="n">
        <x:f>AE1113*INDEX('07 Mode Capacity'!$P$6:$P$17,MATCH("INLAND-"&amp;I1113,'07 Mode Capacity'!$C$6:$C$17,0))</x:f>
        <x:v>48.264291510090366</x:v>
      </x:c>
      <x:c r="AN1113" s="18" t="n">
        <x:f>SUM(AJ1113:AM1113)</x:f>
        <x:v>359.7339981875139</x:v>
      </x:c>
      <x:c r="AO1113" s="17" t="n">
        <x:f>IF(N1113=0,1,AN1113/N1113)</x:f>
        <x:v>0.12490763825955345</x:v>
      </x:c>
      <x:c r="AP1113" s="11" t="str">
        <x:f>IF(AO1113&gt;='01 Controls'!$E$16,"PASS","FAIL")</x:f>
        <x:v>FAIL</x:v>
      </x:c>
      <x:c r="AQ1113" s="11" t="str">
        <x:v>UNQUANTIFIED</x:v>
      </x:c>
      <x:c r="AR1113" s="11" t="str">
        <x:v>Position-class planning record; serial item and receiver open</x:v>
      </x:c>
      <x:c r="AS1113" s="26"/>
      <x:c r="AT1113" s="26"/>
    </x:row>
    <x:row r="1114">
      <x:c r="C1114" s="11" t="str">
        <x:v>C3-I-CUG-LIN-18</x:v>
      </x:c>
      <x:c r="D1114" s="11" t="str">
        <x:v>C3</x:v>
      </x:c>
      <x:c r="E1114" s="11" t="str">
        <x:v>Cascadia earthquake</x:v>
      </x:c>
      <x:c r="F1114" s="11" t="str">
        <x:v>I-CUG</x:v>
      </x:c>
      <x:c r="G1114" s="11" t="str">
        <x:v>Communications utility group</x:v>
      </x:c>
      <x:c r="H1114" s="11" t="str">
        <x:v>LIN-18</x:v>
      </x:c>
      <x:c r="I1114" s="19" t="n">
        <x:v>72</x:v>
      </x:c>
      <x:c r="J1114" s="21" t="n">
        <x:v>8</x:v>
      </x:c>
      <x:c r="K1114" s="18" t="n">
        <x:f>'05 Cargo Register'!K218</x:f>
        <x:v>180</x:v>
      </x:c>
      <x:c r="L1114" s="18" t="n">
        <x:f>'05 Cargo Register'!N218</x:f>
        <x:v>13</x:v>
      </x:c>
      <x:c r="M1114" s="18" t="n">
        <x:f>'05 Cargo Register'!O218</x:f>
        <x:v>572</x:v>
      </x:c>
      <x:c r="N1114" s="18" t="n">
        <x:f>J1114*K1114</x:f>
        <x:v>1440</x:v>
      </x:c>
      <x:c r="O1114" s="18" t="n">
        <x:f>J1114*L1114</x:f>
        <x:v>104</x:v>
      </x:c>
      <x:c r="P1114" s="18" t="n">
        <x:f>J1114*M1114</x:f>
        <x:v>4576</x:v>
      </x:c>
      <x:c r="Q1114" s="22" t="n">
        <x:f>'01 Controls'!$E$24*'02 Cargo Classes'!$M$13</x:f>
        <x:v>0</x:v>
      </x:c>
      <x:c r="R1114" s="22" t="n">
        <x:f>'01 Controls'!$F$24*'02 Cargo Classes'!$N$13</x:f>
        <x:v>0.42</x:v>
      </x:c>
      <x:c r="S1114" s="22" t="n">
        <x:f>'01 Controls'!$G$24*'02 Cargo Classes'!$O$13</x:f>
        <x:v>0.5</x:v>
      </x:c>
      <x:c r="T1114" s="22" t="n">
        <x:f>'01 Controls'!$H$24*'02 Cargo Classes'!$P$13</x:f>
        <x:v>0.05</x:v>
      </x:c>
      <x:c r="U1114" s="22" t="n">
        <x:f>SUM(Q1114:T1114)</x:f>
        <x:v>0.97</x:v>
      </x:c>
      <x:c r="V1114" s="18" t="n">
        <x:f>IF(U1114=0,0,N1114*Q1114/U1114)</x:f>
        <x:v>0</x:v>
      </x:c>
      <x:c r="W1114" s="18" t="n">
        <x:f>IF(U1114=0,0,P1114*Q1114/U1114)</x:f>
        <x:v>0</x:v>
      </x:c>
      <x:c r="X1114" s="18" t="n">
        <x:f>MAX(V1114,W1114*'01 Controls'!$E$12)</x:f>
        <x:v>0</x:v>
      </x:c>
      <x:c r="Y1114" s="18" t="n">
        <x:f>IF(U1114=0,0,N1114*R1114/U1114)</x:f>
        <x:v>623.5051546391752</x:v>
      </x:c>
      <x:c r="Z1114" s="18" t="n">
        <x:f>IF(U1114=0,0,P1114*R1114/U1114)</x:f>
        <x:v>1981.3608247422678</x:v>
      </x:c>
      <x:c r="AA1114" s="18" t="n">
        <x:f>MAX(Y1114,Z1114*'01 Controls'!$E$13)</x:f>
        <x:v>623.5051546391752</x:v>
      </x:c>
      <x:c r="AB1114" s="18" t="n">
        <x:f>IF(U1114=0,0,N1114*S1114/U1114)</x:f>
        <x:v>742.2680412371134</x:v>
      </x:c>
      <x:c r="AC1114" s="18" t="n">
        <x:f>IF(U1114=0,0,P1114*S1114/U1114)</x:f>
        <x:v>2358.762886597938</x:v>
      </x:c>
      <x:c r="AD1114" s="18" t="n">
        <x:f>MAX(AB1114,AC1114*'01 Controls'!$E$14)</x:f>
        <x:v>742.2680412371134</x:v>
      </x:c>
      <x:c r="AE1114" s="18" t="n">
        <x:f>IF(U1114=0,0,N1114*T1114/U1114)</x:f>
        <x:v>74.22680412371135</x:v>
      </x:c>
      <x:c r="AF1114" s="18" t="n">
        <x:f>IF(U1114=0,0,P1114*T1114/U1114)</x:f>
        <x:v>235.87628865979383</x:v>
      </x:c>
      <x:c r="AG1114" s="18" t="n">
        <x:f>MAX(AE1114,AF1114*'01 Controls'!$E$15)</x:f>
        <x:v>74.22680412371135</x:v>
      </x:c>
      <x:c r="AH1114" s="18" t="n">
        <x:f>SUM(V1114,Y1114,AB1114,AE1114)</x:f>
        <x:v>1440</x:v>
      </x:c>
      <x:c r="AI1114" s="18" t="n">
        <x:f>N1114-AH1114</x:f>
        <x:v>0</x:v>
      </x:c>
      <x:c r="AJ1114" s="18" t="n">
        <x:f>V1114*INDEX('07 Mode Capacity'!$P$6:$P$17,MATCH("AIR-"&amp;I1114,'07 Mode Capacity'!$C$6:$C$17,0))</x:f>
        <x:v>0</x:v>
      </x:c>
      <x:c r="AK1114" s="18" t="n">
        <x:f>Y1114*INDEX('07 Mode Capacity'!$P$6:$P$17,MATCH("OCEAN-"&amp;I1114,'07 Mode Capacity'!$C$6:$C$17,0))</x:f>
        <x:v>488.05986923973575</x:v>
      </x:c>
      <x:c r="AL1114" s="18" t="n">
        <x:f>AB1114*INDEX('07 Mode Capacity'!$P$6:$P$17,MATCH("LAND-"&amp;I1114,'07 Mode Capacity'!$C$6:$C$17,0))</x:f>
        <x:v>530.7292390120826</x:v>
      </x:c>
      <x:c r="AM1114" s="18" t="n">
        <x:f>AE1114*INDEX('07 Mode Capacity'!$P$6:$P$17,MATCH("INLAND-"&amp;I1114,'07 Mode Capacity'!$C$6:$C$17,0))</x:f>
        <x:v>74.22680412371135</x:v>
      </x:c>
      <x:c r="AN1114" s="18" t="n">
        <x:f>SUM(AJ1114:AM1114)</x:f>
        <x:v>1093.0159123755298</x:v>
      </x:c>
      <x:c r="AO1114" s="17" t="n">
        <x:f>IF(N1114=0,1,AN1114/N1114)</x:f>
        <x:v>0.7590388280385624</x:v>
      </x:c>
      <x:c r="AP1114" s="11" t="str">
        <x:f>IF(AO1114&gt;='01 Controls'!$E$16,"PASS","FAIL")</x:f>
        <x:v>FAIL</x:v>
      </x:c>
      <x:c r="AQ1114" s="11" t="str">
        <x:v>UNQUANTIFIED</x:v>
      </x:c>
      <x:c r="AR1114" s="11" t="str">
        <x:v>Position-class planning record; serial item and receiver open</x:v>
      </x:c>
      <x:c r="AS1114" s="26"/>
      <x:c r="AT1114" s="26"/>
    </x:row>
    <x:row r="1115">
      <x:c r="C1115" s="11" t="str">
        <x:v>C3-I-CUG-BLK-08</x:v>
      </x:c>
      <x:c r="D1115" s="11" t="str">
        <x:v>C3</x:v>
      </x:c>
      <x:c r="E1115" s="11" t="str">
        <x:v>Cascadia earthquake</x:v>
      </x:c>
      <x:c r="F1115" s="11" t="str">
        <x:v>I-CUG</x:v>
      </x:c>
      <x:c r="G1115" s="11" t="str">
        <x:v>Communications utility group</x:v>
      </x:c>
      <x:c r="H1115" s="11" t="str">
        <x:v>BLK-08</x:v>
      </x:c>
      <x:c r="I1115" s="19" t="n">
        <x:v>48</x:v>
      </x:c>
      <x:c r="J1115" s="21" t="n">
        <x:v>8</x:v>
      </x:c>
      <x:c r="K1115" s="18" t="n">
        <x:f>'05 Cargo Register'!K219</x:f>
        <x:v>540</x:v>
      </x:c>
      <x:c r="L1115" s="18" t="n">
        <x:f>'05 Cargo Register'!N219</x:f>
        <x:v>85</x:v>
      </x:c>
      <x:c r="M1115" s="18" t="n">
        <x:f>'05 Cargo Register'!O219</x:f>
        <x:v>4335</x:v>
      </x:c>
      <x:c r="N1115" s="18" t="n">
        <x:f>J1115*K1115</x:f>
        <x:v>4320</x:v>
      </x:c>
      <x:c r="O1115" s="18" t="n">
        <x:f>J1115*L1115</x:f>
        <x:v>680</x:v>
      </x:c>
      <x:c r="P1115" s="18" t="n">
        <x:f>J1115*M1115</x:f>
        <x:v>34680</x:v>
      </x:c>
      <x:c r="Q1115" s="22" t="n">
        <x:f>'01 Controls'!$E$24*'02 Cargo Classes'!$M$14</x:f>
        <x:v>0.1</x:v>
      </x:c>
      <x:c r="R1115" s="22" t="n">
        <x:f>'01 Controls'!$F$24*'02 Cargo Classes'!$N$14</x:f>
        <x:v>0.27999999999999997</x:v>
      </x:c>
      <x:c r="S1115" s="22" t="n">
        <x:f>'01 Controls'!$G$24*'02 Cargo Classes'!$O$14</x:f>
        <x:v>0.5</x:v>
      </x:c>
      <x:c r="T1115" s="22" t="n">
        <x:f>'01 Controls'!$H$24*'02 Cargo Classes'!$P$14</x:f>
        <x:v>0.025</x:v>
      </x:c>
      <x:c r="U1115" s="22" t="n">
        <x:f>SUM(Q1115:T1115)</x:f>
        <x:v>0.905</x:v>
      </x:c>
      <x:c r="V1115" s="18" t="n">
        <x:f>IF(U1115=0,0,N1115*Q1115/U1115)</x:f>
        <x:v>477.34806629834253</x:v>
      </x:c>
      <x:c r="W1115" s="18" t="n">
        <x:f>IF(U1115=0,0,P1115*Q1115/U1115)</x:f>
        <x:v>3832.0441988950274</x:v>
      </x:c>
      <x:c r="X1115" s="18" t="n">
        <x:f>MAX(V1115,W1115*'01 Controls'!$E$12)</x:f>
        <x:v>958.0110497237569</x:v>
      </x:c>
      <x:c r="Y1115" s="18" t="n">
        <x:f>IF(U1115=0,0,N1115*R1115/U1115)</x:f>
        <x:v>1336.574585635359</x:v>
      </x:c>
      <x:c r="Z1115" s="18" t="n">
        <x:f>IF(U1115=0,0,P1115*R1115/U1115)</x:f>
        <x:v>10729.723756906076</x:v>
      </x:c>
      <x:c r="AA1115" s="18" t="n">
        <x:f>MAX(Y1115,Z1115*'01 Controls'!$E$13)</x:f>
        <x:v>1609.4585635359115</x:v>
      </x:c>
      <x:c r="AB1115" s="18" t="n">
        <x:f>IF(U1115=0,0,N1115*S1115/U1115)</x:f>
        <x:v>2386.740331491713</x:v>
      </x:c>
      <x:c r="AC1115" s="18" t="n">
        <x:f>IF(U1115=0,0,P1115*S1115/U1115)</x:f>
        <x:v>19160.220994475138</x:v>
      </x:c>
      <x:c r="AD1115" s="18" t="n">
        <x:f>MAX(AB1115,AC1115*'01 Controls'!$E$14)</x:f>
        <x:v>3832.044198895028</x:v>
      </x:c>
      <x:c r="AE1115" s="18" t="n">
        <x:f>IF(U1115=0,0,N1115*T1115/U1115)</x:f>
        <x:v>119.33701657458563</x:v>
      </x:c>
      <x:c r="AF1115" s="18" t="n">
        <x:f>IF(U1115=0,0,P1115*T1115/U1115)</x:f>
        <x:v>958.0110497237569</x:v>
      </x:c>
      <x:c r="AG1115" s="18" t="n">
        <x:f>MAX(AE1115,AF1115*'01 Controls'!$E$15)</x:f>
        <x:v>172.44198895027623</x:v>
      </x:c>
      <x:c r="AH1115" s="18" t="n">
        <x:f>SUM(V1115,Y1115,AB1115,AE1115)</x:f>
        <x:v>4320</x:v>
      </x:c>
      <x:c r="AI1115" s="18" t="n">
        <x:f>N1115-AH1115</x:f>
        <x:v>0</x:v>
      </x:c>
      <x:c r="AJ1115" s="18" t="n">
        <x:f>V1115*INDEX('07 Mode Capacity'!$P$6:$P$17,MATCH("AIR-"&amp;I1115,'07 Mode Capacity'!$C$6:$C$17,0))</x:f>
        <x:v>133.81768439886676</x:v>
      </x:c>
      <x:c r="AK1115" s="18" t="n">
        <x:f>Y1115*INDEX('07 Mode Capacity'!$P$6:$P$17,MATCH("OCEAN-"&amp;I1115,'07 Mode Capacity'!$C$6:$C$17,0))</x:f>
        <x:v>117.13242483191196</x:v>
      </x:c>
      <x:c r="AL1115" s="18" t="n">
        <x:f>AB1115*INDEX('07 Mode Capacity'!$P$6:$P$17,MATCH("LAND-"&amp;I1115,'07 Mode Capacity'!$C$6:$C$17,0))</x:f>
        <x:v>291.29657254300747</x:v>
      </x:c>
      <x:c r="AM1115" s="18" t="n">
        <x:f>AE1115*INDEX('07 Mode Capacity'!$P$6:$P$17,MATCH("INLAND-"&amp;I1115,'07 Mode Capacity'!$C$6:$C$17,0))</x:f>
        <x:v>75.32962625193663</x:v>
      </x:c>
      <x:c r="AN1115" s="18" t="n">
        <x:f>SUM(AJ1115:AM1115)</x:f>
        <x:v>617.5763080257227</x:v>
      </x:c>
      <x:c r="AO1115" s="17" t="n">
        <x:f>IF(N1115=0,1,AN1115/N1115)</x:f>
        <x:v>0.14295747870965803</x:v>
      </x:c>
      <x:c r="AP1115" s="11" t="str">
        <x:f>IF(AO1115&gt;='01 Controls'!$E$16,"PASS","FAIL")</x:f>
        <x:v>FAIL</x:v>
      </x:c>
      <x:c r="AQ1115" s="11" t="str">
        <x:v>UNQUANTIFIED</x:v>
      </x:c>
      <x:c r="AR1115" s="11" t="str">
        <x:v>Position-class planning record; serial item and receiver open</x:v>
      </x:c>
      <x:c r="AS1115" s="26"/>
      <x:c r="AT1115" s="26"/>
    </x:row>
    <x:row r="1116">
      <x:c r="C1116" s="11" t="str">
        <x:v>C3-I-TSG-APL-45</x:v>
      </x:c>
      <x:c r="D1116" s="11" t="str">
        <x:v>C3</x:v>
      </x:c>
      <x:c r="E1116" s="11" t="str">
        <x:v>Cascadia earthquake</x:v>
      </x:c>
      <x:c r="F1116" s="11" t="str">
        <x:v>I-TSG</x:v>
      </x:c>
      <x:c r="G1116" s="11" t="str">
        <x:v>Thermal safety group</x:v>
      </x:c>
      <x:c r="H1116" s="11" t="str">
        <x:v>APL-45</x:v>
      </x:c>
      <x:c r="I1116" s="19" t="n">
        <x:v>24</x:v>
      </x:c>
      <x:c r="J1116" s="21" t="n">
        <x:v>8</x:v>
      </x:c>
      <x:c r="K1116" s="18" t="n">
        <x:f>'05 Cargo Register'!K220</x:f>
        <x:v>144</x:v>
      </x:c>
      <x:c r="L1116" s="18" t="n">
        <x:f>'05 Cargo Register'!N220</x:f>
        <x:v>38</x:v>
      </x:c>
      <x:c r="M1116" s="18" t="n">
        <x:f>'05 Cargo Register'!O220</x:f>
        <x:v>285</x:v>
      </x:c>
      <x:c r="N1116" s="18" t="n">
        <x:f>J1116*K1116</x:f>
        <x:v>1152</x:v>
      </x:c>
      <x:c r="O1116" s="18" t="n">
        <x:f>J1116*L1116</x:f>
        <x:v>304</x:v>
      </x:c>
      <x:c r="P1116" s="18" t="n">
        <x:f>J1116*M1116</x:f>
        <x:v>2280</x:v>
      </x:c>
      <x:c r="Q1116" s="22" t="n">
        <x:f>'01 Controls'!$E$24*'02 Cargo Classes'!$M$6</x:f>
        <x:v>0.30000000000000004</x:v>
      </x:c>
      <x:c r="R1116" s="22" t="n">
        <x:f>'01 Controls'!$F$24*'02 Cargo Classes'!$N$6</x:f>
        <x:v>0.13999999999999999</x:v>
      </x:c>
      <x:c r="S1116" s="22" t="n">
        <x:f>'01 Controls'!$G$24*'02 Cargo Classes'!$O$6</x:f>
        <x:v>0.5</x:v>
      </x:c>
      <x:c r="T1116" s="22" t="n">
        <x:f>'01 Controls'!$H$24*'02 Cargo Classes'!$P$6</x:f>
        <x:v>0.015</x:v>
      </x:c>
      <x:c r="U1116" s="22" t="n">
        <x:f>SUM(Q1116:T1116)</x:f>
        <x:v>0.9550000000000001</x:v>
      </x:c>
      <x:c r="V1116" s="18" t="n">
        <x:f>IF(U1116=0,0,N1116*Q1116/U1116)</x:f>
        <x:v>361.8848167539267</x:v>
      </x:c>
      <x:c r="W1116" s="18" t="n">
        <x:f>IF(U1116=0,0,P1116*Q1116/U1116)</x:f>
        <x:v>716.2303664921467</x:v>
      </x:c>
      <x:c r="X1116" s="18" t="n">
        <x:f>MAX(V1116,W1116*'01 Controls'!$E$12)</x:f>
        <x:v>361.8848167539267</x:v>
      </x:c>
      <x:c r="Y1116" s="18" t="n">
        <x:f>IF(U1116=0,0,N1116*R1116/U1116)</x:f>
        <x:v>168.8795811518324</x:v>
      </x:c>
      <x:c r="Z1116" s="18" t="n">
        <x:f>IF(U1116=0,0,P1116*R1116/U1116)</x:f>
        <x:v>334.24083769633506</x:v>
      </x:c>
      <x:c r="AA1116" s="18" t="n">
        <x:f>MAX(Y1116,Z1116*'01 Controls'!$E$13)</x:f>
        <x:v>168.8795811518324</x:v>
      </x:c>
      <x:c r="AB1116" s="18" t="n">
        <x:f>IF(U1116=0,0,N1116*S1116/U1116)</x:f>
        <x:v>603.1413612565444</x:v>
      </x:c>
      <x:c r="AC1116" s="18" t="n">
        <x:f>IF(U1116=0,0,P1116*S1116/U1116)</x:f>
        <x:v>1193.717277486911</x:v>
      </x:c>
      <x:c r="AD1116" s="18" t="n">
        <x:f>MAX(AB1116,AC1116*'01 Controls'!$E$14)</x:f>
        <x:v>603.1413612565444</x:v>
      </x:c>
      <x:c r="AE1116" s="18" t="n">
        <x:f>IF(U1116=0,0,N1116*T1116/U1116)</x:f>
        <x:v>18.094240837696336</x:v>
      </x:c>
      <x:c r="AF1116" s="18" t="n">
        <x:f>IF(U1116=0,0,P1116*T1116/U1116)</x:f>
        <x:v>35.81151832460732</x:v>
      </x:c>
      <x:c r="AG1116" s="18" t="n">
        <x:f>MAX(AE1116,AF1116*'01 Controls'!$E$15)</x:f>
        <x:v>18.094240837696336</x:v>
      </x:c>
      <x:c r="AH1116" s="18" t="n">
        <x:f>SUM(V1116,Y1116,AB1116,AE1116)</x:f>
        <x:v>1152</x:v>
      </x:c>
      <x:c r="AI1116" s="18" t="n">
        <x:f>N1116-AH1116</x:f>
        <x:v>0</x:v>
      </x:c>
      <x:c r="AJ1116" s="18" t="n">
        <x:f>V1116*INDEX('07 Mode Capacity'!$P$6:$P$17,MATCH("AIR-"&amp;I1116,'07 Mode Capacity'!$C$6:$C$17,0))</x:f>
        <x:v>73.43152025666315</x:v>
      </x:c>
      <x:c r="AK1116" s="18" t="n">
        <x:f>Y1116*INDEX('07 Mode Capacity'!$P$6:$P$17,MATCH("OCEAN-"&amp;I1116,'07 Mode Capacity'!$C$6:$C$17,0))</x:f>
        <x:v>25.34697574429265</x:v>
      </x:c>
      <x:c r="AL1116" s="18" t="n">
        <x:f>AB1116*INDEX('07 Mode Capacity'!$P$6:$P$17,MATCH("LAND-"&amp;I1116,'07 Mode Capacity'!$C$6:$C$17,0))</x:f>
        <x:v>230.70212813375377</x:v>
      </x:c>
      <x:c r="AM1116" s="18" t="n">
        <x:f>AE1116*INDEX('07 Mode Capacity'!$P$6:$P$17,MATCH("INLAND-"&amp;I1116,'07 Mode Capacity'!$C$6:$C$17,0))</x:f>
        <x:v>18.094240837696336</x:v>
      </x:c>
      <x:c r="AN1116" s="18" t="n">
        <x:f>SUM(AJ1116:AM1116)</x:f>
        <x:v>347.5748649724059</x:v>
      </x:c>
      <x:c r="AO1116" s="17" t="n">
        <x:f>IF(N1116=0,1,AN1116/N1116)</x:f>
        <x:v>0.30171429251076903</x:v>
      </x:c>
      <x:c r="AP1116" s="11" t="str">
        <x:f>IF(AO1116&gt;='01 Controls'!$E$16,"PASS","FAIL")</x:f>
        <x:v>FAIL</x:v>
      </x:c>
      <x:c r="AQ1116" s="11" t="str">
        <x:v>UNQUANTIFIED</x:v>
      </x:c>
      <x:c r="AR1116" s="11" t="str">
        <x:v>Position-class planning record; serial item and receiver open</x:v>
      </x:c>
      <x:c r="AS1116" s="26"/>
      <x:c r="AT1116" s="26"/>
    </x:row>
    <x:row r="1117">
      <x:c r="C1117" s="11" t="str">
        <x:v>C3-I-TSG-ISO-18</x:v>
      </x:c>
      <x:c r="D1117" s="11" t="str">
        <x:v>C3</x:v>
      </x:c>
      <x:c r="E1117" s="11" t="str">
        <x:v>Cascadia earthquake</x:v>
      </x:c>
      <x:c r="F1117" s="11" t="str">
        <x:v>I-TSG</x:v>
      </x:c>
      <x:c r="G1117" s="11" t="str">
        <x:v>Thermal safety group</x:v>
      </x:c>
      <x:c r="H1117" s="11" t="str">
        <x:v>ISO-18</x:v>
      </x:c>
      <x:c r="I1117" s="19" t="n">
        <x:v>48</x:v>
      </x:c>
      <x:c r="J1117" s="21" t="n">
        <x:v>8</x:v>
      </x:c>
      <x:c r="K1117" s="18" t="n">
        <x:f>'05 Cargo Register'!K221</x:f>
        <x:v>432</x:v>
      </x:c>
      <x:c r="L1117" s="18" t="n">
        <x:f>'05 Cargo Register'!N221</x:f>
        <x:v>29</x:v>
      </x:c>
      <x:c r="M1117" s="18" t="n">
        <x:f>'05 Cargo Register'!O221</x:f>
        <x:v>765.6</x:v>
      </x:c>
      <x:c r="N1117" s="18" t="n">
        <x:f>J1117*K1117</x:f>
        <x:v>3456</x:v>
      </x:c>
      <x:c r="O1117" s="18" t="n">
        <x:f>J1117*L1117</x:f>
        <x:v>232</x:v>
      </x:c>
      <x:c r="P1117" s="18" t="n">
        <x:f>J1117*M1117</x:f>
        <x:v>6124.8</x:v>
      </x:c>
      <x:c r="Q1117" s="22" t="n">
        <x:f>'01 Controls'!$E$24*'02 Cargo Classes'!$M$7</x:f>
        <x:v>0.020000000000000004</x:v>
      </x:c>
      <x:c r="R1117" s="22" t="n">
        <x:f>'01 Controls'!$F$24*'02 Cargo Classes'!$N$7</x:f>
        <x:v>0.35</x:v>
      </x:c>
      <x:c r="S1117" s="22" t="n">
        <x:f>'01 Controls'!$G$24*'02 Cargo Classes'!$O$7</x:f>
        <x:v>0.6</x:v>
      </x:c>
      <x:c r="T1117" s="22" t="n">
        <x:f>'01 Controls'!$H$24*'02 Cargo Classes'!$P$7</x:f>
        <x:v>0.04000000000000001</x:v>
      </x:c>
      <x:c r="U1117" s="22" t="n">
        <x:f>SUM(Q1117:T1117)</x:f>
        <x:v>1.01</x:v>
      </x:c>
      <x:c r="V1117" s="18" t="n">
        <x:f>IF(U1117=0,0,N1117*Q1117/U1117)</x:f>
        <x:v>68.43564356435645</x:v>
      </x:c>
      <x:c r="W1117" s="18" t="n">
        <x:f>IF(U1117=0,0,P1117*Q1117/U1117)</x:f>
        <x:v>121.2831683168317</x:v>
      </x:c>
      <x:c r="X1117" s="18" t="n">
        <x:f>MAX(V1117,W1117*'01 Controls'!$E$12)</x:f>
        <x:v>68.43564356435645</x:v>
      </x:c>
      <x:c r="Y1117" s="18" t="n">
        <x:f>IF(U1117=0,0,N1117*R1117/U1117)</x:f>
        <x:v>1197.6237623762374</x:v>
      </x:c>
      <x:c r="Z1117" s="18" t="n">
        <x:f>IF(U1117=0,0,P1117*R1117/U1117)</x:f>
        <x:v>2122.455445544554</x:v>
      </x:c>
      <x:c r="AA1117" s="18" t="n">
        <x:f>MAX(Y1117,Z1117*'01 Controls'!$E$13)</x:f>
        <x:v>1197.6237623762374</x:v>
      </x:c>
      <x:c r="AB1117" s="18" t="n">
        <x:f>IF(U1117=0,0,N1117*S1117/U1117)</x:f>
        <x:v>2053.069306930693</x:v>
      </x:c>
      <x:c r="AC1117" s="18" t="n">
        <x:f>IF(U1117=0,0,P1117*S1117/U1117)</x:f>
        <x:v>3638.4950495049507</x:v>
      </x:c>
      <x:c r="AD1117" s="18" t="n">
        <x:f>MAX(AB1117,AC1117*'01 Controls'!$E$14)</x:f>
        <x:v>2053.069306930693</x:v>
      </x:c>
      <x:c r="AE1117" s="18" t="n">
        <x:f>IF(U1117=0,0,N1117*T1117/U1117)</x:f>
        <x:v>136.8712871287129</x:v>
      </x:c>
      <x:c r="AF1117" s="18" t="n">
        <x:f>IF(U1117=0,0,P1117*T1117/U1117)</x:f>
        <x:v>242.5663366336634</x:v>
      </x:c>
      <x:c r="AG1117" s="18" t="n">
        <x:f>MAX(AE1117,AF1117*'01 Controls'!$E$15)</x:f>
        <x:v>136.8712871287129</x:v>
      </x:c>
      <x:c r="AH1117" s="18" t="n">
        <x:f>SUM(V1117,Y1117,AB1117,AE1117)</x:f>
        <x:v>3456</x:v>
      </x:c>
      <x:c r="AI1117" s="18" t="n">
        <x:f>N1117-AH1117</x:f>
        <x:v>0</x:v>
      </x:c>
      <x:c r="AJ1117" s="18" t="n">
        <x:f>V1117*INDEX('07 Mode Capacity'!$P$6:$P$17,MATCH("AIR-"&amp;I1117,'07 Mode Capacity'!$C$6:$C$17,0))</x:f>
        <x:v>19.18495118906526</x:v>
      </x:c>
      <x:c r="AK1117" s="18" t="n">
        <x:f>Y1117*INDEX('07 Mode Capacity'!$P$6:$P$17,MATCH("OCEAN-"&amp;I1117,'07 Mode Capacity'!$C$6:$C$17,0))</x:f>
        <x:v>104.95529155730725</x:v>
      </x:c>
      <x:c r="AL1117" s="18" t="n">
        <x:f>AB1117*INDEX('07 Mode Capacity'!$P$6:$P$17,MATCH("LAND-"&amp;I1117,'07 Mode Capacity'!$C$6:$C$17,0))</x:f>
        <x:v>250.57273487659887</x:v>
      </x:c>
      <x:c r="AM1117" s="18" t="n">
        <x:f>AE1117*INDEX('07 Mode Capacity'!$P$6:$P$17,MATCH("INLAND-"&amp;I1117,'07 Mode Capacity'!$C$6:$C$17,0))</x:f>
        <x:v>86.39786044578555</x:v>
      </x:c>
      <x:c r="AN1117" s="18" t="n">
        <x:f>SUM(AJ1117:AM1117)</x:f>
        <x:v>461.11083806875695</x:v>
      </x:c>
      <x:c r="AO1117" s="17" t="n">
        <x:f>IF(N1117=0,1,AN1117/N1117)</x:f>
        <x:v>0.1334232749041542</x:v>
      </x:c>
      <x:c r="AP1117" s="11" t="str">
        <x:f>IF(AO1117&gt;='01 Controls'!$E$16,"PASS","FAIL")</x:f>
        <x:v>FAIL</x:v>
      </x:c>
      <x:c r="AQ1117" s="11" t="str">
        <x:v>UNQUANTIFIED</x:v>
      </x:c>
      <x:c r="AR1117" s="11" t="str">
        <x:v>Position-class planning record; serial item and receiver open</x:v>
      </x:c>
      <x:c r="AS1117" s="26"/>
      <x:c r="AT1117" s="26"/>
    </x:row>
    <x:row r="1118">
      <x:c r="C1118" s="11" t="str">
        <x:v>C3-I-TSG-COL-12</x:v>
      </x:c>
      <x:c r="D1118" s="11" t="str">
        <x:v>C3</x:v>
      </x:c>
      <x:c r="E1118" s="11" t="str">
        <x:v>Cascadia earthquake</x:v>
      </x:c>
      <x:c r="F1118" s="11" t="str">
        <x:v>I-TSG</x:v>
      </x:c>
      <x:c r="G1118" s="11" t="str">
        <x:v>Thermal safety group</x:v>
      </x:c>
      <x:c r="H1118" s="11" t="str">
        <x:v>COL-12</x:v>
      </x:c>
      <x:c r="I1118" s="19" t="n">
        <x:v>24</x:v>
      </x:c>
      <x:c r="J1118" s="21" t="n">
        <x:v>8</x:v>
      </x:c>
      <x:c r="K1118" s="18" t="n">
        <x:f>'05 Cargo Register'!K222</x:f>
        <x:v>72</x:v>
      </x:c>
      <x:c r="L1118" s="18" t="n">
        <x:f>'05 Cargo Register'!N222</x:f>
        <x:v>8</x:v>
      </x:c>
      <x:c r="M1118" s="18" t="n">
        <x:f>'05 Cargo Register'!O222</x:f>
        <x:v>211.20000000000002</x:v>
      </x:c>
      <x:c r="N1118" s="18" t="n">
        <x:f>J1118*K1118</x:f>
        <x:v>576</x:v>
      </x:c>
      <x:c r="O1118" s="18" t="n">
        <x:f>J1118*L1118</x:f>
        <x:v>64</x:v>
      </x:c>
      <x:c r="P1118" s="18" t="n">
        <x:f>J1118*M1118</x:f>
        <x:v>1689.6000000000001</x:v>
      </x:c>
      <x:c r="Q1118" s="22" t="n">
        <x:f>'01 Controls'!$E$24*'02 Cargo Classes'!$M$8</x:f>
        <x:v>0.2</x:v>
      </x:c>
      <x:c r="R1118" s="22" t="n">
        <x:f>'01 Controls'!$F$24*'02 Cargo Classes'!$N$8</x:f>
        <x:v>0.24499999999999997</x:v>
      </x:c>
      <x:c r="S1118" s="22" t="n">
        <x:f>'01 Controls'!$G$24*'02 Cargo Classes'!$O$8</x:f>
        <x:v>0.6</x:v>
      </x:c>
      <x:c r="T1118" s="22" t="n">
        <x:f>'01 Controls'!$H$24*'02 Cargo Classes'!$P$8</x:f>
        <x:v>0.010000000000000002</x:v>
      </x:c>
      <x:c r="U1118" s="22" t="n">
        <x:f>SUM(Q1118:T1118)</x:f>
        <x:v>1.055</x:v>
      </x:c>
      <x:c r="V1118" s="18" t="n">
        <x:f>IF(U1118=0,0,N1118*Q1118/U1118)</x:f>
        <x:v>109.19431279620854</x:v>
      </x:c>
      <x:c r="W1118" s="18" t="n">
        <x:f>IF(U1118=0,0,P1118*Q1118/U1118)</x:f>
        <x:v>320.3033175355451</x:v>
      </x:c>
      <x:c r="X1118" s="18" t="n">
        <x:f>MAX(V1118,W1118*'01 Controls'!$E$12)</x:f>
        <x:v>109.19431279620854</x:v>
      </x:c>
      <x:c r="Y1118" s="18" t="n">
        <x:f>IF(U1118=0,0,N1118*R1118/U1118)</x:f>
        <x:v>133.76303317535545</x:v>
      </x:c>
      <x:c r="Z1118" s="18" t="n">
        <x:f>IF(U1118=0,0,P1118*R1118/U1118)</x:f>
        <x:v>392.3715639810427</x:v>
      </x:c>
      <x:c r="AA1118" s="18" t="n">
        <x:f>MAX(Y1118,Z1118*'01 Controls'!$E$13)</x:f>
        <x:v>133.76303317535545</x:v>
      </x:c>
      <x:c r="AB1118" s="18" t="n">
        <x:f>IF(U1118=0,0,N1118*S1118/U1118)</x:f>
        <x:v>327.58293838862556</x:v>
      </x:c>
      <x:c r="AC1118" s="18" t="n">
        <x:f>IF(U1118=0,0,P1118*S1118/U1118)</x:f>
        <x:v>960.9099526066351</x:v>
      </x:c>
      <x:c r="AD1118" s="18" t="n">
        <x:f>MAX(AB1118,AC1118*'01 Controls'!$E$14)</x:f>
        <x:v>327.58293838862556</x:v>
      </x:c>
      <x:c r="AE1118" s="18" t="n">
        <x:f>IF(U1118=0,0,N1118*T1118/U1118)</x:f>
        <x:v>5.459715639810429</x:v>
      </x:c>
      <x:c r="AF1118" s="18" t="n">
        <x:f>IF(U1118=0,0,P1118*T1118/U1118)</x:f>
        <x:v>16.015165876777257</x:v>
      </x:c>
      <x:c r="AG1118" s="18" t="n">
        <x:f>MAX(AE1118,AF1118*'01 Controls'!$E$15)</x:f>
        <x:v>5.459715639810429</x:v>
      </x:c>
      <x:c r="AH1118" s="18" t="n">
        <x:f>SUM(V1118,Y1118,AB1118,AE1118)</x:f>
        <x:v>576</x:v>
      </x:c>
      <x:c r="AI1118" s="18" t="n">
        <x:f>N1118-AH1118</x:f>
        <x:v>0</x:v>
      </x:c>
      <x:c r="AJ1118" s="18" t="n">
        <x:f>V1118*INDEX('07 Mode Capacity'!$P$6:$P$17,MATCH("AIR-"&amp;I1118,'07 Mode Capacity'!$C$6:$C$17,0))</x:f>
        <x:v>22.157062194348594</x:v>
      </x:c>
      <x:c r="AK1118" s="18" t="n">
        <x:f>Y1118*INDEX('07 Mode Capacity'!$P$6:$P$17,MATCH("OCEAN-"&amp;I1118,'07 Mode Capacity'!$C$6:$C$17,0))</x:f>
        <x:v>20.076366451492465</x:v>
      </x:c>
      <x:c r="AL1118" s="18" t="n">
        <x:f>AB1118*INDEX('07 Mode Capacity'!$P$6:$P$17,MATCH("LAND-"&amp;I1118,'07 Mode Capacity'!$C$6:$C$17,0))</x:f>
        <x:v>125.30077670202931</x:v>
      </x:c>
      <x:c r="AM1118" s="18" t="n">
        <x:f>AE1118*INDEX('07 Mode Capacity'!$P$6:$P$17,MATCH("INLAND-"&amp;I1118,'07 Mode Capacity'!$C$6:$C$17,0))</x:f>
        <x:v>5.459715639810429</x:v>
      </x:c>
      <x:c r="AN1118" s="18" t="n">
        <x:f>SUM(AJ1118:AM1118)</x:f>
        <x:v>172.9939209876808</x:v>
      </x:c>
      <x:c r="AO1118" s="17" t="n">
        <x:f>IF(N1118=0,1,AN1118/N1118)</x:f>
        <x:v>0.3003366683813903</x:v>
      </x:c>
      <x:c r="AP1118" s="11" t="str">
        <x:f>IF(AO1118&gt;='01 Controls'!$E$16,"PASS","FAIL")</x:f>
        <x:v>FAIL</x:v>
      </x:c>
      <x:c r="AQ1118" s="11" t="str">
        <x:v>UNQUANTIFIED</x:v>
      </x:c>
      <x:c r="AR1118" s="11" t="str">
        <x:v>Position-class planning record; serial item and receiver open</x:v>
      </x:c>
      <x:c r="AS1118" s="26"/>
      <x:c r="AT1118" s="26"/>
    </x:row>
    <x:row r="1119">
      <x:c r="C1119" s="11" t="str">
        <x:v>C3-I-TSG-BAT-22</x:v>
      </x:c>
      <x:c r="D1119" s="11" t="str">
        <x:v>C3</x:v>
      </x:c>
      <x:c r="E1119" s="11" t="str">
        <x:v>Cascadia earthquake</x:v>
      </x:c>
      <x:c r="F1119" s="11" t="str">
        <x:v>I-TSG</x:v>
      </x:c>
      <x:c r="G1119" s="11" t="str">
        <x:v>Thermal safety group</x:v>
      </x:c>
      <x:c r="H1119" s="11" t="str">
        <x:v>BAT-22</x:v>
      </x:c>
      <x:c r="I1119" s="19" t="n">
        <x:v>48</x:v>
      </x:c>
      <x:c r="J1119" s="21" t="n">
        <x:v>8</x:v>
      </x:c>
      <x:c r="K1119" s="18" t="n">
        <x:f>'05 Cargo Register'!K223</x:f>
        <x:v>540</x:v>
      </x:c>
      <x:c r="L1119" s="18" t="n">
        <x:f>'05 Cargo Register'!N223</x:f>
        <x:v>31</x:v>
      </x:c>
      <x:c r="M1119" s="18" t="n">
        <x:f>'05 Cargo Register'!O223</x:f>
        <x:v>818.4000000000001</x:v>
      </x:c>
      <x:c r="N1119" s="18" t="n">
        <x:f>J1119*K1119</x:f>
        <x:v>4320</x:v>
      </x:c>
      <x:c r="O1119" s="18" t="n">
        <x:f>J1119*L1119</x:f>
        <x:v>248</x:v>
      </x:c>
      <x:c r="P1119" s="18" t="n">
        <x:f>J1119*M1119</x:f>
        <x:v>6547.200000000001</x:v>
      </x:c>
      <x:c r="Q1119" s="22" t="n">
        <x:f>'01 Controls'!$E$24*'02 Cargo Classes'!$M$9</x:f>
        <x:v>0</x:v>
      </x:c>
      <x:c r="R1119" s="22" t="n">
        <x:f>'01 Controls'!$F$24*'02 Cargo Classes'!$N$9</x:f>
        <x:v>0.35</x:v>
      </x:c>
      <x:c r="S1119" s="22" t="n">
        <x:f>'01 Controls'!$G$24*'02 Cargo Classes'!$O$9</x:f>
        <x:v>0.5</x:v>
      </x:c>
      <x:c r="T1119" s="22" t="n">
        <x:f>'01 Controls'!$H$24*'02 Cargo Classes'!$P$9</x:f>
        <x:v>0.025</x:v>
      </x:c>
      <x:c r="U1119" s="22" t="n">
        <x:f>SUM(Q1119:T1119)</x:f>
        <x:v>0.875</x:v>
      </x:c>
      <x:c r="V1119" s="18" t="n">
        <x:f>IF(U1119=0,0,N1119*Q1119/U1119)</x:f>
        <x:v>0</x:v>
      </x:c>
      <x:c r="W1119" s="18" t="n">
        <x:f>IF(U1119=0,0,P1119*Q1119/U1119)</x:f>
        <x:v>0</x:v>
      </x:c>
      <x:c r="X1119" s="18" t="n">
        <x:f>MAX(V1119,W1119*'01 Controls'!$E$12)</x:f>
        <x:v>0</x:v>
      </x:c>
      <x:c r="Y1119" s="18" t="n">
        <x:f>IF(U1119=0,0,N1119*R1119/U1119)</x:f>
        <x:v>1728</x:v>
      </x:c>
      <x:c r="Z1119" s="18" t="n">
        <x:f>IF(U1119=0,0,P1119*R1119/U1119)</x:f>
        <x:v>2618.88</x:v>
      </x:c>
      <x:c r="AA1119" s="18" t="n">
        <x:f>MAX(Y1119,Z1119*'01 Controls'!$E$13)</x:f>
        <x:v>1728</x:v>
      </x:c>
      <x:c r="AB1119" s="18" t="n">
        <x:f>IF(U1119=0,0,N1119*S1119/U1119)</x:f>
        <x:v>2468.5714285714284</x:v>
      </x:c>
      <x:c r="AC1119" s="18" t="n">
        <x:f>IF(U1119=0,0,P1119*S1119/U1119)</x:f>
        <x:v>3741.257142857143</x:v>
      </x:c>
      <x:c r="AD1119" s="18" t="n">
        <x:f>MAX(AB1119,AC1119*'01 Controls'!$E$14)</x:f>
        <x:v>2468.5714285714284</x:v>
      </x:c>
      <x:c r="AE1119" s="18" t="n">
        <x:f>IF(U1119=0,0,N1119*T1119/U1119)</x:f>
        <x:v>123.42857142857143</x:v>
      </x:c>
      <x:c r="AF1119" s="18" t="n">
        <x:f>IF(U1119=0,0,P1119*T1119/U1119)</x:f>
        <x:v>187.06285714285718</x:v>
      </x:c>
      <x:c r="AG1119" s="18" t="n">
        <x:f>MAX(AE1119,AF1119*'01 Controls'!$E$15)</x:f>
        <x:v>123.42857142857143</x:v>
      </x:c>
      <x:c r="AH1119" s="18" t="n">
        <x:f>SUM(V1119,Y1119,AB1119,AE1119)</x:f>
        <x:v>4320</x:v>
      </x:c>
      <x:c r="AI1119" s="18" t="n">
        <x:f>N1119-AH1119</x:f>
        <x:v>0</x:v>
      </x:c>
      <x:c r="AJ1119" s="18" t="n">
        <x:f>V1119*INDEX('07 Mode Capacity'!$P$6:$P$17,MATCH("AIR-"&amp;I1119,'07 Mode Capacity'!$C$6:$C$17,0))</x:f>
        <x:v>0</x:v>
      </x:c>
      <x:c r="AK1119" s="18" t="n">
        <x:f>Y1119*INDEX('07 Mode Capacity'!$P$6:$P$17,MATCH("OCEAN-"&amp;I1119,'07 Mode Capacity'!$C$6:$C$17,0))</x:f>
        <x:v>151.43549210411476</x:v>
      </x:c>
      <x:c r="AL1119" s="18" t="n">
        <x:f>AB1119*INDEX('07 Mode Capacity'!$P$6:$P$17,MATCH("LAND-"&amp;I1119,'07 Mode Capacity'!$C$6:$C$17,0))</x:f>
        <x:v>301.28388360162484</x:v>
      </x:c>
      <x:c r="AM1119" s="18" t="n">
        <x:f>AE1119*INDEX('07 Mode Capacity'!$P$6:$P$17,MATCH("INLAND-"&amp;I1119,'07 Mode Capacity'!$C$6:$C$17,0))</x:f>
        <x:v>77.91235629486017</x:v>
      </x:c>
      <x:c r="AN1119" s="18" t="n">
        <x:f>SUM(AJ1119:AM1119)</x:f>
        <x:v>530.6317320005998</x:v>
      </x:c>
      <x:c r="AO1119" s="17" t="n">
        <x:f>IF(N1119=0,1,AN1119/N1119)</x:f>
        <x:v>0.12283141944458327</x:v>
      </x:c>
      <x:c r="AP1119" s="11" t="str">
        <x:f>IF(AO1119&gt;='01 Controls'!$E$16,"PASS","FAIL")</x:f>
        <x:v>FAIL</x:v>
      </x:c>
      <x:c r="AQ1119" s="11" t="str">
        <x:v>UNQUANTIFIED</x:v>
      </x:c>
      <x:c r="AR1119" s="11" t="str">
        <x:v>Position-class planning record; serial item and receiver open</x:v>
      </x:c>
      <x:c r="AS1119" s="26"/>
      <x:c r="AT1119" s="26"/>
    </x:row>
    <x:row r="1120">
      <x:c r="C1120" s="11" t="str">
        <x:v>C3-I-TSG-TNK-20</x:v>
      </x:c>
      <x:c r="D1120" s="11" t="str">
        <x:v>C3</x:v>
      </x:c>
      <x:c r="E1120" s="11" t="str">
        <x:v>Cascadia earthquake</x:v>
      </x:c>
      <x:c r="F1120" s="11" t="str">
        <x:v>I-TSG</x:v>
      </x:c>
      <x:c r="G1120" s="11" t="str">
        <x:v>Thermal safety group</x:v>
      </x:c>
      <x:c r="H1120" s="11" t="str">
        <x:v>TNK-20</x:v>
      </x:c>
      <x:c r="I1120" s="19" t="n">
        <x:v>48</x:v>
      </x:c>
      <x:c r="J1120" s="21" t="n">
        <x:v>8</x:v>
      </x:c>
      <x:c r="K1120" s="18" t="n">
        <x:f>'05 Cargo Register'!K224</x:f>
        <x:v>432</x:v>
      </x:c>
      <x:c r="L1120" s="18" t="n">
        <x:f>'05 Cargo Register'!N224</x:f>
        <x:v>26</x:v>
      </x:c>
      <x:c r="M1120" s="18" t="n">
        <x:f>'05 Cargo Register'!O224</x:f>
        <x:v>552.5</x:v>
      </x:c>
      <x:c r="N1120" s="18" t="n">
        <x:f>J1120*K1120</x:f>
        <x:v>3456</x:v>
      </x:c>
      <x:c r="O1120" s="18" t="n">
        <x:f>J1120*L1120</x:f>
        <x:v>208</x:v>
      </x:c>
      <x:c r="P1120" s="18" t="n">
        <x:f>J1120*M1120</x:f>
        <x:v>4420</x:v>
      </x:c>
      <x:c r="Q1120" s="22" t="n">
        <x:f>'01 Controls'!$E$24*'02 Cargo Classes'!$M$10</x:f>
        <x:v>0</x:v>
      </x:c>
      <x:c r="R1120" s="22" t="n">
        <x:f>'01 Controls'!$F$24*'02 Cargo Classes'!$N$10</x:f>
        <x:v>0.42</x:v>
      </x:c>
      <x:c r="S1120" s="22" t="n">
        <x:f>'01 Controls'!$G$24*'02 Cargo Classes'!$O$10</x:f>
        <x:v>0.5</x:v>
      </x:c>
      <x:c r="T1120" s="22" t="n">
        <x:f>'01 Controls'!$H$24*'02 Cargo Classes'!$P$10</x:f>
        <x:v>0.05</x:v>
      </x:c>
      <x:c r="U1120" s="22" t="n">
        <x:f>SUM(Q1120:T1120)</x:f>
        <x:v>0.97</x:v>
      </x:c>
      <x:c r="V1120" s="18" t="n">
        <x:f>IF(U1120=0,0,N1120*Q1120/U1120)</x:f>
        <x:v>0</x:v>
      </x:c>
      <x:c r="W1120" s="18" t="n">
        <x:f>IF(U1120=0,0,P1120*Q1120/U1120)</x:f>
        <x:v>0</x:v>
      </x:c>
      <x:c r="X1120" s="18" t="n">
        <x:f>MAX(V1120,W1120*'01 Controls'!$E$12)</x:f>
        <x:v>0</x:v>
      </x:c>
      <x:c r="Y1120" s="18" t="n">
        <x:f>IF(U1120=0,0,N1120*R1120/U1120)</x:f>
        <x:v>1496.4123711340205</x:v>
      </x:c>
      <x:c r="Z1120" s="18" t="n">
        <x:f>IF(U1120=0,0,P1120*R1120/U1120)</x:f>
        <x:v>1913.8144329896907</x:v>
      </x:c>
      <x:c r="AA1120" s="18" t="n">
        <x:f>MAX(Y1120,Z1120*'01 Controls'!$E$13)</x:f>
        <x:v>1496.4123711340205</x:v>
      </x:c>
      <x:c r="AB1120" s="18" t="n">
        <x:f>IF(U1120=0,0,N1120*S1120/U1120)</x:f>
        <x:v>1781.4432989690722</x:v>
      </x:c>
      <x:c r="AC1120" s="18" t="n">
        <x:f>IF(U1120=0,0,P1120*S1120/U1120)</x:f>
        <x:v>2278.3505154639174</x:v>
      </x:c>
      <x:c r="AD1120" s="18" t="n">
        <x:f>MAX(AB1120,AC1120*'01 Controls'!$E$14)</x:f>
        <x:v>1781.4432989690722</x:v>
      </x:c>
      <x:c r="AE1120" s="18" t="n">
        <x:f>IF(U1120=0,0,N1120*T1120/U1120)</x:f>
        <x:v>178.14432989690724</x:v>
      </x:c>
      <x:c r="AF1120" s="18" t="n">
        <x:f>IF(U1120=0,0,P1120*T1120/U1120)</x:f>
        <x:v>227.83505154639175</x:v>
      </x:c>
      <x:c r="AG1120" s="18" t="n">
        <x:f>MAX(AE1120,AF1120*'01 Controls'!$E$15)</x:f>
        <x:v>178.14432989690724</x:v>
      </x:c>
      <x:c r="AH1120" s="18" t="n">
        <x:f>SUM(V1120,Y1120,AB1120,AE1120)</x:f>
        <x:v>3456</x:v>
      </x:c>
      <x:c r="AI1120" s="18" t="n">
        <x:f>N1120-AH1120</x:f>
        <x:v>0</x:v>
      </x:c>
      <x:c r="AJ1120" s="18" t="n">
        <x:f>V1120*INDEX('07 Mode Capacity'!$P$6:$P$17,MATCH("AIR-"&amp;I1120,'07 Mode Capacity'!$C$6:$C$17,0))</x:f>
        <x:v>0</x:v>
      </x:c>
      <x:c r="AK1120" s="18" t="n">
        <x:f>Y1120*INDEX('07 Mode Capacity'!$P$6:$P$17,MATCH("OCEAN-"&amp;I1120,'07 Mode Capacity'!$C$6:$C$17,0))</x:f>
        <x:v>131.14001378088287</x:v>
      </x:c>
      <x:c r="AL1120" s="18" t="n">
        <x:f>AB1120*INDEX('07 Mode Capacity'!$P$6:$P$17,MATCH("LAND-"&amp;I1120,'07 Mode Capacity'!$C$6:$C$17,0))</x:f>
        <x:v>217.42135930014166</x:v>
      </x:c>
      <x:c r="AM1120" s="18" t="n">
        <x:f>AE1120*INDEX('07 Mode Capacity'!$P$6:$P$17,MATCH("INLAND-"&amp;I1120,'07 Mode Capacity'!$C$6:$C$17,0))</x:f>
        <x:v>112.4508235183549</x:v>
      </x:c>
      <x:c r="AN1120" s="18" t="n">
        <x:f>SUM(AJ1120:AM1120)</x:f>
        <x:v>461.0121965993794</x:v>
      </x:c>
      <x:c r="AO1120" s="17" t="n">
        <x:f>IF(N1120=0,1,AN1120/N1120)</x:f>
        <x:v>0.13339473281232042</x:v>
      </x:c>
      <x:c r="AP1120" s="11" t="str">
        <x:f>IF(AO1120&gt;='01 Controls'!$E$16,"PASS","FAIL")</x:f>
        <x:v>FAIL</x:v>
      </x:c>
      <x:c r="AQ1120" s="11" t="str">
        <x:v>UNQUANTIFIED</x:v>
      </x:c>
      <x:c r="AR1120" s="11" t="str">
        <x:v>Position-class planning record; serial item and receiver open</x:v>
      </x:c>
      <x:c r="AS1120" s="26"/>
      <x:c r="AT1120" s="26"/>
    </x:row>
    <x:row r="1121">
      <x:c r="C1121" s="11" t="str">
        <x:v>C3-I-TSG-FLR-24</x:v>
      </x:c>
      <x:c r="D1121" s="11" t="str">
        <x:v>C3</x:v>
      </x:c>
      <x:c r="E1121" s="11" t="str">
        <x:v>Cascadia earthquake</x:v>
      </x:c>
      <x:c r="F1121" s="11" t="str">
        <x:v>I-TSG</x:v>
      </x:c>
      <x:c r="G1121" s="11" t="str">
        <x:v>Thermal safety group</x:v>
      </x:c>
      <x:c r="H1121" s="11" t="str">
        <x:v>FLR-24</x:v>
      </x:c>
      <x:c r="I1121" s="19" t="n">
        <x:v>48</x:v>
      </x:c>
      <x:c r="J1121" s="21" t="n">
        <x:v>8</x:v>
      </x:c>
      <x:c r="K1121" s="18" t="n">
        <x:f>'05 Cargo Register'!K225</x:f>
        <x:v>648</x:v>
      </x:c>
      <x:c r="L1121" s="18" t="n">
        <x:f>'05 Cargo Register'!N225</x:f>
        <x:v>32</x:v>
      </x:c>
      <x:c r="M1121" s="18" t="n">
        <x:f>'05 Cargo Register'!O225</x:f>
        <x:v>1024</x:v>
      </x:c>
      <x:c r="N1121" s="18" t="n">
        <x:f>J1121*K1121</x:f>
        <x:v>5184</x:v>
      </x:c>
      <x:c r="O1121" s="18" t="n">
        <x:f>J1121*L1121</x:f>
        <x:v>256</x:v>
      </x:c>
      <x:c r="P1121" s="18" t="n">
        <x:f>J1121*M1121</x:f>
        <x:v>8192</x:v>
      </x:c>
      <x:c r="Q1121" s="22" t="n">
        <x:f>'01 Controls'!$E$24*'02 Cargo Classes'!$M$11</x:f>
        <x:v>0</x:v>
      </x:c>
      <x:c r="R1121" s="22" t="n">
        <x:f>'01 Controls'!$F$24*'02 Cargo Classes'!$N$11</x:f>
        <x:v>0.42</x:v>
      </x:c>
      <x:c r="S1121" s="22" t="n">
        <x:f>'01 Controls'!$G$24*'02 Cargo Classes'!$O$11</x:f>
        <x:v>0.5</x:v>
      </x:c>
      <x:c r="T1121" s="22" t="n">
        <x:f>'01 Controls'!$H$24*'02 Cargo Classes'!$P$11</x:f>
        <x:v>0.04000000000000001</x:v>
      </x:c>
      <x:c r="U1121" s="22" t="n">
        <x:f>SUM(Q1121:T1121)</x:f>
        <x:v>0.96</x:v>
      </x:c>
      <x:c r="V1121" s="18" t="n">
        <x:f>IF(U1121=0,0,N1121*Q1121/U1121)</x:f>
        <x:v>0</x:v>
      </x:c>
      <x:c r="W1121" s="18" t="n">
        <x:f>IF(U1121=0,0,P1121*Q1121/U1121)</x:f>
        <x:v>0</x:v>
      </x:c>
      <x:c r="X1121" s="18" t="n">
        <x:f>MAX(V1121,W1121*'01 Controls'!$E$12)</x:f>
        <x:v>0</x:v>
      </x:c>
      <x:c r="Y1121" s="18" t="n">
        <x:f>IF(U1121=0,0,N1121*R1121/U1121)</x:f>
        <x:v>2268</x:v>
      </x:c>
      <x:c r="Z1121" s="18" t="n">
        <x:f>IF(U1121=0,0,P1121*R1121/U1121)</x:f>
        <x:v>3584</x:v>
      </x:c>
      <x:c r="AA1121" s="18" t="n">
        <x:f>MAX(Y1121,Z1121*'01 Controls'!$E$13)</x:f>
        <x:v>2268</x:v>
      </x:c>
      <x:c r="AB1121" s="18" t="n">
        <x:f>IF(U1121=0,0,N1121*S1121/U1121)</x:f>
        <x:v>2700</x:v>
      </x:c>
      <x:c r="AC1121" s="18" t="n">
        <x:f>IF(U1121=0,0,P1121*S1121/U1121)</x:f>
        <x:v>4266.666666666667</x:v>
      </x:c>
      <x:c r="AD1121" s="18" t="n">
        <x:f>MAX(AB1121,AC1121*'01 Controls'!$E$14)</x:f>
        <x:v>2700</x:v>
      </x:c>
      <x:c r="AE1121" s="18" t="n">
        <x:f>IF(U1121=0,0,N1121*T1121/U1121)</x:f>
        <x:v>216.00000000000006</x:v>
      </x:c>
      <x:c r="AF1121" s="18" t="n">
        <x:f>IF(U1121=0,0,P1121*T1121/U1121)</x:f>
        <x:v>341.3333333333334</x:v>
      </x:c>
      <x:c r="AG1121" s="18" t="n">
        <x:f>MAX(AE1121,AF1121*'01 Controls'!$E$15)</x:f>
        <x:v>216.00000000000006</x:v>
      </x:c>
      <x:c r="AH1121" s="18" t="n">
        <x:f>SUM(V1121,Y1121,AB1121,AE1121)</x:f>
        <x:v>5184</x:v>
      </x:c>
      <x:c r="AI1121" s="18" t="n">
        <x:f>N1121-AH1121</x:f>
        <x:v>0</x:v>
      </x:c>
      <x:c r="AJ1121" s="18" t="n">
        <x:f>V1121*INDEX('07 Mode Capacity'!$P$6:$P$17,MATCH("AIR-"&amp;I1121,'07 Mode Capacity'!$C$6:$C$17,0))</x:f>
        <x:v>0</x:v>
      </x:c>
      <x:c r="AK1121" s="18" t="n">
        <x:f>Y1121*INDEX('07 Mode Capacity'!$P$6:$P$17,MATCH("OCEAN-"&amp;I1121,'07 Mode Capacity'!$C$6:$C$17,0))</x:f>
        <x:v>198.75908338665062</x:v>
      </x:c>
      <x:c r="AL1121" s="18" t="n">
        <x:f>AB1121*INDEX('07 Mode Capacity'!$P$6:$P$17,MATCH("LAND-"&amp;I1121,'07 Mode Capacity'!$C$6:$C$17,0))</x:f>
        <x:v>329.52924768927716</x:v>
      </x:c>
      <x:c r="AM1121" s="18" t="n">
        <x:f>AE1121*INDEX('07 Mode Capacity'!$P$6:$P$17,MATCH("INLAND-"&amp;I1121,'07 Mode Capacity'!$C$6:$C$17,0))</x:f>
        <x:v>136.34662351600534</x:v>
      </x:c>
      <x:c r="AN1121" s="18" t="n">
        <x:f>SUM(AJ1121:AM1121)</x:f>
        <x:v>664.6349545919331</x:v>
      </x:c>
      <x:c r="AO1121" s="17" t="n">
        <x:f>IF(N1121=0,1,AN1121/N1121)</x:f>
        <x:v>0.12820890327776488</x:v>
      </x:c>
      <x:c r="AP1121" s="11" t="str">
        <x:f>IF(AO1121&gt;='01 Controls'!$E$16,"PASS","FAIL")</x:f>
        <x:v>FAIL</x:v>
      </x:c>
      <x:c r="AQ1121" s="11" t="str">
        <x:v>UNQUANTIFIED</x:v>
      </x:c>
      <x:c r="AR1121" s="11" t="str">
        <x:v>Position-class planning record; serial item and receiver open</x:v>
      </x:c>
      <x:c r="AS1121" s="26"/>
      <x:c r="AT1121" s="26"/>
    </x:row>
    <x:row r="1122">
      <x:c r="C1122" s="11" t="str">
        <x:v>C3-I-TSG-ROL-30</x:v>
      </x:c>
      <x:c r="D1122" s="11" t="str">
        <x:v>C3</x:v>
      </x:c>
      <x:c r="E1122" s="11" t="str">
        <x:v>Cascadia earthquake</x:v>
      </x:c>
      <x:c r="F1122" s="11" t="str">
        <x:v>I-TSG</x:v>
      </x:c>
      <x:c r="G1122" s="11" t="str">
        <x:v>Thermal safety group</x:v>
      </x:c>
      <x:c r="H1122" s="11" t="str">
        <x:v>ROL-30</x:v>
      </x:c>
      <x:c r="I1122" s="19" t="n">
        <x:v>48</x:v>
      </x:c>
      <x:c r="J1122" s="21" t="n">
        <x:v>8</x:v>
      </x:c>
      <x:c r="K1122" s="18" t="n">
        <x:f>'05 Cargo Register'!K226</x:f>
        <x:v>432</x:v>
      </x:c>
      <x:c r="L1122" s="18" t="n">
        <x:f>'05 Cargo Register'!N226</x:f>
        <x:v>18</x:v>
      </x:c>
      <x:c r="M1122" s="18" t="n">
        <x:f>'05 Cargo Register'!O226</x:f>
        <x:v>1147.5</x:v>
      </x:c>
      <x:c r="N1122" s="18" t="n">
        <x:f>J1122*K1122</x:f>
        <x:v>3456</x:v>
      </x:c>
      <x:c r="O1122" s="18" t="n">
        <x:f>J1122*L1122</x:f>
        <x:v>144</x:v>
      </x:c>
      <x:c r="P1122" s="18" t="n">
        <x:f>J1122*M1122</x:f>
        <x:v>9180</x:v>
      </x:c>
      <x:c r="Q1122" s="22" t="n">
        <x:f>'01 Controls'!$E$24*'02 Cargo Classes'!$M$12</x:f>
        <x:v>0</x:v>
      </x:c>
      <x:c r="R1122" s="22" t="n">
        <x:f>'01 Controls'!$F$24*'02 Cargo Classes'!$N$12</x:f>
        <x:v>0.35</x:v>
      </x:c>
      <x:c r="S1122" s="22" t="n">
        <x:f>'01 Controls'!$G$24*'02 Cargo Classes'!$O$12</x:f>
        <x:v>0.75</x:v>
      </x:c>
      <x:c r="T1122" s="22" t="n">
        <x:f>'01 Controls'!$H$24*'02 Cargo Classes'!$P$12</x:f>
        <x:v>0.03</x:v>
      </x:c>
      <x:c r="U1122" s="22" t="n">
        <x:f>SUM(Q1122:T1122)</x:f>
        <x:v>1.1300000000000001</x:v>
      </x:c>
      <x:c r="V1122" s="18" t="n">
        <x:f>IF(U1122=0,0,N1122*Q1122/U1122)</x:f>
        <x:v>0</x:v>
      </x:c>
      <x:c r="W1122" s="18" t="n">
        <x:f>IF(U1122=0,0,P1122*Q1122/U1122)</x:f>
        <x:v>0</x:v>
      </x:c>
      <x:c r="X1122" s="18" t="n">
        <x:f>MAX(V1122,W1122*'01 Controls'!$E$12)</x:f>
        <x:v>0</x:v>
      </x:c>
      <x:c r="Y1122" s="18" t="n">
        <x:f>IF(U1122=0,0,N1122*R1122/U1122)</x:f>
        <x:v>1070.442477876106</x:v>
      </x:c>
      <x:c r="Z1122" s="18" t="n">
        <x:f>IF(U1122=0,0,P1122*R1122/U1122)</x:f>
        <x:v>2843.362831858407</x:v>
      </x:c>
      <x:c r="AA1122" s="18" t="n">
        <x:f>MAX(Y1122,Z1122*'01 Controls'!$E$13)</x:f>
        <x:v>1070.442477876106</x:v>
      </x:c>
      <x:c r="AB1122" s="18" t="n">
        <x:f>IF(U1122=0,0,N1122*S1122/U1122)</x:f>
        <x:v>2293.8053097345132</x:v>
      </x:c>
      <x:c r="AC1122" s="18" t="n">
        <x:f>IF(U1122=0,0,P1122*S1122/U1122)</x:f>
        <x:v>6092.9203539823</x:v>
      </x:c>
      <x:c r="AD1122" s="18" t="n">
        <x:f>MAX(AB1122,AC1122*'01 Controls'!$E$14)</x:f>
        <x:v>2293.8053097345132</x:v>
      </x:c>
      <x:c r="AE1122" s="18" t="n">
        <x:f>IF(U1122=0,0,N1122*T1122/U1122)</x:f>
        <x:v>91.75221238938052</x:v>
      </x:c>
      <x:c r="AF1122" s="18" t="n">
        <x:f>IF(U1122=0,0,P1122*T1122/U1122)</x:f>
        <x:v>243.716814159292</x:v>
      </x:c>
      <x:c r="AG1122" s="18" t="n">
        <x:f>MAX(AE1122,AF1122*'01 Controls'!$E$15)</x:f>
        <x:v>91.75221238938052</x:v>
      </x:c>
      <x:c r="AH1122" s="18" t="n">
        <x:f>SUM(V1122,Y1122,AB1122,AE1122)</x:f>
        <x:v>3456</x:v>
      </x:c>
      <x:c r="AI1122" s="18" t="n">
        <x:f>N1122-AH1122</x:f>
        <x:v>0</x:v>
      </x:c>
      <x:c r="AJ1122" s="18" t="n">
        <x:f>V1122*INDEX('07 Mode Capacity'!$P$6:$P$17,MATCH("AIR-"&amp;I1122,'07 Mode Capacity'!$C$6:$C$17,0))</x:f>
        <x:v>0</x:v>
      </x:c>
      <x:c r="AK1122" s="18" t="n">
        <x:f>Y1122*INDEX('07 Mode Capacity'!$P$6:$P$17,MATCH("OCEAN-"&amp;I1122,'07 Mode Capacity'!$C$6:$C$17,0))</x:f>
        <x:v>93.80959687865516</x:v>
      </x:c>
      <x:c r="AL1122" s="18" t="n">
        <x:f>AB1122*INDEX('07 Mode Capacity'!$P$6:$P$17,MATCH("LAND-"&amp;I1122,'07 Mode Capacity'!$C$6:$C$17,0))</x:f>
        <x:v>279.9540511342532</x:v>
      </x:c>
      <x:c r="AM1122" s="18" t="n">
        <x:f>AE1122*INDEX('07 Mode Capacity'!$P$6:$P$17,MATCH("INLAND-"&amp;I1122,'07 Mode Capacity'!$C$6:$C$17,0))</x:f>
        <x:v>57.917149812108434</x:v>
      </x:c>
      <x:c r="AN1122" s="18" t="n">
        <x:f>SUM(AJ1122:AM1122)</x:f>
        <x:v>431.6807978250168</x:v>
      </x:c>
      <x:c r="AO1122" s="17" t="n">
        <x:f>IF(N1122=0,1,AN1122/N1122)</x:f>
        <x:v>0.12490763825955346</x:v>
      </x:c>
      <x:c r="AP1122" s="11" t="str">
        <x:f>IF(AO1122&gt;='01 Controls'!$E$16,"PASS","FAIL")</x:f>
        <x:v>FAIL</x:v>
      </x:c>
      <x:c r="AQ1122" s="11" t="str">
        <x:v>UNQUANTIFIED</x:v>
      </x:c>
      <x:c r="AR1122" s="11" t="str">
        <x:v>Position-class planning record; serial item and receiver open</x:v>
      </x:c>
      <x:c r="AS1122" s="26"/>
      <x:c r="AT1122" s="26"/>
    </x:row>
    <x:row r="1123">
      <x:c r="C1123" s="11" t="str">
        <x:v>C3-I-TSG-LIN-18</x:v>
      </x:c>
      <x:c r="D1123" s="11" t="str">
        <x:v>C3</x:v>
      </x:c>
      <x:c r="E1123" s="11" t="str">
        <x:v>Cascadia earthquake</x:v>
      </x:c>
      <x:c r="F1123" s="11" t="str">
        <x:v>I-TSG</x:v>
      </x:c>
      <x:c r="G1123" s="11" t="str">
        <x:v>Thermal safety group</x:v>
      </x:c>
      <x:c r="H1123" s="11" t="str">
        <x:v>LIN-18</x:v>
      </x:c>
      <x:c r="I1123" s="19" t="n">
        <x:v>72</x:v>
      </x:c>
      <x:c r="J1123" s="21" t="n">
        <x:v>8</x:v>
      </x:c>
      <x:c r="K1123" s="18" t="n">
        <x:f>'05 Cargo Register'!K227</x:f>
        <x:v>360</x:v>
      </x:c>
      <x:c r="L1123" s="18" t="n">
        <x:f>'05 Cargo Register'!N227</x:f>
        <x:v>25</x:v>
      </x:c>
      <x:c r="M1123" s="18" t="n">
        <x:f>'05 Cargo Register'!O227</x:f>
        <x:v>1100</x:v>
      </x:c>
      <x:c r="N1123" s="18" t="n">
        <x:f>J1123*K1123</x:f>
        <x:v>2880</x:v>
      </x:c>
      <x:c r="O1123" s="18" t="n">
        <x:f>J1123*L1123</x:f>
        <x:v>200</x:v>
      </x:c>
      <x:c r="P1123" s="18" t="n">
        <x:f>J1123*M1123</x:f>
        <x:v>8800</x:v>
      </x:c>
      <x:c r="Q1123" s="22" t="n">
        <x:f>'01 Controls'!$E$24*'02 Cargo Classes'!$M$13</x:f>
        <x:v>0</x:v>
      </x:c>
      <x:c r="R1123" s="22" t="n">
        <x:f>'01 Controls'!$F$24*'02 Cargo Classes'!$N$13</x:f>
        <x:v>0.42</x:v>
      </x:c>
      <x:c r="S1123" s="22" t="n">
        <x:f>'01 Controls'!$G$24*'02 Cargo Classes'!$O$13</x:f>
        <x:v>0.5</x:v>
      </x:c>
      <x:c r="T1123" s="22" t="n">
        <x:f>'01 Controls'!$H$24*'02 Cargo Classes'!$P$13</x:f>
        <x:v>0.05</x:v>
      </x:c>
      <x:c r="U1123" s="22" t="n">
        <x:f>SUM(Q1123:T1123)</x:f>
        <x:v>0.97</x:v>
      </x:c>
      <x:c r="V1123" s="18" t="n">
        <x:f>IF(U1123=0,0,N1123*Q1123/U1123)</x:f>
        <x:v>0</x:v>
      </x:c>
      <x:c r="W1123" s="18" t="n">
        <x:f>IF(U1123=0,0,P1123*Q1123/U1123)</x:f>
        <x:v>0</x:v>
      </x:c>
      <x:c r="X1123" s="18" t="n">
        <x:f>MAX(V1123,W1123*'01 Controls'!$E$12)</x:f>
        <x:v>0</x:v>
      </x:c>
      <x:c r="Y1123" s="18" t="n">
        <x:f>IF(U1123=0,0,N1123*R1123/U1123)</x:f>
        <x:v>1247.0103092783504</x:v>
      </x:c>
      <x:c r="Z1123" s="18" t="n">
        <x:f>IF(U1123=0,0,P1123*R1123/U1123)</x:f>
        <x:v>3810.3092783505153</x:v>
      </x:c>
      <x:c r="AA1123" s="18" t="n">
        <x:f>MAX(Y1123,Z1123*'01 Controls'!$E$13)</x:f>
        <x:v>1247.0103092783504</x:v>
      </x:c>
      <x:c r="AB1123" s="18" t="n">
        <x:f>IF(U1123=0,0,N1123*S1123/U1123)</x:f>
        <x:v>1484.5360824742268</x:v>
      </x:c>
      <x:c r="AC1123" s="18" t="n">
        <x:f>IF(U1123=0,0,P1123*S1123/U1123)</x:f>
        <x:v>4536.082474226804</x:v>
      </x:c>
      <x:c r="AD1123" s="18" t="n">
        <x:f>MAX(AB1123,AC1123*'01 Controls'!$E$14)</x:f>
        <x:v>1484.5360824742268</x:v>
      </x:c>
      <x:c r="AE1123" s="18" t="n">
        <x:f>IF(U1123=0,0,N1123*T1123/U1123)</x:f>
        <x:v>148.4536082474227</x:v>
      </x:c>
      <x:c r="AF1123" s="18" t="n">
        <x:f>IF(U1123=0,0,P1123*T1123/U1123)</x:f>
        <x:v>453.60824742268045</x:v>
      </x:c>
      <x:c r="AG1123" s="18" t="n">
        <x:f>MAX(AE1123,AF1123*'01 Controls'!$E$15)</x:f>
        <x:v>148.4536082474227</x:v>
      </x:c>
      <x:c r="AH1123" s="18" t="n">
        <x:f>SUM(V1123,Y1123,AB1123,AE1123)</x:f>
        <x:v>2880</x:v>
      </x:c>
      <x:c r="AI1123" s="18" t="n">
        <x:f>N1123-AH1123</x:f>
        <x:v>0</x:v>
      </x:c>
      <x:c r="AJ1123" s="18" t="n">
        <x:f>V1123*INDEX('07 Mode Capacity'!$P$6:$P$17,MATCH("AIR-"&amp;I1123,'07 Mode Capacity'!$C$6:$C$17,0))</x:f>
        <x:v>0</x:v>
      </x:c>
      <x:c r="AK1123" s="18" t="n">
        <x:f>Y1123*INDEX('07 Mode Capacity'!$P$6:$P$17,MATCH("OCEAN-"&amp;I1123,'07 Mode Capacity'!$C$6:$C$17,0))</x:f>
        <x:v>976.1197384794715</x:v>
      </x:c>
      <x:c r="AL1123" s="18" t="n">
        <x:f>AB1123*INDEX('07 Mode Capacity'!$P$6:$P$17,MATCH("LAND-"&amp;I1123,'07 Mode Capacity'!$C$6:$C$17,0))</x:f>
        <x:v>1061.4584780241653</x:v>
      </x:c>
      <x:c r="AM1123" s="18" t="n">
        <x:f>AE1123*INDEX('07 Mode Capacity'!$P$6:$P$17,MATCH("INLAND-"&amp;I1123,'07 Mode Capacity'!$C$6:$C$17,0))</x:f>
        <x:v>148.4536082474227</x:v>
      </x:c>
      <x:c r="AN1123" s="18" t="n">
        <x:f>SUM(AJ1123:AM1123)</x:f>
        <x:v>2186.0318247510595</x:v>
      </x:c>
      <x:c r="AO1123" s="17" t="n">
        <x:f>IF(N1123=0,1,AN1123/N1123)</x:f>
        <x:v>0.7590388280385624</x:v>
      </x:c>
      <x:c r="AP1123" s="11" t="str">
        <x:f>IF(AO1123&gt;='01 Controls'!$E$16,"PASS","FAIL")</x:f>
        <x:v>FAIL</x:v>
      </x:c>
      <x:c r="AQ1123" s="11" t="str">
        <x:v>UNQUANTIFIED</x:v>
      </x:c>
      <x:c r="AR1123" s="11" t="str">
        <x:v>Position-class planning record; serial item and receiver open</x:v>
      </x:c>
      <x:c r="AS1123" s="26"/>
      <x:c r="AT1123" s="26"/>
    </x:row>
    <x:row r="1124">
      <x:c r="C1124" s="11" t="str">
        <x:v>C3-I-TSG-BLK-08</x:v>
      </x:c>
      <x:c r="D1124" s="11" t="str">
        <x:v>C3</x:v>
      </x:c>
      <x:c r="E1124" s="11" t="str">
        <x:v>Cascadia earthquake</x:v>
      </x:c>
      <x:c r="F1124" s="11" t="str">
        <x:v>I-TSG</x:v>
      </x:c>
      <x:c r="G1124" s="11" t="str">
        <x:v>Thermal safety group</x:v>
      </x:c>
      <x:c r="H1124" s="11" t="str">
        <x:v>BLK-08</x:v>
      </x:c>
      <x:c r="I1124" s="19" t="n">
        <x:v>48</x:v>
      </x:c>
      <x:c r="J1124" s="21" t="n">
        <x:v>8</x:v>
      </x:c>
      <x:c r="K1124" s="18" t="n">
        <x:f>'05 Cargo Register'!K228</x:f>
        <x:v>108</x:v>
      </x:c>
      <x:c r="L1124" s="18" t="n">
        <x:f>'05 Cargo Register'!N228</x:f>
        <x:v>17</x:v>
      </x:c>
      <x:c r="M1124" s="18" t="n">
        <x:f>'05 Cargo Register'!O228</x:f>
        <x:v>867</x:v>
      </x:c>
      <x:c r="N1124" s="18" t="n">
        <x:f>J1124*K1124</x:f>
        <x:v>864</x:v>
      </x:c>
      <x:c r="O1124" s="18" t="n">
        <x:f>J1124*L1124</x:f>
        <x:v>136</x:v>
      </x:c>
      <x:c r="P1124" s="18" t="n">
        <x:f>J1124*M1124</x:f>
        <x:v>6936</x:v>
      </x:c>
      <x:c r="Q1124" s="22" t="n">
        <x:f>'01 Controls'!$E$24*'02 Cargo Classes'!$M$14</x:f>
        <x:v>0.1</x:v>
      </x:c>
      <x:c r="R1124" s="22" t="n">
        <x:f>'01 Controls'!$F$24*'02 Cargo Classes'!$N$14</x:f>
        <x:v>0.27999999999999997</x:v>
      </x:c>
      <x:c r="S1124" s="22" t="n">
        <x:f>'01 Controls'!$G$24*'02 Cargo Classes'!$O$14</x:f>
        <x:v>0.5</x:v>
      </x:c>
      <x:c r="T1124" s="22" t="n">
        <x:f>'01 Controls'!$H$24*'02 Cargo Classes'!$P$14</x:f>
        <x:v>0.025</x:v>
      </x:c>
      <x:c r="U1124" s="22" t="n">
        <x:f>SUM(Q1124:T1124)</x:f>
        <x:v>0.905</x:v>
      </x:c>
      <x:c r="V1124" s="18" t="n">
        <x:f>IF(U1124=0,0,N1124*Q1124/U1124)</x:f>
        <x:v>95.4696132596685</x:v>
      </x:c>
      <x:c r="W1124" s="18" t="n">
        <x:f>IF(U1124=0,0,P1124*Q1124/U1124)</x:f>
        <x:v>766.4088397790056</x:v>
      </x:c>
      <x:c r="X1124" s="18" t="n">
        <x:f>MAX(V1124,W1124*'01 Controls'!$E$12)</x:f>
        <x:v>191.6022099447514</x:v>
      </x:c>
      <x:c r="Y1124" s="18" t="n">
        <x:f>IF(U1124=0,0,N1124*R1124/U1124)</x:f>
        <x:v>267.3149171270718</x:v>
      </x:c>
      <x:c r="Z1124" s="18" t="n">
        <x:f>IF(U1124=0,0,P1124*R1124/U1124)</x:f>
        <x:v>2145.944751381215</x:v>
      </x:c>
      <x:c r="AA1124" s="18" t="n">
        <x:f>MAX(Y1124,Z1124*'01 Controls'!$E$13)</x:f>
        <x:v>321.89171270718225</x:v>
      </x:c>
      <x:c r="AB1124" s="18" t="n">
        <x:f>IF(U1124=0,0,N1124*S1124/U1124)</x:f>
        <x:v>477.34806629834253</x:v>
      </x:c>
      <x:c r="AC1124" s="18" t="n">
        <x:f>IF(U1124=0,0,P1124*S1124/U1124)</x:f>
        <x:v>3832.0441988950274</x:v>
      </x:c>
      <x:c r="AD1124" s="18" t="n">
        <x:f>MAX(AB1124,AC1124*'01 Controls'!$E$14)</x:f>
        <x:v>766.4088397790056</x:v>
      </x:c>
      <x:c r="AE1124" s="18" t="n">
        <x:f>IF(U1124=0,0,N1124*T1124/U1124)</x:f>
        <x:v>23.867403314917127</x:v>
      </x:c>
      <x:c r="AF1124" s="18" t="n">
        <x:f>IF(U1124=0,0,P1124*T1124/U1124)</x:f>
        <x:v>191.6022099447514</x:v>
      </x:c>
      <x:c r="AG1124" s="18" t="n">
        <x:f>MAX(AE1124,AF1124*'01 Controls'!$E$15)</x:f>
        <x:v>34.48839779005525</x:v>
      </x:c>
      <x:c r="AH1124" s="18" t="n">
        <x:f>SUM(V1124,Y1124,AB1124,AE1124)</x:f>
        <x:v>864</x:v>
      </x:c>
      <x:c r="AI1124" s="18" t="n">
        <x:f>N1124-AH1124</x:f>
        <x:v>0</x:v>
      </x:c>
      <x:c r="AJ1124" s="18" t="n">
        <x:f>V1124*INDEX('07 Mode Capacity'!$P$6:$P$17,MATCH("AIR-"&amp;I1124,'07 Mode Capacity'!$C$6:$C$17,0))</x:f>
        <x:v>26.76353687977335</x:v>
      </x:c>
      <x:c r="AK1124" s="18" t="n">
        <x:f>Y1124*INDEX('07 Mode Capacity'!$P$6:$P$17,MATCH("OCEAN-"&amp;I1124,'07 Mode Capacity'!$C$6:$C$17,0))</x:f>
        <x:v>23.426484966382393</x:v>
      </x:c>
      <x:c r="AL1124" s="18" t="n">
        <x:f>AB1124*INDEX('07 Mode Capacity'!$P$6:$P$17,MATCH("LAND-"&amp;I1124,'07 Mode Capacity'!$C$6:$C$17,0))</x:f>
        <x:v>58.25931450860149</x:v>
      </x:c>
      <x:c r="AM1124" s="18" t="n">
        <x:f>AE1124*INDEX('07 Mode Capacity'!$P$6:$P$17,MATCH("INLAND-"&amp;I1124,'07 Mode Capacity'!$C$6:$C$17,0))</x:f>
        <x:v>15.065925250387325</x:v>
      </x:c>
      <x:c r="AN1124" s="18" t="n">
        <x:f>SUM(AJ1124:AM1124)</x:f>
        <x:v>123.51526160514456</x:v>
      </x:c>
      <x:c r="AO1124" s="17" t="n">
        <x:f>IF(N1124=0,1,AN1124/N1124)</x:f>
        <x:v>0.14295747870965805</x:v>
      </x:c>
      <x:c r="AP1124" s="11" t="str">
        <x:f>IF(AO1124&gt;='01 Controls'!$E$16,"PASS","FAIL")</x:f>
        <x:v>FAIL</x:v>
      </x:c>
      <x:c r="AQ1124" s="11" t="str">
        <x:v>UNQUANTIFIED</x:v>
      </x:c>
      <x:c r="AR1124" s="11" t="str">
        <x:v>Position-class planning record; serial item and receiver open</x:v>
      </x:c>
      <x:c r="AS1124" s="26"/>
      <x:c r="AT1124" s="26"/>
    </x:row>
    <x:row r="1125">
      <x:c r="C1125" s="11" t="str">
        <x:v>C3-I-TSG-OOG-80</x:v>
      </x:c>
      <x:c r="D1125" s="11" t="str">
        <x:v>C3</x:v>
      </x:c>
      <x:c r="E1125" s="11" t="str">
        <x:v>Cascadia earthquake</x:v>
      </x:c>
      <x:c r="F1125" s="11" t="str">
        <x:v>I-TSG</x:v>
      </x:c>
      <x:c r="G1125" s="11" t="str">
        <x:v>Thermal safety group</x:v>
      </x:c>
      <x:c r="H1125" s="11" t="str">
        <x:v>OOG-80</x:v>
      </x:c>
      <x:c r="I1125" s="19" t="n">
        <x:v>72</x:v>
      </x:c>
      <x:c r="J1125" s="21" t="n">
        <x:v>8</x:v>
      </x:c>
      <x:c r="K1125" s="18" t="n">
        <x:f>'05 Cargo Register'!K229</x:f>
        <x:v>432</x:v>
      </x:c>
      <x:c r="L1125" s="18" t="n">
        <x:f>'05 Cargo Register'!N229</x:f>
        <x:v>8</x:v>
      </x:c>
      <x:c r="M1125" s="18" t="n">
        <x:f>'05 Cargo Register'!O229</x:f>
        <x:v>1408</x:v>
      </x:c>
      <x:c r="N1125" s="18" t="n">
        <x:f>J1125*K1125</x:f>
        <x:v>3456</x:v>
      </x:c>
      <x:c r="O1125" s="18" t="n">
        <x:f>J1125*L1125</x:f>
        <x:v>64</x:v>
      </x:c>
      <x:c r="P1125" s="18" t="n">
        <x:f>J1125*M1125</x:f>
        <x:v>11264</x:v>
      </x:c>
      <x:c r="Q1125" s="22" t="n">
        <x:f>'01 Controls'!$E$24*'02 Cargo Classes'!$M$15</x:f>
        <x:v>0</x:v>
      </x:c>
      <x:c r="R1125" s="22" t="n">
        <x:f>'01 Controls'!$F$24*'02 Cargo Classes'!$N$15</x:f>
        <x:v>0.7</x:v>
      </x:c>
      <x:c r="S1125" s="22" t="n">
        <x:f>'01 Controls'!$G$24*'02 Cargo Classes'!$O$15</x:f>
        <x:v>0.3</x:v>
      </x:c>
      <x:c r="T1125" s="22" t="n">
        <x:f>'01 Controls'!$H$24*'02 Cargo Classes'!$P$15</x:f>
        <x:v>0.025</x:v>
      </x:c>
      <x:c r="U1125" s="22" t="n">
        <x:f>SUM(Q1125:T1125)</x:f>
        <x:v>1.025</x:v>
      </x:c>
      <x:c r="V1125" s="18" t="n">
        <x:f>IF(U1125=0,0,N1125*Q1125/U1125)</x:f>
        <x:v>0</x:v>
      </x:c>
      <x:c r="W1125" s="18" t="n">
        <x:f>IF(U1125=0,0,P1125*Q1125/U1125)</x:f>
        <x:v>0</x:v>
      </x:c>
      <x:c r="X1125" s="18" t="n">
        <x:f>MAX(V1125,W1125*'01 Controls'!$E$12)</x:f>
        <x:v>0</x:v>
      </x:c>
      <x:c r="Y1125" s="18" t="n">
        <x:f>IF(U1125=0,0,N1125*R1125/U1125)</x:f>
        <x:v>2360.1951219512193</x:v>
      </x:c>
      <x:c r="Z1125" s="18" t="n">
        <x:f>IF(U1125=0,0,P1125*R1125/U1125)</x:f>
        <x:v>7692.487804878048</x:v>
      </x:c>
      <x:c r="AA1125" s="18" t="n">
        <x:f>MAX(Y1125,Z1125*'01 Controls'!$E$13)</x:f>
        <x:v>2360.1951219512193</x:v>
      </x:c>
      <x:c r="AB1125" s="18" t="n">
        <x:f>IF(U1125=0,0,N1125*S1125/U1125)</x:f>
        <x:v>1011.5121951219512</x:v>
      </x:c>
      <x:c r="AC1125" s="18" t="n">
        <x:f>IF(U1125=0,0,P1125*S1125/U1125)</x:f>
        <x:v>3296.7804878048782</x:v>
      </x:c>
      <x:c r="AD1125" s="18" t="n">
        <x:f>MAX(AB1125,AC1125*'01 Controls'!$E$14)</x:f>
        <x:v>1011.5121951219512</x:v>
      </x:c>
      <x:c r="AE1125" s="18" t="n">
        <x:f>IF(U1125=0,0,N1125*T1125/U1125)</x:f>
        <x:v>84.29268292682929</x:v>
      </x:c>
      <x:c r="AF1125" s="18" t="n">
        <x:f>IF(U1125=0,0,P1125*T1125/U1125)</x:f>
        <x:v>274.73170731707324</x:v>
      </x:c>
      <x:c r="AG1125" s="18" t="n">
        <x:f>MAX(AE1125,AF1125*'01 Controls'!$E$15)</x:f>
        <x:v>84.29268292682929</x:v>
      </x:c>
      <x:c r="AH1125" s="18" t="n">
        <x:f>SUM(V1125,Y1125,AB1125,AE1125)</x:f>
        <x:v>3456</x:v>
      </x:c>
      <x:c r="AI1125" s="18" t="n">
        <x:f>N1125-AH1125</x:f>
        <x:v>0</x:v>
      </x:c>
      <x:c r="AJ1125" s="18" t="n">
        <x:f>V1125*INDEX('07 Mode Capacity'!$P$6:$P$17,MATCH("AIR-"&amp;I1125,'07 Mode Capacity'!$C$6:$C$17,0))</x:f>
        <x:v>0</x:v>
      </x:c>
      <x:c r="AK1125" s="18" t="n">
        <x:f>Y1125*INDEX('07 Mode Capacity'!$P$6:$P$17,MATCH("OCEAN-"&amp;I1125,'07 Mode Capacity'!$C$6:$C$17,0))</x:f>
        <x:v>1847.4851635611462</x:v>
      </x:c>
      <x:c r="AL1125" s="18" t="n">
        <x:f>AB1125*INDEX('07 Mode Capacity'!$P$6:$P$17,MATCH("LAND-"&amp;I1125,'07 Mode Capacity'!$C$6:$C$17,0))</x:f>
        <x:v>723.2415620020263</x:v>
      </x:c>
      <x:c r="AM1125" s="18" t="n">
        <x:f>AE1125*INDEX('07 Mode Capacity'!$P$6:$P$17,MATCH("INLAND-"&amp;I1125,'07 Mode Capacity'!$C$6:$C$17,0))</x:f>
        <x:v>84.29268292682929</x:v>
      </x:c>
      <x:c r="AN1125" s="18" t="n">
        <x:f>SUM(AJ1125:AM1125)</x:f>
        <x:v>2655.0194084900018</x:v>
      </x:c>
      <x:c r="AO1125" s="17" t="n">
        <x:f>IF(N1125=0,1,AN1125/N1125)</x:f>
        <x:v>0.7682347825491903</x:v>
      </x:c>
      <x:c r="AP1125" s="11" t="str">
        <x:f>IF(AO1125&gt;='01 Controls'!$E$16,"PASS","FAIL")</x:f>
        <x:v>FAIL</x:v>
      </x:c>
      <x:c r="AQ1125" s="11" t="str">
        <x:v>UNQUANTIFIED</x:v>
      </x:c>
      <x:c r="AR1125" s="11" t="str">
        <x:v>Position-class planning record; serial item and receiver open</x:v>
      </x:c>
      <x:c r="AS1125" s="26"/>
      <x:c r="AT1125" s="26"/>
    </x:row>
    <x:row r="1126">
      <x:c r="C1126" s="11" t="str">
        <x:v>C3-I-URG-APL-45</x:v>
      </x:c>
      <x:c r="D1126" s="11" t="str">
        <x:v>C3</x:v>
      </x:c>
      <x:c r="E1126" s="11" t="str">
        <x:v>Cascadia earthquake</x:v>
      </x:c>
      <x:c r="F1126" s="11" t="str">
        <x:v>I-URG</x:v>
      </x:c>
      <x:c r="G1126" s="11" t="str">
        <x:v>Utility reconstruction group</x:v>
      </x:c>
      <x:c r="H1126" s="11" t="str">
        <x:v>APL-45</x:v>
      </x:c>
      <x:c r="I1126" s="19" t="n">
        <x:v>24</x:v>
      </x:c>
      <x:c r="J1126" s="21" t="n">
        <x:v>12</x:v>
      </x:c>
      <x:c r="K1126" s="18" t="n">
        <x:f>'05 Cargo Register'!K230</x:f>
        <x:v>144</x:v>
      </x:c>
      <x:c r="L1126" s="18" t="n">
        <x:f>'05 Cargo Register'!N230</x:f>
        <x:v>38</x:v>
      </x:c>
      <x:c r="M1126" s="18" t="n">
        <x:f>'05 Cargo Register'!O230</x:f>
        <x:v>285</x:v>
      </x:c>
      <x:c r="N1126" s="18" t="n">
        <x:f>J1126*K1126</x:f>
        <x:v>1728</x:v>
      </x:c>
      <x:c r="O1126" s="18" t="n">
        <x:f>J1126*L1126</x:f>
        <x:v>456</x:v>
      </x:c>
      <x:c r="P1126" s="18" t="n">
        <x:f>J1126*M1126</x:f>
        <x:v>3420</x:v>
      </x:c>
      <x:c r="Q1126" s="22" t="n">
        <x:f>'01 Controls'!$E$24*'02 Cargo Classes'!$M$6</x:f>
        <x:v>0.30000000000000004</x:v>
      </x:c>
      <x:c r="R1126" s="22" t="n">
        <x:f>'01 Controls'!$F$24*'02 Cargo Classes'!$N$6</x:f>
        <x:v>0.13999999999999999</x:v>
      </x:c>
      <x:c r="S1126" s="22" t="n">
        <x:f>'01 Controls'!$G$24*'02 Cargo Classes'!$O$6</x:f>
        <x:v>0.5</x:v>
      </x:c>
      <x:c r="T1126" s="22" t="n">
        <x:f>'01 Controls'!$H$24*'02 Cargo Classes'!$P$6</x:f>
        <x:v>0.015</x:v>
      </x:c>
      <x:c r="U1126" s="22" t="n">
        <x:f>SUM(Q1126:T1126)</x:f>
        <x:v>0.9550000000000001</x:v>
      </x:c>
      <x:c r="V1126" s="18" t="n">
        <x:f>IF(U1126=0,0,N1126*Q1126/U1126)</x:f>
        <x:v>542.8272251308902</x:v>
      </x:c>
      <x:c r="W1126" s="18" t="n">
        <x:f>IF(U1126=0,0,P1126*Q1126/U1126)</x:f>
        <x:v>1074.3455497382201</x:v>
      </x:c>
      <x:c r="X1126" s="18" t="n">
        <x:f>MAX(V1126,W1126*'01 Controls'!$E$12)</x:f>
        <x:v>542.8272251308902</x:v>
      </x:c>
      <x:c r="Y1126" s="18" t="n">
        <x:f>IF(U1126=0,0,N1126*R1126/U1126)</x:f>
        <x:v>253.31937172774866</x:v>
      </x:c>
      <x:c r="Z1126" s="18" t="n">
        <x:f>IF(U1126=0,0,P1126*R1126/U1126)</x:f>
        <x:v>501.3612565445025</x:v>
      </x:c>
      <x:c r="AA1126" s="18" t="n">
        <x:f>MAX(Y1126,Z1126*'01 Controls'!$E$13)</x:f>
        <x:v>253.31937172774866</x:v>
      </x:c>
      <x:c r="AB1126" s="18" t="n">
        <x:f>IF(U1126=0,0,N1126*S1126/U1126)</x:f>
        <x:v>904.7120418848167</x:v>
      </x:c>
      <x:c r="AC1126" s="18" t="n">
        <x:f>IF(U1126=0,0,P1126*S1126/U1126)</x:f>
        <x:v>1790.5759162303664</x:v>
      </x:c>
      <x:c r="AD1126" s="18" t="n">
        <x:f>MAX(AB1126,AC1126*'01 Controls'!$E$14)</x:f>
        <x:v>904.7120418848167</x:v>
      </x:c>
      <x:c r="AE1126" s="18" t="n">
        <x:f>IF(U1126=0,0,N1126*T1126/U1126)</x:f>
        <x:v>27.1413612565445</x:v>
      </x:c>
      <x:c r="AF1126" s="18" t="n">
        <x:f>IF(U1126=0,0,P1126*T1126/U1126)</x:f>
        <x:v>53.71727748691099</x:v>
      </x:c>
      <x:c r="AG1126" s="18" t="n">
        <x:f>MAX(AE1126,AF1126*'01 Controls'!$E$15)</x:f>
        <x:v>27.1413612565445</x:v>
      </x:c>
      <x:c r="AH1126" s="18" t="n">
        <x:f>SUM(V1126,Y1126,AB1126,AE1126)</x:f>
        <x:v>1728</x:v>
      </x:c>
      <x:c r="AI1126" s="18" t="n">
        <x:f>N1126-AH1126</x:f>
        <x:v>0</x:v>
      </x:c>
      <x:c r="AJ1126" s="18" t="n">
        <x:f>V1126*INDEX('07 Mode Capacity'!$P$6:$P$17,MATCH("AIR-"&amp;I1126,'07 Mode Capacity'!$C$6:$C$17,0))</x:f>
        <x:v>110.14728038499473</x:v>
      </x:c>
      <x:c r="AK1126" s="18" t="n">
        <x:f>Y1126*INDEX('07 Mode Capacity'!$P$6:$P$17,MATCH("OCEAN-"&amp;I1126,'07 Mode Capacity'!$C$6:$C$17,0))</x:f>
        <x:v>38.02046361643898</x:v>
      </x:c>
      <x:c r="AL1126" s="18" t="n">
        <x:f>AB1126*INDEX('07 Mode Capacity'!$P$6:$P$17,MATCH("LAND-"&amp;I1126,'07 Mode Capacity'!$C$6:$C$17,0))</x:f>
        <x:v>346.0531922006307</x:v>
      </x:c>
      <x:c r="AM1126" s="18" t="n">
        <x:f>AE1126*INDEX('07 Mode Capacity'!$P$6:$P$17,MATCH("INLAND-"&amp;I1126,'07 Mode Capacity'!$C$6:$C$17,0))</x:f>
        <x:v>27.1413612565445</x:v>
      </x:c>
      <x:c r="AN1126" s="18" t="n">
        <x:f>SUM(AJ1126:AM1126)</x:f>
        <x:v>521.362297458609</x:v>
      </x:c>
      <x:c r="AO1126" s="17" t="n">
        <x:f>IF(N1126=0,1,AN1126/N1126)</x:f>
        <x:v>0.3017142925107691</x:v>
      </x:c>
      <x:c r="AP1126" s="11" t="str">
        <x:f>IF(AO1126&gt;='01 Controls'!$E$16,"PASS","FAIL")</x:f>
        <x:v>FAIL</x:v>
      </x:c>
      <x:c r="AQ1126" s="11" t="str">
        <x:v>UNQUANTIFIED</x:v>
      </x:c>
      <x:c r="AR1126" s="11" t="str">
        <x:v>Position-class planning record; serial item and receiver open</x:v>
      </x:c>
      <x:c r="AS1126" s="26"/>
      <x:c r="AT1126" s="26"/>
    </x:row>
    <x:row r="1127">
      <x:c r="C1127" s="11" t="str">
        <x:v>C3-I-URG-ISO-18</x:v>
      </x:c>
      <x:c r="D1127" s="11" t="str">
        <x:v>C3</x:v>
      </x:c>
      <x:c r="E1127" s="11" t="str">
        <x:v>Cascadia earthquake</x:v>
      </x:c>
      <x:c r="F1127" s="11" t="str">
        <x:v>I-URG</x:v>
      </x:c>
      <x:c r="G1127" s="11" t="str">
        <x:v>Utility reconstruction group</x:v>
      </x:c>
      <x:c r="H1127" s="11" t="str">
        <x:v>ISO-18</x:v>
      </x:c>
      <x:c r="I1127" s="19" t="n">
        <x:v>48</x:v>
      </x:c>
      <x:c r="J1127" s="21" t="n">
        <x:v>12</x:v>
      </x:c>
      <x:c r="K1127" s="18" t="n">
        <x:f>'05 Cargo Register'!K231</x:f>
        <x:v>432</x:v>
      </x:c>
      <x:c r="L1127" s="18" t="n">
        <x:f>'05 Cargo Register'!N231</x:f>
        <x:v>29</x:v>
      </x:c>
      <x:c r="M1127" s="18" t="n">
        <x:f>'05 Cargo Register'!O231</x:f>
        <x:v>765.6</x:v>
      </x:c>
      <x:c r="N1127" s="18" t="n">
        <x:f>J1127*K1127</x:f>
        <x:v>5184</x:v>
      </x:c>
      <x:c r="O1127" s="18" t="n">
        <x:f>J1127*L1127</x:f>
        <x:v>348</x:v>
      </x:c>
      <x:c r="P1127" s="18" t="n">
        <x:f>J1127*M1127</x:f>
        <x:v>9187.2</x:v>
      </x:c>
      <x:c r="Q1127" s="22" t="n">
        <x:f>'01 Controls'!$E$24*'02 Cargo Classes'!$M$7</x:f>
        <x:v>0.020000000000000004</x:v>
      </x:c>
      <x:c r="R1127" s="22" t="n">
        <x:f>'01 Controls'!$F$24*'02 Cargo Classes'!$N$7</x:f>
        <x:v>0.35</x:v>
      </x:c>
      <x:c r="S1127" s="22" t="n">
        <x:f>'01 Controls'!$G$24*'02 Cargo Classes'!$O$7</x:f>
        <x:v>0.6</x:v>
      </x:c>
      <x:c r="T1127" s="22" t="n">
        <x:f>'01 Controls'!$H$24*'02 Cargo Classes'!$P$7</x:f>
        <x:v>0.04000000000000001</x:v>
      </x:c>
      <x:c r="U1127" s="22" t="n">
        <x:f>SUM(Q1127:T1127)</x:f>
        <x:v>1.01</x:v>
      </x:c>
      <x:c r="V1127" s="18" t="n">
        <x:f>IF(U1127=0,0,N1127*Q1127/U1127)</x:f>
        <x:v>102.65346534653467</x:v>
      </x:c>
      <x:c r="W1127" s="18" t="n">
        <x:f>IF(U1127=0,0,P1127*Q1127/U1127)</x:f>
        <x:v>181.92475247524757</x:v>
      </x:c>
      <x:c r="X1127" s="18" t="n">
        <x:f>MAX(V1127,W1127*'01 Controls'!$E$12)</x:f>
        <x:v>102.65346534653467</x:v>
      </x:c>
      <x:c r="Y1127" s="18" t="n">
        <x:f>IF(U1127=0,0,N1127*R1127/U1127)</x:f>
        <x:v>1796.4356435643563</x:v>
      </x:c>
      <x:c r="Z1127" s="18" t="n">
        <x:f>IF(U1127=0,0,P1127*R1127/U1127)</x:f>
        <x:v>3183.6831683168316</x:v>
      </x:c>
      <x:c r="AA1127" s="18" t="n">
        <x:f>MAX(Y1127,Z1127*'01 Controls'!$E$13)</x:f>
        <x:v>1796.4356435643563</x:v>
      </x:c>
      <x:c r="AB1127" s="18" t="n">
        <x:f>IF(U1127=0,0,N1127*S1127/U1127)</x:f>
        <x:v>3079.60396039604</x:v>
      </x:c>
      <x:c r="AC1127" s="18" t="n">
        <x:f>IF(U1127=0,0,P1127*S1127/U1127)</x:f>
        <x:v>5457.742574257426</x:v>
      </x:c>
      <x:c r="AD1127" s="18" t="n">
        <x:f>MAX(AB1127,AC1127*'01 Controls'!$E$14)</x:f>
        <x:v>3079.60396039604</x:v>
      </x:c>
      <x:c r="AE1127" s="18" t="n">
        <x:f>IF(U1127=0,0,N1127*T1127/U1127)</x:f>
        <x:v>205.30693069306935</x:v>
      </x:c>
      <x:c r="AF1127" s="18" t="n">
        <x:f>IF(U1127=0,0,P1127*T1127/U1127)</x:f>
        <x:v>363.84950495049515</x:v>
      </x:c>
      <x:c r="AG1127" s="18" t="n">
        <x:f>MAX(AE1127,AF1127*'01 Controls'!$E$15)</x:f>
        <x:v>205.30693069306935</x:v>
      </x:c>
      <x:c r="AH1127" s="18" t="n">
        <x:f>SUM(V1127,Y1127,AB1127,AE1127)</x:f>
        <x:v>5184</x:v>
      </x:c>
      <x:c r="AI1127" s="18" t="n">
        <x:f>N1127-AH1127</x:f>
        <x:v>0</x:v>
      </x:c>
      <x:c r="AJ1127" s="18" t="n">
        <x:f>V1127*INDEX('07 Mode Capacity'!$P$6:$P$17,MATCH("AIR-"&amp;I1127,'07 Mode Capacity'!$C$6:$C$17,0))</x:f>
        <x:v>28.777426783597885</x:v>
      </x:c>
      <x:c r="AK1127" s="18" t="n">
        <x:f>Y1127*INDEX('07 Mode Capacity'!$P$6:$P$17,MATCH("OCEAN-"&amp;I1127,'07 Mode Capacity'!$C$6:$C$17,0))</x:f>
        <x:v>157.43293733596087</x:v>
      </x:c>
      <x:c r="AL1127" s="18" t="n">
        <x:f>AB1127*INDEX('07 Mode Capacity'!$P$6:$P$17,MATCH("LAND-"&amp;I1127,'07 Mode Capacity'!$C$6:$C$17,0))</x:f>
        <x:v>375.85910231489834</x:v>
      </x:c>
      <x:c r="AM1127" s="18" t="n">
        <x:f>AE1127*INDEX('07 Mode Capacity'!$P$6:$P$17,MATCH("INLAND-"&amp;I1127,'07 Mode Capacity'!$C$6:$C$17,0))</x:f>
        <x:v>129.59679066867832</x:v>
      </x:c>
      <x:c r="AN1127" s="18" t="n">
        <x:f>SUM(AJ1127:AM1127)</x:f>
        <x:v>691.6662571031354</x:v>
      </x:c>
      <x:c r="AO1127" s="17" t="n">
        <x:f>IF(N1127=0,1,AN1127/N1127)</x:f>
        <x:v>0.1334232749041542</x:v>
      </x:c>
      <x:c r="AP1127" s="11" t="str">
        <x:f>IF(AO1127&gt;='01 Controls'!$E$16,"PASS","FAIL")</x:f>
        <x:v>FAIL</x:v>
      </x:c>
      <x:c r="AQ1127" s="11" t="str">
        <x:v>UNQUANTIFIED</x:v>
      </x:c>
      <x:c r="AR1127" s="11" t="str">
        <x:v>Position-class planning record; serial item and receiver open</x:v>
      </x:c>
      <x:c r="AS1127" s="26"/>
      <x:c r="AT1127" s="26"/>
    </x:row>
    <x:row r="1128">
      <x:c r="C1128" s="11" t="str">
        <x:v>C3-I-URG-COL-12</x:v>
      </x:c>
      <x:c r="D1128" s="11" t="str">
        <x:v>C3</x:v>
      </x:c>
      <x:c r="E1128" s="11" t="str">
        <x:v>Cascadia earthquake</x:v>
      </x:c>
      <x:c r="F1128" s="11" t="str">
        <x:v>I-URG</x:v>
      </x:c>
      <x:c r="G1128" s="11" t="str">
        <x:v>Utility reconstruction group</x:v>
      </x:c>
      <x:c r="H1128" s="11" t="str">
        <x:v>COL-12</x:v>
      </x:c>
      <x:c r="I1128" s="19" t="n">
        <x:v>24</x:v>
      </x:c>
      <x:c r="J1128" s="21" t="n">
        <x:v>12</x:v>
      </x:c>
      <x:c r="K1128" s="18" t="n">
        <x:f>'05 Cargo Register'!K232</x:f>
        <x:v>72</x:v>
      </x:c>
      <x:c r="L1128" s="18" t="n">
        <x:f>'05 Cargo Register'!N232</x:f>
        <x:v>8</x:v>
      </x:c>
      <x:c r="M1128" s="18" t="n">
        <x:f>'05 Cargo Register'!O232</x:f>
        <x:v>211.20000000000002</x:v>
      </x:c>
      <x:c r="N1128" s="18" t="n">
        <x:f>J1128*K1128</x:f>
        <x:v>864</x:v>
      </x:c>
      <x:c r="O1128" s="18" t="n">
        <x:f>J1128*L1128</x:f>
        <x:v>96</x:v>
      </x:c>
      <x:c r="P1128" s="18" t="n">
        <x:f>J1128*M1128</x:f>
        <x:v>2534.4</x:v>
      </x:c>
      <x:c r="Q1128" s="22" t="n">
        <x:f>'01 Controls'!$E$24*'02 Cargo Classes'!$M$8</x:f>
        <x:v>0.2</x:v>
      </x:c>
      <x:c r="R1128" s="22" t="n">
        <x:f>'01 Controls'!$F$24*'02 Cargo Classes'!$N$8</x:f>
        <x:v>0.24499999999999997</x:v>
      </x:c>
      <x:c r="S1128" s="22" t="n">
        <x:f>'01 Controls'!$G$24*'02 Cargo Classes'!$O$8</x:f>
        <x:v>0.6</x:v>
      </x:c>
      <x:c r="T1128" s="22" t="n">
        <x:f>'01 Controls'!$H$24*'02 Cargo Classes'!$P$8</x:f>
        <x:v>0.010000000000000002</x:v>
      </x:c>
      <x:c r="U1128" s="22" t="n">
        <x:f>SUM(Q1128:T1128)</x:f>
        <x:v>1.055</x:v>
      </x:c>
      <x:c r="V1128" s="18" t="n">
        <x:f>IF(U1128=0,0,N1128*Q1128/U1128)</x:f>
        <x:v>163.7914691943128</x:v>
      </x:c>
      <x:c r="W1128" s="18" t="n">
        <x:f>IF(U1128=0,0,P1128*Q1128/U1128)</x:f>
        <x:v>480.4549763033176</x:v>
      </x:c>
      <x:c r="X1128" s="18" t="n">
        <x:f>MAX(V1128,W1128*'01 Controls'!$E$12)</x:f>
        <x:v>163.7914691943128</x:v>
      </x:c>
      <x:c r="Y1128" s="18" t="n">
        <x:f>IF(U1128=0,0,N1128*R1128/U1128)</x:f>
        <x:v>200.64454976303315</x:v>
      </x:c>
      <x:c r="Z1128" s="18" t="n">
        <x:f>IF(U1128=0,0,P1128*R1128/U1128)</x:f>
        <x:v>588.557345971564</x:v>
      </x:c>
      <x:c r="AA1128" s="18" t="n">
        <x:f>MAX(Y1128,Z1128*'01 Controls'!$E$13)</x:f>
        <x:v>200.64454976303315</x:v>
      </x:c>
      <x:c r="AB1128" s="18" t="n">
        <x:f>IF(U1128=0,0,N1128*S1128/U1128)</x:f>
        <x:v>491.3744075829384</x:v>
      </x:c>
      <x:c r="AC1128" s="18" t="n">
        <x:f>IF(U1128=0,0,P1128*S1128/U1128)</x:f>
        <x:v>1441.3649289099528</x:v>
      </x:c>
      <x:c r="AD1128" s="18" t="n">
        <x:f>MAX(AB1128,AC1128*'01 Controls'!$E$14)</x:f>
        <x:v>491.3744075829384</x:v>
      </x:c>
      <x:c r="AE1128" s="18" t="n">
        <x:f>IF(U1128=0,0,N1128*T1128/U1128)</x:f>
        <x:v>8.189573459715643</x:v>
      </x:c>
      <x:c r="AF1128" s="18" t="n">
        <x:f>IF(U1128=0,0,P1128*T1128/U1128)</x:f>
        <x:v>24.022748815165883</x:v>
      </x:c>
      <x:c r="AG1128" s="18" t="n">
        <x:f>MAX(AE1128,AF1128*'01 Controls'!$E$15)</x:f>
        <x:v>8.189573459715643</x:v>
      </x:c>
      <x:c r="AH1128" s="18" t="n">
        <x:f>SUM(V1128,Y1128,AB1128,AE1128)</x:f>
        <x:v>864</x:v>
      </x:c>
      <x:c r="AI1128" s="18" t="n">
        <x:f>N1128-AH1128</x:f>
        <x:v>0</x:v>
      </x:c>
      <x:c r="AJ1128" s="18" t="n">
        <x:f>V1128*INDEX('07 Mode Capacity'!$P$6:$P$17,MATCH("AIR-"&amp;I1128,'07 Mode Capacity'!$C$6:$C$17,0))</x:f>
        <x:v>33.235593291522896</x:v>
      </x:c>
      <x:c r="AK1128" s="18" t="n">
        <x:f>Y1128*INDEX('07 Mode Capacity'!$P$6:$P$17,MATCH("OCEAN-"&amp;I1128,'07 Mode Capacity'!$C$6:$C$17,0))</x:f>
        <x:v>30.114549677238696</x:v>
      </x:c>
      <x:c r="AL1128" s="18" t="n">
        <x:f>AB1128*INDEX('07 Mode Capacity'!$P$6:$P$17,MATCH("LAND-"&amp;I1128,'07 Mode Capacity'!$C$6:$C$17,0))</x:f>
        <x:v>187.95116505304398</x:v>
      </x:c>
      <x:c r="AM1128" s="18" t="n">
        <x:f>AE1128*INDEX('07 Mode Capacity'!$P$6:$P$17,MATCH("INLAND-"&amp;I1128,'07 Mode Capacity'!$C$6:$C$17,0))</x:f>
        <x:v>8.189573459715643</x:v>
      </x:c>
      <x:c r="AN1128" s="18" t="n">
        <x:f>SUM(AJ1128:AM1128)</x:f>
        <x:v>259.4908814815212</x:v>
      </x:c>
      <x:c r="AO1128" s="17" t="n">
        <x:f>IF(N1128=0,1,AN1128/N1128)</x:f>
        <x:v>0.30033666838139034</x:v>
      </x:c>
      <x:c r="AP1128" s="11" t="str">
        <x:f>IF(AO1128&gt;='01 Controls'!$E$16,"PASS","FAIL")</x:f>
        <x:v>FAIL</x:v>
      </x:c>
      <x:c r="AQ1128" s="11" t="str">
        <x:v>UNQUANTIFIED</x:v>
      </x:c>
      <x:c r="AR1128" s="11" t="str">
        <x:v>Position-class planning record; serial item and receiver open</x:v>
      </x:c>
      <x:c r="AS1128" s="26"/>
      <x:c r="AT1128" s="26"/>
    </x:row>
    <x:row r="1129">
      <x:c r="C1129" s="11" t="str">
        <x:v>C3-I-URG-BAT-22</x:v>
      </x:c>
      <x:c r="D1129" s="11" t="str">
        <x:v>C3</x:v>
      </x:c>
      <x:c r="E1129" s="11" t="str">
        <x:v>Cascadia earthquake</x:v>
      </x:c>
      <x:c r="F1129" s="11" t="str">
        <x:v>I-URG</x:v>
      </x:c>
      <x:c r="G1129" s="11" t="str">
        <x:v>Utility reconstruction group</x:v>
      </x:c>
      <x:c r="H1129" s="11" t="str">
        <x:v>BAT-22</x:v>
      </x:c>
      <x:c r="I1129" s="19" t="n">
        <x:v>48</x:v>
      </x:c>
      <x:c r="J1129" s="21" t="n">
        <x:v>12</x:v>
      </x:c>
      <x:c r="K1129" s="18" t="n">
        <x:f>'05 Cargo Register'!K233</x:f>
        <x:v>540</x:v>
      </x:c>
      <x:c r="L1129" s="18" t="n">
        <x:f>'05 Cargo Register'!N233</x:f>
        <x:v>31</x:v>
      </x:c>
      <x:c r="M1129" s="18" t="n">
        <x:f>'05 Cargo Register'!O233</x:f>
        <x:v>818.4000000000001</x:v>
      </x:c>
      <x:c r="N1129" s="18" t="n">
        <x:f>J1129*K1129</x:f>
        <x:v>6480</x:v>
      </x:c>
      <x:c r="O1129" s="18" t="n">
        <x:f>J1129*L1129</x:f>
        <x:v>372</x:v>
      </x:c>
      <x:c r="P1129" s="18" t="n">
        <x:f>J1129*M1129</x:f>
        <x:v>9820.800000000001</x:v>
      </x:c>
      <x:c r="Q1129" s="22" t="n">
        <x:f>'01 Controls'!$E$24*'02 Cargo Classes'!$M$9</x:f>
        <x:v>0</x:v>
      </x:c>
      <x:c r="R1129" s="22" t="n">
        <x:f>'01 Controls'!$F$24*'02 Cargo Classes'!$N$9</x:f>
        <x:v>0.35</x:v>
      </x:c>
      <x:c r="S1129" s="22" t="n">
        <x:f>'01 Controls'!$G$24*'02 Cargo Classes'!$O$9</x:f>
        <x:v>0.5</x:v>
      </x:c>
      <x:c r="T1129" s="22" t="n">
        <x:f>'01 Controls'!$H$24*'02 Cargo Classes'!$P$9</x:f>
        <x:v>0.025</x:v>
      </x:c>
      <x:c r="U1129" s="22" t="n">
        <x:f>SUM(Q1129:T1129)</x:f>
        <x:v>0.875</x:v>
      </x:c>
      <x:c r="V1129" s="18" t="n">
        <x:f>IF(U1129=0,0,N1129*Q1129/U1129)</x:f>
        <x:v>0</x:v>
      </x:c>
      <x:c r="W1129" s="18" t="n">
        <x:f>IF(U1129=0,0,P1129*Q1129/U1129)</x:f>
        <x:v>0</x:v>
      </x:c>
      <x:c r="X1129" s="18" t="n">
        <x:f>MAX(V1129,W1129*'01 Controls'!$E$12)</x:f>
        <x:v>0</x:v>
      </x:c>
      <x:c r="Y1129" s="18" t="n">
        <x:f>IF(U1129=0,0,N1129*R1129/U1129)</x:f>
        <x:v>2592</x:v>
      </x:c>
      <x:c r="Z1129" s="18" t="n">
        <x:f>IF(U1129=0,0,P1129*R1129/U1129)</x:f>
        <x:v>3928.32</x:v>
      </x:c>
      <x:c r="AA1129" s="18" t="n">
        <x:f>MAX(Y1129,Z1129*'01 Controls'!$E$13)</x:f>
        <x:v>2592</x:v>
      </x:c>
      <x:c r="AB1129" s="18" t="n">
        <x:f>IF(U1129=0,0,N1129*S1129/U1129)</x:f>
        <x:v>3702.8571428571427</x:v>
      </x:c>
      <x:c r="AC1129" s="18" t="n">
        <x:f>IF(U1129=0,0,P1129*S1129/U1129)</x:f>
        <x:v>5611.885714285715</x:v>
      </x:c>
      <x:c r="AD1129" s="18" t="n">
        <x:f>MAX(AB1129,AC1129*'01 Controls'!$E$14)</x:f>
        <x:v>3702.8571428571427</x:v>
      </x:c>
      <x:c r="AE1129" s="18" t="n">
        <x:f>IF(U1129=0,0,N1129*T1129/U1129)</x:f>
        <x:v>185.14285714285714</x:v>
      </x:c>
      <x:c r="AF1129" s="18" t="n">
        <x:f>IF(U1129=0,0,P1129*T1129/U1129)</x:f>
        <x:v>280.5942857142858</x:v>
      </x:c>
      <x:c r="AG1129" s="18" t="n">
        <x:f>MAX(AE1129,AF1129*'01 Controls'!$E$15)</x:f>
        <x:v>185.14285714285714</x:v>
      </x:c>
      <x:c r="AH1129" s="18" t="n">
        <x:f>SUM(V1129,Y1129,AB1129,AE1129)</x:f>
        <x:v>6480</x:v>
      </x:c>
      <x:c r="AI1129" s="18" t="n">
        <x:f>N1129-AH1129</x:f>
        <x:v>0</x:v>
      </x:c>
      <x:c r="AJ1129" s="18" t="n">
        <x:f>V1129*INDEX('07 Mode Capacity'!$P$6:$P$17,MATCH("AIR-"&amp;I1129,'07 Mode Capacity'!$C$6:$C$17,0))</x:f>
        <x:v>0</x:v>
      </x:c>
      <x:c r="AK1129" s="18" t="n">
        <x:f>Y1129*INDEX('07 Mode Capacity'!$P$6:$P$17,MATCH("OCEAN-"&amp;I1129,'07 Mode Capacity'!$C$6:$C$17,0))</x:f>
        <x:v>227.15323815617214</x:v>
      </x:c>
      <x:c r="AL1129" s="18" t="n">
        <x:f>AB1129*INDEX('07 Mode Capacity'!$P$6:$P$17,MATCH("LAND-"&amp;I1129,'07 Mode Capacity'!$C$6:$C$17,0))</x:f>
        <x:v>451.9258254024372</x:v>
      </x:c>
      <x:c r="AM1129" s="18" t="n">
        <x:f>AE1129*INDEX('07 Mode Capacity'!$P$6:$P$17,MATCH("INLAND-"&amp;I1129,'07 Mode Capacity'!$C$6:$C$17,0))</x:f>
        <x:v>116.86853444229025</x:v>
      </x:c>
      <x:c r="AN1129" s="18" t="n">
        <x:f>SUM(AJ1129:AM1129)</x:f>
        <x:v>795.9475980008997</x:v>
      </x:c>
      <x:c r="AO1129" s="17" t="n">
        <x:f>IF(N1129=0,1,AN1129/N1129)</x:f>
        <x:v>0.12283141944458328</x:v>
      </x:c>
      <x:c r="AP1129" s="11" t="str">
        <x:f>IF(AO1129&gt;='01 Controls'!$E$16,"PASS","FAIL")</x:f>
        <x:v>FAIL</x:v>
      </x:c>
      <x:c r="AQ1129" s="11" t="str">
        <x:v>UNQUANTIFIED</x:v>
      </x:c>
      <x:c r="AR1129" s="11" t="str">
        <x:v>Position-class planning record; serial item and receiver open</x:v>
      </x:c>
      <x:c r="AS1129" s="26"/>
      <x:c r="AT1129" s="26"/>
    </x:row>
    <x:row r="1130">
      <x:c r="C1130" s="11" t="str">
        <x:v>C3-I-URG-TNK-20</x:v>
      </x:c>
      <x:c r="D1130" s="11" t="str">
        <x:v>C3</x:v>
      </x:c>
      <x:c r="E1130" s="11" t="str">
        <x:v>Cascadia earthquake</x:v>
      </x:c>
      <x:c r="F1130" s="11" t="str">
        <x:v>I-URG</x:v>
      </x:c>
      <x:c r="G1130" s="11" t="str">
        <x:v>Utility reconstruction group</x:v>
      </x:c>
      <x:c r="H1130" s="11" t="str">
        <x:v>TNK-20</x:v>
      </x:c>
      <x:c r="I1130" s="19" t="n">
        <x:v>48</x:v>
      </x:c>
      <x:c r="J1130" s="21" t="n">
        <x:v>12</x:v>
      </x:c>
      <x:c r="K1130" s="18" t="n">
        <x:f>'05 Cargo Register'!K234</x:f>
        <x:v>432</x:v>
      </x:c>
      <x:c r="L1130" s="18" t="n">
        <x:f>'05 Cargo Register'!N234</x:f>
        <x:v>26</x:v>
      </x:c>
      <x:c r="M1130" s="18" t="n">
        <x:f>'05 Cargo Register'!O234</x:f>
        <x:v>552.5</x:v>
      </x:c>
      <x:c r="N1130" s="18" t="n">
        <x:f>J1130*K1130</x:f>
        <x:v>5184</x:v>
      </x:c>
      <x:c r="O1130" s="18" t="n">
        <x:f>J1130*L1130</x:f>
        <x:v>312</x:v>
      </x:c>
      <x:c r="P1130" s="18" t="n">
        <x:f>J1130*M1130</x:f>
        <x:v>6630</x:v>
      </x:c>
      <x:c r="Q1130" s="22" t="n">
        <x:f>'01 Controls'!$E$24*'02 Cargo Classes'!$M$10</x:f>
        <x:v>0</x:v>
      </x:c>
      <x:c r="R1130" s="22" t="n">
        <x:f>'01 Controls'!$F$24*'02 Cargo Classes'!$N$10</x:f>
        <x:v>0.42</x:v>
      </x:c>
      <x:c r="S1130" s="22" t="n">
        <x:f>'01 Controls'!$G$24*'02 Cargo Classes'!$O$10</x:f>
        <x:v>0.5</x:v>
      </x:c>
      <x:c r="T1130" s="22" t="n">
        <x:f>'01 Controls'!$H$24*'02 Cargo Classes'!$P$10</x:f>
        <x:v>0.05</x:v>
      </x:c>
      <x:c r="U1130" s="22" t="n">
        <x:f>SUM(Q1130:T1130)</x:f>
        <x:v>0.97</x:v>
      </x:c>
      <x:c r="V1130" s="18" t="n">
        <x:f>IF(U1130=0,0,N1130*Q1130/U1130)</x:f>
        <x:v>0</x:v>
      </x:c>
      <x:c r="W1130" s="18" t="n">
        <x:f>IF(U1130=0,0,P1130*Q1130/U1130)</x:f>
        <x:v>0</x:v>
      </x:c>
      <x:c r="X1130" s="18" t="n">
        <x:f>MAX(V1130,W1130*'01 Controls'!$E$12)</x:f>
        <x:v>0</x:v>
      </x:c>
      <x:c r="Y1130" s="18" t="n">
        <x:f>IF(U1130=0,0,N1130*R1130/U1130)</x:f>
        <x:v>2244.6185567010307</x:v>
      </x:c>
      <x:c r="Z1130" s="18" t="n">
        <x:f>IF(U1130=0,0,P1130*R1130/U1130)</x:f>
        <x:v>2870.721649484536</x:v>
      </x:c>
      <x:c r="AA1130" s="18" t="n">
        <x:f>MAX(Y1130,Z1130*'01 Controls'!$E$13)</x:f>
        <x:v>2244.6185567010307</x:v>
      </x:c>
      <x:c r="AB1130" s="18" t="n">
        <x:f>IF(U1130=0,0,N1130*S1130/U1130)</x:f>
        <x:v>2672.1649484536083</x:v>
      </x:c>
      <x:c r="AC1130" s="18" t="n">
        <x:f>IF(U1130=0,0,P1130*S1130/U1130)</x:f>
        <x:v>3417.5257731958764</x:v>
      </x:c>
      <x:c r="AD1130" s="18" t="n">
        <x:f>MAX(AB1130,AC1130*'01 Controls'!$E$14)</x:f>
        <x:v>2672.1649484536083</x:v>
      </x:c>
      <x:c r="AE1130" s="18" t="n">
        <x:f>IF(U1130=0,0,N1130*T1130/U1130)</x:f>
        <x:v>267.21649484536084</x:v>
      </x:c>
      <x:c r="AF1130" s="18" t="n">
        <x:f>IF(U1130=0,0,P1130*T1130/U1130)</x:f>
        <x:v>341.75257731958766</x:v>
      </x:c>
      <x:c r="AG1130" s="18" t="n">
        <x:f>MAX(AE1130,AF1130*'01 Controls'!$E$15)</x:f>
        <x:v>267.21649484536084</x:v>
      </x:c>
      <x:c r="AH1130" s="18" t="n">
        <x:f>SUM(V1130,Y1130,AB1130,AE1130)</x:f>
        <x:v>5184</x:v>
      </x:c>
      <x:c r="AI1130" s="18" t="n">
        <x:f>N1130-AH1130</x:f>
        <x:v>0</x:v>
      </x:c>
      <x:c r="AJ1130" s="18" t="n">
        <x:f>V1130*INDEX('07 Mode Capacity'!$P$6:$P$17,MATCH("AIR-"&amp;I1130,'07 Mode Capacity'!$C$6:$C$17,0))</x:f>
        <x:v>0</x:v>
      </x:c>
      <x:c r="AK1130" s="18" t="n">
        <x:f>Y1130*INDEX('07 Mode Capacity'!$P$6:$P$17,MATCH("OCEAN-"&amp;I1130,'07 Mode Capacity'!$C$6:$C$17,0))</x:f>
        <x:v>196.71002067132432</x:v>
      </x:c>
      <x:c r="AL1130" s="18" t="n">
        <x:f>AB1130*INDEX('07 Mode Capacity'!$P$6:$P$17,MATCH("LAND-"&amp;I1130,'07 Mode Capacity'!$C$6:$C$17,0))</x:f>
        <x:v>326.13203895021246</x:v>
      </x:c>
      <x:c r="AM1130" s="18" t="n">
        <x:f>AE1130*INDEX('07 Mode Capacity'!$P$6:$P$17,MATCH("INLAND-"&amp;I1130,'07 Mode Capacity'!$C$6:$C$17,0))</x:f>
        <x:v>168.67623527753233</x:v>
      </x:c>
      <x:c r="AN1130" s="18" t="n">
        <x:f>SUM(AJ1130:AM1130)</x:f>
        <x:v>691.5182948990691</x:v>
      </x:c>
      <x:c r="AO1130" s="17" t="n">
        <x:f>IF(N1130=0,1,AN1130/N1130)</x:f>
        <x:v>0.13339473281232042</x:v>
      </x:c>
      <x:c r="AP1130" s="11" t="str">
        <x:f>IF(AO1130&gt;='01 Controls'!$E$16,"PASS","FAIL")</x:f>
        <x:v>FAIL</x:v>
      </x:c>
      <x:c r="AQ1130" s="11" t="str">
        <x:v>UNQUANTIFIED</x:v>
      </x:c>
      <x:c r="AR1130" s="11" t="str">
        <x:v>Position-class planning record; serial item and receiver open</x:v>
      </x:c>
      <x:c r="AS1130" s="26"/>
      <x:c r="AT1130" s="26"/>
    </x:row>
    <x:row r="1131">
      <x:c r="C1131" s="11" t="str">
        <x:v>C3-I-URG-FLR-24</x:v>
      </x:c>
      <x:c r="D1131" s="11" t="str">
        <x:v>C3</x:v>
      </x:c>
      <x:c r="E1131" s="11" t="str">
        <x:v>Cascadia earthquake</x:v>
      </x:c>
      <x:c r="F1131" s="11" t="str">
        <x:v>I-URG</x:v>
      </x:c>
      <x:c r="G1131" s="11" t="str">
        <x:v>Utility reconstruction group</x:v>
      </x:c>
      <x:c r="H1131" s="11" t="str">
        <x:v>FLR-24</x:v>
      </x:c>
      <x:c r="I1131" s="19" t="n">
        <x:v>48</x:v>
      </x:c>
      <x:c r="J1131" s="21" t="n">
        <x:v>12</x:v>
      </x:c>
      <x:c r="K1131" s="18" t="n">
        <x:f>'05 Cargo Register'!K235</x:f>
        <x:v>648</x:v>
      </x:c>
      <x:c r="L1131" s="18" t="n">
        <x:f>'05 Cargo Register'!N235</x:f>
        <x:v>32</x:v>
      </x:c>
      <x:c r="M1131" s="18" t="n">
        <x:f>'05 Cargo Register'!O235</x:f>
        <x:v>1024</x:v>
      </x:c>
      <x:c r="N1131" s="18" t="n">
        <x:f>J1131*K1131</x:f>
        <x:v>7776</x:v>
      </x:c>
      <x:c r="O1131" s="18" t="n">
        <x:f>J1131*L1131</x:f>
        <x:v>384</x:v>
      </x:c>
      <x:c r="P1131" s="18" t="n">
        <x:f>J1131*M1131</x:f>
        <x:v>12288</x:v>
      </x:c>
      <x:c r="Q1131" s="22" t="n">
        <x:f>'01 Controls'!$E$24*'02 Cargo Classes'!$M$11</x:f>
        <x:v>0</x:v>
      </x:c>
      <x:c r="R1131" s="22" t="n">
        <x:f>'01 Controls'!$F$24*'02 Cargo Classes'!$N$11</x:f>
        <x:v>0.42</x:v>
      </x:c>
      <x:c r="S1131" s="22" t="n">
        <x:f>'01 Controls'!$G$24*'02 Cargo Classes'!$O$11</x:f>
        <x:v>0.5</x:v>
      </x:c>
      <x:c r="T1131" s="22" t="n">
        <x:f>'01 Controls'!$H$24*'02 Cargo Classes'!$P$11</x:f>
        <x:v>0.04000000000000001</x:v>
      </x:c>
      <x:c r="U1131" s="22" t="n">
        <x:f>SUM(Q1131:T1131)</x:f>
        <x:v>0.96</x:v>
      </x:c>
      <x:c r="V1131" s="18" t="n">
        <x:f>IF(U1131=0,0,N1131*Q1131/U1131)</x:f>
        <x:v>0</x:v>
      </x:c>
      <x:c r="W1131" s="18" t="n">
        <x:f>IF(U1131=0,0,P1131*Q1131/U1131)</x:f>
        <x:v>0</x:v>
      </x:c>
      <x:c r="X1131" s="18" t="n">
        <x:f>MAX(V1131,W1131*'01 Controls'!$E$12)</x:f>
        <x:v>0</x:v>
      </x:c>
      <x:c r="Y1131" s="18" t="n">
        <x:f>IF(U1131=0,0,N1131*R1131/U1131)</x:f>
        <x:v>3402</x:v>
      </x:c>
      <x:c r="Z1131" s="18" t="n">
        <x:f>IF(U1131=0,0,P1131*R1131/U1131)</x:f>
        <x:v>5376</x:v>
      </x:c>
      <x:c r="AA1131" s="18" t="n">
        <x:f>MAX(Y1131,Z1131*'01 Controls'!$E$13)</x:f>
        <x:v>3402</x:v>
      </x:c>
      <x:c r="AB1131" s="18" t="n">
        <x:f>IF(U1131=0,0,N1131*S1131/U1131)</x:f>
        <x:v>4050</x:v>
      </x:c>
      <x:c r="AC1131" s="18" t="n">
        <x:f>IF(U1131=0,0,P1131*S1131/U1131)</x:f>
        <x:v>6400</x:v>
      </x:c>
      <x:c r="AD1131" s="18" t="n">
        <x:f>MAX(AB1131,AC1131*'01 Controls'!$E$14)</x:f>
        <x:v>4050</x:v>
      </x:c>
      <x:c r="AE1131" s="18" t="n">
        <x:f>IF(U1131=0,0,N1131*T1131/U1131)</x:f>
        <x:v>324.0000000000001</x:v>
      </x:c>
      <x:c r="AF1131" s="18" t="n">
        <x:f>IF(U1131=0,0,P1131*T1131/U1131)</x:f>
        <x:v>512.0000000000001</x:v>
      </x:c>
      <x:c r="AG1131" s="18" t="n">
        <x:f>MAX(AE1131,AF1131*'01 Controls'!$E$15)</x:f>
        <x:v>324.0000000000001</x:v>
      </x:c>
      <x:c r="AH1131" s="18" t="n">
        <x:f>SUM(V1131,Y1131,AB1131,AE1131)</x:f>
        <x:v>7776</x:v>
      </x:c>
      <x:c r="AI1131" s="18" t="n">
        <x:f>N1131-AH1131</x:f>
        <x:v>0</x:v>
      </x:c>
      <x:c r="AJ1131" s="18" t="n">
        <x:f>V1131*INDEX('07 Mode Capacity'!$P$6:$P$17,MATCH("AIR-"&amp;I1131,'07 Mode Capacity'!$C$6:$C$17,0))</x:f>
        <x:v>0</x:v>
      </x:c>
      <x:c r="AK1131" s="18" t="n">
        <x:f>Y1131*INDEX('07 Mode Capacity'!$P$6:$P$17,MATCH("OCEAN-"&amp;I1131,'07 Mode Capacity'!$C$6:$C$17,0))</x:f>
        <x:v>298.13862507997595</x:v>
      </x:c>
      <x:c r="AL1131" s="18" t="n">
        <x:f>AB1131*INDEX('07 Mode Capacity'!$P$6:$P$17,MATCH("LAND-"&amp;I1131,'07 Mode Capacity'!$C$6:$C$17,0))</x:f>
        <x:v>494.29387153391576</x:v>
      </x:c>
      <x:c r="AM1131" s="18" t="n">
        <x:f>AE1131*INDEX('07 Mode Capacity'!$P$6:$P$17,MATCH("INLAND-"&amp;I1131,'07 Mode Capacity'!$C$6:$C$17,0))</x:f>
        <x:v>204.51993527400802</x:v>
      </x:c>
      <x:c r="AN1131" s="18" t="n">
        <x:f>SUM(AJ1131:AM1131)</x:f>
        <x:v>996.9524318878998</x:v>
      </x:c>
      <x:c r="AO1131" s="17" t="n">
        <x:f>IF(N1131=0,1,AN1131/N1131)</x:f>
        <x:v>0.1282089032777649</x:v>
      </x:c>
      <x:c r="AP1131" s="11" t="str">
        <x:f>IF(AO1131&gt;='01 Controls'!$E$16,"PASS","FAIL")</x:f>
        <x:v>FAIL</x:v>
      </x:c>
      <x:c r="AQ1131" s="11" t="str">
        <x:v>UNQUANTIFIED</x:v>
      </x:c>
      <x:c r="AR1131" s="11" t="str">
        <x:v>Position-class planning record; serial item and receiver open</x:v>
      </x:c>
      <x:c r="AS1131" s="26"/>
      <x:c r="AT1131" s="26"/>
    </x:row>
    <x:row r="1132">
      <x:c r="C1132" s="11" t="str">
        <x:v>C3-I-URG-ROL-30</x:v>
      </x:c>
      <x:c r="D1132" s="11" t="str">
        <x:v>C3</x:v>
      </x:c>
      <x:c r="E1132" s="11" t="str">
        <x:v>Cascadia earthquake</x:v>
      </x:c>
      <x:c r="F1132" s="11" t="str">
        <x:v>I-URG</x:v>
      </x:c>
      <x:c r="G1132" s="11" t="str">
        <x:v>Utility reconstruction group</x:v>
      </x:c>
      <x:c r="H1132" s="11" t="str">
        <x:v>ROL-30</x:v>
      </x:c>
      <x:c r="I1132" s="19" t="n">
        <x:v>48</x:v>
      </x:c>
      <x:c r="J1132" s="21" t="n">
        <x:v>12</x:v>
      </x:c>
      <x:c r="K1132" s="18" t="n">
        <x:f>'05 Cargo Register'!K236</x:f>
        <x:v>432</x:v>
      </x:c>
      <x:c r="L1132" s="18" t="n">
        <x:f>'05 Cargo Register'!N236</x:f>
        <x:v>18</x:v>
      </x:c>
      <x:c r="M1132" s="18" t="n">
        <x:f>'05 Cargo Register'!O236</x:f>
        <x:v>1147.5</x:v>
      </x:c>
      <x:c r="N1132" s="18" t="n">
        <x:f>J1132*K1132</x:f>
        <x:v>5184</x:v>
      </x:c>
      <x:c r="O1132" s="18" t="n">
        <x:f>J1132*L1132</x:f>
        <x:v>216</x:v>
      </x:c>
      <x:c r="P1132" s="18" t="n">
        <x:f>J1132*M1132</x:f>
        <x:v>13770</x:v>
      </x:c>
      <x:c r="Q1132" s="22" t="n">
        <x:f>'01 Controls'!$E$24*'02 Cargo Classes'!$M$12</x:f>
        <x:v>0</x:v>
      </x:c>
      <x:c r="R1132" s="22" t="n">
        <x:f>'01 Controls'!$F$24*'02 Cargo Classes'!$N$12</x:f>
        <x:v>0.35</x:v>
      </x:c>
      <x:c r="S1132" s="22" t="n">
        <x:f>'01 Controls'!$G$24*'02 Cargo Classes'!$O$12</x:f>
        <x:v>0.75</x:v>
      </x:c>
      <x:c r="T1132" s="22" t="n">
        <x:f>'01 Controls'!$H$24*'02 Cargo Classes'!$P$12</x:f>
        <x:v>0.03</x:v>
      </x:c>
      <x:c r="U1132" s="22" t="n">
        <x:f>SUM(Q1132:T1132)</x:f>
        <x:v>1.1300000000000001</x:v>
      </x:c>
      <x:c r="V1132" s="18" t="n">
        <x:f>IF(U1132=0,0,N1132*Q1132/U1132)</x:f>
        <x:v>0</x:v>
      </x:c>
      <x:c r="W1132" s="18" t="n">
        <x:f>IF(U1132=0,0,P1132*Q1132/U1132)</x:f>
        <x:v>0</x:v>
      </x:c>
      <x:c r="X1132" s="18" t="n">
        <x:f>MAX(V1132,W1132*'01 Controls'!$E$12)</x:f>
        <x:v>0</x:v>
      </x:c>
      <x:c r="Y1132" s="18" t="n">
        <x:f>IF(U1132=0,0,N1132*R1132/U1132)</x:f>
        <x:v>1605.663716814159</x:v>
      </x:c>
      <x:c r="Z1132" s="18" t="n">
        <x:f>IF(U1132=0,0,P1132*R1132/U1132)</x:f>
        <x:v>4265.04424778761</x:v>
      </x:c>
      <x:c r="AA1132" s="18" t="n">
        <x:f>MAX(Y1132,Z1132*'01 Controls'!$E$13)</x:f>
        <x:v>1605.663716814159</x:v>
      </x:c>
      <x:c r="AB1132" s="18" t="n">
        <x:f>IF(U1132=0,0,N1132*S1132/U1132)</x:f>
        <x:v>3440.7079646017696</x:v>
      </x:c>
      <x:c r="AC1132" s="18" t="n">
        <x:f>IF(U1132=0,0,P1132*S1132/U1132)</x:f>
        <x:v>9139.38053097345</x:v>
      </x:c>
      <x:c r="AD1132" s="18" t="n">
        <x:f>MAX(AB1132,AC1132*'01 Controls'!$E$14)</x:f>
        <x:v>3440.7079646017696</x:v>
      </x:c>
      <x:c r="AE1132" s="18" t="n">
        <x:f>IF(U1132=0,0,N1132*T1132/U1132)</x:f>
        <x:v>137.62831858407077</x:v>
      </x:c>
      <x:c r="AF1132" s="18" t="n">
        <x:f>IF(U1132=0,0,P1132*T1132/U1132)</x:f>
        <x:v>365.575221238938</x:v>
      </x:c>
      <x:c r="AG1132" s="18" t="n">
        <x:f>MAX(AE1132,AF1132*'01 Controls'!$E$15)</x:f>
        <x:v>137.62831858407077</x:v>
      </x:c>
      <x:c r="AH1132" s="18" t="n">
        <x:f>SUM(V1132,Y1132,AB1132,AE1132)</x:f>
        <x:v>5184</x:v>
      </x:c>
      <x:c r="AI1132" s="18" t="n">
        <x:f>N1132-AH1132</x:f>
        <x:v>0</x:v>
      </x:c>
      <x:c r="AJ1132" s="18" t="n">
        <x:f>V1132*INDEX('07 Mode Capacity'!$P$6:$P$17,MATCH("AIR-"&amp;I1132,'07 Mode Capacity'!$C$6:$C$17,0))</x:f>
        <x:v>0</x:v>
      </x:c>
      <x:c r="AK1132" s="18" t="n">
        <x:f>Y1132*INDEX('07 Mode Capacity'!$P$6:$P$17,MATCH("OCEAN-"&amp;I1132,'07 Mode Capacity'!$C$6:$C$17,0))</x:f>
        <x:v>140.7143953179827</x:v>
      </x:c>
      <x:c r="AL1132" s="18" t="n">
        <x:f>AB1132*INDEX('07 Mode Capacity'!$P$6:$P$17,MATCH("LAND-"&amp;I1132,'07 Mode Capacity'!$C$6:$C$17,0))</x:f>
        <x:v>419.9310767013797</x:v>
      </x:c>
      <x:c r="AM1132" s="18" t="n">
        <x:f>AE1132*INDEX('07 Mode Capacity'!$P$6:$P$17,MATCH("INLAND-"&amp;I1132,'07 Mode Capacity'!$C$6:$C$17,0))</x:f>
        <x:v>86.87572471816266</x:v>
      </x:c>
      <x:c r="AN1132" s="18" t="n">
        <x:f>SUM(AJ1132:AM1132)</x:f>
        <x:v>647.5211967375251</x:v>
      </x:c>
      <x:c r="AO1132" s="17" t="n">
        <x:f>IF(N1132=0,1,AN1132/N1132)</x:f>
        <x:v>0.12490763825955345</x:v>
      </x:c>
      <x:c r="AP1132" s="11" t="str">
        <x:f>IF(AO1132&gt;='01 Controls'!$E$16,"PASS","FAIL")</x:f>
        <x:v>FAIL</x:v>
      </x:c>
      <x:c r="AQ1132" s="11" t="str">
        <x:v>UNQUANTIFIED</x:v>
      </x:c>
      <x:c r="AR1132" s="11" t="str">
        <x:v>Position-class planning record; serial item and receiver open</x:v>
      </x:c>
      <x:c r="AS1132" s="26"/>
      <x:c r="AT1132" s="26"/>
    </x:row>
    <x:row r="1133">
      <x:c r="C1133" s="11" t="str">
        <x:v>C3-I-URG-LIN-18</x:v>
      </x:c>
      <x:c r="D1133" s="11" t="str">
        <x:v>C3</x:v>
      </x:c>
      <x:c r="E1133" s="11" t="str">
        <x:v>Cascadia earthquake</x:v>
      </x:c>
      <x:c r="F1133" s="11" t="str">
        <x:v>I-URG</x:v>
      </x:c>
      <x:c r="G1133" s="11" t="str">
        <x:v>Utility reconstruction group</x:v>
      </x:c>
      <x:c r="H1133" s="11" t="str">
        <x:v>LIN-18</x:v>
      </x:c>
      <x:c r="I1133" s="19" t="n">
        <x:v>72</x:v>
      </x:c>
      <x:c r="J1133" s="21" t="n">
        <x:v>12</x:v>
      </x:c>
      <x:c r="K1133" s="18" t="n">
        <x:f>'05 Cargo Register'!K237</x:f>
        <x:v>360</x:v>
      </x:c>
      <x:c r="L1133" s="18" t="n">
        <x:f>'05 Cargo Register'!N237</x:f>
        <x:v>25</x:v>
      </x:c>
      <x:c r="M1133" s="18" t="n">
        <x:f>'05 Cargo Register'!O237</x:f>
        <x:v>1100</x:v>
      </x:c>
      <x:c r="N1133" s="18" t="n">
        <x:f>J1133*K1133</x:f>
        <x:v>4320</x:v>
      </x:c>
      <x:c r="O1133" s="18" t="n">
        <x:f>J1133*L1133</x:f>
        <x:v>300</x:v>
      </x:c>
      <x:c r="P1133" s="18" t="n">
        <x:f>J1133*M1133</x:f>
        <x:v>13200</x:v>
      </x:c>
      <x:c r="Q1133" s="22" t="n">
        <x:f>'01 Controls'!$E$24*'02 Cargo Classes'!$M$13</x:f>
        <x:v>0</x:v>
      </x:c>
      <x:c r="R1133" s="22" t="n">
        <x:f>'01 Controls'!$F$24*'02 Cargo Classes'!$N$13</x:f>
        <x:v>0.42</x:v>
      </x:c>
      <x:c r="S1133" s="22" t="n">
        <x:f>'01 Controls'!$G$24*'02 Cargo Classes'!$O$13</x:f>
        <x:v>0.5</x:v>
      </x:c>
      <x:c r="T1133" s="22" t="n">
        <x:f>'01 Controls'!$H$24*'02 Cargo Classes'!$P$13</x:f>
        <x:v>0.05</x:v>
      </x:c>
      <x:c r="U1133" s="22" t="n">
        <x:f>SUM(Q1133:T1133)</x:f>
        <x:v>0.97</x:v>
      </x:c>
      <x:c r="V1133" s="18" t="n">
        <x:f>IF(U1133=0,0,N1133*Q1133/U1133)</x:f>
        <x:v>0</x:v>
      </x:c>
      <x:c r="W1133" s="18" t="n">
        <x:f>IF(U1133=0,0,P1133*Q1133/U1133)</x:f>
        <x:v>0</x:v>
      </x:c>
      <x:c r="X1133" s="18" t="n">
        <x:f>MAX(V1133,W1133*'01 Controls'!$E$12)</x:f>
        <x:v>0</x:v>
      </x:c>
      <x:c r="Y1133" s="18" t="n">
        <x:f>IF(U1133=0,0,N1133*R1133/U1133)</x:f>
        <x:v>1870.5154639175257</x:v>
      </x:c>
      <x:c r="Z1133" s="18" t="n">
        <x:f>IF(U1133=0,0,P1133*R1133/U1133)</x:f>
        <x:v>5715.4639175257735</x:v>
      </x:c>
      <x:c r="AA1133" s="18" t="n">
        <x:f>MAX(Y1133,Z1133*'01 Controls'!$E$13)</x:f>
        <x:v>1870.5154639175257</x:v>
      </x:c>
      <x:c r="AB1133" s="18" t="n">
        <x:f>IF(U1133=0,0,N1133*S1133/U1133)</x:f>
        <x:v>2226.8041237113403</x:v>
      </x:c>
      <x:c r="AC1133" s="18" t="n">
        <x:f>IF(U1133=0,0,P1133*S1133/U1133)</x:f>
        <x:v>6804.123711340207</x:v>
      </x:c>
      <x:c r="AD1133" s="18" t="n">
        <x:f>MAX(AB1133,AC1133*'01 Controls'!$E$14)</x:f>
        <x:v>2226.8041237113403</x:v>
      </x:c>
      <x:c r="AE1133" s="18" t="n">
        <x:f>IF(U1133=0,0,N1133*T1133/U1133)</x:f>
        <x:v>222.68041237113403</x:v>
      </x:c>
      <x:c r="AF1133" s="18" t="n">
        <x:f>IF(U1133=0,0,P1133*T1133/U1133)</x:f>
        <x:v>680.4123711340206</x:v>
      </x:c>
      <x:c r="AG1133" s="18" t="n">
        <x:f>MAX(AE1133,AF1133*'01 Controls'!$E$15)</x:f>
        <x:v>222.68041237113403</x:v>
      </x:c>
      <x:c r="AH1133" s="18" t="n">
        <x:f>SUM(V1133,Y1133,AB1133,AE1133)</x:f>
        <x:v>4320</x:v>
      </x:c>
      <x:c r="AI1133" s="18" t="n">
        <x:f>N1133-AH1133</x:f>
        <x:v>0</x:v>
      </x:c>
      <x:c r="AJ1133" s="18" t="n">
        <x:f>V1133*INDEX('07 Mode Capacity'!$P$6:$P$17,MATCH("AIR-"&amp;I1133,'07 Mode Capacity'!$C$6:$C$17,0))</x:f>
        <x:v>0</x:v>
      </x:c>
      <x:c r="AK1133" s="18" t="n">
        <x:f>Y1133*INDEX('07 Mode Capacity'!$P$6:$P$17,MATCH("OCEAN-"&amp;I1133,'07 Mode Capacity'!$C$6:$C$17,0))</x:f>
        <x:v>1464.1796077192073</x:v>
      </x:c>
      <x:c r="AL1133" s="18" t="n">
        <x:f>AB1133*INDEX('07 Mode Capacity'!$P$6:$P$17,MATCH("LAND-"&amp;I1133,'07 Mode Capacity'!$C$6:$C$17,0))</x:f>
        <x:v>1592.187717036248</x:v>
      </x:c>
      <x:c r="AM1133" s="18" t="n">
        <x:f>AE1133*INDEX('07 Mode Capacity'!$P$6:$P$17,MATCH("INLAND-"&amp;I1133,'07 Mode Capacity'!$C$6:$C$17,0))</x:f>
        <x:v>222.68041237113403</x:v>
      </x:c>
      <x:c r="AN1133" s="18" t="n">
        <x:f>SUM(AJ1133:AM1133)</x:f>
        <x:v>3279.0477371265893</x:v>
      </x:c>
      <x:c r="AO1133" s="17" t="n">
        <x:f>IF(N1133=0,1,AN1133/N1133)</x:f>
        <x:v>0.7590388280385624</x:v>
      </x:c>
      <x:c r="AP1133" s="11" t="str">
        <x:f>IF(AO1133&gt;='01 Controls'!$E$16,"PASS","FAIL")</x:f>
        <x:v>FAIL</x:v>
      </x:c>
      <x:c r="AQ1133" s="11" t="str">
        <x:v>UNQUANTIFIED</x:v>
      </x:c>
      <x:c r="AR1133" s="11" t="str">
        <x:v>Position-class planning record; serial item and receiver open</x:v>
      </x:c>
      <x:c r="AS1133" s="26"/>
      <x:c r="AT1133" s="26"/>
    </x:row>
    <x:row r="1134">
      <x:c r="C1134" s="11" t="str">
        <x:v>C3-I-URG-BLK-08</x:v>
      </x:c>
      <x:c r="D1134" s="11" t="str">
        <x:v>C3</x:v>
      </x:c>
      <x:c r="E1134" s="11" t="str">
        <x:v>Cascadia earthquake</x:v>
      </x:c>
      <x:c r="F1134" s="11" t="str">
        <x:v>I-URG</x:v>
      </x:c>
      <x:c r="G1134" s="11" t="str">
        <x:v>Utility reconstruction group</x:v>
      </x:c>
      <x:c r="H1134" s="11" t="str">
        <x:v>BLK-08</x:v>
      </x:c>
      <x:c r="I1134" s="19" t="n">
        <x:v>48</x:v>
      </x:c>
      <x:c r="J1134" s="21" t="n">
        <x:v>12</x:v>
      </x:c>
      <x:c r="K1134" s="18" t="n">
        <x:f>'05 Cargo Register'!K238</x:f>
        <x:v>108</x:v>
      </x:c>
      <x:c r="L1134" s="18" t="n">
        <x:f>'05 Cargo Register'!N238</x:f>
        <x:v>17</x:v>
      </x:c>
      <x:c r="M1134" s="18" t="n">
        <x:f>'05 Cargo Register'!O238</x:f>
        <x:v>867</x:v>
      </x:c>
      <x:c r="N1134" s="18" t="n">
        <x:f>J1134*K1134</x:f>
        <x:v>1296</x:v>
      </x:c>
      <x:c r="O1134" s="18" t="n">
        <x:f>J1134*L1134</x:f>
        <x:v>204</x:v>
      </x:c>
      <x:c r="P1134" s="18" t="n">
        <x:f>J1134*M1134</x:f>
        <x:v>10404</x:v>
      </x:c>
      <x:c r="Q1134" s="22" t="n">
        <x:f>'01 Controls'!$E$24*'02 Cargo Classes'!$M$14</x:f>
        <x:v>0.1</x:v>
      </x:c>
      <x:c r="R1134" s="22" t="n">
        <x:f>'01 Controls'!$F$24*'02 Cargo Classes'!$N$14</x:f>
        <x:v>0.27999999999999997</x:v>
      </x:c>
      <x:c r="S1134" s="22" t="n">
        <x:f>'01 Controls'!$G$24*'02 Cargo Classes'!$O$14</x:f>
        <x:v>0.5</x:v>
      </x:c>
      <x:c r="T1134" s="22" t="n">
        <x:f>'01 Controls'!$H$24*'02 Cargo Classes'!$P$14</x:f>
        <x:v>0.025</x:v>
      </x:c>
      <x:c r="U1134" s="22" t="n">
        <x:f>SUM(Q1134:T1134)</x:f>
        <x:v>0.905</x:v>
      </x:c>
      <x:c r="V1134" s="18" t="n">
        <x:f>IF(U1134=0,0,N1134*Q1134/U1134)</x:f>
        <x:v>143.20441988950276</x:v>
      </x:c>
      <x:c r="W1134" s="18" t="n">
        <x:f>IF(U1134=0,0,P1134*Q1134/U1134)</x:f>
        <x:v>1149.6132596685084</x:v>
      </x:c>
      <x:c r="X1134" s="18" t="n">
        <x:f>MAX(V1134,W1134*'01 Controls'!$E$12)</x:f>
        <x:v>287.4033149171271</x:v>
      </x:c>
      <x:c r="Y1134" s="18" t="n">
        <x:f>IF(U1134=0,0,N1134*R1134/U1134)</x:f>
        <x:v>400.97237569060763</x:v>
      </x:c>
      <x:c r="Z1134" s="18" t="n">
        <x:f>IF(U1134=0,0,P1134*R1134/U1134)</x:f>
        <x:v>3218.917127071823</x:v>
      </x:c>
      <x:c r="AA1134" s="18" t="n">
        <x:f>MAX(Y1134,Z1134*'01 Controls'!$E$13)</x:f>
        <x:v>482.83756906077343</x:v>
      </x:c>
      <x:c r="AB1134" s="18" t="n">
        <x:f>IF(U1134=0,0,N1134*S1134/U1134)</x:f>
        <x:v>716.0220994475138</x:v>
      </x:c>
      <x:c r="AC1134" s="18" t="n">
        <x:f>IF(U1134=0,0,P1134*S1134/U1134)</x:f>
        <x:v>5748.066298342541</x:v>
      </x:c>
      <x:c r="AD1134" s="18" t="n">
        <x:f>MAX(AB1134,AC1134*'01 Controls'!$E$14)</x:f>
        <x:v>1149.6132596685081</x:v>
      </x:c>
      <x:c r="AE1134" s="18" t="n">
        <x:f>IF(U1134=0,0,N1134*T1134/U1134)</x:f>
        <x:v>35.80110497237569</x:v>
      </x:c>
      <x:c r="AF1134" s="18" t="n">
        <x:f>IF(U1134=0,0,P1134*T1134/U1134)</x:f>
        <x:v>287.4033149171271</x:v>
      </x:c>
      <x:c r="AG1134" s="18" t="n">
        <x:f>MAX(AE1134,AF1134*'01 Controls'!$E$15)</x:f>
        <x:v>51.732596685082875</x:v>
      </x:c>
      <x:c r="AH1134" s="18" t="n">
        <x:f>SUM(V1134,Y1134,AB1134,AE1134)</x:f>
        <x:v>1295.9999999999998</x:v>
      </x:c>
      <x:c r="AI1134" s="18" t="n">
        <x:f>N1134-AH1134</x:f>
        <x:v>2.2737367544323206e-13</x:v>
      </x:c>
      <x:c r="AJ1134" s="18" t="n">
        <x:f>V1134*INDEX('07 Mode Capacity'!$P$6:$P$17,MATCH("AIR-"&amp;I1134,'07 Mode Capacity'!$C$6:$C$17,0))</x:f>
        <x:v>40.145305319660025</x:v>
      </x:c>
      <x:c r="AK1134" s="18" t="n">
        <x:f>Y1134*INDEX('07 Mode Capacity'!$P$6:$P$17,MATCH("OCEAN-"&amp;I1134,'07 Mode Capacity'!$C$6:$C$17,0))</x:f>
        <x:v>35.139727449573584</x:v>
      </x:c>
      <x:c r="AL1134" s="18" t="n">
        <x:f>AB1134*INDEX('07 Mode Capacity'!$P$6:$P$17,MATCH("LAND-"&amp;I1134,'07 Mode Capacity'!$C$6:$C$17,0))</x:f>
        <x:v>87.38897176290223</x:v>
      </x:c>
      <x:c r="AM1134" s="18" t="n">
        <x:f>AE1134*INDEX('07 Mode Capacity'!$P$6:$P$17,MATCH("INLAND-"&amp;I1134,'07 Mode Capacity'!$C$6:$C$17,0))</x:f>
        <x:v>22.59888787558099</x:v>
      </x:c>
      <x:c r="AN1134" s="18" t="n">
        <x:f>SUM(AJ1134:AM1134)</x:f>
        <x:v>185.27289240771682</x:v>
      </x:c>
      <x:c r="AO1134" s="17" t="n">
        <x:f>IF(N1134=0,1,AN1134/N1134)</x:f>
        <x:v>0.14295747870965805</x:v>
      </x:c>
      <x:c r="AP1134" s="11" t="str">
        <x:f>IF(AO1134&gt;='01 Controls'!$E$16,"PASS","FAIL")</x:f>
        <x:v>FAIL</x:v>
      </x:c>
      <x:c r="AQ1134" s="11" t="str">
        <x:v>UNQUANTIFIED</x:v>
      </x:c>
      <x:c r="AR1134" s="11" t="str">
        <x:v>Position-class planning record; serial item and receiver open</x:v>
      </x:c>
      <x:c r="AS1134" s="26"/>
      <x:c r="AT1134" s="26"/>
    </x:row>
    <x:row r="1135">
      <x:c r="C1135" s="11" t="str">
        <x:v>C3-I-URG-OOG-80</x:v>
      </x:c>
      <x:c r="D1135" s="11" t="str">
        <x:v>C3</x:v>
      </x:c>
      <x:c r="E1135" s="11" t="str">
        <x:v>Cascadia earthquake</x:v>
      </x:c>
      <x:c r="F1135" s="11" t="str">
        <x:v>I-URG</x:v>
      </x:c>
      <x:c r="G1135" s="11" t="str">
        <x:v>Utility reconstruction group</x:v>
      </x:c>
      <x:c r="H1135" s="11" t="str">
        <x:v>OOG-80</x:v>
      </x:c>
      <x:c r="I1135" s="19" t="n">
        <x:v>72</x:v>
      </x:c>
      <x:c r="J1135" s="21" t="n">
        <x:v>12</x:v>
      </x:c>
      <x:c r="K1135" s="18" t="n">
        <x:f>'05 Cargo Register'!K239</x:f>
        <x:v>432</x:v>
      </x:c>
      <x:c r="L1135" s="18" t="n">
        <x:f>'05 Cargo Register'!N239</x:f>
        <x:v>8</x:v>
      </x:c>
      <x:c r="M1135" s="18" t="n">
        <x:f>'05 Cargo Register'!O239</x:f>
        <x:v>1408</x:v>
      </x:c>
      <x:c r="N1135" s="18" t="n">
        <x:f>J1135*K1135</x:f>
        <x:v>5184</x:v>
      </x:c>
      <x:c r="O1135" s="18" t="n">
        <x:f>J1135*L1135</x:f>
        <x:v>96</x:v>
      </x:c>
      <x:c r="P1135" s="18" t="n">
        <x:f>J1135*M1135</x:f>
        <x:v>16896</x:v>
      </x:c>
      <x:c r="Q1135" s="22" t="n">
        <x:f>'01 Controls'!$E$24*'02 Cargo Classes'!$M$15</x:f>
        <x:v>0</x:v>
      </x:c>
      <x:c r="R1135" s="22" t="n">
        <x:f>'01 Controls'!$F$24*'02 Cargo Classes'!$N$15</x:f>
        <x:v>0.7</x:v>
      </x:c>
      <x:c r="S1135" s="22" t="n">
        <x:f>'01 Controls'!$G$24*'02 Cargo Classes'!$O$15</x:f>
        <x:v>0.3</x:v>
      </x:c>
      <x:c r="T1135" s="22" t="n">
        <x:f>'01 Controls'!$H$24*'02 Cargo Classes'!$P$15</x:f>
        <x:v>0.025</x:v>
      </x:c>
      <x:c r="U1135" s="22" t="n">
        <x:f>SUM(Q1135:T1135)</x:f>
        <x:v>1.025</x:v>
      </x:c>
      <x:c r="V1135" s="18" t="n">
        <x:f>IF(U1135=0,0,N1135*Q1135/U1135)</x:f>
        <x:v>0</x:v>
      </x:c>
      <x:c r="W1135" s="18" t="n">
        <x:f>IF(U1135=0,0,P1135*Q1135/U1135)</x:f>
        <x:v>0</x:v>
      </x:c>
      <x:c r="X1135" s="18" t="n">
        <x:f>MAX(V1135,W1135*'01 Controls'!$E$12)</x:f>
        <x:v>0</x:v>
      </x:c>
      <x:c r="Y1135" s="18" t="n">
        <x:f>IF(U1135=0,0,N1135*R1135/U1135)</x:f>
        <x:v>3540.2926829268295</x:v>
      </x:c>
      <x:c r="Z1135" s="18" t="n">
        <x:f>IF(U1135=0,0,P1135*R1135/U1135)</x:f>
        <x:v>11538.731707317073</x:v>
      </x:c>
      <x:c r="AA1135" s="18" t="n">
        <x:f>MAX(Y1135,Z1135*'01 Controls'!$E$13)</x:f>
        <x:v>3540.2926829268295</x:v>
      </x:c>
      <x:c r="AB1135" s="18" t="n">
        <x:f>IF(U1135=0,0,N1135*S1135/U1135)</x:f>
        <x:v>1517.268292682927</x:v>
      </x:c>
      <x:c r="AC1135" s="18" t="n">
        <x:f>IF(U1135=0,0,P1135*S1135/U1135)</x:f>
        <x:v>4945.170731707318</x:v>
      </x:c>
      <x:c r="AD1135" s="18" t="n">
        <x:f>MAX(AB1135,AC1135*'01 Controls'!$E$14)</x:f>
        <x:v>1517.268292682927</x:v>
      </x:c>
      <x:c r="AE1135" s="18" t="n">
        <x:f>IF(U1135=0,0,N1135*T1135/U1135)</x:f>
        <x:v>126.4390243902439</x:v>
      </x:c>
      <x:c r="AF1135" s="18" t="n">
        <x:f>IF(U1135=0,0,P1135*T1135/U1135)</x:f>
        <x:v>412.09756097560984</x:v>
      </x:c>
      <x:c r="AG1135" s="18" t="n">
        <x:f>MAX(AE1135,AF1135*'01 Controls'!$E$15)</x:f>
        <x:v>126.4390243902439</x:v>
      </x:c>
      <x:c r="AH1135" s="18" t="n">
        <x:f>SUM(V1135,Y1135,AB1135,AE1135)</x:f>
        <x:v>5184</x:v>
      </x:c>
      <x:c r="AI1135" s="18" t="n">
        <x:f>N1135-AH1135</x:f>
        <x:v>0</x:v>
      </x:c>
      <x:c r="AJ1135" s="18" t="n">
        <x:f>V1135*INDEX('07 Mode Capacity'!$P$6:$P$17,MATCH("AIR-"&amp;I1135,'07 Mode Capacity'!$C$6:$C$17,0))</x:f>
        <x:v>0</x:v>
      </x:c>
      <x:c r="AK1135" s="18" t="n">
        <x:f>Y1135*INDEX('07 Mode Capacity'!$P$6:$P$17,MATCH("OCEAN-"&amp;I1135,'07 Mode Capacity'!$C$6:$C$17,0))</x:f>
        <x:v>2771.2277453417196</x:v>
      </x:c>
      <x:c r="AL1135" s="18" t="n">
        <x:f>AB1135*INDEX('07 Mode Capacity'!$P$6:$P$17,MATCH("LAND-"&amp;I1135,'07 Mode Capacity'!$C$6:$C$17,0))</x:f>
        <x:v>1084.8623430030395</x:v>
      </x:c>
      <x:c r="AM1135" s="18" t="n">
        <x:f>AE1135*INDEX('07 Mode Capacity'!$P$6:$P$17,MATCH("INLAND-"&amp;I1135,'07 Mode Capacity'!$C$6:$C$17,0))</x:f>
        <x:v>126.4390243902439</x:v>
      </x:c>
      <x:c r="AN1135" s="18" t="n">
        <x:f>SUM(AJ1135:AM1135)</x:f>
        <x:v>3982.5291127350033</x:v>
      </x:c>
      <x:c r="AO1135" s="17" t="n">
        <x:f>IF(N1135=0,1,AN1135/N1135)</x:f>
        <x:v>0.7682347825491904</x:v>
      </x:c>
      <x:c r="AP1135" s="11" t="str">
        <x:f>IF(AO1135&gt;='01 Controls'!$E$16,"PASS","FAIL")</x:f>
        <x:v>FAIL</x:v>
      </x:c>
      <x:c r="AQ1135" s="11" t="str">
        <x:v>UNQUANTIFIED</x:v>
      </x:c>
      <x:c r="AR1135" s="11" t="str">
        <x:v>Position-class planning record; serial item and receiver open</x:v>
      </x:c>
      <x:c r="AS1135" s="26"/>
      <x:c r="AT1135" s="26"/>
    </x:row>
    <x:row r="1136">
      <x:c r="C1136" s="11" t="str">
        <x:v>C3-H-CHC-APL-45</x:v>
      </x:c>
      <x:c r="D1136" s="11" t="str">
        <x:v>C3</x:v>
      </x:c>
      <x:c r="E1136" s="11" t="str">
        <x:v>Cascadia earthquake</x:v>
      </x:c>
      <x:c r="F1136" s="11" t="str">
        <x:v>H-CHC</x:v>
      </x:c>
      <x:c r="G1136" s="11" t="str">
        <x:v>Community health continuity group</x:v>
      </x:c>
      <x:c r="H1136" s="11" t="str">
        <x:v>APL-45</x:v>
      </x:c>
      <x:c r="I1136" s="19" t="n">
        <x:v>24</x:v>
      </x:c>
      <x:c r="J1136" s="21" t="n">
        <x:v>10</x:v>
      </x:c>
      <x:c r="K1136" s="18" t="n">
        <x:f>'05 Cargo Register'!K240</x:f>
        <x:v>472.5</x:v>
      </x:c>
      <x:c r="L1136" s="18" t="n">
        <x:f>'05 Cargo Register'!N240</x:f>
        <x:v>124</x:v>
      </x:c>
      <x:c r="M1136" s="18" t="n">
        <x:f>'05 Cargo Register'!O240</x:f>
        <x:v>930</x:v>
      </x:c>
      <x:c r="N1136" s="18" t="n">
        <x:f>J1136*K1136</x:f>
        <x:v>4725</x:v>
      </x:c>
      <x:c r="O1136" s="18" t="n">
        <x:f>J1136*L1136</x:f>
        <x:v>1240</x:v>
      </x:c>
      <x:c r="P1136" s="18" t="n">
        <x:f>J1136*M1136</x:f>
        <x:v>9300</x:v>
      </x:c>
      <x:c r="Q1136" s="22" t="n">
        <x:f>'01 Controls'!$E$24*'02 Cargo Classes'!$M$6</x:f>
        <x:v>0.30000000000000004</x:v>
      </x:c>
      <x:c r="R1136" s="22" t="n">
        <x:f>'01 Controls'!$F$24*'02 Cargo Classes'!$N$6</x:f>
        <x:v>0.13999999999999999</x:v>
      </x:c>
      <x:c r="S1136" s="22" t="n">
        <x:f>'01 Controls'!$G$24*'02 Cargo Classes'!$O$6</x:f>
        <x:v>0.5</x:v>
      </x:c>
      <x:c r="T1136" s="22" t="n">
        <x:f>'01 Controls'!$H$24*'02 Cargo Classes'!$P$6</x:f>
        <x:v>0.015</x:v>
      </x:c>
      <x:c r="U1136" s="22" t="n">
        <x:f>SUM(Q1136:T1136)</x:f>
        <x:v>0.9550000000000001</x:v>
      </x:c>
      <x:c r="V1136" s="18" t="n">
        <x:f>IF(U1136=0,0,N1136*Q1136/U1136)</x:f>
        <x:v>1484.2931937172775</x:v>
      </x:c>
      <x:c r="W1136" s="18" t="n">
        <x:f>IF(U1136=0,0,P1136*Q1136/U1136)</x:f>
        <x:v>2921.4659685863876</x:v>
      </x:c>
      <x:c r="X1136" s="18" t="n">
        <x:f>MAX(V1136,W1136*'01 Controls'!$E$12)</x:f>
        <x:v>1484.2931937172775</x:v>
      </x:c>
      <x:c r="Y1136" s="18" t="n">
        <x:f>IF(U1136=0,0,N1136*R1136/U1136)</x:f>
        <x:v>692.6701570680626</x:v>
      </x:c>
      <x:c r="Z1136" s="18" t="n">
        <x:f>IF(U1136=0,0,P1136*R1136/U1136)</x:f>
        <x:v>1363.350785340314</x:v>
      </x:c>
      <x:c r="AA1136" s="18" t="n">
        <x:f>MAX(Y1136,Z1136*'01 Controls'!$E$13)</x:f>
        <x:v>692.6701570680626</x:v>
      </x:c>
      <x:c r="AB1136" s="18" t="n">
        <x:f>IF(U1136=0,0,N1136*S1136/U1136)</x:f>
        <x:v>2473.8219895287957</x:v>
      </x:c>
      <x:c r="AC1136" s="18" t="n">
        <x:f>IF(U1136=0,0,P1136*S1136/U1136)</x:f>
        <x:v>4869.109947643979</x:v>
      </x:c>
      <x:c r="AD1136" s="18" t="n">
        <x:f>MAX(AB1136,AC1136*'01 Controls'!$E$14)</x:f>
        <x:v>2473.8219895287957</x:v>
      </x:c>
      <x:c r="AE1136" s="18" t="n">
        <x:f>IF(U1136=0,0,N1136*T1136/U1136)</x:f>
        <x:v>74.21465968586386</x:v>
      </x:c>
      <x:c r="AF1136" s="18" t="n">
        <x:f>IF(U1136=0,0,P1136*T1136/U1136)</x:f>
        <x:v>146.07329842931935</x:v>
      </x:c>
      <x:c r="AG1136" s="18" t="n">
        <x:f>MAX(AE1136,AF1136*'01 Controls'!$E$15)</x:f>
        <x:v>74.21465968586386</x:v>
      </x:c>
      <x:c r="AH1136" s="18" t="n">
        <x:f>SUM(V1136,Y1136,AB1136,AE1136)</x:f>
        <x:v>4725</x:v>
      </x:c>
      <x:c r="AI1136" s="18" t="n">
        <x:f>N1136-AH1136</x:f>
        <x:v>0</x:v>
      </x:c>
      <x:c r="AJ1136" s="18" t="n">
        <x:f>V1136*INDEX('07 Mode Capacity'!$P$6:$P$17,MATCH("AIR-"&amp;I1136,'07 Mode Capacity'!$C$6:$C$17,0))</x:f>
        <x:v>301.1839698027199</x:v>
      </x:c>
      <x:c r="AK1136" s="18" t="n">
        <x:f>Y1136*INDEX('07 Mode Capacity'!$P$6:$P$17,MATCH("OCEAN-"&amp;I1136,'07 Mode Capacity'!$C$6:$C$17,0))</x:f>
        <x:v>103.96220520120032</x:v>
      </x:c>
      <x:c r="AL1136" s="18" t="n">
        <x:f>AB1136*INDEX('07 Mode Capacity'!$P$6:$P$17,MATCH("LAND-"&amp;I1136,'07 Mode Capacity'!$C$6:$C$17,0))</x:f>
        <x:v>946.2391974235995</x:v>
      </x:c>
      <x:c r="AM1136" s="18" t="n">
        <x:f>AE1136*INDEX('07 Mode Capacity'!$P$6:$P$17,MATCH("INLAND-"&amp;I1136,'07 Mode Capacity'!$C$6:$C$17,0))</x:f>
        <x:v>74.21465968586386</x:v>
      </x:c>
      <x:c r="AN1136" s="18" t="n">
        <x:f>SUM(AJ1136:AM1136)</x:f>
        <x:v>1425.6000321133836</x:v>
      </x:c>
      <x:c r="AO1136" s="17" t="n">
        <x:f>IF(N1136=0,1,AN1136/N1136)</x:f>
        <x:v>0.30171429251076903</x:v>
      </x:c>
      <x:c r="AP1136" s="11" t="str">
        <x:f>IF(AO1136&gt;='01 Controls'!$E$16,"PASS","FAIL")</x:f>
        <x:v>FAIL</x:v>
      </x:c>
      <x:c r="AQ1136" s="11" t="str">
        <x:v>UNQUANTIFIED</x:v>
      </x:c>
      <x:c r="AR1136" s="11" t="str">
        <x:v>Position-class planning record; serial item and receiver open</x:v>
      </x:c>
      <x:c r="AS1136" s="26"/>
      <x:c r="AT1136" s="26"/>
    </x:row>
    <x:row r="1137">
      <x:c r="C1137" s="11" t="str">
        <x:v>C3-H-CHC-ISO-18</x:v>
      </x:c>
      <x:c r="D1137" s="11" t="str">
        <x:v>C3</x:v>
      </x:c>
      <x:c r="E1137" s="11" t="str">
        <x:v>Cascadia earthquake</x:v>
      </x:c>
      <x:c r="F1137" s="11" t="str">
        <x:v>H-CHC</x:v>
      </x:c>
      <x:c r="G1137" s="11" t="str">
        <x:v>Community health continuity group</x:v>
      </x:c>
      <x:c r="H1137" s="11" t="str">
        <x:v>ISO-18</x:v>
      </x:c>
      <x:c r="I1137" s="19" t="n">
        <x:v>48</x:v>
      </x:c>
      <x:c r="J1137" s="21" t="n">
        <x:v>10</x:v>
      </x:c>
      <x:c r="K1137" s="18" t="n">
        <x:f>'05 Cargo Register'!K241</x:f>
        <x:v>551.25</x:v>
      </x:c>
      <x:c r="L1137" s="18" t="n">
        <x:f>'05 Cargo Register'!N241</x:f>
        <x:v>37</x:v>
      </x:c>
      <x:c r="M1137" s="18" t="n">
        <x:f>'05 Cargo Register'!O241</x:f>
        <x:v>976.8000000000001</x:v>
      </x:c>
      <x:c r="N1137" s="18" t="n">
        <x:f>J1137*K1137</x:f>
        <x:v>5512.5</x:v>
      </x:c>
      <x:c r="O1137" s="18" t="n">
        <x:f>J1137*L1137</x:f>
        <x:v>370</x:v>
      </x:c>
      <x:c r="P1137" s="18" t="n">
        <x:f>J1137*M1137</x:f>
        <x:v>9768</x:v>
      </x:c>
      <x:c r="Q1137" s="22" t="n">
        <x:f>'01 Controls'!$E$24*'02 Cargo Classes'!$M$7</x:f>
        <x:v>0.020000000000000004</x:v>
      </x:c>
      <x:c r="R1137" s="22" t="n">
        <x:f>'01 Controls'!$F$24*'02 Cargo Classes'!$N$7</x:f>
        <x:v>0.35</x:v>
      </x:c>
      <x:c r="S1137" s="22" t="n">
        <x:f>'01 Controls'!$G$24*'02 Cargo Classes'!$O$7</x:f>
        <x:v>0.6</x:v>
      </x:c>
      <x:c r="T1137" s="22" t="n">
        <x:f>'01 Controls'!$H$24*'02 Cargo Classes'!$P$7</x:f>
        <x:v>0.04000000000000001</x:v>
      </x:c>
      <x:c r="U1137" s="22" t="n">
        <x:f>SUM(Q1137:T1137)</x:f>
        <x:v>1.01</x:v>
      </x:c>
      <x:c r="V1137" s="18" t="n">
        <x:f>IF(U1137=0,0,N1137*Q1137/U1137)</x:f>
        <x:v>109.15841584158419</x:v>
      </x:c>
      <x:c r="W1137" s="18" t="n">
        <x:f>IF(U1137=0,0,P1137*Q1137/U1137)</x:f>
        <x:v>193.42574257425747</x:v>
      </x:c>
      <x:c r="X1137" s="18" t="n">
        <x:f>MAX(V1137,W1137*'01 Controls'!$E$12)</x:f>
        <x:v>109.15841584158419</x:v>
      </x:c>
      <x:c r="Y1137" s="18" t="n">
        <x:f>IF(U1137=0,0,N1137*R1137/U1137)</x:f>
        <x:v>1910.2722772277225</x:v>
      </x:c>
      <x:c r="Z1137" s="18" t="n">
        <x:f>IF(U1137=0,0,P1137*R1137/U1137)</x:f>
        <x:v>3384.9504950495048</x:v>
      </x:c>
      <x:c r="AA1137" s="18" t="n">
        <x:f>MAX(Y1137,Z1137*'01 Controls'!$E$13)</x:f>
        <x:v>1910.2722772277225</x:v>
      </x:c>
      <x:c r="AB1137" s="18" t="n">
        <x:f>IF(U1137=0,0,N1137*S1137/U1137)</x:f>
        <x:v>3274.7524752475247</x:v>
      </x:c>
      <x:c r="AC1137" s="18" t="n">
        <x:f>IF(U1137=0,0,P1137*S1137/U1137)</x:f>
        <x:v>5802.772277227723</x:v>
      </x:c>
      <x:c r="AD1137" s="18" t="n">
        <x:f>MAX(AB1137,AC1137*'01 Controls'!$E$14)</x:f>
        <x:v>3274.7524752475247</x:v>
      </x:c>
      <x:c r="AE1137" s="18" t="n">
        <x:f>IF(U1137=0,0,N1137*T1137/U1137)</x:f>
        <x:v>218.31683168316837</x:v>
      </x:c>
      <x:c r="AF1137" s="18" t="n">
        <x:f>IF(U1137=0,0,P1137*T1137/U1137)</x:f>
        <x:v>386.85148514851494</x:v>
      </x:c>
      <x:c r="AG1137" s="18" t="n">
        <x:f>MAX(AE1137,AF1137*'01 Controls'!$E$15)</x:f>
        <x:v>218.31683168316837</x:v>
      </x:c>
      <x:c r="AH1137" s="18" t="n">
        <x:f>SUM(V1137,Y1137,AB1137,AE1137)</x:f>
        <x:v>5512.499999999999</x:v>
      </x:c>
      <x:c r="AI1137" s="18" t="n">
        <x:f>N1137-AH1137</x:f>
        <x:v>9.094947017729282e-13</x:v>
      </x:c>
      <x:c r="AJ1137" s="18" t="n">
        <x:f>V1137*INDEX('07 Mode Capacity'!$P$6:$P$17,MATCH("AIR-"&amp;I1137,'07 Mode Capacity'!$C$6:$C$17,0))</x:f>
        <x:v>30.600996362766853</x:v>
      </x:c>
      <x:c r="AK1137" s="18" t="n">
        <x:f>Y1137*INDEX('07 Mode Capacity'!$P$6:$P$17,MATCH("OCEAN-"&amp;I1137,'07 Mode Capacity'!$C$6:$C$17,0))</x:f>
        <x:v>167.40915645534034</x:v>
      </x:c>
      <x:c r="AL1137" s="18" t="n">
        <x:f>AB1137*INDEX('07 Mode Capacity'!$P$6:$P$17,MATCH("LAND-"&amp;I1137,'07 Mode Capacity'!$C$6:$C$17,0))</x:f>
        <x:v>399.67656279145</x:v>
      </x:c>
      <x:c r="AM1137" s="18" t="n">
        <x:f>AE1137*INDEX('07 Mode Capacity'!$P$6:$P$17,MATCH("INLAND-"&amp;I1137,'07 Mode Capacity'!$C$6:$C$17,0))</x:f>
        <x:v>137.80908729959285</x:v>
      </x:c>
      <x:c r="AN1137" s="18" t="n">
        <x:f>SUM(AJ1137:AM1137)</x:f>
        <x:v>735.4958029091501</x:v>
      </x:c>
      <x:c r="AO1137" s="17" t="n">
        <x:f>IF(N1137=0,1,AN1137/N1137)</x:f>
        <x:v>0.13342327490415423</x:v>
      </x:c>
      <x:c r="AP1137" s="11" t="str">
        <x:f>IF(AO1137&gt;='01 Controls'!$E$16,"PASS","FAIL")</x:f>
        <x:v>FAIL</x:v>
      </x:c>
      <x:c r="AQ1137" s="11" t="str">
        <x:v>UNQUANTIFIED</x:v>
      </x:c>
      <x:c r="AR1137" s="11" t="str">
        <x:v>Position-class planning record; serial item and receiver open</x:v>
      </x:c>
      <x:c r="AS1137" s="26"/>
      <x:c r="AT1137" s="26"/>
    </x:row>
    <x:row r="1138">
      <x:c r="C1138" s="11" t="str">
        <x:v>C3-H-CHC-COL-12</x:v>
      </x:c>
      <x:c r="D1138" s="11" t="str">
        <x:v>C3</x:v>
      </x:c>
      <x:c r="E1138" s="11" t="str">
        <x:v>Cascadia earthquake</x:v>
      </x:c>
      <x:c r="F1138" s="11" t="str">
        <x:v>H-CHC</x:v>
      </x:c>
      <x:c r="G1138" s="11" t="str">
        <x:v>Community health continuity group</x:v>
      </x:c>
      <x:c r="H1138" s="11" t="str">
        <x:v>COL-12</x:v>
      </x:c>
      <x:c r="I1138" s="19" t="n">
        <x:v>24</x:v>
      </x:c>
      <x:c r="J1138" s="21" t="n">
        <x:v>10</x:v>
      </x:c>
      <x:c r="K1138" s="18" t="n">
        <x:f>'05 Cargo Register'!K242</x:f>
        <x:v>472.5</x:v>
      </x:c>
      <x:c r="L1138" s="18" t="n">
        <x:f>'05 Cargo Register'!N242</x:f>
        <x:v>50</x:v>
      </x:c>
      <x:c r="M1138" s="18" t="n">
        <x:f>'05 Cargo Register'!O242</x:f>
        <x:v>1320</x:v>
      </x:c>
      <x:c r="N1138" s="18" t="n">
        <x:f>J1138*K1138</x:f>
        <x:v>4725</x:v>
      </x:c>
      <x:c r="O1138" s="18" t="n">
        <x:f>J1138*L1138</x:f>
        <x:v>500</x:v>
      </x:c>
      <x:c r="P1138" s="18" t="n">
        <x:f>J1138*M1138</x:f>
        <x:v>13200</x:v>
      </x:c>
      <x:c r="Q1138" s="22" t="n">
        <x:f>'01 Controls'!$E$24*'02 Cargo Classes'!$M$8</x:f>
        <x:v>0.2</x:v>
      </x:c>
      <x:c r="R1138" s="22" t="n">
        <x:f>'01 Controls'!$F$24*'02 Cargo Classes'!$N$8</x:f>
        <x:v>0.24499999999999997</x:v>
      </x:c>
      <x:c r="S1138" s="22" t="n">
        <x:f>'01 Controls'!$G$24*'02 Cargo Classes'!$O$8</x:f>
        <x:v>0.6</x:v>
      </x:c>
      <x:c r="T1138" s="22" t="n">
        <x:f>'01 Controls'!$H$24*'02 Cargo Classes'!$P$8</x:f>
        <x:v>0.010000000000000002</x:v>
      </x:c>
      <x:c r="U1138" s="22" t="n">
        <x:f>SUM(Q1138:T1138)</x:f>
        <x:v>1.055</x:v>
      </x:c>
      <x:c r="V1138" s="18" t="n">
        <x:f>IF(U1138=0,0,N1138*Q1138/U1138)</x:f>
        <x:v>895.7345971563982</x:v>
      </x:c>
      <x:c r="W1138" s="18" t="n">
        <x:f>IF(U1138=0,0,P1138*Q1138/U1138)</x:f>
        <x:v>2502.3696682464456</x:v>
      </x:c>
      <x:c r="X1138" s="18" t="n">
        <x:f>MAX(V1138,W1138*'01 Controls'!$E$12)</x:f>
        <x:v>895.7345971563982</x:v>
      </x:c>
      <x:c r="Y1138" s="18" t="n">
        <x:f>IF(U1138=0,0,N1138*R1138/U1138)</x:f>
        <x:v>1097.2748815165876</x:v>
      </x:c>
      <x:c r="Z1138" s="18" t="n">
        <x:f>IF(U1138=0,0,P1138*R1138/U1138)</x:f>
        <x:v>3065.4028436018957</x:v>
      </x:c>
      <x:c r="AA1138" s="18" t="n">
        <x:f>MAX(Y1138,Z1138*'01 Controls'!$E$13)</x:f>
        <x:v>1097.2748815165876</x:v>
      </x:c>
      <x:c r="AB1138" s="18" t="n">
        <x:f>IF(U1138=0,0,N1138*S1138/U1138)</x:f>
        <x:v>2687.2037914691946</x:v>
      </x:c>
      <x:c r="AC1138" s="18" t="n">
        <x:f>IF(U1138=0,0,P1138*S1138/U1138)</x:f>
        <x:v>7507.109004739337</x:v>
      </x:c>
      <x:c r="AD1138" s="18" t="n">
        <x:f>MAX(AB1138,AC1138*'01 Controls'!$E$14)</x:f>
        <x:v>2687.2037914691946</x:v>
      </x:c>
      <x:c r="AE1138" s="18" t="n">
        <x:f>IF(U1138=0,0,N1138*T1138/U1138)</x:f>
        <x:v>44.786729857819914</x:v>
      </x:c>
      <x:c r="AF1138" s="18" t="n">
        <x:f>IF(U1138=0,0,P1138*T1138/U1138)</x:f>
        <x:v>125.1184834123223</x:v>
      </x:c>
      <x:c r="AG1138" s="18" t="n">
        <x:f>MAX(AE1138,AF1138*'01 Controls'!$E$15)</x:f>
        <x:v>44.786729857819914</x:v>
      </x:c>
      <x:c r="AH1138" s="18" t="n">
        <x:f>SUM(V1138,Y1138,AB1138,AE1138)</x:f>
        <x:v>4725.000000000001</x:v>
      </x:c>
      <x:c r="AI1138" s="18" t="n">
        <x:f>N1138-AH1138</x:f>
        <x:v>-9.094947017729282e-13</x:v>
      </x:c>
      <x:c r="AJ1138" s="18" t="n">
        <x:f>V1138*INDEX('07 Mode Capacity'!$P$6:$P$17,MATCH("AIR-"&amp;I1138,'07 Mode Capacity'!$C$6:$C$17,0))</x:f>
        <x:v>181.75715081301584</x:v>
      </x:c>
      <x:c r="AK1138" s="18" t="n">
        <x:f>Y1138*INDEX('07 Mode Capacity'!$P$6:$P$17,MATCH("OCEAN-"&amp;I1138,'07 Mode Capacity'!$C$6:$C$17,0))</x:f>
        <x:v>164.68894354739913</x:v>
      </x:c>
      <x:c r="AL1138" s="18" t="n">
        <x:f>AB1138*INDEX('07 Mode Capacity'!$P$6:$P$17,MATCH("LAND-"&amp;I1138,'07 Mode Capacity'!$C$6:$C$17,0))</x:f>
        <x:v>1027.8579338838344</x:v>
      </x:c>
      <x:c r="AM1138" s="18" t="n">
        <x:f>AE1138*INDEX('07 Mode Capacity'!$P$6:$P$17,MATCH("INLAND-"&amp;I1138,'07 Mode Capacity'!$C$6:$C$17,0))</x:f>
        <x:v>44.786729857819914</x:v>
      </x:c>
      <x:c r="AN1138" s="18" t="n">
        <x:f>SUM(AJ1138:AM1138)</x:f>
        <x:v>1419.0907581020692</x:v>
      </x:c>
      <x:c r="AO1138" s="17" t="n">
        <x:f>IF(N1138=0,1,AN1138/N1138)</x:f>
        <x:v>0.30033666838139034</x:v>
      </x:c>
      <x:c r="AP1138" s="11" t="str">
        <x:f>IF(AO1138&gt;='01 Controls'!$E$16,"PASS","FAIL")</x:f>
        <x:v>FAIL</x:v>
      </x:c>
      <x:c r="AQ1138" s="11" t="str">
        <x:v>UNQUANTIFIED</x:v>
      </x:c>
      <x:c r="AR1138" s="11" t="str">
        <x:v>Position-class planning record; serial item and receiver open</x:v>
      </x:c>
      <x:c r="AS1138" s="26"/>
      <x:c r="AT1138" s="26"/>
    </x:row>
    <x:row r="1139">
      <x:c r="C1139" s="11" t="str">
        <x:v>C3-H-CHC-BAT-22</x:v>
      </x:c>
      <x:c r="D1139" s="11" t="str">
        <x:v>C3</x:v>
      </x:c>
      <x:c r="E1139" s="11" t="str">
        <x:v>Cascadia earthquake</x:v>
      </x:c>
      <x:c r="F1139" s="11" t="str">
        <x:v>H-CHC</x:v>
      </x:c>
      <x:c r="G1139" s="11" t="str">
        <x:v>Community health continuity group</x:v>
      </x:c>
      <x:c r="H1139" s="11" t="str">
        <x:v>BAT-22</x:v>
      </x:c>
      <x:c r="I1139" s="19" t="n">
        <x:v>48</x:v>
      </x:c>
      <x:c r="J1139" s="21" t="n">
        <x:v>10</x:v>
      </x:c>
      <x:c r="K1139" s="18" t="n">
        <x:f>'05 Cargo Register'!K243</x:f>
        <x:v>210</x:v>
      </x:c>
      <x:c r="L1139" s="18" t="n">
        <x:f>'05 Cargo Register'!N243</x:f>
        <x:v>12</x:v>
      </x:c>
      <x:c r="M1139" s="18" t="n">
        <x:f>'05 Cargo Register'!O243</x:f>
        <x:v>316.8</x:v>
      </x:c>
      <x:c r="N1139" s="18" t="n">
        <x:f>J1139*K1139</x:f>
        <x:v>2100</x:v>
      </x:c>
      <x:c r="O1139" s="18" t="n">
        <x:f>J1139*L1139</x:f>
        <x:v>120</x:v>
      </x:c>
      <x:c r="P1139" s="18" t="n">
        <x:f>J1139*M1139</x:f>
        <x:v>3168</x:v>
      </x:c>
      <x:c r="Q1139" s="22" t="n">
        <x:f>'01 Controls'!$E$24*'02 Cargo Classes'!$M$9</x:f>
        <x:v>0</x:v>
      </x:c>
      <x:c r="R1139" s="22" t="n">
        <x:f>'01 Controls'!$F$24*'02 Cargo Classes'!$N$9</x:f>
        <x:v>0.35</x:v>
      </x:c>
      <x:c r="S1139" s="22" t="n">
        <x:f>'01 Controls'!$G$24*'02 Cargo Classes'!$O$9</x:f>
        <x:v>0.5</x:v>
      </x:c>
      <x:c r="T1139" s="22" t="n">
        <x:f>'01 Controls'!$H$24*'02 Cargo Classes'!$P$9</x:f>
        <x:v>0.025</x:v>
      </x:c>
      <x:c r="U1139" s="22" t="n">
        <x:f>SUM(Q1139:T1139)</x:f>
        <x:v>0.875</x:v>
      </x:c>
      <x:c r="V1139" s="18" t="n">
        <x:f>IF(U1139=0,0,N1139*Q1139/U1139)</x:f>
        <x:v>0</x:v>
      </x:c>
      <x:c r="W1139" s="18" t="n">
        <x:f>IF(U1139=0,0,P1139*Q1139/U1139)</x:f>
        <x:v>0</x:v>
      </x:c>
      <x:c r="X1139" s="18" t="n">
        <x:f>MAX(V1139,W1139*'01 Controls'!$E$12)</x:f>
        <x:v>0</x:v>
      </x:c>
      <x:c r="Y1139" s="18" t="n">
        <x:f>IF(U1139=0,0,N1139*R1139/U1139)</x:f>
        <x:v>840</x:v>
      </x:c>
      <x:c r="Z1139" s="18" t="n">
        <x:f>IF(U1139=0,0,P1139*R1139/U1139)</x:f>
        <x:v>1267.2</x:v>
      </x:c>
      <x:c r="AA1139" s="18" t="n">
        <x:f>MAX(Y1139,Z1139*'01 Controls'!$E$13)</x:f>
        <x:v>840</x:v>
      </x:c>
      <x:c r="AB1139" s="18" t="n">
        <x:f>IF(U1139=0,0,N1139*S1139/U1139)</x:f>
        <x:v>1200</x:v>
      </x:c>
      <x:c r="AC1139" s="18" t="n">
        <x:f>IF(U1139=0,0,P1139*S1139/U1139)</x:f>
        <x:v>1810.2857142857142</x:v>
      </x:c>
      <x:c r="AD1139" s="18" t="n">
        <x:f>MAX(AB1139,AC1139*'01 Controls'!$E$14)</x:f>
        <x:v>1200</x:v>
      </x:c>
      <x:c r="AE1139" s="18" t="n">
        <x:f>IF(U1139=0,0,N1139*T1139/U1139)</x:f>
        <x:v>60</x:v>
      </x:c>
      <x:c r="AF1139" s="18" t="n">
        <x:f>IF(U1139=0,0,P1139*T1139/U1139)</x:f>
        <x:v>90.51428571428572</x:v>
      </x:c>
      <x:c r="AG1139" s="18" t="n">
        <x:f>MAX(AE1139,AF1139*'01 Controls'!$E$15)</x:f>
        <x:v>60</x:v>
      </x:c>
      <x:c r="AH1139" s="18" t="n">
        <x:f>SUM(V1139,Y1139,AB1139,AE1139)</x:f>
        <x:v>2100</x:v>
      </x:c>
      <x:c r="AI1139" s="18" t="n">
        <x:f>N1139-AH1139</x:f>
        <x:v>0</x:v>
      </x:c>
      <x:c r="AJ1139" s="18" t="n">
        <x:f>V1139*INDEX('07 Mode Capacity'!$P$6:$P$17,MATCH("AIR-"&amp;I1139,'07 Mode Capacity'!$C$6:$C$17,0))</x:f>
        <x:v>0</x:v>
      </x:c>
      <x:c r="AK1139" s="18" t="n">
        <x:f>Y1139*INDEX('07 Mode Capacity'!$P$6:$P$17,MATCH("OCEAN-"&amp;I1139,'07 Mode Capacity'!$C$6:$C$17,0))</x:f>
        <x:v>73.61447532838912</x:v>
      </x:c>
      <x:c r="AL1139" s="18" t="n">
        <x:f>AB1139*INDEX('07 Mode Capacity'!$P$6:$P$17,MATCH("LAND-"&amp;I1139,'07 Mode Capacity'!$C$6:$C$17,0))</x:f>
        <x:v>146.45744341745652</x:v>
      </x:c>
      <x:c r="AM1139" s="18" t="n">
        <x:f>AE1139*INDEX('07 Mode Capacity'!$P$6:$P$17,MATCH("INLAND-"&amp;I1139,'07 Mode Capacity'!$C$6:$C$17,0))</x:f>
        <x:v>37.87406208777925</x:v>
      </x:c>
      <x:c r="AN1139" s="18" t="n">
        <x:f>SUM(AJ1139:AM1139)</x:f>
        <x:v>257.9459808336249</x:v>
      </x:c>
      <x:c r="AO1139" s="17" t="n">
        <x:f>IF(N1139=0,1,AN1139/N1139)</x:f>
        <x:v>0.12283141944458328</x:v>
      </x:c>
      <x:c r="AP1139" s="11" t="str">
        <x:f>IF(AO1139&gt;='01 Controls'!$E$16,"PASS","FAIL")</x:f>
        <x:v>FAIL</x:v>
      </x:c>
      <x:c r="AQ1139" s="11" t="str">
        <x:v>UNQUANTIFIED</x:v>
      </x:c>
      <x:c r="AR1139" s="11" t="str">
        <x:v>Position-class planning record; serial item and receiver open</x:v>
      </x:c>
      <x:c r="AS1139" s="26"/>
      <x:c r="AT1139" s="26"/>
    </x:row>
    <x:row r="1140">
      <x:c r="C1140" s="11" t="str">
        <x:v>C3-H-CHC-TNK-20</x:v>
      </x:c>
      <x:c r="D1140" s="11" t="str">
        <x:v>C3</x:v>
      </x:c>
      <x:c r="E1140" s="11" t="str">
        <x:v>Cascadia earthquake</x:v>
      </x:c>
      <x:c r="F1140" s="11" t="str">
        <x:v>H-CHC</x:v>
      </x:c>
      <x:c r="G1140" s="11" t="str">
        <x:v>Community health continuity group</x:v>
      </x:c>
      <x:c r="H1140" s="11" t="str">
        <x:v>TNK-20</x:v>
      </x:c>
      <x:c r="I1140" s="19" t="n">
        <x:v>48</x:v>
      </x:c>
      <x:c r="J1140" s="21" t="n">
        <x:v>10</x:v>
      </x:c>
      <x:c r="K1140" s="18" t="n">
        <x:f>'05 Cargo Register'!K244</x:f>
        <x:v>157.5</x:v>
      </x:c>
      <x:c r="L1140" s="18" t="n">
        <x:f>'05 Cargo Register'!N244</x:f>
        <x:v>10</x:v>
      </x:c>
      <x:c r="M1140" s="18" t="n">
        <x:f>'05 Cargo Register'!O244</x:f>
        <x:v>212.5</x:v>
      </x:c>
      <x:c r="N1140" s="18" t="n">
        <x:f>J1140*K1140</x:f>
        <x:v>1575</x:v>
      </x:c>
      <x:c r="O1140" s="18" t="n">
        <x:f>J1140*L1140</x:f>
        <x:v>100</x:v>
      </x:c>
      <x:c r="P1140" s="18" t="n">
        <x:f>J1140*M1140</x:f>
        <x:v>2125</x:v>
      </x:c>
      <x:c r="Q1140" s="22" t="n">
        <x:f>'01 Controls'!$E$24*'02 Cargo Classes'!$M$10</x:f>
        <x:v>0</x:v>
      </x:c>
      <x:c r="R1140" s="22" t="n">
        <x:f>'01 Controls'!$F$24*'02 Cargo Classes'!$N$10</x:f>
        <x:v>0.42</x:v>
      </x:c>
      <x:c r="S1140" s="22" t="n">
        <x:f>'01 Controls'!$G$24*'02 Cargo Classes'!$O$10</x:f>
        <x:v>0.5</x:v>
      </x:c>
      <x:c r="T1140" s="22" t="n">
        <x:f>'01 Controls'!$H$24*'02 Cargo Classes'!$P$10</x:f>
        <x:v>0.05</x:v>
      </x:c>
      <x:c r="U1140" s="22" t="n">
        <x:f>SUM(Q1140:T1140)</x:f>
        <x:v>0.97</x:v>
      </x:c>
      <x:c r="V1140" s="18" t="n">
        <x:f>IF(U1140=0,0,N1140*Q1140/U1140)</x:f>
        <x:v>0</x:v>
      </x:c>
      <x:c r="W1140" s="18" t="n">
        <x:f>IF(U1140=0,0,P1140*Q1140/U1140)</x:f>
        <x:v>0</x:v>
      </x:c>
      <x:c r="X1140" s="18" t="n">
        <x:f>MAX(V1140,W1140*'01 Controls'!$E$12)</x:f>
        <x:v>0</x:v>
      </x:c>
      <x:c r="Y1140" s="18" t="n">
        <x:f>IF(U1140=0,0,N1140*R1140/U1140)</x:f>
        <x:v>681.9587628865979</x:v>
      </x:c>
      <x:c r="Z1140" s="18" t="n">
        <x:f>IF(U1140=0,0,P1140*R1140/U1140)</x:f>
        <x:v>920.1030927835052</x:v>
      </x:c>
      <x:c r="AA1140" s="18" t="n">
        <x:f>MAX(Y1140,Z1140*'01 Controls'!$E$13)</x:f>
        <x:v>681.9587628865979</x:v>
      </x:c>
      <x:c r="AB1140" s="18" t="n">
        <x:f>IF(U1140=0,0,N1140*S1140/U1140)</x:f>
        <x:v>811.8556701030928</x:v>
      </x:c>
      <x:c r="AC1140" s="18" t="n">
        <x:f>IF(U1140=0,0,P1140*S1140/U1140)</x:f>
        <x:v>1095.360824742268</x:v>
      </x:c>
      <x:c r="AD1140" s="18" t="n">
        <x:f>MAX(AB1140,AC1140*'01 Controls'!$E$14)</x:f>
        <x:v>811.8556701030928</x:v>
      </x:c>
      <x:c r="AE1140" s="18" t="n">
        <x:f>IF(U1140=0,0,N1140*T1140/U1140)</x:f>
        <x:v>81.18556701030928</x:v>
      </x:c>
      <x:c r="AF1140" s="18" t="n">
        <x:f>IF(U1140=0,0,P1140*T1140/U1140)</x:f>
        <x:v>109.5360824742268</x:v>
      </x:c>
      <x:c r="AG1140" s="18" t="n">
        <x:f>MAX(AE1140,AF1140*'01 Controls'!$E$15)</x:f>
        <x:v>81.18556701030928</x:v>
      </x:c>
      <x:c r="AH1140" s="18" t="n">
        <x:f>SUM(V1140,Y1140,AB1140,AE1140)</x:f>
        <x:v>1575.0000000000002</x:v>
      </x:c>
      <x:c r="AI1140" s="18" t="n">
        <x:f>N1140-AH1140</x:f>
        <x:v>-2.2737367544323206e-13</x:v>
      </x:c>
      <x:c r="AJ1140" s="18" t="n">
        <x:f>V1140*INDEX('07 Mode Capacity'!$P$6:$P$17,MATCH("AIR-"&amp;I1140,'07 Mode Capacity'!$C$6:$C$17,0))</x:f>
        <x:v>0</x:v>
      </x:c>
      <x:c r="AK1140" s="18" t="n">
        <x:f>Y1140*INDEX('07 Mode Capacity'!$P$6:$P$17,MATCH("OCEAN-"&amp;I1140,'07 Mode Capacity'!$C$6:$C$17,0))</x:f>
        <x:v>59.76432919701694</x:v>
      </x:c>
      <x:c r="AL1140" s="18" t="n">
        <x:f>AB1140*INDEX('07 Mode Capacity'!$P$6:$P$17,MATCH("LAND-"&amp;I1140,'07 Mode Capacity'!$C$6:$C$17,0))</x:f>
        <x:v>99.08525488938747</x:v>
      </x:c>
      <x:c r="AM1140" s="18" t="n">
        <x:f>AE1140*INDEX('07 Mode Capacity'!$P$6:$P$17,MATCH("INLAND-"&amp;I1140,'07 Mode Capacity'!$C$6:$C$17,0))</x:f>
        <x:v>51.24712009300028</x:v>
      </x:c>
      <x:c r="AN1140" s="18" t="n">
        <x:f>SUM(AJ1140:AM1140)</x:f>
        <x:v>210.0967041794047</x:v>
      </x:c>
      <x:c r="AO1140" s="17" t="n">
        <x:f>IF(N1140=0,1,AN1140/N1140)</x:f>
        <x:v>0.13339473281232045</x:v>
      </x:c>
      <x:c r="AP1140" s="11" t="str">
        <x:f>IF(AO1140&gt;='01 Controls'!$E$16,"PASS","FAIL")</x:f>
        <x:v>FAIL</x:v>
      </x:c>
      <x:c r="AQ1140" s="11" t="str">
        <x:v>UNQUANTIFIED</x:v>
      </x:c>
      <x:c r="AR1140" s="11" t="str">
        <x:v>Position-class planning record; serial item and receiver open</x:v>
      </x:c>
      <x:c r="AS1140" s="26"/>
      <x:c r="AT1140" s="26"/>
    </x:row>
    <x:row r="1141">
      <x:c r="C1141" s="11" t="str">
        <x:v>C3-H-CHC-FLR-24</x:v>
      </x:c>
      <x:c r="D1141" s="11" t="str">
        <x:v>C3</x:v>
      </x:c>
      <x:c r="E1141" s="11" t="str">
        <x:v>Cascadia earthquake</x:v>
      </x:c>
      <x:c r="F1141" s="11" t="str">
        <x:v>H-CHC</x:v>
      </x:c>
      <x:c r="G1141" s="11" t="str">
        <x:v>Community health continuity group</x:v>
      </x:c>
      <x:c r="H1141" s="11" t="str">
        <x:v>FLR-24</x:v>
      </x:c>
      <x:c r="I1141" s="19" t="n">
        <x:v>48</x:v>
      </x:c>
      <x:c r="J1141" s="21" t="n">
        <x:v>10</x:v>
      </x:c>
      <x:c r="K1141" s="18" t="n">
        <x:f>'05 Cargo Register'!K245</x:f>
        <x:v>131.25</x:v>
      </x:c>
      <x:c r="L1141" s="18" t="n">
        <x:f>'05 Cargo Register'!N245</x:f>
        <x:v>7</x:v>
      </x:c>
      <x:c r="M1141" s="18" t="n">
        <x:f>'05 Cargo Register'!O245</x:f>
        <x:v>224</x:v>
      </x:c>
      <x:c r="N1141" s="18" t="n">
        <x:f>J1141*K1141</x:f>
        <x:v>1312.5</x:v>
      </x:c>
      <x:c r="O1141" s="18" t="n">
        <x:f>J1141*L1141</x:f>
        <x:v>70</x:v>
      </x:c>
      <x:c r="P1141" s="18" t="n">
        <x:f>J1141*M1141</x:f>
        <x:v>2240</x:v>
      </x:c>
      <x:c r="Q1141" s="22" t="n">
        <x:f>'01 Controls'!$E$24*'02 Cargo Classes'!$M$11</x:f>
        <x:v>0</x:v>
      </x:c>
      <x:c r="R1141" s="22" t="n">
        <x:f>'01 Controls'!$F$24*'02 Cargo Classes'!$N$11</x:f>
        <x:v>0.42</x:v>
      </x:c>
      <x:c r="S1141" s="22" t="n">
        <x:f>'01 Controls'!$G$24*'02 Cargo Classes'!$O$11</x:f>
        <x:v>0.5</x:v>
      </x:c>
      <x:c r="T1141" s="22" t="n">
        <x:f>'01 Controls'!$H$24*'02 Cargo Classes'!$P$11</x:f>
        <x:v>0.04000000000000001</x:v>
      </x:c>
      <x:c r="U1141" s="22" t="n">
        <x:f>SUM(Q1141:T1141)</x:f>
        <x:v>0.96</x:v>
      </x:c>
      <x:c r="V1141" s="18" t="n">
        <x:f>IF(U1141=0,0,N1141*Q1141/U1141)</x:f>
        <x:v>0</x:v>
      </x:c>
      <x:c r="W1141" s="18" t="n">
        <x:f>IF(U1141=0,0,P1141*Q1141/U1141)</x:f>
        <x:v>0</x:v>
      </x:c>
      <x:c r="X1141" s="18" t="n">
        <x:f>MAX(V1141,W1141*'01 Controls'!$E$12)</x:f>
        <x:v>0</x:v>
      </x:c>
      <x:c r="Y1141" s="18" t="n">
        <x:f>IF(U1141=0,0,N1141*R1141/U1141)</x:f>
        <x:v>574.21875</x:v>
      </x:c>
      <x:c r="Z1141" s="18" t="n">
        <x:f>IF(U1141=0,0,P1141*R1141/U1141)</x:f>
        <x:v>980</x:v>
      </x:c>
      <x:c r="AA1141" s="18" t="n">
        <x:f>MAX(Y1141,Z1141*'01 Controls'!$E$13)</x:f>
        <x:v>574.21875</x:v>
      </x:c>
      <x:c r="AB1141" s="18" t="n">
        <x:f>IF(U1141=0,0,N1141*S1141/U1141)</x:f>
        <x:v>683.59375</x:v>
      </x:c>
      <x:c r="AC1141" s="18" t="n">
        <x:f>IF(U1141=0,0,P1141*S1141/U1141)</x:f>
        <x:v>1166.6666666666667</x:v>
      </x:c>
      <x:c r="AD1141" s="18" t="n">
        <x:f>MAX(AB1141,AC1141*'01 Controls'!$E$14)</x:f>
        <x:v>683.59375</x:v>
      </x:c>
      <x:c r="AE1141" s="18" t="n">
        <x:f>IF(U1141=0,0,N1141*T1141/U1141)</x:f>
        <x:v>54.68750000000001</x:v>
      </x:c>
      <x:c r="AF1141" s="18" t="n">
        <x:f>IF(U1141=0,0,P1141*T1141/U1141)</x:f>
        <x:v>93.33333333333336</x:v>
      </x:c>
      <x:c r="AG1141" s="18" t="n">
        <x:f>MAX(AE1141,AF1141*'01 Controls'!$E$15)</x:f>
        <x:v>54.68750000000001</x:v>
      </x:c>
      <x:c r="AH1141" s="18" t="n">
        <x:f>SUM(V1141,Y1141,AB1141,AE1141)</x:f>
        <x:v>1312.5</x:v>
      </x:c>
      <x:c r="AI1141" s="18" t="n">
        <x:f>N1141-AH1141</x:f>
        <x:v>0</x:v>
      </x:c>
      <x:c r="AJ1141" s="18" t="n">
        <x:f>V1141*INDEX('07 Mode Capacity'!$P$6:$P$17,MATCH("AIR-"&amp;I1141,'07 Mode Capacity'!$C$6:$C$17,0))</x:f>
        <x:v>0</x:v>
      </x:c>
      <x:c r="AK1141" s="18" t="n">
        <x:f>Y1141*INDEX('07 Mode Capacity'!$P$6:$P$17,MATCH("OCEAN-"&amp;I1141,'07 Mode Capacity'!$C$6:$C$17,0))</x:f>
        <x:v>50.322395244016</x:v>
      </x:c>
      <x:c r="AL1141" s="18" t="n">
        <x:f>AB1141*INDEX('07 Mode Capacity'!$P$6:$P$17,MATCH("LAND-"&amp;I1141,'07 Mode Capacity'!$C$6:$C$17,0))</x:f>
        <x:v>83.43116080095993</x:v>
      </x:c>
      <x:c r="AM1141" s="18" t="n">
        <x:f>AE1141*INDEX('07 Mode Capacity'!$P$6:$P$17,MATCH("INLAND-"&amp;I1141,'07 Mode Capacity'!$C$6:$C$17,0))</x:f>
        <x:v>34.52062950709047</x:v>
      </x:c>
      <x:c r="AN1141" s="18" t="n">
        <x:f>SUM(AJ1141:AM1141)</x:f>
        <x:v>168.2741855520664</x:v>
      </x:c>
      <x:c r="AO1141" s="17" t="n">
        <x:f>IF(N1141=0,1,AN1141/N1141)</x:f>
        <x:v>0.12820890327776488</x:v>
      </x:c>
      <x:c r="AP1141" s="11" t="str">
        <x:f>IF(AO1141&gt;='01 Controls'!$E$16,"PASS","FAIL")</x:f>
        <x:v>FAIL</x:v>
      </x:c>
      <x:c r="AQ1141" s="11" t="str">
        <x:v>UNQUANTIFIED</x:v>
      </x:c>
      <x:c r="AR1141" s="11" t="str">
        <x:v>Position-class planning record; serial item and receiver open</x:v>
      </x:c>
      <x:c r="AS1141" s="26"/>
      <x:c r="AT1141" s="26"/>
    </x:row>
    <x:row r="1142">
      <x:c r="C1142" s="11" t="str">
        <x:v>C3-H-CHC-ROL-30</x:v>
      </x:c>
      <x:c r="D1142" s="11" t="str">
        <x:v>C3</x:v>
      </x:c>
      <x:c r="E1142" s="11" t="str">
        <x:v>Cascadia earthquake</x:v>
      </x:c>
      <x:c r="F1142" s="11" t="str">
        <x:v>H-CHC</x:v>
      </x:c>
      <x:c r="G1142" s="11" t="str">
        <x:v>Community health continuity group</x:v>
      </x:c>
      <x:c r="H1142" s="11" t="str">
        <x:v>ROL-30</x:v>
      </x:c>
      <x:c r="I1142" s="19" t="n">
        <x:v>48</x:v>
      </x:c>
      <x:c r="J1142" s="21" t="n">
        <x:v>10</x:v>
      </x:c>
      <x:c r="K1142" s="18" t="n">
        <x:f>'05 Cargo Register'!K246</x:f>
        <x:v>262.5</x:v>
      </x:c>
      <x:c r="L1142" s="18" t="n">
        <x:f>'05 Cargo Register'!N246</x:f>
        <x:v>11</x:v>
      </x:c>
      <x:c r="M1142" s="18" t="n">
        <x:f>'05 Cargo Register'!O246</x:f>
        <x:v>701.25</x:v>
      </x:c>
      <x:c r="N1142" s="18" t="n">
        <x:f>J1142*K1142</x:f>
        <x:v>2625</x:v>
      </x:c>
      <x:c r="O1142" s="18" t="n">
        <x:f>J1142*L1142</x:f>
        <x:v>110</x:v>
      </x:c>
      <x:c r="P1142" s="18" t="n">
        <x:f>J1142*M1142</x:f>
        <x:v>7012.5</x:v>
      </x:c>
      <x:c r="Q1142" s="22" t="n">
        <x:f>'01 Controls'!$E$24*'02 Cargo Classes'!$M$12</x:f>
        <x:v>0</x:v>
      </x:c>
      <x:c r="R1142" s="22" t="n">
        <x:f>'01 Controls'!$F$24*'02 Cargo Classes'!$N$12</x:f>
        <x:v>0.35</x:v>
      </x:c>
      <x:c r="S1142" s="22" t="n">
        <x:f>'01 Controls'!$G$24*'02 Cargo Classes'!$O$12</x:f>
        <x:v>0.75</x:v>
      </x:c>
      <x:c r="T1142" s="22" t="n">
        <x:f>'01 Controls'!$H$24*'02 Cargo Classes'!$P$12</x:f>
        <x:v>0.03</x:v>
      </x:c>
      <x:c r="U1142" s="22" t="n">
        <x:f>SUM(Q1142:T1142)</x:f>
        <x:v>1.1300000000000001</x:v>
      </x:c>
      <x:c r="V1142" s="18" t="n">
        <x:f>IF(U1142=0,0,N1142*Q1142/U1142)</x:f>
        <x:v>0</x:v>
      </x:c>
      <x:c r="W1142" s="18" t="n">
        <x:f>IF(U1142=0,0,P1142*Q1142/U1142)</x:f>
        <x:v>0</x:v>
      </x:c>
      <x:c r="X1142" s="18" t="n">
        <x:f>MAX(V1142,W1142*'01 Controls'!$E$12)</x:f>
        <x:v>0</x:v>
      </x:c>
      <x:c r="Y1142" s="18" t="n">
        <x:f>IF(U1142=0,0,N1142*R1142/U1142)</x:f>
        <x:v>813.0530973451325</x:v>
      </x:c>
      <x:c r="Z1142" s="18" t="n">
        <x:f>IF(U1142=0,0,P1142*R1142/U1142)</x:f>
        <x:v>2172.013274336283</x:v>
      </x:c>
      <x:c r="AA1142" s="18" t="n">
        <x:f>MAX(Y1142,Z1142*'01 Controls'!$E$13)</x:f>
        <x:v>813.0530973451325</x:v>
      </x:c>
      <x:c r="AB1142" s="18" t="n">
        <x:f>IF(U1142=0,0,N1142*S1142/U1142)</x:f>
        <x:v>1742.2566371681414</x:v>
      </x:c>
      <x:c r="AC1142" s="18" t="n">
        <x:f>IF(U1142=0,0,P1142*S1142/U1142)</x:f>
        <x:v>4654.314159292035</x:v>
      </x:c>
      <x:c r="AD1142" s="18" t="n">
        <x:f>MAX(AB1142,AC1142*'01 Controls'!$E$14)</x:f>
        <x:v>1742.2566371681414</x:v>
      </x:c>
      <x:c r="AE1142" s="18" t="n">
        <x:f>IF(U1142=0,0,N1142*T1142/U1142)</x:f>
        <x:v>69.69026548672565</x:v>
      </x:c>
      <x:c r="AF1142" s="18" t="n">
        <x:f>IF(U1142=0,0,P1142*T1142/U1142)</x:f>
        <x:v>186.1725663716814</x:v>
      </x:c>
      <x:c r="AG1142" s="18" t="n">
        <x:f>MAX(AE1142,AF1142*'01 Controls'!$E$15)</x:f>
        <x:v>69.69026548672565</x:v>
      </x:c>
      <x:c r="AH1142" s="18" t="n">
        <x:f>SUM(V1142,Y1142,AB1142,AE1142)</x:f>
        <x:v>2624.9999999999995</x:v>
      </x:c>
      <x:c r="AI1142" s="18" t="n">
        <x:f>N1142-AH1142</x:f>
        <x:v>4.547473508864641e-13</x:v>
      </x:c>
      <x:c r="AJ1142" s="18" t="n">
        <x:f>V1142*INDEX('07 Mode Capacity'!$P$6:$P$17,MATCH("AIR-"&amp;I1142,'07 Mode Capacity'!$C$6:$C$17,0))</x:f>
        <x:v>0</x:v>
      </x:c>
      <x:c r="AK1142" s="18" t="n">
        <x:f>Y1142*INDEX('07 Mode Capacity'!$P$6:$P$17,MATCH("OCEAN-"&amp;I1142,'07 Mode Capacity'!$C$6:$C$17,0))</x:f>
        <x:v>71.25294901807574</x:v>
      </x:c>
      <x:c r="AL1142" s="18" t="n">
        <x:f>AB1142*INDEX('07 Mode Capacity'!$P$6:$P$17,MATCH("LAND-"&amp;I1142,'07 Mode Capacity'!$C$6:$C$17,0))</x:f>
        <x:v>212.63871071395096</x:v>
      </x:c>
      <x:c r="AM1142" s="18" t="n">
        <x:f>AE1142*INDEX('07 Mode Capacity'!$P$6:$P$17,MATCH("INLAND-"&amp;I1142,'07 Mode Capacity'!$C$6:$C$17,0))</x:f>
        <x:v>43.99089069930111</x:v>
      </x:c>
      <x:c r="AN1142" s="18" t="n">
        <x:f>SUM(AJ1142:AM1142)</x:f>
        <x:v>327.88255043132784</x:v>
      </x:c>
      <x:c r="AO1142" s="17" t="n">
        <x:f>IF(N1142=0,1,AN1142/N1142)</x:f>
        <x:v>0.12490763825955346</x:v>
      </x:c>
      <x:c r="AP1142" s="11" t="str">
        <x:f>IF(AO1142&gt;='01 Controls'!$E$16,"PASS","FAIL")</x:f>
        <x:v>FAIL</x:v>
      </x:c>
      <x:c r="AQ1142" s="11" t="str">
        <x:v>UNQUANTIFIED</x:v>
      </x:c>
      <x:c r="AR1142" s="11" t="str">
        <x:v>Position-class planning record; serial item and receiver open</x:v>
      </x:c>
      <x:c r="AS1142" s="26"/>
      <x:c r="AT1142" s="26"/>
    </x:row>
    <x:row r="1143">
      <x:c r="C1143" s="11" t="str">
        <x:v>C3-H-CHC-BLK-08</x:v>
      </x:c>
      <x:c r="D1143" s="11" t="str">
        <x:v>C3</x:v>
      </x:c>
      <x:c r="E1143" s="11" t="str">
        <x:v>Cascadia earthquake</x:v>
      </x:c>
      <x:c r="F1143" s="11" t="str">
        <x:v>H-CHC</x:v>
      </x:c>
      <x:c r="G1143" s="11" t="str">
        <x:v>Community health continuity group</x:v>
      </x:c>
      <x:c r="H1143" s="11" t="str">
        <x:v>BLK-08</x:v>
      </x:c>
      <x:c r="I1143" s="19" t="n">
        <x:v>48</x:v>
      </x:c>
      <x:c r="J1143" s="21" t="n">
        <x:v>10</x:v>
      </x:c>
      <x:c r="K1143" s="18" t="n">
        <x:f>'05 Cargo Register'!K247</x:f>
        <x:v>367.50000000000006</x:v>
      </x:c>
      <x:c r="L1143" s="18" t="n">
        <x:f>'05 Cargo Register'!N247</x:f>
        <x:v>58</x:v>
      </x:c>
      <x:c r="M1143" s="18" t="n">
        <x:f>'05 Cargo Register'!O247</x:f>
        <x:v>2958</x:v>
      </x:c>
      <x:c r="N1143" s="18" t="n">
        <x:f>J1143*K1143</x:f>
        <x:v>3675.0000000000005</x:v>
      </x:c>
      <x:c r="O1143" s="18" t="n">
        <x:f>J1143*L1143</x:f>
        <x:v>580</x:v>
      </x:c>
      <x:c r="P1143" s="18" t="n">
        <x:f>J1143*M1143</x:f>
        <x:v>29580</x:v>
      </x:c>
      <x:c r="Q1143" s="22" t="n">
        <x:f>'01 Controls'!$E$24*'02 Cargo Classes'!$M$14</x:f>
        <x:v>0.1</x:v>
      </x:c>
      <x:c r="R1143" s="22" t="n">
        <x:f>'01 Controls'!$F$24*'02 Cargo Classes'!$N$14</x:f>
        <x:v>0.27999999999999997</x:v>
      </x:c>
      <x:c r="S1143" s="22" t="n">
        <x:f>'01 Controls'!$G$24*'02 Cargo Classes'!$O$14</x:f>
        <x:v>0.5</x:v>
      </x:c>
      <x:c r="T1143" s="22" t="n">
        <x:f>'01 Controls'!$H$24*'02 Cargo Classes'!$P$14</x:f>
        <x:v>0.025</x:v>
      </x:c>
      <x:c r="U1143" s="22" t="n">
        <x:f>SUM(Q1143:T1143)</x:f>
        <x:v>0.905</x:v>
      </x:c>
      <x:c r="V1143" s="18" t="n">
        <x:f>IF(U1143=0,0,N1143*Q1143/U1143)</x:f>
        <x:v>406.0773480662984</x:v>
      </x:c>
      <x:c r="W1143" s="18" t="n">
        <x:f>IF(U1143=0,0,P1143*Q1143/U1143)</x:f>
        <x:v>3268.5082872928174</x:v>
      </x:c>
      <x:c r="X1143" s="18" t="n">
        <x:f>MAX(V1143,W1143*'01 Controls'!$E$12)</x:f>
        <x:v>817.1270718232043</x:v>
      </x:c>
      <x:c r="Y1143" s="18" t="n">
        <x:f>IF(U1143=0,0,N1143*R1143/U1143)</x:f>
        <x:v>1137.0165745856352</x:v>
      </x:c>
      <x:c r="Z1143" s="18" t="n">
        <x:f>IF(U1143=0,0,P1143*R1143/U1143)</x:f>
        <x:v>9151.823204419888</x:v>
      </x:c>
      <x:c r="AA1143" s="18" t="n">
        <x:f>MAX(Y1143,Z1143*'01 Controls'!$E$13)</x:f>
        <x:v>1372.7734806629833</x:v>
      </x:c>
      <x:c r="AB1143" s="18" t="n">
        <x:f>IF(U1143=0,0,N1143*S1143/U1143)</x:f>
        <x:v>2030.3867403314919</x:v>
      </x:c>
      <x:c r="AC1143" s="18" t="n">
        <x:f>IF(U1143=0,0,P1143*S1143/U1143)</x:f>
        <x:v>16342.541436464087</x:v>
      </x:c>
      <x:c r="AD1143" s="18" t="n">
        <x:f>MAX(AB1143,AC1143*'01 Controls'!$E$14)</x:f>
        <x:v>3268.508287292818</x:v>
      </x:c>
      <x:c r="AE1143" s="18" t="n">
        <x:f>IF(U1143=0,0,N1143*T1143/U1143)</x:f>
        <x:v>101.5193370165746</x:v>
      </x:c>
      <x:c r="AF1143" s="18" t="n">
        <x:f>IF(U1143=0,0,P1143*T1143/U1143)</x:f>
        <x:v>817.1270718232043</x:v>
      </x:c>
      <x:c r="AG1143" s="18" t="n">
        <x:f>MAX(AE1143,AF1143*'01 Controls'!$E$15)</x:f>
        <x:v>147.08287292817678</x:v>
      </x:c>
      <x:c r="AH1143" s="18" t="n">
        <x:f>SUM(V1143,Y1143,AB1143,AE1143)</x:f>
        <x:v>3675.0000000000005</x:v>
      </x:c>
      <x:c r="AI1143" s="18" t="n">
        <x:f>N1143-AH1143</x:f>
        <x:v>0</x:v>
      </x:c>
      <x:c r="AJ1143" s="18" t="n">
        <x:f>V1143*INDEX('07 Mode Capacity'!$P$6:$P$17,MATCH("AIR-"&amp;I1143,'07 Mode Capacity'!$C$6:$C$17,0))</x:f>
        <x:v>113.83796068653596</x:v>
      </x:c>
      <x:c r="AK1143" s="18" t="n">
        <x:f>Y1143*INDEX('07 Mode Capacity'!$P$6:$P$17,MATCH("OCEAN-"&amp;I1143,'07 Mode Capacity'!$C$6:$C$17,0))</x:f>
        <x:v>99.643903068814</x:v>
      </x:c>
      <x:c r="AL1143" s="18" t="n">
        <x:f>AB1143*INDEX('07 Mode Capacity'!$P$6:$P$17,MATCH("LAND-"&amp;I1143,'07 Mode Capacity'!$C$6:$C$17,0))</x:f>
        <x:v>247.80437594804454</x:v>
      </x:c>
      <x:c r="AM1143" s="18" t="n">
        <x:f>AE1143*INDEX('07 Mode Capacity'!$P$6:$P$17,MATCH("INLAND-"&amp;I1143,'07 Mode Capacity'!$C$6:$C$17,0))</x:f>
        <x:v>64.08249455459888</x:v>
      </x:c>
      <x:c r="AN1143" s="18" t="n">
        <x:f>SUM(AJ1143:AM1143)</x:f>
        <x:v>525.3687342579933</x:v>
      </x:c>
      <x:c r="AO1143" s="17" t="n">
        <x:f>IF(N1143=0,1,AN1143/N1143)</x:f>
        <x:v>0.14295747870965803</x:v>
      </x:c>
      <x:c r="AP1143" s="11" t="str">
        <x:f>IF(AO1143&gt;='01 Controls'!$E$16,"PASS","FAIL")</x:f>
        <x:v>FAIL</x:v>
      </x:c>
      <x:c r="AQ1143" s="11" t="str">
        <x:v>UNQUANTIFIED</x:v>
      </x:c>
      <x:c r="AR1143" s="11" t="str">
        <x:v>Position-class planning record; serial item and receiver open</x:v>
      </x:c>
      <x:c r="AS1143" s="26"/>
      <x:c r="AT1143" s="26"/>
    </x:row>
    <x:row r="1144">
      <x:c r="C1144" s="11" t="str">
        <x:v>C3-H-MAC-APL-45</x:v>
      </x:c>
      <x:c r="D1144" s="11" t="str">
        <x:v>C3</x:v>
      </x:c>
      <x:c r="E1144" s="11" t="str">
        <x:v>Cascadia earthquake</x:v>
      </x:c>
      <x:c r="F1144" s="11" t="str">
        <x:v>H-MAC</x:v>
      </x:c>
      <x:c r="G1144" s="11" t="str">
        <x:v>Mobile acute-care group</x:v>
      </x:c>
      <x:c r="H1144" s="11" t="str">
        <x:v>APL-45</x:v>
      </x:c>
      <x:c r="I1144" s="19" t="n">
        <x:v>24</x:v>
      </x:c>
      <x:c r="J1144" s="21" t="n">
        <x:v>8</x:v>
      </x:c>
      <x:c r="K1144" s="18" t="n">
        <x:f>'05 Cargo Register'!K248</x:f>
        <x:v>472.5</x:v>
      </x:c>
      <x:c r="L1144" s="18" t="n">
        <x:f>'05 Cargo Register'!N248</x:f>
        <x:v>124</x:v>
      </x:c>
      <x:c r="M1144" s="18" t="n">
        <x:f>'05 Cargo Register'!O248</x:f>
        <x:v>930</x:v>
      </x:c>
      <x:c r="N1144" s="18" t="n">
        <x:f>J1144*K1144</x:f>
        <x:v>3780</x:v>
      </x:c>
      <x:c r="O1144" s="18" t="n">
        <x:f>J1144*L1144</x:f>
        <x:v>992</x:v>
      </x:c>
      <x:c r="P1144" s="18" t="n">
        <x:f>J1144*M1144</x:f>
        <x:v>7440</x:v>
      </x:c>
      <x:c r="Q1144" s="22" t="n">
        <x:f>'01 Controls'!$E$24*'02 Cargo Classes'!$M$6</x:f>
        <x:v>0.30000000000000004</x:v>
      </x:c>
      <x:c r="R1144" s="22" t="n">
        <x:f>'01 Controls'!$F$24*'02 Cargo Classes'!$N$6</x:f>
        <x:v>0.13999999999999999</x:v>
      </x:c>
      <x:c r="S1144" s="22" t="n">
        <x:f>'01 Controls'!$G$24*'02 Cargo Classes'!$O$6</x:f>
        <x:v>0.5</x:v>
      </x:c>
      <x:c r="T1144" s="22" t="n">
        <x:f>'01 Controls'!$H$24*'02 Cargo Classes'!$P$6</x:f>
        <x:v>0.015</x:v>
      </x:c>
      <x:c r="U1144" s="22" t="n">
        <x:f>SUM(Q1144:T1144)</x:f>
        <x:v>0.9550000000000001</x:v>
      </x:c>
      <x:c r="V1144" s="18" t="n">
        <x:f>IF(U1144=0,0,N1144*Q1144/U1144)</x:f>
        <x:v>1187.434554973822</x:v>
      </x:c>
      <x:c r="W1144" s="18" t="n">
        <x:f>IF(U1144=0,0,P1144*Q1144/U1144)</x:f>
        <x:v>2337.17277486911</x:v>
      </x:c>
      <x:c r="X1144" s="18" t="n">
        <x:f>MAX(V1144,W1144*'01 Controls'!$E$12)</x:f>
        <x:v>1187.434554973822</x:v>
      </x:c>
      <x:c r="Y1144" s="18" t="n">
        <x:f>IF(U1144=0,0,N1144*R1144/U1144)</x:f>
        <x:v>554.1361256544501</x:v>
      </x:c>
      <x:c r="Z1144" s="18" t="n">
        <x:f>IF(U1144=0,0,P1144*R1144/U1144)</x:f>
        <x:v>1090.6806282722512</x:v>
      </x:c>
      <x:c r="AA1144" s="18" t="n">
        <x:f>MAX(Y1144,Z1144*'01 Controls'!$E$13)</x:f>
        <x:v>554.1361256544501</x:v>
      </x:c>
      <x:c r="AB1144" s="18" t="n">
        <x:f>IF(U1144=0,0,N1144*S1144/U1144)</x:f>
        <x:v>1979.0575916230366</x:v>
      </x:c>
      <x:c r="AC1144" s="18" t="n">
        <x:f>IF(U1144=0,0,P1144*S1144/U1144)</x:f>
        <x:v>3895.287958115183</x:v>
      </x:c>
      <x:c r="AD1144" s="18" t="n">
        <x:f>MAX(AB1144,AC1144*'01 Controls'!$E$14)</x:f>
        <x:v>1979.0575916230366</x:v>
      </x:c>
      <x:c r="AE1144" s="18" t="n">
        <x:f>IF(U1144=0,0,N1144*T1144/U1144)</x:f>
        <x:v>59.37172774869109</x:v>
      </x:c>
      <x:c r="AF1144" s="18" t="n">
        <x:f>IF(U1144=0,0,P1144*T1144/U1144)</x:f>
        <x:v>116.85863874345549</x:v>
      </x:c>
      <x:c r="AG1144" s="18" t="n">
        <x:f>MAX(AE1144,AF1144*'01 Controls'!$E$15)</x:f>
        <x:v>59.37172774869109</x:v>
      </x:c>
      <x:c r="AH1144" s="18" t="n">
        <x:f>SUM(V1144,Y1144,AB1144,AE1144)</x:f>
        <x:v>3780</x:v>
      </x:c>
      <x:c r="AI1144" s="18" t="n">
        <x:f>N1144-AH1144</x:f>
        <x:v>0</x:v>
      </x:c>
      <x:c r="AJ1144" s="18" t="n">
        <x:f>V1144*INDEX('07 Mode Capacity'!$P$6:$P$17,MATCH("AIR-"&amp;I1144,'07 Mode Capacity'!$C$6:$C$17,0))</x:f>
        <x:v>240.94717584217594</x:v>
      </x:c>
      <x:c r="AK1144" s="18" t="n">
        <x:f>Y1144*INDEX('07 Mode Capacity'!$P$6:$P$17,MATCH("OCEAN-"&amp;I1144,'07 Mode Capacity'!$C$6:$C$17,0))</x:f>
        <x:v>83.16976416096026</x:v>
      </x:c>
      <x:c r="AL1144" s="18" t="n">
        <x:f>AB1144*INDEX('07 Mode Capacity'!$P$6:$P$17,MATCH("LAND-"&amp;I1144,'07 Mode Capacity'!$C$6:$C$17,0))</x:f>
        <x:v>756.9913579388797</x:v>
      </x:c>
      <x:c r="AM1144" s="18" t="n">
        <x:f>AE1144*INDEX('07 Mode Capacity'!$P$6:$P$17,MATCH("INLAND-"&amp;I1144,'07 Mode Capacity'!$C$6:$C$17,0))</x:f>
        <x:v>59.37172774869109</x:v>
      </x:c>
      <x:c r="AN1144" s="18" t="n">
        <x:f>SUM(AJ1144:AM1144)</x:f>
        <x:v>1140.4800256907067</x:v>
      </x:c>
      <x:c r="AO1144" s="17" t="n">
        <x:f>IF(N1144=0,1,AN1144/N1144)</x:f>
        <x:v>0.301714292510769</x:v>
      </x:c>
      <x:c r="AP1144" s="11" t="str">
        <x:f>IF(AO1144&gt;='01 Controls'!$E$16,"PASS","FAIL")</x:f>
        <x:v>FAIL</x:v>
      </x:c>
      <x:c r="AQ1144" s="11" t="str">
        <x:v>UNQUANTIFIED</x:v>
      </x:c>
      <x:c r="AR1144" s="11" t="str">
        <x:v>Position-class planning record; serial item and receiver open</x:v>
      </x:c>
      <x:c r="AS1144" s="26"/>
      <x:c r="AT1144" s="26"/>
    </x:row>
    <x:row r="1145">
      <x:c r="C1145" s="11" t="str">
        <x:v>C3-H-MAC-ISO-18</x:v>
      </x:c>
      <x:c r="D1145" s="11" t="str">
        <x:v>C3</x:v>
      </x:c>
      <x:c r="E1145" s="11" t="str">
        <x:v>Cascadia earthquake</x:v>
      </x:c>
      <x:c r="F1145" s="11" t="str">
        <x:v>H-MAC</x:v>
      </x:c>
      <x:c r="G1145" s="11" t="str">
        <x:v>Mobile acute-care group</x:v>
      </x:c>
      <x:c r="H1145" s="11" t="str">
        <x:v>ISO-18</x:v>
      </x:c>
      <x:c r="I1145" s="19" t="n">
        <x:v>48</x:v>
      </x:c>
      <x:c r="J1145" s="21" t="n">
        <x:v>8</x:v>
      </x:c>
      <x:c r="K1145" s="18" t="n">
        <x:f>'05 Cargo Register'!K249</x:f>
        <x:v>551.25</x:v>
      </x:c>
      <x:c r="L1145" s="18" t="n">
        <x:f>'05 Cargo Register'!N249</x:f>
        <x:v>37</x:v>
      </x:c>
      <x:c r="M1145" s="18" t="n">
        <x:f>'05 Cargo Register'!O249</x:f>
        <x:v>976.8000000000001</x:v>
      </x:c>
      <x:c r="N1145" s="18" t="n">
        <x:f>J1145*K1145</x:f>
        <x:v>4410</x:v>
      </x:c>
      <x:c r="O1145" s="18" t="n">
        <x:f>J1145*L1145</x:f>
        <x:v>296</x:v>
      </x:c>
      <x:c r="P1145" s="18" t="n">
        <x:f>J1145*M1145</x:f>
        <x:v>7814.400000000001</x:v>
      </x:c>
      <x:c r="Q1145" s="22" t="n">
        <x:f>'01 Controls'!$E$24*'02 Cargo Classes'!$M$7</x:f>
        <x:v>0.020000000000000004</x:v>
      </x:c>
      <x:c r="R1145" s="22" t="n">
        <x:f>'01 Controls'!$F$24*'02 Cargo Classes'!$N$7</x:f>
        <x:v>0.35</x:v>
      </x:c>
      <x:c r="S1145" s="22" t="n">
        <x:f>'01 Controls'!$G$24*'02 Cargo Classes'!$O$7</x:f>
        <x:v>0.6</x:v>
      </x:c>
      <x:c r="T1145" s="22" t="n">
        <x:f>'01 Controls'!$H$24*'02 Cargo Classes'!$P$7</x:f>
        <x:v>0.04000000000000001</x:v>
      </x:c>
      <x:c r="U1145" s="22" t="n">
        <x:f>SUM(Q1145:T1145)</x:f>
        <x:v>1.01</x:v>
      </x:c>
      <x:c r="V1145" s="18" t="n">
        <x:f>IF(U1145=0,0,N1145*Q1145/U1145)</x:f>
        <x:v>87.32673267326734</x:v>
      </x:c>
      <x:c r="W1145" s="18" t="n">
        <x:f>IF(U1145=0,0,P1145*Q1145/U1145)</x:f>
        <x:v>154.74059405940596</x:v>
      </x:c>
      <x:c r="X1145" s="18" t="n">
        <x:f>MAX(V1145,W1145*'01 Controls'!$E$12)</x:f>
        <x:v>87.32673267326734</x:v>
      </x:c>
      <x:c r="Y1145" s="18" t="n">
        <x:f>IF(U1145=0,0,N1145*R1145/U1145)</x:f>
        <x:v>1528.2178217821781</x:v>
      </x:c>
      <x:c r="Z1145" s="18" t="n">
        <x:f>IF(U1145=0,0,P1145*R1145/U1145)</x:f>
        <x:v>2707.960396039604</x:v>
      </x:c>
      <x:c r="AA1145" s="18" t="n">
        <x:f>MAX(Y1145,Z1145*'01 Controls'!$E$13)</x:f>
        <x:v>1528.2178217821781</x:v>
      </x:c>
      <x:c r="AB1145" s="18" t="n">
        <x:f>IF(U1145=0,0,N1145*S1145/U1145)</x:f>
        <x:v>2619.80198019802</x:v>
      </x:c>
      <x:c r="AC1145" s="18" t="n">
        <x:f>IF(U1145=0,0,P1145*S1145/U1145)</x:f>
        <x:v>4642.217821782178</x:v>
      </x:c>
      <x:c r="AD1145" s="18" t="n">
        <x:f>MAX(AB1145,AC1145*'01 Controls'!$E$14)</x:f>
        <x:v>2619.80198019802</x:v>
      </x:c>
      <x:c r="AE1145" s="18" t="n">
        <x:f>IF(U1145=0,0,N1145*T1145/U1145)</x:f>
        <x:v>174.6534653465347</x:v>
      </x:c>
      <x:c r="AF1145" s="18" t="n">
        <x:f>IF(U1145=0,0,P1145*T1145/U1145)</x:f>
        <x:v>309.48118811881193</x:v>
      </x:c>
      <x:c r="AG1145" s="18" t="n">
        <x:f>MAX(AE1145,AF1145*'01 Controls'!$E$15)</x:f>
        <x:v>174.6534653465347</x:v>
      </x:c>
      <x:c r="AH1145" s="18" t="n">
        <x:f>SUM(V1145,Y1145,AB1145,AE1145)</x:f>
        <x:v>4410</x:v>
      </x:c>
      <x:c r="AI1145" s="18" t="n">
        <x:f>N1145-AH1145</x:f>
        <x:v>0</x:v>
      </x:c>
      <x:c r="AJ1145" s="18" t="n">
        <x:f>V1145*INDEX('07 Mode Capacity'!$P$6:$P$17,MATCH("AIR-"&amp;I1145,'07 Mode Capacity'!$C$6:$C$17,0))</x:f>
        <x:v>24.480797090213482</x:v>
      </x:c>
      <x:c r="AK1145" s="18" t="n">
        <x:f>Y1145*INDEX('07 Mode Capacity'!$P$6:$P$17,MATCH("OCEAN-"&amp;I1145,'07 Mode Capacity'!$C$6:$C$17,0))</x:f>
        <x:v>133.92732516427228</x:v>
      </x:c>
      <x:c r="AL1145" s="18" t="n">
        <x:f>AB1145*INDEX('07 Mode Capacity'!$P$6:$P$17,MATCH("LAND-"&amp;I1145,'07 Mode Capacity'!$C$6:$C$17,0))</x:f>
        <x:v>319.74125023316003</x:v>
      </x:c>
      <x:c r="AM1145" s="18" t="n">
        <x:f>AE1145*INDEX('07 Mode Capacity'!$P$6:$P$17,MATCH("INLAND-"&amp;I1145,'07 Mode Capacity'!$C$6:$C$17,0))</x:f>
        <x:v>110.24726983967427</x:v>
      </x:c>
      <x:c r="AN1145" s="18" t="n">
        <x:f>SUM(AJ1145:AM1145)</x:f>
        <x:v>588.39664232732</x:v>
      </x:c>
      <x:c r="AO1145" s="17" t="n">
        <x:f>IF(N1145=0,1,AN1145/N1145)</x:f>
        <x:v>0.1334232749041542</x:v>
      </x:c>
      <x:c r="AP1145" s="11" t="str">
        <x:f>IF(AO1145&gt;='01 Controls'!$E$16,"PASS","FAIL")</x:f>
        <x:v>FAIL</x:v>
      </x:c>
      <x:c r="AQ1145" s="11" t="str">
        <x:v>UNQUANTIFIED</x:v>
      </x:c>
      <x:c r="AR1145" s="11" t="str">
        <x:v>Position-class planning record; serial item and receiver open</x:v>
      </x:c>
      <x:c r="AS1145" s="26"/>
      <x:c r="AT1145" s="26"/>
    </x:row>
    <x:row r="1146">
      <x:c r="C1146" s="11" t="str">
        <x:v>C3-H-MAC-COL-12</x:v>
      </x:c>
      <x:c r="D1146" s="11" t="str">
        <x:v>C3</x:v>
      </x:c>
      <x:c r="E1146" s="11" t="str">
        <x:v>Cascadia earthquake</x:v>
      </x:c>
      <x:c r="F1146" s="11" t="str">
        <x:v>H-MAC</x:v>
      </x:c>
      <x:c r="G1146" s="11" t="str">
        <x:v>Mobile acute-care group</x:v>
      </x:c>
      <x:c r="H1146" s="11" t="str">
        <x:v>COL-12</x:v>
      </x:c>
      <x:c r="I1146" s="19" t="n">
        <x:v>24</x:v>
      </x:c>
      <x:c r="J1146" s="21" t="n">
        <x:v>8</x:v>
      </x:c>
      <x:c r="K1146" s="18" t="n">
        <x:f>'05 Cargo Register'!K250</x:f>
        <x:v>472.5</x:v>
      </x:c>
      <x:c r="L1146" s="18" t="n">
        <x:f>'05 Cargo Register'!N250</x:f>
        <x:v>50</x:v>
      </x:c>
      <x:c r="M1146" s="18" t="n">
        <x:f>'05 Cargo Register'!O250</x:f>
        <x:v>1320</x:v>
      </x:c>
      <x:c r="N1146" s="18" t="n">
        <x:f>J1146*K1146</x:f>
        <x:v>3780</x:v>
      </x:c>
      <x:c r="O1146" s="18" t="n">
        <x:f>J1146*L1146</x:f>
        <x:v>400</x:v>
      </x:c>
      <x:c r="P1146" s="18" t="n">
        <x:f>J1146*M1146</x:f>
        <x:v>10560</x:v>
      </x:c>
      <x:c r="Q1146" s="22" t="n">
        <x:f>'01 Controls'!$E$24*'02 Cargo Classes'!$M$8</x:f>
        <x:v>0.2</x:v>
      </x:c>
      <x:c r="R1146" s="22" t="n">
        <x:f>'01 Controls'!$F$24*'02 Cargo Classes'!$N$8</x:f>
        <x:v>0.24499999999999997</x:v>
      </x:c>
      <x:c r="S1146" s="22" t="n">
        <x:f>'01 Controls'!$G$24*'02 Cargo Classes'!$O$8</x:f>
        <x:v>0.6</x:v>
      </x:c>
      <x:c r="T1146" s="22" t="n">
        <x:f>'01 Controls'!$H$24*'02 Cargo Classes'!$P$8</x:f>
        <x:v>0.010000000000000002</x:v>
      </x:c>
      <x:c r="U1146" s="22" t="n">
        <x:f>SUM(Q1146:T1146)</x:f>
        <x:v>1.055</x:v>
      </x:c>
      <x:c r="V1146" s="18" t="n">
        <x:f>IF(U1146=0,0,N1146*Q1146/U1146)</x:f>
        <x:v>716.5876777251185</x:v>
      </x:c>
      <x:c r="W1146" s="18" t="n">
        <x:f>IF(U1146=0,0,P1146*Q1146/U1146)</x:f>
        <x:v>2001.8957345971564</x:v>
      </x:c>
      <x:c r="X1146" s="18" t="n">
        <x:f>MAX(V1146,W1146*'01 Controls'!$E$12)</x:f>
        <x:v>716.5876777251185</x:v>
      </x:c>
      <x:c r="Y1146" s="18" t="n">
        <x:f>IF(U1146=0,0,N1146*R1146/U1146)</x:f>
        <x:v>877.8199052132701</x:v>
      </x:c>
      <x:c r="Z1146" s="18" t="n">
        <x:f>IF(U1146=0,0,P1146*R1146/U1146)</x:f>
        <x:v>2452.3222748815165</x:v>
      </x:c>
      <x:c r="AA1146" s="18" t="n">
        <x:f>MAX(Y1146,Z1146*'01 Controls'!$E$13)</x:f>
        <x:v>877.8199052132701</x:v>
      </x:c>
      <x:c r="AB1146" s="18" t="n">
        <x:f>IF(U1146=0,0,N1146*S1146/U1146)</x:f>
        <x:v>2149.7630331753558</x:v>
      </x:c>
      <x:c r="AC1146" s="18" t="n">
        <x:f>IF(U1146=0,0,P1146*S1146/U1146)</x:f>
        <x:v>6005.68720379147</x:v>
      </x:c>
      <x:c r="AD1146" s="18" t="n">
        <x:f>MAX(AB1146,AC1146*'01 Controls'!$E$14)</x:f>
        <x:v>2149.7630331753558</x:v>
      </x:c>
      <x:c r="AE1146" s="18" t="n">
        <x:f>IF(U1146=0,0,N1146*T1146/U1146)</x:f>
        <x:v>35.82938388625593</x:v>
      </x:c>
      <x:c r="AF1146" s="18" t="n">
        <x:f>IF(U1146=0,0,P1146*T1146/U1146)</x:f>
        <x:v>100.09478672985784</x:v>
      </x:c>
      <x:c r="AG1146" s="18" t="n">
        <x:f>MAX(AE1146,AF1146*'01 Controls'!$E$15)</x:f>
        <x:v>35.82938388625593</x:v>
      </x:c>
      <x:c r="AH1146" s="18" t="n">
        <x:f>SUM(V1146,Y1146,AB1146,AE1146)</x:f>
        <x:v>3780.0000000000005</x:v>
      </x:c>
      <x:c r="AI1146" s="18" t="n">
        <x:f>N1146-AH1146</x:f>
        <x:v>-4.547473508864641e-13</x:v>
      </x:c>
      <x:c r="AJ1146" s="18" t="n">
        <x:f>V1146*INDEX('07 Mode Capacity'!$P$6:$P$17,MATCH("AIR-"&amp;I1146,'07 Mode Capacity'!$C$6:$C$17,0))</x:f>
        <x:v>145.40572065041266</x:v>
      </x:c>
      <x:c r="AK1146" s="18" t="n">
        <x:f>Y1146*INDEX('07 Mode Capacity'!$P$6:$P$17,MATCH("OCEAN-"&amp;I1146,'07 Mode Capacity'!$C$6:$C$17,0))</x:f>
        <x:v>131.7511548379193</x:v>
      </x:c>
      <x:c r="AL1146" s="18" t="n">
        <x:f>AB1146*INDEX('07 Mode Capacity'!$P$6:$P$17,MATCH("LAND-"&amp;I1146,'07 Mode Capacity'!$C$6:$C$17,0))</x:f>
        <x:v>822.2863471070675</x:v>
      </x:c>
      <x:c r="AM1146" s="18" t="n">
        <x:f>AE1146*INDEX('07 Mode Capacity'!$P$6:$P$17,MATCH("INLAND-"&amp;I1146,'07 Mode Capacity'!$C$6:$C$17,0))</x:f>
        <x:v>35.82938388625593</x:v>
      </x:c>
      <x:c r="AN1146" s="18" t="n">
        <x:f>SUM(AJ1146:AM1146)</x:f>
        <x:v>1135.2726064816554</x:v>
      </x:c>
      <x:c r="AO1146" s="17" t="n">
        <x:f>IF(N1146=0,1,AN1146/N1146)</x:f>
        <x:v>0.30033666838139034</x:v>
      </x:c>
      <x:c r="AP1146" s="11" t="str">
        <x:f>IF(AO1146&gt;='01 Controls'!$E$16,"PASS","FAIL")</x:f>
        <x:v>FAIL</x:v>
      </x:c>
      <x:c r="AQ1146" s="11" t="str">
        <x:v>UNQUANTIFIED</x:v>
      </x:c>
      <x:c r="AR1146" s="11" t="str">
        <x:v>Position-class planning record; serial item and receiver open</x:v>
      </x:c>
      <x:c r="AS1146" s="26"/>
      <x:c r="AT1146" s="26"/>
    </x:row>
    <x:row r="1147">
      <x:c r="C1147" s="11" t="str">
        <x:v>C3-H-MAC-BAT-22</x:v>
      </x:c>
      <x:c r="D1147" s="11" t="str">
        <x:v>C3</x:v>
      </x:c>
      <x:c r="E1147" s="11" t="str">
        <x:v>Cascadia earthquake</x:v>
      </x:c>
      <x:c r="F1147" s="11" t="str">
        <x:v>H-MAC</x:v>
      </x:c>
      <x:c r="G1147" s="11" t="str">
        <x:v>Mobile acute-care group</x:v>
      </x:c>
      <x:c r="H1147" s="11" t="str">
        <x:v>BAT-22</x:v>
      </x:c>
      <x:c r="I1147" s="19" t="n">
        <x:v>48</x:v>
      </x:c>
      <x:c r="J1147" s="21" t="n">
        <x:v>8</x:v>
      </x:c>
      <x:c r="K1147" s="18" t="n">
        <x:f>'05 Cargo Register'!K251</x:f>
        <x:v>210</x:v>
      </x:c>
      <x:c r="L1147" s="18" t="n">
        <x:f>'05 Cargo Register'!N251</x:f>
        <x:v>12</x:v>
      </x:c>
      <x:c r="M1147" s="18" t="n">
        <x:f>'05 Cargo Register'!O251</x:f>
        <x:v>316.8</x:v>
      </x:c>
      <x:c r="N1147" s="18" t="n">
        <x:f>J1147*K1147</x:f>
        <x:v>1680</x:v>
      </x:c>
      <x:c r="O1147" s="18" t="n">
        <x:f>J1147*L1147</x:f>
        <x:v>96</x:v>
      </x:c>
      <x:c r="P1147" s="18" t="n">
        <x:f>J1147*M1147</x:f>
        <x:v>2534.4</x:v>
      </x:c>
      <x:c r="Q1147" s="22" t="n">
        <x:f>'01 Controls'!$E$24*'02 Cargo Classes'!$M$9</x:f>
        <x:v>0</x:v>
      </x:c>
      <x:c r="R1147" s="22" t="n">
        <x:f>'01 Controls'!$F$24*'02 Cargo Classes'!$N$9</x:f>
        <x:v>0.35</x:v>
      </x:c>
      <x:c r="S1147" s="22" t="n">
        <x:f>'01 Controls'!$G$24*'02 Cargo Classes'!$O$9</x:f>
        <x:v>0.5</x:v>
      </x:c>
      <x:c r="T1147" s="22" t="n">
        <x:f>'01 Controls'!$H$24*'02 Cargo Classes'!$P$9</x:f>
        <x:v>0.025</x:v>
      </x:c>
      <x:c r="U1147" s="22" t="n">
        <x:f>SUM(Q1147:T1147)</x:f>
        <x:v>0.875</x:v>
      </x:c>
      <x:c r="V1147" s="18" t="n">
        <x:f>IF(U1147=0,0,N1147*Q1147/U1147)</x:f>
        <x:v>0</x:v>
      </x:c>
      <x:c r="W1147" s="18" t="n">
        <x:f>IF(U1147=0,0,P1147*Q1147/U1147)</x:f>
        <x:v>0</x:v>
      </x:c>
      <x:c r="X1147" s="18" t="n">
        <x:f>MAX(V1147,W1147*'01 Controls'!$E$12)</x:f>
        <x:v>0</x:v>
      </x:c>
      <x:c r="Y1147" s="18" t="n">
        <x:f>IF(U1147=0,0,N1147*R1147/U1147)</x:f>
        <x:v>672</x:v>
      </x:c>
      <x:c r="Z1147" s="18" t="n">
        <x:f>IF(U1147=0,0,P1147*R1147/U1147)</x:f>
        <x:v>1013.76</x:v>
      </x:c>
      <x:c r="AA1147" s="18" t="n">
        <x:f>MAX(Y1147,Z1147*'01 Controls'!$E$13)</x:f>
        <x:v>672</x:v>
      </x:c>
      <x:c r="AB1147" s="18" t="n">
        <x:f>IF(U1147=0,0,N1147*S1147/U1147)</x:f>
        <x:v>960</x:v>
      </x:c>
      <x:c r="AC1147" s="18" t="n">
        <x:f>IF(U1147=0,0,P1147*S1147/U1147)</x:f>
        <x:v>1448.2285714285715</x:v>
      </x:c>
      <x:c r="AD1147" s="18" t="n">
        <x:f>MAX(AB1147,AC1147*'01 Controls'!$E$14)</x:f>
        <x:v>960</x:v>
      </x:c>
      <x:c r="AE1147" s="18" t="n">
        <x:f>IF(U1147=0,0,N1147*T1147/U1147)</x:f>
        <x:v>48</x:v>
      </x:c>
      <x:c r="AF1147" s="18" t="n">
        <x:f>IF(U1147=0,0,P1147*T1147/U1147)</x:f>
        <x:v>72.41142857142857</x:v>
      </x:c>
      <x:c r="AG1147" s="18" t="n">
        <x:f>MAX(AE1147,AF1147*'01 Controls'!$E$15)</x:f>
        <x:v>48</x:v>
      </x:c>
      <x:c r="AH1147" s="18" t="n">
        <x:f>SUM(V1147,Y1147,AB1147,AE1147)</x:f>
        <x:v>1680</x:v>
      </x:c>
      <x:c r="AI1147" s="18" t="n">
        <x:f>N1147-AH1147</x:f>
        <x:v>0</x:v>
      </x:c>
      <x:c r="AJ1147" s="18" t="n">
        <x:f>V1147*INDEX('07 Mode Capacity'!$P$6:$P$17,MATCH("AIR-"&amp;I1147,'07 Mode Capacity'!$C$6:$C$17,0))</x:f>
        <x:v>0</x:v>
      </x:c>
      <x:c r="AK1147" s="18" t="n">
        <x:f>Y1147*INDEX('07 Mode Capacity'!$P$6:$P$17,MATCH("OCEAN-"&amp;I1147,'07 Mode Capacity'!$C$6:$C$17,0))</x:f>
        <x:v>58.8915802627113</x:v>
      </x:c>
      <x:c r="AL1147" s="18" t="n">
        <x:f>AB1147*INDEX('07 Mode Capacity'!$P$6:$P$17,MATCH("LAND-"&amp;I1147,'07 Mode Capacity'!$C$6:$C$17,0))</x:f>
        <x:v>117.16595473396522</x:v>
      </x:c>
      <x:c r="AM1147" s="18" t="n">
        <x:f>AE1147*INDEX('07 Mode Capacity'!$P$6:$P$17,MATCH("INLAND-"&amp;I1147,'07 Mode Capacity'!$C$6:$C$17,0))</x:f>
        <x:v>30.2992496702234</x:v>
      </x:c>
      <x:c r="AN1147" s="18" t="n">
        <x:f>SUM(AJ1147:AM1147)</x:f>
        <x:v>206.3567846668999</x:v>
      </x:c>
      <x:c r="AO1147" s="17" t="n">
        <x:f>IF(N1147=0,1,AN1147/N1147)</x:f>
        <x:v>0.12283141944458327</x:v>
      </x:c>
      <x:c r="AP1147" s="11" t="str">
        <x:f>IF(AO1147&gt;='01 Controls'!$E$16,"PASS","FAIL")</x:f>
        <x:v>FAIL</x:v>
      </x:c>
      <x:c r="AQ1147" s="11" t="str">
        <x:v>UNQUANTIFIED</x:v>
      </x:c>
      <x:c r="AR1147" s="11" t="str">
        <x:v>Position-class planning record; serial item and receiver open</x:v>
      </x:c>
      <x:c r="AS1147" s="26"/>
      <x:c r="AT1147" s="26"/>
    </x:row>
    <x:row r="1148">
      <x:c r="C1148" s="11" t="str">
        <x:v>C3-H-MAC-TNK-20</x:v>
      </x:c>
      <x:c r="D1148" s="11" t="str">
        <x:v>C3</x:v>
      </x:c>
      <x:c r="E1148" s="11" t="str">
        <x:v>Cascadia earthquake</x:v>
      </x:c>
      <x:c r="F1148" s="11" t="str">
        <x:v>H-MAC</x:v>
      </x:c>
      <x:c r="G1148" s="11" t="str">
        <x:v>Mobile acute-care group</x:v>
      </x:c>
      <x:c r="H1148" s="11" t="str">
        <x:v>TNK-20</x:v>
      </x:c>
      <x:c r="I1148" s="19" t="n">
        <x:v>48</x:v>
      </x:c>
      <x:c r="J1148" s="21" t="n">
        <x:v>8</x:v>
      </x:c>
      <x:c r="K1148" s="18" t="n">
        <x:f>'05 Cargo Register'!K252</x:f>
        <x:v>157.5</x:v>
      </x:c>
      <x:c r="L1148" s="18" t="n">
        <x:f>'05 Cargo Register'!N252</x:f>
        <x:v>10</x:v>
      </x:c>
      <x:c r="M1148" s="18" t="n">
        <x:f>'05 Cargo Register'!O252</x:f>
        <x:v>212.5</x:v>
      </x:c>
      <x:c r="N1148" s="18" t="n">
        <x:f>J1148*K1148</x:f>
        <x:v>1260</x:v>
      </x:c>
      <x:c r="O1148" s="18" t="n">
        <x:f>J1148*L1148</x:f>
        <x:v>80</x:v>
      </x:c>
      <x:c r="P1148" s="18" t="n">
        <x:f>J1148*M1148</x:f>
        <x:v>1700</x:v>
      </x:c>
      <x:c r="Q1148" s="22" t="n">
        <x:f>'01 Controls'!$E$24*'02 Cargo Classes'!$M$10</x:f>
        <x:v>0</x:v>
      </x:c>
      <x:c r="R1148" s="22" t="n">
        <x:f>'01 Controls'!$F$24*'02 Cargo Classes'!$N$10</x:f>
        <x:v>0.42</x:v>
      </x:c>
      <x:c r="S1148" s="22" t="n">
        <x:f>'01 Controls'!$G$24*'02 Cargo Classes'!$O$10</x:f>
        <x:v>0.5</x:v>
      </x:c>
      <x:c r="T1148" s="22" t="n">
        <x:f>'01 Controls'!$H$24*'02 Cargo Classes'!$P$10</x:f>
        <x:v>0.05</x:v>
      </x:c>
      <x:c r="U1148" s="22" t="n">
        <x:f>SUM(Q1148:T1148)</x:f>
        <x:v>0.97</x:v>
      </x:c>
      <x:c r="V1148" s="18" t="n">
        <x:f>IF(U1148=0,0,N1148*Q1148/U1148)</x:f>
        <x:v>0</x:v>
      </x:c>
      <x:c r="W1148" s="18" t="n">
        <x:f>IF(U1148=0,0,P1148*Q1148/U1148)</x:f>
        <x:v>0</x:v>
      </x:c>
      <x:c r="X1148" s="18" t="n">
        <x:f>MAX(V1148,W1148*'01 Controls'!$E$12)</x:f>
        <x:v>0</x:v>
      </x:c>
      <x:c r="Y1148" s="18" t="n">
        <x:f>IF(U1148=0,0,N1148*R1148/U1148)</x:f>
        <x:v>545.5670103092783</x:v>
      </x:c>
      <x:c r="Z1148" s="18" t="n">
        <x:f>IF(U1148=0,0,P1148*R1148/U1148)</x:f>
        <x:v>736.0824742268042</x:v>
      </x:c>
      <x:c r="AA1148" s="18" t="n">
        <x:f>MAX(Y1148,Z1148*'01 Controls'!$E$13)</x:f>
        <x:v>545.5670103092783</x:v>
      </x:c>
      <x:c r="AB1148" s="18" t="n">
        <x:f>IF(U1148=0,0,N1148*S1148/U1148)</x:f>
        <x:v>649.4845360824743</x:v>
      </x:c>
      <x:c r="AC1148" s="18" t="n">
        <x:f>IF(U1148=0,0,P1148*S1148/U1148)</x:f>
        <x:v>876.2886597938144</x:v>
      </x:c>
      <x:c r="AD1148" s="18" t="n">
        <x:f>MAX(AB1148,AC1148*'01 Controls'!$E$14)</x:f>
        <x:v>649.4845360824743</x:v>
      </x:c>
      <x:c r="AE1148" s="18" t="n">
        <x:f>IF(U1148=0,0,N1148*T1148/U1148)</x:f>
        <x:v>64.94845360824742</x:v>
      </x:c>
      <x:c r="AF1148" s="18" t="n">
        <x:f>IF(U1148=0,0,P1148*T1148/U1148)</x:f>
        <x:v>87.62886597938144</x:v>
      </x:c>
      <x:c r="AG1148" s="18" t="n">
        <x:f>MAX(AE1148,AF1148*'01 Controls'!$E$15)</x:f>
        <x:v>64.94845360824742</x:v>
      </x:c>
      <x:c r="AH1148" s="18" t="n">
        <x:f>SUM(V1148,Y1148,AB1148,AE1148)</x:f>
        <x:v>1260.0000000000002</x:v>
      </x:c>
      <x:c r="AI1148" s="18" t="n">
        <x:f>N1148-AH1148</x:f>
        <x:v>-2.2737367544323206e-13</x:v>
      </x:c>
      <x:c r="AJ1148" s="18" t="n">
        <x:f>V1148*INDEX('07 Mode Capacity'!$P$6:$P$17,MATCH("AIR-"&amp;I1148,'07 Mode Capacity'!$C$6:$C$17,0))</x:f>
        <x:v>0</x:v>
      </x:c>
      <x:c r="AK1148" s="18" t="n">
        <x:f>Y1148*INDEX('07 Mode Capacity'!$P$6:$P$17,MATCH("OCEAN-"&amp;I1148,'07 Mode Capacity'!$C$6:$C$17,0))</x:f>
        <x:v>47.81146335761355</x:v>
      </x:c>
      <x:c r="AL1148" s="18" t="n">
        <x:f>AB1148*INDEX('07 Mode Capacity'!$P$6:$P$17,MATCH("LAND-"&amp;I1148,'07 Mode Capacity'!$C$6:$C$17,0))</x:f>
        <x:v>79.26820391150999</x:v>
      </x:c>
      <x:c r="AM1148" s="18" t="n">
        <x:f>AE1148*INDEX('07 Mode Capacity'!$P$6:$P$17,MATCH("INLAND-"&amp;I1148,'07 Mode Capacity'!$C$6:$C$17,0))</x:f>
        <x:v>40.99769607440022</x:v>
      </x:c>
      <x:c r="AN1148" s="18" t="n">
        <x:f>SUM(AJ1148:AM1148)</x:f>
        <x:v>168.07736334352376</x:v>
      </x:c>
      <x:c r="AO1148" s="17" t="n">
        <x:f>IF(N1148=0,1,AN1148/N1148)</x:f>
        <x:v>0.13339473281232045</x:v>
      </x:c>
      <x:c r="AP1148" s="11" t="str">
        <x:f>IF(AO1148&gt;='01 Controls'!$E$16,"PASS","FAIL")</x:f>
        <x:v>FAIL</x:v>
      </x:c>
      <x:c r="AQ1148" s="11" t="str">
        <x:v>UNQUANTIFIED</x:v>
      </x:c>
      <x:c r="AR1148" s="11" t="str">
        <x:v>Position-class planning record; serial item and receiver open</x:v>
      </x:c>
      <x:c r="AS1148" s="26"/>
      <x:c r="AT1148" s="26"/>
    </x:row>
    <x:row r="1149">
      <x:c r="C1149" s="11" t="str">
        <x:v>C3-H-MAC-FLR-24</x:v>
      </x:c>
      <x:c r="D1149" s="11" t="str">
        <x:v>C3</x:v>
      </x:c>
      <x:c r="E1149" s="11" t="str">
        <x:v>Cascadia earthquake</x:v>
      </x:c>
      <x:c r="F1149" s="11" t="str">
        <x:v>H-MAC</x:v>
      </x:c>
      <x:c r="G1149" s="11" t="str">
        <x:v>Mobile acute-care group</x:v>
      </x:c>
      <x:c r="H1149" s="11" t="str">
        <x:v>FLR-24</x:v>
      </x:c>
      <x:c r="I1149" s="19" t="n">
        <x:v>48</x:v>
      </x:c>
      <x:c r="J1149" s="21" t="n">
        <x:v>8</x:v>
      </x:c>
      <x:c r="K1149" s="18" t="n">
        <x:f>'05 Cargo Register'!K253</x:f>
        <x:v>131.25</x:v>
      </x:c>
      <x:c r="L1149" s="18" t="n">
        <x:f>'05 Cargo Register'!N253</x:f>
        <x:v>7</x:v>
      </x:c>
      <x:c r="M1149" s="18" t="n">
        <x:f>'05 Cargo Register'!O253</x:f>
        <x:v>224</x:v>
      </x:c>
      <x:c r="N1149" s="18" t="n">
        <x:f>J1149*K1149</x:f>
        <x:v>1050</x:v>
      </x:c>
      <x:c r="O1149" s="18" t="n">
        <x:f>J1149*L1149</x:f>
        <x:v>56</x:v>
      </x:c>
      <x:c r="P1149" s="18" t="n">
        <x:f>J1149*M1149</x:f>
        <x:v>1792</x:v>
      </x:c>
      <x:c r="Q1149" s="22" t="n">
        <x:f>'01 Controls'!$E$24*'02 Cargo Classes'!$M$11</x:f>
        <x:v>0</x:v>
      </x:c>
      <x:c r="R1149" s="22" t="n">
        <x:f>'01 Controls'!$F$24*'02 Cargo Classes'!$N$11</x:f>
        <x:v>0.42</x:v>
      </x:c>
      <x:c r="S1149" s="22" t="n">
        <x:f>'01 Controls'!$G$24*'02 Cargo Classes'!$O$11</x:f>
        <x:v>0.5</x:v>
      </x:c>
      <x:c r="T1149" s="22" t="n">
        <x:f>'01 Controls'!$H$24*'02 Cargo Classes'!$P$11</x:f>
        <x:v>0.04000000000000001</x:v>
      </x:c>
      <x:c r="U1149" s="22" t="n">
        <x:f>SUM(Q1149:T1149)</x:f>
        <x:v>0.96</x:v>
      </x:c>
      <x:c r="V1149" s="18" t="n">
        <x:f>IF(U1149=0,0,N1149*Q1149/U1149)</x:f>
        <x:v>0</x:v>
      </x:c>
      <x:c r="W1149" s="18" t="n">
        <x:f>IF(U1149=0,0,P1149*Q1149/U1149)</x:f>
        <x:v>0</x:v>
      </x:c>
      <x:c r="X1149" s="18" t="n">
        <x:f>MAX(V1149,W1149*'01 Controls'!$E$12)</x:f>
        <x:v>0</x:v>
      </x:c>
      <x:c r="Y1149" s="18" t="n">
        <x:f>IF(U1149=0,0,N1149*R1149/U1149)</x:f>
        <x:v>459.375</x:v>
      </x:c>
      <x:c r="Z1149" s="18" t="n">
        <x:f>IF(U1149=0,0,P1149*R1149/U1149)</x:f>
        <x:v>784</x:v>
      </x:c>
      <x:c r="AA1149" s="18" t="n">
        <x:f>MAX(Y1149,Z1149*'01 Controls'!$E$13)</x:f>
        <x:v>459.375</x:v>
      </x:c>
      <x:c r="AB1149" s="18" t="n">
        <x:f>IF(U1149=0,0,N1149*S1149/U1149)</x:f>
        <x:v>546.875</x:v>
      </x:c>
      <x:c r="AC1149" s="18" t="n">
        <x:f>IF(U1149=0,0,P1149*S1149/U1149)</x:f>
        <x:v>933.3333333333334</x:v>
      </x:c>
      <x:c r="AD1149" s="18" t="n">
        <x:f>MAX(AB1149,AC1149*'01 Controls'!$E$14)</x:f>
        <x:v>546.875</x:v>
      </x:c>
      <x:c r="AE1149" s="18" t="n">
        <x:f>IF(U1149=0,0,N1149*T1149/U1149)</x:f>
        <x:v>43.75000000000001</x:v>
      </x:c>
      <x:c r="AF1149" s="18" t="n">
        <x:f>IF(U1149=0,0,P1149*T1149/U1149)</x:f>
        <x:v>74.66666666666667</x:v>
      </x:c>
      <x:c r="AG1149" s="18" t="n">
        <x:f>MAX(AE1149,AF1149*'01 Controls'!$E$15)</x:f>
        <x:v>43.75000000000001</x:v>
      </x:c>
      <x:c r="AH1149" s="18" t="n">
        <x:f>SUM(V1149,Y1149,AB1149,AE1149)</x:f>
        <x:v>1050</x:v>
      </x:c>
      <x:c r="AI1149" s="18" t="n">
        <x:f>N1149-AH1149</x:f>
        <x:v>0</x:v>
      </x:c>
      <x:c r="AJ1149" s="18" t="n">
        <x:f>V1149*INDEX('07 Mode Capacity'!$P$6:$P$17,MATCH("AIR-"&amp;I1149,'07 Mode Capacity'!$C$6:$C$17,0))</x:f>
        <x:v>0</x:v>
      </x:c>
      <x:c r="AK1149" s="18" t="n">
        <x:f>Y1149*INDEX('07 Mode Capacity'!$P$6:$P$17,MATCH("OCEAN-"&amp;I1149,'07 Mode Capacity'!$C$6:$C$17,0))</x:f>
        <x:v>40.2579161952128</x:v>
      </x:c>
      <x:c r="AL1149" s="18" t="n">
        <x:f>AB1149*INDEX('07 Mode Capacity'!$P$6:$P$17,MATCH("LAND-"&amp;I1149,'07 Mode Capacity'!$C$6:$C$17,0))</x:f>
        <x:v>66.74492864076795</x:v>
      </x:c>
      <x:c r="AM1149" s="18" t="n">
        <x:f>AE1149*INDEX('07 Mode Capacity'!$P$6:$P$17,MATCH("INLAND-"&amp;I1149,'07 Mode Capacity'!$C$6:$C$17,0))</x:f>
        <x:v>27.616503605672374</x:v>
      </x:c>
      <x:c r="AN1149" s="18" t="n">
        <x:f>SUM(AJ1149:AM1149)</x:f>
        <x:v>134.61934844165313</x:v>
      </x:c>
      <x:c r="AO1149" s="17" t="n">
        <x:f>IF(N1149=0,1,AN1149/N1149)</x:f>
        <x:v>0.12820890327776488</x:v>
      </x:c>
      <x:c r="AP1149" s="11" t="str">
        <x:f>IF(AO1149&gt;='01 Controls'!$E$16,"PASS","FAIL")</x:f>
        <x:v>FAIL</x:v>
      </x:c>
      <x:c r="AQ1149" s="11" t="str">
        <x:v>UNQUANTIFIED</x:v>
      </x:c>
      <x:c r="AR1149" s="11" t="str">
        <x:v>Position-class planning record; serial item and receiver open</x:v>
      </x:c>
      <x:c r="AS1149" s="26"/>
      <x:c r="AT1149" s="26"/>
    </x:row>
    <x:row r="1150">
      <x:c r="C1150" s="11" t="str">
        <x:v>C3-H-MAC-ROL-30</x:v>
      </x:c>
      <x:c r="D1150" s="11" t="str">
        <x:v>C3</x:v>
      </x:c>
      <x:c r="E1150" s="11" t="str">
        <x:v>Cascadia earthquake</x:v>
      </x:c>
      <x:c r="F1150" s="11" t="str">
        <x:v>H-MAC</x:v>
      </x:c>
      <x:c r="G1150" s="11" t="str">
        <x:v>Mobile acute-care group</x:v>
      </x:c>
      <x:c r="H1150" s="11" t="str">
        <x:v>ROL-30</x:v>
      </x:c>
      <x:c r="I1150" s="19" t="n">
        <x:v>48</x:v>
      </x:c>
      <x:c r="J1150" s="21" t="n">
        <x:v>8</x:v>
      </x:c>
      <x:c r="K1150" s="18" t="n">
        <x:f>'05 Cargo Register'!K254</x:f>
        <x:v>262.5</x:v>
      </x:c>
      <x:c r="L1150" s="18" t="n">
        <x:f>'05 Cargo Register'!N254</x:f>
        <x:v>11</x:v>
      </x:c>
      <x:c r="M1150" s="18" t="n">
        <x:f>'05 Cargo Register'!O254</x:f>
        <x:v>701.25</x:v>
      </x:c>
      <x:c r="N1150" s="18" t="n">
        <x:f>J1150*K1150</x:f>
        <x:v>2100</x:v>
      </x:c>
      <x:c r="O1150" s="18" t="n">
        <x:f>J1150*L1150</x:f>
        <x:v>88</x:v>
      </x:c>
      <x:c r="P1150" s="18" t="n">
        <x:f>J1150*M1150</x:f>
        <x:v>5610</x:v>
      </x:c>
      <x:c r="Q1150" s="22" t="n">
        <x:f>'01 Controls'!$E$24*'02 Cargo Classes'!$M$12</x:f>
        <x:v>0</x:v>
      </x:c>
      <x:c r="R1150" s="22" t="n">
        <x:f>'01 Controls'!$F$24*'02 Cargo Classes'!$N$12</x:f>
        <x:v>0.35</x:v>
      </x:c>
      <x:c r="S1150" s="22" t="n">
        <x:f>'01 Controls'!$G$24*'02 Cargo Classes'!$O$12</x:f>
        <x:v>0.75</x:v>
      </x:c>
      <x:c r="T1150" s="22" t="n">
        <x:f>'01 Controls'!$H$24*'02 Cargo Classes'!$P$12</x:f>
        <x:v>0.03</x:v>
      </x:c>
      <x:c r="U1150" s="22" t="n">
        <x:f>SUM(Q1150:T1150)</x:f>
        <x:v>1.1300000000000001</x:v>
      </x:c>
      <x:c r="V1150" s="18" t="n">
        <x:f>IF(U1150=0,0,N1150*Q1150/U1150)</x:f>
        <x:v>0</x:v>
      </x:c>
      <x:c r="W1150" s="18" t="n">
        <x:f>IF(U1150=0,0,P1150*Q1150/U1150)</x:f>
        <x:v>0</x:v>
      </x:c>
      <x:c r="X1150" s="18" t="n">
        <x:f>MAX(V1150,W1150*'01 Controls'!$E$12)</x:f>
        <x:v>0</x:v>
      </x:c>
      <x:c r="Y1150" s="18" t="n">
        <x:f>IF(U1150=0,0,N1150*R1150/U1150)</x:f>
        <x:v>650.4424778761062</x:v>
      </x:c>
      <x:c r="Z1150" s="18" t="n">
        <x:f>IF(U1150=0,0,P1150*R1150/U1150)</x:f>
        <x:v>1737.6106194690262</x:v>
      </x:c>
      <x:c r="AA1150" s="18" t="n">
        <x:f>MAX(Y1150,Z1150*'01 Controls'!$E$13)</x:f>
        <x:v>650.4424778761062</x:v>
      </x:c>
      <x:c r="AB1150" s="18" t="n">
        <x:f>IF(U1150=0,0,N1150*S1150/U1150)</x:f>
        <x:v>1393.8053097345132</x:v>
      </x:c>
      <x:c r="AC1150" s="18" t="n">
        <x:f>IF(U1150=0,0,P1150*S1150/U1150)</x:f>
        <x:v>3723.4513274336277</x:v>
      </x:c>
      <x:c r="AD1150" s="18" t="n">
        <x:f>MAX(AB1150,AC1150*'01 Controls'!$E$14)</x:f>
        <x:v>1393.8053097345132</x:v>
      </x:c>
      <x:c r="AE1150" s="18" t="n">
        <x:f>IF(U1150=0,0,N1150*T1150/U1150)</x:f>
        <x:v>55.752212389380524</x:v>
      </x:c>
      <x:c r="AF1150" s="18" t="n">
        <x:f>IF(U1150=0,0,P1150*T1150/U1150)</x:f>
        <x:v>148.9380530973451</x:v>
      </x:c>
      <x:c r="AG1150" s="18" t="n">
        <x:f>MAX(AE1150,AF1150*'01 Controls'!$E$15)</x:f>
        <x:v>55.752212389380524</x:v>
      </x:c>
      <x:c r="AH1150" s="18" t="n">
        <x:f>SUM(V1150,Y1150,AB1150,AE1150)</x:f>
        <x:v>2100</x:v>
      </x:c>
      <x:c r="AI1150" s="18" t="n">
        <x:f>N1150-AH1150</x:f>
        <x:v>0</x:v>
      </x:c>
      <x:c r="AJ1150" s="18" t="n">
        <x:f>V1150*INDEX('07 Mode Capacity'!$P$6:$P$17,MATCH("AIR-"&amp;I1150,'07 Mode Capacity'!$C$6:$C$17,0))</x:f>
        <x:v>0</x:v>
      </x:c>
      <x:c r="AK1150" s="18" t="n">
        <x:f>Y1150*INDEX('07 Mode Capacity'!$P$6:$P$17,MATCH("OCEAN-"&amp;I1150,'07 Mode Capacity'!$C$6:$C$17,0))</x:f>
        <x:v>57.002359214460604</x:v>
      </x:c>
      <x:c r="AL1150" s="18" t="n">
        <x:f>AB1150*INDEX('07 Mode Capacity'!$P$6:$P$17,MATCH("LAND-"&amp;I1150,'07 Mode Capacity'!$C$6:$C$17,0))</x:f>
        <x:v>170.11096857116078</x:v>
      </x:c>
      <x:c r="AM1150" s="18" t="n">
        <x:f>AE1150*INDEX('07 Mode Capacity'!$P$6:$P$17,MATCH("INLAND-"&amp;I1150,'07 Mode Capacity'!$C$6:$C$17,0))</x:f>
        <x:v>35.19271255944089</x:v>
      </x:c>
      <x:c r="AN1150" s="18" t="n">
        <x:f>SUM(AJ1150:AM1150)</x:f>
        <x:v>262.3060403450623</x:v>
      </x:c>
      <x:c r="AO1150" s="17" t="n">
        <x:f>IF(N1150=0,1,AN1150/N1150)</x:f>
        <x:v>0.12490763825955346</x:v>
      </x:c>
      <x:c r="AP1150" s="11" t="str">
        <x:f>IF(AO1150&gt;='01 Controls'!$E$16,"PASS","FAIL")</x:f>
        <x:v>FAIL</x:v>
      </x:c>
      <x:c r="AQ1150" s="11" t="str">
        <x:v>UNQUANTIFIED</x:v>
      </x:c>
      <x:c r="AR1150" s="11" t="str">
        <x:v>Position-class planning record; serial item and receiver open</x:v>
      </x:c>
      <x:c r="AS1150" s="26"/>
      <x:c r="AT1150" s="26"/>
    </x:row>
    <x:row r="1151">
      <x:c r="C1151" s="11" t="str">
        <x:v>C3-H-MAC-BLK-08</x:v>
      </x:c>
      <x:c r="D1151" s="11" t="str">
        <x:v>C3</x:v>
      </x:c>
      <x:c r="E1151" s="11" t="str">
        <x:v>Cascadia earthquake</x:v>
      </x:c>
      <x:c r="F1151" s="11" t="str">
        <x:v>H-MAC</x:v>
      </x:c>
      <x:c r="G1151" s="11" t="str">
        <x:v>Mobile acute-care group</x:v>
      </x:c>
      <x:c r="H1151" s="11" t="str">
        <x:v>BLK-08</x:v>
      </x:c>
      <x:c r="I1151" s="19" t="n">
        <x:v>48</x:v>
      </x:c>
      <x:c r="J1151" s="21" t="n">
        <x:v>8</x:v>
      </x:c>
      <x:c r="K1151" s="18" t="n">
        <x:f>'05 Cargo Register'!K255</x:f>
        <x:v>367.50000000000006</x:v>
      </x:c>
      <x:c r="L1151" s="18" t="n">
        <x:f>'05 Cargo Register'!N255</x:f>
        <x:v>58</x:v>
      </x:c>
      <x:c r="M1151" s="18" t="n">
        <x:f>'05 Cargo Register'!O255</x:f>
        <x:v>2958</x:v>
      </x:c>
      <x:c r="N1151" s="18" t="n">
        <x:f>J1151*K1151</x:f>
        <x:v>2940.0000000000005</x:v>
      </x:c>
      <x:c r="O1151" s="18" t="n">
        <x:f>J1151*L1151</x:f>
        <x:v>464</x:v>
      </x:c>
      <x:c r="P1151" s="18" t="n">
        <x:f>J1151*M1151</x:f>
        <x:v>23664</x:v>
      </x:c>
      <x:c r="Q1151" s="22" t="n">
        <x:f>'01 Controls'!$E$24*'02 Cargo Classes'!$M$14</x:f>
        <x:v>0.1</x:v>
      </x:c>
      <x:c r="R1151" s="22" t="n">
        <x:f>'01 Controls'!$F$24*'02 Cargo Classes'!$N$14</x:f>
        <x:v>0.27999999999999997</x:v>
      </x:c>
      <x:c r="S1151" s="22" t="n">
        <x:f>'01 Controls'!$G$24*'02 Cargo Classes'!$O$14</x:f>
        <x:v>0.5</x:v>
      </x:c>
      <x:c r="T1151" s="22" t="n">
        <x:f>'01 Controls'!$H$24*'02 Cargo Classes'!$P$14</x:f>
        <x:v>0.025</x:v>
      </x:c>
      <x:c r="U1151" s="22" t="n">
        <x:f>SUM(Q1151:T1151)</x:f>
        <x:v>0.905</x:v>
      </x:c>
      <x:c r="V1151" s="18" t="n">
        <x:f>IF(U1151=0,0,N1151*Q1151/U1151)</x:f>
        <x:v>324.86187845303874</x:v>
      </x:c>
      <x:c r="W1151" s="18" t="n">
        <x:f>IF(U1151=0,0,P1151*Q1151/U1151)</x:f>
        <x:v>2614.806629834254</x:v>
      </x:c>
      <x:c r="X1151" s="18" t="n">
        <x:f>MAX(V1151,W1151*'01 Controls'!$E$12)</x:f>
        <x:v>653.7016574585635</x:v>
      </x:c>
      <x:c r="Y1151" s="18" t="n">
        <x:f>IF(U1151=0,0,N1151*R1151/U1151)</x:f>
        <x:v>909.6132596685084</x:v>
      </x:c>
      <x:c r="Z1151" s="18" t="n">
        <x:f>IF(U1151=0,0,P1151*R1151/U1151)</x:f>
        <x:v>7321.458563535911</x:v>
      </x:c>
      <x:c r="AA1151" s="18" t="n">
        <x:f>MAX(Y1151,Z1151*'01 Controls'!$E$13)</x:f>
        <x:v>1098.2187845303865</x:v>
      </x:c>
      <x:c r="AB1151" s="18" t="n">
        <x:f>IF(U1151=0,0,N1151*S1151/U1151)</x:f>
        <x:v>1624.3093922651935</x:v>
      </x:c>
      <x:c r="AC1151" s="18" t="n">
        <x:f>IF(U1151=0,0,P1151*S1151/U1151)</x:f>
        <x:v>13074.03314917127</x:v>
      </x:c>
      <x:c r="AD1151" s="18" t="n">
        <x:f>MAX(AB1151,AC1151*'01 Controls'!$E$14)</x:f>
        <x:v>2614.806629834254</x:v>
      </x:c>
      <x:c r="AE1151" s="18" t="n">
        <x:f>IF(U1151=0,0,N1151*T1151/U1151)</x:f>
        <x:v>81.21546961325969</x:v>
      </x:c>
      <x:c r="AF1151" s="18" t="n">
        <x:f>IF(U1151=0,0,P1151*T1151/U1151)</x:f>
        <x:v>653.7016574585635</x:v>
      </x:c>
      <x:c r="AG1151" s="18" t="n">
        <x:f>MAX(AE1151,AF1151*'01 Controls'!$E$15)</x:f>
        <x:v>117.66629834254144</x:v>
      </x:c>
      <x:c r="AH1151" s="18" t="n">
        <x:f>SUM(V1151,Y1151,AB1151,AE1151)</x:f>
        <x:v>2940.0000000000005</x:v>
      </x:c>
      <x:c r="AI1151" s="18" t="n">
        <x:f>N1151-AH1151</x:f>
        <x:v>0</x:v>
      </x:c>
      <x:c r="AJ1151" s="18" t="n">
        <x:f>V1151*INDEX('07 Mode Capacity'!$P$6:$P$17,MATCH("AIR-"&amp;I1151,'07 Mode Capacity'!$C$6:$C$17,0))</x:f>
        <x:v>91.07036854922879</x:v>
      </x:c>
      <x:c r="AK1151" s="18" t="n">
        <x:f>Y1151*INDEX('07 Mode Capacity'!$P$6:$P$17,MATCH("OCEAN-"&amp;I1151,'07 Mode Capacity'!$C$6:$C$17,0))</x:f>
        <x:v>79.71512245505122</x:v>
      </x:c>
      <x:c r="AL1151" s="18" t="n">
        <x:f>AB1151*INDEX('07 Mode Capacity'!$P$6:$P$17,MATCH("LAND-"&amp;I1151,'07 Mode Capacity'!$C$6:$C$17,0))</x:f>
        <x:v>198.24350075843566</x:v>
      </x:c>
      <x:c r="AM1151" s="18" t="n">
        <x:f>AE1151*INDEX('07 Mode Capacity'!$P$6:$P$17,MATCH("INLAND-"&amp;I1151,'07 Mode Capacity'!$C$6:$C$17,0))</x:f>
        <x:v>51.265995643679105</x:v>
      </x:c>
      <x:c r="AN1151" s="18" t="n">
        <x:f>SUM(AJ1151:AM1151)</x:f>
        <x:v>420.2949874063948</x:v>
      </x:c>
      <x:c r="AO1151" s="17" t="n">
        <x:f>IF(N1151=0,1,AN1151/N1151)</x:f>
        <x:v>0.14295747870965808</x:v>
      </x:c>
      <x:c r="AP1151" s="11" t="str">
        <x:f>IF(AO1151&gt;='01 Controls'!$E$16,"PASS","FAIL")</x:f>
        <x:v>FAIL</x:v>
      </x:c>
      <x:c r="AQ1151" s="11" t="str">
        <x:v>UNQUANTIFIED</x:v>
      </x:c>
      <x:c r="AR1151" s="11" t="str">
        <x:v>Position-class planning record; serial item and receiver open</x:v>
      </x:c>
      <x:c r="AS1151" s="26"/>
      <x:c r="AT1151" s="26"/>
    </x:row>
    <x:row r="1152">
      <x:c r="C1152" s="11" t="str">
        <x:v>C3-H-PHC-APL-45</x:v>
      </x:c>
      <x:c r="D1152" s="11" t="str">
        <x:v>C3</x:v>
      </x:c>
      <x:c r="E1152" s="11" t="str">
        <x:v>Cascadia earthquake</x:v>
      </x:c>
      <x:c r="F1152" s="11" t="str">
        <x:v>H-PHC</x:v>
      </x:c>
      <x:c r="G1152" s="11" t="str">
        <x:v>Public-health control group</x:v>
      </x:c>
      <x:c r="H1152" s="11" t="str">
        <x:v>APL-45</x:v>
      </x:c>
      <x:c r="I1152" s="19" t="n">
        <x:v>24</x:v>
      </x:c>
      <x:c r="J1152" s="21" t="n">
        <x:v>5</x:v>
      </x:c>
      <x:c r="K1152" s="18" t="n">
        <x:f>'05 Cargo Register'!K256</x:f>
        <x:v>472.5</x:v>
      </x:c>
      <x:c r="L1152" s="18" t="n">
        <x:f>'05 Cargo Register'!N256</x:f>
        <x:v>124</x:v>
      </x:c>
      <x:c r="M1152" s="18" t="n">
        <x:f>'05 Cargo Register'!O256</x:f>
        <x:v>930</x:v>
      </x:c>
      <x:c r="N1152" s="18" t="n">
        <x:f>J1152*K1152</x:f>
        <x:v>2362.5</x:v>
      </x:c>
      <x:c r="O1152" s="18" t="n">
        <x:f>J1152*L1152</x:f>
        <x:v>620</x:v>
      </x:c>
      <x:c r="P1152" s="18" t="n">
        <x:f>J1152*M1152</x:f>
        <x:v>4650</x:v>
      </x:c>
      <x:c r="Q1152" s="22" t="n">
        <x:f>'01 Controls'!$E$24*'02 Cargo Classes'!$M$6</x:f>
        <x:v>0.30000000000000004</x:v>
      </x:c>
      <x:c r="R1152" s="22" t="n">
        <x:f>'01 Controls'!$F$24*'02 Cargo Classes'!$N$6</x:f>
        <x:v>0.13999999999999999</x:v>
      </x:c>
      <x:c r="S1152" s="22" t="n">
        <x:f>'01 Controls'!$G$24*'02 Cargo Classes'!$O$6</x:f>
        <x:v>0.5</x:v>
      </x:c>
      <x:c r="T1152" s="22" t="n">
        <x:f>'01 Controls'!$H$24*'02 Cargo Classes'!$P$6</x:f>
        <x:v>0.015</x:v>
      </x:c>
      <x:c r="U1152" s="22" t="n">
        <x:f>SUM(Q1152:T1152)</x:f>
        <x:v>0.9550000000000001</x:v>
      </x:c>
      <x:c r="V1152" s="18" t="n">
        <x:f>IF(U1152=0,0,N1152*Q1152/U1152)</x:f>
        <x:v>742.1465968586388</x:v>
      </x:c>
      <x:c r="W1152" s="18" t="n">
        <x:f>IF(U1152=0,0,P1152*Q1152/U1152)</x:f>
        <x:v>1460.7329842931938</x:v>
      </x:c>
      <x:c r="X1152" s="18" t="n">
        <x:f>MAX(V1152,W1152*'01 Controls'!$E$12)</x:f>
        <x:v>742.1465968586388</x:v>
      </x:c>
      <x:c r="Y1152" s="18" t="n">
        <x:f>IF(U1152=0,0,N1152*R1152/U1152)</x:f>
        <x:v>346.3350785340313</x:v>
      </x:c>
      <x:c r="Z1152" s="18" t="n">
        <x:f>IF(U1152=0,0,P1152*R1152/U1152)</x:f>
        <x:v>681.675392670157</x:v>
      </x:c>
      <x:c r="AA1152" s="18" t="n">
        <x:f>MAX(Y1152,Z1152*'01 Controls'!$E$13)</x:f>
        <x:v>346.3350785340313</x:v>
      </x:c>
      <x:c r="AB1152" s="18" t="n">
        <x:f>IF(U1152=0,0,N1152*S1152/U1152)</x:f>
        <x:v>1236.9109947643979</x:v>
      </x:c>
      <x:c r="AC1152" s="18" t="n">
        <x:f>IF(U1152=0,0,P1152*S1152/U1152)</x:f>
        <x:v>2434.5549738219893</x:v>
      </x:c>
      <x:c r="AD1152" s="18" t="n">
        <x:f>MAX(AB1152,AC1152*'01 Controls'!$E$14)</x:f>
        <x:v>1236.9109947643979</x:v>
      </x:c>
      <x:c r="AE1152" s="18" t="n">
        <x:f>IF(U1152=0,0,N1152*T1152/U1152)</x:f>
        <x:v>37.10732984293193</x:v>
      </x:c>
      <x:c r="AF1152" s="18" t="n">
        <x:f>IF(U1152=0,0,P1152*T1152/U1152)</x:f>
        <x:v>73.03664921465968</x:v>
      </x:c>
      <x:c r="AG1152" s="18" t="n">
        <x:f>MAX(AE1152,AF1152*'01 Controls'!$E$15)</x:f>
        <x:v>37.10732984293193</x:v>
      </x:c>
      <x:c r="AH1152" s="18" t="n">
        <x:f>SUM(V1152,Y1152,AB1152,AE1152)</x:f>
        <x:v>2362.5</x:v>
      </x:c>
      <x:c r="AI1152" s="18" t="n">
        <x:f>N1152-AH1152</x:f>
        <x:v>0</x:v>
      </x:c>
      <x:c r="AJ1152" s="18" t="n">
        <x:f>V1152*INDEX('07 Mode Capacity'!$P$6:$P$17,MATCH("AIR-"&amp;I1152,'07 Mode Capacity'!$C$6:$C$17,0))</x:f>
        <x:v>150.59198490135995</x:v>
      </x:c>
      <x:c r="AK1152" s="18" t="n">
        <x:f>Y1152*INDEX('07 Mode Capacity'!$P$6:$P$17,MATCH("OCEAN-"&amp;I1152,'07 Mode Capacity'!$C$6:$C$17,0))</x:f>
        <x:v>51.98110260060016</x:v>
      </x:c>
      <x:c r="AL1152" s="18" t="n">
        <x:f>AB1152*INDEX('07 Mode Capacity'!$P$6:$P$17,MATCH("LAND-"&amp;I1152,'07 Mode Capacity'!$C$6:$C$17,0))</x:f>
        <x:v>473.11959871179977</x:v>
      </x:c>
      <x:c r="AM1152" s="18" t="n">
        <x:f>AE1152*INDEX('07 Mode Capacity'!$P$6:$P$17,MATCH("INLAND-"&amp;I1152,'07 Mode Capacity'!$C$6:$C$17,0))</x:f>
        <x:v>37.10732984293193</x:v>
      </x:c>
      <x:c r="AN1152" s="18" t="n">
        <x:f>SUM(AJ1152:AM1152)</x:f>
        <x:v>712.8000160566918</x:v>
      </x:c>
      <x:c r="AO1152" s="17" t="n">
        <x:f>IF(N1152=0,1,AN1152/N1152)</x:f>
        <x:v>0.30171429251076903</x:v>
      </x:c>
      <x:c r="AP1152" s="11" t="str">
        <x:f>IF(AO1152&gt;='01 Controls'!$E$16,"PASS","FAIL")</x:f>
        <x:v>FAIL</x:v>
      </x:c>
      <x:c r="AQ1152" s="11" t="str">
        <x:v>UNQUANTIFIED</x:v>
      </x:c>
      <x:c r="AR1152" s="11" t="str">
        <x:v>Position-class planning record; serial item and receiver open</x:v>
      </x:c>
      <x:c r="AS1152" s="26"/>
      <x:c r="AT1152" s="26"/>
    </x:row>
    <x:row r="1153">
      <x:c r="C1153" s="11" t="str">
        <x:v>C3-H-PHC-ISO-18</x:v>
      </x:c>
      <x:c r="D1153" s="11" t="str">
        <x:v>C3</x:v>
      </x:c>
      <x:c r="E1153" s="11" t="str">
        <x:v>Cascadia earthquake</x:v>
      </x:c>
      <x:c r="F1153" s="11" t="str">
        <x:v>H-PHC</x:v>
      </x:c>
      <x:c r="G1153" s="11" t="str">
        <x:v>Public-health control group</x:v>
      </x:c>
      <x:c r="H1153" s="11" t="str">
        <x:v>ISO-18</x:v>
      </x:c>
      <x:c r="I1153" s="19" t="n">
        <x:v>48</x:v>
      </x:c>
      <x:c r="J1153" s="21" t="n">
        <x:v>5</x:v>
      </x:c>
      <x:c r="K1153" s="18" t="n">
        <x:f>'05 Cargo Register'!K257</x:f>
        <x:v>551.25</x:v>
      </x:c>
      <x:c r="L1153" s="18" t="n">
        <x:f>'05 Cargo Register'!N257</x:f>
        <x:v>37</x:v>
      </x:c>
      <x:c r="M1153" s="18" t="n">
        <x:f>'05 Cargo Register'!O257</x:f>
        <x:v>976.8000000000001</x:v>
      </x:c>
      <x:c r="N1153" s="18" t="n">
        <x:f>J1153*K1153</x:f>
        <x:v>2756.25</x:v>
      </x:c>
      <x:c r="O1153" s="18" t="n">
        <x:f>J1153*L1153</x:f>
        <x:v>185</x:v>
      </x:c>
      <x:c r="P1153" s="18" t="n">
        <x:f>J1153*M1153</x:f>
        <x:v>4884</x:v>
      </x:c>
      <x:c r="Q1153" s="22" t="n">
        <x:f>'01 Controls'!$E$24*'02 Cargo Classes'!$M$7</x:f>
        <x:v>0.020000000000000004</x:v>
      </x:c>
      <x:c r="R1153" s="22" t="n">
        <x:f>'01 Controls'!$F$24*'02 Cargo Classes'!$N$7</x:f>
        <x:v>0.35</x:v>
      </x:c>
      <x:c r="S1153" s="22" t="n">
        <x:f>'01 Controls'!$G$24*'02 Cargo Classes'!$O$7</x:f>
        <x:v>0.6</x:v>
      </x:c>
      <x:c r="T1153" s="22" t="n">
        <x:f>'01 Controls'!$H$24*'02 Cargo Classes'!$P$7</x:f>
        <x:v>0.04000000000000001</x:v>
      </x:c>
      <x:c r="U1153" s="22" t="n">
        <x:f>SUM(Q1153:T1153)</x:f>
        <x:v>1.01</x:v>
      </x:c>
      <x:c r="V1153" s="18" t="n">
        <x:f>IF(U1153=0,0,N1153*Q1153/U1153)</x:f>
        <x:v>54.57920792079209</x:v>
      </x:c>
      <x:c r="W1153" s="18" t="n">
        <x:f>IF(U1153=0,0,P1153*Q1153/U1153)</x:f>
        <x:v>96.71287128712873</x:v>
      </x:c>
      <x:c r="X1153" s="18" t="n">
        <x:f>MAX(V1153,W1153*'01 Controls'!$E$12)</x:f>
        <x:v>54.57920792079209</x:v>
      </x:c>
      <x:c r="Y1153" s="18" t="n">
        <x:f>IF(U1153=0,0,N1153*R1153/U1153)</x:f>
        <x:v>955.1361386138612</x:v>
      </x:c>
      <x:c r="Z1153" s="18" t="n">
        <x:f>IF(U1153=0,0,P1153*R1153/U1153)</x:f>
        <x:v>1692.4752475247524</x:v>
      </x:c>
      <x:c r="AA1153" s="18" t="n">
        <x:f>MAX(Y1153,Z1153*'01 Controls'!$E$13)</x:f>
        <x:v>955.1361386138612</x:v>
      </x:c>
      <x:c r="AB1153" s="18" t="n">
        <x:f>IF(U1153=0,0,N1153*S1153/U1153)</x:f>
        <x:v>1637.3762376237623</x:v>
      </x:c>
      <x:c r="AC1153" s="18" t="n">
        <x:f>IF(U1153=0,0,P1153*S1153/U1153)</x:f>
        <x:v>2901.3861386138615</x:v>
      </x:c>
      <x:c r="AD1153" s="18" t="n">
        <x:f>MAX(AB1153,AC1153*'01 Controls'!$E$14)</x:f>
        <x:v>1637.3762376237623</x:v>
      </x:c>
      <x:c r="AE1153" s="18" t="n">
        <x:f>IF(U1153=0,0,N1153*T1153/U1153)</x:f>
        <x:v>109.15841584158419</x:v>
      </x:c>
      <x:c r="AF1153" s="18" t="n">
        <x:f>IF(U1153=0,0,P1153*T1153/U1153)</x:f>
        <x:v>193.42574257425747</x:v>
      </x:c>
      <x:c r="AG1153" s="18" t="n">
        <x:f>MAX(AE1153,AF1153*'01 Controls'!$E$15)</x:f>
        <x:v>109.15841584158419</x:v>
      </x:c>
      <x:c r="AH1153" s="18" t="n">
        <x:f>SUM(V1153,Y1153,AB1153,AE1153)</x:f>
        <x:v>2756.2499999999995</x:v>
      </x:c>
      <x:c r="AI1153" s="18" t="n">
        <x:f>N1153-AH1153</x:f>
        <x:v>4.547473508864641e-13</x:v>
      </x:c>
      <x:c r="AJ1153" s="18" t="n">
        <x:f>V1153*INDEX('07 Mode Capacity'!$P$6:$P$17,MATCH("AIR-"&amp;I1153,'07 Mode Capacity'!$C$6:$C$17,0))</x:f>
        <x:v>15.300498181383427</x:v>
      </x:c>
      <x:c r="AK1153" s="18" t="n">
        <x:f>Y1153*INDEX('07 Mode Capacity'!$P$6:$P$17,MATCH("OCEAN-"&amp;I1153,'07 Mode Capacity'!$C$6:$C$17,0))</x:f>
        <x:v>83.70457822767017</x:v>
      </x:c>
      <x:c r="AL1153" s="18" t="n">
        <x:f>AB1153*INDEX('07 Mode Capacity'!$P$6:$P$17,MATCH("LAND-"&amp;I1153,'07 Mode Capacity'!$C$6:$C$17,0))</x:f>
        <x:v>199.838281395725</x:v>
      </x:c>
      <x:c r="AM1153" s="18" t="n">
        <x:f>AE1153*INDEX('07 Mode Capacity'!$P$6:$P$17,MATCH("INLAND-"&amp;I1153,'07 Mode Capacity'!$C$6:$C$17,0))</x:f>
        <x:v>68.90454364979642</x:v>
      </x:c>
      <x:c r="AN1153" s="18" t="n">
        <x:f>SUM(AJ1153:AM1153)</x:f>
        <x:v>367.74790145457507</x:v>
      </x:c>
      <x:c r="AO1153" s="17" t="n">
        <x:f>IF(N1153=0,1,AN1153/N1153)</x:f>
        <x:v>0.13342327490415423</x:v>
      </x:c>
      <x:c r="AP1153" s="11" t="str">
        <x:f>IF(AO1153&gt;='01 Controls'!$E$16,"PASS","FAIL")</x:f>
        <x:v>FAIL</x:v>
      </x:c>
      <x:c r="AQ1153" s="11" t="str">
        <x:v>UNQUANTIFIED</x:v>
      </x:c>
      <x:c r="AR1153" s="11" t="str">
        <x:v>Position-class planning record; serial item and receiver open</x:v>
      </x:c>
      <x:c r="AS1153" s="26"/>
      <x:c r="AT1153" s="26"/>
    </x:row>
    <x:row r="1154">
      <x:c r="C1154" s="11" t="str">
        <x:v>C3-H-PHC-COL-12</x:v>
      </x:c>
      <x:c r="D1154" s="11" t="str">
        <x:v>C3</x:v>
      </x:c>
      <x:c r="E1154" s="11" t="str">
        <x:v>Cascadia earthquake</x:v>
      </x:c>
      <x:c r="F1154" s="11" t="str">
        <x:v>H-PHC</x:v>
      </x:c>
      <x:c r="G1154" s="11" t="str">
        <x:v>Public-health control group</x:v>
      </x:c>
      <x:c r="H1154" s="11" t="str">
        <x:v>COL-12</x:v>
      </x:c>
      <x:c r="I1154" s="19" t="n">
        <x:v>24</x:v>
      </x:c>
      <x:c r="J1154" s="21" t="n">
        <x:v>5</x:v>
      </x:c>
      <x:c r="K1154" s="18" t="n">
        <x:f>'05 Cargo Register'!K258</x:f>
        <x:v>472.5</x:v>
      </x:c>
      <x:c r="L1154" s="18" t="n">
        <x:f>'05 Cargo Register'!N258</x:f>
        <x:v>50</x:v>
      </x:c>
      <x:c r="M1154" s="18" t="n">
        <x:f>'05 Cargo Register'!O258</x:f>
        <x:v>1320</x:v>
      </x:c>
      <x:c r="N1154" s="18" t="n">
        <x:f>J1154*K1154</x:f>
        <x:v>2362.5</x:v>
      </x:c>
      <x:c r="O1154" s="18" t="n">
        <x:f>J1154*L1154</x:f>
        <x:v>250</x:v>
      </x:c>
      <x:c r="P1154" s="18" t="n">
        <x:f>J1154*M1154</x:f>
        <x:v>6600</x:v>
      </x:c>
      <x:c r="Q1154" s="22" t="n">
        <x:f>'01 Controls'!$E$24*'02 Cargo Classes'!$M$8</x:f>
        <x:v>0.2</x:v>
      </x:c>
      <x:c r="R1154" s="22" t="n">
        <x:f>'01 Controls'!$F$24*'02 Cargo Classes'!$N$8</x:f>
        <x:v>0.24499999999999997</x:v>
      </x:c>
      <x:c r="S1154" s="22" t="n">
        <x:f>'01 Controls'!$G$24*'02 Cargo Classes'!$O$8</x:f>
        <x:v>0.6</x:v>
      </x:c>
      <x:c r="T1154" s="22" t="n">
        <x:f>'01 Controls'!$H$24*'02 Cargo Classes'!$P$8</x:f>
        <x:v>0.010000000000000002</x:v>
      </x:c>
      <x:c r="U1154" s="22" t="n">
        <x:f>SUM(Q1154:T1154)</x:f>
        <x:v>1.055</x:v>
      </x:c>
      <x:c r="V1154" s="18" t="n">
        <x:f>IF(U1154=0,0,N1154*Q1154/U1154)</x:f>
        <x:v>447.8672985781991</x:v>
      </x:c>
      <x:c r="W1154" s="18" t="n">
        <x:f>IF(U1154=0,0,P1154*Q1154/U1154)</x:f>
        <x:v>1251.1848341232228</x:v>
      </x:c>
      <x:c r="X1154" s="18" t="n">
        <x:f>MAX(V1154,W1154*'01 Controls'!$E$12)</x:f>
        <x:v>447.8672985781991</x:v>
      </x:c>
      <x:c r="Y1154" s="18" t="n">
        <x:f>IF(U1154=0,0,N1154*R1154/U1154)</x:f>
        <x:v>548.6374407582938</x:v>
      </x:c>
      <x:c r="Z1154" s="18" t="n">
        <x:f>IF(U1154=0,0,P1154*R1154/U1154)</x:f>
        <x:v>1532.7014218009479</x:v>
      </x:c>
      <x:c r="AA1154" s="18" t="n">
        <x:f>MAX(Y1154,Z1154*'01 Controls'!$E$13)</x:f>
        <x:v>548.6374407582938</x:v>
      </x:c>
      <x:c r="AB1154" s="18" t="n">
        <x:f>IF(U1154=0,0,N1154*S1154/U1154)</x:f>
        <x:v>1343.6018957345973</x:v>
      </x:c>
      <x:c r="AC1154" s="18" t="n">
        <x:f>IF(U1154=0,0,P1154*S1154/U1154)</x:f>
        <x:v>3753.5545023696686</x:v>
      </x:c>
      <x:c r="AD1154" s="18" t="n">
        <x:f>MAX(AB1154,AC1154*'01 Controls'!$E$14)</x:f>
        <x:v>1343.6018957345973</x:v>
      </x:c>
      <x:c r="AE1154" s="18" t="n">
        <x:f>IF(U1154=0,0,N1154*T1154/U1154)</x:f>
        <x:v>22.393364928909957</x:v>
      </x:c>
      <x:c r="AF1154" s="18" t="n">
        <x:f>IF(U1154=0,0,P1154*T1154/U1154)</x:f>
        <x:v>62.55924170616115</x:v>
      </x:c>
      <x:c r="AG1154" s="18" t="n">
        <x:f>MAX(AE1154,AF1154*'01 Controls'!$E$15)</x:f>
        <x:v>22.393364928909957</x:v>
      </x:c>
      <x:c r="AH1154" s="18" t="n">
        <x:f>SUM(V1154,Y1154,AB1154,AE1154)</x:f>
        <x:v>2362.5000000000005</x:v>
      </x:c>
      <x:c r="AI1154" s="18" t="n">
        <x:f>N1154-AH1154</x:f>
        <x:v>-4.547473508864641e-13</x:v>
      </x:c>
      <x:c r="AJ1154" s="18" t="n">
        <x:f>V1154*INDEX('07 Mode Capacity'!$P$6:$P$17,MATCH("AIR-"&amp;I1154,'07 Mode Capacity'!$C$6:$C$17,0))</x:f>
        <x:v>90.87857540650792</x:v>
      </x:c>
      <x:c r="AK1154" s="18" t="n">
        <x:f>Y1154*INDEX('07 Mode Capacity'!$P$6:$P$17,MATCH("OCEAN-"&amp;I1154,'07 Mode Capacity'!$C$6:$C$17,0))</x:f>
        <x:v>82.34447177369957</x:v>
      </x:c>
      <x:c r="AL1154" s="18" t="n">
        <x:f>AB1154*INDEX('07 Mode Capacity'!$P$6:$P$17,MATCH("LAND-"&amp;I1154,'07 Mode Capacity'!$C$6:$C$17,0))</x:f>
        <x:v>513.9289669419172</x:v>
      </x:c>
      <x:c r="AM1154" s="18" t="n">
        <x:f>AE1154*INDEX('07 Mode Capacity'!$P$6:$P$17,MATCH("INLAND-"&amp;I1154,'07 Mode Capacity'!$C$6:$C$17,0))</x:f>
        <x:v>22.393364928909957</x:v>
      </x:c>
      <x:c r="AN1154" s="18" t="n">
        <x:f>SUM(AJ1154:AM1154)</x:f>
        <x:v>709.5453790510346</x:v>
      </x:c>
      <x:c r="AO1154" s="17" t="n">
        <x:f>IF(N1154=0,1,AN1154/N1154)</x:f>
        <x:v>0.30033666838139034</x:v>
      </x:c>
      <x:c r="AP1154" s="11" t="str">
        <x:f>IF(AO1154&gt;='01 Controls'!$E$16,"PASS","FAIL")</x:f>
        <x:v>FAIL</x:v>
      </x:c>
      <x:c r="AQ1154" s="11" t="str">
        <x:v>UNQUANTIFIED</x:v>
      </x:c>
      <x:c r="AR1154" s="11" t="str">
        <x:v>Position-class planning record; serial item and receiver open</x:v>
      </x:c>
      <x:c r="AS1154" s="26"/>
      <x:c r="AT1154" s="26"/>
    </x:row>
    <x:row r="1155">
      <x:c r="C1155" s="11" t="str">
        <x:v>C3-H-PHC-BAT-22</x:v>
      </x:c>
      <x:c r="D1155" s="11" t="str">
        <x:v>C3</x:v>
      </x:c>
      <x:c r="E1155" s="11" t="str">
        <x:v>Cascadia earthquake</x:v>
      </x:c>
      <x:c r="F1155" s="11" t="str">
        <x:v>H-PHC</x:v>
      </x:c>
      <x:c r="G1155" s="11" t="str">
        <x:v>Public-health control group</x:v>
      </x:c>
      <x:c r="H1155" s="11" t="str">
        <x:v>BAT-22</x:v>
      </x:c>
      <x:c r="I1155" s="19" t="n">
        <x:v>48</x:v>
      </x:c>
      <x:c r="J1155" s="21" t="n">
        <x:v>5</x:v>
      </x:c>
      <x:c r="K1155" s="18" t="n">
        <x:f>'05 Cargo Register'!K259</x:f>
        <x:v>210</x:v>
      </x:c>
      <x:c r="L1155" s="18" t="n">
        <x:f>'05 Cargo Register'!N259</x:f>
        <x:v>12</x:v>
      </x:c>
      <x:c r="M1155" s="18" t="n">
        <x:f>'05 Cargo Register'!O259</x:f>
        <x:v>316.8</x:v>
      </x:c>
      <x:c r="N1155" s="18" t="n">
        <x:f>J1155*K1155</x:f>
        <x:v>1050</x:v>
      </x:c>
      <x:c r="O1155" s="18" t="n">
        <x:f>J1155*L1155</x:f>
        <x:v>60</x:v>
      </x:c>
      <x:c r="P1155" s="18" t="n">
        <x:f>J1155*M1155</x:f>
        <x:v>1584</x:v>
      </x:c>
      <x:c r="Q1155" s="22" t="n">
        <x:f>'01 Controls'!$E$24*'02 Cargo Classes'!$M$9</x:f>
        <x:v>0</x:v>
      </x:c>
      <x:c r="R1155" s="22" t="n">
        <x:f>'01 Controls'!$F$24*'02 Cargo Classes'!$N$9</x:f>
        <x:v>0.35</x:v>
      </x:c>
      <x:c r="S1155" s="22" t="n">
        <x:f>'01 Controls'!$G$24*'02 Cargo Classes'!$O$9</x:f>
        <x:v>0.5</x:v>
      </x:c>
      <x:c r="T1155" s="22" t="n">
        <x:f>'01 Controls'!$H$24*'02 Cargo Classes'!$P$9</x:f>
        <x:v>0.025</x:v>
      </x:c>
      <x:c r="U1155" s="22" t="n">
        <x:f>SUM(Q1155:T1155)</x:f>
        <x:v>0.875</x:v>
      </x:c>
      <x:c r="V1155" s="18" t="n">
        <x:f>IF(U1155=0,0,N1155*Q1155/U1155)</x:f>
        <x:v>0</x:v>
      </x:c>
      <x:c r="W1155" s="18" t="n">
        <x:f>IF(U1155=0,0,P1155*Q1155/U1155)</x:f>
        <x:v>0</x:v>
      </x:c>
      <x:c r="X1155" s="18" t="n">
        <x:f>MAX(V1155,W1155*'01 Controls'!$E$12)</x:f>
        <x:v>0</x:v>
      </x:c>
      <x:c r="Y1155" s="18" t="n">
        <x:f>IF(U1155=0,0,N1155*R1155/U1155)</x:f>
        <x:v>420</x:v>
      </x:c>
      <x:c r="Z1155" s="18" t="n">
        <x:f>IF(U1155=0,0,P1155*R1155/U1155)</x:f>
        <x:v>633.6</x:v>
      </x:c>
      <x:c r="AA1155" s="18" t="n">
        <x:f>MAX(Y1155,Z1155*'01 Controls'!$E$13)</x:f>
        <x:v>420</x:v>
      </x:c>
      <x:c r="AB1155" s="18" t="n">
        <x:f>IF(U1155=0,0,N1155*S1155/U1155)</x:f>
        <x:v>600</x:v>
      </x:c>
      <x:c r="AC1155" s="18" t="n">
        <x:f>IF(U1155=0,0,P1155*S1155/U1155)</x:f>
        <x:v>905.1428571428571</x:v>
      </x:c>
      <x:c r="AD1155" s="18" t="n">
        <x:f>MAX(AB1155,AC1155*'01 Controls'!$E$14)</x:f>
        <x:v>600</x:v>
      </x:c>
      <x:c r="AE1155" s="18" t="n">
        <x:f>IF(U1155=0,0,N1155*T1155/U1155)</x:f>
        <x:v>30</x:v>
      </x:c>
      <x:c r="AF1155" s="18" t="n">
        <x:f>IF(U1155=0,0,P1155*T1155/U1155)</x:f>
        <x:v>45.25714285714286</x:v>
      </x:c>
      <x:c r="AG1155" s="18" t="n">
        <x:f>MAX(AE1155,AF1155*'01 Controls'!$E$15)</x:f>
        <x:v>30</x:v>
      </x:c>
      <x:c r="AH1155" s="18" t="n">
        <x:f>SUM(V1155,Y1155,AB1155,AE1155)</x:f>
        <x:v>1050</x:v>
      </x:c>
      <x:c r="AI1155" s="18" t="n">
        <x:f>N1155-AH1155</x:f>
        <x:v>0</x:v>
      </x:c>
      <x:c r="AJ1155" s="18" t="n">
        <x:f>V1155*INDEX('07 Mode Capacity'!$P$6:$P$17,MATCH("AIR-"&amp;I1155,'07 Mode Capacity'!$C$6:$C$17,0))</x:f>
        <x:v>0</x:v>
      </x:c>
      <x:c r="AK1155" s="18" t="n">
        <x:f>Y1155*INDEX('07 Mode Capacity'!$P$6:$P$17,MATCH("OCEAN-"&amp;I1155,'07 Mode Capacity'!$C$6:$C$17,0))</x:f>
        <x:v>36.80723766419456</x:v>
      </x:c>
      <x:c r="AL1155" s="18" t="n">
        <x:f>AB1155*INDEX('07 Mode Capacity'!$P$6:$P$17,MATCH("LAND-"&amp;I1155,'07 Mode Capacity'!$C$6:$C$17,0))</x:f>
        <x:v>73.22872170872826</x:v>
      </x:c>
      <x:c r="AM1155" s="18" t="n">
        <x:f>AE1155*INDEX('07 Mode Capacity'!$P$6:$P$17,MATCH("INLAND-"&amp;I1155,'07 Mode Capacity'!$C$6:$C$17,0))</x:f>
        <x:v>18.937031043889625</x:v>
      </x:c>
      <x:c r="AN1155" s="18" t="n">
        <x:f>SUM(AJ1155:AM1155)</x:f>
        <x:v>128.97299041681245</x:v>
      </x:c>
      <x:c r="AO1155" s="17" t="n">
        <x:f>IF(N1155=0,1,AN1155/N1155)</x:f>
        <x:v>0.12283141944458328</x:v>
      </x:c>
      <x:c r="AP1155" s="11" t="str">
        <x:f>IF(AO1155&gt;='01 Controls'!$E$16,"PASS","FAIL")</x:f>
        <x:v>FAIL</x:v>
      </x:c>
      <x:c r="AQ1155" s="11" t="str">
        <x:v>UNQUANTIFIED</x:v>
      </x:c>
      <x:c r="AR1155" s="11" t="str">
        <x:v>Position-class planning record; serial item and receiver open</x:v>
      </x:c>
      <x:c r="AS1155" s="26"/>
      <x:c r="AT1155" s="26"/>
    </x:row>
    <x:row r="1156">
      <x:c r="C1156" s="11" t="str">
        <x:v>C3-H-PHC-TNK-20</x:v>
      </x:c>
      <x:c r="D1156" s="11" t="str">
        <x:v>C3</x:v>
      </x:c>
      <x:c r="E1156" s="11" t="str">
        <x:v>Cascadia earthquake</x:v>
      </x:c>
      <x:c r="F1156" s="11" t="str">
        <x:v>H-PHC</x:v>
      </x:c>
      <x:c r="G1156" s="11" t="str">
        <x:v>Public-health control group</x:v>
      </x:c>
      <x:c r="H1156" s="11" t="str">
        <x:v>TNK-20</x:v>
      </x:c>
      <x:c r="I1156" s="19" t="n">
        <x:v>48</x:v>
      </x:c>
      <x:c r="J1156" s="21" t="n">
        <x:v>5</x:v>
      </x:c>
      <x:c r="K1156" s="18" t="n">
        <x:f>'05 Cargo Register'!K260</x:f>
        <x:v>157.5</x:v>
      </x:c>
      <x:c r="L1156" s="18" t="n">
        <x:f>'05 Cargo Register'!N260</x:f>
        <x:v>10</x:v>
      </x:c>
      <x:c r="M1156" s="18" t="n">
        <x:f>'05 Cargo Register'!O260</x:f>
        <x:v>212.5</x:v>
      </x:c>
      <x:c r="N1156" s="18" t="n">
        <x:f>J1156*K1156</x:f>
        <x:v>787.5</x:v>
      </x:c>
      <x:c r="O1156" s="18" t="n">
        <x:f>J1156*L1156</x:f>
        <x:v>50</x:v>
      </x:c>
      <x:c r="P1156" s="18" t="n">
        <x:f>J1156*M1156</x:f>
        <x:v>1062.5</x:v>
      </x:c>
      <x:c r="Q1156" s="22" t="n">
        <x:f>'01 Controls'!$E$24*'02 Cargo Classes'!$M$10</x:f>
        <x:v>0</x:v>
      </x:c>
      <x:c r="R1156" s="22" t="n">
        <x:f>'01 Controls'!$F$24*'02 Cargo Classes'!$N$10</x:f>
        <x:v>0.42</x:v>
      </x:c>
      <x:c r="S1156" s="22" t="n">
        <x:f>'01 Controls'!$G$24*'02 Cargo Classes'!$O$10</x:f>
        <x:v>0.5</x:v>
      </x:c>
      <x:c r="T1156" s="22" t="n">
        <x:f>'01 Controls'!$H$24*'02 Cargo Classes'!$P$10</x:f>
        <x:v>0.05</x:v>
      </x:c>
      <x:c r="U1156" s="22" t="n">
        <x:f>SUM(Q1156:T1156)</x:f>
        <x:v>0.97</x:v>
      </x:c>
      <x:c r="V1156" s="18" t="n">
        <x:f>IF(U1156=0,0,N1156*Q1156/U1156)</x:f>
        <x:v>0</x:v>
      </x:c>
      <x:c r="W1156" s="18" t="n">
        <x:f>IF(U1156=0,0,P1156*Q1156/U1156)</x:f>
        <x:v>0</x:v>
      </x:c>
      <x:c r="X1156" s="18" t="n">
        <x:f>MAX(V1156,W1156*'01 Controls'!$E$12)</x:f>
        <x:v>0</x:v>
      </x:c>
      <x:c r="Y1156" s="18" t="n">
        <x:f>IF(U1156=0,0,N1156*R1156/U1156)</x:f>
        <x:v>340.97938144329896</x:v>
      </x:c>
      <x:c r="Z1156" s="18" t="n">
        <x:f>IF(U1156=0,0,P1156*R1156/U1156)</x:f>
        <x:v>460.0515463917526</x:v>
      </x:c>
      <x:c r="AA1156" s="18" t="n">
        <x:f>MAX(Y1156,Z1156*'01 Controls'!$E$13)</x:f>
        <x:v>340.97938144329896</x:v>
      </x:c>
      <x:c r="AB1156" s="18" t="n">
        <x:f>IF(U1156=0,0,N1156*S1156/U1156)</x:f>
        <x:v>405.9278350515464</x:v>
      </x:c>
      <x:c r="AC1156" s="18" t="n">
        <x:f>IF(U1156=0,0,P1156*S1156/U1156)</x:f>
        <x:v>547.680412371134</x:v>
      </x:c>
      <x:c r="AD1156" s="18" t="n">
        <x:f>MAX(AB1156,AC1156*'01 Controls'!$E$14)</x:f>
        <x:v>405.9278350515464</x:v>
      </x:c>
      <x:c r="AE1156" s="18" t="n">
        <x:f>IF(U1156=0,0,N1156*T1156/U1156)</x:f>
        <x:v>40.59278350515464</x:v>
      </x:c>
      <x:c r="AF1156" s="18" t="n">
        <x:f>IF(U1156=0,0,P1156*T1156/U1156)</x:f>
        <x:v>54.7680412371134</x:v>
      </x:c>
      <x:c r="AG1156" s="18" t="n">
        <x:f>MAX(AE1156,AF1156*'01 Controls'!$E$15)</x:f>
        <x:v>40.59278350515464</x:v>
      </x:c>
      <x:c r="AH1156" s="18" t="n">
        <x:f>SUM(V1156,Y1156,AB1156,AE1156)</x:f>
        <x:v>787.5000000000001</x:v>
      </x:c>
      <x:c r="AI1156" s="18" t="n">
        <x:f>N1156-AH1156</x:f>
        <x:v>-1.1368683772161603e-13</x:v>
      </x:c>
      <x:c r="AJ1156" s="18" t="n">
        <x:f>V1156*INDEX('07 Mode Capacity'!$P$6:$P$17,MATCH("AIR-"&amp;I1156,'07 Mode Capacity'!$C$6:$C$17,0))</x:f>
        <x:v>0</x:v>
      </x:c>
      <x:c r="AK1156" s="18" t="n">
        <x:f>Y1156*INDEX('07 Mode Capacity'!$P$6:$P$17,MATCH("OCEAN-"&amp;I1156,'07 Mode Capacity'!$C$6:$C$17,0))</x:f>
        <x:v>29.88216459850847</x:v>
      </x:c>
      <x:c r="AL1156" s="18" t="n">
        <x:f>AB1156*INDEX('07 Mode Capacity'!$P$6:$P$17,MATCH("LAND-"&amp;I1156,'07 Mode Capacity'!$C$6:$C$17,0))</x:f>
        <x:v>49.542627444693736</x:v>
      </x:c>
      <x:c r="AM1156" s="18" t="n">
        <x:f>AE1156*INDEX('07 Mode Capacity'!$P$6:$P$17,MATCH("INLAND-"&amp;I1156,'07 Mode Capacity'!$C$6:$C$17,0))</x:f>
        <x:v>25.62356004650014</x:v>
      </x:c>
      <x:c r="AN1156" s="18" t="n">
        <x:f>SUM(AJ1156:AM1156)</x:f>
        <x:v>105.04835208970235</x:v>
      </x:c>
      <x:c r="AO1156" s="17" t="n">
        <x:f>IF(N1156=0,1,AN1156/N1156)</x:f>
        <x:v>0.13339473281232045</x:v>
      </x:c>
      <x:c r="AP1156" s="11" t="str">
        <x:f>IF(AO1156&gt;='01 Controls'!$E$16,"PASS","FAIL")</x:f>
        <x:v>FAIL</x:v>
      </x:c>
      <x:c r="AQ1156" s="11" t="str">
        <x:v>UNQUANTIFIED</x:v>
      </x:c>
      <x:c r="AR1156" s="11" t="str">
        <x:v>Position-class planning record; serial item and receiver open</x:v>
      </x:c>
      <x:c r="AS1156" s="26"/>
      <x:c r="AT1156" s="26"/>
    </x:row>
    <x:row r="1157">
      <x:c r="C1157" s="11" t="str">
        <x:v>C3-H-PHC-FLR-24</x:v>
      </x:c>
      <x:c r="D1157" s="11" t="str">
        <x:v>C3</x:v>
      </x:c>
      <x:c r="E1157" s="11" t="str">
        <x:v>Cascadia earthquake</x:v>
      </x:c>
      <x:c r="F1157" s="11" t="str">
        <x:v>H-PHC</x:v>
      </x:c>
      <x:c r="G1157" s="11" t="str">
        <x:v>Public-health control group</x:v>
      </x:c>
      <x:c r="H1157" s="11" t="str">
        <x:v>FLR-24</x:v>
      </x:c>
      <x:c r="I1157" s="19" t="n">
        <x:v>48</x:v>
      </x:c>
      <x:c r="J1157" s="21" t="n">
        <x:v>5</x:v>
      </x:c>
      <x:c r="K1157" s="18" t="n">
        <x:f>'05 Cargo Register'!K261</x:f>
        <x:v>131.25</x:v>
      </x:c>
      <x:c r="L1157" s="18" t="n">
        <x:f>'05 Cargo Register'!N261</x:f>
        <x:v>7</x:v>
      </x:c>
      <x:c r="M1157" s="18" t="n">
        <x:f>'05 Cargo Register'!O261</x:f>
        <x:v>224</x:v>
      </x:c>
      <x:c r="N1157" s="18" t="n">
        <x:f>J1157*K1157</x:f>
        <x:v>656.25</x:v>
      </x:c>
      <x:c r="O1157" s="18" t="n">
        <x:f>J1157*L1157</x:f>
        <x:v>35</x:v>
      </x:c>
      <x:c r="P1157" s="18" t="n">
        <x:f>J1157*M1157</x:f>
        <x:v>1120</x:v>
      </x:c>
      <x:c r="Q1157" s="22" t="n">
        <x:f>'01 Controls'!$E$24*'02 Cargo Classes'!$M$11</x:f>
        <x:v>0</x:v>
      </x:c>
      <x:c r="R1157" s="22" t="n">
        <x:f>'01 Controls'!$F$24*'02 Cargo Classes'!$N$11</x:f>
        <x:v>0.42</x:v>
      </x:c>
      <x:c r="S1157" s="22" t="n">
        <x:f>'01 Controls'!$G$24*'02 Cargo Classes'!$O$11</x:f>
        <x:v>0.5</x:v>
      </x:c>
      <x:c r="T1157" s="22" t="n">
        <x:f>'01 Controls'!$H$24*'02 Cargo Classes'!$P$11</x:f>
        <x:v>0.04000000000000001</x:v>
      </x:c>
      <x:c r="U1157" s="22" t="n">
        <x:f>SUM(Q1157:T1157)</x:f>
        <x:v>0.96</x:v>
      </x:c>
      <x:c r="V1157" s="18" t="n">
        <x:f>IF(U1157=0,0,N1157*Q1157/U1157)</x:f>
        <x:v>0</x:v>
      </x:c>
      <x:c r="W1157" s="18" t="n">
        <x:f>IF(U1157=0,0,P1157*Q1157/U1157)</x:f>
        <x:v>0</x:v>
      </x:c>
      <x:c r="X1157" s="18" t="n">
        <x:f>MAX(V1157,W1157*'01 Controls'!$E$12)</x:f>
        <x:v>0</x:v>
      </x:c>
      <x:c r="Y1157" s="18" t="n">
        <x:f>IF(U1157=0,0,N1157*R1157/U1157)</x:f>
        <x:v>287.109375</x:v>
      </x:c>
      <x:c r="Z1157" s="18" t="n">
        <x:f>IF(U1157=0,0,P1157*R1157/U1157)</x:f>
        <x:v>490</x:v>
      </x:c>
      <x:c r="AA1157" s="18" t="n">
        <x:f>MAX(Y1157,Z1157*'01 Controls'!$E$13)</x:f>
        <x:v>287.109375</x:v>
      </x:c>
      <x:c r="AB1157" s="18" t="n">
        <x:f>IF(U1157=0,0,N1157*S1157/U1157)</x:f>
        <x:v>341.796875</x:v>
      </x:c>
      <x:c r="AC1157" s="18" t="n">
        <x:f>IF(U1157=0,0,P1157*S1157/U1157)</x:f>
        <x:v>583.3333333333334</x:v>
      </x:c>
      <x:c r="AD1157" s="18" t="n">
        <x:f>MAX(AB1157,AC1157*'01 Controls'!$E$14)</x:f>
        <x:v>341.796875</x:v>
      </x:c>
      <x:c r="AE1157" s="18" t="n">
        <x:f>IF(U1157=0,0,N1157*T1157/U1157)</x:f>
        <x:v>27.343750000000004</x:v>
      </x:c>
      <x:c r="AF1157" s="18" t="n">
        <x:f>IF(U1157=0,0,P1157*T1157/U1157)</x:f>
        <x:v>46.66666666666668</x:v>
      </x:c>
      <x:c r="AG1157" s="18" t="n">
        <x:f>MAX(AE1157,AF1157*'01 Controls'!$E$15)</x:f>
        <x:v>27.343750000000004</x:v>
      </x:c>
      <x:c r="AH1157" s="18" t="n">
        <x:f>SUM(V1157,Y1157,AB1157,AE1157)</x:f>
        <x:v>656.25</x:v>
      </x:c>
      <x:c r="AI1157" s="18" t="n">
        <x:f>N1157-AH1157</x:f>
        <x:v>0</x:v>
      </x:c>
      <x:c r="AJ1157" s="18" t="n">
        <x:f>V1157*INDEX('07 Mode Capacity'!$P$6:$P$17,MATCH("AIR-"&amp;I1157,'07 Mode Capacity'!$C$6:$C$17,0))</x:f>
        <x:v>0</x:v>
      </x:c>
      <x:c r="AK1157" s="18" t="n">
        <x:f>Y1157*INDEX('07 Mode Capacity'!$P$6:$P$17,MATCH("OCEAN-"&amp;I1157,'07 Mode Capacity'!$C$6:$C$17,0))</x:f>
        <x:v>25.161197622008</x:v>
      </x:c>
      <x:c r="AL1157" s="18" t="n">
        <x:f>AB1157*INDEX('07 Mode Capacity'!$P$6:$P$17,MATCH("LAND-"&amp;I1157,'07 Mode Capacity'!$C$6:$C$17,0))</x:f>
        <x:v>41.715580400479965</x:v>
      </x:c>
      <x:c r="AM1157" s="18" t="n">
        <x:f>AE1157*INDEX('07 Mode Capacity'!$P$6:$P$17,MATCH("INLAND-"&amp;I1157,'07 Mode Capacity'!$C$6:$C$17,0))</x:f>
        <x:v>17.260314753545234</x:v>
      </x:c>
      <x:c r="AN1157" s="18" t="n">
        <x:f>SUM(AJ1157:AM1157)</x:f>
        <x:v>84.1370927760332</x:v>
      </x:c>
      <x:c r="AO1157" s="17" t="n">
        <x:f>IF(N1157=0,1,AN1157/N1157)</x:f>
        <x:v>0.12820890327776488</x:v>
      </x:c>
      <x:c r="AP1157" s="11" t="str">
        <x:f>IF(AO1157&gt;='01 Controls'!$E$16,"PASS","FAIL")</x:f>
        <x:v>FAIL</x:v>
      </x:c>
      <x:c r="AQ1157" s="11" t="str">
        <x:v>UNQUANTIFIED</x:v>
      </x:c>
      <x:c r="AR1157" s="11" t="str">
        <x:v>Position-class planning record; serial item and receiver open</x:v>
      </x:c>
      <x:c r="AS1157" s="26"/>
      <x:c r="AT1157" s="26"/>
    </x:row>
    <x:row r="1158">
      <x:c r="C1158" s="11" t="str">
        <x:v>C3-H-PHC-ROL-30</x:v>
      </x:c>
      <x:c r="D1158" s="11" t="str">
        <x:v>C3</x:v>
      </x:c>
      <x:c r="E1158" s="11" t="str">
        <x:v>Cascadia earthquake</x:v>
      </x:c>
      <x:c r="F1158" s="11" t="str">
        <x:v>H-PHC</x:v>
      </x:c>
      <x:c r="G1158" s="11" t="str">
        <x:v>Public-health control group</x:v>
      </x:c>
      <x:c r="H1158" s="11" t="str">
        <x:v>ROL-30</x:v>
      </x:c>
      <x:c r="I1158" s="19" t="n">
        <x:v>48</x:v>
      </x:c>
      <x:c r="J1158" s="21" t="n">
        <x:v>5</x:v>
      </x:c>
      <x:c r="K1158" s="18" t="n">
        <x:f>'05 Cargo Register'!K262</x:f>
        <x:v>262.5</x:v>
      </x:c>
      <x:c r="L1158" s="18" t="n">
        <x:f>'05 Cargo Register'!N262</x:f>
        <x:v>11</x:v>
      </x:c>
      <x:c r="M1158" s="18" t="n">
        <x:f>'05 Cargo Register'!O262</x:f>
        <x:v>701.25</x:v>
      </x:c>
      <x:c r="N1158" s="18" t="n">
        <x:f>J1158*K1158</x:f>
        <x:v>1312.5</x:v>
      </x:c>
      <x:c r="O1158" s="18" t="n">
        <x:f>J1158*L1158</x:f>
        <x:v>55</x:v>
      </x:c>
      <x:c r="P1158" s="18" t="n">
        <x:f>J1158*M1158</x:f>
        <x:v>3506.25</x:v>
      </x:c>
      <x:c r="Q1158" s="22" t="n">
        <x:f>'01 Controls'!$E$24*'02 Cargo Classes'!$M$12</x:f>
        <x:v>0</x:v>
      </x:c>
      <x:c r="R1158" s="22" t="n">
        <x:f>'01 Controls'!$F$24*'02 Cargo Classes'!$N$12</x:f>
        <x:v>0.35</x:v>
      </x:c>
      <x:c r="S1158" s="22" t="n">
        <x:f>'01 Controls'!$G$24*'02 Cargo Classes'!$O$12</x:f>
        <x:v>0.75</x:v>
      </x:c>
      <x:c r="T1158" s="22" t="n">
        <x:f>'01 Controls'!$H$24*'02 Cargo Classes'!$P$12</x:f>
        <x:v>0.03</x:v>
      </x:c>
      <x:c r="U1158" s="22" t="n">
        <x:f>SUM(Q1158:T1158)</x:f>
        <x:v>1.1300000000000001</x:v>
      </x:c>
      <x:c r="V1158" s="18" t="n">
        <x:f>IF(U1158=0,0,N1158*Q1158/U1158)</x:f>
        <x:v>0</x:v>
      </x:c>
      <x:c r="W1158" s="18" t="n">
        <x:f>IF(U1158=0,0,P1158*Q1158/U1158)</x:f>
        <x:v>0</x:v>
      </x:c>
      <x:c r="X1158" s="18" t="n">
        <x:f>MAX(V1158,W1158*'01 Controls'!$E$12)</x:f>
        <x:v>0</x:v>
      </x:c>
      <x:c r="Y1158" s="18" t="n">
        <x:f>IF(U1158=0,0,N1158*R1158/U1158)</x:f>
        <x:v>406.52654867256626</x:v>
      </x:c>
      <x:c r="Z1158" s="18" t="n">
        <x:f>IF(U1158=0,0,P1158*R1158/U1158)</x:f>
        <x:v>1086.0066371681414</x:v>
      </x:c>
      <x:c r="AA1158" s="18" t="n">
        <x:f>MAX(Y1158,Z1158*'01 Controls'!$E$13)</x:f>
        <x:v>406.52654867256626</x:v>
      </x:c>
      <x:c r="AB1158" s="18" t="n">
        <x:f>IF(U1158=0,0,N1158*S1158/U1158)</x:f>
        <x:v>871.1283185840707</x:v>
      </x:c>
      <x:c r="AC1158" s="18" t="n">
        <x:f>IF(U1158=0,0,P1158*S1158/U1158)</x:f>
        <x:v>2327.1570796460173</x:v>
      </x:c>
      <x:c r="AD1158" s="18" t="n">
        <x:f>MAX(AB1158,AC1158*'01 Controls'!$E$14)</x:f>
        <x:v>871.1283185840707</x:v>
      </x:c>
      <x:c r="AE1158" s="18" t="n">
        <x:f>IF(U1158=0,0,N1158*T1158/U1158)</x:f>
        <x:v>34.845132743362825</x:v>
      </x:c>
      <x:c r="AF1158" s="18" t="n">
        <x:f>IF(U1158=0,0,P1158*T1158/U1158)</x:f>
        <x:v>93.0862831858407</x:v>
      </x:c>
      <x:c r="AG1158" s="18" t="n">
        <x:f>MAX(AE1158,AF1158*'01 Controls'!$E$15)</x:f>
        <x:v>34.845132743362825</x:v>
      </x:c>
      <x:c r="AH1158" s="18" t="n">
        <x:f>SUM(V1158,Y1158,AB1158,AE1158)</x:f>
        <x:v>1312.4999999999998</x:v>
      </x:c>
      <x:c r="AI1158" s="18" t="n">
        <x:f>N1158-AH1158</x:f>
        <x:v>2.2737367544323206e-13</x:v>
      </x:c>
      <x:c r="AJ1158" s="18" t="n">
        <x:f>V1158*INDEX('07 Mode Capacity'!$P$6:$P$17,MATCH("AIR-"&amp;I1158,'07 Mode Capacity'!$C$6:$C$17,0))</x:f>
        <x:v>0</x:v>
      </x:c>
      <x:c r="AK1158" s="18" t="n">
        <x:f>Y1158*INDEX('07 Mode Capacity'!$P$6:$P$17,MATCH("OCEAN-"&amp;I1158,'07 Mode Capacity'!$C$6:$C$17,0))</x:f>
        <x:v>35.62647450903787</x:v>
      </x:c>
      <x:c r="AL1158" s="18" t="n">
        <x:f>AB1158*INDEX('07 Mode Capacity'!$P$6:$P$17,MATCH("LAND-"&amp;I1158,'07 Mode Capacity'!$C$6:$C$17,0))</x:f>
        <x:v>106.31935535697548</x:v>
      </x:c>
      <x:c r="AM1158" s="18" t="n">
        <x:f>AE1158*INDEX('07 Mode Capacity'!$P$6:$P$17,MATCH("INLAND-"&amp;I1158,'07 Mode Capacity'!$C$6:$C$17,0))</x:f>
        <x:v>21.995445349650556</x:v>
      </x:c>
      <x:c r="AN1158" s="18" t="n">
        <x:f>SUM(AJ1158:AM1158)</x:f>
        <x:v>163.94127521566392</x:v>
      </x:c>
      <x:c r="AO1158" s="17" t="n">
        <x:f>IF(N1158=0,1,AN1158/N1158)</x:f>
        <x:v>0.12490763825955346</x:v>
      </x:c>
      <x:c r="AP1158" s="11" t="str">
        <x:f>IF(AO1158&gt;='01 Controls'!$E$16,"PASS","FAIL")</x:f>
        <x:v>FAIL</x:v>
      </x:c>
      <x:c r="AQ1158" s="11" t="str">
        <x:v>UNQUANTIFIED</x:v>
      </x:c>
      <x:c r="AR1158" s="11" t="str">
        <x:v>Position-class planning record; serial item and receiver open</x:v>
      </x:c>
      <x:c r="AS1158" s="26"/>
      <x:c r="AT1158" s="26"/>
    </x:row>
    <x:row r="1159">
      <x:c r="C1159" s="11" t="str">
        <x:v>C3-H-PHC-BLK-08</x:v>
      </x:c>
      <x:c r="D1159" s="11" t="str">
        <x:v>C3</x:v>
      </x:c>
      <x:c r="E1159" s="11" t="str">
        <x:v>Cascadia earthquake</x:v>
      </x:c>
      <x:c r="F1159" s="11" t="str">
        <x:v>H-PHC</x:v>
      </x:c>
      <x:c r="G1159" s="11" t="str">
        <x:v>Public-health control group</x:v>
      </x:c>
      <x:c r="H1159" s="11" t="str">
        <x:v>BLK-08</x:v>
      </x:c>
      <x:c r="I1159" s="19" t="n">
        <x:v>48</x:v>
      </x:c>
      <x:c r="J1159" s="21" t="n">
        <x:v>5</x:v>
      </x:c>
      <x:c r="K1159" s="18" t="n">
        <x:f>'05 Cargo Register'!K263</x:f>
        <x:v>367.50000000000006</x:v>
      </x:c>
      <x:c r="L1159" s="18" t="n">
        <x:f>'05 Cargo Register'!N263</x:f>
        <x:v>58</x:v>
      </x:c>
      <x:c r="M1159" s="18" t="n">
        <x:f>'05 Cargo Register'!O263</x:f>
        <x:v>2958</x:v>
      </x:c>
      <x:c r="N1159" s="18" t="n">
        <x:f>J1159*K1159</x:f>
        <x:v>1837.5000000000002</x:v>
      </x:c>
      <x:c r="O1159" s="18" t="n">
        <x:f>J1159*L1159</x:f>
        <x:v>290</x:v>
      </x:c>
      <x:c r="P1159" s="18" t="n">
        <x:f>J1159*M1159</x:f>
        <x:v>14790</x:v>
      </x:c>
      <x:c r="Q1159" s="22" t="n">
        <x:f>'01 Controls'!$E$24*'02 Cargo Classes'!$M$14</x:f>
        <x:v>0.1</x:v>
      </x:c>
      <x:c r="R1159" s="22" t="n">
        <x:f>'01 Controls'!$F$24*'02 Cargo Classes'!$N$14</x:f>
        <x:v>0.27999999999999997</x:v>
      </x:c>
      <x:c r="S1159" s="22" t="n">
        <x:f>'01 Controls'!$G$24*'02 Cargo Classes'!$O$14</x:f>
        <x:v>0.5</x:v>
      </x:c>
      <x:c r="T1159" s="22" t="n">
        <x:f>'01 Controls'!$H$24*'02 Cargo Classes'!$P$14</x:f>
        <x:v>0.025</x:v>
      </x:c>
      <x:c r="U1159" s="22" t="n">
        <x:f>SUM(Q1159:T1159)</x:f>
        <x:v>0.905</x:v>
      </x:c>
      <x:c r="V1159" s="18" t="n">
        <x:f>IF(U1159=0,0,N1159*Q1159/U1159)</x:f>
        <x:v>203.0386740331492</x:v>
      </x:c>
      <x:c r="W1159" s="18" t="n">
        <x:f>IF(U1159=0,0,P1159*Q1159/U1159)</x:f>
        <x:v>1634.2541436464087</x:v>
      </x:c>
      <x:c r="X1159" s="18" t="n">
        <x:f>MAX(V1159,W1159*'01 Controls'!$E$12)</x:f>
        <x:v>408.5635359116022</x:v>
      </x:c>
      <x:c r="Y1159" s="18" t="n">
        <x:f>IF(U1159=0,0,N1159*R1159/U1159)</x:f>
        <x:v>568.5082872928176</x:v>
      </x:c>
      <x:c r="Z1159" s="18" t="n">
        <x:f>IF(U1159=0,0,P1159*R1159/U1159)</x:f>
        <x:v>4575.911602209944</x:v>
      </x:c>
      <x:c r="AA1159" s="18" t="n">
        <x:f>MAX(Y1159,Z1159*'01 Controls'!$E$13)</x:f>
        <x:v>686.3867403314916</x:v>
      </x:c>
      <x:c r="AB1159" s="18" t="n">
        <x:f>IF(U1159=0,0,N1159*S1159/U1159)</x:f>
        <x:v>1015.1933701657459</x:v>
      </x:c>
      <x:c r="AC1159" s="18" t="n">
        <x:f>IF(U1159=0,0,P1159*S1159/U1159)</x:f>
        <x:v>8171.270718232044</x:v>
      </x:c>
      <x:c r="AD1159" s="18" t="n">
        <x:f>MAX(AB1159,AC1159*'01 Controls'!$E$14)</x:f>
        <x:v>1634.254143646409</x:v>
      </x:c>
      <x:c r="AE1159" s="18" t="n">
        <x:f>IF(U1159=0,0,N1159*T1159/U1159)</x:f>
        <x:v>50.7596685082873</x:v>
      </x:c>
      <x:c r="AF1159" s="18" t="n">
        <x:f>IF(U1159=0,0,P1159*T1159/U1159)</x:f>
        <x:v>408.5635359116022</x:v>
      </x:c>
      <x:c r="AG1159" s="18" t="n">
        <x:f>MAX(AE1159,AF1159*'01 Controls'!$E$15)</x:f>
        <x:v>73.54143646408839</x:v>
      </x:c>
      <x:c r="AH1159" s="18" t="n">
        <x:f>SUM(V1159,Y1159,AB1159,AE1159)</x:f>
        <x:v>1837.5000000000002</x:v>
      </x:c>
      <x:c r="AI1159" s="18" t="n">
        <x:f>N1159-AH1159</x:f>
        <x:v>0</x:v>
      </x:c>
      <x:c r="AJ1159" s="18" t="n">
        <x:f>V1159*INDEX('07 Mode Capacity'!$P$6:$P$17,MATCH("AIR-"&amp;I1159,'07 Mode Capacity'!$C$6:$C$17,0))</x:f>
        <x:v>56.91898034326798</x:v>
      </x:c>
      <x:c r="AK1159" s="18" t="n">
        <x:f>Y1159*INDEX('07 Mode Capacity'!$P$6:$P$17,MATCH("OCEAN-"&amp;I1159,'07 Mode Capacity'!$C$6:$C$17,0))</x:f>
        <x:v>49.821951534407</x:v>
      </x:c>
      <x:c r="AL1159" s="18" t="n">
        <x:f>AB1159*INDEX('07 Mode Capacity'!$P$6:$P$17,MATCH("LAND-"&amp;I1159,'07 Mode Capacity'!$C$6:$C$17,0))</x:f>
        <x:v>123.90218797402227</x:v>
      </x:c>
      <x:c r="AM1159" s="18" t="n">
        <x:f>AE1159*INDEX('07 Mode Capacity'!$P$6:$P$17,MATCH("INLAND-"&amp;I1159,'07 Mode Capacity'!$C$6:$C$17,0))</x:f>
        <x:v>32.04124727729944</x:v>
      </x:c>
      <x:c r="AN1159" s="18" t="n">
        <x:f>SUM(AJ1159:AM1159)</x:f>
        <x:v>262.68436712899666</x:v>
      </x:c>
      <x:c r="AO1159" s="17" t="n">
        <x:f>IF(N1159=0,1,AN1159/N1159)</x:f>
        <x:v>0.14295747870965803</x:v>
      </x:c>
      <x:c r="AP1159" s="11" t="str">
        <x:f>IF(AO1159&gt;='01 Controls'!$E$16,"PASS","FAIL")</x:f>
        <x:v>FAIL</x:v>
      </x:c>
      <x:c r="AQ1159" s="11" t="str">
        <x:v>UNQUANTIFIED</x:v>
      </x:c>
      <x:c r="AR1159" s="11" t="str">
        <x:v>Position-class planning record; serial item and receiver open</x:v>
      </x:c>
      <x:c r="AS1159" s="26"/>
      <x:c r="AT1159" s="26"/>
    </x:row>
    <x:row r="1160">
      <x:c r="C1160" s="11" t="str">
        <x:v>C3-H-HWR-APL-45</x:v>
      </x:c>
      <x:c r="D1160" s="11" t="str">
        <x:v>C3</x:v>
      </x:c>
      <x:c r="E1160" s="11" t="str">
        <x:v>Cascadia earthquake</x:v>
      </x:c>
      <x:c r="F1160" s="11" t="str">
        <x:v>H-HWR</x:v>
      </x:c>
      <x:c r="G1160" s="11" t="str">
        <x:v>Health workforce replacement group</x:v>
      </x:c>
      <x:c r="H1160" s="11" t="str">
        <x:v>APL-45</x:v>
      </x:c>
      <x:c r="I1160" s="19" t="n">
        <x:v>24</x:v>
      </x:c>
      <x:c r="J1160" s="21" t="n">
        <x:v>10</x:v>
      </x:c>
      <x:c r="K1160" s="18" t="n">
        <x:f>'05 Cargo Register'!K264</x:f>
        <x:v>472.5</x:v>
      </x:c>
      <x:c r="L1160" s="18" t="n">
        <x:f>'05 Cargo Register'!N264</x:f>
        <x:v>124</x:v>
      </x:c>
      <x:c r="M1160" s="18" t="n">
        <x:f>'05 Cargo Register'!O264</x:f>
        <x:v>930</x:v>
      </x:c>
      <x:c r="N1160" s="18" t="n">
        <x:f>J1160*K1160</x:f>
        <x:v>4725</x:v>
      </x:c>
      <x:c r="O1160" s="18" t="n">
        <x:f>J1160*L1160</x:f>
        <x:v>1240</x:v>
      </x:c>
      <x:c r="P1160" s="18" t="n">
        <x:f>J1160*M1160</x:f>
        <x:v>9300</x:v>
      </x:c>
      <x:c r="Q1160" s="22" t="n">
        <x:f>'01 Controls'!$E$24*'02 Cargo Classes'!$M$6</x:f>
        <x:v>0.30000000000000004</x:v>
      </x:c>
      <x:c r="R1160" s="22" t="n">
        <x:f>'01 Controls'!$F$24*'02 Cargo Classes'!$N$6</x:f>
        <x:v>0.13999999999999999</x:v>
      </x:c>
      <x:c r="S1160" s="22" t="n">
        <x:f>'01 Controls'!$G$24*'02 Cargo Classes'!$O$6</x:f>
        <x:v>0.5</x:v>
      </x:c>
      <x:c r="T1160" s="22" t="n">
        <x:f>'01 Controls'!$H$24*'02 Cargo Classes'!$P$6</x:f>
        <x:v>0.015</x:v>
      </x:c>
      <x:c r="U1160" s="22" t="n">
        <x:f>SUM(Q1160:T1160)</x:f>
        <x:v>0.9550000000000001</x:v>
      </x:c>
      <x:c r="V1160" s="18" t="n">
        <x:f>IF(U1160=0,0,N1160*Q1160/U1160)</x:f>
        <x:v>1484.2931937172775</x:v>
      </x:c>
      <x:c r="W1160" s="18" t="n">
        <x:f>IF(U1160=0,0,P1160*Q1160/U1160)</x:f>
        <x:v>2921.4659685863876</x:v>
      </x:c>
      <x:c r="X1160" s="18" t="n">
        <x:f>MAX(V1160,W1160*'01 Controls'!$E$12)</x:f>
        <x:v>1484.2931937172775</x:v>
      </x:c>
      <x:c r="Y1160" s="18" t="n">
        <x:f>IF(U1160=0,0,N1160*R1160/U1160)</x:f>
        <x:v>692.6701570680626</x:v>
      </x:c>
      <x:c r="Z1160" s="18" t="n">
        <x:f>IF(U1160=0,0,P1160*R1160/U1160)</x:f>
        <x:v>1363.350785340314</x:v>
      </x:c>
      <x:c r="AA1160" s="18" t="n">
        <x:f>MAX(Y1160,Z1160*'01 Controls'!$E$13)</x:f>
        <x:v>692.6701570680626</x:v>
      </x:c>
      <x:c r="AB1160" s="18" t="n">
        <x:f>IF(U1160=0,0,N1160*S1160/U1160)</x:f>
        <x:v>2473.8219895287957</x:v>
      </x:c>
      <x:c r="AC1160" s="18" t="n">
        <x:f>IF(U1160=0,0,P1160*S1160/U1160)</x:f>
        <x:v>4869.109947643979</x:v>
      </x:c>
      <x:c r="AD1160" s="18" t="n">
        <x:f>MAX(AB1160,AC1160*'01 Controls'!$E$14)</x:f>
        <x:v>2473.8219895287957</x:v>
      </x:c>
      <x:c r="AE1160" s="18" t="n">
        <x:f>IF(U1160=0,0,N1160*T1160/U1160)</x:f>
        <x:v>74.21465968586386</x:v>
      </x:c>
      <x:c r="AF1160" s="18" t="n">
        <x:f>IF(U1160=0,0,P1160*T1160/U1160)</x:f>
        <x:v>146.07329842931935</x:v>
      </x:c>
      <x:c r="AG1160" s="18" t="n">
        <x:f>MAX(AE1160,AF1160*'01 Controls'!$E$15)</x:f>
        <x:v>74.21465968586386</x:v>
      </x:c>
      <x:c r="AH1160" s="18" t="n">
        <x:f>SUM(V1160,Y1160,AB1160,AE1160)</x:f>
        <x:v>4725</x:v>
      </x:c>
      <x:c r="AI1160" s="18" t="n">
        <x:f>N1160-AH1160</x:f>
        <x:v>0</x:v>
      </x:c>
      <x:c r="AJ1160" s="18" t="n">
        <x:f>V1160*INDEX('07 Mode Capacity'!$P$6:$P$17,MATCH("AIR-"&amp;I1160,'07 Mode Capacity'!$C$6:$C$17,0))</x:f>
        <x:v>301.1839698027199</x:v>
      </x:c>
      <x:c r="AK1160" s="18" t="n">
        <x:f>Y1160*INDEX('07 Mode Capacity'!$P$6:$P$17,MATCH("OCEAN-"&amp;I1160,'07 Mode Capacity'!$C$6:$C$17,0))</x:f>
        <x:v>103.96220520120032</x:v>
      </x:c>
      <x:c r="AL1160" s="18" t="n">
        <x:f>AB1160*INDEX('07 Mode Capacity'!$P$6:$P$17,MATCH("LAND-"&amp;I1160,'07 Mode Capacity'!$C$6:$C$17,0))</x:f>
        <x:v>946.2391974235995</x:v>
      </x:c>
      <x:c r="AM1160" s="18" t="n">
        <x:f>AE1160*INDEX('07 Mode Capacity'!$P$6:$P$17,MATCH("INLAND-"&amp;I1160,'07 Mode Capacity'!$C$6:$C$17,0))</x:f>
        <x:v>74.21465968586386</x:v>
      </x:c>
      <x:c r="AN1160" s="18" t="n">
        <x:f>SUM(AJ1160:AM1160)</x:f>
        <x:v>1425.6000321133836</x:v>
      </x:c>
      <x:c r="AO1160" s="17" t="n">
        <x:f>IF(N1160=0,1,AN1160/N1160)</x:f>
        <x:v>0.30171429251076903</x:v>
      </x:c>
      <x:c r="AP1160" s="11" t="str">
        <x:f>IF(AO1160&gt;='01 Controls'!$E$16,"PASS","FAIL")</x:f>
        <x:v>FAIL</x:v>
      </x:c>
      <x:c r="AQ1160" s="11" t="str">
        <x:v>UNQUANTIFIED</x:v>
      </x:c>
      <x:c r="AR1160" s="11" t="str">
        <x:v>Position-class planning record; serial item and receiver open</x:v>
      </x:c>
      <x:c r="AS1160" s="26"/>
      <x:c r="AT1160" s="26"/>
    </x:row>
    <x:row r="1161">
      <x:c r="C1161" s="11" t="str">
        <x:v>C3-H-HWR-ISO-18</x:v>
      </x:c>
      <x:c r="D1161" s="11" t="str">
        <x:v>C3</x:v>
      </x:c>
      <x:c r="E1161" s="11" t="str">
        <x:v>Cascadia earthquake</x:v>
      </x:c>
      <x:c r="F1161" s="11" t="str">
        <x:v>H-HWR</x:v>
      </x:c>
      <x:c r="G1161" s="11" t="str">
        <x:v>Health workforce replacement group</x:v>
      </x:c>
      <x:c r="H1161" s="11" t="str">
        <x:v>ISO-18</x:v>
      </x:c>
      <x:c r="I1161" s="19" t="n">
        <x:v>48</x:v>
      </x:c>
      <x:c r="J1161" s="21" t="n">
        <x:v>10</x:v>
      </x:c>
      <x:c r="K1161" s="18" t="n">
        <x:f>'05 Cargo Register'!K265</x:f>
        <x:v>551.25</x:v>
      </x:c>
      <x:c r="L1161" s="18" t="n">
        <x:f>'05 Cargo Register'!N265</x:f>
        <x:v>37</x:v>
      </x:c>
      <x:c r="M1161" s="18" t="n">
        <x:f>'05 Cargo Register'!O265</x:f>
        <x:v>976.8000000000001</x:v>
      </x:c>
      <x:c r="N1161" s="18" t="n">
        <x:f>J1161*K1161</x:f>
        <x:v>5512.5</x:v>
      </x:c>
      <x:c r="O1161" s="18" t="n">
        <x:f>J1161*L1161</x:f>
        <x:v>370</x:v>
      </x:c>
      <x:c r="P1161" s="18" t="n">
        <x:f>J1161*M1161</x:f>
        <x:v>9768</x:v>
      </x:c>
      <x:c r="Q1161" s="22" t="n">
        <x:f>'01 Controls'!$E$24*'02 Cargo Classes'!$M$7</x:f>
        <x:v>0.020000000000000004</x:v>
      </x:c>
      <x:c r="R1161" s="22" t="n">
        <x:f>'01 Controls'!$F$24*'02 Cargo Classes'!$N$7</x:f>
        <x:v>0.35</x:v>
      </x:c>
      <x:c r="S1161" s="22" t="n">
        <x:f>'01 Controls'!$G$24*'02 Cargo Classes'!$O$7</x:f>
        <x:v>0.6</x:v>
      </x:c>
      <x:c r="T1161" s="22" t="n">
        <x:f>'01 Controls'!$H$24*'02 Cargo Classes'!$P$7</x:f>
        <x:v>0.04000000000000001</x:v>
      </x:c>
      <x:c r="U1161" s="22" t="n">
        <x:f>SUM(Q1161:T1161)</x:f>
        <x:v>1.01</x:v>
      </x:c>
      <x:c r="V1161" s="18" t="n">
        <x:f>IF(U1161=0,0,N1161*Q1161/U1161)</x:f>
        <x:v>109.15841584158419</x:v>
      </x:c>
      <x:c r="W1161" s="18" t="n">
        <x:f>IF(U1161=0,0,P1161*Q1161/U1161)</x:f>
        <x:v>193.42574257425747</x:v>
      </x:c>
      <x:c r="X1161" s="18" t="n">
        <x:f>MAX(V1161,W1161*'01 Controls'!$E$12)</x:f>
        <x:v>109.15841584158419</x:v>
      </x:c>
      <x:c r="Y1161" s="18" t="n">
        <x:f>IF(U1161=0,0,N1161*R1161/U1161)</x:f>
        <x:v>1910.2722772277225</x:v>
      </x:c>
      <x:c r="Z1161" s="18" t="n">
        <x:f>IF(U1161=0,0,P1161*R1161/U1161)</x:f>
        <x:v>3384.9504950495048</x:v>
      </x:c>
      <x:c r="AA1161" s="18" t="n">
        <x:f>MAX(Y1161,Z1161*'01 Controls'!$E$13)</x:f>
        <x:v>1910.2722772277225</x:v>
      </x:c>
      <x:c r="AB1161" s="18" t="n">
        <x:f>IF(U1161=0,0,N1161*S1161/U1161)</x:f>
        <x:v>3274.7524752475247</x:v>
      </x:c>
      <x:c r="AC1161" s="18" t="n">
        <x:f>IF(U1161=0,0,P1161*S1161/U1161)</x:f>
        <x:v>5802.772277227723</x:v>
      </x:c>
      <x:c r="AD1161" s="18" t="n">
        <x:f>MAX(AB1161,AC1161*'01 Controls'!$E$14)</x:f>
        <x:v>3274.7524752475247</x:v>
      </x:c>
      <x:c r="AE1161" s="18" t="n">
        <x:f>IF(U1161=0,0,N1161*T1161/U1161)</x:f>
        <x:v>218.31683168316837</x:v>
      </x:c>
      <x:c r="AF1161" s="18" t="n">
        <x:f>IF(U1161=0,0,P1161*T1161/U1161)</x:f>
        <x:v>386.85148514851494</x:v>
      </x:c>
      <x:c r="AG1161" s="18" t="n">
        <x:f>MAX(AE1161,AF1161*'01 Controls'!$E$15)</x:f>
        <x:v>218.31683168316837</x:v>
      </x:c>
      <x:c r="AH1161" s="18" t="n">
        <x:f>SUM(V1161,Y1161,AB1161,AE1161)</x:f>
        <x:v>5512.499999999999</x:v>
      </x:c>
      <x:c r="AI1161" s="18" t="n">
        <x:f>N1161-AH1161</x:f>
        <x:v>9.094947017729282e-13</x:v>
      </x:c>
      <x:c r="AJ1161" s="18" t="n">
        <x:f>V1161*INDEX('07 Mode Capacity'!$P$6:$P$17,MATCH("AIR-"&amp;I1161,'07 Mode Capacity'!$C$6:$C$17,0))</x:f>
        <x:v>30.600996362766853</x:v>
      </x:c>
      <x:c r="AK1161" s="18" t="n">
        <x:f>Y1161*INDEX('07 Mode Capacity'!$P$6:$P$17,MATCH("OCEAN-"&amp;I1161,'07 Mode Capacity'!$C$6:$C$17,0))</x:f>
        <x:v>167.40915645534034</x:v>
      </x:c>
      <x:c r="AL1161" s="18" t="n">
        <x:f>AB1161*INDEX('07 Mode Capacity'!$P$6:$P$17,MATCH("LAND-"&amp;I1161,'07 Mode Capacity'!$C$6:$C$17,0))</x:f>
        <x:v>399.67656279145</x:v>
      </x:c>
      <x:c r="AM1161" s="18" t="n">
        <x:f>AE1161*INDEX('07 Mode Capacity'!$P$6:$P$17,MATCH("INLAND-"&amp;I1161,'07 Mode Capacity'!$C$6:$C$17,0))</x:f>
        <x:v>137.80908729959285</x:v>
      </x:c>
      <x:c r="AN1161" s="18" t="n">
        <x:f>SUM(AJ1161:AM1161)</x:f>
        <x:v>735.4958029091501</x:v>
      </x:c>
      <x:c r="AO1161" s="17" t="n">
        <x:f>IF(N1161=0,1,AN1161/N1161)</x:f>
        <x:v>0.13342327490415423</x:v>
      </x:c>
      <x:c r="AP1161" s="11" t="str">
        <x:f>IF(AO1161&gt;='01 Controls'!$E$16,"PASS","FAIL")</x:f>
        <x:v>FAIL</x:v>
      </x:c>
      <x:c r="AQ1161" s="11" t="str">
        <x:v>UNQUANTIFIED</x:v>
      </x:c>
      <x:c r="AR1161" s="11" t="str">
        <x:v>Position-class planning record; serial item and receiver open</x:v>
      </x:c>
      <x:c r="AS1161" s="26"/>
      <x:c r="AT1161" s="26"/>
    </x:row>
    <x:row r="1162">
      <x:c r="C1162" s="11" t="str">
        <x:v>C3-H-HWR-COL-12</x:v>
      </x:c>
      <x:c r="D1162" s="11" t="str">
        <x:v>C3</x:v>
      </x:c>
      <x:c r="E1162" s="11" t="str">
        <x:v>Cascadia earthquake</x:v>
      </x:c>
      <x:c r="F1162" s="11" t="str">
        <x:v>H-HWR</x:v>
      </x:c>
      <x:c r="G1162" s="11" t="str">
        <x:v>Health workforce replacement group</x:v>
      </x:c>
      <x:c r="H1162" s="11" t="str">
        <x:v>COL-12</x:v>
      </x:c>
      <x:c r="I1162" s="19" t="n">
        <x:v>24</x:v>
      </x:c>
      <x:c r="J1162" s="21" t="n">
        <x:v>10</x:v>
      </x:c>
      <x:c r="K1162" s="18" t="n">
        <x:f>'05 Cargo Register'!K266</x:f>
        <x:v>472.5</x:v>
      </x:c>
      <x:c r="L1162" s="18" t="n">
        <x:f>'05 Cargo Register'!N266</x:f>
        <x:v>50</x:v>
      </x:c>
      <x:c r="M1162" s="18" t="n">
        <x:f>'05 Cargo Register'!O266</x:f>
        <x:v>1320</x:v>
      </x:c>
      <x:c r="N1162" s="18" t="n">
        <x:f>J1162*K1162</x:f>
        <x:v>4725</x:v>
      </x:c>
      <x:c r="O1162" s="18" t="n">
        <x:f>J1162*L1162</x:f>
        <x:v>500</x:v>
      </x:c>
      <x:c r="P1162" s="18" t="n">
        <x:f>J1162*M1162</x:f>
        <x:v>13200</x:v>
      </x:c>
      <x:c r="Q1162" s="22" t="n">
        <x:f>'01 Controls'!$E$24*'02 Cargo Classes'!$M$8</x:f>
        <x:v>0.2</x:v>
      </x:c>
      <x:c r="R1162" s="22" t="n">
        <x:f>'01 Controls'!$F$24*'02 Cargo Classes'!$N$8</x:f>
        <x:v>0.24499999999999997</x:v>
      </x:c>
      <x:c r="S1162" s="22" t="n">
        <x:f>'01 Controls'!$G$24*'02 Cargo Classes'!$O$8</x:f>
        <x:v>0.6</x:v>
      </x:c>
      <x:c r="T1162" s="22" t="n">
        <x:f>'01 Controls'!$H$24*'02 Cargo Classes'!$P$8</x:f>
        <x:v>0.010000000000000002</x:v>
      </x:c>
      <x:c r="U1162" s="22" t="n">
        <x:f>SUM(Q1162:T1162)</x:f>
        <x:v>1.055</x:v>
      </x:c>
      <x:c r="V1162" s="18" t="n">
        <x:f>IF(U1162=0,0,N1162*Q1162/U1162)</x:f>
        <x:v>895.7345971563982</x:v>
      </x:c>
      <x:c r="W1162" s="18" t="n">
        <x:f>IF(U1162=0,0,P1162*Q1162/U1162)</x:f>
        <x:v>2502.3696682464456</x:v>
      </x:c>
      <x:c r="X1162" s="18" t="n">
        <x:f>MAX(V1162,W1162*'01 Controls'!$E$12)</x:f>
        <x:v>895.7345971563982</x:v>
      </x:c>
      <x:c r="Y1162" s="18" t="n">
        <x:f>IF(U1162=0,0,N1162*R1162/U1162)</x:f>
        <x:v>1097.2748815165876</x:v>
      </x:c>
      <x:c r="Z1162" s="18" t="n">
        <x:f>IF(U1162=0,0,P1162*R1162/U1162)</x:f>
        <x:v>3065.4028436018957</x:v>
      </x:c>
      <x:c r="AA1162" s="18" t="n">
        <x:f>MAX(Y1162,Z1162*'01 Controls'!$E$13)</x:f>
        <x:v>1097.2748815165876</x:v>
      </x:c>
      <x:c r="AB1162" s="18" t="n">
        <x:f>IF(U1162=0,0,N1162*S1162/U1162)</x:f>
        <x:v>2687.2037914691946</x:v>
      </x:c>
      <x:c r="AC1162" s="18" t="n">
        <x:f>IF(U1162=0,0,P1162*S1162/U1162)</x:f>
        <x:v>7507.109004739337</x:v>
      </x:c>
      <x:c r="AD1162" s="18" t="n">
        <x:f>MAX(AB1162,AC1162*'01 Controls'!$E$14)</x:f>
        <x:v>2687.2037914691946</x:v>
      </x:c>
      <x:c r="AE1162" s="18" t="n">
        <x:f>IF(U1162=0,0,N1162*T1162/U1162)</x:f>
        <x:v>44.786729857819914</x:v>
      </x:c>
      <x:c r="AF1162" s="18" t="n">
        <x:f>IF(U1162=0,0,P1162*T1162/U1162)</x:f>
        <x:v>125.1184834123223</x:v>
      </x:c>
      <x:c r="AG1162" s="18" t="n">
        <x:f>MAX(AE1162,AF1162*'01 Controls'!$E$15)</x:f>
        <x:v>44.786729857819914</x:v>
      </x:c>
      <x:c r="AH1162" s="18" t="n">
        <x:f>SUM(V1162,Y1162,AB1162,AE1162)</x:f>
        <x:v>4725.000000000001</x:v>
      </x:c>
      <x:c r="AI1162" s="18" t="n">
        <x:f>N1162-AH1162</x:f>
        <x:v>-9.094947017729282e-13</x:v>
      </x:c>
      <x:c r="AJ1162" s="18" t="n">
        <x:f>V1162*INDEX('07 Mode Capacity'!$P$6:$P$17,MATCH("AIR-"&amp;I1162,'07 Mode Capacity'!$C$6:$C$17,0))</x:f>
        <x:v>181.75715081301584</x:v>
      </x:c>
      <x:c r="AK1162" s="18" t="n">
        <x:f>Y1162*INDEX('07 Mode Capacity'!$P$6:$P$17,MATCH("OCEAN-"&amp;I1162,'07 Mode Capacity'!$C$6:$C$17,0))</x:f>
        <x:v>164.68894354739913</x:v>
      </x:c>
      <x:c r="AL1162" s="18" t="n">
        <x:f>AB1162*INDEX('07 Mode Capacity'!$P$6:$P$17,MATCH("LAND-"&amp;I1162,'07 Mode Capacity'!$C$6:$C$17,0))</x:f>
        <x:v>1027.8579338838344</x:v>
      </x:c>
      <x:c r="AM1162" s="18" t="n">
        <x:f>AE1162*INDEX('07 Mode Capacity'!$P$6:$P$17,MATCH("INLAND-"&amp;I1162,'07 Mode Capacity'!$C$6:$C$17,0))</x:f>
        <x:v>44.786729857819914</x:v>
      </x:c>
      <x:c r="AN1162" s="18" t="n">
        <x:f>SUM(AJ1162:AM1162)</x:f>
        <x:v>1419.0907581020692</x:v>
      </x:c>
      <x:c r="AO1162" s="17" t="n">
        <x:f>IF(N1162=0,1,AN1162/N1162)</x:f>
        <x:v>0.30033666838139034</x:v>
      </x:c>
      <x:c r="AP1162" s="11" t="str">
        <x:f>IF(AO1162&gt;='01 Controls'!$E$16,"PASS","FAIL")</x:f>
        <x:v>FAIL</x:v>
      </x:c>
      <x:c r="AQ1162" s="11" t="str">
        <x:v>UNQUANTIFIED</x:v>
      </x:c>
      <x:c r="AR1162" s="11" t="str">
        <x:v>Position-class planning record; serial item and receiver open</x:v>
      </x:c>
      <x:c r="AS1162" s="26"/>
      <x:c r="AT1162" s="26"/>
    </x:row>
    <x:row r="1163">
      <x:c r="C1163" s="11" t="str">
        <x:v>C3-H-HWR-BAT-22</x:v>
      </x:c>
      <x:c r="D1163" s="11" t="str">
        <x:v>C3</x:v>
      </x:c>
      <x:c r="E1163" s="11" t="str">
        <x:v>Cascadia earthquake</x:v>
      </x:c>
      <x:c r="F1163" s="11" t="str">
        <x:v>H-HWR</x:v>
      </x:c>
      <x:c r="G1163" s="11" t="str">
        <x:v>Health workforce replacement group</x:v>
      </x:c>
      <x:c r="H1163" s="11" t="str">
        <x:v>BAT-22</x:v>
      </x:c>
      <x:c r="I1163" s="19" t="n">
        <x:v>48</x:v>
      </x:c>
      <x:c r="J1163" s="21" t="n">
        <x:v>10</x:v>
      </x:c>
      <x:c r="K1163" s="18" t="n">
        <x:f>'05 Cargo Register'!K267</x:f>
        <x:v>210</x:v>
      </x:c>
      <x:c r="L1163" s="18" t="n">
        <x:f>'05 Cargo Register'!N267</x:f>
        <x:v>12</x:v>
      </x:c>
      <x:c r="M1163" s="18" t="n">
        <x:f>'05 Cargo Register'!O267</x:f>
        <x:v>316.8</x:v>
      </x:c>
      <x:c r="N1163" s="18" t="n">
        <x:f>J1163*K1163</x:f>
        <x:v>2100</x:v>
      </x:c>
      <x:c r="O1163" s="18" t="n">
        <x:f>J1163*L1163</x:f>
        <x:v>120</x:v>
      </x:c>
      <x:c r="P1163" s="18" t="n">
        <x:f>J1163*M1163</x:f>
        <x:v>3168</x:v>
      </x:c>
      <x:c r="Q1163" s="22" t="n">
        <x:f>'01 Controls'!$E$24*'02 Cargo Classes'!$M$9</x:f>
        <x:v>0</x:v>
      </x:c>
      <x:c r="R1163" s="22" t="n">
        <x:f>'01 Controls'!$F$24*'02 Cargo Classes'!$N$9</x:f>
        <x:v>0.35</x:v>
      </x:c>
      <x:c r="S1163" s="22" t="n">
        <x:f>'01 Controls'!$G$24*'02 Cargo Classes'!$O$9</x:f>
        <x:v>0.5</x:v>
      </x:c>
      <x:c r="T1163" s="22" t="n">
        <x:f>'01 Controls'!$H$24*'02 Cargo Classes'!$P$9</x:f>
        <x:v>0.025</x:v>
      </x:c>
      <x:c r="U1163" s="22" t="n">
        <x:f>SUM(Q1163:T1163)</x:f>
        <x:v>0.875</x:v>
      </x:c>
      <x:c r="V1163" s="18" t="n">
        <x:f>IF(U1163=0,0,N1163*Q1163/U1163)</x:f>
        <x:v>0</x:v>
      </x:c>
      <x:c r="W1163" s="18" t="n">
        <x:f>IF(U1163=0,0,P1163*Q1163/U1163)</x:f>
        <x:v>0</x:v>
      </x:c>
      <x:c r="X1163" s="18" t="n">
        <x:f>MAX(V1163,W1163*'01 Controls'!$E$12)</x:f>
        <x:v>0</x:v>
      </x:c>
      <x:c r="Y1163" s="18" t="n">
        <x:f>IF(U1163=0,0,N1163*R1163/U1163)</x:f>
        <x:v>840</x:v>
      </x:c>
      <x:c r="Z1163" s="18" t="n">
        <x:f>IF(U1163=0,0,P1163*R1163/U1163)</x:f>
        <x:v>1267.2</x:v>
      </x:c>
      <x:c r="AA1163" s="18" t="n">
        <x:f>MAX(Y1163,Z1163*'01 Controls'!$E$13)</x:f>
        <x:v>840</x:v>
      </x:c>
      <x:c r="AB1163" s="18" t="n">
        <x:f>IF(U1163=0,0,N1163*S1163/U1163)</x:f>
        <x:v>1200</x:v>
      </x:c>
      <x:c r="AC1163" s="18" t="n">
        <x:f>IF(U1163=0,0,P1163*S1163/U1163)</x:f>
        <x:v>1810.2857142857142</x:v>
      </x:c>
      <x:c r="AD1163" s="18" t="n">
        <x:f>MAX(AB1163,AC1163*'01 Controls'!$E$14)</x:f>
        <x:v>1200</x:v>
      </x:c>
      <x:c r="AE1163" s="18" t="n">
        <x:f>IF(U1163=0,0,N1163*T1163/U1163)</x:f>
        <x:v>60</x:v>
      </x:c>
      <x:c r="AF1163" s="18" t="n">
        <x:f>IF(U1163=0,0,P1163*T1163/U1163)</x:f>
        <x:v>90.51428571428572</x:v>
      </x:c>
      <x:c r="AG1163" s="18" t="n">
        <x:f>MAX(AE1163,AF1163*'01 Controls'!$E$15)</x:f>
        <x:v>60</x:v>
      </x:c>
      <x:c r="AH1163" s="18" t="n">
        <x:f>SUM(V1163,Y1163,AB1163,AE1163)</x:f>
        <x:v>2100</x:v>
      </x:c>
      <x:c r="AI1163" s="18" t="n">
        <x:f>N1163-AH1163</x:f>
        <x:v>0</x:v>
      </x:c>
      <x:c r="AJ1163" s="18" t="n">
        <x:f>V1163*INDEX('07 Mode Capacity'!$P$6:$P$17,MATCH("AIR-"&amp;I1163,'07 Mode Capacity'!$C$6:$C$17,0))</x:f>
        <x:v>0</x:v>
      </x:c>
      <x:c r="AK1163" s="18" t="n">
        <x:f>Y1163*INDEX('07 Mode Capacity'!$P$6:$P$17,MATCH("OCEAN-"&amp;I1163,'07 Mode Capacity'!$C$6:$C$17,0))</x:f>
        <x:v>73.61447532838912</x:v>
      </x:c>
      <x:c r="AL1163" s="18" t="n">
        <x:f>AB1163*INDEX('07 Mode Capacity'!$P$6:$P$17,MATCH("LAND-"&amp;I1163,'07 Mode Capacity'!$C$6:$C$17,0))</x:f>
        <x:v>146.45744341745652</x:v>
      </x:c>
      <x:c r="AM1163" s="18" t="n">
        <x:f>AE1163*INDEX('07 Mode Capacity'!$P$6:$P$17,MATCH("INLAND-"&amp;I1163,'07 Mode Capacity'!$C$6:$C$17,0))</x:f>
        <x:v>37.87406208777925</x:v>
      </x:c>
      <x:c r="AN1163" s="18" t="n">
        <x:f>SUM(AJ1163:AM1163)</x:f>
        <x:v>257.9459808336249</x:v>
      </x:c>
      <x:c r="AO1163" s="17" t="n">
        <x:f>IF(N1163=0,1,AN1163/N1163)</x:f>
        <x:v>0.12283141944458328</x:v>
      </x:c>
      <x:c r="AP1163" s="11" t="str">
        <x:f>IF(AO1163&gt;='01 Controls'!$E$16,"PASS","FAIL")</x:f>
        <x:v>FAIL</x:v>
      </x:c>
      <x:c r="AQ1163" s="11" t="str">
        <x:v>UNQUANTIFIED</x:v>
      </x:c>
      <x:c r="AR1163" s="11" t="str">
        <x:v>Position-class planning record; serial item and receiver open</x:v>
      </x:c>
      <x:c r="AS1163" s="26"/>
      <x:c r="AT1163" s="26"/>
    </x:row>
    <x:row r="1164">
      <x:c r="C1164" s="11" t="str">
        <x:v>C3-H-HWR-TNK-20</x:v>
      </x:c>
      <x:c r="D1164" s="11" t="str">
        <x:v>C3</x:v>
      </x:c>
      <x:c r="E1164" s="11" t="str">
        <x:v>Cascadia earthquake</x:v>
      </x:c>
      <x:c r="F1164" s="11" t="str">
        <x:v>H-HWR</x:v>
      </x:c>
      <x:c r="G1164" s="11" t="str">
        <x:v>Health workforce replacement group</x:v>
      </x:c>
      <x:c r="H1164" s="11" t="str">
        <x:v>TNK-20</x:v>
      </x:c>
      <x:c r="I1164" s="19" t="n">
        <x:v>48</x:v>
      </x:c>
      <x:c r="J1164" s="21" t="n">
        <x:v>10</x:v>
      </x:c>
      <x:c r="K1164" s="18" t="n">
        <x:f>'05 Cargo Register'!K268</x:f>
        <x:v>157.5</x:v>
      </x:c>
      <x:c r="L1164" s="18" t="n">
        <x:f>'05 Cargo Register'!N268</x:f>
        <x:v>10</x:v>
      </x:c>
      <x:c r="M1164" s="18" t="n">
        <x:f>'05 Cargo Register'!O268</x:f>
        <x:v>212.5</x:v>
      </x:c>
      <x:c r="N1164" s="18" t="n">
        <x:f>J1164*K1164</x:f>
        <x:v>1575</x:v>
      </x:c>
      <x:c r="O1164" s="18" t="n">
        <x:f>J1164*L1164</x:f>
        <x:v>100</x:v>
      </x:c>
      <x:c r="P1164" s="18" t="n">
        <x:f>J1164*M1164</x:f>
        <x:v>2125</x:v>
      </x:c>
      <x:c r="Q1164" s="22" t="n">
        <x:f>'01 Controls'!$E$24*'02 Cargo Classes'!$M$10</x:f>
        <x:v>0</x:v>
      </x:c>
      <x:c r="R1164" s="22" t="n">
        <x:f>'01 Controls'!$F$24*'02 Cargo Classes'!$N$10</x:f>
        <x:v>0.42</x:v>
      </x:c>
      <x:c r="S1164" s="22" t="n">
        <x:f>'01 Controls'!$G$24*'02 Cargo Classes'!$O$10</x:f>
        <x:v>0.5</x:v>
      </x:c>
      <x:c r="T1164" s="22" t="n">
        <x:f>'01 Controls'!$H$24*'02 Cargo Classes'!$P$10</x:f>
        <x:v>0.05</x:v>
      </x:c>
      <x:c r="U1164" s="22" t="n">
        <x:f>SUM(Q1164:T1164)</x:f>
        <x:v>0.97</x:v>
      </x:c>
      <x:c r="V1164" s="18" t="n">
        <x:f>IF(U1164=0,0,N1164*Q1164/U1164)</x:f>
        <x:v>0</x:v>
      </x:c>
      <x:c r="W1164" s="18" t="n">
        <x:f>IF(U1164=0,0,P1164*Q1164/U1164)</x:f>
        <x:v>0</x:v>
      </x:c>
      <x:c r="X1164" s="18" t="n">
        <x:f>MAX(V1164,W1164*'01 Controls'!$E$12)</x:f>
        <x:v>0</x:v>
      </x:c>
      <x:c r="Y1164" s="18" t="n">
        <x:f>IF(U1164=0,0,N1164*R1164/U1164)</x:f>
        <x:v>681.9587628865979</x:v>
      </x:c>
      <x:c r="Z1164" s="18" t="n">
        <x:f>IF(U1164=0,0,P1164*R1164/U1164)</x:f>
        <x:v>920.1030927835052</x:v>
      </x:c>
      <x:c r="AA1164" s="18" t="n">
        <x:f>MAX(Y1164,Z1164*'01 Controls'!$E$13)</x:f>
        <x:v>681.9587628865979</x:v>
      </x:c>
      <x:c r="AB1164" s="18" t="n">
        <x:f>IF(U1164=0,0,N1164*S1164/U1164)</x:f>
        <x:v>811.8556701030928</x:v>
      </x:c>
      <x:c r="AC1164" s="18" t="n">
        <x:f>IF(U1164=0,0,P1164*S1164/U1164)</x:f>
        <x:v>1095.360824742268</x:v>
      </x:c>
      <x:c r="AD1164" s="18" t="n">
        <x:f>MAX(AB1164,AC1164*'01 Controls'!$E$14)</x:f>
        <x:v>811.8556701030928</x:v>
      </x:c>
      <x:c r="AE1164" s="18" t="n">
        <x:f>IF(U1164=0,0,N1164*T1164/U1164)</x:f>
        <x:v>81.18556701030928</x:v>
      </x:c>
      <x:c r="AF1164" s="18" t="n">
        <x:f>IF(U1164=0,0,P1164*T1164/U1164)</x:f>
        <x:v>109.5360824742268</x:v>
      </x:c>
      <x:c r="AG1164" s="18" t="n">
        <x:f>MAX(AE1164,AF1164*'01 Controls'!$E$15)</x:f>
        <x:v>81.18556701030928</x:v>
      </x:c>
      <x:c r="AH1164" s="18" t="n">
        <x:f>SUM(V1164,Y1164,AB1164,AE1164)</x:f>
        <x:v>1575.0000000000002</x:v>
      </x:c>
      <x:c r="AI1164" s="18" t="n">
        <x:f>N1164-AH1164</x:f>
        <x:v>-2.2737367544323206e-13</x:v>
      </x:c>
      <x:c r="AJ1164" s="18" t="n">
        <x:f>V1164*INDEX('07 Mode Capacity'!$P$6:$P$17,MATCH("AIR-"&amp;I1164,'07 Mode Capacity'!$C$6:$C$17,0))</x:f>
        <x:v>0</x:v>
      </x:c>
      <x:c r="AK1164" s="18" t="n">
        <x:f>Y1164*INDEX('07 Mode Capacity'!$P$6:$P$17,MATCH("OCEAN-"&amp;I1164,'07 Mode Capacity'!$C$6:$C$17,0))</x:f>
        <x:v>59.76432919701694</x:v>
      </x:c>
      <x:c r="AL1164" s="18" t="n">
        <x:f>AB1164*INDEX('07 Mode Capacity'!$P$6:$P$17,MATCH("LAND-"&amp;I1164,'07 Mode Capacity'!$C$6:$C$17,0))</x:f>
        <x:v>99.08525488938747</x:v>
      </x:c>
      <x:c r="AM1164" s="18" t="n">
        <x:f>AE1164*INDEX('07 Mode Capacity'!$P$6:$P$17,MATCH("INLAND-"&amp;I1164,'07 Mode Capacity'!$C$6:$C$17,0))</x:f>
        <x:v>51.24712009300028</x:v>
      </x:c>
      <x:c r="AN1164" s="18" t="n">
        <x:f>SUM(AJ1164:AM1164)</x:f>
        <x:v>210.0967041794047</x:v>
      </x:c>
      <x:c r="AO1164" s="17" t="n">
        <x:f>IF(N1164=0,1,AN1164/N1164)</x:f>
        <x:v>0.13339473281232045</x:v>
      </x:c>
      <x:c r="AP1164" s="11" t="str">
        <x:f>IF(AO1164&gt;='01 Controls'!$E$16,"PASS","FAIL")</x:f>
        <x:v>FAIL</x:v>
      </x:c>
      <x:c r="AQ1164" s="11" t="str">
        <x:v>UNQUANTIFIED</x:v>
      </x:c>
      <x:c r="AR1164" s="11" t="str">
        <x:v>Position-class planning record; serial item and receiver open</x:v>
      </x:c>
      <x:c r="AS1164" s="26"/>
      <x:c r="AT1164" s="26"/>
    </x:row>
    <x:row r="1165">
      <x:c r="C1165" s="11" t="str">
        <x:v>C3-H-HWR-FLR-24</x:v>
      </x:c>
      <x:c r="D1165" s="11" t="str">
        <x:v>C3</x:v>
      </x:c>
      <x:c r="E1165" s="11" t="str">
        <x:v>Cascadia earthquake</x:v>
      </x:c>
      <x:c r="F1165" s="11" t="str">
        <x:v>H-HWR</x:v>
      </x:c>
      <x:c r="G1165" s="11" t="str">
        <x:v>Health workforce replacement group</x:v>
      </x:c>
      <x:c r="H1165" s="11" t="str">
        <x:v>FLR-24</x:v>
      </x:c>
      <x:c r="I1165" s="19" t="n">
        <x:v>48</x:v>
      </x:c>
      <x:c r="J1165" s="21" t="n">
        <x:v>10</x:v>
      </x:c>
      <x:c r="K1165" s="18" t="n">
        <x:f>'05 Cargo Register'!K269</x:f>
        <x:v>131.25</x:v>
      </x:c>
      <x:c r="L1165" s="18" t="n">
        <x:f>'05 Cargo Register'!N269</x:f>
        <x:v>7</x:v>
      </x:c>
      <x:c r="M1165" s="18" t="n">
        <x:f>'05 Cargo Register'!O269</x:f>
        <x:v>224</x:v>
      </x:c>
      <x:c r="N1165" s="18" t="n">
        <x:f>J1165*K1165</x:f>
        <x:v>1312.5</x:v>
      </x:c>
      <x:c r="O1165" s="18" t="n">
        <x:f>J1165*L1165</x:f>
        <x:v>70</x:v>
      </x:c>
      <x:c r="P1165" s="18" t="n">
        <x:f>J1165*M1165</x:f>
        <x:v>2240</x:v>
      </x:c>
      <x:c r="Q1165" s="22" t="n">
        <x:f>'01 Controls'!$E$24*'02 Cargo Classes'!$M$11</x:f>
        <x:v>0</x:v>
      </x:c>
      <x:c r="R1165" s="22" t="n">
        <x:f>'01 Controls'!$F$24*'02 Cargo Classes'!$N$11</x:f>
        <x:v>0.42</x:v>
      </x:c>
      <x:c r="S1165" s="22" t="n">
        <x:f>'01 Controls'!$G$24*'02 Cargo Classes'!$O$11</x:f>
        <x:v>0.5</x:v>
      </x:c>
      <x:c r="T1165" s="22" t="n">
        <x:f>'01 Controls'!$H$24*'02 Cargo Classes'!$P$11</x:f>
        <x:v>0.04000000000000001</x:v>
      </x:c>
      <x:c r="U1165" s="22" t="n">
        <x:f>SUM(Q1165:T1165)</x:f>
        <x:v>0.96</x:v>
      </x:c>
      <x:c r="V1165" s="18" t="n">
        <x:f>IF(U1165=0,0,N1165*Q1165/U1165)</x:f>
        <x:v>0</x:v>
      </x:c>
      <x:c r="W1165" s="18" t="n">
        <x:f>IF(U1165=0,0,P1165*Q1165/U1165)</x:f>
        <x:v>0</x:v>
      </x:c>
      <x:c r="X1165" s="18" t="n">
        <x:f>MAX(V1165,W1165*'01 Controls'!$E$12)</x:f>
        <x:v>0</x:v>
      </x:c>
      <x:c r="Y1165" s="18" t="n">
        <x:f>IF(U1165=0,0,N1165*R1165/U1165)</x:f>
        <x:v>574.21875</x:v>
      </x:c>
      <x:c r="Z1165" s="18" t="n">
        <x:f>IF(U1165=0,0,P1165*R1165/U1165)</x:f>
        <x:v>980</x:v>
      </x:c>
      <x:c r="AA1165" s="18" t="n">
        <x:f>MAX(Y1165,Z1165*'01 Controls'!$E$13)</x:f>
        <x:v>574.21875</x:v>
      </x:c>
      <x:c r="AB1165" s="18" t="n">
        <x:f>IF(U1165=0,0,N1165*S1165/U1165)</x:f>
        <x:v>683.59375</x:v>
      </x:c>
      <x:c r="AC1165" s="18" t="n">
        <x:f>IF(U1165=0,0,P1165*S1165/U1165)</x:f>
        <x:v>1166.6666666666667</x:v>
      </x:c>
      <x:c r="AD1165" s="18" t="n">
        <x:f>MAX(AB1165,AC1165*'01 Controls'!$E$14)</x:f>
        <x:v>683.59375</x:v>
      </x:c>
      <x:c r="AE1165" s="18" t="n">
        <x:f>IF(U1165=0,0,N1165*T1165/U1165)</x:f>
        <x:v>54.68750000000001</x:v>
      </x:c>
      <x:c r="AF1165" s="18" t="n">
        <x:f>IF(U1165=0,0,P1165*T1165/U1165)</x:f>
        <x:v>93.33333333333336</x:v>
      </x:c>
      <x:c r="AG1165" s="18" t="n">
        <x:f>MAX(AE1165,AF1165*'01 Controls'!$E$15)</x:f>
        <x:v>54.68750000000001</x:v>
      </x:c>
      <x:c r="AH1165" s="18" t="n">
        <x:f>SUM(V1165,Y1165,AB1165,AE1165)</x:f>
        <x:v>1312.5</x:v>
      </x:c>
      <x:c r="AI1165" s="18" t="n">
        <x:f>N1165-AH1165</x:f>
        <x:v>0</x:v>
      </x:c>
      <x:c r="AJ1165" s="18" t="n">
        <x:f>V1165*INDEX('07 Mode Capacity'!$P$6:$P$17,MATCH("AIR-"&amp;I1165,'07 Mode Capacity'!$C$6:$C$17,0))</x:f>
        <x:v>0</x:v>
      </x:c>
      <x:c r="AK1165" s="18" t="n">
        <x:f>Y1165*INDEX('07 Mode Capacity'!$P$6:$P$17,MATCH("OCEAN-"&amp;I1165,'07 Mode Capacity'!$C$6:$C$17,0))</x:f>
        <x:v>50.322395244016</x:v>
      </x:c>
      <x:c r="AL1165" s="18" t="n">
        <x:f>AB1165*INDEX('07 Mode Capacity'!$P$6:$P$17,MATCH("LAND-"&amp;I1165,'07 Mode Capacity'!$C$6:$C$17,0))</x:f>
        <x:v>83.43116080095993</x:v>
      </x:c>
      <x:c r="AM1165" s="18" t="n">
        <x:f>AE1165*INDEX('07 Mode Capacity'!$P$6:$P$17,MATCH("INLAND-"&amp;I1165,'07 Mode Capacity'!$C$6:$C$17,0))</x:f>
        <x:v>34.52062950709047</x:v>
      </x:c>
      <x:c r="AN1165" s="18" t="n">
        <x:f>SUM(AJ1165:AM1165)</x:f>
        <x:v>168.2741855520664</x:v>
      </x:c>
      <x:c r="AO1165" s="17" t="n">
        <x:f>IF(N1165=0,1,AN1165/N1165)</x:f>
        <x:v>0.12820890327776488</x:v>
      </x:c>
      <x:c r="AP1165" s="11" t="str">
        <x:f>IF(AO1165&gt;='01 Controls'!$E$16,"PASS","FAIL")</x:f>
        <x:v>FAIL</x:v>
      </x:c>
      <x:c r="AQ1165" s="11" t="str">
        <x:v>UNQUANTIFIED</x:v>
      </x:c>
      <x:c r="AR1165" s="11" t="str">
        <x:v>Position-class planning record; serial item and receiver open</x:v>
      </x:c>
      <x:c r="AS1165" s="26"/>
      <x:c r="AT1165" s="26"/>
    </x:row>
    <x:row r="1166">
      <x:c r="C1166" s="11" t="str">
        <x:v>C3-H-HWR-ROL-30</x:v>
      </x:c>
      <x:c r="D1166" s="11" t="str">
        <x:v>C3</x:v>
      </x:c>
      <x:c r="E1166" s="11" t="str">
        <x:v>Cascadia earthquake</x:v>
      </x:c>
      <x:c r="F1166" s="11" t="str">
        <x:v>H-HWR</x:v>
      </x:c>
      <x:c r="G1166" s="11" t="str">
        <x:v>Health workforce replacement group</x:v>
      </x:c>
      <x:c r="H1166" s="11" t="str">
        <x:v>ROL-30</x:v>
      </x:c>
      <x:c r="I1166" s="19" t="n">
        <x:v>48</x:v>
      </x:c>
      <x:c r="J1166" s="21" t="n">
        <x:v>10</x:v>
      </x:c>
      <x:c r="K1166" s="18" t="n">
        <x:f>'05 Cargo Register'!K270</x:f>
        <x:v>262.5</x:v>
      </x:c>
      <x:c r="L1166" s="18" t="n">
        <x:f>'05 Cargo Register'!N270</x:f>
        <x:v>11</x:v>
      </x:c>
      <x:c r="M1166" s="18" t="n">
        <x:f>'05 Cargo Register'!O270</x:f>
        <x:v>701.25</x:v>
      </x:c>
      <x:c r="N1166" s="18" t="n">
        <x:f>J1166*K1166</x:f>
        <x:v>2625</x:v>
      </x:c>
      <x:c r="O1166" s="18" t="n">
        <x:f>J1166*L1166</x:f>
        <x:v>110</x:v>
      </x:c>
      <x:c r="P1166" s="18" t="n">
        <x:f>J1166*M1166</x:f>
        <x:v>7012.5</x:v>
      </x:c>
      <x:c r="Q1166" s="22" t="n">
        <x:f>'01 Controls'!$E$24*'02 Cargo Classes'!$M$12</x:f>
        <x:v>0</x:v>
      </x:c>
      <x:c r="R1166" s="22" t="n">
        <x:f>'01 Controls'!$F$24*'02 Cargo Classes'!$N$12</x:f>
        <x:v>0.35</x:v>
      </x:c>
      <x:c r="S1166" s="22" t="n">
        <x:f>'01 Controls'!$G$24*'02 Cargo Classes'!$O$12</x:f>
        <x:v>0.75</x:v>
      </x:c>
      <x:c r="T1166" s="22" t="n">
        <x:f>'01 Controls'!$H$24*'02 Cargo Classes'!$P$12</x:f>
        <x:v>0.03</x:v>
      </x:c>
      <x:c r="U1166" s="22" t="n">
        <x:f>SUM(Q1166:T1166)</x:f>
        <x:v>1.1300000000000001</x:v>
      </x:c>
      <x:c r="V1166" s="18" t="n">
        <x:f>IF(U1166=0,0,N1166*Q1166/U1166)</x:f>
        <x:v>0</x:v>
      </x:c>
      <x:c r="W1166" s="18" t="n">
        <x:f>IF(U1166=0,0,P1166*Q1166/U1166)</x:f>
        <x:v>0</x:v>
      </x:c>
      <x:c r="X1166" s="18" t="n">
        <x:f>MAX(V1166,W1166*'01 Controls'!$E$12)</x:f>
        <x:v>0</x:v>
      </x:c>
      <x:c r="Y1166" s="18" t="n">
        <x:f>IF(U1166=0,0,N1166*R1166/U1166)</x:f>
        <x:v>813.0530973451325</x:v>
      </x:c>
      <x:c r="Z1166" s="18" t="n">
        <x:f>IF(U1166=0,0,P1166*R1166/U1166)</x:f>
        <x:v>2172.013274336283</x:v>
      </x:c>
      <x:c r="AA1166" s="18" t="n">
        <x:f>MAX(Y1166,Z1166*'01 Controls'!$E$13)</x:f>
        <x:v>813.0530973451325</x:v>
      </x:c>
      <x:c r="AB1166" s="18" t="n">
        <x:f>IF(U1166=0,0,N1166*S1166/U1166)</x:f>
        <x:v>1742.2566371681414</x:v>
      </x:c>
      <x:c r="AC1166" s="18" t="n">
        <x:f>IF(U1166=0,0,P1166*S1166/U1166)</x:f>
        <x:v>4654.314159292035</x:v>
      </x:c>
      <x:c r="AD1166" s="18" t="n">
        <x:f>MAX(AB1166,AC1166*'01 Controls'!$E$14)</x:f>
        <x:v>1742.2566371681414</x:v>
      </x:c>
      <x:c r="AE1166" s="18" t="n">
        <x:f>IF(U1166=0,0,N1166*T1166/U1166)</x:f>
        <x:v>69.69026548672565</x:v>
      </x:c>
      <x:c r="AF1166" s="18" t="n">
        <x:f>IF(U1166=0,0,P1166*T1166/U1166)</x:f>
        <x:v>186.1725663716814</x:v>
      </x:c>
      <x:c r="AG1166" s="18" t="n">
        <x:f>MAX(AE1166,AF1166*'01 Controls'!$E$15)</x:f>
        <x:v>69.69026548672565</x:v>
      </x:c>
      <x:c r="AH1166" s="18" t="n">
        <x:f>SUM(V1166,Y1166,AB1166,AE1166)</x:f>
        <x:v>2624.9999999999995</x:v>
      </x:c>
      <x:c r="AI1166" s="18" t="n">
        <x:f>N1166-AH1166</x:f>
        <x:v>4.547473508864641e-13</x:v>
      </x:c>
      <x:c r="AJ1166" s="18" t="n">
        <x:f>V1166*INDEX('07 Mode Capacity'!$P$6:$P$17,MATCH("AIR-"&amp;I1166,'07 Mode Capacity'!$C$6:$C$17,0))</x:f>
        <x:v>0</x:v>
      </x:c>
      <x:c r="AK1166" s="18" t="n">
        <x:f>Y1166*INDEX('07 Mode Capacity'!$P$6:$P$17,MATCH("OCEAN-"&amp;I1166,'07 Mode Capacity'!$C$6:$C$17,0))</x:f>
        <x:v>71.25294901807574</x:v>
      </x:c>
      <x:c r="AL1166" s="18" t="n">
        <x:f>AB1166*INDEX('07 Mode Capacity'!$P$6:$P$17,MATCH("LAND-"&amp;I1166,'07 Mode Capacity'!$C$6:$C$17,0))</x:f>
        <x:v>212.63871071395096</x:v>
      </x:c>
      <x:c r="AM1166" s="18" t="n">
        <x:f>AE1166*INDEX('07 Mode Capacity'!$P$6:$P$17,MATCH("INLAND-"&amp;I1166,'07 Mode Capacity'!$C$6:$C$17,0))</x:f>
        <x:v>43.99089069930111</x:v>
      </x:c>
      <x:c r="AN1166" s="18" t="n">
        <x:f>SUM(AJ1166:AM1166)</x:f>
        <x:v>327.88255043132784</x:v>
      </x:c>
      <x:c r="AO1166" s="17" t="n">
        <x:f>IF(N1166=0,1,AN1166/N1166)</x:f>
        <x:v>0.12490763825955346</x:v>
      </x:c>
      <x:c r="AP1166" s="11" t="str">
        <x:f>IF(AO1166&gt;='01 Controls'!$E$16,"PASS","FAIL")</x:f>
        <x:v>FAIL</x:v>
      </x:c>
      <x:c r="AQ1166" s="11" t="str">
        <x:v>UNQUANTIFIED</x:v>
      </x:c>
      <x:c r="AR1166" s="11" t="str">
        <x:v>Position-class planning record; serial item and receiver open</x:v>
      </x:c>
      <x:c r="AS1166" s="26"/>
      <x:c r="AT1166" s="26"/>
    </x:row>
    <x:row r="1167">
      <x:c r="C1167" s="11" t="str">
        <x:v>C3-H-HWR-BLK-08</x:v>
      </x:c>
      <x:c r="D1167" s="11" t="str">
        <x:v>C3</x:v>
      </x:c>
      <x:c r="E1167" s="11" t="str">
        <x:v>Cascadia earthquake</x:v>
      </x:c>
      <x:c r="F1167" s="11" t="str">
        <x:v>H-HWR</x:v>
      </x:c>
      <x:c r="G1167" s="11" t="str">
        <x:v>Health workforce replacement group</x:v>
      </x:c>
      <x:c r="H1167" s="11" t="str">
        <x:v>BLK-08</x:v>
      </x:c>
      <x:c r="I1167" s="19" t="n">
        <x:v>48</x:v>
      </x:c>
      <x:c r="J1167" s="21" t="n">
        <x:v>10</x:v>
      </x:c>
      <x:c r="K1167" s="18" t="n">
        <x:f>'05 Cargo Register'!K271</x:f>
        <x:v>367.50000000000006</x:v>
      </x:c>
      <x:c r="L1167" s="18" t="n">
        <x:f>'05 Cargo Register'!N271</x:f>
        <x:v>58</x:v>
      </x:c>
      <x:c r="M1167" s="18" t="n">
        <x:f>'05 Cargo Register'!O271</x:f>
        <x:v>2958</x:v>
      </x:c>
      <x:c r="N1167" s="18" t="n">
        <x:f>J1167*K1167</x:f>
        <x:v>3675.0000000000005</x:v>
      </x:c>
      <x:c r="O1167" s="18" t="n">
        <x:f>J1167*L1167</x:f>
        <x:v>580</x:v>
      </x:c>
      <x:c r="P1167" s="18" t="n">
        <x:f>J1167*M1167</x:f>
        <x:v>29580</x:v>
      </x:c>
      <x:c r="Q1167" s="22" t="n">
        <x:f>'01 Controls'!$E$24*'02 Cargo Classes'!$M$14</x:f>
        <x:v>0.1</x:v>
      </x:c>
      <x:c r="R1167" s="22" t="n">
        <x:f>'01 Controls'!$F$24*'02 Cargo Classes'!$N$14</x:f>
        <x:v>0.27999999999999997</x:v>
      </x:c>
      <x:c r="S1167" s="22" t="n">
        <x:f>'01 Controls'!$G$24*'02 Cargo Classes'!$O$14</x:f>
        <x:v>0.5</x:v>
      </x:c>
      <x:c r="T1167" s="22" t="n">
        <x:f>'01 Controls'!$H$24*'02 Cargo Classes'!$P$14</x:f>
        <x:v>0.025</x:v>
      </x:c>
      <x:c r="U1167" s="22" t="n">
        <x:f>SUM(Q1167:T1167)</x:f>
        <x:v>0.905</x:v>
      </x:c>
      <x:c r="V1167" s="18" t="n">
        <x:f>IF(U1167=0,0,N1167*Q1167/U1167)</x:f>
        <x:v>406.0773480662984</x:v>
      </x:c>
      <x:c r="W1167" s="18" t="n">
        <x:f>IF(U1167=0,0,P1167*Q1167/U1167)</x:f>
        <x:v>3268.5082872928174</x:v>
      </x:c>
      <x:c r="X1167" s="18" t="n">
        <x:f>MAX(V1167,W1167*'01 Controls'!$E$12)</x:f>
        <x:v>817.1270718232043</x:v>
      </x:c>
      <x:c r="Y1167" s="18" t="n">
        <x:f>IF(U1167=0,0,N1167*R1167/U1167)</x:f>
        <x:v>1137.0165745856352</x:v>
      </x:c>
      <x:c r="Z1167" s="18" t="n">
        <x:f>IF(U1167=0,0,P1167*R1167/U1167)</x:f>
        <x:v>9151.823204419888</x:v>
      </x:c>
      <x:c r="AA1167" s="18" t="n">
        <x:f>MAX(Y1167,Z1167*'01 Controls'!$E$13)</x:f>
        <x:v>1372.7734806629833</x:v>
      </x:c>
      <x:c r="AB1167" s="18" t="n">
        <x:f>IF(U1167=0,0,N1167*S1167/U1167)</x:f>
        <x:v>2030.3867403314919</x:v>
      </x:c>
      <x:c r="AC1167" s="18" t="n">
        <x:f>IF(U1167=0,0,P1167*S1167/U1167)</x:f>
        <x:v>16342.541436464087</x:v>
      </x:c>
      <x:c r="AD1167" s="18" t="n">
        <x:f>MAX(AB1167,AC1167*'01 Controls'!$E$14)</x:f>
        <x:v>3268.508287292818</x:v>
      </x:c>
      <x:c r="AE1167" s="18" t="n">
        <x:f>IF(U1167=0,0,N1167*T1167/U1167)</x:f>
        <x:v>101.5193370165746</x:v>
      </x:c>
      <x:c r="AF1167" s="18" t="n">
        <x:f>IF(U1167=0,0,P1167*T1167/U1167)</x:f>
        <x:v>817.1270718232043</x:v>
      </x:c>
      <x:c r="AG1167" s="18" t="n">
        <x:f>MAX(AE1167,AF1167*'01 Controls'!$E$15)</x:f>
        <x:v>147.08287292817678</x:v>
      </x:c>
      <x:c r="AH1167" s="18" t="n">
        <x:f>SUM(V1167,Y1167,AB1167,AE1167)</x:f>
        <x:v>3675.0000000000005</x:v>
      </x:c>
      <x:c r="AI1167" s="18" t="n">
        <x:f>N1167-AH1167</x:f>
        <x:v>0</x:v>
      </x:c>
      <x:c r="AJ1167" s="18" t="n">
        <x:f>V1167*INDEX('07 Mode Capacity'!$P$6:$P$17,MATCH("AIR-"&amp;I1167,'07 Mode Capacity'!$C$6:$C$17,0))</x:f>
        <x:v>113.83796068653596</x:v>
      </x:c>
      <x:c r="AK1167" s="18" t="n">
        <x:f>Y1167*INDEX('07 Mode Capacity'!$P$6:$P$17,MATCH("OCEAN-"&amp;I1167,'07 Mode Capacity'!$C$6:$C$17,0))</x:f>
        <x:v>99.643903068814</x:v>
      </x:c>
      <x:c r="AL1167" s="18" t="n">
        <x:f>AB1167*INDEX('07 Mode Capacity'!$P$6:$P$17,MATCH("LAND-"&amp;I1167,'07 Mode Capacity'!$C$6:$C$17,0))</x:f>
        <x:v>247.80437594804454</x:v>
      </x:c>
      <x:c r="AM1167" s="18" t="n">
        <x:f>AE1167*INDEX('07 Mode Capacity'!$P$6:$P$17,MATCH("INLAND-"&amp;I1167,'07 Mode Capacity'!$C$6:$C$17,0))</x:f>
        <x:v>64.08249455459888</x:v>
      </x:c>
      <x:c r="AN1167" s="18" t="n">
        <x:f>SUM(AJ1167:AM1167)</x:f>
        <x:v>525.3687342579933</x:v>
      </x:c>
      <x:c r="AO1167" s="17" t="n">
        <x:f>IF(N1167=0,1,AN1167/N1167)</x:f>
        <x:v>0.14295747870965803</x:v>
      </x:c>
      <x:c r="AP1167" s="11" t="str">
        <x:f>IF(AO1167&gt;='01 Controls'!$E$16,"PASS","FAIL")</x:f>
        <x:v>FAIL</x:v>
      </x:c>
      <x:c r="AQ1167" s="11" t="str">
        <x:v>UNQUANTIFIED</x:v>
      </x:c>
      <x:c r="AR1167" s="11" t="str">
        <x:v>Position-class planning record; serial item and receiver open</x:v>
      </x:c>
      <x:c r="AS1167" s="26"/>
      <x:c r="AT1167" s="26"/>
    </x:row>
    <x:row r="1168">
      <x:c r="C1168" s="11" t="str">
        <x:v>C3-C-PSG-APL-45</x:v>
      </x:c>
      <x:c r="D1168" s="11" t="str">
        <x:v>C3</x:v>
      </x:c>
      <x:c r="E1168" s="11" t="str">
        <x:v>Cascadia earthquake</x:v>
      </x:c>
      <x:c r="F1168" s="11" t="str">
        <x:v>C-PSG</x:v>
      </x:c>
      <x:c r="G1168" s="11" t="str">
        <x:v>Population support group</x:v>
      </x:c>
      <x:c r="H1168" s="11" t="str">
        <x:v>APL-45</x:v>
      </x:c>
      <x:c r="I1168" s="19" t="n">
        <x:v>24</x:v>
      </x:c>
      <x:c r="J1168" s="21" t="n">
        <x:v>16</x:v>
      </x:c>
      <x:c r="K1168" s="18" t="n">
        <x:f>'05 Cargo Register'!K272</x:f>
        <x:v>175.5</x:v>
      </x:c>
      <x:c r="L1168" s="18" t="n">
        <x:f>'05 Cargo Register'!N272</x:f>
        <x:v>46</x:v>
      </x:c>
      <x:c r="M1168" s="18" t="n">
        <x:f>'05 Cargo Register'!O272</x:f>
        <x:v>345</x:v>
      </x:c>
      <x:c r="N1168" s="18" t="n">
        <x:f>J1168*K1168</x:f>
        <x:v>2808</x:v>
      </x:c>
      <x:c r="O1168" s="18" t="n">
        <x:f>J1168*L1168</x:f>
        <x:v>736</x:v>
      </x:c>
      <x:c r="P1168" s="18" t="n">
        <x:f>J1168*M1168</x:f>
        <x:v>5520</x:v>
      </x:c>
      <x:c r="Q1168" s="22" t="n">
        <x:f>'01 Controls'!$E$24*'02 Cargo Classes'!$M$6</x:f>
        <x:v>0.30000000000000004</x:v>
      </x:c>
      <x:c r="R1168" s="22" t="n">
        <x:f>'01 Controls'!$F$24*'02 Cargo Classes'!$N$6</x:f>
        <x:v>0.13999999999999999</x:v>
      </x:c>
      <x:c r="S1168" s="22" t="n">
        <x:f>'01 Controls'!$G$24*'02 Cargo Classes'!$O$6</x:f>
        <x:v>0.5</x:v>
      </x:c>
      <x:c r="T1168" s="22" t="n">
        <x:f>'01 Controls'!$H$24*'02 Cargo Classes'!$P$6</x:f>
        <x:v>0.015</x:v>
      </x:c>
      <x:c r="U1168" s="22" t="n">
        <x:f>SUM(Q1168:T1168)</x:f>
        <x:v>0.9550000000000001</x:v>
      </x:c>
      <x:c r="V1168" s="18" t="n">
        <x:f>IF(U1168=0,0,N1168*Q1168/U1168)</x:f>
        <x:v>882.0942408376964</x:v>
      </x:c>
      <x:c r="W1168" s="18" t="n">
        <x:f>IF(U1168=0,0,P1168*Q1168/U1168)</x:f>
        <x:v>1734.0314136125655</x:v>
      </x:c>
      <x:c r="X1168" s="18" t="n">
        <x:f>MAX(V1168,W1168*'01 Controls'!$E$12)</x:f>
        <x:v>882.0942408376964</x:v>
      </x:c>
      <x:c r="Y1168" s="18" t="n">
        <x:f>IF(U1168=0,0,N1168*R1168/U1168)</x:f>
        <x:v>411.64397905759154</x:v>
      </x:c>
      <x:c r="Z1168" s="18" t="n">
        <x:f>IF(U1168=0,0,P1168*R1168/U1168)</x:f>
        <x:v>809.2146596858638</x:v>
      </x:c>
      <x:c r="AA1168" s="18" t="n">
        <x:f>MAX(Y1168,Z1168*'01 Controls'!$E$13)</x:f>
        <x:v>411.64397905759154</x:v>
      </x:c>
      <x:c r="AB1168" s="18" t="n">
        <x:f>IF(U1168=0,0,N1168*S1168/U1168)</x:f>
        <x:v>1470.1570680628272</x:v>
      </x:c>
      <x:c r="AC1168" s="18" t="n">
        <x:f>IF(U1168=0,0,P1168*S1168/U1168)</x:f>
        <x:v>2890.052356020942</x:v>
      </x:c>
      <x:c r="AD1168" s="18" t="n">
        <x:f>MAX(AB1168,AC1168*'01 Controls'!$E$14)</x:f>
        <x:v>1470.1570680628272</x:v>
      </x:c>
      <x:c r="AE1168" s="18" t="n">
        <x:f>IF(U1168=0,0,N1168*T1168/U1168)</x:f>
        <x:v>44.10471204188481</x:v>
      </x:c>
      <x:c r="AF1168" s="18" t="n">
        <x:f>IF(U1168=0,0,P1168*T1168/U1168)</x:f>
        <x:v>86.70157068062827</x:v>
      </x:c>
      <x:c r="AG1168" s="18" t="n">
        <x:f>MAX(AE1168,AF1168*'01 Controls'!$E$15)</x:f>
        <x:v>44.10471204188481</x:v>
      </x:c>
      <x:c r="AH1168" s="18" t="n">
        <x:f>SUM(V1168,Y1168,AB1168,AE1168)</x:f>
        <x:v>2807.9999999999995</x:v>
      </x:c>
      <x:c r="AI1168" s="18" t="n">
        <x:f>N1168-AH1168</x:f>
        <x:v>4.547473508864641e-13</x:v>
      </x:c>
      <x:c r="AJ1168" s="18" t="n">
        <x:f>V1168*INDEX('07 Mode Capacity'!$P$6:$P$17,MATCH("AIR-"&amp;I1168,'07 Mode Capacity'!$C$6:$C$17,0))</x:f>
        <x:v>178.98933062561642</x:v>
      </x:c>
      <x:c r="AK1168" s="18" t="n">
        <x:f>Y1168*INDEX('07 Mode Capacity'!$P$6:$P$17,MATCH("OCEAN-"&amp;I1168,'07 Mode Capacity'!$C$6:$C$17,0))</x:f>
        <x:v>61.78325337671334</x:v>
      </x:c>
      <x:c r="AL1168" s="18" t="n">
        <x:f>AB1168*INDEX('07 Mode Capacity'!$P$6:$P$17,MATCH("LAND-"&amp;I1168,'07 Mode Capacity'!$C$6:$C$17,0))</x:f>
        <x:v>562.3364373260249</x:v>
      </x:c>
      <x:c r="AM1168" s="18" t="n">
        <x:f>AE1168*INDEX('07 Mode Capacity'!$P$6:$P$17,MATCH("INLAND-"&amp;I1168,'07 Mode Capacity'!$C$6:$C$17,0))</x:f>
        <x:v>44.10471204188481</x:v>
      </x:c>
      <x:c r="AN1168" s="18" t="n">
        <x:f>SUM(AJ1168:AM1168)</x:f>
        <x:v>847.2137333702394</x:v>
      </x:c>
      <x:c r="AO1168" s="17" t="n">
        <x:f>IF(N1168=0,1,AN1168/N1168)</x:f>
        <x:v>0.30171429251076903</x:v>
      </x:c>
      <x:c r="AP1168" s="11" t="str">
        <x:f>IF(AO1168&gt;='01 Controls'!$E$16,"PASS","FAIL")</x:f>
        <x:v>FAIL</x:v>
      </x:c>
      <x:c r="AQ1168" s="11" t="str">
        <x:v>UNQUANTIFIED</x:v>
      </x:c>
      <x:c r="AR1168" s="11" t="str">
        <x:v>Position-class planning record; serial item and receiver open</x:v>
      </x:c>
      <x:c r="AS1168" s="26"/>
      <x:c r="AT1168" s="26"/>
    </x:row>
    <x:row r="1169">
      <x:c r="C1169" s="11" t="str">
        <x:v>C3-C-PSG-ISO-18</x:v>
      </x:c>
      <x:c r="D1169" s="11" t="str">
        <x:v>C3</x:v>
      </x:c>
      <x:c r="E1169" s="11" t="str">
        <x:v>Cascadia earthquake</x:v>
      </x:c>
      <x:c r="F1169" s="11" t="str">
        <x:v>C-PSG</x:v>
      </x:c>
      <x:c r="G1169" s="11" t="str">
        <x:v>Population support group</x:v>
      </x:c>
      <x:c r="H1169" s="11" t="str">
        <x:v>ISO-18</x:v>
      </x:c>
      <x:c r="I1169" s="19" t="n">
        <x:v>48</x:v>
      </x:c>
      <x:c r="J1169" s="21" t="n">
        <x:v>16</x:v>
      </x:c>
      <x:c r="K1169" s="18" t="n">
        <x:f>'05 Cargo Register'!K273</x:f>
        <x:v>438.75</x:v>
      </x:c>
      <x:c r="L1169" s="18" t="n">
        <x:f>'05 Cargo Register'!N273</x:f>
        <x:v>29</x:v>
      </x:c>
      <x:c r="M1169" s="18" t="n">
        <x:f>'05 Cargo Register'!O273</x:f>
        <x:v>765.6</x:v>
      </x:c>
      <x:c r="N1169" s="18" t="n">
        <x:f>J1169*K1169</x:f>
        <x:v>7020</x:v>
      </x:c>
      <x:c r="O1169" s="18" t="n">
        <x:f>J1169*L1169</x:f>
        <x:v>464</x:v>
      </x:c>
      <x:c r="P1169" s="18" t="n">
        <x:f>J1169*M1169</x:f>
        <x:v>12249.6</x:v>
      </x:c>
      <x:c r="Q1169" s="22" t="n">
        <x:f>'01 Controls'!$E$24*'02 Cargo Classes'!$M$7</x:f>
        <x:v>0.020000000000000004</x:v>
      </x:c>
      <x:c r="R1169" s="22" t="n">
        <x:f>'01 Controls'!$F$24*'02 Cargo Classes'!$N$7</x:f>
        <x:v>0.35</x:v>
      </x:c>
      <x:c r="S1169" s="22" t="n">
        <x:f>'01 Controls'!$G$24*'02 Cargo Classes'!$O$7</x:f>
        <x:v>0.6</x:v>
      </x:c>
      <x:c r="T1169" s="22" t="n">
        <x:f>'01 Controls'!$H$24*'02 Cargo Classes'!$P$7</x:f>
        <x:v>0.04000000000000001</x:v>
      </x:c>
      <x:c r="U1169" s="22" t="n">
        <x:f>SUM(Q1169:T1169)</x:f>
        <x:v>1.01</x:v>
      </x:c>
      <x:c r="V1169" s="18" t="n">
        <x:f>IF(U1169=0,0,N1169*Q1169/U1169)</x:f>
        <x:v>139.00990099009906</x:v>
      </x:c>
      <x:c r="W1169" s="18" t="n">
        <x:f>IF(U1169=0,0,P1169*Q1169/U1169)</x:f>
        <x:v>242.5663366336634</x:v>
      </x:c>
      <x:c r="X1169" s="18" t="n">
        <x:f>MAX(V1169,W1169*'01 Controls'!$E$12)</x:f>
        <x:v>139.00990099009906</x:v>
      </x:c>
      <x:c r="Y1169" s="18" t="n">
        <x:f>IF(U1169=0,0,N1169*R1169/U1169)</x:f>
        <x:v>2432.6732673267325</x:v>
      </x:c>
      <x:c r="Z1169" s="18" t="n">
        <x:f>IF(U1169=0,0,P1169*R1169/U1169)</x:f>
        <x:v>4244.910891089108</x:v>
      </x:c>
      <x:c r="AA1169" s="18" t="n">
        <x:f>MAX(Y1169,Z1169*'01 Controls'!$E$13)</x:f>
        <x:v>2432.6732673267325</x:v>
      </x:c>
      <x:c r="AB1169" s="18" t="n">
        <x:f>IF(U1169=0,0,N1169*S1169/U1169)</x:f>
        <x:v>4170.297029702971</x:v>
      </x:c>
      <x:c r="AC1169" s="18" t="n">
        <x:f>IF(U1169=0,0,P1169*S1169/U1169)</x:f>
        <x:v>7276.990099009901</x:v>
      </x:c>
      <x:c r="AD1169" s="18" t="n">
        <x:f>MAX(AB1169,AC1169*'01 Controls'!$E$14)</x:f>
        <x:v>4170.297029702971</x:v>
      </x:c>
      <x:c r="AE1169" s="18" t="n">
        <x:f>IF(U1169=0,0,N1169*T1169/U1169)</x:f>
        <x:v>278.0198019801981</x:v>
      </x:c>
      <x:c r="AF1169" s="18" t="n">
        <x:f>IF(U1169=0,0,P1169*T1169/U1169)</x:f>
        <x:v>485.1326732673268</x:v>
      </x:c>
      <x:c r="AG1169" s="18" t="n">
        <x:f>MAX(AE1169,AF1169*'01 Controls'!$E$15)</x:f>
        <x:v>278.0198019801981</x:v>
      </x:c>
      <x:c r="AH1169" s="18" t="n">
        <x:f>SUM(V1169,Y1169,AB1169,AE1169)</x:f>
        <x:v>7020.000000000001</x:v>
      </x:c>
      <x:c r="AI1169" s="18" t="n">
        <x:f>N1169-AH1169</x:f>
        <x:v>-9.094947017729282e-13</x:v>
      </x:c>
      <x:c r="AJ1169" s="18" t="n">
        <x:f>V1169*INDEX('07 Mode Capacity'!$P$6:$P$17,MATCH("AIR-"&amp;I1169,'07 Mode Capacity'!$C$6:$C$17,0))</x:f>
        <x:v>38.96943210278881</x:v>
      </x:c>
      <x:c r="AK1169" s="18" t="n">
        <x:f>Y1169*INDEX('07 Mode Capacity'!$P$6:$P$17,MATCH("OCEAN-"&amp;I1169,'07 Mode Capacity'!$C$6:$C$17,0))</x:f>
        <x:v>213.19043597578036</x:v>
      </x:c>
      <x:c r="AL1169" s="18" t="n">
        <x:f>AB1169*INDEX('07 Mode Capacity'!$P$6:$P$17,MATCH("LAND-"&amp;I1169,'07 Mode Capacity'!$C$6:$C$17,0))</x:f>
        <x:v>508.97586771809154</x:v>
      </x:c>
      <x:c r="AM1169" s="18" t="n">
        <x:f>AE1169*INDEX('07 Mode Capacity'!$P$6:$P$17,MATCH("INLAND-"&amp;I1169,'07 Mode Capacity'!$C$6:$C$17,0))</x:f>
        <x:v>175.49565403050192</x:v>
      </x:c>
      <x:c r="AN1169" s="18" t="n">
        <x:f>SUM(AJ1169:AM1169)</x:f>
        <x:v>936.6313898271626</x:v>
      </x:c>
      <x:c r="AO1169" s="17" t="n">
        <x:f>IF(N1169=0,1,AN1169/N1169)</x:f>
        <x:v>0.1334232749041542</x:v>
      </x:c>
      <x:c r="AP1169" s="11" t="str">
        <x:f>IF(AO1169&gt;='01 Controls'!$E$16,"PASS","FAIL")</x:f>
        <x:v>FAIL</x:v>
      </x:c>
      <x:c r="AQ1169" s="11" t="str">
        <x:v>UNQUANTIFIED</x:v>
      </x:c>
      <x:c r="AR1169" s="11" t="str">
        <x:v>Position-class planning record; serial item and receiver open</x:v>
      </x:c>
      <x:c r="AS1169" s="26"/>
      <x:c r="AT1169" s="26"/>
    </x:row>
    <x:row r="1170">
      <x:c r="C1170" s="11" t="str">
        <x:v>C3-C-PSG-COL-12</x:v>
      </x:c>
      <x:c r="D1170" s="11" t="str">
        <x:v>C3</x:v>
      </x:c>
      <x:c r="E1170" s="11" t="str">
        <x:v>Cascadia earthquake</x:v>
      </x:c>
      <x:c r="F1170" s="11" t="str">
        <x:v>C-PSG</x:v>
      </x:c>
      <x:c r="G1170" s="11" t="str">
        <x:v>Population support group</x:v>
      </x:c>
      <x:c r="H1170" s="11" t="str">
        <x:v>COL-12</x:v>
      </x:c>
      <x:c r="I1170" s="19" t="n">
        <x:v>24</x:v>
      </x:c>
      <x:c r="J1170" s="21" t="n">
        <x:v>16</x:v>
      </x:c>
      <x:c r="K1170" s="18" t="n">
        <x:f>'05 Cargo Register'!K274</x:f>
        <x:v>175.5</x:v>
      </x:c>
      <x:c r="L1170" s="18" t="n">
        <x:f>'05 Cargo Register'!N274</x:f>
        <x:v>19</x:v>
      </x:c>
      <x:c r="M1170" s="18" t="n">
        <x:f>'05 Cargo Register'!O274</x:f>
        <x:v>501.6</x:v>
      </x:c>
      <x:c r="N1170" s="18" t="n">
        <x:f>J1170*K1170</x:f>
        <x:v>2808</x:v>
      </x:c>
      <x:c r="O1170" s="18" t="n">
        <x:f>J1170*L1170</x:f>
        <x:v>304</x:v>
      </x:c>
      <x:c r="P1170" s="18" t="n">
        <x:f>J1170*M1170</x:f>
        <x:v>8025.6</x:v>
      </x:c>
      <x:c r="Q1170" s="22" t="n">
        <x:f>'01 Controls'!$E$24*'02 Cargo Classes'!$M$8</x:f>
        <x:v>0.2</x:v>
      </x:c>
      <x:c r="R1170" s="22" t="n">
        <x:f>'01 Controls'!$F$24*'02 Cargo Classes'!$N$8</x:f>
        <x:v>0.24499999999999997</x:v>
      </x:c>
      <x:c r="S1170" s="22" t="n">
        <x:f>'01 Controls'!$G$24*'02 Cargo Classes'!$O$8</x:f>
        <x:v>0.6</x:v>
      </x:c>
      <x:c r="T1170" s="22" t="n">
        <x:f>'01 Controls'!$H$24*'02 Cargo Classes'!$P$8</x:f>
        <x:v>0.010000000000000002</x:v>
      </x:c>
      <x:c r="U1170" s="22" t="n">
        <x:f>SUM(Q1170:T1170)</x:f>
        <x:v>1.055</x:v>
      </x:c>
      <x:c r="V1170" s="18" t="n">
        <x:f>IF(U1170=0,0,N1170*Q1170/U1170)</x:f>
        <x:v>532.3222748815166</x:v>
      </x:c>
      <x:c r="W1170" s="18" t="n">
        <x:f>IF(U1170=0,0,P1170*Q1170/U1170)</x:f>
        <x:v>1521.440758293839</x:v>
      </x:c>
      <x:c r="X1170" s="18" t="n">
        <x:f>MAX(V1170,W1170*'01 Controls'!$E$12)</x:f>
        <x:v>532.3222748815166</x:v>
      </x:c>
      <x:c r="Y1170" s="18" t="n">
        <x:f>IF(U1170=0,0,N1170*R1170/U1170)</x:f>
        <x:v>652.0947867298578</x:v>
      </x:c>
      <x:c r="Z1170" s="18" t="n">
        <x:f>IF(U1170=0,0,P1170*R1170/U1170)</x:f>
        <x:v>1863.7649289099527</x:v>
      </x:c>
      <x:c r="AA1170" s="18" t="n">
        <x:f>MAX(Y1170,Z1170*'01 Controls'!$E$13)</x:f>
        <x:v>652.0947867298578</x:v>
      </x:c>
      <x:c r="AB1170" s="18" t="n">
        <x:f>IF(U1170=0,0,N1170*S1170/U1170)</x:f>
        <x:v>1596.96682464455</x:v>
      </x:c>
      <x:c r="AC1170" s="18" t="n">
        <x:f>IF(U1170=0,0,P1170*S1170/U1170)</x:f>
        <x:v>4564.322274881517</x:v>
      </x:c>
      <x:c r="AD1170" s="18" t="n">
        <x:f>MAX(AB1170,AC1170*'01 Controls'!$E$14)</x:f>
        <x:v>1596.96682464455</x:v>
      </x:c>
      <x:c r="AE1170" s="18" t="n">
        <x:f>IF(U1170=0,0,N1170*T1170/U1170)</x:f>
        <x:v>26.616113744075836</x:v>
      </x:c>
      <x:c r="AF1170" s="18" t="n">
        <x:f>IF(U1170=0,0,P1170*T1170/U1170)</x:f>
        <x:v>76.07203791469196</x:v>
      </x:c>
      <x:c r="AG1170" s="18" t="n">
        <x:f>MAX(AE1170,AF1170*'01 Controls'!$E$15)</x:f>
        <x:v>26.616113744075836</x:v>
      </x:c>
      <x:c r="AH1170" s="18" t="n">
        <x:f>SUM(V1170,Y1170,AB1170,AE1170)</x:f>
        <x:v>2808</x:v>
      </x:c>
      <x:c r="AI1170" s="18" t="n">
        <x:f>N1170-AH1170</x:f>
        <x:v>0</x:v>
      </x:c>
      <x:c r="AJ1170" s="18" t="n">
        <x:f>V1170*INDEX('07 Mode Capacity'!$P$6:$P$17,MATCH("AIR-"&amp;I1170,'07 Mode Capacity'!$C$6:$C$17,0))</x:f>
        <x:v>108.0156781974494</x:v>
      </x:c>
      <x:c r="AK1170" s="18" t="n">
        <x:f>Y1170*INDEX('07 Mode Capacity'!$P$6:$P$17,MATCH("OCEAN-"&amp;I1170,'07 Mode Capacity'!$C$6:$C$17,0))</x:f>
        <x:v>97.87228645102577</x:v>
      </x:c>
      <x:c r="AL1170" s="18" t="n">
        <x:f>AB1170*INDEX('07 Mode Capacity'!$P$6:$P$17,MATCH("LAND-"&amp;I1170,'07 Mode Capacity'!$C$6:$C$17,0))</x:f>
        <x:v>610.841286422393</x:v>
      </x:c>
      <x:c r="AM1170" s="18" t="n">
        <x:f>AE1170*INDEX('07 Mode Capacity'!$P$6:$P$17,MATCH("INLAND-"&amp;I1170,'07 Mode Capacity'!$C$6:$C$17,0))</x:f>
        <x:v>26.616113744075836</x:v>
      </x:c>
      <x:c r="AN1170" s="18" t="n">
        <x:f>SUM(AJ1170:AM1170)</x:f>
        <x:v>843.345364814944</x:v>
      </x:c>
      <x:c r="AO1170" s="17" t="n">
        <x:f>IF(N1170=0,1,AN1170/N1170)</x:f>
        <x:v>0.30033666838139034</x:v>
      </x:c>
      <x:c r="AP1170" s="11" t="str">
        <x:f>IF(AO1170&gt;='01 Controls'!$E$16,"PASS","FAIL")</x:f>
        <x:v>FAIL</x:v>
      </x:c>
      <x:c r="AQ1170" s="11" t="str">
        <x:v>UNQUANTIFIED</x:v>
      </x:c>
      <x:c r="AR1170" s="11" t="str">
        <x:v>Position-class planning record; serial item and receiver open</x:v>
      </x:c>
      <x:c r="AS1170" s="26"/>
      <x:c r="AT1170" s="26"/>
    </x:row>
    <x:row r="1171">
      <x:c r="C1171" s="11" t="str">
        <x:v>C3-C-PSG-BAT-22</x:v>
      </x:c>
      <x:c r="D1171" s="11" t="str">
        <x:v>C3</x:v>
      </x:c>
      <x:c r="E1171" s="11" t="str">
        <x:v>Cascadia earthquake</x:v>
      </x:c>
      <x:c r="F1171" s="11" t="str">
        <x:v>C-PSG</x:v>
      </x:c>
      <x:c r="G1171" s="11" t="str">
        <x:v>Population support group</x:v>
      </x:c>
      <x:c r="H1171" s="11" t="str">
        <x:v>BAT-22</x:v>
      </x:c>
      <x:c r="I1171" s="19" t="n">
        <x:v>48</x:v>
      </x:c>
      <x:c r="J1171" s="21" t="n">
        <x:v>16</x:v>
      </x:c>
      <x:c r="K1171" s="18" t="n">
        <x:f>'05 Cargo Register'!K275</x:f>
        <x:v>131.625</x:v>
      </x:c>
      <x:c r="L1171" s="18" t="n">
        <x:f>'05 Cargo Register'!N275</x:f>
        <x:v>8</x:v>
      </x:c>
      <x:c r="M1171" s="18" t="n">
        <x:f>'05 Cargo Register'!O275</x:f>
        <x:v>211.20000000000002</x:v>
      </x:c>
      <x:c r="N1171" s="18" t="n">
        <x:f>J1171*K1171</x:f>
        <x:v>2106</x:v>
      </x:c>
      <x:c r="O1171" s="18" t="n">
        <x:f>J1171*L1171</x:f>
        <x:v>128</x:v>
      </x:c>
      <x:c r="P1171" s="18" t="n">
        <x:f>J1171*M1171</x:f>
        <x:v>3379.2000000000003</x:v>
      </x:c>
      <x:c r="Q1171" s="22" t="n">
        <x:f>'01 Controls'!$E$24*'02 Cargo Classes'!$M$9</x:f>
        <x:v>0</x:v>
      </x:c>
      <x:c r="R1171" s="22" t="n">
        <x:f>'01 Controls'!$F$24*'02 Cargo Classes'!$N$9</x:f>
        <x:v>0.35</x:v>
      </x:c>
      <x:c r="S1171" s="22" t="n">
        <x:f>'01 Controls'!$G$24*'02 Cargo Classes'!$O$9</x:f>
        <x:v>0.5</x:v>
      </x:c>
      <x:c r="T1171" s="22" t="n">
        <x:f>'01 Controls'!$H$24*'02 Cargo Classes'!$P$9</x:f>
        <x:v>0.025</x:v>
      </x:c>
      <x:c r="U1171" s="22" t="n">
        <x:f>SUM(Q1171:T1171)</x:f>
        <x:v>0.875</x:v>
      </x:c>
      <x:c r="V1171" s="18" t="n">
        <x:f>IF(U1171=0,0,N1171*Q1171/U1171)</x:f>
        <x:v>0</x:v>
      </x:c>
      <x:c r="W1171" s="18" t="n">
        <x:f>IF(U1171=0,0,P1171*Q1171/U1171)</x:f>
        <x:v>0</x:v>
      </x:c>
      <x:c r="X1171" s="18" t="n">
        <x:f>MAX(V1171,W1171*'01 Controls'!$E$12)</x:f>
        <x:v>0</x:v>
      </x:c>
      <x:c r="Y1171" s="18" t="n">
        <x:f>IF(U1171=0,0,N1171*R1171/U1171)</x:f>
        <x:v>842.3999999999999</x:v>
      </x:c>
      <x:c r="Z1171" s="18" t="n">
        <x:f>IF(U1171=0,0,P1171*R1171/U1171)</x:f>
        <x:v>1351.68</x:v>
      </x:c>
      <x:c r="AA1171" s="18" t="n">
        <x:f>MAX(Y1171,Z1171*'01 Controls'!$E$13)</x:f>
        <x:v>842.3999999999999</x:v>
      </x:c>
      <x:c r="AB1171" s="18" t="n">
        <x:f>IF(U1171=0,0,N1171*S1171/U1171)</x:f>
        <x:v>1203.4285714285713</x:v>
      </x:c>
      <x:c r="AC1171" s="18" t="n">
        <x:f>IF(U1171=0,0,P1171*S1171/U1171)</x:f>
        <x:v>1930.9714285714288</x:v>
      </x:c>
      <x:c r="AD1171" s="18" t="n">
        <x:f>MAX(AB1171,AC1171*'01 Controls'!$E$14)</x:f>
        <x:v>1203.4285714285713</x:v>
      </x:c>
      <x:c r="AE1171" s="18" t="n">
        <x:f>IF(U1171=0,0,N1171*T1171/U1171)</x:f>
        <x:v>60.17142857142858</x:v>
      </x:c>
      <x:c r="AF1171" s="18" t="n">
        <x:f>IF(U1171=0,0,P1171*T1171/U1171)</x:f>
        <x:v>96.54857142857145</x:v>
      </x:c>
      <x:c r="AG1171" s="18" t="n">
        <x:f>MAX(AE1171,AF1171*'01 Controls'!$E$15)</x:f>
        <x:v>60.17142857142858</x:v>
      </x:c>
      <x:c r="AH1171" s="18" t="n">
        <x:f>SUM(V1171,Y1171,AB1171,AE1171)</x:f>
        <x:v>2106</x:v>
      </x:c>
      <x:c r="AI1171" s="18" t="n">
        <x:f>N1171-AH1171</x:f>
        <x:v>0</x:v>
      </x:c>
      <x:c r="AJ1171" s="18" t="n">
        <x:f>V1171*INDEX('07 Mode Capacity'!$P$6:$P$17,MATCH("AIR-"&amp;I1171,'07 Mode Capacity'!$C$6:$C$17,0))</x:f>
        <x:v>0</x:v>
      </x:c>
      <x:c r="AK1171" s="18" t="n">
        <x:f>Y1171*INDEX('07 Mode Capacity'!$P$6:$P$17,MATCH("OCEAN-"&amp;I1171,'07 Mode Capacity'!$C$6:$C$17,0))</x:f>
        <x:v>73.82480240075594</x:v>
      </x:c>
      <x:c r="AL1171" s="18" t="n">
        <x:f>AB1171*INDEX('07 Mode Capacity'!$P$6:$P$17,MATCH("LAND-"&amp;I1171,'07 Mode Capacity'!$C$6:$C$17,0))</x:f>
        <x:v>146.8758932557921</x:v>
      </x:c>
      <x:c r="AM1171" s="18" t="n">
        <x:f>AE1171*INDEX('07 Mode Capacity'!$P$6:$P$17,MATCH("INLAND-"&amp;I1171,'07 Mode Capacity'!$C$6:$C$17,0))</x:f>
        <x:v>37.98227369374434</x:v>
      </x:c>
      <x:c r="AN1171" s="18" t="n">
        <x:f>SUM(AJ1171:AM1171)</x:f>
        <x:v>258.6829693502924</x:v>
      </x:c>
      <x:c r="AO1171" s="17" t="n">
        <x:f>IF(N1171=0,1,AN1171/N1171)</x:f>
        <x:v>0.12283141944458328</x:v>
      </x:c>
      <x:c r="AP1171" s="11" t="str">
        <x:f>IF(AO1171&gt;='01 Controls'!$E$16,"PASS","FAIL")</x:f>
        <x:v>FAIL</x:v>
      </x:c>
      <x:c r="AQ1171" s="11" t="str">
        <x:v>UNQUANTIFIED</x:v>
      </x:c>
      <x:c r="AR1171" s="11" t="str">
        <x:v>Position-class planning record; serial item and receiver open</x:v>
      </x:c>
      <x:c r="AS1171" s="26"/>
      <x:c r="AT1171" s="26"/>
    </x:row>
    <x:row r="1172">
      <x:c r="C1172" s="11" t="str">
        <x:v>C3-C-PSG-TNK-20</x:v>
      </x:c>
      <x:c r="D1172" s="11" t="str">
        <x:v>C3</x:v>
      </x:c>
      <x:c r="E1172" s="11" t="str">
        <x:v>Cascadia earthquake</x:v>
      </x:c>
      <x:c r="F1172" s="11" t="str">
        <x:v>C-PSG</x:v>
      </x:c>
      <x:c r="G1172" s="11" t="str">
        <x:v>Population support group</x:v>
      </x:c>
      <x:c r="H1172" s="11" t="str">
        <x:v>TNK-20</x:v>
      </x:c>
      <x:c r="I1172" s="19" t="n">
        <x:v>48</x:v>
      </x:c>
      <x:c r="J1172" s="21" t="n">
        <x:v>16</x:v>
      </x:c>
      <x:c r="K1172" s="18" t="n">
        <x:f>'05 Cargo Register'!K276</x:f>
        <x:v>175.5</x:v>
      </x:c>
      <x:c r="L1172" s="18" t="n">
        <x:f>'05 Cargo Register'!N276</x:f>
        <x:v>11</x:v>
      </x:c>
      <x:c r="M1172" s="18" t="n">
        <x:f>'05 Cargo Register'!O276</x:f>
        <x:v>233.75</x:v>
      </x:c>
      <x:c r="N1172" s="18" t="n">
        <x:f>J1172*K1172</x:f>
        <x:v>2808</x:v>
      </x:c>
      <x:c r="O1172" s="18" t="n">
        <x:f>J1172*L1172</x:f>
        <x:v>176</x:v>
      </x:c>
      <x:c r="P1172" s="18" t="n">
        <x:f>J1172*M1172</x:f>
        <x:v>3740</x:v>
      </x:c>
      <x:c r="Q1172" s="22" t="n">
        <x:f>'01 Controls'!$E$24*'02 Cargo Classes'!$M$10</x:f>
        <x:v>0</x:v>
      </x:c>
      <x:c r="R1172" s="22" t="n">
        <x:f>'01 Controls'!$F$24*'02 Cargo Classes'!$N$10</x:f>
        <x:v>0.42</x:v>
      </x:c>
      <x:c r="S1172" s="22" t="n">
        <x:f>'01 Controls'!$G$24*'02 Cargo Classes'!$O$10</x:f>
        <x:v>0.5</x:v>
      </x:c>
      <x:c r="T1172" s="22" t="n">
        <x:f>'01 Controls'!$H$24*'02 Cargo Classes'!$P$10</x:f>
        <x:v>0.05</x:v>
      </x:c>
      <x:c r="U1172" s="22" t="n">
        <x:f>SUM(Q1172:T1172)</x:f>
        <x:v>0.97</x:v>
      </x:c>
      <x:c r="V1172" s="18" t="n">
        <x:f>IF(U1172=0,0,N1172*Q1172/U1172)</x:f>
        <x:v>0</x:v>
      </x:c>
      <x:c r="W1172" s="18" t="n">
        <x:f>IF(U1172=0,0,P1172*Q1172/U1172)</x:f>
        <x:v>0</x:v>
      </x:c>
      <x:c r="X1172" s="18" t="n">
        <x:f>MAX(V1172,W1172*'01 Controls'!$E$12)</x:f>
        <x:v>0</x:v>
      </x:c>
      <x:c r="Y1172" s="18" t="n">
        <x:f>IF(U1172=0,0,N1172*R1172/U1172)</x:f>
        <x:v>1215.8350515463917</x:v>
      </x:c>
      <x:c r="Z1172" s="18" t="n">
        <x:f>IF(U1172=0,0,P1172*R1172/U1172)</x:f>
        <x:v>1619.381443298969</x:v>
      </x:c>
      <x:c r="AA1172" s="18" t="n">
        <x:f>MAX(Y1172,Z1172*'01 Controls'!$E$13)</x:f>
        <x:v>1215.8350515463917</x:v>
      </x:c>
      <x:c r="AB1172" s="18" t="n">
        <x:f>IF(U1172=0,0,N1172*S1172/U1172)</x:f>
        <x:v>1447.4226804123712</x:v>
      </x:c>
      <x:c r="AC1172" s="18" t="n">
        <x:f>IF(U1172=0,0,P1172*S1172/U1172)</x:f>
        <x:v>1927.8350515463917</x:v>
      </x:c>
      <x:c r="AD1172" s="18" t="n">
        <x:f>MAX(AB1172,AC1172*'01 Controls'!$E$14)</x:f>
        <x:v>1447.4226804123712</x:v>
      </x:c>
      <x:c r="AE1172" s="18" t="n">
        <x:f>IF(U1172=0,0,N1172*T1172/U1172)</x:f>
        <x:v>144.7422680412371</x:v>
      </x:c>
      <x:c r="AF1172" s="18" t="n">
        <x:f>IF(U1172=0,0,P1172*T1172/U1172)</x:f>
        <x:v>192.7835051546392</x:v>
      </x:c>
      <x:c r="AG1172" s="18" t="n">
        <x:f>MAX(AE1172,AF1172*'01 Controls'!$E$15)</x:f>
        <x:v>144.7422680412371</x:v>
      </x:c>
      <x:c r="AH1172" s="18" t="n">
        <x:f>SUM(V1172,Y1172,AB1172,AE1172)</x:f>
        <x:v>2807.9999999999995</x:v>
      </x:c>
      <x:c r="AI1172" s="18" t="n">
        <x:f>N1172-AH1172</x:f>
        <x:v>4.547473508864641e-13</x:v>
      </x:c>
      <x:c r="AJ1172" s="18" t="n">
        <x:f>V1172*INDEX('07 Mode Capacity'!$P$6:$P$17,MATCH("AIR-"&amp;I1172,'07 Mode Capacity'!$C$6:$C$17,0))</x:f>
        <x:v>0</x:v>
      </x:c>
      <x:c r="AK1172" s="18" t="n">
        <x:f>Y1172*INDEX('07 Mode Capacity'!$P$6:$P$17,MATCH("OCEAN-"&amp;I1172,'07 Mode Capacity'!$C$6:$C$17,0))</x:f>
        <x:v>106.55126119696735</x:v>
      </x:c>
      <x:c r="AL1172" s="18" t="n">
        <x:f>AB1172*INDEX('07 Mode Capacity'!$P$6:$P$17,MATCH("LAND-"&amp;I1172,'07 Mode Capacity'!$C$6:$C$17,0))</x:f>
        <x:v>176.6548544313651</x:v>
      </x:c>
      <x:c r="AM1172" s="18" t="n">
        <x:f>AE1172*INDEX('07 Mode Capacity'!$P$6:$P$17,MATCH("INLAND-"&amp;I1172,'07 Mode Capacity'!$C$6:$C$17,0))</x:f>
        <x:v>91.36629410866334</x:v>
      </x:c>
      <x:c r="AN1172" s="18" t="n">
        <x:f>SUM(AJ1172:AM1172)</x:f>
        <x:v>374.5724097369958</x:v>
      </x:c>
      <x:c r="AO1172" s="17" t="n">
        <x:f>IF(N1172=0,1,AN1172/N1172)</x:f>
        <x:v>0.13339473281232042</x:v>
      </x:c>
      <x:c r="AP1172" s="11" t="str">
        <x:f>IF(AO1172&gt;='01 Controls'!$E$16,"PASS","FAIL")</x:f>
        <x:v>FAIL</x:v>
      </x:c>
      <x:c r="AQ1172" s="11" t="str">
        <x:v>UNQUANTIFIED</x:v>
      </x:c>
      <x:c r="AR1172" s="11" t="str">
        <x:v>Position-class planning record; serial item and receiver open</x:v>
      </x:c>
      <x:c r="AS1172" s="26"/>
      <x:c r="AT1172" s="26"/>
    </x:row>
    <x:row r="1173">
      <x:c r="C1173" s="11" t="str">
        <x:v>C3-C-PSG-ROL-30</x:v>
      </x:c>
      <x:c r="D1173" s="11" t="str">
        <x:v>C3</x:v>
      </x:c>
      <x:c r="E1173" s="11" t="str">
        <x:v>Cascadia earthquake</x:v>
      </x:c>
      <x:c r="F1173" s="11" t="str">
        <x:v>C-PSG</x:v>
      </x:c>
      <x:c r="G1173" s="11" t="str">
        <x:v>Population support group</x:v>
      </x:c>
      <x:c r="H1173" s="11" t="str">
        <x:v>ROL-30</x:v>
      </x:c>
      <x:c r="I1173" s="19" t="n">
        <x:v>48</x:v>
      </x:c>
      <x:c r="J1173" s="21" t="n">
        <x:v>16</x:v>
      </x:c>
      <x:c r="K1173" s="18" t="n">
        <x:f>'05 Cargo Register'!K277</x:f>
        <x:v>263.25</x:v>
      </x:c>
      <x:c r="L1173" s="18" t="n">
        <x:f>'05 Cargo Register'!N277</x:f>
        <x:v>11</x:v>
      </x:c>
      <x:c r="M1173" s="18" t="n">
        <x:f>'05 Cargo Register'!O277</x:f>
        <x:v>701.25</x:v>
      </x:c>
      <x:c r="N1173" s="18" t="n">
        <x:f>J1173*K1173</x:f>
        <x:v>4212</x:v>
      </x:c>
      <x:c r="O1173" s="18" t="n">
        <x:f>J1173*L1173</x:f>
        <x:v>176</x:v>
      </x:c>
      <x:c r="P1173" s="18" t="n">
        <x:f>J1173*M1173</x:f>
        <x:v>11220</x:v>
      </x:c>
      <x:c r="Q1173" s="22" t="n">
        <x:f>'01 Controls'!$E$24*'02 Cargo Classes'!$M$12</x:f>
        <x:v>0</x:v>
      </x:c>
      <x:c r="R1173" s="22" t="n">
        <x:f>'01 Controls'!$F$24*'02 Cargo Classes'!$N$12</x:f>
        <x:v>0.35</x:v>
      </x:c>
      <x:c r="S1173" s="22" t="n">
        <x:f>'01 Controls'!$G$24*'02 Cargo Classes'!$O$12</x:f>
        <x:v>0.75</x:v>
      </x:c>
      <x:c r="T1173" s="22" t="n">
        <x:f>'01 Controls'!$H$24*'02 Cargo Classes'!$P$12</x:f>
        <x:v>0.03</x:v>
      </x:c>
      <x:c r="U1173" s="22" t="n">
        <x:f>SUM(Q1173:T1173)</x:f>
        <x:v>1.1300000000000001</x:v>
      </x:c>
      <x:c r="V1173" s="18" t="n">
        <x:f>IF(U1173=0,0,N1173*Q1173/U1173)</x:f>
        <x:v>0</x:v>
      </x:c>
      <x:c r="W1173" s="18" t="n">
        <x:f>IF(U1173=0,0,P1173*Q1173/U1173)</x:f>
        <x:v>0</x:v>
      </x:c>
      <x:c r="X1173" s="18" t="n">
        <x:f>MAX(V1173,W1173*'01 Controls'!$E$12)</x:f>
        <x:v>0</x:v>
      </x:c>
      <x:c r="Y1173" s="18" t="n">
        <x:f>IF(U1173=0,0,N1173*R1173/U1173)</x:f>
        <x:v>1304.601769911504</x:v>
      </x:c>
      <x:c r="Z1173" s="18" t="n">
        <x:f>IF(U1173=0,0,P1173*R1173/U1173)</x:f>
        <x:v>3475.2212389380525</x:v>
      </x:c>
      <x:c r="AA1173" s="18" t="n">
        <x:f>MAX(Y1173,Z1173*'01 Controls'!$E$13)</x:f>
        <x:v>1304.601769911504</x:v>
      </x:c>
      <x:c r="AB1173" s="18" t="n">
        <x:f>IF(U1173=0,0,N1173*S1173/U1173)</x:f>
        <x:v>2795.575221238938</x:v>
      </x:c>
      <x:c r="AC1173" s="18" t="n">
        <x:f>IF(U1173=0,0,P1173*S1173/U1173)</x:f>
        <x:v>7446.9026548672555</x:v>
      </x:c>
      <x:c r="AD1173" s="18" t="n">
        <x:f>MAX(AB1173,AC1173*'01 Controls'!$E$14)</x:f>
        <x:v>2795.575221238938</x:v>
      </x:c>
      <x:c r="AE1173" s="18" t="n">
        <x:f>IF(U1173=0,0,N1173*T1173/U1173)</x:f>
        <x:v>111.82300884955751</x:v>
      </x:c>
      <x:c r="AF1173" s="18" t="n">
        <x:f>IF(U1173=0,0,P1173*T1173/U1173)</x:f>
        <x:v>297.8761061946902</x:v>
      </x:c>
      <x:c r="AG1173" s="18" t="n">
        <x:f>MAX(AE1173,AF1173*'01 Controls'!$E$15)</x:f>
        <x:v>111.82300884955751</x:v>
      </x:c>
      <x:c r="AH1173" s="18" t="n">
        <x:f>SUM(V1173,Y1173,AB1173,AE1173)</x:f>
        <x:v>4211.999999999999</x:v>
      </x:c>
      <x:c r="AI1173" s="18" t="n">
        <x:f>N1173-AH1173</x:f>
        <x:v>9.094947017729282e-13</x:v>
      </x:c>
      <x:c r="AJ1173" s="18" t="n">
        <x:f>V1173*INDEX('07 Mode Capacity'!$P$6:$P$17,MATCH("AIR-"&amp;I1173,'07 Mode Capacity'!$C$6:$C$17,0))</x:f>
        <x:v>0</x:v>
      </x:c>
      <x:c r="AK1173" s="18" t="n">
        <x:f>Y1173*INDEX('07 Mode Capacity'!$P$6:$P$17,MATCH("OCEAN-"&amp;I1173,'07 Mode Capacity'!$C$6:$C$17,0))</x:f>
        <x:v>114.33044619586096</x:v>
      </x:c>
      <x:c r="AL1173" s="18" t="n">
        <x:f>AB1173*INDEX('07 Mode Capacity'!$P$6:$P$17,MATCH("LAND-"&amp;I1173,'07 Mode Capacity'!$C$6:$C$17,0))</x:f>
        <x:v>341.19399981987107</x:v>
      </x:c>
      <x:c r="AM1173" s="18" t="n">
        <x:f>AE1173*INDEX('07 Mode Capacity'!$P$6:$P$17,MATCH("INLAND-"&amp;I1173,'07 Mode Capacity'!$C$6:$C$17,0))</x:f>
        <x:v>70.58652633350717</x:v>
      </x:c>
      <x:c r="AN1173" s="18" t="n">
        <x:f>SUM(AJ1173:AM1173)</x:f>
        <x:v>526.1109723492392</x:v>
      </x:c>
      <x:c r="AO1173" s="17" t="n">
        <x:f>IF(N1173=0,1,AN1173/N1173)</x:f>
        <x:v>0.12490763825955346</x:v>
      </x:c>
      <x:c r="AP1173" s="11" t="str">
        <x:f>IF(AO1173&gt;='01 Controls'!$E$16,"PASS","FAIL")</x:f>
        <x:v>FAIL</x:v>
      </x:c>
      <x:c r="AQ1173" s="11" t="str">
        <x:v>UNQUANTIFIED</x:v>
      </x:c>
      <x:c r="AR1173" s="11" t="str">
        <x:v>Position-class planning record; serial item and receiver open</x:v>
      </x:c>
      <x:c r="AS1173" s="26"/>
      <x:c r="AT1173" s="26"/>
    </x:row>
    <x:row r="1174">
      <x:c r="C1174" s="11" t="str">
        <x:v>C3-C-PSG-LIN-18</x:v>
      </x:c>
      <x:c r="D1174" s="11" t="str">
        <x:v>C3</x:v>
      </x:c>
      <x:c r="E1174" s="11" t="str">
        <x:v>Cascadia earthquake</x:v>
      </x:c>
      <x:c r="F1174" s="11" t="str">
        <x:v>C-PSG</x:v>
      </x:c>
      <x:c r="G1174" s="11" t="str">
        <x:v>Population support group</x:v>
      </x:c>
      <x:c r="H1174" s="11" t="str">
        <x:v>LIN-18</x:v>
      </x:c>
      <x:c r="I1174" s="19" t="n">
        <x:v>72</x:v>
      </x:c>
      <x:c r="J1174" s="21" t="n">
        <x:v>16</x:v>
      </x:c>
      <x:c r="K1174" s="18" t="n">
        <x:f>'05 Cargo Register'!K278</x:f>
        <x:v>87.75</x:v>
      </x:c>
      <x:c r="L1174" s="18" t="n">
        <x:f>'05 Cargo Register'!N278</x:f>
        <x:v>7</x:v>
      </x:c>
      <x:c r="M1174" s="18" t="n">
        <x:f>'05 Cargo Register'!O278</x:f>
        <x:v>308</x:v>
      </x:c>
      <x:c r="N1174" s="18" t="n">
        <x:f>J1174*K1174</x:f>
        <x:v>1404</x:v>
      </x:c>
      <x:c r="O1174" s="18" t="n">
        <x:f>J1174*L1174</x:f>
        <x:v>112</x:v>
      </x:c>
      <x:c r="P1174" s="18" t="n">
        <x:f>J1174*M1174</x:f>
        <x:v>4928</x:v>
      </x:c>
      <x:c r="Q1174" s="22" t="n">
        <x:f>'01 Controls'!$E$24*'02 Cargo Classes'!$M$13</x:f>
        <x:v>0</x:v>
      </x:c>
      <x:c r="R1174" s="22" t="n">
        <x:f>'01 Controls'!$F$24*'02 Cargo Classes'!$N$13</x:f>
        <x:v>0.42</x:v>
      </x:c>
      <x:c r="S1174" s="22" t="n">
        <x:f>'01 Controls'!$G$24*'02 Cargo Classes'!$O$13</x:f>
        <x:v>0.5</x:v>
      </x:c>
      <x:c r="T1174" s="22" t="n">
        <x:f>'01 Controls'!$H$24*'02 Cargo Classes'!$P$13</x:f>
        <x:v>0.05</x:v>
      </x:c>
      <x:c r="U1174" s="22" t="n">
        <x:f>SUM(Q1174:T1174)</x:f>
        <x:v>0.97</x:v>
      </x:c>
      <x:c r="V1174" s="18" t="n">
        <x:f>IF(U1174=0,0,N1174*Q1174/U1174)</x:f>
        <x:v>0</x:v>
      </x:c>
      <x:c r="W1174" s="18" t="n">
        <x:f>IF(U1174=0,0,P1174*Q1174/U1174)</x:f>
        <x:v>0</x:v>
      </x:c>
      <x:c r="X1174" s="18" t="n">
        <x:f>MAX(V1174,W1174*'01 Controls'!$E$12)</x:f>
        <x:v>0</x:v>
      </x:c>
      <x:c r="Y1174" s="18" t="n">
        <x:f>IF(U1174=0,0,N1174*R1174/U1174)</x:f>
        <x:v>607.9175257731958</x:v>
      </x:c>
      <x:c r="Z1174" s="18" t="n">
        <x:f>IF(U1174=0,0,P1174*R1174/U1174)</x:f>
        <x:v>2133.7731958762884</x:v>
      </x:c>
      <x:c r="AA1174" s="18" t="n">
        <x:f>MAX(Y1174,Z1174*'01 Controls'!$E$13)</x:f>
        <x:v>607.9175257731958</x:v>
      </x:c>
      <x:c r="AB1174" s="18" t="n">
        <x:f>IF(U1174=0,0,N1174*S1174/U1174)</x:f>
        <x:v>723.7113402061856</x:v>
      </x:c>
      <x:c r="AC1174" s="18" t="n">
        <x:f>IF(U1174=0,0,P1174*S1174/U1174)</x:f>
        <x:v>2540.2061855670104</x:v>
      </x:c>
      <x:c r="AD1174" s="18" t="n">
        <x:f>MAX(AB1174,AC1174*'01 Controls'!$E$14)</x:f>
        <x:v>723.7113402061856</x:v>
      </x:c>
      <x:c r="AE1174" s="18" t="n">
        <x:f>IF(U1174=0,0,N1174*T1174/U1174)</x:f>
        <x:v>72.37113402061856</x:v>
      </x:c>
      <x:c r="AF1174" s="18" t="n">
        <x:f>IF(U1174=0,0,P1174*T1174/U1174)</x:f>
        <x:v>254.02061855670104</x:v>
      </x:c>
      <x:c r="AG1174" s="18" t="n">
        <x:f>MAX(AE1174,AF1174*'01 Controls'!$E$15)</x:f>
        <x:v>72.37113402061856</x:v>
      </x:c>
      <x:c r="AH1174" s="18" t="n">
        <x:f>SUM(V1174,Y1174,AB1174,AE1174)</x:f>
        <x:v>1403.9999999999998</x:v>
      </x:c>
      <x:c r="AI1174" s="18" t="n">
        <x:f>N1174-AH1174</x:f>
        <x:v>2.2737367544323206e-13</x:v>
      </x:c>
      <x:c r="AJ1174" s="18" t="n">
        <x:f>V1174*INDEX('07 Mode Capacity'!$P$6:$P$17,MATCH("AIR-"&amp;I1174,'07 Mode Capacity'!$C$6:$C$17,0))</x:f>
        <x:v>0</x:v>
      </x:c>
      <x:c r="AK1174" s="18" t="n">
        <x:f>Y1174*INDEX('07 Mode Capacity'!$P$6:$P$17,MATCH("OCEAN-"&amp;I1174,'07 Mode Capacity'!$C$6:$C$17,0))</x:f>
        <x:v>475.8583725087424</x:v>
      </x:c>
      <x:c r="AL1174" s="18" t="n">
        <x:f>AB1174*INDEX('07 Mode Capacity'!$P$6:$P$17,MATCH("LAND-"&amp;I1174,'07 Mode Capacity'!$C$6:$C$17,0))</x:f>
        <x:v>517.4610080367805</x:v>
      </x:c>
      <x:c r="AM1174" s="18" t="n">
        <x:f>AE1174*INDEX('07 Mode Capacity'!$P$6:$P$17,MATCH("INLAND-"&amp;I1174,'07 Mode Capacity'!$C$6:$C$17,0))</x:f>
        <x:v>72.37113402061856</x:v>
      </x:c>
      <x:c r="AN1174" s="18" t="n">
        <x:f>SUM(AJ1174:AM1174)</x:f>
        <x:v>1065.6905145661415</x:v>
      </x:c>
      <x:c r="AO1174" s="17" t="n">
        <x:f>IF(N1174=0,1,AN1174/N1174)</x:f>
        <x:v>0.7590388280385623</x:v>
      </x:c>
      <x:c r="AP1174" s="11" t="str">
        <x:f>IF(AO1174&gt;='01 Controls'!$E$16,"PASS","FAIL")</x:f>
        <x:v>FAIL</x:v>
      </x:c>
      <x:c r="AQ1174" s="11" t="str">
        <x:v>UNQUANTIFIED</x:v>
      </x:c>
      <x:c r="AR1174" s="11" t="str">
        <x:v>Position-class planning record; serial item and receiver open</x:v>
      </x:c>
      <x:c r="AS1174" s="26"/>
      <x:c r="AT1174" s="26"/>
    </x:row>
    <x:row r="1175">
      <x:c r="C1175" s="11" t="str">
        <x:v>C3-C-PSG-BLK-08</x:v>
      </x:c>
      <x:c r="D1175" s="11" t="str">
        <x:v>C3</x:v>
      </x:c>
      <x:c r="E1175" s="11" t="str">
        <x:v>Cascadia earthquake</x:v>
      </x:c>
      <x:c r="F1175" s="11" t="str">
        <x:v>C-PSG</x:v>
      </x:c>
      <x:c r="G1175" s="11" t="str">
        <x:v>Population support group</x:v>
      </x:c>
      <x:c r="H1175" s="11" t="str">
        <x:v>BLK-08</x:v>
      </x:c>
      <x:c r="I1175" s="19" t="n">
        <x:v>48</x:v>
      </x:c>
      <x:c r="J1175" s="21" t="n">
        <x:v>16</x:v>
      </x:c>
      <x:c r="K1175" s="18" t="n">
        <x:f>'05 Cargo Register'!K279</x:f>
        <x:v>745.875</x:v>
      </x:c>
      <x:c r="L1175" s="18" t="n">
        <x:f>'05 Cargo Register'!N279</x:f>
        <x:v>117</x:v>
      </x:c>
      <x:c r="M1175" s="18" t="n">
        <x:f>'05 Cargo Register'!O279</x:f>
        <x:v>5967</x:v>
      </x:c>
      <x:c r="N1175" s="18" t="n">
        <x:f>J1175*K1175</x:f>
        <x:v>11934</x:v>
      </x:c>
      <x:c r="O1175" s="18" t="n">
        <x:f>J1175*L1175</x:f>
        <x:v>1872</x:v>
      </x:c>
      <x:c r="P1175" s="18" t="n">
        <x:f>J1175*M1175</x:f>
        <x:v>95472</x:v>
      </x:c>
      <x:c r="Q1175" s="22" t="n">
        <x:f>'01 Controls'!$E$24*'02 Cargo Classes'!$M$14</x:f>
        <x:v>0.1</x:v>
      </x:c>
      <x:c r="R1175" s="22" t="n">
        <x:f>'01 Controls'!$F$24*'02 Cargo Classes'!$N$14</x:f>
        <x:v>0.27999999999999997</x:v>
      </x:c>
      <x:c r="S1175" s="22" t="n">
        <x:f>'01 Controls'!$G$24*'02 Cargo Classes'!$O$14</x:f>
        <x:v>0.5</x:v>
      </x:c>
      <x:c r="T1175" s="22" t="n">
        <x:f>'01 Controls'!$H$24*'02 Cargo Classes'!$P$14</x:f>
        <x:v>0.025</x:v>
      </x:c>
      <x:c r="U1175" s="22" t="n">
        <x:f>SUM(Q1175:T1175)</x:f>
        <x:v>0.905</x:v>
      </x:c>
      <x:c r="V1175" s="18" t="n">
        <x:f>IF(U1175=0,0,N1175*Q1175/U1175)</x:f>
        <x:v>1318.6740331491712</x:v>
      </x:c>
      <x:c r="W1175" s="18" t="n">
        <x:f>IF(U1175=0,0,P1175*Q1175/U1175)</x:f>
        <x:v>10549.39226519337</x:v>
      </x:c>
      <x:c r="X1175" s="18" t="n">
        <x:f>MAX(V1175,W1175*'01 Controls'!$E$12)</x:f>
        <x:v>2637.3480662983425</x:v>
      </x:c>
      <x:c r="Y1175" s="18" t="n">
        <x:f>IF(U1175=0,0,N1175*R1175/U1175)</x:f>
        <x:v>3692.287292817679</x:v>
      </x:c>
      <x:c r="Z1175" s="18" t="n">
        <x:f>IF(U1175=0,0,P1175*R1175/U1175)</x:f>
        <x:v>29538.29834254143</x:v>
      </x:c>
      <x:c r="AA1175" s="18" t="n">
        <x:f>MAX(Y1175,Z1175*'01 Controls'!$E$13)</x:f>
        <x:v>4430.744751381215</x:v>
      </x:c>
      <x:c r="AB1175" s="18" t="n">
        <x:f>IF(U1175=0,0,N1175*S1175/U1175)</x:f>
        <x:v>6593.370165745856</x:v>
      </x:c>
      <x:c r="AC1175" s="18" t="n">
        <x:f>IF(U1175=0,0,P1175*S1175/U1175)</x:f>
        <x:v>52746.96132596685</x:v>
      </x:c>
      <x:c r="AD1175" s="18" t="n">
        <x:f>MAX(AB1175,AC1175*'01 Controls'!$E$14)</x:f>
        <x:v>10549.39226519337</x:v>
      </x:c>
      <x:c r="AE1175" s="18" t="n">
        <x:f>IF(U1175=0,0,N1175*T1175/U1175)</x:f>
        <x:v>329.6685082872928</x:v>
      </x:c>
      <x:c r="AF1175" s="18" t="n">
        <x:f>IF(U1175=0,0,P1175*T1175/U1175)</x:f>
        <x:v>2637.3480662983425</x:v>
      </x:c>
      <x:c r="AG1175" s="18" t="n">
        <x:f>MAX(AE1175,AF1175*'01 Controls'!$E$15)</x:f>
        <x:v>474.7226519337016</x:v>
      </x:c>
      <x:c r="AH1175" s="18" t="n">
        <x:f>SUM(V1175,Y1175,AB1175,AE1175)</x:f>
        <x:v>11934</x:v>
      </x:c>
      <x:c r="AI1175" s="18" t="n">
        <x:f>N1175-AH1175</x:f>
        <x:v>0</x:v>
      </x:c>
      <x:c r="AJ1175" s="18" t="n">
        <x:f>V1175*INDEX('07 Mode Capacity'!$P$6:$P$17,MATCH("AIR-"&amp;I1175,'07 Mode Capacity'!$C$6:$C$17,0))</x:f>
        <x:v>369.6713531518694</x:v>
      </x:c>
      <x:c r="AK1175" s="18" t="n">
        <x:f>Y1175*INDEX('07 Mode Capacity'!$P$6:$P$17,MATCH("OCEAN-"&amp;I1175,'07 Mode Capacity'!$C$6:$C$17,0))</x:f>
        <x:v>323.57832359815677</x:v>
      </x:c>
      <x:c r="AL1175" s="18" t="n">
        <x:f>AB1175*INDEX('07 Mode Capacity'!$P$6:$P$17,MATCH("LAND-"&amp;I1175,'07 Mode Capacity'!$C$6:$C$17,0))</x:f>
        <x:v>804.706781650058</x:v>
      </x:c>
      <x:c r="AM1175" s="18" t="n">
        <x:f>AE1175*INDEX('07 Mode Capacity'!$P$6:$P$17,MATCH("INLAND-"&amp;I1175,'07 Mode Capacity'!$C$6:$C$17,0))</x:f>
        <x:v>208.09809252097494</x:v>
      </x:c>
      <x:c r="AN1175" s="18" t="n">
        <x:f>SUM(AJ1175:AM1175)</x:f>
        <x:v>1706.054550921059</x:v>
      </x:c>
      <x:c r="AO1175" s="17" t="n">
        <x:f>IF(N1175=0,1,AN1175/N1175)</x:f>
        <x:v>0.14295747870965803</x:v>
      </x:c>
      <x:c r="AP1175" s="11" t="str">
        <x:f>IF(AO1175&gt;='01 Controls'!$E$16,"PASS","FAIL")</x:f>
        <x:v>FAIL</x:v>
      </x:c>
      <x:c r="AQ1175" s="11" t="str">
        <x:v>UNQUANTIFIED</x:v>
      </x:c>
      <x:c r="AR1175" s="11" t="str">
        <x:v>Position-class planning record; serial item and receiver open</x:v>
      </x:c>
      <x:c r="AS1175" s="26"/>
      <x:c r="AT1175" s="26"/>
    </x:row>
    <x:row r="1176">
      <x:c r="C1176" s="11" t="str">
        <x:v>C3-C-EGG-APL-45</x:v>
      </x:c>
      <x:c r="D1176" s="11" t="str">
        <x:v>C3</x:v>
      </x:c>
      <x:c r="E1176" s="11" t="str">
        <x:v>Cascadia earthquake</x:v>
      </x:c>
      <x:c r="F1176" s="11" t="str">
        <x:v>C-EGG</x:v>
      </x:c>
      <x:c r="G1176" s="11" t="str">
        <x:v>Essential-goods group</x:v>
      </x:c>
      <x:c r="H1176" s="11" t="str">
        <x:v>APL-45</x:v>
      </x:c>
      <x:c r="I1176" s="19" t="n">
        <x:v>24</x:v>
      </x:c>
      <x:c r="J1176" s="21" t="n">
        <x:v>16</x:v>
      </x:c>
      <x:c r="K1176" s="18" t="n">
        <x:f>'05 Cargo Register'!K280</x:f>
        <x:v>175.5</x:v>
      </x:c>
      <x:c r="L1176" s="18" t="n">
        <x:f>'05 Cargo Register'!N280</x:f>
        <x:v>46</x:v>
      </x:c>
      <x:c r="M1176" s="18" t="n">
        <x:f>'05 Cargo Register'!O280</x:f>
        <x:v>345</x:v>
      </x:c>
      <x:c r="N1176" s="18" t="n">
        <x:f>J1176*K1176</x:f>
        <x:v>2808</x:v>
      </x:c>
      <x:c r="O1176" s="18" t="n">
        <x:f>J1176*L1176</x:f>
        <x:v>736</x:v>
      </x:c>
      <x:c r="P1176" s="18" t="n">
        <x:f>J1176*M1176</x:f>
        <x:v>5520</x:v>
      </x:c>
      <x:c r="Q1176" s="22" t="n">
        <x:f>'01 Controls'!$E$24*'02 Cargo Classes'!$M$6</x:f>
        <x:v>0.30000000000000004</x:v>
      </x:c>
      <x:c r="R1176" s="22" t="n">
        <x:f>'01 Controls'!$F$24*'02 Cargo Classes'!$N$6</x:f>
        <x:v>0.13999999999999999</x:v>
      </x:c>
      <x:c r="S1176" s="22" t="n">
        <x:f>'01 Controls'!$G$24*'02 Cargo Classes'!$O$6</x:f>
        <x:v>0.5</x:v>
      </x:c>
      <x:c r="T1176" s="22" t="n">
        <x:f>'01 Controls'!$H$24*'02 Cargo Classes'!$P$6</x:f>
        <x:v>0.015</x:v>
      </x:c>
      <x:c r="U1176" s="22" t="n">
        <x:f>SUM(Q1176:T1176)</x:f>
        <x:v>0.9550000000000001</x:v>
      </x:c>
      <x:c r="V1176" s="18" t="n">
        <x:f>IF(U1176=0,0,N1176*Q1176/U1176)</x:f>
        <x:v>882.0942408376964</x:v>
      </x:c>
      <x:c r="W1176" s="18" t="n">
        <x:f>IF(U1176=0,0,P1176*Q1176/U1176)</x:f>
        <x:v>1734.0314136125655</x:v>
      </x:c>
      <x:c r="X1176" s="18" t="n">
        <x:f>MAX(V1176,W1176*'01 Controls'!$E$12)</x:f>
        <x:v>882.0942408376964</x:v>
      </x:c>
      <x:c r="Y1176" s="18" t="n">
        <x:f>IF(U1176=0,0,N1176*R1176/U1176)</x:f>
        <x:v>411.64397905759154</x:v>
      </x:c>
      <x:c r="Z1176" s="18" t="n">
        <x:f>IF(U1176=0,0,P1176*R1176/U1176)</x:f>
        <x:v>809.2146596858638</x:v>
      </x:c>
      <x:c r="AA1176" s="18" t="n">
        <x:f>MAX(Y1176,Z1176*'01 Controls'!$E$13)</x:f>
        <x:v>411.64397905759154</x:v>
      </x:c>
      <x:c r="AB1176" s="18" t="n">
        <x:f>IF(U1176=0,0,N1176*S1176/U1176)</x:f>
        <x:v>1470.1570680628272</x:v>
      </x:c>
      <x:c r="AC1176" s="18" t="n">
        <x:f>IF(U1176=0,0,P1176*S1176/U1176)</x:f>
        <x:v>2890.052356020942</x:v>
      </x:c>
      <x:c r="AD1176" s="18" t="n">
        <x:f>MAX(AB1176,AC1176*'01 Controls'!$E$14)</x:f>
        <x:v>1470.1570680628272</x:v>
      </x:c>
      <x:c r="AE1176" s="18" t="n">
        <x:f>IF(U1176=0,0,N1176*T1176/U1176)</x:f>
        <x:v>44.10471204188481</x:v>
      </x:c>
      <x:c r="AF1176" s="18" t="n">
        <x:f>IF(U1176=0,0,P1176*T1176/U1176)</x:f>
        <x:v>86.70157068062827</x:v>
      </x:c>
      <x:c r="AG1176" s="18" t="n">
        <x:f>MAX(AE1176,AF1176*'01 Controls'!$E$15)</x:f>
        <x:v>44.10471204188481</x:v>
      </x:c>
      <x:c r="AH1176" s="18" t="n">
        <x:f>SUM(V1176,Y1176,AB1176,AE1176)</x:f>
        <x:v>2807.9999999999995</x:v>
      </x:c>
      <x:c r="AI1176" s="18" t="n">
        <x:f>N1176-AH1176</x:f>
        <x:v>4.547473508864641e-13</x:v>
      </x:c>
      <x:c r="AJ1176" s="18" t="n">
        <x:f>V1176*INDEX('07 Mode Capacity'!$P$6:$P$17,MATCH("AIR-"&amp;I1176,'07 Mode Capacity'!$C$6:$C$17,0))</x:f>
        <x:v>178.98933062561642</x:v>
      </x:c>
      <x:c r="AK1176" s="18" t="n">
        <x:f>Y1176*INDEX('07 Mode Capacity'!$P$6:$P$17,MATCH("OCEAN-"&amp;I1176,'07 Mode Capacity'!$C$6:$C$17,0))</x:f>
        <x:v>61.78325337671334</x:v>
      </x:c>
      <x:c r="AL1176" s="18" t="n">
        <x:f>AB1176*INDEX('07 Mode Capacity'!$P$6:$P$17,MATCH("LAND-"&amp;I1176,'07 Mode Capacity'!$C$6:$C$17,0))</x:f>
        <x:v>562.3364373260249</x:v>
      </x:c>
      <x:c r="AM1176" s="18" t="n">
        <x:f>AE1176*INDEX('07 Mode Capacity'!$P$6:$P$17,MATCH("INLAND-"&amp;I1176,'07 Mode Capacity'!$C$6:$C$17,0))</x:f>
        <x:v>44.10471204188481</x:v>
      </x:c>
      <x:c r="AN1176" s="18" t="n">
        <x:f>SUM(AJ1176:AM1176)</x:f>
        <x:v>847.2137333702394</x:v>
      </x:c>
      <x:c r="AO1176" s="17" t="n">
        <x:f>IF(N1176=0,1,AN1176/N1176)</x:f>
        <x:v>0.30171429251076903</x:v>
      </x:c>
      <x:c r="AP1176" s="11" t="str">
        <x:f>IF(AO1176&gt;='01 Controls'!$E$16,"PASS","FAIL")</x:f>
        <x:v>FAIL</x:v>
      </x:c>
      <x:c r="AQ1176" s="11" t="str">
        <x:v>UNQUANTIFIED</x:v>
      </x:c>
      <x:c r="AR1176" s="11" t="str">
        <x:v>Position-class planning record; serial item and receiver open</x:v>
      </x:c>
      <x:c r="AS1176" s="26"/>
      <x:c r="AT1176" s="26"/>
    </x:row>
    <x:row r="1177">
      <x:c r="C1177" s="11" t="str">
        <x:v>C3-C-EGG-ISO-18</x:v>
      </x:c>
      <x:c r="D1177" s="11" t="str">
        <x:v>C3</x:v>
      </x:c>
      <x:c r="E1177" s="11" t="str">
        <x:v>Cascadia earthquake</x:v>
      </x:c>
      <x:c r="F1177" s="11" t="str">
        <x:v>C-EGG</x:v>
      </x:c>
      <x:c r="G1177" s="11" t="str">
        <x:v>Essential-goods group</x:v>
      </x:c>
      <x:c r="H1177" s="11" t="str">
        <x:v>ISO-18</x:v>
      </x:c>
      <x:c r="I1177" s="19" t="n">
        <x:v>48</x:v>
      </x:c>
      <x:c r="J1177" s="21" t="n">
        <x:v>16</x:v>
      </x:c>
      <x:c r="K1177" s="18" t="n">
        <x:f>'05 Cargo Register'!K281</x:f>
        <x:v>438.75</x:v>
      </x:c>
      <x:c r="L1177" s="18" t="n">
        <x:f>'05 Cargo Register'!N281</x:f>
        <x:v>29</x:v>
      </x:c>
      <x:c r="M1177" s="18" t="n">
        <x:f>'05 Cargo Register'!O281</x:f>
        <x:v>765.6</x:v>
      </x:c>
      <x:c r="N1177" s="18" t="n">
        <x:f>J1177*K1177</x:f>
        <x:v>7020</x:v>
      </x:c>
      <x:c r="O1177" s="18" t="n">
        <x:f>J1177*L1177</x:f>
        <x:v>464</x:v>
      </x:c>
      <x:c r="P1177" s="18" t="n">
        <x:f>J1177*M1177</x:f>
        <x:v>12249.6</x:v>
      </x:c>
      <x:c r="Q1177" s="22" t="n">
        <x:f>'01 Controls'!$E$24*'02 Cargo Classes'!$M$7</x:f>
        <x:v>0.020000000000000004</x:v>
      </x:c>
      <x:c r="R1177" s="22" t="n">
        <x:f>'01 Controls'!$F$24*'02 Cargo Classes'!$N$7</x:f>
        <x:v>0.35</x:v>
      </x:c>
      <x:c r="S1177" s="22" t="n">
        <x:f>'01 Controls'!$G$24*'02 Cargo Classes'!$O$7</x:f>
        <x:v>0.6</x:v>
      </x:c>
      <x:c r="T1177" s="22" t="n">
        <x:f>'01 Controls'!$H$24*'02 Cargo Classes'!$P$7</x:f>
        <x:v>0.04000000000000001</x:v>
      </x:c>
      <x:c r="U1177" s="22" t="n">
        <x:f>SUM(Q1177:T1177)</x:f>
        <x:v>1.01</x:v>
      </x:c>
      <x:c r="V1177" s="18" t="n">
        <x:f>IF(U1177=0,0,N1177*Q1177/U1177)</x:f>
        <x:v>139.00990099009906</x:v>
      </x:c>
      <x:c r="W1177" s="18" t="n">
        <x:f>IF(U1177=0,0,P1177*Q1177/U1177)</x:f>
        <x:v>242.5663366336634</x:v>
      </x:c>
      <x:c r="X1177" s="18" t="n">
        <x:f>MAX(V1177,W1177*'01 Controls'!$E$12)</x:f>
        <x:v>139.00990099009906</x:v>
      </x:c>
      <x:c r="Y1177" s="18" t="n">
        <x:f>IF(U1177=0,0,N1177*R1177/U1177)</x:f>
        <x:v>2432.6732673267325</x:v>
      </x:c>
      <x:c r="Z1177" s="18" t="n">
        <x:f>IF(U1177=0,0,P1177*R1177/U1177)</x:f>
        <x:v>4244.910891089108</x:v>
      </x:c>
      <x:c r="AA1177" s="18" t="n">
        <x:f>MAX(Y1177,Z1177*'01 Controls'!$E$13)</x:f>
        <x:v>2432.6732673267325</x:v>
      </x:c>
      <x:c r="AB1177" s="18" t="n">
        <x:f>IF(U1177=0,0,N1177*S1177/U1177)</x:f>
        <x:v>4170.297029702971</x:v>
      </x:c>
      <x:c r="AC1177" s="18" t="n">
        <x:f>IF(U1177=0,0,P1177*S1177/U1177)</x:f>
        <x:v>7276.990099009901</x:v>
      </x:c>
      <x:c r="AD1177" s="18" t="n">
        <x:f>MAX(AB1177,AC1177*'01 Controls'!$E$14)</x:f>
        <x:v>4170.297029702971</x:v>
      </x:c>
      <x:c r="AE1177" s="18" t="n">
        <x:f>IF(U1177=0,0,N1177*T1177/U1177)</x:f>
        <x:v>278.0198019801981</x:v>
      </x:c>
      <x:c r="AF1177" s="18" t="n">
        <x:f>IF(U1177=0,0,P1177*T1177/U1177)</x:f>
        <x:v>485.1326732673268</x:v>
      </x:c>
      <x:c r="AG1177" s="18" t="n">
        <x:f>MAX(AE1177,AF1177*'01 Controls'!$E$15)</x:f>
        <x:v>278.0198019801981</x:v>
      </x:c>
      <x:c r="AH1177" s="18" t="n">
        <x:f>SUM(V1177,Y1177,AB1177,AE1177)</x:f>
        <x:v>7020.000000000001</x:v>
      </x:c>
      <x:c r="AI1177" s="18" t="n">
        <x:f>N1177-AH1177</x:f>
        <x:v>-9.094947017729282e-13</x:v>
      </x:c>
      <x:c r="AJ1177" s="18" t="n">
        <x:f>V1177*INDEX('07 Mode Capacity'!$P$6:$P$17,MATCH("AIR-"&amp;I1177,'07 Mode Capacity'!$C$6:$C$17,0))</x:f>
        <x:v>38.96943210278881</x:v>
      </x:c>
      <x:c r="AK1177" s="18" t="n">
        <x:f>Y1177*INDEX('07 Mode Capacity'!$P$6:$P$17,MATCH("OCEAN-"&amp;I1177,'07 Mode Capacity'!$C$6:$C$17,0))</x:f>
        <x:v>213.19043597578036</x:v>
      </x:c>
      <x:c r="AL1177" s="18" t="n">
        <x:f>AB1177*INDEX('07 Mode Capacity'!$P$6:$P$17,MATCH("LAND-"&amp;I1177,'07 Mode Capacity'!$C$6:$C$17,0))</x:f>
        <x:v>508.97586771809154</x:v>
      </x:c>
      <x:c r="AM1177" s="18" t="n">
        <x:f>AE1177*INDEX('07 Mode Capacity'!$P$6:$P$17,MATCH("INLAND-"&amp;I1177,'07 Mode Capacity'!$C$6:$C$17,0))</x:f>
        <x:v>175.49565403050192</x:v>
      </x:c>
      <x:c r="AN1177" s="18" t="n">
        <x:f>SUM(AJ1177:AM1177)</x:f>
        <x:v>936.6313898271626</x:v>
      </x:c>
      <x:c r="AO1177" s="17" t="n">
        <x:f>IF(N1177=0,1,AN1177/N1177)</x:f>
        <x:v>0.1334232749041542</x:v>
      </x:c>
      <x:c r="AP1177" s="11" t="str">
        <x:f>IF(AO1177&gt;='01 Controls'!$E$16,"PASS","FAIL")</x:f>
        <x:v>FAIL</x:v>
      </x:c>
      <x:c r="AQ1177" s="11" t="str">
        <x:v>UNQUANTIFIED</x:v>
      </x:c>
      <x:c r="AR1177" s="11" t="str">
        <x:v>Position-class planning record; serial item and receiver open</x:v>
      </x:c>
      <x:c r="AS1177" s="26"/>
      <x:c r="AT1177" s="26"/>
    </x:row>
    <x:row r="1178">
      <x:c r="C1178" s="11" t="str">
        <x:v>C3-C-EGG-COL-12</x:v>
      </x:c>
      <x:c r="D1178" s="11" t="str">
        <x:v>C3</x:v>
      </x:c>
      <x:c r="E1178" s="11" t="str">
        <x:v>Cascadia earthquake</x:v>
      </x:c>
      <x:c r="F1178" s="11" t="str">
        <x:v>C-EGG</x:v>
      </x:c>
      <x:c r="G1178" s="11" t="str">
        <x:v>Essential-goods group</x:v>
      </x:c>
      <x:c r="H1178" s="11" t="str">
        <x:v>COL-12</x:v>
      </x:c>
      <x:c r="I1178" s="19" t="n">
        <x:v>24</x:v>
      </x:c>
      <x:c r="J1178" s="21" t="n">
        <x:v>16</x:v>
      </x:c>
      <x:c r="K1178" s="18" t="n">
        <x:f>'05 Cargo Register'!K282</x:f>
        <x:v>175.5</x:v>
      </x:c>
      <x:c r="L1178" s="18" t="n">
        <x:f>'05 Cargo Register'!N282</x:f>
        <x:v>19</x:v>
      </x:c>
      <x:c r="M1178" s="18" t="n">
        <x:f>'05 Cargo Register'!O282</x:f>
        <x:v>501.6</x:v>
      </x:c>
      <x:c r="N1178" s="18" t="n">
        <x:f>J1178*K1178</x:f>
        <x:v>2808</x:v>
      </x:c>
      <x:c r="O1178" s="18" t="n">
        <x:f>J1178*L1178</x:f>
        <x:v>304</x:v>
      </x:c>
      <x:c r="P1178" s="18" t="n">
        <x:f>J1178*M1178</x:f>
        <x:v>8025.6</x:v>
      </x:c>
      <x:c r="Q1178" s="22" t="n">
        <x:f>'01 Controls'!$E$24*'02 Cargo Classes'!$M$8</x:f>
        <x:v>0.2</x:v>
      </x:c>
      <x:c r="R1178" s="22" t="n">
        <x:f>'01 Controls'!$F$24*'02 Cargo Classes'!$N$8</x:f>
        <x:v>0.24499999999999997</x:v>
      </x:c>
      <x:c r="S1178" s="22" t="n">
        <x:f>'01 Controls'!$G$24*'02 Cargo Classes'!$O$8</x:f>
        <x:v>0.6</x:v>
      </x:c>
      <x:c r="T1178" s="22" t="n">
        <x:f>'01 Controls'!$H$24*'02 Cargo Classes'!$P$8</x:f>
        <x:v>0.010000000000000002</x:v>
      </x:c>
      <x:c r="U1178" s="22" t="n">
        <x:f>SUM(Q1178:T1178)</x:f>
        <x:v>1.055</x:v>
      </x:c>
      <x:c r="V1178" s="18" t="n">
        <x:f>IF(U1178=0,0,N1178*Q1178/U1178)</x:f>
        <x:v>532.3222748815166</x:v>
      </x:c>
      <x:c r="W1178" s="18" t="n">
        <x:f>IF(U1178=0,0,P1178*Q1178/U1178)</x:f>
        <x:v>1521.440758293839</x:v>
      </x:c>
      <x:c r="X1178" s="18" t="n">
        <x:f>MAX(V1178,W1178*'01 Controls'!$E$12)</x:f>
        <x:v>532.3222748815166</x:v>
      </x:c>
      <x:c r="Y1178" s="18" t="n">
        <x:f>IF(U1178=0,0,N1178*R1178/U1178)</x:f>
        <x:v>652.0947867298578</x:v>
      </x:c>
      <x:c r="Z1178" s="18" t="n">
        <x:f>IF(U1178=0,0,P1178*R1178/U1178)</x:f>
        <x:v>1863.7649289099527</x:v>
      </x:c>
      <x:c r="AA1178" s="18" t="n">
        <x:f>MAX(Y1178,Z1178*'01 Controls'!$E$13)</x:f>
        <x:v>652.0947867298578</x:v>
      </x:c>
      <x:c r="AB1178" s="18" t="n">
        <x:f>IF(U1178=0,0,N1178*S1178/U1178)</x:f>
        <x:v>1596.96682464455</x:v>
      </x:c>
      <x:c r="AC1178" s="18" t="n">
        <x:f>IF(U1178=0,0,P1178*S1178/U1178)</x:f>
        <x:v>4564.322274881517</x:v>
      </x:c>
      <x:c r="AD1178" s="18" t="n">
        <x:f>MAX(AB1178,AC1178*'01 Controls'!$E$14)</x:f>
        <x:v>1596.96682464455</x:v>
      </x:c>
      <x:c r="AE1178" s="18" t="n">
        <x:f>IF(U1178=0,0,N1178*T1178/U1178)</x:f>
        <x:v>26.616113744075836</x:v>
      </x:c>
      <x:c r="AF1178" s="18" t="n">
        <x:f>IF(U1178=0,0,P1178*T1178/U1178)</x:f>
        <x:v>76.07203791469196</x:v>
      </x:c>
      <x:c r="AG1178" s="18" t="n">
        <x:f>MAX(AE1178,AF1178*'01 Controls'!$E$15)</x:f>
        <x:v>26.616113744075836</x:v>
      </x:c>
      <x:c r="AH1178" s="18" t="n">
        <x:f>SUM(V1178,Y1178,AB1178,AE1178)</x:f>
        <x:v>2808</x:v>
      </x:c>
      <x:c r="AI1178" s="18" t="n">
        <x:f>N1178-AH1178</x:f>
        <x:v>0</x:v>
      </x:c>
      <x:c r="AJ1178" s="18" t="n">
        <x:f>V1178*INDEX('07 Mode Capacity'!$P$6:$P$17,MATCH("AIR-"&amp;I1178,'07 Mode Capacity'!$C$6:$C$17,0))</x:f>
        <x:v>108.0156781974494</x:v>
      </x:c>
      <x:c r="AK1178" s="18" t="n">
        <x:f>Y1178*INDEX('07 Mode Capacity'!$P$6:$P$17,MATCH("OCEAN-"&amp;I1178,'07 Mode Capacity'!$C$6:$C$17,0))</x:f>
        <x:v>97.87228645102577</x:v>
      </x:c>
      <x:c r="AL1178" s="18" t="n">
        <x:f>AB1178*INDEX('07 Mode Capacity'!$P$6:$P$17,MATCH("LAND-"&amp;I1178,'07 Mode Capacity'!$C$6:$C$17,0))</x:f>
        <x:v>610.841286422393</x:v>
      </x:c>
      <x:c r="AM1178" s="18" t="n">
        <x:f>AE1178*INDEX('07 Mode Capacity'!$P$6:$P$17,MATCH("INLAND-"&amp;I1178,'07 Mode Capacity'!$C$6:$C$17,0))</x:f>
        <x:v>26.616113744075836</x:v>
      </x:c>
      <x:c r="AN1178" s="18" t="n">
        <x:f>SUM(AJ1178:AM1178)</x:f>
        <x:v>843.345364814944</x:v>
      </x:c>
      <x:c r="AO1178" s="17" t="n">
        <x:f>IF(N1178=0,1,AN1178/N1178)</x:f>
        <x:v>0.30033666838139034</x:v>
      </x:c>
      <x:c r="AP1178" s="11" t="str">
        <x:f>IF(AO1178&gt;='01 Controls'!$E$16,"PASS","FAIL")</x:f>
        <x:v>FAIL</x:v>
      </x:c>
      <x:c r="AQ1178" s="11" t="str">
        <x:v>UNQUANTIFIED</x:v>
      </x:c>
      <x:c r="AR1178" s="11" t="str">
        <x:v>Position-class planning record; serial item and receiver open</x:v>
      </x:c>
      <x:c r="AS1178" s="26"/>
      <x:c r="AT1178" s="26"/>
    </x:row>
    <x:row r="1179">
      <x:c r="C1179" s="11" t="str">
        <x:v>C3-C-EGG-BAT-22</x:v>
      </x:c>
      <x:c r="D1179" s="11" t="str">
        <x:v>C3</x:v>
      </x:c>
      <x:c r="E1179" s="11" t="str">
        <x:v>Cascadia earthquake</x:v>
      </x:c>
      <x:c r="F1179" s="11" t="str">
        <x:v>C-EGG</x:v>
      </x:c>
      <x:c r="G1179" s="11" t="str">
        <x:v>Essential-goods group</x:v>
      </x:c>
      <x:c r="H1179" s="11" t="str">
        <x:v>BAT-22</x:v>
      </x:c>
      <x:c r="I1179" s="19" t="n">
        <x:v>48</x:v>
      </x:c>
      <x:c r="J1179" s="21" t="n">
        <x:v>16</x:v>
      </x:c>
      <x:c r="K1179" s="18" t="n">
        <x:f>'05 Cargo Register'!K283</x:f>
        <x:v>131.625</x:v>
      </x:c>
      <x:c r="L1179" s="18" t="n">
        <x:f>'05 Cargo Register'!N283</x:f>
        <x:v>8</x:v>
      </x:c>
      <x:c r="M1179" s="18" t="n">
        <x:f>'05 Cargo Register'!O283</x:f>
        <x:v>211.20000000000002</x:v>
      </x:c>
      <x:c r="N1179" s="18" t="n">
        <x:f>J1179*K1179</x:f>
        <x:v>2106</x:v>
      </x:c>
      <x:c r="O1179" s="18" t="n">
        <x:f>J1179*L1179</x:f>
        <x:v>128</x:v>
      </x:c>
      <x:c r="P1179" s="18" t="n">
        <x:f>J1179*M1179</x:f>
        <x:v>3379.2000000000003</x:v>
      </x:c>
      <x:c r="Q1179" s="22" t="n">
        <x:f>'01 Controls'!$E$24*'02 Cargo Classes'!$M$9</x:f>
        <x:v>0</x:v>
      </x:c>
      <x:c r="R1179" s="22" t="n">
        <x:f>'01 Controls'!$F$24*'02 Cargo Classes'!$N$9</x:f>
        <x:v>0.35</x:v>
      </x:c>
      <x:c r="S1179" s="22" t="n">
        <x:f>'01 Controls'!$G$24*'02 Cargo Classes'!$O$9</x:f>
        <x:v>0.5</x:v>
      </x:c>
      <x:c r="T1179" s="22" t="n">
        <x:f>'01 Controls'!$H$24*'02 Cargo Classes'!$P$9</x:f>
        <x:v>0.025</x:v>
      </x:c>
      <x:c r="U1179" s="22" t="n">
        <x:f>SUM(Q1179:T1179)</x:f>
        <x:v>0.875</x:v>
      </x:c>
      <x:c r="V1179" s="18" t="n">
        <x:f>IF(U1179=0,0,N1179*Q1179/U1179)</x:f>
        <x:v>0</x:v>
      </x:c>
      <x:c r="W1179" s="18" t="n">
        <x:f>IF(U1179=0,0,P1179*Q1179/U1179)</x:f>
        <x:v>0</x:v>
      </x:c>
      <x:c r="X1179" s="18" t="n">
        <x:f>MAX(V1179,W1179*'01 Controls'!$E$12)</x:f>
        <x:v>0</x:v>
      </x:c>
      <x:c r="Y1179" s="18" t="n">
        <x:f>IF(U1179=0,0,N1179*R1179/U1179)</x:f>
        <x:v>842.3999999999999</x:v>
      </x:c>
      <x:c r="Z1179" s="18" t="n">
        <x:f>IF(U1179=0,0,P1179*R1179/U1179)</x:f>
        <x:v>1351.68</x:v>
      </x:c>
      <x:c r="AA1179" s="18" t="n">
        <x:f>MAX(Y1179,Z1179*'01 Controls'!$E$13)</x:f>
        <x:v>842.3999999999999</x:v>
      </x:c>
      <x:c r="AB1179" s="18" t="n">
        <x:f>IF(U1179=0,0,N1179*S1179/U1179)</x:f>
        <x:v>1203.4285714285713</x:v>
      </x:c>
      <x:c r="AC1179" s="18" t="n">
        <x:f>IF(U1179=0,0,P1179*S1179/U1179)</x:f>
        <x:v>1930.9714285714288</x:v>
      </x:c>
      <x:c r="AD1179" s="18" t="n">
        <x:f>MAX(AB1179,AC1179*'01 Controls'!$E$14)</x:f>
        <x:v>1203.4285714285713</x:v>
      </x:c>
      <x:c r="AE1179" s="18" t="n">
        <x:f>IF(U1179=0,0,N1179*T1179/U1179)</x:f>
        <x:v>60.17142857142858</x:v>
      </x:c>
      <x:c r="AF1179" s="18" t="n">
        <x:f>IF(U1179=0,0,P1179*T1179/U1179)</x:f>
        <x:v>96.54857142857145</x:v>
      </x:c>
      <x:c r="AG1179" s="18" t="n">
        <x:f>MAX(AE1179,AF1179*'01 Controls'!$E$15)</x:f>
        <x:v>60.17142857142858</x:v>
      </x:c>
      <x:c r="AH1179" s="18" t="n">
        <x:f>SUM(V1179,Y1179,AB1179,AE1179)</x:f>
        <x:v>2106</x:v>
      </x:c>
      <x:c r="AI1179" s="18" t="n">
        <x:f>N1179-AH1179</x:f>
        <x:v>0</x:v>
      </x:c>
      <x:c r="AJ1179" s="18" t="n">
        <x:f>V1179*INDEX('07 Mode Capacity'!$P$6:$P$17,MATCH("AIR-"&amp;I1179,'07 Mode Capacity'!$C$6:$C$17,0))</x:f>
        <x:v>0</x:v>
      </x:c>
      <x:c r="AK1179" s="18" t="n">
        <x:f>Y1179*INDEX('07 Mode Capacity'!$P$6:$P$17,MATCH("OCEAN-"&amp;I1179,'07 Mode Capacity'!$C$6:$C$17,0))</x:f>
        <x:v>73.82480240075594</x:v>
      </x:c>
      <x:c r="AL1179" s="18" t="n">
        <x:f>AB1179*INDEX('07 Mode Capacity'!$P$6:$P$17,MATCH("LAND-"&amp;I1179,'07 Mode Capacity'!$C$6:$C$17,0))</x:f>
        <x:v>146.8758932557921</x:v>
      </x:c>
      <x:c r="AM1179" s="18" t="n">
        <x:f>AE1179*INDEX('07 Mode Capacity'!$P$6:$P$17,MATCH("INLAND-"&amp;I1179,'07 Mode Capacity'!$C$6:$C$17,0))</x:f>
        <x:v>37.98227369374434</x:v>
      </x:c>
      <x:c r="AN1179" s="18" t="n">
        <x:f>SUM(AJ1179:AM1179)</x:f>
        <x:v>258.6829693502924</x:v>
      </x:c>
      <x:c r="AO1179" s="17" t="n">
        <x:f>IF(N1179=0,1,AN1179/N1179)</x:f>
        <x:v>0.12283141944458328</x:v>
      </x:c>
      <x:c r="AP1179" s="11" t="str">
        <x:f>IF(AO1179&gt;='01 Controls'!$E$16,"PASS","FAIL")</x:f>
        <x:v>FAIL</x:v>
      </x:c>
      <x:c r="AQ1179" s="11" t="str">
        <x:v>UNQUANTIFIED</x:v>
      </x:c>
      <x:c r="AR1179" s="11" t="str">
        <x:v>Position-class planning record; serial item and receiver open</x:v>
      </x:c>
      <x:c r="AS1179" s="26"/>
      <x:c r="AT1179" s="26"/>
    </x:row>
    <x:row r="1180">
      <x:c r="C1180" s="11" t="str">
        <x:v>C3-C-EGG-TNK-20</x:v>
      </x:c>
      <x:c r="D1180" s="11" t="str">
        <x:v>C3</x:v>
      </x:c>
      <x:c r="E1180" s="11" t="str">
        <x:v>Cascadia earthquake</x:v>
      </x:c>
      <x:c r="F1180" s="11" t="str">
        <x:v>C-EGG</x:v>
      </x:c>
      <x:c r="G1180" s="11" t="str">
        <x:v>Essential-goods group</x:v>
      </x:c>
      <x:c r="H1180" s="11" t="str">
        <x:v>TNK-20</x:v>
      </x:c>
      <x:c r="I1180" s="19" t="n">
        <x:v>48</x:v>
      </x:c>
      <x:c r="J1180" s="21" t="n">
        <x:v>16</x:v>
      </x:c>
      <x:c r="K1180" s="18" t="n">
        <x:f>'05 Cargo Register'!K284</x:f>
        <x:v>175.5</x:v>
      </x:c>
      <x:c r="L1180" s="18" t="n">
        <x:f>'05 Cargo Register'!N284</x:f>
        <x:v>11</x:v>
      </x:c>
      <x:c r="M1180" s="18" t="n">
        <x:f>'05 Cargo Register'!O284</x:f>
        <x:v>233.75</x:v>
      </x:c>
      <x:c r="N1180" s="18" t="n">
        <x:f>J1180*K1180</x:f>
        <x:v>2808</x:v>
      </x:c>
      <x:c r="O1180" s="18" t="n">
        <x:f>J1180*L1180</x:f>
        <x:v>176</x:v>
      </x:c>
      <x:c r="P1180" s="18" t="n">
        <x:f>J1180*M1180</x:f>
        <x:v>3740</x:v>
      </x:c>
      <x:c r="Q1180" s="22" t="n">
        <x:f>'01 Controls'!$E$24*'02 Cargo Classes'!$M$10</x:f>
        <x:v>0</x:v>
      </x:c>
      <x:c r="R1180" s="22" t="n">
        <x:f>'01 Controls'!$F$24*'02 Cargo Classes'!$N$10</x:f>
        <x:v>0.42</x:v>
      </x:c>
      <x:c r="S1180" s="22" t="n">
        <x:f>'01 Controls'!$G$24*'02 Cargo Classes'!$O$10</x:f>
        <x:v>0.5</x:v>
      </x:c>
      <x:c r="T1180" s="22" t="n">
        <x:f>'01 Controls'!$H$24*'02 Cargo Classes'!$P$10</x:f>
        <x:v>0.05</x:v>
      </x:c>
      <x:c r="U1180" s="22" t="n">
        <x:f>SUM(Q1180:T1180)</x:f>
        <x:v>0.97</x:v>
      </x:c>
      <x:c r="V1180" s="18" t="n">
        <x:f>IF(U1180=0,0,N1180*Q1180/U1180)</x:f>
        <x:v>0</x:v>
      </x:c>
      <x:c r="W1180" s="18" t="n">
        <x:f>IF(U1180=0,0,P1180*Q1180/U1180)</x:f>
        <x:v>0</x:v>
      </x:c>
      <x:c r="X1180" s="18" t="n">
        <x:f>MAX(V1180,W1180*'01 Controls'!$E$12)</x:f>
        <x:v>0</x:v>
      </x:c>
      <x:c r="Y1180" s="18" t="n">
        <x:f>IF(U1180=0,0,N1180*R1180/U1180)</x:f>
        <x:v>1215.8350515463917</x:v>
      </x:c>
      <x:c r="Z1180" s="18" t="n">
        <x:f>IF(U1180=0,0,P1180*R1180/U1180)</x:f>
        <x:v>1619.381443298969</x:v>
      </x:c>
      <x:c r="AA1180" s="18" t="n">
        <x:f>MAX(Y1180,Z1180*'01 Controls'!$E$13)</x:f>
        <x:v>1215.8350515463917</x:v>
      </x:c>
      <x:c r="AB1180" s="18" t="n">
        <x:f>IF(U1180=0,0,N1180*S1180/U1180)</x:f>
        <x:v>1447.4226804123712</x:v>
      </x:c>
      <x:c r="AC1180" s="18" t="n">
        <x:f>IF(U1180=0,0,P1180*S1180/U1180)</x:f>
        <x:v>1927.8350515463917</x:v>
      </x:c>
      <x:c r="AD1180" s="18" t="n">
        <x:f>MAX(AB1180,AC1180*'01 Controls'!$E$14)</x:f>
        <x:v>1447.4226804123712</x:v>
      </x:c>
      <x:c r="AE1180" s="18" t="n">
        <x:f>IF(U1180=0,0,N1180*T1180/U1180)</x:f>
        <x:v>144.7422680412371</x:v>
      </x:c>
      <x:c r="AF1180" s="18" t="n">
        <x:f>IF(U1180=0,0,P1180*T1180/U1180)</x:f>
        <x:v>192.7835051546392</x:v>
      </x:c>
      <x:c r="AG1180" s="18" t="n">
        <x:f>MAX(AE1180,AF1180*'01 Controls'!$E$15)</x:f>
        <x:v>144.7422680412371</x:v>
      </x:c>
      <x:c r="AH1180" s="18" t="n">
        <x:f>SUM(V1180,Y1180,AB1180,AE1180)</x:f>
        <x:v>2807.9999999999995</x:v>
      </x:c>
      <x:c r="AI1180" s="18" t="n">
        <x:f>N1180-AH1180</x:f>
        <x:v>4.547473508864641e-13</x:v>
      </x:c>
      <x:c r="AJ1180" s="18" t="n">
        <x:f>V1180*INDEX('07 Mode Capacity'!$P$6:$P$17,MATCH("AIR-"&amp;I1180,'07 Mode Capacity'!$C$6:$C$17,0))</x:f>
        <x:v>0</x:v>
      </x:c>
      <x:c r="AK1180" s="18" t="n">
        <x:f>Y1180*INDEX('07 Mode Capacity'!$P$6:$P$17,MATCH("OCEAN-"&amp;I1180,'07 Mode Capacity'!$C$6:$C$17,0))</x:f>
        <x:v>106.55126119696735</x:v>
      </x:c>
      <x:c r="AL1180" s="18" t="n">
        <x:f>AB1180*INDEX('07 Mode Capacity'!$P$6:$P$17,MATCH("LAND-"&amp;I1180,'07 Mode Capacity'!$C$6:$C$17,0))</x:f>
        <x:v>176.6548544313651</x:v>
      </x:c>
      <x:c r="AM1180" s="18" t="n">
        <x:f>AE1180*INDEX('07 Mode Capacity'!$P$6:$P$17,MATCH("INLAND-"&amp;I1180,'07 Mode Capacity'!$C$6:$C$17,0))</x:f>
        <x:v>91.36629410866334</x:v>
      </x:c>
      <x:c r="AN1180" s="18" t="n">
        <x:f>SUM(AJ1180:AM1180)</x:f>
        <x:v>374.5724097369958</x:v>
      </x:c>
      <x:c r="AO1180" s="17" t="n">
        <x:f>IF(N1180=0,1,AN1180/N1180)</x:f>
        <x:v>0.13339473281232042</x:v>
      </x:c>
      <x:c r="AP1180" s="11" t="str">
        <x:f>IF(AO1180&gt;='01 Controls'!$E$16,"PASS","FAIL")</x:f>
        <x:v>FAIL</x:v>
      </x:c>
      <x:c r="AQ1180" s="11" t="str">
        <x:v>UNQUANTIFIED</x:v>
      </x:c>
      <x:c r="AR1180" s="11" t="str">
        <x:v>Position-class planning record; serial item and receiver open</x:v>
      </x:c>
      <x:c r="AS1180" s="26"/>
      <x:c r="AT1180" s="26"/>
    </x:row>
    <x:row r="1181">
      <x:c r="C1181" s="11" t="str">
        <x:v>C3-C-EGG-ROL-30</x:v>
      </x:c>
      <x:c r="D1181" s="11" t="str">
        <x:v>C3</x:v>
      </x:c>
      <x:c r="E1181" s="11" t="str">
        <x:v>Cascadia earthquake</x:v>
      </x:c>
      <x:c r="F1181" s="11" t="str">
        <x:v>C-EGG</x:v>
      </x:c>
      <x:c r="G1181" s="11" t="str">
        <x:v>Essential-goods group</x:v>
      </x:c>
      <x:c r="H1181" s="11" t="str">
        <x:v>ROL-30</x:v>
      </x:c>
      <x:c r="I1181" s="19" t="n">
        <x:v>48</x:v>
      </x:c>
      <x:c r="J1181" s="21" t="n">
        <x:v>16</x:v>
      </x:c>
      <x:c r="K1181" s="18" t="n">
        <x:f>'05 Cargo Register'!K285</x:f>
        <x:v>263.25</x:v>
      </x:c>
      <x:c r="L1181" s="18" t="n">
        <x:f>'05 Cargo Register'!N285</x:f>
        <x:v>11</x:v>
      </x:c>
      <x:c r="M1181" s="18" t="n">
        <x:f>'05 Cargo Register'!O285</x:f>
        <x:v>701.25</x:v>
      </x:c>
      <x:c r="N1181" s="18" t="n">
        <x:f>J1181*K1181</x:f>
        <x:v>4212</x:v>
      </x:c>
      <x:c r="O1181" s="18" t="n">
        <x:f>J1181*L1181</x:f>
        <x:v>176</x:v>
      </x:c>
      <x:c r="P1181" s="18" t="n">
        <x:f>J1181*M1181</x:f>
        <x:v>11220</x:v>
      </x:c>
      <x:c r="Q1181" s="22" t="n">
        <x:f>'01 Controls'!$E$24*'02 Cargo Classes'!$M$12</x:f>
        <x:v>0</x:v>
      </x:c>
      <x:c r="R1181" s="22" t="n">
        <x:f>'01 Controls'!$F$24*'02 Cargo Classes'!$N$12</x:f>
        <x:v>0.35</x:v>
      </x:c>
      <x:c r="S1181" s="22" t="n">
        <x:f>'01 Controls'!$G$24*'02 Cargo Classes'!$O$12</x:f>
        <x:v>0.75</x:v>
      </x:c>
      <x:c r="T1181" s="22" t="n">
        <x:f>'01 Controls'!$H$24*'02 Cargo Classes'!$P$12</x:f>
        <x:v>0.03</x:v>
      </x:c>
      <x:c r="U1181" s="22" t="n">
        <x:f>SUM(Q1181:T1181)</x:f>
        <x:v>1.1300000000000001</x:v>
      </x:c>
      <x:c r="V1181" s="18" t="n">
        <x:f>IF(U1181=0,0,N1181*Q1181/U1181)</x:f>
        <x:v>0</x:v>
      </x:c>
      <x:c r="W1181" s="18" t="n">
        <x:f>IF(U1181=0,0,P1181*Q1181/U1181)</x:f>
        <x:v>0</x:v>
      </x:c>
      <x:c r="X1181" s="18" t="n">
        <x:f>MAX(V1181,W1181*'01 Controls'!$E$12)</x:f>
        <x:v>0</x:v>
      </x:c>
      <x:c r="Y1181" s="18" t="n">
        <x:f>IF(U1181=0,0,N1181*R1181/U1181)</x:f>
        <x:v>1304.601769911504</x:v>
      </x:c>
      <x:c r="Z1181" s="18" t="n">
        <x:f>IF(U1181=0,0,P1181*R1181/U1181)</x:f>
        <x:v>3475.2212389380525</x:v>
      </x:c>
      <x:c r="AA1181" s="18" t="n">
        <x:f>MAX(Y1181,Z1181*'01 Controls'!$E$13)</x:f>
        <x:v>1304.601769911504</x:v>
      </x:c>
      <x:c r="AB1181" s="18" t="n">
        <x:f>IF(U1181=0,0,N1181*S1181/U1181)</x:f>
        <x:v>2795.575221238938</x:v>
      </x:c>
      <x:c r="AC1181" s="18" t="n">
        <x:f>IF(U1181=0,0,P1181*S1181/U1181)</x:f>
        <x:v>7446.9026548672555</x:v>
      </x:c>
      <x:c r="AD1181" s="18" t="n">
        <x:f>MAX(AB1181,AC1181*'01 Controls'!$E$14)</x:f>
        <x:v>2795.575221238938</x:v>
      </x:c>
      <x:c r="AE1181" s="18" t="n">
        <x:f>IF(U1181=0,0,N1181*T1181/U1181)</x:f>
        <x:v>111.82300884955751</x:v>
      </x:c>
      <x:c r="AF1181" s="18" t="n">
        <x:f>IF(U1181=0,0,P1181*T1181/U1181)</x:f>
        <x:v>297.8761061946902</x:v>
      </x:c>
      <x:c r="AG1181" s="18" t="n">
        <x:f>MAX(AE1181,AF1181*'01 Controls'!$E$15)</x:f>
        <x:v>111.82300884955751</x:v>
      </x:c>
      <x:c r="AH1181" s="18" t="n">
        <x:f>SUM(V1181,Y1181,AB1181,AE1181)</x:f>
        <x:v>4211.999999999999</x:v>
      </x:c>
      <x:c r="AI1181" s="18" t="n">
        <x:f>N1181-AH1181</x:f>
        <x:v>9.094947017729282e-13</x:v>
      </x:c>
      <x:c r="AJ1181" s="18" t="n">
        <x:f>V1181*INDEX('07 Mode Capacity'!$P$6:$P$17,MATCH("AIR-"&amp;I1181,'07 Mode Capacity'!$C$6:$C$17,0))</x:f>
        <x:v>0</x:v>
      </x:c>
      <x:c r="AK1181" s="18" t="n">
        <x:f>Y1181*INDEX('07 Mode Capacity'!$P$6:$P$17,MATCH("OCEAN-"&amp;I1181,'07 Mode Capacity'!$C$6:$C$17,0))</x:f>
        <x:v>114.33044619586096</x:v>
      </x:c>
      <x:c r="AL1181" s="18" t="n">
        <x:f>AB1181*INDEX('07 Mode Capacity'!$P$6:$P$17,MATCH("LAND-"&amp;I1181,'07 Mode Capacity'!$C$6:$C$17,0))</x:f>
        <x:v>341.19399981987107</x:v>
      </x:c>
      <x:c r="AM1181" s="18" t="n">
        <x:f>AE1181*INDEX('07 Mode Capacity'!$P$6:$P$17,MATCH("INLAND-"&amp;I1181,'07 Mode Capacity'!$C$6:$C$17,0))</x:f>
        <x:v>70.58652633350717</x:v>
      </x:c>
      <x:c r="AN1181" s="18" t="n">
        <x:f>SUM(AJ1181:AM1181)</x:f>
        <x:v>526.1109723492392</x:v>
      </x:c>
      <x:c r="AO1181" s="17" t="n">
        <x:f>IF(N1181=0,1,AN1181/N1181)</x:f>
        <x:v>0.12490763825955346</x:v>
      </x:c>
      <x:c r="AP1181" s="11" t="str">
        <x:f>IF(AO1181&gt;='01 Controls'!$E$16,"PASS","FAIL")</x:f>
        <x:v>FAIL</x:v>
      </x:c>
      <x:c r="AQ1181" s="11" t="str">
        <x:v>UNQUANTIFIED</x:v>
      </x:c>
      <x:c r="AR1181" s="11" t="str">
        <x:v>Position-class planning record; serial item and receiver open</x:v>
      </x:c>
      <x:c r="AS1181" s="26"/>
      <x:c r="AT1181" s="26"/>
    </x:row>
    <x:row r="1182">
      <x:c r="C1182" s="11" t="str">
        <x:v>C3-C-EGG-LIN-18</x:v>
      </x:c>
      <x:c r="D1182" s="11" t="str">
        <x:v>C3</x:v>
      </x:c>
      <x:c r="E1182" s="11" t="str">
        <x:v>Cascadia earthquake</x:v>
      </x:c>
      <x:c r="F1182" s="11" t="str">
        <x:v>C-EGG</x:v>
      </x:c>
      <x:c r="G1182" s="11" t="str">
        <x:v>Essential-goods group</x:v>
      </x:c>
      <x:c r="H1182" s="11" t="str">
        <x:v>LIN-18</x:v>
      </x:c>
      <x:c r="I1182" s="19" t="n">
        <x:v>72</x:v>
      </x:c>
      <x:c r="J1182" s="21" t="n">
        <x:v>16</x:v>
      </x:c>
      <x:c r="K1182" s="18" t="n">
        <x:f>'05 Cargo Register'!K286</x:f>
        <x:v>87.75</x:v>
      </x:c>
      <x:c r="L1182" s="18" t="n">
        <x:f>'05 Cargo Register'!N286</x:f>
        <x:v>7</x:v>
      </x:c>
      <x:c r="M1182" s="18" t="n">
        <x:f>'05 Cargo Register'!O286</x:f>
        <x:v>308</x:v>
      </x:c>
      <x:c r="N1182" s="18" t="n">
        <x:f>J1182*K1182</x:f>
        <x:v>1404</x:v>
      </x:c>
      <x:c r="O1182" s="18" t="n">
        <x:f>J1182*L1182</x:f>
        <x:v>112</x:v>
      </x:c>
      <x:c r="P1182" s="18" t="n">
        <x:f>J1182*M1182</x:f>
        <x:v>4928</x:v>
      </x:c>
      <x:c r="Q1182" s="22" t="n">
        <x:f>'01 Controls'!$E$24*'02 Cargo Classes'!$M$13</x:f>
        <x:v>0</x:v>
      </x:c>
      <x:c r="R1182" s="22" t="n">
        <x:f>'01 Controls'!$F$24*'02 Cargo Classes'!$N$13</x:f>
        <x:v>0.42</x:v>
      </x:c>
      <x:c r="S1182" s="22" t="n">
        <x:f>'01 Controls'!$G$24*'02 Cargo Classes'!$O$13</x:f>
        <x:v>0.5</x:v>
      </x:c>
      <x:c r="T1182" s="22" t="n">
        <x:f>'01 Controls'!$H$24*'02 Cargo Classes'!$P$13</x:f>
        <x:v>0.05</x:v>
      </x:c>
      <x:c r="U1182" s="22" t="n">
        <x:f>SUM(Q1182:T1182)</x:f>
        <x:v>0.97</x:v>
      </x:c>
      <x:c r="V1182" s="18" t="n">
        <x:f>IF(U1182=0,0,N1182*Q1182/U1182)</x:f>
        <x:v>0</x:v>
      </x:c>
      <x:c r="W1182" s="18" t="n">
        <x:f>IF(U1182=0,0,P1182*Q1182/U1182)</x:f>
        <x:v>0</x:v>
      </x:c>
      <x:c r="X1182" s="18" t="n">
        <x:f>MAX(V1182,W1182*'01 Controls'!$E$12)</x:f>
        <x:v>0</x:v>
      </x:c>
      <x:c r="Y1182" s="18" t="n">
        <x:f>IF(U1182=0,0,N1182*R1182/U1182)</x:f>
        <x:v>607.9175257731958</x:v>
      </x:c>
      <x:c r="Z1182" s="18" t="n">
        <x:f>IF(U1182=0,0,P1182*R1182/U1182)</x:f>
        <x:v>2133.7731958762884</x:v>
      </x:c>
      <x:c r="AA1182" s="18" t="n">
        <x:f>MAX(Y1182,Z1182*'01 Controls'!$E$13)</x:f>
        <x:v>607.9175257731958</x:v>
      </x:c>
      <x:c r="AB1182" s="18" t="n">
        <x:f>IF(U1182=0,0,N1182*S1182/U1182)</x:f>
        <x:v>723.7113402061856</x:v>
      </x:c>
      <x:c r="AC1182" s="18" t="n">
        <x:f>IF(U1182=0,0,P1182*S1182/U1182)</x:f>
        <x:v>2540.2061855670104</x:v>
      </x:c>
      <x:c r="AD1182" s="18" t="n">
        <x:f>MAX(AB1182,AC1182*'01 Controls'!$E$14)</x:f>
        <x:v>723.7113402061856</x:v>
      </x:c>
      <x:c r="AE1182" s="18" t="n">
        <x:f>IF(U1182=0,0,N1182*T1182/U1182)</x:f>
        <x:v>72.37113402061856</x:v>
      </x:c>
      <x:c r="AF1182" s="18" t="n">
        <x:f>IF(U1182=0,0,P1182*T1182/U1182)</x:f>
        <x:v>254.02061855670104</x:v>
      </x:c>
      <x:c r="AG1182" s="18" t="n">
        <x:f>MAX(AE1182,AF1182*'01 Controls'!$E$15)</x:f>
        <x:v>72.37113402061856</x:v>
      </x:c>
      <x:c r="AH1182" s="18" t="n">
        <x:f>SUM(V1182,Y1182,AB1182,AE1182)</x:f>
        <x:v>1403.9999999999998</x:v>
      </x:c>
      <x:c r="AI1182" s="18" t="n">
        <x:f>N1182-AH1182</x:f>
        <x:v>2.2737367544323206e-13</x:v>
      </x:c>
      <x:c r="AJ1182" s="18" t="n">
        <x:f>V1182*INDEX('07 Mode Capacity'!$P$6:$P$17,MATCH("AIR-"&amp;I1182,'07 Mode Capacity'!$C$6:$C$17,0))</x:f>
        <x:v>0</x:v>
      </x:c>
      <x:c r="AK1182" s="18" t="n">
        <x:f>Y1182*INDEX('07 Mode Capacity'!$P$6:$P$17,MATCH("OCEAN-"&amp;I1182,'07 Mode Capacity'!$C$6:$C$17,0))</x:f>
        <x:v>475.8583725087424</x:v>
      </x:c>
      <x:c r="AL1182" s="18" t="n">
        <x:f>AB1182*INDEX('07 Mode Capacity'!$P$6:$P$17,MATCH("LAND-"&amp;I1182,'07 Mode Capacity'!$C$6:$C$17,0))</x:f>
        <x:v>517.4610080367805</x:v>
      </x:c>
      <x:c r="AM1182" s="18" t="n">
        <x:f>AE1182*INDEX('07 Mode Capacity'!$P$6:$P$17,MATCH("INLAND-"&amp;I1182,'07 Mode Capacity'!$C$6:$C$17,0))</x:f>
        <x:v>72.37113402061856</x:v>
      </x:c>
      <x:c r="AN1182" s="18" t="n">
        <x:f>SUM(AJ1182:AM1182)</x:f>
        <x:v>1065.6905145661415</x:v>
      </x:c>
      <x:c r="AO1182" s="17" t="n">
        <x:f>IF(N1182=0,1,AN1182/N1182)</x:f>
        <x:v>0.7590388280385623</x:v>
      </x:c>
      <x:c r="AP1182" s="11" t="str">
        <x:f>IF(AO1182&gt;='01 Controls'!$E$16,"PASS","FAIL")</x:f>
        <x:v>FAIL</x:v>
      </x:c>
      <x:c r="AQ1182" s="11" t="str">
        <x:v>UNQUANTIFIED</x:v>
      </x:c>
      <x:c r="AR1182" s="11" t="str">
        <x:v>Position-class planning record; serial item and receiver open</x:v>
      </x:c>
      <x:c r="AS1182" s="26"/>
      <x:c r="AT1182" s="26"/>
    </x:row>
    <x:row r="1183">
      <x:c r="C1183" s="11" t="str">
        <x:v>C3-C-EGG-BLK-08</x:v>
      </x:c>
      <x:c r="D1183" s="11" t="str">
        <x:v>C3</x:v>
      </x:c>
      <x:c r="E1183" s="11" t="str">
        <x:v>Cascadia earthquake</x:v>
      </x:c>
      <x:c r="F1183" s="11" t="str">
        <x:v>C-EGG</x:v>
      </x:c>
      <x:c r="G1183" s="11" t="str">
        <x:v>Essential-goods group</x:v>
      </x:c>
      <x:c r="H1183" s="11" t="str">
        <x:v>BLK-08</x:v>
      </x:c>
      <x:c r="I1183" s="19" t="n">
        <x:v>48</x:v>
      </x:c>
      <x:c r="J1183" s="21" t="n">
        <x:v>16</x:v>
      </x:c>
      <x:c r="K1183" s="18" t="n">
        <x:f>'05 Cargo Register'!K287</x:f>
        <x:v>745.875</x:v>
      </x:c>
      <x:c r="L1183" s="18" t="n">
        <x:f>'05 Cargo Register'!N287</x:f>
        <x:v>117</x:v>
      </x:c>
      <x:c r="M1183" s="18" t="n">
        <x:f>'05 Cargo Register'!O287</x:f>
        <x:v>5967</x:v>
      </x:c>
      <x:c r="N1183" s="18" t="n">
        <x:f>J1183*K1183</x:f>
        <x:v>11934</x:v>
      </x:c>
      <x:c r="O1183" s="18" t="n">
        <x:f>J1183*L1183</x:f>
        <x:v>1872</x:v>
      </x:c>
      <x:c r="P1183" s="18" t="n">
        <x:f>J1183*M1183</x:f>
        <x:v>95472</x:v>
      </x:c>
      <x:c r="Q1183" s="22" t="n">
        <x:f>'01 Controls'!$E$24*'02 Cargo Classes'!$M$14</x:f>
        <x:v>0.1</x:v>
      </x:c>
      <x:c r="R1183" s="22" t="n">
        <x:f>'01 Controls'!$F$24*'02 Cargo Classes'!$N$14</x:f>
        <x:v>0.27999999999999997</x:v>
      </x:c>
      <x:c r="S1183" s="22" t="n">
        <x:f>'01 Controls'!$G$24*'02 Cargo Classes'!$O$14</x:f>
        <x:v>0.5</x:v>
      </x:c>
      <x:c r="T1183" s="22" t="n">
        <x:f>'01 Controls'!$H$24*'02 Cargo Classes'!$P$14</x:f>
        <x:v>0.025</x:v>
      </x:c>
      <x:c r="U1183" s="22" t="n">
        <x:f>SUM(Q1183:T1183)</x:f>
        <x:v>0.905</x:v>
      </x:c>
      <x:c r="V1183" s="18" t="n">
        <x:f>IF(U1183=0,0,N1183*Q1183/U1183)</x:f>
        <x:v>1318.6740331491712</x:v>
      </x:c>
      <x:c r="W1183" s="18" t="n">
        <x:f>IF(U1183=0,0,P1183*Q1183/U1183)</x:f>
        <x:v>10549.39226519337</x:v>
      </x:c>
      <x:c r="X1183" s="18" t="n">
        <x:f>MAX(V1183,W1183*'01 Controls'!$E$12)</x:f>
        <x:v>2637.3480662983425</x:v>
      </x:c>
      <x:c r="Y1183" s="18" t="n">
        <x:f>IF(U1183=0,0,N1183*R1183/U1183)</x:f>
        <x:v>3692.287292817679</x:v>
      </x:c>
      <x:c r="Z1183" s="18" t="n">
        <x:f>IF(U1183=0,0,P1183*R1183/U1183)</x:f>
        <x:v>29538.29834254143</x:v>
      </x:c>
      <x:c r="AA1183" s="18" t="n">
        <x:f>MAX(Y1183,Z1183*'01 Controls'!$E$13)</x:f>
        <x:v>4430.744751381215</x:v>
      </x:c>
      <x:c r="AB1183" s="18" t="n">
        <x:f>IF(U1183=0,0,N1183*S1183/U1183)</x:f>
        <x:v>6593.370165745856</x:v>
      </x:c>
      <x:c r="AC1183" s="18" t="n">
        <x:f>IF(U1183=0,0,P1183*S1183/U1183)</x:f>
        <x:v>52746.96132596685</x:v>
      </x:c>
      <x:c r="AD1183" s="18" t="n">
        <x:f>MAX(AB1183,AC1183*'01 Controls'!$E$14)</x:f>
        <x:v>10549.39226519337</x:v>
      </x:c>
      <x:c r="AE1183" s="18" t="n">
        <x:f>IF(U1183=0,0,N1183*T1183/U1183)</x:f>
        <x:v>329.6685082872928</x:v>
      </x:c>
      <x:c r="AF1183" s="18" t="n">
        <x:f>IF(U1183=0,0,P1183*T1183/U1183)</x:f>
        <x:v>2637.3480662983425</x:v>
      </x:c>
      <x:c r="AG1183" s="18" t="n">
        <x:f>MAX(AE1183,AF1183*'01 Controls'!$E$15)</x:f>
        <x:v>474.7226519337016</x:v>
      </x:c>
      <x:c r="AH1183" s="18" t="n">
        <x:f>SUM(V1183,Y1183,AB1183,AE1183)</x:f>
        <x:v>11934</x:v>
      </x:c>
      <x:c r="AI1183" s="18" t="n">
        <x:f>N1183-AH1183</x:f>
        <x:v>0</x:v>
      </x:c>
      <x:c r="AJ1183" s="18" t="n">
        <x:f>V1183*INDEX('07 Mode Capacity'!$P$6:$P$17,MATCH("AIR-"&amp;I1183,'07 Mode Capacity'!$C$6:$C$17,0))</x:f>
        <x:v>369.6713531518694</x:v>
      </x:c>
      <x:c r="AK1183" s="18" t="n">
        <x:f>Y1183*INDEX('07 Mode Capacity'!$P$6:$P$17,MATCH("OCEAN-"&amp;I1183,'07 Mode Capacity'!$C$6:$C$17,0))</x:f>
        <x:v>323.57832359815677</x:v>
      </x:c>
      <x:c r="AL1183" s="18" t="n">
        <x:f>AB1183*INDEX('07 Mode Capacity'!$P$6:$P$17,MATCH("LAND-"&amp;I1183,'07 Mode Capacity'!$C$6:$C$17,0))</x:f>
        <x:v>804.706781650058</x:v>
      </x:c>
      <x:c r="AM1183" s="18" t="n">
        <x:f>AE1183*INDEX('07 Mode Capacity'!$P$6:$P$17,MATCH("INLAND-"&amp;I1183,'07 Mode Capacity'!$C$6:$C$17,0))</x:f>
        <x:v>208.09809252097494</x:v>
      </x:c>
      <x:c r="AN1183" s="18" t="n">
        <x:f>SUM(AJ1183:AM1183)</x:f>
        <x:v>1706.054550921059</x:v>
      </x:c>
      <x:c r="AO1183" s="17" t="n">
        <x:f>IF(N1183=0,1,AN1183/N1183)</x:f>
        <x:v>0.14295747870965803</x:v>
      </x:c>
      <x:c r="AP1183" s="11" t="str">
        <x:f>IF(AO1183&gt;='01 Controls'!$E$16,"PASS","FAIL")</x:f>
        <x:v>FAIL</x:v>
      </x:c>
      <x:c r="AQ1183" s="11" t="str">
        <x:v>UNQUANTIFIED</x:v>
      </x:c>
      <x:c r="AR1183" s="11" t="str">
        <x:v>Position-class planning record; serial item and receiver open</x:v>
      </x:c>
      <x:c r="AS1183" s="26"/>
      <x:c r="AT1183" s="26"/>
    </x:row>
    <x:row r="1184">
      <x:c r="C1184" s="11" t="str">
        <x:v>C3-C-CAG-APL-45</x:v>
      </x:c>
      <x:c r="D1184" s="11" t="str">
        <x:v>C3</x:v>
      </x:c>
      <x:c r="E1184" s="11" t="str">
        <x:v>Cascadia earthquake</x:v>
      </x:c>
      <x:c r="F1184" s="11" t="str">
        <x:v>C-CAG</x:v>
      </x:c>
      <x:c r="G1184" s="11" t="str">
        <x:v>Civil access group</x:v>
      </x:c>
      <x:c r="H1184" s="11" t="str">
        <x:v>APL-45</x:v>
      </x:c>
      <x:c r="I1184" s="19" t="n">
        <x:v>24</x:v>
      </x:c>
      <x:c r="J1184" s="21" t="n">
        <x:v>12</x:v>
      </x:c>
      <x:c r="K1184" s="18" t="n">
        <x:f>'05 Cargo Register'!K288</x:f>
        <x:v>175.5</x:v>
      </x:c>
      <x:c r="L1184" s="18" t="n">
        <x:f>'05 Cargo Register'!N288</x:f>
        <x:v>46</x:v>
      </x:c>
      <x:c r="M1184" s="18" t="n">
        <x:f>'05 Cargo Register'!O288</x:f>
        <x:v>345</x:v>
      </x:c>
      <x:c r="N1184" s="18" t="n">
        <x:f>J1184*K1184</x:f>
        <x:v>2106</x:v>
      </x:c>
      <x:c r="O1184" s="18" t="n">
        <x:f>J1184*L1184</x:f>
        <x:v>552</x:v>
      </x:c>
      <x:c r="P1184" s="18" t="n">
        <x:f>J1184*M1184</x:f>
        <x:v>4140</x:v>
      </x:c>
      <x:c r="Q1184" s="22" t="n">
        <x:f>'01 Controls'!$E$24*'02 Cargo Classes'!$M$6</x:f>
        <x:v>0.30000000000000004</x:v>
      </x:c>
      <x:c r="R1184" s="22" t="n">
        <x:f>'01 Controls'!$F$24*'02 Cargo Classes'!$N$6</x:f>
        <x:v>0.13999999999999999</x:v>
      </x:c>
      <x:c r="S1184" s="22" t="n">
        <x:f>'01 Controls'!$G$24*'02 Cargo Classes'!$O$6</x:f>
        <x:v>0.5</x:v>
      </x:c>
      <x:c r="T1184" s="22" t="n">
        <x:f>'01 Controls'!$H$24*'02 Cargo Classes'!$P$6</x:f>
        <x:v>0.015</x:v>
      </x:c>
      <x:c r="U1184" s="22" t="n">
        <x:f>SUM(Q1184:T1184)</x:f>
        <x:v>0.9550000000000001</x:v>
      </x:c>
      <x:c r="V1184" s="18" t="n">
        <x:f>IF(U1184=0,0,N1184*Q1184/U1184)</x:f>
        <x:v>661.5706806282723</x:v>
      </x:c>
      <x:c r="W1184" s="18" t="n">
        <x:f>IF(U1184=0,0,P1184*Q1184/U1184)</x:f>
        <x:v>1300.5235602094242</x:v>
      </x:c>
      <x:c r="X1184" s="18" t="n">
        <x:f>MAX(V1184,W1184*'01 Controls'!$E$12)</x:f>
        <x:v>661.5706806282723</x:v>
      </x:c>
      <x:c r="Y1184" s="18" t="n">
        <x:f>IF(U1184=0,0,N1184*R1184/U1184)</x:f>
        <x:v>308.7329842931937</x:v>
      </x:c>
      <x:c r="Z1184" s="18" t="n">
        <x:f>IF(U1184=0,0,P1184*R1184/U1184)</x:f>
        <x:v>606.9109947643977</x:v>
      </x:c>
      <x:c r="AA1184" s="18" t="n">
        <x:f>MAX(Y1184,Z1184*'01 Controls'!$E$13)</x:f>
        <x:v>308.7329842931937</x:v>
      </x:c>
      <x:c r="AB1184" s="18" t="n">
        <x:f>IF(U1184=0,0,N1184*S1184/U1184)</x:f>
        <x:v>1102.6178010471203</x:v>
      </x:c>
      <x:c r="AC1184" s="18" t="n">
        <x:f>IF(U1184=0,0,P1184*S1184/U1184)</x:f>
        <x:v>2167.5392670157066</x:v>
      </x:c>
      <x:c r="AD1184" s="18" t="n">
        <x:f>MAX(AB1184,AC1184*'01 Controls'!$E$14)</x:f>
        <x:v>1102.6178010471203</x:v>
      </x:c>
      <x:c r="AE1184" s="18" t="n">
        <x:f>IF(U1184=0,0,N1184*T1184/U1184)</x:f>
        <x:v>33.07853403141361</x:v>
      </x:c>
      <x:c r="AF1184" s="18" t="n">
        <x:f>IF(U1184=0,0,P1184*T1184/U1184)</x:f>
        <x:v>65.0261780104712</x:v>
      </x:c>
      <x:c r="AG1184" s="18" t="n">
        <x:f>MAX(AE1184,AF1184*'01 Controls'!$E$15)</x:f>
        <x:v>33.07853403141361</x:v>
      </x:c>
      <x:c r="AH1184" s="18" t="n">
        <x:f>SUM(V1184,Y1184,AB1184,AE1184)</x:f>
        <x:v>2106</x:v>
      </x:c>
      <x:c r="AI1184" s="18" t="n">
        <x:f>N1184-AH1184</x:f>
        <x:v>0</x:v>
      </x:c>
      <x:c r="AJ1184" s="18" t="n">
        <x:f>V1184*INDEX('07 Mode Capacity'!$P$6:$P$17,MATCH("AIR-"&amp;I1184,'07 Mode Capacity'!$C$6:$C$17,0))</x:f>
        <x:v>134.24199796921232</x:v>
      </x:c>
      <x:c r="AK1184" s="18" t="n">
        <x:f>Y1184*INDEX('07 Mode Capacity'!$P$6:$P$17,MATCH("OCEAN-"&amp;I1184,'07 Mode Capacity'!$C$6:$C$17,0))</x:f>
        <x:v>46.337440032535014</x:v>
      </x:c>
      <x:c r="AL1184" s="18" t="n">
        <x:f>AB1184*INDEX('07 Mode Capacity'!$P$6:$P$17,MATCH("LAND-"&amp;I1184,'07 Mode Capacity'!$C$6:$C$17,0))</x:f>
        <x:v>421.7523279945187</x:v>
      </x:c>
      <x:c r="AM1184" s="18" t="n">
        <x:f>AE1184*INDEX('07 Mode Capacity'!$P$6:$P$17,MATCH("INLAND-"&amp;I1184,'07 Mode Capacity'!$C$6:$C$17,0))</x:f>
        <x:v>33.07853403141361</x:v>
      </x:c>
      <x:c r="AN1184" s="18" t="n">
        <x:f>SUM(AJ1184:AM1184)</x:f>
        <x:v>635.4103000276797</x:v>
      </x:c>
      <x:c r="AO1184" s="17" t="n">
        <x:f>IF(N1184=0,1,AN1184/N1184)</x:f>
        <x:v>0.3017142925107691</x:v>
      </x:c>
      <x:c r="AP1184" s="11" t="str">
        <x:f>IF(AO1184&gt;='01 Controls'!$E$16,"PASS","FAIL")</x:f>
        <x:v>FAIL</x:v>
      </x:c>
      <x:c r="AQ1184" s="11" t="str">
        <x:v>UNQUANTIFIED</x:v>
      </x:c>
      <x:c r="AR1184" s="11" t="str">
        <x:v>Position-class planning record; serial item and receiver open</x:v>
      </x:c>
      <x:c r="AS1184" s="26"/>
      <x:c r="AT1184" s="26"/>
    </x:row>
    <x:row r="1185">
      <x:c r="C1185" s="11" t="str">
        <x:v>C3-C-CAG-ISO-18</x:v>
      </x:c>
      <x:c r="D1185" s="11" t="str">
        <x:v>C3</x:v>
      </x:c>
      <x:c r="E1185" s="11" t="str">
        <x:v>Cascadia earthquake</x:v>
      </x:c>
      <x:c r="F1185" s="11" t="str">
        <x:v>C-CAG</x:v>
      </x:c>
      <x:c r="G1185" s="11" t="str">
        <x:v>Civil access group</x:v>
      </x:c>
      <x:c r="H1185" s="11" t="str">
        <x:v>ISO-18</x:v>
      </x:c>
      <x:c r="I1185" s="19" t="n">
        <x:v>48</x:v>
      </x:c>
      <x:c r="J1185" s="21" t="n">
        <x:v>12</x:v>
      </x:c>
      <x:c r="K1185" s="18" t="n">
        <x:f>'05 Cargo Register'!K289</x:f>
        <x:v>438.75</x:v>
      </x:c>
      <x:c r="L1185" s="18" t="n">
        <x:f>'05 Cargo Register'!N289</x:f>
        <x:v>29</x:v>
      </x:c>
      <x:c r="M1185" s="18" t="n">
        <x:f>'05 Cargo Register'!O289</x:f>
        <x:v>765.6</x:v>
      </x:c>
      <x:c r="N1185" s="18" t="n">
        <x:f>J1185*K1185</x:f>
        <x:v>5265</x:v>
      </x:c>
      <x:c r="O1185" s="18" t="n">
        <x:f>J1185*L1185</x:f>
        <x:v>348</x:v>
      </x:c>
      <x:c r="P1185" s="18" t="n">
        <x:f>J1185*M1185</x:f>
        <x:v>9187.2</x:v>
      </x:c>
      <x:c r="Q1185" s="22" t="n">
        <x:f>'01 Controls'!$E$24*'02 Cargo Classes'!$M$7</x:f>
        <x:v>0.020000000000000004</x:v>
      </x:c>
      <x:c r="R1185" s="22" t="n">
        <x:f>'01 Controls'!$F$24*'02 Cargo Classes'!$N$7</x:f>
        <x:v>0.35</x:v>
      </x:c>
      <x:c r="S1185" s="22" t="n">
        <x:f>'01 Controls'!$G$24*'02 Cargo Classes'!$O$7</x:f>
        <x:v>0.6</x:v>
      </x:c>
      <x:c r="T1185" s="22" t="n">
        <x:f>'01 Controls'!$H$24*'02 Cargo Classes'!$P$7</x:f>
        <x:v>0.04000000000000001</x:v>
      </x:c>
      <x:c r="U1185" s="22" t="n">
        <x:f>SUM(Q1185:T1185)</x:f>
        <x:v>1.01</x:v>
      </x:c>
      <x:c r="V1185" s="18" t="n">
        <x:f>IF(U1185=0,0,N1185*Q1185/U1185)</x:f>
        <x:v>104.25742574257428</x:v>
      </x:c>
      <x:c r="W1185" s="18" t="n">
        <x:f>IF(U1185=0,0,P1185*Q1185/U1185)</x:f>
        <x:v>181.92475247524757</x:v>
      </x:c>
      <x:c r="X1185" s="18" t="n">
        <x:f>MAX(V1185,W1185*'01 Controls'!$E$12)</x:f>
        <x:v>104.25742574257428</x:v>
      </x:c>
      <x:c r="Y1185" s="18" t="n">
        <x:f>IF(U1185=0,0,N1185*R1185/U1185)</x:f>
        <x:v>1824.5049504950493</x:v>
      </x:c>
      <x:c r="Z1185" s="18" t="n">
        <x:f>IF(U1185=0,0,P1185*R1185/U1185)</x:f>
        <x:v>3183.6831683168316</x:v>
      </x:c>
      <x:c r="AA1185" s="18" t="n">
        <x:f>MAX(Y1185,Z1185*'01 Controls'!$E$13)</x:f>
        <x:v>1824.5049504950493</x:v>
      </x:c>
      <x:c r="AB1185" s="18" t="n">
        <x:f>IF(U1185=0,0,N1185*S1185/U1185)</x:f>
        <x:v>3127.7227722772277</x:v>
      </x:c>
      <x:c r="AC1185" s="18" t="n">
        <x:f>IF(U1185=0,0,P1185*S1185/U1185)</x:f>
        <x:v>5457.742574257426</x:v>
      </x:c>
      <x:c r="AD1185" s="18" t="n">
        <x:f>MAX(AB1185,AC1185*'01 Controls'!$E$14)</x:f>
        <x:v>3127.7227722772277</x:v>
      </x:c>
      <x:c r="AE1185" s="18" t="n">
        <x:f>IF(U1185=0,0,N1185*T1185/U1185)</x:f>
        <x:v>208.51485148514857</x:v>
      </x:c>
      <x:c r="AF1185" s="18" t="n">
        <x:f>IF(U1185=0,0,P1185*T1185/U1185)</x:f>
        <x:v>363.84950495049515</x:v>
      </x:c>
      <x:c r="AG1185" s="18" t="n">
        <x:f>MAX(AE1185,AF1185*'01 Controls'!$E$15)</x:f>
        <x:v>208.51485148514857</x:v>
      </x:c>
      <x:c r="AH1185" s="18" t="n">
        <x:f>SUM(V1185,Y1185,AB1185,AE1185)</x:f>
        <x:v>5265</x:v>
      </x:c>
      <x:c r="AI1185" s="18" t="n">
        <x:f>N1185-AH1185</x:f>
        <x:v>0</x:v>
      </x:c>
      <x:c r="AJ1185" s="18" t="n">
        <x:f>V1185*INDEX('07 Mode Capacity'!$P$6:$P$17,MATCH("AIR-"&amp;I1185,'07 Mode Capacity'!$C$6:$C$17,0))</x:f>
        <x:v>29.227074077091604</x:v>
      </x:c>
      <x:c r="AK1185" s="18" t="n">
        <x:f>Y1185*INDEX('07 Mode Capacity'!$P$6:$P$17,MATCH("OCEAN-"&amp;I1185,'07 Mode Capacity'!$C$6:$C$17,0))</x:f>
        <x:v>159.89282698183527</x:v>
      </x:c>
      <x:c r="AL1185" s="18" t="n">
        <x:f>AB1185*INDEX('07 Mode Capacity'!$P$6:$P$17,MATCH("LAND-"&amp;I1185,'07 Mode Capacity'!$C$6:$C$17,0))</x:f>
        <x:v>381.7319007885686</x:v>
      </x:c>
      <x:c r="AM1185" s="18" t="n">
        <x:f>AE1185*INDEX('07 Mode Capacity'!$P$6:$P$17,MATCH("INLAND-"&amp;I1185,'07 Mode Capacity'!$C$6:$C$17,0))</x:f>
        <x:v>131.62174052287645</x:v>
      </x:c>
      <x:c r="AN1185" s="18" t="n">
        <x:f>SUM(AJ1185:AM1185)</x:f>
        <x:v>702.4735423703719</x:v>
      </x:c>
      <x:c r="AO1185" s="17" t="n">
        <x:f>IF(N1185=0,1,AN1185/N1185)</x:f>
        <x:v>0.1334232749041542</x:v>
      </x:c>
      <x:c r="AP1185" s="11" t="str">
        <x:f>IF(AO1185&gt;='01 Controls'!$E$16,"PASS","FAIL")</x:f>
        <x:v>FAIL</x:v>
      </x:c>
      <x:c r="AQ1185" s="11" t="str">
        <x:v>UNQUANTIFIED</x:v>
      </x:c>
      <x:c r="AR1185" s="11" t="str">
        <x:v>Position-class planning record; serial item and receiver open</x:v>
      </x:c>
      <x:c r="AS1185" s="26"/>
      <x:c r="AT1185" s="26"/>
    </x:row>
    <x:row r="1186">
      <x:c r="C1186" s="11" t="str">
        <x:v>C3-C-CAG-COL-12</x:v>
      </x:c>
      <x:c r="D1186" s="11" t="str">
        <x:v>C3</x:v>
      </x:c>
      <x:c r="E1186" s="11" t="str">
        <x:v>Cascadia earthquake</x:v>
      </x:c>
      <x:c r="F1186" s="11" t="str">
        <x:v>C-CAG</x:v>
      </x:c>
      <x:c r="G1186" s="11" t="str">
        <x:v>Civil access group</x:v>
      </x:c>
      <x:c r="H1186" s="11" t="str">
        <x:v>COL-12</x:v>
      </x:c>
      <x:c r="I1186" s="19" t="n">
        <x:v>24</x:v>
      </x:c>
      <x:c r="J1186" s="21" t="n">
        <x:v>12</x:v>
      </x:c>
      <x:c r="K1186" s="18" t="n">
        <x:f>'05 Cargo Register'!K290</x:f>
        <x:v>175.5</x:v>
      </x:c>
      <x:c r="L1186" s="18" t="n">
        <x:f>'05 Cargo Register'!N290</x:f>
        <x:v>19</x:v>
      </x:c>
      <x:c r="M1186" s="18" t="n">
        <x:f>'05 Cargo Register'!O290</x:f>
        <x:v>501.6</x:v>
      </x:c>
      <x:c r="N1186" s="18" t="n">
        <x:f>J1186*K1186</x:f>
        <x:v>2106</x:v>
      </x:c>
      <x:c r="O1186" s="18" t="n">
        <x:f>J1186*L1186</x:f>
        <x:v>228</x:v>
      </x:c>
      <x:c r="P1186" s="18" t="n">
        <x:f>J1186*M1186</x:f>
        <x:v>6019.200000000001</x:v>
      </x:c>
      <x:c r="Q1186" s="22" t="n">
        <x:f>'01 Controls'!$E$24*'02 Cargo Classes'!$M$8</x:f>
        <x:v>0.2</x:v>
      </x:c>
      <x:c r="R1186" s="22" t="n">
        <x:f>'01 Controls'!$F$24*'02 Cargo Classes'!$N$8</x:f>
        <x:v>0.24499999999999997</x:v>
      </x:c>
      <x:c r="S1186" s="22" t="n">
        <x:f>'01 Controls'!$G$24*'02 Cargo Classes'!$O$8</x:f>
        <x:v>0.6</x:v>
      </x:c>
      <x:c r="T1186" s="22" t="n">
        <x:f>'01 Controls'!$H$24*'02 Cargo Classes'!$P$8</x:f>
        <x:v>0.010000000000000002</x:v>
      </x:c>
      <x:c r="U1186" s="22" t="n">
        <x:f>SUM(Q1186:T1186)</x:f>
        <x:v>1.055</x:v>
      </x:c>
      <x:c r="V1186" s="18" t="n">
        <x:f>IF(U1186=0,0,N1186*Q1186/U1186)</x:f>
        <x:v>399.24170616113753</x:v>
      </x:c>
      <x:c r="W1186" s="18" t="n">
        <x:f>IF(U1186=0,0,P1186*Q1186/U1186)</x:f>
        <x:v>1141.0805687203795</x:v>
      </x:c>
      <x:c r="X1186" s="18" t="n">
        <x:f>MAX(V1186,W1186*'01 Controls'!$E$12)</x:f>
        <x:v>399.24170616113753</x:v>
      </x:c>
      <x:c r="Y1186" s="18" t="n">
        <x:f>IF(U1186=0,0,N1186*R1186/U1186)</x:f>
        <x:v>489.0710900473933</x:v>
      </x:c>
      <x:c r="Z1186" s="18" t="n">
        <x:f>IF(U1186=0,0,P1186*R1186/U1186)</x:f>
        <x:v>1397.8236966824645</x:v>
      </x:c>
      <x:c r="AA1186" s="18" t="n">
        <x:f>MAX(Y1186,Z1186*'01 Controls'!$E$13)</x:f>
        <x:v>489.0710900473933</x:v>
      </x:c>
      <x:c r="AB1186" s="18" t="n">
        <x:f>IF(U1186=0,0,N1186*S1186/U1186)</x:f>
        <x:v>1197.7251184834124</x:v>
      </x:c>
      <x:c r="AC1186" s="18" t="n">
        <x:f>IF(U1186=0,0,P1186*S1186/U1186)</x:f>
        <x:v>3423.241706161138</x:v>
      </x:c>
      <x:c r="AD1186" s="18" t="n">
        <x:f>MAX(AB1186,AC1186*'01 Controls'!$E$14)</x:f>
        <x:v>1197.7251184834124</x:v>
      </x:c>
      <x:c r="AE1186" s="18" t="n">
        <x:f>IF(U1186=0,0,N1186*T1186/U1186)</x:f>
        <x:v>19.962085308056878</x:v>
      </x:c>
      <x:c r="AF1186" s="18" t="n">
        <x:f>IF(U1186=0,0,P1186*T1186/U1186)</x:f>
        <x:v>57.05402843601898</x:v>
      </x:c>
      <x:c r="AG1186" s="18" t="n">
        <x:f>MAX(AE1186,AF1186*'01 Controls'!$E$15)</x:f>
        <x:v>19.962085308056878</x:v>
      </x:c>
      <x:c r="AH1186" s="18" t="n">
        <x:f>SUM(V1186,Y1186,AB1186,AE1186)</x:f>
        <x:v>2106</x:v>
      </x:c>
      <x:c r="AI1186" s="18" t="n">
        <x:f>N1186-AH1186</x:f>
        <x:v>0</x:v>
      </x:c>
      <x:c r="AJ1186" s="18" t="n">
        <x:f>V1186*INDEX('07 Mode Capacity'!$P$6:$P$17,MATCH("AIR-"&amp;I1186,'07 Mode Capacity'!$C$6:$C$17,0))</x:f>
        <x:v>81.01175864808707</x:v>
      </x:c>
      <x:c r="AK1186" s="18" t="n">
        <x:f>Y1186*INDEX('07 Mode Capacity'!$P$6:$P$17,MATCH("OCEAN-"&amp;I1186,'07 Mode Capacity'!$C$6:$C$17,0))</x:f>
        <x:v>73.40421483826933</x:v>
      </x:c>
      <x:c r="AL1186" s="18" t="n">
        <x:f>AB1186*INDEX('07 Mode Capacity'!$P$6:$P$17,MATCH("LAND-"&amp;I1186,'07 Mode Capacity'!$C$6:$C$17,0))</x:f>
        <x:v>458.13096481679474</x:v>
      </x:c>
      <x:c r="AM1186" s="18" t="n">
        <x:f>AE1186*INDEX('07 Mode Capacity'!$P$6:$P$17,MATCH("INLAND-"&amp;I1186,'07 Mode Capacity'!$C$6:$C$17,0))</x:f>
        <x:v>19.962085308056878</x:v>
      </x:c>
      <x:c r="AN1186" s="18" t="n">
        <x:f>SUM(AJ1186:AM1186)</x:f>
        <x:v>632.509023611208</x:v>
      </x:c>
      <x:c r="AO1186" s="17" t="n">
        <x:f>IF(N1186=0,1,AN1186/N1186)</x:f>
        <x:v>0.30033666838139034</x:v>
      </x:c>
      <x:c r="AP1186" s="11" t="str">
        <x:f>IF(AO1186&gt;='01 Controls'!$E$16,"PASS","FAIL")</x:f>
        <x:v>FAIL</x:v>
      </x:c>
      <x:c r="AQ1186" s="11" t="str">
        <x:v>UNQUANTIFIED</x:v>
      </x:c>
      <x:c r="AR1186" s="11" t="str">
        <x:v>Position-class planning record; serial item and receiver open</x:v>
      </x:c>
      <x:c r="AS1186" s="26"/>
      <x:c r="AT1186" s="26"/>
    </x:row>
    <x:row r="1187">
      <x:c r="C1187" s="11" t="str">
        <x:v>C3-C-CAG-BAT-22</x:v>
      </x:c>
      <x:c r="D1187" s="11" t="str">
        <x:v>C3</x:v>
      </x:c>
      <x:c r="E1187" s="11" t="str">
        <x:v>Cascadia earthquake</x:v>
      </x:c>
      <x:c r="F1187" s="11" t="str">
        <x:v>C-CAG</x:v>
      </x:c>
      <x:c r="G1187" s="11" t="str">
        <x:v>Civil access group</x:v>
      </x:c>
      <x:c r="H1187" s="11" t="str">
        <x:v>BAT-22</x:v>
      </x:c>
      <x:c r="I1187" s="19" t="n">
        <x:v>48</x:v>
      </x:c>
      <x:c r="J1187" s="21" t="n">
        <x:v>12</x:v>
      </x:c>
      <x:c r="K1187" s="18" t="n">
        <x:f>'05 Cargo Register'!K291</x:f>
        <x:v>131.625</x:v>
      </x:c>
      <x:c r="L1187" s="18" t="n">
        <x:f>'05 Cargo Register'!N291</x:f>
        <x:v>8</x:v>
      </x:c>
      <x:c r="M1187" s="18" t="n">
        <x:f>'05 Cargo Register'!O291</x:f>
        <x:v>211.20000000000002</x:v>
      </x:c>
      <x:c r="N1187" s="18" t="n">
        <x:f>J1187*K1187</x:f>
        <x:v>1579.5</x:v>
      </x:c>
      <x:c r="O1187" s="18" t="n">
        <x:f>J1187*L1187</x:f>
        <x:v>96</x:v>
      </x:c>
      <x:c r="P1187" s="18" t="n">
        <x:f>J1187*M1187</x:f>
        <x:v>2534.4</x:v>
      </x:c>
      <x:c r="Q1187" s="22" t="n">
        <x:f>'01 Controls'!$E$24*'02 Cargo Classes'!$M$9</x:f>
        <x:v>0</x:v>
      </x:c>
      <x:c r="R1187" s="22" t="n">
        <x:f>'01 Controls'!$F$24*'02 Cargo Classes'!$N$9</x:f>
        <x:v>0.35</x:v>
      </x:c>
      <x:c r="S1187" s="22" t="n">
        <x:f>'01 Controls'!$G$24*'02 Cargo Classes'!$O$9</x:f>
        <x:v>0.5</x:v>
      </x:c>
      <x:c r="T1187" s="22" t="n">
        <x:f>'01 Controls'!$H$24*'02 Cargo Classes'!$P$9</x:f>
        <x:v>0.025</x:v>
      </x:c>
      <x:c r="U1187" s="22" t="n">
        <x:f>SUM(Q1187:T1187)</x:f>
        <x:v>0.875</x:v>
      </x:c>
      <x:c r="V1187" s="18" t="n">
        <x:f>IF(U1187=0,0,N1187*Q1187/U1187)</x:f>
        <x:v>0</x:v>
      </x:c>
      <x:c r="W1187" s="18" t="n">
        <x:f>IF(U1187=0,0,P1187*Q1187/U1187)</x:f>
        <x:v>0</x:v>
      </x:c>
      <x:c r="X1187" s="18" t="n">
        <x:f>MAX(V1187,W1187*'01 Controls'!$E$12)</x:f>
        <x:v>0</x:v>
      </x:c>
      <x:c r="Y1187" s="18" t="n">
        <x:f>IF(U1187=0,0,N1187*R1187/U1187)</x:f>
        <x:v>631.8</x:v>
      </x:c>
      <x:c r="Z1187" s="18" t="n">
        <x:f>IF(U1187=0,0,P1187*R1187/U1187)</x:f>
        <x:v>1013.76</x:v>
      </x:c>
      <x:c r="AA1187" s="18" t="n">
        <x:f>MAX(Y1187,Z1187*'01 Controls'!$E$13)</x:f>
        <x:v>631.8</x:v>
      </x:c>
      <x:c r="AB1187" s="18" t="n">
        <x:f>IF(U1187=0,0,N1187*S1187/U1187)</x:f>
        <x:v>902.5714285714286</x:v>
      </x:c>
      <x:c r="AC1187" s="18" t="n">
        <x:f>IF(U1187=0,0,P1187*S1187/U1187)</x:f>
        <x:v>1448.2285714285715</x:v>
      </x:c>
      <x:c r="AD1187" s="18" t="n">
        <x:f>MAX(AB1187,AC1187*'01 Controls'!$E$14)</x:f>
        <x:v>902.5714285714286</x:v>
      </x:c>
      <x:c r="AE1187" s="18" t="n">
        <x:f>IF(U1187=0,0,N1187*T1187/U1187)</x:f>
        <x:v>45.12857142857143</x:v>
      </x:c>
      <x:c r="AF1187" s="18" t="n">
        <x:f>IF(U1187=0,0,P1187*T1187/U1187)</x:f>
        <x:v>72.41142857142857</x:v>
      </x:c>
      <x:c r="AG1187" s="18" t="n">
        <x:f>MAX(AE1187,AF1187*'01 Controls'!$E$15)</x:f>
        <x:v>45.12857142857143</x:v>
      </x:c>
      <x:c r="AH1187" s="18" t="n">
        <x:f>SUM(V1187,Y1187,AB1187,AE1187)</x:f>
        <x:v>1579.5</x:v>
      </x:c>
      <x:c r="AI1187" s="18" t="n">
        <x:f>N1187-AH1187</x:f>
        <x:v>0</x:v>
      </x:c>
      <x:c r="AJ1187" s="18" t="n">
        <x:f>V1187*INDEX('07 Mode Capacity'!$P$6:$P$17,MATCH("AIR-"&amp;I1187,'07 Mode Capacity'!$C$6:$C$17,0))</x:f>
        <x:v>0</x:v>
      </x:c>
      <x:c r="AK1187" s="18" t="n">
        <x:f>Y1187*INDEX('07 Mode Capacity'!$P$6:$P$17,MATCH("OCEAN-"&amp;I1187,'07 Mode Capacity'!$C$6:$C$17,0))</x:f>
        <x:v>55.36860180056696</x:v>
      </x:c>
      <x:c r="AL1187" s="18" t="n">
        <x:f>AB1187*INDEX('07 Mode Capacity'!$P$6:$P$17,MATCH("LAND-"&amp;I1187,'07 Mode Capacity'!$C$6:$C$17,0))</x:f>
        <x:v>110.15691994184408</x:v>
      </x:c>
      <x:c r="AM1187" s="18" t="n">
        <x:f>AE1187*INDEX('07 Mode Capacity'!$P$6:$P$17,MATCH("INLAND-"&amp;I1187,'07 Mode Capacity'!$C$6:$C$17,0))</x:f>
        <x:v>28.486705270308253</x:v>
      </x:c>
      <x:c r="AN1187" s="18" t="n">
        <x:f>SUM(AJ1187:AM1187)</x:f>
        <x:v>194.01222701271928</x:v>
      </x:c>
      <x:c r="AO1187" s="17" t="n">
        <x:f>IF(N1187=0,1,AN1187/N1187)</x:f>
        <x:v>0.12283141944458327</x:v>
      </x:c>
      <x:c r="AP1187" s="11" t="str">
        <x:f>IF(AO1187&gt;='01 Controls'!$E$16,"PASS","FAIL")</x:f>
        <x:v>FAIL</x:v>
      </x:c>
      <x:c r="AQ1187" s="11" t="str">
        <x:v>UNQUANTIFIED</x:v>
      </x:c>
      <x:c r="AR1187" s="11" t="str">
        <x:v>Position-class planning record; serial item and receiver open</x:v>
      </x:c>
      <x:c r="AS1187" s="26"/>
      <x:c r="AT1187" s="26"/>
    </x:row>
    <x:row r="1188">
      <x:c r="C1188" s="11" t="str">
        <x:v>C3-C-CAG-TNK-20</x:v>
      </x:c>
      <x:c r="D1188" s="11" t="str">
        <x:v>C3</x:v>
      </x:c>
      <x:c r="E1188" s="11" t="str">
        <x:v>Cascadia earthquake</x:v>
      </x:c>
      <x:c r="F1188" s="11" t="str">
        <x:v>C-CAG</x:v>
      </x:c>
      <x:c r="G1188" s="11" t="str">
        <x:v>Civil access group</x:v>
      </x:c>
      <x:c r="H1188" s="11" t="str">
        <x:v>TNK-20</x:v>
      </x:c>
      <x:c r="I1188" s="19" t="n">
        <x:v>48</x:v>
      </x:c>
      <x:c r="J1188" s="21" t="n">
        <x:v>12</x:v>
      </x:c>
      <x:c r="K1188" s="18" t="n">
        <x:f>'05 Cargo Register'!K292</x:f>
        <x:v>175.5</x:v>
      </x:c>
      <x:c r="L1188" s="18" t="n">
        <x:f>'05 Cargo Register'!N292</x:f>
        <x:v>11</x:v>
      </x:c>
      <x:c r="M1188" s="18" t="n">
        <x:f>'05 Cargo Register'!O292</x:f>
        <x:v>233.75</x:v>
      </x:c>
      <x:c r="N1188" s="18" t="n">
        <x:f>J1188*K1188</x:f>
        <x:v>2106</x:v>
      </x:c>
      <x:c r="O1188" s="18" t="n">
        <x:f>J1188*L1188</x:f>
        <x:v>132</x:v>
      </x:c>
      <x:c r="P1188" s="18" t="n">
        <x:f>J1188*M1188</x:f>
        <x:v>2805</x:v>
      </x:c>
      <x:c r="Q1188" s="22" t="n">
        <x:f>'01 Controls'!$E$24*'02 Cargo Classes'!$M$10</x:f>
        <x:v>0</x:v>
      </x:c>
      <x:c r="R1188" s="22" t="n">
        <x:f>'01 Controls'!$F$24*'02 Cargo Classes'!$N$10</x:f>
        <x:v>0.42</x:v>
      </x:c>
      <x:c r="S1188" s="22" t="n">
        <x:f>'01 Controls'!$G$24*'02 Cargo Classes'!$O$10</x:f>
        <x:v>0.5</x:v>
      </x:c>
      <x:c r="T1188" s="22" t="n">
        <x:f>'01 Controls'!$H$24*'02 Cargo Classes'!$P$10</x:f>
        <x:v>0.05</x:v>
      </x:c>
      <x:c r="U1188" s="22" t="n">
        <x:f>SUM(Q1188:T1188)</x:f>
        <x:v>0.97</x:v>
      </x:c>
      <x:c r="V1188" s="18" t="n">
        <x:f>IF(U1188=0,0,N1188*Q1188/U1188)</x:f>
        <x:v>0</x:v>
      </x:c>
      <x:c r="W1188" s="18" t="n">
        <x:f>IF(U1188=0,0,P1188*Q1188/U1188)</x:f>
        <x:v>0</x:v>
      </x:c>
      <x:c r="X1188" s="18" t="n">
        <x:f>MAX(V1188,W1188*'01 Controls'!$E$12)</x:f>
        <x:v>0</x:v>
      </x:c>
      <x:c r="Y1188" s="18" t="n">
        <x:f>IF(U1188=0,0,N1188*R1188/U1188)</x:f>
        <x:v>911.8762886597938</x:v>
      </x:c>
      <x:c r="Z1188" s="18" t="n">
        <x:f>IF(U1188=0,0,P1188*R1188/U1188)</x:f>
        <x:v>1214.5360824742268</x:v>
      </x:c>
      <x:c r="AA1188" s="18" t="n">
        <x:f>MAX(Y1188,Z1188*'01 Controls'!$E$13)</x:f>
        <x:v>911.8762886597938</x:v>
      </x:c>
      <x:c r="AB1188" s="18" t="n">
        <x:f>IF(U1188=0,0,N1188*S1188/U1188)</x:f>
        <x:v>1085.5670103092784</x:v>
      </x:c>
      <x:c r="AC1188" s="18" t="n">
        <x:f>IF(U1188=0,0,P1188*S1188/U1188)</x:f>
        <x:v>1445.8762886597938</x:v>
      </x:c>
      <x:c r="AD1188" s="18" t="n">
        <x:f>MAX(AB1188,AC1188*'01 Controls'!$E$14)</x:f>
        <x:v>1085.5670103092784</x:v>
      </x:c>
      <x:c r="AE1188" s="18" t="n">
        <x:f>IF(U1188=0,0,N1188*T1188/U1188)</x:f>
        <x:v>108.55670103092785</x:v>
      </x:c>
      <x:c r="AF1188" s="18" t="n">
        <x:f>IF(U1188=0,0,P1188*T1188/U1188)</x:f>
        <x:v>144.58762886597938</x:v>
      </x:c>
      <x:c r="AG1188" s="18" t="n">
        <x:f>MAX(AE1188,AF1188*'01 Controls'!$E$15)</x:f>
        <x:v>108.55670103092785</x:v>
      </x:c>
      <x:c r="AH1188" s="18" t="n">
        <x:f>SUM(V1188,Y1188,AB1188,AE1188)</x:f>
        <x:v>2106</x:v>
      </x:c>
      <x:c r="AI1188" s="18" t="n">
        <x:f>N1188-AH1188</x:f>
        <x:v>0</x:v>
      </x:c>
      <x:c r="AJ1188" s="18" t="n">
        <x:f>V1188*INDEX('07 Mode Capacity'!$P$6:$P$17,MATCH("AIR-"&amp;I1188,'07 Mode Capacity'!$C$6:$C$17,0))</x:f>
        <x:v>0</x:v>
      </x:c>
      <x:c r="AK1188" s="18" t="n">
        <x:f>Y1188*INDEX('07 Mode Capacity'!$P$6:$P$17,MATCH("OCEAN-"&amp;I1188,'07 Mode Capacity'!$C$6:$C$17,0))</x:f>
        <x:v>79.91344589772551</x:v>
      </x:c>
      <x:c r="AL1188" s="18" t="n">
        <x:f>AB1188*INDEX('07 Mode Capacity'!$P$6:$P$17,MATCH("LAND-"&amp;I1188,'07 Mode Capacity'!$C$6:$C$17,0))</x:f>
        <x:v>132.49114082352384</x:v>
      </x:c>
      <x:c r="AM1188" s="18" t="n">
        <x:f>AE1188*INDEX('07 Mode Capacity'!$P$6:$P$17,MATCH("INLAND-"&amp;I1188,'07 Mode Capacity'!$C$6:$C$17,0))</x:f>
        <x:v>68.52472058149752</x:v>
      </x:c>
      <x:c r="AN1188" s="18" t="n">
        <x:f>SUM(AJ1188:AM1188)</x:f>
        <x:v>280.9293073027469</x:v>
      </x:c>
      <x:c r="AO1188" s="17" t="n">
        <x:f>IF(N1188=0,1,AN1188/N1188)</x:f>
        <x:v>0.13339473281232048</x:v>
      </x:c>
      <x:c r="AP1188" s="11" t="str">
        <x:f>IF(AO1188&gt;='01 Controls'!$E$16,"PASS","FAIL")</x:f>
        <x:v>FAIL</x:v>
      </x:c>
      <x:c r="AQ1188" s="11" t="str">
        <x:v>UNQUANTIFIED</x:v>
      </x:c>
      <x:c r="AR1188" s="11" t="str">
        <x:v>Position-class planning record; serial item and receiver open</x:v>
      </x:c>
      <x:c r="AS1188" s="26"/>
      <x:c r="AT1188" s="26"/>
    </x:row>
    <x:row r="1189">
      <x:c r="C1189" s="11" t="str">
        <x:v>C3-C-CAG-ROL-30</x:v>
      </x:c>
      <x:c r="D1189" s="11" t="str">
        <x:v>C3</x:v>
      </x:c>
      <x:c r="E1189" s="11" t="str">
        <x:v>Cascadia earthquake</x:v>
      </x:c>
      <x:c r="F1189" s="11" t="str">
        <x:v>C-CAG</x:v>
      </x:c>
      <x:c r="G1189" s="11" t="str">
        <x:v>Civil access group</x:v>
      </x:c>
      <x:c r="H1189" s="11" t="str">
        <x:v>ROL-30</x:v>
      </x:c>
      <x:c r="I1189" s="19" t="n">
        <x:v>48</x:v>
      </x:c>
      <x:c r="J1189" s="21" t="n">
        <x:v>12</x:v>
      </x:c>
      <x:c r="K1189" s="18" t="n">
        <x:f>'05 Cargo Register'!K293</x:f>
        <x:v>263.25</x:v>
      </x:c>
      <x:c r="L1189" s="18" t="n">
        <x:f>'05 Cargo Register'!N293</x:f>
        <x:v>11</x:v>
      </x:c>
      <x:c r="M1189" s="18" t="n">
        <x:f>'05 Cargo Register'!O293</x:f>
        <x:v>701.25</x:v>
      </x:c>
      <x:c r="N1189" s="18" t="n">
        <x:f>J1189*K1189</x:f>
        <x:v>3159</x:v>
      </x:c>
      <x:c r="O1189" s="18" t="n">
        <x:f>J1189*L1189</x:f>
        <x:v>132</x:v>
      </x:c>
      <x:c r="P1189" s="18" t="n">
        <x:f>J1189*M1189</x:f>
        <x:v>8415</x:v>
      </x:c>
      <x:c r="Q1189" s="22" t="n">
        <x:f>'01 Controls'!$E$24*'02 Cargo Classes'!$M$12</x:f>
        <x:v>0</x:v>
      </x:c>
      <x:c r="R1189" s="22" t="n">
        <x:f>'01 Controls'!$F$24*'02 Cargo Classes'!$N$12</x:f>
        <x:v>0.35</x:v>
      </x:c>
      <x:c r="S1189" s="22" t="n">
        <x:f>'01 Controls'!$G$24*'02 Cargo Classes'!$O$12</x:f>
        <x:v>0.75</x:v>
      </x:c>
      <x:c r="T1189" s="22" t="n">
        <x:f>'01 Controls'!$H$24*'02 Cargo Classes'!$P$12</x:f>
        <x:v>0.03</x:v>
      </x:c>
      <x:c r="U1189" s="22" t="n">
        <x:f>SUM(Q1189:T1189)</x:f>
        <x:v>1.1300000000000001</x:v>
      </x:c>
      <x:c r="V1189" s="18" t="n">
        <x:f>IF(U1189=0,0,N1189*Q1189/U1189)</x:f>
        <x:v>0</x:v>
      </x:c>
      <x:c r="W1189" s="18" t="n">
        <x:f>IF(U1189=0,0,P1189*Q1189/U1189)</x:f>
        <x:v>0</x:v>
      </x:c>
      <x:c r="X1189" s="18" t="n">
        <x:f>MAX(V1189,W1189*'01 Controls'!$E$12)</x:f>
        <x:v>0</x:v>
      </x:c>
      <x:c r="Y1189" s="18" t="n">
        <x:f>IF(U1189=0,0,N1189*R1189/U1189)</x:f>
        <x:v>978.4513274336281</x:v>
      </x:c>
      <x:c r="Z1189" s="18" t="n">
        <x:f>IF(U1189=0,0,P1189*R1189/U1189)</x:f>
        <x:v>2606.4159292035397</x:v>
      </x:c>
      <x:c r="AA1189" s="18" t="n">
        <x:f>MAX(Y1189,Z1189*'01 Controls'!$E$13)</x:f>
        <x:v>978.4513274336281</x:v>
      </x:c>
      <x:c r="AB1189" s="18" t="n">
        <x:f>IF(U1189=0,0,N1189*S1189/U1189)</x:f>
        <x:v>2096.6814159292035</x:v>
      </x:c>
      <x:c r="AC1189" s="18" t="n">
        <x:f>IF(U1189=0,0,P1189*S1189/U1189)</x:f>
        <x:v>5585.176991150442</x:v>
      </x:c>
      <x:c r="AD1189" s="18" t="n">
        <x:f>MAX(AB1189,AC1189*'01 Controls'!$E$14)</x:f>
        <x:v>2096.6814159292035</x:v>
      </x:c>
      <x:c r="AE1189" s="18" t="n">
        <x:f>IF(U1189=0,0,N1189*T1189/U1189)</x:f>
        <x:v>83.86725663716813</x:v>
      </x:c>
      <x:c r="AF1189" s="18" t="n">
        <x:f>IF(U1189=0,0,P1189*T1189/U1189)</x:f>
        <x:v>223.40707964601768</x:v>
      </x:c>
      <x:c r="AG1189" s="18" t="n">
        <x:f>MAX(AE1189,AF1189*'01 Controls'!$E$15)</x:f>
        <x:v>83.86725663716813</x:v>
      </x:c>
      <x:c r="AH1189" s="18" t="n">
        <x:f>SUM(V1189,Y1189,AB1189,AE1189)</x:f>
        <x:v>3159</x:v>
      </x:c>
      <x:c r="AI1189" s="18" t="n">
        <x:f>N1189-AH1189</x:f>
        <x:v>0</x:v>
      </x:c>
      <x:c r="AJ1189" s="18" t="n">
        <x:f>V1189*INDEX('07 Mode Capacity'!$P$6:$P$17,MATCH("AIR-"&amp;I1189,'07 Mode Capacity'!$C$6:$C$17,0))</x:f>
        <x:v>0</x:v>
      </x:c>
      <x:c r="AK1189" s="18" t="n">
        <x:f>Y1189*INDEX('07 Mode Capacity'!$P$6:$P$17,MATCH("OCEAN-"&amp;I1189,'07 Mode Capacity'!$C$6:$C$17,0))</x:f>
        <x:v>85.74783464689571</x:v>
      </x:c>
      <x:c r="AL1189" s="18" t="n">
        <x:f>AB1189*INDEX('07 Mode Capacity'!$P$6:$P$17,MATCH("LAND-"&amp;I1189,'07 Mode Capacity'!$C$6:$C$17,0))</x:f>
        <x:v>255.8954998649033</x:v>
      </x:c>
      <x:c r="AM1189" s="18" t="n">
        <x:f>AE1189*INDEX('07 Mode Capacity'!$P$6:$P$17,MATCH("INLAND-"&amp;I1189,'07 Mode Capacity'!$C$6:$C$17,0))</x:f>
        <x:v>52.939894750130364</x:v>
      </x:c>
      <x:c r="AN1189" s="18" t="n">
        <x:f>SUM(AJ1189:AM1189)</x:f>
        <x:v>394.5832292619294</x:v>
      </x:c>
      <x:c r="AO1189" s="17" t="n">
        <x:f>IF(N1189=0,1,AN1189/N1189)</x:f>
        <x:v>0.12490763825955346</x:v>
      </x:c>
      <x:c r="AP1189" s="11" t="str">
        <x:f>IF(AO1189&gt;='01 Controls'!$E$16,"PASS","FAIL")</x:f>
        <x:v>FAIL</x:v>
      </x:c>
      <x:c r="AQ1189" s="11" t="str">
        <x:v>UNQUANTIFIED</x:v>
      </x:c>
      <x:c r="AR1189" s="11" t="str">
        <x:v>Position-class planning record; serial item and receiver open</x:v>
      </x:c>
      <x:c r="AS1189" s="26"/>
      <x:c r="AT1189" s="26"/>
    </x:row>
    <x:row r="1190">
      <x:c r="C1190" s="11" t="str">
        <x:v>C3-C-CAG-LIN-18</x:v>
      </x:c>
      <x:c r="D1190" s="11" t="str">
        <x:v>C3</x:v>
      </x:c>
      <x:c r="E1190" s="11" t="str">
        <x:v>Cascadia earthquake</x:v>
      </x:c>
      <x:c r="F1190" s="11" t="str">
        <x:v>C-CAG</x:v>
      </x:c>
      <x:c r="G1190" s="11" t="str">
        <x:v>Civil access group</x:v>
      </x:c>
      <x:c r="H1190" s="11" t="str">
        <x:v>LIN-18</x:v>
      </x:c>
      <x:c r="I1190" s="19" t="n">
        <x:v>72</x:v>
      </x:c>
      <x:c r="J1190" s="21" t="n">
        <x:v>12</x:v>
      </x:c>
      <x:c r="K1190" s="18" t="n">
        <x:f>'05 Cargo Register'!K294</x:f>
        <x:v>87.75</x:v>
      </x:c>
      <x:c r="L1190" s="18" t="n">
        <x:f>'05 Cargo Register'!N294</x:f>
        <x:v>7</x:v>
      </x:c>
      <x:c r="M1190" s="18" t="n">
        <x:f>'05 Cargo Register'!O294</x:f>
        <x:v>308</x:v>
      </x:c>
      <x:c r="N1190" s="18" t="n">
        <x:f>J1190*K1190</x:f>
        <x:v>1053</x:v>
      </x:c>
      <x:c r="O1190" s="18" t="n">
        <x:f>J1190*L1190</x:f>
        <x:v>84</x:v>
      </x:c>
      <x:c r="P1190" s="18" t="n">
        <x:f>J1190*M1190</x:f>
        <x:v>3696</x:v>
      </x:c>
      <x:c r="Q1190" s="22" t="n">
        <x:f>'01 Controls'!$E$24*'02 Cargo Classes'!$M$13</x:f>
        <x:v>0</x:v>
      </x:c>
      <x:c r="R1190" s="22" t="n">
        <x:f>'01 Controls'!$F$24*'02 Cargo Classes'!$N$13</x:f>
        <x:v>0.42</x:v>
      </x:c>
      <x:c r="S1190" s="22" t="n">
        <x:f>'01 Controls'!$G$24*'02 Cargo Classes'!$O$13</x:f>
        <x:v>0.5</x:v>
      </x:c>
      <x:c r="T1190" s="22" t="n">
        <x:f>'01 Controls'!$H$24*'02 Cargo Classes'!$P$13</x:f>
        <x:v>0.05</x:v>
      </x:c>
      <x:c r="U1190" s="22" t="n">
        <x:f>SUM(Q1190:T1190)</x:f>
        <x:v>0.97</x:v>
      </x:c>
      <x:c r="V1190" s="18" t="n">
        <x:f>IF(U1190=0,0,N1190*Q1190/U1190)</x:f>
        <x:v>0</x:v>
      </x:c>
      <x:c r="W1190" s="18" t="n">
        <x:f>IF(U1190=0,0,P1190*Q1190/U1190)</x:f>
        <x:v>0</x:v>
      </x:c>
      <x:c r="X1190" s="18" t="n">
        <x:f>MAX(V1190,W1190*'01 Controls'!$E$12)</x:f>
        <x:v>0</x:v>
      </x:c>
      <x:c r="Y1190" s="18" t="n">
        <x:f>IF(U1190=0,0,N1190*R1190/U1190)</x:f>
        <x:v>455.9381443298969</x:v>
      </x:c>
      <x:c r="Z1190" s="18" t="n">
        <x:f>IF(U1190=0,0,P1190*R1190/U1190)</x:f>
        <x:v>1600.3298969072164</x:v>
      </x:c>
      <x:c r="AA1190" s="18" t="n">
        <x:f>MAX(Y1190,Z1190*'01 Controls'!$E$13)</x:f>
        <x:v>455.9381443298969</x:v>
      </x:c>
      <x:c r="AB1190" s="18" t="n">
        <x:f>IF(U1190=0,0,N1190*S1190/U1190)</x:f>
        <x:v>542.7835051546392</x:v>
      </x:c>
      <x:c r="AC1190" s="18" t="n">
        <x:f>IF(U1190=0,0,P1190*S1190/U1190)</x:f>
        <x:v>1905.1546391752577</x:v>
      </x:c>
      <x:c r="AD1190" s="18" t="n">
        <x:f>MAX(AB1190,AC1190*'01 Controls'!$E$14)</x:f>
        <x:v>542.7835051546392</x:v>
      </x:c>
      <x:c r="AE1190" s="18" t="n">
        <x:f>IF(U1190=0,0,N1190*T1190/U1190)</x:f>
        <x:v>54.27835051546393</x:v>
      </x:c>
      <x:c r="AF1190" s="18" t="n">
        <x:f>IF(U1190=0,0,P1190*T1190/U1190)</x:f>
        <x:v>190.51546391752578</x:v>
      </x:c>
      <x:c r="AG1190" s="18" t="n">
        <x:f>MAX(AE1190,AF1190*'01 Controls'!$E$15)</x:f>
        <x:v>54.27835051546393</x:v>
      </x:c>
      <x:c r="AH1190" s="18" t="n">
        <x:f>SUM(V1190,Y1190,AB1190,AE1190)</x:f>
        <x:v>1053</x:v>
      </x:c>
      <x:c r="AI1190" s="18" t="n">
        <x:f>N1190-AH1190</x:f>
        <x:v>0</x:v>
      </x:c>
      <x:c r="AJ1190" s="18" t="n">
        <x:f>V1190*INDEX('07 Mode Capacity'!$P$6:$P$17,MATCH("AIR-"&amp;I1190,'07 Mode Capacity'!$C$6:$C$17,0))</x:f>
        <x:v>0</x:v>
      </x:c>
      <x:c r="AK1190" s="18" t="n">
        <x:f>Y1190*INDEX('07 Mode Capacity'!$P$6:$P$17,MATCH("OCEAN-"&amp;I1190,'07 Mode Capacity'!$C$6:$C$17,0))</x:f>
        <x:v>356.8937793815568</x:v>
      </x:c>
      <x:c r="AL1190" s="18" t="n">
        <x:f>AB1190*INDEX('07 Mode Capacity'!$P$6:$P$17,MATCH("LAND-"&amp;I1190,'07 Mode Capacity'!$C$6:$C$17,0))</x:f>
        <x:v>388.0957560275854</x:v>
      </x:c>
      <x:c r="AM1190" s="18" t="n">
        <x:f>AE1190*INDEX('07 Mode Capacity'!$P$6:$P$17,MATCH("INLAND-"&amp;I1190,'07 Mode Capacity'!$C$6:$C$17,0))</x:f>
        <x:v>54.27835051546393</x:v>
      </x:c>
      <x:c r="AN1190" s="18" t="n">
        <x:f>SUM(AJ1190:AM1190)</x:f>
        <x:v>799.2678859246062</x:v>
      </x:c>
      <x:c r="AO1190" s="17" t="n">
        <x:f>IF(N1190=0,1,AN1190/N1190)</x:f>
        <x:v>0.7590388280385624</x:v>
      </x:c>
      <x:c r="AP1190" s="11" t="str">
        <x:f>IF(AO1190&gt;='01 Controls'!$E$16,"PASS","FAIL")</x:f>
        <x:v>FAIL</x:v>
      </x:c>
      <x:c r="AQ1190" s="11" t="str">
        <x:v>UNQUANTIFIED</x:v>
      </x:c>
      <x:c r="AR1190" s="11" t="str">
        <x:v>Position-class planning record; serial item and receiver open</x:v>
      </x:c>
      <x:c r="AS1190" s="26"/>
      <x:c r="AT1190" s="26"/>
    </x:row>
    <x:row r="1191">
      <x:c r="C1191" s="11" t="str">
        <x:v>C3-C-CAG-BLK-08</x:v>
      </x:c>
      <x:c r="D1191" s="11" t="str">
        <x:v>C3</x:v>
      </x:c>
      <x:c r="E1191" s="11" t="str">
        <x:v>Cascadia earthquake</x:v>
      </x:c>
      <x:c r="F1191" s="11" t="str">
        <x:v>C-CAG</x:v>
      </x:c>
      <x:c r="G1191" s="11" t="str">
        <x:v>Civil access group</x:v>
      </x:c>
      <x:c r="H1191" s="11" t="str">
        <x:v>BLK-08</x:v>
      </x:c>
      <x:c r="I1191" s="19" t="n">
        <x:v>48</x:v>
      </x:c>
      <x:c r="J1191" s="21" t="n">
        <x:v>12</x:v>
      </x:c>
      <x:c r="K1191" s="18" t="n">
        <x:f>'05 Cargo Register'!K295</x:f>
        <x:v>745.875</x:v>
      </x:c>
      <x:c r="L1191" s="18" t="n">
        <x:f>'05 Cargo Register'!N295</x:f>
        <x:v>117</x:v>
      </x:c>
      <x:c r="M1191" s="18" t="n">
        <x:f>'05 Cargo Register'!O295</x:f>
        <x:v>5967</x:v>
      </x:c>
      <x:c r="N1191" s="18" t="n">
        <x:f>J1191*K1191</x:f>
        <x:v>8950.5</x:v>
      </x:c>
      <x:c r="O1191" s="18" t="n">
        <x:f>J1191*L1191</x:f>
        <x:v>1404</x:v>
      </x:c>
      <x:c r="P1191" s="18" t="n">
        <x:f>J1191*M1191</x:f>
        <x:v>71604</x:v>
      </x:c>
      <x:c r="Q1191" s="22" t="n">
        <x:f>'01 Controls'!$E$24*'02 Cargo Classes'!$M$14</x:f>
        <x:v>0.1</x:v>
      </x:c>
      <x:c r="R1191" s="22" t="n">
        <x:f>'01 Controls'!$F$24*'02 Cargo Classes'!$N$14</x:f>
        <x:v>0.27999999999999997</x:v>
      </x:c>
      <x:c r="S1191" s="22" t="n">
        <x:f>'01 Controls'!$G$24*'02 Cargo Classes'!$O$14</x:f>
        <x:v>0.5</x:v>
      </x:c>
      <x:c r="T1191" s="22" t="n">
        <x:f>'01 Controls'!$H$24*'02 Cargo Classes'!$P$14</x:f>
        <x:v>0.025</x:v>
      </x:c>
      <x:c r="U1191" s="22" t="n">
        <x:f>SUM(Q1191:T1191)</x:f>
        <x:v>0.905</x:v>
      </x:c>
      <x:c r="V1191" s="18" t="n">
        <x:f>IF(U1191=0,0,N1191*Q1191/U1191)</x:f>
        <x:v>989.0055248618785</x:v>
      </x:c>
      <x:c r="W1191" s="18" t="n">
        <x:f>IF(U1191=0,0,P1191*Q1191/U1191)</x:f>
        <x:v>7912.044198895028</x:v>
      </x:c>
      <x:c r="X1191" s="18" t="n">
        <x:f>MAX(V1191,W1191*'01 Controls'!$E$12)</x:f>
        <x:v>1978.011049723757</x:v>
      </x:c>
      <x:c r="Y1191" s="18" t="n">
        <x:f>IF(U1191=0,0,N1191*R1191/U1191)</x:f>
        <x:v>2769.2154696132593</x:v>
      </x:c>
      <x:c r="Z1191" s="18" t="n">
        <x:f>IF(U1191=0,0,P1191*R1191/U1191)</x:f>
        <x:v>22153.723756906074</x:v>
      </x:c>
      <x:c r="AA1191" s="18" t="n">
        <x:f>MAX(Y1191,Z1191*'01 Controls'!$E$13)</x:f>
        <x:v>3323.058563535911</x:v>
      </x:c>
      <x:c r="AB1191" s="18" t="n">
        <x:f>IF(U1191=0,0,N1191*S1191/U1191)</x:f>
        <x:v>4945.027624309392</x:v>
      </x:c>
      <x:c r="AC1191" s="18" t="n">
        <x:f>IF(U1191=0,0,P1191*S1191/U1191)</x:f>
        <x:v>39560.22099447514</x:v>
      </x:c>
      <x:c r="AD1191" s="18" t="n">
        <x:f>MAX(AB1191,AC1191*'01 Controls'!$E$14)</x:f>
        <x:v>7912.044198895028</x:v>
      </x:c>
      <x:c r="AE1191" s="18" t="n">
        <x:f>IF(U1191=0,0,N1191*T1191/U1191)</x:f>
        <x:v>247.25138121546962</x:v>
      </x:c>
      <x:c r="AF1191" s="18" t="n">
        <x:f>IF(U1191=0,0,P1191*T1191/U1191)</x:f>
        <x:v>1978.011049723757</x:v>
      </x:c>
      <x:c r="AG1191" s="18" t="n">
        <x:f>MAX(AE1191,AF1191*'01 Controls'!$E$15)</x:f>
        <x:v>356.0419889502762</x:v>
      </x:c>
      <x:c r="AH1191" s="18" t="n">
        <x:f>SUM(V1191,Y1191,AB1191,AE1191)</x:f>
        <x:v>8950.5</x:v>
      </x:c>
      <x:c r="AI1191" s="18" t="n">
        <x:f>N1191-AH1191</x:f>
        <x:v>0</x:v>
      </x:c>
      <x:c r="AJ1191" s="18" t="n">
        <x:f>V1191*INDEX('07 Mode Capacity'!$P$6:$P$17,MATCH("AIR-"&amp;I1191,'07 Mode Capacity'!$C$6:$C$17,0))</x:f>
        <x:v>277.25351486390207</x:v>
      </x:c>
      <x:c r="AK1191" s="18" t="n">
        <x:f>Y1191*INDEX('07 Mode Capacity'!$P$6:$P$17,MATCH("OCEAN-"&amp;I1191,'07 Mode Capacity'!$C$6:$C$17,0))</x:f>
        <x:v>242.68374269861758</x:v>
      </x:c>
      <x:c r="AL1191" s="18" t="n">
        <x:f>AB1191*INDEX('07 Mode Capacity'!$P$6:$P$17,MATCH("LAND-"&amp;I1191,'07 Mode Capacity'!$C$6:$C$17,0))</x:f>
        <x:v>603.5300862375435</x:v>
      </x:c>
      <x:c r="AM1191" s="18" t="n">
        <x:f>AE1191*INDEX('07 Mode Capacity'!$P$6:$P$17,MATCH("INLAND-"&amp;I1191,'07 Mode Capacity'!$C$6:$C$17,0))</x:f>
        <x:v>156.07356939073122</x:v>
      </x:c>
      <x:c r="AN1191" s="18" t="n">
        <x:f>SUM(AJ1191:AM1191)</x:f>
        <x:v>1279.5409131907945</x:v>
      </x:c>
      <x:c r="AO1191" s="17" t="n">
        <x:f>IF(N1191=0,1,AN1191/N1191)</x:f>
        <x:v>0.14295747870965805</x:v>
      </x:c>
      <x:c r="AP1191" s="11" t="str">
        <x:f>IF(AO1191&gt;='01 Controls'!$E$16,"PASS","FAIL")</x:f>
        <x:v>FAIL</x:v>
      </x:c>
      <x:c r="AQ1191" s="11" t="str">
        <x:v>UNQUANTIFIED</x:v>
      </x:c>
      <x:c r="AR1191" s="11" t="str">
        <x:v>Position-class planning record; serial item and receiver open</x:v>
      </x:c>
      <x:c r="AS1191" s="26"/>
      <x:c r="AT1191" s="26"/>
    </x:row>
    <x:row r="1192">
      <x:c r="C1192" s="11" t="str">
        <x:v>C3-C-DTG-APL-45</x:v>
      </x:c>
      <x:c r="D1192" s="11" t="str">
        <x:v>C3</x:v>
      </x:c>
      <x:c r="E1192" s="11" t="str">
        <x:v>Cascadia earthquake</x:v>
      </x:c>
      <x:c r="F1192" s="11" t="str">
        <x:v>C-DTG</x:v>
      </x:c>
      <x:c r="G1192" s="11" t="str">
        <x:v>Displacement transition group</x:v>
      </x:c>
      <x:c r="H1192" s="11" t="str">
        <x:v>APL-45</x:v>
      </x:c>
      <x:c r="I1192" s="19" t="n">
        <x:v>24</x:v>
      </x:c>
      <x:c r="J1192" s="21" t="n">
        <x:v>12</x:v>
      </x:c>
      <x:c r="K1192" s="18" t="n">
        <x:f>'05 Cargo Register'!K296</x:f>
        <x:v>175.5</x:v>
      </x:c>
      <x:c r="L1192" s="18" t="n">
        <x:f>'05 Cargo Register'!N296</x:f>
        <x:v>46</x:v>
      </x:c>
      <x:c r="M1192" s="18" t="n">
        <x:f>'05 Cargo Register'!O296</x:f>
        <x:v>345</x:v>
      </x:c>
      <x:c r="N1192" s="18" t="n">
        <x:f>J1192*K1192</x:f>
        <x:v>2106</x:v>
      </x:c>
      <x:c r="O1192" s="18" t="n">
        <x:f>J1192*L1192</x:f>
        <x:v>552</x:v>
      </x:c>
      <x:c r="P1192" s="18" t="n">
        <x:f>J1192*M1192</x:f>
        <x:v>4140</x:v>
      </x:c>
      <x:c r="Q1192" s="22" t="n">
        <x:f>'01 Controls'!$E$24*'02 Cargo Classes'!$M$6</x:f>
        <x:v>0.30000000000000004</x:v>
      </x:c>
      <x:c r="R1192" s="22" t="n">
        <x:f>'01 Controls'!$F$24*'02 Cargo Classes'!$N$6</x:f>
        <x:v>0.13999999999999999</x:v>
      </x:c>
      <x:c r="S1192" s="22" t="n">
        <x:f>'01 Controls'!$G$24*'02 Cargo Classes'!$O$6</x:f>
        <x:v>0.5</x:v>
      </x:c>
      <x:c r="T1192" s="22" t="n">
        <x:f>'01 Controls'!$H$24*'02 Cargo Classes'!$P$6</x:f>
        <x:v>0.015</x:v>
      </x:c>
      <x:c r="U1192" s="22" t="n">
        <x:f>SUM(Q1192:T1192)</x:f>
        <x:v>0.9550000000000001</x:v>
      </x:c>
      <x:c r="V1192" s="18" t="n">
        <x:f>IF(U1192=0,0,N1192*Q1192/U1192)</x:f>
        <x:v>661.5706806282723</x:v>
      </x:c>
      <x:c r="W1192" s="18" t="n">
        <x:f>IF(U1192=0,0,P1192*Q1192/U1192)</x:f>
        <x:v>1300.5235602094242</x:v>
      </x:c>
      <x:c r="X1192" s="18" t="n">
        <x:f>MAX(V1192,W1192*'01 Controls'!$E$12)</x:f>
        <x:v>661.5706806282723</x:v>
      </x:c>
      <x:c r="Y1192" s="18" t="n">
        <x:f>IF(U1192=0,0,N1192*R1192/U1192)</x:f>
        <x:v>308.7329842931937</x:v>
      </x:c>
      <x:c r="Z1192" s="18" t="n">
        <x:f>IF(U1192=0,0,P1192*R1192/U1192)</x:f>
        <x:v>606.9109947643977</x:v>
      </x:c>
      <x:c r="AA1192" s="18" t="n">
        <x:f>MAX(Y1192,Z1192*'01 Controls'!$E$13)</x:f>
        <x:v>308.7329842931937</x:v>
      </x:c>
      <x:c r="AB1192" s="18" t="n">
        <x:f>IF(U1192=0,0,N1192*S1192/U1192)</x:f>
        <x:v>1102.6178010471203</x:v>
      </x:c>
      <x:c r="AC1192" s="18" t="n">
        <x:f>IF(U1192=0,0,P1192*S1192/U1192)</x:f>
        <x:v>2167.5392670157066</x:v>
      </x:c>
      <x:c r="AD1192" s="18" t="n">
        <x:f>MAX(AB1192,AC1192*'01 Controls'!$E$14)</x:f>
        <x:v>1102.6178010471203</x:v>
      </x:c>
      <x:c r="AE1192" s="18" t="n">
        <x:f>IF(U1192=0,0,N1192*T1192/U1192)</x:f>
        <x:v>33.07853403141361</x:v>
      </x:c>
      <x:c r="AF1192" s="18" t="n">
        <x:f>IF(U1192=0,0,P1192*T1192/U1192)</x:f>
        <x:v>65.0261780104712</x:v>
      </x:c>
      <x:c r="AG1192" s="18" t="n">
        <x:f>MAX(AE1192,AF1192*'01 Controls'!$E$15)</x:f>
        <x:v>33.07853403141361</x:v>
      </x:c>
      <x:c r="AH1192" s="18" t="n">
        <x:f>SUM(V1192,Y1192,AB1192,AE1192)</x:f>
        <x:v>2106</x:v>
      </x:c>
      <x:c r="AI1192" s="18" t="n">
        <x:f>N1192-AH1192</x:f>
        <x:v>0</x:v>
      </x:c>
      <x:c r="AJ1192" s="18" t="n">
        <x:f>V1192*INDEX('07 Mode Capacity'!$P$6:$P$17,MATCH("AIR-"&amp;I1192,'07 Mode Capacity'!$C$6:$C$17,0))</x:f>
        <x:v>134.24199796921232</x:v>
      </x:c>
      <x:c r="AK1192" s="18" t="n">
        <x:f>Y1192*INDEX('07 Mode Capacity'!$P$6:$P$17,MATCH("OCEAN-"&amp;I1192,'07 Mode Capacity'!$C$6:$C$17,0))</x:f>
        <x:v>46.337440032535014</x:v>
      </x:c>
      <x:c r="AL1192" s="18" t="n">
        <x:f>AB1192*INDEX('07 Mode Capacity'!$P$6:$P$17,MATCH("LAND-"&amp;I1192,'07 Mode Capacity'!$C$6:$C$17,0))</x:f>
        <x:v>421.7523279945187</x:v>
      </x:c>
      <x:c r="AM1192" s="18" t="n">
        <x:f>AE1192*INDEX('07 Mode Capacity'!$P$6:$P$17,MATCH("INLAND-"&amp;I1192,'07 Mode Capacity'!$C$6:$C$17,0))</x:f>
        <x:v>33.07853403141361</x:v>
      </x:c>
      <x:c r="AN1192" s="18" t="n">
        <x:f>SUM(AJ1192:AM1192)</x:f>
        <x:v>635.4103000276797</x:v>
      </x:c>
      <x:c r="AO1192" s="17" t="n">
        <x:f>IF(N1192=0,1,AN1192/N1192)</x:f>
        <x:v>0.3017142925107691</x:v>
      </x:c>
      <x:c r="AP1192" s="11" t="str">
        <x:f>IF(AO1192&gt;='01 Controls'!$E$16,"PASS","FAIL")</x:f>
        <x:v>FAIL</x:v>
      </x:c>
      <x:c r="AQ1192" s="11" t="str">
        <x:v>UNQUANTIFIED</x:v>
      </x:c>
      <x:c r="AR1192" s="11" t="str">
        <x:v>Position-class planning record; serial item and receiver open</x:v>
      </x:c>
      <x:c r="AS1192" s="26"/>
      <x:c r="AT1192" s="26"/>
    </x:row>
    <x:row r="1193">
      <x:c r="C1193" s="11" t="str">
        <x:v>C3-C-DTG-ISO-18</x:v>
      </x:c>
      <x:c r="D1193" s="11" t="str">
        <x:v>C3</x:v>
      </x:c>
      <x:c r="E1193" s="11" t="str">
        <x:v>Cascadia earthquake</x:v>
      </x:c>
      <x:c r="F1193" s="11" t="str">
        <x:v>C-DTG</x:v>
      </x:c>
      <x:c r="G1193" s="11" t="str">
        <x:v>Displacement transition group</x:v>
      </x:c>
      <x:c r="H1193" s="11" t="str">
        <x:v>ISO-18</x:v>
      </x:c>
      <x:c r="I1193" s="19" t="n">
        <x:v>48</x:v>
      </x:c>
      <x:c r="J1193" s="21" t="n">
        <x:v>12</x:v>
      </x:c>
      <x:c r="K1193" s="18" t="n">
        <x:f>'05 Cargo Register'!K297</x:f>
        <x:v>438.75</x:v>
      </x:c>
      <x:c r="L1193" s="18" t="n">
        <x:f>'05 Cargo Register'!N297</x:f>
        <x:v>29</x:v>
      </x:c>
      <x:c r="M1193" s="18" t="n">
        <x:f>'05 Cargo Register'!O297</x:f>
        <x:v>765.6</x:v>
      </x:c>
      <x:c r="N1193" s="18" t="n">
        <x:f>J1193*K1193</x:f>
        <x:v>5265</x:v>
      </x:c>
      <x:c r="O1193" s="18" t="n">
        <x:f>J1193*L1193</x:f>
        <x:v>348</x:v>
      </x:c>
      <x:c r="P1193" s="18" t="n">
        <x:f>J1193*M1193</x:f>
        <x:v>9187.2</x:v>
      </x:c>
      <x:c r="Q1193" s="22" t="n">
        <x:f>'01 Controls'!$E$24*'02 Cargo Classes'!$M$7</x:f>
        <x:v>0.020000000000000004</x:v>
      </x:c>
      <x:c r="R1193" s="22" t="n">
        <x:f>'01 Controls'!$F$24*'02 Cargo Classes'!$N$7</x:f>
        <x:v>0.35</x:v>
      </x:c>
      <x:c r="S1193" s="22" t="n">
        <x:f>'01 Controls'!$G$24*'02 Cargo Classes'!$O$7</x:f>
        <x:v>0.6</x:v>
      </x:c>
      <x:c r="T1193" s="22" t="n">
        <x:f>'01 Controls'!$H$24*'02 Cargo Classes'!$P$7</x:f>
        <x:v>0.04000000000000001</x:v>
      </x:c>
      <x:c r="U1193" s="22" t="n">
        <x:f>SUM(Q1193:T1193)</x:f>
        <x:v>1.01</x:v>
      </x:c>
      <x:c r="V1193" s="18" t="n">
        <x:f>IF(U1193=0,0,N1193*Q1193/U1193)</x:f>
        <x:v>104.25742574257428</x:v>
      </x:c>
      <x:c r="W1193" s="18" t="n">
        <x:f>IF(U1193=0,0,P1193*Q1193/U1193)</x:f>
        <x:v>181.92475247524757</x:v>
      </x:c>
      <x:c r="X1193" s="18" t="n">
        <x:f>MAX(V1193,W1193*'01 Controls'!$E$12)</x:f>
        <x:v>104.25742574257428</x:v>
      </x:c>
      <x:c r="Y1193" s="18" t="n">
        <x:f>IF(U1193=0,0,N1193*R1193/U1193)</x:f>
        <x:v>1824.5049504950493</x:v>
      </x:c>
      <x:c r="Z1193" s="18" t="n">
        <x:f>IF(U1193=0,0,P1193*R1193/U1193)</x:f>
        <x:v>3183.6831683168316</x:v>
      </x:c>
      <x:c r="AA1193" s="18" t="n">
        <x:f>MAX(Y1193,Z1193*'01 Controls'!$E$13)</x:f>
        <x:v>1824.5049504950493</x:v>
      </x:c>
      <x:c r="AB1193" s="18" t="n">
        <x:f>IF(U1193=0,0,N1193*S1193/U1193)</x:f>
        <x:v>3127.7227722772277</x:v>
      </x:c>
      <x:c r="AC1193" s="18" t="n">
        <x:f>IF(U1193=0,0,P1193*S1193/U1193)</x:f>
        <x:v>5457.742574257426</x:v>
      </x:c>
      <x:c r="AD1193" s="18" t="n">
        <x:f>MAX(AB1193,AC1193*'01 Controls'!$E$14)</x:f>
        <x:v>3127.7227722772277</x:v>
      </x:c>
      <x:c r="AE1193" s="18" t="n">
        <x:f>IF(U1193=0,0,N1193*T1193/U1193)</x:f>
        <x:v>208.51485148514857</x:v>
      </x:c>
      <x:c r="AF1193" s="18" t="n">
        <x:f>IF(U1193=0,0,P1193*T1193/U1193)</x:f>
        <x:v>363.84950495049515</x:v>
      </x:c>
      <x:c r="AG1193" s="18" t="n">
        <x:f>MAX(AE1193,AF1193*'01 Controls'!$E$15)</x:f>
        <x:v>208.51485148514857</x:v>
      </x:c>
      <x:c r="AH1193" s="18" t="n">
        <x:f>SUM(V1193,Y1193,AB1193,AE1193)</x:f>
        <x:v>5265</x:v>
      </x:c>
      <x:c r="AI1193" s="18" t="n">
        <x:f>N1193-AH1193</x:f>
        <x:v>0</x:v>
      </x:c>
      <x:c r="AJ1193" s="18" t="n">
        <x:f>V1193*INDEX('07 Mode Capacity'!$P$6:$P$17,MATCH("AIR-"&amp;I1193,'07 Mode Capacity'!$C$6:$C$17,0))</x:f>
        <x:v>29.227074077091604</x:v>
      </x:c>
      <x:c r="AK1193" s="18" t="n">
        <x:f>Y1193*INDEX('07 Mode Capacity'!$P$6:$P$17,MATCH("OCEAN-"&amp;I1193,'07 Mode Capacity'!$C$6:$C$17,0))</x:f>
        <x:v>159.89282698183527</x:v>
      </x:c>
      <x:c r="AL1193" s="18" t="n">
        <x:f>AB1193*INDEX('07 Mode Capacity'!$P$6:$P$17,MATCH("LAND-"&amp;I1193,'07 Mode Capacity'!$C$6:$C$17,0))</x:f>
        <x:v>381.7319007885686</x:v>
      </x:c>
      <x:c r="AM1193" s="18" t="n">
        <x:f>AE1193*INDEX('07 Mode Capacity'!$P$6:$P$17,MATCH("INLAND-"&amp;I1193,'07 Mode Capacity'!$C$6:$C$17,0))</x:f>
        <x:v>131.62174052287645</x:v>
      </x:c>
      <x:c r="AN1193" s="18" t="n">
        <x:f>SUM(AJ1193:AM1193)</x:f>
        <x:v>702.4735423703719</x:v>
      </x:c>
      <x:c r="AO1193" s="17" t="n">
        <x:f>IF(N1193=0,1,AN1193/N1193)</x:f>
        <x:v>0.1334232749041542</x:v>
      </x:c>
      <x:c r="AP1193" s="11" t="str">
        <x:f>IF(AO1193&gt;='01 Controls'!$E$16,"PASS","FAIL")</x:f>
        <x:v>FAIL</x:v>
      </x:c>
      <x:c r="AQ1193" s="11" t="str">
        <x:v>UNQUANTIFIED</x:v>
      </x:c>
      <x:c r="AR1193" s="11" t="str">
        <x:v>Position-class planning record; serial item and receiver open</x:v>
      </x:c>
      <x:c r="AS1193" s="26"/>
      <x:c r="AT1193" s="26"/>
    </x:row>
    <x:row r="1194">
      <x:c r="C1194" s="11" t="str">
        <x:v>C3-C-DTG-COL-12</x:v>
      </x:c>
      <x:c r="D1194" s="11" t="str">
        <x:v>C3</x:v>
      </x:c>
      <x:c r="E1194" s="11" t="str">
        <x:v>Cascadia earthquake</x:v>
      </x:c>
      <x:c r="F1194" s="11" t="str">
        <x:v>C-DTG</x:v>
      </x:c>
      <x:c r="G1194" s="11" t="str">
        <x:v>Displacement transition group</x:v>
      </x:c>
      <x:c r="H1194" s="11" t="str">
        <x:v>COL-12</x:v>
      </x:c>
      <x:c r="I1194" s="19" t="n">
        <x:v>24</x:v>
      </x:c>
      <x:c r="J1194" s="21" t="n">
        <x:v>12</x:v>
      </x:c>
      <x:c r="K1194" s="18" t="n">
        <x:f>'05 Cargo Register'!K298</x:f>
        <x:v>175.5</x:v>
      </x:c>
      <x:c r="L1194" s="18" t="n">
        <x:f>'05 Cargo Register'!N298</x:f>
        <x:v>19</x:v>
      </x:c>
      <x:c r="M1194" s="18" t="n">
        <x:f>'05 Cargo Register'!O298</x:f>
        <x:v>501.6</x:v>
      </x:c>
      <x:c r="N1194" s="18" t="n">
        <x:f>J1194*K1194</x:f>
        <x:v>2106</x:v>
      </x:c>
      <x:c r="O1194" s="18" t="n">
        <x:f>J1194*L1194</x:f>
        <x:v>228</x:v>
      </x:c>
      <x:c r="P1194" s="18" t="n">
        <x:f>J1194*M1194</x:f>
        <x:v>6019.200000000001</x:v>
      </x:c>
      <x:c r="Q1194" s="22" t="n">
        <x:f>'01 Controls'!$E$24*'02 Cargo Classes'!$M$8</x:f>
        <x:v>0.2</x:v>
      </x:c>
      <x:c r="R1194" s="22" t="n">
        <x:f>'01 Controls'!$F$24*'02 Cargo Classes'!$N$8</x:f>
        <x:v>0.24499999999999997</x:v>
      </x:c>
      <x:c r="S1194" s="22" t="n">
        <x:f>'01 Controls'!$G$24*'02 Cargo Classes'!$O$8</x:f>
        <x:v>0.6</x:v>
      </x:c>
      <x:c r="T1194" s="22" t="n">
        <x:f>'01 Controls'!$H$24*'02 Cargo Classes'!$P$8</x:f>
        <x:v>0.010000000000000002</x:v>
      </x:c>
      <x:c r="U1194" s="22" t="n">
        <x:f>SUM(Q1194:T1194)</x:f>
        <x:v>1.055</x:v>
      </x:c>
      <x:c r="V1194" s="18" t="n">
        <x:f>IF(U1194=0,0,N1194*Q1194/U1194)</x:f>
        <x:v>399.24170616113753</x:v>
      </x:c>
      <x:c r="W1194" s="18" t="n">
        <x:f>IF(U1194=0,0,P1194*Q1194/U1194)</x:f>
        <x:v>1141.0805687203795</x:v>
      </x:c>
      <x:c r="X1194" s="18" t="n">
        <x:f>MAX(V1194,W1194*'01 Controls'!$E$12)</x:f>
        <x:v>399.24170616113753</x:v>
      </x:c>
      <x:c r="Y1194" s="18" t="n">
        <x:f>IF(U1194=0,0,N1194*R1194/U1194)</x:f>
        <x:v>489.0710900473933</x:v>
      </x:c>
      <x:c r="Z1194" s="18" t="n">
        <x:f>IF(U1194=0,0,P1194*R1194/U1194)</x:f>
        <x:v>1397.8236966824645</x:v>
      </x:c>
      <x:c r="AA1194" s="18" t="n">
        <x:f>MAX(Y1194,Z1194*'01 Controls'!$E$13)</x:f>
        <x:v>489.0710900473933</x:v>
      </x:c>
      <x:c r="AB1194" s="18" t="n">
        <x:f>IF(U1194=0,0,N1194*S1194/U1194)</x:f>
        <x:v>1197.7251184834124</x:v>
      </x:c>
      <x:c r="AC1194" s="18" t="n">
        <x:f>IF(U1194=0,0,P1194*S1194/U1194)</x:f>
        <x:v>3423.241706161138</x:v>
      </x:c>
      <x:c r="AD1194" s="18" t="n">
        <x:f>MAX(AB1194,AC1194*'01 Controls'!$E$14)</x:f>
        <x:v>1197.7251184834124</x:v>
      </x:c>
      <x:c r="AE1194" s="18" t="n">
        <x:f>IF(U1194=0,0,N1194*T1194/U1194)</x:f>
        <x:v>19.962085308056878</x:v>
      </x:c>
      <x:c r="AF1194" s="18" t="n">
        <x:f>IF(U1194=0,0,P1194*T1194/U1194)</x:f>
        <x:v>57.05402843601898</x:v>
      </x:c>
      <x:c r="AG1194" s="18" t="n">
        <x:f>MAX(AE1194,AF1194*'01 Controls'!$E$15)</x:f>
        <x:v>19.962085308056878</x:v>
      </x:c>
      <x:c r="AH1194" s="18" t="n">
        <x:f>SUM(V1194,Y1194,AB1194,AE1194)</x:f>
        <x:v>2106</x:v>
      </x:c>
      <x:c r="AI1194" s="18" t="n">
        <x:f>N1194-AH1194</x:f>
        <x:v>0</x:v>
      </x:c>
      <x:c r="AJ1194" s="18" t="n">
        <x:f>V1194*INDEX('07 Mode Capacity'!$P$6:$P$17,MATCH("AIR-"&amp;I1194,'07 Mode Capacity'!$C$6:$C$17,0))</x:f>
        <x:v>81.01175864808707</x:v>
      </x:c>
      <x:c r="AK1194" s="18" t="n">
        <x:f>Y1194*INDEX('07 Mode Capacity'!$P$6:$P$17,MATCH("OCEAN-"&amp;I1194,'07 Mode Capacity'!$C$6:$C$17,0))</x:f>
        <x:v>73.40421483826933</x:v>
      </x:c>
      <x:c r="AL1194" s="18" t="n">
        <x:f>AB1194*INDEX('07 Mode Capacity'!$P$6:$P$17,MATCH("LAND-"&amp;I1194,'07 Mode Capacity'!$C$6:$C$17,0))</x:f>
        <x:v>458.13096481679474</x:v>
      </x:c>
      <x:c r="AM1194" s="18" t="n">
        <x:f>AE1194*INDEX('07 Mode Capacity'!$P$6:$P$17,MATCH("INLAND-"&amp;I1194,'07 Mode Capacity'!$C$6:$C$17,0))</x:f>
        <x:v>19.962085308056878</x:v>
      </x:c>
      <x:c r="AN1194" s="18" t="n">
        <x:f>SUM(AJ1194:AM1194)</x:f>
        <x:v>632.509023611208</x:v>
      </x:c>
      <x:c r="AO1194" s="17" t="n">
        <x:f>IF(N1194=0,1,AN1194/N1194)</x:f>
        <x:v>0.30033666838139034</x:v>
      </x:c>
      <x:c r="AP1194" s="11" t="str">
        <x:f>IF(AO1194&gt;='01 Controls'!$E$16,"PASS","FAIL")</x:f>
        <x:v>FAIL</x:v>
      </x:c>
      <x:c r="AQ1194" s="11" t="str">
        <x:v>UNQUANTIFIED</x:v>
      </x:c>
      <x:c r="AR1194" s="11" t="str">
        <x:v>Position-class planning record; serial item and receiver open</x:v>
      </x:c>
      <x:c r="AS1194" s="26"/>
      <x:c r="AT1194" s="26"/>
    </x:row>
    <x:row r="1195">
      <x:c r="C1195" s="11" t="str">
        <x:v>C3-C-DTG-BAT-22</x:v>
      </x:c>
      <x:c r="D1195" s="11" t="str">
        <x:v>C3</x:v>
      </x:c>
      <x:c r="E1195" s="11" t="str">
        <x:v>Cascadia earthquake</x:v>
      </x:c>
      <x:c r="F1195" s="11" t="str">
        <x:v>C-DTG</x:v>
      </x:c>
      <x:c r="G1195" s="11" t="str">
        <x:v>Displacement transition group</x:v>
      </x:c>
      <x:c r="H1195" s="11" t="str">
        <x:v>BAT-22</x:v>
      </x:c>
      <x:c r="I1195" s="19" t="n">
        <x:v>48</x:v>
      </x:c>
      <x:c r="J1195" s="21" t="n">
        <x:v>12</x:v>
      </x:c>
      <x:c r="K1195" s="18" t="n">
        <x:f>'05 Cargo Register'!K299</x:f>
        <x:v>131.625</x:v>
      </x:c>
      <x:c r="L1195" s="18" t="n">
        <x:f>'05 Cargo Register'!N299</x:f>
        <x:v>8</x:v>
      </x:c>
      <x:c r="M1195" s="18" t="n">
        <x:f>'05 Cargo Register'!O299</x:f>
        <x:v>211.20000000000002</x:v>
      </x:c>
      <x:c r="N1195" s="18" t="n">
        <x:f>J1195*K1195</x:f>
        <x:v>1579.5</x:v>
      </x:c>
      <x:c r="O1195" s="18" t="n">
        <x:f>J1195*L1195</x:f>
        <x:v>96</x:v>
      </x:c>
      <x:c r="P1195" s="18" t="n">
        <x:f>J1195*M1195</x:f>
        <x:v>2534.4</x:v>
      </x:c>
      <x:c r="Q1195" s="22" t="n">
        <x:f>'01 Controls'!$E$24*'02 Cargo Classes'!$M$9</x:f>
        <x:v>0</x:v>
      </x:c>
      <x:c r="R1195" s="22" t="n">
        <x:f>'01 Controls'!$F$24*'02 Cargo Classes'!$N$9</x:f>
        <x:v>0.35</x:v>
      </x:c>
      <x:c r="S1195" s="22" t="n">
        <x:f>'01 Controls'!$G$24*'02 Cargo Classes'!$O$9</x:f>
        <x:v>0.5</x:v>
      </x:c>
      <x:c r="T1195" s="22" t="n">
        <x:f>'01 Controls'!$H$24*'02 Cargo Classes'!$P$9</x:f>
        <x:v>0.025</x:v>
      </x:c>
      <x:c r="U1195" s="22" t="n">
        <x:f>SUM(Q1195:T1195)</x:f>
        <x:v>0.875</x:v>
      </x:c>
      <x:c r="V1195" s="18" t="n">
        <x:f>IF(U1195=0,0,N1195*Q1195/U1195)</x:f>
        <x:v>0</x:v>
      </x:c>
      <x:c r="W1195" s="18" t="n">
        <x:f>IF(U1195=0,0,P1195*Q1195/U1195)</x:f>
        <x:v>0</x:v>
      </x:c>
      <x:c r="X1195" s="18" t="n">
        <x:f>MAX(V1195,W1195*'01 Controls'!$E$12)</x:f>
        <x:v>0</x:v>
      </x:c>
      <x:c r="Y1195" s="18" t="n">
        <x:f>IF(U1195=0,0,N1195*R1195/U1195)</x:f>
        <x:v>631.8</x:v>
      </x:c>
      <x:c r="Z1195" s="18" t="n">
        <x:f>IF(U1195=0,0,P1195*R1195/U1195)</x:f>
        <x:v>1013.76</x:v>
      </x:c>
      <x:c r="AA1195" s="18" t="n">
        <x:f>MAX(Y1195,Z1195*'01 Controls'!$E$13)</x:f>
        <x:v>631.8</x:v>
      </x:c>
      <x:c r="AB1195" s="18" t="n">
        <x:f>IF(U1195=0,0,N1195*S1195/U1195)</x:f>
        <x:v>902.5714285714286</x:v>
      </x:c>
      <x:c r="AC1195" s="18" t="n">
        <x:f>IF(U1195=0,0,P1195*S1195/U1195)</x:f>
        <x:v>1448.2285714285715</x:v>
      </x:c>
      <x:c r="AD1195" s="18" t="n">
        <x:f>MAX(AB1195,AC1195*'01 Controls'!$E$14)</x:f>
        <x:v>902.5714285714286</x:v>
      </x:c>
      <x:c r="AE1195" s="18" t="n">
        <x:f>IF(U1195=0,0,N1195*T1195/U1195)</x:f>
        <x:v>45.12857142857143</x:v>
      </x:c>
      <x:c r="AF1195" s="18" t="n">
        <x:f>IF(U1195=0,0,P1195*T1195/U1195)</x:f>
        <x:v>72.41142857142857</x:v>
      </x:c>
      <x:c r="AG1195" s="18" t="n">
        <x:f>MAX(AE1195,AF1195*'01 Controls'!$E$15)</x:f>
        <x:v>45.12857142857143</x:v>
      </x:c>
      <x:c r="AH1195" s="18" t="n">
        <x:f>SUM(V1195,Y1195,AB1195,AE1195)</x:f>
        <x:v>1579.5</x:v>
      </x:c>
      <x:c r="AI1195" s="18" t="n">
        <x:f>N1195-AH1195</x:f>
        <x:v>0</x:v>
      </x:c>
      <x:c r="AJ1195" s="18" t="n">
        <x:f>V1195*INDEX('07 Mode Capacity'!$P$6:$P$17,MATCH("AIR-"&amp;I1195,'07 Mode Capacity'!$C$6:$C$17,0))</x:f>
        <x:v>0</x:v>
      </x:c>
      <x:c r="AK1195" s="18" t="n">
        <x:f>Y1195*INDEX('07 Mode Capacity'!$P$6:$P$17,MATCH("OCEAN-"&amp;I1195,'07 Mode Capacity'!$C$6:$C$17,0))</x:f>
        <x:v>55.36860180056696</x:v>
      </x:c>
      <x:c r="AL1195" s="18" t="n">
        <x:f>AB1195*INDEX('07 Mode Capacity'!$P$6:$P$17,MATCH("LAND-"&amp;I1195,'07 Mode Capacity'!$C$6:$C$17,0))</x:f>
        <x:v>110.15691994184408</x:v>
      </x:c>
      <x:c r="AM1195" s="18" t="n">
        <x:f>AE1195*INDEX('07 Mode Capacity'!$P$6:$P$17,MATCH("INLAND-"&amp;I1195,'07 Mode Capacity'!$C$6:$C$17,0))</x:f>
        <x:v>28.486705270308253</x:v>
      </x:c>
      <x:c r="AN1195" s="18" t="n">
        <x:f>SUM(AJ1195:AM1195)</x:f>
        <x:v>194.01222701271928</x:v>
      </x:c>
      <x:c r="AO1195" s="17" t="n">
        <x:f>IF(N1195=0,1,AN1195/N1195)</x:f>
        <x:v>0.12283141944458327</x:v>
      </x:c>
      <x:c r="AP1195" s="11" t="str">
        <x:f>IF(AO1195&gt;='01 Controls'!$E$16,"PASS","FAIL")</x:f>
        <x:v>FAIL</x:v>
      </x:c>
      <x:c r="AQ1195" s="11" t="str">
        <x:v>UNQUANTIFIED</x:v>
      </x:c>
      <x:c r="AR1195" s="11" t="str">
        <x:v>Position-class planning record; serial item and receiver open</x:v>
      </x:c>
      <x:c r="AS1195" s="26"/>
      <x:c r="AT1195" s="26"/>
    </x:row>
    <x:row r="1196">
      <x:c r="C1196" s="11" t="str">
        <x:v>C3-C-DTG-TNK-20</x:v>
      </x:c>
      <x:c r="D1196" s="11" t="str">
        <x:v>C3</x:v>
      </x:c>
      <x:c r="E1196" s="11" t="str">
        <x:v>Cascadia earthquake</x:v>
      </x:c>
      <x:c r="F1196" s="11" t="str">
        <x:v>C-DTG</x:v>
      </x:c>
      <x:c r="G1196" s="11" t="str">
        <x:v>Displacement transition group</x:v>
      </x:c>
      <x:c r="H1196" s="11" t="str">
        <x:v>TNK-20</x:v>
      </x:c>
      <x:c r="I1196" s="19" t="n">
        <x:v>48</x:v>
      </x:c>
      <x:c r="J1196" s="21" t="n">
        <x:v>12</x:v>
      </x:c>
      <x:c r="K1196" s="18" t="n">
        <x:f>'05 Cargo Register'!K300</x:f>
        <x:v>175.5</x:v>
      </x:c>
      <x:c r="L1196" s="18" t="n">
        <x:f>'05 Cargo Register'!N300</x:f>
        <x:v>11</x:v>
      </x:c>
      <x:c r="M1196" s="18" t="n">
        <x:f>'05 Cargo Register'!O300</x:f>
        <x:v>233.75</x:v>
      </x:c>
      <x:c r="N1196" s="18" t="n">
        <x:f>J1196*K1196</x:f>
        <x:v>2106</x:v>
      </x:c>
      <x:c r="O1196" s="18" t="n">
        <x:f>J1196*L1196</x:f>
        <x:v>132</x:v>
      </x:c>
      <x:c r="P1196" s="18" t="n">
        <x:f>J1196*M1196</x:f>
        <x:v>2805</x:v>
      </x:c>
      <x:c r="Q1196" s="22" t="n">
        <x:f>'01 Controls'!$E$24*'02 Cargo Classes'!$M$10</x:f>
        <x:v>0</x:v>
      </x:c>
      <x:c r="R1196" s="22" t="n">
        <x:f>'01 Controls'!$F$24*'02 Cargo Classes'!$N$10</x:f>
        <x:v>0.42</x:v>
      </x:c>
      <x:c r="S1196" s="22" t="n">
        <x:f>'01 Controls'!$G$24*'02 Cargo Classes'!$O$10</x:f>
        <x:v>0.5</x:v>
      </x:c>
      <x:c r="T1196" s="22" t="n">
        <x:f>'01 Controls'!$H$24*'02 Cargo Classes'!$P$10</x:f>
        <x:v>0.05</x:v>
      </x:c>
      <x:c r="U1196" s="22" t="n">
        <x:f>SUM(Q1196:T1196)</x:f>
        <x:v>0.97</x:v>
      </x:c>
      <x:c r="V1196" s="18" t="n">
        <x:f>IF(U1196=0,0,N1196*Q1196/U1196)</x:f>
        <x:v>0</x:v>
      </x:c>
      <x:c r="W1196" s="18" t="n">
        <x:f>IF(U1196=0,0,P1196*Q1196/U1196)</x:f>
        <x:v>0</x:v>
      </x:c>
      <x:c r="X1196" s="18" t="n">
        <x:f>MAX(V1196,W1196*'01 Controls'!$E$12)</x:f>
        <x:v>0</x:v>
      </x:c>
      <x:c r="Y1196" s="18" t="n">
        <x:f>IF(U1196=0,0,N1196*R1196/U1196)</x:f>
        <x:v>911.8762886597938</x:v>
      </x:c>
      <x:c r="Z1196" s="18" t="n">
        <x:f>IF(U1196=0,0,P1196*R1196/U1196)</x:f>
        <x:v>1214.5360824742268</x:v>
      </x:c>
      <x:c r="AA1196" s="18" t="n">
        <x:f>MAX(Y1196,Z1196*'01 Controls'!$E$13)</x:f>
        <x:v>911.8762886597938</x:v>
      </x:c>
      <x:c r="AB1196" s="18" t="n">
        <x:f>IF(U1196=0,0,N1196*S1196/U1196)</x:f>
        <x:v>1085.5670103092784</x:v>
      </x:c>
      <x:c r="AC1196" s="18" t="n">
        <x:f>IF(U1196=0,0,P1196*S1196/U1196)</x:f>
        <x:v>1445.8762886597938</x:v>
      </x:c>
      <x:c r="AD1196" s="18" t="n">
        <x:f>MAX(AB1196,AC1196*'01 Controls'!$E$14)</x:f>
        <x:v>1085.5670103092784</x:v>
      </x:c>
      <x:c r="AE1196" s="18" t="n">
        <x:f>IF(U1196=0,0,N1196*T1196/U1196)</x:f>
        <x:v>108.55670103092785</x:v>
      </x:c>
      <x:c r="AF1196" s="18" t="n">
        <x:f>IF(U1196=0,0,P1196*T1196/U1196)</x:f>
        <x:v>144.58762886597938</x:v>
      </x:c>
      <x:c r="AG1196" s="18" t="n">
        <x:f>MAX(AE1196,AF1196*'01 Controls'!$E$15)</x:f>
        <x:v>108.55670103092785</x:v>
      </x:c>
      <x:c r="AH1196" s="18" t="n">
        <x:f>SUM(V1196,Y1196,AB1196,AE1196)</x:f>
        <x:v>2106</x:v>
      </x:c>
      <x:c r="AI1196" s="18" t="n">
        <x:f>N1196-AH1196</x:f>
        <x:v>0</x:v>
      </x:c>
      <x:c r="AJ1196" s="18" t="n">
        <x:f>V1196*INDEX('07 Mode Capacity'!$P$6:$P$17,MATCH("AIR-"&amp;I1196,'07 Mode Capacity'!$C$6:$C$17,0))</x:f>
        <x:v>0</x:v>
      </x:c>
      <x:c r="AK1196" s="18" t="n">
        <x:f>Y1196*INDEX('07 Mode Capacity'!$P$6:$P$17,MATCH("OCEAN-"&amp;I1196,'07 Mode Capacity'!$C$6:$C$17,0))</x:f>
        <x:v>79.91344589772551</x:v>
      </x:c>
      <x:c r="AL1196" s="18" t="n">
        <x:f>AB1196*INDEX('07 Mode Capacity'!$P$6:$P$17,MATCH("LAND-"&amp;I1196,'07 Mode Capacity'!$C$6:$C$17,0))</x:f>
        <x:v>132.49114082352384</x:v>
      </x:c>
      <x:c r="AM1196" s="18" t="n">
        <x:f>AE1196*INDEX('07 Mode Capacity'!$P$6:$P$17,MATCH("INLAND-"&amp;I1196,'07 Mode Capacity'!$C$6:$C$17,0))</x:f>
        <x:v>68.52472058149752</x:v>
      </x:c>
      <x:c r="AN1196" s="18" t="n">
        <x:f>SUM(AJ1196:AM1196)</x:f>
        <x:v>280.9293073027469</x:v>
      </x:c>
      <x:c r="AO1196" s="17" t="n">
        <x:f>IF(N1196=0,1,AN1196/N1196)</x:f>
        <x:v>0.13339473281232048</x:v>
      </x:c>
      <x:c r="AP1196" s="11" t="str">
        <x:f>IF(AO1196&gt;='01 Controls'!$E$16,"PASS","FAIL")</x:f>
        <x:v>FAIL</x:v>
      </x:c>
      <x:c r="AQ1196" s="11" t="str">
        <x:v>UNQUANTIFIED</x:v>
      </x:c>
      <x:c r="AR1196" s="11" t="str">
        <x:v>Position-class planning record; serial item and receiver open</x:v>
      </x:c>
      <x:c r="AS1196" s="26"/>
      <x:c r="AT1196" s="26"/>
    </x:row>
    <x:row r="1197">
      <x:c r="C1197" s="11" t="str">
        <x:v>C3-C-DTG-ROL-30</x:v>
      </x:c>
      <x:c r="D1197" s="11" t="str">
        <x:v>C3</x:v>
      </x:c>
      <x:c r="E1197" s="11" t="str">
        <x:v>Cascadia earthquake</x:v>
      </x:c>
      <x:c r="F1197" s="11" t="str">
        <x:v>C-DTG</x:v>
      </x:c>
      <x:c r="G1197" s="11" t="str">
        <x:v>Displacement transition group</x:v>
      </x:c>
      <x:c r="H1197" s="11" t="str">
        <x:v>ROL-30</x:v>
      </x:c>
      <x:c r="I1197" s="19" t="n">
        <x:v>48</x:v>
      </x:c>
      <x:c r="J1197" s="21" t="n">
        <x:v>12</x:v>
      </x:c>
      <x:c r="K1197" s="18" t="n">
        <x:f>'05 Cargo Register'!K301</x:f>
        <x:v>263.25</x:v>
      </x:c>
      <x:c r="L1197" s="18" t="n">
        <x:f>'05 Cargo Register'!N301</x:f>
        <x:v>11</x:v>
      </x:c>
      <x:c r="M1197" s="18" t="n">
        <x:f>'05 Cargo Register'!O301</x:f>
        <x:v>701.25</x:v>
      </x:c>
      <x:c r="N1197" s="18" t="n">
        <x:f>J1197*K1197</x:f>
        <x:v>3159</x:v>
      </x:c>
      <x:c r="O1197" s="18" t="n">
        <x:f>J1197*L1197</x:f>
        <x:v>132</x:v>
      </x:c>
      <x:c r="P1197" s="18" t="n">
        <x:f>J1197*M1197</x:f>
        <x:v>8415</x:v>
      </x:c>
      <x:c r="Q1197" s="22" t="n">
        <x:f>'01 Controls'!$E$24*'02 Cargo Classes'!$M$12</x:f>
        <x:v>0</x:v>
      </x:c>
      <x:c r="R1197" s="22" t="n">
        <x:f>'01 Controls'!$F$24*'02 Cargo Classes'!$N$12</x:f>
        <x:v>0.35</x:v>
      </x:c>
      <x:c r="S1197" s="22" t="n">
        <x:f>'01 Controls'!$G$24*'02 Cargo Classes'!$O$12</x:f>
        <x:v>0.75</x:v>
      </x:c>
      <x:c r="T1197" s="22" t="n">
        <x:f>'01 Controls'!$H$24*'02 Cargo Classes'!$P$12</x:f>
        <x:v>0.03</x:v>
      </x:c>
      <x:c r="U1197" s="22" t="n">
        <x:f>SUM(Q1197:T1197)</x:f>
        <x:v>1.1300000000000001</x:v>
      </x:c>
      <x:c r="V1197" s="18" t="n">
        <x:f>IF(U1197=0,0,N1197*Q1197/U1197)</x:f>
        <x:v>0</x:v>
      </x:c>
      <x:c r="W1197" s="18" t="n">
        <x:f>IF(U1197=0,0,P1197*Q1197/U1197)</x:f>
        <x:v>0</x:v>
      </x:c>
      <x:c r="X1197" s="18" t="n">
        <x:f>MAX(V1197,W1197*'01 Controls'!$E$12)</x:f>
        <x:v>0</x:v>
      </x:c>
      <x:c r="Y1197" s="18" t="n">
        <x:f>IF(U1197=0,0,N1197*R1197/U1197)</x:f>
        <x:v>978.4513274336281</x:v>
      </x:c>
      <x:c r="Z1197" s="18" t="n">
        <x:f>IF(U1197=0,0,P1197*R1197/U1197)</x:f>
        <x:v>2606.4159292035397</x:v>
      </x:c>
      <x:c r="AA1197" s="18" t="n">
        <x:f>MAX(Y1197,Z1197*'01 Controls'!$E$13)</x:f>
        <x:v>978.4513274336281</x:v>
      </x:c>
      <x:c r="AB1197" s="18" t="n">
        <x:f>IF(U1197=0,0,N1197*S1197/U1197)</x:f>
        <x:v>2096.6814159292035</x:v>
      </x:c>
      <x:c r="AC1197" s="18" t="n">
        <x:f>IF(U1197=0,0,P1197*S1197/U1197)</x:f>
        <x:v>5585.176991150442</x:v>
      </x:c>
      <x:c r="AD1197" s="18" t="n">
        <x:f>MAX(AB1197,AC1197*'01 Controls'!$E$14)</x:f>
        <x:v>2096.6814159292035</x:v>
      </x:c>
      <x:c r="AE1197" s="18" t="n">
        <x:f>IF(U1197=0,0,N1197*T1197/U1197)</x:f>
        <x:v>83.86725663716813</x:v>
      </x:c>
      <x:c r="AF1197" s="18" t="n">
        <x:f>IF(U1197=0,0,P1197*T1197/U1197)</x:f>
        <x:v>223.40707964601768</x:v>
      </x:c>
      <x:c r="AG1197" s="18" t="n">
        <x:f>MAX(AE1197,AF1197*'01 Controls'!$E$15)</x:f>
        <x:v>83.86725663716813</x:v>
      </x:c>
      <x:c r="AH1197" s="18" t="n">
        <x:f>SUM(V1197,Y1197,AB1197,AE1197)</x:f>
        <x:v>3159</x:v>
      </x:c>
      <x:c r="AI1197" s="18" t="n">
        <x:f>N1197-AH1197</x:f>
        <x:v>0</x:v>
      </x:c>
      <x:c r="AJ1197" s="18" t="n">
        <x:f>V1197*INDEX('07 Mode Capacity'!$P$6:$P$17,MATCH("AIR-"&amp;I1197,'07 Mode Capacity'!$C$6:$C$17,0))</x:f>
        <x:v>0</x:v>
      </x:c>
      <x:c r="AK1197" s="18" t="n">
        <x:f>Y1197*INDEX('07 Mode Capacity'!$P$6:$P$17,MATCH("OCEAN-"&amp;I1197,'07 Mode Capacity'!$C$6:$C$17,0))</x:f>
        <x:v>85.74783464689571</x:v>
      </x:c>
      <x:c r="AL1197" s="18" t="n">
        <x:f>AB1197*INDEX('07 Mode Capacity'!$P$6:$P$17,MATCH("LAND-"&amp;I1197,'07 Mode Capacity'!$C$6:$C$17,0))</x:f>
        <x:v>255.8954998649033</x:v>
      </x:c>
      <x:c r="AM1197" s="18" t="n">
        <x:f>AE1197*INDEX('07 Mode Capacity'!$P$6:$P$17,MATCH("INLAND-"&amp;I1197,'07 Mode Capacity'!$C$6:$C$17,0))</x:f>
        <x:v>52.939894750130364</x:v>
      </x:c>
      <x:c r="AN1197" s="18" t="n">
        <x:f>SUM(AJ1197:AM1197)</x:f>
        <x:v>394.5832292619294</x:v>
      </x:c>
      <x:c r="AO1197" s="17" t="n">
        <x:f>IF(N1197=0,1,AN1197/N1197)</x:f>
        <x:v>0.12490763825955346</x:v>
      </x:c>
      <x:c r="AP1197" s="11" t="str">
        <x:f>IF(AO1197&gt;='01 Controls'!$E$16,"PASS","FAIL")</x:f>
        <x:v>FAIL</x:v>
      </x:c>
      <x:c r="AQ1197" s="11" t="str">
        <x:v>UNQUANTIFIED</x:v>
      </x:c>
      <x:c r="AR1197" s="11" t="str">
        <x:v>Position-class planning record; serial item and receiver open</x:v>
      </x:c>
      <x:c r="AS1197" s="26"/>
      <x:c r="AT1197" s="26"/>
    </x:row>
    <x:row r="1198">
      <x:c r="C1198" s="11" t="str">
        <x:v>C3-C-DTG-LIN-18</x:v>
      </x:c>
      <x:c r="D1198" s="11" t="str">
        <x:v>C3</x:v>
      </x:c>
      <x:c r="E1198" s="11" t="str">
        <x:v>Cascadia earthquake</x:v>
      </x:c>
      <x:c r="F1198" s="11" t="str">
        <x:v>C-DTG</x:v>
      </x:c>
      <x:c r="G1198" s="11" t="str">
        <x:v>Displacement transition group</x:v>
      </x:c>
      <x:c r="H1198" s="11" t="str">
        <x:v>LIN-18</x:v>
      </x:c>
      <x:c r="I1198" s="19" t="n">
        <x:v>72</x:v>
      </x:c>
      <x:c r="J1198" s="21" t="n">
        <x:v>12</x:v>
      </x:c>
      <x:c r="K1198" s="18" t="n">
        <x:f>'05 Cargo Register'!K302</x:f>
        <x:v>87.75</x:v>
      </x:c>
      <x:c r="L1198" s="18" t="n">
        <x:f>'05 Cargo Register'!N302</x:f>
        <x:v>7</x:v>
      </x:c>
      <x:c r="M1198" s="18" t="n">
        <x:f>'05 Cargo Register'!O302</x:f>
        <x:v>308</x:v>
      </x:c>
      <x:c r="N1198" s="18" t="n">
        <x:f>J1198*K1198</x:f>
        <x:v>1053</x:v>
      </x:c>
      <x:c r="O1198" s="18" t="n">
        <x:f>J1198*L1198</x:f>
        <x:v>84</x:v>
      </x:c>
      <x:c r="P1198" s="18" t="n">
        <x:f>J1198*M1198</x:f>
        <x:v>3696</x:v>
      </x:c>
      <x:c r="Q1198" s="22" t="n">
        <x:f>'01 Controls'!$E$24*'02 Cargo Classes'!$M$13</x:f>
        <x:v>0</x:v>
      </x:c>
      <x:c r="R1198" s="22" t="n">
        <x:f>'01 Controls'!$F$24*'02 Cargo Classes'!$N$13</x:f>
        <x:v>0.42</x:v>
      </x:c>
      <x:c r="S1198" s="22" t="n">
        <x:f>'01 Controls'!$G$24*'02 Cargo Classes'!$O$13</x:f>
        <x:v>0.5</x:v>
      </x:c>
      <x:c r="T1198" s="22" t="n">
        <x:f>'01 Controls'!$H$24*'02 Cargo Classes'!$P$13</x:f>
        <x:v>0.05</x:v>
      </x:c>
      <x:c r="U1198" s="22" t="n">
        <x:f>SUM(Q1198:T1198)</x:f>
        <x:v>0.97</x:v>
      </x:c>
      <x:c r="V1198" s="18" t="n">
        <x:f>IF(U1198=0,0,N1198*Q1198/U1198)</x:f>
        <x:v>0</x:v>
      </x:c>
      <x:c r="W1198" s="18" t="n">
        <x:f>IF(U1198=0,0,P1198*Q1198/U1198)</x:f>
        <x:v>0</x:v>
      </x:c>
      <x:c r="X1198" s="18" t="n">
        <x:f>MAX(V1198,W1198*'01 Controls'!$E$12)</x:f>
        <x:v>0</x:v>
      </x:c>
      <x:c r="Y1198" s="18" t="n">
        <x:f>IF(U1198=0,0,N1198*R1198/U1198)</x:f>
        <x:v>455.9381443298969</x:v>
      </x:c>
      <x:c r="Z1198" s="18" t="n">
        <x:f>IF(U1198=0,0,P1198*R1198/U1198)</x:f>
        <x:v>1600.3298969072164</x:v>
      </x:c>
      <x:c r="AA1198" s="18" t="n">
        <x:f>MAX(Y1198,Z1198*'01 Controls'!$E$13)</x:f>
        <x:v>455.9381443298969</x:v>
      </x:c>
      <x:c r="AB1198" s="18" t="n">
        <x:f>IF(U1198=0,0,N1198*S1198/U1198)</x:f>
        <x:v>542.7835051546392</x:v>
      </x:c>
      <x:c r="AC1198" s="18" t="n">
        <x:f>IF(U1198=0,0,P1198*S1198/U1198)</x:f>
        <x:v>1905.1546391752577</x:v>
      </x:c>
      <x:c r="AD1198" s="18" t="n">
        <x:f>MAX(AB1198,AC1198*'01 Controls'!$E$14)</x:f>
        <x:v>542.7835051546392</x:v>
      </x:c>
      <x:c r="AE1198" s="18" t="n">
        <x:f>IF(U1198=0,0,N1198*T1198/U1198)</x:f>
        <x:v>54.27835051546393</x:v>
      </x:c>
      <x:c r="AF1198" s="18" t="n">
        <x:f>IF(U1198=0,0,P1198*T1198/U1198)</x:f>
        <x:v>190.51546391752578</x:v>
      </x:c>
      <x:c r="AG1198" s="18" t="n">
        <x:f>MAX(AE1198,AF1198*'01 Controls'!$E$15)</x:f>
        <x:v>54.27835051546393</x:v>
      </x:c>
      <x:c r="AH1198" s="18" t="n">
        <x:f>SUM(V1198,Y1198,AB1198,AE1198)</x:f>
        <x:v>1053</x:v>
      </x:c>
      <x:c r="AI1198" s="18" t="n">
        <x:f>N1198-AH1198</x:f>
        <x:v>0</x:v>
      </x:c>
      <x:c r="AJ1198" s="18" t="n">
        <x:f>V1198*INDEX('07 Mode Capacity'!$P$6:$P$17,MATCH("AIR-"&amp;I1198,'07 Mode Capacity'!$C$6:$C$17,0))</x:f>
        <x:v>0</x:v>
      </x:c>
      <x:c r="AK1198" s="18" t="n">
        <x:f>Y1198*INDEX('07 Mode Capacity'!$P$6:$P$17,MATCH("OCEAN-"&amp;I1198,'07 Mode Capacity'!$C$6:$C$17,0))</x:f>
        <x:v>356.8937793815568</x:v>
      </x:c>
      <x:c r="AL1198" s="18" t="n">
        <x:f>AB1198*INDEX('07 Mode Capacity'!$P$6:$P$17,MATCH("LAND-"&amp;I1198,'07 Mode Capacity'!$C$6:$C$17,0))</x:f>
        <x:v>388.0957560275854</x:v>
      </x:c>
      <x:c r="AM1198" s="18" t="n">
        <x:f>AE1198*INDEX('07 Mode Capacity'!$P$6:$P$17,MATCH("INLAND-"&amp;I1198,'07 Mode Capacity'!$C$6:$C$17,0))</x:f>
        <x:v>54.27835051546393</x:v>
      </x:c>
      <x:c r="AN1198" s="18" t="n">
        <x:f>SUM(AJ1198:AM1198)</x:f>
        <x:v>799.2678859246062</x:v>
      </x:c>
      <x:c r="AO1198" s="17" t="n">
        <x:f>IF(N1198=0,1,AN1198/N1198)</x:f>
        <x:v>0.7590388280385624</x:v>
      </x:c>
      <x:c r="AP1198" s="11" t="str">
        <x:f>IF(AO1198&gt;='01 Controls'!$E$16,"PASS","FAIL")</x:f>
        <x:v>FAIL</x:v>
      </x:c>
      <x:c r="AQ1198" s="11" t="str">
        <x:v>UNQUANTIFIED</x:v>
      </x:c>
      <x:c r="AR1198" s="11" t="str">
        <x:v>Position-class planning record; serial item and receiver open</x:v>
      </x:c>
      <x:c r="AS1198" s="26"/>
      <x:c r="AT1198" s="26"/>
    </x:row>
    <x:row r="1199">
      <x:c r="C1199" s="11" t="str">
        <x:v>C3-C-DTG-BLK-08</x:v>
      </x:c>
      <x:c r="D1199" s="11" t="str">
        <x:v>C3</x:v>
      </x:c>
      <x:c r="E1199" s="11" t="str">
        <x:v>Cascadia earthquake</x:v>
      </x:c>
      <x:c r="F1199" s="11" t="str">
        <x:v>C-DTG</x:v>
      </x:c>
      <x:c r="G1199" s="11" t="str">
        <x:v>Displacement transition group</x:v>
      </x:c>
      <x:c r="H1199" s="11" t="str">
        <x:v>BLK-08</x:v>
      </x:c>
      <x:c r="I1199" s="19" t="n">
        <x:v>48</x:v>
      </x:c>
      <x:c r="J1199" s="21" t="n">
        <x:v>12</x:v>
      </x:c>
      <x:c r="K1199" s="18" t="n">
        <x:f>'05 Cargo Register'!K303</x:f>
        <x:v>745.875</x:v>
      </x:c>
      <x:c r="L1199" s="18" t="n">
        <x:f>'05 Cargo Register'!N303</x:f>
        <x:v>117</x:v>
      </x:c>
      <x:c r="M1199" s="18" t="n">
        <x:f>'05 Cargo Register'!O303</x:f>
        <x:v>5967</x:v>
      </x:c>
      <x:c r="N1199" s="18" t="n">
        <x:f>J1199*K1199</x:f>
        <x:v>8950.5</x:v>
      </x:c>
      <x:c r="O1199" s="18" t="n">
        <x:f>J1199*L1199</x:f>
        <x:v>1404</x:v>
      </x:c>
      <x:c r="P1199" s="18" t="n">
        <x:f>J1199*M1199</x:f>
        <x:v>71604</x:v>
      </x:c>
      <x:c r="Q1199" s="22" t="n">
        <x:f>'01 Controls'!$E$24*'02 Cargo Classes'!$M$14</x:f>
        <x:v>0.1</x:v>
      </x:c>
      <x:c r="R1199" s="22" t="n">
        <x:f>'01 Controls'!$F$24*'02 Cargo Classes'!$N$14</x:f>
        <x:v>0.27999999999999997</x:v>
      </x:c>
      <x:c r="S1199" s="22" t="n">
        <x:f>'01 Controls'!$G$24*'02 Cargo Classes'!$O$14</x:f>
        <x:v>0.5</x:v>
      </x:c>
      <x:c r="T1199" s="22" t="n">
        <x:f>'01 Controls'!$H$24*'02 Cargo Classes'!$P$14</x:f>
        <x:v>0.025</x:v>
      </x:c>
      <x:c r="U1199" s="22" t="n">
        <x:f>SUM(Q1199:T1199)</x:f>
        <x:v>0.905</x:v>
      </x:c>
      <x:c r="V1199" s="18" t="n">
        <x:f>IF(U1199=0,0,N1199*Q1199/U1199)</x:f>
        <x:v>989.0055248618785</x:v>
      </x:c>
      <x:c r="W1199" s="18" t="n">
        <x:f>IF(U1199=0,0,P1199*Q1199/U1199)</x:f>
        <x:v>7912.044198895028</x:v>
      </x:c>
      <x:c r="X1199" s="18" t="n">
        <x:f>MAX(V1199,W1199*'01 Controls'!$E$12)</x:f>
        <x:v>1978.011049723757</x:v>
      </x:c>
      <x:c r="Y1199" s="18" t="n">
        <x:f>IF(U1199=0,0,N1199*R1199/U1199)</x:f>
        <x:v>2769.2154696132593</x:v>
      </x:c>
      <x:c r="Z1199" s="18" t="n">
        <x:f>IF(U1199=0,0,P1199*R1199/U1199)</x:f>
        <x:v>22153.723756906074</x:v>
      </x:c>
      <x:c r="AA1199" s="18" t="n">
        <x:f>MAX(Y1199,Z1199*'01 Controls'!$E$13)</x:f>
        <x:v>3323.058563535911</x:v>
      </x:c>
      <x:c r="AB1199" s="18" t="n">
        <x:f>IF(U1199=0,0,N1199*S1199/U1199)</x:f>
        <x:v>4945.027624309392</x:v>
      </x:c>
      <x:c r="AC1199" s="18" t="n">
        <x:f>IF(U1199=0,0,P1199*S1199/U1199)</x:f>
        <x:v>39560.22099447514</x:v>
      </x:c>
      <x:c r="AD1199" s="18" t="n">
        <x:f>MAX(AB1199,AC1199*'01 Controls'!$E$14)</x:f>
        <x:v>7912.044198895028</x:v>
      </x:c>
      <x:c r="AE1199" s="18" t="n">
        <x:f>IF(U1199=0,0,N1199*T1199/U1199)</x:f>
        <x:v>247.25138121546962</x:v>
      </x:c>
      <x:c r="AF1199" s="18" t="n">
        <x:f>IF(U1199=0,0,P1199*T1199/U1199)</x:f>
        <x:v>1978.011049723757</x:v>
      </x:c>
      <x:c r="AG1199" s="18" t="n">
        <x:f>MAX(AE1199,AF1199*'01 Controls'!$E$15)</x:f>
        <x:v>356.0419889502762</x:v>
      </x:c>
      <x:c r="AH1199" s="18" t="n">
        <x:f>SUM(V1199,Y1199,AB1199,AE1199)</x:f>
        <x:v>8950.5</x:v>
      </x:c>
      <x:c r="AI1199" s="18" t="n">
        <x:f>N1199-AH1199</x:f>
        <x:v>0</x:v>
      </x:c>
      <x:c r="AJ1199" s="18" t="n">
        <x:f>V1199*INDEX('07 Mode Capacity'!$P$6:$P$17,MATCH("AIR-"&amp;I1199,'07 Mode Capacity'!$C$6:$C$17,0))</x:f>
        <x:v>277.25351486390207</x:v>
      </x:c>
      <x:c r="AK1199" s="18" t="n">
        <x:f>Y1199*INDEX('07 Mode Capacity'!$P$6:$P$17,MATCH("OCEAN-"&amp;I1199,'07 Mode Capacity'!$C$6:$C$17,0))</x:f>
        <x:v>242.68374269861758</x:v>
      </x:c>
      <x:c r="AL1199" s="18" t="n">
        <x:f>AB1199*INDEX('07 Mode Capacity'!$P$6:$P$17,MATCH("LAND-"&amp;I1199,'07 Mode Capacity'!$C$6:$C$17,0))</x:f>
        <x:v>603.5300862375435</x:v>
      </x:c>
      <x:c r="AM1199" s="18" t="n">
        <x:f>AE1199*INDEX('07 Mode Capacity'!$P$6:$P$17,MATCH("INLAND-"&amp;I1199,'07 Mode Capacity'!$C$6:$C$17,0))</x:f>
        <x:v>156.07356939073122</x:v>
      </x:c>
      <x:c r="AN1199" s="18" t="n">
        <x:f>SUM(AJ1199:AM1199)</x:f>
        <x:v>1279.5409131907945</x:v>
      </x:c>
      <x:c r="AO1199" s="17" t="n">
        <x:f>IF(N1199=0,1,AN1199/N1199)</x:f>
        <x:v>0.14295747870965805</x:v>
      </x:c>
      <x:c r="AP1199" s="11" t="str">
        <x:f>IF(AO1199&gt;='01 Controls'!$E$16,"PASS","FAIL")</x:f>
        <x:v>FAIL</x:v>
      </x:c>
      <x:c r="AQ1199" s="11" t="str">
        <x:v>UNQUANTIFIED</x:v>
      </x:c>
      <x:c r="AR1199" s="11" t="str">
        <x:v>Position-class planning record; serial item and receiver open</x:v>
      </x:c>
      <x:c r="AS1199" s="26"/>
      <x:c r="AT1199" s="26"/>
    </x:row>
    <x:row r="1200">
      <x:c r="C1200" s="11" t="str">
        <x:v>C3-C-CIG-APL-45</x:v>
      </x:c>
      <x:c r="D1200" s="11" t="str">
        <x:v>C3</x:v>
      </x:c>
      <x:c r="E1200" s="11" t="str">
        <x:v>Cascadia earthquake</x:v>
      </x:c>
      <x:c r="F1200" s="11" t="str">
        <x:v>C-CIG</x:v>
      </x:c>
      <x:c r="G1200" s="11" t="str">
        <x:v>Community institutions group</x:v>
      </x:c>
      <x:c r="H1200" s="11" t="str">
        <x:v>APL-45</x:v>
      </x:c>
      <x:c r="I1200" s="19" t="n">
        <x:v>24</x:v>
      </x:c>
      <x:c r="J1200" s="21" t="n">
        <x:v>10</x:v>
      </x:c>
      <x:c r="K1200" s="18" t="n">
        <x:f>'05 Cargo Register'!K304</x:f>
        <x:v>175.5</x:v>
      </x:c>
      <x:c r="L1200" s="18" t="n">
        <x:f>'05 Cargo Register'!N304</x:f>
        <x:v>46</x:v>
      </x:c>
      <x:c r="M1200" s="18" t="n">
        <x:f>'05 Cargo Register'!O304</x:f>
        <x:v>345</x:v>
      </x:c>
      <x:c r="N1200" s="18" t="n">
        <x:f>J1200*K1200</x:f>
        <x:v>1755</x:v>
      </x:c>
      <x:c r="O1200" s="18" t="n">
        <x:f>J1200*L1200</x:f>
        <x:v>460</x:v>
      </x:c>
      <x:c r="P1200" s="18" t="n">
        <x:f>J1200*M1200</x:f>
        <x:v>3450</x:v>
      </x:c>
      <x:c r="Q1200" s="22" t="n">
        <x:f>'01 Controls'!$E$24*'02 Cargo Classes'!$M$6</x:f>
        <x:v>0.30000000000000004</x:v>
      </x:c>
      <x:c r="R1200" s="22" t="n">
        <x:f>'01 Controls'!$F$24*'02 Cargo Classes'!$N$6</x:f>
        <x:v>0.13999999999999999</x:v>
      </x:c>
      <x:c r="S1200" s="22" t="n">
        <x:f>'01 Controls'!$G$24*'02 Cargo Classes'!$O$6</x:f>
        <x:v>0.5</x:v>
      </x:c>
      <x:c r="T1200" s="22" t="n">
        <x:f>'01 Controls'!$H$24*'02 Cargo Classes'!$P$6</x:f>
        <x:v>0.015</x:v>
      </x:c>
      <x:c r="U1200" s="22" t="n">
        <x:f>SUM(Q1200:T1200)</x:f>
        <x:v>0.9550000000000001</x:v>
      </x:c>
      <x:c r="V1200" s="18" t="n">
        <x:f>IF(U1200=0,0,N1200*Q1200/U1200)</x:f>
        <x:v>551.3089005235603</x:v>
      </x:c>
      <x:c r="W1200" s="18" t="n">
        <x:f>IF(U1200=0,0,P1200*Q1200/U1200)</x:f>
        <x:v>1083.7696335078535</x:v>
      </x:c>
      <x:c r="X1200" s="18" t="n">
        <x:f>MAX(V1200,W1200*'01 Controls'!$E$12)</x:f>
        <x:v>551.3089005235603</x:v>
      </x:c>
      <x:c r="Y1200" s="18" t="n">
        <x:f>IF(U1200=0,0,N1200*R1200/U1200)</x:f>
        <x:v>257.27748691099475</x:v>
      </x:c>
      <x:c r="Z1200" s="18" t="n">
        <x:f>IF(U1200=0,0,P1200*R1200/U1200)</x:f>
        <x:v>505.7591623036648</x:v>
      </x:c>
      <x:c r="AA1200" s="18" t="n">
        <x:f>MAX(Y1200,Z1200*'01 Controls'!$E$13)</x:f>
        <x:v>257.27748691099475</x:v>
      </x:c>
      <x:c r="AB1200" s="18" t="n">
        <x:f>IF(U1200=0,0,N1200*S1200/U1200)</x:f>
        <x:v>918.8481675392669</x:v>
      </x:c>
      <x:c r="AC1200" s="18" t="n">
        <x:f>IF(U1200=0,0,P1200*S1200/U1200)</x:f>
        <x:v>1806.2827225130889</x:v>
      </x:c>
      <x:c r="AD1200" s="18" t="n">
        <x:f>MAX(AB1200,AC1200*'01 Controls'!$E$14)</x:f>
        <x:v>918.8481675392669</x:v>
      </x:c>
      <x:c r="AE1200" s="18" t="n">
        <x:f>IF(U1200=0,0,N1200*T1200/U1200)</x:f>
        <x:v>27.565445026178008</x:v>
      </x:c>
      <x:c r="AF1200" s="18" t="n">
        <x:f>IF(U1200=0,0,P1200*T1200/U1200)</x:f>
        <x:v>54.188481675392666</x:v>
      </x:c>
      <x:c r="AG1200" s="18" t="n">
        <x:f>MAX(AE1200,AF1200*'01 Controls'!$E$15)</x:f>
        <x:v>27.565445026178008</x:v>
      </x:c>
      <x:c r="AH1200" s="18" t="n">
        <x:f>SUM(V1200,Y1200,AB1200,AE1200)</x:f>
        <x:v>1754.9999999999998</x:v>
      </x:c>
      <x:c r="AI1200" s="18" t="n">
        <x:f>N1200-AH1200</x:f>
        <x:v>2.2737367544323206e-13</x:v>
      </x:c>
      <x:c r="AJ1200" s="18" t="n">
        <x:f>V1200*INDEX('07 Mode Capacity'!$P$6:$P$17,MATCH("AIR-"&amp;I1200,'07 Mode Capacity'!$C$6:$C$17,0))</x:f>
        <x:v>111.86833164101027</x:v>
      </x:c>
      <x:c r="AK1200" s="18" t="n">
        <x:f>Y1200*INDEX('07 Mode Capacity'!$P$6:$P$17,MATCH("OCEAN-"&amp;I1200,'07 Mode Capacity'!$C$6:$C$17,0))</x:f>
        <x:v>38.61453336044585</x:v>
      </x:c>
      <x:c r="AL1200" s="18" t="n">
        <x:f>AB1200*INDEX('07 Mode Capacity'!$P$6:$P$17,MATCH("LAND-"&amp;I1200,'07 Mode Capacity'!$C$6:$C$17,0))</x:f>
        <x:v>351.46027332876554</x:v>
      </x:c>
      <x:c r="AM1200" s="18" t="n">
        <x:f>AE1200*INDEX('07 Mode Capacity'!$P$6:$P$17,MATCH("INLAND-"&amp;I1200,'07 Mode Capacity'!$C$6:$C$17,0))</x:f>
        <x:v>27.565445026178008</x:v>
      </x:c>
      <x:c r="AN1200" s="18" t="n">
        <x:f>SUM(AJ1200:AM1200)</x:f>
        <x:v>529.5085833563996</x:v>
      </x:c>
      <x:c r="AO1200" s="17" t="n">
        <x:f>IF(N1200=0,1,AN1200/N1200)</x:f>
        <x:v>0.30171429251076903</x:v>
      </x:c>
      <x:c r="AP1200" s="11" t="str">
        <x:f>IF(AO1200&gt;='01 Controls'!$E$16,"PASS","FAIL")</x:f>
        <x:v>FAIL</x:v>
      </x:c>
      <x:c r="AQ1200" s="11" t="str">
        <x:v>UNQUANTIFIED</x:v>
      </x:c>
      <x:c r="AR1200" s="11" t="str">
        <x:v>Position-class planning record; serial item and receiver open</x:v>
      </x:c>
      <x:c r="AS1200" s="26"/>
      <x:c r="AT1200" s="26"/>
    </x:row>
    <x:row r="1201">
      <x:c r="C1201" s="11" t="str">
        <x:v>C3-C-CIG-ISO-18</x:v>
      </x:c>
      <x:c r="D1201" s="11" t="str">
        <x:v>C3</x:v>
      </x:c>
      <x:c r="E1201" s="11" t="str">
        <x:v>Cascadia earthquake</x:v>
      </x:c>
      <x:c r="F1201" s="11" t="str">
        <x:v>C-CIG</x:v>
      </x:c>
      <x:c r="G1201" s="11" t="str">
        <x:v>Community institutions group</x:v>
      </x:c>
      <x:c r="H1201" s="11" t="str">
        <x:v>ISO-18</x:v>
      </x:c>
      <x:c r="I1201" s="19" t="n">
        <x:v>48</x:v>
      </x:c>
      <x:c r="J1201" s="21" t="n">
        <x:v>10</x:v>
      </x:c>
      <x:c r="K1201" s="18" t="n">
        <x:f>'05 Cargo Register'!K305</x:f>
        <x:v>438.75</x:v>
      </x:c>
      <x:c r="L1201" s="18" t="n">
        <x:f>'05 Cargo Register'!N305</x:f>
        <x:v>29</x:v>
      </x:c>
      <x:c r="M1201" s="18" t="n">
        <x:f>'05 Cargo Register'!O305</x:f>
        <x:v>765.6</x:v>
      </x:c>
      <x:c r="N1201" s="18" t="n">
        <x:f>J1201*K1201</x:f>
        <x:v>4387.5</x:v>
      </x:c>
      <x:c r="O1201" s="18" t="n">
        <x:f>J1201*L1201</x:f>
        <x:v>290</x:v>
      </x:c>
      <x:c r="P1201" s="18" t="n">
        <x:f>J1201*M1201</x:f>
        <x:v>7656</x:v>
      </x:c>
      <x:c r="Q1201" s="22" t="n">
        <x:f>'01 Controls'!$E$24*'02 Cargo Classes'!$M$7</x:f>
        <x:v>0.020000000000000004</x:v>
      </x:c>
      <x:c r="R1201" s="22" t="n">
        <x:f>'01 Controls'!$F$24*'02 Cargo Classes'!$N$7</x:f>
        <x:v>0.35</x:v>
      </x:c>
      <x:c r="S1201" s="22" t="n">
        <x:f>'01 Controls'!$G$24*'02 Cargo Classes'!$O$7</x:f>
        <x:v>0.6</x:v>
      </x:c>
      <x:c r="T1201" s="22" t="n">
        <x:f>'01 Controls'!$H$24*'02 Cargo Classes'!$P$7</x:f>
        <x:v>0.04000000000000001</x:v>
      </x:c>
      <x:c r="U1201" s="22" t="n">
        <x:f>SUM(Q1201:T1201)</x:f>
        <x:v>1.01</x:v>
      </x:c>
      <x:c r="V1201" s="18" t="n">
        <x:f>IF(U1201=0,0,N1201*Q1201/U1201)</x:f>
        <x:v>86.88118811881189</x:v>
      </x:c>
      <x:c r="W1201" s="18" t="n">
        <x:f>IF(U1201=0,0,P1201*Q1201/U1201)</x:f>
        <x:v>151.60396039603964</x:v>
      </x:c>
      <x:c r="X1201" s="18" t="n">
        <x:f>MAX(V1201,W1201*'01 Controls'!$E$12)</x:f>
        <x:v>86.88118811881189</x:v>
      </x:c>
      <x:c r="Y1201" s="18" t="n">
        <x:f>IF(U1201=0,0,N1201*R1201/U1201)</x:f>
        <x:v>1520.420792079208</x:v>
      </x:c>
      <x:c r="Z1201" s="18" t="n">
        <x:f>IF(U1201=0,0,P1201*R1201/U1201)</x:f>
        <x:v>2653.069306930693</x:v>
      </x:c>
      <x:c r="AA1201" s="18" t="n">
        <x:f>MAX(Y1201,Z1201*'01 Controls'!$E$13)</x:f>
        <x:v>1520.420792079208</x:v>
      </x:c>
      <x:c r="AB1201" s="18" t="n">
        <x:f>IF(U1201=0,0,N1201*S1201/U1201)</x:f>
        <x:v>2606.4356435643563</x:v>
      </x:c>
      <x:c r="AC1201" s="18" t="n">
        <x:f>IF(U1201=0,0,P1201*S1201/U1201)</x:f>
        <x:v>4548.118811881188</x:v>
      </x:c>
      <x:c r="AD1201" s="18" t="n">
        <x:f>MAX(AB1201,AC1201*'01 Controls'!$E$14)</x:f>
        <x:v>2606.4356435643563</x:v>
      </x:c>
      <x:c r="AE1201" s="18" t="n">
        <x:f>IF(U1201=0,0,N1201*T1201/U1201)</x:f>
        <x:v>173.76237623762378</x:v>
      </x:c>
      <x:c r="AF1201" s="18" t="n">
        <x:f>IF(U1201=0,0,P1201*T1201/U1201)</x:f>
        <x:v>303.2079207920793</x:v>
      </x:c>
      <x:c r="AG1201" s="18" t="n">
        <x:f>MAX(AE1201,AF1201*'01 Controls'!$E$15)</x:f>
        <x:v>173.76237623762378</x:v>
      </x:c>
      <x:c r="AH1201" s="18" t="n">
        <x:f>SUM(V1201,Y1201,AB1201,AE1201)</x:f>
        <x:v>4387.499999999999</x:v>
      </x:c>
      <x:c r="AI1201" s="18" t="n">
        <x:f>N1201-AH1201</x:f>
        <x:v>9.094947017729282e-13</x:v>
      </x:c>
      <x:c r="AJ1201" s="18" t="n">
        <x:f>V1201*INDEX('07 Mode Capacity'!$P$6:$P$17,MATCH("AIR-"&amp;I1201,'07 Mode Capacity'!$C$6:$C$17,0))</x:f>
        <x:v>24.355895064243</x:v>
      </x:c>
      <x:c r="AK1201" s="18" t="n">
        <x:f>Y1201*INDEX('07 Mode Capacity'!$P$6:$P$17,MATCH("OCEAN-"&amp;I1201,'07 Mode Capacity'!$C$6:$C$17,0))</x:f>
        <x:v>133.24402248486274</x:v>
      </x:c>
      <x:c r="AL1201" s="18" t="n">
        <x:f>AB1201*INDEX('07 Mode Capacity'!$P$6:$P$17,MATCH("LAND-"&amp;I1201,'07 Mode Capacity'!$C$6:$C$17,0))</x:f>
        <x:v>318.10991732380717</x:v>
      </x:c>
      <x:c r="AM1201" s="18" t="n">
        <x:f>AE1201*INDEX('07 Mode Capacity'!$P$6:$P$17,MATCH("INLAND-"&amp;I1201,'07 Mode Capacity'!$C$6:$C$17,0))</x:f>
        <x:v>109.68478376906369</x:v>
      </x:c>
      <x:c r="AN1201" s="18" t="n">
        <x:f>SUM(AJ1201:AM1201)</x:f>
        <x:v>585.3946186419765</x:v>
      </x:c>
      <x:c r="AO1201" s="17" t="n">
        <x:f>IF(N1201=0,1,AN1201/N1201)</x:f>
        <x:v>0.1334232749041542</x:v>
      </x:c>
      <x:c r="AP1201" s="11" t="str">
        <x:f>IF(AO1201&gt;='01 Controls'!$E$16,"PASS","FAIL")</x:f>
        <x:v>FAIL</x:v>
      </x:c>
      <x:c r="AQ1201" s="11" t="str">
        <x:v>UNQUANTIFIED</x:v>
      </x:c>
      <x:c r="AR1201" s="11" t="str">
        <x:v>Position-class planning record; serial item and receiver open</x:v>
      </x:c>
      <x:c r="AS1201" s="26"/>
      <x:c r="AT1201" s="26"/>
    </x:row>
    <x:row r="1202">
      <x:c r="C1202" s="11" t="str">
        <x:v>C3-C-CIG-COL-12</x:v>
      </x:c>
      <x:c r="D1202" s="11" t="str">
        <x:v>C3</x:v>
      </x:c>
      <x:c r="E1202" s="11" t="str">
        <x:v>Cascadia earthquake</x:v>
      </x:c>
      <x:c r="F1202" s="11" t="str">
        <x:v>C-CIG</x:v>
      </x:c>
      <x:c r="G1202" s="11" t="str">
        <x:v>Community institutions group</x:v>
      </x:c>
      <x:c r="H1202" s="11" t="str">
        <x:v>COL-12</x:v>
      </x:c>
      <x:c r="I1202" s="19" t="n">
        <x:v>24</x:v>
      </x:c>
      <x:c r="J1202" s="21" t="n">
        <x:v>10</x:v>
      </x:c>
      <x:c r="K1202" s="18" t="n">
        <x:f>'05 Cargo Register'!K306</x:f>
        <x:v>175.5</x:v>
      </x:c>
      <x:c r="L1202" s="18" t="n">
        <x:f>'05 Cargo Register'!N306</x:f>
        <x:v>19</x:v>
      </x:c>
      <x:c r="M1202" s="18" t="n">
        <x:f>'05 Cargo Register'!O306</x:f>
        <x:v>501.6</x:v>
      </x:c>
      <x:c r="N1202" s="18" t="n">
        <x:f>J1202*K1202</x:f>
        <x:v>1755</x:v>
      </x:c>
      <x:c r="O1202" s="18" t="n">
        <x:f>J1202*L1202</x:f>
        <x:v>190</x:v>
      </x:c>
      <x:c r="P1202" s="18" t="n">
        <x:f>J1202*M1202</x:f>
        <x:v>5016</x:v>
      </x:c>
      <x:c r="Q1202" s="22" t="n">
        <x:f>'01 Controls'!$E$24*'02 Cargo Classes'!$M$8</x:f>
        <x:v>0.2</x:v>
      </x:c>
      <x:c r="R1202" s="22" t="n">
        <x:f>'01 Controls'!$F$24*'02 Cargo Classes'!$N$8</x:f>
        <x:v>0.24499999999999997</x:v>
      </x:c>
      <x:c r="S1202" s="22" t="n">
        <x:f>'01 Controls'!$G$24*'02 Cargo Classes'!$O$8</x:f>
        <x:v>0.6</x:v>
      </x:c>
      <x:c r="T1202" s="22" t="n">
        <x:f>'01 Controls'!$H$24*'02 Cargo Classes'!$P$8</x:f>
        <x:v>0.010000000000000002</x:v>
      </x:c>
      <x:c r="U1202" s="22" t="n">
        <x:f>SUM(Q1202:T1202)</x:f>
        <x:v>1.055</x:v>
      </x:c>
      <x:c r="V1202" s="18" t="n">
        <x:f>IF(U1202=0,0,N1202*Q1202/U1202)</x:f>
        <x:v>332.7014218009479</x:v>
      </x:c>
      <x:c r="W1202" s="18" t="n">
        <x:f>IF(U1202=0,0,P1202*Q1202/U1202)</x:f>
        <x:v>950.9004739336494</x:v>
      </x:c>
      <x:c r="X1202" s="18" t="n">
        <x:f>MAX(V1202,W1202*'01 Controls'!$E$12)</x:f>
        <x:v>332.7014218009479</x:v>
      </x:c>
      <x:c r="Y1202" s="18" t="n">
        <x:f>IF(U1202=0,0,N1202*R1202/U1202)</x:f>
        <x:v>407.5592417061611</x:v>
      </x:c>
      <x:c r="Z1202" s="18" t="n">
        <x:f>IF(U1202=0,0,P1202*R1202/U1202)</x:f>
        <x:v>1164.8530805687203</x:v>
      </x:c>
      <x:c r="AA1202" s="18" t="n">
        <x:f>MAX(Y1202,Z1202*'01 Controls'!$E$13)</x:f>
        <x:v>407.5592417061611</x:v>
      </x:c>
      <x:c r="AB1202" s="18" t="n">
        <x:f>IF(U1202=0,0,N1202*S1202/U1202)</x:f>
        <x:v>998.1042654028437</x:v>
      </x:c>
      <x:c r="AC1202" s="18" t="n">
        <x:f>IF(U1202=0,0,P1202*S1202/U1202)</x:f>
        <x:v>2852.701421800948</x:v>
      </x:c>
      <x:c r="AD1202" s="18" t="n">
        <x:f>MAX(AB1202,AC1202*'01 Controls'!$E$14)</x:f>
        <x:v>998.1042654028437</x:v>
      </x:c>
      <x:c r="AE1202" s="18" t="n">
        <x:f>IF(U1202=0,0,N1202*T1202/U1202)</x:f>
        <x:v>16.635071090047397</x:v>
      </x:c>
      <x:c r="AF1202" s="18" t="n">
        <x:f>IF(U1202=0,0,P1202*T1202/U1202)</x:f>
        <x:v>47.54502369668248</x:v>
      </x:c>
      <x:c r="AG1202" s="18" t="n">
        <x:f>MAX(AE1202,AF1202*'01 Controls'!$E$15)</x:f>
        <x:v>16.635071090047397</x:v>
      </x:c>
      <x:c r="AH1202" s="18" t="n">
        <x:f>SUM(V1202,Y1202,AB1202,AE1202)</x:f>
        <x:v>1755</x:v>
      </x:c>
      <x:c r="AI1202" s="18" t="n">
        <x:f>N1202-AH1202</x:f>
        <x:v>0</x:v>
      </x:c>
      <x:c r="AJ1202" s="18" t="n">
        <x:f>V1202*INDEX('07 Mode Capacity'!$P$6:$P$17,MATCH("AIR-"&amp;I1202,'07 Mode Capacity'!$C$6:$C$17,0))</x:f>
        <x:v>67.50979887340588</x:v>
      </x:c>
      <x:c r="AK1202" s="18" t="n">
        <x:f>Y1202*INDEX('07 Mode Capacity'!$P$6:$P$17,MATCH("OCEAN-"&amp;I1202,'07 Mode Capacity'!$C$6:$C$17,0))</x:f>
        <x:v>61.17017903189111</x:v>
      </x:c>
      <x:c r="AL1202" s="18" t="n">
        <x:f>AB1202*INDEX('07 Mode Capacity'!$P$6:$P$17,MATCH("LAND-"&amp;I1202,'07 Mode Capacity'!$C$6:$C$17,0))</x:f>
        <x:v>381.77580401399564</x:v>
      </x:c>
      <x:c r="AM1202" s="18" t="n">
        <x:f>AE1202*INDEX('07 Mode Capacity'!$P$6:$P$17,MATCH("INLAND-"&amp;I1202,'07 Mode Capacity'!$C$6:$C$17,0))</x:f>
        <x:v>16.635071090047397</x:v>
      </x:c>
      <x:c r="AN1202" s="18" t="n">
        <x:f>SUM(AJ1202:AM1202)</x:f>
        <x:v>527.09085300934</x:v>
      </x:c>
      <x:c r="AO1202" s="17" t="n">
        <x:f>IF(N1202=0,1,AN1202/N1202)</x:f>
        <x:v>0.3003366683813903</x:v>
      </x:c>
      <x:c r="AP1202" s="11" t="str">
        <x:f>IF(AO1202&gt;='01 Controls'!$E$16,"PASS","FAIL")</x:f>
        <x:v>FAIL</x:v>
      </x:c>
      <x:c r="AQ1202" s="11" t="str">
        <x:v>UNQUANTIFIED</x:v>
      </x:c>
      <x:c r="AR1202" s="11" t="str">
        <x:v>Position-class planning record; serial item and receiver open</x:v>
      </x:c>
      <x:c r="AS1202" s="26"/>
      <x:c r="AT1202" s="26"/>
    </x:row>
    <x:row r="1203">
      <x:c r="C1203" s="11" t="str">
        <x:v>C3-C-CIG-BAT-22</x:v>
      </x:c>
      <x:c r="D1203" s="11" t="str">
        <x:v>C3</x:v>
      </x:c>
      <x:c r="E1203" s="11" t="str">
        <x:v>Cascadia earthquake</x:v>
      </x:c>
      <x:c r="F1203" s="11" t="str">
        <x:v>C-CIG</x:v>
      </x:c>
      <x:c r="G1203" s="11" t="str">
        <x:v>Community institutions group</x:v>
      </x:c>
      <x:c r="H1203" s="11" t="str">
        <x:v>BAT-22</x:v>
      </x:c>
      <x:c r="I1203" s="19" t="n">
        <x:v>48</x:v>
      </x:c>
      <x:c r="J1203" s="21" t="n">
        <x:v>10</x:v>
      </x:c>
      <x:c r="K1203" s="18" t="n">
        <x:f>'05 Cargo Register'!K307</x:f>
        <x:v>131.625</x:v>
      </x:c>
      <x:c r="L1203" s="18" t="n">
        <x:f>'05 Cargo Register'!N307</x:f>
        <x:v>8</x:v>
      </x:c>
      <x:c r="M1203" s="18" t="n">
        <x:f>'05 Cargo Register'!O307</x:f>
        <x:v>211.20000000000002</x:v>
      </x:c>
      <x:c r="N1203" s="18" t="n">
        <x:f>J1203*K1203</x:f>
        <x:v>1316.25</x:v>
      </x:c>
      <x:c r="O1203" s="18" t="n">
        <x:f>J1203*L1203</x:f>
        <x:v>80</x:v>
      </x:c>
      <x:c r="P1203" s="18" t="n">
        <x:f>J1203*M1203</x:f>
        <x:v>2112</x:v>
      </x:c>
      <x:c r="Q1203" s="22" t="n">
        <x:f>'01 Controls'!$E$24*'02 Cargo Classes'!$M$9</x:f>
        <x:v>0</x:v>
      </x:c>
      <x:c r="R1203" s="22" t="n">
        <x:f>'01 Controls'!$F$24*'02 Cargo Classes'!$N$9</x:f>
        <x:v>0.35</x:v>
      </x:c>
      <x:c r="S1203" s="22" t="n">
        <x:f>'01 Controls'!$G$24*'02 Cargo Classes'!$O$9</x:f>
        <x:v>0.5</x:v>
      </x:c>
      <x:c r="T1203" s="22" t="n">
        <x:f>'01 Controls'!$H$24*'02 Cargo Classes'!$P$9</x:f>
        <x:v>0.025</x:v>
      </x:c>
      <x:c r="U1203" s="22" t="n">
        <x:f>SUM(Q1203:T1203)</x:f>
        <x:v>0.875</x:v>
      </x:c>
      <x:c r="V1203" s="18" t="n">
        <x:f>IF(U1203=0,0,N1203*Q1203/U1203)</x:f>
        <x:v>0</x:v>
      </x:c>
      <x:c r="W1203" s="18" t="n">
        <x:f>IF(U1203=0,0,P1203*Q1203/U1203)</x:f>
        <x:v>0</x:v>
      </x:c>
      <x:c r="X1203" s="18" t="n">
        <x:f>MAX(V1203,W1203*'01 Controls'!$E$12)</x:f>
        <x:v>0</x:v>
      </x:c>
      <x:c r="Y1203" s="18" t="n">
        <x:f>IF(U1203=0,0,N1203*R1203/U1203)</x:f>
        <x:v>526.4999999999999</x:v>
      </x:c>
      <x:c r="Z1203" s="18" t="n">
        <x:f>IF(U1203=0,0,P1203*R1203/U1203)</x:f>
        <x:v>844.8</x:v>
      </x:c>
      <x:c r="AA1203" s="18" t="n">
        <x:f>MAX(Y1203,Z1203*'01 Controls'!$E$13)</x:f>
        <x:v>526.4999999999999</x:v>
      </x:c>
      <x:c r="AB1203" s="18" t="n">
        <x:f>IF(U1203=0,0,N1203*S1203/U1203)</x:f>
        <x:v>752.1428571428571</x:v>
      </x:c>
      <x:c r="AC1203" s="18" t="n">
        <x:f>IF(U1203=0,0,P1203*S1203/U1203)</x:f>
        <x:v>1206.857142857143</x:v>
      </x:c>
      <x:c r="AD1203" s="18" t="n">
        <x:f>MAX(AB1203,AC1203*'01 Controls'!$E$14)</x:f>
        <x:v>752.1428571428571</x:v>
      </x:c>
      <x:c r="AE1203" s="18" t="n">
        <x:f>IF(U1203=0,0,N1203*T1203/U1203)</x:f>
        <x:v>37.607142857142854</x:v>
      </x:c>
      <x:c r="AF1203" s="18" t="n">
        <x:f>IF(U1203=0,0,P1203*T1203/U1203)</x:f>
        <x:v>60.34285714285715</x:v>
      </x:c>
      <x:c r="AG1203" s="18" t="n">
        <x:f>MAX(AE1203,AF1203*'01 Controls'!$E$15)</x:f>
        <x:v>37.607142857142854</x:v>
      </x:c>
      <x:c r="AH1203" s="18" t="n">
        <x:f>SUM(V1203,Y1203,AB1203,AE1203)</x:f>
        <x:v>1316.2499999999998</x:v>
      </x:c>
      <x:c r="AI1203" s="18" t="n">
        <x:f>N1203-AH1203</x:f>
        <x:v>2.2737367544323206e-13</x:v>
      </x:c>
      <x:c r="AJ1203" s="18" t="n">
        <x:f>V1203*INDEX('07 Mode Capacity'!$P$6:$P$17,MATCH("AIR-"&amp;I1203,'07 Mode Capacity'!$C$6:$C$17,0))</x:f>
        <x:v>0</x:v>
      </x:c>
      <x:c r="AK1203" s="18" t="n">
        <x:f>Y1203*INDEX('07 Mode Capacity'!$P$6:$P$17,MATCH("OCEAN-"&amp;I1203,'07 Mode Capacity'!$C$6:$C$17,0))</x:f>
        <x:v>46.14050150047246</x:v>
      </x:c>
      <x:c r="AL1203" s="18" t="n">
        <x:f>AB1203*INDEX('07 Mode Capacity'!$P$6:$P$17,MATCH("LAND-"&amp;I1203,'07 Mode Capacity'!$C$6:$C$17,0))</x:f>
        <x:v>91.79743328487007</x:v>
      </x:c>
      <x:c r="AM1203" s="18" t="n">
        <x:f>AE1203*INDEX('07 Mode Capacity'!$P$6:$P$17,MATCH("INLAND-"&amp;I1203,'07 Mode Capacity'!$C$6:$C$17,0))</x:f>
        <x:v>23.738921058590208</x:v>
      </x:c>
      <x:c r="AN1203" s="18" t="n">
        <x:f>SUM(AJ1203:AM1203)</x:f>
        <x:v>161.67685584393274</x:v>
      </x:c>
      <x:c r="AO1203" s="17" t="n">
        <x:f>IF(N1203=0,1,AN1203/N1203)</x:f>
        <x:v>0.12283141944458328</x:v>
      </x:c>
      <x:c r="AP1203" s="11" t="str">
        <x:f>IF(AO1203&gt;='01 Controls'!$E$16,"PASS","FAIL")</x:f>
        <x:v>FAIL</x:v>
      </x:c>
      <x:c r="AQ1203" s="11" t="str">
        <x:v>UNQUANTIFIED</x:v>
      </x:c>
      <x:c r="AR1203" s="11" t="str">
        <x:v>Position-class planning record; serial item and receiver open</x:v>
      </x:c>
      <x:c r="AS1203" s="26"/>
      <x:c r="AT1203" s="26"/>
    </x:row>
    <x:row r="1204">
      <x:c r="C1204" s="11" t="str">
        <x:v>C3-C-CIG-TNK-20</x:v>
      </x:c>
      <x:c r="D1204" s="11" t="str">
        <x:v>C3</x:v>
      </x:c>
      <x:c r="E1204" s="11" t="str">
        <x:v>Cascadia earthquake</x:v>
      </x:c>
      <x:c r="F1204" s="11" t="str">
        <x:v>C-CIG</x:v>
      </x:c>
      <x:c r="G1204" s="11" t="str">
        <x:v>Community institutions group</x:v>
      </x:c>
      <x:c r="H1204" s="11" t="str">
        <x:v>TNK-20</x:v>
      </x:c>
      <x:c r="I1204" s="19" t="n">
        <x:v>48</x:v>
      </x:c>
      <x:c r="J1204" s="21" t="n">
        <x:v>10</x:v>
      </x:c>
      <x:c r="K1204" s="18" t="n">
        <x:f>'05 Cargo Register'!K308</x:f>
        <x:v>175.5</x:v>
      </x:c>
      <x:c r="L1204" s="18" t="n">
        <x:f>'05 Cargo Register'!N308</x:f>
        <x:v>11</x:v>
      </x:c>
      <x:c r="M1204" s="18" t="n">
        <x:f>'05 Cargo Register'!O308</x:f>
        <x:v>233.75</x:v>
      </x:c>
      <x:c r="N1204" s="18" t="n">
        <x:f>J1204*K1204</x:f>
        <x:v>1755</x:v>
      </x:c>
      <x:c r="O1204" s="18" t="n">
        <x:f>J1204*L1204</x:f>
        <x:v>110</x:v>
      </x:c>
      <x:c r="P1204" s="18" t="n">
        <x:f>J1204*M1204</x:f>
        <x:v>2337.5</x:v>
      </x:c>
      <x:c r="Q1204" s="22" t="n">
        <x:f>'01 Controls'!$E$24*'02 Cargo Classes'!$M$10</x:f>
        <x:v>0</x:v>
      </x:c>
      <x:c r="R1204" s="22" t="n">
        <x:f>'01 Controls'!$F$24*'02 Cargo Classes'!$N$10</x:f>
        <x:v>0.42</x:v>
      </x:c>
      <x:c r="S1204" s="22" t="n">
        <x:f>'01 Controls'!$G$24*'02 Cargo Classes'!$O$10</x:f>
        <x:v>0.5</x:v>
      </x:c>
      <x:c r="T1204" s="22" t="n">
        <x:f>'01 Controls'!$H$24*'02 Cargo Classes'!$P$10</x:f>
        <x:v>0.05</x:v>
      </x:c>
      <x:c r="U1204" s="22" t="n">
        <x:f>SUM(Q1204:T1204)</x:f>
        <x:v>0.97</x:v>
      </x:c>
      <x:c r="V1204" s="18" t="n">
        <x:f>IF(U1204=0,0,N1204*Q1204/U1204)</x:f>
        <x:v>0</x:v>
      </x:c>
      <x:c r="W1204" s="18" t="n">
        <x:f>IF(U1204=0,0,P1204*Q1204/U1204)</x:f>
        <x:v>0</x:v>
      </x:c>
      <x:c r="X1204" s="18" t="n">
        <x:f>MAX(V1204,W1204*'01 Controls'!$E$12)</x:f>
        <x:v>0</x:v>
      </x:c>
      <x:c r="Y1204" s="18" t="n">
        <x:f>IF(U1204=0,0,N1204*R1204/U1204)</x:f>
        <x:v>759.8969072164949</x:v>
      </x:c>
      <x:c r="Z1204" s="18" t="n">
        <x:f>IF(U1204=0,0,P1204*R1204/U1204)</x:f>
        <x:v>1012.1134020618557</x:v>
      </x:c>
      <x:c r="AA1204" s="18" t="n">
        <x:f>MAX(Y1204,Z1204*'01 Controls'!$E$13)</x:f>
        <x:v>759.8969072164949</x:v>
      </x:c>
      <x:c r="AB1204" s="18" t="n">
        <x:f>IF(U1204=0,0,N1204*S1204/U1204)</x:f>
        <x:v>904.639175257732</x:v>
      </x:c>
      <x:c r="AC1204" s="18" t="n">
        <x:f>IF(U1204=0,0,P1204*S1204/U1204)</x:f>
        <x:v>1204.8969072164948</x:v>
      </x:c>
      <x:c r="AD1204" s="18" t="n">
        <x:f>MAX(AB1204,AC1204*'01 Controls'!$E$14)</x:f>
        <x:v>904.639175257732</x:v>
      </x:c>
      <x:c r="AE1204" s="18" t="n">
        <x:f>IF(U1204=0,0,N1204*T1204/U1204)</x:f>
        <x:v>90.4639175257732</x:v>
      </x:c>
      <x:c r="AF1204" s="18" t="n">
        <x:f>IF(U1204=0,0,P1204*T1204/U1204)</x:f>
        <x:v>120.48969072164948</x:v>
      </x:c>
      <x:c r="AG1204" s="18" t="n">
        <x:f>MAX(AE1204,AF1204*'01 Controls'!$E$15)</x:f>
        <x:v>90.4639175257732</x:v>
      </x:c>
      <x:c r="AH1204" s="18" t="n">
        <x:f>SUM(V1204,Y1204,AB1204,AE1204)</x:f>
        <x:v>1755.0000000000002</x:v>
      </x:c>
      <x:c r="AI1204" s="18" t="n">
        <x:f>N1204-AH1204</x:f>
        <x:v>-2.2737367544323206e-13</x:v>
      </x:c>
      <x:c r="AJ1204" s="18" t="n">
        <x:f>V1204*INDEX('07 Mode Capacity'!$P$6:$P$17,MATCH("AIR-"&amp;I1204,'07 Mode Capacity'!$C$6:$C$17,0))</x:f>
        <x:v>0</x:v>
      </x:c>
      <x:c r="AK1204" s="18" t="n">
        <x:f>Y1204*INDEX('07 Mode Capacity'!$P$6:$P$17,MATCH("OCEAN-"&amp;I1204,'07 Mode Capacity'!$C$6:$C$17,0))</x:f>
        <x:v>66.5945382481046</x:v>
      </x:c>
      <x:c r="AL1204" s="18" t="n">
        <x:f>AB1204*INDEX('07 Mode Capacity'!$P$6:$P$17,MATCH("LAND-"&amp;I1204,'07 Mode Capacity'!$C$6:$C$17,0))</x:f>
        <x:v>110.40928401960318</x:v>
      </x:c>
      <x:c r="AM1204" s="18" t="n">
        <x:f>AE1204*INDEX('07 Mode Capacity'!$P$6:$P$17,MATCH("INLAND-"&amp;I1204,'07 Mode Capacity'!$C$6:$C$17,0))</x:f>
        <x:v>57.103933817914594</x:v>
      </x:c>
      <x:c r="AN1204" s="18" t="n">
        <x:f>SUM(AJ1204:AM1204)</x:f>
        <x:v>234.10775608562238</x:v>
      </x:c>
      <x:c r="AO1204" s="17" t="n">
        <x:f>IF(N1204=0,1,AN1204/N1204)</x:f>
        <x:v>0.13339473281232045</x:v>
      </x:c>
      <x:c r="AP1204" s="11" t="str">
        <x:f>IF(AO1204&gt;='01 Controls'!$E$16,"PASS","FAIL")</x:f>
        <x:v>FAIL</x:v>
      </x:c>
      <x:c r="AQ1204" s="11" t="str">
        <x:v>UNQUANTIFIED</x:v>
      </x:c>
      <x:c r="AR1204" s="11" t="str">
        <x:v>Position-class planning record; serial item and receiver open</x:v>
      </x:c>
      <x:c r="AS1204" s="26"/>
      <x:c r="AT1204" s="26"/>
    </x:row>
    <x:row r="1205">
      <x:c r="C1205" s="11" t="str">
        <x:v>C3-C-CIG-ROL-30</x:v>
      </x:c>
      <x:c r="D1205" s="11" t="str">
        <x:v>C3</x:v>
      </x:c>
      <x:c r="E1205" s="11" t="str">
        <x:v>Cascadia earthquake</x:v>
      </x:c>
      <x:c r="F1205" s="11" t="str">
        <x:v>C-CIG</x:v>
      </x:c>
      <x:c r="G1205" s="11" t="str">
        <x:v>Community institutions group</x:v>
      </x:c>
      <x:c r="H1205" s="11" t="str">
        <x:v>ROL-30</x:v>
      </x:c>
      <x:c r="I1205" s="19" t="n">
        <x:v>48</x:v>
      </x:c>
      <x:c r="J1205" s="21" t="n">
        <x:v>10</x:v>
      </x:c>
      <x:c r="K1205" s="18" t="n">
        <x:f>'05 Cargo Register'!K309</x:f>
        <x:v>263.25</x:v>
      </x:c>
      <x:c r="L1205" s="18" t="n">
        <x:f>'05 Cargo Register'!N309</x:f>
        <x:v>11</x:v>
      </x:c>
      <x:c r="M1205" s="18" t="n">
        <x:f>'05 Cargo Register'!O309</x:f>
        <x:v>701.25</x:v>
      </x:c>
      <x:c r="N1205" s="18" t="n">
        <x:f>J1205*K1205</x:f>
        <x:v>2632.5</x:v>
      </x:c>
      <x:c r="O1205" s="18" t="n">
        <x:f>J1205*L1205</x:f>
        <x:v>110</x:v>
      </x:c>
      <x:c r="P1205" s="18" t="n">
        <x:f>J1205*M1205</x:f>
        <x:v>7012.5</x:v>
      </x:c>
      <x:c r="Q1205" s="22" t="n">
        <x:f>'01 Controls'!$E$24*'02 Cargo Classes'!$M$12</x:f>
        <x:v>0</x:v>
      </x:c>
      <x:c r="R1205" s="22" t="n">
        <x:f>'01 Controls'!$F$24*'02 Cargo Classes'!$N$12</x:f>
        <x:v>0.35</x:v>
      </x:c>
      <x:c r="S1205" s="22" t="n">
        <x:f>'01 Controls'!$G$24*'02 Cargo Classes'!$O$12</x:f>
        <x:v>0.75</x:v>
      </x:c>
      <x:c r="T1205" s="22" t="n">
        <x:f>'01 Controls'!$H$24*'02 Cargo Classes'!$P$12</x:f>
        <x:v>0.03</x:v>
      </x:c>
      <x:c r="U1205" s="22" t="n">
        <x:f>SUM(Q1205:T1205)</x:f>
        <x:v>1.1300000000000001</x:v>
      </x:c>
      <x:c r="V1205" s="18" t="n">
        <x:f>IF(U1205=0,0,N1205*Q1205/U1205)</x:f>
        <x:v>0</x:v>
      </x:c>
      <x:c r="W1205" s="18" t="n">
        <x:f>IF(U1205=0,0,P1205*Q1205/U1205)</x:f>
        <x:v>0</x:v>
      </x:c>
      <x:c r="X1205" s="18" t="n">
        <x:f>MAX(V1205,W1205*'01 Controls'!$E$12)</x:f>
        <x:v>0</x:v>
      </x:c>
      <x:c r="Y1205" s="18" t="n">
        <x:f>IF(U1205=0,0,N1205*R1205/U1205)</x:f>
        <x:v>815.3761061946901</x:v>
      </x:c>
      <x:c r="Z1205" s="18" t="n">
        <x:f>IF(U1205=0,0,P1205*R1205/U1205)</x:f>
        <x:v>2172.013274336283</x:v>
      </x:c>
      <x:c r="AA1205" s="18" t="n">
        <x:f>MAX(Y1205,Z1205*'01 Controls'!$E$13)</x:f>
        <x:v>815.3761061946901</x:v>
      </x:c>
      <x:c r="AB1205" s="18" t="n">
        <x:f>IF(U1205=0,0,N1205*S1205/U1205)</x:f>
        <x:v>1747.234513274336</x:v>
      </x:c>
      <x:c r="AC1205" s="18" t="n">
        <x:f>IF(U1205=0,0,P1205*S1205/U1205)</x:f>
        <x:v>4654.314159292035</x:v>
      </x:c>
      <x:c r="AD1205" s="18" t="n">
        <x:f>MAX(AB1205,AC1205*'01 Controls'!$E$14)</x:f>
        <x:v>1747.234513274336</x:v>
      </x:c>
      <x:c r="AE1205" s="18" t="n">
        <x:f>IF(U1205=0,0,N1205*T1205/U1205)</x:f>
        <x:v>69.88938053097344</x:v>
      </x:c>
      <x:c r="AF1205" s="18" t="n">
        <x:f>IF(U1205=0,0,P1205*T1205/U1205)</x:f>
        <x:v>186.1725663716814</x:v>
      </x:c>
      <x:c r="AG1205" s="18" t="n">
        <x:f>MAX(AE1205,AF1205*'01 Controls'!$E$15)</x:f>
        <x:v>69.88938053097344</x:v>
      </x:c>
      <x:c r="AH1205" s="18" t="n">
        <x:f>SUM(V1205,Y1205,AB1205,AE1205)</x:f>
        <x:v>2632.4999999999995</x:v>
      </x:c>
      <x:c r="AI1205" s="18" t="n">
        <x:f>N1205-AH1205</x:f>
        <x:v>4.547473508864641e-13</x:v>
      </x:c>
      <x:c r="AJ1205" s="18" t="n">
        <x:f>V1205*INDEX('07 Mode Capacity'!$P$6:$P$17,MATCH("AIR-"&amp;I1205,'07 Mode Capacity'!$C$6:$C$17,0))</x:f>
        <x:v>0</x:v>
      </x:c>
      <x:c r="AK1205" s="18" t="n">
        <x:f>Y1205*INDEX('07 Mode Capacity'!$P$6:$P$17,MATCH("OCEAN-"&amp;I1205,'07 Mode Capacity'!$C$6:$C$17,0))</x:f>
        <x:v>71.4565288724131</x:v>
      </x:c>
      <x:c r="AL1205" s="18" t="n">
        <x:f>AB1205*INDEX('07 Mode Capacity'!$P$6:$P$17,MATCH("LAND-"&amp;I1205,'07 Mode Capacity'!$C$6:$C$17,0))</x:f>
        <x:v>213.24624988741937</x:v>
      </x:c>
      <x:c r="AM1205" s="18" t="n">
        <x:f>AE1205*INDEX('07 Mode Capacity'!$P$6:$P$17,MATCH("INLAND-"&amp;I1205,'07 Mode Capacity'!$C$6:$C$17,0))</x:f>
        <x:v>44.11657895844198</x:v>
      </x:c>
      <x:c r="AN1205" s="18" t="n">
        <x:f>SUM(AJ1205:AM1205)</x:f>
        <x:v>328.81935771827443</x:v>
      </x:c>
      <x:c r="AO1205" s="17" t="n">
        <x:f>IF(N1205=0,1,AN1205/N1205)</x:f>
        <x:v>0.12490763825955344</x:v>
      </x:c>
      <x:c r="AP1205" s="11" t="str">
        <x:f>IF(AO1205&gt;='01 Controls'!$E$16,"PASS","FAIL")</x:f>
        <x:v>FAIL</x:v>
      </x:c>
      <x:c r="AQ1205" s="11" t="str">
        <x:v>UNQUANTIFIED</x:v>
      </x:c>
      <x:c r="AR1205" s="11" t="str">
        <x:v>Position-class planning record; serial item and receiver open</x:v>
      </x:c>
      <x:c r="AS1205" s="26"/>
      <x:c r="AT1205" s="26"/>
    </x:row>
    <x:row r="1206">
      <x:c r="C1206" s="11" t="str">
        <x:v>C3-C-CIG-LIN-18</x:v>
      </x:c>
      <x:c r="D1206" s="11" t="str">
        <x:v>C3</x:v>
      </x:c>
      <x:c r="E1206" s="11" t="str">
        <x:v>Cascadia earthquake</x:v>
      </x:c>
      <x:c r="F1206" s="11" t="str">
        <x:v>C-CIG</x:v>
      </x:c>
      <x:c r="G1206" s="11" t="str">
        <x:v>Community institutions group</x:v>
      </x:c>
      <x:c r="H1206" s="11" t="str">
        <x:v>LIN-18</x:v>
      </x:c>
      <x:c r="I1206" s="19" t="n">
        <x:v>72</x:v>
      </x:c>
      <x:c r="J1206" s="21" t="n">
        <x:v>10</x:v>
      </x:c>
      <x:c r="K1206" s="18" t="n">
        <x:f>'05 Cargo Register'!K310</x:f>
        <x:v>87.75</x:v>
      </x:c>
      <x:c r="L1206" s="18" t="n">
        <x:f>'05 Cargo Register'!N310</x:f>
        <x:v>7</x:v>
      </x:c>
      <x:c r="M1206" s="18" t="n">
        <x:f>'05 Cargo Register'!O310</x:f>
        <x:v>308</x:v>
      </x:c>
      <x:c r="N1206" s="18" t="n">
        <x:f>J1206*K1206</x:f>
        <x:v>877.5</x:v>
      </x:c>
      <x:c r="O1206" s="18" t="n">
        <x:f>J1206*L1206</x:f>
        <x:v>70</x:v>
      </x:c>
      <x:c r="P1206" s="18" t="n">
        <x:f>J1206*M1206</x:f>
        <x:v>3080</x:v>
      </x:c>
      <x:c r="Q1206" s="22" t="n">
        <x:f>'01 Controls'!$E$24*'02 Cargo Classes'!$M$13</x:f>
        <x:v>0</x:v>
      </x:c>
      <x:c r="R1206" s="22" t="n">
        <x:f>'01 Controls'!$F$24*'02 Cargo Classes'!$N$13</x:f>
        <x:v>0.42</x:v>
      </x:c>
      <x:c r="S1206" s="22" t="n">
        <x:f>'01 Controls'!$G$24*'02 Cargo Classes'!$O$13</x:f>
        <x:v>0.5</x:v>
      </x:c>
      <x:c r="T1206" s="22" t="n">
        <x:f>'01 Controls'!$H$24*'02 Cargo Classes'!$P$13</x:f>
        <x:v>0.05</x:v>
      </x:c>
      <x:c r="U1206" s="22" t="n">
        <x:f>SUM(Q1206:T1206)</x:f>
        <x:v>0.97</x:v>
      </x:c>
      <x:c r="V1206" s="18" t="n">
        <x:f>IF(U1206=0,0,N1206*Q1206/U1206)</x:f>
        <x:v>0</x:v>
      </x:c>
      <x:c r="W1206" s="18" t="n">
        <x:f>IF(U1206=0,0,P1206*Q1206/U1206)</x:f>
        <x:v>0</x:v>
      </x:c>
      <x:c r="X1206" s="18" t="n">
        <x:f>MAX(V1206,W1206*'01 Controls'!$E$12)</x:f>
        <x:v>0</x:v>
      </x:c>
      <x:c r="Y1206" s="18" t="n">
        <x:f>IF(U1206=0,0,N1206*R1206/U1206)</x:f>
        <x:v>379.94845360824746</x:v>
      </x:c>
      <x:c r="Z1206" s="18" t="n">
        <x:f>IF(U1206=0,0,P1206*R1206/U1206)</x:f>
        <x:v>1333.6082474226803</x:v>
      </x:c>
      <x:c r="AA1206" s="18" t="n">
        <x:f>MAX(Y1206,Z1206*'01 Controls'!$E$13)</x:f>
        <x:v>379.94845360824746</x:v>
      </x:c>
      <x:c r="AB1206" s="18" t="n">
        <x:f>IF(U1206=0,0,N1206*S1206/U1206)</x:f>
        <x:v>452.319587628866</x:v>
      </x:c>
      <x:c r="AC1206" s="18" t="n">
        <x:f>IF(U1206=0,0,P1206*S1206/U1206)</x:f>
        <x:v>1587.6288659793815</x:v>
      </x:c>
      <x:c r="AD1206" s="18" t="n">
        <x:f>MAX(AB1206,AC1206*'01 Controls'!$E$14)</x:f>
        <x:v>452.319587628866</x:v>
      </x:c>
      <x:c r="AE1206" s="18" t="n">
        <x:f>IF(U1206=0,0,N1206*T1206/U1206)</x:f>
        <x:v>45.2319587628866</x:v>
      </x:c>
      <x:c r="AF1206" s="18" t="n">
        <x:f>IF(U1206=0,0,P1206*T1206/U1206)</x:f>
        <x:v>158.76288659793815</x:v>
      </x:c>
      <x:c r="AG1206" s="18" t="n">
        <x:f>MAX(AE1206,AF1206*'01 Controls'!$E$15)</x:f>
        <x:v>45.2319587628866</x:v>
      </x:c>
      <x:c r="AH1206" s="18" t="n">
        <x:f>SUM(V1206,Y1206,AB1206,AE1206)</x:f>
        <x:v>877.5000000000001</x:v>
      </x:c>
      <x:c r="AI1206" s="18" t="n">
        <x:f>N1206-AH1206</x:f>
        <x:v>-1.1368683772161603e-13</x:v>
      </x:c>
      <x:c r="AJ1206" s="18" t="n">
        <x:f>V1206*INDEX('07 Mode Capacity'!$P$6:$P$17,MATCH("AIR-"&amp;I1206,'07 Mode Capacity'!$C$6:$C$17,0))</x:f>
        <x:v>0</x:v>
      </x:c>
      <x:c r="AK1206" s="18" t="n">
        <x:f>Y1206*INDEX('07 Mode Capacity'!$P$6:$P$17,MATCH("OCEAN-"&amp;I1206,'07 Mode Capacity'!$C$6:$C$17,0))</x:f>
        <x:v>297.41148281796404</x:v>
      </x:c>
      <x:c r="AL1206" s="18" t="n">
        <x:f>AB1206*INDEX('07 Mode Capacity'!$P$6:$P$17,MATCH("LAND-"&amp;I1206,'07 Mode Capacity'!$C$6:$C$17,0))</x:f>
        <x:v>323.41313002298784</x:v>
      </x:c>
      <x:c r="AM1206" s="18" t="n">
        <x:f>AE1206*INDEX('07 Mode Capacity'!$P$6:$P$17,MATCH("INLAND-"&amp;I1206,'07 Mode Capacity'!$C$6:$C$17,0))</x:f>
        <x:v>45.2319587628866</x:v>
      </x:c>
      <x:c r="AN1206" s="18" t="n">
        <x:f>SUM(AJ1206:AM1206)</x:f>
        <x:v>666.0565716038385</x:v>
      </x:c>
      <x:c r="AO1206" s="17" t="n">
        <x:f>IF(N1206=0,1,AN1206/N1206)</x:f>
        <x:v>0.7590388280385624</x:v>
      </x:c>
      <x:c r="AP1206" s="11" t="str">
        <x:f>IF(AO1206&gt;='01 Controls'!$E$16,"PASS","FAIL")</x:f>
        <x:v>FAIL</x:v>
      </x:c>
      <x:c r="AQ1206" s="11" t="str">
        <x:v>UNQUANTIFIED</x:v>
      </x:c>
      <x:c r="AR1206" s="11" t="str">
        <x:v>Position-class planning record; serial item and receiver open</x:v>
      </x:c>
      <x:c r="AS1206" s="26"/>
      <x:c r="AT1206" s="26"/>
    </x:row>
    <x:row r="1207">
      <x:c r="C1207" s="11" t="str">
        <x:v>C3-C-CIG-BLK-08</x:v>
      </x:c>
      <x:c r="D1207" s="11" t="str">
        <x:v>C3</x:v>
      </x:c>
      <x:c r="E1207" s="11" t="str">
        <x:v>Cascadia earthquake</x:v>
      </x:c>
      <x:c r="F1207" s="11" t="str">
        <x:v>C-CIG</x:v>
      </x:c>
      <x:c r="G1207" s="11" t="str">
        <x:v>Community institutions group</x:v>
      </x:c>
      <x:c r="H1207" s="11" t="str">
        <x:v>BLK-08</x:v>
      </x:c>
      <x:c r="I1207" s="19" t="n">
        <x:v>48</x:v>
      </x:c>
      <x:c r="J1207" s="21" t="n">
        <x:v>10</x:v>
      </x:c>
      <x:c r="K1207" s="18" t="n">
        <x:f>'05 Cargo Register'!K311</x:f>
        <x:v>745.875</x:v>
      </x:c>
      <x:c r="L1207" s="18" t="n">
        <x:f>'05 Cargo Register'!N311</x:f>
        <x:v>117</x:v>
      </x:c>
      <x:c r="M1207" s="18" t="n">
        <x:f>'05 Cargo Register'!O311</x:f>
        <x:v>5967</x:v>
      </x:c>
      <x:c r="N1207" s="18" t="n">
        <x:f>J1207*K1207</x:f>
        <x:v>7458.75</x:v>
      </x:c>
      <x:c r="O1207" s="18" t="n">
        <x:f>J1207*L1207</x:f>
        <x:v>1170</x:v>
      </x:c>
      <x:c r="P1207" s="18" t="n">
        <x:f>J1207*M1207</x:f>
        <x:v>59670</x:v>
      </x:c>
      <x:c r="Q1207" s="22" t="n">
        <x:f>'01 Controls'!$E$24*'02 Cargo Classes'!$M$14</x:f>
        <x:v>0.1</x:v>
      </x:c>
      <x:c r="R1207" s="22" t="n">
        <x:f>'01 Controls'!$F$24*'02 Cargo Classes'!$N$14</x:f>
        <x:v>0.27999999999999997</x:v>
      </x:c>
      <x:c r="S1207" s="22" t="n">
        <x:f>'01 Controls'!$G$24*'02 Cargo Classes'!$O$14</x:f>
        <x:v>0.5</x:v>
      </x:c>
      <x:c r="T1207" s="22" t="n">
        <x:f>'01 Controls'!$H$24*'02 Cargo Classes'!$P$14</x:f>
        <x:v>0.025</x:v>
      </x:c>
      <x:c r="U1207" s="22" t="n">
        <x:f>SUM(Q1207:T1207)</x:f>
        <x:v>0.905</x:v>
      </x:c>
      <x:c r="V1207" s="18" t="n">
        <x:f>IF(U1207=0,0,N1207*Q1207/U1207)</x:f>
        <x:v>824.171270718232</x:v>
      </x:c>
      <x:c r="W1207" s="18" t="n">
        <x:f>IF(U1207=0,0,P1207*Q1207/U1207)</x:f>
        <x:v>6593.370165745856</x:v>
      </x:c>
      <x:c r="X1207" s="18" t="n">
        <x:f>MAX(V1207,W1207*'01 Controls'!$E$12)</x:f>
        <x:v>1648.342541436464</x:v>
      </x:c>
      <x:c r="Y1207" s="18" t="n">
        <x:f>IF(U1207=0,0,N1207*R1207/U1207)</x:f>
        <x:v>2307.6795580110493</x:v>
      </x:c>
      <x:c r="Z1207" s="18" t="n">
        <x:f>IF(U1207=0,0,P1207*R1207/U1207)</x:f>
        <x:v>18461.436464088394</x:v>
      </x:c>
      <x:c r="AA1207" s="18" t="n">
        <x:f>MAX(Y1207,Z1207*'01 Controls'!$E$13)</x:f>
        <x:v>2769.215469613259</x:v>
      </x:c>
      <x:c r="AB1207" s="18" t="n">
        <x:f>IF(U1207=0,0,N1207*S1207/U1207)</x:f>
        <x:v>4120.85635359116</x:v>
      </x:c>
      <x:c r="AC1207" s="18" t="n">
        <x:f>IF(U1207=0,0,P1207*S1207/U1207)</x:f>
        <x:v>32966.85082872928</x:v>
      </x:c>
      <x:c r="AD1207" s="18" t="n">
        <x:f>MAX(AB1207,AC1207*'01 Controls'!$E$14)</x:f>
        <x:v>6593.370165745856</x:v>
      </x:c>
      <x:c r="AE1207" s="18" t="n">
        <x:f>IF(U1207=0,0,N1207*T1207/U1207)</x:f>
        <x:v>206.042817679558</x:v>
      </x:c>
      <x:c r="AF1207" s="18" t="n">
        <x:f>IF(U1207=0,0,P1207*T1207/U1207)</x:f>
        <x:v>1648.342541436464</x:v>
      </x:c>
      <x:c r="AG1207" s="18" t="n">
        <x:f>MAX(AE1207,AF1207*'01 Controls'!$E$15)</x:f>
        <x:v>296.7016574585635</x:v>
      </x:c>
      <x:c r="AH1207" s="18" t="n">
        <x:f>SUM(V1207,Y1207,AB1207,AE1207)</x:f>
        <x:v>7458.749999999998</x:v>
      </x:c>
      <x:c r="AI1207" s="18" t="n">
        <x:f>N1207-AH1207</x:f>
        <x:v>1.8189894035458565e-12</x:v>
      </x:c>
      <x:c r="AJ1207" s="18" t="n">
        <x:f>V1207*INDEX('07 Mode Capacity'!$P$6:$P$17,MATCH("AIR-"&amp;I1207,'07 Mode Capacity'!$C$6:$C$17,0))</x:f>
        <x:v>231.04459571991836</x:v>
      </x:c>
      <x:c r="AK1207" s="18" t="n">
        <x:f>Y1207*INDEX('07 Mode Capacity'!$P$6:$P$17,MATCH("OCEAN-"&amp;I1207,'07 Mode Capacity'!$C$6:$C$17,0))</x:f>
        <x:v>202.23645224884797</x:v>
      </x:c>
      <x:c r="AL1207" s="18" t="n">
        <x:f>AB1207*INDEX('07 Mode Capacity'!$P$6:$P$17,MATCH("LAND-"&amp;I1207,'07 Mode Capacity'!$C$6:$C$17,0))</x:f>
        <x:v>502.94173853128626</x:v>
      </x:c>
      <x:c r="AM1207" s="18" t="n">
        <x:f>AE1207*INDEX('07 Mode Capacity'!$P$6:$P$17,MATCH("INLAND-"&amp;I1207,'07 Mode Capacity'!$C$6:$C$17,0))</x:f>
        <x:v>130.06130782560933</x:v>
      </x:c>
      <x:c r="AN1207" s="18" t="n">
        <x:f>SUM(AJ1207:AM1207)</x:f>
        <x:v>1066.284094325662</x:v>
      </x:c>
      <x:c r="AO1207" s="17" t="n">
        <x:f>IF(N1207=0,1,AN1207/N1207)</x:f>
        <x:v>0.14295747870965805</x:v>
      </x:c>
      <x:c r="AP1207" s="11" t="str">
        <x:f>IF(AO1207&gt;='01 Controls'!$E$16,"PASS","FAIL")</x:f>
        <x:v>FAIL</x:v>
      </x:c>
      <x:c r="AQ1207" s="11" t="str">
        <x:v>UNQUANTIFIED</x:v>
      </x:c>
      <x:c r="AR1207" s="11" t="str">
        <x:v>Position-class planning record; serial item and receiver open</x:v>
      </x:c>
      <x:c r="AS1207" s="26"/>
      <x:c r="AT1207" s="26"/>
    </x:row>
    <x:row r="1208">
      <x:c r="C1208" s="11" t="str">
        <x:v>C3-J-RIG-APL-45</x:v>
      </x:c>
      <x:c r="D1208" s="11" t="str">
        <x:v>C3</x:v>
      </x:c>
      <x:c r="E1208" s="11" t="str">
        <x:v>Cascadia earthquake</x:v>
      </x:c>
      <x:c r="F1208" s="11" t="str">
        <x:v>J-RIG</x:v>
      </x:c>
      <x:c r="G1208" s="11" t="str">
        <x:v>Resilience information group</x:v>
      </x:c>
      <x:c r="H1208" s="11" t="str">
        <x:v>APL-45</x:v>
      </x:c>
      <x:c r="I1208" s="19" t="n">
        <x:v>24</x:v>
      </x:c>
      <x:c r="J1208" s="21" t="n">
        <x:v>8</x:v>
      </x:c>
      <x:c r="K1208" s="18" t="n">
        <x:f>'05 Cargo Register'!K312</x:f>
        <x:v>273</x:v>
      </x:c>
      <x:c r="L1208" s="18" t="n">
        <x:f>'05 Cargo Register'!N312</x:f>
        <x:v>72</x:v>
      </x:c>
      <x:c r="M1208" s="18" t="n">
        <x:f>'05 Cargo Register'!O312</x:f>
        <x:v>540</x:v>
      </x:c>
      <x:c r="N1208" s="18" t="n">
        <x:f>J1208*K1208</x:f>
        <x:v>2184</x:v>
      </x:c>
      <x:c r="O1208" s="18" t="n">
        <x:f>J1208*L1208</x:f>
        <x:v>576</x:v>
      </x:c>
      <x:c r="P1208" s="18" t="n">
        <x:f>J1208*M1208</x:f>
        <x:v>4320</x:v>
      </x:c>
      <x:c r="Q1208" s="22" t="n">
        <x:f>'01 Controls'!$E$24*'02 Cargo Classes'!$M$6</x:f>
        <x:v>0.30000000000000004</x:v>
      </x:c>
      <x:c r="R1208" s="22" t="n">
        <x:f>'01 Controls'!$F$24*'02 Cargo Classes'!$N$6</x:f>
        <x:v>0.13999999999999999</x:v>
      </x:c>
      <x:c r="S1208" s="22" t="n">
        <x:f>'01 Controls'!$G$24*'02 Cargo Classes'!$O$6</x:f>
        <x:v>0.5</x:v>
      </x:c>
      <x:c r="T1208" s="22" t="n">
        <x:f>'01 Controls'!$H$24*'02 Cargo Classes'!$P$6</x:f>
        <x:v>0.015</x:v>
      </x:c>
      <x:c r="U1208" s="22" t="n">
        <x:f>SUM(Q1208:T1208)</x:f>
        <x:v>0.9550000000000001</x:v>
      </x:c>
      <x:c r="V1208" s="18" t="n">
        <x:f>IF(U1208=0,0,N1208*Q1208/U1208)</x:f>
        <x:v>686.0732984293194</x:v>
      </x:c>
      <x:c r="W1208" s="18" t="n">
        <x:f>IF(U1208=0,0,P1208*Q1208/U1208)</x:f>
        <x:v>1357.0680628272253</x:v>
      </x:c>
      <x:c r="X1208" s="18" t="n">
        <x:f>MAX(V1208,W1208*'01 Controls'!$E$12)</x:f>
        <x:v>686.0732984293194</x:v>
      </x:c>
      <x:c r="Y1208" s="18" t="n">
        <x:f>IF(U1208=0,0,N1208*R1208/U1208)</x:f>
        <x:v>320.1675392670157</x:v>
      </x:c>
      <x:c r="Z1208" s="18" t="n">
        <x:f>IF(U1208=0,0,P1208*R1208/U1208)</x:f>
        <x:v>633.2984293193716</x:v>
      </x:c>
      <x:c r="AA1208" s="18" t="n">
        <x:f>MAX(Y1208,Z1208*'01 Controls'!$E$13)</x:f>
        <x:v>320.1675392670157</x:v>
      </x:c>
      <x:c r="AB1208" s="18" t="n">
        <x:f>IF(U1208=0,0,N1208*S1208/U1208)</x:f>
        <x:v>1143.455497382199</x:v>
      </x:c>
      <x:c r="AC1208" s="18" t="n">
        <x:f>IF(U1208=0,0,P1208*S1208/U1208)</x:f>
        <x:v>2261.7801047120415</x:v>
      </x:c>
      <x:c r="AD1208" s="18" t="n">
        <x:f>MAX(AB1208,AC1208*'01 Controls'!$E$14)</x:f>
        <x:v>1143.455497382199</x:v>
      </x:c>
      <x:c r="AE1208" s="18" t="n">
        <x:f>IF(U1208=0,0,N1208*T1208/U1208)</x:f>
        <x:v>34.303664921465966</x:v>
      </x:c>
      <x:c r="AF1208" s="18" t="n">
        <x:f>IF(U1208=0,0,P1208*T1208/U1208)</x:f>
        <x:v>67.85340314136126</x:v>
      </x:c>
      <x:c r="AG1208" s="18" t="n">
        <x:f>MAX(AE1208,AF1208*'01 Controls'!$E$15)</x:f>
        <x:v>34.303664921465966</x:v>
      </x:c>
      <x:c r="AH1208" s="18" t="n">
        <x:f>SUM(V1208,Y1208,AB1208,AE1208)</x:f>
        <x:v>2184</x:v>
      </x:c>
      <x:c r="AI1208" s="18" t="n">
        <x:f>N1208-AH1208</x:f>
        <x:v>0</x:v>
      </x:c>
      <x:c r="AJ1208" s="18" t="n">
        <x:f>V1208*INDEX('07 Mode Capacity'!$P$6:$P$17,MATCH("AIR-"&amp;I1208,'07 Mode Capacity'!$C$6:$C$17,0))</x:f>
        <x:v>139.21392381992388</x:v>
      </x:c>
      <x:c r="AK1208" s="18" t="n">
        <x:f>Y1208*INDEX('07 Mode Capacity'!$P$6:$P$17,MATCH("OCEAN-"&amp;I1208,'07 Mode Capacity'!$C$6:$C$17,0))</x:f>
        <x:v>48.05364151522149</x:v>
      </x:c>
      <x:c r="AL1208" s="18" t="n">
        <x:f>AB1208*INDEX('07 Mode Capacity'!$P$6:$P$17,MATCH("LAND-"&amp;I1208,'07 Mode Capacity'!$C$6:$C$17,0))</x:f>
        <x:v>437.37278458690827</x:v>
      </x:c>
      <x:c r="AM1208" s="18" t="n">
        <x:f>AE1208*INDEX('07 Mode Capacity'!$P$6:$P$17,MATCH("INLAND-"&amp;I1208,'07 Mode Capacity'!$C$6:$C$17,0))</x:f>
        <x:v>34.303664921465966</x:v>
      </x:c>
      <x:c r="AN1208" s="18" t="n">
        <x:f>SUM(AJ1208:AM1208)</x:f>
        <x:v>658.9440148435197</x:v>
      </x:c>
      <x:c r="AO1208" s="17" t="n">
        <x:f>IF(N1208=0,1,AN1208/N1208)</x:f>
        <x:v>0.3017142925107691</x:v>
      </x:c>
      <x:c r="AP1208" s="11" t="str">
        <x:f>IF(AO1208&gt;='01 Controls'!$E$16,"PASS","FAIL")</x:f>
        <x:v>FAIL</x:v>
      </x:c>
      <x:c r="AQ1208" s="11" t="str">
        <x:v>UNQUANTIFIED</x:v>
      </x:c>
      <x:c r="AR1208" s="11" t="str">
        <x:v>Position-class planning record; serial item and receiver open</x:v>
      </x:c>
      <x:c r="AS1208" s="26"/>
      <x:c r="AT1208" s="26"/>
    </x:row>
    <x:row r="1209">
      <x:c r="C1209" s="11" t="str">
        <x:v>C3-J-RIG-ISO-18</x:v>
      </x:c>
      <x:c r="D1209" s="11" t="str">
        <x:v>C3</x:v>
      </x:c>
      <x:c r="E1209" s="11" t="str">
        <x:v>Cascadia earthquake</x:v>
      </x:c>
      <x:c r="F1209" s="11" t="str">
        <x:v>J-RIG</x:v>
      </x:c>
      <x:c r="G1209" s="11" t="str">
        <x:v>Resilience information group</x:v>
      </x:c>
      <x:c r="H1209" s="11" t="str">
        <x:v>ISO-18</x:v>
      </x:c>
      <x:c r="I1209" s="19" t="n">
        <x:v>48</x:v>
      </x:c>
      <x:c r="J1209" s="21" t="n">
        <x:v>8</x:v>
      </x:c>
      <x:c r="K1209" s="18" t="n">
        <x:f>'05 Cargo Register'!K313</x:f>
        <x:v>341.25</x:v>
      </x:c>
      <x:c r="L1209" s="18" t="n">
        <x:f>'05 Cargo Register'!N313</x:f>
        <x:v>23</x:v>
      </x:c>
      <x:c r="M1209" s="18" t="n">
        <x:f>'05 Cargo Register'!O313</x:f>
        <x:v>607.2</x:v>
      </x:c>
      <x:c r="N1209" s="18" t="n">
        <x:f>J1209*K1209</x:f>
        <x:v>2730</x:v>
      </x:c>
      <x:c r="O1209" s="18" t="n">
        <x:f>J1209*L1209</x:f>
        <x:v>184</x:v>
      </x:c>
      <x:c r="P1209" s="18" t="n">
        <x:f>J1209*M1209</x:f>
        <x:v>4857.6</x:v>
      </x:c>
      <x:c r="Q1209" s="22" t="n">
        <x:f>'01 Controls'!$E$24*'02 Cargo Classes'!$M$7</x:f>
        <x:v>0.020000000000000004</x:v>
      </x:c>
      <x:c r="R1209" s="22" t="n">
        <x:f>'01 Controls'!$F$24*'02 Cargo Classes'!$N$7</x:f>
        <x:v>0.35</x:v>
      </x:c>
      <x:c r="S1209" s="22" t="n">
        <x:f>'01 Controls'!$G$24*'02 Cargo Classes'!$O$7</x:f>
        <x:v>0.6</x:v>
      </x:c>
      <x:c r="T1209" s="22" t="n">
        <x:f>'01 Controls'!$H$24*'02 Cargo Classes'!$P$7</x:f>
        <x:v>0.04000000000000001</x:v>
      </x:c>
      <x:c r="U1209" s="22" t="n">
        <x:f>SUM(Q1209:T1209)</x:f>
        <x:v>1.01</x:v>
      </x:c>
      <x:c r="V1209" s="18" t="n">
        <x:f>IF(U1209=0,0,N1209*Q1209/U1209)</x:f>
        <x:v>54.05940594059407</x:v>
      </x:c>
      <x:c r="W1209" s="18" t="n">
        <x:f>IF(U1209=0,0,P1209*Q1209/U1209)</x:f>
        <x:v>96.19009900990102</x:v>
      </x:c>
      <x:c r="X1209" s="18" t="n">
        <x:f>MAX(V1209,W1209*'01 Controls'!$E$12)</x:f>
        <x:v>54.05940594059407</x:v>
      </x:c>
      <x:c r="Y1209" s="18" t="n">
        <x:f>IF(U1209=0,0,N1209*R1209/U1209)</x:f>
        <x:v>946.0396039603959</x:v>
      </x:c>
      <x:c r="Z1209" s="18" t="n">
        <x:f>IF(U1209=0,0,P1209*R1209/U1209)</x:f>
        <x:v>1683.3267326732673</x:v>
      </x:c>
      <x:c r="AA1209" s="18" t="n">
        <x:f>MAX(Y1209,Z1209*'01 Controls'!$E$13)</x:f>
        <x:v>946.0396039603959</x:v>
      </x:c>
      <x:c r="AB1209" s="18" t="n">
        <x:f>IF(U1209=0,0,N1209*S1209/U1209)</x:f>
        <x:v>1621.7821782178219</x:v>
      </x:c>
      <x:c r="AC1209" s="18" t="n">
        <x:f>IF(U1209=0,0,P1209*S1209/U1209)</x:f>
        <x:v>2885.7029702970294</x:v>
      </x:c>
      <x:c r="AD1209" s="18" t="n">
        <x:f>MAX(AB1209,AC1209*'01 Controls'!$E$14)</x:f>
        <x:v>1621.7821782178219</x:v>
      </x:c>
      <x:c r="AE1209" s="18" t="n">
        <x:f>IF(U1209=0,0,N1209*T1209/U1209)</x:f>
        <x:v>108.11881188118814</x:v>
      </x:c>
      <x:c r="AF1209" s="18" t="n">
        <x:f>IF(U1209=0,0,P1209*T1209/U1209)</x:f>
        <x:v>192.38019801980204</x:v>
      </x:c>
      <x:c r="AG1209" s="18" t="n">
        <x:f>MAX(AE1209,AF1209*'01 Controls'!$E$15)</x:f>
        <x:v>108.11881188118814</x:v>
      </x:c>
      <x:c r="AH1209" s="18" t="n">
        <x:f>SUM(V1209,Y1209,AB1209,AE1209)</x:f>
        <x:v>2730</x:v>
      </x:c>
      <x:c r="AI1209" s="18" t="n">
        <x:f>N1209-AH1209</x:f>
        <x:v>0</x:v>
      </x:c>
      <x:c r="AJ1209" s="18" t="n">
        <x:f>V1209*INDEX('07 Mode Capacity'!$P$6:$P$17,MATCH("AIR-"&amp;I1209,'07 Mode Capacity'!$C$6:$C$17,0))</x:f>
        <x:v>15.154779151084535</x:v>
      </x:c>
      <x:c r="AK1209" s="18" t="n">
        <x:f>Y1209*INDEX('07 Mode Capacity'!$P$6:$P$17,MATCH("OCEAN-"&amp;I1209,'07 Mode Capacity'!$C$6:$C$17,0))</x:f>
        <x:v>82.90739176835902</x:v>
      </x:c>
      <x:c r="AL1209" s="18" t="n">
        <x:f>AB1209*INDEX('07 Mode Capacity'!$P$6:$P$17,MATCH("LAND-"&amp;I1209,'07 Mode Capacity'!$C$6:$C$17,0))</x:f>
        <x:v>197.9350596681467</x:v>
      </x:c>
      <x:c r="AM1209" s="18" t="n">
        <x:f>AE1209*INDEX('07 Mode Capacity'!$P$6:$P$17,MATCH("INLAND-"&amp;I1209,'07 Mode Capacity'!$C$6:$C$17,0))</x:f>
        <x:v>68.24830990075074</x:v>
      </x:c>
      <x:c r="AN1209" s="18" t="n">
        <x:f>SUM(AJ1209:AM1209)</x:f>
        <x:v>364.245540488341</x:v>
      </x:c>
      <x:c r="AO1209" s="17" t="n">
        <x:f>IF(N1209=0,1,AN1209/N1209)</x:f>
        <x:v>0.13342327490415423</x:v>
      </x:c>
      <x:c r="AP1209" s="11" t="str">
        <x:f>IF(AO1209&gt;='01 Controls'!$E$16,"PASS","FAIL")</x:f>
        <x:v>FAIL</x:v>
      </x:c>
      <x:c r="AQ1209" s="11" t="str">
        <x:v>UNQUANTIFIED</x:v>
      </x:c>
      <x:c r="AR1209" s="11" t="str">
        <x:v>Position-class planning record; serial item and receiver open</x:v>
      </x:c>
      <x:c r="AS1209" s="26"/>
      <x:c r="AT1209" s="26"/>
    </x:row>
    <x:row r="1210">
      <x:c r="C1210" s="11" t="str">
        <x:v>C3-J-RIG-COL-12</x:v>
      </x:c>
      <x:c r="D1210" s="11" t="str">
        <x:v>C3</x:v>
      </x:c>
      <x:c r="E1210" s="11" t="str">
        <x:v>Cascadia earthquake</x:v>
      </x:c>
      <x:c r="F1210" s="11" t="str">
        <x:v>J-RIG</x:v>
      </x:c>
      <x:c r="G1210" s="11" t="str">
        <x:v>Resilience information group</x:v>
      </x:c>
      <x:c r="H1210" s="11" t="str">
        <x:v>COL-12</x:v>
      </x:c>
      <x:c r="I1210" s="19" t="n">
        <x:v>24</x:v>
      </x:c>
      <x:c r="J1210" s="21" t="n">
        <x:v>8</x:v>
      </x:c>
      <x:c r="K1210" s="18" t="n">
        <x:f>'05 Cargo Register'!K314</x:f>
        <x:v>68.25</x:v>
      </x:c>
      <x:c r="L1210" s="18" t="n">
        <x:f>'05 Cargo Register'!N314</x:f>
        <x:v>8</x:v>
      </x:c>
      <x:c r="M1210" s="18" t="n">
        <x:f>'05 Cargo Register'!O314</x:f>
        <x:v>211.20000000000002</x:v>
      </x:c>
      <x:c r="N1210" s="18" t="n">
        <x:f>J1210*K1210</x:f>
        <x:v>546</x:v>
      </x:c>
      <x:c r="O1210" s="18" t="n">
        <x:f>J1210*L1210</x:f>
        <x:v>64</x:v>
      </x:c>
      <x:c r="P1210" s="18" t="n">
        <x:f>J1210*M1210</x:f>
        <x:v>1689.6000000000001</x:v>
      </x:c>
      <x:c r="Q1210" s="22" t="n">
        <x:f>'01 Controls'!$E$24*'02 Cargo Classes'!$M$8</x:f>
        <x:v>0.2</x:v>
      </x:c>
      <x:c r="R1210" s="22" t="n">
        <x:f>'01 Controls'!$F$24*'02 Cargo Classes'!$N$8</x:f>
        <x:v>0.24499999999999997</x:v>
      </x:c>
      <x:c r="S1210" s="22" t="n">
        <x:f>'01 Controls'!$G$24*'02 Cargo Classes'!$O$8</x:f>
        <x:v>0.6</x:v>
      </x:c>
      <x:c r="T1210" s="22" t="n">
        <x:f>'01 Controls'!$H$24*'02 Cargo Classes'!$P$8</x:f>
        <x:v>0.010000000000000002</x:v>
      </x:c>
      <x:c r="U1210" s="22" t="n">
        <x:f>SUM(Q1210:T1210)</x:f>
        <x:v>1.055</x:v>
      </x:c>
      <x:c r="V1210" s="18" t="n">
        <x:f>IF(U1210=0,0,N1210*Q1210/U1210)</x:f>
        <x:v>103.50710900473935</x:v>
      </x:c>
      <x:c r="W1210" s="18" t="n">
        <x:f>IF(U1210=0,0,P1210*Q1210/U1210)</x:f>
        <x:v>320.3033175355451</x:v>
      </x:c>
      <x:c r="X1210" s="18" t="n">
        <x:f>MAX(V1210,W1210*'01 Controls'!$E$12)</x:f>
        <x:v>103.50710900473935</x:v>
      </x:c>
      <x:c r="Y1210" s="18" t="n">
        <x:f>IF(U1210=0,0,N1210*R1210/U1210)</x:f>
        <x:v>126.79620853080567</x:v>
      </x:c>
      <x:c r="Z1210" s="18" t="n">
        <x:f>IF(U1210=0,0,P1210*R1210/U1210)</x:f>
        <x:v>392.3715639810427</x:v>
      </x:c>
      <x:c r="AA1210" s="18" t="n">
        <x:f>MAX(Y1210,Z1210*'01 Controls'!$E$13)</x:f>
        <x:v>126.79620853080567</x:v>
      </x:c>
      <x:c r="AB1210" s="18" t="n">
        <x:f>IF(U1210=0,0,N1210*S1210/U1210)</x:f>
        <x:v>310.521327014218</x:v>
      </x:c>
      <x:c r="AC1210" s="18" t="n">
        <x:f>IF(U1210=0,0,P1210*S1210/U1210)</x:f>
        <x:v>960.9099526066351</x:v>
      </x:c>
      <x:c r="AD1210" s="18" t="n">
        <x:f>MAX(AB1210,AC1210*'01 Controls'!$E$14)</x:f>
        <x:v>310.521327014218</x:v>
      </x:c>
      <x:c r="AE1210" s="18" t="n">
        <x:f>IF(U1210=0,0,N1210*T1210/U1210)</x:f>
        <x:v>5.175355450236968</x:v>
      </x:c>
      <x:c r="AF1210" s="18" t="n">
        <x:f>IF(U1210=0,0,P1210*T1210/U1210)</x:f>
        <x:v>16.015165876777257</x:v>
      </x:c>
      <x:c r="AG1210" s="18" t="n">
        <x:f>MAX(AE1210,AF1210*'01 Controls'!$E$15)</x:f>
        <x:v>5.175355450236968</x:v>
      </x:c>
      <x:c r="AH1210" s="18" t="n">
        <x:f>SUM(V1210,Y1210,AB1210,AE1210)</x:f>
        <x:v>546</x:v>
      </x:c>
      <x:c r="AI1210" s="18" t="n">
        <x:f>N1210-AH1210</x:f>
        <x:v>0</x:v>
      </x:c>
      <x:c r="AJ1210" s="18" t="n">
        <x:f>V1210*INDEX('07 Mode Capacity'!$P$6:$P$17,MATCH("AIR-"&amp;I1210,'07 Mode Capacity'!$C$6:$C$17,0))</x:f>
        <x:v>21.003048538392942</x:v>
      </x:c>
      <x:c r="AK1210" s="18" t="n">
        <x:f>Y1210*INDEX('07 Mode Capacity'!$P$6:$P$17,MATCH("OCEAN-"&amp;I1210,'07 Mode Capacity'!$C$6:$C$17,0))</x:f>
        <x:v>19.03072236547723</x:v>
      </x:c>
      <x:c r="AL1210" s="18" t="n">
        <x:f>AB1210*INDEX('07 Mode Capacity'!$P$6:$P$17,MATCH("LAND-"&amp;I1210,'07 Mode Capacity'!$C$6:$C$17,0))</x:f>
        <x:v>118.77469458213196</x:v>
      </x:c>
      <x:c r="AM1210" s="18" t="n">
        <x:f>AE1210*INDEX('07 Mode Capacity'!$P$6:$P$17,MATCH("INLAND-"&amp;I1210,'07 Mode Capacity'!$C$6:$C$17,0))</x:f>
        <x:v>5.175355450236968</x:v>
      </x:c>
      <x:c r="AN1210" s="18" t="n">
        <x:f>SUM(AJ1210:AM1210)</x:f>
        <x:v>163.9838209362391</x:v>
      </x:c>
      <x:c r="AO1210" s="17" t="n">
        <x:f>IF(N1210=0,1,AN1210/N1210)</x:f>
        <x:v>0.30033666838139034</x:v>
      </x:c>
      <x:c r="AP1210" s="11" t="str">
        <x:f>IF(AO1210&gt;='01 Controls'!$E$16,"PASS","FAIL")</x:f>
        <x:v>FAIL</x:v>
      </x:c>
      <x:c r="AQ1210" s="11" t="str">
        <x:v>UNQUANTIFIED</x:v>
      </x:c>
      <x:c r="AR1210" s="11" t="str">
        <x:v>Position-class planning record; serial item and receiver open</x:v>
      </x:c>
      <x:c r="AS1210" s="26"/>
      <x:c r="AT1210" s="26"/>
    </x:row>
    <x:row r="1211">
      <x:c r="C1211" s="11" t="str">
        <x:v>C3-J-RIG-BAT-22</x:v>
      </x:c>
      <x:c r="D1211" s="11" t="str">
        <x:v>C3</x:v>
      </x:c>
      <x:c r="E1211" s="11" t="str">
        <x:v>Cascadia earthquake</x:v>
      </x:c>
      <x:c r="F1211" s="11" t="str">
        <x:v>J-RIG</x:v>
      </x:c>
      <x:c r="G1211" s="11" t="str">
        <x:v>Resilience information group</x:v>
      </x:c>
      <x:c r="H1211" s="11" t="str">
        <x:v>BAT-22</x:v>
      </x:c>
      <x:c r="I1211" s="19" t="n">
        <x:v>48</x:v>
      </x:c>
      <x:c r="J1211" s="21" t="n">
        <x:v>8</x:v>
      </x:c>
      <x:c r="K1211" s="18" t="n">
        <x:f>'05 Cargo Register'!K315</x:f>
        <x:v>68.25</x:v>
      </x:c>
      <x:c r="L1211" s="18" t="n">
        <x:f>'05 Cargo Register'!N315</x:f>
        <x:v>4</x:v>
      </x:c>
      <x:c r="M1211" s="18" t="n">
        <x:f>'05 Cargo Register'!O315</x:f>
        <x:v>105.60000000000001</x:v>
      </x:c>
      <x:c r="N1211" s="18" t="n">
        <x:f>J1211*K1211</x:f>
        <x:v>546</x:v>
      </x:c>
      <x:c r="O1211" s="18" t="n">
        <x:f>J1211*L1211</x:f>
        <x:v>32</x:v>
      </x:c>
      <x:c r="P1211" s="18" t="n">
        <x:f>J1211*M1211</x:f>
        <x:v>844.8000000000001</x:v>
      </x:c>
      <x:c r="Q1211" s="22" t="n">
        <x:f>'01 Controls'!$E$24*'02 Cargo Classes'!$M$9</x:f>
        <x:v>0</x:v>
      </x:c>
      <x:c r="R1211" s="22" t="n">
        <x:f>'01 Controls'!$F$24*'02 Cargo Classes'!$N$9</x:f>
        <x:v>0.35</x:v>
      </x:c>
      <x:c r="S1211" s="22" t="n">
        <x:f>'01 Controls'!$G$24*'02 Cargo Classes'!$O$9</x:f>
        <x:v>0.5</x:v>
      </x:c>
      <x:c r="T1211" s="22" t="n">
        <x:f>'01 Controls'!$H$24*'02 Cargo Classes'!$P$9</x:f>
        <x:v>0.025</x:v>
      </x:c>
      <x:c r="U1211" s="22" t="n">
        <x:f>SUM(Q1211:T1211)</x:f>
        <x:v>0.875</x:v>
      </x:c>
      <x:c r="V1211" s="18" t="n">
        <x:f>IF(U1211=0,0,N1211*Q1211/U1211)</x:f>
        <x:v>0</x:v>
      </x:c>
      <x:c r="W1211" s="18" t="n">
        <x:f>IF(U1211=0,0,P1211*Q1211/U1211)</x:f>
        <x:v>0</x:v>
      </x:c>
      <x:c r="X1211" s="18" t="n">
        <x:f>MAX(V1211,W1211*'01 Controls'!$E$12)</x:f>
        <x:v>0</x:v>
      </x:c>
      <x:c r="Y1211" s="18" t="n">
        <x:f>IF(U1211=0,0,N1211*R1211/U1211)</x:f>
        <x:v>218.4</x:v>
      </x:c>
      <x:c r="Z1211" s="18" t="n">
        <x:f>IF(U1211=0,0,P1211*R1211/U1211)</x:f>
        <x:v>337.92</x:v>
      </x:c>
      <x:c r="AA1211" s="18" t="n">
        <x:f>MAX(Y1211,Z1211*'01 Controls'!$E$13)</x:f>
        <x:v>218.4</x:v>
      </x:c>
      <x:c r="AB1211" s="18" t="n">
        <x:f>IF(U1211=0,0,N1211*S1211/U1211)</x:f>
        <x:v>312</x:v>
      </x:c>
      <x:c r="AC1211" s="18" t="n">
        <x:f>IF(U1211=0,0,P1211*S1211/U1211)</x:f>
        <x:v>482.7428571428572</x:v>
      </x:c>
      <x:c r="AD1211" s="18" t="n">
        <x:f>MAX(AB1211,AC1211*'01 Controls'!$E$14)</x:f>
        <x:v>312</x:v>
      </x:c>
      <x:c r="AE1211" s="18" t="n">
        <x:f>IF(U1211=0,0,N1211*T1211/U1211)</x:f>
        <x:v>15.6</x:v>
      </x:c>
      <x:c r="AF1211" s="18" t="n">
        <x:f>IF(U1211=0,0,P1211*T1211/U1211)</x:f>
        <x:v>24.137142857142862</x:v>
      </x:c>
      <x:c r="AG1211" s="18" t="n">
        <x:f>MAX(AE1211,AF1211*'01 Controls'!$E$15)</x:f>
        <x:v>15.6</x:v>
      </x:c>
      <x:c r="AH1211" s="18" t="n">
        <x:f>SUM(V1211,Y1211,AB1211,AE1211)</x:f>
        <x:v>546</x:v>
      </x:c>
      <x:c r="AI1211" s="18" t="n">
        <x:f>N1211-AH1211</x:f>
        <x:v>0</x:v>
      </x:c>
      <x:c r="AJ1211" s="18" t="n">
        <x:f>V1211*INDEX('07 Mode Capacity'!$P$6:$P$17,MATCH("AIR-"&amp;I1211,'07 Mode Capacity'!$C$6:$C$17,0))</x:f>
        <x:v>0</x:v>
      </x:c>
      <x:c r="AK1211" s="18" t="n">
        <x:f>Y1211*INDEX('07 Mode Capacity'!$P$6:$P$17,MATCH("OCEAN-"&amp;I1211,'07 Mode Capacity'!$C$6:$C$17,0))</x:f>
        <x:v>19.13976358538117</x:v>
      </x:c>
      <x:c r="AL1211" s="18" t="n">
        <x:f>AB1211*INDEX('07 Mode Capacity'!$P$6:$P$17,MATCH("LAND-"&amp;I1211,'07 Mode Capacity'!$C$6:$C$17,0))</x:f>
        <x:v>38.078935288538695</x:v>
      </x:c>
      <x:c r="AM1211" s="18" t="n">
        <x:f>AE1211*INDEX('07 Mode Capacity'!$P$6:$P$17,MATCH("INLAND-"&amp;I1211,'07 Mode Capacity'!$C$6:$C$17,0))</x:f>
        <x:v>9.847256142822605</x:v>
      </x:c>
      <x:c r="AN1211" s="18" t="n">
        <x:f>SUM(AJ1211:AM1211)</x:f>
        <x:v>67.06595501674246</x:v>
      </x:c>
      <x:c r="AO1211" s="17" t="n">
        <x:f>IF(N1211=0,1,AN1211/N1211)</x:f>
        <x:v>0.12283141944458327</x:v>
      </x:c>
      <x:c r="AP1211" s="11" t="str">
        <x:f>IF(AO1211&gt;='01 Controls'!$E$16,"PASS","FAIL")</x:f>
        <x:v>FAIL</x:v>
      </x:c>
      <x:c r="AQ1211" s="11" t="str">
        <x:v>UNQUANTIFIED</x:v>
      </x:c>
      <x:c r="AR1211" s="11" t="str">
        <x:v>Position-class planning record; serial item and receiver open</x:v>
      </x:c>
      <x:c r="AS1211" s="26"/>
      <x:c r="AT1211" s="26"/>
    </x:row>
    <x:row r="1212">
      <x:c r="C1212" s="11" t="str">
        <x:v>C3-J-RIG-TNK-20</x:v>
      </x:c>
      <x:c r="D1212" s="11" t="str">
        <x:v>C3</x:v>
      </x:c>
      <x:c r="E1212" s="11" t="str">
        <x:v>Cascadia earthquake</x:v>
      </x:c>
      <x:c r="F1212" s="11" t="str">
        <x:v>J-RIG</x:v>
      </x:c>
      <x:c r="G1212" s="11" t="str">
        <x:v>Resilience information group</x:v>
      </x:c>
      <x:c r="H1212" s="11" t="str">
        <x:v>TNK-20</x:v>
      </x:c>
      <x:c r="I1212" s="19" t="n">
        <x:v>48</x:v>
      </x:c>
      <x:c r="J1212" s="21" t="n">
        <x:v>8</x:v>
      </x:c>
      <x:c r="K1212" s="18" t="n">
        <x:f>'05 Cargo Register'!K316</x:f>
        <x:v>68.25</x:v>
      </x:c>
      <x:c r="L1212" s="18" t="n">
        <x:f>'05 Cargo Register'!N316</x:f>
        <x:v>5</x:v>
      </x:c>
      <x:c r="M1212" s="18" t="n">
        <x:f>'05 Cargo Register'!O316</x:f>
        <x:v>106.25</x:v>
      </x:c>
      <x:c r="N1212" s="18" t="n">
        <x:f>J1212*K1212</x:f>
        <x:v>546</x:v>
      </x:c>
      <x:c r="O1212" s="18" t="n">
        <x:f>J1212*L1212</x:f>
        <x:v>40</x:v>
      </x:c>
      <x:c r="P1212" s="18" t="n">
        <x:f>J1212*M1212</x:f>
        <x:v>850</x:v>
      </x:c>
      <x:c r="Q1212" s="22" t="n">
        <x:f>'01 Controls'!$E$24*'02 Cargo Classes'!$M$10</x:f>
        <x:v>0</x:v>
      </x:c>
      <x:c r="R1212" s="22" t="n">
        <x:f>'01 Controls'!$F$24*'02 Cargo Classes'!$N$10</x:f>
        <x:v>0.42</x:v>
      </x:c>
      <x:c r="S1212" s="22" t="n">
        <x:f>'01 Controls'!$G$24*'02 Cargo Classes'!$O$10</x:f>
        <x:v>0.5</x:v>
      </x:c>
      <x:c r="T1212" s="22" t="n">
        <x:f>'01 Controls'!$H$24*'02 Cargo Classes'!$P$10</x:f>
        <x:v>0.05</x:v>
      </x:c>
      <x:c r="U1212" s="22" t="n">
        <x:f>SUM(Q1212:T1212)</x:f>
        <x:v>0.97</x:v>
      </x:c>
      <x:c r="V1212" s="18" t="n">
        <x:f>IF(U1212=0,0,N1212*Q1212/U1212)</x:f>
        <x:v>0</x:v>
      </x:c>
      <x:c r="W1212" s="18" t="n">
        <x:f>IF(U1212=0,0,P1212*Q1212/U1212)</x:f>
        <x:v>0</x:v>
      </x:c>
      <x:c r="X1212" s="18" t="n">
        <x:f>MAX(V1212,W1212*'01 Controls'!$E$12)</x:f>
        <x:v>0</x:v>
      </x:c>
      <x:c r="Y1212" s="18" t="n">
        <x:f>IF(U1212=0,0,N1212*R1212/U1212)</x:f>
        <x:v>236.41237113402062</x:v>
      </x:c>
      <x:c r="Z1212" s="18" t="n">
        <x:f>IF(U1212=0,0,P1212*R1212/U1212)</x:f>
        <x:v>368.0412371134021</x:v>
      </x:c>
      <x:c r="AA1212" s="18" t="n">
        <x:f>MAX(Y1212,Z1212*'01 Controls'!$E$13)</x:f>
        <x:v>236.41237113402062</x:v>
      </x:c>
      <x:c r="AB1212" s="18" t="n">
        <x:f>IF(U1212=0,0,N1212*S1212/U1212)</x:f>
        <x:v>281.44329896907215</x:v>
      </x:c>
      <x:c r="AC1212" s="18" t="n">
        <x:f>IF(U1212=0,0,P1212*S1212/U1212)</x:f>
        <x:v>438.1443298969072</x:v>
      </x:c>
      <x:c r="AD1212" s="18" t="n">
        <x:f>MAX(AB1212,AC1212*'01 Controls'!$E$14)</x:f>
        <x:v>281.44329896907215</x:v>
      </x:c>
      <x:c r="AE1212" s="18" t="n">
        <x:f>IF(U1212=0,0,N1212*T1212/U1212)</x:f>
        <x:v>28.14432989690722</x:v>
      </x:c>
      <x:c r="AF1212" s="18" t="n">
        <x:f>IF(U1212=0,0,P1212*T1212/U1212)</x:f>
        <x:v>43.81443298969072</x:v>
      </x:c>
      <x:c r="AG1212" s="18" t="n">
        <x:f>MAX(AE1212,AF1212*'01 Controls'!$E$15)</x:f>
        <x:v>28.14432989690722</x:v>
      </x:c>
      <x:c r="AH1212" s="18" t="n">
        <x:f>SUM(V1212,Y1212,AB1212,AE1212)</x:f>
        <x:v>546</x:v>
      </x:c>
      <x:c r="AI1212" s="18" t="n">
        <x:f>N1212-AH1212</x:f>
        <x:v>0</x:v>
      </x:c>
      <x:c r="AJ1212" s="18" t="n">
        <x:f>V1212*INDEX('07 Mode Capacity'!$P$6:$P$17,MATCH("AIR-"&amp;I1212,'07 Mode Capacity'!$C$6:$C$17,0))</x:f>
        <x:v>0</x:v>
      </x:c>
      <x:c r="AK1212" s="18" t="n">
        <x:f>Y1212*INDEX('07 Mode Capacity'!$P$6:$P$17,MATCH("OCEAN-"&amp;I1212,'07 Mode Capacity'!$C$6:$C$17,0))</x:f>
        <x:v>20.718300788299207</x:v>
      </x:c>
      <x:c r="AL1212" s="18" t="n">
        <x:f>AB1212*INDEX('07 Mode Capacity'!$P$6:$P$17,MATCH("LAND-"&amp;I1212,'07 Mode Capacity'!$C$6:$C$17,0))</x:f>
        <x:v>34.349555028320985</x:v>
      </x:c>
      <x:c r="AM1212" s="18" t="n">
        <x:f>AE1212*INDEX('07 Mode Capacity'!$P$6:$P$17,MATCH("INLAND-"&amp;I1212,'07 Mode Capacity'!$C$6:$C$17,0))</x:f>
        <x:v>17.765668298906764</x:v>
      </x:c>
      <x:c r="AN1212" s="18" t="n">
        <x:f>SUM(AJ1212:AM1212)</x:f>
        <x:v>72.83352411552696</x:v>
      </x:c>
      <x:c r="AO1212" s="17" t="n">
        <x:f>IF(N1212=0,1,AN1212/N1212)</x:f>
        <x:v>0.13339473281232042</x:v>
      </x:c>
      <x:c r="AP1212" s="11" t="str">
        <x:f>IF(AO1212&gt;='01 Controls'!$E$16,"PASS","FAIL")</x:f>
        <x:v>FAIL</x:v>
      </x:c>
      <x:c r="AQ1212" s="11" t="str">
        <x:v>UNQUANTIFIED</x:v>
      </x:c>
      <x:c r="AR1212" s="11" t="str">
        <x:v>Position-class planning record; serial item and receiver open</x:v>
      </x:c>
      <x:c r="AS1212" s="26"/>
      <x:c r="AT1212" s="26"/>
    </x:row>
    <x:row r="1213">
      <x:c r="C1213" s="11" t="str">
        <x:v>C3-J-RIG-FLR-24</x:v>
      </x:c>
      <x:c r="D1213" s="11" t="str">
        <x:v>C3</x:v>
      </x:c>
      <x:c r="E1213" s="11" t="str">
        <x:v>Cascadia earthquake</x:v>
      </x:c>
      <x:c r="F1213" s="11" t="str">
        <x:v>J-RIG</x:v>
      </x:c>
      <x:c r="G1213" s="11" t="str">
        <x:v>Resilience information group</x:v>
      </x:c>
      <x:c r="H1213" s="11" t="str">
        <x:v>FLR-24</x:v>
      </x:c>
      <x:c r="I1213" s="19" t="n">
        <x:v>48</x:v>
      </x:c>
      <x:c r="J1213" s="21" t="n">
        <x:v>8</x:v>
      </x:c>
      <x:c r="K1213" s="18" t="n">
        <x:f>'05 Cargo Register'!K317</x:f>
        <x:v>136.5</x:v>
      </x:c>
      <x:c r="L1213" s="18" t="n">
        <x:f>'05 Cargo Register'!N317</x:f>
        <x:v>7</x:v>
      </x:c>
      <x:c r="M1213" s="18" t="n">
        <x:f>'05 Cargo Register'!O317</x:f>
        <x:v>224</x:v>
      </x:c>
      <x:c r="N1213" s="18" t="n">
        <x:f>J1213*K1213</x:f>
        <x:v>1092</x:v>
      </x:c>
      <x:c r="O1213" s="18" t="n">
        <x:f>J1213*L1213</x:f>
        <x:v>56</x:v>
      </x:c>
      <x:c r="P1213" s="18" t="n">
        <x:f>J1213*M1213</x:f>
        <x:v>1792</x:v>
      </x:c>
      <x:c r="Q1213" s="22" t="n">
        <x:f>'01 Controls'!$E$24*'02 Cargo Classes'!$M$11</x:f>
        <x:v>0</x:v>
      </x:c>
      <x:c r="R1213" s="22" t="n">
        <x:f>'01 Controls'!$F$24*'02 Cargo Classes'!$N$11</x:f>
        <x:v>0.42</x:v>
      </x:c>
      <x:c r="S1213" s="22" t="n">
        <x:f>'01 Controls'!$G$24*'02 Cargo Classes'!$O$11</x:f>
        <x:v>0.5</x:v>
      </x:c>
      <x:c r="T1213" s="22" t="n">
        <x:f>'01 Controls'!$H$24*'02 Cargo Classes'!$P$11</x:f>
        <x:v>0.04000000000000001</x:v>
      </x:c>
      <x:c r="U1213" s="22" t="n">
        <x:f>SUM(Q1213:T1213)</x:f>
        <x:v>0.96</x:v>
      </x:c>
      <x:c r="V1213" s="18" t="n">
        <x:f>IF(U1213=0,0,N1213*Q1213/U1213)</x:f>
        <x:v>0</x:v>
      </x:c>
      <x:c r="W1213" s="18" t="n">
        <x:f>IF(U1213=0,0,P1213*Q1213/U1213)</x:f>
        <x:v>0</x:v>
      </x:c>
      <x:c r="X1213" s="18" t="n">
        <x:f>MAX(V1213,W1213*'01 Controls'!$E$12)</x:f>
        <x:v>0</x:v>
      </x:c>
      <x:c r="Y1213" s="18" t="n">
        <x:f>IF(U1213=0,0,N1213*R1213/U1213)</x:f>
        <x:v>477.75</x:v>
      </x:c>
      <x:c r="Z1213" s="18" t="n">
        <x:f>IF(U1213=0,0,P1213*R1213/U1213)</x:f>
        <x:v>784</x:v>
      </x:c>
      <x:c r="AA1213" s="18" t="n">
        <x:f>MAX(Y1213,Z1213*'01 Controls'!$E$13)</x:f>
        <x:v>477.75</x:v>
      </x:c>
      <x:c r="AB1213" s="18" t="n">
        <x:f>IF(U1213=0,0,N1213*S1213/U1213)</x:f>
        <x:v>568.75</x:v>
      </x:c>
      <x:c r="AC1213" s="18" t="n">
        <x:f>IF(U1213=0,0,P1213*S1213/U1213)</x:f>
        <x:v>933.3333333333334</x:v>
      </x:c>
      <x:c r="AD1213" s="18" t="n">
        <x:f>MAX(AB1213,AC1213*'01 Controls'!$E$14)</x:f>
        <x:v>568.75</x:v>
      </x:c>
      <x:c r="AE1213" s="18" t="n">
        <x:f>IF(U1213=0,0,N1213*T1213/U1213)</x:f>
        <x:v>45.50000000000001</x:v>
      </x:c>
      <x:c r="AF1213" s="18" t="n">
        <x:f>IF(U1213=0,0,P1213*T1213/U1213)</x:f>
        <x:v>74.66666666666667</x:v>
      </x:c>
      <x:c r="AG1213" s="18" t="n">
        <x:f>MAX(AE1213,AF1213*'01 Controls'!$E$15)</x:f>
        <x:v>45.50000000000001</x:v>
      </x:c>
      <x:c r="AH1213" s="18" t="n">
        <x:f>SUM(V1213,Y1213,AB1213,AE1213)</x:f>
        <x:v>1092</x:v>
      </x:c>
      <x:c r="AI1213" s="18" t="n">
        <x:f>N1213-AH1213</x:f>
        <x:v>0</x:v>
      </x:c>
      <x:c r="AJ1213" s="18" t="n">
        <x:f>V1213*INDEX('07 Mode Capacity'!$P$6:$P$17,MATCH("AIR-"&amp;I1213,'07 Mode Capacity'!$C$6:$C$17,0))</x:f>
        <x:v>0</x:v>
      </x:c>
      <x:c r="AK1213" s="18" t="n">
        <x:f>Y1213*INDEX('07 Mode Capacity'!$P$6:$P$17,MATCH("OCEAN-"&amp;I1213,'07 Mode Capacity'!$C$6:$C$17,0))</x:f>
        <x:v>41.86823284302131</x:v>
      </x:c>
      <x:c r="AL1213" s="18" t="n">
        <x:f>AB1213*INDEX('07 Mode Capacity'!$P$6:$P$17,MATCH("LAND-"&amp;I1213,'07 Mode Capacity'!$C$6:$C$17,0))</x:f>
        <x:v>69.41472578639866</x:v>
      </x:c>
      <x:c r="AM1213" s="18" t="n">
        <x:f>AE1213*INDEX('07 Mode Capacity'!$P$6:$P$17,MATCH("INLAND-"&amp;I1213,'07 Mode Capacity'!$C$6:$C$17,0))</x:f>
        <x:v>28.72116374989927</x:v>
      </x:c>
      <x:c r="AN1213" s="18" t="n">
        <x:f>SUM(AJ1213:AM1213)</x:f>
        <x:v>140.00412237931923</x:v>
      </x:c>
      <x:c r="AO1213" s="17" t="n">
        <x:f>IF(N1213=0,1,AN1213/N1213)</x:f>
        <x:v>0.12820890327776485</x:v>
      </x:c>
      <x:c r="AP1213" s="11" t="str">
        <x:f>IF(AO1213&gt;='01 Controls'!$E$16,"PASS","FAIL")</x:f>
        <x:v>FAIL</x:v>
      </x:c>
      <x:c r="AQ1213" s="11" t="str">
        <x:v>UNQUANTIFIED</x:v>
      </x:c>
      <x:c r="AR1213" s="11" t="str">
        <x:v>Position-class planning record; serial item and receiver open</x:v>
      </x:c>
      <x:c r="AS1213" s="26"/>
      <x:c r="AT1213" s="26"/>
    </x:row>
    <x:row r="1214">
      <x:c r="C1214" s="11" t="str">
        <x:v>C3-J-RIG-ROL-30</x:v>
      </x:c>
      <x:c r="D1214" s="11" t="str">
        <x:v>C3</x:v>
      </x:c>
      <x:c r="E1214" s="11" t="str">
        <x:v>Cascadia earthquake</x:v>
      </x:c>
      <x:c r="F1214" s="11" t="str">
        <x:v>J-RIG</x:v>
      </x:c>
      <x:c r="G1214" s="11" t="str">
        <x:v>Resilience information group</x:v>
      </x:c>
      <x:c r="H1214" s="11" t="str">
        <x:v>ROL-30</x:v>
      </x:c>
      <x:c r="I1214" s="19" t="n">
        <x:v>48</x:v>
      </x:c>
      <x:c r="J1214" s="21" t="n">
        <x:v>8</x:v>
      </x:c>
      <x:c r="K1214" s="18" t="n">
        <x:f>'05 Cargo Register'!K318</x:f>
        <x:v>136.5</x:v>
      </x:c>
      <x:c r="L1214" s="18" t="n">
        <x:f>'05 Cargo Register'!N318</x:f>
        <x:v>6</x:v>
      </x:c>
      <x:c r="M1214" s="18" t="n">
        <x:f>'05 Cargo Register'!O318</x:f>
        <x:v>382.5</x:v>
      </x:c>
      <x:c r="N1214" s="18" t="n">
        <x:f>J1214*K1214</x:f>
        <x:v>1092</x:v>
      </x:c>
      <x:c r="O1214" s="18" t="n">
        <x:f>J1214*L1214</x:f>
        <x:v>48</x:v>
      </x:c>
      <x:c r="P1214" s="18" t="n">
        <x:f>J1214*M1214</x:f>
        <x:v>3060</x:v>
      </x:c>
      <x:c r="Q1214" s="22" t="n">
        <x:f>'01 Controls'!$E$24*'02 Cargo Classes'!$M$12</x:f>
        <x:v>0</x:v>
      </x:c>
      <x:c r="R1214" s="22" t="n">
        <x:f>'01 Controls'!$F$24*'02 Cargo Classes'!$N$12</x:f>
        <x:v>0.35</x:v>
      </x:c>
      <x:c r="S1214" s="22" t="n">
        <x:f>'01 Controls'!$G$24*'02 Cargo Classes'!$O$12</x:f>
        <x:v>0.75</x:v>
      </x:c>
      <x:c r="T1214" s="22" t="n">
        <x:f>'01 Controls'!$H$24*'02 Cargo Classes'!$P$12</x:f>
        <x:v>0.03</x:v>
      </x:c>
      <x:c r="U1214" s="22" t="n">
        <x:f>SUM(Q1214:T1214)</x:f>
        <x:v>1.1300000000000001</x:v>
      </x:c>
      <x:c r="V1214" s="18" t="n">
        <x:f>IF(U1214=0,0,N1214*Q1214/U1214)</x:f>
        <x:v>0</x:v>
      </x:c>
      <x:c r="W1214" s="18" t="n">
        <x:f>IF(U1214=0,0,P1214*Q1214/U1214)</x:f>
        <x:v>0</x:v>
      </x:c>
      <x:c r="X1214" s="18" t="n">
        <x:f>MAX(V1214,W1214*'01 Controls'!$E$12)</x:f>
        <x:v>0</x:v>
      </x:c>
      <x:c r="Y1214" s="18" t="n">
        <x:f>IF(U1214=0,0,N1214*R1214/U1214)</x:f>
        <x:v>338.23008849557516</x:v>
      </x:c>
      <x:c r="Z1214" s="18" t="n">
        <x:f>IF(U1214=0,0,P1214*R1214/U1214)</x:f>
        <x:v>947.787610619469</x:v>
      </x:c>
      <x:c r="AA1214" s="18" t="n">
        <x:f>MAX(Y1214,Z1214*'01 Controls'!$E$13)</x:f>
        <x:v>338.23008849557516</x:v>
      </x:c>
      <x:c r="AB1214" s="18" t="n">
        <x:f>IF(U1214=0,0,N1214*S1214/U1214)</x:f>
        <x:v>724.7787610619469</x:v>
      </x:c>
      <x:c r="AC1214" s="18" t="n">
        <x:f>IF(U1214=0,0,P1214*S1214/U1214)</x:f>
        <x:v>2030.9734513274334</x:v>
      </x:c>
      <x:c r="AD1214" s="18" t="n">
        <x:f>MAX(AB1214,AC1214*'01 Controls'!$E$14)</x:f>
        <x:v>724.7787610619469</x:v>
      </x:c>
      <x:c r="AE1214" s="18" t="n">
        <x:f>IF(U1214=0,0,N1214*T1214/U1214)</x:f>
        <x:v>28.99115044247787</x:v>
      </x:c>
      <x:c r="AF1214" s="18" t="n">
        <x:f>IF(U1214=0,0,P1214*T1214/U1214)</x:f>
        <x:v>81.23893805309733</x:v>
      </x:c>
      <x:c r="AG1214" s="18" t="n">
        <x:f>MAX(AE1214,AF1214*'01 Controls'!$E$15)</x:f>
        <x:v>28.99115044247787</x:v>
      </x:c>
      <x:c r="AH1214" s="18" t="n">
        <x:f>SUM(V1214,Y1214,AB1214,AE1214)</x:f>
        <x:v>1091.9999999999998</x:v>
      </x:c>
      <x:c r="AI1214" s="18" t="n">
        <x:f>N1214-AH1214</x:f>
        <x:v>2.2737367544323206e-13</x:v>
      </x:c>
      <x:c r="AJ1214" s="18" t="n">
        <x:f>V1214*INDEX('07 Mode Capacity'!$P$6:$P$17,MATCH("AIR-"&amp;I1214,'07 Mode Capacity'!$C$6:$C$17,0))</x:f>
        <x:v>0</x:v>
      </x:c>
      <x:c r="AK1214" s="18" t="n">
        <x:f>Y1214*INDEX('07 Mode Capacity'!$P$6:$P$17,MATCH("OCEAN-"&amp;I1214,'07 Mode Capacity'!$C$6:$C$17,0))</x:f>
        <x:v>29.641226791519507</x:v>
      </x:c>
      <x:c r="AL1214" s="18" t="n">
        <x:f>AB1214*INDEX('07 Mode Capacity'!$P$6:$P$17,MATCH("LAND-"&amp;I1214,'07 Mode Capacity'!$C$6:$C$17,0))</x:f>
        <x:v>88.4577036570036</x:v>
      </x:c>
      <x:c r="AM1214" s="18" t="n">
        <x:f>AE1214*INDEX('07 Mode Capacity'!$P$6:$P$17,MATCH("INLAND-"&amp;I1214,'07 Mode Capacity'!$C$6:$C$17,0))</x:f>
        <x:v>18.30021053090926</x:v>
      </x:c>
      <x:c r="AN1214" s="18" t="n">
        <x:f>SUM(AJ1214:AM1214)</x:f>
        <x:v>136.39914097943236</x:v>
      </x:c>
      <x:c r="AO1214" s="17" t="n">
        <x:f>IF(N1214=0,1,AN1214/N1214)</x:f>
        <x:v>0.12490763825955345</x:v>
      </x:c>
      <x:c r="AP1214" s="11" t="str">
        <x:f>IF(AO1214&gt;='01 Controls'!$E$16,"PASS","FAIL")</x:f>
        <x:v>FAIL</x:v>
      </x:c>
      <x:c r="AQ1214" s="11" t="str">
        <x:v>UNQUANTIFIED</x:v>
      </x:c>
      <x:c r="AR1214" s="11" t="str">
        <x:v>Position-class planning record; serial item and receiver open</x:v>
      </x:c>
      <x:c r="AS1214" s="26"/>
      <x:c r="AT1214" s="26"/>
    </x:row>
    <x:row r="1215">
      <x:c r="C1215" s="11" t="str">
        <x:v>C3-J-RIG-LIN-18</x:v>
      </x:c>
      <x:c r="D1215" s="11" t="str">
        <x:v>C3</x:v>
      </x:c>
      <x:c r="E1215" s="11" t="str">
        <x:v>Cascadia earthquake</x:v>
      </x:c>
      <x:c r="F1215" s="11" t="str">
        <x:v>J-RIG</x:v>
      </x:c>
      <x:c r="G1215" s="11" t="str">
        <x:v>Resilience information group</x:v>
      </x:c>
      <x:c r="H1215" s="11" t="str">
        <x:v>LIN-18</x:v>
      </x:c>
      <x:c r="I1215" s="19" t="n">
        <x:v>72</x:v>
      </x:c>
      <x:c r="J1215" s="21" t="n">
        <x:v>8</x:v>
      </x:c>
      <x:c r="K1215" s="18" t="n">
        <x:f>'05 Cargo Register'!K319</x:f>
        <x:v>68.25</x:v>
      </x:c>
      <x:c r="L1215" s="18" t="n">
        <x:f>'05 Cargo Register'!N319</x:f>
        <x:v>5</x:v>
      </x:c>
      <x:c r="M1215" s="18" t="n">
        <x:f>'05 Cargo Register'!O319</x:f>
        <x:v>220</x:v>
      </x:c>
      <x:c r="N1215" s="18" t="n">
        <x:f>J1215*K1215</x:f>
        <x:v>546</x:v>
      </x:c>
      <x:c r="O1215" s="18" t="n">
        <x:f>J1215*L1215</x:f>
        <x:v>40</x:v>
      </x:c>
      <x:c r="P1215" s="18" t="n">
        <x:f>J1215*M1215</x:f>
        <x:v>1760</x:v>
      </x:c>
      <x:c r="Q1215" s="22" t="n">
        <x:f>'01 Controls'!$E$24*'02 Cargo Classes'!$M$13</x:f>
        <x:v>0</x:v>
      </x:c>
      <x:c r="R1215" s="22" t="n">
        <x:f>'01 Controls'!$F$24*'02 Cargo Classes'!$N$13</x:f>
        <x:v>0.42</x:v>
      </x:c>
      <x:c r="S1215" s="22" t="n">
        <x:f>'01 Controls'!$G$24*'02 Cargo Classes'!$O$13</x:f>
        <x:v>0.5</x:v>
      </x:c>
      <x:c r="T1215" s="22" t="n">
        <x:f>'01 Controls'!$H$24*'02 Cargo Classes'!$P$13</x:f>
        <x:v>0.05</x:v>
      </x:c>
      <x:c r="U1215" s="22" t="n">
        <x:f>SUM(Q1215:T1215)</x:f>
        <x:v>0.97</x:v>
      </x:c>
      <x:c r="V1215" s="18" t="n">
        <x:f>IF(U1215=0,0,N1215*Q1215/U1215)</x:f>
        <x:v>0</x:v>
      </x:c>
      <x:c r="W1215" s="18" t="n">
        <x:f>IF(U1215=0,0,P1215*Q1215/U1215)</x:f>
        <x:v>0</x:v>
      </x:c>
      <x:c r="X1215" s="18" t="n">
        <x:f>MAX(V1215,W1215*'01 Controls'!$E$12)</x:f>
        <x:v>0</x:v>
      </x:c>
      <x:c r="Y1215" s="18" t="n">
        <x:f>IF(U1215=0,0,N1215*R1215/U1215)</x:f>
        <x:v>236.41237113402062</x:v>
      </x:c>
      <x:c r="Z1215" s="18" t="n">
        <x:f>IF(U1215=0,0,P1215*R1215/U1215)</x:f>
        <x:v>762.061855670103</x:v>
      </x:c>
      <x:c r="AA1215" s="18" t="n">
        <x:f>MAX(Y1215,Z1215*'01 Controls'!$E$13)</x:f>
        <x:v>236.41237113402062</x:v>
      </x:c>
      <x:c r="AB1215" s="18" t="n">
        <x:f>IF(U1215=0,0,N1215*S1215/U1215)</x:f>
        <x:v>281.44329896907215</x:v>
      </x:c>
      <x:c r="AC1215" s="18" t="n">
        <x:f>IF(U1215=0,0,P1215*S1215/U1215)</x:f>
        <x:v>907.2164948453609</x:v>
      </x:c>
      <x:c r="AD1215" s="18" t="n">
        <x:f>MAX(AB1215,AC1215*'01 Controls'!$E$14)</x:f>
        <x:v>281.44329896907215</x:v>
      </x:c>
      <x:c r="AE1215" s="18" t="n">
        <x:f>IF(U1215=0,0,N1215*T1215/U1215)</x:f>
        <x:v>28.14432989690722</x:v>
      </x:c>
      <x:c r="AF1215" s="18" t="n">
        <x:f>IF(U1215=0,0,P1215*T1215/U1215)</x:f>
        <x:v>90.72164948453609</x:v>
      </x:c>
      <x:c r="AG1215" s="18" t="n">
        <x:f>MAX(AE1215,AF1215*'01 Controls'!$E$15)</x:f>
        <x:v>28.14432989690722</x:v>
      </x:c>
      <x:c r="AH1215" s="18" t="n">
        <x:f>SUM(V1215,Y1215,AB1215,AE1215)</x:f>
        <x:v>546</x:v>
      </x:c>
      <x:c r="AI1215" s="18" t="n">
        <x:f>N1215-AH1215</x:f>
        <x:v>0</x:v>
      </x:c>
      <x:c r="AJ1215" s="18" t="n">
        <x:f>V1215*INDEX('07 Mode Capacity'!$P$6:$P$17,MATCH("AIR-"&amp;I1215,'07 Mode Capacity'!$C$6:$C$17,0))</x:f>
        <x:v>0</x:v>
      </x:c>
      <x:c r="AK1215" s="18" t="n">
        <x:f>Y1215*INDEX('07 Mode Capacity'!$P$6:$P$17,MATCH("OCEAN-"&amp;I1215,'07 Mode Capacity'!$C$6:$C$17,0))</x:f>
        <x:v>185.05603375339982</x:v>
      </x:c>
      <x:c r="AL1215" s="18" t="n">
        <x:f>AB1215*INDEX('07 Mode Capacity'!$P$6:$P$17,MATCH("LAND-"&amp;I1215,'07 Mode Capacity'!$C$6:$C$17,0))</x:f>
        <x:v>201.23483645874796</x:v>
      </x:c>
      <x:c r="AM1215" s="18" t="n">
        <x:f>AE1215*INDEX('07 Mode Capacity'!$P$6:$P$17,MATCH("INLAND-"&amp;I1215,'07 Mode Capacity'!$C$6:$C$17,0))</x:f>
        <x:v>28.14432989690722</x:v>
      </x:c>
      <x:c r="AN1215" s="18" t="n">
        <x:f>SUM(AJ1215:AM1215)</x:f>
        <x:v>414.43520010905496</x:v>
      </x:c>
      <x:c r="AO1215" s="17" t="n">
        <x:f>IF(N1215=0,1,AN1215/N1215)</x:f>
        <x:v>0.7590388280385622</x:v>
      </x:c>
      <x:c r="AP1215" s="11" t="str">
        <x:f>IF(AO1215&gt;='01 Controls'!$E$16,"PASS","FAIL")</x:f>
        <x:v>FAIL</x:v>
      </x:c>
      <x:c r="AQ1215" s="11" t="str">
        <x:v>UNQUANTIFIED</x:v>
      </x:c>
      <x:c r="AR1215" s="11" t="str">
        <x:v>Position-class planning record; serial item and receiver open</x:v>
      </x:c>
      <x:c r="AS1215" s="26"/>
      <x:c r="AT1215" s="26"/>
    </x:row>
    <x:row r="1216">
      <x:c r="C1216" s="11" t="str">
        <x:v>C3-J-RIG-BLK-08</x:v>
      </x:c>
      <x:c r="D1216" s="11" t="str">
        <x:v>C3</x:v>
      </x:c>
      <x:c r="E1216" s="11" t="str">
        <x:v>Cascadia earthquake</x:v>
      </x:c>
      <x:c r="F1216" s="11" t="str">
        <x:v>J-RIG</x:v>
      </x:c>
      <x:c r="G1216" s="11" t="str">
        <x:v>Resilience information group</x:v>
      </x:c>
      <x:c r="H1216" s="11" t="str">
        <x:v>BLK-08</x:v>
      </x:c>
      <x:c r="I1216" s="19" t="n">
        <x:v>48</x:v>
      </x:c>
      <x:c r="J1216" s="21" t="n">
        <x:v>8</x:v>
      </x:c>
      <x:c r="K1216" s="18" t="n">
        <x:f>'05 Cargo Register'!K320</x:f>
        <x:v>204.75</x:v>
      </x:c>
      <x:c r="L1216" s="18" t="n">
        <x:f>'05 Cargo Register'!N320</x:f>
        <x:v>32</x:v>
      </x:c>
      <x:c r="M1216" s="18" t="n">
        <x:f>'05 Cargo Register'!O320</x:f>
        <x:v>1632</x:v>
      </x:c>
      <x:c r="N1216" s="18" t="n">
        <x:f>J1216*K1216</x:f>
        <x:v>1638</x:v>
      </x:c>
      <x:c r="O1216" s="18" t="n">
        <x:f>J1216*L1216</x:f>
        <x:v>256</x:v>
      </x:c>
      <x:c r="P1216" s="18" t="n">
        <x:f>J1216*M1216</x:f>
        <x:v>13056</x:v>
      </x:c>
      <x:c r="Q1216" s="22" t="n">
        <x:f>'01 Controls'!$E$24*'02 Cargo Classes'!$M$14</x:f>
        <x:v>0.1</x:v>
      </x:c>
      <x:c r="R1216" s="22" t="n">
        <x:f>'01 Controls'!$F$24*'02 Cargo Classes'!$N$14</x:f>
        <x:v>0.27999999999999997</x:v>
      </x:c>
      <x:c r="S1216" s="22" t="n">
        <x:f>'01 Controls'!$G$24*'02 Cargo Classes'!$O$14</x:f>
        <x:v>0.5</x:v>
      </x:c>
      <x:c r="T1216" s="22" t="n">
        <x:f>'01 Controls'!$H$24*'02 Cargo Classes'!$P$14</x:f>
        <x:v>0.025</x:v>
      </x:c>
      <x:c r="U1216" s="22" t="n">
        <x:f>SUM(Q1216:T1216)</x:f>
        <x:v>0.905</x:v>
      </x:c>
      <x:c r="V1216" s="18" t="n">
        <x:f>IF(U1216=0,0,N1216*Q1216/U1216)</x:f>
        <x:v>180.99447513812154</x:v>
      </x:c>
      <x:c r="W1216" s="18" t="n">
        <x:f>IF(U1216=0,0,P1216*Q1216/U1216)</x:f>
        <x:v>1442.6519337016575</x:v>
      </x:c>
      <x:c r="X1216" s="18" t="n">
        <x:f>MAX(V1216,W1216*'01 Controls'!$E$12)</x:f>
        <x:v>360.6629834254144</x:v>
      </x:c>
      <x:c r="Y1216" s="18" t="n">
        <x:f>IF(U1216=0,0,N1216*R1216/U1216)</x:f>
        <x:v>506.78453038674024</x:v>
      </x:c>
      <x:c r="Z1216" s="18" t="n">
        <x:f>IF(U1216=0,0,P1216*R1216/U1216)</x:f>
        <x:v>4039.425414364641</x:v>
      </x:c>
      <x:c r="AA1216" s="18" t="n">
        <x:f>MAX(Y1216,Z1216*'01 Controls'!$E$13)</x:f>
        <x:v>605.9138121546961</x:v>
      </x:c>
      <x:c r="AB1216" s="18" t="n">
        <x:f>IF(U1216=0,0,N1216*S1216/U1216)</x:f>
        <x:v>904.9723756906077</x:v>
      </x:c>
      <x:c r="AC1216" s="18" t="n">
        <x:f>IF(U1216=0,0,P1216*S1216/U1216)</x:f>
        <x:v>7213.259668508287</x:v>
      </x:c>
      <x:c r="AD1216" s="18" t="n">
        <x:f>MAX(AB1216,AC1216*'01 Controls'!$E$14)</x:f>
        <x:v>1442.6519337016575</x:v>
      </x:c>
      <x:c r="AE1216" s="18" t="n">
        <x:f>IF(U1216=0,0,N1216*T1216/U1216)</x:f>
        <x:v>45.248618784530386</x:v>
      </x:c>
      <x:c r="AF1216" s="18" t="n">
        <x:f>IF(U1216=0,0,P1216*T1216/U1216)</x:f>
        <x:v>360.6629834254144</x:v>
      </x:c>
      <x:c r="AG1216" s="18" t="n">
        <x:f>MAX(AE1216,AF1216*'01 Controls'!$E$15)</x:f>
        <x:v>64.91933701657459</x:v>
      </x:c>
      <x:c r="AH1216" s="18" t="n">
        <x:f>SUM(V1216,Y1216,AB1216,AE1216)</x:f>
        <x:v>1637.9999999999998</x:v>
      </x:c>
      <x:c r="AI1216" s="18" t="n">
        <x:f>N1216-AH1216</x:f>
        <x:v>2.2737367544323206e-13</x:v>
      </x:c>
      <x:c r="AJ1216" s="18" t="n">
        <x:f>V1216*INDEX('07 Mode Capacity'!$P$6:$P$17,MATCH("AIR-"&amp;I1216,'07 Mode Capacity'!$C$6:$C$17,0))</x:f>
        <x:v>50.739205334570315</x:v>
      </x:c>
      <x:c r="AK1216" s="18" t="n">
        <x:f>Y1216*INDEX('07 Mode Capacity'!$P$6:$P$17,MATCH("OCEAN-"&amp;I1216,'07 Mode Capacity'!$C$6:$C$17,0))</x:f>
        <x:v>44.412711082099946</x:v>
      </x:c>
      <x:c r="AL1216" s="18" t="n">
        <x:f>AB1216*INDEX('07 Mode Capacity'!$P$6:$P$17,MATCH("LAND-"&amp;I1216,'07 Mode Capacity'!$C$6:$C$17,0))</x:f>
        <x:v>110.44995042255698</x:v>
      </x:c>
      <x:c r="AM1216" s="18" t="n">
        <x:f>AE1216*INDEX('07 Mode Capacity'!$P$6:$P$17,MATCH("INLAND-"&amp;I1216,'07 Mode Capacity'!$C$6:$C$17,0))</x:f>
        <x:v>28.562483287192638</x:v>
      </x:c>
      <x:c r="AN1216" s="18" t="n">
        <x:f>SUM(AJ1216:AM1216)</x:f>
        <x:v>234.16435012641986</x:v>
      </x:c>
      <x:c r="AO1216" s="17" t="n">
        <x:f>IF(N1216=0,1,AN1216/N1216)</x:f>
        <x:v>0.14295747870965803</x:v>
      </x:c>
      <x:c r="AP1216" s="11" t="str">
        <x:f>IF(AO1216&gt;='01 Controls'!$E$16,"PASS","FAIL")</x:f>
        <x:v>FAIL</x:v>
      </x:c>
      <x:c r="AQ1216" s="11" t="str">
        <x:v>UNQUANTIFIED</x:v>
      </x:c>
      <x:c r="AR1216" s="11" t="str">
        <x:v>Position-class planning record; serial item and receiver open</x:v>
      </x:c>
      <x:c r="AS1216" s="26"/>
      <x:c r="AT1216" s="26"/>
    </x:row>
    <x:row r="1217">
      <x:c r="C1217" s="11" t="str">
        <x:v>C3-M-MPG-APL-45</x:v>
      </x:c>
      <x:c r="D1217" s="11" t="str">
        <x:v>C3</x:v>
      </x:c>
      <x:c r="E1217" s="11" t="str">
        <x:v>Cascadia earthquake</x:v>
      </x:c>
      <x:c r="F1217" s="11" t="str">
        <x:v>M-MPG</x:v>
      </x:c>
      <x:c r="G1217" s="11" t="str">
        <x:v>Maritime production group</x:v>
      </x:c>
      <x:c r="H1217" s="11" t="str">
        <x:v>APL-45</x:v>
      </x:c>
      <x:c r="I1217" s="19" t="n">
        <x:v>24</x:v>
      </x:c>
      <x:c r="J1217" s="21" t="n">
        <x:v>4</x:v>
      </x:c>
      <x:c r="K1217" s="18" t="n">
        <x:f>'05 Cargo Register'!K321</x:f>
        <x:v>220.5</x:v>
      </x:c>
      <x:c r="L1217" s="18" t="n">
        <x:f>'05 Cargo Register'!N321</x:f>
        <x:v>58</x:v>
      </x:c>
      <x:c r="M1217" s="18" t="n">
        <x:f>'05 Cargo Register'!O321</x:f>
        <x:v>435</x:v>
      </x:c>
      <x:c r="N1217" s="18" t="n">
        <x:f>J1217*K1217</x:f>
        <x:v>882</x:v>
      </x:c>
      <x:c r="O1217" s="18" t="n">
        <x:f>J1217*L1217</x:f>
        <x:v>232</x:v>
      </x:c>
      <x:c r="P1217" s="18" t="n">
        <x:f>J1217*M1217</x:f>
        <x:v>1740</x:v>
      </x:c>
      <x:c r="Q1217" s="22" t="n">
        <x:f>'01 Controls'!$E$24*'02 Cargo Classes'!$M$6</x:f>
        <x:v>0.30000000000000004</x:v>
      </x:c>
      <x:c r="R1217" s="22" t="n">
        <x:f>'01 Controls'!$F$24*'02 Cargo Classes'!$N$6</x:f>
        <x:v>0.13999999999999999</x:v>
      </x:c>
      <x:c r="S1217" s="22" t="n">
        <x:f>'01 Controls'!$G$24*'02 Cargo Classes'!$O$6</x:f>
        <x:v>0.5</x:v>
      </x:c>
      <x:c r="T1217" s="22" t="n">
        <x:f>'01 Controls'!$H$24*'02 Cargo Classes'!$P$6</x:f>
        <x:v>0.015</x:v>
      </x:c>
      <x:c r="U1217" s="22" t="n">
        <x:f>SUM(Q1217:T1217)</x:f>
        <x:v>0.9550000000000001</x:v>
      </x:c>
      <x:c r="V1217" s="18" t="n">
        <x:f>IF(U1217=0,0,N1217*Q1217/U1217)</x:f>
        <x:v>277.06806282722516</x:v>
      </x:c>
      <x:c r="W1217" s="18" t="n">
        <x:f>IF(U1217=0,0,P1217*Q1217/U1217)</x:f>
        <x:v>546.5968586387436</x:v>
      </x:c>
      <x:c r="X1217" s="18" t="n">
        <x:f>MAX(V1217,W1217*'01 Controls'!$E$12)</x:f>
        <x:v>277.06806282722516</x:v>
      </x:c>
      <x:c r="Y1217" s="18" t="n">
        <x:f>IF(U1217=0,0,N1217*R1217/U1217)</x:f>
        <x:v>129.2984293193717</x:v>
      </x:c>
      <x:c r="Z1217" s="18" t="n">
        <x:f>IF(U1217=0,0,P1217*R1217/U1217)</x:f>
        <x:v>255.07853403141357</x:v>
      </x:c>
      <x:c r="AA1217" s="18" t="n">
        <x:f>MAX(Y1217,Z1217*'01 Controls'!$E$13)</x:f>
        <x:v>129.2984293193717</x:v>
      </x:c>
      <x:c r="AB1217" s="18" t="n">
        <x:f>IF(U1217=0,0,N1217*S1217/U1217)</x:f>
        <x:v>461.78010471204186</x:v>
      </x:c>
      <x:c r="AC1217" s="18" t="n">
        <x:f>IF(U1217=0,0,P1217*S1217/U1217)</x:f>
        <x:v>910.9947643979057</x:v>
      </x:c>
      <x:c r="AD1217" s="18" t="n">
        <x:f>MAX(AB1217,AC1217*'01 Controls'!$E$14)</x:f>
        <x:v>461.78010471204186</x:v>
      </x:c>
      <x:c r="AE1217" s="18" t="n">
        <x:f>IF(U1217=0,0,N1217*T1217/U1217)</x:f>
        <x:v>13.853403141361254</x:v>
      </x:c>
      <x:c r="AF1217" s="18" t="n">
        <x:f>IF(U1217=0,0,P1217*T1217/U1217)</x:f>
        <x:v>27.32984293193717</x:v>
      </x:c>
      <x:c r="AG1217" s="18" t="n">
        <x:f>MAX(AE1217,AF1217*'01 Controls'!$E$15)</x:f>
        <x:v>13.853403141361254</x:v>
      </x:c>
      <x:c r="AH1217" s="18" t="n">
        <x:f>SUM(V1217,Y1217,AB1217,AE1217)</x:f>
        <x:v>882</x:v>
      </x:c>
      <x:c r="AI1217" s="18" t="n">
        <x:f>N1217-AH1217</x:f>
        <x:v>0</x:v>
      </x:c>
      <x:c r="AJ1217" s="18" t="n">
        <x:f>V1217*INDEX('07 Mode Capacity'!$P$6:$P$17,MATCH("AIR-"&amp;I1217,'07 Mode Capacity'!$C$6:$C$17,0))</x:f>
        <x:v>56.221007696507726</x:v>
      </x:c>
      <x:c r="AK1217" s="18" t="n">
        <x:f>Y1217*INDEX('07 Mode Capacity'!$P$6:$P$17,MATCH("OCEAN-"&amp;I1217,'07 Mode Capacity'!$C$6:$C$17,0))</x:f>
        <x:v>19.406278304224063</x:v>
      </x:c>
      <x:c r="AL1217" s="18" t="n">
        <x:f>AB1217*INDEX('07 Mode Capacity'!$P$6:$P$17,MATCH("LAND-"&amp;I1217,'07 Mode Capacity'!$C$6:$C$17,0))</x:f>
        <x:v>176.63131685240526</x:v>
      </x:c>
      <x:c r="AM1217" s="18" t="n">
        <x:f>AE1217*INDEX('07 Mode Capacity'!$P$6:$P$17,MATCH("INLAND-"&amp;I1217,'07 Mode Capacity'!$C$6:$C$17,0))</x:f>
        <x:v>13.853403141361254</x:v>
      </x:c>
      <x:c r="AN1217" s="18" t="n">
        <x:f>SUM(AJ1217:AM1217)</x:f>
        <x:v>266.1120059944983</x:v>
      </x:c>
      <x:c r="AO1217" s="17" t="n">
        <x:f>IF(N1217=0,1,AN1217/N1217)</x:f>
        <x:v>0.30171429251076903</x:v>
      </x:c>
      <x:c r="AP1217" s="11" t="str">
        <x:f>IF(AO1217&gt;='01 Controls'!$E$16,"PASS","FAIL")</x:f>
        <x:v>FAIL</x:v>
      </x:c>
      <x:c r="AQ1217" s="11" t="str">
        <x:v>UNQUANTIFIED</x:v>
      </x:c>
      <x:c r="AR1217" s="11" t="str">
        <x:v>Position-class planning record; serial item and receiver open</x:v>
      </x:c>
      <x:c r="AS1217" s="26"/>
      <x:c r="AT1217" s="26"/>
    </x:row>
    <x:row r="1218">
      <x:c r="C1218" s="11" t="str">
        <x:v>C3-M-MPG-ISO-18</x:v>
      </x:c>
      <x:c r="D1218" s="11" t="str">
        <x:v>C3</x:v>
      </x:c>
      <x:c r="E1218" s="11" t="str">
        <x:v>Cascadia earthquake</x:v>
      </x:c>
      <x:c r="F1218" s="11" t="str">
        <x:v>M-MPG</x:v>
      </x:c>
      <x:c r="G1218" s="11" t="str">
        <x:v>Maritime production group</x:v>
      </x:c>
      <x:c r="H1218" s="11" t="str">
        <x:v>ISO-18</x:v>
      </x:c>
      <x:c r="I1218" s="19" t="n">
        <x:v>48</x:v>
      </x:c>
      <x:c r="J1218" s="21" t="n">
        <x:v>4</x:v>
      </x:c>
      <x:c r="K1218" s="18" t="n">
        <x:f>'05 Cargo Register'!K322</x:f>
        <x:v>882</x:v>
      </x:c>
      <x:c r="L1218" s="18" t="n">
        <x:f>'05 Cargo Register'!N322</x:f>
        <x:v>58</x:v>
      </x:c>
      <x:c r="M1218" s="18" t="n">
        <x:f>'05 Cargo Register'!O322</x:f>
        <x:v>1531.2</x:v>
      </x:c>
      <x:c r="N1218" s="18" t="n">
        <x:f>J1218*K1218</x:f>
        <x:v>3528</x:v>
      </x:c>
      <x:c r="O1218" s="18" t="n">
        <x:f>J1218*L1218</x:f>
        <x:v>232</x:v>
      </x:c>
      <x:c r="P1218" s="18" t="n">
        <x:f>J1218*M1218</x:f>
        <x:v>6124.8</x:v>
      </x:c>
      <x:c r="Q1218" s="22" t="n">
        <x:f>'01 Controls'!$E$24*'02 Cargo Classes'!$M$7</x:f>
        <x:v>0.020000000000000004</x:v>
      </x:c>
      <x:c r="R1218" s="22" t="n">
        <x:f>'01 Controls'!$F$24*'02 Cargo Classes'!$N$7</x:f>
        <x:v>0.35</x:v>
      </x:c>
      <x:c r="S1218" s="22" t="n">
        <x:f>'01 Controls'!$G$24*'02 Cargo Classes'!$O$7</x:f>
        <x:v>0.6</x:v>
      </x:c>
      <x:c r="T1218" s="22" t="n">
        <x:f>'01 Controls'!$H$24*'02 Cargo Classes'!$P$7</x:f>
        <x:v>0.04000000000000001</x:v>
      </x:c>
      <x:c r="U1218" s="22" t="n">
        <x:f>SUM(Q1218:T1218)</x:f>
        <x:v>1.01</x:v>
      </x:c>
      <x:c r="V1218" s="18" t="n">
        <x:f>IF(U1218=0,0,N1218*Q1218/U1218)</x:f>
        <x:v>69.86138613861388</x:v>
      </x:c>
      <x:c r="W1218" s="18" t="n">
        <x:f>IF(U1218=0,0,P1218*Q1218/U1218)</x:f>
        <x:v>121.2831683168317</x:v>
      </x:c>
      <x:c r="X1218" s="18" t="n">
        <x:f>MAX(V1218,W1218*'01 Controls'!$E$12)</x:f>
        <x:v>69.86138613861388</x:v>
      </x:c>
      <x:c r="Y1218" s="18" t="n">
        <x:f>IF(U1218=0,0,N1218*R1218/U1218)</x:f>
        <x:v>1222.5742574257424</x:v>
      </x:c>
      <x:c r="Z1218" s="18" t="n">
        <x:f>IF(U1218=0,0,P1218*R1218/U1218)</x:f>
        <x:v>2122.455445544554</x:v>
      </x:c>
      <x:c r="AA1218" s="18" t="n">
        <x:f>MAX(Y1218,Z1218*'01 Controls'!$E$13)</x:f>
        <x:v>1222.5742574257424</x:v>
      </x:c>
      <x:c r="AB1218" s="18" t="n">
        <x:f>IF(U1218=0,0,N1218*S1218/U1218)</x:f>
        <x:v>2095.8415841584156</x:v>
      </x:c>
      <x:c r="AC1218" s="18" t="n">
        <x:f>IF(U1218=0,0,P1218*S1218/U1218)</x:f>
        <x:v>3638.4950495049507</x:v>
      </x:c>
      <x:c r="AD1218" s="18" t="n">
        <x:f>MAX(AB1218,AC1218*'01 Controls'!$E$14)</x:f>
        <x:v>2095.8415841584156</x:v>
      </x:c>
      <x:c r="AE1218" s="18" t="n">
        <x:f>IF(U1218=0,0,N1218*T1218/U1218)</x:f>
        <x:v>139.72277227722776</x:v>
      </x:c>
      <x:c r="AF1218" s="18" t="n">
        <x:f>IF(U1218=0,0,P1218*T1218/U1218)</x:f>
        <x:v>242.5663366336634</x:v>
      </x:c>
      <x:c r="AG1218" s="18" t="n">
        <x:f>MAX(AE1218,AF1218*'01 Controls'!$E$15)</x:f>
        <x:v>139.72277227722776</x:v>
      </x:c>
      <x:c r="AH1218" s="18" t="n">
        <x:f>SUM(V1218,Y1218,AB1218,AE1218)</x:f>
        <x:v>3527.9999999999995</x:v>
      </x:c>
      <x:c r="AI1218" s="18" t="n">
        <x:f>N1218-AH1218</x:f>
        <x:v>4.547473508864641e-13</x:v>
      </x:c>
      <x:c r="AJ1218" s="18" t="n">
        <x:f>V1218*INDEX('07 Mode Capacity'!$P$6:$P$17,MATCH("AIR-"&amp;I1218,'07 Mode Capacity'!$C$6:$C$17,0))</x:f>
        <x:v>19.584637672170786</x:v>
      </x:c>
      <x:c r="AK1218" s="18" t="n">
        <x:f>Y1218*INDEX('07 Mode Capacity'!$P$6:$P$17,MATCH("OCEAN-"&amp;I1218,'07 Mode Capacity'!$C$6:$C$17,0))</x:f>
        <x:v>107.14186013141781</x:v>
      </x:c>
      <x:c r="AL1218" s="18" t="n">
        <x:f>AB1218*INDEX('07 Mode Capacity'!$P$6:$P$17,MATCH("LAND-"&amp;I1218,'07 Mode Capacity'!$C$6:$C$17,0))</x:f>
        <x:v>255.793000186528</x:v>
      </x:c>
      <x:c r="AM1218" s="18" t="n">
        <x:f>AE1218*INDEX('07 Mode Capacity'!$P$6:$P$17,MATCH("INLAND-"&amp;I1218,'07 Mode Capacity'!$C$6:$C$17,0))</x:f>
        <x:v>88.19781587173942</x:v>
      </x:c>
      <x:c r="AN1218" s="18" t="n">
        <x:f>SUM(AJ1218:AM1218)</x:f>
        <x:v>470.717313861856</x:v>
      </x:c>
      <x:c r="AO1218" s="17" t="n">
        <x:f>IF(N1218=0,1,AN1218/N1218)</x:f>
        <x:v>0.1334232749041542</x:v>
      </x:c>
      <x:c r="AP1218" s="11" t="str">
        <x:f>IF(AO1218&gt;='01 Controls'!$E$16,"PASS","FAIL")</x:f>
        <x:v>FAIL</x:v>
      </x:c>
      <x:c r="AQ1218" s="11" t="str">
        <x:v>UNQUANTIFIED</x:v>
      </x:c>
      <x:c r="AR1218" s="11" t="str">
        <x:v>Position-class planning record; serial item and receiver open</x:v>
      </x:c>
      <x:c r="AS1218" s="26"/>
      <x:c r="AT1218" s="26"/>
    </x:row>
    <x:row r="1219">
      <x:c r="C1219" s="11" t="str">
        <x:v>C3-M-MPG-COL-12</x:v>
      </x:c>
      <x:c r="D1219" s="11" t="str">
        <x:v>C3</x:v>
      </x:c>
      <x:c r="E1219" s="11" t="str">
        <x:v>Cascadia earthquake</x:v>
      </x:c>
      <x:c r="F1219" s="11" t="str">
        <x:v>M-MPG</x:v>
      </x:c>
      <x:c r="G1219" s="11" t="str">
        <x:v>Maritime production group</x:v>
      </x:c>
      <x:c r="H1219" s="11" t="str">
        <x:v>COL-12</x:v>
      </x:c>
      <x:c r="I1219" s="19" t="n">
        <x:v>24</x:v>
      </x:c>
      <x:c r="J1219" s="21" t="n">
        <x:v>4</x:v>
      </x:c>
      <x:c r="K1219" s="18" t="n">
        <x:f>'05 Cargo Register'!K323</x:f>
        <x:v>147</x:v>
      </x:c>
      <x:c r="L1219" s="18" t="n">
        <x:f>'05 Cargo Register'!N323</x:f>
        <x:v>16</x:v>
      </x:c>
      <x:c r="M1219" s="18" t="n">
        <x:f>'05 Cargo Register'!O323</x:f>
        <x:v>422.40000000000003</x:v>
      </x:c>
      <x:c r="N1219" s="18" t="n">
        <x:f>J1219*K1219</x:f>
        <x:v>588</x:v>
      </x:c>
      <x:c r="O1219" s="18" t="n">
        <x:f>J1219*L1219</x:f>
        <x:v>64</x:v>
      </x:c>
      <x:c r="P1219" s="18" t="n">
        <x:f>J1219*M1219</x:f>
        <x:v>1689.6000000000001</x:v>
      </x:c>
      <x:c r="Q1219" s="22" t="n">
        <x:f>'01 Controls'!$E$24*'02 Cargo Classes'!$M$8</x:f>
        <x:v>0.2</x:v>
      </x:c>
      <x:c r="R1219" s="22" t="n">
        <x:f>'01 Controls'!$F$24*'02 Cargo Classes'!$N$8</x:f>
        <x:v>0.24499999999999997</x:v>
      </x:c>
      <x:c r="S1219" s="22" t="n">
        <x:f>'01 Controls'!$G$24*'02 Cargo Classes'!$O$8</x:f>
        <x:v>0.6</x:v>
      </x:c>
      <x:c r="T1219" s="22" t="n">
        <x:f>'01 Controls'!$H$24*'02 Cargo Classes'!$P$8</x:f>
        <x:v>0.010000000000000002</x:v>
      </x:c>
      <x:c r="U1219" s="22" t="n">
        <x:f>SUM(Q1219:T1219)</x:f>
        <x:v>1.055</x:v>
      </x:c>
      <x:c r="V1219" s="18" t="n">
        <x:f>IF(U1219=0,0,N1219*Q1219/U1219)</x:f>
        <x:v>111.46919431279622</x:v>
      </x:c>
      <x:c r="W1219" s="18" t="n">
        <x:f>IF(U1219=0,0,P1219*Q1219/U1219)</x:f>
        <x:v>320.3033175355451</x:v>
      </x:c>
      <x:c r="X1219" s="18" t="n">
        <x:f>MAX(V1219,W1219*'01 Controls'!$E$12)</x:f>
        <x:v>111.46919431279622</x:v>
      </x:c>
      <x:c r="Y1219" s="18" t="n">
        <x:f>IF(U1219=0,0,N1219*R1219/U1219)</x:f>
        <x:v>136.54976303317534</x:v>
      </x:c>
      <x:c r="Z1219" s="18" t="n">
        <x:f>IF(U1219=0,0,P1219*R1219/U1219)</x:f>
        <x:v>392.3715639810427</x:v>
      </x:c>
      <x:c r="AA1219" s="18" t="n">
        <x:f>MAX(Y1219,Z1219*'01 Controls'!$E$13)</x:f>
        <x:v>136.54976303317534</x:v>
      </x:c>
      <x:c r="AB1219" s="18" t="n">
        <x:f>IF(U1219=0,0,N1219*S1219/U1219)</x:f>
        <x:v>334.40758293838866</x:v>
      </x:c>
      <x:c r="AC1219" s="18" t="n">
        <x:f>IF(U1219=0,0,P1219*S1219/U1219)</x:f>
        <x:v>960.9099526066351</x:v>
      </x:c>
      <x:c r="AD1219" s="18" t="n">
        <x:f>MAX(AB1219,AC1219*'01 Controls'!$E$14)</x:f>
        <x:v>334.40758293838866</x:v>
      </x:c>
      <x:c r="AE1219" s="18" t="n">
        <x:f>IF(U1219=0,0,N1219*T1219/U1219)</x:f>
        <x:v>5.573459715639811</x:v>
      </x:c>
      <x:c r="AF1219" s="18" t="n">
        <x:f>IF(U1219=0,0,P1219*T1219/U1219)</x:f>
        <x:v>16.015165876777257</x:v>
      </x:c>
      <x:c r="AG1219" s="18" t="n">
        <x:f>MAX(AE1219,AF1219*'01 Controls'!$E$15)</x:f>
        <x:v>5.573459715639811</x:v>
      </x:c>
      <x:c r="AH1219" s="18" t="n">
        <x:f>SUM(V1219,Y1219,AB1219,AE1219)</x:f>
        <x:v>588.0000000000001</x:v>
      </x:c>
      <x:c r="AI1219" s="18" t="n">
        <x:f>N1219-AH1219</x:f>
        <x:v>-1.1368683772161603e-13</x:v>
      </x:c>
      <x:c r="AJ1219" s="18" t="n">
        <x:f>V1219*INDEX('07 Mode Capacity'!$P$6:$P$17,MATCH("AIR-"&amp;I1219,'07 Mode Capacity'!$C$6:$C$17,0))</x:f>
        <x:v>22.61866765673086</x:v>
      </x:c>
      <x:c r="AK1219" s="18" t="n">
        <x:f>Y1219*INDEX('07 Mode Capacity'!$P$6:$P$17,MATCH("OCEAN-"&amp;I1219,'07 Mode Capacity'!$C$6:$C$17,0))</x:f>
        <x:v>20.494624085898558</x:v>
      </x:c>
      <x:c r="AL1219" s="18" t="n">
        <x:f>AB1219*INDEX('07 Mode Capacity'!$P$6:$P$17,MATCH("LAND-"&amp;I1219,'07 Mode Capacity'!$C$6:$C$17,0))</x:f>
        <x:v>127.91120954998829</x:v>
      </x:c>
      <x:c r="AM1219" s="18" t="n">
        <x:f>AE1219*INDEX('07 Mode Capacity'!$P$6:$P$17,MATCH("INLAND-"&amp;I1219,'07 Mode Capacity'!$C$6:$C$17,0))</x:f>
        <x:v>5.573459715639811</x:v>
      </x:c>
      <x:c r="AN1219" s="18" t="n">
        <x:f>SUM(AJ1219:AM1219)</x:f>
        <x:v>176.5979610082575</x:v>
      </x:c>
      <x:c r="AO1219" s="17" t="n">
        <x:f>IF(N1219=0,1,AN1219/N1219)</x:f>
        <x:v>0.3003366683813903</x:v>
      </x:c>
      <x:c r="AP1219" s="11" t="str">
        <x:f>IF(AO1219&gt;='01 Controls'!$E$16,"PASS","FAIL")</x:f>
        <x:v>FAIL</x:v>
      </x:c>
      <x:c r="AQ1219" s="11" t="str">
        <x:v>UNQUANTIFIED</x:v>
      </x:c>
      <x:c r="AR1219" s="11" t="str">
        <x:v>Position-class planning record; serial item and receiver open</x:v>
      </x:c>
      <x:c r="AS1219" s="26"/>
      <x:c r="AT1219" s="26"/>
    </x:row>
    <x:row r="1220">
      <x:c r="C1220" s="11" t="str">
        <x:v>C3-M-MPG-BAT-22</x:v>
      </x:c>
      <x:c r="D1220" s="11" t="str">
        <x:v>C3</x:v>
      </x:c>
      <x:c r="E1220" s="11" t="str">
        <x:v>Cascadia earthquake</x:v>
      </x:c>
      <x:c r="F1220" s="11" t="str">
        <x:v>M-MPG</x:v>
      </x:c>
      <x:c r="G1220" s="11" t="str">
        <x:v>Maritime production group</x:v>
      </x:c>
      <x:c r="H1220" s="11" t="str">
        <x:v>BAT-22</x:v>
      </x:c>
      <x:c r="I1220" s="19" t="n">
        <x:v>48</x:v>
      </x:c>
      <x:c r="J1220" s="21" t="n">
        <x:v>4</x:v>
      </x:c>
      <x:c r="K1220" s="18" t="n">
        <x:f>'05 Cargo Register'!K324</x:f>
        <x:v>588</x:v>
      </x:c>
      <x:c r="L1220" s="18" t="n">
        <x:f>'05 Cargo Register'!N324</x:f>
        <x:v>34</x:v>
      </x:c>
      <x:c r="M1220" s="18" t="n">
        <x:f>'05 Cargo Register'!O324</x:f>
        <x:v>897.6</x:v>
      </x:c>
      <x:c r="N1220" s="18" t="n">
        <x:f>J1220*K1220</x:f>
        <x:v>2352</x:v>
      </x:c>
      <x:c r="O1220" s="18" t="n">
        <x:f>J1220*L1220</x:f>
        <x:v>136</x:v>
      </x:c>
      <x:c r="P1220" s="18" t="n">
        <x:f>J1220*M1220</x:f>
        <x:v>3590.4</x:v>
      </x:c>
      <x:c r="Q1220" s="22" t="n">
        <x:f>'01 Controls'!$E$24*'02 Cargo Classes'!$M$9</x:f>
        <x:v>0</x:v>
      </x:c>
      <x:c r="R1220" s="22" t="n">
        <x:f>'01 Controls'!$F$24*'02 Cargo Classes'!$N$9</x:f>
        <x:v>0.35</x:v>
      </x:c>
      <x:c r="S1220" s="22" t="n">
        <x:f>'01 Controls'!$G$24*'02 Cargo Classes'!$O$9</x:f>
        <x:v>0.5</x:v>
      </x:c>
      <x:c r="T1220" s="22" t="n">
        <x:f>'01 Controls'!$H$24*'02 Cargo Classes'!$P$9</x:f>
        <x:v>0.025</x:v>
      </x:c>
      <x:c r="U1220" s="22" t="n">
        <x:f>SUM(Q1220:T1220)</x:f>
        <x:v>0.875</x:v>
      </x:c>
      <x:c r="V1220" s="18" t="n">
        <x:f>IF(U1220=0,0,N1220*Q1220/U1220)</x:f>
        <x:v>0</x:v>
      </x:c>
      <x:c r="W1220" s="18" t="n">
        <x:f>IF(U1220=0,0,P1220*Q1220/U1220)</x:f>
        <x:v>0</x:v>
      </x:c>
      <x:c r="X1220" s="18" t="n">
        <x:f>MAX(V1220,W1220*'01 Controls'!$E$12)</x:f>
        <x:v>0</x:v>
      </x:c>
      <x:c r="Y1220" s="18" t="n">
        <x:f>IF(U1220=0,0,N1220*R1220/U1220)</x:f>
        <x:v>940.8</x:v>
      </x:c>
      <x:c r="Z1220" s="18" t="n">
        <x:f>IF(U1220=0,0,P1220*R1220/U1220)</x:f>
        <x:v>1436.1599999999999</x:v>
      </x:c>
      <x:c r="AA1220" s="18" t="n">
        <x:f>MAX(Y1220,Z1220*'01 Controls'!$E$13)</x:f>
        <x:v>940.8</x:v>
      </x:c>
      <x:c r="AB1220" s="18" t="n">
        <x:f>IF(U1220=0,0,N1220*S1220/U1220)</x:f>
        <x:v>1344</x:v>
      </x:c>
      <x:c r="AC1220" s="18" t="n">
        <x:f>IF(U1220=0,0,P1220*S1220/U1220)</x:f>
        <x:v>2051.657142857143</x:v>
      </x:c>
      <x:c r="AD1220" s="18" t="n">
        <x:f>MAX(AB1220,AC1220*'01 Controls'!$E$14)</x:f>
        <x:v>1344</x:v>
      </x:c>
      <x:c r="AE1220" s="18" t="n">
        <x:f>IF(U1220=0,0,N1220*T1220/U1220)</x:f>
        <x:v>67.2</x:v>
      </x:c>
      <x:c r="AF1220" s="18" t="n">
        <x:f>IF(U1220=0,0,P1220*T1220/U1220)</x:f>
        <x:v>102.58285714285715</x:v>
      </x:c>
      <x:c r="AG1220" s="18" t="n">
        <x:f>MAX(AE1220,AF1220*'01 Controls'!$E$15)</x:f>
        <x:v>67.2</x:v>
      </x:c>
      <x:c r="AH1220" s="18" t="n">
        <x:f>SUM(V1220,Y1220,AB1220,AE1220)</x:f>
        <x:v>2352</x:v>
      </x:c>
      <x:c r="AI1220" s="18" t="n">
        <x:f>N1220-AH1220</x:f>
        <x:v>0</x:v>
      </x:c>
      <x:c r="AJ1220" s="18" t="n">
        <x:f>V1220*INDEX('07 Mode Capacity'!$P$6:$P$17,MATCH("AIR-"&amp;I1220,'07 Mode Capacity'!$C$6:$C$17,0))</x:f>
        <x:v>0</x:v>
      </x:c>
      <x:c r="AK1220" s="18" t="n">
        <x:f>Y1220*INDEX('07 Mode Capacity'!$P$6:$P$17,MATCH("OCEAN-"&amp;I1220,'07 Mode Capacity'!$C$6:$C$17,0))</x:f>
        <x:v>82.44821236779582</x:v>
      </x:c>
      <x:c r="AL1220" s="18" t="n">
        <x:f>AB1220*INDEX('07 Mode Capacity'!$P$6:$P$17,MATCH("LAND-"&amp;I1220,'07 Mode Capacity'!$C$6:$C$17,0))</x:f>
        <x:v>164.0323366275513</x:v>
      </x:c>
      <x:c r="AM1220" s="18" t="n">
        <x:f>AE1220*INDEX('07 Mode Capacity'!$P$6:$P$17,MATCH("INLAND-"&amp;I1220,'07 Mode Capacity'!$C$6:$C$17,0))</x:f>
        <x:v>42.41894953831276</x:v>
      </x:c>
      <x:c r="AN1220" s="18" t="n">
        <x:f>SUM(AJ1220:AM1220)</x:f>
        <x:v>288.8994985336599</x:v>
      </x:c>
      <x:c r="AO1220" s="17" t="n">
        <x:f>IF(N1220=0,1,AN1220/N1220)</x:f>
        <x:v>0.12283141944458328</x:v>
      </x:c>
      <x:c r="AP1220" s="11" t="str">
        <x:f>IF(AO1220&gt;='01 Controls'!$E$16,"PASS","FAIL")</x:f>
        <x:v>FAIL</x:v>
      </x:c>
      <x:c r="AQ1220" s="11" t="str">
        <x:v>UNQUANTIFIED</x:v>
      </x:c>
      <x:c r="AR1220" s="11" t="str">
        <x:v>Position-class planning record; serial item and receiver open</x:v>
      </x:c>
      <x:c r="AS1220" s="26"/>
      <x:c r="AT1220" s="26"/>
    </x:row>
    <x:row r="1221">
      <x:c r="C1221" s="11" t="str">
        <x:v>C3-M-MPG-TNK-20</x:v>
      </x:c>
      <x:c r="D1221" s="11" t="str">
        <x:v>C3</x:v>
      </x:c>
      <x:c r="E1221" s="11" t="str">
        <x:v>Cascadia earthquake</x:v>
      </x:c>
      <x:c r="F1221" s="11" t="str">
        <x:v>M-MPG</x:v>
      </x:c>
      <x:c r="G1221" s="11" t="str">
        <x:v>Maritime production group</x:v>
      </x:c>
      <x:c r="H1221" s="11" t="str">
        <x:v>TNK-20</x:v>
      </x:c>
      <x:c r="I1221" s="19" t="n">
        <x:v>48</x:v>
      </x:c>
      <x:c r="J1221" s="21" t="n">
        <x:v>4</x:v>
      </x:c>
      <x:c r="K1221" s="18" t="n">
        <x:f>'05 Cargo Register'!K325</x:f>
        <x:v>882</x:v>
      </x:c>
      <x:c r="L1221" s="18" t="n">
        <x:f>'05 Cargo Register'!N325</x:f>
        <x:v>52</x:v>
      </x:c>
      <x:c r="M1221" s="18" t="n">
        <x:f>'05 Cargo Register'!O325</x:f>
        <x:v>1105</x:v>
      </x:c>
      <x:c r="N1221" s="18" t="n">
        <x:f>J1221*K1221</x:f>
        <x:v>3528</x:v>
      </x:c>
      <x:c r="O1221" s="18" t="n">
        <x:f>J1221*L1221</x:f>
        <x:v>208</x:v>
      </x:c>
      <x:c r="P1221" s="18" t="n">
        <x:f>J1221*M1221</x:f>
        <x:v>4420</x:v>
      </x:c>
      <x:c r="Q1221" s="22" t="n">
        <x:f>'01 Controls'!$E$24*'02 Cargo Classes'!$M$10</x:f>
        <x:v>0</x:v>
      </x:c>
      <x:c r="R1221" s="22" t="n">
        <x:f>'01 Controls'!$F$24*'02 Cargo Classes'!$N$10</x:f>
        <x:v>0.42</x:v>
      </x:c>
      <x:c r="S1221" s="22" t="n">
        <x:f>'01 Controls'!$G$24*'02 Cargo Classes'!$O$10</x:f>
        <x:v>0.5</x:v>
      </x:c>
      <x:c r="T1221" s="22" t="n">
        <x:f>'01 Controls'!$H$24*'02 Cargo Classes'!$P$10</x:f>
        <x:v>0.05</x:v>
      </x:c>
      <x:c r="U1221" s="22" t="n">
        <x:f>SUM(Q1221:T1221)</x:f>
        <x:v>0.97</x:v>
      </x:c>
      <x:c r="V1221" s="18" t="n">
        <x:f>IF(U1221=0,0,N1221*Q1221/U1221)</x:f>
        <x:v>0</x:v>
      </x:c>
      <x:c r="W1221" s="18" t="n">
        <x:f>IF(U1221=0,0,P1221*Q1221/U1221)</x:f>
        <x:v>0</x:v>
      </x:c>
      <x:c r="X1221" s="18" t="n">
        <x:f>MAX(V1221,W1221*'01 Controls'!$E$12)</x:f>
        <x:v>0</x:v>
      </x:c>
      <x:c r="Y1221" s="18" t="n">
        <x:f>IF(U1221=0,0,N1221*R1221/U1221)</x:f>
        <x:v>1527.5876288659795</x:v>
      </x:c>
      <x:c r="Z1221" s="18" t="n">
        <x:f>IF(U1221=0,0,P1221*R1221/U1221)</x:f>
        <x:v>1913.8144329896907</x:v>
      </x:c>
      <x:c r="AA1221" s="18" t="n">
        <x:f>MAX(Y1221,Z1221*'01 Controls'!$E$13)</x:f>
        <x:v>1527.5876288659795</x:v>
      </x:c>
      <x:c r="AB1221" s="18" t="n">
        <x:f>IF(U1221=0,0,N1221*S1221/U1221)</x:f>
        <x:v>1818.5567010309278</x:v>
      </x:c>
      <x:c r="AC1221" s="18" t="n">
        <x:f>IF(U1221=0,0,P1221*S1221/U1221)</x:f>
        <x:v>2278.3505154639174</x:v>
      </x:c>
      <x:c r="AD1221" s="18" t="n">
        <x:f>MAX(AB1221,AC1221*'01 Controls'!$E$14)</x:f>
        <x:v>1818.5567010309278</x:v>
      </x:c>
      <x:c r="AE1221" s="18" t="n">
        <x:f>IF(U1221=0,0,N1221*T1221/U1221)</x:f>
        <x:v>181.8556701030928</x:v>
      </x:c>
      <x:c r="AF1221" s="18" t="n">
        <x:f>IF(U1221=0,0,P1221*T1221/U1221)</x:f>
        <x:v>227.83505154639175</x:v>
      </x:c>
      <x:c r="AG1221" s="18" t="n">
        <x:f>MAX(AE1221,AF1221*'01 Controls'!$E$15)</x:f>
        <x:v>181.8556701030928</x:v>
      </x:c>
      <x:c r="AH1221" s="18" t="n">
        <x:f>SUM(V1221,Y1221,AB1221,AE1221)</x:f>
        <x:v>3528</x:v>
      </x:c>
      <x:c r="AI1221" s="18" t="n">
        <x:f>N1221-AH1221</x:f>
        <x:v>0</x:v>
      </x:c>
      <x:c r="AJ1221" s="18" t="n">
        <x:f>V1221*INDEX('07 Mode Capacity'!$P$6:$P$17,MATCH("AIR-"&amp;I1221,'07 Mode Capacity'!$C$6:$C$17,0))</x:f>
        <x:v>0</x:v>
      </x:c>
      <x:c r="AK1221" s="18" t="n">
        <x:f>Y1221*INDEX('07 Mode Capacity'!$P$6:$P$17,MATCH("OCEAN-"&amp;I1221,'07 Mode Capacity'!$C$6:$C$17,0))</x:f>
        <x:v>133.87209740131794</x:v>
      </x:c>
      <x:c r="AL1221" s="18" t="n">
        <x:f>AB1221*INDEX('07 Mode Capacity'!$P$6:$P$17,MATCH("LAND-"&amp;I1221,'07 Mode Capacity'!$C$6:$C$17,0))</x:f>
        <x:v>221.95097095222792</x:v>
      </x:c>
      <x:c r="AM1221" s="18" t="n">
        <x:f>AE1221*INDEX('07 Mode Capacity'!$P$6:$P$17,MATCH("INLAND-"&amp;I1221,'07 Mode Capacity'!$C$6:$C$17,0))</x:f>
        <x:v>114.79354900832062</x:v>
      </x:c>
      <x:c r="AN1221" s="18" t="n">
        <x:f>SUM(AJ1221:AM1221)</x:f>
        <x:v>470.6166173618665</x:v>
      </x:c>
      <x:c r="AO1221" s="17" t="n">
        <x:f>IF(N1221=0,1,AN1221/N1221)</x:f>
        <x:v>0.13339473281232042</x:v>
      </x:c>
      <x:c r="AP1221" s="11" t="str">
        <x:f>IF(AO1221&gt;='01 Controls'!$E$16,"PASS","FAIL")</x:f>
        <x:v>FAIL</x:v>
      </x:c>
      <x:c r="AQ1221" s="11" t="str">
        <x:v>UNQUANTIFIED</x:v>
      </x:c>
      <x:c r="AR1221" s="11" t="str">
        <x:v>Position-class planning record; serial item and receiver open</x:v>
      </x:c>
      <x:c r="AS1221" s="26"/>
      <x:c r="AT1221" s="26"/>
    </x:row>
    <x:row r="1222">
      <x:c r="C1222" s="11" t="str">
        <x:v>C3-M-MPG-FLR-24</x:v>
      </x:c>
      <x:c r="D1222" s="11" t="str">
        <x:v>C3</x:v>
      </x:c>
      <x:c r="E1222" s="11" t="str">
        <x:v>Cascadia earthquake</x:v>
      </x:c>
      <x:c r="F1222" s="11" t="str">
        <x:v>M-MPG</x:v>
      </x:c>
      <x:c r="G1222" s="11" t="str">
        <x:v>Maritime production group</x:v>
      </x:c>
      <x:c r="H1222" s="11" t="str">
        <x:v>FLR-24</x:v>
      </x:c>
      <x:c r="I1222" s="19" t="n">
        <x:v>48</x:v>
      </x:c>
      <x:c r="J1222" s="21" t="n">
        <x:v>4</x:v>
      </x:c>
      <x:c r="K1222" s="18" t="n">
        <x:f>'05 Cargo Register'!K326</x:f>
        <x:v>1102.5</x:v>
      </x:c>
      <x:c r="L1222" s="18" t="n">
        <x:f>'05 Cargo Register'!N326</x:f>
        <x:v>55</x:v>
      </x:c>
      <x:c r="M1222" s="18" t="n">
        <x:f>'05 Cargo Register'!O326</x:f>
        <x:v>1760</x:v>
      </x:c>
      <x:c r="N1222" s="18" t="n">
        <x:f>J1222*K1222</x:f>
        <x:v>4410</x:v>
      </x:c>
      <x:c r="O1222" s="18" t="n">
        <x:f>J1222*L1222</x:f>
        <x:v>220</x:v>
      </x:c>
      <x:c r="P1222" s="18" t="n">
        <x:f>J1222*M1222</x:f>
        <x:v>7040</x:v>
      </x:c>
      <x:c r="Q1222" s="22" t="n">
        <x:f>'01 Controls'!$E$24*'02 Cargo Classes'!$M$11</x:f>
        <x:v>0</x:v>
      </x:c>
      <x:c r="R1222" s="22" t="n">
        <x:f>'01 Controls'!$F$24*'02 Cargo Classes'!$N$11</x:f>
        <x:v>0.42</x:v>
      </x:c>
      <x:c r="S1222" s="22" t="n">
        <x:f>'01 Controls'!$G$24*'02 Cargo Classes'!$O$11</x:f>
        <x:v>0.5</x:v>
      </x:c>
      <x:c r="T1222" s="22" t="n">
        <x:f>'01 Controls'!$H$24*'02 Cargo Classes'!$P$11</x:f>
        <x:v>0.04000000000000001</x:v>
      </x:c>
      <x:c r="U1222" s="22" t="n">
        <x:f>SUM(Q1222:T1222)</x:f>
        <x:v>0.96</x:v>
      </x:c>
      <x:c r="V1222" s="18" t="n">
        <x:f>IF(U1222=0,0,N1222*Q1222/U1222)</x:f>
        <x:v>0</x:v>
      </x:c>
      <x:c r="W1222" s="18" t="n">
        <x:f>IF(U1222=0,0,P1222*Q1222/U1222)</x:f>
        <x:v>0</x:v>
      </x:c>
      <x:c r="X1222" s="18" t="n">
        <x:f>MAX(V1222,W1222*'01 Controls'!$E$12)</x:f>
        <x:v>0</x:v>
      </x:c>
      <x:c r="Y1222" s="18" t="n">
        <x:f>IF(U1222=0,0,N1222*R1222/U1222)</x:f>
        <x:v>1929.3749999999998</x:v>
      </x:c>
      <x:c r="Z1222" s="18" t="n">
        <x:f>IF(U1222=0,0,P1222*R1222/U1222)</x:f>
        <x:v>3080</x:v>
      </x:c>
      <x:c r="AA1222" s="18" t="n">
        <x:f>MAX(Y1222,Z1222*'01 Controls'!$E$13)</x:f>
        <x:v>1929.3749999999998</x:v>
      </x:c>
      <x:c r="AB1222" s="18" t="n">
        <x:f>IF(U1222=0,0,N1222*S1222/U1222)</x:f>
        <x:v>2296.875</x:v>
      </x:c>
      <x:c r="AC1222" s="18" t="n">
        <x:f>IF(U1222=0,0,P1222*S1222/U1222)</x:f>
        <x:v>3666.666666666667</x:v>
      </x:c>
      <x:c r="AD1222" s="18" t="n">
        <x:f>MAX(AB1222,AC1222*'01 Controls'!$E$14)</x:f>
        <x:v>2296.875</x:v>
      </x:c>
      <x:c r="AE1222" s="18" t="n">
        <x:f>IF(U1222=0,0,N1222*T1222/U1222)</x:f>
        <x:v>183.75000000000003</x:v>
      </x:c>
      <x:c r="AF1222" s="18" t="n">
        <x:f>IF(U1222=0,0,P1222*T1222/U1222)</x:f>
        <x:v>293.3333333333334</x:v>
      </x:c>
      <x:c r="AG1222" s="18" t="n">
        <x:f>MAX(AE1222,AF1222*'01 Controls'!$E$15)</x:f>
        <x:v>183.75000000000003</x:v>
      </x:c>
      <x:c r="AH1222" s="18" t="n">
        <x:f>SUM(V1222,Y1222,AB1222,AE1222)</x:f>
        <x:v>4410</x:v>
      </x:c>
      <x:c r="AI1222" s="18" t="n">
        <x:f>N1222-AH1222</x:f>
        <x:v>0</x:v>
      </x:c>
      <x:c r="AJ1222" s="18" t="n">
        <x:f>V1222*INDEX('07 Mode Capacity'!$P$6:$P$17,MATCH("AIR-"&amp;I1222,'07 Mode Capacity'!$C$6:$C$17,0))</x:f>
        <x:v>0</x:v>
      </x:c>
      <x:c r="AK1222" s="18" t="n">
        <x:f>Y1222*INDEX('07 Mode Capacity'!$P$6:$P$17,MATCH("OCEAN-"&amp;I1222,'07 Mode Capacity'!$C$6:$C$17,0))</x:f>
        <x:v>169.08324801989374</x:v>
      </x:c>
      <x:c r="AL1222" s="18" t="n">
        <x:f>AB1222*INDEX('07 Mode Capacity'!$P$6:$P$17,MATCH("LAND-"&amp;I1222,'07 Mode Capacity'!$C$6:$C$17,0))</x:f>
        <x:v>280.3287002912254</x:v>
      </x:c>
      <x:c r="AM1222" s="18" t="n">
        <x:f>AE1222*INDEX('07 Mode Capacity'!$P$6:$P$17,MATCH("INLAND-"&amp;I1222,'07 Mode Capacity'!$C$6:$C$17,0))</x:f>
        <x:v>115.98931514382397</x:v>
      </x:c>
      <x:c r="AN1222" s="18" t="n">
        <x:f>SUM(AJ1222:AM1222)</x:f>
        <x:v>565.4012634549431</x:v>
      </x:c>
      <x:c r="AO1222" s="17" t="n">
        <x:f>IF(N1222=0,1,AN1222/N1222)</x:f>
        <x:v>0.12820890327776488</x:v>
      </x:c>
      <x:c r="AP1222" s="11" t="str">
        <x:f>IF(AO1222&gt;='01 Controls'!$E$16,"PASS","FAIL")</x:f>
        <x:v>FAIL</x:v>
      </x:c>
      <x:c r="AQ1222" s="11" t="str">
        <x:v>UNQUANTIFIED</x:v>
      </x:c>
      <x:c r="AR1222" s="11" t="str">
        <x:v>Position-class planning record; serial item and receiver open</x:v>
      </x:c>
      <x:c r="AS1222" s="26"/>
      <x:c r="AT1222" s="26"/>
    </x:row>
    <x:row r="1223">
      <x:c r="C1223" s="11" t="str">
        <x:v>C3-M-MPG-ROL-30</x:v>
      </x:c>
      <x:c r="D1223" s="11" t="str">
        <x:v>C3</x:v>
      </x:c>
      <x:c r="E1223" s="11" t="str">
        <x:v>Cascadia earthquake</x:v>
      </x:c>
      <x:c r="F1223" s="11" t="str">
        <x:v>M-MPG</x:v>
      </x:c>
      <x:c r="G1223" s="11" t="str">
        <x:v>Maritime production group</x:v>
      </x:c>
      <x:c r="H1223" s="11" t="str">
        <x:v>ROL-30</x:v>
      </x:c>
      <x:c r="I1223" s="19" t="n">
        <x:v>48</x:v>
      </x:c>
      <x:c r="J1223" s="21" t="n">
        <x:v>4</x:v>
      </x:c>
      <x:c r="K1223" s="18" t="n">
        <x:f>'05 Cargo Register'!K327</x:f>
        <x:v>1102.5</x:v>
      </x:c>
      <x:c r="L1223" s="18" t="n">
        <x:f>'05 Cargo Register'!N327</x:f>
        <x:v>46</x:v>
      </x:c>
      <x:c r="M1223" s="18" t="n">
        <x:f>'05 Cargo Register'!O327</x:f>
        <x:v>2932.5</x:v>
      </x:c>
      <x:c r="N1223" s="18" t="n">
        <x:f>J1223*K1223</x:f>
        <x:v>4410</x:v>
      </x:c>
      <x:c r="O1223" s="18" t="n">
        <x:f>J1223*L1223</x:f>
        <x:v>184</x:v>
      </x:c>
      <x:c r="P1223" s="18" t="n">
        <x:f>J1223*M1223</x:f>
        <x:v>11730</x:v>
      </x:c>
      <x:c r="Q1223" s="22" t="n">
        <x:f>'01 Controls'!$E$24*'02 Cargo Classes'!$M$12</x:f>
        <x:v>0</x:v>
      </x:c>
      <x:c r="R1223" s="22" t="n">
        <x:f>'01 Controls'!$F$24*'02 Cargo Classes'!$N$12</x:f>
        <x:v>0.35</x:v>
      </x:c>
      <x:c r="S1223" s="22" t="n">
        <x:f>'01 Controls'!$G$24*'02 Cargo Classes'!$O$12</x:f>
        <x:v>0.75</x:v>
      </x:c>
      <x:c r="T1223" s="22" t="n">
        <x:f>'01 Controls'!$H$24*'02 Cargo Classes'!$P$12</x:f>
        <x:v>0.03</x:v>
      </x:c>
      <x:c r="U1223" s="22" t="n">
        <x:f>SUM(Q1223:T1223)</x:f>
        <x:v>1.1300000000000001</x:v>
      </x:c>
      <x:c r="V1223" s="18" t="n">
        <x:f>IF(U1223=0,0,N1223*Q1223/U1223)</x:f>
        <x:v>0</x:v>
      </x:c>
      <x:c r="W1223" s="18" t="n">
        <x:f>IF(U1223=0,0,P1223*Q1223/U1223)</x:f>
        <x:v>0</x:v>
      </x:c>
      <x:c r="X1223" s="18" t="n">
        <x:f>MAX(V1223,W1223*'01 Controls'!$E$12)</x:f>
        <x:v>0</x:v>
      </x:c>
      <x:c r="Y1223" s="18" t="n">
        <x:f>IF(U1223=0,0,N1223*R1223/U1223)</x:f>
        <x:v>1365.9292035398228</x:v>
      </x:c>
      <x:c r="Z1223" s="18" t="n">
        <x:f>IF(U1223=0,0,P1223*R1223/U1223)</x:f>
        <x:v>3633.1858407079644</x:v>
      </x:c>
      <x:c r="AA1223" s="18" t="n">
        <x:f>MAX(Y1223,Z1223*'01 Controls'!$E$13)</x:f>
        <x:v>1365.9292035398228</x:v>
      </x:c>
      <x:c r="AB1223" s="18" t="n">
        <x:f>IF(U1223=0,0,N1223*S1223/U1223)</x:f>
        <x:v>2926.9911504424776</x:v>
      </x:c>
      <x:c r="AC1223" s="18" t="n">
        <x:f>IF(U1223=0,0,P1223*S1223/U1223)</x:f>
        <x:v>7785.3982300884945</x:v>
      </x:c>
      <x:c r="AD1223" s="18" t="n">
        <x:f>MAX(AB1223,AC1223*'01 Controls'!$E$14)</x:f>
        <x:v>2926.9911504424776</x:v>
      </x:c>
      <x:c r="AE1223" s="18" t="n">
        <x:f>IF(U1223=0,0,N1223*T1223/U1223)</x:f>
        <x:v>117.07964601769909</x:v>
      </x:c>
      <x:c r="AF1223" s="18" t="n">
        <x:f>IF(U1223=0,0,P1223*T1223/U1223)</x:f>
        <x:v>311.41592920353975</x:v>
      </x:c>
      <x:c r="AG1223" s="18" t="n">
        <x:f>MAX(AE1223,AF1223*'01 Controls'!$E$15)</x:f>
        <x:v>117.07964601769909</x:v>
      </x:c>
      <x:c r="AH1223" s="18" t="n">
        <x:f>SUM(V1223,Y1223,AB1223,AE1223)</x:f>
        <x:v>4409.999999999999</x:v>
      </x:c>
      <x:c r="AI1223" s="18" t="n">
        <x:f>N1223-AH1223</x:f>
        <x:v>9.094947017729282e-13</x:v>
      </x:c>
      <x:c r="AJ1223" s="18" t="n">
        <x:f>V1223*INDEX('07 Mode Capacity'!$P$6:$P$17,MATCH("AIR-"&amp;I1223,'07 Mode Capacity'!$C$6:$C$17,0))</x:f>
        <x:v>0</x:v>
      </x:c>
      <x:c r="AK1223" s="18" t="n">
        <x:f>Y1223*INDEX('07 Mode Capacity'!$P$6:$P$17,MATCH("OCEAN-"&amp;I1223,'07 Mode Capacity'!$C$6:$C$17,0))</x:f>
        <x:v>119.70495435036725</x:v>
      </x:c>
      <x:c r="AL1223" s="18" t="n">
        <x:f>AB1223*INDEX('07 Mode Capacity'!$P$6:$P$17,MATCH("LAND-"&amp;I1223,'07 Mode Capacity'!$C$6:$C$17,0))</x:f>
        <x:v>357.2330339994376</x:v>
      </x:c>
      <x:c r="AM1223" s="18" t="n">
        <x:f>AE1223*INDEX('07 Mode Capacity'!$P$6:$P$17,MATCH("INLAND-"&amp;I1223,'07 Mode Capacity'!$C$6:$C$17,0))</x:f>
        <x:v>73.90469637482586</x:v>
      </x:c>
      <x:c r="AN1223" s="18" t="n">
        <x:f>SUM(AJ1223:AM1223)</x:f>
        <x:v>550.8426847246308</x:v>
      </x:c>
      <x:c r="AO1223" s="17" t="n">
        <x:f>IF(N1223=0,1,AN1223/N1223)</x:f>
        <x:v>0.12490763825955346</x:v>
      </x:c>
      <x:c r="AP1223" s="11" t="str">
        <x:f>IF(AO1223&gt;='01 Controls'!$E$16,"PASS","FAIL")</x:f>
        <x:v>FAIL</x:v>
      </x:c>
      <x:c r="AQ1223" s="11" t="str">
        <x:v>UNQUANTIFIED</x:v>
      </x:c>
      <x:c r="AR1223" s="11" t="str">
        <x:v>Position-class planning record; serial item and receiver open</x:v>
      </x:c>
      <x:c r="AS1223" s="26"/>
      <x:c r="AT1223" s="26"/>
    </x:row>
    <x:row r="1224">
      <x:c r="C1224" s="11" t="str">
        <x:v>C3-M-MPG-LIN-18</x:v>
      </x:c>
      <x:c r="D1224" s="11" t="str">
        <x:v>C3</x:v>
      </x:c>
      <x:c r="E1224" s="11" t="str">
        <x:v>Cascadia earthquake</x:v>
      </x:c>
      <x:c r="F1224" s="11" t="str">
        <x:v>M-MPG</x:v>
      </x:c>
      <x:c r="G1224" s="11" t="str">
        <x:v>Maritime production group</x:v>
      </x:c>
      <x:c r="H1224" s="11" t="str">
        <x:v>LIN-18</x:v>
      </x:c>
      <x:c r="I1224" s="19" t="n">
        <x:v>72</x:v>
      </x:c>
      <x:c r="J1224" s="21" t="n">
        <x:v>4</x:v>
      </x:c>
      <x:c r="K1224" s="18" t="n">
        <x:f>'05 Cargo Register'!K328</x:f>
        <x:v>588</x:v>
      </x:c>
      <x:c r="L1224" s="18" t="n">
        <x:f>'05 Cargo Register'!N328</x:f>
        <x:v>41</x:v>
      </x:c>
      <x:c r="M1224" s="18" t="n">
        <x:f>'05 Cargo Register'!O328</x:f>
        <x:v>1804</x:v>
      </x:c>
      <x:c r="N1224" s="18" t="n">
        <x:f>J1224*K1224</x:f>
        <x:v>2352</x:v>
      </x:c>
      <x:c r="O1224" s="18" t="n">
        <x:f>J1224*L1224</x:f>
        <x:v>164</x:v>
      </x:c>
      <x:c r="P1224" s="18" t="n">
        <x:f>J1224*M1224</x:f>
        <x:v>7216</x:v>
      </x:c>
      <x:c r="Q1224" s="22" t="n">
        <x:f>'01 Controls'!$E$24*'02 Cargo Classes'!$M$13</x:f>
        <x:v>0</x:v>
      </x:c>
      <x:c r="R1224" s="22" t="n">
        <x:f>'01 Controls'!$F$24*'02 Cargo Classes'!$N$13</x:f>
        <x:v>0.42</x:v>
      </x:c>
      <x:c r="S1224" s="22" t="n">
        <x:f>'01 Controls'!$G$24*'02 Cargo Classes'!$O$13</x:f>
        <x:v>0.5</x:v>
      </x:c>
      <x:c r="T1224" s="22" t="n">
        <x:f>'01 Controls'!$H$24*'02 Cargo Classes'!$P$13</x:f>
        <x:v>0.05</x:v>
      </x:c>
      <x:c r="U1224" s="22" t="n">
        <x:f>SUM(Q1224:T1224)</x:f>
        <x:v>0.97</x:v>
      </x:c>
      <x:c r="V1224" s="18" t="n">
        <x:f>IF(U1224=0,0,N1224*Q1224/U1224)</x:f>
        <x:v>0</x:v>
      </x:c>
      <x:c r="W1224" s="18" t="n">
        <x:f>IF(U1224=0,0,P1224*Q1224/U1224)</x:f>
        <x:v>0</x:v>
      </x:c>
      <x:c r="X1224" s="18" t="n">
        <x:f>MAX(V1224,W1224*'01 Controls'!$E$12)</x:f>
        <x:v>0</x:v>
      </x:c>
      <x:c r="Y1224" s="18" t="n">
        <x:f>IF(U1224=0,0,N1224*R1224/U1224)</x:f>
        <x:v>1018.3917525773195</x:v>
      </x:c>
      <x:c r="Z1224" s="18" t="n">
        <x:f>IF(U1224=0,0,P1224*R1224/U1224)</x:f>
        <x:v>3124.4536082474224</x:v>
      </x:c>
      <x:c r="AA1224" s="18" t="n">
        <x:f>MAX(Y1224,Z1224*'01 Controls'!$E$13)</x:f>
        <x:v>1018.3917525773195</x:v>
      </x:c>
      <x:c r="AB1224" s="18" t="n">
        <x:f>IF(U1224=0,0,N1224*S1224/U1224)</x:f>
        <x:v>1212.3711340206187</x:v>
      </x:c>
      <x:c r="AC1224" s="18" t="n">
        <x:f>IF(U1224=0,0,P1224*S1224/U1224)</x:f>
        <x:v>3719.5876288659797</x:v>
      </x:c>
      <x:c r="AD1224" s="18" t="n">
        <x:f>MAX(AB1224,AC1224*'01 Controls'!$E$14)</x:f>
        <x:v>1212.3711340206187</x:v>
      </x:c>
      <x:c r="AE1224" s="18" t="n">
        <x:f>IF(U1224=0,0,N1224*T1224/U1224)</x:f>
        <x:v>121.23711340206187</x:v>
      </x:c>
      <x:c r="AF1224" s="18" t="n">
        <x:f>IF(U1224=0,0,P1224*T1224/U1224)</x:f>
        <x:v>371.958762886598</x:v>
      </x:c>
      <x:c r="AG1224" s="18" t="n">
        <x:f>MAX(AE1224,AF1224*'01 Controls'!$E$15)</x:f>
        <x:v>121.23711340206187</x:v>
      </x:c>
      <x:c r="AH1224" s="18" t="n">
        <x:f>SUM(V1224,Y1224,AB1224,AE1224)</x:f>
        <x:v>2352</x:v>
      </x:c>
      <x:c r="AI1224" s="18" t="n">
        <x:f>N1224-AH1224</x:f>
        <x:v>0</x:v>
      </x:c>
      <x:c r="AJ1224" s="18" t="n">
        <x:f>V1224*INDEX('07 Mode Capacity'!$P$6:$P$17,MATCH("AIR-"&amp;I1224,'07 Mode Capacity'!$C$6:$C$17,0))</x:f>
        <x:v>0</x:v>
      </x:c>
      <x:c r="AK1224" s="18" t="n">
        <x:f>Y1224*INDEX('07 Mode Capacity'!$P$6:$P$17,MATCH("OCEAN-"&amp;I1224,'07 Mode Capacity'!$C$6:$C$17,0))</x:f>
        <x:v>797.1644530915684</x:v>
      </x:c>
      <x:c r="AL1224" s="18" t="n">
        <x:f>AB1224*INDEX('07 Mode Capacity'!$P$6:$P$17,MATCH("LAND-"&amp;I1224,'07 Mode Capacity'!$C$6:$C$17,0))</x:f>
        <x:v>866.8577570530683</x:v>
      </x:c>
      <x:c r="AM1224" s="18" t="n">
        <x:f>AE1224*INDEX('07 Mode Capacity'!$P$6:$P$17,MATCH("INLAND-"&amp;I1224,'07 Mode Capacity'!$C$6:$C$17,0))</x:f>
        <x:v>121.23711340206187</x:v>
      </x:c>
      <x:c r="AN1224" s="18" t="n">
        <x:f>SUM(AJ1224:AM1224)</x:f>
        <x:v>1785.2593235466984</x:v>
      </x:c>
      <x:c r="AO1224" s="17" t="n">
        <x:f>IF(N1224=0,1,AN1224/N1224)</x:f>
        <x:v>0.7590388280385623</x:v>
      </x:c>
      <x:c r="AP1224" s="11" t="str">
        <x:f>IF(AO1224&gt;='01 Controls'!$E$16,"PASS","FAIL")</x:f>
        <x:v>FAIL</x:v>
      </x:c>
      <x:c r="AQ1224" s="11" t="str">
        <x:v>UNQUANTIFIED</x:v>
      </x:c>
      <x:c r="AR1224" s="11" t="str">
        <x:v>Position-class planning record; serial item and receiver open</x:v>
      </x:c>
      <x:c r="AS1224" s="26"/>
      <x:c r="AT1224" s="26"/>
    </x:row>
    <x:row r="1225">
      <x:c r="C1225" s="11" t="str">
        <x:v>C3-M-MPG-BLK-08</x:v>
      </x:c>
      <x:c r="D1225" s="11" t="str">
        <x:v>C3</x:v>
      </x:c>
      <x:c r="E1225" s="11" t="str">
        <x:v>Cascadia earthquake</x:v>
      </x:c>
      <x:c r="F1225" s="11" t="str">
        <x:v>M-MPG</x:v>
      </x:c>
      <x:c r="G1225" s="11" t="str">
        <x:v>Maritime production group</x:v>
      </x:c>
      <x:c r="H1225" s="11" t="str">
        <x:v>BLK-08</x:v>
      </x:c>
      <x:c r="I1225" s="19" t="n">
        <x:v>48</x:v>
      </x:c>
      <x:c r="J1225" s="21" t="n">
        <x:v>4</x:v>
      </x:c>
      <x:c r="K1225" s="18" t="n">
        <x:f>'05 Cargo Register'!K329</x:f>
        <x:v>367.5</x:v>
      </x:c>
      <x:c r="L1225" s="18" t="n">
        <x:f>'05 Cargo Register'!N329</x:f>
        <x:v>58</x:v>
      </x:c>
      <x:c r="M1225" s="18" t="n">
        <x:f>'05 Cargo Register'!O329</x:f>
        <x:v>2958</x:v>
      </x:c>
      <x:c r="N1225" s="18" t="n">
        <x:f>J1225*K1225</x:f>
        <x:v>1470</x:v>
      </x:c>
      <x:c r="O1225" s="18" t="n">
        <x:f>J1225*L1225</x:f>
        <x:v>232</x:v>
      </x:c>
      <x:c r="P1225" s="18" t="n">
        <x:f>J1225*M1225</x:f>
        <x:v>11832</x:v>
      </x:c>
      <x:c r="Q1225" s="22" t="n">
        <x:f>'01 Controls'!$E$24*'02 Cargo Classes'!$M$14</x:f>
        <x:v>0.1</x:v>
      </x:c>
      <x:c r="R1225" s="22" t="n">
        <x:f>'01 Controls'!$F$24*'02 Cargo Classes'!$N$14</x:f>
        <x:v>0.27999999999999997</x:v>
      </x:c>
      <x:c r="S1225" s="22" t="n">
        <x:f>'01 Controls'!$G$24*'02 Cargo Classes'!$O$14</x:f>
        <x:v>0.5</x:v>
      </x:c>
      <x:c r="T1225" s="22" t="n">
        <x:f>'01 Controls'!$H$24*'02 Cargo Classes'!$P$14</x:f>
        <x:v>0.025</x:v>
      </x:c>
      <x:c r="U1225" s="22" t="n">
        <x:f>SUM(Q1225:T1225)</x:f>
        <x:v>0.905</x:v>
      </x:c>
      <x:c r="V1225" s="18" t="n">
        <x:f>IF(U1225=0,0,N1225*Q1225/U1225)</x:f>
        <x:v>162.43093922651934</x:v>
      </x:c>
      <x:c r="W1225" s="18" t="n">
        <x:f>IF(U1225=0,0,P1225*Q1225/U1225)</x:f>
        <x:v>1307.403314917127</x:v>
      </x:c>
      <x:c r="X1225" s="18" t="n">
        <x:f>MAX(V1225,W1225*'01 Controls'!$E$12)</x:f>
        <x:v>326.8508287292818</x:v>
      </x:c>
      <x:c r="Y1225" s="18" t="n">
        <x:f>IF(U1225=0,0,N1225*R1225/U1225)</x:f>
        <x:v>454.80662983425407</x:v>
      </x:c>
      <x:c r="Z1225" s="18" t="n">
        <x:f>IF(U1225=0,0,P1225*R1225/U1225)</x:f>
        <x:v>3660.7292817679554</x:v>
      </x:c>
      <x:c r="AA1225" s="18" t="n">
        <x:f>MAX(Y1225,Z1225*'01 Controls'!$E$13)</x:f>
        <x:v>549.1093922651933</x:v>
      </x:c>
      <x:c r="AB1225" s="18" t="n">
        <x:f>IF(U1225=0,0,N1225*S1225/U1225)</x:f>
        <x:v>812.1546961325967</x:v>
      </x:c>
      <x:c r="AC1225" s="18" t="n">
        <x:f>IF(U1225=0,0,P1225*S1225/U1225)</x:f>
        <x:v>6537.016574585635</x:v>
      </x:c>
      <x:c r="AD1225" s="18" t="n">
        <x:f>MAX(AB1225,AC1225*'01 Controls'!$E$14)</x:f>
        <x:v>1307.403314917127</x:v>
      </x:c>
      <x:c r="AE1225" s="18" t="n">
        <x:f>IF(U1225=0,0,N1225*T1225/U1225)</x:f>
        <x:v>40.607734806629836</x:v>
      </x:c>
      <x:c r="AF1225" s="18" t="n">
        <x:f>IF(U1225=0,0,P1225*T1225/U1225)</x:f>
        <x:v>326.8508287292818</x:v>
      </x:c>
      <x:c r="AG1225" s="18" t="n">
        <x:f>MAX(AE1225,AF1225*'01 Controls'!$E$15)</x:f>
        <x:v>58.83314917127072</x:v>
      </x:c>
      <x:c r="AH1225" s="18" t="n">
        <x:f>SUM(V1225,Y1225,AB1225,AE1225)</x:f>
        <x:v>1470</x:v>
      </x:c>
      <x:c r="AI1225" s="18" t="n">
        <x:f>N1225-AH1225</x:f>
        <x:v>0</x:v>
      </x:c>
      <x:c r="AJ1225" s="18" t="n">
        <x:f>V1225*INDEX('07 Mode Capacity'!$P$6:$P$17,MATCH("AIR-"&amp;I1225,'07 Mode Capacity'!$C$6:$C$17,0))</x:f>
        <x:v>45.53518427461439</x:v>
      </x:c>
      <x:c r="AK1225" s="18" t="n">
        <x:f>Y1225*INDEX('07 Mode Capacity'!$P$6:$P$17,MATCH("OCEAN-"&amp;I1225,'07 Mode Capacity'!$C$6:$C$17,0))</x:f>
        <x:v>39.85756122752559</x:v>
      </x:c>
      <x:c r="AL1225" s="18" t="n">
        <x:f>AB1225*INDEX('07 Mode Capacity'!$P$6:$P$17,MATCH("LAND-"&amp;I1225,'07 Mode Capacity'!$C$6:$C$17,0))</x:f>
        <x:v>99.12175037921781</x:v>
      </x:c>
      <x:c r="AM1225" s="18" t="n">
        <x:f>AE1225*INDEX('07 Mode Capacity'!$P$6:$P$17,MATCH("INLAND-"&amp;I1225,'07 Mode Capacity'!$C$6:$C$17,0))</x:f>
        <x:v>25.63299782183955</x:v>
      </x:c>
      <x:c r="AN1225" s="18" t="n">
        <x:f>SUM(AJ1225:AM1225)</x:f>
        <x:v>210.14749370319734</x:v>
      </x:c>
      <x:c r="AO1225" s="17" t="n">
        <x:f>IF(N1225=0,1,AN1225/N1225)</x:f>
        <x:v>0.14295747870965805</x:v>
      </x:c>
      <x:c r="AP1225" s="11" t="str">
        <x:f>IF(AO1225&gt;='01 Controls'!$E$16,"PASS","FAIL")</x:f>
        <x:v>FAIL</x:v>
      </x:c>
      <x:c r="AQ1225" s="11" t="str">
        <x:v>UNQUANTIFIED</x:v>
      </x:c>
      <x:c r="AR1225" s="11" t="str">
        <x:v>Position-class planning record; serial item and receiver open</x:v>
      </x:c>
      <x:c r="AS1225" s="26"/>
      <x:c r="AT1225" s="26"/>
    </x:row>
    <x:row r="1226">
      <x:c r="C1226" s="11" t="str">
        <x:v>C3-M-MPG-OOG-80</x:v>
      </x:c>
      <x:c r="D1226" s="11" t="str">
        <x:v>C3</x:v>
      </x:c>
      <x:c r="E1226" s="11" t="str">
        <x:v>Cascadia earthquake</x:v>
      </x:c>
      <x:c r="F1226" s="11" t="str">
        <x:v>M-MPG</x:v>
      </x:c>
      <x:c r="G1226" s="11" t="str">
        <x:v>Maritime production group</x:v>
      </x:c>
      <x:c r="H1226" s="11" t="str">
        <x:v>OOG-80</x:v>
      </x:c>
      <x:c r="I1226" s="19" t="n">
        <x:v>72</x:v>
      </x:c>
      <x:c r="J1226" s="21" t="n">
        <x:v>4</x:v>
      </x:c>
      <x:c r="K1226" s="18" t="n">
        <x:f>'05 Cargo Register'!K330</x:f>
        <x:v>1470</x:v>
      </x:c>
      <x:c r="L1226" s="18" t="n">
        <x:f>'05 Cargo Register'!N330</x:f>
        <x:v>25</x:v>
      </x:c>
      <x:c r="M1226" s="18" t="n">
        <x:f>'05 Cargo Register'!O330</x:f>
        <x:v>4400</x:v>
      </x:c>
      <x:c r="N1226" s="18" t="n">
        <x:f>J1226*K1226</x:f>
        <x:v>5880</x:v>
      </x:c>
      <x:c r="O1226" s="18" t="n">
        <x:f>J1226*L1226</x:f>
        <x:v>100</x:v>
      </x:c>
      <x:c r="P1226" s="18" t="n">
        <x:f>J1226*M1226</x:f>
        <x:v>17600</x:v>
      </x:c>
      <x:c r="Q1226" s="22" t="n">
        <x:f>'01 Controls'!$E$24*'02 Cargo Classes'!$M$15</x:f>
        <x:v>0</x:v>
      </x:c>
      <x:c r="R1226" s="22" t="n">
        <x:f>'01 Controls'!$F$24*'02 Cargo Classes'!$N$15</x:f>
        <x:v>0.7</x:v>
      </x:c>
      <x:c r="S1226" s="22" t="n">
        <x:f>'01 Controls'!$G$24*'02 Cargo Classes'!$O$15</x:f>
        <x:v>0.3</x:v>
      </x:c>
      <x:c r="T1226" s="22" t="n">
        <x:f>'01 Controls'!$H$24*'02 Cargo Classes'!$P$15</x:f>
        <x:v>0.025</x:v>
      </x:c>
      <x:c r="U1226" s="22" t="n">
        <x:f>SUM(Q1226:T1226)</x:f>
        <x:v>1.025</x:v>
      </x:c>
      <x:c r="V1226" s="18" t="n">
        <x:f>IF(U1226=0,0,N1226*Q1226/U1226)</x:f>
        <x:v>0</x:v>
      </x:c>
      <x:c r="W1226" s="18" t="n">
        <x:f>IF(U1226=0,0,P1226*Q1226/U1226)</x:f>
        <x:v>0</x:v>
      </x:c>
      <x:c r="X1226" s="18" t="n">
        <x:f>MAX(V1226,W1226*'01 Controls'!$E$12)</x:f>
        <x:v>0</x:v>
      </x:c>
      <x:c r="Y1226" s="18" t="n">
        <x:f>IF(U1226=0,0,N1226*R1226/U1226)</x:f>
        <x:v>4015.6097560975613</x:v>
      </x:c>
      <x:c r="Z1226" s="18" t="n">
        <x:f>IF(U1226=0,0,P1226*R1226/U1226)</x:f>
        <x:v>12019.512195121952</x:v>
      </x:c>
      <x:c r="AA1226" s="18" t="n">
        <x:f>MAX(Y1226,Z1226*'01 Controls'!$E$13)</x:f>
        <x:v>4015.6097560975613</x:v>
      </x:c>
      <x:c r="AB1226" s="18" t="n">
        <x:f>IF(U1226=0,0,N1226*S1226/U1226)</x:f>
        <x:v>1720.9756097560978</x:v>
      </x:c>
      <x:c r="AC1226" s="18" t="n">
        <x:f>IF(U1226=0,0,P1226*S1226/U1226)</x:f>
        <x:v>5151.219512195123</x:v>
      </x:c>
      <x:c r="AD1226" s="18" t="n">
        <x:f>MAX(AB1226,AC1226*'01 Controls'!$E$14)</x:f>
        <x:v>1720.9756097560978</x:v>
      </x:c>
      <x:c r="AE1226" s="18" t="n">
        <x:f>IF(U1226=0,0,N1226*T1226/U1226)</x:f>
        <x:v>143.41463414634148</x:v>
      </x:c>
      <x:c r="AF1226" s="18" t="n">
        <x:f>IF(U1226=0,0,P1226*T1226/U1226)</x:f>
        <x:v>429.26829268292687</x:v>
      </x:c>
      <x:c r="AG1226" s="18" t="n">
        <x:f>MAX(AE1226,AF1226*'01 Controls'!$E$15)</x:f>
        <x:v>143.41463414634148</x:v>
      </x:c>
      <x:c r="AH1226" s="18" t="n">
        <x:f>SUM(V1226,Y1226,AB1226,AE1226)</x:f>
        <x:v>5880</x:v>
      </x:c>
      <x:c r="AI1226" s="18" t="n">
        <x:f>N1226-AH1226</x:f>
        <x:v>0</x:v>
      </x:c>
      <x:c r="AJ1226" s="18" t="n">
        <x:f>V1226*INDEX('07 Mode Capacity'!$P$6:$P$17,MATCH("AIR-"&amp;I1226,'07 Mode Capacity'!$C$6:$C$17,0))</x:f>
        <x:v>0</x:v>
      </x:c>
      <x:c r="AK1226" s="18" t="n">
        <x:f>Y1226*INDEX('07 Mode Capacity'!$P$6:$P$17,MATCH("OCEAN-"&amp;I1226,'07 Mode Capacity'!$C$6:$C$17,0))</x:f>
        <x:v>3143.290729670006</x:v>
      </x:c>
      <x:c r="AL1226" s="18" t="n">
        <x:f>AB1226*INDEX('07 Mode Capacity'!$P$6:$P$17,MATCH("LAND-"&amp;I1226,'07 Mode Capacity'!$C$6:$C$17,0))</x:f>
        <x:v>1230.5151575728921</x:v>
      </x:c>
      <x:c r="AM1226" s="18" t="n">
        <x:f>AE1226*INDEX('07 Mode Capacity'!$P$6:$P$17,MATCH("INLAND-"&amp;I1226,'07 Mode Capacity'!$C$6:$C$17,0))</x:f>
        <x:v>143.41463414634148</x:v>
      </x:c>
      <x:c r="AN1226" s="18" t="n">
        <x:f>SUM(AJ1226:AM1226)</x:f>
        <x:v>4517.220521389239</x:v>
      </x:c>
      <x:c r="AO1226" s="17" t="n">
        <x:f>IF(N1226=0,1,AN1226/N1226)</x:f>
        <x:v>0.7682347825491904</x:v>
      </x:c>
      <x:c r="AP1226" s="11" t="str">
        <x:f>IF(AO1226&gt;='01 Controls'!$E$16,"PASS","FAIL")</x:f>
        <x:v>FAIL</x:v>
      </x:c>
      <x:c r="AQ1226" s="11" t="str">
        <x:v>UNQUANTIFIED</x:v>
      </x:c>
      <x:c r="AR1226" s="11" t="str">
        <x:v>Position-class planning record; serial item and receiver open</x:v>
      </x:c>
      <x:c r="AS1226" s="26"/>
      <x:c r="AT1226" s="26"/>
    </x:row>
    <x:row r="1227">
      <x:c r="C1227" s="11" t="str">
        <x:v>C3-I-WRG-APL-45</x:v>
      </x:c>
      <x:c r="D1227" s="11" t="str">
        <x:v>C3</x:v>
      </x:c>
      <x:c r="E1227" s="11" t="str">
        <x:v>Cascadia earthquake</x:v>
      </x:c>
      <x:c r="F1227" s="11" t="str">
        <x:v>I-WRG</x:v>
      </x:c>
      <x:c r="G1227" s="11" t="str">
        <x:v>Water restoration group</x:v>
      </x:c>
      <x:c r="H1227" s="11" t="str">
        <x:v>APL-45</x:v>
      </x:c>
      <x:c r="I1227" s="19" t="n">
        <x:v>24</x:v>
      </x:c>
      <x:c r="J1227" s="21" t="n">
        <x:v>8</x:v>
      </x:c>
      <x:c r="K1227" s="18" t="n">
        <x:f>'05 Cargo Register'!K331</x:f>
        <x:v>282.19199999999995</x:v>
      </x:c>
      <x:c r="L1227" s="18" t="n">
        <x:f>'05 Cargo Register'!N331</x:f>
        <x:v>74</x:v>
      </x:c>
      <x:c r="M1227" s="18" t="n">
        <x:f>'05 Cargo Register'!O331</x:f>
        <x:v>555</x:v>
      </x:c>
      <x:c r="N1227" s="18" t="n">
        <x:f>J1227*K1227</x:f>
        <x:v>2257.5359999999996</x:v>
      </x:c>
      <x:c r="O1227" s="18" t="n">
        <x:f>J1227*L1227</x:f>
        <x:v>592</x:v>
      </x:c>
      <x:c r="P1227" s="18" t="n">
        <x:f>J1227*M1227</x:f>
        <x:v>4440</x:v>
      </x:c>
      <x:c r="Q1227" s="22" t="n">
        <x:f>'01 Controls'!$E$24*'02 Cargo Classes'!$M$6</x:f>
        <x:v>0.30000000000000004</x:v>
      </x:c>
      <x:c r="R1227" s="22" t="n">
        <x:f>'01 Controls'!$F$24*'02 Cargo Classes'!$N$6</x:f>
        <x:v>0.13999999999999999</x:v>
      </x:c>
      <x:c r="S1227" s="22" t="n">
        <x:f>'01 Controls'!$G$24*'02 Cargo Classes'!$O$6</x:f>
        <x:v>0.5</x:v>
      </x:c>
      <x:c r="T1227" s="22" t="n">
        <x:f>'01 Controls'!$H$24*'02 Cargo Classes'!$P$6</x:f>
        <x:v>0.015</x:v>
      </x:c>
      <x:c r="U1227" s="22" t="n">
        <x:f>SUM(Q1227:T1227)</x:f>
        <x:v>0.9550000000000001</x:v>
      </x:c>
      <x:c r="V1227" s="18" t="n">
        <x:f>IF(U1227=0,0,N1227*Q1227/U1227)</x:f>
        <x:v>709.173612565445</x:v>
      </x:c>
      <x:c r="W1227" s="18" t="n">
        <x:f>IF(U1227=0,0,P1227*Q1227/U1227)</x:f>
        <x:v>1394.7643979057593</x:v>
      </x:c>
      <x:c r="X1227" s="18" t="n">
        <x:f>MAX(V1227,W1227*'01 Controls'!$E$12)</x:f>
        <x:v>709.173612565445</x:v>
      </x:c>
      <x:c r="Y1227" s="18" t="n">
        <x:f>IF(U1227=0,0,N1227*R1227/U1227)</x:f>
        <x:v>330.9476858638742</x:v>
      </x:c>
      <x:c r="Z1227" s="18" t="n">
        <x:f>IF(U1227=0,0,P1227*R1227/U1227)</x:f>
        <x:v>650.8900523560208</x:v>
      </x:c>
      <x:c r="AA1227" s="18" t="n">
        <x:f>MAX(Y1227,Z1227*'01 Controls'!$E$13)</x:f>
        <x:v>330.9476858638742</x:v>
      </x:c>
      <x:c r="AB1227" s="18" t="n">
        <x:f>IF(U1227=0,0,N1227*S1227/U1227)</x:f>
        <x:v>1181.956020942408</x:v>
      </x:c>
      <x:c r="AC1227" s="18" t="n">
        <x:f>IF(U1227=0,0,P1227*S1227/U1227)</x:f>
        <x:v>2324.607329842932</x:v>
      </x:c>
      <x:c r="AD1227" s="18" t="n">
        <x:f>MAX(AB1227,AC1227*'01 Controls'!$E$14)</x:f>
        <x:v>1181.956020942408</x:v>
      </x:c>
      <x:c r="AE1227" s="18" t="n">
        <x:f>IF(U1227=0,0,N1227*T1227/U1227)</x:f>
        <x:v>35.45868062827224</x:v>
      </x:c>
      <x:c r="AF1227" s="18" t="n">
        <x:f>IF(U1227=0,0,P1227*T1227/U1227)</x:f>
        <x:v>69.73821989528794</x:v>
      </x:c>
      <x:c r="AG1227" s="18" t="n">
        <x:f>MAX(AE1227,AF1227*'01 Controls'!$E$15)</x:f>
        <x:v>35.45868062827224</x:v>
      </x:c>
      <x:c r="AH1227" s="18" t="n">
        <x:f>SUM(V1227,Y1227,AB1227,AE1227)</x:f>
        <x:v>2257.5359999999996</x:v>
      </x:c>
      <x:c r="AI1227" s="18" t="n">
        <x:f>N1227-AH1227</x:f>
        <x:v>0</x:v>
      </x:c>
      <x:c r="AJ1227" s="18" t="n">
        <x:f>V1227*INDEX('07 Mode Capacity'!$P$6:$P$17,MATCH("AIR-"&amp;I1227,'07 Mode Capacity'!$C$6:$C$17,0))</x:f>
        <x:v>143.90130252964084</x:v>
      </x:c>
      <x:c r="AK1227" s="18" t="n">
        <x:f>Y1227*INDEX('07 Mode Capacity'!$P$6:$P$17,MATCH("OCEAN-"&amp;I1227,'07 Mode Capacity'!$C$6:$C$17,0))</x:f>
        <x:v>49.67162346689882</x:v>
      </x:c>
      <x:c r="AL1227" s="18" t="n">
        <x:f>AB1227*INDEX('07 Mode Capacity'!$P$6:$P$17,MATCH("LAND-"&amp;I1227,'07 Mode Capacity'!$C$6:$C$17,0))</x:f>
        <x:v>452.0992704327794</x:v>
      </x:c>
      <x:c r="AM1227" s="18" t="n">
        <x:f>AE1227*INDEX('07 Mode Capacity'!$P$6:$P$17,MATCH("INLAND-"&amp;I1227,'07 Mode Capacity'!$C$6:$C$17,0))</x:f>
        <x:v>35.45868062827224</x:v>
      </x:c>
      <x:c r="AN1227" s="18" t="n">
        <x:f>SUM(AJ1227:AM1227)</x:f>
        <x:v>681.1308770575912</x:v>
      </x:c>
      <x:c r="AO1227" s="17" t="n">
        <x:f>IF(N1227=0,1,AN1227/N1227)</x:f>
        <x:v>0.301714292510769</x:v>
      </x:c>
      <x:c r="AP1227" s="11" t="str">
        <x:f>IF(AO1227&gt;='01 Controls'!$E$16,"PASS","FAIL")</x:f>
        <x:v>FAIL</x:v>
      </x:c>
      <x:c r="AQ1227" s="11" t="str">
        <x:v>UNQUANTIFIED</x:v>
      </x:c>
      <x:c r="AR1227" s="11" t="str">
        <x:v>Position-class planning record; serial item and receiver open</x:v>
      </x:c>
      <x:c r="AS1227" s="26"/>
      <x:c r="AT1227" s="26"/>
    </x:row>
    <x:row r="1228">
      <x:c r="C1228" s="11" t="str">
        <x:v>C3-I-WRG-ISO-18</x:v>
      </x:c>
      <x:c r="D1228" s="11" t="str">
        <x:v>C3</x:v>
      </x:c>
      <x:c r="E1228" s="11" t="str">
        <x:v>Cascadia earthquake</x:v>
      </x:c>
      <x:c r="F1228" s="11" t="str">
        <x:v>I-WRG</x:v>
      </x:c>
      <x:c r="G1228" s="11" t="str">
        <x:v>Water restoration group</x:v>
      </x:c>
      <x:c r="H1228" s="11" t="str">
        <x:v>ISO-18</x:v>
      </x:c>
      <x:c r="I1228" s="19" t="n">
        <x:v>48</x:v>
      </x:c>
      <x:c r="J1228" s="21" t="n">
        <x:v>8</x:v>
      </x:c>
      <x:c r="K1228" s="18" t="n">
        <x:f>'05 Cargo Register'!K332</x:f>
        <x:v>846.5759999999999</x:v>
      </x:c>
      <x:c r="L1228" s="18" t="n">
        <x:f>'05 Cargo Register'!N332</x:f>
        <x:v>56</x:v>
      </x:c>
      <x:c r="M1228" s="18" t="n">
        <x:f>'05 Cargo Register'!O332</x:f>
        <x:v>1478.4</x:v>
      </x:c>
      <x:c r="N1228" s="18" t="n">
        <x:f>J1228*K1228</x:f>
        <x:v>6772.607999999999</x:v>
      </x:c>
      <x:c r="O1228" s="18" t="n">
        <x:f>J1228*L1228</x:f>
        <x:v>448</x:v>
      </x:c>
      <x:c r="P1228" s="18" t="n">
        <x:f>J1228*M1228</x:f>
        <x:v>11827.2</x:v>
      </x:c>
      <x:c r="Q1228" s="22" t="n">
        <x:f>'01 Controls'!$E$24*'02 Cargo Classes'!$M$7</x:f>
        <x:v>0.020000000000000004</x:v>
      </x:c>
      <x:c r="R1228" s="22" t="n">
        <x:f>'01 Controls'!$F$24*'02 Cargo Classes'!$N$7</x:f>
        <x:v>0.35</x:v>
      </x:c>
      <x:c r="S1228" s="22" t="n">
        <x:f>'01 Controls'!$G$24*'02 Cargo Classes'!$O$7</x:f>
        <x:v>0.6</x:v>
      </x:c>
      <x:c r="T1228" s="22" t="n">
        <x:f>'01 Controls'!$H$24*'02 Cargo Classes'!$P$7</x:f>
        <x:v>0.04000000000000001</x:v>
      </x:c>
      <x:c r="U1228" s="22" t="n">
        <x:f>SUM(Q1228:T1228)</x:f>
        <x:v>1.01</x:v>
      </x:c>
      <x:c r="V1228" s="18" t="n">
        <x:f>IF(U1228=0,0,N1228*Q1228/U1228)</x:f>
        <x:v>134.1110495049505</x:v>
      </x:c>
      <x:c r="W1228" s="18" t="n">
        <x:f>IF(U1228=0,0,P1228*Q1228/U1228)</x:f>
        <x:v>234.20198019801987</x:v>
      </x:c>
      <x:c r="X1228" s="18" t="n">
        <x:f>MAX(V1228,W1228*'01 Controls'!$E$12)</x:f>
        <x:v>134.1110495049505</x:v>
      </x:c>
      <x:c r="Y1228" s="18" t="n">
        <x:f>IF(U1228=0,0,N1228*R1228/U1228)</x:f>
        <x:v>2346.943366336633</x:v>
      </x:c>
      <x:c r="Z1228" s="18" t="n">
        <x:f>IF(U1228=0,0,P1228*R1228/U1228)</x:f>
        <x:v>4098.534653465347</x:v>
      </x:c>
      <x:c r="AA1228" s="18" t="n">
        <x:f>MAX(Y1228,Z1228*'01 Controls'!$E$13)</x:f>
        <x:v>2346.943366336633</x:v>
      </x:c>
      <x:c r="AB1228" s="18" t="n">
        <x:f>IF(U1228=0,0,N1228*S1228/U1228)</x:f>
        <x:v>4023.331485148514</x:v>
      </x:c>
      <x:c r="AC1228" s="18" t="n">
        <x:f>IF(U1228=0,0,P1228*S1228/U1228)</x:f>
        <x:v>7026.059405940595</x:v>
      </x:c>
      <x:c r="AD1228" s="18" t="n">
        <x:f>MAX(AB1228,AC1228*'01 Controls'!$E$14)</x:f>
        <x:v>4023.331485148514</x:v>
      </x:c>
      <x:c r="AE1228" s="18" t="n">
        <x:f>IF(U1228=0,0,N1228*T1228/U1228)</x:f>
        <x:v>268.222099009901</x:v>
      </x:c>
      <x:c r="AF1228" s="18" t="n">
        <x:f>IF(U1228=0,0,P1228*T1228/U1228)</x:f>
        <x:v>468.40396039603974</x:v>
      </x:c>
      <x:c r="AG1228" s="18" t="n">
        <x:f>MAX(AE1228,AF1228*'01 Controls'!$E$15)</x:f>
        <x:v>268.222099009901</x:v>
      </x:c>
      <x:c r="AH1228" s="18" t="n">
        <x:f>SUM(V1228,Y1228,AB1228,AE1228)</x:f>
        <x:v>6772.607999999998</x:v>
      </x:c>
      <x:c r="AI1228" s="18" t="n">
        <x:f>N1228-AH1228</x:f>
        <x:v>9.094947017729282e-13</x:v>
      </x:c>
      <x:c r="AJ1228" s="18" t="n">
        <x:f>V1228*INDEX('07 Mode Capacity'!$P$6:$P$17,MATCH("AIR-"&amp;I1228,'07 Mode Capacity'!$C$6:$C$17,0))</x:f>
        <x:v>37.59610934683821</x:v>
      </x:c>
      <x:c r="AK1228" s="18" t="n">
        <x:f>Y1228*INDEX('07 Mode Capacity'!$P$6:$P$17,MATCH("OCEAN-"&amp;I1228,'07 Mode Capacity'!$C$6:$C$17,0))</x:f>
        <x:v>205.6773863551364</x:v>
      </x:c>
      <x:c r="AL1228" s="18" t="n">
        <x:f>AB1228*INDEX('07 Mode Capacity'!$P$6:$P$17,MATCH("LAND-"&amp;I1228,'07 Mode Capacity'!$C$6:$C$17,0))</x:f>
        <x:v>491.0390361131748</x:v>
      </x:c>
      <x:c r="AM1228" s="18" t="n">
        <x:f>AE1228*INDEX('07 Mode Capacity'!$P$6:$P$17,MATCH("INLAND-"&amp;I1228,'07 Mode Capacity'!$C$6:$C$17,0))</x:f>
        <x:v>169.3110071869244</x:v>
      </x:c>
      <x:c r="AN1228" s="18" t="n">
        <x:f>SUM(AJ1228:AM1228)</x:f>
        <x:v>903.6235390020738</x:v>
      </x:c>
      <x:c r="AO1228" s="17" t="n">
        <x:f>IF(N1228=0,1,AN1228/N1228)</x:f>
        <x:v>0.1334232749041542</x:v>
      </x:c>
      <x:c r="AP1228" s="11" t="str">
        <x:f>IF(AO1228&gt;='01 Controls'!$E$16,"PASS","FAIL")</x:f>
        <x:v>FAIL</x:v>
      </x:c>
      <x:c r="AQ1228" s="11" t="str">
        <x:v>UNQUANTIFIED</x:v>
      </x:c>
      <x:c r="AR1228" s="11" t="str">
        <x:v>Position-class planning record; serial item and receiver open</x:v>
      </x:c>
      <x:c r="AS1228" s="26"/>
      <x:c r="AT1228" s="26"/>
    </x:row>
    <x:row r="1229">
      <x:c r="C1229" s="11" t="str">
        <x:v>C3-I-WRG-COL-12</x:v>
      </x:c>
      <x:c r="D1229" s="11" t="str">
        <x:v>C3</x:v>
      </x:c>
      <x:c r="E1229" s="11" t="str">
        <x:v>Cascadia earthquake</x:v>
      </x:c>
      <x:c r="F1229" s="11" t="str">
        <x:v>I-WRG</x:v>
      </x:c>
      <x:c r="G1229" s="11" t="str">
        <x:v>Water restoration group</x:v>
      </x:c>
      <x:c r="H1229" s="11" t="str">
        <x:v>COL-12</x:v>
      </x:c>
      <x:c r="I1229" s="19" t="n">
        <x:v>24</x:v>
      </x:c>
      <x:c r="J1229" s="21" t="n">
        <x:v>8</x:v>
      </x:c>
      <x:c r="K1229" s="18" t="n">
        <x:f>'05 Cargo Register'!K333</x:f>
        <x:v>141.09599999999998</x:v>
      </x:c>
      <x:c r="L1229" s="18" t="n">
        <x:f>'05 Cargo Register'!N333</x:f>
        <x:v>15</x:v>
      </x:c>
      <x:c r="M1229" s="18" t="n">
        <x:f>'05 Cargo Register'!O333</x:f>
        <x:v>396</x:v>
      </x:c>
      <x:c r="N1229" s="18" t="n">
        <x:f>J1229*K1229</x:f>
        <x:v>1128.7679999999998</x:v>
      </x:c>
      <x:c r="O1229" s="18" t="n">
        <x:f>J1229*L1229</x:f>
        <x:v>120</x:v>
      </x:c>
      <x:c r="P1229" s="18" t="n">
        <x:f>J1229*M1229</x:f>
        <x:v>3168</x:v>
      </x:c>
      <x:c r="Q1229" s="22" t="n">
        <x:f>'01 Controls'!$E$24*'02 Cargo Classes'!$M$8</x:f>
        <x:v>0.2</x:v>
      </x:c>
      <x:c r="R1229" s="22" t="n">
        <x:f>'01 Controls'!$F$24*'02 Cargo Classes'!$N$8</x:f>
        <x:v>0.24499999999999997</x:v>
      </x:c>
      <x:c r="S1229" s="22" t="n">
        <x:f>'01 Controls'!$G$24*'02 Cargo Classes'!$O$8</x:f>
        <x:v>0.6</x:v>
      </x:c>
      <x:c r="T1229" s="22" t="n">
        <x:f>'01 Controls'!$H$24*'02 Cargo Classes'!$P$8</x:f>
        <x:v>0.010000000000000002</x:v>
      </x:c>
      <x:c r="U1229" s="22" t="n">
        <x:f>SUM(Q1229:T1229)</x:f>
        <x:v>1.055</x:v>
      </x:c>
      <x:c r="V1229" s="18" t="n">
        <x:f>IF(U1229=0,0,N1229*Q1229/U1229)</x:f>
        <x:v>213.9844549763033</x:v>
      </x:c>
      <x:c r="W1229" s="18" t="n">
        <x:f>IF(U1229=0,0,P1229*Q1229/U1229)</x:f>
        <x:v>600.568720379147</x:v>
      </x:c>
      <x:c r="X1229" s="18" t="n">
        <x:f>MAX(V1229,W1229*'01 Controls'!$E$12)</x:f>
        <x:v>213.9844549763033</x:v>
      </x:c>
      <x:c r="Y1229" s="18" t="n">
        <x:f>IF(U1229=0,0,N1229*R1229/U1229)</x:f>
        <x:v>262.1309573459715</x:v>
      </x:c>
      <x:c r="Z1229" s="18" t="n">
        <x:f>IF(U1229=0,0,P1229*R1229/U1229)</x:f>
        <x:v>735.6966824644549</x:v>
      </x:c>
      <x:c r="AA1229" s="18" t="n">
        <x:f>MAX(Y1229,Z1229*'01 Controls'!$E$13)</x:f>
        <x:v>262.1309573459715</x:v>
      </x:c>
      <x:c r="AB1229" s="18" t="n">
        <x:f>IF(U1229=0,0,N1229*S1229/U1229)</x:f>
        <x:v>641.9533649289099</x:v>
      </x:c>
      <x:c r="AC1229" s="18" t="n">
        <x:f>IF(U1229=0,0,P1229*S1229/U1229)</x:f>
        <x:v>1801.7061611374409</x:v>
      </x:c>
      <x:c r="AD1229" s="18" t="n">
        <x:f>MAX(AB1229,AC1229*'01 Controls'!$E$14)</x:f>
        <x:v>641.9533649289099</x:v>
      </x:c>
      <x:c r="AE1229" s="18" t="n">
        <x:f>IF(U1229=0,0,N1229*T1229/U1229)</x:f>
        <x:v>10.699222748815167</x:v>
      </x:c>
      <x:c r="AF1229" s="18" t="n">
        <x:f>IF(U1229=0,0,P1229*T1229/U1229)</x:f>
        <x:v>30.028436018957354</x:v>
      </x:c>
      <x:c r="AG1229" s="18" t="n">
        <x:f>MAX(AE1229,AF1229*'01 Controls'!$E$15)</x:f>
        <x:v>10.699222748815167</x:v>
      </x:c>
      <x:c r="AH1229" s="18" t="n">
        <x:f>SUM(V1229,Y1229,AB1229,AE1229)</x:f>
        <x:v>1128.7679999999998</x:v>
      </x:c>
      <x:c r="AI1229" s="18" t="n">
        <x:f>N1229-AH1229</x:f>
        <x:v>0</x:v>
      </x:c>
      <x:c r="AJ1229" s="18" t="n">
        <x:f>V1229*INDEX('07 Mode Capacity'!$P$6:$P$17,MATCH("AIR-"&amp;I1229,'07 Mode Capacity'!$C$6:$C$17,0))</x:f>
        <x:v>43.42045621352513</x:v>
      </x:c>
      <x:c r="AK1229" s="18" t="n">
        <x:f>Y1229*INDEX('07 Mode Capacity'!$P$6:$P$17,MATCH("OCEAN-"&amp;I1229,'07 Mode Capacity'!$C$6:$C$17,0))</x:f>
        <x:v>39.34298612277473</x:v>
      </x:c>
      <x:c r="AL1229" s="18" t="n">
        <x:f>AB1229*INDEX('07 Mode Capacity'!$P$6:$P$17,MATCH("LAND-"&amp;I1229,'07 Mode Capacity'!$C$6:$C$17,0))</x:f>
        <x:v>245.5477554104101</x:v>
      </x:c>
      <x:c r="AM1229" s="18" t="n">
        <x:f>AE1229*INDEX('07 Mode Capacity'!$P$6:$P$17,MATCH("INLAND-"&amp;I1229,'07 Mode Capacity'!$C$6:$C$17,0))</x:f>
        <x:v>10.699222748815167</x:v>
      </x:c>
      <x:c r="AN1229" s="18" t="n">
        <x:f>SUM(AJ1229:AM1229)</x:f>
        <x:v>339.0104204955251</x:v>
      </x:c>
      <x:c r="AO1229" s="17" t="n">
        <x:f>IF(N1229=0,1,AN1229/N1229)</x:f>
        <x:v>0.30033666838139034</x:v>
      </x:c>
      <x:c r="AP1229" s="11" t="str">
        <x:f>IF(AO1229&gt;='01 Controls'!$E$16,"PASS","FAIL")</x:f>
        <x:v>FAIL</x:v>
      </x:c>
      <x:c r="AQ1229" s="11" t="str">
        <x:v>UNQUANTIFIED</x:v>
      </x:c>
      <x:c r="AR1229" s="11" t="str">
        <x:v>Position-class planning record; serial item and receiver open</x:v>
      </x:c>
      <x:c r="AS1229" s="26"/>
      <x:c r="AT1229" s="26"/>
    </x:row>
    <x:row r="1230">
      <x:c r="C1230" s="11" t="str">
        <x:v>C3-I-WRG-BAT-22</x:v>
      </x:c>
      <x:c r="D1230" s="11" t="str">
        <x:v>C3</x:v>
      </x:c>
      <x:c r="E1230" s="11" t="str">
        <x:v>Cascadia earthquake</x:v>
      </x:c>
      <x:c r="F1230" s="11" t="str">
        <x:v>I-WRG</x:v>
      </x:c>
      <x:c r="G1230" s="11" t="str">
        <x:v>Water restoration group</x:v>
      </x:c>
      <x:c r="H1230" s="11" t="str">
        <x:v>BAT-22</x:v>
      </x:c>
      <x:c r="I1230" s="19" t="n">
        <x:v>48</x:v>
      </x:c>
      <x:c r="J1230" s="21" t="n">
        <x:v>8</x:v>
      </x:c>
      <x:c r="K1230" s="18" t="n">
        <x:f>'05 Cargo Register'!K334</x:f>
        <x:v>1058.2199999999998</x:v>
      </x:c>
      <x:c r="L1230" s="18" t="n">
        <x:f>'05 Cargo Register'!N334</x:f>
        <x:v>61</x:v>
      </x:c>
      <x:c r="M1230" s="18" t="n">
        <x:f>'05 Cargo Register'!O334</x:f>
        <x:v>1610.4</x:v>
      </x:c>
      <x:c r="N1230" s="18" t="n">
        <x:f>J1230*K1230</x:f>
        <x:v>8465.759999999998</x:v>
      </x:c>
      <x:c r="O1230" s="18" t="n">
        <x:f>J1230*L1230</x:f>
        <x:v>488</x:v>
      </x:c>
      <x:c r="P1230" s="18" t="n">
        <x:f>J1230*M1230</x:f>
        <x:v>12883.2</x:v>
      </x:c>
      <x:c r="Q1230" s="22" t="n">
        <x:f>'01 Controls'!$E$24*'02 Cargo Classes'!$M$9</x:f>
        <x:v>0</x:v>
      </x:c>
      <x:c r="R1230" s="22" t="n">
        <x:f>'01 Controls'!$F$24*'02 Cargo Classes'!$N$9</x:f>
        <x:v>0.35</x:v>
      </x:c>
      <x:c r="S1230" s="22" t="n">
        <x:f>'01 Controls'!$G$24*'02 Cargo Classes'!$O$9</x:f>
        <x:v>0.5</x:v>
      </x:c>
      <x:c r="T1230" s="22" t="n">
        <x:f>'01 Controls'!$H$24*'02 Cargo Classes'!$P$9</x:f>
        <x:v>0.025</x:v>
      </x:c>
      <x:c r="U1230" s="22" t="n">
        <x:f>SUM(Q1230:T1230)</x:f>
        <x:v>0.875</x:v>
      </x:c>
      <x:c r="V1230" s="18" t="n">
        <x:f>IF(U1230=0,0,N1230*Q1230/U1230)</x:f>
        <x:v>0</x:v>
      </x:c>
      <x:c r="W1230" s="18" t="n">
        <x:f>IF(U1230=0,0,P1230*Q1230/U1230)</x:f>
        <x:v>0</x:v>
      </x:c>
      <x:c r="X1230" s="18" t="n">
        <x:f>MAX(V1230,W1230*'01 Controls'!$E$12)</x:f>
        <x:v>0</x:v>
      </x:c>
      <x:c r="Y1230" s="18" t="n">
        <x:f>IF(U1230=0,0,N1230*R1230/U1230)</x:f>
        <x:v>3386.303999999999</x:v>
      </x:c>
      <x:c r="Z1230" s="18" t="n">
        <x:f>IF(U1230=0,0,P1230*R1230/U1230)</x:f>
        <x:v>5153.28</x:v>
      </x:c>
      <x:c r="AA1230" s="18" t="n">
        <x:f>MAX(Y1230,Z1230*'01 Controls'!$E$13)</x:f>
        <x:v>3386.303999999999</x:v>
      </x:c>
      <x:c r="AB1230" s="18" t="n">
        <x:f>IF(U1230=0,0,N1230*S1230/U1230)</x:f>
        <x:v>4837.577142857142</x:v>
      </x:c>
      <x:c r="AC1230" s="18" t="n">
        <x:f>IF(U1230=0,0,P1230*S1230/U1230)</x:f>
        <x:v>7361.828571428572</x:v>
      </x:c>
      <x:c r="AD1230" s="18" t="n">
        <x:f>MAX(AB1230,AC1230*'01 Controls'!$E$14)</x:f>
        <x:v>4837.577142857142</x:v>
      </x:c>
      <x:c r="AE1230" s="18" t="n">
        <x:f>IF(U1230=0,0,N1230*T1230/U1230)</x:f>
        <x:v>241.87885714285713</x:v>
      </x:c>
      <x:c r="AF1230" s="18" t="n">
        <x:f>IF(U1230=0,0,P1230*T1230/U1230)</x:f>
        <x:v>368.0914285714286</x:v>
      </x:c>
      <x:c r="AG1230" s="18" t="n">
        <x:f>MAX(AE1230,AF1230*'01 Controls'!$E$15)</x:f>
        <x:v>241.87885714285713</x:v>
      </x:c>
      <x:c r="AH1230" s="18" t="n">
        <x:f>SUM(V1230,Y1230,AB1230,AE1230)</x:f>
        <x:v>8465.759999999998</x:v>
      </x:c>
      <x:c r="AI1230" s="18" t="n">
        <x:f>N1230-AH1230</x:f>
        <x:v>0</x:v>
      </x:c>
      <x:c r="AJ1230" s="18" t="n">
        <x:f>V1230*INDEX('07 Mode Capacity'!$P$6:$P$17,MATCH("AIR-"&amp;I1230,'07 Mode Capacity'!$C$6:$C$17,0))</x:f>
        <x:v>0</x:v>
      </x:c>
      <x:c r="AK1230" s="18" t="n">
        <x:f>Y1230*INDEX('07 Mode Capacity'!$P$6:$P$17,MATCH("OCEAN-"&amp;I1230,'07 Mode Capacity'!$C$6:$C$17,0))</x:f>
        <x:v>296.76308602669684</x:v>
      </x:c>
      <x:c r="AL1230" s="18" t="n">
        <x:f>AB1230*INDEX('07 Mode Capacity'!$P$6:$P$17,MATCH("LAND-"&amp;I1230,'07 Mode Capacity'!$C$6:$C$17,0))</x:f>
        <x:v>590.415983897984</x:v>
      </x:c>
      <x:c r="AM1230" s="18" t="n">
        <x:f>AE1230*INDEX('07 Mode Capacity'!$P$6:$P$17,MATCH("INLAND-"&amp;I1230,'07 Mode Capacity'!$C$6:$C$17,0))</x:f>
        <x:v>152.68224755249432</x:v>
      </x:c>
      <x:c r="AN1230" s="18" t="n">
        <x:f>SUM(AJ1230:AM1230)</x:f>
        <x:v>1039.8613174771751</x:v>
      </x:c>
      <x:c r="AO1230" s="17" t="n">
        <x:f>IF(N1230=0,1,AN1230/N1230)</x:f>
        <x:v>0.12283141944458328</x:v>
      </x:c>
      <x:c r="AP1230" s="11" t="str">
        <x:f>IF(AO1230&gt;='01 Controls'!$E$16,"PASS","FAIL")</x:f>
        <x:v>FAIL</x:v>
      </x:c>
      <x:c r="AQ1230" s="11" t="str">
        <x:v>UNQUANTIFIED</x:v>
      </x:c>
      <x:c r="AR1230" s="11" t="str">
        <x:v>Position-class planning record; serial item and receiver open</x:v>
      </x:c>
      <x:c r="AS1230" s="26"/>
      <x:c r="AT1230" s="26"/>
    </x:row>
    <x:row r="1231">
      <x:c r="C1231" s="11" t="str">
        <x:v>C3-I-WRG-TNK-20</x:v>
      </x:c>
      <x:c r="D1231" s="11" t="str">
        <x:v>C3</x:v>
      </x:c>
      <x:c r="E1231" s="11" t="str">
        <x:v>Cascadia earthquake</x:v>
      </x:c>
      <x:c r="F1231" s="11" t="str">
        <x:v>I-WRG</x:v>
      </x:c>
      <x:c r="G1231" s="11" t="str">
        <x:v>Water restoration group</x:v>
      </x:c>
      <x:c r="H1231" s="11" t="str">
        <x:v>TNK-20</x:v>
      </x:c>
      <x:c r="I1231" s="19" t="n">
        <x:v>48</x:v>
      </x:c>
      <x:c r="J1231" s="21" t="n">
        <x:v>8</x:v>
      </x:c>
      <x:c r="K1231" s="18" t="n">
        <x:f>'05 Cargo Register'!K335</x:f>
        <x:v>846.5759999999999</x:v>
      </x:c>
      <x:c r="L1231" s="18" t="n">
        <x:f>'05 Cargo Register'!N335</x:f>
        <x:v>50</x:v>
      </x:c>
      <x:c r="M1231" s="18" t="n">
        <x:f>'05 Cargo Register'!O335</x:f>
        <x:v>1062.5</x:v>
      </x:c>
      <x:c r="N1231" s="18" t="n">
        <x:f>J1231*K1231</x:f>
        <x:v>6772.607999999999</x:v>
      </x:c>
      <x:c r="O1231" s="18" t="n">
        <x:f>J1231*L1231</x:f>
        <x:v>400</x:v>
      </x:c>
      <x:c r="P1231" s="18" t="n">
        <x:f>J1231*M1231</x:f>
        <x:v>8500</x:v>
      </x:c>
      <x:c r="Q1231" s="22" t="n">
        <x:f>'01 Controls'!$E$24*'02 Cargo Classes'!$M$10</x:f>
        <x:v>0</x:v>
      </x:c>
      <x:c r="R1231" s="22" t="n">
        <x:f>'01 Controls'!$F$24*'02 Cargo Classes'!$N$10</x:f>
        <x:v>0.42</x:v>
      </x:c>
      <x:c r="S1231" s="22" t="n">
        <x:f>'01 Controls'!$G$24*'02 Cargo Classes'!$O$10</x:f>
        <x:v>0.5</x:v>
      </x:c>
      <x:c r="T1231" s="22" t="n">
        <x:f>'01 Controls'!$H$24*'02 Cargo Classes'!$P$10</x:f>
        <x:v>0.05</x:v>
      </x:c>
      <x:c r="U1231" s="22" t="n">
        <x:f>SUM(Q1231:T1231)</x:f>
        <x:v>0.97</x:v>
      </x:c>
      <x:c r="V1231" s="18" t="n">
        <x:f>IF(U1231=0,0,N1231*Q1231/U1231)</x:f>
        <x:v>0</x:v>
      </x:c>
      <x:c r="W1231" s="18" t="n">
        <x:f>IF(U1231=0,0,P1231*Q1231/U1231)</x:f>
        <x:v>0</x:v>
      </x:c>
      <x:c r="X1231" s="18" t="n">
        <x:f>MAX(V1231,W1231*'01 Controls'!$E$12)</x:f>
        <x:v>0</x:v>
      </x:c>
      <x:c r="Y1231" s="18" t="n">
        <x:f>IF(U1231=0,0,N1231*R1231/U1231)</x:f>
        <x:v>2932.4694432989686</x:v>
      </x:c>
      <x:c r="Z1231" s="18" t="n">
        <x:f>IF(U1231=0,0,P1231*R1231/U1231)</x:f>
        <x:v>3680.4123711340208</x:v>
      </x:c>
      <x:c r="AA1231" s="18" t="n">
        <x:f>MAX(Y1231,Z1231*'01 Controls'!$E$13)</x:f>
        <x:v>2932.4694432989686</x:v>
      </x:c>
      <x:c r="AB1231" s="18" t="n">
        <x:f>IF(U1231=0,0,N1231*S1231/U1231)</x:f>
        <x:v>3491.0350515463915</x:v>
      </x:c>
      <x:c r="AC1231" s="18" t="n">
        <x:f>IF(U1231=0,0,P1231*S1231/U1231)</x:f>
        <x:v>4381.443298969072</x:v>
      </x:c>
      <x:c r="AD1231" s="18" t="n">
        <x:f>MAX(AB1231,AC1231*'01 Controls'!$E$14)</x:f>
        <x:v>3491.0350515463915</x:v>
      </x:c>
      <x:c r="AE1231" s="18" t="n">
        <x:f>IF(U1231=0,0,N1231*T1231/U1231)</x:f>
        <x:v>349.1035051546392</x:v>
      </x:c>
      <x:c r="AF1231" s="18" t="n">
        <x:f>IF(U1231=0,0,P1231*T1231/U1231)</x:f>
        <x:v>438.1443298969072</x:v>
      </x:c>
      <x:c r="AG1231" s="18" t="n">
        <x:f>MAX(AE1231,AF1231*'01 Controls'!$E$15)</x:f>
        <x:v>349.1035051546392</x:v>
      </x:c>
      <x:c r="AH1231" s="18" t="n">
        <x:f>SUM(V1231,Y1231,AB1231,AE1231)</x:f>
        <x:v>6772.607999999999</x:v>
      </x:c>
      <x:c r="AI1231" s="18" t="n">
        <x:f>N1231-AH1231</x:f>
        <x:v>0</x:v>
      </x:c>
      <x:c r="AJ1231" s="18" t="n">
        <x:f>V1231*INDEX('07 Mode Capacity'!$P$6:$P$17,MATCH("AIR-"&amp;I1231,'07 Mode Capacity'!$C$6:$C$17,0))</x:f>
        <x:v>0</x:v>
      </x:c>
      <x:c r="AK1231" s="18" t="n">
        <x:f>Y1231*INDEX('07 Mode Capacity'!$P$6:$P$17,MATCH("OCEAN-"&amp;I1231,'07 Mode Capacity'!$C$6:$C$17,0))</x:f>
        <x:v>256.9907136726035</x:v>
      </x:c>
      <x:c r="AL1231" s="18" t="n">
        <x:f>AB1231*INDEX('07 Mode Capacity'!$P$6:$P$17,MATCH("LAND-"&amp;I1231,'07 Mode Capacity'!$C$6:$C$17,0))</x:f>
        <x:v>426.0733904418442</x:v>
      </x:c>
      <x:c r="AM1231" s="18" t="n">
        <x:f>AE1231*INDEX('07 Mode Capacity'!$P$6:$P$17,MATCH("INLAND-"&amp;I1231,'07 Mode Capacity'!$C$6:$C$17,0))</x:f>
        <x:v>220.36613048813615</x:v>
      </x:c>
      <x:c r="AN1231" s="18" t="n">
        <x:f>SUM(AJ1231:AM1231)</x:f>
        <x:v>903.4302346025838</x:v>
      </x:c>
      <x:c r="AO1231" s="17" t="n">
        <x:f>IF(N1231=0,1,AN1231/N1231)</x:f>
        <x:v>0.13339473281232045</x:v>
      </x:c>
      <x:c r="AP1231" s="11" t="str">
        <x:f>IF(AO1231&gt;='01 Controls'!$E$16,"PASS","FAIL")</x:f>
        <x:v>FAIL</x:v>
      </x:c>
      <x:c r="AQ1231" s="11" t="str">
        <x:v>UNQUANTIFIED</x:v>
      </x:c>
      <x:c r="AR1231" s="11" t="str">
        <x:v>Position-class planning record; serial item and receiver open</x:v>
      </x:c>
      <x:c r="AS1231" s="26"/>
      <x:c r="AT1231" s="26"/>
    </x:row>
    <x:row r="1232">
      <x:c r="C1232" s="11" t="str">
        <x:v>C3-I-WRG-FLR-24</x:v>
      </x:c>
      <x:c r="D1232" s="11" t="str">
        <x:v>C3</x:v>
      </x:c>
      <x:c r="E1232" s="11" t="str">
        <x:v>Cascadia earthquake</x:v>
      </x:c>
      <x:c r="F1232" s="11" t="str">
        <x:v>I-WRG</x:v>
      </x:c>
      <x:c r="G1232" s="11" t="str">
        <x:v>Water restoration group</x:v>
      </x:c>
      <x:c r="H1232" s="11" t="str">
        <x:v>FLR-24</x:v>
      </x:c>
      <x:c r="I1232" s="19" t="n">
        <x:v>48</x:v>
      </x:c>
      <x:c r="J1232" s="21" t="n">
        <x:v>8</x:v>
      </x:c>
      <x:c r="K1232" s="18" t="n">
        <x:f>'05 Cargo Register'!K336</x:f>
        <x:v>1269.8639999999998</x:v>
      </x:c>
      <x:c r="L1232" s="18" t="n">
        <x:f>'05 Cargo Register'!N336</x:f>
        <x:v>63</x:v>
      </x:c>
      <x:c r="M1232" s="18" t="n">
        <x:f>'05 Cargo Register'!O336</x:f>
        <x:v>2016</x:v>
      </x:c>
      <x:c r="N1232" s="18" t="n">
        <x:f>J1232*K1232</x:f>
        <x:v>10158.911999999998</x:v>
      </x:c>
      <x:c r="O1232" s="18" t="n">
        <x:f>J1232*L1232</x:f>
        <x:v>504</x:v>
      </x:c>
      <x:c r="P1232" s="18" t="n">
        <x:f>J1232*M1232</x:f>
        <x:v>16128</x:v>
      </x:c>
      <x:c r="Q1232" s="22" t="n">
        <x:f>'01 Controls'!$E$24*'02 Cargo Classes'!$M$11</x:f>
        <x:v>0</x:v>
      </x:c>
      <x:c r="R1232" s="22" t="n">
        <x:f>'01 Controls'!$F$24*'02 Cargo Classes'!$N$11</x:f>
        <x:v>0.42</x:v>
      </x:c>
      <x:c r="S1232" s="22" t="n">
        <x:f>'01 Controls'!$G$24*'02 Cargo Classes'!$O$11</x:f>
        <x:v>0.5</x:v>
      </x:c>
      <x:c r="T1232" s="22" t="n">
        <x:f>'01 Controls'!$H$24*'02 Cargo Classes'!$P$11</x:f>
        <x:v>0.04000000000000001</x:v>
      </x:c>
      <x:c r="U1232" s="22" t="n">
        <x:f>SUM(Q1232:T1232)</x:f>
        <x:v>0.96</x:v>
      </x:c>
      <x:c r="V1232" s="18" t="n">
        <x:f>IF(U1232=0,0,N1232*Q1232/U1232)</x:f>
        <x:v>0</x:v>
      </x:c>
      <x:c r="W1232" s="18" t="n">
        <x:f>IF(U1232=0,0,P1232*Q1232/U1232)</x:f>
        <x:v>0</x:v>
      </x:c>
      <x:c r="X1232" s="18" t="n">
        <x:f>MAX(V1232,W1232*'01 Controls'!$E$12)</x:f>
        <x:v>0</x:v>
      </x:c>
      <x:c r="Y1232" s="18" t="n">
        <x:f>IF(U1232=0,0,N1232*R1232/U1232)</x:f>
        <x:v>4444.523999999999</x:v>
      </x:c>
      <x:c r="Z1232" s="18" t="n">
        <x:f>IF(U1232=0,0,P1232*R1232/U1232)</x:f>
        <x:v>7055.999999999999</x:v>
      </x:c>
      <x:c r="AA1232" s="18" t="n">
        <x:f>MAX(Y1232,Z1232*'01 Controls'!$E$13)</x:f>
        <x:v>4444.523999999999</x:v>
      </x:c>
      <x:c r="AB1232" s="18" t="n">
        <x:f>IF(U1232=0,0,N1232*S1232/U1232)</x:f>
        <x:v>5291.099999999999</x:v>
      </x:c>
      <x:c r="AC1232" s="18" t="n">
        <x:f>IF(U1232=0,0,P1232*S1232/U1232)</x:f>
        <x:v>8400</x:v>
      </x:c>
      <x:c r="AD1232" s="18" t="n">
        <x:f>MAX(AB1232,AC1232*'01 Controls'!$E$14)</x:f>
        <x:v>5291.099999999999</x:v>
      </x:c>
      <x:c r="AE1232" s="18" t="n">
        <x:f>IF(U1232=0,0,N1232*T1232/U1232)</x:f>
        <x:v>423.28800000000007</x:v>
      </x:c>
      <x:c r="AF1232" s="18" t="n">
        <x:f>IF(U1232=0,0,P1232*T1232/U1232)</x:f>
        <x:v>672.0000000000001</x:v>
      </x:c>
      <x:c r="AG1232" s="18" t="n">
        <x:f>MAX(AE1232,AF1232*'01 Controls'!$E$15)</x:f>
        <x:v>423.28800000000007</x:v>
      </x:c>
      <x:c r="AH1232" s="18" t="n">
        <x:f>SUM(V1232,Y1232,AB1232,AE1232)</x:f>
        <x:v>10158.912</x:v>
      </x:c>
      <x:c r="AI1232" s="18" t="n">
        <x:f>N1232-AH1232</x:f>
        <x:v>-1.8189894035458565e-12</x:v>
      </x:c>
      <x:c r="AJ1232" s="18" t="n">
        <x:f>V1232*INDEX('07 Mode Capacity'!$P$6:$P$17,MATCH("AIR-"&amp;I1232,'07 Mode Capacity'!$C$6:$C$17,0))</x:f>
        <x:v>0</x:v>
      </x:c>
      <x:c r="AK1232" s="18" t="n">
        <x:f>Y1232*INDEX('07 Mode Capacity'!$P$6:$P$17,MATCH("OCEAN-"&amp;I1232,'07 Mode Capacity'!$C$6:$C$17,0))</x:f>
        <x:v>389.5015504100396</x:v>
      </x:c>
      <x:c r="AL1232" s="18" t="n">
        <x:f>AB1232*INDEX('07 Mode Capacity'!$P$6:$P$17,MATCH("LAND-"&amp;I1232,'07 Mode Capacity'!$C$6:$C$17,0))</x:f>
        <x:v>645.7674823884201</x:v>
      </x:c>
      <x:c r="AM1232" s="18" t="n">
        <x:f>AE1232*INDEX('07 Mode Capacity'!$P$6:$P$17,MATCH("INLAND-"&amp;I1232,'07 Mode Capacity'!$C$6:$C$17,0))</x:f>
        <x:v>267.1939332168651</x:v>
      </x:c>
      <x:c r="AN1232" s="18" t="n">
        <x:f>SUM(AJ1232:AM1232)</x:f>
        <x:v>1302.4629660153248</x:v>
      </x:c>
      <x:c r="AO1232" s="17" t="n">
        <x:f>IF(N1232=0,1,AN1232/N1232)</x:f>
        <x:v>0.12820890327776488</x:v>
      </x:c>
      <x:c r="AP1232" s="11" t="str">
        <x:f>IF(AO1232&gt;='01 Controls'!$E$16,"PASS","FAIL")</x:f>
        <x:v>FAIL</x:v>
      </x:c>
      <x:c r="AQ1232" s="11" t="str">
        <x:v>UNQUANTIFIED</x:v>
      </x:c>
      <x:c r="AR1232" s="11" t="str">
        <x:v>Position-class planning record; serial item and receiver open</x:v>
      </x:c>
      <x:c r="AS1232" s="26"/>
      <x:c r="AT1232" s="26"/>
    </x:row>
    <x:row r="1233">
      <x:c r="C1233" s="11" t="str">
        <x:v>C3-I-WRG-ROL-30</x:v>
      </x:c>
      <x:c r="D1233" s="11" t="str">
        <x:v>C3</x:v>
      </x:c>
      <x:c r="E1233" s="11" t="str">
        <x:v>Cascadia earthquake</x:v>
      </x:c>
      <x:c r="F1233" s="11" t="str">
        <x:v>I-WRG</x:v>
      </x:c>
      <x:c r="G1233" s="11" t="str">
        <x:v>Water restoration group</x:v>
      </x:c>
      <x:c r="H1233" s="11" t="str">
        <x:v>ROL-30</x:v>
      </x:c>
      <x:c r="I1233" s="19" t="n">
        <x:v>48</x:v>
      </x:c>
      <x:c r="J1233" s="21" t="n">
        <x:v>8</x:v>
      </x:c>
      <x:c r="K1233" s="18" t="n">
        <x:f>'05 Cargo Register'!K337</x:f>
        <x:v>846.5759999999999</x:v>
      </x:c>
      <x:c r="L1233" s="18" t="n">
        <x:f>'05 Cargo Register'!N337</x:f>
        <x:v>36</x:v>
      </x:c>
      <x:c r="M1233" s="18" t="n">
        <x:f>'05 Cargo Register'!O337</x:f>
        <x:v>2295</x:v>
      </x:c>
      <x:c r="N1233" s="18" t="n">
        <x:f>J1233*K1233</x:f>
        <x:v>6772.607999999999</x:v>
      </x:c>
      <x:c r="O1233" s="18" t="n">
        <x:f>J1233*L1233</x:f>
        <x:v>288</x:v>
      </x:c>
      <x:c r="P1233" s="18" t="n">
        <x:f>J1233*M1233</x:f>
        <x:v>18360</x:v>
      </x:c>
      <x:c r="Q1233" s="22" t="n">
        <x:f>'01 Controls'!$E$24*'02 Cargo Classes'!$M$12</x:f>
        <x:v>0</x:v>
      </x:c>
      <x:c r="R1233" s="22" t="n">
        <x:f>'01 Controls'!$F$24*'02 Cargo Classes'!$N$12</x:f>
        <x:v>0.35</x:v>
      </x:c>
      <x:c r="S1233" s="22" t="n">
        <x:f>'01 Controls'!$G$24*'02 Cargo Classes'!$O$12</x:f>
        <x:v>0.75</x:v>
      </x:c>
      <x:c r="T1233" s="22" t="n">
        <x:f>'01 Controls'!$H$24*'02 Cargo Classes'!$P$12</x:f>
        <x:v>0.03</x:v>
      </x:c>
      <x:c r="U1233" s="22" t="n">
        <x:f>SUM(Q1233:T1233)</x:f>
        <x:v>1.1300000000000001</x:v>
      </x:c>
      <x:c r="V1233" s="18" t="n">
        <x:f>IF(U1233=0,0,N1233*Q1233/U1233)</x:f>
        <x:v>0</x:v>
      </x:c>
      <x:c r="W1233" s="18" t="n">
        <x:f>IF(U1233=0,0,P1233*Q1233/U1233)</x:f>
        <x:v>0</x:v>
      </x:c>
      <x:c r="X1233" s="18" t="n">
        <x:f>MAX(V1233,W1233*'01 Controls'!$E$12)</x:f>
        <x:v>0</x:v>
      </x:c>
      <x:c r="Y1233" s="18" t="n">
        <x:f>IF(U1233=0,0,N1233*R1233/U1233)</x:f>
        <x:v>2097.7104424778754</x:v>
      </x:c>
      <x:c r="Z1233" s="18" t="n">
        <x:f>IF(U1233=0,0,P1233*R1233/U1233)</x:f>
        <x:v>5686.725663716814</x:v>
      </x:c>
      <x:c r="AA1233" s="18" t="n">
        <x:f>MAX(Y1233,Z1233*'01 Controls'!$E$13)</x:f>
        <x:v>2097.7104424778754</x:v>
      </x:c>
      <x:c r="AB1233" s="18" t="n">
        <x:f>IF(U1233=0,0,N1233*S1233/U1233)</x:f>
        <x:v>4495.093805309733</x:v>
      </x:c>
      <x:c r="AC1233" s="18" t="n">
        <x:f>IF(U1233=0,0,P1233*S1233/U1233)</x:f>
        <x:v>12185.8407079646</x:v>
      </x:c>
      <x:c r="AD1233" s="18" t="n">
        <x:f>MAX(AB1233,AC1233*'01 Controls'!$E$14)</x:f>
        <x:v>4495.093805309733</x:v>
      </x:c>
      <x:c r="AE1233" s="18" t="n">
        <x:f>IF(U1233=0,0,N1233*T1233/U1233)</x:f>
        <x:v>179.80375221238933</x:v>
      </x:c>
      <x:c r="AF1233" s="18" t="n">
        <x:f>IF(U1233=0,0,P1233*T1233/U1233)</x:f>
        <x:v>487.433628318584</x:v>
      </x:c>
      <x:c r="AG1233" s="18" t="n">
        <x:f>MAX(AE1233,AF1233*'01 Controls'!$E$15)</x:f>
        <x:v>179.80375221238933</x:v>
      </x:c>
      <x:c r="AH1233" s="18" t="n">
        <x:f>SUM(V1233,Y1233,AB1233,AE1233)</x:f>
        <x:v>6772.607999999998</x:v>
      </x:c>
      <x:c r="AI1233" s="18" t="n">
        <x:f>N1233-AH1233</x:f>
        <x:v>9.094947017729282e-13</x:v>
      </x:c>
      <x:c r="AJ1233" s="18" t="n">
        <x:f>V1233*INDEX('07 Mode Capacity'!$P$6:$P$17,MATCH("AIR-"&amp;I1233,'07 Mode Capacity'!$C$6:$C$17,0))</x:f>
        <x:v>0</x:v>
      </x:c>
      <x:c r="AK1233" s="18" t="n">
        <x:f>Y1233*INDEX('07 Mode Capacity'!$P$6:$P$17,MATCH("OCEAN-"&amp;I1233,'07 Mode Capacity'!$C$6:$C$17,0))</x:f>
        <x:v>183.83554001653783</x:v>
      </x:c>
      <x:c r="AL1233" s="18" t="n">
        <x:f>AB1233*INDEX('07 Mode Capacity'!$P$6:$P$17,MATCH("LAND-"&amp;I1233,'07 Mode Capacity'!$C$6:$C$17,0))</x:f>
        <x:v>548.6166222060914</x:v>
      </x:c>
      <x:c r="AM1233" s="18" t="n">
        <x:f>AE1233*INDEX('07 Mode Capacity'!$P$6:$P$17,MATCH("INLAND-"&amp;I1233,'07 Mode Capacity'!$C$6:$C$17,0))</x:f>
        <x:v>113.49830791512848</x:v>
      </x:c>
      <x:c r="AN1233" s="18" t="n">
        <x:f>SUM(AJ1233:AM1233)</x:f>
        <x:v>845.9504701377577</x:v>
      </x:c>
      <x:c r="AO1233" s="17" t="n">
        <x:f>IF(N1233=0,1,AN1233/N1233)</x:f>
        <x:v>0.12490763825955346</x:v>
      </x:c>
      <x:c r="AP1233" s="11" t="str">
        <x:f>IF(AO1233&gt;='01 Controls'!$E$16,"PASS","FAIL")</x:f>
        <x:v>FAIL</x:v>
      </x:c>
      <x:c r="AQ1233" s="11" t="str">
        <x:v>UNQUANTIFIED</x:v>
      </x:c>
      <x:c r="AR1233" s="11" t="str">
        <x:v>Position-class planning record; serial item and receiver open</x:v>
      </x:c>
      <x:c r="AS1233" s="26"/>
      <x:c r="AT1233" s="26"/>
    </x:row>
    <x:row r="1234">
      <x:c r="C1234" s="11" t="str">
        <x:v>C3-I-WRG-LIN-18</x:v>
      </x:c>
      <x:c r="D1234" s="11" t="str">
        <x:v>C3</x:v>
      </x:c>
      <x:c r="E1234" s="11" t="str">
        <x:v>Cascadia earthquake</x:v>
      </x:c>
      <x:c r="F1234" s="11" t="str">
        <x:v>I-WRG</x:v>
      </x:c>
      <x:c r="G1234" s="11" t="str">
        <x:v>Water restoration group</x:v>
      </x:c>
      <x:c r="H1234" s="11" t="str">
        <x:v>LIN-18</x:v>
      </x:c>
      <x:c r="I1234" s="19" t="n">
        <x:v>72</x:v>
      </x:c>
      <x:c r="J1234" s="21" t="n">
        <x:v>8</x:v>
      </x:c>
      <x:c r="K1234" s="18" t="n">
        <x:f>'05 Cargo Register'!K338</x:f>
        <x:v>705.48</x:v>
      </x:c>
      <x:c r="L1234" s="18" t="n">
        <x:f>'05 Cargo Register'!N338</x:f>
        <x:v>49</x:v>
      </x:c>
      <x:c r="M1234" s="18" t="n">
        <x:f>'05 Cargo Register'!O338</x:f>
        <x:v>2156</x:v>
      </x:c>
      <x:c r="N1234" s="18" t="n">
        <x:f>J1234*K1234</x:f>
        <x:v>5643.84</x:v>
      </x:c>
      <x:c r="O1234" s="18" t="n">
        <x:f>J1234*L1234</x:f>
        <x:v>392</x:v>
      </x:c>
      <x:c r="P1234" s="18" t="n">
        <x:f>J1234*M1234</x:f>
        <x:v>17248</x:v>
      </x:c>
      <x:c r="Q1234" s="22" t="n">
        <x:f>'01 Controls'!$E$24*'02 Cargo Classes'!$M$13</x:f>
        <x:v>0</x:v>
      </x:c>
      <x:c r="R1234" s="22" t="n">
        <x:f>'01 Controls'!$F$24*'02 Cargo Classes'!$N$13</x:f>
        <x:v>0.42</x:v>
      </x:c>
      <x:c r="S1234" s="22" t="n">
        <x:f>'01 Controls'!$G$24*'02 Cargo Classes'!$O$13</x:f>
        <x:v>0.5</x:v>
      </x:c>
      <x:c r="T1234" s="22" t="n">
        <x:f>'01 Controls'!$H$24*'02 Cargo Classes'!$P$13</x:f>
        <x:v>0.05</x:v>
      </x:c>
      <x:c r="U1234" s="22" t="n">
        <x:f>SUM(Q1234:T1234)</x:f>
        <x:v>0.97</x:v>
      </x:c>
      <x:c r="V1234" s="18" t="n">
        <x:f>IF(U1234=0,0,N1234*Q1234/U1234)</x:f>
        <x:v>0</x:v>
      </x:c>
      <x:c r="W1234" s="18" t="n">
        <x:f>IF(U1234=0,0,P1234*Q1234/U1234)</x:f>
        <x:v>0</x:v>
      </x:c>
      <x:c r="X1234" s="18" t="n">
        <x:f>MAX(V1234,W1234*'01 Controls'!$E$12)</x:f>
        <x:v>0</x:v>
      </x:c>
      <x:c r="Y1234" s="18" t="n">
        <x:f>IF(U1234=0,0,N1234*R1234/U1234)</x:f>
        <x:v>2443.7245360824745</x:v>
      </x:c>
      <x:c r="Z1234" s="18" t="n">
        <x:f>IF(U1234=0,0,P1234*R1234/U1234)</x:f>
        <x:v>7468.20618556701</x:v>
      </x:c>
      <x:c r="AA1234" s="18" t="n">
        <x:f>MAX(Y1234,Z1234*'01 Controls'!$E$13)</x:f>
        <x:v>2443.7245360824745</x:v>
      </x:c>
      <x:c r="AB1234" s="18" t="n">
        <x:f>IF(U1234=0,0,N1234*S1234/U1234)</x:f>
        <x:v>2909.1958762886597</x:v>
      </x:c>
      <x:c r="AC1234" s="18" t="n">
        <x:f>IF(U1234=0,0,P1234*S1234/U1234)</x:f>
        <x:v>8890.721649484536</x:v>
      </x:c>
      <x:c r="AD1234" s="18" t="n">
        <x:f>MAX(AB1234,AC1234*'01 Controls'!$E$14)</x:f>
        <x:v>2909.1958762886597</x:v>
      </x:c>
      <x:c r="AE1234" s="18" t="n">
        <x:f>IF(U1234=0,0,N1234*T1234/U1234)</x:f>
        <x:v>290.919587628866</x:v>
      </x:c>
      <x:c r="AF1234" s="18" t="n">
        <x:f>IF(U1234=0,0,P1234*T1234/U1234)</x:f>
        <x:v>889.0721649484537</x:v>
      </x:c>
      <x:c r="AG1234" s="18" t="n">
        <x:f>MAX(AE1234,AF1234*'01 Controls'!$E$15)</x:f>
        <x:v>290.919587628866</x:v>
      </x:c>
      <x:c r="AH1234" s="18" t="n">
        <x:f>SUM(V1234,Y1234,AB1234,AE1234)</x:f>
        <x:v>5643.84</x:v>
      </x:c>
      <x:c r="AI1234" s="18" t="n">
        <x:f>N1234-AH1234</x:f>
        <x:v>0</x:v>
      </x:c>
      <x:c r="AJ1234" s="18" t="n">
        <x:f>V1234*INDEX('07 Mode Capacity'!$P$6:$P$17,MATCH("AIR-"&amp;I1234,'07 Mode Capacity'!$C$6:$C$17,0))</x:f>
        <x:v>0</x:v>
      </x:c>
      <x:c r="AK1234" s="18" t="n">
        <x:f>Y1234*INDEX('07 Mode Capacity'!$P$6:$P$17,MATCH("OCEAN-"&amp;I1234,'07 Mode Capacity'!$C$6:$C$17,0))</x:f>
        <x:v>1912.8693141736048</x:v>
      </x:c>
      <x:c r="AL1234" s="18" t="n">
        <x:f>AB1234*INDEX('07 Mode Capacity'!$P$6:$P$17,MATCH("LAND-"&amp;I1234,'07 Mode Capacity'!$C$6:$C$17,0))</x:f>
        <x:v>2080.104797434689</x:v>
      </x:c>
      <x:c r="AM1234" s="18" t="n">
        <x:f>AE1234*INDEX('07 Mode Capacity'!$P$6:$P$17,MATCH("INLAND-"&amp;I1234,'07 Mode Capacity'!$C$6:$C$17,0))</x:f>
        <x:v>290.919587628866</x:v>
      </x:c>
      <x:c r="AN1234" s="18" t="n">
        <x:f>SUM(AJ1234:AM1234)</x:f>
        <x:v>4283.89369923716</x:v>
      </x:c>
      <x:c r="AO1234" s="17" t="n">
        <x:f>IF(N1234=0,1,AN1234/N1234)</x:f>
        <x:v>0.7590388280385624</x:v>
      </x:c>
      <x:c r="AP1234" s="11" t="str">
        <x:f>IF(AO1234&gt;='01 Controls'!$E$16,"PASS","FAIL")</x:f>
        <x:v>FAIL</x:v>
      </x:c>
      <x:c r="AQ1234" s="11" t="str">
        <x:v>UNQUANTIFIED</x:v>
      </x:c>
      <x:c r="AR1234" s="11" t="str">
        <x:v>Position-class planning record; serial item and receiver open</x:v>
      </x:c>
      <x:c r="AS1234" s="26"/>
      <x:c r="AT1234" s="26"/>
    </x:row>
    <x:row r="1235">
      <x:c r="C1235" s="11" t="str">
        <x:v>C3-I-WRG-BLK-08</x:v>
      </x:c>
      <x:c r="D1235" s="11" t="str">
        <x:v>C3</x:v>
      </x:c>
      <x:c r="E1235" s="11" t="str">
        <x:v>Cascadia earthquake</x:v>
      </x:c>
      <x:c r="F1235" s="11" t="str">
        <x:v>I-WRG</x:v>
      </x:c>
      <x:c r="G1235" s="11" t="str">
        <x:v>Water restoration group</x:v>
      </x:c>
      <x:c r="H1235" s="11" t="str">
        <x:v>BLK-08</x:v>
      </x:c>
      <x:c r="I1235" s="19" t="n">
        <x:v>48</x:v>
      </x:c>
      <x:c r="J1235" s="21" t="n">
        <x:v>8</x:v>
      </x:c>
      <x:c r="K1235" s="18" t="n">
        <x:f>'05 Cargo Register'!K339</x:f>
        <x:v>211.64399999999998</x:v>
      </x:c>
      <x:c r="L1235" s="18" t="n">
        <x:f>'05 Cargo Register'!N339</x:f>
        <x:v>34</x:v>
      </x:c>
      <x:c r="M1235" s="18" t="n">
        <x:f>'05 Cargo Register'!O339</x:f>
        <x:v>1734</x:v>
      </x:c>
      <x:c r="N1235" s="18" t="n">
        <x:f>J1235*K1235</x:f>
        <x:v>1693.1519999999998</x:v>
      </x:c>
      <x:c r="O1235" s="18" t="n">
        <x:f>J1235*L1235</x:f>
        <x:v>272</x:v>
      </x:c>
      <x:c r="P1235" s="18" t="n">
        <x:f>J1235*M1235</x:f>
        <x:v>13872</x:v>
      </x:c>
      <x:c r="Q1235" s="22" t="n">
        <x:f>'01 Controls'!$E$24*'02 Cargo Classes'!$M$14</x:f>
        <x:v>0.1</x:v>
      </x:c>
      <x:c r="R1235" s="22" t="n">
        <x:f>'01 Controls'!$F$24*'02 Cargo Classes'!$N$14</x:f>
        <x:v>0.27999999999999997</x:v>
      </x:c>
      <x:c r="S1235" s="22" t="n">
        <x:f>'01 Controls'!$G$24*'02 Cargo Classes'!$O$14</x:f>
        <x:v>0.5</x:v>
      </x:c>
      <x:c r="T1235" s="22" t="n">
        <x:f>'01 Controls'!$H$24*'02 Cargo Classes'!$P$14</x:f>
        <x:v>0.025</x:v>
      </x:c>
      <x:c r="U1235" s="22" t="n">
        <x:f>SUM(Q1235:T1235)</x:f>
        <x:v>0.905</x:v>
      </x:c>
      <x:c r="V1235" s="18" t="n">
        <x:f>IF(U1235=0,0,N1235*Q1235/U1235)</x:f>
        <x:v>187.08861878453038</x:v>
      </x:c>
      <x:c r="W1235" s="18" t="n">
        <x:f>IF(U1235=0,0,P1235*Q1235/U1235)</x:f>
        <x:v>1532.8176795580112</x:v>
      </x:c>
      <x:c r="X1235" s="18" t="n">
        <x:f>MAX(V1235,W1235*'01 Controls'!$E$12)</x:f>
        <x:v>383.2044198895028</x:v>
      </x:c>
      <x:c r="Y1235" s="18" t="n">
        <x:f>IF(U1235=0,0,N1235*R1235/U1235)</x:f>
        <x:v>523.848132596685</x:v>
      </x:c>
      <x:c r="Z1235" s="18" t="n">
        <x:f>IF(U1235=0,0,P1235*R1235/U1235)</x:f>
        <x:v>4291.88950276243</x:v>
      </x:c>
      <x:c r="AA1235" s="18" t="n">
        <x:f>MAX(Y1235,Z1235*'01 Controls'!$E$13)</x:f>
        <x:v>643.7834254143645</x:v>
      </x:c>
      <x:c r="AB1235" s="18" t="n">
        <x:f>IF(U1235=0,0,N1235*S1235/U1235)</x:f>
        <x:v>935.4430939226518</x:v>
      </x:c>
      <x:c r="AC1235" s="18" t="n">
        <x:f>IF(U1235=0,0,P1235*S1235/U1235)</x:f>
        <x:v>7664.088397790055</x:v>
      </x:c>
      <x:c r="AD1235" s="18" t="n">
        <x:f>MAX(AB1235,AC1235*'01 Controls'!$E$14)</x:f>
        <x:v>1532.8176795580112</x:v>
      </x:c>
      <x:c r="AE1235" s="18" t="n">
        <x:f>IF(U1235=0,0,N1235*T1235/U1235)</x:f>
        <x:v>46.772154696132596</x:v>
      </x:c>
      <x:c r="AF1235" s="18" t="n">
        <x:f>IF(U1235=0,0,P1235*T1235/U1235)</x:f>
        <x:v>383.2044198895028</x:v>
      </x:c>
      <x:c r="AG1235" s="18" t="n">
        <x:f>MAX(AE1235,AF1235*'01 Controls'!$E$15)</x:f>
        <x:v>68.9767955801105</x:v>
      </x:c>
      <x:c r="AH1235" s="18" t="n">
        <x:f>SUM(V1235,Y1235,AB1235,AE1235)</x:f>
        <x:v>1693.1519999999998</x:v>
      </x:c>
      <x:c r="AI1235" s="18" t="n">
        <x:f>N1235-AH1235</x:f>
        <x:v>0</x:v>
      </x:c>
      <x:c r="AJ1235" s="18" t="n">
        <x:f>V1235*INDEX('07 Mode Capacity'!$P$6:$P$17,MATCH("AIR-"&amp;I1235,'07 Mode Capacity'!$C$6:$C$17,0))</x:f>
        <x:v>52.44761110539584</x:v>
      </x:c>
      <x:c r="AK1235" s="18" t="n">
        <x:f>Y1235*INDEX('07 Mode Capacity'!$P$6:$P$17,MATCH("OCEAN-"&amp;I1235,'07 Mode Capacity'!$C$6:$C$17,0))</x:f>
        <x:v>45.90810170578736</x:v>
      </x:c>
      <x:c r="AL1235" s="18" t="n">
        <x:f>AB1235*INDEX('07 Mode Capacity'!$P$6:$P$17,MATCH("LAND-"&amp;I1235,'07 Mode Capacity'!$C$6:$C$17,0))</x:f>
        <x:v>114.16883666535604</x:v>
      </x:c>
      <x:c r="AM1235" s="18" t="n">
        <x:f>AE1235*INDEX('07 Mode Capacity'!$P$6:$P$17,MATCH("INLAND-"&amp;I1235,'07 Mode Capacity'!$C$6:$C$17,0))</x:f>
        <x:v>29.524191515675696</x:v>
      </x:c>
      <x:c r="AN1235" s="18" t="n">
        <x:f>SUM(AJ1235:AM1235)</x:f>
        <x:v>242.0487409922149</x:v>
      </x:c>
      <x:c r="AO1235" s="17" t="n">
        <x:f>IF(N1235=0,1,AN1235/N1235)</x:f>
        <x:v>0.14295747870965803</x:v>
      </x:c>
      <x:c r="AP1235" s="11" t="str">
        <x:f>IF(AO1235&gt;='01 Controls'!$E$16,"PASS","FAIL")</x:f>
        <x:v>FAIL</x:v>
      </x:c>
      <x:c r="AQ1235" s="11" t="str">
        <x:v>UNQUANTIFIED</x:v>
      </x:c>
      <x:c r="AR1235" s="11" t="str">
        <x:v>Position-class planning record; serial item and receiver open</x:v>
      </x:c>
      <x:c r="AS1235" s="26"/>
      <x:c r="AT1235" s="26"/>
    </x:row>
    <x:row r="1236">
      <x:c r="C1236" s="11" t="str">
        <x:v>C3-I-WRG-OOG-80</x:v>
      </x:c>
      <x:c r="D1236" s="11" t="str">
        <x:v>C3</x:v>
      </x:c>
      <x:c r="E1236" s="11" t="str">
        <x:v>Cascadia earthquake</x:v>
      </x:c>
      <x:c r="F1236" s="11" t="str">
        <x:v>I-WRG</x:v>
      </x:c>
      <x:c r="G1236" s="11" t="str">
        <x:v>Water restoration group</x:v>
      </x:c>
      <x:c r="H1236" s="11" t="str">
        <x:v>OOG-80</x:v>
      </x:c>
      <x:c r="I1236" s="19" t="n">
        <x:v>72</x:v>
      </x:c>
      <x:c r="J1236" s="21" t="n">
        <x:v>8</x:v>
      </x:c>
      <x:c r="K1236" s="18" t="n">
        <x:f>'05 Cargo Register'!K340</x:f>
        <x:v>846.5759999999999</x:v>
      </x:c>
      <x:c r="L1236" s="18" t="n">
        <x:f>'05 Cargo Register'!N340</x:f>
        <x:v>15</x:v>
      </x:c>
      <x:c r="M1236" s="18" t="n">
        <x:f>'05 Cargo Register'!O340</x:f>
        <x:v>2640</x:v>
      </x:c>
      <x:c r="N1236" s="18" t="n">
        <x:f>J1236*K1236</x:f>
        <x:v>6772.607999999999</x:v>
      </x:c>
      <x:c r="O1236" s="18" t="n">
        <x:f>J1236*L1236</x:f>
        <x:v>120</x:v>
      </x:c>
      <x:c r="P1236" s="18" t="n">
        <x:f>J1236*M1236</x:f>
        <x:v>21120</x:v>
      </x:c>
      <x:c r="Q1236" s="22" t="n">
        <x:f>'01 Controls'!$E$24*'02 Cargo Classes'!$M$15</x:f>
        <x:v>0</x:v>
      </x:c>
      <x:c r="R1236" s="22" t="n">
        <x:f>'01 Controls'!$F$24*'02 Cargo Classes'!$N$15</x:f>
        <x:v>0.7</x:v>
      </x:c>
      <x:c r="S1236" s="22" t="n">
        <x:f>'01 Controls'!$G$24*'02 Cargo Classes'!$O$15</x:f>
        <x:v>0.3</x:v>
      </x:c>
      <x:c r="T1236" s="22" t="n">
        <x:f>'01 Controls'!$H$24*'02 Cargo Classes'!$P$15</x:f>
        <x:v>0.025</x:v>
      </x:c>
      <x:c r="U1236" s="22" t="n">
        <x:f>SUM(Q1236:T1236)</x:f>
        <x:v>1.025</x:v>
      </x:c>
      <x:c r="V1236" s="18" t="n">
        <x:f>IF(U1236=0,0,N1236*Q1236/U1236)</x:f>
        <x:v>0</x:v>
      </x:c>
      <x:c r="W1236" s="18" t="n">
        <x:f>IF(U1236=0,0,P1236*Q1236/U1236)</x:f>
        <x:v>0</x:v>
      </x:c>
      <x:c r="X1236" s="18" t="n">
        <x:f>MAX(V1236,W1236*'01 Controls'!$E$12)</x:f>
        <x:v>0</x:v>
      </x:c>
      <x:c r="Y1236" s="18" t="n">
        <x:f>IF(U1236=0,0,N1236*R1236/U1236)</x:f>
        <x:v>4625.195707317072</x:v>
      </x:c>
      <x:c r="Z1236" s="18" t="n">
        <x:f>IF(U1236=0,0,P1236*R1236/U1236)</x:f>
        <x:v>14423.41463414634</x:v>
      </x:c>
      <x:c r="AA1236" s="18" t="n">
        <x:f>MAX(Y1236,Z1236*'01 Controls'!$E$13)</x:f>
        <x:v>4625.195707317072</x:v>
      </x:c>
      <x:c r="AB1236" s="18" t="n">
        <x:f>IF(U1236=0,0,N1236*S1236/U1236)</x:f>
        <x:v>1982.226731707317</x:v>
      </x:c>
      <x:c r="AC1236" s="18" t="n">
        <x:f>IF(U1236=0,0,P1236*S1236/U1236)</x:f>
        <x:v>6181.463414634147</x:v>
      </x:c>
      <x:c r="AD1236" s="18" t="n">
        <x:f>MAX(AB1236,AC1236*'01 Controls'!$E$14)</x:f>
        <x:v>1982.226731707317</x:v>
      </x:c>
      <x:c r="AE1236" s="18" t="n">
        <x:f>IF(U1236=0,0,N1236*T1236/U1236)</x:f>
        <x:v>165.18556097560977</x:v>
      </x:c>
      <x:c r="AF1236" s="18" t="n">
        <x:f>IF(U1236=0,0,P1236*T1236/U1236)</x:f>
        <x:v>515.1219512195122</x:v>
      </x:c>
      <x:c r="AG1236" s="18" t="n">
        <x:f>MAX(AE1236,AF1236*'01 Controls'!$E$15)</x:f>
        <x:v>165.18556097560977</x:v>
      </x:c>
      <x:c r="AH1236" s="18" t="n">
        <x:f>SUM(V1236,Y1236,AB1236,AE1236)</x:f>
        <x:v>6772.607999999998</x:v>
      </x:c>
      <x:c r="AI1236" s="18" t="n">
        <x:f>N1236-AH1236</x:f>
        <x:v>9.094947017729282e-13</x:v>
      </x:c>
      <x:c r="AJ1236" s="18" t="n">
        <x:f>V1236*INDEX('07 Mode Capacity'!$P$6:$P$17,MATCH("AIR-"&amp;I1236,'07 Mode Capacity'!$C$6:$C$17,0))</x:f>
        <x:v>0</x:v>
      </x:c>
      <x:c r="AK1236" s="18" t="n">
        <x:f>Y1236*INDEX('07 Mode Capacity'!$P$6:$P$17,MATCH("OCEAN-"&amp;I1236,'07 Mode Capacity'!$C$6:$C$17,0))</x:f>
        <x:v>3620.455092191992</x:v>
      </x:c>
      <x:c r="AL1236" s="18" t="n">
        <x:f>AB1236*INDEX('07 Mode Capacity'!$P$6:$P$17,MATCH("LAND-"&amp;I1236,'07 Mode Capacity'!$C$6:$C$17,0))</x:f>
        <x:v>1417.3123810033042</x:v>
      </x:c>
      <x:c r="AM1236" s="18" t="n">
        <x:f>AE1236*INDEX('07 Mode Capacity'!$P$6:$P$17,MATCH("INLAND-"&amp;I1236,'07 Mode Capacity'!$C$6:$C$17,0))</x:f>
        <x:v>165.18556097560977</x:v>
      </x:c>
      <x:c r="AN1236" s="18" t="n">
        <x:f>SUM(AJ1236:AM1236)</x:f>
        <x:v>5202.953034170906</x:v>
      </x:c>
      <x:c r="AO1236" s="17" t="n">
        <x:f>IF(N1236=0,1,AN1236/N1236)</x:f>
        <x:v>0.7682347825491903</x:v>
      </x:c>
      <x:c r="AP1236" s="11" t="str">
        <x:f>IF(AO1236&gt;='01 Controls'!$E$16,"PASS","FAIL")</x:f>
        <x:v>FAIL</x:v>
      </x:c>
      <x:c r="AQ1236" s="11" t="str">
        <x:v>UNQUANTIFIED</x:v>
      </x:c>
      <x:c r="AR1236" s="11" t="str">
        <x:v>Position-class planning record; serial item and receiver open</x:v>
      </x:c>
      <x:c r="AS1236" s="26"/>
      <x:c r="AT1236" s="26"/>
    </x:row>
    <x:row r="1237">
      <x:c r="C1237" s="11" t="str">
        <x:v>C3-I-PRG-APL-45</x:v>
      </x:c>
      <x:c r="D1237" s="11" t="str">
        <x:v>C3</x:v>
      </x:c>
      <x:c r="E1237" s="11" t="str">
        <x:v>Cascadia earthquake</x:v>
      </x:c>
      <x:c r="F1237" s="11" t="str">
        <x:v>I-PRG</x:v>
      </x:c>
      <x:c r="G1237" s="11" t="str">
        <x:v>Power restoration group</x:v>
      </x:c>
      <x:c r="H1237" s="11" t="str">
        <x:v>APL-45</x:v>
      </x:c>
      <x:c r="I1237" s="19" t="n">
        <x:v>24</x:v>
      </x:c>
      <x:c r="J1237" s="21" t="n">
        <x:v>10</x:v>
      </x:c>
      <x:c r="K1237" s="18" t="n">
        <x:f>'05 Cargo Register'!K341</x:f>
        <x:v>219.984</x:v>
      </x:c>
      <x:c r="L1237" s="18" t="n">
        <x:f>'05 Cargo Register'!N341</x:f>
        <x:v>58</x:v>
      </x:c>
      <x:c r="M1237" s="18" t="n">
        <x:f>'05 Cargo Register'!O341</x:f>
        <x:v>435</x:v>
      </x:c>
      <x:c r="N1237" s="18" t="n">
        <x:f>J1237*K1237</x:f>
        <x:v>2199.84</x:v>
      </x:c>
      <x:c r="O1237" s="18" t="n">
        <x:f>J1237*L1237</x:f>
        <x:v>580</x:v>
      </x:c>
      <x:c r="P1237" s="18" t="n">
        <x:f>J1237*M1237</x:f>
        <x:v>4350</x:v>
      </x:c>
      <x:c r="Q1237" s="22" t="n">
        <x:f>'01 Controls'!$E$24*'02 Cargo Classes'!$M$6</x:f>
        <x:v>0.30000000000000004</x:v>
      </x:c>
      <x:c r="R1237" s="22" t="n">
        <x:f>'01 Controls'!$F$24*'02 Cargo Classes'!$N$6</x:f>
        <x:v>0.13999999999999999</x:v>
      </x:c>
      <x:c r="S1237" s="22" t="n">
        <x:f>'01 Controls'!$G$24*'02 Cargo Classes'!$O$6</x:f>
        <x:v>0.5</x:v>
      </x:c>
      <x:c r="T1237" s="22" t="n">
        <x:f>'01 Controls'!$H$24*'02 Cargo Classes'!$P$6</x:f>
        <x:v>0.015</x:v>
      </x:c>
      <x:c r="U1237" s="22" t="n">
        <x:f>SUM(Q1237:T1237)</x:f>
        <x:v>0.9550000000000001</x:v>
      </x:c>
      <x:c r="V1237" s="18" t="n">
        <x:f>IF(U1237=0,0,N1237*Q1237/U1237)</x:f>
        <x:v>691.049214659686</x:v>
      </x:c>
      <x:c r="W1237" s="18" t="n">
        <x:f>IF(U1237=0,0,P1237*Q1237/U1237)</x:f>
        <x:v>1366.4921465968587</x:v>
      </x:c>
      <x:c r="X1237" s="18" t="n">
        <x:f>MAX(V1237,W1237*'01 Controls'!$E$12)</x:f>
        <x:v>691.049214659686</x:v>
      </x:c>
      <x:c r="Y1237" s="18" t="n">
        <x:f>IF(U1237=0,0,N1237*R1237/U1237)</x:f>
        <x:v>322.4896335078534</x:v>
      </x:c>
      <x:c r="Z1237" s="18" t="n">
        <x:f>IF(U1237=0,0,P1237*R1237/U1237)</x:f>
        <x:v>637.6963350785338</x:v>
      </x:c>
      <x:c r="AA1237" s="18" t="n">
        <x:f>MAX(Y1237,Z1237*'01 Controls'!$E$13)</x:f>
        <x:v>322.4896335078534</x:v>
      </x:c>
      <x:c r="AB1237" s="18" t="n">
        <x:f>IF(U1237=0,0,N1237*S1237/U1237)</x:f>
        <x:v>1151.7486910994764</x:v>
      </x:c>
      <x:c r="AC1237" s="18" t="n">
        <x:f>IF(U1237=0,0,P1237*S1237/U1237)</x:f>
        <x:v>2277.486910994764</x:v>
      </x:c>
      <x:c r="AD1237" s="18" t="n">
        <x:f>MAX(AB1237,AC1237*'01 Controls'!$E$14)</x:f>
        <x:v>1151.7486910994764</x:v>
      </x:c>
      <x:c r="AE1237" s="18" t="n">
        <x:f>IF(U1237=0,0,N1237*T1237/U1237)</x:f>
        <x:v>34.55246073298429</x:v>
      </x:c>
      <x:c r="AF1237" s="18" t="n">
        <x:f>IF(U1237=0,0,P1237*T1237/U1237)</x:f>
        <x:v>68.32460732984293</x:v>
      </x:c>
      <x:c r="AG1237" s="18" t="n">
        <x:f>MAX(AE1237,AF1237*'01 Controls'!$E$15)</x:f>
        <x:v>34.55246073298429</x:v>
      </x:c>
      <x:c r="AH1237" s="18" t="n">
        <x:f>SUM(V1237,Y1237,AB1237,AE1237)</x:f>
        <x:v>2199.84</x:v>
      </x:c>
      <x:c r="AI1237" s="18" t="n">
        <x:f>N1237-AH1237</x:f>
        <x:v>0</x:v>
      </x:c>
      <x:c r="AJ1237" s="18" t="n">
        <x:f>V1237*INDEX('07 Mode Capacity'!$P$6:$P$17,MATCH("AIR-"&amp;I1237,'07 Mode Capacity'!$C$6:$C$17,0))</x:f>
        <x:v>140.223607223453</x:v>
      </x:c>
      <x:c r="AK1237" s="18" t="n">
        <x:f>Y1237*INDEX('07 Mode Capacity'!$P$6:$P$17,MATCH("OCEAN-"&amp;I1237,'07 Mode Capacity'!$C$6:$C$17,0))</x:f>
        <x:v>48.40216243170552</x:v>
      </x:c>
      <x:c r="AL1237" s="18" t="n">
        <x:f>AB1237*INDEX('07 Mode Capacity'!$P$6:$P$17,MATCH("LAND-"&amp;I1237,'07 Mode Capacity'!$C$6:$C$17,0))</x:f>
        <x:v>440.5449388487474</x:v>
      </x:c>
      <x:c r="AM1237" s="18" t="n">
        <x:f>AE1237*INDEX('07 Mode Capacity'!$P$6:$P$17,MATCH("INLAND-"&amp;I1237,'07 Mode Capacity'!$C$6:$C$17,0))</x:f>
        <x:v>34.55246073298429</x:v>
      </x:c>
      <x:c r="AN1237" s="18" t="n">
        <x:f>SUM(AJ1237:AM1237)</x:f>
        <x:v>663.7231692368902</x:v>
      </x:c>
      <x:c r="AO1237" s="17" t="n">
        <x:f>IF(N1237=0,1,AN1237/N1237)</x:f>
        <x:v>0.30171429251076903</x:v>
      </x:c>
      <x:c r="AP1237" s="11" t="str">
        <x:f>IF(AO1237&gt;='01 Controls'!$E$16,"PASS","FAIL")</x:f>
        <x:v>FAIL</x:v>
      </x:c>
      <x:c r="AQ1237" s="11" t="str">
        <x:v>UNQUANTIFIED</x:v>
      </x:c>
      <x:c r="AR1237" s="11" t="str">
        <x:v>Position-class planning record; serial item and receiver open</x:v>
      </x:c>
      <x:c r="AS1237" s="26"/>
      <x:c r="AT1237" s="26"/>
    </x:row>
    <x:row r="1238">
      <x:c r="C1238" s="11" t="str">
        <x:v>C3-I-PRG-ISO-18</x:v>
      </x:c>
      <x:c r="D1238" s="11" t="str">
        <x:v>C3</x:v>
      </x:c>
      <x:c r="E1238" s="11" t="str">
        <x:v>Cascadia earthquake</x:v>
      </x:c>
      <x:c r="F1238" s="11" t="str">
        <x:v>I-PRG</x:v>
      </x:c>
      <x:c r="G1238" s="11" t="str">
        <x:v>Power restoration group</x:v>
      </x:c>
      <x:c r="H1238" s="11" t="str">
        <x:v>ISO-18</x:v>
      </x:c>
      <x:c r="I1238" s="19" t="n">
        <x:v>48</x:v>
      </x:c>
      <x:c r="J1238" s="21" t="n">
        <x:v>10</x:v>
      </x:c>
      <x:c r="K1238" s="18" t="n">
        <x:f>'05 Cargo Register'!K342</x:f>
        <x:v>659.952</x:v>
      </x:c>
      <x:c r="L1238" s="18" t="n">
        <x:f>'05 Cargo Register'!N342</x:f>
        <x:v>44</x:v>
      </x:c>
      <x:c r="M1238" s="18" t="n">
        <x:f>'05 Cargo Register'!O342</x:f>
        <x:v>1161.6000000000001</x:v>
      </x:c>
      <x:c r="N1238" s="18" t="n">
        <x:f>J1238*K1238</x:f>
        <x:v>6599.52</x:v>
      </x:c>
      <x:c r="O1238" s="18" t="n">
        <x:f>J1238*L1238</x:f>
        <x:v>440</x:v>
      </x:c>
      <x:c r="P1238" s="18" t="n">
        <x:f>J1238*M1238</x:f>
        <x:v>11616.000000000002</x:v>
      </x:c>
      <x:c r="Q1238" s="22" t="n">
        <x:f>'01 Controls'!$E$24*'02 Cargo Classes'!$M$7</x:f>
        <x:v>0.020000000000000004</x:v>
      </x:c>
      <x:c r="R1238" s="22" t="n">
        <x:f>'01 Controls'!$F$24*'02 Cargo Classes'!$N$7</x:f>
        <x:v>0.35</x:v>
      </x:c>
      <x:c r="S1238" s="22" t="n">
        <x:f>'01 Controls'!$G$24*'02 Cargo Classes'!$O$7</x:f>
        <x:v>0.6</x:v>
      </x:c>
      <x:c r="T1238" s="22" t="n">
        <x:f>'01 Controls'!$H$24*'02 Cargo Classes'!$P$7</x:f>
        <x:v>0.04000000000000001</x:v>
      </x:c>
      <x:c r="U1238" s="22" t="n">
        <x:f>SUM(Q1238:T1238)</x:f>
        <x:v>1.01</x:v>
      </x:c>
      <x:c r="V1238" s="18" t="n">
        <x:f>IF(U1238=0,0,N1238*Q1238/U1238)</x:f>
        <x:v>130.68356435643565</x:v>
      </x:c>
      <x:c r="W1238" s="18" t="n">
        <x:f>IF(U1238=0,0,P1238*Q1238/U1238)</x:f>
        <x:v>230.01980198019808</x:v>
      </x:c>
      <x:c r="X1238" s="18" t="n">
        <x:f>MAX(V1238,W1238*'01 Controls'!$E$12)</x:f>
        <x:v>130.68356435643565</x:v>
      </x:c>
      <x:c r="Y1238" s="18" t="n">
        <x:f>IF(U1238=0,0,N1238*R1238/U1238)</x:f>
        <x:v>2286.9623762376236</x:v>
      </x:c>
      <x:c r="Z1238" s="18" t="n">
        <x:f>IF(U1238=0,0,P1238*R1238/U1238)</x:f>
        <x:v>4025.346534653466</x:v>
      </x:c>
      <x:c r="AA1238" s="18" t="n">
        <x:f>MAX(Y1238,Z1238*'01 Controls'!$E$13)</x:f>
        <x:v>2286.9623762376236</x:v>
      </x:c>
      <x:c r="AB1238" s="18" t="n">
        <x:f>IF(U1238=0,0,N1238*S1238/U1238)</x:f>
        <x:v>3920.506930693069</x:v>
      </x:c>
      <x:c r="AC1238" s="18" t="n">
        <x:f>IF(U1238=0,0,P1238*S1238/U1238)</x:f>
        <x:v>6900.594059405942</x:v>
      </x:c>
      <x:c r="AD1238" s="18" t="n">
        <x:f>MAX(AB1238,AC1238*'01 Controls'!$E$14)</x:f>
        <x:v>3920.506930693069</x:v>
      </x:c>
      <x:c r="AE1238" s="18" t="n">
        <x:f>IF(U1238=0,0,N1238*T1238/U1238)</x:f>
        <x:v>261.3671287128713</x:v>
      </x:c>
      <x:c r="AF1238" s="18" t="n">
        <x:f>IF(U1238=0,0,P1238*T1238/U1238)</x:f>
        <x:v>460.03960396039616</x:v>
      </x:c>
      <x:c r="AG1238" s="18" t="n">
        <x:f>MAX(AE1238,AF1238*'01 Controls'!$E$15)</x:f>
        <x:v>261.3671287128713</x:v>
      </x:c>
      <x:c r="AH1238" s="18" t="n">
        <x:f>SUM(V1238,Y1238,AB1238,AE1238)</x:f>
        <x:v>6599.519999999999</x:v>
      </x:c>
      <x:c r="AI1238" s="18" t="n">
        <x:f>N1238-AH1238</x:f>
        <x:v>1.8189894035458565e-12</x:v>
      </x:c>
      <x:c r="AJ1238" s="18" t="n">
        <x:f>V1238*INDEX('07 Mode Capacity'!$P$6:$P$17,MATCH("AIR-"&amp;I1238,'07 Mode Capacity'!$C$6:$C$17,0))</x:f>
        <x:v>36.635263041452525</x:v>
      </x:c>
      <x:c r="AK1238" s="18" t="n">
        <x:f>Y1238*INDEX('07 Mode Capacity'!$P$6:$P$17,MATCH("OCEAN-"&amp;I1238,'07 Mode Capacity'!$C$6:$C$17,0))</x:f>
        <x:v>200.42087550297464</x:v>
      </x:c>
      <x:c r="AL1238" s="18" t="n">
        <x:f>AB1238*INDEX('07 Mode Capacity'!$P$6:$P$17,MATCH("LAND-"&amp;I1238,'07 Mode Capacity'!$C$6:$C$17,0))</x:f>
        <x:v>478.48951830810523</x:v>
      </x:c>
      <x:c r="AM1238" s="18" t="n">
        <x:f>AE1238*INDEX('07 Mode Capacity'!$P$6:$P$17,MATCH("INLAND-"&amp;I1238,'07 Mode Capacity'!$C$6:$C$17,0))</x:f>
        <x:v>164.9839143429313</x:v>
      </x:c>
      <x:c r="AN1238" s="18" t="n">
        <x:f>SUM(AJ1238:AM1238)</x:f>
        <x:v>880.5295711954636</x:v>
      </x:c>
      <x:c r="AO1238" s="17" t="n">
        <x:f>IF(N1238=0,1,AN1238/N1238)</x:f>
        <x:v>0.13342327490415418</x:v>
      </x:c>
      <x:c r="AP1238" s="11" t="str">
        <x:f>IF(AO1238&gt;='01 Controls'!$E$16,"PASS","FAIL")</x:f>
        <x:v>FAIL</x:v>
      </x:c>
      <x:c r="AQ1238" s="11" t="str">
        <x:v>UNQUANTIFIED</x:v>
      </x:c>
      <x:c r="AR1238" s="11" t="str">
        <x:v>Position-class planning record; serial item and receiver open</x:v>
      </x:c>
      <x:c r="AS1238" s="26"/>
      <x:c r="AT1238" s="26"/>
    </x:row>
    <x:row r="1239">
      <x:c r="C1239" s="11" t="str">
        <x:v>C3-I-PRG-COL-12</x:v>
      </x:c>
      <x:c r="D1239" s="11" t="str">
        <x:v>C3</x:v>
      </x:c>
      <x:c r="E1239" s="11" t="str">
        <x:v>Cascadia earthquake</x:v>
      </x:c>
      <x:c r="F1239" s="11" t="str">
        <x:v>I-PRG</x:v>
      </x:c>
      <x:c r="G1239" s="11" t="str">
        <x:v>Power restoration group</x:v>
      </x:c>
      <x:c r="H1239" s="11" t="str">
        <x:v>COL-12</x:v>
      </x:c>
      <x:c r="I1239" s="19" t="n">
        <x:v>24</x:v>
      </x:c>
      <x:c r="J1239" s="21" t="n">
        <x:v>10</x:v>
      </x:c>
      <x:c r="K1239" s="18" t="n">
        <x:f>'05 Cargo Register'!K343</x:f>
        <x:v>109.992</x:v>
      </x:c>
      <x:c r="L1239" s="18" t="n">
        <x:f>'05 Cargo Register'!N343</x:f>
        <x:v>12</x:v>
      </x:c>
      <x:c r="M1239" s="18" t="n">
        <x:f>'05 Cargo Register'!O343</x:f>
        <x:v>316.8</x:v>
      </x:c>
      <x:c r="N1239" s="18" t="n">
        <x:f>J1239*K1239</x:f>
        <x:v>1099.92</x:v>
      </x:c>
      <x:c r="O1239" s="18" t="n">
        <x:f>J1239*L1239</x:f>
        <x:v>120</x:v>
      </x:c>
      <x:c r="P1239" s="18" t="n">
        <x:f>J1239*M1239</x:f>
        <x:v>3168</x:v>
      </x:c>
      <x:c r="Q1239" s="22" t="n">
        <x:f>'01 Controls'!$E$24*'02 Cargo Classes'!$M$8</x:f>
        <x:v>0.2</x:v>
      </x:c>
      <x:c r="R1239" s="22" t="n">
        <x:f>'01 Controls'!$F$24*'02 Cargo Classes'!$N$8</x:f>
        <x:v>0.24499999999999997</x:v>
      </x:c>
      <x:c r="S1239" s="22" t="n">
        <x:f>'01 Controls'!$G$24*'02 Cargo Classes'!$O$8</x:f>
        <x:v>0.6</x:v>
      </x:c>
      <x:c r="T1239" s="22" t="n">
        <x:f>'01 Controls'!$H$24*'02 Cargo Classes'!$P$8</x:f>
        <x:v>0.010000000000000002</x:v>
      </x:c>
      <x:c r="U1239" s="22" t="n">
        <x:f>SUM(Q1239:T1239)</x:f>
        <x:v>1.055</x:v>
      </x:c>
      <x:c r="V1239" s="18" t="n">
        <x:f>IF(U1239=0,0,N1239*Q1239/U1239)</x:f>
        <x:v>208.5156398104266</x:v>
      </x:c>
      <x:c r="W1239" s="18" t="n">
        <x:f>IF(U1239=0,0,P1239*Q1239/U1239)</x:f>
        <x:v>600.568720379147</x:v>
      </x:c>
      <x:c r="X1239" s="18" t="n">
        <x:f>MAX(V1239,W1239*'01 Controls'!$E$12)</x:f>
        <x:v>208.5156398104266</x:v>
      </x:c>
      <x:c r="Y1239" s="18" t="n">
        <x:f>IF(U1239=0,0,N1239*R1239/U1239)</x:f>
        <x:v>255.4316587677725</x:v>
      </x:c>
      <x:c r="Z1239" s="18" t="n">
        <x:f>IF(U1239=0,0,P1239*R1239/U1239)</x:f>
        <x:v>735.6966824644549</x:v>
      </x:c>
      <x:c r="AA1239" s="18" t="n">
        <x:f>MAX(Y1239,Z1239*'01 Controls'!$E$13)</x:f>
        <x:v>255.4316587677725</x:v>
      </x:c>
      <x:c r="AB1239" s="18" t="n">
        <x:f>IF(U1239=0,0,N1239*S1239/U1239)</x:f>
        <x:v>625.5469194312797</x:v>
      </x:c>
      <x:c r="AC1239" s="18" t="n">
        <x:f>IF(U1239=0,0,P1239*S1239/U1239)</x:f>
        <x:v>1801.7061611374409</x:v>
      </x:c>
      <x:c r="AD1239" s="18" t="n">
        <x:f>MAX(AB1239,AC1239*'01 Controls'!$E$14)</x:f>
        <x:v>625.5469194312797</x:v>
      </x:c>
      <x:c r="AE1239" s="18" t="n">
        <x:f>IF(U1239=0,0,N1239*T1239/U1239)</x:f>
        <x:v>10.425781990521331</x:v>
      </x:c>
      <x:c r="AF1239" s="18" t="n">
        <x:f>IF(U1239=0,0,P1239*T1239/U1239)</x:f>
        <x:v>30.028436018957354</x:v>
      </x:c>
      <x:c r="AG1239" s="18" t="n">
        <x:f>MAX(AE1239,AF1239*'01 Controls'!$E$15)</x:f>
        <x:v>10.425781990521331</x:v>
      </x:c>
      <x:c r="AH1239" s="18" t="n">
        <x:f>SUM(V1239,Y1239,AB1239,AE1239)</x:f>
        <x:v>1099.92</x:v>
      </x:c>
      <x:c r="AI1239" s="18" t="n">
        <x:f>N1239-AH1239</x:f>
        <x:v>0</x:v>
      </x:c>
      <x:c r="AJ1239" s="18" t="n">
        <x:f>V1239*INDEX('07 Mode Capacity'!$P$6:$P$17,MATCH("AIR-"&amp;I1239,'07 Mode Capacity'!$C$6:$C$17,0))</x:f>
        <x:v>42.31075668195818</x:v>
      </x:c>
      <x:c r="AK1239" s="18" t="n">
        <x:f>Y1239*INDEX('07 Mode Capacity'!$P$6:$P$17,MATCH("OCEAN-"&amp;I1239,'07 Mode Capacity'!$C$6:$C$17,0))</x:f>
        <x:v>38.337494769662484</x:v>
      </x:c>
      <x:c r="AL1239" s="18" t="n">
        <x:f>AB1239*INDEX('07 Mode Capacity'!$P$6:$P$17,MATCH("LAND-"&amp;I1239,'07 Mode Capacity'!$C$6:$C$17,0))</x:f>
        <x:v>239.27227484391685</x:v>
      </x:c>
      <x:c r="AM1239" s="18" t="n">
        <x:f>AE1239*INDEX('07 Mode Capacity'!$P$6:$P$17,MATCH("INLAND-"&amp;I1239,'07 Mode Capacity'!$C$6:$C$17,0))</x:f>
        <x:v>10.425781990521331</x:v>
      </x:c>
      <x:c r="AN1239" s="18" t="n">
        <x:f>SUM(AJ1239:AM1239)</x:f>
        <x:v>330.34630828605884</x:v>
      </x:c>
      <x:c r="AO1239" s="17" t="n">
        <x:f>IF(N1239=0,1,AN1239/N1239)</x:f>
        <x:v>0.3003366683813903</x:v>
      </x:c>
      <x:c r="AP1239" s="11" t="str">
        <x:f>IF(AO1239&gt;='01 Controls'!$E$16,"PASS","FAIL")</x:f>
        <x:v>FAIL</x:v>
      </x:c>
      <x:c r="AQ1239" s="11" t="str">
        <x:v>UNQUANTIFIED</x:v>
      </x:c>
      <x:c r="AR1239" s="11" t="str">
        <x:v>Position-class planning record; serial item and receiver open</x:v>
      </x:c>
      <x:c r="AS1239" s="26"/>
      <x:c r="AT1239" s="26"/>
    </x:row>
    <x:row r="1240">
      <x:c r="C1240" s="11" t="str">
        <x:v>C3-I-PRG-BAT-22</x:v>
      </x:c>
      <x:c r="D1240" s="11" t="str">
        <x:v>C3</x:v>
      </x:c>
      <x:c r="E1240" s="11" t="str">
        <x:v>Cascadia earthquake</x:v>
      </x:c>
      <x:c r="F1240" s="11" t="str">
        <x:v>I-PRG</x:v>
      </x:c>
      <x:c r="G1240" s="11" t="str">
        <x:v>Power restoration group</x:v>
      </x:c>
      <x:c r="H1240" s="11" t="str">
        <x:v>BAT-22</x:v>
      </x:c>
      <x:c r="I1240" s="19" t="n">
        <x:v>48</x:v>
      </x:c>
      <x:c r="J1240" s="21" t="n">
        <x:v>10</x:v>
      </x:c>
      <x:c r="K1240" s="18" t="n">
        <x:f>'05 Cargo Register'!K344</x:f>
        <x:v>824.94</x:v>
      </x:c>
      <x:c r="L1240" s="18" t="n">
        <x:f>'05 Cargo Register'!N344</x:f>
        <x:v>47</x:v>
      </x:c>
      <x:c r="M1240" s="18" t="n">
        <x:f>'05 Cargo Register'!O344</x:f>
        <x:v>1240.8000000000002</x:v>
      </x:c>
      <x:c r="N1240" s="18" t="n">
        <x:f>J1240*K1240</x:f>
        <x:v>8249.400000000001</x:v>
      </x:c>
      <x:c r="O1240" s="18" t="n">
        <x:f>J1240*L1240</x:f>
        <x:v>470</x:v>
      </x:c>
      <x:c r="P1240" s="18" t="n">
        <x:f>J1240*M1240</x:f>
        <x:v>12408.000000000002</x:v>
      </x:c>
      <x:c r="Q1240" s="22" t="n">
        <x:f>'01 Controls'!$E$24*'02 Cargo Classes'!$M$9</x:f>
        <x:v>0</x:v>
      </x:c>
      <x:c r="R1240" s="22" t="n">
        <x:f>'01 Controls'!$F$24*'02 Cargo Classes'!$N$9</x:f>
        <x:v>0.35</x:v>
      </x:c>
      <x:c r="S1240" s="22" t="n">
        <x:f>'01 Controls'!$G$24*'02 Cargo Classes'!$O$9</x:f>
        <x:v>0.5</x:v>
      </x:c>
      <x:c r="T1240" s="22" t="n">
        <x:f>'01 Controls'!$H$24*'02 Cargo Classes'!$P$9</x:f>
        <x:v>0.025</x:v>
      </x:c>
      <x:c r="U1240" s="22" t="n">
        <x:f>SUM(Q1240:T1240)</x:f>
        <x:v>0.875</x:v>
      </x:c>
      <x:c r="V1240" s="18" t="n">
        <x:f>IF(U1240=0,0,N1240*Q1240/U1240)</x:f>
        <x:v>0</x:v>
      </x:c>
      <x:c r="W1240" s="18" t="n">
        <x:f>IF(U1240=0,0,P1240*Q1240/U1240)</x:f>
        <x:v>0</x:v>
      </x:c>
      <x:c r="X1240" s="18" t="n">
        <x:f>MAX(V1240,W1240*'01 Controls'!$E$12)</x:f>
        <x:v>0</x:v>
      </x:c>
      <x:c r="Y1240" s="18" t="n">
        <x:f>IF(U1240=0,0,N1240*R1240/U1240)</x:f>
        <x:v>3299.7600000000007</x:v>
      </x:c>
      <x:c r="Z1240" s="18" t="n">
        <x:f>IF(U1240=0,0,P1240*R1240/U1240)</x:f>
        <x:v>4963.2</x:v>
      </x:c>
      <x:c r="AA1240" s="18" t="n">
        <x:f>MAX(Y1240,Z1240*'01 Controls'!$E$13)</x:f>
        <x:v>3299.7600000000007</x:v>
      </x:c>
      <x:c r="AB1240" s="18" t="n">
        <x:f>IF(U1240=0,0,N1240*S1240/U1240)</x:f>
        <x:v>4713.942857142858</x:v>
      </x:c>
      <x:c r="AC1240" s="18" t="n">
        <x:f>IF(U1240=0,0,P1240*S1240/U1240)</x:f>
        <x:v>7090.285714285716</x:v>
      </x:c>
      <x:c r="AD1240" s="18" t="n">
        <x:f>MAX(AB1240,AC1240*'01 Controls'!$E$14)</x:f>
        <x:v>4713.942857142858</x:v>
      </x:c>
      <x:c r="AE1240" s="18" t="n">
        <x:f>IF(U1240=0,0,N1240*T1240/U1240)</x:f>
        <x:v>235.6971428571429</x:v>
      </x:c>
      <x:c r="AF1240" s="18" t="n">
        <x:f>IF(U1240=0,0,P1240*T1240/U1240)</x:f>
        <x:v>354.5142857142858</x:v>
      </x:c>
      <x:c r="AG1240" s="18" t="n">
        <x:f>MAX(AE1240,AF1240*'01 Controls'!$E$15)</x:f>
        <x:v>235.6971428571429</x:v>
      </x:c>
      <x:c r="AH1240" s="18" t="n">
        <x:f>SUM(V1240,Y1240,AB1240,AE1240)</x:f>
        <x:v>8249.400000000001</x:v>
      </x:c>
      <x:c r="AI1240" s="18" t="n">
        <x:f>N1240-AH1240</x:f>
        <x:v>0</x:v>
      </x:c>
      <x:c r="AJ1240" s="18" t="n">
        <x:f>V1240*INDEX('07 Mode Capacity'!$P$6:$P$17,MATCH("AIR-"&amp;I1240,'07 Mode Capacity'!$C$6:$C$17,0))</x:f>
        <x:v>0</x:v>
      </x:c>
      <x:c r="AK1240" s="18" t="n">
        <x:f>Y1240*INDEX('07 Mode Capacity'!$P$6:$P$17,MATCH("OCEAN-"&amp;I1240,'07 Mode Capacity'!$C$6:$C$17,0))</x:f>
        <x:v>289.1786917971492</x:v>
      </x:c>
      <x:c r="AL1240" s="18" t="n">
        <x:f>AB1240*INDEX('07 Mode Capacity'!$P$6:$P$17,MATCH("LAND-"&amp;I1240,'07 Mode Capacity'!$C$6:$C$17,0))</x:f>
        <x:v>575.3266827276029</x:v>
      </x:c>
      <x:c r="AM1240" s="18" t="n">
        <x:f>AE1240*INDEX('07 Mode Capacity'!$P$6:$P$17,MATCH("INLAND-"&amp;I1240,'07 Mode Capacity'!$C$6:$C$17,0))</x:f>
        <x:v>148.78013704139343</x:v>
      </x:c>
      <x:c r="AN1240" s="18" t="n">
        <x:f>SUM(AJ1240:AM1240)</x:f>
        <x:v>1013.2855115661456</x:v>
      </x:c>
      <x:c r="AO1240" s="17" t="n">
        <x:f>IF(N1240=0,1,AN1240/N1240)</x:f>
        <x:v>0.1228314194445833</x:v>
      </x:c>
      <x:c r="AP1240" s="11" t="str">
        <x:f>IF(AO1240&gt;='01 Controls'!$E$16,"PASS","FAIL")</x:f>
        <x:v>FAIL</x:v>
      </x:c>
      <x:c r="AQ1240" s="11" t="str">
        <x:v>UNQUANTIFIED</x:v>
      </x:c>
      <x:c r="AR1240" s="11" t="str">
        <x:v>Position-class planning record; serial item and receiver open</x:v>
      </x:c>
      <x:c r="AS1240" s="26"/>
      <x:c r="AT1240" s="26"/>
    </x:row>
    <x:row r="1241">
      <x:c r="C1241" s="11" t="str">
        <x:v>C3-I-PRG-TNK-20</x:v>
      </x:c>
      <x:c r="D1241" s="11" t="str">
        <x:v>C3</x:v>
      </x:c>
      <x:c r="E1241" s="11" t="str">
        <x:v>Cascadia earthquake</x:v>
      </x:c>
      <x:c r="F1241" s="11" t="str">
        <x:v>I-PRG</x:v>
      </x:c>
      <x:c r="G1241" s="11" t="str">
        <x:v>Power restoration group</x:v>
      </x:c>
      <x:c r="H1241" s="11" t="str">
        <x:v>TNK-20</x:v>
      </x:c>
      <x:c r="I1241" s="19" t="n">
        <x:v>48</x:v>
      </x:c>
      <x:c r="J1241" s="21" t="n">
        <x:v>10</x:v>
      </x:c>
      <x:c r="K1241" s="18" t="n">
        <x:f>'05 Cargo Register'!K345</x:f>
        <x:v>659.952</x:v>
      </x:c>
      <x:c r="L1241" s="18" t="n">
        <x:f>'05 Cargo Register'!N345</x:f>
        <x:v>39</x:v>
      </x:c>
      <x:c r="M1241" s="18" t="n">
        <x:f>'05 Cargo Register'!O345</x:f>
        <x:v>828.75</x:v>
      </x:c>
      <x:c r="N1241" s="18" t="n">
        <x:f>J1241*K1241</x:f>
        <x:v>6599.52</x:v>
      </x:c>
      <x:c r="O1241" s="18" t="n">
        <x:f>J1241*L1241</x:f>
        <x:v>390</x:v>
      </x:c>
      <x:c r="P1241" s="18" t="n">
        <x:f>J1241*M1241</x:f>
        <x:v>8287.5</x:v>
      </x:c>
      <x:c r="Q1241" s="22" t="n">
        <x:f>'01 Controls'!$E$24*'02 Cargo Classes'!$M$10</x:f>
        <x:v>0</x:v>
      </x:c>
      <x:c r="R1241" s="22" t="n">
        <x:f>'01 Controls'!$F$24*'02 Cargo Classes'!$N$10</x:f>
        <x:v>0.42</x:v>
      </x:c>
      <x:c r="S1241" s="22" t="n">
        <x:f>'01 Controls'!$G$24*'02 Cargo Classes'!$O$10</x:f>
        <x:v>0.5</x:v>
      </x:c>
      <x:c r="T1241" s="22" t="n">
        <x:f>'01 Controls'!$H$24*'02 Cargo Classes'!$P$10</x:f>
        <x:v>0.05</x:v>
      </x:c>
      <x:c r="U1241" s="22" t="n">
        <x:f>SUM(Q1241:T1241)</x:f>
        <x:v>0.97</x:v>
      </x:c>
      <x:c r="V1241" s="18" t="n">
        <x:f>IF(U1241=0,0,N1241*Q1241/U1241)</x:f>
        <x:v>0</x:v>
      </x:c>
      <x:c r="W1241" s="18" t="n">
        <x:f>IF(U1241=0,0,P1241*Q1241/U1241)</x:f>
        <x:v>0</x:v>
      </x:c>
      <x:c r="X1241" s="18" t="n">
        <x:f>MAX(V1241,W1241*'01 Controls'!$E$12)</x:f>
        <x:v>0</x:v>
      </x:c>
      <x:c r="Y1241" s="18" t="n">
        <x:f>IF(U1241=0,0,N1241*R1241/U1241)</x:f>
        <x:v>2857.5241237113405</x:v>
      </x:c>
      <x:c r="Z1241" s="18" t="n">
        <x:f>IF(U1241=0,0,P1241*R1241/U1241)</x:f>
        <x:v>3588.40206185567</x:v>
      </x:c>
      <x:c r="AA1241" s="18" t="n">
        <x:f>MAX(Y1241,Z1241*'01 Controls'!$E$13)</x:f>
        <x:v>2857.5241237113405</x:v>
      </x:c>
      <x:c r="AB1241" s="18" t="n">
        <x:f>IF(U1241=0,0,N1241*S1241/U1241)</x:f>
        <x:v>3401.814432989691</x:v>
      </x:c>
      <x:c r="AC1241" s="18" t="n">
        <x:f>IF(U1241=0,0,P1241*S1241/U1241)</x:f>
        <x:v>4271.907216494846</x:v>
      </x:c>
      <x:c r="AD1241" s="18" t="n">
        <x:f>MAX(AB1241,AC1241*'01 Controls'!$E$14)</x:f>
        <x:v>3401.814432989691</x:v>
      </x:c>
      <x:c r="AE1241" s="18" t="n">
        <x:f>IF(U1241=0,0,N1241*T1241/U1241)</x:f>
        <x:v>340.18144329896916</x:v>
      </x:c>
      <x:c r="AF1241" s="18" t="n">
        <x:f>IF(U1241=0,0,P1241*T1241/U1241)</x:f>
        <x:v>427.19072164948454</x:v>
      </x:c>
      <x:c r="AG1241" s="18" t="n">
        <x:f>MAX(AE1241,AF1241*'01 Controls'!$E$15)</x:f>
        <x:v>340.18144329896916</x:v>
      </x:c>
      <x:c r="AH1241" s="18" t="n">
        <x:f>SUM(V1241,Y1241,AB1241,AE1241)</x:f>
        <x:v>6599.520000000001</x:v>
      </x:c>
      <x:c r="AI1241" s="18" t="n">
        <x:f>N1241-AH1241</x:f>
        <x:v>-9.094947017729282e-13</x:v>
      </x:c>
      <x:c r="AJ1241" s="18" t="n">
        <x:f>V1241*INDEX('07 Mode Capacity'!$P$6:$P$17,MATCH("AIR-"&amp;I1241,'07 Mode Capacity'!$C$6:$C$17,0))</x:f>
        <x:v>0</x:v>
      </x:c>
      <x:c r="AK1241" s="18" t="n">
        <x:f>Y1241*INDEX('07 Mode Capacity'!$P$6:$P$17,MATCH("OCEAN-"&amp;I1241,'07 Mode Capacity'!$C$6:$C$17,0))</x:f>
        <x:v>250.42278464907764</x:v>
      </x:c>
      <x:c r="AL1241" s="18" t="n">
        <x:f>AB1241*INDEX('07 Mode Capacity'!$P$6:$P$17,MATCH("LAND-"&amp;I1241,'07 Mode Capacity'!$C$6:$C$17,0))</x:f>
        <x:v>415.18420403022884</x:v>
      </x:c>
      <x:c r="AM1241" s="18" t="n">
        <x:f>AE1241*INDEX('07 Mode Capacity'!$P$6:$P$17,MATCH("INLAND-"&amp;I1241,'07 Mode Capacity'!$C$6:$C$17,0))</x:f>
        <x:v>214.73421841025856</x:v>
      </x:c>
      <x:c r="AN1241" s="18" t="n">
        <x:f>SUM(AJ1241:AM1241)</x:f>
        <x:v>880.341207089565</x:v>
      </x:c>
      <x:c r="AO1241" s="17" t="n">
        <x:f>IF(N1241=0,1,AN1241/N1241)</x:f>
        <x:v>0.13339473281232045</x:v>
      </x:c>
      <x:c r="AP1241" s="11" t="str">
        <x:f>IF(AO1241&gt;='01 Controls'!$E$16,"PASS","FAIL")</x:f>
        <x:v>FAIL</x:v>
      </x:c>
      <x:c r="AQ1241" s="11" t="str">
        <x:v>UNQUANTIFIED</x:v>
      </x:c>
      <x:c r="AR1241" s="11" t="str">
        <x:v>Position-class planning record; serial item and receiver open</x:v>
      </x:c>
      <x:c r="AS1241" s="26"/>
      <x:c r="AT1241" s="26"/>
    </x:row>
    <x:row r="1242">
      <x:c r="C1242" s="11" t="str">
        <x:v>C3-I-PRG-FLR-24</x:v>
      </x:c>
      <x:c r="D1242" s="11" t="str">
        <x:v>C3</x:v>
      </x:c>
      <x:c r="E1242" s="11" t="str">
        <x:v>Cascadia earthquake</x:v>
      </x:c>
      <x:c r="F1242" s="11" t="str">
        <x:v>I-PRG</x:v>
      </x:c>
      <x:c r="G1242" s="11" t="str">
        <x:v>Power restoration group</x:v>
      </x:c>
      <x:c r="H1242" s="11" t="str">
        <x:v>FLR-24</x:v>
      </x:c>
      <x:c r="I1242" s="19" t="n">
        <x:v>48</x:v>
      </x:c>
      <x:c r="J1242" s="21" t="n">
        <x:v>10</x:v>
      </x:c>
      <x:c r="K1242" s="18" t="n">
        <x:f>'05 Cargo Register'!K346</x:f>
        <x:v>989.928</x:v>
      </x:c>
      <x:c r="L1242" s="18" t="n">
        <x:f>'05 Cargo Register'!N346</x:f>
        <x:v>49</x:v>
      </x:c>
      <x:c r="M1242" s="18" t="n">
        <x:f>'05 Cargo Register'!O346</x:f>
        <x:v>1568</x:v>
      </x:c>
      <x:c r="N1242" s="18" t="n">
        <x:f>J1242*K1242</x:f>
        <x:v>9899.28</x:v>
      </x:c>
      <x:c r="O1242" s="18" t="n">
        <x:f>J1242*L1242</x:f>
        <x:v>490</x:v>
      </x:c>
      <x:c r="P1242" s="18" t="n">
        <x:f>J1242*M1242</x:f>
        <x:v>15680</x:v>
      </x:c>
      <x:c r="Q1242" s="22" t="n">
        <x:f>'01 Controls'!$E$24*'02 Cargo Classes'!$M$11</x:f>
        <x:v>0</x:v>
      </x:c>
      <x:c r="R1242" s="22" t="n">
        <x:f>'01 Controls'!$F$24*'02 Cargo Classes'!$N$11</x:f>
        <x:v>0.42</x:v>
      </x:c>
      <x:c r="S1242" s="22" t="n">
        <x:f>'01 Controls'!$G$24*'02 Cargo Classes'!$O$11</x:f>
        <x:v>0.5</x:v>
      </x:c>
      <x:c r="T1242" s="22" t="n">
        <x:f>'01 Controls'!$H$24*'02 Cargo Classes'!$P$11</x:f>
        <x:v>0.04000000000000001</x:v>
      </x:c>
      <x:c r="U1242" s="22" t="n">
        <x:f>SUM(Q1242:T1242)</x:f>
        <x:v>0.96</x:v>
      </x:c>
      <x:c r="V1242" s="18" t="n">
        <x:f>IF(U1242=0,0,N1242*Q1242/U1242)</x:f>
        <x:v>0</x:v>
      </x:c>
      <x:c r="W1242" s="18" t="n">
        <x:f>IF(U1242=0,0,P1242*Q1242/U1242)</x:f>
        <x:v>0</x:v>
      </x:c>
      <x:c r="X1242" s="18" t="n">
        <x:f>MAX(V1242,W1242*'01 Controls'!$E$12)</x:f>
        <x:v>0</x:v>
      </x:c>
      <x:c r="Y1242" s="18" t="n">
        <x:f>IF(U1242=0,0,N1242*R1242/U1242)</x:f>
        <x:v>4330.935</x:v>
      </x:c>
      <x:c r="Z1242" s="18" t="n">
        <x:f>IF(U1242=0,0,P1242*R1242/U1242)</x:f>
        <x:v>6860</x:v>
      </x:c>
      <x:c r="AA1242" s="18" t="n">
        <x:f>MAX(Y1242,Z1242*'01 Controls'!$E$13)</x:f>
        <x:v>4330.935</x:v>
      </x:c>
      <x:c r="AB1242" s="18" t="n">
        <x:f>IF(U1242=0,0,N1242*S1242/U1242)</x:f>
        <x:v>5155.875000000001</x:v>
      </x:c>
      <x:c r="AC1242" s="18" t="n">
        <x:f>IF(U1242=0,0,P1242*S1242/U1242)</x:f>
        <x:v>8166.666666666667</x:v>
      </x:c>
      <x:c r="AD1242" s="18" t="n">
        <x:f>MAX(AB1242,AC1242*'01 Controls'!$E$14)</x:f>
        <x:v>5155.875000000001</x:v>
      </x:c>
      <x:c r="AE1242" s="18" t="n">
        <x:f>IF(U1242=0,0,N1242*T1242/U1242)</x:f>
        <x:v>412.47000000000014</x:v>
      </x:c>
      <x:c r="AF1242" s="18" t="n">
        <x:f>IF(U1242=0,0,P1242*T1242/U1242)</x:f>
        <x:v>653.3333333333335</x:v>
      </x:c>
      <x:c r="AG1242" s="18" t="n">
        <x:f>MAX(AE1242,AF1242*'01 Controls'!$E$15)</x:f>
        <x:v>412.47000000000014</x:v>
      </x:c>
      <x:c r="AH1242" s="18" t="n">
        <x:f>SUM(V1242,Y1242,AB1242,AE1242)</x:f>
        <x:v>9899.28</x:v>
      </x:c>
      <x:c r="AI1242" s="18" t="n">
        <x:f>N1242-AH1242</x:f>
        <x:v>0</x:v>
      </x:c>
      <x:c r="AJ1242" s="18" t="n">
        <x:f>V1242*INDEX('07 Mode Capacity'!$P$6:$P$17,MATCH("AIR-"&amp;I1242,'07 Mode Capacity'!$C$6:$C$17,0))</x:f>
        <x:v>0</x:v>
      </x:c>
      <x:c r="AK1242" s="18" t="n">
        <x:f>Y1242*INDEX('07 Mode Capacity'!$P$6:$P$17,MATCH("OCEAN-"&amp;I1242,'07 Mode Capacity'!$C$6:$C$17,0))</x:f>
        <x:v>379.5470329837583</x:v>
      </x:c>
      <x:c r="AL1242" s="18" t="n">
        <x:f>AB1242*INDEX('07 Mode Capacity'!$P$6:$P$17,MATCH("LAND-"&amp;I1242,'07 Mode Capacity'!$C$6:$C$17,0))</x:f>
        <x:v>629.2635592333156</x:v>
      </x:c>
      <x:c r="AM1242" s="18" t="n">
        <x:f>AE1242*INDEX('07 Mode Capacity'!$P$6:$P$17,MATCH("INLAND-"&amp;I1242,'07 Mode Capacity'!$C$6:$C$17,0))</x:f>
        <x:v>260.3652398224385</x:v>
      </x:c>
      <x:c r="AN1242" s="18" t="n">
        <x:f>SUM(AJ1242:AM1242)</x:f>
        <x:v>1269.1758320395124</x:v>
      </x:c>
      <x:c r="AO1242" s="17" t="n">
        <x:f>IF(N1242=0,1,AN1242/N1242)</x:f>
        <x:v>0.12820890327776488</x:v>
      </x:c>
      <x:c r="AP1242" s="11" t="str">
        <x:f>IF(AO1242&gt;='01 Controls'!$E$16,"PASS","FAIL")</x:f>
        <x:v>FAIL</x:v>
      </x:c>
      <x:c r="AQ1242" s="11" t="str">
        <x:v>UNQUANTIFIED</x:v>
      </x:c>
      <x:c r="AR1242" s="11" t="str">
        <x:v>Position-class planning record; serial item and receiver open</x:v>
      </x:c>
      <x:c r="AS1242" s="26"/>
      <x:c r="AT1242" s="26"/>
    </x:row>
    <x:row r="1243">
      <x:c r="C1243" s="11" t="str">
        <x:v>C3-I-PRG-ROL-30</x:v>
      </x:c>
      <x:c r="D1243" s="11" t="str">
        <x:v>C3</x:v>
      </x:c>
      <x:c r="E1243" s="11" t="str">
        <x:v>Cascadia earthquake</x:v>
      </x:c>
      <x:c r="F1243" s="11" t="str">
        <x:v>I-PRG</x:v>
      </x:c>
      <x:c r="G1243" s="11" t="str">
        <x:v>Power restoration group</x:v>
      </x:c>
      <x:c r="H1243" s="11" t="str">
        <x:v>ROL-30</x:v>
      </x:c>
      <x:c r="I1243" s="19" t="n">
        <x:v>48</x:v>
      </x:c>
      <x:c r="J1243" s="21" t="n">
        <x:v>10</x:v>
      </x:c>
      <x:c r="K1243" s="18" t="n">
        <x:f>'05 Cargo Register'!K347</x:f>
        <x:v>659.952</x:v>
      </x:c>
      <x:c r="L1243" s="18" t="n">
        <x:f>'05 Cargo Register'!N347</x:f>
        <x:v>28</x:v>
      </x:c>
      <x:c r="M1243" s="18" t="n">
        <x:f>'05 Cargo Register'!O347</x:f>
        <x:v>1785</x:v>
      </x:c>
      <x:c r="N1243" s="18" t="n">
        <x:f>J1243*K1243</x:f>
        <x:v>6599.52</x:v>
      </x:c>
      <x:c r="O1243" s="18" t="n">
        <x:f>J1243*L1243</x:f>
        <x:v>280</x:v>
      </x:c>
      <x:c r="P1243" s="18" t="n">
        <x:f>J1243*M1243</x:f>
        <x:v>17850</x:v>
      </x:c>
      <x:c r="Q1243" s="22" t="n">
        <x:f>'01 Controls'!$E$24*'02 Cargo Classes'!$M$12</x:f>
        <x:v>0</x:v>
      </x:c>
      <x:c r="R1243" s="22" t="n">
        <x:f>'01 Controls'!$F$24*'02 Cargo Classes'!$N$12</x:f>
        <x:v>0.35</x:v>
      </x:c>
      <x:c r="S1243" s="22" t="n">
        <x:f>'01 Controls'!$G$24*'02 Cargo Classes'!$O$12</x:f>
        <x:v>0.75</x:v>
      </x:c>
      <x:c r="T1243" s="22" t="n">
        <x:f>'01 Controls'!$H$24*'02 Cargo Classes'!$P$12</x:f>
        <x:v>0.03</x:v>
      </x:c>
      <x:c r="U1243" s="22" t="n">
        <x:f>SUM(Q1243:T1243)</x:f>
        <x:v>1.1300000000000001</x:v>
      </x:c>
      <x:c r="V1243" s="18" t="n">
        <x:f>IF(U1243=0,0,N1243*Q1243/U1243)</x:f>
        <x:v>0</x:v>
      </x:c>
      <x:c r="W1243" s="18" t="n">
        <x:f>IF(U1243=0,0,P1243*Q1243/U1243)</x:f>
        <x:v>0</x:v>
      </x:c>
      <x:c r="X1243" s="18" t="n">
        <x:f>MAX(V1243,W1243*'01 Controls'!$E$12)</x:f>
        <x:v>0</x:v>
      </x:c>
      <x:c r="Y1243" s="18" t="n">
        <x:f>IF(U1243=0,0,N1243*R1243/U1243)</x:f>
        <x:v>2044.0991150442476</x:v>
      </x:c>
      <x:c r="Z1243" s="18" t="n">
        <x:f>IF(U1243=0,0,P1243*R1243/U1243)</x:f>
        <x:v>5528.761061946902</x:v>
      </x:c>
      <x:c r="AA1243" s="18" t="n">
        <x:f>MAX(Y1243,Z1243*'01 Controls'!$E$13)</x:f>
        <x:v>2044.0991150442476</x:v>
      </x:c>
      <x:c r="AB1243" s="18" t="n">
        <x:f>IF(U1243=0,0,N1243*S1243/U1243)</x:f>
        <x:v>4380.212389380531</x:v>
      </x:c>
      <x:c r="AC1243" s="18" t="n">
        <x:f>IF(U1243=0,0,P1243*S1243/U1243)</x:f>
        <x:v>11847.345132743361</x:v>
      </x:c>
      <x:c r="AD1243" s="18" t="n">
        <x:f>MAX(AB1243,AC1243*'01 Controls'!$E$14)</x:f>
        <x:v>4380.212389380531</x:v>
      </x:c>
      <x:c r="AE1243" s="18" t="n">
        <x:f>IF(U1243=0,0,N1243*T1243/U1243)</x:f>
        <x:v>175.20849557522124</x:v>
      </x:c>
      <x:c r="AF1243" s="18" t="n">
        <x:f>IF(U1243=0,0,P1243*T1243/U1243)</x:f>
        <x:v>473.8938053097345</x:v>
      </x:c>
      <x:c r="AG1243" s="18" t="n">
        <x:f>MAX(AE1243,AF1243*'01 Controls'!$E$15)</x:f>
        <x:v>175.20849557522124</x:v>
      </x:c>
      <x:c r="AH1243" s="18" t="n">
        <x:f>SUM(V1243,Y1243,AB1243,AE1243)</x:f>
        <x:v>6599.52</x:v>
      </x:c>
      <x:c r="AI1243" s="18" t="n">
        <x:f>N1243-AH1243</x:f>
        <x:v>0</x:v>
      </x:c>
      <x:c r="AJ1243" s="18" t="n">
        <x:f>V1243*INDEX('07 Mode Capacity'!$P$6:$P$17,MATCH("AIR-"&amp;I1243,'07 Mode Capacity'!$C$6:$C$17,0))</x:f>
        <x:v>0</x:v>
      </x:c>
      <x:c r="AK1243" s="18" t="n">
        <x:f>Y1243*INDEX('07 Mode Capacity'!$P$6:$P$17,MATCH("OCEAN-"&amp;I1243,'07 Mode Capacity'!$C$6:$C$17,0))</x:f>
        <x:v>179.13724270619858</x:v>
      </x:c>
      <x:c r="AL1243" s="18" t="n">
        <x:f>AB1243*INDEX('07 Mode Capacity'!$P$6:$P$17,MATCH("LAND-"&amp;I1243,'07 Mode Capacity'!$C$6:$C$17,0))</x:f>
        <x:v>534.5955901451176</x:v>
      </x:c>
      <x:c r="AM1243" s="18" t="n">
        <x:f>AE1243*INDEX('07 Mode Capacity'!$P$6:$P$17,MATCH("INLAND-"&amp;I1243,'07 Mode Capacity'!$C$6:$C$17,0))</x:f>
        <x:v>110.59762399537209</x:v>
      </x:c>
      <x:c r="AN1243" s="18" t="n">
        <x:f>SUM(AJ1243:AM1243)</x:f>
        <x:v>824.3304568466883</x:v>
      </x:c>
      <x:c r="AO1243" s="17" t="n">
        <x:f>IF(N1243=0,1,AN1243/N1243)</x:f>
        <x:v>0.12490763825955346</x:v>
      </x:c>
      <x:c r="AP1243" s="11" t="str">
        <x:f>IF(AO1243&gt;='01 Controls'!$E$16,"PASS","FAIL")</x:f>
        <x:v>FAIL</x:v>
      </x:c>
      <x:c r="AQ1243" s="11" t="str">
        <x:v>UNQUANTIFIED</x:v>
      </x:c>
      <x:c r="AR1243" s="11" t="str">
        <x:v>Position-class planning record; serial item and receiver open</x:v>
      </x:c>
      <x:c r="AS1243" s="26"/>
      <x:c r="AT1243" s="26"/>
    </x:row>
    <x:row r="1244">
      <x:c r="C1244" s="11" t="str">
        <x:v>C3-I-PRG-LIN-18</x:v>
      </x:c>
      <x:c r="D1244" s="11" t="str">
        <x:v>C3</x:v>
      </x:c>
      <x:c r="E1244" s="11" t="str">
        <x:v>Cascadia earthquake</x:v>
      </x:c>
      <x:c r="F1244" s="11" t="str">
        <x:v>I-PRG</x:v>
      </x:c>
      <x:c r="G1244" s="11" t="str">
        <x:v>Power restoration group</x:v>
      </x:c>
      <x:c r="H1244" s="11" t="str">
        <x:v>LIN-18</x:v>
      </x:c>
      <x:c r="I1244" s="19" t="n">
        <x:v>72</x:v>
      </x:c>
      <x:c r="J1244" s="21" t="n">
        <x:v>10</x:v>
      </x:c>
      <x:c r="K1244" s="18" t="n">
        <x:f>'05 Cargo Register'!K348</x:f>
        <x:v>549.96</x:v>
      </x:c>
      <x:c r="L1244" s="18" t="n">
        <x:f>'05 Cargo Register'!N348</x:f>
        <x:v>39</x:v>
      </x:c>
      <x:c r="M1244" s="18" t="n">
        <x:f>'05 Cargo Register'!O348</x:f>
        <x:v>1716</x:v>
      </x:c>
      <x:c r="N1244" s="18" t="n">
        <x:f>J1244*K1244</x:f>
        <x:v>5499.6</x:v>
      </x:c>
      <x:c r="O1244" s="18" t="n">
        <x:f>J1244*L1244</x:f>
        <x:v>390</x:v>
      </x:c>
      <x:c r="P1244" s="18" t="n">
        <x:f>J1244*M1244</x:f>
        <x:v>17160</x:v>
      </x:c>
      <x:c r="Q1244" s="22" t="n">
        <x:f>'01 Controls'!$E$24*'02 Cargo Classes'!$M$13</x:f>
        <x:v>0</x:v>
      </x:c>
      <x:c r="R1244" s="22" t="n">
        <x:f>'01 Controls'!$F$24*'02 Cargo Classes'!$N$13</x:f>
        <x:v>0.42</x:v>
      </x:c>
      <x:c r="S1244" s="22" t="n">
        <x:f>'01 Controls'!$G$24*'02 Cargo Classes'!$O$13</x:f>
        <x:v>0.5</x:v>
      </x:c>
      <x:c r="T1244" s="22" t="n">
        <x:f>'01 Controls'!$H$24*'02 Cargo Classes'!$P$13</x:f>
        <x:v>0.05</x:v>
      </x:c>
      <x:c r="U1244" s="22" t="n">
        <x:f>SUM(Q1244:T1244)</x:f>
        <x:v>0.97</x:v>
      </x:c>
      <x:c r="V1244" s="18" t="n">
        <x:f>IF(U1244=0,0,N1244*Q1244/U1244)</x:f>
        <x:v>0</x:v>
      </x:c>
      <x:c r="W1244" s="18" t="n">
        <x:f>IF(U1244=0,0,P1244*Q1244/U1244)</x:f>
        <x:v>0</x:v>
      </x:c>
      <x:c r="X1244" s="18" t="n">
        <x:f>MAX(V1244,W1244*'01 Controls'!$E$12)</x:f>
        <x:v>0</x:v>
      </x:c>
      <x:c r="Y1244" s="18" t="n">
        <x:f>IF(U1244=0,0,N1244*R1244/U1244)</x:f>
        <x:v>2381.2701030927833</x:v>
      </x:c>
      <x:c r="Z1244" s="18" t="n">
        <x:f>IF(U1244=0,0,P1244*R1244/U1244)</x:f>
        <x:v>7430.103092783505</x:v>
      </x:c>
      <x:c r="AA1244" s="18" t="n">
        <x:f>MAX(Y1244,Z1244*'01 Controls'!$E$13)</x:f>
        <x:v>2381.2701030927833</x:v>
      </x:c>
      <x:c r="AB1244" s="18" t="n">
        <x:f>IF(U1244=0,0,N1244*S1244/U1244)</x:f>
        <x:v>2834.8453608247423</x:v>
      </x:c>
      <x:c r="AC1244" s="18" t="n">
        <x:f>IF(U1244=0,0,P1244*S1244/U1244)</x:f>
        <x:v>8845.360824742269</x:v>
      </x:c>
      <x:c r="AD1244" s="18" t="n">
        <x:f>MAX(AB1244,AC1244*'01 Controls'!$E$14)</x:f>
        <x:v>2834.8453608247423</x:v>
      </x:c>
      <x:c r="AE1244" s="18" t="n">
        <x:f>IF(U1244=0,0,N1244*T1244/U1244)</x:f>
        <x:v>283.4845360824743</x:v>
      </x:c>
      <x:c r="AF1244" s="18" t="n">
        <x:f>IF(U1244=0,0,P1244*T1244/U1244)</x:f>
        <x:v>884.5360824742269</x:v>
      </x:c>
      <x:c r="AG1244" s="18" t="n">
        <x:f>MAX(AE1244,AF1244*'01 Controls'!$E$15)</x:f>
        <x:v>283.4845360824743</x:v>
      </x:c>
      <x:c r="AH1244" s="18" t="n">
        <x:f>SUM(V1244,Y1244,AB1244,AE1244)</x:f>
        <x:v>5499.6</x:v>
      </x:c>
      <x:c r="AI1244" s="18" t="n">
        <x:f>N1244-AH1244</x:f>
        <x:v>0</x:v>
      </x:c>
      <x:c r="AJ1244" s="18" t="n">
        <x:f>V1244*INDEX('07 Mode Capacity'!$P$6:$P$17,MATCH("AIR-"&amp;I1244,'07 Mode Capacity'!$C$6:$C$17,0))</x:f>
        <x:v>0</x:v>
      </x:c>
      <x:c r="AK1244" s="18" t="n">
        <x:f>Y1244*INDEX('07 Mode Capacity'!$P$6:$P$17,MATCH("OCEAN-"&amp;I1244,'07 Mode Capacity'!$C$6:$C$17,0))</x:f>
        <x:v>1863.981983938091</x:v>
      </x:c>
      <x:c r="AL1244" s="18" t="n">
        <x:f>AB1244*INDEX('07 Mode Capacity'!$P$6:$P$17,MATCH("LAND-"&amp;I1244,'07 Mode Capacity'!$C$6:$C$17,0))</x:f>
        <x:v>2026.9434186603123</x:v>
      </x:c>
      <x:c r="AM1244" s="18" t="n">
        <x:f>AE1244*INDEX('07 Mode Capacity'!$P$6:$P$17,MATCH("INLAND-"&amp;I1244,'07 Mode Capacity'!$C$6:$C$17,0))</x:f>
        <x:v>283.4845360824743</x:v>
      </x:c>
      <x:c r="AN1244" s="18" t="n">
        <x:f>SUM(AJ1244:AM1244)</x:f>
        <x:v>4174.4099386808775</x:v>
      </x:c>
      <x:c r="AO1244" s="17" t="n">
        <x:f>IF(N1244=0,1,AN1244/N1244)</x:f>
        <x:v>0.7590388280385623</x:v>
      </x:c>
      <x:c r="AP1244" s="11" t="str">
        <x:f>IF(AO1244&gt;='01 Controls'!$E$16,"PASS","FAIL")</x:f>
        <x:v>FAIL</x:v>
      </x:c>
      <x:c r="AQ1244" s="11" t="str">
        <x:v>UNQUANTIFIED</x:v>
      </x:c>
      <x:c r="AR1244" s="11" t="str">
        <x:v>Position-class planning record; serial item and receiver open</x:v>
      </x:c>
      <x:c r="AS1244" s="26"/>
      <x:c r="AT1244" s="26"/>
    </x:row>
    <x:row r="1245">
      <x:c r="C1245" s="11" t="str">
        <x:v>C3-I-PRG-BLK-08</x:v>
      </x:c>
      <x:c r="D1245" s="11" t="str">
        <x:v>C3</x:v>
      </x:c>
      <x:c r="E1245" s="11" t="str">
        <x:v>Cascadia earthquake</x:v>
      </x:c>
      <x:c r="F1245" s="11" t="str">
        <x:v>I-PRG</x:v>
      </x:c>
      <x:c r="G1245" s="11" t="str">
        <x:v>Power restoration group</x:v>
      </x:c>
      <x:c r="H1245" s="11" t="str">
        <x:v>BLK-08</x:v>
      </x:c>
      <x:c r="I1245" s="19" t="n">
        <x:v>48</x:v>
      </x:c>
      <x:c r="J1245" s="21" t="n">
        <x:v>10</x:v>
      </x:c>
      <x:c r="K1245" s="18" t="n">
        <x:f>'05 Cargo Register'!K349</x:f>
        <x:v>164.988</x:v>
      </x:c>
      <x:c r="L1245" s="18" t="n">
        <x:f>'05 Cargo Register'!N349</x:f>
        <x:v>26</x:v>
      </x:c>
      <x:c r="M1245" s="18" t="n">
        <x:f>'05 Cargo Register'!O349</x:f>
        <x:v>1326</x:v>
      </x:c>
      <x:c r="N1245" s="18" t="n">
        <x:f>J1245*K1245</x:f>
        <x:v>1649.88</x:v>
      </x:c>
      <x:c r="O1245" s="18" t="n">
        <x:f>J1245*L1245</x:f>
        <x:v>260</x:v>
      </x:c>
      <x:c r="P1245" s="18" t="n">
        <x:f>J1245*M1245</x:f>
        <x:v>13260</x:v>
      </x:c>
      <x:c r="Q1245" s="22" t="n">
        <x:f>'01 Controls'!$E$24*'02 Cargo Classes'!$M$14</x:f>
        <x:v>0.1</x:v>
      </x:c>
      <x:c r="R1245" s="22" t="n">
        <x:f>'01 Controls'!$F$24*'02 Cargo Classes'!$N$14</x:f>
        <x:v>0.27999999999999997</x:v>
      </x:c>
      <x:c r="S1245" s="22" t="n">
        <x:f>'01 Controls'!$G$24*'02 Cargo Classes'!$O$14</x:f>
        <x:v>0.5</x:v>
      </x:c>
      <x:c r="T1245" s="22" t="n">
        <x:f>'01 Controls'!$H$24*'02 Cargo Classes'!$P$14</x:f>
        <x:v>0.025</x:v>
      </x:c>
      <x:c r="U1245" s="22" t="n">
        <x:f>SUM(Q1245:T1245)</x:f>
        <x:v>0.905</x:v>
      </x:c>
      <x:c r="V1245" s="18" t="n">
        <x:f>IF(U1245=0,0,N1245*Q1245/U1245)</x:f>
        <x:v>182.30718232044202</x:v>
      </x:c>
      <x:c r="W1245" s="18" t="n">
        <x:f>IF(U1245=0,0,P1245*Q1245/U1245)</x:f>
        <x:v>1465.1933701657458</x:v>
      </x:c>
      <x:c r="X1245" s="18" t="n">
        <x:f>MAX(V1245,W1245*'01 Controls'!$E$12)</x:f>
        <x:v>366.29834254143645</x:v>
      </x:c>
      <x:c r="Y1245" s="18" t="n">
        <x:f>IF(U1245=0,0,N1245*R1245/U1245)</x:f>
        <x:v>510.4601104972375</x:v>
      </x:c>
      <x:c r="Z1245" s="18" t="n">
        <x:f>IF(U1245=0,0,P1245*R1245/U1245)</x:f>
        <x:v>4102.541436464088</x:v>
      </x:c>
      <x:c r="AA1245" s="18" t="n">
        <x:f>MAX(Y1245,Z1245*'01 Controls'!$E$13)</x:f>
        <x:v>615.3812154696133</x:v>
      </x:c>
      <x:c r="AB1245" s="18" t="n">
        <x:f>IF(U1245=0,0,N1245*S1245/U1245)</x:f>
        <x:v>911.5359116022099</x:v>
      </x:c>
      <x:c r="AC1245" s="18" t="n">
        <x:f>IF(U1245=0,0,P1245*S1245/U1245)</x:f>
        <x:v>7325.966850828729</x:v>
      </x:c>
      <x:c r="AD1245" s="18" t="n">
        <x:f>MAX(AB1245,AC1245*'01 Controls'!$E$14)</x:f>
        <x:v>1465.1933701657458</x:v>
      </x:c>
      <x:c r="AE1245" s="18" t="n">
        <x:f>IF(U1245=0,0,N1245*T1245/U1245)</x:f>
        <x:v>45.576795580110506</x:v>
      </x:c>
      <x:c r="AF1245" s="18" t="n">
        <x:f>IF(U1245=0,0,P1245*T1245/U1245)</x:f>
        <x:v>366.29834254143645</x:v>
      </x:c>
      <x:c r="AG1245" s="18" t="n">
        <x:f>MAX(AE1245,AF1245*'01 Controls'!$E$15)</x:f>
        <x:v>65.93370165745856</x:v>
      </x:c>
      <x:c r="AH1245" s="18" t="n">
        <x:f>SUM(V1245,Y1245,AB1245,AE1245)</x:f>
        <x:v>1649.8799999999999</x:v>
      </x:c>
      <x:c r="AI1245" s="18" t="n">
        <x:f>N1245-AH1245</x:f>
        <x:v>2.2737367544323206e-13</x:v>
      </x:c>
      <x:c r="AJ1245" s="18" t="n">
        <x:f>V1245*INDEX('07 Mode Capacity'!$P$6:$P$17,MATCH("AIR-"&amp;I1245,'07 Mode Capacity'!$C$6:$C$17,0))</x:f>
        <x:v>51.10720396666721</x:v>
      </x:c>
      <x:c r="AK1245" s="18" t="n">
        <x:f>Y1245*INDEX('07 Mode Capacity'!$P$6:$P$17,MATCH("OCEAN-"&amp;I1245,'07 Mode Capacity'!$C$6:$C$17,0))</x:f>
        <x:v>44.73482525038771</x:v>
      </x:c>
      <x:c r="AL1245" s="18" t="n">
        <x:f>AB1245*INDEX('07 Mode Capacity'!$P$6:$P$17,MATCH("LAND-"&amp;I1245,'07 Mode Capacity'!$C$6:$C$17,0))</x:f>
        <x:v>111.25101599705026</x:v>
      </x:c>
      <x:c r="AM1245" s="18" t="n">
        <x:f>AE1245*INDEX('07 Mode Capacity'!$P$6:$P$17,MATCH("INLAND-"&amp;I1245,'07 Mode Capacity'!$C$6:$C$17,0))</x:f>
        <x:v>28.76963975938547</x:v>
      </x:c>
      <x:c r="AN1245" s="18" t="n">
        <x:f>SUM(AJ1245:AM1245)</x:f>
        <x:v>235.86268497349067</x:v>
      </x:c>
      <x:c r="AO1245" s="17" t="n">
        <x:f>IF(N1245=0,1,AN1245/N1245)</x:f>
        <x:v>0.14295747870965808</x:v>
      </x:c>
      <x:c r="AP1245" s="11" t="str">
        <x:f>IF(AO1245&gt;='01 Controls'!$E$16,"PASS","FAIL")</x:f>
        <x:v>FAIL</x:v>
      </x:c>
      <x:c r="AQ1245" s="11" t="str">
        <x:v>UNQUANTIFIED</x:v>
      </x:c>
      <x:c r="AR1245" s="11" t="str">
        <x:v>Position-class planning record; serial item and receiver open</x:v>
      </x:c>
      <x:c r="AS1245" s="26"/>
      <x:c r="AT1245" s="26"/>
    </x:row>
    <x:row r="1246">
      <x:c r="C1246" s="11" t="str">
        <x:v>C3-I-PRG-OOG-80</x:v>
      </x:c>
      <x:c r="D1246" s="11" t="str">
        <x:v>C3</x:v>
      </x:c>
      <x:c r="E1246" s="11" t="str">
        <x:v>Cascadia earthquake</x:v>
      </x:c>
      <x:c r="F1246" s="11" t="str">
        <x:v>I-PRG</x:v>
      </x:c>
      <x:c r="G1246" s="11" t="str">
        <x:v>Power restoration group</x:v>
      </x:c>
      <x:c r="H1246" s="11" t="str">
        <x:v>OOG-80</x:v>
      </x:c>
      <x:c r="I1246" s="19" t="n">
        <x:v>72</x:v>
      </x:c>
      <x:c r="J1246" s="21" t="n">
        <x:v>10</x:v>
      </x:c>
      <x:c r="K1246" s="18" t="n">
        <x:f>'05 Cargo Register'!K350</x:f>
        <x:v>659.952</x:v>
      </x:c>
      <x:c r="L1246" s="18" t="n">
        <x:f>'05 Cargo Register'!N350</x:f>
        <x:v>11</x:v>
      </x:c>
      <x:c r="M1246" s="18" t="n">
        <x:f>'05 Cargo Register'!O350</x:f>
        <x:v>1936</x:v>
      </x:c>
      <x:c r="N1246" s="18" t="n">
        <x:f>J1246*K1246</x:f>
        <x:v>6599.52</x:v>
      </x:c>
      <x:c r="O1246" s="18" t="n">
        <x:f>J1246*L1246</x:f>
        <x:v>110</x:v>
      </x:c>
      <x:c r="P1246" s="18" t="n">
        <x:f>J1246*M1246</x:f>
        <x:v>19360</x:v>
      </x:c>
      <x:c r="Q1246" s="22" t="n">
        <x:f>'01 Controls'!$E$24*'02 Cargo Classes'!$M$15</x:f>
        <x:v>0</x:v>
      </x:c>
      <x:c r="R1246" s="22" t="n">
        <x:f>'01 Controls'!$F$24*'02 Cargo Classes'!$N$15</x:f>
        <x:v>0.7</x:v>
      </x:c>
      <x:c r="S1246" s="22" t="n">
        <x:f>'01 Controls'!$G$24*'02 Cargo Classes'!$O$15</x:f>
        <x:v>0.3</x:v>
      </x:c>
      <x:c r="T1246" s="22" t="n">
        <x:f>'01 Controls'!$H$24*'02 Cargo Classes'!$P$15</x:f>
        <x:v>0.025</x:v>
      </x:c>
      <x:c r="U1246" s="22" t="n">
        <x:f>SUM(Q1246:T1246)</x:f>
        <x:v>1.025</x:v>
      </x:c>
      <x:c r="V1246" s="18" t="n">
        <x:f>IF(U1246=0,0,N1246*Q1246/U1246)</x:f>
        <x:v>0</x:v>
      </x:c>
      <x:c r="W1246" s="18" t="n">
        <x:f>IF(U1246=0,0,P1246*Q1246/U1246)</x:f>
        <x:v>0</x:v>
      </x:c>
      <x:c r="X1246" s="18" t="n">
        <x:f>MAX(V1246,W1246*'01 Controls'!$E$12)</x:f>
        <x:v>0</x:v>
      </x:c>
      <x:c r="Y1246" s="18" t="n">
        <x:f>IF(U1246=0,0,N1246*R1246/U1246)</x:f>
        <x:v>4506.989268292683</x:v>
      </x:c>
      <x:c r="Z1246" s="18" t="n">
        <x:f>IF(U1246=0,0,P1246*R1246/U1246)</x:f>
        <x:v>13221.463414634147</x:v>
      </x:c>
      <x:c r="AA1246" s="18" t="n">
        <x:f>MAX(Y1246,Z1246*'01 Controls'!$E$13)</x:f>
        <x:v>4506.989268292683</x:v>
      </x:c>
      <x:c r="AB1246" s="18" t="n">
        <x:f>IF(U1246=0,0,N1246*S1246/U1246)</x:f>
        <x:v>1931.5668292682928</x:v>
      </x:c>
      <x:c r="AC1246" s="18" t="n">
        <x:f>IF(U1246=0,0,P1246*S1246/U1246)</x:f>
        <x:v>5666.341463414635</x:v>
      </x:c>
      <x:c r="AD1246" s="18" t="n">
        <x:f>MAX(AB1246,AC1246*'01 Controls'!$E$14)</x:f>
        <x:v>1931.5668292682928</x:v>
      </x:c>
      <x:c r="AE1246" s="18" t="n">
        <x:f>IF(U1246=0,0,N1246*T1246/U1246)</x:f>
        <x:v>160.96390243902442</x:v>
      </x:c>
      <x:c r="AF1246" s="18" t="n">
        <x:f>IF(U1246=0,0,P1246*T1246/U1246)</x:f>
        <x:v>472.19512195121956</x:v>
      </x:c>
      <x:c r="AG1246" s="18" t="n">
        <x:f>MAX(AE1246,AF1246*'01 Controls'!$E$15)</x:f>
        <x:v>160.96390243902442</x:v>
      </x:c>
      <x:c r="AH1246" s="18" t="n">
        <x:f>SUM(V1246,Y1246,AB1246,AE1246)</x:f>
        <x:v>6599.52</x:v>
      </x:c>
      <x:c r="AI1246" s="18" t="n">
        <x:f>N1246-AH1246</x:f>
        <x:v>0</x:v>
      </x:c>
      <x:c r="AJ1246" s="18" t="n">
        <x:f>V1246*INDEX('07 Mode Capacity'!$P$6:$P$17,MATCH("AIR-"&amp;I1246,'07 Mode Capacity'!$C$6:$C$17,0))</x:f>
        <x:v>0</x:v>
      </x:c>
      <x:c r="AK1246" s="18" t="n">
        <x:f>Y1246*INDEX('07 Mode Capacity'!$P$6:$P$17,MATCH("OCEAN-"&amp;I1246,'07 Mode Capacity'!$C$6:$C$17,0))</x:f>
        <x:v>3527.926876916972</x:v>
      </x:c>
      <x:c r="AL1246" s="18" t="n">
        <x:f>AB1246*INDEX('07 Mode Capacity'!$P$6:$P$17,MATCH("LAND-"&amp;I1246,'07 Mode Capacity'!$C$6:$C$17,0))</x:f>
        <x:v>1381.0900327730362</x:v>
      </x:c>
      <x:c r="AM1246" s="18" t="n">
        <x:f>AE1246*INDEX('07 Mode Capacity'!$P$6:$P$17,MATCH("INLAND-"&amp;I1246,'07 Mode Capacity'!$C$6:$C$17,0))</x:f>
        <x:v>160.96390243902442</x:v>
      </x:c>
      <x:c r="AN1246" s="18" t="n">
        <x:f>SUM(AJ1246:AM1246)</x:f>
        <x:v>5069.9808121290325</x:v>
      </x:c>
      <x:c r="AO1246" s="17" t="n">
        <x:f>IF(N1246=0,1,AN1246/N1246)</x:f>
        <x:v>0.7682347825491903</x:v>
      </x:c>
      <x:c r="AP1246" s="11" t="str">
        <x:f>IF(AO1246&gt;='01 Controls'!$E$16,"PASS","FAIL")</x:f>
        <x:v>FAIL</x:v>
      </x:c>
      <x:c r="AQ1246" s="11" t="str">
        <x:v>UNQUANTIFIED</x:v>
      </x:c>
      <x:c r="AR1246" s="11" t="str">
        <x:v>Position-class planning record; serial item and receiver open</x:v>
      </x:c>
      <x:c r="AS1246" s="26"/>
      <x:c r="AT1246" s="26"/>
    </x:row>
    <x:row r="1247">
      <x:c r="C1247" s="11" t="str">
        <x:v>C3-I-GBG-APL-45</x:v>
      </x:c>
      <x:c r="D1247" s="11" t="str">
        <x:v>C3</x:v>
      </x:c>
      <x:c r="E1247" s="11" t="str">
        <x:v>Cascadia earthquake</x:v>
      </x:c>
      <x:c r="F1247" s="11" t="str">
        <x:v>I-GBG</x:v>
      </x:c>
      <x:c r="G1247" s="11" t="str">
        <x:v>Grid bridge group</x:v>
      </x:c>
      <x:c r="H1247" s="11" t="str">
        <x:v>APL-45</x:v>
      </x:c>
      <x:c r="I1247" s="19" t="n">
        <x:v>24</x:v>
      </x:c>
      <x:c r="J1247" s="21" t="n">
        <x:v>8</x:v>
      </x:c>
      <x:c r="K1247" s="18" t="n">
        <x:f>'05 Cargo Register'!K351</x:f>
        <x:v>180</x:v>
      </x:c>
      <x:c r="L1247" s="18" t="n">
        <x:f>'05 Cargo Register'!N351</x:f>
        <x:v>48</x:v>
      </x:c>
      <x:c r="M1247" s="18" t="n">
        <x:f>'05 Cargo Register'!O351</x:f>
        <x:v>360</x:v>
      </x:c>
      <x:c r="N1247" s="18" t="n">
        <x:f>J1247*K1247</x:f>
        <x:v>1440</x:v>
      </x:c>
      <x:c r="O1247" s="18" t="n">
        <x:f>J1247*L1247</x:f>
        <x:v>384</x:v>
      </x:c>
      <x:c r="P1247" s="18" t="n">
        <x:f>J1247*M1247</x:f>
        <x:v>2880</x:v>
      </x:c>
      <x:c r="Q1247" s="22" t="n">
        <x:f>'01 Controls'!$E$24*'02 Cargo Classes'!$M$6</x:f>
        <x:v>0.30000000000000004</x:v>
      </x:c>
      <x:c r="R1247" s="22" t="n">
        <x:f>'01 Controls'!$F$24*'02 Cargo Classes'!$N$6</x:f>
        <x:v>0.13999999999999999</x:v>
      </x:c>
      <x:c r="S1247" s="22" t="n">
        <x:f>'01 Controls'!$G$24*'02 Cargo Classes'!$O$6</x:f>
        <x:v>0.5</x:v>
      </x:c>
      <x:c r="T1247" s="22" t="n">
        <x:f>'01 Controls'!$H$24*'02 Cargo Classes'!$P$6</x:f>
        <x:v>0.015</x:v>
      </x:c>
      <x:c r="U1247" s="22" t="n">
        <x:f>SUM(Q1247:T1247)</x:f>
        <x:v>0.9550000000000001</x:v>
      </x:c>
      <x:c r="V1247" s="18" t="n">
        <x:f>IF(U1247=0,0,N1247*Q1247/U1247)</x:f>
        <x:v>452.3560209424084</x:v>
      </x:c>
      <x:c r="W1247" s="18" t="n">
        <x:f>IF(U1247=0,0,P1247*Q1247/U1247)</x:f>
        <x:v>904.7120418848168</x:v>
      </x:c>
      <x:c r="X1247" s="18" t="n">
        <x:f>MAX(V1247,W1247*'01 Controls'!$E$12)</x:f>
        <x:v>452.3560209424084</x:v>
      </x:c>
      <x:c r="Y1247" s="18" t="n">
        <x:f>IF(U1247=0,0,N1247*R1247/U1247)</x:f>
        <x:v>211.09947643979052</x:v>
      </x:c>
      <x:c r="Z1247" s="18" t="n">
        <x:f>IF(U1247=0,0,P1247*R1247/U1247)</x:f>
        <x:v>422.19895287958104</x:v>
      </x:c>
      <x:c r="AA1247" s="18" t="n">
        <x:f>MAX(Y1247,Z1247*'01 Controls'!$E$13)</x:f>
        <x:v>211.09947643979052</x:v>
      </x:c>
      <x:c r="AB1247" s="18" t="n">
        <x:f>IF(U1247=0,0,N1247*S1247/U1247)</x:f>
        <x:v>753.9267015706806</x:v>
      </x:c>
      <x:c r="AC1247" s="18" t="n">
        <x:f>IF(U1247=0,0,P1247*S1247/U1247)</x:f>
        <x:v>1507.8534031413612</x:v>
      </x:c>
      <x:c r="AD1247" s="18" t="n">
        <x:f>MAX(AB1247,AC1247*'01 Controls'!$E$14)</x:f>
        <x:v>753.9267015706806</x:v>
      </x:c>
      <x:c r="AE1247" s="18" t="n">
        <x:f>IF(U1247=0,0,N1247*T1247/U1247)</x:f>
        <x:v>22.617801047120416</x:v>
      </x:c>
      <x:c r="AF1247" s="18" t="n">
        <x:f>IF(U1247=0,0,P1247*T1247/U1247)</x:f>
        <x:v>45.23560209424083</x:v>
      </x:c>
      <x:c r="AG1247" s="18" t="n">
        <x:f>MAX(AE1247,AF1247*'01 Controls'!$E$15)</x:f>
        <x:v>22.617801047120416</x:v>
      </x:c>
      <x:c r="AH1247" s="18" t="n">
        <x:f>SUM(V1247,Y1247,AB1247,AE1247)</x:f>
        <x:v>1440</x:v>
      </x:c>
      <x:c r="AI1247" s="18" t="n">
        <x:f>N1247-AH1247</x:f>
        <x:v>0</x:v>
      </x:c>
      <x:c r="AJ1247" s="18" t="n">
        <x:f>V1247*INDEX('07 Mode Capacity'!$P$6:$P$17,MATCH("AIR-"&amp;I1247,'07 Mode Capacity'!$C$6:$C$17,0))</x:f>
        <x:v>91.78940032082893</x:v>
      </x:c>
      <x:c r="AK1247" s="18" t="n">
        <x:f>Y1247*INDEX('07 Mode Capacity'!$P$6:$P$17,MATCH("OCEAN-"&amp;I1247,'07 Mode Capacity'!$C$6:$C$17,0))</x:f>
        <x:v>31.683719680365815</x:v>
      </x:c>
      <x:c r="AL1247" s="18" t="n">
        <x:f>AB1247*INDEX('07 Mode Capacity'!$P$6:$P$17,MATCH("LAND-"&amp;I1247,'07 Mode Capacity'!$C$6:$C$17,0))</x:f>
        <x:v>288.3776601671923</x:v>
      </x:c>
      <x:c r="AM1247" s="18" t="n">
        <x:f>AE1247*INDEX('07 Mode Capacity'!$P$6:$P$17,MATCH("INLAND-"&amp;I1247,'07 Mode Capacity'!$C$6:$C$17,0))</x:f>
        <x:v>22.617801047120416</x:v>
      </x:c>
      <x:c r="AN1247" s="18" t="n">
        <x:f>SUM(AJ1247:AM1247)</x:f>
        <x:v>434.4685812155074</x:v>
      </x:c>
      <x:c r="AO1247" s="17" t="n">
        <x:f>IF(N1247=0,1,AN1247/N1247)</x:f>
        <x:v>0.30171429251076903</x:v>
      </x:c>
      <x:c r="AP1247" s="11" t="str">
        <x:f>IF(AO1247&gt;='01 Controls'!$E$16,"PASS","FAIL")</x:f>
        <x:v>FAIL</x:v>
      </x:c>
      <x:c r="AQ1247" s="11" t="str">
        <x:v>UNQUANTIFIED</x:v>
      </x:c>
      <x:c r="AR1247" s="11" t="str">
        <x:v>Position-class planning record; serial item and receiver open</x:v>
      </x:c>
      <x:c r="AS1247" s="26"/>
      <x:c r="AT1247" s="26"/>
    </x:row>
    <x:row r="1248">
      <x:c r="C1248" s="11" t="str">
        <x:v>C3-I-GBG-ISO-18</x:v>
      </x:c>
      <x:c r="D1248" s="11" t="str">
        <x:v>C3</x:v>
      </x:c>
      <x:c r="E1248" s="11" t="str">
        <x:v>Cascadia earthquake</x:v>
      </x:c>
      <x:c r="F1248" s="11" t="str">
        <x:v>I-GBG</x:v>
      </x:c>
      <x:c r="G1248" s="11" t="str">
        <x:v>Grid bridge group</x:v>
      </x:c>
      <x:c r="H1248" s="11" t="str">
        <x:v>ISO-18</x:v>
      </x:c>
      <x:c r="I1248" s="19" t="n">
        <x:v>48</x:v>
      </x:c>
      <x:c r="J1248" s="21" t="n">
        <x:v>8</x:v>
      </x:c>
      <x:c r="K1248" s="18" t="n">
        <x:f>'05 Cargo Register'!K352</x:f>
        <x:v>540</x:v>
      </x:c>
      <x:c r="L1248" s="18" t="n">
        <x:f>'05 Cargo Register'!N352</x:f>
        <x:v>36</x:v>
      </x:c>
      <x:c r="M1248" s="18" t="n">
        <x:f>'05 Cargo Register'!O352</x:f>
        <x:v>950.4000000000001</x:v>
      </x:c>
      <x:c r="N1248" s="18" t="n">
        <x:f>J1248*K1248</x:f>
        <x:v>4320</x:v>
      </x:c>
      <x:c r="O1248" s="18" t="n">
        <x:f>J1248*L1248</x:f>
        <x:v>288</x:v>
      </x:c>
      <x:c r="P1248" s="18" t="n">
        <x:f>J1248*M1248</x:f>
        <x:v>7603.200000000001</x:v>
      </x:c>
      <x:c r="Q1248" s="22" t="n">
        <x:f>'01 Controls'!$E$24*'02 Cargo Classes'!$M$7</x:f>
        <x:v>0.020000000000000004</x:v>
      </x:c>
      <x:c r="R1248" s="22" t="n">
        <x:f>'01 Controls'!$F$24*'02 Cargo Classes'!$N$7</x:f>
        <x:v>0.35</x:v>
      </x:c>
      <x:c r="S1248" s="22" t="n">
        <x:f>'01 Controls'!$G$24*'02 Cargo Classes'!$O$7</x:f>
        <x:v>0.6</x:v>
      </x:c>
      <x:c r="T1248" s="22" t="n">
        <x:f>'01 Controls'!$H$24*'02 Cargo Classes'!$P$7</x:f>
        <x:v>0.04000000000000001</x:v>
      </x:c>
      <x:c r="U1248" s="22" t="n">
        <x:f>SUM(Q1248:T1248)</x:f>
        <x:v>1.01</x:v>
      </x:c>
      <x:c r="V1248" s="18" t="n">
        <x:f>IF(U1248=0,0,N1248*Q1248/U1248)</x:f>
        <x:v>85.54455445544556</x:v>
      </x:c>
      <x:c r="W1248" s="18" t="n">
        <x:f>IF(U1248=0,0,P1248*Q1248/U1248)</x:f>
        <x:v>150.5584158415842</x:v>
      </x:c>
      <x:c r="X1248" s="18" t="n">
        <x:f>MAX(V1248,W1248*'01 Controls'!$E$12)</x:f>
        <x:v>85.54455445544556</x:v>
      </x:c>
      <x:c r="Y1248" s="18" t="n">
        <x:f>IF(U1248=0,0,N1248*R1248/U1248)</x:f>
        <x:v>1497.029702970297</x:v>
      </x:c>
      <x:c r="Z1248" s="18" t="n">
        <x:f>IF(U1248=0,0,P1248*R1248/U1248)</x:f>
        <x:v>2634.7722772277225</x:v>
      </x:c>
      <x:c r="AA1248" s="18" t="n">
        <x:f>MAX(Y1248,Z1248*'01 Controls'!$E$13)</x:f>
        <x:v>1497.029702970297</x:v>
      </x:c>
      <x:c r="AB1248" s="18" t="n">
        <x:f>IF(U1248=0,0,N1248*S1248/U1248)</x:f>
        <x:v>2566.3366336633662</x:v>
      </x:c>
      <x:c r="AC1248" s="18" t="n">
        <x:f>IF(U1248=0,0,P1248*S1248/U1248)</x:f>
        <x:v>4516.752475247525</x:v>
      </x:c>
      <x:c r="AD1248" s="18" t="n">
        <x:f>MAX(AB1248,AC1248*'01 Controls'!$E$14)</x:f>
        <x:v>2566.3366336633662</x:v>
      </x:c>
      <x:c r="AE1248" s="18" t="n">
        <x:f>IF(U1248=0,0,N1248*T1248/U1248)</x:f>
        <x:v>171.08910891089113</x:v>
      </x:c>
      <x:c r="AF1248" s="18" t="n">
        <x:f>IF(U1248=0,0,P1248*T1248/U1248)</x:f>
        <x:v>301.1168316831684</x:v>
      </x:c>
      <x:c r="AG1248" s="18" t="n">
        <x:f>MAX(AE1248,AF1248*'01 Controls'!$E$15)</x:f>
        <x:v>171.08910891089113</x:v>
      </x:c>
      <x:c r="AH1248" s="18" t="n">
        <x:f>SUM(V1248,Y1248,AB1248,AE1248)</x:f>
        <x:v>4319.999999999999</x:v>
      </x:c>
      <x:c r="AI1248" s="18" t="n">
        <x:f>N1248-AH1248</x:f>
        <x:v>9.094947017729282e-13</x:v>
      </x:c>
      <x:c r="AJ1248" s="18" t="n">
        <x:f>V1248*INDEX('07 Mode Capacity'!$P$6:$P$17,MATCH("AIR-"&amp;I1248,'07 Mode Capacity'!$C$6:$C$17,0))</x:f>
        <x:v>23.981188986331574</x:v>
      </x:c>
      <x:c r="AK1248" s="18" t="n">
        <x:f>Y1248*INDEX('07 Mode Capacity'!$P$6:$P$17,MATCH("OCEAN-"&amp;I1248,'07 Mode Capacity'!$C$6:$C$17,0))</x:f>
        <x:v>131.19411444663407</x:v>
      </x:c>
      <x:c r="AL1248" s="18" t="n">
        <x:f>AB1248*INDEX('07 Mode Capacity'!$P$6:$P$17,MATCH("LAND-"&amp;I1248,'07 Mode Capacity'!$C$6:$C$17,0))</x:f>
        <x:v>313.2159185957486</x:v>
      </x:c>
      <x:c r="AM1248" s="18" t="n">
        <x:f>AE1248*INDEX('07 Mode Capacity'!$P$6:$P$17,MATCH("INLAND-"&amp;I1248,'07 Mode Capacity'!$C$6:$C$17,0))</x:f>
        <x:v>107.99732555723195</x:v>
      </x:c>
      <x:c r="AN1248" s="18" t="n">
        <x:f>SUM(AJ1248:AM1248)</x:f>
        <x:v>576.3885475859462</x:v>
      </x:c>
      <x:c r="AO1248" s="17" t="n">
        <x:f>IF(N1248=0,1,AN1248/N1248)</x:f>
        <x:v>0.1334232749041542</x:v>
      </x:c>
      <x:c r="AP1248" s="11" t="str">
        <x:f>IF(AO1248&gt;='01 Controls'!$E$16,"PASS","FAIL")</x:f>
        <x:v>FAIL</x:v>
      </x:c>
      <x:c r="AQ1248" s="11" t="str">
        <x:v>UNQUANTIFIED</x:v>
      </x:c>
      <x:c r="AR1248" s="11" t="str">
        <x:v>Position-class planning record; serial item and receiver open</x:v>
      </x:c>
      <x:c r="AS1248" s="26"/>
      <x:c r="AT1248" s="26"/>
    </x:row>
    <x:row r="1249">
      <x:c r="C1249" s="11" t="str">
        <x:v>C3-I-GBG-COL-12</x:v>
      </x:c>
      <x:c r="D1249" s="11" t="str">
        <x:v>C3</x:v>
      </x:c>
      <x:c r="E1249" s="11" t="str">
        <x:v>Cascadia earthquake</x:v>
      </x:c>
      <x:c r="F1249" s="11" t="str">
        <x:v>I-GBG</x:v>
      </x:c>
      <x:c r="G1249" s="11" t="str">
        <x:v>Grid bridge group</x:v>
      </x:c>
      <x:c r="H1249" s="11" t="str">
        <x:v>COL-12</x:v>
      </x:c>
      <x:c r="I1249" s="19" t="n">
        <x:v>24</x:v>
      </x:c>
      <x:c r="J1249" s="21" t="n">
        <x:v>8</x:v>
      </x:c>
      <x:c r="K1249" s="18" t="n">
        <x:f>'05 Cargo Register'!K353</x:f>
        <x:v>90</x:v>
      </x:c>
      <x:c r="L1249" s="18" t="n">
        <x:f>'05 Cargo Register'!N353</x:f>
        <x:v>10</x:v>
      </x:c>
      <x:c r="M1249" s="18" t="n">
        <x:f>'05 Cargo Register'!O353</x:f>
        <x:v>264</x:v>
      </x:c>
      <x:c r="N1249" s="18" t="n">
        <x:f>J1249*K1249</x:f>
        <x:v>720</x:v>
      </x:c>
      <x:c r="O1249" s="18" t="n">
        <x:f>J1249*L1249</x:f>
        <x:v>80</x:v>
      </x:c>
      <x:c r="P1249" s="18" t="n">
        <x:f>J1249*M1249</x:f>
        <x:v>2112</x:v>
      </x:c>
      <x:c r="Q1249" s="22" t="n">
        <x:f>'01 Controls'!$E$24*'02 Cargo Classes'!$M$8</x:f>
        <x:v>0.2</x:v>
      </x:c>
      <x:c r="R1249" s="22" t="n">
        <x:f>'01 Controls'!$F$24*'02 Cargo Classes'!$N$8</x:f>
        <x:v>0.24499999999999997</x:v>
      </x:c>
      <x:c r="S1249" s="22" t="n">
        <x:f>'01 Controls'!$G$24*'02 Cargo Classes'!$O$8</x:f>
        <x:v>0.6</x:v>
      </x:c>
      <x:c r="T1249" s="22" t="n">
        <x:f>'01 Controls'!$H$24*'02 Cargo Classes'!$P$8</x:f>
        <x:v>0.010000000000000002</x:v>
      </x:c>
      <x:c r="U1249" s="22" t="n">
        <x:f>SUM(Q1249:T1249)</x:f>
        <x:v>1.055</x:v>
      </x:c>
      <x:c r="V1249" s="18" t="n">
        <x:f>IF(U1249=0,0,N1249*Q1249/U1249)</x:f>
        <x:v>136.49289099526067</x:v>
      </x:c>
      <x:c r="W1249" s="18" t="n">
        <x:f>IF(U1249=0,0,P1249*Q1249/U1249)</x:f>
        <x:v>400.3791469194313</x:v>
      </x:c>
      <x:c r="X1249" s="18" t="n">
        <x:f>MAX(V1249,W1249*'01 Controls'!$E$12)</x:f>
        <x:v>136.49289099526067</x:v>
      </x:c>
      <x:c r="Y1249" s="18" t="n">
        <x:f>IF(U1249=0,0,N1249*R1249/U1249)</x:f>
        <x:v>167.2037914691943</x:v>
      </x:c>
      <x:c r="Z1249" s="18" t="n">
        <x:f>IF(U1249=0,0,P1249*R1249/U1249)</x:f>
        <x:v>490.4644549763033</x:v>
      </x:c>
      <x:c r="AA1249" s="18" t="n">
        <x:f>MAX(Y1249,Z1249*'01 Controls'!$E$13)</x:f>
        <x:v>167.2037914691943</x:v>
      </x:c>
      <x:c r="AB1249" s="18" t="n">
        <x:f>IF(U1249=0,0,N1249*S1249/U1249)</x:f>
        <x:v>409.478672985782</x:v>
      </x:c>
      <x:c r="AC1249" s="18" t="n">
        <x:f>IF(U1249=0,0,P1249*S1249/U1249)</x:f>
        <x:v>1201.137440758294</x:v>
      </x:c>
      <x:c r="AD1249" s="18" t="n">
        <x:f>MAX(AB1249,AC1249*'01 Controls'!$E$14)</x:f>
        <x:v>409.478672985782</x:v>
      </x:c>
      <x:c r="AE1249" s="18" t="n">
        <x:f>IF(U1249=0,0,N1249*T1249/U1249)</x:f>
        <x:v>6.824644549763034</x:v>
      </x:c>
      <x:c r="AF1249" s="18" t="n">
        <x:f>IF(U1249=0,0,P1249*T1249/U1249)</x:f>
        <x:v>20.018957345971568</x:v>
      </x:c>
      <x:c r="AG1249" s="18" t="n">
        <x:f>MAX(AE1249,AF1249*'01 Controls'!$E$15)</x:f>
        <x:v>6.824644549763034</x:v>
      </x:c>
      <x:c r="AH1249" s="18" t="n">
        <x:f>SUM(V1249,Y1249,AB1249,AE1249)</x:f>
        <x:v>720</x:v>
      </x:c>
      <x:c r="AI1249" s="18" t="n">
        <x:f>N1249-AH1249</x:f>
        <x:v>0</x:v>
      </x:c>
      <x:c r="AJ1249" s="18" t="n">
        <x:f>V1249*INDEX('07 Mode Capacity'!$P$6:$P$17,MATCH("AIR-"&amp;I1249,'07 Mode Capacity'!$C$6:$C$17,0))</x:f>
        <x:v>27.696327742935743</x:v>
      </x:c>
      <x:c r="AK1249" s="18" t="n">
        <x:f>Y1249*INDEX('07 Mode Capacity'!$P$6:$P$17,MATCH("OCEAN-"&amp;I1249,'07 Mode Capacity'!$C$6:$C$17,0))</x:f>
        <x:v>25.09545806436558</x:v>
      </x:c>
      <x:c r="AL1249" s="18" t="n">
        <x:f>AB1249*INDEX('07 Mode Capacity'!$P$6:$P$17,MATCH("LAND-"&amp;I1249,'07 Mode Capacity'!$C$6:$C$17,0))</x:f>
        <x:v>156.62597087753664</x:v>
      </x:c>
      <x:c r="AM1249" s="18" t="n">
        <x:f>AE1249*INDEX('07 Mode Capacity'!$P$6:$P$17,MATCH("INLAND-"&amp;I1249,'07 Mode Capacity'!$C$6:$C$17,0))</x:f>
        <x:v>6.824644549763034</x:v>
      </x:c>
      <x:c r="AN1249" s="18" t="n">
        <x:f>SUM(AJ1249:AM1249)</x:f>
        <x:v>216.242401234601</x:v>
      </x:c>
      <x:c r="AO1249" s="17" t="n">
        <x:f>IF(N1249=0,1,AN1249/N1249)</x:f>
        <x:v>0.3003366683813903</x:v>
      </x:c>
      <x:c r="AP1249" s="11" t="str">
        <x:f>IF(AO1249&gt;='01 Controls'!$E$16,"PASS","FAIL")</x:f>
        <x:v>FAIL</x:v>
      </x:c>
      <x:c r="AQ1249" s="11" t="str">
        <x:v>UNQUANTIFIED</x:v>
      </x:c>
      <x:c r="AR1249" s="11" t="str">
        <x:v>Position-class planning record; serial item and receiver open</x:v>
      </x:c>
      <x:c r="AS1249" s="26"/>
      <x:c r="AT1249" s="26"/>
    </x:row>
    <x:row r="1250">
      <x:c r="C1250" s="11" t="str">
        <x:v>C3-I-GBG-BAT-22</x:v>
      </x:c>
      <x:c r="D1250" s="11" t="str">
        <x:v>C3</x:v>
      </x:c>
      <x:c r="E1250" s="11" t="str">
        <x:v>Cascadia earthquake</x:v>
      </x:c>
      <x:c r="F1250" s="11" t="str">
        <x:v>I-GBG</x:v>
      </x:c>
      <x:c r="G1250" s="11" t="str">
        <x:v>Grid bridge group</x:v>
      </x:c>
      <x:c r="H1250" s="11" t="str">
        <x:v>BAT-22</x:v>
      </x:c>
      <x:c r="I1250" s="19" t="n">
        <x:v>48</x:v>
      </x:c>
      <x:c r="J1250" s="21" t="n">
        <x:v>8</x:v>
      </x:c>
      <x:c r="K1250" s="18" t="n">
        <x:f>'05 Cargo Register'!K354</x:f>
        <x:v>675</x:v>
      </x:c>
      <x:c r="L1250" s="18" t="n">
        <x:f>'05 Cargo Register'!N354</x:f>
        <x:v>39</x:v>
      </x:c>
      <x:c r="M1250" s="18" t="n">
        <x:f>'05 Cargo Register'!O354</x:f>
        <x:v>1029.6000000000001</x:v>
      </x:c>
      <x:c r="N1250" s="18" t="n">
        <x:f>J1250*K1250</x:f>
        <x:v>5400</x:v>
      </x:c>
      <x:c r="O1250" s="18" t="n">
        <x:f>J1250*L1250</x:f>
        <x:v>312</x:v>
      </x:c>
      <x:c r="P1250" s="18" t="n">
        <x:f>J1250*M1250</x:f>
        <x:v>8236.800000000001</x:v>
      </x:c>
      <x:c r="Q1250" s="22" t="n">
        <x:f>'01 Controls'!$E$24*'02 Cargo Classes'!$M$9</x:f>
        <x:v>0</x:v>
      </x:c>
      <x:c r="R1250" s="22" t="n">
        <x:f>'01 Controls'!$F$24*'02 Cargo Classes'!$N$9</x:f>
        <x:v>0.35</x:v>
      </x:c>
      <x:c r="S1250" s="22" t="n">
        <x:f>'01 Controls'!$G$24*'02 Cargo Classes'!$O$9</x:f>
        <x:v>0.5</x:v>
      </x:c>
      <x:c r="T1250" s="22" t="n">
        <x:f>'01 Controls'!$H$24*'02 Cargo Classes'!$P$9</x:f>
        <x:v>0.025</x:v>
      </x:c>
      <x:c r="U1250" s="22" t="n">
        <x:f>SUM(Q1250:T1250)</x:f>
        <x:v>0.875</x:v>
      </x:c>
      <x:c r="V1250" s="18" t="n">
        <x:f>IF(U1250=0,0,N1250*Q1250/U1250)</x:f>
        <x:v>0</x:v>
      </x:c>
      <x:c r="W1250" s="18" t="n">
        <x:f>IF(U1250=0,0,P1250*Q1250/U1250)</x:f>
        <x:v>0</x:v>
      </x:c>
      <x:c r="X1250" s="18" t="n">
        <x:f>MAX(V1250,W1250*'01 Controls'!$E$12)</x:f>
        <x:v>0</x:v>
      </x:c>
      <x:c r="Y1250" s="18" t="n">
        <x:f>IF(U1250=0,0,N1250*R1250/U1250)</x:f>
        <x:v>2159.9999999999995</x:v>
      </x:c>
      <x:c r="Z1250" s="18" t="n">
        <x:f>IF(U1250=0,0,P1250*R1250/U1250)</x:f>
        <x:v>3294.7200000000003</x:v>
      </x:c>
      <x:c r="AA1250" s="18" t="n">
        <x:f>MAX(Y1250,Z1250*'01 Controls'!$E$13)</x:f>
        <x:v>2159.9999999999995</x:v>
      </x:c>
      <x:c r="AB1250" s="18" t="n">
        <x:f>IF(U1250=0,0,N1250*S1250/U1250)</x:f>
        <x:v>3085.714285714286</x:v>
      </x:c>
      <x:c r="AC1250" s="18" t="n">
        <x:f>IF(U1250=0,0,P1250*S1250/U1250)</x:f>
        <x:v>4706.742857142858</x:v>
      </x:c>
      <x:c r="AD1250" s="18" t="n">
        <x:f>MAX(AB1250,AC1250*'01 Controls'!$E$14)</x:f>
        <x:v>3085.714285714286</x:v>
      </x:c>
      <x:c r="AE1250" s="18" t="n">
        <x:f>IF(U1250=0,0,N1250*T1250/U1250)</x:f>
        <x:v>154.28571428571428</x:v>
      </x:c>
      <x:c r="AF1250" s="18" t="n">
        <x:f>IF(U1250=0,0,P1250*T1250/U1250)</x:f>
        <x:v>235.3371428571429</x:v>
      </x:c>
      <x:c r="AG1250" s="18" t="n">
        <x:f>MAX(AE1250,AF1250*'01 Controls'!$E$15)</x:f>
        <x:v>154.28571428571428</x:v>
      </x:c>
      <x:c r="AH1250" s="18" t="n">
        <x:f>SUM(V1250,Y1250,AB1250,AE1250)</x:f>
        <x:v>5400</x:v>
      </x:c>
      <x:c r="AI1250" s="18" t="n">
        <x:f>N1250-AH1250</x:f>
        <x:v>0</x:v>
      </x:c>
      <x:c r="AJ1250" s="18" t="n">
        <x:f>V1250*INDEX('07 Mode Capacity'!$P$6:$P$17,MATCH("AIR-"&amp;I1250,'07 Mode Capacity'!$C$6:$C$17,0))</x:f>
        <x:v>0</x:v>
      </x:c>
      <x:c r="AK1250" s="18" t="n">
        <x:f>Y1250*INDEX('07 Mode Capacity'!$P$6:$P$17,MATCH("OCEAN-"&amp;I1250,'07 Mode Capacity'!$C$6:$C$17,0))</x:f>
        <x:v>189.2943651301434</x:v>
      </x:c>
      <x:c r="AL1250" s="18" t="n">
        <x:f>AB1250*INDEX('07 Mode Capacity'!$P$6:$P$17,MATCH("LAND-"&amp;I1250,'07 Mode Capacity'!$C$6:$C$17,0))</x:f>
        <x:v>376.60485450203106</x:v>
      </x:c>
      <x:c r="AM1250" s="18" t="n">
        <x:f>AE1250*INDEX('07 Mode Capacity'!$P$6:$P$17,MATCH("INLAND-"&amp;I1250,'07 Mode Capacity'!$C$6:$C$17,0))</x:f>
        <x:v>97.39044536857521</x:v>
      </x:c>
      <x:c r="AN1250" s="18" t="n">
        <x:f>SUM(AJ1250:AM1250)</x:f>
        <x:v>663.2896650007497</x:v>
      </x:c>
      <x:c r="AO1250" s="17" t="n">
        <x:f>IF(N1250=0,1,AN1250/N1250)</x:f>
        <x:v>0.12283141944458327</x:v>
      </x:c>
      <x:c r="AP1250" s="11" t="str">
        <x:f>IF(AO1250&gt;='01 Controls'!$E$16,"PASS","FAIL")</x:f>
        <x:v>FAIL</x:v>
      </x:c>
      <x:c r="AQ1250" s="11" t="str">
        <x:v>UNQUANTIFIED</x:v>
      </x:c>
      <x:c r="AR1250" s="11" t="str">
        <x:v>Position-class planning record; serial item and receiver open</x:v>
      </x:c>
      <x:c r="AS1250" s="26"/>
      <x:c r="AT1250" s="26"/>
    </x:row>
    <x:row r="1251">
      <x:c r="C1251" s="11" t="str">
        <x:v>C3-I-GBG-TNK-20</x:v>
      </x:c>
      <x:c r="D1251" s="11" t="str">
        <x:v>C3</x:v>
      </x:c>
      <x:c r="E1251" s="11" t="str">
        <x:v>Cascadia earthquake</x:v>
      </x:c>
      <x:c r="F1251" s="11" t="str">
        <x:v>I-GBG</x:v>
      </x:c>
      <x:c r="G1251" s="11" t="str">
        <x:v>Grid bridge group</x:v>
      </x:c>
      <x:c r="H1251" s="11" t="str">
        <x:v>TNK-20</x:v>
      </x:c>
      <x:c r="I1251" s="19" t="n">
        <x:v>48</x:v>
      </x:c>
      <x:c r="J1251" s="21" t="n">
        <x:v>8</x:v>
      </x:c>
      <x:c r="K1251" s="18" t="n">
        <x:f>'05 Cargo Register'!K355</x:f>
        <x:v>540</x:v>
      </x:c>
      <x:c r="L1251" s="18" t="n">
        <x:f>'05 Cargo Register'!N355</x:f>
        <x:v>32</x:v>
      </x:c>
      <x:c r="M1251" s="18" t="n">
        <x:f>'05 Cargo Register'!O355</x:f>
        <x:v>680</x:v>
      </x:c>
      <x:c r="N1251" s="18" t="n">
        <x:f>J1251*K1251</x:f>
        <x:v>4320</x:v>
      </x:c>
      <x:c r="O1251" s="18" t="n">
        <x:f>J1251*L1251</x:f>
        <x:v>256</x:v>
      </x:c>
      <x:c r="P1251" s="18" t="n">
        <x:f>J1251*M1251</x:f>
        <x:v>5440</x:v>
      </x:c>
      <x:c r="Q1251" s="22" t="n">
        <x:f>'01 Controls'!$E$24*'02 Cargo Classes'!$M$10</x:f>
        <x:v>0</x:v>
      </x:c>
      <x:c r="R1251" s="22" t="n">
        <x:f>'01 Controls'!$F$24*'02 Cargo Classes'!$N$10</x:f>
        <x:v>0.42</x:v>
      </x:c>
      <x:c r="S1251" s="22" t="n">
        <x:f>'01 Controls'!$G$24*'02 Cargo Classes'!$O$10</x:f>
        <x:v>0.5</x:v>
      </x:c>
      <x:c r="T1251" s="22" t="n">
        <x:f>'01 Controls'!$H$24*'02 Cargo Classes'!$P$10</x:f>
        <x:v>0.05</x:v>
      </x:c>
      <x:c r="U1251" s="22" t="n">
        <x:f>SUM(Q1251:T1251)</x:f>
        <x:v>0.97</x:v>
      </x:c>
      <x:c r="V1251" s="18" t="n">
        <x:f>IF(U1251=0,0,N1251*Q1251/U1251)</x:f>
        <x:v>0</x:v>
      </x:c>
      <x:c r="W1251" s="18" t="n">
        <x:f>IF(U1251=0,0,P1251*Q1251/U1251)</x:f>
        <x:v>0</x:v>
      </x:c>
      <x:c r="X1251" s="18" t="n">
        <x:f>MAX(V1251,W1251*'01 Controls'!$E$12)</x:f>
        <x:v>0</x:v>
      </x:c>
      <x:c r="Y1251" s="18" t="n">
        <x:f>IF(U1251=0,0,N1251*R1251/U1251)</x:f>
        <x:v>1870.5154639175257</x:v>
      </x:c>
      <x:c r="Z1251" s="18" t="n">
        <x:f>IF(U1251=0,0,P1251*R1251/U1251)</x:f>
        <x:v>2355.463917525773</x:v>
      </x:c>
      <x:c r="AA1251" s="18" t="n">
        <x:f>MAX(Y1251,Z1251*'01 Controls'!$E$13)</x:f>
        <x:v>1870.5154639175257</x:v>
      </x:c>
      <x:c r="AB1251" s="18" t="n">
        <x:f>IF(U1251=0,0,N1251*S1251/U1251)</x:f>
        <x:v>2226.8041237113403</x:v>
      </x:c>
      <x:c r="AC1251" s="18" t="n">
        <x:f>IF(U1251=0,0,P1251*S1251/U1251)</x:f>
        <x:v>2804.1237113402062</x:v>
      </x:c>
      <x:c r="AD1251" s="18" t="n">
        <x:f>MAX(AB1251,AC1251*'01 Controls'!$E$14)</x:f>
        <x:v>2226.8041237113403</x:v>
      </x:c>
      <x:c r="AE1251" s="18" t="n">
        <x:f>IF(U1251=0,0,N1251*T1251/U1251)</x:f>
        <x:v>222.68041237113403</x:v>
      </x:c>
      <x:c r="AF1251" s="18" t="n">
        <x:f>IF(U1251=0,0,P1251*T1251/U1251)</x:f>
        <x:v>280.41237113402065</x:v>
      </x:c>
      <x:c r="AG1251" s="18" t="n">
        <x:f>MAX(AE1251,AF1251*'01 Controls'!$E$15)</x:f>
        <x:v>222.68041237113403</x:v>
      </x:c>
      <x:c r="AH1251" s="18" t="n">
        <x:f>SUM(V1251,Y1251,AB1251,AE1251)</x:f>
        <x:v>4320</x:v>
      </x:c>
      <x:c r="AI1251" s="18" t="n">
        <x:f>N1251-AH1251</x:f>
        <x:v>0</x:v>
      </x:c>
      <x:c r="AJ1251" s="18" t="n">
        <x:f>V1251*INDEX('07 Mode Capacity'!$P$6:$P$17,MATCH("AIR-"&amp;I1251,'07 Mode Capacity'!$C$6:$C$17,0))</x:f>
        <x:v>0</x:v>
      </x:c>
      <x:c r="AK1251" s="18" t="n">
        <x:f>Y1251*INDEX('07 Mode Capacity'!$P$6:$P$17,MATCH("OCEAN-"&amp;I1251,'07 Mode Capacity'!$C$6:$C$17,0))</x:f>
        <x:v>163.92501722610362</x:v>
      </x:c>
      <x:c r="AL1251" s="18" t="n">
        <x:f>AB1251*INDEX('07 Mode Capacity'!$P$6:$P$17,MATCH("LAND-"&amp;I1251,'07 Mode Capacity'!$C$6:$C$17,0))</x:f>
        <x:v>271.77669912517706</x:v>
      </x:c>
      <x:c r="AM1251" s="18" t="n">
        <x:f>AE1251*INDEX('07 Mode Capacity'!$P$6:$P$17,MATCH("INLAND-"&amp;I1251,'07 Mode Capacity'!$C$6:$C$17,0))</x:f>
        <x:v>140.5635293979436</x:v>
      </x:c>
      <x:c r="AN1251" s="18" t="n">
        <x:f>SUM(AJ1251:AM1251)</x:f>
        <x:v>576.2652457492243</x:v>
      </x:c>
      <x:c r="AO1251" s="17" t="n">
        <x:f>IF(N1251=0,1,AN1251/N1251)</x:f>
        <x:v>0.13339473281232042</x:v>
      </x:c>
      <x:c r="AP1251" s="11" t="str">
        <x:f>IF(AO1251&gt;='01 Controls'!$E$16,"PASS","FAIL")</x:f>
        <x:v>FAIL</x:v>
      </x:c>
      <x:c r="AQ1251" s="11" t="str">
        <x:v>UNQUANTIFIED</x:v>
      </x:c>
      <x:c r="AR1251" s="11" t="str">
        <x:v>Position-class planning record; serial item and receiver open</x:v>
      </x:c>
      <x:c r="AS1251" s="26"/>
      <x:c r="AT1251" s="26"/>
    </x:row>
    <x:row r="1252">
      <x:c r="C1252" s="11" t="str">
        <x:v>C3-I-GBG-FLR-24</x:v>
      </x:c>
      <x:c r="D1252" s="11" t="str">
        <x:v>C3</x:v>
      </x:c>
      <x:c r="E1252" s="11" t="str">
        <x:v>Cascadia earthquake</x:v>
      </x:c>
      <x:c r="F1252" s="11" t="str">
        <x:v>I-GBG</x:v>
      </x:c>
      <x:c r="G1252" s="11" t="str">
        <x:v>Grid bridge group</x:v>
      </x:c>
      <x:c r="H1252" s="11" t="str">
        <x:v>FLR-24</x:v>
      </x:c>
      <x:c r="I1252" s="19" t="n">
        <x:v>48</x:v>
      </x:c>
      <x:c r="J1252" s="21" t="n">
        <x:v>8</x:v>
      </x:c>
      <x:c r="K1252" s="18" t="n">
        <x:f>'05 Cargo Register'!K356</x:f>
        <x:v>810</x:v>
      </x:c>
      <x:c r="L1252" s="18" t="n">
        <x:f>'05 Cargo Register'!N356</x:f>
        <x:v>40</x:v>
      </x:c>
      <x:c r="M1252" s="18" t="n">
        <x:f>'05 Cargo Register'!O356</x:f>
        <x:v>1280</x:v>
      </x:c>
      <x:c r="N1252" s="18" t="n">
        <x:f>J1252*K1252</x:f>
        <x:v>6480</x:v>
      </x:c>
      <x:c r="O1252" s="18" t="n">
        <x:f>J1252*L1252</x:f>
        <x:v>320</x:v>
      </x:c>
      <x:c r="P1252" s="18" t="n">
        <x:f>J1252*M1252</x:f>
        <x:v>10240</x:v>
      </x:c>
      <x:c r="Q1252" s="22" t="n">
        <x:f>'01 Controls'!$E$24*'02 Cargo Classes'!$M$11</x:f>
        <x:v>0</x:v>
      </x:c>
      <x:c r="R1252" s="22" t="n">
        <x:f>'01 Controls'!$F$24*'02 Cargo Classes'!$N$11</x:f>
        <x:v>0.42</x:v>
      </x:c>
      <x:c r="S1252" s="22" t="n">
        <x:f>'01 Controls'!$G$24*'02 Cargo Classes'!$O$11</x:f>
        <x:v>0.5</x:v>
      </x:c>
      <x:c r="T1252" s="22" t="n">
        <x:f>'01 Controls'!$H$24*'02 Cargo Classes'!$P$11</x:f>
        <x:v>0.04000000000000001</x:v>
      </x:c>
      <x:c r="U1252" s="22" t="n">
        <x:f>SUM(Q1252:T1252)</x:f>
        <x:v>0.96</x:v>
      </x:c>
      <x:c r="V1252" s="18" t="n">
        <x:f>IF(U1252=0,0,N1252*Q1252/U1252)</x:f>
        <x:v>0</x:v>
      </x:c>
      <x:c r="W1252" s="18" t="n">
        <x:f>IF(U1252=0,0,P1252*Q1252/U1252)</x:f>
        <x:v>0</x:v>
      </x:c>
      <x:c r="X1252" s="18" t="n">
        <x:f>MAX(V1252,W1252*'01 Controls'!$E$12)</x:f>
        <x:v>0</x:v>
      </x:c>
      <x:c r="Y1252" s="18" t="n">
        <x:f>IF(U1252=0,0,N1252*R1252/U1252)</x:f>
        <x:v>2835</x:v>
      </x:c>
      <x:c r="Z1252" s="18" t="n">
        <x:f>IF(U1252=0,0,P1252*R1252/U1252)</x:f>
        <x:v>4480</x:v>
      </x:c>
      <x:c r="AA1252" s="18" t="n">
        <x:f>MAX(Y1252,Z1252*'01 Controls'!$E$13)</x:f>
        <x:v>2835</x:v>
      </x:c>
      <x:c r="AB1252" s="18" t="n">
        <x:f>IF(U1252=0,0,N1252*S1252/U1252)</x:f>
        <x:v>3375</x:v>
      </x:c>
      <x:c r="AC1252" s="18" t="n">
        <x:f>IF(U1252=0,0,P1252*S1252/U1252)</x:f>
        <x:v>5333.333333333334</x:v>
      </x:c>
      <x:c r="AD1252" s="18" t="n">
        <x:f>MAX(AB1252,AC1252*'01 Controls'!$E$14)</x:f>
        <x:v>3375</x:v>
      </x:c>
      <x:c r="AE1252" s="18" t="n">
        <x:f>IF(U1252=0,0,N1252*T1252/U1252)</x:f>
        <x:v>270.00000000000006</x:v>
      </x:c>
      <x:c r="AF1252" s="18" t="n">
        <x:f>IF(U1252=0,0,P1252*T1252/U1252)</x:f>
        <x:v>426.66666666666674</x:v>
      </x:c>
      <x:c r="AG1252" s="18" t="n">
        <x:f>MAX(AE1252,AF1252*'01 Controls'!$E$15)</x:f>
        <x:v>270.00000000000006</x:v>
      </x:c>
      <x:c r="AH1252" s="18" t="n">
        <x:f>SUM(V1252,Y1252,AB1252,AE1252)</x:f>
        <x:v>6480</x:v>
      </x:c>
      <x:c r="AI1252" s="18" t="n">
        <x:f>N1252-AH1252</x:f>
        <x:v>0</x:v>
      </x:c>
      <x:c r="AJ1252" s="18" t="n">
        <x:f>V1252*INDEX('07 Mode Capacity'!$P$6:$P$17,MATCH("AIR-"&amp;I1252,'07 Mode Capacity'!$C$6:$C$17,0))</x:f>
        <x:v>0</x:v>
      </x:c>
      <x:c r="AK1252" s="18" t="n">
        <x:f>Y1252*INDEX('07 Mode Capacity'!$P$6:$P$17,MATCH("OCEAN-"&amp;I1252,'07 Mode Capacity'!$C$6:$C$17,0))</x:f>
        <x:v>248.44885423331328</x:v>
      </x:c>
      <x:c r="AL1252" s="18" t="n">
        <x:f>AB1252*INDEX('07 Mode Capacity'!$P$6:$P$17,MATCH("LAND-"&amp;I1252,'07 Mode Capacity'!$C$6:$C$17,0))</x:f>
        <x:v>411.9115596115965</x:v>
      </x:c>
      <x:c r="AM1252" s="18" t="n">
        <x:f>AE1252*INDEX('07 Mode Capacity'!$P$6:$P$17,MATCH("INLAND-"&amp;I1252,'07 Mode Capacity'!$C$6:$C$17,0))</x:f>
        <x:v>170.43327939500665</x:v>
      </x:c>
      <x:c r="AN1252" s="18" t="n">
        <x:f>SUM(AJ1252:AM1252)</x:f>
        <x:v>830.7936932399164</x:v>
      </x:c>
      <x:c r="AO1252" s="17" t="n">
        <x:f>IF(N1252=0,1,AN1252/N1252)</x:f>
        <x:v>0.12820890327776488</x:v>
      </x:c>
      <x:c r="AP1252" s="11" t="str">
        <x:f>IF(AO1252&gt;='01 Controls'!$E$16,"PASS","FAIL")</x:f>
        <x:v>FAIL</x:v>
      </x:c>
      <x:c r="AQ1252" s="11" t="str">
        <x:v>UNQUANTIFIED</x:v>
      </x:c>
      <x:c r="AR1252" s="11" t="str">
        <x:v>Position-class planning record; serial item and receiver open</x:v>
      </x:c>
      <x:c r="AS1252" s="26"/>
      <x:c r="AT1252" s="26"/>
    </x:row>
    <x:row r="1253">
      <x:c r="C1253" s="11" t="str">
        <x:v>C3-I-GBG-ROL-30</x:v>
      </x:c>
      <x:c r="D1253" s="11" t="str">
        <x:v>C3</x:v>
      </x:c>
      <x:c r="E1253" s="11" t="str">
        <x:v>Cascadia earthquake</x:v>
      </x:c>
      <x:c r="F1253" s="11" t="str">
        <x:v>I-GBG</x:v>
      </x:c>
      <x:c r="G1253" s="11" t="str">
        <x:v>Grid bridge group</x:v>
      </x:c>
      <x:c r="H1253" s="11" t="str">
        <x:v>ROL-30</x:v>
      </x:c>
      <x:c r="I1253" s="19" t="n">
        <x:v>48</x:v>
      </x:c>
      <x:c r="J1253" s="21" t="n">
        <x:v>8</x:v>
      </x:c>
      <x:c r="K1253" s="18" t="n">
        <x:f>'05 Cargo Register'!K357</x:f>
        <x:v>540</x:v>
      </x:c>
      <x:c r="L1253" s="18" t="n">
        <x:f>'05 Cargo Register'!N357</x:f>
        <x:v>23</x:v>
      </x:c>
      <x:c r="M1253" s="18" t="n">
        <x:f>'05 Cargo Register'!O357</x:f>
        <x:v>1466.25</x:v>
      </x:c>
      <x:c r="N1253" s="18" t="n">
        <x:f>J1253*K1253</x:f>
        <x:v>4320</x:v>
      </x:c>
      <x:c r="O1253" s="18" t="n">
        <x:f>J1253*L1253</x:f>
        <x:v>184</x:v>
      </x:c>
      <x:c r="P1253" s="18" t="n">
        <x:f>J1253*M1253</x:f>
        <x:v>11730</x:v>
      </x:c>
      <x:c r="Q1253" s="22" t="n">
        <x:f>'01 Controls'!$E$24*'02 Cargo Classes'!$M$12</x:f>
        <x:v>0</x:v>
      </x:c>
      <x:c r="R1253" s="22" t="n">
        <x:f>'01 Controls'!$F$24*'02 Cargo Classes'!$N$12</x:f>
        <x:v>0.35</x:v>
      </x:c>
      <x:c r="S1253" s="22" t="n">
        <x:f>'01 Controls'!$G$24*'02 Cargo Classes'!$O$12</x:f>
        <x:v>0.75</x:v>
      </x:c>
      <x:c r="T1253" s="22" t="n">
        <x:f>'01 Controls'!$H$24*'02 Cargo Classes'!$P$12</x:f>
        <x:v>0.03</x:v>
      </x:c>
      <x:c r="U1253" s="22" t="n">
        <x:f>SUM(Q1253:T1253)</x:f>
        <x:v>1.1300000000000001</x:v>
      </x:c>
      <x:c r="V1253" s="18" t="n">
        <x:f>IF(U1253=0,0,N1253*Q1253/U1253)</x:f>
        <x:v>0</x:v>
      </x:c>
      <x:c r="W1253" s="18" t="n">
        <x:f>IF(U1253=0,0,P1253*Q1253/U1253)</x:f>
        <x:v>0</x:v>
      </x:c>
      <x:c r="X1253" s="18" t="n">
        <x:f>MAX(V1253,W1253*'01 Controls'!$E$12)</x:f>
        <x:v>0</x:v>
      </x:c>
      <x:c r="Y1253" s="18" t="n">
        <x:f>IF(U1253=0,0,N1253*R1253/U1253)</x:f>
        <x:v>1338.0530973451325</x:v>
      </x:c>
      <x:c r="Z1253" s="18" t="n">
        <x:f>IF(U1253=0,0,P1253*R1253/U1253)</x:f>
        <x:v>3633.1858407079644</x:v>
      </x:c>
      <x:c r="AA1253" s="18" t="n">
        <x:f>MAX(Y1253,Z1253*'01 Controls'!$E$13)</x:f>
        <x:v>1338.0530973451325</x:v>
      </x:c>
      <x:c r="AB1253" s="18" t="n">
        <x:f>IF(U1253=0,0,N1253*S1253/U1253)</x:f>
        <x:v>2867.2566371681414</x:v>
      </x:c>
      <x:c r="AC1253" s="18" t="n">
        <x:f>IF(U1253=0,0,P1253*S1253/U1253)</x:f>
        <x:v>7785.3982300884945</x:v>
      </x:c>
      <x:c r="AD1253" s="18" t="n">
        <x:f>MAX(AB1253,AC1253*'01 Controls'!$E$14)</x:f>
        <x:v>2867.2566371681414</x:v>
      </x:c>
      <x:c r="AE1253" s="18" t="n">
        <x:f>IF(U1253=0,0,N1253*T1253/U1253)</x:f>
        <x:v>114.69026548672565</x:v>
      </x:c>
      <x:c r="AF1253" s="18" t="n">
        <x:f>IF(U1253=0,0,P1253*T1253/U1253)</x:f>
        <x:v>311.41592920353975</x:v>
      </x:c>
      <x:c r="AG1253" s="18" t="n">
        <x:f>MAX(AE1253,AF1253*'01 Controls'!$E$15)</x:f>
        <x:v>114.69026548672565</x:v>
      </x:c>
      <x:c r="AH1253" s="18" t="n">
        <x:f>SUM(V1253,Y1253,AB1253,AE1253)</x:f>
        <x:v>4319.999999999999</x:v>
      </x:c>
      <x:c r="AI1253" s="18" t="n">
        <x:f>N1253-AH1253</x:f>
        <x:v>9.094947017729282e-13</x:v>
      </x:c>
      <x:c r="AJ1253" s="18" t="n">
        <x:f>V1253*INDEX('07 Mode Capacity'!$P$6:$P$17,MATCH("AIR-"&amp;I1253,'07 Mode Capacity'!$C$6:$C$17,0))</x:f>
        <x:v>0</x:v>
      </x:c>
      <x:c r="AK1253" s="18" t="n">
        <x:f>Y1253*INDEX('07 Mode Capacity'!$P$6:$P$17,MATCH("OCEAN-"&amp;I1253,'07 Mode Capacity'!$C$6:$C$17,0))</x:f>
        <x:v>117.26199609831893</x:v>
      </x:c>
      <x:c r="AL1253" s="18" t="n">
        <x:f>AB1253*INDEX('07 Mode Capacity'!$P$6:$P$17,MATCH("LAND-"&amp;I1253,'07 Mode Capacity'!$C$6:$C$17,0))</x:f>
        <x:v>349.94256391781647</x:v>
      </x:c>
      <x:c r="AM1253" s="18" t="n">
        <x:f>AE1253*INDEX('07 Mode Capacity'!$P$6:$P$17,MATCH("INLAND-"&amp;I1253,'07 Mode Capacity'!$C$6:$C$17,0))</x:f>
        <x:v>72.39643726513555</x:v>
      </x:c>
      <x:c r="AN1253" s="18" t="n">
        <x:f>SUM(AJ1253:AM1253)</x:f>
        <x:v>539.600997281271</x:v>
      </x:c>
      <x:c r="AO1253" s="17" t="n">
        <x:f>IF(N1253=0,1,AN1253/N1253)</x:f>
        <x:v>0.12490763825955348</x:v>
      </x:c>
      <x:c r="AP1253" s="11" t="str">
        <x:f>IF(AO1253&gt;='01 Controls'!$E$16,"PASS","FAIL")</x:f>
        <x:v>FAIL</x:v>
      </x:c>
      <x:c r="AQ1253" s="11" t="str">
        <x:v>UNQUANTIFIED</x:v>
      </x:c>
      <x:c r="AR1253" s="11" t="str">
        <x:v>Position-class planning record; serial item and receiver open</x:v>
      </x:c>
      <x:c r="AS1253" s="26"/>
      <x:c r="AT1253" s="26"/>
    </x:row>
    <x:row r="1254">
      <x:c r="C1254" s="11" t="str">
        <x:v>C3-I-GBG-LIN-18</x:v>
      </x:c>
      <x:c r="D1254" s="11" t="str">
        <x:v>C3</x:v>
      </x:c>
      <x:c r="E1254" s="11" t="str">
        <x:v>Cascadia earthquake</x:v>
      </x:c>
      <x:c r="F1254" s="11" t="str">
        <x:v>I-GBG</x:v>
      </x:c>
      <x:c r="G1254" s="11" t="str">
        <x:v>Grid bridge group</x:v>
      </x:c>
      <x:c r="H1254" s="11" t="str">
        <x:v>LIN-18</x:v>
      </x:c>
      <x:c r="I1254" s="19" t="n">
        <x:v>72</x:v>
      </x:c>
      <x:c r="J1254" s="21" t="n">
        <x:v>8</x:v>
      </x:c>
      <x:c r="K1254" s="18" t="n">
        <x:f>'05 Cargo Register'!K358</x:f>
        <x:v>450</x:v>
      </x:c>
      <x:c r="L1254" s="18" t="n">
        <x:f>'05 Cargo Register'!N358</x:f>
        <x:v>32</x:v>
      </x:c>
      <x:c r="M1254" s="18" t="n">
        <x:f>'05 Cargo Register'!O358</x:f>
        <x:v>1408</x:v>
      </x:c>
      <x:c r="N1254" s="18" t="n">
        <x:f>J1254*K1254</x:f>
        <x:v>3600</x:v>
      </x:c>
      <x:c r="O1254" s="18" t="n">
        <x:f>J1254*L1254</x:f>
        <x:v>256</x:v>
      </x:c>
      <x:c r="P1254" s="18" t="n">
        <x:f>J1254*M1254</x:f>
        <x:v>11264</x:v>
      </x:c>
      <x:c r="Q1254" s="22" t="n">
        <x:f>'01 Controls'!$E$24*'02 Cargo Classes'!$M$13</x:f>
        <x:v>0</x:v>
      </x:c>
      <x:c r="R1254" s="22" t="n">
        <x:f>'01 Controls'!$F$24*'02 Cargo Classes'!$N$13</x:f>
        <x:v>0.42</x:v>
      </x:c>
      <x:c r="S1254" s="22" t="n">
        <x:f>'01 Controls'!$G$24*'02 Cargo Classes'!$O$13</x:f>
        <x:v>0.5</x:v>
      </x:c>
      <x:c r="T1254" s="22" t="n">
        <x:f>'01 Controls'!$H$24*'02 Cargo Classes'!$P$13</x:f>
        <x:v>0.05</x:v>
      </x:c>
      <x:c r="U1254" s="22" t="n">
        <x:f>SUM(Q1254:T1254)</x:f>
        <x:v>0.97</x:v>
      </x:c>
      <x:c r="V1254" s="18" t="n">
        <x:f>IF(U1254=0,0,N1254*Q1254/U1254)</x:f>
        <x:v>0</x:v>
      </x:c>
      <x:c r="W1254" s="18" t="n">
        <x:f>IF(U1254=0,0,P1254*Q1254/U1254)</x:f>
        <x:v>0</x:v>
      </x:c>
      <x:c r="X1254" s="18" t="n">
        <x:f>MAX(V1254,W1254*'01 Controls'!$E$12)</x:f>
        <x:v>0</x:v>
      </x:c>
      <x:c r="Y1254" s="18" t="n">
        <x:f>IF(U1254=0,0,N1254*R1254/U1254)</x:f>
        <x:v>1558.7628865979382</x:v>
      </x:c>
      <x:c r="Z1254" s="18" t="n">
        <x:f>IF(U1254=0,0,P1254*R1254/U1254)</x:f>
        <x:v>4877.19587628866</x:v>
      </x:c>
      <x:c r="AA1254" s="18" t="n">
        <x:f>MAX(Y1254,Z1254*'01 Controls'!$E$13)</x:f>
        <x:v>1558.7628865979382</x:v>
      </x:c>
      <x:c r="AB1254" s="18" t="n">
        <x:f>IF(U1254=0,0,N1254*S1254/U1254)</x:f>
        <x:v>1855.6701030927836</x:v>
      </x:c>
      <x:c r="AC1254" s="18" t="n">
        <x:f>IF(U1254=0,0,P1254*S1254/U1254)</x:f>
        <x:v>5806.18556701031</x:v>
      </x:c>
      <x:c r="AD1254" s="18" t="n">
        <x:f>MAX(AB1254,AC1254*'01 Controls'!$E$14)</x:f>
        <x:v>1855.6701030927836</x:v>
      </x:c>
      <x:c r="AE1254" s="18" t="n">
        <x:f>IF(U1254=0,0,N1254*T1254/U1254)</x:f>
        <x:v>185.56701030927834</x:v>
      </x:c>
      <x:c r="AF1254" s="18" t="n">
        <x:f>IF(U1254=0,0,P1254*T1254/U1254)</x:f>
        <x:v>580.618556701031</x:v>
      </x:c>
      <x:c r="AG1254" s="18" t="n">
        <x:f>MAX(AE1254,AF1254*'01 Controls'!$E$15)</x:f>
        <x:v>185.56701030927834</x:v>
      </x:c>
      <x:c r="AH1254" s="18" t="n">
        <x:f>SUM(V1254,Y1254,AB1254,AE1254)</x:f>
        <x:v>3600.0000000000005</x:v>
      </x:c>
      <x:c r="AI1254" s="18" t="n">
        <x:f>N1254-AH1254</x:f>
        <x:v>-4.547473508864641e-13</x:v>
      </x:c>
      <x:c r="AJ1254" s="18" t="n">
        <x:f>V1254*INDEX('07 Mode Capacity'!$P$6:$P$17,MATCH("AIR-"&amp;I1254,'07 Mode Capacity'!$C$6:$C$17,0))</x:f>
        <x:v>0</x:v>
      </x:c>
      <x:c r="AK1254" s="18" t="n">
        <x:f>Y1254*INDEX('07 Mode Capacity'!$P$6:$P$17,MATCH("OCEAN-"&amp;I1254,'07 Mode Capacity'!$C$6:$C$17,0))</x:f>
        <x:v>1220.1496730993395</x:v>
      </x:c>
      <x:c r="AL1254" s="18" t="n">
        <x:f>AB1254*INDEX('07 Mode Capacity'!$P$6:$P$17,MATCH("LAND-"&amp;I1254,'07 Mode Capacity'!$C$6:$C$17,0))</x:f>
        <x:v>1326.8230975302065</x:v>
      </x:c>
      <x:c r="AM1254" s="18" t="n">
        <x:f>AE1254*INDEX('07 Mode Capacity'!$P$6:$P$17,MATCH("INLAND-"&amp;I1254,'07 Mode Capacity'!$C$6:$C$17,0))</x:f>
        <x:v>185.56701030927834</x:v>
      </x:c>
      <x:c r="AN1254" s="18" t="n">
        <x:f>SUM(AJ1254:AM1254)</x:f>
        <x:v>2732.5397809388246</x:v>
      </x:c>
      <x:c r="AO1254" s="17" t="n">
        <x:f>IF(N1254=0,1,AN1254/N1254)</x:f>
        <x:v>0.7590388280385624</x:v>
      </x:c>
      <x:c r="AP1254" s="11" t="str">
        <x:f>IF(AO1254&gt;='01 Controls'!$E$16,"PASS","FAIL")</x:f>
        <x:v>FAIL</x:v>
      </x:c>
      <x:c r="AQ1254" s="11" t="str">
        <x:v>UNQUANTIFIED</x:v>
      </x:c>
      <x:c r="AR1254" s="11" t="str">
        <x:v>Position-class planning record; serial item and receiver open</x:v>
      </x:c>
      <x:c r="AS1254" s="26"/>
      <x:c r="AT1254" s="26"/>
    </x:row>
    <x:row r="1255">
      <x:c r="C1255" s="11" t="str">
        <x:v>C3-I-GBG-BLK-08</x:v>
      </x:c>
      <x:c r="D1255" s="11" t="str">
        <x:v>C3</x:v>
      </x:c>
      <x:c r="E1255" s="11" t="str">
        <x:v>Cascadia earthquake</x:v>
      </x:c>
      <x:c r="F1255" s="11" t="str">
        <x:v>I-GBG</x:v>
      </x:c>
      <x:c r="G1255" s="11" t="str">
        <x:v>Grid bridge group</x:v>
      </x:c>
      <x:c r="H1255" s="11" t="str">
        <x:v>BLK-08</x:v>
      </x:c>
      <x:c r="I1255" s="19" t="n">
        <x:v>48</x:v>
      </x:c>
      <x:c r="J1255" s="21" t="n">
        <x:v>8</x:v>
      </x:c>
      <x:c r="K1255" s="18" t="n">
        <x:f>'05 Cargo Register'!K359</x:f>
        <x:v>135</x:v>
      </x:c>
      <x:c r="L1255" s="18" t="n">
        <x:f>'05 Cargo Register'!N359</x:f>
        <x:v>22</x:v>
      </x:c>
      <x:c r="M1255" s="18" t="n">
        <x:f>'05 Cargo Register'!O359</x:f>
        <x:v>1122</x:v>
      </x:c>
      <x:c r="N1255" s="18" t="n">
        <x:f>J1255*K1255</x:f>
        <x:v>1080</x:v>
      </x:c>
      <x:c r="O1255" s="18" t="n">
        <x:f>J1255*L1255</x:f>
        <x:v>176</x:v>
      </x:c>
      <x:c r="P1255" s="18" t="n">
        <x:f>J1255*M1255</x:f>
        <x:v>8976</x:v>
      </x:c>
      <x:c r="Q1255" s="22" t="n">
        <x:f>'01 Controls'!$E$24*'02 Cargo Classes'!$M$14</x:f>
        <x:v>0.1</x:v>
      </x:c>
      <x:c r="R1255" s="22" t="n">
        <x:f>'01 Controls'!$F$24*'02 Cargo Classes'!$N$14</x:f>
        <x:v>0.27999999999999997</x:v>
      </x:c>
      <x:c r="S1255" s="22" t="n">
        <x:f>'01 Controls'!$G$24*'02 Cargo Classes'!$O$14</x:f>
        <x:v>0.5</x:v>
      </x:c>
      <x:c r="T1255" s="22" t="n">
        <x:f>'01 Controls'!$H$24*'02 Cargo Classes'!$P$14</x:f>
        <x:v>0.025</x:v>
      </x:c>
      <x:c r="U1255" s="22" t="n">
        <x:f>SUM(Q1255:T1255)</x:f>
        <x:v>0.905</x:v>
      </x:c>
      <x:c r="V1255" s="18" t="n">
        <x:f>IF(U1255=0,0,N1255*Q1255/U1255)</x:f>
        <x:v>119.33701657458563</x:v>
      </x:c>
      <x:c r="W1255" s="18" t="n">
        <x:f>IF(U1255=0,0,P1255*Q1255/U1255)</x:f>
        <x:v>991.8232044198895</x:v>
      </x:c>
      <x:c r="X1255" s="18" t="n">
        <x:f>MAX(V1255,W1255*'01 Controls'!$E$12)</x:f>
        <x:v>247.95580110497238</x:v>
      </x:c>
      <x:c r="Y1255" s="18" t="n">
        <x:f>IF(U1255=0,0,N1255*R1255/U1255)</x:f>
        <x:v>334.14364640883974</x:v>
      </x:c>
      <x:c r="Z1255" s="18" t="n">
        <x:f>IF(U1255=0,0,P1255*R1255/U1255)</x:f>
        <x:v>2777.10497237569</x:v>
      </x:c>
      <x:c r="AA1255" s="18" t="n">
        <x:f>MAX(Y1255,Z1255*'01 Controls'!$E$13)</x:f>
        <x:v>416.5657458563535</x:v>
      </x:c>
      <x:c r="AB1255" s="18" t="n">
        <x:f>IF(U1255=0,0,N1255*S1255/U1255)</x:f>
        <x:v>596.6850828729282</x:v>
      </x:c>
      <x:c r="AC1255" s="18" t="n">
        <x:f>IF(U1255=0,0,P1255*S1255/U1255)</x:f>
        <x:v>4959.116022099447</x:v>
      </x:c>
      <x:c r="AD1255" s="18" t="n">
        <x:f>MAX(AB1255,AC1255*'01 Controls'!$E$14)</x:f>
        <x:v>991.8232044198894</x:v>
      </x:c>
      <x:c r="AE1255" s="18" t="n">
        <x:f>IF(U1255=0,0,N1255*T1255/U1255)</x:f>
        <x:v>29.834254143646408</x:v>
      </x:c>
      <x:c r="AF1255" s="18" t="n">
        <x:f>IF(U1255=0,0,P1255*T1255/U1255)</x:f>
        <x:v>247.95580110497238</x:v>
      </x:c>
      <x:c r="AG1255" s="18" t="n">
        <x:f>MAX(AE1255,AF1255*'01 Controls'!$E$15)</x:f>
        <x:v>44.632044198895024</x:v>
      </x:c>
      <x:c r="AH1255" s="18" t="n">
        <x:f>SUM(V1255,Y1255,AB1255,AE1255)</x:f>
        <x:v>1080</x:v>
      </x:c>
      <x:c r="AI1255" s="18" t="n">
        <x:f>N1255-AH1255</x:f>
        <x:v>0</x:v>
      </x:c>
      <x:c r="AJ1255" s="18" t="n">
        <x:f>V1255*INDEX('07 Mode Capacity'!$P$6:$P$17,MATCH("AIR-"&amp;I1255,'07 Mode Capacity'!$C$6:$C$17,0))</x:f>
        <x:v>33.45442109971669</x:v>
      </x:c>
      <x:c r="AK1255" s="18" t="n">
        <x:f>Y1255*INDEX('07 Mode Capacity'!$P$6:$P$17,MATCH("OCEAN-"&amp;I1255,'07 Mode Capacity'!$C$6:$C$17,0))</x:f>
        <x:v>29.28310620797799</x:v>
      </x:c>
      <x:c r="AL1255" s="18" t="n">
        <x:f>AB1255*INDEX('07 Mode Capacity'!$P$6:$P$17,MATCH("LAND-"&amp;I1255,'07 Mode Capacity'!$C$6:$C$17,0))</x:f>
        <x:v>72.82414313575187</x:v>
      </x:c>
      <x:c r="AM1255" s="18" t="n">
        <x:f>AE1255*INDEX('07 Mode Capacity'!$P$6:$P$17,MATCH("INLAND-"&amp;I1255,'07 Mode Capacity'!$C$6:$C$17,0))</x:f>
        <x:v>18.832406562984158</x:v>
      </x:c>
      <x:c r="AN1255" s="18" t="n">
        <x:f>SUM(AJ1255:AM1255)</x:f>
        <x:v>154.39407700643068</x:v>
      </x:c>
      <x:c r="AO1255" s="17" t="n">
        <x:f>IF(N1255=0,1,AN1255/N1255)</x:f>
        <x:v>0.14295747870965803</x:v>
      </x:c>
      <x:c r="AP1255" s="11" t="str">
        <x:f>IF(AO1255&gt;='01 Controls'!$E$16,"PASS","FAIL")</x:f>
        <x:v>FAIL</x:v>
      </x:c>
      <x:c r="AQ1255" s="11" t="str">
        <x:v>UNQUANTIFIED</x:v>
      </x:c>
      <x:c r="AR1255" s="11" t="str">
        <x:v>Position-class planning record; serial item and receiver open</x:v>
      </x:c>
      <x:c r="AS1255" s="26"/>
      <x:c r="AT1255" s="26"/>
    </x:row>
    <x:row r="1256">
      <x:c r="C1256" s="11" t="str">
        <x:v>C3-I-GBG-OOG-80</x:v>
      </x:c>
      <x:c r="D1256" s="11" t="str">
        <x:v>C3</x:v>
      </x:c>
      <x:c r="E1256" s="11" t="str">
        <x:v>Cascadia earthquake</x:v>
      </x:c>
      <x:c r="F1256" s="11" t="str">
        <x:v>I-GBG</x:v>
      </x:c>
      <x:c r="G1256" s="11" t="str">
        <x:v>Grid bridge group</x:v>
      </x:c>
      <x:c r="H1256" s="11" t="str">
        <x:v>OOG-80</x:v>
      </x:c>
      <x:c r="I1256" s="19" t="n">
        <x:v>72</x:v>
      </x:c>
      <x:c r="J1256" s="21" t="n">
        <x:v>8</x:v>
      </x:c>
      <x:c r="K1256" s="18" t="n">
        <x:f>'05 Cargo Register'!K360</x:f>
        <x:v>540</x:v>
      </x:c>
      <x:c r="L1256" s="18" t="n">
        <x:f>'05 Cargo Register'!N360</x:f>
        <x:v>9</x:v>
      </x:c>
      <x:c r="M1256" s="18" t="n">
        <x:f>'05 Cargo Register'!O360</x:f>
        <x:v>1584</x:v>
      </x:c>
      <x:c r="N1256" s="18" t="n">
        <x:f>J1256*K1256</x:f>
        <x:v>4320</x:v>
      </x:c>
      <x:c r="O1256" s="18" t="n">
        <x:f>J1256*L1256</x:f>
        <x:v>72</x:v>
      </x:c>
      <x:c r="P1256" s="18" t="n">
        <x:f>J1256*M1256</x:f>
        <x:v>12672</x:v>
      </x:c>
      <x:c r="Q1256" s="22" t="n">
        <x:f>'01 Controls'!$E$24*'02 Cargo Classes'!$M$15</x:f>
        <x:v>0</x:v>
      </x:c>
      <x:c r="R1256" s="22" t="n">
        <x:f>'01 Controls'!$F$24*'02 Cargo Classes'!$N$15</x:f>
        <x:v>0.7</x:v>
      </x:c>
      <x:c r="S1256" s="22" t="n">
        <x:f>'01 Controls'!$G$24*'02 Cargo Classes'!$O$15</x:f>
        <x:v>0.3</x:v>
      </x:c>
      <x:c r="T1256" s="22" t="n">
        <x:f>'01 Controls'!$H$24*'02 Cargo Classes'!$P$15</x:f>
        <x:v>0.025</x:v>
      </x:c>
      <x:c r="U1256" s="22" t="n">
        <x:f>SUM(Q1256:T1256)</x:f>
        <x:v>1.025</x:v>
      </x:c>
      <x:c r="V1256" s="18" t="n">
        <x:f>IF(U1256=0,0,N1256*Q1256/U1256)</x:f>
        <x:v>0</x:v>
      </x:c>
      <x:c r="W1256" s="18" t="n">
        <x:f>IF(U1256=0,0,P1256*Q1256/U1256)</x:f>
        <x:v>0</x:v>
      </x:c>
      <x:c r="X1256" s="18" t="n">
        <x:f>MAX(V1256,W1256*'01 Controls'!$E$12)</x:f>
        <x:v>0</x:v>
      </x:c>
      <x:c r="Y1256" s="18" t="n">
        <x:f>IF(U1256=0,0,N1256*R1256/U1256)</x:f>
        <x:v>2950.2439024390246</x:v>
      </x:c>
      <x:c r="Z1256" s="18" t="n">
        <x:f>IF(U1256=0,0,P1256*R1256/U1256)</x:f>
        <x:v>8654.048780487805</x:v>
      </x:c>
      <x:c r="AA1256" s="18" t="n">
        <x:f>MAX(Y1256,Z1256*'01 Controls'!$E$13)</x:f>
        <x:v>2950.2439024390246</x:v>
      </x:c>
      <x:c r="AB1256" s="18" t="n">
        <x:f>IF(U1256=0,0,N1256*S1256/U1256)</x:f>
        <x:v>1264.3902439024391</x:v>
      </x:c>
      <x:c r="AC1256" s="18" t="n">
        <x:f>IF(U1256=0,0,P1256*S1256/U1256)</x:f>
        <x:v>3708.878048780488</x:v>
      </x:c>
      <x:c r="AD1256" s="18" t="n">
        <x:f>MAX(AB1256,AC1256*'01 Controls'!$E$14)</x:f>
        <x:v>1264.3902439024391</x:v>
      </x:c>
      <x:c r="AE1256" s="18" t="n">
        <x:f>IF(U1256=0,0,N1256*T1256/U1256)</x:f>
        <x:v>105.3658536585366</x:v>
      </x:c>
      <x:c r="AF1256" s="18" t="n">
        <x:f>IF(U1256=0,0,P1256*T1256/U1256)</x:f>
        <x:v>309.07317073170736</x:v>
      </x:c>
      <x:c r="AG1256" s="18" t="n">
        <x:f>MAX(AE1256,AF1256*'01 Controls'!$E$15)</x:f>
        <x:v>105.3658536585366</x:v>
      </x:c>
      <x:c r="AH1256" s="18" t="n">
        <x:f>SUM(V1256,Y1256,AB1256,AE1256)</x:f>
        <x:v>4320</x:v>
      </x:c>
      <x:c r="AI1256" s="18" t="n">
        <x:f>N1256-AH1256</x:f>
        <x:v>0</x:v>
      </x:c>
      <x:c r="AJ1256" s="18" t="n">
        <x:f>V1256*INDEX('07 Mode Capacity'!$P$6:$P$17,MATCH("AIR-"&amp;I1256,'07 Mode Capacity'!$C$6:$C$17,0))</x:f>
        <x:v>0</x:v>
      </x:c>
      <x:c r="AK1256" s="18" t="n">
        <x:f>Y1256*INDEX('07 Mode Capacity'!$P$6:$P$17,MATCH("OCEAN-"&amp;I1256,'07 Mode Capacity'!$C$6:$C$17,0))</x:f>
        <x:v>2309.356454451433</x:v>
      </x:c>
      <x:c r="AL1256" s="18" t="n">
        <x:f>AB1256*INDEX('07 Mode Capacity'!$P$6:$P$17,MATCH("LAND-"&amp;I1256,'07 Mode Capacity'!$C$6:$C$17,0))</x:f>
        <x:v>904.051952502533</x:v>
      </x:c>
      <x:c r="AM1256" s="18" t="n">
        <x:f>AE1256*INDEX('07 Mode Capacity'!$P$6:$P$17,MATCH("INLAND-"&amp;I1256,'07 Mode Capacity'!$C$6:$C$17,0))</x:f>
        <x:v>105.3658536585366</x:v>
      </x:c>
      <x:c r="AN1256" s="18" t="n">
        <x:f>SUM(AJ1256:AM1256)</x:f>
        <x:v>3318.7742606125025</x:v>
      </x:c>
      <x:c r="AO1256" s="17" t="n">
        <x:f>IF(N1256=0,1,AN1256/N1256)</x:f>
        <x:v>0.7682347825491904</x:v>
      </x:c>
      <x:c r="AP1256" s="11" t="str">
        <x:f>IF(AO1256&gt;='01 Controls'!$E$16,"PASS","FAIL")</x:f>
        <x:v>FAIL</x:v>
      </x:c>
      <x:c r="AQ1256" s="11" t="str">
        <x:v>UNQUANTIFIED</x:v>
      </x:c>
      <x:c r="AR1256" s="11" t="str">
        <x:v>Position-class planning record; serial item and receiver open</x:v>
      </x:c>
      <x:c r="AS1256" s="26"/>
      <x:c r="AT1256" s="26"/>
    </x:row>
    <x:row r="1257">
      <x:c r="C1257" s="11" t="str">
        <x:v>C3-H-THC-APL-45</x:v>
      </x:c>
      <x:c r="D1257" s="11" t="str">
        <x:v>C3</x:v>
      </x:c>
      <x:c r="E1257" s="11" t="str">
        <x:v>Cascadia earthquake</x:v>
      </x:c>
      <x:c r="F1257" s="11" t="str">
        <x:v>H-THC</x:v>
      </x:c>
      <x:c r="G1257" s="11" t="str">
        <x:v>Theater hospital command</x:v>
      </x:c>
      <x:c r="H1257" s="11" t="str">
        <x:v>APL-45</x:v>
      </x:c>
      <x:c r="I1257" s="19" t="n">
        <x:v>24</x:v>
      </x:c>
      <x:c r="J1257" s="21" t="n">
        <x:v>4</x:v>
      </x:c>
      <x:c r="K1257" s="18" t="n">
        <x:f>'05 Cargo Register'!K361</x:f>
        <x:v>330.75</x:v>
      </x:c>
      <x:c r="L1257" s="18" t="n">
        <x:f>'05 Cargo Register'!N361</x:f>
        <x:v>87</x:v>
      </x:c>
      <x:c r="M1257" s="18" t="n">
        <x:f>'05 Cargo Register'!O361</x:f>
        <x:v>652.5</x:v>
      </x:c>
      <x:c r="N1257" s="18" t="n">
        <x:f>J1257*K1257</x:f>
        <x:v>1323</x:v>
      </x:c>
      <x:c r="O1257" s="18" t="n">
        <x:f>J1257*L1257</x:f>
        <x:v>348</x:v>
      </x:c>
      <x:c r="P1257" s="18" t="n">
        <x:f>J1257*M1257</x:f>
        <x:v>2610</x:v>
      </x:c>
      <x:c r="Q1257" s="22" t="n">
        <x:f>'01 Controls'!$E$24*'02 Cargo Classes'!$M$6</x:f>
        <x:v>0.30000000000000004</x:v>
      </x:c>
      <x:c r="R1257" s="22" t="n">
        <x:f>'01 Controls'!$F$24*'02 Cargo Classes'!$N$6</x:f>
        <x:v>0.13999999999999999</x:v>
      </x:c>
      <x:c r="S1257" s="22" t="n">
        <x:f>'01 Controls'!$G$24*'02 Cargo Classes'!$O$6</x:f>
        <x:v>0.5</x:v>
      </x:c>
      <x:c r="T1257" s="22" t="n">
        <x:f>'01 Controls'!$H$24*'02 Cargo Classes'!$P$6</x:f>
        <x:v>0.015</x:v>
      </x:c>
      <x:c r="U1257" s="22" t="n">
        <x:f>SUM(Q1257:T1257)</x:f>
        <x:v>0.9550000000000001</x:v>
      </x:c>
      <x:c r="V1257" s="18" t="n">
        <x:f>IF(U1257=0,0,N1257*Q1257/U1257)</x:f>
        <x:v>415.6020942408377</x:v>
      </x:c>
      <x:c r="W1257" s="18" t="n">
        <x:f>IF(U1257=0,0,P1257*Q1257/U1257)</x:f>
        <x:v>819.8952879581152</x:v>
      </x:c>
      <x:c r="X1257" s="18" t="n">
        <x:f>MAX(V1257,W1257*'01 Controls'!$E$12)</x:f>
        <x:v>415.6020942408377</x:v>
      </x:c>
      <x:c r="Y1257" s="18" t="n">
        <x:f>IF(U1257=0,0,N1257*R1257/U1257)</x:f>
        <x:v>193.94764397905755</x:v>
      </x:c>
      <x:c r="Z1257" s="18" t="n">
        <x:f>IF(U1257=0,0,P1257*R1257/U1257)</x:f>
        <x:v>382.6178010471204</x:v>
      </x:c>
      <x:c r="AA1257" s="18" t="n">
        <x:f>MAX(Y1257,Z1257*'01 Controls'!$E$13)</x:f>
        <x:v>193.94764397905755</x:v>
      </x:c>
      <x:c r="AB1257" s="18" t="n">
        <x:f>IF(U1257=0,0,N1257*S1257/U1257)</x:f>
        <x:v>692.6701570680627</x:v>
      </x:c>
      <x:c r="AC1257" s="18" t="n">
        <x:f>IF(U1257=0,0,P1257*S1257/U1257)</x:f>
        <x:v>1366.4921465968584</x:v>
      </x:c>
      <x:c r="AD1257" s="18" t="n">
        <x:f>MAX(AB1257,AC1257*'01 Controls'!$E$14)</x:f>
        <x:v>692.6701570680627</x:v>
      </x:c>
      <x:c r="AE1257" s="18" t="n">
        <x:f>IF(U1257=0,0,N1257*T1257/U1257)</x:f>
        <x:v>20.780104712041883</x:v>
      </x:c>
      <x:c r="AF1257" s="18" t="n">
        <x:f>IF(U1257=0,0,P1257*T1257/U1257)</x:f>
        <x:v>40.994764397905755</x:v>
      </x:c>
      <x:c r="AG1257" s="18" t="n">
        <x:f>MAX(AE1257,AF1257*'01 Controls'!$E$15)</x:f>
        <x:v>20.780104712041883</x:v>
      </x:c>
      <x:c r="AH1257" s="18" t="n">
        <x:f>SUM(V1257,Y1257,AB1257,AE1257)</x:f>
        <x:v>1323</x:v>
      </x:c>
      <x:c r="AI1257" s="18" t="n">
        <x:f>N1257-AH1257</x:f>
        <x:v>0</x:v>
      </x:c>
      <x:c r="AJ1257" s="18" t="n">
        <x:f>V1257*INDEX('07 Mode Capacity'!$P$6:$P$17,MATCH("AIR-"&amp;I1257,'07 Mode Capacity'!$C$6:$C$17,0))</x:f>
        <x:v>84.33151154476158</x:v>
      </x:c>
      <x:c r="AK1257" s="18" t="n">
        <x:f>Y1257*INDEX('07 Mode Capacity'!$P$6:$P$17,MATCH("OCEAN-"&amp;I1257,'07 Mode Capacity'!$C$6:$C$17,0))</x:f>
        <x:v>29.109417456336093</x:v>
      </x:c>
      <x:c r="AL1257" s="18" t="n">
        <x:f>AB1257*INDEX('07 Mode Capacity'!$P$6:$P$17,MATCH("LAND-"&amp;I1257,'07 Mode Capacity'!$C$6:$C$17,0))</x:f>
        <x:v>264.94697527860785</x:v>
      </x:c>
      <x:c r="AM1257" s="18" t="n">
        <x:f>AE1257*INDEX('07 Mode Capacity'!$P$6:$P$17,MATCH("INLAND-"&amp;I1257,'07 Mode Capacity'!$C$6:$C$17,0))</x:f>
        <x:v>20.780104712041883</x:v>
      </x:c>
      <x:c r="AN1257" s="18" t="n">
        <x:f>SUM(AJ1257:AM1257)</x:f>
        <x:v>399.1680089917474</x:v>
      </x:c>
      <x:c r="AO1257" s="17" t="n">
        <x:f>IF(N1257=0,1,AN1257/N1257)</x:f>
        <x:v>0.30171429251076903</x:v>
      </x:c>
      <x:c r="AP1257" s="11" t="str">
        <x:f>IF(AO1257&gt;='01 Controls'!$E$16,"PASS","FAIL")</x:f>
        <x:v>FAIL</x:v>
      </x:c>
      <x:c r="AQ1257" s="11" t="str">
        <x:v>UNQUANTIFIED</x:v>
      </x:c>
      <x:c r="AR1257" s="11" t="str">
        <x:v>Position-class planning record; serial item and receiver open</x:v>
      </x:c>
      <x:c r="AS1257" s="26"/>
      <x:c r="AT1257" s="26"/>
    </x:row>
    <x:row r="1258">
      <x:c r="C1258" s="11" t="str">
        <x:v>C3-H-THC-ISO-18</x:v>
      </x:c>
      <x:c r="D1258" s="11" t="str">
        <x:v>C3</x:v>
      </x:c>
      <x:c r="E1258" s="11" t="str">
        <x:v>Cascadia earthquake</x:v>
      </x:c>
      <x:c r="F1258" s="11" t="str">
        <x:v>H-THC</x:v>
      </x:c>
      <x:c r="G1258" s="11" t="str">
        <x:v>Theater hospital command</x:v>
      </x:c>
      <x:c r="H1258" s="11" t="str">
        <x:v>ISO-18</x:v>
      </x:c>
      <x:c r="I1258" s="19" t="n">
        <x:v>48</x:v>
      </x:c>
      <x:c r="J1258" s="21" t="n">
        <x:v>4</x:v>
      </x:c>
      <x:c r="K1258" s="18" t="n">
        <x:f>'05 Cargo Register'!K362</x:f>
        <x:v>385.875</x:v>
      </x:c>
      <x:c r="L1258" s="18" t="n">
        <x:f>'05 Cargo Register'!N362</x:f>
        <x:v>26</x:v>
      </x:c>
      <x:c r="M1258" s="18" t="n">
        <x:f>'05 Cargo Register'!O362</x:f>
        <x:v>686.4000000000001</x:v>
      </x:c>
      <x:c r="N1258" s="18" t="n">
        <x:f>J1258*K1258</x:f>
        <x:v>1543.5</x:v>
      </x:c>
      <x:c r="O1258" s="18" t="n">
        <x:f>J1258*L1258</x:f>
        <x:v>104</x:v>
      </x:c>
      <x:c r="P1258" s="18" t="n">
        <x:f>J1258*M1258</x:f>
        <x:v>2745.6000000000004</x:v>
      </x:c>
      <x:c r="Q1258" s="22" t="n">
        <x:f>'01 Controls'!$E$24*'02 Cargo Classes'!$M$7</x:f>
        <x:v>0.020000000000000004</x:v>
      </x:c>
      <x:c r="R1258" s="22" t="n">
        <x:f>'01 Controls'!$F$24*'02 Cargo Classes'!$N$7</x:f>
        <x:v>0.35</x:v>
      </x:c>
      <x:c r="S1258" s="22" t="n">
        <x:f>'01 Controls'!$G$24*'02 Cargo Classes'!$O$7</x:f>
        <x:v>0.6</x:v>
      </x:c>
      <x:c r="T1258" s="22" t="n">
        <x:f>'01 Controls'!$H$24*'02 Cargo Classes'!$P$7</x:f>
        <x:v>0.04000000000000001</x:v>
      </x:c>
      <x:c r="U1258" s="22" t="n">
        <x:f>SUM(Q1258:T1258)</x:f>
        <x:v>1.01</x:v>
      </x:c>
      <x:c r="V1258" s="18" t="n">
        <x:f>IF(U1258=0,0,N1258*Q1258/U1258)</x:f>
        <x:v>30.564356435643568</x:v>
      </x:c>
      <x:c r="W1258" s="18" t="n">
        <x:f>IF(U1258=0,0,P1258*Q1258/U1258)</x:f>
        <x:v>54.36831683168319</x:v>
      </x:c>
      <x:c r="X1258" s="18" t="n">
        <x:f>MAX(V1258,W1258*'01 Controls'!$E$12)</x:f>
        <x:v>30.564356435643568</x:v>
      </x:c>
      <x:c r="Y1258" s="18" t="n">
        <x:f>IF(U1258=0,0,N1258*R1258/U1258)</x:f>
        <x:v>534.8762376237623</x:v>
      </x:c>
      <x:c r="Z1258" s="18" t="n">
        <x:f>IF(U1258=0,0,P1258*R1258/U1258)</x:f>
        <x:v>951.4455445544555</x:v>
      </x:c>
      <x:c r="AA1258" s="18" t="n">
        <x:f>MAX(Y1258,Z1258*'01 Controls'!$E$13)</x:f>
        <x:v>534.8762376237623</x:v>
      </x:c>
      <x:c r="AB1258" s="18" t="n">
        <x:f>IF(U1258=0,0,N1258*S1258/U1258)</x:f>
        <x:v>916.9306930693068</x:v>
      </x:c>
      <x:c r="AC1258" s="18" t="n">
        <x:f>IF(U1258=0,0,P1258*S1258/U1258)</x:f>
        <x:v>1631.0495049504952</x:v>
      </x:c>
      <x:c r="AD1258" s="18" t="n">
        <x:f>MAX(AB1258,AC1258*'01 Controls'!$E$14)</x:f>
        <x:v>916.9306930693068</x:v>
      </x:c>
      <x:c r="AE1258" s="18" t="n">
        <x:f>IF(U1258=0,0,N1258*T1258/U1258)</x:f>
        <x:v>61.128712871287135</x:v>
      </x:c>
      <x:c r="AF1258" s="18" t="n">
        <x:f>IF(U1258=0,0,P1258*T1258/U1258)</x:f>
        <x:v>108.73663366336638</x:v>
      </x:c>
      <x:c r="AG1258" s="18" t="n">
        <x:f>MAX(AE1258,AF1258*'01 Controls'!$E$15)</x:f>
        <x:v>61.128712871287135</x:v>
      </x:c>
      <x:c r="AH1258" s="18" t="n">
        <x:f>SUM(V1258,Y1258,AB1258,AE1258)</x:f>
        <x:v>1543.5</x:v>
      </x:c>
      <x:c r="AI1258" s="18" t="n">
        <x:f>N1258-AH1258</x:f>
        <x:v>0</x:v>
      </x:c>
      <x:c r="AJ1258" s="18" t="n">
        <x:f>V1258*INDEX('07 Mode Capacity'!$P$6:$P$17,MATCH("AIR-"&amp;I1258,'07 Mode Capacity'!$C$6:$C$17,0))</x:f>
        <x:v>8.568278981574718</x:v>
      </x:c>
      <x:c r="AK1258" s="18" t="n">
        <x:f>Y1258*INDEX('07 Mode Capacity'!$P$6:$P$17,MATCH("OCEAN-"&amp;I1258,'07 Mode Capacity'!$C$6:$C$17,0))</x:f>
        <x:v>46.8745638074953</x:v>
      </x:c>
      <x:c r="AL1258" s="18" t="n">
        <x:f>AB1258*INDEX('07 Mode Capacity'!$P$6:$P$17,MATCH("LAND-"&amp;I1258,'07 Mode Capacity'!$C$6:$C$17,0))</x:f>
        <x:v>111.909437581606</x:v>
      </x:c>
      <x:c r="AM1258" s="18" t="n">
        <x:f>AE1258*INDEX('07 Mode Capacity'!$P$6:$P$17,MATCH("INLAND-"&amp;I1258,'07 Mode Capacity'!$C$6:$C$17,0))</x:f>
        <x:v>38.58654444388599</x:v>
      </x:c>
      <x:c r="AN1258" s="18" t="n">
        <x:f>SUM(AJ1258:AM1258)</x:f>
        <x:v>205.938824814562</x:v>
      </x:c>
      <x:c r="AO1258" s="17" t="n">
        <x:f>IF(N1258=0,1,AN1258/N1258)</x:f>
        <x:v>0.1334232749041542</x:v>
      </x:c>
      <x:c r="AP1258" s="11" t="str">
        <x:f>IF(AO1258&gt;='01 Controls'!$E$16,"PASS","FAIL")</x:f>
        <x:v>FAIL</x:v>
      </x:c>
      <x:c r="AQ1258" s="11" t="str">
        <x:v>UNQUANTIFIED</x:v>
      </x:c>
      <x:c r="AR1258" s="11" t="str">
        <x:v>Position-class planning record; serial item and receiver open</x:v>
      </x:c>
      <x:c r="AS1258" s="26"/>
      <x:c r="AT1258" s="26"/>
    </x:row>
    <x:row r="1259">
      <x:c r="C1259" s="11" t="str">
        <x:v>C3-H-THC-COL-12</x:v>
      </x:c>
      <x:c r="D1259" s="11" t="str">
        <x:v>C3</x:v>
      </x:c>
      <x:c r="E1259" s="11" t="str">
        <x:v>Cascadia earthquake</x:v>
      </x:c>
      <x:c r="F1259" s="11" t="str">
        <x:v>H-THC</x:v>
      </x:c>
      <x:c r="G1259" s="11" t="str">
        <x:v>Theater hospital command</x:v>
      </x:c>
      <x:c r="H1259" s="11" t="str">
        <x:v>COL-12</x:v>
      </x:c>
      <x:c r="I1259" s="19" t="n">
        <x:v>24</x:v>
      </x:c>
      <x:c r="J1259" s="21" t="n">
        <x:v>4</x:v>
      </x:c>
      <x:c r="K1259" s="18" t="n">
        <x:f>'05 Cargo Register'!K363</x:f>
        <x:v>330.75</x:v>
      </x:c>
      <x:c r="L1259" s="18" t="n">
        <x:f>'05 Cargo Register'!N363</x:f>
        <x:v>35</x:v>
      </x:c>
      <x:c r="M1259" s="18" t="n">
        <x:f>'05 Cargo Register'!O363</x:f>
        <x:v>924</x:v>
      </x:c>
      <x:c r="N1259" s="18" t="n">
        <x:f>J1259*K1259</x:f>
        <x:v>1323</x:v>
      </x:c>
      <x:c r="O1259" s="18" t="n">
        <x:f>J1259*L1259</x:f>
        <x:v>140</x:v>
      </x:c>
      <x:c r="P1259" s="18" t="n">
        <x:f>J1259*M1259</x:f>
        <x:v>3696</x:v>
      </x:c>
      <x:c r="Q1259" s="22" t="n">
        <x:f>'01 Controls'!$E$24*'02 Cargo Classes'!$M$8</x:f>
        <x:v>0.2</x:v>
      </x:c>
      <x:c r="R1259" s="22" t="n">
        <x:f>'01 Controls'!$F$24*'02 Cargo Classes'!$N$8</x:f>
        <x:v>0.24499999999999997</x:v>
      </x:c>
      <x:c r="S1259" s="22" t="n">
        <x:f>'01 Controls'!$G$24*'02 Cargo Classes'!$O$8</x:f>
        <x:v>0.6</x:v>
      </x:c>
      <x:c r="T1259" s="22" t="n">
        <x:f>'01 Controls'!$H$24*'02 Cargo Classes'!$P$8</x:f>
        <x:v>0.010000000000000002</x:v>
      </x:c>
      <x:c r="U1259" s="22" t="n">
        <x:f>SUM(Q1259:T1259)</x:f>
        <x:v>1.055</x:v>
      </x:c>
      <x:c r="V1259" s="18" t="n">
        <x:f>IF(U1259=0,0,N1259*Q1259/U1259)</x:f>
        <x:v>250.8056872037915</x:v>
      </x:c>
      <x:c r="W1259" s="18" t="n">
        <x:f>IF(U1259=0,0,P1259*Q1259/U1259)</x:f>
        <x:v>700.6635071090049</x:v>
      </x:c>
      <x:c r="X1259" s="18" t="n">
        <x:f>MAX(V1259,W1259*'01 Controls'!$E$12)</x:f>
        <x:v>250.8056872037915</x:v>
      </x:c>
      <x:c r="Y1259" s="18" t="n">
        <x:f>IF(U1259=0,0,N1259*R1259/U1259)</x:f>
        <x:v>307.2369668246445</x:v>
      </x:c>
      <x:c r="Z1259" s="18" t="n">
        <x:f>IF(U1259=0,0,P1259*R1259/U1259)</x:f>
        <x:v>858.3127962085307</x:v>
      </x:c>
      <x:c r="AA1259" s="18" t="n">
        <x:f>MAX(Y1259,Z1259*'01 Controls'!$E$13)</x:f>
        <x:v>307.2369668246445</x:v>
      </x:c>
      <x:c r="AB1259" s="18" t="n">
        <x:f>IF(U1259=0,0,N1259*S1259/U1259)</x:f>
        <x:v>752.4170616113744</x:v>
      </x:c>
      <x:c r="AC1259" s="18" t="n">
        <x:f>IF(U1259=0,0,P1259*S1259/U1259)</x:f>
        <x:v>2101.9905213270144</x:v>
      </x:c>
      <x:c r="AD1259" s="18" t="n">
        <x:f>MAX(AB1259,AC1259*'01 Controls'!$E$14)</x:f>
        <x:v>752.4170616113744</x:v>
      </x:c>
      <x:c r="AE1259" s="18" t="n">
        <x:f>IF(U1259=0,0,N1259*T1259/U1259)</x:f>
        <x:v>12.540284360189576</x:v>
      </x:c>
      <x:c r="AF1259" s="18" t="n">
        <x:f>IF(U1259=0,0,P1259*T1259/U1259)</x:f>
        <x:v>35.03317535545025</x:v>
      </x:c>
      <x:c r="AG1259" s="18" t="n">
        <x:f>MAX(AE1259,AF1259*'01 Controls'!$E$15)</x:f>
        <x:v>12.540284360189576</x:v>
      </x:c>
      <x:c r="AH1259" s="18" t="n">
        <x:f>SUM(V1259,Y1259,AB1259,AE1259)</x:f>
        <x:v>1323</x:v>
      </x:c>
      <x:c r="AI1259" s="18" t="n">
        <x:f>N1259-AH1259</x:f>
        <x:v>0</x:v>
      </x:c>
      <x:c r="AJ1259" s="18" t="n">
        <x:f>V1259*INDEX('07 Mode Capacity'!$P$6:$P$17,MATCH("AIR-"&amp;I1259,'07 Mode Capacity'!$C$6:$C$17,0))</x:f>
        <x:v>50.89200222764443</x:v>
      </x:c>
      <x:c r="AK1259" s="18" t="n">
        <x:f>Y1259*INDEX('07 Mode Capacity'!$P$6:$P$17,MATCH("OCEAN-"&amp;I1259,'07 Mode Capacity'!$C$6:$C$17,0))</x:f>
        <x:v>46.11290419327175</x:v>
      </x:c>
      <x:c r="AL1259" s="18" t="n">
        <x:f>AB1259*INDEX('07 Mode Capacity'!$P$6:$P$17,MATCH("LAND-"&amp;I1259,'07 Mode Capacity'!$C$6:$C$17,0))</x:f>
        <x:v>287.8002214874736</x:v>
      </x:c>
      <x:c r="AM1259" s="18" t="n">
        <x:f>AE1259*INDEX('07 Mode Capacity'!$P$6:$P$17,MATCH("INLAND-"&amp;I1259,'07 Mode Capacity'!$C$6:$C$17,0))</x:f>
        <x:v>12.540284360189576</x:v>
      </x:c>
      <x:c r="AN1259" s="18" t="n">
        <x:f>SUM(AJ1259:AM1259)</x:f>
        <x:v>397.34541226857937</x:v>
      </x:c>
      <x:c r="AO1259" s="17" t="n">
        <x:f>IF(N1259=0,1,AN1259/N1259)</x:f>
        <x:v>0.3003366683813903</x:v>
      </x:c>
      <x:c r="AP1259" s="11" t="str">
        <x:f>IF(AO1259&gt;='01 Controls'!$E$16,"PASS","FAIL")</x:f>
        <x:v>FAIL</x:v>
      </x:c>
      <x:c r="AQ1259" s="11" t="str">
        <x:v>UNQUANTIFIED</x:v>
      </x:c>
      <x:c r="AR1259" s="11" t="str">
        <x:v>Position-class planning record; serial item and receiver open</x:v>
      </x:c>
      <x:c r="AS1259" s="26"/>
      <x:c r="AT1259" s="26"/>
    </x:row>
    <x:row r="1260">
      <x:c r="C1260" s="11" t="str">
        <x:v>C3-H-THC-BAT-22</x:v>
      </x:c>
      <x:c r="D1260" s="11" t="str">
        <x:v>C3</x:v>
      </x:c>
      <x:c r="E1260" s="11" t="str">
        <x:v>Cascadia earthquake</x:v>
      </x:c>
      <x:c r="F1260" s="11" t="str">
        <x:v>H-THC</x:v>
      </x:c>
      <x:c r="G1260" s="11" t="str">
        <x:v>Theater hospital command</x:v>
      </x:c>
      <x:c r="H1260" s="11" t="str">
        <x:v>BAT-22</x:v>
      </x:c>
      <x:c r="I1260" s="19" t="n">
        <x:v>48</x:v>
      </x:c>
      <x:c r="J1260" s="21" t="n">
        <x:v>4</x:v>
      </x:c>
      <x:c r="K1260" s="18" t="n">
        <x:f>'05 Cargo Register'!K364</x:f>
        <x:v>147</x:v>
      </x:c>
      <x:c r="L1260" s="18" t="n">
        <x:f>'05 Cargo Register'!N364</x:f>
        <x:v>9</x:v>
      </x:c>
      <x:c r="M1260" s="18" t="n">
        <x:f>'05 Cargo Register'!O364</x:f>
        <x:v>237.60000000000002</x:v>
      </x:c>
      <x:c r="N1260" s="18" t="n">
        <x:f>J1260*K1260</x:f>
        <x:v>588</x:v>
      </x:c>
      <x:c r="O1260" s="18" t="n">
        <x:f>J1260*L1260</x:f>
        <x:v>36</x:v>
      </x:c>
      <x:c r="P1260" s="18" t="n">
        <x:f>J1260*M1260</x:f>
        <x:v>950.4000000000001</x:v>
      </x:c>
      <x:c r="Q1260" s="22" t="n">
        <x:f>'01 Controls'!$E$24*'02 Cargo Classes'!$M$9</x:f>
        <x:v>0</x:v>
      </x:c>
      <x:c r="R1260" s="22" t="n">
        <x:f>'01 Controls'!$F$24*'02 Cargo Classes'!$N$9</x:f>
        <x:v>0.35</x:v>
      </x:c>
      <x:c r="S1260" s="22" t="n">
        <x:f>'01 Controls'!$G$24*'02 Cargo Classes'!$O$9</x:f>
        <x:v>0.5</x:v>
      </x:c>
      <x:c r="T1260" s="22" t="n">
        <x:f>'01 Controls'!$H$24*'02 Cargo Classes'!$P$9</x:f>
        <x:v>0.025</x:v>
      </x:c>
      <x:c r="U1260" s="22" t="n">
        <x:f>SUM(Q1260:T1260)</x:f>
        <x:v>0.875</x:v>
      </x:c>
      <x:c r="V1260" s="18" t="n">
        <x:f>IF(U1260=0,0,N1260*Q1260/U1260)</x:f>
        <x:v>0</x:v>
      </x:c>
      <x:c r="W1260" s="18" t="n">
        <x:f>IF(U1260=0,0,P1260*Q1260/U1260)</x:f>
        <x:v>0</x:v>
      </x:c>
      <x:c r="X1260" s="18" t="n">
        <x:f>MAX(V1260,W1260*'01 Controls'!$E$12)</x:f>
        <x:v>0</x:v>
      </x:c>
      <x:c r="Y1260" s="18" t="n">
        <x:f>IF(U1260=0,0,N1260*R1260/U1260)</x:f>
        <x:v>235.2</x:v>
      </x:c>
      <x:c r="Z1260" s="18" t="n">
        <x:f>IF(U1260=0,0,P1260*R1260/U1260)</x:f>
        <x:v>380.15999999999997</x:v>
      </x:c>
      <x:c r="AA1260" s="18" t="n">
        <x:f>MAX(Y1260,Z1260*'01 Controls'!$E$13)</x:f>
        <x:v>235.2</x:v>
      </x:c>
      <x:c r="AB1260" s="18" t="n">
        <x:f>IF(U1260=0,0,N1260*S1260/U1260)</x:f>
        <x:v>336</x:v>
      </x:c>
      <x:c r="AC1260" s="18" t="n">
        <x:f>IF(U1260=0,0,P1260*S1260/U1260)</x:f>
        <x:v>543.0857142857143</x:v>
      </x:c>
      <x:c r="AD1260" s="18" t="n">
        <x:f>MAX(AB1260,AC1260*'01 Controls'!$E$14)</x:f>
        <x:v>336</x:v>
      </x:c>
      <x:c r="AE1260" s="18" t="n">
        <x:f>IF(U1260=0,0,N1260*T1260/U1260)</x:f>
        <x:v>16.8</x:v>
      </x:c>
      <x:c r="AF1260" s="18" t="n">
        <x:f>IF(U1260=0,0,P1260*T1260/U1260)</x:f>
        <x:v>27.15428571428572</x:v>
      </x:c>
      <x:c r="AG1260" s="18" t="n">
        <x:f>MAX(AE1260,AF1260*'01 Controls'!$E$15)</x:f>
        <x:v>16.8</x:v>
      </x:c>
      <x:c r="AH1260" s="18" t="n">
        <x:f>SUM(V1260,Y1260,AB1260,AE1260)</x:f>
        <x:v>588</x:v>
      </x:c>
      <x:c r="AI1260" s="18" t="n">
        <x:f>N1260-AH1260</x:f>
        <x:v>0</x:v>
      </x:c>
      <x:c r="AJ1260" s="18" t="n">
        <x:f>V1260*INDEX('07 Mode Capacity'!$P$6:$P$17,MATCH("AIR-"&amp;I1260,'07 Mode Capacity'!$C$6:$C$17,0))</x:f>
        <x:v>0</x:v>
      </x:c>
      <x:c r="AK1260" s="18" t="n">
        <x:f>Y1260*INDEX('07 Mode Capacity'!$P$6:$P$17,MATCH("OCEAN-"&amp;I1260,'07 Mode Capacity'!$C$6:$C$17,0))</x:f>
        <x:v>20.612053091948955</x:v>
      </x:c>
      <x:c r="AL1260" s="18" t="n">
        <x:f>AB1260*INDEX('07 Mode Capacity'!$P$6:$P$17,MATCH("LAND-"&amp;I1260,'07 Mode Capacity'!$C$6:$C$17,0))</x:f>
        <x:v>41.008084156887826</x:v>
      </x:c>
      <x:c r="AM1260" s="18" t="n">
        <x:f>AE1260*INDEX('07 Mode Capacity'!$P$6:$P$17,MATCH("INLAND-"&amp;I1260,'07 Mode Capacity'!$C$6:$C$17,0))</x:f>
        <x:v>10.60473738457819</x:v>
      </x:c>
      <x:c r="AN1260" s="18" t="n">
        <x:f>SUM(AJ1260:AM1260)</x:f>
        <x:v>72.22487463341497</x:v>
      </x:c>
      <x:c r="AO1260" s="17" t="n">
        <x:f>IF(N1260=0,1,AN1260/N1260)</x:f>
        <x:v>0.12283141944458328</x:v>
      </x:c>
      <x:c r="AP1260" s="11" t="str">
        <x:f>IF(AO1260&gt;='01 Controls'!$E$16,"PASS","FAIL")</x:f>
        <x:v>FAIL</x:v>
      </x:c>
      <x:c r="AQ1260" s="11" t="str">
        <x:v>UNQUANTIFIED</x:v>
      </x:c>
      <x:c r="AR1260" s="11" t="str">
        <x:v>Position-class planning record; serial item and receiver open</x:v>
      </x:c>
      <x:c r="AS1260" s="26"/>
      <x:c r="AT1260" s="26"/>
    </x:row>
    <x:row r="1261">
      <x:c r="C1261" s="11" t="str">
        <x:v>C3-H-THC-TNK-20</x:v>
      </x:c>
      <x:c r="D1261" s="11" t="str">
        <x:v>C3</x:v>
      </x:c>
      <x:c r="E1261" s="11" t="str">
        <x:v>Cascadia earthquake</x:v>
      </x:c>
      <x:c r="F1261" s="11" t="str">
        <x:v>H-THC</x:v>
      </x:c>
      <x:c r="G1261" s="11" t="str">
        <x:v>Theater hospital command</x:v>
      </x:c>
      <x:c r="H1261" s="11" t="str">
        <x:v>TNK-20</x:v>
      </x:c>
      <x:c r="I1261" s="19" t="n">
        <x:v>48</x:v>
      </x:c>
      <x:c r="J1261" s="21" t="n">
        <x:v>4</x:v>
      </x:c>
      <x:c r="K1261" s="18" t="n">
        <x:f>'05 Cargo Register'!K365</x:f>
        <x:v>110.25</x:v>
      </x:c>
      <x:c r="L1261" s="18" t="n">
        <x:f>'05 Cargo Register'!N365</x:f>
        <x:v>7</x:v>
      </x:c>
      <x:c r="M1261" s="18" t="n">
        <x:f>'05 Cargo Register'!O365</x:f>
        <x:v>148.75</x:v>
      </x:c>
      <x:c r="N1261" s="18" t="n">
        <x:f>J1261*K1261</x:f>
        <x:v>441</x:v>
      </x:c>
      <x:c r="O1261" s="18" t="n">
        <x:f>J1261*L1261</x:f>
        <x:v>28</x:v>
      </x:c>
      <x:c r="P1261" s="18" t="n">
        <x:f>J1261*M1261</x:f>
        <x:v>595</x:v>
      </x:c>
      <x:c r="Q1261" s="22" t="n">
        <x:f>'01 Controls'!$E$24*'02 Cargo Classes'!$M$10</x:f>
        <x:v>0</x:v>
      </x:c>
      <x:c r="R1261" s="22" t="n">
        <x:f>'01 Controls'!$F$24*'02 Cargo Classes'!$N$10</x:f>
        <x:v>0.42</x:v>
      </x:c>
      <x:c r="S1261" s="22" t="n">
        <x:f>'01 Controls'!$G$24*'02 Cargo Classes'!$O$10</x:f>
        <x:v>0.5</x:v>
      </x:c>
      <x:c r="T1261" s="22" t="n">
        <x:f>'01 Controls'!$H$24*'02 Cargo Classes'!$P$10</x:f>
        <x:v>0.05</x:v>
      </x:c>
      <x:c r="U1261" s="22" t="n">
        <x:f>SUM(Q1261:T1261)</x:f>
        <x:v>0.97</x:v>
      </x:c>
      <x:c r="V1261" s="18" t="n">
        <x:f>IF(U1261=0,0,N1261*Q1261/U1261)</x:f>
        <x:v>0</x:v>
      </x:c>
      <x:c r="W1261" s="18" t="n">
        <x:f>IF(U1261=0,0,P1261*Q1261/U1261)</x:f>
        <x:v>0</x:v>
      </x:c>
      <x:c r="X1261" s="18" t="n">
        <x:f>MAX(V1261,W1261*'01 Controls'!$E$12)</x:f>
        <x:v>0</x:v>
      </x:c>
      <x:c r="Y1261" s="18" t="n">
        <x:f>IF(U1261=0,0,N1261*R1261/U1261)</x:f>
        <x:v>190.94845360824743</x:v>
      </x:c>
      <x:c r="Z1261" s="18" t="n">
        <x:f>IF(U1261=0,0,P1261*R1261/U1261)</x:f>
        <x:v>257.62886597938143</x:v>
      </x:c>
      <x:c r="AA1261" s="18" t="n">
        <x:f>MAX(Y1261,Z1261*'01 Controls'!$E$13)</x:f>
        <x:v>190.94845360824743</x:v>
      </x:c>
      <x:c r="AB1261" s="18" t="n">
        <x:f>IF(U1261=0,0,N1261*S1261/U1261)</x:f>
        <x:v>227.31958762886597</x:v>
      </x:c>
      <x:c r="AC1261" s="18" t="n">
        <x:f>IF(U1261=0,0,P1261*S1261/U1261)</x:f>
        <x:v>306.70103092783506</x:v>
      </x:c>
      <x:c r="AD1261" s="18" t="n">
        <x:f>MAX(AB1261,AC1261*'01 Controls'!$E$14)</x:f>
        <x:v>227.31958762886597</x:v>
      </x:c>
      <x:c r="AE1261" s="18" t="n">
        <x:f>IF(U1261=0,0,N1261*T1261/U1261)</x:f>
        <x:v>22.7319587628866</x:v>
      </x:c>
      <x:c r="AF1261" s="18" t="n">
        <x:f>IF(U1261=0,0,P1261*T1261/U1261)</x:f>
        <x:v>30.670103092783506</x:v>
      </x:c>
      <x:c r="AG1261" s="18" t="n">
        <x:f>MAX(AE1261,AF1261*'01 Controls'!$E$15)</x:f>
        <x:v>22.7319587628866</x:v>
      </x:c>
      <x:c r="AH1261" s="18" t="n">
        <x:f>SUM(V1261,Y1261,AB1261,AE1261)</x:f>
        <x:v>441</x:v>
      </x:c>
      <x:c r="AI1261" s="18" t="n">
        <x:f>N1261-AH1261</x:f>
        <x:v>0</x:v>
      </x:c>
      <x:c r="AJ1261" s="18" t="n">
        <x:f>V1261*INDEX('07 Mode Capacity'!$P$6:$P$17,MATCH("AIR-"&amp;I1261,'07 Mode Capacity'!$C$6:$C$17,0))</x:f>
        <x:v>0</x:v>
      </x:c>
      <x:c r="AK1261" s="18" t="n">
        <x:f>Y1261*INDEX('07 Mode Capacity'!$P$6:$P$17,MATCH("OCEAN-"&amp;I1261,'07 Mode Capacity'!$C$6:$C$17,0))</x:f>
        <x:v>16.734012175164743</x:v>
      </x:c>
      <x:c r="AL1261" s="18" t="n">
        <x:f>AB1261*INDEX('07 Mode Capacity'!$P$6:$P$17,MATCH("LAND-"&amp;I1261,'07 Mode Capacity'!$C$6:$C$17,0))</x:f>
        <x:v>27.74387136902849</x:v>
      </x:c>
      <x:c r="AM1261" s="18" t="n">
        <x:f>AE1261*INDEX('07 Mode Capacity'!$P$6:$P$17,MATCH("INLAND-"&amp;I1261,'07 Mode Capacity'!$C$6:$C$17,0))</x:f>
        <x:v>14.349193626040078</x:v>
      </x:c>
      <x:c r="AN1261" s="18" t="n">
        <x:f>SUM(AJ1261:AM1261)</x:f>
        <x:v>58.82707717023331</x:v>
      </x:c>
      <x:c r="AO1261" s="17" t="n">
        <x:f>IF(N1261=0,1,AN1261/N1261)</x:f>
        <x:v>0.13339473281232042</x:v>
      </x:c>
      <x:c r="AP1261" s="11" t="str">
        <x:f>IF(AO1261&gt;='01 Controls'!$E$16,"PASS","FAIL")</x:f>
        <x:v>FAIL</x:v>
      </x:c>
      <x:c r="AQ1261" s="11" t="str">
        <x:v>UNQUANTIFIED</x:v>
      </x:c>
      <x:c r="AR1261" s="11" t="str">
        <x:v>Position-class planning record; serial item and receiver open</x:v>
      </x:c>
      <x:c r="AS1261" s="26"/>
      <x:c r="AT1261" s="26"/>
    </x:row>
    <x:row r="1262">
      <x:c r="C1262" s="11" t="str">
        <x:v>C3-H-THC-FLR-24</x:v>
      </x:c>
      <x:c r="D1262" s="11" t="str">
        <x:v>C3</x:v>
      </x:c>
      <x:c r="E1262" s="11" t="str">
        <x:v>Cascadia earthquake</x:v>
      </x:c>
      <x:c r="F1262" s="11" t="str">
        <x:v>H-THC</x:v>
      </x:c>
      <x:c r="G1262" s="11" t="str">
        <x:v>Theater hospital command</x:v>
      </x:c>
      <x:c r="H1262" s="11" t="str">
        <x:v>FLR-24</x:v>
      </x:c>
      <x:c r="I1262" s="19" t="n">
        <x:v>48</x:v>
      </x:c>
      <x:c r="J1262" s="21" t="n">
        <x:v>4</x:v>
      </x:c>
      <x:c r="K1262" s="18" t="n">
        <x:f>'05 Cargo Register'!K366</x:f>
        <x:v>91.875</x:v>
      </x:c>
      <x:c r="L1262" s="18" t="n">
        <x:f>'05 Cargo Register'!N366</x:f>
        <x:v>5</x:v>
      </x:c>
      <x:c r="M1262" s="18" t="n">
        <x:f>'05 Cargo Register'!O366</x:f>
        <x:v>160</x:v>
      </x:c>
      <x:c r="N1262" s="18" t="n">
        <x:f>J1262*K1262</x:f>
        <x:v>367.5</x:v>
      </x:c>
      <x:c r="O1262" s="18" t="n">
        <x:f>J1262*L1262</x:f>
        <x:v>20</x:v>
      </x:c>
      <x:c r="P1262" s="18" t="n">
        <x:f>J1262*M1262</x:f>
        <x:v>640</x:v>
      </x:c>
      <x:c r="Q1262" s="22" t="n">
        <x:f>'01 Controls'!$E$24*'02 Cargo Classes'!$M$11</x:f>
        <x:v>0</x:v>
      </x:c>
      <x:c r="R1262" s="22" t="n">
        <x:f>'01 Controls'!$F$24*'02 Cargo Classes'!$N$11</x:f>
        <x:v>0.42</x:v>
      </x:c>
      <x:c r="S1262" s="22" t="n">
        <x:f>'01 Controls'!$G$24*'02 Cargo Classes'!$O$11</x:f>
        <x:v>0.5</x:v>
      </x:c>
      <x:c r="T1262" s="22" t="n">
        <x:f>'01 Controls'!$H$24*'02 Cargo Classes'!$P$11</x:f>
        <x:v>0.04000000000000001</x:v>
      </x:c>
      <x:c r="U1262" s="22" t="n">
        <x:f>SUM(Q1262:T1262)</x:f>
        <x:v>0.96</x:v>
      </x:c>
      <x:c r="V1262" s="18" t="n">
        <x:f>IF(U1262=0,0,N1262*Q1262/U1262)</x:f>
        <x:v>0</x:v>
      </x:c>
      <x:c r="W1262" s="18" t="n">
        <x:f>IF(U1262=0,0,P1262*Q1262/U1262)</x:f>
        <x:v>0</x:v>
      </x:c>
      <x:c r="X1262" s="18" t="n">
        <x:f>MAX(V1262,W1262*'01 Controls'!$E$12)</x:f>
        <x:v>0</x:v>
      </x:c>
      <x:c r="Y1262" s="18" t="n">
        <x:f>IF(U1262=0,0,N1262*R1262/U1262)</x:f>
        <x:v>160.78125</x:v>
      </x:c>
      <x:c r="Z1262" s="18" t="n">
        <x:f>IF(U1262=0,0,P1262*R1262/U1262)</x:f>
        <x:v>280</x:v>
      </x:c>
      <x:c r="AA1262" s="18" t="n">
        <x:f>MAX(Y1262,Z1262*'01 Controls'!$E$13)</x:f>
        <x:v>160.78125</x:v>
      </x:c>
      <x:c r="AB1262" s="18" t="n">
        <x:f>IF(U1262=0,0,N1262*S1262/U1262)</x:f>
        <x:v>191.40625</x:v>
      </x:c>
      <x:c r="AC1262" s="18" t="n">
        <x:f>IF(U1262=0,0,P1262*S1262/U1262)</x:f>
        <x:v>333.33333333333337</x:v>
      </x:c>
      <x:c r="AD1262" s="18" t="n">
        <x:f>MAX(AB1262,AC1262*'01 Controls'!$E$14)</x:f>
        <x:v>191.40625</x:v>
      </x:c>
      <x:c r="AE1262" s="18" t="n">
        <x:f>IF(U1262=0,0,N1262*T1262/U1262)</x:f>
        <x:v>15.312500000000004</x:v>
      </x:c>
      <x:c r="AF1262" s="18" t="n">
        <x:f>IF(U1262=0,0,P1262*T1262/U1262)</x:f>
        <x:v>26.66666666666667</x:v>
      </x:c>
      <x:c r="AG1262" s="18" t="n">
        <x:f>MAX(AE1262,AF1262*'01 Controls'!$E$15)</x:f>
        <x:v>15.312500000000004</x:v>
      </x:c>
      <x:c r="AH1262" s="18" t="n">
        <x:f>SUM(V1262,Y1262,AB1262,AE1262)</x:f>
        <x:v>367.5</x:v>
      </x:c>
      <x:c r="AI1262" s="18" t="n">
        <x:f>N1262-AH1262</x:f>
        <x:v>0</x:v>
      </x:c>
      <x:c r="AJ1262" s="18" t="n">
        <x:f>V1262*INDEX('07 Mode Capacity'!$P$6:$P$17,MATCH("AIR-"&amp;I1262,'07 Mode Capacity'!$C$6:$C$17,0))</x:f>
        <x:v>0</x:v>
      </x:c>
      <x:c r="AK1262" s="18" t="n">
        <x:f>Y1262*INDEX('07 Mode Capacity'!$P$6:$P$17,MATCH("OCEAN-"&amp;I1262,'07 Mode Capacity'!$C$6:$C$17,0))</x:f>
        <x:v>14.09027066832448</x:v>
      </x:c>
      <x:c r="AL1262" s="18" t="n">
        <x:f>AB1262*INDEX('07 Mode Capacity'!$P$6:$P$17,MATCH("LAND-"&amp;I1262,'07 Mode Capacity'!$C$6:$C$17,0))</x:f>
        <x:v>23.36072502426878</x:v>
      </x:c>
      <x:c r="AM1262" s="18" t="n">
        <x:f>AE1262*INDEX('07 Mode Capacity'!$P$6:$P$17,MATCH("INLAND-"&amp;I1262,'07 Mode Capacity'!$C$6:$C$17,0))</x:f>
        <x:v>9.665776261985332</x:v>
      </x:c>
      <x:c r="AN1262" s="18" t="n">
        <x:f>SUM(AJ1262:AM1262)</x:f>
        <x:v>47.116771954578596</x:v>
      </x:c>
      <x:c r="AO1262" s="17" t="n">
        <x:f>IF(N1262=0,1,AN1262/N1262)</x:f>
        <x:v>0.12820890327776488</x:v>
      </x:c>
      <x:c r="AP1262" s="11" t="str">
        <x:f>IF(AO1262&gt;='01 Controls'!$E$16,"PASS","FAIL")</x:f>
        <x:v>FAIL</x:v>
      </x:c>
      <x:c r="AQ1262" s="11" t="str">
        <x:v>UNQUANTIFIED</x:v>
      </x:c>
      <x:c r="AR1262" s="11" t="str">
        <x:v>Position-class planning record; serial item and receiver open</x:v>
      </x:c>
      <x:c r="AS1262" s="26"/>
      <x:c r="AT1262" s="26"/>
    </x:row>
    <x:row r="1263">
      <x:c r="C1263" s="11" t="str">
        <x:v>C3-H-THC-ROL-30</x:v>
      </x:c>
      <x:c r="D1263" s="11" t="str">
        <x:v>C3</x:v>
      </x:c>
      <x:c r="E1263" s="11" t="str">
        <x:v>Cascadia earthquake</x:v>
      </x:c>
      <x:c r="F1263" s="11" t="str">
        <x:v>H-THC</x:v>
      </x:c>
      <x:c r="G1263" s="11" t="str">
        <x:v>Theater hospital command</x:v>
      </x:c>
      <x:c r="H1263" s="11" t="str">
        <x:v>ROL-30</x:v>
      </x:c>
      <x:c r="I1263" s="19" t="n">
        <x:v>48</x:v>
      </x:c>
      <x:c r="J1263" s="21" t="n">
        <x:v>4</x:v>
      </x:c>
      <x:c r="K1263" s="18" t="n">
        <x:f>'05 Cargo Register'!K367</x:f>
        <x:v>183.75</x:v>
      </x:c>
      <x:c r="L1263" s="18" t="n">
        <x:f>'05 Cargo Register'!N367</x:f>
        <x:v>8</x:v>
      </x:c>
      <x:c r="M1263" s="18" t="n">
        <x:f>'05 Cargo Register'!O367</x:f>
        <x:v>510</x:v>
      </x:c>
      <x:c r="N1263" s="18" t="n">
        <x:f>J1263*K1263</x:f>
        <x:v>735</x:v>
      </x:c>
      <x:c r="O1263" s="18" t="n">
        <x:f>J1263*L1263</x:f>
        <x:v>32</x:v>
      </x:c>
      <x:c r="P1263" s="18" t="n">
        <x:f>J1263*M1263</x:f>
        <x:v>2040</x:v>
      </x:c>
      <x:c r="Q1263" s="22" t="n">
        <x:f>'01 Controls'!$E$24*'02 Cargo Classes'!$M$12</x:f>
        <x:v>0</x:v>
      </x:c>
      <x:c r="R1263" s="22" t="n">
        <x:f>'01 Controls'!$F$24*'02 Cargo Classes'!$N$12</x:f>
        <x:v>0.35</x:v>
      </x:c>
      <x:c r="S1263" s="22" t="n">
        <x:f>'01 Controls'!$G$24*'02 Cargo Classes'!$O$12</x:f>
        <x:v>0.75</x:v>
      </x:c>
      <x:c r="T1263" s="22" t="n">
        <x:f>'01 Controls'!$H$24*'02 Cargo Classes'!$P$12</x:f>
        <x:v>0.03</x:v>
      </x:c>
      <x:c r="U1263" s="22" t="n">
        <x:f>SUM(Q1263:T1263)</x:f>
        <x:v>1.1300000000000001</x:v>
      </x:c>
      <x:c r="V1263" s="18" t="n">
        <x:f>IF(U1263=0,0,N1263*Q1263/U1263)</x:f>
        <x:v>0</x:v>
      </x:c>
      <x:c r="W1263" s="18" t="n">
        <x:f>IF(U1263=0,0,P1263*Q1263/U1263)</x:f>
        <x:v>0</x:v>
      </x:c>
      <x:c r="X1263" s="18" t="n">
        <x:f>MAX(V1263,W1263*'01 Controls'!$E$12)</x:f>
        <x:v>0</x:v>
      </x:c>
      <x:c r="Y1263" s="18" t="n">
        <x:f>IF(U1263=0,0,N1263*R1263/U1263)</x:f>
        <x:v>227.65486725663715</x:v>
      </x:c>
      <x:c r="Z1263" s="18" t="n">
        <x:f>IF(U1263=0,0,P1263*R1263/U1263)</x:f>
        <x:v>631.858407079646</x:v>
      </x:c>
      <x:c r="AA1263" s="18" t="n">
        <x:f>MAX(Y1263,Z1263*'01 Controls'!$E$13)</x:f>
        <x:v>227.65486725663715</x:v>
      </x:c>
      <x:c r="AB1263" s="18" t="n">
        <x:f>IF(U1263=0,0,N1263*S1263/U1263)</x:f>
        <x:v>487.8318584070796</x:v>
      </x:c>
      <x:c r="AC1263" s="18" t="n">
        <x:f>IF(U1263=0,0,P1263*S1263/U1263)</x:f>
        <x:v>1353.9823008849555</x:v>
      </x:c>
      <x:c r="AD1263" s="18" t="n">
        <x:f>MAX(AB1263,AC1263*'01 Controls'!$E$14)</x:f>
        <x:v>487.8318584070796</x:v>
      </x:c>
      <x:c r="AE1263" s="18" t="n">
        <x:f>IF(U1263=0,0,N1263*T1263/U1263)</x:f>
        <x:v>19.513274336283185</x:v>
      </x:c>
      <x:c r="AF1263" s="18" t="n">
        <x:f>IF(U1263=0,0,P1263*T1263/U1263)</x:f>
        <x:v>54.159292035398224</x:v>
      </x:c>
      <x:c r="AG1263" s="18" t="n">
        <x:f>MAX(AE1263,AF1263*'01 Controls'!$E$15)</x:f>
        <x:v>19.513274336283185</x:v>
      </x:c>
      <x:c r="AH1263" s="18" t="n">
        <x:f>SUM(V1263,Y1263,AB1263,AE1263)</x:f>
        <x:v>734.9999999999999</x:v>
      </x:c>
      <x:c r="AI1263" s="18" t="n">
        <x:f>N1263-AH1263</x:f>
        <x:v>1.1368683772161603e-13</x:v>
      </x:c>
      <x:c r="AJ1263" s="18" t="n">
        <x:f>V1263*INDEX('07 Mode Capacity'!$P$6:$P$17,MATCH("AIR-"&amp;I1263,'07 Mode Capacity'!$C$6:$C$17,0))</x:f>
        <x:v>0</x:v>
      </x:c>
      <x:c r="AK1263" s="18" t="n">
        <x:f>Y1263*INDEX('07 Mode Capacity'!$P$6:$P$17,MATCH("OCEAN-"&amp;I1263,'07 Mode Capacity'!$C$6:$C$17,0))</x:f>
        <x:v>19.950825725061208</x:v>
      </x:c>
      <x:c r="AL1263" s="18" t="n">
        <x:f>AB1263*INDEX('07 Mode Capacity'!$P$6:$P$17,MATCH("LAND-"&amp;I1263,'07 Mode Capacity'!$C$6:$C$17,0))</x:f>
        <x:v>59.53883899990627</x:v>
      </x:c>
      <x:c r="AM1263" s="18" t="n">
        <x:f>AE1263*INDEX('07 Mode Capacity'!$P$6:$P$17,MATCH("INLAND-"&amp;I1263,'07 Mode Capacity'!$C$6:$C$17,0))</x:f>
        <x:v>12.317449395804314</x:v>
      </x:c>
      <x:c r="AN1263" s="18" t="n">
        <x:f>SUM(AJ1263:AM1263)</x:f>
        <x:v>91.80711412077179</x:v>
      </x:c>
      <x:c r="AO1263" s="17" t="n">
        <x:f>IF(N1263=0,1,AN1263/N1263)</x:f>
        <x:v>0.12490763825955345</x:v>
      </x:c>
      <x:c r="AP1263" s="11" t="str">
        <x:f>IF(AO1263&gt;='01 Controls'!$E$16,"PASS","FAIL")</x:f>
        <x:v>FAIL</x:v>
      </x:c>
      <x:c r="AQ1263" s="11" t="str">
        <x:v>UNQUANTIFIED</x:v>
      </x:c>
      <x:c r="AR1263" s="11" t="str">
        <x:v>Position-class planning record; serial item and receiver open</x:v>
      </x:c>
      <x:c r="AS1263" s="26"/>
      <x:c r="AT1263" s="26"/>
    </x:row>
    <x:row r="1264">
      <x:c r="C1264" s="11" t="str">
        <x:v>C3-H-THC-BLK-08</x:v>
      </x:c>
      <x:c r="D1264" s="11" t="str">
        <x:v>C3</x:v>
      </x:c>
      <x:c r="E1264" s="11" t="str">
        <x:v>Cascadia earthquake</x:v>
      </x:c>
      <x:c r="F1264" s="11" t="str">
        <x:v>H-THC</x:v>
      </x:c>
      <x:c r="G1264" s="11" t="str">
        <x:v>Theater hospital command</x:v>
      </x:c>
      <x:c r="H1264" s="11" t="str">
        <x:v>BLK-08</x:v>
      </x:c>
      <x:c r="I1264" s="19" t="n">
        <x:v>48</x:v>
      </x:c>
      <x:c r="J1264" s="21" t="n">
        <x:v>4</x:v>
      </x:c>
      <x:c r="K1264" s="18" t="n">
        <x:f>'05 Cargo Register'!K368</x:f>
        <x:v>257.25</x:v>
      </x:c>
      <x:c r="L1264" s="18" t="n">
        <x:f>'05 Cargo Register'!N368</x:f>
        <x:v>41</x:v>
      </x:c>
      <x:c r="M1264" s="18" t="n">
        <x:f>'05 Cargo Register'!O368</x:f>
        <x:v>2091</x:v>
      </x:c>
      <x:c r="N1264" s="18" t="n">
        <x:f>J1264*K1264</x:f>
        <x:v>1029</x:v>
      </x:c>
      <x:c r="O1264" s="18" t="n">
        <x:f>J1264*L1264</x:f>
        <x:v>164</x:v>
      </x:c>
      <x:c r="P1264" s="18" t="n">
        <x:f>J1264*M1264</x:f>
        <x:v>8364</x:v>
      </x:c>
      <x:c r="Q1264" s="22" t="n">
        <x:f>'01 Controls'!$E$24*'02 Cargo Classes'!$M$14</x:f>
        <x:v>0.1</x:v>
      </x:c>
      <x:c r="R1264" s="22" t="n">
        <x:f>'01 Controls'!$F$24*'02 Cargo Classes'!$N$14</x:f>
        <x:v>0.27999999999999997</x:v>
      </x:c>
      <x:c r="S1264" s="22" t="n">
        <x:f>'01 Controls'!$G$24*'02 Cargo Classes'!$O$14</x:f>
        <x:v>0.5</x:v>
      </x:c>
      <x:c r="T1264" s="22" t="n">
        <x:f>'01 Controls'!$H$24*'02 Cargo Classes'!$P$14</x:f>
        <x:v>0.025</x:v>
      </x:c>
      <x:c r="U1264" s="22" t="n">
        <x:f>SUM(Q1264:T1264)</x:f>
        <x:v>0.905</x:v>
      </x:c>
      <x:c r="V1264" s="18" t="n">
        <x:f>IF(U1264=0,0,N1264*Q1264/U1264)</x:f>
        <x:v>113.70165745856355</x:v>
      </x:c>
      <x:c r="W1264" s="18" t="n">
        <x:f>IF(U1264=0,0,P1264*Q1264/U1264)</x:f>
        <x:v>924.1988950276244</x:v>
      </x:c>
      <x:c r="X1264" s="18" t="n">
        <x:f>MAX(V1264,W1264*'01 Controls'!$E$12)</x:f>
        <x:v>231.0497237569061</x:v>
      </x:c>
      <x:c r="Y1264" s="18" t="n">
        <x:f>IF(U1264=0,0,N1264*R1264/U1264)</x:f>
        <x:v>318.3646408839778</x:v>
      </x:c>
      <x:c r="Z1264" s="18" t="n">
        <x:f>IF(U1264=0,0,P1264*R1264/U1264)</x:f>
        <x:v>2587.7569060773476</x:v>
      </x:c>
      <x:c r="AA1264" s="18" t="n">
        <x:f>MAX(Y1264,Z1264*'01 Controls'!$E$13)</x:f>
        <x:v>388.16353591160214</x:v>
      </x:c>
      <x:c r="AB1264" s="18" t="n">
        <x:f>IF(U1264=0,0,N1264*S1264/U1264)</x:f>
        <x:v>568.5082872928176</x:v>
      </x:c>
      <x:c r="AC1264" s="18" t="n">
        <x:f>IF(U1264=0,0,P1264*S1264/U1264)</x:f>
        <x:v>4620.994475138122</x:v>
      </x:c>
      <x:c r="AD1264" s="18" t="n">
        <x:f>MAX(AB1264,AC1264*'01 Controls'!$E$14)</x:f>
        <x:v>924.1988950276244</x:v>
      </x:c>
      <x:c r="AE1264" s="18" t="n">
        <x:f>IF(U1264=0,0,N1264*T1264/U1264)</x:f>
        <x:v>28.425414364640886</x:v>
      </x:c>
      <x:c r="AF1264" s="18" t="n">
        <x:f>IF(U1264=0,0,P1264*T1264/U1264)</x:f>
        <x:v>231.0497237569061</x:v>
      </x:c>
      <x:c r="AG1264" s="18" t="n">
        <x:f>MAX(AE1264,AF1264*'01 Controls'!$E$15)</x:f>
        <x:v>41.5889502762431</x:v>
      </x:c>
      <x:c r="AH1264" s="18" t="n">
        <x:f>SUM(V1264,Y1264,AB1264,AE1264)</x:f>
        <x:v>1028.9999999999998</x:v>
      </x:c>
      <x:c r="AI1264" s="18" t="n">
        <x:f>N1264-AH1264</x:f>
        <x:v>2.2737367544323206e-13</x:v>
      </x:c>
      <x:c r="AJ1264" s="18" t="n">
        <x:f>V1264*INDEX('07 Mode Capacity'!$P$6:$P$17,MATCH("AIR-"&amp;I1264,'07 Mode Capacity'!$C$6:$C$17,0))</x:f>
        <x:v>31.874628992230072</x:v>
      </x:c>
      <x:c r="AK1264" s="18" t="n">
        <x:f>Y1264*INDEX('07 Mode Capacity'!$P$6:$P$17,MATCH("OCEAN-"&amp;I1264,'07 Mode Capacity'!$C$6:$C$17,0))</x:f>
        <x:v>27.900292859267914</x:v>
      </x:c>
      <x:c r="AL1264" s="18" t="n">
        <x:f>AB1264*INDEX('07 Mode Capacity'!$P$6:$P$17,MATCH("LAND-"&amp;I1264,'07 Mode Capacity'!$C$6:$C$17,0))</x:f>
        <x:v>69.38522526545246</x:v>
      </x:c>
      <x:c r="AM1264" s="18" t="n">
        <x:f>AE1264*INDEX('07 Mode Capacity'!$P$6:$P$17,MATCH("INLAND-"&amp;I1264,'07 Mode Capacity'!$C$6:$C$17,0))</x:f>
        <x:v>17.943098475287684</x:v>
      </x:c>
      <x:c r="AN1264" s="18" t="n">
        <x:f>SUM(AJ1264:AM1264)</x:f>
        <x:v>147.10324559223812</x:v>
      </x:c>
      <x:c r="AO1264" s="17" t="n">
        <x:f>IF(N1264=0,1,AN1264/N1264)</x:f>
        <x:v>0.14295747870965805</x:v>
      </x:c>
      <x:c r="AP1264" s="11" t="str">
        <x:f>IF(AO1264&gt;='01 Controls'!$E$16,"PASS","FAIL")</x:f>
        <x:v>FAIL</x:v>
      </x:c>
      <x:c r="AQ1264" s="11" t="str">
        <x:v>UNQUANTIFIED</x:v>
      </x:c>
      <x:c r="AR1264" s="11" t="str">
        <x:v>Position-class planning record; serial item and receiver open</x:v>
      </x:c>
      <x:c r="AS1264" s="26"/>
      <x:c r="AT1264" s="26"/>
    </x:row>
    <x:row r="1265">
      <x:c r="C1265" s="11" t="str">
        <x:v>C3-H-PMG-APL-45</x:v>
      </x:c>
      <x:c r="D1265" s="11" t="str">
        <x:v>C3</x:v>
      </x:c>
      <x:c r="E1265" s="11" t="str">
        <x:v>Cascadia earthquake</x:v>
      </x:c>
      <x:c r="F1265" s="11" t="str">
        <x:v>H-PMG</x:v>
      </x:c>
      <x:c r="G1265" s="11" t="str">
        <x:v>Patient movement group</x:v>
      </x:c>
      <x:c r="H1265" s="11" t="str">
        <x:v>APL-45</x:v>
      </x:c>
      <x:c r="I1265" s="19" t="n">
        <x:v>24</x:v>
      </x:c>
      <x:c r="J1265" s="21" t="n">
        <x:v>8</x:v>
      </x:c>
      <x:c r="K1265" s="18" t="n">
        <x:f>'05 Cargo Register'!K369</x:f>
        <x:v>519.7499999999999</x:v>
      </x:c>
      <x:c r="L1265" s="18" t="n">
        <x:f>'05 Cargo Register'!N369</x:f>
        <x:v>136</x:v>
      </x:c>
      <x:c r="M1265" s="18" t="n">
        <x:f>'05 Cargo Register'!O369</x:f>
        <x:v>1020</x:v>
      </x:c>
      <x:c r="N1265" s="18" t="n">
        <x:f>J1265*K1265</x:f>
        <x:v>4157.999999999999</x:v>
      </x:c>
      <x:c r="O1265" s="18" t="n">
        <x:f>J1265*L1265</x:f>
        <x:v>1088</x:v>
      </x:c>
      <x:c r="P1265" s="18" t="n">
        <x:f>J1265*M1265</x:f>
        <x:v>8160</x:v>
      </x:c>
      <x:c r="Q1265" s="22" t="n">
        <x:f>'01 Controls'!$E$24*'02 Cargo Classes'!$M$6</x:f>
        <x:v>0.30000000000000004</x:v>
      </x:c>
      <x:c r="R1265" s="22" t="n">
        <x:f>'01 Controls'!$F$24*'02 Cargo Classes'!$N$6</x:f>
        <x:v>0.13999999999999999</x:v>
      </x:c>
      <x:c r="S1265" s="22" t="n">
        <x:f>'01 Controls'!$G$24*'02 Cargo Classes'!$O$6</x:f>
        <x:v>0.5</x:v>
      </x:c>
      <x:c r="T1265" s="22" t="n">
        <x:f>'01 Controls'!$H$24*'02 Cargo Classes'!$P$6</x:f>
        <x:v>0.015</x:v>
      </x:c>
      <x:c r="U1265" s="22" t="n">
        <x:f>SUM(Q1265:T1265)</x:f>
        <x:v>0.9550000000000001</x:v>
      </x:c>
      <x:c r="V1265" s="18" t="n">
        <x:f>IF(U1265=0,0,N1265*Q1265/U1265)</x:f>
        <x:v>1306.178010471204</x:v>
      </x:c>
      <x:c r="W1265" s="18" t="n">
        <x:f>IF(U1265=0,0,P1265*Q1265/U1265)</x:f>
        <x:v>2563.3507853403144</x:v>
      </x:c>
      <x:c r="X1265" s="18" t="n">
        <x:f>MAX(V1265,W1265*'01 Controls'!$E$12)</x:f>
        <x:v>1306.178010471204</x:v>
      </x:c>
      <x:c r="Y1265" s="18" t="n">
        <x:f>IF(U1265=0,0,N1265*R1265/U1265)</x:f>
        <x:v>609.5497382198951</x:v>
      </x:c>
      <x:c r="Z1265" s="18" t="n">
        <x:f>IF(U1265=0,0,P1265*R1265/U1265)</x:f>
        <x:v>1196.2303664921465</x:v>
      </x:c>
      <x:c r="AA1265" s="18" t="n">
        <x:f>MAX(Y1265,Z1265*'01 Controls'!$E$13)</x:f>
        <x:v>609.5497382198951</x:v>
      </x:c>
      <x:c r="AB1265" s="18" t="n">
        <x:f>IF(U1265=0,0,N1265*S1265/U1265)</x:f>
        <x:v>2176.9633507853396</x:v>
      </x:c>
      <x:c r="AC1265" s="18" t="n">
        <x:f>IF(U1265=0,0,P1265*S1265/U1265)</x:f>
        <x:v>4272.251308900523</x:v>
      </x:c>
      <x:c r="AD1265" s="18" t="n">
        <x:f>MAX(AB1265,AC1265*'01 Controls'!$E$14)</x:f>
        <x:v>2176.9633507853396</x:v>
      </x:c>
      <x:c r="AE1265" s="18" t="n">
        <x:f>IF(U1265=0,0,N1265*T1265/U1265)</x:f>
        <x:v>65.30890052356018</x:v>
      </x:c>
      <x:c r="AF1265" s="18" t="n">
        <x:f>IF(U1265=0,0,P1265*T1265/U1265)</x:f>
        <x:v>128.16753926701568</x:v>
      </x:c>
      <x:c r="AG1265" s="18" t="n">
        <x:f>MAX(AE1265,AF1265*'01 Controls'!$E$15)</x:f>
        <x:v>65.30890052356018</x:v>
      </x:c>
      <x:c r="AH1265" s="18" t="n">
        <x:f>SUM(V1265,Y1265,AB1265,AE1265)</x:f>
        <x:v>4157.999999999999</x:v>
      </x:c>
      <x:c r="AI1265" s="18" t="n">
        <x:f>N1265-AH1265</x:f>
        <x:v>0</x:v>
      </x:c>
      <x:c r="AJ1265" s="18" t="n">
        <x:f>V1265*INDEX('07 Mode Capacity'!$P$6:$P$17,MATCH("AIR-"&amp;I1265,'07 Mode Capacity'!$C$6:$C$17,0))</x:f>
        <x:v>265.04189342639353</x:v>
      </x:c>
      <x:c r="AK1265" s="18" t="n">
        <x:f>Y1265*INDEX('07 Mode Capacity'!$P$6:$P$17,MATCH("OCEAN-"&amp;I1265,'07 Mode Capacity'!$C$6:$C$17,0))</x:f>
        <x:v>91.48674057705628</x:v>
      </x:c>
      <x:c r="AL1265" s="18" t="n">
        <x:f>AB1265*INDEX('07 Mode Capacity'!$P$6:$P$17,MATCH("LAND-"&amp;I1265,'07 Mode Capacity'!$C$6:$C$17,0))</x:f>
        <x:v>832.6904937327674</x:v>
      </x:c>
      <x:c r="AM1265" s="18" t="n">
        <x:f>AE1265*INDEX('07 Mode Capacity'!$P$6:$P$17,MATCH("INLAND-"&amp;I1265,'07 Mode Capacity'!$C$6:$C$17,0))</x:f>
        <x:v>65.30890052356018</x:v>
      </x:c>
      <x:c r="AN1265" s="18" t="n">
        <x:f>SUM(AJ1265:AM1265)</x:f>
        <x:v>1254.5280282597773</x:v>
      </x:c>
      <x:c r="AO1265" s="17" t="n">
        <x:f>IF(N1265=0,1,AN1265/N1265)</x:f>
        <x:v>0.30171429251076903</x:v>
      </x:c>
      <x:c r="AP1265" s="11" t="str">
        <x:f>IF(AO1265&gt;='01 Controls'!$E$16,"PASS","FAIL")</x:f>
        <x:v>FAIL</x:v>
      </x:c>
      <x:c r="AQ1265" s="11" t="str">
        <x:v>UNQUANTIFIED</x:v>
      </x:c>
      <x:c r="AR1265" s="11" t="str">
        <x:v>Position-class planning record; serial item and receiver open</x:v>
      </x:c>
      <x:c r="AS1265" s="26"/>
      <x:c r="AT1265" s="26"/>
    </x:row>
    <x:row r="1266">
      <x:c r="C1266" s="11" t="str">
        <x:v>C3-H-PMG-ISO-18</x:v>
      </x:c>
      <x:c r="D1266" s="11" t="str">
        <x:v>C3</x:v>
      </x:c>
      <x:c r="E1266" s="11" t="str">
        <x:v>Cascadia earthquake</x:v>
      </x:c>
      <x:c r="F1266" s="11" t="str">
        <x:v>H-PMG</x:v>
      </x:c>
      <x:c r="G1266" s="11" t="str">
        <x:v>Patient movement group</x:v>
      </x:c>
      <x:c r="H1266" s="11" t="str">
        <x:v>ISO-18</x:v>
      </x:c>
      <x:c r="I1266" s="19" t="n">
        <x:v>48</x:v>
      </x:c>
      <x:c r="J1266" s="21" t="n">
        <x:v>8</x:v>
      </x:c>
      <x:c r="K1266" s="18" t="n">
        <x:f>'05 Cargo Register'!K370</x:f>
        <x:v>606.3749999999999</x:v>
      </x:c>
      <x:c r="L1266" s="18" t="n">
        <x:f>'05 Cargo Register'!N370</x:f>
        <x:v>40</x:v>
      </x:c>
      <x:c r="M1266" s="18" t="n">
        <x:f>'05 Cargo Register'!O370</x:f>
        <x:v>1056</x:v>
      </x:c>
      <x:c r="N1266" s="18" t="n">
        <x:f>J1266*K1266</x:f>
        <x:v>4850.999999999999</x:v>
      </x:c>
      <x:c r="O1266" s="18" t="n">
        <x:f>J1266*L1266</x:f>
        <x:v>320</x:v>
      </x:c>
      <x:c r="P1266" s="18" t="n">
        <x:f>J1266*M1266</x:f>
        <x:v>8448</x:v>
      </x:c>
      <x:c r="Q1266" s="22" t="n">
        <x:f>'01 Controls'!$E$24*'02 Cargo Classes'!$M$7</x:f>
        <x:v>0.020000000000000004</x:v>
      </x:c>
      <x:c r="R1266" s="22" t="n">
        <x:f>'01 Controls'!$F$24*'02 Cargo Classes'!$N$7</x:f>
        <x:v>0.35</x:v>
      </x:c>
      <x:c r="S1266" s="22" t="n">
        <x:f>'01 Controls'!$G$24*'02 Cargo Classes'!$O$7</x:f>
        <x:v>0.6</x:v>
      </x:c>
      <x:c r="T1266" s="22" t="n">
        <x:f>'01 Controls'!$H$24*'02 Cargo Classes'!$P$7</x:f>
        <x:v>0.04000000000000001</x:v>
      </x:c>
      <x:c r="U1266" s="22" t="n">
        <x:f>SUM(Q1266:T1266)</x:f>
        <x:v>1.01</x:v>
      </x:c>
      <x:c r="V1266" s="18" t="n">
        <x:f>IF(U1266=0,0,N1266*Q1266/U1266)</x:f>
        <x:v>96.05940594059406</x:v>
      </x:c>
      <x:c r="W1266" s="18" t="n">
        <x:f>IF(U1266=0,0,P1266*Q1266/U1266)</x:f>
        <x:v>167.28712871287132</x:v>
      </x:c>
      <x:c r="X1266" s="18" t="n">
        <x:f>MAX(V1266,W1266*'01 Controls'!$E$12)</x:f>
        <x:v>96.05940594059406</x:v>
      </x:c>
      <x:c r="Y1266" s="18" t="n">
        <x:f>IF(U1266=0,0,N1266*R1266/U1266)</x:f>
        <x:v>1681.0396039603957</x:v>
      </x:c>
      <x:c r="Z1266" s="18" t="n">
        <x:f>IF(U1266=0,0,P1266*R1266/U1266)</x:f>
        <x:v>2927.524752475247</x:v>
      </x:c>
      <x:c r="AA1266" s="18" t="n">
        <x:f>MAX(Y1266,Z1266*'01 Controls'!$E$13)</x:f>
        <x:v>1681.0396039603957</x:v>
      </x:c>
      <x:c r="AB1266" s="18" t="n">
        <x:f>IF(U1266=0,0,N1266*S1266/U1266)</x:f>
        <x:v>2881.782178217821</x:v>
      </x:c>
      <x:c r="AC1266" s="18" t="n">
        <x:f>IF(U1266=0,0,P1266*S1266/U1266)</x:f>
        <x:v>5018.6138613861385</x:v>
      </x:c>
      <x:c r="AD1266" s="18" t="n">
        <x:f>MAX(AB1266,AC1266*'01 Controls'!$E$14)</x:f>
        <x:v>2881.782178217821</x:v>
      </x:c>
      <x:c r="AE1266" s="18" t="n">
        <x:f>IF(U1266=0,0,N1266*T1266/U1266)</x:f>
        <x:v>192.11881188118812</x:v>
      </x:c>
      <x:c r="AF1266" s="18" t="n">
        <x:f>IF(U1266=0,0,P1266*T1266/U1266)</x:f>
        <x:v>334.57425742574264</x:v>
      </x:c>
      <x:c r="AG1266" s="18" t="n">
        <x:f>MAX(AE1266,AF1266*'01 Controls'!$E$15)</x:f>
        <x:v>192.11881188118812</x:v>
      </x:c>
      <x:c r="AH1266" s="18" t="n">
        <x:f>SUM(V1266,Y1266,AB1266,AE1266)</x:f>
        <x:v>4850.999999999999</x:v>
      </x:c>
      <x:c r="AI1266" s="18" t="n">
        <x:f>N1266-AH1266</x:f>
        <x:v>0</x:v>
      </x:c>
      <x:c r="AJ1266" s="18" t="n">
        <x:f>V1266*INDEX('07 Mode Capacity'!$P$6:$P$17,MATCH("AIR-"&amp;I1266,'07 Mode Capacity'!$C$6:$C$17,0))</x:f>
        <x:v>26.928876799234825</x:v>
      </x:c>
      <x:c r="AK1266" s="18" t="n">
        <x:f>Y1266*INDEX('07 Mode Capacity'!$P$6:$P$17,MATCH("OCEAN-"&amp;I1266,'07 Mode Capacity'!$C$6:$C$17,0))</x:f>
        <x:v>147.32005768069948</x:v>
      </x:c>
      <x:c r="AL1266" s="18" t="n">
        <x:f>AB1266*INDEX('07 Mode Capacity'!$P$6:$P$17,MATCH("LAND-"&amp;I1266,'07 Mode Capacity'!$C$6:$C$17,0))</x:f>
        <x:v>351.71537525647597</x:v>
      </x:c>
      <x:c r="AM1266" s="18" t="n">
        <x:f>AE1266*INDEX('07 Mode Capacity'!$P$6:$P$17,MATCH("INLAND-"&amp;I1266,'07 Mode Capacity'!$C$6:$C$17,0))</x:f>
        <x:v>121.27199682364169</x:v>
      </x:c>
      <x:c r="AN1266" s="18" t="n">
        <x:f>SUM(AJ1266:AM1266)</x:f>
        <x:v>647.236306560052</x:v>
      </x:c>
      <x:c r="AO1266" s="17" t="n">
        <x:f>IF(N1266=0,1,AN1266/N1266)</x:f>
        <x:v>0.1334232749041542</x:v>
      </x:c>
      <x:c r="AP1266" s="11" t="str">
        <x:f>IF(AO1266&gt;='01 Controls'!$E$16,"PASS","FAIL")</x:f>
        <x:v>FAIL</x:v>
      </x:c>
      <x:c r="AQ1266" s="11" t="str">
        <x:v>UNQUANTIFIED</x:v>
      </x:c>
      <x:c r="AR1266" s="11" t="str">
        <x:v>Position-class planning record; serial item and receiver open</x:v>
      </x:c>
      <x:c r="AS1266" s="26"/>
      <x:c r="AT1266" s="26"/>
    </x:row>
    <x:row r="1267">
      <x:c r="C1267" s="11" t="str">
        <x:v>C3-H-PMG-COL-12</x:v>
      </x:c>
      <x:c r="D1267" s="11" t="str">
        <x:v>C3</x:v>
      </x:c>
      <x:c r="E1267" s="11" t="str">
        <x:v>Cascadia earthquake</x:v>
      </x:c>
      <x:c r="F1267" s="11" t="str">
        <x:v>H-PMG</x:v>
      </x:c>
      <x:c r="G1267" s="11" t="str">
        <x:v>Patient movement group</x:v>
      </x:c>
      <x:c r="H1267" s="11" t="str">
        <x:v>COL-12</x:v>
      </x:c>
      <x:c r="I1267" s="19" t="n">
        <x:v>24</x:v>
      </x:c>
      <x:c r="J1267" s="21" t="n">
        <x:v>8</x:v>
      </x:c>
      <x:c r="K1267" s="18" t="n">
        <x:f>'05 Cargo Register'!K371</x:f>
        <x:v>519.7499999999999</x:v>
      </x:c>
      <x:c r="L1267" s="18" t="n">
        <x:f>'05 Cargo Register'!N371</x:f>
        <x:v>55</x:v>
      </x:c>
      <x:c r="M1267" s="18" t="n">
        <x:f>'05 Cargo Register'!O371</x:f>
        <x:v>1452</x:v>
      </x:c>
      <x:c r="N1267" s="18" t="n">
        <x:f>J1267*K1267</x:f>
        <x:v>4157.999999999999</x:v>
      </x:c>
      <x:c r="O1267" s="18" t="n">
        <x:f>J1267*L1267</x:f>
        <x:v>440</x:v>
      </x:c>
      <x:c r="P1267" s="18" t="n">
        <x:f>J1267*M1267</x:f>
        <x:v>11616</x:v>
      </x:c>
      <x:c r="Q1267" s="22" t="n">
        <x:f>'01 Controls'!$E$24*'02 Cargo Classes'!$M$8</x:f>
        <x:v>0.2</x:v>
      </x:c>
      <x:c r="R1267" s="22" t="n">
        <x:f>'01 Controls'!$F$24*'02 Cargo Classes'!$N$8</x:f>
        <x:v>0.24499999999999997</x:v>
      </x:c>
      <x:c r="S1267" s="22" t="n">
        <x:f>'01 Controls'!$G$24*'02 Cargo Classes'!$O$8</x:f>
        <x:v>0.6</x:v>
      </x:c>
      <x:c r="T1267" s="22" t="n">
        <x:f>'01 Controls'!$H$24*'02 Cargo Classes'!$P$8</x:f>
        <x:v>0.010000000000000002</x:v>
      </x:c>
      <x:c r="U1267" s="22" t="n">
        <x:f>SUM(Q1267:T1267)</x:f>
        <x:v>1.055</x:v>
      </x:c>
      <x:c r="V1267" s="18" t="n">
        <x:f>IF(U1267=0,0,N1267*Q1267/U1267)</x:f>
        <x:v>788.2464454976302</x:v>
      </x:c>
      <x:c r="W1267" s="18" t="n">
        <x:f>IF(U1267=0,0,P1267*Q1267/U1267)</x:f>
        <x:v>2202.0853080568722</x:v>
      </x:c>
      <x:c r="X1267" s="18" t="n">
        <x:f>MAX(V1267,W1267*'01 Controls'!$E$12)</x:f>
        <x:v>788.2464454976302</x:v>
      </x:c>
      <x:c r="Y1267" s="18" t="n">
        <x:f>IF(U1267=0,0,N1267*R1267/U1267)</x:f>
        <x:v>965.601895734597</x:v>
      </x:c>
      <x:c r="Z1267" s="18" t="n">
        <x:f>IF(U1267=0,0,P1267*R1267/U1267)</x:f>
        <x:v>2697.554502369668</x:v>
      </x:c>
      <x:c r="AA1267" s="18" t="n">
        <x:f>MAX(Y1267,Z1267*'01 Controls'!$E$13)</x:f>
        <x:v>965.601895734597</x:v>
      </x:c>
      <x:c r="AB1267" s="18" t="n">
        <x:f>IF(U1267=0,0,N1267*S1267/U1267)</x:f>
        <x:v>2364.7393364928903</x:v>
      </x:c>
      <x:c r="AC1267" s="18" t="n">
        <x:f>IF(U1267=0,0,P1267*S1267/U1267)</x:f>
        <x:v>6606.255924170616</x:v>
      </x:c>
      <x:c r="AD1267" s="18" t="n">
        <x:f>MAX(AB1267,AC1267*'01 Controls'!$E$14)</x:f>
        <x:v>2364.7393364928903</x:v>
      </x:c>
      <x:c r="AE1267" s="18" t="n">
        <x:f>IF(U1267=0,0,N1267*T1267/U1267)</x:f>
        <x:v>39.41232227488152</x:v>
      </x:c>
      <x:c r="AF1267" s="18" t="n">
        <x:f>IF(U1267=0,0,P1267*T1267/U1267)</x:f>
        <x:v>110.10426540284364</x:v>
      </x:c>
      <x:c r="AG1267" s="18" t="n">
        <x:f>MAX(AE1267,AF1267*'01 Controls'!$E$15)</x:f>
        <x:v>39.41232227488152</x:v>
      </x:c>
      <x:c r="AH1267" s="18" t="n">
        <x:f>SUM(V1267,Y1267,AB1267,AE1267)</x:f>
        <x:v>4157.999999999999</x:v>
      </x:c>
      <x:c r="AI1267" s="18" t="n">
        <x:f>N1267-AH1267</x:f>
        <x:v>0</x:v>
      </x:c>
      <x:c r="AJ1267" s="18" t="n">
        <x:f>V1267*INDEX('07 Mode Capacity'!$P$6:$P$17,MATCH("AIR-"&amp;I1267,'07 Mode Capacity'!$C$6:$C$17,0))</x:f>
        <x:v>159.9462927154539</x:v>
      </x:c>
      <x:c r="AK1267" s="18" t="n">
        <x:f>Y1267*INDEX('07 Mode Capacity'!$P$6:$P$17,MATCH("OCEAN-"&amp;I1267,'07 Mode Capacity'!$C$6:$C$17,0))</x:f>
        <x:v>144.9262703217112</x:v>
      </x:c>
      <x:c r="AL1267" s="18" t="n">
        <x:f>AB1267*INDEX('07 Mode Capacity'!$P$6:$P$17,MATCH("LAND-"&amp;I1267,'07 Mode Capacity'!$C$6:$C$17,0))</x:f>
        <x:v>904.5149818177739</x:v>
      </x:c>
      <x:c r="AM1267" s="18" t="n">
        <x:f>AE1267*INDEX('07 Mode Capacity'!$P$6:$P$17,MATCH("INLAND-"&amp;I1267,'07 Mode Capacity'!$C$6:$C$17,0))</x:f>
        <x:v>39.41232227488152</x:v>
      </x:c>
      <x:c r="AN1267" s="18" t="n">
        <x:f>SUM(AJ1267:AM1267)</x:f>
        <x:v>1248.7998671298205</x:v>
      </x:c>
      <x:c r="AO1267" s="17" t="n">
        <x:f>IF(N1267=0,1,AN1267/N1267)</x:f>
        <x:v>0.3003366683813903</x:v>
      </x:c>
      <x:c r="AP1267" s="11" t="str">
        <x:f>IF(AO1267&gt;='01 Controls'!$E$16,"PASS","FAIL")</x:f>
        <x:v>FAIL</x:v>
      </x:c>
      <x:c r="AQ1267" s="11" t="str">
        <x:v>UNQUANTIFIED</x:v>
      </x:c>
      <x:c r="AR1267" s="11" t="str">
        <x:v>Position-class planning record; serial item and receiver open</x:v>
      </x:c>
      <x:c r="AS1267" s="26"/>
      <x:c r="AT1267" s="26"/>
    </x:row>
    <x:row r="1268">
      <x:c r="C1268" s="11" t="str">
        <x:v>C3-H-PMG-BAT-22</x:v>
      </x:c>
      <x:c r="D1268" s="11" t="str">
        <x:v>C3</x:v>
      </x:c>
      <x:c r="E1268" s="11" t="str">
        <x:v>Cascadia earthquake</x:v>
      </x:c>
      <x:c r="F1268" s="11" t="str">
        <x:v>H-PMG</x:v>
      </x:c>
      <x:c r="G1268" s="11" t="str">
        <x:v>Patient movement group</x:v>
      </x:c>
      <x:c r="H1268" s="11" t="str">
        <x:v>BAT-22</x:v>
      </x:c>
      <x:c r="I1268" s="19" t="n">
        <x:v>48</x:v>
      </x:c>
      <x:c r="J1268" s="21" t="n">
        <x:v>8</x:v>
      </x:c>
      <x:c r="K1268" s="18" t="n">
        <x:f>'05 Cargo Register'!K372</x:f>
        <x:v>230.99999999999997</x:v>
      </x:c>
      <x:c r="L1268" s="18" t="n">
        <x:f>'05 Cargo Register'!N372</x:f>
        <x:v>14</x:v>
      </x:c>
      <x:c r="M1268" s="18" t="n">
        <x:f>'05 Cargo Register'!O372</x:f>
        <x:v>369.6</x:v>
      </x:c>
      <x:c r="N1268" s="18" t="n">
        <x:f>J1268*K1268</x:f>
        <x:v>1847.9999999999998</x:v>
      </x:c>
      <x:c r="O1268" s="18" t="n">
        <x:f>J1268*L1268</x:f>
        <x:v>112</x:v>
      </x:c>
      <x:c r="P1268" s="18" t="n">
        <x:f>J1268*M1268</x:f>
        <x:v>2956.8</x:v>
      </x:c>
      <x:c r="Q1268" s="22" t="n">
        <x:f>'01 Controls'!$E$24*'02 Cargo Classes'!$M$9</x:f>
        <x:v>0</x:v>
      </x:c>
      <x:c r="R1268" s="22" t="n">
        <x:f>'01 Controls'!$F$24*'02 Cargo Classes'!$N$9</x:f>
        <x:v>0.35</x:v>
      </x:c>
      <x:c r="S1268" s="22" t="n">
        <x:f>'01 Controls'!$G$24*'02 Cargo Classes'!$O$9</x:f>
        <x:v>0.5</x:v>
      </x:c>
      <x:c r="T1268" s="22" t="n">
        <x:f>'01 Controls'!$H$24*'02 Cargo Classes'!$P$9</x:f>
        <x:v>0.025</x:v>
      </x:c>
      <x:c r="U1268" s="22" t="n">
        <x:f>SUM(Q1268:T1268)</x:f>
        <x:v>0.875</x:v>
      </x:c>
      <x:c r="V1268" s="18" t="n">
        <x:f>IF(U1268=0,0,N1268*Q1268/U1268)</x:f>
        <x:v>0</x:v>
      </x:c>
      <x:c r="W1268" s="18" t="n">
        <x:f>IF(U1268=0,0,P1268*Q1268/U1268)</x:f>
        <x:v>0</x:v>
      </x:c>
      <x:c r="X1268" s="18" t="n">
        <x:f>MAX(V1268,W1268*'01 Controls'!$E$12)</x:f>
        <x:v>0</x:v>
      </x:c>
      <x:c r="Y1268" s="18" t="n">
        <x:f>IF(U1268=0,0,N1268*R1268/U1268)</x:f>
        <x:v>739.1999999999998</x:v>
      </x:c>
      <x:c r="Z1268" s="18" t="n">
        <x:f>IF(U1268=0,0,P1268*R1268/U1268)</x:f>
        <x:v>1182.72</x:v>
      </x:c>
      <x:c r="AA1268" s="18" t="n">
        <x:f>MAX(Y1268,Z1268*'01 Controls'!$E$13)</x:f>
        <x:v>739.1999999999998</x:v>
      </x:c>
      <x:c r="AB1268" s="18" t="n">
        <x:f>IF(U1268=0,0,N1268*S1268/U1268)</x:f>
        <x:v>1055.9999999999998</x:v>
      </x:c>
      <x:c r="AC1268" s="18" t="n">
        <x:f>IF(U1268=0,0,P1268*S1268/U1268)</x:f>
        <x:v>1689.6000000000001</x:v>
      </x:c>
      <x:c r="AD1268" s="18" t="n">
        <x:f>MAX(AB1268,AC1268*'01 Controls'!$E$14)</x:f>
        <x:v>1055.9999999999998</x:v>
      </x:c>
      <x:c r="AE1268" s="18" t="n">
        <x:f>IF(U1268=0,0,N1268*T1268/U1268)</x:f>
        <x:v>52.8</x:v>
      </x:c>
      <x:c r="AF1268" s="18" t="n">
        <x:f>IF(U1268=0,0,P1268*T1268/U1268)</x:f>
        <x:v>84.48</x:v>
      </x:c>
      <x:c r="AG1268" s="18" t="n">
        <x:f>MAX(AE1268,AF1268*'01 Controls'!$E$15)</x:f>
        <x:v>52.8</x:v>
      </x:c>
      <x:c r="AH1268" s="18" t="n">
        <x:f>SUM(V1268,Y1268,AB1268,AE1268)</x:f>
        <x:v>1847.9999999999995</x:v>
      </x:c>
      <x:c r="AI1268" s="18" t="n">
        <x:f>N1268-AH1268</x:f>
        <x:v>2.2737367544323206e-13</x:v>
      </x:c>
      <x:c r="AJ1268" s="18" t="n">
        <x:f>V1268*INDEX('07 Mode Capacity'!$P$6:$P$17,MATCH("AIR-"&amp;I1268,'07 Mode Capacity'!$C$6:$C$17,0))</x:f>
        <x:v>0</x:v>
      </x:c>
      <x:c r="AK1268" s="18" t="n">
        <x:f>Y1268*INDEX('07 Mode Capacity'!$P$6:$P$17,MATCH("OCEAN-"&amp;I1268,'07 Mode Capacity'!$C$6:$C$17,0))</x:f>
        <x:v>64.7807382889824</x:v>
      </x:c>
      <x:c r="AL1268" s="18" t="n">
        <x:f>AB1268*INDEX('07 Mode Capacity'!$P$6:$P$17,MATCH("LAND-"&amp;I1268,'07 Mode Capacity'!$C$6:$C$17,0))</x:f>
        <x:v>128.8825502073617</x:v>
      </x:c>
      <x:c r="AM1268" s="18" t="n">
        <x:f>AE1268*INDEX('07 Mode Capacity'!$P$6:$P$17,MATCH("INLAND-"&amp;I1268,'07 Mode Capacity'!$C$6:$C$17,0))</x:f>
        <x:v>33.329174637245735</x:v>
      </x:c>
      <x:c r="AN1268" s="18" t="n">
        <x:f>SUM(AJ1268:AM1268)</x:f>
        <x:v>226.99246313358984</x:v>
      </x:c>
      <x:c r="AO1268" s="17" t="n">
        <x:f>IF(N1268=0,1,AN1268/N1268)</x:f>
        <x:v>0.12283141944458326</x:v>
      </x:c>
      <x:c r="AP1268" s="11" t="str">
        <x:f>IF(AO1268&gt;='01 Controls'!$E$16,"PASS","FAIL")</x:f>
        <x:v>FAIL</x:v>
      </x:c>
      <x:c r="AQ1268" s="11" t="str">
        <x:v>UNQUANTIFIED</x:v>
      </x:c>
      <x:c r="AR1268" s="11" t="str">
        <x:v>Position-class planning record; serial item and receiver open</x:v>
      </x:c>
      <x:c r="AS1268" s="26"/>
      <x:c r="AT1268" s="26"/>
    </x:row>
    <x:row r="1269">
      <x:c r="C1269" s="11" t="str">
        <x:v>C3-H-PMG-TNK-20</x:v>
      </x:c>
      <x:c r="D1269" s="11" t="str">
        <x:v>C3</x:v>
      </x:c>
      <x:c r="E1269" s="11" t="str">
        <x:v>Cascadia earthquake</x:v>
      </x:c>
      <x:c r="F1269" s="11" t="str">
        <x:v>H-PMG</x:v>
      </x:c>
      <x:c r="G1269" s="11" t="str">
        <x:v>Patient movement group</x:v>
      </x:c>
      <x:c r="H1269" s="11" t="str">
        <x:v>TNK-20</x:v>
      </x:c>
      <x:c r="I1269" s="19" t="n">
        <x:v>48</x:v>
      </x:c>
      <x:c r="J1269" s="21" t="n">
        <x:v>8</x:v>
      </x:c>
      <x:c r="K1269" s="18" t="n">
        <x:f>'05 Cargo Register'!K373</x:f>
        <x:v>173.24999999999997</x:v>
      </x:c>
      <x:c r="L1269" s="18" t="n">
        <x:f>'05 Cargo Register'!N373</x:f>
        <x:v>11</x:v>
      </x:c>
      <x:c r="M1269" s="18" t="n">
        <x:f>'05 Cargo Register'!O373</x:f>
        <x:v>233.75</x:v>
      </x:c>
      <x:c r="N1269" s="18" t="n">
        <x:f>J1269*K1269</x:f>
        <x:v>1385.9999999999998</x:v>
      </x:c>
      <x:c r="O1269" s="18" t="n">
        <x:f>J1269*L1269</x:f>
        <x:v>88</x:v>
      </x:c>
      <x:c r="P1269" s="18" t="n">
        <x:f>J1269*M1269</x:f>
        <x:v>1870</x:v>
      </x:c>
      <x:c r="Q1269" s="22" t="n">
        <x:f>'01 Controls'!$E$24*'02 Cargo Classes'!$M$10</x:f>
        <x:v>0</x:v>
      </x:c>
      <x:c r="R1269" s="22" t="n">
        <x:f>'01 Controls'!$F$24*'02 Cargo Classes'!$N$10</x:f>
        <x:v>0.42</x:v>
      </x:c>
      <x:c r="S1269" s="22" t="n">
        <x:f>'01 Controls'!$G$24*'02 Cargo Classes'!$O$10</x:f>
        <x:v>0.5</x:v>
      </x:c>
      <x:c r="T1269" s="22" t="n">
        <x:f>'01 Controls'!$H$24*'02 Cargo Classes'!$P$10</x:f>
        <x:v>0.05</x:v>
      </x:c>
      <x:c r="U1269" s="22" t="n">
        <x:f>SUM(Q1269:T1269)</x:f>
        <x:v>0.97</x:v>
      </x:c>
      <x:c r="V1269" s="18" t="n">
        <x:f>IF(U1269=0,0,N1269*Q1269/U1269)</x:f>
        <x:v>0</x:v>
      </x:c>
      <x:c r="W1269" s="18" t="n">
        <x:f>IF(U1269=0,0,P1269*Q1269/U1269)</x:f>
        <x:v>0</x:v>
      </x:c>
      <x:c r="X1269" s="18" t="n">
        <x:f>MAX(V1269,W1269*'01 Controls'!$E$12)</x:f>
        <x:v>0</x:v>
      </x:c>
      <x:c r="Y1269" s="18" t="n">
        <x:f>IF(U1269=0,0,N1269*R1269/U1269)</x:f>
        <x:v>600.1237113402061</x:v>
      </x:c>
      <x:c r="Z1269" s="18" t="n">
        <x:f>IF(U1269=0,0,P1269*R1269/U1269)</x:f>
        <x:v>809.6907216494845</x:v>
      </x:c>
      <x:c r="AA1269" s="18" t="n">
        <x:f>MAX(Y1269,Z1269*'01 Controls'!$E$13)</x:f>
        <x:v>600.1237113402061</x:v>
      </x:c>
      <x:c r="AB1269" s="18" t="n">
        <x:f>IF(U1269=0,0,N1269*S1269/U1269)</x:f>
        <x:v>714.4329896907216</x:v>
      </x:c>
      <x:c r="AC1269" s="18" t="n">
        <x:f>IF(U1269=0,0,P1269*S1269/U1269)</x:f>
        <x:v>963.9175257731958</x:v>
      </x:c>
      <x:c r="AD1269" s="18" t="n">
        <x:f>MAX(AB1269,AC1269*'01 Controls'!$E$14)</x:f>
        <x:v>714.4329896907216</x:v>
      </x:c>
      <x:c r="AE1269" s="18" t="n">
        <x:f>IF(U1269=0,0,N1269*T1269/U1269)</x:f>
        <x:v>71.44329896907216</x:v>
      </x:c>
      <x:c r="AF1269" s="18" t="n">
        <x:f>IF(U1269=0,0,P1269*T1269/U1269)</x:f>
        <x:v>96.3917525773196</x:v>
      </x:c>
      <x:c r="AG1269" s="18" t="n">
        <x:f>MAX(AE1269,AF1269*'01 Controls'!$E$15)</x:f>
        <x:v>71.44329896907216</x:v>
      </x:c>
      <x:c r="AH1269" s="18" t="n">
        <x:f>SUM(V1269,Y1269,AB1269,AE1269)</x:f>
        <x:v>1386</x:v>
      </x:c>
      <x:c r="AI1269" s="18" t="n">
        <x:f>N1269-AH1269</x:f>
        <x:v>-2.2737367544323206e-13</x:v>
      </x:c>
      <x:c r="AJ1269" s="18" t="n">
        <x:f>V1269*INDEX('07 Mode Capacity'!$P$6:$P$17,MATCH("AIR-"&amp;I1269,'07 Mode Capacity'!$C$6:$C$17,0))</x:f>
        <x:v>0</x:v>
      </x:c>
      <x:c r="AK1269" s="18" t="n">
        <x:f>Y1269*INDEX('07 Mode Capacity'!$P$6:$P$17,MATCH("OCEAN-"&amp;I1269,'07 Mode Capacity'!$C$6:$C$17,0))</x:f>
        <x:v>52.592609693374904</x:v>
      </x:c>
      <x:c r="AL1269" s="18" t="n">
        <x:f>AB1269*INDEX('07 Mode Capacity'!$P$6:$P$17,MATCH("LAND-"&amp;I1269,'07 Mode Capacity'!$C$6:$C$17,0))</x:f>
        <x:v>87.19502430266097</x:v>
      </x:c>
      <x:c r="AM1269" s="18" t="n">
        <x:f>AE1269*INDEX('07 Mode Capacity'!$P$6:$P$17,MATCH("INLAND-"&amp;I1269,'07 Mode Capacity'!$C$6:$C$17,0))</x:f>
        <x:v>45.09746568184024</x:v>
      </x:c>
      <x:c r="AN1269" s="18" t="n">
        <x:f>SUM(AJ1269:AM1269)</x:f>
        <x:v>184.88509967787613</x:v>
      </x:c>
      <x:c r="AO1269" s="17" t="n">
        <x:f>IF(N1269=0,1,AN1269/N1269)</x:f>
        <x:v>0.13339473281232045</x:v>
      </x:c>
      <x:c r="AP1269" s="11" t="str">
        <x:f>IF(AO1269&gt;='01 Controls'!$E$16,"PASS","FAIL")</x:f>
        <x:v>FAIL</x:v>
      </x:c>
      <x:c r="AQ1269" s="11" t="str">
        <x:v>UNQUANTIFIED</x:v>
      </x:c>
      <x:c r="AR1269" s="11" t="str">
        <x:v>Position-class planning record; serial item and receiver open</x:v>
      </x:c>
      <x:c r="AS1269" s="26"/>
      <x:c r="AT1269" s="26"/>
    </x:row>
    <x:row r="1270">
      <x:c r="C1270" s="11" t="str">
        <x:v>C3-H-PMG-FLR-24</x:v>
      </x:c>
      <x:c r="D1270" s="11" t="str">
        <x:v>C3</x:v>
      </x:c>
      <x:c r="E1270" s="11" t="str">
        <x:v>Cascadia earthquake</x:v>
      </x:c>
      <x:c r="F1270" s="11" t="str">
        <x:v>H-PMG</x:v>
      </x:c>
      <x:c r="G1270" s="11" t="str">
        <x:v>Patient movement group</x:v>
      </x:c>
      <x:c r="H1270" s="11" t="str">
        <x:v>FLR-24</x:v>
      </x:c>
      <x:c r="I1270" s="19" t="n">
        <x:v>48</x:v>
      </x:c>
      <x:c r="J1270" s="21" t="n">
        <x:v>8</x:v>
      </x:c>
      <x:c r="K1270" s="18" t="n">
        <x:f>'05 Cargo Register'!K374</x:f>
        <x:v>144.37499999999997</x:v>
      </x:c>
      <x:c r="L1270" s="18" t="n">
        <x:f>'05 Cargo Register'!N374</x:f>
        <x:v>8</x:v>
      </x:c>
      <x:c r="M1270" s="18" t="n">
        <x:f>'05 Cargo Register'!O374</x:f>
        <x:v>256</x:v>
      </x:c>
      <x:c r="N1270" s="18" t="n">
        <x:f>J1270*K1270</x:f>
        <x:v>1154.9999999999998</x:v>
      </x:c>
      <x:c r="O1270" s="18" t="n">
        <x:f>J1270*L1270</x:f>
        <x:v>64</x:v>
      </x:c>
      <x:c r="P1270" s="18" t="n">
        <x:f>J1270*M1270</x:f>
        <x:v>2048</x:v>
      </x:c>
      <x:c r="Q1270" s="22" t="n">
        <x:f>'01 Controls'!$E$24*'02 Cargo Classes'!$M$11</x:f>
        <x:v>0</x:v>
      </x:c>
      <x:c r="R1270" s="22" t="n">
        <x:f>'01 Controls'!$F$24*'02 Cargo Classes'!$N$11</x:f>
        <x:v>0.42</x:v>
      </x:c>
      <x:c r="S1270" s="22" t="n">
        <x:f>'01 Controls'!$G$24*'02 Cargo Classes'!$O$11</x:f>
        <x:v>0.5</x:v>
      </x:c>
      <x:c r="T1270" s="22" t="n">
        <x:f>'01 Controls'!$H$24*'02 Cargo Classes'!$P$11</x:f>
        <x:v>0.04000000000000001</x:v>
      </x:c>
      <x:c r="U1270" s="22" t="n">
        <x:f>SUM(Q1270:T1270)</x:f>
        <x:v>0.96</x:v>
      </x:c>
      <x:c r="V1270" s="18" t="n">
        <x:f>IF(U1270=0,0,N1270*Q1270/U1270)</x:f>
        <x:v>0</x:v>
      </x:c>
      <x:c r="W1270" s="18" t="n">
        <x:f>IF(U1270=0,0,P1270*Q1270/U1270)</x:f>
        <x:v>0</x:v>
      </x:c>
      <x:c r="X1270" s="18" t="n">
        <x:f>MAX(V1270,W1270*'01 Controls'!$E$12)</x:f>
        <x:v>0</x:v>
      </x:c>
      <x:c r="Y1270" s="18" t="n">
        <x:f>IF(U1270=0,0,N1270*R1270/U1270)</x:f>
        <x:v>505.31249999999994</x:v>
      </x:c>
      <x:c r="Z1270" s="18" t="n">
        <x:f>IF(U1270=0,0,P1270*R1270/U1270)</x:f>
        <x:v>896</x:v>
      </x:c>
      <x:c r="AA1270" s="18" t="n">
        <x:f>MAX(Y1270,Z1270*'01 Controls'!$E$13)</x:f>
        <x:v>505.31249999999994</x:v>
      </x:c>
      <x:c r="AB1270" s="18" t="n">
        <x:f>IF(U1270=0,0,N1270*S1270/U1270)</x:f>
        <x:v>601.5624999999999</x:v>
      </x:c>
      <x:c r="AC1270" s="18" t="n">
        <x:f>IF(U1270=0,0,P1270*S1270/U1270)</x:f>
        <x:v>1066.6666666666667</x:v>
      </x:c>
      <x:c r="AD1270" s="18" t="n">
        <x:f>MAX(AB1270,AC1270*'01 Controls'!$E$14)</x:f>
        <x:v>601.5624999999999</x:v>
      </x:c>
      <x:c r="AE1270" s="18" t="n">
        <x:f>IF(U1270=0,0,N1270*T1270/U1270)</x:f>
        <x:v>48.12500000000001</x:v>
      </x:c>
      <x:c r="AF1270" s="18" t="n">
        <x:f>IF(U1270=0,0,P1270*T1270/U1270)</x:f>
        <x:v>85.33333333333336</x:v>
      </x:c>
      <x:c r="AG1270" s="18" t="n">
        <x:f>MAX(AE1270,AF1270*'01 Controls'!$E$15)</x:f>
        <x:v>48.12500000000001</x:v>
      </x:c>
      <x:c r="AH1270" s="18" t="n">
        <x:f>SUM(V1270,Y1270,AB1270,AE1270)</x:f>
        <x:v>1154.9999999999998</x:v>
      </x:c>
      <x:c r="AI1270" s="18" t="n">
        <x:f>N1270-AH1270</x:f>
        <x:v>0</x:v>
      </x:c>
      <x:c r="AJ1270" s="18" t="n">
        <x:f>V1270*INDEX('07 Mode Capacity'!$P$6:$P$17,MATCH("AIR-"&amp;I1270,'07 Mode Capacity'!$C$6:$C$17,0))</x:f>
        <x:v>0</x:v>
      </x:c>
      <x:c r="AK1270" s="18" t="n">
        <x:f>Y1270*INDEX('07 Mode Capacity'!$P$6:$P$17,MATCH("OCEAN-"&amp;I1270,'07 Mode Capacity'!$C$6:$C$17,0))</x:f>
        <x:v>44.28370781473408</x:v>
      </x:c>
      <x:c r="AL1270" s="18" t="n">
        <x:f>AB1270*INDEX('07 Mode Capacity'!$P$6:$P$17,MATCH("LAND-"&amp;I1270,'07 Mode Capacity'!$C$6:$C$17,0))</x:f>
        <x:v>73.41942150484472</x:v>
      </x:c>
      <x:c r="AM1270" s="18" t="n">
        <x:f>AE1270*INDEX('07 Mode Capacity'!$P$6:$P$17,MATCH("INLAND-"&amp;I1270,'07 Mode Capacity'!$C$6:$C$17,0))</x:f>
        <x:v>30.378153966239612</x:v>
      </x:c>
      <x:c r="AN1270" s="18" t="n">
        <x:f>SUM(AJ1270:AM1270)</x:f>
        <x:v>148.08128328581842</x:v>
      </x:c>
      <x:c r="AO1270" s="17" t="n">
        <x:f>IF(N1270=0,1,AN1270/N1270)</x:f>
        <x:v>0.12820890327776488</x:v>
      </x:c>
      <x:c r="AP1270" s="11" t="str">
        <x:f>IF(AO1270&gt;='01 Controls'!$E$16,"PASS","FAIL")</x:f>
        <x:v>FAIL</x:v>
      </x:c>
      <x:c r="AQ1270" s="11" t="str">
        <x:v>UNQUANTIFIED</x:v>
      </x:c>
      <x:c r="AR1270" s="11" t="str">
        <x:v>Position-class planning record; serial item and receiver open</x:v>
      </x:c>
      <x:c r="AS1270" s="26"/>
      <x:c r="AT1270" s="26"/>
    </x:row>
    <x:row r="1271">
      <x:c r="C1271" s="11" t="str">
        <x:v>C3-H-PMG-ROL-30</x:v>
      </x:c>
      <x:c r="D1271" s="11" t="str">
        <x:v>C3</x:v>
      </x:c>
      <x:c r="E1271" s="11" t="str">
        <x:v>Cascadia earthquake</x:v>
      </x:c>
      <x:c r="F1271" s="11" t="str">
        <x:v>H-PMG</x:v>
      </x:c>
      <x:c r="G1271" s="11" t="str">
        <x:v>Patient movement group</x:v>
      </x:c>
      <x:c r="H1271" s="11" t="str">
        <x:v>ROL-30</x:v>
      </x:c>
      <x:c r="I1271" s="19" t="n">
        <x:v>48</x:v>
      </x:c>
      <x:c r="J1271" s="21" t="n">
        <x:v>8</x:v>
      </x:c>
      <x:c r="K1271" s="18" t="n">
        <x:f>'05 Cargo Register'!K375</x:f>
        <x:v>288.74999999999994</x:v>
      </x:c>
      <x:c r="L1271" s="18" t="n">
        <x:f>'05 Cargo Register'!N375</x:f>
        <x:v>13</x:v>
      </x:c>
      <x:c r="M1271" s="18" t="n">
        <x:f>'05 Cargo Register'!O375</x:f>
        <x:v>828.75</x:v>
      </x:c>
      <x:c r="N1271" s="18" t="n">
        <x:f>J1271*K1271</x:f>
        <x:v>2309.9999999999995</x:v>
      </x:c>
      <x:c r="O1271" s="18" t="n">
        <x:f>J1271*L1271</x:f>
        <x:v>104</x:v>
      </x:c>
      <x:c r="P1271" s="18" t="n">
        <x:f>J1271*M1271</x:f>
        <x:v>6630</x:v>
      </x:c>
      <x:c r="Q1271" s="22" t="n">
        <x:f>'01 Controls'!$E$24*'02 Cargo Classes'!$M$12</x:f>
        <x:v>0</x:v>
      </x:c>
      <x:c r="R1271" s="22" t="n">
        <x:f>'01 Controls'!$F$24*'02 Cargo Classes'!$N$12</x:f>
        <x:v>0.35</x:v>
      </x:c>
      <x:c r="S1271" s="22" t="n">
        <x:f>'01 Controls'!$G$24*'02 Cargo Classes'!$O$12</x:f>
        <x:v>0.75</x:v>
      </x:c>
      <x:c r="T1271" s="22" t="n">
        <x:f>'01 Controls'!$H$24*'02 Cargo Classes'!$P$12</x:f>
        <x:v>0.03</x:v>
      </x:c>
      <x:c r="U1271" s="22" t="n">
        <x:f>SUM(Q1271:T1271)</x:f>
        <x:v>1.1300000000000001</x:v>
      </x:c>
      <x:c r="V1271" s="18" t="n">
        <x:f>IF(U1271=0,0,N1271*Q1271/U1271)</x:f>
        <x:v>0</x:v>
      </x:c>
      <x:c r="W1271" s="18" t="n">
        <x:f>IF(U1271=0,0,P1271*Q1271/U1271)</x:f>
        <x:v>0</x:v>
      </x:c>
      <x:c r="X1271" s="18" t="n">
        <x:f>MAX(V1271,W1271*'01 Controls'!$E$12)</x:f>
        <x:v>0</x:v>
      </x:c>
      <x:c r="Y1271" s="18" t="n">
        <x:f>IF(U1271=0,0,N1271*R1271/U1271)</x:f>
        <x:v>715.4867256637166</x:v>
      </x:c>
      <x:c r="Z1271" s="18" t="n">
        <x:f>IF(U1271=0,0,P1271*R1271/U1271)</x:f>
        <x:v>2053.5398230088495</x:v>
      </x:c>
      <x:c r="AA1271" s="18" t="n">
        <x:f>MAX(Y1271,Z1271*'01 Controls'!$E$13)</x:f>
        <x:v>715.4867256637166</x:v>
      </x:c>
      <x:c r="AB1271" s="18" t="n">
        <x:f>IF(U1271=0,0,N1271*S1271/U1271)</x:f>
        <x:v>1533.185840707964</x:v>
      </x:c>
      <x:c r="AC1271" s="18" t="n">
        <x:f>IF(U1271=0,0,P1271*S1271/U1271)</x:f>
        <x:v>4400.442477876106</x:v>
      </x:c>
      <x:c r="AD1271" s="18" t="n">
        <x:f>MAX(AB1271,AC1271*'01 Controls'!$E$14)</x:f>
        <x:v>1533.185840707964</x:v>
      </x:c>
      <x:c r="AE1271" s="18" t="n">
        <x:f>IF(U1271=0,0,N1271*T1271/U1271)</x:f>
        <x:v>61.327433628318566</x:v>
      </x:c>
      <x:c r="AF1271" s="18" t="n">
        <x:f>IF(U1271=0,0,P1271*T1271/U1271)</x:f>
        <x:v>176.01769911504422</x:v>
      </x:c>
      <x:c r="AG1271" s="18" t="n">
        <x:f>MAX(AE1271,AF1271*'01 Controls'!$E$15)</x:f>
        <x:v>61.327433628318566</x:v>
      </x:c>
      <x:c r="AH1271" s="18" t="n">
        <x:f>SUM(V1271,Y1271,AB1271,AE1271)</x:f>
        <x:v>2309.999999999999</x:v>
      </x:c>
      <x:c r="AI1271" s="18" t="n">
        <x:f>N1271-AH1271</x:f>
        <x:v>4.547473508864641e-13</x:v>
      </x:c>
      <x:c r="AJ1271" s="18" t="n">
        <x:f>V1271*INDEX('07 Mode Capacity'!$P$6:$P$17,MATCH("AIR-"&amp;I1271,'07 Mode Capacity'!$C$6:$C$17,0))</x:f>
        <x:v>0</x:v>
      </x:c>
      <x:c r="AK1271" s="18" t="n">
        <x:f>Y1271*INDEX('07 Mode Capacity'!$P$6:$P$17,MATCH("OCEAN-"&amp;I1271,'07 Mode Capacity'!$C$6:$C$17,0))</x:f>
        <x:v>62.70259513590664</x:v>
      </x:c>
      <x:c r="AL1271" s="18" t="n">
        <x:f>AB1271*INDEX('07 Mode Capacity'!$P$6:$P$17,MATCH("LAND-"&amp;I1271,'07 Mode Capacity'!$C$6:$C$17,0))</x:f>
        <x:v>187.12206542827678</x:v>
      </x:c>
      <x:c r="AM1271" s="18" t="n">
        <x:f>AE1271*INDEX('07 Mode Capacity'!$P$6:$P$17,MATCH("INLAND-"&amp;I1271,'07 Mode Capacity'!$C$6:$C$17,0))</x:f>
        <x:v>38.711983815384976</x:v>
      </x:c>
      <x:c r="AN1271" s="18" t="n">
        <x:f>SUM(AJ1271:AM1271)</x:f>
        <x:v>288.53664437956843</x:v>
      </x:c>
      <x:c r="AO1271" s="17" t="n">
        <x:f>IF(N1271=0,1,AN1271/N1271)</x:f>
        <x:v>0.12490763825955346</x:v>
      </x:c>
      <x:c r="AP1271" s="11" t="str">
        <x:f>IF(AO1271&gt;='01 Controls'!$E$16,"PASS","FAIL")</x:f>
        <x:v>FAIL</x:v>
      </x:c>
      <x:c r="AQ1271" s="11" t="str">
        <x:v>UNQUANTIFIED</x:v>
      </x:c>
      <x:c r="AR1271" s="11" t="str">
        <x:v>Position-class planning record; serial item and receiver open</x:v>
      </x:c>
      <x:c r="AS1271" s="26"/>
      <x:c r="AT1271" s="26"/>
    </x:row>
    <x:row r="1272">
      <x:c r="C1272" s="11" t="str">
        <x:v>C3-H-PMG-BLK-08</x:v>
      </x:c>
      <x:c r="D1272" s="11" t="str">
        <x:v>C3</x:v>
      </x:c>
      <x:c r="E1272" s="11" t="str">
        <x:v>Cascadia earthquake</x:v>
      </x:c>
      <x:c r="F1272" s="11" t="str">
        <x:v>H-PMG</x:v>
      </x:c>
      <x:c r="G1272" s="11" t="str">
        <x:v>Patient movement group</x:v>
      </x:c>
      <x:c r="H1272" s="11" t="str">
        <x:v>BLK-08</x:v>
      </x:c>
      <x:c r="I1272" s="19" t="n">
        <x:v>48</x:v>
      </x:c>
      <x:c r="J1272" s="21" t="n">
        <x:v>8</x:v>
      </x:c>
      <x:c r="K1272" s="18" t="n">
        <x:f>'05 Cargo Register'!K376</x:f>
        <x:v>404.25</x:v>
      </x:c>
      <x:c r="L1272" s="18" t="n">
        <x:f>'05 Cargo Register'!N376</x:f>
        <x:v>64</x:v>
      </x:c>
      <x:c r="M1272" s="18" t="n">
        <x:f>'05 Cargo Register'!O376</x:f>
        <x:v>3264</x:v>
      </x:c>
      <x:c r="N1272" s="18" t="n">
        <x:f>J1272*K1272</x:f>
        <x:v>3234</x:v>
      </x:c>
      <x:c r="O1272" s="18" t="n">
        <x:f>J1272*L1272</x:f>
        <x:v>512</x:v>
      </x:c>
      <x:c r="P1272" s="18" t="n">
        <x:f>J1272*M1272</x:f>
        <x:v>26112</x:v>
      </x:c>
      <x:c r="Q1272" s="22" t="n">
        <x:f>'01 Controls'!$E$24*'02 Cargo Classes'!$M$14</x:f>
        <x:v>0.1</x:v>
      </x:c>
      <x:c r="R1272" s="22" t="n">
        <x:f>'01 Controls'!$F$24*'02 Cargo Classes'!$N$14</x:f>
        <x:v>0.27999999999999997</x:v>
      </x:c>
      <x:c r="S1272" s="22" t="n">
        <x:f>'01 Controls'!$G$24*'02 Cargo Classes'!$O$14</x:f>
        <x:v>0.5</x:v>
      </x:c>
      <x:c r="T1272" s="22" t="n">
        <x:f>'01 Controls'!$H$24*'02 Cargo Classes'!$P$14</x:f>
        <x:v>0.025</x:v>
      </x:c>
      <x:c r="U1272" s="22" t="n">
        <x:f>SUM(Q1272:T1272)</x:f>
        <x:v>0.905</x:v>
      </x:c>
      <x:c r="V1272" s="18" t="n">
        <x:f>IF(U1272=0,0,N1272*Q1272/U1272)</x:f>
        <x:v>357.3480662983426</x:v>
      </x:c>
      <x:c r="W1272" s="18" t="n">
        <x:f>IF(U1272=0,0,P1272*Q1272/U1272)</x:f>
        <x:v>2885.303867403315</x:v>
      </x:c>
      <x:c r="X1272" s="18" t="n">
        <x:f>MAX(V1272,W1272*'01 Controls'!$E$12)</x:f>
        <x:v>721.3259668508288</x:v>
      </x:c>
      <x:c r="Y1272" s="18" t="n">
        <x:f>IF(U1272=0,0,N1272*R1272/U1272)</x:f>
        <x:v>1000.574585635359</x:v>
      </x:c>
      <x:c r="Z1272" s="18" t="n">
        <x:f>IF(U1272=0,0,P1272*R1272/U1272)</x:f>
        <x:v>8078.850828729282</x:v>
      </x:c>
      <x:c r="AA1272" s="18" t="n">
        <x:f>MAX(Y1272,Z1272*'01 Controls'!$E$13)</x:f>
        <x:v>1211.8276243093921</x:v>
      </x:c>
      <x:c r="AB1272" s="18" t="n">
        <x:f>IF(U1272=0,0,N1272*S1272/U1272)</x:f>
        <x:v>1786.7403314917126</x:v>
      </x:c>
      <x:c r="AC1272" s="18" t="n">
        <x:f>IF(U1272=0,0,P1272*S1272/U1272)</x:f>
        <x:v>14426.519337016574</x:v>
      </x:c>
      <x:c r="AD1272" s="18" t="n">
        <x:f>MAX(AB1272,AC1272*'01 Controls'!$E$14)</x:f>
        <x:v>2885.303867403315</x:v>
      </x:c>
      <x:c r="AE1272" s="18" t="n">
        <x:f>IF(U1272=0,0,N1272*T1272/U1272)</x:f>
        <x:v>89.33701657458565</x:v>
      </x:c>
      <x:c r="AF1272" s="18" t="n">
        <x:f>IF(U1272=0,0,P1272*T1272/U1272)</x:f>
        <x:v>721.3259668508288</x:v>
      </x:c>
      <x:c r="AG1272" s="18" t="n">
        <x:f>MAX(AE1272,AF1272*'01 Controls'!$E$15)</x:f>
        <x:v>129.83867403314918</x:v>
      </x:c>
      <x:c r="AH1272" s="18" t="n">
        <x:f>SUM(V1272,Y1272,AB1272,AE1272)</x:f>
        <x:v>3234</x:v>
      </x:c>
      <x:c r="AI1272" s="18" t="n">
        <x:f>N1272-AH1272</x:f>
        <x:v>0</x:v>
      </x:c>
      <x:c r="AJ1272" s="18" t="n">
        <x:f>V1272*INDEX('07 Mode Capacity'!$P$6:$P$17,MATCH("AIR-"&amp;I1272,'07 Mode Capacity'!$C$6:$C$17,0))</x:f>
        <x:v>100.17740540415166</x:v>
      </x:c>
      <x:c r="AK1272" s="18" t="n">
        <x:f>Y1272*INDEX('07 Mode Capacity'!$P$6:$P$17,MATCH("OCEAN-"&amp;I1272,'07 Mode Capacity'!$C$6:$C$17,0))</x:f>
        <x:v>87.68663470055631</x:v>
      </x:c>
      <x:c r="AL1272" s="18" t="n">
        <x:f>AB1272*INDEX('07 Mode Capacity'!$P$6:$P$17,MATCH("LAND-"&amp;I1272,'07 Mode Capacity'!$C$6:$C$17,0))</x:f>
        <x:v>218.06785083427917</x:v>
      </x:c>
      <x:c r="AM1272" s="18" t="n">
        <x:f>AE1272*INDEX('07 Mode Capacity'!$P$6:$P$17,MATCH("INLAND-"&amp;I1272,'07 Mode Capacity'!$C$6:$C$17,0))</x:f>
        <x:v>56.39259520804701</x:v>
      </x:c>
      <x:c r="AN1272" s="18" t="n">
        <x:f>SUM(AJ1272:AM1272)</x:f>
        <x:v>462.3244861470341</x:v>
      </x:c>
      <x:c r="AO1272" s="17" t="n">
        <x:f>IF(N1272=0,1,AN1272/N1272)</x:f>
        <x:v>0.14295747870965805</x:v>
      </x:c>
      <x:c r="AP1272" s="11" t="str">
        <x:f>IF(AO1272&gt;='01 Controls'!$E$16,"PASS","FAIL")</x:f>
        <x:v>FAIL</x:v>
      </x:c>
      <x:c r="AQ1272" s="11" t="str">
        <x:v>UNQUANTIFIED</x:v>
      </x:c>
      <x:c r="AR1272" s="11" t="str">
        <x:v>Position-class planning record; serial item and receiver open</x:v>
      </x:c>
      <x:c r="AS1272" s="26"/>
      <x:c r="AT1272" s="26"/>
    </x:row>
    <x:row r="1273">
      <x:c r="C1273" s="11" t="str">
        <x:v>C3-C-ERG-APL-45</x:v>
      </x:c>
      <x:c r="D1273" s="11" t="str">
        <x:v>C3</x:v>
      </x:c>
      <x:c r="E1273" s="11" t="str">
        <x:v>Cascadia earthquake</x:v>
      </x:c>
      <x:c r="F1273" s="11" t="str">
        <x:v>C-ERG</x:v>
      </x:c>
      <x:c r="G1273" s="11" t="str">
        <x:v>Economic restart group</x:v>
      </x:c>
      <x:c r="H1273" s="11" t="str">
        <x:v>APL-45</x:v>
      </x:c>
      <x:c r="I1273" s="19" t="n">
        <x:v>24</x:v>
      </x:c>
      <x:c r="J1273" s="21" t="n">
        <x:v>8</x:v>
      </x:c>
      <x:c r="K1273" s="18" t="n">
        <x:f>'05 Cargo Register'!K377</x:f>
        <x:v>243.75</x:v>
      </x:c>
      <x:c r="L1273" s="18" t="n">
        <x:f>'05 Cargo Register'!N377</x:f>
        <x:v>64</x:v>
      </x:c>
      <x:c r="M1273" s="18" t="n">
        <x:f>'05 Cargo Register'!O377</x:f>
        <x:v>480</x:v>
      </x:c>
      <x:c r="N1273" s="18" t="n">
        <x:f>J1273*K1273</x:f>
        <x:v>1950</x:v>
      </x:c>
      <x:c r="O1273" s="18" t="n">
        <x:f>J1273*L1273</x:f>
        <x:v>512</x:v>
      </x:c>
      <x:c r="P1273" s="18" t="n">
        <x:f>J1273*M1273</x:f>
        <x:v>3840</x:v>
      </x:c>
      <x:c r="Q1273" s="22" t="n">
        <x:f>'01 Controls'!$E$24*'02 Cargo Classes'!$M$6</x:f>
        <x:v>0.30000000000000004</x:v>
      </x:c>
      <x:c r="R1273" s="22" t="n">
        <x:f>'01 Controls'!$F$24*'02 Cargo Classes'!$N$6</x:f>
        <x:v>0.13999999999999999</x:v>
      </x:c>
      <x:c r="S1273" s="22" t="n">
        <x:f>'01 Controls'!$G$24*'02 Cargo Classes'!$O$6</x:f>
        <x:v>0.5</x:v>
      </x:c>
      <x:c r="T1273" s="22" t="n">
        <x:f>'01 Controls'!$H$24*'02 Cargo Classes'!$P$6</x:f>
        <x:v>0.015</x:v>
      </x:c>
      <x:c r="U1273" s="22" t="n">
        <x:f>SUM(Q1273:T1273)</x:f>
        <x:v>0.9550000000000001</x:v>
      </x:c>
      <x:c r="V1273" s="18" t="n">
        <x:f>IF(U1273=0,0,N1273*Q1273/U1273)</x:f>
        <x:v>612.565445026178</x:v>
      </x:c>
      <x:c r="W1273" s="18" t="n">
        <x:f>IF(U1273=0,0,P1273*Q1273/U1273)</x:f>
        <x:v>1206.282722513089</x:v>
      </x:c>
      <x:c r="X1273" s="18" t="n">
        <x:f>MAX(V1273,W1273*'01 Controls'!$E$12)</x:f>
        <x:v>612.565445026178</x:v>
      </x:c>
      <x:c r="Y1273" s="18" t="n">
        <x:f>IF(U1273=0,0,N1273*R1273/U1273)</x:f>
        <x:v>285.86387434554973</x:v>
      </x:c>
      <x:c r="Z1273" s="18" t="n">
        <x:f>IF(U1273=0,0,P1273*R1273/U1273)</x:f>
        <x:v>562.9319371727747</x:v>
      </x:c>
      <x:c r="AA1273" s="18" t="n">
        <x:f>MAX(Y1273,Z1273*'01 Controls'!$E$13)</x:f>
        <x:v>285.86387434554973</x:v>
      </x:c>
      <x:c r="AB1273" s="18" t="n">
        <x:f>IF(U1273=0,0,N1273*S1273/U1273)</x:f>
        <x:v>1020.9424083769633</x:v>
      </x:c>
      <x:c r="AC1273" s="18" t="n">
        <x:f>IF(U1273=0,0,P1273*S1273/U1273)</x:f>
        <x:v>2010.4712041884816</x:v>
      </x:c>
      <x:c r="AD1273" s="18" t="n">
        <x:f>MAX(AB1273,AC1273*'01 Controls'!$E$14)</x:f>
        <x:v>1020.9424083769633</x:v>
      </x:c>
      <x:c r="AE1273" s="18" t="n">
        <x:f>IF(U1273=0,0,N1273*T1273/U1273)</x:f>
        <x:v>30.6282722513089</x:v>
      </x:c>
      <x:c r="AF1273" s="18" t="n">
        <x:f>IF(U1273=0,0,P1273*T1273/U1273)</x:f>
        <x:v>60.31413612565444</x:v>
      </x:c>
      <x:c r="AG1273" s="18" t="n">
        <x:f>MAX(AE1273,AF1273*'01 Controls'!$E$15)</x:f>
        <x:v>30.6282722513089</x:v>
      </x:c>
      <x:c r="AH1273" s="18" t="n">
        <x:f>SUM(V1273,Y1273,AB1273,AE1273)</x:f>
        <x:v>1950.0000000000002</x:v>
      </x:c>
      <x:c r="AI1273" s="18" t="n">
        <x:f>N1273-AH1273</x:f>
        <x:v>-2.2737367544323206e-13</x:v>
      </x:c>
      <x:c r="AJ1273" s="18" t="n">
        <x:f>V1273*INDEX('07 Mode Capacity'!$P$6:$P$17,MATCH("AIR-"&amp;I1273,'07 Mode Capacity'!$C$6:$C$17,0))</x:f>
        <x:v>124.29814626778918</x:v>
      </x:c>
      <x:c r="AK1273" s="18" t="n">
        <x:f>Y1273*INDEX('07 Mode Capacity'!$P$6:$P$17,MATCH("OCEAN-"&amp;I1273,'07 Mode Capacity'!$C$6:$C$17,0))</x:f>
        <x:v>42.90503706716205</x:v>
      </x:c>
      <x:c r="AL1273" s="18" t="n">
        <x:f>AB1273*INDEX('07 Mode Capacity'!$P$6:$P$17,MATCH("LAND-"&amp;I1273,'07 Mode Capacity'!$C$6:$C$17,0))</x:f>
        <x:v>390.5114148097395</x:v>
      </x:c>
      <x:c r="AM1273" s="18" t="n">
        <x:f>AE1273*INDEX('07 Mode Capacity'!$P$6:$P$17,MATCH("INLAND-"&amp;I1273,'07 Mode Capacity'!$C$6:$C$17,0))</x:f>
        <x:v>30.6282722513089</x:v>
      </x:c>
      <x:c r="AN1273" s="18" t="n">
        <x:f>SUM(AJ1273:AM1273)</x:f>
        <x:v>588.3428703959996</x:v>
      </x:c>
      <x:c r="AO1273" s="17" t="n">
        <x:f>IF(N1273=0,1,AN1273/N1273)</x:f>
        <x:v>0.30171429251076903</x:v>
      </x:c>
      <x:c r="AP1273" s="11" t="str">
        <x:f>IF(AO1273&gt;='01 Controls'!$E$16,"PASS","FAIL")</x:f>
        <x:v>FAIL</x:v>
      </x:c>
      <x:c r="AQ1273" s="11" t="str">
        <x:v>UNQUANTIFIED</x:v>
      </x:c>
      <x:c r="AR1273" s="11" t="str">
        <x:v>Position-class planning record; serial item and receiver open</x:v>
      </x:c>
      <x:c r="AS1273" s="26"/>
      <x:c r="AT1273" s="26"/>
    </x:row>
    <x:row r="1274">
      <x:c r="C1274" s="11" t="str">
        <x:v>C3-C-ERG-ISO-18</x:v>
      </x:c>
      <x:c r="D1274" s="11" t="str">
        <x:v>C3</x:v>
      </x:c>
      <x:c r="E1274" s="11" t="str">
        <x:v>Cascadia earthquake</x:v>
      </x:c>
      <x:c r="F1274" s="11" t="str">
        <x:v>C-ERG</x:v>
      </x:c>
      <x:c r="G1274" s="11" t="str">
        <x:v>Economic restart group</x:v>
      </x:c>
      <x:c r="H1274" s="11" t="str">
        <x:v>ISO-18</x:v>
      </x:c>
      <x:c r="I1274" s="19" t="n">
        <x:v>48</x:v>
      </x:c>
      <x:c r="J1274" s="21" t="n">
        <x:v>8</x:v>
      </x:c>
      <x:c r="K1274" s="18" t="n">
        <x:f>'05 Cargo Register'!K378</x:f>
        <x:v>304.6875</x:v>
      </x:c>
      <x:c r="L1274" s="18" t="n">
        <x:f>'05 Cargo Register'!N378</x:f>
        <x:v>20</x:v>
      </x:c>
      <x:c r="M1274" s="18" t="n">
        <x:f>'05 Cargo Register'!O378</x:f>
        <x:v>528</x:v>
      </x:c>
      <x:c r="N1274" s="18" t="n">
        <x:f>J1274*K1274</x:f>
        <x:v>2437.5</x:v>
      </x:c>
      <x:c r="O1274" s="18" t="n">
        <x:f>J1274*L1274</x:f>
        <x:v>160</x:v>
      </x:c>
      <x:c r="P1274" s="18" t="n">
        <x:f>J1274*M1274</x:f>
        <x:v>4224</x:v>
      </x:c>
      <x:c r="Q1274" s="22" t="n">
        <x:f>'01 Controls'!$E$24*'02 Cargo Classes'!$M$7</x:f>
        <x:v>0.020000000000000004</x:v>
      </x:c>
      <x:c r="R1274" s="22" t="n">
        <x:f>'01 Controls'!$F$24*'02 Cargo Classes'!$N$7</x:f>
        <x:v>0.35</x:v>
      </x:c>
      <x:c r="S1274" s="22" t="n">
        <x:f>'01 Controls'!$G$24*'02 Cargo Classes'!$O$7</x:f>
        <x:v>0.6</x:v>
      </x:c>
      <x:c r="T1274" s="22" t="n">
        <x:f>'01 Controls'!$H$24*'02 Cargo Classes'!$P$7</x:f>
        <x:v>0.04000000000000001</x:v>
      </x:c>
      <x:c r="U1274" s="22" t="n">
        <x:f>SUM(Q1274:T1274)</x:f>
        <x:v>1.01</x:v>
      </x:c>
      <x:c r="V1274" s="18" t="n">
        <x:f>IF(U1274=0,0,N1274*Q1274/U1274)</x:f>
        <x:v>48.267326732673276</x:v>
      </x:c>
      <x:c r="W1274" s="18" t="n">
        <x:f>IF(U1274=0,0,P1274*Q1274/U1274)</x:f>
        <x:v>83.64356435643566</x:v>
      </x:c>
      <x:c r="X1274" s="18" t="n">
        <x:f>MAX(V1274,W1274*'01 Controls'!$E$12)</x:f>
        <x:v>48.267326732673276</x:v>
      </x:c>
      <x:c r="Y1274" s="18" t="n">
        <x:f>IF(U1274=0,0,N1274*R1274/U1274)</x:f>
        <x:v>844.6782178217821</x:v>
      </x:c>
      <x:c r="Z1274" s="18" t="n">
        <x:f>IF(U1274=0,0,P1274*R1274/U1274)</x:f>
        <x:v>1463.7623762376236</x:v>
      </x:c>
      <x:c r="AA1274" s="18" t="n">
        <x:f>MAX(Y1274,Z1274*'01 Controls'!$E$13)</x:f>
        <x:v>844.6782178217821</x:v>
      </x:c>
      <x:c r="AB1274" s="18" t="n">
        <x:f>IF(U1274=0,0,N1274*S1274/U1274)</x:f>
        <x:v>1448.019801980198</x:v>
      </x:c>
      <x:c r="AC1274" s="18" t="n">
        <x:f>IF(U1274=0,0,P1274*S1274/U1274)</x:f>
        <x:v>2509.3069306930693</x:v>
      </x:c>
      <x:c r="AD1274" s="18" t="n">
        <x:f>MAX(AB1274,AC1274*'01 Controls'!$E$14)</x:f>
        <x:v>1448.019801980198</x:v>
      </x:c>
      <x:c r="AE1274" s="18" t="n">
        <x:f>IF(U1274=0,0,N1274*T1274/U1274)</x:f>
        <x:v>96.53465346534655</x:v>
      </x:c>
      <x:c r="AF1274" s="18" t="n">
        <x:f>IF(U1274=0,0,P1274*T1274/U1274)</x:f>
        <x:v>167.28712871287132</x:v>
      </x:c>
      <x:c r="AG1274" s="18" t="n">
        <x:f>MAX(AE1274,AF1274*'01 Controls'!$E$15)</x:f>
        <x:v>96.53465346534655</x:v>
      </x:c>
      <x:c r="AH1274" s="18" t="n">
        <x:f>SUM(V1274,Y1274,AB1274,AE1274)</x:f>
        <x:v>2437.5000000000005</x:v>
      </x:c>
      <x:c r="AI1274" s="18" t="n">
        <x:f>N1274-AH1274</x:f>
        <x:v>-4.547473508864641e-13</x:v>
      </x:c>
      <x:c r="AJ1274" s="18" t="n">
        <x:f>V1274*INDEX('07 Mode Capacity'!$P$6:$P$17,MATCH("AIR-"&amp;I1274,'07 Mode Capacity'!$C$6:$C$17,0))</x:f>
        <x:v>13.531052813468335</x:v>
      </x:c>
      <x:c r="AK1274" s="18" t="n">
        <x:f>Y1274*INDEX('07 Mode Capacity'!$P$6:$P$17,MATCH("OCEAN-"&amp;I1274,'07 Mode Capacity'!$C$6:$C$17,0))</x:f>
        <x:v>74.02445693603485</x:v>
      </x:c>
      <x:c r="AL1274" s="18" t="n">
        <x:f>AB1274*INDEX('07 Mode Capacity'!$P$6:$P$17,MATCH("LAND-"&amp;I1274,'07 Mode Capacity'!$C$6:$C$17,0))</x:f>
        <x:v>176.72773184655955</x:v>
      </x:c>
      <x:c r="AM1274" s="18" t="n">
        <x:f>AE1274*INDEX('07 Mode Capacity'!$P$6:$P$17,MATCH("INLAND-"&amp;I1274,'07 Mode Capacity'!$C$6:$C$17,0))</x:f>
        <x:v>60.93599098281316</x:v>
      </x:c>
      <x:c r="AN1274" s="18" t="n">
        <x:f>SUM(AJ1274:AM1274)</x:f>
        <x:v>325.2192325788759</x:v>
      </x:c>
      <x:c r="AO1274" s="17" t="n">
        <x:f>IF(N1274=0,1,AN1274/N1274)</x:f>
        <x:v>0.1334232749041542</x:v>
      </x:c>
      <x:c r="AP1274" s="11" t="str">
        <x:f>IF(AO1274&gt;='01 Controls'!$E$16,"PASS","FAIL")</x:f>
        <x:v>FAIL</x:v>
      </x:c>
      <x:c r="AQ1274" s="11" t="str">
        <x:v>UNQUANTIFIED</x:v>
      </x:c>
      <x:c r="AR1274" s="11" t="str">
        <x:v>Position-class planning record; serial item and receiver open</x:v>
      </x:c>
      <x:c r="AS1274" s="26"/>
      <x:c r="AT1274" s="26"/>
    </x:row>
    <x:row r="1275">
      <x:c r="C1275" s="11" t="str">
        <x:v>C3-C-ERG-COL-12</x:v>
      </x:c>
      <x:c r="D1275" s="11" t="str">
        <x:v>C3</x:v>
      </x:c>
      <x:c r="E1275" s="11" t="str">
        <x:v>Cascadia earthquake</x:v>
      </x:c>
      <x:c r="F1275" s="11" t="str">
        <x:v>C-ERG</x:v>
      </x:c>
      <x:c r="G1275" s="11" t="str">
        <x:v>Economic restart group</x:v>
      </x:c>
      <x:c r="H1275" s="11" t="str">
        <x:v>COL-12</x:v>
      </x:c>
      <x:c r="I1275" s="19" t="n">
        <x:v>24</x:v>
      </x:c>
      <x:c r="J1275" s="21" t="n">
        <x:v>8</x:v>
      </x:c>
      <x:c r="K1275" s="18" t="n">
        <x:f>'05 Cargo Register'!K379</x:f>
        <x:v>60.9375</x:v>
      </x:c>
      <x:c r="L1275" s="18" t="n">
        <x:f>'05 Cargo Register'!N379</x:f>
        <x:v>7</x:v>
      </x:c>
      <x:c r="M1275" s="18" t="n">
        <x:f>'05 Cargo Register'!O379</x:f>
        <x:v>184.8</x:v>
      </x:c>
      <x:c r="N1275" s="18" t="n">
        <x:f>J1275*K1275</x:f>
        <x:v>487.5</x:v>
      </x:c>
      <x:c r="O1275" s="18" t="n">
        <x:f>J1275*L1275</x:f>
        <x:v>56</x:v>
      </x:c>
      <x:c r="P1275" s="18" t="n">
        <x:f>J1275*M1275</x:f>
        <x:v>1478.4</x:v>
      </x:c>
      <x:c r="Q1275" s="22" t="n">
        <x:f>'01 Controls'!$E$24*'02 Cargo Classes'!$M$8</x:f>
        <x:v>0.2</x:v>
      </x:c>
      <x:c r="R1275" s="22" t="n">
        <x:f>'01 Controls'!$F$24*'02 Cargo Classes'!$N$8</x:f>
        <x:v>0.24499999999999997</x:v>
      </x:c>
      <x:c r="S1275" s="22" t="n">
        <x:f>'01 Controls'!$G$24*'02 Cargo Classes'!$O$8</x:f>
        <x:v>0.6</x:v>
      </x:c>
      <x:c r="T1275" s="22" t="n">
        <x:f>'01 Controls'!$H$24*'02 Cargo Classes'!$P$8</x:f>
        <x:v>0.010000000000000002</x:v>
      </x:c>
      <x:c r="U1275" s="22" t="n">
        <x:f>SUM(Q1275:T1275)</x:f>
        <x:v>1.055</x:v>
      </x:c>
      <x:c r="V1275" s="18" t="n">
        <x:f>IF(U1275=0,0,N1275*Q1275/U1275)</x:f>
        <x:v>92.41706161137441</x:v>
      </x:c>
      <x:c r="W1275" s="18" t="n">
        <x:f>IF(U1275=0,0,P1275*Q1275/U1275)</x:f>
        <x:v>280.2654028436019</x:v>
      </x:c>
      <x:c r="X1275" s="18" t="n">
        <x:f>MAX(V1275,W1275*'01 Controls'!$E$12)</x:f>
        <x:v>92.41706161137441</x:v>
      </x:c>
      <x:c r="Y1275" s="18" t="n">
        <x:f>IF(U1275=0,0,N1275*R1275/U1275)</x:f>
        <x:v>113.21090047393365</x:v>
      </x:c>
      <x:c r="Z1275" s="18" t="n">
        <x:f>IF(U1275=0,0,P1275*R1275/U1275)</x:f>
        <x:v>343.3251184834123</x:v>
      </x:c>
      <x:c r="AA1275" s="18" t="n">
        <x:f>MAX(Y1275,Z1275*'01 Controls'!$E$13)</x:f>
        <x:v>113.21090047393365</x:v>
      </x:c>
      <x:c r="AB1275" s="18" t="n">
        <x:f>IF(U1275=0,0,N1275*S1275/U1275)</x:f>
        <x:v>277.25118483412325</x:v>
      </x:c>
      <x:c r="AC1275" s="18" t="n">
        <x:f>IF(U1275=0,0,P1275*S1275/U1275)</x:f>
        <x:v>840.7962085308058</x:v>
      </x:c>
      <x:c r="AD1275" s="18" t="n">
        <x:f>MAX(AB1275,AC1275*'01 Controls'!$E$14)</x:f>
        <x:v>277.25118483412325</x:v>
      </x:c>
      <x:c r="AE1275" s="18" t="n">
        <x:f>IF(U1275=0,0,N1275*T1275/U1275)</x:f>
        <x:v>4.620853080568722</x:v>
      </x:c>
      <x:c r="AF1275" s="18" t="n">
        <x:f>IF(U1275=0,0,P1275*T1275/U1275)</x:f>
        <x:v>14.0132701421801</x:v>
      </x:c>
      <x:c r="AG1275" s="18" t="n">
        <x:f>MAX(AE1275,AF1275*'01 Controls'!$E$15)</x:f>
        <x:v>4.620853080568722</x:v>
      </x:c>
      <x:c r="AH1275" s="18" t="n">
        <x:f>SUM(V1275,Y1275,AB1275,AE1275)</x:f>
        <x:v>487.50000000000006</x:v>
      </x:c>
      <x:c r="AI1275" s="18" t="n">
        <x:f>N1275-AH1275</x:f>
        <x:v>-5.684341886080802e-14</x:v>
      </x:c>
      <x:c r="AJ1275" s="18" t="n">
        <x:f>V1275*INDEX('07 Mode Capacity'!$P$6:$P$17,MATCH("AIR-"&amp;I1275,'07 Mode Capacity'!$C$6:$C$17,0))</x:f>
        <x:v>18.75272190927941</x:v>
      </x:c>
      <x:c r="AK1275" s="18" t="n">
        <x:f>Y1275*INDEX('07 Mode Capacity'!$P$6:$P$17,MATCH("OCEAN-"&amp;I1275,'07 Mode Capacity'!$C$6:$C$17,0))</x:f>
        <x:v>16.99171639774753</x:v>
      </x:c>
      <x:c r="AL1275" s="18" t="n">
        <x:f>AB1275*INDEX('07 Mode Capacity'!$P$6:$P$17,MATCH("LAND-"&amp;I1275,'07 Mode Capacity'!$C$6:$C$17,0))</x:f>
        <x:v>106.04883444833212</x:v>
      </x:c>
      <x:c r="AM1275" s="18" t="n">
        <x:f>AE1275*INDEX('07 Mode Capacity'!$P$6:$P$17,MATCH("INLAND-"&amp;I1275,'07 Mode Capacity'!$C$6:$C$17,0))</x:f>
        <x:v>4.620853080568722</x:v>
      </x:c>
      <x:c r="AN1275" s="18" t="n">
        <x:f>SUM(AJ1275:AM1275)</x:f>
        <x:v>146.4141258359278</x:v>
      </x:c>
      <x:c r="AO1275" s="17" t="n">
        <x:f>IF(N1275=0,1,AN1275/N1275)</x:f>
        <x:v>0.30033666838139034</x:v>
      </x:c>
      <x:c r="AP1275" s="11" t="str">
        <x:f>IF(AO1275&gt;='01 Controls'!$E$16,"PASS","FAIL")</x:f>
        <x:v>FAIL</x:v>
      </x:c>
      <x:c r="AQ1275" s="11" t="str">
        <x:v>UNQUANTIFIED</x:v>
      </x:c>
      <x:c r="AR1275" s="11" t="str">
        <x:v>Position-class planning record; serial item and receiver open</x:v>
      </x:c>
      <x:c r="AS1275" s="26"/>
      <x:c r="AT1275" s="26"/>
    </x:row>
    <x:row r="1276">
      <x:c r="C1276" s="11" t="str">
        <x:v>C3-C-ERG-BAT-22</x:v>
      </x:c>
      <x:c r="D1276" s="11" t="str">
        <x:v>C3</x:v>
      </x:c>
      <x:c r="E1276" s="11" t="str">
        <x:v>Cascadia earthquake</x:v>
      </x:c>
      <x:c r="F1276" s="11" t="str">
        <x:v>C-ERG</x:v>
      </x:c>
      <x:c r="G1276" s="11" t="str">
        <x:v>Economic restart group</x:v>
      </x:c>
      <x:c r="H1276" s="11" t="str">
        <x:v>BAT-22</x:v>
      </x:c>
      <x:c r="I1276" s="19" t="n">
        <x:v>48</x:v>
      </x:c>
      <x:c r="J1276" s="21" t="n">
        <x:v>8</x:v>
      </x:c>
      <x:c r="K1276" s="18" t="n">
        <x:f>'05 Cargo Register'!K380</x:f>
        <x:v>60.9375</x:v>
      </x:c>
      <x:c r="L1276" s="18" t="n">
        <x:f>'05 Cargo Register'!N380</x:f>
        <x:v>4</x:v>
      </x:c>
      <x:c r="M1276" s="18" t="n">
        <x:f>'05 Cargo Register'!O380</x:f>
        <x:v>105.60000000000001</x:v>
      </x:c>
      <x:c r="N1276" s="18" t="n">
        <x:f>J1276*K1276</x:f>
        <x:v>487.5</x:v>
      </x:c>
      <x:c r="O1276" s="18" t="n">
        <x:f>J1276*L1276</x:f>
        <x:v>32</x:v>
      </x:c>
      <x:c r="P1276" s="18" t="n">
        <x:f>J1276*M1276</x:f>
        <x:v>844.8000000000001</x:v>
      </x:c>
      <x:c r="Q1276" s="22" t="n">
        <x:f>'01 Controls'!$E$24*'02 Cargo Classes'!$M$9</x:f>
        <x:v>0</x:v>
      </x:c>
      <x:c r="R1276" s="22" t="n">
        <x:f>'01 Controls'!$F$24*'02 Cargo Classes'!$N$9</x:f>
        <x:v>0.35</x:v>
      </x:c>
      <x:c r="S1276" s="22" t="n">
        <x:f>'01 Controls'!$G$24*'02 Cargo Classes'!$O$9</x:f>
        <x:v>0.5</x:v>
      </x:c>
      <x:c r="T1276" s="22" t="n">
        <x:f>'01 Controls'!$H$24*'02 Cargo Classes'!$P$9</x:f>
        <x:v>0.025</x:v>
      </x:c>
      <x:c r="U1276" s="22" t="n">
        <x:f>SUM(Q1276:T1276)</x:f>
        <x:v>0.875</x:v>
      </x:c>
      <x:c r="V1276" s="18" t="n">
        <x:f>IF(U1276=0,0,N1276*Q1276/U1276)</x:f>
        <x:v>0</x:v>
      </x:c>
      <x:c r="W1276" s="18" t="n">
        <x:f>IF(U1276=0,0,P1276*Q1276/U1276)</x:f>
        <x:v>0</x:v>
      </x:c>
      <x:c r="X1276" s="18" t="n">
        <x:f>MAX(V1276,W1276*'01 Controls'!$E$12)</x:f>
        <x:v>0</x:v>
      </x:c>
      <x:c r="Y1276" s="18" t="n">
        <x:f>IF(U1276=0,0,N1276*R1276/U1276)</x:f>
        <x:v>195</x:v>
      </x:c>
      <x:c r="Z1276" s="18" t="n">
        <x:f>IF(U1276=0,0,P1276*R1276/U1276)</x:f>
        <x:v>337.92</x:v>
      </x:c>
      <x:c r="AA1276" s="18" t="n">
        <x:f>MAX(Y1276,Z1276*'01 Controls'!$E$13)</x:f>
        <x:v>195</x:v>
      </x:c>
      <x:c r="AB1276" s="18" t="n">
        <x:f>IF(U1276=0,0,N1276*S1276/U1276)</x:f>
        <x:v>278.57142857142856</x:v>
      </x:c>
      <x:c r="AC1276" s="18" t="n">
        <x:f>IF(U1276=0,0,P1276*S1276/U1276)</x:f>
        <x:v>482.7428571428572</x:v>
      </x:c>
      <x:c r="AD1276" s="18" t="n">
        <x:f>MAX(AB1276,AC1276*'01 Controls'!$E$14)</x:f>
        <x:v>278.57142857142856</x:v>
      </x:c>
      <x:c r="AE1276" s="18" t="n">
        <x:f>IF(U1276=0,0,N1276*T1276/U1276)</x:f>
        <x:v>13.928571428571429</x:v>
      </x:c>
      <x:c r="AF1276" s="18" t="n">
        <x:f>IF(U1276=0,0,P1276*T1276/U1276)</x:f>
        <x:v>24.137142857142862</x:v>
      </x:c>
      <x:c r="AG1276" s="18" t="n">
        <x:f>MAX(AE1276,AF1276*'01 Controls'!$E$15)</x:f>
        <x:v>13.928571428571429</x:v>
      </x:c>
      <x:c r="AH1276" s="18" t="n">
        <x:f>SUM(V1276,Y1276,AB1276,AE1276)</x:f>
        <x:v>487.5</x:v>
      </x:c>
      <x:c r="AI1276" s="18" t="n">
        <x:f>N1276-AH1276</x:f>
        <x:v>0</x:v>
      </x:c>
      <x:c r="AJ1276" s="18" t="n">
        <x:f>V1276*INDEX('07 Mode Capacity'!$P$6:$P$17,MATCH("AIR-"&amp;I1276,'07 Mode Capacity'!$C$6:$C$17,0))</x:f>
        <x:v>0</x:v>
      </x:c>
      <x:c r="AK1276" s="18" t="n">
        <x:f>Y1276*INDEX('07 Mode Capacity'!$P$6:$P$17,MATCH("OCEAN-"&amp;I1276,'07 Mode Capacity'!$C$6:$C$17,0))</x:f>
        <x:v>17.089074629804617</x:v>
      </x:c>
      <x:c r="AL1276" s="18" t="n">
        <x:f>AB1276*INDEX('07 Mode Capacity'!$P$6:$P$17,MATCH("LAND-"&amp;I1276,'07 Mode Capacity'!$C$6:$C$17,0))</x:f>
        <x:v>33.99904936476669</x:v>
      </x:c>
      <x:c r="AM1276" s="18" t="n">
        <x:f>AE1276*INDEX('07 Mode Capacity'!$P$6:$P$17,MATCH("INLAND-"&amp;I1276,'07 Mode Capacity'!$C$6:$C$17,0))</x:f>
        <x:v>8.792192984663041</x:v>
      </x:c>
      <x:c r="AN1276" s="18" t="n">
        <x:f>SUM(AJ1276:AM1276)</x:f>
        <x:v>59.880316979234344</x:v>
      </x:c>
      <x:c r="AO1276" s="17" t="n">
        <x:f>IF(N1276=0,1,AN1276/N1276)</x:f>
        <x:v>0.12283141944458327</x:v>
      </x:c>
      <x:c r="AP1276" s="11" t="str">
        <x:f>IF(AO1276&gt;='01 Controls'!$E$16,"PASS","FAIL")</x:f>
        <x:v>FAIL</x:v>
      </x:c>
      <x:c r="AQ1276" s="11" t="str">
        <x:v>UNQUANTIFIED</x:v>
      </x:c>
      <x:c r="AR1276" s="11" t="str">
        <x:v>Position-class planning record; serial item and receiver open</x:v>
      </x:c>
      <x:c r="AS1276" s="26"/>
      <x:c r="AT1276" s="26"/>
    </x:row>
    <x:row r="1277">
      <x:c r="C1277" s="11" t="str">
        <x:v>C3-C-ERG-TNK-20</x:v>
      </x:c>
      <x:c r="D1277" s="11" t="str">
        <x:v>C3</x:v>
      </x:c>
      <x:c r="E1277" s="11" t="str">
        <x:v>Cascadia earthquake</x:v>
      </x:c>
      <x:c r="F1277" s="11" t="str">
        <x:v>C-ERG</x:v>
      </x:c>
      <x:c r="G1277" s="11" t="str">
        <x:v>Economic restart group</x:v>
      </x:c>
      <x:c r="H1277" s="11" t="str">
        <x:v>TNK-20</x:v>
      </x:c>
      <x:c r="I1277" s="19" t="n">
        <x:v>48</x:v>
      </x:c>
      <x:c r="J1277" s="21" t="n">
        <x:v>8</x:v>
      </x:c>
      <x:c r="K1277" s="18" t="n">
        <x:f>'05 Cargo Register'!K381</x:f>
        <x:v>60.9375</x:v>
      </x:c>
      <x:c r="L1277" s="18" t="n">
        <x:f>'05 Cargo Register'!N381</x:f>
        <x:v>4</x:v>
      </x:c>
      <x:c r="M1277" s="18" t="n">
        <x:f>'05 Cargo Register'!O381</x:f>
        <x:v>85</x:v>
      </x:c>
      <x:c r="N1277" s="18" t="n">
        <x:f>J1277*K1277</x:f>
        <x:v>487.5</x:v>
      </x:c>
      <x:c r="O1277" s="18" t="n">
        <x:f>J1277*L1277</x:f>
        <x:v>32</x:v>
      </x:c>
      <x:c r="P1277" s="18" t="n">
        <x:f>J1277*M1277</x:f>
        <x:v>680</x:v>
      </x:c>
      <x:c r="Q1277" s="22" t="n">
        <x:f>'01 Controls'!$E$24*'02 Cargo Classes'!$M$10</x:f>
        <x:v>0</x:v>
      </x:c>
      <x:c r="R1277" s="22" t="n">
        <x:f>'01 Controls'!$F$24*'02 Cargo Classes'!$N$10</x:f>
        <x:v>0.42</x:v>
      </x:c>
      <x:c r="S1277" s="22" t="n">
        <x:f>'01 Controls'!$G$24*'02 Cargo Classes'!$O$10</x:f>
        <x:v>0.5</x:v>
      </x:c>
      <x:c r="T1277" s="22" t="n">
        <x:f>'01 Controls'!$H$24*'02 Cargo Classes'!$P$10</x:f>
        <x:v>0.05</x:v>
      </x:c>
      <x:c r="U1277" s="22" t="n">
        <x:f>SUM(Q1277:T1277)</x:f>
        <x:v>0.97</x:v>
      </x:c>
      <x:c r="V1277" s="18" t="n">
        <x:f>IF(U1277=0,0,N1277*Q1277/U1277)</x:f>
        <x:v>0</x:v>
      </x:c>
      <x:c r="W1277" s="18" t="n">
        <x:f>IF(U1277=0,0,P1277*Q1277/U1277)</x:f>
        <x:v>0</x:v>
      </x:c>
      <x:c r="X1277" s="18" t="n">
        <x:f>MAX(V1277,W1277*'01 Controls'!$E$12)</x:f>
        <x:v>0</x:v>
      </x:c>
      <x:c r="Y1277" s="18" t="n">
        <x:f>IF(U1277=0,0,N1277*R1277/U1277)</x:f>
        <x:v>211.08247422680412</x:v>
      </x:c>
      <x:c r="Z1277" s="18" t="n">
        <x:f>IF(U1277=0,0,P1277*R1277/U1277)</x:f>
        <x:v>294.4329896907216</x:v>
      </x:c>
      <x:c r="AA1277" s="18" t="n">
        <x:f>MAX(Y1277,Z1277*'01 Controls'!$E$13)</x:f>
        <x:v>211.08247422680412</x:v>
      </x:c>
      <x:c r="AB1277" s="18" t="n">
        <x:f>IF(U1277=0,0,N1277*S1277/U1277)</x:f>
        <x:v>251.28865979381445</x:v>
      </x:c>
      <x:c r="AC1277" s="18" t="n">
        <x:f>IF(U1277=0,0,P1277*S1277/U1277)</x:f>
        <x:v>350.5154639175258</x:v>
      </x:c>
      <x:c r="AD1277" s="18" t="n">
        <x:f>MAX(AB1277,AC1277*'01 Controls'!$E$14)</x:f>
        <x:v>251.28865979381445</x:v>
      </x:c>
      <x:c r="AE1277" s="18" t="n">
        <x:f>IF(U1277=0,0,N1277*T1277/U1277)</x:f>
        <x:v>25.128865979381445</x:v>
      </x:c>
      <x:c r="AF1277" s="18" t="n">
        <x:f>IF(U1277=0,0,P1277*T1277/U1277)</x:f>
        <x:v>35.05154639175258</x:v>
      </x:c>
      <x:c r="AG1277" s="18" t="n">
        <x:f>MAX(AE1277,AF1277*'01 Controls'!$E$15)</x:f>
        <x:v>25.128865979381445</x:v>
      </x:c>
      <x:c r="AH1277" s="18" t="n">
        <x:f>SUM(V1277,Y1277,AB1277,AE1277)</x:f>
        <x:v>487.5</x:v>
      </x:c>
      <x:c r="AI1277" s="18" t="n">
        <x:f>N1277-AH1277</x:f>
        <x:v>0</x:v>
      </x:c>
      <x:c r="AJ1277" s="18" t="n">
        <x:f>V1277*INDEX('07 Mode Capacity'!$P$6:$P$17,MATCH("AIR-"&amp;I1277,'07 Mode Capacity'!$C$6:$C$17,0))</x:f>
        <x:v>0</x:v>
      </x:c>
      <x:c r="AK1277" s="18" t="n">
        <x:f>Y1277*INDEX('07 Mode Capacity'!$P$6:$P$17,MATCH("OCEAN-"&amp;I1277,'07 Mode Capacity'!$C$6:$C$17,0))</x:f>
        <x:v>18.49848284669572</x:v>
      </x:c>
      <x:c r="AL1277" s="18" t="n">
        <x:f>AB1277*INDEX('07 Mode Capacity'!$P$6:$P$17,MATCH("LAND-"&amp;I1277,'07 Mode Capacity'!$C$6:$C$17,0))</x:f>
        <x:v>30.669245561000885</x:v>
      </x:c>
      <x:c r="AM1277" s="18" t="n">
        <x:f>AE1277*INDEX('07 Mode Capacity'!$P$6:$P$17,MATCH("INLAND-"&amp;I1277,'07 Mode Capacity'!$C$6:$C$17,0))</x:f>
        <x:v>15.86220383830961</x:v>
      </x:c>
      <x:c r="AN1277" s="18" t="n">
        <x:f>SUM(AJ1277:AM1277)</x:f>
        <x:v>65.02993224600621</x:v>
      </x:c>
      <x:c r="AO1277" s="17" t="n">
        <x:f>IF(N1277=0,1,AN1277/N1277)</x:f>
        <x:v>0.13339473281232042</x:v>
      </x:c>
      <x:c r="AP1277" s="11" t="str">
        <x:f>IF(AO1277&gt;='01 Controls'!$E$16,"PASS","FAIL")</x:f>
        <x:v>FAIL</x:v>
      </x:c>
      <x:c r="AQ1277" s="11" t="str">
        <x:v>UNQUANTIFIED</x:v>
      </x:c>
      <x:c r="AR1277" s="11" t="str">
        <x:v>Position-class planning record; serial item and receiver open</x:v>
      </x:c>
      <x:c r="AS1277" s="26"/>
      <x:c r="AT1277" s="26"/>
    </x:row>
    <x:row r="1278">
      <x:c r="C1278" s="11" t="str">
        <x:v>C3-C-ERG-FLR-24</x:v>
      </x:c>
      <x:c r="D1278" s="11" t="str">
        <x:v>C3</x:v>
      </x:c>
      <x:c r="E1278" s="11" t="str">
        <x:v>Cascadia earthquake</x:v>
      </x:c>
      <x:c r="F1278" s="11" t="str">
        <x:v>C-ERG</x:v>
      </x:c>
      <x:c r="G1278" s="11" t="str">
        <x:v>Economic restart group</x:v>
      </x:c>
      <x:c r="H1278" s="11" t="str">
        <x:v>FLR-24</x:v>
      </x:c>
      <x:c r="I1278" s="19" t="n">
        <x:v>48</x:v>
      </x:c>
      <x:c r="J1278" s="21" t="n">
        <x:v>8</x:v>
      </x:c>
      <x:c r="K1278" s="18" t="n">
        <x:f>'05 Cargo Register'!K382</x:f>
        <x:v>121.875</x:v>
      </x:c>
      <x:c r="L1278" s="18" t="n">
        <x:f>'05 Cargo Register'!N382</x:f>
        <x:v>6</x:v>
      </x:c>
      <x:c r="M1278" s="18" t="n">
        <x:f>'05 Cargo Register'!O382</x:f>
        <x:v>192</x:v>
      </x:c>
      <x:c r="N1278" s="18" t="n">
        <x:f>J1278*K1278</x:f>
        <x:v>975</x:v>
      </x:c>
      <x:c r="O1278" s="18" t="n">
        <x:f>J1278*L1278</x:f>
        <x:v>48</x:v>
      </x:c>
      <x:c r="P1278" s="18" t="n">
        <x:f>J1278*M1278</x:f>
        <x:v>1536</x:v>
      </x:c>
      <x:c r="Q1278" s="22" t="n">
        <x:f>'01 Controls'!$E$24*'02 Cargo Classes'!$M$11</x:f>
        <x:v>0</x:v>
      </x:c>
      <x:c r="R1278" s="22" t="n">
        <x:f>'01 Controls'!$F$24*'02 Cargo Classes'!$N$11</x:f>
        <x:v>0.42</x:v>
      </x:c>
      <x:c r="S1278" s="22" t="n">
        <x:f>'01 Controls'!$G$24*'02 Cargo Classes'!$O$11</x:f>
        <x:v>0.5</x:v>
      </x:c>
      <x:c r="T1278" s="22" t="n">
        <x:f>'01 Controls'!$H$24*'02 Cargo Classes'!$P$11</x:f>
        <x:v>0.04000000000000001</x:v>
      </x:c>
      <x:c r="U1278" s="22" t="n">
        <x:f>SUM(Q1278:T1278)</x:f>
        <x:v>0.96</x:v>
      </x:c>
      <x:c r="V1278" s="18" t="n">
        <x:f>IF(U1278=0,0,N1278*Q1278/U1278)</x:f>
        <x:v>0</x:v>
      </x:c>
      <x:c r="W1278" s="18" t="n">
        <x:f>IF(U1278=0,0,P1278*Q1278/U1278)</x:f>
        <x:v>0</x:v>
      </x:c>
      <x:c r="X1278" s="18" t="n">
        <x:f>MAX(V1278,W1278*'01 Controls'!$E$12)</x:f>
        <x:v>0</x:v>
      </x:c>
      <x:c r="Y1278" s="18" t="n">
        <x:f>IF(U1278=0,0,N1278*R1278/U1278)</x:f>
        <x:v>426.5625</x:v>
      </x:c>
      <x:c r="Z1278" s="18" t="n">
        <x:f>IF(U1278=0,0,P1278*R1278/U1278)</x:f>
        <x:v>672</x:v>
      </x:c>
      <x:c r="AA1278" s="18" t="n">
        <x:f>MAX(Y1278,Z1278*'01 Controls'!$E$13)</x:f>
        <x:v>426.5625</x:v>
      </x:c>
      <x:c r="AB1278" s="18" t="n">
        <x:f>IF(U1278=0,0,N1278*S1278/U1278)</x:f>
        <x:v>507.8125</x:v>
      </x:c>
      <x:c r="AC1278" s="18" t="n">
        <x:f>IF(U1278=0,0,P1278*S1278/U1278)</x:f>
        <x:v>800</x:v>
      </x:c>
      <x:c r="AD1278" s="18" t="n">
        <x:f>MAX(AB1278,AC1278*'01 Controls'!$E$14)</x:f>
        <x:v>507.8125</x:v>
      </x:c>
      <x:c r="AE1278" s="18" t="n">
        <x:f>IF(U1278=0,0,N1278*T1278/U1278)</x:f>
        <x:v>40.62500000000001</x:v>
      </x:c>
      <x:c r="AF1278" s="18" t="n">
        <x:f>IF(U1278=0,0,P1278*T1278/U1278)</x:f>
        <x:v>64.00000000000001</x:v>
      </x:c>
      <x:c r="AG1278" s="18" t="n">
        <x:f>MAX(AE1278,AF1278*'01 Controls'!$E$15)</x:f>
        <x:v>40.62500000000001</x:v>
      </x:c>
      <x:c r="AH1278" s="18" t="n">
        <x:f>SUM(V1278,Y1278,AB1278,AE1278)</x:f>
        <x:v>975</x:v>
      </x:c>
      <x:c r="AI1278" s="18" t="n">
        <x:f>N1278-AH1278</x:f>
        <x:v>0</x:v>
      </x:c>
      <x:c r="AJ1278" s="18" t="n">
        <x:f>V1278*INDEX('07 Mode Capacity'!$P$6:$P$17,MATCH("AIR-"&amp;I1278,'07 Mode Capacity'!$C$6:$C$17,0))</x:f>
        <x:v>0</x:v>
      </x:c>
      <x:c r="AK1278" s="18" t="n">
        <x:f>Y1278*INDEX('07 Mode Capacity'!$P$6:$P$17,MATCH("OCEAN-"&amp;I1278,'07 Mode Capacity'!$C$6:$C$17,0))</x:f>
        <x:v>37.382350752697604</x:v>
      </x:c>
      <x:c r="AL1278" s="18" t="n">
        <x:f>AB1278*INDEX('07 Mode Capacity'!$P$6:$P$17,MATCH("LAND-"&amp;I1278,'07 Mode Capacity'!$C$6:$C$17,0))</x:f>
        <x:v>61.977433737855954</x:v>
      </x:c>
      <x:c r="AM1278" s="18" t="n">
        <x:f>AE1278*INDEX('07 Mode Capacity'!$P$6:$P$17,MATCH("INLAND-"&amp;I1278,'07 Mode Capacity'!$C$6:$C$17,0))</x:f>
        <x:v>25.643896205267204</x:v>
      </x:c>
      <x:c r="AN1278" s="18" t="n">
        <x:f>SUM(AJ1278:AM1278)</x:f>
        <x:v>125.00368069582075</x:v>
      </x:c>
      <x:c r="AO1278" s="17" t="n">
        <x:f>IF(N1278=0,1,AN1278/N1278)</x:f>
        <x:v>0.12820890327776488</x:v>
      </x:c>
      <x:c r="AP1278" s="11" t="str">
        <x:f>IF(AO1278&gt;='01 Controls'!$E$16,"PASS","FAIL")</x:f>
        <x:v>FAIL</x:v>
      </x:c>
      <x:c r="AQ1278" s="11" t="str">
        <x:v>UNQUANTIFIED</x:v>
      </x:c>
      <x:c r="AR1278" s="11" t="str">
        <x:v>Position-class planning record; serial item and receiver open</x:v>
      </x:c>
      <x:c r="AS1278" s="26"/>
      <x:c r="AT1278" s="26"/>
    </x:row>
    <x:row r="1279">
      <x:c r="C1279" s="11" t="str">
        <x:v>C3-C-ERG-ROL-30</x:v>
      </x:c>
      <x:c r="D1279" s="11" t="str">
        <x:v>C3</x:v>
      </x:c>
      <x:c r="E1279" s="11" t="str">
        <x:v>Cascadia earthquake</x:v>
      </x:c>
      <x:c r="F1279" s="11" t="str">
        <x:v>C-ERG</x:v>
      </x:c>
      <x:c r="G1279" s="11" t="str">
        <x:v>Economic restart group</x:v>
      </x:c>
      <x:c r="H1279" s="11" t="str">
        <x:v>ROL-30</x:v>
      </x:c>
      <x:c r="I1279" s="19" t="n">
        <x:v>48</x:v>
      </x:c>
      <x:c r="J1279" s="21" t="n">
        <x:v>8</x:v>
      </x:c>
      <x:c r="K1279" s="18" t="n">
        <x:f>'05 Cargo Register'!K383</x:f>
        <x:v>121.875</x:v>
      </x:c>
      <x:c r="L1279" s="18" t="n">
        <x:f>'05 Cargo Register'!N383</x:f>
        <x:v>6</x:v>
      </x:c>
      <x:c r="M1279" s="18" t="n">
        <x:f>'05 Cargo Register'!O383</x:f>
        <x:v>382.5</x:v>
      </x:c>
      <x:c r="N1279" s="18" t="n">
        <x:f>J1279*K1279</x:f>
        <x:v>975</x:v>
      </x:c>
      <x:c r="O1279" s="18" t="n">
        <x:f>J1279*L1279</x:f>
        <x:v>48</x:v>
      </x:c>
      <x:c r="P1279" s="18" t="n">
        <x:f>J1279*M1279</x:f>
        <x:v>3060</x:v>
      </x:c>
      <x:c r="Q1279" s="22" t="n">
        <x:f>'01 Controls'!$E$24*'02 Cargo Classes'!$M$12</x:f>
        <x:v>0</x:v>
      </x:c>
      <x:c r="R1279" s="22" t="n">
        <x:f>'01 Controls'!$F$24*'02 Cargo Classes'!$N$12</x:f>
        <x:v>0.35</x:v>
      </x:c>
      <x:c r="S1279" s="22" t="n">
        <x:f>'01 Controls'!$G$24*'02 Cargo Classes'!$O$12</x:f>
        <x:v>0.75</x:v>
      </x:c>
      <x:c r="T1279" s="22" t="n">
        <x:f>'01 Controls'!$H$24*'02 Cargo Classes'!$P$12</x:f>
        <x:v>0.03</x:v>
      </x:c>
      <x:c r="U1279" s="22" t="n">
        <x:f>SUM(Q1279:T1279)</x:f>
        <x:v>1.1300000000000001</x:v>
      </x:c>
      <x:c r="V1279" s="18" t="n">
        <x:f>IF(U1279=0,0,N1279*Q1279/U1279)</x:f>
        <x:v>0</x:v>
      </x:c>
      <x:c r="W1279" s="18" t="n">
        <x:f>IF(U1279=0,0,P1279*Q1279/U1279)</x:f>
        <x:v>0</x:v>
      </x:c>
      <x:c r="X1279" s="18" t="n">
        <x:f>MAX(V1279,W1279*'01 Controls'!$E$12)</x:f>
        <x:v>0</x:v>
      </x:c>
      <x:c r="Y1279" s="18" t="n">
        <x:f>IF(U1279=0,0,N1279*R1279/U1279)</x:f>
        <x:v>301.9911504424778</x:v>
      </x:c>
      <x:c r="Z1279" s="18" t="n">
        <x:f>IF(U1279=0,0,P1279*R1279/U1279)</x:f>
        <x:v>947.787610619469</x:v>
      </x:c>
      <x:c r="AA1279" s="18" t="n">
        <x:f>MAX(Y1279,Z1279*'01 Controls'!$E$13)</x:f>
        <x:v>301.9911504424778</x:v>
      </x:c>
      <x:c r="AB1279" s="18" t="n">
        <x:f>IF(U1279=0,0,N1279*S1279/U1279)</x:f>
        <x:v>647.1238938053096</x:v>
      </x:c>
      <x:c r="AC1279" s="18" t="n">
        <x:f>IF(U1279=0,0,P1279*S1279/U1279)</x:f>
        <x:v>2030.9734513274334</x:v>
      </x:c>
      <x:c r="AD1279" s="18" t="n">
        <x:f>MAX(AB1279,AC1279*'01 Controls'!$E$14)</x:f>
        <x:v>647.1238938053096</x:v>
      </x:c>
      <x:c r="AE1279" s="18" t="n">
        <x:f>IF(U1279=0,0,N1279*T1279/U1279)</x:f>
        <x:v>25.884955752212388</x:v>
      </x:c>
      <x:c r="AF1279" s="18" t="n">
        <x:f>IF(U1279=0,0,P1279*T1279/U1279)</x:f>
        <x:v>81.23893805309733</x:v>
      </x:c>
      <x:c r="AG1279" s="18" t="n">
        <x:f>MAX(AE1279,AF1279*'01 Controls'!$E$15)</x:f>
        <x:v>25.884955752212388</x:v>
      </x:c>
      <x:c r="AH1279" s="18" t="n">
        <x:f>SUM(V1279,Y1279,AB1279,AE1279)</x:f>
        <x:v>974.9999999999998</x:v>
      </x:c>
      <x:c r="AI1279" s="18" t="n">
        <x:f>N1279-AH1279</x:f>
        <x:v>2.2737367544323206e-13</x:v>
      </x:c>
      <x:c r="AJ1279" s="18" t="n">
        <x:f>V1279*INDEX('07 Mode Capacity'!$P$6:$P$17,MATCH("AIR-"&amp;I1279,'07 Mode Capacity'!$C$6:$C$17,0))</x:f>
        <x:v>0</x:v>
      </x:c>
      <x:c r="AK1279" s="18" t="n">
        <x:f>Y1279*INDEX('07 Mode Capacity'!$P$6:$P$17,MATCH("OCEAN-"&amp;I1279,'07 Mode Capacity'!$C$6:$C$17,0))</x:f>
        <x:v>26.465381063856704</x:v>
      </x:c>
      <x:c r="AL1279" s="18" t="n">
        <x:f>AB1279*INDEX('07 Mode Capacity'!$P$6:$P$17,MATCH("LAND-"&amp;I1279,'07 Mode Capacity'!$C$6:$C$17,0))</x:f>
        <x:v>78.98009255089607</x:v>
      </x:c>
      <x:c r="AM1279" s="18" t="n">
        <x:f>AE1279*INDEX('07 Mode Capacity'!$P$6:$P$17,MATCH("INLAND-"&amp;I1279,'07 Mode Capacity'!$C$6:$C$17,0))</x:f>
        <x:v>16.339473688311845</x:v>
      </x:c>
      <x:c r="AN1279" s="18" t="n">
        <x:f>SUM(AJ1279:AM1279)</x:f>
        <x:v>121.78494730306463</x:v>
      </x:c>
      <x:c r="AO1279" s="17" t="n">
        <x:f>IF(N1279=0,1,AN1279/N1279)</x:f>
        <x:v>0.12490763825955346</x:v>
      </x:c>
      <x:c r="AP1279" s="11" t="str">
        <x:f>IF(AO1279&gt;='01 Controls'!$E$16,"PASS","FAIL")</x:f>
        <x:v>FAIL</x:v>
      </x:c>
      <x:c r="AQ1279" s="11" t="str">
        <x:v>UNQUANTIFIED</x:v>
      </x:c>
      <x:c r="AR1279" s="11" t="str">
        <x:v>Position-class planning record; serial item and receiver open</x:v>
      </x:c>
      <x:c r="AS1279" s="26"/>
      <x:c r="AT1279" s="26"/>
    </x:row>
    <x:row r="1280">
      <x:c r="C1280" s="11" t="str">
        <x:v>C3-C-ERG-LIN-18</x:v>
      </x:c>
      <x:c r="D1280" s="11" t="str">
        <x:v>C3</x:v>
      </x:c>
      <x:c r="E1280" s="11" t="str">
        <x:v>Cascadia earthquake</x:v>
      </x:c>
      <x:c r="F1280" s="11" t="str">
        <x:v>C-ERG</x:v>
      </x:c>
      <x:c r="G1280" s="11" t="str">
        <x:v>Economic restart group</x:v>
      </x:c>
      <x:c r="H1280" s="11" t="str">
        <x:v>LIN-18</x:v>
      </x:c>
      <x:c r="I1280" s="19" t="n">
        <x:v>72</x:v>
      </x:c>
      <x:c r="J1280" s="21" t="n">
        <x:v>8</x:v>
      </x:c>
      <x:c r="K1280" s="18" t="n">
        <x:f>'05 Cargo Register'!K384</x:f>
        <x:v>60.9375</x:v>
      </x:c>
      <x:c r="L1280" s="18" t="n">
        <x:f>'05 Cargo Register'!N384</x:f>
        <x:v>5</x:v>
      </x:c>
      <x:c r="M1280" s="18" t="n">
        <x:f>'05 Cargo Register'!O384</x:f>
        <x:v>220</x:v>
      </x:c>
      <x:c r="N1280" s="18" t="n">
        <x:f>J1280*K1280</x:f>
        <x:v>487.5</x:v>
      </x:c>
      <x:c r="O1280" s="18" t="n">
        <x:f>J1280*L1280</x:f>
        <x:v>40</x:v>
      </x:c>
      <x:c r="P1280" s="18" t="n">
        <x:f>J1280*M1280</x:f>
        <x:v>1760</x:v>
      </x:c>
      <x:c r="Q1280" s="22" t="n">
        <x:f>'01 Controls'!$E$24*'02 Cargo Classes'!$M$13</x:f>
        <x:v>0</x:v>
      </x:c>
      <x:c r="R1280" s="22" t="n">
        <x:f>'01 Controls'!$F$24*'02 Cargo Classes'!$N$13</x:f>
        <x:v>0.42</x:v>
      </x:c>
      <x:c r="S1280" s="22" t="n">
        <x:f>'01 Controls'!$G$24*'02 Cargo Classes'!$O$13</x:f>
        <x:v>0.5</x:v>
      </x:c>
      <x:c r="T1280" s="22" t="n">
        <x:f>'01 Controls'!$H$24*'02 Cargo Classes'!$P$13</x:f>
        <x:v>0.05</x:v>
      </x:c>
      <x:c r="U1280" s="22" t="n">
        <x:f>SUM(Q1280:T1280)</x:f>
        <x:v>0.97</x:v>
      </x:c>
      <x:c r="V1280" s="18" t="n">
        <x:f>IF(U1280=0,0,N1280*Q1280/U1280)</x:f>
        <x:v>0</x:v>
      </x:c>
      <x:c r="W1280" s="18" t="n">
        <x:f>IF(U1280=0,0,P1280*Q1280/U1280)</x:f>
        <x:v>0</x:v>
      </x:c>
      <x:c r="X1280" s="18" t="n">
        <x:f>MAX(V1280,W1280*'01 Controls'!$E$12)</x:f>
        <x:v>0</x:v>
      </x:c>
      <x:c r="Y1280" s="18" t="n">
        <x:f>IF(U1280=0,0,N1280*R1280/U1280)</x:f>
        <x:v>211.08247422680412</x:v>
      </x:c>
      <x:c r="Z1280" s="18" t="n">
        <x:f>IF(U1280=0,0,P1280*R1280/U1280)</x:f>
        <x:v>762.061855670103</x:v>
      </x:c>
      <x:c r="AA1280" s="18" t="n">
        <x:f>MAX(Y1280,Z1280*'01 Controls'!$E$13)</x:f>
        <x:v>211.08247422680412</x:v>
      </x:c>
      <x:c r="AB1280" s="18" t="n">
        <x:f>IF(U1280=0,0,N1280*S1280/U1280)</x:f>
        <x:v>251.28865979381445</x:v>
      </x:c>
      <x:c r="AC1280" s="18" t="n">
        <x:f>IF(U1280=0,0,P1280*S1280/U1280)</x:f>
        <x:v>907.2164948453609</x:v>
      </x:c>
      <x:c r="AD1280" s="18" t="n">
        <x:f>MAX(AB1280,AC1280*'01 Controls'!$E$14)</x:f>
        <x:v>251.28865979381445</x:v>
      </x:c>
      <x:c r="AE1280" s="18" t="n">
        <x:f>IF(U1280=0,0,N1280*T1280/U1280)</x:f>
        <x:v>25.128865979381445</x:v>
      </x:c>
      <x:c r="AF1280" s="18" t="n">
        <x:f>IF(U1280=0,0,P1280*T1280/U1280)</x:f>
        <x:v>90.72164948453609</x:v>
      </x:c>
      <x:c r="AG1280" s="18" t="n">
        <x:f>MAX(AE1280,AF1280*'01 Controls'!$E$15)</x:f>
        <x:v>25.128865979381445</x:v>
      </x:c>
      <x:c r="AH1280" s="18" t="n">
        <x:f>SUM(V1280,Y1280,AB1280,AE1280)</x:f>
        <x:v>487.5</x:v>
      </x:c>
      <x:c r="AI1280" s="18" t="n">
        <x:f>N1280-AH1280</x:f>
        <x:v>0</x:v>
      </x:c>
      <x:c r="AJ1280" s="18" t="n">
        <x:f>V1280*INDEX('07 Mode Capacity'!$P$6:$P$17,MATCH("AIR-"&amp;I1280,'07 Mode Capacity'!$C$6:$C$17,0))</x:f>
        <x:v>0</x:v>
      </x:c>
      <x:c r="AK1280" s="18" t="n">
        <x:f>Y1280*INDEX('07 Mode Capacity'!$P$6:$P$17,MATCH("OCEAN-"&amp;I1280,'07 Mode Capacity'!$C$6:$C$17,0))</x:f>
        <x:v>165.22860156553557</x:v>
      </x:c>
      <x:c r="AL1280" s="18" t="n">
        <x:f>AB1280*INDEX('07 Mode Capacity'!$P$6:$P$17,MATCH("LAND-"&amp;I1280,'07 Mode Capacity'!$C$6:$C$17,0))</x:f>
        <x:v>179.67396112388215</x:v>
      </x:c>
      <x:c r="AM1280" s="18" t="n">
        <x:f>AE1280*INDEX('07 Mode Capacity'!$P$6:$P$17,MATCH("INLAND-"&amp;I1280,'07 Mode Capacity'!$C$6:$C$17,0))</x:f>
        <x:v>25.128865979381445</x:v>
      </x:c>
      <x:c r="AN1280" s="18" t="n">
        <x:f>SUM(AJ1280:AM1280)</x:f>
        <x:v>370.03142866879915</x:v>
      </x:c>
      <x:c r="AO1280" s="17" t="n">
        <x:f>IF(N1280=0,1,AN1280/N1280)</x:f>
        <x:v>0.7590388280385624</x:v>
      </x:c>
      <x:c r="AP1280" s="11" t="str">
        <x:f>IF(AO1280&gt;='01 Controls'!$E$16,"PASS","FAIL")</x:f>
        <x:v>FAIL</x:v>
      </x:c>
      <x:c r="AQ1280" s="11" t="str">
        <x:v>UNQUANTIFIED</x:v>
      </x:c>
      <x:c r="AR1280" s="11" t="str">
        <x:v>Position-class planning record; serial item and receiver open</x:v>
      </x:c>
      <x:c r="AS1280" s="26"/>
      <x:c r="AT1280" s="26"/>
    </x:row>
    <x:row r="1281">
      <x:c r="C1281" s="11" t="str">
        <x:v>C3-C-ERG-BLK-08</x:v>
      </x:c>
      <x:c r="D1281" s="11" t="str">
        <x:v>C3</x:v>
      </x:c>
      <x:c r="E1281" s="11" t="str">
        <x:v>Cascadia earthquake</x:v>
      </x:c>
      <x:c r="F1281" s="11" t="str">
        <x:v>C-ERG</x:v>
      </x:c>
      <x:c r="G1281" s="11" t="str">
        <x:v>Economic restart group</x:v>
      </x:c>
      <x:c r="H1281" s="11" t="str">
        <x:v>BLK-08</x:v>
      </x:c>
      <x:c r="I1281" s="19" t="n">
        <x:v>48</x:v>
      </x:c>
      <x:c r="J1281" s="21" t="n">
        <x:v>8</x:v>
      </x:c>
      <x:c r="K1281" s="18" t="n">
        <x:f>'05 Cargo Register'!K385</x:f>
        <x:v>182.8125</x:v>
      </x:c>
      <x:c r="L1281" s="18" t="n">
        <x:f>'05 Cargo Register'!N385</x:f>
        <x:v>29</x:v>
      </x:c>
      <x:c r="M1281" s="18" t="n">
        <x:f>'05 Cargo Register'!O385</x:f>
        <x:v>1479</x:v>
      </x:c>
      <x:c r="N1281" s="18" t="n">
        <x:f>J1281*K1281</x:f>
        <x:v>1462.5</x:v>
      </x:c>
      <x:c r="O1281" s="18" t="n">
        <x:f>J1281*L1281</x:f>
        <x:v>232</x:v>
      </x:c>
      <x:c r="P1281" s="18" t="n">
        <x:f>J1281*M1281</x:f>
        <x:v>11832</x:v>
      </x:c>
      <x:c r="Q1281" s="22" t="n">
        <x:f>'01 Controls'!$E$24*'02 Cargo Classes'!$M$14</x:f>
        <x:v>0.1</x:v>
      </x:c>
      <x:c r="R1281" s="22" t="n">
        <x:f>'01 Controls'!$F$24*'02 Cargo Classes'!$N$14</x:f>
        <x:v>0.27999999999999997</x:v>
      </x:c>
      <x:c r="S1281" s="22" t="n">
        <x:f>'01 Controls'!$G$24*'02 Cargo Classes'!$O$14</x:f>
        <x:v>0.5</x:v>
      </x:c>
      <x:c r="T1281" s="22" t="n">
        <x:f>'01 Controls'!$H$24*'02 Cargo Classes'!$P$14</x:f>
        <x:v>0.025</x:v>
      </x:c>
      <x:c r="U1281" s="22" t="n">
        <x:f>SUM(Q1281:T1281)</x:f>
        <x:v>0.905</x:v>
      </x:c>
      <x:c r="V1281" s="18" t="n">
        <x:f>IF(U1281=0,0,N1281*Q1281/U1281)</x:f>
        <x:v>161.60220994475137</x:v>
      </x:c>
      <x:c r="W1281" s="18" t="n">
        <x:f>IF(U1281=0,0,P1281*Q1281/U1281)</x:f>
        <x:v>1307.403314917127</x:v>
      </x:c>
      <x:c r="X1281" s="18" t="n">
        <x:f>MAX(V1281,W1281*'01 Controls'!$E$12)</x:f>
        <x:v>326.8508287292818</x:v>
      </x:c>
      <x:c r="Y1281" s="18" t="n">
        <x:f>IF(U1281=0,0,N1281*R1281/U1281)</x:f>
        <x:v>452.4861878453038</x:v>
      </x:c>
      <x:c r="Z1281" s="18" t="n">
        <x:f>IF(U1281=0,0,P1281*R1281/U1281)</x:f>
        <x:v>3660.7292817679554</x:v>
      </x:c>
      <x:c r="AA1281" s="18" t="n">
        <x:f>MAX(Y1281,Z1281*'01 Controls'!$E$13)</x:f>
        <x:v>549.1093922651933</x:v>
      </x:c>
      <x:c r="AB1281" s="18" t="n">
        <x:f>IF(U1281=0,0,N1281*S1281/U1281)</x:f>
        <x:v>808.0110497237569</x:v>
      </x:c>
      <x:c r="AC1281" s="18" t="n">
        <x:f>IF(U1281=0,0,P1281*S1281/U1281)</x:f>
        <x:v>6537.016574585635</x:v>
      </x:c>
      <x:c r="AD1281" s="18" t="n">
        <x:f>MAX(AB1281,AC1281*'01 Controls'!$E$14)</x:f>
        <x:v>1307.403314917127</x:v>
      </x:c>
      <x:c r="AE1281" s="18" t="n">
        <x:f>IF(U1281=0,0,N1281*T1281/U1281)</x:f>
        <x:v>40.40055248618784</x:v>
      </x:c>
      <x:c r="AF1281" s="18" t="n">
        <x:f>IF(U1281=0,0,P1281*T1281/U1281)</x:f>
        <x:v>326.8508287292818</x:v>
      </x:c>
      <x:c r="AG1281" s="18" t="n">
        <x:f>MAX(AE1281,AF1281*'01 Controls'!$E$15)</x:f>
        <x:v>58.83314917127072</x:v>
      </x:c>
      <x:c r="AH1281" s="18" t="n">
        <x:f>SUM(V1281,Y1281,AB1281,AE1281)</x:f>
        <x:v>1462.4999999999998</x:v>
      </x:c>
      <x:c r="AI1281" s="18" t="n">
        <x:f>N1281-AH1281</x:f>
        <x:v>2.2737367544323206e-13</x:v>
      </x:c>
      <x:c r="AJ1281" s="18" t="n">
        <x:f>V1281*INDEX('07 Mode Capacity'!$P$6:$P$17,MATCH("AIR-"&amp;I1281,'07 Mode Capacity'!$C$6:$C$17,0))</x:f>
        <x:v>45.302861905866344</x:v>
      </x:c>
      <x:c r="AK1281" s="18" t="n">
        <x:f>Y1281*INDEX('07 Mode Capacity'!$P$6:$P$17,MATCH("OCEAN-"&amp;I1281,'07 Mode Capacity'!$C$6:$C$17,0))</x:f>
        <x:v>39.65420632330353</x:v>
      </x:c>
      <x:c r="AL1281" s="18" t="n">
        <x:f>AB1281*INDEX('07 Mode Capacity'!$P$6:$P$17,MATCH("LAND-"&amp;I1281,'07 Mode Capacity'!$C$6:$C$17,0))</x:f>
        <x:v>98.61602716299731</x:v>
      </x:c>
      <x:c r="AM1281" s="18" t="n">
        <x:f>AE1281*INDEX('07 Mode Capacity'!$P$6:$P$17,MATCH("INLAND-"&amp;I1281,'07 Mode Capacity'!$C$6:$C$17,0))</x:f>
        <x:v>25.50221722070771</x:v>
      </x:c>
      <x:c r="AN1281" s="18" t="n">
        <x:f>SUM(AJ1281:AM1281)</x:f>
        <x:v>209.07531261287488</x:v>
      </x:c>
      <x:c r="AO1281" s="17" t="n">
        <x:f>IF(N1281=0,1,AN1281/N1281)</x:f>
        <x:v>0.14295747870965803</x:v>
      </x:c>
      <x:c r="AP1281" s="11" t="str">
        <x:f>IF(AO1281&gt;='01 Controls'!$E$16,"PASS","FAIL")</x:f>
        <x:v>FAIL</x:v>
      </x:c>
      <x:c r="AQ1281" s="11" t="str">
        <x:v>UNQUANTIFIED</x:v>
      </x:c>
      <x:c r="AR1281" s="11" t="str">
        <x:v>Position-class planning record; serial item and receiver open</x:v>
      </x:c>
      <x:c r="AS1281" s="26"/>
      <x:c r="AT1281" s="26"/>
    </x:row>
    <x:row r="1282">
      <x:c r="C1282" s="11" t="str">
        <x:v>C3-CM-HCG-APL-45</x:v>
      </x:c>
      <x:c r="D1282" s="11" t="str">
        <x:v>C3</x:v>
      </x:c>
      <x:c r="E1282" s="11" t="str">
        <x:v>Cascadia earthquake</x:v>
      </x:c>
      <x:c r="F1282" s="11" t="str">
        <x:v>CM-HCG</x:v>
      </x:c>
      <x:c r="G1282" s="11" t="str">
        <x:v>Household collection group</x:v>
      </x:c>
      <x:c r="H1282" s="11" t="str">
        <x:v>APL-45</x:v>
      </x:c>
      <x:c r="I1282" s="19" t="n">
        <x:v>24</x:v>
      </x:c>
      <x:c r="J1282" s="21" t="n">
        <x:v>10</x:v>
      </x:c>
      <x:c r="K1282" s="18" t="n">
        <x:f>'05 Cargo Register'!K386</x:f>
        <x:v>268.296</x:v>
      </x:c>
      <x:c r="L1282" s="18" t="n">
        <x:f>'05 Cargo Register'!N386</x:f>
        <x:v>71</x:v>
      </x:c>
      <x:c r="M1282" s="18" t="n">
        <x:f>'05 Cargo Register'!O386</x:f>
        <x:v>532.5</x:v>
      </x:c>
      <x:c r="N1282" s="18" t="n">
        <x:f>J1282*K1282</x:f>
        <x:v>2682.96</x:v>
      </x:c>
      <x:c r="O1282" s="18" t="n">
        <x:f>J1282*L1282</x:f>
        <x:v>710</x:v>
      </x:c>
      <x:c r="P1282" s="18" t="n">
        <x:f>J1282*M1282</x:f>
        <x:v>5325</x:v>
      </x:c>
      <x:c r="Q1282" s="22" t="n">
        <x:f>'01 Controls'!$E$24*'02 Cargo Classes'!$M$6</x:f>
        <x:v>0.30000000000000004</x:v>
      </x:c>
      <x:c r="R1282" s="22" t="n">
        <x:f>'01 Controls'!$F$24*'02 Cargo Classes'!$N$6</x:f>
        <x:v>0.13999999999999999</x:v>
      </x:c>
      <x:c r="S1282" s="22" t="n">
        <x:f>'01 Controls'!$G$24*'02 Cargo Classes'!$O$6</x:f>
        <x:v>0.5</x:v>
      </x:c>
      <x:c r="T1282" s="22" t="n">
        <x:f>'01 Controls'!$H$24*'02 Cargo Classes'!$P$6</x:f>
        <x:v>0.015</x:v>
      </x:c>
      <x:c r="U1282" s="22" t="n">
        <x:f>SUM(Q1282:T1282)</x:f>
        <x:v>0.9550000000000001</x:v>
      </x:c>
      <x:c r="V1282" s="18" t="n">
        <x:f>IF(U1282=0,0,N1282*Q1282/U1282)</x:f>
        <x:v>842.814659685864</x:v>
      </x:c>
      <x:c r="W1282" s="18" t="n">
        <x:f>IF(U1282=0,0,P1282*Q1282/U1282)</x:f>
        <x:v>1672.7748691099478</x:v>
      </x:c>
      <x:c r="X1282" s="18" t="n">
        <x:f>MAX(V1282,W1282*'01 Controls'!$E$12)</x:f>
        <x:v>842.814659685864</x:v>
      </x:c>
      <x:c r="Y1282" s="18" t="n">
        <x:f>IF(U1282=0,0,N1282*R1282/U1282)</x:f>
        <x:v>393.3135078534031</x:v>
      </x:c>
      <x:c r="Z1282" s="18" t="n">
        <x:f>IF(U1282=0,0,P1282*R1282/U1282)</x:f>
        <x:v>780.6282722513088</x:v>
      </x:c>
      <x:c r="AA1282" s="18" t="n">
        <x:f>MAX(Y1282,Z1282*'01 Controls'!$E$13)</x:f>
        <x:v>393.3135078534031</x:v>
      </x:c>
      <x:c r="AB1282" s="18" t="n">
        <x:f>IF(U1282=0,0,N1282*S1282/U1282)</x:f>
        <x:v>1404.6910994764396</x:v>
      </x:c>
      <x:c r="AC1282" s="18" t="n">
        <x:f>IF(U1282=0,0,P1282*S1282/U1282)</x:f>
        <x:v>2787.958115183246</x:v>
      </x:c>
      <x:c r="AD1282" s="18" t="n">
        <x:f>MAX(AB1282,AC1282*'01 Controls'!$E$14)</x:f>
        <x:v>1404.6910994764396</x:v>
      </x:c>
      <x:c r="AE1282" s="18" t="n">
        <x:f>IF(U1282=0,0,N1282*T1282/U1282)</x:f>
        <x:v>42.14073298429319</x:v>
      </x:c>
      <x:c r="AF1282" s="18" t="n">
        <x:f>IF(U1282=0,0,P1282*T1282/U1282)</x:f>
        <x:v>83.63874345549738</x:v>
      </x:c>
      <x:c r="AG1282" s="18" t="n">
        <x:f>MAX(AE1282,AF1282*'01 Controls'!$E$15)</x:f>
        <x:v>42.14073298429319</x:v>
      </x:c>
      <x:c r="AH1282" s="18" t="n">
        <x:f>SUM(V1282,Y1282,AB1282,AE1282)</x:f>
        <x:v>2682.96</x:v>
      </x:c>
      <x:c r="AI1282" s="18" t="n">
        <x:f>N1282-AH1282</x:f>
        <x:v>0</x:v>
      </x:c>
      <x:c r="AJ1282" s="18" t="n">
        <x:f>V1282*INDEX('07 Mode Capacity'!$P$6:$P$17,MATCH("AIR-"&amp;I1282,'07 Mode Capacity'!$C$6:$C$17,0))</x:f>
        <x:v>171.01895103109112</x:v>
      </x:c>
      <x:c r="AK1282" s="18" t="n">
        <x:f>Y1282*INDEX('07 Mode Capacity'!$P$6:$P$17,MATCH("OCEAN-"&amp;I1282,'07 Mode Capacity'!$C$6:$C$17,0))</x:f>
        <x:v>59.03205038446825</x:v>
      </x:c>
      <x:c r="AL1282" s="18" t="n">
        <x:f>AB1282*INDEX('07 Mode Capacity'!$P$6:$P$17,MATCH("LAND-"&amp;I1282,'07 Mode Capacity'!$C$6:$C$17,0))</x:f>
        <x:v>537.2956438348403</x:v>
      </x:c>
      <x:c r="AM1282" s="18" t="n">
        <x:f>AE1282*INDEX('07 Mode Capacity'!$P$6:$P$17,MATCH("INLAND-"&amp;I1282,'07 Mode Capacity'!$C$6:$C$17,0))</x:f>
        <x:v>42.14073298429319</x:v>
      </x:c>
      <x:c r="AN1282" s="18" t="n">
        <x:f>SUM(AJ1282:AM1282)</x:f>
        <x:v>809.4873782346929</x:v>
      </x:c>
      <x:c r="AO1282" s="17" t="n">
        <x:f>IF(N1282=0,1,AN1282/N1282)</x:f>
        <x:v>0.30171429251076903</x:v>
      </x:c>
      <x:c r="AP1282" s="11" t="str">
        <x:f>IF(AO1282&gt;='01 Controls'!$E$16,"PASS","FAIL")</x:f>
        <x:v>FAIL</x:v>
      </x:c>
      <x:c r="AQ1282" s="11" t="str">
        <x:v>UNQUANTIFIED</x:v>
      </x:c>
      <x:c r="AR1282" s="11" t="str">
        <x:v>Position-class planning record; serial item and receiver open</x:v>
      </x:c>
      <x:c r="AS1282" s="26"/>
      <x:c r="AT1282" s="26"/>
    </x:row>
    <x:row r="1283">
      <x:c r="C1283" s="11" t="str">
        <x:v>C3-CM-HCG-ISO-18</x:v>
      </x:c>
      <x:c r="D1283" s="11" t="str">
        <x:v>C3</x:v>
      </x:c>
      <x:c r="E1283" s="11" t="str">
        <x:v>Cascadia earthquake</x:v>
      </x:c>
      <x:c r="F1283" s="11" t="str">
        <x:v>CM-HCG</x:v>
      </x:c>
      <x:c r="G1283" s="11" t="str">
        <x:v>Household collection group</x:v>
      </x:c>
      <x:c r="H1283" s="11" t="str">
        <x:v>ISO-18</x:v>
      </x:c>
      <x:c r="I1283" s="19" t="n">
        <x:v>48</x:v>
      </x:c>
      <x:c r="J1283" s="21" t="n">
        <x:v>10</x:v>
      </x:c>
      <x:c r="K1283" s="18" t="n">
        <x:f>'05 Cargo Register'!K387</x:f>
        <x:v>536.592</x:v>
      </x:c>
      <x:c r="L1283" s="18" t="n">
        <x:f>'05 Cargo Register'!N387</x:f>
        <x:v>36</x:v>
      </x:c>
      <x:c r="M1283" s="18" t="n">
        <x:f>'05 Cargo Register'!O387</x:f>
        <x:v>950.4000000000001</x:v>
      </x:c>
      <x:c r="N1283" s="18" t="n">
        <x:f>J1283*K1283</x:f>
        <x:v>5365.92</x:v>
      </x:c>
      <x:c r="O1283" s="18" t="n">
        <x:f>J1283*L1283</x:f>
        <x:v>360</x:v>
      </x:c>
      <x:c r="P1283" s="18" t="n">
        <x:f>J1283*M1283</x:f>
        <x:v>9504</x:v>
      </x:c>
      <x:c r="Q1283" s="22" t="n">
        <x:f>'01 Controls'!$E$24*'02 Cargo Classes'!$M$7</x:f>
        <x:v>0.020000000000000004</x:v>
      </x:c>
      <x:c r="R1283" s="22" t="n">
        <x:f>'01 Controls'!$F$24*'02 Cargo Classes'!$N$7</x:f>
        <x:v>0.35</x:v>
      </x:c>
      <x:c r="S1283" s="22" t="n">
        <x:f>'01 Controls'!$G$24*'02 Cargo Classes'!$O$7</x:f>
        <x:v>0.6</x:v>
      </x:c>
      <x:c r="T1283" s="22" t="n">
        <x:f>'01 Controls'!$H$24*'02 Cargo Classes'!$P$7</x:f>
        <x:v>0.04000000000000001</x:v>
      </x:c>
      <x:c r="U1283" s="22" t="n">
        <x:f>SUM(Q1283:T1283)</x:f>
        <x:v>1.01</x:v>
      </x:c>
      <x:c r="V1283" s="18" t="n">
        <x:f>IF(U1283=0,0,N1283*Q1283/U1283)</x:f>
        <x:v>106.25584158415845</x:v>
      </x:c>
      <x:c r="W1283" s="18" t="n">
        <x:f>IF(U1283=0,0,P1283*Q1283/U1283)</x:f>
        <x:v>188.19801980198022</x:v>
      </x:c>
      <x:c r="X1283" s="18" t="n">
        <x:f>MAX(V1283,W1283*'01 Controls'!$E$12)</x:f>
        <x:v>106.25584158415845</x:v>
      </x:c>
      <x:c r="Y1283" s="18" t="n">
        <x:f>IF(U1283=0,0,N1283*R1283/U1283)</x:f>
        <x:v>1859.477227722772</x:v>
      </x:c>
      <x:c r="Z1283" s="18" t="n">
        <x:f>IF(U1283=0,0,P1283*R1283/U1283)</x:f>
        <x:v>3293.4653465346532</x:v>
      </x:c>
      <x:c r="AA1283" s="18" t="n">
        <x:f>MAX(Y1283,Z1283*'01 Controls'!$E$13)</x:f>
        <x:v>1859.477227722772</x:v>
      </x:c>
      <x:c r="AB1283" s="18" t="n">
        <x:f>IF(U1283=0,0,N1283*S1283/U1283)</x:f>
        <x:v>3187.6752475247526</x:v>
      </x:c>
      <x:c r="AC1283" s="18" t="n">
        <x:f>IF(U1283=0,0,P1283*S1283/U1283)</x:f>
        <x:v>5645.940594059405</x:v>
      </x:c>
      <x:c r="AD1283" s="18" t="n">
        <x:f>MAX(AB1283,AC1283*'01 Controls'!$E$14)</x:f>
        <x:v>3187.6752475247526</x:v>
      </x:c>
      <x:c r="AE1283" s="18" t="n">
        <x:f>IF(U1283=0,0,N1283*T1283/U1283)</x:f>
        <x:v>212.5116831683169</x:v>
      </x:c>
      <x:c r="AF1283" s="18" t="n">
        <x:f>IF(U1283=0,0,P1283*T1283/U1283)</x:f>
        <x:v>376.39603960396045</x:v>
      </x:c>
      <x:c r="AG1283" s="18" t="n">
        <x:f>MAX(AE1283,AF1283*'01 Controls'!$E$15)</x:f>
        <x:v>212.5116831683169</x:v>
      </x:c>
      <x:c r="AH1283" s="18" t="n">
        <x:f>SUM(V1283,Y1283,AB1283,AE1283)</x:f>
        <x:v>5365.92</x:v>
      </x:c>
      <x:c r="AI1283" s="18" t="n">
        <x:f>N1283-AH1283</x:f>
        <x:v>0</x:v>
      </x:c>
      <x:c r="AJ1283" s="18" t="n">
        <x:f>V1283*INDEX('07 Mode Capacity'!$P$6:$P$17,MATCH("AIR-"&amp;I1283,'07 Mode Capacity'!$C$6:$C$17,0))</x:f>
        <x:v>29.78730129757785</x:v>
      </x:c>
      <x:c r="AK1283" s="18" t="n">
        <x:f>Y1283*INDEX('07 Mode Capacity'!$P$6:$P$17,MATCH("OCEAN-"&amp;I1283,'07 Mode Capacity'!$C$6:$C$17,0))</x:f>
        <x:v>162.9576672665469</x:v>
      </x:c>
      <x:c r="AL1283" s="18" t="n">
        <x:f>AB1283*INDEX('07 Mode Capacity'!$P$6:$P$17,MATCH("LAND-"&amp;I1283,'07 Mode Capacity'!$C$6:$C$17,0))</x:f>
        <x:v>389.04897266465264</x:v>
      </x:c>
      <x:c r="AM1283" s="18" t="n">
        <x:f>AE1283*INDEX('07 Mode Capacity'!$P$6:$P$17,MATCH("INLAND-"&amp;I1283,'07 Mode Capacity'!$C$6:$C$17,0))</x:f>
        <x:v>134.1446780449218</x:v>
      </x:c>
      <x:c r="AN1283" s="18" t="n">
        <x:f>SUM(AJ1283:AM1283)</x:f>
        <x:v>715.9386192736991</x:v>
      </x:c>
      <x:c r="AO1283" s="17" t="n">
        <x:f>IF(N1283=0,1,AN1283/N1283)</x:f>
        <x:v>0.1334232749041542</x:v>
      </x:c>
      <x:c r="AP1283" s="11" t="str">
        <x:f>IF(AO1283&gt;='01 Controls'!$E$16,"PASS","FAIL")</x:f>
        <x:v>FAIL</x:v>
      </x:c>
      <x:c r="AQ1283" s="11" t="str">
        <x:v>UNQUANTIFIED</x:v>
      </x:c>
      <x:c r="AR1283" s="11" t="str">
        <x:v>Position-class planning record; serial item and receiver open</x:v>
      </x:c>
      <x:c r="AS1283" s="26"/>
      <x:c r="AT1283" s="26"/>
    </x:row>
    <x:row r="1284">
      <x:c r="C1284" s="11" t="str">
        <x:v>C3-CM-HCG-COL-12</x:v>
      </x:c>
      <x:c r="D1284" s="11" t="str">
        <x:v>C3</x:v>
      </x:c>
      <x:c r="E1284" s="11" t="str">
        <x:v>Cascadia earthquake</x:v>
      </x:c>
      <x:c r="F1284" s="11" t="str">
        <x:v>CM-HCG</x:v>
      </x:c>
      <x:c r="G1284" s="11" t="str">
        <x:v>Household collection group</x:v>
      </x:c>
      <x:c r="H1284" s="11" t="str">
        <x:v>COL-12</x:v>
      </x:c>
      <x:c r="I1284" s="19" t="n">
        <x:v>24</x:v>
      </x:c>
      <x:c r="J1284" s="21" t="n">
        <x:v>10</x:v>
      </x:c>
      <x:c r="K1284" s="18" t="n">
        <x:f>'05 Cargo Register'!K388</x:f>
        <x:v>134.148</x:v>
      </x:c>
      <x:c r="L1284" s="18" t="n">
        <x:f>'05 Cargo Register'!N388</x:f>
        <x:v>14</x:v>
      </x:c>
      <x:c r="M1284" s="18" t="n">
        <x:f>'05 Cargo Register'!O388</x:f>
        <x:v>369.6</x:v>
      </x:c>
      <x:c r="N1284" s="18" t="n">
        <x:f>J1284*K1284</x:f>
        <x:v>1341.48</x:v>
      </x:c>
      <x:c r="O1284" s="18" t="n">
        <x:f>J1284*L1284</x:f>
        <x:v>140</x:v>
      </x:c>
      <x:c r="P1284" s="18" t="n">
        <x:f>J1284*M1284</x:f>
        <x:v>3696</x:v>
      </x:c>
      <x:c r="Q1284" s="22" t="n">
        <x:f>'01 Controls'!$E$24*'02 Cargo Classes'!$M$8</x:f>
        <x:v>0.2</x:v>
      </x:c>
      <x:c r="R1284" s="22" t="n">
        <x:f>'01 Controls'!$F$24*'02 Cargo Classes'!$N$8</x:f>
        <x:v>0.24499999999999997</x:v>
      </x:c>
      <x:c r="S1284" s="22" t="n">
        <x:f>'01 Controls'!$G$24*'02 Cargo Classes'!$O$8</x:f>
        <x:v>0.6</x:v>
      </x:c>
      <x:c r="T1284" s="22" t="n">
        <x:f>'01 Controls'!$H$24*'02 Cargo Classes'!$P$8</x:f>
        <x:v>0.010000000000000002</x:v>
      </x:c>
      <x:c r="U1284" s="22" t="n">
        <x:f>SUM(Q1284:T1284)</x:f>
        <x:v>1.055</x:v>
      </x:c>
      <x:c r="V1284" s="18" t="n">
        <x:f>IF(U1284=0,0,N1284*Q1284/U1284)</x:f>
        <x:v>254.3090047393365</x:v>
      </x:c>
      <x:c r="W1284" s="18" t="n">
        <x:f>IF(U1284=0,0,P1284*Q1284/U1284)</x:f>
        <x:v>700.6635071090049</x:v>
      </x:c>
      <x:c r="X1284" s="18" t="n">
        <x:f>MAX(V1284,W1284*'01 Controls'!$E$12)</x:f>
        <x:v>254.3090047393365</x:v>
      </x:c>
      <x:c r="Y1284" s="18" t="n">
        <x:f>IF(U1284=0,0,N1284*R1284/U1284)</x:f>
        <x:v>311.5285308056872</x:v>
      </x:c>
      <x:c r="Z1284" s="18" t="n">
        <x:f>IF(U1284=0,0,P1284*R1284/U1284)</x:f>
        <x:v>858.3127962085307</x:v>
      </x:c>
      <x:c r="AA1284" s="18" t="n">
        <x:f>MAX(Y1284,Z1284*'01 Controls'!$E$13)</x:f>
        <x:v>311.5285308056872</x:v>
      </x:c>
      <x:c r="AB1284" s="18" t="n">
        <x:f>IF(U1284=0,0,N1284*S1284/U1284)</x:f>
        <x:v>762.9270142180095</x:v>
      </x:c>
      <x:c r="AC1284" s="18" t="n">
        <x:f>IF(U1284=0,0,P1284*S1284/U1284)</x:f>
        <x:v>2101.9905213270144</x:v>
      </x:c>
      <x:c r="AD1284" s="18" t="n">
        <x:f>MAX(AB1284,AC1284*'01 Controls'!$E$14)</x:f>
        <x:v>762.9270142180095</x:v>
      </x:c>
      <x:c r="AE1284" s="18" t="n">
        <x:f>IF(U1284=0,0,N1284*T1284/U1284)</x:f>
        <x:v>12.715450236966829</x:v>
      </x:c>
      <x:c r="AF1284" s="18" t="n">
        <x:f>IF(U1284=0,0,P1284*T1284/U1284)</x:f>
        <x:v>35.03317535545025</x:v>
      </x:c>
      <x:c r="AG1284" s="18" t="n">
        <x:f>MAX(AE1284,AF1284*'01 Controls'!$E$15)</x:f>
        <x:v>12.715450236966829</x:v>
      </x:c>
      <x:c r="AH1284" s="18" t="n">
        <x:f>SUM(V1284,Y1284,AB1284,AE1284)</x:f>
        <x:v>1341.48</x:v>
      </x:c>
      <x:c r="AI1284" s="18" t="n">
        <x:f>N1284-AH1284</x:f>
        <x:v>0</x:v>
      </x:c>
      <x:c r="AJ1284" s="18" t="n">
        <x:f>V1284*INDEX('07 Mode Capacity'!$P$6:$P$17,MATCH("AIR-"&amp;I1284,'07 Mode Capacity'!$C$6:$C$17,0))</x:f>
        <x:v>51.602874639713114</x:v>
      </x:c>
      <x:c r="AK1284" s="18" t="n">
        <x:f>Y1284*INDEX('07 Mode Capacity'!$P$6:$P$17,MATCH("OCEAN-"&amp;I1284,'07 Mode Capacity'!$C$6:$C$17,0))</x:f>
        <x:v>46.75702095025714</x:v>
      </x:c>
      <x:c r="AL1284" s="18" t="n">
        <x:f>AB1284*INDEX('07 Mode Capacity'!$P$6:$P$17,MATCH("LAND-"&amp;I1284,'07 Mode Capacity'!$C$6:$C$17,0))</x:f>
        <x:v>291.8202880733304</x:v>
      </x:c>
      <x:c r="AM1284" s="18" t="n">
        <x:f>AE1284*INDEX('07 Mode Capacity'!$P$6:$P$17,MATCH("INLAND-"&amp;I1284,'07 Mode Capacity'!$C$6:$C$17,0))</x:f>
        <x:v>12.715450236966829</x:v>
      </x:c>
      <x:c r="AN1284" s="18" t="n">
        <x:f>SUM(AJ1284:AM1284)</x:f>
        <x:v>402.8956339002675</x:v>
      </x:c>
      <x:c r="AO1284" s="17" t="n">
        <x:f>IF(N1284=0,1,AN1284/N1284)</x:f>
        <x:v>0.30033666838139034</x:v>
      </x:c>
      <x:c r="AP1284" s="11" t="str">
        <x:f>IF(AO1284&gt;='01 Controls'!$E$16,"PASS","FAIL")</x:f>
        <x:v>FAIL</x:v>
      </x:c>
      <x:c r="AQ1284" s="11" t="str">
        <x:v>UNQUANTIFIED</x:v>
      </x:c>
      <x:c r="AR1284" s="11" t="str">
        <x:v>Position-class planning record; serial item and receiver open</x:v>
      </x:c>
      <x:c r="AS1284" s="26"/>
      <x:c r="AT1284" s="26"/>
    </x:row>
    <x:row r="1285">
      <x:c r="C1285" s="11" t="str">
        <x:v>C3-CM-HCG-BAT-22</x:v>
      </x:c>
      <x:c r="D1285" s="11" t="str">
        <x:v>C3</x:v>
      </x:c>
      <x:c r="E1285" s="11" t="str">
        <x:v>Cascadia earthquake</x:v>
      </x:c>
      <x:c r="F1285" s="11" t="str">
        <x:v>CM-HCG</x:v>
      </x:c>
      <x:c r="G1285" s="11" t="str">
        <x:v>Household collection group</x:v>
      </x:c>
      <x:c r="H1285" s="11" t="str">
        <x:v>BAT-22</x:v>
      </x:c>
      <x:c r="I1285" s="19" t="n">
        <x:v>48</x:v>
      </x:c>
      <x:c r="J1285" s="21" t="n">
        <x:v>10</x:v>
      </x:c>
      <x:c r="K1285" s="18" t="n">
        <x:f>'05 Cargo Register'!K389</x:f>
        <x:v>201.22199999999998</x:v>
      </x:c>
      <x:c r="L1285" s="18" t="n">
        <x:f>'05 Cargo Register'!N389</x:f>
        <x:v>12</x:v>
      </x:c>
      <x:c r="M1285" s="18" t="n">
        <x:f>'05 Cargo Register'!O389</x:f>
        <x:v>316.8</x:v>
      </x:c>
      <x:c r="N1285" s="18" t="n">
        <x:f>J1285*K1285</x:f>
        <x:v>2012.2199999999998</x:v>
      </x:c>
      <x:c r="O1285" s="18" t="n">
        <x:f>J1285*L1285</x:f>
        <x:v>120</x:v>
      </x:c>
      <x:c r="P1285" s="18" t="n">
        <x:f>J1285*M1285</x:f>
        <x:v>3168</x:v>
      </x:c>
      <x:c r="Q1285" s="22" t="n">
        <x:f>'01 Controls'!$E$24*'02 Cargo Classes'!$M$9</x:f>
        <x:v>0</x:v>
      </x:c>
      <x:c r="R1285" s="22" t="n">
        <x:f>'01 Controls'!$F$24*'02 Cargo Classes'!$N$9</x:f>
        <x:v>0.35</x:v>
      </x:c>
      <x:c r="S1285" s="22" t="n">
        <x:f>'01 Controls'!$G$24*'02 Cargo Classes'!$O$9</x:f>
        <x:v>0.5</x:v>
      </x:c>
      <x:c r="T1285" s="22" t="n">
        <x:f>'01 Controls'!$H$24*'02 Cargo Classes'!$P$9</x:f>
        <x:v>0.025</x:v>
      </x:c>
      <x:c r="U1285" s="22" t="n">
        <x:f>SUM(Q1285:T1285)</x:f>
        <x:v>0.875</x:v>
      </x:c>
      <x:c r="V1285" s="18" t="n">
        <x:f>IF(U1285=0,0,N1285*Q1285/U1285)</x:f>
        <x:v>0</x:v>
      </x:c>
      <x:c r="W1285" s="18" t="n">
        <x:f>IF(U1285=0,0,P1285*Q1285/U1285)</x:f>
        <x:v>0</x:v>
      </x:c>
      <x:c r="X1285" s="18" t="n">
        <x:f>MAX(V1285,W1285*'01 Controls'!$E$12)</x:f>
        <x:v>0</x:v>
      </x:c>
      <x:c r="Y1285" s="18" t="n">
        <x:f>IF(U1285=0,0,N1285*R1285/U1285)</x:f>
        <x:v>804.8879999999999</x:v>
      </x:c>
      <x:c r="Z1285" s="18" t="n">
        <x:f>IF(U1285=0,0,P1285*R1285/U1285)</x:f>
        <x:v>1267.2</x:v>
      </x:c>
      <x:c r="AA1285" s="18" t="n">
        <x:f>MAX(Y1285,Z1285*'01 Controls'!$E$13)</x:f>
        <x:v>804.8879999999999</x:v>
      </x:c>
      <x:c r="AB1285" s="18" t="n">
        <x:f>IF(U1285=0,0,N1285*S1285/U1285)</x:f>
        <x:v>1149.84</x:v>
      </x:c>
      <x:c r="AC1285" s="18" t="n">
        <x:f>IF(U1285=0,0,P1285*S1285/U1285)</x:f>
        <x:v>1810.2857142857142</x:v>
      </x:c>
      <x:c r="AD1285" s="18" t="n">
        <x:f>MAX(AB1285,AC1285*'01 Controls'!$E$14)</x:f>
        <x:v>1149.84</x:v>
      </x:c>
      <x:c r="AE1285" s="18" t="n">
        <x:f>IF(U1285=0,0,N1285*T1285/U1285)</x:f>
        <x:v>57.492</x:v>
      </x:c>
      <x:c r="AF1285" s="18" t="n">
        <x:f>IF(U1285=0,0,P1285*T1285/U1285)</x:f>
        <x:v>90.51428571428572</x:v>
      </x:c>
      <x:c r="AG1285" s="18" t="n">
        <x:f>MAX(AE1285,AF1285*'01 Controls'!$E$15)</x:f>
        <x:v>57.492</x:v>
      </x:c>
      <x:c r="AH1285" s="18" t="n">
        <x:f>SUM(V1285,Y1285,AB1285,AE1285)</x:f>
        <x:v>2012.2199999999998</x:v>
      </x:c>
      <x:c r="AI1285" s="18" t="n">
        <x:f>N1285-AH1285</x:f>
        <x:v>0</x:v>
      </x:c>
      <x:c r="AJ1285" s="18" t="n">
        <x:f>V1285*INDEX('07 Mode Capacity'!$P$6:$P$17,MATCH("AIR-"&amp;I1285,'07 Mode Capacity'!$C$6:$C$17,0))</x:f>
        <x:v>0</x:v>
      </x:c>
      <x:c r="AK1285" s="18" t="n">
        <x:f>Y1285*INDEX('07 Mode Capacity'!$P$6:$P$17,MATCH("OCEAN-"&amp;I1285,'07 Mode Capacity'!$C$6:$C$17,0))</x:f>
        <x:v>70.53739025966244</x:v>
      </x:c>
      <x:c r="AL1285" s="18" t="n">
        <x:f>AB1285*INDEX('07 Mode Capacity'!$P$6:$P$17,MATCH("LAND-"&amp;I1285,'07 Mode Capacity'!$C$6:$C$17,0))</x:f>
        <x:v>140.33552228260683</x:v>
      </x:c>
      <x:c r="AM1285" s="18" t="n">
        <x:f>AE1285*INDEX('07 Mode Capacity'!$P$6:$P$17,MATCH("INLAND-"&amp;I1285,'07 Mode Capacity'!$C$6:$C$17,0))</x:f>
        <x:v>36.29092629251008</x:v>
      </x:c>
      <x:c r="AN1285" s="18" t="n">
        <x:f>SUM(AJ1285:AM1285)</x:f>
        <x:v>247.16383883477934</x:v>
      </x:c>
      <x:c r="AO1285" s="17" t="n">
        <x:f>IF(N1285=0,1,AN1285/N1285)</x:f>
        <x:v>0.12283141944458328</x:v>
      </x:c>
      <x:c r="AP1285" s="11" t="str">
        <x:f>IF(AO1285&gt;='01 Controls'!$E$16,"PASS","FAIL")</x:f>
        <x:v>FAIL</x:v>
      </x:c>
      <x:c r="AQ1285" s="11" t="str">
        <x:v>UNQUANTIFIED</x:v>
      </x:c>
      <x:c r="AR1285" s="11" t="str">
        <x:v>Position-class planning record; serial item and receiver open</x:v>
      </x:c>
      <x:c r="AS1285" s="26"/>
      <x:c r="AT1285" s="26"/>
    </x:row>
    <x:row r="1286">
      <x:c r="C1286" s="11" t="str">
        <x:v>C3-CM-HCG-TNK-20</x:v>
      </x:c>
      <x:c r="D1286" s="11" t="str">
        <x:v>C3</x:v>
      </x:c>
      <x:c r="E1286" s="11" t="str">
        <x:v>Cascadia earthquake</x:v>
      </x:c>
      <x:c r="F1286" s="11" t="str">
        <x:v>CM-HCG</x:v>
      </x:c>
      <x:c r="G1286" s="11" t="str">
        <x:v>Household collection group</x:v>
      </x:c>
      <x:c r="H1286" s="11" t="str">
        <x:v>TNK-20</x:v>
      </x:c>
      <x:c r="I1286" s="19" t="n">
        <x:v>48</x:v>
      </x:c>
      <x:c r="J1286" s="21" t="n">
        <x:v>10</x:v>
      </x:c>
      <x:c r="K1286" s="18" t="n">
        <x:f>'05 Cargo Register'!K390</x:f>
        <x:v>134.148</x:v>
      </x:c>
      <x:c r="L1286" s="18" t="n">
        <x:f>'05 Cargo Register'!N390</x:f>
        <x:v>8</x:v>
      </x:c>
      <x:c r="M1286" s="18" t="n">
        <x:f>'05 Cargo Register'!O390</x:f>
        <x:v>170</x:v>
      </x:c>
      <x:c r="N1286" s="18" t="n">
        <x:f>J1286*K1286</x:f>
        <x:v>1341.48</x:v>
      </x:c>
      <x:c r="O1286" s="18" t="n">
        <x:f>J1286*L1286</x:f>
        <x:v>80</x:v>
      </x:c>
      <x:c r="P1286" s="18" t="n">
        <x:f>J1286*M1286</x:f>
        <x:v>1700</x:v>
      </x:c>
      <x:c r="Q1286" s="22" t="n">
        <x:f>'01 Controls'!$E$24*'02 Cargo Classes'!$M$10</x:f>
        <x:v>0</x:v>
      </x:c>
      <x:c r="R1286" s="22" t="n">
        <x:f>'01 Controls'!$F$24*'02 Cargo Classes'!$N$10</x:f>
        <x:v>0.42</x:v>
      </x:c>
      <x:c r="S1286" s="22" t="n">
        <x:f>'01 Controls'!$G$24*'02 Cargo Classes'!$O$10</x:f>
        <x:v>0.5</x:v>
      </x:c>
      <x:c r="T1286" s="22" t="n">
        <x:f>'01 Controls'!$H$24*'02 Cargo Classes'!$P$10</x:f>
        <x:v>0.05</x:v>
      </x:c>
      <x:c r="U1286" s="22" t="n">
        <x:f>SUM(Q1286:T1286)</x:f>
        <x:v>0.97</x:v>
      </x:c>
      <x:c r="V1286" s="18" t="n">
        <x:f>IF(U1286=0,0,N1286*Q1286/U1286)</x:f>
        <x:v>0</x:v>
      </x:c>
      <x:c r="W1286" s="18" t="n">
        <x:f>IF(U1286=0,0,P1286*Q1286/U1286)</x:f>
        <x:v>0</x:v>
      </x:c>
      <x:c r="X1286" s="18" t="n">
        <x:f>MAX(V1286,W1286*'01 Controls'!$E$12)</x:f>
        <x:v>0</x:v>
      </x:c>
      <x:c r="Y1286" s="18" t="n">
        <x:f>IF(U1286=0,0,N1286*R1286/U1286)</x:f>
        <x:v>580.8470103092784</x:v>
      </x:c>
      <x:c r="Z1286" s="18" t="n">
        <x:f>IF(U1286=0,0,P1286*R1286/U1286)</x:f>
        <x:v>736.0824742268042</x:v>
      </x:c>
      <x:c r="AA1286" s="18" t="n">
        <x:f>MAX(Y1286,Z1286*'01 Controls'!$E$13)</x:f>
        <x:v>580.8470103092784</x:v>
      </x:c>
      <x:c r="AB1286" s="18" t="n">
        <x:f>IF(U1286=0,0,N1286*S1286/U1286)</x:f>
        <x:v>691.4845360824743</x:v>
      </x:c>
      <x:c r="AC1286" s="18" t="n">
        <x:f>IF(U1286=0,0,P1286*S1286/U1286)</x:f>
        <x:v>876.2886597938144</x:v>
      </x:c>
      <x:c r="AD1286" s="18" t="n">
        <x:f>MAX(AB1286,AC1286*'01 Controls'!$E$14)</x:f>
        <x:v>691.4845360824743</x:v>
      </x:c>
      <x:c r="AE1286" s="18" t="n">
        <x:f>IF(U1286=0,0,N1286*T1286/U1286)</x:f>
        <x:v>69.14845360824742</x:v>
      </x:c>
      <x:c r="AF1286" s="18" t="n">
        <x:f>IF(U1286=0,0,P1286*T1286/U1286)</x:f>
        <x:v>87.62886597938144</x:v>
      </x:c>
      <x:c r="AG1286" s="18" t="n">
        <x:f>MAX(AE1286,AF1286*'01 Controls'!$E$15)</x:f>
        <x:v>69.14845360824742</x:v>
      </x:c>
      <x:c r="AH1286" s="18" t="n">
        <x:f>SUM(V1286,Y1286,AB1286,AE1286)</x:f>
        <x:v>1341.48</x:v>
      </x:c>
      <x:c r="AI1286" s="18" t="n">
        <x:f>N1286-AH1286</x:f>
        <x:v>0</x:v>
      </x:c>
      <x:c r="AJ1286" s="18" t="n">
        <x:f>V1286*INDEX('07 Mode Capacity'!$P$6:$P$17,MATCH("AIR-"&amp;I1286,'07 Mode Capacity'!$C$6:$C$17,0))</x:f>
        <x:v>0</x:v>
      </x:c>
      <x:c r="AK1286" s="18" t="n">
        <x:f>Y1286*INDEX('07 Mode Capacity'!$P$6:$P$17,MATCH("OCEAN-"&amp;I1286,'07 Mode Capacity'!$C$6:$C$17,0))</x:f>
        <x:v>50.9032713214059</x:v>
      </x:c>
      <x:c r="AL1286" s="18" t="n">
        <x:f>AB1286*INDEX('07 Mode Capacity'!$P$6:$P$17,MATCH("LAND-"&amp;I1286,'07 Mode Capacity'!$C$6:$C$17,0))</x:f>
        <x:v>84.39421443112096</x:v>
      </x:c>
      <x:c r="AM1286" s="18" t="n">
        <x:f>AE1286*INDEX('07 Mode Capacity'!$P$6:$P$17,MATCH("INLAND-"&amp;I1286,'07 Mode Capacity'!$C$6:$C$17,0))</x:f>
        <x:v>43.648880420544764</x:v>
      </x:c>
      <x:c r="AN1286" s="18" t="n">
        <x:f>SUM(AJ1286:AM1286)</x:f>
        <x:v>178.94636617307162</x:v>
      </x:c>
      <x:c r="AO1286" s="17" t="n">
        <x:f>IF(N1286=0,1,AN1286/N1286)</x:f>
        <x:v>0.13339473281232045</x:v>
      </x:c>
      <x:c r="AP1286" s="11" t="str">
        <x:f>IF(AO1286&gt;='01 Controls'!$E$16,"PASS","FAIL")</x:f>
        <x:v>FAIL</x:v>
      </x:c>
      <x:c r="AQ1286" s="11" t="str">
        <x:v>UNQUANTIFIED</x:v>
      </x:c>
      <x:c r="AR1286" s="11" t="str">
        <x:v>Position-class planning record; serial item and receiver open</x:v>
      </x:c>
      <x:c r="AS1286" s="26"/>
      <x:c r="AT1286" s="26"/>
    </x:row>
    <x:row r="1287">
      <x:c r="C1287" s="11" t="str">
        <x:v>C3-CM-HCG-FLR-24</x:v>
      </x:c>
      <x:c r="D1287" s="11" t="str">
        <x:v>C3</x:v>
      </x:c>
      <x:c r="E1287" s="11" t="str">
        <x:v>Cascadia earthquake</x:v>
      </x:c>
      <x:c r="F1287" s="11" t="str">
        <x:v>CM-HCG</x:v>
      </x:c>
      <x:c r="G1287" s="11" t="str">
        <x:v>Household collection group</x:v>
      </x:c>
      <x:c r="H1287" s="11" t="str">
        <x:v>FLR-24</x:v>
      </x:c>
      <x:c r="I1287" s="19" t="n">
        <x:v>48</x:v>
      </x:c>
      <x:c r="J1287" s="21" t="n">
        <x:v>10</x:v>
      </x:c>
      <x:c r="K1287" s="18" t="n">
        <x:f>'05 Cargo Register'!K391</x:f>
        <x:v>268.296</x:v>
      </x:c>
      <x:c r="L1287" s="18" t="n">
        <x:f>'05 Cargo Register'!N391</x:f>
        <x:v>14</x:v>
      </x:c>
      <x:c r="M1287" s="18" t="n">
        <x:f>'05 Cargo Register'!O391</x:f>
        <x:v>448</x:v>
      </x:c>
      <x:c r="N1287" s="18" t="n">
        <x:f>J1287*K1287</x:f>
        <x:v>2682.96</x:v>
      </x:c>
      <x:c r="O1287" s="18" t="n">
        <x:f>J1287*L1287</x:f>
        <x:v>140</x:v>
      </x:c>
      <x:c r="P1287" s="18" t="n">
        <x:f>J1287*M1287</x:f>
        <x:v>4480</x:v>
      </x:c>
      <x:c r="Q1287" s="22" t="n">
        <x:f>'01 Controls'!$E$24*'02 Cargo Classes'!$M$11</x:f>
        <x:v>0</x:v>
      </x:c>
      <x:c r="R1287" s="22" t="n">
        <x:f>'01 Controls'!$F$24*'02 Cargo Classes'!$N$11</x:f>
        <x:v>0.42</x:v>
      </x:c>
      <x:c r="S1287" s="22" t="n">
        <x:f>'01 Controls'!$G$24*'02 Cargo Classes'!$O$11</x:f>
        <x:v>0.5</x:v>
      </x:c>
      <x:c r="T1287" s="22" t="n">
        <x:f>'01 Controls'!$H$24*'02 Cargo Classes'!$P$11</x:f>
        <x:v>0.04000000000000001</x:v>
      </x:c>
      <x:c r="U1287" s="22" t="n">
        <x:f>SUM(Q1287:T1287)</x:f>
        <x:v>0.96</x:v>
      </x:c>
      <x:c r="V1287" s="18" t="n">
        <x:f>IF(U1287=0,0,N1287*Q1287/U1287)</x:f>
        <x:v>0</x:v>
      </x:c>
      <x:c r="W1287" s="18" t="n">
        <x:f>IF(U1287=0,0,P1287*Q1287/U1287)</x:f>
        <x:v>0</x:v>
      </x:c>
      <x:c r="X1287" s="18" t="n">
        <x:f>MAX(V1287,W1287*'01 Controls'!$E$12)</x:f>
        <x:v>0</x:v>
      </x:c>
      <x:c r="Y1287" s="18" t="n">
        <x:f>IF(U1287=0,0,N1287*R1287/U1287)</x:f>
        <x:v>1173.795</x:v>
      </x:c>
      <x:c r="Z1287" s="18" t="n">
        <x:f>IF(U1287=0,0,P1287*R1287/U1287)</x:f>
        <x:v>1960</x:v>
      </x:c>
      <x:c r="AA1287" s="18" t="n">
        <x:f>MAX(Y1287,Z1287*'01 Controls'!$E$13)</x:f>
        <x:v>1173.795</x:v>
      </x:c>
      <x:c r="AB1287" s="18" t="n">
        <x:f>IF(U1287=0,0,N1287*S1287/U1287)</x:f>
        <x:v>1397.375</x:v>
      </x:c>
      <x:c r="AC1287" s="18" t="n">
        <x:f>IF(U1287=0,0,P1287*S1287/U1287)</x:f>
        <x:v>2333.3333333333335</x:v>
      </x:c>
      <x:c r="AD1287" s="18" t="n">
        <x:f>MAX(AB1287,AC1287*'01 Controls'!$E$14)</x:f>
        <x:v>1397.375</x:v>
      </x:c>
      <x:c r="AE1287" s="18" t="n">
        <x:f>IF(U1287=0,0,N1287*T1287/U1287)</x:f>
        <x:v>111.79000000000003</x:v>
      </x:c>
      <x:c r="AF1287" s="18" t="n">
        <x:f>IF(U1287=0,0,P1287*T1287/U1287)</x:f>
        <x:v>186.6666666666667</x:v>
      </x:c>
      <x:c r="AG1287" s="18" t="n">
        <x:f>MAX(AE1287,AF1287*'01 Controls'!$E$15)</x:f>
        <x:v>111.79000000000003</x:v>
      </x:c>
      <x:c r="AH1287" s="18" t="n">
        <x:f>SUM(V1287,Y1287,AB1287,AE1287)</x:f>
        <x:v>2682.96</x:v>
      </x:c>
      <x:c r="AI1287" s="18" t="n">
        <x:f>N1287-AH1287</x:f>
        <x:v>0</x:v>
      </x:c>
      <x:c r="AJ1287" s="18" t="n">
        <x:f>V1287*INDEX('07 Mode Capacity'!$P$6:$P$17,MATCH("AIR-"&amp;I1287,'07 Mode Capacity'!$C$6:$C$17,0))</x:f>
        <x:v>0</x:v>
      </x:c>
      <x:c r="AK1287" s="18" t="n">
        <x:f>Y1287*INDEX('07 Mode Capacity'!$P$6:$P$17,MATCH("OCEAN-"&amp;I1287,'07 Mode Capacity'!$C$6:$C$17,0))</x:f>
        <x:v>102.86702746200775</x:v>
      </x:c>
      <x:c r="AL1287" s="18" t="n">
        <x:f>AB1287*INDEX('07 Mode Capacity'!$P$6:$P$17,MATCH("LAND-"&amp;I1287,'07 Mode Capacity'!$C$6:$C$17,0))</x:f>
        <x:v>170.54664166289027</x:v>
      </x:c>
      <x:c r="AM1287" s="18" t="n">
        <x:f>AE1287*INDEX('07 Mode Capacity'!$P$6:$P$17,MATCH("INLAND-"&amp;I1287,'07 Mode Capacity'!$C$6:$C$17,0))</x:f>
        <x:v>70.56569001321407</x:v>
      </x:c>
      <x:c r="AN1287" s="18" t="n">
        <x:f>SUM(AJ1287:AM1287)</x:f>
        <x:v>343.9793591381121</x:v>
      </x:c>
      <x:c r="AO1287" s="17" t="n">
        <x:f>IF(N1287=0,1,AN1287/N1287)</x:f>
        <x:v>0.12820890327776488</x:v>
      </x:c>
      <x:c r="AP1287" s="11" t="str">
        <x:f>IF(AO1287&gt;='01 Controls'!$E$16,"PASS","FAIL")</x:f>
        <x:v>FAIL</x:v>
      </x:c>
      <x:c r="AQ1287" s="11" t="str">
        <x:v>UNQUANTIFIED</x:v>
      </x:c>
      <x:c r="AR1287" s="11" t="str">
        <x:v>Position-class planning record; serial item and receiver open</x:v>
      </x:c>
      <x:c r="AS1287" s="26"/>
      <x:c r="AT1287" s="26"/>
    </x:row>
    <x:row r="1288">
      <x:c r="C1288" s="11" t="str">
        <x:v>C3-CM-HCG-ROL-30</x:v>
      </x:c>
      <x:c r="D1288" s="11" t="str">
        <x:v>C3</x:v>
      </x:c>
      <x:c r="E1288" s="11" t="str">
        <x:v>Cascadia earthquake</x:v>
      </x:c>
      <x:c r="F1288" s="11" t="str">
        <x:v>CM-HCG</x:v>
      </x:c>
      <x:c r="G1288" s="11" t="str">
        <x:v>Household collection group</x:v>
      </x:c>
      <x:c r="H1288" s="11" t="str">
        <x:v>ROL-30</x:v>
      </x:c>
      <x:c r="I1288" s="19" t="n">
        <x:v>48</x:v>
      </x:c>
      <x:c r="J1288" s="21" t="n">
        <x:v>10</x:v>
      </x:c>
      <x:c r="K1288" s="18" t="n">
        <x:f>'05 Cargo Register'!K392</x:f>
        <x:v>1408.5539999999999</x:v>
      </x:c>
      <x:c r="L1288" s="18" t="n">
        <x:f>'05 Cargo Register'!N392</x:f>
        <x:v>59</x:v>
      </x:c>
      <x:c r="M1288" s="18" t="n">
        <x:f>'05 Cargo Register'!O392</x:f>
        <x:v>3761.25</x:v>
      </x:c>
      <x:c r="N1288" s="18" t="n">
        <x:f>J1288*K1288</x:f>
        <x:v>14085.539999999999</x:v>
      </x:c>
      <x:c r="O1288" s="18" t="n">
        <x:f>J1288*L1288</x:f>
        <x:v>590</x:v>
      </x:c>
      <x:c r="P1288" s="18" t="n">
        <x:f>J1288*M1288</x:f>
        <x:v>37612.5</x:v>
      </x:c>
      <x:c r="Q1288" s="22" t="n">
        <x:f>'01 Controls'!$E$24*'02 Cargo Classes'!$M$12</x:f>
        <x:v>0</x:v>
      </x:c>
      <x:c r="R1288" s="22" t="n">
        <x:f>'01 Controls'!$F$24*'02 Cargo Classes'!$N$12</x:f>
        <x:v>0.35</x:v>
      </x:c>
      <x:c r="S1288" s="22" t="n">
        <x:f>'01 Controls'!$G$24*'02 Cargo Classes'!$O$12</x:f>
        <x:v>0.75</x:v>
      </x:c>
      <x:c r="T1288" s="22" t="n">
        <x:f>'01 Controls'!$H$24*'02 Cargo Classes'!$P$12</x:f>
        <x:v>0.03</x:v>
      </x:c>
      <x:c r="U1288" s="22" t="n">
        <x:f>SUM(Q1288:T1288)</x:f>
        <x:v>1.1300000000000001</x:v>
      </x:c>
      <x:c r="V1288" s="18" t="n">
        <x:f>IF(U1288=0,0,N1288*Q1288/U1288)</x:f>
        <x:v>0</x:v>
      </x:c>
      <x:c r="W1288" s="18" t="n">
        <x:f>IF(U1288=0,0,P1288*Q1288/U1288)</x:f>
        <x:v>0</x:v>
      </x:c>
      <x:c r="X1288" s="18" t="n">
        <x:f>MAX(V1288,W1288*'01 Controls'!$E$12)</x:f>
        <x:v>0</x:v>
      </x:c>
      <x:c r="Y1288" s="18" t="n">
        <x:f>IF(U1288=0,0,N1288*R1288/U1288)</x:f>
        <x:v>4362.777876106194</x:v>
      </x:c>
      <x:c r="Z1288" s="18" t="n">
        <x:f>IF(U1288=0,0,P1288*R1288/U1288)</x:f>
        <x:v>11649.889380530973</x:v>
      </x:c>
      <x:c r="AA1288" s="18" t="n">
        <x:f>MAX(Y1288,Z1288*'01 Controls'!$E$13)</x:f>
        <x:v>4362.777876106194</x:v>
      </x:c>
      <x:c r="AB1288" s="18" t="n">
        <x:f>IF(U1288=0,0,N1288*S1288/U1288)</x:f>
        <x:v>9348.809734513272</x:v>
      </x:c>
      <x:c r="AC1288" s="18" t="n">
        <x:f>IF(U1288=0,0,P1288*S1288/U1288)</x:f>
        <x:v>24964.04867256637</x:v>
      </x:c>
      <x:c r="AD1288" s="18" t="n">
        <x:f>MAX(AB1288,AC1288*'01 Controls'!$E$14)</x:f>
        <x:v>9348.809734513272</x:v>
      </x:c>
      <x:c r="AE1288" s="18" t="n">
        <x:f>IF(U1288=0,0,N1288*T1288/U1288)</x:f>
        <x:v>373.9523893805309</x:v>
      </x:c>
      <x:c r="AF1288" s="18" t="n">
        <x:f>IF(U1288=0,0,P1288*T1288/U1288)</x:f>
        <x:v>998.5619469026548</x:v>
      </x:c>
      <x:c r="AG1288" s="18" t="n">
        <x:f>MAX(AE1288,AF1288*'01 Controls'!$E$15)</x:f>
        <x:v>373.9523893805309</x:v>
      </x:c>
      <x:c r="AH1288" s="18" t="n">
        <x:f>SUM(V1288,Y1288,AB1288,AE1288)</x:f>
        <x:v>14085.539999999997</x:v>
      </x:c>
      <x:c r="AI1288" s="18" t="n">
        <x:f>N1288-AH1288</x:f>
        <x:v>1.8189894035458565e-12</x:v>
      </x:c>
      <x:c r="AJ1288" s="18" t="n">
        <x:f>V1288*INDEX('07 Mode Capacity'!$P$6:$P$17,MATCH("AIR-"&amp;I1288,'07 Mode Capacity'!$C$6:$C$17,0))</x:f>
        <x:v>0</x:v>
      </x:c>
      <x:c r="AK1288" s="18" t="n">
        <x:f>Y1288*INDEX('07 Mode Capacity'!$P$6:$P$17,MATCH("OCEAN-"&amp;I1288,'07 Mode Capacity'!$C$6:$C$17,0))</x:f>
        <x:v>382.337624195073</x:v>
      </x:c>
      <x:c r="AL1288" s="18" t="n">
        <x:f>AB1288*INDEX('07 Mode Capacity'!$P$6:$P$17,MATCH("LAND-"&amp;I1288,'07 Mode Capacity'!$C$6:$C$17,0))</x:f>
        <x:v>1141.0023105942037</x:v>
      </x:c>
      <x:c r="AM1288" s="18" t="n">
        <x:f>AE1288*INDEX('07 Mode Capacity'!$P$6:$P$17,MATCH("INLAND-"&amp;I1288,'07 Mode Capacity'!$C$6:$C$17,0))</x:f>
        <x:v>236.05160022119384</x:v>
      </x:c>
      <x:c r="AN1288" s="18" t="n">
        <x:f>SUM(AJ1288:AM1288)</x:f>
        <x:v>1759.3915350104705</x:v>
      </x:c>
      <x:c r="AO1288" s="17" t="n">
        <x:f>IF(N1288=0,1,AN1288/N1288)</x:f>
        <x:v>0.12490763825955346</x:v>
      </x:c>
      <x:c r="AP1288" s="11" t="str">
        <x:f>IF(AO1288&gt;='01 Controls'!$E$16,"PASS","FAIL")</x:f>
        <x:v>FAIL</x:v>
      </x:c>
      <x:c r="AQ1288" s="11" t="str">
        <x:v>UNQUANTIFIED</x:v>
      </x:c>
      <x:c r="AR1288" s="11" t="str">
        <x:v>Position-class planning record; serial item and receiver open</x:v>
      </x:c>
      <x:c r="AS1288" s="26"/>
      <x:c r="AT1288" s="26"/>
    </x:row>
    <x:row r="1289">
      <x:c r="C1289" s="11" t="str">
        <x:v>C3-CM-HCG-LIN-18</x:v>
      </x:c>
      <x:c r="D1289" s="11" t="str">
        <x:v>C3</x:v>
      </x:c>
      <x:c r="E1289" s="11" t="str">
        <x:v>Cascadia earthquake</x:v>
      </x:c>
      <x:c r="F1289" s="11" t="str">
        <x:v>CM-HCG</x:v>
      </x:c>
      <x:c r="G1289" s="11" t="str">
        <x:v>Household collection group</x:v>
      </x:c>
      <x:c r="H1289" s="11" t="str">
        <x:v>LIN-18</x:v>
      </x:c>
      <x:c r="I1289" s="19" t="n">
        <x:v>72</x:v>
      </x:c>
      <x:c r="J1289" s="21" t="n">
        <x:v>10</x:v>
      </x:c>
      <x:c r="K1289" s="18" t="n">
        <x:f>'05 Cargo Register'!K393</x:f>
        <x:v>134.148</x:v>
      </x:c>
      <x:c r="L1289" s="18" t="n">
        <x:f>'05 Cargo Register'!N393</x:f>
        <x:v>10</x:v>
      </x:c>
      <x:c r="M1289" s="18" t="n">
        <x:f>'05 Cargo Register'!O393</x:f>
        <x:v>440</x:v>
      </x:c>
      <x:c r="N1289" s="18" t="n">
        <x:f>J1289*K1289</x:f>
        <x:v>1341.48</x:v>
      </x:c>
      <x:c r="O1289" s="18" t="n">
        <x:f>J1289*L1289</x:f>
        <x:v>100</x:v>
      </x:c>
      <x:c r="P1289" s="18" t="n">
        <x:f>J1289*M1289</x:f>
        <x:v>4400</x:v>
      </x:c>
      <x:c r="Q1289" s="22" t="n">
        <x:f>'01 Controls'!$E$24*'02 Cargo Classes'!$M$13</x:f>
        <x:v>0</x:v>
      </x:c>
      <x:c r="R1289" s="22" t="n">
        <x:f>'01 Controls'!$F$24*'02 Cargo Classes'!$N$13</x:f>
        <x:v>0.42</x:v>
      </x:c>
      <x:c r="S1289" s="22" t="n">
        <x:f>'01 Controls'!$G$24*'02 Cargo Classes'!$O$13</x:f>
        <x:v>0.5</x:v>
      </x:c>
      <x:c r="T1289" s="22" t="n">
        <x:f>'01 Controls'!$H$24*'02 Cargo Classes'!$P$13</x:f>
        <x:v>0.05</x:v>
      </x:c>
      <x:c r="U1289" s="22" t="n">
        <x:f>SUM(Q1289:T1289)</x:f>
        <x:v>0.97</x:v>
      </x:c>
      <x:c r="V1289" s="18" t="n">
        <x:f>IF(U1289=0,0,N1289*Q1289/U1289)</x:f>
        <x:v>0</x:v>
      </x:c>
      <x:c r="W1289" s="18" t="n">
        <x:f>IF(U1289=0,0,P1289*Q1289/U1289)</x:f>
        <x:v>0</x:v>
      </x:c>
      <x:c r="X1289" s="18" t="n">
        <x:f>MAX(V1289,W1289*'01 Controls'!$E$12)</x:f>
        <x:v>0</x:v>
      </x:c>
      <x:c r="Y1289" s="18" t="n">
        <x:f>IF(U1289=0,0,N1289*R1289/U1289)</x:f>
        <x:v>580.8470103092784</x:v>
      </x:c>
      <x:c r="Z1289" s="18" t="n">
        <x:f>IF(U1289=0,0,P1289*R1289/U1289)</x:f>
        <x:v>1905.1546391752577</x:v>
      </x:c>
      <x:c r="AA1289" s="18" t="n">
        <x:f>MAX(Y1289,Z1289*'01 Controls'!$E$13)</x:f>
        <x:v>580.8470103092784</x:v>
      </x:c>
      <x:c r="AB1289" s="18" t="n">
        <x:f>IF(U1289=0,0,N1289*S1289/U1289)</x:f>
        <x:v>691.4845360824743</x:v>
      </x:c>
      <x:c r="AC1289" s="18" t="n">
        <x:f>IF(U1289=0,0,P1289*S1289/U1289)</x:f>
        <x:v>2268.041237113402</x:v>
      </x:c>
      <x:c r="AD1289" s="18" t="n">
        <x:f>MAX(AB1289,AC1289*'01 Controls'!$E$14)</x:f>
        <x:v>691.4845360824743</x:v>
      </x:c>
      <x:c r="AE1289" s="18" t="n">
        <x:f>IF(U1289=0,0,N1289*T1289/U1289)</x:f>
        <x:v>69.14845360824742</x:v>
      </x:c>
      <x:c r="AF1289" s="18" t="n">
        <x:f>IF(U1289=0,0,P1289*T1289/U1289)</x:f>
        <x:v>226.80412371134022</x:v>
      </x:c>
      <x:c r="AG1289" s="18" t="n">
        <x:f>MAX(AE1289,AF1289*'01 Controls'!$E$15)</x:f>
        <x:v>69.14845360824742</x:v>
      </x:c>
      <x:c r="AH1289" s="18" t="n">
        <x:f>SUM(V1289,Y1289,AB1289,AE1289)</x:f>
        <x:v>1341.48</x:v>
      </x:c>
      <x:c r="AI1289" s="18" t="n">
        <x:f>N1289-AH1289</x:f>
        <x:v>0</x:v>
      </x:c>
      <x:c r="AJ1289" s="18" t="n">
        <x:f>V1289*INDEX('07 Mode Capacity'!$P$6:$P$17,MATCH("AIR-"&amp;I1289,'07 Mode Capacity'!$C$6:$C$17,0))</x:f>
        <x:v>0</x:v>
      </x:c>
      <x:c r="AK1289" s="18" t="n">
        <x:f>Y1289*INDEX('07 Mode Capacity'!$P$6:$P$17,MATCH("OCEAN-"&amp;I1289,'07 Mode Capacity'!$C$6:$C$17,0))</x:f>
        <x:v>454.6684398525839</x:v>
      </x:c>
      <x:c r="AL1289" s="18" t="n">
        <x:f>AB1289*INDEX('07 Mode Capacity'!$P$6:$P$17,MATCH("LAND-"&amp;I1289,'07 Mode Capacity'!$C$6:$C$17,0))</x:f>
        <x:v>494.4185135763393</x:v>
      </x:c>
      <x:c r="AM1289" s="18" t="n">
        <x:f>AE1289*INDEX('07 Mode Capacity'!$P$6:$P$17,MATCH("INLAND-"&amp;I1289,'07 Mode Capacity'!$C$6:$C$17,0))</x:f>
        <x:v>69.14845360824742</x:v>
      </x:c>
      <x:c r="AN1289" s="18" t="n">
        <x:f>SUM(AJ1289:AM1289)</x:f>
        <x:v>1018.2354070371706</x:v>
      </x:c>
      <x:c r="AO1289" s="17" t="n">
        <x:f>IF(N1289=0,1,AN1289/N1289)</x:f>
        <x:v>0.7590388280385624</x:v>
      </x:c>
      <x:c r="AP1289" s="11" t="str">
        <x:f>IF(AO1289&gt;='01 Controls'!$E$16,"PASS","FAIL")</x:f>
        <x:v>FAIL</x:v>
      </x:c>
      <x:c r="AQ1289" s="11" t="str">
        <x:v>UNQUANTIFIED</x:v>
      </x:c>
      <x:c r="AR1289" s="11" t="str">
        <x:v>Position-class planning record; serial item and receiver open</x:v>
      </x:c>
      <x:c r="AS1289" s="26"/>
      <x:c r="AT1289" s="26"/>
    </x:row>
    <x:row r="1290">
      <x:c r="C1290" s="11" t="str">
        <x:v>C3-CM-HCG-BLK-08</x:v>
      </x:c>
      <x:c r="D1290" s="11" t="str">
        <x:v>C3</x:v>
      </x:c>
      <x:c r="E1290" s="11" t="str">
        <x:v>Cascadia earthquake</x:v>
      </x:c>
      <x:c r="F1290" s="11" t="str">
        <x:v>CM-HCG</x:v>
      </x:c>
      <x:c r="G1290" s="11" t="str">
        <x:v>Household collection group</x:v>
      </x:c>
      <x:c r="H1290" s="11" t="str">
        <x:v>BLK-08</x:v>
      </x:c>
      <x:c r="I1290" s="19" t="n">
        <x:v>48</x:v>
      </x:c>
      <x:c r="J1290" s="21" t="n">
        <x:v>10</x:v>
      </x:c>
      <x:c r="K1290" s="18" t="n">
        <x:f>'05 Cargo Register'!K394</x:f>
        <x:v>268.296</x:v>
      </x:c>
      <x:c r="L1290" s="18" t="n">
        <x:f>'05 Cargo Register'!N394</x:f>
        <x:v>42</x:v>
      </x:c>
      <x:c r="M1290" s="18" t="n">
        <x:f>'05 Cargo Register'!O394</x:f>
        <x:v>2142</x:v>
      </x:c>
      <x:c r="N1290" s="18" t="n">
        <x:f>J1290*K1290</x:f>
        <x:v>2682.96</x:v>
      </x:c>
      <x:c r="O1290" s="18" t="n">
        <x:f>J1290*L1290</x:f>
        <x:v>420</x:v>
      </x:c>
      <x:c r="P1290" s="18" t="n">
        <x:f>J1290*M1290</x:f>
        <x:v>21420</x:v>
      </x:c>
      <x:c r="Q1290" s="22" t="n">
        <x:f>'01 Controls'!$E$24*'02 Cargo Classes'!$M$14</x:f>
        <x:v>0.1</x:v>
      </x:c>
      <x:c r="R1290" s="22" t="n">
        <x:f>'01 Controls'!$F$24*'02 Cargo Classes'!$N$14</x:f>
        <x:v>0.27999999999999997</x:v>
      </x:c>
      <x:c r="S1290" s="22" t="n">
        <x:f>'01 Controls'!$G$24*'02 Cargo Classes'!$O$14</x:f>
        <x:v>0.5</x:v>
      </x:c>
      <x:c r="T1290" s="22" t="n">
        <x:f>'01 Controls'!$H$24*'02 Cargo Classes'!$P$14</x:f>
        <x:v>0.025</x:v>
      </x:c>
      <x:c r="U1290" s="22" t="n">
        <x:f>SUM(Q1290:T1290)</x:f>
        <x:v>0.905</x:v>
      </x:c>
      <x:c r="V1290" s="18" t="n">
        <x:f>IF(U1290=0,0,N1290*Q1290/U1290)</x:f>
        <x:v>296.4596685082873</x:v>
      </x:c>
      <x:c r="W1290" s="18" t="n">
        <x:f>IF(U1290=0,0,P1290*Q1290/U1290)</x:f>
        <x:v>2366.8508287292816</x:v>
      </x:c>
      <x:c r="X1290" s="18" t="n">
        <x:f>MAX(V1290,W1290*'01 Controls'!$E$12)</x:f>
        <x:v>591.7127071823204</x:v>
      </x:c>
      <x:c r="Y1290" s="18" t="n">
        <x:f>IF(U1290=0,0,N1290*R1290/U1290)</x:f>
        <x:v>830.0870718232044</x:v>
      </x:c>
      <x:c r="Z1290" s="18" t="n">
        <x:f>IF(U1290=0,0,P1290*R1290/U1290)</x:f>
        <x:v>6627.182320441988</x:v>
      </x:c>
      <x:c r="AA1290" s="18" t="n">
        <x:f>MAX(Y1290,Z1290*'01 Controls'!$E$13)</x:f>
        <x:v>994.0773480662981</x:v>
      </x:c>
      <x:c r="AB1290" s="18" t="n">
        <x:f>IF(U1290=0,0,N1290*S1290/U1290)</x:f>
        <x:v>1482.2983425414363</x:v>
      </x:c>
      <x:c r="AC1290" s="18" t="n">
        <x:f>IF(U1290=0,0,P1290*S1290/U1290)</x:f>
        <x:v>11834.254143646409</x:v>
      </x:c>
      <x:c r="AD1290" s="18" t="n">
        <x:f>MAX(AB1290,AC1290*'01 Controls'!$E$14)</x:f>
        <x:v>2366.850828729282</x:v>
      </x:c>
      <x:c r="AE1290" s="18" t="n">
        <x:f>IF(U1290=0,0,N1290*T1290/U1290)</x:f>
        <x:v>74.11491712707182</x:v>
      </x:c>
      <x:c r="AF1290" s="18" t="n">
        <x:f>IF(U1290=0,0,P1290*T1290/U1290)</x:f>
        <x:v>591.7127071823204</x:v>
      </x:c>
      <x:c r="AG1290" s="18" t="n">
        <x:f>MAX(AE1290,AF1290*'01 Controls'!$E$15)</x:f>
        <x:v>106.50828729281767</x:v>
      </x:c>
      <x:c r="AH1290" s="18" t="n">
        <x:f>SUM(V1290,Y1290,AB1290,AE1290)</x:f>
        <x:v>2682.96</x:v>
      </x:c>
      <x:c r="AI1290" s="18" t="n">
        <x:f>N1290-AH1290</x:f>
        <x:v>0</x:v>
      </x:c>
      <x:c r="AJ1290" s="18" t="n">
        <x:f>V1290*INDEX('07 Mode Capacity'!$P$6:$P$17,MATCH("AIR-"&amp;I1290,'07 Mode Capacity'!$C$6:$C$17,0))</x:f>
        <x:v>83.1082163274962</x:v>
      </x:c>
      <x:c r="AK1290" s="18" t="n">
        <x:f>Y1290*INDEX('07 Mode Capacity'!$P$6:$P$17,MATCH("OCEAN-"&amp;I1290,'07 Mode Capacity'!$C$6:$C$17,0))</x:f>
        <x:v>72.74574317755244</x:v>
      </x:c>
      <x:c r="AL1290" s="18" t="n">
        <x:f>AB1290*INDEX('07 Mode Capacity'!$P$6:$P$17,MATCH("LAND-"&amp;I1290,'07 Mode Capacity'!$C$6:$C$17,0))</x:f>
        <x:v>180.91135469212668</x:v>
      </x:c>
      <x:c r="AM1290" s="18" t="n">
        <x:f>AE1290*INDEX('07 Mode Capacity'!$P$6:$P$17,MATCH("INLAND-"&amp;I1290,'07 Mode Capacity'!$C$6:$C$17,0))</x:f>
        <x:v>46.78388288168886</x:v>
      </x:c>
      <x:c r="AN1290" s="18" t="n">
        <x:f>SUM(AJ1290:AM1290)</x:f>
        <x:v>383.54919707886415</x:v>
      </x:c>
      <x:c r="AO1290" s="17" t="n">
        <x:f>IF(N1290=0,1,AN1290/N1290)</x:f>
        <x:v>0.14295747870965805</x:v>
      </x:c>
      <x:c r="AP1290" s="11" t="str">
        <x:f>IF(AO1290&gt;='01 Controls'!$E$16,"PASS","FAIL")</x:f>
        <x:v>FAIL</x:v>
      </x:c>
      <x:c r="AQ1290" s="11" t="str">
        <x:v>UNQUANTIFIED</x:v>
      </x:c>
      <x:c r="AR1290" s="11" t="str">
        <x:v>Position-class planning record; serial item and receiver open</x:v>
      </x:c>
      <x:c r="AS1290" s="26"/>
      <x:c r="AT1290" s="26"/>
    </x:row>
    <x:row r="1291">
      <x:c r="C1291" s="11" t="str">
        <x:v>C3-CM-CTN-APL-45</x:v>
      </x:c>
      <x:c r="D1291" s="11" t="str">
        <x:v>C3</x:v>
      </x:c>
      <x:c r="E1291" s="11" t="str">
        <x:v>Cascadia earthquake</x:v>
      </x:c>
      <x:c r="F1291" s="11" t="str">
        <x:v>CM-CTN</x:v>
      </x:c>
      <x:c r="G1291" s="11" t="str">
        <x:v>Continuity transfer-node group</x:v>
      </x:c>
      <x:c r="H1291" s="11" t="str">
        <x:v>APL-45</x:v>
      </x:c>
      <x:c r="I1291" s="19" t="n">
        <x:v>24</x:v>
      </x:c>
      <x:c r="J1291" s="21" t="n">
        <x:v>8</x:v>
      </x:c>
      <x:c r="K1291" s="18" t="n">
        <x:f>'05 Cargo Register'!K395</x:f>
        <x:v>189.546</x:v>
      </x:c>
      <x:c r="L1291" s="18" t="n">
        <x:f>'05 Cargo Register'!N395</x:f>
        <x:v>50</x:v>
      </x:c>
      <x:c r="M1291" s="18" t="n">
        <x:f>'05 Cargo Register'!O395</x:f>
        <x:v>375</x:v>
      </x:c>
      <x:c r="N1291" s="18" t="n">
        <x:f>J1291*K1291</x:f>
        <x:v>1516.368</x:v>
      </x:c>
      <x:c r="O1291" s="18" t="n">
        <x:f>J1291*L1291</x:f>
        <x:v>400</x:v>
      </x:c>
      <x:c r="P1291" s="18" t="n">
        <x:f>J1291*M1291</x:f>
        <x:v>3000</x:v>
      </x:c>
      <x:c r="Q1291" s="22" t="n">
        <x:f>'01 Controls'!$E$24*'02 Cargo Classes'!$M$6</x:f>
        <x:v>0.30000000000000004</x:v>
      </x:c>
      <x:c r="R1291" s="22" t="n">
        <x:f>'01 Controls'!$F$24*'02 Cargo Classes'!$N$6</x:f>
        <x:v>0.13999999999999999</x:v>
      </x:c>
      <x:c r="S1291" s="22" t="n">
        <x:f>'01 Controls'!$G$24*'02 Cargo Classes'!$O$6</x:f>
        <x:v>0.5</x:v>
      </x:c>
      <x:c r="T1291" s="22" t="n">
        <x:f>'01 Controls'!$H$24*'02 Cargo Classes'!$P$6</x:f>
        <x:v>0.015</x:v>
      </x:c>
      <x:c r="U1291" s="22" t="n">
        <x:f>SUM(Q1291:T1291)</x:f>
        <x:v>0.9550000000000001</x:v>
      </x:c>
      <x:c r="V1291" s="18" t="n">
        <x:f>IF(U1291=0,0,N1291*Q1291/U1291)</x:f>
        <x:v>476.3459685863874</x:v>
      </x:c>
      <x:c r="W1291" s="18" t="n">
        <x:f>IF(U1291=0,0,P1291*Q1291/U1291)</x:f>
        <x:v>942.4083769633509</x:v>
      </x:c>
      <x:c r="X1291" s="18" t="n">
        <x:f>MAX(V1291,W1291*'01 Controls'!$E$12)</x:f>
        <x:v>476.3459685863874</x:v>
      </x:c>
      <x:c r="Y1291" s="18" t="n">
        <x:f>IF(U1291=0,0,N1291*R1291/U1291)</x:f>
        <x:v>222.2947853403141</x:v>
      </x:c>
      <x:c r="Z1291" s="18" t="n">
        <x:f>IF(U1291=0,0,P1291*R1291/U1291)</x:f>
        <x:v>439.7905759162303</x:v>
      </x:c>
      <x:c r="AA1291" s="18" t="n">
        <x:f>MAX(Y1291,Z1291*'01 Controls'!$E$13)</x:f>
        <x:v>222.2947853403141</x:v>
      </x:c>
      <x:c r="AB1291" s="18" t="n">
        <x:f>IF(U1291=0,0,N1291*S1291/U1291)</x:f>
        <x:v>793.909947643979</x:v>
      </x:c>
      <x:c r="AC1291" s="18" t="n">
        <x:f>IF(U1291=0,0,P1291*S1291/U1291)</x:f>
        <x:v>1570.6806282722512</x:v>
      </x:c>
      <x:c r="AD1291" s="18" t="n">
        <x:f>MAX(AB1291,AC1291*'01 Controls'!$E$14)</x:f>
        <x:v>793.909947643979</x:v>
      </x:c>
      <x:c r="AE1291" s="18" t="n">
        <x:f>IF(U1291=0,0,N1291*T1291/U1291)</x:f>
        <x:v>23.81729842931937</x:v>
      </x:c>
      <x:c r="AF1291" s="18" t="n">
        <x:f>IF(U1291=0,0,P1291*T1291/U1291)</x:f>
        <x:v>47.12041884816754</x:v>
      </x:c>
      <x:c r="AG1291" s="18" t="n">
        <x:f>MAX(AE1291,AF1291*'01 Controls'!$E$15)</x:f>
        <x:v>23.81729842931937</x:v>
      </x:c>
      <x:c r="AH1291" s="18" t="n">
        <x:f>SUM(V1291,Y1291,AB1291,AE1291)</x:f>
        <x:v>1516.368</x:v>
      </x:c>
      <x:c r="AI1291" s="18" t="n">
        <x:f>N1291-AH1291</x:f>
        <x:v>0</x:v>
      </x:c>
      <x:c r="AJ1291" s="18" t="n">
        <x:f>V1291*INDEX('07 Mode Capacity'!$P$6:$P$17,MATCH("AIR-"&amp;I1291,'07 Mode Capacity'!$C$6:$C$17,0))</x:f>
        <x:v>96.65729818451022</x:v>
      </x:c>
      <x:c r="AK1291" s="18" t="n">
        <x:f>Y1291*INDEX('07 Mode Capacity'!$P$6:$P$17,MATCH("OCEAN-"&amp;I1291,'07 Mode Capacity'!$C$6:$C$17,0))</x:f>
        <x:v>33.36401294741455</x:v>
      </x:c>
      <x:c r="AL1291" s="18" t="n">
        <x:f>AB1291*INDEX('07 Mode Capacity'!$P$6:$P$17,MATCH("LAND-"&amp;I1291,'07 Mode Capacity'!$C$6:$C$17,0))</x:f>
        <x:v>303.67128874472564</x:v>
      </x:c>
      <x:c r="AM1291" s="18" t="n">
        <x:f>AE1291*INDEX('07 Mode Capacity'!$P$6:$P$17,MATCH("INLAND-"&amp;I1291,'07 Mode Capacity'!$C$6:$C$17,0))</x:f>
        <x:v>23.81729842931937</x:v>
      </x:c>
      <x:c r="AN1291" s="18" t="n">
        <x:f>SUM(AJ1291:AM1291)</x:f>
        <x:v>457.5098983059698</x:v>
      </x:c>
      <x:c r="AO1291" s="17" t="n">
        <x:f>IF(N1291=0,1,AN1291/N1291)</x:f>
        <x:v>0.30171429251076903</x:v>
      </x:c>
      <x:c r="AP1291" s="11" t="str">
        <x:f>IF(AO1291&gt;='01 Controls'!$E$16,"PASS","FAIL")</x:f>
        <x:v>FAIL</x:v>
      </x:c>
      <x:c r="AQ1291" s="11" t="str">
        <x:v>UNQUANTIFIED</x:v>
      </x:c>
      <x:c r="AR1291" s="11" t="str">
        <x:v>Position-class planning record; serial item and receiver open</x:v>
      </x:c>
      <x:c r="AS1291" s="26"/>
      <x:c r="AT1291" s="26"/>
    </x:row>
    <x:row r="1292">
      <x:c r="C1292" s="11" t="str">
        <x:v>C3-CM-CTN-ISO-18</x:v>
      </x:c>
      <x:c r="D1292" s="11" t="str">
        <x:v>C3</x:v>
      </x:c>
      <x:c r="E1292" s="11" t="str">
        <x:v>Cascadia earthquake</x:v>
      </x:c>
      <x:c r="F1292" s="11" t="str">
        <x:v>CM-CTN</x:v>
      </x:c>
      <x:c r="G1292" s="11" t="str">
        <x:v>Continuity transfer-node group</x:v>
      </x:c>
      <x:c r="H1292" s="11" t="str">
        <x:v>ISO-18</x:v>
      </x:c>
      <x:c r="I1292" s="19" t="n">
        <x:v>48</x:v>
      </x:c>
      <x:c r="J1292" s="21" t="n">
        <x:v>8</x:v>
      </x:c>
      <x:c r="K1292" s="18" t="n">
        <x:f>'05 Cargo Register'!K396</x:f>
        <x:v>379.092</x:v>
      </x:c>
      <x:c r="L1292" s="18" t="n">
        <x:f>'05 Cargo Register'!N396</x:f>
        <x:v>25</x:v>
      </x:c>
      <x:c r="M1292" s="18" t="n">
        <x:f>'05 Cargo Register'!O396</x:f>
        <x:v>660</x:v>
      </x:c>
      <x:c r="N1292" s="18" t="n">
        <x:f>J1292*K1292</x:f>
        <x:v>3032.736</x:v>
      </x:c>
      <x:c r="O1292" s="18" t="n">
        <x:f>J1292*L1292</x:f>
        <x:v>200</x:v>
      </x:c>
      <x:c r="P1292" s="18" t="n">
        <x:f>J1292*M1292</x:f>
        <x:v>5280</x:v>
      </x:c>
      <x:c r="Q1292" s="22" t="n">
        <x:f>'01 Controls'!$E$24*'02 Cargo Classes'!$M$7</x:f>
        <x:v>0.020000000000000004</x:v>
      </x:c>
      <x:c r="R1292" s="22" t="n">
        <x:f>'01 Controls'!$F$24*'02 Cargo Classes'!$N$7</x:f>
        <x:v>0.35</x:v>
      </x:c>
      <x:c r="S1292" s="22" t="n">
        <x:f>'01 Controls'!$G$24*'02 Cargo Classes'!$O$7</x:f>
        <x:v>0.6</x:v>
      </x:c>
      <x:c r="T1292" s="22" t="n">
        <x:f>'01 Controls'!$H$24*'02 Cargo Classes'!$P$7</x:f>
        <x:v>0.04000000000000001</x:v>
      </x:c>
      <x:c r="U1292" s="22" t="n">
        <x:f>SUM(Q1292:T1292)</x:f>
        <x:v>1.01</x:v>
      </x:c>
      <x:c r="V1292" s="18" t="n">
        <x:f>IF(U1292=0,0,N1292*Q1292/U1292)</x:f>
        <x:v>60.05417821782179</x:v>
      </x:c>
      <x:c r="W1292" s="18" t="n">
        <x:f>IF(U1292=0,0,P1292*Q1292/U1292)</x:f>
        <x:v>104.55445544554458</x:v>
      </x:c>
      <x:c r="X1292" s="18" t="n">
        <x:f>MAX(V1292,W1292*'01 Controls'!$E$12)</x:f>
        <x:v>60.05417821782179</x:v>
      </x:c>
      <x:c r="Y1292" s="18" t="n">
        <x:f>IF(U1292=0,0,N1292*R1292/U1292)</x:f>
        <x:v>1050.9481188118812</x:v>
      </x:c>
      <x:c r="Z1292" s="18" t="n">
        <x:f>IF(U1292=0,0,P1292*R1292/U1292)</x:f>
        <x:v>1829.7029702970294</x:v>
      </x:c>
      <x:c r="AA1292" s="18" t="n">
        <x:f>MAX(Y1292,Z1292*'01 Controls'!$E$13)</x:f>
        <x:v>1050.9481188118812</x:v>
      </x:c>
      <x:c r="AB1292" s="18" t="n">
        <x:f>IF(U1292=0,0,N1292*S1292/U1292)</x:f>
        <x:v>1801.6253465346533</x:v>
      </x:c>
      <x:c r="AC1292" s="18" t="n">
        <x:f>IF(U1292=0,0,P1292*S1292/U1292)</x:f>
        <x:v>3136.633663366337</x:v>
      </x:c>
      <x:c r="AD1292" s="18" t="n">
        <x:f>MAX(AB1292,AC1292*'01 Controls'!$E$14)</x:f>
        <x:v>1801.6253465346533</x:v>
      </x:c>
      <x:c r="AE1292" s="18" t="n">
        <x:f>IF(U1292=0,0,N1292*T1292/U1292)</x:f>
        <x:v>120.10835643564359</x:v>
      </x:c>
      <x:c r="AF1292" s="18" t="n">
        <x:f>IF(U1292=0,0,P1292*T1292/U1292)</x:f>
        <x:v>209.10891089108915</x:v>
      </x:c>
      <x:c r="AG1292" s="18" t="n">
        <x:f>MAX(AE1292,AF1292*'01 Controls'!$E$15)</x:f>
        <x:v>120.10835643564359</x:v>
      </x:c>
      <x:c r="AH1292" s="18" t="n">
        <x:f>SUM(V1292,Y1292,AB1292,AE1292)</x:f>
        <x:v>3032.736</x:v>
      </x:c>
      <x:c r="AI1292" s="18" t="n">
        <x:f>N1292-AH1292</x:f>
        <x:v>0</x:v>
      </x:c>
      <x:c r="AJ1292" s="18" t="n">
        <x:f>V1292*INDEX('07 Mode Capacity'!$P$6:$P$17,MATCH("AIR-"&amp;I1292,'07 Mode Capacity'!$C$6:$C$17,0))</x:f>
        <x:v>16.83532758371557</x:v>
      </x:c>
      <x:c r="AK1292" s="18" t="n">
        <x:f>Y1292*INDEX('07 Mode Capacity'!$P$6:$P$17,MATCH("OCEAN-"&amp;I1292,'07 Mode Capacity'!$C$6:$C$17,0))</x:f>
        <x:v>92.1011837663026</x:v>
      </x:c>
      <x:c r="AL1292" s="18" t="n">
        <x:f>AB1292*INDEX('07 Mode Capacity'!$P$6:$P$17,MATCH("LAND-"&amp;I1292,'07 Mode Capacity'!$C$6:$C$17,0))</x:f>
        <x:v>219.88453520796207</x:v>
      </x:c>
      <x:c r="AM1292" s="18" t="n">
        <x:f>AE1292*INDEX('07 Mode Capacity'!$P$6:$P$17,MATCH("INLAND-"&amp;I1292,'07 Mode Capacity'!$C$6:$C$17,0))</x:f>
        <x:v>75.81652248174476</x:v>
      </x:c>
      <x:c r="AN1292" s="18" t="n">
        <x:f>SUM(AJ1292:AM1292)</x:f>
        <x:v>404.637569039725</x:v>
      </x:c>
      <x:c r="AO1292" s="17" t="n">
        <x:f>IF(N1292=0,1,AN1292/N1292)</x:f>
        <x:v>0.1334232749041542</x:v>
      </x:c>
      <x:c r="AP1292" s="11" t="str">
        <x:f>IF(AO1292&gt;='01 Controls'!$E$16,"PASS","FAIL")</x:f>
        <x:v>FAIL</x:v>
      </x:c>
      <x:c r="AQ1292" s="11" t="str">
        <x:v>UNQUANTIFIED</x:v>
      </x:c>
      <x:c r="AR1292" s="11" t="str">
        <x:v>Position-class planning record; serial item and receiver open</x:v>
      </x:c>
      <x:c r="AS1292" s="26"/>
      <x:c r="AT1292" s="26"/>
    </x:row>
    <x:row r="1293">
      <x:c r="C1293" s="11" t="str">
        <x:v>C3-CM-CTN-COL-12</x:v>
      </x:c>
      <x:c r="D1293" s="11" t="str">
        <x:v>C3</x:v>
      </x:c>
      <x:c r="E1293" s="11" t="str">
        <x:v>Cascadia earthquake</x:v>
      </x:c>
      <x:c r="F1293" s="11" t="str">
        <x:v>CM-CTN</x:v>
      </x:c>
      <x:c r="G1293" s="11" t="str">
        <x:v>Continuity transfer-node group</x:v>
      </x:c>
      <x:c r="H1293" s="11" t="str">
        <x:v>COL-12</x:v>
      </x:c>
      <x:c r="I1293" s="19" t="n">
        <x:v>24</x:v>
      </x:c>
      <x:c r="J1293" s="21" t="n">
        <x:v>8</x:v>
      </x:c>
      <x:c r="K1293" s="18" t="n">
        <x:f>'05 Cargo Register'!K397</x:f>
        <x:v>94.773</x:v>
      </x:c>
      <x:c r="L1293" s="18" t="n">
        <x:f>'05 Cargo Register'!N397</x:f>
        <x:v>10</x:v>
      </x:c>
      <x:c r="M1293" s="18" t="n">
        <x:f>'05 Cargo Register'!O397</x:f>
        <x:v>264</x:v>
      </x:c>
      <x:c r="N1293" s="18" t="n">
        <x:f>J1293*K1293</x:f>
        <x:v>758.184</x:v>
      </x:c>
      <x:c r="O1293" s="18" t="n">
        <x:f>J1293*L1293</x:f>
        <x:v>80</x:v>
      </x:c>
      <x:c r="P1293" s="18" t="n">
        <x:f>J1293*M1293</x:f>
        <x:v>2112</x:v>
      </x:c>
      <x:c r="Q1293" s="22" t="n">
        <x:f>'01 Controls'!$E$24*'02 Cargo Classes'!$M$8</x:f>
        <x:v>0.2</x:v>
      </x:c>
      <x:c r="R1293" s="22" t="n">
        <x:f>'01 Controls'!$F$24*'02 Cargo Classes'!$N$8</x:f>
        <x:v>0.24499999999999997</x:v>
      </x:c>
      <x:c r="S1293" s="22" t="n">
        <x:f>'01 Controls'!$G$24*'02 Cargo Classes'!$O$8</x:f>
        <x:v>0.6</x:v>
      </x:c>
      <x:c r="T1293" s="22" t="n">
        <x:f>'01 Controls'!$H$24*'02 Cargo Classes'!$P$8</x:f>
        <x:v>0.010000000000000002</x:v>
      </x:c>
      <x:c r="U1293" s="22" t="n">
        <x:f>SUM(Q1293:T1293)</x:f>
        <x:v>1.055</x:v>
      </x:c>
      <x:c r="V1293" s="18" t="n">
        <x:f>IF(U1293=0,0,N1293*Q1293/U1293)</x:f>
        <x:v>143.73156398104265</x:v>
      </x:c>
      <x:c r="W1293" s="18" t="n">
        <x:f>IF(U1293=0,0,P1293*Q1293/U1293)</x:f>
        <x:v>400.3791469194313</x:v>
      </x:c>
      <x:c r="X1293" s="18" t="n">
        <x:f>MAX(V1293,W1293*'01 Controls'!$E$12)</x:f>
        <x:v>143.73156398104265</x:v>
      </x:c>
      <x:c r="Y1293" s="18" t="n">
        <x:f>IF(U1293=0,0,N1293*R1293/U1293)</x:f>
        <x:v>176.07116587677723</x:v>
      </x:c>
      <x:c r="Z1293" s="18" t="n">
        <x:f>IF(U1293=0,0,P1293*R1293/U1293)</x:f>
        <x:v>490.4644549763033</x:v>
      </x:c>
      <x:c r="AA1293" s="18" t="n">
        <x:f>MAX(Y1293,Z1293*'01 Controls'!$E$13)</x:f>
        <x:v>176.07116587677723</x:v>
      </x:c>
      <x:c r="AB1293" s="18" t="n">
        <x:f>IF(U1293=0,0,N1293*S1293/U1293)</x:f>
        <x:v>431.19469194312796</x:v>
      </x:c>
      <x:c r="AC1293" s="18" t="n">
        <x:f>IF(U1293=0,0,P1293*S1293/U1293)</x:f>
        <x:v>1201.137440758294</x:v>
      </x:c>
      <x:c r="AD1293" s="18" t="n">
        <x:f>MAX(AB1293,AC1293*'01 Controls'!$E$14)</x:f>
        <x:v>431.19469194312796</x:v>
      </x:c>
      <x:c r="AE1293" s="18" t="n">
        <x:f>IF(U1293=0,0,N1293*T1293/U1293)</x:f>
        <x:v>7.186578199052135</x:v>
      </x:c>
      <x:c r="AF1293" s="18" t="n">
        <x:f>IF(U1293=0,0,P1293*T1293/U1293)</x:f>
        <x:v>20.018957345971568</x:v>
      </x:c>
      <x:c r="AG1293" s="18" t="n">
        <x:f>MAX(AE1293,AF1293*'01 Controls'!$E$15)</x:f>
        <x:v>7.186578199052135</x:v>
      </x:c>
      <x:c r="AH1293" s="18" t="n">
        <x:f>SUM(V1293,Y1293,AB1293,AE1293)</x:f>
        <x:v>758.1840000000001</x:v>
      </x:c>
      <x:c r="AI1293" s="18" t="n">
        <x:f>N1293-AH1293</x:f>
        <x:v>-1.1368683772161603e-13</x:v>
      </x:c>
      <x:c r="AJ1293" s="18" t="n">
        <x:f>V1293*INDEX('07 Mode Capacity'!$P$6:$P$17,MATCH("AIR-"&amp;I1293,'07 Mode Capacity'!$C$6:$C$17,0))</x:f>
        <x:v>29.1651563242361</x:v>
      </x:c>
      <x:c r="AK1293" s="18" t="n">
        <x:f>Y1293*INDEX('07 Mode Capacity'!$P$6:$P$17,MATCH("OCEAN-"&amp;I1293,'07 Mode Capacity'!$C$6:$C$17,0))</x:f>
        <x:v>26.42635385704577</x:v>
      </x:c>
      <x:c r="AL1293" s="18" t="n">
        <x:f>AB1293*INDEX('07 Mode Capacity'!$P$6:$P$17,MATCH("LAND-"&amp;I1293,'07 Mode Capacity'!$C$6:$C$17,0))</x:f>
        <x:v>164.932368199742</x:v>
      </x:c>
      <x:c r="AM1293" s="18" t="n">
        <x:f>AE1293*INDEX('07 Mode Capacity'!$P$6:$P$17,MATCH("INLAND-"&amp;I1293,'07 Mode Capacity'!$C$6:$C$17,0))</x:f>
        <x:v>7.186578199052135</x:v>
      </x:c>
      <x:c r="AN1293" s="18" t="n">
        <x:f>SUM(AJ1293:AM1293)</x:f>
        <x:v>227.710456580076</x:v>
      </x:c>
      <x:c r="AO1293" s="17" t="n">
        <x:f>IF(N1293=0,1,AN1293/N1293)</x:f>
        <x:v>0.3003366683813903</x:v>
      </x:c>
      <x:c r="AP1293" s="11" t="str">
        <x:f>IF(AO1293&gt;='01 Controls'!$E$16,"PASS","FAIL")</x:f>
        <x:v>FAIL</x:v>
      </x:c>
      <x:c r="AQ1293" s="11" t="str">
        <x:v>UNQUANTIFIED</x:v>
      </x:c>
      <x:c r="AR1293" s="11" t="str">
        <x:v>Position-class planning record; serial item and receiver open</x:v>
      </x:c>
      <x:c r="AS1293" s="26"/>
      <x:c r="AT1293" s="26"/>
    </x:row>
    <x:row r="1294">
      <x:c r="C1294" s="11" t="str">
        <x:v>C3-CM-CTN-BAT-22</x:v>
      </x:c>
      <x:c r="D1294" s="11" t="str">
        <x:v>C3</x:v>
      </x:c>
      <x:c r="E1294" s="11" t="str">
        <x:v>Cascadia earthquake</x:v>
      </x:c>
      <x:c r="F1294" s="11" t="str">
        <x:v>CM-CTN</x:v>
      </x:c>
      <x:c r="G1294" s="11" t="str">
        <x:v>Continuity transfer-node group</x:v>
      </x:c>
      <x:c r="H1294" s="11" t="str">
        <x:v>BAT-22</x:v>
      </x:c>
      <x:c r="I1294" s="19" t="n">
        <x:v>48</x:v>
      </x:c>
      <x:c r="J1294" s="21" t="n">
        <x:v>8</x:v>
      </x:c>
      <x:c r="K1294" s="18" t="n">
        <x:f>'05 Cargo Register'!K398</x:f>
        <x:v>142.15949999999998</x:v>
      </x:c>
      <x:c r="L1294" s="18" t="n">
        <x:f>'05 Cargo Register'!N398</x:f>
        <x:v>9</x:v>
      </x:c>
      <x:c r="M1294" s="18" t="n">
        <x:f>'05 Cargo Register'!O398</x:f>
        <x:v>237.60000000000002</x:v>
      </x:c>
      <x:c r="N1294" s="18" t="n">
        <x:f>J1294*K1294</x:f>
        <x:v>1137.2759999999998</x:v>
      </x:c>
      <x:c r="O1294" s="18" t="n">
        <x:f>J1294*L1294</x:f>
        <x:v>72</x:v>
      </x:c>
      <x:c r="P1294" s="18" t="n">
        <x:f>J1294*M1294</x:f>
        <x:v>1900.8000000000002</x:v>
      </x:c>
      <x:c r="Q1294" s="22" t="n">
        <x:f>'01 Controls'!$E$24*'02 Cargo Classes'!$M$9</x:f>
        <x:v>0</x:v>
      </x:c>
      <x:c r="R1294" s="22" t="n">
        <x:f>'01 Controls'!$F$24*'02 Cargo Classes'!$N$9</x:f>
        <x:v>0.35</x:v>
      </x:c>
      <x:c r="S1294" s="22" t="n">
        <x:f>'01 Controls'!$G$24*'02 Cargo Classes'!$O$9</x:f>
        <x:v>0.5</x:v>
      </x:c>
      <x:c r="T1294" s="22" t="n">
        <x:f>'01 Controls'!$H$24*'02 Cargo Classes'!$P$9</x:f>
        <x:v>0.025</x:v>
      </x:c>
      <x:c r="U1294" s="22" t="n">
        <x:f>SUM(Q1294:T1294)</x:f>
        <x:v>0.875</x:v>
      </x:c>
      <x:c r="V1294" s="18" t="n">
        <x:f>IF(U1294=0,0,N1294*Q1294/U1294)</x:f>
        <x:v>0</x:v>
      </x:c>
      <x:c r="W1294" s="18" t="n">
        <x:f>IF(U1294=0,0,P1294*Q1294/U1294)</x:f>
        <x:v>0</x:v>
      </x:c>
      <x:c r="X1294" s="18" t="n">
        <x:f>MAX(V1294,W1294*'01 Controls'!$E$12)</x:f>
        <x:v>0</x:v>
      </x:c>
      <x:c r="Y1294" s="18" t="n">
        <x:f>IF(U1294=0,0,N1294*R1294/U1294)</x:f>
        <x:v>454.91039999999987</x:v>
      </x:c>
      <x:c r="Z1294" s="18" t="n">
        <x:f>IF(U1294=0,0,P1294*R1294/U1294)</x:f>
        <x:v>760.3199999999999</x:v>
      </x:c>
      <x:c r="AA1294" s="18" t="n">
        <x:f>MAX(Y1294,Z1294*'01 Controls'!$E$13)</x:f>
        <x:v>454.91039999999987</x:v>
      </x:c>
      <x:c r="AB1294" s="18" t="n">
        <x:f>IF(U1294=0,0,N1294*S1294/U1294)</x:f>
        <x:v>649.872</x:v>
      </x:c>
      <x:c r="AC1294" s="18" t="n">
        <x:f>IF(U1294=0,0,P1294*S1294/U1294)</x:f>
        <x:v>1086.1714285714286</x:v>
      </x:c>
      <x:c r="AD1294" s="18" t="n">
        <x:f>MAX(AB1294,AC1294*'01 Controls'!$E$14)</x:f>
        <x:v>649.872</x:v>
      </x:c>
      <x:c r="AE1294" s="18" t="n">
        <x:f>IF(U1294=0,0,N1294*T1294/U1294)</x:f>
        <x:v>32.4936</x:v>
      </x:c>
      <x:c r="AF1294" s="18" t="n">
        <x:f>IF(U1294=0,0,P1294*T1294/U1294)</x:f>
        <x:v>54.30857142857144</x:v>
      </x:c>
      <x:c r="AG1294" s="18" t="n">
        <x:f>MAX(AE1294,AF1294*'01 Controls'!$E$15)</x:f>
        <x:v>32.4936</x:v>
      </x:c>
      <x:c r="AH1294" s="18" t="n">
        <x:f>SUM(V1294,Y1294,AB1294,AE1294)</x:f>
        <x:v>1137.2759999999998</x:v>
      </x:c>
      <x:c r="AI1294" s="18" t="n">
        <x:f>N1294-AH1294</x:f>
        <x:v>0</x:v>
      </x:c>
      <x:c r="AJ1294" s="18" t="n">
        <x:f>V1294*INDEX('07 Mode Capacity'!$P$6:$P$17,MATCH("AIR-"&amp;I1294,'07 Mode Capacity'!$C$6:$C$17,0))</x:f>
        <x:v>0</x:v>
      </x:c>
      <x:c r="AK1294" s="18" t="n">
        <x:f>Y1294*INDEX('07 Mode Capacity'!$P$6:$P$17,MATCH("OCEAN-"&amp;I1294,'07 Mode Capacity'!$C$6:$C$17,0))</x:f>
        <x:v>39.8666552588424</x:v>
      </x:c>
      <x:c r="AL1294" s="18" t="n">
        <x:f>AB1294*INDEX('07 Mode Capacity'!$P$6:$P$17,MATCH("LAND-"&amp;I1294,'07 Mode Capacity'!$C$6:$C$17,0))</x:f>
        <x:v>79.31549305715775</x:v>
      </x:c>
      <x:c r="AM1294" s="18" t="n">
        <x:f>AE1294*INDEX('07 Mode Capacity'!$P$6:$P$17,MATCH("INLAND-"&amp;I1294,'07 Mode Capacity'!$C$6:$C$17,0))</x:f>
        <x:v>20.51107706425773</x:v>
      </x:c>
      <x:c r="AN1294" s="18" t="n">
        <x:f>SUM(AJ1294:AM1294)</x:f>
        <x:v>139.69322538025787</x:v>
      </x:c>
      <x:c r="AO1294" s="17" t="n">
        <x:f>IF(N1294=0,1,AN1294/N1294)</x:f>
        <x:v>0.12283141944458327</x:v>
      </x:c>
      <x:c r="AP1294" s="11" t="str">
        <x:f>IF(AO1294&gt;='01 Controls'!$E$16,"PASS","FAIL")</x:f>
        <x:v>FAIL</x:v>
      </x:c>
      <x:c r="AQ1294" s="11" t="str">
        <x:v>UNQUANTIFIED</x:v>
      </x:c>
      <x:c r="AR1294" s="11" t="str">
        <x:v>Position-class planning record; serial item and receiver open</x:v>
      </x:c>
      <x:c r="AS1294" s="26"/>
      <x:c r="AT1294" s="26"/>
    </x:row>
    <x:row r="1295">
      <x:c r="C1295" s="11" t="str">
        <x:v>C3-CM-CTN-TNK-20</x:v>
      </x:c>
      <x:c r="D1295" s="11" t="str">
        <x:v>C3</x:v>
      </x:c>
      <x:c r="E1295" s="11" t="str">
        <x:v>Cascadia earthquake</x:v>
      </x:c>
      <x:c r="F1295" s="11" t="str">
        <x:v>CM-CTN</x:v>
      </x:c>
      <x:c r="G1295" s="11" t="str">
        <x:v>Continuity transfer-node group</x:v>
      </x:c>
      <x:c r="H1295" s="11" t="str">
        <x:v>TNK-20</x:v>
      </x:c>
      <x:c r="I1295" s="19" t="n">
        <x:v>48</x:v>
      </x:c>
      <x:c r="J1295" s="21" t="n">
        <x:v>8</x:v>
      </x:c>
      <x:c r="K1295" s="18" t="n">
        <x:f>'05 Cargo Register'!K399</x:f>
        <x:v>94.773</x:v>
      </x:c>
      <x:c r="L1295" s="18" t="n">
        <x:f>'05 Cargo Register'!N399</x:f>
        <x:v>6</x:v>
      </x:c>
      <x:c r="M1295" s="18" t="n">
        <x:f>'05 Cargo Register'!O399</x:f>
        <x:v>127.5</x:v>
      </x:c>
      <x:c r="N1295" s="18" t="n">
        <x:f>J1295*K1295</x:f>
        <x:v>758.184</x:v>
      </x:c>
      <x:c r="O1295" s="18" t="n">
        <x:f>J1295*L1295</x:f>
        <x:v>48</x:v>
      </x:c>
      <x:c r="P1295" s="18" t="n">
        <x:f>J1295*M1295</x:f>
        <x:v>1020</x:v>
      </x:c>
      <x:c r="Q1295" s="22" t="n">
        <x:f>'01 Controls'!$E$24*'02 Cargo Classes'!$M$10</x:f>
        <x:v>0</x:v>
      </x:c>
      <x:c r="R1295" s="22" t="n">
        <x:f>'01 Controls'!$F$24*'02 Cargo Classes'!$N$10</x:f>
        <x:v>0.42</x:v>
      </x:c>
      <x:c r="S1295" s="22" t="n">
        <x:f>'01 Controls'!$G$24*'02 Cargo Classes'!$O$10</x:f>
        <x:v>0.5</x:v>
      </x:c>
      <x:c r="T1295" s="22" t="n">
        <x:f>'01 Controls'!$H$24*'02 Cargo Classes'!$P$10</x:f>
        <x:v>0.05</x:v>
      </x:c>
      <x:c r="U1295" s="22" t="n">
        <x:f>SUM(Q1295:T1295)</x:f>
        <x:v>0.97</x:v>
      </x:c>
      <x:c r="V1295" s="18" t="n">
        <x:f>IF(U1295=0,0,N1295*Q1295/U1295)</x:f>
        <x:v>0</x:v>
      </x:c>
      <x:c r="W1295" s="18" t="n">
        <x:f>IF(U1295=0,0,P1295*Q1295/U1295)</x:f>
        <x:v>0</x:v>
      </x:c>
      <x:c r="X1295" s="18" t="n">
        <x:f>MAX(V1295,W1295*'01 Controls'!$E$12)</x:f>
        <x:v>0</x:v>
      </x:c>
      <x:c r="Y1295" s="18" t="n">
        <x:f>IF(U1295=0,0,N1295*R1295/U1295)</x:f>
        <x:v>328.2858556701031</x:v>
      </x:c>
      <x:c r="Z1295" s="18" t="n">
        <x:f>IF(U1295=0,0,P1295*R1295/U1295)</x:f>
        <x:v>441.64948453608247</x:v>
      </x:c>
      <x:c r="AA1295" s="18" t="n">
        <x:f>MAX(Y1295,Z1295*'01 Controls'!$E$13)</x:f>
        <x:v>328.2858556701031</x:v>
      </x:c>
      <x:c r="AB1295" s="18" t="n">
        <x:f>IF(U1295=0,0,N1295*S1295/U1295)</x:f>
        <x:v>390.8164948453608</x:v>
      </x:c>
      <x:c r="AC1295" s="18" t="n">
        <x:f>IF(U1295=0,0,P1295*S1295/U1295)</x:f>
        <x:v>525.7731958762887</x:v>
      </x:c>
      <x:c r="AD1295" s="18" t="n">
        <x:f>MAX(AB1295,AC1295*'01 Controls'!$E$14)</x:f>
        <x:v>390.8164948453608</x:v>
      </x:c>
      <x:c r="AE1295" s="18" t="n">
        <x:f>IF(U1295=0,0,N1295*T1295/U1295)</x:f>
        <x:v>39.08164948453608</x:v>
      </x:c>
      <x:c r="AF1295" s="18" t="n">
        <x:f>IF(U1295=0,0,P1295*T1295/U1295)</x:f>
        <x:v>52.577319587628864</x:v>
      </x:c>
      <x:c r="AG1295" s="18" t="n">
        <x:f>MAX(AE1295,AF1295*'01 Controls'!$E$15)</x:f>
        <x:v>39.08164948453608</x:v>
      </x:c>
      <x:c r="AH1295" s="18" t="n">
        <x:f>SUM(V1295,Y1295,AB1295,AE1295)</x:f>
        <x:v>758.1840000000001</x:v>
      </x:c>
      <x:c r="AI1295" s="18" t="n">
        <x:f>N1295-AH1295</x:f>
        <x:v>-1.1368683772161603e-13</x:v>
      </x:c>
      <x:c r="AJ1295" s="18" t="n">
        <x:f>V1295*INDEX('07 Mode Capacity'!$P$6:$P$17,MATCH("AIR-"&amp;I1295,'07 Mode Capacity'!$C$6:$C$17,0))</x:f>
        <x:v>0</x:v>
      </x:c>
      <x:c r="AK1295" s="18" t="n">
        <x:f>Y1295*INDEX('07 Mode Capacity'!$P$6:$P$17,MATCH("OCEAN-"&amp;I1295,'07 Mode Capacity'!$C$6:$C$17,0))</x:f>
        <x:v>28.76975121772133</x:v>
      </x:c>
      <x:c r="AL1295" s="18" t="n">
        <x:f>AB1295*INDEX('07 Mode Capacity'!$P$6:$P$17,MATCH("LAND-"&amp;I1295,'07 Mode Capacity'!$C$6:$C$17,0))</x:f>
        <x:v>47.698320567019266</x:v>
      </x:c>
      <x:c r="AM1295" s="18" t="n">
        <x:f>AE1295*INDEX('07 Mode Capacity'!$P$6:$P$17,MATCH("INLAND-"&amp;I1295,'07 Mode Capacity'!$C$6:$C$17,0))</x:f>
        <x:v>24.669680317835756</x:v>
      </x:c>
      <x:c r="AN1295" s="18" t="n">
        <x:f>SUM(AJ1295:AM1295)</x:f>
        <x:v>101.13775210257636</x:v>
      </x:c>
      <x:c r="AO1295" s="17" t="n">
        <x:f>IF(N1295=0,1,AN1295/N1295)</x:f>
        <x:v>0.13339473281232045</x:v>
      </x:c>
      <x:c r="AP1295" s="11" t="str">
        <x:f>IF(AO1295&gt;='01 Controls'!$E$16,"PASS","FAIL")</x:f>
        <x:v>FAIL</x:v>
      </x:c>
      <x:c r="AQ1295" s="11" t="str">
        <x:v>UNQUANTIFIED</x:v>
      </x:c>
      <x:c r="AR1295" s="11" t="str">
        <x:v>Position-class planning record; serial item and receiver open</x:v>
      </x:c>
      <x:c r="AS1295" s="26"/>
      <x:c r="AT1295" s="26"/>
    </x:row>
    <x:row r="1296">
      <x:c r="C1296" s="11" t="str">
        <x:v>C3-CM-CTN-FLR-24</x:v>
      </x:c>
      <x:c r="D1296" s="11" t="str">
        <x:v>C3</x:v>
      </x:c>
      <x:c r="E1296" s="11" t="str">
        <x:v>Cascadia earthquake</x:v>
      </x:c>
      <x:c r="F1296" s="11" t="str">
        <x:v>CM-CTN</x:v>
      </x:c>
      <x:c r="G1296" s="11" t="str">
        <x:v>Continuity transfer-node group</x:v>
      </x:c>
      <x:c r="H1296" s="11" t="str">
        <x:v>FLR-24</x:v>
      </x:c>
      <x:c r="I1296" s="19" t="n">
        <x:v>48</x:v>
      </x:c>
      <x:c r="J1296" s="21" t="n">
        <x:v>8</x:v>
      </x:c>
      <x:c r="K1296" s="18" t="n">
        <x:f>'05 Cargo Register'!K400</x:f>
        <x:v>189.546</x:v>
      </x:c>
      <x:c r="L1296" s="18" t="n">
        <x:f>'05 Cargo Register'!N400</x:f>
        <x:v>10</x:v>
      </x:c>
      <x:c r="M1296" s="18" t="n">
        <x:f>'05 Cargo Register'!O400</x:f>
        <x:v>320</x:v>
      </x:c>
      <x:c r="N1296" s="18" t="n">
        <x:f>J1296*K1296</x:f>
        <x:v>1516.368</x:v>
      </x:c>
      <x:c r="O1296" s="18" t="n">
        <x:f>J1296*L1296</x:f>
        <x:v>80</x:v>
      </x:c>
      <x:c r="P1296" s="18" t="n">
        <x:f>J1296*M1296</x:f>
        <x:v>2560</x:v>
      </x:c>
      <x:c r="Q1296" s="22" t="n">
        <x:f>'01 Controls'!$E$24*'02 Cargo Classes'!$M$11</x:f>
        <x:v>0</x:v>
      </x:c>
      <x:c r="R1296" s="22" t="n">
        <x:f>'01 Controls'!$F$24*'02 Cargo Classes'!$N$11</x:f>
        <x:v>0.42</x:v>
      </x:c>
      <x:c r="S1296" s="22" t="n">
        <x:f>'01 Controls'!$G$24*'02 Cargo Classes'!$O$11</x:f>
        <x:v>0.5</x:v>
      </x:c>
      <x:c r="T1296" s="22" t="n">
        <x:f>'01 Controls'!$H$24*'02 Cargo Classes'!$P$11</x:f>
        <x:v>0.04000000000000001</x:v>
      </x:c>
      <x:c r="U1296" s="22" t="n">
        <x:f>SUM(Q1296:T1296)</x:f>
        <x:v>0.96</x:v>
      </x:c>
      <x:c r="V1296" s="18" t="n">
        <x:f>IF(U1296=0,0,N1296*Q1296/U1296)</x:f>
        <x:v>0</x:v>
      </x:c>
      <x:c r="W1296" s="18" t="n">
        <x:f>IF(U1296=0,0,P1296*Q1296/U1296)</x:f>
        <x:v>0</x:v>
      </x:c>
      <x:c r="X1296" s="18" t="n">
        <x:f>MAX(V1296,W1296*'01 Controls'!$E$12)</x:f>
        <x:v>0</x:v>
      </x:c>
      <x:c r="Y1296" s="18" t="n">
        <x:f>IF(U1296=0,0,N1296*R1296/U1296)</x:f>
        <x:v>663.411</x:v>
      </x:c>
      <x:c r="Z1296" s="18" t="n">
        <x:f>IF(U1296=0,0,P1296*R1296/U1296)</x:f>
        <x:v>1120</x:v>
      </x:c>
      <x:c r="AA1296" s="18" t="n">
        <x:f>MAX(Y1296,Z1296*'01 Controls'!$E$13)</x:f>
        <x:v>663.411</x:v>
      </x:c>
      <x:c r="AB1296" s="18" t="n">
        <x:f>IF(U1296=0,0,N1296*S1296/U1296)</x:f>
        <x:v>789.775</x:v>
      </x:c>
      <x:c r="AC1296" s="18" t="n">
        <x:f>IF(U1296=0,0,P1296*S1296/U1296)</x:f>
        <x:v>1333.3333333333335</x:v>
      </x:c>
      <x:c r="AD1296" s="18" t="n">
        <x:f>MAX(AB1296,AC1296*'01 Controls'!$E$14)</x:f>
        <x:v>789.775</x:v>
      </x:c>
      <x:c r="AE1296" s="18" t="n">
        <x:f>IF(U1296=0,0,N1296*T1296/U1296)</x:f>
        <x:v>63.182000000000016</x:v>
      </x:c>
      <x:c r="AF1296" s="18" t="n">
        <x:f>IF(U1296=0,0,P1296*T1296/U1296)</x:f>
        <x:v>106.66666666666669</x:v>
      </x:c>
      <x:c r="AG1296" s="18" t="n">
        <x:f>MAX(AE1296,AF1296*'01 Controls'!$E$15)</x:f>
        <x:v>63.182000000000016</x:v>
      </x:c>
      <x:c r="AH1296" s="18" t="n">
        <x:f>SUM(V1296,Y1296,AB1296,AE1296)</x:f>
        <x:v>1516.368</x:v>
      </x:c>
      <x:c r="AI1296" s="18" t="n">
        <x:f>N1296-AH1296</x:f>
        <x:v>0</x:v>
      </x:c>
      <x:c r="AJ1296" s="18" t="n">
        <x:f>V1296*INDEX('07 Mode Capacity'!$P$6:$P$17,MATCH("AIR-"&amp;I1296,'07 Mode Capacity'!$C$6:$C$17,0))</x:f>
        <x:v>0</x:v>
      </x:c>
      <x:c r="AK1296" s="18" t="n">
        <x:f>Y1296*INDEX('07 Mode Capacity'!$P$6:$P$17,MATCH("OCEAN-"&amp;I1296,'07 Mode Capacity'!$C$6:$C$17,0))</x:f>
        <x:v>58.138872252478514</x:v>
      </x:c>
      <x:c r="AL1296" s="18" t="n">
        <x:f>AB1296*INDEX('07 Mode Capacity'!$P$6:$P$17,MATCH("LAND-"&amp;I1296,'07 Mode Capacity'!$C$6:$C$17,0))</x:f>
        <x:v>96.39035614585144</x:v>
      </x:c>
      <x:c r="AM1296" s="18" t="n">
        <x:f>AE1296*INDEX('07 Mode Capacity'!$P$6:$P$17,MATCH("INLAND-"&amp;I1296,'07 Mode Capacity'!$C$6:$C$17,0))</x:f>
        <x:v>39.88264984716782</x:v>
      </x:c>
      <x:c r="AN1296" s="18" t="n">
        <x:f>SUM(AJ1296:AM1296)</x:f>
        <x:v>194.41187824549777</x:v>
      </x:c>
      <x:c r="AO1296" s="17" t="n">
        <x:f>IF(N1296=0,1,AN1296/N1296)</x:f>
        <x:v>0.12820890327776488</x:v>
      </x:c>
      <x:c r="AP1296" s="11" t="str">
        <x:f>IF(AO1296&gt;='01 Controls'!$E$16,"PASS","FAIL")</x:f>
        <x:v>FAIL</x:v>
      </x:c>
      <x:c r="AQ1296" s="11" t="str">
        <x:v>UNQUANTIFIED</x:v>
      </x:c>
      <x:c r="AR1296" s="11" t="str">
        <x:v>Position-class planning record; serial item and receiver open</x:v>
      </x:c>
      <x:c r="AS1296" s="26"/>
      <x:c r="AT1296" s="26"/>
    </x:row>
    <x:row r="1297">
      <x:c r="C1297" s="11" t="str">
        <x:v>C3-CM-CTN-ROL-30</x:v>
      </x:c>
      <x:c r="D1297" s="11" t="str">
        <x:v>C3</x:v>
      </x:c>
      <x:c r="E1297" s="11" t="str">
        <x:v>Cascadia earthquake</x:v>
      </x:c>
      <x:c r="F1297" s="11" t="str">
        <x:v>CM-CTN</x:v>
      </x:c>
      <x:c r="G1297" s="11" t="str">
        <x:v>Continuity transfer-node group</x:v>
      </x:c>
      <x:c r="H1297" s="11" t="str">
        <x:v>ROL-30</x:v>
      </x:c>
      <x:c r="I1297" s="19" t="n">
        <x:v>48</x:v>
      </x:c>
      <x:c r="J1297" s="21" t="n">
        <x:v>8</x:v>
      </x:c>
      <x:c r="K1297" s="18" t="n">
        <x:f>'05 Cargo Register'!K401</x:f>
        <x:v>995.1164999999999</x:v>
      </x:c>
      <x:c r="L1297" s="18" t="n">
        <x:f>'05 Cargo Register'!N401</x:f>
        <x:v>42</x:v>
      </x:c>
      <x:c r="M1297" s="18" t="n">
        <x:f>'05 Cargo Register'!O401</x:f>
        <x:v>2677.5</x:v>
      </x:c>
      <x:c r="N1297" s="18" t="n">
        <x:f>J1297*K1297</x:f>
        <x:v>7960.931999999999</x:v>
      </x:c>
      <x:c r="O1297" s="18" t="n">
        <x:f>J1297*L1297</x:f>
        <x:v>336</x:v>
      </x:c>
      <x:c r="P1297" s="18" t="n">
        <x:f>J1297*M1297</x:f>
        <x:v>21420</x:v>
      </x:c>
      <x:c r="Q1297" s="22" t="n">
        <x:f>'01 Controls'!$E$24*'02 Cargo Classes'!$M$12</x:f>
        <x:v>0</x:v>
      </x:c>
      <x:c r="R1297" s="22" t="n">
        <x:f>'01 Controls'!$F$24*'02 Cargo Classes'!$N$12</x:f>
        <x:v>0.35</x:v>
      </x:c>
      <x:c r="S1297" s="22" t="n">
        <x:f>'01 Controls'!$G$24*'02 Cargo Classes'!$O$12</x:f>
        <x:v>0.75</x:v>
      </x:c>
      <x:c r="T1297" s="22" t="n">
        <x:f>'01 Controls'!$H$24*'02 Cargo Classes'!$P$12</x:f>
        <x:v>0.03</x:v>
      </x:c>
      <x:c r="U1297" s="22" t="n">
        <x:f>SUM(Q1297:T1297)</x:f>
        <x:v>1.1300000000000001</x:v>
      </x:c>
      <x:c r="V1297" s="18" t="n">
        <x:f>IF(U1297=0,0,N1297*Q1297/U1297)</x:f>
        <x:v>0</x:v>
      </x:c>
      <x:c r="W1297" s="18" t="n">
        <x:f>IF(U1297=0,0,P1297*Q1297/U1297)</x:f>
        <x:v>0</x:v>
      </x:c>
      <x:c r="X1297" s="18" t="n">
        <x:f>MAX(V1297,W1297*'01 Controls'!$E$12)</x:f>
        <x:v>0</x:v>
      </x:c>
      <x:c r="Y1297" s="18" t="n">
        <x:f>IF(U1297=0,0,N1297*R1297/U1297)</x:f>
        <x:v>2465.775398230088</x:v>
      </x:c>
      <x:c r="Z1297" s="18" t="n">
        <x:f>IF(U1297=0,0,P1297*R1297/U1297)</x:f>
        <x:v>6634.513274336282</x:v>
      </x:c>
      <x:c r="AA1297" s="18" t="n">
        <x:f>MAX(Y1297,Z1297*'01 Controls'!$E$13)</x:f>
        <x:v>2465.775398230088</x:v>
      </x:c>
      <x:c r="AB1297" s="18" t="n">
        <x:f>IF(U1297=0,0,N1297*S1297/U1297)</x:f>
        <x:v>5283.804424778759</x:v>
      </x:c>
      <x:c r="AC1297" s="18" t="n">
        <x:f>IF(U1297=0,0,P1297*S1297/U1297)</x:f>
        <x:v>14216.814159292035</x:v>
      </x:c>
      <x:c r="AD1297" s="18" t="n">
        <x:f>MAX(AB1297,AC1297*'01 Controls'!$E$14)</x:f>
        <x:v>5283.804424778759</x:v>
      </x:c>
      <x:c r="AE1297" s="18" t="n">
        <x:f>IF(U1297=0,0,N1297*T1297/U1297)</x:f>
        <x:v>211.3521769911504</x:v>
      </x:c>
      <x:c r="AF1297" s="18" t="n">
        <x:f>IF(U1297=0,0,P1297*T1297/U1297)</x:f>
        <x:v>568.6725663716813</x:v>
      </x:c>
      <x:c r="AG1297" s="18" t="n">
        <x:f>MAX(AE1297,AF1297*'01 Controls'!$E$15)</x:f>
        <x:v>211.3521769911504</x:v>
      </x:c>
      <x:c r="AH1297" s="18" t="n">
        <x:f>SUM(V1297,Y1297,AB1297,AE1297)</x:f>
        <x:v>7960.931999999998</x:v>
      </x:c>
      <x:c r="AI1297" s="18" t="n">
        <x:f>N1297-AH1297</x:f>
        <x:v>9.094947017729282e-13</x:v>
      </x:c>
      <x:c r="AJ1297" s="18" t="n">
        <x:f>V1297*INDEX('07 Mode Capacity'!$P$6:$P$17,MATCH("AIR-"&amp;I1297,'07 Mode Capacity'!$C$6:$C$17,0))</x:f>
        <x:v>0</x:v>
      </x:c>
      <x:c r="AK1297" s="18" t="n">
        <x:f>Y1297*INDEX('07 Mode Capacity'!$P$6:$P$17,MATCH("OCEAN-"&amp;I1297,'07 Mode Capacity'!$C$6:$C$17,0))</x:f>
        <x:v>216.09138359328293</x:v>
      </x:c>
      <x:c r="AL1297" s="18" t="n">
        <x:f>AB1297*INDEX('07 Mode Capacity'!$P$6:$P$17,MATCH("LAND-"&amp;I1297,'07 Mode Capacity'!$C$6:$C$17,0))</x:f>
        <x:v>644.8770729757846</x:v>
      </x:c>
      <x:c r="AM1297" s="18" t="n">
        <x:f>AE1297*INDEX('07 Mode Capacity'!$P$6:$P$17,MATCH("INLAND-"&amp;I1297,'07 Mode Capacity'!$C$6:$C$17,0))</x:f>
        <x:v>133.41275789583565</x:v>
      </x:c>
      <x:c r="AN1297" s="18" t="n">
        <x:f>SUM(AJ1297:AM1297)</x:f>
        <x:v>994.3812144649031</x:v>
      </x:c>
      <x:c r="AO1297" s="17" t="n">
        <x:f>IF(N1297=0,1,AN1297/N1297)</x:f>
        <x:v>0.12490763825955344</x:v>
      </x:c>
      <x:c r="AP1297" s="11" t="str">
        <x:f>IF(AO1297&gt;='01 Controls'!$E$16,"PASS","FAIL")</x:f>
        <x:v>FAIL</x:v>
      </x:c>
      <x:c r="AQ1297" s="11" t="str">
        <x:v>UNQUANTIFIED</x:v>
      </x:c>
      <x:c r="AR1297" s="11" t="str">
        <x:v>Position-class planning record; serial item and receiver open</x:v>
      </x:c>
      <x:c r="AS1297" s="26"/>
      <x:c r="AT1297" s="26"/>
    </x:row>
    <x:row r="1298">
      <x:c r="C1298" s="11" t="str">
        <x:v>C3-CM-CTN-LIN-18</x:v>
      </x:c>
      <x:c r="D1298" s="11" t="str">
        <x:v>C3</x:v>
      </x:c>
      <x:c r="E1298" s="11" t="str">
        <x:v>Cascadia earthquake</x:v>
      </x:c>
      <x:c r="F1298" s="11" t="str">
        <x:v>CM-CTN</x:v>
      </x:c>
      <x:c r="G1298" s="11" t="str">
        <x:v>Continuity transfer-node group</x:v>
      </x:c>
      <x:c r="H1298" s="11" t="str">
        <x:v>LIN-18</x:v>
      </x:c>
      <x:c r="I1298" s="19" t="n">
        <x:v>72</x:v>
      </x:c>
      <x:c r="J1298" s="21" t="n">
        <x:v>8</x:v>
      </x:c>
      <x:c r="K1298" s="18" t="n">
        <x:f>'05 Cargo Register'!K402</x:f>
        <x:v>94.773</x:v>
      </x:c>
      <x:c r="L1298" s="18" t="n">
        <x:f>'05 Cargo Register'!N402</x:f>
        <x:v>7</x:v>
      </x:c>
      <x:c r="M1298" s="18" t="n">
        <x:f>'05 Cargo Register'!O402</x:f>
        <x:v>308</x:v>
      </x:c>
      <x:c r="N1298" s="18" t="n">
        <x:f>J1298*K1298</x:f>
        <x:v>758.184</x:v>
      </x:c>
      <x:c r="O1298" s="18" t="n">
        <x:f>J1298*L1298</x:f>
        <x:v>56</x:v>
      </x:c>
      <x:c r="P1298" s="18" t="n">
        <x:f>J1298*M1298</x:f>
        <x:v>2464</x:v>
      </x:c>
      <x:c r="Q1298" s="22" t="n">
        <x:f>'01 Controls'!$E$24*'02 Cargo Classes'!$M$13</x:f>
        <x:v>0</x:v>
      </x:c>
      <x:c r="R1298" s="22" t="n">
        <x:f>'01 Controls'!$F$24*'02 Cargo Classes'!$N$13</x:f>
        <x:v>0.42</x:v>
      </x:c>
      <x:c r="S1298" s="22" t="n">
        <x:f>'01 Controls'!$G$24*'02 Cargo Classes'!$O$13</x:f>
        <x:v>0.5</x:v>
      </x:c>
      <x:c r="T1298" s="22" t="n">
        <x:f>'01 Controls'!$H$24*'02 Cargo Classes'!$P$13</x:f>
        <x:v>0.05</x:v>
      </x:c>
      <x:c r="U1298" s="22" t="n">
        <x:f>SUM(Q1298:T1298)</x:f>
        <x:v>0.97</x:v>
      </x:c>
      <x:c r="V1298" s="18" t="n">
        <x:f>IF(U1298=0,0,N1298*Q1298/U1298)</x:f>
        <x:v>0</x:v>
      </x:c>
      <x:c r="W1298" s="18" t="n">
        <x:f>IF(U1298=0,0,P1298*Q1298/U1298)</x:f>
        <x:v>0</x:v>
      </x:c>
      <x:c r="X1298" s="18" t="n">
        <x:f>MAX(V1298,W1298*'01 Controls'!$E$12)</x:f>
        <x:v>0</x:v>
      </x:c>
      <x:c r="Y1298" s="18" t="n">
        <x:f>IF(U1298=0,0,N1298*R1298/U1298)</x:f>
        <x:v>328.2858556701031</x:v>
      </x:c>
      <x:c r="Z1298" s="18" t="n">
        <x:f>IF(U1298=0,0,P1298*R1298/U1298)</x:f>
        <x:v>1066.8865979381442</x:v>
      </x:c>
      <x:c r="AA1298" s="18" t="n">
        <x:f>MAX(Y1298,Z1298*'01 Controls'!$E$13)</x:f>
        <x:v>328.2858556701031</x:v>
      </x:c>
      <x:c r="AB1298" s="18" t="n">
        <x:f>IF(U1298=0,0,N1298*S1298/U1298)</x:f>
        <x:v>390.8164948453608</x:v>
      </x:c>
      <x:c r="AC1298" s="18" t="n">
        <x:f>IF(U1298=0,0,P1298*S1298/U1298)</x:f>
        <x:v>1270.1030927835052</x:v>
      </x:c>
      <x:c r="AD1298" s="18" t="n">
        <x:f>MAX(AB1298,AC1298*'01 Controls'!$E$14)</x:f>
        <x:v>390.8164948453608</x:v>
      </x:c>
      <x:c r="AE1298" s="18" t="n">
        <x:f>IF(U1298=0,0,N1298*T1298/U1298)</x:f>
        <x:v>39.08164948453608</x:v>
      </x:c>
      <x:c r="AF1298" s="18" t="n">
        <x:f>IF(U1298=0,0,P1298*T1298/U1298)</x:f>
        <x:v>127.01030927835052</x:v>
      </x:c>
      <x:c r="AG1298" s="18" t="n">
        <x:f>MAX(AE1298,AF1298*'01 Controls'!$E$15)</x:f>
        <x:v>39.08164948453608</x:v>
      </x:c>
      <x:c r="AH1298" s="18" t="n">
        <x:f>SUM(V1298,Y1298,AB1298,AE1298)</x:f>
        <x:v>758.1840000000001</x:v>
      </x:c>
      <x:c r="AI1298" s="18" t="n">
        <x:f>N1298-AH1298</x:f>
        <x:v>-1.1368683772161603e-13</x:v>
      </x:c>
      <x:c r="AJ1298" s="18" t="n">
        <x:f>V1298*INDEX('07 Mode Capacity'!$P$6:$P$17,MATCH("AIR-"&amp;I1298,'07 Mode Capacity'!$C$6:$C$17,0))</x:f>
        <x:v>0</x:v>
      </x:c>
      <x:c r="AK1298" s="18" t="n">
        <x:f>Y1298*INDEX('07 Mode Capacity'!$P$6:$P$17,MATCH("OCEAN-"&amp;I1298,'07 Mode Capacity'!$C$6:$C$17,0))</x:f>
        <x:v>256.9716554858749</x:v>
      </x:c>
      <x:c r="AL1298" s="18" t="n">
        <x:f>AB1298*INDEX('07 Mode Capacity'!$P$6:$P$17,MATCH("LAND-"&amp;I1298,'07 Mode Capacity'!$C$6:$C$17,0))</x:f>
        <x:v>279.43778982717834</x:v>
      </x:c>
      <x:c r="AM1298" s="18" t="n">
        <x:f>AE1298*INDEX('07 Mode Capacity'!$P$6:$P$17,MATCH("INLAND-"&amp;I1298,'07 Mode Capacity'!$C$6:$C$17,0))</x:f>
        <x:v>39.08164948453608</x:v>
      </x:c>
      <x:c r="AN1298" s="18" t="n">
        <x:f>SUM(AJ1298:AM1298)</x:f>
        <x:v>575.4910947975894</x:v>
      </x:c>
      <x:c r="AO1298" s="17" t="n">
        <x:f>IF(N1298=0,1,AN1298/N1298)</x:f>
        <x:v>0.7590388280385625</x:v>
      </x:c>
      <x:c r="AP1298" s="11" t="str">
        <x:f>IF(AO1298&gt;='01 Controls'!$E$16,"PASS","FAIL")</x:f>
        <x:v>FAIL</x:v>
      </x:c>
      <x:c r="AQ1298" s="11" t="str">
        <x:v>UNQUANTIFIED</x:v>
      </x:c>
      <x:c r="AR1298" s="11" t="str">
        <x:v>Position-class planning record; serial item and receiver open</x:v>
      </x:c>
      <x:c r="AS1298" s="26"/>
      <x:c r="AT1298" s="26"/>
    </x:row>
    <x:row r="1299">
      <x:c r="C1299" s="11" t="str">
        <x:v>C3-CM-CTN-BLK-08</x:v>
      </x:c>
      <x:c r="D1299" s="11" t="str">
        <x:v>C3</x:v>
      </x:c>
      <x:c r="E1299" s="11" t="str">
        <x:v>Cascadia earthquake</x:v>
      </x:c>
      <x:c r="F1299" s="11" t="str">
        <x:v>CM-CTN</x:v>
      </x:c>
      <x:c r="G1299" s="11" t="str">
        <x:v>Continuity transfer-node group</x:v>
      </x:c>
      <x:c r="H1299" s="11" t="str">
        <x:v>BLK-08</x:v>
      </x:c>
      <x:c r="I1299" s="19" t="n">
        <x:v>48</x:v>
      </x:c>
      <x:c r="J1299" s="21" t="n">
        <x:v>8</x:v>
      </x:c>
      <x:c r="K1299" s="18" t="n">
        <x:f>'05 Cargo Register'!K403</x:f>
        <x:v>189.546</x:v>
      </x:c>
      <x:c r="L1299" s="18" t="n">
        <x:f>'05 Cargo Register'!N403</x:f>
        <x:v>30</x:v>
      </x:c>
      <x:c r="M1299" s="18" t="n">
        <x:f>'05 Cargo Register'!O403</x:f>
        <x:v>1530</x:v>
      </x:c>
      <x:c r="N1299" s="18" t="n">
        <x:f>J1299*K1299</x:f>
        <x:v>1516.368</x:v>
      </x:c>
      <x:c r="O1299" s="18" t="n">
        <x:f>J1299*L1299</x:f>
        <x:v>240</x:v>
      </x:c>
      <x:c r="P1299" s="18" t="n">
        <x:f>J1299*M1299</x:f>
        <x:v>12240</x:v>
      </x:c>
      <x:c r="Q1299" s="22" t="n">
        <x:f>'01 Controls'!$E$24*'02 Cargo Classes'!$M$14</x:f>
        <x:v>0.1</x:v>
      </x:c>
      <x:c r="R1299" s="22" t="n">
        <x:f>'01 Controls'!$F$24*'02 Cargo Classes'!$N$14</x:f>
        <x:v>0.27999999999999997</x:v>
      </x:c>
      <x:c r="S1299" s="22" t="n">
        <x:f>'01 Controls'!$G$24*'02 Cargo Classes'!$O$14</x:f>
        <x:v>0.5</x:v>
      </x:c>
      <x:c r="T1299" s="22" t="n">
        <x:f>'01 Controls'!$H$24*'02 Cargo Classes'!$P$14</x:f>
        <x:v>0.025</x:v>
      </x:c>
      <x:c r="U1299" s="22" t="n">
        <x:f>SUM(Q1299:T1299)</x:f>
        <x:v>0.905</x:v>
      </x:c>
      <x:c r="V1299" s="18" t="n">
        <x:f>IF(U1299=0,0,N1299*Q1299/U1299)</x:f>
        <x:v>167.55447513812155</x:v>
      </x:c>
      <x:c r="W1299" s="18" t="n">
        <x:f>IF(U1299=0,0,P1299*Q1299/U1299)</x:f>
        <x:v>1352.486187845304</x:v>
      </x:c>
      <x:c r="X1299" s="18" t="n">
        <x:f>MAX(V1299,W1299*'01 Controls'!$E$12)</x:f>
        <x:v>338.121546961326</x:v>
      </x:c>
      <x:c r="Y1299" s="18" t="n">
        <x:f>IF(U1299=0,0,N1299*R1299/U1299)</x:f>
        <x:v>469.15253038674024</x:v>
      </x:c>
      <x:c r="Z1299" s="18" t="n">
        <x:f>IF(U1299=0,0,P1299*R1299/U1299)</x:f>
        <x:v>3786.9613259668504</x:v>
      </x:c>
      <x:c r="AA1299" s="18" t="n">
        <x:f>MAX(Y1299,Z1299*'01 Controls'!$E$13)</x:f>
        <x:v>568.0441988950275</x:v>
      </x:c>
      <x:c r="AB1299" s="18" t="n">
        <x:f>IF(U1299=0,0,N1299*S1299/U1299)</x:f>
        <x:v>837.7723756906076</x:v>
      </x:c>
      <x:c r="AC1299" s="18" t="n">
        <x:f>IF(U1299=0,0,P1299*S1299/U1299)</x:f>
        <x:v>6762.4309392265195</x:v>
      </x:c>
      <x:c r="AD1299" s="18" t="n">
        <x:f>MAX(AB1299,AC1299*'01 Controls'!$E$14)</x:f>
        <x:v>1352.486187845304</x:v>
      </x:c>
      <x:c r="AE1299" s="18" t="n">
        <x:f>IF(U1299=0,0,N1299*T1299/U1299)</x:f>
        <x:v>41.88861878453039</x:v>
      </x:c>
      <x:c r="AF1299" s="18" t="n">
        <x:f>IF(U1299=0,0,P1299*T1299/U1299)</x:f>
        <x:v>338.121546961326</x:v>
      </x:c>
      <x:c r="AG1299" s="18" t="n">
        <x:f>MAX(AE1299,AF1299*'01 Controls'!$E$15)</x:f>
        <x:v>60.86187845303867</x:v>
      </x:c>
      <x:c r="AH1299" s="18" t="n">
        <x:f>SUM(V1299,Y1299,AB1299,AE1299)</x:f>
        <x:v>1516.3679999999997</x:v>
      </x:c>
      <x:c r="AI1299" s="18" t="n">
        <x:f>N1299-AH1299</x:f>
        <x:v>2.2737367544323206e-13</x:v>
      </x:c>
      <x:c r="AJ1299" s="18" t="n">
        <x:f>V1299*INDEX('07 Mode Capacity'!$P$6:$P$17,MATCH("AIR-"&amp;I1299,'07 Mode Capacity'!$C$6:$C$17,0))</x:f>
        <x:v>46.97149408716222</x:v>
      </x:c>
      <x:c r="AK1299" s="18" t="n">
        <x:f>Y1299*INDEX('07 Mode Capacity'!$P$6:$P$17,MATCH("OCEAN-"&amp;I1299,'07 Mode Capacity'!$C$6:$C$17,0))</x:f>
        <x:v>41.11478258738811</x:v>
      </x:c>
      <x:c r="AL1299" s="18" t="n">
        <x:f>AB1299*INDEX('07 Mode Capacity'!$P$6:$P$17,MATCH("LAND-"&amp;I1299,'07 Mode Capacity'!$C$6:$C$17,0))</x:f>
        <x:v>102.24833359117942</x:v>
      </x:c>
      <x:c r="AM1299" s="18" t="n">
        <x:f>AE1299*INDEX('07 Mode Capacity'!$P$6:$P$17,MATCH("INLAND-"&amp;I1299,'07 Mode Capacity'!$C$6:$C$17,0))</x:f>
        <x:v>26.441535810277</x:v>
      </x:c>
      <x:c r="AN1299" s="18" t="n">
        <x:f>SUM(AJ1299:AM1299)</x:f>
        <x:v>216.77614607600674</x:v>
      </x:c>
      <x:c r="AO1299" s="17" t="n">
        <x:f>IF(N1299=0,1,AN1299/N1299)</x:f>
        <x:v>0.14295747870965805</x:v>
      </x:c>
      <x:c r="AP1299" s="11" t="str">
        <x:f>IF(AO1299&gt;='01 Controls'!$E$16,"PASS","FAIL")</x:f>
        <x:v>FAIL</x:v>
      </x:c>
      <x:c r="AQ1299" s="11" t="str">
        <x:v>UNQUANTIFIED</x:v>
      </x:c>
      <x:c r="AR1299" s="11" t="str">
        <x:v>Position-class planning record; serial item and receiver open</x:v>
      </x:c>
      <x:c r="AS1299" s="26"/>
      <x:c r="AT1299" s="26"/>
    </x:row>
    <x:row r="1300">
      <x:c r="C1300" s="11" t="str">
        <x:v>C3-CM-RMG-APL-45</x:v>
      </x:c>
      <x:c r="D1300" s="11" t="str">
        <x:v>C3</x:v>
      </x:c>
      <x:c r="E1300" s="11" t="str">
        <x:v>Cascadia earthquake</x:v>
      </x:c>
      <x:c r="F1300" s="11" t="str">
        <x:v>CM-RMG</x:v>
      </x:c>
      <x:c r="G1300" s="11" t="str">
        <x:v>Civil road-mobility group</x:v>
      </x:c>
      <x:c r="H1300" s="11" t="str">
        <x:v>APL-45</x:v>
      </x:c>
      <x:c r="I1300" s="19" t="n">
        <x:v>24</x:v>
      </x:c>
      <x:c r="J1300" s="21" t="n">
        <x:v>12</x:v>
      </x:c>
      <x:c r="K1300" s="18" t="n">
        <x:f>'05 Cargo Register'!K404</x:f>
        <x:v>105</x:v>
      </x:c>
      <x:c r="L1300" s="18" t="n">
        <x:f>'05 Cargo Register'!N404</x:f>
        <x:v>28</x:v>
      </x:c>
      <x:c r="M1300" s="18" t="n">
        <x:f>'05 Cargo Register'!O404</x:f>
        <x:v>210</x:v>
      </x:c>
      <x:c r="N1300" s="18" t="n">
        <x:f>J1300*K1300</x:f>
        <x:v>1260</x:v>
      </x:c>
      <x:c r="O1300" s="18" t="n">
        <x:f>J1300*L1300</x:f>
        <x:v>336</x:v>
      </x:c>
      <x:c r="P1300" s="18" t="n">
        <x:f>J1300*M1300</x:f>
        <x:v>2520</x:v>
      </x:c>
      <x:c r="Q1300" s="22" t="n">
        <x:f>'01 Controls'!$E$24*'02 Cargo Classes'!$M$6</x:f>
        <x:v>0.30000000000000004</x:v>
      </x:c>
      <x:c r="R1300" s="22" t="n">
        <x:f>'01 Controls'!$F$24*'02 Cargo Classes'!$N$6</x:f>
        <x:v>0.13999999999999999</x:v>
      </x:c>
      <x:c r="S1300" s="22" t="n">
        <x:f>'01 Controls'!$G$24*'02 Cargo Classes'!$O$6</x:f>
        <x:v>0.5</x:v>
      </x:c>
      <x:c r="T1300" s="22" t="n">
        <x:f>'01 Controls'!$H$24*'02 Cargo Classes'!$P$6</x:f>
        <x:v>0.015</x:v>
      </x:c>
      <x:c r="U1300" s="22" t="n">
        <x:f>SUM(Q1300:T1300)</x:f>
        <x:v>0.9550000000000001</x:v>
      </x:c>
      <x:c r="V1300" s="18" t="n">
        <x:f>IF(U1300=0,0,N1300*Q1300/U1300)</x:f>
        <x:v>395.81151832460733</x:v>
      </x:c>
      <x:c r="W1300" s="18" t="n">
        <x:f>IF(U1300=0,0,P1300*Q1300/U1300)</x:f>
        <x:v>791.6230366492147</x:v>
      </x:c>
      <x:c r="X1300" s="18" t="n">
        <x:f>MAX(V1300,W1300*'01 Controls'!$E$12)</x:f>
        <x:v>395.81151832460733</x:v>
      </x:c>
      <x:c r="Y1300" s="18" t="n">
        <x:f>IF(U1300=0,0,N1300*R1300/U1300)</x:f>
        <x:v>184.71204188481673</x:v>
      </x:c>
      <x:c r="Z1300" s="18" t="n">
        <x:f>IF(U1300=0,0,P1300*R1300/U1300)</x:f>
        <x:v>369.42408376963346</x:v>
      </x:c>
      <x:c r="AA1300" s="18" t="n">
        <x:f>MAX(Y1300,Z1300*'01 Controls'!$E$13)</x:f>
        <x:v>184.71204188481673</x:v>
      </x:c>
      <x:c r="AB1300" s="18" t="n">
        <x:f>IF(U1300=0,0,N1300*S1300/U1300)</x:f>
        <x:v>659.6858638743455</x:v>
      </x:c>
      <x:c r="AC1300" s="18" t="n">
        <x:f>IF(U1300=0,0,P1300*S1300/U1300)</x:f>
        <x:v>1319.371727748691</x:v>
      </x:c>
      <x:c r="AD1300" s="18" t="n">
        <x:f>MAX(AB1300,AC1300*'01 Controls'!$E$14)</x:f>
        <x:v>659.6858638743455</x:v>
      </x:c>
      <x:c r="AE1300" s="18" t="n">
        <x:f>IF(U1300=0,0,N1300*T1300/U1300)</x:f>
        <x:v>19.790575916230363</x:v>
      </x:c>
      <x:c r="AF1300" s="18" t="n">
        <x:f>IF(U1300=0,0,P1300*T1300/U1300)</x:f>
        <x:v>39.581151832460726</x:v>
      </x:c>
      <x:c r="AG1300" s="18" t="n">
        <x:f>MAX(AE1300,AF1300*'01 Controls'!$E$15)</x:f>
        <x:v>19.790575916230363</x:v>
      </x:c>
      <x:c r="AH1300" s="18" t="n">
        <x:f>SUM(V1300,Y1300,AB1300,AE1300)</x:f>
        <x:v>1260</x:v>
      </x:c>
      <x:c r="AI1300" s="18" t="n">
        <x:f>N1300-AH1300</x:f>
        <x:v>0</x:v>
      </x:c>
      <x:c r="AJ1300" s="18" t="n">
        <x:f>V1300*INDEX('07 Mode Capacity'!$P$6:$P$17,MATCH("AIR-"&amp;I1300,'07 Mode Capacity'!$C$6:$C$17,0))</x:f>
        <x:v>80.31572528072532</x:v>
      </x:c>
      <x:c r="AK1300" s="18" t="n">
        <x:f>Y1300*INDEX('07 Mode Capacity'!$P$6:$P$17,MATCH("OCEAN-"&amp;I1300,'07 Mode Capacity'!$C$6:$C$17,0))</x:f>
        <x:v>27.723254720320092</x:v>
      </x:c>
      <x:c r="AL1300" s="18" t="n">
        <x:f>AB1300*INDEX('07 Mode Capacity'!$P$6:$P$17,MATCH("LAND-"&amp;I1300,'07 Mode Capacity'!$C$6:$C$17,0))</x:f>
        <x:v>252.33045264629322</x:v>
      </x:c>
      <x:c r="AM1300" s="18" t="n">
        <x:f>AE1300*INDEX('07 Mode Capacity'!$P$6:$P$17,MATCH("INLAND-"&amp;I1300,'07 Mode Capacity'!$C$6:$C$17,0))</x:f>
        <x:v>19.790575916230363</x:v>
      </x:c>
      <x:c r="AN1300" s="18" t="n">
        <x:f>SUM(AJ1300:AM1300)</x:f>
        <x:v>380.16000856356897</x:v>
      </x:c>
      <x:c r="AO1300" s="17" t="n">
        <x:f>IF(N1300=0,1,AN1300/N1300)</x:f>
        <x:v>0.30171429251076903</x:v>
      </x:c>
      <x:c r="AP1300" s="11" t="str">
        <x:f>IF(AO1300&gt;='01 Controls'!$E$16,"PASS","FAIL")</x:f>
        <x:v>FAIL</x:v>
      </x:c>
      <x:c r="AQ1300" s="11" t="str">
        <x:v>UNQUANTIFIED</x:v>
      </x:c>
      <x:c r="AR1300" s="11" t="str">
        <x:v>Position-class planning record; serial item and receiver open</x:v>
      </x:c>
      <x:c r="AS1300" s="26"/>
      <x:c r="AT1300" s="26"/>
    </x:row>
    <x:row r="1301">
      <x:c r="C1301" s="11" t="str">
        <x:v>C3-CM-RMG-ISO-18</x:v>
      </x:c>
      <x:c r="D1301" s="11" t="str">
        <x:v>C3</x:v>
      </x:c>
      <x:c r="E1301" s="11" t="str">
        <x:v>Cascadia earthquake</x:v>
      </x:c>
      <x:c r="F1301" s="11" t="str">
        <x:v>CM-RMG</x:v>
      </x:c>
      <x:c r="G1301" s="11" t="str">
        <x:v>Civil road-mobility group</x:v>
      </x:c>
      <x:c r="H1301" s="11" t="str">
        <x:v>ISO-18</x:v>
      </x:c>
      <x:c r="I1301" s="19" t="n">
        <x:v>48</x:v>
      </x:c>
      <x:c r="J1301" s="21" t="n">
        <x:v>12</x:v>
      </x:c>
      <x:c r="K1301" s="18" t="n">
        <x:f>'05 Cargo Register'!K405</x:f>
        <x:v>262.5</x:v>
      </x:c>
      <x:c r="L1301" s="18" t="n">
        <x:f>'05 Cargo Register'!N405</x:f>
        <x:v>18</x:v>
      </x:c>
      <x:c r="M1301" s="18" t="n">
        <x:f>'05 Cargo Register'!O405</x:f>
        <x:v>475.20000000000005</x:v>
      </x:c>
      <x:c r="N1301" s="18" t="n">
        <x:f>J1301*K1301</x:f>
        <x:v>3150</x:v>
      </x:c>
      <x:c r="O1301" s="18" t="n">
        <x:f>J1301*L1301</x:f>
        <x:v>216</x:v>
      </x:c>
      <x:c r="P1301" s="18" t="n">
        <x:f>J1301*M1301</x:f>
        <x:v>5702.400000000001</x:v>
      </x:c>
      <x:c r="Q1301" s="22" t="n">
        <x:f>'01 Controls'!$E$24*'02 Cargo Classes'!$M$7</x:f>
        <x:v>0.020000000000000004</x:v>
      </x:c>
      <x:c r="R1301" s="22" t="n">
        <x:f>'01 Controls'!$F$24*'02 Cargo Classes'!$N$7</x:f>
        <x:v>0.35</x:v>
      </x:c>
      <x:c r="S1301" s="22" t="n">
        <x:f>'01 Controls'!$G$24*'02 Cargo Classes'!$O$7</x:f>
        <x:v>0.6</x:v>
      </x:c>
      <x:c r="T1301" s="22" t="n">
        <x:f>'01 Controls'!$H$24*'02 Cargo Classes'!$P$7</x:f>
        <x:v>0.04000000000000001</x:v>
      </x:c>
      <x:c r="U1301" s="22" t="n">
        <x:f>SUM(Q1301:T1301)</x:f>
        <x:v>1.01</x:v>
      </x:c>
      <x:c r="V1301" s="18" t="n">
        <x:f>IF(U1301=0,0,N1301*Q1301/U1301)</x:f>
        <x:v>62.37623762376239</x:v>
      </x:c>
      <x:c r="W1301" s="18" t="n">
        <x:f>IF(U1301=0,0,P1301*Q1301/U1301)</x:f>
        <x:v>112.91881188118815</x:v>
      </x:c>
      <x:c r="X1301" s="18" t="n">
        <x:f>MAX(V1301,W1301*'01 Controls'!$E$12)</x:f>
        <x:v>62.37623762376239</x:v>
      </x:c>
      <x:c r="Y1301" s="18" t="n">
        <x:f>IF(U1301=0,0,N1301*R1301/U1301)</x:f>
        <x:v>1091.5841584158416</x:v>
      </x:c>
      <x:c r="Z1301" s="18" t="n">
        <x:f>IF(U1301=0,0,P1301*R1301/U1301)</x:f>
        <x:v>1976.0792079207922</x:v>
      </x:c>
      <x:c r="AA1301" s="18" t="n">
        <x:f>MAX(Y1301,Z1301*'01 Controls'!$E$13)</x:f>
        <x:v>1091.5841584158416</x:v>
      </x:c>
      <x:c r="AB1301" s="18" t="n">
        <x:f>IF(U1301=0,0,N1301*S1301/U1301)</x:f>
        <x:v>1871.2871287128712</x:v>
      </x:c>
      <x:c r="AC1301" s="18" t="n">
        <x:f>IF(U1301=0,0,P1301*S1301/U1301)</x:f>
        <x:v>3387.5643564356437</x:v>
      </x:c>
      <x:c r="AD1301" s="18" t="n">
        <x:f>MAX(AB1301,AC1301*'01 Controls'!$E$14)</x:f>
        <x:v>1871.2871287128712</x:v>
      </x:c>
      <x:c r="AE1301" s="18" t="n">
        <x:f>IF(U1301=0,0,N1301*T1301/U1301)</x:f>
        <x:v>124.75247524752479</x:v>
      </x:c>
      <x:c r="AF1301" s="18" t="n">
        <x:f>IF(U1301=0,0,P1301*T1301/U1301)</x:f>
        <x:v>225.8376237623763</x:v>
      </x:c>
      <x:c r="AG1301" s="18" t="n">
        <x:f>MAX(AE1301,AF1301*'01 Controls'!$E$15)</x:f>
        <x:v>124.75247524752479</x:v>
      </x:c>
      <x:c r="AH1301" s="18" t="n">
        <x:f>SUM(V1301,Y1301,AB1301,AE1301)</x:f>
        <x:v>3150</x:v>
      </x:c>
      <x:c r="AI1301" s="18" t="n">
        <x:f>N1301-AH1301</x:f>
        <x:v>0</x:v>
      </x:c>
      <x:c r="AJ1301" s="18" t="n">
        <x:f>V1301*INDEX('07 Mode Capacity'!$P$6:$P$17,MATCH("AIR-"&amp;I1301,'07 Mode Capacity'!$C$6:$C$17,0))</x:f>
        <x:v>17.486283635866773</x:v>
      </x:c>
      <x:c r="AK1301" s="18" t="n">
        <x:f>Y1301*INDEX('07 Mode Capacity'!$P$6:$P$17,MATCH("OCEAN-"&amp;I1301,'07 Mode Capacity'!$C$6:$C$17,0))</x:f>
        <x:v>95.66237511733735</x:v>
      </x:c>
      <x:c r="AL1301" s="18" t="n">
        <x:f>AB1301*INDEX('07 Mode Capacity'!$P$6:$P$17,MATCH("LAND-"&amp;I1301,'07 Mode Capacity'!$C$6:$C$17,0))</x:f>
        <x:v>228.3866073094</x:v>
      </x:c>
      <x:c r="AM1301" s="18" t="n">
        <x:f>AE1301*INDEX('07 Mode Capacity'!$P$6:$P$17,MATCH("INLAND-"&amp;I1301,'07 Mode Capacity'!$C$6:$C$17,0))</x:f>
        <x:v>78.74804988548163</x:v>
      </x:c>
      <x:c r="AN1301" s="18" t="n">
        <x:f>SUM(AJ1301:AM1301)</x:f>
        <x:v>420.2833159480858</x:v>
      </x:c>
      <x:c r="AO1301" s="17" t="n">
        <x:f>IF(N1301=0,1,AN1301/N1301)</x:f>
        <x:v>0.1334232749041542</x:v>
      </x:c>
      <x:c r="AP1301" s="11" t="str">
        <x:f>IF(AO1301&gt;='01 Controls'!$E$16,"PASS","FAIL")</x:f>
        <x:v>FAIL</x:v>
      </x:c>
      <x:c r="AQ1301" s="11" t="str">
        <x:v>UNQUANTIFIED</x:v>
      </x:c>
      <x:c r="AR1301" s="11" t="str">
        <x:v>Position-class planning record; serial item and receiver open</x:v>
      </x:c>
      <x:c r="AS1301" s="26"/>
      <x:c r="AT1301" s="26"/>
    </x:row>
    <x:row r="1302">
      <x:c r="C1302" s="11" t="str">
        <x:v>C3-CM-RMG-COL-12</x:v>
      </x:c>
      <x:c r="D1302" s="11" t="str">
        <x:v>C3</x:v>
      </x:c>
      <x:c r="E1302" s="11" t="str">
        <x:v>Cascadia earthquake</x:v>
      </x:c>
      <x:c r="F1302" s="11" t="str">
        <x:v>CM-RMG</x:v>
      </x:c>
      <x:c r="G1302" s="11" t="str">
        <x:v>Civil road-mobility group</x:v>
      </x:c>
      <x:c r="H1302" s="11" t="str">
        <x:v>COL-12</x:v>
      </x:c>
      <x:c r="I1302" s="19" t="n">
        <x:v>24</x:v>
      </x:c>
      <x:c r="J1302" s="21" t="n">
        <x:v>12</x:v>
      </x:c>
      <x:c r="K1302" s="18" t="n">
        <x:f>'05 Cargo Register'!K406</x:f>
        <x:v>105</x:v>
      </x:c>
      <x:c r="L1302" s="18" t="n">
        <x:f>'05 Cargo Register'!N406</x:f>
        <x:v>11</x:v>
      </x:c>
      <x:c r="M1302" s="18" t="n">
        <x:f>'05 Cargo Register'!O406</x:f>
        <x:v>290.40000000000003</x:v>
      </x:c>
      <x:c r="N1302" s="18" t="n">
        <x:f>J1302*K1302</x:f>
        <x:v>1260</x:v>
      </x:c>
      <x:c r="O1302" s="18" t="n">
        <x:f>J1302*L1302</x:f>
        <x:v>132</x:v>
      </x:c>
      <x:c r="P1302" s="18" t="n">
        <x:f>J1302*M1302</x:f>
        <x:v>3484.8</x:v>
      </x:c>
      <x:c r="Q1302" s="22" t="n">
        <x:f>'01 Controls'!$E$24*'02 Cargo Classes'!$M$8</x:f>
        <x:v>0.2</x:v>
      </x:c>
      <x:c r="R1302" s="22" t="n">
        <x:f>'01 Controls'!$F$24*'02 Cargo Classes'!$N$8</x:f>
        <x:v>0.24499999999999997</x:v>
      </x:c>
      <x:c r="S1302" s="22" t="n">
        <x:f>'01 Controls'!$G$24*'02 Cargo Classes'!$O$8</x:f>
        <x:v>0.6</x:v>
      </x:c>
      <x:c r="T1302" s="22" t="n">
        <x:f>'01 Controls'!$H$24*'02 Cargo Classes'!$P$8</x:f>
        <x:v>0.010000000000000002</x:v>
      </x:c>
      <x:c r="U1302" s="22" t="n">
        <x:f>SUM(Q1302:T1302)</x:f>
        <x:v>1.055</x:v>
      </x:c>
      <x:c r="V1302" s="18" t="n">
        <x:f>IF(U1302=0,0,N1302*Q1302/U1302)</x:f>
        <x:v>238.86255924170618</x:v>
      </x:c>
      <x:c r="W1302" s="18" t="n">
        <x:f>IF(U1302=0,0,P1302*Q1302/U1302)</x:f>
        <x:v>660.6255924170617</x:v>
      </x:c>
      <x:c r="X1302" s="18" t="n">
        <x:f>MAX(V1302,W1302*'01 Controls'!$E$12)</x:f>
        <x:v>238.86255924170618</x:v>
      </x:c>
      <x:c r="Y1302" s="18" t="n">
        <x:f>IF(U1302=0,0,N1302*R1302/U1302)</x:f>
        <x:v>292.60663507109</x:v>
      </x:c>
      <x:c r="Z1302" s="18" t="n">
        <x:f>IF(U1302=0,0,P1302*R1302/U1302)</x:f>
        <x:v>809.2663507109005</x:v>
      </x:c>
      <x:c r="AA1302" s="18" t="n">
        <x:f>MAX(Y1302,Z1302*'01 Controls'!$E$13)</x:f>
        <x:v>292.60663507109</x:v>
      </x:c>
      <x:c r="AB1302" s="18" t="n">
        <x:f>IF(U1302=0,0,N1302*S1302/U1302)</x:f>
        <x:v>716.5876777251185</x:v>
      </x:c>
      <x:c r="AC1302" s="18" t="n">
        <x:f>IF(U1302=0,0,P1302*S1302/U1302)</x:f>
        <x:v>1981.876777251185</x:v>
      </x:c>
      <x:c r="AD1302" s="18" t="n">
        <x:f>MAX(AB1302,AC1302*'01 Controls'!$E$14)</x:f>
        <x:v>716.5876777251185</x:v>
      </x:c>
      <x:c r="AE1302" s="18" t="n">
        <x:f>IF(U1302=0,0,N1302*T1302/U1302)</x:f>
        <x:v>11.943127962085311</x:v>
      </x:c>
      <x:c r="AF1302" s="18" t="n">
        <x:f>IF(U1302=0,0,P1302*T1302/U1302)</x:f>
        <x:v>33.03127962085309</x:v>
      </x:c>
      <x:c r="AG1302" s="18" t="n">
        <x:f>MAX(AE1302,AF1302*'01 Controls'!$E$15)</x:f>
        <x:v>11.943127962085311</x:v>
      </x:c>
      <x:c r="AH1302" s="18" t="n">
        <x:f>SUM(V1302,Y1302,AB1302,AE1302)</x:f>
        <x:v>1260</x:v>
      </x:c>
      <x:c r="AI1302" s="18" t="n">
        <x:f>N1302-AH1302</x:f>
        <x:v>0</x:v>
      </x:c>
      <x:c r="AJ1302" s="18" t="n">
        <x:f>V1302*INDEX('07 Mode Capacity'!$P$6:$P$17,MATCH("AIR-"&amp;I1302,'07 Mode Capacity'!$C$6:$C$17,0))</x:f>
        <x:v>48.468573550137556</x:v>
      </x:c>
      <x:c r="AK1302" s="18" t="n">
        <x:f>Y1302*INDEX('07 Mode Capacity'!$P$6:$P$17,MATCH("OCEAN-"&amp;I1302,'07 Mode Capacity'!$C$6:$C$17,0))</x:f>
        <x:v>43.91705161263977</x:v>
      </x:c>
      <x:c r="AL1302" s="18" t="n">
        <x:f>AB1302*INDEX('07 Mode Capacity'!$P$6:$P$17,MATCH("LAND-"&amp;I1302,'07 Mode Capacity'!$C$6:$C$17,0))</x:f>
        <x:v>274.09544903568917</x:v>
      </x:c>
      <x:c r="AM1302" s="18" t="n">
        <x:f>AE1302*INDEX('07 Mode Capacity'!$P$6:$P$17,MATCH("INLAND-"&amp;I1302,'07 Mode Capacity'!$C$6:$C$17,0))</x:f>
        <x:v>11.943127962085311</x:v>
      </x:c>
      <x:c r="AN1302" s="18" t="n">
        <x:f>SUM(AJ1302:AM1302)</x:f>
        <x:v>378.42420216055183</x:v>
      </x:c>
      <x:c r="AO1302" s="17" t="n">
        <x:f>IF(N1302=0,1,AN1302/N1302)</x:f>
        <x:v>0.30033666838139034</x:v>
      </x:c>
      <x:c r="AP1302" s="11" t="str">
        <x:f>IF(AO1302&gt;='01 Controls'!$E$16,"PASS","FAIL")</x:f>
        <x:v>FAIL</x:v>
      </x:c>
      <x:c r="AQ1302" s="11" t="str">
        <x:v>UNQUANTIFIED</x:v>
      </x:c>
      <x:c r="AR1302" s="11" t="str">
        <x:v>Position-class planning record; serial item and receiver open</x:v>
      </x:c>
      <x:c r="AS1302" s="26"/>
      <x:c r="AT1302" s="26"/>
    </x:row>
    <x:row r="1303">
      <x:c r="C1303" s="11" t="str">
        <x:v>C3-CM-RMG-BAT-22</x:v>
      </x:c>
      <x:c r="D1303" s="11" t="str">
        <x:v>C3</x:v>
      </x:c>
      <x:c r="E1303" s="11" t="str">
        <x:v>Cascadia earthquake</x:v>
      </x:c>
      <x:c r="F1303" s="11" t="str">
        <x:v>CM-RMG</x:v>
      </x:c>
      <x:c r="G1303" s="11" t="str">
        <x:v>Civil road-mobility group</x:v>
      </x:c>
      <x:c r="H1303" s="11" t="str">
        <x:v>BAT-22</x:v>
      </x:c>
      <x:c r="I1303" s="19" t="n">
        <x:v>48</x:v>
      </x:c>
      <x:c r="J1303" s="21" t="n">
        <x:v>12</x:v>
      </x:c>
      <x:c r="K1303" s="18" t="n">
        <x:f>'05 Cargo Register'!K407</x:f>
        <x:v>131.25</x:v>
      </x:c>
      <x:c r="L1303" s="18" t="n">
        <x:f>'05 Cargo Register'!N407</x:f>
        <x:v>8</x:v>
      </x:c>
      <x:c r="M1303" s="18" t="n">
        <x:f>'05 Cargo Register'!O407</x:f>
        <x:v>211.20000000000002</x:v>
      </x:c>
      <x:c r="N1303" s="18" t="n">
        <x:f>J1303*K1303</x:f>
        <x:v>1575</x:v>
      </x:c>
      <x:c r="O1303" s="18" t="n">
        <x:f>J1303*L1303</x:f>
        <x:v>96</x:v>
      </x:c>
      <x:c r="P1303" s="18" t="n">
        <x:f>J1303*M1303</x:f>
        <x:v>2534.4</x:v>
      </x:c>
      <x:c r="Q1303" s="22" t="n">
        <x:f>'01 Controls'!$E$24*'02 Cargo Classes'!$M$9</x:f>
        <x:v>0</x:v>
      </x:c>
      <x:c r="R1303" s="22" t="n">
        <x:f>'01 Controls'!$F$24*'02 Cargo Classes'!$N$9</x:f>
        <x:v>0.35</x:v>
      </x:c>
      <x:c r="S1303" s="22" t="n">
        <x:f>'01 Controls'!$G$24*'02 Cargo Classes'!$O$9</x:f>
        <x:v>0.5</x:v>
      </x:c>
      <x:c r="T1303" s="22" t="n">
        <x:f>'01 Controls'!$H$24*'02 Cargo Classes'!$P$9</x:f>
        <x:v>0.025</x:v>
      </x:c>
      <x:c r="U1303" s="22" t="n">
        <x:f>SUM(Q1303:T1303)</x:f>
        <x:v>0.875</x:v>
      </x:c>
      <x:c r="V1303" s="18" t="n">
        <x:f>IF(U1303=0,0,N1303*Q1303/U1303)</x:f>
        <x:v>0</x:v>
      </x:c>
      <x:c r="W1303" s="18" t="n">
        <x:f>IF(U1303=0,0,P1303*Q1303/U1303)</x:f>
        <x:v>0</x:v>
      </x:c>
      <x:c r="X1303" s="18" t="n">
        <x:f>MAX(V1303,W1303*'01 Controls'!$E$12)</x:f>
        <x:v>0</x:v>
      </x:c>
      <x:c r="Y1303" s="18" t="n">
        <x:f>IF(U1303=0,0,N1303*R1303/U1303)</x:f>
        <x:v>630</x:v>
      </x:c>
      <x:c r="Z1303" s="18" t="n">
        <x:f>IF(U1303=0,0,P1303*R1303/U1303)</x:f>
        <x:v>1013.76</x:v>
      </x:c>
      <x:c r="AA1303" s="18" t="n">
        <x:f>MAX(Y1303,Z1303*'01 Controls'!$E$13)</x:f>
        <x:v>630</x:v>
      </x:c>
      <x:c r="AB1303" s="18" t="n">
        <x:f>IF(U1303=0,0,N1303*S1303/U1303)</x:f>
        <x:v>900</x:v>
      </x:c>
      <x:c r="AC1303" s="18" t="n">
        <x:f>IF(U1303=0,0,P1303*S1303/U1303)</x:f>
        <x:v>1448.2285714285715</x:v>
      </x:c>
      <x:c r="AD1303" s="18" t="n">
        <x:f>MAX(AB1303,AC1303*'01 Controls'!$E$14)</x:f>
        <x:v>900</x:v>
      </x:c>
      <x:c r="AE1303" s="18" t="n">
        <x:f>IF(U1303=0,0,N1303*T1303/U1303)</x:f>
        <x:v>45</x:v>
      </x:c>
      <x:c r="AF1303" s="18" t="n">
        <x:f>IF(U1303=0,0,P1303*T1303/U1303)</x:f>
        <x:v>72.41142857142857</x:v>
      </x:c>
      <x:c r="AG1303" s="18" t="n">
        <x:f>MAX(AE1303,AF1303*'01 Controls'!$E$15)</x:f>
        <x:v>45</x:v>
      </x:c>
      <x:c r="AH1303" s="18" t="n">
        <x:f>SUM(V1303,Y1303,AB1303,AE1303)</x:f>
        <x:v>1575</x:v>
      </x:c>
      <x:c r="AI1303" s="18" t="n">
        <x:f>N1303-AH1303</x:f>
        <x:v>0</x:v>
      </x:c>
      <x:c r="AJ1303" s="18" t="n">
        <x:f>V1303*INDEX('07 Mode Capacity'!$P$6:$P$17,MATCH("AIR-"&amp;I1303,'07 Mode Capacity'!$C$6:$C$17,0))</x:f>
        <x:v>0</x:v>
      </x:c>
      <x:c r="AK1303" s="18" t="n">
        <x:f>Y1303*INDEX('07 Mode Capacity'!$P$6:$P$17,MATCH("OCEAN-"&amp;I1303,'07 Mode Capacity'!$C$6:$C$17,0))</x:f>
        <x:v>55.21085649629184</x:v>
      </x:c>
      <x:c r="AL1303" s="18" t="n">
        <x:f>AB1303*INDEX('07 Mode Capacity'!$P$6:$P$17,MATCH("LAND-"&amp;I1303,'07 Mode Capacity'!$C$6:$C$17,0))</x:f>
        <x:v>109.8430825630924</x:v>
      </x:c>
      <x:c r="AM1303" s="18" t="n">
        <x:f>AE1303*INDEX('07 Mode Capacity'!$P$6:$P$17,MATCH("INLAND-"&amp;I1303,'07 Mode Capacity'!$C$6:$C$17,0))</x:f>
        <x:v>28.405546565834438</x:v>
      </x:c>
      <x:c r="AN1303" s="18" t="n">
        <x:f>SUM(AJ1303:AM1303)</x:f>
        <x:v>193.45948562521866</x:v>
      </x:c>
      <x:c r="AO1303" s="17" t="n">
        <x:f>IF(N1303=0,1,AN1303/N1303)</x:f>
        <x:v>0.12283141944458328</x:v>
      </x:c>
      <x:c r="AP1303" s="11" t="str">
        <x:f>IF(AO1303&gt;='01 Controls'!$E$16,"PASS","FAIL")</x:f>
        <x:v>FAIL</x:v>
      </x:c>
      <x:c r="AQ1303" s="11" t="str">
        <x:v>UNQUANTIFIED</x:v>
      </x:c>
      <x:c r="AR1303" s="11" t="str">
        <x:v>Position-class planning record; serial item and receiver open</x:v>
      </x:c>
      <x:c r="AS1303" s="26"/>
      <x:c r="AT1303" s="26"/>
    </x:row>
    <x:row r="1304">
      <x:c r="C1304" s="11" t="str">
        <x:v>C3-CM-RMG-TNK-20</x:v>
      </x:c>
      <x:c r="D1304" s="11" t="str">
        <x:v>C3</x:v>
      </x:c>
      <x:c r="E1304" s="11" t="str">
        <x:v>Cascadia earthquake</x:v>
      </x:c>
      <x:c r="F1304" s="11" t="str">
        <x:v>CM-RMG</x:v>
      </x:c>
      <x:c r="G1304" s="11" t="str">
        <x:v>Civil road-mobility group</x:v>
      </x:c>
      <x:c r="H1304" s="11" t="str">
        <x:v>TNK-20</x:v>
      </x:c>
      <x:c r="I1304" s="19" t="n">
        <x:v>48</x:v>
      </x:c>
      <x:c r="J1304" s="21" t="n">
        <x:v>12</x:v>
      </x:c>
      <x:c r="K1304" s="18" t="n">
        <x:f>'05 Cargo Register'!K408</x:f>
        <x:v>131.25</x:v>
      </x:c>
      <x:c r="L1304" s="18" t="n">
        <x:f>'05 Cargo Register'!N408</x:f>
        <x:v>8</x:v>
      </x:c>
      <x:c r="M1304" s="18" t="n">
        <x:f>'05 Cargo Register'!O408</x:f>
        <x:v>170</x:v>
      </x:c>
      <x:c r="N1304" s="18" t="n">
        <x:f>J1304*K1304</x:f>
        <x:v>1575</x:v>
      </x:c>
      <x:c r="O1304" s="18" t="n">
        <x:f>J1304*L1304</x:f>
        <x:v>96</x:v>
      </x:c>
      <x:c r="P1304" s="18" t="n">
        <x:f>J1304*M1304</x:f>
        <x:v>2040</x:v>
      </x:c>
      <x:c r="Q1304" s="22" t="n">
        <x:f>'01 Controls'!$E$24*'02 Cargo Classes'!$M$10</x:f>
        <x:v>0</x:v>
      </x:c>
      <x:c r="R1304" s="22" t="n">
        <x:f>'01 Controls'!$F$24*'02 Cargo Classes'!$N$10</x:f>
        <x:v>0.42</x:v>
      </x:c>
      <x:c r="S1304" s="22" t="n">
        <x:f>'01 Controls'!$G$24*'02 Cargo Classes'!$O$10</x:f>
        <x:v>0.5</x:v>
      </x:c>
      <x:c r="T1304" s="22" t="n">
        <x:f>'01 Controls'!$H$24*'02 Cargo Classes'!$P$10</x:f>
        <x:v>0.05</x:v>
      </x:c>
      <x:c r="U1304" s="22" t="n">
        <x:f>SUM(Q1304:T1304)</x:f>
        <x:v>0.97</x:v>
      </x:c>
      <x:c r="V1304" s="18" t="n">
        <x:f>IF(U1304=0,0,N1304*Q1304/U1304)</x:f>
        <x:v>0</x:v>
      </x:c>
      <x:c r="W1304" s="18" t="n">
        <x:f>IF(U1304=0,0,P1304*Q1304/U1304)</x:f>
        <x:v>0</x:v>
      </x:c>
      <x:c r="X1304" s="18" t="n">
        <x:f>MAX(V1304,W1304*'01 Controls'!$E$12)</x:f>
        <x:v>0</x:v>
      </x:c>
      <x:c r="Y1304" s="18" t="n">
        <x:f>IF(U1304=0,0,N1304*R1304/U1304)</x:f>
        <x:v>681.9587628865979</x:v>
      </x:c>
      <x:c r="Z1304" s="18" t="n">
        <x:f>IF(U1304=0,0,P1304*R1304/U1304)</x:f>
        <x:v>883.2989690721649</x:v>
      </x:c>
      <x:c r="AA1304" s="18" t="n">
        <x:f>MAX(Y1304,Z1304*'01 Controls'!$E$13)</x:f>
        <x:v>681.9587628865979</x:v>
      </x:c>
      <x:c r="AB1304" s="18" t="n">
        <x:f>IF(U1304=0,0,N1304*S1304/U1304)</x:f>
        <x:v>811.8556701030928</x:v>
      </x:c>
      <x:c r="AC1304" s="18" t="n">
        <x:f>IF(U1304=0,0,P1304*S1304/U1304)</x:f>
        <x:v>1051.5463917525774</x:v>
      </x:c>
      <x:c r="AD1304" s="18" t="n">
        <x:f>MAX(AB1304,AC1304*'01 Controls'!$E$14)</x:f>
        <x:v>811.8556701030928</x:v>
      </x:c>
      <x:c r="AE1304" s="18" t="n">
        <x:f>IF(U1304=0,0,N1304*T1304/U1304)</x:f>
        <x:v>81.18556701030928</x:v>
      </x:c>
      <x:c r="AF1304" s="18" t="n">
        <x:f>IF(U1304=0,0,P1304*T1304/U1304)</x:f>
        <x:v>105.15463917525773</x:v>
      </x:c>
      <x:c r="AG1304" s="18" t="n">
        <x:f>MAX(AE1304,AF1304*'01 Controls'!$E$15)</x:f>
        <x:v>81.18556701030928</x:v>
      </x:c>
      <x:c r="AH1304" s="18" t="n">
        <x:f>SUM(V1304,Y1304,AB1304,AE1304)</x:f>
        <x:v>1575.0000000000002</x:v>
      </x:c>
      <x:c r="AI1304" s="18" t="n">
        <x:f>N1304-AH1304</x:f>
        <x:v>-2.2737367544323206e-13</x:v>
      </x:c>
      <x:c r="AJ1304" s="18" t="n">
        <x:f>V1304*INDEX('07 Mode Capacity'!$P$6:$P$17,MATCH("AIR-"&amp;I1304,'07 Mode Capacity'!$C$6:$C$17,0))</x:f>
        <x:v>0</x:v>
      </x:c>
      <x:c r="AK1304" s="18" t="n">
        <x:f>Y1304*INDEX('07 Mode Capacity'!$P$6:$P$17,MATCH("OCEAN-"&amp;I1304,'07 Mode Capacity'!$C$6:$C$17,0))</x:f>
        <x:v>59.76432919701694</x:v>
      </x:c>
      <x:c r="AL1304" s="18" t="n">
        <x:f>AB1304*INDEX('07 Mode Capacity'!$P$6:$P$17,MATCH("LAND-"&amp;I1304,'07 Mode Capacity'!$C$6:$C$17,0))</x:f>
        <x:v>99.08525488938747</x:v>
      </x:c>
      <x:c r="AM1304" s="18" t="n">
        <x:f>AE1304*INDEX('07 Mode Capacity'!$P$6:$P$17,MATCH("INLAND-"&amp;I1304,'07 Mode Capacity'!$C$6:$C$17,0))</x:f>
        <x:v>51.24712009300028</x:v>
      </x:c>
      <x:c r="AN1304" s="18" t="n">
        <x:f>SUM(AJ1304:AM1304)</x:f>
        <x:v>210.0967041794047</x:v>
      </x:c>
      <x:c r="AO1304" s="17" t="n">
        <x:f>IF(N1304=0,1,AN1304/N1304)</x:f>
        <x:v>0.13339473281232045</x:v>
      </x:c>
      <x:c r="AP1304" s="11" t="str">
        <x:f>IF(AO1304&gt;='01 Controls'!$E$16,"PASS","FAIL")</x:f>
        <x:v>FAIL</x:v>
      </x:c>
      <x:c r="AQ1304" s="11" t="str">
        <x:v>UNQUANTIFIED</x:v>
      </x:c>
      <x:c r="AR1304" s="11" t="str">
        <x:v>Position-class planning record; serial item and receiver open</x:v>
      </x:c>
      <x:c r="AS1304" s="26"/>
      <x:c r="AT1304" s="26"/>
    </x:row>
    <x:row r="1305">
      <x:c r="C1305" s="11" t="str">
        <x:v>C3-CM-RMG-FLR-24</x:v>
      </x:c>
      <x:c r="D1305" s="11" t="str">
        <x:v>C3</x:v>
      </x:c>
      <x:c r="E1305" s="11" t="str">
        <x:v>Cascadia earthquake</x:v>
      </x:c>
      <x:c r="F1305" s="11" t="str">
        <x:v>CM-RMG</x:v>
      </x:c>
      <x:c r="G1305" s="11" t="str">
        <x:v>Civil road-mobility group</x:v>
      </x:c>
      <x:c r="H1305" s="11" t="str">
        <x:v>FLR-24</x:v>
      </x:c>
      <x:c r="I1305" s="19" t="n">
        <x:v>48</x:v>
      </x:c>
      <x:c r="J1305" s="21" t="n">
        <x:v>12</x:v>
      </x:c>
      <x:c r="K1305" s="18" t="n">
        <x:f>'05 Cargo Register'!K409</x:f>
        <x:v>210</x:v>
      </x:c>
      <x:c r="L1305" s="18" t="n">
        <x:f>'05 Cargo Register'!N409</x:f>
        <x:v>11</x:v>
      </x:c>
      <x:c r="M1305" s="18" t="n">
        <x:f>'05 Cargo Register'!O409</x:f>
        <x:v>352</x:v>
      </x:c>
      <x:c r="N1305" s="18" t="n">
        <x:f>J1305*K1305</x:f>
        <x:v>2520</x:v>
      </x:c>
      <x:c r="O1305" s="18" t="n">
        <x:f>J1305*L1305</x:f>
        <x:v>132</x:v>
      </x:c>
      <x:c r="P1305" s="18" t="n">
        <x:f>J1305*M1305</x:f>
        <x:v>4224</x:v>
      </x:c>
      <x:c r="Q1305" s="22" t="n">
        <x:f>'01 Controls'!$E$24*'02 Cargo Classes'!$M$11</x:f>
        <x:v>0</x:v>
      </x:c>
      <x:c r="R1305" s="22" t="n">
        <x:f>'01 Controls'!$F$24*'02 Cargo Classes'!$N$11</x:f>
        <x:v>0.42</x:v>
      </x:c>
      <x:c r="S1305" s="22" t="n">
        <x:f>'01 Controls'!$G$24*'02 Cargo Classes'!$O$11</x:f>
        <x:v>0.5</x:v>
      </x:c>
      <x:c r="T1305" s="22" t="n">
        <x:f>'01 Controls'!$H$24*'02 Cargo Classes'!$P$11</x:f>
        <x:v>0.04000000000000001</x:v>
      </x:c>
      <x:c r="U1305" s="22" t="n">
        <x:f>SUM(Q1305:T1305)</x:f>
        <x:v>0.96</x:v>
      </x:c>
      <x:c r="V1305" s="18" t="n">
        <x:f>IF(U1305=0,0,N1305*Q1305/U1305)</x:f>
        <x:v>0</x:v>
      </x:c>
      <x:c r="W1305" s="18" t="n">
        <x:f>IF(U1305=0,0,P1305*Q1305/U1305)</x:f>
        <x:v>0</x:v>
      </x:c>
      <x:c r="X1305" s="18" t="n">
        <x:f>MAX(V1305,W1305*'01 Controls'!$E$12)</x:f>
        <x:v>0</x:v>
      </x:c>
      <x:c r="Y1305" s="18" t="n">
        <x:f>IF(U1305=0,0,N1305*R1305/U1305)</x:f>
        <x:v>1102.5</x:v>
      </x:c>
      <x:c r="Z1305" s="18" t="n">
        <x:f>IF(U1305=0,0,P1305*R1305/U1305)</x:f>
        <x:v>1848</x:v>
      </x:c>
      <x:c r="AA1305" s="18" t="n">
        <x:f>MAX(Y1305,Z1305*'01 Controls'!$E$13)</x:f>
        <x:v>1102.5</x:v>
      </x:c>
      <x:c r="AB1305" s="18" t="n">
        <x:f>IF(U1305=0,0,N1305*S1305/U1305)</x:f>
        <x:v>1312.5</x:v>
      </x:c>
      <x:c r="AC1305" s="18" t="n">
        <x:f>IF(U1305=0,0,P1305*S1305/U1305)</x:f>
        <x:v>2200</x:v>
      </x:c>
      <x:c r="AD1305" s="18" t="n">
        <x:f>MAX(AB1305,AC1305*'01 Controls'!$E$14)</x:f>
        <x:v>1312.5</x:v>
      </x:c>
      <x:c r="AE1305" s="18" t="n">
        <x:f>IF(U1305=0,0,N1305*T1305/U1305)</x:f>
        <x:v>105.00000000000003</x:v>
      </x:c>
      <x:c r="AF1305" s="18" t="n">
        <x:f>IF(U1305=0,0,P1305*T1305/U1305)</x:f>
        <x:v>176.00000000000006</x:v>
      </x:c>
      <x:c r="AG1305" s="18" t="n">
        <x:f>MAX(AE1305,AF1305*'01 Controls'!$E$15)</x:f>
        <x:v>105.00000000000003</x:v>
      </x:c>
      <x:c r="AH1305" s="18" t="n">
        <x:f>SUM(V1305,Y1305,AB1305,AE1305)</x:f>
        <x:v>2520</x:v>
      </x:c>
      <x:c r="AI1305" s="18" t="n">
        <x:f>N1305-AH1305</x:f>
        <x:v>0</x:v>
      </x:c>
      <x:c r="AJ1305" s="18" t="n">
        <x:f>V1305*INDEX('07 Mode Capacity'!$P$6:$P$17,MATCH("AIR-"&amp;I1305,'07 Mode Capacity'!$C$6:$C$17,0))</x:f>
        <x:v>0</x:v>
      </x:c>
      <x:c r="AK1305" s="18" t="n">
        <x:f>Y1305*INDEX('07 Mode Capacity'!$P$6:$P$17,MATCH("OCEAN-"&amp;I1305,'07 Mode Capacity'!$C$6:$C$17,0))</x:f>
        <x:v>96.61899886851072</x:v>
      </x:c>
      <x:c r="AL1305" s="18" t="n">
        <x:f>AB1305*INDEX('07 Mode Capacity'!$P$6:$P$17,MATCH("LAND-"&amp;I1305,'07 Mode Capacity'!$C$6:$C$17,0))</x:f>
        <x:v>160.18782873784306</x:v>
      </x:c>
      <x:c r="AM1305" s="18" t="n">
        <x:f>AE1305*INDEX('07 Mode Capacity'!$P$6:$P$17,MATCH("INLAND-"&amp;I1305,'07 Mode Capacity'!$C$6:$C$17,0))</x:f>
        <x:v>66.2796086536137</x:v>
      </x:c>
      <x:c r="AN1305" s="18" t="n">
        <x:f>SUM(AJ1305:AM1305)</x:f>
        <x:v>323.08643625996746</x:v>
      </x:c>
      <x:c r="AO1305" s="17" t="n">
        <x:f>IF(N1305=0,1,AN1305/N1305)</x:f>
        <x:v>0.12820890327776485</x:v>
      </x:c>
      <x:c r="AP1305" s="11" t="str">
        <x:f>IF(AO1305&gt;='01 Controls'!$E$16,"PASS","FAIL")</x:f>
        <x:v>FAIL</x:v>
      </x:c>
      <x:c r="AQ1305" s="11" t="str">
        <x:v>UNQUANTIFIED</x:v>
      </x:c>
      <x:c r="AR1305" s="11" t="str">
        <x:v>Position-class planning record; serial item and receiver open</x:v>
      </x:c>
      <x:c r="AS1305" s="26"/>
      <x:c r="AT1305" s="26"/>
    </x:row>
    <x:row r="1306">
      <x:c r="C1306" s="11" t="str">
        <x:v>C3-CM-RMG-ROL-30</x:v>
      </x:c>
      <x:c r="D1306" s="11" t="str">
        <x:v>C3</x:v>
      </x:c>
      <x:c r="E1306" s="11" t="str">
        <x:v>Cascadia earthquake</x:v>
      </x:c>
      <x:c r="F1306" s="11" t="str">
        <x:v>CM-RMG</x:v>
      </x:c>
      <x:c r="G1306" s="11" t="str">
        <x:v>Civil road-mobility group</x:v>
      </x:c>
      <x:c r="H1306" s="11" t="str">
        <x:v>ROL-30</x:v>
      </x:c>
      <x:c r="I1306" s="19" t="n">
        <x:v>48</x:v>
      </x:c>
      <x:c r="J1306" s="21" t="n">
        <x:v>12</x:v>
      </x:c>
      <x:c r="K1306" s="18" t="n">
        <x:f>'05 Cargo Register'!K410</x:f>
        <x:v>945</x:v>
      </x:c>
      <x:c r="L1306" s="18" t="n">
        <x:f>'05 Cargo Register'!N410</x:f>
        <x:v>40</x:v>
      </x:c>
      <x:c r="M1306" s="18" t="n">
        <x:f>'05 Cargo Register'!O410</x:f>
        <x:v>2550</x:v>
      </x:c>
      <x:c r="N1306" s="18" t="n">
        <x:f>J1306*K1306</x:f>
        <x:v>11340</x:v>
      </x:c>
      <x:c r="O1306" s="18" t="n">
        <x:f>J1306*L1306</x:f>
        <x:v>480</x:v>
      </x:c>
      <x:c r="P1306" s="18" t="n">
        <x:f>J1306*M1306</x:f>
        <x:v>30600</x:v>
      </x:c>
      <x:c r="Q1306" s="22" t="n">
        <x:f>'01 Controls'!$E$24*'02 Cargo Classes'!$M$12</x:f>
        <x:v>0</x:v>
      </x:c>
      <x:c r="R1306" s="22" t="n">
        <x:f>'01 Controls'!$F$24*'02 Cargo Classes'!$N$12</x:f>
        <x:v>0.35</x:v>
      </x:c>
      <x:c r="S1306" s="22" t="n">
        <x:f>'01 Controls'!$G$24*'02 Cargo Classes'!$O$12</x:f>
        <x:v>0.75</x:v>
      </x:c>
      <x:c r="T1306" s="22" t="n">
        <x:f>'01 Controls'!$H$24*'02 Cargo Classes'!$P$12</x:f>
        <x:v>0.03</x:v>
      </x:c>
      <x:c r="U1306" s="22" t="n">
        <x:f>SUM(Q1306:T1306)</x:f>
        <x:v>1.1300000000000001</x:v>
      </x:c>
      <x:c r="V1306" s="18" t="n">
        <x:f>IF(U1306=0,0,N1306*Q1306/U1306)</x:f>
        <x:v>0</x:v>
      </x:c>
      <x:c r="W1306" s="18" t="n">
        <x:f>IF(U1306=0,0,P1306*Q1306/U1306)</x:f>
        <x:v>0</x:v>
      </x:c>
      <x:c r="X1306" s="18" t="n">
        <x:f>MAX(V1306,W1306*'01 Controls'!$E$12)</x:f>
        <x:v>0</x:v>
      </x:c>
      <x:c r="Y1306" s="18" t="n">
        <x:f>IF(U1306=0,0,N1306*R1306/U1306)</x:f>
        <x:v>3512.3893805309726</x:v>
      </x:c>
      <x:c r="Z1306" s="18" t="n">
        <x:f>IF(U1306=0,0,P1306*R1306/U1306)</x:f>
        <x:v>9477.87610619469</x:v>
      </x:c>
      <x:c r="AA1306" s="18" t="n">
        <x:f>MAX(Y1306,Z1306*'01 Controls'!$E$13)</x:f>
        <x:v>3512.3893805309726</x:v>
      </x:c>
      <x:c r="AB1306" s="18" t="n">
        <x:f>IF(U1306=0,0,N1306*S1306/U1306)</x:f>
        <x:v>7526.548672566371</x:v>
      </x:c>
      <x:c r="AC1306" s="18" t="n">
        <x:f>IF(U1306=0,0,P1306*S1306/U1306)</x:f>
        <x:v>20309.734513274336</x:v>
      </x:c>
      <x:c r="AD1306" s="18" t="n">
        <x:f>MAX(AB1306,AC1306*'01 Controls'!$E$14)</x:f>
        <x:v>7526.548672566371</x:v>
      </x:c>
      <x:c r="AE1306" s="18" t="n">
        <x:f>IF(U1306=0,0,N1306*T1306/U1306)</x:f>
        <x:v>301.0619469026548</x:v>
      </x:c>
      <x:c r="AF1306" s="18" t="n">
        <x:f>IF(U1306=0,0,P1306*T1306/U1306)</x:f>
        <x:v>812.3893805309733</x:v>
      </x:c>
      <x:c r="AG1306" s="18" t="n">
        <x:f>MAX(AE1306,AF1306*'01 Controls'!$E$15)</x:f>
        <x:v>301.0619469026548</x:v>
      </x:c>
      <x:c r="AH1306" s="18" t="n">
        <x:f>SUM(V1306,Y1306,AB1306,AE1306)</x:f>
        <x:v>11339.999999999998</x:v>
      </x:c>
      <x:c r="AI1306" s="18" t="n">
        <x:f>N1306-AH1306</x:f>
        <x:v>1.8189894035458565e-12</x:v>
      </x:c>
      <x:c r="AJ1306" s="18" t="n">
        <x:f>V1306*INDEX('07 Mode Capacity'!$P$6:$P$17,MATCH("AIR-"&amp;I1306,'07 Mode Capacity'!$C$6:$C$17,0))</x:f>
        <x:v>0</x:v>
      </x:c>
      <x:c r="AK1306" s="18" t="n">
        <x:f>Y1306*INDEX('07 Mode Capacity'!$P$6:$P$17,MATCH("OCEAN-"&amp;I1306,'07 Mode Capacity'!$C$6:$C$17,0))</x:f>
        <x:v>307.81273975808716</x:v>
      </x:c>
      <x:c r="AL1306" s="18" t="n">
        <x:f>AB1306*INDEX('07 Mode Capacity'!$P$6:$P$17,MATCH("LAND-"&amp;I1306,'07 Mode Capacity'!$C$6:$C$17,0))</x:f>
        <x:v>918.5992302842682</x:v>
      </x:c>
      <x:c r="AM1306" s="18" t="n">
        <x:f>AE1306*INDEX('07 Mode Capacity'!$P$6:$P$17,MATCH("INLAND-"&amp;I1306,'07 Mode Capacity'!$C$6:$C$17,0))</x:f>
        <x:v>190.0406478209808</x:v>
      </x:c>
      <x:c r="AN1306" s="18" t="n">
        <x:f>SUM(AJ1306:AM1306)</x:f>
        <x:v>1416.4526178633362</x:v>
      </x:c>
      <x:c r="AO1306" s="17" t="n">
        <x:f>IF(N1306=0,1,AN1306/N1306)</x:f>
        <x:v>0.12490763825955345</x:v>
      </x:c>
      <x:c r="AP1306" s="11" t="str">
        <x:f>IF(AO1306&gt;='01 Controls'!$E$16,"PASS","FAIL")</x:f>
        <x:v>FAIL</x:v>
      </x:c>
      <x:c r="AQ1306" s="11" t="str">
        <x:v>UNQUANTIFIED</x:v>
      </x:c>
      <x:c r="AR1306" s="11" t="str">
        <x:v>Position-class planning record; serial item and receiver open</x:v>
      </x:c>
      <x:c r="AS1306" s="26"/>
      <x:c r="AT1306" s="26"/>
    </x:row>
    <x:row r="1307">
      <x:c r="C1307" s="11" t="str">
        <x:v>C3-CM-RMG-LIN-18</x:v>
      </x:c>
      <x:c r="D1307" s="11" t="str">
        <x:v>C3</x:v>
      </x:c>
      <x:c r="E1307" s="11" t="str">
        <x:v>Cascadia earthquake</x:v>
      </x:c>
      <x:c r="F1307" s="11" t="str">
        <x:v>CM-RMG</x:v>
      </x:c>
      <x:c r="G1307" s="11" t="str">
        <x:v>Civil road-mobility group</x:v>
      </x:c>
      <x:c r="H1307" s="11" t="str">
        <x:v>LIN-18</x:v>
      </x:c>
      <x:c r="I1307" s="19" t="n">
        <x:v>72</x:v>
      </x:c>
      <x:c r="J1307" s="21" t="n">
        <x:v>12</x:v>
      </x:c>
      <x:c r="K1307" s="18" t="n">
        <x:f>'05 Cargo Register'!K411</x:f>
        <x:v>105</x:v>
      </x:c>
      <x:c r="L1307" s="18" t="n">
        <x:f>'05 Cargo Register'!N411</x:f>
        <x:v>8</x:v>
      </x:c>
      <x:c r="M1307" s="18" t="n">
        <x:f>'05 Cargo Register'!O411</x:f>
        <x:v>352</x:v>
      </x:c>
      <x:c r="N1307" s="18" t="n">
        <x:f>J1307*K1307</x:f>
        <x:v>1260</x:v>
      </x:c>
      <x:c r="O1307" s="18" t="n">
        <x:f>J1307*L1307</x:f>
        <x:v>96</x:v>
      </x:c>
      <x:c r="P1307" s="18" t="n">
        <x:f>J1307*M1307</x:f>
        <x:v>4224</x:v>
      </x:c>
      <x:c r="Q1307" s="22" t="n">
        <x:f>'01 Controls'!$E$24*'02 Cargo Classes'!$M$13</x:f>
        <x:v>0</x:v>
      </x:c>
      <x:c r="R1307" s="22" t="n">
        <x:f>'01 Controls'!$F$24*'02 Cargo Classes'!$N$13</x:f>
        <x:v>0.42</x:v>
      </x:c>
      <x:c r="S1307" s="22" t="n">
        <x:f>'01 Controls'!$G$24*'02 Cargo Classes'!$O$13</x:f>
        <x:v>0.5</x:v>
      </x:c>
      <x:c r="T1307" s="22" t="n">
        <x:f>'01 Controls'!$H$24*'02 Cargo Classes'!$P$13</x:f>
        <x:v>0.05</x:v>
      </x:c>
      <x:c r="U1307" s="22" t="n">
        <x:f>SUM(Q1307:T1307)</x:f>
        <x:v>0.97</x:v>
      </x:c>
      <x:c r="V1307" s="18" t="n">
        <x:f>IF(U1307=0,0,N1307*Q1307/U1307)</x:f>
        <x:v>0</x:v>
      </x:c>
      <x:c r="W1307" s="18" t="n">
        <x:f>IF(U1307=0,0,P1307*Q1307/U1307)</x:f>
        <x:v>0</x:v>
      </x:c>
      <x:c r="X1307" s="18" t="n">
        <x:f>MAX(V1307,W1307*'01 Controls'!$E$12)</x:f>
        <x:v>0</x:v>
      </x:c>
      <x:c r="Y1307" s="18" t="n">
        <x:f>IF(U1307=0,0,N1307*R1307/U1307)</x:f>
        <x:v>545.5670103092783</x:v>
      </x:c>
      <x:c r="Z1307" s="18" t="n">
        <x:f>IF(U1307=0,0,P1307*R1307/U1307)</x:f>
        <x:v>1828.9484536082473</x:v>
      </x:c>
      <x:c r="AA1307" s="18" t="n">
        <x:f>MAX(Y1307,Z1307*'01 Controls'!$E$13)</x:f>
        <x:v>545.5670103092783</x:v>
      </x:c>
      <x:c r="AB1307" s="18" t="n">
        <x:f>IF(U1307=0,0,N1307*S1307/U1307)</x:f>
        <x:v>649.4845360824743</x:v>
      </x:c>
      <x:c r="AC1307" s="18" t="n">
        <x:f>IF(U1307=0,0,P1307*S1307/U1307)</x:f>
        <x:v>2177.319587628866</x:v>
      </x:c>
      <x:c r="AD1307" s="18" t="n">
        <x:f>MAX(AB1307,AC1307*'01 Controls'!$E$14)</x:f>
        <x:v>649.4845360824743</x:v>
      </x:c>
      <x:c r="AE1307" s="18" t="n">
        <x:f>IF(U1307=0,0,N1307*T1307/U1307)</x:f>
        <x:v>64.94845360824742</x:v>
      </x:c>
      <x:c r="AF1307" s="18" t="n">
        <x:f>IF(U1307=0,0,P1307*T1307/U1307)</x:f>
        <x:v>217.73195876288662</x:v>
      </x:c>
      <x:c r="AG1307" s="18" t="n">
        <x:f>MAX(AE1307,AF1307*'01 Controls'!$E$15)</x:f>
        <x:v>64.94845360824742</x:v>
      </x:c>
      <x:c r="AH1307" s="18" t="n">
        <x:f>SUM(V1307,Y1307,AB1307,AE1307)</x:f>
        <x:v>1260.0000000000002</x:v>
      </x:c>
      <x:c r="AI1307" s="18" t="n">
        <x:f>N1307-AH1307</x:f>
        <x:v>-2.2737367544323206e-13</x:v>
      </x:c>
      <x:c r="AJ1307" s="18" t="n">
        <x:f>V1307*INDEX('07 Mode Capacity'!$P$6:$P$17,MATCH("AIR-"&amp;I1307,'07 Mode Capacity'!$C$6:$C$17,0))</x:f>
        <x:v>0</x:v>
      </x:c>
      <x:c r="AK1307" s="18" t="n">
        <x:f>Y1307*INDEX('07 Mode Capacity'!$P$6:$P$17,MATCH("OCEAN-"&amp;I1307,'07 Mode Capacity'!$C$6:$C$17,0))</x:f>
        <x:v>427.0523855847688</x:v>
      </x:c>
      <x:c r="AL1307" s="18" t="n">
        <x:f>AB1307*INDEX('07 Mode Capacity'!$P$6:$P$17,MATCH("LAND-"&amp;I1307,'07 Mode Capacity'!$C$6:$C$17,0))</x:f>
        <x:v>464.38808413557234</x:v>
      </x:c>
      <x:c r="AM1307" s="18" t="n">
        <x:f>AE1307*INDEX('07 Mode Capacity'!$P$6:$P$17,MATCH("INLAND-"&amp;I1307,'07 Mode Capacity'!$C$6:$C$17,0))</x:f>
        <x:v>64.94845360824742</x:v>
      </x:c>
      <x:c r="AN1307" s="18" t="n">
        <x:f>SUM(AJ1307:AM1307)</x:f>
        <x:v>956.3889233285885</x:v>
      </x:c>
      <x:c r="AO1307" s="17" t="n">
        <x:f>IF(N1307=0,1,AN1307/N1307)</x:f>
        <x:v>0.7590388280385623</x:v>
      </x:c>
      <x:c r="AP1307" s="11" t="str">
        <x:f>IF(AO1307&gt;='01 Controls'!$E$16,"PASS","FAIL")</x:f>
        <x:v>FAIL</x:v>
      </x:c>
      <x:c r="AQ1307" s="11" t="str">
        <x:v>UNQUANTIFIED</x:v>
      </x:c>
      <x:c r="AR1307" s="11" t="str">
        <x:v>Position-class planning record; serial item and receiver open</x:v>
      </x:c>
      <x:c r="AS1307" s="26"/>
      <x:c r="AT1307" s="26"/>
    </x:row>
    <x:row r="1308">
      <x:c r="C1308" s="11" t="str">
        <x:v>C3-CM-RMG-BLK-08</x:v>
      </x:c>
      <x:c r="D1308" s="11" t="str">
        <x:v>C3</x:v>
      </x:c>
      <x:c r="E1308" s="11" t="str">
        <x:v>Cascadia earthquake</x:v>
      </x:c>
      <x:c r="F1308" s="11" t="str">
        <x:v>CM-RMG</x:v>
      </x:c>
      <x:c r="G1308" s="11" t="str">
        <x:v>Civil road-mobility group</x:v>
      </x:c>
      <x:c r="H1308" s="11" t="str">
        <x:v>BLK-08</x:v>
      </x:c>
      <x:c r="I1308" s="19" t="n">
        <x:v>48</x:v>
      </x:c>
      <x:c r="J1308" s="21" t="n">
        <x:v>12</x:v>
      </x:c>
      <x:c r="K1308" s="18" t="n">
        <x:f>'05 Cargo Register'!K412</x:f>
        <x:v>157.5</x:v>
      </x:c>
      <x:c r="L1308" s="18" t="n">
        <x:f>'05 Cargo Register'!N412</x:f>
        <x:v>25</x:v>
      </x:c>
      <x:c r="M1308" s="18" t="n">
        <x:f>'05 Cargo Register'!O412</x:f>
        <x:v>1275</x:v>
      </x:c>
      <x:c r="N1308" s="18" t="n">
        <x:f>J1308*K1308</x:f>
        <x:v>1890</x:v>
      </x:c>
      <x:c r="O1308" s="18" t="n">
        <x:f>J1308*L1308</x:f>
        <x:v>300</x:v>
      </x:c>
      <x:c r="P1308" s="18" t="n">
        <x:f>J1308*M1308</x:f>
        <x:v>15300</x:v>
      </x:c>
      <x:c r="Q1308" s="22" t="n">
        <x:f>'01 Controls'!$E$24*'02 Cargo Classes'!$M$14</x:f>
        <x:v>0.1</x:v>
      </x:c>
      <x:c r="R1308" s="22" t="n">
        <x:f>'01 Controls'!$F$24*'02 Cargo Classes'!$N$14</x:f>
        <x:v>0.27999999999999997</x:v>
      </x:c>
      <x:c r="S1308" s="22" t="n">
        <x:f>'01 Controls'!$G$24*'02 Cargo Classes'!$O$14</x:f>
        <x:v>0.5</x:v>
      </x:c>
      <x:c r="T1308" s="22" t="n">
        <x:f>'01 Controls'!$H$24*'02 Cargo Classes'!$P$14</x:f>
        <x:v>0.025</x:v>
      </x:c>
      <x:c r="U1308" s="22" t="n">
        <x:f>SUM(Q1308:T1308)</x:f>
        <x:v>0.905</x:v>
      </x:c>
      <x:c r="V1308" s="18" t="n">
        <x:f>IF(U1308=0,0,N1308*Q1308/U1308)</x:f>
        <x:v>208.83977900552486</x:v>
      </x:c>
      <x:c r="W1308" s="18" t="n">
        <x:f>IF(U1308=0,0,P1308*Q1308/U1308)</x:f>
        <x:v>1690.6077348066299</x:v>
      </x:c>
      <x:c r="X1308" s="18" t="n">
        <x:f>MAX(V1308,W1308*'01 Controls'!$E$12)</x:f>
        <x:v>422.65193370165747</x:v>
      </x:c>
      <x:c r="Y1308" s="18" t="n">
        <x:f>IF(U1308=0,0,N1308*R1308/U1308)</x:f>
        <x:v>584.7513812154696</x:v>
      </x:c>
      <x:c r="Z1308" s="18" t="n">
        <x:f>IF(U1308=0,0,P1308*R1308/U1308)</x:f>
        <x:v>4733.701657458563</x:v>
      </x:c>
      <x:c r="AA1308" s="18" t="n">
        <x:f>MAX(Y1308,Z1308*'01 Controls'!$E$13)</x:f>
        <x:v>710.0552486187845</x:v>
      </x:c>
      <x:c r="AB1308" s="18" t="n">
        <x:f>IF(U1308=0,0,N1308*S1308/U1308)</x:f>
        <x:v>1044.1988950276243</x:v>
      </x:c>
      <x:c r="AC1308" s="18" t="n">
        <x:f>IF(U1308=0,0,P1308*S1308/U1308)</x:f>
        <x:v>8453.038674033149</x:v>
      </x:c>
      <x:c r="AD1308" s="18" t="n">
        <x:f>MAX(AB1308,AC1308*'01 Controls'!$E$14)</x:f>
        <x:v>1690.6077348066299</x:v>
      </x:c>
      <x:c r="AE1308" s="18" t="n">
        <x:f>IF(U1308=0,0,N1308*T1308/U1308)</x:f>
        <x:v>52.209944751381215</x:v>
      </x:c>
      <x:c r="AF1308" s="18" t="n">
        <x:f>IF(U1308=0,0,P1308*T1308/U1308)</x:f>
        <x:v>422.65193370165747</x:v>
      </x:c>
      <x:c r="AG1308" s="18" t="n">
        <x:f>MAX(AE1308,AF1308*'01 Controls'!$E$15)</x:f>
        <x:v>76.07734806629834</x:v>
      </x:c>
      <x:c r="AH1308" s="18" t="n">
        <x:f>SUM(V1308,Y1308,AB1308,AE1308)</x:f>
        <x:v>1890</x:v>
      </x:c>
      <x:c r="AI1308" s="18" t="n">
        <x:f>N1308-AH1308</x:f>
        <x:v>0</x:v>
      </x:c>
      <x:c r="AJ1308" s="18" t="n">
        <x:f>V1308*INDEX('07 Mode Capacity'!$P$6:$P$17,MATCH("AIR-"&amp;I1308,'07 Mode Capacity'!$C$6:$C$17,0))</x:f>
        <x:v>58.54523692450421</x:v>
      </x:c>
      <x:c r="AK1308" s="18" t="n">
        <x:f>Y1308*INDEX('07 Mode Capacity'!$P$6:$P$17,MATCH("OCEAN-"&amp;I1308,'07 Mode Capacity'!$C$6:$C$17,0))</x:f>
        <x:v>51.24543586396148</x:v>
      </x:c>
      <x:c r="AL1308" s="18" t="n">
        <x:f>AB1308*INDEX('07 Mode Capacity'!$P$6:$P$17,MATCH("LAND-"&amp;I1308,'07 Mode Capacity'!$C$6:$C$17,0))</x:f>
        <x:v>127.44225048756576</x:v>
      </x:c>
      <x:c r="AM1308" s="18" t="n">
        <x:f>AE1308*INDEX('07 Mode Capacity'!$P$6:$P$17,MATCH("INLAND-"&amp;I1308,'07 Mode Capacity'!$C$6:$C$17,0))</x:f>
        <x:v>32.95671148522228</x:v>
      </x:c>
      <x:c r="AN1308" s="18" t="n">
        <x:f>SUM(AJ1308:AM1308)</x:f>
        <x:v>270.1896347612537</x:v>
      </x:c>
      <x:c r="AO1308" s="17" t="n">
        <x:f>IF(N1308=0,1,AN1308/N1308)</x:f>
        <x:v>0.14295747870965805</x:v>
      </x:c>
      <x:c r="AP1308" s="11" t="str">
        <x:f>IF(AO1308&gt;='01 Controls'!$E$16,"PASS","FAIL")</x:f>
        <x:v>FAIL</x:v>
      </x:c>
      <x:c r="AQ1308" s="11" t="str">
        <x:v>UNQUANTIFIED</x:v>
      </x:c>
      <x:c r="AR1308" s="11" t="str">
        <x:v>Position-class planning record; serial item and receiver open</x:v>
      </x:c>
      <x:c r="AS1308" s="26"/>
      <x:c r="AT1308" s="26"/>
    </x:row>
    <x:row r="1309">
      <x:c r="C1309" s="11" t="str">
        <x:v>C3-CM-RMG-OOG-80</x:v>
      </x:c>
      <x:c r="D1309" s="11" t="str">
        <x:v>C3</x:v>
      </x:c>
      <x:c r="E1309" s="11" t="str">
        <x:v>Cascadia earthquake</x:v>
      </x:c>
      <x:c r="F1309" s="11" t="str">
        <x:v>CM-RMG</x:v>
      </x:c>
      <x:c r="G1309" s="11" t="str">
        <x:v>Civil road-mobility group</x:v>
      </x:c>
      <x:c r="H1309" s="11" t="str">
        <x:v>OOG-80</x:v>
      </x:c>
      <x:c r="I1309" s="19" t="n">
        <x:v>72</x:v>
      </x:c>
      <x:c r="J1309" s="21" t="n">
        <x:v>12</x:v>
      </x:c>
      <x:c r="K1309" s="18" t="n">
        <x:f>'05 Cargo Register'!K413</x:f>
        <x:v>472.5</x:v>
      </x:c>
      <x:c r="L1309" s="18" t="n">
        <x:f>'05 Cargo Register'!N413</x:f>
        <x:v>8</x:v>
      </x:c>
      <x:c r="M1309" s="18" t="n">
        <x:f>'05 Cargo Register'!O413</x:f>
        <x:v>1408</x:v>
      </x:c>
      <x:c r="N1309" s="18" t="n">
        <x:f>J1309*K1309</x:f>
        <x:v>5670</x:v>
      </x:c>
      <x:c r="O1309" s="18" t="n">
        <x:f>J1309*L1309</x:f>
        <x:v>96</x:v>
      </x:c>
      <x:c r="P1309" s="18" t="n">
        <x:f>J1309*M1309</x:f>
        <x:v>16896</x:v>
      </x:c>
      <x:c r="Q1309" s="22" t="n">
        <x:f>'01 Controls'!$E$24*'02 Cargo Classes'!$M$15</x:f>
        <x:v>0</x:v>
      </x:c>
      <x:c r="R1309" s="22" t="n">
        <x:f>'01 Controls'!$F$24*'02 Cargo Classes'!$N$15</x:f>
        <x:v>0.7</x:v>
      </x:c>
      <x:c r="S1309" s="22" t="n">
        <x:f>'01 Controls'!$G$24*'02 Cargo Classes'!$O$15</x:f>
        <x:v>0.3</x:v>
      </x:c>
      <x:c r="T1309" s="22" t="n">
        <x:f>'01 Controls'!$H$24*'02 Cargo Classes'!$P$15</x:f>
        <x:v>0.025</x:v>
      </x:c>
      <x:c r="U1309" s="22" t="n">
        <x:f>SUM(Q1309:T1309)</x:f>
        <x:v>1.025</x:v>
      </x:c>
      <x:c r="V1309" s="18" t="n">
        <x:f>IF(U1309=0,0,N1309*Q1309/U1309)</x:f>
        <x:v>0</x:v>
      </x:c>
      <x:c r="W1309" s="18" t="n">
        <x:f>IF(U1309=0,0,P1309*Q1309/U1309)</x:f>
        <x:v>0</x:v>
      </x:c>
      <x:c r="X1309" s="18" t="n">
        <x:f>MAX(V1309,W1309*'01 Controls'!$E$12)</x:f>
        <x:v>0</x:v>
      </x:c>
      <x:c r="Y1309" s="18" t="n">
        <x:f>IF(U1309=0,0,N1309*R1309/U1309)</x:f>
        <x:v>3872.1951219512193</x:v>
      </x:c>
      <x:c r="Z1309" s="18" t="n">
        <x:f>IF(U1309=0,0,P1309*R1309/U1309)</x:f>
        <x:v>11538.731707317073</x:v>
      </x:c>
      <x:c r="AA1309" s="18" t="n">
        <x:f>MAX(Y1309,Z1309*'01 Controls'!$E$13)</x:f>
        <x:v>3872.1951219512193</x:v>
      </x:c>
      <x:c r="AB1309" s="18" t="n">
        <x:f>IF(U1309=0,0,N1309*S1309/U1309)</x:f>
        <x:v>1659.5121951219514</x:v>
      </x:c>
      <x:c r="AC1309" s="18" t="n">
        <x:f>IF(U1309=0,0,P1309*S1309/U1309)</x:f>
        <x:v>4945.170731707318</x:v>
      </x:c>
      <x:c r="AD1309" s="18" t="n">
        <x:f>MAX(AB1309,AC1309*'01 Controls'!$E$14)</x:f>
        <x:v>1659.5121951219514</x:v>
      </x:c>
      <x:c r="AE1309" s="18" t="n">
        <x:f>IF(U1309=0,0,N1309*T1309/U1309)</x:f>
        <x:v>138.2926829268293</x:v>
      </x:c>
      <x:c r="AF1309" s="18" t="n">
        <x:f>IF(U1309=0,0,P1309*T1309/U1309)</x:f>
        <x:v>412.09756097560984</x:v>
      </x:c>
      <x:c r="AG1309" s="18" t="n">
        <x:f>MAX(AE1309,AF1309*'01 Controls'!$E$15)</x:f>
        <x:v>138.2926829268293</x:v>
      </x:c>
      <x:c r="AH1309" s="18" t="n">
        <x:f>SUM(V1309,Y1309,AB1309,AE1309)</x:f>
        <x:v>5670</x:v>
      </x:c>
      <x:c r="AI1309" s="18" t="n">
        <x:f>N1309-AH1309</x:f>
        <x:v>0</x:v>
      </x:c>
      <x:c r="AJ1309" s="18" t="n">
        <x:f>V1309*INDEX('07 Mode Capacity'!$P$6:$P$17,MATCH("AIR-"&amp;I1309,'07 Mode Capacity'!$C$6:$C$17,0))</x:f>
        <x:v>0</x:v>
      </x:c>
      <x:c r="AK1309" s="18" t="n">
        <x:f>Y1309*INDEX('07 Mode Capacity'!$P$6:$P$17,MATCH("OCEAN-"&amp;I1309,'07 Mode Capacity'!$C$6:$C$17,0))</x:f>
        <x:v>3031.0303464675053</x:v>
      </x:c>
      <x:c r="AL1309" s="18" t="n">
        <x:f>AB1309*INDEX('07 Mode Capacity'!$P$6:$P$17,MATCH("LAND-"&amp;I1309,'07 Mode Capacity'!$C$6:$C$17,0))</x:f>
        <x:v>1186.5681876595745</x:v>
      </x:c>
      <x:c r="AM1309" s="18" t="n">
        <x:f>AE1309*INDEX('07 Mode Capacity'!$P$6:$P$17,MATCH("INLAND-"&amp;I1309,'07 Mode Capacity'!$C$6:$C$17,0))</x:f>
        <x:v>138.2926829268293</x:v>
      </x:c>
      <x:c r="AN1309" s="18" t="n">
        <x:f>SUM(AJ1309:AM1309)</x:f>
        <x:v>4355.891217053909</x:v>
      </x:c>
      <x:c r="AO1309" s="17" t="n">
        <x:f>IF(N1309=0,1,AN1309/N1309)</x:f>
        <x:v>0.7682347825491903</x:v>
      </x:c>
      <x:c r="AP1309" s="11" t="str">
        <x:f>IF(AO1309&gt;='01 Controls'!$E$16,"PASS","FAIL")</x:f>
        <x:v>FAIL</x:v>
      </x:c>
      <x:c r="AQ1309" s="11" t="str">
        <x:v>UNQUANTIFIED</x:v>
      </x:c>
      <x:c r="AR1309" s="11" t="str">
        <x:v>Position-class planning record; serial item and receiver open</x:v>
      </x:c>
      <x:c r="AS1309" s="26"/>
      <x:c r="AT1309" s="26"/>
    </x:row>
    <x:row r="1310">
      <x:c r="C1310" s="11" t="str">
        <x:v>C3-CM-RLG-APL-45</x:v>
      </x:c>
      <x:c r="D1310" s="11" t="str">
        <x:v>C3</x:v>
      </x:c>
      <x:c r="E1310" s="11" t="str">
        <x:v>Cascadia earthquake</x:v>
      </x:c>
      <x:c r="F1310" s="11" t="str">
        <x:v>CM-RLG</x:v>
      </x:c>
      <x:c r="G1310" s="11" t="str">
        <x:v>Civil rail-mobility group</x:v>
      </x:c>
      <x:c r="H1310" s="11" t="str">
        <x:v>APL-45</x:v>
      </x:c>
      <x:c r="I1310" s="19" t="n">
        <x:v>24</x:v>
      </x:c>
      <x:c r="J1310" s="21" t="n">
        <x:v>5</x:v>
      </x:c>
      <x:c r="K1310" s="18" t="n">
        <x:f>'05 Cargo Register'!K414</x:f>
        <x:v>144</x:v>
      </x:c>
      <x:c r="L1310" s="18" t="n">
        <x:f>'05 Cargo Register'!N414</x:f>
        <x:v>38</x:v>
      </x:c>
      <x:c r="M1310" s="18" t="n">
        <x:f>'05 Cargo Register'!O414</x:f>
        <x:v>285</x:v>
      </x:c>
      <x:c r="N1310" s="18" t="n">
        <x:f>J1310*K1310</x:f>
        <x:v>720</x:v>
      </x:c>
      <x:c r="O1310" s="18" t="n">
        <x:f>J1310*L1310</x:f>
        <x:v>190</x:v>
      </x:c>
      <x:c r="P1310" s="18" t="n">
        <x:f>J1310*M1310</x:f>
        <x:v>1425</x:v>
      </x:c>
      <x:c r="Q1310" s="22" t="n">
        <x:f>'01 Controls'!$E$24*'02 Cargo Classes'!$M$6</x:f>
        <x:v>0.30000000000000004</x:v>
      </x:c>
      <x:c r="R1310" s="22" t="n">
        <x:f>'01 Controls'!$F$24*'02 Cargo Classes'!$N$6</x:f>
        <x:v>0.13999999999999999</x:v>
      </x:c>
      <x:c r="S1310" s="22" t="n">
        <x:f>'01 Controls'!$G$24*'02 Cargo Classes'!$O$6</x:f>
        <x:v>0.5</x:v>
      </x:c>
      <x:c r="T1310" s="22" t="n">
        <x:f>'01 Controls'!$H$24*'02 Cargo Classes'!$P$6</x:f>
        <x:v>0.015</x:v>
      </x:c>
      <x:c r="U1310" s="22" t="n">
        <x:f>SUM(Q1310:T1310)</x:f>
        <x:v>0.9550000000000001</x:v>
      </x:c>
      <x:c r="V1310" s="18" t="n">
        <x:f>IF(U1310=0,0,N1310*Q1310/U1310)</x:f>
        <x:v>226.1780104712042</x:v>
      </x:c>
      <x:c r="W1310" s="18" t="n">
        <x:f>IF(U1310=0,0,P1310*Q1310/U1310)</x:f>
        <x:v>447.64397905759165</x:v>
      </x:c>
      <x:c r="X1310" s="18" t="n">
        <x:f>MAX(V1310,W1310*'01 Controls'!$E$12)</x:f>
        <x:v>226.1780104712042</x:v>
      </x:c>
      <x:c r="Y1310" s="18" t="n">
        <x:f>IF(U1310=0,0,N1310*R1310/U1310)</x:f>
        <x:v>105.54973821989526</x:v>
      </x:c>
      <x:c r="Z1310" s="18" t="n">
        <x:f>IF(U1310=0,0,P1310*R1310/U1310)</x:f>
        <x:v>208.90052356020936</x:v>
      </x:c>
      <x:c r="AA1310" s="18" t="n">
        <x:f>MAX(Y1310,Z1310*'01 Controls'!$E$13)</x:f>
        <x:v>105.54973821989526</x:v>
      </x:c>
      <x:c r="AB1310" s="18" t="n">
        <x:f>IF(U1310=0,0,N1310*S1310/U1310)</x:f>
        <x:v>376.9633507853403</x:v>
      </x:c>
      <x:c r="AC1310" s="18" t="n">
        <x:f>IF(U1310=0,0,P1310*S1310/U1310)</x:f>
        <x:v>746.0732984293193</x:v>
      </x:c>
      <x:c r="AD1310" s="18" t="n">
        <x:f>MAX(AB1310,AC1310*'01 Controls'!$E$14)</x:f>
        <x:v>376.9633507853403</x:v>
      </x:c>
      <x:c r="AE1310" s="18" t="n">
        <x:f>IF(U1310=0,0,N1310*T1310/U1310)</x:f>
        <x:v>11.308900523560208</x:v>
      </x:c>
      <x:c r="AF1310" s="18" t="n">
        <x:f>IF(U1310=0,0,P1310*T1310/U1310)</x:f>
        <x:v>22.38219895287958</x:v>
      </x:c>
      <x:c r="AG1310" s="18" t="n">
        <x:f>MAX(AE1310,AF1310*'01 Controls'!$E$15)</x:f>
        <x:v>11.308900523560208</x:v>
      </x:c>
      <x:c r="AH1310" s="18" t="n">
        <x:f>SUM(V1310,Y1310,AB1310,AE1310)</x:f>
        <x:v>720</x:v>
      </x:c>
      <x:c r="AI1310" s="18" t="n">
        <x:f>N1310-AH1310</x:f>
        <x:v>0</x:v>
      </x:c>
      <x:c r="AJ1310" s="18" t="n">
        <x:f>V1310*INDEX('07 Mode Capacity'!$P$6:$P$17,MATCH("AIR-"&amp;I1310,'07 Mode Capacity'!$C$6:$C$17,0))</x:f>
        <x:v>45.894700160414466</x:v>
      </x:c>
      <x:c r="AK1310" s="18" t="n">
        <x:f>Y1310*INDEX('07 Mode Capacity'!$P$6:$P$17,MATCH("OCEAN-"&amp;I1310,'07 Mode Capacity'!$C$6:$C$17,0))</x:f>
        <x:v>15.841859840182908</x:v>
      </x:c>
      <x:c r="AL1310" s="18" t="n">
        <x:f>AB1310*INDEX('07 Mode Capacity'!$P$6:$P$17,MATCH("LAND-"&amp;I1310,'07 Mode Capacity'!$C$6:$C$17,0))</x:f>
        <x:v>144.18883008359614</x:v>
      </x:c>
      <x:c r="AM1310" s="18" t="n">
        <x:f>AE1310*INDEX('07 Mode Capacity'!$P$6:$P$17,MATCH("INLAND-"&amp;I1310,'07 Mode Capacity'!$C$6:$C$17,0))</x:f>
        <x:v>11.308900523560208</x:v>
      </x:c>
      <x:c r="AN1310" s="18" t="n">
        <x:f>SUM(AJ1310:AM1310)</x:f>
        <x:v>217.2342906077537</x:v>
      </x:c>
      <x:c r="AO1310" s="17" t="n">
        <x:f>IF(N1310=0,1,AN1310/N1310)</x:f>
        <x:v>0.30171429251076903</x:v>
      </x:c>
      <x:c r="AP1310" s="11" t="str">
        <x:f>IF(AO1310&gt;='01 Controls'!$E$16,"PASS","FAIL")</x:f>
        <x:v>FAIL</x:v>
      </x:c>
      <x:c r="AQ1310" s="11" t="str">
        <x:v>UNQUANTIFIED</x:v>
      </x:c>
      <x:c r="AR1310" s="11" t="str">
        <x:v>Position-class planning record; serial item and receiver open</x:v>
      </x:c>
      <x:c r="AS1310" s="26"/>
      <x:c r="AT1310" s="26"/>
    </x:row>
    <x:row r="1311">
      <x:c r="C1311" s="11" t="str">
        <x:v>C3-CM-RLG-ISO-18</x:v>
      </x:c>
      <x:c r="D1311" s="11" t="str">
        <x:v>C3</x:v>
      </x:c>
      <x:c r="E1311" s="11" t="str">
        <x:v>Cascadia earthquake</x:v>
      </x:c>
      <x:c r="F1311" s="11" t="str">
        <x:v>CM-RLG</x:v>
      </x:c>
      <x:c r="G1311" s="11" t="str">
        <x:v>Civil rail-mobility group</x:v>
      </x:c>
      <x:c r="H1311" s="11" t="str">
        <x:v>ISO-18</x:v>
      </x:c>
      <x:c r="I1311" s="19" t="n">
        <x:v>48</x:v>
      </x:c>
      <x:c r="J1311" s="21" t="n">
        <x:v>5</x:v>
      </x:c>
      <x:c r="K1311" s="18" t="n">
        <x:f>'05 Cargo Register'!K415</x:f>
        <x:v>360</x:v>
      </x:c>
      <x:c r="L1311" s="18" t="n">
        <x:f>'05 Cargo Register'!N415</x:f>
        <x:v>24</x:v>
      </x:c>
      <x:c r="M1311" s="18" t="n">
        <x:f>'05 Cargo Register'!O415</x:f>
        <x:v>633.6</x:v>
      </x:c>
      <x:c r="N1311" s="18" t="n">
        <x:f>J1311*K1311</x:f>
        <x:v>1800</x:v>
      </x:c>
      <x:c r="O1311" s="18" t="n">
        <x:f>J1311*L1311</x:f>
        <x:v>120</x:v>
      </x:c>
      <x:c r="P1311" s="18" t="n">
        <x:f>J1311*M1311</x:f>
        <x:v>3168</x:v>
      </x:c>
      <x:c r="Q1311" s="22" t="n">
        <x:f>'01 Controls'!$E$24*'02 Cargo Classes'!$M$7</x:f>
        <x:v>0.020000000000000004</x:v>
      </x:c>
      <x:c r="R1311" s="22" t="n">
        <x:f>'01 Controls'!$F$24*'02 Cargo Classes'!$N$7</x:f>
        <x:v>0.35</x:v>
      </x:c>
      <x:c r="S1311" s="22" t="n">
        <x:f>'01 Controls'!$G$24*'02 Cargo Classes'!$O$7</x:f>
        <x:v>0.6</x:v>
      </x:c>
      <x:c r="T1311" s="22" t="n">
        <x:f>'01 Controls'!$H$24*'02 Cargo Classes'!$P$7</x:f>
        <x:v>0.04000000000000001</x:v>
      </x:c>
      <x:c r="U1311" s="22" t="n">
        <x:f>SUM(Q1311:T1311)</x:f>
        <x:v>1.01</x:v>
      </x:c>
      <x:c r="V1311" s="18" t="n">
        <x:f>IF(U1311=0,0,N1311*Q1311/U1311)</x:f>
        <x:v>35.64356435643565</x:v>
      </x:c>
      <x:c r="W1311" s="18" t="n">
        <x:f>IF(U1311=0,0,P1311*Q1311/U1311)</x:f>
        <x:v>62.732673267326746</x:v>
      </x:c>
      <x:c r="X1311" s="18" t="n">
        <x:f>MAX(V1311,W1311*'01 Controls'!$E$12)</x:f>
        <x:v>35.64356435643565</x:v>
      </x:c>
      <x:c r="Y1311" s="18" t="n">
        <x:f>IF(U1311=0,0,N1311*R1311/U1311)</x:f>
        <x:v>623.7623762376238</x:v>
      </x:c>
      <x:c r="Z1311" s="18" t="n">
        <x:f>IF(U1311=0,0,P1311*R1311/U1311)</x:f>
        <x:v>1097.8217821782177</x:v>
      </x:c>
      <x:c r="AA1311" s="18" t="n">
        <x:f>MAX(Y1311,Z1311*'01 Controls'!$E$13)</x:f>
        <x:v>623.7623762376238</x:v>
      </x:c>
      <x:c r="AB1311" s="18" t="n">
        <x:f>IF(U1311=0,0,N1311*S1311/U1311)</x:f>
        <x:v>1069.3069306930693</x:v>
      </x:c>
      <x:c r="AC1311" s="18" t="n">
        <x:f>IF(U1311=0,0,P1311*S1311/U1311)</x:f>
        <x:v>1881.980198019802</x:v>
      </x:c>
      <x:c r="AD1311" s="18" t="n">
        <x:f>MAX(AB1311,AC1311*'01 Controls'!$E$14)</x:f>
        <x:v>1069.3069306930693</x:v>
      </x:c>
      <x:c r="AE1311" s="18" t="n">
        <x:f>IF(U1311=0,0,N1311*T1311/U1311)</x:f>
        <x:v>71.2871287128713</x:v>
      </x:c>
      <x:c r="AF1311" s="18" t="n">
        <x:f>IF(U1311=0,0,P1311*T1311/U1311)</x:f>
        <x:v>125.46534653465349</x:v>
      </x:c>
      <x:c r="AG1311" s="18" t="n">
        <x:f>MAX(AE1311,AF1311*'01 Controls'!$E$15)</x:f>
        <x:v>71.2871287128713</x:v>
      </x:c>
      <x:c r="AH1311" s="18" t="n">
        <x:f>SUM(V1311,Y1311,AB1311,AE1311)</x:f>
        <x:v>1799.9999999999998</x:v>
      </x:c>
      <x:c r="AI1311" s="18" t="n">
        <x:f>N1311-AH1311</x:f>
        <x:v>2.2737367544323206e-13</x:v>
      </x:c>
      <x:c r="AJ1311" s="18" t="n">
        <x:f>V1311*INDEX('07 Mode Capacity'!$P$6:$P$17,MATCH("AIR-"&amp;I1311,'07 Mode Capacity'!$C$6:$C$17,0))</x:f>
        <x:v>9.992162077638154</x:v>
      </x:c>
      <x:c r="AK1311" s="18" t="n">
        <x:f>Y1311*INDEX('07 Mode Capacity'!$P$6:$P$17,MATCH("OCEAN-"&amp;I1311,'07 Mode Capacity'!$C$6:$C$17,0))</x:f>
        <x:v>54.664214352764205</x:v>
      </x:c>
      <x:c r="AL1311" s="18" t="n">
        <x:f>AB1311*INDEX('07 Mode Capacity'!$P$6:$P$17,MATCH("LAND-"&amp;I1311,'07 Mode Capacity'!$C$6:$C$17,0))</x:f>
        <x:v>130.50663274822858</x:v>
      </x:c>
      <x:c r="AM1311" s="18" t="n">
        <x:f>AE1311*INDEX('07 Mode Capacity'!$P$6:$P$17,MATCH("INLAND-"&amp;I1311,'07 Mode Capacity'!$C$6:$C$17,0))</x:f>
        <x:v>44.99888564884664</x:v>
      </x:c>
      <x:c r="AN1311" s="18" t="n">
        <x:f>SUM(AJ1311:AM1311)</x:f>
        <x:v>240.16189482747757</x:v>
      </x:c>
      <x:c r="AO1311" s="17" t="n">
        <x:f>IF(N1311=0,1,AN1311/N1311)</x:f>
        <x:v>0.1334232749041542</x:v>
      </x:c>
      <x:c r="AP1311" s="11" t="str">
        <x:f>IF(AO1311&gt;='01 Controls'!$E$16,"PASS","FAIL")</x:f>
        <x:v>FAIL</x:v>
      </x:c>
      <x:c r="AQ1311" s="11" t="str">
        <x:v>UNQUANTIFIED</x:v>
      </x:c>
      <x:c r="AR1311" s="11" t="str">
        <x:v>Position-class planning record; serial item and receiver open</x:v>
      </x:c>
      <x:c r="AS1311" s="26"/>
      <x:c r="AT1311" s="26"/>
    </x:row>
    <x:row r="1312">
      <x:c r="C1312" s="11" t="str">
        <x:v>C3-CM-RLG-COL-12</x:v>
      </x:c>
      <x:c r="D1312" s="11" t="str">
        <x:v>C3</x:v>
      </x:c>
      <x:c r="E1312" s="11" t="str">
        <x:v>Cascadia earthquake</x:v>
      </x:c>
      <x:c r="F1312" s="11" t="str">
        <x:v>CM-RLG</x:v>
      </x:c>
      <x:c r="G1312" s="11" t="str">
        <x:v>Civil rail-mobility group</x:v>
      </x:c>
      <x:c r="H1312" s="11" t="str">
        <x:v>COL-12</x:v>
      </x:c>
      <x:c r="I1312" s="19" t="n">
        <x:v>24</x:v>
      </x:c>
      <x:c r="J1312" s="21" t="n">
        <x:v>5</x:v>
      </x:c>
      <x:c r="K1312" s="18" t="n">
        <x:f>'05 Cargo Register'!K416</x:f>
        <x:v>144</x:v>
      </x:c>
      <x:c r="L1312" s="18" t="n">
        <x:f>'05 Cargo Register'!N416</x:f>
        <x:v>15</x:v>
      </x:c>
      <x:c r="M1312" s="18" t="n">
        <x:f>'05 Cargo Register'!O416</x:f>
        <x:v>396</x:v>
      </x:c>
      <x:c r="N1312" s="18" t="n">
        <x:f>J1312*K1312</x:f>
        <x:v>720</x:v>
      </x:c>
      <x:c r="O1312" s="18" t="n">
        <x:f>J1312*L1312</x:f>
        <x:v>75</x:v>
      </x:c>
      <x:c r="P1312" s="18" t="n">
        <x:f>J1312*M1312</x:f>
        <x:v>1980</x:v>
      </x:c>
      <x:c r="Q1312" s="22" t="n">
        <x:f>'01 Controls'!$E$24*'02 Cargo Classes'!$M$8</x:f>
        <x:v>0.2</x:v>
      </x:c>
      <x:c r="R1312" s="22" t="n">
        <x:f>'01 Controls'!$F$24*'02 Cargo Classes'!$N$8</x:f>
        <x:v>0.24499999999999997</x:v>
      </x:c>
      <x:c r="S1312" s="22" t="n">
        <x:f>'01 Controls'!$G$24*'02 Cargo Classes'!$O$8</x:f>
        <x:v>0.6</x:v>
      </x:c>
      <x:c r="T1312" s="22" t="n">
        <x:f>'01 Controls'!$H$24*'02 Cargo Classes'!$P$8</x:f>
        <x:v>0.010000000000000002</x:v>
      </x:c>
      <x:c r="U1312" s="22" t="n">
        <x:f>SUM(Q1312:T1312)</x:f>
        <x:v>1.055</x:v>
      </x:c>
      <x:c r="V1312" s="18" t="n">
        <x:f>IF(U1312=0,0,N1312*Q1312/U1312)</x:f>
        <x:v>136.49289099526067</x:v>
      </x:c>
      <x:c r="W1312" s="18" t="n">
        <x:f>IF(U1312=0,0,P1312*Q1312/U1312)</x:f>
        <x:v>375.3554502369669</x:v>
      </x:c>
      <x:c r="X1312" s="18" t="n">
        <x:f>MAX(V1312,W1312*'01 Controls'!$E$12)</x:f>
        <x:v>136.49289099526067</x:v>
      </x:c>
      <x:c r="Y1312" s="18" t="n">
        <x:f>IF(U1312=0,0,N1312*R1312/U1312)</x:f>
        <x:v>167.2037914691943</x:v>
      </x:c>
      <x:c r="Z1312" s="18" t="n">
        <x:f>IF(U1312=0,0,P1312*R1312/U1312)</x:f>
        <x:v>459.8104265402843</x:v>
      </x:c>
      <x:c r="AA1312" s="18" t="n">
        <x:f>MAX(Y1312,Z1312*'01 Controls'!$E$13)</x:f>
        <x:v>167.2037914691943</x:v>
      </x:c>
      <x:c r="AB1312" s="18" t="n">
        <x:f>IF(U1312=0,0,N1312*S1312/U1312)</x:f>
        <x:v>409.478672985782</x:v>
      </x:c>
      <x:c r="AC1312" s="18" t="n">
        <x:f>IF(U1312=0,0,P1312*S1312/U1312)</x:f>
        <x:v>1126.0663507109005</x:v>
      </x:c>
      <x:c r="AD1312" s="18" t="n">
        <x:f>MAX(AB1312,AC1312*'01 Controls'!$E$14)</x:f>
        <x:v>409.478672985782</x:v>
      </x:c>
      <x:c r="AE1312" s="18" t="n">
        <x:f>IF(U1312=0,0,N1312*T1312/U1312)</x:f>
        <x:v>6.824644549763034</x:v>
      </x:c>
      <x:c r="AF1312" s="18" t="n">
        <x:f>IF(U1312=0,0,P1312*T1312/U1312)</x:f>
        <x:v>18.767772511848346</x:v>
      </x:c>
      <x:c r="AG1312" s="18" t="n">
        <x:f>MAX(AE1312,AF1312*'01 Controls'!$E$15)</x:f>
        <x:v>6.824644549763034</x:v>
      </x:c>
      <x:c r="AH1312" s="18" t="n">
        <x:f>SUM(V1312,Y1312,AB1312,AE1312)</x:f>
        <x:v>720</x:v>
      </x:c>
      <x:c r="AI1312" s="18" t="n">
        <x:f>N1312-AH1312</x:f>
        <x:v>0</x:v>
      </x:c>
      <x:c r="AJ1312" s="18" t="n">
        <x:f>V1312*INDEX('07 Mode Capacity'!$P$6:$P$17,MATCH("AIR-"&amp;I1312,'07 Mode Capacity'!$C$6:$C$17,0))</x:f>
        <x:v>27.696327742935743</x:v>
      </x:c>
      <x:c r="AK1312" s="18" t="n">
        <x:f>Y1312*INDEX('07 Mode Capacity'!$P$6:$P$17,MATCH("OCEAN-"&amp;I1312,'07 Mode Capacity'!$C$6:$C$17,0))</x:f>
        <x:v>25.09545806436558</x:v>
      </x:c>
      <x:c r="AL1312" s="18" t="n">
        <x:f>AB1312*INDEX('07 Mode Capacity'!$P$6:$P$17,MATCH("LAND-"&amp;I1312,'07 Mode Capacity'!$C$6:$C$17,0))</x:f>
        <x:v>156.62597087753664</x:v>
      </x:c>
      <x:c r="AM1312" s="18" t="n">
        <x:f>AE1312*INDEX('07 Mode Capacity'!$P$6:$P$17,MATCH("INLAND-"&amp;I1312,'07 Mode Capacity'!$C$6:$C$17,0))</x:f>
        <x:v>6.824644549763034</x:v>
      </x:c>
      <x:c r="AN1312" s="18" t="n">
        <x:f>SUM(AJ1312:AM1312)</x:f>
        <x:v>216.242401234601</x:v>
      </x:c>
      <x:c r="AO1312" s="17" t="n">
        <x:f>IF(N1312=0,1,AN1312/N1312)</x:f>
        <x:v>0.3003366683813903</x:v>
      </x:c>
      <x:c r="AP1312" s="11" t="str">
        <x:f>IF(AO1312&gt;='01 Controls'!$E$16,"PASS","FAIL")</x:f>
        <x:v>FAIL</x:v>
      </x:c>
      <x:c r="AQ1312" s="11" t="str">
        <x:v>UNQUANTIFIED</x:v>
      </x:c>
      <x:c r="AR1312" s="11" t="str">
        <x:v>Position-class planning record; serial item and receiver open</x:v>
      </x:c>
      <x:c r="AS1312" s="26"/>
      <x:c r="AT1312" s="26"/>
    </x:row>
    <x:row r="1313">
      <x:c r="C1313" s="11" t="str">
        <x:v>C3-CM-RLG-BAT-22</x:v>
      </x:c>
      <x:c r="D1313" s="11" t="str">
        <x:v>C3</x:v>
      </x:c>
      <x:c r="E1313" s="11" t="str">
        <x:v>Cascadia earthquake</x:v>
      </x:c>
      <x:c r="F1313" s="11" t="str">
        <x:v>CM-RLG</x:v>
      </x:c>
      <x:c r="G1313" s="11" t="str">
        <x:v>Civil rail-mobility group</x:v>
      </x:c>
      <x:c r="H1313" s="11" t="str">
        <x:v>BAT-22</x:v>
      </x:c>
      <x:c r="I1313" s="19" t="n">
        <x:v>48</x:v>
      </x:c>
      <x:c r="J1313" s="21" t="n">
        <x:v>5</x:v>
      </x:c>
      <x:c r="K1313" s="18" t="n">
        <x:f>'05 Cargo Register'!K417</x:f>
        <x:v>180</x:v>
      </x:c>
      <x:c r="L1313" s="18" t="n">
        <x:f>'05 Cargo Register'!N417</x:f>
        <x:v>11</x:v>
      </x:c>
      <x:c r="M1313" s="18" t="n">
        <x:f>'05 Cargo Register'!O417</x:f>
        <x:v>290.40000000000003</x:v>
      </x:c>
      <x:c r="N1313" s="18" t="n">
        <x:f>J1313*K1313</x:f>
        <x:v>900</x:v>
      </x:c>
      <x:c r="O1313" s="18" t="n">
        <x:f>J1313*L1313</x:f>
        <x:v>55</x:v>
      </x:c>
      <x:c r="P1313" s="18" t="n">
        <x:f>J1313*M1313</x:f>
        <x:v>1452.0000000000002</x:v>
      </x:c>
      <x:c r="Q1313" s="22" t="n">
        <x:f>'01 Controls'!$E$24*'02 Cargo Classes'!$M$9</x:f>
        <x:v>0</x:v>
      </x:c>
      <x:c r="R1313" s="22" t="n">
        <x:f>'01 Controls'!$F$24*'02 Cargo Classes'!$N$9</x:f>
        <x:v>0.35</x:v>
      </x:c>
      <x:c r="S1313" s="22" t="n">
        <x:f>'01 Controls'!$G$24*'02 Cargo Classes'!$O$9</x:f>
        <x:v>0.5</x:v>
      </x:c>
      <x:c r="T1313" s="22" t="n">
        <x:f>'01 Controls'!$H$24*'02 Cargo Classes'!$P$9</x:f>
        <x:v>0.025</x:v>
      </x:c>
      <x:c r="U1313" s="22" t="n">
        <x:f>SUM(Q1313:T1313)</x:f>
        <x:v>0.875</x:v>
      </x:c>
      <x:c r="V1313" s="18" t="n">
        <x:f>IF(U1313=0,0,N1313*Q1313/U1313)</x:f>
        <x:v>0</x:v>
      </x:c>
      <x:c r="W1313" s="18" t="n">
        <x:f>IF(U1313=0,0,P1313*Q1313/U1313)</x:f>
        <x:v>0</x:v>
      </x:c>
      <x:c r="X1313" s="18" t="n">
        <x:f>MAX(V1313,W1313*'01 Controls'!$E$12)</x:f>
        <x:v>0</x:v>
      </x:c>
      <x:c r="Y1313" s="18" t="n">
        <x:f>IF(U1313=0,0,N1313*R1313/U1313)</x:f>
        <x:v>360</x:v>
      </x:c>
      <x:c r="Z1313" s="18" t="n">
        <x:f>IF(U1313=0,0,P1313*R1313/U1313)</x:f>
        <x:v>580.8000000000001</x:v>
      </x:c>
      <x:c r="AA1313" s="18" t="n">
        <x:f>MAX(Y1313,Z1313*'01 Controls'!$E$13)</x:f>
        <x:v>360</x:v>
      </x:c>
      <x:c r="AB1313" s="18" t="n">
        <x:f>IF(U1313=0,0,N1313*S1313/U1313)</x:f>
        <x:v>514.2857142857143</x:v>
      </x:c>
      <x:c r="AC1313" s="18" t="n">
        <x:f>IF(U1313=0,0,P1313*S1313/U1313)</x:f>
        <x:v>829.7142857142859</x:v>
      </x:c>
      <x:c r="AD1313" s="18" t="n">
        <x:f>MAX(AB1313,AC1313*'01 Controls'!$E$14)</x:f>
        <x:v>514.2857142857143</x:v>
      </x:c>
      <x:c r="AE1313" s="18" t="n">
        <x:f>IF(U1313=0,0,N1313*T1313/U1313)</x:f>
        <x:v>25.714285714285715</x:v>
      </x:c>
      <x:c r="AF1313" s="18" t="n">
        <x:f>IF(U1313=0,0,P1313*T1313/U1313)</x:f>
        <x:v>41.48571428571429</x:v>
      </x:c>
      <x:c r="AG1313" s="18" t="n">
        <x:f>MAX(AE1313,AF1313*'01 Controls'!$E$15)</x:f>
        <x:v>25.714285714285715</x:v>
      </x:c>
      <x:c r="AH1313" s="18" t="n">
        <x:f>SUM(V1313,Y1313,AB1313,AE1313)</x:f>
        <x:v>900</x:v>
      </x:c>
      <x:c r="AI1313" s="18" t="n">
        <x:f>N1313-AH1313</x:f>
        <x:v>0</x:v>
      </x:c>
      <x:c r="AJ1313" s="18" t="n">
        <x:f>V1313*INDEX('07 Mode Capacity'!$P$6:$P$17,MATCH("AIR-"&amp;I1313,'07 Mode Capacity'!$C$6:$C$17,0))</x:f>
        <x:v>0</x:v>
      </x:c>
      <x:c r="AK1313" s="18" t="n">
        <x:f>Y1313*INDEX('07 Mode Capacity'!$P$6:$P$17,MATCH("OCEAN-"&amp;I1313,'07 Mode Capacity'!$C$6:$C$17,0))</x:f>
        <x:v>31.54906085502391</x:v>
      </x:c>
      <x:c r="AL1313" s="18" t="n">
        <x:f>AB1313*INDEX('07 Mode Capacity'!$P$6:$P$17,MATCH("LAND-"&amp;I1313,'07 Mode Capacity'!$C$6:$C$17,0))</x:f>
        <x:v>62.76747575033851</x:v>
      </x:c>
      <x:c r="AM1313" s="18" t="n">
        <x:f>AE1313*INDEX('07 Mode Capacity'!$P$6:$P$17,MATCH("INLAND-"&amp;I1313,'07 Mode Capacity'!$C$6:$C$17,0))</x:f>
        <x:v>16.231740894762538</x:v>
      </x:c>
      <x:c r="AN1313" s="18" t="n">
        <x:f>SUM(AJ1313:AM1313)</x:f>
        <x:v>110.54827750012495</x:v>
      </x:c>
      <x:c r="AO1313" s="17" t="n">
        <x:f>IF(N1313=0,1,AN1313/N1313)</x:f>
        <x:v>0.12283141944458328</x:v>
      </x:c>
      <x:c r="AP1313" s="11" t="str">
        <x:f>IF(AO1313&gt;='01 Controls'!$E$16,"PASS","FAIL")</x:f>
        <x:v>FAIL</x:v>
      </x:c>
      <x:c r="AQ1313" s="11" t="str">
        <x:v>UNQUANTIFIED</x:v>
      </x:c>
      <x:c r="AR1313" s="11" t="str">
        <x:v>Position-class planning record; serial item and receiver open</x:v>
      </x:c>
      <x:c r="AS1313" s="26"/>
      <x:c r="AT1313" s="26"/>
    </x:row>
    <x:row r="1314">
      <x:c r="C1314" s="11" t="str">
        <x:v>C3-CM-RLG-TNK-20</x:v>
      </x:c>
      <x:c r="D1314" s="11" t="str">
        <x:v>C3</x:v>
      </x:c>
      <x:c r="E1314" s="11" t="str">
        <x:v>Cascadia earthquake</x:v>
      </x:c>
      <x:c r="F1314" s="11" t="str">
        <x:v>CM-RLG</x:v>
      </x:c>
      <x:c r="G1314" s="11" t="str">
        <x:v>Civil rail-mobility group</x:v>
      </x:c>
      <x:c r="H1314" s="11" t="str">
        <x:v>TNK-20</x:v>
      </x:c>
      <x:c r="I1314" s="19" t="n">
        <x:v>48</x:v>
      </x:c>
      <x:c r="J1314" s="21" t="n">
        <x:v>5</x:v>
      </x:c>
      <x:c r="K1314" s="18" t="n">
        <x:f>'05 Cargo Register'!K418</x:f>
        <x:v>180</x:v>
      </x:c>
      <x:c r="L1314" s="18" t="n">
        <x:f>'05 Cargo Register'!N418</x:f>
        <x:v>11</x:v>
      </x:c>
      <x:c r="M1314" s="18" t="n">
        <x:f>'05 Cargo Register'!O418</x:f>
        <x:v>233.75</x:v>
      </x:c>
      <x:c r="N1314" s="18" t="n">
        <x:f>J1314*K1314</x:f>
        <x:v>900</x:v>
      </x:c>
      <x:c r="O1314" s="18" t="n">
        <x:f>J1314*L1314</x:f>
        <x:v>55</x:v>
      </x:c>
      <x:c r="P1314" s="18" t="n">
        <x:f>J1314*M1314</x:f>
        <x:v>1168.75</x:v>
      </x:c>
      <x:c r="Q1314" s="22" t="n">
        <x:f>'01 Controls'!$E$24*'02 Cargo Classes'!$M$10</x:f>
        <x:v>0</x:v>
      </x:c>
      <x:c r="R1314" s="22" t="n">
        <x:f>'01 Controls'!$F$24*'02 Cargo Classes'!$N$10</x:f>
        <x:v>0.42</x:v>
      </x:c>
      <x:c r="S1314" s="22" t="n">
        <x:f>'01 Controls'!$G$24*'02 Cargo Classes'!$O$10</x:f>
        <x:v>0.5</x:v>
      </x:c>
      <x:c r="T1314" s="22" t="n">
        <x:f>'01 Controls'!$H$24*'02 Cargo Classes'!$P$10</x:f>
        <x:v>0.05</x:v>
      </x:c>
      <x:c r="U1314" s="22" t="n">
        <x:f>SUM(Q1314:T1314)</x:f>
        <x:v>0.97</x:v>
      </x:c>
      <x:c r="V1314" s="18" t="n">
        <x:f>IF(U1314=0,0,N1314*Q1314/U1314)</x:f>
        <x:v>0</x:v>
      </x:c>
      <x:c r="W1314" s="18" t="n">
        <x:f>IF(U1314=0,0,P1314*Q1314/U1314)</x:f>
        <x:v>0</x:v>
      </x:c>
      <x:c r="X1314" s="18" t="n">
        <x:f>MAX(V1314,W1314*'01 Controls'!$E$12)</x:f>
        <x:v>0</x:v>
      </x:c>
      <x:c r="Y1314" s="18" t="n">
        <x:f>IF(U1314=0,0,N1314*R1314/U1314)</x:f>
        <x:v>389.69072164948454</x:v>
      </x:c>
      <x:c r="Z1314" s="18" t="n">
        <x:f>IF(U1314=0,0,P1314*R1314/U1314)</x:f>
        <x:v>506.05670103092785</x:v>
      </x:c>
      <x:c r="AA1314" s="18" t="n">
        <x:f>MAX(Y1314,Z1314*'01 Controls'!$E$13)</x:f>
        <x:v>389.69072164948454</x:v>
      </x:c>
      <x:c r="AB1314" s="18" t="n">
        <x:f>IF(U1314=0,0,N1314*S1314/U1314)</x:f>
        <x:v>463.9175257731959</x:v>
      </x:c>
      <x:c r="AC1314" s="18" t="n">
        <x:f>IF(U1314=0,0,P1314*S1314/U1314)</x:f>
        <x:v>602.4484536082474</x:v>
      </x:c>
      <x:c r="AD1314" s="18" t="n">
        <x:f>MAX(AB1314,AC1314*'01 Controls'!$E$14)</x:f>
        <x:v>463.9175257731959</x:v>
      </x:c>
      <x:c r="AE1314" s="18" t="n">
        <x:f>IF(U1314=0,0,N1314*T1314/U1314)</x:f>
        <x:v>46.391752577319586</x:v>
      </x:c>
      <x:c r="AF1314" s="18" t="n">
        <x:f>IF(U1314=0,0,P1314*T1314/U1314)</x:f>
        <x:v>60.24484536082474</x:v>
      </x:c>
      <x:c r="AG1314" s="18" t="n">
        <x:f>MAX(AE1314,AF1314*'01 Controls'!$E$15)</x:f>
        <x:v>46.391752577319586</x:v>
      </x:c>
      <x:c r="AH1314" s="18" t="n">
        <x:f>SUM(V1314,Y1314,AB1314,AE1314)</x:f>
        <x:v>900.0000000000001</x:v>
      </x:c>
      <x:c r="AI1314" s="18" t="n">
        <x:f>N1314-AH1314</x:f>
        <x:v>-1.1368683772161603e-13</x:v>
      </x:c>
      <x:c r="AJ1314" s="18" t="n">
        <x:f>V1314*INDEX('07 Mode Capacity'!$P$6:$P$17,MATCH("AIR-"&amp;I1314,'07 Mode Capacity'!$C$6:$C$17,0))</x:f>
        <x:v>0</x:v>
      </x:c>
      <x:c r="AK1314" s="18" t="n">
        <x:f>Y1314*INDEX('07 Mode Capacity'!$P$6:$P$17,MATCH("OCEAN-"&amp;I1314,'07 Mode Capacity'!$C$6:$C$17,0))</x:f>
        <x:v>34.151045255438255</x:v>
      </x:c>
      <x:c r="AL1314" s="18" t="n">
        <x:f>AB1314*INDEX('07 Mode Capacity'!$P$6:$P$17,MATCH("LAND-"&amp;I1314,'07 Mode Capacity'!$C$6:$C$17,0))</x:f>
        <x:v>56.62014565107856</x:v>
      </x:c>
      <x:c r="AM1314" s="18" t="n">
        <x:f>AE1314*INDEX('07 Mode Capacity'!$P$6:$P$17,MATCH("INLAND-"&amp;I1314,'07 Mode Capacity'!$C$6:$C$17,0))</x:f>
        <x:v>29.284068624571585</x:v>
      </x:c>
      <x:c r="AN1314" s="18" t="n">
        <x:f>SUM(AJ1314:AM1314)</x:f>
        <x:v>120.0552595310884</x:v>
      </x:c>
      <x:c r="AO1314" s="17" t="n">
        <x:f>IF(N1314=0,1,AN1314/N1314)</x:f>
        <x:v>0.13339473281232045</x:v>
      </x:c>
      <x:c r="AP1314" s="11" t="str">
        <x:f>IF(AO1314&gt;='01 Controls'!$E$16,"PASS","FAIL")</x:f>
        <x:v>FAIL</x:v>
      </x:c>
      <x:c r="AQ1314" s="11" t="str">
        <x:v>UNQUANTIFIED</x:v>
      </x:c>
      <x:c r="AR1314" s="11" t="str">
        <x:v>Position-class planning record; serial item and receiver open</x:v>
      </x:c>
      <x:c r="AS1314" s="26"/>
      <x:c r="AT1314" s="26"/>
    </x:row>
    <x:row r="1315">
      <x:c r="C1315" s="11" t="str">
        <x:v>C3-CM-RLG-FLR-24</x:v>
      </x:c>
      <x:c r="D1315" s="11" t="str">
        <x:v>C3</x:v>
      </x:c>
      <x:c r="E1315" s="11" t="str">
        <x:v>Cascadia earthquake</x:v>
      </x:c>
      <x:c r="F1315" s="11" t="str">
        <x:v>CM-RLG</x:v>
      </x:c>
      <x:c r="G1315" s="11" t="str">
        <x:v>Civil rail-mobility group</x:v>
      </x:c>
      <x:c r="H1315" s="11" t="str">
        <x:v>FLR-24</x:v>
      </x:c>
      <x:c r="I1315" s="19" t="n">
        <x:v>48</x:v>
      </x:c>
      <x:c r="J1315" s="21" t="n">
        <x:v>5</x:v>
      </x:c>
      <x:c r="K1315" s="18" t="n">
        <x:f>'05 Cargo Register'!K419</x:f>
        <x:v>288</x:v>
      </x:c>
      <x:c r="L1315" s="18" t="n">
        <x:f>'05 Cargo Register'!N419</x:f>
        <x:v>15</x:v>
      </x:c>
      <x:c r="M1315" s="18" t="n">
        <x:f>'05 Cargo Register'!O419</x:f>
        <x:v>480</x:v>
      </x:c>
      <x:c r="N1315" s="18" t="n">
        <x:f>J1315*K1315</x:f>
        <x:v>1440</x:v>
      </x:c>
      <x:c r="O1315" s="18" t="n">
        <x:f>J1315*L1315</x:f>
        <x:v>75</x:v>
      </x:c>
      <x:c r="P1315" s="18" t="n">
        <x:f>J1315*M1315</x:f>
        <x:v>2400</x:v>
      </x:c>
      <x:c r="Q1315" s="22" t="n">
        <x:f>'01 Controls'!$E$24*'02 Cargo Classes'!$M$11</x:f>
        <x:v>0</x:v>
      </x:c>
      <x:c r="R1315" s="22" t="n">
        <x:f>'01 Controls'!$F$24*'02 Cargo Classes'!$N$11</x:f>
        <x:v>0.42</x:v>
      </x:c>
      <x:c r="S1315" s="22" t="n">
        <x:f>'01 Controls'!$G$24*'02 Cargo Classes'!$O$11</x:f>
        <x:v>0.5</x:v>
      </x:c>
      <x:c r="T1315" s="22" t="n">
        <x:f>'01 Controls'!$H$24*'02 Cargo Classes'!$P$11</x:f>
        <x:v>0.04000000000000001</x:v>
      </x:c>
      <x:c r="U1315" s="22" t="n">
        <x:f>SUM(Q1315:T1315)</x:f>
        <x:v>0.96</x:v>
      </x:c>
      <x:c r="V1315" s="18" t="n">
        <x:f>IF(U1315=0,0,N1315*Q1315/U1315)</x:f>
        <x:v>0</x:v>
      </x:c>
      <x:c r="W1315" s="18" t="n">
        <x:f>IF(U1315=0,0,P1315*Q1315/U1315)</x:f>
        <x:v>0</x:v>
      </x:c>
      <x:c r="X1315" s="18" t="n">
        <x:f>MAX(V1315,W1315*'01 Controls'!$E$12)</x:f>
        <x:v>0</x:v>
      </x:c>
      <x:c r="Y1315" s="18" t="n">
        <x:f>IF(U1315=0,0,N1315*R1315/U1315)</x:f>
        <x:v>630</x:v>
      </x:c>
      <x:c r="Z1315" s="18" t="n">
        <x:f>IF(U1315=0,0,P1315*R1315/U1315)</x:f>
        <x:v>1050</x:v>
      </x:c>
      <x:c r="AA1315" s="18" t="n">
        <x:f>MAX(Y1315,Z1315*'01 Controls'!$E$13)</x:f>
        <x:v>630</x:v>
      </x:c>
      <x:c r="AB1315" s="18" t="n">
        <x:f>IF(U1315=0,0,N1315*S1315/U1315)</x:f>
        <x:v>750</x:v>
      </x:c>
      <x:c r="AC1315" s="18" t="n">
        <x:f>IF(U1315=0,0,P1315*S1315/U1315)</x:f>
        <x:v>1250</x:v>
      </x:c>
      <x:c r="AD1315" s="18" t="n">
        <x:f>MAX(AB1315,AC1315*'01 Controls'!$E$14)</x:f>
        <x:v>750</x:v>
      </x:c>
      <x:c r="AE1315" s="18" t="n">
        <x:f>IF(U1315=0,0,N1315*T1315/U1315)</x:f>
        <x:v>60.000000000000014</x:v>
      </x:c>
      <x:c r="AF1315" s="18" t="n">
        <x:f>IF(U1315=0,0,P1315*T1315/U1315)</x:f>
        <x:v>100.00000000000001</x:v>
      </x:c>
      <x:c r="AG1315" s="18" t="n">
        <x:f>MAX(AE1315,AF1315*'01 Controls'!$E$15)</x:f>
        <x:v>60.000000000000014</x:v>
      </x:c>
      <x:c r="AH1315" s="18" t="n">
        <x:f>SUM(V1315,Y1315,AB1315,AE1315)</x:f>
        <x:v>1440</x:v>
      </x:c>
      <x:c r="AI1315" s="18" t="n">
        <x:f>N1315-AH1315</x:f>
        <x:v>0</x:v>
      </x:c>
      <x:c r="AJ1315" s="18" t="n">
        <x:f>V1315*INDEX('07 Mode Capacity'!$P$6:$P$17,MATCH("AIR-"&amp;I1315,'07 Mode Capacity'!$C$6:$C$17,0))</x:f>
        <x:v>0</x:v>
      </x:c>
      <x:c r="AK1315" s="18" t="n">
        <x:f>Y1315*INDEX('07 Mode Capacity'!$P$6:$P$17,MATCH("OCEAN-"&amp;I1315,'07 Mode Capacity'!$C$6:$C$17,0))</x:f>
        <x:v>55.21085649629184</x:v>
      </x:c>
      <x:c r="AL1315" s="18" t="n">
        <x:f>AB1315*INDEX('07 Mode Capacity'!$P$6:$P$17,MATCH("LAND-"&amp;I1315,'07 Mode Capacity'!$C$6:$C$17,0))</x:f>
        <x:v>91.53590213591033</x:v>
      </x:c>
      <x:c r="AM1315" s="18" t="n">
        <x:f>AE1315*INDEX('07 Mode Capacity'!$P$6:$P$17,MATCH("INLAND-"&amp;I1315,'07 Mode Capacity'!$C$6:$C$17,0))</x:f>
        <x:v>37.87406208777926</x:v>
      </x:c>
      <x:c r="AN1315" s="18" t="n">
        <x:f>SUM(AJ1315:AM1315)</x:f>
        <x:v>184.62082071998142</x:v>
      </x:c>
      <x:c r="AO1315" s="17" t="n">
        <x:f>IF(N1315=0,1,AN1315/N1315)</x:f>
        <x:v>0.12820890327776488</x:v>
      </x:c>
      <x:c r="AP1315" s="11" t="str">
        <x:f>IF(AO1315&gt;='01 Controls'!$E$16,"PASS","FAIL")</x:f>
        <x:v>FAIL</x:v>
      </x:c>
      <x:c r="AQ1315" s="11" t="str">
        <x:v>UNQUANTIFIED</x:v>
      </x:c>
      <x:c r="AR1315" s="11" t="str">
        <x:v>Position-class planning record; serial item and receiver open</x:v>
      </x:c>
      <x:c r="AS1315" s="26"/>
      <x:c r="AT1315" s="26"/>
    </x:row>
    <x:row r="1316">
      <x:c r="C1316" s="11" t="str">
        <x:v>C3-CM-RLG-ROL-30</x:v>
      </x:c>
      <x:c r="D1316" s="11" t="str">
        <x:v>C3</x:v>
      </x:c>
      <x:c r="E1316" s="11" t="str">
        <x:v>Cascadia earthquake</x:v>
      </x:c>
      <x:c r="F1316" s="11" t="str">
        <x:v>CM-RLG</x:v>
      </x:c>
      <x:c r="G1316" s="11" t="str">
        <x:v>Civil rail-mobility group</x:v>
      </x:c>
      <x:c r="H1316" s="11" t="str">
        <x:v>ROL-30</x:v>
      </x:c>
      <x:c r="I1316" s="19" t="n">
        <x:v>48</x:v>
      </x:c>
      <x:c r="J1316" s="21" t="n">
        <x:v>5</x:v>
      </x:c>
      <x:c r="K1316" s="18" t="n">
        <x:f>'05 Cargo Register'!K420</x:f>
        <x:v>1296</x:v>
      </x:c>
      <x:c r="L1316" s="18" t="n">
        <x:f>'05 Cargo Register'!N420</x:f>
        <x:v>54</x:v>
      </x:c>
      <x:c r="M1316" s="18" t="n">
        <x:f>'05 Cargo Register'!O420</x:f>
        <x:v>3442.5</x:v>
      </x:c>
      <x:c r="N1316" s="18" t="n">
        <x:f>J1316*K1316</x:f>
        <x:v>6480</x:v>
      </x:c>
      <x:c r="O1316" s="18" t="n">
        <x:f>J1316*L1316</x:f>
        <x:v>270</x:v>
      </x:c>
      <x:c r="P1316" s="18" t="n">
        <x:f>J1316*M1316</x:f>
        <x:v>17212.5</x:v>
      </x:c>
      <x:c r="Q1316" s="22" t="n">
        <x:f>'01 Controls'!$E$24*'02 Cargo Classes'!$M$12</x:f>
        <x:v>0</x:v>
      </x:c>
      <x:c r="R1316" s="22" t="n">
        <x:f>'01 Controls'!$F$24*'02 Cargo Classes'!$N$12</x:f>
        <x:v>0.35</x:v>
      </x:c>
      <x:c r="S1316" s="22" t="n">
        <x:f>'01 Controls'!$G$24*'02 Cargo Classes'!$O$12</x:f>
        <x:v>0.75</x:v>
      </x:c>
      <x:c r="T1316" s="22" t="n">
        <x:f>'01 Controls'!$H$24*'02 Cargo Classes'!$P$12</x:f>
        <x:v>0.03</x:v>
      </x:c>
      <x:c r="U1316" s="22" t="n">
        <x:f>SUM(Q1316:T1316)</x:f>
        <x:v>1.1300000000000001</x:v>
      </x:c>
      <x:c r="V1316" s="18" t="n">
        <x:f>IF(U1316=0,0,N1316*Q1316/U1316)</x:f>
        <x:v>0</x:v>
      </x:c>
      <x:c r="W1316" s="18" t="n">
        <x:f>IF(U1316=0,0,P1316*Q1316/U1316)</x:f>
        <x:v>0</x:v>
      </x:c>
      <x:c r="X1316" s="18" t="n">
        <x:f>MAX(V1316,W1316*'01 Controls'!$E$12)</x:f>
        <x:v>0</x:v>
      </x:c>
      <x:c r="Y1316" s="18" t="n">
        <x:f>IF(U1316=0,0,N1316*R1316/U1316)</x:f>
        <x:v>2007.079646017699</x:v>
      </x:c>
      <x:c r="Z1316" s="18" t="n">
        <x:f>IF(U1316=0,0,P1316*R1316/U1316)</x:f>
        <x:v>5331.305309734513</x:v>
      </x:c>
      <x:c r="AA1316" s="18" t="n">
        <x:f>MAX(Y1316,Z1316*'01 Controls'!$E$13)</x:f>
        <x:v>2007.079646017699</x:v>
      </x:c>
      <x:c r="AB1316" s="18" t="n">
        <x:f>IF(U1316=0,0,N1316*S1316/U1316)</x:f>
        <x:v>4300.884955752212</x:v>
      </x:c>
      <x:c r="AC1316" s="18" t="n">
        <x:f>IF(U1316=0,0,P1316*S1316/U1316)</x:f>
        <x:v>11424.225663716814</x:v>
      </x:c>
      <x:c r="AD1316" s="18" t="n">
        <x:f>MAX(AB1316,AC1316*'01 Controls'!$E$14)</x:f>
        <x:v>4300.884955752212</x:v>
      </x:c>
      <x:c r="AE1316" s="18" t="n">
        <x:f>IF(U1316=0,0,N1316*T1316/U1316)</x:f>
        <x:v>172.03539823008848</x:v>
      </x:c>
      <x:c r="AF1316" s="18" t="n">
        <x:f>IF(U1316=0,0,P1316*T1316/U1316)</x:f>
        <x:v>456.9690265486725</x:v>
      </x:c>
      <x:c r="AG1316" s="18" t="n">
        <x:f>MAX(AE1316,AF1316*'01 Controls'!$E$15)</x:f>
        <x:v>172.03539823008848</x:v>
      </x:c>
      <x:c r="AH1316" s="18" t="n">
        <x:f>SUM(V1316,Y1316,AB1316,AE1316)</x:f>
        <x:v>6479.999999999999</x:v>
      </x:c>
      <x:c r="AI1316" s="18" t="n">
        <x:f>N1316-AH1316</x:f>
        <x:v>9.094947017729282e-13</x:v>
      </x:c>
      <x:c r="AJ1316" s="18" t="n">
        <x:f>V1316*INDEX('07 Mode Capacity'!$P$6:$P$17,MATCH("AIR-"&amp;I1316,'07 Mode Capacity'!$C$6:$C$17,0))</x:f>
        <x:v>0</x:v>
      </x:c>
      <x:c r="AK1316" s="18" t="n">
        <x:f>Y1316*INDEX('07 Mode Capacity'!$P$6:$P$17,MATCH("OCEAN-"&amp;I1316,'07 Mode Capacity'!$C$6:$C$17,0))</x:f>
        <x:v>175.89299414747842</x:v>
      </x:c>
      <x:c r="AL1316" s="18" t="n">
        <x:f>AB1316*INDEX('07 Mode Capacity'!$P$6:$P$17,MATCH("LAND-"&amp;I1316,'07 Mode Capacity'!$C$6:$C$17,0))</x:f>
        <x:v>524.9138458767246</x:v>
      </x:c>
      <x:c r="AM1316" s="18" t="n">
        <x:f>AE1316*INDEX('07 Mode Capacity'!$P$6:$P$17,MATCH("INLAND-"&amp;I1316,'07 Mode Capacity'!$C$6:$C$17,0))</x:f>
        <x:v>108.59465589770332</x:v>
      </x:c>
      <x:c r="AN1316" s="18" t="n">
        <x:f>SUM(AJ1316:AM1316)</x:f>
        <x:v>809.4014959219063</x:v>
      </x:c>
      <x:c r="AO1316" s="17" t="n">
        <x:f>IF(N1316=0,1,AN1316/N1316)</x:f>
        <x:v>0.12490763825955344</x:v>
      </x:c>
      <x:c r="AP1316" s="11" t="str">
        <x:f>IF(AO1316&gt;='01 Controls'!$E$16,"PASS","FAIL")</x:f>
        <x:v>FAIL</x:v>
      </x:c>
      <x:c r="AQ1316" s="11" t="str">
        <x:v>UNQUANTIFIED</x:v>
      </x:c>
      <x:c r="AR1316" s="11" t="str">
        <x:v>Position-class planning record; serial item and receiver open</x:v>
      </x:c>
      <x:c r="AS1316" s="26"/>
      <x:c r="AT1316" s="26"/>
    </x:row>
    <x:row r="1317">
      <x:c r="C1317" s="11" t="str">
        <x:v>C3-CM-RLG-LIN-18</x:v>
      </x:c>
      <x:c r="D1317" s="11" t="str">
        <x:v>C3</x:v>
      </x:c>
      <x:c r="E1317" s="11" t="str">
        <x:v>Cascadia earthquake</x:v>
      </x:c>
      <x:c r="F1317" s="11" t="str">
        <x:v>CM-RLG</x:v>
      </x:c>
      <x:c r="G1317" s="11" t="str">
        <x:v>Civil rail-mobility group</x:v>
      </x:c>
      <x:c r="H1317" s="11" t="str">
        <x:v>LIN-18</x:v>
      </x:c>
      <x:c r="I1317" s="19" t="n">
        <x:v>72</x:v>
      </x:c>
      <x:c r="J1317" s="21" t="n">
        <x:v>5</x:v>
      </x:c>
      <x:c r="K1317" s="18" t="n">
        <x:f>'05 Cargo Register'!K421</x:f>
        <x:v>144</x:v>
      </x:c>
      <x:c r="L1317" s="18" t="n">
        <x:f>'05 Cargo Register'!N421</x:f>
        <x:v>10</x:v>
      </x:c>
      <x:c r="M1317" s="18" t="n">
        <x:f>'05 Cargo Register'!O421</x:f>
        <x:v>440</x:v>
      </x:c>
      <x:c r="N1317" s="18" t="n">
        <x:f>J1317*K1317</x:f>
        <x:v>720</x:v>
      </x:c>
      <x:c r="O1317" s="18" t="n">
        <x:f>J1317*L1317</x:f>
        <x:v>50</x:v>
      </x:c>
      <x:c r="P1317" s="18" t="n">
        <x:f>J1317*M1317</x:f>
        <x:v>2200</x:v>
      </x:c>
      <x:c r="Q1317" s="22" t="n">
        <x:f>'01 Controls'!$E$24*'02 Cargo Classes'!$M$13</x:f>
        <x:v>0</x:v>
      </x:c>
      <x:c r="R1317" s="22" t="n">
        <x:f>'01 Controls'!$F$24*'02 Cargo Classes'!$N$13</x:f>
        <x:v>0.42</x:v>
      </x:c>
      <x:c r="S1317" s="22" t="n">
        <x:f>'01 Controls'!$G$24*'02 Cargo Classes'!$O$13</x:f>
        <x:v>0.5</x:v>
      </x:c>
      <x:c r="T1317" s="22" t="n">
        <x:f>'01 Controls'!$H$24*'02 Cargo Classes'!$P$13</x:f>
        <x:v>0.05</x:v>
      </x:c>
      <x:c r="U1317" s="22" t="n">
        <x:f>SUM(Q1317:T1317)</x:f>
        <x:v>0.97</x:v>
      </x:c>
      <x:c r="V1317" s="18" t="n">
        <x:f>IF(U1317=0,0,N1317*Q1317/U1317)</x:f>
        <x:v>0</x:v>
      </x:c>
      <x:c r="W1317" s="18" t="n">
        <x:f>IF(U1317=0,0,P1317*Q1317/U1317)</x:f>
        <x:v>0</x:v>
      </x:c>
      <x:c r="X1317" s="18" t="n">
        <x:f>MAX(V1317,W1317*'01 Controls'!$E$12)</x:f>
        <x:v>0</x:v>
      </x:c>
      <x:c r="Y1317" s="18" t="n">
        <x:f>IF(U1317=0,0,N1317*R1317/U1317)</x:f>
        <x:v>311.7525773195876</x:v>
      </x:c>
      <x:c r="Z1317" s="18" t="n">
        <x:f>IF(U1317=0,0,P1317*R1317/U1317)</x:f>
        <x:v>952.5773195876288</x:v>
      </x:c>
      <x:c r="AA1317" s="18" t="n">
        <x:f>MAX(Y1317,Z1317*'01 Controls'!$E$13)</x:f>
        <x:v>311.7525773195876</x:v>
      </x:c>
      <x:c r="AB1317" s="18" t="n">
        <x:f>IF(U1317=0,0,N1317*S1317/U1317)</x:f>
        <x:v>371.1340206185567</x:v>
      </x:c>
      <x:c r="AC1317" s="18" t="n">
        <x:f>IF(U1317=0,0,P1317*S1317/U1317)</x:f>
        <x:v>1134.020618556701</x:v>
      </x:c>
      <x:c r="AD1317" s="18" t="n">
        <x:f>MAX(AB1317,AC1317*'01 Controls'!$E$14)</x:f>
        <x:v>371.1340206185567</x:v>
      </x:c>
      <x:c r="AE1317" s="18" t="n">
        <x:f>IF(U1317=0,0,N1317*T1317/U1317)</x:f>
        <x:v>37.11340206185567</x:v>
      </x:c>
      <x:c r="AF1317" s="18" t="n">
        <x:f>IF(U1317=0,0,P1317*T1317/U1317)</x:f>
        <x:v>113.40206185567011</x:v>
      </x:c>
      <x:c r="AG1317" s="18" t="n">
        <x:f>MAX(AE1317,AF1317*'01 Controls'!$E$15)</x:f>
        <x:v>37.11340206185567</x:v>
      </x:c>
      <x:c r="AH1317" s="18" t="n">
        <x:f>SUM(V1317,Y1317,AB1317,AE1317)</x:f>
        <x:v>720</x:v>
      </x:c>
      <x:c r="AI1317" s="18" t="n">
        <x:f>N1317-AH1317</x:f>
        <x:v>0</x:v>
      </x:c>
      <x:c r="AJ1317" s="18" t="n">
        <x:f>V1317*INDEX('07 Mode Capacity'!$P$6:$P$17,MATCH("AIR-"&amp;I1317,'07 Mode Capacity'!$C$6:$C$17,0))</x:f>
        <x:v>0</x:v>
      </x:c>
      <x:c r="AK1317" s="18" t="n">
        <x:f>Y1317*INDEX('07 Mode Capacity'!$P$6:$P$17,MATCH("OCEAN-"&amp;I1317,'07 Mode Capacity'!$C$6:$C$17,0))</x:f>
        <x:v>244.02993461986787</x:v>
      </x:c>
      <x:c r="AL1317" s="18" t="n">
        <x:f>AB1317*INDEX('07 Mode Capacity'!$P$6:$P$17,MATCH("LAND-"&amp;I1317,'07 Mode Capacity'!$C$6:$C$17,0))</x:f>
        <x:v>265.3646195060413</x:v>
      </x:c>
      <x:c r="AM1317" s="18" t="n">
        <x:f>AE1317*INDEX('07 Mode Capacity'!$P$6:$P$17,MATCH("INLAND-"&amp;I1317,'07 Mode Capacity'!$C$6:$C$17,0))</x:f>
        <x:v>37.11340206185567</x:v>
      </x:c>
      <x:c r="AN1317" s="18" t="n">
        <x:f>SUM(AJ1317:AM1317)</x:f>
        <x:v>546.5079561877649</x:v>
      </x:c>
      <x:c r="AO1317" s="17" t="n">
        <x:f>IF(N1317=0,1,AN1317/N1317)</x:f>
        <x:v>0.7590388280385624</x:v>
      </x:c>
      <x:c r="AP1317" s="11" t="str">
        <x:f>IF(AO1317&gt;='01 Controls'!$E$16,"PASS","FAIL")</x:f>
        <x:v>FAIL</x:v>
      </x:c>
      <x:c r="AQ1317" s="11" t="str">
        <x:v>UNQUANTIFIED</x:v>
      </x:c>
      <x:c r="AR1317" s="11" t="str">
        <x:v>Position-class planning record; serial item and receiver open</x:v>
      </x:c>
      <x:c r="AS1317" s="26"/>
      <x:c r="AT1317" s="26"/>
    </x:row>
    <x:row r="1318">
      <x:c r="C1318" s="11" t="str">
        <x:v>C3-CM-RLG-BLK-08</x:v>
      </x:c>
      <x:c r="D1318" s="11" t="str">
        <x:v>C3</x:v>
      </x:c>
      <x:c r="E1318" s="11" t="str">
        <x:v>Cascadia earthquake</x:v>
      </x:c>
      <x:c r="F1318" s="11" t="str">
        <x:v>CM-RLG</x:v>
      </x:c>
      <x:c r="G1318" s="11" t="str">
        <x:v>Civil rail-mobility group</x:v>
      </x:c>
      <x:c r="H1318" s="11" t="str">
        <x:v>BLK-08</x:v>
      </x:c>
      <x:c r="I1318" s="19" t="n">
        <x:v>48</x:v>
      </x:c>
      <x:c r="J1318" s="21" t="n">
        <x:v>5</x:v>
      </x:c>
      <x:c r="K1318" s="18" t="n">
        <x:f>'05 Cargo Register'!K422</x:f>
        <x:v>216</x:v>
      </x:c>
      <x:c r="L1318" s="18" t="n">
        <x:f>'05 Cargo Register'!N422</x:f>
        <x:v>34</x:v>
      </x:c>
      <x:c r="M1318" s="18" t="n">
        <x:f>'05 Cargo Register'!O422</x:f>
        <x:v>1734</x:v>
      </x:c>
      <x:c r="N1318" s="18" t="n">
        <x:f>J1318*K1318</x:f>
        <x:v>1080</x:v>
      </x:c>
      <x:c r="O1318" s="18" t="n">
        <x:f>J1318*L1318</x:f>
        <x:v>170</x:v>
      </x:c>
      <x:c r="P1318" s="18" t="n">
        <x:f>J1318*M1318</x:f>
        <x:v>8670</x:v>
      </x:c>
      <x:c r="Q1318" s="22" t="n">
        <x:f>'01 Controls'!$E$24*'02 Cargo Classes'!$M$14</x:f>
        <x:v>0.1</x:v>
      </x:c>
      <x:c r="R1318" s="22" t="n">
        <x:f>'01 Controls'!$F$24*'02 Cargo Classes'!$N$14</x:f>
        <x:v>0.27999999999999997</x:v>
      </x:c>
      <x:c r="S1318" s="22" t="n">
        <x:f>'01 Controls'!$G$24*'02 Cargo Classes'!$O$14</x:f>
        <x:v>0.5</x:v>
      </x:c>
      <x:c r="T1318" s="22" t="n">
        <x:f>'01 Controls'!$H$24*'02 Cargo Classes'!$P$14</x:f>
        <x:v>0.025</x:v>
      </x:c>
      <x:c r="U1318" s="22" t="n">
        <x:f>SUM(Q1318:T1318)</x:f>
        <x:v>0.905</x:v>
      </x:c>
      <x:c r="V1318" s="18" t="n">
        <x:f>IF(U1318=0,0,N1318*Q1318/U1318)</x:f>
        <x:v>119.33701657458563</x:v>
      </x:c>
      <x:c r="W1318" s="18" t="n">
        <x:f>IF(U1318=0,0,P1318*Q1318/U1318)</x:f>
        <x:v>958.0110497237569</x:v>
      </x:c>
      <x:c r="X1318" s="18" t="n">
        <x:f>MAX(V1318,W1318*'01 Controls'!$E$12)</x:f>
        <x:v>239.5027624309392</x:v>
      </x:c>
      <x:c r="Y1318" s="18" t="n">
        <x:f>IF(U1318=0,0,N1318*R1318/U1318)</x:f>
        <x:v>334.14364640883974</x:v>
      </x:c>
      <x:c r="Z1318" s="18" t="n">
        <x:f>IF(U1318=0,0,P1318*R1318/U1318)</x:f>
        <x:v>2682.430939226519</x:v>
      </x:c>
      <x:c r="AA1318" s="18" t="n">
        <x:f>MAX(Y1318,Z1318*'01 Controls'!$E$13)</x:f>
        <x:v>402.36464088397787</x:v>
      </x:c>
      <x:c r="AB1318" s="18" t="n">
        <x:f>IF(U1318=0,0,N1318*S1318/U1318)</x:f>
        <x:v>596.6850828729282</x:v>
      </x:c>
      <x:c r="AC1318" s="18" t="n">
        <x:f>IF(U1318=0,0,P1318*S1318/U1318)</x:f>
        <x:v>4790.055248618784</x:v>
      </x:c>
      <x:c r="AD1318" s="18" t="n">
        <x:f>MAX(AB1318,AC1318*'01 Controls'!$E$14)</x:f>
        <x:v>958.011049723757</x:v>
      </x:c>
      <x:c r="AE1318" s="18" t="n">
        <x:f>IF(U1318=0,0,N1318*T1318/U1318)</x:f>
        <x:v>29.834254143646408</x:v>
      </x:c>
      <x:c r="AF1318" s="18" t="n">
        <x:f>IF(U1318=0,0,P1318*T1318/U1318)</x:f>
        <x:v>239.5027624309392</x:v>
      </x:c>
      <x:c r="AG1318" s="18" t="n">
        <x:f>MAX(AE1318,AF1318*'01 Controls'!$E$15)</x:f>
        <x:v>43.11049723756906</x:v>
      </x:c>
      <x:c r="AH1318" s="18" t="n">
        <x:f>SUM(V1318,Y1318,AB1318,AE1318)</x:f>
        <x:v>1080</x:v>
      </x:c>
      <x:c r="AI1318" s="18" t="n">
        <x:f>N1318-AH1318</x:f>
        <x:v>0</x:v>
      </x:c>
      <x:c r="AJ1318" s="18" t="n">
        <x:f>V1318*INDEX('07 Mode Capacity'!$P$6:$P$17,MATCH("AIR-"&amp;I1318,'07 Mode Capacity'!$C$6:$C$17,0))</x:f>
        <x:v>33.45442109971669</x:v>
      </x:c>
      <x:c r="AK1318" s="18" t="n">
        <x:f>Y1318*INDEX('07 Mode Capacity'!$P$6:$P$17,MATCH("OCEAN-"&amp;I1318,'07 Mode Capacity'!$C$6:$C$17,0))</x:f>
        <x:v>29.28310620797799</x:v>
      </x:c>
      <x:c r="AL1318" s="18" t="n">
        <x:f>AB1318*INDEX('07 Mode Capacity'!$P$6:$P$17,MATCH("LAND-"&amp;I1318,'07 Mode Capacity'!$C$6:$C$17,0))</x:f>
        <x:v>72.82414313575187</x:v>
      </x:c>
      <x:c r="AM1318" s="18" t="n">
        <x:f>AE1318*INDEX('07 Mode Capacity'!$P$6:$P$17,MATCH("INLAND-"&amp;I1318,'07 Mode Capacity'!$C$6:$C$17,0))</x:f>
        <x:v>18.832406562984158</x:v>
      </x:c>
      <x:c r="AN1318" s="18" t="n">
        <x:f>SUM(AJ1318:AM1318)</x:f>
        <x:v>154.39407700643068</x:v>
      </x:c>
      <x:c r="AO1318" s="17" t="n">
        <x:f>IF(N1318=0,1,AN1318/N1318)</x:f>
        <x:v>0.14295747870965803</x:v>
      </x:c>
      <x:c r="AP1318" s="11" t="str">
        <x:f>IF(AO1318&gt;='01 Controls'!$E$16,"PASS","FAIL")</x:f>
        <x:v>FAIL</x:v>
      </x:c>
      <x:c r="AQ1318" s="11" t="str">
        <x:v>UNQUANTIFIED</x:v>
      </x:c>
      <x:c r="AR1318" s="11" t="str">
        <x:v>Position-class planning record; serial item and receiver open</x:v>
      </x:c>
      <x:c r="AS1318" s="26"/>
      <x:c r="AT1318" s="26"/>
    </x:row>
    <x:row r="1319">
      <x:c r="C1319" s="11" t="str">
        <x:v>C3-CM-RLG-OOG-80</x:v>
      </x:c>
      <x:c r="D1319" s="11" t="str">
        <x:v>C3</x:v>
      </x:c>
      <x:c r="E1319" s="11" t="str">
        <x:v>Cascadia earthquake</x:v>
      </x:c>
      <x:c r="F1319" s="11" t="str">
        <x:v>CM-RLG</x:v>
      </x:c>
      <x:c r="G1319" s="11" t="str">
        <x:v>Civil rail-mobility group</x:v>
      </x:c>
      <x:c r="H1319" s="11" t="str">
        <x:v>OOG-80</x:v>
      </x:c>
      <x:c r="I1319" s="19" t="n">
        <x:v>72</x:v>
      </x:c>
      <x:c r="J1319" s="21" t="n">
        <x:v>5</x:v>
      </x:c>
      <x:c r="K1319" s="18" t="n">
        <x:f>'05 Cargo Register'!K423</x:f>
        <x:v>648</x:v>
      </x:c>
      <x:c r="L1319" s="18" t="n">
        <x:f>'05 Cargo Register'!N423</x:f>
        <x:v>11</x:v>
      </x:c>
      <x:c r="M1319" s="18" t="n">
        <x:f>'05 Cargo Register'!O423</x:f>
        <x:v>1936</x:v>
      </x:c>
      <x:c r="N1319" s="18" t="n">
        <x:f>J1319*K1319</x:f>
        <x:v>3240</x:v>
      </x:c>
      <x:c r="O1319" s="18" t="n">
        <x:f>J1319*L1319</x:f>
        <x:v>55</x:v>
      </x:c>
      <x:c r="P1319" s="18" t="n">
        <x:f>J1319*M1319</x:f>
        <x:v>9680</x:v>
      </x:c>
      <x:c r="Q1319" s="22" t="n">
        <x:f>'01 Controls'!$E$24*'02 Cargo Classes'!$M$15</x:f>
        <x:v>0</x:v>
      </x:c>
      <x:c r="R1319" s="22" t="n">
        <x:f>'01 Controls'!$F$24*'02 Cargo Classes'!$N$15</x:f>
        <x:v>0.7</x:v>
      </x:c>
      <x:c r="S1319" s="22" t="n">
        <x:f>'01 Controls'!$G$24*'02 Cargo Classes'!$O$15</x:f>
        <x:v>0.3</x:v>
      </x:c>
      <x:c r="T1319" s="22" t="n">
        <x:f>'01 Controls'!$H$24*'02 Cargo Classes'!$P$15</x:f>
        <x:v>0.025</x:v>
      </x:c>
      <x:c r="U1319" s="22" t="n">
        <x:f>SUM(Q1319:T1319)</x:f>
        <x:v>1.025</x:v>
      </x:c>
      <x:c r="V1319" s="18" t="n">
        <x:f>IF(U1319=0,0,N1319*Q1319/U1319)</x:f>
        <x:v>0</x:v>
      </x:c>
      <x:c r="W1319" s="18" t="n">
        <x:f>IF(U1319=0,0,P1319*Q1319/U1319)</x:f>
        <x:v>0</x:v>
      </x:c>
      <x:c r="X1319" s="18" t="n">
        <x:f>MAX(V1319,W1319*'01 Controls'!$E$12)</x:f>
        <x:v>0</x:v>
      </x:c>
      <x:c r="Y1319" s="18" t="n">
        <x:f>IF(U1319=0,0,N1319*R1319/U1319)</x:f>
        <x:v>2212.6829268292686</x:v>
      </x:c>
      <x:c r="Z1319" s="18" t="n">
        <x:f>IF(U1319=0,0,P1319*R1319/U1319)</x:f>
        <x:v>6610.731707317073</x:v>
      </x:c>
      <x:c r="AA1319" s="18" t="n">
        <x:f>MAX(Y1319,Z1319*'01 Controls'!$E$13)</x:f>
        <x:v>2212.6829268292686</x:v>
      </x:c>
      <x:c r="AB1319" s="18" t="n">
        <x:f>IF(U1319=0,0,N1319*S1319/U1319)</x:f>
        <x:v>948.2926829268293</x:v>
      </x:c>
      <x:c r="AC1319" s="18" t="n">
        <x:f>IF(U1319=0,0,P1319*S1319/U1319)</x:f>
        <x:v>2833.1707317073174</x:v>
      </x:c>
      <x:c r="AD1319" s="18" t="n">
        <x:f>MAX(AB1319,AC1319*'01 Controls'!$E$14)</x:f>
        <x:v>948.2926829268293</x:v>
      </x:c>
      <x:c r="AE1319" s="18" t="n">
        <x:f>IF(U1319=0,0,N1319*T1319/U1319)</x:f>
        <x:v>79.02439024390245</x:v>
      </x:c>
      <x:c r="AF1319" s="18" t="n">
        <x:f>IF(U1319=0,0,P1319*T1319/U1319)</x:f>
        <x:v>236.09756097560978</x:v>
      </x:c>
      <x:c r="AG1319" s="18" t="n">
        <x:f>MAX(AE1319,AF1319*'01 Controls'!$E$15)</x:f>
        <x:v>79.02439024390245</x:v>
      </x:c>
      <x:c r="AH1319" s="18" t="n">
        <x:f>SUM(V1319,Y1319,AB1319,AE1319)</x:f>
        <x:v>3240.0000000000005</x:v>
      </x:c>
      <x:c r="AI1319" s="18" t="n">
        <x:f>N1319-AH1319</x:f>
        <x:v>-4.547473508864641e-13</x:v>
      </x:c>
      <x:c r="AJ1319" s="18" t="n">
        <x:f>V1319*INDEX('07 Mode Capacity'!$P$6:$P$17,MATCH("AIR-"&amp;I1319,'07 Mode Capacity'!$C$6:$C$17,0))</x:f>
        <x:v>0</x:v>
      </x:c>
      <x:c r="AK1319" s="18" t="n">
        <x:f>Y1319*INDEX('07 Mode Capacity'!$P$6:$P$17,MATCH("OCEAN-"&amp;I1319,'07 Mode Capacity'!$C$6:$C$17,0))</x:f>
        <x:v>1732.017340838575</x:v>
      </x:c>
      <x:c r="AL1319" s="18" t="n">
        <x:f>AB1319*INDEX('07 Mode Capacity'!$P$6:$P$17,MATCH("LAND-"&amp;I1319,'07 Mode Capacity'!$C$6:$C$17,0))</x:f>
        <x:v>678.0389643768997</x:v>
      </x:c>
      <x:c r="AM1319" s="18" t="n">
        <x:f>AE1319*INDEX('07 Mode Capacity'!$P$6:$P$17,MATCH("INLAND-"&amp;I1319,'07 Mode Capacity'!$C$6:$C$17,0))</x:f>
        <x:v>79.02439024390245</x:v>
      </x:c>
      <x:c r="AN1319" s="18" t="n">
        <x:f>SUM(AJ1319:AM1319)</x:f>
        <x:v>2489.0806954593772</x:v>
      </x:c>
      <x:c r="AO1319" s="17" t="n">
        <x:f>IF(N1319=0,1,AN1319/N1319)</x:f>
        <x:v>0.7682347825491905</x:v>
      </x:c>
      <x:c r="AP1319" s="11" t="str">
        <x:f>IF(AO1319&gt;='01 Controls'!$E$16,"PASS","FAIL")</x:f>
        <x:v>FAIL</x:v>
      </x:c>
      <x:c r="AQ1319" s="11" t="str">
        <x:v>UNQUANTIFIED</x:v>
      </x:c>
      <x:c r="AR1319" s="11" t="str">
        <x:v>Position-class planning record; serial item and receiver open</x:v>
      </x:c>
      <x:c r="AS1319" s="26"/>
      <x:c r="AT1319" s="26"/>
    </x:row>
    <x:row r="1320">
      <x:c r="C1320" s="11" t="str">
        <x:v>C3-CM-AMG-APL-45</x:v>
      </x:c>
      <x:c r="D1320" s="11" t="str">
        <x:v>C3</x:v>
      </x:c>
      <x:c r="E1320" s="11" t="str">
        <x:v>Cascadia earthquake</x:v>
      </x:c>
      <x:c r="F1320" s="11" t="str">
        <x:v>CM-AMG</x:v>
      </x:c>
      <x:c r="G1320" s="11" t="str">
        <x:v>Civil air-mobility group</x:v>
      </x:c>
      <x:c r="H1320" s="11" t="str">
        <x:v>APL-45</x:v>
      </x:c>
      <x:c r="I1320" s="19" t="n">
        <x:v>24</x:v>
      </x:c>
      <x:c r="J1320" s="21" t="n">
        <x:v>4</x:v>
      </x:c>
      <x:c r="K1320" s="18" t="n">
        <x:f>'05 Cargo Register'!K424</x:f>
        <x:v>135</x:v>
      </x:c>
      <x:c r="L1320" s="18" t="n">
        <x:f>'05 Cargo Register'!N424</x:f>
        <x:v>36</x:v>
      </x:c>
      <x:c r="M1320" s="18" t="n">
        <x:f>'05 Cargo Register'!O424</x:f>
        <x:v>270</x:v>
      </x:c>
      <x:c r="N1320" s="18" t="n">
        <x:f>J1320*K1320</x:f>
        <x:v>540</x:v>
      </x:c>
      <x:c r="O1320" s="18" t="n">
        <x:f>J1320*L1320</x:f>
        <x:v>144</x:v>
      </x:c>
      <x:c r="P1320" s="18" t="n">
        <x:f>J1320*M1320</x:f>
        <x:v>1080</x:v>
      </x:c>
      <x:c r="Q1320" s="22" t="n">
        <x:f>'01 Controls'!$E$24*'02 Cargo Classes'!$M$6</x:f>
        <x:v>0.30000000000000004</x:v>
      </x:c>
      <x:c r="R1320" s="22" t="n">
        <x:f>'01 Controls'!$F$24*'02 Cargo Classes'!$N$6</x:f>
        <x:v>0.13999999999999999</x:v>
      </x:c>
      <x:c r="S1320" s="22" t="n">
        <x:f>'01 Controls'!$G$24*'02 Cargo Classes'!$O$6</x:f>
        <x:v>0.5</x:v>
      </x:c>
      <x:c r="T1320" s="22" t="n">
        <x:f>'01 Controls'!$H$24*'02 Cargo Classes'!$P$6</x:f>
        <x:v>0.015</x:v>
      </x:c>
      <x:c r="U1320" s="22" t="n">
        <x:f>SUM(Q1320:T1320)</x:f>
        <x:v>0.9550000000000001</x:v>
      </x:c>
      <x:c r="V1320" s="18" t="n">
        <x:f>IF(U1320=0,0,N1320*Q1320/U1320)</x:f>
        <x:v>169.63350785340316</x:v>
      </x:c>
      <x:c r="W1320" s="18" t="n">
        <x:f>IF(U1320=0,0,P1320*Q1320/U1320)</x:f>
        <x:v>339.2670157068063</x:v>
      </x:c>
      <x:c r="X1320" s="18" t="n">
        <x:f>MAX(V1320,W1320*'01 Controls'!$E$12)</x:f>
        <x:v>169.63350785340316</x:v>
      </x:c>
      <x:c r="Y1320" s="18" t="n">
        <x:f>IF(U1320=0,0,N1320*R1320/U1320)</x:f>
        <x:v>79.16230366492145</x:v>
      </x:c>
      <x:c r="Z1320" s="18" t="n">
        <x:f>IF(U1320=0,0,P1320*R1320/U1320)</x:f>
        <x:v>158.3246073298429</x:v>
      </x:c>
      <x:c r="AA1320" s="18" t="n">
        <x:f>MAX(Y1320,Z1320*'01 Controls'!$E$13)</x:f>
        <x:v>79.16230366492145</x:v>
      </x:c>
      <x:c r="AB1320" s="18" t="n">
        <x:f>IF(U1320=0,0,N1320*S1320/U1320)</x:f>
        <x:v>282.7225130890052</x:v>
      </x:c>
      <x:c r="AC1320" s="18" t="n">
        <x:f>IF(U1320=0,0,P1320*S1320/U1320)</x:f>
        <x:v>565.4450261780104</x:v>
      </x:c>
      <x:c r="AD1320" s="18" t="n">
        <x:f>MAX(AB1320,AC1320*'01 Controls'!$E$14)</x:f>
        <x:v>282.7225130890052</x:v>
      </x:c>
      <x:c r="AE1320" s="18" t="n">
        <x:f>IF(U1320=0,0,N1320*T1320/U1320)</x:f>
        <x:v>8.481675392670157</x:v>
      </x:c>
      <x:c r="AF1320" s="18" t="n">
        <x:f>IF(U1320=0,0,P1320*T1320/U1320)</x:f>
        <x:v>16.963350785340314</x:v>
      </x:c>
      <x:c r="AG1320" s="18" t="n">
        <x:f>MAX(AE1320,AF1320*'01 Controls'!$E$15)</x:f>
        <x:v>8.481675392670157</x:v>
      </x:c>
      <x:c r="AH1320" s="18" t="n">
        <x:f>SUM(V1320,Y1320,AB1320,AE1320)</x:f>
        <x:v>539.9999999999999</x:v>
      </x:c>
      <x:c r="AI1320" s="18" t="n">
        <x:f>N1320-AH1320</x:f>
        <x:v>1.1368683772161603e-13</x:v>
      </x:c>
      <x:c r="AJ1320" s="18" t="n">
        <x:f>V1320*INDEX('07 Mode Capacity'!$P$6:$P$17,MATCH("AIR-"&amp;I1320,'07 Mode Capacity'!$C$6:$C$17,0))</x:f>
        <x:v>34.42102512031085</x:v>
      </x:c>
      <x:c r="AK1320" s="18" t="n">
        <x:f>Y1320*INDEX('07 Mode Capacity'!$P$6:$P$17,MATCH("OCEAN-"&amp;I1320,'07 Mode Capacity'!$C$6:$C$17,0))</x:f>
        <x:v>11.881394880137181</x:v>
      </x:c>
      <x:c r="AL1320" s="18" t="n">
        <x:f>AB1320*INDEX('07 Mode Capacity'!$P$6:$P$17,MATCH("LAND-"&amp;I1320,'07 Mode Capacity'!$C$6:$C$17,0))</x:f>
        <x:v>108.14162256269708</x:v>
      </x:c>
      <x:c r="AM1320" s="18" t="n">
        <x:f>AE1320*INDEX('07 Mode Capacity'!$P$6:$P$17,MATCH("INLAND-"&amp;I1320,'07 Mode Capacity'!$C$6:$C$17,0))</x:f>
        <x:v>8.481675392670157</x:v>
      </x:c>
      <x:c r="AN1320" s="18" t="n">
        <x:f>SUM(AJ1320:AM1320)</x:f>
        <x:v>162.92571795581526</x:v>
      </x:c>
      <x:c r="AO1320" s="17" t="n">
        <x:f>IF(N1320=0,1,AN1320/N1320)</x:f>
        <x:v>0.301714292510769</x:v>
      </x:c>
      <x:c r="AP1320" s="11" t="str">
        <x:f>IF(AO1320&gt;='01 Controls'!$E$16,"PASS","FAIL")</x:f>
        <x:v>FAIL</x:v>
      </x:c>
      <x:c r="AQ1320" s="11" t="str">
        <x:v>UNQUANTIFIED</x:v>
      </x:c>
      <x:c r="AR1320" s="11" t="str">
        <x:v>Position-class planning record; serial item and receiver open</x:v>
      </x:c>
      <x:c r="AS1320" s="26"/>
      <x:c r="AT1320" s="26"/>
    </x:row>
    <x:row r="1321">
      <x:c r="C1321" s="11" t="str">
        <x:v>C3-CM-AMG-ISO-18</x:v>
      </x:c>
      <x:c r="D1321" s="11" t="str">
        <x:v>C3</x:v>
      </x:c>
      <x:c r="E1321" s="11" t="str">
        <x:v>Cascadia earthquake</x:v>
      </x:c>
      <x:c r="F1321" s="11" t="str">
        <x:v>CM-AMG</x:v>
      </x:c>
      <x:c r="G1321" s="11" t="str">
        <x:v>Civil air-mobility group</x:v>
      </x:c>
      <x:c r="H1321" s="11" t="str">
        <x:v>ISO-18</x:v>
      </x:c>
      <x:c r="I1321" s="19" t="n">
        <x:v>48</x:v>
      </x:c>
      <x:c r="J1321" s="21" t="n">
        <x:v>4</x:v>
      </x:c>
      <x:c r="K1321" s="18" t="n">
        <x:f>'05 Cargo Register'!K425</x:f>
        <x:v>337.5</x:v>
      </x:c>
      <x:c r="L1321" s="18" t="n">
        <x:f>'05 Cargo Register'!N425</x:f>
        <x:v>23</x:v>
      </x:c>
      <x:c r="M1321" s="18" t="n">
        <x:f>'05 Cargo Register'!O425</x:f>
        <x:v>607.2</x:v>
      </x:c>
      <x:c r="N1321" s="18" t="n">
        <x:f>J1321*K1321</x:f>
        <x:v>1350</x:v>
      </x:c>
      <x:c r="O1321" s="18" t="n">
        <x:f>J1321*L1321</x:f>
        <x:v>92</x:v>
      </x:c>
      <x:c r="P1321" s="18" t="n">
        <x:f>J1321*M1321</x:f>
        <x:v>2428.8</x:v>
      </x:c>
      <x:c r="Q1321" s="22" t="n">
        <x:f>'01 Controls'!$E$24*'02 Cargo Classes'!$M$7</x:f>
        <x:v>0.020000000000000004</x:v>
      </x:c>
      <x:c r="R1321" s="22" t="n">
        <x:f>'01 Controls'!$F$24*'02 Cargo Classes'!$N$7</x:f>
        <x:v>0.35</x:v>
      </x:c>
      <x:c r="S1321" s="22" t="n">
        <x:f>'01 Controls'!$G$24*'02 Cargo Classes'!$O$7</x:f>
        <x:v>0.6</x:v>
      </x:c>
      <x:c r="T1321" s="22" t="n">
        <x:f>'01 Controls'!$H$24*'02 Cargo Classes'!$P$7</x:f>
        <x:v>0.04000000000000001</x:v>
      </x:c>
      <x:c r="U1321" s="22" t="n">
        <x:f>SUM(Q1321:T1321)</x:f>
        <x:v>1.01</x:v>
      </x:c>
      <x:c r="V1321" s="18" t="n">
        <x:f>IF(U1321=0,0,N1321*Q1321/U1321)</x:f>
        <x:v>26.732673267326735</x:v>
      </x:c>
      <x:c r="W1321" s="18" t="n">
        <x:f>IF(U1321=0,0,P1321*Q1321/U1321)</x:f>
        <x:v>48.09504950495051</x:v>
      </x:c>
      <x:c r="X1321" s="18" t="n">
        <x:f>MAX(V1321,W1321*'01 Controls'!$E$12)</x:f>
        <x:v>26.732673267326735</x:v>
      </x:c>
      <x:c r="Y1321" s="18" t="n">
        <x:f>IF(U1321=0,0,N1321*R1321/U1321)</x:f>
        <x:v>467.82178217821775</x:v>
      </x:c>
      <x:c r="Z1321" s="18" t="n">
        <x:f>IF(U1321=0,0,P1321*R1321/U1321)</x:f>
        <x:v>841.6633663366337</x:v>
      </x:c>
      <x:c r="AA1321" s="18" t="n">
        <x:f>MAX(Y1321,Z1321*'01 Controls'!$E$13)</x:f>
        <x:v>467.82178217821775</x:v>
      </x:c>
      <x:c r="AB1321" s="18" t="n">
        <x:f>IF(U1321=0,0,N1321*S1321/U1321)</x:f>
        <x:v>801.980198019802</x:v>
      </x:c>
      <x:c r="AC1321" s="18" t="n">
        <x:f>IF(U1321=0,0,P1321*S1321/U1321)</x:f>
        <x:v>1442.8514851485147</x:v>
      </x:c>
      <x:c r="AD1321" s="18" t="n">
        <x:f>MAX(AB1321,AC1321*'01 Controls'!$E$14)</x:f>
        <x:v>801.980198019802</x:v>
      </x:c>
      <x:c r="AE1321" s="18" t="n">
        <x:f>IF(U1321=0,0,N1321*T1321/U1321)</x:f>
        <x:v>53.46534653465347</x:v>
      </x:c>
      <x:c r="AF1321" s="18" t="n">
        <x:f>IF(U1321=0,0,P1321*T1321/U1321)</x:f>
        <x:v>96.19009900990102</x:v>
      </x:c>
      <x:c r="AG1321" s="18" t="n">
        <x:f>MAX(AE1321,AF1321*'01 Controls'!$E$15)</x:f>
        <x:v>53.46534653465347</x:v>
      </x:c>
      <x:c r="AH1321" s="18" t="n">
        <x:f>SUM(V1321,Y1321,AB1321,AE1321)</x:f>
        <x:v>1349.9999999999998</x:v>
      </x:c>
      <x:c r="AI1321" s="18" t="n">
        <x:f>N1321-AH1321</x:f>
        <x:v>2.2737367544323206e-13</x:v>
      </x:c>
      <x:c r="AJ1321" s="18" t="n">
        <x:f>V1321*INDEX('07 Mode Capacity'!$P$6:$P$17,MATCH("AIR-"&amp;I1321,'07 Mode Capacity'!$C$6:$C$17,0))</x:f>
        <x:v>7.494121558228616</x:v>
      </x:c>
      <x:c r="AK1321" s="18" t="n">
        <x:f>Y1321*INDEX('07 Mode Capacity'!$P$6:$P$17,MATCH("OCEAN-"&amp;I1321,'07 Mode Capacity'!$C$6:$C$17,0))</x:f>
        <x:v>40.99816076457314</x:v>
      </x:c>
      <x:c r="AL1321" s="18" t="n">
        <x:f>AB1321*INDEX('07 Mode Capacity'!$P$6:$P$17,MATCH("LAND-"&amp;I1321,'07 Mode Capacity'!$C$6:$C$17,0))</x:f>
        <x:v>97.87997456117144</x:v>
      </x:c>
      <x:c r="AM1321" s="18" t="n">
        <x:f>AE1321*INDEX('07 Mode Capacity'!$P$6:$P$17,MATCH("INLAND-"&amp;I1321,'07 Mode Capacity'!$C$6:$C$17,0))</x:f>
        <x:v>33.749164236634975</x:v>
      </x:c>
      <x:c r="AN1321" s="18" t="n">
        <x:f>SUM(AJ1321:AM1321)</x:f>
        <x:v>180.12142112060818</x:v>
      </x:c>
      <x:c r="AO1321" s="17" t="n">
        <x:f>IF(N1321=0,1,AN1321/N1321)</x:f>
        <x:v>0.1334232749041542</x:v>
      </x:c>
      <x:c r="AP1321" s="11" t="str">
        <x:f>IF(AO1321&gt;='01 Controls'!$E$16,"PASS","FAIL")</x:f>
        <x:v>FAIL</x:v>
      </x:c>
      <x:c r="AQ1321" s="11" t="str">
        <x:v>UNQUANTIFIED</x:v>
      </x:c>
      <x:c r="AR1321" s="11" t="str">
        <x:v>Position-class planning record; serial item and receiver open</x:v>
      </x:c>
      <x:c r="AS1321" s="26"/>
      <x:c r="AT1321" s="26"/>
    </x:row>
    <x:row r="1322">
      <x:c r="C1322" s="11" t="str">
        <x:v>C3-CM-AMG-COL-12</x:v>
      </x:c>
      <x:c r="D1322" s="11" t="str">
        <x:v>C3</x:v>
      </x:c>
      <x:c r="E1322" s="11" t="str">
        <x:v>Cascadia earthquake</x:v>
      </x:c>
      <x:c r="F1322" s="11" t="str">
        <x:v>CM-AMG</x:v>
      </x:c>
      <x:c r="G1322" s="11" t="str">
        <x:v>Civil air-mobility group</x:v>
      </x:c>
      <x:c r="H1322" s="11" t="str">
        <x:v>COL-12</x:v>
      </x:c>
      <x:c r="I1322" s="19" t="n">
        <x:v>24</x:v>
      </x:c>
      <x:c r="J1322" s="21" t="n">
        <x:v>4</x:v>
      </x:c>
      <x:c r="K1322" s="18" t="n">
        <x:f>'05 Cargo Register'!K426</x:f>
        <x:v>135</x:v>
      </x:c>
      <x:c r="L1322" s="18" t="n">
        <x:f>'05 Cargo Register'!N426</x:f>
        <x:v>15</x:v>
      </x:c>
      <x:c r="M1322" s="18" t="n">
        <x:f>'05 Cargo Register'!O426</x:f>
        <x:v>396</x:v>
      </x:c>
      <x:c r="N1322" s="18" t="n">
        <x:f>J1322*K1322</x:f>
        <x:v>540</x:v>
      </x:c>
      <x:c r="O1322" s="18" t="n">
        <x:f>J1322*L1322</x:f>
        <x:v>60</x:v>
      </x:c>
      <x:c r="P1322" s="18" t="n">
        <x:f>J1322*M1322</x:f>
        <x:v>1584</x:v>
      </x:c>
      <x:c r="Q1322" s="22" t="n">
        <x:f>'01 Controls'!$E$24*'02 Cargo Classes'!$M$8</x:f>
        <x:v>0.2</x:v>
      </x:c>
      <x:c r="R1322" s="22" t="n">
        <x:f>'01 Controls'!$F$24*'02 Cargo Classes'!$N$8</x:f>
        <x:v>0.24499999999999997</x:v>
      </x:c>
      <x:c r="S1322" s="22" t="n">
        <x:f>'01 Controls'!$G$24*'02 Cargo Classes'!$O$8</x:f>
        <x:v>0.6</x:v>
      </x:c>
      <x:c r="T1322" s="22" t="n">
        <x:f>'01 Controls'!$H$24*'02 Cargo Classes'!$P$8</x:f>
        <x:v>0.010000000000000002</x:v>
      </x:c>
      <x:c r="U1322" s="22" t="n">
        <x:f>SUM(Q1322:T1322)</x:f>
        <x:v>1.055</x:v>
      </x:c>
      <x:c r="V1322" s="18" t="n">
        <x:f>IF(U1322=0,0,N1322*Q1322/U1322)</x:f>
        <x:v>102.3696682464455</x:v>
      </x:c>
      <x:c r="W1322" s="18" t="n">
        <x:f>IF(U1322=0,0,P1322*Q1322/U1322)</x:f>
        <x:v>300.2843601895735</x:v>
      </x:c>
      <x:c r="X1322" s="18" t="n">
        <x:f>MAX(V1322,W1322*'01 Controls'!$E$12)</x:f>
        <x:v>102.3696682464455</x:v>
      </x:c>
      <x:c r="Y1322" s="18" t="n">
        <x:f>IF(U1322=0,0,N1322*R1322/U1322)</x:f>
        <x:v>125.40284360189573</x:v>
      </x:c>
      <x:c r="Z1322" s="18" t="n">
        <x:f>IF(U1322=0,0,P1322*R1322/U1322)</x:f>
        <x:v>367.8483412322274</x:v>
      </x:c>
      <x:c r="AA1322" s="18" t="n">
        <x:f>MAX(Y1322,Z1322*'01 Controls'!$E$13)</x:f>
        <x:v>125.40284360189573</x:v>
      </x:c>
      <x:c r="AB1322" s="18" t="n">
        <x:f>IF(U1322=0,0,N1322*S1322/U1322)</x:f>
        <x:v>307.1090047393365</x:v>
      </x:c>
      <x:c r="AC1322" s="18" t="n">
        <x:f>IF(U1322=0,0,P1322*S1322/U1322)</x:f>
        <x:v>900.8530805687204</x:v>
      </x:c>
      <x:c r="AD1322" s="18" t="n">
        <x:f>MAX(AB1322,AC1322*'01 Controls'!$E$14)</x:f>
        <x:v>307.1090047393365</x:v>
      </x:c>
      <x:c r="AE1322" s="18" t="n">
        <x:f>IF(U1322=0,0,N1322*T1322/U1322)</x:f>
        <x:v>5.118483412322276</x:v>
      </x:c>
      <x:c r="AF1322" s="18" t="n">
        <x:f>IF(U1322=0,0,P1322*T1322/U1322)</x:f>
        <x:v>15.014218009478677</x:v>
      </x:c>
      <x:c r="AG1322" s="18" t="n">
        <x:f>MAX(AE1322,AF1322*'01 Controls'!$E$15)</x:f>
        <x:v>5.118483412322276</x:v>
      </x:c>
      <x:c r="AH1322" s="18" t="n">
        <x:f>SUM(V1322,Y1322,AB1322,AE1322)</x:f>
        <x:v>540</x:v>
      </x:c>
      <x:c r="AI1322" s="18" t="n">
        <x:f>N1322-AH1322</x:f>
        <x:v>0</x:v>
      </x:c>
      <x:c r="AJ1322" s="18" t="n">
        <x:f>V1322*INDEX('07 Mode Capacity'!$P$6:$P$17,MATCH("AIR-"&amp;I1322,'07 Mode Capacity'!$C$6:$C$17,0))</x:f>
        <x:v>20.77224580720181</x:v>
      </x:c>
      <x:c r="AK1322" s="18" t="n">
        <x:f>Y1322*INDEX('07 Mode Capacity'!$P$6:$P$17,MATCH("OCEAN-"&amp;I1322,'07 Mode Capacity'!$C$6:$C$17,0))</x:f>
        <x:v>18.821593548274187</x:v>
      </x:c>
      <x:c r="AL1322" s="18" t="n">
        <x:f>AB1322*INDEX('07 Mode Capacity'!$P$6:$P$17,MATCH("LAND-"&amp;I1322,'07 Mode Capacity'!$C$6:$C$17,0))</x:f>
        <x:v>117.4694781581525</x:v>
      </x:c>
      <x:c r="AM1322" s="18" t="n">
        <x:f>AE1322*INDEX('07 Mode Capacity'!$P$6:$P$17,MATCH("INLAND-"&amp;I1322,'07 Mode Capacity'!$C$6:$C$17,0))</x:f>
        <x:v>5.118483412322276</x:v>
      </x:c>
      <x:c r="AN1322" s="18" t="n">
        <x:f>SUM(AJ1322:AM1322)</x:f>
        <x:v>162.18180092595074</x:v>
      </x:c>
      <x:c r="AO1322" s="17" t="n">
        <x:f>IF(N1322=0,1,AN1322/N1322)</x:f>
        <x:v>0.3003366683813903</x:v>
      </x:c>
      <x:c r="AP1322" s="11" t="str">
        <x:f>IF(AO1322&gt;='01 Controls'!$E$16,"PASS","FAIL")</x:f>
        <x:v>FAIL</x:v>
      </x:c>
      <x:c r="AQ1322" s="11" t="str">
        <x:v>UNQUANTIFIED</x:v>
      </x:c>
      <x:c r="AR1322" s="11" t="str">
        <x:v>Position-class planning record; serial item and receiver open</x:v>
      </x:c>
      <x:c r="AS1322" s="26"/>
      <x:c r="AT1322" s="26"/>
    </x:row>
    <x:row r="1323">
      <x:c r="C1323" s="11" t="str">
        <x:v>C3-CM-AMG-BAT-22</x:v>
      </x:c>
      <x:c r="D1323" s="11" t="str">
        <x:v>C3</x:v>
      </x:c>
      <x:c r="E1323" s="11" t="str">
        <x:v>Cascadia earthquake</x:v>
      </x:c>
      <x:c r="F1323" s="11" t="str">
        <x:v>CM-AMG</x:v>
      </x:c>
      <x:c r="G1323" s="11" t="str">
        <x:v>Civil air-mobility group</x:v>
      </x:c>
      <x:c r="H1323" s="11" t="str">
        <x:v>BAT-22</x:v>
      </x:c>
      <x:c r="I1323" s="19" t="n">
        <x:v>48</x:v>
      </x:c>
      <x:c r="J1323" s="21" t="n">
        <x:v>4</x:v>
      </x:c>
      <x:c r="K1323" s="18" t="n">
        <x:f>'05 Cargo Register'!K427</x:f>
        <x:v>168.75</x:v>
      </x:c>
      <x:c r="L1323" s="18" t="n">
        <x:f>'05 Cargo Register'!N427</x:f>
        <x:v>10</x:v>
      </x:c>
      <x:c r="M1323" s="18" t="n">
        <x:f>'05 Cargo Register'!O427</x:f>
        <x:v>264</x:v>
      </x:c>
      <x:c r="N1323" s="18" t="n">
        <x:f>J1323*K1323</x:f>
        <x:v>675</x:v>
      </x:c>
      <x:c r="O1323" s="18" t="n">
        <x:f>J1323*L1323</x:f>
        <x:v>40</x:v>
      </x:c>
      <x:c r="P1323" s="18" t="n">
        <x:f>J1323*M1323</x:f>
        <x:v>1056</x:v>
      </x:c>
      <x:c r="Q1323" s="22" t="n">
        <x:f>'01 Controls'!$E$24*'02 Cargo Classes'!$M$9</x:f>
        <x:v>0</x:v>
      </x:c>
      <x:c r="R1323" s="22" t="n">
        <x:f>'01 Controls'!$F$24*'02 Cargo Classes'!$N$9</x:f>
        <x:v>0.35</x:v>
      </x:c>
      <x:c r="S1323" s="22" t="n">
        <x:f>'01 Controls'!$G$24*'02 Cargo Classes'!$O$9</x:f>
        <x:v>0.5</x:v>
      </x:c>
      <x:c r="T1323" s="22" t="n">
        <x:f>'01 Controls'!$H$24*'02 Cargo Classes'!$P$9</x:f>
        <x:v>0.025</x:v>
      </x:c>
      <x:c r="U1323" s="22" t="n">
        <x:f>SUM(Q1323:T1323)</x:f>
        <x:v>0.875</x:v>
      </x:c>
      <x:c r="V1323" s="18" t="n">
        <x:f>IF(U1323=0,0,N1323*Q1323/U1323)</x:f>
        <x:v>0</x:v>
      </x:c>
      <x:c r="W1323" s="18" t="n">
        <x:f>IF(U1323=0,0,P1323*Q1323/U1323)</x:f>
        <x:v>0</x:v>
      </x:c>
      <x:c r="X1323" s="18" t="n">
        <x:f>MAX(V1323,W1323*'01 Controls'!$E$12)</x:f>
        <x:v>0</x:v>
      </x:c>
      <x:c r="Y1323" s="18" t="n">
        <x:f>IF(U1323=0,0,N1323*R1323/U1323)</x:f>
        <x:v>269.99999999999994</x:v>
      </x:c>
      <x:c r="Z1323" s="18" t="n">
        <x:f>IF(U1323=0,0,P1323*R1323/U1323)</x:f>
        <x:v>422.4</x:v>
      </x:c>
      <x:c r="AA1323" s="18" t="n">
        <x:f>MAX(Y1323,Z1323*'01 Controls'!$E$13)</x:f>
        <x:v>269.99999999999994</x:v>
      </x:c>
      <x:c r="AB1323" s="18" t="n">
        <x:f>IF(U1323=0,0,N1323*S1323/U1323)</x:f>
        <x:v>385.7142857142857</x:v>
      </x:c>
      <x:c r="AC1323" s="18" t="n">
        <x:f>IF(U1323=0,0,P1323*S1323/U1323)</x:f>
        <x:v>603.4285714285714</x:v>
      </x:c>
      <x:c r="AD1323" s="18" t="n">
        <x:f>MAX(AB1323,AC1323*'01 Controls'!$E$14)</x:f>
        <x:v>385.7142857142857</x:v>
      </x:c>
      <x:c r="AE1323" s="18" t="n">
        <x:f>IF(U1323=0,0,N1323*T1323/U1323)</x:f>
        <x:v>19.285714285714285</x:v>
      </x:c>
      <x:c r="AF1323" s="18" t="n">
        <x:f>IF(U1323=0,0,P1323*T1323/U1323)</x:f>
        <x:v>30.171428571428574</x:v>
      </x:c>
      <x:c r="AG1323" s="18" t="n">
        <x:f>MAX(AE1323,AF1323*'01 Controls'!$E$15)</x:f>
        <x:v>19.285714285714285</x:v>
      </x:c>
      <x:c r="AH1323" s="18" t="n">
        <x:f>SUM(V1323,Y1323,AB1323,AE1323)</x:f>
        <x:v>675</x:v>
      </x:c>
      <x:c r="AI1323" s="18" t="n">
        <x:f>N1323-AH1323</x:f>
        <x:v>0</x:v>
      </x:c>
      <x:c r="AJ1323" s="18" t="n">
        <x:f>V1323*INDEX('07 Mode Capacity'!$P$6:$P$17,MATCH("AIR-"&amp;I1323,'07 Mode Capacity'!$C$6:$C$17,0))</x:f>
        <x:v>0</x:v>
      </x:c>
      <x:c r="AK1323" s="18" t="n">
        <x:f>Y1323*INDEX('07 Mode Capacity'!$P$6:$P$17,MATCH("OCEAN-"&amp;I1323,'07 Mode Capacity'!$C$6:$C$17,0))</x:f>
        <x:v>23.661795641267926</x:v>
      </x:c>
      <x:c r="AL1323" s="18" t="n">
        <x:f>AB1323*INDEX('07 Mode Capacity'!$P$6:$P$17,MATCH("LAND-"&amp;I1323,'07 Mode Capacity'!$C$6:$C$17,0))</x:f>
        <x:v>47.07560681275388</x:v>
      </x:c>
      <x:c r="AM1323" s="18" t="n">
        <x:f>AE1323*INDEX('07 Mode Capacity'!$P$6:$P$17,MATCH("INLAND-"&amp;I1323,'07 Mode Capacity'!$C$6:$C$17,0))</x:f>
        <x:v>12.173805671071902</x:v>
      </x:c>
      <x:c r="AN1323" s="18" t="n">
        <x:f>SUM(AJ1323:AM1323)</x:f>
        <x:v>82.91120812509371</x:v>
      </x:c>
      <x:c r="AO1323" s="17" t="n">
        <x:f>IF(N1323=0,1,AN1323/N1323)</x:f>
        <x:v>0.12283141944458327</x:v>
      </x:c>
      <x:c r="AP1323" s="11" t="str">
        <x:f>IF(AO1323&gt;='01 Controls'!$E$16,"PASS","FAIL")</x:f>
        <x:v>FAIL</x:v>
      </x:c>
      <x:c r="AQ1323" s="11" t="str">
        <x:v>UNQUANTIFIED</x:v>
      </x:c>
      <x:c r="AR1323" s="11" t="str">
        <x:v>Position-class planning record; serial item and receiver open</x:v>
      </x:c>
      <x:c r="AS1323" s="26"/>
      <x:c r="AT1323" s="26"/>
    </x:row>
    <x:row r="1324">
      <x:c r="C1324" s="11" t="str">
        <x:v>C3-CM-AMG-TNK-20</x:v>
      </x:c>
      <x:c r="D1324" s="11" t="str">
        <x:v>C3</x:v>
      </x:c>
      <x:c r="E1324" s="11" t="str">
        <x:v>Cascadia earthquake</x:v>
      </x:c>
      <x:c r="F1324" s="11" t="str">
        <x:v>CM-AMG</x:v>
      </x:c>
      <x:c r="G1324" s="11" t="str">
        <x:v>Civil air-mobility group</x:v>
      </x:c>
      <x:c r="H1324" s="11" t="str">
        <x:v>TNK-20</x:v>
      </x:c>
      <x:c r="I1324" s="19" t="n">
        <x:v>48</x:v>
      </x:c>
      <x:c r="J1324" s="21" t="n">
        <x:v>4</x:v>
      </x:c>
      <x:c r="K1324" s="18" t="n">
        <x:f>'05 Cargo Register'!K428</x:f>
        <x:v>168.75</x:v>
      </x:c>
      <x:c r="L1324" s="18" t="n">
        <x:f>'05 Cargo Register'!N428</x:f>
        <x:v>10</x:v>
      </x:c>
      <x:c r="M1324" s="18" t="n">
        <x:f>'05 Cargo Register'!O428</x:f>
        <x:v>212.5</x:v>
      </x:c>
      <x:c r="N1324" s="18" t="n">
        <x:f>J1324*K1324</x:f>
        <x:v>675</x:v>
      </x:c>
      <x:c r="O1324" s="18" t="n">
        <x:f>J1324*L1324</x:f>
        <x:v>40</x:v>
      </x:c>
      <x:c r="P1324" s="18" t="n">
        <x:f>J1324*M1324</x:f>
        <x:v>850</x:v>
      </x:c>
      <x:c r="Q1324" s="22" t="n">
        <x:f>'01 Controls'!$E$24*'02 Cargo Classes'!$M$10</x:f>
        <x:v>0</x:v>
      </x:c>
      <x:c r="R1324" s="22" t="n">
        <x:f>'01 Controls'!$F$24*'02 Cargo Classes'!$N$10</x:f>
        <x:v>0.42</x:v>
      </x:c>
      <x:c r="S1324" s="22" t="n">
        <x:f>'01 Controls'!$G$24*'02 Cargo Classes'!$O$10</x:f>
        <x:v>0.5</x:v>
      </x:c>
      <x:c r="T1324" s="22" t="n">
        <x:f>'01 Controls'!$H$24*'02 Cargo Classes'!$P$10</x:f>
        <x:v>0.05</x:v>
      </x:c>
      <x:c r="U1324" s="22" t="n">
        <x:f>SUM(Q1324:T1324)</x:f>
        <x:v>0.97</x:v>
      </x:c>
      <x:c r="V1324" s="18" t="n">
        <x:f>IF(U1324=0,0,N1324*Q1324/U1324)</x:f>
        <x:v>0</x:v>
      </x:c>
      <x:c r="W1324" s="18" t="n">
        <x:f>IF(U1324=0,0,P1324*Q1324/U1324)</x:f>
        <x:v>0</x:v>
      </x:c>
      <x:c r="X1324" s="18" t="n">
        <x:f>MAX(V1324,W1324*'01 Controls'!$E$12)</x:f>
        <x:v>0</x:v>
      </x:c>
      <x:c r="Y1324" s="18" t="n">
        <x:f>IF(U1324=0,0,N1324*R1324/U1324)</x:f>
        <x:v>292.26804123711344</x:v>
      </x:c>
      <x:c r="Z1324" s="18" t="n">
        <x:f>IF(U1324=0,0,P1324*R1324/U1324)</x:f>
        <x:v>368.0412371134021</x:v>
      </x:c>
      <x:c r="AA1324" s="18" t="n">
        <x:f>MAX(Y1324,Z1324*'01 Controls'!$E$13)</x:f>
        <x:v>292.26804123711344</x:v>
      </x:c>
      <x:c r="AB1324" s="18" t="n">
        <x:f>IF(U1324=0,0,N1324*S1324/U1324)</x:f>
        <x:v>347.93814432989694</x:v>
      </x:c>
      <x:c r="AC1324" s="18" t="n">
        <x:f>IF(U1324=0,0,P1324*S1324/U1324)</x:f>
        <x:v>438.1443298969072</x:v>
      </x:c>
      <x:c r="AD1324" s="18" t="n">
        <x:f>MAX(AB1324,AC1324*'01 Controls'!$E$14)</x:f>
        <x:v>347.93814432989694</x:v>
      </x:c>
      <x:c r="AE1324" s="18" t="n">
        <x:f>IF(U1324=0,0,N1324*T1324/U1324)</x:f>
        <x:v>34.79381443298969</x:v>
      </x:c>
      <x:c r="AF1324" s="18" t="n">
        <x:f>IF(U1324=0,0,P1324*T1324/U1324)</x:f>
        <x:v>43.81443298969072</x:v>
      </x:c>
      <x:c r="AG1324" s="18" t="n">
        <x:f>MAX(AE1324,AF1324*'01 Controls'!$E$15)</x:f>
        <x:v>34.79381443298969</x:v>
      </x:c>
      <x:c r="AH1324" s="18" t="n">
        <x:f>SUM(V1324,Y1324,AB1324,AE1324)</x:f>
        <x:v>675.0000000000001</x:v>
      </x:c>
      <x:c r="AI1324" s="18" t="n">
        <x:f>N1324-AH1324</x:f>
        <x:v>-1.1368683772161603e-13</x:v>
      </x:c>
      <x:c r="AJ1324" s="18" t="n">
        <x:f>V1324*INDEX('07 Mode Capacity'!$P$6:$P$17,MATCH("AIR-"&amp;I1324,'07 Mode Capacity'!$C$6:$C$17,0))</x:f>
        <x:v>0</x:v>
      </x:c>
      <x:c r="AK1324" s="18" t="n">
        <x:f>Y1324*INDEX('07 Mode Capacity'!$P$6:$P$17,MATCH("OCEAN-"&amp;I1324,'07 Mode Capacity'!$C$6:$C$17,0))</x:f>
        <x:v>25.613283941578693</x:v>
      </x:c>
      <x:c r="AL1324" s="18" t="n">
        <x:f>AB1324*INDEX('07 Mode Capacity'!$P$6:$P$17,MATCH("LAND-"&amp;I1324,'07 Mode Capacity'!$C$6:$C$17,0))</x:f>
        <x:v>42.46510923830892</x:v>
      </x:c>
      <x:c r="AM1324" s="18" t="n">
        <x:f>AE1324*INDEX('07 Mode Capacity'!$P$6:$P$17,MATCH("INLAND-"&amp;I1324,'07 Mode Capacity'!$C$6:$C$17,0))</x:f>
        <x:v>21.963051468428688</x:v>
      </x:c>
      <x:c r="AN1324" s="18" t="n">
        <x:f>SUM(AJ1324:AM1324)</x:f>
        <x:v>90.0414446483163</x:v>
      </x:c>
      <x:c r="AO1324" s="17" t="n">
        <x:f>IF(N1324=0,1,AN1324/N1324)</x:f>
        <x:v>0.13339473281232045</x:v>
      </x:c>
      <x:c r="AP1324" s="11" t="str">
        <x:f>IF(AO1324&gt;='01 Controls'!$E$16,"PASS","FAIL")</x:f>
        <x:v>FAIL</x:v>
      </x:c>
      <x:c r="AQ1324" s="11" t="str">
        <x:v>UNQUANTIFIED</x:v>
      </x:c>
      <x:c r="AR1324" s="11" t="str">
        <x:v>Position-class planning record; serial item and receiver open</x:v>
      </x:c>
      <x:c r="AS1324" s="26"/>
      <x:c r="AT1324" s="26"/>
    </x:row>
    <x:row r="1325">
      <x:c r="C1325" s="11" t="str">
        <x:v>C3-CM-AMG-FLR-24</x:v>
      </x:c>
      <x:c r="D1325" s="11" t="str">
        <x:v>C3</x:v>
      </x:c>
      <x:c r="E1325" s="11" t="str">
        <x:v>Cascadia earthquake</x:v>
      </x:c>
      <x:c r="F1325" s="11" t="str">
        <x:v>CM-AMG</x:v>
      </x:c>
      <x:c r="G1325" s="11" t="str">
        <x:v>Civil air-mobility group</x:v>
      </x:c>
      <x:c r="H1325" s="11" t="str">
        <x:v>FLR-24</x:v>
      </x:c>
      <x:c r="I1325" s="19" t="n">
        <x:v>48</x:v>
      </x:c>
      <x:c r="J1325" s="21" t="n">
        <x:v>4</x:v>
      </x:c>
      <x:c r="K1325" s="18" t="n">
        <x:f>'05 Cargo Register'!K429</x:f>
        <x:v>270</x:v>
      </x:c>
      <x:c r="L1325" s="18" t="n">
        <x:f>'05 Cargo Register'!N429</x:f>
        <x:v>14</x:v>
      </x:c>
      <x:c r="M1325" s="18" t="n">
        <x:f>'05 Cargo Register'!O429</x:f>
        <x:v>448</x:v>
      </x:c>
      <x:c r="N1325" s="18" t="n">
        <x:f>J1325*K1325</x:f>
        <x:v>1080</x:v>
      </x:c>
      <x:c r="O1325" s="18" t="n">
        <x:f>J1325*L1325</x:f>
        <x:v>56</x:v>
      </x:c>
      <x:c r="P1325" s="18" t="n">
        <x:f>J1325*M1325</x:f>
        <x:v>1792</x:v>
      </x:c>
      <x:c r="Q1325" s="22" t="n">
        <x:f>'01 Controls'!$E$24*'02 Cargo Classes'!$M$11</x:f>
        <x:v>0</x:v>
      </x:c>
      <x:c r="R1325" s="22" t="n">
        <x:f>'01 Controls'!$F$24*'02 Cargo Classes'!$N$11</x:f>
        <x:v>0.42</x:v>
      </x:c>
      <x:c r="S1325" s="22" t="n">
        <x:f>'01 Controls'!$G$24*'02 Cargo Classes'!$O$11</x:f>
        <x:v>0.5</x:v>
      </x:c>
      <x:c r="T1325" s="22" t="n">
        <x:f>'01 Controls'!$H$24*'02 Cargo Classes'!$P$11</x:f>
        <x:v>0.04000000000000001</x:v>
      </x:c>
      <x:c r="U1325" s="22" t="n">
        <x:f>SUM(Q1325:T1325)</x:f>
        <x:v>0.96</x:v>
      </x:c>
      <x:c r="V1325" s="18" t="n">
        <x:f>IF(U1325=0,0,N1325*Q1325/U1325)</x:f>
        <x:v>0</x:v>
      </x:c>
      <x:c r="W1325" s="18" t="n">
        <x:f>IF(U1325=0,0,P1325*Q1325/U1325)</x:f>
        <x:v>0</x:v>
      </x:c>
      <x:c r="X1325" s="18" t="n">
        <x:f>MAX(V1325,W1325*'01 Controls'!$E$12)</x:f>
        <x:v>0</x:v>
      </x:c>
      <x:c r="Y1325" s="18" t="n">
        <x:f>IF(U1325=0,0,N1325*R1325/U1325)</x:f>
        <x:v>472.5</x:v>
      </x:c>
      <x:c r="Z1325" s="18" t="n">
        <x:f>IF(U1325=0,0,P1325*R1325/U1325)</x:f>
        <x:v>784</x:v>
      </x:c>
      <x:c r="AA1325" s="18" t="n">
        <x:f>MAX(Y1325,Z1325*'01 Controls'!$E$13)</x:f>
        <x:v>472.5</x:v>
      </x:c>
      <x:c r="AB1325" s="18" t="n">
        <x:f>IF(U1325=0,0,N1325*S1325/U1325)</x:f>
        <x:v>562.5</x:v>
      </x:c>
      <x:c r="AC1325" s="18" t="n">
        <x:f>IF(U1325=0,0,P1325*S1325/U1325)</x:f>
        <x:v>933.3333333333334</x:v>
      </x:c>
      <x:c r="AD1325" s="18" t="n">
        <x:f>MAX(AB1325,AC1325*'01 Controls'!$E$14)</x:f>
        <x:v>562.5</x:v>
      </x:c>
      <x:c r="AE1325" s="18" t="n">
        <x:f>IF(U1325=0,0,N1325*T1325/U1325)</x:f>
        <x:v>45.000000000000014</x:v>
      </x:c>
      <x:c r="AF1325" s="18" t="n">
        <x:f>IF(U1325=0,0,P1325*T1325/U1325)</x:f>
        <x:v>74.66666666666667</x:v>
      </x:c>
      <x:c r="AG1325" s="18" t="n">
        <x:f>MAX(AE1325,AF1325*'01 Controls'!$E$15)</x:f>
        <x:v>45.000000000000014</x:v>
      </x:c>
      <x:c r="AH1325" s="18" t="n">
        <x:f>SUM(V1325,Y1325,AB1325,AE1325)</x:f>
        <x:v>1080</x:v>
      </x:c>
      <x:c r="AI1325" s="18" t="n">
        <x:f>N1325-AH1325</x:f>
        <x:v>0</x:v>
      </x:c>
      <x:c r="AJ1325" s="18" t="n">
        <x:f>V1325*INDEX('07 Mode Capacity'!$P$6:$P$17,MATCH("AIR-"&amp;I1325,'07 Mode Capacity'!$C$6:$C$17,0))</x:f>
        <x:v>0</x:v>
      </x:c>
      <x:c r="AK1325" s="18" t="n">
        <x:f>Y1325*INDEX('07 Mode Capacity'!$P$6:$P$17,MATCH("OCEAN-"&amp;I1325,'07 Mode Capacity'!$C$6:$C$17,0))</x:f>
        <x:v>41.40814237221888</x:v>
      </x:c>
      <x:c r="AL1325" s="18" t="n">
        <x:f>AB1325*INDEX('07 Mode Capacity'!$P$6:$P$17,MATCH("LAND-"&amp;I1325,'07 Mode Capacity'!$C$6:$C$17,0))</x:f>
        <x:v>68.65192660193274</x:v>
      </x:c>
      <x:c r="AM1325" s="18" t="n">
        <x:f>AE1325*INDEX('07 Mode Capacity'!$P$6:$P$17,MATCH("INLAND-"&amp;I1325,'07 Mode Capacity'!$C$6:$C$17,0))</x:f>
        <x:v>28.405546565834445</x:v>
      </x:c>
      <x:c r="AN1325" s="18" t="n">
        <x:f>SUM(AJ1325:AM1325)</x:f>
        <x:v>138.46561553998606</x:v>
      </x:c>
      <x:c r="AO1325" s="17" t="n">
        <x:f>IF(N1325=0,1,AN1325/N1325)</x:f>
        <x:v>0.12820890327776488</x:v>
      </x:c>
      <x:c r="AP1325" s="11" t="str">
        <x:f>IF(AO1325&gt;='01 Controls'!$E$16,"PASS","FAIL")</x:f>
        <x:v>FAIL</x:v>
      </x:c>
      <x:c r="AQ1325" s="11" t="str">
        <x:v>UNQUANTIFIED</x:v>
      </x:c>
      <x:c r="AR1325" s="11" t="str">
        <x:v>Position-class planning record; serial item and receiver open</x:v>
      </x:c>
      <x:c r="AS1325" s="26"/>
      <x:c r="AT1325" s="26"/>
    </x:row>
    <x:row r="1326">
      <x:c r="C1326" s="11" t="str">
        <x:v>C3-CM-AMG-ROL-30</x:v>
      </x:c>
      <x:c r="D1326" s="11" t="str">
        <x:v>C3</x:v>
      </x:c>
      <x:c r="E1326" s="11" t="str">
        <x:v>Cascadia earthquake</x:v>
      </x:c>
      <x:c r="F1326" s="11" t="str">
        <x:v>CM-AMG</x:v>
      </x:c>
      <x:c r="G1326" s="11" t="str">
        <x:v>Civil air-mobility group</x:v>
      </x:c>
      <x:c r="H1326" s="11" t="str">
        <x:v>ROL-30</x:v>
      </x:c>
      <x:c r="I1326" s="19" t="n">
        <x:v>48</x:v>
      </x:c>
      <x:c r="J1326" s="21" t="n">
        <x:v>4</x:v>
      </x:c>
      <x:c r="K1326" s="18" t="n">
        <x:f>'05 Cargo Register'!K430</x:f>
        <x:v>1215</x:v>
      </x:c>
      <x:c r="L1326" s="18" t="n">
        <x:f>'05 Cargo Register'!N430</x:f>
        <x:v>51</x:v>
      </x:c>
      <x:c r="M1326" s="18" t="n">
        <x:f>'05 Cargo Register'!O430</x:f>
        <x:v>3251.25</x:v>
      </x:c>
      <x:c r="N1326" s="18" t="n">
        <x:f>J1326*K1326</x:f>
        <x:v>4860</x:v>
      </x:c>
      <x:c r="O1326" s="18" t="n">
        <x:f>J1326*L1326</x:f>
        <x:v>204</x:v>
      </x:c>
      <x:c r="P1326" s="18" t="n">
        <x:f>J1326*M1326</x:f>
        <x:v>13005</x:v>
      </x:c>
      <x:c r="Q1326" s="22" t="n">
        <x:f>'01 Controls'!$E$24*'02 Cargo Classes'!$M$12</x:f>
        <x:v>0</x:v>
      </x:c>
      <x:c r="R1326" s="22" t="n">
        <x:f>'01 Controls'!$F$24*'02 Cargo Classes'!$N$12</x:f>
        <x:v>0.35</x:v>
      </x:c>
      <x:c r="S1326" s="22" t="n">
        <x:f>'01 Controls'!$G$24*'02 Cargo Classes'!$O$12</x:f>
        <x:v>0.75</x:v>
      </x:c>
      <x:c r="T1326" s="22" t="n">
        <x:f>'01 Controls'!$H$24*'02 Cargo Classes'!$P$12</x:f>
        <x:v>0.03</x:v>
      </x:c>
      <x:c r="U1326" s="22" t="n">
        <x:f>SUM(Q1326:T1326)</x:f>
        <x:v>1.1300000000000001</x:v>
      </x:c>
      <x:c r="V1326" s="18" t="n">
        <x:f>IF(U1326=0,0,N1326*Q1326/U1326)</x:f>
        <x:v>0</x:v>
      </x:c>
      <x:c r="W1326" s="18" t="n">
        <x:f>IF(U1326=0,0,P1326*Q1326/U1326)</x:f>
        <x:v>0</x:v>
      </x:c>
      <x:c r="X1326" s="18" t="n">
        <x:f>MAX(V1326,W1326*'01 Controls'!$E$12)</x:f>
        <x:v>0</x:v>
      </x:c>
      <x:c r="Y1326" s="18" t="n">
        <x:f>IF(U1326=0,0,N1326*R1326/U1326)</x:f>
        <x:v>1505.3097345132742</x:v>
      </x:c>
      <x:c r="Z1326" s="18" t="n">
        <x:f>IF(U1326=0,0,P1326*R1326/U1326)</x:f>
        <x:v>4028.097345132743</x:v>
      </x:c>
      <x:c r="AA1326" s="18" t="n">
        <x:f>MAX(Y1326,Z1326*'01 Controls'!$E$13)</x:f>
        <x:v>1505.3097345132742</x:v>
      </x:c>
      <x:c r="AB1326" s="18" t="n">
        <x:f>IF(U1326=0,0,N1326*S1326/U1326)</x:f>
        <x:v>3225.6637168141588</x:v>
      </x:c>
      <x:c r="AC1326" s="18" t="n">
        <x:f>IF(U1326=0,0,P1326*S1326/U1326)</x:f>
        <x:v>8631.637168141591</x:v>
      </x:c>
      <x:c r="AD1326" s="18" t="n">
        <x:f>MAX(AB1326,AC1326*'01 Controls'!$E$14)</x:f>
        <x:v>3225.6637168141588</x:v>
      </x:c>
      <x:c r="AE1326" s="18" t="n">
        <x:f>IF(U1326=0,0,N1326*T1326/U1326)</x:f>
        <x:v>129.02654867256635</x:v>
      </x:c>
      <x:c r="AF1326" s="18" t="n">
        <x:f>IF(U1326=0,0,P1326*T1326/U1326)</x:f>
        <x:v>345.26548672566366</x:v>
      </x:c>
      <x:c r="AG1326" s="18" t="n">
        <x:f>MAX(AE1326,AF1326*'01 Controls'!$E$15)</x:f>
        <x:v>129.02654867256635</x:v>
      </x:c>
      <x:c r="AH1326" s="18" t="n">
        <x:f>SUM(V1326,Y1326,AB1326,AE1326)</x:f>
        <x:v>4859.999999999999</x:v>
      </x:c>
      <x:c r="AI1326" s="18" t="n">
        <x:f>N1326-AH1326</x:f>
        <x:v>9.094947017729282e-13</x:v>
      </x:c>
      <x:c r="AJ1326" s="18" t="n">
        <x:f>V1326*INDEX('07 Mode Capacity'!$P$6:$P$17,MATCH("AIR-"&amp;I1326,'07 Mode Capacity'!$C$6:$C$17,0))</x:f>
        <x:v>0</x:v>
      </x:c>
      <x:c r="AK1326" s="18" t="n">
        <x:f>Y1326*INDEX('07 Mode Capacity'!$P$6:$P$17,MATCH("OCEAN-"&amp;I1326,'07 Mode Capacity'!$C$6:$C$17,0))</x:f>
        <x:v>131.9197456106088</x:v>
      </x:c>
      <x:c r="AL1326" s="18" t="n">
        <x:f>AB1326*INDEX('07 Mode Capacity'!$P$6:$P$17,MATCH("LAND-"&amp;I1326,'07 Mode Capacity'!$C$6:$C$17,0))</x:f>
        <x:v>393.68538440754344</x:v>
      </x:c>
      <x:c r="AM1326" s="18" t="n">
        <x:f>AE1326*INDEX('07 Mode Capacity'!$P$6:$P$17,MATCH("INLAND-"&amp;I1326,'07 Mode Capacity'!$C$6:$C$17,0))</x:f>
        <x:v>81.44599192327749</x:v>
      </x:c>
      <x:c r="AN1326" s="18" t="n">
        <x:f>SUM(AJ1326:AM1326)</x:f>
        <x:v>607.0511219414298</x:v>
      </x:c>
      <x:c r="AO1326" s="17" t="n">
        <x:f>IF(N1326=0,1,AN1326/N1326)</x:f>
        <x:v>0.12490763825955345</x:v>
      </x:c>
      <x:c r="AP1326" s="11" t="str">
        <x:f>IF(AO1326&gt;='01 Controls'!$E$16,"PASS","FAIL")</x:f>
        <x:v>FAIL</x:v>
      </x:c>
      <x:c r="AQ1326" s="11" t="str">
        <x:v>UNQUANTIFIED</x:v>
      </x:c>
      <x:c r="AR1326" s="11" t="str">
        <x:v>Position-class planning record; serial item and receiver open</x:v>
      </x:c>
      <x:c r="AS1326" s="26"/>
      <x:c r="AT1326" s="26"/>
    </x:row>
    <x:row r="1327">
      <x:c r="C1327" s="11" t="str">
        <x:v>C3-CM-AMG-LIN-18</x:v>
      </x:c>
      <x:c r="D1327" s="11" t="str">
        <x:v>C3</x:v>
      </x:c>
      <x:c r="E1327" s="11" t="str">
        <x:v>Cascadia earthquake</x:v>
      </x:c>
      <x:c r="F1327" s="11" t="str">
        <x:v>CM-AMG</x:v>
      </x:c>
      <x:c r="G1327" s="11" t="str">
        <x:v>Civil air-mobility group</x:v>
      </x:c>
      <x:c r="H1327" s="11" t="str">
        <x:v>LIN-18</x:v>
      </x:c>
      <x:c r="I1327" s="19" t="n">
        <x:v>72</x:v>
      </x:c>
      <x:c r="J1327" s="21" t="n">
        <x:v>4</x:v>
      </x:c>
      <x:c r="K1327" s="18" t="n">
        <x:f>'05 Cargo Register'!K431</x:f>
        <x:v>135</x:v>
      </x:c>
      <x:c r="L1327" s="18" t="n">
        <x:f>'05 Cargo Register'!N431</x:f>
        <x:v>10</x:v>
      </x:c>
      <x:c r="M1327" s="18" t="n">
        <x:f>'05 Cargo Register'!O431</x:f>
        <x:v>440</x:v>
      </x:c>
      <x:c r="N1327" s="18" t="n">
        <x:f>J1327*K1327</x:f>
        <x:v>540</x:v>
      </x:c>
      <x:c r="O1327" s="18" t="n">
        <x:f>J1327*L1327</x:f>
        <x:v>40</x:v>
      </x:c>
      <x:c r="P1327" s="18" t="n">
        <x:f>J1327*M1327</x:f>
        <x:v>1760</x:v>
      </x:c>
      <x:c r="Q1327" s="22" t="n">
        <x:f>'01 Controls'!$E$24*'02 Cargo Classes'!$M$13</x:f>
        <x:v>0</x:v>
      </x:c>
      <x:c r="R1327" s="22" t="n">
        <x:f>'01 Controls'!$F$24*'02 Cargo Classes'!$N$13</x:f>
        <x:v>0.42</x:v>
      </x:c>
      <x:c r="S1327" s="22" t="n">
        <x:f>'01 Controls'!$G$24*'02 Cargo Classes'!$O$13</x:f>
        <x:v>0.5</x:v>
      </x:c>
      <x:c r="T1327" s="22" t="n">
        <x:f>'01 Controls'!$H$24*'02 Cargo Classes'!$P$13</x:f>
        <x:v>0.05</x:v>
      </x:c>
      <x:c r="U1327" s="22" t="n">
        <x:f>SUM(Q1327:T1327)</x:f>
        <x:v>0.97</x:v>
      </x:c>
      <x:c r="V1327" s="18" t="n">
        <x:f>IF(U1327=0,0,N1327*Q1327/U1327)</x:f>
        <x:v>0</x:v>
      </x:c>
      <x:c r="W1327" s="18" t="n">
        <x:f>IF(U1327=0,0,P1327*Q1327/U1327)</x:f>
        <x:v>0</x:v>
      </x:c>
      <x:c r="X1327" s="18" t="n">
        <x:f>MAX(V1327,W1327*'01 Controls'!$E$12)</x:f>
        <x:v>0</x:v>
      </x:c>
      <x:c r="Y1327" s="18" t="n">
        <x:f>IF(U1327=0,0,N1327*R1327/U1327)</x:f>
        <x:v>233.81443298969072</x:v>
      </x:c>
      <x:c r="Z1327" s="18" t="n">
        <x:f>IF(U1327=0,0,P1327*R1327/U1327)</x:f>
        <x:v>762.061855670103</x:v>
      </x:c>
      <x:c r="AA1327" s="18" t="n">
        <x:f>MAX(Y1327,Z1327*'01 Controls'!$E$13)</x:f>
        <x:v>233.81443298969072</x:v>
      </x:c>
      <x:c r="AB1327" s="18" t="n">
        <x:f>IF(U1327=0,0,N1327*S1327/U1327)</x:f>
        <x:v>278.35051546391753</x:v>
      </x:c>
      <x:c r="AC1327" s="18" t="n">
        <x:f>IF(U1327=0,0,P1327*S1327/U1327)</x:f>
        <x:v>907.2164948453609</x:v>
      </x:c>
      <x:c r="AD1327" s="18" t="n">
        <x:f>MAX(AB1327,AC1327*'01 Controls'!$E$14)</x:f>
        <x:v>278.35051546391753</x:v>
      </x:c>
      <x:c r="AE1327" s="18" t="n">
        <x:f>IF(U1327=0,0,N1327*T1327/U1327)</x:f>
        <x:v>27.835051546391753</x:v>
      </x:c>
      <x:c r="AF1327" s="18" t="n">
        <x:f>IF(U1327=0,0,P1327*T1327/U1327)</x:f>
        <x:v>90.72164948453609</x:v>
      </x:c>
      <x:c r="AG1327" s="18" t="n">
        <x:f>MAX(AE1327,AF1327*'01 Controls'!$E$15)</x:f>
        <x:v>27.835051546391753</x:v>
      </x:c>
      <x:c r="AH1327" s="18" t="n">
        <x:f>SUM(V1327,Y1327,AB1327,AE1327)</x:f>
        <x:v>540</x:v>
      </x:c>
      <x:c r="AI1327" s="18" t="n">
        <x:f>N1327-AH1327</x:f>
        <x:v>0</x:v>
      </x:c>
      <x:c r="AJ1327" s="18" t="n">
        <x:f>V1327*INDEX('07 Mode Capacity'!$P$6:$P$17,MATCH("AIR-"&amp;I1327,'07 Mode Capacity'!$C$6:$C$17,0))</x:f>
        <x:v>0</x:v>
      </x:c>
      <x:c r="AK1327" s="18" t="n">
        <x:f>Y1327*INDEX('07 Mode Capacity'!$P$6:$P$17,MATCH("OCEAN-"&amp;I1327,'07 Mode Capacity'!$C$6:$C$17,0))</x:f>
        <x:v>183.0224509649009</x:v>
      </x:c>
      <x:c r="AL1327" s="18" t="n">
        <x:f>AB1327*INDEX('07 Mode Capacity'!$P$6:$P$17,MATCH("LAND-"&amp;I1327,'07 Mode Capacity'!$C$6:$C$17,0))</x:f>
        <x:v>199.023464629531</x:v>
      </x:c>
      <x:c r="AM1327" s="18" t="n">
        <x:f>AE1327*INDEX('07 Mode Capacity'!$P$6:$P$17,MATCH("INLAND-"&amp;I1327,'07 Mode Capacity'!$C$6:$C$17,0))</x:f>
        <x:v>27.835051546391753</x:v>
      </x:c>
      <x:c r="AN1327" s="18" t="n">
        <x:f>SUM(AJ1327:AM1327)</x:f>
        <x:v>409.88096714082366</x:v>
      </x:c>
      <x:c r="AO1327" s="17" t="n">
        <x:f>IF(N1327=0,1,AN1327/N1327)</x:f>
        <x:v>0.7590388280385624</x:v>
      </x:c>
      <x:c r="AP1327" s="11" t="str">
        <x:f>IF(AO1327&gt;='01 Controls'!$E$16,"PASS","FAIL")</x:f>
        <x:v>FAIL</x:v>
      </x:c>
      <x:c r="AQ1327" s="11" t="str">
        <x:v>UNQUANTIFIED</x:v>
      </x:c>
      <x:c r="AR1327" s="11" t="str">
        <x:v>Position-class planning record; serial item and receiver open</x:v>
      </x:c>
      <x:c r="AS1327" s="26"/>
      <x:c r="AT1327" s="26"/>
    </x:row>
    <x:row r="1328">
      <x:c r="C1328" s="11" t="str">
        <x:v>C3-CM-AMG-BLK-08</x:v>
      </x:c>
      <x:c r="D1328" s="11" t="str">
        <x:v>C3</x:v>
      </x:c>
      <x:c r="E1328" s="11" t="str">
        <x:v>Cascadia earthquake</x:v>
      </x:c>
      <x:c r="F1328" s="11" t="str">
        <x:v>CM-AMG</x:v>
      </x:c>
      <x:c r="G1328" s="11" t="str">
        <x:v>Civil air-mobility group</x:v>
      </x:c>
      <x:c r="H1328" s="11" t="str">
        <x:v>BLK-08</x:v>
      </x:c>
      <x:c r="I1328" s="19" t="n">
        <x:v>48</x:v>
      </x:c>
      <x:c r="J1328" s="21" t="n">
        <x:v>4</x:v>
      </x:c>
      <x:c r="K1328" s="18" t="n">
        <x:f>'05 Cargo Register'!K432</x:f>
        <x:v>202.5</x:v>
      </x:c>
      <x:c r="L1328" s="18" t="n">
        <x:f>'05 Cargo Register'!N432</x:f>
        <x:v>32</x:v>
      </x:c>
      <x:c r="M1328" s="18" t="n">
        <x:f>'05 Cargo Register'!O432</x:f>
        <x:v>1632</x:v>
      </x:c>
      <x:c r="N1328" s="18" t="n">
        <x:f>J1328*K1328</x:f>
        <x:v>810</x:v>
      </x:c>
      <x:c r="O1328" s="18" t="n">
        <x:f>J1328*L1328</x:f>
        <x:v>128</x:v>
      </x:c>
      <x:c r="P1328" s="18" t="n">
        <x:f>J1328*M1328</x:f>
        <x:v>6528</x:v>
      </x:c>
      <x:c r="Q1328" s="22" t="n">
        <x:f>'01 Controls'!$E$24*'02 Cargo Classes'!$M$14</x:f>
        <x:v>0.1</x:v>
      </x:c>
      <x:c r="R1328" s="22" t="n">
        <x:f>'01 Controls'!$F$24*'02 Cargo Classes'!$N$14</x:f>
        <x:v>0.27999999999999997</x:v>
      </x:c>
      <x:c r="S1328" s="22" t="n">
        <x:f>'01 Controls'!$G$24*'02 Cargo Classes'!$O$14</x:f>
        <x:v>0.5</x:v>
      </x:c>
      <x:c r="T1328" s="22" t="n">
        <x:f>'01 Controls'!$H$24*'02 Cargo Classes'!$P$14</x:f>
        <x:v>0.025</x:v>
      </x:c>
      <x:c r="U1328" s="22" t="n">
        <x:f>SUM(Q1328:T1328)</x:f>
        <x:v>0.905</x:v>
      </x:c>
      <x:c r="V1328" s="18" t="n">
        <x:f>IF(U1328=0,0,N1328*Q1328/U1328)</x:f>
        <x:v>89.50276243093923</x:v>
      </x:c>
      <x:c r="W1328" s="18" t="n">
        <x:f>IF(U1328=0,0,P1328*Q1328/U1328)</x:f>
        <x:v>721.3259668508288</x:v>
      </x:c>
      <x:c r="X1328" s="18" t="n">
        <x:f>MAX(V1328,W1328*'01 Controls'!$E$12)</x:f>
        <x:v>180.3314917127072</x:v>
      </x:c>
      <x:c r="Y1328" s="18" t="n">
        <x:f>IF(U1328=0,0,N1328*R1328/U1328)</x:f>
        <x:v>250.60773480662982</x:v>
      </x:c>
      <x:c r="Z1328" s="18" t="n">
        <x:f>IF(U1328=0,0,P1328*R1328/U1328)</x:f>
        <x:v>2019.7127071823204</x:v>
      </x:c>
      <x:c r="AA1328" s="18" t="n">
        <x:f>MAX(Y1328,Z1328*'01 Controls'!$E$13)</x:f>
        <x:v>302.95690607734804</x:v>
      </x:c>
      <x:c r="AB1328" s="18" t="n">
        <x:f>IF(U1328=0,0,N1328*S1328/U1328)</x:f>
        <x:v>447.5138121546961</x:v>
      </x:c>
      <x:c r="AC1328" s="18" t="n">
        <x:f>IF(U1328=0,0,P1328*S1328/U1328)</x:f>
        <x:v>3606.6298342541436</x:v>
      </x:c>
      <x:c r="AD1328" s="18" t="n">
        <x:f>MAX(AB1328,AC1328*'01 Controls'!$E$14)</x:f>
        <x:v>721.3259668508288</x:v>
      </x:c>
      <x:c r="AE1328" s="18" t="n">
        <x:f>IF(U1328=0,0,N1328*T1328/U1328)</x:f>
        <x:v>22.375690607734807</x:v>
      </x:c>
      <x:c r="AF1328" s="18" t="n">
        <x:f>IF(U1328=0,0,P1328*T1328/U1328)</x:f>
        <x:v>180.3314917127072</x:v>
      </x:c>
      <x:c r="AG1328" s="18" t="n">
        <x:f>MAX(AE1328,AF1328*'01 Controls'!$E$15)</x:f>
        <x:v>32.459668508287294</x:v>
      </x:c>
      <x:c r="AH1328" s="18" t="n">
        <x:f>SUM(V1328,Y1328,AB1328,AE1328)</x:f>
        <x:v>809.9999999999999</x:v>
      </x:c>
      <x:c r="AI1328" s="18" t="n">
        <x:f>N1328-AH1328</x:f>
        <x:v>1.1368683772161603e-13</x:v>
      </x:c>
      <x:c r="AJ1328" s="18" t="n">
        <x:f>V1328*INDEX('07 Mode Capacity'!$P$6:$P$17,MATCH("AIR-"&amp;I1328,'07 Mode Capacity'!$C$6:$C$17,0))</x:f>
        <x:v>25.09081582478752</x:v>
      </x:c>
      <x:c r="AK1328" s="18" t="n">
        <x:f>Y1328*INDEX('07 Mode Capacity'!$P$6:$P$17,MATCH("OCEAN-"&amp;I1328,'07 Mode Capacity'!$C$6:$C$17,0))</x:f>
        <x:v>21.962329655983496</x:v>
      </x:c>
      <x:c r="AL1328" s="18" t="n">
        <x:f>AB1328*INDEX('07 Mode Capacity'!$P$6:$P$17,MATCH("LAND-"&amp;I1328,'07 Mode Capacity'!$C$6:$C$17,0))</x:f>
        <x:v>54.61810735181389</x:v>
      </x:c>
      <x:c r="AM1328" s="18" t="n">
        <x:f>AE1328*INDEX('07 Mode Capacity'!$P$6:$P$17,MATCH("INLAND-"&amp;I1328,'07 Mode Capacity'!$C$6:$C$17,0))</x:f>
        <x:v>14.12430492223812</x:v>
      </x:c>
      <x:c r="AN1328" s="18" t="n">
        <x:f>SUM(AJ1328:AM1328)</x:f>
        <x:v>115.79555775482304</x:v>
      </x:c>
      <x:c r="AO1328" s="17" t="n">
        <x:f>IF(N1328=0,1,AN1328/N1328)</x:f>
        <x:v>0.14295747870965808</x:v>
      </x:c>
      <x:c r="AP1328" s="11" t="str">
        <x:f>IF(AO1328&gt;='01 Controls'!$E$16,"PASS","FAIL")</x:f>
        <x:v>FAIL</x:v>
      </x:c>
      <x:c r="AQ1328" s="11" t="str">
        <x:v>UNQUANTIFIED</x:v>
      </x:c>
      <x:c r="AR1328" s="11" t="str">
        <x:v>Position-class planning record; serial item and receiver open</x:v>
      </x:c>
      <x:c r="AS1328" s="26"/>
      <x:c r="AT1328" s="26"/>
    </x:row>
    <x:row r="1329">
      <x:c r="C1329" s="11" t="str">
        <x:v>C3-CM-AMG-OOG-80</x:v>
      </x:c>
      <x:c r="D1329" s="11" t="str">
        <x:v>C3</x:v>
      </x:c>
      <x:c r="E1329" s="11" t="str">
        <x:v>Cascadia earthquake</x:v>
      </x:c>
      <x:c r="F1329" s="11" t="str">
        <x:v>CM-AMG</x:v>
      </x:c>
      <x:c r="G1329" s="11" t="str">
        <x:v>Civil air-mobility group</x:v>
      </x:c>
      <x:c r="H1329" s="11" t="str">
        <x:v>OOG-80</x:v>
      </x:c>
      <x:c r="I1329" s="19" t="n">
        <x:v>72</x:v>
      </x:c>
      <x:c r="J1329" s="21" t="n">
        <x:v>4</x:v>
      </x:c>
      <x:c r="K1329" s="18" t="n">
        <x:f>'05 Cargo Register'!K433</x:f>
        <x:v>607.5</x:v>
      </x:c>
      <x:c r="L1329" s="18" t="n">
        <x:f>'05 Cargo Register'!N433</x:f>
        <x:v>11</x:v>
      </x:c>
      <x:c r="M1329" s="18" t="n">
        <x:f>'05 Cargo Register'!O433</x:f>
        <x:v>1936</x:v>
      </x:c>
      <x:c r="N1329" s="18" t="n">
        <x:f>J1329*K1329</x:f>
        <x:v>2430</x:v>
      </x:c>
      <x:c r="O1329" s="18" t="n">
        <x:f>J1329*L1329</x:f>
        <x:v>44</x:v>
      </x:c>
      <x:c r="P1329" s="18" t="n">
        <x:f>J1329*M1329</x:f>
        <x:v>7744</x:v>
      </x:c>
      <x:c r="Q1329" s="22" t="n">
        <x:f>'01 Controls'!$E$24*'02 Cargo Classes'!$M$15</x:f>
        <x:v>0</x:v>
      </x:c>
      <x:c r="R1329" s="22" t="n">
        <x:f>'01 Controls'!$F$24*'02 Cargo Classes'!$N$15</x:f>
        <x:v>0.7</x:v>
      </x:c>
      <x:c r="S1329" s="22" t="n">
        <x:f>'01 Controls'!$G$24*'02 Cargo Classes'!$O$15</x:f>
        <x:v>0.3</x:v>
      </x:c>
      <x:c r="T1329" s="22" t="n">
        <x:f>'01 Controls'!$H$24*'02 Cargo Classes'!$P$15</x:f>
        <x:v>0.025</x:v>
      </x:c>
      <x:c r="U1329" s="22" t="n">
        <x:f>SUM(Q1329:T1329)</x:f>
        <x:v>1.025</x:v>
      </x:c>
      <x:c r="V1329" s="18" t="n">
        <x:f>IF(U1329=0,0,N1329*Q1329/U1329)</x:f>
        <x:v>0</x:v>
      </x:c>
      <x:c r="W1329" s="18" t="n">
        <x:f>IF(U1329=0,0,P1329*Q1329/U1329)</x:f>
        <x:v>0</x:v>
      </x:c>
      <x:c r="X1329" s="18" t="n">
        <x:f>MAX(V1329,W1329*'01 Controls'!$E$12)</x:f>
        <x:v>0</x:v>
      </x:c>
      <x:c r="Y1329" s="18" t="n">
        <x:f>IF(U1329=0,0,N1329*R1329/U1329)</x:f>
        <x:v>1659.5121951219514</x:v>
      </x:c>
      <x:c r="Z1329" s="18" t="n">
        <x:f>IF(U1329=0,0,P1329*R1329/U1329)</x:f>
        <x:v>5288.585365853658</x:v>
      </x:c>
      <x:c r="AA1329" s="18" t="n">
        <x:f>MAX(Y1329,Z1329*'01 Controls'!$E$13)</x:f>
        <x:v>1659.5121951219514</x:v>
      </x:c>
      <x:c r="AB1329" s="18" t="n">
        <x:f>IF(U1329=0,0,N1329*S1329/U1329)</x:f>
        <x:v>711.219512195122</x:v>
      </x:c>
      <x:c r="AC1329" s="18" t="n">
        <x:f>IF(U1329=0,0,P1329*S1329/U1329)</x:f>
        <x:v>2266.5365853658536</x:v>
      </x:c>
      <x:c r="AD1329" s="18" t="n">
        <x:f>MAX(AB1329,AC1329*'01 Controls'!$E$14)</x:f>
        <x:v>711.219512195122</x:v>
      </x:c>
      <x:c r="AE1329" s="18" t="n">
        <x:f>IF(U1329=0,0,N1329*T1329/U1329)</x:f>
        <x:v>59.268292682926834</x:v>
      </x:c>
      <x:c r="AF1329" s="18" t="n">
        <x:f>IF(U1329=0,0,P1329*T1329/U1329)</x:f>
        <x:v>188.87804878048783</x:v>
      </x:c>
      <x:c r="AG1329" s="18" t="n">
        <x:f>MAX(AE1329,AF1329*'01 Controls'!$E$15)</x:f>
        <x:v>59.268292682926834</x:v>
      </x:c>
      <x:c r="AH1329" s="18" t="n">
        <x:f>SUM(V1329,Y1329,AB1329,AE1329)</x:f>
        <x:v>2430.0000000000005</x:v>
      </x:c>
      <x:c r="AI1329" s="18" t="n">
        <x:f>N1329-AH1329</x:f>
        <x:v>-4.547473508864641e-13</x:v>
      </x:c>
      <x:c r="AJ1329" s="18" t="n">
        <x:f>V1329*INDEX('07 Mode Capacity'!$P$6:$P$17,MATCH("AIR-"&amp;I1329,'07 Mode Capacity'!$C$6:$C$17,0))</x:f>
        <x:v>0</x:v>
      </x:c>
      <x:c r="AK1329" s="18" t="n">
        <x:f>Y1329*INDEX('07 Mode Capacity'!$P$6:$P$17,MATCH("OCEAN-"&amp;I1329,'07 Mode Capacity'!$C$6:$C$17,0))</x:f>
        <x:v>1299.013005628931</x:v>
      </x:c>
      <x:c r="AL1329" s="18" t="n">
        <x:f>AB1329*INDEX('07 Mode Capacity'!$P$6:$P$17,MATCH("LAND-"&amp;I1329,'07 Mode Capacity'!$C$6:$C$17,0))</x:f>
        <x:v>508.52922328267476</x:v>
      </x:c>
      <x:c r="AM1329" s="18" t="n">
        <x:f>AE1329*INDEX('07 Mode Capacity'!$P$6:$P$17,MATCH("INLAND-"&amp;I1329,'07 Mode Capacity'!$C$6:$C$17,0))</x:f>
        <x:v>59.268292682926834</x:v>
      </x:c>
      <x:c r="AN1329" s="18" t="n">
        <x:f>SUM(AJ1329:AM1329)</x:f>
        <x:v>1866.8105215945327</x:v>
      </x:c>
      <x:c r="AO1329" s="17" t="n">
        <x:f>IF(N1329=0,1,AN1329/N1329)</x:f>
        <x:v>0.7682347825491904</x:v>
      </x:c>
      <x:c r="AP1329" s="11" t="str">
        <x:f>IF(AO1329&gt;='01 Controls'!$E$16,"PASS","FAIL")</x:f>
        <x:v>FAIL</x:v>
      </x:c>
      <x:c r="AQ1329" s="11" t="str">
        <x:v>UNQUANTIFIED</x:v>
      </x:c>
      <x:c r="AR1329" s="11" t="str">
        <x:v>Position-class planning record; serial item and receiver open</x:v>
      </x:c>
      <x:c r="AS1329" s="26"/>
      <x:c r="AT1329" s="26"/>
    </x:row>
    <x:row r="1330">
      <x:c r="C1330" s="11" t="str">
        <x:v>C3-CM-WMG-APL-45</x:v>
      </x:c>
      <x:c r="D1330" s="11" t="str">
        <x:v>C3</x:v>
      </x:c>
      <x:c r="E1330" s="11" t="str">
        <x:v>Cascadia earthquake</x:v>
      </x:c>
      <x:c r="F1330" s="11" t="str">
        <x:v>CM-WMG</x:v>
      </x:c>
      <x:c r="G1330" s="11" t="str">
        <x:v>Civil water-mobility group</x:v>
      </x:c>
      <x:c r="H1330" s="11" t="str">
        <x:v>APL-45</x:v>
      </x:c>
      <x:c r="I1330" s="19" t="n">
        <x:v>24</x:v>
      </x:c>
      <x:c r="J1330" s="21" t="n">
        <x:v>5</x:v>
      </x:c>
      <x:c r="K1330" s="18" t="n">
        <x:f>'05 Cargo Register'!K434</x:f>
        <x:v>135</x:v>
      </x:c>
      <x:c r="L1330" s="18" t="n">
        <x:f>'05 Cargo Register'!N434</x:f>
        <x:v>36</x:v>
      </x:c>
      <x:c r="M1330" s="18" t="n">
        <x:f>'05 Cargo Register'!O434</x:f>
        <x:v>270</x:v>
      </x:c>
      <x:c r="N1330" s="18" t="n">
        <x:f>J1330*K1330</x:f>
        <x:v>675</x:v>
      </x:c>
      <x:c r="O1330" s="18" t="n">
        <x:f>J1330*L1330</x:f>
        <x:v>180</x:v>
      </x:c>
      <x:c r="P1330" s="18" t="n">
        <x:f>J1330*M1330</x:f>
        <x:v>1350</x:v>
      </x:c>
      <x:c r="Q1330" s="22" t="n">
        <x:f>'01 Controls'!$E$24*'02 Cargo Classes'!$M$6</x:f>
        <x:v>0.30000000000000004</x:v>
      </x:c>
      <x:c r="R1330" s="22" t="n">
        <x:f>'01 Controls'!$F$24*'02 Cargo Classes'!$N$6</x:f>
        <x:v>0.13999999999999999</x:v>
      </x:c>
      <x:c r="S1330" s="22" t="n">
        <x:f>'01 Controls'!$G$24*'02 Cargo Classes'!$O$6</x:f>
        <x:v>0.5</x:v>
      </x:c>
      <x:c r="T1330" s="22" t="n">
        <x:f>'01 Controls'!$H$24*'02 Cargo Classes'!$P$6</x:f>
        <x:v>0.015</x:v>
      </x:c>
      <x:c r="U1330" s="22" t="n">
        <x:f>SUM(Q1330:T1330)</x:f>
        <x:v>0.9550000000000001</x:v>
      </x:c>
      <x:c r="V1330" s="18" t="n">
        <x:f>IF(U1330=0,0,N1330*Q1330/U1330)</x:f>
        <x:v>212.04188481675394</x:v>
      </x:c>
      <x:c r="W1330" s="18" t="n">
        <x:f>IF(U1330=0,0,P1330*Q1330/U1330)</x:f>
        <x:v>424.08376963350787</x:v>
      </x:c>
      <x:c r="X1330" s="18" t="n">
        <x:f>MAX(V1330,W1330*'01 Controls'!$E$12)</x:f>
        <x:v>212.04188481675394</x:v>
      </x:c>
      <x:c r="Y1330" s="18" t="n">
        <x:f>IF(U1330=0,0,N1330*R1330/U1330)</x:f>
        <x:v>98.9528795811518</x:v>
      </x:c>
      <x:c r="Z1330" s="18" t="n">
        <x:f>IF(U1330=0,0,P1330*R1330/U1330)</x:f>
        <x:v>197.9057591623036</x:v>
      </x:c>
      <x:c r="AA1330" s="18" t="n">
        <x:f>MAX(Y1330,Z1330*'01 Controls'!$E$13)</x:f>
        <x:v>98.9528795811518</x:v>
      </x:c>
      <x:c r="AB1330" s="18" t="n">
        <x:f>IF(U1330=0,0,N1330*S1330/U1330)</x:f>
        <x:v>353.40314136125653</x:v>
      </x:c>
      <x:c r="AC1330" s="18" t="n">
        <x:f>IF(U1330=0,0,P1330*S1330/U1330)</x:f>
        <x:v>706.8062827225131</x:v>
      </x:c>
      <x:c r="AD1330" s="18" t="n">
        <x:f>MAX(AB1330,AC1330*'01 Controls'!$E$14)</x:f>
        <x:v>353.40314136125653</x:v>
      </x:c>
      <x:c r="AE1330" s="18" t="n">
        <x:f>IF(U1330=0,0,N1330*T1330/U1330)</x:f>
        <x:v>10.602094240837696</x:v>
      </x:c>
      <x:c r="AF1330" s="18" t="n">
        <x:f>IF(U1330=0,0,P1330*T1330/U1330)</x:f>
        <x:v>21.20418848167539</x:v>
      </x:c>
      <x:c r="AG1330" s="18" t="n">
        <x:f>MAX(AE1330,AF1330*'01 Controls'!$E$15)</x:f>
        <x:v>10.602094240837696</x:v>
      </x:c>
      <x:c r="AH1330" s="18" t="n">
        <x:f>SUM(V1330,Y1330,AB1330,AE1330)</x:f>
        <x:v>675</x:v>
      </x:c>
      <x:c r="AI1330" s="18" t="n">
        <x:f>N1330-AH1330</x:f>
        <x:v>0</x:v>
      </x:c>
      <x:c r="AJ1330" s="18" t="n">
        <x:f>V1330*INDEX('07 Mode Capacity'!$P$6:$P$17,MATCH("AIR-"&amp;I1330,'07 Mode Capacity'!$C$6:$C$17,0))</x:f>
        <x:v>43.02628140038856</x:v>
      </x:c>
      <x:c r="AK1330" s="18" t="n">
        <x:f>Y1330*INDEX('07 Mode Capacity'!$P$6:$P$17,MATCH("OCEAN-"&amp;I1330,'07 Mode Capacity'!$C$6:$C$17,0))</x:f>
        <x:v>14.851743600171476</x:v>
      </x:c>
      <x:c r="AL1330" s="18" t="n">
        <x:f>AB1330*INDEX('07 Mode Capacity'!$P$6:$P$17,MATCH("LAND-"&amp;I1330,'07 Mode Capacity'!$C$6:$C$17,0))</x:f>
        <x:v>135.17702820337138</x:v>
      </x:c>
      <x:c r="AM1330" s="18" t="n">
        <x:f>AE1330*INDEX('07 Mode Capacity'!$P$6:$P$17,MATCH("INLAND-"&amp;I1330,'07 Mode Capacity'!$C$6:$C$17,0))</x:f>
        <x:v>10.602094240837696</x:v>
      </x:c>
      <x:c r="AN1330" s="18" t="n">
        <x:f>SUM(AJ1330:AM1330)</x:f>
        <x:v>203.6571474447691</x:v>
      </x:c>
      <x:c r="AO1330" s="17" t="n">
        <x:f>IF(N1330=0,1,AN1330/N1330)</x:f>
        <x:v>0.30171429251076903</x:v>
      </x:c>
      <x:c r="AP1330" s="11" t="str">
        <x:f>IF(AO1330&gt;='01 Controls'!$E$16,"PASS","FAIL")</x:f>
        <x:v>FAIL</x:v>
      </x:c>
      <x:c r="AQ1330" s="11" t="str">
        <x:v>UNQUANTIFIED</x:v>
      </x:c>
      <x:c r="AR1330" s="11" t="str">
        <x:v>Position-class planning record; serial item and receiver open</x:v>
      </x:c>
      <x:c r="AS1330" s="26"/>
      <x:c r="AT1330" s="26"/>
    </x:row>
    <x:row r="1331">
      <x:c r="C1331" s="11" t="str">
        <x:v>C3-CM-WMG-ISO-18</x:v>
      </x:c>
      <x:c r="D1331" s="11" t="str">
        <x:v>C3</x:v>
      </x:c>
      <x:c r="E1331" s="11" t="str">
        <x:v>Cascadia earthquake</x:v>
      </x:c>
      <x:c r="F1331" s="11" t="str">
        <x:v>CM-WMG</x:v>
      </x:c>
      <x:c r="G1331" s="11" t="str">
        <x:v>Civil water-mobility group</x:v>
      </x:c>
      <x:c r="H1331" s="11" t="str">
        <x:v>ISO-18</x:v>
      </x:c>
      <x:c r="I1331" s="19" t="n">
        <x:v>48</x:v>
      </x:c>
      <x:c r="J1331" s="21" t="n">
        <x:v>5</x:v>
      </x:c>
      <x:c r="K1331" s="18" t="n">
        <x:f>'05 Cargo Register'!K435</x:f>
        <x:v>337.5</x:v>
      </x:c>
      <x:c r="L1331" s="18" t="n">
        <x:f>'05 Cargo Register'!N435</x:f>
        <x:v>23</x:v>
      </x:c>
      <x:c r="M1331" s="18" t="n">
        <x:f>'05 Cargo Register'!O435</x:f>
        <x:v>607.2</x:v>
      </x:c>
      <x:c r="N1331" s="18" t="n">
        <x:f>J1331*K1331</x:f>
        <x:v>1687.5</x:v>
      </x:c>
      <x:c r="O1331" s="18" t="n">
        <x:f>J1331*L1331</x:f>
        <x:v>115</x:v>
      </x:c>
      <x:c r="P1331" s="18" t="n">
        <x:f>J1331*M1331</x:f>
        <x:v>3036</x:v>
      </x:c>
      <x:c r="Q1331" s="22" t="n">
        <x:f>'01 Controls'!$E$24*'02 Cargo Classes'!$M$7</x:f>
        <x:v>0.020000000000000004</x:v>
      </x:c>
      <x:c r="R1331" s="22" t="n">
        <x:f>'01 Controls'!$F$24*'02 Cargo Classes'!$N$7</x:f>
        <x:v>0.35</x:v>
      </x:c>
      <x:c r="S1331" s="22" t="n">
        <x:f>'01 Controls'!$G$24*'02 Cargo Classes'!$O$7</x:f>
        <x:v>0.6</x:v>
      </x:c>
      <x:c r="T1331" s="22" t="n">
        <x:f>'01 Controls'!$H$24*'02 Cargo Classes'!$P$7</x:f>
        <x:v>0.04000000000000001</x:v>
      </x:c>
      <x:c r="U1331" s="22" t="n">
        <x:f>SUM(Q1331:T1331)</x:f>
        <x:v>1.01</x:v>
      </x:c>
      <x:c r="V1331" s="18" t="n">
        <x:f>IF(U1331=0,0,N1331*Q1331/U1331)</x:f>
        <x:v>33.41584158415842</x:v>
      </x:c>
      <x:c r="W1331" s="18" t="n">
        <x:f>IF(U1331=0,0,P1331*Q1331/U1331)</x:f>
        <x:v>60.11881188118813</x:v>
      </x:c>
      <x:c r="X1331" s="18" t="n">
        <x:f>MAX(V1331,W1331*'01 Controls'!$E$12)</x:f>
        <x:v>33.41584158415842</x:v>
      </x:c>
      <x:c r="Y1331" s="18" t="n">
        <x:f>IF(U1331=0,0,N1331*R1331/U1331)</x:f>
        <x:v>584.7772277227723</x:v>
      </x:c>
      <x:c r="Z1331" s="18" t="n">
        <x:f>IF(U1331=0,0,P1331*R1331/U1331)</x:f>
        <x:v>1052.079207920792</x:v>
      </x:c>
      <x:c r="AA1331" s="18" t="n">
        <x:f>MAX(Y1331,Z1331*'01 Controls'!$E$13)</x:f>
        <x:v>584.7772277227723</x:v>
      </x:c>
      <x:c r="AB1331" s="18" t="n">
        <x:f>IF(U1331=0,0,N1331*S1331/U1331)</x:f>
        <x:v>1002.4752475247525</x:v>
      </x:c>
      <x:c r="AC1331" s="18" t="n">
        <x:f>IF(U1331=0,0,P1331*S1331/U1331)</x:f>
        <x:v>1803.5643564356435</x:v>
      </x:c>
      <x:c r="AD1331" s="18" t="n">
        <x:f>MAX(AB1331,AC1331*'01 Controls'!$E$14)</x:f>
        <x:v>1002.4752475247525</x:v>
      </x:c>
      <x:c r="AE1331" s="18" t="n">
        <x:f>IF(U1331=0,0,N1331*T1331/U1331)</x:f>
        <x:v>66.83168316831684</x:v>
      </x:c>
      <x:c r="AF1331" s="18" t="n">
        <x:f>IF(U1331=0,0,P1331*T1331/U1331)</x:f>
        <x:v>120.23762376237626</x:v>
      </x:c>
      <x:c r="AG1331" s="18" t="n">
        <x:f>MAX(AE1331,AF1331*'01 Controls'!$E$15)</x:f>
        <x:v>66.83168316831684</x:v>
      </x:c>
      <x:c r="AH1331" s="18" t="n">
        <x:f>SUM(V1331,Y1331,AB1331,AE1331)</x:f>
        <x:v>1687.5</x:v>
      </x:c>
      <x:c r="AI1331" s="18" t="n">
        <x:f>N1331-AH1331</x:f>
        <x:v>0</x:v>
      </x:c>
      <x:c r="AJ1331" s="18" t="n">
        <x:f>V1331*INDEX('07 Mode Capacity'!$P$6:$P$17,MATCH("AIR-"&amp;I1331,'07 Mode Capacity'!$C$6:$C$17,0))</x:f>
        <x:v>9.36765194778577</x:v>
      </x:c>
      <x:c r="AK1331" s="18" t="n">
        <x:f>Y1331*INDEX('07 Mode Capacity'!$P$6:$P$17,MATCH("OCEAN-"&amp;I1331,'07 Mode Capacity'!$C$6:$C$17,0))</x:f>
        <x:v>51.24770095571644</x:v>
      </x:c>
      <x:c r="AL1331" s="18" t="n">
        <x:f>AB1331*INDEX('07 Mode Capacity'!$P$6:$P$17,MATCH("LAND-"&amp;I1331,'07 Mode Capacity'!$C$6:$C$17,0))</x:f>
        <x:v>122.3499682014643</x:v>
      </x:c>
      <x:c r="AM1331" s="18" t="n">
        <x:f>AE1331*INDEX('07 Mode Capacity'!$P$6:$P$17,MATCH("INLAND-"&amp;I1331,'07 Mode Capacity'!$C$6:$C$17,0))</x:f>
        <x:v>42.18645529579373</x:v>
      </x:c>
      <x:c r="AN1331" s="18" t="n">
        <x:f>SUM(AJ1331:AM1331)</x:f>
        <x:v>225.15177640076024</x:v>
      </x:c>
      <x:c r="AO1331" s="17" t="n">
        <x:f>IF(N1331=0,1,AN1331/N1331)</x:f>
        <x:v>0.1334232749041542</x:v>
      </x:c>
      <x:c r="AP1331" s="11" t="str">
        <x:f>IF(AO1331&gt;='01 Controls'!$E$16,"PASS","FAIL")</x:f>
        <x:v>FAIL</x:v>
      </x:c>
      <x:c r="AQ1331" s="11" t="str">
        <x:v>UNQUANTIFIED</x:v>
      </x:c>
      <x:c r="AR1331" s="11" t="str">
        <x:v>Position-class planning record; serial item and receiver open</x:v>
      </x:c>
      <x:c r="AS1331" s="26"/>
      <x:c r="AT1331" s="26"/>
    </x:row>
    <x:row r="1332">
      <x:c r="C1332" s="11" t="str">
        <x:v>C3-CM-WMG-COL-12</x:v>
      </x:c>
      <x:c r="D1332" s="11" t="str">
        <x:v>C3</x:v>
      </x:c>
      <x:c r="E1332" s="11" t="str">
        <x:v>Cascadia earthquake</x:v>
      </x:c>
      <x:c r="F1332" s="11" t="str">
        <x:v>CM-WMG</x:v>
      </x:c>
      <x:c r="G1332" s="11" t="str">
        <x:v>Civil water-mobility group</x:v>
      </x:c>
      <x:c r="H1332" s="11" t="str">
        <x:v>COL-12</x:v>
      </x:c>
      <x:c r="I1332" s="19" t="n">
        <x:v>24</x:v>
      </x:c>
      <x:c r="J1332" s="21" t="n">
        <x:v>5</x:v>
      </x:c>
      <x:c r="K1332" s="18" t="n">
        <x:f>'05 Cargo Register'!K436</x:f>
        <x:v>135</x:v>
      </x:c>
      <x:c r="L1332" s="18" t="n">
        <x:f>'05 Cargo Register'!N436</x:f>
        <x:v>15</x:v>
      </x:c>
      <x:c r="M1332" s="18" t="n">
        <x:f>'05 Cargo Register'!O436</x:f>
        <x:v>396</x:v>
      </x:c>
      <x:c r="N1332" s="18" t="n">
        <x:f>J1332*K1332</x:f>
        <x:v>675</x:v>
      </x:c>
      <x:c r="O1332" s="18" t="n">
        <x:f>J1332*L1332</x:f>
        <x:v>75</x:v>
      </x:c>
      <x:c r="P1332" s="18" t="n">
        <x:f>J1332*M1332</x:f>
        <x:v>1980</x:v>
      </x:c>
      <x:c r="Q1332" s="22" t="n">
        <x:f>'01 Controls'!$E$24*'02 Cargo Classes'!$M$8</x:f>
        <x:v>0.2</x:v>
      </x:c>
      <x:c r="R1332" s="22" t="n">
        <x:f>'01 Controls'!$F$24*'02 Cargo Classes'!$N$8</x:f>
        <x:v>0.24499999999999997</x:v>
      </x:c>
      <x:c r="S1332" s="22" t="n">
        <x:f>'01 Controls'!$G$24*'02 Cargo Classes'!$O$8</x:f>
        <x:v>0.6</x:v>
      </x:c>
      <x:c r="T1332" s="22" t="n">
        <x:f>'01 Controls'!$H$24*'02 Cargo Classes'!$P$8</x:f>
        <x:v>0.010000000000000002</x:v>
      </x:c>
      <x:c r="U1332" s="22" t="n">
        <x:f>SUM(Q1332:T1332)</x:f>
        <x:v>1.055</x:v>
      </x:c>
      <x:c r="V1332" s="18" t="n">
        <x:f>IF(U1332=0,0,N1332*Q1332/U1332)</x:f>
        <x:v>127.96208530805688</x:v>
      </x:c>
      <x:c r="W1332" s="18" t="n">
        <x:f>IF(U1332=0,0,P1332*Q1332/U1332)</x:f>
        <x:v>375.3554502369669</x:v>
      </x:c>
      <x:c r="X1332" s="18" t="n">
        <x:f>MAX(V1332,W1332*'01 Controls'!$E$12)</x:f>
        <x:v>127.96208530805688</x:v>
      </x:c>
      <x:c r="Y1332" s="18" t="n">
        <x:f>IF(U1332=0,0,N1332*R1332/U1332)</x:f>
        <x:v>156.75355450236964</x:v>
      </x:c>
      <x:c r="Z1332" s="18" t="n">
        <x:f>IF(U1332=0,0,P1332*R1332/U1332)</x:f>
        <x:v>459.8104265402843</x:v>
      </x:c>
      <x:c r="AA1332" s="18" t="n">
        <x:f>MAX(Y1332,Z1332*'01 Controls'!$E$13)</x:f>
        <x:v>156.75355450236964</x:v>
      </x:c>
      <x:c r="AB1332" s="18" t="n">
        <x:f>IF(U1332=0,0,N1332*S1332/U1332)</x:f>
        <x:v>383.88625592417065</x:v>
      </x:c>
      <x:c r="AC1332" s="18" t="n">
        <x:f>IF(U1332=0,0,P1332*S1332/U1332)</x:f>
        <x:v>1126.0663507109005</x:v>
      </x:c>
      <x:c r="AD1332" s="18" t="n">
        <x:f>MAX(AB1332,AC1332*'01 Controls'!$E$14)</x:f>
        <x:v>383.88625592417065</x:v>
      </x:c>
      <x:c r="AE1332" s="18" t="n">
        <x:f>IF(U1332=0,0,N1332*T1332/U1332)</x:f>
        <x:v>6.398104265402845</x:v>
      </x:c>
      <x:c r="AF1332" s="18" t="n">
        <x:f>IF(U1332=0,0,P1332*T1332/U1332)</x:f>
        <x:v>18.767772511848346</x:v>
      </x:c>
      <x:c r="AG1332" s="18" t="n">
        <x:f>MAX(AE1332,AF1332*'01 Controls'!$E$15)</x:f>
        <x:v>6.398104265402845</x:v>
      </x:c>
      <x:c r="AH1332" s="18" t="n">
        <x:f>SUM(V1332,Y1332,AB1332,AE1332)</x:f>
        <x:v>675</x:v>
      </x:c>
      <x:c r="AI1332" s="18" t="n">
        <x:f>N1332-AH1332</x:f>
        <x:v>0</x:v>
      </x:c>
      <x:c r="AJ1332" s="18" t="n">
        <x:f>V1332*INDEX('07 Mode Capacity'!$P$6:$P$17,MATCH("AIR-"&amp;I1332,'07 Mode Capacity'!$C$6:$C$17,0))</x:f>
        <x:v>25.965307259002262</x:v>
      </x:c>
      <x:c r="AK1332" s="18" t="n">
        <x:f>Y1332*INDEX('07 Mode Capacity'!$P$6:$P$17,MATCH("OCEAN-"&amp;I1332,'07 Mode Capacity'!$C$6:$C$17,0))</x:f>
        <x:v>23.52699193534273</x:v>
      </x:c>
      <x:c r="AL1332" s="18" t="n">
        <x:f>AB1332*INDEX('07 Mode Capacity'!$P$6:$P$17,MATCH("LAND-"&amp;I1332,'07 Mode Capacity'!$C$6:$C$17,0))</x:f>
        <x:v>146.83684769769062</x:v>
      </x:c>
      <x:c r="AM1332" s="18" t="n">
        <x:f>AE1332*INDEX('07 Mode Capacity'!$P$6:$P$17,MATCH("INLAND-"&amp;I1332,'07 Mode Capacity'!$C$6:$C$17,0))</x:f>
        <x:v>6.398104265402845</x:v>
      </x:c>
      <x:c r="AN1332" s="18" t="n">
        <x:f>SUM(AJ1332:AM1332)</x:f>
        <x:v>202.72725115743847</x:v>
      </x:c>
      <x:c r="AO1332" s="17" t="n">
        <x:f>IF(N1332=0,1,AN1332/N1332)</x:f>
        <x:v>0.30033666838139034</x:v>
      </x:c>
      <x:c r="AP1332" s="11" t="str">
        <x:f>IF(AO1332&gt;='01 Controls'!$E$16,"PASS","FAIL")</x:f>
        <x:v>FAIL</x:v>
      </x:c>
      <x:c r="AQ1332" s="11" t="str">
        <x:v>UNQUANTIFIED</x:v>
      </x:c>
      <x:c r="AR1332" s="11" t="str">
        <x:v>Position-class planning record; serial item and receiver open</x:v>
      </x:c>
      <x:c r="AS1332" s="26"/>
      <x:c r="AT1332" s="26"/>
    </x:row>
    <x:row r="1333">
      <x:c r="C1333" s="11" t="str">
        <x:v>C3-CM-WMG-BAT-22</x:v>
      </x:c>
      <x:c r="D1333" s="11" t="str">
        <x:v>C3</x:v>
      </x:c>
      <x:c r="E1333" s="11" t="str">
        <x:v>Cascadia earthquake</x:v>
      </x:c>
      <x:c r="F1333" s="11" t="str">
        <x:v>CM-WMG</x:v>
      </x:c>
      <x:c r="G1333" s="11" t="str">
        <x:v>Civil water-mobility group</x:v>
      </x:c>
      <x:c r="H1333" s="11" t="str">
        <x:v>BAT-22</x:v>
      </x:c>
      <x:c r="I1333" s="19" t="n">
        <x:v>48</x:v>
      </x:c>
      <x:c r="J1333" s="21" t="n">
        <x:v>5</x:v>
      </x:c>
      <x:c r="K1333" s="18" t="n">
        <x:f>'05 Cargo Register'!K437</x:f>
        <x:v>168.75</x:v>
      </x:c>
      <x:c r="L1333" s="18" t="n">
        <x:f>'05 Cargo Register'!N437</x:f>
        <x:v>10</x:v>
      </x:c>
      <x:c r="M1333" s="18" t="n">
        <x:f>'05 Cargo Register'!O437</x:f>
        <x:v>264</x:v>
      </x:c>
      <x:c r="N1333" s="18" t="n">
        <x:f>J1333*K1333</x:f>
        <x:v>843.75</x:v>
      </x:c>
      <x:c r="O1333" s="18" t="n">
        <x:f>J1333*L1333</x:f>
        <x:v>50</x:v>
      </x:c>
      <x:c r="P1333" s="18" t="n">
        <x:f>J1333*M1333</x:f>
        <x:v>1320</x:v>
      </x:c>
      <x:c r="Q1333" s="22" t="n">
        <x:f>'01 Controls'!$E$24*'02 Cargo Classes'!$M$9</x:f>
        <x:v>0</x:v>
      </x:c>
      <x:c r="R1333" s="22" t="n">
        <x:f>'01 Controls'!$F$24*'02 Cargo Classes'!$N$9</x:f>
        <x:v>0.35</x:v>
      </x:c>
      <x:c r="S1333" s="22" t="n">
        <x:f>'01 Controls'!$G$24*'02 Cargo Classes'!$O$9</x:f>
        <x:v>0.5</x:v>
      </x:c>
      <x:c r="T1333" s="22" t="n">
        <x:f>'01 Controls'!$H$24*'02 Cargo Classes'!$P$9</x:f>
        <x:v>0.025</x:v>
      </x:c>
      <x:c r="U1333" s="22" t="n">
        <x:f>SUM(Q1333:T1333)</x:f>
        <x:v>0.875</x:v>
      </x:c>
      <x:c r="V1333" s="18" t="n">
        <x:f>IF(U1333=0,0,N1333*Q1333/U1333)</x:f>
        <x:v>0</x:v>
      </x:c>
      <x:c r="W1333" s="18" t="n">
        <x:f>IF(U1333=0,0,P1333*Q1333/U1333)</x:f>
        <x:v>0</x:v>
      </x:c>
      <x:c r="X1333" s="18" t="n">
        <x:f>MAX(V1333,W1333*'01 Controls'!$E$12)</x:f>
        <x:v>0</x:v>
      </x:c>
      <x:c r="Y1333" s="18" t="n">
        <x:f>IF(U1333=0,0,N1333*R1333/U1333)</x:f>
        <x:v>337.5</x:v>
      </x:c>
      <x:c r="Z1333" s="18" t="n">
        <x:f>IF(U1333=0,0,P1333*R1333/U1333)</x:f>
        <x:v>527.9999999999999</x:v>
      </x:c>
      <x:c r="AA1333" s="18" t="n">
        <x:f>MAX(Y1333,Z1333*'01 Controls'!$E$13)</x:f>
        <x:v>337.5</x:v>
      </x:c>
      <x:c r="AB1333" s="18" t="n">
        <x:f>IF(U1333=0,0,N1333*S1333/U1333)</x:f>
        <x:v>482.14285714285717</x:v>
      </x:c>
      <x:c r="AC1333" s="18" t="n">
        <x:f>IF(U1333=0,0,P1333*S1333/U1333)</x:f>
        <x:v>754.2857142857143</x:v>
      </x:c>
      <x:c r="AD1333" s="18" t="n">
        <x:f>MAX(AB1333,AC1333*'01 Controls'!$E$14)</x:f>
        <x:v>482.14285714285717</x:v>
      </x:c>
      <x:c r="AE1333" s="18" t="n">
        <x:f>IF(U1333=0,0,N1333*T1333/U1333)</x:f>
        <x:v>24.107142857142858</x:v>
      </x:c>
      <x:c r="AF1333" s="18" t="n">
        <x:f>IF(U1333=0,0,P1333*T1333/U1333)</x:f>
        <x:v>37.714285714285715</x:v>
      </x:c>
      <x:c r="AG1333" s="18" t="n">
        <x:f>MAX(AE1333,AF1333*'01 Controls'!$E$15)</x:f>
        <x:v>24.107142857142858</x:v>
      </x:c>
      <x:c r="AH1333" s="18" t="n">
        <x:f>SUM(V1333,Y1333,AB1333,AE1333)</x:f>
        <x:v>843.75</x:v>
      </x:c>
      <x:c r="AI1333" s="18" t="n">
        <x:f>N1333-AH1333</x:f>
        <x:v>0</x:v>
      </x:c>
      <x:c r="AJ1333" s="18" t="n">
        <x:f>V1333*INDEX('07 Mode Capacity'!$P$6:$P$17,MATCH("AIR-"&amp;I1333,'07 Mode Capacity'!$C$6:$C$17,0))</x:f>
        <x:v>0</x:v>
      </x:c>
      <x:c r="AK1333" s="18" t="n">
        <x:f>Y1333*INDEX('07 Mode Capacity'!$P$6:$P$17,MATCH("OCEAN-"&amp;I1333,'07 Mode Capacity'!$C$6:$C$17,0))</x:f>
        <x:v>29.577244551584915</x:v>
      </x:c>
      <x:c r="AL1333" s="18" t="n">
        <x:f>AB1333*INDEX('07 Mode Capacity'!$P$6:$P$17,MATCH("LAND-"&amp;I1333,'07 Mode Capacity'!$C$6:$C$17,0))</x:f>
        <x:v>58.84450851594236</x:v>
      </x:c>
      <x:c r="AM1333" s="18" t="n">
        <x:f>AE1333*INDEX('07 Mode Capacity'!$P$6:$P$17,MATCH("INLAND-"&amp;I1333,'07 Mode Capacity'!$C$6:$C$17,0))</x:f>
        <x:v>15.217257088839878</x:v>
      </x:c>
      <x:c r="AN1333" s="18" t="n">
        <x:f>SUM(AJ1333:AM1333)</x:f>
        <x:v>103.63901015636715</x:v>
      </x:c>
      <x:c r="AO1333" s="17" t="n">
        <x:f>IF(N1333=0,1,AN1333/N1333)</x:f>
        <x:v>0.12283141944458328</x:v>
      </x:c>
      <x:c r="AP1333" s="11" t="str">
        <x:f>IF(AO1333&gt;='01 Controls'!$E$16,"PASS","FAIL")</x:f>
        <x:v>FAIL</x:v>
      </x:c>
      <x:c r="AQ1333" s="11" t="str">
        <x:v>UNQUANTIFIED</x:v>
      </x:c>
      <x:c r="AR1333" s="11" t="str">
        <x:v>Position-class planning record; serial item and receiver open</x:v>
      </x:c>
      <x:c r="AS1333" s="26"/>
      <x:c r="AT1333" s="26"/>
    </x:row>
    <x:row r="1334">
      <x:c r="C1334" s="11" t="str">
        <x:v>C3-CM-WMG-TNK-20</x:v>
      </x:c>
      <x:c r="D1334" s="11" t="str">
        <x:v>C3</x:v>
      </x:c>
      <x:c r="E1334" s="11" t="str">
        <x:v>Cascadia earthquake</x:v>
      </x:c>
      <x:c r="F1334" s="11" t="str">
        <x:v>CM-WMG</x:v>
      </x:c>
      <x:c r="G1334" s="11" t="str">
        <x:v>Civil water-mobility group</x:v>
      </x:c>
      <x:c r="H1334" s="11" t="str">
        <x:v>TNK-20</x:v>
      </x:c>
      <x:c r="I1334" s="19" t="n">
        <x:v>48</x:v>
      </x:c>
      <x:c r="J1334" s="21" t="n">
        <x:v>5</x:v>
      </x:c>
      <x:c r="K1334" s="18" t="n">
        <x:f>'05 Cargo Register'!K438</x:f>
        <x:v>168.75</x:v>
      </x:c>
      <x:c r="L1334" s="18" t="n">
        <x:f>'05 Cargo Register'!N438</x:f>
        <x:v>10</x:v>
      </x:c>
      <x:c r="M1334" s="18" t="n">
        <x:f>'05 Cargo Register'!O438</x:f>
        <x:v>212.5</x:v>
      </x:c>
      <x:c r="N1334" s="18" t="n">
        <x:f>J1334*K1334</x:f>
        <x:v>843.75</x:v>
      </x:c>
      <x:c r="O1334" s="18" t="n">
        <x:f>J1334*L1334</x:f>
        <x:v>50</x:v>
      </x:c>
      <x:c r="P1334" s="18" t="n">
        <x:f>J1334*M1334</x:f>
        <x:v>1062.5</x:v>
      </x:c>
      <x:c r="Q1334" s="22" t="n">
        <x:f>'01 Controls'!$E$24*'02 Cargo Classes'!$M$10</x:f>
        <x:v>0</x:v>
      </x:c>
      <x:c r="R1334" s="22" t="n">
        <x:f>'01 Controls'!$F$24*'02 Cargo Classes'!$N$10</x:f>
        <x:v>0.42</x:v>
      </x:c>
      <x:c r="S1334" s="22" t="n">
        <x:f>'01 Controls'!$G$24*'02 Cargo Classes'!$O$10</x:f>
        <x:v>0.5</x:v>
      </x:c>
      <x:c r="T1334" s="22" t="n">
        <x:f>'01 Controls'!$H$24*'02 Cargo Classes'!$P$10</x:f>
        <x:v>0.05</x:v>
      </x:c>
      <x:c r="U1334" s="22" t="n">
        <x:f>SUM(Q1334:T1334)</x:f>
        <x:v>0.97</x:v>
      </x:c>
      <x:c r="V1334" s="18" t="n">
        <x:f>IF(U1334=0,0,N1334*Q1334/U1334)</x:f>
        <x:v>0</x:v>
      </x:c>
      <x:c r="W1334" s="18" t="n">
        <x:f>IF(U1334=0,0,P1334*Q1334/U1334)</x:f>
        <x:v>0</x:v>
      </x:c>
      <x:c r="X1334" s="18" t="n">
        <x:f>MAX(V1334,W1334*'01 Controls'!$E$12)</x:f>
        <x:v>0</x:v>
      </x:c>
      <x:c r="Y1334" s="18" t="n">
        <x:f>IF(U1334=0,0,N1334*R1334/U1334)</x:f>
        <x:v>365.33505154639175</x:v>
      </x:c>
      <x:c r="Z1334" s="18" t="n">
        <x:f>IF(U1334=0,0,P1334*R1334/U1334)</x:f>
        <x:v>460.0515463917526</x:v>
      </x:c>
      <x:c r="AA1334" s="18" t="n">
        <x:f>MAX(Y1334,Z1334*'01 Controls'!$E$13)</x:f>
        <x:v>365.33505154639175</x:v>
      </x:c>
      <x:c r="AB1334" s="18" t="n">
        <x:f>IF(U1334=0,0,N1334*S1334/U1334)</x:f>
        <x:v>434.92268041237116</x:v>
      </x:c>
      <x:c r="AC1334" s="18" t="n">
        <x:f>IF(U1334=0,0,P1334*S1334/U1334)</x:f>
        <x:v>547.680412371134</x:v>
      </x:c>
      <x:c r="AD1334" s="18" t="n">
        <x:f>MAX(AB1334,AC1334*'01 Controls'!$E$14)</x:f>
        <x:v>434.92268041237116</x:v>
      </x:c>
      <x:c r="AE1334" s="18" t="n">
        <x:f>IF(U1334=0,0,N1334*T1334/U1334)</x:f>
        <x:v>43.49226804123712</x:v>
      </x:c>
      <x:c r="AF1334" s="18" t="n">
        <x:f>IF(U1334=0,0,P1334*T1334/U1334)</x:f>
        <x:v>54.7680412371134</x:v>
      </x:c>
      <x:c r="AG1334" s="18" t="n">
        <x:f>MAX(AE1334,AF1334*'01 Controls'!$E$15)</x:f>
        <x:v>43.49226804123712</x:v>
      </x:c>
      <x:c r="AH1334" s="18" t="n">
        <x:f>SUM(V1334,Y1334,AB1334,AE1334)</x:f>
        <x:v>843.75</x:v>
      </x:c>
      <x:c r="AI1334" s="18" t="n">
        <x:f>N1334-AH1334</x:f>
        <x:v>0</x:v>
      </x:c>
      <x:c r="AJ1334" s="18" t="n">
        <x:f>V1334*INDEX('07 Mode Capacity'!$P$6:$P$17,MATCH("AIR-"&amp;I1334,'07 Mode Capacity'!$C$6:$C$17,0))</x:f>
        <x:v>0</x:v>
      </x:c>
      <x:c r="AK1334" s="18" t="n">
        <x:f>Y1334*INDEX('07 Mode Capacity'!$P$6:$P$17,MATCH("OCEAN-"&amp;I1334,'07 Mode Capacity'!$C$6:$C$17,0))</x:f>
        <x:v>32.016604926973365</x:v>
      </x:c>
      <x:c r="AL1334" s="18" t="n">
        <x:f>AB1334*INDEX('07 Mode Capacity'!$P$6:$P$17,MATCH("LAND-"&amp;I1334,'07 Mode Capacity'!$C$6:$C$17,0))</x:f>
        <x:v>53.08138654788615</x:v>
      </x:c>
      <x:c r="AM1334" s="18" t="n">
        <x:f>AE1334*INDEX('07 Mode Capacity'!$P$6:$P$17,MATCH("INLAND-"&amp;I1334,'07 Mode Capacity'!$C$6:$C$17,0))</x:f>
        <x:v>27.453814335535863</x:v>
      </x:c>
      <x:c r="AN1334" s="18" t="n">
        <x:f>SUM(AJ1334:AM1334)</x:f>
        <x:v>112.55180581039538</x:v>
      </x:c>
      <x:c r="AO1334" s="17" t="n">
        <x:f>IF(N1334=0,1,AN1334/N1334)</x:f>
        <x:v>0.13339473281232045</x:v>
      </x:c>
      <x:c r="AP1334" s="11" t="str">
        <x:f>IF(AO1334&gt;='01 Controls'!$E$16,"PASS","FAIL")</x:f>
        <x:v>FAIL</x:v>
      </x:c>
      <x:c r="AQ1334" s="11" t="str">
        <x:v>UNQUANTIFIED</x:v>
      </x:c>
      <x:c r="AR1334" s="11" t="str">
        <x:v>Position-class planning record; serial item and receiver open</x:v>
      </x:c>
      <x:c r="AS1334" s="26"/>
      <x:c r="AT1334" s="26"/>
    </x:row>
    <x:row r="1335">
      <x:c r="C1335" s="11" t="str">
        <x:v>C3-CM-WMG-FLR-24</x:v>
      </x:c>
      <x:c r="D1335" s="11" t="str">
        <x:v>C3</x:v>
      </x:c>
      <x:c r="E1335" s="11" t="str">
        <x:v>Cascadia earthquake</x:v>
      </x:c>
      <x:c r="F1335" s="11" t="str">
        <x:v>CM-WMG</x:v>
      </x:c>
      <x:c r="G1335" s="11" t="str">
        <x:v>Civil water-mobility group</x:v>
      </x:c>
      <x:c r="H1335" s="11" t="str">
        <x:v>FLR-24</x:v>
      </x:c>
      <x:c r="I1335" s="19" t="n">
        <x:v>48</x:v>
      </x:c>
      <x:c r="J1335" s="21" t="n">
        <x:v>5</x:v>
      </x:c>
      <x:c r="K1335" s="18" t="n">
        <x:f>'05 Cargo Register'!K439</x:f>
        <x:v>270</x:v>
      </x:c>
      <x:c r="L1335" s="18" t="n">
        <x:f>'05 Cargo Register'!N439</x:f>
        <x:v>14</x:v>
      </x:c>
      <x:c r="M1335" s="18" t="n">
        <x:f>'05 Cargo Register'!O439</x:f>
        <x:v>448</x:v>
      </x:c>
      <x:c r="N1335" s="18" t="n">
        <x:f>J1335*K1335</x:f>
        <x:v>1350</x:v>
      </x:c>
      <x:c r="O1335" s="18" t="n">
        <x:f>J1335*L1335</x:f>
        <x:v>70</x:v>
      </x:c>
      <x:c r="P1335" s="18" t="n">
        <x:f>J1335*M1335</x:f>
        <x:v>2240</x:v>
      </x:c>
      <x:c r="Q1335" s="22" t="n">
        <x:f>'01 Controls'!$E$24*'02 Cargo Classes'!$M$11</x:f>
        <x:v>0</x:v>
      </x:c>
      <x:c r="R1335" s="22" t="n">
        <x:f>'01 Controls'!$F$24*'02 Cargo Classes'!$N$11</x:f>
        <x:v>0.42</x:v>
      </x:c>
      <x:c r="S1335" s="22" t="n">
        <x:f>'01 Controls'!$G$24*'02 Cargo Classes'!$O$11</x:f>
        <x:v>0.5</x:v>
      </x:c>
      <x:c r="T1335" s="22" t="n">
        <x:f>'01 Controls'!$H$24*'02 Cargo Classes'!$P$11</x:f>
        <x:v>0.04000000000000001</x:v>
      </x:c>
      <x:c r="U1335" s="22" t="n">
        <x:f>SUM(Q1335:T1335)</x:f>
        <x:v>0.96</x:v>
      </x:c>
      <x:c r="V1335" s="18" t="n">
        <x:f>IF(U1335=0,0,N1335*Q1335/U1335)</x:f>
        <x:v>0</x:v>
      </x:c>
      <x:c r="W1335" s="18" t="n">
        <x:f>IF(U1335=0,0,P1335*Q1335/U1335)</x:f>
        <x:v>0</x:v>
      </x:c>
      <x:c r="X1335" s="18" t="n">
        <x:f>MAX(V1335,W1335*'01 Controls'!$E$12)</x:f>
        <x:v>0</x:v>
      </x:c>
      <x:c r="Y1335" s="18" t="n">
        <x:f>IF(U1335=0,0,N1335*R1335/U1335)</x:f>
        <x:v>590.625</x:v>
      </x:c>
      <x:c r="Z1335" s="18" t="n">
        <x:f>IF(U1335=0,0,P1335*R1335/U1335)</x:f>
        <x:v>980</x:v>
      </x:c>
      <x:c r="AA1335" s="18" t="n">
        <x:f>MAX(Y1335,Z1335*'01 Controls'!$E$13)</x:f>
        <x:v>590.625</x:v>
      </x:c>
      <x:c r="AB1335" s="18" t="n">
        <x:f>IF(U1335=0,0,N1335*S1335/U1335)</x:f>
        <x:v>703.125</x:v>
      </x:c>
      <x:c r="AC1335" s="18" t="n">
        <x:f>IF(U1335=0,0,P1335*S1335/U1335)</x:f>
        <x:v>1166.6666666666667</x:v>
      </x:c>
      <x:c r="AD1335" s="18" t="n">
        <x:f>MAX(AB1335,AC1335*'01 Controls'!$E$14)</x:f>
        <x:v>703.125</x:v>
      </x:c>
      <x:c r="AE1335" s="18" t="n">
        <x:f>IF(U1335=0,0,N1335*T1335/U1335)</x:f>
        <x:v>56.25000000000001</x:v>
      </x:c>
      <x:c r="AF1335" s="18" t="n">
        <x:f>IF(U1335=0,0,P1335*T1335/U1335)</x:f>
        <x:v>93.33333333333336</x:v>
      </x:c>
      <x:c r="AG1335" s="18" t="n">
        <x:f>MAX(AE1335,AF1335*'01 Controls'!$E$15)</x:f>
        <x:v>56.25000000000001</x:v>
      </x:c>
      <x:c r="AH1335" s="18" t="n">
        <x:f>SUM(V1335,Y1335,AB1335,AE1335)</x:f>
        <x:v>1350</x:v>
      </x:c>
      <x:c r="AI1335" s="18" t="n">
        <x:f>N1335-AH1335</x:f>
        <x:v>0</x:v>
      </x:c>
      <x:c r="AJ1335" s="18" t="n">
        <x:f>V1335*INDEX('07 Mode Capacity'!$P$6:$P$17,MATCH("AIR-"&amp;I1335,'07 Mode Capacity'!$C$6:$C$17,0))</x:f>
        <x:v>0</x:v>
      </x:c>
      <x:c r="AK1335" s="18" t="n">
        <x:f>Y1335*INDEX('07 Mode Capacity'!$P$6:$P$17,MATCH("OCEAN-"&amp;I1335,'07 Mode Capacity'!$C$6:$C$17,0))</x:f>
        <x:v>51.7601779652736</x:v>
      </x:c>
      <x:c r="AL1335" s="18" t="n">
        <x:f>AB1335*INDEX('07 Mode Capacity'!$P$6:$P$17,MATCH("LAND-"&amp;I1335,'07 Mode Capacity'!$C$6:$C$17,0))</x:f>
        <x:v>85.81490825241593</x:v>
      </x:c>
      <x:c r="AM1335" s="18" t="n">
        <x:f>AE1335*INDEX('07 Mode Capacity'!$P$6:$P$17,MATCH("INLAND-"&amp;I1335,'07 Mode Capacity'!$C$6:$C$17,0))</x:f>
        <x:v>35.50693320729305</x:v>
      </x:c>
      <x:c r="AN1335" s="18" t="n">
        <x:f>SUM(AJ1335:AM1335)</x:f>
        <x:v>173.0820194249826</x:v>
      </x:c>
      <x:c r="AO1335" s="17" t="n">
        <x:f>IF(N1335=0,1,AN1335/N1335)</x:f>
        <x:v>0.12820890327776488</x:v>
      </x:c>
      <x:c r="AP1335" s="11" t="str">
        <x:f>IF(AO1335&gt;='01 Controls'!$E$16,"PASS","FAIL")</x:f>
        <x:v>FAIL</x:v>
      </x:c>
      <x:c r="AQ1335" s="11" t="str">
        <x:v>UNQUANTIFIED</x:v>
      </x:c>
      <x:c r="AR1335" s="11" t="str">
        <x:v>Position-class planning record; serial item and receiver open</x:v>
      </x:c>
      <x:c r="AS1335" s="26"/>
      <x:c r="AT1335" s="26"/>
    </x:row>
    <x:row r="1336">
      <x:c r="C1336" s="11" t="str">
        <x:v>C3-CM-WMG-ROL-30</x:v>
      </x:c>
      <x:c r="D1336" s="11" t="str">
        <x:v>C3</x:v>
      </x:c>
      <x:c r="E1336" s="11" t="str">
        <x:v>Cascadia earthquake</x:v>
      </x:c>
      <x:c r="F1336" s="11" t="str">
        <x:v>CM-WMG</x:v>
      </x:c>
      <x:c r="G1336" s="11" t="str">
        <x:v>Civil water-mobility group</x:v>
      </x:c>
      <x:c r="H1336" s="11" t="str">
        <x:v>ROL-30</x:v>
      </x:c>
      <x:c r="I1336" s="19" t="n">
        <x:v>48</x:v>
      </x:c>
      <x:c r="J1336" s="21" t="n">
        <x:v>5</x:v>
      </x:c>
      <x:c r="K1336" s="18" t="n">
        <x:f>'05 Cargo Register'!K440</x:f>
        <x:v>1215</x:v>
      </x:c>
      <x:c r="L1336" s="18" t="n">
        <x:f>'05 Cargo Register'!N440</x:f>
        <x:v>51</x:v>
      </x:c>
      <x:c r="M1336" s="18" t="n">
        <x:f>'05 Cargo Register'!O440</x:f>
        <x:v>3251.25</x:v>
      </x:c>
      <x:c r="N1336" s="18" t="n">
        <x:f>J1336*K1336</x:f>
        <x:v>6075</x:v>
      </x:c>
      <x:c r="O1336" s="18" t="n">
        <x:f>J1336*L1336</x:f>
        <x:v>255</x:v>
      </x:c>
      <x:c r="P1336" s="18" t="n">
        <x:f>J1336*M1336</x:f>
        <x:v>16256.25</x:v>
      </x:c>
      <x:c r="Q1336" s="22" t="n">
        <x:f>'01 Controls'!$E$24*'02 Cargo Classes'!$M$12</x:f>
        <x:v>0</x:v>
      </x:c>
      <x:c r="R1336" s="22" t="n">
        <x:f>'01 Controls'!$F$24*'02 Cargo Classes'!$N$12</x:f>
        <x:v>0.35</x:v>
      </x:c>
      <x:c r="S1336" s="22" t="n">
        <x:f>'01 Controls'!$G$24*'02 Cargo Classes'!$O$12</x:f>
        <x:v>0.75</x:v>
      </x:c>
      <x:c r="T1336" s="22" t="n">
        <x:f>'01 Controls'!$H$24*'02 Cargo Classes'!$P$12</x:f>
        <x:v>0.03</x:v>
      </x:c>
      <x:c r="U1336" s="22" t="n">
        <x:f>SUM(Q1336:T1336)</x:f>
        <x:v>1.1300000000000001</x:v>
      </x:c>
      <x:c r="V1336" s="18" t="n">
        <x:f>IF(U1336=0,0,N1336*Q1336/U1336)</x:f>
        <x:v>0</x:v>
      </x:c>
      <x:c r="W1336" s="18" t="n">
        <x:f>IF(U1336=0,0,P1336*Q1336/U1336)</x:f>
        <x:v>0</x:v>
      </x:c>
      <x:c r="X1336" s="18" t="n">
        <x:f>MAX(V1336,W1336*'01 Controls'!$E$12)</x:f>
        <x:v>0</x:v>
      </x:c>
      <x:c r="Y1336" s="18" t="n">
        <x:f>IF(U1336=0,0,N1336*R1336/U1336)</x:f>
        <x:v>1881.6371681415928</x:v>
      </x:c>
      <x:c r="Z1336" s="18" t="n">
        <x:f>IF(U1336=0,0,P1336*R1336/U1336)</x:f>
        <x:v>5035.121681415929</x:v>
      </x:c>
      <x:c r="AA1336" s="18" t="n">
        <x:f>MAX(Y1336,Z1336*'01 Controls'!$E$13)</x:f>
        <x:v>1881.6371681415928</x:v>
      </x:c>
      <x:c r="AB1336" s="18" t="n">
        <x:f>IF(U1336=0,0,N1336*S1336/U1336)</x:f>
        <x:v>4032.079646017699</x:v>
      </x:c>
      <x:c r="AC1336" s="18" t="n">
        <x:f>IF(U1336=0,0,P1336*S1336/U1336)</x:f>
        <x:v>10789.54646017699</x:v>
      </x:c>
      <x:c r="AD1336" s="18" t="n">
        <x:f>MAX(AB1336,AC1336*'01 Controls'!$E$14)</x:f>
        <x:v>4032.079646017699</x:v>
      </x:c>
      <x:c r="AE1336" s="18" t="n">
        <x:f>IF(U1336=0,0,N1336*T1336/U1336)</x:f>
        <x:v>161.28318584070794</x:v>
      </x:c>
      <x:c r="AF1336" s="18" t="n">
        <x:f>IF(U1336=0,0,P1336*T1336/U1336)</x:f>
        <x:v>431.5818584070796</x:v>
      </x:c>
      <x:c r="AG1336" s="18" t="n">
        <x:f>MAX(AE1336,AF1336*'01 Controls'!$E$15)</x:f>
        <x:v>161.28318584070794</x:v>
      </x:c>
      <x:c r="AH1336" s="18" t="n">
        <x:f>SUM(V1336,Y1336,AB1336,AE1336)</x:f>
        <x:v>6075</x:v>
      </x:c>
      <x:c r="AI1336" s="18" t="n">
        <x:f>N1336-AH1336</x:f>
        <x:v>0</x:v>
      </x:c>
      <x:c r="AJ1336" s="18" t="n">
        <x:f>V1336*INDEX('07 Mode Capacity'!$P$6:$P$17,MATCH("AIR-"&amp;I1336,'07 Mode Capacity'!$C$6:$C$17,0))</x:f>
        <x:v>0</x:v>
      </x:c>
      <x:c r="AK1336" s="18" t="n">
        <x:f>Y1336*INDEX('07 Mode Capacity'!$P$6:$P$17,MATCH("OCEAN-"&amp;I1336,'07 Mode Capacity'!$C$6:$C$17,0))</x:f>
        <x:v>164.899682013261</x:v>
      </x:c>
      <x:c r="AL1336" s="18" t="n">
        <x:f>AB1336*INDEX('07 Mode Capacity'!$P$6:$P$17,MATCH("LAND-"&amp;I1336,'07 Mode Capacity'!$C$6:$C$17,0))</x:f>
        <x:v>492.1067305094294</x:v>
      </x:c>
      <x:c r="AM1336" s="18" t="n">
        <x:f>AE1336*INDEX('07 Mode Capacity'!$P$6:$P$17,MATCH("INLAND-"&amp;I1336,'07 Mode Capacity'!$C$6:$C$17,0))</x:f>
        <x:v>101.80748990409687</x:v>
      </x:c>
      <x:c r="AN1336" s="18" t="n">
        <x:f>SUM(AJ1336:AM1336)</x:f>
        <x:v>758.8139024267873</x:v>
      </x:c>
      <x:c r="AO1336" s="17" t="n">
        <x:f>IF(N1336=0,1,AN1336/N1336)</x:f>
        <x:v>0.12490763825955346</x:v>
      </x:c>
      <x:c r="AP1336" s="11" t="str">
        <x:f>IF(AO1336&gt;='01 Controls'!$E$16,"PASS","FAIL")</x:f>
        <x:v>FAIL</x:v>
      </x:c>
      <x:c r="AQ1336" s="11" t="str">
        <x:v>UNQUANTIFIED</x:v>
      </x:c>
      <x:c r="AR1336" s="11" t="str">
        <x:v>Position-class planning record; serial item and receiver open</x:v>
      </x:c>
      <x:c r="AS1336" s="26"/>
      <x:c r="AT1336" s="26"/>
    </x:row>
    <x:row r="1337">
      <x:c r="C1337" s="11" t="str">
        <x:v>C3-CM-WMG-LIN-18</x:v>
      </x:c>
      <x:c r="D1337" s="11" t="str">
        <x:v>C3</x:v>
      </x:c>
      <x:c r="E1337" s="11" t="str">
        <x:v>Cascadia earthquake</x:v>
      </x:c>
      <x:c r="F1337" s="11" t="str">
        <x:v>CM-WMG</x:v>
      </x:c>
      <x:c r="G1337" s="11" t="str">
        <x:v>Civil water-mobility group</x:v>
      </x:c>
      <x:c r="H1337" s="11" t="str">
        <x:v>LIN-18</x:v>
      </x:c>
      <x:c r="I1337" s="19" t="n">
        <x:v>72</x:v>
      </x:c>
      <x:c r="J1337" s="21" t="n">
        <x:v>5</x:v>
      </x:c>
      <x:c r="K1337" s="18" t="n">
        <x:f>'05 Cargo Register'!K441</x:f>
        <x:v>135</x:v>
      </x:c>
      <x:c r="L1337" s="18" t="n">
        <x:f>'05 Cargo Register'!N441</x:f>
        <x:v>10</x:v>
      </x:c>
      <x:c r="M1337" s="18" t="n">
        <x:f>'05 Cargo Register'!O441</x:f>
        <x:v>440</x:v>
      </x:c>
      <x:c r="N1337" s="18" t="n">
        <x:f>J1337*K1337</x:f>
        <x:v>675</x:v>
      </x:c>
      <x:c r="O1337" s="18" t="n">
        <x:f>J1337*L1337</x:f>
        <x:v>50</x:v>
      </x:c>
      <x:c r="P1337" s="18" t="n">
        <x:f>J1337*M1337</x:f>
        <x:v>2200</x:v>
      </x:c>
      <x:c r="Q1337" s="22" t="n">
        <x:f>'01 Controls'!$E$24*'02 Cargo Classes'!$M$13</x:f>
        <x:v>0</x:v>
      </x:c>
      <x:c r="R1337" s="22" t="n">
        <x:f>'01 Controls'!$F$24*'02 Cargo Classes'!$N$13</x:f>
        <x:v>0.42</x:v>
      </x:c>
      <x:c r="S1337" s="22" t="n">
        <x:f>'01 Controls'!$G$24*'02 Cargo Classes'!$O$13</x:f>
        <x:v>0.5</x:v>
      </x:c>
      <x:c r="T1337" s="22" t="n">
        <x:f>'01 Controls'!$H$24*'02 Cargo Classes'!$P$13</x:f>
        <x:v>0.05</x:v>
      </x:c>
      <x:c r="U1337" s="22" t="n">
        <x:f>SUM(Q1337:T1337)</x:f>
        <x:v>0.97</x:v>
      </x:c>
      <x:c r="V1337" s="18" t="n">
        <x:f>IF(U1337=0,0,N1337*Q1337/U1337)</x:f>
        <x:v>0</x:v>
      </x:c>
      <x:c r="W1337" s="18" t="n">
        <x:f>IF(U1337=0,0,P1337*Q1337/U1337)</x:f>
        <x:v>0</x:v>
      </x:c>
      <x:c r="X1337" s="18" t="n">
        <x:f>MAX(V1337,W1337*'01 Controls'!$E$12)</x:f>
        <x:v>0</x:v>
      </x:c>
      <x:c r="Y1337" s="18" t="n">
        <x:f>IF(U1337=0,0,N1337*R1337/U1337)</x:f>
        <x:v>292.26804123711344</x:v>
      </x:c>
      <x:c r="Z1337" s="18" t="n">
        <x:f>IF(U1337=0,0,P1337*R1337/U1337)</x:f>
        <x:v>952.5773195876288</x:v>
      </x:c>
      <x:c r="AA1337" s="18" t="n">
        <x:f>MAX(Y1337,Z1337*'01 Controls'!$E$13)</x:f>
        <x:v>292.26804123711344</x:v>
      </x:c>
      <x:c r="AB1337" s="18" t="n">
        <x:f>IF(U1337=0,0,N1337*S1337/U1337)</x:f>
        <x:v>347.93814432989694</x:v>
      </x:c>
      <x:c r="AC1337" s="18" t="n">
        <x:f>IF(U1337=0,0,P1337*S1337/U1337)</x:f>
        <x:v>1134.020618556701</x:v>
      </x:c>
      <x:c r="AD1337" s="18" t="n">
        <x:f>MAX(AB1337,AC1337*'01 Controls'!$E$14)</x:f>
        <x:v>347.93814432989694</x:v>
      </x:c>
      <x:c r="AE1337" s="18" t="n">
        <x:f>IF(U1337=0,0,N1337*T1337/U1337)</x:f>
        <x:v>34.79381443298969</x:v>
      </x:c>
      <x:c r="AF1337" s="18" t="n">
        <x:f>IF(U1337=0,0,P1337*T1337/U1337)</x:f>
        <x:v>113.40206185567011</x:v>
      </x:c>
      <x:c r="AG1337" s="18" t="n">
        <x:f>MAX(AE1337,AF1337*'01 Controls'!$E$15)</x:f>
        <x:v>34.79381443298969</x:v>
      </x:c>
      <x:c r="AH1337" s="18" t="n">
        <x:f>SUM(V1337,Y1337,AB1337,AE1337)</x:f>
        <x:v>675.0000000000001</x:v>
      </x:c>
      <x:c r="AI1337" s="18" t="n">
        <x:f>N1337-AH1337</x:f>
        <x:v>-1.1368683772161603e-13</x:v>
      </x:c>
      <x:c r="AJ1337" s="18" t="n">
        <x:f>V1337*INDEX('07 Mode Capacity'!$P$6:$P$17,MATCH("AIR-"&amp;I1337,'07 Mode Capacity'!$C$6:$C$17,0))</x:f>
        <x:v>0</x:v>
      </x:c>
      <x:c r="AK1337" s="18" t="n">
        <x:f>Y1337*INDEX('07 Mode Capacity'!$P$6:$P$17,MATCH("OCEAN-"&amp;I1337,'07 Mode Capacity'!$C$6:$C$17,0))</x:f>
        <x:v>228.77806370612618</x:v>
      </x:c>
      <x:c r="AL1337" s="18" t="n">
        <x:f>AB1337*INDEX('07 Mode Capacity'!$P$6:$P$17,MATCH("LAND-"&amp;I1337,'07 Mode Capacity'!$C$6:$C$17,0))</x:f>
        <x:v>248.77933078691376</x:v>
      </x:c>
      <x:c r="AM1337" s="18" t="n">
        <x:f>AE1337*INDEX('07 Mode Capacity'!$P$6:$P$17,MATCH("INLAND-"&amp;I1337,'07 Mode Capacity'!$C$6:$C$17,0))</x:f>
        <x:v>34.79381443298969</x:v>
      </x:c>
      <x:c r="AN1337" s="18" t="n">
        <x:f>SUM(AJ1337:AM1337)</x:f>
        <x:v>512.3512089260297</x:v>
      </x:c>
      <x:c r="AO1337" s="17" t="n">
        <x:f>IF(N1337=0,1,AN1337/N1337)</x:f>
        <x:v>0.7590388280385625</x:v>
      </x:c>
      <x:c r="AP1337" s="11" t="str">
        <x:f>IF(AO1337&gt;='01 Controls'!$E$16,"PASS","FAIL")</x:f>
        <x:v>FAIL</x:v>
      </x:c>
      <x:c r="AQ1337" s="11" t="str">
        <x:v>UNQUANTIFIED</x:v>
      </x:c>
      <x:c r="AR1337" s="11" t="str">
        <x:v>Position-class planning record; serial item and receiver open</x:v>
      </x:c>
      <x:c r="AS1337" s="26"/>
      <x:c r="AT1337" s="26"/>
    </x:row>
    <x:row r="1338">
      <x:c r="C1338" s="11" t="str">
        <x:v>C3-CM-WMG-BLK-08</x:v>
      </x:c>
      <x:c r="D1338" s="11" t="str">
        <x:v>C3</x:v>
      </x:c>
      <x:c r="E1338" s="11" t="str">
        <x:v>Cascadia earthquake</x:v>
      </x:c>
      <x:c r="F1338" s="11" t="str">
        <x:v>CM-WMG</x:v>
      </x:c>
      <x:c r="G1338" s="11" t="str">
        <x:v>Civil water-mobility group</x:v>
      </x:c>
      <x:c r="H1338" s="11" t="str">
        <x:v>BLK-08</x:v>
      </x:c>
      <x:c r="I1338" s="19" t="n">
        <x:v>48</x:v>
      </x:c>
      <x:c r="J1338" s="21" t="n">
        <x:v>5</x:v>
      </x:c>
      <x:c r="K1338" s="18" t="n">
        <x:f>'05 Cargo Register'!K442</x:f>
        <x:v>202.5</x:v>
      </x:c>
      <x:c r="L1338" s="18" t="n">
        <x:f>'05 Cargo Register'!N442</x:f>
        <x:v>32</x:v>
      </x:c>
      <x:c r="M1338" s="18" t="n">
        <x:f>'05 Cargo Register'!O442</x:f>
        <x:v>1632</x:v>
      </x:c>
      <x:c r="N1338" s="18" t="n">
        <x:f>J1338*K1338</x:f>
        <x:v>1012.5</x:v>
      </x:c>
      <x:c r="O1338" s="18" t="n">
        <x:f>J1338*L1338</x:f>
        <x:v>160</x:v>
      </x:c>
      <x:c r="P1338" s="18" t="n">
        <x:f>J1338*M1338</x:f>
        <x:v>8160</x:v>
      </x:c>
      <x:c r="Q1338" s="22" t="n">
        <x:f>'01 Controls'!$E$24*'02 Cargo Classes'!$M$14</x:f>
        <x:v>0.1</x:v>
      </x:c>
      <x:c r="R1338" s="22" t="n">
        <x:f>'01 Controls'!$F$24*'02 Cargo Classes'!$N$14</x:f>
        <x:v>0.27999999999999997</x:v>
      </x:c>
      <x:c r="S1338" s="22" t="n">
        <x:f>'01 Controls'!$G$24*'02 Cargo Classes'!$O$14</x:f>
        <x:v>0.5</x:v>
      </x:c>
      <x:c r="T1338" s="22" t="n">
        <x:f>'01 Controls'!$H$24*'02 Cargo Classes'!$P$14</x:f>
        <x:v>0.025</x:v>
      </x:c>
      <x:c r="U1338" s="22" t="n">
        <x:f>SUM(Q1338:T1338)</x:f>
        <x:v>0.905</x:v>
      </x:c>
      <x:c r="V1338" s="18" t="n">
        <x:f>IF(U1338=0,0,N1338*Q1338/U1338)</x:f>
        <x:v>111.87845303867402</x:v>
      </x:c>
      <x:c r="W1338" s="18" t="n">
        <x:f>IF(U1338=0,0,P1338*Q1338/U1338)</x:f>
        <x:v>901.6574585635359</x:v>
      </x:c>
      <x:c r="X1338" s="18" t="n">
        <x:f>MAX(V1338,W1338*'01 Controls'!$E$12)</x:f>
        <x:v>225.41436464088397</x:v>
      </x:c>
      <x:c r="Y1338" s="18" t="n">
        <x:f>IF(U1338=0,0,N1338*R1338/U1338)</x:f>
        <x:v>313.25966850828723</x:v>
      </x:c>
      <x:c r="Z1338" s="18" t="n">
        <x:f>IF(U1338=0,0,P1338*R1338/U1338)</x:f>
        <x:v>2524.6408839779</x:v>
      </x:c>
      <x:c r="AA1338" s="18" t="n">
        <x:f>MAX(Y1338,Z1338*'01 Controls'!$E$13)</x:f>
        <x:v>378.696132596685</x:v>
      </x:c>
      <x:c r="AB1338" s="18" t="n">
        <x:f>IF(U1338=0,0,N1338*S1338/U1338)</x:f>
        <x:v>559.3922651933701</x:v>
      </x:c>
      <x:c r="AC1338" s="18" t="n">
        <x:f>IF(U1338=0,0,P1338*S1338/U1338)</x:f>
        <x:v>4508.287292817679</x:v>
      </x:c>
      <x:c r="AD1338" s="18" t="n">
        <x:f>MAX(AB1338,AC1338*'01 Controls'!$E$14)</x:f>
        <x:v>901.6574585635359</x:v>
      </x:c>
      <x:c r="AE1338" s="18" t="n">
        <x:f>IF(U1338=0,0,N1338*T1338/U1338)</x:f>
        <x:v>27.969613259668506</x:v>
      </x:c>
      <x:c r="AF1338" s="18" t="n">
        <x:f>IF(U1338=0,0,P1338*T1338/U1338)</x:f>
        <x:v>225.41436464088397</x:v>
      </x:c>
      <x:c r="AG1338" s="18" t="n">
        <x:f>MAX(AE1338,AF1338*'01 Controls'!$E$15)</x:f>
        <x:v>40.574585635359114</x:v>
      </x:c>
      <x:c r="AH1338" s="18" t="n">
        <x:f>SUM(V1338,Y1338,AB1338,AE1338)</x:f>
        <x:v>1012.4999999999998</x:v>
      </x:c>
      <x:c r="AI1338" s="18" t="n">
        <x:f>N1338-AH1338</x:f>
        <x:v>2.2737367544323206e-13</x:v>
      </x:c>
      <x:c r="AJ1338" s="18" t="n">
        <x:f>V1338*INDEX('07 Mode Capacity'!$P$6:$P$17,MATCH("AIR-"&amp;I1338,'07 Mode Capacity'!$C$6:$C$17,0))</x:f>
        <x:v>31.363519780984394</x:v>
      </x:c>
      <x:c r="AK1338" s="18" t="n">
        <x:f>Y1338*INDEX('07 Mode Capacity'!$P$6:$P$17,MATCH("OCEAN-"&amp;I1338,'07 Mode Capacity'!$C$6:$C$17,0))</x:f>
        <x:v>27.452912069979362</x:v>
      </x:c>
      <x:c r="AL1338" s="18" t="n">
        <x:f>AB1338*INDEX('07 Mode Capacity'!$P$6:$P$17,MATCH("LAND-"&amp;I1338,'07 Mode Capacity'!$C$6:$C$17,0))</x:f>
        <x:v>68.27263418976736</x:v>
      </x:c>
      <x:c r="AM1338" s="18" t="n">
        <x:f>AE1338*INDEX('07 Mode Capacity'!$P$6:$P$17,MATCH("INLAND-"&amp;I1338,'07 Mode Capacity'!$C$6:$C$17,0))</x:f>
        <x:v>17.655381152797645</x:v>
      </x:c>
      <x:c r="AN1338" s="18" t="n">
        <x:f>SUM(AJ1338:AM1338)</x:f>
        <x:v>144.74444719352874</x:v>
      </x:c>
      <x:c r="AO1338" s="17" t="n">
        <x:f>IF(N1338=0,1,AN1338/N1338)</x:f>
        <x:v>0.14295747870965803</x:v>
      </x:c>
      <x:c r="AP1338" s="11" t="str">
        <x:f>IF(AO1338&gt;='01 Controls'!$E$16,"PASS","FAIL")</x:f>
        <x:v>FAIL</x:v>
      </x:c>
      <x:c r="AQ1338" s="11" t="str">
        <x:v>UNQUANTIFIED</x:v>
      </x:c>
      <x:c r="AR1338" s="11" t="str">
        <x:v>Position-class planning record; serial item and receiver open</x:v>
      </x:c>
      <x:c r="AS1338" s="26"/>
      <x:c r="AT1338" s="26"/>
    </x:row>
    <x:row r="1339">
      <x:c r="C1339" s="11" t="str">
        <x:v>C3-CM-WMG-OOG-80</x:v>
      </x:c>
      <x:c r="D1339" s="11" t="str">
        <x:v>C3</x:v>
      </x:c>
      <x:c r="E1339" s="11" t="str">
        <x:v>Cascadia earthquake</x:v>
      </x:c>
      <x:c r="F1339" s="11" t="str">
        <x:v>CM-WMG</x:v>
      </x:c>
      <x:c r="G1339" s="11" t="str">
        <x:v>Civil water-mobility group</x:v>
      </x:c>
      <x:c r="H1339" s="11" t="str">
        <x:v>OOG-80</x:v>
      </x:c>
      <x:c r="I1339" s="19" t="n">
        <x:v>72</x:v>
      </x:c>
      <x:c r="J1339" s="21" t="n">
        <x:v>5</x:v>
      </x:c>
      <x:c r="K1339" s="18" t="n">
        <x:f>'05 Cargo Register'!K443</x:f>
        <x:v>607.5</x:v>
      </x:c>
      <x:c r="L1339" s="18" t="n">
        <x:f>'05 Cargo Register'!N443</x:f>
        <x:v>11</x:v>
      </x:c>
      <x:c r="M1339" s="18" t="n">
        <x:f>'05 Cargo Register'!O443</x:f>
        <x:v>1936</x:v>
      </x:c>
      <x:c r="N1339" s="18" t="n">
        <x:f>J1339*K1339</x:f>
        <x:v>3037.5</x:v>
      </x:c>
      <x:c r="O1339" s="18" t="n">
        <x:f>J1339*L1339</x:f>
        <x:v>55</x:v>
      </x:c>
      <x:c r="P1339" s="18" t="n">
        <x:f>J1339*M1339</x:f>
        <x:v>9680</x:v>
      </x:c>
      <x:c r="Q1339" s="22" t="n">
        <x:f>'01 Controls'!$E$24*'02 Cargo Classes'!$M$15</x:f>
        <x:v>0</x:v>
      </x:c>
      <x:c r="R1339" s="22" t="n">
        <x:f>'01 Controls'!$F$24*'02 Cargo Classes'!$N$15</x:f>
        <x:v>0.7</x:v>
      </x:c>
      <x:c r="S1339" s="22" t="n">
        <x:f>'01 Controls'!$G$24*'02 Cargo Classes'!$O$15</x:f>
        <x:v>0.3</x:v>
      </x:c>
      <x:c r="T1339" s="22" t="n">
        <x:f>'01 Controls'!$H$24*'02 Cargo Classes'!$P$15</x:f>
        <x:v>0.025</x:v>
      </x:c>
      <x:c r="U1339" s="22" t="n">
        <x:f>SUM(Q1339:T1339)</x:f>
        <x:v>1.025</x:v>
      </x:c>
      <x:c r="V1339" s="18" t="n">
        <x:f>IF(U1339=0,0,N1339*Q1339/U1339)</x:f>
        <x:v>0</x:v>
      </x:c>
      <x:c r="W1339" s="18" t="n">
        <x:f>IF(U1339=0,0,P1339*Q1339/U1339)</x:f>
        <x:v>0</x:v>
      </x:c>
      <x:c r="X1339" s="18" t="n">
        <x:f>MAX(V1339,W1339*'01 Controls'!$E$12)</x:f>
        <x:v>0</x:v>
      </x:c>
      <x:c r="Y1339" s="18" t="n">
        <x:f>IF(U1339=0,0,N1339*R1339/U1339)</x:f>
        <x:v>2074.390243902439</x:v>
      </x:c>
      <x:c r="Z1339" s="18" t="n">
        <x:f>IF(U1339=0,0,P1339*R1339/U1339)</x:f>
        <x:v>6610.731707317073</x:v>
      </x:c>
      <x:c r="AA1339" s="18" t="n">
        <x:f>MAX(Y1339,Z1339*'01 Controls'!$E$13)</x:f>
        <x:v>2074.390243902439</x:v>
      </x:c>
      <x:c r="AB1339" s="18" t="n">
        <x:f>IF(U1339=0,0,N1339*S1339/U1339)</x:f>
        <x:v>889.0243902439025</x:v>
      </x:c>
      <x:c r="AC1339" s="18" t="n">
        <x:f>IF(U1339=0,0,P1339*S1339/U1339)</x:f>
        <x:v>2833.1707317073174</x:v>
      </x:c>
      <x:c r="AD1339" s="18" t="n">
        <x:f>MAX(AB1339,AC1339*'01 Controls'!$E$14)</x:f>
        <x:v>889.0243902439025</x:v>
      </x:c>
      <x:c r="AE1339" s="18" t="n">
        <x:f>IF(U1339=0,0,N1339*T1339/U1339)</x:f>
        <x:v>74.08536585365854</x:v>
      </x:c>
      <x:c r="AF1339" s="18" t="n">
        <x:f>IF(U1339=0,0,P1339*T1339/U1339)</x:f>
        <x:v>236.09756097560978</x:v>
      </x:c>
      <x:c r="AG1339" s="18" t="n">
        <x:f>MAX(AE1339,AF1339*'01 Controls'!$E$15)</x:f>
        <x:v>74.08536585365854</x:v>
      </x:c>
      <x:c r="AH1339" s="18" t="n">
        <x:f>SUM(V1339,Y1339,AB1339,AE1339)</x:f>
        <x:v>3037.5</x:v>
      </x:c>
      <x:c r="AI1339" s="18" t="n">
        <x:f>N1339-AH1339</x:f>
        <x:v>0</x:v>
      </x:c>
      <x:c r="AJ1339" s="18" t="n">
        <x:f>V1339*INDEX('07 Mode Capacity'!$P$6:$P$17,MATCH("AIR-"&amp;I1339,'07 Mode Capacity'!$C$6:$C$17,0))</x:f>
        <x:v>0</x:v>
      </x:c>
      <x:c r="AK1339" s="18" t="n">
        <x:f>Y1339*INDEX('07 Mode Capacity'!$P$6:$P$17,MATCH("OCEAN-"&amp;I1339,'07 Mode Capacity'!$C$6:$C$17,0))</x:f>
        <x:v>1623.7662570361638</x:v>
      </x:c>
      <x:c r="AL1339" s="18" t="n">
        <x:f>AB1339*INDEX('07 Mode Capacity'!$P$6:$P$17,MATCH("LAND-"&amp;I1339,'07 Mode Capacity'!$C$6:$C$17,0))</x:f>
        <x:v>635.6615291033435</x:v>
      </x:c>
      <x:c r="AM1339" s="18" t="n">
        <x:f>AE1339*INDEX('07 Mode Capacity'!$P$6:$P$17,MATCH("INLAND-"&amp;I1339,'07 Mode Capacity'!$C$6:$C$17,0))</x:f>
        <x:v>74.08536585365854</x:v>
      </x:c>
      <x:c r="AN1339" s="18" t="n">
        <x:f>SUM(AJ1339:AM1339)</x:f>
        <x:v>2333.5131519931656</x:v>
      </x:c>
      <x:c r="AO1339" s="17" t="n">
        <x:f>IF(N1339=0,1,AN1339/N1339)</x:f>
        <x:v>0.7682347825491903</x:v>
      </x:c>
      <x:c r="AP1339" s="11" t="str">
        <x:f>IF(AO1339&gt;='01 Controls'!$E$16,"PASS","FAIL")</x:f>
        <x:v>FAIL</x:v>
      </x:c>
      <x:c r="AQ1339" s="11" t="str">
        <x:v>UNQUANTIFIED</x:v>
      </x:c>
      <x:c r="AR1339" s="11" t="str">
        <x:v>Position-class planning record; serial item and receiver open</x:v>
      </x:c>
      <x:c r="AS1339" s="26"/>
      <x:c r="AT1339" s="26"/>
    </x:row>
    <x:row r="1340">
      <x:c r="C1340" s="11" t="str">
        <x:v>C3-CM-RDC-APL-45</x:v>
      </x:c>
      <x:c r="D1340" s="11" t="str">
        <x:v>C3</x:v>
      </x:c>
      <x:c r="E1340" s="11" t="str">
        <x:v>Cascadia earthquake</x:v>
      </x:c>
      <x:c r="F1340" s="11" t="str">
        <x:v>CM-RDC</x:v>
      </x:c>
      <x:c r="G1340" s="11" t="str">
        <x:v>Return and durable-continuity group</x:v>
      </x:c>
      <x:c r="H1340" s="11" t="str">
        <x:v>APL-45</x:v>
      </x:c>
      <x:c r="I1340" s="19" t="n">
        <x:v>24</x:v>
      </x:c>
      <x:c r="J1340" s="21" t="n">
        <x:v>8</x:v>
      </x:c>
      <x:c r="K1340" s="18" t="n">
        <x:f>'05 Cargo Register'!K444</x:f>
        <x:v>27</x:v>
      </x:c>
      <x:c r="L1340" s="18" t="n">
        <x:f>'05 Cargo Register'!N444</x:f>
        <x:v>8</x:v>
      </x:c>
      <x:c r="M1340" s="18" t="n">
        <x:f>'05 Cargo Register'!O444</x:f>
        <x:v>60</x:v>
      </x:c>
      <x:c r="N1340" s="18" t="n">
        <x:f>J1340*K1340</x:f>
        <x:v>216</x:v>
      </x:c>
      <x:c r="O1340" s="18" t="n">
        <x:f>J1340*L1340</x:f>
        <x:v>64</x:v>
      </x:c>
      <x:c r="P1340" s="18" t="n">
        <x:f>J1340*M1340</x:f>
        <x:v>480</x:v>
      </x:c>
      <x:c r="Q1340" s="22" t="n">
        <x:f>'01 Controls'!$E$24*'02 Cargo Classes'!$M$6</x:f>
        <x:v>0.30000000000000004</x:v>
      </x:c>
      <x:c r="R1340" s="22" t="n">
        <x:f>'01 Controls'!$F$24*'02 Cargo Classes'!$N$6</x:f>
        <x:v>0.13999999999999999</x:v>
      </x:c>
      <x:c r="S1340" s="22" t="n">
        <x:f>'01 Controls'!$G$24*'02 Cargo Classes'!$O$6</x:f>
        <x:v>0.5</x:v>
      </x:c>
      <x:c r="T1340" s="22" t="n">
        <x:f>'01 Controls'!$H$24*'02 Cargo Classes'!$P$6</x:f>
        <x:v>0.015</x:v>
      </x:c>
      <x:c r="U1340" s="22" t="n">
        <x:f>SUM(Q1340:T1340)</x:f>
        <x:v>0.9550000000000001</x:v>
      </x:c>
      <x:c r="V1340" s="18" t="n">
        <x:f>IF(U1340=0,0,N1340*Q1340/U1340)</x:f>
        <x:v>67.85340314136127</x:v>
      </x:c>
      <x:c r="W1340" s="18" t="n">
        <x:f>IF(U1340=0,0,P1340*Q1340/U1340)</x:f>
        <x:v>150.78534031413614</x:v>
      </x:c>
      <x:c r="X1340" s="18" t="n">
        <x:f>MAX(V1340,W1340*'01 Controls'!$E$12)</x:f>
        <x:v>67.85340314136127</x:v>
      </x:c>
      <x:c r="Y1340" s="18" t="n">
        <x:f>IF(U1340=0,0,N1340*R1340/U1340)</x:f>
        <x:v>31.664921465968582</x:v>
      </x:c>
      <x:c r="Z1340" s="18" t="n">
        <x:f>IF(U1340=0,0,P1340*R1340/U1340)</x:f>
        <x:v>70.36649214659684</x:v>
      </x:c>
      <x:c r="AA1340" s="18" t="n">
        <x:f>MAX(Y1340,Z1340*'01 Controls'!$E$13)</x:f>
        <x:v>31.664921465968582</x:v>
      </x:c>
      <x:c r="AB1340" s="18" t="n">
        <x:f>IF(U1340=0,0,N1340*S1340/U1340)</x:f>
        <x:v>113.08900523560209</x:v>
      </x:c>
      <x:c r="AC1340" s="18" t="n">
        <x:f>IF(U1340=0,0,P1340*S1340/U1340)</x:f>
        <x:v>251.3089005235602</x:v>
      </x:c>
      <x:c r="AD1340" s="18" t="n">
        <x:f>MAX(AB1340,AC1340*'01 Controls'!$E$14)</x:f>
        <x:v>113.08900523560209</x:v>
      </x:c>
      <x:c r="AE1340" s="18" t="n">
        <x:f>IF(U1340=0,0,N1340*T1340/U1340)</x:f>
        <x:v>3.3926701570680624</x:v>
      </x:c>
      <x:c r="AF1340" s="18" t="n">
        <x:f>IF(U1340=0,0,P1340*T1340/U1340)</x:f>
        <x:v>7.539267015706805</x:v>
      </x:c>
      <x:c r="AG1340" s="18" t="n">
        <x:f>MAX(AE1340,AF1340*'01 Controls'!$E$15)</x:f>
        <x:v>3.3926701570680624</x:v>
      </x:c>
      <x:c r="AH1340" s="18" t="n">
        <x:f>SUM(V1340,Y1340,AB1340,AE1340)</x:f>
        <x:v>216</x:v>
      </x:c>
      <x:c r="AI1340" s="18" t="n">
        <x:f>N1340-AH1340</x:f>
        <x:v>0</x:v>
      </x:c>
      <x:c r="AJ1340" s="18" t="n">
        <x:f>V1340*INDEX('07 Mode Capacity'!$P$6:$P$17,MATCH("AIR-"&amp;I1340,'07 Mode Capacity'!$C$6:$C$17,0))</x:f>
        <x:v>13.768410048124341</x:v>
      </x:c>
      <x:c r="AK1340" s="18" t="n">
        <x:f>Y1340*INDEX('07 Mode Capacity'!$P$6:$P$17,MATCH("OCEAN-"&amp;I1340,'07 Mode Capacity'!$C$6:$C$17,0))</x:f>
        <x:v>4.752557952054873</x:v>
      </x:c>
      <x:c r="AL1340" s="18" t="n">
        <x:f>AB1340*INDEX('07 Mode Capacity'!$P$6:$P$17,MATCH("LAND-"&amp;I1340,'07 Mode Capacity'!$C$6:$C$17,0))</x:f>
        <x:v>43.256649025078836</x:v>
      </x:c>
      <x:c r="AM1340" s="18" t="n">
        <x:f>AE1340*INDEX('07 Mode Capacity'!$P$6:$P$17,MATCH("INLAND-"&amp;I1340,'07 Mode Capacity'!$C$6:$C$17,0))</x:f>
        <x:v>3.3926701570680624</x:v>
      </x:c>
      <x:c r="AN1340" s="18" t="n">
        <x:f>SUM(AJ1340:AM1340)</x:f>
        <x:v>65.17028718232612</x:v>
      </x:c>
      <x:c r="AO1340" s="17" t="n">
        <x:f>IF(N1340=0,1,AN1340/N1340)</x:f>
        <x:v>0.3017142925107691</x:v>
      </x:c>
      <x:c r="AP1340" s="11" t="str">
        <x:f>IF(AO1340&gt;='01 Controls'!$E$16,"PASS","FAIL")</x:f>
        <x:v>FAIL</x:v>
      </x:c>
      <x:c r="AQ1340" s="11" t="str">
        <x:v>UNQUANTIFIED</x:v>
      </x:c>
      <x:c r="AR1340" s="11" t="str">
        <x:v>Position-class planning record; serial item and receiver open</x:v>
      </x:c>
      <x:c r="AS1340" s="26"/>
      <x:c r="AT1340" s="26"/>
    </x:row>
    <x:row r="1341">
      <x:c r="C1341" s="11" t="str">
        <x:v>C3-CM-RDC-ISO-18</x:v>
      </x:c>
      <x:c r="D1341" s="11" t="str">
        <x:v>C3</x:v>
      </x:c>
      <x:c r="E1341" s="11" t="str">
        <x:v>Cascadia earthquake</x:v>
      </x:c>
      <x:c r="F1341" s="11" t="str">
        <x:v>CM-RDC</x:v>
      </x:c>
      <x:c r="G1341" s="11" t="str">
        <x:v>Return and durable-continuity group</x:v>
      </x:c>
      <x:c r="H1341" s="11" t="str">
        <x:v>ISO-18</x:v>
      </x:c>
      <x:c r="I1341" s="19" t="n">
        <x:v>48</x:v>
      </x:c>
      <x:c r="J1341" s="21" t="n">
        <x:v>8</x:v>
      </x:c>
      <x:c r="K1341" s="18" t="n">
        <x:f>'05 Cargo Register'!K445</x:f>
        <x:v>67.5</x:v>
      </x:c>
      <x:c r="L1341" s="18" t="n">
        <x:f>'05 Cargo Register'!N445</x:f>
        <x:v>5</x:v>
      </x:c>
      <x:c r="M1341" s="18" t="n">
        <x:f>'05 Cargo Register'!O445</x:f>
        <x:v>132</x:v>
      </x:c>
      <x:c r="N1341" s="18" t="n">
        <x:f>J1341*K1341</x:f>
        <x:v>540</x:v>
      </x:c>
      <x:c r="O1341" s="18" t="n">
        <x:f>J1341*L1341</x:f>
        <x:v>40</x:v>
      </x:c>
      <x:c r="P1341" s="18" t="n">
        <x:f>J1341*M1341</x:f>
        <x:v>1056</x:v>
      </x:c>
      <x:c r="Q1341" s="22" t="n">
        <x:f>'01 Controls'!$E$24*'02 Cargo Classes'!$M$7</x:f>
        <x:v>0.020000000000000004</x:v>
      </x:c>
      <x:c r="R1341" s="22" t="n">
        <x:f>'01 Controls'!$F$24*'02 Cargo Classes'!$N$7</x:f>
        <x:v>0.35</x:v>
      </x:c>
      <x:c r="S1341" s="22" t="n">
        <x:f>'01 Controls'!$G$24*'02 Cargo Classes'!$O$7</x:f>
        <x:v>0.6</x:v>
      </x:c>
      <x:c r="T1341" s="22" t="n">
        <x:f>'01 Controls'!$H$24*'02 Cargo Classes'!$P$7</x:f>
        <x:v>0.04000000000000001</x:v>
      </x:c>
      <x:c r="U1341" s="22" t="n">
        <x:f>SUM(Q1341:T1341)</x:f>
        <x:v>1.01</x:v>
      </x:c>
      <x:c r="V1341" s="18" t="n">
        <x:f>IF(U1341=0,0,N1341*Q1341/U1341)</x:f>
        <x:v>10.693069306930695</x:v>
      </x:c>
      <x:c r="W1341" s="18" t="n">
        <x:f>IF(U1341=0,0,P1341*Q1341/U1341)</x:f>
        <x:v>20.910891089108915</x:v>
      </x:c>
      <x:c r="X1341" s="18" t="n">
        <x:f>MAX(V1341,W1341*'01 Controls'!$E$12)</x:f>
        <x:v>10.693069306930695</x:v>
      </x:c>
      <x:c r="Y1341" s="18" t="n">
        <x:f>IF(U1341=0,0,N1341*R1341/U1341)</x:f>
        <x:v>187.12871287128712</x:v>
      </x:c>
      <x:c r="Z1341" s="18" t="n">
        <x:f>IF(U1341=0,0,P1341*R1341/U1341)</x:f>
        <x:v>365.9405940594059</x:v>
      </x:c>
      <x:c r="AA1341" s="18" t="n">
        <x:f>MAX(Y1341,Z1341*'01 Controls'!$E$13)</x:f>
        <x:v>187.12871287128712</x:v>
      </x:c>
      <x:c r="AB1341" s="18" t="n">
        <x:f>IF(U1341=0,0,N1341*S1341/U1341)</x:f>
        <x:v>320.7920792079208</x:v>
      </x:c>
      <x:c r="AC1341" s="18" t="n">
        <x:f>IF(U1341=0,0,P1341*S1341/U1341)</x:f>
        <x:v>627.3267326732673</x:v>
      </x:c>
      <x:c r="AD1341" s="18" t="n">
        <x:f>MAX(AB1341,AC1341*'01 Controls'!$E$14)</x:f>
        <x:v>320.7920792079208</x:v>
      </x:c>
      <x:c r="AE1341" s="18" t="n">
        <x:f>IF(U1341=0,0,N1341*T1341/U1341)</x:f>
        <x:v>21.38613861386139</x:v>
      </x:c>
      <x:c r="AF1341" s="18" t="n">
        <x:f>IF(U1341=0,0,P1341*T1341/U1341)</x:f>
        <x:v>41.82178217821783</x:v>
      </x:c>
      <x:c r="AG1341" s="18" t="n">
        <x:f>MAX(AE1341,AF1341*'01 Controls'!$E$15)</x:f>
        <x:v>21.38613861386139</x:v>
      </x:c>
      <x:c r="AH1341" s="18" t="n">
        <x:f>SUM(V1341,Y1341,AB1341,AE1341)</x:f>
        <x:v>539.9999999999999</x:v>
      </x:c>
      <x:c r="AI1341" s="18" t="n">
        <x:f>N1341-AH1341</x:f>
        <x:v>1.1368683772161603e-13</x:v>
      </x:c>
      <x:c r="AJ1341" s="18" t="n">
        <x:f>V1341*INDEX('07 Mode Capacity'!$P$6:$P$17,MATCH("AIR-"&amp;I1341,'07 Mode Capacity'!$C$6:$C$17,0))</x:f>
        <x:v>2.9976486232914468</x:v>
      </x:c>
      <x:c r="AK1341" s="18" t="n">
        <x:f>Y1341*INDEX('07 Mode Capacity'!$P$6:$P$17,MATCH("OCEAN-"&amp;I1341,'07 Mode Capacity'!$C$6:$C$17,0))</x:f>
        <x:v>16.39926430582926</x:v>
      </x:c>
      <x:c r="AL1341" s="18" t="n">
        <x:f>AB1341*INDEX('07 Mode Capacity'!$P$6:$P$17,MATCH("LAND-"&amp;I1341,'07 Mode Capacity'!$C$6:$C$17,0))</x:f>
        <x:v>39.15198982446857</x:v>
      </x:c>
      <x:c r="AM1341" s="18" t="n">
        <x:f>AE1341*INDEX('07 Mode Capacity'!$P$6:$P$17,MATCH("INLAND-"&amp;I1341,'07 Mode Capacity'!$C$6:$C$17,0))</x:f>
        <x:v>13.499665694653993</x:v>
      </x:c>
      <x:c r="AN1341" s="18" t="n">
        <x:f>SUM(AJ1341:AM1341)</x:f>
        <x:v>72.04856844824327</x:v>
      </x:c>
      <x:c r="AO1341" s="17" t="n">
        <x:f>IF(N1341=0,1,AN1341/N1341)</x:f>
        <x:v>0.1334232749041542</x:v>
      </x:c>
      <x:c r="AP1341" s="11" t="str">
        <x:f>IF(AO1341&gt;='01 Controls'!$E$16,"PASS","FAIL")</x:f>
        <x:v>FAIL</x:v>
      </x:c>
      <x:c r="AQ1341" s="11" t="str">
        <x:v>UNQUANTIFIED</x:v>
      </x:c>
      <x:c r="AR1341" s="11" t="str">
        <x:v>Position-class planning record; serial item and receiver open</x:v>
      </x:c>
      <x:c r="AS1341" s="26"/>
      <x:c r="AT1341" s="26"/>
    </x:row>
    <x:row r="1342">
      <x:c r="C1342" s="11" t="str">
        <x:v>C3-CM-RDC-COL-12</x:v>
      </x:c>
      <x:c r="D1342" s="11" t="str">
        <x:v>C3</x:v>
      </x:c>
      <x:c r="E1342" s="11" t="str">
        <x:v>Cascadia earthquake</x:v>
      </x:c>
      <x:c r="F1342" s="11" t="str">
        <x:v>CM-RDC</x:v>
      </x:c>
      <x:c r="G1342" s="11" t="str">
        <x:v>Return and durable-continuity group</x:v>
      </x:c>
      <x:c r="H1342" s="11" t="str">
        <x:v>COL-12</x:v>
      </x:c>
      <x:c r="I1342" s="19" t="n">
        <x:v>24</x:v>
      </x:c>
      <x:c r="J1342" s="21" t="n">
        <x:v>8</x:v>
      </x:c>
      <x:c r="K1342" s="18" t="n">
        <x:f>'05 Cargo Register'!K446</x:f>
        <x:v>27</x:v>
      </x:c>
      <x:c r="L1342" s="18" t="n">
        <x:f>'05 Cargo Register'!N446</x:f>
        <x:v>3</x:v>
      </x:c>
      <x:c r="M1342" s="18" t="n">
        <x:f>'05 Cargo Register'!O446</x:f>
        <x:v>79.2</x:v>
      </x:c>
      <x:c r="N1342" s="18" t="n">
        <x:f>J1342*K1342</x:f>
        <x:v>216</x:v>
      </x:c>
      <x:c r="O1342" s="18" t="n">
        <x:f>J1342*L1342</x:f>
        <x:v>24</x:v>
      </x:c>
      <x:c r="P1342" s="18" t="n">
        <x:f>J1342*M1342</x:f>
        <x:v>633.6</x:v>
      </x:c>
      <x:c r="Q1342" s="22" t="n">
        <x:f>'01 Controls'!$E$24*'02 Cargo Classes'!$M$8</x:f>
        <x:v>0.2</x:v>
      </x:c>
      <x:c r="R1342" s="22" t="n">
        <x:f>'01 Controls'!$F$24*'02 Cargo Classes'!$N$8</x:f>
        <x:v>0.24499999999999997</x:v>
      </x:c>
      <x:c r="S1342" s="22" t="n">
        <x:f>'01 Controls'!$G$24*'02 Cargo Classes'!$O$8</x:f>
        <x:v>0.6</x:v>
      </x:c>
      <x:c r="T1342" s="22" t="n">
        <x:f>'01 Controls'!$H$24*'02 Cargo Classes'!$P$8</x:f>
        <x:v>0.010000000000000002</x:v>
      </x:c>
      <x:c r="U1342" s="22" t="n">
        <x:f>SUM(Q1342:T1342)</x:f>
        <x:v>1.055</x:v>
      </x:c>
      <x:c r="V1342" s="18" t="n">
        <x:f>IF(U1342=0,0,N1342*Q1342/U1342)</x:f>
        <x:v>40.9478672985782</x:v>
      </x:c>
      <x:c r="W1342" s="18" t="n">
        <x:f>IF(U1342=0,0,P1342*Q1342/U1342)</x:f>
        <x:v>120.1137440758294</x:v>
      </x:c>
      <x:c r="X1342" s="18" t="n">
        <x:f>MAX(V1342,W1342*'01 Controls'!$E$12)</x:f>
        <x:v>40.9478672985782</x:v>
      </x:c>
      <x:c r="Y1342" s="18" t="n">
        <x:f>IF(U1342=0,0,N1342*R1342/U1342)</x:f>
        <x:v>50.16113744075829</x:v>
      </x:c>
      <x:c r="Z1342" s="18" t="n">
        <x:f>IF(U1342=0,0,P1342*R1342/U1342)</x:f>
        <x:v>147.139336492891</x:v>
      </x:c>
      <x:c r="AA1342" s="18" t="n">
        <x:f>MAX(Y1342,Z1342*'01 Controls'!$E$13)</x:f>
        <x:v>50.16113744075829</x:v>
      </x:c>
      <x:c r="AB1342" s="18" t="n">
        <x:f>IF(U1342=0,0,N1342*S1342/U1342)</x:f>
        <x:v>122.8436018957346</x:v>
      </x:c>
      <x:c r="AC1342" s="18" t="n">
        <x:f>IF(U1342=0,0,P1342*S1342/U1342)</x:f>
        <x:v>360.3412322274882</x:v>
      </x:c>
      <x:c r="AD1342" s="18" t="n">
        <x:f>MAX(AB1342,AC1342*'01 Controls'!$E$14)</x:f>
        <x:v>122.8436018957346</x:v>
      </x:c>
      <x:c r="AE1342" s="18" t="n">
        <x:f>IF(U1342=0,0,N1342*T1342/U1342)</x:f>
        <x:v>2.0473933649289107</x:v>
      </x:c>
      <x:c r="AF1342" s="18" t="n">
        <x:f>IF(U1342=0,0,P1342*T1342/U1342)</x:f>
        <x:v>6.005687203791471</x:v>
      </x:c>
      <x:c r="AG1342" s="18" t="n">
        <x:f>MAX(AE1342,AF1342*'01 Controls'!$E$15)</x:f>
        <x:v>2.0473933649289107</x:v>
      </x:c>
      <x:c r="AH1342" s="18" t="n">
        <x:f>SUM(V1342,Y1342,AB1342,AE1342)</x:f>
        <x:v>216</x:v>
      </x:c>
      <x:c r="AI1342" s="18" t="n">
        <x:f>N1342-AH1342</x:f>
        <x:v>0</x:v>
      </x:c>
      <x:c r="AJ1342" s="18" t="n">
        <x:f>V1342*INDEX('07 Mode Capacity'!$P$6:$P$17,MATCH("AIR-"&amp;I1342,'07 Mode Capacity'!$C$6:$C$17,0))</x:f>
        <x:v>8.308898322880724</x:v>
      </x:c>
      <x:c r="AK1342" s="18" t="n">
        <x:f>Y1342*INDEX('07 Mode Capacity'!$P$6:$P$17,MATCH("OCEAN-"&amp;I1342,'07 Mode Capacity'!$C$6:$C$17,0))</x:f>
        <x:v>7.528637419309674</x:v>
      </x:c>
      <x:c r="AL1342" s="18" t="n">
        <x:f>AB1342*INDEX('07 Mode Capacity'!$P$6:$P$17,MATCH("LAND-"&amp;I1342,'07 Mode Capacity'!$C$6:$C$17,0))</x:f>
        <x:v>46.987791263260995</x:v>
      </x:c>
      <x:c r="AM1342" s="18" t="n">
        <x:f>AE1342*INDEX('07 Mode Capacity'!$P$6:$P$17,MATCH("INLAND-"&amp;I1342,'07 Mode Capacity'!$C$6:$C$17,0))</x:f>
        <x:v>2.0473933649289107</x:v>
      </x:c>
      <x:c r="AN1342" s="18" t="n">
        <x:f>SUM(AJ1342:AM1342)</x:f>
        <x:v>64.8727203703803</x:v>
      </x:c>
      <x:c r="AO1342" s="17" t="n">
        <x:f>IF(N1342=0,1,AN1342/N1342)</x:f>
        <x:v>0.30033666838139034</x:v>
      </x:c>
      <x:c r="AP1342" s="11" t="str">
        <x:f>IF(AO1342&gt;='01 Controls'!$E$16,"PASS","FAIL")</x:f>
        <x:v>FAIL</x:v>
      </x:c>
      <x:c r="AQ1342" s="11" t="str">
        <x:v>UNQUANTIFIED</x:v>
      </x:c>
      <x:c r="AR1342" s="11" t="str">
        <x:v>Position-class planning record; serial item and receiver open</x:v>
      </x:c>
      <x:c r="AS1342" s="26"/>
      <x:c r="AT1342" s="26"/>
    </x:row>
    <x:row r="1343">
      <x:c r="C1343" s="11" t="str">
        <x:v>C3-CM-RDC-BAT-22</x:v>
      </x:c>
      <x:c r="D1343" s="11" t="str">
        <x:v>C3</x:v>
      </x:c>
      <x:c r="E1343" s="11" t="str">
        <x:v>Cascadia earthquake</x:v>
      </x:c>
      <x:c r="F1343" s="11" t="str">
        <x:v>CM-RDC</x:v>
      </x:c>
      <x:c r="G1343" s="11" t="str">
        <x:v>Return and durable-continuity group</x:v>
      </x:c>
      <x:c r="H1343" s="11" t="str">
        <x:v>BAT-22</x:v>
      </x:c>
      <x:c r="I1343" s="19" t="n">
        <x:v>48</x:v>
      </x:c>
      <x:c r="J1343" s="21" t="n">
        <x:v>8</x:v>
      </x:c>
      <x:c r="K1343" s="18" t="n">
        <x:f>'05 Cargo Register'!K447</x:f>
        <x:v>33.75</x:v>
      </x:c>
      <x:c r="L1343" s="18" t="n">
        <x:f>'05 Cargo Register'!N447</x:f>
        <x:v>2</x:v>
      </x:c>
      <x:c r="M1343" s="18" t="n">
        <x:f>'05 Cargo Register'!O447</x:f>
        <x:v>52.800000000000004</x:v>
      </x:c>
      <x:c r="N1343" s="18" t="n">
        <x:f>J1343*K1343</x:f>
        <x:v>270</x:v>
      </x:c>
      <x:c r="O1343" s="18" t="n">
        <x:f>J1343*L1343</x:f>
        <x:v>16</x:v>
      </x:c>
      <x:c r="P1343" s="18" t="n">
        <x:f>J1343*M1343</x:f>
        <x:v>422.40000000000003</x:v>
      </x:c>
      <x:c r="Q1343" s="22" t="n">
        <x:f>'01 Controls'!$E$24*'02 Cargo Classes'!$M$9</x:f>
        <x:v>0</x:v>
      </x:c>
      <x:c r="R1343" s="22" t="n">
        <x:f>'01 Controls'!$F$24*'02 Cargo Classes'!$N$9</x:f>
        <x:v>0.35</x:v>
      </x:c>
      <x:c r="S1343" s="22" t="n">
        <x:f>'01 Controls'!$G$24*'02 Cargo Classes'!$O$9</x:f>
        <x:v>0.5</x:v>
      </x:c>
      <x:c r="T1343" s="22" t="n">
        <x:f>'01 Controls'!$H$24*'02 Cargo Classes'!$P$9</x:f>
        <x:v>0.025</x:v>
      </x:c>
      <x:c r="U1343" s="22" t="n">
        <x:f>SUM(Q1343:T1343)</x:f>
        <x:v>0.875</x:v>
      </x:c>
      <x:c r="V1343" s="18" t="n">
        <x:f>IF(U1343=0,0,N1343*Q1343/U1343)</x:f>
        <x:v>0</x:v>
      </x:c>
      <x:c r="W1343" s="18" t="n">
        <x:f>IF(U1343=0,0,P1343*Q1343/U1343)</x:f>
        <x:v>0</x:v>
      </x:c>
      <x:c r="X1343" s="18" t="n">
        <x:f>MAX(V1343,W1343*'01 Controls'!$E$12)</x:f>
        <x:v>0</x:v>
      </x:c>
      <x:c r="Y1343" s="18" t="n">
        <x:f>IF(U1343=0,0,N1343*R1343/U1343)</x:f>
        <x:v>108</x:v>
      </x:c>
      <x:c r="Z1343" s="18" t="n">
        <x:f>IF(U1343=0,0,P1343*R1343/U1343)</x:f>
        <x:v>168.96</x:v>
      </x:c>
      <x:c r="AA1343" s="18" t="n">
        <x:f>MAX(Y1343,Z1343*'01 Controls'!$E$13)</x:f>
        <x:v>108</x:v>
      </x:c>
      <x:c r="AB1343" s="18" t="n">
        <x:f>IF(U1343=0,0,N1343*S1343/U1343)</x:f>
        <x:v>154.28571428571428</x:v>
      </x:c>
      <x:c r="AC1343" s="18" t="n">
        <x:f>IF(U1343=0,0,P1343*S1343/U1343)</x:f>
        <x:v>241.3714285714286</x:v>
      </x:c>
      <x:c r="AD1343" s="18" t="n">
        <x:f>MAX(AB1343,AC1343*'01 Controls'!$E$14)</x:f>
        <x:v>154.28571428571428</x:v>
      </x:c>
      <x:c r="AE1343" s="18" t="n">
        <x:f>IF(U1343=0,0,N1343*T1343/U1343)</x:f>
        <x:v>7.714285714285714</x:v>
      </x:c>
      <x:c r="AF1343" s="18" t="n">
        <x:f>IF(U1343=0,0,P1343*T1343/U1343)</x:f>
        <x:v>12.068571428571431</x:v>
      </x:c>
      <x:c r="AG1343" s="18" t="n">
        <x:f>MAX(AE1343,AF1343*'01 Controls'!$E$15)</x:f>
        <x:v>7.714285714285714</x:v>
      </x:c>
      <x:c r="AH1343" s="18" t="n">
        <x:f>SUM(V1343,Y1343,AB1343,AE1343)</x:f>
        <x:v>270</x:v>
      </x:c>
      <x:c r="AI1343" s="18" t="n">
        <x:f>N1343-AH1343</x:f>
        <x:v>0</x:v>
      </x:c>
      <x:c r="AJ1343" s="18" t="n">
        <x:f>V1343*INDEX('07 Mode Capacity'!$P$6:$P$17,MATCH("AIR-"&amp;I1343,'07 Mode Capacity'!$C$6:$C$17,0))</x:f>
        <x:v>0</x:v>
      </x:c>
      <x:c r="AK1343" s="18" t="n">
        <x:f>Y1343*INDEX('07 Mode Capacity'!$P$6:$P$17,MATCH("OCEAN-"&amp;I1343,'07 Mode Capacity'!$C$6:$C$17,0))</x:f>
        <x:v>9.464718256507172</x:v>
      </x:c>
      <x:c r="AL1343" s="18" t="n">
        <x:f>AB1343*INDEX('07 Mode Capacity'!$P$6:$P$17,MATCH("LAND-"&amp;I1343,'07 Mode Capacity'!$C$6:$C$17,0))</x:f>
        <x:v>18.830242725101552</x:v>
      </x:c>
      <x:c r="AM1343" s="18" t="n">
        <x:f>AE1343*INDEX('07 Mode Capacity'!$P$6:$P$17,MATCH("INLAND-"&amp;I1343,'07 Mode Capacity'!$C$6:$C$17,0))</x:f>
        <x:v>4.869522268428761</x:v>
      </x:c>
      <x:c r="AN1343" s="18" t="n">
        <x:f>SUM(AJ1343:AM1343)</x:f>
        <x:v>33.164483250037485</x:v>
      </x:c>
      <x:c r="AO1343" s="17" t="n">
        <x:f>IF(N1343=0,1,AN1343/N1343)</x:f>
        <x:v>0.12283141944458327</x:v>
      </x:c>
      <x:c r="AP1343" s="11" t="str">
        <x:f>IF(AO1343&gt;='01 Controls'!$E$16,"PASS","FAIL")</x:f>
        <x:v>FAIL</x:v>
      </x:c>
      <x:c r="AQ1343" s="11" t="str">
        <x:v>UNQUANTIFIED</x:v>
      </x:c>
      <x:c r="AR1343" s="11" t="str">
        <x:v>Position-class planning record; serial item and receiver open</x:v>
      </x:c>
      <x:c r="AS1343" s="26"/>
      <x:c r="AT1343" s="26"/>
    </x:row>
    <x:row r="1344">
      <x:c r="C1344" s="11" t="str">
        <x:v>C3-CM-RDC-TNK-20</x:v>
      </x:c>
      <x:c r="D1344" s="11" t="str">
        <x:v>C3</x:v>
      </x:c>
      <x:c r="E1344" s="11" t="str">
        <x:v>Cascadia earthquake</x:v>
      </x:c>
      <x:c r="F1344" s="11" t="str">
        <x:v>CM-RDC</x:v>
      </x:c>
      <x:c r="G1344" s="11" t="str">
        <x:v>Return and durable-continuity group</x:v>
      </x:c>
      <x:c r="H1344" s="11" t="str">
        <x:v>TNK-20</x:v>
      </x:c>
      <x:c r="I1344" s="19" t="n">
        <x:v>48</x:v>
      </x:c>
      <x:c r="J1344" s="21" t="n">
        <x:v>8</x:v>
      </x:c>
      <x:c r="K1344" s="18" t="n">
        <x:f>'05 Cargo Register'!K448</x:f>
        <x:v>33.75</x:v>
      </x:c>
      <x:c r="L1344" s="18" t="n">
        <x:f>'05 Cargo Register'!N448</x:f>
        <x:v>2</x:v>
      </x:c>
      <x:c r="M1344" s="18" t="n">
        <x:f>'05 Cargo Register'!O448</x:f>
        <x:v>42.5</x:v>
      </x:c>
      <x:c r="N1344" s="18" t="n">
        <x:f>J1344*K1344</x:f>
        <x:v>270</x:v>
      </x:c>
      <x:c r="O1344" s="18" t="n">
        <x:f>J1344*L1344</x:f>
        <x:v>16</x:v>
      </x:c>
      <x:c r="P1344" s="18" t="n">
        <x:f>J1344*M1344</x:f>
        <x:v>340</x:v>
      </x:c>
      <x:c r="Q1344" s="22" t="n">
        <x:f>'01 Controls'!$E$24*'02 Cargo Classes'!$M$10</x:f>
        <x:v>0</x:v>
      </x:c>
      <x:c r="R1344" s="22" t="n">
        <x:f>'01 Controls'!$F$24*'02 Cargo Classes'!$N$10</x:f>
        <x:v>0.42</x:v>
      </x:c>
      <x:c r="S1344" s="22" t="n">
        <x:f>'01 Controls'!$G$24*'02 Cargo Classes'!$O$10</x:f>
        <x:v>0.5</x:v>
      </x:c>
      <x:c r="T1344" s="22" t="n">
        <x:f>'01 Controls'!$H$24*'02 Cargo Classes'!$P$10</x:f>
        <x:v>0.05</x:v>
      </x:c>
      <x:c r="U1344" s="22" t="n">
        <x:f>SUM(Q1344:T1344)</x:f>
        <x:v>0.97</x:v>
      </x:c>
      <x:c r="V1344" s="18" t="n">
        <x:f>IF(U1344=0,0,N1344*Q1344/U1344)</x:f>
        <x:v>0</x:v>
      </x:c>
      <x:c r="W1344" s="18" t="n">
        <x:f>IF(U1344=0,0,P1344*Q1344/U1344)</x:f>
        <x:v>0</x:v>
      </x:c>
      <x:c r="X1344" s="18" t="n">
        <x:f>MAX(V1344,W1344*'01 Controls'!$E$12)</x:f>
        <x:v>0</x:v>
      </x:c>
      <x:c r="Y1344" s="18" t="n">
        <x:f>IF(U1344=0,0,N1344*R1344/U1344)</x:f>
        <x:v>116.90721649484536</x:v>
      </x:c>
      <x:c r="Z1344" s="18" t="n">
        <x:f>IF(U1344=0,0,P1344*R1344/U1344)</x:f>
        <x:v>147.2164948453608</x:v>
      </x:c>
      <x:c r="AA1344" s="18" t="n">
        <x:f>MAX(Y1344,Z1344*'01 Controls'!$E$13)</x:f>
        <x:v>116.90721649484536</x:v>
      </x:c>
      <x:c r="AB1344" s="18" t="n">
        <x:f>IF(U1344=0,0,N1344*S1344/U1344)</x:f>
        <x:v>139.17525773195877</x:v>
      </x:c>
      <x:c r="AC1344" s="18" t="n">
        <x:f>IF(U1344=0,0,P1344*S1344/U1344)</x:f>
        <x:v>175.2577319587629</x:v>
      </x:c>
      <x:c r="AD1344" s="18" t="n">
        <x:f>MAX(AB1344,AC1344*'01 Controls'!$E$14)</x:f>
        <x:v>139.17525773195877</x:v>
      </x:c>
      <x:c r="AE1344" s="18" t="n">
        <x:f>IF(U1344=0,0,N1344*T1344/U1344)</x:f>
        <x:v>13.917525773195877</x:v>
      </x:c>
      <x:c r="AF1344" s="18" t="n">
        <x:f>IF(U1344=0,0,P1344*T1344/U1344)</x:f>
        <x:v>17.52577319587629</x:v>
      </x:c>
      <x:c r="AG1344" s="18" t="n">
        <x:f>MAX(AE1344,AF1344*'01 Controls'!$E$15)</x:f>
        <x:v>13.917525773195877</x:v>
      </x:c>
      <x:c r="AH1344" s="18" t="n">
        <x:f>SUM(V1344,Y1344,AB1344,AE1344)</x:f>
        <x:v>270</x:v>
      </x:c>
      <x:c r="AI1344" s="18" t="n">
        <x:f>N1344-AH1344</x:f>
        <x:v>0</x:v>
      </x:c>
      <x:c r="AJ1344" s="18" t="n">
        <x:f>V1344*INDEX('07 Mode Capacity'!$P$6:$P$17,MATCH("AIR-"&amp;I1344,'07 Mode Capacity'!$C$6:$C$17,0))</x:f>
        <x:v>0</x:v>
      </x:c>
      <x:c r="AK1344" s="18" t="n">
        <x:f>Y1344*INDEX('07 Mode Capacity'!$P$6:$P$17,MATCH("OCEAN-"&amp;I1344,'07 Mode Capacity'!$C$6:$C$17,0))</x:f>
        <x:v>10.245313576631476</x:v>
      </x:c>
      <x:c r="AL1344" s="18" t="n">
        <x:f>AB1344*INDEX('07 Mode Capacity'!$P$6:$P$17,MATCH("LAND-"&amp;I1344,'07 Mode Capacity'!$C$6:$C$17,0))</x:f>
        <x:v>16.986043695323566</x:v>
      </x:c>
      <x:c r="AM1344" s="18" t="n">
        <x:f>AE1344*INDEX('07 Mode Capacity'!$P$6:$P$17,MATCH("INLAND-"&amp;I1344,'07 Mode Capacity'!$C$6:$C$17,0))</x:f>
        <x:v>8.785220587371475</x:v>
      </x:c>
      <x:c r="AN1344" s="18" t="n">
        <x:f>SUM(AJ1344:AM1344)</x:f>
        <x:v>36.01657785932652</x:v>
      </x:c>
      <x:c r="AO1344" s="17" t="n">
        <x:f>IF(N1344=0,1,AN1344/N1344)</x:f>
        <x:v>0.13339473281232042</x:v>
      </x:c>
      <x:c r="AP1344" s="11" t="str">
        <x:f>IF(AO1344&gt;='01 Controls'!$E$16,"PASS","FAIL")</x:f>
        <x:v>FAIL</x:v>
      </x:c>
      <x:c r="AQ1344" s="11" t="str">
        <x:v>UNQUANTIFIED</x:v>
      </x:c>
      <x:c r="AR1344" s="11" t="str">
        <x:v>Position-class planning record; serial item and receiver open</x:v>
      </x:c>
      <x:c r="AS1344" s="26"/>
      <x:c r="AT1344" s="26"/>
    </x:row>
    <x:row r="1345">
      <x:c r="C1345" s="11" t="str">
        <x:v>C3-CM-RDC-FLR-24</x:v>
      </x:c>
      <x:c r="D1345" s="11" t="str">
        <x:v>C3</x:v>
      </x:c>
      <x:c r="E1345" s="11" t="str">
        <x:v>Cascadia earthquake</x:v>
      </x:c>
      <x:c r="F1345" s="11" t="str">
        <x:v>CM-RDC</x:v>
      </x:c>
      <x:c r="G1345" s="11" t="str">
        <x:v>Return and durable-continuity group</x:v>
      </x:c>
      <x:c r="H1345" s="11" t="str">
        <x:v>FLR-24</x:v>
      </x:c>
      <x:c r="I1345" s="19" t="n">
        <x:v>48</x:v>
      </x:c>
      <x:c r="J1345" s="21" t="n">
        <x:v>8</x:v>
      </x:c>
      <x:c r="K1345" s="18" t="n">
        <x:f>'05 Cargo Register'!K449</x:f>
        <x:v>54</x:v>
      </x:c>
      <x:c r="L1345" s="18" t="n">
        <x:f>'05 Cargo Register'!N449</x:f>
        <x:v>3</x:v>
      </x:c>
      <x:c r="M1345" s="18" t="n">
        <x:f>'05 Cargo Register'!O449</x:f>
        <x:v>96</x:v>
      </x:c>
      <x:c r="N1345" s="18" t="n">
        <x:f>J1345*K1345</x:f>
        <x:v>432</x:v>
      </x:c>
      <x:c r="O1345" s="18" t="n">
        <x:f>J1345*L1345</x:f>
        <x:v>24</x:v>
      </x:c>
      <x:c r="P1345" s="18" t="n">
        <x:f>J1345*M1345</x:f>
        <x:v>768</x:v>
      </x:c>
      <x:c r="Q1345" s="22" t="n">
        <x:f>'01 Controls'!$E$24*'02 Cargo Classes'!$M$11</x:f>
        <x:v>0</x:v>
      </x:c>
      <x:c r="R1345" s="22" t="n">
        <x:f>'01 Controls'!$F$24*'02 Cargo Classes'!$N$11</x:f>
        <x:v>0.42</x:v>
      </x:c>
      <x:c r="S1345" s="22" t="n">
        <x:f>'01 Controls'!$G$24*'02 Cargo Classes'!$O$11</x:f>
        <x:v>0.5</x:v>
      </x:c>
      <x:c r="T1345" s="22" t="n">
        <x:f>'01 Controls'!$H$24*'02 Cargo Classes'!$P$11</x:f>
        <x:v>0.04000000000000001</x:v>
      </x:c>
      <x:c r="U1345" s="22" t="n">
        <x:f>SUM(Q1345:T1345)</x:f>
        <x:v>0.96</x:v>
      </x:c>
      <x:c r="V1345" s="18" t="n">
        <x:f>IF(U1345=0,0,N1345*Q1345/U1345)</x:f>
        <x:v>0</x:v>
      </x:c>
      <x:c r="W1345" s="18" t="n">
        <x:f>IF(U1345=0,0,P1345*Q1345/U1345)</x:f>
        <x:v>0</x:v>
      </x:c>
      <x:c r="X1345" s="18" t="n">
        <x:f>MAX(V1345,W1345*'01 Controls'!$E$12)</x:f>
        <x:v>0</x:v>
      </x:c>
      <x:c r="Y1345" s="18" t="n">
        <x:f>IF(U1345=0,0,N1345*R1345/U1345)</x:f>
        <x:v>189</x:v>
      </x:c>
      <x:c r="Z1345" s="18" t="n">
        <x:f>IF(U1345=0,0,P1345*R1345/U1345)</x:f>
        <x:v>336</x:v>
      </x:c>
      <x:c r="AA1345" s="18" t="n">
        <x:f>MAX(Y1345,Z1345*'01 Controls'!$E$13)</x:f>
        <x:v>189</x:v>
      </x:c>
      <x:c r="AB1345" s="18" t="n">
        <x:f>IF(U1345=0,0,N1345*S1345/U1345)</x:f>
        <x:v>225</x:v>
      </x:c>
      <x:c r="AC1345" s="18" t="n">
        <x:f>IF(U1345=0,0,P1345*S1345/U1345)</x:f>
        <x:v>400</x:v>
      </x:c>
      <x:c r="AD1345" s="18" t="n">
        <x:f>MAX(AB1345,AC1345*'01 Controls'!$E$14)</x:f>
        <x:v>225</x:v>
      </x:c>
      <x:c r="AE1345" s="18" t="n">
        <x:f>IF(U1345=0,0,N1345*T1345/U1345)</x:f>
        <x:v>18.000000000000007</x:v>
      </x:c>
      <x:c r="AF1345" s="18" t="n">
        <x:f>IF(U1345=0,0,P1345*T1345/U1345)</x:f>
        <x:v>32.00000000000001</x:v>
      </x:c>
      <x:c r="AG1345" s="18" t="n">
        <x:f>MAX(AE1345,AF1345*'01 Controls'!$E$15)</x:f>
        <x:v>18.000000000000007</x:v>
      </x:c>
      <x:c r="AH1345" s="18" t="n">
        <x:f>SUM(V1345,Y1345,AB1345,AE1345)</x:f>
        <x:v>432</x:v>
      </x:c>
      <x:c r="AI1345" s="18" t="n">
        <x:f>N1345-AH1345</x:f>
        <x:v>0</x:v>
      </x:c>
      <x:c r="AJ1345" s="18" t="n">
        <x:f>V1345*INDEX('07 Mode Capacity'!$P$6:$P$17,MATCH("AIR-"&amp;I1345,'07 Mode Capacity'!$C$6:$C$17,0))</x:f>
        <x:v>0</x:v>
      </x:c>
      <x:c r="AK1345" s="18" t="n">
        <x:f>Y1345*INDEX('07 Mode Capacity'!$P$6:$P$17,MATCH("OCEAN-"&amp;I1345,'07 Mode Capacity'!$C$6:$C$17,0))</x:f>
        <x:v>16.563256948887553</x:v>
      </x:c>
      <x:c r="AL1345" s="18" t="n">
        <x:f>AB1345*INDEX('07 Mode Capacity'!$P$6:$P$17,MATCH("LAND-"&amp;I1345,'07 Mode Capacity'!$C$6:$C$17,0))</x:f>
        <x:v>27.4607706407731</x:v>
      </x:c>
      <x:c r="AM1345" s="18" t="n">
        <x:f>AE1345*INDEX('07 Mode Capacity'!$P$6:$P$17,MATCH("INLAND-"&amp;I1345,'07 Mode Capacity'!$C$6:$C$17,0))</x:f>
        <x:v>11.36221862633378</x:v>
      </x:c>
      <x:c r="AN1345" s="18" t="n">
        <x:f>SUM(AJ1345:AM1345)</x:f>
        <x:v>55.386246215994426</x:v>
      </x:c>
      <x:c r="AO1345" s="17" t="n">
        <x:f>IF(N1345=0,1,AN1345/N1345)</x:f>
        <x:v>0.12820890327776488</x:v>
      </x:c>
      <x:c r="AP1345" s="11" t="str">
        <x:f>IF(AO1345&gt;='01 Controls'!$E$16,"PASS","FAIL")</x:f>
        <x:v>FAIL</x:v>
      </x:c>
      <x:c r="AQ1345" s="11" t="str">
        <x:v>UNQUANTIFIED</x:v>
      </x:c>
      <x:c r="AR1345" s="11" t="str">
        <x:v>Position-class planning record; serial item and receiver open</x:v>
      </x:c>
      <x:c r="AS1345" s="26"/>
      <x:c r="AT1345" s="26"/>
    </x:row>
    <x:row r="1346">
      <x:c r="C1346" s="11" t="str">
        <x:v>C3-CM-RDC-ROL-30</x:v>
      </x:c>
      <x:c r="D1346" s="11" t="str">
        <x:v>C3</x:v>
      </x:c>
      <x:c r="E1346" s="11" t="str">
        <x:v>Cascadia earthquake</x:v>
      </x:c>
      <x:c r="F1346" s="11" t="str">
        <x:v>CM-RDC</x:v>
      </x:c>
      <x:c r="G1346" s="11" t="str">
        <x:v>Return and durable-continuity group</x:v>
      </x:c>
      <x:c r="H1346" s="11" t="str">
        <x:v>ROL-30</x:v>
      </x:c>
      <x:c r="I1346" s="19" t="n">
        <x:v>48</x:v>
      </x:c>
      <x:c r="J1346" s="21" t="n">
        <x:v>8</x:v>
      </x:c>
      <x:c r="K1346" s="18" t="n">
        <x:f>'05 Cargo Register'!K450</x:f>
        <x:v>243</x:v>
      </x:c>
      <x:c r="L1346" s="18" t="n">
        <x:f>'05 Cargo Register'!N450</x:f>
        <x:v>11</x:v>
      </x:c>
      <x:c r="M1346" s="18" t="n">
        <x:f>'05 Cargo Register'!O450</x:f>
        <x:v>701.25</x:v>
      </x:c>
      <x:c r="N1346" s="18" t="n">
        <x:f>J1346*K1346</x:f>
        <x:v>1944</x:v>
      </x:c>
      <x:c r="O1346" s="18" t="n">
        <x:f>J1346*L1346</x:f>
        <x:v>88</x:v>
      </x:c>
      <x:c r="P1346" s="18" t="n">
        <x:f>J1346*M1346</x:f>
        <x:v>5610</x:v>
      </x:c>
      <x:c r="Q1346" s="22" t="n">
        <x:f>'01 Controls'!$E$24*'02 Cargo Classes'!$M$12</x:f>
        <x:v>0</x:v>
      </x:c>
      <x:c r="R1346" s="22" t="n">
        <x:f>'01 Controls'!$F$24*'02 Cargo Classes'!$N$12</x:f>
        <x:v>0.35</x:v>
      </x:c>
      <x:c r="S1346" s="22" t="n">
        <x:f>'01 Controls'!$G$24*'02 Cargo Classes'!$O$12</x:f>
        <x:v>0.75</x:v>
      </x:c>
      <x:c r="T1346" s="22" t="n">
        <x:f>'01 Controls'!$H$24*'02 Cargo Classes'!$P$12</x:f>
        <x:v>0.03</x:v>
      </x:c>
      <x:c r="U1346" s="22" t="n">
        <x:f>SUM(Q1346:T1346)</x:f>
        <x:v>1.1300000000000001</x:v>
      </x:c>
      <x:c r="V1346" s="18" t="n">
        <x:f>IF(U1346=0,0,N1346*Q1346/U1346)</x:f>
        <x:v>0</x:v>
      </x:c>
      <x:c r="W1346" s="18" t="n">
        <x:f>IF(U1346=0,0,P1346*Q1346/U1346)</x:f>
        <x:v>0</x:v>
      </x:c>
      <x:c r="X1346" s="18" t="n">
        <x:f>MAX(V1346,W1346*'01 Controls'!$E$12)</x:f>
        <x:v>0</x:v>
      </x:c>
      <x:c r="Y1346" s="18" t="n">
        <x:f>IF(U1346=0,0,N1346*R1346/U1346)</x:f>
        <x:v>602.1238938053096</x:v>
      </x:c>
      <x:c r="Z1346" s="18" t="n">
        <x:f>IF(U1346=0,0,P1346*R1346/U1346)</x:f>
        <x:v>1737.6106194690262</x:v>
      </x:c>
      <x:c r="AA1346" s="18" t="n">
        <x:f>MAX(Y1346,Z1346*'01 Controls'!$E$13)</x:f>
        <x:v>602.1238938053096</x:v>
      </x:c>
      <x:c r="AB1346" s="18" t="n">
        <x:f>IF(U1346=0,0,N1346*S1346/U1346)</x:f>
        <x:v>1290.2654867256635</x:v>
      </x:c>
      <x:c r="AC1346" s="18" t="n">
        <x:f>IF(U1346=0,0,P1346*S1346/U1346)</x:f>
        <x:v>3723.4513274336277</x:v>
      </x:c>
      <x:c r="AD1346" s="18" t="n">
        <x:f>MAX(AB1346,AC1346*'01 Controls'!$E$14)</x:f>
        <x:v>1290.2654867256635</x:v>
      </x:c>
      <x:c r="AE1346" s="18" t="n">
        <x:f>IF(U1346=0,0,N1346*T1346/U1346)</x:f>
        <x:v>51.610619469026545</x:v>
      </x:c>
      <x:c r="AF1346" s="18" t="n">
        <x:f>IF(U1346=0,0,P1346*T1346/U1346)</x:f>
        <x:v>148.9380530973451</x:v>
      </x:c>
      <x:c r="AG1346" s="18" t="n">
        <x:f>MAX(AE1346,AF1346*'01 Controls'!$E$15)</x:f>
        <x:v>51.610619469026545</x:v>
      </x:c>
      <x:c r="AH1346" s="18" t="n">
        <x:f>SUM(V1346,Y1346,AB1346,AE1346)</x:f>
        <x:v>1943.9999999999995</x:v>
      </x:c>
      <x:c r="AI1346" s="18" t="n">
        <x:f>N1346-AH1346</x:f>
        <x:v>4.547473508864641e-13</x:v>
      </x:c>
      <x:c r="AJ1346" s="18" t="n">
        <x:f>V1346*INDEX('07 Mode Capacity'!$P$6:$P$17,MATCH("AIR-"&amp;I1346,'07 Mode Capacity'!$C$6:$C$17,0))</x:f>
        <x:v>0</x:v>
      </x:c>
      <x:c r="AK1346" s="18" t="n">
        <x:f>Y1346*INDEX('07 Mode Capacity'!$P$6:$P$17,MATCH("OCEAN-"&amp;I1346,'07 Mode Capacity'!$C$6:$C$17,0))</x:f>
        <x:v>52.767898244243526</x:v>
      </x:c>
      <x:c r="AL1346" s="18" t="n">
        <x:f>AB1346*INDEX('07 Mode Capacity'!$P$6:$P$17,MATCH("LAND-"&amp;I1346,'07 Mode Capacity'!$C$6:$C$17,0))</x:f>
        <x:v>157.4741537630174</x:v>
      </x:c>
      <x:c r="AM1346" s="18" t="n">
        <x:f>AE1346*INDEX('07 Mode Capacity'!$P$6:$P$17,MATCH("INLAND-"&amp;I1346,'07 Mode Capacity'!$C$6:$C$17,0))</x:f>
        <x:v>32.578396769311</x:v>
      </x:c>
      <x:c r="AN1346" s="18" t="n">
        <x:f>SUM(AJ1346:AM1346)</x:f>
        <x:v>242.82044877657194</x:v>
      </x:c>
      <x:c r="AO1346" s="17" t="n">
        <x:f>IF(N1346=0,1,AN1346/N1346)</x:f>
        <x:v>0.12490763825955346</x:v>
      </x:c>
      <x:c r="AP1346" s="11" t="str">
        <x:f>IF(AO1346&gt;='01 Controls'!$E$16,"PASS","FAIL")</x:f>
        <x:v>FAIL</x:v>
      </x:c>
      <x:c r="AQ1346" s="11" t="str">
        <x:v>UNQUANTIFIED</x:v>
      </x:c>
      <x:c r="AR1346" s="11" t="str">
        <x:v>Position-class planning record; serial item and receiver open</x:v>
      </x:c>
      <x:c r="AS1346" s="26"/>
      <x:c r="AT1346" s="26"/>
    </x:row>
    <x:row r="1347">
      <x:c r="C1347" s="11" t="str">
        <x:v>C3-CM-RDC-LIN-18</x:v>
      </x:c>
      <x:c r="D1347" s="11" t="str">
        <x:v>C3</x:v>
      </x:c>
      <x:c r="E1347" s="11" t="str">
        <x:v>Cascadia earthquake</x:v>
      </x:c>
      <x:c r="F1347" s="11" t="str">
        <x:v>CM-RDC</x:v>
      </x:c>
      <x:c r="G1347" s="11" t="str">
        <x:v>Return and durable-continuity group</x:v>
      </x:c>
      <x:c r="H1347" s="11" t="str">
        <x:v>LIN-18</x:v>
      </x:c>
      <x:c r="I1347" s="19" t="n">
        <x:v>72</x:v>
      </x:c>
      <x:c r="J1347" s="21" t="n">
        <x:v>8</x:v>
      </x:c>
      <x:c r="K1347" s="18" t="n">
        <x:f>'05 Cargo Register'!K451</x:f>
        <x:v>27</x:v>
      </x:c>
      <x:c r="L1347" s="18" t="n">
        <x:f>'05 Cargo Register'!N451</x:f>
        <x:v>2</x:v>
      </x:c>
      <x:c r="M1347" s="18" t="n">
        <x:f>'05 Cargo Register'!O451</x:f>
        <x:v>88</x:v>
      </x:c>
      <x:c r="N1347" s="18" t="n">
        <x:f>J1347*K1347</x:f>
        <x:v>216</x:v>
      </x:c>
      <x:c r="O1347" s="18" t="n">
        <x:f>J1347*L1347</x:f>
        <x:v>16</x:v>
      </x:c>
      <x:c r="P1347" s="18" t="n">
        <x:f>J1347*M1347</x:f>
        <x:v>704</x:v>
      </x:c>
      <x:c r="Q1347" s="22" t="n">
        <x:f>'01 Controls'!$E$24*'02 Cargo Classes'!$M$13</x:f>
        <x:v>0</x:v>
      </x:c>
      <x:c r="R1347" s="22" t="n">
        <x:f>'01 Controls'!$F$24*'02 Cargo Classes'!$N$13</x:f>
        <x:v>0.42</x:v>
      </x:c>
      <x:c r="S1347" s="22" t="n">
        <x:f>'01 Controls'!$G$24*'02 Cargo Classes'!$O$13</x:f>
        <x:v>0.5</x:v>
      </x:c>
      <x:c r="T1347" s="22" t="n">
        <x:f>'01 Controls'!$H$24*'02 Cargo Classes'!$P$13</x:f>
        <x:v>0.05</x:v>
      </x:c>
      <x:c r="U1347" s="22" t="n">
        <x:f>SUM(Q1347:T1347)</x:f>
        <x:v>0.97</x:v>
      </x:c>
      <x:c r="V1347" s="18" t="n">
        <x:f>IF(U1347=0,0,N1347*Q1347/U1347)</x:f>
        <x:v>0</x:v>
      </x:c>
      <x:c r="W1347" s="18" t="n">
        <x:f>IF(U1347=0,0,P1347*Q1347/U1347)</x:f>
        <x:v>0</x:v>
      </x:c>
      <x:c r="X1347" s="18" t="n">
        <x:f>MAX(V1347,W1347*'01 Controls'!$E$12)</x:f>
        <x:v>0</x:v>
      </x:c>
      <x:c r="Y1347" s="18" t="n">
        <x:f>IF(U1347=0,0,N1347*R1347/U1347)</x:f>
        <x:v>93.52577319587628</x:v>
      </x:c>
      <x:c r="Z1347" s="18" t="n">
        <x:f>IF(U1347=0,0,P1347*R1347/U1347)</x:f>
        <x:v>304.82474226804123</x:v>
      </x:c>
      <x:c r="AA1347" s="18" t="n">
        <x:f>MAX(Y1347,Z1347*'01 Controls'!$E$13)</x:f>
        <x:v>93.52577319587628</x:v>
      </x:c>
      <x:c r="AB1347" s="18" t="n">
        <x:f>IF(U1347=0,0,N1347*S1347/U1347)</x:f>
        <x:v>111.34020618556701</x:v>
      </x:c>
      <x:c r="AC1347" s="18" t="n">
        <x:f>IF(U1347=0,0,P1347*S1347/U1347)</x:f>
        <x:v>362.88659793814435</x:v>
      </x:c>
      <x:c r="AD1347" s="18" t="n">
        <x:f>MAX(AB1347,AC1347*'01 Controls'!$E$14)</x:f>
        <x:v>111.34020618556701</x:v>
      </x:c>
      <x:c r="AE1347" s="18" t="n">
        <x:f>IF(U1347=0,0,N1347*T1347/U1347)</x:f>
        <x:v>11.134020618556702</x:v>
      </x:c>
      <x:c r="AF1347" s="18" t="n">
        <x:f>IF(U1347=0,0,P1347*T1347/U1347)</x:f>
        <x:v>36.28865979381444</x:v>
      </x:c>
      <x:c r="AG1347" s="18" t="n">
        <x:f>MAX(AE1347,AF1347*'01 Controls'!$E$15)</x:f>
        <x:v>11.134020618556702</x:v>
      </x:c>
      <x:c r="AH1347" s="18" t="n">
        <x:f>SUM(V1347,Y1347,AB1347,AE1347)</x:f>
        <x:v>216</x:v>
      </x:c>
      <x:c r="AI1347" s="18" t="n">
        <x:f>N1347-AH1347</x:f>
        <x:v>0</x:v>
      </x:c>
      <x:c r="AJ1347" s="18" t="n">
        <x:f>V1347*INDEX('07 Mode Capacity'!$P$6:$P$17,MATCH("AIR-"&amp;I1347,'07 Mode Capacity'!$C$6:$C$17,0))</x:f>
        <x:v>0</x:v>
      </x:c>
      <x:c r="AK1347" s="18" t="n">
        <x:f>Y1347*INDEX('07 Mode Capacity'!$P$6:$P$17,MATCH("OCEAN-"&amp;I1347,'07 Mode Capacity'!$C$6:$C$17,0))</x:f>
        <x:v>73.20898038596037</x:v>
      </x:c>
      <x:c r="AL1347" s="18" t="n">
        <x:f>AB1347*INDEX('07 Mode Capacity'!$P$6:$P$17,MATCH("LAND-"&amp;I1347,'07 Mode Capacity'!$C$6:$C$17,0))</x:f>
        <x:v>79.60938585181239</x:v>
      </x:c>
      <x:c r="AM1347" s="18" t="n">
        <x:f>AE1347*INDEX('07 Mode Capacity'!$P$6:$P$17,MATCH("INLAND-"&amp;I1347,'07 Mode Capacity'!$C$6:$C$17,0))</x:f>
        <x:v>11.134020618556702</x:v>
      </x:c>
      <x:c r="AN1347" s="18" t="n">
        <x:f>SUM(AJ1347:AM1347)</x:f>
        <x:v>163.95238685632944</x:v>
      </x:c>
      <x:c r="AO1347" s="17" t="n">
        <x:f>IF(N1347=0,1,AN1347/N1347)</x:f>
        <x:v>0.7590388280385623</x:v>
      </x:c>
      <x:c r="AP1347" s="11" t="str">
        <x:f>IF(AO1347&gt;='01 Controls'!$E$16,"PASS","FAIL")</x:f>
        <x:v>FAIL</x:v>
      </x:c>
      <x:c r="AQ1347" s="11" t="str">
        <x:v>UNQUANTIFIED</x:v>
      </x:c>
      <x:c r="AR1347" s="11" t="str">
        <x:v>Position-class planning record; serial item and receiver open</x:v>
      </x:c>
      <x:c r="AS1347" s="26"/>
      <x:c r="AT1347" s="26"/>
    </x:row>
    <x:row r="1348">
      <x:c r="C1348" s="11" t="str">
        <x:v>C3-CM-RDC-BLK-08</x:v>
      </x:c>
      <x:c r="D1348" s="11" t="str">
        <x:v>C3</x:v>
      </x:c>
      <x:c r="E1348" s="11" t="str">
        <x:v>Cascadia earthquake</x:v>
      </x:c>
      <x:c r="F1348" s="11" t="str">
        <x:v>CM-RDC</x:v>
      </x:c>
      <x:c r="G1348" s="11" t="str">
        <x:v>Return and durable-continuity group</x:v>
      </x:c>
      <x:c r="H1348" s="11" t="str">
        <x:v>BLK-08</x:v>
      </x:c>
      <x:c r="I1348" s="19" t="n">
        <x:v>48</x:v>
      </x:c>
      <x:c r="J1348" s="21" t="n">
        <x:v>8</x:v>
      </x:c>
      <x:c r="K1348" s="18" t="n">
        <x:f>'05 Cargo Register'!K452</x:f>
        <x:v>40.5</x:v>
      </x:c>
      <x:c r="L1348" s="18" t="n">
        <x:f>'05 Cargo Register'!N452</x:f>
        <x:v>7</x:v>
      </x:c>
      <x:c r="M1348" s="18" t="n">
        <x:f>'05 Cargo Register'!O452</x:f>
        <x:v>357</x:v>
      </x:c>
      <x:c r="N1348" s="18" t="n">
        <x:f>J1348*K1348</x:f>
        <x:v>324</x:v>
      </x:c>
      <x:c r="O1348" s="18" t="n">
        <x:f>J1348*L1348</x:f>
        <x:v>56</x:v>
      </x:c>
      <x:c r="P1348" s="18" t="n">
        <x:f>J1348*M1348</x:f>
        <x:v>2856</x:v>
      </x:c>
      <x:c r="Q1348" s="22" t="n">
        <x:f>'01 Controls'!$E$24*'02 Cargo Classes'!$M$14</x:f>
        <x:v>0.1</x:v>
      </x:c>
      <x:c r="R1348" s="22" t="n">
        <x:f>'01 Controls'!$F$24*'02 Cargo Classes'!$N$14</x:f>
        <x:v>0.27999999999999997</x:v>
      </x:c>
      <x:c r="S1348" s="22" t="n">
        <x:f>'01 Controls'!$G$24*'02 Cargo Classes'!$O$14</x:f>
        <x:v>0.5</x:v>
      </x:c>
      <x:c r="T1348" s="22" t="n">
        <x:f>'01 Controls'!$H$24*'02 Cargo Classes'!$P$14</x:f>
        <x:v>0.025</x:v>
      </x:c>
      <x:c r="U1348" s="22" t="n">
        <x:f>SUM(Q1348:T1348)</x:f>
        <x:v>0.905</x:v>
      </x:c>
      <x:c r="V1348" s="18" t="n">
        <x:f>IF(U1348=0,0,N1348*Q1348/U1348)</x:f>
        <x:v>35.80110497237569</x:v>
      </x:c>
      <x:c r="W1348" s="18" t="n">
        <x:f>IF(U1348=0,0,P1348*Q1348/U1348)</x:f>
        <x:v>315.58011049723757</x:v>
      </x:c>
      <x:c r="X1348" s="18" t="n">
        <x:f>MAX(V1348,W1348*'01 Controls'!$E$12)</x:f>
        <x:v>78.89502762430939</x:v>
      </x:c>
      <x:c r="Y1348" s="18" t="n">
        <x:f>IF(U1348=0,0,N1348*R1348/U1348)</x:f>
        <x:v>100.24309392265191</x:v>
      </x:c>
      <x:c r="Z1348" s="18" t="n">
        <x:f>IF(U1348=0,0,P1348*R1348/U1348)</x:f>
        <x:v>883.6243093922651</x:v>
      </x:c>
      <x:c r="AA1348" s="18" t="n">
        <x:f>MAX(Y1348,Z1348*'01 Controls'!$E$13)</x:f>
        <x:v>132.54364640883975</x:v>
      </x:c>
      <x:c r="AB1348" s="18" t="n">
        <x:f>IF(U1348=0,0,N1348*S1348/U1348)</x:f>
        <x:v>179.00552486187846</x:v>
      </x:c>
      <x:c r="AC1348" s="18" t="n">
        <x:f>IF(U1348=0,0,P1348*S1348/U1348)</x:f>
        <x:v>1577.9005524861877</x:v>
      </x:c>
      <x:c r="AD1348" s="18" t="n">
        <x:f>MAX(AB1348,AC1348*'01 Controls'!$E$14)</x:f>
        <x:v>315.58011049723757</x:v>
      </x:c>
      <x:c r="AE1348" s="18" t="n">
        <x:f>IF(U1348=0,0,N1348*T1348/U1348)</x:f>
        <x:v>8.950276243093922</x:v>
      </x:c>
      <x:c r="AF1348" s="18" t="n">
        <x:f>IF(U1348=0,0,P1348*T1348/U1348)</x:f>
        <x:v>78.89502762430939</x:v>
      </x:c>
      <x:c r="AG1348" s="18" t="n">
        <x:f>MAX(AE1348,AF1348*'01 Controls'!$E$15)</x:f>
        <x:v>14.20110497237569</x:v>
      </x:c>
      <x:c r="AH1348" s="18" t="n">
        <x:f>SUM(V1348,Y1348,AB1348,AE1348)</x:f>
        <x:v>323.99999999999994</x:v>
      </x:c>
      <x:c r="AI1348" s="18" t="n">
        <x:f>N1348-AH1348</x:f>
        <x:v>5.684341886080802e-14</x:v>
      </x:c>
      <x:c r="AJ1348" s="18" t="n">
        <x:f>V1348*INDEX('07 Mode Capacity'!$P$6:$P$17,MATCH("AIR-"&amp;I1348,'07 Mode Capacity'!$C$6:$C$17,0))</x:f>
        <x:v>10.036326329915006</x:v>
      </x:c>
      <x:c r="AK1348" s="18" t="n">
        <x:f>Y1348*INDEX('07 Mode Capacity'!$P$6:$P$17,MATCH("OCEAN-"&amp;I1348,'07 Mode Capacity'!$C$6:$C$17,0))</x:f>
        <x:v>8.784931862393396</x:v>
      </x:c>
      <x:c r="AL1348" s="18" t="n">
        <x:f>AB1348*INDEX('07 Mode Capacity'!$P$6:$P$17,MATCH("LAND-"&amp;I1348,'07 Mode Capacity'!$C$6:$C$17,0))</x:f>
        <x:v>21.847242940725558</x:v>
      </x:c>
      <x:c r="AM1348" s="18" t="n">
        <x:f>AE1348*INDEX('07 Mode Capacity'!$P$6:$P$17,MATCH("INLAND-"&amp;I1348,'07 Mode Capacity'!$C$6:$C$17,0))</x:f>
        <x:v>5.649721968895247</x:v>
      </x:c>
      <x:c r="AN1348" s="18" t="n">
        <x:f>SUM(AJ1348:AM1348)</x:f>
        <x:v>46.318223101929206</x:v>
      </x:c>
      <x:c r="AO1348" s="17" t="n">
        <x:f>IF(N1348=0,1,AN1348/N1348)</x:f>
        <x:v>0.14295747870965805</x:v>
      </x:c>
      <x:c r="AP1348" s="11" t="str">
        <x:f>IF(AO1348&gt;='01 Controls'!$E$16,"PASS","FAIL")</x:f>
        <x:v>FAIL</x:v>
      </x:c>
      <x:c r="AQ1348" s="11" t="str">
        <x:v>UNQUANTIFIED</x:v>
      </x:c>
      <x:c r="AR1348" s="11" t="str">
        <x:v>Position-class planning record; serial item and receiver open</x:v>
      </x:c>
      <x:c r="AS1348" s="26"/>
      <x:c r="AT1348" s="26"/>
    </x:row>
    <x:row r="1349">
      <x:c r="C1349" s="11" t="str">
        <x:v>C3-CM-RDC-OOG-80</x:v>
      </x:c>
      <x:c r="D1349" s="11" t="str">
        <x:v>C3</x:v>
      </x:c>
      <x:c r="E1349" s="11" t="str">
        <x:v>Cascadia earthquake</x:v>
      </x:c>
      <x:c r="F1349" s="11" t="str">
        <x:v>CM-RDC</x:v>
      </x:c>
      <x:c r="G1349" s="11" t="str">
        <x:v>Return and durable-continuity group</x:v>
      </x:c>
      <x:c r="H1349" s="11" t="str">
        <x:v>OOG-80</x:v>
      </x:c>
      <x:c r="I1349" s="19" t="n">
        <x:v>72</x:v>
      </x:c>
      <x:c r="J1349" s="21" t="n">
        <x:v>8</x:v>
      </x:c>
      <x:c r="K1349" s="18" t="n">
        <x:f>'05 Cargo Register'!K453</x:f>
        <x:v>121.5</x:v>
      </x:c>
      <x:c r="L1349" s="18" t="n">
        <x:f>'05 Cargo Register'!N453</x:f>
        <x:v>3</x:v>
      </x:c>
      <x:c r="M1349" s="18" t="n">
        <x:f>'05 Cargo Register'!O453</x:f>
        <x:v>528</x:v>
      </x:c>
      <x:c r="N1349" s="18" t="n">
        <x:f>J1349*K1349</x:f>
        <x:v>972</x:v>
      </x:c>
      <x:c r="O1349" s="18" t="n">
        <x:f>J1349*L1349</x:f>
        <x:v>24</x:v>
      </x:c>
      <x:c r="P1349" s="18" t="n">
        <x:f>J1349*M1349</x:f>
        <x:v>4224</x:v>
      </x:c>
      <x:c r="Q1349" s="22" t="n">
        <x:f>'01 Controls'!$E$24*'02 Cargo Classes'!$M$15</x:f>
        <x:v>0</x:v>
      </x:c>
      <x:c r="R1349" s="22" t="n">
        <x:f>'01 Controls'!$F$24*'02 Cargo Classes'!$N$15</x:f>
        <x:v>0.7</x:v>
      </x:c>
      <x:c r="S1349" s="22" t="n">
        <x:f>'01 Controls'!$G$24*'02 Cargo Classes'!$O$15</x:f>
        <x:v>0.3</x:v>
      </x:c>
      <x:c r="T1349" s="22" t="n">
        <x:f>'01 Controls'!$H$24*'02 Cargo Classes'!$P$15</x:f>
        <x:v>0.025</x:v>
      </x:c>
      <x:c r="U1349" s="22" t="n">
        <x:f>SUM(Q1349:T1349)</x:f>
        <x:v>1.025</x:v>
      </x:c>
      <x:c r="V1349" s="18" t="n">
        <x:f>IF(U1349=0,0,N1349*Q1349/U1349)</x:f>
        <x:v>0</x:v>
      </x:c>
      <x:c r="W1349" s="18" t="n">
        <x:f>IF(U1349=0,0,P1349*Q1349/U1349)</x:f>
        <x:v>0</x:v>
      </x:c>
      <x:c r="X1349" s="18" t="n">
        <x:f>MAX(V1349,W1349*'01 Controls'!$E$12)</x:f>
        <x:v>0</x:v>
      </x:c>
      <x:c r="Y1349" s="18" t="n">
        <x:f>IF(U1349=0,0,N1349*R1349/U1349)</x:f>
        <x:v>663.8048780487806</x:v>
      </x:c>
      <x:c r="Z1349" s="18" t="n">
        <x:f>IF(U1349=0,0,P1349*R1349/U1349)</x:f>
        <x:v>2884.682926829268</x:v>
      </x:c>
      <x:c r="AA1349" s="18" t="n">
        <x:f>MAX(Y1349,Z1349*'01 Controls'!$E$13)</x:f>
        <x:v>663.8048780487806</x:v>
      </x:c>
      <x:c r="AB1349" s="18" t="n">
        <x:f>IF(U1349=0,0,N1349*S1349/U1349)</x:f>
        <x:v>284.4878048780488</x:v>
      </x:c>
      <x:c r="AC1349" s="18" t="n">
        <x:f>IF(U1349=0,0,P1349*S1349/U1349)</x:f>
        <x:v>1236.2926829268295</x:v>
      </x:c>
      <x:c r="AD1349" s="18" t="n">
        <x:f>MAX(AB1349,AC1349*'01 Controls'!$E$14)</x:f>
        <x:v>284.4878048780488</x:v>
      </x:c>
      <x:c r="AE1349" s="18" t="n">
        <x:f>IF(U1349=0,0,N1349*T1349/U1349)</x:f>
        <x:v>23.707317073170735</x:v>
      </x:c>
      <x:c r="AF1349" s="18" t="n">
        <x:f>IF(U1349=0,0,P1349*T1349/U1349)</x:f>
        <x:v>103.02439024390246</x:v>
      </x:c>
      <x:c r="AG1349" s="18" t="n">
        <x:f>MAX(AE1349,AF1349*'01 Controls'!$E$15)</x:f>
        <x:v>23.707317073170735</x:v>
      </x:c>
      <x:c r="AH1349" s="18" t="n">
        <x:f>SUM(V1349,Y1349,AB1349,AE1349)</x:f>
        <x:v>972.0000000000001</x:v>
      </x:c>
      <x:c r="AI1349" s="18" t="n">
        <x:f>N1349-AH1349</x:f>
        <x:v>-1.1368683772161603e-13</x:v>
      </x:c>
      <x:c r="AJ1349" s="18" t="n">
        <x:f>V1349*INDEX('07 Mode Capacity'!$P$6:$P$17,MATCH("AIR-"&amp;I1349,'07 Mode Capacity'!$C$6:$C$17,0))</x:f>
        <x:v>0</x:v>
      </x:c>
      <x:c r="AK1349" s="18" t="n">
        <x:f>Y1349*INDEX('07 Mode Capacity'!$P$6:$P$17,MATCH("OCEAN-"&amp;I1349,'07 Mode Capacity'!$C$6:$C$17,0))</x:f>
        <x:v>519.6052022515725</x:v>
      </x:c>
      <x:c r="AL1349" s="18" t="n">
        <x:f>AB1349*INDEX('07 Mode Capacity'!$P$6:$P$17,MATCH("LAND-"&amp;I1349,'07 Mode Capacity'!$C$6:$C$17,0))</x:f>
        <x:v>203.4116893130699</x:v>
      </x:c>
      <x:c r="AM1349" s="18" t="n">
        <x:f>AE1349*INDEX('07 Mode Capacity'!$P$6:$P$17,MATCH("INLAND-"&amp;I1349,'07 Mode Capacity'!$C$6:$C$17,0))</x:f>
        <x:v>23.707317073170735</x:v>
      </x:c>
      <x:c r="AN1349" s="18" t="n">
        <x:f>SUM(AJ1349:AM1349)</x:f>
        <x:v>746.7242086378131</x:v>
      </x:c>
      <x:c r="AO1349" s="17" t="n">
        <x:f>IF(N1349=0,1,AN1349/N1349)</x:f>
        <x:v>0.7682347825491905</x:v>
      </x:c>
      <x:c r="AP1349" s="11" t="str">
        <x:f>IF(AO1349&gt;='01 Controls'!$E$16,"PASS","FAIL")</x:f>
        <x:v>FAIL</x:v>
      </x:c>
      <x:c r="AQ1349" s="11" t="str">
        <x:v>UNQUANTIFIED</x:v>
      </x:c>
      <x:c r="AR1349" s="11" t="str">
        <x:v>Position-class planning record; serial item and receiver open</x:v>
      </x:c>
      <x:c r="AS1349" s="26"/>
      <x:c r="AT1349" s="26"/>
    </x:row>
    <x:row r="1350">
      <x:c r="C1350" s="11" t="str">
        <x:v>M1-J-CIE-APL-45</x:v>
      </x:c>
      <x:c r="D1350" s="11" t="str">
        <x:v>M1</x:v>
      </x:c>
      <x:c r="E1350" s="11" t="str">
        <x:v>Western fire and heat</x:v>
      </x:c>
      <x:c r="F1350" s="11" t="str">
        <x:v>J-CIE</x:v>
      </x:c>
      <x:c r="G1350" s="11" t="str">
        <x:v>Civil integration and effects group</x:v>
      </x:c>
      <x:c r="H1350" s="11" t="str">
        <x:v>APL-45</x:v>
      </x:c>
      <x:c r="I1350" s="19" t="n">
        <x:v>24</x:v>
      </x:c>
      <x:c r="J1350" s="21" t="n">
        <x:v>2</x:v>
      </x:c>
      <x:c r="K1350" s="18" t="n">
        <x:f>'05 Cargo Register'!K6</x:f>
        <x:v>214.5</x:v>
      </x:c>
      <x:c r="L1350" s="18" t="n">
        <x:f>'05 Cargo Register'!N6</x:f>
        <x:v>57</x:v>
      </x:c>
      <x:c r="M1350" s="18" t="n">
        <x:f>'05 Cargo Register'!O6</x:f>
        <x:v>427.5</x:v>
      </x:c>
      <x:c r="N1350" s="18" t="n">
        <x:f>J1350*K1350</x:f>
        <x:v>429</x:v>
      </x:c>
      <x:c r="O1350" s="18" t="n">
        <x:f>J1350*L1350</x:f>
        <x:v>114</x:v>
      </x:c>
      <x:c r="P1350" s="18" t="n">
        <x:f>J1350*M1350</x:f>
        <x:v>855</x:v>
      </x:c>
      <x:c r="Q1350" s="22" t="n">
        <x:f>'01 Controls'!$E$25*'02 Cargo Classes'!$M$6</x:f>
        <x:v>0.30000000000000004</x:v>
      </x:c>
      <x:c r="R1350" s="22" t="n">
        <x:f>'01 Controls'!$F$25*'02 Cargo Classes'!$N$6</x:f>
        <x:v>0</x:v>
      </x:c>
      <x:c r="S1350" s="22" t="n">
        <x:f>'01 Controls'!$G$25*'02 Cargo Classes'!$O$6</x:f>
        <x:v>0.9</x:v>
      </x:c>
      <x:c r="T1350" s="22" t="n">
        <x:f>'01 Controls'!$H$25*'02 Cargo Classes'!$P$6</x:f>
        <x:v>0</x:v>
      </x:c>
      <x:c r="U1350" s="22" t="n">
        <x:f>SUM(Q1350:T1350)</x:f>
        <x:v>1.2000000000000002</x:v>
      </x:c>
      <x:c r="V1350" s="18" t="n">
        <x:f>IF(U1350=0,0,N1350*Q1350/U1350)</x:f>
        <x:v>107.25</x:v>
      </x:c>
      <x:c r="W1350" s="18" t="n">
        <x:f>IF(U1350=0,0,P1350*Q1350/U1350)</x:f>
        <x:v>213.75000000000003</x:v>
      </x:c>
      <x:c r="X1350" s="18" t="n">
        <x:f>MAX(V1350,W1350*'01 Controls'!$E$12)</x:f>
        <x:v>107.25</x:v>
      </x:c>
      <x:c r="Y1350" s="18" t="n">
        <x:f>IF(U1350=0,0,N1350*R1350/U1350)</x:f>
        <x:v>0</x:v>
      </x:c>
      <x:c r="Z1350" s="18" t="n">
        <x:f>IF(U1350=0,0,P1350*R1350/U1350)</x:f>
        <x:v>0</x:v>
      </x:c>
      <x:c r="AA1350" s="18" t="n">
        <x:f>MAX(Y1350,Z1350*'01 Controls'!$E$13)</x:f>
        <x:v>0</x:v>
      </x:c>
      <x:c r="AB1350" s="18" t="n">
        <x:f>IF(U1350=0,0,N1350*S1350/U1350)</x:f>
        <x:v>321.74999999999994</x:v>
      </x:c>
      <x:c r="AC1350" s="18" t="n">
        <x:f>IF(U1350=0,0,P1350*S1350/U1350)</x:f>
        <x:v>641.2499999999999</x:v>
      </x:c>
      <x:c r="AD1350" s="18" t="n">
        <x:f>MAX(AB1350,AC1350*'01 Controls'!$E$14)</x:f>
        <x:v>321.74999999999994</x:v>
      </x:c>
      <x:c r="AE1350" s="18" t="n">
        <x:f>IF(U1350=0,0,N1350*T1350/U1350)</x:f>
        <x:v>0</x:v>
      </x:c>
      <x:c r="AF1350" s="18" t="n">
        <x:f>IF(U1350=0,0,P1350*T1350/U1350)</x:f>
        <x:v>0</x:v>
      </x:c>
      <x:c r="AG1350" s="18" t="n">
        <x:f>MAX(AE1350,AF1350*'01 Controls'!$E$15)</x:f>
        <x:v>0</x:v>
      </x:c>
      <x:c r="AH1350" s="18" t="n">
        <x:f>SUM(V1350,Y1350,AB1350,AE1350)</x:f>
        <x:v>428.99999999999994</x:v>
      </x:c>
      <x:c r="AI1350" s="18" t="n">
        <x:f>N1350-AH1350</x:f>
        <x:v>5.684341886080802e-14</x:v>
      </x:c>
      <x:c r="AJ1350" s="18" t="n">
        <x:f>V1350*INDEX('07 Mode Capacity'!$P$6:$P$17,MATCH("AIR-"&amp;I1350,'07 Mode Capacity'!$C$6:$C$17,0))</x:f>
        <x:v>21.762533775718754</x:v>
      </x:c>
      <x:c r="AK1350" s="18" t="n">
        <x:f>Y1350*INDEX('07 Mode Capacity'!$P$6:$P$17,MATCH("OCEAN-"&amp;I1350,'07 Mode Capacity'!$C$6:$C$17,0))</x:f>
        <x:v>0</x:v>
      </x:c>
      <x:c r="AL1350" s="18" t="n">
        <x:f>AB1350*INDEX('07 Mode Capacity'!$P$6:$P$17,MATCH("LAND-"&amp;I1350,'07 Mode Capacity'!$C$6:$C$17,0))</x:f>
        <x:v>123.0696723772894</x:v>
      </x:c>
      <x:c r="AM1350" s="18" t="n">
        <x:f>AE1350*INDEX('07 Mode Capacity'!$P$6:$P$17,MATCH("INLAND-"&amp;I1350,'07 Mode Capacity'!$C$6:$C$17,0))</x:f>
        <x:v>0</x:v>
      </x:c>
      <x:c r="AN1350" s="18" t="n">
        <x:f>SUM(AJ1350:AM1350)</x:f>
        <x:v>144.83220615300814</x:v>
      </x:c>
      <x:c r="AO1350" s="17" t="n">
        <x:f>IF(N1350=0,1,AN1350/N1350)</x:f>
        <x:v>0.33760421014687214</x:v>
      </x:c>
      <x:c r="AP1350" s="11" t="str">
        <x:f>IF(AO1350&gt;='01 Controls'!$E$16,"PASS","FAIL")</x:f>
        <x:v>FAIL</x:v>
      </x:c>
      <x:c r="AQ1350" s="11" t="str">
        <x:v>UNQUANTIFIED</x:v>
      </x:c>
      <x:c r="AR1350" s="11" t="str">
        <x:v>Position-class planning record; serial item and receiver open</x:v>
      </x:c>
      <x:c r="AS1350" s="26"/>
      <x:c r="AT1350" s="26"/>
    </x:row>
    <x:row r="1351">
      <x:c r="C1351" s="11" t="str">
        <x:v>M1-J-CIE-ISO-18</x:v>
      </x:c>
      <x:c r="D1351" s="11" t="str">
        <x:v>M1</x:v>
      </x:c>
      <x:c r="E1351" s="11" t="str">
        <x:v>Western fire and heat</x:v>
      </x:c>
      <x:c r="F1351" s="11" t="str">
        <x:v>J-CIE</x:v>
      </x:c>
      <x:c r="G1351" s="11" t="str">
        <x:v>Civil integration and effects group</x:v>
      </x:c>
      <x:c r="H1351" s="11" t="str">
        <x:v>ISO-18</x:v>
      </x:c>
      <x:c r="I1351" s="19" t="n">
        <x:v>48</x:v>
      </x:c>
      <x:c r="J1351" s="21" t="n">
        <x:v>2</x:v>
      </x:c>
      <x:c r="K1351" s="18" t="n">
        <x:f>'05 Cargo Register'!K7</x:f>
        <x:v>268.125</x:v>
      </x:c>
      <x:c r="L1351" s="18" t="n">
        <x:f>'05 Cargo Register'!N7</x:f>
        <x:v>18</x:v>
      </x:c>
      <x:c r="M1351" s="18" t="n">
        <x:f>'05 Cargo Register'!O7</x:f>
        <x:v>475.20000000000005</x:v>
      </x:c>
      <x:c r="N1351" s="18" t="n">
        <x:f>J1351*K1351</x:f>
        <x:v>536.25</x:v>
      </x:c>
      <x:c r="O1351" s="18" t="n">
        <x:f>J1351*L1351</x:f>
        <x:v>36</x:v>
      </x:c>
      <x:c r="P1351" s="18" t="n">
        <x:f>J1351*M1351</x:f>
        <x:v>950.4000000000001</x:v>
      </x:c>
      <x:c r="Q1351" s="22" t="n">
        <x:f>'01 Controls'!$E$25*'02 Cargo Classes'!$M$7</x:f>
        <x:v>0.020000000000000004</x:v>
      </x:c>
      <x:c r="R1351" s="22" t="n">
        <x:f>'01 Controls'!$F$25*'02 Cargo Classes'!$N$7</x:f>
        <x:v>0</x:v>
      </x:c>
      <x:c r="S1351" s="22" t="n">
        <x:f>'01 Controls'!$G$25*'02 Cargo Classes'!$O$7</x:f>
        <x:v>1.08</x:v>
      </x:c>
      <x:c r="T1351" s="22" t="n">
        <x:f>'01 Controls'!$H$25*'02 Cargo Classes'!$P$7</x:f>
        <x:v>0</x:v>
      </x:c>
      <x:c r="U1351" s="22" t="n">
        <x:f>SUM(Q1351:T1351)</x:f>
        <x:v>1.1</x:v>
      </x:c>
      <x:c r="V1351" s="18" t="n">
        <x:f>IF(U1351=0,0,N1351*Q1351/U1351)</x:f>
        <x:v>9.75</x:v>
      </x:c>
      <x:c r="W1351" s="18" t="n">
        <x:f>IF(U1351=0,0,P1351*Q1351/U1351)</x:f>
        <x:v>17.280000000000005</x:v>
      </x:c>
      <x:c r="X1351" s="18" t="n">
        <x:f>MAX(V1351,W1351*'01 Controls'!$E$12)</x:f>
        <x:v>9.75</x:v>
      </x:c>
      <x:c r="Y1351" s="18" t="n">
        <x:f>IF(U1351=0,0,N1351*R1351/U1351)</x:f>
        <x:v>0</x:v>
      </x:c>
      <x:c r="Z1351" s="18" t="n">
        <x:f>IF(U1351=0,0,P1351*R1351/U1351)</x:f>
        <x:v>0</x:v>
      </x:c>
      <x:c r="AA1351" s="18" t="n">
        <x:f>MAX(Y1351,Z1351*'01 Controls'!$E$13)</x:f>
        <x:v>0</x:v>
      </x:c>
      <x:c r="AB1351" s="18" t="n">
        <x:f>IF(U1351=0,0,N1351*S1351/U1351)</x:f>
        <x:v>526.5</x:v>
      </x:c>
      <x:c r="AC1351" s="18" t="n">
        <x:f>IF(U1351=0,0,P1351*S1351/U1351)</x:f>
        <x:v>933.1200000000001</x:v>
      </x:c>
      <x:c r="AD1351" s="18" t="n">
        <x:f>MAX(AB1351,AC1351*'01 Controls'!$E$14)</x:f>
        <x:v>526.5</x:v>
      </x:c>
      <x:c r="AE1351" s="18" t="n">
        <x:f>IF(U1351=0,0,N1351*T1351/U1351)</x:f>
        <x:v>0</x:v>
      </x:c>
      <x:c r="AF1351" s="18" t="n">
        <x:f>IF(U1351=0,0,P1351*T1351/U1351)</x:f>
        <x:v>0</x:v>
      </x:c>
      <x:c r="AG1351" s="18" t="n">
        <x:f>MAX(AE1351,AF1351*'01 Controls'!$E$15)</x:f>
        <x:v>0</x:v>
      </x:c>
      <x:c r="AH1351" s="18" t="n">
        <x:f>SUM(V1351,Y1351,AB1351,AE1351)</x:f>
        <x:v>536.25</x:v>
      </x:c>
      <x:c r="AI1351" s="18" t="n">
        <x:f>N1351-AH1351</x:f>
        <x:v>0</x:v>
      </x:c>
      <x:c r="AJ1351" s="18" t="n">
        <x:f>V1351*INDEX('07 Mode Capacity'!$P$6:$P$17,MATCH("AIR-"&amp;I1351,'07 Mode Capacity'!$C$6:$C$17,0))</x:f>
        <x:v>2.7332726683206032</x:v>
      </x:c>
      <x:c r="AK1351" s="18" t="n">
        <x:f>Y1351*INDEX('07 Mode Capacity'!$P$6:$P$17,MATCH("OCEAN-"&amp;I1351,'07 Mode Capacity'!$C$6:$C$17,0))</x:f>
        <x:v>0</x:v>
      </x:c>
      <x:c r="AL1351" s="18" t="n">
        <x:f>AB1351*INDEX('07 Mode Capacity'!$P$6:$P$17,MATCH("LAND-"&amp;I1351,'07 Mode Capacity'!$C$6:$C$17,0))</x:f>
        <x:v>64.25820329940905</x:v>
      </x:c>
      <x:c r="AM1351" s="18" t="n">
        <x:f>AE1351*INDEX('07 Mode Capacity'!$P$6:$P$17,MATCH("INLAND-"&amp;I1351,'07 Mode Capacity'!$C$6:$C$17,0))</x:f>
        <x:v>0</x:v>
      </x:c>
      <x:c r="AN1351" s="18" t="n">
        <x:f>SUM(AJ1351:AM1351)</x:f>
        <x:v>66.99147596772966</x:v>
      </x:c>
      <x:c r="AO1351" s="17" t="n">
        <x:f>IF(N1351=0,1,AN1351/N1351)</x:f>
        <x:v>0.12492582931045157</x:v>
      </x:c>
      <x:c r="AP1351" s="11" t="str">
        <x:f>IF(AO1351&gt;='01 Controls'!$E$16,"PASS","FAIL")</x:f>
        <x:v>FAIL</x:v>
      </x:c>
      <x:c r="AQ1351" s="11" t="str">
        <x:v>UNQUANTIFIED</x:v>
      </x:c>
      <x:c r="AR1351" s="11" t="str">
        <x:v>Position-class planning record; serial item and receiver open</x:v>
      </x:c>
      <x:c r="AS1351" s="26"/>
      <x:c r="AT1351" s="26"/>
    </x:row>
    <x:row r="1352">
      <x:c r="C1352" s="11" t="str">
        <x:v>M1-J-CIE-COL-12</x:v>
      </x:c>
      <x:c r="D1352" s="11" t="str">
        <x:v>M1</x:v>
      </x:c>
      <x:c r="E1352" s="11" t="str">
        <x:v>Western fire and heat</x:v>
      </x:c>
      <x:c r="F1352" s="11" t="str">
        <x:v>J-CIE</x:v>
      </x:c>
      <x:c r="G1352" s="11" t="str">
        <x:v>Civil integration and effects group</x:v>
      </x:c>
      <x:c r="H1352" s="11" t="str">
        <x:v>COL-12</x:v>
      </x:c>
      <x:c r="I1352" s="19" t="n">
        <x:v>24</x:v>
      </x:c>
      <x:c r="J1352" s="21" t="n">
        <x:v>2</x:v>
      </x:c>
      <x:c r="K1352" s="18" t="n">
        <x:f>'05 Cargo Register'!K8</x:f>
        <x:v>53.625</x:v>
      </x:c>
      <x:c r="L1352" s="18" t="n">
        <x:f>'05 Cargo Register'!N8</x:f>
        <x:v>6</x:v>
      </x:c>
      <x:c r="M1352" s="18" t="n">
        <x:f>'05 Cargo Register'!O8</x:f>
        <x:v>158.4</x:v>
      </x:c>
      <x:c r="N1352" s="18" t="n">
        <x:f>J1352*K1352</x:f>
        <x:v>107.25</x:v>
      </x:c>
      <x:c r="O1352" s="18" t="n">
        <x:f>J1352*L1352</x:f>
        <x:v>12</x:v>
      </x:c>
      <x:c r="P1352" s="18" t="n">
        <x:f>J1352*M1352</x:f>
        <x:v>316.8</x:v>
      </x:c>
      <x:c r="Q1352" s="22" t="n">
        <x:f>'01 Controls'!$E$25*'02 Cargo Classes'!$M$8</x:f>
        <x:v>0.2</x:v>
      </x:c>
      <x:c r="R1352" s="22" t="n">
        <x:f>'01 Controls'!$F$25*'02 Cargo Classes'!$N$8</x:f>
        <x:v>0</x:v>
      </x:c>
      <x:c r="S1352" s="22" t="n">
        <x:f>'01 Controls'!$G$25*'02 Cargo Classes'!$O$8</x:f>
        <x:v>1.08</x:v>
      </x:c>
      <x:c r="T1352" s="22" t="n">
        <x:f>'01 Controls'!$H$25*'02 Cargo Classes'!$P$8</x:f>
        <x:v>0</x:v>
      </x:c>
      <x:c r="U1352" s="22" t="n">
        <x:f>SUM(Q1352:T1352)</x:f>
        <x:v>1.28</x:v>
      </x:c>
      <x:c r="V1352" s="18" t="n">
        <x:f>IF(U1352=0,0,N1352*Q1352/U1352)</x:f>
        <x:v>16.757812500000004</x:v>
      </x:c>
      <x:c r="W1352" s="18" t="n">
        <x:f>IF(U1352=0,0,P1352*Q1352/U1352)</x:f>
        <x:v>49.50000000000001</x:v>
      </x:c>
      <x:c r="X1352" s="18" t="n">
        <x:f>MAX(V1352,W1352*'01 Controls'!$E$12)</x:f>
        <x:v>16.757812500000004</x:v>
      </x:c>
      <x:c r="Y1352" s="18" t="n">
        <x:f>IF(U1352=0,0,N1352*R1352/U1352)</x:f>
        <x:v>0</x:v>
      </x:c>
      <x:c r="Z1352" s="18" t="n">
        <x:f>IF(U1352=0,0,P1352*R1352/U1352)</x:f>
        <x:v>0</x:v>
      </x:c>
      <x:c r="AA1352" s="18" t="n">
        <x:f>MAX(Y1352,Z1352*'01 Controls'!$E$13)</x:f>
        <x:v>0</x:v>
      </x:c>
      <x:c r="AB1352" s="18" t="n">
        <x:f>IF(U1352=0,0,N1352*S1352/U1352)</x:f>
        <x:v>90.49218750000001</x:v>
      </x:c>
      <x:c r="AC1352" s="18" t="n">
        <x:f>IF(U1352=0,0,P1352*S1352/U1352)</x:f>
        <x:v>267.30000000000007</x:v>
      </x:c>
      <x:c r="AD1352" s="18" t="n">
        <x:f>MAX(AB1352,AC1352*'01 Controls'!$E$14)</x:f>
        <x:v>90.49218750000001</x:v>
      </x:c>
      <x:c r="AE1352" s="18" t="n">
        <x:f>IF(U1352=0,0,N1352*T1352/U1352)</x:f>
        <x:v>0</x:v>
      </x:c>
      <x:c r="AF1352" s="18" t="n">
        <x:f>IF(U1352=0,0,P1352*T1352/U1352)</x:f>
        <x:v>0</x:v>
      </x:c>
      <x:c r="AG1352" s="18" t="n">
        <x:f>MAX(AE1352,AF1352*'01 Controls'!$E$15)</x:f>
        <x:v>0</x:v>
      </x:c>
      <x:c r="AH1352" s="18" t="n">
        <x:f>SUM(V1352,Y1352,AB1352,AE1352)</x:f>
        <x:v>107.25000000000001</x:v>
      </x:c>
      <x:c r="AI1352" s="18" t="n">
        <x:f>N1352-AH1352</x:f>
        <x:v>-1.4210854715202004e-14</x:v>
      </x:c>
      <x:c r="AJ1352" s="18" t="n">
        <x:f>V1352*INDEX('07 Mode Capacity'!$P$6:$P$17,MATCH("AIR-"&amp;I1352,'07 Mode Capacity'!$C$6:$C$17,0))</x:f>
        <x:v>3.400395902456056</x:v>
      </x:c>
      <x:c r="AK1352" s="18" t="n">
        <x:f>Y1352*INDEX('07 Mode Capacity'!$P$6:$P$17,MATCH("OCEAN-"&amp;I1352,'07 Mode Capacity'!$C$6:$C$17,0))</x:f>
        <x:v>0</x:v>
      </x:c>
      <x:c r="AL1352" s="18" t="n">
        <x:f>AB1352*INDEX('07 Mode Capacity'!$P$6:$P$17,MATCH("LAND-"&amp;I1352,'07 Mode Capacity'!$C$6:$C$17,0))</x:f>
        <x:v>34.61334535611265</x:v>
      </x:c>
      <x:c r="AM1352" s="18" t="n">
        <x:f>AE1352*INDEX('07 Mode Capacity'!$P$6:$P$17,MATCH("INLAND-"&amp;I1352,'07 Mode Capacity'!$C$6:$C$17,0))</x:f>
        <x:v>0</x:v>
      </x:c>
      <x:c r="AN1352" s="18" t="n">
        <x:f>SUM(AJ1352:AM1352)</x:f>
        <x:v>38.01374125856871</x:v>
      </x:c>
      <x:c r="AO1352" s="17" t="n">
        <x:f>IF(N1352=0,1,AN1352/N1352)</x:f>
        <x:v>0.3544404779353726</x:v>
      </x:c>
      <x:c r="AP1352" s="11" t="str">
        <x:f>IF(AO1352&gt;='01 Controls'!$E$16,"PASS","FAIL")</x:f>
        <x:v>FAIL</x:v>
      </x:c>
      <x:c r="AQ1352" s="11" t="str">
        <x:v>UNQUANTIFIED</x:v>
      </x:c>
      <x:c r="AR1352" s="11" t="str">
        <x:v>Position-class planning record; serial item and receiver open</x:v>
      </x:c>
      <x:c r="AS1352" s="26"/>
      <x:c r="AT1352" s="26"/>
    </x:row>
    <x:row r="1353">
      <x:c r="C1353" s="11" t="str">
        <x:v>M1-J-CIE-BAT-22</x:v>
      </x:c>
      <x:c r="D1353" s="11" t="str">
        <x:v>M1</x:v>
      </x:c>
      <x:c r="E1353" s="11" t="str">
        <x:v>Western fire and heat</x:v>
      </x:c>
      <x:c r="F1353" s="11" t="str">
        <x:v>J-CIE</x:v>
      </x:c>
      <x:c r="G1353" s="11" t="str">
        <x:v>Civil integration and effects group</x:v>
      </x:c>
      <x:c r="H1353" s="11" t="str">
        <x:v>BAT-22</x:v>
      </x:c>
      <x:c r="I1353" s="19" t="n">
        <x:v>48</x:v>
      </x:c>
      <x:c r="J1353" s="21" t="n">
        <x:v>2</x:v>
      </x:c>
      <x:c r="K1353" s="18" t="n">
        <x:f>'05 Cargo Register'!K9</x:f>
        <x:v>53.625</x:v>
      </x:c>
      <x:c r="L1353" s="18" t="n">
        <x:f>'05 Cargo Register'!N9</x:f>
        <x:v>4</x:v>
      </x:c>
      <x:c r="M1353" s="18" t="n">
        <x:f>'05 Cargo Register'!O9</x:f>
        <x:v>105.60000000000001</x:v>
      </x:c>
      <x:c r="N1353" s="18" t="n">
        <x:f>J1353*K1353</x:f>
        <x:v>107.25</x:v>
      </x:c>
      <x:c r="O1353" s="18" t="n">
        <x:f>J1353*L1353</x:f>
        <x:v>8</x:v>
      </x:c>
      <x:c r="P1353" s="18" t="n">
        <x:f>J1353*M1353</x:f>
        <x:v>211.20000000000002</x:v>
      </x:c>
      <x:c r="Q1353" s="22" t="n">
        <x:f>'01 Controls'!$E$25*'02 Cargo Classes'!$M$9</x:f>
        <x:v>0</x:v>
      </x:c>
      <x:c r="R1353" s="22" t="n">
        <x:f>'01 Controls'!$F$25*'02 Cargo Classes'!$N$9</x:f>
        <x:v>0</x:v>
      </x:c>
      <x:c r="S1353" s="22" t="n">
        <x:f>'01 Controls'!$G$25*'02 Cargo Classes'!$O$9</x:f>
        <x:v>0.9</x:v>
      </x:c>
      <x:c r="T1353" s="22" t="n">
        <x:f>'01 Controls'!$H$25*'02 Cargo Classes'!$P$9</x:f>
        <x:v>0</x:v>
      </x:c>
      <x:c r="U1353" s="22" t="n">
        <x:f>SUM(Q1353:T1353)</x:f>
        <x:v>0.9</x:v>
      </x:c>
      <x:c r="V1353" s="18" t="n">
        <x:f>IF(U1353=0,0,N1353*Q1353/U1353)</x:f>
        <x:v>0</x:v>
      </x:c>
      <x:c r="W1353" s="18" t="n">
        <x:f>IF(U1353=0,0,P1353*Q1353/U1353)</x:f>
        <x:v>0</x:v>
      </x:c>
      <x:c r="X1353" s="18" t="n">
        <x:f>MAX(V1353,W1353*'01 Controls'!$E$12)</x:f>
        <x:v>0</x:v>
      </x:c>
      <x:c r="Y1353" s="18" t="n">
        <x:f>IF(U1353=0,0,N1353*R1353/U1353)</x:f>
        <x:v>0</x:v>
      </x:c>
      <x:c r="Z1353" s="18" t="n">
        <x:f>IF(U1353=0,0,P1353*R1353/U1353)</x:f>
        <x:v>0</x:v>
      </x:c>
      <x:c r="AA1353" s="18" t="n">
        <x:f>MAX(Y1353,Z1353*'01 Controls'!$E$13)</x:f>
        <x:v>0</x:v>
      </x:c>
      <x:c r="AB1353" s="18" t="n">
        <x:f>IF(U1353=0,0,N1353*S1353/U1353)</x:f>
        <x:v>107.25</x:v>
      </x:c>
      <x:c r="AC1353" s="18" t="n">
        <x:f>IF(U1353=0,0,P1353*S1353/U1353)</x:f>
        <x:v>211.20000000000002</x:v>
      </x:c>
      <x:c r="AD1353" s="18" t="n">
        <x:f>MAX(AB1353,AC1353*'01 Controls'!$E$14)</x:f>
        <x:v>107.25</x:v>
      </x:c>
      <x:c r="AE1353" s="18" t="n">
        <x:f>IF(U1353=0,0,N1353*T1353/U1353)</x:f>
        <x:v>0</x:v>
      </x:c>
      <x:c r="AF1353" s="18" t="n">
        <x:f>IF(U1353=0,0,P1353*T1353/U1353)</x:f>
        <x:v>0</x:v>
      </x:c>
      <x:c r="AG1353" s="18" t="n">
        <x:f>MAX(AE1353,AF1353*'01 Controls'!$E$15)</x:f>
        <x:v>0</x:v>
      </x:c>
      <x:c r="AH1353" s="18" t="n">
        <x:f>SUM(V1353,Y1353,AB1353,AE1353)</x:f>
        <x:v>107.25</x:v>
      </x:c>
      <x:c r="AI1353" s="18" t="n">
        <x:f>N1353-AH1353</x:f>
        <x:v>0</x:v>
      </x:c>
      <x:c r="AJ1353" s="18" t="n">
        <x:f>V1353*INDEX('07 Mode Capacity'!$P$6:$P$17,MATCH("AIR-"&amp;I1353,'07 Mode Capacity'!$C$6:$C$17,0))</x:f>
        <x:v>0</x:v>
      </x:c>
      <x:c r="AK1353" s="18" t="n">
        <x:f>Y1353*INDEX('07 Mode Capacity'!$P$6:$P$17,MATCH("OCEAN-"&amp;I1353,'07 Mode Capacity'!$C$6:$C$17,0))</x:f>
        <x:v>0</x:v>
      </x:c>
      <x:c r="AL1353" s="18" t="n">
        <x:f>AB1353*INDEX('07 Mode Capacity'!$P$6:$P$17,MATCH("LAND-"&amp;I1353,'07 Mode Capacity'!$C$6:$C$17,0))</x:f>
        <x:v>13.089634005435176</x:v>
      </x:c>
      <x:c r="AM1353" s="18" t="n">
        <x:f>AE1353*INDEX('07 Mode Capacity'!$P$6:$P$17,MATCH("INLAND-"&amp;I1353,'07 Mode Capacity'!$C$6:$C$17,0))</x:f>
        <x:v>0</x:v>
      </x:c>
      <x:c r="AN1353" s="18" t="n">
        <x:f>SUM(AJ1353:AM1353)</x:f>
        <x:v>13.089634005435176</x:v>
      </x:c>
      <x:c r="AO1353" s="17" t="n">
        <x:f>IF(N1353=0,1,AN1353/N1353)</x:f>
        <x:v>0.1220478695145471</x:v>
      </x:c>
      <x:c r="AP1353" s="11" t="str">
        <x:f>IF(AO1353&gt;='01 Controls'!$E$16,"PASS","FAIL")</x:f>
        <x:v>FAIL</x:v>
      </x:c>
      <x:c r="AQ1353" s="11" t="str">
        <x:v>UNQUANTIFIED</x:v>
      </x:c>
      <x:c r="AR1353" s="11" t="str">
        <x:v>Position-class planning record; serial item and receiver open</x:v>
      </x:c>
      <x:c r="AS1353" s="26"/>
      <x:c r="AT1353" s="26"/>
    </x:row>
    <x:row r="1354">
      <x:c r="C1354" s="11" t="str">
        <x:v>M1-J-CIE-TNK-20</x:v>
      </x:c>
      <x:c r="D1354" s="11" t="str">
        <x:v>M1</x:v>
      </x:c>
      <x:c r="E1354" s="11" t="str">
        <x:v>Western fire and heat</x:v>
      </x:c>
      <x:c r="F1354" s="11" t="str">
        <x:v>J-CIE</x:v>
      </x:c>
      <x:c r="G1354" s="11" t="str">
        <x:v>Civil integration and effects group</x:v>
      </x:c>
      <x:c r="H1354" s="11" t="str">
        <x:v>TNK-20</x:v>
      </x:c>
      <x:c r="I1354" s="19" t="n">
        <x:v>48</x:v>
      </x:c>
      <x:c r="J1354" s="21" t="n">
        <x:v>2</x:v>
      </x:c>
      <x:c r="K1354" s="18" t="n">
        <x:f>'05 Cargo Register'!K10</x:f>
        <x:v>53.625</x:v>
      </x:c>
      <x:c r="L1354" s="18" t="n">
        <x:f>'05 Cargo Register'!N10</x:f>
        <x:v>4</x:v>
      </x:c>
      <x:c r="M1354" s="18" t="n">
        <x:f>'05 Cargo Register'!O10</x:f>
        <x:v>85</x:v>
      </x:c>
      <x:c r="N1354" s="18" t="n">
        <x:f>J1354*K1354</x:f>
        <x:v>107.25</x:v>
      </x:c>
      <x:c r="O1354" s="18" t="n">
        <x:f>J1354*L1354</x:f>
        <x:v>8</x:v>
      </x:c>
      <x:c r="P1354" s="18" t="n">
        <x:f>J1354*M1354</x:f>
        <x:v>170</x:v>
      </x:c>
      <x:c r="Q1354" s="22" t="n">
        <x:f>'01 Controls'!$E$25*'02 Cargo Classes'!$M$10</x:f>
        <x:v>0</x:v>
      </x:c>
      <x:c r="R1354" s="22" t="n">
        <x:f>'01 Controls'!$F$25*'02 Cargo Classes'!$N$10</x:f>
        <x:v>0</x:v>
      </x:c>
      <x:c r="S1354" s="22" t="n">
        <x:f>'01 Controls'!$G$25*'02 Cargo Classes'!$O$10</x:f>
        <x:v>0.9</x:v>
      </x:c>
      <x:c r="T1354" s="22" t="n">
        <x:f>'01 Controls'!$H$25*'02 Cargo Classes'!$P$10</x:f>
        <x:v>0</x:v>
      </x:c>
      <x:c r="U1354" s="22" t="n">
        <x:f>SUM(Q1354:T1354)</x:f>
        <x:v>0.9</x:v>
      </x:c>
      <x:c r="V1354" s="18" t="n">
        <x:f>IF(U1354=0,0,N1354*Q1354/U1354)</x:f>
        <x:v>0</x:v>
      </x:c>
      <x:c r="W1354" s="18" t="n">
        <x:f>IF(U1354=0,0,P1354*Q1354/U1354)</x:f>
        <x:v>0</x:v>
      </x:c>
      <x:c r="X1354" s="18" t="n">
        <x:f>MAX(V1354,W1354*'01 Controls'!$E$12)</x:f>
        <x:v>0</x:v>
      </x:c>
      <x:c r="Y1354" s="18" t="n">
        <x:f>IF(U1354=0,0,N1354*R1354/U1354)</x:f>
        <x:v>0</x:v>
      </x:c>
      <x:c r="Z1354" s="18" t="n">
        <x:f>IF(U1354=0,0,P1354*R1354/U1354)</x:f>
        <x:v>0</x:v>
      </x:c>
      <x:c r="AA1354" s="18" t="n">
        <x:f>MAX(Y1354,Z1354*'01 Controls'!$E$13)</x:f>
        <x:v>0</x:v>
      </x:c>
      <x:c r="AB1354" s="18" t="n">
        <x:f>IF(U1354=0,0,N1354*S1354/U1354)</x:f>
        <x:v>107.25</x:v>
      </x:c>
      <x:c r="AC1354" s="18" t="n">
        <x:f>IF(U1354=0,0,P1354*S1354/U1354)</x:f>
        <x:v>170</x:v>
      </x:c>
      <x:c r="AD1354" s="18" t="n">
        <x:f>MAX(AB1354,AC1354*'01 Controls'!$E$14)</x:f>
        <x:v>107.25</x:v>
      </x:c>
      <x:c r="AE1354" s="18" t="n">
        <x:f>IF(U1354=0,0,N1354*T1354/U1354)</x:f>
        <x:v>0</x:v>
      </x:c>
      <x:c r="AF1354" s="18" t="n">
        <x:f>IF(U1354=0,0,P1354*T1354/U1354)</x:f>
        <x:v>0</x:v>
      </x:c>
      <x:c r="AG1354" s="18" t="n">
        <x:f>MAX(AE1354,AF1354*'01 Controls'!$E$15)</x:f>
        <x:v>0</x:v>
      </x:c>
      <x:c r="AH1354" s="18" t="n">
        <x:f>SUM(V1354,Y1354,AB1354,AE1354)</x:f>
        <x:v>107.25</x:v>
      </x:c>
      <x:c r="AI1354" s="18" t="n">
        <x:f>N1354-AH1354</x:f>
        <x:v>0</x:v>
      </x:c>
      <x:c r="AJ1354" s="18" t="n">
        <x:f>V1354*INDEX('07 Mode Capacity'!$P$6:$P$17,MATCH("AIR-"&amp;I1354,'07 Mode Capacity'!$C$6:$C$17,0))</x:f>
        <x:v>0</x:v>
      </x:c>
      <x:c r="AK1354" s="18" t="n">
        <x:f>Y1354*INDEX('07 Mode Capacity'!$P$6:$P$17,MATCH("OCEAN-"&amp;I1354,'07 Mode Capacity'!$C$6:$C$17,0))</x:f>
        <x:v>0</x:v>
      </x:c>
      <x:c r="AL1354" s="18" t="n">
        <x:f>AB1354*INDEX('07 Mode Capacity'!$P$6:$P$17,MATCH("LAND-"&amp;I1354,'07 Mode Capacity'!$C$6:$C$17,0))</x:f>
        <x:v>13.089634005435176</x:v>
      </x:c>
      <x:c r="AM1354" s="18" t="n">
        <x:f>AE1354*INDEX('07 Mode Capacity'!$P$6:$P$17,MATCH("INLAND-"&amp;I1354,'07 Mode Capacity'!$C$6:$C$17,0))</x:f>
        <x:v>0</x:v>
      </x:c>
      <x:c r="AN1354" s="18" t="n">
        <x:f>SUM(AJ1354:AM1354)</x:f>
        <x:v>13.089634005435176</x:v>
      </x:c>
      <x:c r="AO1354" s="17" t="n">
        <x:f>IF(N1354=0,1,AN1354/N1354)</x:f>
        <x:v>0.1220478695145471</x:v>
      </x:c>
      <x:c r="AP1354" s="11" t="str">
        <x:f>IF(AO1354&gt;='01 Controls'!$E$16,"PASS","FAIL")</x:f>
        <x:v>FAIL</x:v>
      </x:c>
      <x:c r="AQ1354" s="11" t="str">
        <x:v>UNQUANTIFIED</x:v>
      </x:c>
      <x:c r="AR1354" s="11" t="str">
        <x:v>Position-class planning record; serial item and receiver open</x:v>
      </x:c>
      <x:c r="AS1354" s="26"/>
      <x:c r="AT1354" s="26"/>
    </x:row>
    <x:row r="1355">
      <x:c r="C1355" s="11" t="str">
        <x:v>M1-J-CIE-FLR-24</x:v>
      </x:c>
      <x:c r="D1355" s="11" t="str">
        <x:v>M1</x:v>
      </x:c>
      <x:c r="E1355" s="11" t="str">
        <x:v>Western fire and heat</x:v>
      </x:c>
      <x:c r="F1355" s="11" t="str">
        <x:v>J-CIE</x:v>
      </x:c>
      <x:c r="G1355" s="11" t="str">
        <x:v>Civil integration and effects group</x:v>
      </x:c>
      <x:c r="H1355" s="11" t="str">
        <x:v>FLR-24</x:v>
      </x:c>
      <x:c r="I1355" s="19" t="n">
        <x:v>48</x:v>
      </x:c>
      <x:c r="J1355" s="21" t="n">
        <x:v>2</x:v>
      </x:c>
      <x:c r="K1355" s="18" t="n">
        <x:f>'05 Cargo Register'!K11</x:f>
        <x:v>107.25</x:v>
      </x:c>
      <x:c r="L1355" s="18" t="n">
        <x:f>'05 Cargo Register'!N11</x:f>
        <x:v>6</x:v>
      </x:c>
      <x:c r="M1355" s="18" t="n">
        <x:f>'05 Cargo Register'!O11</x:f>
        <x:v>192</x:v>
      </x:c>
      <x:c r="N1355" s="18" t="n">
        <x:f>J1355*K1355</x:f>
        <x:v>214.5</x:v>
      </x:c>
      <x:c r="O1355" s="18" t="n">
        <x:f>J1355*L1355</x:f>
        <x:v>12</x:v>
      </x:c>
      <x:c r="P1355" s="18" t="n">
        <x:f>J1355*M1355</x:f>
        <x:v>384</x:v>
      </x:c>
      <x:c r="Q1355" s="22" t="n">
        <x:f>'01 Controls'!$E$25*'02 Cargo Classes'!$M$11</x:f>
        <x:v>0</x:v>
      </x:c>
      <x:c r="R1355" s="22" t="n">
        <x:f>'01 Controls'!$F$25*'02 Cargo Classes'!$N$11</x:f>
        <x:v>0</x:v>
      </x:c>
      <x:c r="S1355" s="22" t="n">
        <x:f>'01 Controls'!$G$25*'02 Cargo Classes'!$O$11</x:f>
        <x:v>0.9</x:v>
      </x:c>
      <x:c r="T1355" s="22" t="n">
        <x:f>'01 Controls'!$H$25*'02 Cargo Classes'!$P$11</x:f>
        <x:v>0</x:v>
      </x:c>
      <x:c r="U1355" s="22" t="n">
        <x:f>SUM(Q1355:T1355)</x:f>
        <x:v>0.9</x:v>
      </x:c>
      <x:c r="V1355" s="18" t="n">
        <x:f>IF(U1355=0,0,N1355*Q1355/U1355)</x:f>
        <x:v>0</x:v>
      </x:c>
      <x:c r="W1355" s="18" t="n">
        <x:f>IF(U1355=0,0,P1355*Q1355/U1355)</x:f>
        <x:v>0</x:v>
      </x:c>
      <x:c r="X1355" s="18" t="n">
        <x:f>MAX(V1355,W1355*'01 Controls'!$E$12)</x:f>
        <x:v>0</x:v>
      </x:c>
      <x:c r="Y1355" s="18" t="n">
        <x:f>IF(U1355=0,0,N1355*R1355/U1355)</x:f>
        <x:v>0</x:v>
      </x:c>
      <x:c r="Z1355" s="18" t="n">
        <x:f>IF(U1355=0,0,P1355*R1355/U1355)</x:f>
        <x:v>0</x:v>
      </x:c>
      <x:c r="AA1355" s="18" t="n">
        <x:f>MAX(Y1355,Z1355*'01 Controls'!$E$13)</x:f>
        <x:v>0</x:v>
      </x:c>
      <x:c r="AB1355" s="18" t="n">
        <x:f>IF(U1355=0,0,N1355*S1355/U1355)</x:f>
        <x:v>214.5</x:v>
      </x:c>
      <x:c r="AC1355" s="18" t="n">
        <x:f>IF(U1355=0,0,P1355*S1355/U1355)</x:f>
        <x:v>384</x:v>
      </x:c>
      <x:c r="AD1355" s="18" t="n">
        <x:f>MAX(AB1355,AC1355*'01 Controls'!$E$14)</x:f>
        <x:v>214.5</x:v>
      </x:c>
      <x:c r="AE1355" s="18" t="n">
        <x:f>IF(U1355=0,0,N1355*T1355/U1355)</x:f>
        <x:v>0</x:v>
      </x:c>
      <x:c r="AF1355" s="18" t="n">
        <x:f>IF(U1355=0,0,P1355*T1355/U1355)</x:f>
        <x:v>0</x:v>
      </x:c>
      <x:c r="AG1355" s="18" t="n">
        <x:f>MAX(AE1355,AF1355*'01 Controls'!$E$15)</x:f>
        <x:v>0</x:v>
      </x:c>
      <x:c r="AH1355" s="18" t="n">
        <x:f>SUM(V1355,Y1355,AB1355,AE1355)</x:f>
        <x:v>214.5</x:v>
      </x:c>
      <x:c r="AI1355" s="18" t="n">
        <x:f>N1355-AH1355</x:f>
        <x:v>0</x:v>
      </x:c>
      <x:c r="AJ1355" s="18" t="n">
        <x:f>V1355*INDEX('07 Mode Capacity'!$P$6:$P$17,MATCH("AIR-"&amp;I1355,'07 Mode Capacity'!$C$6:$C$17,0))</x:f>
        <x:v>0</x:v>
      </x:c>
      <x:c r="AK1355" s="18" t="n">
        <x:f>Y1355*INDEX('07 Mode Capacity'!$P$6:$P$17,MATCH("OCEAN-"&amp;I1355,'07 Mode Capacity'!$C$6:$C$17,0))</x:f>
        <x:v>0</x:v>
      </x:c>
      <x:c r="AL1355" s="18" t="n">
        <x:f>AB1355*INDEX('07 Mode Capacity'!$P$6:$P$17,MATCH("LAND-"&amp;I1355,'07 Mode Capacity'!$C$6:$C$17,0))</x:f>
        <x:v>26.179268010870352</x:v>
      </x:c>
      <x:c r="AM1355" s="18" t="n">
        <x:f>AE1355*INDEX('07 Mode Capacity'!$P$6:$P$17,MATCH("INLAND-"&amp;I1355,'07 Mode Capacity'!$C$6:$C$17,0))</x:f>
        <x:v>0</x:v>
      </x:c>
      <x:c r="AN1355" s="18" t="n">
        <x:f>SUM(AJ1355:AM1355)</x:f>
        <x:v>26.179268010870352</x:v>
      </x:c>
      <x:c r="AO1355" s="17" t="n">
        <x:f>IF(N1355=0,1,AN1355/N1355)</x:f>
        <x:v>0.1220478695145471</x:v>
      </x:c>
      <x:c r="AP1355" s="11" t="str">
        <x:f>IF(AO1355&gt;='01 Controls'!$E$16,"PASS","FAIL")</x:f>
        <x:v>FAIL</x:v>
      </x:c>
      <x:c r="AQ1355" s="11" t="str">
        <x:v>UNQUANTIFIED</x:v>
      </x:c>
      <x:c r="AR1355" s="11" t="str">
        <x:v>Position-class planning record; serial item and receiver open</x:v>
      </x:c>
      <x:c r="AS1355" s="26"/>
      <x:c r="AT1355" s="26"/>
    </x:row>
    <x:row r="1356">
      <x:c r="C1356" s="11" t="str">
        <x:v>M1-J-CIE-ROL-30</x:v>
      </x:c>
      <x:c r="D1356" s="11" t="str">
        <x:v>M1</x:v>
      </x:c>
      <x:c r="E1356" s="11" t="str">
        <x:v>Western fire and heat</x:v>
      </x:c>
      <x:c r="F1356" s="11" t="str">
        <x:v>J-CIE</x:v>
      </x:c>
      <x:c r="G1356" s="11" t="str">
        <x:v>Civil integration and effects group</x:v>
      </x:c>
      <x:c r="H1356" s="11" t="str">
        <x:v>ROL-30</x:v>
      </x:c>
      <x:c r="I1356" s="19" t="n">
        <x:v>48</x:v>
      </x:c>
      <x:c r="J1356" s="21" t="n">
        <x:v>2</x:v>
      </x:c>
      <x:c r="K1356" s="18" t="n">
        <x:f>'05 Cargo Register'!K12</x:f>
        <x:v>107.25</x:v>
      </x:c>
      <x:c r="L1356" s="18" t="n">
        <x:f>'05 Cargo Register'!N12</x:f>
        <x:v>5</x:v>
      </x:c>
      <x:c r="M1356" s="18" t="n">
        <x:f>'05 Cargo Register'!O12</x:f>
        <x:v>318.75</x:v>
      </x:c>
      <x:c r="N1356" s="18" t="n">
        <x:f>J1356*K1356</x:f>
        <x:v>214.5</x:v>
      </x:c>
      <x:c r="O1356" s="18" t="n">
        <x:f>J1356*L1356</x:f>
        <x:v>10</x:v>
      </x:c>
      <x:c r="P1356" s="18" t="n">
        <x:f>J1356*M1356</x:f>
        <x:v>637.5</x:v>
      </x:c>
      <x:c r="Q1356" s="22" t="n">
        <x:f>'01 Controls'!$E$25*'02 Cargo Classes'!$M$12</x:f>
        <x:v>0</x:v>
      </x:c>
      <x:c r="R1356" s="22" t="n">
        <x:f>'01 Controls'!$F$25*'02 Cargo Classes'!$N$12</x:f>
        <x:v>0</x:v>
      </x:c>
      <x:c r="S1356" s="22" t="n">
        <x:f>'01 Controls'!$G$25*'02 Cargo Classes'!$O$12</x:f>
        <x:v>1.35</x:v>
      </x:c>
      <x:c r="T1356" s="22" t="n">
        <x:f>'01 Controls'!$H$25*'02 Cargo Classes'!$P$12</x:f>
        <x:v>0</x:v>
      </x:c>
      <x:c r="U1356" s="22" t="n">
        <x:f>SUM(Q1356:T1356)</x:f>
        <x:v>1.35</x:v>
      </x:c>
      <x:c r="V1356" s="18" t="n">
        <x:f>IF(U1356=0,0,N1356*Q1356/U1356)</x:f>
        <x:v>0</x:v>
      </x:c>
      <x:c r="W1356" s="18" t="n">
        <x:f>IF(U1356=0,0,P1356*Q1356/U1356)</x:f>
        <x:v>0</x:v>
      </x:c>
      <x:c r="X1356" s="18" t="n">
        <x:f>MAX(V1356,W1356*'01 Controls'!$E$12)</x:f>
        <x:v>0</x:v>
      </x:c>
      <x:c r="Y1356" s="18" t="n">
        <x:f>IF(U1356=0,0,N1356*R1356/U1356)</x:f>
        <x:v>0</x:v>
      </x:c>
      <x:c r="Z1356" s="18" t="n">
        <x:f>IF(U1356=0,0,P1356*R1356/U1356)</x:f>
        <x:v>0</x:v>
      </x:c>
      <x:c r="AA1356" s="18" t="n">
        <x:f>MAX(Y1356,Z1356*'01 Controls'!$E$13)</x:f>
        <x:v>0</x:v>
      </x:c>
      <x:c r="AB1356" s="18" t="n">
        <x:f>IF(U1356=0,0,N1356*S1356/U1356)</x:f>
        <x:v>214.50000000000003</x:v>
      </x:c>
      <x:c r="AC1356" s="18" t="n">
        <x:f>IF(U1356=0,0,P1356*S1356/U1356)</x:f>
        <x:v>637.5</x:v>
      </x:c>
      <x:c r="AD1356" s="18" t="n">
        <x:f>MAX(AB1356,AC1356*'01 Controls'!$E$14)</x:f>
        <x:v>214.50000000000003</x:v>
      </x:c>
      <x:c r="AE1356" s="18" t="n">
        <x:f>IF(U1356=0,0,N1356*T1356/U1356)</x:f>
        <x:v>0</x:v>
      </x:c>
      <x:c r="AF1356" s="18" t="n">
        <x:f>IF(U1356=0,0,P1356*T1356/U1356)</x:f>
        <x:v>0</x:v>
      </x:c>
      <x:c r="AG1356" s="18" t="n">
        <x:f>MAX(AE1356,AF1356*'01 Controls'!$E$15)</x:f>
        <x:v>0</x:v>
      </x:c>
      <x:c r="AH1356" s="18" t="n">
        <x:f>SUM(V1356,Y1356,AB1356,AE1356)</x:f>
        <x:v>214.50000000000003</x:v>
      </x:c>
      <x:c r="AI1356" s="18" t="n">
        <x:f>N1356-AH1356</x:f>
        <x:v>-2.842170943040401e-14</x:v>
      </x:c>
      <x:c r="AJ1356" s="18" t="n">
        <x:f>V1356*INDEX('07 Mode Capacity'!$P$6:$P$17,MATCH("AIR-"&amp;I1356,'07 Mode Capacity'!$C$6:$C$17,0))</x:f>
        <x:v>0</x:v>
      </x:c>
      <x:c r="AK1356" s="18" t="n">
        <x:f>Y1356*INDEX('07 Mode Capacity'!$P$6:$P$17,MATCH("OCEAN-"&amp;I1356,'07 Mode Capacity'!$C$6:$C$17,0))</x:f>
        <x:v>0</x:v>
      </x:c>
      <x:c r="AL1356" s="18" t="n">
        <x:f>AB1356*INDEX('07 Mode Capacity'!$P$6:$P$17,MATCH("LAND-"&amp;I1356,'07 Mode Capacity'!$C$6:$C$17,0))</x:f>
        <x:v>26.179268010870356</x:v>
      </x:c>
      <x:c r="AM1356" s="18" t="n">
        <x:f>AE1356*INDEX('07 Mode Capacity'!$P$6:$P$17,MATCH("INLAND-"&amp;I1356,'07 Mode Capacity'!$C$6:$C$17,0))</x:f>
        <x:v>0</x:v>
      </x:c>
      <x:c r="AN1356" s="18" t="n">
        <x:f>SUM(AJ1356:AM1356)</x:f>
        <x:v>26.179268010870356</x:v>
      </x:c>
      <x:c r="AO1356" s="17" t="n">
        <x:f>IF(N1356=0,1,AN1356/N1356)</x:f>
        <x:v>0.12204786951454712</x:v>
      </x:c>
      <x:c r="AP1356" s="11" t="str">
        <x:f>IF(AO1356&gt;='01 Controls'!$E$16,"PASS","FAIL")</x:f>
        <x:v>FAIL</x:v>
      </x:c>
      <x:c r="AQ1356" s="11" t="str">
        <x:v>UNQUANTIFIED</x:v>
      </x:c>
      <x:c r="AR1356" s="11" t="str">
        <x:v>Position-class planning record; serial item and receiver open</x:v>
      </x:c>
      <x:c r="AS1356" s="26"/>
      <x:c r="AT1356" s="26"/>
    </x:row>
    <x:row r="1357">
      <x:c r="C1357" s="11" t="str">
        <x:v>M1-J-CIE-LIN-18</x:v>
      </x:c>
      <x:c r="D1357" s="11" t="str">
        <x:v>M1</x:v>
      </x:c>
      <x:c r="E1357" s="11" t="str">
        <x:v>Western fire and heat</x:v>
      </x:c>
      <x:c r="F1357" s="11" t="str">
        <x:v>J-CIE</x:v>
      </x:c>
      <x:c r="G1357" s="11" t="str">
        <x:v>Civil integration and effects group</x:v>
      </x:c>
      <x:c r="H1357" s="11" t="str">
        <x:v>LIN-18</x:v>
      </x:c>
      <x:c r="I1357" s="19" t="n">
        <x:v>72</x:v>
      </x:c>
      <x:c r="J1357" s="21" t="n">
        <x:v>2</x:v>
      </x:c>
      <x:c r="K1357" s="18" t="n">
        <x:f>'05 Cargo Register'!K13</x:f>
        <x:v>53.625</x:v>
      </x:c>
      <x:c r="L1357" s="18" t="n">
        <x:f>'05 Cargo Register'!N13</x:f>
        <x:v>4</x:v>
      </x:c>
      <x:c r="M1357" s="18" t="n">
        <x:f>'05 Cargo Register'!O13</x:f>
        <x:v>176</x:v>
      </x:c>
      <x:c r="N1357" s="18" t="n">
        <x:f>J1357*K1357</x:f>
        <x:v>107.25</x:v>
      </x:c>
      <x:c r="O1357" s="18" t="n">
        <x:f>J1357*L1357</x:f>
        <x:v>8</x:v>
      </x:c>
      <x:c r="P1357" s="18" t="n">
        <x:f>J1357*M1357</x:f>
        <x:v>352</x:v>
      </x:c>
      <x:c r="Q1357" s="22" t="n">
        <x:f>'01 Controls'!$E$25*'02 Cargo Classes'!$M$13</x:f>
        <x:v>0</x:v>
      </x:c>
      <x:c r="R1357" s="22" t="n">
        <x:f>'01 Controls'!$F$25*'02 Cargo Classes'!$N$13</x:f>
        <x:v>0</x:v>
      </x:c>
      <x:c r="S1357" s="22" t="n">
        <x:f>'01 Controls'!$G$25*'02 Cargo Classes'!$O$13</x:f>
        <x:v>0.9</x:v>
      </x:c>
      <x:c r="T1357" s="22" t="n">
        <x:f>'01 Controls'!$H$25*'02 Cargo Classes'!$P$13</x:f>
        <x:v>0</x:v>
      </x:c>
      <x:c r="U1357" s="22" t="n">
        <x:f>SUM(Q1357:T1357)</x:f>
        <x:v>0.9</x:v>
      </x:c>
      <x:c r="V1357" s="18" t="n">
        <x:f>IF(U1357=0,0,N1357*Q1357/U1357)</x:f>
        <x:v>0</x:v>
      </x:c>
      <x:c r="W1357" s="18" t="n">
        <x:f>IF(U1357=0,0,P1357*Q1357/U1357)</x:f>
        <x:v>0</x:v>
      </x:c>
      <x:c r="X1357" s="18" t="n">
        <x:f>MAX(V1357,W1357*'01 Controls'!$E$12)</x:f>
        <x:v>0</x:v>
      </x:c>
      <x:c r="Y1357" s="18" t="n">
        <x:f>IF(U1357=0,0,N1357*R1357/U1357)</x:f>
        <x:v>0</x:v>
      </x:c>
      <x:c r="Z1357" s="18" t="n">
        <x:f>IF(U1357=0,0,P1357*R1357/U1357)</x:f>
        <x:v>0</x:v>
      </x:c>
      <x:c r="AA1357" s="18" t="n">
        <x:f>MAX(Y1357,Z1357*'01 Controls'!$E$13)</x:f>
        <x:v>0</x:v>
      </x:c>
      <x:c r="AB1357" s="18" t="n">
        <x:f>IF(U1357=0,0,N1357*S1357/U1357)</x:f>
        <x:v>107.25</x:v>
      </x:c>
      <x:c r="AC1357" s="18" t="n">
        <x:f>IF(U1357=0,0,P1357*S1357/U1357)</x:f>
        <x:v>352</x:v>
      </x:c>
      <x:c r="AD1357" s="18" t="n">
        <x:f>MAX(AB1357,AC1357*'01 Controls'!$E$14)</x:f>
        <x:v>107.25</x:v>
      </x:c>
      <x:c r="AE1357" s="18" t="n">
        <x:f>IF(U1357=0,0,N1357*T1357/U1357)</x:f>
        <x:v>0</x:v>
      </x:c>
      <x:c r="AF1357" s="18" t="n">
        <x:f>IF(U1357=0,0,P1357*T1357/U1357)</x:f>
        <x:v>0</x:v>
      </x:c>
      <x:c r="AG1357" s="18" t="n">
        <x:f>MAX(AE1357,AF1357*'01 Controls'!$E$15)</x:f>
        <x:v>0</x:v>
      </x:c>
      <x:c r="AH1357" s="18" t="n">
        <x:f>SUM(V1357,Y1357,AB1357,AE1357)</x:f>
        <x:v>107.25</x:v>
      </x:c>
      <x:c r="AI1357" s="18" t="n">
        <x:f>N1357-AH1357</x:f>
        <x:v>0</x:v>
      </x:c>
      <x:c r="AJ1357" s="18" t="n">
        <x:f>V1357*INDEX('07 Mode Capacity'!$P$6:$P$17,MATCH("AIR-"&amp;I1357,'07 Mode Capacity'!$C$6:$C$17,0))</x:f>
        <x:v>0</x:v>
      </x:c>
      <x:c r="AK1357" s="18" t="n">
        <x:f>Y1357*INDEX('07 Mode Capacity'!$P$6:$P$17,MATCH("OCEAN-"&amp;I1357,'07 Mode Capacity'!$C$6:$C$17,0))</x:f>
        <x:v>0</x:v>
      </x:c>
      <x:c r="AL1357" s="18" t="n">
        <x:f>AB1357*INDEX('07 Mode Capacity'!$P$6:$P$17,MATCH("LAND-"&amp;I1357,'07 Mode Capacity'!$C$6:$C$17,0))</x:f>
        <x:v>76.6848466076729</x:v>
      </x:c>
      <x:c r="AM1357" s="18" t="n">
        <x:f>AE1357*INDEX('07 Mode Capacity'!$P$6:$P$17,MATCH("INLAND-"&amp;I1357,'07 Mode Capacity'!$C$6:$C$17,0))</x:f>
        <x:v>0</x:v>
      </x:c>
      <x:c r="AN1357" s="18" t="n">
        <x:f>SUM(AJ1357:AM1357)</x:f>
        <x:v>76.6848466076729</x:v>
      </x:c>
      <x:c r="AO1357" s="17" t="n">
        <x:f>IF(N1357=0,1,AN1357/N1357)</x:f>
        <x:v>0.7150102247801668</x:v>
      </x:c>
      <x:c r="AP1357" s="11" t="str">
        <x:f>IF(AO1357&gt;='01 Controls'!$E$16,"PASS","FAIL")</x:f>
        <x:v>FAIL</x:v>
      </x:c>
      <x:c r="AQ1357" s="11" t="str">
        <x:v>UNQUANTIFIED</x:v>
      </x:c>
      <x:c r="AR1357" s="11" t="str">
        <x:v>Position-class planning record; serial item and receiver open</x:v>
      </x:c>
      <x:c r="AS1357" s="26"/>
      <x:c r="AT1357" s="26"/>
    </x:row>
    <x:row r="1358">
      <x:c r="C1358" s="11" t="str">
        <x:v>M1-J-CIE-BLK-08</x:v>
      </x:c>
      <x:c r="D1358" s="11" t="str">
        <x:v>M1</x:v>
      </x:c>
      <x:c r="E1358" s="11" t="str">
        <x:v>Western fire and heat</x:v>
      </x:c>
      <x:c r="F1358" s="11" t="str">
        <x:v>J-CIE</x:v>
      </x:c>
      <x:c r="G1358" s="11" t="str">
        <x:v>Civil integration and effects group</x:v>
      </x:c>
      <x:c r="H1358" s="11" t="str">
        <x:v>BLK-08</x:v>
      </x:c>
      <x:c r="I1358" s="19" t="n">
        <x:v>48</x:v>
      </x:c>
      <x:c r="J1358" s="21" t="n">
        <x:v>2</x:v>
      </x:c>
      <x:c r="K1358" s="18" t="n">
        <x:f>'05 Cargo Register'!K14</x:f>
        <x:v>160.875</x:v>
      </x:c>
      <x:c r="L1358" s="18" t="n">
        <x:f>'05 Cargo Register'!N14</x:f>
        <x:v>26</x:v>
      </x:c>
      <x:c r="M1358" s="18" t="n">
        <x:f>'05 Cargo Register'!O14</x:f>
        <x:v>1326</x:v>
      </x:c>
      <x:c r="N1358" s="18" t="n">
        <x:f>J1358*K1358</x:f>
        <x:v>321.75</x:v>
      </x:c>
      <x:c r="O1358" s="18" t="n">
        <x:f>J1358*L1358</x:f>
        <x:v>52</x:v>
      </x:c>
      <x:c r="P1358" s="18" t="n">
        <x:f>J1358*M1358</x:f>
        <x:v>2652</x:v>
      </x:c>
      <x:c r="Q1358" s="22" t="n">
        <x:f>'01 Controls'!$E$25*'02 Cargo Classes'!$M$14</x:f>
        <x:v>0.1</x:v>
      </x:c>
      <x:c r="R1358" s="22" t="n">
        <x:f>'01 Controls'!$F$25*'02 Cargo Classes'!$N$14</x:f>
        <x:v>0</x:v>
      </x:c>
      <x:c r="S1358" s="22" t="n">
        <x:f>'01 Controls'!$G$25*'02 Cargo Classes'!$O$14</x:f>
        <x:v>0.9</x:v>
      </x:c>
      <x:c r="T1358" s="22" t="n">
        <x:f>'01 Controls'!$H$25*'02 Cargo Classes'!$P$14</x:f>
        <x:v>0</x:v>
      </x:c>
      <x:c r="U1358" s="22" t="n">
        <x:f>SUM(Q1358:T1358)</x:f>
        <x:v>1</x:v>
      </x:c>
      <x:c r="V1358" s="18" t="n">
        <x:f>IF(U1358=0,0,N1358*Q1358/U1358)</x:f>
        <x:v>32.175000000000004</x:v>
      </x:c>
      <x:c r="W1358" s="18" t="n">
        <x:f>IF(U1358=0,0,P1358*Q1358/U1358)</x:f>
        <x:v>265.2</x:v>
      </x:c>
      <x:c r="X1358" s="18" t="n">
        <x:f>MAX(V1358,W1358*'01 Controls'!$E$12)</x:f>
        <x:v>66.3</x:v>
      </x:c>
      <x:c r="Y1358" s="18" t="n">
        <x:f>IF(U1358=0,0,N1358*R1358/U1358)</x:f>
        <x:v>0</x:v>
      </x:c>
      <x:c r="Z1358" s="18" t="n">
        <x:f>IF(U1358=0,0,P1358*R1358/U1358)</x:f>
        <x:v>0</x:v>
      </x:c>
      <x:c r="AA1358" s="18" t="n">
        <x:f>MAX(Y1358,Z1358*'01 Controls'!$E$13)</x:f>
        <x:v>0</x:v>
      </x:c>
      <x:c r="AB1358" s="18" t="n">
        <x:f>IF(U1358=0,0,N1358*S1358/U1358)</x:f>
        <x:v>289.575</x:v>
      </x:c>
      <x:c r="AC1358" s="18" t="n">
        <x:f>IF(U1358=0,0,P1358*S1358/U1358)</x:f>
        <x:v>2386.8</x:v>
      </x:c>
      <x:c r="AD1358" s="18" t="n">
        <x:f>MAX(AB1358,AC1358*'01 Controls'!$E$14)</x:f>
        <x:v>477.36000000000007</x:v>
      </x:c>
      <x:c r="AE1358" s="18" t="n">
        <x:f>IF(U1358=0,0,N1358*T1358/U1358)</x:f>
        <x:v>0</x:v>
      </x:c>
      <x:c r="AF1358" s="18" t="n">
        <x:f>IF(U1358=0,0,P1358*T1358/U1358)</x:f>
        <x:v>0</x:v>
      </x:c>
      <x:c r="AG1358" s="18" t="n">
        <x:f>MAX(AE1358,AF1358*'01 Controls'!$E$15)</x:f>
        <x:v>0</x:v>
      </x:c>
      <x:c r="AH1358" s="18" t="n">
        <x:f>SUM(V1358,Y1358,AB1358,AE1358)</x:f>
        <x:v>321.75</x:v>
      </x:c>
      <x:c r="AI1358" s="18" t="n">
        <x:f>N1358-AH1358</x:f>
        <x:v>0</x:v>
      </x:c>
      <x:c r="AJ1358" s="18" t="n">
        <x:f>V1358*INDEX('07 Mode Capacity'!$P$6:$P$17,MATCH("AIR-"&amp;I1358,'07 Mode Capacity'!$C$6:$C$17,0))</x:f>
        <x:v>9.01979980545799</x:v>
      </x:c>
      <x:c r="AK1358" s="18" t="n">
        <x:f>Y1358*INDEX('07 Mode Capacity'!$P$6:$P$17,MATCH("OCEAN-"&amp;I1358,'07 Mode Capacity'!$C$6:$C$17,0))</x:f>
        <x:v>0</x:v>
      </x:c>
      <x:c r="AL1358" s="18" t="n">
        <x:f>AB1358*INDEX('07 Mode Capacity'!$P$6:$P$17,MATCH("LAND-"&amp;I1358,'07 Mode Capacity'!$C$6:$C$17,0))</x:f>
        <x:v>35.342011814674976</x:v>
      </x:c>
      <x:c r="AM1358" s="18" t="n">
        <x:f>AE1358*INDEX('07 Mode Capacity'!$P$6:$P$17,MATCH("INLAND-"&amp;I1358,'07 Mode Capacity'!$C$6:$C$17,0))</x:f>
        <x:v>0</x:v>
      </x:c>
      <x:c r="AN1358" s="18" t="n">
        <x:f>SUM(AJ1358:AM1358)</x:f>
        <x:v>44.36181162013297</x:v>
      </x:c>
      <x:c r="AO1358" s="17" t="n">
        <x:f>IF(N1358=0,1,AN1358/N1358)</x:f>
        <x:v>0.13787664839202166</x:v>
      </x:c>
      <x:c r="AP1358" s="11" t="str">
        <x:f>IF(AO1358&gt;='01 Controls'!$E$16,"PASS","FAIL")</x:f>
        <x:v>FAIL</x:v>
      </x:c>
      <x:c r="AQ1358" s="11" t="str">
        <x:v>UNQUANTIFIED</x:v>
      </x:c>
      <x:c r="AR1358" s="11" t="str">
        <x:v>Position-class planning record; serial item and receiver open</x:v>
      </x:c>
      <x:c r="AS1358" s="26"/>
      <x:c r="AT1358" s="26"/>
    </x:row>
    <x:row r="1359">
      <x:c r="C1359" s="11" t="str">
        <x:v>M1-J-TOC-APL-45</x:v>
      </x:c>
      <x:c r="D1359" s="11" t="str">
        <x:v>M1</x:v>
      </x:c>
      <x:c r="E1359" s="11" t="str">
        <x:v>Western fire and heat</x:v>
      </x:c>
      <x:c r="F1359" s="11" t="str">
        <x:v>J-TOC</x:v>
      </x:c>
      <x:c r="G1359" s="11" t="str">
        <x:v>Theater-opening command</x:v>
      </x:c>
      <x:c r="H1359" s="11" t="str">
        <x:v>APL-45</x:v>
      </x:c>
      <x:c r="I1359" s="19" t="n">
        <x:v>24</x:v>
      </x:c>
      <x:c r="J1359" s="21" t="n">
        <x:v>1</x:v>
      </x:c>
      <x:c r="K1359" s="18" t="n">
        <x:f>'05 Cargo Register'!K15</x:f>
        <x:v>214.5</x:v>
      </x:c>
      <x:c r="L1359" s="18" t="n">
        <x:f>'05 Cargo Register'!N15</x:f>
        <x:v>57</x:v>
      </x:c>
      <x:c r="M1359" s="18" t="n">
        <x:f>'05 Cargo Register'!O15</x:f>
        <x:v>427.5</x:v>
      </x:c>
      <x:c r="N1359" s="18" t="n">
        <x:f>J1359*K1359</x:f>
        <x:v>214.5</x:v>
      </x:c>
      <x:c r="O1359" s="18" t="n">
        <x:f>J1359*L1359</x:f>
        <x:v>57</x:v>
      </x:c>
      <x:c r="P1359" s="18" t="n">
        <x:f>J1359*M1359</x:f>
        <x:v>427.5</x:v>
      </x:c>
      <x:c r="Q1359" s="22" t="n">
        <x:f>'01 Controls'!$E$25*'02 Cargo Classes'!$M$6</x:f>
        <x:v>0.30000000000000004</x:v>
      </x:c>
      <x:c r="R1359" s="22" t="n">
        <x:f>'01 Controls'!$F$25*'02 Cargo Classes'!$N$6</x:f>
        <x:v>0</x:v>
      </x:c>
      <x:c r="S1359" s="22" t="n">
        <x:f>'01 Controls'!$G$25*'02 Cargo Classes'!$O$6</x:f>
        <x:v>0.9</x:v>
      </x:c>
      <x:c r="T1359" s="22" t="n">
        <x:f>'01 Controls'!$H$25*'02 Cargo Classes'!$P$6</x:f>
        <x:v>0</x:v>
      </x:c>
      <x:c r="U1359" s="22" t="n">
        <x:f>SUM(Q1359:T1359)</x:f>
        <x:v>1.2000000000000002</x:v>
      </x:c>
      <x:c r="V1359" s="18" t="n">
        <x:f>IF(U1359=0,0,N1359*Q1359/U1359)</x:f>
        <x:v>53.625</x:v>
      </x:c>
      <x:c r="W1359" s="18" t="n">
        <x:f>IF(U1359=0,0,P1359*Q1359/U1359)</x:f>
        <x:v>106.87500000000001</x:v>
      </x:c>
      <x:c r="X1359" s="18" t="n">
        <x:f>MAX(V1359,W1359*'01 Controls'!$E$12)</x:f>
        <x:v>53.625</x:v>
      </x:c>
      <x:c r="Y1359" s="18" t="n">
        <x:f>IF(U1359=0,0,N1359*R1359/U1359)</x:f>
        <x:v>0</x:v>
      </x:c>
      <x:c r="Z1359" s="18" t="n">
        <x:f>IF(U1359=0,0,P1359*R1359/U1359)</x:f>
        <x:v>0</x:v>
      </x:c>
      <x:c r="AA1359" s="18" t="n">
        <x:f>MAX(Y1359,Z1359*'01 Controls'!$E$13)</x:f>
        <x:v>0</x:v>
      </x:c>
      <x:c r="AB1359" s="18" t="n">
        <x:f>IF(U1359=0,0,N1359*S1359/U1359)</x:f>
        <x:v>160.87499999999997</x:v>
      </x:c>
      <x:c r="AC1359" s="18" t="n">
        <x:f>IF(U1359=0,0,P1359*S1359/U1359)</x:f>
        <x:v>320.62499999999994</x:v>
      </x:c>
      <x:c r="AD1359" s="18" t="n">
        <x:f>MAX(AB1359,AC1359*'01 Controls'!$E$14)</x:f>
        <x:v>160.87499999999997</x:v>
      </x:c>
      <x:c r="AE1359" s="18" t="n">
        <x:f>IF(U1359=0,0,N1359*T1359/U1359)</x:f>
        <x:v>0</x:v>
      </x:c>
      <x:c r="AF1359" s="18" t="n">
        <x:f>IF(U1359=0,0,P1359*T1359/U1359)</x:f>
        <x:v>0</x:v>
      </x:c>
      <x:c r="AG1359" s="18" t="n">
        <x:f>MAX(AE1359,AF1359*'01 Controls'!$E$15)</x:f>
        <x:v>0</x:v>
      </x:c>
      <x:c r="AH1359" s="18" t="n">
        <x:f>SUM(V1359,Y1359,AB1359,AE1359)</x:f>
        <x:v>214.49999999999997</x:v>
      </x:c>
      <x:c r="AI1359" s="18" t="n">
        <x:f>N1359-AH1359</x:f>
        <x:v>2.842170943040401e-14</x:v>
      </x:c>
      <x:c r="AJ1359" s="18" t="n">
        <x:f>V1359*INDEX('07 Mode Capacity'!$P$6:$P$17,MATCH("AIR-"&amp;I1359,'07 Mode Capacity'!$C$6:$C$17,0))</x:f>
        <x:v>10.881266887859377</x:v>
      </x:c>
      <x:c r="AK1359" s="18" t="n">
        <x:f>Y1359*INDEX('07 Mode Capacity'!$P$6:$P$17,MATCH("OCEAN-"&amp;I1359,'07 Mode Capacity'!$C$6:$C$17,0))</x:f>
        <x:v>0</x:v>
      </x:c>
      <x:c r="AL1359" s="18" t="n">
        <x:f>AB1359*INDEX('07 Mode Capacity'!$P$6:$P$17,MATCH("LAND-"&amp;I1359,'07 Mode Capacity'!$C$6:$C$17,0))</x:f>
        <x:v>61.5348361886447</x:v>
      </x:c>
      <x:c r="AM1359" s="18" t="n">
        <x:f>AE1359*INDEX('07 Mode Capacity'!$P$6:$P$17,MATCH("INLAND-"&amp;I1359,'07 Mode Capacity'!$C$6:$C$17,0))</x:f>
        <x:v>0</x:v>
      </x:c>
      <x:c r="AN1359" s="18" t="n">
        <x:f>SUM(AJ1359:AM1359)</x:f>
        <x:v>72.41610307650407</x:v>
      </x:c>
      <x:c r="AO1359" s="17" t="n">
        <x:f>IF(N1359=0,1,AN1359/N1359)</x:f>
        <x:v>0.33760421014687214</x:v>
      </x:c>
      <x:c r="AP1359" s="11" t="str">
        <x:f>IF(AO1359&gt;='01 Controls'!$E$16,"PASS","FAIL")</x:f>
        <x:v>FAIL</x:v>
      </x:c>
      <x:c r="AQ1359" s="11" t="str">
        <x:v>UNQUANTIFIED</x:v>
      </x:c>
      <x:c r="AR1359" s="11" t="str">
        <x:v>Position-class planning record; serial item and receiver open</x:v>
      </x:c>
      <x:c r="AS1359" s="26"/>
      <x:c r="AT1359" s="26"/>
    </x:row>
    <x:row r="1360">
      <x:c r="C1360" s="11" t="str">
        <x:v>M1-J-TOC-ISO-18</x:v>
      </x:c>
      <x:c r="D1360" s="11" t="str">
        <x:v>M1</x:v>
      </x:c>
      <x:c r="E1360" s="11" t="str">
        <x:v>Western fire and heat</x:v>
      </x:c>
      <x:c r="F1360" s="11" t="str">
        <x:v>J-TOC</x:v>
      </x:c>
      <x:c r="G1360" s="11" t="str">
        <x:v>Theater-opening command</x:v>
      </x:c>
      <x:c r="H1360" s="11" t="str">
        <x:v>ISO-18</x:v>
      </x:c>
      <x:c r="I1360" s="19" t="n">
        <x:v>48</x:v>
      </x:c>
      <x:c r="J1360" s="21" t="n">
        <x:v>1</x:v>
      </x:c>
      <x:c r="K1360" s="18" t="n">
        <x:f>'05 Cargo Register'!K16</x:f>
        <x:v>268.125</x:v>
      </x:c>
      <x:c r="L1360" s="18" t="n">
        <x:f>'05 Cargo Register'!N16</x:f>
        <x:v>18</x:v>
      </x:c>
      <x:c r="M1360" s="18" t="n">
        <x:f>'05 Cargo Register'!O16</x:f>
        <x:v>475.20000000000005</x:v>
      </x:c>
      <x:c r="N1360" s="18" t="n">
        <x:f>J1360*K1360</x:f>
        <x:v>268.125</x:v>
      </x:c>
      <x:c r="O1360" s="18" t="n">
        <x:f>J1360*L1360</x:f>
        <x:v>18</x:v>
      </x:c>
      <x:c r="P1360" s="18" t="n">
        <x:f>J1360*M1360</x:f>
        <x:v>475.20000000000005</x:v>
      </x:c>
      <x:c r="Q1360" s="22" t="n">
        <x:f>'01 Controls'!$E$25*'02 Cargo Classes'!$M$7</x:f>
        <x:v>0.020000000000000004</x:v>
      </x:c>
      <x:c r="R1360" s="22" t="n">
        <x:f>'01 Controls'!$F$25*'02 Cargo Classes'!$N$7</x:f>
        <x:v>0</x:v>
      </x:c>
      <x:c r="S1360" s="22" t="n">
        <x:f>'01 Controls'!$G$25*'02 Cargo Classes'!$O$7</x:f>
        <x:v>1.08</x:v>
      </x:c>
      <x:c r="T1360" s="22" t="n">
        <x:f>'01 Controls'!$H$25*'02 Cargo Classes'!$P$7</x:f>
        <x:v>0</x:v>
      </x:c>
      <x:c r="U1360" s="22" t="n">
        <x:f>SUM(Q1360:T1360)</x:f>
        <x:v>1.1</x:v>
      </x:c>
      <x:c r="V1360" s="18" t="n">
        <x:f>IF(U1360=0,0,N1360*Q1360/U1360)</x:f>
        <x:v>4.875</x:v>
      </x:c>
      <x:c r="W1360" s="18" t="n">
        <x:f>IF(U1360=0,0,P1360*Q1360/U1360)</x:f>
        <x:v>8.640000000000002</x:v>
      </x:c>
      <x:c r="X1360" s="18" t="n">
        <x:f>MAX(V1360,W1360*'01 Controls'!$E$12)</x:f>
        <x:v>4.875</x:v>
      </x:c>
      <x:c r="Y1360" s="18" t="n">
        <x:f>IF(U1360=0,0,N1360*R1360/U1360)</x:f>
        <x:v>0</x:v>
      </x:c>
      <x:c r="Z1360" s="18" t="n">
        <x:f>IF(U1360=0,0,P1360*R1360/U1360)</x:f>
        <x:v>0</x:v>
      </x:c>
      <x:c r="AA1360" s="18" t="n">
        <x:f>MAX(Y1360,Z1360*'01 Controls'!$E$13)</x:f>
        <x:v>0</x:v>
      </x:c>
      <x:c r="AB1360" s="18" t="n">
        <x:f>IF(U1360=0,0,N1360*S1360/U1360)</x:f>
        <x:v>263.25</x:v>
      </x:c>
      <x:c r="AC1360" s="18" t="n">
        <x:f>IF(U1360=0,0,P1360*S1360/U1360)</x:f>
        <x:v>466.56000000000006</x:v>
      </x:c>
      <x:c r="AD1360" s="18" t="n">
        <x:f>MAX(AB1360,AC1360*'01 Controls'!$E$14)</x:f>
        <x:v>263.25</x:v>
      </x:c>
      <x:c r="AE1360" s="18" t="n">
        <x:f>IF(U1360=0,0,N1360*T1360/U1360)</x:f>
        <x:v>0</x:v>
      </x:c>
      <x:c r="AF1360" s="18" t="n">
        <x:f>IF(U1360=0,0,P1360*T1360/U1360)</x:f>
        <x:v>0</x:v>
      </x:c>
      <x:c r="AG1360" s="18" t="n">
        <x:f>MAX(AE1360,AF1360*'01 Controls'!$E$15)</x:f>
        <x:v>0</x:v>
      </x:c>
      <x:c r="AH1360" s="18" t="n">
        <x:f>SUM(V1360,Y1360,AB1360,AE1360)</x:f>
        <x:v>268.125</x:v>
      </x:c>
      <x:c r="AI1360" s="18" t="n">
        <x:f>N1360-AH1360</x:f>
        <x:v>0</x:v>
      </x:c>
      <x:c r="AJ1360" s="18" t="n">
        <x:f>V1360*INDEX('07 Mode Capacity'!$P$6:$P$17,MATCH("AIR-"&amp;I1360,'07 Mode Capacity'!$C$6:$C$17,0))</x:f>
        <x:v>1.3666363341603016</x:v>
      </x:c>
      <x:c r="AK1360" s="18" t="n">
        <x:f>Y1360*INDEX('07 Mode Capacity'!$P$6:$P$17,MATCH("OCEAN-"&amp;I1360,'07 Mode Capacity'!$C$6:$C$17,0))</x:f>
        <x:v>0</x:v>
      </x:c>
      <x:c r="AL1360" s="18" t="n">
        <x:f>AB1360*INDEX('07 Mode Capacity'!$P$6:$P$17,MATCH("LAND-"&amp;I1360,'07 Mode Capacity'!$C$6:$C$17,0))</x:f>
        <x:v>32.12910164970452</x:v>
      </x:c>
      <x:c r="AM1360" s="18" t="n">
        <x:f>AE1360*INDEX('07 Mode Capacity'!$P$6:$P$17,MATCH("INLAND-"&amp;I1360,'07 Mode Capacity'!$C$6:$C$17,0))</x:f>
        <x:v>0</x:v>
      </x:c>
      <x:c r="AN1360" s="18" t="n">
        <x:f>SUM(AJ1360:AM1360)</x:f>
        <x:v>33.49573798386483</x:v>
      </x:c>
      <x:c r="AO1360" s="17" t="n">
        <x:f>IF(N1360=0,1,AN1360/N1360)</x:f>
        <x:v>0.12492582931045157</x:v>
      </x:c>
      <x:c r="AP1360" s="11" t="str">
        <x:f>IF(AO1360&gt;='01 Controls'!$E$16,"PASS","FAIL")</x:f>
        <x:v>FAIL</x:v>
      </x:c>
      <x:c r="AQ1360" s="11" t="str">
        <x:v>UNQUANTIFIED</x:v>
      </x:c>
      <x:c r="AR1360" s="11" t="str">
        <x:v>Position-class planning record; serial item and receiver open</x:v>
      </x:c>
      <x:c r="AS1360" s="26"/>
      <x:c r="AT1360" s="26"/>
    </x:row>
    <x:row r="1361">
      <x:c r="C1361" s="11" t="str">
        <x:v>M1-J-TOC-COL-12</x:v>
      </x:c>
      <x:c r="D1361" s="11" t="str">
        <x:v>M1</x:v>
      </x:c>
      <x:c r="E1361" s="11" t="str">
        <x:v>Western fire and heat</x:v>
      </x:c>
      <x:c r="F1361" s="11" t="str">
        <x:v>J-TOC</x:v>
      </x:c>
      <x:c r="G1361" s="11" t="str">
        <x:v>Theater-opening command</x:v>
      </x:c>
      <x:c r="H1361" s="11" t="str">
        <x:v>COL-12</x:v>
      </x:c>
      <x:c r="I1361" s="19" t="n">
        <x:v>24</x:v>
      </x:c>
      <x:c r="J1361" s="21" t="n">
        <x:v>1</x:v>
      </x:c>
      <x:c r="K1361" s="18" t="n">
        <x:f>'05 Cargo Register'!K17</x:f>
        <x:v>53.625</x:v>
      </x:c>
      <x:c r="L1361" s="18" t="n">
        <x:f>'05 Cargo Register'!N17</x:f>
        <x:v>6</x:v>
      </x:c>
      <x:c r="M1361" s="18" t="n">
        <x:f>'05 Cargo Register'!O17</x:f>
        <x:v>158.4</x:v>
      </x:c>
      <x:c r="N1361" s="18" t="n">
        <x:f>J1361*K1361</x:f>
        <x:v>53.625</x:v>
      </x:c>
      <x:c r="O1361" s="18" t="n">
        <x:f>J1361*L1361</x:f>
        <x:v>6</x:v>
      </x:c>
      <x:c r="P1361" s="18" t="n">
        <x:f>J1361*M1361</x:f>
        <x:v>158.4</x:v>
      </x:c>
      <x:c r="Q1361" s="22" t="n">
        <x:f>'01 Controls'!$E$25*'02 Cargo Classes'!$M$8</x:f>
        <x:v>0.2</x:v>
      </x:c>
      <x:c r="R1361" s="22" t="n">
        <x:f>'01 Controls'!$F$25*'02 Cargo Classes'!$N$8</x:f>
        <x:v>0</x:v>
      </x:c>
      <x:c r="S1361" s="22" t="n">
        <x:f>'01 Controls'!$G$25*'02 Cargo Classes'!$O$8</x:f>
        <x:v>1.08</x:v>
      </x:c>
      <x:c r="T1361" s="22" t="n">
        <x:f>'01 Controls'!$H$25*'02 Cargo Classes'!$P$8</x:f>
        <x:v>0</x:v>
      </x:c>
      <x:c r="U1361" s="22" t="n">
        <x:f>SUM(Q1361:T1361)</x:f>
        <x:v>1.28</x:v>
      </x:c>
      <x:c r="V1361" s="18" t="n">
        <x:f>IF(U1361=0,0,N1361*Q1361/U1361)</x:f>
        <x:v>8.378906250000002</x:v>
      </x:c>
      <x:c r="W1361" s="18" t="n">
        <x:f>IF(U1361=0,0,P1361*Q1361/U1361)</x:f>
        <x:v>24.750000000000004</x:v>
      </x:c>
      <x:c r="X1361" s="18" t="n">
        <x:f>MAX(V1361,W1361*'01 Controls'!$E$12)</x:f>
        <x:v>8.378906250000002</x:v>
      </x:c>
      <x:c r="Y1361" s="18" t="n">
        <x:f>IF(U1361=0,0,N1361*R1361/U1361)</x:f>
        <x:v>0</x:v>
      </x:c>
      <x:c r="Z1361" s="18" t="n">
        <x:f>IF(U1361=0,0,P1361*R1361/U1361)</x:f>
        <x:v>0</x:v>
      </x:c>
      <x:c r="AA1361" s="18" t="n">
        <x:f>MAX(Y1361,Z1361*'01 Controls'!$E$13)</x:f>
        <x:v>0</x:v>
      </x:c>
      <x:c r="AB1361" s="18" t="n">
        <x:f>IF(U1361=0,0,N1361*S1361/U1361)</x:f>
        <x:v>45.24609375000001</x:v>
      </x:c>
      <x:c r="AC1361" s="18" t="n">
        <x:f>IF(U1361=0,0,P1361*S1361/U1361)</x:f>
        <x:v>133.65000000000003</x:v>
      </x:c>
      <x:c r="AD1361" s="18" t="n">
        <x:f>MAX(AB1361,AC1361*'01 Controls'!$E$14)</x:f>
        <x:v>45.24609375000001</x:v>
      </x:c>
      <x:c r="AE1361" s="18" t="n">
        <x:f>IF(U1361=0,0,N1361*T1361/U1361)</x:f>
        <x:v>0</x:v>
      </x:c>
      <x:c r="AF1361" s="18" t="n">
        <x:f>IF(U1361=0,0,P1361*T1361/U1361)</x:f>
        <x:v>0</x:v>
      </x:c>
      <x:c r="AG1361" s="18" t="n">
        <x:f>MAX(AE1361,AF1361*'01 Controls'!$E$15)</x:f>
        <x:v>0</x:v>
      </x:c>
      <x:c r="AH1361" s="18" t="n">
        <x:f>SUM(V1361,Y1361,AB1361,AE1361)</x:f>
        <x:v>53.62500000000001</x:v>
      </x:c>
      <x:c r="AI1361" s="18" t="n">
        <x:f>N1361-AH1361</x:f>
        <x:v>-7.105427357601002e-15</x:v>
      </x:c>
      <x:c r="AJ1361" s="18" t="n">
        <x:f>V1361*INDEX('07 Mode Capacity'!$P$6:$P$17,MATCH("AIR-"&amp;I1361,'07 Mode Capacity'!$C$6:$C$17,0))</x:f>
        <x:v>1.700197951228028</x:v>
      </x:c>
      <x:c r="AK1361" s="18" t="n">
        <x:f>Y1361*INDEX('07 Mode Capacity'!$P$6:$P$17,MATCH("OCEAN-"&amp;I1361,'07 Mode Capacity'!$C$6:$C$17,0))</x:f>
        <x:v>0</x:v>
      </x:c>
      <x:c r="AL1361" s="18" t="n">
        <x:f>AB1361*INDEX('07 Mode Capacity'!$P$6:$P$17,MATCH("LAND-"&amp;I1361,'07 Mode Capacity'!$C$6:$C$17,0))</x:f>
        <x:v>17.306672678056326</x:v>
      </x:c>
      <x:c r="AM1361" s="18" t="n">
        <x:f>AE1361*INDEX('07 Mode Capacity'!$P$6:$P$17,MATCH("INLAND-"&amp;I1361,'07 Mode Capacity'!$C$6:$C$17,0))</x:f>
        <x:v>0</x:v>
      </x:c>
      <x:c r="AN1361" s="18" t="n">
        <x:f>SUM(AJ1361:AM1361)</x:f>
        <x:v>19.006870629284354</x:v>
      </x:c>
      <x:c r="AO1361" s="17" t="n">
        <x:f>IF(N1361=0,1,AN1361/N1361)</x:f>
        <x:v>0.3544404779353726</x:v>
      </x:c>
      <x:c r="AP1361" s="11" t="str">
        <x:f>IF(AO1361&gt;='01 Controls'!$E$16,"PASS","FAIL")</x:f>
        <x:v>FAIL</x:v>
      </x:c>
      <x:c r="AQ1361" s="11" t="str">
        <x:v>UNQUANTIFIED</x:v>
      </x:c>
      <x:c r="AR1361" s="11" t="str">
        <x:v>Position-class planning record; serial item and receiver open</x:v>
      </x:c>
      <x:c r="AS1361" s="26"/>
      <x:c r="AT1361" s="26"/>
    </x:row>
    <x:row r="1362">
      <x:c r="C1362" s="11" t="str">
        <x:v>M1-J-TOC-BAT-22</x:v>
      </x:c>
      <x:c r="D1362" s="11" t="str">
        <x:v>M1</x:v>
      </x:c>
      <x:c r="E1362" s="11" t="str">
        <x:v>Western fire and heat</x:v>
      </x:c>
      <x:c r="F1362" s="11" t="str">
        <x:v>J-TOC</x:v>
      </x:c>
      <x:c r="G1362" s="11" t="str">
        <x:v>Theater-opening command</x:v>
      </x:c>
      <x:c r="H1362" s="11" t="str">
        <x:v>BAT-22</x:v>
      </x:c>
      <x:c r="I1362" s="19" t="n">
        <x:v>48</x:v>
      </x:c>
      <x:c r="J1362" s="21" t="n">
        <x:v>1</x:v>
      </x:c>
      <x:c r="K1362" s="18" t="n">
        <x:f>'05 Cargo Register'!K18</x:f>
        <x:v>53.625</x:v>
      </x:c>
      <x:c r="L1362" s="18" t="n">
        <x:f>'05 Cargo Register'!N18</x:f>
        <x:v>4</x:v>
      </x:c>
      <x:c r="M1362" s="18" t="n">
        <x:f>'05 Cargo Register'!O18</x:f>
        <x:v>105.60000000000001</x:v>
      </x:c>
      <x:c r="N1362" s="18" t="n">
        <x:f>J1362*K1362</x:f>
        <x:v>53.625</x:v>
      </x:c>
      <x:c r="O1362" s="18" t="n">
        <x:f>J1362*L1362</x:f>
        <x:v>4</x:v>
      </x:c>
      <x:c r="P1362" s="18" t="n">
        <x:f>J1362*M1362</x:f>
        <x:v>105.60000000000001</x:v>
      </x:c>
      <x:c r="Q1362" s="22" t="n">
        <x:f>'01 Controls'!$E$25*'02 Cargo Classes'!$M$9</x:f>
        <x:v>0</x:v>
      </x:c>
      <x:c r="R1362" s="22" t="n">
        <x:f>'01 Controls'!$F$25*'02 Cargo Classes'!$N$9</x:f>
        <x:v>0</x:v>
      </x:c>
      <x:c r="S1362" s="22" t="n">
        <x:f>'01 Controls'!$G$25*'02 Cargo Classes'!$O$9</x:f>
        <x:v>0.9</x:v>
      </x:c>
      <x:c r="T1362" s="22" t="n">
        <x:f>'01 Controls'!$H$25*'02 Cargo Classes'!$P$9</x:f>
        <x:v>0</x:v>
      </x:c>
      <x:c r="U1362" s="22" t="n">
        <x:f>SUM(Q1362:T1362)</x:f>
        <x:v>0.9</x:v>
      </x:c>
      <x:c r="V1362" s="18" t="n">
        <x:f>IF(U1362=0,0,N1362*Q1362/U1362)</x:f>
        <x:v>0</x:v>
      </x:c>
      <x:c r="W1362" s="18" t="n">
        <x:f>IF(U1362=0,0,P1362*Q1362/U1362)</x:f>
        <x:v>0</x:v>
      </x:c>
      <x:c r="X1362" s="18" t="n">
        <x:f>MAX(V1362,W1362*'01 Controls'!$E$12)</x:f>
        <x:v>0</x:v>
      </x:c>
      <x:c r="Y1362" s="18" t="n">
        <x:f>IF(U1362=0,0,N1362*R1362/U1362)</x:f>
        <x:v>0</x:v>
      </x:c>
      <x:c r="Z1362" s="18" t="n">
        <x:f>IF(U1362=0,0,P1362*R1362/U1362)</x:f>
        <x:v>0</x:v>
      </x:c>
      <x:c r="AA1362" s="18" t="n">
        <x:f>MAX(Y1362,Z1362*'01 Controls'!$E$13)</x:f>
        <x:v>0</x:v>
      </x:c>
      <x:c r="AB1362" s="18" t="n">
        <x:f>IF(U1362=0,0,N1362*S1362/U1362)</x:f>
        <x:v>53.625</x:v>
      </x:c>
      <x:c r="AC1362" s="18" t="n">
        <x:f>IF(U1362=0,0,P1362*S1362/U1362)</x:f>
        <x:v>105.60000000000001</x:v>
      </x:c>
      <x:c r="AD1362" s="18" t="n">
        <x:f>MAX(AB1362,AC1362*'01 Controls'!$E$14)</x:f>
        <x:v>53.625</x:v>
      </x:c>
      <x:c r="AE1362" s="18" t="n">
        <x:f>IF(U1362=0,0,N1362*T1362/U1362)</x:f>
        <x:v>0</x:v>
      </x:c>
      <x:c r="AF1362" s="18" t="n">
        <x:f>IF(U1362=0,0,P1362*T1362/U1362)</x:f>
        <x:v>0</x:v>
      </x:c>
      <x:c r="AG1362" s="18" t="n">
        <x:f>MAX(AE1362,AF1362*'01 Controls'!$E$15)</x:f>
        <x:v>0</x:v>
      </x:c>
      <x:c r="AH1362" s="18" t="n">
        <x:f>SUM(V1362,Y1362,AB1362,AE1362)</x:f>
        <x:v>53.625</x:v>
      </x:c>
      <x:c r="AI1362" s="18" t="n">
        <x:f>N1362-AH1362</x:f>
        <x:v>0</x:v>
      </x:c>
      <x:c r="AJ1362" s="18" t="n">
        <x:f>V1362*INDEX('07 Mode Capacity'!$P$6:$P$17,MATCH("AIR-"&amp;I1362,'07 Mode Capacity'!$C$6:$C$17,0))</x:f>
        <x:v>0</x:v>
      </x:c>
      <x:c r="AK1362" s="18" t="n">
        <x:f>Y1362*INDEX('07 Mode Capacity'!$P$6:$P$17,MATCH("OCEAN-"&amp;I1362,'07 Mode Capacity'!$C$6:$C$17,0))</x:f>
        <x:v>0</x:v>
      </x:c>
      <x:c r="AL1362" s="18" t="n">
        <x:f>AB1362*INDEX('07 Mode Capacity'!$P$6:$P$17,MATCH("LAND-"&amp;I1362,'07 Mode Capacity'!$C$6:$C$17,0))</x:f>
        <x:v>6.544817002717588</x:v>
      </x:c>
      <x:c r="AM1362" s="18" t="n">
        <x:f>AE1362*INDEX('07 Mode Capacity'!$P$6:$P$17,MATCH("INLAND-"&amp;I1362,'07 Mode Capacity'!$C$6:$C$17,0))</x:f>
        <x:v>0</x:v>
      </x:c>
      <x:c r="AN1362" s="18" t="n">
        <x:f>SUM(AJ1362:AM1362)</x:f>
        <x:v>6.544817002717588</x:v>
      </x:c>
      <x:c r="AO1362" s="17" t="n">
        <x:f>IF(N1362=0,1,AN1362/N1362)</x:f>
        <x:v>0.1220478695145471</x:v>
      </x:c>
      <x:c r="AP1362" s="11" t="str">
        <x:f>IF(AO1362&gt;='01 Controls'!$E$16,"PASS","FAIL")</x:f>
        <x:v>FAIL</x:v>
      </x:c>
      <x:c r="AQ1362" s="11" t="str">
        <x:v>UNQUANTIFIED</x:v>
      </x:c>
      <x:c r="AR1362" s="11" t="str">
        <x:v>Position-class planning record; serial item and receiver open</x:v>
      </x:c>
      <x:c r="AS1362" s="26"/>
      <x:c r="AT1362" s="26"/>
    </x:row>
    <x:row r="1363">
      <x:c r="C1363" s="11" t="str">
        <x:v>M1-J-TOC-TNK-20</x:v>
      </x:c>
      <x:c r="D1363" s="11" t="str">
        <x:v>M1</x:v>
      </x:c>
      <x:c r="E1363" s="11" t="str">
        <x:v>Western fire and heat</x:v>
      </x:c>
      <x:c r="F1363" s="11" t="str">
        <x:v>J-TOC</x:v>
      </x:c>
      <x:c r="G1363" s="11" t="str">
        <x:v>Theater-opening command</x:v>
      </x:c>
      <x:c r="H1363" s="11" t="str">
        <x:v>TNK-20</x:v>
      </x:c>
      <x:c r="I1363" s="19" t="n">
        <x:v>48</x:v>
      </x:c>
      <x:c r="J1363" s="21" t="n">
        <x:v>1</x:v>
      </x:c>
      <x:c r="K1363" s="18" t="n">
        <x:f>'05 Cargo Register'!K19</x:f>
        <x:v>53.625</x:v>
      </x:c>
      <x:c r="L1363" s="18" t="n">
        <x:f>'05 Cargo Register'!N19</x:f>
        <x:v>4</x:v>
      </x:c>
      <x:c r="M1363" s="18" t="n">
        <x:f>'05 Cargo Register'!O19</x:f>
        <x:v>85</x:v>
      </x:c>
      <x:c r="N1363" s="18" t="n">
        <x:f>J1363*K1363</x:f>
        <x:v>53.625</x:v>
      </x:c>
      <x:c r="O1363" s="18" t="n">
        <x:f>J1363*L1363</x:f>
        <x:v>4</x:v>
      </x:c>
      <x:c r="P1363" s="18" t="n">
        <x:f>J1363*M1363</x:f>
        <x:v>85</x:v>
      </x:c>
      <x:c r="Q1363" s="22" t="n">
        <x:f>'01 Controls'!$E$25*'02 Cargo Classes'!$M$10</x:f>
        <x:v>0</x:v>
      </x:c>
      <x:c r="R1363" s="22" t="n">
        <x:f>'01 Controls'!$F$25*'02 Cargo Classes'!$N$10</x:f>
        <x:v>0</x:v>
      </x:c>
      <x:c r="S1363" s="22" t="n">
        <x:f>'01 Controls'!$G$25*'02 Cargo Classes'!$O$10</x:f>
        <x:v>0.9</x:v>
      </x:c>
      <x:c r="T1363" s="22" t="n">
        <x:f>'01 Controls'!$H$25*'02 Cargo Classes'!$P$10</x:f>
        <x:v>0</x:v>
      </x:c>
      <x:c r="U1363" s="22" t="n">
        <x:f>SUM(Q1363:T1363)</x:f>
        <x:v>0.9</x:v>
      </x:c>
      <x:c r="V1363" s="18" t="n">
        <x:f>IF(U1363=0,0,N1363*Q1363/U1363)</x:f>
        <x:v>0</x:v>
      </x:c>
      <x:c r="W1363" s="18" t="n">
        <x:f>IF(U1363=0,0,P1363*Q1363/U1363)</x:f>
        <x:v>0</x:v>
      </x:c>
      <x:c r="X1363" s="18" t="n">
        <x:f>MAX(V1363,W1363*'01 Controls'!$E$12)</x:f>
        <x:v>0</x:v>
      </x:c>
      <x:c r="Y1363" s="18" t="n">
        <x:f>IF(U1363=0,0,N1363*R1363/U1363)</x:f>
        <x:v>0</x:v>
      </x:c>
      <x:c r="Z1363" s="18" t="n">
        <x:f>IF(U1363=0,0,P1363*R1363/U1363)</x:f>
        <x:v>0</x:v>
      </x:c>
      <x:c r="AA1363" s="18" t="n">
        <x:f>MAX(Y1363,Z1363*'01 Controls'!$E$13)</x:f>
        <x:v>0</x:v>
      </x:c>
      <x:c r="AB1363" s="18" t="n">
        <x:f>IF(U1363=0,0,N1363*S1363/U1363)</x:f>
        <x:v>53.625</x:v>
      </x:c>
      <x:c r="AC1363" s="18" t="n">
        <x:f>IF(U1363=0,0,P1363*S1363/U1363)</x:f>
        <x:v>85</x:v>
      </x:c>
      <x:c r="AD1363" s="18" t="n">
        <x:f>MAX(AB1363,AC1363*'01 Controls'!$E$14)</x:f>
        <x:v>53.625</x:v>
      </x:c>
      <x:c r="AE1363" s="18" t="n">
        <x:f>IF(U1363=0,0,N1363*T1363/U1363)</x:f>
        <x:v>0</x:v>
      </x:c>
      <x:c r="AF1363" s="18" t="n">
        <x:f>IF(U1363=0,0,P1363*T1363/U1363)</x:f>
        <x:v>0</x:v>
      </x:c>
      <x:c r="AG1363" s="18" t="n">
        <x:f>MAX(AE1363,AF1363*'01 Controls'!$E$15)</x:f>
        <x:v>0</x:v>
      </x:c>
      <x:c r="AH1363" s="18" t="n">
        <x:f>SUM(V1363,Y1363,AB1363,AE1363)</x:f>
        <x:v>53.625</x:v>
      </x:c>
      <x:c r="AI1363" s="18" t="n">
        <x:f>N1363-AH1363</x:f>
        <x:v>0</x:v>
      </x:c>
      <x:c r="AJ1363" s="18" t="n">
        <x:f>V1363*INDEX('07 Mode Capacity'!$P$6:$P$17,MATCH("AIR-"&amp;I1363,'07 Mode Capacity'!$C$6:$C$17,0))</x:f>
        <x:v>0</x:v>
      </x:c>
      <x:c r="AK1363" s="18" t="n">
        <x:f>Y1363*INDEX('07 Mode Capacity'!$P$6:$P$17,MATCH("OCEAN-"&amp;I1363,'07 Mode Capacity'!$C$6:$C$17,0))</x:f>
        <x:v>0</x:v>
      </x:c>
      <x:c r="AL1363" s="18" t="n">
        <x:f>AB1363*INDEX('07 Mode Capacity'!$P$6:$P$17,MATCH("LAND-"&amp;I1363,'07 Mode Capacity'!$C$6:$C$17,0))</x:f>
        <x:v>6.544817002717588</x:v>
      </x:c>
      <x:c r="AM1363" s="18" t="n">
        <x:f>AE1363*INDEX('07 Mode Capacity'!$P$6:$P$17,MATCH("INLAND-"&amp;I1363,'07 Mode Capacity'!$C$6:$C$17,0))</x:f>
        <x:v>0</x:v>
      </x:c>
      <x:c r="AN1363" s="18" t="n">
        <x:f>SUM(AJ1363:AM1363)</x:f>
        <x:v>6.544817002717588</x:v>
      </x:c>
      <x:c r="AO1363" s="17" t="n">
        <x:f>IF(N1363=0,1,AN1363/N1363)</x:f>
        <x:v>0.1220478695145471</x:v>
      </x:c>
      <x:c r="AP1363" s="11" t="str">
        <x:f>IF(AO1363&gt;='01 Controls'!$E$16,"PASS","FAIL")</x:f>
        <x:v>FAIL</x:v>
      </x:c>
      <x:c r="AQ1363" s="11" t="str">
        <x:v>UNQUANTIFIED</x:v>
      </x:c>
      <x:c r="AR1363" s="11" t="str">
        <x:v>Position-class planning record; serial item and receiver open</x:v>
      </x:c>
      <x:c r="AS1363" s="26"/>
      <x:c r="AT1363" s="26"/>
    </x:row>
    <x:row r="1364">
      <x:c r="C1364" s="11" t="str">
        <x:v>M1-J-TOC-FLR-24</x:v>
      </x:c>
      <x:c r="D1364" s="11" t="str">
        <x:v>M1</x:v>
      </x:c>
      <x:c r="E1364" s="11" t="str">
        <x:v>Western fire and heat</x:v>
      </x:c>
      <x:c r="F1364" s="11" t="str">
        <x:v>J-TOC</x:v>
      </x:c>
      <x:c r="G1364" s="11" t="str">
        <x:v>Theater-opening command</x:v>
      </x:c>
      <x:c r="H1364" s="11" t="str">
        <x:v>FLR-24</x:v>
      </x:c>
      <x:c r="I1364" s="19" t="n">
        <x:v>48</x:v>
      </x:c>
      <x:c r="J1364" s="21" t="n">
        <x:v>1</x:v>
      </x:c>
      <x:c r="K1364" s="18" t="n">
        <x:f>'05 Cargo Register'!K20</x:f>
        <x:v>107.25</x:v>
      </x:c>
      <x:c r="L1364" s="18" t="n">
        <x:f>'05 Cargo Register'!N20</x:f>
        <x:v>6</x:v>
      </x:c>
      <x:c r="M1364" s="18" t="n">
        <x:f>'05 Cargo Register'!O20</x:f>
        <x:v>192</x:v>
      </x:c>
      <x:c r="N1364" s="18" t="n">
        <x:f>J1364*K1364</x:f>
        <x:v>107.25</x:v>
      </x:c>
      <x:c r="O1364" s="18" t="n">
        <x:f>J1364*L1364</x:f>
        <x:v>6</x:v>
      </x:c>
      <x:c r="P1364" s="18" t="n">
        <x:f>J1364*M1364</x:f>
        <x:v>192</x:v>
      </x:c>
      <x:c r="Q1364" s="22" t="n">
        <x:f>'01 Controls'!$E$25*'02 Cargo Classes'!$M$11</x:f>
        <x:v>0</x:v>
      </x:c>
      <x:c r="R1364" s="22" t="n">
        <x:f>'01 Controls'!$F$25*'02 Cargo Classes'!$N$11</x:f>
        <x:v>0</x:v>
      </x:c>
      <x:c r="S1364" s="22" t="n">
        <x:f>'01 Controls'!$G$25*'02 Cargo Classes'!$O$11</x:f>
        <x:v>0.9</x:v>
      </x:c>
      <x:c r="T1364" s="22" t="n">
        <x:f>'01 Controls'!$H$25*'02 Cargo Classes'!$P$11</x:f>
        <x:v>0</x:v>
      </x:c>
      <x:c r="U1364" s="22" t="n">
        <x:f>SUM(Q1364:T1364)</x:f>
        <x:v>0.9</x:v>
      </x:c>
      <x:c r="V1364" s="18" t="n">
        <x:f>IF(U1364=0,0,N1364*Q1364/U1364)</x:f>
        <x:v>0</x:v>
      </x:c>
      <x:c r="W1364" s="18" t="n">
        <x:f>IF(U1364=0,0,P1364*Q1364/U1364)</x:f>
        <x:v>0</x:v>
      </x:c>
      <x:c r="X1364" s="18" t="n">
        <x:f>MAX(V1364,W1364*'01 Controls'!$E$12)</x:f>
        <x:v>0</x:v>
      </x:c>
      <x:c r="Y1364" s="18" t="n">
        <x:f>IF(U1364=0,0,N1364*R1364/U1364)</x:f>
        <x:v>0</x:v>
      </x:c>
      <x:c r="Z1364" s="18" t="n">
        <x:f>IF(U1364=0,0,P1364*R1364/U1364)</x:f>
        <x:v>0</x:v>
      </x:c>
      <x:c r="AA1364" s="18" t="n">
        <x:f>MAX(Y1364,Z1364*'01 Controls'!$E$13)</x:f>
        <x:v>0</x:v>
      </x:c>
      <x:c r="AB1364" s="18" t="n">
        <x:f>IF(U1364=0,0,N1364*S1364/U1364)</x:f>
        <x:v>107.25</x:v>
      </x:c>
      <x:c r="AC1364" s="18" t="n">
        <x:f>IF(U1364=0,0,P1364*S1364/U1364)</x:f>
        <x:v>192</x:v>
      </x:c>
      <x:c r="AD1364" s="18" t="n">
        <x:f>MAX(AB1364,AC1364*'01 Controls'!$E$14)</x:f>
        <x:v>107.25</x:v>
      </x:c>
      <x:c r="AE1364" s="18" t="n">
        <x:f>IF(U1364=0,0,N1364*T1364/U1364)</x:f>
        <x:v>0</x:v>
      </x:c>
      <x:c r="AF1364" s="18" t="n">
        <x:f>IF(U1364=0,0,P1364*T1364/U1364)</x:f>
        <x:v>0</x:v>
      </x:c>
      <x:c r="AG1364" s="18" t="n">
        <x:f>MAX(AE1364,AF1364*'01 Controls'!$E$15)</x:f>
        <x:v>0</x:v>
      </x:c>
      <x:c r="AH1364" s="18" t="n">
        <x:f>SUM(V1364,Y1364,AB1364,AE1364)</x:f>
        <x:v>107.25</x:v>
      </x:c>
      <x:c r="AI1364" s="18" t="n">
        <x:f>N1364-AH1364</x:f>
        <x:v>0</x:v>
      </x:c>
      <x:c r="AJ1364" s="18" t="n">
        <x:f>V1364*INDEX('07 Mode Capacity'!$P$6:$P$17,MATCH("AIR-"&amp;I1364,'07 Mode Capacity'!$C$6:$C$17,0))</x:f>
        <x:v>0</x:v>
      </x:c>
      <x:c r="AK1364" s="18" t="n">
        <x:f>Y1364*INDEX('07 Mode Capacity'!$P$6:$P$17,MATCH("OCEAN-"&amp;I1364,'07 Mode Capacity'!$C$6:$C$17,0))</x:f>
        <x:v>0</x:v>
      </x:c>
      <x:c r="AL1364" s="18" t="n">
        <x:f>AB1364*INDEX('07 Mode Capacity'!$P$6:$P$17,MATCH("LAND-"&amp;I1364,'07 Mode Capacity'!$C$6:$C$17,0))</x:f>
        <x:v>13.089634005435176</x:v>
      </x:c>
      <x:c r="AM1364" s="18" t="n">
        <x:f>AE1364*INDEX('07 Mode Capacity'!$P$6:$P$17,MATCH("INLAND-"&amp;I1364,'07 Mode Capacity'!$C$6:$C$17,0))</x:f>
        <x:v>0</x:v>
      </x:c>
      <x:c r="AN1364" s="18" t="n">
        <x:f>SUM(AJ1364:AM1364)</x:f>
        <x:v>13.089634005435176</x:v>
      </x:c>
      <x:c r="AO1364" s="17" t="n">
        <x:f>IF(N1364=0,1,AN1364/N1364)</x:f>
        <x:v>0.1220478695145471</x:v>
      </x:c>
      <x:c r="AP1364" s="11" t="str">
        <x:f>IF(AO1364&gt;='01 Controls'!$E$16,"PASS","FAIL")</x:f>
        <x:v>FAIL</x:v>
      </x:c>
      <x:c r="AQ1364" s="11" t="str">
        <x:v>UNQUANTIFIED</x:v>
      </x:c>
      <x:c r="AR1364" s="11" t="str">
        <x:v>Position-class planning record; serial item and receiver open</x:v>
      </x:c>
      <x:c r="AS1364" s="26"/>
      <x:c r="AT1364" s="26"/>
    </x:row>
    <x:row r="1365">
      <x:c r="C1365" s="11" t="str">
        <x:v>M1-J-TOC-ROL-30</x:v>
      </x:c>
      <x:c r="D1365" s="11" t="str">
        <x:v>M1</x:v>
      </x:c>
      <x:c r="E1365" s="11" t="str">
        <x:v>Western fire and heat</x:v>
      </x:c>
      <x:c r="F1365" s="11" t="str">
        <x:v>J-TOC</x:v>
      </x:c>
      <x:c r="G1365" s="11" t="str">
        <x:v>Theater-opening command</x:v>
      </x:c>
      <x:c r="H1365" s="11" t="str">
        <x:v>ROL-30</x:v>
      </x:c>
      <x:c r="I1365" s="19" t="n">
        <x:v>48</x:v>
      </x:c>
      <x:c r="J1365" s="21" t="n">
        <x:v>1</x:v>
      </x:c>
      <x:c r="K1365" s="18" t="n">
        <x:f>'05 Cargo Register'!K21</x:f>
        <x:v>107.25</x:v>
      </x:c>
      <x:c r="L1365" s="18" t="n">
        <x:f>'05 Cargo Register'!N21</x:f>
        <x:v>5</x:v>
      </x:c>
      <x:c r="M1365" s="18" t="n">
        <x:f>'05 Cargo Register'!O21</x:f>
        <x:v>318.75</x:v>
      </x:c>
      <x:c r="N1365" s="18" t="n">
        <x:f>J1365*K1365</x:f>
        <x:v>107.25</x:v>
      </x:c>
      <x:c r="O1365" s="18" t="n">
        <x:f>J1365*L1365</x:f>
        <x:v>5</x:v>
      </x:c>
      <x:c r="P1365" s="18" t="n">
        <x:f>J1365*M1365</x:f>
        <x:v>318.75</x:v>
      </x:c>
      <x:c r="Q1365" s="22" t="n">
        <x:f>'01 Controls'!$E$25*'02 Cargo Classes'!$M$12</x:f>
        <x:v>0</x:v>
      </x:c>
      <x:c r="R1365" s="22" t="n">
        <x:f>'01 Controls'!$F$25*'02 Cargo Classes'!$N$12</x:f>
        <x:v>0</x:v>
      </x:c>
      <x:c r="S1365" s="22" t="n">
        <x:f>'01 Controls'!$G$25*'02 Cargo Classes'!$O$12</x:f>
        <x:v>1.35</x:v>
      </x:c>
      <x:c r="T1365" s="22" t="n">
        <x:f>'01 Controls'!$H$25*'02 Cargo Classes'!$P$12</x:f>
        <x:v>0</x:v>
      </x:c>
      <x:c r="U1365" s="22" t="n">
        <x:f>SUM(Q1365:T1365)</x:f>
        <x:v>1.35</x:v>
      </x:c>
      <x:c r="V1365" s="18" t="n">
        <x:f>IF(U1365=0,0,N1365*Q1365/U1365)</x:f>
        <x:v>0</x:v>
      </x:c>
      <x:c r="W1365" s="18" t="n">
        <x:f>IF(U1365=0,0,P1365*Q1365/U1365)</x:f>
        <x:v>0</x:v>
      </x:c>
      <x:c r="X1365" s="18" t="n">
        <x:f>MAX(V1365,W1365*'01 Controls'!$E$12)</x:f>
        <x:v>0</x:v>
      </x:c>
      <x:c r="Y1365" s="18" t="n">
        <x:f>IF(U1365=0,0,N1365*R1365/U1365)</x:f>
        <x:v>0</x:v>
      </x:c>
      <x:c r="Z1365" s="18" t="n">
        <x:f>IF(U1365=0,0,P1365*R1365/U1365)</x:f>
        <x:v>0</x:v>
      </x:c>
      <x:c r="AA1365" s="18" t="n">
        <x:f>MAX(Y1365,Z1365*'01 Controls'!$E$13)</x:f>
        <x:v>0</x:v>
      </x:c>
      <x:c r="AB1365" s="18" t="n">
        <x:f>IF(U1365=0,0,N1365*S1365/U1365)</x:f>
        <x:v>107.25000000000001</x:v>
      </x:c>
      <x:c r="AC1365" s="18" t="n">
        <x:f>IF(U1365=0,0,P1365*S1365/U1365)</x:f>
        <x:v>318.75</x:v>
      </x:c>
      <x:c r="AD1365" s="18" t="n">
        <x:f>MAX(AB1365,AC1365*'01 Controls'!$E$14)</x:f>
        <x:v>107.25000000000001</x:v>
      </x:c>
      <x:c r="AE1365" s="18" t="n">
        <x:f>IF(U1365=0,0,N1365*T1365/U1365)</x:f>
        <x:v>0</x:v>
      </x:c>
      <x:c r="AF1365" s="18" t="n">
        <x:f>IF(U1365=0,0,P1365*T1365/U1365)</x:f>
        <x:v>0</x:v>
      </x:c>
      <x:c r="AG1365" s="18" t="n">
        <x:f>MAX(AE1365,AF1365*'01 Controls'!$E$15)</x:f>
        <x:v>0</x:v>
      </x:c>
      <x:c r="AH1365" s="18" t="n">
        <x:f>SUM(V1365,Y1365,AB1365,AE1365)</x:f>
        <x:v>107.25000000000001</x:v>
      </x:c>
      <x:c r="AI1365" s="18" t="n">
        <x:f>N1365-AH1365</x:f>
        <x:v>-1.4210854715202004e-14</x:v>
      </x:c>
      <x:c r="AJ1365" s="18" t="n">
        <x:f>V1365*INDEX('07 Mode Capacity'!$P$6:$P$17,MATCH("AIR-"&amp;I1365,'07 Mode Capacity'!$C$6:$C$17,0))</x:f>
        <x:v>0</x:v>
      </x:c>
      <x:c r="AK1365" s="18" t="n">
        <x:f>Y1365*INDEX('07 Mode Capacity'!$P$6:$P$17,MATCH("OCEAN-"&amp;I1365,'07 Mode Capacity'!$C$6:$C$17,0))</x:f>
        <x:v>0</x:v>
      </x:c>
      <x:c r="AL1365" s="18" t="n">
        <x:f>AB1365*INDEX('07 Mode Capacity'!$P$6:$P$17,MATCH("LAND-"&amp;I1365,'07 Mode Capacity'!$C$6:$C$17,0))</x:f>
        <x:v>13.089634005435178</x:v>
      </x:c>
      <x:c r="AM1365" s="18" t="n">
        <x:f>AE1365*INDEX('07 Mode Capacity'!$P$6:$P$17,MATCH("INLAND-"&amp;I1365,'07 Mode Capacity'!$C$6:$C$17,0))</x:f>
        <x:v>0</x:v>
      </x:c>
      <x:c r="AN1365" s="18" t="n">
        <x:f>SUM(AJ1365:AM1365)</x:f>
        <x:v>13.089634005435178</x:v>
      </x:c>
      <x:c r="AO1365" s="17" t="n">
        <x:f>IF(N1365=0,1,AN1365/N1365)</x:f>
        <x:v>0.12204786951454712</x:v>
      </x:c>
      <x:c r="AP1365" s="11" t="str">
        <x:f>IF(AO1365&gt;='01 Controls'!$E$16,"PASS","FAIL")</x:f>
        <x:v>FAIL</x:v>
      </x:c>
      <x:c r="AQ1365" s="11" t="str">
        <x:v>UNQUANTIFIED</x:v>
      </x:c>
      <x:c r="AR1365" s="11" t="str">
        <x:v>Position-class planning record; serial item and receiver open</x:v>
      </x:c>
      <x:c r="AS1365" s="26"/>
      <x:c r="AT1365" s="26"/>
    </x:row>
    <x:row r="1366">
      <x:c r="C1366" s="11" t="str">
        <x:v>M1-J-TOC-LIN-18</x:v>
      </x:c>
      <x:c r="D1366" s="11" t="str">
        <x:v>M1</x:v>
      </x:c>
      <x:c r="E1366" s="11" t="str">
        <x:v>Western fire and heat</x:v>
      </x:c>
      <x:c r="F1366" s="11" t="str">
        <x:v>J-TOC</x:v>
      </x:c>
      <x:c r="G1366" s="11" t="str">
        <x:v>Theater-opening command</x:v>
      </x:c>
      <x:c r="H1366" s="11" t="str">
        <x:v>LIN-18</x:v>
      </x:c>
      <x:c r="I1366" s="19" t="n">
        <x:v>72</x:v>
      </x:c>
      <x:c r="J1366" s="21" t="n">
        <x:v>1</x:v>
      </x:c>
      <x:c r="K1366" s="18" t="n">
        <x:f>'05 Cargo Register'!K22</x:f>
        <x:v>53.625</x:v>
      </x:c>
      <x:c r="L1366" s="18" t="n">
        <x:f>'05 Cargo Register'!N22</x:f>
        <x:v>4</x:v>
      </x:c>
      <x:c r="M1366" s="18" t="n">
        <x:f>'05 Cargo Register'!O22</x:f>
        <x:v>176</x:v>
      </x:c>
      <x:c r="N1366" s="18" t="n">
        <x:f>J1366*K1366</x:f>
        <x:v>53.625</x:v>
      </x:c>
      <x:c r="O1366" s="18" t="n">
        <x:f>J1366*L1366</x:f>
        <x:v>4</x:v>
      </x:c>
      <x:c r="P1366" s="18" t="n">
        <x:f>J1366*M1366</x:f>
        <x:v>176</x:v>
      </x:c>
      <x:c r="Q1366" s="22" t="n">
        <x:f>'01 Controls'!$E$25*'02 Cargo Classes'!$M$13</x:f>
        <x:v>0</x:v>
      </x:c>
      <x:c r="R1366" s="22" t="n">
        <x:f>'01 Controls'!$F$25*'02 Cargo Classes'!$N$13</x:f>
        <x:v>0</x:v>
      </x:c>
      <x:c r="S1366" s="22" t="n">
        <x:f>'01 Controls'!$G$25*'02 Cargo Classes'!$O$13</x:f>
        <x:v>0.9</x:v>
      </x:c>
      <x:c r="T1366" s="22" t="n">
        <x:f>'01 Controls'!$H$25*'02 Cargo Classes'!$P$13</x:f>
        <x:v>0</x:v>
      </x:c>
      <x:c r="U1366" s="22" t="n">
        <x:f>SUM(Q1366:T1366)</x:f>
        <x:v>0.9</x:v>
      </x:c>
      <x:c r="V1366" s="18" t="n">
        <x:f>IF(U1366=0,0,N1366*Q1366/U1366)</x:f>
        <x:v>0</x:v>
      </x:c>
      <x:c r="W1366" s="18" t="n">
        <x:f>IF(U1366=0,0,P1366*Q1366/U1366)</x:f>
        <x:v>0</x:v>
      </x:c>
      <x:c r="X1366" s="18" t="n">
        <x:f>MAX(V1366,W1366*'01 Controls'!$E$12)</x:f>
        <x:v>0</x:v>
      </x:c>
      <x:c r="Y1366" s="18" t="n">
        <x:f>IF(U1366=0,0,N1366*R1366/U1366)</x:f>
        <x:v>0</x:v>
      </x:c>
      <x:c r="Z1366" s="18" t="n">
        <x:f>IF(U1366=0,0,P1366*R1366/U1366)</x:f>
        <x:v>0</x:v>
      </x:c>
      <x:c r="AA1366" s="18" t="n">
        <x:f>MAX(Y1366,Z1366*'01 Controls'!$E$13)</x:f>
        <x:v>0</x:v>
      </x:c>
      <x:c r="AB1366" s="18" t="n">
        <x:f>IF(U1366=0,0,N1366*S1366/U1366)</x:f>
        <x:v>53.625</x:v>
      </x:c>
      <x:c r="AC1366" s="18" t="n">
        <x:f>IF(U1366=0,0,P1366*S1366/U1366)</x:f>
        <x:v>176</x:v>
      </x:c>
      <x:c r="AD1366" s="18" t="n">
        <x:f>MAX(AB1366,AC1366*'01 Controls'!$E$14)</x:f>
        <x:v>53.625</x:v>
      </x:c>
      <x:c r="AE1366" s="18" t="n">
        <x:f>IF(U1366=0,0,N1366*T1366/U1366)</x:f>
        <x:v>0</x:v>
      </x:c>
      <x:c r="AF1366" s="18" t="n">
        <x:f>IF(U1366=0,0,P1366*T1366/U1366)</x:f>
        <x:v>0</x:v>
      </x:c>
      <x:c r="AG1366" s="18" t="n">
        <x:f>MAX(AE1366,AF1366*'01 Controls'!$E$15)</x:f>
        <x:v>0</x:v>
      </x:c>
      <x:c r="AH1366" s="18" t="n">
        <x:f>SUM(V1366,Y1366,AB1366,AE1366)</x:f>
        <x:v>53.625</x:v>
      </x:c>
      <x:c r="AI1366" s="18" t="n">
        <x:f>N1366-AH1366</x:f>
        <x:v>0</x:v>
      </x:c>
      <x:c r="AJ1366" s="18" t="n">
        <x:f>V1366*INDEX('07 Mode Capacity'!$P$6:$P$17,MATCH("AIR-"&amp;I1366,'07 Mode Capacity'!$C$6:$C$17,0))</x:f>
        <x:v>0</x:v>
      </x:c>
      <x:c r="AK1366" s="18" t="n">
        <x:f>Y1366*INDEX('07 Mode Capacity'!$P$6:$P$17,MATCH("OCEAN-"&amp;I1366,'07 Mode Capacity'!$C$6:$C$17,0))</x:f>
        <x:v>0</x:v>
      </x:c>
      <x:c r="AL1366" s="18" t="n">
        <x:f>AB1366*INDEX('07 Mode Capacity'!$P$6:$P$17,MATCH("LAND-"&amp;I1366,'07 Mode Capacity'!$C$6:$C$17,0))</x:f>
        <x:v>38.34242330383645</x:v>
      </x:c>
      <x:c r="AM1366" s="18" t="n">
        <x:f>AE1366*INDEX('07 Mode Capacity'!$P$6:$P$17,MATCH("INLAND-"&amp;I1366,'07 Mode Capacity'!$C$6:$C$17,0))</x:f>
        <x:v>0</x:v>
      </x:c>
      <x:c r="AN1366" s="18" t="n">
        <x:f>SUM(AJ1366:AM1366)</x:f>
        <x:v>38.34242330383645</x:v>
      </x:c>
      <x:c r="AO1366" s="17" t="n">
        <x:f>IF(N1366=0,1,AN1366/N1366)</x:f>
        <x:v>0.7150102247801668</x:v>
      </x:c>
      <x:c r="AP1366" s="11" t="str">
        <x:f>IF(AO1366&gt;='01 Controls'!$E$16,"PASS","FAIL")</x:f>
        <x:v>FAIL</x:v>
      </x:c>
      <x:c r="AQ1366" s="11" t="str">
        <x:v>UNQUANTIFIED</x:v>
      </x:c>
      <x:c r="AR1366" s="11" t="str">
        <x:v>Position-class planning record; serial item and receiver open</x:v>
      </x:c>
      <x:c r="AS1366" s="26"/>
      <x:c r="AT1366" s="26"/>
    </x:row>
    <x:row r="1367">
      <x:c r="C1367" s="11" t="str">
        <x:v>M1-J-TOC-BLK-08</x:v>
      </x:c>
      <x:c r="D1367" s="11" t="str">
        <x:v>M1</x:v>
      </x:c>
      <x:c r="E1367" s="11" t="str">
        <x:v>Western fire and heat</x:v>
      </x:c>
      <x:c r="F1367" s="11" t="str">
        <x:v>J-TOC</x:v>
      </x:c>
      <x:c r="G1367" s="11" t="str">
        <x:v>Theater-opening command</x:v>
      </x:c>
      <x:c r="H1367" s="11" t="str">
        <x:v>BLK-08</x:v>
      </x:c>
      <x:c r="I1367" s="19" t="n">
        <x:v>48</x:v>
      </x:c>
      <x:c r="J1367" s="21" t="n">
        <x:v>1</x:v>
      </x:c>
      <x:c r="K1367" s="18" t="n">
        <x:f>'05 Cargo Register'!K23</x:f>
        <x:v>160.875</x:v>
      </x:c>
      <x:c r="L1367" s="18" t="n">
        <x:f>'05 Cargo Register'!N23</x:f>
        <x:v>26</x:v>
      </x:c>
      <x:c r="M1367" s="18" t="n">
        <x:f>'05 Cargo Register'!O23</x:f>
        <x:v>1326</x:v>
      </x:c>
      <x:c r="N1367" s="18" t="n">
        <x:f>J1367*K1367</x:f>
        <x:v>160.875</x:v>
      </x:c>
      <x:c r="O1367" s="18" t="n">
        <x:f>J1367*L1367</x:f>
        <x:v>26</x:v>
      </x:c>
      <x:c r="P1367" s="18" t="n">
        <x:f>J1367*M1367</x:f>
        <x:v>1326</x:v>
      </x:c>
      <x:c r="Q1367" s="22" t="n">
        <x:f>'01 Controls'!$E$25*'02 Cargo Classes'!$M$14</x:f>
        <x:v>0.1</x:v>
      </x:c>
      <x:c r="R1367" s="22" t="n">
        <x:f>'01 Controls'!$F$25*'02 Cargo Classes'!$N$14</x:f>
        <x:v>0</x:v>
      </x:c>
      <x:c r="S1367" s="22" t="n">
        <x:f>'01 Controls'!$G$25*'02 Cargo Classes'!$O$14</x:f>
        <x:v>0.9</x:v>
      </x:c>
      <x:c r="T1367" s="22" t="n">
        <x:f>'01 Controls'!$H$25*'02 Cargo Classes'!$P$14</x:f>
        <x:v>0</x:v>
      </x:c>
      <x:c r="U1367" s="22" t="n">
        <x:f>SUM(Q1367:T1367)</x:f>
        <x:v>1</x:v>
      </x:c>
      <x:c r="V1367" s="18" t="n">
        <x:f>IF(U1367=0,0,N1367*Q1367/U1367)</x:f>
        <x:v>16.087500000000002</x:v>
      </x:c>
      <x:c r="W1367" s="18" t="n">
        <x:f>IF(U1367=0,0,P1367*Q1367/U1367)</x:f>
        <x:v>132.6</x:v>
      </x:c>
      <x:c r="X1367" s="18" t="n">
        <x:f>MAX(V1367,W1367*'01 Controls'!$E$12)</x:f>
        <x:v>33.15</x:v>
      </x:c>
      <x:c r="Y1367" s="18" t="n">
        <x:f>IF(U1367=0,0,N1367*R1367/U1367)</x:f>
        <x:v>0</x:v>
      </x:c>
      <x:c r="Z1367" s="18" t="n">
        <x:f>IF(U1367=0,0,P1367*R1367/U1367)</x:f>
        <x:v>0</x:v>
      </x:c>
      <x:c r="AA1367" s="18" t="n">
        <x:f>MAX(Y1367,Z1367*'01 Controls'!$E$13)</x:f>
        <x:v>0</x:v>
      </x:c>
      <x:c r="AB1367" s="18" t="n">
        <x:f>IF(U1367=0,0,N1367*S1367/U1367)</x:f>
        <x:v>144.7875</x:v>
      </x:c>
      <x:c r="AC1367" s="18" t="n">
        <x:f>IF(U1367=0,0,P1367*S1367/U1367)</x:f>
        <x:v>1193.4</x:v>
      </x:c>
      <x:c r="AD1367" s="18" t="n">
        <x:f>MAX(AB1367,AC1367*'01 Controls'!$E$14)</x:f>
        <x:v>238.68000000000004</x:v>
      </x:c>
      <x:c r="AE1367" s="18" t="n">
        <x:f>IF(U1367=0,0,N1367*T1367/U1367)</x:f>
        <x:v>0</x:v>
      </x:c>
      <x:c r="AF1367" s="18" t="n">
        <x:f>IF(U1367=0,0,P1367*T1367/U1367)</x:f>
        <x:v>0</x:v>
      </x:c>
      <x:c r="AG1367" s="18" t="n">
        <x:f>MAX(AE1367,AF1367*'01 Controls'!$E$15)</x:f>
        <x:v>0</x:v>
      </x:c>
      <x:c r="AH1367" s="18" t="n">
        <x:f>SUM(V1367,Y1367,AB1367,AE1367)</x:f>
        <x:v>160.875</x:v>
      </x:c>
      <x:c r="AI1367" s="18" t="n">
        <x:f>N1367-AH1367</x:f>
        <x:v>0</x:v>
      </x:c>
      <x:c r="AJ1367" s="18" t="n">
        <x:f>V1367*INDEX('07 Mode Capacity'!$P$6:$P$17,MATCH("AIR-"&amp;I1367,'07 Mode Capacity'!$C$6:$C$17,0))</x:f>
        <x:v>4.509899902728995</x:v>
      </x:c>
      <x:c r="AK1367" s="18" t="n">
        <x:f>Y1367*INDEX('07 Mode Capacity'!$P$6:$P$17,MATCH("OCEAN-"&amp;I1367,'07 Mode Capacity'!$C$6:$C$17,0))</x:f>
        <x:v>0</x:v>
      </x:c>
      <x:c r="AL1367" s="18" t="n">
        <x:f>AB1367*INDEX('07 Mode Capacity'!$P$6:$P$17,MATCH("LAND-"&amp;I1367,'07 Mode Capacity'!$C$6:$C$17,0))</x:f>
        <x:v>17.671005907337488</x:v>
      </x:c>
      <x:c r="AM1367" s="18" t="n">
        <x:f>AE1367*INDEX('07 Mode Capacity'!$P$6:$P$17,MATCH("INLAND-"&amp;I1367,'07 Mode Capacity'!$C$6:$C$17,0))</x:f>
        <x:v>0</x:v>
      </x:c>
      <x:c r="AN1367" s="18" t="n">
        <x:f>SUM(AJ1367:AM1367)</x:f>
        <x:v>22.180905810066484</x:v>
      </x:c>
      <x:c r="AO1367" s="17" t="n">
        <x:f>IF(N1367=0,1,AN1367/N1367)</x:f>
        <x:v>0.13787664839202166</x:v>
      </x:c>
      <x:c r="AP1367" s="11" t="str">
        <x:f>IF(AO1367&gt;='01 Controls'!$E$16,"PASS","FAIL")</x:f>
        <x:v>FAIL</x:v>
      </x:c>
      <x:c r="AQ1367" s="11" t="str">
        <x:v>UNQUANTIFIED</x:v>
      </x:c>
      <x:c r="AR1367" s="11" t="str">
        <x:v>Position-class planning record; serial item and receiver open</x:v>
      </x:c>
      <x:c r="AS1367" s="26"/>
      <x:c r="AT1367" s="26"/>
    </x:row>
    <x:row r="1368">
      <x:c r="C1368" s="11" t="str">
        <x:v>M1-J-TSC-APL-45</x:v>
      </x:c>
      <x:c r="D1368" s="11" t="str">
        <x:v>M1</x:v>
      </x:c>
      <x:c r="E1368" s="11" t="str">
        <x:v>Western fire and heat</x:v>
      </x:c>
      <x:c r="F1368" s="11" t="str">
        <x:v>J-TSC</x:v>
      </x:c>
      <x:c r="G1368" s="11" t="str">
        <x:v>Theater sustainment command</x:v>
      </x:c>
      <x:c r="H1368" s="11" t="str">
        <x:v>APL-45</x:v>
      </x:c>
      <x:c r="I1368" s="19" t="n">
        <x:v>24</x:v>
      </x:c>
      <x:c r="J1368" s="21" t="n">
        <x:v>2</x:v>
      </x:c>
      <x:c r="K1368" s="18" t="n">
        <x:f>'05 Cargo Register'!K24</x:f>
        <x:v>214.5</x:v>
      </x:c>
      <x:c r="L1368" s="18" t="n">
        <x:f>'05 Cargo Register'!N24</x:f>
        <x:v>57</x:v>
      </x:c>
      <x:c r="M1368" s="18" t="n">
        <x:f>'05 Cargo Register'!O24</x:f>
        <x:v>427.5</x:v>
      </x:c>
      <x:c r="N1368" s="18" t="n">
        <x:f>J1368*K1368</x:f>
        <x:v>429</x:v>
      </x:c>
      <x:c r="O1368" s="18" t="n">
        <x:f>J1368*L1368</x:f>
        <x:v>114</x:v>
      </x:c>
      <x:c r="P1368" s="18" t="n">
        <x:f>J1368*M1368</x:f>
        <x:v>855</x:v>
      </x:c>
      <x:c r="Q1368" s="22" t="n">
        <x:f>'01 Controls'!$E$25*'02 Cargo Classes'!$M$6</x:f>
        <x:v>0.30000000000000004</x:v>
      </x:c>
      <x:c r="R1368" s="22" t="n">
        <x:f>'01 Controls'!$F$25*'02 Cargo Classes'!$N$6</x:f>
        <x:v>0</x:v>
      </x:c>
      <x:c r="S1368" s="22" t="n">
        <x:f>'01 Controls'!$G$25*'02 Cargo Classes'!$O$6</x:f>
        <x:v>0.9</x:v>
      </x:c>
      <x:c r="T1368" s="22" t="n">
        <x:f>'01 Controls'!$H$25*'02 Cargo Classes'!$P$6</x:f>
        <x:v>0</x:v>
      </x:c>
      <x:c r="U1368" s="22" t="n">
        <x:f>SUM(Q1368:T1368)</x:f>
        <x:v>1.2000000000000002</x:v>
      </x:c>
      <x:c r="V1368" s="18" t="n">
        <x:f>IF(U1368=0,0,N1368*Q1368/U1368)</x:f>
        <x:v>107.25</x:v>
      </x:c>
      <x:c r="W1368" s="18" t="n">
        <x:f>IF(U1368=0,0,P1368*Q1368/U1368)</x:f>
        <x:v>213.75000000000003</x:v>
      </x:c>
      <x:c r="X1368" s="18" t="n">
        <x:f>MAX(V1368,W1368*'01 Controls'!$E$12)</x:f>
        <x:v>107.25</x:v>
      </x:c>
      <x:c r="Y1368" s="18" t="n">
        <x:f>IF(U1368=0,0,N1368*R1368/U1368)</x:f>
        <x:v>0</x:v>
      </x:c>
      <x:c r="Z1368" s="18" t="n">
        <x:f>IF(U1368=0,0,P1368*R1368/U1368)</x:f>
        <x:v>0</x:v>
      </x:c>
      <x:c r="AA1368" s="18" t="n">
        <x:f>MAX(Y1368,Z1368*'01 Controls'!$E$13)</x:f>
        <x:v>0</x:v>
      </x:c>
      <x:c r="AB1368" s="18" t="n">
        <x:f>IF(U1368=0,0,N1368*S1368/U1368)</x:f>
        <x:v>321.74999999999994</x:v>
      </x:c>
      <x:c r="AC1368" s="18" t="n">
        <x:f>IF(U1368=0,0,P1368*S1368/U1368)</x:f>
        <x:v>641.2499999999999</x:v>
      </x:c>
      <x:c r="AD1368" s="18" t="n">
        <x:f>MAX(AB1368,AC1368*'01 Controls'!$E$14)</x:f>
        <x:v>321.74999999999994</x:v>
      </x:c>
      <x:c r="AE1368" s="18" t="n">
        <x:f>IF(U1368=0,0,N1368*T1368/U1368)</x:f>
        <x:v>0</x:v>
      </x:c>
      <x:c r="AF1368" s="18" t="n">
        <x:f>IF(U1368=0,0,P1368*T1368/U1368)</x:f>
        <x:v>0</x:v>
      </x:c>
      <x:c r="AG1368" s="18" t="n">
        <x:f>MAX(AE1368,AF1368*'01 Controls'!$E$15)</x:f>
        <x:v>0</x:v>
      </x:c>
      <x:c r="AH1368" s="18" t="n">
        <x:f>SUM(V1368,Y1368,AB1368,AE1368)</x:f>
        <x:v>428.99999999999994</x:v>
      </x:c>
      <x:c r="AI1368" s="18" t="n">
        <x:f>N1368-AH1368</x:f>
        <x:v>5.684341886080802e-14</x:v>
      </x:c>
      <x:c r="AJ1368" s="18" t="n">
        <x:f>V1368*INDEX('07 Mode Capacity'!$P$6:$P$17,MATCH("AIR-"&amp;I1368,'07 Mode Capacity'!$C$6:$C$17,0))</x:f>
        <x:v>21.762533775718754</x:v>
      </x:c>
      <x:c r="AK1368" s="18" t="n">
        <x:f>Y1368*INDEX('07 Mode Capacity'!$P$6:$P$17,MATCH("OCEAN-"&amp;I1368,'07 Mode Capacity'!$C$6:$C$17,0))</x:f>
        <x:v>0</x:v>
      </x:c>
      <x:c r="AL1368" s="18" t="n">
        <x:f>AB1368*INDEX('07 Mode Capacity'!$P$6:$P$17,MATCH("LAND-"&amp;I1368,'07 Mode Capacity'!$C$6:$C$17,0))</x:f>
        <x:v>123.0696723772894</x:v>
      </x:c>
      <x:c r="AM1368" s="18" t="n">
        <x:f>AE1368*INDEX('07 Mode Capacity'!$P$6:$P$17,MATCH("INLAND-"&amp;I1368,'07 Mode Capacity'!$C$6:$C$17,0))</x:f>
        <x:v>0</x:v>
      </x:c>
      <x:c r="AN1368" s="18" t="n">
        <x:f>SUM(AJ1368:AM1368)</x:f>
        <x:v>144.83220615300814</x:v>
      </x:c>
      <x:c r="AO1368" s="17" t="n">
        <x:f>IF(N1368=0,1,AN1368/N1368)</x:f>
        <x:v>0.33760421014687214</x:v>
      </x:c>
      <x:c r="AP1368" s="11" t="str">
        <x:f>IF(AO1368&gt;='01 Controls'!$E$16,"PASS","FAIL")</x:f>
        <x:v>FAIL</x:v>
      </x:c>
      <x:c r="AQ1368" s="11" t="str">
        <x:v>UNQUANTIFIED</x:v>
      </x:c>
      <x:c r="AR1368" s="11" t="str">
        <x:v>Position-class planning record; serial item and receiver open</x:v>
      </x:c>
      <x:c r="AS1368" s="26"/>
      <x:c r="AT1368" s="26"/>
    </x:row>
    <x:row r="1369">
      <x:c r="C1369" s="11" t="str">
        <x:v>M1-J-TSC-ISO-18</x:v>
      </x:c>
      <x:c r="D1369" s="11" t="str">
        <x:v>M1</x:v>
      </x:c>
      <x:c r="E1369" s="11" t="str">
        <x:v>Western fire and heat</x:v>
      </x:c>
      <x:c r="F1369" s="11" t="str">
        <x:v>J-TSC</x:v>
      </x:c>
      <x:c r="G1369" s="11" t="str">
        <x:v>Theater sustainment command</x:v>
      </x:c>
      <x:c r="H1369" s="11" t="str">
        <x:v>ISO-18</x:v>
      </x:c>
      <x:c r="I1369" s="19" t="n">
        <x:v>48</x:v>
      </x:c>
      <x:c r="J1369" s="21" t="n">
        <x:v>2</x:v>
      </x:c>
      <x:c r="K1369" s="18" t="n">
        <x:f>'05 Cargo Register'!K25</x:f>
        <x:v>268.125</x:v>
      </x:c>
      <x:c r="L1369" s="18" t="n">
        <x:f>'05 Cargo Register'!N25</x:f>
        <x:v>18</x:v>
      </x:c>
      <x:c r="M1369" s="18" t="n">
        <x:f>'05 Cargo Register'!O25</x:f>
        <x:v>475.20000000000005</x:v>
      </x:c>
      <x:c r="N1369" s="18" t="n">
        <x:f>J1369*K1369</x:f>
        <x:v>536.25</x:v>
      </x:c>
      <x:c r="O1369" s="18" t="n">
        <x:f>J1369*L1369</x:f>
        <x:v>36</x:v>
      </x:c>
      <x:c r="P1369" s="18" t="n">
        <x:f>J1369*M1369</x:f>
        <x:v>950.4000000000001</x:v>
      </x:c>
      <x:c r="Q1369" s="22" t="n">
        <x:f>'01 Controls'!$E$25*'02 Cargo Classes'!$M$7</x:f>
        <x:v>0.020000000000000004</x:v>
      </x:c>
      <x:c r="R1369" s="22" t="n">
        <x:f>'01 Controls'!$F$25*'02 Cargo Classes'!$N$7</x:f>
        <x:v>0</x:v>
      </x:c>
      <x:c r="S1369" s="22" t="n">
        <x:f>'01 Controls'!$G$25*'02 Cargo Classes'!$O$7</x:f>
        <x:v>1.08</x:v>
      </x:c>
      <x:c r="T1369" s="22" t="n">
        <x:f>'01 Controls'!$H$25*'02 Cargo Classes'!$P$7</x:f>
        <x:v>0</x:v>
      </x:c>
      <x:c r="U1369" s="22" t="n">
        <x:f>SUM(Q1369:T1369)</x:f>
        <x:v>1.1</x:v>
      </x:c>
      <x:c r="V1369" s="18" t="n">
        <x:f>IF(U1369=0,0,N1369*Q1369/U1369)</x:f>
        <x:v>9.75</x:v>
      </x:c>
      <x:c r="W1369" s="18" t="n">
        <x:f>IF(U1369=0,0,P1369*Q1369/U1369)</x:f>
        <x:v>17.280000000000005</x:v>
      </x:c>
      <x:c r="X1369" s="18" t="n">
        <x:f>MAX(V1369,W1369*'01 Controls'!$E$12)</x:f>
        <x:v>9.75</x:v>
      </x:c>
      <x:c r="Y1369" s="18" t="n">
        <x:f>IF(U1369=0,0,N1369*R1369/U1369)</x:f>
        <x:v>0</x:v>
      </x:c>
      <x:c r="Z1369" s="18" t="n">
        <x:f>IF(U1369=0,0,P1369*R1369/U1369)</x:f>
        <x:v>0</x:v>
      </x:c>
      <x:c r="AA1369" s="18" t="n">
        <x:f>MAX(Y1369,Z1369*'01 Controls'!$E$13)</x:f>
        <x:v>0</x:v>
      </x:c>
      <x:c r="AB1369" s="18" t="n">
        <x:f>IF(U1369=0,0,N1369*S1369/U1369)</x:f>
        <x:v>526.5</x:v>
      </x:c>
      <x:c r="AC1369" s="18" t="n">
        <x:f>IF(U1369=0,0,P1369*S1369/U1369)</x:f>
        <x:v>933.1200000000001</x:v>
      </x:c>
      <x:c r="AD1369" s="18" t="n">
        <x:f>MAX(AB1369,AC1369*'01 Controls'!$E$14)</x:f>
        <x:v>526.5</x:v>
      </x:c>
      <x:c r="AE1369" s="18" t="n">
        <x:f>IF(U1369=0,0,N1369*T1369/U1369)</x:f>
        <x:v>0</x:v>
      </x:c>
      <x:c r="AF1369" s="18" t="n">
        <x:f>IF(U1369=0,0,P1369*T1369/U1369)</x:f>
        <x:v>0</x:v>
      </x:c>
      <x:c r="AG1369" s="18" t="n">
        <x:f>MAX(AE1369,AF1369*'01 Controls'!$E$15)</x:f>
        <x:v>0</x:v>
      </x:c>
      <x:c r="AH1369" s="18" t="n">
        <x:f>SUM(V1369,Y1369,AB1369,AE1369)</x:f>
        <x:v>536.25</x:v>
      </x:c>
      <x:c r="AI1369" s="18" t="n">
        <x:f>N1369-AH1369</x:f>
        <x:v>0</x:v>
      </x:c>
      <x:c r="AJ1369" s="18" t="n">
        <x:f>V1369*INDEX('07 Mode Capacity'!$P$6:$P$17,MATCH("AIR-"&amp;I1369,'07 Mode Capacity'!$C$6:$C$17,0))</x:f>
        <x:v>2.7332726683206032</x:v>
      </x:c>
      <x:c r="AK1369" s="18" t="n">
        <x:f>Y1369*INDEX('07 Mode Capacity'!$P$6:$P$17,MATCH("OCEAN-"&amp;I1369,'07 Mode Capacity'!$C$6:$C$17,0))</x:f>
        <x:v>0</x:v>
      </x:c>
      <x:c r="AL1369" s="18" t="n">
        <x:f>AB1369*INDEX('07 Mode Capacity'!$P$6:$P$17,MATCH("LAND-"&amp;I1369,'07 Mode Capacity'!$C$6:$C$17,0))</x:f>
        <x:v>64.25820329940905</x:v>
      </x:c>
      <x:c r="AM1369" s="18" t="n">
        <x:f>AE1369*INDEX('07 Mode Capacity'!$P$6:$P$17,MATCH("INLAND-"&amp;I1369,'07 Mode Capacity'!$C$6:$C$17,0))</x:f>
        <x:v>0</x:v>
      </x:c>
      <x:c r="AN1369" s="18" t="n">
        <x:f>SUM(AJ1369:AM1369)</x:f>
        <x:v>66.99147596772966</x:v>
      </x:c>
      <x:c r="AO1369" s="17" t="n">
        <x:f>IF(N1369=0,1,AN1369/N1369)</x:f>
        <x:v>0.12492582931045157</x:v>
      </x:c>
      <x:c r="AP1369" s="11" t="str">
        <x:f>IF(AO1369&gt;='01 Controls'!$E$16,"PASS","FAIL")</x:f>
        <x:v>FAIL</x:v>
      </x:c>
      <x:c r="AQ1369" s="11" t="str">
        <x:v>UNQUANTIFIED</x:v>
      </x:c>
      <x:c r="AR1369" s="11" t="str">
        <x:v>Position-class planning record; serial item and receiver open</x:v>
      </x:c>
      <x:c r="AS1369" s="26"/>
      <x:c r="AT1369" s="26"/>
    </x:row>
    <x:row r="1370">
      <x:c r="C1370" s="11" t="str">
        <x:v>M1-J-TSC-COL-12</x:v>
      </x:c>
      <x:c r="D1370" s="11" t="str">
        <x:v>M1</x:v>
      </x:c>
      <x:c r="E1370" s="11" t="str">
        <x:v>Western fire and heat</x:v>
      </x:c>
      <x:c r="F1370" s="11" t="str">
        <x:v>J-TSC</x:v>
      </x:c>
      <x:c r="G1370" s="11" t="str">
        <x:v>Theater sustainment command</x:v>
      </x:c>
      <x:c r="H1370" s="11" t="str">
        <x:v>COL-12</x:v>
      </x:c>
      <x:c r="I1370" s="19" t="n">
        <x:v>24</x:v>
      </x:c>
      <x:c r="J1370" s="21" t="n">
        <x:v>2</x:v>
      </x:c>
      <x:c r="K1370" s="18" t="n">
        <x:f>'05 Cargo Register'!K26</x:f>
        <x:v>53.625</x:v>
      </x:c>
      <x:c r="L1370" s="18" t="n">
        <x:f>'05 Cargo Register'!N26</x:f>
        <x:v>6</x:v>
      </x:c>
      <x:c r="M1370" s="18" t="n">
        <x:f>'05 Cargo Register'!O26</x:f>
        <x:v>158.4</x:v>
      </x:c>
      <x:c r="N1370" s="18" t="n">
        <x:f>J1370*K1370</x:f>
        <x:v>107.25</x:v>
      </x:c>
      <x:c r="O1370" s="18" t="n">
        <x:f>J1370*L1370</x:f>
        <x:v>12</x:v>
      </x:c>
      <x:c r="P1370" s="18" t="n">
        <x:f>J1370*M1370</x:f>
        <x:v>316.8</x:v>
      </x:c>
      <x:c r="Q1370" s="22" t="n">
        <x:f>'01 Controls'!$E$25*'02 Cargo Classes'!$M$8</x:f>
        <x:v>0.2</x:v>
      </x:c>
      <x:c r="R1370" s="22" t="n">
        <x:f>'01 Controls'!$F$25*'02 Cargo Classes'!$N$8</x:f>
        <x:v>0</x:v>
      </x:c>
      <x:c r="S1370" s="22" t="n">
        <x:f>'01 Controls'!$G$25*'02 Cargo Classes'!$O$8</x:f>
        <x:v>1.08</x:v>
      </x:c>
      <x:c r="T1370" s="22" t="n">
        <x:f>'01 Controls'!$H$25*'02 Cargo Classes'!$P$8</x:f>
        <x:v>0</x:v>
      </x:c>
      <x:c r="U1370" s="22" t="n">
        <x:f>SUM(Q1370:T1370)</x:f>
        <x:v>1.28</x:v>
      </x:c>
      <x:c r="V1370" s="18" t="n">
        <x:f>IF(U1370=0,0,N1370*Q1370/U1370)</x:f>
        <x:v>16.757812500000004</x:v>
      </x:c>
      <x:c r="W1370" s="18" t="n">
        <x:f>IF(U1370=0,0,P1370*Q1370/U1370)</x:f>
        <x:v>49.50000000000001</x:v>
      </x:c>
      <x:c r="X1370" s="18" t="n">
        <x:f>MAX(V1370,W1370*'01 Controls'!$E$12)</x:f>
        <x:v>16.757812500000004</x:v>
      </x:c>
      <x:c r="Y1370" s="18" t="n">
        <x:f>IF(U1370=0,0,N1370*R1370/U1370)</x:f>
        <x:v>0</x:v>
      </x:c>
      <x:c r="Z1370" s="18" t="n">
        <x:f>IF(U1370=0,0,P1370*R1370/U1370)</x:f>
        <x:v>0</x:v>
      </x:c>
      <x:c r="AA1370" s="18" t="n">
        <x:f>MAX(Y1370,Z1370*'01 Controls'!$E$13)</x:f>
        <x:v>0</x:v>
      </x:c>
      <x:c r="AB1370" s="18" t="n">
        <x:f>IF(U1370=0,0,N1370*S1370/U1370)</x:f>
        <x:v>90.49218750000001</x:v>
      </x:c>
      <x:c r="AC1370" s="18" t="n">
        <x:f>IF(U1370=0,0,P1370*S1370/U1370)</x:f>
        <x:v>267.30000000000007</x:v>
      </x:c>
      <x:c r="AD1370" s="18" t="n">
        <x:f>MAX(AB1370,AC1370*'01 Controls'!$E$14)</x:f>
        <x:v>90.49218750000001</x:v>
      </x:c>
      <x:c r="AE1370" s="18" t="n">
        <x:f>IF(U1370=0,0,N1370*T1370/U1370)</x:f>
        <x:v>0</x:v>
      </x:c>
      <x:c r="AF1370" s="18" t="n">
        <x:f>IF(U1370=0,0,P1370*T1370/U1370)</x:f>
        <x:v>0</x:v>
      </x:c>
      <x:c r="AG1370" s="18" t="n">
        <x:f>MAX(AE1370,AF1370*'01 Controls'!$E$15)</x:f>
        <x:v>0</x:v>
      </x:c>
      <x:c r="AH1370" s="18" t="n">
        <x:f>SUM(V1370,Y1370,AB1370,AE1370)</x:f>
        <x:v>107.25000000000001</x:v>
      </x:c>
      <x:c r="AI1370" s="18" t="n">
        <x:f>N1370-AH1370</x:f>
        <x:v>-1.4210854715202004e-14</x:v>
      </x:c>
      <x:c r="AJ1370" s="18" t="n">
        <x:f>V1370*INDEX('07 Mode Capacity'!$P$6:$P$17,MATCH("AIR-"&amp;I1370,'07 Mode Capacity'!$C$6:$C$17,0))</x:f>
        <x:v>3.400395902456056</x:v>
      </x:c>
      <x:c r="AK1370" s="18" t="n">
        <x:f>Y1370*INDEX('07 Mode Capacity'!$P$6:$P$17,MATCH("OCEAN-"&amp;I1370,'07 Mode Capacity'!$C$6:$C$17,0))</x:f>
        <x:v>0</x:v>
      </x:c>
      <x:c r="AL1370" s="18" t="n">
        <x:f>AB1370*INDEX('07 Mode Capacity'!$P$6:$P$17,MATCH("LAND-"&amp;I1370,'07 Mode Capacity'!$C$6:$C$17,0))</x:f>
        <x:v>34.61334535611265</x:v>
      </x:c>
      <x:c r="AM1370" s="18" t="n">
        <x:f>AE1370*INDEX('07 Mode Capacity'!$P$6:$P$17,MATCH("INLAND-"&amp;I1370,'07 Mode Capacity'!$C$6:$C$17,0))</x:f>
        <x:v>0</x:v>
      </x:c>
      <x:c r="AN1370" s="18" t="n">
        <x:f>SUM(AJ1370:AM1370)</x:f>
        <x:v>38.01374125856871</x:v>
      </x:c>
      <x:c r="AO1370" s="17" t="n">
        <x:f>IF(N1370=0,1,AN1370/N1370)</x:f>
        <x:v>0.3544404779353726</x:v>
      </x:c>
      <x:c r="AP1370" s="11" t="str">
        <x:f>IF(AO1370&gt;='01 Controls'!$E$16,"PASS","FAIL")</x:f>
        <x:v>FAIL</x:v>
      </x:c>
      <x:c r="AQ1370" s="11" t="str">
        <x:v>UNQUANTIFIED</x:v>
      </x:c>
      <x:c r="AR1370" s="11" t="str">
        <x:v>Position-class planning record; serial item and receiver open</x:v>
      </x:c>
      <x:c r="AS1370" s="26"/>
      <x:c r="AT1370" s="26"/>
    </x:row>
    <x:row r="1371">
      <x:c r="C1371" s="11" t="str">
        <x:v>M1-J-TSC-BAT-22</x:v>
      </x:c>
      <x:c r="D1371" s="11" t="str">
        <x:v>M1</x:v>
      </x:c>
      <x:c r="E1371" s="11" t="str">
        <x:v>Western fire and heat</x:v>
      </x:c>
      <x:c r="F1371" s="11" t="str">
        <x:v>J-TSC</x:v>
      </x:c>
      <x:c r="G1371" s="11" t="str">
        <x:v>Theater sustainment command</x:v>
      </x:c>
      <x:c r="H1371" s="11" t="str">
        <x:v>BAT-22</x:v>
      </x:c>
      <x:c r="I1371" s="19" t="n">
        <x:v>48</x:v>
      </x:c>
      <x:c r="J1371" s="21" t="n">
        <x:v>2</x:v>
      </x:c>
      <x:c r="K1371" s="18" t="n">
        <x:f>'05 Cargo Register'!K27</x:f>
        <x:v>53.625</x:v>
      </x:c>
      <x:c r="L1371" s="18" t="n">
        <x:f>'05 Cargo Register'!N27</x:f>
        <x:v>4</x:v>
      </x:c>
      <x:c r="M1371" s="18" t="n">
        <x:f>'05 Cargo Register'!O27</x:f>
        <x:v>105.60000000000001</x:v>
      </x:c>
      <x:c r="N1371" s="18" t="n">
        <x:f>J1371*K1371</x:f>
        <x:v>107.25</x:v>
      </x:c>
      <x:c r="O1371" s="18" t="n">
        <x:f>J1371*L1371</x:f>
        <x:v>8</x:v>
      </x:c>
      <x:c r="P1371" s="18" t="n">
        <x:f>J1371*M1371</x:f>
        <x:v>211.20000000000002</x:v>
      </x:c>
      <x:c r="Q1371" s="22" t="n">
        <x:f>'01 Controls'!$E$25*'02 Cargo Classes'!$M$9</x:f>
        <x:v>0</x:v>
      </x:c>
      <x:c r="R1371" s="22" t="n">
        <x:f>'01 Controls'!$F$25*'02 Cargo Classes'!$N$9</x:f>
        <x:v>0</x:v>
      </x:c>
      <x:c r="S1371" s="22" t="n">
        <x:f>'01 Controls'!$G$25*'02 Cargo Classes'!$O$9</x:f>
        <x:v>0.9</x:v>
      </x:c>
      <x:c r="T1371" s="22" t="n">
        <x:f>'01 Controls'!$H$25*'02 Cargo Classes'!$P$9</x:f>
        <x:v>0</x:v>
      </x:c>
      <x:c r="U1371" s="22" t="n">
        <x:f>SUM(Q1371:T1371)</x:f>
        <x:v>0.9</x:v>
      </x:c>
      <x:c r="V1371" s="18" t="n">
        <x:f>IF(U1371=0,0,N1371*Q1371/U1371)</x:f>
        <x:v>0</x:v>
      </x:c>
      <x:c r="W1371" s="18" t="n">
        <x:f>IF(U1371=0,0,P1371*Q1371/U1371)</x:f>
        <x:v>0</x:v>
      </x:c>
      <x:c r="X1371" s="18" t="n">
        <x:f>MAX(V1371,W1371*'01 Controls'!$E$12)</x:f>
        <x:v>0</x:v>
      </x:c>
      <x:c r="Y1371" s="18" t="n">
        <x:f>IF(U1371=0,0,N1371*R1371/U1371)</x:f>
        <x:v>0</x:v>
      </x:c>
      <x:c r="Z1371" s="18" t="n">
        <x:f>IF(U1371=0,0,P1371*R1371/U1371)</x:f>
        <x:v>0</x:v>
      </x:c>
      <x:c r="AA1371" s="18" t="n">
        <x:f>MAX(Y1371,Z1371*'01 Controls'!$E$13)</x:f>
        <x:v>0</x:v>
      </x:c>
      <x:c r="AB1371" s="18" t="n">
        <x:f>IF(U1371=0,0,N1371*S1371/U1371)</x:f>
        <x:v>107.25</x:v>
      </x:c>
      <x:c r="AC1371" s="18" t="n">
        <x:f>IF(U1371=0,0,P1371*S1371/U1371)</x:f>
        <x:v>211.20000000000002</x:v>
      </x:c>
      <x:c r="AD1371" s="18" t="n">
        <x:f>MAX(AB1371,AC1371*'01 Controls'!$E$14)</x:f>
        <x:v>107.25</x:v>
      </x:c>
      <x:c r="AE1371" s="18" t="n">
        <x:f>IF(U1371=0,0,N1371*T1371/U1371)</x:f>
        <x:v>0</x:v>
      </x:c>
      <x:c r="AF1371" s="18" t="n">
        <x:f>IF(U1371=0,0,P1371*T1371/U1371)</x:f>
        <x:v>0</x:v>
      </x:c>
      <x:c r="AG1371" s="18" t="n">
        <x:f>MAX(AE1371,AF1371*'01 Controls'!$E$15)</x:f>
        <x:v>0</x:v>
      </x:c>
      <x:c r="AH1371" s="18" t="n">
        <x:f>SUM(V1371,Y1371,AB1371,AE1371)</x:f>
        <x:v>107.25</x:v>
      </x:c>
      <x:c r="AI1371" s="18" t="n">
        <x:f>N1371-AH1371</x:f>
        <x:v>0</x:v>
      </x:c>
      <x:c r="AJ1371" s="18" t="n">
        <x:f>V1371*INDEX('07 Mode Capacity'!$P$6:$P$17,MATCH("AIR-"&amp;I1371,'07 Mode Capacity'!$C$6:$C$17,0))</x:f>
        <x:v>0</x:v>
      </x:c>
      <x:c r="AK1371" s="18" t="n">
        <x:f>Y1371*INDEX('07 Mode Capacity'!$P$6:$P$17,MATCH("OCEAN-"&amp;I1371,'07 Mode Capacity'!$C$6:$C$17,0))</x:f>
        <x:v>0</x:v>
      </x:c>
      <x:c r="AL1371" s="18" t="n">
        <x:f>AB1371*INDEX('07 Mode Capacity'!$P$6:$P$17,MATCH("LAND-"&amp;I1371,'07 Mode Capacity'!$C$6:$C$17,0))</x:f>
        <x:v>13.089634005435176</x:v>
      </x:c>
      <x:c r="AM1371" s="18" t="n">
        <x:f>AE1371*INDEX('07 Mode Capacity'!$P$6:$P$17,MATCH("INLAND-"&amp;I1371,'07 Mode Capacity'!$C$6:$C$17,0))</x:f>
        <x:v>0</x:v>
      </x:c>
      <x:c r="AN1371" s="18" t="n">
        <x:f>SUM(AJ1371:AM1371)</x:f>
        <x:v>13.089634005435176</x:v>
      </x:c>
      <x:c r="AO1371" s="17" t="n">
        <x:f>IF(N1371=0,1,AN1371/N1371)</x:f>
        <x:v>0.1220478695145471</x:v>
      </x:c>
      <x:c r="AP1371" s="11" t="str">
        <x:f>IF(AO1371&gt;='01 Controls'!$E$16,"PASS","FAIL")</x:f>
        <x:v>FAIL</x:v>
      </x:c>
      <x:c r="AQ1371" s="11" t="str">
        <x:v>UNQUANTIFIED</x:v>
      </x:c>
      <x:c r="AR1371" s="11" t="str">
        <x:v>Position-class planning record; serial item and receiver open</x:v>
      </x:c>
      <x:c r="AS1371" s="26"/>
      <x:c r="AT1371" s="26"/>
    </x:row>
    <x:row r="1372">
      <x:c r="C1372" s="11" t="str">
        <x:v>M1-J-TSC-TNK-20</x:v>
      </x:c>
      <x:c r="D1372" s="11" t="str">
        <x:v>M1</x:v>
      </x:c>
      <x:c r="E1372" s="11" t="str">
        <x:v>Western fire and heat</x:v>
      </x:c>
      <x:c r="F1372" s="11" t="str">
        <x:v>J-TSC</x:v>
      </x:c>
      <x:c r="G1372" s="11" t="str">
        <x:v>Theater sustainment command</x:v>
      </x:c>
      <x:c r="H1372" s="11" t="str">
        <x:v>TNK-20</x:v>
      </x:c>
      <x:c r="I1372" s="19" t="n">
        <x:v>48</x:v>
      </x:c>
      <x:c r="J1372" s="21" t="n">
        <x:v>2</x:v>
      </x:c>
      <x:c r="K1372" s="18" t="n">
        <x:f>'05 Cargo Register'!K28</x:f>
        <x:v>53.625</x:v>
      </x:c>
      <x:c r="L1372" s="18" t="n">
        <x:f>'05 Cargo Register'!N28</x:f>
        <x:v>4</x:v>
      </x:c>
      <x:c r="M1372" s="18" t="n">
        <x:f>'05 Cargo Register'!O28</x:f>
        <x:v>85</x:v>
      </x:c>
      <x:c r="N1372" s="18" t="n">
        <x:f>J1372*K1372</x:f>
        <x:v>107.25</x:v>
      </x:c>
      <x:c r="O1372" s="18" t="n">
        <x:f>J1372*L1372</x:f>
        <x:v>8</x:v>
      </x:c>
      <x:c r="P1372" s="18" t="n">
        <x:f>J1372*M1372</x:f>
        <x:v>170</x:v>
      </x:c>
      <x:c r="Q1372" s="22" t="n">
        <x:f>'01 Controls'!$E$25*'02 Cargo Classes'!$M$10</x:f>
        <x:v>0</x:v>
      </x:c>
      <x:c r="R1372" s="22" t="n">
        <x:f>'01 Controls'!$F$25*'02 Cargo Classes'!$N$10</x:f>
        <x:v>0</x:v>
      </x:c>
      <x:c r="S1372" s="22" t="n">
        <x:f>'01 Controls'!$G$25*'02 Cargo Classes'!$O$10</x:f>
        <x:v>0.9</x:v>
      </x:c>
      <x:c r="T1372" s="22" t="n">
        <x:f>'01 Controls'!$H$25*'02 Cargo Classes'!$P$10</x:f>
        <x:v>0</x:v>
      </x:c>
      <x:c r="U1372" s="22" t="n">
        <x:f>SUM(Q1372:T1372)</x:f>
        <x:v>0.9</x:v>
      </x:c>
      <x:c r="V1372" s="18" t="n">
        <x:f>IF(U1372=0,0,N1372*Q1372/U1372)</x:f>
        <x:v>0</x:v>
      </x:c>
      <x:c r="W1372" s="18" t="n">
        <x:f>IF(U1372=0,0,P1372*Q1372/U1372)</x:f>
        <x:v>0</x:v>
      </x:c>
      <x:c r="X1372" s="18" t="n">
        <x:f>MAX(V1372,W1372*'01 Controls'!$E$12)</x:f>
        <x:v>0</x:v>
      </x:c>
      <x:c r="Y1372" s="18" t="n">
        <x:f>IF(U1372=0,0,N1372*R1372/U1372)</x:f>
        <x:v>0</x:v>
      </x:c>
      <x:c r="Z1372" s="18" t="n">
        <x:f>IF(U1372=0,0,P1372*R1372/U1372)</x:f>
        <x:v>0</x:v>
      </x:c>
      <x:c r="AA1372" s="18" t="n">
        <x:f>MAX(Y1372,Z1372*'01 Controls'!$E$13)</x:f>
        <x:v>0</x:v>
      </x:c>
      <x:c r="AB1372" s="18" t="n">
        <x:f>IF(U1372=0,0,N1372*S1372/U1372)</x:f>
        <x:v>107.25</x:v>
      </x:c>
      <x:c r="AC1372" s="18" t="n">
        <x:f>IF(U1372=0,0,P1372*S1372/U1372)</x:f>
        <x:v>170</x:v>
      </x:c>
      <x:c r="AD1372" s="18" t="n">
        <x:f>MAX(AB1372,AC1372*'01 Controls'!$E$14)</x:f>
        <x:v>107.25</x:v>
      </x:c>
      <x:c r="AE1372" s="18" t="n">
        <x:f>IF(U1372=0,0,N1372*T1372/U1372)</x:f>
        <x:v>0</x:v>
      </x:c>
      <x:c r="AF1372" s="18" t="n">
        <x:f>IF(U1372=0,0,P1372*T1372/U1372)</x:f>
        <x:v>0</x:v>
      </x:c>
      <x:c r="AG1372" s="18" t="n">
        <x:f>MAX(AE1372,AF1372*'01 Controls'!$E$15)</x:f>
        <x:v>0</x:v>
      </x:c>
      <x:c r="AH1372" s="18" t="n">
        <x:f>SUM(V1372,Y1372,AB1372,AE1372)</x:f>
        <x:v>107.25</x:v>
      </x:c>
      <x:c r="AI1372" s="18" t="n">
        <x:f>N1372-AH1372</x:f>
        <x:v>0</x:v>
      </x:c>
      <x:c r="AJ1372" s="18" t="n">
        <x:f>V1372*INDEX('07 Mode Capacity'!$P$6:$P$17,MATCH("AIR-"&amp;I1372,'07 Mode Capacity'!$C$6:$C$17,0))</x:f>
        <x:v>0</x:v>
      </x:c>
      <x:c r="AK1372" s="18" t="n">
        <x:f>Y1372*INDEX('07 Mode Capacity'!$P$6:$P$17,MATCH("OCEAN-"&amp;I1372,'07 Mode Capacity'!$C$6:$C$17,0))</x:f>
        <x:v>0</x:v>
      </x:c>
      <x:c r="AL1372" s="18" t="n">
        <x:f>AB1372*INDEX('07 Mode Capacity'!$P$6:$P$17,MATCH("LAND-"&amp;I1372,'07 Mode Capacity'!$C$6:$C$17,0))</x:f>
        <x:v>13.089634005435176</x:v>
      </x:c>
      <x:c r="AM1372" s="18" t="n">
        <x:f>AE1372*INDEX('07 Mode Capacity'!$P$6:$P$17,MATCH("INLAND-"&amp;I1372,'07 Mode Capacity'!$C$6:$C$17,0))</x:f>
        <x:v>0</x:v>
      </x:c>
      <x:c r="AN1372" s="18" t="n">
        <x:f>SUM(AJ1372:AM1372)</x:f>
        <x:v>13.089634005435176</x:v>
      </x:c>
      <x:c r="AO1372" s="17" t="n">
        <x:f>IF(N1372=0,1,AN1372/N1372)</x:f>
        <x:v>0.1220478695145471</x:v>
      </x:c>
      <x:c r="AP1372" s="11" t="str">
        <x:f>IF(AO1372&gt;='01 Controls'!$E$16,"PASS","FAIL")</x:f>
        <x:v>FAIL</x:v>
      </x:c>
      <x:c r="AQ1372" s="11" t="str">
        <x:v>UNQUANTIFIED</x:v>
      </x:c>
      <x:c r="AR1372" s="11" t="str">
        <x:v>Position-class planning record; serial item and receiver open</x:v>
      </x:c>
      <x:c r="AS1372" s="26"/>
      <x:c r="AT1372" s="26"/>
    </x:row>
    <x:row r="1373">
      <x:c r="C1373" s="11" t="str">
        <x:v>M1-J-TSC-FLR-24</x:v>
      </x:c>
      <x:c r="D1373" s="11" t="str">
        <x:v>M1</x:v>
      </x:c>
      <x:c r="E1373" s="11" t="str">
        <x:v>Western fire and heat</x:v>
      </x:c>
      <x:c r="F1373" s="11" t="str">
        <x:v>J-TSC</x:v>
      </x:c>
      <x:c r="G1373" s="11" t="str">
        <x:v>Theater sustainment command</x:v>
      </x:c>
      <x:c r="H1373" s="11" t="str">
        <x:v>FLR-24</x:v>
      </x:c>
      <x:c r="I1373" s="19" t="n">
        <x:v>48</x:v>
      </x:c>
      <x:c r="J1373" s="21" t="n">
        <x:v>2</x:v>
      </x:c>
      <x:c r="K1373" s="18" t="n">
        <x:f>'05 Cargo Register'!K29</x:f>
        <x:v>107.25</x:v>
      </x:c>
      <x:c r="L1373" s="18" t="n">
        <x:f>'05 Cargo Register'!N29</x:f>
        <x:v>6</x:v>
      </x:c>
      <x:c r="M1373" s="18" t="n">
        <x:f>'05 Cargo Register'!O29</x:f>
        <x:v>192</x:v>
      </x:c>
      <x:c r="N1373" s="18" t="n">
        <x:f>J1373*K1373</x:f>
        <x:v>214.5</x:v>
      </x:c>
      <x:c r="O1373" s="18" t="n">
        <x:f>J1373*L1373</x:f>
        <x:v>12</x:v>
      </x:c>
      <x:c r="P1373" s="18" t="n">
        <x:f>J1373*M1373</x:f>
        <x:v>384</x:v>
      </x:c>
      <x:c r="Q1373" s="22" t="n">
        <x:f>'01 Controls'!$E$25*'02 Cargo Classes'!$M$11</x:f>
        <x:v>0</x:v>
      </x:c>
      <x:c r="R1373" s="22" t="n">
        <x:f>'01 Controls'!$F$25*'02 Cargo Classes'!$N$11</x:f>
        <x:v>0</x:v>
      </x:c>
      <x:c r="S1373" s="22" t="n">
        <x:f>'01 Controls'!$G$25*'02 Cargo Classes'!$O$11</x:f>
        <x:v>0.9</x:v>
      </x:c>
      <x:c r="T1373" s="22" t="n">
        <x:f>'01 Controls'!$H$25*'02 Cargo Classes'!$P$11</x:f>
        <x:v>0</x:v>
      </x:c>
      <x:c r="U1373" s="22" t="n">
        <x:f>SUM(Q1373:T1373)</x:f>
        <x:v>0.9</x:v>
      </x:c>
      <x:c r="V1373" s="18" t="n">
        <x:f>IF(U1373=0,0,N1373*Q1373/U1373)</x:f>
        <x:v>0</x:v>
      </x:c>
      <x:c r="W1373" s="18" t="n">
        <x:f>IF(U1373=0,0,P1373*Q1373/U1373)</x:f>
        <x:v>0</x:v>
      </x:c>
      <x:c r="X1373" s="18" t="n">
        <x:f>MAX(V1373,W1373*'01 Controls'!$E$12)</x:f>
        <x:v>0</x:v>
      </x:c>
      <x:c r="Y1373" s="18" t="n">
        <x:f>IF(U1373=0,0,N1373*R1373/U1373)</x:f>
        <x:v>0</x:v>
      </x:c>
      <x:c r="Z1373" s="18" t="n">
        <x:f>IF(U1373=0,0,P1373*R1373/U1373)</x:f>
        <x:v>0</x:v>
      </x:c>
      <x:c r="AA1373" s="18" t="n">
        <x:f>MAX(Y1373,Z1373*'01 Controls'!$E$13)</x:f>
        <x:v>0</x:v>
      </x:c>
      <x:c r="AB1373" s="18" t="n">
        <x:f>IF(U1373=0,0,N1373*S1373/U1373)</x:f>
        <x:v>214.5</x:v>
      </x:c>
      <x:c r="AC1373" s="18" t="n">
        <x:f>IF(U1373=0,0,P1373*S1373/U1373)</x:f>
        <x:v>384</x:v>
      </x:c>
      <x:c r="AD1373" s="18" t="n">
        <x:f>MAX(AB1373,AC1373*'01 Controls'!$E$14)</x:f>
        <x:v>214.5</x:v>
      </x:c>
      <x:c r="AE1373" s="18" t="n">
        <x:f>IF(U1373=0,0,N1373*T1373/U1373)</x:f>
        <x:v>0</x:v>
      </x:c>
      <x:c r="AF1373" s="18" t="n">
        <x:f>IF(U1373=0,0,P1373*T1373/U1373)</x:f>
        <x:v>0</x:v>
      </x:c>
      <x:c r="AG1373" s="18" t="n">
        <x:f>MAX(AE1373,AF1373*'01 Controls'!$E$15)</x:f>
        <x:v>0</x:v>
      </x:c>
      <x:c r="AH1373" s="18" t="n">
        <x:f>SUM(V1373,Y1373,AB1373,AE1373)</x:f>
        <x:v>214.5</x:v>
      </x:c>
      <x:c r="AI1373" s="18" t="n">
        <x:f>N1373-AH1373</x:f>
        <x:v>0</x:v>
      </x:c>
      <x:c r="AJ1373" s="18" t="n">
        <x:f>V1373*INDEX('07 Mode Capacity'!$P$6:$P$17,MATCH("AIR-"&amp;I1373,'07 Mode Capacity'!$C$6:$C$17,0))</x:f>
        <x:v>0</x:v>
      </x:c>
      <x:c r="AK1373" s="18" t="n">
        <x:f>Y1373*INDEX('07 Mode Capacity'!$P$6:$P$17,MATCH("OCEAN-"&amp;I1373,'07 Mode Capacity'!$C$6:$C$17,0))</x:f>
        <x:v>0</x:v>
      </x:c>
      <x:c r="AL1373" s="18" t="n">
        <x:f>AB1373*INDEX('07 Mode Capacity'!$P$6:$P$17,MATCH("LAND-"&amp;I1373,'07 Mode Capacity'!$C$6:$C$17,0))</x:f>
        <x:v>26.179268010870352</x:v>
      </x:c>
      <x:c r="AM1373" s="18" t="n">
        <x:f>AE1373*INDEX('07 Mode Capacity'!$P$6:$P$17,MATCH("INLAND-"&amp;I1373,'07 Mode Capacity'!$C$6:$C$17,0))</x:f>
        <x:v>0</x:v>
      </x:c>
      <x:c r="AN1373" s="18" t="n">
        <x:f>SUM(AJ1373:AM1373)</x:f>
        <x:v>26.179268010870352</x:v>
      </x:c>
      <x:c r="AO1373" s="17" t="n">
        <x:f>IF(N1373=0,1,AN1373/N1373)</x:f>
        <x:v>0.1220478695145471</x:v>
      </x:c>
      <x:c r="AP1373" s="11" t="str">
        <x:f>IF(AO1373&gt;='01 Controls'!$E$16,"PASS","FAIL")</x:f>
        <x:v>FAIL</x:v>
      </x:c>
      <x:c r="AQ1373" s="11" t="str">
        <x:v>UNQUANTIFIED</x:v>
      </x:c>
      <x:c r="AR1373" s="11" t="str">
        <x:v>Position-class planning record; serial item and receiver open</x:v>
      </x:c>
      <x:c r="AS1373" s="26"/>
      <x:c r="AT1373" s="26"/>
    </x:row>
    <x:row r="1374">
      <x:c r="C1374" s="11" t="str">
        <x:v>M1-J-TSC-ROL-30</x:v>
      </x:c>
      <x:c r="D1374" s="11" t="str">
        <x:v>M1</x:v>
      </x:c>
      <x:c r="E1374" s="11" t="str">
        <x:v>Western fire and heat</x:v>
      </x:c>
      <x:c r="F1374" s="11" t="str">
        <x:v>J-TSC</x:v>
      </x:c>
      <x:c r="G1374" s="11" t="str">
        <x:v>Theater sustainment command</x:v>
      </x:c>
      <x:c r="H1374" s="11" t="str">
        <x:v>ROL-30</x:v>
      </x:c>
      <x:c r="I1374" s="19" t="n">
        <x:v>48</x:v>
      </x:c>
      <x:c r="J1374" s="21" t="n">
        <x:v>2</x:v>
      </x:c>
      <x:c r="K1374" s="18" t="n">
        <x:f>'05 Cargo Register'!K30</x:f>
        <x:v>107.25</x:v>
      </x:c>
      <x:c r="L1374" s="18" t="n">
        <x:f>'05 Cargo Register'!N30</x:f>
        <x:v>5</x:v>
      </x:c>
      <x:c r="M1374" s="18" t="n">
        <x:f>'05 Cargo Register'!O30</x:f>
        <x:v>318.75</x:v>
      </x:c>
      <x:c r="N1374" s="18" t="n">
        <x:f>J1374*K1374</x:f>
        <x:v>214.5</x:v>
      </x:c>
      <x:c r="O1374" s="18" t="n">
        <x:f>J1374*L1374</x:f>
        <x:v>10</x:v>
      </x:c>
      <x:c r="P1374" s="18" t="n">
        <x:f>J1374*M1374</x:f>
        <x:v>637.5</x:v>
      </x:c>
      <x:c r="Q1374" s="22" t="n">
        <x:f>'01 Controls'!$E$25*'02 Cargo Classes'!$M$12</x:f>
        <x:v>0</x:v>
      </x:c>
      <x:c r="R1374" s="22" t="n">
        <x:f>'01 Controls'!$F$25*'02 Cargo Classes'!$N$12</x:f>
        <x:v>0</x:v>
      </x:c>
      <x:c r="S1374" s="22" t="n">
        <x:f>'01 Controls'!$G$25*'02 Cargo Classes'!$O$12</x:f>
        <x:v>1.35</x:v>
      </x:c>
      <x:c r="T1374" s="22" t="n">
        <x:f>'01 Controls'!$H$25*'02 Cargo Classes'!$P$12</x:f>
        <x:v>0</x:v>
      </x:c>
      <x:c r="U1374" s="22" t="n">
        <x:f>SUM(Q1374:T1374)</x:f>
        <x:v>1.35</x:v>
      </x:c>
      <x:c r="V1374" s="18" t="n">
        <x:f>IF(U1374=0,0,N1374*Q1374/U1374)</x:f>
        <x:v>0</x:v>
      </x:c>
      <x:c r="W1374" s="18" t="n">
        <x:f>IF(U1374=0,0,P1374*Q1374/U1374)</x:f>
        <x:v>0</x:v>
      </x:c>
      <x:c r="X1374" s="18" t="n">
        <x:f>MAX(V1374,W1374*'01 Controls'!$E$12)</x:f>
        <x:v>0</x:v>
      </x:c>
      <x:c r="Y1374" s="18" t="n">
        <x:f>IF(U1374=0,0,N1374*R1374/U1374)</x:f>
        <x:v>0</x:v>
      </x:c>
      <x:c r="Z1374" s="18" t="n">
        <x:f>IF(U1374=0,0,P1374*R1374/U1374)</x:f>
        <x:v>0</x:v>
      </x:c>
      <x:c r="AA1374" s="18" t="n">
        <x:f>MAX(Y1374,Z1374*'01 Controls'!$E$13)</x:f>
        <x:v>0</x:v>
      </x:c>
      <x:c r="AB1374" s="18" t="n">
        <x:f>IF(U1374=0,0,N1374*S1374/U1374)</x:f>
        <x:v>214.50000000000003</x:v>
      </x:c>
      <x:c r="AC1374" s="18" t="n">
        <x:f>IF(U1374=0,0,P1374*S1374/U1374)</x:f>
        <x:v>637.5</x:v>
      </x:c>
      <x:c r="AD1374" s="18" t="n">
        <x:f>MAX(AB1374,AC1374*'01 Controls'!$E$14)</x:f>
        <x:v>214.50000000000003</x:v>
      </x:c>
      <x:c r="AE1374" s="18" t="n">
        <x:f>IF(U1374=0,0,N1374*T1374/U1374)</x:f>
        <x:v>0</x:v>
      </x:c>
      <x:c r="AF1374" s="18" t="n">
        <x:f>IF(U1374=0,0,P1374*T1374/U1374)</x:f>
        <x:v>0</x:v>
      </x:c>
      <x:c r="AG1374" s="18" t="n">
        <x:f>MAX(AE1374,AF1374*'01 Controls'!$E$15)</x:f>
        <x:v>0</x:v>
      </x:c>
      <x:c r="AH1374" s="18" t="n">
        <x:f>SUM(V1374,Y1374,AB1374,AE1374)</x:f>
        <x:v>214.50000000000003</x:v>
      </x:c>
      <x:c r="AI1374" s="18" t="n">
        <x:f>N1374-AH1374</x:f>
        <x:v>-2.842170943040401e-14</x:v>
      </x:c>
      <x:c r="AJ1374" s="18" t="n">
        <x:f>V1374*INDEX('07 Mode Capacity'!$P$6:$P$17,MATCH("AIR-"&amp;I1374,'07 Mode Capacity'!$C$6:$C$17,0))</x:f>
        <x:v>0</x:v>
      </x:c>
      <x:c r="AK1374" s="18" t="n">
        <x:f>Y1374*INDEX('07 Mode Capacity'!$P$6:$P$17,MATCH("OCEAN-"&amp;I1374,'07 Mode Capacity'!$C$6:$C$17,0))</x:f>
        <x:v>0</x:v>
      </x:c>
      <x:c r="AL1374" s="18" t="n">
        <x:f>AB1374*INDEX('07 Mode Capacity'!$P$6:$P$17,MATCH("LAND-"&amp;I1374,'07 Mode Capacity'!$C$6:$C$17,0))</x:f>
        <x:v>26.179268010870356</x:v>
      </x:c>
      <x:c r="AM1374" s="18" t="n">
        <x:f>AE1374*INDEX('07 Mode Capacity'!$P$6:$P$17,MATCH("INLAND-"&amp;I1374,'07 Mode Capacity'!$C$6:$C$17,0))</x:f>
        <x:v>0</x:v>
      </x:c>
      <x:c r="AN1374" s="18" t="n">
        <x:f>SUM(AJ1374:AM1374)</x:f>
        <x:v>26.179268010870356</x:v>
      </x:c>
      <x:c r="AO1374" s="17" t="n">
        <x:f>IF(N1374=0,1,AN1374/N1374)</x:f>
        <x:v>0.12204786951454712</x:v>
      </x:c>
      <x:c r="AP1374" s="11" t="str">
        <x:f>IF(AO1374&gt;='01 Controls'!$E$16,"PASS","FAIL")</x:f>
        <x:v>FAIL</x:v>
      </x:c>
      <x:c r="AQ1374" s="11" t="str">
        <x:v>UNQUANTIFIED</x:v>
      </x:c>
      <x:c r="AR1374" s="11" t="str">
        <x:v>Position-class planning record; serial item and receiver open</x:v>
      </x:c>
      <x:c r="AS1374" s="26"/>
      <x:c r="AT1374" s="26"/>
    </x:row>
    <x:row r="1375">
      <x:c r="C1375" s="11" t="str">
        <x:v>M1-J-TSC-LIN-18</x:v>
      </x:c>
      <x:c r="D1375" s="11" t="str">
        <x:v>M1</x:v>
      </x:c>
      <x:c r="E1375" s="11" t="str">
        <x:v>Western fire and heat</x:v>
      </x:c>
      <x:c r="F1375" s="11" t="str">
        <x:v>J-TSC</x:v>
      </x:c>
      <x:c r="G1375" s="11" t="str">
        <x:v>Theater sustainment command</x:v>
      </x:c>
      <x:c r="H1375" s="11" t="str">
        <x:v>LIN-18</x:v>
      </x:c>
      <x:c r="I1375" s="19" t="n">
        <x:v>72</x:v>
      </x:c>
      <x:c r="J1375" s="21" t="n">
        <x:v>2</x:v>
      </x:c>
      <x:c r="K1375" s="18" t="n">
        <x:f>'05 Cargo Register'!K31</x:f>
        <x:v>53.625</x:v>
      </x:c>
      <x:c r="L1375" s="18" t="n">
        <x:f>'05 Cargo Register'!N31</x:f>
        <x:v>4</x:v>
      </x:c>
      <x:c r="M1375" s="18" t="n">
        <x:f>'05 Cargo Register'!O31</x:f>
        <x:v>176</x:v>
      </x:c>
      <x:c r="N1375" s="18" t="n">
        <x:f>J1375*K1375</x:f>
        <x:v>107.25</x:v>
      </x:c>
      <x:c r="O1375" s="18" t="n">
        <x:f>J1375*L1375</x:f>
        <x:v>8</x:v>
      </x:c>
      <x:c r="P1375" s="18" t="n">
        <x:f>J1375*M1375</x:f>
        <x:v>352</x:v>
      </x:c>
      <x:c r="Q1375" s="22" t="n">
        <x:f>'01 Controls'!$E$25*'02 Cargo Classes'!$M$13</x:f>
        <x:v>0</x:v>
      </x:c>
      <x:c r="R1375" s="22" t="n">
        <x:f>'01 Controls'!$F$25*'02 Cargo Classes'!$N$13</x:f>
        <x:v>0</x:v>
      </x:c>
      <x:c r="S1375" s="22" t="n">
        <x:f>'01 Controls'!$G$25*'02 Cargo Classes'!$O$13</x:f>
        <x:v>0.9</x:v>
      </x:c>
      <x:c r="T1375" s="22" t="n">
        <x:f>'01 Controls'!$H$25*'02 Cargo Classes'!$P$13</x:f>
        <x:v>0</x:v>
      </x:c>
      <x:c r="U1375" s="22" t="n">
        <x:f>SUM(Q1375:T1375)</x:f>
        <x:v>0.9</x:v>
      </x:c>
      <x:c r="V1375" s="18" t="n">
        <x:f>IF(U1375=0,0,N1375*Q1375/U1375)</x:f>
        <x:v>0</x:v>
      </x:c>
      <x:c r="W1375" s="18" t="n">
        <x:f>IF(U1375=0,0,P1375*Q1375/U1375)</x:f>
        <x:v>0</x:v>
      </x:c>
      <x:c r="X1375" s="18" t="n">
        <x:f>MAX(V1375,W1375*'01 Controls'!$E$12)</x:f>
        <x:v>0</x:v>
      </x:c>
      <x:c r="Y1375" s="18" t="n">
        <x:f>IF(U1375=0,0,N1375*R1375/U1375)</x:f>
        <x:v>0</x:v>
      </x:c>
      <x:c r="Z1375" s="18" t="n">
        <x:f>IF(U1375=0,0,P1375*R1375/U1375)</x:f>
        <x:v>0</x:v>
      </x:c>
      <x:c r="AA1375" s="18" t="n">
        <x:f>MAX(Y1375,Z1375*'01 Controls'!$E$13)</x:f>
        <x:v>0</x:v>
      </x:c>
      <x:c r="AB1375" s="18" t="n">
        <x:f>IF(U1375=0,0,N1375*S1375/U1375)</x:f>
        <x:v>107.25</x:v>
      </x:c>
      <x:c r="AC1375" s="18" t="n">
        <x:f>IF(U1375=0,0,P1375*S1375/U1375)</x:f>
        <x:v>352</x:v>
      </x:c>
      <x:c r="AD1375" s="18" t="n">
        <x:f>MAX(AB1375,AC1375*'01 Controls'!$E$14)</x:f>
        <x:v>107.25</x:v>
      </x:c>
      <x:c r="AE1375" s="18" t="n">
        <x:f>IF(U1375=0,0,N1375*T1375/U1375)</x:f>
        <x:v>0</x:v>
      </x:c>
      <x:c r="AF1375" s="18" t="n">
        <x:f>IF(U1375=0,0,P1375*T1375/U1375)</x:f>
        <x:v>0</x:v>
      </x:c>
      <x:c r="AG1375" s="18" t="n">
        <x:f>MAX(AE1375,AF1375*'01 Controls'!$E$15)</x:f>
        <x:v>0</x:v>
      </x:c>
      <x:c r="AH1375" s="18" t="n">
        <x:f>SUM(V1375,Y1375,AB1375,AE1375)</x:f>
        <x:v>107.25</x:v>
      </x:c>
      <x:c r="AI1375" s="18" t="n">
        <x:f>N1375-AH1375</x:f>
        <x:v>0</x:v>
      </x:c>
      <x:c r="AJ1375" s="18" t="n">
        <x:f>V1375*INDEX('07 Mode Capacity'!$P$6:$P$17,MATCH("AIR-"&amp;I1375,'07 Mode Capacity'!$C$6:$C$17,0))</x:f>
        <x:v>0</x:v>
      </x:c>
      <x:c r="AK1375" s="18" t="n">
        <x:f>Y1375*INDEX('07 Mode Capacity'!$P$6:$P$17,MATCH("OCEAN-"&amp;I1375,'07 Mode Capacity'!$C$6:$C$17,0))</x:f>
        <x:v>0</x:v>
      </x:c>
      <x:c r="AL1375" s="18" t="n">
        <x:f>AB1375*INDEX('07 Mode Capacity'!$P$6:$P$17,MATCH("LAND-"&amp;I1375,'07 Mode Capacity'!$C$6:$C$17,0))</x:f>
        <x:v>76.6848466076729</x:v>
      </x:c>
      <x:c r="AM1375" s="18" t="n">
        <x:f>AE1375*INDEX('07 Mode Capacity'!$P$6:$P$17,MATCH("INLAND-"&amp;I1375,'07 Mode Capacity'!$C$6:$C$17,0))</x:f>
        <x:v>0</x:v>
      </x:c>
      <x:c r="AN1375" s="18" t="n">
        <x:f>SUM(AJ1375:AM1375)</x:f>
        <x:v>76.6848466076729</x:v>
      </x:c>
      <x:c r="AO1375" s="17" t="n">
        <x:f>IF(N1375=0,1,AN1375/N1375)</x:f>
        <x:v>0.7150102247801668</x:v>
      </x:c>
      <x:c r="AP1375" s="11" t="str">
        <x:f>IF(AO1375&gt;='01 Controls'!$E$16,"PASS","FAIL")</x:f>
        <x:v>FAIL</x:v>
      </x:c>
      <x:c r="AQ1375" s="11" t="str">
        <x:v>UNQUANTIFIED</x:v>
      </x:c>
      <x:c r="AR1375" s="11" t="str">
        <x:v>Position-class planning record; serial item and receiver open</x:v>
      </x:c>
      <x:c r="AS1375" s="26"/>
      <x:c r="AT1375" s="26"/>
    </x:row>
    <x:row r="1376">
      <x:c r="C1376" s="11" t="str">
        <x:v>M1-J-TSC-BLK-08</x:v>
      </x:c>
      <x:c r="D1376" s="11" t="str">
        <x:v>M1</x:v>
      </x:c>
      <x:c r="E1376" s="11" t="str">
        <x:v>Western fire and heat</x:v>
      </x:c>
      <x:c r="F1376" s="11" t="str">
        <x:v>J-TSC</x:v>
      </x:c>
      <x:c r="G1376" s="11" t="str">
        <x:v>Theater sustainment command</x:v>
      </x:c>
      <x:c r="H1376" s="11" t="str">
        <x:v>BLK-08</x:v>
      </x:c>
      <x:c r="I1376" s="19" t="n">
        <x:v>48</x:v>
      </x:c>
      <x:c r="J1376" s="21" t="n">
        <x:v>2</x:v>
      </x:c>
      <x:c r="K1376" s="18" t="n">
        <x:f>'05 Cargo Register'!K32</x:f>
        <x:v>160.875</x:v>
      </x:c>
      <x:c r="L1376" s="18" t="n">
        <x:f>'05 Cargo Register'!N32</x:f>
        <x:v>26</x:v>
      </x:c>
      <x:c r="M1376" s="18" t="n">
        <x:f>'05 Cargo Register'!O32</x:f>
        <x:v>1326</x:v>
      </x:c>
      <x:c r="N1376" s="18" t="n">
        <x:f>J1376*K1376</x:f>
        <x:v>321.75</x:v>
      </x:c>
      <x:c r="O1376" s="18" t="n">
        <x:f>J1376*L1376</x:f>
        <x:v>52</x:v>
      </x:c>
      <x:c r="P1376" s="18" t="n">
        <x:f>J1376*M1376</x:f>
        <x:v>2652</x:v>
      </x:c>
      <x:c r="Q1376" s="22" t="n">
        <x:f>'01 Controls'!$E$25*'02 Cargo Classes'!$M$14</x:f>
        <x:v>0.1</x:v>
      </x:c>
      <x:c r="R1376" s="22" t="n">
        <x:f>'01 Controls'!$F$25*'02 Cargo Classes'!$N$14</x:f>
        <x:v>0</x:v>
      </x:c>
      <x:c r="S1376" s="22" t="n">
        <x:f>'01 Controls'!$G$25*'02 Cargo Classes'!$O$14</x:f>
        <x:v>0.9</x:v>
      </x:c>
      <x:c r="T1376" s="22" t="n">
        <x:f>'01 Controls'!$H$25*'02 Cargo Classes'!$P$14</x:f>
        <x:v>0</x:v>
      </x:c>
      <x:c r="U1376" s="22" t="n">
        <x:f>SUM(Q1376:T1376)</x:f>
        <x:v>1</x:v>
      </x:c>
      <x:c r="V1376" s="18" t="n">
        <x:f>IF(U1376=0,0,N1376*Q1376/U1376)</x:f>
        <x:v>32.175000000000004</x:v>
      </x:c>
      <x:c r="W1376" s="18" t="n">
        <x:f>IF(U1376=0,0,P1376*Q1376/U1376)</x:f>
        <x:v>265.2</x:v>
      </x:c>
      <x:c r="X1376" s="18" t="n">
        <x:f>MAX(V1376,W1376*'01 Controls'!$E$12)</x:f>
        <x:v>66.3</x:v>
      </x:c>
      <x:c r="Y1376" s="18" t="n">
        <x:f>IF(U1376=0,0,N1376*R1376/U1376)</x:f>
        <x:v>0</x:v>
      </x:c>
      <x:c r="Z1376" s="18" t="n">
        <x:f>IF(U1376=0,0,P1376*R1376/U1376)</x:f>
        <x:v>0</x:v>
      </x:c>
      <x:c r="AA1376" s="18" t="n">
        <x:f>MAX(Y1376,Z1376*'01 Controls'!$E$13)</x:f>
        <x:v>0</x:v>
      </x:c>
      <x:c r="AB1376" s="18" t="n">
        <x:f>IF(U1376=0,0,N1376*S1376/U1376)</x:f>
        <x:v>289.575</x:v>
      </x:c>
      <x:c r="AC1376" s="18" t="n">
        <x:f>IF(U1376=0,0,P1376*S1376/U1376)</x:f>
        <x:v>2386.8</x:v>
      </x:c>
      <x:c r="AD1376" s="18" t="n">
        <x:f>MAX(AB1376,AC1376*'01 Controls'!$E$14)</x:f>
        <x:v>477.36000000000007</x:v>
      </x:c>
      <x:c r="AE1376" s="18" t="n">
        <x:f>IF(U1376=0,0,N1376*T1376/U1376)</x:f>
        <x:v>0</x:v>
      </x:c>
      <x:c r="AF1376" s="18" t="n">
        <x:f>IF(U1376=0,0,P1376*T1376/U1376)</x:f>
        <x:v>0</x:v>
      </x:c>
      <x:c r="AG1376" s="18" t="n">
        <x:f>MAX(AE1376,AF1376*'01 Controls'!$E$15)</x:f>
        <x:v>0</x:v>
      </x:c>
      <x:c r="AH1376" s="18" t="n">
        <x:f>SUM(V1376,Y1376,AB1376,AE1376)</x:f>
        <x:v>321.75</x:v>
      </x:c>
      <x:c r="AI1376" s="18" t="n">
        <x:f>N1376-AH1376</x:f>
        <x:v>0</x:v>
      </x:c>
      <x:c r="AJ1376" s="18" t="n">
        <x:f>V1376*INDEX('07 Mode Capacity'!$P$6:$P$17,MATCH("AIR-"&amp;I1376,'07 Mode Capacity'!$C$6:$C$17,0))</x:f>
        <x:v>9.01979980545799</x:v>
      </x:c>
      <x:c r="AK1376" s="18" t="n">
        <x:f>Y1376*INDEX('07 Mode Capacity'!$P$6:$P$17,MATCH("OCEAN-"&amp;I1376,'07 Mode Capacity'!$C$6:$C$17,0))</x:f>
        <x:v>0</x:v>
      </x:c>
      <x:c r="AL1376" s="18" t="n">
        <x:f>AB1376*INDEX('07 Mode Capacity'!$P$6:$P$17,MATCH("LAND-"&amp;I1376,'07 Mode Capacity'!$C$6:$C$17,0))</x:f>
        <x:v>35.342011814674976</x:v>
      </x:c>
      <x:c r="AM1376" s="18" t="n">
        <x:f>AE1376*INDEX('07 Mode Capacity'!$P$6:$P$17,MATCH("INLAND-"&amp;I1376,'07 Mode Capacity'!$C$6:$C$17,0))</x:f>
        <x:v>0</x:v>
      </x:c>
      <x:c r="AN1376" s="18" t="n">
        <x:f>SUM(AJ1376:AM1376)</x:f>
        <x:v>44.36181162013297</x:v>
      </x:c>
      <x:c r="AO1376" s="17" t="n">
        <x:f>IF(N1376=0,1,AN1376/N1376)</x:f>
        <x:v>0.13787664839202166</x:v>
      </x:c>
      <x:c r="AP1376" s="11" t="str">
        <x:f>IF(AO1376&gt;='01 Controls'!$E$16,"PASS","FAIL")</x:f>
        <x:v>FAIL</x:v>
      </x:c>
      <x:c r="AQ1376" s="11" t="str">
        <x:v>UNQUANTIFIED</x:v>
      </x:c>
      <x:c r="AR1376" s="11" t="str">
        <x:v>Position-class planning record; serial item and receiver open</x:v>
      </x:c>
      <x:c r="AS1376" s="26"/>
      <x:c r="AT1376" s="26"/>
    </x:row>
    <x:row r="1377">
      <x:c r="C1377" s="11" t="str">
        <x:v>M1-J-RRG-APL-45</x:v>
      </x:c>
      <x:c r="D1377" s="11" t="str">
        <x:v>M1</x:v>
      </x:c>
      <x:c r="E1377" s="11" t="str">
        <x:v>Western fire and heat</x:v>
      </x:c>
      <x:c r="F1377" s="11" t="str">
        <x:v>J-RRG</x:v>
      </x:c>
      <x:c r="G1377" s="11" t="str">
        <x:v>Replacement and reconstitution group</x:v>
      </x:c>
      <x:c r="H1377" s="11" t="str">
        <x:v>APL-45</x:v>
      </x:c>
      <x:c r="I1377" s="19" t="n">
        <x:v>24</x:v>
      </x:c>
      <x:c r="J1377" s="21" t="n">
        <x:v>2</x:v>
      </x:c>
      <x:c r="K1377" s="18" t="n">
        <x:f>'05 Cargo Register'!K33</x:f>
        <x:v>214.5</x:v>
      </x:c>
      <x:c r="L1377" s="18" t="n">
        <x:f>'05 Cargo Register'!N33</x:f>
        <x:v>57</x:v>
      </x:c>
      <x:c r="M1377" s="18" t="n">
        <x:f>'05 Cargo Register'!O33</x:f>
        <x:v>427.5</x:v>
      </x:c>
      <x:c r="N1377" s="18" t="n">
        <x:f>J1377*K1377</x:f>
        <x:v>429</x:v>
      </x:c>
      <x:c r="O1377" s="18" t="n">
        <x:f>J1377*L1377</x:f>
        <x:v>114</x:v>
      </x:c>
      <x:c r="P1377" s="18" t="n">
        <x:f>J1377*M1377</x:f>
        <x:v>855</x:v>
      </x:c>
      <x:c r="Q1377" s="22" t="n">
        <x:f>'01 Controls'!$E$25*'02 Cargo Classes'!$M$6</x:f>
        <x:v>0.30000000000000004</x:v>
      </x:c>
      <x:c r="R1377" s="22" t="n">
        <x:f>'01 Controls'!$F$25*'02 Cargo Classes'!$N$6</x:f>
        <x:v>0</x:v>
      </x:c>
      <x:c r="S1377" s="22" t="n">
        <x:f>'01 Controls'!$G$25*'02 Cargo Classes'!$O$6</x:f>
        <x:v>0.9</x:v>
      </x:c>
      <x:c r="T1377" s="22" t="n">
        <x:f>'01 Controls'!$H$25*'02 Cargo Classes'!$P$6</x:f>
        <x:v>0</x:v>
      </x:c>
      <x:c r="U1377" s="22" t="n">
        <x:f>SUM(Q1377:T1377)</x:f>
        <x:v>1.2000000000000002</x:v>
      </x:c>
      <x:c r="V1377" s="18" t="n">
        <x:f>IF(U1377=0,0,N1377*Q1377/U1377)</x:f>
        <x:v>107.25</x:v>
      </x:c>
      <x:c r="W1377" s="18" t="n">
        <x:f>IF(U1377=0,0,P1377*Q1377/U1377)</x:f>
        <x:v>213.75000000000003</x:v>
      </x:c>
      <x:c r="X1377" s="18" t="n">
        <x:f>MAX(V1377,W1377*'01 Controls'!$E$12)</x:f>
        <x:v>107.25</x:v>
      </x:c>
      <x:c r="Y1377" s="18" t="n">
        <x:f>IF(U1377=0,0,N1377*R1377/U1377)</x:f>
        <x:v>0</x:v>
      </x:c>
      <x:c r="Z1377" s="18" t="n">
        <x:f>IF(U1377=0,0,P1377*R1377/U1377)</x:f>
        <x:v>0</x:v>
      </x:c>
      <x:c r="AA1377" s="18" t="n">
        <x:f>MAX(Y1377,Z1377*'01 Controls'!$E$13)</x:f>
        <x:v>0</x:v>
      </x:c>
      <x:c r="AB1377" s="18" t="n">
        <x:f>IF(U1377=0,0,N1377*S1377/U1377)</x:f>
        <x:v>321.74999999999994</x:v>
      </x:c>
      <x:c r="AC1377" s="18" t="n">
        <x:f>IF(U1377=0,0,P1377*S1377/U1377)</x:f>
        <x:v>641.2499999999999</x:v>
      </x:c>
      <x:c r="AD1377" s="18" t="n">
        <x:f>MAX(AB1377,AC1377*'01 Controls'!$E$14)</x:f>
        <x:v>321.74999999999994</x:v>
      </x:c>
      <x:c r="AE1377" s="18" t="n">
        <x:f>IF(U1377=0,0,N1377*T1377/U1377)</x:f>
        <x:v>0</x:v>
      </x:c>
      <x:c r="AF1377" s="18" t="n">
        <x:f>IF(U1377=0,0,P1377*T1377/U1377)</x:f>
        <x:v>0</x:v>
      </x:c>
      <x:c r="AG1377" s="18" t="n">
        <x:f>MAX(AE1377,AF1377*'01 Controls'!$E$15)</x:f>
        <x:v>0</x:v>
      </x:c>
      <x:c r="AH1377" s="18" t="n">
        <x:f>SUM(V1377,Y1377,AB1377,AE1377)</x:f>
        <x:v>428.99999999999994</x:v>
      </x:c>
      <x:c r="AI1377" s="18" t="n">
        <x:f>N1377-AH1377</x:f>
        <x:v>5.684341886080802e-14</x:v>
      </x:c>
      <x:c r="AJ1377" s="18" t="n">
        <x:f>V1377*INDEX('07 Mode Capacity'!$P$6:$P$17,MATCH("AIR-"&amp;I1377,'07 Mode Capacity'!$C$6:$C$17,0))</x:f>
        <x:v>21.762533775718754</x:v>
      </x:c>
      <x:c r="AK1377" s="18" t="n">
        <x:f>Y1377*INDEX('07 Mode Capacity'!$P$6:$P$17,MATCH("OCEAN-"&amp;I1377,'07 Mode Capacity'!$C$6:$C$17,0))</x:f>
        <x:v>0</x:v>
      </x:c>
      <x:c r="AL1377" s="18" t="n">
        <x:f>AB1377*INDEX('07 Mode Capacity'!$P$6:$P$17,MATCH("LAND-"&amp;I1377,'07 Mode Capacity'!$C$6:$C$17,0))</x:f>
        <x:v>123.0696723772894</x:v>
      </x:c>
      <x:c r="AM1377" s="18" t="n">
        <x:f>AE1377*INDEX('07 Mode Capacity'!$P$6:$P$17,MATCH("INLAND-"&amp;I1377,'07 Mode Capacity'!$C$6:$C$17,0))</x:f>
        <x:v>0</x:v>
      </x:c>
      <x:c r="AN1377" s="18" t="n">
        <x:f>SUM(AJ1377:AM1377)</x:f>
        <x:v>144.83220615300814</x:v>
      </x:c>
      <x:c r="AO1377" s="17" t="n">
        <x:f>IF(N1377=0,1,AN1377/N1377)</x:f>
        <x:v>0.33760421014687214</x:v>
      </x:c>
      <x:c r="AP1377" s="11" t="str">
        <x:f>IF(AO1377&gt;='01 Controls'!$E$16,"PASS","FAIL")</x:f>
        <x:v>FAIL</x:v>
      </x:c>
      <x:c r="AQ1377" s="11" t="str">
        <x:v>UNQUANTIFIED</x:v>
      </x:c>
      <x:c r="AR1377" s="11" t="str">
        <x:v>Position-class planning record; serial item and receiver open</x:v>
      </x:c>
      <x:c r="AS1377" s="26"/>
      <x:c r="AT1377" s="26"/>
    </x:row>
    <x:row r="1378">
      <x:c r="C1378" s="11" t="str">
        <x:v>M1-J-RRG-ISO-18</x:v>
      </x:c>
      <x:c r="D1378" s="11" t="str">
        <x:v>M1</x:v>
      </x:c>
      <x:c r="E1378" s="11" t="str">
        <x:v>Western fire and heat</x:v>
      </x:c>
      <x:c r="F1378" s="11" t="str">
        <x:v>J-RRG</x:v>
      </x:c>
      <x:c r="G1378" s="11" t="str">
        <x:v>Replacement and reconstitution group</x:v>
      </x:c>
      <x:c r="H1378" s="11" t="str">
        <x:v>ISO-18</x:v>
      </x:c>
      <x:c r="I1378" s="19" t="n">
        <x:v>48</x:v>
      </x:c>
      <x:c r="J1378" s="21" t="n">
        <x:v>2</x:v>
      </x:c>
      <x:c r="K1378" s="18" t="n">
        <x:f>'05 Cargo Register'!K34</x:f>
        <x:v>268.125</x:v>
      </x:c>
      <x:c r="L1378" s="18" t="n">
        <x:f>'05 Cargo Register'!N34</x:f>
        <x:v>18</x:v>
      </x:c>
      <x:c r="M1378" s="18" t="n">
        <x:f>'05 Cargo Register'!O34</x:f>
        <x:v>475.20000000000005</x:v>
      </x:c>
      <x:c r="N1378" s="18" t="n">
        <x:f>J1378*K1378</x:f>
        <x:v>536.25</x:v>
      </x:c>
      <x:c r="O1378" s="18" t="n">
        <x:f>J1378*L1378</x:f>
        <x:v>36</x:v>
      </x:c>
      <x:c r="P1378" s="18" t="n">
        <x:f>J1378*M1378</x:f>
        <x:v>950.4000000000001</x:v>
      </x:c>
      <x:c r="Q1378" s="22" t="n">
        <x:f>'01 Controls'!$E$25*'02 Cargo Classes'!$M$7</x:f>
        <x:v>0.020000000000000004</x:v>
      </x:c>
      <x:c r="R1378" s="22" t="n">
        <x:f>'01 Controls'!$F$25*'02 Cargo Classes'!$N$7</x:f>
        <x:v>0</x:v>
      </x:c>
      <x:c r="S1378" s="22" t="n">
        <x:f>'01 Controls'!$G$25*'02 Cargo Classes'!$O$7</x:f>
        <x:v>1.08</x:v>
      </x:c>
      <x:c r="T1378" s="22" t="n">
        <x:f>'01 Controls'!$H$25*'02 Cargo Classes'!$P$7</x:f>
        <x:v>0</x:v>
      </x:c>
      <x:c r="U1378" s="22" t="n">
        <x:f>SUM(Q1378:T1378)</x:f>
        <x:v>1.1</x:v>
      </x:c>
      <x:c r="V1378" s="18" t="n">
        <x:f>IF(U1378=0,0,N1378*Q1378/U1378)</x:f>
        <x:v>9.75</x:v>
      </x:c>
      <x:c r="W1378" s="18" t="n">
        <x:f>IF(U1378=0,0,P1378*Q1378/U1378)</x:f>
        <x:v>17.280000000000005</x:v>
      </x:c>
      <x:c r="X1378" s="18" t="n">
        <x:f>MAX(V1378,W1378*'01 Controls'!$E$12)</x:f>
        <x:v>9.75</x:v>
      </x:c>
      <x:c r="Y1378" s="18" t="n">
        <x:f>IF(U1378=0,0,N1378*R1378/U1378)</x:f>
        <x:v>0</x:v>
      </x:c>
      <x:c r="Z1378" s="18" t="n">
        <x:f>IF(U1378=0,0,P1378*R1378/U1378)</x:f>
        <x:v>0</x:v>
      </x:c>
      <x:c r="AA1378" s="18" t="n">
        <x:f>MAX(Y1378,Z1378*'01 Controls'!$E$13)</x:f>
        <x:v>0</x:v>
      </x:c>
      <x:c r="AB1378" s="18" t="n">
        <x:f>IF(U1378=0,0,N1378*S1378/U1378)</x:f>
        <x:v>526.5</x:v>
      </x:c>
      <x:c r="AC1378" s="18" t="n">
        <x:f>IF(U1378=0,0,P1378*S1378/U1378)</x:f>
        <x:v>933.1200000000001</x:v>
      </x:c>
      <x:c r="AD1378" s="18" t="n">
        <x:f>MAX(AB1378,AC1378*'01 Controls'!$E$14)</x:f>
        <x:v>526.5</x:v>
      </x:c>
      <x:c r="AE1378" s="18" t="n">
        <x:f>IF(U1378=0,0,N1378*T1378/U1378)</x:f>
        <x:v>0</x:v>
      </x:c>
      <x:c r="AF1378" s="18" t="n">
        <x:f>IF(U1378=0,0,P1378*T1378/U1378)</x:f>
        <x:v>0</x:v>
      </x:c>
      <x:c r="AG1378" s="18" t="n">
        <x:f>MAX(AE1378,AF1378*'01 Controls'!$E$15)</x:f>
        <x:v>0</x:v>
      </x:c>
      <x:c r="AH1378" s="18" t="n">
        <x:f>SUM(V1378,Y1378,AB1378,AE1378)</x:f>
        <x:v>536.25</x:v>
      </x:c>
      <x:c r="AI1378" s="18" t="n">
        <x:f>N1378-AH1378</x:f>
        <x:v>0</x:v>
      </x:c>
      <x:c r="AJ1378" s="18" t="n">
        <x:f>V1378*INDEX('07 Mode Capacity'!$P$6:$P$17,MATCH("AIR-"&amp;I1378,'07 Mode Capacity'!$C$6:$C$17,0))</x:f>
        <x:v>2.7332726683206032</x:v>
      </x:c>
      <x:c r="AK1378" s="18" t="n">
        <x:f>Y1378*INDEX('07 Mode Capacity'!$P$6:$P$17,MATCH("OCEAN-"&amp;I1378,'07 Mode Capacity'!$C$6:$C$17,0))</x:f>
        <x:v>0</x:v>
      </x:c>
      <x:c r="AL1378" s="18" t="n">
        <x:f>AB1378*INDEX('07 Mode Capacity'!$P$6:$P$17,MATCH("LAND-"&amp;I1378,'07 Mode Capacity'!$C$6:$C$17,0))</x:f>
        <x:v>64.25820329940905</x:v>
      </x:c>
      <x:c r="AM1378" s="18" t="n">
        <x:f>AE1378*INDEX('07 Mode Capacity'!$P$6:$P$17,MATCH("INLAND-"&amp;I1378,'07 Mode Capacity'!$C$6:$C$17,0))</x:f>
        <x:v>0</x:v>
      </x:c>
      <x:c r="AN1378" s="18" t="n">
        <x:f>SUM(AJ1378:AM1378)</x:f>
        <x:v>66.99147596772966</x:v>
      </x:c>
      <x:c r="AO1378" s="17" t="n">
        <x:f>IF(N1378=0,1,AN1378/N1378)</x:f>
        <x:v>0.12492582931045157</x:v>
      </x:c>
      <x:c r="AP1378" s="11" t="str">
        <x:f>IF(AO1378&gt;='01 Controls'!$E$16,"PASS","FAIL")</x:f>
        <x:v>FAIL</x:v>
      </x:c>
      <x:c r="AQ1378" s="11" t="str">
        <x:v>UNQUANTIFIED</x:v>
      </x:c>
      <x:c r="AR1378" s="11" t="str">
        <x:v>Position-class planning record; serial item and receiver open</x:v>
      </x:c>
      <x:c r="AS1378" s="26"/>
      <x:c r="AT1378" s="26"/>
    </x:row>
    <x:row r="1379">
      <x:c r="C1379" s="11" t="str">
        <x:v>M1-J-RRG-COL-12</x:v>
      </x:c>
      <x:c r="D1379" s="11" t="str">
        <x:v>M1</x:v>
      </x:c>
      <x:c r="E1379" s="11" t="str">
        <x:v>Western fire and heat</x:v>
      </x:c>
      <x:c r="F1379" s="11" t="str">
        <x:v>J-RRG</x:v>
      </x:c>
      <x:c r="G1379" s="11" t="str">
        <x:v>Replacement and reconstitution group</x:v>
      </x:c>
      <x:c r="H1379" s="11" t="str">
        <x:v>COL-12</x:v>
      </x:c>
      <x:c r="I1379" s="19" t="n">
        <x:v>24</x:v>
      </x:c>
      <x:c r="J1379" s="21" t="n">
        <x:v>2</x:v>
      </x:c>
      <x:c r="K1379" s="18" t="n">
        <x:f>'05 Cargo Register'!K35</x:f>
        <x:v>53.625</x:v>
      </x:c>
      <x:c r="L1379" s="18" t="n">
        <x:f>'05 Cargo Register'!N35</x:f>
        <x:v>6</x:v>
      </x:c>
      <x:c r="M1379" s="18" t="n">
        <x:f>'05 Cargo Register'!O35</x:f>
        <x:v>158.4</x:v>
      </x:c>
      <x:c r="N1379" s="18" t="n">
        <x:f>J1379*K1379</x:f>
        <x:v>107.25</x:v>
      </x:c>
      <x:c r="O1379" s="18" t="n">
        <x:f>J1379*L1379</x:f>
        <x:v>12</x:v>
      </x:c>
      <x:c r="P1379" s="18" t="n">
        <x:f>J1379*M1379</x:f>
        <x:v>316.8</x:v>
      </x:c>
      <x:c r="Q1379" s="22" t="n">
        <x:f>'01 Controls'!$E$25*'02 Cargo Classes'!$M$8</x:f>
        <x:v>0.2</x:v>
      </x:c>
      <x:c r="R1379" s="22" t="n">
        <x:f>'01 Controls'!$F$25*'02 Cargo Classes'!$N$8</x:f>
        <x:v>0</x:v>
      </x:c>
      <x:c r="S1379" s="22" t="n">
        <x:f>'01 Controls'!$G$25*'02 Cargo Classes'!$O$8</x:f>
        <x:v>1.08</x:v>
      </x:c>
      <x:c r="T1379" s="22" t="n">
        <x:f>'01 Controls'!$H$25*'02 Cargo Classes'!$P$8</x:f>
        <x:v>0</x:v>
      </x:c>
      <x:c r="U1379" s="22" t="n">
        <x:f>SUM(Q1379:T1379)</x:f>
        <x:v>1.28</x:v>
      </x:c>
      <x:c r="V1379" s="18" t="n">
        <x:f>IF(U1379=0,0,N1379*Q1379/U1379)</x:f>
        <x:v>16.757812500000004</x:v>
      </x:c>
      <x:c r="W1379" s="18" t="n">
        <x:f>IF(U1379=0,0,P1379*Q1379/U1379)</x:f>
        <x:v>49.50000000000001</x:v>
      </x:c>
      <x:c r="X1379" s="18" t="n">
        <x:f>MAX(V1379,W1379*'01 Controls'!$E$12)</x:f>
        <x:v>16.757812500000004</x:v>
      </x:c>
      <x:c r="Y1379" s="18" t="n">
        <x:f>IF(U1379=0,0,N1379*R1379/U1379)</x:f>
        <x:v>0</x:v>
      </x:c>
      <x:c r="Z1379" s="18" t="n">
        <x:f>IF(U1379=0,0,P1379*R1379/U1379)</x:f>
        <x:v>0</x:v>
      </x:c>
      <x:c r="AA1379" s="18" t="n">
        <x:f>MAX(Y1379,Z1379*'01 Controls'!$E$13)</x:f>
        <x:v>0</x:v>
      </x:c>
      <x:c r="AB1379" s="18" t="n">
        <x:f>IF(U1379=0,0,N1379*S1379/U1379)</x:f>
        <x:v>90.49218750000001</x:v>
      </x:c>
      <x:c r="AC1379" s="18" t="n">
        <x:f>IF(U1379=0,0,P1379*S1379/U1379)</x:f>
        <x:v>267.30000000000007</x:v>
      </x:c>
      <x:c r="AD1379" s="18" t="n">
        <x:f>MAX(AB1379,AC1379*'01 Controls'!$E$14)</x:f>
        <x:v>90.49218750000001</x:v>
      </x:c>
      <x:c r="AE1379" s="18" t="n">
        <x:f>IF(U1379=0,0,N1379*T1379/U1379)</x:f>
        <x:v>0</x:v>
      </x:c>
      <x:c r="AF1379" s="18" t="n">
        <x:f>IF(U1379=0,0,P1379*T1379/U1379)</x:f>
        <x:v>0</x:v>
      </x:c>
      <x:c r="AG1379" s="18" t="n">
        <x:f>MAX(AE1379,AF1379*'01 Controls'!$E$15)</x:f>
        <x:v>0</x:v>
      </x:c>
      <x:c r="AH1379" s="18" t="n">
        <x:f>SUM(V1379,Y1379,AB1379,AE1379)</x:f>
        <x:v>107.25000000000001</x:v>
      </x:c>
      <x:c r="AI1379" s="18" t="n">
        <x:f>N1379-AH1379</x:f>
        <x:v>-1.4210854715202004e-14</x:v>
      </x:c>
      <x:c r="AJ1379" s="18" t="n">
        <x:f>V1379*INDEX('07 Mode Capacity'!$P$6:$P$17,MATCH("AIR-"&amp;I1379,'07 Mode Capacity'!$C$6:$C$17,0))</x:f>
        <x:v>3.400395902456056</x:v>
      </x:c>
      <x:c r="AK1379" s="18" t="n">
        <x:f>Y1379*INDEX('07 Mode Capacity'!$P$6:$P$17,MATCH("OCEAN-"&amp;I1379,'07 Mode Capacity'!$C$6:$C$17,0))</x:f>
        <x:v>0</x:v>
      </x:c>
      <x:c r="AL1379" s="18" t="n">
        <x:f>AB1379*INDEX('07 Mode Capacity'!$P$6:$P$17,MATCH("LAND-"&amp;I1379,'07 Mode Capacity'!$C$6:$C$17,0))</x:f>
        <x:v>34.61334535611265</x:v>
      </x:c>
      <x:c r="AM1379" s="18" t="n">
        <x:f>AE1379*INDEX('07 Mode Capacity'!$P$6:$P$17,MATCH("INLAND-"&amp;I1379,'07 Mode Capacity'!$C$6:$C$17,0))</x:f>
        <x:v>0</x:v>
      </x:c>
      <x:c r="AN1379" s="18" t="n">
        <x:f>SUM(AJ1379:AM1379)</x:f>
        <x:v>38.01374125856871</x:v>
      </x:c>
      <x:c r="AO1379" s="17" t="n">
        <x:f>IF(N1379=0,1,AN1379/N1379)</x:f>
        <x:v>0.3544404779353726</x:v>
      </x:c>
      <x:c r="AP1379" s="11" t="str">
        <x:f>IF(AO1379&gt;='01 Controls'!$E$16,"PASS","FAIL")</x:f>
        <x:v>FAIL</x:v>
      </x:c>
      <x:c r="AQ1379" s="11" t="str">
        <x:v>UNQUANTIFIED</x:v>
      </x:c>
      <x:c r="AR1379" s="11" t="str">
        <x:v>Position-class planning record; serial item and receiver open</x:v>
      </x:c>
      <x:c r="AS1379" s="26"/>
      <x:c r="AT1379" s="26"/>
    </x:row>
    <x:row r="1380">
      <x:c r="C1380" s="11" t="str">
        <x:v>M1-J-RRG-BAT-22</x:v>
      </x:c>
      <x:c r="D1380" s="11" t="str">
        <x:v>M1</x:v>
      </x:c>
      <x:c r="E1380" s="11" t="str">
        <x:v>Western fire and heat</x:v>
      </x:c>
      <x:c r="F1380" s="11" t="str">
        <x:v>J-RRG</x:v>
      </x:c>
      <x:c r="G1380" s="11" t="str">
        <x:v>Replacement and reconstitution group</x:v>
      </x:c>
      <x:c r="H1380" s="11" t="str">
        <x:v>BAT-22</x:v>
      </x:c>
      <x:c r="I1380" s="19" t="n">
        <x:v>48</x:v>
      </x:c>
      <x:c r="J1380" s="21" t="n">
        <x:v>2</x:v>
      </x:c>
      <x:c r="K1380" s="18" t="n">
        <x:f>'05 Cargo Register'!K36</x:f>
        <x:v>53.625</x:v>
      </x:c>
      <x:c r="L1380" s="18" t="n">
        <x:f>'05 Cargo Register'!N36</x:f>
        <x:v>4</x:v>
      </x:c>
      <x:c r="M1380" s="18" t="n">
        <x:f>'05 Cargo Register'!O36</x:f>
        <x:v>105.60000000000001</x:v>
      </x:c>
      <x:c r="N1380" s="18" t="n">
        <x:f>J1380*K1380</x:f>
        <x:v>107.25</x:v>
      </x:c>
      <x:c r="O1380" s="18" t="n">
        <x:f>J1380*L1380</x:f>
        <x:v>8</x:v>
      </x:c>
      <x:c r="P1380" s="18" t="n">
        <x:f>J1380*M1380</x:f>
        <x:v>211.20000000000002</x:v>
      </x:c>
      <x:c r="Q1380" s="22" t="n">
        <x:f>'01 Controls'!$E$25*'02 Cargo Classes'!$M$9</x:f>
        <x:v>0</x:v>
      </x:c>
      <x:c r="R1380" s="22" t="n">
        <x:f>'01 Controls'!$F$25*'02 Cargo Classes'!$N$9</x:f>
        <x:v>0</x:v>
      </x:c>
      <x:c r="S1380" s="22" t="n">
        <x:f>'01 Controls'!$G$25*'02 Cargo Classes'!$O$9</x:f>
        <x:v>0.9</x:v>
      </x:c>
      <x:c r="T1380" s="22" t="n">
        <x:f>'01 Controls'!$H$25*'02 Cargo Classes'!$P$9</x:f>
        <x:v>0</x:v>
      </x:c>
      <x:c r="U1380" s="22" t="n">
        <x:f>SUM(Q1380:T1380)</x:f>
        <x:v>0.9</x:v>
      </x:c>
      <x:c r="V1380" s="18" t="n">
        <x:f>IF(U1380=0,0,N1380*Q1380/U1380)</x:f>
        <x:v>0</x:v>
      </x:c>
      <x:c r="W1380" s="18" t="n">
        <x:f>IF(U1380=0,0,P1380*Q1380/U1380)</x:f>
        <x:v>0</x:v>
      </x:c>
      <x:c r="X1380" s="18" t="n">
        <x:f>MAX(V1380,W1380*'01 Controls'!$E$12)</x:f>
        <x:v>0</x:v>
      </x:c>
      <x:c r="Y1380" s="18" t="n">
        <x:f>IF(U1380=0,0,N1380*R1380/U1380)</x:f>
        <x:v>0</x:v>
      </x:c>
      <x:c r="Z1380" s="18" t="n">
        <x:f>IF(U1380=0,0,P1380*R1380/U1380)</x:f>
        <x:v>0</x:v>
      </x:c>
      <x:c r="AA1380" s="18" t="n">
        <x:f>MAX(Y1380,Z1380*'01 Controls'!$E$13)</x:f>
        <x:v>0</x:v>
      </x:c>
      <x:c r="AB1380" s="18" t="n">
        <x:f>IF(U1380=0,0,N1380*S1380/U1380)</x:f>
        <x:v>107.25</x:v>
      </x:c>
      <x:c r="AC1380" s="18" t="n">
        <x:f>IF(U1380=0,0,P1380*S1380/U1380)</x:f>
        <x:v>211.20000000000002</x:v>
      </x:c>
      <x:c r="AD1380" s="18" t="n">
        <x:f>MAX(AB1380,AC1380*'01 Controls'!$E$14)</x:f>
        <x:v>107.25</x:v>
      </x:c>
      <x:c r="AE1380" s="18" t="n">
        <x:f>IF(U1380=0,0,N1380*T1380/U1380)</x:f>
        <x:v>0</x:v>
      </x:c>
      <x:c r="AF1380" s="18" t="n">
        <x:f>IF(U1380=0,0,P1380*T1380/U1380)</x:f>
        <x:v>0</x:v>
      </x:c>
      <x:c r="AG1380" s="18" t="n">
        <x:f>MAX(AE1380,AF1380*'01 Controls'!$E$15)</x:f>
        <x:v>0</x:v>
      </x:c>
      <x:c r="AH1380" s="18" t="n">
        <x:f>SUM(V1380,Y1380,AB1380,AE1380)</x:f>
        <x:v>107.25</x:v>
      </x:c>
      <x:c r="AI1380" s="18" t="n">
        <x:f>N1380-AH1380</x:f>
        <x:v>0</x:v>
      </x:c>
      <x:c r="AJ1380" s="18" t="n">
        <x:f>V1380*INDEX('07 Mode Capacity'!$P$6:$P$17,MATCH("AIR-"&amp;I1380,'07 Mode Capacity'!$C$6:$C$17,0))</x:f>
        <x:v>0</x:v>
      </x:c>
      <x:c r="AK1380" s="18" t="n">
        <x:f>Y1380*INDEX('07 Mode Capacity'!$P$6:$P$17,MATCH("OCEAN-"&amp;I1380,'07 Mode Capacity'!$C$6:$C$17,0))</x:f>
        <x:v>0</x:v>
      </x:c>
      <x:c r="AL1380" s="18" t="n">
        <x:f>AB1380*INDEX('07 Mode Capacity'!$P$6:$P$17,MATCH("LAND-"&amp;I1380,'07 Mode Capacity'!$C$6:$C$17,0))</x:f>
        <x:v>13.089634005435176</x:v>
      </x:c>
      <x:c r="AM1380" s="18" t="n">
        <x:f>AE1380*INDEX('07 Mode Capacity'!$P$6:$P$17,MATCH("INLAND-"&amp;I1380,'07 Mode Capacity'!$C$6:$C$17,0))</x:f>
        <x:v>0</x:v>
      </x:c>
      <x:c r="AN1380" s="18" t="n">
        <x:f>SUM(AJ1380:AM1380)</x:f>
        <x:v>13.089634005435176</x:v>
      </x:c>
      <x:c r="AO1380" s="17" t="n">
        <x:f>IF(N1380=0,1,AN1380/N1380)</x:f>
        <x:v>0.1220478695145471</x:v>
      </x:c>
      <x:c r="AP1380" s="11" t="str">
        <x:f>IF(AO1380&gt;='01 Controls'!$E$16,"PASS","FAIL")</x:f>
        <x:v>FAIL</x:v>
      </x:c>
      <x:c r="AQ1380" s="11" t="str">
        <x:v>UNQUANTIFIED</x:v>
      </x:c>
      <x:c r="AR1380" s="11" t="str">
        <x:v>Position-class planning record; serial item and receiver open</x:v>
      </x:c>
      <x:c r="AS1380" s="26"/>
      <x:c r="AT1380" s="26"/>
    </x:row>
    <x:row r="1381">
      <x:c r="C1381" s="11" t="str">
        <x:v>M1-J-RRG-TNK-20</x:v>
      </x:c>
      <x:c r="D1381" s="11" t="str">
        <x:v>M1</x:v>
      </x:c>
      <x:c r="E1381" s="11" t="str">
        <x:v>Western fire and heat</x:v>
      </x:c>
      <x:c r="F1381" s="11" t="str">
        <x:v>J-RRG</x:v>
      </x:c>
      <x:c r="G1381" s="11" t="str">
        <x:v>Replacement and reconstitution group</x:v>
      </x:c>
      <x:c r="H1381" s="11" t="str">
        <x:v>TNK-20</x:v>
      </x:c>
      <x:c r="I1381" s="19" t="n">
        <x:v>48</x:v>
      </x:c>
      <x:c r="J1381" s="21" t="n">
        <x:v>2</x:v>
      </x:c>
      <x:c r="K1381" s="18" t="n">
        <x:f>'05 Cargo Register'!K37</x:f>
        <x:v>53.625</x:v>
      </x:c>
      <x:c r="L1381" s="18" t="n">
        <x:f>'05 Cargo Register'!N37</x:f>
        <x:v>4</x:v>
      </x:c>
      <x:c r="M1381" s="18" t="n">
        <x:f>'05 Cargo Register'!O37</x:f>
        <x:v>85</x:v>
      </x:c>
      <x:c r="N1381" s="18" t="n">
        <x:f>J1381*K1381</x:f>
        <x:v>107.25</x:v>
      </x:c>
      <x:c r="O1381" s="18" t="n">
        <x:f>J1381*L1381</x:f>
        <x:v>8</x:v>
      </x:c>
      <x:c r="P1381" s="18" t="n">
        <x:f>J1381*M1381</x:f>
        <x:v>170</x:v>
      </x:c>
      <x:c r="Q1381" s="22" t="n">
        <x:f>'01 Controls'!$E$25*'02 Cargo Classes'!$M$10</x:f>
        <x:v>0</x:v>
      </x:c>
      <x:c r="R1381" s="22" t="n">
        <x:f>'01 Controls'!$F$25*'02 Cargo Classes'!$N$10</x:f>
        <x:v>0</x:v>
      </x:c>
      <x:c r="S1381" s="22" t="n">
        <x:f>'01 Controls'!$G$25*'02 Cargo Classes'!$O$10</x:f>
        <x:v>0.9</x:v>
      </x:c>
      <x:c r="T1381" s="22" t="n">
        <x:f>'01 Controls'!$H$25*'02 Cargo Classes'!$P$10</x:f>
        <x:v>0</x:v>
      </x:c>
      <x:c r="U1381" s="22" t="n">
        <x:f>SUM(Q1381:T1381)</x:f>
        <x:v>0.9</x:v>
      </x:c>
      <x:c r="V1381" s="18" t="n">
        <x:f>IF(U1381=0,0,N1381*Q1381/U1381)</x:f>
        <x:v>0</x:v>
      </x:c>
      <x:c r="W1381" s="18" t="n">
        <x:f>IF(U1381=0,0,P1381*Q1381/U1381)</x:f>
        <x:v>0</x:v>
      </x:c>
      <x:c r="X1381" s="18" t="n">
        <x:f>MAX(V1381,W1381*'01 Controls'!$E$12)</x:f>
        <x:v>0</x:v>
      </x:c>
      <x:c r="Y1381" s="18" t="n">
        <x:f>IF(U1381=0,0,N1381*R1381/U1381)</x:f>
        <x:v>0</x:v>
      </x:c>
      <x:c r="Z1381" s="18" t="n">
        <x:f>IF(U1381=0,0,P1381*R1381/U1381)</x:f>
        <x:v>0</x:v>
      </x:c>
      <x:c r="AA1381" s="18" t="n">
        <x:f>MAX(Y1381,Z1381*'01 Controls'!$E$13)</x:f>
        <x:v>0</x:v>
      </x:c>
      <x:c r="AB1381" s="18" t="n">
        <x:f>IF(U1381=0,0,N1381*S1381/U1381)</x:f>
        <x:v>107.25</x:v>
      </x:c>
      <x:c r="AC1381" s="18" t="n">
        <x:f>IF(U1381=0,0,P1381*S1381/U1381)</x:f>
        <x:v>170</x:v>
      </x:c>
      <x:c r="AD1381" s="18" t="n">
        <x:f>MAX(AB1381,AC1381*'01 Controls'!$E$14)</x:f>
        <x:v>107.25</x:v>
      </x:c>
      <x:c r="AE1381" s="18" t="n">
        <x:f>IF(U1381=0,0,N1381*T1381/U1381)</x:f>
        <x:v>0</x:v>
      </x:c>
      <x:c r="AF1381" s="18" t="n">
        <x:f>IF(U1381=0,0,P1381*T1381/U1381)</x:f>
        <x:v>0</x:v>
      </x:c>
      <x:c r="AG1381" s="18" t="n">
        <x:f>MAX(AE1381,AF1381*'01 Controls'!$E$15)</x:f>
        <x:v>0</x:v>
      </x:c>
      <x:c r="AH1381" s="18" t="n">
        <x:f>SUM(V1381,Y1381,AB1381,AE1381)</x:f>
        <x:v>107.25</x:v>
      </x:c>
      <x:c r="AI1381" s="18" t="n">
        <x:f>N1381-AH1381</x:f>
        <x:v>0</x:v>
      </x:c>
      <x:c r="AJ1381" s="18" t="n">
        <x:f>V1381*INDEX('07 Mode Capacity'!$P$6:$P$17,MATCH("AIR-"&amp;I1381,'07 Mode Capacity'!$C$6:$C$17,0))</x:f>
        <x:v>0</x:v>
      </x:c>
      <x:c r="AK1381" s="18" t="n">
        <x:f>Y1381*INDEX('07 Mode Capacity'!$P$6:$P$17,MATCH("OCEAN-"&amp;I1381,'07 Mode Capacity'!$C$6:$C$17,0))</x:f>
        <x:v>0</x:v>
      </x:c>
      <x:c r="AL1381" s="18" t="n">
        <x:f>AB1381*INDEX('07 Mode Capacity'!$P$6:$P$17,MATCH("LAND-"&amp;I1381,'07 Mode Capacity'!$C$6:$C$17,0))</x:f>
        <x:v>13.089634005435176</x:v>
      </x:c>
      <x:c r="AM1381" s="18" t="n">
        <x:f>AE1381*INDEX('07 Mode Capacity'!$P$6:$P$17,MATCH("INLAND-"&amp;I1381,'07 Mode Capacity'!$C$6:$C$17,0))</x:f>
        <x:v>0</x:v>
      </x:c>
      <x:c r="AN1381" s="18" t="n">
        <x:f>SUM(AJ1381:AM1381)</x:f>
        <x:v>13.089634005435176</x:v>
      </x:c>
      <x:c r="AO1381" s="17" t="n">
        <x:f>IF(N1381=0,1,AN1381/N1381)</x:f>
        <x:v>0.1220478695145471</x:v>
      </x:c>
      <x:c r="AP1381" s="11" t="str">
        <x:f>IF(AO1381&gt;='01 Controls'!$E$16,"PASS","FAIL")</x:f>
        <x:v>FAIL</x:v>
      </x:c>
      <x:c r="AQ1381" s="11" t="str">
        <x:v>UNQUANTIFIED</x:v>
      </x:c>
      <x:c r="AR1381" s="11" t="str">
        <x:v>Position-class planning record; serial item and receiver open</x:v>
      </x:c>
      <x:c r="AS1381" s="26"/>
      <x:c r="AT1381" s="26"/>
    </x:row>
    <x:row r="1382">
      <x:c r="C1382" s="11" t="str">
        <x:v>M1-J-RRG-FLR-24</x:v>
      </x:c>
      <x:c r="D1382" s="11" t="str">
        <x:v>M1</x:v>
      </x:c>
      <x:c r="E1382" s="11" t="str">
        <x:v>Western fire and heat</x:v>
      </x:c>
      <x:c r="F1382" s="11" t="str">
        <x:v>J-RRG</x:v>
      </x:c>
      <x:c r="G1382" s="11" t="str">
        <x:v>Replacement and reconstitution group</x:v>
      </x:c>
      <x:c r="H1382" s="11" t="str">
        <x:v>FLR-24</x:v>
      </x:c>
      <x:c r="I1382" s="19" t="n">
        <x:v>48</x:v>
      </x:c>
      <x:c r="J1382" s="21" t="n">
        <x:v>2</x:v>
      </x:c>
      <x:c r="K1382" s="18" t="n">
        <x:f>'05 Cargo Register'!K38</x:f>
        <x:v>107.25</x:v>
      </x:c>
      <x:c r="L1382" s="18" t="n">
        <x:f>'05 Cargo Register'!N38</x:f>
        <x:v>6</x:v>
      </x:c>
      <x:c r="M1382" s="18" t="n">
        <x:f>'05 Cargo Register'!O38</x:f>
        <x:v>192</x:v>
      </x:c>
      <x:c r="N1382" s="18" t="n">
        <x:f>J1382*K1382</x:f>
        <x:v>214.5</x:v>
      </x:c>
      <x:c r="O1382" s="18" t="n">
        <x:f>J1382*L1382</x:f>
        <x:v>12</x:v>
      </x:c>
      <x:c r="P1382" s="18" t="n">
        <x:f>J1382*M1382</x:f>
        <x:v>384</x:v>
      </x:c>
      <x:c r="Q1382" s="22" t="n">
        <x:f>'01 Controls'!$E$25*'02 Cargo Classes'!$M$11</x:f>
        <x:v>0</x:v>
      </x:c>
      <x:c r="R1382" s="22" t="n">
        <x:f>'01 Controls'!$F$25*'02 Cargo Classes'!$N$11</x:f>
        <x:v>0</x:v>
      </x:c>
      <x:c r="S1382" s="22" t="n">
        <x:f>'01 Controls'!$G$25*'02 Cargo Classes'!$O$11</x:f>
        <x:v>0.9</x:v>
      </x:c>
      <x:c r="T1382" s="22" t="n">
        <x:f>'01 Controls'!$H$25*'02 Cargo Classes'!$P$11</x:f>
        <x:v>0</x:v>
      </x:c>
      <x:c r="U1382" s="22" t="n">
        <x:f>SUM(Q1382:T1382)</x:f>
        <x:v>0.9</x:v>
      </x:c>
      <x:c r="V1382" s="18" t="n">
        <x:f>IF(U1382=0,0,N1382*Q1382/U1382)</x:f>
        <x:v>0</x:v>
      </x:c>
      <x:c r="W1382" s="18" t="n">
        <x:f>IF(U1382=0,0,P1382*Q1382/U1382)</x:f>
        <x:v>0</x:v>
      </x:c>
      <x:c r="X1382" s="18" t="n">
        <x:f>MAX(V1382,W1382*'01 Controls'!$E$12)</x:f>
        <x:v>0</x:v>
      </x:c>
      <x:c r="Y1382" s="18" t="n">
        <x:f>IF(U1382=0,0,N1382*R1382/U1382)</x:f>
        <x:v>0</x:v>
      </x:c>
      <x:c r="Z1382" s="18" t="n">
        <x:f>IF(U1382=0,0,P1382*R1382/U1382)</x:f>
        <x:v>0</x:v>
      </x:c>
      <x:c r="AA1382" s="18" t="n">
        <x:f>MAX(Y1382,Z1382*'01 Controls'!$E$13)</x:f>
        <x:v>0</x:v>
      </x:c>
      <x:c r="AB1382" s="18" t="n">
        <x:f>IF(U1382=0,0,N1382*S1382/U1382)</x:f>
        <x:v>214.5</x:v>
      </x:c>
      <x:c r="AC1382" s="18" t="n">
        <x:f>IF(U1382=0,0,P1382*S1382/U1382)</x:f>
        <x:v>384</x:v>
      </x:c>
      <x:c r="AD1382" s="18" t="n">
        <x:f>MAX(AB1382,AC1382*'01 Controls'!$E$14)</x:f>
        <x:v>214.5</x:v>
      </x:c>
      <x:c r="AE1382" s="18" t="n">
        <x:f>IF(U1382=0,0,N1382*T1382/U1382)</x:f>
        <x:v>0</x:v>
      </x:c>
      <x:c r="AF1382" s="18" t="n">
        <x:f>IF(U1382=0,0,P1382*T1382/U1382)</x:f>
        <x:v>0</x:v>
      </x:c>
      <x:c r="AG1382" s="18" t="n">
        <x:f>MAX(AE1382,AF1382*'01 Controls'!$E$15)</x:f>
        <x:v>0</x:v>
      </x:c>
      <x:c r="AH1382" s="18" t="n">
        <x:f>SUM(V1382,Y1382,AB1382,AE1382)</x:f>
        <x:v>214.5</x:v>
      </x:c>
      <x:c r="AI1382" s="18" t="n">
        <x:f>N1382-AH1382</x:f>
        <x:v>0</x:v>
      </x:c>
      <x:c r="AJ1382" s="18" t="n">
        <x:f>V1382*INDEX('07 Mode Capacity'!$P$6:$P$17,MATCH("AIR-"&amp;I1382,'07 Mode Capacity'!$C$6:$C$17,0))</x:f>
        <x:v>0</x:v>
      </x:c>
      <x:c r="AK1382" s="18" t="n">
        <x:f>Y1382*INDEX('07 Mode Capacity'!$P$6:$P$17,MATCH("OCEAN-"&amp;I1382,'07 Mode Capacity'!$C$6:$C$17,0))</x:f>
        <x:v>0</x:v>
      </x:c>
      <x:c r="AL1382" s="18" t="n">
        <x:f>AB1382*INDEX('07 Mode Capacity'!$P$6:$P$17,MATCH("LAND-"&amp;I1382,'07 Mode Capacity'!$C$6:$C$17,0))</x:f>
        <x:v>26.179268010870352</x:v>
      </x:c>
      <x:c r="AM1382" s="18" t="n">
        <x:f>AE1382*INDEX('07 Mode Capacity'!$P$6:$P$17,MATCH("INLAND-"&amp;I1382,'07 Mode Capacity'!$C$6:$C$17,0))</x:f>
        <x:v>0</x:v>
      </x:c>
      <x:c r="AN1382" s="18" t="n">
        <x:f>SUM(AJ1382:AM1382)</x:f>
        <x:v>26.179268010870352</x:v>
      </x:c>
      <x:c r="AO1382" s="17" t="n">
        <x:f>IF(N1382=0,1,AN1382/N1382)</x:f>
        <x:v>0.1220478695145471</x:v>
      </x:c>
      <x:c r="AP1382" s="11" t="str">
        <x:f>IF(AO1382&gt;='01 Controls'!$E$16,"PASS","FAIL")</x:f>
        <x:v>FAIL</x:v>
      </x:c>
      <x:c r="AQ1382" s="11" t="str">
        <x:v>UNQUANTIFIED</x:v>
      </x:c>
      <x:c r="AR1382" s="11" t="str">
        <x:v>Position-class planning record; serial item and receiver open</x:v>
      </x:c>
      <x:c r="AS1382" s="26"/>
      <x:c r="AT1382" s="26"/>
    </x:row>
    <x:row r="1383">
      <x:c r="C1383" s="11" t="str">
        <x:v>M1-J-RRG-ROL-30</x:v>
      </x:c>
      <x:c r="D1383" s="11" t="str">
        <x:v>M1</x:v>
      </x:c>
      <x:c r="E1383" s="11" t="str">
        <x:v>Western fire and heat</x:v>
      </x:c>
      <x:c r="F1383" s="11" t="str">
        <x:v>J-RRG</x:v>
      </x:c>
      <x:c r="G1383" s="11" t="str">
        <x:v>Replacement and reconstitution group</x:v>
      </x:c>
      <x:c r="H1383" s="11" t="str">
        <x:v>ROL-30</x:v>
      </x:c>
      <x:c r="I1383" s="19" t="n">
        <x:v>48</x:v>
      </x:c>
      <x:c r="J1383" s="21" t="n">
        <x:v>2</x:v>
      </x:c>
      <x:c r="K1383" s="18" t="n">
        <x:f>'05 Cargo Register'!K39</x:f>
        <x:v>107.25</x:v>
      </x:c>
      <x:c r="L1383" s="18" t="n">
        <x:f>'05 Cargo Register'!N39</x:f>
        <x:v>5</x:v>
      </x:c>
      <x:c r="M1383" s="18" t="n">
        <x:f>'05 Cargo Register'!O39</x:f>
        <x:v>318.75</x:v>
      </x:c>
      <x:c r="N1383" s="18" t="n">
        <x:f>J1383*K1383</x:f>
        <x:v>214.5</x:v>
      </x:c>
      <x:c r="O1383" s="18" t="n">
        <x:f>J1383*L1383</x:f>
        <x:v>10</x:v>
      </x:c>
      <x:c r="P1383" s="18" t="n">
        <x:f>J1383*M1383</x:f>
        <x:v>637.5</x:v>
      </x:c>
      <x:c r="Q1383" s="22" t="n">
        <x:f>'01 Controls'!$E$25*'02 Cargo Classes'!$M$12</x:f>
        <x:v>0</x:v>
      </x:c>
      <x:c r="R1383" s="22" t="n">
        <x:f>'01 Controls'!$F$25*'02 Cargo Classes'!$N$12</x:f>
        <x:v>0</x:v>
      </x:c>
      <x:c r="S1383" s="22" t="n">
        <x:f>'01 Controls'!$G$25*'02 Cargo Classes'!$O$12</x:f>
        <x:v>1.35</x:v>
      </x:c>
      <x:c r="T1383" s="22" t="n">
        <x:f>'01 Controls'!$H$25*'02 Cargo Classes'!$P$12</x:f>
        <x:v>0</x:v>
      </x:c>
      <x:c r="U1383" s="22" t="n">
        <x:f>SUM(Q1383:T1383)</x:f>
        <x:v>1.35</x:v>
      </x:c>
      <x:c r="V1383" s="18" t="n">
        <x:f>IF(U1383=0,0,N1383*Q1383/U1383)</x:f>
        <x:v>0</x:v>
      </x:c>
      <x:c r="W1383" s="18" t="n">
        <x:f>IF(U1383=0,0,P1383*Q1383/U1383)</x:f>
        <x:v>0</x:v>
      </x:c>
      <x:c r="X1383" s="18" t="n">
        <x:f>MAX(V1383,W1383*'01 Controls'!$E$12)</x:f>
        <x:v>0</x:v>
      </x:c>
      <x:c r="Y1383" s="18" t="n">
        <x:f>IF(U1383=0,0,N1383*R1383/U1383)</x:f>
        <x:v>0</x:v>
      </x:c>
      <x:c r="Z1383" s="18" t="n">
        <x:f>IF(U1383=0,0,P1383*R1383/U1383)</x:f>
        <x:v>0</x:v>
      </x:c>
      <x:c r="AA1383" s="18" t="n">
        <x:f>MAX(Y1383,Z1383*'01 Controls'!$E$13)</x:f>
        <x:v>0</x:v>
      </x:c>
      <x:c r="AB1383" s="18" t="n">
        <x:f>IF(U1383=0,0,N1383*S1383/U1383)</x:f>
        <x:v>214.50000000000003</x:v>
      </x:c>
      <x:c r="AC1383" s="18" t="n">
        <x:f>IF(U1383=0,0,P1383*S1383/U1383)</x:f>
        <x:v>637.5</x:v>
      </x:c>
      <x:c r="AD1383" s="18" t="n">
        <x:f>MAX(AB1383,AC1383*'01 Controls'!$E$14)</x:f>
        <x:v>214.50000000000003</x:v>
      </x:c>
      <x:c r="AE1383" s="18" t="n">
        <x:f>IF(U1383=0,0,N1383*T1383/U1383)</x:f>
        <x:v>0</x:v>
      </x:c>
      <x:c r="AF1383" s="18" t="n">
        <x:f>IF(U1383=0,0,P1383*T1383/U1383)</x:f>
        <x:v>0</x:v>
      </x:c>
      <x:c r="AG1383" s="18" t="n">
        <x:f>MAX(AE1383,AF1383*'01 Controls'!$E$15)</x:f>
        <x:v>0</x:v>
      </x:c>
      <x:c r="AH1383" s="18" t="n">
        <x:f>SUM(V1383,Y1383,AB1383,AE1383)</x:f>
        <x:v>214.50000000000003</x:v>
      </x:c>
      <x:c r="AI1383" s="18" t="n">
        <x:f>N1383-AH1383</x:f>
        <x:v>-2.842170943040401e-14</x:v>
      </x:c>
      <x:c r="AJ1383" s="18" t="n">
        <x:f>V1383*INDEX('07 Mode Capacity'!$P$6:$P$17,MATCH("AIR-"&amp;I1383,'07 Mode Capacity'!$C$6:$C$17,0))</x:f>
        <x:v>0</x:v>
      </x:c>
      <x:c r="AK1383" s="18" t="n">
        <x:f>Y1383*INDEX('07 Mode Capacity'!$P$6:$P$17,MATCH("OCEAN-"&amp;I1383,'07 Mode Capacity'!$C$6:$C$17,0))</x:f>
        <x:v>0</x:v>
      </x:c>
      <x:c r="AL1383" s="18" t="n">
        <x:f>AB1383*INDEX('07 Mode Capacity'!$P$6:$P$17,MATCH("LAND-"&amp;I1383,'07 Mode Capacity'!$C$6:$C$17,0))</x:f>
        <x:v>26.179268010870356</x:v>
      </x:c>
      <x:c r="AM1383" s="18" t="n">
        <x:f>AE1383*INDEX('07 Mode Capacity'!$P$6:$P$17,MATCH("INLAND-"&amp;I1383,'07 Mode Capacity'!$C$6:$C$17,0))</x:f>
        <x:v>0</x:v>
      </x:c>
      <x:c r="AN1383" s="18" t="n">
        <x:f>SUM(AJ1383:AM1383)</x:f>
        <x:v>26.179268010870356</x:v>
      </x:c>
      <x:c r="AO1383" s="17" t="n">
        <x:f>IF(N1383=0,1,AN1383/N1383)</x:f>
        <x:v>0.12204786951454712</x:v>
      </x:c>
      <x:c r="AP1383" s="11" t="str">
        <x:f>IF(AO1383&gt;='01 Controls'!$E$16,"PASS","FAIL")</x:f>
        <x:v>FAIL</x:v>
      </x:c>
      <x:c r="AQ1383" s="11" t="str">
        <x:v>UNQUANTIFIED</x:v>
      </x:c>
      <x:c r="AR1383" s="11" t="str">
        <x:v>Position-class planning record; serial item and receiver open</x:v>
      </x:c>
      <x:c r="AS1383" s="26"/>
      <x:c r="AT1383" s="26"/>
    </x:row>
    <x:row r="1384">
      <x:c r="C1384" s="11" t="str">
        <x:v>M1-J-RRG-LIN-18</x:v>
      </x:c>
      <x:c r="D1384" s="11" t="str">
        <x:v>M1</x:v>
      </x:c>
      <x:c r="E1384" s="11" t="str">
        <x:v>Western fire and heat</x:v>
      </x:c>
      <x:c r="F1384" s="11" t="str">
        <x:v>J-RRG</x:v>
      </x:c>
      <x:c r="G1384" s="11" t="str">
        <x:v>Replacement and reconstitution group</x:v>
      </x:c>
      <x:c r="H1384" s="11" t="str">
        <x:v>LIN-18</x:v>
      </x:c>
      <x:c r="I1384" s="19" t="n">
        <x:v>72</x:v>
      </x:c>
      <x:c r="J1384" s="21" t="n">
        <x:v>2</x:v>
      </x:c>
      <x:c r="K1384" s="18" t="n">
        <x:f>'05 Cargo Register'!K40</x:f>
        <x:v>53.625</x:v>
      </x:c>
      <x:c r="L1384" s="18" t="n">
        <x:f>'05 Cargo Register'!N40</x:f>
        <x:v>4</x:v>
      </x:c>
      <x:c r="M1384" s="18" t="n">
        <x:f>'05 Cargo Register'!O40</x:f>
        <x:v>176</x:v>
      </x:c>
      <x:c r="N1384" s="18" t="n">
        <x:f>J1384*K1384</x:f>
        <x:v>107.25</x:v>
      </x:c>
      <x:c r="O1384" s="18" t="n">
        <x:f>J1384*L1384</x:f>
        <x:v>8</x:v>
      </x:c>
      <x:c r="P1384" s="18" t="n">
        <x:f>J1384*M1384</x:f>
        <x:v>352</x:v>
      </x:c>
      <x:c r="Q1384" s="22" t="n">
        <x:f>'01 Controls'!$E$25*'02 Cargo Classes'!$M$13</x:f>
        <x:v>0</x:v>
      </x:c>
      <x:c r="R1384" s="22" t="n">
        <x:f>'01 Controls'!$F$25*'02 Cargo Classes'!$N$13</x:f>
        <x:v>0</x:v>
      </x:c>
      <x:c r="S1384" s="22" t="n">
        <x:f>'01 Controls'!$G$25*'02 Cargo Classes'!$O$13</x:f>
        <x:v>0.9</x:v>
      </x:c>
      <x:c r="T1384" s="22" t="n">
        <x:f>'01 Controls'!$H$25*'02 Cargo Classes'!$P$13</x:f>
        <x:v>0</x:v>
      </x:c>
      <x:c r="U1384" s="22" t="n">
        <x:f>SUM(Q1384:T1384)</x:f>
        <x:v>0.9</x:v>
      </x:c>
      <x:c r="V1384" s="18" t="n">
        <x:f>IF(U1384=0,0,N1384*Q1384/U1384)</x:f>
        <x:v>0</x:v>
      </x:c>
      <x:c r="W1384" s="18" t="n">
        <x:f>IF(U1384=0,0,P1384*Q1384/U1384)</x:f>
        <x:v>0</x:v>
      </x:c>
      <x:c r="X1384" s="18" t="n">
        <x:f>MAX(V1384,W1384*'01 Controls'!$E$12)</x:f>
        <x:v>0</x:v>
      </x:c>
      <x:c r="Y1384" s="18" t="n">
        <x:f>IF(U1384=0,0,N1384*R1384/U1384)</x:f>
        <x:v>0</x:v>
      </x:c>
      <x:c r="Z1384" s="18" t="n">
        <x:f>IF(U1384=0,0,P1384*R1384/U1384)</x:f>
        <x:v>0</x:v>
      </x:c>
      <x:c r="AA1384" s="18" t="n">
        <x:f>MAX(Y1384,Z1384*'01 Controls'!$E$13)</x:f>
        <x:v>0</x:v>
      </x:c>
      <x:c r="AB1384" s="18" t="n">
        <x:f>IF(U1384=0,0,N1384*S1384/U1384)</x:f>
        <x:v>107.25</x:v>
      </x:c>
      <x:c r="AC1384" s="18" t="n">
        <x:f>IF(U1384=0,0,P1384*S1384/U1384)</x:f>
        <x:v>352</x:v>
      </x:c>
      <x:c r="AD1384" s="18" t="n">
        <x:f>MAX(AB1384,AC1384*'01 Controls'!$E$14)</x:f>
        <x:v>107.25</x:v>
      </x:c>
      <x:c r="AE1384" s="18" t="n">
        <x:f>IF(U1384=0,0,N1384*T1384/U1384)</x:f>
        <x:v>0</x:v>
      </x:c>
      <x:c r="AF1384" s="18" t="n">
        <x:f>IF(U1384=0,0,P1384*T1384/U1384)</x:f>
        <x:v>0</x:v>
      </x:c>
      <x:c r="AG1384" s="18" t="n">
        <x:f>MAX(AE1384,AF1384*'01 Controls'!$E$15)</x:f>
        <x:v>0</x:v>
      </x:c>
      <x:c r="AH1384" s="18" t="n">
        <x:f>SUM(V1384,Y1384,AB1384,AE1384)</x:f>
        <x:v>107.25</x:v>
      </x:c>
      <x:c r="AI1384" s="18" t="n">
        <x:f>N1384-AH1384</x:f>
        <x:v>0</x:v>
      </x:c>
      <x:c r="AJ1384" s="18" t="n">
        <x:f>V1384*INDEX('07 Mode Capacity'!$P$6:$P$17,MATCH("AIR-"&amp;I1384,'07 Mode Capacity'!$C$6:$C$17,0))</x:f>
        <x:v>0</x:v>
      </x:c>
      <x:c r="AK1384" s="18" t="n">
        <x:f>Y1384*INDEX('07 Mode Capacity'!$P$6:$P$17,MATCH("OCEAN-"&amp;I1384,'07 Mode Capacity'!$C$6:$C$17,0))</x:f>
        <x:v>0</x:v>
      </x:c>
      <x:c r="AL1384" s="18" t="n">
        <x:f>AB1384*INDEX('07 Mode Capacity'!$P$6:$P$17,MATCH("LAND-"&amp;I1384,'07 Mode Capacity'!$C$6:$C$17,0))</x:f>
        <x:v>76.6848466076729</x:v>
      </x:c>
      <x:c r="AM1384" s="18" t="n">
        <x:f>AE1384*INDEX('07 Mode Capacity'!$P$6:$P$17,MATCH("INLAND-"&amp;I1384,'07 Mode Capacity'!$C$6:$C$17,0))</x:f>
        <x:v>0</x:v>
      </x:c>
      <x:c r="AN1384" s="18" t="n">
        <x:f>SUM(AJ1384:AM1384)</x:f>
        <x:v>76.6848466076729</x:v>
      </x:c>
      <x:c r="AO1384" s="17" t="n">
        <x:f>IF(N1384=0,1,AN1384/N1384)</x:f>
        <x:v>0.7150102247801668</x:v>
      </x:c>
      <x:c r="AP1384" s="11" t="str">
        <x:f>IF(AO1384&gt;='01 Controls'!$E$16,"PASS","FAIL")</x:f>
        <x:v>FAIL</x:v>
      </x:c>
      <x:c r="AQ1384" s="11" t="str">
        <x:v>UNQUANTIFIED</x:v>
      </x:c>
      <x:c r="AR1384" s="11" t="str">
        <x:v>Position-class planning record; serial item and receiver open</x:v>
      </x:c>
      <x:c r="AS1384" s="26"/>
      <x:c r="AT1384" s="26"/>
    </x:row>
    <x:row r="1385">
      <x:c r="C1385" s="11" t="str">
        <x:v>M1-J-RRG-BLK-08</x:v>
      </x:c>
      <x:c r="D1385" s="11" t="str">
        <x:v>M1</x:v>
      </x:c>
      <x:c r="E1385" s="11" t="str">
        <x:v>Western fire and heat</x:v>
      </x:c>
      <x:c r="F1385" s="11" t="str">
        <x:v>J-RRG</x:v>
      </x:c>
      <x:c r="G1385" s="11" t="str">
        <x:v>Replacement and reconstitution group</x:v>
      </x:c>
      <x:c r="H1385" s="11" t="str">
        <x:v>BLK-08</x:v>
      </x:c>
      <x:c r="I1385" s="19" t="n">
        <x:v>48</x:v>
      </x:c>
      <x:c r="J1385" s="21" t="n">
        <x:v>2</x:v>
      </x:c>
      <x:c r="K1385" s="18" t="n">
        <x:f>'05 Cargo Register'!K41</x:f>
        <x:v>160.875</x:v>
      </x:c>
      <x:c r="L1385" s="18" t="n">
        <x:f>'05 Cargo Register'!N41</x:f>
        <x:v>26</x:v>
      </x:c>
      <x:c r="M1385" s="18" t="n">
        <x:f>'05 Cargo Register'!O41</x:f>
        <x:v>1326</x:v>
      </x:c>
      <x:c r="N1385" s="18" t="n">
        <x:f>J1385*K1385</x:f>
        <x:v>321.75</x:v>
      </x:c>
      <x:c r="O1385" s="18" t="n">
        <x:f>J1385*L1385</x:f>
        <x:v>52</x:v>
      </x:c>
      <x:c r="P1385" s="18" t="n">
        <x:f>J1385*M1385</x:f>
        <x:v>2652</x:v>
      </x:c>
      <x:c r="Q1385" s="22" t="n">
        <x:f>'01 Controls'!$E$25*'02 Cargo Classes'!$M$14</x:f>
        <x:v>0.1</x:v>
      </x:c>
      <x:c r="R1385" s="22" t="n">
        <x:f>'01 Controls'!$F$25*'02 Cargo Classes'!$N$14</x:f>
        <x:v>0</x:v>
      </x:c>
      <x:c r="S1385" s="22" t="n">
        <x:f>'01 Controls'!$G$25*'02 Cargo Classes'!$O$14</x:f>
        <x:v>0.9</x:v>
      </x:c>
      <x:c r="T1385" s="22" t="n">
        <x:f>'01 Controls'!$H$25*'02 Cargo Classes'!$P$14</x:f>
        <x:v>0</x:v>
      </x:c>
      <x:c r="U1385" s="22" t="n">
        <x:f>SUM(Q1385:T1385)</x:f>
        <x:v>1</x:v>
      </x:c>
      <x:c r="V1385" s="18" t="n">
        <x:f>IF(U1385=0,0,N1385*Q1385/U1385)</x:f>
        <x:v>32.175000000000004</x:v>
      </x:c>
      <x:c r="W1385" s="18" t="n">
        <x:f>IF(U1385=0,0,P1385*Q1385/U1385)</x:f>
        <x:v>265.2</x:v>
      </x:c>
      <x:c r="X1385" s="18" t="n">
        <x:f>MAX(V1385,W1385*'01 Controls'!$E$12)</x:f>
        <x:v>66.3</x:v>
      </x:c>
      <x:c r="Y1385" s="18" t="n">
        <x:f>IF(U1385=0,0,N1385*R1385/U1385)</x:f>
        <x:v>0</x:v>
      </x:c>
      <x:c r="Z1385" s="18" t="n">
        <x:f>IF(U1385=0,0,P1385*R1385/U1385)</x:f>
        <x:v>0</x:v>
      </x:c>
      <x:c r="AA1385" s="18" t="n">
        <x:f>MAX(Y1385,Z1385*'01 Controls'!$E$13)</x:f>
        <x:v>0</x:v>
      </x:c>
      <x:c r="AB1385" s="18" t="n">
        <x:f>IF(U1385=0,0,N1385*S1385/U1385)</x:f>
        <x:v>289.575</x:v>
      </x:c>
      <x:c r="AC1385" s="18" t="n">
        <x:f>IF(U1385=0,0,P1385*S1385/U1385)</x:f>
        <x:v>2386.8</x:v>
      </x:c>
      <x:c r="AD1385" s="18" t="n">
        <x:f>MAX(AB1385,AC1385*'01 Controls'!$E$14)</x:f>
        <x:v>477.36000000000007</x:v>
      </x:c>
      <x:c r="AE1385" s="18" t="n">
        <x:f>IF(U1385=0,0,N1385*T1385/U1385)</x:f>
        <x:v>0</x:v>
      </x:c>
      <x:c r="AF1385" s="18" t="n">
        <x:f>IF(U1385=0,0,P1385*T1385/U1385)</x:f>
        <x:v>0</x:v>
      </x:c>
      <x:c r="AG1385" s="18" t="n">
        <x:f>MAX(AE1385,AF1385*'01 Controls'!$E$15)</x:f>
        <x:v>0</x:v>
      </x:c>
      <x:c r="AH1385" s="18" t="n">
        <x:f>SUM(V1385,Y1385,AB1385,AE1385)</x:f>
        <x:v>321.75</x:v>
      </x:c>
      <x:c r="AI1385" s="18" t="n">
        <x:f>N1385-AH1385</x:f>
        <x:v>0</x:v>
      </x:c>
      <x:c r="AJ1385" s="18" t="n">
        <x:f>V1385*INDEX('07 Mode Capacity'!$P$6:$P$17,MATCH("AIR-"&amp;I1385,'07 Mode Capacity'!$C$6:$C$17,0))</x:f>
        <x:v>9.01979980545799</x:v>
      </x:c>
      <x:c r="AK1385" s="18" t="n">
        <x:f>Y1385*INDEX('07 Mode Capacity'!$P$6:$P$17,MATCH("OCEAN-"&amp;I1385,'07 Mode Capacity'!$C$6:$C$17,0))</x:f>
        <x:v>0</x:v>
      </x:c>
      <x:c r="AL1385" s="18" t="n">
        <x:f>AB1385*INDEX('07 Mode Capacity'!$P$6:$P$17,MATCH("LAND-"&amp;I1385,'07 Mode Capacity'!$C$6:$C$17,0))</x:f>
        <x:v>35.342011814674976</x:v>
      </x:c>
      <x:c r="AM1385" s="18" t="n">
        <x:f>AE1385*INDEX('07 Mode Capacity'!$P$6:$P$17,MATCH("INLAND-"&amp;I1385,'07 Mode Capacity'!$C$6:$C$17,0))</x:f>
        <x:v>0</x:v>
      </x:c>
      <x:c r="AN1385" s="18" t="n">
        <x:f>SUM(AJ1385:AM1385)</x:f>
        <x:v>44.36181162013297</x:v>
      </x:c>
      <x:c r="AO1385" s="17" t="n">
        <x:f>IF(N1385=0,1,AN1385/N1385)</x:f>
        <x:v>0.13787664839202166</x:v>
      </x:c>
      <x:c r="AP1385" s="11" t="str">
        <x:f>IF(AO1385&gt;='01 Controls'!$E$16,"PASS","FAIL")</x:f>
        <x:v>FAIL</x:v>
      </x:c>
      <x:c r="AQ1385" s="11" t="str">
        <x:v>UNQUANTIFIED</x:v>
      </x:c>
      <x:c r="AR1385" s="11" t="str">
        <x:v>Position-class planning record; serial item and receiver open</x:v>
      </x:c>
      <x:c r="AS1385" s="26"/>
      <x:c r="AT1385" s="26"/>
    </x:row>
    <x:row r="1386">
      <x:c r="C1386" s="11" t="str">
        <x:v>M1-J-TDG-APL-45</x:v>
      </x:c>
      <x:c r="D1386" s="11" t="str">
        <x:v>M1</x:v>
      </x:c>
      <x:c r="E1386" s="11" t="str">
        <x:v>Western fire and heat</x:v>
      </x:c>
      <x:c r="F1386" s="11" t="str">
        <x:v>J-TDG</x:v>
      </x:c>
      <x:c r="G1386" s="11" t="str">
        <x:v>Transfer and demobilization group</x:v>
      </x:c>
      <x:c r="H1386" s="11" t="str">
        <x:v>APL-45</x:v>
      </x:c>
      <x:c r="I1386" s="19" t="n">
        <x:v>24</x:v>
      </x:c>
      <x:c r="J1386" s="21" t="n">
        <x:v>1</x:v>
      </x:c>
      <x:c r="K1386" s="18" t="n">
        <x:f>'05 Cargo Register'!K42</x:f>
        <x:v>214.5</x:v>
      </x:c>
      <x:c r="L1386" s="18" t="n">
        <x:f>'05 Cargo Register'!N42</x:f>
        <x:v>57</x:v>
      </x:c>
      <x:c r="M1386" s="18" t="n">
        <x:f>'05 Cargo Register'!O42</x:f>
        <x:v>427.5</x:v>
      </x:c>
      <x:c r="N1386" s="18" t="n">
        <x:f>J1386*K1386</x:f>
        <x:v>214.5</x:v>
      </x:c>
      <x:c r="O1386" s="18" t="n">
        <x:f>J1386*L1386</x:f>
        <x:v>57</x:v>
      </x:c>
      <x:c r="P1386" s="18" t="n">
        <x:f>J1386*M1386</x:f>
        <x:v>427.5</x:v>
      </x:c>
      <x:c r="Q1386" s="22" t="n">
        <x:f>'01 Controls'!$E$25*'02 Cargo Classes'!$M$6</x:f>
        <x:v>0.30000000000000004</x:v>
      </x:c>
      <x:c r="R1386" s="22" t="n">
        <x:f>'01 Controls'!$F$25*'02 Cargo Classes'!$N$6</x:f>
        <x:v>0</x:v>
      </x:c>
      <x:c r="S1386" s="22" t="n">
        <x:f>'01 Controls'!$G$25*'02 Cargo Classes'!$O$6</x:f>
        <x:v>0.9</x:v>
      </x:c>
      <x:c r="T1386" s="22" t="n">
        <x:f>'01 Controls'!$H$25*'02 Cargo Classes'!$P$6</x:f>
        <x:v>0</x:v>
      </x:c>
      <x:c r="U1386" s="22" t="n">
        <x:f>SUM(Q1386:T1386)</x:f>
        <x:v>1.2000000000000002</x:v>
      </x:c>
      <x:c r="V1386" s="18" t="n">
        <x:f>IF(U1386=0,0,N1386*Q1386/U1386)</x:f>
        <x:v>53.625</x:v>
      </x:c>
      <x:c r="W1386" s="18" t="n">
        <x:f>IF(U1386=0,0,P1386*Q1386/U1386)</x:f>
        <x:v>106.87500000000001</x:v>
      </x:c>
      <x:c r="X1386" s="18" t="n">
        <x:f>MAX(V1386,W1386*'01 Controls'!$E$12)</x:f>
        <x:v>53.625</x:v>
      </x:c>
      <x:c r="Y1386" s="18" t="n">
        <x:f>IF(U1386=0,0,N1386*R1386/U1386)</x:f>
        <x:v>0</x:v>
      </x:c>
      <x:c r="Z1386" s="18" t="n">
        <x:f>IF(U1386=0,0,P1386*R1386/U1386)</x:f>
        <x:v>0</x:v>
      </x:c>
      <x:c r="AA1386" s="18" t="n">
        <x:f>MAX(Y1386,Z1386*'01 Controls'!$E$13)</x:f>
        <x:v>0</x:v>
      </x:c>
      <x:c r="AB1386" s="18" t="n">
        <x:f>IF(U1386=0,0,N1386*S1386/U1386)</x:f>
        <x:v>160.87499999999997</x:v>
      </x:c>
      <x:c r="AC1386" s="18" t="n">
        <x:f>IF(U1386=0,0,P1386*S1386/U1386)</x:f>
        <x:v>320.62499999999994</x:v>
      </x:c>
      <x:c r="AD1386" s="18" t="n">
        <x:f>MAX(AB1386,AC1386*'01 Controls'!$E$14)</x:f>
        <x:v>160.87499999999997</x:v>
      </x:c>
      <x:c r="AE1386" s="18" t="n">
        <x:f>IF(U1386=0,0,N1386*T1386/U1386)</x:f>
        <x:v>0</x:v>
      </x:c>
      <x:c r="AF1386" s="18" t="n">
        <x:f>IF(U1386=0,0,P1386*T1386/U1386)</x:f>
        <x:v>0</x:v>
      </x:c>
      <x:c r="AG1386" s="18" t="n">
        <x:f>MAX(AE1386,AF1386*'01 Controls'!$E$15)</x:f>
        <x:v>0</x:v>
      </x:c>
      <x:c r="AH1386" s="18" t="n">
        <x:f>SUM(V1386,Y1386,AB1386,AE1386)</x:f>
        <x:v>214.49999999999997</x:v>
      </x:c>
      <x:c r="AI1386" s="18" t="n">
        <x:f>N1386-AH1386</x:f>
        <x:v>2.842170943040401e-14</x:v>
      </x:c>
      <x:c r="AJ1386" s="18" t="n">
        <x:f>V1386*INDEX('07 Mode Capacity'!$P$6:$P$17,MATCH("AIR-"&amp;I1386,'07 Mode Capacity'!$C$6:$C$17,0))</x:f>
        <x:v>10.881266887859377</x:v>
      </x:c>
      <x:c r="AK1386" s="18" t="n">
        <x:f>Y1386*INDEX('07 Mode Capacity'!$P$6:$P$17,MATCH("OCEAN-"&amp;I1386,'07 Mode Capacity'!$C$6:$C$17,0))</x:f>
        <x:v>0</x:v>
      </x:c>
      <x:c r="AL1386" s="18" t="n">
        <x:f>AB1386*INDEX('07 Mode Capacity'!$P$6:$P$17,MATCH("LAND-"&amp;I1386,'07 Mode Capacity'!$C$6:$C$17,0))</x:f>
        <x:v>61.5348361886447</x:v>
      </x:c>
      <x:c r="AM1386" s="18" t="n">
        <x:f>AE1386*INDEX('07 Mode Capacity'!$P$6:$P$17,MATCH("INLAND-"&amp;I1386,'07 Mode Capacity'!$C$6:$C$17,0))</x:f>
        <x:v>0</x:v>
      </x:c>
      <x:c r="AN1386" s="18" t="n">
        <x:f>SUM(AJ1386:AM1386)</x:f>
        <x:v>72.41610307650407</x:v>
      </x:c>
      <x:c r="AO1386" s="17" t="n">
        <x:f>IF(N1386=0,1,AN1386/N1386)</x:f>
        <x:v>0.33760421014687214</x:v>
      </x:c>
      <x:c r="AP1386" s="11" t="str">
        <x:f>IF(AO1386&gt;='01 Controls'!$E$16,"PASS","FAIL")</x:f>
        <x:v>FAIL</x:v>
      </x:c>
      <x:c r="AQ1386" s="11" t="str">
        <x:v>UNQUANTIFIED</x:v>
      </x:c>
      <x:c r="AR1386" s="11" t="str">
        <x:v>Position-class planning record; serial item and receiver open</x:v>
      </x:c>
      <x:c r="AS1386" s="26"/>
      <x:c r="AT1386" s="26"/>
    </x:row>
    <x:row r="1387">
      <x:c r="C1387" s="11" t="str">
        <x:v>M1-J-TDG-ISO-18</x:v>
      </x:c>
      <x:c r="D1387" s="11" t="str">
        <x:v>M1</x:v>
      </x:c>
      <x:c r="E1387" s="11" t="str">
        <x:v>Western fire and heat</x:v>
      </x:c>
      <x:c r="F1387" s="11" t="str">
        <x:v>J-TDG</x:v>
      </x:c>
      <x:c r="G1387" s="11" t="str">
        <x:v>Transfer and demobilization group</x:v>
      </x:c>
      <x:c r="H1387" s="11" t="str">
        <x:v>ISO-18</x:v>
      </x:c>
      <x:c r="I1387" s="19" t="n">
        <x:v>48</x:v>
      </x:c>
      <x:c r="J1387" s="21" t="n">
        <x:v>1</x:v>
      </x:c>
      <x:c r="K1387" s="18" t="n">
        <x:f>'05 Cargo Register'!K43</x:f>
        <x:v>268.125</x:v>
      </x:c>
      <x:c r="L1387" s="18" t="n">
        <x:f>'05 Cargo Register'!N43</x:f>
        <x:v>18</x:v>
      </x:c>
      <x:c r="M1387" s="18" t="n">
        <x:f>'05 Cargo Register'!O43</x:f>
        <x:v>475.20000000000005</x:v>
      </x:c>
      <x:c r="N1387" s="18" t="n">
        <x:f>J1387*K1387</x:f>
        <x:v>268.125</x:v>
      </x:c>
      <x:c r="O1387" s="18" t="n">
        <x:f>J1387*L1387</x:f>
        <x:v>18</x:v>
      </x:c>
      <x:c r="P1387" s="18" t="n">
        <x:f>J1387*M1387</x:f>
        <x:v>475.20000000000005</x:v>
      </x:c>
      <x:c r="Q1387" s="22" t="n">
        <x:f>'01 Controls'!$E$25*'02 Cargo Classes'!$M$7</x:f>
        <x:v>0.020000000000000004</x:v>
      </x:c>
      <x:c r="R1387" s="22" t="n">
        <x:f>'01 Controls'!$F$25*'02 Cargo Classes'!$N$7</x:f>
        <x:v>0</x:v>
      </x:c>
      <x:c r="S1387" s="22" t="n">
        <x:f>'01 Controls'!$G$25*'02 Cargo Classes'!$O$7</x:f>
        <x:v>1.08</x:v>
      </x:c>
      <x:c r="T1387" s="22" t="n">
        <x:f>'01 Controls'!$H$25*'02 Cargo Classes'!$P$7</x:f>
        <x:v>0</x:v>
      </x:c>
      <x:c r="U1387" s="22" t="n">
        <x:f>SUM(Q1387:T1387)</x:f>
        <x:v>1.1</x:v>
      </x:c>
      <x:c r="V1387" s="18" t="n">
        <x:f>IF(U1387=0,0,N1387*Q1387/U1387)</x:f>
        <x:v>4.875</x:v>
      </x:c>
      <x:c r="W1387" s="18" t="n">
        <x:f>IF(U1387=0,0,P1387*Q1387/U1387)</x:f>
        <x:v>8.640000000000002</x:v>
      </x:c>
      <x:c r="X1387" s="18" t="n">
        <x:f>MAX(V1387,W1387*'01 Controls'!$E$12)</x:f>
        <x:v>4.875</x:v>
      </x:c>
      <x:c r="Y1387" s="18" t="n">
        <x:f>IF(U1387=0,0,N1387*R1387/U1387)</x:f>
        <x:v>0</x:v>
      </x:c>
      <x:c r="Z1387" s="18" t="n">
        <x:f>IF(U1387=0,0,P1387*R1387/U1387)</x:f>
        <x:v>0</x:v>
      </x:c>
      <x:c r="AA1387" s="18" t="n">
        <x:f>MAX(Y1387,Z1387*'01 Controls'!$E$13)</x:f>
        <x:v>0</x:v>
      </x:c>
      <x:c r="AB1387" s="18" t="n">
        <x:f>IF(U1387=0,0,N1387*S1387/U1387)</x:f>
        <x:v>263.25</x:v>
      </x:c>
      <x:c r="AC1387" s="18" t="n">
        <x:f>IF(U1387=0,0,P1387*S1387/U1387)</x:f>
        <x:v>466.56000000000006</x:v>
      </x:c>
      <x:c r="AD1387" s="18" t="n">
        <x:f>MAX(AB1387,AC1387*'01 Controls'!$E$14)</x:f>
        <x:v>263.25</x:v>
      </x:c>
      <x:c r="AE1387" s="18" t="n">
        <x:f>IF(U1387=0,0,N1387*T1387/U1387)</x:f>
        <x:v>0</x:v>
      </x:c>
      <x:c r="AF1387" s="18" t="n">
        <x:f>IF(U1387=0,0,P1387*T1387/U1387)</x:f>
        <x:v>0</x:v>
      </x:c>
      <x:c r="AG1387" s="18" t="n">
        <x:f>MAX(AE1387,AF1387*'01 Controls'!$E$15)</x:f>
        <x:v>0</x:v>
      </x:c>
      <x:c r="AH1387" s="18" t="n">
        <x:f>SUM(V1387,Y1387,AB1387,AE1387)</x:f>
        <x:v>268.125</x:v>
      </x:c>
      <x:c r="AI1387" s="18" t="n">
        <x:f>N1387-AH1387</x:f>
        <x:v>0</x:v>
      </x:c>
      <x:c r="AJ1387" s="18" t="n">
        <x:f>V1387*INDEX('07 Mode Capacity'!$P$6:$P$17,MATCH("AIR-"&amp;I1387,'07 Mode Capacity'!$C$6:$C$17,0))</x:f>
        <x:v>1.3666363341603016</x:v>
      </x:c>
      <x:c r="AK1387" s="18" t="n">
        <x:f>Y1387*INDEX('07 Mode Capacity'!$P$6:$P$17,MATCH("OCEAN-"&amp;I1387,'07 Mode Capacity'!$C$6:$C$17,0))</x:f>
        <x:v>0</x:v>
      </x:c>
      <x:c r="AL1387" s="18" t="n">
        <x:f>AB1387*INDEX('07 Mode Capacity'!$P$6:$P$17,MATCH("LAND-"&amp;I1387,'07 Mode Capacity'!$C$6:$C$17,0))</x:f>
        <x:v>32.12910164970452</x:v>
      </x:c>
      <x:c r="AM1387" s="18" t="n">
        <x:f>AE1387*INDEX('07 Mode Capacity'!$P$6:$P$17,MATCH("INLAND-"&amp;I1387,'07 Mode Capacity'!$C$6:$C$17,0))</x:f>
        <x:v>0</x:v>
      </x:c>
      <x:c r="AN1387" s="18" t="n">
        <x:f>SUM(AJ1387:AM1387)</x:f>
        <x:v>33.49573798386483</x:v>
      </x:c>
      <x:c r="AO1387" s="17" t="n">
        <x:f>IF(N1387=0,1,AN1387/N1387)</x:f>
        <x:v>0.12492582931045157</x:v>
      </x:c>
      <x:c r="AP1387" s="11" t="str">
        <x:f>IF(AO1387&gt;='01 Controls'!$E$16,"PASS","FAIL")</x:f>
        <x:v>FAIL</x:v>
      </x:c>
      <x:c r="AQ1387" s="11" t="str">
        <x:v>UNQUANTIFIED</x:v>
      </x:c>
      <x:c r="AR1387" s="11" t="str">
        <x:v>Position-class planning record; serial item and receiver open</x:v>
      </x:c>
      <x:c r="AS1387" s="26"/>
      <x:c r="AT1387" s="26"/>
    </x:row>
    <x:row r="1388">
      <x:c r="C1388" s="11" t="str">
        <x:v>M1-J-TDG-COL-12</x:v>
      </x:c>
      <x:c r="D1388" s="11" t="str">
        <x:v>M1</x:v>
      </x:c>
      <x:c r="E1388" s="11" t="str">
        <x:v>Western fire and heat</x:v>
      </x:c>
      <x:c r="F1388" s="11" t="str">
        <x:v>J-TDG</x:v>
      </x:c>
      <x:c r="G1388" s="11" t="str">
        <x:v>Transfer and demobilization group</x:v>
      </x:c>
      <x:c r="H1388" s="11" t="str">
        <x:v>COL-12</x:v>
      </x:c>
      <x:c r="I1388" s="19" t="n">
        <x:v>24</x:v>
      </x:c>
      <x:c r="J1388" s="21" t="n">
        <x:v>1</x:v>
      </x:c>
      <x:c r="K1388" s="18" t="n">
        <x:f>'05 Cargo Register'!K44</x:f>
        <x:v>53.625</x:v>
      </x:c>
      <x:c r="L1388" s="18" t="n">
        <x:f>'05 Cargo Register'!N44</x:f>
        <x:v>6</x:v>
      </x:c>
      <x:c r="M1388" s="18" t="n">
        <x:f>'05 Cargo Register'!O44</x:f>
        <x:v>158.4</x:v>
      </x:c>
      <x:c r="N1388" s="18" t="n">
        <x:f>J1388*K1388</x:f>
        <x:v>53.625</x:v>
      </x:c>
      <x:c r="O1388" s="18" t="n">
        <x:f>J1388*L1388</x:f>
        <x:v>6</x:v>
      </x:c>
      <x:c r="P1388" s="18" t="n">
        <x:f>J1388*M1388</x:f>
        <x:v>158.4</x:v>
      </x:c>
      <x:c r="Q1388" s="22" t="n">
        <x:f>'01 Controls'!$E$25*'02 Cargo Classes'!$M$8</x:f>
        <x:v>0.2</x:v>
      </x:c>
      <x:c r="R1388" s="22" t="n">
        <x:f>'01 Controls'!$F$25*'02 Cargo Classes'!$N$8</x:f>
        <x:v>0</x:v>
      </x:c>
      <x:c r="S1388" s="22" t="n">
        <x:f>'01 Controls'!$G$25*'02 Cargo Classes'!$O$8</x:f>
        <x:v>1.08</x:v>
      </x:c>
      <x:c r="T1388" s="22" t="n">
        <x:f>'01 Controls'!$H$25*'02 Cargo Classes'!$P$8</x:f>
        <x:v>0</x:v>
      </x:c>
      <x:c r="U1388" s="22" t="n">
        <x:f>SUM(Q1388:T1388)</x:f>
        <x:v>1.28</x:v>
      </x:c>
      <x:c r="V1388" s="18" t="n">
        <x:f>IF(U1388=0,0,N1388*Q1388/U1388)</x:f>
        <x:v>8.378906250000002</x:v>
      </x:c>
      <x:c r="W1388" s="18" t="n">
        <x:f>IF(U1388=0,0,P1388*Q1388/U1388)</x:f>
        <x:v>24.750000000000004</x:v>
      </x:c>
      <x:c r="X1388" s="18" t="n">
        <x:f>MAX(V1388,W1388*'01 Controls'!$E$12)</x:f>
        <x:v>8.378906250000002</x:v>
      </x:c>
      <x:c r="Y1388" s="18" t="n">
        <x:f>IF(U1388=0,0,N1388*R1388/U1388)</x:f>
        <x:v>0</x:v>
      </x:c>
      <x:c r="Z1388" s="18" t="n">
        <x:f>IF(U1388=0,0,P1388*R1388/U1388)</x:f>
        <x:v>0</x:v>
      </x:c>
      <x:c r="AA1388" s="18" t="n">
        <x:f>MAX(Y1388,Z1388*'01 Controls'!$E$13)</x:f>
        <x:v>0</x:v>
      </x:c>
      <x:c r="AB1388" s="18" t="n">
        <x:f>IF(U1388=0,0,N1388*S1388/U1388)</x:f>
        <x:v>45.24609375000001</x:v>
      </x:c>
      <x:c r="AC1388" s="18" t="n">
        <x:f>IF(U1388=0,0,P1388*S1388/U1388)</x:f>
        <x:v>133.65000000000003</x:v>
      </x:c>
      <x:c r="AD1388" s="18" t="n">
        <x:f>MAX(AB1388,AC1388*'01 Controls'!$E$14)</x:f>
        <x:v>45.24609375000001</x:v>
      </x:c>
      <x:c r="AE1388" s="18" t="n">
        <x:f>IF(U1388=0,0,N1388*T1388/U1388)</x:f>
        <x:v>0</x:v>
      </x:c>
      <x:c r="AF1388" s="18" t="n">
        <x:f>IF(U1388=0,0,P1388*T1388/U1388)</x:f>
        <x:v>0</x:v>
      </x:c>
      <x:c r="AG1388" s="18" t="n">
        <x:f>MAX(AE1388,AF1388*'01 Controls'!$E$15)</x:f>
        <x:v>0</x:v>
      </x:c>
      <x:c r="AH1388" s="18" t="n">
        <x:f>SUM(V1388,Y1388,AB1388,AE1388)</x:f>
        <x:v>53.62500000000001</x:v>
      </x:c>
      <x:c r="AI1388" s="18" t="n">
        <x:f>N1388-AH1388</x:f>
        <x:v>-7.105427357601002e-15</x:v>
      </x:c>
      <x:c r="AJ1388" s="18" t="n">
        <x:f>V1388*INDEX('07 Mode Capacity'!$P$6:$P$17,MATCH("AIR-"&amp;I1388,'07 Mode Capacity'!$C$6:$C$17,0))</x:f>
        <x:v>1.700197951228028</x:v>
      </x:c>
      <x:c r="AK1388" s="18" t="n">
        <x:f>Y1388*INDEX('07 Mode Capacity'!$P$6:$P$17,MATCH("OCEAN-"&amp;I1388,'07 Mode Capacity'!$C$6:$C$17,0))</x:f>
        <x:v>0</x:v>
      </x:c>
      <x:c r="AL1388" s="18" t="n">
        <x:f>AB1388*INDEX('07 Mode Capacity'!$P$6:$P$17,MATCH("LAND-"&amp;I1388,'07 Mode Capacity'!$C$6:$C$17,0))</x:f>
        <x:v>17.306672678056326</x:v>
      </x:c>
      <x:c r="AM1388" s="18" t="n">
        <x:f>AE1388*INDEX('07 Mode Capacity'!$P$6:$P$17,MATCH("INLAND-"&amp;I1388,'07 Mode Capacity'!$C$6:$C$17,0))</x:f>
        <x:v>0</x:v>
      </x:c>
      <x:c r="AN1388" s="18" t="n">
        <x:f>SUM(AJ1388:AM1388)</x:f>
        <x:v>19.006870629284354</x:v>
      </x:c>
      <x:c r="AO1388" s="17" t="n">
        <x:f>IF(N1388=0,1,AN1388/N1388)</x:f>
        <x:v>0.3544404779353726</x:v>
      </x:c>
      <x:c r="AP1388" s="11" t="str">
        <x:f>IF(AO1388&gt;='01 Controls'!$E$16,"PASS","FAIL")</x:f>
        <x:v>FAIL</x:v>
      </x:c>
      <x:c r="AQ1388" s="11" t="str">
        <x:v>UNQUANTIFIED</x:v>
      </x:c>
      <x:c r="AR1388" s="11" t="str">
        <x:v>Position-class planning record; serial item and receiver open</x:v>
      </x:c>
      <x:c r="AS1388" s="26"/>
      <x:c r="AT1388" s="26"/>
    </x:row>
    <x:row r="1389">
      <x:c r="C1389" s="11" t="str">
        <x:v>M1-J-TDG-BAT-22</x:v>
      </x:c>
      <x:c r="D1389" s="11" t="str">
        <x:v>M1</x:v>
      </x:c>
      <x:c r="E1389" s="11" t="str">
        <x:v>Western fire and heat</x:v>
      </x:c>
      <x:c r="F1389" s="11" t="str">
        <x:v>J-TDG</x:v>
      </x:c>
      <x:c r="G1389" s="11" t="str">
        <x:v>Transfer and demobilization group</x:v>
      </x:c>
      <x:c r="H1389" s="11" t="str">
        <x:v>BAT-22</x:v>
      </x:c>
      <x:c r="I1389" s="19" t="n">
        <x:v>48</x:v>
      </x:c>
      <x:c r="J1389" s="21" t="n">
        <x:v>1</x:v>
      </x:c>
      <x:c r="K1389" s="18" t="n">
        <x:f>'05 Cargo Register'!K45</x:f>
        <x:v>53.625</x:v>
      </x:c>
      <x:c r="L1389" s="18" t="n">
        <x:f>'05 Cargo Register'!N45</x:f>
        <x:v>4</x:v>
      </x:c>
      <x:c r="M1389" s="18" t="n">
        <x:f>'05 Cargo Register'!O45</x:f>
        <x:v>105.60000000000001</x:v>
      </x:c>
      <x:c r="N1389" s="18" t="n">
        <x:f>J1389*K1389</x:f>
        <x:v>53.625</x:v>
      </x:c>
      <x:c r="O1389" s="18" t="n">
        <x:f>J1389*L1389</x:f>
        <x:v>4</x:v>
      </x:c>
      <x:c r="P1389" s="18" t="n">
        <x:f>J1389*M1389</x:f>
        <x:v>105.60000000000001</x:v>
      </x:c>
      <x:c r="Q1389" s="22" t="n">
        <x:f>'01 Controls'!$E$25*'02 Cargo Classes'!$M$9</x:f>
        <x:v>0</x:v>
      </x:c>
      <x:c r="R1389" s="22" t="n">
        <x:f>'01 Controls'!$F$25*'02 Cargo Classes'!$N$9</x:f>
        <x:v>0</x:v>
      </x:c>
      <x:c r="S1389" s="22" t="n">
        <x:f>'01 Controls'!$G$25*'02 Cargo Classes'!$O$9</x:f>
        <x:v>0.9</x:v>
      </x:c>
      <x:c r="T1389" s="22" t="n">
        <x:f>'01 Controls'!$H$25*'02 Cargo Classes'!$P$9</x:f>
        <x:v>0</x:v>
      </x:c>
      <x:c r="U1389" s="22" t="n">
        <x:f>SUM(Q1389:T1389)</x:f>
        <x:v>0.9</x:v>
      </x:c>
      <x:c r="V1389" s="18" t="n">
        <x:f>IF(U1389=0,0,N1389*Q1389/U1389)</x:f>
        <x:v>0</x:v>
      </x:c>
      <x:c r="W1389" s="18" t="n">
        <x:f>IF(U1389=0,0,P1389*Q1389/U1389)</x:f>
        <x:v>0</x:v>
      </x:c>
      <x:c r="X1389" s="18" t="n">
        <x:f>MAX(V1389,W1389*'01 Controls'!$E$12)</x:f>
        <x:v>0</x:v>
      </x:c>
      <x:c r="Y1389" s="18" t="n">
        <x:f>IF(U1389=0,0,N1389*R1389/U1389)</x:f>
        <x:v>0</x:v>
      </x:c>
      <x:c r="Z1389" s="18" t="n">
        <x:f>IF(U1389=0,0,P1389*R1389/U1389)</x:f>
        <x:v>0</x:v>
      </x:c>
      <x:c r="AA1389" s="18" t="n">
        <x:f>MAX(Y1389,Z1389*'01 Controls'!$E$13)</x:f>
        <x:v>0</x:v>
      </x:c>
      <x:c r="AB1389" s="18" t="n">
        <x:f>IF(U1389=0,0,N1389*S1389/U1389)</x:f>
        <x:v>53.625</x:v>
      </x:c>
      <x:c r="AC1389" s="18" t="n">
        <x:f>IF(U1389=0,0,P1389*S1389/U1389)</x:f>
        <x:v>105.60000000000001</x:v>
      </x:c>
      <x:c r="AD1389" s="18" t="n">
        <x:f>MAX(AB1389,AC1389*'01 Controls'!$E$14)</x:f>
        <x:v>53.625</x:v>
      </x:c>
      <x:c r="AE1389" s="18" t="n">
        <x:f>IF(U1389=0,0,N1389*T1389/U1389)</x:f>
        <x:v>0</x:v>
      </x:c>
      <x:c r="AF1389" s="18" t="n">
        <x:f>IF(U1389=0,0,P1389*T1389/U1389)</x:f>
        <x:v>0</x:v>
      </x:c>
      <x:c r="AG1389" s="18" t="n">
        <x:f>MAX(AE1389,AF1389*'01 Controls'!$E$15)</x:f>
        <x:v>0</x:v>
      </x:c>
      <x:c r="AH1389" s="18" t="n">
        <x:f>SUM(V1389,Y1389,AB1389,AE1389)</x:f>
        <x:v>53.625</x:v>
      </x:c>
      <x:c r="AI1389" s="18" t="n">
        <x:f>N1389-AH1389</x:f>
        <x:v>0</x:v>
      </x:c>
      <x:c r="AJ1389" s="18" t="n">
        <x:f>V1389*INDEX('07 Mode Capacity'!$P$6:$P$17,MATCH("AIR-"&amp;I1389,'07 Mode Capacity'!$C$6:$C$17,0))</x:f>
        <x:v>0</x:v>
      </x:c>
      <x:c r="AK1389" s="18" t="n">
        <x:f>Y1389*INDEX('07 Mode Capacity'!$P$6:$P$17,MATCH("OCEAN-"&amp;I1389,'07 Mode Capacity'!$C$6:$C$17,0))</x:f>
        <x:v>0</x:v>
      </x:c>
      <x:c r="AL1389" s="18" t="n">
        <x:f>AB1389*INDEX('07 Mode Capacity'!$P$6:$P$17,MATCH("LAND-"&amp;I1389,'07 Mode Capacity'!$C$6:$C$17,0))</x:f>
        <x:v>6.544817002717588</x:v>
      </x:c>
      <x:c r="AM1389" s="18" t="n">
        <x:f>AE1389*INDEX('07 Mode Capacity'!$P$6:$P$17,MATCH("INLAND-"&amp;I1389,'07 Mode Capacity'!$C$6:$C$17,0))</x:f>
        <x:v>0</x:v>
      </x:c>
      <x:c r="AN1389" s="18" t="n">
        <x:f>SUM(AJ1389:AM1389)</x:f>
        <x:v>6.544817002717588</x:v>
      </x:c>
      <x:c r="AO1389" s="17" t="n">
        <x:f>IF(N1389=0,1,AN1389/N1389)</x:f>
        <x:v>0.1220478695145471</x:v>
      </x:c>
      <x:c r="AP1389" s="11" t="str">
        <x:f>IF(AO1389&gt;='01 Controls'!$E$16,"PASS","FAIL")</x:f>
        <x:v>FAIL</x:v>
      </x:c>
      <x:c r="AQ1389" s="11" t="str">
        <x:v>UNQUANTIFIED</x:v>
      </x:c>
      <x:c r="AR1389" s="11" t="str">
        <x:v>Position-class planning record; serial item and receiver open</x:v>
      </x:c>
      <x:c r="AS1389" s="26"/>
      <x:c r="AT1389" s="26"/>
    </x:row>
    <x:row r="1390">
      <x:c r="C1390" s="11" t="str">
        <x:v>M1-J-TDG-TNK-20</x:v>
      </x:c>
      <x:c r="D1390" s="11" t="str">
        <x:v>M1</x:v>
      </x:c>
      <x:c r="E1390" s="11" t="str">
        <x:v>Western fire and heat</x:v>
      </x:c>
      <x:c r="F1390" s="11" t="str">
        <x:v>J-TDG</x:v>
      </x:c>
      <x:c r="G1390" s="11" t="str">
        <x:v>Transfer and demobilization group</x:v>
      </x:c>
      <x:c r="H1390" s="11" t="str">
        <x:v>TNK-20</x:v>
      </x:c>
      <x:c r="I1390" s="19" t="n">
        <x:v>48</x:v>
      </x:c>
      <x:c r="J1390" s="21" t="n">
        <x:v>1</x:v>
      </x:c>
      <x:c r="K1390" s="18" t="n">
        <x:f>'05 Cargo Register'!K46</x:f>
        <x:v>53.625</x:v>
      </x:c>
      <x:c r="L1390" s="18" t="n">
        <x:f>'05 Cargo Register'!N46</x:f>
        <x:v>4</x:v>
      </x:c>
      <x:c r="M1390" s="18" t="n">
        <x:f>'05 Cargo Register'!O46</x:f>
        <x:v>85</x:v>
      </x:c>
      <x:c r="N1390" s="18" t="n">
        <x:f>J1390*K1390</x:f>
        <x:v>53.625</x:v>
      </x:c>
      <x:c r="O1390" s="18" t="n">
        <x:f>J1390*L1390</x:f>
        <x:v>4</x:v>
      </x:c>
      <x:c r="P1390" s="18" t="n">
        <x:f>J1390*M1390</x:f>
        <x:v>85</x:v>
      </x:c>
      <x:c r="Q1390" s="22" t="n">
        <x:f>'01 Controls'!$E$25*'02 Cargo Classes'!$M$10</x:f>
        <x:v>0</x:v>
      </x:c>
      <x:c r="R1390" s="22" t="n">
        <x:f>'01 Controls'!$F$25*'02 Cargo Classes'!$N$10</x:f>
        <x:v>0</x:v>
      </x:c>
      <x:c r="S1390" s="22" t="n">
        <x:f>'01 Controls'!$G$25*'02 Cargo Classes'!$O$10</x:f>
        <x:v>0.9</x:v>
      </x:c>
      <x:c r="T1390" s="22" t="n">
        <x:f>'01 Controls'!$H$25*'02 Cargo Classes'!$P$10</x:f>
        <x:v>0</x:v>
      </x:c>
      <x:c r="U1390" s="22" t="n">
        <x:f>SUM(Q1390:T1390)</x:f>
        <x:v>0.9</x:v>
      </x:c>
      <x:c r="V1390" s="18" t="n">
        <x:f>IF(U1390=0,0,N1390*Q1390/U1390)</x:f>
        <x:v>0</x:v>
      </x:c>
      <x:c r="W1390" s="18" t="n">
        <x:f>IF(U1390=0,0,P1390*Q1390/U1390)</x:f>
        <x:v>0</x:v>
      </x:c>
      <x:c r="X1390" s="18" t="n">
        <x:f>MAX(V1390,W1390*'01 Controls'!$E$12)</x:f>
        <x:v>0</x:v>
      </x:c>
      <x:c r="Y1390" s="18" t="n">
        <x:f>IF(U1390=0,0,N1390*R1390/U1390)</x:f>
        <x:v>0</x:v>
      </x:c>
      <x:c r="Z1390" s="18" t="n">
        <x:f>IF(U1390=0,0,P1390*R1390/U1390)</x:f>
        <x:v>0</x:v>
      </x:c>
      <x:c r="AA1390" s="18" t="n">
        <x:f>MAX(Y1390,Z1390*'01 Controls'!$E$13)</x:f>
        <x:v>0</x:v>
      </x:c>
      <x:c r="AB1390" s="18" t="n">
        <x:f>IF(U1390=0,0,N1390*S1390/U1390)</x:f>
        <x:v>53.625</x:v>
      </x:c>
      <x:c r="AC1390" s="18" t="n">
        <x:f>IF(U1390=0,0,P1390*S1390/U1390)</x:f>
        <x:v>85</x:v>
      </x:c>
      <x:c r="AD1390" s="18" t="n">
        <x:f>MAX(AB1390,AC1390*'01 Controls'!$E$14)</x:f>
        <x:v>53.625</x:v>
      </x:c>
      <x:c r="AE1390" s="18" t="n">
        <x:f>IF(U1390=0,0,N1390*T1390/U1390)</x:f>
        <x:v>0</x:v>
      </x:c>
      <x:c r="AF1390" s="18" t="n">
        <x:f>IF(U1390=0,0,P1390*T1390/U1390)</x:f>
        <x:v>0</x:v>
      </x:c>
      <x:c r="AG1390" s="18" t="n">
        <x:f>MAX(AE1390,AF1390*'01 Controls'!$E$15)</x:f>
        <x:v>0</x:v>
      </x:c>
      <x:c r="AH1390" s="18" t="n">
        <x:f>SUM(V1390,Y1390,AB1390,AE1390)</x:f>
        <x:v>53.625</x:v>
      </x:c>
      <x:c r="AI1390" s="18" t="n">
        <x:f>N1390-AH1390</x:f>
        <x:v>0</x:v>
      </x:c>
      <x:c r="AJ1390" s="18" t="n">
        <x:f>V1390*INDEX('07 Mode Capacity'!$P$6:$P$17,MATCH("AIR-"&amp;I1390,'07 Mode Capacity'!$C$6:$C$17,0))</x:f>
        <x:v>0</x:v>
      </x:c>
      <x:c r="AK1390" s="18" t="n">
        <x:f>Y1390*INDEX('07 Mode Capacity'!$P$6:$P$17,MATCH("OCEAN-"&amp;I1390,'07 Mode Capacity'!$C$6:$C$17,0))</x:f>
        <x:v>0</x:v>
      </x:c>
      <x:c r="AL1390" s="18" t="n">
        <x:f>AB1390*INDEX('07 Mode Capacity'!$P$6:$P$17,MATCH("LAND-"&amp;I1390,'07 Mode Capacity'!$C$6:$C$17,0))</x:f>
        <x:v>6.544817002717588</x:v>
      </x:c>
      <x:c r="AM1390" s="18" t="n">
        <x:f>AE1390*INDEX('07 Mode Capacity'!$P$6:$P$17,MATCH("INLAND-"&amp;I1390,'07 Mode Capacity'!$C$6:$C$17,0))</x:f>
        <x:v>0</x:v>
      </x:c>
      <x:c r="AN1390" s="18" t="n">
        <x:f>SUM(AJ1390:AM1390)</x:f>
        <x:v>6.544817002717588</x:v>
      </x:c>
      <x:c r="AO1390" s="17" t="n">
        <x:f>IF(N1390=0,1,AN1390/N1390)</x:f>
        <x:v>0.1220478695145471</x:v>
      </x:c>
      <x:c r="AP1390" s="11" t="str">
        <x:f>IF(AO1390&gt;='01 Controls'!$E$16,"PASS","FAIL")</x:f>
        <x:v>FAIL</x:v>
      </x:c>
      <x:c r="AQ1390" s="11" t="str">
        <x:v>UNQUANTIFIED</x:v>
      </x:c>
      <x:c r="AR1390" s="11" t="str">
        <x:v>Position-class planning record; serial item and receiver open</x:v>
      </x:c>
      <x:c r="AS1390" s="26"/>
      <x:c r="AT1390" s="26"/>
    </x:row>
    <x:row r="1391">
      <x:c r="C1391" s="11" t="str">
        <x:v>M1-J-TDG-FLR-24</x:v>
      </x:c>
      <x:c r="D1391" s="11" t="str">
        <x:v>M1</x:v>
      </x:c>
      <x:c r="E1391" s="11" t="str">
        <x:v>Western fire and heat</x:v>
      </x:c>
      <x:c r="F1391" s="11" t="str">
        <x:v>J-TDG</x:v>
      </x:c>
      <x:c r="G1391" s="11" t="str">
        <x:v>Transfer and demobilization group</x:v>
      </x:c>
      <x:c r="H1391" s="11" t="str">
        <x:v>FLR-24</x:v>
      </x:c>
      <x:c r="I1391" s="19" t="n">
        <x:v>48</x:v>
      </x:c>
      <x:c r="J1391" s="21" t="n">
        <x:v>1</x:v>
      </x:c>
      <x:c r="K1391" s="18" t="n">
        <x:f>'05 Cargo Register'!K47</x:f>
        <x:v>107.25</x:v>
      </x:c>
      <x:c r="L1391" s="18" t="n">
        <x:f>'05 Cargo Register'!N47</x:f>
        <x:v>6</x:v>
      </x:c>
      <x:c r="M1391" s="18" t="n">
        <x:f>'05 Cargo Register'!O47</x:f>
        <x:v>192</x:v>
      </x:c>
      <x:c r="N1391" s="18" t="n">
        <x:f>J1391*K1391</x:f>
        <x:v>107.25</x:v>
      </x:c>
      <x:c r="O1391" s="18" t="n">
        <x:f>J1391*L1391</x:f>
        <x:v>6</x:v>
      </x:c>
      <x:c r="P1391" s="18" t="n">
        <x:f>J1391*M1391</x:f>
        <x:v>192</x:v>
      </x:c>
      <x:c r="Q1391" s="22" t="n">
        <x:f>'01 Controls'!$E$25*'02 Cargo Classes'!$M$11</x:f>
        <x:v>0</x:v>
      </x:c>
      <x:c r="R1391" s="22" t="n">
        <x:f>'01 Controls'!$F$25*'02 Cargo Classes'!$N$11</x:f>
        <x:v>0</x:v>
      </x:c>
      <x:c r="S1391" s="22" t="n">
        <x:f>'01 Controls'!$G$25*'02 Cargo Classes'!$O$11</x:f>
        <x:v>0.9</x:v>
      </x:c>
      <x:c r="T1391" s="22" t="n">
        <x:f>'01 Controls'!$H$25*'02 Cargo Classes'!$P$11</x:f>
        <x:v>0</x:v>
      </x:c>
      <x:c r="U1391" s="22" t="n">
        <x:f>SUM(Q1391:T1391)</x:f>
        <x:v>0.9</x:v>
      </x:c>
      <x:c r="V1391" s="18" t="n">
        <x:f>IF(U1391=0,0,N1391*Q1391/U1391)</x:f>
        <x:v>0</x:v>
      </x:c>
      <x:c r="W1391" s="18" t="n">
        <x:f>IF(U1391=0,0,P1391*Q1391/U1391)</x:f>
        <x:v>0</x:v>
      </x:c>
      <x:c r="X1391" s="18" t="n">
        <x:f>MAX(V1391,W1391*'01 Controls'!$E$12)</x:f>
        <x:v>0</x:v>
      </x:c>
      <x:c r="Y1391" s="18" t="n">
        <x:f>IF(U1391=0,0,N1391*R1391/U1391)</x:f>
        <x:v>0</x:v>
      </x:c>
      <x:c r="Z1391" s="18" t="n">
        <x:f>IF(U1391=0,0,P1391*R1391/U1391)</x:f>
        <x:v>0</x:v>
      </x:c>
      <x:c r="AA1391" s="18" t="n">
        <x:f>MAX(Y1391,Z1391*'01 Controls'!$E$13)</x:f>
        <x:v>0</x:v>
      </x:c>
      <x:c r="AB1391" s="18" t="n">
        <x:f>IF(U1391=0,0,N1391*S1391/U1391)</x:f>
        <x:v>107.25</x:v>
      </x:c>
      <x:c r="AC1391" s="18" t="n">
        <x:f>IF(U1391=0,0,P1391*S1391/U1391)</x:f>
        <x:v>192</x:v>
      </x:c>
      <x:c r="AD1391" s="18" t="n">
        <x:f>MAX(AB1391,AC1391*'01 Controls'!$E$14)</x:f>
        <x:v>107.25</x:v>
      </x:c>
      <x:c r="AE1391" s="18" t="n">
        <x:f>IF(U1391=0,0,N1391*T1391/U1391)</x:f>
        <x:v>0</x:v>
      </x:c>
      <x:c r="AF1391" s="18" t="n">
        <x:f>IF(U1391=0,0,P1391*T1391/U1391)</x:f>
        <x:v>0</x:v>
      </x:c>
      <x:c r="AG1391" s="18" t="n">
        <x:f>MAX(AE1391,AF1391*'01 Controls'!$E$15)</x:f>
        <x:v>0</x:v>
      </x:c>
      <x:c r="AH1391" s="18" t="n">
        <x:f>SUM(V1391,Y1391,AB1391,AE1391)</x:f>
        <x:v>107.25</x:v>
      </x:c>
      <x:c r="AI1391" s="18" t="n">
        <x:f>N1391-AH1391</x:f>
        <x:v>0</x:v>
      </x:c>
      <x:c r="AJ1391" s="18" t="n">
        <x:f>V1391*INDEX('07 Mode Capacity'!$P$6:$P$17,MATCH("AIR-"&amp;I1391,'07 Mode Capacity'!$C$6:$C$17,0))</x:f>
        <x:v>0</x:v>
      </x:c>
      <x:c r="AK1391" s="18" t="n">
        <x:f>Y1391*INDEX('07 Mode Capacity'!$P$6:$P$17,MATCH("OCEAN-"&amp;I1391,'07 Mode Capacity'!$C$6:$C$17,0))</x:f>
        <x:v>0</x:v>
      </x:c>
      <x:c r="AL1391" s="18" t="n">
        <x:f>AB1391*INDEX('07 Mode Capacity'!$P$6:$P$17,MATCH("LAND-"&amp;I1391,'07 Mode Capacity'!$C$6:$C$17,0))</x:f>
        <x:v>13.089634005435176</x:v>
      </x:c>
      <x:c r="AM1391" s="18" t="n">
        <x:f>AE1391*INDEX('07 Mode Capacity'!$P$6:$P$17,MATCH("INLAND-"&amp;I1391,'07 Mode Capacity'!$C$6:$C$17,0))</x:f>
        <x:v>0</x:v>
      </x:c>
      <x:c r="AN1391" s="18" t="n">
        <x:f>SUM(AJ1391:AM1391)</x:f>
        <x:v>13.089634005435176</x:v>
      </x:c>
      <x:c r="AO1391" s="17" t="n">
        <x:f>IF(N1391=0,1,AN1391/N1391)</x:f>
        <x:v>0.1220478695145471</x:v>
      </x:c>
      <x:c r="AP1391" s="11" t="str">
        <x:f>IF(AO1391&gt;='01 Controls'!$E$16,"PASS","FAIL")</x:f>
        <x:v>FAIL</x:v>
      </x:c>
      <x:c r="AQ1391" s="11" t="str">
        <x:v>UNQUANTIFIED</x:v>
      </x:c>
      <x:c r="AR1391" s="11" t="str">
        <x:v>Position-class planning record; serial item and receiver open</x:v>
      </x:c>
      <x:c r="AS1391" s="26"/>
      <x:c r="AT1391" s="26"/>
    </x:row>
    <x:row r="1392">
      <x:c r="C1392" s="11" t="str">
        <x:v>M1-J-TDG-ROL-30</x:v>
      </x:c>
      <x:c r="D1392" s="11" t="str">
        <x:v>M1</x:v>
      </x:c>
      <x:c r="E1392" s="11" t="str">
        <x:v>Western fire and heat</x:v>
      </x:c>
      <x:c r="F1392" s="11" t="str">
        <x:v>J-TDG</x:v>
      </x:c>
      <x:c r="G1392" s="11" t="str">
        <x:v>Transfer and demobilization group</x:v>
      </x:c>
      <x:c r="H1392" s="11" t="str">
        <x:v>ROL-30</x:v>
      </x:c>
      <x:c r="I1392" s="19" t="n">
        <x:v>48</x:v>
      </x:c>
      <x:c r="J1392" s="21" t="n">
        <x:v>1</x:v>
      </x:c>
      <x:c r="K1392" s="18" t="n">
        <x:f>'05 Cargo Register'!K48</x:f>
        <x:v>107.25</x:v>
      </x:c>
      <x:c r="L1392" s="18" t="n">
        <x:f>'05 Cargo Register'!N48</x:f>
        <x:v>5</x:v>
      </x:c>
      <x:c r="M1392" s="18" t="n">
        <x:f>'05 Cargo Register'!O48</x:f>
        <x:v>318.75</x:v>
      </x:c>
      <x:c r="N1392" s="18" t="n">
        <x:f>J1392*K1392</x:f>
        <x:v>107.25</x:v>
      </x:c>
      <x:c r="O1392" s="18" t="n">
        <x:f>J1392*L1392</x:f>
        <x:v>5</x:v>
      </x:c>
      <x:c r="P1392" s="18" t="n">
        <x:f>J1392*M1392</x:f>
        <x:v>318.75</x:v>
      </x:c>
      <x:c r="Q1392" s="22" t="n">
        <x:f>'01 Controls'!$E$25*'02 Cargo Classes'!$M$12</x:f>
        <x:v>0</x:v>
      </x:c>
      <x:c r="R1392" s="22" t="n">
        <x:f>'01 Controls'!$F$25*'02 Cargo Classes'!$N$12</x:f>
        <x:v>0</x:v>
      </x:c>
      <x:c r="S1392" s="22" t="n">
        <x:f>'01 Controls'!$G$25*'02 Cargo Classes'!$O$12</x:f>
        <x:v>1.35</x:v>
      </x:c>
      <x:c r="T1392" s="22" t="n">
        <x:f>'01 Controls'!$H$25*'02 Cargo Classes'!$P$12</x:f>
        <x:v>0</x:v>
      </x:c>
      <x:c r="U1392" s="22" t="n">
        <x:f>SUM(Q1392:T1392)</x:f>
        <x:v>1.35</x:v>
      </x:c>
      <x:c r="V1392" s="18" t="n">
        <x:f>IF(U1392=0,0,N1392*Q1392/U1392)</x:f>
        <x:v>0</x:v>
      </x:c>
      <x:c r="W1392" s="18" t="n">
        <x:f>IF(U1392=0,0,P1392*Q1392/U1392)</x:f>
        <x:v>0</x:v>
      </x:c>
      <x:c r="X1392" s="18" t="n">
        <x:f>MAX(V1392,W1392*'01 Controls'!$E$12)</x:f>
        <x:v>0</x:v>
      </x:c>
      <x:c r="Y1392" s="18" t="n">
        <x:f>IF(U1392=0,0,N1392*R1392/U1392)</x:f>
        <x:v>0</x:v>
      </x:c>
      <x:c r="Z1392" s="18" t="n">
        <x:f>IF(U1392=0,0,P1392*R1392/U1392)</x:f>
        <x:v>0</x:v>
      </x:c>
      <x:c r="AA1392" s="18" t="n">
        <x:f>MAX(Y1392,Z1392*'01 Controls'!$E$13)</x:f>
        <x:v>0</x:v>
      </x:c>
      <x:c r="AB1392" s="18" t="n">
        <x:f>IF(U1392=0,0,N1392*S1392/U1392)</x:f>
        <x:v>107.25000000000001</x:v>
      </x:c>
      <x:c r="AC1392" s="18" t="n">
        <x:f>IF(U1392=0,0,P1392*S1392/U1392)</x:f>
        <x:v>318.75</x:v>
      </x:c>
      <x:c r="AD1392" s="18" t="n">
        <x:f>MAX(AB1392,AC1392*'01 Controls'!$E$14)</x:f>
        <x:v>107.25000000000001</x:v>
      </x:c>
      <x:c r="AE1392" s="18" t="n">
        <x:f>IF(U1392=0,0,N1392*T1392/U1392)</x:f>
        <x:v>0</x:v>
      </x:c>
      <x:c r="AF1392" s="18" t="n">
        <x:f>IF(U1392=0,0,P1392*T1392/U1392)</x:f>
        <x:v>0</x:v>
      </x:c>
      <x:c r="AG1392" s="18" t="n">
        <x:f>MAX(AE1392,AF1392*'01 Controls'!$E$15)</x:f>
        <x:v>0</x:v>
      </x:c>
      <x:c r="AH1392" s="18" t="n">
        <x:f>SUM(V1392,Y1392,AB1392,AE1392)</x:f>
        <x:v>107.25000000000001</x:v>
      </x:c>
      <x:c r="AI1392" s="18" t="n">
        <x:f>N1392-AH1392</x:f>
        <x:v>-1.4210854715202004e-14</x:v>
      </x:c>
      <x:c r="AJ1392" s="18" t="n">
        <x:f>V1392*INDEX('07 Mode Capacity'!$P$6:$P$17,MATCH("AIR-"&amp;I1392,'07 Mode Capacity'!$C$6:$C$17,0))</x:f>
        <x:v>0</x:v>
      </x:c>
      <x:c r="AK1392" s="18" t="n">
        <x:f>Y1392*INDEX('07 Mode Capacity'!$P$6:$P$17,MATCH("OCEAN-"&amp;I1392,'07 Mode Capacity'!$C$6:$C$17,0))</x:f>
        <x:v>0</x:v>
      </x:c>
      <x:c r="AL1392" s="18" t="n">
        <x:f>AB1392*INDEX('07 Mode Capacity'!$P$6:$P$17,MATCH("LAND-"&amp;I1392,'07 Mode Capacity'!$C$6:$C$17,0))</x:f>
        <x:v>13.089634005435178</x:v>
      </x:c>
      <x:c r="AM1392" s="18" t="n">
        <x:f>AE1392*INDEX('07 Mode Capacity'!$P$6:$P$17,MATCH("INLAND-"&amp;I1392,'07 Mode Capacity'!$C$6:$C$17,0))</x:f>
        <x:v>0</x:v>
      </x:c>
      <x:c r="AN1392" s="18" t="n">
        <x:f>SUM(AJ1392:AM1392)</x:f>
        <x:v>13.089634005435178</x:v>
      </x:c>
      <x:c r="AO1392" s="17" t="n">
        <x:f>IF(N1392=0,1,AN1392/N1392)</x:f>
        <x:v>0.12204786951454712</x:v>
      </x:c>
      <x:c r="AP1392" s="11" t="str">
        <x:f>IF(AO1392&gt;='01 Controls'!$E$16,"PASS","FAIL")</x:f>
        <x:v>FAIL</x:v>
      </x:c>
      <x:c r="AQ1392" s="11" t="str">
        <x:v>UNQUANTIFIED</x:v>
      </x:c>
      <x:c r="AR1392" s="11" t="str">
        <x:v>Position-class planning record; serial item and receiver open</x:v>
      </x:c>
      <x:c r="AS1392" s="26"/>
      <x:c r="AT1392" s="26"/>
    </x:row>
    <x:row r="1393">
      <x:c r="C1393" s="11" t="str">
        <x:v>M1-J-TDG-LIN-18</x:v>
      </x:c>
      <x:c r="D1393" s="11" t="str">
        <x:v>M1</x:v>
      </x:c>
      <x:c r="E1393" s="11" t="str">
        <x:v>Western fire and heat</x:v>
      </x:c>
      <x:c r="F1393" s="11" t="str">
        <x:v>J-TDG</x:v>
      </x:c>
      <x:c r="G1393" s="11" t="str">
        <x:v>Transfer and demobilization group</x:v>
      </x:c>
      <x:c r="H1393" s="11" t="str">
        <x:v>LIN-18</x:v>
      </x:c>
      <x:c r="I1393" s="19" t="n">
        <x:v>72</x:v>
      </x:c>
      <x:c r="J1393" s="21" t="n">
        <x:v>1</x:v>
      </x:c>
      <x:c r="K1393" s="18" t="n">
        <x:f>'05 Cargo Register'!K49</x:f>
        <x:v>53.625</x:v>
      </x:c>
      <x:c r="L1393" s="18" t="n">
        <x:f>'05 Cargo Register'!N49</x:f>
        <x:v>4</x:v>
      </x:c>
      <x:c r="M1393" s="18" t="n">
        <x:f>'05 Cargo Register'!O49</x:f>
        <x:v>176</x:v>
      </x:c>
      <x:c r="N1393" s="18" t="n">
        <x:f>J1393*K1393</x:f>
        <x:v>53.625</x:v>
      </x:c>
      <x:c r="O1393" s="18" t="n">
        <x:f>J1393*L1393</x:f>
        <x:v>4</x:v>
      </x:c>
      <x:c r="P1393" s="18" t="n">
        <x:f>J1393*M1393</x:f>
        <x:v>176</x:v>
      </x:c>
      <x:c r="Q1393" s="22" t="n">
        <x:f>'01 Controls'!$E$25*'02 Cargo Classes'!$M$13</x:f>
        <x:v>0</x:v>
      </x:c>
      <x:c r="R1393" s="22" t="n">
        <x:f>'01 Controls'!$F$25*'02 Cargo Classes'!$N$13</x:f>
        <x:v>0</x:v>
      </x:c>
      <x:c r="S1393" s="22" t="n">
        <x:f>'01 Controls'!$G$25*'02 Cargo Classes'!$O$13</x:f>
        <x:v>0.9</x:v>
      </x:c>
      <x:c r="T1393" s="22" t="n">
        <x:f>'01 Controls'!$H$25*'02 Cargo Classes'!$P$13</x:f>
        <x:v>0</x:v>
      </x:c>
      <x:c r="U1393" s="22" t="n">
        <x:f>SUM(Q1393:T1393)</x:f>
        <x:v>0.9</x:v>
      </x:c>
      <x:c r="V1393" s="18" t="n">
        <x:f>IF(U1393=0,0,N1393*Q1393/U1393)</x:f>
        <x:v>0</x:v>
      </x:c>
      <x:c r="W1393" s="18" t="n">
        <x:f>IF(U1393=0,0,P1393*Q1393/U1393)</x:f>
        <x:v>0</x:v>
      </x:c>
      <x:c r="X1393" s="18" t="n">
        <x:f>MAX(V1393,W1393*'01 Controls'!$E$12)</x:f>
        <x:v>0</x:v>
      </x:c>
      <x:c r="Y1393" s="18" t="n">
        <x:f>IF(U1393=0,0,N1393*R1393/U1393)</x:f>
        <x:v>0</x:v>
      </x:c>
      <x:c r="Z1393" s="18" t="n">
        <x:f>IF(U1393=0,0,P1393*R1393/U1393)</x:f>
        <x:v>0</x:v>
      </x:c>
      <x:c r="AA1393" s="18" t="n">
        <x:f>MAX(Y1393,Z1393*'01 Controls'!$E$13)</x:f>
        <x:v>0</x:v>
      </x:c>
      <x:c r="AB1393" s="18" t="n">
        <x:f>IF(U1393=0,0,N1393*S1393/U1393)</x:f>
        <x:v>53.625</x:v>
      </x:c>
      <x:c r="AC1393" s="18" t="n">
        <x:f>IF(U1393=0,0,P1393*S1393/U1393)</x:f>
        <x:v>176</x:v>
      </x:c>
      <x:c r="AD1393" s="18" t="n">
        <x:f>MAX(AB1393,AC1393*'01 Controls'!$E$14)</x:f>
        <x:v>53.625</x:v>
      </x:c>
      <x:c r="AE1393" s="18" t="n">
        <x:f>IF(U1393=0,0,N1393*T1393/U1393)</x:f>
        <x:v>0</x:v>
      </x:c>
      <x:c r="AF1393" s="18" t="n">
        <x:f>IF(U1393=0,0,P1393*T1393/U1393)</x:f>
        <x:v>0</x:v>
      </x:c>
      <x:c r="AG1393" s="18" t="n">
        <x:f>MAX(AE1393,AF1393*'01 Controls'!$E$15)</x:f>
        <x:v>0</x:v>
      </x:c>
      <x:c r="AH1393" s="18" t="n">
        <x:f>SUM(V1393,Y1393,AB1393,AE1393)</x:f>
        <x:v>53.625</x:v>
      </x:c>
      <x:c r="AI1393" s="18" t="n">
        <x:f>N1393-AH1393</x:f>
        <x:v>0</x:v>
      </x:c>
      <x:c r="AJ1393" s="18" t="n">
        <x:f>V1393*INDEX('07 Mode Capacity'!$P$6:$P$17,MATCH("AIR-"&amp;I1393,'07 Mode Capacity'!$C$6:$C$17,0))</x:f>
        <x:v>0</x:v>
      </x:c>
      <x:c r="AK1393" s="18" t="n">
        <x:f>Y1393*INDEX('07 Mode Capacity'!$P$6:$P$17,MATCH("OCEAN-"&amp;I1393,'07 Mode Capacity'!$C$6:$C$17,0))</x:f>
        <x:v>0</x:v>
      </x:c>
      <x:c r="AL1393" s="18" t="n">
        <x:f>AB1393*INDEX('07 Mode Capacity'!$P$6:$P$17,MATCH("LAND-"&amp;I1393,'07 Mode Capacity'!$C$6:$C$17,0))</x:f>
        <x:v>38.34242330383645</x:v>
      </x:c>
      <x:c r="AM1393" s="18" t="n">
        <x:f>AE1393*INDEX('07 Mode Capacity'!$P$6:$P$17,MATCH("INLAND-"&amp;I1393,'07 Mode Capacity'!$C$6:$C$17,0))</x:f>
        <x:v>0</x:v>
      </x:c>
      <x:c r="AN1393" s="18" t="n">
        <x:f>SUM(AJ1393:AM1393)</x:f>
        <x:v>38.34242330383645</x:v>
      </x:c>
      <x:c r="AO1393" s="17" t="n">
        <x:f>IF(N1393=0,1,AN1393/N1393)</x:f>
        <x:v>0.7150102247801668</x:v>
      </x:c>
      <x:c r="AP1393" s="11" t="str">
        <x:f>IF(AO1393&gt;='01 Controls'!$E$16,"PASS","FAIL")</x:f>
        <x:v>FAIL</x:v>
      </x:c>
      <x:c r="AQ1393" s="11" t="str">
        <x:v>UNQUANTIFIED</x:v>
      </x:c>
      <x:c r="AR1393" s="11" t="str">
        <x:v>Position-class planning record; serial item and receiver open</x:v>
      </x:c>
      <x:c r="AS1393" s="26"/>
      <x:c r="AT1393" s="26"/>
    </x:row>
    <x:row r="1394">
      <x:c r="C1394" s="11" t="str">
        <x:v>M1-J-TDG-BLK-08</x:v>
      </x:c>
      <x:c r="D1394" s="11" t="str">
        <x:v>M1</x:v>
      </x:c>
      <x:c r="E1394" s="11" t="str">
        <x:v>Western fire and heat</x:v>
      </x:c>
      <x:c r="F1394" s="11" t="str">
        <x:v>J-TDG</x:v>
      </x:c>
      <x:c r="G1394" s="11" t="str">
        <x:v>Transfer and demobilization group</x:v>
      </x:c>
      <x:c r="H1394" s="11" t="str">
        <x:v>BLK-08</x:v>
      </x:c>
      <x:c r="I1394" s="19" t="n">
        <x:v>48</x:v>
      </x:c>
      <x:c r="J1394" s="21" t="n">
        <x:v>1</x:v>
      </x:c>
      <x:c r="K1394" s="18" t="n">
        <x:f>'05 Cargo Register'!K50</x:f>
        <x:v>160.875</x:v>
      </x:c>
      <x:c r="L1394" s="18" t="n">
        <x:f>'05 Cargo Register'!N50</x:f>
        <x:v>26</x:v>
      </x:c>
      <x:c r="M1394" s="18" t="n">
        <x:f>'05 Cargo Register'!O50</x:f>
        <x:v>1326</x:v>
      </x:c>
      <x:c r="N1394" s="18" t="n">
        <x:f>J1394*K1394</x:f>
        <x:v>160.875</x:v>
      </x:c>
      <x:c r="O1394" s="18" t="n">
        <x:f>J1394*L1394</x:f>
        <x:v>26</x:v>
      </x:c>
      <x:c r="P1394" s="18" t="n">
        <x:f>J1394*M1394</x:f>
        <x:v>1326</x:v>
      </x:c>
      <x:c r="Q1394" s="22" t="n">
        <x:f>'01 Controls'!$E$25*'02 Cargo Classes'!$M$14</x:f>
        <x:v>0.1</x:v>
      </x:c>
      <x:c r="R1394" s="22" t="n">
        <x:f>'01 Controls'!$F$25*'02 Cargo Classes'!$N$14</x:f>
        <x:v>0</x:v>
      </x:c>
      <x:c r="S1394" s="22" t="n">
        <x:f>'01 Controls'!$G$25*'02 Cargo Classes'!$O$14</x:f>
        <x:v>0.9</x:v>
      </x:c>
      <x:c r="T1394" s="22" t="n">
        <x:f>'01 Controls'!$H$25*'02 Cargo Classes'!$P$14</x:f>
        <x:v>0</x:v>
      </x:c>
      <x:c r="U1394" s="22" t="n">
        <x:f>SUM(Q1394:T1394)</x:f>
        <x:v>1</x:v>
      </x:c>
      <x:c r="V1394" s="18" t="n">
        <x:f>IF(U1394=0,0,N1394*Q1394/U1394)</x:f>
        <x:v>16.087500000000002</x:v>
      </x:c>
      <x:c r="W1394" s="18" t="n">
        <x:f>IF(U1394=0,0,P1394*Q1394/U1394)</x:f>
        <x:v>132.6</x:v>
      </x:c>
      <x:c r="X1394" s="18" t="n">
        <x:f>MAX(V1394,W1394*'01 Controls'!$E$12)</x:f>
        <x:v>33.15</x:v>
      </x:c>
      <x:c r="Y1394" s="18" t="n">
        <x:f>IF(U1394=0,0,N1394*R1394/U1394)</x:f>
        <x:v>0</x:v>
      </x:c>
      <x:c r="Z1394" s="18" t="n">
        <x:f>IF(U1394=0,0,P1394*R1394/U1394)</x:f>
        <x:v>0</x:v>
      </x:c>
      <x:c r="AA1394" s="18" t="n">
        <x:f>MAX(Y1394,Z1394*'01 Controls'!$E$13)</x:f>
        <x:v>0</x:v>
      </x:c>
      <x:c r="AB1394" s="18" t="n">
        <x:f>IF(U1394=0,0,N1394*S1394/U1394)</x:f>
        <x:v>144.7875</x:v>
      </x:c>
      <x:c r="AC1394" s="18" t="n">
        <x:f>IF(U1394=0,0,P1394*S1394/U1394)</x:f>
        <x:v>1193.4</x:v>
      </x:c>
      <x:c r="AD1394" s="18" t="n">
        <x:f>MAX(AB1394,AC1394*'01 Controls'!$E$14)</x:f>
        <x:v>238.68000000000004</x:v>
      </x:c>
      <x:c r="AE1394" s="18" t="n">
        <x:f>IF(U1394=0,0,N1394*T1394/U1394)</x:f>
        <x:v>0</x:v>
      </x:c>
      <x:c r="AF1394" s="18" t="n">
        <x:f>IF(U1394=0,0,P1394*T1394/U1394)</x:f>
        <x:v>0</x:v>
      </x:c>
      <x:c r="AG1394" s="18" t="n">
        <x:f>MAX(AE1394,AF1394*'01 Controls'!$E$15)</x:f>
        <x:v>0</x:v>
      </x:c>
      <x:c r="AH1394" s="18" t="n">
        <x:f>SUM(V1394,Y1394,AB1394,AE1394)</x:f>
        <x:v>160.875</x:v>
      </x:c>
      <x:c r="AI1394" s="18" t="n">
        <x:f>N1394-AH1394</x:f>
        <x:v>0</x:v>
      </x:c>
      <x:c r="AJ1394" s="18" t="n">
        <x:f>V1394*INDEX('07 Mode Capacity'!$P$6:$P$17,MATCH("AIR-"&amp;I1394,'07 Mode Capacity'!$C$6:$C$17,0))</x:f>
        <x:v>4.509899902728995</x:v>
      </x:c>
      <x:c r="AK1394" s="18" t="n">
        <x:f>Y1394*INDEX('07 Mode Capacity'!$P$6:$P$17,MATCH("OCEAN-"&amp;I1394,'07 Mode Capacity'!$C$6:$C$17,0))</x:f>
        <x:v>0</x:v>
      </x:c>
      <x:c r="AL1394" s="18" t="n">
        <x:f>AB1394*INDEX('07 Mode Capacity'!$P$6:$P$17,MATCH("LAND-"&amp;I1394,'07 Mode Capacity'!$C$6:$C$17,0))</x:f>
        <x:v>17.671005907337488</x:v>
      </x:c>
      <x:c r="AM1394" s="18" t="n">
        <x:f>AE1394*INDEX('07 Mode Capacity'!$P$6:$P$17,MATCH("INLAND-"&amp;I1394,'07 Mode Capacity'!$C$6:$C$17,0))</x:f>
        <x:v>0</x:v>
      </x:c>
      <x:c r="AN1394" s="18" t="n">
        <x:f>SUM(AJ1394:AM1394)</x:f>
        <x:v>22.180905810066484</x:v>
      </x:c>
      <x:c r="AO1394" s="17" t="n">
        <x:f>IF(N1394=0,1,AN1394/N1394)</x:f>
        <x:v>0.13787664839202166</x:v>
      </x:c>
      <x:c r="AP1394" s="11" t="str">
        <x:f>IF(AO1394&gt;='01 Controls'!$E$16,"PASS","FAIL")</x:f>
        <x:v>FAIL</x:v>
      </x:c>
      <x:c r="AQ1394" s="11" t="str">
        <x:v>UNQUANTIFIED</x:v>
      </x:c>
      <x:c r="AR1394" s="11" t="str">
        <x:v>Position-class planning record; serial item and receiver open</x:v>
      </x:c>
      <x:c r="AS1394" s="26"/>
      <x:c r="AT1394" s="26"/>
    </x:row>
    <x:row r="1395">
      <x:c r="C1395" s="11" t="str">
        <x:v>M1-L-ROG-APL-45</x:v>
      </x:c>
      <x:c r="D1395" s="11" t="str">
        <x:v>M1</x:v>
      </x:c>
      <x:c r="E1395" s="11" t="str">
        <x:v>Western fire and heat</x:v>
      </x:c>
      <x:c r="F1395" s="11" t="str">
        <x:v>L-ROG</x:v>
      </x:c>
      <x:c r="G1395" s="11" t="str">
        <x:v>Access and route-opening group</x:v>
      </x:c>
      <x:c r="H1395" s="11" t="str">
        <x:v>APL-45</x:v>
      </x:c>
      <x:c r="I1395" s="19" t="n">
        <x:v>24</x:v>
      </x:c>
      <x:c r="J1395" s="21" t="n">
        <x:v>4</x:v>
      </x:c>
      <x:c r="K1395" s="18" t="n">
        <x:f>'05 Cargo Register'!K51</x:f>
        <x:v>91.125</x:v>
      </x:c>
      <x:c r="L1395" s="18" t="n">
        <x:f>'05 Cargo Register'!N51</x:f>
        <x:v>24</x:v>
      </x:c>
      <x:c r="M1395" s="18" t="n">
        <x:f>'05 Cargo Register'!O51</x:f>
        <x:v>180</x:v>
      </x:c>
      <x:c r="N1395" s="18" t="n">
        <x:f>J1395*K1395</x:f>
        <x:v>364.5</x:v>
      </x:c>
      <x:c r="O1395" s="18" t="n">
        <x:f>J1395*L1395</x:f>
        <x:v>96</x:v>
      </x:c>
      <x:c r="P1395" s="18" t="n">
        <x:f>J1395*M1395</x:f>
        <x:v>720</x:v>
      </x:c>
      <x:c r="Q1395" s="22" t="n">
        <x:f>'01 Controls'!$E$25*'02 Cargo Classes'!$M$6</x:f>
        <x:v>0.30000000000000004</x:v>
      </x:c>
      <x:c r="R1395" s="22" t="n">
        <x:f>'01 Controls'!$F$25*'02 Cargo Classes'!$N$6</x:f>
        <x:v>0</x:v>
      </x:c>
      <x:c r="S1395" s="22" t="n">
        <x:f>'01 Controls'!$G$25*'02 Cargo Classes'!$O$6</x:f>
        <x:v>0.9</x:v>
      </x:c>
      <x:c r="T1395" s="22" t="n">
        <x:f>'01 Controls'!$H$25*'02 Cargo Classes'!$P$6</x:f>
        <x:v>0</x:v>
      </x:c>
      <x:c r="U1395" s="22" t="n">
        <x:f>SUM(Q1395:T1395)</x:f>
        <x:v>1.2000000000000002</x:v>
      </x:c>
      <x:c r="V1395" s="18" t="n">
        <x:f>IF(U1395=0,0,N1395*Q1395/U1395)</x:f>
        <x:v>91.125</x:v>
      </x:c>
      <x:c r="W1395" s="18" t="n">
        <x:f>IF(U1395=0,0,P1395*Q1395/U1395)</x:f>
        <x:v>180</x:v>
      </x:c>
      <x:c r="X1395" s="18" t="n">
        <x:f>MAX(V1395,W1395*'01 Controls'!$E$12)</x:f>
        <x:v>91.125</x:v>
      </x:c>
      <x:c r="Y1395" s="18" t="n">
        <x:f>IF(U1395=0,0,N1395*R1395/U1395)</x:f>
        <x:v>0</x:v>
      </x:c>
      <x:c r="Z1395" s="18" t="n">
        <x:f>IF(U1395=0,0,P1395*R1395/U1395)</x:f>
        <x:v>0</x:v>
      </x:c>
      <x:c r="AA1395" s="18" t="n">
        <x:f>MAX(Y1395,Z1395*'01 Controls'!$E$13)</x:f>
        <x:v>0</x:v>
      </x:c>
      <x:c r="AB1395" s="18" t="n">
        <x:f>IF(U1395=0,0,N1395*S1395/U1395)</x:f>
        <x:v>273.37499999999994</x:v>
      </x:c>
      <x:c r="AC1395" s="18" t="n">
        <x:f>IF(U1395=0,0,P1395*S1395/U1395)</x:f>
        <x:v>539.9999999999999</x:v>
      </x:c>
      <x:c r="AD1395" s="18" t="n">
        <x:f>MAX(AB1395,AC1395*'01 Controls'!$E$14)</x:f>
        <x:v>273.37499999999994</x:v>
      </x:c>
      <x:c r="AE1395" s="18" t="n">
        <x:f>IF(U1395=0,0,N1395*T1395/U1395)</x:f>
        <x:v>0</x:v>
      </x:c>
      <x:c r="AF1395" s="18" t="n">
        <x:f>IF(U1395=0,0,P1395*T1395/U1395)</x:f>
        <x:v>0</x:v>
      </x:c>
      <x:c r="AG1395" s="18" t="n">
        <x:f>MAX(AE1395,AF1395*'01 Controls'!$E$15)</x:f>
        <x:v>0</x:v>
      </x:c>
      <x:c r="AH1395" s="18" t="n">
        <x:f>SUM(V1395,Y1395,AB1395,AE1395)</x:f>
        <x:v>364.49999999999994</x:v>
      </x:c>
      <x:c r="AI1395" s="18" t="n">
        <x:f>N1395-AH1395</x:f>
        <x:v>5.684341886080802e-14</x:v>
      </x:c>
      <x:c r="AJ1395" s="18" t="n">
        <x:f>V1395*INDEX('07 Mode Capacity'!$P$6:$P$17,MATCH("AIR-"&amp;I1395,'07 Mode Capacity'!$C$6:$C$17,0))</x:f>
        <x:v>18.490544431816982</x:v>
      </x:c>
      <x:c r="AK1395" s="18" t="n">
        <x:f>Y1395*INDEX('07 Mode Capacity'!$P$6:$P$17,MATCH("OCEAN-"&amp;I1395,'07 Mode Capacity'!$C$6:$C$17,0))</x:f>
        <x:v>0</x:v>
      </x:c>
      <x:c r="AL1395" s="18" t="n">
        <x:f>AB1395*INDEX('07 Mode Capacity'!$P$6:$P$17,MATCH("LAND-"&amp;I1395,'07 Mode Capacity'!$C$6:$C$17,0))</x:f>
        <x:v>104.5661901667179</x:v>
      </x:c>
      <x:c r="AM1395" s="18" t="n">
        <x:f>AE1395*INDEX('07 Mode Capacity'!$P$6:$P$17,MATCH("INLAND-"&amp;I1395,'07 Mode Capacity'!$C$6:$C$17,0))</x:f>
        <x:v>0</x:v>
      </x:c>
      <x:c r="AN1395" s="18" t="n">
        <x:f>SUM(AJ1395:AM1395)</x:f>
        <x:v>123.05673459853489</x:v>
      </x:c>
      <x:c r="AO1395" s="17" t="n">
        <x:f>IF(N1395=0,1,AN1395/N1395)</x:f>
        <x:v>0.33760421014687214</x:v>
      </x:c>
      <x:c r="AP1395" s="11" t="str">
        <x:f>IF(AO1395&gt;='01 Controls'!$E$16,"PASS","FAIL")</x:f>
        <x:v>FAIL</x:v>
      </x:c>
      <x:c r="AQ1395" s="11" t="str">
        <x:v>UNQUANTIFIED</x:v>
      </x:c>
      <x:c r="AR1395" s="11" t="str">
        <x:v>Position-class planning record; serial item and receiver open</x:v>
      </x:c>
      <x:c r="AS1395" s="26"/>
      <x:c r="AT1395" s="26"/>
    </x:row>
    <x:row r="1396">
      <x:c r="C1396" s="11" t="str">
        <x:v>M1-L-ROG-ISO-18</x:v>
      </x:c>
      <x:c r="D1396" s="11" t="str">
        <x:v>M1</x:v>
      </x:c>
      <x:c r="E1396" s="11" t="str">
        <x:v>Western fire and heat</x:v>
      </x:c>
      <x:c r="F1396" s="11" t="str">
        <x:v>L-ROG</x:v>
      </x:c>
      <x:c r="G1396" s="11" t="str">
        <x:v>Access and route-opening group</x:v>
      </x:c>
      <x:c r="H1396" s="11" t="str">
        <x:v>ISO-18</x:v>
      </x:c>
      <x:c r="I1396" s="19" t="n">
        <x:v>48</x:v>
      </x:c>
      <x:c r="J1396" s="21" t="n">
        <x:v>4</x:v>
      </x:c>
      <x:c r="K1396" s="18" t="n">
        <x:f>'05 Cargo Register'!K52</x:f>
        <x:v>364.5</x:v>
      </x:c>
      <x:c r="L1396" s="18" t="n">
        <x:f>'05 Cargo Register'!N52</x:f>
        <x:v>24</x:v>
      </x:c>
      <x:c r="M1396" s="18" t="n">
        <x:f>'05 Cargo Register'!O52</x:f>
        <x:v>633.6</x:v>
      </x:c>
      <x:c r="N1396" s="18" t="n">
        <x:f>J1396*K1396</x:f>
        <x:v>1458</x:v>
      </x:c>
      <x:c r="O1396" s="18" t="n">
        <x:f>J1396*L1396</x:f>
        <x:v>96</x:v>
      </x:c>
      <x:c r="P1396" s="18" t="n">
        <x:f>J1396*M1396</x:f>
        <x:v>2534.4</x:v>
      </x:c>
      <x:c r="Q1396" s="22" t="n">
        <x:f>'01 Controls'!$E$25*'02 Cargo Classes'!$M$7</x:f>
        <x:v>0.020000000000000004</x:v>
      </x:c>
      <x:c r="R1396" s="22" t="n">
        <x:f>'01 Controls'!$F$25*'02 Cargo Classes'!$N$7</x:f>
        <x:v>0</x:v>
      </x:c>
      <x:c r="S1396" s="22" t="n">
        <x:f>'01 Controls'!$G$25*'02 Cargo Classes'!$O$7</x:f>
        <x:v>1.08</x:v>
      </x:c>
      <x:c r="T1396" s="22" t="n">
        <x:f>'01 Controls'!$H$25*'02 Cargo Classes'!$P$7</x:f>
        <x:v>0</x:v>
      </x:c>
      <x:c r="U1396" s="22" t="n">
        <x:f>SUM(Q1396:T1396)</x:f>
        <x:v>1.1</x:v>
      </x:c>
      <x:c r="V1396" s="18" t="n">
        <x:f>IF(U1396=0,0,N1396*Q1396/U1396)</x:f>
        <x:v>26.509090909090915</x:v>
      </x:c>
      <x:c r="W1396" s="18" t="n">
        <x:f>IF(U1396=0,0,P1396*Q1396/U1396)</x:f>
        <x:v>46.080000000000005</x:v>
      </x:c>
      <x:c r="X1396" s="18" t="n">
        <x:f>MAX(V1396,W1396*'01 Controls'!$E$12)</x:f>
        <x:v>26.509090909090915</x:v>
      </x:c>
      <x:c r="Y1396" s="18" t="n">
        <x:f>IF(U1396=0,0,N1396*R1396/U1396)</x:f>
        <x:v>0</x:v>
      </x:c>
      <x:c r="Z1396" s="18" t="n">
        <x:f>IF(U1396=0,0,P1396*R1396/U1396)</x:f>
        <x:v>0</x:v>
      </x:c>
      <x:c r="AA1396" s="18" t="n">
        <x:f>MAX(Y1396,Z1396*'01 Controls'!$E$13)</x:f>
        <x:v>0</x:v>
      </x:c>
      <x:c r="AB1396" s="18" t="n">
        <x:f>IF(U1396=0,0,N1396*S1396/U1396)</x:f>
        <x:v>1431.490909090909</x:v>
      </x:c>
      <x:c r="AC1396" s="18" t="n">
        <x:f>IF(U1396=0,0,P1396*S1396/U1396)</x:f>
        <x:v>2488.32</x:v>
      </x:c>
      <x:c r="AD1396" s="18" t="n">
        <x:f>MAX(AB1396,AC1396*'01 Controls'!$E$14)</x:f>
        <x:v>1431.490909090909</x:v>
      </x:c>
      <x:c r="AE1396" s="18" t="n">
        <x:f>IF(U1396=0,0,N1396*T1396/U1396)</x:f>
        <x:v>0</x:v>
      </x:c>
      <x:c r="AF1396" s="18" t="n">
        <x:f>IF(U1396=0,0,P1396*T1396/U1396)</x:f>
        <x:v>0</x:v>
      </x:c>
      <x:c r="AG1396" s="18" t="n">
        <x:f>MAX(AE1396,AF1396*'01 Controls'!$E$15)</x:f>
        <x:v>0</x:v>
      </x:c>
      <x:c r="AH1396" s="18" t="n">
        <x:f>SUM(V1396,Y1396,AB1396,AE1396)</x:f>
        <x:v>1458</x:v>
      </x:c>
      <x:c r="AI1396" s="18" t="n">
        <x:f>N1396-AH1396</x:f>
        <x:v>0</x:v>
      </x:c>
      <x:c r="AJ1396" s="18" t="n">
        <x:f>V1396*INDEX('07 Mode Capacity'!$P$6:$P$17,MATCH("AIR-"&amp;I1396,'07 Mode Capacity'!$C$6:$C$17,0))</x:f>
        <x:v>7.431443450650705</x:v>
      </x:c>
      <x:c r="AK1396" s="18" t="n">
        <x:f>Y1396*INDEX('07 Mode Capacity'!$P$6:$P$17,MATCH("OCEAN-"&amp;I1396,'07 Mode Capacity'!$C$6:$C$17,0))</x:f>
        <x:v>0</x:v>
      </x:c>
      <x:c r="AL1396" s="18" t="n">
        <x:f>AB1396*INDEX('07 Mode Capacity'!$P$6:$P$17,MATCH("LAND-"&amp;I1396,'07 Mode Capacity'!$C$6:$C$17,0))</x:f>
        <x:v>174.7104156839877</x:v>
      </x:c>
      <x:c r="AM1396" s="18" t="n">
        <x:f>AE1396*INDEX('07 Mode Capacity'!$P$6:$P$17,MATCH("INLAND-"&amp;I1396,'07 Mode Capacity'!$C$6:$C$17,0))</x:f>
        <x:v>0</x:v>
      </x:c>
      <x:c r="AN1396" s="18" t="n">
        <x:f>SUM(AJ1396:AM1396)</x:f>
        <x:v>182.1418591346384</x:v>
      </x:c>
      <x:c r="AO1396" s="17" t="n">
        <x:f>IF(N1396=0,1,AN1396/N1396)</x:f>
        <x:v>0.12492582931045157</x:v>
      </x:c>
      <x:c r="AP1396" s="11" t="str">
        <x:f>IF(AO1396&gt;='01 Controls'!$E$16,"PASS","FAIL")</x:f>
        <x:v>FAIL</x:v>
      </x:c>
      <x:c r="AQ1396" s="11" t="str">
        <x:v>UNQUANTIFIED</x:v>
      </x:c>
      <x:c r="AR1396" s="11" t="str">
        <x:v>Position-class planning record; serial item and receiver open</x:v>
      </x:c>
      <x:c r="AS1396" s="26"/>
      <x:c r="AT1396" s="26"/>
    </x:row>
    <x:row r="1397">
      <x:c r="C1397" s="11" t="str">
        <x:v>M1-L-ROG-COL-12</x:v>
      </x:c>
      <x:c r="D1397" s="11" t="str">
        <x:v>M1</x:v>
      </x:c>
      <x:c r="E1397" s="11" t="str">
        <x:v>Western fire and heat</x:v>
      </x:c>
      <x:c r="F1397" s="11" t="str">
        <x:v>L-ROG</x:v>
      </x:c>
      <x:c r="G1397" s="11" t="str">
        <x:v>Access and route-opening group</x:v>
      </x:c>
      <x:c r="H1397" s="11" t="str">
        <x:v>COL-12</x:v>
      </x:c>
      <x:c r="I1397" s="19" t="n">
        <x:v>24</x:v>
      </x:c>
      <x:c r="J1397" s="21" t="n">
        <x:v>4</x:v>
      </x:c>
      <x:c r="K1397" s="18" t="n">
        <x:f>'05 Cargo Register'!K53</x:f>
        <x:v>60.75</x:v>
      </x:c>
      <x:c r="L1397" s="18" t="n">
        <x:f>'05 Cargo Register'!N53</x:f>
        <x:v>7</x:v>
      </x:c>
      <x:c r="M1397" s="18" t="n">
        <x:f>'05 Cargo Register'!O53</x:f>
        <x:v>184.8</x:v>
      </x:c>
      <x:c r="N1397" s="18" t="n">
        <x:f>J1397*K1397</x:f>
        <x:v>243</x:v>
      </x:c>
      <x:c r="O1397" s="18" t="n">
        <x:f>J1397*L1397</x:f>
        <x:v>28</x:v>
      </x:c>
      <x:c r="P1397" s="18" t="n">
        <x:f>J1397*M1397</x:f>
        <x:v>739.2</x:v>
      </x:c>
      <x:c r="Q1397" s="22" t="n">
        <x:f>'01 Controls'!$E$25*'02 Cargo Classes'!$M$8</x:f>
        <x:v>0.2</x:v>
      </x:c>
      <x:c r="R1397" s="22" t="n">
        <x:f>'01 Controls'!$F$25*'02 Cargo Classes'!$N$8</x:f>
        <x:v>0</x:v>
      </x:c>
      <x:c r="S1397" s="22" t="n">
        <x:f>'01 Controls'!$G$25*'02 Cargo Classes'!$O$8</x:f>
        <x:v>1.08</x:v>
      </x:c>
      <x:c r="T1397" s="22" t="n">
        <x:f>'01 Controls'!$H$25*'02 Cargo Classes'!$P$8</x:f>
        <x:v>0</x:v>
      </x:c>
      <x:c r="U1397" s="22" t="n">
        <x:f>SUM(Q1397:T1397)</x:f>
        <x:v>1.28</x:v>
      </x:c>
      <x:c r="V1397" s="18" t="n">
        <x:f>IF(U1397=0,0,N1397*Q1397/U1397)</x:f>
        <x:v>37.96875</x:v>
      </x:c>
      <x:c r="W1397" s="18" t="n">
        <x:f>IF(U1397=0,0,P1397*Q1397/U1397)</x:f>
        <x:v>115.5</x:v>
      </x:c>
      <x:c r="X1397" s="18" t="n">
        <x:f>MAX(V1397,W1397*'01 Controls'!$E$12)</x:f>
        <x:v>37.96875</x:v>
      </x:c>
      <x:c r="Y1397" s="18" t="n">
        <x:f>IF(U1397=0,0,N1397*R1397/U1397)</x:f>
        <x:v>0</x:v>
      </x:c>
      <x:c r="Z1397" s="18" t="n">
        <x:f>IF(U1397=0,0,P1397*R1397/U1397)</x:f>
        <x:v>0</x:v>
      </x:c>
      <x:c r="AA1397" s="18" t="n">
        <x:f>MAX(Y1397,Z1397*'01 Controls'!$E$13)</x:f>
        <x:v>0</x:v>
      </x:c>
      <x:c r="AB1397" s="18" t="n">
        <x:f>IF(U1397=0,0,N1397*S1397/U1397)</x:f>
        <x:v>205.03125</x:v>
      </x:c>
      <x:c r="AC1397" s="18" t="n">
        <x:f>IF(U1397=0,0,P1397*S1397/U1397)</x:f>
        <x:v>623.7</x:v>
      </x:c>
      <x:c r="AD1397" s="18" t="n">
        <x:f>MAX(AB1397,AC1397*'01 Controls'!$E$14)</x:f>
        <x:v>205.03125</x:v>
      </x:c>
      <x:c r="AE1397" s="18" t="n">
        <x:f>IF(U1397=0,0,N1397*T1397/U1397)</x:f>
        <x:v>0</x:v>
      </x:c>
      <x:c r="AF1397" s="18" t="n">
        <x:f>IF(U1397=0,0,P1397*T1397/U1397)</x:f>
        <x:v>0</x:v>
      </x:c>
      <x:c r="AG1397" s="18" t="n">
        <x:f>MAX(AE1397,AF1397*'01 Controls'!$E$15)</x:f>
        <x:v>0</x:v>
      </x:c>
      <x:c r="AH1397" s="18" t="n">
        <x:f>SUM(V1397,Y1397,AB1397,AE1397)</x:f>
        <x:v>243</x:v>
      </x:c>
      <x:c r="AI1397" s="18" t="n">
        <x:f>N1397-AH1397</x:f>
        <x:v>0</x:v>
      </x:c>
      <x:c r="AJ1397" s="18" t="n">
        <x:f>V1397*INDEX('07 Mode Capacity'!$P$6:$P$17,MATCH("AIR-"&amp;I1397,'07 Mode Capacity'!$C$6:$C$17,0))</x:f>
        <x:v>7.704393513257076</x:v>
      </x:c>
      <x:c r="AK1397" s="18" t="n">
        <x:f>Y1397*INDEX('07 Mode Capacity'!$P$6:$P$17,MATCH("OCEAN-"&amp;I1397,'07 Mode Capacity'!$C$6:$C$17,0))</x:f>
        <x:v>0</x:v>
      </x:c>
      <x:c r="AL1397" s="18" t="n">
        <x:f>AB1397*INDEX('07 Mode Capacity'!$P$6:$P$17,MATCH("LAND-"&amp;I1397,'07 Mode Capacity'!$C$6:$C$17,0))</x:f>
        <x:v>78.42464262503844</x:v>
      </x:c>
      <x:c r="AM1397" s="18" t="n">
        <x:f>AE1397*INDEX('07 Mode Capacity'!$P$6:$P$17,MATCH("INLAND-"&amp;I1397,'07 Mode Capacity'!$C$6:$C$17,0))</x:f>
        <x:v>0</x:v>
      </x:c>
      <x:c r="AN1397" s="18" t="n">
        <x:f>SUM(AJ1397:AM1397)</x:f>
        <x:v>86.12903613829552</x:v>
      </x:c>
      <x:c r="AO1397" s="17" t="n">
        <x:f>IF(N1397=0,1,AN1397/N1397)</x:f>
        <x:v>0.3544404779353725</x:v>
      </x:c>
      <x:c r="AP1397" s="11" t="str">
        <x:f>IF(AO1397&gt;='01 Controls'!$E$16,"PASS","FAIL")</x:f>
        <x:v>FAIL</x:v>
      </x:c>
      <x:c r="AQ1397" s="11" t="str">
        <x:v>UNQUANTIFIED</x:v>
      </x:c>
      <x:c r="AR1397" s="11" t="str">
        <x:v>Position-class planning record; serial item and receiver open</x:v>
      </x:c>
      <x:c r="AS1397" s="26"/>
      <x:c r="AT1397" s="26"/>
    </x:row>
    <x:row r="1398">
      <x:c r="C1398" s="11" t="str">
        <x:v>M1-L-ROG-BAT-22</x:v>
      </x:c>
      <x:c r="D1398" s="11" t="str">
        <x:v>M1</x:v>
      </x:c>
      <x:c r="E1398" s="11" t="str">
        <x:v>Western fire and heat</x:v>
      </x:c>
      <x:c r="F1398" s="11" t="str">
        <x:v>L-ROG</x:v>
      </x:c>
      <x:c r="G1398" s="11" t="str">
        <x:v>Access and route-opening group</x:v>
      </x:c>
      <x:c r="H1398" s="11" t="str">
        <x:v>BAT-22</x:v>
      </x:c>
      <x:c r="I1398" s="19" t="n">
        <x:v>48</x:v>
      </x:c>
      <x:c r="J1398" s="21" t="n">
        <x:v>4</x:v>
      </x:c>
      <x:c r="K1398" s="18" t="n">
        <x:f>'05 Cargo Register'!K54</x:f>
        <x:v>243</x:v>
      </x:c>
      <x:c r="L1398" s="18" t="n">
        <x:f>'05 Cargo Register'!N54</x:f>
        <x:v>14</x:v>
      </x:c>
      <x:c r="M1398" s="18" t="n">
        <x:f>'05 Cargo Register'!O54</x:f>
        <x:v>369.6</x:v>
      </x:c>
      <x:c r="N1398" s="18" t="n">
        <x:f>J1398*K1398</x:f>
        <x:v>972</x:v>
      </x:c>
      <x:c r="O1398" s="18" t="n">
        <x:f>J1398*L1398</x:f>
        <x:v>56</x:v>
      </x:c>
      <x:c r="P1398" s="18" t="n">
        <x:f>J1398*M1398</x:f>
        <x:v>1478.4</x:v>
      </x:c>
      <x:c r="Q1398" s="22" t="n">
        <x:f>'01 Controls'!$E$25*'02 Cargo Classes'!$M$9</x:f>
        <x:v>0</x:v>
      </x:c>
      <x:c r="R1398" s="22" t="n">
        <x:f>'01 Controls'!$F$25*'02 Cargo Classes'!$N$9</x:f>
        <x:v>0</x:v>
      </x:c>
      <x:c r="S1398" s="22" t="n">
        <x:f>'01 Controls'!$G$25*'02 Cargo Classes'!$O$9</x:f>
        <x:v>0.9</x:v>
      </x:c>
      <x:c r="T1398" s="22" t="n">
        <x:f>'01 Controls'!$H$25*'02 Cargo Classes'!$P$9</x:f>
        <x:v>0</x:v>
      </x:c>
      <x:c r="U1398" s="22" t="n">
        <x:f>SUM(Q1398:T1398)</x:f>
        <x:v>0.9</x:v>
      </x:c>
      <x:c r="V1398" s="18" t="n">
        <x:f>IF(U1398=0,0,N1398*Q1398/U1398)</x:f>
        <x:v>0</x:v>
      </x:c>
      <x:c r="W1398" s="18" t="n">
        <x:f>IF(U1398=0,0,P1398*Q1398/U1398)</x:f>
        <x:v>0</x:v>
      </x:c>
      <x:c r="X1398" s="18" t="n">
        <x:f>MAX(V1398,W1398*'01 Controls'!$E$12)</x:f>
        <x:v>0</x:v>
      </x:c>
      <x:c r="Y1398" s="18" t="n">
        <x:f>IF(U1398=0,0,N1398*R1398/U1398)</x:f>
        <x:v>0</x:v>
      </x:c>
      <x:c r="Z1398" s="18" t="n">
        <x:f>IF(U1398=0,0,P1398*R1398/U1398)</x:f>
        <x:v>0</x:v>
      </x:c>
      <x:c r="AA1398" s="18" t="n">
        <x:f>MAX(Y1398,Z1398*'01 Controls'!$E$13)</x:f>
        <x:v>0</x:v>
      </x:c>
      <x:c r="AB1398" s="18" t="n">
        <x:f>IF(U1398=0,0,N1398*S1398/U1398)</x:f>
        <x:v>972</x:v>
      </x:c>
      <x:c r="AC1398" s="18" t="n">
        <x:f>IF(U1398=0,0,P1398*S1398/U1398)</x:f>
        <x:v>1478.4</x:v>
      </x:c>
      <x:c r="AD1398" s="18" t="n">
        <x:f>MAX(AB1398,AC1398*'01 Controls'!$E$14)</x:f>
        <x:v>972</x:v>
      </x:c>
      <x:c r="AE1398" s="18" t="n">
        <x:f>IF(U1398=0,0,N1398*T1398/U1398)</x:f>
        <x:v>0</x:v>
      </x:c>
      <x:c r="AF1398" s="18" t="n">
        <x:f>IF(U1398=0,0,P1398*T1398/U1398)</x:f>
        <x:v>0</x:v>
      </x:c>
      <x:c r="AG1398" s="18" t="n">
        <x:f>MAX(AE1398,AF1398*'01 Controls'!$E$15)</x:f>
        <x:v>0</x:v>
      </x:c>
      <x:c r="AH1398" s="18" t="n">
        <x:f>SUM(V1398,Y1398,AB1398,AE1398)</x:f>
        <x:v>972</x:v>
      </x:c>
      <x:c r="AI1398" s="18" t="n">
        <x:f>N1398-AH1398</x:f>
        <x:v>0</x:v>
      </x:c>
      <x:c r="AJ1398" s="18" t="n">
        <x:f>V1398*INDEX('07 Mode Capacity'!$P$6:$P$17,MATCH("AIR-"&amp;I1398,'07 Mode Capacity'!$C$6:$C$17,0))</x:f>
        <x:v>0</x:v>
      </x:c>
      <x:c r="AK1398" s="18" t="n">
        <x:f>Y1398*INDEX('07 Mode Capacity'!$P$6:$P$17,MATCH("OCEAN-"&amp;I1398,'07 Mode Capacity'!$C$6:$C$17,0))</x:f>
        <x:v>0</x:v>
      </x:c>
      <x:c r="AL1398" s="18" t="n">
        <x:f>AB1398*INDEX('07 Mode Capacity'!$P$6:$P$17,MATCH("LAND-"&amp;I1398,'07 Mode Capacity'!$C$6:$C$17,0))</x:f>
        <x:v>118.63052916813979</x:v>
      </x:c>
      <x:c r="AM1398" s="18" t="n">
        <x:f>AE1398*INDEX('07 Mode Capacity'!$P$6:$P$17,MATCH("INLAND-"&amp;I1398,'07 Mode Capacity'!$C$6:$C$17,0))</x:f>
        <x:v>0</x:v>
      </x:c>
      <x:c r="AN1398" s="18" t="n">
        <x:f>SUM(AJ1398:AM1398)</x:f>
        <x:v>118.63052916813979</x:v>
      </x:c>
      <x:c r="AO1398" s="17" t="n">
        <x:f>IF(N1398=0,1,AN1398/N1398)</x:f>
        <x:v>0.1220478695145471</x:v>
      </x:c>
      <x:c r="AP1398" s="11" t="str">
        <x:f>IF(AO1398&gt;='01 Controls'!$E$16,"PASS","FAIL")</x:f>
        <x:v>FAIL</x:v>
      </x:c>
      <x:c r="AQ1398" s="11" t="str">
        <x:v>UNQUANTIFIED</x:v>
      </x:c>
      <x:c r="AR1398" s="11" t="str">
        <x:v>Position-class planning record; serial item and receiver open</x:v>
      </x:c>
      <x:c r="AS1398" s="26"/>
      <x:c r="AT1398" s="26"/>
    </x:row>
    <x:row r="1399">
      <x:c r="C1399" s="11" t="str">
        <x:v>M1-L-ROG-TNK-20</x:v>
      </x:c>
      <x:c r="D1399" s="11" t="str">
        <x:v>M1</x:v>
      </x:c>
      <x:c r="E1399" s="11" t="str">
        <x:v>Western fire and heat</x:v>
      </x:c>
      <x:c r="F1399" s="11" t="str">
        <x:v>L-ROG</x:v>
      </x:c>
      <x:c r="G1399" s="11" t="str">
        <x:v>Access and route-opening group</x:v>
      </x:c>
      <x:c r="H1399" s="11" t="str">
        <x:v>TNK-20</x:v>
      </x:c>
      <x:c r="I1399" s="19" t="n">
        <x:v>48</x:v>
      </x:c>
      <x:c r="J1399" s="21" t="n">
        <x:v>4</x:v>
      </x:c>
      <x:c r="K1399" s="18" t="n">
        <x:f>'05 Cargo Register'!K55</x:f>
        <x:v>243</x:v>
      </x:c>
      <x:c r="L1399" s="18" t="n">
        <x:f>'05 Cargo Register'!N55</x:f>
        <x:v>15</x:v>
      </x:c>
      <x:c r="M1399" s="18" t="n">
        <x:f>'05 Cargo Register'!O55</x:f>
        <x:v>318.75</x:v>
      </x:c>
      <x:c r="N1399" s="18" t="n">
        <x:f>J1399*K1399</x:f>
        <x:v>972</x:v>
      </x:c>
      <x:c r="O1399" s="18" t="n">
        <x:f>J1399*L1399</x:f>
        <x:v>60</x:v>
      </x:c>
      <x:c r="P1399" s="18" t="n">
        <x:f>J1399*M1399</x:f>
        <x:v>1275</x:v>
      </x:c>
      <x:c r="Q1399" s="22" t="n">
        <x:f>'01 Controls'!$E$25*'02 Cargo Classes'!$M$10</x:f>
        <x:v>0</x:v>
      </x:c>
      <x:c r="R1399" s="22" t="n">
        <x:f>'01 Controls'!$F$25*'02 Cargo Classes'!$N$10</x:f>
        <x:v>0</x:v>
      </x:c>
      <x:c r="S1399" s="22" t="n">
        <x:f>'01 Controls'!$G$25*'02 Cargo Classes'!$O$10</x:f>
        <x:v>0.9</x:v>
      </x:c>
      <x:c r="T1399" s="22" t="n">
        <x:f>'01 Controls'!$H$25*'02 Cargo Classes'!$P$10</x:f>
        <x:v>0</x:v>
      </x:c>
      <x:c r="U1399" s="22" t="n">
        <x:f>SUM(Q1399:T1399)</x:f>
        <x:v>0.9</x:v>
      </x:c>
      <x:c r="V1399" s="18" t="n">
        <x:f>IF(U1399=0,0,N1399*Q1399/U1399)</x:f>
        <x:v>0</x:v>
      </x:c>
      <x:c r="W1399" s="18" t="n">
        <x:f>IF(U1399=0,0,P1399*Q1399/U1399)</x:f>
        <x:v>0</x:v>
      </x:c>
      <x:c r="X1399" s="18" t="n">
        <x:f>MAX(V1399,W1399*'01 Controls'!$E$12)</x:f>
        <x:v>0</x:v>
      </x:c>
      <x:c r="Y1399" s="18" t="n">
        <x:f>IF(U1399=0,0,N1399*R1399/U1399)</x:f>
        <x:v>0</x:v>
      </x:c>
      <x:c r="Z1399" s="18" t="n">
        <x:f>IF(U1399=0,0,P1399*R1399/U1399)</x:f>
        <x:v>0</x:v>
      </x:c>
      <x:c r="AA1399" s="18" t="n">
        <x:f>MAX(Y1399,Z1399*'01 Controls'!$E$13)</x:f>
        <x:v>0</x:v>
      </x:c>
      <x:c r="AB1399" s="18" t="n">
        <x:f>IF(U1399=0,0,N1399*S1399/U1399)</x:f>
        <x:v>972</x:v>
      </x:c>
      <x:c r="AC1399" s="18" t="n">
        <x:f>IF(U1399=0,0,P1399*S1399/U1399)</x:f>
        <x:v>1275</x:v>
      </x:c>
      <x:c r="AD1399" s="18" t="n">
        <x:f>MAX(AB1399,AC1399*'01 Controls'!$E$14)</x:f>
        <x:v>972</x:v>
      </x:c>
      <x:c r="AE1399" s="18" t="n">
        <x:f>IF(U1399=0,0,N1399*T1399/U1399)</x:f>
        <x:v>0</x:v>
      </x:c>
      <x:c r="AF1399" s="18" t="n">
        <x:f>IF(U1399=0,0,P1399*T1399/U1399)</x:f>
        <x:v>0</x:v>
      </x:c>
      <x:c r="AG1399" s="18" t="n">
        <x:f>MAX(AE1399,AF1399*'01 Controls'!$E$15)</x:f>
        <x:v>0</x:v>
      </x:c>
      <x:c r="AH1399" s="18" t="n">
        <x:f>SUM(V1399,Y1399,AB1399,AE1399)</x:f>
        <x:v>972</x:v>
      </x:c>
      <x:c r="AI1399" s="18" t="n">
        <x:f>N1399-AH1399</x:f>
        <x:v>0</x:v>
      </x:c>
      <x:c r="AJ1399" s="18" t="n">
        <x:f>V1399*INDEX('07 Mode Capacity'!$P$6:$P$17,MATCH("AIR-"&amp;I1399,'07 Mode Capacity'!$C$6:$C$17,0))</x:f>
        <x:v>0</x:v>
      </x:c>
      <x:c r="AK1399" s="18" t="n">
        <x:f>Y1399*INDEX('07 Mode Capacity'!$P$6:$P$17,MATCH("OCEAN-"&amp;I1399,'07 Mode Capacity'!$C$6:$C$17,0))</x:f>
        <x:v>0</x:v>
      </x:c>
      <x:c r="AL1399" s="18" t="n">
        <x:f>AB1399*INDEX('07 Mode Capacity'!$P$6:$P$17,MATCH("LAND-"&amp;I1399,'07 Mode Capacity'!$C$6:$C$17,0))</x:f>
        <x:v>118.63052916813979</x:v>
      </x:c>
      <x:c r="AM1399" s="18" t="n">
        <x:f>AE1399*INDEX('07 Mode Capacity'!$P$6:$P$17,MATCH("INLAND-"&amp;I1399,'07 Mode Capacity'!$C$6:$C$17,0))</x:f>
        <x:v>0</x:v>
      </x:c>
      <x:c r="AN1399" s="18" t="n">
        <x:f>SUM(AJ1399:AM1399)</x:f>
        <x:v>118.63052916813979</x:v>
      </x:c>
      <x:c r="AO1399" s="17" t="n">
        <x:f>IF(N1399=0,1,AN1399/N1399)</x:f>
        <x:v>0.1220478695145471</x:v>
      </x:c>
      <x:c r="AP1399" s="11" t="str">
        <x:f>IF(AO1399&gt;='01 Controls'!$E$16,"PASS","FAIL")</x:f>
        <x:v>FAIL</x:v>
      </x:c>
      <x:c r="AQ1399" s="11" t="str">
        <x:v>UNQUANTIFIED</x:v>
      </x:c>
      <x:c r="AR1399" s="11" t="str">
        <x:v>Position-class planning record; serial item and receiver open</x:v>
      </x:c>
      <x:c r="AS1399" s="26"/>
      <x:c r="AT1399" s="26"/>
    </x:row>
    <x:row r="1400">
      <x:c r="C1400" s="11" t="str">
        <x:v>M1-L-ROG-FLR-24</x:v>
      </x:c>
      <x:c r="D1400" s="11" t="str">
        <x:v>M1</x:v>
      </x:c>
      <x:c r="E1400" s="11" t="str">
        <x:v>Western fire and heat</x:v>
      </x:c>
      <x:c r="F1400" s="11" t="str">
        <x:v>L-ROG</x:v>
      </x:c>
      <x:c r="G1400" s="11" t="str">
        <x:v>Access and route-opening group</x:v>
      </x:c>
      <x:c r="H1400" s="11" t="str">
        <x:v>FLR-24</x:v>
      </x:c>
      <x:c r="I1400" s="19" t="n">
        <x:v>48</x:v>
      </x:c>
      <x:c r="J1400" s="21" t="n">
        <x:v>4</x:v>
      </x:c>
      <x:c r="K1400" s="18" t="n">
        <x:f>'05 Cargo Register'!K56</x:f>
        <x:v>546.75</x:v>
      </x:c>
      <x:c r="L1400" s="18" t="n">
        <x:f>'05 Cargo Register'!N56</x:f>
        <x:v>27</x:v>
      </x:c>
      <x:c r="M1400" s="18" t="n">
        <x:f>'05 Cargo Register'!O56</x:f>
        <x:v>864</x:v>
      </x:c>
      <x:c r="N1400" s="18" t="n">
        <x:f>J1400*K1400</x:f>
        <x:v>2187</x:v>
      </x:c>
      <x:c r="O1400" s="18" t="n">
        <x:f>J1400*L1400</x:f>
        <x:v>108</x:v>
      </x:c>
      <x:c r="P1400" s="18" t="n">
        <x:f>J1400*M1400</x:f>
        <x:v>3456</x:v>
      </x:c>
      <x:c r="Q1400" s="22" t="n">
        <x:f>'01 Controls'!$E$25*'02 Cargo Classes'!$M$11</x:f>
        <x:v>0</x:v>
      </x:c>
      <x:c r="R1400" s="22" t="n">
        <x:f>'01 Controls'!$F$25*'02 Cargo Classes'!$N$11</x:f>
        <x:v>0</x:v>
      </x:c>
      <x:c r="S1400" s="22" t="n">
        <x:f>'01 Controls'!$G$25*'02 Cargo Classes'!$O$11</x:f>
        <x:v>0.9</x:v>
      </x:c>
      <x:c r="T1400" s="22" t="n">
        <x:f>'01 Controls'!$H$25*'02 Cargo Classes'!$P$11</x:f>
        <x:v>0</x:v>
      </x:c>
      <x:c r="U1400" s="22" t="n">
        <x:f>SUM(Q1400:T1400)</x:f>
        <x:v>0.9</x:v>
      </x:c>
      <x:c r="V1400" s="18" t="n">
        <x:f>IF(U1400=0,0,N1400*Q1400/U1400)</x:f>
        <x:v>0</x:v>
      </x:c>
      <x:c r="W1400" s="18" t="n">
        <x:f>IF(U1400=0,0,P1400*Q1400/U1400)</x:f>
        <x:v>0</x:v>
      </x:c>
      <x:c r="X1400" s="18" t="n">
        <x:f>MAX(V1400,W1400*'01 Controls'!$E$12)</x:f>
        <x:v>0</x:v>
      </x:c>
      <x:c r="Y1400" s="18" t="n">
        <x:f>IF(U1400=0,0,N1400*R1400/U1400)</x:f>
        <x:v>0</x:v>
      </x:c>
      <x:c r="Z1400" s="18" t="n">
        <x:f>IF(U1400=0,0,P1400*R1400/U1400)</x:f>
        <x:v>0</x:v>
      </x:c>
      <x:c r="AA1400" s="18" t="n">
        <x:f>MAX(Y1400,Z1400*'01 Controls'!$E$13)</x:f>
        <x:v>0</x:v>
      </x:c>
      <x:c r="AB1400" s="18" t="n">
        <x:f>IF(U1400=0,0,N1400*S1400/U1400)</x:f>
        <x:v>2187</x:v>
      </x:c>
      <x:c r="AC1400" s="18" t="n">
        <x:f>IF(U1400=0,0,P1400*S1400/U1400)</x:f>
        <x:v>3456</x:v>
      </x:c>
      <x:c r="AD1400" s="18" t="n">
        <x:f>MAX(AB1400,AC1400*'01 Controls'!$E$14)</x:f>
        <x:v>2187</x:v>
      </x:c>
      <x:c r="AE1400" s="18" t="n">
        <x:f>IF(U1400=0,0,N1400*T1400/U1400)</x:f>
        <x:v>0</x:v>
      </x:c>
      <x:c r="AF1400" s="18" t="n">
        <x:f>IF(U1400=0,0,P1400*T1400/U1400)</x:f>
        <x:v>0</x:v>
      </x:c>
      <x:c r="AG1400" s="18" t="n">
        <x:f>MAX(AE1400,AF1400*'01 Controls'!$E$15)</x:f>
        <x:v>0</x:v>
      </x:c>
      <x:c r="AH1400" s="18" t="n">
        <x:f>SUM(V1400,Y1400,AB1400,AE1400)</x:f>
        <x:v>2187</x:v>
      </x:c>
      <x:c r="AI1400" s="18" t="n">
        <x:f>N1400-AH1400</x:f>
        <x:v>0</x:v>
      </x:c>
      <x:c r="AJ1400" s="18" t="n">
        <x:f>V1400*INDEX('07 Mode Capacity'!$P$6:$P$17,MATCH("AIR-"&amp;I1400,'07 Mode Capacity'!$C$6:$C$17,0))</x:f>
        <x:v>0</x:v>
      </x:c>
      <x:c r="AK1400" s="18" t="n">
        <x:f>Y1400*INDEX('07 Mode Capacity'!$P$6:$P$17,MATCH("OCEAN-"&amp;I1400,'07 Mode Capacity'!$C$6:$C$17,0))</x:f>
        <x:v>0</x:v>
      </x:c>
      <x:c r="AL1400" s="18" t="n">
        <x:f>AB1400*INDEX('07 Mode Capacity'!$P$6:$P$17,MATCH("LAND-"&amp;I1400,'07 Mode Capacity'!$C$6:$C$17,0))</x:f>
        <x:v>266.9186906283145</x:v>
      </x:c>
      <x:c r="AM1400" s="18" t="n">
        <x:f>AE1400*INDEX('07 Mode Capacity'!$P$6:$P$17,MATCH("INLAND-"&amp;I1400,'07 Mode Capacity'!$C$6:$C$17,0))</x:f>
        <x:v>0</x:v>
      </x:c>
      <x:c r="AN1400" s="18" t="n">
        <x:f>SUM(AJ1400:AM1400)</x:f>
        <x:v>266.9186906283145</x:v>
      </x:c>
      <x:c r="AO1400" s="17" t="n">
        <x:f>IF(N1400=0,1,AN1400/N1400)</x:f>
        <x:v>0.12204786951454709</x:v>
      </x:c>
      <x:c r="AP1400" s="11" t="str">
        <x:f>IF(AO1400&gt;='01 Controls'!$E$16,"PASS","FAIL")</x:f>
        <x:v>FAIL</x:v>
      </x:c>
      <x:c r="AQ1400" s="11" t="str">
        <x:v>UNQUANTIFIED</x:v>
      </x:c>
      <x:c r="AR1400" s="11" t="str">
        <x:v>Position-class planning record; serial item and receiver open</x:v>
      </x:c>
      <x:c r="AS1400" s="26"/>
      <x:c r="AT1400" s="26"/>
    </x:row>
    <x:row r="1401">
      <x:c r="C1401" s="11" t="str">
        <x:v>M1-L-ROG-ROL-30</x:v>
      </x:c>
      <x:c r="D1401" s="11" t="str">
        <x:v>M1</x:v>
      </x:c>
      <x:c r="E1401" s="11" t="str">
        <x:v>Western fire and heat</x:v>
      </x:c>
      <x:c r="F1401" s="11" t="str">
        <x:v>L-ROG</x:v>
      </x:c>
      <x:c r="G1401" s="11" t="str">
        <x:v>Access and route-opening group</x:v>
      </x:c>
      <x:c r="H1401" s="11" t="str">
        <x:v>ROL-30</x:v>
      </x:c>
      <x:c r="I1401" s="19" t="n">
        <x:v>48</x:v>
      </x:c>
      <x:c r="J1401" s="21" t="n">
        <x:v>4</x:v>
      </x:c>
      <x:c r="K1401" s="18" t="n">
        <x:f>'05 Cargo Register'!K57</x:f>
        <x:v>759.375</x:v>
      </x:c>
      <x:c r="L1401" s="18" t="n">
        <x:f>'05 Cargo Register'!N57</x:f>
        <x:v>32</x:v>
      </x:c>
      <x:c r="M1401" s="18" t="n">
        <x:f>'05 Cargo Register'!O57</x:f>
        <x:v>2040</x:v>
      </x:c>
      <x:c r="N1401" s="18" t="n">
        <x:f>J1401*K1401</x:f>
        <x:v>3037.5</x:v>
      </x:c>
      <x:c r="O1401" s="18" t="n">
        <x:f>J1401*L1401</x:f>
        <x:v>128</x:v>
      </x:c>
      <x:c r="P1401" s="18" t="n">
        <x:f>J1401*M1401</x:f>
        <x:v>8160</x:v>
      </x:c>
      <x:c r="Q1401" s="22" t="n">
        <x:f>'01 Controls'!$E$25*'02 Cargo Classes'!$M$12</x:f>
        <x:v>0</x:v>
      </x:c>
      <x:c r="R1401" s="22" t="n">
        <x:f>'01 Controls'!$F$25*'02 Cargo Classes'!$N$12</x:f>
        <x:v>0</x:v>
      </x:c>
      <x:c r="S1401" s="22" t="n">
        <x:f>'01 Controls'!$G$25*'02 Cargo Classes'!$O$12</x:f>
        <x:v>1.35</x:v>
      </x:c>
      <x:c r="T1401" s="22" t="n">
        <x:f>'01 Controls'!$H$25*'02 Cargo Classes'!$P$12</x:f>
        <x:v>0</x:v>
      </x:c>
      <x:c r="U1401" s="22" t="n">
        <x:f>SUM(Q1401:T1401)</x:f>
        <x:v>1.35</x:v>
      </x:c>
      <x:c r="V1401" s="18" t="n">
        <x:f>IF(U1401=0,0,N1401*Q1401/U1401)</x:f>
        <x:v>0</x:v>
      </x:c>
      <x:c r="W1401" s="18" t="n">
        <x:f>IF(U1401=0,0,P1401*Q1401/U1401)</x:f>
        <x:v>0</x:v>
      </x:c>
      <x:c r="X1401" s="18" t="n">
        <x:f>MAX(V1401,W1401*'01 Controls'!$E$12)</x:f>
        <x:v>0</x:v>
      </x:c>
      <x:c r="Y1401" s="18" t="n">
        <x:f>IF(U1401=0,0,N1401*R1401/U1401)</x:f>
        <x:v>0</x:v>
      </x:c>
      <x:c r="Z1401" s="18" t="n">
        <x:f>IF(U1401=0,0,P1401*R1401/U1401)</x:f>
        <x:v>0</x:v>
      </x:c>
      <x:c r="AA1401" s="18" t="n">
        <x:f>MAX(Y1401,Z1401*'01 Controls'!$E$13)</x:f>
        <x:v>0</x:v>
      </x:c>
      <x:c r="AB1401" s="18" t="n">
        <x:f>IF(U1401=0,0,N1401*S1401/U1401)</x:f>
        <x:v>3037.5</x:v>
      </x:c>
      <x:c r="AC1401" s="18" t="n">
        <x:f>IF(U1401=0,0,P1401*S1401/U1401)</x:f>
        <x:v>8159.999999999999</x:v>
      </x:c>
      <x:c r="AD1401" s="18" t="n">
        <x:f>MAX(AB1401,AC1401*'01 Controls'!$E$14)</x:f>
        <x:v>3037.5</x:v>
      </x:c>
      <x:c r="AE1401" s="18" t="n">
        <x:f>IF(U1401=0,0,N1401*T1401/U1401)</x:f>
        <x:v>0</x:v>
      </x:c>
      <x:c r="AF1401" s="18" t="n">
        <x:f>IF(U1401=0,0,P1401*T1401/U1401)</x:f>
        <x:v>0</x:v>
      </x:c>
      <x:c r="AG1401" s="18" t="n">
        <x:f>MAX(AE1401,AF1401*'01 Controls'!$E$15)</x:f>
        <x:v>0</x:v>
      </x:c>
      <x:c r="AH1401" s="18" t="n">
        <x:f>SUM(V1401,Y1401,AB1401,AE1401)</x:f>
        <x:v>3037.5</x:v>
      </x:c>
      <x:c r="AI1401" s="18" t="n">
        <x:f>N1401-AH1401</x:f>
        <x:v>0</x:v>
      </x:c>
      <x:c r="AJ1401" s="18" t="n">
        <x:f>V1401*INDEX('07 Mode Capacity'!$P$6:$P$17,MATCH("AIR-"&amp;I1401,'07 Mode Capacity'!$C$6:$C$17,0))</x:f>
        <x:v>0</x:v>
      </x:c>
      <x:c r="AK1401" s="18" t="n">
        <x:f>Y1401*INDEX('07 Mode Capacity'!$P$6:$P$17,MATCH("OCEAN-"&amp;I1401,'07 Mode Capacity'!$C$6:$C$17,0))</x:f>
        <x:v>0</x:v>
      </x:c>
      <x:c r="AL1401" s="18" t="n">
        <x:f>AB1401*INDEX('07 Mode Capacity'!$P$6:$P$17,MATCH("LAND-"&amp;I1401,'07 Mode Capacity'!$C$6:$C$17,0))</x:f>
        <x:v>370.7204036504368</x:v>
      </x:c>
      <x:c r="AM1401" s="18" t="n">
        <x:f>AE1401*INDEX('07 Mode Capacity'!$P$6:$P$17,MATCH("INLAND-"&amp;I1401,'07 Mode Capacity'!$C$6:$C$17,0))</x:f>
        <x:v>0</x:v>
      </x:c>
      <x:c r="AN1401" s="18" t="n">
        <x:f>SUM(AJ1401:AM1401)</x:f>
        <x:v>370.7204036504368</x:v>
      </x:c>
      <x:c r="AO1401" s="17" t="n">
        <x:f>IF(N1401=0,1,AN1401/N1401)</x:f>
        <x:v>0.1220478695145471</x:v>
      </x:c>
      <x:c r="AP1401" s="11" t="str">
        <x:f>IF(AO1401&gt;='01 Controls'!$E$16,"PASS","FAIL")</x:f>
        <x:v>FAIL</x:v>
      </x:c>
      <x:c r="AQ1401" s="11" t="str">
        <x:v>UNQUANTIFIED</x:v>
      </x:c>
      <x:c r="AR1401" s="11" t="str">
        <x:v>Position-class planning record; serial item and receiver open</x:v>
      </x:c>
      <x:c r="AS1401" s="26"/>
      <x:c r="AT1401" s="26"/>
    </x:row>
    <x:row r="1402">
      <x:c r="C1402" s="11" t="str">
        <x:v>M1-L-ROG-LIN-18</x:v>
      </x:c>
      <x:c r="D1402" s="11" t="str">
        <x:v>M1</x:v>
      </x:c>
      <x:c r="E1402" s="11" t="str">
        <x:v>Western fire and heat</x:v>
      </x:c>
      <x:c r="F1402" s="11" t="str">
        <x:v>L-ROG</x:v>
      </x:c>
      <x:c r="G1402" s="11" t="str">
        <x:v>Access and route-opening group</x:v>
      </x:c>
      <x:c r="H1402" s="11" t="str">
        <x:v>LIN-18</x:v>
      </x:c>
      <x:c r="I1402" s="19" t="n">
        <x:v>72</x:v>
      </x:c>
      <x:c r="J1402" s="21" t="n">
        <x:v>4</x:v>
      </x:c>
      <x:c r="K1402" s="18" t="n">
        <x:f>'05 Cargo Register'!K58</x:f>
        <x:v>303.75</x:v>
      </x:c>
      <x:c r="L1402" s="18" t="n">
        <x:f>'05 Cargo Register'!N58</x:f>
        <x:v>22</x:v>
      </x:c>
      <x:c r="M1402" s="18" t="n">
        <x:f>'05 Cargo Register'!O58</x:f>
        <x:v>968</x:v>
      </x:c>
      <x:c r="N1402" s="18" t="n">
        <x:f>J1402*K1402</x:f>
        <x:v>1215</x:v>
      </x:c>
      <x:c r="O1402" s="18" t="n">
        <x:f>J1402*L1402</x:f>
        <x:v>88</x:v>
      </x:c>
      <x:c r="P1402" s="18" t="n">
        <x:f>J1402*M1402</x:f>
        <x:v>3872</x:v>
      </x:c>
      <x:c r="Q1402" s="22" t="n">
        <x:f>'01 Controls'!$E$25*'02 Cargo Classes'!$M$13</x:f>
        <x:v>0</x:v>
      </x:c>
      <x:c r="R1402" s="22" t="n">
        <x:f>'01 Controls'!$F$25*'02 Cargo Classes'!$N$13</x:f>
        <x:v>0</x:v>
      </x:c>
      <x:c r="S1402" s="22" t="n">
        <x:f>'01 Controls'!$G$25*'02 Cargo Classes'!$O$13</x:f>
        <x:v>0.9</x:v>
      </x:c>
      <x:c r="T1402" s="22" t="n">
        <x:f>'01 Controls'!$H$25*'02 Cargo Classes'!$P$13</x:f>
        <x:v>0</x:v>
      </x:c>
      <x:c r="U1402" s="22" t="n">
        <x:f>SUM(Q1402:T1402)</x:f>
        <x:v>0.9</x:v>
      </x:c>
      <x:c r="V1402" s="18" t="n">
        <x:f>IF(U1402=0,0,N1402*Q1402/U1402)</x:f>
        <x:v>0</x:v>
      </x:c>
      <x:c r="W1402" s="18" t="n">
        <x:f>IF(U1402=0,0,P1402*Q1402/U1402)</x:f>
        <x:v>0</x:v>
      </x:c>
      <x:c r="X1402" s="18" t="n">
        <x:f>MAX(V1402,W1402*'01 Controls'!$E$12)</x:f>
        <x:v>0</x:v>
      </x:c>
      <x:c r="Y1402" s="18" t="n">
        <x:f>IF(U1402=0,0,N1402*R1402/U1402)</x:f>
        <x:v>0</x:v>
      </x:c>
      <x:c r="Z1402" s="18" t="n">
        <x:f>IF(U1402=0,0,P1402*R1402/U1402)</x:f>
        <x:v>0</x:v>
      </x:c>
      <x:c r="AA1402" s="18" t="n">
        <x:f>MAX(Y1402,Z1402*'01 Controls'!$E$13)</x:f>
        <x:v>0</x:v>
      </x:c>
      <x:c r="AB1402" s="18" t="n">
        <x:f>IF(U1402=0,0,N1402*S1402/U1402)</x:f>
        <x:v>1215</x:v>
      </x:c>
      <x:c r="AC1402" s="18" t="n">
        <x:f>IF(U1402=0,0,P1402*S1402/U1402)</x:f>
        <x:v>3872</x:v>
      </x:c>
      <x:c r="AD1402" s="18" t="n">
        <x:f>MAX(AB1402,AC1402*'01 Controls'!$E$14)</x:f>
        <x:v>1215</x:v>
      </x:c>
      <x:c r="AE1402" s="18" t="n">
        <x:f>IF(U1402=0,0,N1402*T1402/U1402)</x:f>
        <x:v>0</x:v>
      </x:c>
      <x:c r="AF1402" s="18" t="n">
        <x:f>IF(U1402=0,0,P1402*T1402/U1402)</x:f>
        <x:v>0</x:v>
      </x:c>
      <x:c r="AG1402" s="18" t="n">
        <x:f>MAX(AE1402,AF1402*'01 Controls'!$E$15)</x:f>
        <x:v>0</x:v>
      </x:c>
      <x:c r="AH1402" s="18" t="n">
        <x:f>SUM(V1402,Y1402,AB1402,AE1402)</x:f>
        <x:v>1215</x:v>
      </x:c>
      <x:c r="AI1402" s="18" t="n">
        <x:f>N1402-AH1402</x:f>
        <x:v>0</x:v>
      </x:c>
      <x:c r="AJ1402" s="18" t="n">
        <x:f>V1402*INDEX('07 Mode Capacity'!$P$6:$P$17,MATCH("AIR-"&amp;I1402,'07 Mode Capacity'!$C$6:$C$17,0))</x:f>
        <x:v>0</x:v>
      </x:c>
      <x:c r="AK1402" s="18" t="n">
        <x:f>Y1402*INDEX('07 Mode Capacity'!$P$6:$P$17,MATCH("OCEAN-"&amp;I1402,'07 Mode Capacity'!$C$6:$C$17,0))</x:f>
        <x:v>0</x:v>
      </x:c>
      <x:c r="AL1402" s="18" t="n">
        <x:f>AB1402*INDEX('07 Mode Capacity'!$P$6:$P$17,MATCH("LAND-"&amp;I1402,'07 Mode Capacity'!$C$6:$C$17,0))</x:f>
        <x:v>868.7374231079027</x:v>
      </x:c>
      <x:c r="AM1402" s="18" t="n">
        <x:f>AE1402*INDEX('07 Mode Capacity'!$P$6:$P$17,MATCH("INLAND-"&amp;I1402,'07 Mode Capacity'!$C$6:$C$17,0))</x:f>
        <x:v>0</x:v>
      </x:c>
      <x:c r="AN1402" s="18" t="n">
        <x:f>SUM(AJ1402:AM1402)</x:f>
        <x:v>868.7374231079027</x:v>
      </x:c>
      <x:c r="AO1402" s="17" t="n">
        <x:f>IF(N1402=0,1,AN1402/N1402)</x:f>
        <x:v>0.7150102247801668</x:v>
      </x:c>
      <x:c r="AP1402" s="11" t="str">
        <x:f>IF(AO1402&gt;='01 Controls'!$E$16,"PASS","FAIL")</x:f>
        <x:v>FAIL</x:v>
      </x:c>
      <x:c r="AQ1402" s="11" t="str">
        <x:v>UNQUANTIFIED</x:v>
      </x:c>
      <x:c r="AR1402" s="11" t="str">
        <x:v>Position-class planning record; serial item and receiver open</x:v>
      </x:c>
      <x:c r="AS1402" s="26"/>
      <x:c r="AT1402" s="26"/>
    </x:row>
    <x:row r="1403">
      <x:c r="C1403" s="11" t="str">
        <x:v>M1-L-ROG-BLK-08</x:v>
      </x:c>
      <x:c r="D1403" s="11" t="str">
        <x:v>M1</x:v>
      </x:c>
      <x:c r="E1403" s="11" t="str">
        <x:v>Western fire and heat</x:v>
      </x:c>
      <x:c r="F1403" s="11" t="str">
        <x:v>L-ROG</x:v>
      </x:c>
      <x:c r="G1403" s="11" t="str">
        <x:v>Access and route-opening group</x:v>
      </x:c>
      <x:c r="H1403" s="11" t="str">
        <x:v>BLK-08</x:v>
      </x:c>
      <x:c r="I1403" s="19" t="n">
        <x:v>48</x:v>
      </x:c>
      <x:c r="J1403" s="21" t="n">
        <x:v>4</x:v>
      </x:c>
      <x:c r="K1403" s="18" t="n">
        <x:f>'05 Cargo Register'!K59</x:f>
        <x:v>121.5</x:v>
      </x:c>
      <x:c r="L1403" s="18" t="n">
        <x:f>'05 Cargo Register'!N59</x:f>
        <x:v>19</x:v>
      </x:c>
      <x:c r="M1403" s="18" t="n">
        <x:f>'05 Cargo Register'!O59</x:f>
        <x:v>969</x:v>
      </x:c>
      <x:c r="N1403" s="18" t="n">
        <x:f>J1403*K1403</x:f>
        <x:v>486</x:v>
      </x:c>
      <x:c r="O1403" s="18" t="n">
        <x:f>J1403*L1403</x:f>
        <x:v>76</x:v>
      </x:c>
      <x:c r="P1403" s="18" t="n">
        <x:f>J1403*M1403</x:f>
        <x:v>3876</x:v>
      </x:c>
      <x:c r="Q1403" s="22" t="n">
        <x:f>'01 Controls'!$E$25*'02 Cargo Classes'!$M$14</x:f>
        <x:v>0.1</x:v>
      </x:c>
      <x:c r="R1403" s="22" t="n">
        <x:f>'01 Controls'!$F$25*'02 Cargo Classes'!$N$14</x:f>
        <x:v>0</x:v>
      </x:c>
      <x:c r="S1403" s="22" t="n">
        <x:f>'01 Controls'!$G$25*'02 Cargo Classes'!$O$14</x:f>
        <x:v>0.9</x:v>
      </x:c>
      <x:c r="T1403" s="22" t="n">
        <x:f>'01 Controls'!$H$25*'02 Cargo Classes'!$P$14</x:f>
        <x:v>0</x:v>
      </x:c>
      <x:c r="U1403" s="22" t="n">
        <x:f>SUM(Q1403:T1403)</x:f>
        <x:v>1</x:v>
      </x:c>
      <x:c r="V1403" s="18" t="n">
        <x:f>IF(U1403=0,0,N1403*Q1403/U1403)</x:f>
        <x:v>48.6</x:v>
      </x:c>
      <x:c r="W1403" s="18" t="n">
        <x:f>IF(U1403=0,0,P1403*Q1403/U1403)</x:f>
        <x:v>387.6</x:v>
      </x:c>
      <x:c r="X1403" s="18" t="n">
        <x:f>MAX(V1403,W1403*'01 Controls'!$E$12)</x:f>
        <x:v>96.9</x:v>
      </x:c>
      <x:c r="Y1403" s="18" t="n">
        <x:f>IF(U1403=0,0,N1403*R1403/U1403)</x:f>
        <x:v>0</x:v>
      </x:c>
      <x:c r="Z1403" s="18" t="n">
        <x:f>IF(U1403=0,0,P1403*R1403/U1403)</x:f>
        <x:v>0</x:v>
      </x:c>
      <x:c r="AA1403" s="18" t="n">
        <x:f>MAX(Y1403,Z1403*'01 Controls'!$E$13)</x:f>
        <x:v>0</x:v>
      </x:c>
      <x:c r="AB1403" s="18" t="n">
        <x:f>IF(U1403=0,0,N1403*S1403/U1403)</x:f>
        <x:v>437.40000000000003</x:v>
      </x:c>
      <x:c r="AC1403" s="18" t="n">
        <x:f>IF(U1403=0,0,P1403*S1403/U1403)</x:f>
        <x:v>3488.4</x:v>
      </x:c>
      <x:c r="AD1403" s="18" t="n">
        <x:f>MAX(AB1403,AC1403*'01 Controls'!$E$14)</x:f>
        <x:v>697.6800000000001</x:v>
      </x:c>
      <x:c r="AE1403" s="18" t="n">
        <x:f>IF(U1403=0,0,N1403*T1403/U1403)</x:f>
        <x:v>0</x:v>
      </x:c>
      <x:c r="AF1403" s="18" t="n">
        <x:f>IF(U1403=0,0,P1403*T1403/U1403)</x:f>
        <x:v>0</x:v>
      </x:c>
      <x:c r="AG1403" s="18" t="n">
        <x:f>MAX(AE1403,AF1403*'01 Controls'!$E$15)</x:f>
        <x:v>0</x:v>
      </x:c>
      <x:c r="AH1403" s="18" t="n">
        <x:f>SUM(V1403,Y1403,AB1403,AE1403)</x:f>
        <x:v>486.00000000000006</x:v>
      </x:c>
      <x:c r="AI1403" s="18" t="n">
        <x:f>N1403-AH1403</x:f>
        <x:v>-5.684341886080802e-14</x:v>
      </x:c>
      <x:c r="AJ1403" s="18" t="n">
        <x:f>V1403*INDEX('07 Mode Capacity'!$P$6:$P$17,MATCH("AIR-"&amp;I1403,'07 Mode Capacity'!$C$6:$C$17,0))</x:f>
        <x:v>13.624312992859622</x:v>
      </x:c>
      <x:c r="AK1403" s="18" t="n">
        <x:f>Y1403*INDEX('07 Mode Capacity'!$P$6:$P$17,MATCH("OCEAN-"&amp;I1403,'07 Mode Capacity'!$C$6:$C$17,0))</x:f>
        <x:v>0</x:v>
      </x:c>
      <x:c r="AL1403" s="18" t="n">
        <x:f>AB1403*INDEX('07 Mode Capacity'!$P$6:$P$17,MATCH("LAND-"&amp;I1403,'07 Mode Capacity'!$C$6:$C$17,0))</x:f>
        <x:v>53.38373812566291</x:v>
      </x:c>
      <x:c r="AM1403" s="18" t="n">
        <x:f>AE1403*INDEX('07 Mode Capacity'!$P$6:$P$17,MATCH("INLAND-"&amp;I1403,'07 Mode Capacity'!$C$6:$C$17,0))</x:f>
        <x:v>0</x:v>
      </x:c>
      <x:c r="AN1403" s="18" t="n">
        <x:f>SUM(AJ1403:AM1403)</x:f>
        <x:v>67.00805111852253</x:v>
      </x:c>
      <x:c r="AO1403" s="17" t="n">
        <x:f>IF(N1403=0,1,AN1403/N1403)</x:f>
        <x:v>0.13787664839202166</x:v>
      </x:c>
      <x:c r="AP1403" s="11" t="str">
        <x:f>IF(AO1403&gt;='01 Controls'!$E$16,"PASS","FAIL")</x:f>
        <x:v>FAIL</x:v>
      </x:c>
      <x:c r="AQ1403" s="11" t="str">
        <x:v>UNQUANTIFIED</x:v>
      </x:c>
      <x:c r="AR1403" s="11" t="str">
        <x:v>Position-class planning record; serial item and receiver open</x:v>
      </x:c>
      <x:c r="AS1403" s="26"/>
      <x:c r="AT1403" s="26"/>
    </x:row>
    <x:row r="1404">
      <x:c r="C1404" s="11" t="str">
        <x:v>M1-L-ROG-OOG-80</x:v>
      </x:c>
      <x:c r="D1404" s="11" t="str">
        <x:v>M1</x:v>
      </x:c>
      <x:c r="E1404" s="11" t="str">
        <x:v>Western fire and heat</x:v>
      </x:c>
      <x:c r="F1404" s="11" t="str">
        <x:v>L-ROG</x:v>
      </x:c>
      <x:c r="G1404" s="11" t="str">
        <x:v>Access and route-opening group</x:v>
      </x:c>
      <x:c r="H1404" s="11" t="str">
        <x:v>OOG-80</x:v>
      </x:c>
      <x:c r="I1404" s="19" t="n">
        <x:v>72</x:v>
      </x:c>
      <x:c r="J1404" s="21" t="n">
        <x:v>4</x:v>
      </x:c>
      <x:c r="K1404" s="18" t="n">
        <x:f>'05 Cargo Register'!K60</x:f>
        <x:v>303.75</x:v>
      </x:c>
      <x:c r="L1404" s="18" t="n">
        <x:f>'05 Cargo Register'!N60</x:f>
        <x:v>6</x:v>
      </x:c>
      <x:c r="M1404" s="18" t="n">
        <x:f>'05 Cargo Register'!O60</x:f>
        <x:v>1056</x:v>
      </x:c>
      <x:c r="N1404" s="18" t="n">
        <x:f>J1404*K1404</x:f>
        <x:v>1215</x:v>
      </x:c>
      <x:c r="O1404" s="18" t="n">
        <x:f>J1404*L1404</x:f>
        <x:v>24</x:v>
      </x:c>
      <x:c r="P1404" s="18" t="n">
        <x:f>J1404*M1404</x:f>
        <x:v>4224</x:v>
      </x:c>
      <x:c r="Q1404" s="22" t="n">
        <x:f>'01 Controls'!$E$25*'02 Cargo Classes'!$M$15</x:f>
        <x:v>0</x:v>
      </x:c>
      <x:c r="R1404" s="22" t="n">
        <x:f>'01 Controls'!$F$25*'02 Cargo Classes'!$N$15</x:f>
        <x:v>0</x:v>
      </x:c>
      <x:c r="S1404" s="22" t="n">
        <x:f>'01 Controls'!$G$25*'02 Cargo Classes'!$O$15</x:f>
        <x:v>0.54</x:v>
      </x:c>
      <x:c r="T1404" s="22" t="n">
        <x:f>'01 Controls'!$H$25*'02 Cargo Classes'!$P$15</x:f>
        <x:v>0</x:v>
      </x:c>
      <x:c r="U1404" s="22" t="n">
        <x:f>SUM(Q1404:T1404)</x:f>
        <x:v>0.54</x:v>
      </x:c>
      <x:c r="V1404" s="18" t="n">
        <x:f>IF(U1404=0,0,N1404*Q1404/U1404)</x:f>
        <x:v>0</x:v>
      </x:c>
      <x:c r="W1404" s="18" t="n">
        <x:f>IF(U1404=0,0,P1404*Q1404/U1404)</x:f>
        <x:v>0</x:v>
      </x:c>
      <x:c r="X1404" s="18" t="n">
        <x:f>MAX(V1404,W1404*'01 Controls'!$E$12)</x:f>
        <x:v>0</x:v>
      </x:c>
      <x:c r="Y1404" s="18" t="n">
        <x:f>IF(U1404=0,0,N1404*R1404/U1404)</x:f>
        <x:v>0</x:v>
      </x:c>
      <x:c r="Z1404" s="18" t="n">
        <x:f>IF(U1404=0,0,P1404*R1404/U1404)</x:f>
        <x:v>0</x:v>
      </x:c>
      <x:c r="AA1404" s="18" t="n">
        <x:f>MAX(Y1404,Z1404*'01 Controls'!$E$13)</x:f>
        <x:v>0</x:v>
      </x:c>
      <x:c r="AB1404" s="18" t="n">
        <x:f>IF(U1404=0,0,N1404*S1404/U1404)</x:f>
        <x:v>1215</x:v>
      </x:c>
      <x:c r="AC1404" s="18" t="n">
        <x:f>IF(U1404=0,0,P1404*S1404/U1404)</x:f>
        <x:v>4224</x:v>
      </x:c>
      <x:c r="AD1404" s="18" t="n">
        <x:f>MAX(AB1404,AC1404*'01 Controls'!$E$14)</x:f>
        <x:v>1215</x:v>
      </x:c>
      <x:c r="AE1404" s="18" t="n">
        <x:f>IF(U1404=0,0,N1404*T1404/U1404)</x:f>
        <x:v>0</x:v>
      </x:c>
      <x:c r="AF1404" s="18" t="n">
        <x:f>IF(U1404=0,0,P1404*T1404/U1404)</x:f>
        <x:v>0</x:v>
      </x:c>
      <x:c r="AG1404" s="18" t="n">
        <x:f>MAX(AE1404,AF1404*'01 Controls'!$E$15)</x:f>
        <x:v>0</x:v>
      </x:c>
      <x:c r="AH1404" s="18" t="n">
        <x:f>SUM(V1404,Y1404,AB1404,AE1404)</x:f>
        <x:v>1215</x:v>
      </x:c>
      <x:c r="AI1404" s="18" t="n">
        <x:f>N1404-AH1404</x:f>
        <x:v>0</x:v>
      </x:c>
      <x:c r="AJ1404" s="18" t="n">
        <x:f>V1404*INDEX('07 Mode Capacity'!$P$6:$P$17,MATCH("AIR-"&amp;I1404,'07 Mode Capacity'!$C$6:$C$17,0))</x:f>
        <x:v>0</x:v>
      </x:c>
      <x:c r="AK1404" s="18" t="n">
        <x:f>Y1404*INDEX('07 Mode Capacity'!$P$6:$P$17,MATCH("OCEAN-"&amp;I1404,'07 Mode Capacity'!$C$6:$C$17,0))</x:f>
        <x:v>0</x:v>
      </x:c>
      <x:c r="AL1404" s="18" t="n">
        <x:f>AB1404*INDEX('07 Mode Capacity'!$P$6:$P$17,MATCH("LAND-"&amp;I1404,'07 Mode Capacity'!$C$6:$C$17,0))</x:f>
        <x:v>868.7374231079027</x:v>
      </x:c>
      <x:c r="AM1404" s="18" t="n">
        <x:f>AE1404*INDEX('07 Mode Capacity'!$P$6:$P$17,MATCH("INLAND-"&amp;I1404,'07 Mode Capacity'!$C$6:$C$17,0))</x:f>
        <x:v>0</x:v>
      </x:c>
      <x:c r="AN1404" s="18" t="n">
        <x:f>SUM(AJ1404:AM1404)</x:f>
        <x:v>868.7374231079027</x:v>
      </x:c>
      <x:c r="AO1404" s="17" t="n">
        <x:f>IF(N1404=0,1,AN1404/N1404)</x:f>
        <x:v>0.7150102247801668</x:v>
      </x:c>
      <x:c r="AP1404" s="11" t="str">
        <x:f>IF(AO1404&gt;='01 Controls'!$E$16,"PASS","FAIL")</x:f>
        <x:v>FAIL</x:v>
      </x:c>
      <x:c r="AQ1404" s="11" t="str">
        <x:v>UNQUANTIFIED</x:v>
      </x:c>
      <x:c r="AR1404" s="11" t="str">
        <x:v>Position-class planning record; serial item and receiver open</x:v>
      </x:c>
      <x:c r="AS1404" s="26"/>
      <x:c r="AT1404" s="26"/>
    </x:row>
    <x:row r="1405">
      <x:c r="C1405" s="11" t="str">
        <x:v>M1-L-HCG-APL-45</x:v>
      </x:c>
      <x:c r="D1405" s="11" t="str">
        <x:v>M1</x:v>
      </x:c>
      <x:c r="E1405" s="11" t="str">
        <x:v>Western fire and heat</x:v>
      </x:c>
      <x:c r="F1405" s="11" t="str">
        <x:v>L-HCG</x:v>
      </x:c>
      <x:c r="G1405" s="11" t="str">
        <x:v>Flood and hydraulic-control group</x:v>
      </x:c>
      <x:c r="H1405" s="11" t="str">
        <x:v>APL-45</x:v>
      </x:c>
      <x:c r="I1405" s="19" t="n">
        <x:v>24</x:v>
      </x:c>
      <x:c r="J1405" s="21" t="n">
        <x:v>0</x:v>
      </x:c>
      <x:c r="K1405" s="18" t="n">
        <x:f>'05 Cargo Register'!K61</x:f>
        <x:v>91.125</x:v>
      </x:c>
      <x:c r="L1405" s="18" t="n">
        <x:f>'05 Cargo Register'!N61</x:f>
        <x:v>24</x:v>
      </x:c>
      <x:c r="M1405" s="18" t="n">
        <x:f>'05 Cargo Register'!O61</x:f>
        <x:v>180</x:v>
      </x:c>
      <x:c r="N1405" s="18" t="n">
        <x:f>J1405*K1405</x:f>
        <x:v>0</x:v>
      </x:c>
      <x:c r="O1405" s="18" t="n">
        <x:f>J1405*L1405</x:f>
        <x:v>0</x:v>
      </x:c>
      <x:c r="P1405" s="18" t="n">
        <x:f>J1405*M1405</x:f>
        <x:v>0</x:v>
      </x:c>
      <x:c r="Q1405" s="22" t="n">
        <x:f>'01 Controls'!$E$25*'02 Cargo Classes'!$M$6</x:f>
        <x:v>0.30000000000000004</x:v>
      </x:c>
      <x:c r="R1405" s="22" t="n">
        <x:f>'01 Controls'!$F$25*'02 Cargo Classes'!$N$6</x:f>
        <x:v>0</x:v>
      </x:c>
      <x:c r="S1405" s="22" t="n">
        <x:f>'01 Controls'!$G$25*'02 Cargo Classes'!$O$6</x:f>
        <x:v>0.9</x:v>
      </x:c>
      <x:c r="T1405" s="22" t="n">
        <x:f>'01 Controls'!$H$25*'02 Cargo Classes'!$P$6</x:f>
        <x:v>0</x:v>
      </x:c>
      <x:c r="U1405" s="22" t="n">
        <x:f>SUM(Q1405:T1405)</x:f>
        <x:v>1.2000000000000002</x:v>
      </x:c>
      <x:c r="V1405" s="18" t="n">
        <x:f>IF(U1405=0,0,N1405*Q1405/U1405)</x:f>
        <x:v>0</x:v>
      </x:c>
      <x:c r="W1405" s="18" t="n">
        <x:f>IF(U1405=0,0,P1405*Q1405/U1405)</x:f>
        <x:v>0</x:v>
      </x:c>
      <x:c r="X1405" s="18" t="n">
        <x:f>MAX(V1405,W1405*'01 Controls'!$E$12)</x:f>
        <x:v>0</x:v>
      </x:c>
      <x:c r="Y1405" s="18" t="n">
        <x:f>IF(U1405=0,0,N1405*R1405/U1405)</x:f>
        <x:v>0</x:v>
      </x:c>
      <x:c r="Z1405" s="18" t="n">
        <x:f>IF(U1405=0,0,P1405*R1405/U1405)</x:f>
        <x:v>0</x:v>
      </x:c>
      <x:c r="AA1405" s="18" t="n">
        <x:f>MAX(Y1405,Z1405*'01 Controls'!$E$13)</x:f>
        <x:v>0</x:v>
      </x:c>
      <x:c r="AB1405" s="18" t="n">
        <x:f>IF(U1405=0,0,N1405*S1405/U1405)</x:f>
        <x:v>0</x:v>
      </x:c>
      <x:c r="AC1405" s="18" t="n">
        <x:f>IF(U1405=0,0,P1405*S1405/U1405)</x:f>
        <x:v>0</x:v>
      </x:c>
      <x:c r="AD1405" s="18" t="n">
        <x:f>MAX(AB1405,AC1405*'01 Controls'!$E$14)</x:f>
        <x:v>0</x:v>
      </x:c>
      <x:c r="AE1405" s="18" t="n">
        <x:f>IF(U1405=0,0,N1405*T1405/U1405)</x:f>
        <x:v>0</x:v>
      </x:c>
      <x:c r="AF1405" s="18" t="n">
        <x:f>IF(U1405=0,0,P1405*T1405/U1405)</x:f>
        <x:v>0</x:v>
      </x:c>
      <x:c r="AG1405" s="18" t="n">
        <x:f>MAX(AE1405,AF1405*'01 Controls'!$E$15)</x:f>
        <x:v>0</x:v>
      </x:c>
      <x:c r="AH1405" s="18" t="n">
        <x:f>SUM(V1405,Y1405,AB1405,AE1405)</x:f>
        <x:v>0</x:v>
      </x:c>
      <x:c r="AI1405" s="18" t="n">
        <x:f>N1405-AH1405</x:f>
        <x:v>0</x:v>
      </x:c>
      <x:c r="AJ1405" s="18" t="n">
        <x:f>V1405*INDEX('07 Mode Capacity'!$P$6:$P$17,MATCH("AIR-"&amp;I1405,'07 Mode Capacity'!$C$6:$C$17,0))</x:f>
        <x:v>0</x:v>
      </x:c>
      <x:c r="AK1405" s="18" t="n">
        <x:f>Y1405*INDEX('07 Mode Capacity'!$P$6:$P$17,MATCH("OCEAN-"&amp;I1405,'07 Mode Capacity'!$C$6:$C$17,0))</x:f>
        <x:v>0</x:v>
      </x:c>
      <x:c r="AL1405" s="18" t="n">
        <x:f>AB1405*INDEX('07 Mode Capacity'!$P$6:$P$17,MATCH("LAND-"&amp;I1405,'07 Mode Capacity'!$C$6:$C$17,0))</x:f>
        <x:v>0</x:v>
      </x:c>
      <x:c r="AM1405" s="18" t="n">
        <x:f>AE1405*INDEX('07 Mode Capacity'!$P$6:$P$17,MATCH("INLAND-"&amp;I1405,'07 Mode Capacity'!$C$6:$C$17,0))</x:f>
        <x:v>0</x:v>
      </x:c>
      <x:c r="AN1405" s="18" t="n">
        <x:f>SUM(AJ1405:AM1405)</x:f>
        <x:v>0</x:v>
      </x:c>
      <x:c r="AO1405" s="17" t="n">
        <x:f>IF(N1405=0,1,AN1405/N1405)</x:f>
        <x:v>1</x:v>
      </x:c>
      <x:c r="AP1405" s="11" t="str">
        <x:f>IF(AO1405&gt;='01 Controls'!$E$16,"PASS","FAIL")</x:f>
        <x:v>PASS</x:v>
      </x:c>
      <x:c r="AQ1405" s="11" t="str">
        <x:v>UNQUANTIFIED</x:v>
      </x:c>
      <x:c r="AR1405" s="11" t="str">
        <x:v>Position-class planning record; serial item and receiver open</x:v>
      </x:c>
      <x:c r="AS1405" s="26"/>
      <x:c r="AT1405" s="26"/>
    </x:row>
    <x:row r="1406">
      <x:c r="C1406" s="11" t="str">
        <x:v>M1-L-HCG-ISO-18</x:v>
      </x:c>
      <x:c r="D1406" s="11" t="str">
        <x:v>M1</x:v>
      </x:c>
      <x:c r="E1406" s="11" t="str">
        <x:v>Western fire and heat</x:v>
      </x:c>
      <x:c r="F1406" s="11" t="str">
        <x:v>L-HCG</x:v>
      </x:c>
      <x:c r="G1406" s="11" t="str">
        <x:v>Flood and hydraulic-control group</x:v>
      </x:c>
      <x:c r="H1406" s="11" t="str">
        <x:v>ISO-18</x:v>
      </x:c>
      <x:c r="I1406" s="19" t="n">
        <x:v>48</x:v>
      </x:c>
      <x:c r="J1406" s="21" t="n">
        <x:v>0</x:v>
      </x:c>
      <x:c r="K1406" s="18" t="n">
        <x:f>'05 Cargo Register'!K62</x:f>
        <x:v>364.5</x:v>
      </x:c>
      <x:c r="L1406" s="18" t="n">
        <x:f>'05 Cargo Register'!N62</x:f>
        <x:v>24</x:v>
      </x:c>
      <x:c r="M1406" s="18" t="n">
        <x:f>'05 Cargo Register'!O62</x:f>
        <x:v>633.6</x:v>
      </x:c>
      <x:c r="N1406" s="18" t="n">
        <x:f>J1406*K1406</x:f>
        <x:v>0</x:v>
      </x:c>
      <x:c r="O1406" s="18" t="n">
        <x:f>J1406*L1406</x:f>
        <x:v>0</x:v>
      </x:c>
      <x:c r="P1406" s="18" t="n">
        <x:f>J1406*M1406</x:f>
        <x:v>0</x:v>
      </x:c>
      <x:c r="Q1406" s="22" t="n">
        <x:f>'01 Controls'!$E$25*'02 Cargo Classes'!$M$7</x:f>
        <x:v>0.020000000000000004</x:v>
      </x:c>
      <x:c r="R1406" s="22" t="n">
        <x:f>'01 Controls'!$F$25*'02 Cargo Classes'!$N$7</x:f>
        <x:v>0</x:v>
      </x:c>
      <x:c r="S1406" s="22" t="n">
        <x:f>'01 Controls'!$G$25*'02 Cargo Classes'!$O$7</x:f>
        <x:v>1.08</x:v>
      </x:c>
      <x:c r="T1406" s="22" t="n">
        <x:f>'01 Controls'!$H$25*'02 Cargo Classes'!$P$7</x:f>
        <x:v>0</x:v>
      </x:c>
      <x:c r="U1406" s="22" t="n">
        <x:f>SUM(Q1406:T1406)</x:f>
        <x:v>1.1</x:v>
      </x:c>
      <x:c r="V1406" s="18" t="n">
        <x:f>IF(U1406=0,0,N1406*Q1406/U1406)</x:f>
        <x:v>0</x:v>
      </x:c>
      <x:c r="W1406" s="18" t="n">
        <x:f>IF(U1406=0,0,P1406*Q1406/U1406)</x:f>
        <x:v>0</x:v>
      </x:c>
      <x:c r="X1406" s="18" t="n">
        <x:f>MAX(V1406,W1406*'01 Controls'!$E$12)</x:f>
        <x:v>0</x:v>
      </x:c>
      <x:c r="Y1406" s="18" t="n">
        <x:f>IF(U1406=0,0,N1406*R1406/U1406)</x:f>
        <x:v>0</x:v>
      </x:c>
      <x:c r="Z1406" s="18" t="n">
        <x:f>IF(U1406=0,0,P1406*R1406/U1406)</x:f>
        <x:v>0</x:v>
      </x:c>
      <x:c r="AA1406" s="18" t="n">
        <x:f>MAX(Y1406,Z1406*'01 Controls'!$E$13)</x:f>
        <x:v>0</x:v>
      </x:c>
      <x:c r="AB1406" s="18" t="n">
        <x:f>IF(U1406=0,0,N1406*S1406/U1406)</x:f>
        <x:v>0</x:v>
      </x:c>
      <x:c r="AC1406" s="18" t="n">
        <x:f>IF(U1406=0,0,P1406*S1406/U1406)</x:f>
        <x:v>0</x:v>
      </x:c>
      <x:c r="AD1406" s="18" t="n">
        <x:f>MAX(AB1406,AC1406*'01 Controls'!$E$14)</x:f>
        <x:v>0</x:v>
      </x:c>
      <x:c r="AE1406" s="18" t="n">
        <x:f>IF(U1406=0,0,N1406*T1406/U1406)</x:f>
        <x:v>0</x:v>
      </x:c>
      <x:c r="AF1406" s="18" t="n">
        <x:f>IF(U1406=0,0,P1406*T1406/U1406)</x:f>
        <x:v>0</x:v>
      </x:c>
      <x:c r="AG1406" s="18" t="n">
        <x:f>MAX(AE1406,AF1406*'01 Controls'!$E$15)</x:f>
        <x:v>0</x:v>
      </x:c>
      <x:c r="AH1406" s="18" t="n">
        <x:f>SUM(V1406,Y1406,AB1406,AE1406)</x:f>
        <x:v>0</x:v>
      </x:c>
      <x:c r="AI1406" s="18" t="n">
        <x:f>N1406-AH1406</x:f>
        <x:v>0</x:v>
      </x:c>
      <x:c r="AJ1406" s="18" t="n">
        <x:f>V1406*INDEX('07 Mode Capacity'!$P$6:$P$17,MATCH("AIR-"&amp;I1406,'07 Mode Capacity'!$C$6:$C$17,0))</x:f>
        <x:v>0</x:v>
      </x:c>
      <x:c r="AK1406" s="18" t="n">
        <x:f>Y1406*INDEX('07 Mode Capacity'!$P$6:$P$17,MATCH("OCEAN-"&amp;I1406,'07 Mode Capacity'!$C$6:$C$17,0))</x:f>
        <x:v>0</x:v>
      </x:c>
      <x:c r="AL1406" s="18" t="n">
        <x:f>AB1406*INDEX('07 Mode Capacity'!$P$6:$P$17,MATCH("LAND-"&amp;I1406,'07 Mode Capacity'!$C$6:$C$17,0))</x:f>
        <x:v>0</x:v>
      </x:c>
      <x:c r="AM1406" s="18" t="n">
        <x:f>AE1406*INDEX('07 Mode Capacity'!$P$6:$P$17,MATCH("INLAND-"&amp;I1406,'07 Mode Capacity'!$C$6:$C$17,0))</x:f>
        <x:v>0</x:v>
      </x:c>
      <x:c r="AN1406" s="18" t="n">
        <x:f>SUM(AJ1406:AM1406)</x:f>
        <x:v>0</x:v>
      </x:c>
      <x:c r="AO1406" s="17" t="n">
        <x:f>IF(N1406=0,1,AN1406/N1406)</x:f>
        <x:v>1</x:v>
      </x:c>
      <x:c r="AP1406" s="11" t="str">
        <x:f>IF(AO1406&gt;='01 Controls'!$E$16,"PASS","FAIL")</x:f>
        <x:v>PASS</x:v>
      </x:c>
      <x:c r="AQ1406" s="11" t="str">
        <x:v>UNQUANTIFIED</x:v>
      </x:c>
      <x:c r="AR1406" s="11" t="str">
        <x:v>Position-class planning record; serial item and receiver open</x:v>
      </x:c>
      <x:c r="AS1406" s="26"/>
      <x:c r="AT1406" s="26"/>
    </x:row>
    <x:row r="1407">
      <x:c r="C1407" s="11" t="str">
        <x:v>M1-L-HCG-COL-12</x:v>
      </x:c>
      <x:c r="D1407" s="11" t="str">
        <x:v>M1</x:v>
      </x:c>
      <x:c r="E1407" s="11" t="str">
        <x:v>Western fire and heat</x:v>
      </x:c>
      <x:c r="F1407" s="11" t="str">
        <x:v>L-HCG</x:v>
      </x:c>
      <x:c r="G1407" s="11" t="str">
        <x:v>Flood and hydraulic-control group</x:v>
      </x:c>
      <x:c r="H1407" s="11" t="str">
        <x:v>COL-12</x:v>
      </x:c>
      <x:c r="I1407" s="19" t="n">
        <x:v>24</x:v>
      </x:c>
      <x:c r="J1407" s="21" t="n">
        <x:v>0</x:v>
      </x:c>
      <x:c r="K1407" s="18" t="n">
        <x:f>'05 Cargo Register'!K63</x:f>
        <x:v>60.75</x:v>
      </x:c>
      <x:c r="L1407" s="18" t="n">
        <x:f>'05 Cargo Register'!N63</x:f>
        <x:v>7</x:v>
      </x:c>
      <x:c r="M1407" s="18" t="n">
        <x:f>'05 Cargo Register'!O63</x:f>
        <x:v>184.8</x:v>
      </x:c>
      <x:c r="N1407" s="18" t="n">
        <x:f>J1407*K1407</x:f>
        <x:v>0</x:v>
      </x:c>
      <x:c r="O1407" s="18" t="n">
        <x:f>J1407*L1407</x:f>
        <x:v>0</x:v>
      </x:c>
      <x:c r="P1407" s="18" t="n">
        <x:f>J1407*M1407</x:f>
        <x:v>0</x:v>
      </x:c>
      <x:c r="Q1407" s="22" t="n">
        <x:f>'01 Controls'!$E$25*'02 Cargo Classes'!$M$8</x:f>
        <x:v>0.2</x:v>
      </x:c>
      <x:c r="R1407" s="22" t="n">
        <x:f>'01 Controls'!$F$25*'02 Cargo Classes'!$N$8</x:f>
        <x:v>0</x:v>
      </x:c>
      <x:c r="S1407" s="22" t="n">
        <x:f>'01 Controls'!$G$25*'02 Cargo Classes'!$O$8</x:f>
        <x:v>1.08</x:v>
      </x:c>
      <x:c r="T1407" s="22" t="n">
        <x:f>'01 Controls'!$H$25*'02 Cargo Classes'!$P$8</x:f>
        <x:v>0</x:v>
      </x:c>
      <x:c r="U1407" s="22" t="n">
        <x:f>SUM(Q1407:T1407)</x:f>
        <x:v>1.28</x:v>
      </x:c>
      <x:c r="V1407" s="18" t="n">
        <x:f>IF(U1407=0,0,N1407*Q1407/U1407)</x:f>
        <x:v>0</x:v>
      </x:c>
      <x:c r="W1407" s="18" t="n">
        <x:f>IF(U1407=0,0,P1407*Q1407/U1407)</x:f>
        <x:v>0</x:v>
      </x:c>
      <x:c r="X1407" s="18" t="n">
        <x:f>MAX(V1407,W1407*'01 Controls'!$E$12)</x:f>
        <x:v>0</x:v>
      </x:c>
      <x:c r="Y1407" s="18" t="n">
        <x:f>IF(U1407=0,0,N1407*R1407/U1407)</x:f>
        <x:v>0</x:v>
      </x:c>
      <x:c r="Z1407" s="18" t="n">
        <x:f>IF(U1407=0,0,P1407*R1407/U1407)</x:f>
        <x:v>0</x:v>
      </x:c>
      <x:c r="AA1407" s="18" t="n">
        <x:f>MAX(Y1407,Z1407*'01 Controls'!$E$13)</x:f>
        <x:v>0</x:v>
      </x:c>
      <x:c r="AB1407" s="18" t="n">
        <x:f>IF(U1407=0,0,N1407*S1407/U1407)</x:f>
        <x:v>0</x:v>
      </x:c>
      <x:c r="AC1407" s="18" t="n">
        <x:f>IF(U1407=0,0,P1407*S1407/U1407)</x:f>
        <x:v>0</x:v>
      </x:c>
      <x:c r="AD1407" s="18" t="n">
        <x:f>MAX(AB1407,AC1407*'01 Controls'!$E$14)</x:f>
        <x:v>0</x:v>
      </x:c>
      <x:c r="AE1407" s="18" t="n">
        <x:f>IF(U1407=0,0,N1407*T1407/U1407)</x:f>
        <x:v>0</x:v>
      </x:c>
      <x:c r="AF1407" s="18" t="n">
        <x:f>IF(U1407=0,0,P1407*T1407/U1407)</x:f>
        <x:v>0</x:v>
      </x:c>
      <x:c r="AG1407" s="18" t="n">
        <x:f>MAX(AE1407,AF1407*'01 Controls'!$E$15)</x:f>
        <x:v>0</x:v>
      </x:c>
      <x:c r="AH1407" s="18" t="n">
        <x:f>SUM(V1407,Y1407,AB1407,AE1407)</x:f>
        <x:v>0</x:v>
      </x:c>
      <x:c r="AI1407" s="18" t="n">
        <x:f>N1407-AH1407</x:f>
        <x:v>0</x:v>
      </x:c>
      <x:c r="AJ1407" s="18" t="n">
        <x:f>V1407*INDEX('07 Mode Capacity'!$P$6:$P$17,MATCH("AIR-"&amp;I1407,'07 Mode Capacity'!$C$6:$C$17,0))</x:f>
        <x:v>0</x:v>
      </x:c>
      <x:c r="AK1407" s="18" t="n">
        <x:f>Y1407*INDEX('07 Mode Capacity'!$P$6:$P$17,MATCH("OCEAN-"&amp;I1407,'07 Mode Capacity'!$C$6:$C$17,0))</x:f>
        <x:v>0</x:v>
      </x:c>
      <x:c r="AL1407" s="18" t="n">
        <x:f>AB1407*INDEX('07 Mode Capacity'!$P$6:$P$17,MATCH("LAND-"&amp;I1407,'07 Mode Capacity'!$C$6:$C$17,0))</x:f>
        <x:v>0</x:v>
      </x:c>
      <x:c r="AM1407" s="18" t="n">
        <x:f>AE1407*INDEX('07 Mode Capacity'!$P$6:$P$17,MATCH("INLAND-"&amp;I1407,'07 Mode Capacity'!$C$6:$C$17,0))</x:f>
        <x:v>0</x:v>
      </x:c>
      <x:c r="AN1407" s="18" t="n">
        <x:f>SUM(AJ1407:AM1407)</x:f>
        <x:v>0</x:v>
      </x:c>
      <x:c r="AO1407" s="17" t="n">
        <x:f>IF(N1407=0,1,AN1407/N1407)</x:f>
        <x:v>1</x:v>
      </x:c>
      <x:c r="AP1407" s="11" t="str">
        <x:f>IF(AO1407&gt;='01 Controls'!$E$16,"PASS","FAIL")</x:f>
        <x:v>PASS</x:v>
      </x:c>
      <x:c r="AQ1407" s="11" t="str">
        <x:v>UNQUANTIFIED</x:v>
      </x:c>
      <x:c r="AR1407" s="11" t="str">
        <x:v>Position-class planning record; serial item and receiver open</x:v>
      </x:c>
      <x:c r="AS1407" s="26"/>
      <x:c r="AT1407" s="26"/>
    </x:row>
    <x:row r="1408">
      <x:c r="C1408" s="11" t="str">
        <x:v>M1-L-HCG-BAT-22</x:v>
      </x:c>
      <x:c r="D1408" s="11" t="str">
        <x:v>M1</x:v>
      </x:c>
      <x:c r="E1408" s="11" t="str">
        <x:v>Western fire and heat</x:v>
      </x:c>
      <x:c r="F1408" s="11" t="str">
        <x:v>L-HCG</x:v>
      </x:c>
      <x:c r="G1408" s="11" t="str">
        <x:v>Flood and hydraulic-control group</x:v>
      </x:c>
      <x:c r="H1408" s="11" t="str">
        <x:v>BAT-22</x:v>
      </x:c>
      <x:c r="I1408" s="19" t="n">
        <x:v>48</x:v>
      </x:c>
      <x:c r="J1408" s="21" t="n">
        <x:v>0</x:v>
      </x:c>
      <x:c r="K1408" s="18" t="n">
        <x:f>'05 Cargo Register'!K64</x:f>
        <x:v>243</x:v>
      </x:c>
      <x:c r="L1408" s="18" t="n">
        <x:f>'05 Cargo Register'!N64</x:f>
        <x:v>14</x:v>
      </x:c>
      <x:c r="M1408" s="18" t="n">
        <x:f>'05 Cargo Register'!O64</x:f>
        <x:v>369.6</x:v>
      </x:c>
      <x:c r="N1408" s="18" t="n">
        <x:f>J1408*K1408</x:f>
        <x:v>0</x:v>
      </x:c>
      <x:c r="O1408" s="18" t="n">
        <x:f>J1408*L1408</x:f>
        <x:v>0</x:v>
      </x:c>
      <x:c r="P1408" s="18" t="n">
        <x:f>J1408*M1408</x:f>
        <x:v>0</x:v>
      </x:c>
      <x:c r="Q1408" s="22" t="n">
        <x:f>'01 Controls'!$E$25*'02 Cargo Classes'!$M$9</x:f>
        <x:v>0</x:v>
      </x:c>
      <x:c r="R1408" s="22" t="n">
        <x:f>'01 Controls'!$F$25*'02 Cargo Classes'!$N$9</x:f>
        <x:v>0</x:v>
      </x:c>
      <x:c r="S1408" s="22" t="n">
        <x:f>'01 Controls'!$G$25*'02 Cargo Classes'!$O$9</x:f>
        <x:v>0.9</x:v>
      </x:c>
      <x:c r="T1408" s="22" t="n">
        <x:f>'01 Controls'!$H$25*'02 Cargo Classes'!$P$9</x:f>
        <x:v>0</x:v>
      </x:c>
      <x:c r="U1408" s="22" t="n">
        <x:f>SUM(Q1408:T1408)</x:f>
        <x:v>0.9</x:v>
      </x:c>
      <x:c r="V1408" s="18" t="n">
        <x:f>IF(U1408=0,0,N1408*Q1408/U1408)</x:f>
        <x:v>0</x:v>
      </x:c>
      <x:c r="W1408" s="18" t="n">
        <x:f>IF(U1408=0,0,P1408*Q1408/U1408)</x:f>
        <x:v>0</x:v>
      </x:c>
      <x:c r="X1408" s="18" t="n">
        <x:f>MAX(V1408,W1408*'01 Controls'!$E$12)</x:f>
        <x:v>0</x:v>
      </x:c>
      <x:c r="Y1408" s="18" t="n">
        <x:f>IF(U1408=0,0,N1408*R1408/U1408)</x:f>
        <x:v>0</x:v>
      </x:c>
      <x:c r="Z1408" s="18" t="n">
        <x:f>IF(U1408=0,0,P1408*R1408/U1408)</x:f>
        <x:v>0</x:v>
      </x:c>
      <x:c r="AA1408" s="18" t="n">
        <x:f>MAX(Y1408,Z1408*'01 Controls'!$E$13)</x:f>
        <x:v>0</x:v>
      </x:c>
      <x:c r="AB1408" s="18" t="n">
        <x:f>IF(U1408=0,0,N1408*S1408/U1408)</x:f>
        <x:v>0</x:v>
      </x:c>
      <x:c r="AC1408" s="18" t="n">
        <x:f>IF(U1408=0,0,P1408*S1408/U1408)</x:f>
        <x:v>0</x:v>
      </x:c>
      <x:c r="AD1408" s="18" t="n">
        <x:f>MAX(AB1408,AC1408*'01 Controls'!$E$14)</x:f>
        <x:v>0</x:v>
      </x:c>
      <x:c r="AE1408" s="18" t="n">
        <x:f>IF(U1408=0,0,N1408*T1408/U1408)</x:f>
        <x:v>0</x:v>
      </x:c>
      <x:c r="AF1408" s="18" t="n">
        <x:f>IF(U1408=0,0,P1408*T1408/U1408)</x:f>
        <x:v>0</x:v>
      </x:c>
      <x:c r="AG1408" s="18" t="n">
        <x:f>MAX(AE1408,AF1408*'01 Controls'!$E$15)</x:f>
        <x:v>0</x:v>
      </x:c>
      <x:c r="AH1408" s="18" t="n">
        <x:f>SUM(V1408,Y1408,AB1408,AE1408)</x:f>
        <x:v>0</x:v>
      </x:c>
      <x:c r="AI1408" s="18" t="n">
        <x:f>N1408-AH1408</x:f>
        <x:v>0</x:v>
      </x:c>
      <x:c r="AJ1408" s="18" t="n">
        <x:f>V1408*INDEX('07 Mode Capacity'!$P$6:$P$17,MATCH("AIR-"&amp;I1408,'07 Mode Capacity'!$C$6:$C$17,0))</x:f>
        <x:v>0</x:v>
      </x:c>
      <x:c r="AK1408" s="18" t="n">
        <x:f>Y1408*INDEX('07 Mode Capacity'!$P$6:$P$17,MATCH("OCEAN-"&amp;I1408,'07 Mode Capacity'!$C$6:$C$17,0))</x:f>
        <x:v>0</x:v>
      </x:c>
      <x:c r="AL1408" s="18" t="n">
        <x:f>AB1408*INDEX('07 Mode Capacity'!$P$6:$P$17,MATCH("LAND-"&amp;I1408,'07 Mode Capacity'!$C$6:$C$17,0))</x:f>
        <x:v>0</x:v>
      </x:c>
      <x:c r="AM1408" s="18" t="n">
        <x:f>AE1408*INDEX('07 Mode Capacity'!$P$6:$P$17,MATCH("INLAND-"&amp;I1408,'07 Mode Capacity'!$C$6:$C$17,0))</x:f>
        <x:v>0</x:v>
      </x:c>
      <x:c r="AN1408" s="18" t="n">
        <x:f>SUM(AJ1408:AM1408)</x:f>
        <x:v>0</x:v>
      </x:c>
      <x:c r="AO1408" s="17" t="n">
        <x:f>IF(N1408=0,1,AN1408/N1408)</x:f>
        <x:v>1</x:v>
      </x:c>
      <x:c r="AP1408" s="11" t="str">
        <x:f>IF(AO1408&gt;='01 Controls'!$E$16,"PASS","FAIL")</x:f>
        <x:v>PASS</x:v>
      </x:c>
      <x:c r="AQ1408" s="11" t="str">
        <x:v>UNQUANTIFIED</x:v>
      </x:c>
      <x:c r="AR1408" s="11" t="str">
        <x:v>Position-class planning record; serial item and receiver open</x:v>
      </x:c>
      <x:c r="AS1408" s="26"/>
      <x:c r="AT1408" s="26"/>
    </x:row>
    <x:row r="1409">
      <x:c r="C1409" s="11" t="str">
        <x:v>M1-L-HCG-TNK-20</x:v>
      </x:c>
      <x:c r="D1409" s="11" t="str">
        <x:v>M1</x:v>
      </x:c>
      <x:c r="E1409" s="11" t="str">
        <x:v>Western fire and heat</x:v>
      </x:c>
      <x:c r="F1409" s="11" t="str">
        <x:v>L-HCG</x:v>
      </x:c>
      <x:c r="G1409" s="11" t="str">
        <x:v>Flood and hydraulic-control group</x:v>
      </x:c>
      <x:c r="H1409" s="11" t="str">
        <x:v>TNK-20</x:v>
      </x:c>
      <x:c r="I1409" s="19" t="n">
        <x:v>48</x:v>
      </x:c>
      <x:c r="J1409" s="21" t="n">
        <x:v>0</x:v>
      </x:c>
      <x:c r="K1409" s="18" t="n">
        <x:f>'05 Cargo Register'!K65</x:f>
        <x:v>243</x:v>
      </x:c>
      <x:c r="L1409" s="18" t="n">
        <x:f>'05 Cargo Register'!N65</x:f>
        <x:v>15</x:v>
      </x:c>
      <x:c r="M1409" s="18" t="n">
        <x:f>'05 Cargo Register'!O65</x:f>
        <x:v>318.75</x:v>
      </x:c>
      <x:c r="N1409" s="18" t="n">
        <x:f>J1409*K1409</x:f>
        <x:v>0</x:v>
      </x:c>
      <x:c r="O1409" s="18" t="n">
        <x:f>J1409*L1409</x:f>
        <x:v>0</x:v>
      </x:c>
      <x:c r="P1409" s="18" t="n">
        <x:f>J1409*M1409</x:f>
        <x:v>0</x:v>
      </x:c>
      <x:c r="Q1409" s="22" t="n">
        <x:f>'01 Controls'!$E$25*'02 Cargo Classes'!$M$10</x:f>
        <x:v>0</x:v>
      </x:c>
      <x:c r="R1409" s="22" t="n">
        <x:f>'01 Controls'!$F$25*'02 Cargo Classes'!$N$10</x:f>
        <x:v>0</x:v>
      </x:c>
      <x:c r="S1409" s="22" t="n">
        <x:f>'01 Controls'!$G$25*'02 Cargo Classes'!$O$10</x:f>
        <x:v>0.9</x:v>
      </x:c>
      <x:c r="T1409" s="22" t="n">
        <x:f>'01 Controls'!$H$25*'02 Cargo Classes'!$P$10</x:f>
        <x:v>0</x:v>
      </x:c>
      <x:c r="U1409" s="22" t="n">
        <x:f>SUM(Q1409:T1409)</x:f>
        <x:v>0.9</x:v>
      </x:c>
      <x:c r="V1409" s="18" t="n">
        <x:f>IF(U1409=0,0,N1409*Q1409/U1409)</x:f>
        <x:v>0</x:v>
      </x:c>
      <x:c r="W1409" s="18" t="n">
        <x:f>IF(U1409=0,0,P1409*Q1409/U1409)</x:f>
        <x:v>0</x:v>
      </x:c>
      <x:c r="X1409" s="18" t="n">
        <x:f>MAX(V1409,W1409*'01 Controls'!$E$12)</x:f>
        <x:v>0</x:v>
      </x:c>
      <x:c r="Y1409" s="18" t="n">
        <x:f>IF(U1409=0,0,N1409*R1409/U1409)</x:f>
        <x:v>0</x:v>
      </x:c>
      <x:c r="Z1409" s="18" t="n">
        <x:f>IF(U1409=0,0,P1409*R1409/U1409)</x:f>
        <x:v>0</x:v>
      </x:c>
      <x:c r="AA1409" s="18" t="n">
        <x:f>MAX(Y1409,Z1409*'01 Controls'!$E$13)</x:f>
        <x:v>0</x:v>
      </x:c>
      <x:c r="AB1409" s="18" t="n">
        <x:f>IF(U1409=0,0,N1409*S1409/U1409)</x:f>
        <x:v>0</x:v>
      </x:c>
      <x:c r="AC1409" s="18" t="n">
        <x:f>IF(U1409=0,0,P1409*S1409/U1409)</x:f>
        <x:v>0</x:v>
      </x:c>
      <x:c r="AD1409" s="18" t="n">
        <x:f>MAX(AB1409,AC1409*'01 Controls'!$E$14)</x:f>
        <x:v>0</x:v>
      </x:c>
      <x:c r="AE1409" s="18" t="n">
        <x:f>IF(U1409=0,0,N1409*T1409/U1409)</x:f>
        <x:v>0</x:v>
      </x:c>
      <x:c r="AF1409" s="18" t="n">
        <x:f>IF(U1409=0,0,P1409*T1409/U1409)</x:f>
        <x:v>0</x:v>
      </x:c>
      <x:c r="AG1409" s="18" t="n">
        <x:f>MAX(AE1409,AF1409*'01 Controls'!$E$15)</x:f>
        <x:v>0</x:v>
      </x:c>
      <x:c r="AH1409" s="18" t="n">
        <x:f>SUM(V1409,Y1409,AB1409,AE1409)</x:f>
        <x:v>0</x:v>
      </x:c>
      <x:c r="AI1409" s="18" t="n">
        <x:f>N1409-AH1409</x:f>
        <x:v>0</x:v>
      </x:c>
      <x:c r="AJ1409" s="18" t="n">
        <x:f>V1409*INDEX('07 Mode Capacity'!$P$6:$P$17,MATCH("AIR-"&amp;I1409,'07 Mode Capacity'!$C$6:$C$17,0))</x:f>
        <x:v>0</x:v>
      </x:c>
      <x:c r="AK1409" s="18" t="n">
        <x:f>Y1409*INDEX('07 Mode Capacity'!$P$6:$P$17,MATCH("OCEAN-"&amp;I1409,'07 Mode Capacity'!$C$6:$C$17,0))</x:f>
        <x:v>0</x:v>
      </x:c>
      <x:c r="AL1409" s="18" t="n">
        <x:f>AB1409*INDEX('07 Mode Capacity'!$P$6:$P$17,MATCH("LAND-"&amp;I1409,'07 Mode Capacity'!$C$6:$C$17,0))</x:f>
        <x:v>0</x:v>
      </x:c>
      <x:c r="AM1409" s="18" t="n">
        <x:f>AE1409*INDEX('07 Mode Capacity'!$P$6:$P$17,MATCH("INLAND-"&amp;I1409,'07 Mode Capacity'!$C$6:$C$17,0))</x:f>
        <x:v>0</x:v>
      </x:c>
      <x:c r="AN1409" s="18" t="n">
        <x:f>SUM(AJ1409:AM1409)</x:f>
        <x:v>0</x:v>
      </x:c>
      <x:c r="AO1409" s="17" t="n">
        <x:f>IF(N1409=0,1,AN1409/N1409)</x:f>
        <x:v>1</x:v>
      </x:c>
      <x:c r="AP1409" s="11" t="str">
        <x:f>IF(AO1409&gt;='01 Controls'!$E$16,"PASS","FAIL")</x:f>
        <x:v>PASS</x:v>
      </x:c>
      <x:c r="AQ1409" s="11" t="str">
        <x:v>UNQUANTIFIED</x:v>
      </x:c>
      <x:c r="AR1409" s="11" t="str">
        <x:v>Position-class planning record; serial item and receiver open</x:v>
      </x:c>
      <x:c r="AS1409" s="26"/>
      <x:c r="AT1409" s="26"/>
    </x:row>
    <x:row r="1410">
      <x:c r="C1410" s="11" t="str">
        <x:v>M1-L-HCG-FLR-24</x:v>
      </x:c>
      <x:c r="D1410" s="11" t="str">
        <x:v>M1</x:v>
      </x:c>
      <x:c r="E1410" s="11" t="str">
        <x:v>Western fire and heat</x:v>
      </x:c>
      <x:c r="F1410" s="11" t="str">
        <x:v>L-HCG</x:v>
      </x:c>
      <x:c r="G1410" s="11" t="str">
        <x:v>Flood and hydraulic-control group</x:v>
      </x:c>
      <x:c r="H1410" s="11" t="str">
        <x:v>FLR-24</x:v>
      </x:c>
      <x:c r="I1410" s="19" t="n">
        <x:v>48</x:v>
      </x:c>
      <x:c r="J1410" s="21" t="n">
        <x:v>0</x:v>
      </x:c>
      <x:c r="K1410" s="18" t="n">
        <x:f>'05 Cargo Register'!K66</x:f>
        <x:v>546.75</x:v>
      </x:c>
      <x:c r="L1410" s="18" t="n">
        <x:f>'05 Cargo Register'!N66</x:f>
        <x:v>27</x:v>
      </x:c>
      <x:c r="M1410" s="18" t="n">
        <x:f>'05 Cargo Register'!O66</x:f>
        <x:v>864</x:v>
      </x:c>
      <x:c r="N1410" s="18" t="n">
        <x:f>J1410*K1410</x:f>
        <x:v>0</x:v>
      </x:c>
      <x:c r="O1410" s="18" t="n">
        <x:f>J1410*L1410</x:f>
        <x:v>0</x:v>
      </x:c>
      <x:c r="P1410" s="18" t="n">
        <x:f>J1410*M1410</x:f>
        <x:v>0</x:v>
      </x:c>
      <x:c r="Q1410" s="22" t="n">
        <x:f>'01 Controls'!$E$25*'02 Cargo Classes'!$M$11</x:f>
        <x:v>0</x:v>
      </x:c>
      <x:c r="R1410" s="22" t="n">
        <x:f>'01 Controls'!$F$25*'02 Cargo Classes'!$N$11</x:f>
        <x:v>0</x:v>
      </x:c>
      <x:c r="S1410" s="22" t="n">
        <x:f>'01 Controls'!$G$25*'02 Cargo Classes'!$O$11</x:f>
        <x:v>0.9</x:v>
      </x:c>
      <x:c r="T1410" s="22" t="n">
        <x:f>'01 Controls'!$H$25*'02 Cargo Classes'!$P$11</x:f>
        <x:v>0</x:v>
      </x:c>
      <x:c r="U1410" s="22" t="n">
        <x:f>SUM(Q1410:T1410)</x:f>
        <x:v>0.9</x:v>
      </x:c>
      <x:c r="V1410" s="18" t="n">
        <x:f>IF(U1410=0,0,N1410*Q1410/U1410)</x:f>
        <x:v>0</x:v>
      </x:c>
      <x:c r="W1410" s="18" t="n">
        <x:f>IF(U1410=0,0,P1410*Q1410/U1410)</x:f>
        <x:v>0</x:v>
      </x:c>
      <x:c r="X1410" s="18" t="n">
        <x:f>MAX(V1410,W1410*'01 Controls'!$E$12)</x:f>
        <x:v>0</x:v>
      </x:c>
      <x:c r="Y1410" s="18" t="n">
        <x:f>IF(U1410=0,0,N1410*R1410/U1410)</x:f>
        <x:v>0</x:v>
      </x:c>
      <x:c r="Z1410" s="18" t="n">
        <x:f>IF(U1410=0,0,P1410*R1410/U1410)</x:f>
        <x:v>0</x:v>
      </x:c>
      <x:c r="AA1410" s="18" t="n">
        <x:f>MAX(Y1410,Z1410*'01 Controls'!$E$13)</x:f>
        <x:v>0</x:v>
      </x:c>
      <x:c r="AB1410" s="18" t="n">
        <x:f>IF(U1410=0,0,N1410*S1410/U1410)</x:f>
        <x:v>0</x:v>
      </x:c>
      <x:c r="AC1410" s="18" t="n">
        <x:f>IF(U1410=0,0,P1410*S1410/U1410)</x:f>
        <x:v>0</x:v>
      </x:c>
      <x:c r="AD1410" s="18" t="n">
        <x:f>MAX(AB1410,AC1410*'01 Controls'!$E$14)</x:f>
        <x:v>0</x:v>
      </x:c>
      <x:c r="AE1410" s="18" t="n">
        <x:f>IF(U1410=0,0,N1410*T1410/U1410)</x:f>
        <x:v>0</x:v>
      </x:c>
      <x:c r="AF1410" s="18" t="n">
        <x:f>IF(U1410=0,0,P1410*T1410/U1410)</x:f>
        <x:v>0</x:v>
      </x:c>
      <x:c r="AG1410" s="18" t="n">
        <x:f>MAX(AE1410,AF1410*'01 Controls'!$E$15)</x:f>
        <x:v>0</x:v>
      </x:c>
      <x:c r="AH1410" s="18" t="n">
        <x:f>SUM(V1410,Y1410,AB1410,AE1410)</x:f>
        <x:v>0</x:v>
      </x:c>
      <x:c r="AI1410" s="18" t="n">
        <x:f>N1410-AH1410</x:f>
        <x:v>0</x:v>
      </x:c>
      <x:c r="AJ1410" s="18" t="n">
        <x:f>V1410*INDEX('07 Mode Capacity'!$P$6:$P$17,MATCH("AIR-"&amp;I1410,'07 Mode Capacity'!$C$6:$C$17,0))</x:f>
        <x:v>0</x:v>
      </x:c>
      <x:c r="AK1410" s="18" t="n">
        <x:f>Y1410*INDEX('07 Mode Capacity'!$P$6:$P$17,MATCH("OCEAN-"&amp;I1410,'07 Mode Capacity'!$C$6:$C$17,0))</x:f>
        <x:v>0</x:v>
      </x:c>
      <x:c r="AL1410" s="18" t="n">
        <x:f>AB1410*INDEX('07 Mode Capacity'!$P$6:$P$17,MATCH("LAND-"&amp;I1410,'07 Mode Capacity'!$C$6:$C$17,0))</x:f>
        <x:v>0</x:v>
      </x:c>
      <x:c r="AM1410" s="18" t="n">
        <x:f>AE1410*INDEX('07 Mode Capacity'!$P$6:$P$17,MATCH("INLAND-"&amp;I1410,'07 Mode Capacity'!$C$6:$C$17,0))</x:f>
        <x:v>0</x:v>
      </x:c>
      <x:c r="AN1410" s="18" t="n">
        <x:f>SUM(AJ1410:AM1410)</x:f>
        <x:v>0</x:v>
      </x:c>
      <x:c r="AO1410" s="17" t="n">
        <x:f>IF(N1410=0,1,AN1410/N1410)</x:f>
        <x:v>1</x:v>
      </x:c>
      <x:c r="AP1410" s="11" t="str">
        <x:f>IF(AO1410&gt;='01 Controls'!$E$16,"PASS","FAIL")</x:f>
        <x:v>PASS</x:v>
      </x:c>
      <x:c r="AQ1410" s="11" t="str">
        <x:v>UNQUANTIFIED</x:v>
      </x:c>
      <x:c r="AR1410" s="11" t="str">
        <x:v>Position-class planning record; serial item and receiver open</x:v>
      </x:c>
      <x:c r="AS1410" s="26"/>
      <x:c r="AT1410" s="26"/>
    </x:row>
    <x:row r="1411">
      <x:c r="C1411" s="11" t="str">
        <x:v>M1-L-HCG-ROL-30</x:v>
      </x:c>
      <x:c r="D1411" s="11" t="str">
        <x:v>M1</x:v>
      </x:c>
      <x:c r="E1411" s="11" t="str">
        <x:v>Western fire and heat</x:v>
      </x:c>
      <x:c r="F1411" s="11" t="str">
        <x:v>L-HCG</x:v>
      </x:c>
      <x:c r="G1411" s="11" t="str">
        <x:v>Flood and hydraulic-control group</x:v>
      </x:c>
      <x:c r="H1411" s="11" t="str">
        <x:v>ROL-30</x:v>
      </x:c>
      <x:c r="I1411" s="19" t="n">
        <x:v>48</x:v>
      </x:c>
      <x:c r="J1411" s="21" t="n">
        <x:v>0</x:v>
      </x:c>
      <x:c r="K1411" s="18" t="n">
        <x:f>'05 Cargo Register'!K67</x:f>
        <x:v>759.375</x:v>
      </x:c>
      <x:c r="L1411" s="18" t="n">
        <x:f>'05 Cargo Register'!N67</x:f>
        <x:v>32</x:v>
      </x:c>
      <x:c r="M1411" s="18" t="n">
        <x:f>'05 Cargo Register'!O67</x:f>
        <x:v>2040</x:v>
      </x:c>
      <x:c r="N1411" s="18" t="n">
        <x:f>J1411*K1411</x:f>
        <x:v>0</x:v>
      </x:c>
      <x:c r="O1411" s="18" t="n">
        <x:f>J1411*L1411</x:f>
        <x:v>0</x:v>
      </x:c>
      <x:c r="P1411" s="18" t="n">
        <x:f>J1411*M1411</x:f>
        <x:v>0</x:v>
      </x:c>
      <x:c r="Q1411" s="22" t="n">
        <x:f>'01 Controls'!$E$25*'02 Cargo Classes'!$M$12</x:f>
        <x:v>0</x:v>
      </x:c>
      <x:c r="R1411" s="22" t="n">
        <x:f>'01 Controls'!$F$25*'02 Cargo Classes'!$N$12</x:f>
        <x:v>0</x:v>
      </x:c>
      <x:c r="S1411" s="22" t="n">
        <x:f>'01 Controls'!$G$25*'02 Cargo Classes'!$O$12</x:f>
        <x:v>1.35</x:v>
      </x:c>
      <x:c r="T1411" s="22" t="n">
        <x:f>'01 Controls'!$H$25*'02 Cargo Classes'!$P$12</x:f>
        <x:v>0</x:v>
      </x:c>
      <x:c r="U1411" s="22" t="n">
        <x:f>SUM(Q1411:T1411)</x:f>
        <x:v>1.35</x:v>
      </x:c>
      <x:c r="V1411" s="18" t="n">
        <x:f>IF(U1411=0,0,N1411*Q1411/U1411)</x:f>
        <x:v>0</x:v>
      </x:c>
      <x:c r="W1411" s="18" t="n">
        <x:f>IF(U1411=0,0,P1411*Q1411/U1411)</x:f>
        <x:v>0</x:v>
      </x:c>
      <x:c r="X1411" s="18" t="n">
        <x:f>MAX(V1411,W1411*'01 Controls'!$E$12)</x:f>
        <x:v>0</x:v>
      </x:c>
      <x:c r="Y1411" s="18" t="n">
        <x:f>IF(U1411=0,0,N1411*R1411/U1411)</x:f>
        <x:v>0</x:v>
      </x:c>
      <x:c r="Z1411" s="18" t="n">
        <x:f>IF(U1411=0,0,P1411*R1411/U1411)</x:f>
        <x:v>0</x:v>
      </x:c>
      <x:c r="AA1411" s="18" t="n">
        <x:f>MAX(Y1411,Z1411*'01 Controls'!$E$13)</x:f>
        <x:v>0</x:v>
      </x:c>
      <x:c r="AB1411" s="18" t="n">
        <x:f>IF(U1411=0,0,N1411*S1411/U1411)</x:f>
        <x:v>0</x:v>
      </x:c>
      <x:c r="AC1411" s="18" t="n">
        <x:f>IF(U1411=0,0,P1411*S1411/U1411)</x:f>
        <x:v>0</x:v>
      </x:c>
      <x:c r="AD1411" s="18" t="n">
        <x:f>MAX(AB1411,AC1411*'01 Controls'!$E$14)</x:f>
        <x:v>0</x:v>
      </x:c>
      <x:c r="AE1411" s="18" t="n">
        <x:f>IF(U1411=0,0,N1411*T1411/U1411)</x:f>
        <x:v>0</x:v>
      </x:c>
      <x:c r="AF1411" s="18" t="n">
        <x:f>IF(U1411=0,0,P1411*T1411/U1411)</x:f>
        <x:v>0</x:v>
      </x:c>
      <x:c r="AG1411" s="18" t="n">
        <x:f>MAX(AE1411,AF1411*'01 Controls'!$E$15)</x:f>
        <x:v>0</x:v>
      </x:c>
      <x:c r="AH1411" s="18" t="n">
        <x:f>SUM(V1411,Y1411,AB1411,AE1411)</x:f>
        <x:v>0</x:v>
      </x:c>
      <x:c r="AI1411" s="18" t="n">
        <x:f>N1411-AH1411</x:f>
        <x:v>0</x:v>
      </x:c>
      <x:c r="AJ1411" s="18" t="n">
        <x:f>V1411*INDEX('07 Mode Capacity'!$P$6:$P$17,MATCH("AIR-"&amp;I1411,'07 Mode Capacity'!$C$6:$C$17,0))</x:f>
        <x:v>0</x:v>
      </x:c>
      <x:c r="AK1411" s="18" t="n">
        <x:f>Y1411*INDEX('07 Mode Capacity'!$P$6:$P$17,MATCH("OCEAN-"&amp;I1411,'07 Mode Capacity'!$C$6:$C$17,0))</x:f>
        <x:v>0</x:v>
      </x:c>
      <x:c r="AL1411" s="18" t="n">
        <x:f>AB1411*INDEX('07 Mode Capacity'!$P$6:$P$17,MATCH("LAND-"&amp;I1411,'07 Mode Capacity'!$C$6:$C$17,0))</x:f>
        <x:v>0</x:v>
      </x:c>
      <x:c r="AM1411" s="18" t="n">
        <x:f>AE1411*INDEX('07 Mode Capacity'!$P$6:$P$17,MATCH("INLAND-"&amp;I1411,'07 Mode Capacity'!$C$6:$C$17,0))</x:f>
        <x:v>0</x:v>
      </x:c>
      <x:c r="AN1411" s="18" t="n">
        <x:f>SUM(AJ1411:AM1411)</x:f>
        <x:v>0</x:v>
      </x:c>
      <x:c r="AO1411" s="17" t="n">
        <x:f>IF(N1411=0,1,AN1411/N1411)</x:f>
        <x:v>1</x:v>
      </x:c>
      <x:c r="AP1411" s="11" t="str">
        <x:f>IF(AO1411&gt;='01 Controls'!$E$16,"PASS","FAIL")</x:f>
        <x:v>PASS</x:v>
      </x:c>
      <x:c r="AQ1411" s="11" t="str">
        <x:v>UNQUANTIFIED</x:v>
      </x:c>
      <x:c r="AR1411" s="11" t="str">
        <x:v>Position-class planning record; serial item and receiver open</x:v>
      </x:c>
      <x:c r="AS1411" s="26"/>
      <x:c r="AT1411" s="26"/>
    </x:row>
    <x:row r="1412">
      <x:c r="C1412" s="11" t="str">
        <x:v>M1-L-HCG-LIN-18</x:v>
      </x:c>
      <x:c r="D1412" s="11" t="str">
        <x:v>M1</x:v>
      </x:c>
      <x:c r="E1412" s="11" t="str">
        <x:v>Western fire and heat</x:v>
      </x:c>
      <x:c r="F1412" s="11" t="str">
        <x:v>L-HCG</x:v>
      </x:c>
      <x:c r="G1412" s="11" t="str">
        <x:v>Flood and hydraulic-control group</x:v>
      </x:c>
      <x:c r="H1412" s="11" t="str">
        <x:v>LIN-18</x:v>
      </x:c>
      <x:c r="I1412" s="19" t="n">
        <x:v>72</x:v>
      </x:c>
      <x:c r="J1412" s="21" t="n">
        <x:v>0</x:v>
      </x:c>
      <x:c r="K1412" s="18" t="n">
        <x:f>'05 Cargo Register'!K68</x:f>
        <x:v>303.75</x:v>
      </x:c>
      <x:c r="L1412" s="18" t="n">
        <x:f>'05 Cargo Register'!N68</x:f>
        <x:v>22</x:v>
      </x:c>
      <x:c r="M1412" s="18" t="n">
        <x:f>'05 Cargo Register'!O68</x:f>
        <x:v>968</x:v>
      </x:c>
      <x:c r="N1412" s="18" t="n">
        <x:f>J1412*K1412</x:f>
        <x:v>0</x:v>
      </x:c>
      <x:c r="O1412" s="18" t="n">
        <x:f>J1412*L1412</x:f>
        <x:v>0</x:v>
      </x:c>
      <x:c r="P1412" s="18" t="n">
        <x:f>J1412*M1412</x:f>
        <x:v>0</x:v>
      </x:c>
      <x:c r="Q1412" s="22" t="n">
        <x:f>'01 Controls'!$E$25*'02 Cargo Classes'!$M$13</x:f>
        <x:v>0</x:v>
      </x:c>
      <x:c r="R1412" s="22" t="n">
        <x:f>'01 Controls'!$F$25*'02 Cargo Classes'!$N$13</x:f>
        <x:v>0</x:v>
      </x:c>
      <x:c r="S1412" s="22" t="n">
        <x:f>'01 Controls'!$G$25*'02 Cargo Classes'!$O$13</x:f>
        <x:v>0.9</x:v>
      </x:c>
      <x:c r="T1412" s="22" t="n">
        <x:f>'01 Controls'!$H$25*'02 Cargo Classes'!$P$13</x:f>
        <x:v>0</x:v>
      </x:c>
      <x:c r="U1412" s="22" t="n">
        <x:f>SUM(Q1412:T1412)</x:f>
        <x:v>0.9</x:v>
      </x:c>
      <x:c r="V1412" s="18" t="n">
        <x:f>IF(U1412=0,0,N1412*Q1412/U1412)</x:f>
        <x:v>0</x:v>
      </x:c>
      <x:c r="W1412" s="18" t="n">
        <x:f>IF(U1412=0,0,P1412*Q1412/U1412)</x:f>
        <x:v>0</x:v>
      </x:c>
      <x:c r="X1412" s="18" t="n">
        <x:f>MAX(V1412,W1412*'01 Controls'!$E$12)</x:f>
        <x:v>0</x:v>
      </x:c>
      <x:c r="Y1412" s="18" t="n">
        <x:f>IF(U1412=0,0,N1412*R1412/U1412)</x:f>
        <x:v>0</x:v>
      </x:c>
      <x:c r="Z1412" s="18" t="n">
        <x:f>IF(U1412=0,0,P1412*R1412/U1412)</x:f>
        <x:v>0</x:v>
      </x:c>
      <x:c r="AA1412" s="18" t="n">
        <x:f>MAX(Y1412,Z1412*'01 Controls'!$E$13)</x:f>
        <x:v>0</x:v>
      </x:c>
      <x:c r="AB1412" s="18" t="n">
        <x:f>IF(U1412=0,0,N1412*S1412/U1412)</x:f>
        <x:v>0</x:v>
      </x:c>
      <x:c r="AC1412" s="18" t="n">
        <x:f>IF(U1412=0,0,P1412*S1412/U1412)</x:f>
        <x:v>0</x:v>
      </x:c>
      <x:c r="AD1412" s="18" t="n">
        <x:f>MAX(AB1412,AC1412*'01 Controls'!$E$14)</x:f>
        <x:v>0</x:v>
      </x:c>
      <x:c r="AE1412" s="18" t="n">
        <x:f>IF(U1412=0,0,N1412*T1412/U1412)</x:f>
        <x:v>0</x:v>
      </x:c>
      <x:c r="AF1412" s="18" t="n">
        <x:f>IF(U1412=0,0,P1412*T1412/U1412)</x:f>
        <x:v>0</x:v>
      </x:c>
      <x:c r="AG1412" s="18" t="n">
        <x:f>MAX(AE1412,AF1412*'01 Controls'!$E$15)</x:f>
        <x:v>0</x:v>
      </x:c>
      <x:c r="AH1412" s="18" t="n">
        <x:f>SUM(V1412,Y1412,AB1412,AE1412)</x:f>
        <x:v>0</x:v>
      </x:c>
      <x:c r="AI1412" s="18" t="n">
        <x:f>N1412-AH1412</x:f>
        <x:v>0</x:v>
      </x:c>
      <x:c r="AJ1412" s="18" t="n">
        <x:f>V1412*INDEX('07 Mode Capacity'!$P$6:$P$17,MATCH("AIR-"&amp;I1412,'07 Mode Capacity'!$C$6:$C$17,0))</x:f>
        <x:v>0</x:v>
      </x:c>
      <x:c r="AK1412" s="18" t="n">
        <x:f>Y1412*INDEX('07 Mode Capacity'!$P$6:$P$17,MATCH("OCEAN-"&amp;I1412,'07 Mode Capacity'!$C$6:$C$17,0))</x:f>
        <x:v>0</x:v>
      </x:c>
      <x:c r="AL1412" s="18" t="n">
        <x:f>AB1412*INDEX('07 Mode Capacity'!$P$6:$P$17,MATCH("LAND-"&amp;I1412,'07 Mode Capacity'!$C$6:$C$17,0))</x:f>
        <x:v>0</x:v>
      </x:c>
      <x:c r="AM1412" s="18" t="n">
        <x:f>AE1412*INDEX('07 Mode Capacity'!$P$6:$P$17,MATCH("INLAND-"&amp;I1412,'07 Mode Capacity'!$C$6:$C$17,0))</x:f>
        <x:v>0</x:v>
      </x:c>
      <x:c r="AN1412" s="18" t="n">
        <x:f>SUM(AJ1412:AM1412)</x:f>
        <x:v>0</x:v>
      </x:c>
      <x:c r="AO1412" s="17" t="n">
        <x:f>IF(N1412=0,1,AN1412/N1412)</x:f>
        <x:v>1</x:v>
      </x:c>
      <x:c r="AP1412" s="11" t="str">
        <x:f>IF(AO1412&gt;='01 Controls'!$E$16,"PASS","FAIL")</x:f>
        <x:v>PASS</x:v>
      </x:c>
      <x:c r="AQ1412" s="11" t="str">
        <x:v>UNQUANTIFIED</x:v>
      </x:c>
      <x:c r="AR1412" s="11" t="str">
        <x:v>Position-class planning record; serial item and receiver open</x:v>
      </x:c>
      <x:c r="AS1412" s="26"/>
      <x:c r="AT1412" s="26"/>
    </x:row>
    <x:row r="1413">
      <x:c r="C1413" s="11" t="str">
        <x:v>M1-L-HCG-BLK-08</x:v>
      </x:c>
      <x:c r="D1413" s="11" t="str">
        <x:v>M1</x:v>
      </x:c>
      <x:c r="E1413" s="11" t="str">
        <x:v>Western fire and heat</x:v>
      </x:c>
      <x:c r="F1413" s="11" t="str">
        <x:v>L-HCG</x:v>
      </x:c>
      <x:c r="G1413" s="11" t="str">
        <x:v>Flood and hydraulic-control group</x:v>
      </x:c>
      <x:c r="H1413" s="11" t="str">
        <x:v>BLK-08</x:v>
      </x:c>
      <x:c r="I1413" s="19" t="n">
        <x:v>48</x:v>
      </x:c>
      <x:c r="J1413" s="21" t="n">
        <x:v>0</x:v>
      </x:c>
      <x:c r="K1413" s="18" t="n">
        <x:f>'05 Cargo Register'!K69</x:f>
        <x:v>121.5</x:v>
      </x:c>
      <x:c r="L1413" s="18" t="n">
        <x:f>'05 Cargo Register'!N69</x:f>
        <x:v>19</x:v>
      </x:c>
      <x:c r="M1413" s="18" t="n">
        <x:f>'05 Cargo Register'!O69</x:f>
        <x:v>969</x:v>
      </x:c>
      <x:c r="N1413" s="18" t="n">
        <x:f>J1413*K1413</x:f>
        <x:v>0</x:v>
      </x:c>
      <x:c r="O1413" s="18" t="n">
        <x:f>J1413*L1413</x:f>
        <x:v>0</x:v>
      </x:c>
      <x:c r="P1413" s="18" t="n">
        <x:f>J1413*M1413</x:f>
        <x:v>0</x:v>
      </x:c>
      <x:c r="Q1413" s="22" t="n">
        <x:f>'01 Controls'!$E$25*'02 Cargo Classes'!$M$14</x:f>
        <x:v>0.1</x:v>
      </x:c>
      <x:c r="R1413" s="22" t="n">
        <x:f>'01 Controls'!$F$25*'02 Cargo Classes'!$N$14</x:f>
        <x:v>0</x:v>
      </x:c>
      <x:c r="S1413" s="22" t="n">
        <x:f>'01 Controls'!$G$25*'02 Cargo Classes'!$O$14</x:f>
        <x:v>0.9</x:v>
      </x:c>
      <x:c r="T1413" s="22" t="n">
        <x:f>'01 Controls'!$H$25*'02 Cargo Classes'!$P$14</x:f>
        <x:v>0</x:v>
      </x:c>
      <x:c r="U1413" s="22" t="n">
        <x:f>SUM(Q1413:T1413)</x:f>
        <x:v>1</x:v>
      </x:c>
      <x:c r="V1413" s="18" t="n">
        <x:f>IF(U1413=0,0,N1413*Q1413/U1413)</x:f>
        <x:v>0</x:v>
      </x:c>
      <x:c r="W1413" s="18" t="n">
        <x:f>IF(U1413=0,0,P1413*Q1413/U1413)</x:f>
        <x:v>0</x:v>
      </x:c>
      <x:c r="X1413" s="18" t="n">
        <x:f>MAX(V1413,W1413*'01 Controls'!$E$12)</x:f>
        <x:v>0</x:v>
      </x:c>
      <x:c r="Y1413" s="18" t="n">
        <x:f>IF(U1413=0,0,N1413*R1413/U1413)</x:f>
        <x:v>0</x:v>
      </x:c>
      <x:c r="Z1413" s="18" t="n">
        <x:f>IF(U1413=0,0,P1413*R1413/U1413)</x:f>
        <x:v>0</x:v>
      </x:c>
      <x:c r="AA1413" s="18" t="n">
        <x:f>MAX(Y1413,Z1413*'01 Controls'!$E$13)</x:f>
        <x:v>0</x:v>
      </x:c>
      <x:c r="AB1413" s="18" t="n">
        <x:f>IF(U1413=0,0,N1413*S1413/U1413)</x:f>
        <x:v>0</x:v>
      </x:c>
      <x:c r="AC1413" s="18" t="n">
        <x:f>IF(U1413=0,0,P1413*S1413/U1413)</x:f>
        <x:v>0</x:v>
      </x:c>
      <x:c r="AD1413" s="18" t="n">
        <x:f>MAX(AB1413,AC1413*'01 Controls'!$E$14)</x:f>
        <x:v>0</x:v>
      </x:c>
      <x:c r="AE1413" s="18" t="n">
        <x:f>IF(U1413=0,0,N1413*T1413/U1413)</x:f>
        <x:v>0</x:v>
      </x:c>
      <x:c r="AF1413" s="18" t="n">
        <x:f>IF(U1413=0,0,P1413*T1413/U1413)</x:f>
        <x:v>0</x:v>
      </x:c>
      <x:c r="AG1413" s="18" t="n">
        <x:f>MAX(AE1413,AF1413*'01 Controls'!$E$15)</x:f>
        <x:v>0</x:v>
      </x:c>
      <x:c r="AH1413" s="18" t="n">
        <x:f>SUM(V1413,Y1413,AB1413,AE1413)</x:f>
        <x:v>0</x:v>
      </x:c>
      <x:c r="AI1413" s="18" t="n">
        <x:f>N1413-AH1413</x:f>
        <x:v>0</x:v>
      </x:c>
      <x:c r="AJ1413" s="18" t="n">
        <x:f>V1413*INDEX('07 Mode Capacity'!$P$6:$P$17,MATCH("AIR-"&amp;I1413,'07 Mode Capacity'!$C$6:$C$17,0))</x:f>
        <x:v>0</x:v>
      </x:c>
      <x:c r="AK1413" s="18" t="n">
        <x:f>Y1413*INDEX('07 Mode Capacity'!$P$6:$P$17,MATCH("OCEAN-"&amp;I1413,'07 Mode Capacity'!$C$6:$C$17,0))</x:f>
        <x:v>0</x:v>
      </x:c>
      <x:c r="AL1413" s="18" t="n">
        <x:f>AB1413*INDEX('07 Mode Capacity'!$P$6:$P$17,MATCH("LAND-"&amp;I1413,'07 Mode Capacity'!$C$6:$C$17,0))</x:f>
        <x:v>0</x:v>
      </x:c>
      <x:c r="AM1413" s="18" t="n">
        <x:f>AE1413*INDEX('07 Mode Capacity'!$P$6:$P$17,MATCH("INLAND-"&amp;I1413,'07 Mode Capacity'!$C$6:$C$17,0))</x:f>
        <x:v>0</x:v>
      </x:c>
      <x:c r="AN1413" s="18" t="n">
        <x:f>SUM(AJ1413:AM1413)</x:f>
        <x:v>0</x:v>
      </x:c>
      <x:c r="AO1413" s="17" t="n">
        <x:f>IF(N1413=0,1,AN1413/N1413)</x:f>
        <x:v>1</x:v>
      </x:c>
      <x:c r="AP1413" s="11" t="str">
        <x:f>IF(AO1413&gt;='01 Controls'!$E$16,"PASS","FAIL")</x:f>
        <x:v>PASS</x:v>
      </x:c>
      <x:c r="AQ1413" s="11" t="str">
        <x:v>UNQUANTIFIED</x:v>
      </x:c>
      <x:c r="AR1413" s="11" t="str">
        <x:v>Position-class planning record; serial item and receiver open</x:v>
      </x:c>
      <x:c r="AS1413" s="26"/>
      <x:c r="AT1413" s="26"/>
    </x:row>
    <x:row r="1414">
      <x:c r="C1414" s="11" t="str">
        <x:v>M1-L-HCG-OOG-80</x:v>
      </x:c>
      <x:c r="D1414" s="11" t="str">
        <x:v>M1</x:v>
      </x:c>
      <x:c r="E1414" s="11" t="str">
        <x:v>Western fire and heat</x:v>
      </x:c>
      <x:c r="F1414" s="11" t="str">
        <x:v>L-HCG</x:v>
      </x:c>
      <x:c r="G1414" s="11" t="str">
        <x:v>Flood and hydraulic-control group</x:v>
      </x:c>
      <x:c r="H1414" s="11" t="str">
        <x:v>OOG-80</x:v>
      </x:c>
      <x:c r="I1414" s="19" t="n">
        <x:v>72</x:v>
      </x:c>
      <x:c r="J1414" s="21" t="n">
        <x:v>0</x:v>
      </x:c>
      <x:c r="K1414" s="18" t="n">
        <x:f>'05 Cargo Register'!K70</x:f>
        <x:v>303.75</x:v>
      </x:c>
      <x:c r="L1414" s="18" t="n">
        <x:f>'05 Cargo Register'!N70</x:f>
        <x:v>6</x:v>
      </x:c>
      <x:c r="M1414" s="18" t="n">
        <x:f>'05 Cargo Register'!O70</x:f>
        <x:v>1056</x:v>
      </x:c>
      <x:c r="N1414" s="18" t="n">
        <x:f>J1414*K1414</x:f>
        <x:v>0</x:v>
      </x:c>
      <x:c r="O1414" s="18" t="n">
        <x:f>J1414*L1414</x:f>
        <x:v>0</x:v>
      </x:c>
      <x:c r="P1414" s="18" t="n">
        <x:f>J1414*M1414</x:f>
        <x:v>0</x:v>
      </x:c>
      <x:c r="Q1414" s="22" t="n">
        <x:f>'01 Controls'!$E$25*'02 Cargo Classes'!$M$15</x:f>
        <x:v>0</x:v>
      </x:c>
      <x:c r="R1414" s="22" t="n">
        <x:f>'01 Controls'!$F$25*'02 Cargo Classes'!$N$15</x:f>
        <x:v>0</x:v>
      </x:c>
      <x:c r="S1414" s="22" t="n">
        <x:f>'01 Controls'!$G$25*'02 Cargo Classes'!$O$15</x:f>
        <x:v>0.54</x:v>
      </x:c>
      <x:c r="T1414" s="22" t="n">
        <x:f>'01 Controls'!$H$25*'02 Cargo Classes'!$P$15</x:f>
        <x:v>0</x:v>
      </x:c>
      <x:c r="U1414" s="22" t="n">
        <x:f>SUM(Q1414:T1414)</x:f>
        <x:v>0.54</x:v>
      </x:c>
      <x:c r="V1414" s="18" t="n">
        <x:f>IF(U1414=0,0,N1414*Q1414/U1414)</x:f>
        <x:v>0</x:v>
      </x:c>
      <x:c r="W1414" s="18" t="n">
        <x:f>IF(U1414=0,0,P1414*Q1414/U1414)</x:f>
        <x:v>0</x:v>
      </x:c>
      <x:c r="X1414" s="18" t="n">
        <x:f>MAX(V1414,W1414*'01 Controls'!$E$12)</x:f>
        <x:v>0</x:v>
      </x:c>
      <x:c r="Y1414" s="18" t="n">
        <x:f>IF(U1414=0,0,N1414*R1414/U1414)</x:f>
        <x:v>0</x:v>
      </x:c>
      <x:c r="Z1414" s="18" t="n">
        <x:f>IF(U1414=0,0,P1414*R1414/U1414)</x:f>
        <x:v>0</x:v>
      </x:c>
      <x:c r="AA1414" s="18" t="n">
        <x:f>MAX(Y1414,Z1414*'01 Controls'!$E$13)</x:f>
        <x:v>0</x:v>
      </x:c>
      <x:c r="AB1414" s="18" t="n">
        <x:f>IF(U1414=0,0,N1414*S1414/U1414)</x:f>
        <x:v>0</x:v>
      </x:c>
      <x:c r="AC1414" s="18" t="n">
        <x:f>IF(U1414=0,0,P1414*S1414/U1414)</x:f>
        <x:v>0</x:v>
      </x:c>
      <x:c r="AD1414" s="18" t="n">
        <x:f>MAX(AB1414,AC1414*'01 Controls'!$E$14)</x:f>
        <x:v>0</x:v>
      </x:c>
      <x:c r="AE1414" s="18" t="n">
        <x:f>IF(U1414=0,0,N1414*T1414/U1414)</x:f>
        <x:v>0</x:v>
      </x:c>
      <x:c r="AF1414" s="18" t="n">
        <x:f>IF(U1414=0,0,P1414*T1414/U1414)</x:f>
        <x:v>0</x:v>
      </x:c>
      <x:c r="AG1414" s="18" t="n">
        <x:f>MAX(AE1414,AF1414*'01 Controls'!$E$15)</x:f>
        <x:v>0</x:v>
      </x:c>
      <x:c r="AH1414" s="18" t="n">
        <x:f>SUM(V1414,Y1414,AB1414,AE1414)</x:f>
        <x:v>0</x:v>
      </x:c>
      <x:c r="AI1414" s="18" t="n">
        <x:f>N1414-AH1414</x:f>
        <x:v>0</x:v>
      </x:c>
      <x:c r="AJ1414" s="18" t="n">
        <x:f>V1414*INDEX('07 Mode Capacity'!$P$6:$P$17,MATCH("AIR-"&amp;I1414,'07 Mode Capacity'!$C$6:$C$17,0))</x:f>
        <x:v>0</x:v>
      </x:c>
      <x:c r="AK1414" s="18" t="n">
        <x:f>Y1414*INDEX('07 Mode Capacity'!$P$6:$P$17,MATCH("OCEAN-"&amp;I1414,'07 Mode Capacity'!$C$6:$C$17,0))</x:f>
        <x:v>0</x:v>
      </x:c>
      <x:c r="AL1414" s="18" t="n">
        <x:f>AB1414*INDEX('07 Mode Capacity'!$P$6:$P$17,MATCH("LAND-"&amp;I1414,'07 Mode Capacity'!$C$6:$C$17,0))</x:f>
        <x:v>0</x:v>
      </x:c>
      <x:c r="AM1414" s="18" t="n">
        <x:f>AE1414*INDEX('07 Mode Capacity'!$P$6:$P$17,MATCH("INLAND-"&amp;I1414,'07 Mode Capacity'!$C$6:$C$17,0))</x:f>
        <x:v>0</x:v>
      </x:c>
      <x:c r="AN1414" s="18" t="n">
        <x:f>SUM(AJ1414:AM1414)</x:f>
        <x:v>0</x:v>
      </x:c>
      <x:c r="AO1414" s="17" t="n">
        <x:f>IF(N1414=0,1,AN1414/N1414)</x:f>
        <x:v>1</x:v>
      </x:c>
      <x:c r="AP1414" s="11" t="str">
        <x:f>IF(AO1414&gt;='01 Controls'!$E$16,"PASS","FAIL")</x:f>
        <x:v>PASS</x:v>
      </x:c>
      <x:c r="AQ1414" s="11" t="str">
        <x:v>UNQUANTIFIED</x:v>
      </x:c>
      <x:c r="AR1414" s="11" t="str">
        <x:v>Position-class planning record; serial item and receiver open</x:v>
      </x:c>
      <x:c r="AS1414" s="26"/>
      <x:c r="AT1414" s="26"/>
    </x:row>
    <x:row r="1415">
      <x:c r="C1415" s="11" t="str">
        <x:v>M1-L-DMG-APL-45</x:v>
      </x:c>
      <x:c r="D1415" s="11" t="str">
        <x:v>M1</x:v>
      </x:c>
      <x:c r="E1415" s="11" t="str">
        <x:v>Western fire and heat</x:v>
      </x:c>
      <x:c r="F1415" s="11" t="str">
        <x:v>L-DMG</x:v>
      </x:c>
      <x:c r="G1415" s="11" t="str">
        <x:v>Debris and materials group</x:v>
      </x:c>
      <x:c r="H1415" s="11" t="str">
        <x:v>APL-45</x:v>
      </x:c>
      <x:c r="I1415" s="19" t="n">
        <x:v>24</x:v>
      </x:c>
      <x:c r="J1415" s="21" t="n">
        <x:v>2</x:v>
      </x:c>
      <x:c r="K1415" s="18" t="n">
        <x:f>'05 Cargo Register'!K71</x:f>
        <x:v>91.125</x:v>
      </x:c>
      <x:c r="L1415" s="18" t="n">
        <x:f>'05 Cargo Register'!N71</x:f>
        <x:v>24</x:v>
      </x:c>
      <x:c r="M1415" s="18" t="n">
        <x:f>'05 Cargo Register'!O71</x:f>
        <x:v>180</x:v>
      </x:c>
      <x:c r="N1415" s="18" t="n">
        <x:f>J1415*K1415</x:f>
        <x:v>182.25</x:v>
      </x:c>
      <x:c r="O1415" s="18" t="n">
        <x:f>J1415*L1415</x:f>
        <x:v>48</x:v>
      </x:c>
      <x:c r="P1415" s="18" t="n">
        <x:f>J1415*M1415</x:f>
        <x:v>360</x:v>
      </x:c>
      <x:c r="Q1415" s="22" t="n">
        <x:f>'01 Controls'!$E$25*'02 Cargo Classes'!$M$6</x:f>
        <x:v>0.30000000000000004</x:v>
      </x:c>
      <x:c r="R1415" s="22" t="n">
        <x:f>'01 Controls'!$F$25*'02 Cargo Classes'!$N$6</x:f>
        <x:v>0</x:v>
      </x:c>
      <x:c r="S1415" s="22" t="n">
        <x:f>'01 Controls'!$G$25*'02 Cargo Classes'!$O$6</x:f>
        <x:v>0.9</x:v>
      </x:c>
      <x:c r="T1415" s="22" t="n">
        <x:f>'01 Controls'!$H$25*'02 Cargo Classes'!$P$6</x:f>
        <x:v>0</x:v>
      </x:c>
      <x:c r="U1415" s="22" t="n">
        <x:f>SUM(Q1415:T1415)</x:f>
        <x:v>1.2000000000000002</x:v>
      </x:c>
      <x:c r="V1415" s="18" t="n">
        <x:f>IF(U1415=0,0,N1415*Q1415/U1415)</x:f>
        <x:v>45.5625</x:v>
      </x:c>
      <x:c r="W1415" s="18" t="n">
        <x:f>IF(U1415=0,0,P1415*Q1415/U1415)</x:f>
        <x:v>90</x:v>
      </x:c>
      <x:c r="X1415" s="18" t="n">
        <x:f>MAX(V1415,W1415*'01 Controls'!$E$12)</x:f>
        <x:v>45.5625</x:v>
      </x:c>
      <x:c r="Y1415" s="18" t="n">
        <x:f>IF(U1415=0,0,N1415*R1415/U1415)</x:f>
        <x:v>0</x:v>
      </x:c>
      <x:c r="Z1415" s="18" t="n">
        <x:f>IF(U1415=0,0,P1415*R1415/U1415)</x:f>
        <x:v>0</x:v>
      </x:c>
      <x:c r="AA1415" s="18" t="n">
        <x:f>MAX(Y1415,Z1415*'01 Controls'!$E$13)</x:f>
        <x:v>0</x:v>
      </x:c>
      <x:c r="AB1415" s="18" t="n">
        <x:f>IF(U1415=0,0,N1415*S1415/U1415)</x:f>
        <x:v>136.68749999999997</x:v>
      </x:c>
      <x:c r="AC1415" s="18" t="n">
        <x:f>IF(U1415=0,0,P1415*S1415/U1415)</x:f>
        <x:v>269.99999999999994</x:v>
      </x:c>
      <x:c r="AD1415" s="18" t="n">
        <x:f>MAX(AB1415,AC1415*'01 Controls'!$E$14)</x:f>
        <x:v>136.68749999999997</x:v>
      </x:c>
      <x:c r="AE1415" s="18" t="n">
        <x:f>IF(U1415=0,0,N1415*T1415/U1415)</x:f>
        <x:v>0</x:v>
      </x:c>
      <x:c r="AF1415" s="18" t="n">
        <x:f>IF(U1415=0,0,P1415*T1415/U1415)</x:f>
        <x:v>0</x:v>
      </x:c>
      <x:c r="AG1415" s="18" t="n">
        <x:f>MAX(AE1415,AF1415*'01 Controls'!$E$15)</x:f>
        <x:v>0</x:v>
      </x:c>
      <x:c r="AH1415" s="18" t="n">
        <x:f>SUM(V1415,Y1415,AB1415,AE1415)</x:f>
        <x:v>182.24999999999997</x:v>
      </x:c>
      <x:c r="AI1415" s="18" t="n">
        <x:f>N1415-AH1415</x:f>
        <x:v>2.842170943040401e-14</x:v>
      </x:c>
      <x:c r="AJ1415" s="18" t="n">
        <x:f>V1415*INDEX('07 Mode Capacity'!$P$6:$P$17,MATCH("AIR-"&amp;I1415,'07 Mode Capacity'!$C$6:$C$17,0))</x:f>
        <x:v>9.245272215908491</x:v>
      </x:c>
      <x:c r="AK1415" s="18" t="n">
        <x:f>Y1415*INDEX('07 Mode Capacity'!$P$6:$P$17,MATCH("OCEAN-"&amp;I1415,'07 Mode Capacity'!$C$6:$C$17,0))</x:f>
        <x:v>0</x:v>
      </x:c>
      <x:c r="AL1415" s="18" t="n">
        <x:f>AB1415*INDEX('07 Mode Capacity'!$P$6:$P$17,MATCH("LAND-"&amp;I1415,'07 Mode Capacity'!$C$6:$C$17,0))</x:f>
        <x:v>52.28309508335895</x:v>
      </x:c>
      <x:c r="AM1415" s="18" t="n">
        <x:f>AE1415*INDEX('07 Mode Capacity'!$P$6:$P$17,MATCH("INLAND-"&amp;I1415,'07 Mode Capacity'!$C$6:$C$17,0))</x:f>
        <x:v>0</x:v>
      </x:c>
      <x:c r="AN1415" s="18" t="n">
        <x:f>SUM(AJ1415:AM1415)</x:f>
        <x:v>61.528367299267444</x:v>
      </x:c>
      <x:c r="AO1415" s="17" t="n">
        <x:f>IF(N1415=0,1,AN1415/N1415)</x:f>
        <x:v>0.33760421014687214</x:v>
      </x:c>
      <x:c r="AP1415" s="11" t="str">
        <x:f>IF(AO1415&gt;='01 Controls'!$E$16,"PASS","FAIL")</x:f>
        <x:v>FAIL</x:v>
      </x:c>
      <x:c r="AQ1415" s="11" t="str">
        <x:v>UNQUANTIFIED</x:v>
      </x:c>
      <x:c r="AR1415" s="11" t="str">
        <x:v>Position-class planning record; serial item and receiver open</x:v>
      </x:c>
      <x:c r="AS1415" s="26"/>
      <x:c r="AT1415" s="26"/>
    </x:row>
    <x:row r="1416">
      <x:c r="C1416" s="11" t="str">
        <x:v>M1-L-DMG-ISO-18</x:v>
      </x:c>
      <x:c r="D1416" s="11" t="str">
        <x:v>M1</x:v>
      </x:c>
      <x:c r="E1416" s="11" t="str">
        <x:v>Western fire and heat</x:v>
      </x:c>
      <x:c r="F1416" s="11" t="str">
        <x:v>L-DMG</x:v>
      </x:c>
      <x:c r="G1416" s="11" t="str">
        <x:v>Debris and materials group</x:v>
      </x:c>
      <x:c r="H1416" s="11" t="str">
        <x:v>ISO-18</x:v>
      </x:c>
      <x:c r="I1416" s="19" t="n">
        <x:v>48</x:v>
      </x:c>
      <x:c r="J1416" s="21" t="n">
        <x:v>2</x:v>
      </x:c>
      <x:c r="K1416" s="18" t="n">
        <x:f>'05 Cargo Register'!K72</x:f>
        <x:v>364.5</x:v>
      </x:c>
      <x:c r="L1416" s="18" t="n">
        <x:f>'05 Cargo Register'!N72</x:f>
        <x:v>24</x:v>
      </x:c>
      <x:c r="M1416" s="18" t="n">
        <x:f>'05 Cargo Register'!O72</x:f>
        <x:v>633.6</x:v>
      </x:c>
      <x:c r="N1416" s="18" t="n">
        <x:f>J1416*K1416</x:f>
        <x:v>729</x:v>
      </x:c>
      <x:c r="O1416" s="18" t="n">
        <x:f>J1416*L1416</x:f>
        <x:v>48</x:v>
      </x:c>
      <x:c r="P1416" s="18" t="n">
        <x:f>J1416*M1416</x:f>
        <x:v>1267.2</x:v>
      </x:c>
      <x:c r="Q1416" s="22" t="n">
        <x:f>'01 Controls'!$E$25*'02 Cargo Classes'!$M$7</x:f>
        <x:v>0.020000000000000004</x:v>
      </x:c>
      <x:c r="R1416" s="22" t="n">
        <x:f>'01 Controls'!$F$25*'02 Cargo Classes'!$N$7</x:f>
        <x:v>0</x:v>
      </x:c>
      <x:c r="S1416" s="22" t="n">
        <x:f>'01 Controls'!$G$25*'02 Cargo Classes'!$O$7</x:f>
        <x:v>1.08</x:v>
      </x:c>
      <x:c r="T1416" s="22" t="n">
        <x:f>'01 Controls'!$H$25*'02 Cargo Classes'!$P$7</x:f>
        <x:v>0</x:v>
      </x:c>
      <x:c r="U1416" s="22" t="n">
        <x:f>SUM(Q1416:T1416)</x:f>
        <x:v>1.1</x:v>
      </x:c>
      <x:c r="V1416" s="18" t="n">
        <x:f>IF(U1416=0,0,N1416*Q1416/U1416)</x:f>
        <x:v>13.254545454545458</x:v>
      </x:c>
      <x:c r="W1416" s="18" t="n">
        <x:f>IF(U1416=0,0,P1416*Q1416/U1416)</x:f>
        <x:v>23.040000000000003</x:v>
      </x:c>
      <x:c r="X1416" s="18" t="n">
        <x:f>MAX(V1416,W1416*'01 Controls'!$E$12)</x:f>
        <x:v>13.254545454545458</x:v>
      </x:c>
      <x:c r="Y1416" s="18" t="n">
        <x:f>IF(U1416=0,0,N1416*R1416/U1416)</x:f>
        <x:v>0</x:v>
      </x:c>
      <x:c r="Z1416" s="18" t="n">
        <x:f>IF(U1416=0,0,P1416*R1416/U1416)</x:f>
        <x:v>0</x:v>
      </x:c>
      <x:c r="AA1416" s="18" t="n">
        <x:f>MAX(Y1416,Z1416*'01 Controls'!$E$13)</x:f>
        <x:v>0</x:v>
      </x:c>
      <x:c r="AB1416" s="18" t="n">
        <x:f>IF(U1416=0,0,N1416*S1416/U1416)</x:f>
        <x:v>715.7454545454545</x:v>
      </x:c>
      <x:c r="AC1416" s="18" t="n">
        <x:f>IF(U1416=0,0,P1416*S1416/U1416)</x:f>
        <x:v>1244.16</x:v>
      </x:c>
      <x:c r="AD1416" s="18" t="n">
        <x:f>MAX(AB1416,AC1416*'01 Controls'!$E$14)</x:f>
        <x:v>715.7454545454545</x:v>
      </x:c>
      <x:c r="AE1416" s="18" t="n">
        <x:f>IF(U1416=0,0,N1416*T1416/U1416)</x:f>
        <x:v>0</x:v>
      </x:c>
      <x:c r="AF1416" s="18" t="n">
        <x:f>IF(U1416=0,0,P1416*T1416/U1416)</x:f>
        <x:v>0</x:v>
      </x:c>
      <x:c r="AG1416" s="18" t="n">
        <x:f>MAX(AE1416,AF1416*'01 Controls'!$E$15)</x:f>
        <x:v>0</x:v>
      </x:c>
      <x:c r="AH1416" s="18" t="n">
        <x:f>SUM(V1416,Y1416,AB1416,AE1416)</x:f>
        <x:v>729</x:v>
      </x:c>
      <x:c r="AI1416" s="18" t="n">
        <x:f>N1416-AH1416</x:f>
        <x:v>0</x:v>
      </x:c>
      <x:c r="AJ1416" s="18" t="n">
        <x:f>V1416*INDEX('07 Mode Capacity'!$P$6:$P$17,MATCH("AIR-"&amp;I1416,'07 Mode Capacity'!$C$6:$C$17,0))</x:f>
        <x:v>3.7157217253253525</x:v>
      </x:c>
      <x:c r="AK1416" s="18" t="n">
        <x:f>Y1416*INDEX('07 Mode Capacity'!$P$6:$P$17,MATCH("OCEAN-"&amp;I1416,'07 Mode Capacity'!$C$6:$C$17,0))</x:f>
        <x:v>0</x:v>
      </x:c>
      <x:c r="AL1416" s="18" t="n">
        <x:f>AB1416*INDEX('07 Mode Capacity'!$P$6:$P$17,MATCH("LAND-"&amp;I1416,'07 Mode Capacity'!$C$6:$C$17,0))</x:f>
        <x:v>87.35520784199385</x:v>
      </x:c>
      <x:c r="AM1416" s="18" t="n">
        <x:f>AE1416*INDEX('07 Mode Capacity'!$P$6:$P$17,MATCH("INLAND-"&amp;I1416,'07 Mode Capacity'!$C$6:$C$17,0))</x:f>
        <x:v>0</x:v>
      </x:c>
      <x:c r="AN1416" s="18" t="n">
        <x:f>SUM(AJ1416:AM1416)</x:f>
        <x:v>91.0709295673192</x:v>
      </x:c>
      <x:c r="AO1416" s="17" t="n">
        <x:f>IF(N1416=0,1,AN1416/N1416)</x:f>
        <x:v>0.12492582931045157</x:v>
      </x:c>
      <x:c r="AP1416" s="11" t="str">
        <x:f>IF(AO1416&gt;='01 Controls'!$E$16,"PASS","FAIL")</x:f>
        <x:v>FAIL</x:v>
      </x:c>
      <x:c r="AQ1416" s="11" t="str">
        <x:v>UNQUANTIFIED</x:v>
      </x:c>
      <x:c r="AR1416" s="11" t="str">
        <x:v>Position-class planning record; serial item and receiver open</x:v>
      </x:c>
      <x:c r="AS1416" s="26"/>
      <x:c r="AT1416" s="26"/>
    </x:row>
    <x:row r="1417">
      <x:c r="C1417" s="11" t="str">
        <x:v>M1-L-DMG-COL-12</x:v>
      </x:c>
      <x:c r="D1417" s="11" t="str">
        <x:v>M1</x:v>
      </x:c>
      <x:c r="E1417" s="11" t="str">
        <x:v>Western fire and heat</x:v>
      </x:c>
      <x:c r="F1417" s="11" t="str">
        <x:v>L-DMG</x:v>
      </x:c>
      <x:c r="G1417" s="11" t="str">
        <x:v>Debris and materials group</x:v>
      </x:c>
      <x:c r="H1417" s="11" t="str">
        <x:v>COL-12</x:v>
      </x:c>
      <x:c r="I1417" s="19" t="n">
        <x:v>24</x:v>
      </x:c>
      <x:c r="J1417" s="21" t="n">
        <x:v>2</x:v>
      </x:c>
      <x:c r="K1417" s="18" t="n">
        <x:f>'05 Cargo Register'!K73</x:f>
        <x:v>60.75</x:v>
      </x:c>
      <x:c r="L1417" s="18" t="n">
        <x:f>'05 Cargo Register'!N73</x:f>
        <x:v>7</x:v>
      </x:c>
      <x:c r="M1417" s="18" t="n">
        <x:f>'05 Cargo Register'!O73</x:f>
        <x:v>184.8</x:v>
      </x:c>
      <x:c r="N1417" s="18" t="n">
        <x:f>J1417*K1417</x:f>
        <x:v>121.5</x:v>
      </x:c>
      <x:c r="O1417" s="18" t="n">
        <x:f>J1417*L1417</x:f>
        <x:v>14</x:v>
      </x:c>
      <x:c r="P1417" s="18" t="n">
        <x:f>J1417*M1417</x:f>
        <x:v>369.6</x:v>
      </x:c>
      <x:c r="Q1417" s="22" t="n">
        <x:f>'01 Controls'!$E$25*'02 Cargo Classes'!$M$8</x:f>
        <x:v>0.2</x:v>
      </x:c>
      <x:c r="R1417" s="22" t="n">
        <x:f>'01 Controls'!$F$25*'02 Cargo Classes'!$N$8</x:f>
        <x:v>0</x:v>
      </x:c>
      <x:c r="S1417" s="22" t="n">
        <x:f>'01 Controls'!$G$25*'02 Cargo Classes'!$O$8</x:f>
        <x:v>1.08</x:v>
      </x:c>
      <x:c r="T1417" s="22" t="n">
        <x:f>'01 Controls'!$H$25*'02 Cargo Classes'!$P$8</x:f>
        <x:v>0</x:v>
      </x:c>
      <x:c r="U1417" s="22" t="n">
        <x:f>SUM(Q1417:T1417)</x:f>
        <x:v>1.28</x:v>
      </x:c>
      <x:c r="V1417" s="18" t="n">
        <x:f>IF(U1417=0,0,N1417*Q1417/U1417)</x:f>
        <x:v>18.984375</x:v>
      </x:c>
      <x:c r="W1417" s="18" t="n">
        <x:f>IF(U1417=0,0,P1417*Q1417/U1417)</x:f>
        <x:v>57.75</x:v>
      </x:c>
      <x:c r="X1417" s="18" t="n">
        <x:f>MAX(V1417,W1417*'01 Controls'!$E$12)</x:f>
        <x:v>18.984375</x:v>
      </x:c>
      <x:c r="Y1417" s="18" t="n">
        <x:f>IF(U1417=0,0,N1417*R1417/U1417)</x:f>
        <x:v>0</x:v>
      </x:c>
      <x:c r="Z1417" s="18" t="n">
        <x:f>IF(U1417=0,0,P1417*R1417/U1417)</x:f>
        <x:v>0</x:v>
      </x:c>
      <x:c r="AA1417" s="18" t="n">
        <x:f>MAX(Y1417,Z1417*'01 Controls'!$E$13)</x:f>
        <x:v>0</x:v>
      </x:c>
      <x:c r="AB1417" s="18" t="n">
        <x:f>IF(U1417=0,0,N1417*S1417/U1417)</x:f>
        <x:v>102.515625</x:v>
      </x:c>
      <x:c r="AC1417" s="18" t="n">
        <x:f>IF(U1417=0,0,P1417*S1417/U1417)</x:f>
        <x:v>311.85</x:v>
      </x:c>
      <x:c r="AD1417" s="18" t="n">
        <x:f>MAX(AB1417,AC1417*'01 Controls'!$E$14)</x:f>
        <x:v>102.515625</x:v>
      </x:c>
      <x:c r="AE1417" s="18" t="n">
        <x:f>IF(U1417=0,0,N1417*T1417/U1417)</x:f>
        <x:v>0</x:v>
      </x:c>
      <x:c r="AF1417" s="18" t="n">
        <x:f>IF(U1417=0,0,P1417*T1417/U1417)</x:f>
        <x:v>0</x:v>
      </x:c>
      <x:c r="AG1417" s="18" t="n">
        <x:f>MAX(AE1417,AF1417*'01 Controls'!$E$15)</x:f>
        <x:v>0</x:v>
      </x:c>
      <x:c r="AH1417" s="18" t="n">
        <x:f>SUM(V1417,Y1417,AB1417,AE1417)</x:f>
        <x:v>121.5</x:v>
      </x:c>
      <x:c r="AI1417" s="18" t="n">
        <x:f>N1417-AH1417</x:f>
        <x:v>0</x:v>
      </x:c>
      <x:c r="AJ1417" s="18" t="n">
        <x:f>V1417*INDEX('07 Mode Capacity'!$P$6:$P$17,MATCH("AIR-"&amp;I1417,'07 Mode Capacity'!$C$6:$C$17,0))</x:f>
        <x:v>3.852196756628538</x:v>
      </x:c>
      <x:c r="AK1417" s="18" t="n">
        <x:f>Y1417*INDEX('07 Mode Capacity'!$P$6:$P$17,MATCH("OCEAN-"&amp;I1417,'07 Mode Capacity'!$C$6:$C$17,0))</x:f>
        <x:v>0</x:v>
      </x:c>
      <x:c r="AL1417" s="18" t="n">
        <x:f>AB1417*INDEX('07 Mode Capacity'!$P$6:$P$17,MATCH("LAND-"&amp;I1417,'07 Mode Capacity'!$C$6:$C$17,0))</x:f>
        <x:v>39.21232131251922</x:v>
      </x:c>
      <x:c r="AM1417" s="18" t="n">
        <x:f>AE1417*INDEX('07 Mode Capacity'!$P$6:$P$17,MATCH("INLAND-"&amp;I1417,'07 Mode Capacity'!$C$6:$C$17,0))</x:f>
        <x:v>0</x:v>
      </x:c>
      <x:c r="AN1417" s="18" t="n">
        <x:f>SUM(AJ1417:AM1417)</x:f>
        <x:v>43.06451806914776</x:v>
      </x:c>
      <x:c r="AO1417" s="17" t="n">
        <x:f>IF(N1417=0,1,AN1417/N1417)</x:f>
        <x:v>0.3544404779353725</x:v>
      </x:c>
      <x:c r="AP1417" s="11" t="str">
        <x:f>IF(AO1417&gt;='01 Controls'!$E$16,"PASS","FAIL")</x:f>
        <x:v>FAIL</x:v>
      </x:c>
      <x:c r="AQ1417" s="11" t="str">
        <x:v>UNQUANTIFIED</x:v>
      </x:c>
      <x:c r="AR1417" s="11" t="str">
        <x:v>Position-class planning record; serial item and receiver open</x:v>
      </x:c>
      <x:c r="AS1417" s="26"/>
      <x:c r="AT1417" s="26"/>
    </x:row>
    <x:row r="1418">
      <x:c r="C1418" s="11" t="str">
        <x:v>M1-L-DMG-BAT-22</x:v>
      </x:c>
      <x:c r="D1418" s="11" t="str">
        <x:v>M1</x:v>
      </x:c>
      <x:c r="E1418" s="11" t="str">
        <x:v>Western fire and heat</x:v>
      </x:c>
      <x:c r="F1418" s="11" t="str">
        <x:v>L-DMG</x:v>
      </x:c>
      <x:c r="G1418" s="11" t="str">
        <x:v>Debris and materials group</x:v>
      </x:c>
      <x:c r="H1418" s="11" t="str">
        <x:v>BAT-22</x:v>
      </x:c>
      <x:c r="I1418" s="19" t="n">
        <x:v>48</x:v>
      </x:c>
      <x:c r="J1418" s="21" t="n">
        <x:v>2</x:v>
      </x:c>
      <x:c r="K1418" s="18" t="n">
        <x:f>'05 Cargo Register'!K74</x:f>
        <x:v>243</x:v>
      </x:c>
      <x:c r="L1418" s="18" t="n">
        <x:f>'05 Cargo Register'!N74</x:f>
        <x:v>14</x:v>
      </x:c>
      <x:c r="M1418" s="18" t="n">
        <x:f>'05 Cargo Register'!O74</x:f>
        <x:v>369.6</x:v>
      </x:c>
      <x:c r="N1418" s="18" t="n">
        <x:f>J1418*K1418</x:f>
        <x:v>486</x:v>
      </x:c>
      <x:c r="O1418" s="18" t="n">
        <x:f>J1418*L1418</x:f>
        <x:v>28</x:v>
      </x:c>
      <x:c r="P1418" s="18" t="n">
        <x:f>J1418*M1418</x:f>
        <x:v>739.2</x:v>
      </x:c>
      <x:c r="Q1418" s="22" t="n">
        <x:f>'01 Controls'!$E$25*'02 Cargo Classes'!$M$9</x:f>
        <x:v>0</x:v>
      </x:c>
      <x:c r="R1418" s="22" t="n">
        <x:f>'01 Controls'!$F$25*'02 Cargo Classes'!$N$9</x:f>
        <x:v>0</x:v>
      </x:c>
      <x:c r="S1418" s="22" t="n">
        <x:f>'01 Controls'!$G$25*'02 Cargo Classes'!$O$9</x:f>
        <x:v>0.9</x:v>
      </x:c>
      <x:c r="T1418" s="22" t="n">
        <x:f>'01 Controls'!$H$25*'02 Cargo Classes'!$P$9</x:f>
        <x:v>0</x:v>
      </x:c>
      <x:c r="U1418" s="22" t="n">
        <x:f>SUM(Q1418:T1418)</x:f>
        <x:v>0.9</x:v>
      </x:c>
      <x:c r="V1418" s="18" t="n">
        <x:f>IF(U1418=0,0,N1418*Q1418/U1418)</x:f>
        <x:v>0</x:v>
      </x:c>
      <x:c r="W1418" s="18" t="n">
        <x:f>IF(U1418=0,0,P1418*Q1418/U1418)</x:f>
        <x:v>0</x:v>
      </x:c>
      <x:c r="X1418" s="18" t="n">
        <x:f>MAX(V1418,W1418*'01 Controls'!$E$12)</x:f>
        <x:v>0</x:v>
      </x:c>
      <x:c r="Y1418" s="18" t="n">
        <x:f>IF(U1418=0,0,N1418*R1418/U1418)</x:f>
        <x:v>0</x:v>
      </x:c>
      <x:c r="Z1418" s="18" t="n">
        <x:f>IF(U1418=0,0,P1418*R1418/U1418)</x:f>
        <x:v>0</x:v>
      </x:c>
      <x:c r="AA1418" s="18" t="n">
        <x:f>MAX(Y1418,Z1418*'01 Controls'!$E$13)</x:f>
        <x:v>0</x:v>
      </x:c>
      <x:c r="AB1418" s="18" t="n">
        <x:f>IF(U1418=0,0,N1418*S1418/U1418)</x:f>
        <x:v>486</x:v>
      </x:c>
      <x:c r="AC1418" s="18" t="n">
        <x:f>IF(U1418=0,0,P1418*S1418/U1418)</x:f>
        <x:v>739.2</x:v>
      </x:c>
      <x:c r="AD1418" s="18" t="n">
        <x:f>MAX(AB1418,AC1418*'01 Controls'!$E$14)</x:f>
        <x:v>486</x:v>
      </x:c>
      <x:c r="AE1418" s="18" t="n">
        <x:f>IF(U1418=0,0,N1418*T1418/U1418)</x:f>
        <x:v>0</x:v>
      </x:c>
      <x:c r="AF1418" s="18" t="n">
        <x:f>IF(U1418=0,0,P1418*T1418/U1418)</x:f>
        <x:v>0</x:v>
      </x:c>
      <x:c r="AG1418" s="18" t="n">
        <x:f>MAX(AE1418,AF1418*'01 Controls'!$E$15)</x:f>
        <x:v>0</x:v>
      </x:c>
      <x:c r="AH1418" s="18" t="n">
        <x:f>SUM(V1418,Y1418,AB1418,AE1418)</x:f>
        <x:v>486</x:v>
      </x:c>
      <x:c r="AI1418" s="18" t="n">
        <x:f>N1418-AH1418</x:f>
        <x:v>0</x:v>
      </x:c>
      <x:c r="AJ1418" s="18" t="n">
        <x:f>V1418*INDEX('07 Mode Capacity'!$P$6:$P$17,MATCH("AIR-"&amp;I1418,'07 Mode Capacity'!$C$6:$C$17,0))</x:f>
        <x:v>0</x:v>
      </x:c>
      <x:c r="AK1418" s="18" t="n">
        <x:f>Y1418*INDEX('07 Mode Capacity'!$P$6:$P$17,MATCH("OCEAN-"&amp;I1418,'07 Mode Capacity'!$C$6:$C$17,0))</x:f>
        <x:v>0</x:v>
      </x:c>
      <x:c r="AL1418" s="18" t="n">
        <x:f>AB1418*INDEX('07 Mode Capacity'!$P$6:$P$17,MATCH("LAND-"&amp;I1418,'07 Mode Capacity'!$C$6:$C$17,0))</x:f>
        <x:v>59.315264584069894</x:v>
      </x:c>
      <x:c r="AM1418" s="18" t="n">
        <x:f>AE1418*INDEX('07 Mode Capacity'!$P$6:$P$17,MATCH("INLAND-"&amp;I1418,'07 Mode Capacity'!$C$6:$C$17,0))</x:f>
        <x:v>0</x:v>
      </x:c>
      <x:c r="AN1418" s="18" t="n">
        <x:f>SUM(AJ1418:AM1418)</x:f>
        <x:v>59.315264584069894</x:v>
      </x:c>
      <x:c r="AO1418" s="17" t="n">
        <x:f>IF(N1418=0,1,AN1418/N1418)</x:f>
        <x:v>0.1220478695145471</x:v>
      </x:c>
      <x:c r="AP1418" s="11" t="str">
        <x:f>IF(AO1418&gt;='01 Controls'!$E$16,"PASS","FAIL")</x:f>
        <x:v>FAIL</x:v>
      </x:c>
      <x:c r="AQ1418" s="11" t="str">
        <x:v>UNQUANTIFIED</x:v>
      </x:c>
      <x:c r="AR1418" s="11" t="str">
        <x:v>Position-class planning record; serial item and receiver open</x:v>
      </x:c>
      <x:c r="AS1418" s="26"/>
      <x:c r="AT1418" s="26"/>
    </x:row>
    <x:row r="1419">
      <x:c r="C1419" s="11" t="str">
        <x:v>M1-L-DMG-TNK-20</x:v>
      </x:c>
      <x:c r="D1419" s="11" t="str">
        <x:v>M1</x:v>
      </x:c>
      <x:c r="E1419" s="11" t="str">
        <x:v>Western fire and heat</x:v>
      </x:c>
      <x:c r="F1419" s="11" t="str">
        <x:v>L-DMG</x:v>
      </x:c>
      <x:c r="G1419" s="11" t="str">
        <x:v>Debris and materials group</x:v>
      </x:c>
      <x:c r="H1419" s="11" t="str">
        <x:v>TNK-20</x:v>
      </x:c>
      <x:c r="I1419" s="19" t="n">
        <x:v>48</x:v>
      </x:c>
      <x:c r="J1419" s="21" t="n">
        <x:v>2</x:v>
      </x:c>
      <x:c r="K1419" s="18" t="n">
        <x:f>'05 Cargo Register'!K75</x:f>
        <x:v>243</x:v>
      </x:c>
      <x:c r="L1419" s="18" t="n">
        <x:f>'05 Cargo Register'!N75</x:f>
        <x:v>15</x:v>
      </x:c>
      <x:c r="M1419" s="18" t="n">
        <x:f>'05 Cargo Register'!O75</x:f>
        <x:v>318.75</x:v>
      </x:c>
      <x:c r="N1419" s="18" t="n">
        <x:f>J1419*K1419</x:f>
        <x:v>486</x:v>
      </x:c>
      <x:c r="O1419" s="18" t="n">
        <x:f>J1419*L1419</x:f>
        <x:v>30</x:v>
      </x:c>
      <x:c r="P1419" s="18" t="n">
        <x:f>J1419*M1419</x:f>
        <x:v>637.5</x:v>
      </x:c>
      <x:c r="Q1419" s="22" t="n">
        <x:f>'01 Controls'!$E$25*'02 Cargo Classes'!$M$10</x:f>
        <x:v>0</x:v>
      </x:c>
      <x:c r="R1419" s="22" t="n">
        <x:f>'01 Controls'!$F$25*'02 Cargo Classes'!$N$10</x:f>
        <x:v>0</x:v>
      </x:c>
      <x:c r="S1419" s="22" t="n">
        <x:f>'01 Controls'!$G$25*'02 Cargo Classes'!$O$10</x:f>
        <x:v>0.9</x:v>
      </x:c>
      <x:c r="T1419" s="22" t="n">
        <x:f>'01 Controls'!$H$25*'02 Cargo Classes'!$P$10</x:f>
        <x:v>0</x:v>
      </x:c>
      <x:c r="U1419" s="22" t="n">
        <x:f>SUM(Q1419:T1419)</x:f>
        <x:v>0.9</x:v>
      </x:c>
      <x:c r="V1419" s="18" t="n">
        <x:f>IF(U1419=0,0,N1419*Q1419/U1419)</x:f>
        <x:v>0</x:v>
      </x:c>
      <x:c r="W1419" s="18" t="n">
        <x:f>IF(U1419=0,0,P1419*Q1419/U1419)</x:f>
        <x:v>0</x:v>
      </x:c>
      <x:c r="X1419" s="18" t="n">
        <x:f>MAX(V1419,W1419*'01 Controls'!$E$12)</x:f>
        <x:v>0</x:v>
      </x:c>
      <x:c r="Y1419" s="18" t="n">
        <x:f>IF(U1419=0,0,N1419*R1419/U1419)</x:f>
        <x:v>0</x:v>
      </x:c>
      <x:c r="Z1419" s="18" t="n">
        <x:f>IF(U1419=0,0,P1419*R1419/U1419)</x:f>
        <x:v>0</x:v>
      </x:c>
      <x:c r="AA1419" s="18" t="n">
        <x:f>MAX(Y1419,Z1419*'01 Controls'!$E$13)</x:f>
        <x:v>0</x:v>
      </x:c>
      <x:c r="AB1419" s="18" t="n">
        <x:f>IF(U1419=0,0,N1419*S1419/U1419)</x:f>
        <x:v>486</x:v>
      </x:c>
      <x:c r="AC1419" s="18" t="n">
        <x:f>IF(U1419=0,0,P1419*S1419/U1419)</x:f>
        <x:v>637.5</x:v>
      </x:c>
      <x:c r="AD1419" s="18" t="n">
        <x:f>MAX(AB1419,AC1419*'01 Controls'!$E$14)</x:f>
        <x:v>486</x:v>
      </x:c>
      <x:c r="AE1419" s="18" t="n">
        <x:f>IF(U1419=0,0,N1419*T1419/U1419)</x:f>
        <x:v>0</x:v>
      </x:c>
      <x:c r="AF1419" s="18" t="n">
        <x:f>IF(U1419=0,0,P1419*T1419/U1419)</x:f>
        <x:v>0</x:v>
      </x:c>
      <x:c r="AG1419" s="18" t="n">
        <x:f>MAX(AE1419,AF1419*'01 Controls'!$E$15)</x:f>
        <x:v>0</x:v>
      </x:c>
      <x:c r="AH1419" s="18" t="n">
        <x:f>SUM(V1419,Y1419,AB1419,AE1419)</x:f>
        <x:v>486</x:v>
      </x:c>
      <x:c r="AI1419" s="18" t="n">
        <x:f>N1419-AH1419</x:f>
        <x:v>0</x:v>
      </x:c>
      <x:c r="AJ1419" s="18" t="n">
        <x:f>V1419*INDEX('07 Mode Capacity'!$P$6:$P$17,MATCH("AIR-"&amp;I1419,'07 Mode Capacity'!$C$6:$C$17,0))</x:f>
        <x:v>0</x:v>
      </x:c>
      <x:c r="AK1419" s="18" t="n">
        <x:f>Y1419*INDEX('07 Mode Capacity'!$P$6:$P$17,MATCH("OCEAN-"&amp;I1419,'07 Mode Capacity'!$C$6:$C$17,0))</x:f>
        <x:v>0</x:v>
      </x:c>
      <x:c r="AL1419" s="18" t="n">
        <x:f>AB1419*INDEX('07 Mode Capacity'!$P$6:$P$17,MATCH("LAND-"&amp;I1419,'07 Mode Capacity'!$C$6:$C$17,0))</x:f>
        <x:v>59.315264584069894</x:v>
      </x:c>
      <x:c r="AM1419" s="18" t="n">
        <x:f>AE1419*INDEX('07 Mode Capacity'!$P$6:$P$17,MATCH("INLAND-"&amp;I1419,'07 Mode Capacity'!$C$6:$C$17,0))</x:f>
        <x:v>0</x:v>
      </x:c>
      <x:c r="AN1419" s="18" t="n">
        <x:f>SUM(AJ1419:AM1419)</x:f>
        <x:v>59.315264584069894</x:v>
      </x:c>
      <x:c r="AO1419" s="17" t="n">
        <x:f>IF(N1419=0,1,AN1419/N1419)</x:f>
        <x:v>0.1220478695145471</x:v>
      </x:c>
      <x:c r="AP1419" s="11" t="str">
        <x:f>IF(AO1419&gt;='01 Controls'!$E$16,"PASS","FAIL")</x:f>
        <x:v>FAIL</x:v>
      </x:c>
      <x:c r="AQ1419" s="11" t="str">
        <x:v>UNQUANTIFIED</x:v>
      </x:c>
      <x:c r="AR1419" s="11" t="str">
        <x:v>Position-class planning record; serial item and receiver open</x:v>
      </x:c>
      <x:c r="AS1419" s="26"/>
      <x:c r="AT1419" s="26"/>
    </x:row>
    <x:row r="1420">
      <x:c r="C1420" s="11" t="str">
        <x:v>M1-L-DMG-FLR-24</x:v>
      </x:c>
      <x:c r="D1420" s="11" t="str">
        <x:v>M1</x:v>
      </x:c>
      <x:c r="E1420" s="11" t="str">
        <x:v>Western fire and heat</x:v>
      </x:c>
      <x:c r="F1420" s="11" t="str">
        <x:v>L-DMG</x:v>
      </x:c>
      <x:c r="G1420" s="11" t="str">
        <x:v>Debris and materials group</x:v>
      </x:c>
      <x:c r="H1420" s="11" t="str">
        <x:v>FLR-24</x:v>
      </x:c>
      <x:c r="I1420" s="19" t="n">
        <x:v>48</x:v>
      </x:c>
      <x:c r="J1420" s="21" t="n">
        <x:v>2</x:v>
      </x:c>
      <x:c r="K1420" s="18" t="n">
        <x:f>'05 Cargo Register'!K76</x:f>
        <x:v>546.75</x:v>
      </x:c>
      <x:c r="L1420" s="18" t="n">
        <x:f>'05 Cargo Register'!N76</x:f>
        <x:v>27</x:v>
      </x:c>
      <x:c r="M1420" s="18" t="n">
        <x:f>'05 Cargo Register'!O76</x:f>
        <x:v>864</x:v>
      </x:c>
      <x:c r="N1420" s="18" t="n">
        <x:f>J1420*K1420</x:f>
        <x:v>1093.5</x:v>
      </x:c>
      <x:c r="O1420" s="18" t="n">
        <x:f>J1420*L1420</x:f>
        <x:v>54</x:v>
      </x:c>
      <x:c r="P1420" s="18" t="n">
        <x:f>J1420*M1420</x:f>
        <x:v>1728</x:v>
      </x:c>
      <x:c r="Q1420" s="22" t="n">
        <x:f>'01 Controls'!$E$25*'02 Cargo Classes'!$M$11</x:f>
        <x:v>0</x:v>
      </x:c>
      <x:c r="R1420" s="22" t="n">
        <x:f>'01 Controls'!$F$25*'02 Cargo Classes'!$N$11</x:f>
        <x:v>0</x:v>
      </x:c>
      <x:c r="S1420" s="22" t="n">
        <x:f>'01 Controls'!$G$25*'02 Cargo Classes'!$O$11</x:f>
        <x:v>0.9</x:v>
      </x:c>
      <x:c r="T1420" s="22" t="n">
        <x:f>'01 Controls'!$H$25*'02 Cargo Classes'!$P$11</x:f>
        <x:v>0</x:v>
      </x:c>
      <x:c r="U1420" s="22" t="n">
        <x:f>SUM(Q1420:T1420)</x:f>
        <x:v>0.9</x:v>
      </x:c>
      <x:c r="V1420" s="18" t="n">
        <x:f>IF(U1420=0,0,N1420*Q1420/U1420)</x:f>
        <x:v>0</x:v>
      </x:c>
      <x:c r="W1420" s="18" t="n">
        <x:f>IF(U1420=0,0,P1420*Q1420/U1420)</x:f>
        <x:v>0</x:v>
      </x:c>
      <x:c r="X1420" s="18" t="n">
        <x:f>MAX(V1420,W1420*'01 Controls'!$E$12)</x:f>
        <x:v>0</x:v>
      </x:c>
      <x:c r="Y1420" s="18" t="n">
        <x:f>IF(U1420=0,0,N1420*R1420/U1420)</x:f>
        <x:v>0</x:v>
      </x:c>
      <x:c r="Z1420" s="18" t="n">
        <x:f>IF(U1420=0,0,P1420*R1420/U1420)</x:f>
        <x:v>0</x:v>
      </x:c>
      <x:c r="AA1420" s="18" t="n">
        <x:f>MAX(Y1420,Z1420*'01 Controls'!$E$13)</x:f>
        <x:v>0</x:v>
      </x:c>
      <x:c r="AB1420" s="18" t="n">
        <x:f>IF(U1420=0,0,N1420*S1420/U1420)</x:f>
        <x:v>1093.5</x:v>
      </x:c>
      <x:c r="AC1420" s="18" t="n">
        <x:f>IF(U1420=0,0,P1420*S1420/U1420)</x:f>
        <x:v>1728</x:v>
      </x:c>
      <x:c r="AD1420" s="18" t="n">
        <x:f>MAX(AB1420,AC1420*'01 Controls'!$E$14)</x:f>
        <x:v>1093.5</x:v>
      </x:c>
      <x:c r="AE1420" s="18" t="n">
        <x:f>IF(U1420=0,0,N1420*T1420/U1420)</x:f>
        <x:v>0</x:v>
      </x:c>
      <x:c r="AF1420" s="18" t="n">
        <x:f>IF(U1420=0,0,P1420*T1420/U1420)</x:f>
        <x:v>0</x:v>
      </x:c>
      <x:c r="AG1420" s="18" t="n">
        <x:f>MAX(AE1420,AF1420*'01 Controls'!$E$15)</x:f>
        <x:v>0</x:v>
      </x:c>
      <x:c r="AH1420" s="18" t="n">
        <x:f>SUM(V1420,Y1420,AB1420,AE1420)</x:f>
        <x:v>1093.5</x:v>
      </x:c>
      <x:c r="AI1420" s="18" t="n">
        <x:f>N1420-AH1420</x:f>
        <x:v>0</x:v>
      </x:c>
      <x:c r="AJ1420" s="18" t="n">
        <x:f>V1420*INDEX('07 Mode Capacity'!$P$6:$P$17,MATCH("AIR-"&amp;I1420,'07 Mode Capacity'!$C$6:$C$17,0))</x:f>
        <x:v>0</x:v>
      </x:c>
      <x:c r="AK1420" s="18" t="n">
        <x:f>Y1420*INDEX('07 Mode Capacity'!$P$6:$P$17,MATCH("OCEAN-"&amp;I1420,'07 Mode Capacity'!$C$6:$C$17,0))</x:f>
        <x:v>0</x:v>
      </x:c>
      <x:c r="AL1420" s="18" t="n">
        <x:f>AB1420*INDEX('07 Mode Capacity'!$P$6:$P$17,MATCH("LAND-"&amp;I1420,'07 Mode Capacity'!$C$6:$C$17,0))</x:f>
        <x:v>133.45934531415725</x:v>
      </x:c>
      <x:c r="AM1420" s="18" t="n">
        <x:f>AE1420*INDEX('07 Mode Capacity'!$P$6:$P$17,MATCH("INLAND-"&amp;I1420,'07 Mode Capacity'!$C$6:$C$17,0))</x:f>
        <x:v>0</x:v>
      </x:c>
      <x:c r="AN1420" s="18" t="n">
        <x:f>SUM(AJ1420:AM1420)</x:f>
        <x:v>133.45934531415725</x:v>
      </x:c>
      <x:c r="AO1420" s="17" t="n">
        <x:f>IF(N1420=0,1,AN1420/N1420)</x:f>
        <x:v>0.12204786951454709</x:v>
      </x:c>
      <x:c r="AP1420" s="11" t="str">
        <x:f>IF(AO1420&gt;='01 Controls'!$E$16,"PASS","FAIL")</x:f>
        <x:v>FAIL</x:v>
      </x:c>
      <x:c r="AQ1420" s="11" t="str">
        <x:v>UNQUANTIFIED</x:v>
      </x:c>
      <x:c r="AR1420" s="11" t="str">
        <x:v>Position-class planning record; serial item and receiver open</x:v>
      </x:c>
      <x:c r="AS1420" s="26"/>
      <x:c r="AT1420" s="26"/>
    </x:row>
    <x:row r="1421">
      <x:c r="C1421" s="11" t="str">
        <x:v>M1-L-DMG-ROL-30</x:v>
      </x:c>
      <x:c r="D1421" s="11" t="str">
        <x:v>M1</x:v>
      </x:c>
      <x:c r="E1421" s="11" t="str">
        <x:v>Western fire and heat</x:v>
      </x:c>
      <x:c r="F1421" s="11" t="str">
        <x:v>L-DMG</x:v>
      </x:c>
      <x:c r="G1421" s="11" t="str">
        <x:v>Debris and materials group</x:v>
      </x:c>
      <x:c r="H1421" s="11" t="str">
        <x:v>ROL-30</x:v>
      </x:c>
      <x:c r="I1421" s="19" t="n">
        <x:v>48</x:v>
      </x:c>
      <x:c r="J1421" s="21" t="n">
        <x:v>2</x:v>
      </x:c>
      <x:c r="K1421" s="18" t="n">
        <x:f>'05 Cargo Register'!K77</x:f>
        <x:v>759.375</x:v>
      </x:c>
      <x:c r="L1421" s="18" t="n">
        <x:f>'05 Cargo Register'!N77</x:f>
        <x:v>32</x:v>
      </x:c>
      <x:c r="M1421" s="18" t="n">
        <x:f>'05 Cargo Register'!O77</x:f>
        <x:v>2040</x:v>
      </x:c>
      <x:c r="N1421" s="18" t="n">
        <x:f>J1421*K1421</x:f>
        <x:v>1518.75</x:v>
      </x:c>
      <x:c r="O1421" s="18" t="n">
        <x:f>J1421*L1421</x:f>
        <x:v>64</x:v>
      </x:c>
      <x:c r="P1421" s="18" t="n">
        <x:f>J1421*M1421</x:f>
        <x:v>4080</x:v>
      </x:c>
      <x:c r="Q1421" s="22" t="n">
        <x:f>'01 Controls'!$E$25*'02 Cargo Classes'!$M$12</x:f>
        <x:v>0</x:v>
      </x:c>
      <x:c r="R1421" s="22" t="n">
        <x:f>'01 Controls'!$F$25*'02 Cargo Classes'!$N$12</x:f>
        <x:v>0</x:v>
      </x:c>
      <x:c r="S1421" s="22" t="n">
        <x:f>'01 Controls'!$G$25*'02 Cargo Classes'!$O$12</x:f>
        <x:v>1.35</x:v>
      </x:c>
      <x:c r="T1421" s="22" t="n">
        <x:f>'01 Controls'!$H$25*'02 Cargo Classes'!$P$12</x:f>
        <x:v>0</x:v>
      </x:c>
      <x:c r="U1421" s="22" t="n">
        <x:f>SUM(Q1421:T1421)</x:f>
        <x:v>1.35</x:v>
      </x:c>
      <x:c r="V1421" s="18" t="n">
        <x:f>IF(U1421=0,0,N1421*Q1421/U1421)</x:f>
        <x:v>0</x:v>
      </x:c>
      <x:c r="W1421" s="18" t="n">
        <x:f>IF(U1421=0,0,P1421*Q1421/U1421)</x:f>
        <x:v>0</x:v>
      </x:c>
      <x:c r="X1421" s="18" t="n">
        <x:f>MAX(V1421,W1421*'01 Controls'!$E$12)</x:f>
        <x:v>0</x:v>
      </x:c>
      <x:c r="Y1421" s="18" t="n">
        <x:f>IF(U1421=0,0,N1421*R1421/U1421)</x:f>
        <x:v>0</x:v>
      </x:c>
      <x:c r="Z1421" s="18" t="n">
        <x:f>IF(U1421=0,0,P1421*R1421/U1421)</x:f>
        <x:v>0</x:v>
      </x:c>
      <x:c r="AA1421" s="18" t="n">
        <x:f>MAX(Y1421,Z1421*'01 Controls'!$E$13)</x:f>
        <x:v>0</x:v>
      </x:c>
      <x:c r="AB1421" s="18" t="n">
        <x:f>IF(U1421=0,0,N1421*S1421/U1421)</x:f>
        <x:v>1518.75</x:v>
      </x:c>
      <x:c r="AC1421" s="18" t="n">
        <x:f>IF(U1421=0,0,P1421*S1421/U1421)</x:f>
        <x:v>4079.9999999999995</x:v>
      </x:c>
      <x:c r="AD1421" s="18" t="n">
        <x:f>MAX(AB1421,AC1421*'01 Controls'!$E$14)</x:f>
        <x:v>1518.75</x:v>
      </x:c>
      <x:c r="AE1421" s="18" t="n">
        <x:f>IF(U1421=0,0,N1421*T1421/U1421)</x:f>
        <x:v>0</x:v>
      </x:c>
      <x:c r="AF1421" s="18" t="n">
        <x:f>IF(U1421=0,0,P1421*T1421/U1421)</x:f>
        <x:v>0</x:v>
      </x:c>
      <x:c r="AG1421" s="18" t="n">
        <x:f>MAX(AE1421,AF1421*'01 Controls'!$E$15)</x:f>
        <x:v>0</x:v>
      </x:c>
      <x:c r="AH1421" s="18" t="n">
        <x:f>SUM(V1421,Y1421,AB1421,AE1421)</x:f>
        <x:v>1518.75</x:v>
      </x:c>
      <x:c r="AI1421" s="18" t="n">
        <x:f>N1421-AH1421</x:f>
        <x:v>0</x:v>
      </x:c>
      <x:c r="AJ1421" s="18" t="n">
        <x:f>V1421*INDEX('07 Mode Capacity'!$P$6:$P$17,MATCH("AIR-"&amp;I1421,'07 Mode Capacity'!$C$6:$C$17,0))</x:f>
        <x:v>0</x:v>
      </x:c>
      <x:c r="AK1421" s="18" t="n">
        <x:f>Y1421*INDEX('07 Mode Capacity'!$P$6:$P$17,MATCH("OCEAN-"&amp;I1421,'07 Mode Capacity'!$C$6:$C$17,0))</x:f>
        <x:v>0</x:v>
      </x:c>
      <x:c r="AL1421" s="18" t="n">
        <x:f>AB1421*INDEX('07 Mode Capacity'!$P$6:$P$17,MATCH("LAND-"&amp;I1421,'07 Mode Capacity'!$C$6:$C$17,0))</x:f>
        <x:v>185.3602018252184</x:v>
      </x:c>
      <x:c r="AM1421" s="18" t="n">
        <x:f>AE1421*INDEX('07 Mode Capacity'!$P$6:$P$17,MATCH("INLAND-"&amp;I1421,'07 Mode Capacity'!$C$6:$C$17,0))</x:f>
        <x:v>0</x:v>
      </x:c>
      <x:c r="AN1421" s="18" t="n">
        <x:f>SUM(AJ1421:AM1421)</x:f>
        <x:v>185.3602018252184</x:v>
      </x:c>
      <x:c r="AO1421" s="17" t="n">
        <x:f>IF(N1421=0,1,AN1421/N1421)</x:f>
        <x:v>0.1220478695145471</x:v>
      </x:c>
      <x:c r="AP1421" s="11" t="str">
        <x:f>IF(AO1421&gt;='01 Controls'!$E$16,"PASS","FAIL")</x:f>
        <x:v>FAIL</x:v>
      </x:c>
      <x:c r="AQ1421" s="11" t="str">
        <x:v>UNQUANTIFIED</x:v>
      </x:c>
      <x:c r="AR1421" s="11" t="str">
        <x:v>Position-class planning record; serial item and receiver open</x:v>
      </x:c>
      <x:c r="AS1421" s="26"/>
      <x:c r="AT1421" s="26"/>
    </x:row>
    <x:row r="1422">
      <x:c r="C1422" s="11" t="str">
        <x:v>M1-L-DMG-LIN-18</x:v>
      </x:c>
      <x:c r="D1422" s="11" t="str">
        <x:v>M1</x:v>
      </x:c>
      <x:c r="E1422" s="11" t="str">
        <x:v>Western fire and heat</x:v>
      </x:c>
      <x:c r="F1422" s="11" t="str">
        <x:v>L-DMG</x:v>
      </x:c>
      <x:c r="G1422" s="11" t="str">
        <x:v>Debris and materials group</x:v>
      </x:c>
      <x:c r="H1422" s="11" t="str">
        <x:v>LIN-18</x:v>
      </x:c>
      <x:c r="I1422" s="19" t="n">
        <x:v>72</x:v>
      </x:c>
      <x:c r="J1422" s="21" t="n">
        <x:v>2</x:v>
      </x:c>
      <x:c r="K1422" s="18" t="n">
        <x:f>'05 Cargo Register'!K78</x:f>
        <x:v>303.75</x:v>
      </x:c>
      <x:c r="L1422" s="18" t="n">
        <x:f>'05 Cargo Register'!N78</x:f>
        <x:v>22</x:v>
      </x:c>
      <x:c r="M1422" s="18" t="n">
        <x:f>'05 Cargo Register'!O78</x:f>
        <x:v>968</x:v>
      </x:c>
      <x:c r="N1422" s="18" t="n">
        <x:f>J1422*K1422</x:f>
        <x:v>607.5</x:v>
      </x:c>
      <x:c r="O1422" s="18" t="n">
        <x:f>J1422*L1422</x:f>
        <x:v>44</x:v>
      </x:c>
      <x:c r="P1422" s="18" t="n">
        <x:f>J1422*M1422</x:f>
        <x:v>1936</x:v>
      </x:c>
      <x:c r="Q1422" s="22" t="n">
        <x:f>'01 Controls'!$E$25*'02 Cargo Classes'!$M$13</x:f>
        <x:v>0</x:v>
      </x:c>
      <x:c r="R1422" s="22" t="n">
        <x:f>'01 Controls'!$F$25*'02 Cargo Classes'!$N$13</x:f>
        <x:v>0</x:v>
      </x:c>
      <x:c r="S1422" s="22" t="n">
        <x:f>'01 Controls'!$G$25*'02 Cargo Classes'!$O$13</x:f>
        <x:v>0.9</x:v>
      </x:c>
      <x:c r="T1422" s="22" t="n">
        <x:f>'01 Controls'!$H$25*'02 Cargo Classes'!$P$13</x:f>
        <x:v>0</x:v>
      </x:c>
      <x:c r="U1422" s="22" t="n">
        <x:f>SUM(Q1422:T1422)</x:f>
        <x:v>0.9</x:v>
      </x:c>
      <x:c r="V1422" s="18" t="n">
        <x:f>IF(U1422=0,0,N1422*Q1422/U1422)</x:f>
        <x:v>0</x:v>
      </x:c>
      <x:c r="W1422" s="18" t="n">
        <x:f>IF(U1422=0,0,P1422*Q1422/U1422)</x:f>
        <x:v>0</x:v>
      </x:c>
      <x:c r="X1422" s="18" t="n">
        <x:f>MAX(V1422,W1422*'01 Controls'!$E$12)</x:f>
        <x:v>0</x:v>
      </x:c>
      <x:c r="Y1422" s="18" t="n">
        <x:f>IF(U1422=0,0,N1422*R1422/U1422)</x:f>
        <x:v>0</x:v>
      </x:c>
      <x:c r="Z1422" s="18" t="n">
        <x:f>IF(U1422=0,0,P1422*R1422/U1422)</x:f>
        <x:v>0</x:v>
      </x:c>
      <x:c r="AA1422" s="18" t="n">
        <x:f>MAX(Y1422,Z1422*'01 Controls'!$E$13)</x:f>
        <x:v>0</x:v>
      </x:c>
      <x:c r="AB1422" s="18" t="n">
        <x:f>IF(U1422=0,0,N1422*S1422/U1422)</x:f>
        <x:v>607.5</x:v>
      </x:c>
      <x:c r="AC1422" s="18" t="n">
        <x:f>IF(U1422=0,0,P1422*S1422/U1422)</x:f>
        <x:v>1936</x:v>
      </x:c>
      <x:c r="AD1422" s="18" t="n">
        <x:f>MAX(AB1422,AC1422*'01 Controls'!$E$14)</x:f>
        <x:v>607.5</x:v>
      </x:c>
      <x:c r="AE1422" s="18" t="n">
        <x:f>IF(U1422=0,0,N1422*T1422/U1422)</x:f>
        <x:v>0</x:v>
      </x:c>
      <x:c r="AF1422" s="18" t="n">
        <x:f>IF(U1422=0,0,P1422*T1422/U1422)</x:f>
        <x:v>0</x:v>
      </x:c>
      <x:c r="AG1422" s="18" t="n">
        <x:f>MAX(AE1422,AF1422*'01 Controls'!$E$15)</x:f>
        <x:v>0</x:v>
      </x:c>
      <x:c r="AH1422" s="18" t="n">
        <x:f>SUM(V1422,Y1422,AB1422,AE1422)</x:f>
        <x:v>607.5</x:v>
      </x:c>
      <x:c r="AI1422" s="18" t="n">
        <x:f>N1422-AH1422</x:f>
        <x:v>0</x:v>
      </x:c>
      <x:c r="AJ1422" s="18" t="n">
        <x:f>V1422*INDEX('07 Mode Capacity'!$P$6:$P$17,MATCH("AIR-"&amp;I1422,'07 Mode Capacity'!$C$6:$C$17,0))</x:f>
        <x:v>0</x:v>
      </x:c>
      <x:c r="AK1422" s="18" t="n">
        <x:f>Y1422*INDEX('07 Mode Capacity'!$P$6:$P$17,MATCH("OCEAN-"&amp;I1422,'07 Mode Capacity'!$C$6:$C$17,0))</x:f>
        <x:v>0</x:v>
      </x:c>
      <x:c r="AL1422" s="18" t="n">
        <x:f>AB1422*INDEX('07 Mode Capacity'!$P$6:$P$17,MATCH("LAND-"&amp;I1422,'07 Mode Capacity'!$C$6:$C$17,0))</x:f>
        <x:v>434.36871155395136</x:v>
      </x:c>
      <x:c r="AM1422" s="18" t="n">
        <x:f>AE1422*INDEX('07 Mode Capacity'!$P$6:$P$17,MATCH("INLAND-"&amp;I1422,'07 Mode Capacity'!$C$6:$C$17,0))</x:f>
        <x:v>0</x:v>
      </x:c>
      <x:c r="AN1422" s="18" t="n">
        <x:f>SUM(AJ1422:AM1422)</x:f>
        <x:v>434.36871155395136</x:v>
      </x:c>
      <x:c r="AO1422" s="17" t="n">
        <x:f>IF(N1422=0,1,AN1422/N1422)</x:f>
        <x:v>0.7150102247801668</x:v>
      </x:c>
      <x:c r="AP1422" s="11" t="str">
        <x:f>IF(AO1422&gt;='01 Controls'!$E$16,"PASS","FAIL")</x:f>
        <x:v>FAIL</x:v>
      </x:c>
      <x:c r="AQ1422" s="11" t="str">
        <x:v>UNQUANTIFIED</x:v>
      </x:c>
      <x:c r="AR1422" s="11" t="str">
        <x:v>Position-class planning record; serial item and receiver open</x:v>
      </x:c>
      <x:c r="AS1422" s="26"/>
      <x:c r="AT1422" s="26"/>
    </x:row>
    <x:row r="1423">
      <x:c r="C1423" s="11" t="str">
        <x:v>M1-L-DMG-BLK-08</x:v>
      </x:c>
      <x:c r="D1423" s="11" t="str">
        <x:v>M1</x:v>
      </x:c>
      <x:c r="E1423" s="11" t="str">
        <x:v>Western fire and heat</x:v>
      </x:c>
      <x:c r="F1423" s="11" t="str">
        <x:v>L-DMG</x:v>
      </x:c>
      <x:c r="G1423" s="11" t="str">
        <x:v>Debris and materials group</x:v>
      </x:c>
      <x:c r="H1423" s="11" t="str">
        <x:v>BLK-08</x:v>
      </x:c>
      <x:c r="I1423" s="19" t="n">
        <x:v>48</x:v>
      </x:c>
      <x:c r="J1423" s="21" t="n">
        <x:v>2</x:v>
      </x:c>
      <x:c r="K1423" s="18" t="n">
        <x:f>'05 Cargo Register'!K79</x:f>
        <x:v>121.5</x:v>
      </x:c>
      <x:c r="L1423" s="18" t="n">
        <x:f>'05 Cargo Register'!N79</x:f>
        <x:v>19</x:v>
      </x:c>
      <x:c r="M1423" s="18" t="n">
        <x:f>'05 Cargo Register'!O79</x:f>
        <x:v>969</x:v>
      </x:c>
      <x:c r="N1423" s="18" t="n">
        <x:f>J1423*K1423</x:f>
        <x:v>243</x:v>
      </x:c>
      <x:c r="O1423" s="18" t="n">
        <x:f>J1423*L1423</x:f>
        <x:v>38</x:v>
      </x:c>
      <x:c r="P1423" s="18" t="n">
        <x:f>J1423*M1423</x:f>
        <x:v>1938</x:v>
      </x:c>
      <x:c r="Q1423" s="22" t="n">
        <x:f>'01 Controls'!$E$25*'02 Cargo Classes'!$M$14</x:f>
        <x:v>0.1</x:v>
      </x:c>
      <x:c r="R1423" s="22" t="n">
        <x:f>'01 Controls'!$F$25*'02 Cargo Classes'!$N$14</x:f>
        <x:v>0</x:v>
      </x:c>
      <x:c r="S1423" s="22" t="n">
        <x:f>'01 Controls'!$G$25*'02 Cargo Classes'!$O$14</x:f>
        <x:v>0.9</x:v>
      </x:c>
      <x:c r="T1423" s="22" t="n">
        <x:f>'01 Controls'!$H$25*'02 Cargo Classes'!$P$14</x:f>
        <x:v>0</x:v>
      </x:c>
      <x:c r="U1423" s="22" t="n">
        <x:f>SUM(Q1423:T1423)</x:f>
        <x:v>1</x:v>
      </x:c>
      <x:c r="V1423" s="18" t="n">
        <x:f>IF(U1423=0,0,N1423*Q1423/U1423)</x:f>
        <x:v>24.3</x:v>
      </x:c>
      <x:c r="W1423" s="18" t="n">
        <x:f>IF(U1423=0,0,P1423*Q1423/U1423)</x:f>
        <x:v>193.8</x:v>
      </x:c>
      <x:c r="X1423" s="18" t="n">
        <x:f>MAX(V1423,W1423*'01 Controls'!$E$12)</x:f>
        <x:v>48.45</x:v>
      </x:c>
      <x:c r="Y1423" s="18" t="n">
        <x:f>IF(U1423=0,0,N1423*R1423/U1423)</x:f>
        <x:v>0</x:v>
      </x:c>
      <x:c r="Z1423" s="18" t="n">
        <x:f>IF(U1423=0,0,P1423*R1423/U1423)</x:f>
        <x:v>0</x:v>
      </x:c>
      <x:c r="AA1423" s="18" t="n">
        <x:f>MAX(Y1423,Z1423*'01 Controls'!$E$13)</x:f>
        <x:v>0</x:v>
      </x:c>
      <x:c r="AB1423" s="18" t="n">
        <x:f>IF(U1423=0,0,N1423*S1423/U1423)</x:f>
        <x:v>218.70000000000002</x:v>
      </x:c>
      <x:c r="AC1423" s="18" t="n">
        <x:f>IF(U1423=0,0,P1423*S1423/U1423)</x:f>
        <x:v>1744.2</x:v>
      </x:c>
      <x:c r="AD1423" s="18" t="n">
        <x:f>MAX(AB1423,AC1423*'01 Controls'!$E$14)</x:f>
        <x:v>348.84000000000003</x:v>
      </x:c>
      <x:c r="AE1423" s="18" t="n">
        <x:f>IF(U1423=0,0,N1423*T1423/U1423)</x:f>
        <x:v>0</x:v>
      </x:c>
      <x:c r="AF1423" s="18" t="n">
        <x:f>IF(U1423=0,0,P1423*T1423/U1423)</x:f>
        <x:v>0</x:v>
      </x:c>
      <x:c r="AG1423" s="18" t="n">
        <x:f>MAX(AE1423,AF1423*'01 Controls'!$E$15)</x:f>
        <x:v>0</x:v>
      </x:c>
      <x:c r="AH1423" s="18" t="n">
        <x:f>SUM(V1423,Y1423,AB1423,AE1423)</x:f>
        <x:v>243.00000000000003</x:v>
      </x:c>
      <x:c r="AI1423" s="18" t="n">
        <x:f>N1423-AH1423</x:f>
        <x:v>-2.842170943040401e-14</x:v>
      </x:c>
      <x:c r="AJ1423" s="18" t="n">
        <x:f>V1423*INDEX('07 Mode Capacity'!$P$6:$P$17,MATCH("AIR-"&amp;I1423,'07 Mode Capacity'!$C$6:$C$17,0))</x:f>
        <x:v>6.812156496429811</x:v>
      </x:c>
      <x:c r="AK1423" s="18" t="n">
        <x:f>Y1423*INDEX('07 Mode Capacity'!$P$6:$P$17,MATCH("OCEAN-"&amp;I1423,'07 Mode Capacity'!$C$6:$C$17,0))</x:f>
        <x:v>0</x:v>
      </x:c>
      <x:c r="AL1423" s="18" t="n">
        <x:f>AB1423*INDEX('07 Mode Capacity'!$P$6:$P$17,MATCH("LAND-"&amp;I1423,'07 Mode Capacity'!$C$6:$C$17,0))</x:f>
        <x:v>26.691869062831454</x:v>
      </x:c>
      <x:c r="AM1423" s="18" t="n">
        <x:f>AE1423*INDEX('07 Mode Capacity'!$P$6:$P$17,MATCH("INLAND-"&amp;I1423,'07 Mode Capacity'!$C$6:$C$17,0))</x:f>
        <x:v>0</x:v>
      </x:c>
      <x:c r="AN1423" s="18" t="n">
        <x:f>SUM(AJ1423:AM1423)</x:f>
        <x:v>33.504025559261265</x:v>
      </x:c>
      <x:c r="AO1423" s="17" t="n">
        <x:f>IF(N1423=0,1,AN1423/N1423)</x:f>
        <x:v>0.13787664839202166</x:v>
      </x:c>
      <x:c r="AP1423" s="11" t="str">
        <x:f>IF(AO1423&gt;='01 Controls'!$E$16,"PASS","FAIL")</x:f>
        <x:v>FAIL</x:v>
      </x:c>
      <x:c r="AQ1423" s="11" t="str">
        <x:v>UNQUANTIFIED</x:v>
      </x:c>
      <x:c r="AR1423" s="11" t="str">
        <x:v>Position-class planning record; serial item and receiver open</x:v>
      </x:c>
      <x:c r="AS1423" s="26"/>
      <x:c r="AT1423" s="26"/>
    </x:row>
    <x:row r="1424">
      <x:c r="C1424" s="11" t="str">
        <x:v>M1-L-DMG-OOG-80</x:v>
      </x:c>
      <x:c r="D1424" s="11" t="str">
        <x:v>M1</x:v>
      </x:c>
      <x:c r="E1424" s="11" t="str">
        <x:v>Western fire and heat</x:v>
      </x:c>
      <x:c r="F1424" s="11" t="str">
        <x:v>L-DMG</x:v>
      </x:c>
      <x:c r="G1424" s="11" t="str">
        <x:v>Debris and materials group</x:v>
      </x:c>
      <x:c r="H1424" s="11" t="str">
        <x:v>OOG-80</x:v>
      </x:c>
      <x:c r="I1424" s="19" t="n">
        <x:v>72</x:v>
      </x:c>
      <x:c r="J1424" s="21" t="n">
        <x:v>2</x:v>
      </x:c>
      <x:c r="K1424" s="18" t="n">
        <x:f>'05 Cargo Register'!K80</x:f>
        <x:v>303.75</x:v>
      </x:c>
      <x:c r="L1424" s="18" t="n">
        <x:f>'05 Cargo Register'!N80</x:f>
        <x:v>6</x:v>
      </x:c>
      <x:c r="M1424" s="18" t="n">
        <x:f>'05 Cargo Register'!O80</x:f>
        <x:v>1056</x:v>
      </x:c>
      <x:c r="N1424" s="18" t="n">
        <x:f>J1424*K1424</x:f>
        <x:v>607.5</x:v>
      </x:c>
      <x:c r="O1424" s="18" t="n">
        <x:f>J1424*L1424</x:f>
        <x:v>12</x:v>
      </x:c>
      <x:c r="P1424" s="18" t="n">
        <x:f>J1424*M1424</x:f>
        <x:v>2112</x:v>
      </x:c>
      <x:c r="Q1424" s="22" t="n">
        <x:f>'01 Controls'!$E$25*'02 Cargo Classes'!$M$15</x:f>
        <x:v>0</x:v>
      </x:c>
      <x:c r="R1424" s="22" t="n">
        <x:f>'01 Controls'!$F$25*'02 Cargo Classes'!$N$15</x:f>
        <x:v>0</x:v>
      </x:c>
      <x:c r="S1424" s="22" t="n">
        <x:f>'01 Controls'!$G$25*'02 Cargo Classes'!$O$15</x:f>
        <x:v>0.54</x:v>
      </x:c>
      <x:c r="T1424" s="22" t="n">
        <x:f>'01 Controls'!$H$25*'02 Cargo Classes'!$P$15</x:f>
        <x:v>0</x:v>
      </x:c>
      <x:c r="U1424" s="22" t="n">
        <x:f>SUM(Q1424:T1424)</x:f>
        <x:v>0.54</x:v>
      </x:c>
      <x:c r="V1424" s="18" t="n">
        <x:f>IF(U1424=0,0,N1424*Q1424/U1424)</x:f>
        <x:v>0</x:v>
      </x:c>
      <x:c r="W1424" s="18" t="n">
        <x:f>IF(U1424=0,0,P1424*Q1424/U1424)</x:f>
        <x:v>0</x:v>
      </x:c>
      <x:c r="X1424" s="18" t="n">
        <x:f>MAX(V1424,W1424*'01 Controls'!$E$12)</x:f>
        <x:v>0</x:v>
      </x:c>
      <x:c r="Y1424" s="18" t="n">
        <x:f>IF(U1424=0,0,N1424*R1424/U1424)</x:f>
        <x:v>0</x:v>
      </x:c>
      <x:c r="Z1424" s="18" t="n">
        <x:f>IF(U1424=0,0,P1424*R1424/U1424)</x:f>
        <x:v>0</x:v>
      </x:c>
      <x:c r="AA1424" s="18" t="n">
        <x:f>MAX(Y1424,Z1424*'01 Controls'!$E$13)</x:f>
        <x:v>0</x:v>
      </x:c>
      <x:c r="AB1424" s="18" t="n">
        <x:f>IF(U1424=0,0,N1424*S1424/U1424)</x:f>
        <x:v>607.5</x:v>
      </x:c>
      <x:c r="AC1424" s="18" t="n">
        <x:f>IF(U1424=0,0,P1424*S1424/U1424)</x:f>
        <x:v>2112</x:v>
      </x:c>
      <x:c r="AD1424" s="18" t="n">
        <x:f>MAX(AB1424,AC1424*'01 Controls'!$E$14)</x:f>
        <x:v>607.5</x:v>
      </x:c>
      <x:c r="AE1424" s="18" t="n">
        <x:f>IF(U1424=0,0,N1424*T1424/U1424)</x:f>
        <x:v>0</x:v>
      </x:c>
      <x:c r="AF1424" s="18" t="n">
        <x:f>IF(U1424=0,0,P1424*T1424/U1424)</x:f>
        <x:v>0</x:v>
      </x:c>
      <x:c r="AG1424" s="18" t="n">
        <x:f>MAX(AE1424,AF1424*'01 Controls'!$E$15)</x:f>
        <x:v>0</x:v>
      </x:c>
      <x:c r="AH1424" s="18" t="n">
        <x:f>SUM(V1424,Y1424,AB1424,AE1424)</x:f>
        <x:v>607.5</x:v>
      </x:c>
      <x:c r="AI1424" s="18" t="n">
        <x:f>N1424-AH1424</x:f>
        <x:v>0</x:v>
      </x:c>
      <x:c r="AJ1424" s="18" t="n">
        <x:f>V1424*INDEX('07 Mode Capacity'!$P$6:$P$17,MATCH("AIR-"&amp;I1424,'07 Mode Capacity'!$C$6:$C$17,0))</x:f>
        <x:v>0</x:v>
      </x:c>
      <x:c r="AK1424" s="18" t="n">
        <x:f>Y1424*INDEX('07 Mode Capacity'!$P$6:$P$17,MATCH("OCEAN-"&amp;I1424,'07 Mode Capacity'!$C$6:$C$17,0))</x:f>
        <x:v>0</x:v>
      </x:c>
      <x:c r="AL1424" s="18" t="n">
        <x:f>AB1424*INDEX('07 Mode Capacity'!$P$6:$P$17,MATCH("LAND-"&amp;I1424,'07 Mode Capacity'!$C$6:$C$17,0))</x:f>
        <x:v>434.36871155395136</x:v>
      </x:c>
      <x:c r="AM1424" s="18" t="n">
        <x:f>AE1424*INDEX('07 Mode Capacity'!$P$6:$P$17,MATCH("INLAND-"&amp;I1424,'07 Mode Capacity'!$C$6:$C$17,0))</x:f>
        <x:v>0</x:v>
      </x:c>
      <x:c r="AN1424" s="18" t="n">
        <x:f>SUM(AJ1424:AM1424)</x:f>
        <x:v>434.36871155395136</x:v>
      </x:c>
      <x:c r="AO1424" s="17" t="n">
        <x:f>IF(N1424=0,1,AN1424/N1424)</x:f>
        <x:v>0.7150102247801668</x:v>
      </x:c>
      <x:c r="AP1424" s="11" t="str">
        <x:f>IF(AO1424&gt;='01 Controls'!$E$16,"PASS","FAIL")</x:f>
        <x:v>FAIL</x:v>
      </x:c>
      <x:c r="AQ1424" s="11" t="str">
        <x:v>UNQUANTIFIED</x:v>
      </x:c>
      <x:c r="AR1424" s="11" t="str">
        <x:v>Position-class planning record; serial item and receiver open</x:v>
      </x:c>
      <x:c r="AS1424" s="26"/>
      <x:c r="AT1424" s="26"/>
    </x:row>
    <x:row r="1425">
      <x:c r="C1425" s="11" t="str">
        <x:v>M1-L-TWG-APL-45</x:v>
      </x:c>
      <x:c r="D1425" s="11" t="str">
        <x:v>M1</x:v>
      </x:c>
      <x:c r="E1425" s="11" t="str">
        <x:v>Western fire and heat</x:v>
      </x:c>
      <x:c r="F1425" s="11" t="str">
        <x:v>L-TWG</x:v>
      </x:c>
      <x:c r="G1425" s="11" t="str">
        <x:v>Temporary works and crossing group</x:v>
      </x:c>
      <x:c r="H1425" s="11" t="str">
        <x:v>APL-45</x:v>
      </x:c>
      <x:c r="I1425" s="19" t="n">
        <x:v>24</x:v>
      </x:c>
      <x:c r="J1425" s="21" t="n">
        <x:v>1</x:v>
      </x:c>
      <x:c r="K1425" s="18" t="n">
        <x:f>'05 Cargo Register'!K81</x:f>
        <x:v>91.125</x:v>
      </x:c>
      <x:c r="L1425" s="18" t="n">
        <x:f>'05 Cargo Register'!N81</x:f>
        <x:v>24</x:v>
      </x:c>
      <x:c r="M1425" s="18" t="n">
        <x:f>'05 Cargo Register'!O81</x:f>
        <x:v>180</x:v>
      </x:c>
      <x:c r="N1425" s="18" t="n">
        <x:f>J1425*K1425</x:f>
        <x:v>91.125</x:v>
      </x:c>
      <x:c r="O1425" s="18" t="n">
        <x:f>J1425*L1425</x:f>
        <x:v>24</x:v>
      </x:c>
      <x:c r="P1425" s="18" t="n">
        <x:f>J1425*M1425</x:f>
        <x:v>180</x:v>
      </x:c>
      <x:c r="Q1425" s="22" t="n">
        <x:f>'01 Controls'!$E$25*'02 Cargo Classes'!$M$6</x:f>
        <x:v>0.30000000000000004</x:v>
      </x:c>
      <x:c r="R1425" s="22" t="n">
        <x:f>'01 Controls'!$F$25*'02 Cargo Classes'!$N$6</x:f>
        <x:v>0</x:v>
      </x:c>
      <x:c r="S1425" s="22" t="n">
        <x:f>'01 Controls'!$G$25*'02 Cargo Classes'!$O$6</x:f>
        <x:v>0.9</x:v>
      </x:c>
      <x:c r="T1425" s="22" t="n">
        <x:f>'01 Controls'!$H$25*'02 Cargo Classes'!$P$6</x:f>
        <x:v>0</x:v>
      </x:c>
      <x:c r="U1425" s="22" t="n">
        <x:f>SUM(Q1425:T1425)</x:f>
        <x:v>1.2000000000000002</x:v>
      </x:c>
      <x:c r="V1425" s="18" t="n">
        <x:f>IF(U1425=0,0,N1425*Q1425/U1425)</x:f>
        <x:v>22.78125</x:v>
      </x:c>
      <x:c r="W1425" s="18" t="n">
        <x:f>IF(U1425=0,0,P1425*Q1425/U1425)</x:f>
        <x:v>45</x:v>
      </x:c>
      <x:c r="X1425" s="18" t="n">
        <x:f>MAX(V1425,W1425*'01 Controls'!$E$12)</x:f>
        <x:v>22.78125</x:v>
      </x:c>
      <x:c r="Y1425" s="18" t="n">
        <x:f>IF(U1425=0,0,N1425*R1425/U1425)</x:f>
        <x:v>0</x:v>
      </x:c>
      <x:c r="Z1425" s="18" t="n">
        <x:f>IF(U1425=0,0,P1425*R1425/U1425)</x:f>
        <x:v>0</x:v>
      </x:c>
      <x:c r="AA1425" s="18" t="n">
        <x:f>MAX(Y1425,Z1425*'01 Controls'!$E$13)</x:f>
        <x:v>0</x:v>
      </x:c>
      <x:c r="AB1425" s="18" t="n">
        <x:f>IF(U1425=0,0,N1425*S1425/U1425)</x:f>
        <x:v>68.34374999999999</x:v>
      </x:c>
      <x:c r="AC1425" s="18" t="n">
        <x:f>IF(U1425=0,0,P1425*S1425/U1425)</x:f>
        <x:v>134.99999999999997</x:v>
      </x:c>
      <x:c r="AD1425" s="18" t="n">
        <x:f>MAX(AB1425,AC1425*'01 Controls'!$E$14)</x:f>
        <x:v>68.34374999999999</x:v>
      </x:c>
      <x:c r="AE1425" s="18" t="n">
        <x:f>IF(U1425=0,0,N1425*T1425/U1425)</x:f>
        <x:v>0</x:v>
      </x:c>
      <x:c r="AF1425" s="18" t="n">
        <x:f>IF(U1425=0,0,P1425*T1425/U1425)</x:f>
        <x:v>0</x:v>
      </x:c>
      <x:c r="AG1425" s="18" t="n">
        <x:f>MAX(AE1425,AF1425*'01 Controls'!$E$15)</x:f>
        <x:v>0</x:v>
      </x:c>
      <x:c r="AH1425" s="18" t="n">
        <x:f>SUM(V1425,Y1425,AB1425,AE1425)</x:f>
        <x:v>91.12499999999999</x:v>
      </x:c>
      <x:c r="AI1425" s="18" t="n">
        <x:f>N1425-AH1425</x:f>
        <x:v>1.4210854715202004e-14</x:v>
      </x:c>
      <x:c r="AJ1425" s="18" t="n">
        <x:f>V1425*INDEX('07 Mode Capacity'!$P$6:$P$17,MATCH("AIR-"&amp;I1425,'07 Mode Capacity'!$C$6:$C$17,0))</x:f>
        <x:v>4.6226361079542455</x:v>
      </x:c>
      <x:c r="AK1425" s="18" t="n">
        <x:f>Y1425*INDEX('07 Mode Capacity'!$P$6:$P$17,MATCH("OCEAN-"&amp;I1425,'07 Mode Capacity'!$C$6:$C$17,0))</x:f>
        <x:v>0</x:v>
      </x:c>
      <x:c r="AL1425" s="18" t="n">
        <x:f>AB1425*INDEX('07 Mode Capacity'!$P$6:$P$17,MATCH("LAND-"&amp;I1425,'07 Mode Capacity'!$C$6:$C$17,0))</x:f>
        <x:v>26.141547541679476</x:v>
      </x:c>
      <x:c r="AM1425" s="18" t="n">
        <x:f>AE1425*INDEX('07 Mode Capacity'!$P$6:$P$17,MATCH("INLAND-"&amp;I1425,'07 Mode Capacity'!$C$6:$C$17,0))</x:f>
        <x:v>0</x:v>
      </x:c>
      <x:c r="AN1425" s="18" t="n">
        <x:f>SUM(AJ1425:AM1425)</x:f>
        <x:v>30.764183649633722</x:v>
      </x:c>
      <x:c r="AO1425" s="17" t="n">
        <x:f>IF(N1425=0,1,AN1425/N1425)</x:f>
        <x:v>0.33760421014687214</x:v>
      </x:c>
      <x:c r="AP1425" s="11" t="str">
        <x:f>IF(AO1425&gt;='01 Controls'!$E$16,"PASS","FAIL")</x:f>
        <x:v>FAIL</x:v>
      </x:c>
      <x:c r="AQ1425" s="11" t="str">
        <x:v>UNQUANTIFIED</x:v>
      </x:c>
      <x:c r="AR1425" s="11" t="str">
        <x:v>Position-class planning record; serial item and receiver open</x:v>
      </x:c>
      <x:c r="AS1425" s="26"/>
      <x:c r="AT1425" s="26"/>
    </x:row>
    <x:row r="1426">
      <x:c r="C1426" s="11" t="str">
        <x:v>M1-L-TWG-ISO-18</x:v>
      </x:c>
      <x:c r="D1426" s="11" t="str">
        <x:v>M1</x:v>
      </x:c>
      <x:c r="E1426" s="11" t="str">
        <x:v>Western fire and heat</x:v>
      </x:c>
      <x:c r="F1426" s="11" t="str">
        <x:v>L-TWG</x:v>
      </x:c>
      <x:c r="G1426" s="11" t="str">
        <x:v>Temporary works and crossing group</x:v>
      </x:c>
      <x:c r="H1426" s="11" t="str">
        <x:v>ISO-18</x:v>
      </x:c>
      <x:c r="I1426" s="19" t="n">
        <x:v>48</x:v>
      </x:c>
      <x:c r="J1426" s="21" t="n">
        <x:v>1</x:v>
      </x:c>
      <x:c r="K1426" s="18" t="n">
        <x:f>'05 Cargo Register'!K82</x:f>
        <x:v>364.5</x:v>
      </x:c>
      <x:c r="L1426" s="18" t="n">
        <x:f>'05 Cargo Register'!N82</x:f>
        <x:v>24</x:v>
      </x:c>
      <x:c r="M1426" s="18" t="n">
        <x:f>'05 Cargo Register'!O82</x:f>
        <x:v>633.6</x:v>
      </x:c>
      <x:c r="N1426" s="18" t="n">
        <x:f>J1426*K1426</x:f>
        <x:v>364.5</x:v>
      </x:c>
      <x:c r="O1426" s="18" t="n">
        <x:f>J1426*L1426</x:f>
        <x:v>24</x:v>
      </x:c>
      <x:c r="P1426" s="18" t="n">
        <x:f>J1426*M1426</x:f>
        <x:v>633.6</x:v>
      </x:c>
      <x:c r="Q1426" s="22" t="n">
        <x:f>'01 Controls'!$E$25*'02 Cargo Classes'!$M$7</x:f>
        <x:v>0.020000000000000004</x:v>
      </x:c>
      <x:c r="R1426" s="22" t="n">
        <x:f>'01 Controls'!$F$25*'02 Cargo Classes'!$N$7</x:f>
        <x:v>0</x:v>
      </x:c>
      <x:c r="S1426" s="22" t="n">
        <x:f>'01 Controls'!$G$25*'02 Cargo Classes'!$O$7</x:f>
        <x:v>1.08</x:v>
      </x:c>
      <x:c r="T1426" s="22" t="n">
        <x:f>'01 Controls'!$H$25*'02 Cargo Classes'!$P$7</x:f>
        <x:v>0</x:v>
      </x:c>
      <x:c r="U1426" s="22" t="n">
        <x:f>SUM(Q1426:T1426)</x:f>
        <x:v>1.1</x:v>
      </x:c>
      <x:c r="V1426" s="18" t="n">
        <x:f>IF(U1426=0,0,N1426*Q1426/U1426)</x:f>
        <x:v>6.627272727272729</x:v>
      </x:c>
      <x:c r="W1426" s="18" t="n">
        <x:f>IF(U1426=0,0,P1426*Q1426/U1426)</x:f>
        <x:v>11.520000000000001</x:v>
      </x:c>
      <x:c r="X1426" s="18" t="n">
        <x:f>MAX(V1426,W1426*'01 Controls'!$E$12)</x:f>
        <x:v>6.627272727272729</x:v>
      </x:c>
      <x:c r="Y1426" s="18" t="n">
        <x:f>IF(U1426=0,0,N1426*R1426/U1426)</x:f>
        <x:v>0</x:v>
      </x:c>
      <x:c r="Z1426" s="18" t="n">
        <x:f>IF(U1426=0,0,P1426*R1426/U1426)</x:f>
        <x:v>0</x:v>
      </x:c>
      <x:c r="AA1426" s="18" t="n">
        <x:f>MAX(Y1426,Z1426*'01 Controls'!$E$13)</x:f>
        <x:v>0</x:v>
      </x:c>
      <x:c r="AB1426" s="18" t="n">
        <x:f>IF(U1426=0,0,N1426*S1426/U1426)</x:f>
        <x:v>357.8727272727273</x:v>
      </x:c>
      <x:c r="AC1426" s="18" t="n">
        <x:f>IF(U1426=0,0,P1426*S1426/U1426)</x:f>
        <x:v>622.08</x:v>
      </x:c>
      <x:c r="AD1426" s="18" t="n">
        <x:f>MAX(AB1426,AC1426*'01 Controls'!$E$14)</x:f>
        <x:v>357.8727272727273</x:v>
      </x:c>
      <x:c r="AE1426" s="18" t="n">
        <x:f>IF(U1426=0,0,N1426*T1426/U1426)</x:f>
        <x:v>0</x:v>
      </x:c>
      <x:c r="AF1426" s="18" t="n">
        <x:f>IF(U1426=0,0,P1426*T1426/U1426)</x:f>
        <x:v>0</x:v>
      </x:c>
      <x:c r="AG1426" s="18" t="n">
        <x:f>MAX(AE1426,AF1426*'01 Controls'!$E$15)</x:f>
        <x:v>0</x:v>
      </x:c>
      <x:c r="AH1426" s="18" t="n">
        <x:f>SUM(V1426,Y1426,AB1426,AE1426)</x:f>
        <x:v>364.5</x:v>
      </x:c>
      <x:c r="AI1426" s="18" t="n">
        <x:f>N1426-AH1426</x:f>
        <x:v>0</x:v>
      </x:c>
      <x:c r="AJ1426" s="18" t="n">
        <x:f>V1426*INDEX('07 Mode Capacity'!$P$6:$P$17,MATCH("AIR-"&amp;I1426,'07 Mode Capacity'!$C$6:$C$17,0))</x:f>
        <x:v>1.8578608626626762</x:v>
      </x:c>
      <x:c r="AK1426" s="18" t="n">
        <x:f>Y1426*INDEX('07 Mode Capacity'!$P$6:$P$17,MATCH("OCEAN-"&amp;I1426,'07 Mode Capacity'!$C$6:$C$17,0))</x:f>
        <x:v>0</x:v>
      </x:c>
      <x:c r="AL1426" s="18" t="n">
        <x:f>AB1426*INDEX('07 Mode Capacity'!$P$6:$P$17,MATCH("LAND-"&amp;I1426,'07 Mode Capacity'!$C$6:$C$17,0))</x:f>
        <x:v>43.67760392099692</x:v>
      </x:c>
      <x:c r="AM1426" s="18" t="n">
        <x:f>AE1426*INDEX('07 Mode Capacity'!$P$6:$P$17,MATCH("INLAND-"&amp;I1426,'07 Mode Capacity'!$C$6:$C$17,0))</x:f>
        <x:v>0</x:v>
      </x:c>
      <x:c r="AN1426" s="18" t="n">
        <x:f>SUM(AJ1426:AM1426)</x:f>
        <x:v>45.5354647836596</x:v>
      </x:c>
      <x:c r="AO1426" s="17" t="n">
        <x:f>IF(N1426=0,1,AN1426/N1426)</x:f>
        <x:v>0.12492582931045157</x:v>
      </x:c>
      <x:c r="AP1426" s="11" t="str">
        <x:f>IF(AO1426&gt;='01 Controls'!$E$16,"PASS","FAIL")</x:f>
        <x:v>FAIL</x:v>
      </x:c>
      <x:c r="AQ1426" s="11" t="str">
        <x:v>UNQUANTIFIED</x:v>
      </x:c>
      <x:c r="AR1426" s="11" t="str">
        <x:v>Position-class planning record; serial item and receiver open</x:v>
      </x:c>
      <x:c r="AS1426" s="26"/>
      <x:c r="AT1426" s="26"/>
    </x:row>
    <x:row r="1427">
      <x:c r="C1427" s="11" t="str">
        <x:v>M1-L-TWG-COL-12</x:v>
      </x:c>
      <x:c r="D1427" s="11" t="str">
        <x:v>M1</x:v>
      </x:c>
      <x:c r="E1427" s="11" t="str">
        <x:v>Western fire and heat</x:v>
      </x:c>
      <x:c r="F1427" s="11" t="str">
        <x:v>L-TWG</x:v>
      </x:c>
      <x:c r="G1427" s="11" t="str">
        <x:v>Temporary works and crossing group</x:v>
      </x:c>
      <x:c r="H1427" s="11" t="str">
        <x:v>COL-12</x:v>
      </x:c>
      <x:c r="I1427" s="19" t="n">
        <x:v>24</x:v>
      </x:c>
      <x:c r="J1427" s="21" t="n">
        <x:v>1</x:v>
      </x:c>
      <x:c r="K1427" s="18" t="n">
        <x:f>'05 Cargo Register'!K83</x:f>
        <x:v>60.75</x:v>
      </x:c>
      <x:c r="L1427" s="18" t="n">
        <x:f>'05 Cargo Register'!N83</x:f>
        <x:v>7</x:v>
      </x:c>
      <x:c r="M1427" s="18" t="n">
        <x:f>'05 Cargo Register'!O83</x:f>
        <x:v>184.8</x:v>
      </x:c>
      <x:c r="N1427" s="18" t="n">
        <x:f>J1427*K1427</x:f>
        <x:v>60.75</x:v>
      </x:c>
      <x:c r="O1427" s="18" t="n">
        <x:f>J1427*L1427</x:f>
        <x:v>7</x:v>
      </x:c>
      <x:c r="P1427" s="18" t="n">
        <x:f>J1427*M1427</x:f>
        <x:v>184.8</x:v>
      </x:c>
      <x:c r="Q1427" s="22" t="n">
        <x:f>'01 Controls'!$E$25*'02 Cargo Classes'!$M$8</x:f>
        <x:v>0.2</x:v>
      </x:c>
      <x:c r="R1427" s="22" t="n">
        <x:f>'01 Controls'!$F$25*'02 Cargo Classes'!$N$8</x:f>
        <x:v>0</x:v>
      </x:c>
      <x:c r="S1427" s="22" t="n">
        <x:f>'01 Controls'!$G$25*'02 Cargo Classes'!$O$8</x:f>
        <x:v>1.08</x:v>
      </x:c>
      <x:c r="T1427" s="22" t="n">
        <x:f>'01 Controls'!$H$25*'02 Cargo Classes'!$P$8</x:f>
        <x:v>0</x:v>
      </x:c>
      <x:c r="U1427" s="22" t="n">
        <x:f>SUM(Q1427:T1427)</x:f>
        <x:v>1.28</x:v>
      </x:c>
      <x:c r="V1427" s="18" t="n">
        <x:f>IF(U1427=0,0,N1427*Q1427/U1427)</x:f>
        <x:v>9.4921875</x:v>
      </x:c>
      <x:c r="W1427" s="18" t="n">
        <x:f>IF(U1427=0,0,P1427*Q1427/U1427)</x:f>
        <x:v>28.875</x:v>
      </x:c>
      <x:c r="X1427" s="18" t="n">
        <x:f>MAX(V1427,W1427*'01 Controls'!$E$12)</x:f>
        <x:v>9.4921875</x:v>
      </x:c>
      <x:c r="Y1427" s="18" t="n">
        <x:f>IF(U1427=0,0,N1427*R1427/U1427)</x:f>
        <x:v>0</x:v>
      </x:c>
      <x:c r="Z1427" s="18" t="n">
        <x:f>IF(U1427=0,0,P1427*R1427/U1427)</x:f>
        <x:v>0</x:v>
      </x:c>
      <x:c r="AA1427" s="18" t="n">
        <x:f>MAX(Y1427,Z1427*'01 Controls'!$E$13)</x:f>
        <x:v>0</x:v>
      </x:c>
      <x:c r="AB1427" s="18" t="n">
        <x:f>IF(U1427=0,0,N1427*S1427/U1427)</x:f>
        <x:v>51.2578125</x:v>
      </x:c>
      <x:c r="AC1427" s="18" t="n">
        <x:f>IF(U1427=0,0,P1427*S1427/U1427)</x:f>
        <x:v>155.925</x:v>
      </x:c>
      <x:c r="AD1427" s="18" t="n">
        <x:f>MAX(AB1427,AC1427*'01 Controls'!$E$14)</x:f>
        <x:v>51.2578125</x:v>
      </x:c>
      <x:c r="AE1427" s="18" t="n">
        <x:f>IF(U1427=0,0,N1427*T1427/U1427)</x:f>
        <x:v>0</x:v>
      </x:c>
      <x:c r="AF1427" s="18" t="n">
        <x:f>IF(U1427=0,0,P1427*T1427/U1427)</x:f>
        <x:v>0</x:v>
      </x:c>
      <x:c r="AG1427" s="18" t="n">
        <x:f>MAX(AE1427,AF1427*'01 Controls'!$E$15)</x:f>
        <x:v>0</x:v>
      </x:c>
      <x:c r="AH1427" s="18" t="n">
        <x:f>SUM(V1427,Y1427,AB1427,AE1427)</x:f>
        <x:v>60.75</x:v>
      </x:c>
      <x:c r="AI1427" s="18" t="n">
        <x:f>N1427-AH1427</x:f>
        <x:v>0</x:v>
      </x:c>
      <x:c r="AJ1427" s="18" t="n">
        <x:f>V1427*INDEX('07 Mode Capacity'!$P$6:$P$17,MATCH("AIR-"&amp;I1427,'07 Mode Capacity'!$C$6:$C$17,0))</x:f>
        <x:v>1.926098378314269</x:v>
      </x:c>
      <x:c r="AK1427" s="18" t="n">
        <x:f>Y1427*INDEX('07 Mode Capacity'!$P$6:$P$17,MATCH("OCEAN-"&amp;I1427,'07 Mode Capacity'!$C$6:$C$17,0))</x:f>
        <x:v>0</x:v>
      </x:c>
      <x:c r="AL1427" s="18" t="n">
        <x:f>AB1427*INDEX('07 Mode Capacity'!$P$6:$P$17,MATCH("LAND-"&amp;I1427,'07 Mode Capacity'!$C$6:$C$17,0))</x:f>
        <x:v>19.60616065625961</x:v>
      </x:c>
      <x:c r="AM1427" s="18" t="n">
        <x:f>AE1427*INDEX('07 Mode Capacity'!$P$6:$P$17,MATCH("INLAND-"&amp;I1427,'07 Mode Capacity'!$C$6:$C$17,0))</x:f>
        <x:v>0</x:v>
      </x:c>
      <x:c r="AN1427" s="18" t="n">
        <x:f>SUM(AJ1427:AM1427)</x:f>
        <x:v>21.53225903457388</x:v>
      </x:c>
      <x:c r="AO1427" s="17" t="n">
        <x:f>IF(N1427=0,1,AN1427/N1427)</x:f>
        <x:v>0.3544404779353725</x:v>
      </x:c>
      <x:c r="AP1427" s="11" t="str">
        <x:f>IF(AO1427&gt;='01 Controls'!$E$16,"PASS","FAIL")</x:f>
        <x:v>FAIL</x:v>
      </x:c>
      <x:c r="AQ1427" s="11" t="str">
        <x:v>UNQUANTIFIED</x:v>
      </x:c>
      <x:c r="AR1427" s="11" t="str">
        <x:v>Position-class planning record; serial item and receiver open</x:v>
      </x:c>
      <x:c r="AS1427" s="26"/>
      <x:c r="AT1427" s="26"/>
    </x:row>
    <x:row r="1428">
      <x:c r="C1428" s="11" t="str">
        <x:v>M1-L-TWG-BAT-22</x:v>
      </x:c>
      <x:c r="D1428" s="11" t="str">
        <x:v>M1</x:v>
      </x:c>
      <x:c r="E1428" s="11" t="str">
        <x:v>Western fire and heat</x:v>
      </x:c>
      <x:c r="F1428" s="11" t="str">
        <x:v>L-TWG</x:v>
      </x:c>
      <x:c r="G1428" s="11" t="str">
        <x:v>Temporary works and crossing group</x:v>
      </x:c>
      <x:c r="H1428" s="11" t="str">
        <x:v>BAT-22</x:v>
      </x:c>
      <x:c r="I1428" s="19" t="n">
        <x:v>48</x:v>
      </x:c>
      <x:c r="J1428" s="21" t="n">
        <x:v>1</x:v>
      </x:c>
      <x:c r="K1428" s="18" t="n">
        <x:f>'05 Cargo Register'!K84</x:f>
        <x:v>243</x:v>
      </x:c>
      <x:c r="L1428" s="18" t="n">
        <x:f>'05 Cargo Register'!N84</x:f>
        <x:v>14</x:v>
      </x:c>
      <x:c r="M1428" s="18" t="n">
        <x:f>'05 Cargo Register'!O84</x:f>
        <x:v>369.6</x:v>
      </x:c>
      <x:c r="N1428" s="18" t="n">
        <x:f>J1428*K1428</x:f>
        <x:v>243</x:v>
      </x:c>
      <x:c r="O1428" s="18" t="n">
        <x:f>J1428*L1428</x:f>
        <x:v>14</x:v>
      </x:c>
      <x:c r="P1428" s="18" t="n">
        <x:f>J1428*M1428</x:f>
        <x:v>369.6</x:v>
      </x:c>
      <x:c r="Q1428" s="22" t="n">
        <x:f>'01 Controls'!$E$25*'02 Cargo Classes'!$M$9</x:f>
        <x:v>0</x:v>
      </x:c>
      <x:c r="R1428" s="22" t="n">
        <x:f>'01 Controls'!$F$25*'02 Cargo Classes'!$N$9</x:f>
        <x:v>0</x:v>
      </x:c>
      <x:c r="S1428" s="22" t="n">
        <x:f>'01 Controls'!$G$25*'02 Cargo Classes'!$O$9</x:f>
        <x:v>0.9</x:v>
      </x:c>
      <x:c r="T1428" s="22" t="n">
        <x:f>'01 Controls'!$H$25*'02 Cargo Classes'!$P$9</x:f>
        <x:v>0</x:v>
      </x:c>
      <x:c r="U1428" s="22" t="n">
        <x:f>SUM(Q1428:T1428)</x:f>
        <x:v>0.9</x:v>
      </x:c>
      <x:c r="V1428" s="18" t="n">
        <x:f>IF(U1428=0,0,N1428*Q1428/U1428)</x:f>
        <x:v>0</x:v>
      </x:c>
      <x:c r="W1428" s="18" t="n">
        <x:f>IF(U1428=0,0,P1428*Q1428/U1428)</x:f>
        <x:v>0</x:v>
      </x:c>
      <x:c r="X1428" s="18" t="n">
        <x:f>MAX(V1428,W1428*'01 Controls'!$E$12)</x:f>
        <x:v>0</x:v>
      </x:c>
      <x:c r="Y1428" s="18" t="n">
        <x:f>IF(U1428=0,0,N1428*R1428/U1428)</x:f>
        <x:v>0</x:v>
      </x:c>
      <x:c r="Z1428" s="18" t="n">
        <x:f>IF(U1428=0,0,P1428*R1428/U1428)</x:f>
        <x:v>0</x:v>
      </x:c>
      <x:c r="AA1428" s="18" t="n">
        <x:f>MAX(Y1428,Z1428*'01 Controls'!$E$13)</x:f>
        <x:v>0</x:v>
      </x:c>
      <x:c r="AB1428" s="18" t="n">
        <x:f>IF(U1428=0,0,N1428*S1428/U1428)</x:f>
        <x:v>243</x:v>
      </x:c>
      <x:c r="AC1428" s="18" t="n">
        <x:f>IF(U1428=0,0,P1428*S1428/U1428)</x:f>
        <x:v>369.6</x:v>
      </x:c>
      <x:c r="AD1428" s="18" t="n">
        <x:f>MAX(AB1428,AC1428*'01 Controls'!$E$14)</x:f>
        <x:v>243</x:v>
      </x:c>
      <x:c r="AE1428" s="18" t="n">
        <x:f>IF(U1428=0,0,N1428*T1428/U1428)</x:f>
        <x:v>0</x:v>
      </x:c>
      <x:c r="AF1428" s="18" t="n">
        <x:f>IF(U1428=0,0,P1428*T1428/U1428)</x:f>
        <x:v>0</x:v>
      </x:c>
      <x:c r="AG1428" s="18" t="n">
        <x:f>MAX(AE1428,AF1428*'01 Controls'!$E$15)</x:f>
        <x:v>0</x:v>
      </x:c>
      <x:c r="AH1428" s="18" t="n">
        <x:f>SUM(V1428,Y1428,AB1428,AE1428)</x:f>
        <x:v>243</x:v>
      </x:c>
      <x:c r="AI1428" s="18" t="n">
        <x:f>N1428-AH1428</x:f>
        <x:v>0</x:v>
      </x:c>
      <x:c r="AJ1428" s="18" t="n">
        <x:f>V1428*INDEX('07 Mode Capacity'!$P$6:$P$17,MATCH("AIR-"&amp;I1428,'07 Mode Capacity'!$C$6:$C$17,0))</x:f>
        <x:v>0</x:v>
      </x:c>
      <x:c r="AK1428" s="18" t="n">
        <x:f>Y1428*INDEX('07 Mode Capacity'!$P$6:$P$17,MATCH("OCEAN-"&amp;I1428,'07 Mode Capacity'!$C$6:$C$17,0))</x:f>
        <x:v>0</x:v>
      </x:c>
      <x:c r="AL1428" s="18" t="n">
        <x:f>AB1428*INDEX('07 Mode Capacity'!$P$6:$P$17,MATCH("LAND-"&amp;I1428,'07 Mode Capacity'!$C$6:$C$17,0))</x:f>
        <x:v>29.657632292034947</x:v>
      </x:c>
      <x:c r="AM1428" s="18" t="n">
        <x:f>AE1428*INDEX('07 Mode Capacity'!$P$6:$P$17,MATCH("INLAND-"&amp;I1428,'07 Mode Capacity'!$C$6:$C$17,0))</x:f>
        <x:v>0</x:v>
      </x:c>
      <x:c r="AN1428" s="18" t="n">
        <x:f>SUM(AJ1428:AM1428)</x:f>
        <x:v>29.657632292034947</x:v>
      </x:c>
      <x:c r="AO1428" s="17" t="n">
        <x:f>IF(N1428=0,1,AN1428/N1428)</x:f>
        <x:v>0.1220478695145471</x:v>
      </x:c>
      <x:c r="AP1428" s="11" t="str">
        <x:f>IF(AO1428&gt;='01 Controls'!$E$16,"PASS","FAIL")</x:f>
        <x:v>FAIL</x:v>
      </x:c>
      <x:c r="AQ1428" s="11" t="str">
        <x:v>UNQUANTIFIED</x:v>
      </x:c>
      <x:c r="AR1428" s="11" t="str">
        <x:v>Position-class planning record; serial item and receiver open</x:v>
      </x:c>
      <x:c r="AS1428" s="26"/>
      <x:c r="AT1428" s="26"/>
    </x:row>
    <x:row r="1429">
      <x:c r="C1429" s="11" t="str">
        <x:v>M1-L-TWG-TNK-20</x:v>
      </x:c>
      <x:c r="D1429" s="11" t="str">
        <x:v>M1</x:v>
      </x:c>
      <x:c r="E1429" s="11" t="str">
        <x:v>Western fire and heat</x:v>
      </x:c>
      <x:c r="F1429" s="11" t="str">
        <x:v>L-TWG</x:v>
      </x:c>
      <x:c r="G1429" s="11" t="str">
        <x:v>Temporary works and crossing group</x:v>
      </x:c>
      <x:c r="H1429" s="11" t="str">
        <x:v>TNK-20</x:v>
      </x:c>
      <x:c r="I1429" s="19" t="n">
        <x:v>48</x:v>
      </x:c>
      <x:c r="J1429" s="21" t="n">
        <x:v>1</x:v>
      </x:c>
      <x:c r="K1429" s="18" t="n">
        <x:f>'05 Cargo Register'!K85</x:f>
        <x:v>243</x:v>
      </x:c>
      <x:c r="L1429" s="18" t="n">
        <x:f>'05 Cargo Register'!N85</x:f>
        <x:v>15</x:v>
      </x:c>
      <x:c r="M1429" s="18" t="n">
        <x:f>'05 Cargo Register'!O85</x:f>
        <x:v>318.75</x:v>
      </x:c>
      <x:c r="N1429" s="18" t="n">
        <x:f>J1429*K1429</x:f>
        <x:v>243</x:v>
      </x:c>
      <x:c r="O1429" s="18" t="n">
        <x:f>J1429*L1429</x:f>
        <x:v>15</x:v>
      </x:c>
      <x:c r="P1429" s="18" t="n">
        <x:f>J1429*M1429</x:f>
        <x:v>318.75</x:v>
      </x:c>
      <x:c r="Q1429" s="22" t="n">
        <x:f>'01 Controls'!$E$25*'02 Cargo Classes'!$M$10</x:f>
        <x:v>0</x:v>
      </x:c>
      <x:c r="R1429" s="22" t="n">
        <x:f>'01 Controls'!$F$25*'02 Cargo Classes'!$N$10</x:f>
        <x:v>0</x:v>
      </x:c>
      <x:c r="S1429" s="22" t="n">
        <x:f>'01 Controls'!$G$25*'02 Cargo Classes'!$O$10</x:f>
        <x:v>0.9</x:v>
      </x:c>
      <x:c r="T1429" s="22" t="n">
        <x:f>'01 Controls'!$H$25*'02 Cargo Classes'!$P$10</x:f>
        <x:v>0</x:v>
      </x:c>
      <x:c r="U1429" s="22" t="n">
        <x:f>SUM(Q1429:T1429)</x:f>
        <x:v>0.9</x:v>
      </x:c>
      <x:c r="V1429" s="18" t="n">
        <x:f>IF(U1429=0,0,N1429*Q1429/U1429)</x:f>
        <x:v>0</x:v>
      </x:c>
      <x:c r="W1429" s="18" t="n">
        <x:f>IF(U1429=0,0,P1429*Q1429/U1429)</x:f>
        <x:v>0</x:v>
      </x:c>
      <x:c r="X1429" s="18" t="n">
        <x:f>MAX(V1429,W1429*'01 Controls'!$E$12)</x:f>
        <x:v>0</x:v>
      </x:c>
      <x:c r="Y1429" s="18" t="n">
        <x:f>IF(U1429=0,0,N1429*R1429/U1429)</x:f>
        <x:v>0</x:v>
      </x:c>
      <x:c r="Z1429" s="18" t="n">
        <x:f>IF(U1429=0,0,P1429*R1429/U1429)</x:f>
        <x:v>0</x:v>
      </x:c>
      <x:c r="AA1429" s="18" t="n">
        <x:f>MAX(Y1429,Z1429*'01 Controls'!$E$13)</x:f>
        <x:v>0</x:v>
      </x:c>
      <x:c r="AB1429" s="18" t="n">
        <x:f>IF(U1429=0,0,N1429*S1429/U1429)</x:f>
        <x:v>243</x:v>
      </x:c>
      <x:c r="AC1429" s="18" t="n">
        <x:f>IF(U1429=0,0,P1429*S1429/U1429)</x:f>
        <x:v>318.75</x:v>
      </x:c>
      <x:c r="AD1429" s="18" t="n">
        <x:f>MAX(AB1429,AC1429*'01 Controls'!$E$14)</x:f>
        <x:v>243</x:v>
      </x:c>
      <x:c r="AE1429" s="18" t="n">
        <x:f>IF(U1429=0,0,N1429*T1429/U1429)</x:f>
        <x:v>0</x:v>
      </x:c>
      <x:c r="AF1429" s="18" t="n">
        <x:f>IF(U1429=0,0,P1429*T1429/U1429)</x:f>
        <x:v>0</x:v>
      </x:c>
      <x:c r="AG1429" s="18" t="n">
        <x:f>MAX(AE1429,AF1429*'01 Controls'!$E$15)</x:f>
        <x:v>0</x:v>
      </x:c>
      <x:c r="AH1429" s="18" t="n">
        <x:f>SUM(V1429,Y1429,AB1429,AE1429)</x:f>
        <x:v>243</x:v>
      </x:c>
      <x:c r="AI1429" s="18" t="n">
        <x:f>N1429-AH1429</x:f>
        <x:v>0</x:v>
      </x:c>
      <x:c r="AJ1429" s="18" t="n">
        <x:f>V1429*INDEX('07 Mode Capacity'!$P$6:$P$17,MATCH("AIR-"&amp;I1429,'07 Mode Capacity'!$C$6:$C$17,0))</x:f>
        <x:v>0</x:v>
      </x:c>
      <x:c r="AK1429" s="18" t="n">
        <x:f>Y1429*INDEX('07 Mode Capacity'!$P$6:$P$17,MATCH("OCEAN-"&amp;I1429,'07 Mode Capacity'!$C$6:$C$17,0))</x:f>
        <x:v>0</x:v>
      </x:c>
      <x:c r="AL1429" s="18" t="n">
        <x:f>AB1429*INDEX('07 Mode Capacity'!$P$6:$P$17,MATCH("LAND-"&amp;I1429,'07 Mode Capacity'!$C$6:$C$17,0))</x:f>
        <x:v>29.657632292034947</x:v>
      </x:c>
      <x:c r="AM1429" s="18" t="n">
        <x:f>AE1429*INDEX('07 Mode Capacity'!$P$6:$P$17,MATCH("INLAND-"&amp;I1429,'07 Mode Capacity'!$C$6:$C$17,0))</x:f>
        <x:v>0</x:v>
      </x:c>
      <x:c r="AN1429" s="18" t="n">
        <x:f>SUM(AJ1429:AM1429)</x:f>
        <x:v>29.657632292034947</x:v>
      </x:c>
      <x:c r="AO1429" s="17" t="n">
        <x:f>IF(N1429=0,1,AN1429/N1429)</x:f>
        <x:v>0.1220478695145471</x:v>
      </x:c>
      <x:c r="AP1429" s="11" t="str">
        <x:f>IF(AO1429&gt;='01 Controls'!$E$16,"PASS","FAIL")</x:f>
        <x:v>FAIL</x:v>
      </x:c>
      <x:c r="AQ1429" s="11" t="str">
        <x:v>UNQUANTIFIED</x:v>
      </x:c>
      <x:c r="AR1429" s="11" t="str">
        <x:v>Position-class planning record; serial item and receiver open</x:v>
      </x:c>
      <x:c r="AS1429" s="26"/>
      <x:c r="AT1429" s="26"/>
    </x:row>
    <x:row r="1430">
      <x:c r="C1430" s="11" t="str">
        <x:v>M1-L-TWG-FLR-24</x:v>
      </x:c>
      <x:c r="D1430" s="11" t="str">
        <x:v>M1</x:v>
      </x:c>
      <x:c r="E1430" s="11" t="str">
        <x:v>Western fire and heat</x:v>
      </x:c>
      <x:c r="F1430" s="11" t="str">
        <x:v>L-TWG</x:v>
      </x:c>
      <x:c r="G1430" s="11" t="str">
        <x:v>Temporary works and crossing group</x:v>
      </x:c>
      <x:c r="H1430" s="11" t="str">
        <x:v>FLR-24</x:v>
      </x:c>
      <x:c r="I1430" s="19" t="n">
        <x:v>48</x:v>
      </x:c>
      <x:c r="J1430" s="21" t="n">
        <x:v>1</x:v>
      </x:c>
      <x:c r="K1430" s="18" t="n">
        <x:f>'05 Cargo Register'!K86</x:f>
        <x:v>546.75</x:v>
      </x:c>
      <x:c r="L1430" s="18" t="n">
        <x:f>'05 Cargo Register'!N86</x:f>
        <x:v>27</x:v>
      </x:c>
      <x:c r="M1430" s="18" t="n">
        <x:f>'05 Cargo Register'!O86</x:f>
        <x:v>864</x:v>
      </x:c>
      <x:c r="N1430" s="18" t="n">
        <x:f>J1430*K1430</x:f>
        <x:v>546.75</x:v>
      </x:c>
      <x:c r="O1430" s="18" t="n">
        <x:f>J1430*L1430</x:f>
        <x:v>27</x:v>
      </x:c>
      <x:c r="P1430" s="18" t="n">
        <x:f>J1430*M1430</x:f>
        <x:v>864</x:v>
      </x:c>
      <x:c r="Q1430" s="22" t="n">
        <x:f>'01 Controls'!$E$25*'02 Cargo Classes'!$M$11</x:f>
        <x:v>0</x:v>
      </x:c>
      <x:c r="R1430" s="22" t="n">
        <x:f>'01 Controls'!$F$25*'02 Cargo Classes'!$N$11</x:f>
        <x:v>0</x:v>
      </x:c>
      <x:c r="S1430" s="22" t="n">
        <x:f>'01 Controls'!$G$25*'02 Cargo Classes'!$O$11</x:f>
        <x:v>0.9</x:v>
      </x:c>
      <x:c r="T1430" s="22" t="n">
        <x:f>'01 Controls'!$H$25*'02 Cargo Classes'!$P$11</x:f>
        <x:v>0</x:v>
      </x:c>
      <x:c r="U1430" s="22" t="n">
        <x:f>SUM(Q1430:T1430)</x:f>
        <x:v>0.9</x:v>
      </x:c>
      <x:c r="V1430" s="18" t="n">
        <x:f>IF(U1430=0,0,N1430*Q1430/U1430)</x:f>
        <x:v>0</x:v>
      </x:c>
      <x:c r="W1430" s="18" t="n">
        <x:f>IF(U1430=0,0,P1430*Q1430/U1430)</x:f>
        <x:v>0</x:v>
      </x:c>
      <x:c r="X1430" s="18" t="n">
        <x:f>MAX(V1430,W1430*'01 Controls'!$E$12)</x:f>
        <x:v>0</x:v>
      </x:c>
      <x:c r="Y1430" s="18" t="n">
        <x:f>IF(U1430=0,0,N1430*R1430/U1430)</x:f>
        <x:v>0</x:v>
      </x:c>
      <x:c r="Z1430" s="18" t="n">
        <x:f>IF(U1430=0,0,P1430*R1430/U1430)</x:f>
        <x:v>0</x:v>
      </x:c>
      <x:c r="AA1430" s="18" t="n">
        <x:f>MAX(Y1430,Z1430*'01 Controls'!$E$13)</x:f>
        <x:v>0</x:v>
      </x:c>
      <x:c r="AB1430" s="18" t="n">
        <x:f>IF(U1430=0,0,N1430*S1430/U1430)</x:f>
        <x:v>546.75</x:v>
      </x:c>
      <x:c r="AC1430" s="18" t="n">
        <x:f>IF(U1430=0,0,P1430*S1430/U1430)</x:f>
        <x:v>864</x:v>
      </x:c>
      <x:c r="AD1430" s="18" t="n">
        <x:f>MAX(AB1430,AC1430*'01 Controls'!$E$14)</x:f>
        <x:v>546.75</x:v>
      </x:c>
      <x:c r="AE1430" s="18" t="n">
        <x:f>IF(U1430=0,0,N1430*T1430/U1430)</x:f>
        <x:v>0</x:v>
      </x:c>
      <x:c r="AF1430" s="18" t="n">
        <x:f>IF(U1430=0,0,P1430*T1430/U1430)</x:f>
        <x:v>0</x:v>
      </x:c>
      <x:c r="AG1430" s="18" t="n">
        <x:f>MAX(AE1430,AF1430*'01 Controls'!$E$15)</x:f>
        <x:v>0</x:v>
      </x:c>
      <x:c r="AH1430" s="18" t="n">
        <x:f>SUM(V1430,Y1430,AB1430,AE1430)</x:f>
        <x:v>546.75</x:v>
      </x:c>
      <x:c r="AI1430" s="18" t="n">
        <x:f>N1430-AH1430</x:f>
        <x:v>0</x:v>
      </x:c>
      <x:c r="AJ1430" s="18" t="n">
        <x:f>V1430*INDEX('07 Mode Capacity'!$P$6:$P$17,MATCH("AIR-"&amp;I1430,'07 Mode Capacity'!$C$6:$C$17,0))</x:f>
        <x:v>0</x:v>
      </x:c>
      <x:c r="AK1430" s="18" t="n">
        <x:f>Y1430*INDEX('07 Mode Capacity'!$P$6:$P$17,MATCH("OCEAN-"&amp;I1430,'07 Mode Capacity'!$C$6:$C$17,0))</x:f>
        <x:v>0</x:v>
      </x:c>
      <x:c r="AL1430" s="18" t="n">
        <x:f>AB1430*INDEX('07 Mode Capacity'!$P$6:$P$17,MATCH("LAND-"&amp;I1430,'07 Mode Capacity'!$C$6:$C$17,0))</x:f>
        <x:v>66.72967265707862</x:v>
      </x:c>
      <x:c r="AM1430" s="18" t="n">
        <x:f>AE1430*INDEX('07 Mode Capacity'!$P$6:$P$17,MATCH("INLAND-"&amp;I1430,'07 Mode Capacity'!$C$6:$C$17,0))</x:f>
        <x:v>0</x:v>
      </x:c>
      <x:c r="AN1430" s="18" t="n">
        <x:f>SUM(AJ1430:AM1430)</x:f>
        <x:v>66.72967265707862</x:v>
      </x:c>
      <x:c r="AO1430" s="17" t="n">
        <x:f>IF(N1430=0,1,AN1430/N1430)</x:f>
        <x:v>0.12204786951454709</x:v>
      </x:c>
      <x:c r="AP1430" s="11" t="str">
        <x:f>IF(AO1430&gt;='01 Controls'!$E$16,"PASS","FAIL")</x:f>
        <x:v>FAIL</x:v>
      </x:c>
      <x:c r="AQ1430" s="11" t="str">
        <x:v>UNQUANTIFIED</x:v>
      </x:c>
      <x:c r="AR1430" s="11" t="str">
        <x:v>Position-class planning record; serial item and receiver open</x:v>
      </x:c>
      <x:c r="AS1430" s="26"/>
      <x:c r="AT1430" s="26"/>
    </x:row>
    <x:row r="1431">
      <x:c r="C1431" s="11" t="str">
        <x:v>M1-L-TWG-ROL-30</x:v>
      </x:c>
      <x:c r="D1431" s="11" t="str">
        <x:v>M1</x:v>
      </x:c>
      <x:c r="E1431" s="11" t="str">
        <x:v>Western fire and heat</x:v>
      </x:c>
      <x:c r="F1431" s="11" t="str">
        <x:v>L-TWG</x:v>
      </x:c>
      <x:c r="G1431" s="11" t="str">
        <x:v>Temporary works and crossing group</x:v>
      </x:c>
      <x:c r="H1431" s="11" t="str">
        <x:v>ROL-30</x:v>
      </x:c>
      <x:c r="I1431" s="19" t="n">
        <x:v>48</x:v>
      </x:c>
      <x:c r="J1431" s="21" t="n">
        <x:v>1</x:v>
      </x:c>
      <x:c r="K1431" s="18" t="n">
        <x:f>'05 Cargo Register'!K87</x:f>
        <x:v>759.375</x:v>
      </x:c>
      <x:c r="L1431" s="18" t="n">
        <x:f>'05 Cargo Register'!N87</x:f>
        <x:v>32</x:v>
      </x:c>
      <x:c r="M1431" s="18" t="n">
        <x:f>'05 Cargo Register'!O87</x:f>
        <x:v>2040</x:v>
      </x:c>
      <x:c r="N1431" s="18" t="n">
        <x:f>J1431*K1431</x:f>
        <x:v>759.375</x:v>
      </x:c>
      <x:c r="O1431" s="18" t="n">
        <x:f>J1431*L1431</x:f>
        <x:v>32</x:v>
      </x:c>
      <x:c r="P1431" s="18" t="n">
        <x:f>J1431*M1431</x:f>
        <x:v>2040</x:v>
      </x:c>
      <x:c r="Q1431" s="22" t="n">
        <x:f>'01 Controls'!$E$25*'02 Cargo Classes'!$M$12</x:f>
        <x:v>0</x:v>
      </x:c>
      <x:c r="R1431" s="22" t="n">
        <x:f>'01 Controls'!$F$25*'02 Cargo Classes'!$N$12</x:f>
        <x:v>0</x:v>
      </x:c>
      <x:c r="S1431" s="22" t="n">
        <x:f>'01 Controls'!$G$25*'02 Cargo Classes'!$O$12</x:f>
        <x:v>1.35</x:v>
      </x:c>
      <x:c r="T1431" s="22" t="n">
        <x:f>'01 Controls'!$H$25*'02 Cargo Classes'!$P$12</x:f>
        <x:v>0</x:v>
      </x:c>
      <x:c r="U1431" s="22" t="n">
        <x:f>SUM(Q1431:T1431)</x:f>
        <x:v>1.35</x:v>
      </x:c>
      <x:c r="V1431" s="18" t="n">
        <x:f>IF(U1431=0,0,N1431*Q1431/U1431)</x:f>
        <x:v>0</x:v>
      </x:c>
      <x:c r="W1431" s="18" t="n">
        <x:f>IF(U1431=0,0,P1431*Q1431/U1431)</x:f>
        <x:v>0</x:v>
      </x:c>
      <x:c r="X1431" s="18" t="n">
        <x:f>MAX(V1431,W1431*'01 Controls'!$E$12)</x:f>
        <x:v>0</x:v>
      </x:c>
      <x:c r="Y1431" s="18" t="n">
        <x:f>IF(U1431=0,0,N1431*R1431/U1431)</x:f>
        <x:v>0</x:v>
      </x:c>
      <x:c r="Z1431" s="18" t="n">
        <x:f>IF(U1431=0,0,P1431*R1431/U1431)</x:f>
        <x:v>0</x:v>
      </x:c>
      <x:c r="AA1431" s="18" t="n">
        <x:f>MAX(Y1431,Z1431*'01 Controls'!$E$13)</x:f>
        <x:v>0</x:v>
      </x:c>
      <x:c r="AB1431" s="18" t="n">
        <x:f>IF(U1431=0,0,N1431*S1431/U1431)</x:f>
        <x:v>759.375</x:v>
      </x:c>
      <x:c r="AC1431" s="18" t="n">
        <x:f>IF(U1431=0,0,P1431*S1431/U1431)</x:f>
        <x:v>2039.9999999999998</x:v>
      </x:c>
      <x:c r="AD1431" s="18" t="n">
        <x:f>MAX(AB1431,AC1431*'01 Controls'!$E$14)</x:f>
        <x:v>759.375</x:v>
      </x:c>
      <x:c r="AE1431" s="18" t="n">
        <x:f>IF(U1431=0,0,N1431*T1431/U1431)</x:f>
        <x:v>0</x:v>
      </x:c>
      <x:c r="AF1431" s="18" t="n">
        <x:f>IF(U1431=0,0,P1431*T1431/U1431)</x:f>
        <x:v>0</x:v>
      </x:c>
      <x:c r="AG1431" s="18" t="n">
        <x:f>MAX(AE1431,AF1431*'01 Controls'!$E$15)</x:f>
        <x:v>0</x:v>
      </x:c>
      <x:c r="AH1431" s="18" t="n">
        <x:f>SUM(V1431,Y1431,AB1431,AE1431)</x:f>
        <x:v>759.375</x:v>
      </x:c>
      <x:c r="AI1431" s="18" t="n">
        <x:f>N1431-AH1431</x:f>
        <x:v>0</x:v>
      </x:c>
      <x:c r="AJ1431" s="18" t="n">
        <x:f>V1431*INDEX('07 Mode Capacity'!$P$6:$P$17,MATCH("AIR-"&amp;I1431,'07 Mode Capacity'!$C$6:$C$17,0))</x:f>
        <x:v>0</x:v>
      </x:c>
      <x:c r="AK1431" s="18" t="n">
        <x:f>Y1431*INDEX('07 Mode Capacity'!$P$6:$P$17,MATCH("OCEAN-"&amp;I1431,'07 Mode Capacity'!$C$6:$C$17,0))</x:f>
        <x:v>0</x:v>
      </x:c>
      <x:c r="AL1431" s="18" t="n">
        <x:f>AB1431*INDEX('07 Mode Capacity'!$P$6:$P$17,MATCH("LAND-"&amp;I1431,'07 Mode Capacity'!$C$6:$C$17,0))</x:f>
        <x:v>92.6801009126092</x:v>
      </x:c>
      <x:c r="AM1431" s="18" t="n">
        <x:f>AE1431*INDEX('07 Mode Capacity'!$P$6:$P$17,MATCH("INLAND-"&amp;I1431,'07 Mode Capacity'!$C$6:$C$17,0))</x:f>
        <x:v>0</x:v>
      </x:c>
      <x:c r="AN1431" s="18" t="n">
        <x:f>SUM(AJ1431:AM1431)</x:f>
        <x:v>92.6801009126092</x:v>
      </x:c>
      <x:c r="AO1431" s="17" t="n">
        <x:f>IF(N1431=0,1,AN1431/N1431)</x:f>
        <x:v>0.1220478695145471</x:v>
      </x:c>
      <x:c r="AP1431" s="11" t="str">
        <x:f>IF(AO1431&gt;='01 Controls'!$E$16,"PASS","FAIL")</x:f>
        <x:v>FAIL</x:v>
      </x:c>
      <x:c r="AQ1431" s="11" t="str">
        <x:v>UNQUANTIFIED</x:v>
      </x:c>
      <x:c r="AR1431" s="11" t="str">
        <x:v>Position-class planning record; serial item and receiver open</x:v>
      </x:c>
      <x:c r="AS1431" s="26"/>
      <x:c r="AT1431" s="26"/>
    </x:row>
    <x:row r="1432">
      <x:c r="C1432" s="11" t="str">
        <x:v>M1-L-TWG-LIN-18</x:v>
      </x:c>
      <x:c r="D1432" s="11" t="str">
        <x:v>M1</x:v>
      </x:c>
      <x:c r="E1432" s="11" t="str">
        <x:v>Western fire and heat</x:v>
      </x:c>
      <x:c r="F1432" s="11" t="str">
        <x:v>L-TWG</x:v>
      </x:c>
      <x:c r="G1432" s="11" t="str">
        <x:v>Temporary works and crossing group</x:v>
      </x:c>
      <x:c r="H1432" s="11" t="str">
        <x:v>LIN-18</x:v>
      </x:c>
      <x:c r="I1432" s="19" t="n">
        <x:v>72</x:v>
      </x:c>
      <x:c r="J1432" s="21" t="n">
        <x:v>1</x:v>
      </x:c>
      <x:c r="K1432" s="18" t="n">
        <x:f>'05 Cargo Register'!K88</x:f>
        <x:v>303.75</x:v>
      </x:c>
      <x:c r="L1432" s="18" t="n">
        <x:f>'05 Cargo Register'!N88</x:f>
        <x:v>22</x:v>
      </x:c>
      <x:c r="M1432" s="18" t="n">
        <x:f>'05 Cargo Register'!O88</x:f>
        <x:v>968</x:v>
      </x:c>
      <x:c r="N1432" s="18" t="n">
        <x:f>J1432*K1432</x:f>
        <x:v>303.75</x:v>
      </x:c>
      <x:c r="O1432" s="18" t="n">
        <x:f>J1432*L1432</x:f>
        <x:v>22</x:v>
      </x:c>
      <x:c r="P1432" s="18" t="n">
        <x:f>J1432*M1432</x:f>
        <x:v>968</x:v>
      </x:c>
      <x:c r="Q1432" s="22" t="n">
        <x:f>'01 Controls'!$E$25*'02 Cargo Classes'!$M$13</x:f>
        <x:v>0</x:v>
      </x:c>
      <x:c r="R1432" s="22" t="n">
        <x:f>'01 Controls'!$F$25*'02 Cargo Classes'!$N$13</x:f>
        <x:v>0</x:v>
      </x:c>
      <x:c r="S1432" s="22" t="n">
        <x:f>'01 Controls'!$G$25*'02 Cargo Classes'!$O$13</x:f>
        <x:v>0.9</x:v>
      </x:c>
      <x:c r="T1432" s="22" t="n">
        <x:f>'01 Controls'!$H$25*'02 Cargo Classes'!$P$13</x:f>
        <x:v>0</x:v>
      </x:c>
      <x:c r="U1432" s="22" t="n">
        <x:f>SUM(Q1432:T1432)</x:f>
        <x:v>0.9</x:v>
      </x:c>
      <x:c r="V1432" s="18" t="n">
        <x:f>IF(U1432=0,0,N1432*Q1432/U1432)</x:f>
        <x:v>0</x:v>
      </x:c>
      <x:c r="W1432" s="18" t="n">
        <x:f>IF(U1432=0,0,P1432*Q1432/U1432)</x:f>
        <x:v>0</x:v>
      </x:c>
      <x:c r="X1432" s="18" t="n">
        <x:f>MAX(V1432,W1432*'01 Controls'!$E$12)</x:f>
        <x:v>0</x:v>
      </x:c>
      <x:c r="Y1432" s="18" t="n">
        <x:f>IF(U1432=0,0,N1432*R1432/U1432)</x:f>
        <x:v>0</x:v>
      </x:c>
      <x:c r="Z1432" s="18" t="n">
        <x:f>IF(U1432=0,0,P1432*R1432/U1432)</x:f>
        <x:v>0</x:v>
      </x:c>
      <x:c r="AA1432" s="18" t="n">
        <x:f>MAX(Y1432,Z1432*'01 Controls'!$E$13)</x:f>
        <x:v>0</x:v>
      </x:c>
      <x:c r="AB1432" s="18" t="n">
        <x:f>IF(U1432=0,0,N1432*S1432/U1432)</x:f>
        <x:v>303.75</x:v>
      </x:c>
      <x:c r="AC1432" s="18" t="n">
        <x:f>IF(U1432=0,0,P1432*S1432/U1432)</x:f>
        <x:v>968</x:v>
      </x:c>
      <x:c r="AD1432" s="18" t="n">
        <x:f>MAX(AB1432,AC1432*'01 Controls'!$E$14)</x:f>
        <x:v>303.75</x:v>
      </x:c>
      <x:c r="AE1432" s="18" t="n">
        <x:f>IF(U1432=0,0,N1432*T1432/U1432)</x:f>
        <x:v>0</x:v>
      </x:c>
      <x:c r="AF1432" s="18" t="n">
        <x:f>IF(U1432=0,0,P1432*T1432/U1432)</x:f>
        <x:v>0</x:v>
      </x:c>
      <x:c r="AG1432" s="18" t="n">
        <x:f>MAX(AE1432,AF1432*'01 Controls'!$E$15)</x:f>
        <x:v>0</x:v>
      </x:c>
      <x:c r="AH1432" s="18" t="n">
        <x:f>SUM(V1432,Y1432,AB1432,AE1432)</x:f>
        <x:v>303.75</x:v>
      </x:c>
      <x:c r="AI1432" s="18" t="n">
        <x:f>N1432-AH1432</x:f>
        <x:v>0</x:v>
      </x:c>
      <x:c r="AJ1432" s="18" t="n">
        <x:f>V1432*INDEX('07 Mode Capacity'!$P$6:$P$17,MATCH("AIR-"&amp;I1432,'07 Mode Capacity'!$C$6:$C$17,0))</x:f>
        <x:v>0</x:v>
      </x:c>
      <x:c r="AK1432" s="18" t="n">
        <x:f>Y1432*INDEX('07 Mode Capacity'!$P$6:$P$17,MATCH("OCEAN-"&amp;I1432,'07 Mode Capacity'!$C$6:$C$17,0))</x:f>
        <x:v>0</x:v>
      </x:c>
      <x:c r="AL1432" s="18" t="n">
        <x:f>AB1432*INDEX('07 Mode Capacity'!$P$6:$P$17,MATCH("LAND-"&amp;I1432,'07 Mode Capacity'!$C$6:$C$17,0))</x:f>
        <x:v>217.18435577697568</x:v>
      </x:c>
      <x:c r="AM1432" s="18" t="n">
        <x:f>AE1432*INDEX('07 Mode Capacity'!$P$6:$P$17,MATCH("INLAND-"&amp;I1432,'07 Mode Capacity'!$C$6:$C$17,0))</x:f>
        <x:v>0</x:v>
      </x:c>
      <x:c r="AN1432" s="18" t="n">
        <x:f>SUM(AJ1432:AM1432)</x:f>
        <x:v>217.18435577697568</x:v>
      </x:c>
      <x:c r="AO1432" s="17" t="n">
        <x:f>IF(N1432=0,1,AN1432/N1432)</x:f>
        <x:v>0.7150102247801668</x:v>
      </x:c>
      <x:c r="AP1432" s="11" t="str">
        <x:f>IF(AO1432&gt;='01 Controls'!$E$16,"PASS","FAIL")</x:f>
        <x:v>FAIL</x:v>
      </x:c>
      <x:c r="AQ1432" s="11" t="str">
        <x:v>UNQUANTIFIED</x:v>
      </x:c>
      <x:c r="AR1432" s="11" t="str">
        <x:v>Position-class planning record; serial item and receiver open</x:v>
      </x:c>
      <x:c r="AS1432" s="26"/>
      <x:c r="AT1432" s="26"/>
    </x:row>
    <x:row r="1433">
      <x:c r="C1433" s="11" t="str">
        <x:v>M1-L-TWG-BLK-08</x:v>
      </x:c>
      <x:c r="D1433" s="11" t="str">
        <x:v>M1</x:v>
      </x:c>
      <x:c r="E1433" s="11" t="str">
        <x:v>Western fire and heat</x:v>
      </x:c>
      <x:c r="F1433" s="11" t="str">
        <x:v>L-TWG</x:v>
      </x:c>
      <x:c r="G1433" s="11" t="str">
        <x:v>Temporary works and crossing group</x:v>
      </x:c>
      <x:c r="H1433" s="11" t="str">
        <x:v>BLK-08</x:v>
      </x:c>
      <x:c r="I1433" s="19" t="n">
        <x:v>48</x:v>
      </x:c>
      <x:c r="J1433" s="21" t="n">
        <x:v>1</x:v>
      </x:c>
      <x:c r="K1433" s="18" t="n">
        <x:f>'05 Cargo Register'!K89</x:f>
        <x:v>121.5</x:v>
      </x:c>
      <x:c r="L1433" s="18" t="n">
        <x:f>'05 Cargo Register'!N89</x:f>
        <x:v>19</x:v>
      </x:c>
      <x:c r="M1433" s="18" t="n">
        <x:f>'05 Cargo Register'!O89</x:f>
        <x:v>969</x:v>
      </x:c>
      <x:c r="N1433" s="18" t="n">
        <x:f>J1433*K1433</x:f>
        <x:v>121.5</x:v>
      </x:c>
      <x:c r="O1433" s="18" t="n">
        <x:f>J1433*L1433</x:f>
        <x:v>19</x:v>
      </x:c>
      <x:c r="P1433" s="18" t="n">
        <x:f>J1433*M1433</x:f>
        <x:v>969</x:v>
      </x:c>
      <x:c r="Q1433" s="22" t="n">
        <x:f>'01 Controls'!$E$25*'02 Cargo Classes'!$M$14</x:f>
        <x:v>0.1</x:v>
      </x:c>
      <x:c r="R1433" s="22" t="n">
        <x:f>'01 Controls'!$F$25*'02 Cargo Classes'!$N$14</x:f>
        <x:v>0</x:v>
      </x:c>
      <x:c r="S1433" s="22" t="n">
        <x:f>'01 Controls'!$G$25*'02 Cargo Classes'!$O$14</x:f>
        <x:v>0.9</x:v>
      </x:c>
      <x:c r="T1433" s="22" t="n">
        <x:f>'01 Controls'!$H$25*'02 Cargo Classes'!$P$14</x:f>
        <x:v>0</x:v>
      </x:c>
      <x:c r="U1433" s="22" t="n">
        <x:f>SUM(Q1433:T1433)</x:f>
        <x:v>1</x:v>
      </x:c>
      <x:c r="V1433" s="18" t="n">
        <x:f>IF(U1433=0,0,N1433*Q1433/U1433)</x:f>
        <x:v>12.15</x:v>
      </x:c>
      <x:c r="W1433" s="18" t="n">
        <x:f>IF(U1433=0,0,P1433*Q1433/U1433)</x:f>
        <x:v>96.9</x:v>
      </x:c>
      <x:c r="X1433" s="18" t="n">
        <x:f>MAX(V1433,W1433*'01 Controls'!$E$12)</x:f>
        <x:v>24.225</x:v>
      </x:c>
      <x:c r="Y1433" s="18" t="n">
        <x:f>IF(U1433=0,0,N1433*R1433/U1433)</x:f>
        <x:v>0</x:v>
      </x:c>
      <x:c r="Z1433" s="18" t="n">
        <x:f>IF(U1433=0,0,P1433*R1433/U1433)</x:f>
        <x:v>0</x:v>
      </x:c>
      <x:c r="AA1433" s="18" t="n">
        <x:f>MAX(Y1433,Z1433*'01 Controls'!$E$13)</x:f>
        <x:v>0</x:v>
      </x:c>
      <x:c r="AB1433" s="18" t="n">
        <x:f>IF(U1433=0,0,N1433*S1433/U1433)</x:f>
        <x:v>109.35000000000001</x:v>
      </x:c>
      <x:c r="AC1433" s="18" t="n">
        <x:f>IF(U1433=0,0,P1433*S1433/U1433)</x:f>
        <x:v>872.1</x:v>
      </x:c>
      <x:c r="AD1433" s="18" t="n">
        <x:f>MAX(AB1433,AC1433*'01 Controls'!$E$14)</x:f>
        <x:v>174.42000000000002</x:v>
      </x:c>
      <x:c r="AE1433" s="18" t="n">
        <x:f>IF(U1433=0,0,N1433*T1433/U1433)</x:f>
        <x:v>0</x:v>
      </x:c>
      <x:c r="AF1433" s="18" t="n">
        <x:f>IF(U1433=0,0,P1433*T1433/U1433)</x:f>
        <x:v>0</x:v>
      </x:c>
      <x:c r="AG1433" s="18" t="n">
        <x:f>MAX(AE1433,AF1433*'01 Controls'!$E$15)</x:f>
        <x:v>0</x:v>
      </x:c>
      <x:c r="AH1433" s="18" t="n">
        <x:f>SUM(V1433,Y1433,AB1433,AE1433)</x:f>
        <x:v>121.50000000000001</x:v>
      </x:c>
      <x:c r="AI1433" s="18" t="n">
        <x:f>N1433-AH1433</x:f>
        <x:v>-1.4210854715202004e-14</x:v>
      </x:c>
      <x:c r="AJ1433" s="18" t="n">
        <x:f>V1433*INDEX('07 Mode Capacity'!$P$6:$P$17,MATCH("AIR-"&amp;I1433,'07 Mode Capacity'!$C$6:$C$17,0))</x:f>
        <x:v>3.4060782482149055</x:v>
      </x:c>
      <x:c r="AK1433" s="18" t="n">
        <x:f>Y1433*INDEX('07 Mode Capacity'!$P$6:$P$17,MATCH("OCEAN-"&amp;I1433,'07 Mode Capacity'!$C$6:$C$17,0))</x:f>
        <x:v>0</x:v>
      </x:c>
      <x:c r="AL1433" s="18" t="n">
        <x:f>AB1433*INDEX('07 Mode Capacity'!$P$6:$P$17,MATCH("LAND-"&amp;I1433,'07 Mode Capacity'!$C$6:$C$17,0))</x:f>
        <x:v>13.345934531415727</x:v>
      </x:c>
      <x:c r="AM1433" s="18" t="n">
        <x:f>AE1433*INDEX('07 Mode Capacity'!$P$6:$P$17,MATCH("INLAND-"&amp;I1433,'07 Mode Capacity'!$C$6:$C$17,0))</x:f>
        <x:v>0</x:v>
      </x:c>
      <x:c r="AN1433" s="18" t="n">
        <x:f>SUM(AJ1433:AM1433)</x:f>
        <x:v>16.752012779630633</x:v>
      </x:c>
      <x:c r="AO1433" s="17" t="n">
        <x:f>IF(N1433=0,1,AN1433/N1433)</x:f>
        <x:v>0.13787664839202166</x:v>
      </x:c>
      <x:c r="AP1433" s="11" t="str">
        <x:f>IF(AO1433&gt;='01 Controls'!$E$16,"PASS","FAIL")</x:f>
        <x:v>FAIL</x:v>
      </x:c>
      <x:c r="AQ1433" s="11" t="str">
        <x:v>UNQUANTIFIED</x:v>
      </x:c>
      <x:c r="AR1433" s="11" t="str">
        <x:v>Position-class planning record; serial item and receiver open</x:v>
      </x:c>
      <x:c r="AS1433" s="26"/>
      <x:c r="AT1433" s="26"/>
    </x:row>
    <x:row r="1434">
      <x:c r="C1434" s="11" t="str">
        <x:v>M1-L-TWG-OOG-80</x:v>
      </x:c>
      <x:c r="D1434" s="11" t="str">
        <x:v>M1</x:v>
      </x:c>
      <x:c r="E1434" s="11" t="str">
        <x:v>Western fire and heat</x:v>
      </x:c>
      <x:c r="F1434" s="11" t="str">
        <x:v>L-TWG</x:v>
      </x:c>
      <x:c r="G1434" s="11" t="str">
        <x:v>Temporary works and crossing group</x:v>
      </x:c>
      <x:c r="H1434" s="11" t="str">
        <x:v>OOG-80</x:v>
      </x:c>
      <x:c r="I1434" s="19" t="n">
        <x:v>72</x:v>
      </x:c>
      <x:c r="J1434" s="21" t="n">
        <x:v>1</x:v>
      </x:c>
      <x:c r="K1434" s="18" t="n">
        <x:f>'05 Cargo Register'!K90</x:f>
        <x:v>303.75</x:v>
      </x:c>
      <x:c r="L1434" s="18" t="n">
        <x:f>'05 Cargo Register'!N90</x:f>
        <x:v>6</x:v>
      </x:c>
      <x:c r="M1434" s="18" t="n">
        <x:f>'05 Cargo Register'!O90</x:f>
        <x:v>1056</x:v>
      </x:c>
      <x:c r="N1434" s="18" t="n">
        <x:f>J1434*K1434</x:f>
        <x:v>303.75</x:v>
      </x:c>
      <x:c r="O1434" s="18" t="n">
        <x:f>J1434*L1434</x:f>
        <x:v>6</x:v>
      </x:c>
      <x:c r="P1434" s="18" t="n">
        <x:f>J1434*M1434</x:f>
        <x:v>1056</x:v>
      </x:c>
      <x:c r="Q1434" s="22" t="n">
        <x:f>'01 Controls'!$E$25*'02 Cargo Classes'!$M$15</x:f>
        <x:v>0</x:v>
      </x:c>
      <x:c r="R1434" s="22" t="n">
        <x:f>'01 Controls'!$F$25*'02 Cargo Classes'!$N$15</x:f>
        <x:v>0</x:v>
      </x:c>
      <x:c r="S1434" s="22" t="n">
        <x:f>'01 Controls'!$G$25*'02 Cargo Classes'!$O$15</x:f>
        <x:v>0.54</x:v>
      </x:c>
      <x:c r="T1434" s="22" t="n">
        <x:f>'01 Controls'!$H$25*'02 Cargo Classes'!$P$15</x:f>
        <x:v>0</x:v>
      </x:c>
      <x:c r="U1434" s="22" t="n">
        <x:f>SUM(Q1434:T1434)</x:f>
        <x:v>0.54</x:v>
      </x:c>
      <x:c r="V1434" s="18" t="n">
        <x:f>IF(U1434=0,0,N1434*Q1434/U1434)</x:f>
        <x:v>0</x:v>
      </x:c>
      <x:c r="W1434" s="18" t="n">
        <x:f>IF(U1434=0,0,P1434*Q1434/U1434)</x:f>
        <x:v>0</x:v>
      </x:c>
      <x:c r="X1434" s="18" t="n">
        <x:f>MAX(V1434,W1434*'01 Controls'!$E$12)</x:f>
        <x:v>0</x:v>
      </x:c>
      <x:c r="Y1434" s="18" t="n">
        <x:f>IF(U1434=0,0,N1434*R1434/U1434)</x:f>
        <x:v>0</x:v>
      </x:c>
      <x:c r="Z1434" s="18" t="n">
        <x:f>IF(U1434=0,0,P1434*R1434/U1434)</x:f>
        <x:v>0</x:v>
      </x:c>
      <x:c r="AA1434" s="18" t="n">
        <x:f>MAX(Y1434,Z1434*'01 Controls'!$E$13)</x:f>
        <x:v>0</x:v>
      </x:c>
      <x:c r="AB1434" s="18" t="n">
        <x:f>IF(U1434=0,0,N1434*S1434/U1434)</x:f>
        <x:v>303.75</x:v>
      </x:c>
      <x:c r="AC1434" s="18" t="n">
        <x:f>IF(U1434=0,0,P1434*S1434/U1434)</x:f>
        <x:v>1056</x:v>
      </x:c>
      <x:c r="AD1434" s="18" t="n">
        <x:f>MAX(AB1434,AC1434*'01 Controls'!$E$14)</x:f>
        <x:v>303.75</x:v>
      </x:c>
      <x:c r="AE1434" s="18" t="n">
        <x:f>IF(U1434=0,0,N1434*T1434/U1434)</x:f>
        <x:v>0</x:v>
      </x:c>
      <x:c r="AF1434" s="18" t="n">
        <x:f>IF(U1434=0,0,P1434*T1434/U1434)</x:f>
        <x:v>0</x:v>
      </x:c>
      <x:c r="AG1434" s="18" t="n">
        <x:f>MAX(AE1434,AF1434*'01 Controls'!$E$15)</x:f>
        <x:v>0</x:v>
      </x:c>
      <x:c r="AH1434" s="18" t="n">
        <x:f>SUM(V1434,Y1434,AB1434,AE1434)</x:f>
        <x:v>303.75</x:v>
      </x:c>
      <x:c r="AI1434" s="18" t="n">
        <x:f>N1434-AH1434</x:f>
        <x:v>0</x:v>
      </x:c>
      <x:c r="AJ1434" s="18" t="n">
        <x:f>V1434*INDEX('07 Mode Capacity'!$P$6:$P$17,MATCH("AIR-"&amp;I1434,'07 Mode Capacity'!$C$6:$C$17,0))</x:f>
        <x:v>0</x:v>
      </x:c>
      <x:c r="AK1434" s="18" t="n">
        <x:f>Y1434*INDEX('07 Mode Capacity'!$P$6:$P$17,MATCH("OCEAN-"&amp;I1434,'07 Mode Capacity'!$C$6:$C$17,0))</x:f>
        <x:v>0</x:v>
      </x:c>
      <x:c r="AL1434" s="18" t="n">
        <x:f>AB1434*INDEX('07 Mode Capacity'!$P$6:$P$17,MATCH("LAND-"&amp;I1434,'07 Mode Capacity'!$C$6:$C$17,0))</x:f>
        <x:v>217.18435577697568</x:v>
      </x:c>
      <x:c r="AM1434" s="18" t="n">
        <x:f>AE1434*INDEX('07 Mode Capacity'!$P$6:$P$17,MATCH("INLAND-"&amp;I1434,'07 Mode Capacity'!$C$6:$C$17,0))</x:f>
        <x:v>0</x:v>
      </x:c>
      <x:c r="AN1434" s="18" t="n">
        <x:f>SUM(AJ1434:AM1434)</x:f>
        <x:v>217.18435577697568</x:v>
      </x:c>
      <x:c r="AO1434" s="17" t="n">
        <x:f>IF(N1434=0,1,AN1434/N1434)</x:f>
        <x:v>0.7150102247801668</x:v>
      </x:c>
      <x:c r="AP1434" s="11" t="str">
        <x:f>IF(AO1434&gt;='01 Controls'!$E$16,"PASS","FAIL")</x:f>
        <x:v>FAIL</x:v>
      </x:c>
      <x:c r="AQ1434" s="11" t="str">
        <x:v>UNQUANTIFIED</x:v>
      </x:c>
      <x:c r="AR1434" s="11" t="str">
        <x:v>Position-class planning record; serial item and receiver open</x:v>
      </x:c>
      <x:c r="AS1434" s="26"/>
      <x:c r="AT1434" s="26"/>
    </x:row>
    <x:row r="1435">
      <x:c r="C1435" s="11" t="str">
        <x:v>M1-L-GFG-APL-45</x:v>
      </x:c>
      <x:c r="D1435" s="11" t="str">
        <x:v>M1</x:v>
      </x:c>
      <x:c r="E1435" s="11" t="str">
        <x:v>Western fire and heat</x:v>
      </x:c>
      <x:c r="F1435" s="11" t="str">
        <x:v>L-GFG</x:v>
      </x:c>
      <x:c r="G1435" s="11" t="str">
        <x:v>Ground fire and landscape group</x:v>
      </x:c>
      <x:c r="H1435" s="11" t="str">
        <x:v>APL-45</x:v>
      </x:c>
      <x:c r="I1435" s="19" t="n">
        <x:v>24</x:v>
      </x:c>
      <x:c r="J1435" s="21" t="n">
        <x:v>12</x:v>
      </x:c>
      <x:c r="K1435" s="18" t="n">
        <x:f>'05 Cargo Register'!K91</x:f>
        <x:v>91.125</x:v>
      </x:c>
      <x:c r="L1435" s="18" t="n">
        <x:f>'05 Cargo Register'!N91</x:f>
        <x:v>24</x:v>
      </x:c>
      <x:c r="M1435" s="18" t="n">
        <x:f>'05 Cargo Register'!O91</x:f>
        <x:v>180</x:v>
      </x:c>
      <x:c r="N1435" s="18" t="n">
        <x:f>J1435*K1435</x:f>
        <x:v>1093.5</x:v>
      </x:c>
      <x:c r="O1435" s="18" t="n">
        <x:f>J1435*L1435</x:f>
        <x:v>288</x:v>
      </x:c>
      <x:c r="P1435" s="18" t="n">
        <x:f>J1435*M1435</x:f>
        <x:v>2160</x:v>
      </x:c>
      <x:c r="Q1435" s="22" t="n">
        <x:f>'01 Controls'!$E$25*'02 Cargo Classes'!$M$6</x:f>
        <x:v>0.30000000000000004</x:v>
      </x:c>
      <x:c r="R1435" s="22" t="n">
        <x:f>'01 Controls'!$F$25*'02 Cargo Classes'!$N$6</x:f>
        <x:v>0</x:v>
      </x:c>
      <x:c r="S1435" s="22" t="n">
        <x:f>'01 Controls'!$G$25*'02 Cargo Classes'!$O$6</x:f>
        <x:v>0.9</x:v>
      </x:c>
      <x:c r="T1435" s="22" t="n">
        <x:f>'01 Controls'!$H$25*'02 Cargo Classes'!$P$6</x:f>
        <x:v>0</x:v>
      </x:c>
      <x:c r="U1435" s="22" t="n">
        <x:f>SUM(Q1435:T1435)</x:f>
        <x:v>1.2000000000000002</x:v>
      </x:c>
      <x:c r="V1435" s="18" t="n">
        <x:f>IF(U1435=0,0,N1435*Q1435/U1435)</x:f>
        <x:v>273.375</x:v>
      </x:c>
      <x:c r="W1435" s="18" t="n">
        <x:f>IF(U1435=0,0,P1435*Q1435/U1435)</x:f>
        <x:v>540</x:v>
      </x:c>
      <x:c r="X1435" s="18" t="n">
        <x:f>MAX(V1435,W1435*'01 Controls'!$E$12)</x:f>
        <x:v>273.375</x:v>
      </x:c>
      <x:c r="Y1435" s="18" t="n">
        <x:f>IF(U1435=0,0,N1435*R1435/U1435)</x:f>
        <x:v>0</x:v>
      </x:c>
      <x:c r="Z1435" s="18" t="n">
        <x:f>IF(U1435=0,0,P1435*R1435/U1435)</x:f>
        <x:v>0</x:v>
      </x:c>
      <x:c r="AA1435" s="18" t="n">
        <x:f>MAX(Y1435,Z1435*'01 Controls'!$E$13)</x:f>
        <x:v>0</x:v>
      </x:c>
      <x:c r="AB1435" s="18" t="n">
        <x:f>IF(U1435=0,0,N1435*S1435/U1435)</x:f>
        <x:v>820.1249999999999</x:v>
      </x:c>
      <x:c r="AC1435" s="18" t="n">
        <x:f>IF(U1435=0,0,P1435*S1435/U1435)</x:f>
        <x:v>1619.9999999999998</x:v>
      </x:c>
      <x:c r="AD1435" s="18" t="n">
        <x:f>MAX(AB1435,AC1435*'01 Controls'!$E$14)</x:f>
        <x:v>820.1249999999999</x:v>
      </x:c>
      <x:c r="AE1435" s="18" t="n">
        <x:f>IF(U1435=0,0,N1435*T1435/U1435)</x:f>
        <x:v>0</x:v>
      </x:c>
      <x:c r="AF1435" s="18" t="n">
        <x:f>IF(U1435=0,0,P1435*T1435/U1435)</x:f>
        <x:v>0</x:v>
      </x:c>
      <x:c r="AG1435" s="18" t="n">
        <x:f>MAX(AE1435,AF1435*'01 Controls'!$E$15)</x:f>
        <x:v>0</x:v>
      </x:c>
      <x:c r="AH1435" s="18" t="n">
        <x:f>SUM(V1435,Y1435,AB1435,AE1435)</x:f>
        <x:v>1093.5</x:v>
      </x:c>
      <x:c r="AI1435" s="18" t="n">
        <x:f>N1435-AH1435</x:f>
        <x:v>0</x:v>
      </x:c>
      <x:c r="AJ1435" s="18" t="n">
        <x:f>V1435*INDEX('07 Mode Capacity'!$P$6:$P$17,MATCH("AIR-"&amp;I1435,'07 Mode Capacity'!$C$6:$C$17,0))</x:f>
        <x:v>55.47163329545095</x:v>
      </x:c>
      <x:c r="AK1435" s="18" t="n">
        <x:f>Y1435*INDEX('07 Mode Capacity'!$P$6:$P$17,MATCH("OCEAN-"&amp;I1435,'07 Mode Capacity'!$C$6:$C$17,0))</x:f>
        <x:v>0</x:v>
      </x:c>
      <x:c r="AL1435" s="18" t="n">
        <x:f>AB1435*INDEX('07 Mode Capacity'!$P$6:$P$17,MATCH("LAND-"&amp;I1435,'07 Mode Capacity'!$C$6:$C$17,0))</x:f>
        <x:v>313.6985705001537</x:v>
      </x:c>
      <x:c r="AM1435" s="18" t="n">
        <x:f>AE1435*INDEX('07 Mode Capacity'!$P$6:$P$17,MATCH("INLAND-"&amp;I1435,'07 Mode Capacity'!$C$6:$C$17,0))</x:f>
        <x:v>0</x:v>
      </x:c>
      <x:c r="AN1435" s="18" t="n">
        <x:f>SUM(AJ1435:AM1435)</x:f>
        <x:v>369.17020379560466</x:v>
      </x:c>
      <x:c r="AO1435" s="17" t="n">
        <x:f>IF(N1435=0,1,AN1435/N1435)</x:f>
        <x:v>0.33760421014687214</x:v>
      </x:c>
      <x:c r="AP1435" s="11" t="str">
        <x:f>IF(AO1435&gt;='01 Controls'!$E$16,"PASS","FAIL")</x:f>
        <x:v>FAIL</x:v>
      </x:c>
      <x:c r="AQ1435" s="11" t="str">
        <x:v>UNQUANTIFIED</x:v>
      </x:c>
      <x:c r="AR1435" s="11" t="str">
        <x:v>Position-class planning record; serial item and receiver open</x:v>
      </x:c>
      <x:c r="AS1435" s="26"/>
      <x:c r="AT1435" s="26"/>
    </x:row>
    <x:row r="1436">
      <x:c r="C1436" s="11" t="str">
        <x:v>M1-L-GFG-ISO-18</x:v>
      </x:c>
      <x:c r="D1436" s="11" t="str">
        <x:v>M1</x:v>
      </x:c>
      <x:c r="E1436" s="11" t="str">
        <x:v>Western fire and heat</x:v>
      </x:c>
      <x:c r="F1436" s="11" t="str">
        <x:v>L-GFG</x:v>
      </x:c>
      <x:c r="G1436" s="11" t="str">
        <x:v>Ground fire and landscape group</x:v>
      </x:c>
      <x:c r="H1436" s="11" t="str">
        <x:v>ISO-18</x:v>
      </x:c>
      <x:c r="I1436" s="19" t="n">
        <x:v>48</x:v>
      </x:c>
      <x:c r="J1436" s="21" t="n">
        <x:v>12</x:v>
      </x:c>
      <x:c r="K1436" s="18" t="n">
        <x:f>'05 Cargo Register'!K92</x:f>
        <x:v>364.5</x:v>
      </x:c>
      <x:c r="L1436" s="18" t="n">
        <x:f>'05 Cargo Register'!N92</x:f>
        <x:v>24</x:v>
      </x:c>
      <x:c r="M1436" s="18" t="n">
        <x:f>'05 Cargo Register'!O92</x:f>
        <x:v>633.6</x:v>
      </x:c>
      <x:c r="N1436" s="18" t="n">
        <x:f>J1436*K1436</x:f>
        <x:v>4374</x:v>
      </x:c>
      <x:c r="O1436" s="18" t="n">
        <x:f>J1436*L1436</x:f>
        <x:v>288</x:v>
      </x:c>
      <x:c r="P1436" s="18" t="n">
        <x:f>J1436*M1436</x:f>
        <x:v>7603.200000000001</x:v>
      </x:c>
      <x:c r="Q1436" s="22" t="n">
        <x:f>'01 Controls'!$E$25*'02 Cargo Classes'!$M$7</x:f>
        <x:v>0.020000000000000004</x:v>
      </x:c>
      <x:c r="R1436" s="22" t="n">
        <x:f>'01 Controls'!$F$25*'02 Cargo Classes'!$N$7</x:f>
        <x:v>0</x:v>
      </x:c>
      <x:c r="S1436" s="22" t="n">
        <x:f>'01 Controls'!$G$25*'02 Cargo Classes'!$O$7</x:f>
        <x:v>1.08</x:v>
      </x:c>
      <x:c r="T1436" s="22" t="n">
        <x:f>'01 Controls'!$H$25*'02 Cargo Classes'!$P$7</x:f>
        <x:v>0</x:v>
      </x:c>
      <x:c r="U1436" s="22" t="n">
        <x:f>SUM(Q1436:T1436)</x:f>
        <x:v>1.1</x:v>
      </x:c>
      <x:c r="V1436" s="18" t="n">
        <x:f>IF(U1436=0,0,N1436*Q1436/U1436)</x:f>
        <x:v>79.52727272727273</x:v>
      </x:c>
      <x:c r="W1436" s="18" t="n">
        <x:f>IF(U1436=0,0,P1436*Q1436/U1436)</x:f>
        <x:v>138.24000000000004</x:v>
      </x:c>
      <x:c r="X1436" s="18" t="n">
        <x:f>MAX(V1436,W1436*'01 Controls'!$E$12)</x:f>
        <x:v>79.52727272727273</x:v>
      </x:c>
      <x:c r="Y1436" s="18" t="n">
        <x:f>IF(U1436=0,0,N1436*R1436/U1436)</x:f>
        <x:v>0</x:v>
      </x:c>
      <x:c r="Z1436" s="18" t="n">
        <x:f>IF(U1436=0,0,P1436*R1436/U1436)</x:f>
        <x:v>0</x:v>
      </x:c>
      <x:c r="AA1436" s="18" t="n">
        <x:f>MAX(Y1436,Z1436*'01 Controls'!$E$13)</x:f>
        <x:v>0</x:v>
      </x:c>
      <x:c r="AB1436" s="18" t="n">
        <x:f>IF(U1436=0,0,N1436*S1436/U1436)</x:f>
        <x:v>4294.472727272727</x:v>
      </x:c>
      <x:c r="AC1436" s="18" t="n">
        <x:f>IF(U1436=0,0,P1436*S1436/U1436)</x:f>
        <x:v>7464.960000000001</x:v>
      </x:c>
      <x:c r="AD1436" s="18" t="n">
        <x:f>MAX(AB1436,AC1436*'01 Controls'!$E$14)</x:f>
        <x:v>4294.472727272727</x:v>
      </x:c>
      <x:c r="AE1436" s="18" t="n">
        <x:f>IF(U1436=0,0,N1436*T1436/U1436)</x:f>
        <x:v>0</x:v>
      </x:c>
      <x:c r="AF1436" s="18" t="n">
        <x:f>IF(U1436=0,0,P1436*T1436/U1436)</x:f>
        <x:v>0</x:v>
      </x:c>
      <x:c r="AG1436" s="18" t="n">
        <x:f>MAX(AE1436,AF1436*'01 Controls'!$E$15)</x:f>
        <x:v>0</x:v>
      </x:c>
      <x:c r="AH1436" s="18" t="n">
        <x:f>SUM(V1436,Y1436,AB1436,AE1436)</x:f>
        <x:v>4374</x:v>
      </x:c>
      <x:c r="AI1436" s="18" t="n">
        <x:f>N1436-AH1436</x:f>
        <x:v>0</x:v>
      </x:c>
      <x:c r="AJ1436" s="18" t="n">
        <x:f>V1436*INDEX('07 Mode Capacity'!$P$6:$P$17,MATCH("AIR-"&amp;I1436,'07 Mode Capacity'!$C$6:$C$17,0))</x:f>
        <x:v>22.29433035195211</x:v>
      </x:c>
      <x:c r="AK1436" s="18" t="n">
        <x:f>Y1436*INDEX('07 Mode Capacity'!$P$6:$P$17,MATCH("OCEAN-"&amp;I1436,'07 Mode Capacity'!$C$6:$C$17,0))</x:f>
        <x:v>0</x:v>
      </x:c>
      <x:c r="AL1436" s="18" t="n">
        <x:f>AB1436*INDEX('07 Mode Capacity'!$P$6:$P$17,MATCH("LAND-"&amp;I1436,'07 Mode Capacity'!$C$6:$C$17,0))</x:f>
        <x:v>524.131247051963</x:v>
      </x:c>
      <x:c r="AM1436" s="18" t="n">
        <x:f>AE1436*INDEX('07 Mode Capacity'!$P$6:$P$17,MATCH("INLAND-"&amp;I1436,'07 Mode Capacity'!$C$6:$C$17,0))</x:f>
        <x:v>0</x:v>
      </x:c>
      <x:c r="AN1436" s="18" t="n">
        <x:f>SUM(AJ1436:AM1436)</x:f>
        <x:v>546.4255774039151</x:v>
      </x:c>
      <x:c r="AO1436" s="17" t="n">
        <x:f>IF(N1436=0,1,AN1436/N1436)</x:f>
        <x:v>0.12492582931045156</x:v>
      </x:c>
      <x:c r="AP1436" s="11" t="str">
        <x:f>IF(AO1436&gt;='01 Controls'!$E$16,"PASS","FAIL")</x:f>
        <x:v>FAIL</x:v>
      </x:c>
      <x:c r="AQ1436" s="11" t="str">
        <x:v>UNQUANTIFIED</x:v>
      </x:c>
      <x:c r="AR1436" s="11" t="str">
        <x:v>Position-class planning record; serial item and receiver open</x:v>
      </x:c>
      <x:c r="AS1436" s="26"/>
      <x:c r="AT1436" s="26"/>
    </x:row>
    <x:row r="1437">
      <x:c r="C1437" s="11" t="str">
        <x:v>M1-L-GFG-COL-12</x:v>
      </x:c>
      <x:c r="D1437" s="11" t="str">
        <x:v>M1</x:v>
      </x:c>
      <x:c r="E1437" s="11" t="str">
        <x:v>Western fire and heat</x:v>
      </x:c>
      <x:c r="F1437" s="11" t="str">
        <x:v>L-GFG</x:v>
      </x:c>
      <x:c r="G1437" s="11" t="str">
        <x:v>Ground fire and landscape group</x:v>
      </x:c>
      <x:c r="H1437" s="11" t="str">
        <x:v>COL-12</x:v>
      </x:c>
      <x:c r="I1437" s="19" t="n">
        <x:v>24</x:v>
      </x:c>
      <x:c r="J1437" s="21" t="n">
        <x:v>12</x:v>
      </x:c>
      <x:c r="K1437" s="18" t="n">
        <x:f>'05 Cargo Register'!K93</x:f>
        <x:v>60.75</x:v>
      </x:c>
      <x:c r="L1437" s="18" t="n">
        <x:f>'05 Cargo Register'!N93</x:f>
        <x:v>7</x:v>
      </x:c>
      <x:c r="M1437" s="18" t="n">
        <x:f>'05 Cargo Register'!O93</x:f>
        <x:v>184.8</x:v>
      </x:c>
      <x:c r="N1437" s="18" t="n">
        <x:f>J1437*K1437</x:f>
        <x:v>729</x:v>
      </x:c>
      <x:c r="O1437" s="18" t="n">
        <x:f>J1437*L1437</x:f>
        <x:v>84</x:v>
      </x:c>
      <x:c r="P1437" s="18" t="n">
        <x:f>J1437*M1437</x:f>
        <x:v>2217.6000000000004</x:v>
      </x:c>
      <x:c r="Q1437" s="22" t="n">
        <x:f>'01 Controls'!$E$25*'02 Cargo Classes'!$M$8</x:f>
        <x:v>0.2</x:v>
      </x:c>
      <x:c r="R1437" s="22" t="n">
        <x:f>'01 Controls'!$F$25*'02 Cargo Classes'!$N$8</x:f>
        <x:v>0</x:v>
      </x:c>
      <x:c r="S1437" s="22" t="n">
        <x:f>'01 Controls'!$G$25*'02 Cargo Classes'!$O$8</x:f>
        <x:v>1.08</x:v>
      </x:c>
      <x:c r="T1437" s="22" t="n">
        <x:f>'01 Controls'!$H$25*'02 Cargo Classes'!$P$8</x:f>
        <x:v>0</x:v>
      </x:c>
      <x:c r="U1437" s="22" t="n">
        <x:f>SUM(Q1437:T1437)</x:f>
        <x:v>1.28</x:v>
      </x:c>
      <x:c r="V1437" s="18" t="n">
        <x:f>IF(U1437=0,0,N1437*Q1437/U1437)</x:f>
        <x:v>113.90625</x:v>
      </x:c>
      <x:c r="W1437" s="18" t="n">
        <x:f>IF(U1437=0,0,P1437*Q1437/U1437)</x:f>
        <x:v>346.50000000000006</x:v>
      </x:c>
      <x:c r="X1437" s="18" t="n">
        <x:f>MAX(V1437,W1437*'01 Controls'!$E$12)</x:f>
        <x:v>113.90625</x:v>
      </x:c>
      <x:c r="Y1437" s="18" t="n">
        <x:f>IF(U1437=0,0,N1437*R1437/U1437)</x:f>
        <x:v>0</x:v>
      </x:c>
      <x:c r="Z1437" s="18" t="n">
        <x:f>IF(U1437=0,0,P1437*R1437/U1437)</x:f>
        <x:v>0</x:v>
      </x:c>
      <x:c r="AA1437" s="18" t="n">
        <x:f>MAX(Y1437,Z1437*'01 Controls'!$E$13)</x:f>
        <x:v>0</x:v>
      </x:c>
      <x:c r="AB1437" s="18" t="n">
        <x:f>IF(U1437=0,0,N1437*S1437/U1437)</x:f>
        <x:v>615.09375</x:v>
      </x:c>
      <x:c r="AC1437" s="18" t="n">
        <x:f>IF(U1437=0,0,P1437*S1437/U1437)</x:f>
        <x:v>1871.1000000000006</x:v>
      </x:c>
      <x:c r="AD1437" s="18" t="n">
        <x:f>MAX(AB1437,AC1437*'01 Controls'!$E$14)</x:f>
        <x:v>615.09375</x:v>
      </x:c>
      <x:c r="AE1437" s="18" t="n">
        <x:f>IF(U1437=0,0,N1437*T1437/U1437)</x:f>
        <x:v>0</x:v>
      </x:c>
      <x:c r="AF1437" s="18" t="n">
        <x:f>IF(U1437=0,0,P1437*T1437/U1437)</x:f>
        <x:v>0</x:v>
      </x:c>
      <x:c r="AG1437" s="18" t="n">
        <x:f>MAX(AE1437,AF1437*'01 Controls'!$E$15)</x:f>
        <x:v>0</x:v>
      </x:c>
      <x:c r="AH1437" s="18" t="n">
        <x:f>SUM(V1437,Y1437,AB1437,AE1437)</x:f>
        <x:v>729</x:v>
      </x:c>
      <x:c r="AI1437" s="18" t="n">
        <x:f>N1437-AH1437</x:f>
        <x:v>0</x:v>
      </x:c>
      <x:c r="AJ1437" s="18" t="n">
        <x:f>V1437*INDEX('07 Mode Capacity'!$P$6:$P$17,MATCH("AIR-"&amp;I1437,'07 Mode Capacity'!$C$6:$C$17,0))</x:f>
        <x:v>23.11318053977123</x:v>
      </x:c>
      <x:c r="AK1437" s="18" t="n">
        <x:f>Y1437*INDEX('07 Mode Capacity'!$P$6:$P$17,MATCH("OCEAN-"&amp;I1437,'07 Mode Capacity'!$C$6:$C$17,0))</x:f>
        <x:v>0</x:v>
      </x:c>
      <x:c r="AL1437" s="18" t="n">
        <x:f>AB1437*INDEX('07 Mode Capacity'!$P$6:$P$17,MATCH("LAND-"&amp;I1437,'07 Mode Capacity'!$C$6:$C$17,0))</x:f>
        <x:v>235.27392787511533</x:v>
      </x:c>
      <x:c r="AM1437" s="18" t="n">
        <x:f>AE1437*INDEX('07 Mode Capacity'!$P$6:$P$17,MATCH("INLAND-"&amp;I1437,'07 Mode Capacity'!$C$6:$C$17,0))</x:f>
        <x:v>0</x:v>
      </x:c>
      <x:c r="AN1437" s="18" t="n">
        <x:f>SUM(AJ1437:AM1437)</x:f>
        <x:v>258.38710841488654</x:v>
      </x:c>
      <x:c r="AO1437" s="17" t="n">
        <x:f>IF(N1437=0,1,AN1437/N1437)</x:f>
        <x:v>0.3544404779353725</x:v>
      </x:c>
      <x:c r="AP1437" s="11" t="str">
        <x:f>IF(AO1437&gt;='01 Controls'!$E$16,"PASS","FAIL")</x:f>
        <x:v>FAIL</x:v>
      </x:c>
      <x:c r="AQ1437" s="11" t="str">
        <x:v>UNQUANTIFIED</x:v>
      </x:c>
      <x:c r="AR1437" s="11" t="str">
        <x:v>Position-class planning record; serial item and receiver open</x:v>
      </x:c>
      <x:c r="AS1437" s="26"/>
      <x:c r="AT1437" s="26"/>
    </x:row>
    <x:row r="1438">
      <x:c r="C1438" s="11" t="str">
        <x:v>M1-L-GFG-BAT-22</x:v>
      </x:c>
      <x:c r="D1438" s="11" t="str">
        <x:v>M1</x:v>
      </x:c>
      <x:c r="E1438" s="11" t="str">
        <x:v>Western fire and heat</x:v>
      </x:c>
      <x:c r="F1438" s="11" t="str">
        <x:v>L-GFG</x:v>
      </x:c>
      <x:c r="G1438" s="11" t="str">
        <x:v>Ground fire and landscape group</x:v>
      </x:c>
      <x:c r="H1438" s="11" t="str">
        <x:v>BAT-22</x:v>
      </x:c>
      <x:c r="I1438" s="19" t="n">
        <x:v>48</x:v>
      </x:c>
      <x:c r="J1438" s="21" t="n">
        <x:v>12</x:v>
      </x:c>
      <x:c r="K1438" s="18" t="n">
        <x:f>'05 Cargo Register'!K94</x:f>
        <x:v>243</x:v>
      </x:c>
      <x:c r="L1438" s="18" t="n">
        <x:f>'05 Cargo Register'!N94</x:f>
        <x:v>14</x:v>
      </x:c>
      <x:c r="M1438" s="18" t="n">
        <x:f>'05 Cargo Register'!O94</x:f>
        <x:v>369.6</x:v>
      </x:c>
      <x:c r="N1438" s="18" t="n">
        <x:f>J1438*K1438</x:f>
        <x:v>2916</x:v>
      </x:c>
      <x:c r="O1438" s="18" t="n">
        <x:f>J1438*L1438</x:f>
        <x:v>168</x:v>
      </x:c>
      <x:c r="P1438" s="18" t="n">
        <x:f>J1438*M1438</x:f>
        <x:v>4435.200000000001</x:v>
      </x:c>
      <x:c r="Q1438" s="22" t="n">
        <x:f>'01 Controls'!$E$25*'02 Cargo Classes'!$M$9</x:f>
        <x:v>0</x:v>
      </x:c>
      <x:c r="R1438" s="22" t="n">
        <x:f>'01 Controls'!$F$25*'02 Cargo Classes'!$N$9</x:f>
        <x:v>0</x:v>
      </x:c>
      <x:c r="S1438" s="22" t="n">
        <x:f>'01 Controls'!$G$25*'02 Cargo Classes'!$O$9</x:f>
        <x:v>0.9</x:v>
      </x:c>
      <x:c r="T1438" s="22" t="n">
        <x:f>'01 Controls'!$H$25*'02 Cargo Classes'!$P$9</x:f>
        <x:v>0</x:v>
      </x:c>
      <x:c r="U1438" s="22" t="n">
        <x:f>SUM(Q1438:T1438)</x:f>
        <x:v>0.9</x:v>
      </x:c>
      <x:c r="V1438" s="18" t="n">
        <x:f>IF(U1438=0,0,N1438*Q1438/U1438)</x:f>
        <x:v>0</x:v>
      </x:c>
      <x:c r="W1438" s="18" t="n">
        <x:f>IF(U1438=0,0,P1438*Q1438/U1438)</x:f>
        <x:v>0</x:v>
      </x:c>
      <x:c r="X1438" s="18" t="n">
        <x:f>MAX(V1438,W1438*'01 Controls'!$E$12)</x:f>
        <x:v>0</x:v>
      </x:c>
      <x:c r="Y1438" s="18" t="n">
        <x:f>IF(U1438=0,0,N1438*R1438/U1438)</x:f>
        <x:v>0</x:v>
      </x:c>
      <x:c r="Z1438" s="18" t="n">
        <x:f>IF(U1438=0,0,P1438*R1438/U1438)</x:f>
        <x:v>0</x:v>
      </x:c>
      <x:c r="AA1438" s="18" t="n">
        <x:f>MAX(Y1438,Z1438*'01 Controls'!$E$13)</x:f>
        <x:v>0</x:v>
      </x:c>
      <x:c r="AB1438" s="18" t="n">
        <x:f>IF(U1438=0,0,N1438*S1438/U1438)</x:f>
        <x:v>2916</x:v>
      </x:c>
      <x:c r="AC1438" s="18" t="n">
        <x:f>IF(U1438=0,0,P1438*S1438/U1438)</x:f>
        <x:v>4435.200000000001</x:v>
      </x:c>
      <x:c r="AD1438" s="18" t="n">
        <x:f>MAX(AB1438,AC1438*'01 Controls'!$E$14)</x:f>
        <x:v>2916</x:v>
      </x:c>
      <x:c r="AE1438" s="18" t="n">
        <x:f>IF(U1438=0,0,N1438*T1438/U1438)</x:f>
        <x:v>0</x:v>
      </x:c>
      <x:c r="AF1438" s="18" t="n">
        <x:f>IF(U1438=0,0,P1438*T1438/U1438)</x:f>
        <x:v>0</x:v>
      </x:c>
      <x:c r="AG1438" s="18" t="n">
        <x:f>MAX(AE1438,AF1438*'01 Controls'!$E$15)</x:f>
        <x:v>0</x:v>
      </x:c>
      <x:c r="AH1438" s="18" t="n">
        <x:f>SUM(V1438,Y1438,AB1438,AE1438)</x:f>
        <x:v>2916</x:v>
      </x:c>
      <x:c r="AI1438" s="18" t="n">
        <x:f>N1438-AH1438</x:f>
        <x:v>0</x:v>
      </x:c>
      <x:c r="AJ1438" s="18" t="n">
        <x:f>V1438*INDEX('07 Mode Capacity'!$P$6:$P$17,MATCH("AIR-"&amp;I1438,'07 Mode Capacity'!$C$6:$C$17,0))</x:f>
        <x:v>0</x:v>
      </x:c>
      <x:c r="AK1438" s="18" t="n">
        <x:f>Y1438*INDEX('07 Mode Capacity'!$P$6:$P$17,MATCH("OCEAN-"&amp;I1438,'07 Mode Capacity'!$C$6:$C$17,0))</x:f>
        <x:v>0</x:v>
      </x:c>
      <x:c r="AL1438" s="18" t="n">
        <x:f>AB1438*INDEX('07 Mode Capacity'!$P$6:$P$17,MATCH("LAND-"&amp;I1438,'07 Mode Capacity'!$C$6:$C$17,0))</x:f>
        <x:v>355.89158750441936</x:v>
      </x:c>
      <x:c r="AM1438" s="18" t="n">
        <x:f>AE1438*INDEX('07 Mode Capacity'!$P$6:$P$17,MATCH("INLAND-"&amp;I1438,'07 Mode Capacity'!$C$6:$C$17,0))</x:f>
        <x:v>0</x:v>
      </x:c>
      <x:c r="AN1438" s="18" t="n">
        <x:f>SUM(AJ1438:AM1438)</x:f>
        <x:v>355.89158750441936</x:v>
      </x:c>
      <x:c r="AO1438" s="17" t="n">
        <x:f>IF(N1438=0,1,AN1438/N1438)</x:f>
        <x:v>0.1220478695145471</x:v>
      </x:c>
      <x:c r="AP1438" s="11" t="str">
        <x:f>IF(AO1438&gt;='01 Controls'!$E$16,"PASS","FAIL")</x:f>
        <x:v>FAIL</x:v>
      </x:c>
      <x:c r="AQ1438" s="11" t="str">
        <x:v>UNQUANTIFIED</x:v>
      </x:c>
      <x:c r="AR1438" s="11" t="str">
        <x:v>Position-class planning record; serial item and receiver open</x:v>
      </x:c>
      <x:c r="AS1438" s="26"/>
      <x:c r="AT1438" s="26"/>
    </x:row>
    <x:row r="1439">
      <x:c r="C1439" s="11" t="str">
        <x:v>M1-L-GFG-TNK-20</x:v>
      </x:c>
      <x:c r="D1439" s="11" t="str">
        <x:v>M1</x:v>
      </x:c>
      <x:c r="E1439" s="11" t="str">
        <x:v>Western fire and heat</x:v>
      </x:c>
      <x:c r="F1439" s="11" t="str">
        <x:v>L-GFG</x:v>
      </x:c>
      <x:c r="G1439" s="11" t="str">
        <x:v>Ground fire and landscape group</x:v>
      </x:c>
      <x:c r="H1439" s="11" t="str">
        <x:v>TNK-20</x:v>
      </x:c>
      <x:c r="I1439" s="19" t="n">
        <x:v>48</x:v>
      </x:c>
      <x:c r="J1439" s="21" t="n">
        <x:v>12</x:v>
      </x:c>
      <x:c r="K1439" s="18" t="n">
        <x:f>'05 Cargo Register'!K95</x:f>
        <x:v>243</x:v>
      </x:c>
      <x:c r="L1439" s="18" t="n">
        <x:f>'05 Cargo Register'!N95</x:f>
        <x:v>15</x:v>
      </x:c>
      <x:c r="M1439" s="18" t="n">
        <x:f>'05 Cargo Register'!O95</x:f>
        <x:v>318.75</x:v>
      </x:c>
      <x:c r="N1439" s="18" t="n">
        <x:f>J1439*K1439</x:f>
        <x:v>2916</x:v>
      </x:c>
      <x:c r="O1439" s="18" t="n">
        <x:f>J1439*L1439</x:f>
        <x:v>180</x:v>
      </x:c>
      <x:c r="P1439" s="18" t="n">
        <x:f>J1439*M1439</x:f>
        <x:v>3825</x:v>
      </x:c>
      <x:c r="Q1439" s="22" t="n">
        <x:f>'01 Controls'!$E$25*'02 Cargo Classes'!$M$10</x:f>
        <x:v>0</x:v>
      </x:c>
      <x:c r="R1439" s="22" t="n">
        <x:f>'01 Controls'!$F$25*'02 Cargo Classes'!$N$10</x:f>
        <x:v>0</x:v>
      </x:c>
      <x:c r="S1439" s="22" t="n">
        <x:f>'01 Controls'!$G$25*'02 Cargo Classes'!$O$10</x:f>
        <x:v>0.9</x:v>
      </x:c>
      <x:c r="T1439" s="22" t="n">
        <x:f>'01 Controls'!$H$25*'02 Cargo Classes'!$P$10</x:f>
        <x:v>0</x:v>
      </x:c>
      <x:c r="U1439" s="22" t="n">
        <x:f>SUM(Q1439:T1439)</x:f>
        <x:v>0.9</x:v>
      </x:c>
      <x:c r="V1439" s="18" t="n">
        <x:f>IF(U1439=0,0,N1439*Q1439/U1439)</x:f>
        <x:v>0</x:v>
      </x:c>
      <x:c r="W1439" s="18" t="n">
        <x:f>IF(U1439=0,0,P1439*Q1439/U1439)</x:f>
        <x:v>0</x:v>
      </x:c>
      <x:c r="X1439" s="18" t="n">
        <x:f>MAX(V1439,W1439*'01 Controls'!$E$12)</x:f>
        <x:v>0</x:v>
      </x:c>
      <x:c r="Y1439" s="18" t="n">
        <x:f>IF(U1439=0,0,N1439*R1439/U1439)</x:f>
        <x:v>0</x:v>
      </x:c>
      <x:c r="Z1439" s="18" t="n">
        <x:f>IF(U1439=0,0,P1439*R1439/U1439)</x:f>
        <x:v>0</x:v>
      </x:c>
      <x:c r="AA1439" s="18" t="n">
        <x:f>MAX(Y1439,Z1439*'01 Controls'!$E$13)</x:f>
        <x:v>0</x:v>
      </x:c>
      <x:c r="AB1439" s="18" t="n">
        <x:f>IF(U1439=0,0,N1439*S1439/U1439)</x:f>
        <x:v>2916</x:v>
      </x:c>
      <x:c r="AC1439" s="18" t="n">
        <x:f>IF(U1439=0,0,P1439*S1439/U1439)</x:f>
        <x:v>3825</x:v>
      </x:c>
      <x:c r="AD1439" s="18" t="n">
        <x:f>MAX(AB1439,AC1439*'01 Controls'!$E$14)</x:f>
        <x:v>2916</x:v>
      </x:c>
      <x:c r="AE1439" s="18" t="n">
        <x:f>IF(U1439=0,0,N1439*T1439/U1439)</x:f>
        <x:v>0</x:v>
      </x:c>
      <x:c r="AF1439" s="18" t="n">
        <x:f>IF(U1439=0,0,P1439*T1439/U1439)</x:f>
        <x:v>0</x:v>
      </x:c>
      <x:c r="AG1439" s="18" t="n">
        <x:f>MAX(AE1439,AF1439*'01 Controls'!$E$15)</x:f>
        <x:v>0</x:v>
      </x:c>
      <x:c r="AH1439" s="18" t="n">
        <x:f>SUM(V1439,Y1439,AB1439,AE1439)</x:f>
        <x:v>2916</x:v>
      </x:c>
      <x:c r="AI1439" s="18" t="n">
        <x:f>N1439-AH1439</x:f>
        <x:v>0</x:v>
      </x:c>
      <x:c r="AJ1439" s="18" t="n">
        <x:f>V1439*INDEX('07 Mode Capacity'!$P$6:$P$17,MATCH("AIR-"&amp;I1439,'07 Mode Capacity'!$C$6:$C$17,0))</x:f>
        <x:v>0</x:v>
      </x:c>
      <x:c r="AK1439" s="18" t="n">
        <x:f>Y1439*INDEX('07 Mode Capacity'!$P$6:$P$17,MATCH("OCEAN-"&amp;I1439,'07 Mode Capacity'!$C$6:$C$17,0))</x:f>
        <x:v>0</x:v>
      </x:c>
      <x:c r="AL1439" s="18" t="n">
        <x:f>AB1439*INDEX('07 Mode Capacity'!$P$6:$P$17,MATCH("LAND-"&amp;I1439,'07 Mode Capacity'!$C$6:$C$17,0))</x:f>
        <x:v>355.89158750441936</x:v>
      </x:c>
      <x:c r="AM1439" s="18" t="n">
        <x:f>AE1439*INDEX('07 Mode Capacity'!$P$6:$P$17,MATCH("INLAND-"&amp;I1439,'07 Mode Capacity'!$C$6:$C$17,0))</x:f>
        <x:v>0</x:v>
      </x:c>
      <x:c r="AN1439" s="18" t="n">
        <x:f>SUM(AJ1439:AM1439)</x:f>
        <x:v>355.89158750441936</x:v>
      </x:c>
      <x:c r="AO1439" s="17" t="n">
        <x:f>IF(N1439=0,1,AN1439/N1439)</x:f>
        <x:v>0.1220478695145471</x:v>
      </x:c>
      <x:c r="AP1439" s="11" t="str">
        <x:f>IF(AO1439&gt;='01 Controls'!$E$16,"PASS","FAIL")</x:f>
        <x:v>FAIL</x:v>
      </x:c>
      <x:c r="AQ1439" s="11" t="str">
        <x:v>UNQUANTIFIED</x:v>
      </x:c>
      <x:c r="AR1439" s="11" t="str">
        <x:v>Position-class planning record; serial item and receiver open</x:v>
      </x:c>
      <x:c r="AS1439" s="26"/>
      <x:c r="AT1439" s="26"/>
    </x:row>
    <x:row r="1440">
      <x:c r="C1440" s="11" t="str">
        <x:v>M1-L-GFG-FLR-24</x:v>
      </x:c>
      <x:c r="D1440" s="11" t="str">
        <x:v>M1</x:v>
      </x:c>
      <x:c r="E1440" s="11" t="str">
        <x:v>Western fire and heat</x:v>
      </x:c>
      <x:c r="F1440" s="11" t="str">
        <x:v>L-GFG</x:v>
      </x:c>
      <x:c r="G1440" s="11" t="str">
        <x:v>Ground fire and landscape group</x:v>
      </x:c>
      <x:c r="H1440" s="11" t="str">
        <x:v>FLR-24</x:v>
      </x:c>
      <x:c r="I1440" s="19" t="n">
        <x:v>48</x:v>
      </x:c>
      <x:c r="J1440" s="21" t="n">
        <x:v>12</x:v>
      </x:c>
      <x:c r="K1440" s="18" t="n">
        <x:f>'05 Cargo Register'!K96</x:f>
        <x:v>546.75</x:v>
      </x:c>
      <x:c r="L1440" s="18" t="n">
        <x:f>'05 Cargo Register'!N96</x:f>
        <x:v>27</x:v>
      </x:c>
      <x:c r="M1440" s="18" t="n">
        <x:f>'05 Cargo Register'!O96</x:f>
        <x:v>864</x:v>
      </x:c>
      <x:c r="N1440" s="18" t="n">
        <x:f>J1440*K1440</x:f>
        <x:v>6561</x:v>
      </x:c>
      <x:c r="O1440" s="18" t="n">
        <x:f>J1440*L1440</x:f>
        <x:v>324</x:v>
      </x:c>
      <x:c r="P1440" s="18" t="n">
        <x:f>J1440*M1440</x:f>
        <x:v>10368</x:v>
      </x:c>
      <x:c r="Q1440" s="22" t="n">
        <x:f>'01 Controls'!$E$25*'02 Cargo Classes'!$M$11</x:f>
        <x:v>0</x:v>
      </x:c>
      <x:c r="R1440" s="22" t="n">
        <x:f>'01 Controls'!$F$25*'02 Cargo Classes'!$N$11</x:f>
        <x:v>0</x:v>
      </x:c>
      <x:c r="S1440" s="22" t="n">
        <x:f>'01 Controls'!$G$25*'02 Cargo Classes'!$O$11</x:f>
        <x:v>0.9</x:v>
      </x:c>
      <x:c r="T1440" s="22" t="n">
        <x:f>'01 Controls'!$H$25*'02 Cargo Classes'!$P$11</x:f>
        <x:v>0</x:v>
      </x:c>
      <x:c r="U1440" s="22" t="n">
        <x:f>SUM(Q1440:T1440)</x:f>
        <x:v>0.9</x:v>
      </x:c>
      <x:c r="V1440" s="18" t="n">
        <x:f>IF(U1440=0,0,N1440*Q1440/U1440)</x:f>
        <x:v>0</x:v>
      </x:c>
      <x:c r="W1440" s="18" t="n">
        <x:f>IF(U1440=0,0,P1440*Q1440/U1440)</x:f>
        <x:v>0</x:v>
      </x:c>
      <x:c r="X1440" s="18" t="n">
        <x:f>MAX(V1440,W1440*'01 Controls'!$E$12)</x:f>
        <x:v>0</x:v>
      </x:c>
      <x:c r="Y1440" s="18" t="n">
        <x:f>IF(U1440=0,0,N1440*R1440/U1440)</x:f>
        <x:v>0</x:v>
      </x:c>
      <x:c r="Z1440" s="18" t="n">
        <x:f>IF(U1440=0,0,P1440*R1440/U1440)</x:f>
        <x:v>0</x:v>
      </x:c>
      <x:c r="AA1440" s="18" t="n">
        <x:f>MAX(Y1440,Z1440*'01 Controls'!$E$13)</x:f>
        <x:v>0</x:v>
      </x:c>
      <x:c r="AB1440" s="18" t="n">
        <x:f>IF(U1440=0,0,N1440*S1440/U1440)</x:f>
        <x:v>6561</x:v>
      </x:c>
      <x:c r="AC1440" s="18" t="n">
        <x:f>IF(U1440=0,0,P1440*S1440/U1440)</x:f>
        <x:v>10368</x:v>
      </x:c>
      <x:c r="AD1440" s="18" t="n">
        <x:f>MAX(AB1440,AC1440*'01 Controls'!$E$14)</x:f>
        <x:v>6561</x:v>
      </x:c>
      <x:c r="AE1440" s="18" t="n">
        <x:f>IF(U1440=0,0,N1440*T1440/U1440)</x:f>
        <x:v>0</x:v>
      </x:c>
      <x:c r="AF1440" s="18" t="n">
        <x:f>IF(U1440=0,0,P1440*T1440/U1440)</x:f>
        <x:v>0</x:v>
      </x:c>
      <x:c r="AG1440" s="18" t="n">
        <x:f>MAX(AE1440,AF1440*'01 Controls'!$E$15)</x:f>
        <x:v>0</x:v>
      </x:c>
      <x:c r="AH1440" s="18" t="n">
        <x:f>SUM(V1440,Y1440,AB1440,AE1440)</x:f>
        <x:v>6561</x:v>
      </x:c>
      <x:c r="AI1440" s="18" t="n">
        <x:f>N1440-AH1440</x:f>
        <x:v>0</x:v>
      </x:c>
      <x:c r="AJ1440" s="18" t="n">
        <x:f>V1440*INDEX('07 Mode Capacity'!$P$6:$P$17,MATCH("AIR-"&amp;I1440,'07 Mode Capacity'!$C$6:$C$17,0))</x:f>
        <x:v>0</x:v>
      </x:c>
      <x:c r="AK1440" s="18" t="n">
        <x:f>Y1440*INDEX('07 Mode Capacity'!$P$6:$P$17,MATCH("OCEAN-"&amp;I1440,'07 Mode Capacity'!$C$6:$C$17,0))</x:f>
        <x:v>0</x:v>
      </x:c>
      <x:c r="AL1440" s="18" t="n">
        <x:f>AB1440*INDEX('07 Mode Capacity'!$P$6:$P$17,MATCH("LAND-"&amp;I1440,'07 Mode Capacity'!$C$6:$C$17,0))</x:f>
        <x:v>800.7560718849436</x:v>
      </x:c>
      <x:c r="AM1440" s="18" t="n">
        <x:f>AE1440*INDEX('07 Mode Capacity'!$P$6:$P$17,MATCH("INLAND-"&amp;I1440,'07 Mode Capacity'!$C$6:$C$17,0))</x:f>
        <x:v>0</x:v>
      </x:c>
      <x:c r="AN1440" s="18" t="n">
        <x:f>SUM(AJ1440:AM1440)</x:f>
        <x:v>800.7560718849436</x:v>
      </x:c>
      <x:c r="AO1440" s="17" t="n">
        <x:f>IF(N1440=0,1,AN1440/N1440)</x:f>
        <x:v>0.12204786951454712</x:v>
      </x:c>
      <x:c r="AP1440" s="11" t="str">
        <x:f>IF(AO1440&gt;='01 Controls'!$E$16,"PASS","FAIL")</x:f>
        <x:v>FAIL</x:v>
      </x:c>
      <x:c r="AQ1440" s="11" t="str">
        <x:v>UNQUANTIFIED</x:v>
      </x:c>
      <x:c r="AR1440" s="11" t="str">
        <x:v>Position-class planning record; serial item and receiver open</x:v>
      </x:c>
      <x:c r="AS1440" s="26"/>
      <x:c r="AT1440" s="26"/>
    </x:row>
    <x:row r="1441">
      <x:c r="C1441" s="11" t="str">
        <x:v>M1-L-GFG-ROL-30</x:v>
      </x:c>
      <x:c r="D1441" s="11" t="str">
        <x:v>M1</x:v>
      </x:c>
      <x:c r="E1441" s="11" t="str">
        <x:v>Western fire and heat</x:v>
      </x:c>
      <x:c r="F1441" s="11" t="str">
        <x:v>L-GFG</x:v>
      </x:c>
      <x:c r="G1441" s="11" t="str">
        <x:v>Ground fire and landscape group</x:v>
      </x:c>
      <x:c r="H1441" s="11" t="str">
        <x:v>ROL-30</x:v>
      </x:c>
      <x:c r="I1441" s="19" t="n">
        <x:v>48</x:v>
      </x:c>
      <x:c r="J1441" s="21" t="n">
        <x:v>12</x:v>
      </x:c>
      <x:c r="K1441" s="18" t="n">
        <x:f>'05 Cargo Register'!K97</x:f>
        <x:v>759.375</x:v>
      </x:c>
      <x:c r="L1441" s="18" t="n">
        <x:f>'05 Cargo Register'!N97</x:f>
        <x:v>32</x:v>
      </x:c>
      <x:c r="M1441" s="18" t="n">
        <x:f>'05 Cargo Register'!O97</x:f>
        <x:v>2040</x:v>
      </x:c>
      <x:c r="N1441" s="18" t="n">
        <x:f>J1441*K1441</x:f>
        <x:v>9112.5</x:v>
      </x:c>
      <x:c r="O1441" s="18" t="n">
        <x:f>J1441*L1441</x:f>
        <x:v>384</x:v>
      </x:c>
      <x:c r="P1441" s="18" t="n">
        <x:f>J1441*M1441</x:f>
        <x:v>24480</x:v>
      </x:c>
      <x:c r="Q1441" s="22" t="n">
        <x:f>'01 Controls'!$E$25*'02 Cargo Classes'!$M$12</x:f>
        <x:v>0</x:v>
      </x:c>
      <x:c r="R1441" s="22" t="n">
        <x:f>'01 Controls'!$F$25*'02 Cargo Classes'!$N$12</x:f>
        <x:v>0</x:v>
      </x:c>
      <x:c r="S1441" s="22" t="n">
        <x:f>'01 Controls'!$G$25*'02 Cargo Classes'!$O$12</x:f>
        <x:v>1.35</x:v>
      </x:c>
      <x:c r="T1441" s="22" t="n">
        <x:f>'01 Controls'!$H$25*'02 Cargo Classes'!$P$12</x:f>
        <x:v>0</x:v>
      </x:c>
      <x:c r="U1441" s="22" t="n">
        <x:f>SUM(Q1441:T1441)</x:f>
        <x:v>1.35</x:v>
      </x:c>
      <x:c r="V1441" s="18" t="n">
        <x:f>IF(U1441=0,0,N1441*Q1441/U1441)</x:f>
        <x:v>0</x:v>
      </x:c>
      <x:c r="W1441" s="18" t="n">
        <x:f>IF(U1441=0,0,P1441*Q1441/U1441)</x:f>
        <x:v>0</x:v>
      </x:c>
      <x:c r="X1441" s="18" t="n">
        <x:f>MAX(V1441,W1441*'01 Controls'!$E$12)</x:f>
        <x:v>0</x:v>
      </x:c>
      <x:c r="Y1441" s="18" t="n">
        <x:f>IF(U1441=0,0,N1441*R1441/U1441)</x:f>
        <x:v>0</x:v>
      </x:c>
      <x:c r="Z1441" s="18" t="n">
        <x:f>IF(U1441=0,0,P1441*R1441/U1441)</x:f>
        <x:v>0</x:v>
      </x:c>
      <x:c r="AA1441" s="18" t="n">
        <x:f>MAX(Y1441,Z1441*'01 Controls'!$E$13)</x:f>
        <x:v>0</x:v>
      </x:c>
      <x:c r="AB1441" s="18" t="n">
        <x:f>IF(U1441=0,0,N1441*S1441/U1441)</x:f>
        <x:v>9112.5</x:v>
      </x:c>
      <x:c r="AC1441" s="18" t="n">
        <x:f>IF(U1441=0,0,P1441*S1441/U1441)</x:f>
        <x:v>24480</x:v>
      </x:c>
      <x:c r="AD1441" s="18" t="n">
        <x:f>MAX(AB1441,AC1441*'01 Controls'!$E$14)</x:f>
        <x:v>9112.5</x:v>
      </x:c>
      <x:c r="AE1441" s="18" t="n">
        <x:f>IF(U1441=0,0,N1441*T1441/U1441)</x:f>
        <x:v>0</x:v>
      </x:c>
      <x:c r="AF1441" s="18" t="n">
        <x:f>IF(U1441=0,0,P1441*T1441/U1441)</x:f>
        <x:v>0</x:v>
      </x:c>
      <x:c r="AG1441" s="18" t="n">
        <x:f>MAX(AE1441,AF1441*'01 Controls'!$E$15)</x:f>
        <x:v>0</x:v>
      </x:c>
      <x:c r="AH1441" s="18" t="n">
        <x:f>SUM(V1441,Y1441,AB1441,AE1441)</x:f>
        <x:v>9112.5</x:v>
      </x:c>
      <x:c r="AI1441" s="18" t="n">
        <x:f>N1441-AH1441</x:f>
        <x:v>0</x:v>
      </x:c>
      <x:c r="AJ1441" s="18" t="n">
        <x:f>V1441*INDEX('07 Mode Capacity'!$P$6:$P$17,MATCH("AIR-"&amp;I1441,'07 Mode Capacity'!$C$6:$C$17,0))</x:f>
        <x:v>0</x:v>
      </x:c>
      <x:c r="AK1441" s="18" t="n">
        <x:f>Y1441*INDEX('07 Mode Capacity'!$P$6:$P$17,MATCH("OCEAN-"&amp;I1441,'07 Mode Capacity'!$C$6:$C$17,0))</x:f>
        <x:v>0</x:v>
      </x:c>
      <x:c r="AL1441" s="18" t="n">
        <x:f>AB1441*INDEX('07 Mode Capacity'!$P$6:$P$17,MATCH("LAND-"&amp;I1441,'07 Mode Capacity'!$C$6:$C$17,0))</x:f>
        <x:v>1112.1612109513105</x:v>
      </x:c>
      <x:c r="AM1441" s="18" t="n">
        <x:f>AE1441*INDEX('07 Mode Capacity'!$P$6:$P$17,MATCH("INLAND-"&amp;I1441,'07 Mode Capacity'!$C$6:$C$17,0))</x:f>
        <x:v>0</x:v>
      </x:c>
      <x:c r="AN1441" s="18" t="n">
        <x:f>SUM(AJ1441:AM1441)</x:f>
        <x:v>1112.1612109513105</x:v>
      </x:c>
      <x:c r="AO1441" s="17" t="n">
        <x:f>IF(N1441=0,1,AN1441/N1441)</x:f>
        <x:v>0.1220478695145471</x:v>
      </x:c>
      <x:c r="AP1441" s="11" t="str">
        <x:f>IF(AO1441&gt;='01 Controls'!$E$16,"PASS","FAIL")</x:f>
        <x:v>FAIL</x:v>
      </x:c>
      <x:c r="AQ1441" s="11" t="str">
        <x:v>UNQUANTIFIED</x:v>
      </x:c>
      <x:c r="AR1441" s="11" t="str">
        <x:v>Position-class planning record; serial item and receiver open</x:v>
      </x:c>
      <x:c r="AS1441" s="26"/>
      <x:c r="AT1441" s="26"/>
    </x:row>
    <x:row r="1442">
      <x:c r="C1442" s="11" t="str">
        <x:v>M1-L-GFG-LIN-18</x:v>
      </x:c>
      <x:c r="D1442" s="11" t="str">
        <x:v>M1</x:v>
      </x:c>
      <x:c r="E1442" s="11" t="str">
        <x:v>Western fire and heat</x:v>
      </x:c>
      <x:c r="F1442" s="11" t="str">
        <x:v>L-GFG</x:v>
      </x:c>
      <x:c r="G1442" s="11" t="str">
        <x:v>Ground fire and landscape group</x:v>
      </x:c>
      <x:c r="H1442" s="11" t="str">
        <x:v>LIN-18</x:v>
      </x:c>
      <x:c r="I1442" s="19" t="n">
        <x:v>72</x:v>
      </x:c>
      <x:c r="J1442" s="21" t="n">
        <x:v>12</x:v>
      </x:c>
      <x:c r="K1442" s="18" t="n">
        <x:f>'05 Cargo Register'!K98</x:f>
        <x:v>303.75</x:v>
      </x:c>
      <x:c r="L1442" s="18" t="n">
        <x:f>'05 Cargo Register'!N98</x:f>
        <x:v>22</x:v>
      </x:c>
      <x:c r="M1442" s="18" t="n">
        <x:f>'05 Cargo Register'!O98</x:f>
        <x:v>968</x:v>
      </x:c>
      <x:c r="N1442" s="18" t="n">
        <x:f>J1442*K1442</x:f>
        <x:v>3645</x:v>
      </x:c>
      <x:c r="O1442" s="18" t="n">
        <x:f>J1442*L1442</x:f>
        <x:v>264</x:v>
      </x:c>
      <x:c r="P1442" s="18" t="n">
        <x:f>J1442*M1442</x:f>
        <x:v>11616</x:v>
      </x:c>
      <x:c r="Q1442" s="22" t="n">
        <x:f>'01 Controls'!$E$25*'02 Cargo Classes'!$M$13</x:f>
        <x:v>0</x:v>
      </x:c>
      <x:c r="R1442" s="22" t="n">
        <x:f>'01 Controls'!$F$25*'02 Cargo Classes'!$N$13</x:f>
        <x:v>0</x:v>
      </x:c>
      <x:c r="S1442" s="22" t="n">
        <x:f>'01 Controls'!$G$25*'02 Cargo Classes'!$O$13</x:f>
        <x:v>0.9</x:v>
      </x:c>
      <x:c r="T1442" s="22" t="n">
        <x:f>'01 Controls'!$H$25*'02 Cargo Classes'!$P$13</x:f>
        <x:v>0</x:v>
      </x:c>
      <x:c r="U1442" s="22" t="n">
        <x:f>SUM(Q1442:T1442)</x:f>
        <x:v>0.9</x:v>
      </x:c>
      <x:c r="V1442" s="18" t="n">
        <x:f>IF(U1442=0,0,N1442*Q1442/U1442)</x:f>
        <x:v>0</x:v>
      </x:c>
      <x:c r="W1442" s="18" t="n">
        <x:f>IF(U1442=0,0,P1442*Q1442/U1442)</x:f>
        <x:v>0</x:v>
      </x:c>
      <x:c r="X1442" s="18" t="n">
        <x:f>MAX(V1442,W1442*'01 Controls'!$E$12)</x:f>
        <x:v>0</x:v>
      </x:c>
      <x:c r="Y1442" s="18" t="n">
        <x:f>IF(U1442=0,0,N1442*R1442/U1442)</x:f>
        <x:v>0</x:v>
      </x:c>
      <x:c r="Z1442" s="18" t="n">
        <x:f>IF(U1442=0,0,P1442*R1442/U1442)</x:f>
        <x:v>0</x:v>
      </x:c>
      <x:c r="AA1442" s="18" t="n">
        <x:f>MAX(Y1442,Z1442*'01 Controls'!$E$13)</x:f>
        <x:v>0</x:v>
      </x:c>
      <x:c r="AB1442" s="18" t="n">
        <x:f>IF(U1442=0,0,N1442*S1442/U1442)</x:f>
        <x:v>3645</x:v>
      </x:c>
      <x:c r="AC1442" s="18" t="n">
        <x:f>IF(U1442=0,0,P1442*S1442/U1442)</x:f>
        <x:v>11616</x:v>
      </x:c>
      <x:c r="AD1442" s="18" t="n">
        <x:f>MAX(AB1442,AC1442*'01 Controls'!$E$14)</x:f>
        <x:v>3645</x:v>
      </x:c>
      <x:c r="AE1442" s="18" t="n">
        <x:f>IF(U1442=0,0,N1442*T1442/U1442)</x:f>
        <x:v>0</x:v>
      </x:c>
      <x:c r="AF1442" s="18" t="n">
        <x:f>IF(U1442=0,0,P1442*T1442/U1442)</x:f>
        <x:v>0</x:v>
      </x:c>
      <x:c r="AG1442" s="18" t="n">
        <x:f>MAX(AE1442,AF1442*'01 Controls'!$E$15)</x:f>
        <x:v>0</x:v>
      </x:c>
      <x:c r="AH1442" s="18" t="n">
        <x:f>SUM(V1442,Y1442,AB1442,AE1442)</x:f>
        <x:v>3645</x:v>
      </x:c>
      <x:c r="AI1442" s="18" t="n">
        <x:f>N1442-AH1442</x:f>
        <x:v>0</x:v>
      </x:c>
      <x:c r="AJ1442" s="18" t="n">
        <x:f>V1442*INDEX('07 Mode Capacity'!$P$6:$P$17,MATCH("AIR-"&amp;I1442,'07 Mode Capacity'!$C$6:$C$17,0))</x:f>
        <x:v>0</x:v>
      </x:c>
      <x:c r="AK1442" s="18" t="n">
        <x:f>Y1442*INDEX('07 Mode Capacity'!$P$6:$P$17,MATCH("OCEAN-"&amp;I1442,'07 Mode Capacity'!$C$6:$C$17,0))</x:f>
        <x:v>0</x:v>
      </x:c>
      <x:c r="AL1442" s="18" t="n">
        <x:f>AB1442*INDEX('07 Mode Capacity'!$P$6:$P$17,MATCH("LAND-"&amp;I1442,'07 Mode Capacity'!$C$6:$C$17,0))</x:f>
        <x:v>2606.2122693237084</x:v>
      </x:c>
      <x:c r="AM1442" s="18" t="n">
        <x:f>AE1442*INDEX('07 Mode Capacity'!$P$6:$P$17,MATCH("INLAND-"&amp;I1442,'07 Mode Capacity'!$C$6:$C$17,0))</x:f>
        <x:v>0</x:v>
      </x:c>
      <x:c r="AN1442" s="18" t="n">
        <x:f>SUM(AJ1442:AM1442)</x:f>
        <x:v>2606.2122693237084</x:v>
      </x:c>
      <x:c r="AO1442" s="17" t="n">
        <x:f>IF(N1442=0,1,AN1442/N1442)</x:f>
        <x:v>0.715010224780167</x:v>
      </x:c>
      <x:c r="AP1442" s="11" t="str">
        <x:f>IF(AO1442&gt;='01 Controls'!$E$16,"PASS","FAIL")</x:f>
        <x:v>FAIL</x:v>
      </x:c>
      <x:c r="AQ1442" s="11" t="str">
        <x:v>UNQUANTIFIED</x:v>
      </x:c>
      <x:c r="AR1442" s="11" t="str">
        <x:v>Position-class planning record; serial item and receiver open</x:v>
      </x:c>
      <x:c r="AS1442" s="26"/>
      <x:c r="AT1442" s="26"/>
    </x:row>
    <x:row r="1443">
      <x:c r="C1443" s="11" t="str">
        <x:v>M1-L-GFG-BLK-08</x:v>
      </x:c>
      <x:c r="D1443" s="11" t="str">
        <x:v>M1</x:v>
      </x:c>
      <x:c r="E1443" s="11" t="str">
        <x:v>Western fire and heat</x:v>
      </x:c>
      <x:c r="F1443" s="11" t="str">
        <x:v>L-GFG</x:v>
      </x:c>
      <x:c r="G1443" s="11" t="str">
        <x:v>Ground fire and landscape group</x:v>
      </x:c>
      <x:c r="H1443" s="11" t="str">
        <x:v>BLK-08</x:v>
      </x:c>
      <x:c r="I1443" s="19" t="n">
        <x:v>48</x:v>
      </x:c>
      <x:c r="J1443" s="21" t="n">
        <x:v>12</x:v>
      </x:c>
      <x:c r="K1443" s="18" t="n">
        <x:f>'05 Cargo Register'!K99</x:f>
        <x:v>121.5</x:v>
      </x:c>
      <x:c r="L1443" s="18" t="n">
        <x:f>'05 Cargo Register'!N99</x:f>
        <x:v>19</x:v>
      </x:c>
      <x:c r="M1443" s="18" t="n">
        <x:f>'05 Cargo Register'!O99</x:f>
        <x:v>969</x:v>
      </x:c>
      <x:c r="N1443" s="18" t="n">
        <x:f>J1443*K1443</x:f>
        <x:v>1458</x:v>
      </x:c>
      <x:c r="O1443" s="18" t="n">
        <x:f>J1443*L1443</x:f>
        <x:v>228</x:v>
      </x:c>
      <x:c r="P1443" s="18" t="n">
        <x:f>J1443*M1443</x:f>
        <x:v>11628</x:v>
      </x:c>
      <x:c r="Q1443" s="22" t="n">
        <x:f>'01 Controls'!$E$25*'02 Cargo Classes'!$M$14</x:f>
        <x:v>0.1</x:v>
      </x:c>
      <x:c r="R1443" s="22" t="n">
        <x:f>'01 Controls'!$F$25*'02 Cargo Classes'!$N$14</x:f>
        <x:v>0</x:v>
      </x:c>
      <x:c r="S1443" s="22" t="n">
        <x:f>'01 Controls'!$G$25*'02 Cargo Classes'!$O$14</x:f>
        <x:v>0.9</x:v>
      </x:c>
      <x:c r="T1443" s="22" t="n">
        <x:f>'01 Controls'!$H$25*'02 Cargo Classes'!$P$14</x:f>
        <x:v>0</x:v>
      </x:c>
      <x:c r="U1443" s="22" t="n">
        <x:f>SUM(Q1443:T1443)</x:f>
        <x:v>1</x:v>
      </x:c>
      <x:c r="V1443" s="18" t="n">
        <x:f>IF(U1443=0,0,N1443*Q1443/U1443)</x:f>
        <x:v>145.8</x:v>
      </x:c>
      <x:c r="W1443" s="18" t="n">
        <x:f>IF(U1443=0,0,P1443*Q1443/U1443)</x:f>
        <x:v>1162.8</x:v>
      </x:c>
      <x:c r="X1443" s="18" t="n">
        <x:f>MAX(V1443,W1443*'01 Controls'!$E$12)</x:f>
        <x:v>290.7</x:v>
      </x:c>
      <x:c r="Y1443" s="18" t="n">
        <x:f>IF(U1443=0,0,N1443*R1443/U1443)</x:f>
        <x:v>0</x:v>
      </x:c>
      <x:c r="Z1443" s="18" t="n">
        <x:f>IF(U1443=0,0,P1443*R1443/U1443)</x:f>
        <x:v>0</x:v>
      </x:c>
      <x:c r="AA1443" s="18" t="n">
        <x:f>MAX(Y1443,Z1443*'01 Controls'!$E$13)</x:f>
        <x:v>0</x:v>
      </x:c>
      <x:c r="AB1443" s="18" t="n">
        <x:f>IF(U1443=0,0,N1443*S1443/U1443)</x:f>
        <x:v>1312.2</x:v>
      </x:c>
      <x:c r="AC1443" s="18" t="n">
        <x:f>IF(U1443=0,0,P1443*S1443/U1443)</x:f>
        <x:v>10465.2</x:v>
      </x:c>
      <x:c r="AD1443" s="18" t="n">
        <x:f>MAX(AB1443,AC1443*'01 Controls'!$E$14)</x:f>
        <x:v>2093.0400000000004</x:v>
      </x:c>
      <x:c r="AE1443" s="18" t="n">
        <x:f>IF(U1443=0,0,N1443*T1443/U1443)</x:f>
        <x:v>0</x:v>
      </x:c>
      <x:c r="AF1443" s="18" t="n">
        <x:f>IF(U1443=0,0,P1443*T1443/U1443)</x:f>
        <x:v>0</x:v>
      </x:c>
      <x:c r="AG1443" s="18" t="n">
        <x:f>MAX(AE1443,AF1443*'01 Controls'!$E$15)</x:f>
        <x:v>0</x:v>
      </x:c>
      <x:c r="AH1443" s="18" t="n">
        <x:f>SUM(V1443,Y1443,AB1443,AE1443)</x:f>
        <x:v>1458</x:v>
      </x:c>
      <x:c r="AI1443" s="18" t="n">
        <x:f>N1443-AH1443</x:f>
        <x:v>0</x:v>
      </x:c>
      <x:c r="AJ1443" s="18" t="n">
        <x:f>V1443*INDEX('07 Mode Capacity'!$P$6:$P$17,MATCH("AIR-"&amp;I1443,'07 Mode Capacity'!$C$6:$C$17,0))</x:f>
        <x:v>40.87293897857887</x:v>
      </x:c>
      <x:c r="AK1443" s="18" t="n">
        <x:f>Y1443*INDEX('07 Mode Capacity'!$P$6:$P$17,MATCH("OCEAN-"&amp;I1443,'07 Mode Capacity'!$C$6:$C$17,0))</x:f>
        <x:v>0</x:v>
      </x:c>
      <x:c r="AL1443" s="18" t="n">
        <x:f>AB1443*INDEX('07 Mode Capacity'!$P$6:$P$17,MATCH("LAND-"&amp;I1443,'07 Mode Capacity'!$C$6:$C$17,0))</x:f>
        <x:v>160.15121437698872</x:v>
      </x:c>
      <x:c r="AM1443" s="18" t="n">
        <x:f>AE1443*INDEX('07 Mode Capacity'!$P$6:$P$17,MATCH("INLAND-"&amp;I1443,'07 Mode Capacity'!$C$6:$C$17,0))</x:f>
        <x:v>0</x:v>
      </x:c>
      <x:c r="AN1443" s="18" t="n">
        <x:f>SUM(AJ1443:AM1443)</x:f>
        <x:v>201.0241533555676</x:v>
      </x:c>
      <x:c r="AO1443" s="17" t="n">
        <x:f>IF(N1443=0,1,AN1443/N1443)</x:f>
        <x:v>0.13787664839202166</x:v>
      </x:c>
      <x:c r="AP1443" s="11" t="str">
        <x:f>IF(AO1443&gt;='01 Controls'!$E$16,"PASS","FAIL")</x:f>
        <x:v>FAIL</x:v>
      </x:c>
      <x:c r="AQ1443" s="11" t="str">
        <x:v>UNQUANTIFIED</x:v>
      </x:c>
      <x:c r="AR1443" s="11" t="str">
        <x:v>Position-class planning record; serial item and receiver open</x:v>
      </x:c>
      <x:c r="AS1443" s="26"/>
      <x:c r="AT1443" s="26"/>
    </x:row>
    <x:row r="1444">
      <x:c r="C1444" s="11" t="str">
        <x:v>M1-L-GFG-OOG-80</x:v>
      </x:c>
      <x:c r="D1444" s="11" t="str">
        <x:v>M1</x:v>
      </x:c>
      <x:c r="E1444" s="11" t="str">
        <x:v>Western fire and heat</x:v>
      </x:c>
      <x:c r="F1444" s="11" t="str">
        <x:v>L-GFG</x:v>
      </x:c>
      <x:c r="G1444" s="11" t="str">
        <x:v>Ground fire and landscape group</x:v>
      </x:c>
      <x:c r="H1444" s="11" t="str">
        <x:v>OOG-80</x:v>
      </x:c>
      <x:c r="I1444" s="19" t="n">
        <x:v>72</x:v>
      </x:c>
      <x:c r="J1444" s="21" t="n">
        <x:v>12</x:v>
      </x:c>
      <x:c r="K1444" s="18" t="n">
        <x:f>'05 Cargo Register'!K100</x:f>
        <x:v>303.75</x:v>
      </x:c>
      <x:c r="L1444" s="18" t="n">
        <x:f>'05 Cargo Register'!N100</x:f>
        <x:v>6</x:v>
      </x:c>
      <x:c r="M1444" s="18" t="n">
        <x:f>'05 Cargo Register'!O100</x:f>
        <x:v>1056</x:v>
      </x:c>
      <x:c r="N1444" s="18" t="n">
        <x:f>J1444*K1444</x:f>
        <x:v>3645</x:v>
      </x:c>
      <x:c r="O1444" s="18" t="n">
        <x:f>J1444*L1444</x:f>
        <x:v>72</x:v>
      </x:c>
      <x:c r="P1444" s="18" t="n">
        <x:f>J1444*M1444</x:f>
        <x:v>12672</x:v>
      </x:c>
      <x:c r="Q1444" s="22" t="n">
        <x:f>'01 Controls'!$E$25*'02 Cargo Classes'!$M$15</x:f>
        <x:v>0</x:v>
      </x:c>
      <x:c r="R1444" s="22" t="n">
        <x:f>'01 Controls'!$F$25*'02 Cargo Classes'!$N$15</x:f>
        <x:v>0</x:v>
      </x:c>
      <x:c r="S1444" s="22" t="n">
        <x:f>'01 Controls'!$G$25*'02 Cargo Classes'!$O$15</x:f>
        <x:v>0.54</x:v>
      </x:c>
      <x:c r="T1444" s="22" t="n">
        <x:f>'01 Controls'!$H$25*'02 Cargo Classes'!$P$15</x:f>
        <x:v>0</x:v>
      </x:c>
      <x:c r="U1444" s="22" t="n">
        <x:f>SUM(Q1444:T1444)</x:f>
        <x:v>0.54</x:v>
      </x:c>
      <x:c r="V1444" s="18" t="n">
        <x:f>IF(U1444=0,0,N1444*Q1444/U1444)</x:f>
        <x:v>0</x:v>
      </x:c>
      <x:c r="W1444" s="18" t="n">
        <x:f>IF(U1444=0,0,P1444*Q1444/U1444)</x:f>
        <x:v>0</x:v>
      </x:c>
      <x:c r="X1444" s="18" t="n">
        <x:f>MAX(V1444,W1444*'01 Controls'!$E$12)</x:f>
        <x:v>0</x:v>
      </x:c>
      <x:c r="Y1444" s="18" t="n">
        <x:f>IF(U1444=0,0,N1444*R1444/U1444)</x:f>
        <x:v>0</x:v>
      </x:c>
      <x:c r="Z1444" s="18" t="n">
        <x:f>IF(U1444=0,0,P1444*R1444/U1444)</x:f>
        <x:v>0</x:v>
      </x:c>
      <x:c r="AA1444" s="18" t="n">
        <x:f>MAX(Y1444,Z1444*'01 Controls'!$E$13)</x:f>
        <x:v>0</x:v>
      </x:c>
      <x:c r="AB1444" s="18" t="n">
        <x:f>IF(U1444=0,0,N1444*S1444/U1444)</x:f>
        <x:v>3645</x:v>
      </x:c>
      <x:c r="AC1444" s="18" t="n">
        <x:f>IF(U1444=0,0,P1444*S1444/U1444)</x:f>
        <x:v>12672</x:v>
      </x:c>
      <x:c r="AD1444" s="18" t="n">
        <x:f>MAX(AB1444,AC1444*'01 Controls'!$E$14)</x:f>
        <x:v>3645</x:v>
      </x:c>
      <x:c r="AE1444" s="18" t="n">
        <x:f>IF(U1444=0,0,N1444*T1444/U1444)</x:f>
        <x:v>0</x:v>
      </x:c>
      <x:c r="AF1444" s="18" t="n">
        <x:f>IF(U1444=0,0,P1444*T1444/U1444)</x:f>
        <x:v>0</x:v>
      </x:c>
      <x:c r="AG1444" s="18" t="n">
        <x:f>MAX(AE1444,AF1444*'01 Controls'!$E$15)</x:f>
        <x:v>0</x:v>
      </x:c>
      <x:c r="AH1444" s="18" t="n">
        <x:f>SUM(V1444,Y1444,AB1444,AE1444)</x:f>
        <x:v>3645</x:v>
      </x:c>
      <x:c r="AI1444" s="18" t="n">
        <x:f>N1444-AH1444</x:f>
        <x:v>0</x:v>
      </x:c>
      <x:c r="AJ1444" s="18" t="n">
        <x:f>V1444*INDEX('07 Mode Capacity'!$P$6:$P$17,MATCH("AIR-"&amp;I1444,'07 Mode Capacity'!$C$6:$C$17,0))</x:f>
        <x:v>0</x:v>
      </x:c>
      <x:c r="AK1444" s="18" t="n">
        <x:f>Y1444*INDEX('07 Mode Capacity'!$P$6:$P$17,MATCH("OCEAN-"&amp;I1444,'07 Mode Capacity'!$C$6:$C$17,0))</x:f>
        <x:v>0</x:v>
      </x:c>
      <x:c r="AL1444" s="18" t="n">
        <x:f>AB1444*INDEX('07 Mode Capacity'!$P$6:$P$17,MATCH("LAND-"&amp;I1444,'07 Mode Capacity'!$C$6:$C$17,0))</x:f>
        <x:v>2606.2122693237084</x:v>
      </x:c>
      <x:c r="AM1444" s="18" t="n">
        <x:f>AE1444*INDEX('07 Mode Capacity'!$P$6:$P$17,MATCH("INLAND-"&amp;I1444,'07 Mode Capacity'!$C$6:$C$17,0))</x:f>
        <x:v>0</x:v>
      </x:c>
      <x:c r="AN1444" s="18" t="n">
        <x:f>SUM(AJ1444:AM1444)</x:f>
        <x:v>2606.2122693237084</x:v>
      </x:c>
      <x:c r="AO1444" s="17" t="n">
        <x:f>IF(N1444=0,1,AN1444/N1444)</x:f>
        <x:v>0.715010224780167</x:v>
      </x:c>
      <x:c r="AP1444" s="11" t="str">
        <x:f>IF(AO1444&gt;='01 Controls'!$E$16,"PASS","FAIL")</x:f>
        <x:v>FAIL</x:v>
      </x:c>
      <x:c r="AQ1444" s="11" t="str">
        <x:v>UNQUANTIFIED</x:v>
      </x:c>
      <x:c r="AR1444" s="11" t="str">
        <x:v>Position-class planning record; serial item and receiver open</x:v>
      </x:c>
      <x:c r="AS1444" s="26"/>
      <x:c r="AT1444" s="26"/>
    </x:row>
    <x:row r="1445">
      <x:c r="C1445" s="11" t="str">
        <x:v>M1-A-SMW-APL-45</x:v>
      </x:c>
      <x:c r="D1445" s="11" t="str">
        <x:v>M1</x:v>
      </x:c>
      <x:c r="E1445" s="11" t="str">
        <x:v>Western fire and heat</x:v>
      </x:c>
      <x:c r="F1445" s="11" t="str">
        <x:v>A-SMW</x:v>
      </x:c>
      <x:c r="G1445" s="11" t="str">
        <x:v>Strategic mobility wing</x:v>
      </x:c>
      <x:c r="H1445" s="11" t="str">
        <x:v>APL-45</x:v>
      </x:c>
      <x:c r="I1445" s="19" t="n">
        <x:v>24</x:v>
      </x:c>
      <x:c r="J1445" s="21" t="n">
        <x:v>2</x:v>
      </x:c>
      <x:c r="K1445" s="18" t="n">
        <x:f>'05 Cargo Register'!K101</x:f>
        <x:v>225</x:v>
      </x:c>
      <x:c r="L1445" s="18" t="n">
        <x:f>'05 Cargo Register'!N101</x:f>
        <x:v>59</x:v>
      </x:c>
      <x:c r="M1445" s="18" t="n">
        <x:f>'05 Cargo Register'!O101</x:f>
        <x:v>442.5</x:v>
      </x:c>
      <x:c r="N1445" s="18" t="n">
        <x:f>J1445*K1445</x:f>
        <x:v>450</x:v>
      </x:c>
      <x:c r="O1445" s="18" t="n">
        <x:f>J1445*L1445</x:f>
        <x:v>118</x:v>
      </x:c>
      <x:c r="P1445" s="18" t="n">
        <x:f>J1445*M1445</x:f>
        <x:v>885</x:v>
      </x:c>
      <x:c r="Q1445" s="22" t="n">
        <x:f>'01 Controls'!$E$25*'02 Cargo Classes'!$M$6</x:f>
        <x:v>0.30000000000000004</x:v>
      </x:c>
      <x:c r="R1445" s="22" t="n">
        <x:f>'01 Controls'!$F$25*'02 Cargo Classes'!$N$6</x:f>
        <x:v>0</x:v>
      </x:c>
      <x:c r="S1445" s="22" t="n">
        <x:f>'01 Controls'!$G$25*'02 Cargo Classes'!$O$6</x:f>
        <x:v>0.9</x:v>
      </x:c>
      <x:c r="T1445" s="22" t="n">
        <x:f>'01 Controls'!$H$25*'02 Cargo Classes'!$P$6</x:f>
        <x:v>0</x:v>
      </x:c>
      <x:c r="U1445" s="22" t="n">
        <x:f>SUM(Q1445:T1445)</x:f>
        <x:v>1.2000000000000002</x:v>
      </x:c>
      <x:c r="V1445" s="18" t="n">
        <x:f>IF(U1445=0,0,N1445*Q1445/U1445)</x:f>
        <x:v>112.5</x:v>
      </x:c>
      <x:c r="W1445" s="18" t="n">
        <x:f>IF(U1445=0,0,P1445*Q1445/U1445)</x:f>
        <x:v>221.25000000000003</x:v>
      </x:c>
      <x:c r="X1445" s="18" t="n">
        <x:f>MAX(V1445,W1445*'01 Controls'!$E$12)</x:f>
        <x:v>112.5</x:v>
      </x:c>
      <x:c r="Y1445" s="18" t="n">
        <x:f>IF(U1445=0,0,N1445*R1445/U1445)</x:f>
        <x:v>0</x:v>
      </x:c>
      <x:c r="Z1445" s="18" t="n">
        <x:f>IF(U1445=0,0,P1445*R1445/U1445)</x:f>
        <x:v>0</x:v>
      </x:c>
      <x:c r="AA1445" s="18" t="n">
        <x:f>MAX(Y1445,Z1445*'01 Controls'!$E$13)</x:f>
        <x:v>0</x:v>
      </x:c>
      <x:c r="AB1445" s="18" t="n">
        <x:f>IF(U1445=0,0,N1445*S1445/U1445)</x:f>
        <x:v>337.49999999999994</x:v>
      </x:c>
      <x:c r="AC1445" s="18" t="n">
        <x:f>IF(U1445=0,0,P1445*S1445/U1445)</x:f>
        <x:v>663.7499999999999</x:v>
      </x:c>
      <x:c r="AD1445" s="18" t="n">
        <x:f>MAX(AB1445,AC1445*'01 Controls'!$E$14)</x:f>
        <x:v>337.49999999999994</x:v>
      </x:c>
      <x:c r="AE1445" s="18" t="n">
        <x:f>IF(U1445=0,0,N1445*T1445/U1445)</x:f>
        <x:v>0</x:v>
      </x:c>
      <x:c r="AF1445" s="18" t="n">
        <x:f>IF(U1445=0,0,P1445*T1445/U1445)</x:f>
        <x:v>0</x:v>
      </x:c>
      <x:c r="AG1445" s="18" t="n">
        <x:f>MAX(AE1445,AF1445*'01 Controls'!$E$15)</x:f>
        <x:v>0</x:v>
      </x:c>
      <x:c r="AH1445" s="18" t="n">
        <x:f>SUM(V1445,Y1445,AB1445,AE1445)</x:f>
        <x:v>449.99999999999994</x:v>
      </x:c>
      <x:c r="AI1445" s="18" t="n">
        <x:f>N1445-AH1445</x:f>
        <x:v>5.684341886080802e-14</x:v>
      </x:c>
      <x:c r="AJ1445" s="18" t="n">
        <x:f>V1445*INDEX('07 Mode Capacity'!$P$6:$P$17,MATCH("AIR-"&amp;I1445,'07 Mode Capacity'!$C$6:$C$17,0))</x:f>
        <x:v>22.82783263187282</x:v>
      </x:c>
      <x:c r="AK1445" s="18" t="n">
        <x:f>Y1445*INDEX('07 Mode Capacity'!$P$6:$P$17,MATCH("OCEAN-"&amp;I1445,'07 Mode Capacity'!$C$6:$C$17,0))</x:f>
        <x:v>0</x:v>
      </x:c>
      <x:c r="AL1445" s="18" t="n">
        <x:f>AB1445*INDEX('07 Mode Capacity'!$P$6:$P$17,MATCH("LAND-"&amp;I1445,'07 Mode Capacity'!$C$6:$C$17,0))</x:f>
        <x:v>129.09406193421964</x:v>
      </x:c>
      <x:c r="AM1445" s="18" t="n">
        <x:f>AE1445*INDEX('07 Mode Capacity'!$P$6:$P$17,MATCH("INLAND-"&amp;I1445,'07 Mode Capacity'!$C$6:$C$17,0))</x:f>
        <x:v>0</x:v>
      </x:c>
      <x:c r="AN1445" s="18" t="n">
        <x:f>SUM(AJ1445:AM1445)</x:f>
        <x:v>151.92189456609245</x:v>
      </x:c>
      <x:c r="AO1445" s="17" t="n">
        <x:f>IF(N1445=0,1,AN1445/N1445)</x:f>
        <x:v>0.3376042101468721</x:v>
      </x:c>
      <x:c r="AP1445" s="11" t="str">
        <x:f>IF(AO1445&gt;='01 Controls'!$E$16,"PASS","FAIL")</x:f>
        <x:v>FAIL</x:v>
      </x:c>
      <x:c r="AQ1445" s="11" t="str">
        <x:v>UNQUANTIFIED</x:v>
      </x:c>
      <x:c r="AR1445" s="11" t="str">
        <x:v>Position-class planning record; serial item and receiver open</x:v>
      </x:c>
      <x:c r="AS1445" s="26"/>
      <x:c r="AT1445" s="26"/>
    </x:row>
    <x:row r="1446">
      <x:c r="C1446" s="11" t="str">
        <x:v>M1-A-SMW-ISO-18</x:v>
      </x:c>
      <x:c r="D1446" s="11" t="str">
        <x:v>M1</x:v>
      </x:c>
      <x:c r="E1446" s="11" t="str">
        <x:v>Western fire and heat</x:v>
      </x:c>
      <x:c r="F1446" s="11" t="str">
        <x:v>A-SMW</x:v>
      </x:c>
      <x:c r="G1446" s="11" t="str">
        <x:v>Strategic mobility wing</x:v>
      </x:c>
      <x:c r="H1446" s="11" t="str">
        <x:v>ISO-18</x:v>
      </x:c>
      <x:c r="I1446" s="19" t="n">
        <x:v>48</x:v>
      </x:c>
      <x:c r="J1446" s="21" t="n">
        <x:v>2</x:v>
      </x:c>
      <x:c r="K1446" s="18" t="n">
        <x:f>'05 Cargo Register'!K102</x:f>
        <x:v>337.5</x:v>
      </x:c>
      <x:c r="L1446" s="18" t="n">
        <x:f>'05 Cargo Register'!N102</x:f>
        <x:v>23</x:v>
      </x:c>
      <x:c r="M1446" s="18" t="n">
        <x:f>'05 Cargo Register'!O102</x:f>
        <x:v>607.2</x:v>
      </x:c>
      <x:c r="N1446" s="18" t="n">
        <x:f>J1446*K1446</x:f>
        <x:v>675</x:v>
      </x:c>
      <x:c r="O1446" s="18" t="n">
        <x:f>J1446*L1446</x:f>
        <x:v>46</x:v>
      </x:c>
      <x:c r="P1446" s="18" t="n">
        <x:f>J1446*M1446</x:f>
        <x:v>1214.4</x:v>
      </x:c>
      <x:c r="Q1446" s="22" t="n">
        <x:f>'01 Controls'!$E$25*'02 Cargo Classes'!$M$7</x:f>
        <x:v>0.020000000000000004</x:v>
      </x:c>
      <x:c r="R1446" s="22" t="n">
        <x:f>'01 Controls'!$F$25*'02 Cargo Classes'!$N$7</x:f>
        <x:v>0</x:v>
      </x:c>
      <x:c r="S1446" s="22" t="n">
        <x:f>'01 Controls'!$G$25*'02 Cargo Classes'!$O$7</x:f>
        <x:v>1.08</x:v>
      </x:c>
      <x:c r="T1446" s="22" t="n">
        <x:f>'01 Controls'!$H$25*'02 Cargo Classes'!$P$7</x:f>
        <x:v>0</x:v>
      </x:c>
      <x:c r="U1446" s="22" t="n">
        <x:f>SUM(Q1446:T1446)</x:f>
        <x:v>1.1</x:v>
      </x:c>
      <x:c r="V1446" s="18" t="n">
        <x:f>IF(U1446=0,0,N1446*Q1446/U1446)</x:f>
        <x:v>12.272727272727273</x:v>
      </x:c>
      <x:c r="W1446" s="18" t="n">
        <x:f>IF(U1446=0,0,P1446*Q1446/U1446)</x:f>
        <x:v>22.080000000000005</x:v>
      </x:c>
      <x:c r="X1446" s="18" t="n">
        <x:f>MAX(V1446,W1446*'01 Controls'!$E$12)</x:f>
        <x:v>12.272727272727273</x:v>
      </x:c>
      <x:c r="Y1446" s="18" t="n">
        <x:f>IF(U1446=0,0,N1446*R1446/U1446)</x:f>
        <x:v>0</x:v>
      </x:c>
      <x:c r="Z1446" s="18" t="n">
        <x:f>IF(U1446=0,0,P1446*R1446/U1446)</x:f>
        <x:v>0</x:v>
      </x:c>
      <x:c r="AA1446" s="18" t="n">
        <x:f>MAX(Y1446,Z1446*'01 Controls'!$E$13)</x:f>
        <x:v>0</x:v>
      </x:c>
      <x:c r="AB1446" s="18" t="n">
        <x:f>IF(U1446=0,0,N1446*S1446/U1446)</x:f>
        <x:v>662.7272727272726</x:v>
      </x:c>
      <x:c r="AC1446" s="18" t="n">
        <x:f>IF(U1446=0,0,P1446*S1446/U1446)</x:f>
        <x:v>1192.32</x:v>
      </x:c>
      <x:c r="AD1446" s="18" t="n">
        <x:f>MAX(AB1446,AC1446*'01 Controls'!$E$14)</x:f>
        <x:v>662.7272727272726</x:v>
      </x:c>
      <x:c r="AE1446" s="18" t="n">
        <x:f>IF(U1446=0,0,N1446*T1446/U1446)</x:f>
        <x:v>0</x:v>
      </x:c>
      <x:c r="AF1446" s="18" t="n">
        <x:f>IF(U1446=0,0,P1446*T1446/U1446)</x:f>
        <x:v>0</x:v>
      </x:c>
      <x:c r="AG1446" s="18" t="n">
        <x:f>MAX(AE1446,AF1446*'01 Controls'!$E$15)</x:f>
        <x:v>0</x:v>
      </x:c>
      <x:c r="AH1446" s="18" t="n">
        <x:f>SUM(V1446,Y1446,AB1446,AE1446)</x:f>
        <x:v>674.9999999999999</x:v>
      </x:c>
      <x:c r="AI1446" s="18" t="n">
        <x:f>N1446-AH1446</x:f>
        <x:v>1.1368683772161603e-13</x:v>
      </x:c>
      <x:c r="AJ1446" s="18" t="n">
        <x:f>V1446*INDEX('07 Mode Capacity'!$P$6:$P$17,MATCH("AIR-"&amp;I1446,'07 Mode Capacity'!$C$6:$C$17,0))</x:f>
        <x:v>3.4404830790049554</x:v>
      </x:c>
      <x:c r="AK1446" s="18" t="n">
        <x:f>Y1446*INDEX('07 Mode Capacity'!$P$6:$P$17,MATCH("OCEAN-"&amp;I1446,'07 Mode Capacity'!$C$6:$C$17,0))</x:f>
        <x:v>0</x:v>
      </x:c>
      <x:c r="AL1446" s="18" t="n">
        <x:f>AB1446*INDEX('07 Mode Capacity'!$P$6:$P$17,MATCH("LAND-"&amp;I1446,'07 Mode Capacity'!$C$6:$C$17,0))</x:f>
        <x:v>80.88445170554984</x:v>
      </x:c>
      <x:c r="AM1446" s="18" t="n">
        <x:f>AE1446*INDEX('07 Mode Capacity'!$P$6:$P$17,MATCH("INLAND-"&amp;I1446,'07 Mode Capacity'!$C$6:$C$17,0))</x:f>
        <x:v>0</x:v>
      </x:c>
      <x:c r="AN1446" s="18" t="n">
        <x:f>SUM(AJ1446:AM1446)</x:f>
        <x:v>84.32493478455478</x:v>
      </x:c>
      <x:c r="AO1446" s="17" t="n">
        <x:f>IF(N1446=0,1,AN1446/N1446)</x:f>
        <x:v>0.12492582931045153</x:v>
      </x:c>
      <x:c r="AP1446" s="11" t="str">
        <x:f>IF(AO1446&gt;='01 Controls'!$E$16,"PASS","FAIL")</x:f>
        <x:v>FAIL</x:v>
      </x:c>
      <x:c r="AQ1446" s="11" t="str">
        <x:v>UNQUANTIFIED</x:v>
      </x:c>
      <x:c r="AR1446" s="11" t="str">
        <x:v>Position-class planning record; serial item and receiver open</x:v>
      </x:c>
      <x:c r="AS1446" s="26"/>
      <x:c r="AT1446" s="26"/>
    </x:row>
    <x:row r="1447">
      <x:c r="C1447" s="11" t="str">
        <x:v>M1-A-SMW-COL-12</x:v>
      </x:c>
      <x:c r="D1447" s="11" t="str">
        <x:v>M1</x:v>
      </x:c>
      <x:c r="E1447" s="11" t="str">
        <x:v>Western fire and heat</x:v>
      </x:c>
      <x:c r="F1447" s="11" t="str">
        <x:v>A-SMW</x:v>
      </x:c>
      <x:c r="G1447" s="11" t="str">
        <x:v>Strategic mobility wing</x:v>
      </x:c>
      <x:c r="H1447" s="11" t="str">
        <x:v>COL-12</x:v>
      </x:c>
      <x:c r="I1447" s="19" t="n">
        <x:v>24</x:v>
      </x:c>
      <x:c r="J1447" s="21" t="n">
        <x:v>2</x:v>
      </x:c>
      <x:c r="K1447" s="18" t="n">
        <x:f>'05 Cargo Register'!K103</x:f>
        <x:v>84.375</x:v>
      </x:c>
      <x:c r="L1447" s="18" t="n">
        <x:f>'05 Cargo Register'!N103</x:f>
        <x:v>9</x:v>
      </x:c>
      <x:c r="M1447" s="18" t="n">
        <x:f>'05 Cargo Register'!O103</x:f>
        <x:v>237.60000000000002</x:v>
      </x:c>
      <x:c r="N1447" s="18" t="n">
        <x:f>J1447*K1447</x:f>
        <x:v>168.75</x:v>
      </x:c>
      <x:c r="O1447" s="18" t="n">
        <x:f>J1447*L1447</x:f>
        <x:v>18</x:v>
      </x:c>
      <x:c r="P1447" s="18" t="n">
        <x:f>J1447*M1447</x:f>
        <x:v>475.20000000000005</x:v>
      </x:c>
      <x:c r="Q1447" s="22" t="n">
        <x:f>'01 Controls'!$E$25*'02 Cargo Classes'!$M$8</x:f>
        <x:v>0.2</x:v>
      </x:c>
      <x:c r="R1447" s="22" t="n">
        <x:f>'01 Controls'!$F$25*'02 Cargo Classes'!$N$8</x:f>
        <x:v>0</x:v>
      </x:c>
      <x:c r="S1447" s="22" t="n">
        <x:f>'01 Controls'!$G$25*'02 Cargo Classes'!$O$8</x:f>
        <x:v>1.08</x:v>
      </x:c>
      <x:c r="T1447" s="22" t="n">
        <x:f>'01 Controls'!$H$25*'02 Cargo Classes'!$P$8</x:f>
        <x:v>0</x:v>
      </x:c>
      <x:c r="U1447" s="22" t="n">
        <x:f>SUM(Q1447:T1447)</x:f>
        <x:v>1.28</x:v>
      </x:c>
      <x:c r="V1447" s="18" t="n">
        <x:f>IF(U1447=0,0,N1447*Q1447/U1447)</x:f>
        <x:v>26.3671875</x:v>
      </x:c>
      <x:c r="W1447" s="18" t="n">
        <x:f>IF(U1447=0,0,P1447*Q1447/U1447)</x:f>
        <x:v>74.25000000000001</x:v>
      </x:c>
      <x:c r="X1447" s="18" t="n">
        <x:f>MAX(V1447,W1447*'01 Controls'!$E$12)</x:f>
        <x:v>26.3671875</x:v>
      </x:c>
      <x:c r="Y1447" s="18" t="n">
        <x:f>IF(U1447=0,0,N1447*R1447/U1447)</x:f>
        <x:v>0</x:v>
      </x:c>
      <x:c r="Z1447" s="18" t="n">
        <x:f>IF(U1447=0,0,P1447*R1447/U1447)</x:f>
        <x:v>0</x:v>
      </x:c>
      <x:c r="AA1447" s="18" t="n">
        <x:f>MAX(Y1447,Z1447*'01 Controls'!$E$13)</x:f>
        <x:v>0</x:v>
      </x:c>
      <x:c r="AB1447" s="18" t="n">
        <x:f>IF(U1447=0,0,N1447*S1447/U1447)</x:f>
        <x:v>142.3828125</x:v>
      </x:c>
      <x:c r="AC1447" s="18" t="n">
        <x:f>IF(U1447=0,0,P1447*S1447/U1447)</x:f>
        <x:v>400.9500000000001</x:v>
      </x:c>
      <x:c r="AD1447" s="18" t="n">
        <x:f>MAX(AB1447,AC1447*'01 Controls'!$E$14)</x:f>
        <x:v>142.3828125</x:v>
      </x:c>
      <x:c r="AE1447" s="18" t="n">
        <x:f>IF(U1447=0,0,N1447*T1447/U1447)</x:f>
        <x:v>0</x:v>
      </x:c>
      <x:c r="AF1447" s="18" t="n">
        <x:f>IF(U1447=0,0,P1447*T1447/U1447)</x:f>
        <x:v>0</x:v>
      </x:c>
      <x:c r="AG1447" s="18" t="n">
        <x:f>MAX(AE1447,AF1447*'01 Controls'!$E$15)</x:f>
        <x:v>0</x:v>
      </x:c>
      <x:c r="AH1447" s="18" t="n">
        <x:f>SUM(V1447,Y1447,AB1447,AE1447)</x:f>
        <x:v>168.75</x:v>
      </x:c>
      <x:c r="AI1447" s="18" t="n">
        <x:f>N1447-AH1447</x:f>
        <x:v>0</x:v>
      </x:c>
      <x:c r="AJ1447" s="18" t="n">
        <x:f>V1447*INDEX('07 Mode Capacity'!$P$6:$P$17,MATCH("AIR-"&amp;I1447,'07 Mode Capacity'!$C$6:$C$17,0))</x:f>
        <x:v>5.350273273095192</x:v>
      </x:c>
      <x:c r="AK1447" s="18" t="n">
        <x:f>Y1447*INDEX('07 Mode Capacity'!$P$6:$P$17,MATCH("OCEAN-"&amp;I1447,'07 Mode Capacity'!$C$6:$C$17,0))</x:f>
        <x:v>0</x:v>
      </x:c>
      <x:c r="AL1447" s="18" t="n">
        <x:f>AB1447*INDEX('07 Mode Capacity'!$P$6:$P$17,MATCH("LAND-"&amp;I1447,'07 Mode Capacity'!$C$6:$C$17,0))</x:f>
        <x:v>54.461557378498924</x:v>
      </x:c>
      <x:c r="AM1447" s="18" t="n">
        <x:f>AE1447*INDEX('07 Mode Capacity'!$P$6:$P$17,MATCH("INLAND-"&amp;I1447,'07 Mode Capacity'!$C$6:$C$17,0))</x:f>
        <x:v>0</x:v>
      </x:c>
      <x:c r="AN1447" s="18" t="n">
        <x:f>SUM(AJ1447:AM1447)</x:f>
        <x:v>59.811830651594114</x:v>
      </x:c>
      <x:c r="AO1447" s="17" t="n">
        <x:f>IF(N1447=0,1,AN1447/N1447)</x:f>
        <x:v>0.35444047793537253</x:v>
      </x:c>
      <x:c r="AP1447" s="11" t="str">
        <x:f>IF(AO1447&gt;='01 Controls'!$E$16,"PASS","FAIL")</x:f>
        <x:v>FAIL</x:v>
      </x:c>
      <x:c r="AQ1447" s="11" t="str">
        <x:v>UNQUANTIFIED</x:v>
      </x:c>
      <x:c r="AR1447" s="11" t="str">
        <x:v>Position-class planning record; serial item and receiver open</x:v>
      </x:c>
      <x:c r="AS1447" s="26"/>
      <x:c r="AT1447" s="26"/>
    </x:row>
    <x:row r="1448">
      <x:c r="C1448" s="11" t="str">
        <x:v>M1-A-SMW-BAT-22</x:v>
      </x:c>
      <x:c r="D1448" s="11" t="str">
        <x:v>M1</x:v>
      </x:c>
      <x:c r="E1448" s="11" t="str">
        <x:v>Western fire and heat</x:v>
      </x:c>
      <x:c r="F1448" s="11" t="str">
        <x:v>A-SMW</x:v>
      </x:c>
      <x:c r="G1448" s="11" t="str">
        <x:v>Strategic mobility wing</x:v>
      </x:c>
      <x:c r="H1448" s="11" t="str">
        <x:v>BAT-22</x:v>
      </x:c>
      <x:c r="I1448" s="19" t="n">
        <x:v>48</x:v>
      </x:c>
      <x:c r="J1448" s="21" t="n">
        <x:v>2</x:v>
      </x:c>
      <x:c r="K1448" s="18" t="n">
        <x:f>'05 Cargo Register'!K104</x:f>
        <x:v>225</x:v>
      </x:c>
      <x:c r="L1448" s="18" t="n">
        <x:f>'05 Cargo Register'!N104</x:f>
        <x:v>13</x:v>
      </x:c>
      <x:c r="M1448" s="18" t="n">
        <x:f>'05 Cargo Register'!O104</x:f>
        <x:v>343.20000000000005</x:v>
      </x:c>
      <x:c r="N1448" s="18" t="n">
        <x:f>J1448*K1448</x:f>
        <x:v>450</x:v>
      </x:c>
      <x:c r="O1448" s="18" t="n">
        <x:f>J1448*L1448</x:f>
        <x:v>26</x:v>
      </x:c>
      <x:c r="P1448" s="18" t="n">
        <x:f>J1448*M1448</x:f>
        <x:v>686.4000000000001</x:v>
      </x:c>
      <x:c r="Q1448" s="22" t="n">
        <x:f>'01 Controls'!$E$25*'02 Cargo Classes'!$M$9</x:f>
        <x:v>0</x:v>
      </x:c>
      <x:c r="R1448" s="22" t="n">
        <x:f>'01 Controls'!$F$25*'02 Cargo Classes'!$N$9</x:f>
        <x:v>0</x:v>
      </x:c>
      <x:c r="S1448" s="22" t="n">
        <x:f>'01 Controls'!$G$25*'02 Cargo Classes'!$O$9</x:f>
        <x:v>0.9</x:v>
      </x:c>
      <x:c r="T1448" s="22" t="n">
        <x:f>'01 Controls'!$H$25*'02 Cargo Classes'!$P$9</x:f>
        <x:v>0</x:v>
      </x:c>
      <x:c r="U1448" s="22" t="n">
        <x:f>SUM(Q1448:T1448)</x:f>
        <x:v>0.9</x:v>
      </x:c>
      <x:c r="V1448" s="18" t="n">
        <x:f>IF(U1448=0,0,N1448*Q1448/U1448)</x:f>
        <x:v>0</x:v>
      </x:c>
      <x:c r="W1448" s="18" t="n">
        <x:f>IF(U1448=0,0,P1448*Q1448/U1448)</x:f>
        <x:v>0</x:v>
      </x:c>
      <x:c r="X1448" s="18" t="n">
        <x:f>MAX(V1448,W1448*'01 Controls'!$E$12)</x:f>
        <x:v>0</x:v>
      </x:c>
      <x:c r="Y1448" s="18" t="n">
        <x:f>IF(U1448=0,0,N1448*R1448/U1448)</x:f>
        <x:v>0</x:v>
      </x:c>
      <x:c r="Z1448" s="18" t="n">
        <x:f>IF(U1448=0,0,P1448*R1448/U1448)</x:f>
        <x:v>0</x:v>
      </x:c>
      <x:c r="AA1448" s="18" t="n">
        <x:f>MAX(Y1448,Z1448*'01 Controls'!$E$13)</x:f>
        <x:v>0</x:v>
      </x:c>
      <x:c r="AB1448" s="18" t="n">
        <x:f>IF(U1448=0,0,N1448*S1448/U1448)</x:f>
        <x:v>450</x:v>
      </x:c>
      <x:c r="AC1448" s="18" t="n">
        <x:f>IF(U1448=0,0,P1448*S1448/U1448)</x:f>
        <x:v>686.4000000000001</x:v>
      </x:c>
      <x:c r="AD1448" s="18" t="n">
        <x:f>MAX(AB1448,AC1448*'01 Controls'!$E$14)</x:f>
        <x:v>450</x:v>
      </x:c>
      <x:c r="AE1448" s="18" t="n">
        <x:f>IF(U1448=0,0,N1448*T1448/U1448)</x:f>
        <x:v>0</x:v>
      </x:c>
      <x:c r="AF1448" s="18" t="n">
        <x:f>IF(U1448=0,0,P1448*T1448/U1448)</x:f>
        <x:v>0</x:v>
      </x:c>
      <x:c r="AG1448" s="18" t="n">
        <x:f>MAX(AE1448,AF1448*'01 Controls'!$E$15)</x:f>
        <x:v>0</x:v>
      </x:c>
      <x:c r="AH1448" s="18" t="n">
        <x:f>SUM(V1448,Y1448,AB1448,AE1448)</x:f>
        <x:v>450</x:v>
      </x:c>
      <x:c r="AI1448" s="18" t="n">
        <x:f>N1448-AH1448</x:f>
        <x:v>0</x:v>
      </x:c>
      <x:c r="AJ1448" s="18" t="n">
        <x:f>V1448*INDEX('07 Mode Capacity'!$P$6:$P$17,MATCH("AIR-"&amp;I1448,'07 Mode Capacity'!$C$6:$C$17,0))</x:f>
        <x:v>0</x:v>
      </x:c>
      <x:c r="AK1448" s="18" t="n">
        <x:f>Y1448*INDEX('07 Mode Capacity'!$P$6:$P$17,MATCH("OCEAN-"&amp;I1448,'07 Mode Capacity'!$C$6:$C$17,0))</x:f>
        <x:v>0</x:v>
      </x:c>
      <x:c r="AL1448" s="18" t="n">
        <x:f>AB1448*INDEX('07 Mode Capacity'!$P$6:$P$17,MATCH("LAND-"&amp;I1448,'07 Mode Capacity'!$C$6:$C$17,0))</x:f>
        <x:v>54.9215412815462</x:v>
      </x:c>
      <x:c r="AM1448" s="18" t="n">
        <x:f>AE1448*INDEX('07 Mode Capacity'!$P$6:$P$17,MATCH("INLAND-"&amp;I1448,'07 Mode Capacity'!$C$6:$C$17,0))</x:f>
        <x:v>0</x:v>
      </x:c>
      <x:c r="AN1448" s="18" t="n">
        <x:f>SUM(AJ1448:AM1448)</x:f>
        <x:v>54.9215412815462</x:v>
      </x:c>
      <x:c r="AO1448" s="17" t="n">
        <x:f>IF(N1448=0,1,AN1448/N1448)</x:f>
        <x:v>0.1220478695145471</x:v>
      </x:c>
      <x:c r="AP1448" s="11" t="str">
        <x:f>IF(AO1448&gt;='01 Controls'!$E$16,"PASS","FAIL")</x:f>
        <x:v>FAIL</x:v>
      </x:c>
      <x:c r="AQ1448" s="11" t="str">
        <x:v>UNQUANTIFIED</x:v>
      </x:c>
      <x:c r="AR1448" s="11" t="str">
        <x:v>Position-class planning record; serial item and receiver open</x:v>
      </x:c>
      <x:c r="AS1448" s="26"/>
      <x:c r="AT1448" s="26"/>
    </x:row>
    <x:row r="1449">
      <x:c r="C1449" s="11" t="str">
        <x:v>M1-A-SMW-TNK-20</x:v>
      </x:c>
      <x:c r="D1449" s="11" t="str">
        <x:v>M1</x:v>
      </x:c>
      <x:c r="E1449" s="11" t="str">
        <x:v>Western fire and heat</x:v>
      </x:c>
      <x:c r="F1449" s="11" t="str">
        <x:v>A-SMW</x:v>
      </x:c>
      <x:c r="G1449" s="11" t="str">
        <x:v>Strategic mobility wing</x:v>
      </x:c>
      <x:c r="H1449" s="11" t="str">
        <x:v>TNK-20</x:v>
      </x:c>
      <x:c r="I1449" s="19" t="n">
        <x:v>48</x:v>
      </x:c>
      <x:c r="J1449" s="21" t="n">
        <x:v>2</x:v>
      </x:c>
      <x:c r="K1449" s="18" t="n">
        <x:f>'05 Cargo Register'!K105</x:f>
        <x:v>281.25</x:v>
      </x:c>
      <x:c r="L1449" s="18" t="n">
        <x:f>'05 Cargo Register'!N105</x:f>
        <x:v>17</x:v>
      </x:c>
      <x:c r="M1449" s="18" t="n">
        <x:f>'05 Cargo Register'!O105</x:f>
        <x:v>361.25</x:v>
      </x:c>
      <x:c r="N1449" s="18" t="n">
        <x:f>J1449*K1449</x:f>
        <x:v>562.5</x:v>
      </x:c>
      <x:c r="O1449" s="18" t="n">
        <x:f>J1449*L1449</x:f>
        <x:v>34</x:v>
      </x:c>
      <x:c r="P1449" s="18" t="n">
        <x:f>J1449*M1449</x:f>
        <x:v>722.5</x:v>
      </x:c>
      <x:c r="Q1449" s="22" t="n">
        <x:f>'01 Controls'!$E$25*'02 Cargo Classes'!$M$10</x:f>
        <x:v>0</x:v>
      </x:c>
      <x:c r="R1449" s="22" t="n">
        <x:f>'01 Controls'!$F$25*'02 Cargo Classes'!$N$10</x:f>
        <x:v>0</x:v>
      </x:c>
      <x:c r="S1449" s="22" t="n">
        <x:f>'01 Controls'!$G$25*'02 Cargo Classes'!$O$10</x:f>
        <x:v>0.9</x:v>
      </x:c>
      <x:c r="T1449" s="22" t="n">
        <x:f>'01 Controls'!$H$25*'02 Cargo Classes'!$P$10</x:f>
        <x:v>0</x:v>
      </x:c>
      <x:c r="U1449" s="22" t="n">
        <x:f>SUM(Q1449:T1449)</x:f>
        <x:v>0.9</x:v>
      </x:c>
      <x:c r="V1449" s="18" t="n">
        <x:f>IF(U1449=0,0,N1449*Q1449/U1449)</x:f>
        <x:v>0</x:v>
      </x:c>
      <x:c r="W1449" s="18" t="n">
        <x:f>IF(U1449=0,0,P1449*Q1449/U1449)</x:f>
        <x:v>0</x:v>
      </x:c>
      <x:c r="X1449" s="18" t="n">
        <x:f>MAX(V1449,W1449*'01 Controls'!$E$12)</x:f>
        <x:v>0</x:v>
      </x:c>
      <x:c r="Y1449" s="18" t="n">
        <x:f>IF(U1449=0,0,N1449*R1449/U1449)</x:f>
        <x:v>0</x:v>
      </x:c>
      <x:c r="Z1449" s="18" t="n">
        <x:f>IF(U1449=0,0,P1449*R1449/U1449)</x:f>
        <x:v>0</x:v>
      </x:c>
      <x:c r="AA1449" s="18" t="n">
        <x:f>MAX(Y1449,Z1449*'01 Controls'!$E$13)</x:f>
        <x:v>0</x:v>
      </x:c>
      <x:c r="AB1449" s="18" t="n">
        <x:f>IF(U1449=0,0,N1449*S1449/U1449)</x:f>
        <x:v>562.5</x:v>
      </x:c>
      <x:c r="AC1449" s="18" t="n">
        <x:f>IF(U1449=0,0,P1449*S1449/U1449)</x:f>
        <x:v>722.5</x:v>
      </x:c>
      <x:c r="AD1449" s="18" t="n">
        <x:f>MAX(AB1449,AC1449*'01 Controls'!$E$14)</x:f>
        <x:v>562.5</x:v>
      </x:c>
      <x:c r="AE1449" s="18" t="n">
        <x:f>IF(U1449=0,0,N1449*T1449/U1449)</x:f>
        <x:v>0</x:v>
      </x:c>
      <x:c r="AF1449" s="18" t="n">
        <x:f>IF(U1449=0,0,P1449*T1449/U1449)</x:f>
        <x:v>0</x:v>
      </x:c>
      <x:c r="AG1449" s="18" t="n">
        <x:f>MAX(AE1449,AF1449*'01 Controls'!$E$15)</x:f>
        <x:v>0</x:v>
      </x:c>
      <x:c r="AH1449" s="18" t="n">
        <x:f>SUM(V1449,Y1449,AB1449,AE1449)</x:f>
        <x:v>562.5</x:v>
      </x:c>
      <x:c r="AI1449" s="18" t="n">
        <x:f>N1449-AH1449</x:f>
        <x:v>0</x:v>
      </x:c>
      <x:c r="AJ1449" s="18" t="n">
        <x:f>V1449*INDEX('07 Mode Capacity'!$P$6:$P$17,MATCH("AIR-"&amp;I1449,'07 Mode Capacity'!$C$6:$C$17,0))</x:f>
        <x:v>0</x:v>
      </x:c>
      <x:c r="AK1449" s="18" t="n">
        <x:f>Y1449*INDEX('07 Mode Capacity'!$P$6:$P$17,MATCH("OCEAN-"&amp;I1449,'07 Mode Capacity'!$C$6:$C$17,0))</x:f>
        <x:v>0</x:v>
      </x:c>
      <x:c r="AL1449" s="18" t="n">
        <x:f>AB1449*INDEX('07 Mode Capacity'!$P$6:$P$17,MATCH("LAND-"&amp;I1449,'07 Mode Capacity'!$C$6:$C$17,0))</x:f>
        <x:v>68.65192660193274</x:v>
      </x:c>
      <x:c r="AM1449" s="18" t="n">
        <x:f>AE1449*INDEX('07 Mode Capacity'!$P$6:$P$17,MATCH("INLAND-"&amp;I1449,'07 Mode Capacity'!$C$6:$C$17,0))</x:f>
        <x:v>0</x:v>
      </x:c>
      <x:c r="AN1449" s="18" t="n">
        <x:f>SUM(AJ1449:AM1449)</x:f>
        <x:v>68.65192660193274</x:v>
      </x:c>
      <x:c r="AO1449" s="17" t="n">
        <x:f>IF(N1449=0,1,AN1449/N1449)</x:f>
        <x:v>0.1220478695145471</x:v>
      </x:c>
      <x:c r="AP1449" s="11" t="str">
        <x:f>IF(AO1449&gt;='01 Controls'!$E$16,"PASS","FAIL")</x:f>
        <x:v>FAIL</x:v>
      </x:c>
      <x:c r="AQ1449" s="11" t="str">
        <x:v>UNQUANTIFIED</x:v>
      </x:c>
      <x:c r="AR1449" s="11" t="str">
        <x:v>Position-class planning record; serial item and receiver open</x:v>
      </x:c>
      <x:c r="AS1449" s="26"/>
      <x:c r="AT1449" s="26"/>
    </x:row>
    <x:row r="1450">
      <x:c r="C1450" s="11" t="str">
        <x:v>M1-A-SMW-FLR-24</x:v>
      </x:c>
      <x:c r="D1450" s="11" t="str">
        <x:v>M1</x:v>
      </x:c>
      <x:c r="E1450" s="11" t="str">
        <x:v>Western fire and heat</x:v>
      </x:c>
      <x:c r="F1450" s="11" t="str">
        <x:v>A-SMW</x:v>
      </x:c>
      <x:c r="G1450" s="11" t="str">
        <x:v>Strategic mobility wing</x:v>
      </x:c>
      <x:c r="H1450" s="11" t="str">
        <x:v>FLR-24</x:v>
      </x:c>
      <x:c r="I1450" s="19" t="n">
        <x:v>48</x:v>
      </x:c>
      <x:c r="J1450" s="21" t="n">
        <x:v>2</x:v>
      </x:c>
      <x:c r="K1450" s="18" t="n">
        <x:f>'05 Cargo Register'!K106</x:f>
        <x:v>421.875</x:v>
      </x:c>
      <x:c r="L1450" s="18" t="n">
        <x:f>'05 Cargo Register'!N106</x:f>
        <x:v>21</x:v>
      </x:c>
      <x:c r="M1450" s="18" t="n">
        <x:f>'05 Cargo Register'!O106</x:f>
        <x:v>672</x:v>
      </x:c>
      <x:c r="N1450" s="18" t="n">
        <x:f>J1450*K1450</x:f>
        <x:v>843.75</x:v>
      </x:c>
      <x:c r="O1450" s="18" t="n">
        <x:f>J1450*L1450</x:f>
        <x:v>42</x:v>
      </x:c>
      <x:c r="P1450" s="18" t="n">
        <x:f>J1450*M1450</x:f>
        <x:v>1344</x:v>
      </x:c>
      <x:c r="Q1450" s="22" t="n">
        <x:f>'01 Controls'!$E$25*'02 Cargo Classes'!$M$11</x:f>
        <x:v>0</x:v>
      </x:c>
      <x:c r="R1450" s="22" t="n">
        <x:f>'01 Controls'!$F$25*'02 Cargo Classes'!$N$11</x:f>
        <x:v>0</x:v>
      </x:c>
      <x:c r="S1450" s="22" t="n">
        <x:f>'01 Controls'!$G$25*'02 Cargo Classes'!$O$11</x:f>
        <x:v>0.9</x:v>
      </x:c>
      <x:c r="T1450" s="22" t="n">
        <x:f>'01 Controls'!$H$25*'02 Cargo Classes'!$P$11</x:f>
        <x:v>0</x:v>
      </x:c>
      <x:c r="U1450" s="22" t="n">
        <x:f>SUM(Q1450:T1450)</x:f>
        <x:v>0.9</x:v>
      </x:c>
      <x:c r="V1450" s="18" t="n">
        <x:f>IF(U1450=0,0,N1450*Q1450/U1450)</x:f>
        <x:v>0</x:v>
      </x:c>
      <x:c r="W1450" s="18" t="n">
        <x:f>IF(U1450=0,0,P1450*Q1450/U1450)</x:f>
        <x:v>0</x:v>
      </x:c>
      <x:c r="X1450" s="18" t="n">
        <x:f>MAX(V1450,W1450*'01 Controls'!$E$12)</x:f>
        <x:v>0</x:v>
      </x:c>
      <x:c r="Y1450" s="18" t="n">
        <x:f>IF(U1450=0,0,N1450*R1450/U1450)</x:f>
        <x:v>0</x:v>
      </x:c>
      <x:c r="Z1450" s="18" t="n">
        <x:f>IF(U1450=0,0,P1450*R1450/U1450)</x:f>
        <x:v>0</x:v>
      </x:c>
      <x:c r="AA1450" s="18" t="n">
        <x:f>MAX(Y1450,Z1450*'01 Controls'!$E$13)</x:f>
        <x:v>0</x:v>
      </x:c>
      <x:c r="AB1450" s="18" t="n">
        <x:f>IF(U1450=0,0,N1450*S1450/U1450)</x:f>
        <x:v>843.75</x:v>
      </x:c>
      <x:c r="AC1450" s="18" t="n">
        <x:f>IF(U1450=0,0,P1450*S1450/U1450)</x:f>
        <x:v>1344.0000000000002</x:v>
      </x:c>
      <x:c r="AD1450" s="18" t="n">
        <x:f>MAX(AB1450,AC1450*'01 Controls'!$E$14)</x:f>
        <x:v>843.75</x:v>
      </x:c>
      <x:c r="AE1450" s="18" t="n">
        <x:f>IF(U1450=0,0,N1450*T1450/U1450)</x:f>
        <x:v>0</x:v>
      </x:c>
      <x:c r="AF1450" s="18" t="n">
        <x:f>IF(U1450=0,0,P1450*T1450/U1450)</x:f>
        <x:v>0</x:v>
      </x:c>
      <x:c r="AG1450" s="18" t="n">
        <x:f>MAX(AE1450,AF1450*'01 Controls'!$E$15)</x:f>
        <x:v>0</x:v>
      </x:c>
      <x:c r="AH1450" s="18" t="n">
        <x:f>SUM(V1450,Y1450,AB1450,AE1450)</x:f>
        <x:v>843.75</x:v>
      </x:c>
      <x:c r="AI1450" s="18" t="n">
        <x:f>N1450-AH1450</x:f>
        <x:v>0</x:v>
      </x:c>
      <x:c r="AJ1450" s="18" t="n">
        <x:f>V1450*INDEX('07 Mode Capacity'!$P$6:$P$17,MATCH("AIR-"&amp;I1450,'07 Mode Capacity'!$C$6:$C$17,0))</x:f>
        <x:v>0</x:v>
      </x:c>
      <x:c r="AK1450" s="18" t="n">
        <x:f>Y1450*INDEX('07 Mode Capacity'!$P$6:$P$17,MATCH("OCEAN-"&amp;I1450,'07 Mode Capacity'!$C$6:$C$17,0))</x:f>
        <x:v>0</x:v>
      </x:c>
      <x:c r="AL1450" s="18" t="n">
        <x:f>AB1450*INDEX('07 Mode Capacity'!$P$6:$P$17,MATCH("LAND-"&amp;I1450,'07 Mode Capacity'!$C$6:$C$17,0))</x:f>
        <x:v>102.97788990289912</x:v>
      </x:c>
      <x:c r="AM1450" s="18" t="n">
        <x:f>AE1450*INDEX('07 Mode Capacity'!$P$6:$P$17,MATCH("INLAND-"&amp;I1450,'07 Mode Capacity'!$C$6:$C$17,0))</x:f>
        <x:v>0</x:v>
      </x:c>
      <x:c r="AN1450" s="18" t="n">
        <x:f>SUM(AJ1450:AM1450)</x:f>
        <x:v>102.97788990289912</x:v>
      </x:c>
      <x:c r="AO1450" s="17" t="n">
        <x:f>IF(N1450=0,1,AN1450/N1450)</x:f>
        <x:v>0.1220478695145471</x:v>
      </x:c>
      <x:c r="AP1450" s="11" t="str">
        <x:f>IF(AO1450&gt;='01 Controls'!$E$16,"PASS","FAIL")</x:f>
        <x:v>FAIL</x:v>
      </x:c>
      <x:c r="AQ1450" s="11" t="str">
        <x:v>UNQUANTIFIED</x:v>
      </x:c>
      <x:c r="AR1450" s="11" t="str">
        <x:v>Position-class planning record; serial item and receiver open</x:v>
      </x:c>
      <x:c r="AS1450" s="26"/>
      <x:c r="AT1450" s="26"/>
    </x:row>
    <x:row r="1451">
      <x:c r="C1451" s="11" t="str">
        <x:v>M1-A-SMW-ROL-30</x:v>
      </x:c>
      <x:c r="D1451" s="11" t="str">
        <x:v>M1</x:v>
      </x:c>
      <x:c r="E1451" s="11" t="str">
        <x:v>Western fire and heat</x:v>
      </x:c>
      <x:c r="F1451" s="11" t="str">
        <x:v>A-SMW</x:v>
      </x:c>
      <x:c r="G1451" s="11" t="str">
        <x:v>Strategic mobility wing</x:v>
      </x:c>
      <x:c r="H1451" s="11" t="str">
        <x:v>ROL-30</x:v>
      </x:c>
      <x:c r="I1451" s="19" t="n">
        <x:v>48</x:v>
      </x:c>
      <x:c r="J1451" s="21" t="n">
        <x:v>2</x:v>
      </x:c>
      <x:c r="K1451" s="18" t="n">
        <x:f>'05 Cargo Register'!K107</x:f>
        <x:v>506.25</x:v>
      </x:c>
      <x:c r="L1451" s="18" t="n">
        <x:f>'05 Cargo Register'!N107</x:f>
        <x:v>22</x:v>
      </x:c>
      <x:c r="M1451" s="18" t="n">
        <x:f>'05 Cargo Register'!O107</x:f>
        <x:v>1402.5</x:v>
      </x:c>
      <x:c r="N1451" s="18" t="n">
        <x:f>J1451*K1451</x:f>
        <x:v>1012.5</x:v>
      </x:c>
      <x:c r="O1451" s="18" t="n">
        <x:f>J1451*L1451</x:f>
        <x:v>44</x:v>
      </x:c>
      <x:c r="P1451" s="18" t="n">
        <x:f>J1451*M1451</x:f>
        <x:v>2805</x:v>
      </x:c>
      <x:c r="Q1451" s="22" t="n">
        <x:f>'01 Controls'!$E$25*'02 Cargo Classes'!$M$12</x:f>
        <x:v>0</x:v>
      </x:c>
      <x:c r="R1451" s="22" t="n">
        <x:f>'01 Controls'!$F$25*'02 Cargo Classes'!$N$12</x:f>
        <x:v>0</x:v>
      </x:c>
      <x:c r="S1451" s="22" t="n">
        <x:f>'01 Controls'!$G$25*'02 Cargo Classes'!$O$12</x:f>
        <x:v>1.35</x:v>
      </x:c>
      <x:c r="T1451" s="22" t="n">
        <x:f>'01 Controls'!$H$25*'02 Cargo Classes'!$P$12</x:f>
        <x:v>0</x:v>
      </x:c>
      <x:c r="U1451" s="22" t="n">
        <x:f>SUM(Q1451:T1451)</x:f>
        <x:v>1.35</x:v>
      </x:c>
      <x:c r="V1451" s="18" t="n">
        <x:f>IF(U1451=0,0,N1451*Q1451/U1451)</x:f>
        <x:v>0</x:v>
      </x:c>
      <x:c r="W1451" s="18" t="n">
        <x:f>IF(U1451=0,0,P1451*Q1451/U1451)</x:f>
        <x:v>0</x:v>
      </x:c>
      <x:c r="X1451" s="18" t="n">
        <x:f>MAX(V1451,W1451*'01 Controls'!$E$12)</x:f>
        <x:v>0</x:v>
      </x:c>
      <x:c r="Y1451" s="18" t="n">
        <x:f>IF(U1451=0,0,N1451*R1451/U1451)</x:f>
        <x:v>0</x:v>
      </x:c>
      <x:c r="Z1451" s="18" t="n">
        <x:f>IF(U1451=0,0,P1451*R1451/U1451)</x:f>
        <x:v>0</x:v>
      </x:c>
      <x:c r="AA1451" s="18" t="n">
        <x:f>MAX(Y1451,Z1451*'01 Controls'!$E$13)</x:f>
        <x:v>0</x:v>
      </x:c>
      <x:c r="AB1451" s="18" t="n">
        <x:f>IF(U1451=0,0,N1451*S1451/U1451)</x:f>
        <x:v>1012.4999999999999</x:v>
      </x:c>
      <x:c r="AC1451" s="18" t="n">
        <x:f>IF(U1451=0,0,P1451*S1451/U1451)</x:f>
        <x:v>2805</x:v>
      </x:c>
      <x:c r="AD1451" s="18" t="n">
        <x:f>MAX(AB1451,AC1451*'01 Controls'!$E$14)</x:f>
        <x:v>1012.4999999999999</x:v>
      </x:c>
      <x:c r="AE1451" s="18" t="n">
        <x:f>IF(U1451=0,0,N1451*T1451/U1451)</x:f>
        <x:v>0</x:v>
      </x:c>
      <x:c r="AF1451" s="18" t="n">
        <x:f>IF(U1451=0,0,P1451*T1451/U1451)</x:f>
        <x:v>0</x:v>
      </x:c>
      <x:c r="AG1451" s="18" t="n">
        <x:f>MAX(AE1451,AF1451*'01 Controls'!$E$15)</x:f>
        <x:v>0</x:v>
      </x:c>
      <x:c r="AH1451" s="18" t="n">
        <x:f>SUM(V1451,Y1451,AB1451,AE1451)</x:f>
        <x:v>1012.4999999999999</x:v>
      </x:c>
      <x:c r="AI1451" s="18" t="n">
        <x:f>N1451-AH1451</x:f>
        <x:v>1.1368683772161603e-13</x:v>
      </x:c>
      <x:c r="AJ1451" s="18" t="n">
        <x:f>V1451*INDEX('07 Mode Capacity'!$P$6:$P$17,MATCH("AIR-"&amp;I1451,'07 Mode Capacity'!$C$6:$C$17,0))</x:f>
        <x:v>0</x:v>
      </x:c>
      <x:c r="AK1451" s="18" t="n">
        <x:f>Y1451*INDEX('07 Mode Capacity'!$P$6:$P$17,MATCH("OCEAN-"&amp;I1451,'07 Mode Capacity'!$C$6:$C$17,0))</x:f>
        <x:v>0</x:v>
      </x:c>
      <x:c r="AL1451" s="18" t="n">
        <x:f>AB1451*INDEX('07 Mode Capacity'!$P$6:$P$17,MATCH("LAND-"&amp;I1451,'07 Mode Capacity'!$C$6:$C$17,0))</x:f>
        <x:v>123.57346788347893</x:v>
      </x:c>
      <x:c r="AM1451" s="18" t="n">
        <x:f>AE1451*INDEX('07 Mode Capacity'!$P$6:$P$17,MATCH("INLAND-"&amp;I1451,'07 Mode Capacity'!$C$6:$C$17,0))</x:f>
        <x:v>0</x:v>
      </x:c>
      <x:c r="AN1451" s="18" t="n">
        <x:f>SUM(AJ1451:AM1451)</x:f>
        <x:v>123.57346788347893</x:v>
      </x:c>
      <x:c r="AO1451" s="17" t="n">
        <x:f>IF(N1451=0,1,AN1451/N1451)</x:f>
        <x:v>0.12204786951454709</x:v>
      </x:c>
      <x:c r="AP1451" s="11" t="str">
        <x:f>IF(AO1451&gt;='01 Controls'!$E$16,"PASS","FAIL")</x:f>
        <x:v>FAIL</x:v>
      </x:c>
      <x:c r="AQ1451" s="11" t="str">
        <x:v>UNQUANTIFIED</x:v>
      </x:c>
      <x:c r="AR1451" s="11" t="str">
        <x:v>Position-class planning record; serial item and receiver open</x:v>
      </x:c>
      <x:c r="AS1451" s="26"/>
      <x:c r="AT1451" s="26"/>
    </x:row>
    <x:row r="1452">
      <x:c r="C1452" s="11" t="str">
        <x:v>M1-A-SMW-LIN-18</x:v>
      </x:c>
      <x:c r="D1452" s="11" t="str">
        <x:v>M1</x:v>
      </x:c>
      <x:c r="E1452" s="11" t="str">
        <x:v>Western fire and heat</x:v>
      </x:c>
      <x:c r="F1452" s="11" t="str">
        <x:v>A-SMW</x:v>
      </x:c>
      <x:c r="G1452" s="11" t="str">
        <x:v>Strategic mobility wing</x:v>
      </x:c>
      <x:c r="H1452" s="11" t="str">
        <x:v>LIN-18</x:v>
      </x:c>
      <x:c r="I1452" s="19" t="n">
        <x:v>72</x:v>
      </x:c>
      <x:c r="J1452" s="21" t="n">
        <x:v>2</x:v>
      </x:c>
      <x:c r="K1452" s="18" t="n">
        <x:f>'05 Cargo Register'!K108</x:f>
        <x:v>112.5</x:v>
      </x:c>
      <x:c r="L1452" s="18" t="n">
        <x:f>'05 Cargo Register'!N108</x:f>
        <x:v>8</x:v>
      </x:c>
      <x:c r="M1452" s="18" t="n">
        <x:f>'05 Cargo Register'!O108</x:f>
        <x:v>352</x:v>
      </x:c>
      <x:c r="N1452" s="18" t="n">
        <x:f>J1452*K1452</x:f>
        <x:v>225</x:v>
      </x:c>
      <x:c r="O1452" s="18" t="n">
        <x:f>J1452*L1452</x:f>
        <x:v>16</x:v>
      </x:c>
      <x:c r="P1452" s="18" t="n">
        <x:f>J1452*M1452</x:f>
        <x:v>704</x:v>
      </x:c>
      <x:c r="Q1452" s="22" t="n">
        <x:f>'01 Controls'!$E$25*'02 Cargo Classes'!$M$13</x:f>
        <x:v>0</x:v>
      </x:c>
      <x:c r="R1452" s="22" t="n">
        <x:f>'01 Controls'!$F$25*'02 Cargo Classes'!$N$13</x:f>
        <x:v>0</x:v>
      </x:c>
      <x:c r="S1452" s="22" t="n">
        <x:f>'01 Controls'!$G$25*'02 Cargo Classes'!$O$13</x:f>
        <x:v>0.9</x:v>
      </x:c>
      <x:c r="T1452" s="22" t="n">
        <x:f>'01 Controls'!$H$25*'02 Cargo Classes'!$P$13</x:f>
        <x:v>0</x:v>
      </x:c>
      <x:c r="U1452" s="22" t="n">
        <x:f>SUM(Q1452:T1452)</x:f>
        <x:v>0.9</x:v>
      </x:c>
      <x:c r="V1452" s="18" t="n">
        <x:f>IF(U1452=0,0,N1452*Q1452/U1452)</x:f>
        <x:v>0</x:v>
      </x:c>
      <x:c r="W1452" s="18" t="n">
        <x:f>IF(U1452=0,0,P1452*Q1452/U1452)</x:f>
        <x:v>0</x:v>
      </x:c>
      <x:c r="X1452" s="18" t="n">
        <x:f>MAX(V1452,W1452*'01 Controls'!$E$12)</x:f>
        <x:v>0</x:v>
      </x:c>
      <x:c r="Y1452" s="18" t="n">
        <x:f>IF(U1452=0,0,N1452*R1452/U1452)</x:f>
        <x:v>0</x:v>
      </x:c>
      <x:c r="Z1452" s="18" t="n">
        <x:f>IF(U1452=0,0,P1452*R1452/U1452)</x:f>
        <x:v>0</x:v>
      </x:c>
      <x:c r="AA1452" s="18" t="n">
        <x:f>MAX(Y1452,Z1452*'01 Controls'!$E$13)</x:f>
        <x:v>0</x:v>
      </x:c>
      <x:c r="AB1452" s="18" t="n">
        <x:f>IF(U1452=0,0,N1452*S1452/U1452)</x:f>
        <x:v>225</x:v>
      </x:c>
      <x:c r="AC1452" s="18" t="n">
        <x:f>IF(U1452=0,0,P1452*S1452/U1452)</x:f>
        <x:v>704</x:v>
      </x:c>
      <x:c r="AD1452" s="18" t="n">
        <x:f>MAX(AB1452,AC1452*'01 Controls'!$E$14)</x:f>
        <x:v>225</x:v>
      </x:c>
      <x:c r="AE1452" s="18" t="n">
        <x:f>IF(U1452=0,0,N1452*T1452/U1452)</x:f>
        <x:v>0</x:v>
      </x:c>
      <x:c r="AF1452" s="18" t="n">
        <x:f>IF(U1452=0,0,P1452*T1452/U1452)</x:f>
        <x:v>0</x:v>
      </x:c>
      <x:c r="AG1452" s="18" t="n">
        <x:f>MAX(AE1452,AF1452*'01 Controls'!$E$15)</x:f>
        <x:v>0</x:v>
      </x:c>
      <x:c r="AH1452" s="18" t="n">
        <x:f>SUM(V1452,Y1452,AB1452,AE1452)</x:f>
        <x:v>225</x:v>
      </x:c>
      <x:c r="AI1452" s="18" t="n">
        <x:f>N1452-AH1452</x:f>
        <x:v>0</x:v>
      </x:c>
      <x:c r="AJ1452" s="18" t="n">
        <x:f>V1452*INDEX('07 Mode Capacity'!$P$6:$P$17,MATCH("AIR-"&amp;I1452,'07 Mode Capacity'!$C$6:$C$17,0))</x:f>
        <x:v>0</x:v>
      </x:c>
      <x:c r="AK1452" s="18" t="n">
        <x:f>Y1452*INDEX('07 Mode Capacity'!$P$6:$P$17,MATCH("OCEAN-"&amp;I1452,'07 Mode Capacity'!$C$6:$C$17,0))</x:f>
        <x:v>0</x:v>
      </x:c>
      <x:c r="AL1452" s="18" t="n">
        <x:f>AB1452*INDEX('07 Mode Capacity'!$P$6:$P$17,MATCH("LAND-"&amp;I1452,'07 Mode Capacity'!$C$6:$C$17,0))</x:f>
        <x:v>160.87730057553753</x:v>
      </x:c>
      <x:c r="AM1452" s="18" t="n">
        <x:f>AE1452*INDEX('07 Mode Capacity'!$P$6:$P$17,MATCH("INLAND-"&amp;I1452,'07 Mode Capacity'!$C$6:$C$17,0))</x:f>
        <x:v>0</x:v>
      </x:c>
      <x:c r="AN1452" s="18" t="n">
        <x:f>SUM(AJ1452:AM1452)</x:f>
        <x:v>160.87730057553753</x:v>
      </x:c>
      <x:c r="AO1452" s="17" t="n">
        <x:f>IF(N1452=0,1,AN1452/N1452)</x:f>
        <x:v>0.7150102247801668</x:v>
      </x:c>
      <x:c r="AP1452" s="11" t="str">
        <x:f>IF(AO1452&gt;='01 Controls'!$E$16,"PASS","FAIL")</x:f>
        <x:v>FAIL</x:v>
      </x:c>
      <x:c r="AQ1452" s="11" t="str">
        <x:v>UNQUANTIFIED</x:v>
      </x:c>
      <x:c r="AR1452" s="11" t="str">
        <x:v>Position-class planning record; serial item and receiver open</x:v>
      </x:c>
      <x:c r="AS1452" s="26"/>
      <x:c r="AT1452" s="26"/>
    </x:row>
    <x:row r="1453">
      <x:c r="C1453" s="11" t="str">
        <x:v>M1-A-SMW-BLK-08</x:v>
      </x:c>
      <x:c r="D1453" s="11" t="str">
        <x:v>M1</x:v>
      </x:c>
      <x:c r="E1453" s="11" t="str">
        <x:v>Western fire and heat</x:v>
      </x:c>
      <x:c r="F1453" s="11" t="str">
        <x:v>A-SMW</x:v>
      </x:c>
      <x:c r="G1453" s="11" t="str">
        <x:v>Strategic mobility wing</x:v>
      </x:c>
      <x:c r="H1453" s="11" t="str">
        <x:v>BLK-08</x:v>
      </x:c>
      <x:c r="I1453" s="19" t="n">
        <x:v>48</x:v>
      </x:c>
      <x:c r="J1453" s="21" t="n">
        <x:v>2</x:v>
      </x:c>
      <x:c r="K1453" s="18" t="n">
        <x:f>'05 Cargo Register'!K109</x:f>
        <x:v>56.25</x:v>
      </x:c>
      <x:c r="L1453" s="18" t="n">
        <x:f>'05 Cargo Register'!N109</x:f>
        <x:v>9</x:v>
      </x:c>
      <x:c r="M1453" s="18" t="n">
        <x:f>'05 Cargo Register'!O109</x:f>
        <x:v>459</x:v>
      </x:c>
      <x:c r="N1453" s="18" t="n">
        <x:f>J1453*K1453</x:f>
        <x:v>112.5</x:v>
      </x:c>
      <x:c r="O1453" s="18" t="n">
        <x:f>J1453*L1453</x:f>
        <x:v>18</x:v>
      </x:c>
      <x:c r="P1453" s="18" t="n">
        <x:f>J1453*M1453</x:f>
        <x:v>918</x:v>
      </x:c>
      <x:c r="Q1453" s="22" t="n">
        <x:f>'01 Controls'!$E$25*'02 Cargo Classes'!$M$14</x:f>
        <x:v>0.1</x:v>
      </x:c>
      <x:c r="R1453" s="22" t="n">
        <x:f>'01 Controls'!$F$25*'02 Cargo Classes'!$N$14</x:f>
        <x:v>0</x:v>
      </x:c>
      <x:c r="S1453" s="22" t="n">
        <x:f>'01 Controls'!$G$25*'02 Cargo Classes'!$O$14</x:f>
        <x:v>0.9</x:v>
      </x:c>
      <x:c r="T1453" s="22" t="n">
        <x:f>'01 Controls'!$H$25*'02 Cargo Classes'!$P$14</x:f>
        <x:v>0</x:v>
      </x:c>
      <x:c r="U1453" s="22" t="n">
        <x:f>SUM(Q1453:T1453)</x:f>
        <x:v>1</x:v>
      </x:c>
      <x:c r="V1453" s="18" t="n">
        <x:f>IF(U1453=0,0,N1453*Q1453/U1453)</x:f>
        <x:v>11.25</x:v>
      </x:c>
      <x:c r="W1453" s="18" t="n">
        <x:f>IF(U1453=0,0,P1453*Q1453/U1453)</x:f>
        <x:v>91.80000000000001</x:v>
      </x:c>
      <x:c r="X1453" s="18" t="n">
        <x:f>MAX(V1453,W1453*'01 Controls'!$E$12)</x:f>
        <x:v>22.950000000000003</x:v>
      </x:c>
      <x:c r="Y1453" s="18" t="n">
        <x:f>IF(U1453=0,0,N1453*R1453/U1453)</x:f>
        <x:v>0</x:v>
      </x:c>
      <x:c r="Z1453" s="18" t="n">
        <x:f>IF(U1453=0,0,P1453*R1453/U1453)</x:f>
        <x:v>0</x:v>
      </x:c>
      <x:c r="AA1453" s="18" t="n">
        <x:f>MAX(Y1453,Z1453*'01 Controls'!$E$13)</x:f>
        <x:v>0</x:v>
      </x:c>
      <x:c r="AB1453" s="18" t="n">
        <x:f>IF(U1453=0,0,N1453*S1453/U1453)</x:f>
        <x:v>101.25</x:v>
      </x:c>
      <x:c r="AC1453" s="18" t="n">
        <x:f>IF(U1453=0,0,P1453*S1453/U1453)</x:f>
        <x:v>826.2</x:v>
      </x:c>
      <x:c r="AD1453" s="18" t="n">
        <x:f>MAX(AB1453,AC1453*'01 Controls'!$E$14)</x:f>
        <x:v>165.24</x:v>
      </x:c>
      <x:c r="AE1453" s="18" t="n">
        <x:f>IF(U1453=0,0,N1453*T1453/U1453)</x:f>
        <x:v>0</x:v>
      </x:c>
      <x:c r="AF1453" s="18" t="n">
        <x:f>IF(U1453=0,0,P1453*T1453/U1453)</x:f>
        <x:v>0</x:v>
      </x:c>
      <x:c r="AG1453" s="18" t="n">
        <x:f>MAX(AE1453,AF1453*'01 Controls'!$E$15)</x:f>
        <x:v>0</x:v>
      </x:c>
      <x:c r="AH1453" s="18" t="n">
        <x:f>SUM(V1453,Y1453,AB1453,AE1453)</x:f>
        <x:v>112.5</x:v>
      </x:c>
      <x:c r="AI1453" s="18" t="n">
        <x:f>N1453-AH1453</x:f>
        <x:v>0</x:v>
      </x:c>
      <x:c r="AJ1453" s="18" t="n">
        <x:f>V1453*INDEX('07 Mode Capacity'!$P$6:$P$17,MATCH("AIR-"&amp;I1453,'07 Mode Capacity'!$C$6:$C$17,0))</x:f>
        <x:v>3.1537761557545423</x:v>
      </x:c>
      <x:c r="AK1453" s="18" t="n">
        <x:f>Y1453*INDEX('07 Mode Capacity'!$P$6:$P$17,MATCH("OCEAN-"&amp;I1453,'07 Mode Capacity'!$C$6:$C$17,0))</x:f>
        <x:v>0</x:v>
      </x:c>
      <x:c r="AL1453" s="18" t="n">
        <x:f>AB1453*INDEX('07 Mode Capacity'!$P$6:$P$17,MATCH("LAND-"&amp;I1453,'07 Mode Capacity'!$C$6:$C$17,0))</x:f>
        <x:v>12.357346788347893</x:v>
      </x:c>
      <x:c r="AM1453" s="18" t="n">
        <x:f>AE1453*INDEX('07 Mode Capacity'!$P$6:$P$17,MATCH("INLAND-"&amp;I1453,'07 Mode Capacity'!$C$6:$C$17,0))</x:f>
        <x:v>0</x:v>
      </x:c>
      <x:c r="AN1453" s="18" t="n">
        <x:f>SUM(AJ1453:AM1453)</x:f>
        <x:v>15.511122944102436</x:v>
      </x:c>
      <x:c r="AO1453" s="17" t="n">
        <x:f>IF(N1453=0,1,AN1453/N1453)</x:f>
        <x:v>0.13787664839202166</x:v>
      </x:c>
      <x:c r="AP1453" s="11" t="str">
        <x:f>IF(AO1453&gt;='01 Controls'!$E$16,"PASS","FAIL")</x:f>
        <x:v>FAIL</x:v>
      </x:c>
      <x:c r="AQ1453" s="11" t="str">
        <x:v>UNQUANTIFIED</x:v>
      </x:c>
      <x:c r="AR1453" s="11" t="str">
        <x:v>Position-class planning record; serial item and receiver open</x:v>
      </x:c>
      <x:c r="AS1453" s="26"/>
      <x:c r="AT1453" s="26"/>
    </x:row>
    <x:row r="1454">
      <x:c r="C1454" s="11" t="str">
        <x:v>M1-A-SMW-OOG-80</x:v>
      </x:c>
      <x:c r="D1454" s="11" t="str">
        <x:v>M1</x:v>
      </x:c>
      <x:c r="E1454" s="11" t="str">
        <x:v>Western fire and heat</x:v>
      </x:c>
      <x:c r="F1454" s="11" t="str">
        <x:v>A-SMW</x:v>
      </x:c>
      <x:c r="G1454" s="11" t="str">
        <x:v>Strategic mobility wing</x:v>
      </x:c>
      <x:c r="H1454" s="11" t="str">
        <x:v>OOG-80</x:v>
      </x:c>
      <x:c r="I1454" s="19" t="n">
        <x:v>72</x:v>
      </x:c>
      <x:c r="J1454" s="21" t="n">
        <x:v>2</x:v>
      </x:c>
      <x:c r="K1454" s="18" t="n">
        <x:f>'05 Cargo Register'!K110</x:f>
        <x:v>562.5</x:v>
      </x:c>
      <x:c r="L1454" s="18" t="n">
        <x:f>'05 Cargo Register'!N110</x:f>
        <x:v>10</x:v>
      </x:c>
      <x:c r="M1454" s="18" t="n">
        <x:f>'05 Cargo Register'!O110</x:f>
        <x:v>1760</x:v>
      </x:c>
      <x:c r="N1454" s="18" t="n">
        <x:f>J1454*K1454</x:f>
        <x:v>1125</x:v>
      </x:c>
      <x:c r="O1454" s="18" t="n">
        <x:f>J1454*L1454</x:f>
        <x:v>20</x:v>
      </x:c>
      <x:c r="P1454" s="18" t="n">
        <x:f>J1454*M1454</x:f>
        <x:v>3520</x:v>
      </x:c>
      <x:c r="Q1454" s="22" t="n">
        <x:f>'01 Controls'!$E$25*'02 Cargo Classes'!$M$15</x:f>
        <x:v>0</x:v>
      </x:c>
      <x:c r="R1454" s="22" t="n">
        <x:f>'01 Controls'!$F$25*'02 Cargo Classes'!$N$15</x:f>
        <x:v>0</x:v>
      </x:c>
      <x:c r="S1454" s="22" t="n">
        <x:f>'01 Controls'!$G$25*'02 Cargo Classes'!$O$15</x:f>
        <x:v>0.54</x:v>
      </x:c>
      <x:c r="T1454" s="22" t="n">
        <x:f>'01 Controls'!$H$25*'02 Cargo Classes'!$P$15</x:f>
        <x:v>0</x:v>
      </x:c>
      <x:c r="U1454" s="22" t="n">
        <x:f>SUM(Q1454:T1454)</x:f>
        <x:v>0.54</x:v>
      </x:c>
      <x:c r="V1454" s="18" t="n">
        <x:f>IF(U1454=0,0,N1454*Q1454/U1454)</x:f>
        <x:v>0</x:v>
      </x:c>
      <x:c r="W1454" s="18" t="n">
        <x:f>IF(U1454=0,0,P1454*Q1454/U1454)</x:f>
        <x:v>0</x:v>
      </x:c>
      <x:c r="X1454" s="18" t="n">
        <x:f>MAX(V1454,W1454*'01 Controls'!$E$12)</x:f>
        <x:v>0</x:v>
      </x:c>
      <x:c r="Y1454" s="18" t="n">
        <x:f>IF(U1454=0,0,N1454*R1454/U1454)</x:f>
        <x:v>0</x:v>
      </x:c>
      <x:c r="Z1454" s="18" t="n">
        <x:f>IF(U1454=0,0,P1454*R1454/U1454)</x:f>
        <x:v>0</x:v>
      </x:c>
      <x:c r="AA1454" s="18" t="n">
        <x:f>MAX(Y1454,Z1454*'01 Controls'!$E$13)</x:f>
        <x:v>0</x:v>
      </x:c>
      <x:c r="AB1454" s="18" t="n">
        <x:f>IF(U1454=0,0,N1454*S1454/U1454)</x:f>
        <x:v>1125</x:v>
      </x:c>
      <x:c r="AC1454" s="18" t="n">
        <x:f>IF(U1454=0,0,P1454*S1454/U1454)</x:f>
        <x:v>3520</x:v>
      </x:c>
      <x:c r="AD1454" s="18" t="n">
        <x:f>MAX(AB1454,AC1454*'01 Controls'!$E$14)</x:f>
        <x:v>1125</x:v>
      </x:c>
      <x:c r="AE1454" s="18" t="n">
        <x:f>IF(U1454=0,0,N1454*T1454/U1454)</x:f>
        <x:v>0</x:v>
      </x:c>
      <x:c r="AF1454" s="18" t="n">
        <x:f>IF(U1454=0,0,P1454*T1454/U1454)</x:f>
        <x:v>0</x:v>
      </x:c>
      <x:c r="AG1454" s="18" t="n">
        <x:f>MAX(AE1454,AF1454*'01 Controls'!$E$15)</x:f>
        <x:v>0</x:v>
      </x:c>
      <x:c r="AH1454" s="18" t="n">
        <x:f>SUM(V1454,Y1454,AB1454,AE1454)</x:f>
        <x:v>1125</x:v>
      </x:c>
      <x:c r="AI1454" s="18" t="n">
        <x:f>N1454-AH1454</x:f>
        <x:v>0</x:v>
      </x:c>
      <x:c r="AJ1454" s="18" t="n">
        <x:f>V1454*INDEX('07 Mode Capacity'!$P$6:$P$17,MATCH("AIR-"&amp;I1454,'07 Mode Capacity'!$C$6:$C$17,0))</x:f>
        <x:v>0</x:v>
      </x:c>
      <x:c r="AK1454" s="18" t="n">
        <x:f>Y1454*INDEX('07 Mode Capacity'!$P$6:$P$17,MATCH("OCEAN-"&amp;I1454,'07 Mode Capacity'!$C$6:$C$17,0))</x:f>
        <x:v>0</x:v>
      </x:c>
      <x:c r="AL1454" s="18" t="n">
        <x:f>AB1454*INDEX('07 Mode Capacity'!$P$6:$P$17,MATCH("LAND-"&amp;I1454,'07 Mode Capacity'!$C$6:$C$17,0))</x:f>
        <x:v>804.3865028776877</x:v>
      </x:c>
      <x:c r="AM1454" s="18" t="n">
        <x:f>AE1454*INDEX('07 Mode Capacity'!$P$6:$P$17,MATCH("INLAND-"&amp;I1454,'07 Mode Capacity'!$C$6:$C$17,0))</x:f>
        <x:v>0</x:v>
      </x:c>
      <x:c r="AN1454" s="18" t="n">
        <x:f>SUM(AJ1454:AM1454)</x:f>
        <x:v>804.3865028776877</x:v>
      </x:c>
      <x:c r="AO1454" s="17" t="n">
        <x:f>IF(N1454=0,1,AN1454/N1454)</x:f>
        <x:v>0.7150102247801668</x:v>
      </x:c>
      <x:c r="AP1454" s="11" t="str">
        <x:f>IF(AO1454&gt;='01 Controls'!$E$16,"PASS","FAIL")</x:f>
        <x:v>FAIL</x:v>
      </x:c>
      <x:c r="AQ1454" s="11" t="str">
        <x:v>UNQUANTIFIED</x:v>
      </x:c>
      <x:c r="AR1454" s="11" t="str">
        <x:v>Position-class planning record; serial item and receiver open</x:v>
      </x:c>
      <x:c r="AS1454" s="26"/>
      <x:c r="AT1454" s="26"/>
    </x:row>
    <x:row r="1455">
      <x:c r="C1455" s="11" t="str">
        <x:v>M1-A-AAG-APL-45</x:v>
      </x:c>
      <x:c r="D1455" s="11" t="str">
        <x:v>M1</x:v>
      </x:c>
      <x:c r="E1455" s="11" t="str">
        <x:v>Western fire and heat</x:v>
      </x:c>
      <x:c r="F1455" s="11" t="str">
        <x:v>A-AAG</x:v>
      </x:c>
      <x:c r="G1455" s="11" t="str">
        <x:v>Austere air-access group</x:v>
      </x:c>
      <x:c r="H1455" s="11" t="str">
        <x:v>APL-45</x:v>
      </x:c>
      <x:c r="I1455" s="19" t="n">
        <x:v>24</x:v>
      </x:c>
      <x:c r="J1455" s="21" t="n">
        <x:v>3</x:v>
      </x:c>
      <x:c r="K1455" s="18" t="n">
        <x:f>'05 Cargo Register'!K111</x:f>
        <x:v>225</x:v>
      </x:c>
      <x:c r="L1455" s="18" t="n">
        <x:f>'05 Cargo Register'!N111</x:f>
        <x:v>59</x:v>
      </x:c>
      <x:c r="M1455" s="18" t="n">
        <x:f>'05 Cargo Register'!O111</x:f>
        <x:v>442.5</x:v>
      </x:c>
      <x:c r="N1455" s="18" t="n">
        <x:f>J1455*K1455</x:f>
        <x:v>675</x:v>
      </x:c>
      <x:c r="O1455" s="18" t="n">
        <x:f>J1455*L1455</x:f>
        <x:v>177</x:v>
      </x:c>
      <x:c r="P1455" s="18" t="n">
        <x:f>J1455*M1455</x:f>
        <x:v>1327.5</x:v>
      </x:c>
      <x:c r="Q1455" s="22" t="n">
        <x:f>'01 Controls'!$E$25*'02 Cargo Classes'!$M$6</x:f>
        <x:v>0.30000000000000004</x:v>
      </x:c>
      <x:c r="R1455" s="22" t="n">
        <x:f>'01 Controls'!$F$25*'02 Cargo Classes'!$N$6</x:f>
        <x:v>0</x:v>
      </x:c>
      <x:c r="S1455" s="22" t="n">
        <x:f>'01 Controls'!$G$25*'02 Cargo Classes'!$O$6</x:f>
        <x:v>0.9</x:v>
      </x:c>
      <x:c r="T1455" s="22" t="n">
        <x:f>'01 Controls'!$H$25*'02 Cargo Classes'!$P$6</x:f>
        <x:v>0</x:v>
      </x:c>
      <x:c r="U1455" s="22" t="n">
        <x:f>SUM(Q1455:T1455)</x:f>
        <x:v>1.2000000000000002</x:v>
      </x:c>
      <x:c r="V1455" s="18" t="n">
        <x:f>IF(U1455=0,0,N1455*Q1455/U1455)</x:f>
        <x:v>168.75</x:v>
      </x:c>
      <x:c r="W1455" s="18" t="n">
        <x:f>IF(U1455=0,0,P1455*Q1455/U1455)</x:f>
        <x:v>331.875</x:v>
      </x:c>
      <x:c r="X1455" s="18" t="n">
        <x:f>MAX(V1455,W1455*'01 Controls'!$E$12)</x:f>
        <x:v>168.75</x:v>
      </x:c>
      <x:c r="Y1455" s="18" t="n">
        <x:f>IF(U1455=0,0,N1455*R1455/U1455)</x:f>
        <x:v>0</x:v>
      </x:c>
      <x:c r="Z1455" s="18" t="n">
        <x:f>IF(U1455=0,0,P1455*R1455/U1455)</x:f>
        <x:v>0</x:v>
      </x:c>
      <x:c r="AA1455" s="18" t="n">
        <x:f>MAX(Y1455,Z1455*'01 Controls'!$E$13)</x:f>
        <x:v>0</x:v>
      </x:c>
      <x:c r="AB1455" s="18" t="n">
        <x:f>IF(U1455=0,0,N1455*S1455/U1455)</x:f>
        <x:v>506.24999999999994</x:v>
      </x:c>
      <x:c r="AC1455" s="18" t="n">
        <x:f>IF(U1455=0,0,P1455*S1455/U1455)</x:f>
        <x:v>995.6249999999999</x:v>
      </x:c>
      <x:c r="AD1455" s="18" t="n">
        <x:f>MAX(AB1455,AC1455*'01 Controls'!$E$14)</x:f>
        <x:v>506.24999999999994</x:v>
      </x:c>
      <x:c r="AE1455" s="18" t="n">
        <x:f>IF(U1455=0,0,N1455*T1455/U1455)</x:f>
        <x:v>0</x:v>
      </x:c>
      <x:c r="AF1455" s="18" t="n">
        <x:f>IF(U1455=0,0,P1455*T1455/U1455)</x:f>
        <x:v>0</x:v>
      </x:c>
      <x:c r="AG1455" s="18" t="n">
        <x:f>MAX(AE1455,AF1455*'01 Controls'!$E$15)</x:f>
        <x:v>0</x:v>
      </x:c>
      <x:c r="AH1455" s="18" t="n">
        <x:f>SUM(V1455,Y1455,AB1455,AE1455)</x:f>
        <x:v>675</x:v>
      </x:c>
      <x:c r="AI1455" s="18" t="n">
        <x:f>N1455-AH1455</x:f>
        <x:v>0</x:v>
      </x:c>
      <x:c r="AJ1455" s="18" t="n">
        <x:f>V1455*INDEX('07 Mode Capacity'!$P$6:$P$17,MATCH("AIR-"&amp;I1455,'07 Mode Capacity'!$C$6:$C$17,0))</x:f>
        <x:v>34.24174894780923</x:v>
      </x:c>
      <x:c r="AK1455" s="18" t="n">
        <x:f>Y1455*INDEX('07 Mode Capacity'!$P$6:$P$17,MATCH("OCEAN-"&amp;I1455,'07 Mode Capacity'!$C$6:$C$17,0))</x:f>
        <x:v>0</x:v>
      </x:c>
      <x:c r="AL1455" s="18" t="n">
        <x:f>AB1455*INDEX('07 Mode Capacity'!$P$6:$P$17,MATCH("LAND-"&amp;I1455,'07 Mode Capacity'!$C$6:$C$17,0))</x:f>
        <x:v>193.64109290132947</x:v>
      </x:c>
      <x:c r="AM1455" s="18" t="n">
        <x:f>AE1455*INDEX('07 Mode Capacity'!$P$6:$P$17,MATCH("INLAND-"&amp;I1455,'07 Mode Capacity'!$C$6:$C$17,0))</x:f>
        <x:v>0</x:v>
      </x:c>
      <x:c r="AN1455" s="18" t="n">
        <x:f>SUM(AJ1455:AM1455)</x:f>
        <x:v>227.88284184913869</x:v>
      </x:c>
      <x:c r="AO1455" s="17" t="n">
        <x:f>IF(N1455=0,1,AN1455/N1455)</x:f>
        <x:v>0.33760421014687214</x:v>
      </x:c>
      <x:c r="AP1455" s="11" t="str">
        <x:f>IF(AO1455&gt;='01 Controls'!$E$16,"PASS","FAIL")</x:f>
        <x:v>FAIL</x:v>
      </x:c>
      <x:c r="AQ1455" s="11" t="str">
        <x:v>UNQUANTIFIED</x:v>
      </x:c>
      <x:c r="AR1455" s="11" t="str">
        <x:v>Position-class planning record; serial item and receiver open</x:v>
      </x:c>
      <x:c r="AS1455" s="26"/>
      <x:c r="AT1455" s="26"/>
    </x:row>
    <x:row r="1456">
      <x:c r="C1456" s="11" t="str">
        <x:v>M1-A-AAG-ISO-18</x:v>
      </x:c>
      <x:c r="D1456" s="11" t="str">
        <x:v>M1</x:v>
      </x:c>
      <x:c r="E1456" s="11" t="str">
        <x:v>Western fire and heat</x:v>
      </x:c>
      <x:c r="F1456" s="11" t="str">
        <x:v>A-AAG</x:v>
      </x:c>
      <x:c r="G1456" s="11" t="str">
        <x:v>Austere air-access group</x:v>
      </x:c>
      <x:c r="H1456" s="11" t="str">
        <x:v>ISO-18</x:v>
      </x:c>
      <x:c r="I1456" s="19" t="n">
        <x:v>48</x:v>
      </x:c>
      <x:c r="J1456" s="21" t="n">
        <x:v>3</x:v>
      </x:c>
      <x:c r="K1456" s="18" t="n">
        <x:f>'05 Cargo Register'!K112</x:f>
        <x:v>337.5</x:v>
      </x:c>
      <x:c r="L1456" s="18" t="n">
        <x:f>'05 Cargo Register'!N112</x:f>
        <x:v>23</x:v>
      </x:c>
      <x:c r="M1456" s="18" t="n">
        <x:f>'05 Cargo Register'!O112</x:f>
        <x:v>607.2</x:v>
      </x:c>
      <x:c r="N1456" s="18" t="n">
        <x:f>J1456*K1456</x:f>
        <x:v>1012.5</x:v>
      </x:c>
      <x:c r="O1456" s="18" t="n">
        <x:f>J1456*L1456</x:f>
        <x:v>69</x:v>
      </x:c>
      <x:c r="P1456" s="18" t="n">
        <x:f>J1456*M1456</x:f>
        <x:v>1821.6000000000001</x:v>
      </x:c>
      <x:c r="Q1456" s="22" t="n">
        <x:f>'01 Controls'!$E$25*'02 Cargo Classes'!$M$7</x:f>
        <x:v>0.020000000000000004</x:v>
      </x:c>
      <x:c r="R1456" s="22" t="n">
        <x:f>'01 Controls'!$F$25*'02 Cargo Classes'!$N$7</x:f>
        <x:v>0</x:v>
      </x:c>
      <x:c r="S1456" s="22" t="n">
        <x:f>'01 Controls'!$G$25*'02 Cargo Classes'!$O$7</x:f>
        <x:v>1.08</x:v>
      </x:c>
      <x:c r="T1456" s="22" t="n">
        <x:f>'01 Controls'!$H$25*'02 Cargo Classes'!$P$7</x:f>
        <x:v>0</x:v>
      </x:c>
      <x:c r="U1456" s="22" t="n">
        <x:f>SUM(Q1456:T1456)</x:f>
        <x:v>1.1</x:v>
      </x:c>
      <x:c r="V1456" s="18" t="n">
        <x:f>IF(U1456=0,0,N1456*Q1456/U1456)</x:f>
        <x:v>18.40909090909091</x:v>
      </x:c>
      <x:c r="W1456" s="18" t="n">
        <x:f>IF(U1456=0,0,P1456*Q1456/U1456)</x:f>
        <x:v>33.120000000000005</x:v>
      </x:c>
      <x:c r="X1456" s="18" t="n">
        <x:f>MAX(V1456,W1456*'01 Controls'!$E$12)</x:f>
        <x:v>18.40909090909091</x:v>
      </x:c>
      <x:c r="Y1456" s="18" t="n">
        <x:f>IF(U1456=0,0,N1456*R1456/U1456)</x:f>
        <x:v>0</x:v>
      </x:c>
      <x:c r="Z1456" s="18" t="n">
        <x:f>IF(U1456=0,0,P1456*R1456/U1456)</x:f>
        <x:v>0</x:v>
      </x:c>
      <x:c r="AA1456" s="18" t="n">
        <x:f>MAX(Y1456,Z1456*'01 Controls'!$E$13)</x:f>
        <x:v>0</x:v>
      </x:c>
      <x:c r="AB1456" s="18" t="n">
        <x:f>IF(U1456=0,0,N1456*S1456/U1456)</x:f>
        <x:v>994.090909090909</x:v>
      </x:c>
      <x:c r="AC1456" s="18" t="n">
        <x:f>IF(U1456=0,0,P1456*S1456/U1456)</x:f>
        <x:v>1788.48</x:v>
      </x:c>
      <x:c r="AD1456" s="18" t="n">
        <x:f>MAX(AB1456,AC1456*'01 Controls'!$E$14)</x:f>
        <x:v>994.090909090909</x:v>
      </x:c>
      <x:c r="AE1456" s="18" t="n">
        <x:f>IF(U1456=0,0,N1456*T1456/U1456)</x:f>
        <x:v>0</x:v>
      </x:c>
      <x:c r="AF1456" s="18" t="n">
        <x:f>IF(U1456=0,0,P1456*T1456/U1456)</x:f>
        <x:v>0</x:v>
      </x:c>
      <x:c r="AG1456" s="18" t="n">
        <x:f>MAX(AE1456,AF1456*'01 Controls'!$E$15)</x:f>
        <x:v>0</x:v>
      </x:c>
      <x:c r="AH1456" s="18" t="n">
        <x:f>SUM(V1456,Y1456,AB1456,AE1456)</x:f>
        <x:v>1012.4999999999999</x:v>
      </x:c>
      <x:c r="AI1456" s="18" t="n">
        <x:f>N1456-AH1456</x:f>
        <x:v>1.1368683772161603e-13</x:v>
      </x:c>
      <x:c r="AJ1456" s="18" t="n">
        <x:f>V1456*INDEX('07 Mode Capacity'!$P$6:$P$17,MATCH("AIR-"&amp;I1456,'07 Mode Capacity'!$C$6:$C$17,0))</x:f>
        <x:v>5.160724618507433</x:v>
      </x:c>
      <x:c r="AK1456" s="18" t="n">
        <x:f>Y1456*INDEX('07 Mode Capacity'!$P$6:$P$17,MATCH("OCEAN-"&amp;I1456,'07 Mode Capacity'!$C$6:$C$17,0))</x:f>
        <x:v>0</x:v>
      </x:c>
      <x:c r="AL1456" s="18" t="n">
        <x:f>AB1456*INDEX('07 Mode Capacity'!$P$6:$P$17,MATCH("LAND-"&amp;I1456,'07 Mode Capacity'!$C$6:$C$17,0))</x:f>
        <x:v>121.32667755832477</x:v>
      </x:c>
      <x:c r="AM1456" s="18" t="n">
        <x:f>AE1456*INDEX('07 Mode Capacity'!$P$6:$P$17,MATCH("INLAND-"&amp;I1456,'07 Mode Capacity'!$C$6:$C$17,0))</x:f>
        <x:v>0</x:v>
      </x:c>
      <x:c r="AN1456" s="18" t="n">
        <x:f>SUM(AJ1456:AM1456)</x:f>
        <x:v>126.4874021768322</x:v>
      </x:c>
      <x:c r="AO1456" s="17" t="n">
        <x:f>IF(N1456=0,1,AN1456/N1456)</x:f>
        <x:v>0.12492582931045156</x:v>
      </x:c>
      <x:c r="AP1456" s="11" t="str">
        <x:f>IF(AO1456&gt;='01 Controls'!$E$16,"PASS","FAIL")</x:f>
        <x:v>FAIL</x:v>
      </x:c>
      <x:c r="AQ1456" s="11" t="str">
        <x:v>UNQUANTIFIED</x:v>
      </x:c>
      <x:c r="AR1456" s="11" t="str">
        <x:v>Position-class planning record; serial item and receiver open</x:v>
      </x:c>
      <x:c r="AS1456" s="26"/>
      <x:c r="AT1456" s="26"/>
    </x:row>
    <x:row r="1457">
      <x:c r="C1457" s="11" t="str">
        <x:v>M1-A-AAG-COL-12</x:v>
      </x:c>
      <x:c r="D1457" s="11" t="str">
        <x:v>M1</x:v>
      </x:c>
      <x:c r="E1457" s="11" t="str">
        <x:v>Western fire and heat</x:v>
      </x:c>
      <x:c r="F1457" s="11" t="str">
        <x:v>A-AAG</x:v>
      </x:c>
      <x:c r="G1457" s="11" t="str">
        <x:v>Austere air-access group</x:v>
      </x:c>
      <x:c r="H1457" s="11" t="str">
        <x:v>COL-12</x:v>
      </x:c>
      <x:c r="I1457" s="19" t="n">
        <x:v>24</x:v>
      </x:c>
      <x:c r="J1457" s="21" t="n">
        <x:v>3</x:v>
      </x:c>
      <x:c r="K1457" s="18" t="n">
        <x:f>'05 Cargo Register'!K113</x:f>
        <x:v>84.375</x:v>
      </x:c>
      <x:c r="L1457" s="18" t="n">
        <x:f>'05 Cargo Register'!N113</x:f>
        <x:v>9</x:v>
      </x:c>
      <x:c r="M1457" s="18" t="n">
        <x:f>'05 Cargo Register'!O113</x:f>
        <x:v>237.60000000000002</x:v>
      </x:c>
      <x:c r="N1457" s="18" t="n">
        <x:f>J1457*K1457</x:f>
        <x:v>253.125</x:v>
      </x:c>
      <x:c r="O1457" s="18" t="n">
        <x:f>J1457*L1457</x:f>
        <x:v>27</x:v>
      </x:c>
      <x:c r="P1457" s="18" t="n">
        <x:f>J1457*M1457</x:f>
        <x:v>712.8000000000001</x:v>
      </x:c>
      <x:c r="Q1457" s="22" t="n">
        <x:f>'01 Controls'!$E$25*'02 Cargo Classes'!$M$8</x:f>
        <x:v>0.2</x:v>
      </x:c>
      <x:c r="R1457" s="22" t="n">
        <x:f>'01 Controls'!$F$25*'02 Cargo Classes'!$N$8</x:f>
        <x:v>0</x:v>
      </x:c>
      <x:c r="S1457" s="22" t="n">
        <x:f>'01 Controls'!$G$25*'02 Cargo Classes'!$O$8</x:f>
        <x:v>1.08</x:v>
      </x:c>
      <x:c r="T1457" s="22" t="n">
        <x:f>'01 Controls'!$H$25*'02 Cargo Classes'!$P$8</x:f>
        <x:v>0</x:v>
      </x:c>
      <x:c r="U1457" s="22" t="n">
        <x:f>SUM(Q1457:T1457)</x:f>
        <x:v>1.28</x:v>
      </x:c>
      <x:c r="V1457" s="18" t="n">
        <x:f>IF(U1457=0,0,N1457*Q1457/U1457)</x:f>
        <x:v>39.55078125</x:v>
      </x:c>
      <x:c r="W1457" s="18" t="n">
        <x:f>IF(U1457=0,0,P1457*Q1457/U1457)</x:f>
        <x:v>111.37500000000003</x:v>
      </x:c>
      <x:c r="X1457" s="18" t="n">
        <x:f>MAX(V1457,W1457*'01 Controls'!$E$12)</x:f>
        <x:v>39.55078125</x:v>
      </x:c>
      <x:c r="Y1457" s="18" t="n">
        <x:f>IF(U1457=0,0,N1457*R1457/U1457)</x:f>
        <x:v>0</x:v>
      </x:c>
      <x:c r="Z1457" s="18" t="n">
        <x:f>IF(U1457=0,0,P1457*R1457/U1457)</x:f>
        <x:v>0</x:v>
      </x:c>
      <x:c r="AA1457" s="18" t="n">
        <x:f>MAX(Y1457,Z1457*'01 Controls'!$E$13)</x:f>
        <x:v>0</x:v>
      </x:c>
      <x:c r="AB1457" s="18" t="n">
        <x:f>IF(U1457=0,0,N1457*S1457/U1457)</x:f>
        <x:v>213.57421875</x:v>
      </x:c>
      <x:c r="AC1457" s="18" t="n">
        <x:f>IF(U1457=0,0,P1457*S1457/U1457)</x:f>
        <x:v>601.4250000000001</x:v>
      </x:c>
      <x:c r="AD1457" s="18" t="n">
        <x:f>MAX(AB1457,AC1457*'01 Controls'!$E$14)</x:f>
        <x:v>213.57421875</x:v>
      </x:c>
      <x:c r="AE1457" s="18" t="n">
        <x:f>IF(U1457=0,0,N1457*T1457/U1457)</x:f>
        <x:v>0</x:v>
      </x:c>
      <x:c r="AF1457" s="18" t="n">
        <x:f>IF(U1457=0,0,P1457*T1457/U1457)</x:f>
        <x:v>0</x:v>
      </x:c>
      <x:c r="AG1457" s="18" t="n">
        <x:f>MAX(AE1457,AF1457*'01 Controls'!$E$15)</x:f>
        <x:v>0</x:v>
      </x:c>
      <x:c r="AH1457" s="18" t="n">
        <x:f>SUM(V1457,Y1457,AB1457,AE1457)</x:f>
        <x:v>253.125</x:v>
      </x:c>
      <x:c r="AI1457" s="18" t="n">
        <x:f>N1457-AH1457</x:f>
        <x:v>0</x:v>
      </x:c>
      <x:c r="AJ1457" s="18" t="n">
        <x:f>V1457*INDEX('07 Mode Capacity'!$P$6:$P$17,MATCH("AIR-"&amp;I1457,'07 Mode Capacity'!$C$6:$C$17,0))</x:f>
        <x:v>8.025409909642788</x:v>
      </x:c>
      <x:c r="AK1457" s="18" t="n">
        <x:f>Y1457*INDEX('07 Mode Capacity'!$P$6:$P$17,MATCH("OCEAN-"&amp;I1457,'07 Mode Capacity'!$C$6:$C$17,0))</x:f>
        <x:v>0</x:v>
      </x:c>
      <x:c r="AL1457" s="18" t="n">
        <x:f>AB1457*INDEX('07 Mode Capacity'!$P$6:$P$17,MATCH("LAND-"&amp;I1457,'07 Mode Capacity'!$C$6:$C$17,0))</x:f>
        <x:v>81.69233606774839</x:v>
      </x:c>
      <x:c r="AM1457" s="18" t="n">
        <x:f>AE1457*INDEX('07 Mode Capacity'!$P$6:$P$17,MATCH("INLAND-"&amp;I1457,'07 Mode Capacity'!$C$6:$C$17,0))</x:f>
        <x:v>0</x:v>
      </x:c>
      <x:c r="AN1457" s="18" t="n">
        <x:f>SUM(AJ1457:AM1457)</x:f>
        <x:v>89.71774597739117</x:v>
      </x:c>
      <x:c r="AO1457" s="17" t="n">
        <x:f>IF(N1457=0,1,AN1457/N1457)</x:f>
        <x:v>0.35444047793537253</x:v>
      </x:c>
      <x:c r="AP1457" s="11" t="str">
        <x:f>IF(AO1457&gt;='01 Controls'!$E$16,"PASS","FAIL")</x:f>
        <x:v>FAIL</x:v>
      </x:c>
      <x:c r="AQ1457" s="11" t="str">
        <x:v>UNQUANTIFIED</x:v>
      </x:c>
      <x:c r="AR1457" s="11" t="str">
        <x:v>Position-class planning record; serial item and receiver open</x:v>
      </x:c>
      <x:c r="AS1457" s="26"/>
      <x:c r="AT1457" s="26"/>
    </x:row>
    <x:row r="1458">
      <x:c r="C1458" s="11" t="str">
        <x:v>M1-A-AAG-BAT-22</x:v>
      </x:c>
      <x:c r="D1458" s="11" t="str">
        <x:v>M1</x:v>
      </x:c>
      <x:c r="E1458" s="11" t="str">
        <x:v>Western fire and heat</x:v>
      </x:c>
      <x:c r="F1458" s="11" t="str">
        <x:v>A-AAG</x:v>
      </x:c>
      <x:c r="G1458" s="11" t="str">
        <x:v>Austere air-access group</x:v>
      </x:c>
      <x:c r="H1458" s="11" t="str">
        <x:v>BAT-22</x:v>
      </x:c>
      <x:c r="I1458" s="19" t="n">
        <x:v>48</x:v>
      </x:c>
      <x:c r="J1458" s="21" t="n">
        <x:v>3</x:v>
      </x:c>
      <x:c r="K1458" s="18" t="n">
        <x:f>'05 Cargo Register'!K114</x:f>
        <x:v>225</x:v>
      </x:c>
      <x:c r="L1458" s="18" t="n">
        <x:f>'05 Cargo Register'!N114</x:f>
        <x:v>13</x:v>
      </x:c>
      <x:c r="M1458" s="18" t="n">
        <x:f>'05 Cargo Register'!O114</x:f>
        <x:v>343.20000000000005</x:v>
      </x:c>
      <x:c r="N1458" s="18" t="n">
        <x:f>J1458*K1458</x:f>
        <x:v>675</x:v>
      </x:c>
      <x:c r="O1458" s="18" t="n">
        <x:f>J1458*L1458</x:f>
        <x:v>39</x:v>
      </x:c>
      <x:c r="P1458" s="18" t="n">
        <x:f>J1458*M1458</x:f>
        <x:v>1029.6000000000001</x:v>
      </x:c>
      <x:c r="Q1458" s="22" t="n">
        <x:f>'01 Controls'!$E$25*'02 Cargo Classes'!$M$9</x:f>
        <x:v>0</x:v>
      </x:c>
      <x:c r="R1458" s="22" t="n">
        <x:f>'01 Controls'!$F$25*'02 Cargo Classes'!$N$9</x:f>
        <x:v>0</x:v>
      </x:c>
      <x:c r="S1458" s="22" t="n">
        <x:f>'01 Controls'!$G$25*'02 Cargo Classes'!$O$9</x:f>
        <x:v>0.9</x:v>
      </x:c>
      <x:c r="T1458" s="22" t="n">
        <x:f>'01 Controls'!$H$25*'02 Cargo Classes'!$P$9</x:f>
        <x:v>0</x:v>
      </x:c>
      <x:c r="U1458" s="22" t="n">
        <x:f>SUM(Q1458:T1458)</x:f>
        <x:v>0.9</x:v>
      </x:c>
      <x:c r="V1458" s="18" t="n">
        <x:f>IF(U1458=0,0,N1458*Q1458/U1458)</x:f>
        <x:v>0</x:v>
      </x:c>
      <x:c r="W1458" s="18" t="n">
        <x:f>IF(U1458=0,0,P1458*Q1458/U1458)</x:f>
        <x:v>0</x:v>
      </x:c>
      <x:c r="X1458" s="18" t="n">
        <x:f>MAX(V1458,W1458*'01 Controls'!$E$12)</x:f>
        <x:v>0</x:v>
      </x:c>
      <x:c r="Y1458" s="18" t="n">
        <x:f>IF(U1458=0,0,N1458*R1458/U1458)</x:f>
        <x:v>0</x:v>
      </x:c>
      <x:c r="Z1458" s="18" t="n">
        <x:f>IF(U1458=0,0,P1458*R1458/U1458)</x:f>
        <x:v>0</x:v>
      </x:c>
      <x:c r="AA1458" s="18" t="n">
        <x:f>MAX(Y1458,Z1458*'01 Controls'!$E$13)</x:f>
        <x:v>0</x:v>
      </x:c>
      <x:c r="AB1458" s="18" t="n">
        <x:f>IF(U1458=0,0,N1458*S1458/U1458)</x:f>
        <x:v>675</x:v>
      </x:c>
      <x:c r="AC1458" s="18" t="n">
        <x:f>IF(U1458=0,0,P1458*S1458/U1458)</x:f>
        <x:v>1029.6000000000001</x:v>
      </x:c>
      <x:c r="AD1458" s="18" t="n">
        <x:f>MAX(AB1458,AC1458*'01 Controls'!$E$14)</x:f>
        <x:v>675</x:v>
      </x:c>
      <x:c r="AE1458" s="18" t="n">
        <x:f>IF(U1458=0,0,N1458*T1458/U1458)</x:f>
        <x:v>0</x:v>
      </x:c>
      <x:c r="AF1458" s="18" t="n">
        <x:f>IF(U1458=0,0,P1458*T1458/U1458)</x:f>
        <x:v>0</x:v>
      </x:c>
      <x:c r="AG1458" s="18" t="n">
        <x:f>MAX(AE1458,AF1458*'01 Controls'!$E$15)</x:f>
        <x:v>0</x:v>
      </x:c>
      <x:c r="AH1458" s="18" t="n">
        <x:f>SUM(V1458,Y1458,AB1458,AE1458)</x:f>
        <x:v>675</x:v>
      </x:c>
      <x:c r="AI1458" s="18" t="n">
        <x:f>N1458-AH1458</x:f>
        <x:v>0</x:v>
      </x:c>
      <x:c r="AJ1458" s="18" t="n">
        <x:f>V1458*INDEX('07 Mode Capacity'!$P$6:$P$17,MATCH("AIR-"&amp;I1458,'07 Mode Capacity'!$C$6:$C$17,0))</x:f>
        <x:v>0</x:v>
      </x:c>
      <x:c r="AK1458" s="18" t="n">
        <x:f>Y1458*INDEX('07 Mode Capacity'!$P$6:$P$17,MATCH("OCEAN-"&amp;I1458,'07 Mode Capacity'!$C$6:$C$17,0))</x:f>
        <x:v>0</x:v>
      </x:c>
      <x:c r="AL1458" s="18" t="n">
        <x:f>AB1458*INDEX('07 Mode Capacity'!$P$6:$P$17,MATCH("LAND-"&amp;I1458,'07 Mode Capacity'!$C$6:$C$17,0))</x:f>
        <x:v>82.38231192231929</x:v>
      </x:c>
      <x:c r="AM1458" s="18" t="n">
        <x:f>AE1458*INDEX('07 Mode Capacity'!$P$6:$P$17,MATCH("INLAND-"&amp;I1458,'07 Mode Capacity'!$C$6:$C$17,0))</x:f>
        <x:v>0</x:v>
      </x:c>
      <x:c r="AN1458" s="18" t="n">
        <x:f>SUM(AJ1458:AM1458)</x:f>
        <x:v>82.38231192231929</x:v>
      </x:c>
      <x:c r="AO1458" s="17" t="n">
        <x:f>IF(N1458=0,1,AN1458/N1458)</x:f>
        <x:v>0.12204786951454709</x:v>
      </x:c>
      <x:c r="AP1458" s="11" t="str">
        <x:f>IF(AO1458&gt;='01 Controls'!$E$16,"PASS","FAIL")</x:f>
        <x:v>FAIL</x:v>
      </x:c>
      <x:c r="AQ1458" s="11" t="str">
        <x:v>UNQUANTIFIED</x:v>
      </x:c>
      <x:c r="AR1458" s="11" t="str">
        <x:v>Position-class planning record; serial item and receiver open</x:v>
      </x:c>
      <x:c r="AS1458" s="26"/>
      <x:c r="AT1458" s="26"/>
    </x:row>
    <x:row r="1459">
      <x:c r="C1459" s="11" t="str">
        <x:v>M1-A-AAG-TNK-20</x:v>
      </x:c>
      <x:c r="D1459" s="11" t="str">
        <x:v>M1</x:v>
      </x:c>
      <x:c r="E1459" s="11" t="str">
        <x:v>Western fire and heat</x:v>
      </x:c>
      <x:c r="F1459" s="11" t="str">
        <x:v>A-AAG</x:v>
      </x:c>
      <x:c r="G1459" s="11" t="str">
        <x:v>Austere air-access group</x:v>
      </x:c>
      <x:c r="H1459" s="11" t="str">
        <x:v>TNK-20</x:v>
      </x:c>
      <x:c r="I1459" s="19" t="n">
        <x:v>48</x:v>
      </x:c>
      <x:c r="J1459" s="21" t="n">
        <x:v>3</x:v>
      </x:c>
      <x:c r="K1459" s="18" t="n">
        <x:f>'05 Cargo Register'!K115</x:f>
        <x:v>281.25</x:v>
      </x:c>
      <x:c r="L1459" s="18" t="n">
        <x:f>'05 Cargo Register'!N115</x:f>
        <x:v>17</x:v>
      </x:c>
      <x:c r="M1459" s="18" t="n">
        <x:f>'05 Cargo Register'!O115</x:f>
        <x:v>361.25</x:v>
      </x:c>
      <x:c r="N1459" s="18" t="n">
        <x:f>J1459*K1459</x:f>
        <x:v>843.75</x:v>
      </x:c>
      <x:c r="O1459" s="18" t="n">
        <x:f>J1459*L1459</x:f>
        <x:v>51</x:v>
      </x:c>
      <x:c r="P1459" s="18" t="n">
        <x:f>J1459*M1459</x:f>
        <x:v>1083.75</x:v>
      </x:c>
      <x:c r="Q1459" s="22" t="n">
        <x:f>'01 Controls'!$E$25*'02 Cargo Classes'!$M$10</x:f>
        <x:v>0</x:v>
      </x:c>
      <x:c r="R1459" s="22" t="n">
        <x:f>'01 Controls'!$F$25*'02 Cargo Classes'!$N$10</x:f>
        <x:v>0</x:v>
      </x:c>
      <x:c r="S1459" s="22" t="n">
        <x:f>'01 Controls'!$G$25*'02 Cargo Classes'!$O$10</x:f>
        <x:v>0.9</x:v>
      </x:c>
      <x:c r="T1459" s="22" t="n">
        <x:f>'01 Controls'!$H$25*'02 Cargo Classes'!$P$10</x:f>
        <x:v>0</x:v>
      </x:c>
      <x:c r="U1459" s="22" t="n">
        <x:f>SUM(Q1459:T1459)</x:f>
        <x:v>0.9</x:v>
      </x:c>
      <x:c r="V1459" s="18" t="n">
        <x:f>IF(U1459=0,0,N1459*Q1459/U1459)</x:f>
        <x:v>0</x:v>
      </x:c>
      <x:c r="W1459" s="18" t="n">
        <x:f>IF(U1459=0,0,P1459*Q1459/U1459)</x:f>
        <x:v>0</x:v>
      </x:c>
      <x:c r="X1459" s="18" t="n">
        <x:f>MAX(V1459,W1459*'01 Controls'!$E$12)</x:f>
        <x:v>0</x:v>
      </x:c>
      <x:c r="Y1459" s="18" t="n">
        <x:f>IF(U1459=0,0,N1459*R1459/U1459)</x:f>
        <x:v>0</x:v>
      </x:c>
      <x:c r="Z1459" s="18" t="n">
        <x:f>IF(U1459=0,0,P1459*R1459/U1459)</x:f>
        <x:v>0</x:v>
      </x:c>
      <x:c r="AA1459" s="18" t="n">
        <x:f>MAX(Y1459,Z1459*'01 Controls'!$E$13)</x:f>
        <x:v>0</x:v>
      </x:c>
      <x:c r="AB1459" s="18" t="n">
        <x:f>IF(U1459=0,0,N1459*S1459/U1459)</x:f>
        <x:v>843.75</x:v>
      </x:c>
      <x:c r="AC1459" s="18" t="n">
        <x:f>IF(U1459=0,0,P1459*S1459/U1459)</x:f>
        <x:v>1083.75</x:v>
      </x:c>
      <x:c r="AD1459" s="18" t="n">
        <x:f>MAX(AB1459,AC1459*'01 Controls'!$E$14)</x:f>
        <x:v>843.75</x:v>
      </x:c>
      <x:c r="AE1459" s="18" t="n">
        <x:f>IF(U1459=0,0,N1459*T1459/U1459)</x:f>
        <x:v>0</x:v>
      </x:c>
      <x:c r="AF1459" s="18" t="n">
        <x:f>IF(U1459=0,0,P1459*T1459/U1459)</x:f>
        <x:v>0</x:v>
      </x:c>
      <x:c r="AG1459" s="18" t="n">
        <x:f>MAX(AE1459,AF1459*'01 Controls'!$E$15)</x:f>
        <x:v>0</x:v>
      </x:c>
      <x:c r="AH1459" s="18" t="n">
        <x:f>SUM(V1459,Y1459,AB1459,AE1459)</x:f>
        <x:v>843.75</x:v>
      </x:c>
      <x:c r="AI1459" s="18" t="n">
        <x:f>N1459-AH1459</x:f>
        <x:v>0</x:v>
      </x:c>
      <x:c r="AJ1459" s="18" t="n">
        <x:f>V1459*INDEX('07 Mode Capacity'!$P$6:$P$17,MATCH("AIR-"&amp;I1459,'07 Mode Capacity'!$C$6:$C$17,0))</x:f>
        <x:v>0</x:v>
      </x:c>
      <x:c r="AK1459" s="18" t="n">
        <x:f>Y1459*INDEX('07 Mode Capacity'!$P$6:$P$17,MATCH("OCEAN-"&amp;I1459,'07 Mode Capacity'!$C$6:$C$17,0))</x:f>
        <x:v>0</x:v>
      </x:c>
      <x:c r="AL1459" s="18" t="n">
        <x:f>AB1459*INDEX('07 Mode Capacity'!$P$6:$P$17,MATCH("LAND-"&amp;I1459,'07 Mode Capacity'!$C$6:$C$17,0))</x:f>
        <x:v>102.97788990289912</x:v>
      </x:c>
      <x:c r="AM1459" s="18" t="n">
        <x:f>AE1459*INDEX('07 Mode Capacity'!$P$6:$P$17,MATCH("INLAND-"&amp;I1459,'07 Mode Capacity'!$C$6:$C$17,0))</x:f>
        <x:v>0</x:v>
      </x:c>
      <x:c r="AN1459" s="18" t="n">
        <x:f>SUM(AJ1459:AM1459)</x:f>
        <x:v>102.97788990289912</x:v>
      </x:c>
      <x:c r="AO1459" s="17" t="n">
        <x:f>IF(N1459=0,1,AN1459/N1459)</x:f>
        <x:v>0.1220478695145471</x:v>
      </x:c>
      <x:c r="AP1459" s="11" t="str">
        <x:f>IF(AO1459&gt;='01 Controls'!$E$16,"PASS","FAIL")</x:f>
        <x:v>FAIL</x:v>
      </x:c>
      <x:c r="AQ1459" s="11" t="str">
        <x:v>UNQUANTIFIED</x:v>
      </x:c>
      <x:c r="AR1459" s="11" t="str">
        <x:v>Position-class planning record; serial item and receiver open</x:v>
      </x:c>
      <x:c r="AS1459" s="26"/>
      <x:c r="AT1459" s="26"/>
    </x:row>
    <x:row r="1460">
      <x:c r="C1460" s="11" t="str">
        <x:v>M1-A-AAG-FLR-24</x:v>
      </x:c>
      <x:c r="D1460" s="11" t="str">
        <x:v>M1</x:v>
      </x:c>
      <x:c r="E1460" s="11" t="str">
        <x:v>Western fire and heat</x:v>
      </x:c>
      <x:c r="F1460" s="11" t="str">
        <x:v>A-AAG</x:v>
      </x:c>
      <x:c r="G1460" s="11" t="str">
        <x:v>Austere air-access group</x:v>
      </x:c>
      <x:c r="H1460" s="11" t="str">
        <x:v>FLR-24</x:v>
      </x:c>
      <x:c r="I1460" s="19" t="n">
        <x:v>48</x:v>
      </x:c>
      <x:c r="J1460" s="21" t="n">
        <x:v>3</x:v>
      </x:c>
      <x:c r="K1460" s="18" t="n">
        <x:f>'05 Cargo Register'!K116</x:f>
        <x:v>421.875</x:v>
      </x:c>
      <x:c r="L1460" s="18" t="n">
        <x:f>'05 Cargo Register'!N116</x:f>
        <x:v>21</x:v>
      </x:c>
      <x:c r="M1460" s="18" t="n">
        <x:f>'05 Cargo Register'!O116</x:f>
        <x:v>672</x:v>
      </x:c>
      <x:c r="N1460" s="18" t="n">
        <x:f>J1460*K1460</x:f>
        <x:v>1265.625</x:v>
      </x:c>
      <x:c r="O1460" s="18" t="n">
        <x:f>J1460*L1460</x:f>
        <x:v>63</x:v>
      </x:c>
      <x:c r="P1460" s="18" t="n">
        <x:f>J1460*M1460</x:f>
        <x:v>2016</x:v>
      </x:c>
      <x:c r="Q1460" s="22" t="n">
        <x:f>'01 Controls'!$E$25*'02 Cargo Classes'!$M$11</x:f>
        <x:v>0</x:v>
      </x:c>
      <x:c r="R1460" s="22" t="n">
        <x:f>'01 Controls'!$F$25*'02 Cargo Classes'!$N$11</x:f>
        <x:v>0</x:v>
      </x:c>
      <x:c r="S1460" s="22" t="n">
        <x:f>'01 Controls'!$G$25*'02 Cargo Classes'!$O$11</x:f>
        <x:v>0.9</x:v>
      </x:c>
      <x:c r="T1460" s="22" t="n">
        <x:f>'01 Controls'!$H$25*'02 Cargo Classes'!$P$11</x:f>
        <x:v>0</x:v>
      </x:c>
      <x:c r="U1460" s="22" t="n">
        <x:f>SUM(Q1460:T1460)</x:f>
        <x:v>0.9</x:v>
      </x:c>
      <x:c r="V1460" s="18" t="n">
        <x:f>IF(U1460=0,0,N1460*Q1460/U1460)</x:f>
        <x:v>0</x:v>
      </x:c>
      <x:c r="W1460" s="18" t="n">
        <x:f>IF(U1460=0,0,P1460*Q1460/U1460)</x:f>
        <x:v>0</x:v>
      </x:c>
      <x:c r="X1460" s="18" t="n">
        <x:f>MAX(V1460,W1460*'01 Controls'!$E$12)</x:f>
        <x:v>0</x:v>
      </x:c>
      <x:c r="Y1460" s="18" t="n">
        <x:f>IF(U1460=0,0,N1460*R1460/U1460)</x:f>
        <x:v>0</x:v>
      </x:c>
      <x:c r="Z1460" s="18" t="n">
        <x:f>IF(U1460=0,0,P1460*R1460/U1460)</x:f>
        <x:v>0</x:v>
      </x:c>
      <x:c r="AA1460" s="18" t="n">
        <x:f>MAX(Y1460,Z1460*'01 Controls'!$E$13)</x:f>
        <x:v>0</x:v>
      </x:c>
      <x:c r="AB1460" s="18" t="n">
        <x:f>IF(U1460=0,0,N1460*S1460/U1460)</x:f>
        <x:v>1265.625</x:v>
      </x:c>
      <x:c r="AC1460" s="18" t="n">
        <x:f>IF(U1460=0,0,P1460*S1460/U1460)</x:f>
        <x:v>2016</x:v>
      </x:c>
      <x:c r="AD1460" s="18" t="n">
        <x:f>MAX(AB1460,AC1460*'01 Controls'!$E$14)</x:f>
        <x:v>1265.625</x:v>
      </x:c>
      <x:c r="AE1460" s="18" t="n">
        <x:f>IF(U1460=0,0,N1460*T1460/U1460)</x:f>
        <x:v>0</x:v>
      </x:c>
      <x:c r="AF1460" s="18" t="n">
        <x:f>IF(U1460=0,0,P1460*T1460/U1460)</x:f>
        <x:v>0</x:v>
      </x:c>
      <x:c r="AG1460" s="18" t="n">
        <x:f>MAX(AE1460,AF1460*'01 Controls'!$E$15)</x:f>
        <x:v>0</x:v>
      </x:c>
      <x:c r="AH1460" s="18" t="n">
        <x:f>SUM(V1460,Y1460,AB1460,AE1460)</x:f>
        <x:v>1265.625</x:v>
      </x:c>
      <x:c r="AI1460" s="18" t="n">
        <x:f>N1460-AH1460</x:f>
        <x:v>0</x:v>
      </x:c>
      <x:c r="AJ1460" s="18" t="n">
        <x:f>V1460*INDEX('07 Mode Capacity'!$P$6:$P$17,MATCH("AIR-"&amp;I1460,'07 Mode Capacity'!$C$6:$C$17,0))</x:f>
        <x:v>0</x:v>
      </x:c>
      <x:c r="AK1460" s="18" t="n">
        <x:f>Y1460*INDEX('07 Mode Capacity'!$P$6:$P$17,MATCH("OCEAN-"&amp;I1460,'07 Mode Capacity'!$C$6:$C$17,0))</x:f>
        <x:v>0</x:v>
      </x:c>
      <x:c r="AL1460" s="18" t="n">
        <x:f>AB1460*INDEX('07 Mode Capacity'!$P$6:$P$17,MATCH("LAND-"&amp;I1460,'07 Mode Capacity'!$C$6:$C$17,0))</x:f>
        <x:v>154.4668348543487</x:v>
      </x:c>
      <x:c r="AM1460" s="18" t="n">
        <x:f>AE1460*INDEX('07 Mode Capacity'!$P$6:$P$17,MATCH("INLAND-"&amp;I1460,'07 Mode Capacity'!$C$6:$C$17,0))</x:f>
        <x:v>0</x:v>
      </x:c>
      <x:c r="AN1460" s="18" t="n">
        <x:f>SUM(AJ1460:AM1460)</x:f>
        <x:v>154.4668348543487</x:v>
      </x:c>
      <x:c r="AO1460" s="17" t="n">
        <x:f>IF(N1460=0,1,AN1460/N1460)</x:f>
        <x:v>0.12204786951454712</x:v>
      </x:c>
      <x:c r="AP1460" s="11" t="str">
        <x:f>IF(AO1460&gt;='01 Controls'!$E$16,"PASS","FAIL")</x:f>
        <x:v>FAIL</x:v>
      </x:c>
      <x:c r="AQ1460" s="11" t="str">
        <x:v>UNQUANTIFIED</x:v>
      </x:c>
      <x:c r="AR1460" s="11" t="str">
        <x:v>Position-class planning record; serial item and receiver open</x:v>
      </x:c>
      <x:c r="AS1460" s="26"/>
      <x:c r="AT1460" s="26"/>
    </x:row>
    <x:row r="1461">
      <x:c r="C1461" s="11" t="str">
        <x:v>M1-A-AAG-ROL-30</x:v>
      </x:c>
      <x:c r="D1461" s="11" t="str">
        <x:v>M1</x:v>
      </x:c>
      <x:c r="E1461" s="11" t="str">
        <x:v>Western fire and heat</x:v>
      </x:c>
      <x:c r="F1461" s="11" t="str">
        <x:v>A-AAG</x:v>
      </x:c>
      <x:c r="G1461" s="11" t="str">
        <x:v>Austere air-access group</x:v>
      </x:c>
      <x:c r="H1461" s="11" t="str">
        <x:v>ROL-30</x:v>
      </x:c>
      <x:c r="I1461" s="19" t="n">
        <x:v>48</x:v>
      </x:c>
      <x:c r="J1461" s="21" t="n">
        <x:v>3</x:v>
      </x:c>
      <x:c r="K1461" s="18" t="n">
        <x:f>'05 Cargo Register'!K117</x:f>
        <x:v>506.25</x:v>
      </x:c>
      <x:c r="L1461" s="18" t="n">
        <x:f>'05 Cargo Register'!N117</x:f>
        <x:v>22</x:v>
      </x:c>
      <x:c r="M1461" s="18" t="n">
        <x:f>'05 Cargo Register'!O117</x:f>
        <x:v>1402.5</x:v>
      </x:c>
      <x:c r="N1461" s="18" t="n">
        <x:f>J1461*K1461</x:f>
        <x:v>1518.75</x:v>
      </x:c>
      <x:c r="O1461" s="18" t="n">
        <x:f>J1461*L1461</x:f>
        <x:v>66</x:v>
      </x:c>
      <x:c r="P1461" s="18" t="n">
        <x:f>J1461*M1461</x:f>
        <x:v>4207.5</x:v>
      </x:c>
      <x:c r="Q1461" s="22" t="n">
        <x:f>'01 Controls'!$E$25*'02 Cargo Classes'!$M$12</x:f>
        <x:v>0</x:v>
      </x:c>
      <x:c r="R1461" s="22" t="n">
        <x:f>'01 Controls'!$F$25*'02 Cargo Classes'!$N$12</x:f>
        <x:v>0</x:v>
      </x:c>
      <x:c r="S1461" s="22" t="n">
        <x:f>'01 Controls'!$G$25*'02 Cargo Classes'!$O$12</x:f>
        <x:v>1.35</x:v>
      </x:c>
      <x:c r="T1461" s="22" t="n">
        <x:f>'01 Controls'!$H$25*'02 Cargo Classes'!$P$12</x:f>
        <x:v>0</x:v>
      </x:c>
      <x:c r="U1461" s="22" t="n">
        <x:f>SUM(Q1461:T1461)</x:f>
        <x:v>1.35</x:v>
      </x:c>
      <x:c r="V1461" s="18" t="n">
        <x:f>IF(U1461=0,0,N1461*Q1461/U1461)</x:f>
        <x:v>0</x:v>
      </x:c>
      <x:c r="W1461" s="18" t="n">
        <x:f>IF(U1461=0,0,P1461*Q1461/U1461)</x:f>
        <x:v>0</x:v>
      </x:c>
      <x:c r="X1461" s="18" t="n">
        <x:f>MAX(V1461,W1461*'01 Controls'!$E$12)</x:f>
        <x:v>0</x:v>
      </x:c>
      <x:c r="Y1461" s="18" t="n">
        <x:f>IF(U1461=0,0,N1461*R1461/U1461)</x:f>
        <x:v>0</x:v>
      </x:c>
      <x:c r="Z1461" s="18" t="n">
        <x:f>IF(U1461=0,0,P1461*R1461/U1461)</x:f>
        <x:v>0</x:v>
      </x:c>
      <x:c r="AA1461" s="18" t="n">
        <x:f>MAX(Y1461,Z1461*'01 Controls'!$E$13)</x:f>
        <x:v>0</x:v>
      </x:c>
      <x:c r="AB1461" s="18" t="n">
        <x:f>IF(U1461=0,0,N1461*S1461/U1461)</x:f>
        <x:v>1518.75</x:v>
      </x:c>
      <x:c r="AC1461" s="18" t="n">
        <x:f>IF(U1461=0,0,P1461*S1461/U1461)</x:f>
        <x:v>4207.5</x:v>
      </x:c>
      <x:c r="AD1461" s="18" t="n">
        <x:f>MAX(AB1461,AC1461*'01 Controls'!$E$14)</x:f>
        <x:v>1518.75</x:v>
      </x:c>
      <x:c r="AE1461" s="18" t="n">
        <x:f>IF(U1461=0,0,N1461*T1461/U1461)</x:f>
        <x:v>0</x:v>
      </x:c>
      <x:c r="AF1461" s="18" t="n">
        <x:f>IF(U1461=0,0,P1461*T1461/U1461)</x:f>
        <x:v>0</x:v>
      </x:c>
      <x:c r="AG1461" s="18" t="n">
        <x:f>MAX(AE1461,AF1461*'01 Controls'!$E$15)</x:f>
        <x:v>0</x:v>
      </x:c>
      <x:c r="AH1461" s="18" t="n">
        <x:f>SUM(V1461,Y1461,AB1461,AE1461)</x:f>
        <x:v>1518.75</x:v>
      </x:c>
      <x:c r="AI1461" s="18" t="n">
        <x:f>N1461-AH1461</x:f>
        <x:v>0</x:v>
      </x:c>
      <x:c r="AJ1461" s="18" t="n">
        <x:f>V1461*INDEX('07 Mode Capacity'!$P$6:$P$17,MATCH("AIR-"&amp;I1461,'07 Mode Capacity'!$C$6:$C$17,0))</x:f>
        <x:v>0</x:v>
      </x:c>
      <x:c r="AK1461" s="18" t="n">
        <x:f>Y1461*INDEX('07 Mode Capacity'!$P$6:$P$17,MATCH("OCEAN-"&amp;I1461,'07 Mode Capacity'!$C$6:$C$17,0))</x:f>
        <x:v>0</x:v>
      </x:c>
      <x:c r="AL1461" s="18" t="n">
        <x:f>AB1461*INDEX('07 Mode Capacity'!$P$6:$P$17,MATCH("LAND-"&amp;I1461,'07 Mode Capacity'!$C$6:$C$17,0))</x:f>
        <x:v>185.3602018252184</x:v>
      </x:c>
      <x:c r="AM1461" s="18" t="n">
        <x:f>AE1461*INDEX('07 Mode Capacity'!$P$6:$P$17,MATCH("INLAND-"&amp;I1461,'07 Mode Capacity'!$C$6:$C$17,0))</x:f>
        <x:v>0</x:v>
      </x:c>
      <x:c r="AN1461" s="18" t="n">
        <x:f>SUM(AJ1461:AM1461)</x:f>
        <x:v>185.3602018252184</x:v>
      </x:c>
      <x:c r="AO1461" s="17" t="n">
        <x:f>IF(N1461=0,1,AN1461/N1461)</x:f>
        <x:v>0.1220478695145471</x:v>
      </x:c>
      <x:c r="AP1461" s="11" t="str">
        <x:f>IF(AO1461&gt;='01 Controls'!$E$16,"PASS","FAIL")</x:f>
        <x:v>FAIL</x:v>
      </x:c>
      <x:c r="AQ1461" s="11" t="str">
        <x:v>UNQUANTIFIED</x:v>
      </x:c>
      <x:c r="AR1461" s="11" t="str">
        <x:v>Position-class planning record; serial item and receiver open</x:v>
      </x:c>
      <x:c r="AS1461" s="26"/>
      <x:c r="AT1461" s="26"/>
    </x:row>
    <x:row r="1462">
      <x:c r="C1462" s="11" t="str">
        <x:v>M1-A-AAG-LIN-18</x:v>
      </x:c>
      <x:c r="D1462" s="11" t="str">
        <x:v>M1</x:v>
      </x:c>
      <x:c r="E1462" s="11" t="str">
        <x:v>Western fire and heat</x:v>
      </x:c>
      <x:c r="F1462" s="11" t="str">
        <x:v>A-AAG</x:v>
      </x:c>
      <x:c r="G1462" s="11" t="str">
        <x:v>Austere air-access group</x:v>
      </x:c>
      <x:c r="H1462" s="11" t="str">
        <x:v>LIN-18</x:v>
      </x:c>
      <x:c r="I1462" s="19" t="n">
        <x:v>72</x:v>
      </x:c>
      <x:c r="J1462" s="21" t="n">
        <x:v>3</x:v>
      </x:c>
      <x:c r="K1462" s="18" t="n">
        <x:f>'05 Cargo Register'!K118</x:f>
        <x:v>112.5</x:v>
      </x:c>
      <x:c r="L1462" s="18" t="n">
        <x:f>'05 Cargo Register'!N118</x:f>
        <x:v>8</x:v>
      </x:c>
      <x:c r="M1462" s="18" t="n">
        <x:f>'05 Cargo Register'!O118</x:f>
        <x:v>352</x:v>
      </x:c>
      <x:c r="N1462" s="18" t="n">
        <x:f>J1462*K1462</x:f>
        <x:v>337.5</x:v>
      </x:c>
      <x:c r="O1462" s="18" t="n">
        <x:f>J1462*L1462</x:f>
        <x:v>24</x:v>
      </x:c>
      <x:c r="P1462" s="18" t="n">
        <x:f>J1462*M1462</x:f>
        <x:v>1056</x:v>
      </x:c>
      <x:c r="Q1462" s="22" t="n">
        <x:f>'01 Controls'!$E$25*'02 Cargo Classes'!$M$13</x:f>
        <x:v>0</x:v>
      </x:c>
      <x:c r="R1462" s="22" t="n">
        <x:f>'01 Controls'!$F$25*'02 Cargo Classes'!$N$13</x:f>
        <x:v>0</x:v>
      </x:c>
      <x:c r="S1462" s="22" t="n">
        <x:f>'01 Controls'!$G$25*'02 Cargo Classes'!$O$13</x:f>
        <x:v>0.9</x:v>
      </x:c>
      <x:c r="T1462" s="22" t="n">
        <x:f>'01 Controls'!$H$25*'02 Cargo Classes'!$P$13</x:f>
        <x:v>0</x:v>
      </x:c>
      <x:c r="U1462" s="22" t="n">
        <x:f>SUM(Q1462:T1462)</x:f>
        <x:v>0.9</x:v>
      </x:c>
      <x:c r="V1462" s="18" t="n">
        <x:f>IF(U1462=0,0,N1462*Q1462/U1462)</x:f>
        <x:v>0</x:v>
      </x:c>
      <x:c r="W1462" s="18" t="n">
        <x:f>IF(U1462=0,0,P1462*Q1462/U1462)</x:f>
        <x:v>0</x:v>
      </x:c>
      <x:c r="X1462" s="18" t="n">
        <x:f>MAX(V1462,W1462*'01 Controls'!$E$12)</x:f>
        <x:v>0</x:v>
      </x:c>
      <x:c r="Y1462" s="18" t="n">
        <x:f>IF(U1462=0,0,N1462*R1462/U1462)</x:f>
        <x:v>0</x:v>
      </x:c>
      <x:c r="Z1462" s="18" t="n">
        <x:f>IF(U1462=0,0,P1462*R1462/U1462)</x:f>
        <x:v>0</x:v>
      </x:c>
      <x:c r="AA1462" s="18" t="n">
        <x:f>MAX(Y1462,Z1462*'01 Controls'!$E$13)</x:f>
        <x:v>0</x:v>
      </x:c>
      <x:c r="AB1462" s="18" t="n">
        <x:f>IF(U1462=0,0,N1462*S1462/U1462)</x:f>
        <x:v>337.5</x:v>
      </x:c>
      <x:c r="AC1462" s="18" t="n">
        <x:f>IF(U1462=0,0,P1462*S1462/U1462)</x:f>
        <x:v>1056</x:v>
      </x:c>
      <x:c r="AD1462" s="18" t="n">
        <x:f>MAX(AB1462,AC1462*'01 Controls'!$E$14)</x:f>
        <x:v>337.5</x:v>
      </x:c>
      <x:c r="AE1462" s="18" t="n">
        <x:f>IF(U1462=0,0,N1462*T1462/U1462)</x:f>
        <x:v>0</x:v>
      </x:c>
      <x:c r="AF1462" s="18" t="n">
        <x:f>IF(U1462=0,0,P1462*T1462/U1462)</x:f>
        <x:v>0</x:v>
      </x:c>
      <x:c r="AG1462" s="18" t="n">
        <x:f>MAX(AE1462,AF1462*'01 Controls'!$E$15)</x:f>
        <x:v>0</x:v>
      </x:c>
      <x:c r="AH1462" s="18" t="n">
        <x:f>SUM(V1462,Y1462,AB1462,AE1462)</x:f>
        <x:v>337.5</x:v>
      </x:c>
      <x:c r="AI1462" s="18" t="n">
        <x:f>N1462-AH1462</x:f>
        <x:v>0</x:v>
      </x:c>
      <x:c r="AJ1462" s="18" t="n">
        <x:f>V1462*INDEX('07 Mode Capacity'!$P$6:$P$17,MATCH("AIR-"&amp;I1462,'07 Mode Capacity'!$C$6:$C$17,0))</x:f>
        <x:v>0</x:v>
      </x:c>
      <x:c r="AK1462" s="18" t="n">
        <x:f>Y1462*INDEX('07 Mode Capacity'!$P$6:$P$17,MATCH("OCEAN-"&amp;I1462,'07 Mode Capacity'!$C$6:$C$17,0))</x:f>
        <x:v>0</x:v>
      </x:c>
      <x:c r="AL1462" s="18" t="n">
        <x:f>AB1462*INDEX('07 Mode Capacity'!$P$6:$P$17,MATCH("LAND-"&amp;I1462,'07 Mode Capacity'!$C$6:$C$17,0))</x:f>
        <x:v>241.3159508633063</x:v>
      </x:c>
      <x:c r="AM1462" s="18" t="n">
        <x:f>AE1462*INDEX('07 Mode Capacity'!$P$6:$P$17,MATCH("INLAND-"&amp;I1462,'07 Mode Capacity'!$C$6:$C$17,0))</x:f>
        <x:v>0</x:v>
      </x:c>
      <x:c r="AN1462" s="18" t="n">
        <x:f>SUM(AJ1462:AM1462)</x:f>
        <x:v>241.3159508633063</x:v>
      </x:c>
      <x:c r="AO1462" s="17" t="n">
        <x:f>IF(N1462=0,1,AN1462/N1462)</x:f>
        <x:v>0.7150102247801668</x:v>
      </x:c>
      <x:c r="AP1462" s="11" t="str">
        <x:f>IF(AO1462&gt;='01 Controls'!$E$16,"PASS","FAIL")</x:f>
        <x:v>FAIL</x:v>
      </x:c>
      <x:c r="AQ1462" s="11" t="str">
        <x:v>UNQUANTIFIED</x:v>
      </x:c>
      <x:c r="AR1462" s="11" t="str">
        <x:v>Position-class planning record; serial item and receiver open</x:v>
      </x:c>
      <x:c r="AS1462" s="26"/>
      <x:c r="AT1462" s="26"/>
    </x:row>
    <x:row r="1463">
      <x:c r="C1463" s="11" t="str">
        <x:v>M1-A-AAG-BLK-08</x:v>
      </x:c>
      <x:c r="D1463" s="11" t="str">
        <x:v>M1</x:v>
      </x:c>
      <x:c r="E1463" s="11" t="str">
        <x:v>Western fire and heat</x:v>
      </x:c>
      <x:c r="F1463" s="11" t="str">
        <x:v>A-AAG</x:v>
      </x:c>
      <x:c r="G1463" s="11" t="str">
        <x:v>Austere air-access group</x:v>
      </x:c>
      <x:c r="H1463" s="11" t="str">
        <x:v>BLK-08</x:v>
      </x:c>
      <x:c r="I1463" s="19" t="n">
        <x:v>48</x:v>
      </x:c>
      <x:c r="J1463" s="21" t="n">
        <x:v>3</x:v>
      </x:c>
      <x:c r="K1463" s="18" t="n">
        <x:f>'05 Cargo Register'!K119</x:f>
        <x:v>56.25</x:v>
      </x:c>
      <x:c r="L1463" s="18" t="n">
        <x:f>'05 Cargo Register'!N119</x:f>
        <x:v>9</x:v>
      </x:c>
      <x:c r="M1463" s="18" t="n">
        <x:f>'05 Cargo Register'!O119</x:f>
        <x:v>459</x:v>
      </x:c>
      <x:c r="N1463" s="18" t="n">
        <x:f>J1463*K1463</x:f>
        <x:v>168.75</x:v>
      </x:c>
      <x:c r="O1463" s="18" t="n">
        <x:f>J1463*L1463</x:f>
        <x:v>27</x:v>
      </x:c>
      <x:c r="P1463" s="18" t="n">
        <x:f>J1463*M1463</x:f>
        <x:v>1377</x:v>
      </x:c>
      <x:c r="Q1463" s="22" t="n">
        <x:f>'01 Controls'!$E$25*'02 Cargo Classes'!$M$14</x:f>
        <x:v>0.1</x:v>
      </x:c>
      <x:c r="R1463" s="22" t="n">
        <x:f>'01 Controls'!$F$25*'02 Cargo Classes'!$N$14</x:f>
        <x:v>0</x:v>
      </x:c>
      <x:c r="S1463" s="22" t="n">
        <x:f>'01 Controls'!$G$25*'02 Cargo Classes'!$O$14</x:f>
        <x:v>0.9</x:v>
      </x:c>
      <x:c r="T1463" s="22" t="n">
        <x:f>'01 Controls'!$H$25*'02 Cargo Classes'!$P$14</x:f>
        <x:v>0</x:v>
      </x:c>
      <x:c r="U1463" s="22" t="n">
        <x:f>SUM(Q1463:T1463)</x:f>
        <x:v>1</x:v>
      </x:c>
      <x:c r="V1463" s="18" t="n">
        <x:f>IF(U1463=0,0,N1463*Q1463/U1463)</x:f>
        <x:v>16.875</x:v>
      </x:c>
      <x:c r="W1463" s="18" t="n">
        <x:f>IF(U1463=0,0,P1463*Q1463/U1463)</x:f>
        <x:v>137.70000000000002</x:v>
      </x:c>
      <x:c r="X1463" s="18" t="n">
        <x:f>MAX(V1463,W1463*'01 Controls'!$E$12)</x:f>
        <x:v>34.425000000000004</x:v>
      </x:c>
      <x:c r="Y1463" s="18" t="n">
        <x:f>IF(U1463=0,0,N1463*R1463/U1463)</x:f>
        <x:v>0</x:v>
      </x:c>
      <x:c r="Z1463" s="18" t="n">
        <x:f>IF(U1463=0,0,P1463*R1463/U1463)</x:f>
        <x:v>0</x:v>
      </x:c>
      <x:c r="AA1463" s="18" t="n">
        <x:f>MAX(Y1463,Z1463*'01 Controls'!$E$13)</x:f>
        <x:v>0</x:v>
      </x:c>
      <x:c r="AB1463" s="18" t="n">
        <x:f>IF(U1463=0,0,N1463*S1463/U1463)</x:f>
        <x:v>151.875</x:v>
      </x:c>
      <x:c r="AC1463" s="18" t="n">
        <x:f>IF(U1463=0,0,P1463*S1463/U1463)</x:f>
        <x:v>1239.3</x:v>
      </x:c>
      <x:c r="AD1463" s="18" t="n">
        <x:f>MAX(AB1463,AC1463*'01 Controls'!$E$14)</x:f>
        <x:v>247.86</x:v>
      </x:c>
      <x:c r="AE1463" s="18" t="n">
        <x:f>IF(U1463=0,0,N1463*T1463/U1463)</x:f>
        <x:v>0</x:v>
      </x:c>
      <x:c r="AF1463" s="18" t="n">
        <x:f>IF(U1463=0,0,P1463*T1463/U1463)</x:f>
        <x:v>0</x:v>
      </x:c>
      <x:c r="AG1463" s="18" t="n">
        <x:f>MAX(AE1463,AF1463*'01 Controls'!$E$15)</x:f>
        <x:v>0</x:v>
      </x:c>
      <x:c r="AH1463" s="18" t="n">
        <x:f>SUM(V1463,Y1463,AB1463,AE1463)</x:f>
        <x:v>168.75</x:v>
      </x:c>
      <x:c r="AI1463" s="18" t="n">
        <x:f>N1463-AH1463</x:f>
        <x:v>0</x:v>
      </x:c>
      <x:c r="AJ1463" s="18" t="n">
        <x:f>V1463*INDEX('07 Mode Capacity'!$P$6:$P$17,MATCH("AIR-"&amp;I1463,'07 Mode Capacity'!$C$6:$C$17,0))</x:f>
        <x:v>4.730664233631813</x:v>
      </x:c>
      <x:c r="AK1463" s="18" t="n">
        <x:f>Y1463*INDEX('07 Mode Capacity'!$P$6:$P$17,MATCH("OCEAN-"&amp;I1463,'07 Mode Capacity'!$C$6:$C$17,0))</x:f>
        <x:v>0</x:v>
      </x:c>
      <x:c r="AL1463" s="18" t="n">
        <x:f>AB1463*INDEX('07 Mode Capacity'!$P$6:$P$17,MATCH("LAND-"&amp;I1463,'07 Mode Capacity'!$C$6:$C$17,0))</x:f>
        <x:v>18.536020182521842</x:v>
      </x:c>
      <x:c r="AM1463" s="18" t="n">
        <x:f>AE1463*INDEX('07 Mode Capacity'!$P$6:$P$17,MATCH("INLAND-"&amp;I1463,'07 Mode Capacity'!$C$6:$C$17,0))</x:f>
        <x:v>0</x:v>
      </x:c>
      <x:c r="AN1463" s="18" t="n">
        <x:f>SUM(AJ1463:AM1463)</x:f>
        <x:v>23.266684416153655</x:v>
      </x:c>
      <x:c r="AO1463" s="17" t="n">
        <x:f>IF(N1463=0,1,AN1463/N1463)</x:f>
        <x:v>0.13787664839202166</x:v>
      </x:c>
      <x:c r="AP1463" s="11" t="str">
        <x:f>IF(AO1463&gt;='01 Controls'!$E$16,"PASS","FAIL")</x:f>
        <x:v>FAIL</x:v>
      </x:c>
      <x:c r="AQ1463" s="11" t="str">
        <x:v>UNQUANTIFIED</x:v>
      </x:c>
      <x:c r="AR1463" s="11" t="str">
        <x:v>Position-class planning record; serial item and receiver open</x:v>
      </x:c>
      <x:c r="AS1463" s="26"/>
      <x:c r="AT1463" s="26"/>
    </x:row>
    <x:row r="1464">
      <x:c r="C1464" s="11" t="str">
        <x:v>M1-A-AAG-OOG-80</x:v>
      </x:c>
      <x:c r="D1464" s="11" t="str">
        <x:v>M1</x:v>
      </x:c>
      <x:c r="E1464" s="11" t="str">
        <x:v>Western fire and heat</x:v>
      </x:c>
      <x:c r="F1464" s="11" t="str">
        <x:v>A-AAG</x:v>
      </x:c>
      <x:c r="G1464" s="11" t="str">
        <x:v>Austere air-access group</x:v>
      </x:c>
      <x:c r="H1464" s="11" t="str">
        <x:v>OOG-80</x:v>
      </x:c>
      <x:c r="I1464" s="19" t="n">
        <x:v>72</x:v>
      </x:c>
      <x:c r="J1464" s="21" t="n">
        <x:v>3</x:v>
      </x:c>
      <x:c r="K1464" s="18" t="n">
        <x:f>'05 Cargo Register'!K120</x:f>
        <x:v>562.5</x:v>
      </x:c>
      <x:c r="L1464" s="18" t="n">
        <x:f>'05 Cargo Register'!N120</x:f>
        <x:v>10</x:v>
      </x:c>
      <x:c r="M1464" s="18" t="n">
        <x:f>'05 Cargo Register'!O120</x:f>
        <x:v>1760</x:v>
      </x:c>
      <x:c r="N1464" s="18" t="n">
        <x:f>J1464*K1464</x:f>
        <x:v>1687.5</x:v>
      </x:c>
      <x:c r="O1464" s="18" t="n">
        <x:f>J1464*L1464</x:f>
        <x:v>30</x:v>
      </x:c>
      <x:c r="P1464" s="18" t="n">
        <x:f>J1464*M1464</x:f>
        <x:v>5280</x:v>
      </x:c>
      <x:c r="Q1464" s="22" t="n">
        <x:f>'01 Controls'!$E$25*'02 Cargo Classes'!$M$15</x:f>
        <x:v>0</x:v>
      </x:c>
      <x:c r="R1464" s="22" t="n">
        <x:f>'01 Controls'!$F$25*'02 Cargo Classes'!$N$15</x:f>
        <x:v>0</x:v>
      </x:c>
      <x:c r="S1464" s="22" t="n">
        <x:f>'01 Controls'!$G$25*'02 Cargo Classes'!$O$15</x:f>
        <x:v>0.54</x:v>
      </x:c>
      <x:c r="T1464" s="22" t="n">
        <x:f>'01 Controls'!$H$25*'02 Cargo Classes'!$P$15</x:f>
        <x:v>0</x:v>
      </x:c>
      <x:c r="U1464" s="22" t="n">
        <x:f>SUM(Q1464:T1464)</x:f>
        <x:v>0.54</x:v>
      </x:c>
      <x:c r="V1464" s="18" t="n">
        <x:f>IF(U1464=0,0,N1464*Q1464/U1464)</x:f>
        <x:v>0</x:v>
      </x:c>
      <x:c r="W1464" s="18" t="n">
        <x:f>IF(U1464=0,0,P1464*Q1464/U1464)</x:f>
        <x:v>0</x:v>
      </x:c>
      <x:c r="X1464" s="18" t="n">
        <x:f>MAX(V1464,W1464*'01 Controls'!$E$12)</x:f>
        <x:v>0</x:v>
      </x:c>
      <x:c r="Y1464" s="18" t="n">
        <x:f>IF(U1464=0,0,N1464*R1464/U1464)</x:f>
        <x:v>0</x:v>
      </x:c>
      <x:c r="Z1464" s="18" t="n">
        <x:f>IF(U1464=0,0,P1464*R1464/U1464)</x:f>
        <x:v>0</x:v>
      </x:c>
      <x:c r="AA1464" s="18" t="n">
        <x:f>MAX(Y1464,Z1464*'01 Controls'!$E$13)</x:f>
        <x:v>0</x:v>
      </x:c>
      <x:c r="AB1464" s="18" t="n">
        <x:f>IF(U1464=0,0,N1464*S1464/U1464)</x:f>
        <x:v>1687.5</x:v>
      </x:c>
      <x:c r="AC1464" s="18" t="n">
        <x:f>IF(U1464=0,0,P1464*S1464/U1464)</x:f>
        <x:v>5280</x:v>
      </x:c>
      <x:c r="AD1464" s="18" t="n">
        <x:f>MAX(AB1464,AC1464*'01 Controls'!$E$14)</x:f>
        <x:v>1687.5</x:v>
      </x:c>
      <x:c r="AE1464" s="18" t="n">
        <x:f>IF(U1464=0,0,N1464*T1464/U1464)</x:f>
        <x:v>0</x:v>
      </x:c>
      <x:c r="AF1464" s="18" t="n">
        <x:f>IF(U1464=0,0,P1464*T1464/U1464)</x:f>
        <x:v>0</x:v>
      </x:c>
      <x:c r="AG1464" s="18" t="n">
        <x:f>MAX(AE1464,AF1464*'01 Controls'!$E$15)</x:f>
        <x:v>0</x:v>
      </x:c>
      <x:c r="AH1464" s="18" t="n">
        <x:f>SUM(V1464,Y1464,AB1464,AE1464)</x:f>
        <x:v>1687.5</x:v>
      </x:c>
      <x:c r="AI1464" s="18" t="n">
        <x:f>N1464-AH1464</x:f>
        <x:v>0</x:v>
      </x:c>
      <x:c r="AJ1464" s="18" t="n">
        <x:f>V1464*INDEX('07 Mode Capacity'!$P$6:$P$17,MATCH("AIR-"&amp;I1464,'07 Mode Capacity'!$C$6:$C$17,0))</x:f>
        <x:v>0</x:v>
      </x:c>
      <x:c r="AK1464" s="18" t="n">
        <x:f>Y1464*INDEX('07 Mode Capacity'!$P$6:$P$17,MATCH("OCEAN-"&amp;I1464,'07 Mode Capacity'!$C$6:$C$17,0))</x:f>
        <x:v>0</x:v>
      </x:c>
      <x:c r="AL1464" s="18" t="n">
        <x:f>AB1464*INDEX('07 Mode Capacity'!$P$6:$P$17,MATCH("LAND-"&amp;I1464,'07 Mode Capacity'!$C$6:$C$17,0))</x:f>
        <x:v>1206.5797543165315</x:v>
      </x:c>
      <x:c r="AM1464" s="18" t="n">
        <x:f>AE1464*INDEX('07 Mode Capacity'!$P$6:$P$17,MATCH("INLAND-"&amp;I1464,'07 Mode Capacity'!$C$6:$C$17,0))</x:f>
        <x:v>0</x:v>
      </x:c>
      <x:c r="AN1464" s="18" t="n">
        <x:f>SUM(AJ1464:AM1464)</x:f>
        <x:v>1206.5797543165315</x:v>
      </x:c>
      <x:c r="AO1464" s="17" t="n">
        <x:f>IF(N1464=0,1,AN1464/N1464)</x:f>
        <x:v>0.7150102247801668</x:v>
      </x:c>
      <x:c r="AP1464" s="11" t="str">
        <x:f>IF(AO1464&gt;='01 Controls'!$E$16,"PASS","FAIL")</x:f>
        <x:v>FAIL</x:v>
      </x:c>
      <x:c r="AQ1464" s="11" t="str">
        <x:v>UNQUANTIFIED</x:v>
      </x:c>
      <x:c r="AR1464" s="11" t="str">
        <x:v>Position-class planning record; serial item and receiver open</x:v>
      </x:c>
      <x:c r="AS1464" s="26"/>
      <x:c r="AT1464" s="26"/>
    </x:row>
    <x:row r="1465">
      <x:c r="C1465" s="11" t="str">
        <x:v>M1-A-AHW-APL-45</x:v>
      </x:c>
      <x:c r="D1465" s="11" t="str">
        <x:v>M1</x:v>
      </x:c>
      <x:c r="E1465" s="11" t="str">
        <x:v>Western fire and heat</x:v>
      </x:c>
      <x:c r="F1465" s="11" t="str">
        <x:v>A-AHW</x:v>
      </x:c>
      <x:c r="G1465" s="11" t="str">
        <x:v>Aerial hazard-control wing</x:v>
      </x:c>
      <x:c r="H1465" s="11" t="str">
        <x:v>APL-45</x:v>
      </x:c>
      <x:c r="I1465" s="19" t="n">
        <x:v>24</x:v>
      </x:c>
      <x:c r="J1465" s="21" t="n">
        <x:v>10</x:v>
      </x:c>
      <x:c r="K1465" s="18" t="n">
        <x:f>'05 Cargo Register'!K121</x:f>
        <x:v>225</x:v>
      </x:c>
      <x:c r="L1465" s="18" t="n">
        <x:f>'05 Cargo Register'!N121</x:f>
        <x:v>59</x:v>
      </x:c>
      <x:c r="M1465" s="18" t="n">
        <x:f>'05 Cargo Register'!O121</x:f>
        <x:v>442.5</x:v>
      </x:c>
      <x:c r="N1465" s="18" t="n">
        <x:f>J1465*K1465</x:f>
        <x:v>2250</x:v>
      </x:c>
      <x:c r="O1465" s="18" t="n">
        <x:f>J1465*L1465</x:f>
        <x:v>590</x:v>
      </x:c>
      <x:c r="P1465" s="18" t="n">
        <x:f>J1465*M1465</x:f>
        <x:v>4425</x:v>
      </x:c>
      <x:c r="Q1465" s="22" t="n">
        <x:f>'01 Controls'!$E$25*'02 Cargo Classes'!$M$6</x:f>
        <x:v>0.30000000000000004</x:v>
      </x:c>
      <x:c r="R1465" s="22" t="n">
        <x:f>'01 Controls'!$F$25*'02 Cargo Classes'!$N$6</x:f>
        <x:v>0</x:v>
      </x:c>
      <x:c r="S1465" s="22" t="n">
        <x:f>'01 Controls'!$G$25*'02 Cargo Classes'!$O$6</x:f>
        <x:v>0.9</x:v>
      </x:c>
      <x:c r="T1465" s="22" t="n">
        <x:f>'01 Controls'!$H$25*'02 Cargo Classes'!$P$6</x:f>
        <x:v>0</x:v>
      </x:c>
      <x:c r="U1465" s="22" t="n">
        <x:f>SUM(Q1465:T1465)</x:f>
        <x:v>1.2000000000000002</x:v>
      </x:c>
      <x:c r="V1465" s="18" t="n">
        <x:f>IF(U1465=0,0,N1465*Q1465/U1465)</x:f>
        <x:v>562.5</x:v>
      </x:c>
      <x:c r="W1465" s="18" t="n">
        <x:f>IF(U1465=0,0,P1465*Q1465/U1465)</x:f>
        <x:v>1106.25</x:v>
      </x:c>
      <x:c r="X1465" s="18" t="n">
        <x:f>MAX(V1465,W1465*'01 Controls'!$E$12)</x:f>
        <x:v>562.5</x:v>
      </x:c>
      <x:c r="Y1465" s="18" t="n">
        <x:f>IF(U1465=0,0,N1465*R1465/U1465)</x:f>
        <x:v>0</x:v>
      </x:c>
      <x:c r="Z1465" s="18" t="n">
        <x:f>IF(U1465=0,0,P1465*R1465/U1465)</x:f>
        <x:v>0</x:v>
      </x:c>
      <x:c r="AA1465" s="18" t="n">
        <x:f>MAX(Y1465,Z1465*'01 Controls'!$E$13)</x:f>
        <x:v>0</x:v>
      </x:c>
      <x:c r="AB1465" s="18" t="n">
        <x:f>IF(U1465=0,0,N1465*S1465/U1465)</x:f>
        <x:v>1687.4999999999998</x:v>
      </x:c>
      <x:c r="AC1465" s="18" t="n">
        <x:f>IF(U1465=0,0,P1465*S1465/U1465)</x:f>
        <x:v>3318.7499999999995</x:v>
      </x:c>
      <x:c r="AD1465" s="18" t="n">
        <x:f>MAX(AB1465,AC1465*'01 Controls'!$E$14)</x:f>
        <x:v>1687.4999999999998</x:v>
      </x:c>
      <x:c r="AE1465" s="18" t="n">
        <x:f>IF(U1465=0,0,N1465*T1465/U1465)</x:f>
        <x:v>0</x:v>
      </x:c>
      <x:c r="AF1465" s="18" t="n">
        <x:f>IF(U1465=0,0,P1465*T1465/U1465)</x:f>
        <x:v>0</x:v>
      </x:c>
      <x:c r="AG1465" s="18" t="n">
        <x:f>MAX(AE1465,AF1465*'01 Controls'!$E$15)</x:f>
        <x:v>0</x:v>
      </x:c>
      <x:c r="AH1465" s="18" t="n">
        <x:f>SUM(V1465,Y1465,AB1465,AE1465)</x:f>
        <x:v>2250</x:v>
      </x:c>
      <x:c r="AI1465" s="18" t="n">
        <x:f>N1465-AH1465</x:f>
        <x:v>0</x:v>
      </x:c>
      <x:c r="AJ1465" s="18" t="n">
        <x:f>V1465*INDEX('07 Mode Capacity'!$P$6:$P$17,MATCH("AIR-"&amp;I1465,'07 Mode Capacity'!$C$6:$C$17,0))</x:f>
        <x:v>114.1391631593641</x:v>
      </x:c>
      <x:c r="AK1465" s="18" t="n">
        <x:f>Y1465*INDEX('07 Mode Capacity'!$P$6:$P$17,MATCH("OCEAN-"&amp;I1465,'07 Mode Capacity'!$C$6:$C$17,0))</x:f>
        <x:v>0</x:v>
      </x:c>
      <x:c r="AL1465" s="18" t="n">
        <x:f>AB1465*INDEX('07 Mode Capacity'!$P$6:$P$17,MATCH("LAND-"&amp;I1465,'07 Mode Capacity'!$C$6:$C$17,0))</x:f>
        <x:v>645.4703096710982</x:v>
      </x:c>
      <x:c r="AM1465" s="18" t="n">
        <x:f>AE1465*INDEX('07 Mode Capacity'!$P$6:$P$17,MATCH("INLAND-"&amp;I1465,'07 Mode Capacity'!$C$6:$C$17,0))</x:f>
        <x:v>0</x:v>
      </x:c>
      <x:c r="AN1465" s="18" t="n">
        <x:f>SUM(AJ1465:AM1465)</x:f>
        <x:v>759.6094728304623</x:v>
      </x:c>
      <x:c r="AO1465" s="17" t="n">
        <x:f>IF(N1465=0,1,AN1465/N1465)</x:f>
        <x:v>0.33760421014687214</x:v>
      </x:c>
      <x:c r="AP1465" s="11" t="str">
        <x:f>IF(AO1465&gt;='01 Controls'!$E$16,"PASS","FAIL")</x:f>
        <x:v>FAIL</x:v>
      </x:c>
      <x:c r="AQ1465" s="11" t="str">
        <x:v>UNQUANTIFIED</x:v>
      </x:c>
      <x:c r="AR1465" s="11" t="str">
        <x:v>Position-class planning record; serial item and receiver open</x:v>
      </x:c>
      <x:c r="AS1465" s="26"/>
      <x:c r="AT1465" s="26"/>
    </x:row>
    <x:row r="1466">
      <x:c r="C1466" s="11" t="str">
        <x:v>M1-A-AHW-ISO-18</x:v>
      </x:c>
      <x:c r="D1466" s="11" t="str">
        <x:v>M1</x:v>
      </x:c>
      <x:c r="E1466" s="11" t="str">
        <x:v>Western fire and heat</x:v>
      </x:c>
      <x:c r="F1466" s="11" t="str">
        <x:v>A-AHW</x:v>
      </x:c>
      <x:c r="G1466" s="11" t="str">
        <x:v>Aerial hazard-control wing</x:v>
      </x:c>
      <x:c r="H1466" s="11" t="str">
        <x:v>ISO-18</x:v>
      </x:c>
      <x:c r="I1466" s="19" t="n">
        <x:v>48</x:v>
      </x:c>
      <x:c r="J1466" s="21" t="n">
        <x:v>10</x:v>
      </x:c>
      <x:c r="K1466" s="18" t="n">
        <x:f>'05 Cargo Register'!K122</x:f>
        <x:v>337.5</x:v>
      </x:c>
      <x:c r="L1466" s="18" t="n">
        <x:f>'05 Cargo Register'!N122</x:f>
        <x:v>23</x:v>
      </x:c>
      <x:c r="M1466" s="18" t="n">
        <x:f>'05 Cargo Register'!O122</x:f>
        <x:v>607.2</x:v>
      </x:c>
      <x:c r="N1466" s="18" t="n">
        <x:f>J1466*K1466</x:f>
        <x:v>3375</x:v>
      </x:c>
      <x:c r="O1466" s="18" t="n">
        <x:f>J1466*L1466</x:f>
        <x:v>230</x:v>
      </x:c>
      <x:c r="P1466" s="18" t="n">
        <x:f>J1466*M1466</x:f>
        <x:v>6072</x:v>
      </x:c>
      <x:c r="Q1466" s="22" t="n">
        <x:f>'01 Controls'!$E$25*'02 Cargo Classes'!$M$7</x:f>
        <x:v>0.020000000000000004</x:v>
      </x:c>
      <x:c r="R1466" s="22" t="n">
        <x:f>'01 Controls'!$F$25*'02 Cargo Classes'!$N$7</x:f>
        <x:v>0</x:v>
      </x:c>
      <x:c r="S1466" s="22" t="n">
        <x:f>'01 Controls'!$G$25*'02 Cargo Classes'!$O$7</x:f>
        <x:v>1.08</x:v>
      </x:c>
      <x:c r="T1466" s="22" t="n">
        <x:f>'01 Controls'!$H$25*'02 Cargo Classes'!$P$7</x:f>
        <x:v>0</x:v>
      </x:c>
      <x:c r="U1466" s="22" t="n">
        <x:f>SUM(Q1466:T1466)</x:f>
        <x:v>1.1</x:v>
      </x:c>
      <x:c r="V1466" s="18" t="n">
        <x:f>IF(U1466=0,0,N1466*Q1466/U1466)</x:f>
        <x:v>61.363636363636374</x:v>
      </x:c>
      <x:c r="W1466" s="18" t="n">
        <x:f>IF(U1466=0,0,P1466*Q1466/U1466)</x:f>
        <x:v>110.40000000000002</x:v>
      </x:c>
      <x:c r="X1466" s="18" t="n">
        <x:f>MAX(V1466,W1466*'01 Controls'!$E$12)</x:f>
        <x:v>61.363636363636374</x:v>
      </x:c>
      <x:c r="Y1466" s="18" t="n">
        <x:f>IF(U1466=0,0,N1466*R1466/U1466)</x:f>
        <x:v>0</x:v>
      </x:c>
      <x:c r="Z1466" s="18" t="n">
        <x:f>IF(U1466=0,0,P1466*R1466/U1466)</x:f>
        <x:v>0</x:v>
      </x:c>
      <x:c r="AA1466" s="18" t="n">
        <x:f>MAX(Y1466,Z1466*'01 Controls'!$E$13)</x:f>
        <x:v>0</x:v>
      </x:c>
      <x:c r="AB1466" s="18" t="n">
        <x:f>IF(U1466=0,0,N1466*S1466/U1466)</x:f>
        <x:v>3313.636363636364</x:v>
      </x:c>
      <x:c r="AC1466" s="18" t="n">
        <x:f>IF(U1466=0,0,P1466*S1466/U1466)</x:f>
        <x:v>5961.599999999999</x:v>
      </x:c>
      <x:c r="AD1466" s="18" t="n">
        <x:f>MAX(AB1466,AC1466*'01 Controls'!$E$14)</x:f>
        <x:v>3313.636363636364</x:v>
      </x:c>
      <x:c r="AE1466" s="18" t="n">
        <x:f>IF(U1466=0,0,N1466*T1466/U1466)</x:f>
        <x:v>0</x:v>
      </x:c>
      <x:c r="AF1466" s="18" t="n">
        <x:f>IF(U1466=0,0,P1466*T1466/U1466)</x:f>
        <x:v>0</x:v>
      </x:c>
      <x:c r="AG1466" s="18" t="n">
        <x:f>MAX(AE1466,AF1466*'01 Controls'!$E$15)</x:f>
        <x:v>0</x:v>
      </x:c>
      <x:c r="AH1466" s="18" t="n">
        <x:f>SUM(V1466,Y1466,AB1466,AE1466)</x:f>
        <x:v>3375.0000000000005</x:v>
      </x:c>
      <x:c r="AI1466" s="18" t="n">
        <x:f>N1466-AH1466</x:f>
        <x:v>-4.547473508864641e-13</x:v>
      </x:c>
      <x:c r="AJ1466" s="18" t="n">
        <x:f>V1466*INDEX('07 Mode Capacity'!$P$6:$P$17,MATCH("AIR-"&amp;I1466,'07 Mode Capacity'!$C$6:$C$17,0))</x:f>
        <x:v>17.20241539502478</x:v>
      </x:c>
      <x:c r="AK1466" s="18" t="n">
        <x:f>Y1466*INDEX('07 Mode Capacity'!$P$6:$P$17,MATCH("OCEAN-"&amp;I1466,'07 Mode Capacity'!$C$6:$C$17,0))</x:f>
        <x:v>0</x:v>
      </x:c>
      <x:c r="AL1466" s="18" t="n">
        <x:f>AB1466*INDEX('07 Mode Capacity'!$P$6:$P$17,MATCH("LAND-"&amp;I1466,'07 Mode Capacity'!$C$6:$C$17,0))</x:f>
        <x:v>404.4222585277493</x:v>
      </x:c>
      <x:c r="AM1466" s="18" t="n">
        <x:f>AE1466*INDEX('07 Mode Capacity'!$P$6:$P$17,MATCH("INLAND-"&amp;I1466,'07 Mode Capacity'!$C$6:$C$17,0))</x:f>
        <x:v>0</x:v>
      </x:c>
      <x:c r="AN1466" s="18" t="n">
        <x:f>SUM(AJ1466:AM1466)</x:f>
        <x:v>421.6246739227741</x:v>
      </x:c>
      <x:c r="AO1466" s="17" t="n">
        <x:f>IF(N1466=0,1,AN1466/N1466)</x:f>
        <x:v>0.12492582931045158</x:v>
      </x:c>
      <x:c r="AP1466" s="11" t="str">
        <x:f>IF(AO1466&gt;='01 Controls'!$E$16,"PASS","FAIL")</x:f>
        <x:v>FAIL</x:v>
      </x:c>
      <x:c r="AQ1466" s="11" t="str">
        <x:v>UNQUANTIFIED</x:v>
      </x:c>
      <x:c r="AR1466" s="11" t="str">
        <x:v>Position-class planning record; serial item and receiver open</x:v>
      </x:c>
      <x:c r="AS1466" s="26"/>
      <x:c r="AT1466" s="26"/>
    </x:row>
    <x:row r="1467">
      <x:c r="C1467" s="11" t="str">
        <x:v>M1-A-AHW-COL-12</x:v>
      </x:c>
      <x:c r="D1467" s="11" t="str">
        <x:v>M1</x:v>
      </x:c>
      <x:c r="E1467" s="11" t="str">
        <x:v>Western fire and heat</x:v>
      </x:c>
      <x:c r="F1467" s="11" t="str">
        <x:v>A-AHW</x:v>
      </x:c>
      <x:c r="G1467" s="11" t="str">
        <x:v>Aerial hazard-control wing</x:v>
      </x:c>
      <x:c r="H1467" s="11" t="str">
        <x:v>COL-12</x:v>
      </x:c>
      <x:c r="I1467" s="19" t="n">
        <x:v>24</x:v>
      </x:c>
      <x:c r="J1467" s="21" t="n">
        <x:v>10</x:v>
      </x:c>
      <x:c r="K1467" s="18" t="n">
        <x:f>'05 Cargo Register'!K123</x:f>
        <x:v>84.375</x:v>
      </x:c>
      <x:c r="L1467" s="18" t="n">
        <x:f>'05 Cargo Register'!N123</x:f>
        <x:v>9</x:v>
      </x:c>
      <x:c r="M1467" s="18" t="n">
        <x:f>'05 Cargo Register'!O123</x:f>
        <x:v>237.60000000000002</x:v>
      </x:c>
      <x:c r="N1467" s="18" t="n">
        <x:f>J1467*K1467</x:f>
        <x:v>843.75</x:v>
      </x:c>
      <x:c r="O1467" s="18" t="n">
        <x:f>J1467*L1467</x:f>
        <x:v>90</x:v>
      </x:c>
      <x:c r="P1467" s="18" t="n">
        <x:f>J1467*M1467</x:f>
        <x:v>2376</x:v>
      </x:c>
      <x:c r="Q1467" s="22" t="n">
        <x:f>'01 Controls'!$E$25*'02 Cargo Classes'!$M$8</x:f>
        <x:v>0.2</x:v>
      </x:c>
      <x:c r="R1467" s="22" t="n">
        <x:f>'01 Controls'!$F$25*'02 Cargo Classes'!$N$8</x:f>
        <x:v>0</x:v>
      </x:c>
      <x:c r="S1467" s="22" t="n">
        <x:f>'01 Controls'!$G$25*'02 Cargo Classes'!$O$8</x:f>
        <x:v>1.08</x:v>
      </x:c>
      <x:c r="T1467" s="22" t="n">
        <x:f>'01 Controls'!$H$25*'02 Cargo Classes'!$P$8</x:f>
        <x:v>0</x:v>
      </x:c>
      <x:c r="U1467" s="22" t="n">
        <x:f>SUM(Q1467:T1467)</x:f>
        <x:v>1.28</x:v>
      </x:c>
      <x:c r="V1467" s="18" t="n">
        <x:f>IF(U1467=0,0,N1467*Q1467/U1467)</x:f>
        <x:v>131.8359375</x:v>
      </x:c>
      <x:c r="W1467" s="18" t="n">
        <x:f>IF(U1467=0,0,P1467*Q1467/U1467)</x:f>
        <x:v>371.25</x:v>
      </x:c>
      <x:c r="X1467" s="18" t="n">
        <x:f>MAX(V1467,W1467*'01 Controls'!$E$12)</x:f>
        <x:v>131.8359375</x:v>
      </x:c>
      <x:c r="Y1467" s="18" t="n">
        <x:f>IF(U1467=0,0,N1467*R1467/U1467)</x:f>
        <x:v>0</x:v>
      </x:c>
      <x:c r="Z1467" s="18" t="n">
        <x:f>IF(U1467=0,0,P1467*R1467/U1467)</x:f>
        <x:v>0</x:v>
      </x:c>
      <x:c r="AA1467" s="18" t="n">
        <x:f>MAX(Y1467,Z1467*'01 Controls'!$E$13)</x:f>
        <x:v>0</x:v>
      </x:c>
      <x:c r="AB1467" s="18" t="n">
        <x:f>IF(U1467=0,0,N1467*S1467/U1467)</x:f>
        <x:v>711.9140625000001</x:v>
      </x:c>
      <x:c r="AC1467" s="18" t="n">
        <x:f>IF(U1467=0,0,P1467*S1467/U1467)</x:f>
        <x:v>2004.7500000000002</x:v>
      </x:c>
      <x:c r="AD1467" s="18" t="n">
        <x:f>MAX(AB1467,AC1467*'01 Controls'!$E$14)</x:f>
        <x:v>711.9140625000001</x:v>
      </x:c>
      <x:c r="AE1467" s="18" t="n">
        <x:f>IF(U1467=0,0,N1467*T1467/U1467)</x:f>
        <x:v>0</x:v>
      </x:c>
      <x:c r="AF1467" s="18" t="n">
        <x:f>IF(U1467=0,0,P1467*T1467/U1467)</x:f>
        <x:v>0</x:v>
      </x:c>
      <x:c r="AG1467" s="18" t="n">
        <x:f>MAX(AE1467,AF1467*'01 Controls'!$E$15)</x:f>
        <x:v>0</x:v>
      </x:c>
      <x:c r="AH1467" s="18" t="n">
        <x:f>SUM(V1467,Y1467,AB1467,AE1467)</x:f>
        <x:v>843.7500000000001</x:v>
      </x:c>
      <x:c r="AI1467" s="18" t="n">
        <x:f>N1467-AH1467</x:f>
        <x:v>-1.1368683772161603e-13</x:v>
      </x:c>
      <x:c r="AJ1467" s="18" t="n">
        <x:f>V1467*INDEX('07 Mode Capacity'!$P$6:$P$17,MATCH("AIR-"&amp;I1467,'07 Mode Capacity'!$C$6:$C$17,0))</x:f>
        <x:v>26.75136636547596</x:v>
      </x:c>
      <x:c r="AK1467" s="18" t="n">
        <x:f>Y1467*INDEX('07 Mode Capacity'!$P$6:$P$17,MATCH("OCEAN-"&amp;I1467,'07 Mode Capacity'!$C$6:$C$17,0))</x:f>
        <x:v>0</x:v>
      </x:c>
      <x:c r="AL1467" s="18" t="n">
        <x:f>AB1467*INDEX('07 Mode Capacity'!$P$6:$P$17,MATCH("LAND-"&amp;I1467,'07 Mode Capacity'!$C$6:$C$17,0))</x:f>
        <x:v>272.3077868924946</x:v>
      </x:c>
      <x:c r="AM1467" s="18" t="n">
        <x:f>AE1467*INDEX('07 Mode Capacity'!$P$6:$P$17,MATCH("INLAND-"&amp;I1467,'07 Mode Capacity'!$C$6:$C$17,0))</x:f>
        <x:v>0</x:v>
      </x:c>
      <x:c r="AN1467" s="18" t="n">
        <x:f>SUM(AJ1467:AM1467)</x:f>
        <x:v>299.0591532579706</x:v>
      </x:c>
      <x:c r="AO1467" s="17" t="n">
        <x:f>IF(N1467=0,1,AN1467/N1467)</x:f>
        <x:v>0.35444047793537253</x:v>
      </x:c>
      <x:c r="AP1467" s="11" t="str">
        <x:f>IF(AO1467&gt;='01 Controls'!$E$16,"PASS","FAIL")</x:f>
        <x:v>FAIL</x:v>
      </x:c>
      <x:c r="AQ1467" s="11" t="str">
        <x:v>UNQUANTIFIED</x:v>
      </x:c>
      <x:c r="AR1467" s="11" t="str">
        <x:v>Position-class planning record; serial item and receiver open</x:v>
      </x:c>
      <x:c r="AS1467" s="26"/>
      <x:c r="AT1467" s="26"/>
    </x:row>
    <x:row r="1468">
      <x:c r="C1468" s="11" t="str">
        <x:v>M1-A-AHW-BAT-22</x:v>
      </x:c>
      <x:c r="D1468" s="11" t="str">
        <x:v>M1</x:v>
      </x:c>
      <x:c r="E1468" s="11" t="str">
        <x:v>Western fire and heat</x:v>
      </x:c>
      <x:c r="F1468" s="11" t="str">
        <x:v>A-AHW</x:v>
      </x:c>
      <x:c r="G1468" s="11" t="str">
        <x:v>Aerial hazard-control wing</x:v>
      </x:c>
      <x:c r="H1468" s="11" t="str">
        <x:v>BAT-22</x:v>
      </x:c>
      <x:c r="I1468" s="19" t="n">
        <x:v>48</x:v>
      </x:c>
      <x:c r="J1468" s="21" t="n">
        <x:v>10</x:v>
      </x:c>
      <x:c r="K1468" s="18" t="n">
        <x:f>'05 Cargo Register'!K124</x:f>
        <x:v>225</x:v>
      </x:c>
      <x:c r="L1468" s="18" t="n">
        <x:f>'05 Cargo Register'!N124</x:f>
        <x:v>13</x:v>
      </x:c>
      <x:c r="M1468" s="18" t="n">
        <x:f>'05 Cargo Register'!O124</x:f>
        <x:v>343.20000000000005</x:v>
      </x:c>
      <x:c r="N1468" s="18" t="n">
        <x:f>J1468*K1468</x:f>
        <x:v>2250</x:v>
      </x:c>
      <x:c r="O1468" s="18" t="n">
        <x:f>J1468*L1468</x:f>
        <x:v>130</x:v>
      </x:c>
      <x:c r="P1468" s="18" t="n">
        <x:f>J1468*M1468</x:f>
        <x:v>3432.0000000000005</x:v>
      </x:c>
      <x:c r="Q1468" s="22" t="n">
        <x:f>'01 Controls'!$E$25*'02 Cargo Classes'!$M$9</x:f>
        <x:v>0</x:v>
      </x:c>
      <x:c r="R1468" s="22" t="n">
        <x:f>'01 Controls'!$F$25*'02 Cargo Classes'!$N$9</x:f>
        <x:v>0</x:v>
      </x:c>
      <x:c r="S1468" s="22" t="n">
        <x:f>'01 Controls'!$G$25*'02 Cargo Classes'!$O$9</x:f>
        <x:v>0.9</x:v>
      </x:c>
      <x:c r="T1468" s="22" t="n">
        <x:f>'01 Controls'!$H$25*'02 Cargo Classes'!$P$9</x:f>
        <x:v>0</x:v>
      </x:c>
      <x:c r="U1468" s="22" t="n">
        <x:f>SUM(Q1468:T1468)</x:f>
        <x:v>0.9</x:v>
      </x:c>
      <x:c r="V1468" s="18" t="n">
        <x:f>IF(U1468=0,0,N1468*Q1468/U1468)</x:f>
        <x:v>0</x:v>
      </x:c>
      <x:c r="W1468" s="18" t="n">
        <x:f>IF(U1468=0,0,P1468*Q1468/U1468)</x:f>
        <x:v>0</x:v>
      </x:c>
      <x:c r="X1468" s="18" t="n">
        <x:f>MAX(V1468,W1468*'01 Controls'!$E$12)</x:f>
        <x:v>0</x:v>
      </x:c>
      <x:c r="Y1468" s="18" t="n">
        <x:f>IF(U1468=0,0,N1468*R1468/U1468)</x:f>
        <x:v>0</x:v>
      </x:c>
      <x:c r="Z1468" s="18" t="n">
        <x:f>IF(U1468=0,0,P1468*R1468/U1468)</x:f>
        <x:v>0</x:v>
      </x:c>
      <x:c r="AA1468" s="18" t="n">
        <x:f>MAX(Y1468,Z1468*'01 Controls'!$E$13)</x:f>
        <x:v>0</x:v>
      </x:c>
      <x:c r="AB1468" s="18" t="n">
        <x:f>IF(U1468=0,0,N1468*S1468/U1468)</x:f>
        <x:v>2250</x:v>
      </x:c>
      <x:c r="AC1468" s="18" t="n">
        <x:f>IF(U1468=0,0,P1468*S1468/U1468)</x:f>
        <x:v>3432.0000000000005</x:v>
      </x:c>
      <x:c r="AD1468" s="18" t="n">
        <x:f>MAX(AB1468,AC1468*'01 Controls'!$E$14)</x:f>
        <x:v>2250</x:v>
      </x:c>
      <x:c r="AE1468" s="18" t="n">
        <x:f>IF(U1468=0,0,N1468*T1468/U1468)</x:f>
        <x:v>0</x:v>
      </x:c>
      <x:c r="AF1468" s="18" t="n">
        <x:f>IF(U1468=0,0,P1468*T1468/U1468)</x:f>
        <x:v>0</x:v>
      </x:c>
      <x:c r="AG1468" s="18" t="n">
        <x:f>MAX(AE1468,AF1468*'01 Controls'!$E$15)</x:f>
        <x:v>0</x:v>
      </x:c>
      <x:c r="AH1468" s="18" t="n">
        <x:f>SUM(V1468,Y1468,AB1468,AE1468)</x:f>
        <x:v>2250</x:v>
      </x:c>
      <x:c r="AI1468" s="18" t="n">
        <x:f>N1468-AH1468</x:f>
        <x:v>0</x:v>
      </x:c>
      <x:c r="AJ1468" s="18" t="n">
        <x:f>V1468*INDEX('07 Mode Capacity'!$P$6:$P$17,MATCH("AIR-"&amp;I1468,'07 Mode Capacity'!$C$6:$C$17,0))</x:f>
        <x:v>0</x:v>
      </x:c>
      <x:c r="AK1468" s="18" t="n">
        <x:f>Y1468*INDEX('07 Mode Capacity'!$P$6:$P$17,MATCH("OCEAN-"&amp;I1468,'07 Mode Capacity'!$C$6:$C$17,0))</x:f>
        <x:v>0</x:v>
      </x:c>
      <x:c r="AL1468" s="18" t="n">
        <x:f>AB1468*INDEX('07 Mode Capacity'!$P$6:$P$17,MATCH("LAND-"&amp;I1468,'07 Mode Capacity'!$C$6:$C$17,0))</x:f>
        <x:v>274.607706407731</x:v>
      </x:c>
      <x:c r="AM1468" s="18" t="n">
        <x:f>AE1468*INDEX('07 Mode Capacity'!$P$6:$P$17,MATCH("INLAND-"&amp;I1468,'07 Mode Capacity'!$C$6:$C$17,0))</x:f>
        <x:v>0</x:v>
      </x:c>
      <x:c r="AN1468" s="18" t="n">
        <x:f>SUM(AJ1468:AM1468)</x:f>
        <x:v>274.607706407731</x:v>
      </x:c>
      <x:c r="AO1468" s="17" t="n">
        <x:f>IF(N1468=0,1,AN1468/N1468)</x:f>
        <x:v>0.1220478695145471</x:v>
      </x:c>
      <x:c r="AP1468" s="11" t="str">
        <x:f>IF(AO1468&gt;='01 Controls'!$E$16,"PASS","FAIL")</x:f>
        <x:v>FAIL</x:v>
      </x:c>
      <x:c r="AQ1468" s="11" t="str">
        <x:v>UNQUANTIFIED</x:v>
      </x:c>
      <x:c r="AR1468" s="11" t="str">
        <x:v>Position-class planning record; serial item and receiver open</x:v>
      </x:c>
      <x:c r="AS1468" s="26"/>
      <x:c r="AT1468" s="26"/>
    </x:row>
    <x:row r="1469">
      <x:c r="C1469" s="11" t="str">
        <x:v>M1-A-AHW-TNK-20</x:v>
      </x:c>
      <x:c r="D1469" s="11" t="str">
        <x:v>M1</x:v>
      </x:c>
      <x:c r="E1469" s="11" t="str">
        <x:v>Western fire and heat</x:v>
      </x:c>
      <x:c r="F1469" s="11" t="str">
        <x:v>A-AHW</x:v>
      </x:c>
      <x:c r="G1469" s="11" t="str">
        <x:v>Aerial hazard-control wing</x:v>
      </x:c>
      <x:c r="H1469" s="11" t="str">
        <x:v>TNK-20</x:v>
      </x:c>
      <x:c r="I1469" s="19" t="n">
        <x:v>48</x:v>
      </x:c>
      <x:c r="J1469" s="21" t="n">
        <x:v>10</x:v>
      </x:c>
      <x:c r="K1469" s="18" t="n">
        <x:f>'05 Cargo Register'!K125</x:f>
        <x:v>281.25</x:v>
      </x:c>
      <x:c r="L1469" s="18" t="n">
        <x:f>'05 Cargo Register'!N125</x:f>
        <x:v>17</x:v>
      </x:c>
      <x:c r="M1469" s="18" t="n">
        <x:f>'05 Cargo Register'!O125</x:f>
        <x:v>361.25</x:v>
      </x:c>
      <x:c r="N1469" s="18" t="n">
        <x:f>J1469*K1469</x:f>
        <x:v>2812.5</x:v>
      </x:c>
      <x:c r="O1469" s="18" t="n">
        <x:f>J1469*L1469</x:f>
        <x:v>170</x:v>
      </x:c>
      <x:c r="P1469" s="18" t="n">
        <x:f>J1469*M1469</x:f>
        <x:v>3612.5</x:v>
      </x:c>
      <x:c r="Q1469" s="22" t="n">
        <x:f>'01 Controls'!$E$25*'02 Cargo Classes'!$M$10</x:f>
        <x:v>0</x:v>
      </x:c>
      <x:c r="R1469" s="22" t="n">
        <x:f>'01 Controls'!$F$25*'02 Cargo Classes'!$N$10</x:f>
        <x:v>0</x:v>
      </x:c>
      <x:c r="S1469" s="22" t="n">
        <x:f>'01 Controls'!$G$25*'02 Cargo Classes'!$O$10</x:f>
        <x:v>0.9</x:v>
      </x:c>
      <x:c r="T1469" s="22" t="n">
        <x:f>'01 Controls'!$H$25*'02 Cargo Classes'!$P$10</x:f>
        <x:v>0</x:v>
      </x:c>
      <x:c r="U1469" s="22" t="n">
        <x:f>SUM(Q1469:T1469)</x:f>
        <x:v>0.9</x:v>
      </x:c>
      <x:c r="V1469" s="18" t="n">
        <x:f>IF(U1469=0,0,N1469*Q1469/U1469)</x:f>
        <x:v>0</x:v>
      </x:c>
      <x:c r="W1469" s="18" t="n">
        <x:f>IF(U1469=0,0,P1469*Q1469/U1469)</x:f>
        <x:v>0</x:v>
      </x:c>
      <x:c r="X1469" s="18" t="n">
        <x:f>MAX(V1469,W1469*'01 Controls'!$E$12)</x:f>
        <x:v>0</x:v>
      </x:c>
      <x:c r="Y1469" s="18" t="n">
        <x:f>IF(U1469=0,0,N1469*R1469/U1469)</x:f>
        <x:v>0</x:v>
      </x:c>
      <x:c r="Z1469" s="18" t="n">
        <x:f>IF(U1469=0,0,P1469*R1469/U1469)</x:f>
        <x:v>0</x:v>
      </x:c>
      <x:c r="AA1469" s="18" t="n">
        <x:f>MAX(Y1469,Z1469*'01 Controls'!$E$13)</x:f>
        <x:v>0</x:v>
      </x:c>
      <x:c r="AB1469" s="18" t="n">
        <x:f>IF(U1469=0,0,N1469*S1469/U1469)</x:f>
        <x:v>2812.5</x:v>
      </x:c>
      <x:c r="AC1469" s="18" t="n">
        <x:f>IF(U1469=0,0,P1469*S1469/U1469)</x:f>
        <x:v>3612.5</x:v>
      </x:c>
      <x:c r="AD1469" s="18" t="n">
        <x:f>MAX(AB1469,AC1469*'01 Controls'!$E$14)</x:f>
        <x:v>2812.5</x:v>
      </x:c>
      <x:c r="AE1469" s="18" t="n">
        <x:f>IF(U1469=0,0,N1469*T1469/U1469)</x:f>
        <x:v>0</x:v>
      </x:c>
      <x:c r="AF1469" s="18" t="n">
        <x:f>IF(U1469=0,0,P1469*T1469/U1469)</x:f>
        <x:v>0</x:v>
      </x:c>
      <x:c r="AG1469" s="18" t="n">
        <x:f>MAX(AE1469,AF1469*'01 Controls'!$E$15)</x:f>
        <x:v>0</x:v>
      </x:c>
      <x:c r="AH1469" s="18" t="n">
        <x:f>SUM(V1469,Y1469,AB1469,AE1469)</x:f>
        <x:v>2812.5</x:v>
      </x:c>
      <x:c r="AI1469" s="18" t="n">
        <x:f>N1469-AH1469</x:f>
        <x:v>0</x:v>
      </x:c>
      <x:c r="AJ1469" s="18" t="n">
        <x:f>V1469*INDEX('07 Mode Capacity'!$P$6:$P$17,MATCH("AIR-"&amp;I1469,'07 Mode Capacity'!$C$6:$C$17,0))</x:f>
        <x:v>0</x:v>
      </x:c>
      <x:c r="AK1469" s="18" t="n">
        <x:f>Y1469*INDEX('07 Mode Capacity'!$P$6:$P$17,MATCH("OCEAN-"&amp;I1469,'07 Mode Capacity'!$C$6:$C$17,0))</x:f>
        <x:v>0</x:v>
      </x:c>
      <x:c r="AL1469" s="18" t="n">
        <x:f>AB1469*INDEX('07 Mode Capacity'!$P$6:$P$17,MATCH("LAND-"&amp;I1469,'07 Mode Capacity'!$C$6:$C$17,0))</x:f>
        <x:v>343.25963300966373</x:v>
      </x:c>
      <x:c r="AM1469" s="18" t="n">
        <x:f>AE1469*INDEX('07 Mode Capacity'!$P$6:$P$17,MATCH("INLAND-"&amp;I1469,'07 Mode Capacity'!$C$6:$C$17,0))</x:f>
        <x:v>0</x:v>
      </x:c>
      <x:c r="AN1469" s="18" t="n">
        <x:f>SUM(AJ1469:AM1469)</x:f>
        <x:v>343.25963300966373</x:v>
      </x:c>
      <x:c r="AO1469" s="17" t="n">
        <x:f>IF(N1469=0,1,AN1469/N1469)</x:f>
        <x:v>0.1220478695145471</x:v>
      </x:c>
      <x:c r="AP1469" s="11" t="str">
        <x:f>IF(AO1469&gt;='01 Controls'!$E$16,"PASS","FAIL")</x:f>
        <x:v>FAIL</x:v>
      </x:c>
      <x:c r="AQ1469" s="11" t="str">
        <x:v>UNQUANTIFIED</x:v>
      </x:c>
      <x:c r="AR1469" s="11" t="str">
        <x:v>Position-class planning record; serial item and receiver open</x:v>
      </x:c>
      <x:c r="AS1469" s="26"/>
      <x:c r="AT1469" s="26"/>
    </x:row>
    <x:row r="1470">
      <x:c r="C1470" s="11" t="str">
        <x:v>M1-A-AHW-FLR-24</x:v>
      </x:c>
      <x:c r="D1470" s="11" t="str">
        <x:v>M1</x:v>
      </x:c>
      <x:c r="E1470" s="11" t="str">
        <x:v>Western fire and heat</x:v>
      </x:c>
      <x:c r="F1470" s="11" t="str">
        <x:v>A-AHW</x:v>
      </x:c>
      <x:c r="G1470" s="11" t="str">
        <x:v>Aerial hazard-control wing</x:v>
      </x:c>
      <x:c r="H1470" s="11" t="str">
        <x:v>FLR-24</x:v>
      </x:c>
      <x:c r="I1470" s="19" t="n">
        <x:v>48</x:v>
      </x:c>
      <x:c r="J1470" s="21" t="n">
        <x:v>10</x:v>
      </x:c>
      <x:c r="K1470" s="18" t="n">
        <x:f>'05 Cargo Register'!K126</x:f>
        <x:v>421.875</x:v>
      </x:c>
      <x:c r="L1470" s="18" t="n">
        <x:f>'05 Cargo Register'!N126</x:f>
        <x:v>21</x:v>
      </x:c>
      <x:c r="M1470" s="18" t="n">
        <x:f>'05 Cargo Register'!O126</x:f>
        <x:v>672</x:v>
      </x:c>
      <x:c r="N1470" s="18" t="n">
        <x:f>J1470*K1470</x:f>
        <x:v>4218.75</x:v>
      </x:c>
      <x:c r="O1470" s="18" t="n">
        <x:f>J1470*L1470</x:f>
        <x:v>210</x:v>
      </x:c>
      <x:c r="P1470" s="18" t="n">
        <x:f>J1470*M1470</x:f>
        <x:v>6720</x:v>
      </x:c>
      <x:c r="Q1470" s="22" t="n">
        <x:f>'01 Controls'!$E$25*'02 Cargo Classes'!$M$11</x:f>
        <x:v>0</x:v>
      </x:c>
      <x:c r="R1470" s="22" t="n">
        <x:f>'01 Controls'!$F$25*'02 Cargo Classes'!$N$11</x:f>
        <x:v>0</x:v>
      </x:c>
      <x:c r="S1470" s="22" t="n">
        <x:f>'01 Controls'!$G$25*'02 Cargo Classes'!$O$11</x:f>
        <x:v>0.9</x:v>
      </x:c>
      <x:c r="T1470" s="22" t="n">
        <x:f>'01 Controls'!$H$25*'02 Cargo Classes'!$P$11</x:f>
        <x:v>0</x:v>
      </x:c>
      <x:c r="U1470" s="22" t="n">
        <x:f>SUM(Q1470:T1470)</x:f>
        <x:v>0.9</x:v>
      </x:c>
      <x:c r="V1470" s="18" t="n">
        <x:f>IF(U1470=0,0,N1470*Q1470/U1470)</x:f>
        <x:v>0</x:v>
      </x:c>
      <x:c r="W1470" s="18" t="n">
        <x:f>IF(U1470=0,0,P1470*Q1470/U1470)</x:f>
        <x:v>0</x:v>
      </x:c>
      <x:c r="X1470" s="18" t="n">
        <x:f>MAX(V1470,W1470*'01 Controls'!$E$12)</x:f>
        <x:v>0</x:v>
      </x:c>
      <x:c r="Y1470" s="18" t="n">
        <x:f>IF(U1470=0,0,N1470*R1470/U1470)</x:f>
        <x:v>0</x:v>
      </x:c>
      <x:c r="Z1470" s="18" t="n">
        <x:f>IF(U1470=0,0,P1470*R1470/U1470)</x:f>
        <x:v>0</x:v>
      </x:c>
      <x:c r="AA1470" s="18" t="n">
        <x:f>MAX(Y1470,Z1470*'01 Controls'!$E$13)</x:f>
        <x:v>0</x:v>
      </x:c>
      <x:c r="AB1470" s="18" t="n">
        <x:f>IF(U1470=0,0,N1470*S1470/U1470)</x:f>
        <x:v>4218.75</x:v>
      </x:c>
      <x:c r="AC1470" s="18" t="n">
        <x:f>IF(U1470=0,0,P1470*S1470/U1470)</x:f>
        <x:v>6720</x:v>
      </x:c>
      <x:c r="AD1470" s="18" t="n">
        <x:f>MAX(AB1470,AC1470*'01 Controls'!$E$14)</x:f>
        <x:v>4218.75</x:v>
      </x:c>
      <x:c r="AE1470" s="18" t="n">
        <x:f>IF(U1470=0,0,N1470*T1470/U1470)</x:f>
        <x:v>0</x:v>
      </x:c>
      <x:c r="AF1470" s="18" t="n">
        <x:f>IF(U1470=0,0,P1470*T1470/U1470)</x:f>
        <x:v>0</x:v>
      </x:c>
      <x:c r="AG1470" s="18" t="n">
        <x:f>MAX(AE1470,AF1470*'01 Controls'!$E$15)</x:f>
        <x:v>0</x:v>
      </x:c>
      <x:c r="AH1470" s="18" t="n">
        <x:f>SUM(V1470,Y1470,AB1470,AE1470)</x:f>
        <x:v>4218.75</x:v>
      </x:c>
      <x:c r="AI1470" s="18" t="n">
        <x:f>N1470-AH1470</x:f>
        <x:v>0</x:v>
      </x:c>
      <x:c r="AJ1470" s="18" t="n">
        <x:f>V1470*INDEX('07 Mode Capacity'!$P$6:$P$17,MATCH("AIR-"&amp;I1470,'07 Mode Capacity'!$C$6:$C$17,0))</x:f>
        <x:v>0</x:v>
      </x:c>
      <x:c r="AK1470" s="18" t="n">
        <x:f>Y1470*INDEX('07 Mode Capacity'!$P$6:$P$17,MATCH("OCEAN-"&amp;I1470,'07 Mode Capacity'!$C$6:$C$17,0))</x:f>
        <x:v>0</x:v>
      </x:c>
      <x:c r="AL1470" s="18" t="n">
        <x:f>AB1470*INDEX('07 Mode Capacity'!$P$6:$P$17,MATCH("LAND-"&amp;I1470,'07 Mode Capacity'!$C$6:$C$17,0))</x:f>
        <x:v>514.8894495144956</x:v>
      </x:c>
      <x:c r="AM1470" s="18" t="n">
        <x:f>AE1470*INDEX('07 Mode Capacity'!$P$6:$P$17,MATCH("INLAND-"&amp;I1470,'07 Mode Capacity'!$C$6:$C$17,0))</x:f>
        <x:v>0</x:v>
      </x:c>
      <x:c r="AN1470" s="18" t="n">
        <x:f>SUM(AJ1470:AM1470)</x:f>
        <x:v>514.8894495144956</x:v>
      </x:c>
      <x:c r="AO1470" s="17" t="n">
        <x:f>IF(N1470=0,1,AN1470/N1470)</x:f>
        <x:v>0.1220478695145471</x:v>
      </x:c>
      <x:c r="AP1470" s="11" t="str">
        <x:f>IF(AO1470&gt;='01 Controls'!$E$16,"PASS","FAIL")</x:f>
        <x:v>FAIL</x:v>
      </x:c>
      <x:c r="AQ1470" s="11" t="str">
        <x:v>UNQUANTIFIED</x:v>
      </x:c>
      <x:c r="AR1470" s="11" t="str">
        <x:v>Position-class planning record; serial item and receiver open</x:v>
      </x:c>
      <x:c r="AS1470" s="26"/>
      <x:c r="AT1470" s="26"/>
    </x:row>
    <x:row r="1471">
      <x:c r="C1471" s="11" t="str">
        <x:v>M1-A-AHW-ROL-30</x:v>
      </x:c>
      <x:c r="D1471" s="11" t="str">
        <x:v>M1</x:v>
      </x:c>
      <x:c r="E1471" s="11" t="str">
        <x:v>Western fire and heat</x:v>
      </x:c>
      <x:c r="F1471" s="11" t="str">
        <x:v>A-AHW</x:v>
      </x:c>
      <x:c r="G1471" s="11" t="str">
        <x:v>Aerial hazard-control wing</x:v>
      </x:c>
      <x:c r="H1471" s="11" t="str">
        <x:v>ROL-30</x:v>
      </x:c>
      <x:c r="I1471" s="19" t="n">
        <x:v>48</x:v>
      </x:c>
      <x:c r="J1471" s="21" t="n">
        <x:v>10</x:v>
      </x:c>
      <x:c r="K1471" s="18" t="n">
        <x:f>'05 Cargo Register'!K127</x:f>
        <x:v>506.25</x:v>
      </x:c>
      <x:c r="L1471" s="18" t="n">
        <x:f>'05 Cargo Register'!N127</x:f>
        <x:v>22</x:v>
      </x:c>
      <x:c r="M1471" s="18" t="n">
        <x:f>'05 Cargo Register'!O127</x:f>
        <x:v>1402.5</x:v>
      </x:c>
      <x:c r="N1471" s="18" t="n">
        <x:f>J1471*K1471</x:f>
        <x:v>5062.5</x:v>
      </x:c>
      <x:c r="O1471" s="18" t="n">
        <x:f>J1471*L1471</x:f>
        <x:v>220</x:v>
      </x:c>
      <x:c r="P1471" s="18" t="n">
        <x:f>J1471*M1471</x:f>
        <x:v>14025</x:v>
      </x:c>
      <x:c r="Q1471" s="22" t="n">
        <x:f>'01 Controls'!$E$25*'02 Cargo Classes'!$M$12</x:f>
        <x:v>0</x:v>
      </x:c>
      <x:c r="R1471" s="22" t="n">
        <x:f>'01 Controls'!$F$25*'02 Cargo Classes'!$N$12</x:f>
        <x:v>0</x:v>
      </x:c>
      <x:c r="S1471" s="22" t="n">
        <x:f>'01 Controls'!$G$25*'02 Cargo Classes'!$O$12</x:f>
        <x:v>1.35</x:v>
      </x:c>
      <x:c r="T1471" s="22" t="n">
        <x:f>'01 Controls'!$H$25*'02 Cargo Classes'!$P$12</x:f>
        <x:v>0</x:v>
      </x:c>
      <x:c r="U1471" s="22" t="n">
        <x:f>SUM(Q1471:T1471)</x:f>
        <x:v>1.35</x:v>
      </x:c>
      <x:c r="V1471" s="18" t="n">
        <x:f>IF(U1471=0,0,N1471*Q1471/U1471)</x:f>
        <x:v>0</x:v>
      </x:c>
      <x:c r="W1471" s="18" t="n">
        <x:f>IF(U1471=0,0,P1471*Q1471/U1471)</x:f>
        <x:v>0</x:v>
      </x:c>
      <x:c r="X1471" s="18" t="n">
        <x:f>MAX(V1471,W1471*'01 Controls'!$E$12)</x:f>
        <x:v>0</x:v>
      </x:c>
      <x:c r="Y1471" s="18" t="n">
        <x:f>IF(U1471=0,0,N1471*R1471/U1471)</x:f>
        <x:v>0</x:v>
      </x:c>
      <x:c r="Z1471" s="18" t="n">
        <x:f>IF(U1471=0,0,P1471*R1471/U1471)</x:f>
        <x:v>0</x:v>
      </x:c>
      <x:c r="AA1471" s="18" t="n">
        <x:f>MAX(Y1471,Z1471*'01 Controls'!$E$13)</x:f>
        <x:v>0</x:v>
      </x:c>
      <x:c r="AB1471" s="18" t="n">
        <x:f>IF(U1471=0,0,N1471*S1471/U1471)</x:f>
        <x:v>5062.5</x:v>
      </x:c>
      <x:c r="AC1471" s="18" t="n">
        <x:f>IF(U1471=0,0,P1471*S1471/U1471)</x:f>
        <x:v>14024.999999999998</x:v>
      </x:c>
      <x:c r="AD1471" s="18" t="n">
        <x:f>MAX(AB1471,AC1471*'01 Controls'!$E$14)</x:f>
        <x:v>5062.5</x:v>
      </x:c>
      <x:c r="AE1471" s="18" t="n">
        <x:f>IF(U1471=0,0,N1471*T1471/U1471)</x:f>
        <x:v>0</x:v>
      </x:c>
      <x:c r="AF1471" s="18" t="n">
        <x:f>IF(U1471=0,0,P1471*T1471/U1471)</x:f>
        <x:v>0</x:v>
      </x:c>
      <x:c r="AG1471" s="18" t="n">
        <x:f>MAX(AE1471,AF1471*'01 Controls'!$E$15)</x:f>
        <x:v>0</x:v>
      </x:c>
      <x:c r="AH1471" s="18" t="n">
        <x:f>SUM(V1471,Y1471,AB1471,AE1471)</x:f>
        <x:v>5062.5</x:v>
      </x:c>
      <x:c r="AI1471" s="18" t="n">
        <x:f>N1471-AH1471</x:f>
        <x:v>0</x:v>
      </x:c>
      <x:c r="AJ1471" s="18" t="n">
        <x:f>V1471*INDEX('07 Mode Capacity'!$P$6:$P$17,MATCH("AIR-"&amp;I1471,'07 Mode Capacity'!$C$6:$C$17,0))</x:f>
        <x:v>0</x:v>
      </x:c>
      <x:c r="AK1471" s="18" t="n">
        <x:f>Y1471*INDEX('07 Mode Capacity'!$P$6:$P$17,MATCH("OCEAN-"&amp;I1471,'07 Mode Capacity'!$C$6:$C$17,0))</x:f>
        <x:v>0</x:v>
      </x:c>
      <x:c r="AL1471" s="18" t="n">
        <x:f>AB1471*INDEX('07 Mode Capacity'!$P$6:$P$17,MATCH("LAND-"&amp;I1471,'07 Mode Capacity'!$C$6:$C$17,0))</x:f>
        <x:v>617.8673394173948</x:v>
      </x:c>
      <x:c r="AM1471" s="18" t="n">
        <x:f>AE1471*INDEX('07 Mode Capacity'!$P$6:$P$17,MATCH("INLAND-"&amp;I1471,'07 Mode Capacity'!$C$6:$C$17,0))</x:f>
        <x:v>0</x:v>
      </x:c>
      <x:c r="AN1471" s="18" t="n">
        <x:f>SUM(AJ1471:AM1471)</x:f>
        <x:v>617.8673394173948</x:v>
      </x:c>
      <x:c r="AO1471" s="17" t="n">
        <x:f>IF(N1471=0,1,AN1471/N1471)</x:f>
        <x:v>0.12204786951454712</x:v>
      </x:c>
      <x:c r="AP1471" s="11" t="str">
        <x:f>IF(AO1471&gt;='01 Controls'!$E$16,"PASS","FAIL")</x:f>
        <x:v>FAIL</x:v>
      </x:c>
      <x:c r="AQ1471" s="11" t="str">
        <x:v>UNQUANTIFIED</x:v>
      </x:c>
      <x:c r="AR1471" s="11" t="str">
        <x:v>Position-class planning record; serial item and receiver open</x:v>
      </x:c>
      <x:c r="AS1471" s="26"/>
      <x:c r="AT1471" s="26"/>
    </x:row>
    <x:row r="1472">
      <x:c r="C1472" s="11" t="str">
        <x:v>M1-A-AHW-LIN-18</x:v>
      </x:c>
      <x:c r="D1472" s="11" t="str">
        <x:v>M1</x:v>
      </x:c>
      <x:c r="E1472" s="11" t="str">
        <x:v>Western fire and heat</x:v>
      </x:c>
      <x:c r="F1472" s="11" t="str">
        <x:v>A-AHW</x:v>
      </x:c>
      <x:c r="G1472" s="11" t="str">
        <x:v>Aerial hazard-control wing</x:v>
      </x:c>
      <x:c r="H1472" s="11" t="str">
        <x:v>LIN-18</x:v>
      </x:c>
      <x:c r="I1472" s="19" t="n">
        <x:v>72</x:v>
      </x:c>
      <x:c r="J1472" s="21" t="n">
        <x:v>10</x:v>
      </x:c>
      <x:c r="K1472" s="18" t="n">
        <x:f>'05 Cargo Register'!K128</x:f>
        <x:v>112.5</x:v>
      </x:c>
      <x:c r="L1472" s="18" t="n">
        <x:f>'05 Cargo Register'!N128</x:f>
        <x:v>8</x:v>
      </x:c>
      <x:c r="M1472" s="18" t="n">
        <x:f>'05 Cargo Register'!O128</x:f>
        <x:v>352</x:v>
      </x:c>
      <x:c r="N1472" s="18" t="n">
        <x:f>J1472*K1472</x:f>
        <x:v>1125</x:v>
      </x:c>
      <x:c r="O1472" s="18" t="n">
        <x:f>J1472*L1472</x:f>
        <x:v>80</x:v>
      </x:c>
      <x:c r="P1472" s="18" t="n">
        <x:f>J1472*M1472</x:f>
        <x:v>3520</x:v>
      </x:c>
      <x:c r="Q1472" s="22" t="n">
        <x:f>'01 Controls'!$E$25*'02 Cargo Classes'!$M$13</x:f>
        <x:v>0</x:v>
      </x:c>
      <x:c r="R1472" s="22" t="n">
        <x:f>'01 Controls'!$F$25*'02 Cargo Classes'!$N$13</x:f>
        <x:v>0</x:v>
      </x:c>
      <x:c r="S1472" s="22" t="n">
        <x:f>'01 Controls'!$G$25*'02 Cargo Classes'!$O$13</x:f>
        <x:v>0.9</x:v>
      </x:c>
      <x:c r="T1472" s="22" t="n">
        <x:f>'01 Controls'!$H$25*'02 Cargo Classes'!$P$13</x:f>
        <x:v>0</x:v>
      </x:c>
      <x:c r="U1472" s="22" t="n">
        <x:f>SUM(Q1472:T1472)</x:f>
        <x:v>0.9</x:v>
      </x:c>
      <x:c r="V1472" s="18" t="n">
        <x:f>IF(U1472=0,0,N1472*Q1472/U1472)</x:f>
        <x:v>0</x:v>
      </x:c>
      <x:c r="W1472" s="18" t="n">
        <x:f>IF(U1472=0,0,P1472*Q1472/U1472)</x:f>
        <x:v>0</x:v>
      </x:c>
      <x:c r="X1472" s="18" t="n">
        <x:f>MAX(V1472,W1472*'01 Controls'!$E$12)</x:f>
        <x:v>0</x:v>
      </x:c>
      <x:c r="Y1472" s="18" t="n">
        <x:f>IF(U1472=0,0,N1472*R1472/U1472)</x:f>
        <x:v>0</x:v>
      </x:c>
      <x:c r="Z1472" s="18" t="n">
        <x:f>IF(U1472=0,0,P1472*R1472/U1472)</x:f>
        <x:v>0</x:v>
      </x:c>
      <x:c r="AA1472" s="18" t="n">
        <x:f>MAX(Y1472,Z1472*'01 Controls'!$E$13)</x:f>
        <x:v>0</x:v>
      </x:c>
      <x:c r="AB1472" s="18" t="n">
        <x:f>IF(U1472=0,0,N1472*S1472/U1472)</x:f>
        <x:v>1125</x:v>
      </x:c>
      <x:c r="AC1472" s="18" t="n">
        <x:f>IF(U1472=0,0,P1472*S1472/U1472)</x:f>
        <x:v>3520</x:v>
      </x:c>
      <x:c r="AD1472" s="18" t="n">
        <x:f>MAX(AB1472,AC1472*'01 Controls'!$E$14)</x:f>
        <x:v>1125</x:v>
      </x:c>
      <x:c r="AE1472" s="18" t="n">
        <x:f>IF(U1472=0,0,N1472*T1472/U1472)</x:f>
        <x:v>0</x:v>
      </x:c>
      <x:c r="AF1472" s="18" t="n">
        <x:f>IF(U1472=0,0,P1472*T1472/U1472)</x:f>
        <x:v>0</x:v>
      </x:c>
      <x:c r="AG1472" s="18" t="n">
        <x:f>MAX(AE1472,AF1472*'01 Controls'!$E$15)</x:f>
        <x:v>0</x:v>
      </x:c>
      <x:c r="AH1472" s="18" t="n">
        <x:f>SUM(V1472,Y1472,AB1472,AE1472)</x:f>
        <x:v>1125</x:v>
      </x:c>
      <x:c r="AI1472" s="18" t="n">
        <x:f>N1472-AH1472</x:f>
        <x:v>0</x:v>
      </x:c>
      <x:c r="AJ1472" s="18" t="n">
        <x:f>V1472*INDEX('07 Mode Capacity'!$P$6:$P$17,MATCH("AIR-"&amp;I1472,'07 Mode Capacity'!$C$6:$C$17,0))</x:f>
        <x:v>0</x:v>
      </x:c>
      <x:c r="AK1472" s="18" t="n">
        <x:f>Y1472*INDEX('07 Mode Capacity'!$P$6:$P$17,MATCH("OCEAN-"&amp;I1472,'07 Mode Capacity'!$C$6:$C$17,0))</x:f>
        <x:v>0</x:v>
      </x:c>
      <x:c r="AL1472" s="18" t="n">
        <x:f>AB1472*INDEX('07 Mode Capacity'!$P$6:$P$17,MATCH("LAND-"&amp;I1472,'07 Mode Capacity'!$C$6:$C$17,0))</x:f>
        <x:v>804.3865028776877</x:v>
      </x:c>
      <x:c r="AM1472" s="18" t="n">
        <x:f>AE1472*INDEX('07 Mode Capacity'!$P$6:$P$17,MATCH("INLAND-"&amp;I1472,'07 Mode Capacity'!$C$6:$C$17,0))</x:f>
        <x:v>0</x:v>
      </x:c>
      <x:c r="AN1472" s="18" t="n">
        <x:f>SUM(AJ1472:AM1472)</x:f>
        <x:v>804.3865028776877</x:v>
      </x:c>
      <x:c r="AO1472" s="17" t="n">
        <x:f>IF(N1472=0,1,AN1472/N1472)</x:f>
        <x:v>0.7150102247801668</x:v>
      </x:c>
      <x:c r="AP1472" s="11" t="str">
        <x:f>IF(AO1472&gt;='01 Controls'!$E$16,"PASS","FAIL")</x:f>
        <x:v>FAIL</x:v>
      </x:c>
      <x:c r="AQ1472" s="11" t="str">
        <x:v>UNQUANTIFIED</x:v>
      </x:c>
      <x:c r="AR1472" s="11" t="str">
        <x:v>Position-class planning record; serial item and receiver open</x:v>
      </x:c>
      <x:c r="AS1472" s="26"/>
      <x:c r="AT1472" s="26"/>
    </x:row>
    <x:row r="1473">
      <x:c r="C1473" s="11" t="str">
        <x:v>M1-A-AHW-BLK-08</x:v>
      </x:c>
      <x:c r="D1473" s="11" t="str">
        <x:v>M1</x:v>
      </x:c>
      <x:c r="E1473" s="11" t="str">
        <x:v>Western fire and heat</x:v>
      </x:c>
      <x:c r="F1473" s="11" t="str">
        <x:v>A-AHW</x:v>
      </x:c>
      <x:c r="G1473" s="11" t="str">
        <x:v>Aerial hazard-control wing</x:v>
      </x:c>
      <x:c r="H1473" s="11" t="str">
        <x:v>BLK-08</x:v>
      </x:c>
      <x:c r="I1473" s="19" t="n">
        <x:v>48</x:v>
      </x:c>
      <x:c r="J1473" s="21" t="n">
        <x:v>10</x:v>
      </x:c>
      <x:c r="K1473" s="18" t="n">
        <x:f>'05 Cargo Register'!K129</x:f>
        <x:v>56.25</x:v>
      </x:c>
      <x:c r="L1473" s="18" t="n">
        <x:f>'05 Cargo Register'!N129</x:f>
        <x:v>9</x:v>
      </x:c>
      <x:c r="M1473" s="18" t="n">
        <x:f>'05 Cargo Register'!O129</x:f>
        <x:v>459</x:v>
      </x:c>
      <x:c r="N1473" s="18" t="n">
        <x:f>J1473*K1473</x:f>
        <x:v>562.5</x:v>
      </x:c>
      <x:c r="O1473" s="18" t="n">
        <x:f>J1473*L1473</x:f>
        <x:v>90</x:v>
      </x:c>
      <x:c r="P1473" s="18" t="n">
        <x:f>J1473*M1473</x:f>
        <x:v>4590</x:v>
      </x:c>
      <x:c r="Q1473" s="22" t="n">
        <x:f>'01 Controls'!$E$25*'02 Cargo Classes'!$M$14</x:f>
        <x:v>0.1</x:v>
      </x:c>
      <x:c r="R1473" s="22" t="n">
        <x:f>'01 Controls'!$F$25*'02 Cargo Classes'!$N$14</x:f>
        <x:v>0</x:v>
      </x:c>
      <x:c r="S1473" s="22" t="n">
        <x:f>'01 Controls'!$G$25*'02 Cargo Classes'!$O$14</x:f>
        <x:v>0.9</x:v>
      </x:c>
      <x:c r="T1473" s="22" t="n">
        <x:f>'01 Controls'!$H$25*'02 Cargo Classes'!$P$14</x:f>
        <x:v>0</x:v>
      </x:c>
      <x:c r="U1473" s="22" t="n">
        <x:f>SUM(Q1473:T1473)</x:f>
        <x:v>1</x:v>
      </x:c>
      <x:c r="V1473" s="18" t="n">
        <x:f>IF(U1473=0,0,N1473*Q1473/U1473)</x:f>
        <x:v>56.25</x:v>
      </x:c>
      <x:c r="W1473" s="18" t="n">
        <x:f>IF(U1473=0,0,P1473*Q1473/U1473)</x:f>
        <x:v>459</x:v>
      </x:c>
      <x:c r="X1473" s="18" t="n">
        <x:f>MAX(V1473,W1473*'01 Controls'!$E$12)</x:f>
        <x:v>114.75</x:v>
      </x:c>
      <x:c r="Y1473" s="18" t="n">
        <x:f>IF(U1473=0,0,N1473*R1473/U1473)</x:f>
        <x:v>0</x:v>
      </x:c>
      <x:c r="Z1473" s="18" t="n">
        <x:f>IF(U1473=0,0,P1473*R1473/U1473)</x:f>
        <x:v>0</x:v>
      </x:c>
      <x:c r="AA1473" s="18" t="n">
        <x:f>MAX(Y1473,Z1473*'01 Controls'!$E$13)</x:f>
        <x:v>0</x:v>
      </x:c>
      <x:c r="AB1473" s="18" t="n">
        <x:f>IF(U1473=0,0,N1473*S1473/U1473)</x:f>
        <x:v>506.25</x:v>
      </x:c>
      <x:c r="AC1473" s="18" t="n">
        <x:f>IF(U1473=0,0,P1473*S1473/U1473)</x:f>
        <x:v>4131</x:v>
      </x:c>
      <x:c r="AD1473" s="18" t="n">
        <x:f>MAX(AB1473,AC1473*'01 Controls'!$E$14)</x:f>
        <x:v>826.2</x:v>
      </x:c>
      <x:c r="AE1473" s="18" t="n">
        <x:f>IF(U1473=0,0,N1473*T1473/U1473)</x:f>
        <x:v>0</x:v>
      </x:c>
      <x:c r="AF1473" s="18" t="n">
        <x:f>IF(U1473=0,0,P1473*T1473/U1473)</x:f>
        <x:v>0</x:v>
      </x:c>
      <x:c r="AG1473" s="18" t="n">
        <x:f>MAX(AE1473,AF1473*'01 Controls'!$E$15)</x:f>
        <x:v>0</x:v>
      </x:c>
      <x:c r="AH1473" s="18" t="n">
        <x:f>SUM(V1473,Y1473,AB1473,AE1473)</x:f>
        <x:v>562.5</x:v>
      </x:c>
      <x:c r="AI1473" s="18" t="n">
        <x:f>N1473-AH1473</x:f>
        <x:v>0</x:v>
      </x:c>
      <x:c r="AJ1473" s="18" t="n">
        <x:f>V1473*INDEX('07 Mode Capacity'!$P$6:$P$17,MATCH("AIR-"&amp;I1473,'07 Mode Capacity'!$C$6:$C$17,0))</x:f>
        <x:v>15.768880778772711</x:v>
      </x:c>
      <x:c r="AK1473" s="18" t="n">
        <x:f>Y1473*INDEX('07 Mode Capacity'!$P$6:$P$17,MATCH("OCEAN-"&amp;I1473,'07 Mode Capacity'!$C$6:$C$17,0))</x:f>
        <x:v>0</x:v>
      </x:c>
      <x:c r="AL1473" s="18" t="n">
        <x:f>AB1473*INDEX('07 Mode Capacity'!$P$6:$P$17,MATCH("LAND-"&amp;I1473,'07 Mode Capacity'!$C$6:$C$17,0))</x:f>
        <x:v>61.78673394173947</x:v>
      </x:c>
      <x:c r="AM1473" s="18" t="n">
        <x:f>AE1473*INDEX('07 Mode Capacity'!$P$6:$P$17,MATCH("INLAND-"&amp;I1473,'07 Mode Capacity'!$C$6:$C$17,0))</x:f>
        <x:v>0</x:v>
      </x:c>
      <x:c r="AN1473" s="18" t="n">
        <x:f>SUM(AJ1473:AM1473)</x:f>
        <x:v>77.55561472051218</x:v>
      </x:c>
      <x:c r="AO1473" s="17" t="n">
        <x:f>IF(N1473=0,1,AN1473/N1473)</x:f>
        <x:v>0.13787664839202166</x:v>
      </x:c>
      <x:c r="AP1473" s="11" t="str">
        <x:f>IF(AO1473&gt;='01 Controls'!$E$16,"PASS","FAIL")</x:f>
        <x:v>FAIL</x:v>
      </x:c>
      <x:c r="AQ1473" s="11" t="str">
        <x:v>UNQUANTIFIED</x:v>
      </x:c>
      <x:c r="AR1473" s="11" t="str">
        <x:v>Position-class planning record; serial item and receiver open</x:v>
      </x:c>
      <x:c r="AS1473" s="26"/>
      <x:c r="AT1473" s="26"/>
    </x:row>
    <x:row r="1474">
      <x:c r="C1474" s="11" t="str">
        <x:v>M1-A-AHW-OOG-80</x:v>
      </x:c>
      <x:c r="D1474" s="11" t="str">
        <x:v>M1</x:v>
      </x:c>
      <x:c r="E1474" s="11" t="str">
        <x:v>Western fire and heat</x:v>
      </x:c>
      <x:c r="F1474" s="11" t="str">
        <x:v>A-AHW</x:v>
      </x:c>
      <x:c r="G1474" s="11" t="str">
        <x:v>Aerial hazard-control wing</x:v>
      </x:c>
      <x:c r="H1474" s="11" t="str">
        <x:v>OOG-80</x:v>
      </x:c>
      <x:c r="I1474" s="19" t="n">
        <x:v>72</x:v>
      </x:c>
      <x:c r="J1474" s="21" t="n">
        <x:v>10</x:v>
      </x:c>
      <x:c r="K1474" s="18" t="n">
        <x:f>'05 Cargo Register'!K130</x:f>
        <x:v>562.5</x:v>
      </x:c>
      <x:c r="L1474" s="18" t="n">
        <x:f>'05 Cargo Register'!N130</x:f>
        <x:v>10</x:v>
      </x:c>
      <x:c r="M1474" s="18" t="n">
        <x:f>'05 Cargo Register'!O130</x:f>
        <x:v>1760</x:v>
      </x:c>
      <x:c r="N1474" s="18" t="n">
        <x:f>J1474*K1474</x:f>
        <x:v>5625</x:v>
      </x:c>
      <x:c r="O1474" s="18" t="n">
        <x:f>J1474*L1474</x:f>
        <x:v>100</x:v>
      </x:c>
      <x:c r="P1474" s="18" t="n">
        <x:f>J1474*M1474</x:f>
        <x:v>17600</x:v>
      </x:c>
      <x:c r="Q1474" s="22" t="n">
        <x:f>'01 Controls'!$E$25*'02 Cargo Classes'!$M$15</x:f>
        <x:v>0</x:v>
      </x:c>
      <x:c r="R1474" s="22" t="n">
        <x:f>'01 Controls'!$F$25*'02 Cargo Classes'!$N$15</x:f>
        <x:v>0</x:v>
      </x:c>
      <x:c r="S1474" s="22" t="n">
        <x:f>'01 Controls'!$G$25*'02 Cargo Classes'!$O$15</x:f>
        <x:v>0.54</x:v>
      </x:c>
      <x:c r="T1474" s="22" t="n">
        <x:f>'01 Controls'!$H$25*'02 Cargo Classes'!$P$15</x:f>
        <x:v>0</x:v>
      </x:c>
      <x:c r="U1474" s="22" t="n">
        <x:f>SUM(Q1474:T1474)</x:f>
        <x:v>0.54</x:v>
      </x:c>
      <x:c r="V1474" s="18" t="n">
        <x:f>IF(U1474=0,0,N1474*Q1474/U1474)</x:f>
        <x:v>0</x:v>
      </x:c>
      <x:c r="W1474" s="18" t="n">
        <x:f>IF(U1474=0,0,P1474*Q1474/U1474)</x:f>
        <x:v>0</x:v>
      </x:c>
      <x:c r="X1474" s="18" t="n">
        <x:f>MAX(V1474,W1474*'01 Controls'!$E$12)</x:f>
        <x:v>0</x:v>
      </x:c>
      <x:c r="Y1474" s="18" t="n">
        <x:f>IF(U1474=0,0,N1474*R1474/U1474)</x:f>
        <x:v>0</x:v>
      </x:c>
      <x:c r="Z1474" s="18" t="n">
        <x:f>IF(U1474=0,0,P1474*R1474/U1474)</x:f>
        <x:v>0</x:v>
      </x:c>
      <x:c r="AA1474" s="18" t="n">
        <x:f>MAX(Y1474,Z1474*'01 Controls'!$E$13)</x:f>
        <x:v>0</x:v>
      </x:c>
      <x:c r="AB1474" s="18" t="n">
        <x:f>IF(U1474=0,0,N1474*S1474/U1474)</x:f>
        <x:v>5625</x:v>
      </x:c>
      <x:c r="AC1474" s="18" t="n">
        <x:f>IF(U1474=0,0,P1474*S1474/U1474)</x:f>
        <x:v>17600</x:v>
      </x:c>
      <x:c r="AD1474" s="18" t="n">
        <x:f>MAX(AB1474,AC1474*'01 Controls'!$E$14)</x:f>
        <x:v>5625</x:v>
      </x:c>
      <x:c r="AE1474" s="18" t="n">
        <x:f>IF(U1474=0,0,N1474*T1474/U1474)</x:f>
        <x:v>0</x:v>
      </x:c>
      <x:c r="AF1474" s="18" t="n">
        <x:f>IF(U1474=0,0,P1474*T1474/U1474)</x:f>
        <x:v>0</x:v>
      </x:c>
      <x:c r="AG1474" s="18" t="n">
        <x:f>MAX(AE1474,AF1474*'01 Controls'!$E$15)</x:f>
        <x:v>0</x:v>
      </x:c>
      <x:c r="AH1474" s="18" t="n">
        <x:f>SUM(V1474,Y1474,AB1474,AE1474)</x:f>
        <x:v>5625</x:v>
      </x:c>
      <x:c r="AI1474" s="18" t="n">
        <x:f>N1474-AH1474</x:f>
        <x:v>0</x:v>
      </x:c>
      <x:c r="AJ1474" s="18" t="n">
        <x:f>V1474*INDEX('07 Mode Capacity'!$P$6:$P$17,MATCH("AIR-"&amp;I1474,'07 Mode Capacity'!$C$6:$C$17,0))</x:f>
        <x:v>0</x:v>
      </x:c>
      <x:c r="AK1474" s="18" t="n">
        <x:f>Y1474*INDEX('07 Mode Capacity'!$P$6:$P$17,MATCH("OCEAN-"&amp;I1474,'07 Mode Capacity'!$C$6:$C$17,0))</x:f>
        <x:v>0</x:v>
      </x:c>
      <x:c r="AL1474" s="18" t="n">
        <x:f>AB1474*INDEX('07 Mode Capacity'!$P$6:$P$17,MATCH("LAND-"&amp;I1474,'07 Mode Capacity'!$C$6:$C$17,0))</x:f>
        <x:v>4021.9325143884384</x:v>
      </x:c>
      <x:c r="AM1474" s="18" t="n">
        <x:f>AE1474*INDEX('07 Mode Capacity'!$P$6:$P$17,MATCH("INLAND-"&amp;I1474,'07 Mode Capacity'!$C$6:$C$17,0))</x:f>
        <x:v>0</x:v>
      </x:c>
      <x:c r="AN1474" s="18" t="n">
        <x:f>SUM(AJ1474:AM1474)</x:f>
        <x:v>4021.9325143884384</x:v>
      </x:c>
      <x:c r="AO1474" s="17" t="n">
        <x:f>IF(N1474=0,1,AN1474/N1474)</x:f>
        <x:v>0.7150102247801668</x:v>
      </x:c>
      <x:c r="AP1474" s="11" t="str">
        <x:f>IF(AO1474&gt;='01 Controls'!$E$16,"PASS","FAIL")</x:f>
        <x:v>FAIL</x:v>
      </x:c>
      <x:c r="AQ1474" s="11" t="str">
        <x:v>UNQUANTIFIED</x:v>
      </x:c>
      <x:c r="AR1474" s="11" t="str">
        <x:v>Position-class planning record; serial item and receiver open</x:v>
      </x:c>
      <x:c r="AS1474" s="26"/>
      <x:c r="AT1474" s="26"/>
    </x:row>
    <x:row r="1475">
      <x:c r="C1475" s="11" t="str">
        <x:v>M1-A-TDG-APL-45</x:v>
      </x:c>
      <x:c r="D1475" s="11" t="str">
        <x:v>M1</x:v>
      </x:c>
      <x:c r="E1475" s="11" t="str">
        <x:v>Western fire and heat</x:v>
      </x:c>
      <x:c r="F1475" s="11" t="str">
        <x:v>A-TDG</x:v>
      </x:c>
      <x:c r="G1475" s="11" t="str">
        <x:v>Tactical distribution group</x:v>
      </x:c>
      <x:c r="H1475" s="11" t="str">
        <x:v>APL-45</x:v>
      </x:c>
      <x:c r="I1475" s="19" t="n">
        <x:v>24</x:v>
      </x:c>
      <x:c r="J1475" s="21" t="n">
        <x:v>5</x:v>
      </x:c>
      <x:c r="K1475" s="18" t="n">
        <x:f>'05 Cargo Register'!K131</x:f>
        <x:v>225</x:v>
      </x:c>
      <x:c r="L1475" s="18" t="n">
        <x:f>'05 Cargo Register'!N131</x:f>
        <x:v>59</x:v>
      </x:c>
      <x:c r="M1475" s="18" t="n">
        <x:f>'05 Cargo Register'!O131</x:f>
        <x:v>442.5</x:v>
      </x:c>
      <x:c r="N1475" s="18" t="n">
        <x:f>J1475*K1475</x:f>
        <x:v>1125</x:v>
      </x:c>
      <x:c r="O1475" s="18" t="n">
        <x:f>J1475*L1475</x:f>
        <x:v>295</x:v>
      </x:c>
      <x:c r="P1475" s="18" t="n">
        <x:f>J1475*M1475</x:f>
        <x:v>2212.5</x:v>
      </x:c>
      <x:c r="Q1475" s="22" t="n">
        <x:f>'01 Controls'!$E$25*'02 Cargo Classes'!$M$6</x:f>
        <x:v>0.30000000000000004</x:v>
      </x:c>
      <x:c r="R1475" s="22" t="n">
        <x:f>'01 Controls'!$F$25*'02 Cargo Classes'!$N$6</x:f>
        <x:v>0</x:v>
      </x:c>
      <x:c r="S1475" s="22" t="n">
        <x:f>'01 Controls'!$G$25*'02 Cargo Classes'!$O$6</x:f>
        <x:v>0.9</x:v>
      </x:c>
      <x:c r="T1475" s="22" t="n">
        <x:f>'01 Controls'!$H$25*'02 Cargo Classes'!$P$6</x:f>
        <x:v>0</x:v>
      </x:c>
      <x:c r="U1475" s="22" t="n">
        <x:f>SUM(Q1475:T1475)</x:f>
        <x:v>1.2000000000000002</x:v>
      </x:c>
      <x:c r="V1475" s="18" t="n">
        <x:f>IF(U1475=0,0,N1475*Q1475/U1475)</x:f>
        <x:v>281.25</x:v>
      </x:c>
      <x:c r="W1475" s="18" t="n">
        <x:f>IF(U1475=0,0,P1475*Q1475/U1475)</x:f>
        <x:v>553.125</x:v>
      </x:c>
      <x:c r="X1475" s="18" t="n">
        <x:f>MAX(V1475,W1475*'01 Controls'!$E$12)</x:f>
        <x:v>281.25</x:v>
      </x:c>
      <x:c r="Y1475" s="18" t="n">
        <x:f>IF(U1475=0,0,N1475*R1475/U1475)</x:f>
        <x:v>0</x:v>
      </x:c>
      <x:c r="Z1475" s="18" t="n">
        <x:f>IF(U1475=0,0,P1475*R1475/U1475)</x:f>
        <x:v>0</x:v>
      </x:c>
      <x:c r="AA1475" s="18" t="n">
        <x:f>MAX(Y1475,Z1475*'01 Controls'!$E$13)</x:f>
        <x:v>0</x:v>
      </x:c>
      <x:c r="AB1475" s="18" t="n">
        <x:f>IF(U1475=0,0,N1475*S1475/U1475)</x:f>
        <x:v>843.7499999999999</x:v>
      </x:c>
      <x:c r="AC1475" s="18" t="n">
        <x:f>IF(U1475=0,0,P1475*S1475/U1475)</x:f>
        <x:v>1659.3749999999998</x:v>
      </x:c>
      <x:c r="AD1475" s="18" t="n">
        <x:f>MAX(AB1475,AC1475*'01 Controls'!$E$14)</x:f>
        <x:v>843.7499999999999</x:v>
      </x:c>
      <x:c r="AE1475" s="18" t="n">
        <x:f>IF(U1475=0,0,N1475*T1475/U1475)</x:f>
        <x:v>0</x:v>
      </x:c>
      <x:c r="AF1475" s="18" t="n">
        <x:f>IF(U1475=0,0,P1475*T1475/U1475)</x:f>
        <x:v>0</x:v>
      </x:c>
      <x:c r="AG1475" s="18" t="n">
        <x:f>MAX(AE1475,AF1475*'01 Controls'!$E$15)</x:f>
        <x:v>0</x:v>
      </x:c>
      <x:c r="AH1475" s="18" t="n">
        <x:f>SUM(V1475,Y1475,AB1475,AE1475)</x:f>
        <x:v>1125</x:v>
      </x:c>
      <x:c r="AI1475" s="18" t="n">
        <x:f>N1475-AH1475</x:f>
        <x:v>0</x:v>
      </x:c>
      <x:c r="AJ1475" s="18" t="n">
        <x:f>V1475*INDEX('07 Mode Capacity'!$P$6:$P$17,MATCH("AIR-"&amp;I1475,'07 Mode Capacity'!$C$6:$C$17,0))</x:f>
        <x:v>57.06958157968205</x:v>
      </x:c>
      <x:c r="AK1475" s="18" t="n">
        <x:f>Y1475*INDEX('07 Mode Capacity'!$P$6:$P$17,MATCH("OCEAN-"&amp;I1475,'07 Mode Capacity'!$C$6:$C$17,0))</x:f>
        <x:v>0</x:v>
      </x:c>
      <x:c r="AL1475" s="18" t="n">
        <x:f>AB1475*INDEX('07 Mode Capacity'!$P$6:$P$17,MATCH("LAND-"&amp;I1475,'07 Mode Capacity'!$C$6:$C$17,0))</x:f>
        <x:v>322.7351548355491</x:v>
      </x:c>
      <x:c r="AM1475" s="18" t="n">
        <x:f>AE1475*INDEX('07 Mode Capacity'!$P$6:$P$17,MATCH("INLAND-"&amp;I1475,'07 Mode Capacity'!$C$6:$C$17,0))</x:f>
        <x:v>0</x:v>
      </x:c>
      <x:c r="AN1475" s="18" t="n">
        <x:f>SUM(AJ1475:AM1475)</x:f>
        <x:v>379.80473641523116</x:v>
      </x:c>
      <x:c r="AO1475" s="17" t="n">
        <x:f>IF(N1475=0,1,AN1475/N1475)</x:f>
        <x:v>0.33760421014687214</x:v>
      </x:c>
      <x:c r="AP1475" s="11" t="str">
        <x:f>IF(AO1475&gt;='01 Controls'!$E$16,"PASS","FAIL")</x:f>
        <x:v>FAIL</x:v>
      </x:c>
      <x:c r="AQ1475" s="11" t="str">
        <x:v>UNQUANTIFIED</x:v>
      </x:c>
      <x:c r="AR1475" s="11" t="str">
        <x:v>Position-class planning record; serial item and receiver open</x:v>
      </x:c>
      <x:c r="AS1475" s="26"/>
      <x:c r="AT1475" s="26"/>
    </x:row>
    <x:row r="1476">
      <x:c r="C1476" s="11" t="str">
        <x:v>M1-A-TDG-ISO-18</x:v>
      </x:c>
      <x:c r="D1476" s="11" t="str">
        <x:v>M1</x:v>
      </x:c>
      <x:c r="E1476" s="11" t="str">
        <x:v>Western fire and heat</x:v>
      </x:c>
      <x:c r="F1476" s="11" t="str">
        <x:v>A-TDG</x:v>
      </x:c>
      <x:c r="G1476" s="11" t="str">
        <x:v>Tactical distribution group</x:v>
      </x:c>
      <x:c r="H1476" s="11" t="str">
        <x:v>ISO-18</x:v>
      </x:c>
      <x:c r="I1476" s="19" t="n">
        <x:v>48</x:v>
      </x:c>
      <x:c r="J1476" s="21" t="n">
        <x:v>5</x:v>
      </x:c>
      <x:c r="K1476" s="18" t="n">
        <x:f>'05 Cargo Register'!K132</x:f>
        <x:v>337.5</x:v>
      </x:c>
      <x:c r="L1476" s="18" t="n">
        <x:f>'05 Cargo Register'!N132</x:f>
        <x:v>23</x:v>
      </x:c>
      <x:c r="M1476" s="18" t="n">
        <x:f>'05 Cargo Register'!O132</x:f>
        <x:v>607.2</x:v>
      </x:c>
      <x:c r="N1476" s="18" t="n">
        <x:f>J1476*K1476</x:f>
        <x:v>1687.5</x:v>
      </x:c>
      <x:c r="O1476" s="18" t="n">
        <x:f>J1476*L1476</x:f>
        <x:v>115</x:v>
      </x:c>
      <x:c r="P1476" s="18" t="n">
        <x:f>J1476*M1476</x:f>
        <x:v>3036</x:v>
      </x:c>
      <x:c r="Q1476" s="22" t="n">
        <x:f>'01 Controls'!$E$25*'02 Cargo Classes'!$M$7</x:f>
        <x:v>0.020000000000000004</x:v>
      </x:c>
      <x:c r="R1476" s="22" t="n">
        <x:f>'01 Controls'!$F$25*'02 Cargo Classes'!$N$7</x:f>
        <x:v>0</x:v>
      </x:c>
      <x:c r="S1476" s="22" t="n">
        <x:f>'01 Controls'!$G$25*'02 Cargo Classes'!$O$7</x:f>
        <x:v>1.08</x:v>
      </x:c>
      <x:c r="T1476" s="22" t="n">
        <x:f>'01 Controls'!$H$25*'02 Cargo Classes'!$P$7</x:f>
        <x:v>0</x:v>
      </x:c>
      <x:c r="U1476" s="22" t="n">
        <x:f>SUM(Q1476:T1476)</x:f>
        <x:v>1.1</x:v>
      </x:c>
      <x:c r="V1476" s="18" t="n">
        <x:f>IF(U1476=0,0,N1476*Q1476/U1476)</x:f>
        <x:v>30.681818181818187</x:v>
      </x:c>
      <x:c r="W1476" s="18" t="n">
        <x:f>IF(U1476=0,0,P1476*Q1476/U1476)</x:f>
        <x:v>55.20000000000001</x:v>
      </x:c>
      <x:c r="X1476" s="18" t="n">
        <x:f>MAX(V1476,W1476*'01 Controls'!$E$12)</x:f>
        <x:v>30.681818181818187</x:v>
      </x:c>
      <x:c r="Y1476" s="18" t="n">
        <x:f>IF(U1476=0,0,N1476*R1476/U1476)</x:f>
        <x:v>0</x:v>
      </x:c>
      <x:c r="Z1476" s="18" t="n">
        <x:f>IF(U1476=0,0,P1476*R1476/U1476)</x:f>
        <x:v>0</x:v>
      </x:c>
      <x:c r="AA1476" s="18" t="n">
        <x:f>MAX(Y1476,Z1476*'01 Controls'!$E$13)</x:f>
        <x:v>0</x:v>
      </x:c>
      <x:c r="AB1476" s="18" t="n">
        <x:f>IF(U1476=0,0,N1476*S1476/U1476)</x:f>
        <x:v>1656.818181818182</x:v>
      </x:c>
      <x:c r="AC1476" s="18" t="n">
        <x:f>IF(U1476=0,0,P1476*S1476/U1476)</x:f>
        <x:v>2980.7999999999997</x:v>
      </x:c>
      <x:c r="AD1476" s="18" t="n">
        <x:f>MAX(AB1476,AC1476*'01 Controls'!$E$14)</x:f>
        <x:v>1656.818181818182</x:v>
      </x:c>
      <x:c r="AE1476" s="18" t="n">
        <x:f>IF(U1476=0,0,N1476*T1476/U1476)</x:f>
        <x:v>0</x:v>
      </x:c>
      <x:c r="AF1476" s="18" t="n">
        <x:f>IF(U1476=0,0,P1476*T1476/U1476)</x:f>
        <x:v>0</x:v>
      </x:c>
      <x:c r="AG1476" s="18" t="n">
        <x:f>MAX(AE1476,AF1476*'01 Controls'!$E$15)</x:f>
        <x:v>0</x:v>
      </x:c>
      <x:c r="AH1476" s="18" t="n">
        <x:f>SUM(V1476,Y1476,AB1476,AE1476)</x:f>
        <x:v>1687.5000000000002</x:v>
      </x:c>
      <x:c r="AI1476" s="18" t="n">
        <x:f>N1476-AH1476</x:f>
        <x:v>-2.2737367544323206e-13</x:v>
      </x:c>
      <x:c r="AJ1476" s="18" t="n">
        <x:f>V1476*INDEX('07 Mode Capacity'!$P$6:$P$17,MATCH("AIR-"&amp;I1476,'07 Mode Capacity'!$C$6:$C$17,0))</x:f>
        <x:v>8.60120769751239</x:v>
      </x:c>
      <x:c r="AK1476" s="18" t="n">
        <x:f>Y1476*INDEX('07 Mode Capacity'!$P$6:$P$17,MATCH("OCEAN-"&amp;I1476,'07 Mode Capacity'!$C$6:$C$17,0))</x:f>
        <x:v>0</x:v>
      </x:c>
      <x:c r="AL1476" s="18" t="n">
        <x:f>AB1476*INDEX('07 Mode Capacity'!$P$6:$P$17,MATCH("LAND-"&amp;I1476,'07 Mode Capacity'!$C$6:$C$17,0))</x:f>
        <x:v>202.21112926387465</x:v>
      </x:c>
      <x:c r="AM1476" s="18" t="n">
        <x:f>AE1476*INDEX('07 Mode Capacity'!$P$6:$P$17,MATCH("INLAND-"&amp;I1476,'07 Mode Capacity'!$C$6:$C$17,0))</x:f>
        <x:v>0</x:v>
      </x:c>
      <x:c r="AN1476" s="18" t="n">
        <x:f>SUM(AJ1476:AM1476)</x:f>
        <x:v>210.81233696138705</x:v>
      </x:c>
      <x:c r="AO1476" s="17" t="n">
        <x:f>IF(N1476=0,1,AN1476/N1476)</x:f>
        <x:v>0.12492582931045158</x:v>
      </x:c>
      <x:c r="AP1476" s="11" t="str">
        <x:f>IF(AO1476&gt;='01 Controls'!$E$16,"PASS","FAIL")</x:f>
        <x:v>FAIL</x:v>
      </x:c>
      <x:c r="AQ1476" s="11" t="str">
        <x:v>UNQUANTIFIED</x:v>
      </x:c>
      <x:c r="AR1476" s="11" t="str">
        <x:v>Position-class planning record; serial item and receiver open</x:v>
      </x:c>
      <x:c r="AS1476" s="26"/>
      <x:c r="AT1476" s="26"/>
    </x:row>
    <x:row r="1477">
      <x:c r="C1477" s="11" t="str">
        <x:v>M1-A-TDG-COL-12</x:v>
      </x:c>
      <x:c r="D1477" s="11" t="str">
        <x:v>M1</x:v>
      </x:c>
      <x:c r="E1477" s="11" t="str">
        <x:v>Western fire and heat</x:v>
      </x:c>
      <x:c r="F1477" s="11" t="str">
        <x:v>A-TDG</x:v>
      </x:c>
      <x:c r="G1477" s="11" t="str">
        <x:v>Tactical distribution group</x:v>
      </x:c>
      <x:c r="H1477" s="11" t="str">
        <x:v>COL-12</x:v>
      </x:c>
      <x:c r="I1477" s="19" t="n">
        <x:v>24</x:v>
      </x:c>
      <x:c r="J1477" s="21" t="n">
        <x:v>5</x:v>
      </x:c>
      <x:c r="K1477" s="18" t="n">
        <x:f>'05 Cargo Register'!K133</x:f>
        <x:v>84.375</x:v>
      </x:c>
      <x:c r="L1477" s="18" t="n">
        <x:f>'05 Cargo Register'!N133</x:f>
        <x:v>9</x:v>
      </x:c>
      <x:c r="M1477" s="18" t="n">
        <x:f>'05 Cargo Register'!O133</x:f>
        <x:v>237.60000000000002</x:v>
      </x:c>
      <x:c r="N1477" s="18" t="n">
        <x:f>J1477*K1477</x:f>
        <x:v>421.875</x:v>
      </x:c>
      <x:c r="O1477" s="18" t="n">
        <x:f>J1477*L1477</x:f>
        <x:v>45</x:v>
      </x:c>
      <x:c r="P1477" s="18" t="n">
        <x:f>J1477*M1477</x:f>
        <x:v>1188</x:v>
      </x:c>
      <x:c r="Q1477" s="22" t="n">
        <x:f>'01 Controls'!$E$25*'02 Cargo Classes'!$M$8</x:f>
        <x:v>0.2</x:v>
      </x:c>
      <x:c r="R1477" s="22" t="n">
        <x:f>'01 Controls'!$F$25*'02 Cargo Classes'!$N$8</x:f>
        <x:v>0</x:v>
      </x:c>
      <x:c r="S1477" s="22" t="n">
        <x:f>'01 Controls'!$G$25*'02 Cargo Classes'!$O$8</x:f>
        <x:v>1.08</x:v>
      </x:c>
      <x:c r="T1477" s="22" t="n">
        <x:f>'01 Controls'!$H$25*'02 Cargo Classes'!$P$8</x:f>
        <x:v>0</x:v>
      </x:c>
      <x:c r="U1477" s="22" t="n">
        <x:f>SUM(Q1477:T1477)</x:f>
        <x:v>1.28</x:v>
      </x:c>
      <x:c r="V1477" s="18" t="n">
        <x:f>IF(U1477=0,0,N1477*Q1477/U1477)</x:f>
        <x:v>65.91796875</x:v>
      </x:c>
      <x:c r="W1477" s="18" t="n">
        <x:f>IF(U1477=0,0,P1477*Q1477/U1477)</x:f>
        <x:v>185.625</x:v>
      </x:c>
      <x:c r="X1477" s="18" t="n">
        <x:f>MAX(V1477,W1477*'01 Controls'!$E$12)</x:f>
        <x:v>65.91796875</x:v>
      </x:c>
      <x:c r="Y1477" s="18" t="n">
        <x:f>IF(U1477=0,0,N1477*R1477/U1477)</x:f>
        <x:v>0</x:v>
      </x:c>
      <x:c r="Z1477" s="18" t="n">
        <x:f>IF(U1477=0,0,P1477*R1477/U1477)</x:f>
        <x:v>0</x:v>
      </x:c>
      <x:c r="AA1477" s="18" t="n">
        <x:f>MAX(Y1477,Z1477*'01 Controls'!$E$13)</x:f>
        <x:v>0</x:v>
      </x:c>
      <x:c r="AB1477" s="18" t="n">
        <x:f>IF(U1477=0,0,N1477*S1477/U1477)</x:f>
        <x:v>355.95703125000006</x:v>
      </x:c>
      <x:c r="AC1477" s="18" t="n">
        <x:f>IF(U1477=0,0,P1477*S1477/U1477)</x:f>
        <x:v>1002.3750000000001</x:v>
      </x:c>
      <x:c r="AD1477" s="18" t="n">
        <x:f>MAX(AB1477,AC1477*'01 Controls'!$E$14)</x:f>
        <x:v>355.95703125000006</x:v>
      </x:c>
      <x:c r="AE1477" s="18" t="n">
        <x:f>IF(U1477=0,0,N1477*T1477/U1477)</x:f>
        <x:v>0</x:v>
      </x:c>
      <x:c r="AF1477" s="18" t="n">
        <x:f>IF(U1477=0,0,P1477*T1477/U1477)</x:f>
        <x:v>0</x:v>
      </x:c>
      <x:c r="AG1477" s="18" t="n">
        <x:f>MAX(AE1477,AF1477*'01 Controls'!$E$15)</x:f>
        <x:v>0</x:v>
      </x:c>
      <x:c r="AH1477" s="18" t="n">
        <x:f>SUM(V1477,Y1477,AB1477,AE1477)</x:f>
        <x:v>421.87500000000006</x:v>
      </x:c>
      <x:c r="AI1477" s="18" t="n">
        <x:f>N1477-AH1477</x:f>
        <x:v>-5.684341886080802e-14</x:v>
      </x:c>
      <x:c r="AJ1477" s="18" t="n">
        <x:f>V1477*INDEX('07 Mode Capacity'!$P$6:$P$17,MATCH("AIR-"&amp;I1477,'07 Mode Capacity'!$C$6:$C$17,0))</x:f>
        <x:v>13.37568318273798</x:v>
      </x:c>
      <x:c r="AK1477" s="18" t="n">
        <x:f>Y1477*INDEX('07 Mode Capacity'!$P$6:$P$17,MATCH("OCEAN-"&amp;I1477,'07 Mode Capacity'!$C$6:$C$17,0))</x:f>
        <x:v>0</x:v>
      </x:c>
      <x:c r="AL1477" s="18" t="n">
        <x:f>AB1477*INDEX('07 Mode Capacity'!$P$6:$P$17,MATCH("LAND-"&amp;I1477,'07 Mode Capacity'!$C$6:$C$17,0))</x:f>
        <x:v>136.1538934462473</x:v>
      </x:c>
      <x:c r="AM1477" s="18" t="n">
        <x:f>AE1477*INDEX('07 Mode Capacity'!$P$6:$P$17,MATCH("INLAND-"&amp;I1477,'07 Mode Capacity'!$C$6:$C$17,0))</x:f>
        <x:v>0</x:v>
      </x:c>
      <x:c r="AN1477" s="18" t="n">
        <x:f>SUM(AJ1477:AM1477)</x:f>
        <x:v>149.5295766289853</x:v>
      </x:c>
      <x:c r="AO1477" s="17" t="n">
        <x:f>IF(N1477=0,1,AN1477/N1477)</x:f>
        <x:v>0.35444047793537253</x:v>
      </x:c>
      <x:c r="AP1477" s="11" t="str">
        <x:f>IF(AO1477&gt;='01 Controls'!$E$16,"PASS","FAIL")</x:f>
        <x:v>FAIL</x:v>
      </x:c>
      <x:c r="AQ1477" s="11" t="str">
        <x:v>UNQUANTIFIED</x:v>
      </x:c>
      <x:c r="AR1477" s="11" t="str">
        <x:v>Position-class planning record; serial item and receiver open</x:v>
      </x:c>
      <x:c r="AS1477" s="26"/>
      <x:c r="AT1477" s="26"/>
    </x:row>
    <x:row r="1478">
      <x:c r="C1478" s="11" t="str">
        <x:v>M1-A-TDG-BAT-22</x:v>
      </x:c>
      <x:c r="D1478" s="11" t="str">
        <x:v>M1</x:v>
      </x:c>
      <x:c r="E1478" s="11" t="str">
        <x:v>Western fire and heat</x:v>
      </x:c>
      <x:c r="F1478" s="11" t="str">
        <x:v>A-TDG</x:v>
      </x:c>
      <x:c r="G1478" s="11" t="str">
        <x:v>Tactical distribution group</x:v>
      </x:c>
      <x:c r="H1478" s="11" t="str">
        <x:v>BAT-22</x:v>
      </x:c>
      <x:c r="I1478" s="19" t="n">
        <x:v>48</x:v>
      </x:c>
      <x:c r="J1478" s="21" t="n">
        <x:v>5</x:v>
      </x:c>
      <x:c r="K1478" s="18" t="n">
        <x:f>'05 Cargo Register'!K134</x:f>
        <x:v>225</x:v>
      </x:c>
      <x:c r="L1478" s="18" t="n">
        <x:f>'05 Cargo Register'!N134</x:f>
        <x:v>13</x:v>
      </x:c>
      <x:c r="M1478" s="18" t="n">
        <x:f>'05 Cargo Register'!O134</x:f>
        <x:v>343.20000000000005</x:v>
      </x:c>
      <x:c r="N1478" s="18" t="n">
        <x:f>J1478*K1478</x:f>
        <x:v>1125</x:v>
      </x:c>
      <x:c r="O1478" s="18" t="n">
        <x:f>J1478*L1478</x:f>
        <x:v>65</x:v>
      </x:c>
      <x:c r="P1478" s="18" t="n">
        <x:f>J1478*M1478</x:f>
        <x:v>1716.0000000000002</x:v>
      </x:c>
      <x:c r="Q1478" s="22" t="n">
        <x:f>'01 Controls'!$E$25*'02 Cargo Classes'!$M$9</x:f>
        <x:v>0</x:v>
      </x:c>
      <x:c r="R1478" s="22" t="n">
        <x:f>'01 Controls'!$F$25*'02 Cargo Classes'!$N$9</x:f>
        <x:v>0</x:v>
      </x:c>
      <x:c r="S1478" s="22" t="n">
        <x:f>'01 Controls'!$G$25*'02 Cargo Classes'!$O$9</x:f>
        <x:v>0.9</x:v>
      </x:c>
      <x:c r="T1478" s="22" t="n">
        <x:f>'01 Controls'!$H$25*'02 Cargo Classes'!$P$9</x:f>
        <x:v>0</x:v>
      </x:c>
      <x:c r="U1478" s="22" t="n">
        <x:f>SUM(Q1478:T1478)</x:f>
        <x:v>0.9</x:v>
      </x:c>
      <x:c r="V1478" s="18" t="n">
        <x:f>IF(U1478=0,0,N1478*Q1478/U1478)</x:f>
        <x:v>0</x:v>
      </x:c>
      <x:c r="W1478" s="18" t="n">
        <x:f>IF(U1478=0,0,P1478*Q1478/U1478)</x:f>
        <x:v>0</x:v>
      </x:c>
      <x:c r="X1478" s="18" t="n">
        <x:f>MAX(V1478,W1478*'01 Controls'!$E$12)</x:f>
        <x:v>0</x:v>
      </x:c>
      <x:c r="Y1478" s="18" t="n">
        <x:f>IF(U1478=0,0,N1478*R1478/U1478)</x:f>
        <x:v>0</x:v>
      </x:c>
      <x:c r="Z1478" s="18" t="n">
        <x:f>IF(U1478=0,0,P1478*R1478/U1478)</x:f>
        <x:v>0</x:v>
      </x:c>
      <x:c r="AA1478" s="18" t="n">
        <x:f>MAX(Y1478,Z1478*'01 Controls'!$E$13)</x:f>
        <x:v>0</x:v>
      </x:c>
      <x:c r="AB1478" s="18" t="n">
        <x:f>IF(U1478=0,0,N1478*S1478/U1478)</x:f>
        <x:v>1125</x:v>
      </x:c>
      <x:c r="AC1478" s="18" t="n">
        <x:f>IF(U1478=0,0,P1478*S1478/U1478)</x:f>
        <x:v>1716.0000000000002</x:v>
      </x:c>
      <x:c r="AD1478" s="18" t="n">
        <x:f>MAX(AB1478,AC1478*'01 Controls'!$E$14)</x:f>
        <x:v>1125</x:v>
      </x:c>
      <x:c r="AE1478" s="18" t="n">
        <x:f>IF(U1478=0,0,N1478*T1478/U1478)</x:f>
        <x:v>0</x:v>
      </x:c>
      <x:c r="AF1478" s="18" t="n">
        <x:f>IF(U1478=0,0,P1478*T1478/U1478)</x:f>
        <x:v>0</x:v>
      </x:c>
      <x:c r="AG1478" s="18" t="n">
        <x:f>MAX(AE1478,AF1478*'01 Controls'!$E$15)</x:f>
        <x:v>0</x:v>
      </x:c>
      <x:c r="AH1478" s="18" t="n">
        <x:f>SUM(V1478,Y1478,AB1478,AE1478)</x:f>
        <x:v>1125</x:v>
      </x:c>
      <x:c r="AI1478" s="18" t="n">
        <x:f>N1478-AH1478</x:f>
        <x:v>0</x:v>
      </x:c>
      <x:c r="AJ1478" s="18" t="n">
        <x:f>V1478*INDEX('07 Mode Capacity'!$P$6:$P$17,MATCH("AIR-"&amp;I1478,'07 Mode Capacity'!$C$6:$C$17,0))</x:f>
        <x:v>0</x:v>
      </x:c>
      <x:c r="AK1478" s="18" t="n">
        <x:f>Y1478*INDEX('07 Mode Capacity'!$P$6:$P$17,MATCH("OCEAN-"&amp;I1478,'07 Mode Capacity'!$C$6:$C$17,0))</x:f>
        <x:v>0</x:v>
      </x:c>
      <x:c r="AL1478" s="18" t="n">
        <x:f>AB1478*INDEX('07 Mode Capacity'!$P$6:$P$17,MATCH("LAND-"&amp;I1478,'07 Mode Capacity'!$C$6:$C$17,0))</x:f>
        <x:v>137.3038532038655</x:v>
      </x:c>
      <x:c r="AM1478" s="18" t="n">
        <x:f>AE1478*INDEX('07 Mode Capacity'!$P$6:$P$17,MATCH("INLAND-"&amp;I1478,'07 Mode Capacity'!$C$6:$C$17,0))</x:f>
        <x:v>0</x:v>
      </x:c>
      <x:c r="AN1478" s="18" t="n">
        <x:f>SUM(AJ1478:AM1478)</x:f>
        <x:v>137.3038532038655</x:v>
      </x:c>
      <x:c r="AO1478" s="17" t="n">
        <x:f>IF(N1478=0,1,AN1478/N1478)</x:f>
        <x:v>0.1220478695145471</x:v>
      </x:c>
      <x:c r="AP1478" s="11" t="str">
        <x:f>IF(AO1478&gt;='01 Controls'!$E$16,"PASS","FAIL")</x:f>
        <x:v>FAIL</x:v>
      </x:c>
      <x:c r="AQ1478" s="11" t="str">
        <x:v>UNQUANTIFIED</x:v>
      </x:c>
      <x:c r="AR1478" s="11" t="str">
        <x:v>Position-class planning record; serial item and receiver open</x:v>
      </x:c>
      <x:c r="AS1478" s="26"/>
      <x:c r="AT1478" s="26"/>
    </x:row>
    <x:row r="1479">
      <x:c r="C1479" s="11" t="str">
        <x:v>M1-A-TDG-TNK-20</x:v>
      </x:c>
      <x:c r="D1479" s="11" t="str">
        <x:v>M1</x:v>
      </x:c>
      <x:c r="E1479" s="11" t="str">
        <x:v>Western fire and heat</x:v>
      </x:c>
      <x:c r="F1479" s="11" t="str">
        <x:v>A-TDG</x:v>
      </x:c>
      <x:c r="G1479" s="11" t="str">
        <x:v>Tactical distribution group</x:v>
      </x:c>
      <x:c r="H1479" s="11" t="str">
        <x:v>TNK-20</x:v>
      </x:c>
      <x:c r="I1479" s="19" t="n">
        <x:v>48</x:v>
      </x:c>
      <x:c r="J1479" s="21" t="n">
        <x:v>5</x:v>
      </x:c>
      <x:c r="K1479" s="18" t="n">
        <x:f>'05 Cargo Register'!K135</x:f>
        <x:v>281.25</x:v>
      </x:c>
      <x:c r="L1479" s="18" t="n">
        <x:f>'05 Cargo Register'!N135</x:f>
        <x:v>17</x:v>
      </x:c>
      <x:c r="M1479" s="18" t="n">
        <x:f>'05 Cargo Register'!O135</x:f>
        <x:v>361.25</x:v>
      </x:c>
      <x:c r="N1479" s="18" t="n">
        <x:f>J1479*K1479</x:f>
        <x:v>1406.25</x:v>
      </x:c>
      <x:c r="O1479" s="18" t="n">
        <x:f>J1479*L1479</x:f>
        <x:v>85</x:v>
      </x:c>
      <x:c r="P1479" s="18" t="n">
        <x:f>J1479*M1479</x:f>
        <x:v>1806.25</x:v>
      </x:c>
      <x:c r="Q1479" s="22" t="n">
        <x:f>'01 Controls'!$E$25*'02 Cargo Classes'!$M$10</x:f>
        <x:v>0</x:v>
      </x:c>
      <x:c r="R1479" s="22" t="n">
        <x:f>'01 Controls'!$F$25*'02 Cargo Classes'!$N$10</x:f>
        <x:v>0</x:v>
      </x:c>
      <x:c r="S1479" s="22" t="n">
        <x:f>'01 Controls'!$G$25*'02 Cargo Classes'!$O$10</x:f>
        <x:v>0.9</x:v>
      </x:c>
      <x:c r="T1479" s="22" t="n">
        <x:f>'01 Controls'!$H$25*'02 Cargo Classes'!$P$10</x:f>
        <x:v>0</x:v>
      </x:c>
      <x:c r="U1479" s="22" t="n">
        <x:f>SUM(Q1479:T1479)</x:f>
        <x:v>0.9</x:v>
      </x:c>
      <x:c r="V1479" s="18" t="n">
        <x:f>IF(U1479=0,0,N1479*Q1479/U1479)</x:f>
        <x:v>0</x:v>
      </x:c>
      <x:c r="W1479" s="18" t="n">
        <x:f>IF(U1479=0,0,P1479*Q1479/U1479)</x:f>
        <x:v>0</x:v>
      </x:c>
      <x:c r="X1479" s="18" t="n">
        <x:f>MAX(V1479,W1479*'01 Controls'!$E$12)</x:f>
        <x:v>0</x:v>
      </x:c>
      <x:c r="Y1479" s="18" t="n">
        <x:f>IF(U1479=0,0,N1479*R1479/U1479)</x:f>
        <x:v>0</x:v>
      </x:c>
      <x:c r="Z1479" s="18" t="n">
        <x:f>IF(U1479=0,0,P1479*R1479/U1479)</x:f>
        <x:v>0</x:v>
      </x:c>
      <x:c r="AA1479" s="18" t="n">
        <x:f>MAX(Y1479,Z1479*'01 Controls'!$E$13)</x:f>
        <x:v>0</x:v>
      </x:c>
      <x:c r="AB1479" s="18" t="n">
        <x:f>IF(U1479=0,0,N1479*S1479/U1479)</x:f>
        <x:v>1406.25</x:v>
      </x:c>
      <x:c r="AC1479" s="18" t="n">
        <x:f>IF(U1479=0,0,P1479*S1479/U1479)</x:f>
        <x:v>1806.25</x:v>
      </x:c>
      <x:c r="AD1479" s="18" t="n">
        <x:f>MAX(AB1479,AC1479*'01 Controls'!$E$14)</x:f>
        <x:v>1406.25</x:v>
      </x:c>
      <x:c r="AE1479" s="18" t="n">
        <x:f>IF(U1479=0,0,N1479*T1479/U1479)</x:f>
        <x:v>0</x:v>
      </x:c>
      <x:c r="AF1479" s="18" t="n">
        <x:f>IF(U1479=0,0,P1479*T1479/U1479)</x:f>
        <x:v>0</x:v>
      </x:c>
      <x:c r="AG1479" s="18" t="n">
        <x:f>MAX(AE1479,AF1479*'01 Controls'!$E$15)</x:f>
        <x:v>0</x:v>
      </x:c>
      <x:c r="AH1479" s="18" t="n">
        <x:f>SUM(V1479,Y1479,AB1479,AE1479)</x:f>
        <x:v>1406.25</x:v>
      </x:c>
      <x:c r="AI1479" s="18" t="n">
        <x:f>N1479-AH1479</x:f>
        <x:v>0</x:v>
      </x:c>
      <x:c r="AJ1479" s="18" t="n">
        <x:f>V1479*INDEX('07 Mode Capacity'!$P$6:$P$17,MATCH("AIR-"&amp;I1479,'07 Mode Capacity'!$C$6:$C$17,0))</x:f>
        <x:v>0</x:v>
      </x:c>
      <x:c r="AK1479" s="18" t="n">
        <x:f>Y1479*INDEX('07 Mode Capacity'!$P$6:$P$17,MATCH("OCEAN-"&amp;I1479,'07 Mode Capacity'!$C$6:$C$17,0))</x:f>
        <x:v>0</x:v>
      </x:c>
      <x:c r="AL1479" s="18" t="n">
        <x:f>AB1479*INDEX('07 Mode Capacity'!$P$6:$P$17,MATCH("LAND-"&amp;I1479,'07 Mode Capacity'!$C$6:$C$17,0))</x:f>
        <x:v>171.62981650483187</x:v>
      </x:c>
      <x:c r="AM1479" s="18" t="n">
        <x:f>AE1479*INDEX('07 Mode Capacity'!$P$6:$P$17,MATCH("INLAND-"&amp;I1479,'07 Mode Capacity'!$C$6:$C$17,0))</x:f>
        <x:v>0</x:v>
      </x:c>
      <x:c r="AN1479" s="18" t="n">
        <x:f>SUM(AJ1479:AM1479)</x:f>
        <x:v>171.62981650483187</x:v>
      </x:c>
      <x:c r="AO1479" s="17" t="n">
        <x:f>IF(N1479=0,1,AN1479/N1479)</x:f>
        <x:v>0.1220478695145471</x:v>
      </x:c>
      <x:c r="AP1479" s="11" t="str">
        <x:f>IF(AO1479&gt;='01 Controls'!$E$16,"PASS","FAIL")</x:f>
        <x:v>FAIL</x:v>
      </x:c>
      <x:c r="AQ1479" s="11" t="str">
        <x:v>UNQUANTIFIED</x:v>
      </x:c>
      <x:c r="AR1479" s="11" t="str">
        <x:v>Position-class planning record; serial item and receiver open</x:v>
      </x:c>
      <x:c r="AS1479" s="26"/>
      <x:c r="AT1479" s="26"/>
    </x:row>
    <x:row r="1480">
      <x:c r="C1480" s="11" t="str">
        <x:v>M1-A-TDG-FLR-24</x:v>
      </x:c>
      <x:c r="D1480" s="11" t="str">
        <x:v>M1</x:v>
      </x:c>
      <x:c r="E1480" s="11" t="str">
        <x:v>Western fire and heat</x:v>
      </x:c>
      <x:c r="F1480" s="11" t="str">
        <x:v>A-TDG</x:v>
      </x:c>
      <x:c r="G1480" s="11" t="str">
        <x:v>Tactical distribution group</x:v>
      </x:c>
      <x:c r="H1480" s="11" t="str">
        <x:v>FLR-24</x:v>
      </x:c>
      <x:c r="I1480" s="19" t="n">
        <x:v>48</x:v>
      </x:c>
      <x:c r="J1480" s="21" t="n">
        <x:v>5</x:v>
      </x:c>
      <x:c r="K1480" s="18" t="n">
        <x:f>'05 Cargo Register'!K136</x:f>
        <x:v>421.875</x:v>
      </x:c>
      <x:c r="L1480" s="18" t="n">
        <x:f>'05 Cargo Register'!N136</x:f>
        <x:v>21</x:v>
      </x:c>
      <x:c r="M1480" s="18" t="n">
        <x:f>'05 Cargo Register'!O136</x:f>
        <x:v>672</x:v>
      </x:c>
      <x:c r="N1480" s="18" t="n">
        <x:f>J1480*K1480</x:f>
        <x:v>2109.375</x:v>
      </x:c>
      <x:c r="O1480" s="18" t="n">
        <x:f>J1480*L1480</x:f>
        <x:v>105</x:v>
      </x:c>
      <x:c r="P1480" s="18" t="n">
        <x:f>J1480*M1480</x:f>
        <x:v>3360</x:v>
      </x:c>
      <x:c r="Q1480" s="22" t="n">
        <x:f>'01 Controls'!$E$25*'02 Cargo Classes'!$M$11</x:f>
        <x:v>0</x:v>
      </x:c>
      <x:c r="R1480" s="22" t="n">
        <x:f>'01 Controls'!$F$25*'02 Cargo Classes'!$N$11</x:f>
        <x:v>0</x:v>
      </x:c>
      <x:c r="S1480" s="22" t="n">
        <x:f>'01 Controls'!$G$25*'02 Cargo Classes'!$O$11</x:f>
        <x:v>0.9</x:v>
      </x:c>
      <x:c r="T1480" s="22" t="n">
        <x:f>'01 Controls'!$H$25*'02 Cargo Classes'!$P$11</x:f>
        <x:v>0</x:v>
      </x:c>
      <x:c r="U1480" s="22" t="n">
        <x:f>SUM(Q1480:T1480)</x:f>
        <x:v>0.9</x:v>
      </x:c>
      <x:c r="V1480" s="18" t="n">
        <x:f>IF(U1480=0,0,N1480*Q1480/U1480)</x:f>
        <x:v>0</x:v>
      </x:c>
      <x:c r="W1480" s="18" t="n">
        <x:f>IF(U1480=0,0,P1480*Q1480/U1480)</x:f>
        <x:v>0</x:v>
      </x:c>
      <x:c r="X1480" s="18" t="n">
        <x:f>MAX(V1480,W1480*'01 Controls'!$E$12)</x:f>
        <x:v>0</x:v>
      </x:c>
      <x:c r="Y1480" s="18" t="n">
        <x:f>IF(U1480=0,0,N1480*R1480/U1480)</x:f>
        <x:v>0</x:v>
      </x:c>
      <x:c r="Z1480" s="18" t="n">
        <x:f>IF(U1480=0,0,P1480*R1480/U1480)</x:f>
        <x:v>0</x:v>
      </x:c>
      <x:c r="AA1480" s="18" t="n">
        <x:f>MAX(Y1480,Z1480*'01 Controls'!$E$13)</x:f>
        <x:v>0</x:v>
      </x:c>
      <x:c r="AB1480" s="18" t="n">
        <x:f>IF(U1480=0,0,N1480*S1480/U1480)</x:f>
        <x:v>2109.375</x:v>
      </x:c>
      <x:c r="AC1480" s="18" t="n">
        <x:f>IF(U1480=0,0,P1480*S1480/U1480)</x:f>
        <x:v>3360</x:v>
      </x:c>
      <x:c r="AD1480" s="18" t="n">
        <x:f>MAX(AB1480,AC1480*'01 Controls'!$E$14)</x:f>
        <x:v>2109.375</x:v>
      </x:c>
      <x:c r="AE1480" s="18" t="n">
        <x:f>IF(U1480=0,0,N1480*T1480/U1480)</x:f>
        <x:v>0</x:v>
      </x:c>
      <x:c r="AF1480" s="18" t="n">
        <x:f>IF(U1480=0,0,P1480*T1480/U1480)</x:f>
        <x:v>0</x:v>
      </x:c>
      <x:c r="AG1480" s="18" t="n">
        <x:f>MAX(AE1480,AF1480*'01 Controls'!$E$15)</x:f>
        <x:v>0</x:v>
      </x:c>
      <x:c r="AH1480" s="18" t="n">
        <x:f>SUM(V1480,Y1480,AB1480,AE1480)</x:f>
        <x:v>2109.375</x:v>
      </x:c>
      <x:c r="AI1480" s="18" t="n">
        <x:f>N1480-AH1480</x:f>
        <x:v>0</x:v>
      </x:c>
      <x:c r="AJ1480" s="18" t="n">
        <x:f>V1480*INDEX('07 Mode Capacity'!$P$6:$P$17,MATCH("AIR-"&amp;I1480,'07 Mode Capacity'!$C$6:$C$17,0))</x:f>
        <x:v>0</x:v>
      </x:c>
      <x:c r="AK1480" s="18" t="n">
        <x:f>Y1480*INDEX('07 Mode Capacity'!$P$6:$P$17,MATCH("OCEAN-"&amp;I1480,'07 Mode Capacity'!$C$6:$C$17,0))</x:f>
        <x:v>0</x:v>
      </x:c>
      <x:c r="AL1480" s="18" t="n">
        <x:f>AB1480*INDEX('07 Mode Capacity'!$P$6:$P$17,MATCH("LAND-"&amp;I1480,'07 Mode Capacity'!$C$6:$C$17,0))</x:f>
        <x:v>257.4447247572478</x:v>
      </x:c>
      <x:c r="AM1480" s="18" t="n">
        <x:f>AE1480*INDEX('07 Mode Capacity'!$P$6:$P$17,MATCH("INLAND-"&amp;I1480,'07 Mode Capacity'!$C$6:$C$17,0))</x:f>
        <x:v>0</x:v>
      </x:c>
      <x:c r="AN1480" s="18" t="n">
        <x:f>SUM(AJ1480:AM1480)</x:f>
        <x:v>257.4447247572478</x:v>
      </x:c>
      <x:c r="AO1480" s="17" t="n">
        <x:f>IF(N1480=0,1,AN1480/N1480)</x:f>
        <x:v>0.1220478695145471</x:v>
      </x:c>
      <x:c r="AP1480" s="11" t="str">
        <x:f>IF(AO1480&gt;='01 Controls'!$E$16,"PASS","FAIL")</x:f>
        <x:v>FAIL</x:v>
      </x:c>
      <x:c r="AQ1480" s="11" t="str">
        <x:v>UNQUANTIFIED</x:v>
      </x:c>
      <x:c r="AR1480" s="11" t="str">
        <x:v>Position-class planning record; serial item and receiver open</x:v>
      </x:c>
      <x:c r="AS1480" s="26"/>
      <x:c r="AT1480" s="26"/>
    </x:row>
    <x:row r="1481">
      <x:c r="C1481" s="11" t="str">
        <x:v>M1-A-TDG-ROL-30</x:v>
      </x:c>
      <x:c r="D1481" s="11" t="str">
        <x:v>M1</x:v>
      </x:c>
      <x:c r="E1481" s="11" t="str">
        <x:v>Western fire and heat</x:v>
      </x:c>
      <x:c r="F1481" s="11" t="str">
        <x:v>A-TDG</x:v>
      </x:c>
      <x:c r="G1481" s="11" t="str">
        <x:v>Tactical distribution group</x:v>
      </x:c>
      <x:c r="H1481" s="11" t="str">
        <x:v>ROL-30</x:v>
      </x:c>
      <x:c r="I1481" s="19" t="n">
        <x:v>48</x:v>
      </x:c>
      <x:c r="J1481" s="21" t="n">
        <x:v>5</x:v>
      </x:c>
      <x:c r="K1481" s="18" t="n">
        <x:f>'05 Cargo Register'!K137</x:f>
        <x:v>506.25</x:v>
      </x:c>
      <x:c r="L1481" s="18" t="n">
        <x:f>'05 Cargo Register'!N137</x:f>
        <x:v>22</x:v>
      </x:c>
      <x:c r="M1481" s="18" t="n">
        <x:f>'05 Cargo Register'!O137</x:f>
        <x:v>1402.5</x:v>
      </x:c>
      <x:c r="N1481" s="18" t="n">
        <x:f>J1481*K1481</x:f>
        <x:v>2531.25</x:v>
      </x:c>
      <x:c r="O1481" s="18" t="n">
        <x:f>J1481*L1481</x:f>
        <x:v>110</x:v>
      </x:c>
      <x:c r="P1481" s="18" t="n">
        <x:f>J1481*M1481</x:f>
        <x:v>7012.5</x:v>
      </x:c>
      <x:c r="Q1481" s="22" t="n">
        <x:f>'01 Controls'!$E$25*'02 Cargo Classes'!$M$12</x:f>
        <x:v>0</x:v>
      </x:c>
      <x:c r="R1481" s="22" t="n">
        <x:f>'01 Controls'!$F$25*'02 Cargo Classes'!$N$12</x:f>
        <x:v>0</x:v>
      </x:c>
      <x:c r="S1481" s="22" t="n">
        <x:f>'01 Controls'!$G$25*'02 Cargo Classes'!$O$12</x:f>
        <x:v>1.35</x:v>
      </x:c>
      <x:c r="T1481" s="22" t="n">
        <x:f>'01 Controls'!$H$25*'02 Cargo Classes'!$P$12</x:f>
        <x:v>0</x:v>
      </x:c>
      <x:c r="U1481" s="22" t="n">
        <x:f>SUM(Q1481:T1481)</x:f>
        <x:v>1.35</x:v>
      </x:c>
      <x:c r="V1481" s="18" t="n">
        <x:f>IF(U1481=0,0,N1481*Q1481/U1481)</x:f>
        <x:v>0</x:v>
      </x:c>
      <x:c r="W1481" s="18" t="n">
        <x:f>IF(U1481=0,0,P1481*Q1481/U1481)</x:f>
        <x:v>0</x:v>
      </x:c>
      <x:c r="X1481" s="18" t="n">
        <x:f>MAX(V1481,W1481*'01 Controls'!$E$12)</x:f>
        <x:v>0</x:v>
      </x:c>
      <x:c r="Y1481" s="18" t="n">
        <x:f>IF(U1481=0,0,N1481*R1481/U1481)</x:f>
        <x:v>0</x:v>
      </x:c>
      <x:c r="Z1481" s="18" t="n">
        <x:f>IF(U1481=0,0,P1481*R1481/U1481)</x:f>
        <x:v>0</x:v>
      </x:c>
      <x:c r="AA1481" s="18" t="n">
        <x:f>MAX(Y1481,Z1481*'01 Controls'!$E$13)</x:f>
        <x:v>0</x:v>
      </x:c>
      <x:c r="AB1481" s="18" t="n">
        <x:f>IF(U1481=0,0,N1481*S1481/U1481)</x:f>
        <x:v>2531.25</x:v>
      </x:c>
      <x:c r="AC1481" s="18" t="n">
        <x:f>IF(U1481=0,0,P1481*S1481/U1481)</x:f>
        <x:v>7012.499999999999</x:v>
      </x:c>
      <x:c r="AD1481" s="18" t="n">
        <x:f>MAX(AB1481,AC1481*'01 Controls'!$E$14)</x:f>
        <x:v>2531.25</x:v>
      </x:c>
      <x:c r="AE1481" s="18" t="n">
        <x:f>IF(U1481=0,0,N1481*T1481/U1481)</x:f>
        <x:v>0</x:v>
      </x:c>
      <x:c r="AF1481" s="18" t="n">
        <x:f>IF(U1481=0,0,P1481*T1481/U1481)</x:f>
        <x:v>0</x:v>
      </x:c>
      <x:c r="AG1481" s="18" t="n">
        <x:f>MAX(AE1481,AF1481*'01 Controls'!$E$15)</x:f>
        <x:v>0</x:v>
      </x:c>
      <x:c r="AH1481" s="18" t="n">
        <x:f>SUM(V1481,Y1481,AB1481,AE1481)</x:f>
        <x:v>2531.25</x:v>
      </x:c>
      <x:c r="AI1481" s="18" t="n">
        <x:f>N1481-AH1481</x:f>
        <x:v>0</x:v>
      </x:c>
      <x:c r="AJ1481" s="18" t="n">
        <x:f>V1481*INDEX('07 Mode Capacity'!$P$6:$P$17,MATCH("AIR-"&amp;I1481,'07 Mode Capacity'!$C$6:$C$17,0))</x:f>
        <x:v>0</x:v>
      </x:c>
      <x:c r="AK1481" s="18" t="n">
        <x:f>Y1481*INDEX('07 Mode Capacity'!$P$6:$P$17,MATCH("OCEAN-"&amp;I1481,'07 Mode Capacity'!$C$6:$C$17,0))</x:f>
        <x:v>0</x:v>
      </x:c>
      <x:c r="AL1481" s="18" t="n">
        <x:f>AB1481*INDEX('07 Mode Capacity'!$P$6:$P$17,MATCH("LAND-"&amp;I1481,'07 Mode Capacity'!$C$6:$C$17,0))</x:f>
        <x:v>308.9336697086974</x:v>
      </x:c>
      <x:c r="AM1481" s="18" t="n">
        <x:f>AE1481*INDEX('07 Mode Capacity'!$P$6:$P$17,MATCH("INLAND-"&amp;I1481,'07 Mode Capacity'!$C$6:$C$17,0))</x:f>
        <x:v>0</x:v>
      </x:c>
      <x:c r="AN1481" s="18" t="n">
        <x:f>SUM(AJ1481:AM1481)</x:f>
        <x:v>308.9336697086974</x:v>
      </x:c>
      <x:c r="AO1481" s="17" t="n">
        <x:f>IF(N1481=0,1,AN1481/N1481)</x:f>
        <x:v>0.12204786951454712</x:v>
      </x:c>
      <x:c r="AP1481" s="11" t="str">
        <x:f>IF(AO1481&gt;='01 Controls'!$E$16,"PASS","FAIL")</x:f>
        <x:v>FAIL</x:v>
      </x:c>
      <x:c r="AQ1481" s="11" t="str">
        <x:v>UNQUANTIFIED</x:v>
      </x:c>
      <x:c r="AR1481" s="11" t="str">
        <x:v>Position-class planning record; serial item and receiver open</x:v>
      </x:c>
      <x:c r="AS1481" s="26"/>
      <x:c r="AT1481" s="26"/>
    </x:row>
    <x:row r="1482">
      <x:c r="C1482" s="11" t="str">
        <x:v>M1-A-TDG-LIN-18</x:v>
      </x:c>
      <x:c r="D1482" s="11" t="str">
        <x:v>M1</x:v>
      </x:c>
      <x:c r="E1482" s="11" t="str">
        <x:v>Western fire and heat</x:v>
      </x:c>
      <x:c r="F1482" s="11" t="str">
        <x:v>A-TDG</x:v>
      </x:c>
      <x:c r="G1482" s="11" t="str">
        <x:v>Tactical distribution group</x:v>
      </x:c>
      <x:c r="H1482" s="11" t="str">
        <x:v>LIN-18</x:v>
      </x:c>
      <x:c r="I1482" s="19" t="n">
        <x:v>72</x:v>
      </x:c>
      <x:c r="J1482" s="21" t="n">
        <x:v>5</x:v>
      </x:c>
      <x:c r="K1482" s="18" t="n">
        <x:f>'05 Cargo Register'!K138</x:f>
        <x:v>112.5</x:v>
      </x:c>
      <x:c r="L1482" s="18" t="n">
        <x:f>'05 Cargo Register'!N138</x:f>
        <x:v>8</x:v>
      </x:c>
      <x:c r="M1482" s="18" t="n">
        <x:f>'05 Cargo Register'!O138</x:f>
        <x:v>352</x:v>
      </x:c>
      <x:c r="N1482" s="18" t="n">
        <x:f>J1482*K1482</x:f>
        <x:v>562.5</x:v>
      </x:c>
      <x:c r="O1482" s="18" t="n">
        <x:f>J1482*L1482</x:f>
        <x:v>40</x:v>
      </x:c>
      <x:c r="P1482" s="18" t="n">
        <x:f>J1482*M1482</x:f>
        <x:v>1760</x:v>
      </x:c>
      <x:c r="Q1482" s="22" t="n">
        <x:f>'01 Controls'!$E$25*'02 Cargo Classes'!$M$13</x:f>
        <x:v>0</x:v>
      </x:c>
      <x:c r="R1482" s="22" t="n">
        <x:f>'01 Controls'!$F$25*'02 Cargo Classes'!$N$13</x:f>
        <x:v>0</x:v>
      </x:c>
      <x:c r="S1482" s="22" t="n">
        <x:f>'01 Controls'!$G$25*'02 Cargo Classes'!$O$13</x:f>
        <x:v>0.9</x:v>
      </x:c>
      <x:c r="T1482" s="22" t="n">
        <x:f>'01 Controls'!$H$25*'02 Cargo Classes'!$P$13</x:f>
        <x:v>0</x:v>
      </x:c>
      <x:c r="U1482" s="22" t="n">
        <x:f>SUM(Q1482:T1482)</x:f>
        <x:v>0.9</x:v>
      </x:c>
      <x:c r="V1482" s="18" t="n">
        <x:f>IF(U1482=0,0,N1482*Q1482/U1482)</x:f>
        <x:v>0</x:v>
      </x:c>
      <x:c r="W1482" s="18" t="n">
        <x:f>IF(U1482=0,0,P1482*Q1482/U1482)</x:f>
        <x:v>0</x:v>
      </x:c>
      <x:c r="X1482" s="18" t="n">
        <x:f>MAX(V1482,W1482*'01 Controls'!$E$12)</x:f>
        <x:v>0</x:v>
      </x:c>
      <x:c r="Y1482" s="18" t="n">
        <x:f>IF(U1482=0,0,N1482*R1482/U1482)</x:f>
        <x:v>0</x:v>
      </x:c>
      <x:c r="Z1482" s="18" t="n">
        <x:f>IF(U1482=0,0,P1482*R1482/U1482)</x:f>
        <x:v>0</x:v>
      </x:c>
      <x:c r="AA1482" s="18" t="n">
        <x:f>MAX(Y1482,Z1482*'01 Controls'!$E$13)</x:f>
        <x:v>0</x:v>
      </x:c>
      <x:c r="AB1482" s="18" t="n">
        <x:f>IF(U1482=0,0,N1482*S1482/U1482)</x:f>
        <x:v>562.5</x:v>
      </x:c>
      <x:c r="AC1482" s="18" t="n">
        <x:f>IF(U1482=0,0,P1482*S1482/U1482)</x:f>
        <x:v>1760</x:v>
      </x:c>
      <x:c r="AD1482" s="18" t="n">
        <x:f>MAX(AB1482,AC1482*'01 Controls'!$E$14)</x:f>
        <x:v>562.5</x:v>
      </x:c>
      <x:c r="AE1482" s="18" t="n">
        <x:f>IF(U1482=0,0,N1482*T1482/U1482)</x:f>
        <x:v>0</x:v>
      </x:c>
      <x:c r="AF1482" s="18" t="n">
        <x:f>IF(U1482=0,0,P1482*T1482/U1482)</x:f>
        <x:v>0</x:v>
      </x:c>
      <x:c r="AG1482" s="18" t="n">
        <x:f>MAX(AE1482,AF1482*'01 Controls'!$E$15)</x:f>
        <x:v>0</x:v>
      </x:c>
      <x:c r="AH1482" s="18" t="n">
        <x:f>SUM(V1482,Y1482,AB1482,AE1482)</x:f>
        <x:v>562.5</x:v>
      </x:c>
      <x:c r="AI1482" s="18" t="n">
        <x:f>N1482-AH1482</x:f>
        <x:v>0</x:v>
      </x:c>
      <x:c r="AJ1482" s="18" t="n">
        <x:f>V1482*INDEX('07 Mode Capacity'!$P$6:$P$17,MATCH("AIR-"&amp;I1482,'07 Mode Capacity'!$C$6:$C$17,0))</x:f>
        <x:v>0</x:v>
      </x:c>
      <x:c r="AK1482" s="18" t="n">
        <x:f>Y1482*INDEX('07 Mode Capacity'!$P$6:$P$17,MATCH("OCEAN-"&amp;I1482,'07 Mode Capacity'!$C$6:$C$17,0))</x:f>
        <x:v>0</x:v>
      </x:c>
      <x:c r="AL1482" s="18" t="n">
        <x:f>AB1482*INDEX('07 Mode Capacity'!$P$6:$P$17,MATCH("LAND-"&amp;I1482,'07 Mode Capacity'!$C$6:$C$17,0))</x:f>
        <x:v>402.19325143884384</x:v>
      </x:c>
      <x:c r="AM1482" s="18" t="n">
        <x:f>AE1482*INDEX('07 Mode Capacity'!$P$6:$P$17,MATCH("INLAND-"&amp;I1482,'07 Mode Capacity'!$C$6:$C$17,0))</x:f>
        <x:v>0</x:v>
      </x:c>
      <x:c r="AN1482" s="18" t="n">
        <x:f>SUM(AJ1482:AM1482)</x:f>
        <x:v>402.19325143884384</x:v>
      </x:c>
      <x:c r="AO1482" s="17" t="n">
        <x:f>IF(N1482=0,1,AN1482/N1482)</x:f>
        <x:v>0.7150102247801668</x:v>
      </x:c>
      <x:c r="AP1482" s="11" t="str">
        <x:f>IF(AO1482&gt;='01 Controls'!$E$16,"PASS","FAIL")</x:f>
        <x:v>FAIL</x:v>
      </x:c>
      <x:c r="AQ1482" s="11" t="str">
        <x:v>UNQUANTIFIED</x:v>
      </x:c>
      <x:c r="AR1482" s="11" t="str">
        <x:v>Position-class planning record; serial item and receiver open</x:v>
      </x:c>
      <x:c r="AS1482" s="26"/>
      <x:c r="AT1482" s="26"/>
    </x:row>
    <x:row r="1483">
      <x:c r="C1483" s="11" t="str">
        <x:v>M1-A-TDG-BLK-08</x:v>
      </x:c>
      <x:c r="D1483" s="11" t="str">
        <x:v>M1</x:v>
      </x:c>
      <x:c r="E1483" s="11" t="str">
        <x:v>Western fire and heat</x:v>
      </x:c>
      <x:c r="F1483" s="11" t="str">
        <x:v>A-TDG</x:v>
      </x:c>
      <x:c r="G1483" s="11" t="str">
        <x:v>Tactical distribution group</x:v>
      </x:c>
      <x:c r="H1483" s="11" t="str">
        <x:v>BLK-08</x:v>
      </x:c>
      <x:c r="I1483" s="19" t="n">
        <x:v>48</x:v>
      </x:c>
      <x:c r="J1483" s="21" t="n">
        <x:v>5</x:v>
      </x:c>
      <x:c r="K1483" s="18" t="n">
        <x:f>'05 Cargo Register'!K139</x:f>
        <x:v>56.25</x:v>
      </x:c>
      <x:c r="L1483" s="18" t="n">
        <x:f>'05 Cargo Register'!N139</x:f>
        <x:v>9</x:v>
      </x:c>
      <x:c r="M1483" s="18" t="n">
        <x:f>'05 Cargo Register'!O139</x:f>
        <x:v>459</x:v>
      </x:c>
      <x:c r="N1483" s="18" t="n">
        <x:f>J1483*K1483</x:f>
        <x:v>281.25</x:v>
      </x:c>
      <x:c r="O1483" s="18" t="n">
        <x:f>J1483*L1483</x:f>
        <x:v>45</x:v>
      </x:c>
      <x:c r="P1483" s="18" t="n">
        <x:f>J1483*M1483</x:f>
        <x:v>2295</x:v>
      </x:c>
      <x:c r="Q1483" s="22" t="n">
        <x:f>'01 Controls'!$E$25*'02 Cargo Classes'!$M$14</x:f>
        <x:v>0.1</x:v>
      </x:c>
      <x:c r="R1483" s="22" t="n">
        <x:f>'01 Controls'!$F$25*'02 Cargo Classes'!$N$14</x:f>
        <x:v>0</x:v>
      </x:c>
      <x:c r="S1483" s="22" t="n">
        <x:f>'01 Controls'!$G$25*'02 Cargo Classes'!$O$14</x:f>
        <x:v>0.9</x:v>
      </x:c>
      <x:c r="T1483" s="22" t="n">
        <x:f>'01 Controls'!$H$25*'02 Cargo Classes'!$P$14</x:f>
        <x:v>0</x:v>
      </x:c>
      <x:c r="U1483" s="22" t="n">
        <x:f>SUM(Q1483:T1483)</x:f>
        <x:v>1</x:v>
      </x:c>
      <x:c r="V1483" s="18" t="n">
        <x:f>IF(U1483=0,0,N1483*Q1483/U1483)</x:f>
        <x:v>28.125</x:v>
      </x:c>
      <x:c r="W1483" s="18" t="n">
        <x:f>IF(U1483=0,0,P1483*Q1483/U1483)</x:f>
        <x:v>229.5</x:v>
      </x:c>
      <x:c r="X1483" s="18" t="n">
        <x:f>MAX(V1483,W1483*'01 Controls'!$E$12)</x:f>
        <x:v>57.375</x:v>
      </x:c>
      <x:c r="Y1483" s="18" t="n">
        <x:f>IF(U1483=0,0,N1483*R1483/U1483)</x:f>
        <x:v>0</x:v>
      </x:c>
      <x:c r="Z1483" s="18" t="n">
        <x:f>IF(U1483=0,0,P1483*R1483/U1483)</x:f>
        <x:v>0</x:v>
      </x:c>
      <x:c r="AA1483" s="18" t="n">
        <x:f>MAX(Y1483,Z1483*'01 Controls'!$E$13)</x:f>
        <x:v>0</x:v>
      </x:c>
      <x:c r="AB1483" s="18" t="n">
        <x:f>IF(U1483=0,0,N1483*S1483/U1483)</x:f>
        <x:v>253.125</x:v>
      </x:c>
      <x:c r="AC1483" s="18" t="n">
        <x:f>IF(U1483=0,0,P1483*S1483/U1483)</x:f>
        <x:v>2065.5</x:v>
      </x:c>
      <x:c r="AD1483" s="18" t="n">
        <x:f>MAX(AB1483,AC1483*'01 Controls'!$E$14)</x:f>
        <x:v>413.1</x:v>
      </x:c>
      <x:c r="AE1483" s="18" t="n">
        <x:f>IF(U1483=0,0,N1483*T1483/U1483)</x:f>
        <x:v>0</x:v>
      </x:c>
      <x:c r="AF1483" s="18" t="n">
        <x:f>IF(U1483=0,0,P1483*T1483/U1483)</x:f>
        <x:v>0</x:v>
      </x:c>
      <x:c r="AG1483" s="18" t="n">
        <x:f>MAX(AE1483,AF1483*'01 Controls'!$E$15)</x:f>
        <x:v>0</x:v>
      </x:c>
      <x:c r="AH1483" s="18" t="n">
        <x:f>SUM(V1483,Y1483,AB1483,AE1483)</x:f>
        <x:v>281.25</x:v>
      </x:c>
      <x:c r="AI1483" s="18" t="n">
        <x:f>N1483-AH1483</x:f>
        <x:v>0</x:v>
      </x:c>
      <x:c r="AJ1483" s="18" t="n">
        <x:f>V1483*INDEX('07 Mode Capacity'!$P$6:$P$17,MATCH("AIR-"&amp;I1483,'07 Mode Capacity'!$C$6:$C$17,0))</x:f>
        <x:v>7.884440389386356</x:v>
      </x:c>
      <x:c r="AK1483" s="18" t="n">
        <x:f>Y1483*INDEX('07 Mode Capacity'!$P$6:$P$17,MATCH("OCEAN-"&amp;I1483,'07 Mode Capacity'!$C$6:$C$17,0))</x:f>
        <x:v>0</x:v>
      </x:c>
      <x:c r="AL1483" s="18" t="n">
        <x:f>AB1483*INDEX('07 Mode Capacity'!$P$6:$P$17,MATCH("LAND-"&amp;I1483,'07 Mode Capacity'!$C$6:$C$17,0))</x:f>
        <x:v>30.893366970869735</x:v>
      </x:c>
      <x:c r="AM1483" s="18" t="n">
        <x:f>AE1483*INDEX('07 Mode Capacity'!$P$6:$P$17,MATCH("INLAND-"&amp;I1483,'07 Mode Capacity'!$C$6:$C$17,0))</x:f>
        <x:v>0</x:v>
      </x:c>
      <x:c r="AN1483" s="18" t="n">
        <x:f>SUM(AJ1483:AM1483)</x:f>
        <x:v>38.77780736025609</x:v>
      </x:c>
      <x:c r="AO1483" s="17" t="n">
        <x:f>IF(N1483=0,1,AN1483/N1483)</x:f>
        <x:v>0.13787664839202166</x:v>
      </x:c>
      <x:c r="AP1483" s="11" t="str">
        <x:f>IF(AO1483&gt;='01 Controls'!$E$16,"PASS","FAIL")</x:f>
        <x:v>FAIL</x:v>
      </x:c>
      <x:c r="AQ1483" s="11" t="str">
        <x:v>UNQUANTIFIED</x:v>
      </x:c>
      <x:c r="AR1483" s="11" t="str">
        <x:v>Position-class planning record; serial item and receiver open</x:v>
      </x:c>
      <x:c r="AS1483" s="26"/>
      <x:c r="AT1483" s="26"/>
    </x:row>
    <x:row r="1484">
      <x:c r="C1484" s="11" t="str">
        <x:v>M1-A-TDG-OOG-80</x:v>
      </x:c>
      <x:c r="D1484" s="11" t="str">
        <x:v>M1</x:v>
      </x:c>
      <x:c r="E1484" s="11" t="str">
        <x:v>Western fire and heat</x:v>
      </x:c>
      <x:c r="F1484" s="11" t="str">
        <x:v>A-TDG</x:v>
      </x:c>
      <x:c r="G1484" s="11" t="str">
        <x:v>Tactical distribution group</x:v>
      </x:c>
      <x:c r="H1484" s="11" t="str">
        <x:v>OOG-80</x:v>
      </x:c>
      <x:c r="I1484" s="19" t="n">
        <x:v>72</x:v>
      </x:c>
      <x:c r="J1484" s="21" t="n">
        <x:v>5</x:v>
      </x:c>
      <x:c r="K1484" s="18" t="n">
        <x:f>'05 Cargo Register'!K140</x:f>
        <x:v>562.5</x:v>
      </x:c>
      <x:c r="L1484" s="18" t="n">
        <x:f>'05 Cargo Register'!N140</x:f>
        <x:v>10</x:v>
      </x:c>
      <x:c r="M1484" s="18" t="n">
        <x:f>'05 Cargo Register'!O140</x:f>
        <x:v>1760</x:v>
      </x:c>
      <x:c r="N1484" s="18" t="n">
        <x:f>J1484*K1484</x:f>
        <x:v>2812.5</x:v>
      </x:c>
      <x:c r="O1484" s="18" t="n">
        <x:f>J1484*L1484</x:f>
        <x:v>50</x:v>
      </x:c>
      <x:c r="P1484" s="18" t="n">
        <x:f>J1484*M1484</x:f>
        <x:v>8800</x:v>
      </x:c>
      <x:c r="Q1484" s="22" t="n">
        <x:f>'01 Controls'!$E$25*'02 Cargo Classes'!$M$15</x:f>
        <x:v>0</x:v>
      </x:c>
      <x:c r="R1484" s="22" t="n">
        <x:f>'01 Controls'!$F$25*'02 Cargo Classes'!$N$15</x:f>
        <x:v>0</x:v>
      </x:c>
      <x:c r="S1484" s="22" t="n">
        <x:f>'01 Controls'!$G$25*'02 Cargo Classes'!$O$15</x:f>
        <x:v>0.54</x:v>
      </x:c>
      <x:c r="T1484" s="22" t="n">
        <x:f>'01 Controls'!$H$25*'02 Cargo Classes'!$P$15</x:f>
        <x:v>0</x:v>
      </x:c>
      <x:c r="U1484" s="22" t="n">
        <x:f>SUM(Q1484:T1484)</x:f>
        <x:v>0.54</x:v>
      </x:c>
      <x:c r="V1484" s="18" t="n">
        <x:f>IF(U1484=0,0,N1484*Q1484/U1484)</x:f>
        <x:v>0</x:v>
      </x:c>
      <x:c r="W1484" s="18" t="n">
        <x:f>IF(U1484=0,0,P1484*Q1484/U1484)</x:f>
        <x:v>0</x:v>
      </x:c>
      <x:c r="X1484" s="18" t="n">
        <x:f>MAX(V1484,W1484*'01 Controls'!$E$12)</x:f>
        <x:v>0</x:v>
      </x:c>
      <x:c r="Y1484" s="18" t="n">
        <x:f>IF(U1484=0,0,N1484*R1484/U1484)</x:f>
        <x:v>0</x:v>
      </x:c>
      <x:c r="Z1484" s="18" t="n">
        <x:f>IF(U1484=0,0,P1484*R1484/U1484)</x:f>
        <x:v>0</x:v>
      </x:c>
      <x:c r="AA1484" s="18" t="n">
        <x:f>MAX(Y1484,Z1484*'01 Controls'!$E$13)</x:f>
        <x:v>0</x:v>
      </x:c>
      <x:c r="AB1484" s="18" t="n">
        <x:f>IF(U1484=0,0,N1484*S1484/U1484)</x:f>
        <x:v>2812.5</x:v>
      </x:c>
      <x:c r="AC1484" s="18" t="n">
        <x:f>IF(U1484=0,0,P1484*S1484/U1484)</x:f>
        <x:v>8800</x:v>
      </x:c>
      <x:c r="AD1484" s="18" t="n">
        <x:f>MAX(AB1484,AC1484*'01 Controls'!$E$14)</x:f>
        <x:v>2812.5</x:v>
      </x:c>
      <x:c r="AE1484" s="18" t="n">
        <x:f>IF(U1484=0,0,N1484*T1484/U1484)</x:f>
        <x:v>0</x:v>
      </x:c>
      <x:c r="AF1484" s="18" t="n">
        <x:f>IF(U1484=0,0,P1484*T1484/U1484)</x:f>
        <x:v>0</x:v>
      </x:c>
      <x:c r="AG1484" s="18" t="n">
        <x:f>MAX(AE1484,AF1484*'01 Controls'!$E$15)</x:f>
        <x:v>0</x:v>
      </x:c>
      <x:c r="AH1484" s="18" t="n">
        <x:f>SUM(V1484,Y1484,AB1484,AE1484)</x:f>
        <x:v>2812.5</x:v>
      </x:c>
      <x:c r="AI1484" s="18" t="n">
        <x:f>N1484-AH1484</x:f>
        <x:v>0</x:v>
      </x:c>
      <x:c r="AJ1484" s="18" t="n">
        <x:f>V1484*INDEX('07 Mode Capacity'!$P$6:$P$17,MATCH("AIR-"&amp;I1484,'07 Mode Capacity'!$C$6:$C$17,0))</x:f>
        <x:v>0</x:v>
      </x:c>
      <x:c r="AK1484" s="18" t="n">
        <x:f>Y1484*INDEX('07 Mode Capacity'!$P$6:$P$17,MATCH("OCEAN-"&amp;I1484,'07 Mode Capacity'!$C$6:$C$17,0))</x:f>
        <x:v>0</x:v>
      </x:c>
      <x:c r="AL1484" s="18" t="n">
        <x:f>AB1484*INDEX('07 Mode Capacity'!$P$6:$P$17,MATCH("LAND-"&amp;I1484,'07 Mode Capacity'!$C$6:$C$17,0))</x:f>
        <x:v>2010.9662571942192</x:v>
      </x:c>
      <x:c r="AM1484" s="18" t="n">
        <x:f>AE1484*INDEX('07 Mode Capacity'!$P$6:$P$17,MATCH("INLAND-"&amp;I1484,'07 Mode Capacity'!$C$6:$C$17,0))</x:f>
        <x:v>0</x:v>
      </x:c>
      <x:c r="AN1484" s="18" t="n">
        <x:f>SUM(AJ1484:AM1484)</x:f>
        <x:v>2010.9662571942192</x:v>
      </x:c>
      <x:c r="AO1484" s="17" t="n">
        <x:f>IF(N1484=0,1,AN1484/N1484)</x:f>
        <x:v>0.7150102247801668</x:v>
      </x:c>
      <x:c r="AP1484" s="11" t="str">
        <x:f>IF(AO1484&gt;='01 Controls'!$E$16,"PASS","FAIL")</x:f>
        <x:v>FAIL</x:v>
      </x:c>
      <x:c r="AQ1484" s="11" t="str">
        <x:v>UNQUANTIFIED</x:v>
      </x:c>
      <x:c r="AR1484" s="11" t="str">
        <x:v>Position-class planning record; serial item and receiver open</x:v>
      </x:c>
      <x:c r="AS1484" s="26"/>
      <x:c r="AT1484" s="26"/>
    </x:row>
    <x:row r="1485">
      <x:c r="C1485" s="11" t="str">
        <x:v>M1-A-SRG-APL-45</x:v>
      </x:c>
      <x:c r="D1485" s="11" t="str">
        <x:v>M1</x:v>
      </x:c>
      <x:c r="E1485" s="11" t="str">
        <x:v>Western fire and heat</x:v>
      </x:c>
      <x:c r="F1485" s="11" t="str">
        <x:v>A-SRG</x:v>
      </x:c>
      <x:c r="G1485" s="11" t="str">
        <x:v>Air sensing and relay group</x:v>
      </x:c>
      <x:c r="H1485" s="11" t="str">
        <x:v>APL-45</x:v>
      </x:c>
      <x:c r="I1485" s="19" t="n">
        <x:v>24</x:v>
      </x:c>
      <x:c r="J1485" s="21" t="n">
        <x:v>5</x:v>
      </x:c>
      <x:c r="K1485" s="18" t="n">
        <x:f>'05 Cargo Register'!K141</x:f>
        <x:v>225</x:v>
      </x:c>
      <x:c r="L1485" s="18" t="n">
        <x:f>'05 Cargo Register'!N141</x:f>
        <x:v>59</x:v>
      </x:c>
      <x:c r="M1485" s="18" t="n">
        <x:f>'05 Cargo Register'!O141</x:f>
        <x:v>442.5</x:v>
      </x:c>
      <x:c r="N1485" s="18" t="n">
        <x:f>J1485*K1485</x:f>
        <x:v>1125</x:v>
      </x:c>
      <x:c r="O1485" s="18" t="n">
        <x:f>J1485*L1485</x:f>
        <x:v>295</x:v>
      </x:c>
      <x:c r="P1485" s="18" t="n">
        <x:f>J1485*M1485</x:f>
        <x:v>2212.5</x:v>
      </x:c>
      <x:c r="Q1485" s="22" t="n">
        <x:f>'01 Controls'!$E$25*'02 Cargo Classes'!$M$6</x:f>
        <x:v>0.30000000000000004</x:v>
      </x:c>
      <x:c r="R1485" s="22" t="n">
        <x:f>'01 Controls'!$F$25*'02 Cargo Classes'!$N$6</x:f>
        <x:v>0</x:v>
      </x:c>
      <x:c r="S1485" s="22" t="n">
        <x:f>'01 Controls'!$G$25*'02 Cargo Classes'!$O$6</x:f>
        <x:v>0.9</x:v>
      </x:c>
      <x:c r="T1485" s="22" t="n">
        <x:f>'01 Controls'!$H$25*'02 Cargo Classes'!$P$6</x:f>
        <x:v>0</x:v>
      </x:c>
      <x:c r="U1485" s="22" t="n">
        <x:f>SUM(Q1485:T1485)</x:f>
        <x:v>1.2000000000000002</x:v>
      </x:c>
      <x:c r="V1485" s="18" t="n">
        <x:f>IF(U1485=0,0,N1485*Q1485/U1485)</x:f>
        <x:v>281.25</x:v>
      </x:c>
      <x:c r="W1485" s="18" t="n">
        <x:f>IF(U1485=0,0,P1485*Q1485/U1485)</x:f>
        <x:v>553.125</x:v>
      </x:c>
      <x:c r="X1485" s="18" t="n">
        <x:f>MAX(V1485,W1485*'01 Controls'!$E$12)</x:f>
        <x:v>281.25</x:v>
      </x:c>
      <x:c r="Y1485" s="18" t="n">
        <x:f>IF(U1485=0,0,N1485*R1485/U1485)</x:f>
        <x:v>0</x:v>
      </x:c>
      <x:c r="Z1485" s="18" t="n">
        <x:f>IF(U1485=0,0,P1485*R1485/U1485)</x:f>
        <x:v>0</x:v>
      </x:c>
      <x:c r="AA1485" s="18" t="n">
        <x:f>MAX(Y1485,Z1485*'01 Controls'!$E$13)</x:f>
        <x:v>0</x:v>
      </x:c>
      <x:c r="AB1485" s="18" t="n">
        <x:f>IF(U1485=0,0,N1485*S1485/U1485)</x:f>
        <x:v>843.7499999999999</x:v>
      </x:c>
      <x:c r="AC1485" s="18" t="n">
        <x:f>IF(U1485=0,0,P1485*S1485/U1485)</x:f>
        <x:v>1659.3749999999998</x:v>
      </x:c>
      <x:c r="AD1485" s="18" t="n">
        <x:f>MAX(AB1485,AC1485*'01 Controls'!$E$14)</x:f>
        <x:v>843.7499999999999</x:v>
      </x:c>
      <x:c r="AE1485" s="18" t="n">
        <x:f>IF(U1485=0,0,N1485*T1485/U1485)</x:f>
        <x:v>0</x:v>
      </x:c>
      <x:c r="AF1485" s="18" t="n">
        <x:f>IF(U1485=0,0,P1485*T1485/U1485)</x:f>
        <x:v>0</x:v>
      </x:c>
      <x:c r="AG1485" s="18" t="n">
        <x:f>MAX(AE1485,AF1485*'01 Controls'!$E$15)</x:f>
        <x:v>0</x:v>
      </x:c>
      <x:c r="AH1485" s="18" t="n">
        <x:f>SUM(V1485,Y1485,AB1485,AE1485)</x:f>
        <x:v>1125</x:v>
      </x:c>
      <x:c r="AI1485" s="18" t="n">
        <x:f>N1485-AH1485</x:f>
        <x:v>0</x:v>
      </x:c>
      <x:c r="AJ1485" s="18" t="n">
        <x:f>V1485*INDEX('07 Mode Capacity'!$P$6:$P$17,MATCH("AIR-"&amp;I1485,'07 Mode Capacity'!$C$6:$C$17,0))</x:f>
        <x:v>57.06958157968205</x:v>
      </x:c>
      <x:c r="AK1485" s="18" t="n">
        <x:f>Y1485*INDEX('07 Mode Capacity'!$P$6:$P$17,MATCH("OCEAN-"&amp;I1485,'07 Mode Capacity'!$C$6:$C$17,0))</x:f>
        <x:v>0</x:v>
      </x:c>
      <x:c r="AL1485" s="18" t="n">
        <x:f>AB1485*INDEX('07 Mode Capacity'!$P$6:$P$17,MATCH("LAND-"&amp;I1485,'07 Mode Capacity'!$C$6:$C$17,0))</x:f>
        <x:v>322.7351548355491</x:v>
      </x:c>
      <x:c r="AM1485" s="18" t="n">
        <x:f>AE1485*INDEX('07 Mode Capacity'!$P$6:$P$17,MATCH("INLAND-"&amp;I1485,'07 Mode Capacity'!$C$6:$C$17,0))</x:f>
        <x:v>0</x:v>
      </x:c>
      <x:c r="AN1485" s="18" t="n">
        <x:f>SUM(AJ1485:AM1485)</x:f>
        <x:v>379.80473641523116</x:v>
      </x:c>
      <x:c r="AO1485" s="17" t="n">
        <x:f>IF(N1485=0,1,AN1485/N1485)</x:f>
        <x:v>0.33760421014687214</x:v>
      </x:c>
      <x:c r="AP1485" s="11" t="str">
        <x:f>IF(AO1485&gt;='01 Controls'!$E$16,"PASS","FAIL")</x:f>
        <x:v>FAIL</x:v>
      </x:c>
      <x:c r="AQ1485" s="11" t="str">
        <x:v>UNQUANTIFIED</x:v>
      </x:c>
      <x:c r="AR1485" s="11" t="str">
        <x:v>Position-class planning record; serial item and receiver open</x:v>
      </x:c>
      <x:c r="AS1485" s="26"/>
      <x:c r="AT1485" s="26"/>
    </x:row>
    <x:row r="1486">
      <x:c r="C1486" s="11" t="str">
        <x:v>M1-A-SRG-ISO-18</x:v>
      </x:c>
      <x:c r="D1486" s="11" t="str">
        <x:v>M1</x:v>
      </x:c>
      <x:c r="E1486" s="11" t="str">
        <x:v>Western fire and heat</x:v>
      </x:c>
      <x:c r="F1486" s="11" t="str">
        <x:v>A-SRG</x:v>
      </x:c>
      <x:c r="G1486" s="11" t="str">
        <x:v>Air sensing and relay group</x:v>
      </x:c>
      <x:c r="H1486" s="11" t="str">
        <x:v>ISO-18</x:v>
      </x:c>
      <x:c r="I1486" s="19" t="n">
        <x:v>48</x:v>
      </x:c>
      <x:c r="J1486" s="21" t="n">
        <x:v>5</x:v>
      </x:c>
      <x:c r="K1486" s="18" t="n">
        <x:f>'05 Cargo Register'!K142</x:f>
        <x:v>337.5</x:v>
      </x:c>
      <x:c r="L1486" s="18" t="n">
        <x:f>'05 Cargo Register'!N142</x:f>
        <x:v>23</x:v>
      </x:c>
      <x:c r="M1486" s="18" t="n">
        <x:f>'05 Cargo Register'!O142</x:f>
        <x:v>607.2</x:v>
      </x:c>
      <x:c r="N1486" s="18" t="n">
        <x:f>J1486*K1486</x:f>
        <x:v>1687.5</x:v>
      </x:c>
      <x:c r="O1486" s="18" t="n">
        <x:f>J1486*L1486</x:f>
        <x:v>115</x:v>
      </x:c>
      <x:c r="P1486" s="18" t="n">
        <x:f>J1486*M1486</x:f>
        <x:v>3036</x:v>
      </x:c>
      <x:c r="Q1486" s="22" t="n">
        <x:f>'01 Controls'!$E$25*'02 Cargo Classes'!$M$7</x:f>
        <x:v>0.020000000000000004</x:v>
      </x:c>
      <x:c r="R1486" s="22" t="n">
        <x:f>'01 Controls'!$F$25*'02 Cargo Classes'!$N$7</x:f>
        <x:v>0</x:v>
      </x:c>
      <x:c r="S1486" s="22" t="n">
        <x:f>'01 Controls'!$G$25*'02 Cargo Classes'!$O$7</x:f>
        <x:v>1.08</x:v>
      </x:c>
      <x:c r="T1486" s="22" t="n">
        <x:f>'01 Controls'!$H$25*'02 Cargo Classes'!$P$7</x:f>
        <x:v>0</x:v>
      </x:c>
      <x:c r="U1486" s="22" t="n">
        <x:f>SUM(Q1486:T1486)</x:f>
        <x:v>1.1</x:v>
      </x:c>
      <x:c r="V1486" s="18" t="n">
        <x:f>IF(U1486=0,0,N1486*Q1486/U1486)</x:f>
        <x:v>30.681818181818187</x:v>
      </x:c>
      <x:c r="W1486" s="18" t="n">
        <x:f>IF(U1486=0,0,P1486*Q1486/U1486)</x:f>
        <x:v>55.20000000000001</x:v>
      </x:c>
      <x:c r="X1486" s="18" t="n">
        <x:f>MAX(V1486,W1486*'01 Controls'!$E$12)</x:f>
        <x:v>30.681818181818187</x:v>
      </x:c>
      <x:c r="Y1486" s="18" t="n">
        <x:f>IF(U1486=0,0,N1486*R1486/U1486)</x:f>
        <x:v>0</x:v>
      </x:c>
      <x:c r="Z1486" s="18" t="n">
        <x:f>IF(U1486=0,0,P1486*R1486/U1486)</x:f>
        <x:v>0</x:v>
      </x:c>
      <x:c r="AA1486" s="18" t="n">
        <x:f>MAX(Y1486,Z1486*'01 Controls'!$E$13)</x:f>
        <x:v>0</x:v>
      </x:c>
      <x:c r="AB1486" s="18" t="n">
        <x:f>IF(U1486=0,0,N1486*S1486/U1486)</x:f>
        <x:v>1656.818181818182</x:v>
      </x:c>
      <x:c r="AC1486" s="18" t="n">
        <x:f>IF(U1486=0,0,P1486*S1486/U1486)</x:f>
        <x:v>2980.7999999999997</x:v>
      </x:c>
      <x:c r="AD1486" s="18" t="n">
        <x:f>MAX(AB1486,AC1486*'01 Controls'!$E$14)</x:f>
        <x:v>1656.818181818182</x:v>
      </x:c>
      <x:c r="AE1486" s="18" t="n">
        <x:f>IF(U1486=0,0,N1486*T1486/U1486)</x:f>
        <x:v>0</x:v>
      </x:c>
      <x:c r="AF1486" s="18" t="n">
        <x:f>IF(U1486=0,0,P1486*T1486/U1486)</x:f>
        <x:v>0</x:v>
      </x:c>
      <x:c r="AG1486" s="18" t="n">
        <x:f>MAX(AE1486,AF1486*'01 Controls'!$E$15)</x:f>
        <x:v>0</x:v>
      </x:c>
      <x:c r="AH1486" s="18" t="n">
        <x:f>SUM(V1486,Y1486,AB1486,AE1486)</x:f>
        <x:v>1687.5000000000002</x:v>
      </x:c>
      <x:c r="AI1486" s="18" t="n">
        <x:f>N1486-AH1486</x:f>
        <x:v>-2.2737367544323206e-13</x:v>
      </x:c>
      <x:c r="AJ1486" s="18" t="n">
        <x:f>V1486*INDEX('07 Mode Capacity'!$P$6:$P$17,MATCH("AIR-"&amp;I1486,'07 Mode Capacity'!$C$6:$C$17,0))</x:f>
        <x:v>8.60120769751239</x:v>
      </x:c>
      <x:c r="AK1486" s="18" t="n">
        <x:f>Y1486*INDEX('07 Mode Capacity'!$P$6:$P$17,MATCH("OCEAN-"&amp;I1486,'07 Mode Capacity'!$C$6:$C$17,0))</x:f>
        <x:v>0</x:v>
      </x:c>
      <x:c r="AL1486" s="18" t="n">
        <x:f>AB1486*INDEX('07 Mode Capacity'!$P$6:$P$17,MATCH("LAND-"&amp;I1486,'07 Mode Capacity'!$C$6:$C$17,0))</x:f>
        <x:v>202.21112926387465</x:v>
      </x:c>
      <x:c r="AM1486" s="18" t="n">
        <x:f>AE1486*INDEX('07 Mode Capacity'!$P$6:$P$17,MATCH("INLAND-"&amp;I1486,'07 Mode Capacity'!$C$6:$C$17,0))</x:f>
        <x:v>0</x:v>
      </x:c>
      <x:c r="AN1486" s="18" t="n">
        <x:f>SUM(AJ1486:AM1486)</x:f>
        <x:v>210.81233696138705</x:v>
      </x:c>
      <x:c r="AO1486" s="17" t="n">
        <x:f>IF(N1486=0,1,AN1486/N1486)</x:f>
        <x:v>0.12492582931045158</x:v>
      </x:c>
      <x:c r="AP1486" s="11" t="str">
        <x:f>IF(AO1486&gt;='01 Controls'!$E$16,"PASS","FAIL")</x:f>
        <x:v>FAIL</x:v>
      </x:c>
      <x:c r="AQ1486" s="11" t="str">
        <x:v>UNQUANTIFIED</x:v>
      </x:c>
      <x:c r="AR1486" s="11" t="str">
        <x:v>Position-class planning record; serial item and receiver open</x:v>
      </x:c>
      <x:c r="AS1486" s="26"/>
      <x:c r="AT1486" s="26"/>
    </x:row>
    <x:row r="1487">
      <x:c r="C1487" s="11" t="str">
        <x:v>M1-A-SRG-COL-12</x:v>
      </x:c>
      <x:c r="D1487" s="11" t="str">
        <x:v>M1</x:v>
      </x:c>
      <x:c r="E1487" s="11" t="str">
        <x:v>Western fire and heat</x:v>
      </x:c>
      <x:c r="F1487" s="11" t="str">
        <x:v>A-SRG</x:v>
      </x:c>
      <x:c r="G1487" s="11" t="str">
        <x:v>Air sensing and relay group</x:v>
      </x:c>
      <x:c r="H1487" s="11" t="str">
        <x:v>COL-12</x:v>
      </x:c>
      <x:c r="I1487" s="19" t="n">
        <x:v>24</x:v>
      </x:c>
      <x:c r="J1487" s="21" t="n">
        <x:v>5</x:v>
      </x:c>
      <x:c r="K1487" s="18" t="n">
        <x:f>'05 Cargo Register'!K143</x:f>
        <x:v>84.375</x:v>
      </x:c>
      <x:c r="L1487" s="18" t="n">
        <x:f>'05 Cargo Register'!N143</x:f>
        <x:v>9</x:v>
      </x:c>
      <x:c r="M1487" s="18" t="n">
        <x:f>'05 Cargo Register'!O143</x:f>
        <x:v>237.60000000000002</x:v>
      </x:c>
      <x:c r="N1487" s="18" t="n">
        <x:f>J1487*K1487</x:f>
        <x:v>421.875</x:v>
      </x:c>
      <x:c r="O1487" s="18" t="n">
        <x:f>J1487*L1487</x:f>
        <x:v>45</x:v>
      </x:c>
      <x:c r="P1487" s="18" t="n">
        <x:f>J1487*M1487</x:f>
        <x:v>1188</x:v>
      </x:c>
      <x:c r="Q1487" s="22" t="n">
        <x:f>'01 Controls'!$E$25*'02 Cargo Classes'!$M$8</x:f>
        <x:v>0.2</x:v>
      </x:c>
      <x:c r="R1487" s="22" t="n">
        <x:f>'01 Controls'!$F$25*'02 Cargo Classes'!$N$8</x:f>
        <x:v>0</x:v>
      </x:c>
      <x:c r="S1487" s="22" t="n">
        <x:f>'01 Controls'!$G$25*'02 Cargo Classes'!$O$8</x:f>
        <x:v>1.08</x:v>
      </x:c>
      <x:c r="T1487" s="22" t="n">
        <x:f>'01 Controls'!$H$25*'02 Cargo Classes'!$P$8</x:f>
        <x:v>0</x:v>
      </x:c>
      <x:c r="U1487" s="22" t="n">
        <x:f>SUM(Q1487:T1487)</x:f>
        <x:v>1.28</x:v>
      </x:c>
      <x:c r="V1487" s="18" t="n">
        <x:f>IF(U1487=0,0,N1487*Q1487/U1487)</x:f>
        <x:v>65.91796875</x:v>
      </x:c>
      <x:c r="W1487" s="18" t="n">
        <x:f>IF(U1487=0,0,P1487*Q1487/U1487)</x:f>
        <x:v>185.625</x:v>
      </x:c>
      <x:c r="X1487" s="18" t="n">
        <x:f>MAX(V1487,W1487*'01 Controls'!$E$12)</x:f>
        <x:v>65.91796875</x:v>
      </x:c>
      <x:c r="Y1487" s="18" t="n">
        <x:f>IF(U1487=0,0,N1487*R1487/U1487)</x:f>
        <x:v>0</x:v>
      </x:c>
      <x:c r="Z1487" s="18" t="n">
        <x:f>IF(U1487=0,0,P1487*R1487/U1487)</x:f>
        <x:v>0</x:v>
      </x:c>
      <x:c r="AA1487" s="18" t="n">
        <x:f>MAX(Y1487,Z1487*'01 Controls'!$E$13)</x:f>
        <x:v>0</x:v>
      </x:c>
      <x:c r="AB1487" s="18" t="n">
        <x:f>IF(U1487=0,0,N1487*S1487/U1487)</x:f>
        <x:v>355.95703125000006</x:v>
      </x:c>
      <x:c r="AC1487" s="18" t="n">
        <x:f>IF(U1487=0,0,P1487*S1487/U1487)</x:f>
        <x:v>1002.3750000000001</x:v>
      </x:c>
      <x:c r="AD1487" s="18" t="n">
        <x:f>MAX(AB1487,AC1487*'01 Controls'!$E$14)</x:f>
        <x:v>355.95703125000006</x:v>
      </x:c>
      <x:c r="AE1487" s="18" t="n">
        <x:f>IF(U1487=0,0,N1487*T1487/U1487)</x:f>
        <x:v>0</x:v>
      </x:c>
      <x:c r="AF1487" s="18" t="n">
        <x:f>IF(U1487=0,0,P1487*T1487/U1487)</x:f>
        <x:v>0</x:v>
      </x:c>
      <x:c r="AG1487" s="18" t="n">
        <x:f>MAX(AE1487,AF1487*'01 Controls'!$E$15)</x:f>
        <x:v>0</x:v>
      </x:c>
      <x:c r="AH1487" s="18" t="n">
        <x:f>SUM(V1487,Y1487,AB1487,AE1487)</x:f>
        <x:v>421.87500000000006</x:v>
      </x:c>
      <x:c r="AI1487" s="18" t="n">
        <x:f>N1487-AH1487</x:f>
        <x:v>-5.684341886080802e-14</x:v>
      </x:c>
      <x:c r="AJ1487" s="18" t="n">
        <x:f>V1487*INDEX('07 Mode Capacity'!$P$6:$P$17,MATCH("AIR-"&amp;I1487,'07 Mode Capacity'!$C$6:$C$17,0))</x:f>
        <x:v>13.37568318273798</x:v>
      </x:c>
      <x:c r="AK1487" s="18" t="n">
        <x:f>Y1487*INDEX('07 Mode Capacity'!$P$6:$P$17,MATCH("OCEAN-"&amp;I1487,'07 Mode Capacity'!$C$6:$C$17,0))</x:f>
        <x:v>0</x:v>
      </x:c>
      <x:c r="AL1487" s="18" t="n">
        <x:f>AB1487*INDEX('07 Mode Capacity'!$P$6:$P$17,MATCH("LAND-"&amp;I1487,'07 Mode Capacity'!$C$6:$C$17,0))</x:f>
        <x:v>136.1538934462473</x:v>
      </x:c>
      <x:c r="AM1487" s="18" t="n">
        <x:f>AE1487*INDEX('07 Mode Capacity'!$P$6:$P$17,MATCH("INLAND-"&amp;I1487,'07 Mode Capacity'!$C$6:$C$17,0))</x:f>
        <x:v>0</x:v>
      </x:c>
      <x:c r="AN1487" s="18" t="n">
        <x:f>SUM(AJ1487:AM1487)</x:f>
        <x:v>149.5295766289853</x:v>
      </x:c>
      <x:c r="AO1487" s="17" t="n">
        <x:f>IF(N1487=0,1,AN1487/N1487)</x:f>
        <x:v>0.35444047793537253</x:v>
      </x:c>
      <x:c r="AP1487" s="11" t="str">
        <x:f>IF(AO1487&gt;='01 Controls'!$E$16,"PASS","FAIL")</x:f>
        <x:v>FAIL</x:v>
      </x:c>
      <x:c r="AQ1487" s="11" t="str">
        <x:v>UNQUANTIFIED</x:v>
      </x:c>
      <x:c r="AR1487" s="11" t="str">
        <x:v>Position-class planning record; serial item and receiver open</x:v>
      </x:c>
      <x:c r="AS1487" s="26"/>
      <x:c r="AT1487" s="26"/>
    </x:row>
    <x:row r="1488">
      <x:c r="C1488" s="11" t="str">
        <x:v>M1-A-SRG-BAT-22</x:v>
      </x:c>
      <x:c r="D1488" s="11" t="str">
        <x:v>M1</x:v>
      </x:c>
      <x:c r="E1488" s="11" t="str">
        <x:v>Western fire and heat</x:v>
      </x:c>
      <x:c r="F1488" s="11" t="str">
        <x:v>A-SRG</x:v>
      </x:c>
      <x:c r="G1488" s="11" t="str">
        <x:v>Air sensing and relay group</x:v>
      </x:c>
      <x:c r="H1488" s="11" t="str">
        <x:v>BAT-22</x:v>
      </x:c>
      <x:c r="I1488" s="19" t="n">
        <x:v>48</x:v>
      </x:c>
      <x:c r="J1488" s="21" t="n">
        <x:v>5</x:v>
      </x:c>
      <x:c r="K1488" s="18" t="n">
        <x:f>'05 Cargo Register'!K144</x:f>
        <x:v>225</x:v>
      </x:c>
      <x:c r="L1488" s="18" t="n">
        <x:f>'05 Cargo Register'!N144</x:f>
        <x:v>13</x:v>
      </x:c>
      <x:c r="M1488" s="18" t="n">
        <x:f>'05 Cargo Register'!O144</x:f>
        <x:v>343.20000000000005</x:v>
      </x:c>
      <x:c r="N1488" s="18" t="n">
        <x:f>J1488*K1488</x:f>
        <x:v>1125</x:v>
      </x:c>
      <x:c r="O1488" s="18" t="n">
        <x:f>J1488*L1488</x:f>
        <x:v>65</x:v>
      </x:c>
      <x:c r="P1488" s="18" t="n">
        <x:f>J1488*M1488</x:f>
        <x:v>1716.0000000000002</x:v>
      </x:c>
      <x:c r="Q1488" s="22" t="n">
        <x:f>'01 Controls'!$E$25*'02 Cargo Classes'!$M$9</x:f>
        <x:v>0</x:v>
      </x:c>
      <x:c r="R1488" s="22" t="n">
        <x:f>'01 Controls'!$F$25*'02 Cargo Classes'!$N$9</x:f>
        <x:v>0</x:v>
      </x:c>
      <x:c r="S1488" s="22" t="n">
        <x:f>'01 Controls'!$G$25*'02 Cargo Classes'!$O$9</x:f>
        <x:v>0.9</x:v>
      </x:c>
      <x:c r="T1488" s="22" t="n">
        <x:f>'01 Controls'!$H$25*'02 Cargo Classes'!$P$9</x:f>
        <x:v>0</x:v>
      </x:c>
      <x:c r="U1488" s="22" t="n">
        <x:f>SUM(Q1488:T1488)</x:f>
        <x:v>0.9</x:v>
      </x:c>
      <x:c r="V1488" s="18" t="n">
        <x:f>IF(U1488=0,0,N1488*Q1488/U1488)</x:f>
        <x:v>0</x:v>
      </x:c>
      <x:c r="W1488" s="18" t="n">
        <x:f>IF(U1488=0,0,P1488*Q1488/U1488)</x:f>
        <x:v>0</x:v>
      </x:c>
      <x:c r="X1488" s="18" t="n">
        <x:f>MAX(V1488,W1488*'01 Controls'!$E$12)</x:f>
        <x:v>0</x:v>
      </x:c>
      <x:c r="Y1488" s="18" t="n">
        <x:f>IF(U1488=0,0,N1488*R1488/U1488)</x:f>
        <x:v>0</x:v>
      </x:c>
      <x:c r="Z1488" s="18" t="n">
        <x:f>IF(U1488=0,0,P1488*R1488/U1488)</x:f>
        <x:v>0</x:v>
      </x:c>
      <x:c r="AA1488" s="18" t="n">
        <x:f>MAX(Y1488,Z1488*'01 Controls'!$E$13)</x:f>
        <x:v>0</x:v>
      </x:c>
      <x:c r="AB1488" s="18" t="n">
        <x:f>IF(U1488=0,0,N1488*S1488/U1488)</x:f>
        <x:v>1125</x:v>
      </x:c>
      <x:c r="AC1488" s="18" t="n">
        <x:f>IF(U1488=0,0,P1488*S1488/U1488)</x:f>
        <x:v>1716.0000000000002</x:v>
      </x:c>
      <x:c r="AD1488" s="18" t="n">
        <x:f>MAX(AB1488,AC1488*'01 Controls'!$E$14)</x:f>
        <x:v>1125</x:v>
      </x:c>
      <x:c r="AE1488" s="18" t="n">
        <x:f>IF(U1488=0,0,N1488*T1488/U1488)</x:f>
        <x:v>0</x:v>
      </x:c>
      <x:c r="AF1488" s="18" t="n">
        <x:f>IF(U1488=0,0,P1488*T1488/U1488)</x:f>
        <x:v>0</x:v>
      </x:c>
      <x:c r="AG1488" s="18" t="n">
        <x:f>MAX(AE1488,AF1488*'01 Controls'!$E$15)</x:f>
        <x:v>0</x:v>
      </x:c>
      <x:c r="AH1488" s="18" t="n">
        <x:f>SUM(V1488,Y1488,AB1488,AE1488)</x:f>
        <x:v>1125</x:v>
      </x:c>
      <x:c r="AI1488" s="18" t="n">
        <x:f>N1488-AH1488</x:f>
        <x:v>0</x:v>
      </x:c>
      <x:c r="AJ1488" s="18" t="n">
        <x:f>V1488*INDEX('07 Mode Capacity'!$P$6:$P$17,MATCH("AIR-"&amp;I1488,'07 Mode Capacity'!$C$6:$C$17,0))</x:f>
        <x:v>0</x:v>
      </x:c>
      <x:c r="AK1488" s="18" t="n">
        <x:f>Y1488*INDEX('07 Mode Capacity'!$P$6:$P$17,MATCH("OCEAN-"&amp;I1488,'07 Mode Capacity'!$C$6:$C$17,0))</x:f>
        <x:v>0</x:v>
      </x:c>
      <x:c r="AL1488" s="18" t="n">
        <x:f>AB1488*INDEX('07 Mode Capacity'!$P$6:$P$17,MATCH("LAND-"&amp;I1488,'07 Mode Capacity'!$C$6:$C$17,0))</x:f>
        <x:v>137.3038532038655</x:v>
      </x:c>
      <x:c r="AM1488" s="18" t="n">
        <x:f>AE1488*INDEX('07 Mode Capacity'!$P$6:$P$17,MATCH("INLAND-"&amp;I1488,'07 Mode Capacity'!$C$6:$C$17,0))</x:f>
        <x:v>0</x:v>
      </x:c>
      <x:c r="AN1488" s="18" t="n">
        <x:f>SUM(AJ1488:AM1488)</x:f>
        <x:v>137.3038532038655</x:v>
      </x:c>
      <x:c r="AO1488" s="17" t="n">
        <x:f>IF(N1488=0,1,AN1488/N1488)</x:f>
        <x:v>0.1220478695145471</x:v>
      </x:c>
      <x:c r="AP1488" s="11" t="str">
        <x:f>IF(AO1488&gt;='01 Controls'!$E$16,"PASS","FAIL")</x:f>
        <x:v>FAIL</x:v>
      </x:c>
      <x:c r="AQ1488" s="11" t="str">
        <x:v>UNQUANTIFIED</x:v>
      </x:c>
      <x:c r="AR1488" s="11" t="str">
        <x:v>Position-class planning record; serial item and receiver open</x:v>
      </x:c>
      <x:c r="AS1488" s="26"/>
      <x:c r="AT1488" s="26"/>
    </x:row>
    <x:row r="1489">
      <x:c r="C1489" s="11" t="str">
        <x:v>M1-A-SRG-TNK-20</x:v>
      </x:c>
      <x:c r="D1489" s="11" t="str">
        <x:v>M1</x:v>
      </x:c>
      <x:c r="E1489" s="11" t="str">
        <x:v>Western fire and heat</x:v>
      </x:c>
      <x:c r="F1489" s="11" t="str">
        <x:v>A-SRG</x:v>
      </x:c>
      <x:c r="G1489" s="11" t="str">
        <x:v>Air sensing and relay group</x:v>
      </x:c>
      <x:c r="H1489" s="11" t="str">
        <x:v>TNK-20</x:v>
      </x:c>
      <x:c r="I1489" s="19" t="n">
        <x:v>48</x:v>
      </x:c>
      <x:c r="J1489" s="21" t="n">
        <x:v>5</x:v>
      </x:c>
      <x:c r="K1489" s="18" t="n">
        <x:f>'05 Cargo Register'!K145</x:f>
        <x:v>281.25</x:v>
      </x:c>
      <x:c r="L1489" s="18" t="n">
        <x:f>'05 Cargo Register'!N145</x:f>
        <x:v>17</x:v>
      </x:c>
      <x:c r="M1489" s="18" t="n">
        <x:f>'05 Cargo Register'!O145</x:f>
        <x:v>361.25</x:v>
      </x:c>
      <x:c r="N1489" s="18" t="n">
        <x:f>J1489*K1489</x:f>
        <x:v>1406.25</x:v>
      </x:c>
      <x:c r="O1489" s="18" t="n">
        <x:f>J1489*L1489</x:f>
        <x:v>85</x:v>
      </x:c>
      <x:c r="P1489" s="18" t="n">
        <x:f>J1489*M1489</x:f>
        <x:v>1806.25</x:v>
      </x:c>
      <x:c r="Q1489" s="22" t="n">
        <x:f>'01 Controls'!$E$25*'02 Cargo Classes'!$M$10</x:f>
        <x:v>0</x:v>
      </x:c>
      <x:c r="R1489" s="22" t="n">
        <x:f>'01 Controls'!$F$25*'02 Cargo Classes'!$N$10</x:f>
        <x:v>0</x:v>
      </x:c>
      <x:c r="S1489" s="22" t="n">
        <x:f>'01 Controls'!$G$25*'02 Cargo Classes'!$O$10</x:f>
        <x:v>0.9</x:v>
      </x:c>
      <x:c r="T1489" s="22" t="n">
        <x:f>'01 Controls'!$H$25*'02 Cargo Classes'!$P$10</x:f>
        <x:v>0</x:v>
      </x:c>
      <x:c r="U1489" s="22" t="n">
        <x:f>SUM(Q1489:T1489)</x:f>
        <x:v>0.9</x:v>
      </x:c>
      <x:c r="V1489" s="18" t="n">
        <x:f>IF(U1489=0,0,N1489*Q1489/U1489)</x:f>
        <x:v>0</x:v>
      </x:c>
      <x:c r="W1489" s="18" t="n">
        <x:f>IF(U1489=0,0,P1489*Q1489/U1489)</x:f>
        <x:v>0</x:v>
      </x:c>
      <x:c r="X1489" s="18" t="n">
        <x:f>MAX(V1489,W1489*'01 Controls'!$E$12)</x:f>
        <x:v>0</x:v>
      </x:c>
      <x:c r="Y1489" s="18" t="n">
        <x:f>IF(U1489=0,0,N1489*R1489/U1489)</x:f>
        <x:v>0</x:v>
      </x:c>
      <x:c r="Z1489" s="18" t="n">
        <x:f>IF(U1489=0,0,P1489*R1489/U1489)</x:f>
        <x:v>0</x:v>
      </x:c>
      <x:c r="AA1489" s="18" t="n">
        <x:f>MAX(Y1489,Z1489*'01 Controls'!$E$13)</x:f>
        <x:v>0</x:v>
      </x:c>
      <x:c r="AB1489" s="18" t="n">
        <x:f>IF(U1489=0,0,N1489*S1489/U1489)</x:f>
        <x:v>1406.25</x:v>
      </x:c>
      <x:c r="AC1489" s="18" t="n">
        <x:f>IF(U1489=0,0,P1489*S1489/U1489)</x:f>
        <x:v>1806.25</x:v>
      </x:c>
      <x:c r="AD1489" s="18" t="n">
        <x:f>MAX(AB1489,AC1489*'01 Controls'!$E$14)</x:f>
        <x:v>1406.25</x:v>
      </x:c>
      <x:c r="AE1489" s="18" t="n">
        <x:f>IF(U1489=0,0,N1489*T1489/U1489)</x:f>
        <x:v>0</x:v>
      </x:c>
      <x:c r="AF1489" s="18" t="n">
        <x:f>IF(U1489=0,0,P1489*T1489/U1489)</x:f>
        <x:v>0</x:v>
      </x:c>
      <x:c r="AG1489" s="18" t="n">
        <x:f>MAX(AE1489,AF1489*'01 Controls'!$E$15)</x:f>
        <x:v>0</x:v>
      </x:c>
      <x:c r="AH1489" s="18" t="n">
        <x:f>SUM(V1489,Y1489,AB1489,AE1489)</x:f>
        <x:v>1406.25</x:v>
      </x:c>
      <x:c r="AI1489" s="18" t="n">
        <x:f>N1489-AH1489</x:f>
        <x:v>0</x:v>
      </x:c>
      <x:c r="AJ1489" s="18" t="n">
        <x:f>V1489*INDEX('07 Mode Capacity'!$P$6:$P$17,MATCH("AIR-"&amp;I1489,'07 Mode Capacity'!$C$6:$C$17,0))</x:f>
        <x:v>0</x:v>
      </x:c>
      <x:c r="AK1489" s="18" t="n">
        <x:f>Y1489*INDEX('07 Mode Capacity'!$P$6:$P$17,MATCH("OCEAN-"&amp;I1489,'07 Mode Capacity'!$C$6:$C$17,0))</x:f>
        <x:v>0</x:v>
      </x:c>
      <x:c r="AL1489" s="18" t="n">
        <x:f>AB1489*INDEX('07 Mode Capacity'!$P$6:$P$17,MATCH("LAND-"&amp;I1489,'07 Mode Capacity'!$C$6:$C$17,0))</x:f>
        <x:v>171.62981650483187</x:v>
      </x:c>
      <x:c r="AM1489" s="18" t="n">
        <x:f>AE1489*INDEX('07 Mode Capacity'!$P$6:$P$17,MATCH("INLAND-"&amp;I1489,'07 Mode Capacity'!$C$6:$C$17,0))</x:f>
        <x:v>0</x:v>
      </x:c>
      <x:c r="AN1489" s="18" t="n">
        <x:f>SUM(AJ1489:AM1489)</x:f>
        <x:v>171.62981650483187</x:v>
      </x:c>
      <x:c r="AO1489" s="17" t="n">
        <x:f>IF(N1489=0,1,AN1489/N1489)</x:f>
        <x:v>0.1220478695145471</x:v>
      </x:c>
      <x:c r="AP1489" s="11" t="str">
        <x:f>IF(AO1489&gt;='01 Controls'!$E$16,"PASS","FAIL")</x:f>
        <x:v>FAIL</x:v>
      </x:c>
      <x:c r="AQ1489" s="11" t="str">
        <x:v>UNQUANTIFIED</x:v>
      </x:c>
      <x:c r="AR1489" s="11" t="str">
        <x:v>Position-class planning record; serial item and receiver open</x:v>
      </x:c>
      <x:c r="AS1489" s="26"/>
      <x:c r="AT1489" s="26"/>
    </x:row>
    <x:row r="1490">
      <x:c r="C1490" s="11" t="str">
        <x:v>M1-A-SRG-FLR-24</x:v>
      </x:c>
      <x:c r="D1490" s="11" t="str">
        <x:v>M1</x:v>
      </x:c>
      <x:c r="E1490" s="11" t="str">
        <x:v>Western fire and heat</x:v>
      </x:c>
      <x:c r="F1490" s="11" t="str">
        <x:v>A-SRG</x:v>
      </x:c>
      <x:c r="G1490" s="11" t="str">
        <x:v>Air sensing and relay group</x:v>
      </x:c>
      <x:c r="H1490" s="11" t="str">
        <x:v>FLR-24</x:v>
      </x:c>
      <x:c r="I1490" s="19" t="n">
        <x:v>48</x:v>
      </x:c>
      <x:c r="J1490" s="21" t="n">
        <x:v>5</x:v>
      </x:c>
      <x:c r="K1490" s="18" t="n">
        <x:f>'05 Cargo Register'!K146</x:f>
        <x:v>421.875</x:v>
      </x:c>
      <x:c r="L1490" s="18" t="n">
        <x:f>'05 Cargo Register'!N146</x:f>
        <x:v>21</x:v>
      </x:c>
      <x:c r="M1490" s="18" t="n">
        <x:f>'05 Cargo Register'!O146</x:f>
        <x:v>672</x:v>
      </x:c>
      <x:c r="N1490" s="18" t="n">
        <x:f>J1490*K1490</x:f>
        <x:v>2109.375</x:v>
      </x:c>
      <x:c r="O1490" s="18" t="n">
        <x:f>J1490*L1490</x:f>
        <x:v>105</x:v>
      </x:c>
      <x:c r="P1490" s="18" t="n">
        <x:f>J1490*M1490</x:f>
        <x:v>3360</x:v>
      </x:c>
      <x:c r="Q1490" s="22" t="n">
        <x:f>'01 Controls'!$E$25*'02 Cargo Classes'!$M$11</x:f>
        <x:v>0</x:v>
      </x:c>
      <x:c r="R1490" s="22" t="n">
        <x:f>'01 Controls'!$F$25*'02 Cargo Classes'!$N$11</x:f>
        <x:v>0</x:v>
      </x:c>
      <x:c r="S1490" s="22" t="n">
        <x:f>'01 Controls'!$G$25*'02 Cargo Classes'!$O$11</x:f>
        <x:v>0.9</x:v>
      </x:c>
      <x:c r="T1490" s="22" t="n">
        <x:f>'01 Controls'!$H$25*'02 Cargo Classes'!$P$11</x:f>
        <x:v>0</x:v>
      </x:c>
      <x:c r="U1490" s="22" t="n">
        <x:f>SUM(Q1490:T1490)</x:f>
        <x:v>0.9</x:v>
      </x:c>
      <x:c r="V1490" s="18" t="n">
        <x:f>IF(U1490=0,0,N1490*Q1490/U1490)</x:f>
        <x:v>0</x:v>
      </x:c>
      <x:c r="W1490" s="18" t="n">
        <x:f>IF(U1490=0,0,P1490*Q1490/U1490)</x:f>
        <x:v>0</x:v>
      </x:c>
      <x:c r="X1490" s="18" t="n">
        <x:f>MAX(V1490,W1490*'01 Controls'!$E$12)</x:f>
        <x:v>0</x:v>
      </x:c>
      <x:c r="Y1490" s="18" t="n">
        <x:f>IF(U1490=0,0,N1490*R1490/U1490)</x:f>
        <x:v>0</x:v>
      </x:c>
      <x:c r="Z1490" s="18" t="n">
        <x:f>IF(U1490=0,0,P1490*R1490/U1490)</x:f>
        <x:v>0</x:v>
      </x:c>
      <x:c r="AA1490" s="18" t="n">
        <x:f>MAX(Y1490,Z1490*'01 Controls'!$E$13)</x:f>
        <x:v>0</x:v>
      </x:c>
      <x:c r="AB1490" s="18" t="n">
        <x:f>IF(U1490=0,0,N1490*S1490/U1490)</x:f>
        <x:v>2109.375</x:v>
      </x:c>
      <x:c r="AC1490" s="18" t="n">
        <x:f>IF(U1490=0,0,P1490*S1490/U1490)</x:f>
        <x:v>3360</x:v>
      </x:c>
      <x:c r="AD1490" s="18" t="n">
        <x:f>MAX(AB1490,AC1490*'01 Controls'!$E$14)</x:f>
        <x:v>2109.375</x:v>
      </x:c>
      <x:c r="AE1490" s="18" t="n">
        <x:f>IF(U1490=0,0,N1490*T1490/U1490)</x:f>
        <x:v>0</x:v>
      </x:c>
      <x:c r="AF1490" s="18" t="n">
        <x:f>IF(U1490=0,0,P1490*T1490/U1490)</x:f>
        <x:v>0</x:v>
      </x:c>
      <x:c r="AG1490" s="18" t="n">
        <x:f>MAX(AE1490,AF1490*'01 Controls'!$E$15)</x:f>
        <x:v>0</x:v>
      </x:c>
      <x:c r="AH1490" s="18" t="n">
        <x:f>SUM(V1490,Y1490,AB1490,AE1490)</x:f>
        <x:v>2109.375</x:v>
      </x:c>
      <x:c r="AI1490" s="18" t="n">
        <x:f>N1490-AH1490</x:f>
        <x:v>0</x:v>
      </x:c>
      <x:c r="AJ1490" s="18" t="n">
        <x:f>V1490*INDEX('07 Mode Capacity'!$P$6:$P$17,MATCH("AIR-"&amp;I1490,'07 Mode Capacity'!$C$6:$C$17,0))</x:f>
        <x:v>0</x:v>
      </x:c>
      <x:c r="AK1490" s="18" t="n">
        <x:f>Y1490*INDEX('07 Mode Capacity'!$P$6:$P$17,MATCH("OCEAN-"&amp;I1490,'07 Mode Capacity'!$C$6:$C$17,0))</x:f>
        <x:v>0</x:v>
      </x:c>
      <x:c r="AL1490" s="18" t="n">
        <x:f>AB1490*INDEX('07 Mode Capacity'!$P$6:$P$17,MATCH("LAND-"&amp;I1490,'07 Mode Capacity'!$C$6:$C$17,0))</x:f>
        <x:v>257.4447247572478</x:v>
      </x:c>
      <x:c r="AM1490" s="18" t="n">
        <x:f>AE1490*INDEX('07 Mode Capacity'!$P$6:$P$17,MATCH("INLAND-"&amp;I1490,'07 Mode Capacity'!$C$6:$C$17,0))</x:f>
        <x:v>0</x:v>
      </x:c>
      <x:c r="AN1490" s="18" t="n">
        <x:f>SUM(AJ1490:AM1490)</x:f>
        <x:v>257.4447247572478</x:v>
      </x:c>
      <x:c r="AO1490" s="17" t="n">
        <x:f>IF(N1490=0,1,AN1490/N1490)</x:f>
        <x:v>0.1220478695145471</x:v>
      </x:c>
      <x:c r="AP1490" s="11" t="str">
        <x:f>IF(AO1490&gt;='01 Controls'!$E$16,"PASS","FAIL")</x:f>
        <x:v>FAIL</x:v>
      </x:c>
      <x:c r="AQ1490" s="11" t="str">
        <x:v>UNQUANTIFIED</x:v>
      </x:c>
      <x:c r="AR1490" s="11" t="str">
        <x:v>Position-class planning record; serial item and receiver open</x:v>
      </x:c>
      <x:c r="AS1490" s="26"/>
      <x:c r="AT1490" s="26"/>
    </x:row>
    <x:row r="1491">
      <x:c r="C1491" s="11" t="str">
        <x:v>M1-A-SRG-ROL-30</x:v>
      </x:c>
      <x:c r="D1491" s="11" t="str">
        <x:v>M1</x:v>
      </x:c>
      <x:c r="E1491" s="11" t="str">
        <x:v>Western fire and heat</x:v>
      </x:c>
      <x:c r="F1491" s="11" t="str">
        <x:v>A-SRG</x:v>
      </x:c>
      <x:c r="G1491" s="11" t="str">
        <x:v>Air sensing and relay group</x:v>
      </x:c>
      <x:c r="H1491" s="11" t="str">
        <x:v>ROL-30</x:v>
      </x:c>
      <x:c r="I1491" s="19" t="n">
        <x:v>48</x:v>
      </x:c>
      <x:c r="J1491" s="21" t="n">
        <x:v>5</x:v>
      </x:c>
      <x:c r="K1491" s="18" t="n">
        <x:f>'05 Cargo Register'!K147</x:f>
        <x:v>506.25</x:v>
      </x:c>
      <x:c r="L1491" s="18" t="n">
        <x:f>'05 Cargo Register'!N147</x:f>
        <x:v>22</x:v>
      </x:c>
      <x:c r="M1491" s="18" t="n">
        <x:f>'05 Cargo Register'!O147</x:f>
        <x:v>1402.5</x:v>
      </x:c>
      <x:c r="N1491" s="18" t="n">
        <x:f>J1491*K1491</x:f>
        <x:v>2531.25</x:v>
      </x:c>
      <x:c r="O1491" s="18" t="n">
        <x:f>J1491*L1491</x:f>
        <x:v>110</x:v>
      </x:c>
      <x:c r="P1491" s="18" t="n">
        <x:f>J1491*M1491</x:f>
        <x:v>7012.5</x:v>
      </x:c>
      <x:c r="Q1491" s="22" t="n">
        <x:f>'01 Controls'!$E$25*'02 Cargo Classes'!$M$12</x:f>
        <x:v>0</x:v>
      </x:c>
      <x:c r="R1491" s="22" t="n">
        <x:f>'01 Controls'!$F$25*'02 Cargo Classes'!$N$12</x:f>
        <x:v>0</x:v>
      </x:c>
      <x:c r="S1491" s="22" t="n">
        <x:f>'01 Controls'!$G$25*'02 Cargo Classes'!$O$12</x:f>
        <x:v>1.35</x:v>
      </x:c>
      <x:c r="T1491" s="22" t="n">
        <x:f>'01 Controls'!$H$25*'02 Cargo Classes'!$P$12</x:f>
        <x:v>0</x:v>
      </x:c>
      <x:c r="U1491" s="22" t="n">
        <x:f>SUM(Q1491:T1491)</x:f>
        <x:v>1.35</x:v>
      </x:c>
      <x:c r="V1491" s="18" t="n">
        <x:f>IF(U1491=0,0,N1491*Q1491/U1491)</x:f>
        <x:v>0</x:v>
      </x:c>
      <x:c r="W1491" s="18" t="n">
        <x:f>IF(U1491=0,0,P1491*Q1491/U1491)</x:f>
        <x:v>0</x:v>
      </x:c>
      <x:c r="X1491" s="18" t="n">
        <x:f>MAX(V1491,W1491*'01 Controls'!$E$12)</x:f>
        <x:v>0</x:v>
      </x:c>
      <x:c r="Y1491" s="18" t="n">
        <x:f>IF(U1491=0,0,N1491*R1491/U1491)</x:f>
        <x:v>0</x:v>
      </x:c>
      <x:c r="Z1491" s="18" t="n">
        <x:f>IF(U1491=0,0,P1491*R1491/U1491)</x:f>
        <x:v>0</x:v>
      </x:c>
      <x:c r="AA1491" s="18" t="n">
        <x:f>MAX(Y1491,Z1491*'01 Controls'!$E$13)</x:f>
        <x:v>0</x:v>
      </x:c>
      <x:c r="AB1491" s="18" t="n">
        <x:f>IF(U1491=0,0,N1491*S1491/U1491)</x:f>
        <x:v>2531.25</x:v>
      </x:c>
      <x:c r="AC1491" s="18" t="n">
        <x:f>IF(U1491=0,0,P1491*S1491/U1491)</x:f>
        <x:v>7012.499999999999</x:v>
      </x:c>
      <x:c r="AD1491" s="18" t="n">
        <x:f>MAX(AB1491,AC1491*'01 Controls'!$E$14)</x:f>
        <x:v>2531.25</x:v>
      </x:c>
      <x:c r="AE1491" s="18" t="n">
        <x:f>IF(U1491=0,0,N1491*T1491/U1491)</x:f>
        <x:v>0</x:v>
      </x:c>
      <x:c r="AF1491" s="18" t="n">
        <x:f>IF(U1491=0,0,P1491*T1491/U1491)</x:f>
        <x:v>0</x:v>
      </x:c>
      <x:c r="AG1491" s="18" t="n">
        <x:f>MAX(AE1491,AF1491*'01 Controls'!$E$15)</x:f>
        <x:v>0</x:v>
      </x:c>
      <x:c r="AH1491" s="18" t="n">
        <x:f>SUM(V1491,Y1491,AB1491,AE1491)</x:f>
        <x:v>2531.25</x:v>
      </x:c>
      <x:c r="AI1491" s="18" t="n">
        <x:f>N1491-AH1491</x:f>
        <x:v>0</x:v>
      </x:c>
      <x:c r="AJ1491" s="18" t="n">
        <x:f>V1491*INDEX('07 Mode Capacity'!$P$6:$P$17,MATCH("AIR-"&amp;I1491,'07 Mode Capacity'!$C$6:$C$17,0))</x:f>
        <x:v>0</x:v>
      </x:c>
      <x:c r="AK1491" s="18" t="n">
        <x:f>Y1491*INDEX('07 Mode Capacity'!$P$6:$P$17,MATCH("OCEAN-"&amp;I1491,'07 Mode Capacity'!$C$6:$C$17,0))</x:f>
        <x:v>0</x:v>
      </x:c>
      <x:c r="AL1491" s="18" t="n">
        <x:f>AB1491*INDEX('07 Mode Capacity'!$P$6:$P$17,MATCH("LAND-"&amp;I1491,'07 Mode Capacity'!$C$6:$C$17,0))</x:f>
        <x:v>308.9336697086974</x:v>
      </x:c>
      <x:c r="AM1491" s="18" t="n">
        <x:f>AE1491*INDEX('07 Mode Capacity'!$P$6:$P$17,MATCH("INLAND-"&amp;I1491,'07 Mode Capacity'!$C$6:$C$17,0))</x:f>
        <x:v>0</x:v>
      </x:c>
      <x:c r="AN1491" s="18" t="n">
        <x:f>SUM(AJ1491:AM1491)</x:f>
        <x:v>308.9336697086974</x:v>
      </x:c>
      <x:c r="AO1491" s="17" t="n">
        <x:f>IF(N1491=0,1,AN1491/N1491)</x:f>
        <x:v>0.12204786951454712</x:v>
      </x:c>
      <x:c r="AP1491" s="11" t="str">
        <x:f>IF(AO1491&gt;='01 Controls'!$E$16,"PASS","FAIL")</x:f>
        <x:v>FAIL</x:v>
      </x:c>
      <x:c r="AQ1491" s="11" t="str">
        <x:v>UNQUANTIFIED</x:v>
      </x:c>
      <x:c r="AR1491" s="11" t="str">
        <x:v>Position-class planning record; serial item and receiver open</x:v>
      </x:c>
      <x:c r="AS1491" s="26"/>
      <x:c r="AT1491" s="26"/>
    </x:row>
    <x:row r="1492">
      <x:c r="C1492" s="11" t="str">
        <x:v>M1-A-SRG-LIN-18</x:v>
      </x:c>
      <x:c r="D1492" s="11" t="str">
        <x:v>M1</x:v>
      </x:c>
      <x:c r="E1492" s="11" t="str">
        <x:v>Western fire and heat</x:v>
      </x:c>
      <x:c r="F1492" s="11" t="str">
        <x:v>A-SRG</x:v>
      </x:c>
      <x:c r="G1492" s="11" t="str">
        <x:v>Air sensing and relay group</x:v>
      </x:c>
      <x:c r="H1492" s="11" t="str">
        <x:v>LIN-18</x:v>
      </x:c>
      <x:c r="I1492" s="19" t="n">
        <x:v>72</x:v>
      </x:c>
      <x:c r="J1492" s="21" t="n">
        <x:v>5</x:v>
      </x:c>
      <x:c r="K1492" s="18" t="n">
        <x:f>'05 Cargo Register'!K148</x:f>
        <x:v>112.5</x:v>
      </x:c>
      <x:c r="L1492" s="18" t="n">
        <x:f>'05 Cargo Register'!N148</x:f>
        <x:v>8</x:v>
      </x:c>
      <x:c r="M1492" s="18" t="n">
        <x:f>'05 Cargo Register'!O148</x:f>
        <x:v>352</x:v>
      </x:c>
      <x:c r="N1492" s="18" t="n">
        <x:f>J1492*K1492</x:f>
        <x:v>562.5</x:v>
      </x:c>
      <x:c r="O1492" s="18" t="n">
        <x:f>J1492*L1492</x:f>
        <x:v>40</x:v>
      </x:c>
      <x:c r="P1492" s="18" t="n">
        <x:f>J1492*M1492</x:f>
        <x:v>1760</x:v>
      </x:c>
      <x:c r="Q1492" s="22" t="n">
        <x:f>'01 Controls'!$E$25*'02 Cargo Classes'!$M$13</x:f>
        <x:v>0</x:v>
      </x:c>
      <x:c r="R1492" s="22" t="n">
        <x:f>'01 Controls'!$F$25*'02 Cargo Classes'!$N$13</x:f>
        <x:v>0</x:v>
      </x:c>
      <x:c r="S1492" s="22" t="n">
        <x:f>'01 Controls'!$G$25*'02 Cargo Classes'!$O$13</x:f>
        <x:v>0.9</x:v>
      </x:c>
      <x:c r="T1492" s="22" t="n">
        <x:f>'01 Controls'!$H$25*'02 Cargo Classes'!$P$13</x:f>
        <x:v>0</x:v>
      </x:c>
      <x:c r="U1492" s="22" t="n">
        <x:f>SUM(Q1492:T1492)</x:f>
        <x:v>0.9</x:v>
      </x:c>
      <x:c r="V1492" s="18" t="n">
        <x:f>IF(U1492=0,0,N1492*Q1492/U1492)</x:f>
        <x:v>0</x:v>
      </x:c>
      <x:c r="W1492" s="18" t="n">
        <x:f>IF(U1492=0,0,P1492*Q1492/U1492)</x:f>
        <x:v>0</x:v>
      </x:c>
      <x:c r="X1492" s="18" t="n">
        <x:f>MAX(V1492,W1492*'01 Controls'!$E$12)</x:f>
        <x:v>0</x:v>
      </x:c>
      <x:c r="Y1492" s="18" t="n">
        <x:f>IF(U1492=0,0,N1492*R1492/U1492)</x:f>
        <x:v>0</x:v>
      </x:c>
      <x:c r="Z1492" s="18" t="n">
        <x:f>IF(U1492=0,0,P1492*R1492/U1492)</x:f>
        <x:v>0</x:v>
      </x:c>
      <x:c r="AA1492" s="18" t="n">
        <x:f>MAX(Y1492,Z1492*'01 Controls'!$E$13)</x:f>
        <x:v>0</x:v>
      </x:c>
      <x:c r="AB1492" s="18" t="n">
        <x:f>IF(U1492=0,0,N1492*S1492/U1492)</x:f>
        <x:v>562.5</x:v>
      </x:c>
      <x:c r="AC1492" s="18" t="n">
        <x:f>IF(U1492=0,0,P1492*S1492/U1492)</x:f>
        <x:v>1760</x:v>
      </x:c>
      <x:c r="AD1492" s="18" t="n">
        <x:f>MAX(AB1492,AC1492*'01 Controls'!$E$14)</x:f>
        <x:v>562.5</x:v>
      </x:c>
      <x:c r="AE1492" s="18" t="n">
        <x:f>IF(U1492=0,0,N1492*T1492/U1492)</x:f>
        <x:v>0</x:v>
      </x:c>
      <x:c r="AF1492" s="18" t="n">
        <x:f>IF(U1492=0,0,P1492*T1492/U1492)</x:f>
        <x:v>0</x:v>
      </x:c>
      <x:c r="AG1492" s="18" t="n">
        <x:f>MAX(AE1492,AF1492*'01 Controls'!$E$15)</x:f>
        <x:v>0</x:v>
      </x:c>
      <x:c r="AH1492" s="18" t="n">
        <x:f>SUM(V1492,Y1492,AB1492,AE1492)</x:f>
        <x:v>562.5</x:v>
      </x:c>
      <x:c r="AI1492" s="18" t="n">
        <x:f>N1492-AH1492</x:f>
        <x:v>0</x:v>
      </x:c>
      <x:c r="AJ1492" s="18" t="n">
        <x:f>V1492*INDEX('07 Mode Capacity'!$P$6:$P$17,MATCH("AIR-"&amp;I1492,'07 Mode Capacity'!$C$6:$C$17,0))</x:f>
        <x:v>0</x:v>
      </x:c>
      <x:c r="AK1492" s="18" t="n">
        <x:f>Y1492*INDEX('07 Mode Capacity'!$P$6:$P$17,MATCH("OCEAN-"&amp;I1492,'07 Mode Capacity'!$C$6:$C$17,0))</x:f>
        <x:v>0</x:v>
      </x:c>
      <x:c r="AL1492" s="18" t="n">
        <x:f>AB1492*INDEX('07 Mode Capacity'!$P$6:$P$17,MATCH("LAND-"&amp;I1492,'07 Mode Capacity'!$C$6:$C$17,0))</x:f>
        <x:v>402.19325143884384</x:v>
      </x:c>
      <x:c r="AM1492" s="18" t="n">
        <x:f>AE1492*INDEX('07 Mode Capacity'!$P$6:$P$17,MATCH("INLAND-"&amp;I1492,'07 Mode Capacity'!$C$6:$C$17,0))</x:f>
        <x:v>0</x:v>
      </x:c>
      <x:c r="AN1492" s="18" t="n">
        <x:f>SUM(AJ1492:AM1492)</x:f>
        <x:v>402.19325143884384</x:v>
      </x:c>
      <x:c r="AO1492" s="17" t="n">
        <x:f>IF(N1492=0,1,AN1492/N1492)</x:f>
        <x:v>0.7150102247801668</x:v>
      </x:c>
      <x:c r="AP1492" s="11" t="str">
        <x:f>IF(AO1492&gt;='01 Controls'!$E$16,"PASS","FAIL")</x:f>
        <x:v>FAIL</x:v>
      </x:c>
      <x:c r="AQ1492" s="11" t="str">
        <x:v>UNQUANTIFIED</x:v>
      </x:c>
      <x:c r="AR1492" s="11" t="str">
        <x:v>Position-class planning record; serial item and receiver open</x:v>
      </x:c>
      <x:c r="AS1492" s="26"/>
      <x:c r="AT1492" s="26"/>
    </x:row>
    <x:row r="1493">
      <x:c r="C1493" s="11" t="str">
        <x:v>M1-A-SRG-BLK-08</x:v>
      </x:c>
      <x:c r="D1493" s="11" t="str">
        <x:v>M1</x:v>
      </x:c>
      <x:c r="E1493" s="11" t="str">
        <x:v>Western fire and heat</x:v>
      </x:c>
      <x:c r="F1493" s="11" t="str">
        <x:v>A-SRG</x:v>
      </x:c>
      <x:c r="G1493" s="11" t="str">
        <x:v>Air sensing and relay group</x:v>
      </x:c>
      <x:c r="H1493" s="11" t="str">
        <x:v>BLK-08</x:v>
      </x:c>
      <x:c r="I1493" s="19" t="n">
        <x:v>48</x:v>
      </x:c>
      <x:c r="J1493" s="21" t="n">
        <x:v>5</x:v>
      </x:c>
      <x:c r="K1493" s="18" t="n">
        <x:f>'05 Cargo Register'!K149</x:f>
        <x:v>56.25</x:v>
      </x:c>
      <x:c r="L1493" s="18" t="n">
        <x:f>'05 Cargo Register'!N149</x:f>
        <x:v>9</x:v>
      </x:c>
      <x:c r="M1493" s="18" t="n">
        <x:f>'05 Cargo Register'!O149</x:f>
        <x:v>459</x:v>
      </x:c>
      <x:c r="N1493" s="18" t="n">
        <x:f>J1493*K1493</x:f>
        <x:v>281.25</x:v>
      </x:c>
      <x:c r="O1493" s="18" t="n">
        <x:f>J1493*L1493</x:f>
        <x:v>45</x:v>
      </x:c>
      <x:c r="P1493" s="18" t="n">
        <x:f>J1493*M1493</x:f>
        <x:v>2295</x:v>
      </x:c>
      <x:c r="Q1493" s="22" t="n">
        <x:f>'01 Controls'!$E$25*'02 Cargo Classes'!$M$14</x:f>
        <x:v>0.1</x:v>
      </x:c>
      <x:c r="R1493" s="22" t="n">
        <x:f>'01 Controls'!$F$25*'02 Cargo Classes'!$N$14</x:f>
        <x:v>0</x:v>
      </x:c>
      <x:c r="S1493" s="22" t="n">
        <x:f>'01 Controls'!$G$25*'02 Cargo Classes'!$O$14</x:f>
        <x:v>0.9</x:v>
      </x:c>
      <x:c r="T1493" s="22" t="n">
        <x:f>'01 Controls'!$H$25*'02 Cargo Classes'!$P$14</x:f>
        <x:v>0</x:v>
      </x:c>
      <x:c r="U1493" s="22" t="n">
        <x:f>SUM(Q1493:T1493)</x:f>
        <x:v>1</x:v>
      </x:c>
      <x:c r="V1493" s="18" t="n">
        <x:f>IF(U1493=0,0,N1493*Q1493/U1493)</x:f>
        <x:v>28.125</x:v>
      </x:c>
      <x:c r="W1493" s="18" t="n">
        <x:f>IF(U1493=0,0,P1493*Q1493/U1493)</x:f>
        <x:v>229.5</x:v>
      </x:c>
      <x:c r="X1493" s="18" t="n">
        <x:f>MAX(V1493,W1493*'01 Controls'!$E$12)</x:f>
        <x:v>57.375</x:v>
      </x:c>
      <x:c r="Y1493" s="18" t="n">
        <x:f>IF(U1493=0,0,N1493*R1493/U1493)</x:f>
        <x:v>0</x:v>
      </x:c>
      <x:c r="Z1493" s="18" t="n">
        <x:f>IF(U1493=0,0,P1493*R1493/U1493)</x:f>
        <x:v>0</x:v>
      </x:c>
      <x:c r="AA1493" s="18" t="n">
        <x:f>MAX(Y1493,Z1493*'01 Controls'!$E$13)</x:f>
        <x:v>0</x:v>
      </x:c>
      <x:c r="AB1493" s="18" t="n">
        <x:f>IF(U1493=0,0,N1493*S1493/U1493)</x:f>
        <x:v>253.125</x:v>
      </x:c>
      <x:c r="AC1493" s="18" t="n">
        <x:f>IF(U1493=0,0,P1493*S1493/U1493)</x:f>
        <x:v>2065.5</x:v>
      </x:c>
      <x:c r="AD1493" s="18" t="n">
        <x:f>MAX(AB1493,AC1493*'01 Controls'!$E$14)</x:f>
        <x:v>413.1</x:v>
      </x:c>
      <x:c r="AE1493" s="18" t="n">
        <x:f>IF(U1493=0,0,N1493*T1493/U1493)</x:f>
        <x:v>0</x:v>
      </x:c>
      <x:c r="AF1493" s="18" t="n">
        <x:f>IF(U1493=0,0,P1493*T1493/U1493)</x:f>
        <x:v>0</x:v>
      </x:c>
      <x:c r="AG1493" s="18" t="n">
        <x:f>MAX(AE1493,AF1493*'01 Controls'!$E$15)</x:f>
        <x:v>0</x:v>
      </x:c>
      <x:c r="AH1493" s="18" t="n">
        <x:f>SUM(V1493,Y1493,AB1493,AE1493)</x:f>
        <x:v>281.25</x:v>
      </x:c>
      <x:c r="AI1493" s="18" t="n">
        <x:f>N1493-AH1493</x:f>
        <x:v>0</x:v>
      </x:c>
      <x:c r="AJ1493" s="18" t="n">
        <x:f>V1493*INDEX('07 Mode Capacity'!$P$6:$P$17,MATCH("AIR-"&amp;I1493,'07 Mode Capacity'!$C$6:$C$17,0))</x:f>
        <x:v>7.884440389386356</x:v>
      </x:c>
      <x:c r="AK1493" s="18" t="n">
        <x:f>Y1493*INDEX('07 Mode Capacity'!$P$6:$P$17,MATCH("OCEAN-"&amp;I1493,'07 Mode Capacity'!$C$6:$C$17,0))</x:f>
        <x:v>0</x:v>
      </x:c>
      <x:c r="AL1493" s="18" t="n">
        <x:f>AB1493*INDEX('07 Mode Capacity'!$P$6:$P$17,MATCH("LAND-"&amp;I1493,'07 Mode Capacity'!$C$6:$C$17,0))</x:f>
        <x:v>30.893366970869735</x:v>
      </x:c>
      <x:c r="AM1493" s="18" t="n">
        <x:f>AE1493*INDEX('07 Mode Capacity'!$P$6:$P$17,MATCH("INLAND-"&amp;I1493,'07 Mode Capacity'!$C$6:$C$17,0))</x:f>
        <x:v>0</x:v>
      </x:c>
      <x:c r="AN1493" s="18" t="n">
        <x:f>SUM(AJ1493:AM1493)</x:f>
        <x:v>38.77780736025609</x:v>
      </x:c>
      <x:c r="AO1493" s="17" t="n">
        <x:f>IF(N1493=0,1,AN1493/N1493)</x:f>
        <x:v>0.13787664839202166</x:v>
      </x:c>
      <x:c r="AP1493" s="11" t="str">
        <x:f>IF(AO1493&gt;='01 Controls'!$E$16,"PASS","FAIL")</x:f>
        <x:v>FAIL</x:v>
      </x:c>
      <x:c r="AQ1493" s="11" t="str">
        <x:v>UNQUANTIFIED</x:v>
      </x:c>
      <x:c r="AR1493" s="11" t="str">
        <x:v>Position-class planning record; serial item and receiver open</x:v>
      </x:c>
      <x:c r="AS1493" s="26"/>
      <x:c r="AT1493" s="26"/>
    </x:row>
    <x:row r="1494">
      <x:c r="C1494" s="11" t="str">
        <x:v>M1-A-SRG-OOG-80</x:v>
      </x:c>
      <x:c r="D1494" s="11" t="str">
        <x:v>M1</x:v>
      </x:c>
      <x:c r="E1494" s="11" t="str">
        <x:v>Western fire and heat</x:v>
      </x:c>
      <x:c r="F1494" s="11" t="str">
        <x:v>A-SRG</x:v>
      </x:c>
      <x:c r="G1494" s="11" t="str">
        <x:v>Air sensing and relay group</x:v>
      </x:c>
      <x:c r="H1494" s="11" t="str">
        <x:v>OOG-80</x:v>
      </x:c>
      <x:c r="I1494" s="19" t="n">
        <x:v>72</x:v>
      </x:c>
      <x:c r="J1494" s="21" t="n">
        <x:v>5</x:v>
      </x:c>
      <x:c r="K1494" s="18" t="n">
        <x:f>'05 Cargo Register'!K150</x:f>
        <x:v>562.5</x:v>
      </x:c>
      <x:c r="L1494" s="18" t="n">
        <x:f>'05 Cargo Register'!N150</x:f>
        <x:v>10</x:v>
      </x:c>
      <x:c r="M1494" s="18" t="n">
        <x:f>'05 Cargo Register'!O150</x:f>
        <x:v>1760</x:v>
      </x:c>
      <x:c r="N1494" s="18" t="n">
        <x:f>J1494*K1494</x:f>
        <x:v>2812.5</x:v>
      </x:c>
      <x:c r="O1494" s="18" t="n">
        <x:f>J1494*L1494</x:f>
        <x:v>50</x:v>
      </x:c>
      <x:c r="P1494" s="18" t="n">
        <x:f>J1494*M1494</x:f>
        <x:v>8800</x:v>
      </x:c>
      <x:c r="Q1494" s="22" t="n">
        <x:f>'01 Controls'!$E$25*'02 Cargo Classes'!$M$15</x:f>
        <x:v>0</x:v>
      </x:c>
      <x:c r="R1494" s="22" t="n">
        <x:f>'01 Controls'!$F$25*'02 Cargo Classes'!$N$15</x:f>
        <x:v>0</x:v>
      </x:c>
      <x:c r="S1494" s="22" t="n">
        <x:f>'01 Controls'!$G$25*'02 Cargo Classes'!$O$15</x:f>
        <x:v>0.54</x:v>
      </x:c>
      <x:c r="T1494" s="22" t="n">
        <x:f>'01 Controls'!$H$25*'02 Cargo Classes'!$P$15</x:f>
        <x:v>0</x:v>
      </x:c>
      <x:c r="U1494" s="22" t="n">
        <x:f>SUM(Q1494:T1494)</x:f>
        <x:v>0.54</x:v>
      </x:c>
      <x:c r="V1494" s="18" t="n">
        <x:f>IF(U1494=0,0,N1494*Q1494/U1494)</x:f>
        <x:v>0</x:v>
      </x:c>
      <x:c r="W1494" s="18" t="n">
        <x:f>IF(U1494=0,0,P1494*Q1494/U1494)</x:f>
        <x:v>0</x:v>
      </x:c>
      <x:c r="X1494" s="18" t="n">
        <x:f>MAX(V1494,W1494*'01 Controls'!$E$12)</x:f>
        <x:v>0</x:v>
      </x:c>
      <x:c r="Y1494" s="18" t="n">
        <x:f>IF(U1494=0,0,N1494*R1494/U1494)</x:f>
        <x:v>0</x:v>
      </x:c>
      <x:c r="Z1494" s="18" t="n">
        <x:f>IF(U1494=0,0,P1494*R1494/U1494)</x:f>
        <x:v>0</x:v>
      </x:c>
      <x:c r="AA1494" s="18" t="n">
        <x:f>MAX(Y1494,Z1494*'01 Controls'!$E$13)</x:f>
        <x:v>0</x:v>
      </x:c>
      <x:c r="AB1494" s="18" t="n">
        <x:f>IF(U1494=0,0,N1494*S1494/U1494)</x:f>
        <x:v>2812.5</x:v>
      </x:c>
      <x:c r="AC1494" s="18" t="n">
        <x:f>IF(U1494=0,0,P1494*S1494/U1494)</x:f>
        <x:v>8800</x:v>
      </x:c>
      <x:c r="AD1494" s="18" t="n">
        <x:f>MAX(AB1494,AC1494*'01 Controls'!$E$14)</x:f>
        <x:v>2812.5</x:v>
      </x:c>
      <x:c r="AE1494" s="18" t="n">
        <x:f>IF(U1494=0,0,N1494*T1494/U1494)</x:f>
        <x:v>0</x:v>
      </x:c>
      <x:c r="AF1494" s="18" t="n">
        <x:f>IF(U1494=0,0,P1494*T1494/U1494)</x:f>
        <x:v>0</x:v>
      </x:c>
      <x:c r="AG1494" s="18" t="n">
        <x:f>MAX(AE1494,AF1494*'01 Controls'!$E$15)</x:f>
        <x:v>0</x:v>
      </x:c>
      <x:c r="AH1494" s="18" t="n">
        <x:f>SUM(V1494,Y1494,AB1494,AE1494)</x:f>
        <x:v>2812.5</x:v>
      </x:c>
      <x:c r="AI1494" s="18" t="n">
        <x:f>N1494-AH1494</x:f>
        <x:v>0</x:v>
      </x:c>
      <x:c r="AJ1494" s="18" t="n">
        <x:f>V1494*INDEX('07 Mode Capacity'!$P$6:$P$17,MATCH("AIR-"&amp;I1494,'07 Mode Capacity'!$C$6:$C$17,0))</x:f>
        <x:v>0</x:v>
      </x:c>
      <x:c r="AK1494" s="18" t="n">
        <x:f>Y1494*INDEX('07 Mode Capacity'!$P$6:$P$17,MATCH("OCEAN-"&amp;I1494,'07 Mode Capacity'!$C$6:$C$17,0))</x:f>
        <x:v>0</x:v>
      </x:c>
      <x:c r="AL1494" s="18" t="n">
        <x:f>AB1494*INDEX('07 Mode Capacity'!$P$6:$P$17,MATCH("LAND-"&amp;I1494,'07 Mode Capacity'!$C$6:$C$17,0))</x:f>
        <x:v>2010.9662571942192</x:v>
      </x:c>
      <x:c r="AM1494" s="18" t="n">
        <x:f>AE1494*INDEX('07 Mode Capacity'!$P$6:$P$17,MATCH("INLAND-"&amp;I1494,'07 Mode Capacity'!$C$6:$C$17,0))</x:f>
        <x:v>0</x:v>
      </x:c>
      <x:c r="AN1494" s="18" t="n">
        <x:f>SUM(AJ1494:AM1494)</x:f>
        <x:v>2010.9662571942192</x:v>
      </x:c>
      <x:c r="AO1494" s="17" t="n">
        <x:f>IF(N1494=0,1,AN1494/N1494)</x:f>
        <x:v>0.7150102247801668</x:v>
      </x:c>
      <x:c r="AP1494" s="11" t="str">
        <x:f>IF(AO1494&gt;='01 Controls'!$E$16,"PASS","FAIL")</x:f>
        <x:v>FAIL</x:v>
      </x:c>
      <x:c r="AQ1494" s="11" t="str">
        <x:v>UNQUANTIFIED</x:v>
      </x:c>
      <x:c r="AR1494" s="11" t="str">
        <x:v>Position-class planning record; serial item and receiver open</x:v>
      </x:c>
      <x:c r="AS1494" s="26"/>
      <x:c r="AT1494" s="26"/>
    </x:row>
    <x:row r="1495">
      <x:c r="C1495" s="11" t="str">
        <x:v>M1-A-AMG-APL-45</x:v>
      </x:c>
      <x:c r="D1495" s="11" t="str">
        <x:v>M1</x:v>
      </x:c>
      <x:c r="E1495" s="11" t="str">
        <x:v>Western fire and heat</x:v>
      </x:c>
      <x:c r="F1495" s="11" t="str">
        <x:v>A-AMG</x:v>
      </x:c>
      <x:c r="G1495" s="11" t="str">
        <x:v>Aeromedical movement group</x:v>
      </x:c>
      <x:c r="H1495" s="11" t="str">
        <x:v>APL-45</x:v>
      </x:c>
      <x:c r="I1495" s="19" t="n">
        <x:v>24</x:v>
      </x:c>
      <x:c r="J1495" s="21" t="n">
        <x:v>2</x:v>
      </x:c>
      <x:c r="K1495" s="18" t="n">
        <x:f>'05 Cargo Register'!K151</x:f>
        <x:v>225</x:v>
      </x:c>
      <x:c r="L1495" s="18" t="n">
        <x:f>'05 Cargo Register'!N151</x:f>
        <x:v>59</x:v>
      </x:c>
      <x:c r="M1495" s="18" t="n">
        <x:f>'05 Cargo Register'!O151</x:f>
        <x:v>442.5</x:v>
      </x:c>
      <x:c r="N1495" s="18" t="n">
        <x:f>J1495*K1495</x:f>
        <x:v>450</x:v>
      </x:c>
      <x:c r="O1495" s="18" t="n">
        <x:f>J1495*L1495</x:f>
        <x:v>118</x:v>
      </x:c>
      <x:c r="P1495" s="18" t="n">
        <x:f>J1495*M1495</x:f>
        <x:v>885</x:v>
      </x:c>
      <x:c r="Q1495" s="22" t="n">
        <x:f>'01 Controls'!$E$25*'02 Cargo Classes'!$M$6</x:f>
        <x:v>0.30000000000000004</x:v>
      </x:c>
      <x:c r="R1495" s="22" t="n">
        <x:f>'01 Controls'!$F$25*'02 Cargo Classes'!$N$6</x:f>
        <x:v>0</x:v>
      </x:c>
      <x:c r="S1495" s="22" t="n">
        <x:f>'01 Controls'!$G$25*'02 Cargo Classes'!$O$6</x:f>
        <x:v>0.9</x:v>
      </x:c>
      <x:c r="T1495" s="22" t="n">
        <x:f>'01 Controls'!$H$25*'02 Cargo Classes'!$P$6</x:f>
        <x:v>0</x:v>
      </x:c>
      <x:c r="U1495" s="22" t="n">
        <x:f>SUM(Q1495:T1495)</x:f>
        <x:v>1.2000000000000002</x:v>
      </x:c>
      <x:c r="V1495" s="18" t="n">
        <x:f>IF(U1495=0,0,N1495*Q1495/U1495)</x:f>
        <x:v>112.5</x:v>
      </x:c>
      <x:c r="W1495" s="18" t="n">
        <x:f>IF(U1495=0,0,P1495*Q1495/U1495)</x:f>
        <x:v>221.25000000000003</x:v>
      </x:c>
      <x:c r="X1495" s="18" t="n">
        <x:f>MAX(V1495,W1495*'01 Controls'!$E$12)</x:f>
        <x:v>112.5</x:v>
      </x:c>
      <x:c r="Y1495" s="18" t="n">
        <x:f>IF(U1495=0,0,N1495*R1495/U1495)</x:f>
        <x:v>0</x:v>
      </x:c>
      <x:c r="Z1495" s="18" t="n">
        <x:f>IF(U1495=0,0,P1495*R1495/U1495)</x:f>
        <x:v>0</x:v>
      </x:c>
      <x:c r="AA1495" s="18" t="n">
        <x:f>MAX(Y1495,Z1495*'01 Controls'!$E$13)</x:f>
        <x:v>0</x:v>
      </x:c>
      <x:c r="AB1495" s="18" t="n">
        <x:f>IF(U1495=0,0,N1495*S1495/U1495)</x:f>
        <x:v>337.49999999999994</x:v>
      </x:c>
      <x:c r="AC1495" s="18" t="n">
        <x:f>IF(U1495=0,0,P1495*S1495/U1495)</x:f>
        <x:v>663.7499999999999</x:v>
      </x:c>
      <x:c r="AD1495" s="18" t="n">
        <x:f>MAX(AB1495,AC1495*'01 Controls'!$E$14)</x:f>
        <x:v>337.49999999999994</x:v>
      </x:c>
      <x:c r="AE1495" s="18" t="n">
        <x:f>IF(U1495=0,0,N1495*T1495/U1495)</x:f>
        <x:v>0</x:v>
      </x:c>
      <x:c r="AF1495" s="18" t="n">
        <x:f>IF(U1495=0,0,P1495*T1495/U1495)</x:f>
        <x:v>0</x:v>
      </x:c>
      <x:c r="AG1495" s="18" t="n">
        <x:f>MAX(AE1495,AF1495*'01 Controls'!$E$15)</x:f>
        <x:v>0</x:v>
      </x:c>
      <x:c r="AH1495" s="18" t="n">
        <x:f>SUM(V1495,Y1495,AB1495,AE1495)</x:f>
        <x:v>449.99999999999994</x:v>
      </x:c>
      <x:c r="AI1495" s="18" t="n">
        <x:f>N1495-AH1495</x:f>
        <x:v>5.684341886080802e-14</x:v>
      </x:c>
      <x:c r="AJ1495" s="18" t="n">
        <x:f>V1495*INDEX('07 Mode Capacity'!$P$6:$P$17,MATCH("AIR-"&amp;I1495,'07 Mode Capacity'!$C$6:$C$17,0))</x:f>
        <x:v>22.82783263187282</x:v>
      </x:c>
      <x:c r="AK1495" s="18" t="n">
        <x:f>Y1495*INDEX('07 Mode Capacity'!$P$6:$P$17,MATCH("OCEAN-"&amp;I1495,'07 Mode Capacity'!$C$6:$C$17,0))</x:f>
        <x:v>0</x:v>
      </x:c>
      <x:c r="AL1495" s="18" t="n">
        <x:f>AB1495*INDEX('07 Mode Capacity'!$P$6:$P$17,MATCH("LAND-"&amp;I1495,'07 Mode Capacity'!$C$6:$C$17,0))</x:f>
        <x:v>129.09406193421964</x:v>
      </x:c>
      <x:c r="AM1495" s="18" t="n">
        <x:f>AE1495*INDEX('07 Mode Capacity'!$P$6:$P$17,MATCH("INLAND-"&amp;I1495,'07 Mode Capacity'!$C$6:$C$17,0))</x:f>
        <x:v>0</x:v>
      </x:c>
      <x:c r="AN1495" s="18" t="n">
        <x:f>SUM(AJ1495:AM1495)</x:f>
        <x:v>151.92189456609245</x:v>
      </x:c>
      <x:c r="AO1495" s="17" t="n">
        <x:f>IF(N1495=0,1,AN1495/N1495)</x:f>
        <x:v>0.3376042101468721</x:v>
      </x:c>
      <x:c r="AP1495" s="11" t="str">
        <x:f>IF(AO1495&gt;='01 Controls'!$E$16,"PASS","FAIL")</x:f>
        <x:v>FAIL</x:v>
      </x:c>
      <x:c r="AQ1495" s="11" t="str">
        <x:v>UNQUANTIFIED</x:v>
      </x:c>
      <x:c r="AR1495" s="11" t="str">
        <x:v>Position-class planning record; serial item and receiver open</x:v>
      </x:c>
      <x:c r="AS1495" s="26"/>
      <x:c r="AT1495" s="26"/>
    </x:row>
    <x:row r="1496">
      <x:c r="C1496" s="11" t="str">
        <x:v>M1-A-AMG-ISO-18</x:v>
      </x:c>
      <x:c r="D1496" s="11" t="str">
        <x:v>M1</x:v>
      </x:c>
      <x:c r="E1496" s="11" t="str">
        <x:v>Western fire and heat</x:v>
      </x:c>
      <x:c r="F1496" s="11" t="str">
        <x:v>A-AMG</x:v>
      </x:c>
      <x:c r="G1496" s="11" t="str">
        <x:v>Aeromedical movement group</x:v>
      </x:c>
      <x:c r="H1496" s="11" t="str">
        <x:v>ISO-18</x:v>
      </x:c>
      <x:c r="I1496" s="19" t="n">
        <x:v>48</x:v>
      </x:c>
      <x:c r="J1496" s="21" t="n">
        <x:v>2</x:v>
      </x:c>
      <x:c r="K1496" s="18" t="n">
        <x:f>'05 Cargo Register'!K152</x:f>
        <x:v>337.5</x:v>
      </x:c>
      <x:c r="L1496" s="18" t="n">
        <x:f>'05 Cargo Register'!N152</x:f>
        <x:v>23</x:v>
      </x:c>
      <x:c r="M1496" s="18" t="n">
        <x:f>'05 Cargo Register'!O152</x:f>
        <x:v>607.2</x:v>
      </x:c>
      <x:c r="N1496" s="18" t="n">
        <x:f>J1496*K1496</x:f>
        <x:v>675</x:v>
      </x:c>
      <x:c r="O1496" s="18" t="n">
        <x:f>J1496*L1496</x:f>
        <x:v>46</x:v>
      </x:c>
      <x:c r="P1496" s="18" t="n">
        <x:f>J1496*M1496</x:f>
        <x:v>1214.4</x:v>
      </x:c>
      <x:c r="Q1496" s="22" t="n">
        <x:f>'01 Controls'!$E$25*'02 Cargo Classes'!$M$7</x:f>
        <x:v>0.020000000000000004</x:v>
      </x:c>
      <x:c r="R1496" s="22" t="n">
        <x:f>'01 Controls'!$F$25*'02 Cargo Classes'!$N$7</x:f>
        <x:v>0</x:v>
      </x:c>
      <x:c r="S1496" s="22" t="n">
        <x:f>'01 Controls'!$G$25*'02 Cargo Classes'!$O$7</x:f>
        <x:v>1.08</x:v>
      </x:c>
      <x:c r="T1496" s="22" t="n">
        <x:f>'01 Controls'!$H$25*'02 Cargo Classes'!$P$7</x:f>
        <x:v>0</x:v>
      </x:c>
      <x:c r="U1496" s="22" t="n">
        <x:f>SUM(Q1496:T1496)</x:f>
        <x:v>1.1</x:v>
      </x:c>
      <x:c r="V1496" s="18" t="n">
        <x:f>IF(U1496=0,0,N1496*Q1496/U1496)</x:f>
        <x:v>12.272727272727273</x:v>
      </x:c>
      <x:c r="W1496" s="18" t="n">
        <x:f>IF(U1496=0,0,P1496*Q1496/U1496)</x:f>
        <x:v>22.080000000000005</x:v>
      </x:c>
      <x:c r="X1496" s="18" t="n">
        <x:f>MAX(V1496,W1496*'01 Controls'!$E$12)</x:f>
        <x:v>12.272727272727273</x:v>
      </x:c>
      <x:c r="Y1496" s="18" t="n">
        <x:f>IF(U1496=0,0,N1496*R1496/U1496)</x:f>
        <x:v>0</x:v>
      </x:c>
      <x:c r="Z1496" s="18" t="n">
        <x:f>IF(U1496=0,0,P1496*R1496/U1496)</x:f>
        <x:v>0</x:v>
      </x:c>
      <x:c r="AA1496" s="18" t="n">
        <x:f>MAX(Y1496,Z1496*'01 Controls'!$E$13)</x:f>
        <x:v>0</x:v>
      </x:c>
      <x:c r="AB1496" s="18" t="n">
        <x:f>IF(U1496=0,0,N1496*S1496/U1496)</x:f>
        <x:v>662.7272727272726</x:v>
      </x:c>
      <x:c r="AC1496" s="18" t="n">
        <x:f>IF(U1496=0,0,P1496*S1496/U1496)</x:f>
        <x:v>1192.32</x:v>
      </x:c>
      <x:c r="AD1496" s="18" t="n">
        <x:f>MAX(AB1496,AC1496*'01 Controls'!$E$14)</x:f>
        <x:v>662.7272727272726</x:v>
      </x:c>
      <x:c r="AE1496" s="18" t="n">
        <x:f>IF(U1496=0,0,N1496*T1496/U1496)</x:f>
        <x:v>0</x:v>
      </x:c>
      <x:c r="AF1496" s="18" t="n">
        <x:f>IF(U1496=0,0,P1496*T1496/U1496)</x:f>
        <x:v>0</x:v>
      </x:c>
      <x:c r="AG1496" s="18" t="n">
        <x:f>MAX(AE1496,AF1496*'01 Controls'!$E$15)</x:f>
        <x:v>0</x:v>
      </x:c>
      <x:c r="AH1496" s="18" t="n">
        <x:f>SUM(V1496,Y1496,AB1496,AE1496)</x:f>
        <x:v>674.9999999999999</x:v>
      </x:c>
      <x:c r="AI1496" s="18" t="n">
        <x:f>N1496-AH1496</x:f>
        <x:v>1.1368683772161603e-13</x:v>
      </x:c>
      <x:c r="AJ1496" s="18" t="n">
        <x:f>V1496*INDEX('07 Mode Capacity'!$P$6:$P$17,MATCH("AIR-"&amp;I1496,'07 Mode Capacity'!$C$6:$C$17,0))</x:f>
        <x:v>3.4404830790049554</x:v>
      </x:c>
      <x:c r="AK1496" s="18" t="n">
        <x:f>Y1496*INDEX('07 Mode Capacity'!$P$6:$P$17,MATCH("OCEAN-"&amp;I1496,'07 Mode Capacity'!$C$6:$C$17,0))</x:f>
        <x:v>0</x:v>
      </x:c>
      <x:c r="AL1496" s="18" t="n">
        <x:f>AB1496*INDEX('07 Mode Capacity'!$P$6:$P$17,MATCH("LAND-"&amp;I1496,'07 Mode Capacity'!$C$6:$C$17,0))</x:f>
        <x:v>80.88445170554984</x:v>
      </x:c>
      <x:c r="AM1496" s="18" t="n">
        <x:f>AE1496*INDEX('07 Mode Capacity'!$P$6:$P$17,MATCH("INLAND-"&amp;I1496,'07 Mode Capacity'!$C$6:$C$17,0))</x:f>
        <x:v>0</x:v>
      </x:c>
      <x:c r="AN1496" s="18" t="n">
        <x:f>SUM(AJ1496:AM1496)</x:f>
        <x:v>84.32493478455478</x:v>
      </x:c>
      <x:c r="AO1496" s="17" t="n">
        <x:f>IF(N1496=0,1,AN1496/N1496)</x:f>
        <x:v>0.12492582931045153</x:v>
      </x:c>
      <x:c r="AP1496" s="11" t="str">
        <x:f>IF(AO1496&gt;='01 Controls'!$E$16,"PASS","FAIL")</x:f>
        <x:v>FAIL</x:v>
      </x:c>
      <x:c r="AQ1496" s="11" t="str">
        <x:v>UNQUANTIFIED</x:v>
      </x:c>
      <x:c r="AR1496" s="11" t="str">
        <x:v>Position-class planning record; serial item and receiver open</x:v>
      </x:c>
      <x:c r="AS1496" s="26"/>
      <x:c r="AT1496" s="26"/>
    </x:row>
    <x:row r="1497">
      <x:c r="C1497" s="11" t="str">
        <x:v>M1-A-AMG-COL-12</x:v>
      </x:c>
      <x:c r="D1497" s="11" t="str">
        <x:v>M1</x:v>
      </x:c>
      <x:c r="E1497" s="11" t="str">
        <x:v>Western fire and heat</x:v>
      </x:c>
      <x:c r="F1497" s="11" t="str">
        <x:v>A-AMG</x:v>
      </x:c>
      <x:c r="G1497" s="11" t="str">
        <x:v>Aeromedical movement group</x:v>
      </x:c>
      <x:c r="H1497" s="11" t="str">
        <x:v>COL-12</x:v>
      </x:c>
      <x:c r="I1497" s="19" t="n">
        <x:v>24</x:v>
      </x:c>
      <x:c r="J1497" s="21" t="n">
        <x:v>2</x:v>
      </x:c>
      <x:c r="K1497" s="18" t="n">
        <x:f>'05 Cargo Register'!K153</x:f>
        <x:v>84.375</x:v>
      </x:c>
      <x:c r="L1497" s="18" t="n">
        <x:f>'05 Cargo Register'!N153</x:f>
        <x:v>9</x:v>
      </x:c>
      <x:c r="M1497" s="18" t="n">
        <x:f>'05 Cargo Register'!O153</x:f>
        <x:v>237.60000000000002</x:v>
      </x:c>
      <x:c r="N1497" s="18" t="n">
        <x:f>J1497*K1497</x:f>
        <x:v>168.75</x:v>
      </x:c>
      <x:c r="O1497" s="18" t="n">
        <x:f>J1497*L1497</x:f>
        <x:v>18</x:v>
      </x:c>
      <x:c r="P1497" s="18" t="n">
        <x:f>J1497*M1497</x:f>
        <x:v>475.20000000000005</x:v>
      </x:c>
      <x:c r="Q1497" s="22" t="n">
        <x:f>'01 Controls'!$E$25*'02 Cargo Classes'!$M$8</x:f>
        <x:v>0.2</x:v>
      </x:c>
      <x:c r="R1497" s="22" t="n">
        <x:f>'01 Controls'!$F$25*'02 Cargo Classes'!$N$8</x:f>
        <x:v>0</x:v>
      </x:c>
      <x:c r="S1497" s="22" t="n">
        <x:f>'01 Controls'!$G$25*'02 Cargo Classes'!$O$8</x:f>
        <x:v>1.08</x:v>
      </x:c>
      <x:c r="T1497" s="22" t="n">
        <x:f>'01 Controls'!$H$25*'02 Cargo Classes'!$P$8</x:f>
        <x:v>0</x:v>
      </x:c>
      <x:c r="U1497" s="22" t="n">
        <x:f>SUM(Q1497:T1497)</x:f>
        <x:v>1.28</x:v>
      </x:c>
      <x:c r="V1497" s="18" t="n">
        <x:f>IF(U1497=0,0,N1497*Q1497/U1497)</x:f>
        <x:v>26.3671875</x:v>
      </x:c>
      <x:c r="W1497" s="18" t="n">
        <x:f>IF(U1497=0,0,P1497*Q1497/U1497)</x:f>
        <x:v>74.25000000000001</x:v>
      </x:c>
      <x:c r="X1497" s="18" t="n">
        <x:f>MAX(V1497,W1497*'01 Controls'!$E$12)</x:f>
        <x:v>26.3671875</x:v>
      </x:c>
      <x:c r="Y1497" s="18" t="n">
        <x:f>IF(U1497=0,0,N1497*R1497/U1497)</x:f>
        <x:v>0</x:v>
      </x:c>
      <x:c r="Z1497" s="18" t="n">
        <x:f>IF(U1497=0,0,P1497*R1497/U1497)</x:f>
        <x:v>0</x:v>
      </x:c>
      <x:c r="AA1497" s="18" t="n">
        <x:f>MAX(Y1497,Z1497*'01 Controls'!$E$13)</x:f>
        <x:v>0</x:v>
      </x:c>
      <x:c r="AB1497" s="18" t="n">
        <x:f>IF(U1497=0,0,N1497*S1497/U1497)</x:f>
        <x:v>142.3828125</x:v>
      </x:c>
      <x:c r="AC1497" s="18" t="n">
        <x:f>IF(U1497=0,0,P1497*S1497/U1497)</x:f>
        <x:v>400.9500000000001</x:v>
      </x:c>
      <x:c r="AD1497" s="18" t="n">
        <x:f>MAX(AB1497,AC1497*'01 Controls'!$E$14)</x:f>
        <x:v>142.3828125</x:v>
      </x:c>
      <x:c r="AE1497" s="18" t="n">
        <x:f>IF(U1497=0,0,N1497*T1497/U1497)</x:f>
        <x:v>0</x:v>
      </x:c>
      <x:c r="AF1497" s="18" t="n">
        <x:f>IF(U1497=0,0,P1497*T1497/U1497)</x:f>
        <x:v>0</x:v>
      </x:c>
      <x:c r="AG1497" s="18" t="n">
        <x:f>MAX(AE1497,AF1497*'01 Controls'!$E$15)</x:f>
        <x:v>0</x:v>
      </x:c>
      <x:c r="AH1497" s="18" t="n">
        <x:f>SUM(V1497,Y1497,AB1497,AE1497)</x:f>
        <x:v>168.75</x:v>
      </x:c>
      <x:c r="AI1497" s="18" t="n">
        <x:f>N1497-AH1497</x:f>
        <x:v>0</x:v>
      </x:c>
      <x:c r="AJ1497" s="18" t="n">
        <x:f>V1497*INDEX('07 Mode Capacity'!$P$6:$P$17,MATCH("AIR-"&amp;I1497,'07 Mode Capacity'!$C$6:$C$17,0))</x:f>
        <x:v>5.350273273095192</x:v>
      </x:c>
      <x:c r="AK1497" s="18" t="n">
        <x:f>Y1497*INDEX('07 Mode Capacity'!$P$6:$P$17,MATCH("OCEAN-"&amp;I1497,'07 Mode Capacity'!$C$6:$C$17,0))</x:f>
        <x:v>0</x:v>
      </x:c>
      <x:c r="AL1497" s="18" t="n">
        <x:f>AB1497*INDEX('07 Mode Capacity'!$P$6:$P$17,MATCH("LAND-"&amp;I1497,'07 Mode Capacity'!$C$6:$C$17,0))</x:f>
        <x:v>54.461557378498924</x:v>
      </x:c>
      <x:c r="AM1497" s="18" t="n">
        <x:f>AE1497*INDEX('07 Mode Capacity'!$P$6:$P$17,MATCH("INLAND-"&amp;I1497,'07 Mode Capacity'!$C$6:$C$17,0))</x:f>
        <x:v>0</x:v>
      </x:c>
      <x:c r="AN1497" s="18" t="n">
        <x:f>SUM(AJ1497:AM1497)</x:f>
        <x:v>59.811830651594114</x:v>
      </x:c>
      <x:c r="AO1497" s="17" t="n">
        <x:f>IF(N1497=0,1,AN1497/N1497)</x:f>
        <x:v>0.35444047793537253</x:v>
      </x:c>
      <x:c r="AP1497" s="11" t="str">
        <x:f>IF(AO1497&gt;='01 Controls'!$E$16,"PASS","FAIL")</x:f>
        <x:v>FAIL</x:v>
      </x:c>
      <x:c r="AQ1497" s="11" t="str">
        <x:v>UNQUANTIFIED</x:v>
      </x:c>
      <x:c r="AR1497" s="11" t="str">
        <x:v>Position-class planning record; serial item and receiver open</x:v>
      </x:c>
      <x:c r="AS1497" s="26"/>
      <x:c r="AT1497" s="26"/>
    </x:row>
    <x:row r="1498">
      <x:c r="C1498" s="11" t="str">
        <x:v>M1-A-AMG-BAT-22</x:v>
      </x:c>
      <x:c r="D1498" s="11" t="str">
        <x:v>M1</x:v>
      </x:c>
      <x:c r="E1498" s="11" t="str">
        <x:v>Western fire and heat</x:v>
      </x:c>
      <x:c r="F1498" s="11" t="str">
        <x:v>A-AMG</x:v>
      </x:c>
      <x:c r="G1498" s="11" t="str">
        <x:v>Aeromedical movement group</x:v>
      </x:c>
      <x:c r="H1498" s="11" t="str">
        <x:v>BAT-22</x:v>
      </x:c>
      <x:c r="I1498" s="19" t="n">
        <x:v>48</x:v>
      </x:c>
      <x:c r="J1498" s="21" t="n">
        <x:v>2</x:v>
      </x:c>
      <x:c r="K1498" s="18" t="n">
        <x:f>'05 Cargo Register'!K154</x:f>
        <x:v>225</x:v>
      </x:c>
      <x:c r="L1498" s="18" t="n">
        <x:f>'05 Cargo Register'!N154</x:f>
        <x:v>13</x:v>
      </x:c>
      <x:c r="M1498" s="18" t="n">
        <x:f>'05 Cargo Register'!O154</x:f>
        <x:v>343.20000000000005</x:v>
      </x:c>
      <x:c r="N1498" s="18" t="n">
        <x:f>J1498*K1498</x:f>
        <x:v>450</x:v>
      </x:c>
      <x:c r="O1498" s="18" t="n">
        <x:f>J1498*L1498</x:f>
        <x:v>26</x:v>
      </x:c>
      <x:c r="P1498" s="18" t="n">
        <x:f>J1498*M1498</x:f>
        <x:v>686.4000000000001</x:v>
      </x:c>
      <x:c r="Q1498" s="22" t="n">
        <x:f>'01 Controls'!$E$25*'02 Cargo Classes'!$M$9</x:f>
        <x:v>0</x:v>
      </x:c>
      <x:c r="R1498" s="22" t="n">
        <x:f>'01 Controls'!$F$25*'02 Cargo Classes'!$N$9</x:f>
        <x:v>0</x:v>
      </x:c>
      <x:c r="S1498" s="22" t="n">
        <x:f>'01 Controls'!$G$25*'02 Cargo Classes'!$O$9</x:f>
        <x:v>0.9</x:v>
      </x:c>
      <x:c r="T1498" s="22" t="n">
        <x:f>'01 Controls'!$H$25*'02 Cargo Classes'!$P$9</x:f>
        <x:v>0</x:v>
      </x:c>
      <x:c r="U1498" s="22" t="n">
        <x:f>SUM(Q1498:T1498)</x:f>
        <x:v>0.9</x:v>
      </x:c>
      <x:c r="V1498" s="18" t="n">
        <x:f>IF(U1498=0,0,N1498*Q1498/U1498)</x:f>
        <x:v>0</x:v>
      </x:c>
      <x:c r="W1498" s="18" t="n">
        <x:f>IF(U1498=0,0,P1498*Q1498/U1498)</x:f>
        <x:v>0</x:v>
      </x:c>
      <x:c r="X1498" s="18" t="n">
        <x:f>MAX(V1498,W1498*'01 Controls'!$E$12)</x:f>
        <x:v>0</x:v>
      </x:c>
      <x:c r="Y1498" s="18" t="n">
        <x:f>IF(U1498=0,0,N1498*R1498/U1498)</x:f>
        <x:v>0</x:v>
      </x:c>
      <x:c r="Z1498" s="18" t="n">
        <x:f>IF(U1498=0,0,P1498*R1498/U1498)</x:f>
        <x:v>0</x:v>
      </x:c>
      <x:c r="AA1498" s="18" t="n">
        <x:f>MAX(Y1498,Z1498*'01 Controls'!$E$13)</x:f>
        <x:v>0</x:v>
      </x:c>
      <x:c r="AB1498" s="18" t="n">
        <x:f>IF(U1498=0,0,N1498*S1498/U1498)</x:f>
        <x:v>450</x:v>
      </x:c>
      <x:c r="AC1498" s="18" t="n">
        <x:f>IF(U1498=0,0,P1498*S1498/U1498)</x:f>
        <x:v>686.4000000000001</x:v>
      </x:c>
      <x:c r="AD1498" s="18" t="n">
        <x:f>MAX(AB1498,AC1498*'01 Controls'!$E$14)</x:f>
        <x:v>450</x:v>
      </x:c>
      <x:c r="AE1498" s="18" t="n">
        <x:f>IF(U1498=0,0,N1498*T1498/U1498)</x:f>
        <x:v>0</x:v>
      </x:c>
      <x:c r="AF1498" s="18" t="n">
        <x:f>IF(U1498=0,0,P1498*T1498/U1498)</x:f>
        <x:v>0</x:v>
      </x:c>
      <x:c r="AG1498" s="18" t="n">
        <x:f>MAX(AE1498,AF1498*'01 Controls'!$E$15)</x:f>
        <x:v>0</x:v>
      </x:c>
      <x:c r="AH1498" s="18" t="n">
        <x:f>SUM(V1498,Y1498,AB1498,AE1498)</x:f>
        <x:v>450</x:v>
      </x:c>
      <x:c r="AI1498" s="18" t="n">
        <x:f>N1498-AH1498</x:f>
        <x:v>0</x:v>
      </x:c>
      <x:c r="AJ1498" s="18" t="n">
        <x:f>V1498*INDEX('07 Mode Capacity'!$P$6:$P$17,MATCH("AIR-"&amp;I1498,'07 Mode Capacity'!$C$6:$C$17,0))</x:f>
        <x:v>0</x:v>
      </x:c>
      <x:c r="AK1498" s="18" t="n">
        <x:f>Y1498*INDEX('07 Mode Capacity'!$P$6:$P$17,MATCH("OCEAN-"&amp;I1498,'07 Mode Capacity'!$C$6:$C$17,0))</x:f>
        <x:v>0</x:v>
      </x:c>
      <x:c r="AL1498" s="18" t="n">
        <x:f>AB1498*INDEX('07 Mode Capacity'!$P$6:$P$17,MATCH("LAND-"&amp;I1498,'07 Mode Capacity'!$C$6:$C$17,0))</x:f>
        <x:v>54.9215412815462</x:v>
      </x:c>
      <x:c r="AM1498" s="18" t="n">
        <x:f>AE1498*INDEX('07 Mode Capacity'!$P$6:$P$17,MATCH("INLAND-"&amp;I1498,'07 Mode Capacity'!$C$6:$C$17,0))</x:f>
        <x:v>0</x:v>
      </x:c>
      <x:c r="AN1498" s="18" t="n">
        <x:f>SUM(AJ1498:AM1498)</x:f>
        <x:v>54.9215412815462</x:v>
      </x:c>
      <x:c r="AO1498" s="17" t="n">
        <x:f>IF(N1498=0,1,AN1498/N1498)</x:f>
        <x:v>0.1220478695145471</x:v>
      </x:c>
      <x:c r="AP1498" s="11" t="str">
        <x:f>IF(AO1498&gt;='01 Controls'!$E$16,"PASS","FAIL")</x:f>
        <x:v>FAIL</x:v>
      </x:c>
      <x:c r="AQ1498" s="11" t="str">
        <x:v>UNQUANTIFIED</x:v>
      </x:c>
      <x:c r="AR1498" s="11" t="str">
        <x:v>Position-class planning record; serial item and receiver open</x:v>
      </x:c>
      <x:c r="AS1498" s="26"/>
      <x:c r="AT1498" s="26"/>
    </x:row>
    <x:row r="1499">
      <x:c r="C1499" s="11" t="str">
        <x:v>M1-A-AMG-TNK-20</x:v>
      </x:c>
      <x:c r="D1499" s="11" t="str">
        <x:v>M1</x:v>
      </x:c>
      <x:c r="E1499" s="11" t="str">
        <x:v>Western fire and heat</x:v>
      </x:c>
      <x:c r="F1499" s="11" t="str">
        <x:v>A-AMG</x:v>
      </x:c>
      <x:c r="G1499" s="11" t="str">
        <x:v>Aeromedical movement group</x:v>
      </x:c>
      <x:c r="H1499" s="11" t="str">
        <x:v>TNK-20</x:v>
      </x:c>
      <x:c r="I1499" s="19" t="n">
        <x:v>48</x:v>
      </x:c>
      <x:c r="J1499" s="21" t="n">
        <x:v>2</x:v>
      </x:c>
      <x:c r="K1499" s="18" t="n">
        <x:f>'05 Cargo Register'!K155</x:f>
        <x:v>281.25</x:v>
      </x:c>
      <x:c r="L1499" s="18" t="n">
        <x:f>'05 Cargo Register'!N155</x:f>
        <x:v>17</x:v>
      </x:c>
      <x:c r="M1499" s="18" t="n">
        <x:f>'05 Cargo Register'!O155</x:f>
        <x:v>361.25</x:v>
      </x:c>
      <x:c r="N1499" s="18" t="n">
        <x:f>J1499*K1499</x:f>
        <x:v>562.5</x:v>
      </x:c>
      <x:c r="O1499" s="18" t="n">
        <x:f>J1499*L1499</x:f>
        <x:v>34</x:v>
      </x:c>
      <x:c r="P1499" s="18" t="n">
        <x:f>J1499*M1499</x:f>
        <x:v>722.5</x:v>
      </x:c>
      <x:c r="Q1499" s="22" t="n">
        <x:f>'01 Controls'!$E$25*'02 Cargo Classes'!$M$10</x:f>
        <x:v>0</x:v>
      </x:c>
      <x:c r="R1499" s="22" t="n">
        <x:f>'01 Controls'!$F$25*'02 Cargo Classes'!$N$10</x:f>
        <x:v>0</x:v>
      </x:c>
      <x:c r="S1499" s="22" t="n">
        <x:f>'01 Controls'!$G$25*'02 Cargo Classes'!$O$10</x:f>
        <x:v>0.9</x:v>
      </x:c>
      <x:c r="T1499" s="22" t="n">
        <x:f>'01 Controls'!$H$25*'02 Cargo Classes'!$P$10</x:f>
        <x:v>0</x:v>
      </x:c>
      <x:c r="U1499" s="22" t="n">
        <x:f>SUM(Q1499:T1499)</x:f>
        <x:v>0.9</x:v>
      </x:c>
      <x:c r="V1499" s="18" t="n">
        <x:f>IF(U1499=0,0,N1499*Q1499/U1499)</x:f>
        <x:v>0</x:v>
      </x:c>
      <x:c r="W1499" s="18" t="n">
        <x:f>IF(U1499=0,0,P1499*Q1499/U1499)</x:f>
        <x:v>0</x:v>
      </x:c>
      <x:c r="X1499" s="18" t="n">
        <x:f>MAX(V1499,W1499*'01 Controls'!$E$12)</x:f>
        <x:v>0</x:v>
      </x:c>
      <x:c r="Y1499" s="18" t="n">
        <x:f>IF(U1499=0,0,N1499*R1499/U1499)</x:f>
        <x:v>0</x:v>
      </x:c>
      <x:c r="Z1499" s="18" t="n">
        <x:f>IF(U1499=0,0,P1499*R1499/U1499)</x:f>
        <x:v>0</x:v>
      </x:c>
      <x:c r="AA1499" s="18" t="n">
        <x:f>MAX(Y1499,Z1499*'01 Controls'!$E$13)</x:f>
        <x:v>0</x:v>
      </x:c>
      <x:c r="AB1499" s="18" t="n">
        <x:f>IF(U1499=0,0,N1499*S1499/U1499)</x:f>
        <x:v>562.5</x:v>
      </x:c>
      <x:c r="AC1499" s="18" t="n">
        <x:f>IF(U1499=0,0,P1499*S1499/U1499)</x:f>
        <x:v>722.5</x:v>
      </x:c>
      <x:c r="AD1499" s="18" t="n">
        <x:f>MAX(AB1499,AC1499*'01 Controls'!$E$14)</x:f>
        <x:v>562.5</x:v>
      </x:c>
      <x:c r="AE1499" s="18" t="n">
        <x:f>IF(U1499=0,0,N1499*T1499/U1499)</x:f>
        <x:v>0</x:v>
      </x:c>
      <x:c r="AF1499" s="18" t="n">
        <x:f>IF(U1499=0,0,P1499*T1499/U1499)</x:f>
        <x:v>0</x:v>
      </x:c>
      <x:c r="AG1499" s="18" t="n">
        <x:f>MAX(AE1499,AF1499*'01 Controls'!$E$15)</x:f>
        <x:v>0</x:v>
      </x:c>
      <x:c r="AH1499" s="18" t="n">
        <x:f>SUM(V1499,Y1499,AB1499,AE1499)</x:f>
        <x:v>562.5</x:v>
      </x:c>
      <x:c r="AI1499" s="18" t="n">
        <x:f>N1499-AH1499</x:f>
        <x:v>0</x:v>
      </x:c>
      <x:c r="AJ1499" s="18" t="n">
        <x:f>V1499*INDEX('07 Mode Capacity'!$P$6:$P$17,MATCH("AIR-"&amp;I1499,'07 Mode Capacity'!$C$6:$C$17,0))</x:f>
        <x:v>0</x:v>
      </x:c>
      <x:c r="AK1499" s="18" t="n">
        <x:f>Y1499*INDEX('07 Mode Capacity'!$P$6:$P$17,MATCH("OCEAN-"&amp;I1499,'07 Mode Capacity'!$C$6:$C$17,0))</x:f>
        <x:v>0</x:v>
      </x:c>
      <x:c r="AL1499" s="18" t="n">
        <x:f>AB1499*INDEX('07 Mode Capacity'!$P$6:$P$17,MATCH("LAND-"&amp;I1499,'07 Mode Capacity'!$C$6:$C$17,0))</x:f>
        <x:v>68.65192660193274</x:v>
      </x:c>
      <x:c r="AM1499" s="18" t="n">
        <x:f>AE1499*INDEX('07 Mode Capacity'!$P$6:$P$17,MATCH("INLAND-"&amp;I1499,'07 Mode Capacity'!$C$6:$C$17,0))</x:f>
        <x:v>0</x:v>
      </x:c>
      <x:c r="AN1499" s="18" t="n">
        <x:f>SUM(AJ1499:AM1499)</x:f>
        <x:v>68.65192660193274</x:v>
      </x:c>
      <x:c r="AO1499" s="17" t="n">
        <x:f>IF(N1499=0,1,AN1499/N1499)</x:f>
        <x:v>0.1220478695145471</x:v>
      </x:c>
      <x:c r="AP1499" s="11" t="str">
        <x:f>IF(AO1499&gt;='01 Controls'!$E$16,"PASS","FAIL")</x:f>
        <x:v>FAIL</x:v>
      </x:c>
      <x:c r="AQ1499" s="11" t="str">
        <x:v>UNQUANTIFIED</x:v>
      </x:c>
      <x:c r="AR1499" s="11" t="str">
        <x:v>Position-class planning record; serial item and receiver open</x:v>
      </x:c>
      <x:c r="AS1499" s="26"/>
      <x:c r="AT1499" s="26"/>
    </x:row>
    <x:row r="1500">
      <x:c r="C1500" s="11" t="str">
        <x:v>M1-A-AMG-FLR-24</x:v>
      </x:c>
      <x:c r="D1500" s="11" t="str">
        <x:v>M1</x:v>
      </x:c>
      <x:c r="E1500" s="11" t="str">
        <x:v>Western fire and heat</x:v>
      </x:c>
      <x:c r="F1500" s="11" t="str">
        <x:v>A-AMG</x:v>
      </x:c>
      <x:c r="G1500" s="11" t="str">
        <x:v>Aeromedical movement group</x:v>
      </x:c>
      <x:c r="H1500" s="11" t="str">
        <x:v>FLR-24</x:v>
      </x:c>
      <x:c r="I1500" s="19" t="n">
        <x:v>48</x:v>
      </x:c>
      <x:c r="J1500" s="21" t="n">
        <x:v>2</x:v>
      </x:c>
      <x:c r="K1500" s="18" t="n">
        <x:f>'05 Cargo Register'!K156</x:f>
        <x:v>421.875</x:v>
      </x:c>
      <x:c r="L1500" s="18" t="n">
        <x:f>'05 Cargo Register'!N156</x:f>
        <x:v>21</x:v>
      </x:c>
      <x:c r="M1500" s="18" t="n">
        <x:f>'05 Cargo Register'!O156</x:f>
        <x:v>672</x:v>
      </x:c>
      <x:c r="N1500" s="18" t="n">
        <x:f>J1500*K1500</x:f>
        <x:v>843.75</x:v>
      </x:c>
      <x:c r="O1500" s="18" t="n">
        <x:f>J1500*L1500</x:f>
        <x:v>42</x:v>
      </x:c>
      <x:c r="P1500" s="18" t="n">
        <x:f>J1500*M1500</x:f>
        <x:v>1344</x:v>
      </x:c>
      <x:c r="Q1500" s="22" t="n">
        <x:f>'01 Controls'!$E$25*'02 Cargo Classes'!$M$11</x:f>
        <x:v>0</x:v>
      </x:c>
      <x:c r="R1500" s="22" t="n">
        <x:f>'01 Controls'!$F$25*'02 Cargo Classes'!$N$11</x:f>
        <x:v>0</x:v>
      </x:c>
      <x:c r="S1500" s="22" t="n">
        <x:f>'01 Controls'!$G$25*'02 Cargo Classes'!$O$11</x:f>
        <x:v>0.9</x:v>
      </x:c>
      <x:c r="T1500" s="22" t="n">
        <x:f>'01 Controls'!$H$25*'02 Cargo Classes'!$P$11</x:f>
        <x:v>0</x:v>
      </x:c>
      <x:c r="U1500" s="22" t="n">
        <x:f>SUM(Q1500:T1500)</x:f>
        <x:v>0.9</x:v>
      </x:c>
      <x:c r="V1500" s="18" t="n">
        <x:f>IF(U1500=0,0,N1500*Q1500/U1500)</x:f>
        <x:v>0</x:v>
      </x:c>
      <x:c r="W1500" s="18" t="n">
        <x:f>IF(U1500=0,0,P1500*Q1500/U1500)</x:f>
        <x:v>0</x:v>
      </x:c>
      <x:c r="X1500" s="18" t="n">
        <x:f>MAX(V1500,W1500*'01 Controls'!$E$12)</x:f>
        <x:v>0</x:v>
      </x:c>
      <x:c r="Y1500" s="18" t="n">
        <x:f>IF(U1500=0,0,N1500*R1500/U1500)</x:f>
        <x:v>0</x:v>
      </x:c>
      <x:c r="Z1500" s="18" t="n">
        <x:f>IF(U1500=0,0,P1500*R1500/U1500)</x:f>
        <x:v>0</x:v>
      </x:c>
      <x:c r="AA1500" s="18" t="n">
        <x:f>MAX(Y1500,Z1500*'01 Controls'!$E$13)</x:f>
        <x:v>0</x:v>
      </x:c>
      <x:c r="AB1500" s="18" t="n">
        <x:f>IF(U1500=0,0,N1500*S1500/U1500)</x:f>
        <x:v>843.75</x:v>
      </x:c>
      <x:c r="AC1500" s="18" t="n">
        <x:f>IF(U1500=0,0,P1500*S1500/U1500)</x:f>
        <x:v>1344.0000000000002</x:v>
      </x:c>
      <x:c r="AD1500" s="18" t="n">
        <x:f>MAX(AB1500,AC1500*'01 Controls'!$E$14)</x:f>
        <x:v>843.75</x:v>
      </x:c>
      <x:c r="AE1500" s="18" t="n">
        <x:f>IF(U1500=0,0,N1500*T1500/U1500)</x:f>
        <x:v>0</x:v>
      </x:c>
      <x:c r="AF1500" s="18" t="n">
        <x:f>IF(U1500=0,0,P1500*T1500/U1500)</x:f>
        <x:v>0</x:v>
      </x:c>
      <x:c r="AG1500" s="18" t="n">
        <x:f>MAX(AE1500,AF1500*'01 Controls'!$E$15)</x:f>
        <x:v>0</x:v>
      </x:c>
      <x:c r="AH1500" s="18" t="n">
        <x:f>SUM(V1500,Y1500,AB1500,AE1500)</x:f>
        <x:v>843.75</x:v>
      </x:c>
      <x:c r="AI1500" s="18" t="n">
        <x:f>N1500-AH1500</x:f>
        <x:v>0</x:v>
      </x:c>
      <x:c r="AJ1500" s="18" t="n">
        <x:f>V1500*INDEX('07 Mode Capacity'!$P$6:$P$17,MATCH("AIR-"&amp;I1500,'07 Mode Capacity'!$C$6:$C$17,0))</x:f>
        <x:v>0</x:v>
      </x:c>
      <x:c r="AK1500" s="18" t="n">
        <x:f>Y1500*INDEX('07 Mode Capacity'!$P$6:$P$17,MATCH("OCEAN-"&amp;I1500,'07 Mode Capacity'!$C$6:$C$17,0))</x:f>
        <x:v>0</x:v>
      </x:c>
      <x:c r="AL1500" s="18" t="n">
        <x:f>AB1500*INDEX('07 Mode Capacity'!$P$6:$P$17,MATCH("LAND-"&amp;I1500,'07 Mode Capacity'!$C$6:$C$17,0))</x:f>
        <x:v>102.97788990289912</x:v>
      </x:c>
      <x:c r="AM1500" s="18" t="n">
        <x:f>AE1500*INDEX('07 Mode Capacity'!$P$6:$P$17,MATCH("INLAND-"&amp;I1500,'07 Mode Capacity'!$C$6:$C$17,0))</x:f>
        <x:v>0</x:v>
      </x:c>
      <x:c r="AN1500" s="18" t="n">
        <x:f>SUM(AJ1500:AM1500)</x:f>
        <x:v>102.97788990289912</x:v>
      </x:c>
      <x:c r="AO1500" s="17" t="n">
        <x:f>IF(N1500=0,1,AN1500/N1500)</x:f>
        <x:v>0.1220478695145471</x:v>
      </x:c>
      <x:c r="AP1500" s="11" t="str">
        <x:f>IF(AO1500&gt;='01 Controls'!$E$16,"PASS","FAIL")</x:f>
        <x:v>FAIL</x:v>
      </x:c>
      <x:c r="AQ1500" s="11" t="str">
        <x:v>UNQUANTIFIED</x:v>
      </x:c>
      <x:c r="AR1500" s="11" t="str">
        <x:v>Position-class planning record; serial item and receiver open</x:v>
      </x:c>
      <x:c r="AS1500" s="26"/>
      <x:c r="AT1500" s="26"/>
    </x:row>
    <x:row r="1501">
      <x:c r="C1501" s="11" t="str">
        <x:v>M1-A-AMG-ROL-30</x:v>
      </x:c>
      <x:c r="D1501" s="11" t="str">
        <x:v>M1</x:v>
      </x:c>
      <x:c r="E1501" s="11" t="str">
        <x:v>Western fire and heat</x:v>
      </x:c>
      <x:c r="F1501" s="11" t="str">
        <x:v>A-AMG</x:v>
      </x:c>
      <x:c r="G1501" s="11" t="str">
        <x:v>Aeromedical movement group</x:v>
      </x:c>
      <x:c r="H1501" s="11" t="str">
        <x:v>ROL-30</x:v>
      </x:c>
      <x:c r="I1501" s="19" t="n">
        <x:v>48</x:v>
      </x:c>
      <x:c r="J1501" s="21" t="n">
        <x:v>2</x:v>
      </x:c>
      <x:c r="K1501" s="18" t="n">
        <x:f>'05 Cargo Register'!K157</x:f>
        <x:v>506.25</x:v>
      </x:c>
      <x:c r="L1501" s="18" t="n">
        <x:f>'05 Cargo Register'!N157</x:f>
        <x:v>22</x:v>
      </x:c>
      <x:c r="M1501" s="18" t="n">
        <x:f>'05 Cargo Register'!O157</x:f>
        <x:v>1402.5</x:v>
      </x:c>
      <x:c r="N1501" s="18" t="n">
        <x:f>J1501*K1501</x:f>
        <x:v>1012.5</x:v>
      </x:c>
      <x:c r="O1501" s="18" t="n">
        <x:f>J1501*L1501</x:f>
        <x:v>44</x:v>
      </x:c>
      <x:c r="P1501" s="18" t="n">
        <x:f>J1501*M1501</x:f>
        <x:v>2805</x:v>
      </x:c>
      <x:c r="Q1501" s="22" t="n">
        <x:f>'01 Controls'!$E$25*'02 Cargo Classes'!$M$12</x:f>
        <x:v>0</x:v>
      </x:c>
      <x:c r="R1501" s="22" t="n">
        <x:f>'01 Controls'!$F$25*'02 Cargo Classes'!$N$12</x:f>
        <x:v>0</x:v>
      </x:c>
      <x:c r="S1501" s="22" t="n">
        <x:f>'01 Controls'!$G$25*'02 Cargo Classes'!$O$12</x:f>
        <x:v>1.35</x:v>
      </x:c>
      <x:c r="T1501" s="22" t="n">
        <x:f>'01 Controls'!$H$25*'02 Cargo Classes'!$P$12</x:f>
        <x:v>0</x:v>
      </x:c>
      <x:c r="U1501" s="22" t="n">
        <x:f>SUM(Q1501:T1501)</x:f>
        <x:v>1.35</x:v>
      </x:c>
      <x:c r="V1501" s="18" t="n">
        <x:f>IF(U1501=0,0,N1501*Q1501/U1501)</x:f>
        <x:v>0</x:v>
      </x:c>
      <x:c r="W1501" s="18" t="n">
        <x:f>IF(U1501=0,0,P1501*Q1501/U1501)</x:f>
        <x:v>0</x:v>
      </x:c>
      <x:c r="X1501" s="18" t="n">
        <x:f>MAX(V1501,W1501*'01 Controls'!$E$12)</x:f>
        <x:v>0</x:v>
      </x:c>
      <x:c r="Y1501" s="18" t="n">
        <x:f>IF(U1501=0,0,N1501*R1501/U1501)</x:f>
        <x:v>0</x:v>
      </x:c>
      <x:c r="Z1501" s="18" t="n">
        <x:f>IF(U1501=0,0,P1501*R1501/U1501)</x:f>
        <x:v>0</x:v>
      </x:c>
      <x:c r="AA1501" s="18" t="n">
        <x:f>MAX(Y1501,Z1501*'01 Controls'!$E$13)</x:f>
        <x:v>0</x:v>
      </x:c>
      <x:c r="AB1501" s="18" t="n">
        <x:f>IF(U1501=0,0,N1501*S1501/U1501)</x:f>
        <x:v>1012.4999999999999</x:v>
      </x:c>
      <x:c r="AC1501" s="18" t="n">
        <x:f>IF(U1501=0,0,P1501*S1501/U1501)</x:f>
        <x:v>2805</x:v>
      </x:c>
      <x:c r="AD1501" s="18" t="n">
        <x:f>MAX(AB1501,AC1501*'01 Controls'!$E$14)</x:f>
        <x:v>1012.4999999999999</x:v>
      </x:c>
      <x:c r="AE1501" s="18" t="n">
        <x:f>IF(U1501=0,0,N1501*T1501/U1501)</x:f>
        <x:v>0</x:v>
      </x:c>
      <x:c r="AF1501" s="18" t="n">
        <x:f>IF(U1501=0,0,P1501*T1501/U1501)</x:f>
        <x:v>0</x:v>
      </x:c>
      <x:c r="AG1501" s="18" t="n">
        <x:f>MAX(AE1501,AF1501*'01 Controls'!$E$15)</x:f>
        <x:v>0</x:v>
      </x:c>
      <x:c r="AH1501" s="18" t="n">
        <x:f>SUM(V1501,Y1501,AB1501,AE1501)</x:f>
        <x:v>1012.4999999999999</x:v>
      </x:c>
      <x:c r="AI1501" s="18" t="n">
        <x:f>N1501-AH1501</x:f>
        <x:v>1.1368683772161603e-13</x:v>
      </x:c>
      <x:c r="AJ1501" s="18" t="n">
        <x:f>V1501*INDEX('07 Mode Capacity'!$P$6:$P$17,MATCH("AIR-"&amp;I1501,'07 Mode Capacity'!$C$6:$C$17,0))</x:f>
        <x:v>0</x:v>
      </x:c>
      <x:c r="AK1501" s="18" t="n">
        <x:f>Y1501*INDEX('07 Mode Capacity'!$P$6:$P$17,MATCH("OCEAN-"&amp;I1501,'07 Mode Capacity'!$C$6:$C$17,0))</x:f>
        <x:v>0</x:v>
      </x:c>
      <x:c r="AL1501" s="18" t="n">
        <x:f>AB1501*INDEX('07 Mode Capacity'!$P$6:$P$17,MATCH("LAND-"&amp;I1501,'07 Mode Capacity'!$C$6:$C$17,0))</x:f>
        <x:v>123.57346788347893</x:v>
      </x:c>
      <x:c r="AM1501" s="18" t="n">
        <x:f>AE1501*INDEX('07 Mode Capacity'!$P$6:$P$17,MATCH("INLAND-"&amp;I1501,'07 Mode Capacity'!$C$6:$C$17,0))</x:f>
        <x:v>0</x:v>
      </x:c>
      <x:c r="AN1501" s="18" t="n">
        <x:f>SUM(AJ1501:AM1501)</x:f>
        <x:v>123.57346788347893</x:v>
      </x:c>
      <x:c r="AO1501" s="17" t="n">
        <x:f>IF(N1501=0,1,AN1501/N1501)</x:f>
        <x:v>0.12204786951454709</x:v>
      </x:c>
      <x:c r="AP1501" s="11" t="str">
        <x:f>IF(AO1501&gt;='01 Controls'!$E$16,"PASS","FAIL")</x:f>
        <x:v>FAIL</x:v>
      </x:c>
      <x:c r="AQ1501" s="11" t="str">
        <x:v>UNQUANTIFIED</x:v>
      </x:c>
      <x:c r="AR1501" s="11" t="str">
        <x:v>Position-class planning record; serial item and receiver open</x:v>
      </x:c>
      <x:c r="AS1501" s="26"/>
      <x:c r="AT1501" s="26"/>
    </x:row>
    <x:row r="1502">
      <x:c r="C1502" s="11" t="str">
        <x:v>M1-A-AMG-LIN-18</x:v>
      </x:c>
      <x:c r="D1502" s="11" t="str">
        <x:v>M1</x:v>
      </x:c>
      <x:c r="E1502" s="11" t="str">
        <x:v>Western fire and heat</x:v>
      </x:c>
      <x:c r="F1502" s="11" t="str">
        <x:v>A-AMG</x:v>
      </x:c>
      <x:c r="G1502" s="11" t="str">
        <x:v>Aeromedical movement group</x:v>
      </x:c>
      <x:c r="H1502" s="11" t="str">
        <x:v>LIN-18</x:v>
      </x:c>
      <x:c r="I1502" s="19" t="n">
        <x:v>72</x:v>
      </x:c>
      <x:c r="J1502" s="21" t="n">
        <x:v>2</x:v>
      </x:c>
      <x:c r="K1502" s="18" t="n">
        <x:f>'05 Cargo Register'!K158</x:f>
        <x:v>112.5</x:v>
      </x:c>
      <x:c r="L1502" s="18" t="n">
        <x:f>'05 Cargo Register'!N158</x:f>
        <x:v>8</x:v>
      </x:c>
      <x:c r="M1502" s="18" t="n">
        <x:f>'05 Cargo Register'!O158</x:f>
        <x:v>352</x:v>
      </x:c>
      <x:c r="N1502" s="18" t="n">
        <x:f>J1502*K1502</x:f>
        <x:v>225</x:v>
      </x:c>
      <x:c r="O1502" s="18" t="n">
        <x:f>J1502*L1502</x:f>
        <x:v>16</x:v>
      </x:c>
      <x:c r="P1502" s="18" t="n">
        <x:f>J1502*M1502</x:f>
        <x:v>704</x:v>
      </x:c>
      <x:c r="Q1502" s="22" t="n">
        <x:f>'01 Controls'!$E$25*'02 Cargo Classes'!$M$13</x:f>
        <x:v>0</x:v>
      </x:c>
      <x:c r="R1502" s="22" t="n">
        <x:f>'01 Controls'!$F$25*'02 Cargo Classes'!$N$13</x:f>
        <x:v>0</x:v>
      </x:c>
      <x:c r="S1502" s="22" t="n">
        <x:f>'01 Controls'!$G$25*'02 Cargo Classes'!$O$13</x:f>
        <x:v>0.9</x:v>
      </x:c>
      <x:c r="T1502" s="22" t="n">
        <x:f>'01 Controls'!$H$25*'02 Cargo Classes'!$P$13</x:f>
        <x:v>0</x:v>
      </x:c>
      <x:c r="U1502" s="22" t="n">
        <x:f>SUM(Q1502:T1502)</x:f>
        <x:v>0.9</x:v>
      </x:c>
      <x:c r="V1502" s="18" t="n">
        <x:f>IF(U1502=0,0,N1502*Q1502/U1502)</x:f>
        <x:v>0</x:v>
      </x:c>
      <x:c r="W1502" s="18" t="n">
        <x:f>IF(U1502=0,0,P1502*Q1502/U1502)</x:f>
        <x:v>0</x:v>
      </x:c>
      <x:c r="X1502" s="18" t="n">
        <x:f>MAX(V1502,W1502*'01 Controls'!$E$12)</x:f>
        <x:v>0</x:v>
      </x:c>
      <x:c r="Y1502" s="18" t="n">
        <x:f>IF(U1502=0,0,N1502*R1502/U1502)</x:f>
        <x:v>0</x:v>
      </x:c>
      <x:c r="Z1502" s="18" t="n">
        <x:f>IF(U1502=0,0,P1502*R1502/U1502)</x:f>
        <x:v>0</x:v>
      </x:c>
      <x:c r="AA1502" s="18" t="n">
        <x:f>MAX(Y1502,Z1502*'01 Controls'!$E$13)</x:f>
        <x:v>0</x:v>
      </x:c>
      <x:c r="AB1502" s="18" t="n">
        <x:f>IF(U1502=0,0,N1502*S1502/U1502)</x:f>
        <x:v>225</x:v>
      </x:c>
      <x:c r="AC1502" s="18" t="n">
        <x:f>IF(U1502=0,0,P1502*S1502/U1502)</x:f>
        <x:v>704</x:v>
      </x:c>
      <x:c r="AD1502" s="18" t="n">
        <x:f>MAX(AB1502,AC1502*'01 Controls'!$E$14)</x:f>
        <x:v>225</x:v>
      </x:c>
      <x:c r="AE1502" s="18" t="n">
        <x:f>IF(U1502=0,0,N1502*T1502/U1502)</x:f>
        <x:v>0</x:v>
      </x:c>
      <x:c r="AF1502" s="18" t="n">
        <x:f>IF(U1502=0,0,P1502*T1502/U1502)</x:f>
        <x:v>0</x:v>
      </x:c>
      <x:c r="AG1502" s="18" t="n">
        <x:f>MAX(AE1502,AF1502*'01 Controls'!$E$15)</x:f>
        <x:v>0</x:v>
      </x:c>
      <x:c r="AH1502" s="18" t="n">
        <x:f>SUM(V1502,Y1502,AB1502,AE1502)</x:f>
        <x:v>225</x:v>
      </x:c>
      <x:c r="AI1502" s="18" t="n">
        <x:f>N1502-AH1502</x:f>
        <x:v>0</x:v>
      </x:c>
      <x:c r="AJ1502" s="18" t="n">
        <x:f>V1502*INDEX('07 Mode Capacity'!$P$6:$P$17,MATCH("AIR-"&amp;I1502,'07 Mode Capacity'!$C$6:$C$17,0))</x:f>
        <x:v>0</x:v>
      </x:c>
      <x:c r="AK1502" s="18" t="n">
        <x:f>Y1502*INDEX('07 Mode Capacity'!$P$6:$P$17,MATCH("OCEAN-"&amp;I1502,'07 Mode Capacity'!$C$6:$C$17,0))</x:f>
        <x:v>0</x:v>
      </x:c>
      <x:c r="AL1502" s="18" t="n">
        <x:f>AB1502*INDEX('07 Mode Capacity'!$P$6:$P$17,MATCH("LAND-"&amp;I1502,'07 Mode Capacity'!$C$6:$C$17,0))</x:f>
        <x:v>160.87730057553753</x:v>
      </x:c>
      <x:c r="AM1502" s="18" t="n">
        <x:f>AE1502*INDEX('07 Mode Capacity'!$P$6:$P$17,MATCH("INLAND-"&amp;I1502,'07 Mode Capacity'!$C$6:$C$17,0))</x:f>
        <x:v>0</x:v>
      </x:c>
      <x:c r="AN1502" s="18" t="n">
        <x:f>SUM(AJ1502:AM1502)</x:f>
        <x:v>160.87730057553753</x:v>
      </x:c>
      <x:c r="AO1502" s="17" t="n">
        <x:f>IF(N1502=0,1,AN1502/N1502)</x:f>
        <x:v>0.7150102247801668</x:v>
      </x:c>
      <x:c r="AP1502" s="11" t="str">
        <x:f>IF(AO1502&gt;='01 Controls'!$E$16,"PASS","FAIL")</x:f>
        <x:v>FAIL</x:v>
      </x:c>
      <x:c r="AQ1502" s="11" t="str">
        <x:v>UNQUANTIFIED</x:v>
      </x:c>
      <x:c r="AR1502" s="11" t="str">
        <x:v>Position-class planning record; serial item and receiver open</x:v>
      </x:c>
      <x:c r="AS1502" s="26"/>
      <x:c r="AT1502" s="26"/>
    </x:row>
    <x:row r="1503">
      <x:c r="C1503" s="11" t="str">
        <x:v>M1-A-AMG-BLK-08</x:v>
      </x:c>
      <x:c r="D1503" s="11" t="str">
        <x:v>M1</x:v>
      </x:c>
      <x:c r="E1503" s="11" t="str">
        <x:v>Western fire and heat</x:v>
      </x:c>
      <x:c r="F1503" s="11" t="str">
        <x:v>A-AMG</x:v>
      </x:c>
      <x:c r="G1503" s="11" t="str">
        <x:v>Aeromedical movement group</x:v>
      </x:c>
      <x:c r="H1503" s="11" t="str">
        <x:v>BLK-08</x:v>
      </x:c>
      <x:c r="I1503" s="19" t="n">
        <x:v>48</x:v>
      </x:c>
      <x:c r="J1503" s="21" t="n">
        <x:v>2</x:v>
      </x:c>
      <x:c r="K1503" s="18" t="n">
        <x:f>'05 Cargo Register'!K159</x:f>
        <x:v>56.25</x:v>
      </x:c>
      <x:c r="L1503" s="18" t="n">
        <x:f>'05 Cargo Register'!N159</x:f>
        <x:v>9</x:v>
      </x:c>
      <x:c r="M1503" s="18" t="n">
        <x:f>'05 Cargo Register'!O159</x:f>
        <x:v>459</x:v>
      </x:c>
      <x:c r="N1503" s="18" t="n">
        <x:f>J1503*K1503</x:f>
        <x:v>112.5</x:v>
      </x:c>
      <x:c r="O1503" s="18" t="n">
        <x:f>J1503*L1503</x:f>
        <x:v>18</x:v>
      </x:c>
      <x:c r="P1503" s="18" t="n">
        <x:f>J1503*M1503</x:f>
        <x:v>918</x:v>
      </x:c>
      <x:c r="Q1503" s="22" t="n">
        <x:f>'01 Controls'!$E$25*'02 Cargo Classes'!$M$14</x:f>
        <x:v>0.1</x:v>
      </x:c>
      <x:c r="R1503" s="22" t="n">
        <x:f>'01 Controls'!$F$25*'02 Cargo Classes'!$N$14</x:f>
        <x:v>0</x:v>
      </x:c>
      <x:c r="S1503" s="22" t="n">
        <x:f>'01 Controls'!$G$25*'02 Cargo Classes'!$O$14</x:f>
        <x:v>0.9</x:v>
      </x:c>
      <x:c r="T1503" s="22" t="n">
        <x:f>'01 Controls'!$H$25*'02 Cargo Classes'!$P$14</x:f>
        <x:v>0</x:v>
      </x:c>
      <x:c r="U1503" s="22" t="n">
        <x:f>SUM(Q1503:T1503)</x:f>
        <x:v>1</x:v>
      </x:c>
      <x:c r="V1503" s="18" t="n">
        <x:f>IF(U1503=0,0,N1503*Q1503/U1503)</x:f>
        <x:v>11.25</x:v>
      </x:c>
      <x:c r="W1503" s="18" t="n">
        <x:f>IF(U1503=0,0,P1503*Q1503/U1503)</x:f>
        <x:v>91.80000000000001</x:v>
      </x:c>
      <x:c r="X1503" s="18" t="n">
        <x:f>MAX(V1503,W1503*'01 Controls'!$E$12)</x:f>
        <x:v>22.950000000000003</x:v>
      </x:c>
      <x:c r="Y1503" s="18" t="n">
        <x:f>IF(U1503=0,0,N1503*R1503/U1503)</x:f>
        <x:v>0</x:v>
      </x:c>
      <x:c r="Z1503" s="18" t="n">
        <x:f>IF(U1503=0,0,P1503*R1503/U1503)</x:f>
        <x:v>0</x:v>
      </x:c>
      <x:c r="AA1503" s="18" t="n">
        <x:f>MAX(Y1503,Z1503*'01 Controls'!$E$13)</x:f>
        <x:v>0</x:v>
      </x:c>
      <x:c r="AB1503" s="18" t="n">
        <x:f>IF(U1503=0,0,N1503*S1503/U1503)</x:f>
        <x:v>101.25</x:v>
      </x:c>
      <x:c r="AC1503" s="18" t="n">
        <x:f>IF(U1503=0,0,P1503*S1503/U1503)</x:f>
        <x:v>826.2</x:v>
      </x:c>
      <x:c r="AD1503" s="18" t="n">
        <x:f>MAX(AB1503,AC1503*'01 Controls'!$E$14)</x:f>
        <x:v>165.24</x:v>
      </x:c>
      <x:c r="AE1503" s="18" t="n">
        <x:f>IF(U1503=0,0,N1503*T1503/U1503)</x:f>
        <x:v>0</x:v>
      </x:c>
      <x:c r="AF1503" s="18" t="n">
        <x:f>IF(U1503=0,0,P1503*T1503/U1503)</x:f>
        <x:v>0</x:v>
      </x:c>
      <x:c r="AG1503" s="18" t="n">
        <x:f>MAX(AE1503,AF1503*'01 Controls'!$E$15)</x:f>
        <x:v>0</x:v>
      </x:c>
      <x:c r="AH1503" s="18" t="n">
        <x:f>SUM(V1503,Y1503,AB1503,AE1503)</x:f>
        <x:v>112.5</x:v>
      </x:c>
      <x:c r="AI1503" s="18" t="n">
        <x:f>N1503-AH1503</x:f>
        <x:v>0</x:v>
      </x:c>
      <x:c r="AJ1503" s="18" t="n">
        <x:f>V1503*INDEX('07 Mode Capacity'!$P$6:$P$17,MATCH("AIR-"&amp;I1503,'07 Mode Capacity'!$C$6:$C$17,0))</x:f>
        <x:v>3.1537761557545423</x:v>
      </x:c>
      <x:c r="AK1503" s="18" t="n">
        <x:f>Y1503*INDEX('07 Mode Capacity'!$P$6:$P$17,MATCH("OCEAN-"&amp;I1503,'07 Mode Capacity'!$C$6:$C$17,0))</x:f>
        <x:v>0</x:v>
      </x:c>
      <x:c r="AL1503" s="18" t="n">
        <x:f>AB1503*INDEX('07 Mode Capacity'!$P$6:$P$17,MATCH("LAND-"&amp;I1503,'07 Mode Capacity'!$C$6:$C$17,0))</x:f>
        <x:v>12.357346788347893</x:v>
      </x:c>
      <x:c r="AM1503" s="18" t="n">
        <x:f>AE1503*INDEX('07 Mode Capacity'!$P$6:$P$17,MATCH("INLAND-"&amp;I1503,'07 Mode Capacity'!$C$6:$C$17,0))</x:f>
        <x:v>0</x:v>
      </x:c>
      <x:c r="AN1503" s="18" t="n">
        <x:f>SUM(AJ1503:AM1503)</x:f>
        <x:v>15.511122944102436</x:v>
      </x:c>
      <x:c r="AO1503" s="17" t="n">
        <x:f>IF(N1503=0,1,AN1503/N1503)</x:f>
        <x:v>0.13787664839202166</x:v>
      </x:c>
      <x:c r="AP1503" s="11" t="str">
        <x:f>IF(AO1503&gt;='01 Controls'!$E$16,"PASS","FAIL")</x:f>
        <x:v>FAIL</x:v>
      </x:c>
      <x:c r="AQ1503" s="11" t="str">
        <x:v>UNQUANTIFIED</x:v>
      </x:c>
      <x:c r="AR1503" s="11" t="str">
        <x:v>Position-class planning record; serial item and receiver open</x:v>
      </x:c>
      <x:c r="AS1503" s="26"/>
      <x:c r="AT1503" s="26"/>
    </x:row>
    <x:row r="1504">
      <x:c r="C1504" s="11" t="str">
        <x:v>M1-A-AMG-OOG-80</x:v>
      </x:c>
      <x:c r="D1504" s="11" t="str">
        <x:v>M1</x:v>
      </x:c>
      <x:c r="E1504" s="11" t="str">
        <x:v>Western fire and heat</x:v>
      </x:c>
      <x:c r="F1504" s="11" t="str">
        <x:v>A-AMG</x:v>
      </x:c>
      <x:c r="G1504" s="11" t="str">
        <x:v>Aeromedical movement group</x:v>
      </x:c>
      <x:c r="H1504" s="11" t="str">
        <x:v>OOG-80</x:v>
      </x:c>
      <x:c r="I1504" s="19" t="n">
        <x:v>72</x:v>
      </x:c>
      <x:c r="J1504" s="21" t="n">
        <x:v>2</x:v>
      </x:c>
      <x:c r="K1504" s="18" t="n">
        <x:f>'05 Cargo Register'!K160</x:f>
        <x:v>562.5</x:v>
      </x:c>
      <x:c r="L1504" s="18" t="n">
        <x:f>'05 Cargo Register'!N160</x:f>
        <x:v>10</x:v>
      </x:c>
      <x:c r="M1504" s="18" t="n">
        <x:f>'05 Cargo Register'!O160</x:f>
        <x:v>1760</x:v>
      </x:c>
      <x:c r="N1504" s="18" t="n">
        <x:f>J1504*K1504</x:f>
        <x:v>1125</x:v>
      </x:c>
      <x:c r="O1504" s="18" t="n">
        <x:f>J1504*L1504</x:f>
        <x:v>20</x:v>
      </x:c>
      <x:c r="P1504" s="18" t="n">
        <x:f>J1504*M1504</x:f>
        <x:v>3520</x:v>
      </x:c>
      <x:c r="Q1504" s="22" t="n">
        <x:f>'01 Controls'!$E$25*'02 Cargo Classes'!$M$15</x:f>
        <x:v>0</x:v>
      </x:c>
      <x:c r="R1504" s="22" t="n">
        <x:f>'01 Controls'!$F$25*'02 Cargo Classes'!$N$15</x:f>
        <x:v>0</x:v>
      </x:c>
      <x:c r="S1504" s="22" t="n">
        <x:f>'01 Controls'!$G$25*'02 Cargo Classes'!$O$15</x:f>
        <x:v>0.54</x:v>
      </x:c>
      <x:c r="T1504" s="22" t="n">
        <x:f>'01 Controls'!$H$25*'02 Cargo Classes'!$P$15</x:f>
        <x:v>0</x:v>
      </x:c>
      <x:c r="U1504" s="22" t="n">
        <x:f>SUM(Q1504:T1504)</x:f>
        <x:v>0.54</x:v>
      </x:c>
      <x:c r="V1504" s="18" t="n">
        <x:f>IF(U1504=0,0,N1504*Q1504/U1504)</x:f>
        <x:v>0</x:v>
      </x:c>
      <x:c r="W1504" s="18" t="n">
        <x:f>IF(U1504=0,0,P1504*Q1504/U1504)</x:f>
        <x:v>0</x:v>
      </x:c>
      <x:c r="X1504" s="18" t="n">
        <x:f>MAX(V1504,W1504*'01 Controls'!$E$12)</x:f>
        <x:v>0</x:v>
      </x:c>
      <x:c r="Y1504" s="18" t="n">
        <x:f>IF(U1504=0,0,N1504*R1504/U1504)</x:f>
        <x:v>0</x:v>
      </x:c>
      <x:c r="Z1504" s="18" t="n">
        <x:f>IF(U1504=0,0,P1504*R1504/U1504)</x:f>
        <x:v>0</x:v>
      </x:c>
      <x:c r="AA1504" s="18" t="n">
        <x:f>MAX(Y1504,Z1504*'01 Controls'!$E$13)</x:f>
        <x:v>0</x:v>
      </x:c>
      <x:c r="AB1504" s="18" t="n">
        <x:f>IF(U1504=0,0,N1504*S1504/U1504)</x:f>
        <x:v>1125</x:v>
      </x:c>
      <x:c r="AC1504" s="18" t="n">
        <x:f>IF(U1504=0,0,P1504*S1504/U1504)</x:f>
        <x:v>3520</x:v>
      </x:c>
      <x:c r="AD1504" s="18" t="n">
        <x:f>MAX(AB1504,AC1504*'01 Controls'!$E$14)</x:f>
        <x:v>1125</x:v>
      </x:c>
      <x:c r="AE1504" s="18" t="n">
        <x:f>IF(U1504=0,0,N1504*T1504/U1504)</x:f>
        <x:v>0</x:v>
      </x:c>
      <x:c r="AF1504" s="18" t="n">
        <x:f>IF(U1504=0,0,P1504*T1504/U1504)</x:f>
        <x:v>0</x:v>
      </x:c>
      <x:c r="AG1504" s="18" t="n">
        <x:f>MAX(AE1504,AF1504*'01 Controls'!$E$15)</x:f>
        <x:v>0</x:v>
      </x:c>
      <x:c r="AH1504" s="18" t="n">
        <x:f>SUM(V1504,Y1504,AB1504,AE1504)</x:f>
        <x:v>1125</x:v>
      </x:c>
      <x:c r="AI1504" s="18" t="n">
        <x:f>N1504-AH1504</x:f>
        <x:v>0</x:v>
      </x:c>
      <x:c r="AJ1504" s="18" t="n">
        <x:f>V1504*INDEX('07 Mode Capacity'!$P$6:$P$17,MATCH("AIR-"&amp;I1504,'07 Mode Capacity'!$C$6:$C$17,0))</x:f>
        <x:v>0</x:v>
      </x:c>
      <x:c r="AK1504" s="18" t="n">
        <x:f>Y1504*INDEX('07 Mode Capacity'!$P$6:$P$17,MATCH("OCEAN-"&amp;I1504,'07 Mode Capacity'!$C$6:$C$17,0))</x:f>
        <x:v>0</x:v>
      </x:c>
      <x:c r="AL1504" s="18" t="n">
        <x:f>AB1504*INDEX('07 Mode Capacity'!$P$6:$P$17,MATCH("LAND-"&amp;I1504,'07 Mode Capacity'!$C$6:$C$17,0))</x:f>
        <x:v>804.3865028776877</x:v>
      </x:c>
      <x:c r="AM1504" s="18" t="n">
        <x:f>AE1504*INDEX('07 Mode Capacity'!$P$6:$P$17,MATCH("INLAND-"&amp;I1504,'07 Mode Capacity'!$C$6:$C$17,0))</x:f>
        <x:v>0</x:v>
      </x:c>
      <x:c r="AN1504" s="18" t="n">
        <x:f>SUM(AJ1504:AM1504)</x:f>
        <x:v>804.3865028776877</x:v>
      </x:c>
      <x:c r="AO1504" s="17" t="n">
        <x:f>IF(N1504=0,1,AN1504/N1504)</x:f>
        <x:v>0.7150102247801668</x:v>
      </x:c>
      <x:c r="AP1504" s="11" t="str">
        <x:f>IF(AO1504&gt;='01 Controls'!$E$16,"PASS","FAIL")</x:f>
        <x:v>FAIL</x:v>
      </x:c>
      <x:c r="AQ1504" s="11" t="str">
        <x:v>UNQUANTIFIED</x:v>
      </x:c>
      <x:c r="AR1504" s="11" t="str">
        <x:v>Position-class planning record; serial item and receiver open</x:v>
      </x:c>
      <x:c r="AS1504" s="26"/>
      <x:c r="AT1504" s="26"/>
    </x:row>
    <x:row r="1505">
      <x:c r="C1505" s="11" t="str">
        <x:v>M1-M-POG-APL-45</x:v>
      </x:c>
      <x:c r="D1505" s="11" t="str">
        <x:v>M1</x:v>
      </x:c>
      <x:c r="E1505" s="11" t="str">
        <x:v>Western fire and heat</x:v>
      </x:c>
      <x:c r="F1505" s="11" t="str">
        <x:v>M-POG</x:v>
      </x:c>
      <x:c r="G1505" s="11" t="str">
        <x:v>Port-opening group</x:v>
      </x:c>
      <x:c r="H1505" s="11" t="str">
        <x:v>APL-45</x:v>
      </x:c>
      <x:c r="I1505" s="19" t="n">
        <x:v>24</x:v>
      </x:c>
      <x:c r="J1505" s="21" t="n">
        <x:v>0</x:v>
      </x:c>
      <x:c r="K1505" s="18" t="n">
        <x:f>'05 Cargo Register'!K161</x:f>
        <x:v>63</x:v>
      </x:c>
      <x:c r="L1505" s="18" t="n">
        <x:f>'05 Cargo Register'!N161</x:f>
        <x:v>17</x:v>
      </x:c>
      <x:c r="M1505" s="18" t="n">
        <x:f>'05 Cargo Register'!O161</x:f>
        <x:v>127.5</x:v>
      </x:c>
      <x:c r="N1505" s="18" t="n">
        <x:f>J1505*K1505</x:f>
        <x:v>0</x:v>
      </x:c>
      <x:c r="O1505" s="18" t="n">
        <x:f>J1505*L1505</x:f>
        <x:v>0</x:v>
      </x:c>
      <x:c r="P1505" s="18" t="n">
        <x:f>J1505*M1505</x:f>
        <x:v>0</x:v>
      </x:c>
      <x:c r="Q1505" s="22" t="n">
        <x:f>'01 Controls'!$E$25*'02 Cargo Classes'!$M$6</x:f>
        <x:v>0.30000000000000004</x:v>
      </x:c>
      <x:c r="R1505" s="22" t="n">
        <x:f>'01 Controls'!$F$25*'02 Cargo Classes'!$N$6</x:f>
        <x:v>0</x:v>
      </x:c>
      <x:c r="S1505" s="22" t="n">
        <x:f>'01 Controls'!$G$25*'02 Cargo Classes'!$O$6</x:f>
        <x:v>0.9</x:v>
      </x:c>
      <x:c r="T1505" s="22" t="n">
        <x:f>'01 Controls'!$H$25*'02 Cargo Classes'!$P$6</x:f>
        <x:v>0</x:v>
      </x:c>
      <x:c r="U1505" s="22" t="n">
        <x:f>SUM(Q1505:T1505)</x:f>
        <x:v>1.2000000000000002</x:v>
      </x:c>
      <x:c r="V1505" s="18" t="n">
        <x:f>IF(U1505=0,0,N1505*Q1505/U1505)</x:f>
        <x:v>0</x:v>
      </x:c>
      <x:c r="W1505" s="18" t="n">
        <x:f>IF(U1505=0,0,P1505*Q1505/U1505)</x:f>
        <x:v>0</x:v>
      </x:c>
      <x:c r="X1505" s="18" t="n">
        <x:f>MAX(V1505,W1505*'01 Controls'!$E$12)</x:f>
        <x:v>0</x:v>
      </x:c>
      <x:c r="Y1505" s="18" t="n">
        <x:f>IF(U1505=0,0,N1505*R1505/U1505)</x:f>
        <x:v>0</x:v>
      </x:c>
      <x:c r="Z1505" s="18" t="n">
        <x:f>IF(U1505=0,0,P1505*R1505/U1505)</x:f>
        <x:v>0</x:v>
      </x:c>
      <x:c r="AA1505" s="18" t="n">
        <x:f>MAX(Y1505,Z1505*'01 Controls'!$E$13)</x:f>
        <x:v>0</x:v>
      </x:c>
      <x:c r="AB1505" s="18" t="n">
        <x:f>IF(U1505=0,0,N1505*S1505/U1505)</x:f>
        <x:v>0</x:v>
      </x:c>
      <x:c r="AC1505" s="18" t="n">
        <x:f>IF(U1505=0,0,P1505*S1505/U1505)</x:f>
        <x:v>0</x:v>
      </x:c>
      <x:c r="AD1505" s="18" t="n">
        <x:f>MAX(AB1505,AC1505*'01 Controls'!$E$14)</x:f>
        <x:v>0</x:v>
      </x:c>
      <x:c r="AE1505" s="18" t="n">
        <x:f>IF(U1505=0,0,N1505*T1505/U1505)</x:f>
        <x:v>0</x:v>
      </x:c>
      <x:c r="AF1505" s="18" t="n">
        <x:f>IF(U1505=0,0,P1505*T1505/U1505)</x:f>
        <x:v>0</x:v>
      </x:c>
      <x:c r="AG1505" s="18" t="n">
        <x:f>MAX(AE1505,AF1505*'01 Controls'!$E$15)</x:f>
        <x:v>0</x:v>
      </x:c>
      <x:c r="AH1505" s="18" t="n">
        <x:f>SUM(V1505,Y1505,AB1505,AE1505)</x:f>
        <x:v>0</x:v>
      </x:c>
      <x:c r="AI1505" s="18" t="n">
        <x:f>N1505-AH1505</x:f>
        <x:v>0</x:v>
      </x:c>
      <x:c r="AJ1505" s="18" t="n">
        <x:f>V1505*INDEX('07 Mode Capacity'!$P$6:$P$17,MATCH("AIR-"&amp;I1505,'07 Mode Capacity'!$C$6:$C$17,0))</x:f>
        <x:v>0</x:v>
      </x:c>
      <x:c r="AK1505" s="18" t="n">
        <x:f>Y1505*INDEX('07 Mode Capacity'!$P$6:$P$17,MATCH("OCEAN-"&amp;I1505,'07 Mode Capacity'!$C$6:$C$17,0))</x:f>
        <x:v>0</x:v>
      </x:c>
      <x:c r="AL1505" s="18" t="n">
        <x:f>AB1505*INDEX('07 Mode Capacity'!$P$6:$P$17,MATCH("LAND-"&amp;I1505,'07 Mode Capacity'!$C$6:$C$17,0))</x:f>
        <x:v>0</x:v>
      </x:c>
      <x:c r="AM1505" s="18" t="n">
        <x:f>AE1505*INDEX('07 Mode Capacity'!$P$6:$P$17,MATCH("INLAND-"&amp;I1505,'07 Mode Capacity'!$C$6:$C$17,0))</x:f>
        <x:v>0</x:v>
      </x:c>
      <x:c r="AN1505" s="18" t="n">
        <x:f>SUM(AJ1505:AM1505)</x:f>
        <x:v>0</x:v>
      </x:c>
      <x:c r="AO1505" s="17" t="n">
        <x:f>IF(N1505=0,1,AN1505/N1505)</x:f>
        <x:v>1</x:v>
      </x:c>
      <x:c r="AP1505" s="11" t="str">
        <x:f>IF(AO1505&gt;='01 Controls'!$E$16,"PASS","FAIL")</x:f>
        <x:v>PASS</x:v>
      </x:c>
      <x:c r="AQ1505" s="11" t="str">
        <x:v>UNQUANTIFIED</x:v>
      </x:c>
      <x:c r="AR1505" s="11" t="str">
        <x:v>Position-class planning record; serial item and receiver open</x:v>
      </x:c>
      <x:c r="AS1505" s="26"/>
      <x:c r="AT1505" s="26"/>
    </x:row>
    <x:row r="1506">
      <x:c r="C1506" s="11" t="str">
        <x:v>M1-M-POG-ISO-18</x:v>
      </x:c>
      <x:c r="D1506" s="11" t="str">
        <x:v>M1</x:v>
      </x:c>
      <x:c r="E1506" s="11" t="str">
        <x:v>Western fire and heat</x:v>
      </x:c>
      <x:c r="F1506" s="11" t="str">
        <x:v>M-POG</x:v>
      </x:c>
      <x:c r="G1506" s="11" t="str">
        <x:v>Port-opening group</x:v>
      </x:c>
      <x:c r="H1506" s="11" t="str">
        <x:v>ISO-18</x:v>
      </x:c>
      <x:c r="I1506" s="19" t="n">
        <x:v>48</x:v>
      </x:c>
      <x:c r="J1506" s="21" t="n">
        <x:v>0</x:v>
      </x:c>
      <x:c r="K1506" s="18" t="n">
        <x:f>'05 Cargo Register'!K162</x:f>
        <x:v>252</x:v>
      </x:c>
      <x:c r="L1506" s="18" t="n">
        <x:f>'05 Cargo Register'!N162</x:f>
        <x:v>17</x:v>
      </x:c>
      <x:c r="M1506" s="18" t="n">
        <x:f>'05 Cargo Register'!O162</x:f>
        <x:v>448.8</x:v>
      </x:c>
      <x:c r="N1506" s="18" t="n">
        <x:f>J1506*K1506</x:f>
        <x:v>0</x:v>
      </x:c>
      <x:c r="O1506" s="18" t="n">
        <x:f>J1506*L1506</x:f>
        <x:v>0</x:v>
      </x:c>
      <x:c r="P1506" s="18" t="n">
        <x:f>J1506*M1506</x:f>
        <x:v>0</x:v>
      </x:c>
      <x:c r="Q1506" s="22" t="n">
        <x:f>'01 Controls'!$E$25*'02 Cargo Classes'!$M$7</x:f>
        <x:v>0.020000000000000004</x:v>
      </x:c>
      <x:c r="R1506" s="22" t="n">
        <x:f>'01 Controls'!$F$25*'02 Cargo Classes'!$N$7</x:f>
        <x:v>0</x:v>
      </x:c>
      <x:c r="S1506" s="22" t="n">
        <x:f>'01 Controls'!$G$25*'02 Cargo Classes'!$O$7</x:f>
        <x:v>1.08</x:v>
      </x:c>
      <x:c r="T1506" s="22" t="n">
        <x:f>'01 Controls'!$H$25*'02 Cargo Classes'!$P$7</x:f>
        <x:v>0</x:v>
      </x:c>
      <x:c r="U1506" s="22" t="n">
        <x:f>SUM(Q1506:T1506)</x:f>
        <x:v>1.1</x:v>
      </x:c>
      <x:c r="V1506" s="18" t="n">
        <x:f>IF(U1506=0,0,N1506*Q1506/U1506)</x:f>
        <x:v>0</x:v>
      </x:c>
      <x:c r="W1506" s="18" t="n">
        <x:f>IF(U1506=0,0,P1506*Q1506/U1506)</x:f>
        <x:v>0</x:v>
      </x:c>
      <x:c r="X1506" s="18" t="n">
        <x:f>MAX(V1506,W1506*'01 Controls'!$E$12)</x:f>
        <x:v>0</x:v>
      </x:c>
      <x:c r="Y1506" s="18" t="n">
        <x:f>IF(U1506=0,0,N1506*R1506/U1506)</x:f>
        <x:v>0</x:v>
      </x:c>
      <x:c r="Z1506" s="18" t="n">
        <x:f>IF(U1506=0,0,P1506*R1506/U1506)</x:f>
        <x:v>0</x:v>
      </x:c>
      <x:c r="AA1506" s="18" t="n">
        <x:f>MAX(Y1506,Z1506*'01 Controls'!$E$13)</x:f>
        <x:v>0</x:v>
      </x:c>
      <x:c r="AB1506" s="18" t="n">
        <x:f>IF(U1506=0,0,N1506*S1506/U1506)</x:f>
        <x:v>0</x:v>
      </x:c>
      <x:c r="AC1506" s="18" t="n">
        <x:f>IF(U1506=0,0,P1506*S1506/U1506)</x:f>
        <x:v>0</x:v>
      </x:c>
      <x:c r="AD1506" s="18" t="n">
        <x:f>MAX(AB1506,AC1506*'01 Controls'!$E$14)</x:f>
        <x:v>0</x:v>
      </x:c>
      <x:c r="AE1506" s="18" t="n">
        <x:f>IF(U1506=0,0,N1506*T1506/U1506)</x:f>
        <x:v>0</x:v>
      </x:c>
      <x:c r="AF1506" s="18" t="n">
        <x:f>IF(U1506=0,0,P1506*T1506/U1506)</x:f>
        <x:v>0</x:v>
      </x:c>
      <x:c r="AG1506" s="18" t="n">
        <x:f>MAX(AE1506,AF1506*'01 Controls'!$E$15)</x:f>
        <x:v>0</x:v>
      </x:c>
      <x:c r="AH1506" s="18" t="n">
        <x:f>SUM(V1506,Y1506,AB1506,AE1506)</x:f>
        <x:v>0</x:v>
      </x:c>
      <x:c r="AI1506" s="18" t="n">
        <x:f>N1506-AH1506</x:f>
        <x:v>0</x:v>
      </x:c>
      <x:c r="AJ1506" s="18" t="n">
        <x:f>V1506*INDEX('07 Mode Capacity'!$P$6:$P$17,MATCH("AIR-"&amp;I1506,'07 Mode Capacity'!$C$6:$C$17,0))</x:f>
        <x:v>0</x:v>
      </x:c>
      <x:c r="AK1506" s="18" t="n">
        <x:f>Y1506*INDEX('07 Mode Capacity'!$P$6:$P$17,MATCH("OCEAN-"&amp;I1506,'07 Mode Capacity'!$C$6:$C$17,0))</x:f>
        <x:v>0</x:v>
      </x:c>
      <x:c r="AL1506" s="18" t="n">
        <x:f>AB1506*INDEX('07 Mode Capacity'!$P$6:$P$17,MATCH("LAND-"&amp;I1506,'07 Mode Capacity'!$C$6:$C$17,0))</x:f>
        <x:v>0</x:v>
      </x:c>
      <x:c r="AM1506" s="18" t="n">
        <x:f>AE1506*INDEX('07 Mode Capacity'!$P$6:$P$17,MATCH("INLAND-"&amp;I1506,'07 Mode Capacity'!$C$6:$C$17,0))</x:f>
        <x:v>0</x:v>
      </x:c>
      <x:c r="AN1506" s="18" t="n">
        <x:f>SUM(AJ1506:AM1506)</x:f>
        <x:v>0</x:v>
      </x:c>
      <x:c r="AO1506" s="17" t="n">
        <x:f>IF(N1506=0,1,AN1506/N1506)</x:f>
        <x:v>1</x:v>
      </x:c>
      <x:c r="AP1506" s="11" t="str">
        <x:f>IF(AO1506&gt;='01 Controls'!$E$16,"PASS","FAIL")</x:f>
        <x:v>PASS</x:v>
      </x:c>
      <x:c r="AQ1506" s="11" t="str">
        <x:v>UNQUANTIFIED</x:v>
      </x:c>
      <x:c r="AR1506" s="11" t="str">
        <x:v>Position-class planning record; serial item and receiver open</x:v>
      </x:c>
      <x:c r="AS1506" s="26"/>
      <x:c r="AT1506" s="26"/>
    </x:row>
    <x:row r="1507">
      <x:c r="C1507" s="11" t="str">
        <x:v>M1-M-POG-COL-12</x:v>
      </x:c>
      <x:c r="D1507" s="11" t="str">
        <x:v>M1</x:v>
      </x:c>
      <x:c r="E1507" s="11" t="str">
        <x:v>Western fire and heat</x:v>
      </x:c>
      <x:c r="F1507" s="11" t="str">
        <x:v>M-POG</x:v>
      </x:c>
      <x:c r="G1507" s="11" t="str">
        <x:v>Port-opening group</x:v>
      </x:c>
      <x:c r="H1507" s="11" t="str">
        <x:v>COL-12</x:v>
      </x:c>
      <x:c r="I1507" s="19" t="n">
        <x:v>24</x:v>
      </x:c>
      <x:c r="J1507" s="21" t="n">
        <x:v>0</x:v>
      </x:c>
      <x:c r="K1507" s="18" t="n">
        <x:f>'05 Cargo Register'!K163</x:f>
        <x:v>42</x:v>
      </x:c>
      <x:c r="L1507" s="18" t="n">
        <x:f>'05 Cargo Register'!N163</x:f>
        <x:v>5</x:v>
      </x:c>
      <x:c r="M1507" s="18" t="n">
        <x:f>'05 Cargo Register'!O163</x:f>
        <x:v>132</x:v>
      </x:c>
      <x:c r="N1507" s="18" t="n">
        <x:f>J1507*K1507</x:f>
        <x:v>0</x:v>
      </x:c>
      <x:c r="O1507" s="18" t="n">
        <x:f>J1507*L1507</x:f>
        <x:v>0</x:v>
      </x:c>
      <x:c r="P1507" s="18" t="n">
        <x:f>J1507*M1507</x:f>
        <x:v>0</x:v>
      </x:c>
      <x:c r="Q1507" s="22" t="n">
        <x:f>'01 Controls'!$E$25*'02 Cargo Classes'!$M$8</x:f>
        <x:v>0.2</x:v>
      </x:c>
      <x:c r="R1507" s="22" t="n">
        <x:f>'01 Controls'!$F$25*'02 Cargo Classes'!$N$8</x:f>
        <x:v>0</x:v>
      </x:c>
      <x:c r="S1507" s="22" t="n">
        <x:f>'01 Controls'!$G$25*'02 Cargo Classes'!$O$8</x:f>
        <x:v>1.08</x:v>
      </x:c>
      <x:c r="T1507" s="22" t="n">
        <x:f>'01 Controls'!$H$25*'02 Cargo Classes'!$P$8</x:f>
        <x:v>0</x:v>
      </x:c>
      <x:c r="U1507" s="22" t="n">
        <x:f>SUM(Q1507:T1507)</x:f>
        <x:v>1.28</x:v>
      </x:c>
      <x:c r="V1507" s="18" t="n">
        <x:f>IF(U1507=0,0,N1507*Q1507/U1507)</x:f>
        <x:v>0</x:v>
      </x:c>
      <x:c r="W1507" s="18" t="n">
        <x:f>IF(U1507=0,0,P1507*Q1507/U1507)</x:f>
        <x:v>0</x:v>
      </x:c>
      <x:c r="X1507" s="18" t="n">
        <x:f>MAX(V1507,W1507*'01 Controls'!$E$12)</x:f>
        <x:v>0</x:v>
      </x:c>
      <x:c r="Y1507" s="18" t="n">
        <x:f>IF(U1507=0,0,N1507*R1507/U1507)</x:f>
        <x:v>0</x:v>
      </x:c>
      <x:c r="Z1507" s="18" t="n">
        <x:f>IF(U1507=0,0,P1507*R1507/U1507)</x:f>
        <x:v>0</x:v>
      </x:c>
      <x:c r="AA1507" s="18" t="n">
        <x:f>MAX(Y1507,Z1507*'01 Controls'!$E$13)</x:f>
        <x:v>0</x:v>
      </x:c>
      <x:c r="AB1507" s="18" t="n">
        <x:f>IF(U1507=0,0,N1507*S1507/U1507)</x:f>
        <x:v>0</x:v>
      </x:c>
      <x:c r="AC1507" s="18" t="n">
        <x:f>IF(U1507=0,0,P1507*S1507/U1507)</x:f>
        <x:v>0</x:v>
      </x:c>
      <x:c r="AD1507" s="18" t="n">
        <x:f>MAX(AB1507,AC1507*'01 Controls'!$E$14)</x:f>
        <x:v>0</x:v>
      </x:c>
      <x:c r="AE1507" s="18" t="n">
        <x:f>IF(U1507=0,0,N1507*T1507/U1507)</x:f>
        <x:v>0</x:v>
      </x:c>
      <x:c r="AF1507" s="18" t="n">
        <x:f>IF(U1507=0,0,P1507*T1507/U1507)</x:f>
        <x:v>0</x:v>
      </x:c>
      <x:c r="AG1507" s="18" t="n">
        <x:f>MAX(AE1507,AF1507*'01 Controls'!$E$15)</x:f>
        <x:v>0</x:v>
      </x:c>
      <x:c r="AH1507" s="18" t="n">
        <x:f>SUM(V1507,Y1507,AB1507,AE1507)</x:f>
        <x:v>0</x:v>
      </x:c>
      <x:c r="AI1507" s="18" t="n">
        <x:f>N1507-AH1507</x:f>
        <x:v>0</x:v>
      </x:c>
      <x:c r="AJ1507" s="18" t="n">
        <x:f>V1507*INDEX('07 Mode Capacity'!$P$6:$P$17,MATCH("AIR-"&amp;I1507,'07 Mode Capacity'!$C$6:$C$17,0))</x:f>
        <x:v>0</x:v>
      </x:c>
      <x:c r="AK1507" s="18" t="n">
        <x:f>Y1507*INDEX('07 Mode Capacity'!$P$6:$P$17,MATCH("OCEAN-"&amp;I1507,'07 Mode Capacity'!$C$6:$C$17,0))</x:f>
        <x:v>0</x:v>
      </x:c>
      <x:c r="AL1507" s="18" t="n">
        <x:f>AB1507*INDEX('07 Mode Capacity'!$P$6:$P$17,MATCH("LAND-"&amp;I1507,'07 Mode Capacity'!$C$6:$C$17,0))</x:f>
        <x:v>0</x:v>
      </x:c>
      <x:c r="AM1507" s="18" t="n">
        <x:f>AE1507*INDEX('07 Mode Capacity'!$P$6:$P$17,MATCH("INLAND-"&amp;I1507,'07 Mode Capacity'!$C$6:$C$17,0))</x:f>
        <x:v>0</x:v>
      </x:c>
      <x:c r="AN1507" s="18" t="n">
        <x:f>SUM(AJ1507:AM1507)</x:f>
        <x:v>0</x:v>
      </x:c>
      <x:c r="AO1507" s="17" t="n">
        <x:f>IF(N1507=0,1,AN1507/N1507)</x:f>
        <x:v>1</x:v>
      </x:c>
      <x:c r="AP1507" s="11" t="str">
        <x:f>IF(AO1507&gt;='01 Controls'!$E$16,"PASS","FAIL")</x:f>
        <x:v>PASS</x:v>
      </x:c>
      <x:c r="AQ1507" s="11" t="str">
        <x:v>UNQUANTIFIED</x:v>
      </x:c>
      <x:c r="AR1507" s="11" t="str">
        <x:v>Position-class planning record; serial item and receiver open</x:v>
      </x:c>
      <x:c r="AS1507" s="26"/>
      <x:c r="AT1507" s="26"/>
    </x:row>
    <x:row r="1508">
      <x:c r="C1508" s="11" t="str">
        <x:v>M1-M-POG-BAT-22</x:v>
      </x:c>
      <x:c r="D1508" s="11" t="str">
        <x:v>M1</x:v>
      </x:c>
      <x:c r="E1508" s="11" t="str">
        <x:v>Western fire and heat</x:v>
      </x:c>
      <x:c r="F1508" s="11" t="str">
        <x:v>M-POG</x:v>
      </x:c>
      <x:c r="G1508" s="11" t="str">
        <x:v>Port-opening group</x:v>
      </x:c>
      <x:c r="H1508" s="11" t="str">
        <x:v>BAT-22</x:v>
      </x:c>
      <x:c r="I1508" s="19" t="n">
        <x:v>48</x:v>
      </x:c>
      <x:c r="J1508" s="21" t="n">
        <x:v>0</x:v>
      </x:c>
      <x:c r="K1508" s="18" t="n">
        <x:f>'05 Cargo Register'!K164</x:f>
        <x:v>168</x:v>
      </x:c>
      <x:c r="L1508" s="18" t="n">
        <x:f>'05 Cargo Register'!N164</x:f>
        <x:v>10</x:v>
      </x:c>
      <x:c r="M1508" s="18" t="n">
        <x:f>'05 Cargo Register'!O164</x:f>
        <x:v>264</x:v>
      </x:c>
      <x:c r="N1508" s="18" t="n">
        <x:f>J1508*K1508</x:f>
        <x:v>0</x:v>
      </x:c>
      <x:c r="O1508" s="18" t="n">
        <x:f>J1508*L1508</x:f>
        <x:v>0</x:v>
      </x:c>
      <x:c r="P1508" s="18" t="n">
        <x:f>J1508*M1508</x:f>
        <x:v>0</x:v>
      </x:c>
      <x:c r="Q1508" s="22" t="n">
        <x:f>'01 Controls'!$E$25*'02 Cargo Classes'!$M$9</x:f>
        <x:v>0</x:v>
      </x:c>
      <x:c r="R1508" s="22" t="n">
        <x:f>'01 Controls'!$F$25*'02 Cargo Classes'!$N$9</x:f>
        <x:v>0</x:v>
      </x:c>
      <x:c r="S1508" s="22" t="n">
        <x:f>'01 Controls'!$G$25*'02 Cargo Classes'!$O$9</x:f>
        <x:v>0.9</x:v>
      </x:c>
      <x:c r="T1508" s="22" t="n">
        <x:f>'01 Controls'!$H$25*'02 Cargo Classes'!$P$9</x:f>
        <x:v>0</x:v>
      </x:c>
      <x:c r="U1508" s="22" t="n">
        <x:f>SUM(Q1508:T1508)</x:f>
        <x:v>0.9</x:v>
      </x:c>
      <x:c r="V1508" s="18" t="n">
        <x:f>IF(U1508=0,0,N1508*Q1508/U1508)</x:f>
        <x:v>0</x:v>
      </x:c>
      <x:c r="W1508" s="18" t="n">
        <x:f>IF(U1508=0,0,P1508*Q1508/U1508)</x:f>
        <x:v>0</x:v>
      </x:c>
      <x:c r="X1508" s="18" t="n">
        <x:f>MAX(V1508,W1508*'01 Controls'!$E$12)</x:f>
        <x:v>0</x:v>
      </x:c>
      <x:c r="Y1508" s="18" t="n">
        <x:f>IF(U1508=0,0,N1508*R1508/U1508)</x:f>
        <x:v>0</x:v>
      </x:c>
      <x:c r="Z1508" s="18" t="n">
        <x:f>IF(U1508=0,0,P1508*R1508/U1508)</x:f>
        <x:v>0</x:v>
      </x:c>
      <x:c r="AA1508" s="18" t="n">
        <x:f>MAX(Y1508,Z1508*'01 Controls'!$E$13)</x:f>
        <x:v>0</x:v>
      </x:c>
      <x:c r="AB1508" s="18" t="n">
        <x:f>IF(U1508=0,0,N1508*S1508/U1508)</x:f>
        <x:v>0</x:v>
      </x:c>
      <x:c r="AC1508" s="18" t="n">
        <x:f>IF(U1508=0,0,P1508*S1508/U1508)</x:f>
        <x:v>0</x:v>
      </x:c>
      <x:c r="AD1508" s="18" t="n">
        <x:f>MAX(AB1508,AC1508*'01 Controls'!$E$14)</x:f>
        <x:v>0</x:v>
      </x:c>
      <x:c r="AE1508" s="18" t="n">
        <x:f>IF(U1508=0,0,N1508*T1508/U1508)</x:f>
        <x:v>0</x:v>
      </x:c>
      <x:c r="AF1508" s="18" t="n">
        <x:f>IF(U1508=0,0,P1508*T1508/U1508)</x:f>
        <x:v>0</x:v>
      </x:c>
      <x:c r="AG1508" s="18" t="n">
        <x:f>MAX(AE1508,AF1508*'01 Controls'!$E$15)</x:f>
        <x:v>0</x:v>
      </x:c>
      <x:c r="AH1508" s="18" t="n">
        <x:f>SUM(V1508,Y1508,AB1508,AE1508)</x:f>
        <x:v>0</x:v>
      </x:c>
      <x:c r="AI1508" s="18" t="n">
        <x:f>N1508-AH1508</x:f>
        <x:v>0</x:v>
      </x:c>
      <x:c r="AJ1508" s="18" t="n">
        <x:f>V1508*INDEX('07 Mode Capacity'!$P$6:$P$17,MATCH("AIR-"&amp;I1508,'07 Mode Capacity'!$C$6:$C$17,0))</x:f>
        <x:v>0</x:v>
      </x:c>
      <x:c r="AK1508" s="18" t="n">
        <x:f>Y1508*INDEX('07 Mode Capacity'!$P$6:$P$17,MATCH("OCEAN-"&amp;I1508,'07 Mode Capacity'!$C$6:$C$17,0))</x:f>
        <x:v>0</x:v>
      </x:c>
      <x:c r="AL1508" s="18" t="n">
        <x:f>AB1508*INDEX('07 Mode Capacity'!$P$6:$P$17,MATCH("LAND-"&amp;I1508,'07 Mode Capacity'!$C$6:$C$17,0))</x:f>
        <x:v>0</x:v>
      </x:c>
      <x:c r="AM1508" s="18" t="n">
        <x:f>AE1508*INDEX('07 Mode Capacity'!$P$6:$P$17,MATCH("INLAND-"&amp;I1508,'07 Mode Capacity'!$C$6:$C$17,0))</x:f>
        <x:v>0</x:v>
      </x:c>
      <x:c r="AN1508" s="18" t="n">
        <x:f>SUM(AJ1508:AM1508)</x:f>
        <x:v>0</x:v>
      </x:c>
      <x:c r="AO1508" s="17" t="n">
        <x:f>IF(N1508=0,1,AN1508/N1508)</x:f>
        <x:v>1</x:v>
      </x:c>
      <x:c r="AP1508" s="11" t="str">
        <x:f>IF(AO1508&gt;='01 Controls'!$E$16,"PASS","FAIL")</x:f>
        <x:v>PASS</x:v>
      </x:c>
      <x:c r="AQ1508" s="11" t="str">
        <x:v>UNQUANTIFIED</x:v>
      </x:c>
      <x:c r="AR1508" s="11" t="str">
        <x:v>Position-class planning record; serial item and receiver open</x:v>
      </x:c>
      <x:c r="AS1508" s="26"/>
      <x:c r="AT1508" s="26"/>
    </x:row>
    <x:row r="1509">
      <x:c r="C1509" s="11" t="str">
        <x:v>M1-M-POG-TNK-20</x:v>
      </x:c>
      <x:c r="D1509" s="11" t="str">
        <x:v>M1</x:v>
      </x:c>
      <x:c r="E1509" s="11" t="str">
        <x:v>Western fire and heat</x:v>
      </x:c>
      <x:c r="F1509" s="11" t="str">
        <x:v>M-POG</x:v>
      </x:c>
      <x:c r="G1509" s="11" t="str">
        <x:v>Port-opening group</x:v>
      </x:c>
      <x:c r="H1509" s="11" t="str">
        <x:v>TNK-20</x:v>
      </x:c>
      <x:c r="I1509" s="19" t="n">
        <x:v>48</x:v>
      </x:c>
      <x:c r="J1509" s="21" t="n">
        <x:v>0</x:v>
      </x:c>
      <x:c r="K1509" s="18" t="n">
        <x:f>'05 Cargo Register'!K165</x:f>
        <x:v>252</x:v>
      </x:c>
      <x:c r="L1509" s="18" t="n">
        <x:f>'05 Cargo Register'!N165</x:f>
        <x:v>15</x:v>
      </x:c>
      <x:c r="M1509" s="18" t="n">
        <x:f>'05 Cargo Register'!O165</x:f>
        <x:v>318.75</x:v>
      </x:c>
      <x:c r="N1509" s="18" t="n">
        <x:f>J1509*K1509</x:f>
        <x:v>0</x:v>
      </x:c>
      <x:c r="O1509" s="18" t="n">
        <x:f>J1509*L1509</x:f>
        <x:v>0</x:v>
      </x:c>
      <x:c r="P1509" s="18" t="n">
        <x:f>J1509*M1509</x:f>
        <x:v>0</x:v>
      </x:c>
      <x:c r="Q1509" s="22" t="n">
        <x:f>'01 Controls'!$E$25*'02 Cargo Classes'!$M$10</x:f>
        <x:v>0</x:v>
      </x:c>
      <x:c r="R1509" s="22" t="n">
        <x:f>'01 Controls'!$F$25*'02 Cargo Classes'!$N$10</x:f>
        <x:v>0</x:v>
      </x:c>
      <x:c r="S1509" s="22" t="n">
        <x:f>'01 Controls'!$G$25*'02 Cargo Classes'!$O$10</x:f>
        <x:v>0.9</x:v>
      </x:c>
      <x:c r="T1509" s="22" t="n">
        <x:f>'01 Controls'!$H$25*'02 Cargo Classes'!$P$10</x:f>
        <x:v>0</x:v>
      </x:c>
      <x:c r="U1509" s="22" t="n">
        <x:f>SUM(Q1509:T1509)</x:f>
        <x:v>0.9</x:v>
      </x:c>
      <x:c r="V1509" s="18" t="n">
        <x:f>IF(U1509=0,0,N1509*Q1509/U1509)</x:f>
        <x:v>0</x:v>
      </x:c>
      <x:c r="W1509" s="18" t="n">
        <x:f>IF(U1509=0,0,P1509*Q1509/U1509)</x:f>
        <x:v>0</x:v>
      </x:c>
      <x:c r="X1509" s="18" t="n">
        <x:f>MAX(V1509,W1509*'01 Controls'!$E$12)</x:f>
        <x:v>0</x:v>
      </x:c>
      <x:c r="Y1509" s="18" t="n">
        <x:f>IF(U1509=0,0,N1509*R1509/U1509)</x:f>
        <x:v>0</x:v>
      </x:c>
      <x:c r="Z1509" s="18" t="n">
        <x:f>IF(U1509=0,0,P1509*R1509/U1509)</x:f>
        <x:v>0</x:v>
      </x:c>
      <x:c r="AA1509" s="18" t="n">
        <x:f>MAX(Y1509,Z1509*'01 Controls'!$E$13)</x:f>
        <x:v>0</x:v>
      </x:c>
      <x:c r="AB1509" s="18" t="n">
        <x:f>IF(U1509=0,0,N1509*S1509/U1509)</x:f>
        <x:v>0</x:v>
      </x:c>
      <x:c r="AC1509" s="18" t="n">
        <x:f>IF(U1509=0,0,P1509*S1509/U1509)</x:f>
        <x:v>0</x:v>
      </x:c>
      <x:c r="AD1509" s="18" t="n">
        <x:f>MAX(AB1509,AC1509*'01 Controls'!$E$14)</x:f>
        <x:v>0</x:v>
      </x:c>
      <x:c r="AE1509" s="18" t="n">
        <x:f>IF(U1509=0,0,N1509*T1509/U1509)</x:f>
        <x:v>0</x:v>
      </x:c>
      <x:c r="AF1509" s="18" t="n">
        <x:f>IF(U1509=0,0,P1509*T1509/U1509)</x:f>
        <x:v>0</x:v>
      </x:c>
      <x:c r="AG1509" s="18" t="n">
        <x:f>MAX(AE1509,AF1509*'01 Controls'!$E$15)</x:f>
        <x:v>0</x:v>
      </x:c>
      <x:c r="AH1509" s="18" t="n">
        <x:f>SUM(V1509,Y1509,AB1509,AE1509)</x:f>
        <x:v>0</x:v>
      </x:c>
      <x:c r="AI1509" s="18" t="n">
        <x:f>N1509-AH1509</x:f>
        <x:v>0</x:v>
      </x:c>
      <x:c r="AJ1509" s="18" t="n">
        <x:f>V1509*INDEX('07 Mode Capacity'!$P$6:$P$17,MATCH("AIR-"&amp;I1509,'07 Mode Capacity'!$C$6:$C$17,0))</x:f>
        <x:v>0</x:v>
      </x:c>
      <x:c r="AK1509" s="18" t="n">
        <x:f>Y1509*INDEX('07 Mode Capacity'!$P$6:$P$17,MATCH("OCEAN-"&amp;I1509,'07 Mode Capacity'!$C$6:$C$17,0))</x:f>
        <x:v>0</x:v>
      </x:c>
      <x:c r="AL1509" s="18" t="n">
        <x:f>AB1509*INDEX('07 Mode Capacity'!$P$6:$P$17,MATCH("LAND-"&amp;I1509,'07 Mode Capacity'!$C$6:$C$17,0))</x:f>
        <x:v>0</x:v>
      </x:c>
      <x:c r="AM1509" s="18" t="n">
        <x:f>AE1509*INDEX('07 Mode Capacity'!$P$6:$P$17,MATCH("INLAND-"&amp;I1509,'07 Mode Capacity'!$C$6:$C$17,0))</x:f>
        <x:v>0</x:v>
      </x:c>
      <x:c r="AN1509" s="18" t="n">
        <x:f>SUM(AJ1509:AM1509)</x:f>
        <x:v>0</x:v>
      </x:c>
      <x:c r="AO1509" s="17" t="n">
        <x:f>IF(N1509=0,1,AN1509/N1509)</x:f>
        <x:v>1</x:v>
      </x:c>
      <x:c r="AP1509" s="11" t="str">
        <x:f>IF(AO1509&gt;='01 Controls'!$E$16,"PASS","FAIL")</x:f>
        <x:v>PASS</x:v>
      </x:c>
      <x:c r="AQ1509" s="11" t="str">
        <x:v>UNQUANTIFIED</x:v>
      </x:c>
      <x:c r="AR1509" s="11" t="str">
        <x:v>Position-class planning record; serial item and receiver open</x:v>
      </x:c>
      <x:c r="AS1509" s="26"/>
      <x:c r="AT1509" s="26"/>
    </x:row>
    <x:row r="1510">
      <x:c r="C1510" s="11" t="str">
        <x:v>M1-M-POG-FLR-24</x:v>
      </x:c>
      <x:c r="D1510" s="11" t="str">
        <x:v>M1</x:v>
      </x:c>
      <x:c r="E1510" s="11" t="str">
        <x:v>Western fire and heat</x:v>
      </x:c>
      <x:c r="F1510" s="11" t="str">
        <x:v>M-POG</x:v>
      </x:c>
      <x:c r="G1510" s="11" t="str">
        <x:v>Port-opening group</x:v>
      </x:c>
      <x:c r="H1510" s="11" t="str">
        <x:v>FLR-24</x:v>
      </x:c>
      <x:c r="I1510" s="19" t="n">
        <x:v>48</x:v>
      </x:c>
      <x:c r="J1510" s="21" t="n">
        <x:v>0</x:v>
      </x:c>
      <x:c r="K1510" s="18" t="n">
        <x:f>'05 Cargo Register'!K166</x:f>
        <x:v>315</x:v>
      </x:c>
      <x:c r="L1510" s="18" t="n">
        <x:f>'05 Cargo Register'!N166</x:f>
        <x:v>16</x:v>
      </x:c>
      <x:c r="M1510" s="18" t="n">
        <x:f>'05 Cargo Register'!O166</x:f>
        <x:v>512</x:v>
      </x:c>
      <x:c r="N1510" s="18" t="n">
        <x:f>J1510*K1510</x:f>
        <x:v>0</x:v>
      </x:c>
      <x:c r="O1510" s="18" t="n">
        <x:f>J1510*L1510</x:f>
        <x:v>0</x:v>
      </x:c>
      <x:c r="P1510" s="18" t="n">
        <x:f>J1510*M1510</x:f>
        <x:v>0</x:v>
      </x:c>
      <x:c r="Q1510" s="22" t="n">
        <x:f>'01 Controls'!$E$25*'02 Cargo Classes'!$M$11</x:f>
        <x:v>0</x:v>
      </x:c>
      <x:c r="R1510" s="22" t="n">
        <x:f>'01 Controls'!$F$25*'02 Cargo Classes'!$N$11</x:f>
        <x:v>0</x:v>
      </x:c>
      <x:c r="S1510" s="22" t="n">
        <x:f>'01 Controls'!$G$25*'02 Cargo Classes'!$O$11</x:f>
        <x:v>0.9</x:v>
      </x:c>
      <x:c r="T1510" s="22" t="n">
        <x:f>'01 Controls'!$H$25*'02 Cargo Classes'!$P$11</x:f>
        <x:v>0</x:v>
      </x:c>
      <x:c r="U1510" s="22" t="n">
        <x:f>SUM(Q1510:T1510)</x:f>
        <x:v>0.9</x:v>
      </x:c>
      <x:c r="V1510" s="18" t="n">
        <x:f>IF(U1510=0,0,N1510*Q1510/U1510)</x:f>
        <x:v>0</x:v>
      </x:c>
      <x:c r="W1510" s="18" t="n">
        <x:f>IF(U1510=0,0,P1510*Q1510/U1510)</x:f>
        <x:v>0</x:v>
      </x:c>
      <x:c r="X1510" s="18" t="n">
        <x:f>MAX(V1510,W1510*'01 Controls'!$E$12)</x:f>
        <x:v>0</x:v>
      </x:c>
      <x:c r="Y1510" s="18" t="n">
        <x:f>IF(U1510=0,0,N1510*R1510/U1510)</x:f>
        <x:v>0</x:v>
      </x:c>
      <x:c r="Z1510" s="18" t="n">
        <x:f>IF(U1510=0,0,P1510*R1510/U1510)</x:f>
        <x:v>0</x:v>
      </x:c>
      <x:c r="AA1510" s="18" t="n">
        <x:f>MAX(Y1510,Z1510*'01 Controls'!$E$13)</x:f>
        <x:v>0</x:v>
      </x:c>
      <x:c r="AB1510" s="18" t="n">
        <x:f>IF(U1510=0,0,N1510*S1510/U1510)</x:f>
        <x:v>0</x:v>
      </x:c>
      <x:c r="AC1510" s="18" t="n">
        <x:f>IF(U1510=0,0,P1510*S1510/U1510)</x:f>
        <x:v>0</x:v>
      </x:c>
      <x:c r="AD1510" s="18" t="n">
        <x:f>MAX(AB1510,AC1510*'01 Controls'!$E$14)</x:f>
        <x:v>0</x:v>
      </x:c>
      <x:c r="AE1510" s="18" t="n">
        <x:f>IF(U1510=0,0,N1510*T1510/U1510)</x:f>
        <x:v>0</x:v>
      </x:c>
      <x:c r="AF1510" s="18" t="n">
        <x:f>IF(U1510=0,0,P1510*T1510/U1510)</x:f>
        <x:v>0</x:v>
      </x:c>
      <x:c r="AG1510" s="18" t="n">
        <x:f>MAX(AE1510,AF1510*'01 Controls'!$E$15)</x:f>
        <x:v>0</x:v>
      </x:c>
      <x:c r="AH1510" s="18" t="n">
        <x:f>SUM(V1510,Y1510,AB1510,AE1510)</x:f>
        <x:v>0</x:v>
      </x:c>
      <x:c r="AI1510" s="18" t="n">
        <x:f>N1510-AH1510</x:f>
        <x:v>0</x:v>
      </x:c>
      <x:c r="AJ1510" s="18" t="n">
        <x:f>V1510*INDEX('07 Mode Capacity'!$P$6:$P$17,MATCH("AIR-"&amp;I1510,'07 Mode Capacity'!$C$6:$C$17,0))</x:f>
        <x:v>0</x:v>
      </x:c>
      <x:c r="AK1510" s="18" t="n">
        <x:f>Y1510*INDEX('07 Mode Capacity'!$P$6:$P$17,MATCH("OCEAN-"&amp;I1510,'07 Mode Capacity'!$C$6:$C$17,0))</x:f>
        <x:v>0</x:v>
      </x:c>
      <x:c r="AL1510" s="18" t="n">
        <x:f>AB1510*INDEX('07 Mode Capacity'!$P$6:$P$17,MATCH("LAND-"&amp;I1510,'07 Mode Capacity'!$C$6:$C$17,0))</x:f>
        <x:v>0</x:v>
      </x:c>
      <x:c r="AM1510" s="18" t="n">
        <x:f>AE1510*INDEX('07 Mode Capacity'!$P$6:$P$17,MATCH("INLAND-"&amp;I1510,'07 Mode Capacity'!$C$6:$C$17,0))</x:f>
        <x:v>0</x:v>
      </x:c>
      <x:c r="AN1510" s="18" t="n">
        <x:f>SUM(AJ1510:AM1510)</x:f>
        <x:v>0</x:v>
      </x:c>
      <x:c r="AO1510" s="17" t="n">
        <x:f>IF(N1510=0,1,AN1510/N1510)</x:f>
        <x:v>1</x:v>
      </x:c>
      <x:c r="AP1510" s="11" t="str">
        <x:f>IF(AO1510&gt;='01 Controls'!$E$16,"PASS","FAIL")</x:f>
        <x:v>PASS</x:v>
      </x:c>
      <x:c r="AQ1510" s="11" t="str">
        <x:v>UNQUANTIFIED</x:v>
      </x:c>
      <x:c r="AR1510" s="11" t="str">
        <x:v>Position-class planning record; serial item and receiver open</x:v>
      </x:c>
      <x:c r="AS1510" s="26"/>
      <x:c r="AT1510" s="26"/>
    </x:row>
    <x:row r="1511">
      <x:c r="C1511" s="11" t="str">
        <x:v>M1-M-POG-ROL-30</x:v>
      </x:c>
      <x:c r="D1511" s="11" t="str">
        <x:v>M1</x:v>
      </x:c>
      <x:c r="E1511" s="11" t="str">
        <x:v>Western fire and heat</x:v>
      </x:c>
      <x:c r="F1511" s="11" t="str">
        <x:v>M-POG</x:v>
      </x:c>
      <x:c r="G1511" s="11" t="str">
        <x:v>Port-opening group</x:v>
      </x:c>
      <x:c r="H1511" s="11" t="str">
        <x:v>ROL-30</x:v>
      </x:c>
      <x:c r="I1511" s="19" t="n">
        <x:v>48</x:v>
      </x:c>
      <x:c r="J1511" s="21" t="n">
        <x:v>0</x:v>
      </x:c>
      <x:c r="K1511" s="18" t="n">
        <x:f>'05 Cargo Register'!K167</x:f>
        <x:v>315</x:v>
      </x:c>
      <x:c r="L1511" s="18" t="n">
        <x:f>'05 Cargo Register'!N167</x:f>
        <x:v>14</x:v>
      </x:c>
      <x:c r="M1511" s="18" t="n">
        <x:f>'05 Cargo Register'!O167</x:f>
        <x:v>892.5</x:v>
      </x:c>
      <x:c r="N1511" s="18" t="n">
        <x:f>J1511*K1511</x:f>
        <x:v>0</x:v>
      </x:c>
      <x:c r="O1511" s="18" t="n">
        <x:f>J1511*L1511</x:f>
        <x:v>0</x:v>
      </x:c>
      <x:c r="P1511" s="18" t="n">
        <x:f>J1511*M1511</x:f>
        <x:v>0</x:v>
      </x:c>
      <x:c r="Q1511" s="22" t="n">
        <x:f>'01 Controls'!$E$25*'02 Cargo Classes'!$M$12</x:f>
        <x:v>0</x:v>
      </x:c>
      <x:c r="R1511" s="22" t="n">
        <x:f>'01 Controls'!$F$25*'02 Cargo Classes'!$N$12</x:f>
        <x:v>0</x:v>
      </x:c>
      <x:c r="S1511" s="22" t="n">
        <x:f>'01 Controls'!$G$25*'02 Cargo Classes'!$O$12</x:f>
        <x:v>1.35</x:v>
      </x:c>
      <x:c r="T1511" s="22" t="n">
        <x:f>'01 Controls'!$H$25*'02 Cargo Classes'!$P$12</x:f>
        <x:v>0</x:v>
      </x:c>
      <x:c r="U1511" s="22" t="n">
        <x:f>SUM(Q1511:T1511)</x:f>
        <x:v>1.35</x:v>
      </x:c>
      <x:c r="V1511" s="18" t="n">
        <x:f>IF(U1511=0,0,N1511*Q1511/U1511)</x:f>
        <x:v>0</x:v>
      </x:c>
      <x:c r="W1511" s="18" t="n">
        <x:f>IF(U1511=0,0,P1511*Q1511/U1511)</x:f>
        <x:v>0</x:v>
      </x:c>
      <x:c r="X1511" s="18" t="n">
        <x:f>MAX(V1511,W1511*'01 Controls'!$E$12)</x:f>
        <x:v>0</x:v>
      </x:c>
      <x:c r="Y1511" s="18" t="n">
        <x:f>IF(U1511=0,0,N1511*R1511/U1511)</x:f>
        <x:v>0</x:v>
      </x:c>
      <x:c r="Z1511" s="18" t="n">
        <x:f>IF(U1511=0,0,P1511*R1511/U1511)</x:f>
        <x:v>0</x:v>
      </x:c>
      <x:c r="AA1511" s="18" t="n">
        <x:f>MAX(Y1511,Z1511*'01 Controls'!$E$13)</x:f>
        <x:v>0</x:v>
      </x:c>
      <x:c r="AB1511" s="18" t="n">
        <x:f>IF(U1511=0,0,N1511*S1511/U1511)</x:f>
        <x:v>0</x:v>
      </x:c>
      <x:c r="AC1511" s="18" t="n">
        <x:f>IF(U1511=0,0,P1511*S1511/U1511)</x:f>
        <x:v>0</x:v>
      </x:c>
      <x:c r="AD1511" s="18" t="n">
        <x:f>MAX(AB1511,AC1511*'01 Controls'!$E$14)</x:f>
        <x:v>0</x:v>
      </x:c>
      <x:c r="AE1511" s="18" t="n">
        <x:f>IF(U1511=0,0,N1511*T1511/U1511)</x:f>
        <x:v>0</x:v>
      </x:c>
      <x:c r="AF1511" s="18" t="n">
        <x:f>IF(U1511=0,0,P1511*T1511/U1511)</x:f>
        <x:v>0</x:v>
      </x:c>
      <x:c r="AG1511" s="18" t="n">
        <x:f>MAX(AE1511,AF1511*'01 Controls'!$E$15)</x:f>
        <x:v>0</x:v>
      </x:c>
      <x:c r="AH1511" s="18" t="n">
        <x:f>SUM(V1511,Y1511,AB1511,AE1511)</x:f>
        <x:v>0</x:v>
      </x:c>
      <x:c r="AI1511" s="18" t="n">
        <x:f>N1511-AH1511</x:f>
        <x:v>0</x:v>
      </x:c>
      <x:c r="AJ1511" s="18" t="n">
        <x:f>V1511*INDEX('07 Mode Capacity'!$P$6:$P$17,MATCH("AIR-"&amp;I1511,'07 Mode Capacity'!$C$6:$C$17,0))</x:f>
        <x:v>0</x:v>
      </x:c>
      <x:c r="AK1511" s="18" t="n">
        <x:f>Y1511*INDEX('07 Mode Capacity'!$P$6:$P$17,MATCH("OCEAN-"&amp;I1511,'07 Mode Capacity'!$C$6:$C$17,0))</x:f>
        <x:v>0</x:v>
      </x:c>
      <x:c r="AL1511" s="18" t="n">
        <x:f>AB1511*INDEX('07 Mode Capacity'!$P$6:$P$17,MATCH("LAND-"&amp;I1511,'07 Mode Capacity'!$C$6:$C$17,0))</x:f>
        <x:v>0</x:v>
      </x:c>
      <x:c r="AM1511" s="18" t="n">
        <x:f>AE1511*INDEX('07 Mode Capacity'!$P$6:$P$17,MATCH("INLAND-"&amp;I1511,'07 Mode Capacity'!$C$6:$C$17,0))</x:f>
        <x:v>0</x:v>
      </x:c>
      <x:c r="AN1511" s="18" t="n">
        <x:f>SUM(AJ1511:AM1511)</x:f>
        <x:v>0</x:v>
      </x:c>
      <x:c r="AO1511" s="17" t="n">
        <x:f>IF(N1511=0,1,AN1511/N1511)</x:f>
        <x:v>1</x:v>
      </x:c>
      <x:c r="AP1511" s="11" t="str">
        <x:f>IF(AO1511&gt;='01 Controls'!$E$16,"PASS","FAIL")</x:f>
        <x:v>PASS</x:v>
      </x:c>
      <x:c r="AQ1511" s="11" t="str">
        <x:v>UNQUANTIFIED</x:v>
      </x:c>
      <x:c r="AR1511" s="11" t="str">
        <x:v>Position-class planning record; serial item and receiver open</x:v>
      </x:c>
      <x:c r="AS1511" s="26"/>
      <x:c r="AT1511" s="26"/>
    </x:row>
    <x:row r="1512">
      <x:c r="C1512" s="11" t="str">
        <x:v>M1-M-POG-LIN-18</x:v>
      </x:c>
      <x:c r="D1512" s="11" t="str">
        <x:v>M1</x:v>
      </x:c>
      <x:c r="E1512" s="11" t="str">
        <x:v>Western fire and heat</x:v>
      </x:c>
      <x:c r="F1512" s="11" t="str">
        <x:v>M-POG</x:v>
      </x:c>
      <x:c r="G1512" s="11" t="str">
        <x:v>Port-opening group</x:v>
      </x:c>
      <x:c r="H1512" s="11" t="str">
        <x:v>LIN-18</x:v>
      </x:c>
      <x:c r="I1512" s="19" t="n">
        <x:v>72</x:v>
      </x:c>
      <x:c r="J1512" s="21" t="n">
        <x:v>0</x:v>
      </x:c>
      <x:c r="K1512" s="18" t="n">
        <x:f>'05 Cargo Register'!K168</x:f>
        <x:v>168</x:v>
      </x:c>
      <x:c r="L1512" s="18" t="n">
        <x:f>'05 Cargo Register'!N168</x:f>
        <x:v>12</x:v>
      </x:c>
      <x:c r="M1512" s="18" t="n">
        <x:f>'05 Cargo Register'!O168</x:f>
        <x:v>528</x:v>
      </x:c>
      <x:c r="N1512" s="18" t="n">
        <x:f>J1512*K1512</x:f>
        <x:v>0</x:v>
      </x:c>
      <x:c r="O1512" s="18" t="n">
        <x:f>J1512*L1512</x:f>
        <x:v>0</x:v>
      </x:c>
      <x:c r="P1512" s="18" t="n">
        <x:f>J1512*M1512</x:f>
        <x:v>0</x:v>
      </x:c>
      <x:c r="Q1512" s="22" t="n">
        <x:f>'01 Controls'!$E$25*'02 Cargo Classes'!$M$13</x:f>
        <x:v>0</x:v>
      </x:c>
      <x:c r="R1512" s="22" t="n">
        <x:f>'01 Controls'!$F$25*'02 Cargo Classes'!$N$13</x:f>
        <x:v>0</x:v>
      </x:c>
      <x:c r="S1512" s="22" t="n">
        <x:f>'01 Controls'!$G$25*'02 Cargo Classes'!$O$13</x:f>
        <x:v>0.9</x:v>
      </x:c>
      <x:c r="T1512" s="22" t="n">
        <x:f>'01 Controls'!$H$25*'02 Cargo Classes'!$P$13</x:f>
        <x:v>0</x:v>
      </x:c>
      <x:c r="U1512" s="22" t="n">
        <x:f>SUM(Q1512:T1512)</x:f>
        <x:v>0.9</x:v>
      </x:c>
      <x:c r="V1512" s="18" t="n">
        <x:f>IF(U1512=0,0,N1512*Q1512/U1512)</x:f>
        <x:v>0</x:v>
      </x:c>
      <x:c r="W1512" s="18" t="n">
        <x:f>IF(U1512=0,0,P1512*Q1512/U1512)</x:f>
        <x:v>0</x:v>
      </x:c>
      <x:c r="X1512" s="18" t="n">
        <x:f>MAX(V1512,W1512*'01 Controls'!$E$12)</x:f>
        <x:v>0</x:v>
      </x:c>
      <x:c r="Y1512" s="18" t="n">
        <x:f>IF(U1512=0,0,N1512*R1512/U1512)</x:f>
        <x:v>0</x:v>
      </x:c>
      <x:c r="Z1512" s="18" t="n">
        <x:f>IF(U1512=0,0,P1512*R1512/U1512)</x:f>
        <x:v>0</x:v>
      </x:c>
      <x:c r="AA1512" s="18" t="n">
        <x:f>MAX(Y1512,Z1512*'01 Controls'!$E$13)</x:f>
        <x:v>0</x:v>
      </x:c>
      <x:c r="AB1512" s="18" t="n">
        <x:f>IF(U1512=0,0,N1512*S1512/U1512)</x:f>
        <x:v>0</x:v>
      </x:c>
      <x:c r="AC1512" s="18" t="n">
        <x:f>IF(U1512=0,0,P1512*S1512/U1512)</x:f>
        <x:v>0</x:v>
      </x:c>
      <x:c r="AD1512" s="18" t="n">
        <x:f>MAX(AB1512,AC1512*'01 Controls'!$E$14)</x:f>
        <x:v>0</x:v>
      </x:c>
      <x:c r="AE1512" s="18" t="n">
        <x:f>IF(U1512=0,0,N1512*T1512/U1512)</x:f>
        <x:v>0</x:v>
      </x:c>
      <x:c r="AF1512" s="18" t="n">
        <x:f>IF(U1512=0,0,P1512*T1512/U1512)</x:f>
        <x:v>0</x:v>
      </x:c>
      <x:c r="AG1512" s="18" t="n">
        <x:f>MAX(AE1512,AF1512*'01 Controls'!$E$15)</x:f>
        <x:v>0</x:v>
      </x:c>
      <x:c r="AH1512" s="18" t="n">
        <x:f>SUM(V1512,Y1512,AB1512,AE1512)</x:f>
        <x:v>0</x:v>
      </x:c>
      <x:c r="AI1512" s="18" t="n">
        <x:f>N1512-AH1512</x:f>
        <x:v>0</x:v>
      </x:c>
      <x:c r="AJ1512" s="18" t="n">
        <x:f>V1512*INDEX('07 Mode Capacity'!$P$6:$P$17,MATCH("AIR-"&amp;I1512,'07 Mode Capacity'!$C$6:$C$17,0))</x:f>
        <x:v>0</x:v>
      </x:c>
      <x:c r="AK1512" s="18" t="n">
        <x:f>Y1512*INDEX('07 Mode Capacity'!$P$6:$P$17,MATCH("OCEAN-"&amp;I1512,'07 Mode Capacity'!$C$6:$C$17,0))</x:f>
        <x:v>0</x:v>
      </x:c>
      <x:c r="AL1512" s="18" t="n">
        <x:f>AB1512*INDEX('07 Mode Capacity'!$P$6:$P$17,MATCH("LAND-"&amp;I1512,'07 Mode Capacity'!$C$6:$C$17,0))</x:f>
        <x:v>0</x:v>
      </x:c>
      <x:c r="AM1512" s="18" t="n">
        <x:f>AE1512*INDEX('07 Mode Capacity'!$P$6:$P$17,MATCH("INLAND-"&amp;I1512,'07 Mode Capacity'!$C$6:$C$17,0))</x:f>
        <x:v>0</x:v>
      </x:c>
      <x:c r="AN1512" s="18" t="n">
        <x:f>SUM(AJ1512:AM1512)</x:f>
        <x:v>0</x:v>
      </x:c>
      <x:c r="AO1512" s="17" t="n">
        <x:f>IF(N1512=0,1,AN1512/N1512)</x:f>
        <x:v>1</x:v>
      </x:c>
      <x:c r="AP1512" s="11" t="str">
        <x:f>IF(AO1512&gt;='01 Controls'!$E$16,"PASS","FAIL")</x:f>
        <x:v>PASS</x:v>
      </x:c>
      <x:c r="AQ1512" s="11" t="str">
        <x:v>UNQUANTIFIED</x:v>
      </x:c>
      <x:c r="AR1512" s="11" t="str">
        <x:v>Position-class planning record; serial item and receiver open</x:v>
      </x:c>
      <x:c r="AS1512" s="26"/>
      <x:c r="AT1512" s="26"/>
    </x:row>
    <x:row r="1513">
      <x:c r="C1513" s="11" t="str">
        <x:v>M1-M-POG-BLK-08</x:v>
      </x:c>
      <x:c r="D1513" s="11" t="str">
        <x:v>M1</x:v>
      </x:c>
      <x:c r="E1513" s="11" t="str">
        <x:v>Western fire and heat</x:v>
      </x:c>
      <x:c r="F1513" s="11" t="str">
        <x:v>M-POG</x:v>
      </x:c>
      <x:c r="G1513" s="11" t="str">
        <x:v>Port-opening group</x:v>
      </x:c>
      <x:c r="H1513" s="11" t="str">
        <x:v>BLK-08</x:v>
      </x:c>
      <x:c r="I1513" s="19" t="n">
        <x:v>48</x:v>
      </x:c>
      <x:c r="J1513" s="21" t="n">
        <x:v>0</x:v>
      </x:c>
      <x:c r="K1513" s="18" t="n">
        <x:f>'05 Cargo Register'!K169</x:f>
        <x:v>105</x:v>
      </x:c>
      <x:c r="L1513" s="18" t="n">
        <x:f>'05 Cargo Register'!N169</x:f>
        <x:v>17</x:v>
      </x:c>
      <x:c r="M1513" s="18" t="n">
        <x:f>'05 Cargo Register'!O169</x:f>
        <x:v>867</x:v>
      </x:c>
      <x:c r="N1513" s="18" t="n">
        <x:f>J1513*K1513</x:f>
        <x:v>0</x:v>
      </x:c>
      <x:c r="O1513" s="18" t="n">
        <x:f>J1513*L1513</x:f>
        <x:v>0</x:v>
      </x:c>
      <x:c r="P1513" s="18" t="n">
        <x:f>J1513*M1513</x:f>
        <x:v>0</x:v>
      </x:c>
      <x:c r="Q1513" s="22" t="n">
        <x:f>'01 Controls'!$E$25*'02 Cargo Classes'!$M$14</x:f>
        <x:v>0.1</x:v>
      </x:c>
      <x:c r="R1513" s="22" t="n">
        <x:f>'01 Controls'!$F$25*'02 Cargo Classes'!$N$14</x:f>
        <x:v>0</x:v>
      </x:c>
      <x:c r="S1513" s="22" t="n">
        <x:f>'01 Controls'!$G$25*'02 Cargo Classes'!$O$14</x:f>
        <x:v>0.9</x:v>
      </x:c>
      <x:c r="T1513" s="22" t="n">
        <x:f>'01 Controls'!$H$25*'02 Cargo Classes'!$P$14</x:f>
        <x:v>0</x:v>
      </x:c>
      <x:c r="U1513" s="22" t="n">
        <x:f>SUM(Q1513:T1513)</x:f>
        <x:v>1</x:v>
      </x:c>
      <x:c r="V1513" s="18" t="n">
        <x:f>IF(U1513=0,0,N1513*Q1513/U1513)</x:f>
        <x:v>0</x:v>
      </x:c>
      <x:c r="W1513" s="18" t="n">
        <x:f>IF(U1513=0,0,P1513*Q1513/U1513)</x:f>
        <x:v>0</x:v>
      </x:c>
      <x:c r="X1513" s="18" t="n">
        <x:f>MAX(V1513,W1513*'01 Controls'!$E$12)</x:f>
        <x:v>0</x:v>
      </x:c>
      <x:c r="Y1513" s="18" t="n">
        <x:f>IF(U1513=0,0,N1513*R1513/U1513)</x:f>
        <x:v>0</x:v>
      </x:c>
      <x:c r="Z1513" s="18" t="n">
        <x:f>IF(U1513=0,0,P1513*R1513/U1513)</x:f>
        <x:v>0</x:v>
      </x:c>
      <x:c r="AA1513" s="18" t="n">
        <x:f>MAX(Y1513,Z1513*'01 Controls'!$E$13)</x:f>
        <x:v>0</x:v>
      </x:c>
      <x:c r="AB1513" s="18" t="n">
        <x:f>IF(U1513=0,0,N1513*S1513/U1513)</x:f>
        <x:v>0</x:v>
      </x:c>
      <x:c r="AC1513" s="18" t="n">
        <x:f>IF(U1513=0,0,P1513*S1513/U1513)</x:f>
        <x:v>0</x:v>
      </x:c>
      <x:c r="AD1513" s="18" t="n">
        <x:f>MAX(AB1513,AC1513*'01 Controls'!$E$14)</x:f>
        <x:v>0</x:v>
      </x:c>
      <x:c r="AE1513" s="18" t="n">
        <x:f>IF(U1513=0,0,N1513*T1513/U1513)</x:f>
        <x:v>0</x:v>
      </x:c>
      <x:c r="AF1513" s="18" t="n">
        <x:f>IF(U1513=0,0,P1513*T1513/U1513)</x:f>
        <x:v>0</x:v>
      </x:c>
      <x:c r="AG1513" s="18" t="n">
        <x:f>MAX(AE1513,AF1513*'01 Controls'!$E$15)</x:f>
        <x:v>0</x:v>
      </x:c>
      <x:c r="AH1513" s="18" t="n">
        <x:f>SUM(V1513,Y1513,AB1513,AE1513)</x:f>
        <x:v>0</x:v>
      </x:c>
      <x:c r="AI1513" s="18" t="n">
        <x:f>N1513-AH1513</x:f>
        <x:v>0</x:v>
      </x:c>
      <x:c r="AJ1513" s="18" t="n">
        <x:f>V1513*INDEX('07 Mode Capacity'!$P$6:$P$17,MATCH("AIR-"&amp;I1513,'07 Mode Capacity'!$C$6:$C$17,0))</x:f>
        <x:v>0</x:v>
      </x:c>
      <x:c r="AK1513" s="18" t="n">
        <x:f>Y1513*INDEX('07 Mode Capacity'!$P$6:$P$17,MATCH("OCEAN-"&amp;I1513,'07 Mode Capacity'!$C$6:$C$17,0))</x:f>
        <x:v>0</x:v>
      </x:c>
      <x:c r="AL1513" s="18" t="n">
        <x:f>AB1513*INDEX('07 Mode Capacity'!$P$6:$P$17,MATCH("LAND-"&amp;I1513,'07 Mode Capacity'!$C$6:$C$17,0))</x:f>
        <x:v>0</x:v>
      </x:c>
      <x:c r="AM1513" s="18" t="n">
        <x:f>AE1513*INDEX('07 Mode Capacity'!$P$6:$P$17,MATCH("INLAND-"&amp;I1513,'07 Mode Capacity'!$C$6:$C$17,0))</x:f>
        <x:v>0</x:v>
      </x:c>
      <x:c r="AN1513" s="18" t="n">
        <x:f>SUM(AJ1513:AM1513)</x:f>
        <x:v>0</x:v>
      </x:c>
      <x:c r="AO1513" s="17" t="n">
        <x:f>IF(N1513=0,1,AN1513/N1513)</x:f>
        <x:v>1</x:v>
      </x:c>
      <x:c r="AP1513" s="11" t="str">
        <x:f>IF(AO1513&gt;='01 Controls'!$E$16,"PASS","FAIL")</x:f>
        <x:v>PASS</x:v>
      </x:c>
      <x:c r="AQ1513" s="11" t="str">
        <x:v>UNQUANTIFIED</x:v>
      </x:c>
      <x:c r="AR1513" s="11" t="str">
        <x:v>Position-class planning record; serial item and receiver open</x:v>
      </x:c>
      <x:c r="AS1513" s="26"/>
      <x:c r="AT1513" s="26"/>
    </x:row>
    <x:row r="1514">
      <x:c r="C1514" s="11" t="str">
        <x:v>M1-M-POG-OOG-80</x:v>
      </x:c>
      <x:c r="D1514" s="11" t="str">
        <x:v>M1</x:v>
      </x:c>
      <x:c r="E1514" s="11" t="str">
        <x:v>Western fire and heat</x:v>
      </x:c>
      <x:c r="F1514" s="11" t="str">
        <x:v>M-POG</x:v>
      </x:c>
      <x:c r="G1514" s="11" t="str">
        <x:v>Port-opening group</x:v>
      </x:c>
      <x:c r="H1514" s="11" t="str">
        <x:v>OOG-80</x:v>
      </x:c>
      <x:c r="I1514" s="19" t="n">
        <x:v>72</x:v>
      </x:c>
      <x:c r="J1514" s="21" t="n">
        <x:v>0</x:v>
      </x:c>
      <x:c r="K1514" s="18" t="n">
        <x:f>'05 Cargo Register'!K170</x:f>
        <x:v>420</x:v>
      </x:c>
      <x:c r="L1514" s="18" t="n">
        <x:f>'05 Cargo Register'!N170</x:f>
        <x:v>7</x:v>
      </x:c>
      <x:c r="M1514" s="18" t="n">
        <x:f>'05 Cargo Register'!O170</x:f>
        <x:v>1232</x:v>
      </x:c>
      <x:c r="N1514" s="18" t="n">
        <x:f>J1514*K1514</x:f>
        <x:v>0</x:v>
      </x:c>
      <x:c r="O1514" s="18" t="n">
        <x:f>J1514*L1514</x:f>
        <x:v>0</x:v>
      </x:c>
      <x:c r="P1514" s="18" t="n">
        <x:f>J1514*M1514</x:f>
        <x:v>0</x:v>
      </x:c>
      <x:c r="Q1514" s="22" t="n">
        <x:f>'01 Controls'!$E$25*'02 Cargo Classes'!$M$15</x:f>
        <x:v>0</x:v>
      </x:c>
      <x:c r="R1514" s="22" t="n">
        <x:f>'01 Controls'!$F$25*'02 Cargo Classes'!$N$15</x:f>
        <x:v>0</x:v>
      </x:c>
      <x:c r="S1514" s="22" t="n">
        <x:f>'01 Controls'!$G$25*'02 Cargo Classes'!$O$15</x:f>
        <x:v>0.54</x:v>
      </x:c>
      <x:c r="T1514" s="22" t="n">
        <x:f>'01 Controls'!$H$25*'02 Cargo Classes'!$P$15</x:f>
        <x:v>0</x:v>
      </x:c>
      <x:c r="U1514" s="22" t="n">
        <x:f>SUM(Q1514:T1514)</x:f>
        <x:v>0.54</x:v>
      </x:c>
      <x:c r="V1514" s="18" t="n">
        <x:f>IF(U1514=0,0,N1514*Q1514/U1514)</x:f>
        <x:v>0</x:v>
      </x:c>
      <x:c r="W1514" s="18" t="n">
        <x:f>IF(U1514=0,0,P1514*Q1514/U1514)</x:f>
        <x:v>0</x:v>
      </x:c>
      <x:c r="X1514" s="18" t="n">
        <x:f>MAX(V1514,W1514*'01 Controls'!$E$12)</x:f>
        <x:v>0</x:v>
      </x:c>
      <x:c r="Y1514" s="18" t="n">
        <x:f>IF(U1514=0,0,N1514*R1514/U1514)</x:f>
        <x:v>0</x:v>
      </x:c>
      <x:c r="Z1514" s="18" t="n">
        <x:f>IF(U1514=0,0,P1514*R1514/U1514)</x:f>
        <x:v>0</x:v>
      </x:c>
      <x:c r="AA1514" s="18" t="n">
        <x:f>MAX(Y1514,Z1514*'01 Controls'!$E$13)</x:f>
        <x:v>0</x:v>
      </x:c>
      <x:c r="AB1514" s="18" t="n">
        <x:f>IF(U1514=0,0,N1514*S1514/U1514)</x:f>
        <x:v>0</x:v>
      </x:c>
      <x:c r="AC1514" s="18" t="n">
        <x:f>IF(U1514=0,0,P1514*S1514/U1514)</x:f>
        <x:v>0</x:v>
      </x:c>
      <x:c r="AD1514" s="18" t="n">
        <x:f>MAX(AB1514,AC1514*'01 Controls'!$E$14)</x:f>
        <x:v>0</x:v>
      </x:c>
      <x:c r="AE1514" s="18" t="n">
        <x:f>IF(U1514=0,0,N1514*T1514/U1514)</x:f>
        <x:v>0</x:v>
      </x:c>
      <x:c r="AF1514" s="18" t="n">
        <x:f>IF(U1514=0,0,P1514*T1514/U1514)</x:f>
        <x:v>0</x:v>
      </x:c>
      <x:c r="AG1514" s="18" t="n">
        <x:f>MAX(AE1514,AF1514*'01 Controls'!$E$15)</x:f>
        <x:v>0</x:v>
      </x:c>
      <x:c r="AH1514" s="18" t="n">
        <x:f>SUM(V1514,Y1514,AB1514,AE1514)</x:f>
        <x:v>0</x:v>
      </x:c>
      <x:c r="AI1514" s="18" t="n">
        <x:f>N1514-AH1514</x:f>
        <x:v>0</x:v>
      </x:c>
      <x:c r="AJ1514" s="18" t="n">
        <x:f>V1514*INDEX('07 Mode Capacity'!$P$6:$P$17,MATCH("AIR-"&amp;I1514,'07 Mode Capacity'!$C$6:$C$17,0))</x:f>
        <x:v>0</x:v>
      </x:c>
      <x:c r="AK1514" s="18" t="n">
        <x:f>Y1514*INDEX('07 Mode Capacity'!$P$6:$P$17,MATCH("OCEAN-"&amp;I1514,'07 Mode Capacity'!$C$6:$C$17,0))</x:f>
        <x:v>0</x:v>
      </x:c>
      <x:c r="AL1514" s="18" t="n">
        <x:f>AB1514*INDEX('07 Mode Capacity'!$P$6:$P$17,MATCH("LAND-"&amp;I1514,'07 Mode Capacity'!$C$6:$C$17,0))</x:f>
        <x:v>0</x:v>
      </x:c>
      <x:c r="AM1514" s="18" t="n">
        <x:f>AE1514*INDEX('07 Mode Capacity'!$P$6:$P$17,MATCH("INLAND-"&amp;I1514,'07 Mode Capacity'!$C$6:$C$17,0))</x:f>
        <x:v>0</x:v>
      </x:c>
      <x:c r="AN1514" s="18" t="n">
        <x:f>SUM(AJ1514:AM1514)</x:f>
        <x:v>0</x:v>
      </x:c>
      <x:c r="AO1514" s="17" t="n">
        <x:f>IF(N1514=0,1,AN1514/N1514)</x:f>
        <x:v>1</x:v>
      </x:c>
      <x:c r="AP1514" s="11" t="str">
        <x:f>IF(AO1514&gt;='01 Controls'!$E$16,"PASS","FAIL")</x:f>
        <x:v>PASS</x:v>
      </x:c>
      <x:c r="AQ1514" s="11" t="str">
        <x:v>UNQUANTIFIED</x:v>
      </x:c>
      <x:c r="AR1514" s="11" t="str">
        <x:v>Position-class planning record; serial item and receiver open</x:v>
      </x:c>
      <x:c r="AS1514" s="26"/>
      <x:c r="AT1514" s="26"/>
    </x:row>
    <x:row r="1515">
      <x:c r="C1515" s="11" t="str">
        <x:v>M1-M-LAG-APL-45</x:v>
      </x:c>
      <x:c r="D1515" s="11" t="str">
        <x:v>M1</x:v>
      </x:c>
      <x:c r="E1515" s="11" t="str">
        <x:v>Western fire and heat</x:v>
      </x:c>
      <x:c r="F1515" s="11" t="str">
        <x:v>M-LAG</x:v>
      </x:c>
      <x:c r="G1515" s="11" t="str">
        <x:v>Littoral-access group</x:v>
      </x:c>
      <x:c r="H1515" s="11" t="str">
        <x:v>APL-45</x:v>
      </x:c>
      <x:c r="I1515" s="19" t="n">
        <x:v>24</x:v>
      </x:c>
      <x:c r="J1515" s="21" t="n">
        <x:v>0</x:v>
      </x:c>
      <x:c r="K1515" s="18" t="n">
        <x:f>'05 Cargo Register'!K171</x:f>
        <x:v>63</x:v>
      </x:c>
      <x:c r="L1515" s="18" t="n">
        <x:f>'05 Cargo Register'!N171</x:f>
        <x:v>17</x:v>
      </x:c>
      <x:c r="M1515" s="18" t="n">
        <x:f>'05 Cargo Register'!O171</x:f>
        <x:v>127.5</x:v>
      </x:c>
      <x:c r="N1515" s="18" t="n">
        <x:f>J1515*K1515</x:f>
        <x:v>0</x:v>
      </x:c>
      <x:c r="O1515" s="18" t="n">
        <x:f>J1515*L1515</x:f>
        <x:v>0</x:v>
      </x:c>
      <x:c r="P1515" s="18" t="n">
        <x:f>J1515*M1515</x:f>
        <x:v>0</x:v>
      </x:c>
      <x:c r="Q1515" s="22" t="n">
        <x:f>'01 Controls'!$E$25*'02 Cargo Classes'!$M$6</x:f>
        <x:v>0.30000000000000004</x:v>
      </x:c>
      <x:c r="R1515" s="22" t="n">
        <x:f>'01 Controls'!$F$25*'02 Cargo Classes'!$N$6</x:f>
        <x:v>0</x:v>
      </x:c>
      <x:c r="S1515" s="22" t="n">
        <x:f>'01 Controls'!$G$25*'02 Cargo Classes'!$O$6</x:f>
        <x:v>0.9</x:v>
      </x:c>
      <x:c r="T1515" s="22" t="n">
        <x:f>'01 Controls'!$H$25*'02 Cargo Classes'!$P$6</x:f>
        <x:v>0</x:v>
      </x:c>
      <x:c r="U1515" s="22" t="n">
        <x:f>SUM(Q1515:T1515)</x:f>
        <x:v>1.2000000000000002</x:v>
      </x:c>
      <x:c r="V1515" s="18" t="n">
        <x:f>IF(U1515=0,0,N1515*Q1515/U1515)</x:f>
        <x:v>0</x:v>
      </x:c>
      <x:c r="W1515" s="18" t="n">
        <x:f>IF(U1515=0,0,P1515*Q1515/U1515)</x:f>
        <x:v>0</x:v>
      </x:c>
      <x:c r="X1515" s="18" t="n">
        <x:f>MAX(V1515,W1515*'01 Controls'!$E$12)</x:f>
        <x:v>0</x:v>
      </x:c>
      <x:c r="Y1515" s="18" t="n">
        <x:f>IF(U1515=0,0,N1515*R1515/U1515)</x:f>
        <x:v>0</x:v>
      </x:c>
      <x:c r="Z1515" s="18" t="n">
        <x:f>IF(U1515=0,0,P1515*R1515/U1515)</x:f>
        <x:v>0</x:v>
      </x:c>
      <x:c r="AA1515" s="18" t="n">
        <x:f>MAX(Y1515,Z1515*'01 Controls'!$E$13)</x:f>
        <x:v>0</x:v>
      </x:c>
      <x:c r="AB1515" s="18" t="n">
        <x:f>IF(U1515=0,0,N1515*S1515/U1515)</x:f>
        <x:v>0</x:v>
      </x:c>
      <x:c r="AC1515" s="18" t="n">
        <x:f>IF(U1515=0,0,P1515*S1515/U1515)</x:f>
        <x:v>0</x:v>
      </x:c>
      <x:c r="AD1515" s="18" t="n">
        <x:f>MAX(AB1515,AC1515*'01 Controls'!$E$14)</x:f>
        <x:v>0</x:v>
      </x:c>
      <x:c r="AE1515" s="18" t="n">
        <x:f>IF(U1515=0,0,N1515*T1515/U1515)</x:f>
        <x:v>0</x:v>
      </x:c>
      <x:c r="AF1515" s="18" t="n">
        <x:f>IF(U1515=0,0,P1515*T1515/U1515)</x:f>
        <x:v>0</x:v>
      </x:c>
      <x:c r="AG1515" s="18" t="n">
        <x:f>MAX(AE1515,AF1515*'01 Controls'!$E$15)</x:f>
        <x:v>0</x:v>
      </x:c>
      <x:c r="AH1515" s="18" t="n">
        <x:f>SUM(V1515,Y1515,AB1515,AE1515)</x:f>
        <x:v>0</x:v>
      </x:c>
      <x:c r="AI1515" s="18" t="n">
        <x:f>N1515-AH1515</x:f>
        <x:v>0</x:v>
      </x:c>
      <x:c r="AJ1515" s="18" t="n">
        <x:f>V1515*INDEX('07 Mode Capacity'!$P$6:$P$17,MATCH("AIR-"&amp;I1515,'07 Mode Capacity'!$C$6:$C$17,0))</x:f>
        <x:v>0</x:v>
      </x:c>
      <x:c r="AK1515" s="18" t="n">
        <x:f>Y1515*INDEX('07 Mode Capacity'!$P$6:$P$17,MATCH("OCEAN-"&amp;I1515,'07 Mode Capacity'!$C$6:$C$17,0))</x:f>
        <x:v>0</x:v>
      </x:c>
      <x:c r="AL1515" s="18" t="n">
        <x:f>AB1515*INDEX('07 Mode Capacity'!$P$6:$P$17,MATCH("LAND-"&amp;I1515,'07 Mode Capacity'!$C$6:$C$17,0))</x:f>
        <x:v>0</x:v>
      </x:c>
      <x:c r="AM1515" s="18" t="n">
        <x:f>AE1515*INDEX('07 Mode Capacity'!$P$6:$P$17,MATCH("INLAND-"&amp;I1515,'07 Mode Capacity'!$C$6:$C$17,0))</x:f>
        <x:v>0</x:v>
      </x:c>
      <x:c r="AN1515" s="18" t="n">
        <x:f>SUM(AJ1515:AM1515)</x:f>
        <x:v>0</x:v>
      </x:c>
      <x:c r="AO1515" s="17" t="n">
        <x:f>IF(N1515=0,1,AN1515/N1515)</x:f>
        <x:v>1</x:v>
      </x:c>
      <x:c r="AP1515" s="11" t="str">
        <x:f>IF(AO1515&gt;='01 Controls'!$E$16,"PASS","FAIL")</x:f>
        <x:v>PASS</x:v>
      </x:c>
      <x:c r="AQ1515" s="11" t="str">
        <x:v>UNQUANTIFIED</x:v>
      </x:c>
      <x:c r="AR1515" s="11" t="str">
        <x:v>Position-class planning record; serial item and receiver open</x:v>
      </x:c>
      <x:c r="AS1515" s="26"/>
      <x:c r="AT1515" s="26"/>
    </x:row>
    <x:row r="1516">
      <x:c r="C1516" s="11" t="str">
        <x:v>M1-M-LAG-ISO-18</x:v>
      </x:c>
      <x:c r="D1516" s="11" t="str">
        <x:v>M1</x:v>
      </x:c>
      <x:c r="E1516" s="11" t="str">
        <x:v>Western fire and heat</x:v>
      </x:c>
      <x:c r="F1516" s="11" t="str">
        <x:v>M-LAG</x:v>
      </x:c>
      <x:c r="G1516" s="11" t="str">
        <x:v>Littoral-access group</x:v>
      </x:c>
      <x:c r="H1516" s="11" t="str">
        <x:v>ISO-18</x:v>
      </x:c>
      <x:c r="I1516" s="19" t="n">
        <x:v>48</x:v>
      </x:c>
      <x:c r="J1516" s="21" t="n">
        <x:v>0</x:v>
      </x:c>
      <x:c r="K1516" s="18" t="n">
        <x:f>'05 Cargo Register'!K172</x:f>
        <x:v>252</x:v>
      </x:c>
      <x:c r="L1516" s="18" t="n">
        <x:f>'05 Cargo Register'!N172</x:f>
        <x:v>17</x:v>
      </x:c>
      <x:c r="M1516" s="18" t="n">
        <x:f>'05 Cargo Register'!O172</x:f>
        <x:v>448.8</x:v>
      </x:c>
      <x:c r="N1516" s="18" t="n">
        <x:f>J1516*K1516</x:f>
        <x:v>0</x:v>
      </x:c>
      <x:c r="O1516" s="18" t="n">
        <x:f>J1516*L1516</x:f>
        <x:v>0</x:v>
      </x:c>
      <x:c r="P1516" s="18" t="n">
        <x:f>J1516*M1516</x:f>
        <x:v>0</x:v>
      </x:c>
      <x:c r="Q1516" s="22" t="n">
        <x:f>'01 Controls'!$E$25*'02 Cargo Classes'!$M$7</x:f>
        <x:v>0.020000000000000004</x:v>
      </x:c>
      <x:c r="R1516" s="22" t="n">
        <x:f>'01 Controls'!$F$25*'02 Cargo Classes'!$N$7</x:f>
        <x:v>0</x:v>
      </x:c>
      <x:c r="S1516" s="22" t="n">
        <x:f>'01 Controls'!$G$25*'02 Cargo Classes'!$O$7</x:f>
        <x:v>1.08</x:v>
      </x:c>
      <x:c r="T1516" s="22" t="n">
        <x:f>'01 Controls'!$H$25*'02 Cargo Classes'!$P$7</x:f>
        <x:v>0</x:v>
      </x:c>
      <x:c r="U1516" s="22" t="n">
        <x:f>SUM(Q1516:T1516)</x:f>
        <x:v>1.1</x:v>
      </x:c>
      <x:c r="V1516" s="18" t="n">
        <x:f>IF(U1516=0,0,N1516*Q1516/U1516)</x:f>
        <x:v>0</x:v>
      </x:c>
      <x:c r="W1516" s="18" t="n">
        <x:f>IF(U1516=0,0,P1516*Q1516/U1516)</x:f>
        <x:v>0</x:v>
      </x:c>
      <x:c r="X1516" s="18" t="n">
        <x:f>MAX(V1516,W1516*'01 Controls'!$E$12)</x:f>
        <x:v>0</x:v>
      </x:c>
      <x:c r="Y1516" s="18" t="n">
        <x:f>IF(U1516=0,0,N1516*R1516/U1516)</x:f>
        <x:v>0</x:v>
      </x:c>
      <x:c r="Z1516" s="18" t="n">
        <x:f>IF(U1516=0,0,P1516*R1516/U1516)</x:f>
        <x:v>0</x:v>
      </x:c>
      <x:c r="AA1516" s="18" t="n">
        <x:f>MAX(Y1516,Z1516*'01 Controls'!$E$13)</x:f>
        <x:v>0</x:v>
      </x:c>
      <x:c r="AB1516" s="18" t="n">
        <x:f>IF(U1516=0,0,N1516*S1516/U1516)</x:f>
        <x:v>0</x:v>
      </x:c>
      <x:c r="AC1516" s="18" t="n">
        <x:f>IF(U1516=0,0,P1516*S1516/U1516)</x:f>
        <x:v>0</x:v>
      </x:c>
      <x:c r="AD1516" s="18" t="n">
        <x:f>MAX(AB1516,AC1516*'01 Controls'!$E$14)</x:f>
        <x:v>0</x:v>
      </x:c>
      <x:c r="AE1516" s="18" t="n">
        <x:f>IF(U1516=0,0,N1516*T1516/U1516)</x:f>
        <x:v>0</x:v>
      </x:c>
      <x:c r="AF1516" s="18" t="n">
        <x:f>IF(U1516=0,0,P1516*T1516/U1516)</x:f>
        <x:v>0</x:v>
      </x:c>
      <x:c r="AG1516" s="18" t="n">
        <x:f>MAX(AE1516,AF1516*'01 Controls'!$E$15)</x:f>
        <x:v>0</x:v>
      </x:c>
      <x:c r="AH1516" s="18" t="n">
        <x:f>SUM(V1516,Y1516,AB1516,AE1516)</x:f>
        <x:v>0</x:v>
      </x:c>
      <x:c r="AI1516" s="18" t="n">
        <x:f>N1516-AH1516</x:f>
        <x:v>0</x:v>
      </x:c>
      <x:c r="AJ1516" s="18" t="n">
        <x:f>V1516*INDEX('07 Mode Capacity'!$P$6:$P$17,MATCH("AIR-"&amp;I1516,'07 Mode Capacity'!$C$6:$C$17,0))</x:f>
        <x:v>0</x:v>
      </x:c>
      <x:c r="AK1516" s="18" t="n">
        <x:f>Y1516*INDEX('07 Mode Capacity'!$P$6:$P$17,MATCH("OCEAN-"&amp;I1516,'07 Mode Capacity'!$C$6:$C$17,0))</x:f>
        <x:v>0</x:v>
      </x:c>
      <x:c r="AL1516" s="18" t="n">
        <x:f>AB1516*INDEX('07 Mode Capacity'!$P$6:$P$17,MATCH("LAND-"&amp;I1516,'07 Mode Capacity'!$C$6:$C$17,0))</x:f>
        <x:v>0</x:v>
      </x:c>
      <x:c r="AM1516" s="18" t="n">
        <x:f>AE1516*INDEX('07 Mode Capacity'!$P$6:$P$17,MATCH("INLAND-"&amp;I1516,'07 Mode Capacity'!$C$6:$C$17,0))</x:f>
        <x:v>0</x:v>
      </x:c>
      <x:c r="AN1516" s="18" t="n">
        <x:f>SUM(AJ1516:AM1516)</x:f>
        <x:v>0</x:v>
      </x:c>
      <x:c r="AO1516" s="17" t="n">
        <x:f>IF(N1516=0,1,AN1516/N1516)</x:f>
        <x:v>1</x:v>
      </x:c>
      <x:c r="AP1516" s="11" t="str">
        <x:f>IF(AO1516&gt;='01 Controls'!$E$16,"PASS","FAIL")</x:f>
        <x:v>PASS</x:v>
      </x:c>
      <x:c r="AQ1516" s="11" t="str">
        <x:v>UNQUANTIFIED</x:v>
      </x:c>
      <x:c r="AR1516" s="11" t="str">
        <x:v>Position-class planning record; serial item and receiver open</x:v>
      </x:c>
      <x:c r="AS1516" s="26"/>
      <x:c r="AT1516" s="26"/>
    </x:row>
    <x:row r="1517">
      <x:c r="C1517" s="11" t="str">
        <x:v>M1-M-LAG-COL-12</x:v>
      </x:c>
      <x:c r="D1517" s="11" t="str">
        <x:v>M1</x:v>
      </x:c>
      <x:c r="E1517" s="11" t="str">
        <x:v>Western fire and heat</x:v>
      </x:c>
      <x:c r="F1517" s="11" t="str">
        <x:v>M-LAG</x:v>
      </x:c>
      <x:c r="G1517" s="11" t="str">
        <x:v>Littoral-access group</x:v>
      </x:c>
      <x:c r="H1517" s="11" t="str">
        <x:v>COL-12</x:v>
      </x:c>
      <x:c r="I1517" s="19" t="n">
        <x:v>24</x:v>
      </x:c>
      <x:c r="J1517" s="21" t="n">
        <x:v>0</x:v>
      </x:c>
      <x:c r="K1517" s="18" t="n">
        <x:f>'05 Cargo Register'!K173</x:f>
        <x:v>42</x:v>
      </x:c>
      <x:c r="L1517" s="18" t="n">
        <x:f>'05 Cargo Register'!N173</x:f>
        <x:v>5</x:v>
      </x:c>
      <x:c r="M1517" s="18" t="n">
        <x:f>'05 Cargo Register'!O173</x:f>
        <x:v>132</x:v>
      </x:c>
      <x:c r="N1517" s="18" t="n">
        <x:f>J1517*K1517</x:f>
        <x:v>0</x:v>
      </x:c>
      <x:c r="O1517" s="18" t="n">
        <x:f>J1517*L1517</x:f>
        <x:v>0</x:v>
      </x:c>
      <x:c r="P1517" s="18" t="n">
        <x:f>J1517*M1517</x:f>
        <x:v>0</x:v>
      </x:c>
      <x:c r="Q1517" s="22" t="n">
        <x:f>'01 Controls'!$E$25*'02 Cargo Classes'!$M$8</x:f>
        <x:v>0.2</x:v>
      </x:c>
      <x:c r="R1517" s="22" t="n">
        <x:f>'01 Controls'!$F$25*'02 Cargo Classes'!$N$8</x:f>
        <x:v>0</x:v>
      </x:c>
      <x:c r="S1517" s="22" t="n">
        <x:f>'01 Controls'!$G$25*'02 Cargo Classes'!$O$8</x:f>
        <x:v>1.08</x:v>
      </x:c>
      <x:c r="T1517" s="22" t="n">
        <x:f>'01 Controls'!$H$25*'02 Cargo Classes'!$P$8</x:f>
        <x:v>0</x:v>
      </x:c>
      <x:c r="U1517" s="22" t="n">
        <x:f>SUM(Q1517:T1517)</x:f>
        <x:v>1.28</x:v>
      </x:c>
      <x:c r="V1517" s="18" t="n">
        <x:f>IF(U1517=0,0,N1517*Q1517/U1517)</x:f>
        <x:v>0</x:v>
      </x:c>
      <x:c r="W1517" s="18" t="n">
        <x:f>IF(U1517=0,0,P1517*Q1517/U1517)</x:f>
        <x:v>0</x:v>
      </x:c>
      <x:c r="X1517" s="18" t="n">
        <x:f>MAX(V1517,W1517*'01 Controls'!$E$12)</x:f>
        <x:v>0</x:v>
      </x:c>
      <x:c r="Y1517" s="18" t="n">
        <x:f>IF(U1517=0,0,N1517*R1517/U1517)</x:f>
        <x:v>0</x:v>
      </x:c>
      <x:c r="Z1517" s="18" t="n">
        <x:f>IF(U1517=0,0,P1517*R1517/U1517)</x:f>
        <x:v>0</x:v>
      </x:c>
      <x:c r="AA1517" s="18" t="n">
        <x:f>MAX(Y1517,Z1517*'01 Controls'!$E$13)</x:f>
        <x:v>0</x:v>
      </x:c>
      <x:c r="AB1517" s="18" t="n">
        <x:f>IF(U1517=0,0,N1517*S1517/U1517)</x:f>
        <x:v>0</x:v>
      </x:c>
      <x:c r="AC1517" s="18" t="n">
        <x:f>IF(U1517=0,0,P1517*S1517/U1517)</x:f>
        <x:v>0</x:v>
      </x:c>
      <x:c r="AD1517" s="18" t="n">
        <x:f>MAX(AB1517,AC1517*'01 Controls'!$E$14)</x:f>
        <x:v>0</x:v>
      </x:c>
      <x:c r="AE1517" s="18" t="n">
        <x:f>IF(U1517=0,0,N1517*T1517/U1517)</x:f>
        <x:v>0</x:v>
      </x:c>
      <x:c r="AF1517" s="18" t="n">
        <x:f>IF(U1517=0,0,P1517*T1517/U1517)</x:f>
        <x:v>0</x:v>
      </x:c>
      <x:c r="AG1517" s="18" t="n">
        <x:f>MAX(AE1517,AF1517*'01 Controls'!$E$15)</x:f>
        <x:v>0</x:v>
      </x:c>
      <x:c r="AH1517" s="18" t="n">
        <x:f>SUM(V1517,Y1517,AB1517,AE1517)</x:f>
        <x:v>0</x:v>
      </x:c>
      <x:c r="AI1517" s="18" t="n">
        <x:f>N1517-AH1517</x:f>
        <x:v>0</x:v>
      </x:c>
      <x:c r="AJ1517" s="18" t="n">
        <x:f>V1517*INDEX('07 Mode Capacity'!$P$6:$P$17,MATCH("AIR-"&amp;I1517,'07 Mode Capacity'!$C$6:$C$17,0))</x:f>
        <x:v>0</x:v>
      </x:c>
      <x:c r="AK1517" s="18" t="n">
        <x:f>Y1517*INDEX('07 Mode Capacity'!$P$6:$P$17,MATCH("OCEAN-"&amp;I1517,'07 Mode Capacity'!$C$6:$C$17,0))</x:f>
        <x:v>0</x:v>
      </x:c>
      <x:c r="AL1517" s="18" t="n">
        <x:f>AB1517*INDEX('07 Mode Capacity'!$P$6:$P$17,MATCH("LAND-"&amp;I1517,'07 Mode Capacity'!$C$6:$C$17,0))</x:f>
        <x:v>0</x:v>
      </x:c>
      <x:c r="AM1517" s="18" t="n">
        <x:f>AE1517*INDEX('07 Mode Capacity'!$P$6:$P$17,MATCH("INLAND-"&amp;I1517,'07 Mode Capacity'!$C$6:$C$17,0))</x:f>
        <x:v>0</x:v>
      </x:c>
      <x:c r="AN1517" s="18" t="n">
        <x:f>SUM(AJ1517:AM1517)</x:f>
        <x:v>0</x:v>
      </x:c>
      <x:c r="AO1517" s="17" t="n">
        <x:f>IF(N1517=0,1,AN1517/N1517)</x:f>
        <x:v>1</x:v>
      </x:c>
      <x:c r="AP1517" s="11" t="str">
        <x:f>IF(AO1517&gt;='01 Controls'!$E$16,"PASS","FAIL")</x:f>
        <x:v>PASS</x:v>
      </x:c>
      <x:c r="AQ1517" s="11" t="str">
        <x:v>UNQUANTIFIED</x:v>
      </x:c>
      <x:c r="AR1517" s="11" t="str">
        <x:v>Position-class planning record; serial item and receiver open</x:v>
      </x:c>
      <x:c r="AS1517" s="26"/>
      <x:c r="AT1517" s="26"/>
    </x:row>
    <x:row r="1518">
      <x:c r="C1518" s="11" t="str">
        <x:v>M1-M-LAG-BAT-22</x:v>
      </x:c>
      <x:c r="D1518" s="11" t="str">
        <x:v>M1</x:v>
      </x:c>
      <x:c r="E1518" s="11" t="str">
        <x:v>Western fire and heat</x:v>
      </x:c>
      <x:c r="F1518" s="11" t="str">
        <x:v>M-LAG</x:v>
      </x:c>
      <x:c r="G1518" s="11" t="str">
        <x:v>Littoral-access group</x:v>
      </x:c>
      <x:c r="H1518" s="11" t="str">
        <x:v>BAT-22</x:v>
      </x:c>
      <x:c r="I1518" s="19" t="n">
        <x:v>48</x:v>
      </x:c>
      <x:c r="J1518" s="21" t="n">
        <x:v>0</x:v>
      </x:c>
      <x:c r="K1518" s="18" t="n">
        <x:f>'05 Cargo Register'!K174</x:f>
        <x:v>168</x:v>
      </x:c>
      <x:c r="L1518" s="18" t="n">
        <x:f>'05 Cargo Register'!N174</x:f>
        <x:v>10</x:v>
      </x:c>
      <x:c r="M1518" s="18" t="n">
        <x:f>'05 Cargo Register'!O174</x:f>
        <x:v>264</x:v>
      </x:c>
      <x:c r="N1518" s="18" t="n">
        <x:f>J1518*K1518</x:f>
        <x:v>0</x:v>
      </x:c>
      <x:c r="O1518" s="18" t="n">
        <x:f>J1518*L1518</x:f>
        <x:v>0</x:v>
      </x:c>
      <x:c r="P1518" s="18" t="n">
        <x:f>J1518*M1518</x:f>
        <x:v>0</x:v>
      </x:c>
      <x:c r="Q1518" s="22" t="n">
        <x:f>'01 Controls'!$E$25*'02 Cargo Classes'!$M$9</x:f>
        <x:v>0</x:v>
      </x:c>
      <x:c r="R1518" s="22" t="n">
        <x:f>'01 Controls'!$F$25*'02 Cargo Classes'!$N$9</x:f>
        <x:v>0</x:v>
      </x:c>
      <x:c r="S1518" s="22" t="n">
        <x:f>'01 Controls'!$G$25*'02 Cargo Classes'!$O$9</x:f>
        <x:v>0.9</x:v>
      </x:c>
      <x:c r="T1518" s="22" t="n">
        <x:f>'01 Controls'!$H$25*'02 Cargo Classes'!$P$9</x:f>
        <x:v>0</x:v>
      </x:c>
      <x:c r="U1518" s="22" t="n">
        <x:f>SUM(Q1518:T1518)</x:f>
        <x:v>0.9</x:v>
      </x:c>
      <x:c r="V1518" s="18" t="n">
        <x:f>IF(U1518=0,0,N1518*Q1518/U1518)</x:f>
        <x:v>0</x:v>
      </x:c>
      <x:c r="W1518" s="18" t="n">
        <x:f>IF(U1518=0,0,P1518*Q1518/U1518)</x:f>
        <x:v>0</x:v>
      </x:c>
      <x:c r="X1518" s="18" t="n">
        <x:f>MAX(V1518,W1518*'01 Controls'!$E$12)</x:f>
        <x:v>0</x:v>
      </x:c>
      <x:c r="Y1518" s="18" t="n">
        <x:f>IF(U1518=0,0,N1518*R1518/U1518)</x:f>
        <x:v>0</x:v>
      </x:c>
      <x:c r="Z1518" s="18" t="n">
        <x:f>IF(U1518=0,0,P1518*R1518/U1518)</x:f>
        <x:v>0</x:v>
      </x:c>
      <x:c r="AA1518" s="18" t="n">
        <x:f>MAX(Y1518,Z1518*'01 Controls'!$E$13)</x:f>
        <x:v>0</x:v>
      </x:c>
      <x:c r="AB1518" s="18" t="n">
        <x:f>IF(U1518=0,0,N1518*S1518/U1518)</x:f>
        <x:v>0</x:v>
      </x:c>
      <x:c r="AC1518" s="18" t="n">
        <x:f>IF(U1518=0,0,P1518*S1518/U1518)</x:f>
        <x:v>0</x:v>
      </x:c>
      <x:c r="AD1518" s="18" t="n">
        <x:f>MAX(AB1518,AC1518*'01 Controls'!$E$14)</x:f>
        <x:v>0</x:v>
      </x:c>
      <x:c r="AE1518" s="18" t="n">
        <x:f>IF(U1518=0,0,N1518*T1518/U1518)</x:f>
        <x:v>0</x:v>
      </x:c>
      <x:c r="AF1518" s="18" t="n">
        <x:f>IF(U1518=0,0,P1518*T1518/U1518)</x:f>
        <x:v>0</x:v>
      </x:c>
      <x:c r="AG1518" s="18" t="n">
        <x:f>MAX(AE1518,AF1518*'01 Controls'!$E$15)</x:f>
        <x:v>0</x:v>
      </x:c>
      <x:c r="AH1518" s="18" t="n">
        <x:f>SUM(V1518,Y1518,AB1518,AE1518)</x:f>
        <x:v>0</x:v>
      </x:c>
      <x:c r="AI1518" s="18" t="n">
        <x:f>N1518-AH1518</x:f>
        <x:v>0</x:v>
      </x:c>
      <x:c r="AJ1518" s="18" t="n">
        <x:f>V1518*INDEX('07 Mode Capacity'!$P$6:$P$17,MATCH("AIR-"&amp;I1518,'07 Mode Capacity'!$C$6:$C$17,0))</x:f>
        <x:v>0</x:v>
      </x:c>
      <x:c r="AK1518" s="18" t="n">
        <x:f>Y1518*INDEX('07 Mode Capacity'!$P$6:$P$17,MATCH("OCEAN-"&amp;I1518,'07 Mode Capacity'!$C$6:$C$17,0))</x:f>
        <x:v>0</x:v>
      </x:c>
      <x:c r="AL1518" s="18" t="n">
        <x:f>AB1518*INDEX('07 Mode Capacity'!$P$6:$P$17,MATCH("LAND-"&amp;I1518,'07 Mode Capacity'!$C$6:$C$17,0))</x:f>
        <x:v>0</x:v>
      </x:c>
      <x:c r="AM1518" s="18" t="n">
        <x:f>AE1518*INDEX('07 Mode Capacity'!$P$6:$P$17,MATCH("INLAND-"&amp;I1518,'07 Mode Capacity'!$C$6:$C$17,0))</x:f>
        <x:v>0</x:v>
      </x:c>
      <x:c r="AN1518" s="18" t="n">
        <x:f>SUM(AJ1518:AM1518)</x:f>
        <x:v>0</x:v>
      </x:c>
      <x:c r="AO1518" s="17" t="n">
        <x:f>IF(N1518=0,1,AN1518/N1518)</x:f>
        <x:v>1</x:v>
      </x:c>
      <x:c r="AP1518" s="11" t="str">
        <x:f>IF(AO1518&gt;='01 Controls'!$E$16,"PASS","FAIL")</x:f>
        <x:v>PASS</x:v>
      </x:c>
      <x:c r="AQ1518" s="11" t="str">
        <x:v>UNQUANTIFIED</x:v>
      </x:c>
      <x:c r="AR1518" s="11" t="str">
        <x:v>Position-class planning record; serial item and receiver open</x:v>
      </x:c>
      <x:c r="AS1518" s="26"/>
      <x:c r="AT1518" s="26"/>
    </x:row>
    <x:row r="1519">
      <x:c r="C1519" s="11" t="str">
        <x:v>M1-M-LAG-TNK-20</x:v>
      </x:c>
      <x:c r="D1519" s="11" t="str">
        <x:v>M1</x:v>
      </x:c>
      <x:c r="E1519" s="11" t="str">
        <x:v>Western fire and heat</x:v>
      </x:c>
      <x:c r="F1519" s="11" t="str">
        <x:v>M-LAG</x:v>
      </x:c>
      <x:c r="G1519" s="11" t="str">
        <x:v>Littoral-access group</x:v>
      </x:c>
      <x:c r="H1519" s="11" t="str">
        <x:v>TNK-20</x:v>
      </x:c>
      <x:c r="I1519" s="19" t="n">
        <x:v>48</x:v>
      </x:c>
      <x:c r="J1519" s="21" t="n">
        <x:v>0</x:v>
      </x:c>
      <x:c r="K1519" s="18" t="n">
        <x:f>'05 Cargo Register'!K175</x:f>
        <x:v>252</x:v>
      </x:c>
      <x:c r="L1519" s="18" t="n">
        <x:f>'05 Cargo Register'!N175</x:f>
        <x:v>15</x:v>
      </x:c>
      <x:c r="M1519" s="18" t="n">
        <x:f>'05 Cargo Register'!O175</x:f>
        <x:v>318.75</x:v>
      </x:c>
      <x:c r="N1519" s="18" t="n">
        <x:f>J1519*K1519</x:f>
        <x:v>0</x:v>
      </x:c>
      <x:c r="O1519" s="18" t="n">
        <x:f>J1519*L1519</x:f>
        <x:v>0</x:v>
      </x:c>
      <x:c r="P1519" s="18" t="n">
        <x:f>J1519*M1519</x:f>
        <x:v>0</x:v>
      </x:c>
      <x:c r="Q1519" s="22" t="n">
        <x:f>'01 Controls'!$E$25*'02 Cargo Classes'!$M$10</x:f>
        <x:v>0</x:v>
      </x:c>
      <x:c r="R1519" s="22" t="n">
        <x:f>'01 Controls'!$F$25*'02 Cargo Classes'!$N$10</x:f>
        <x:v>0</x:v>
      </x:c>
      <x:c r="S1519" s="22" t="n">
        <x:f>'01 Controls'!$G$25*'02 Cargo Classes'!$O$10</x:f>
        <x:v>0.9</x:v>
      </x:c>
      <x:c r="T1519" s="22" t="n">
        <x:f>'01 Controls'!$H$25*'02 Cargo Classes'!$P$10</x:f>
        <x:v>0</x:v>
      </x:c>
      <x:c r="U1519" s="22" t="n">
        <x:f>SUM(Q1519:T1519)</x:f>
        <x:v>0.9</x:v>
      </x:c>
      <x:c r="V1519" s="18" t="n">
        <x:f>IF(U1519=0,0,N1519*Q1519/U1519)</x:f>
        <x:v>0</x:v>
      </x:c>
      <x:c r="W1519" s="18" t="n">
        <x:f>IF(U1519=0,0,P1519*Q1519/U1519)</x:f>
        <x:v>0</x:v>
      </x:c>
      <x:c r="X1519" s="18" t="n">
        <x:f>MAX(V1519,W1519*'01 Controls'!$E$12)</x:f>
        <x:v>0</x:v>
      </x:c>
      <x:c r="Y1519" s="18" t="n">
        <x:f>IF(U1519=0,0,N1519*R1519/U1519)</x:f>
        <x:v>0</x:v>
      </x:c>
      <x:c r="Z1519" s="18" t="n">
        <x:f>IF(U1519=0,0,P1519*R1519/U1519)</x:f>
        <x:v>0</x:v>
      </x:c>
      <x:c r="AA1519" s="18" t="n">
        <x:f>MAX(Y1519,Z1519*'01 Controls'!$E$13)</x:f>
        <x:v>0</x:v>
      </x:c>
      <x:c r="AB1519" s="18" t="n">
        <x:f>IF(U1519=0,0,N1519*S1519/U1519)</x:f>
        <x:v>0</x:v>
      </x:c>
      <x:c r="AC1519" s="18" t="n">
        <x:f>IF(U1519=0,0,P1519*S1519/U1519)</x:f>
        <x:v>0</x:v>
      </x:c>
      <x:c r="AD1519" s="18" t="n">
        <x:f>MAX(AB1519,AC1519*'01 Controls'!$E$14)</x:f>
        <x:v>0</x:v>
      </x:c>
      <x:c r="AE1519" s="18" t="n">
        <x:f>IF(U1519=0,0,N1519*T1519/U1519)</x:f>
        <x:v>0</x:v>
      </x:c>
      <x:c r="AF1519" s="18" t="n">
        <x:f>IF(U1519=0,0,P1519*T1519/U1519)</x:f>
        <x:v>0</x:v>
      </x:c>
      <x:c r="AG1519" s="18" t="n">
        <x:f>MAX(AE1519,AF1519*'01 Controls'!$E$15)</x:f>
        <x:v>0</x:v>
      </x:c>
      <x:c r="AH1519" s="18" t="n">
        <x:f>SUM(V1519,Y1519,AB1519,AE1519)</x:f>
        <x:v>0</x:v>
      </x:c>
      <x:c r="AI1519" s="18" t="n">
        <x:f>N1519-AH1519</x:f>
        <x:v>0</x:v>
      </x:c>
      <x:c r="AJ1519" s="18" t="n">
        <x:f>V1519*INDEX('07 Mode Capacity'!$P$6:$P$17,MATCH("AIR-"&amp;I1519,'07 Mode Capacity'!$C$6:$C$17,0))</x:f>
        <x:v>0</x:v>
      </x:c>
      <x:c r="AK1519" s="18" t="n">
        <x:f>Y1519*INDEX('07 Mode Capacity'!$P$6:$P$17,MATCH("OCEAN-"&amp;I1519,'07 Mode Capacity'!$C$6:$C$17,0))</x:f>
        <x:v>0</x:v>
      </x:c>
      <x:c r="AL1519" s="18" t="n">
        <x:f>AB1519*INDEX('07 Mode Capacity'!$P$6:$P$17,MATCH("LAND-"&amp;I1519,'07 Mode Capacity'!$C$6:$C$17,0))</x:f>
        <x:v>0</x:v>
      </x:c>
      <x:c r="AM1519" s="18" t="n">
        <x:f>AE1519*INDEX('07 Mode Capacity'!$P$6:$P$17,MATCH("INLAND-"&amp;I1519,'07 Mode Capacity'!$C$6:$C$17,0))</x:f>
        <x:v>0</x:v>
      </x:c>
      <x:c r="AN1519" s="18" t="n">
        <x:f>SUM(AJ1519:AM1519)</x:f>
        <x:v>0</x:v>
      </x:c>
      <x:c r="AO1519" s="17" t="n">
        <x:f>IF(N1519=0,1,AN1519/N1519)</x:f>
        <x:v>1</x:v>
      </x:c>
      <x:c r="AP1519" s="11" t="str">
        <x:f>IF(AO1519&gt;='01 Controls'!$E$16,"PASS","FAIL")</x:f>
        <x:v>PASS</x:v>
      </x:c>
      <x:c r="AQ1519" s="11" t="str">
        <x:v>UNQUANTIFIED</x:v>
      </x:c>
      <x:c r="AR1519" s="11" t="str">
        <x:v>Position-class planning record; serial item and receiver open</x:v>
      </x:c>
      <x:c r="AS1519" s="26"/>
      <x:c r="AT1519" s="26"/>
    </x:row>
    <x:row r="1520">
      <x:c r="C1520" s="11" t="str">
        <x:v>M1-M-LAG-FLR-24</x:v>
      </x:c>
      <x:c r="D1520" s="11" t="str">
        <x:v>M1</x:v>
      </x:c>
      <x:c r="E1520" s="11" t="str">
        <x:v>Western fire and heat</x:v>
      </x:c>
      <x:c r="F1520" s="11" t="str">
        <x:v>M-LAG</x:v>
      </x:c>
      <x:c r="G1520" s="11" t="str">
        <x:v>Littoral-access group</x:v>
      </x:c>
      <x:c r="H1520" s="11" t="str">
        <x:v>FLR-24</x:v>
      </x:c>
      <x:c r="I1520" s="19" t="n">
        <x:v>48</x:v>
      </x:c>
      <x:c r="J1520" s="21" t="n">
        <x:v>0</x:v>
      </x:c>
      <x:c r="K1520" s="18" t="n">
        <x:f>'05 Cargo Register'!K176</x:f>
        <x:v>315</x:v>
      </x:c>
      <x:c r="L1520" s="18" t="n">
        <x:f>'05 Cargo Register'!N176</x:f>
        <x:v>16</x:v>
      </x:c>
      <x:c r="M1520" s="18" t="n">
        <x:f>'05 Cargo Register'!O176</x:f>
        <x:v>512</x:v>
      </x:c>
      <x:c r="N1520" s="18" t="n">
        <x:f>J1520*K1520</x:f>
        <x:v>0</x:v>
      </x:c>
      <x:c r="O1520" s="18" t="n">
        <x:f>J1520*L1520</x:f>
        <x:v>0</x:v>
      </x:c>
      <x:c r="P1520" s="18" t="n">
        <x:f>J1520*M1520</x:f>
        <x:v>0</x:v>
      </x:c>
      <x:c r="Q1520" s="22" t="n">
        <x:f>'01 Controls'!$E$25*'02 Cargo Classes'!$M$11</x:f>
        <x:v>0</x:v>
      </x:c>
      <x:c r="R1520" s="22" t="n">
        <x:f>'01 Controls'!$F$25*'02 Cargo Classes'!$N$11</x:f>
        <x:v>0</x:v>
      </x:c>
      <x:c r="S1520" s="22" t="n">
        <x:f>'01 Controls'!$G$25*'02 Cargo Classes'!$O$11</x:f>
        <x:v>0.9</x:v>
      </x:c>
      <x:c r="T1520" s="22" t="n">
        <x:f>'01 Controls'!$H$25*'02 Cargo Classes'!$P$11</x:f>
        <x:v>0</x:v>
      </x:c>
      <x:c r="U1520" s="22" t="n">
        <x:f>SUM(Q1520:T1520)</x:f>
        <x:v>0.9</x:v>
      </x:c>
      <x:c r="V1520" s="18" t="n">
        <x:f>IF(U1520=0,0,N1520*Q1520/U1520)</x:f>
        <x:v>0</x:v>
      </x:c>
      <x:c r="W1520" s="18" t="n">
        <x:f>IF(U1520=0,0,P1520*Q1520/U1520)</x:f>
        <x:v>0</x:v>
      </x:c>
      <x:c r="X1520" s="18" t="n">
        <x:f>MAX(V1520,W1520*'01 Controls'!$E$12)</x:f>
        <x:v>0</x:v>
      </x:c>
      <x:c r="Y1520" s="18" t="n">
        <x:f>IF(U1520=0,0,N1520*R1520/U1520)</x:f>
        <x:v>0</x:v>
      </x:c>
      <x:c r="Z1520" s="18" t="n">
        <x:f>IF(U1520=0,0,P1520*R1520/U1520)</x:f>
        <x:v>0</x:v>
      </x:c>
      <x:c r="AA1520" s="18" t="n">
        <x:f>MAX(Y1520,Z1520*'01 Controls'!$E$13)</x:f>
        <x:v>0</x:v>
      </x:c>
      <x:c r="AB1520" s="18" t="n">
        <x:f>IF(U1520=0,0,N1520*S1520/U1520)</x:f>
        <x:v>0</x:v>
      </x:c>
      <x:c r="AC1520" s="18" t="n">
        <x:f>IF(U1520=0,0,P1520*S1520/U1520)</x:f>
        <x:v>0</x:v>
      </x:c>
      <x:c r="AD1520" s="18" t="n">
        <x:f>MAX(AB1520,AC1520*'01 Controls'!$E$14)</x:f>
        <x:v>0</x:v>
      </x:c>
      <x:c r="AE1520" s="18" t="n">
        <x:f>IF(U1520=0,0,N1520*T1520/U1520)</x:f>
        <x:v>0</x:v>
      </x:c>
      <x:c r="AF1520" s="18" t="n">
        <x:f>IF(U1520=0,0,P1520*T1520/U1520)</x:f>
        <x:v>0</x:v>
      </x:c>
      <x:c r="AG1520" s="18" t="n">
        <x:f>MAX(AE1520,AF1520*'01 Controls'!$E$15)</x:f>
        <x:v>0</x:v>
      </x:c>
      <x:c r="AH1520" s="18" t="n">
        <x:f>SUM(V1520,Y1520,AB1520,AE1520)</x:f>
        <x:v>0</x:v>
      </x:c>
      <x:c r="AI1520" s="18" t="n">
        <x:f>N1520-AH1520</x:f>
        <x:v>0</x:v>
      </x:c>
      <x:c r="AJ1520" s="18" t="n">
        <x:f>V1520*INDEX('07 Mode Capacity'!$P$6:$P$17,MATCH("AIR-"&amp;I1520,'07 Mode Capacity'!$C$6:$C$17,0))</x:f>
        <x:v>0</x:v>
      </x:c>
      <x:c r="AK1520" s="18" t="n">
        <x:f>Y1520*INDEX('07 Mode Capacity'!$P$6:$P$17,MATCH("OCEAN-"&amp;I1520,'07 Mode Capacity'!$C$6:$C$17,0))</x:f>
        <x:v>0</x:v>
      </x:c>
      <x:c r="AL1520" s="18" t="n">
        <x:f>AB1520*INDEX('07 Mode Capacity'!$P$6:$P$17,MATCH("LAND-"&amp;I1520,'07 Mode Capacity'!$C$6:$C$17,0))</x:f>
        <x:v>0</x:v>
      </x:c>
      <x:c r="AM1520" s="18" t="n">
        <x:f>AE1520*INDEX('07 Mode Capacity'!$P$6:$P$17,MATCH("INLAND-"&amp;I1520,'07 Mode Capacity'!$C$6:$C$17,0))</x:f>
        <x:v>0</x:v>
      </x:c>
      <x:c r="AN1520" s="18" t="n">
        <x:f>SUM(AJ1520:AM1520)</x:f>
        <x:v>0</x:v>
      </x:c>
      <x:c r="AO1520" s="17" t="n">
        <x:f>IF(N1520=0,1,AN1520/N1520)</x:f>
        <x:v>1</x:v>
      </x:c>
      <x:c r="AP1520" s="11" t="str">
        <x:f>IF(AO1520&gt;='01 Controls'!$E$16,"PASS","FAIL")</x:f>
        <x:v>PASS</x:v>
      </x:c>
      <x:c r="AQ1520" s="11" t="str">
        <x:v>UNQUANTIFIED</x:v>
      </x:c>
      <x:c r="AR1520" s="11" t="str">
        <x:v>Position-class planning record; serial item and receiver open</x:v>
      </x:c>
      <x:c r="AS1520" s="26"/>
      <x:c r="AT1520" s="26"/>
    </x:row>
    <x:row r="1521">
      <x:c r="C1521" s="11" t="str">
        <x:v>M1-M-LAG-ROL-30</x:v>
      </x:c>
      <x:c r="D1521" s="11" t="str">
        <x:v>M1</x:v>
      </x:c>
      <x:c r="E1521" s="11" t="str">
        <x:v>Western fire and heat</x:v>
      </x:c>
      <x:c r="F1521" s="11" t="str">
        <x:v>M-LAG</x:v>
      </x:c>
      <x:c r="G1521" s="11" t="str">
        <x:v>Littoral-access group</x:v>
      </x:c>
      <x:c r="H1521" s="11" t="str">
        <x:v>ROL-30</x:v>
      </x:c>
      <x:c r="I1521" s="19" t="n">
        <x:v>48</x:v>
      </x:c>
      <x:c r="J1521" s="21" t="n">
        <x:v>0</x:v>
      </x:c>
      <x:c r="K1521" s="18" t="n">
        <x:f>'05 Cargo Register'!K177</x:f>
        <x:v>315</x:v>
      </x:c>
      <x:c r="L1521" s="18" t="n">
        <x:f>'05 Cargo Register'!N177</x:f>
        <x:v>14</x:v>
      </x:c>
      <x:c r="M1521" s="18" t="n">
        <x:f>'05 Cargo Register'!O177</x:f>
        <x:v>892.5</x:v>
      </x:c>
      <x:c r="N1521" s="18" t="n">
        <x:f>J1521*K1521</x:f>
        <x:v>0</x:v>
      </x:c>
      <x:c r="O1521" s="18" t="n">
        <x:f>J1521*L1521</x:f>
        <x:v>0</x:v>
      </x:c>
      <x:c r="P1521" s="18" t="n">
        <x:f>J1521*M1521</x:f>
        <x:v>0</x:v>
      </x:c>
      <x:c r="Q1521" s="22" t="n">
        <x:f>'01 Controls'!$E$25*'02 Cargo Classes'!$M$12</x:f>
        <x:v>0</x:v>
      </x:c>
      <x:c r="R1521" s="22" t="n">
        <x:f>'01 Controls'!$F$25*'02 Cargo Classes'!$N$12</x:f>
        <x:v>0</x:v>
      </x:c>
      <x:c r="S1521" s="22" t="n">
        <x:f>'01 Controls'!$G$25*'02 Cargo Classes'!$O$12</x:f>
        <x:v>1.35</x:v>
      </x:c>
      <x:c r="T1521" s="22" t="n">
        <x:f>'01 Controls'!$H$25*'02 Cargo Classes'!$P$12</x:f>
        <x:v>0</x:v>
      </x:c>
      <x:c r="U1521" s="22" t="n">
        <x:f>SUM(Q1521:T1521)</x:f>
        <x:v>1.35</x:v>
      </x:c>
      <x:c r="V1521" s="18" t="n">
        <x:f>IF(U1521=0,0,N1521*Q1521/U1521)</x:f>
        <x:v>0</x:v>
      </x:c>
      <x:c r="W1521" s="18" t="n">
        <x:f>IF(U1521=0,0,P1521*Q1521/U1521)</x:f>
        <x:v>0</x:v>
      </x:c>
      <x:c r="X1521" s="18" t="n">
        <x:f>MAX(V1521,W1521*'01 Controls'!$E$12)</x:f>
        <x:v>0</x:v>
      </x:c>
      <x:c r="Y1521" s="18" t="n">
        <x:f>IF(U1521=0,0,N1521*R1521/U1521)</x:f>
        <x:v>0</x:v>
      </x:c>
      <x:c r="Z1521" s="18" t="n">
        <x:f>IF(U1521=0,0,P1521*R1521/U1521)</x:f>
        <x:v>0</x:v>
      </x:c>
      <x:c r="AA1521" s="18" t="n">
        <x:f>MAX(Y1521,Z1521*'01 Controls'!$E$13)</x:f>
        <x:v>0</x:v>
      </x:c>
      <x:c r="AB1521" s="18" t="n">
        <x:f>IF(U1521=0,0,N1521*S1521/U1521)</x:f>
        <x:v>0</x:v>
      </x:c>
      <x:c r="AC1521" s="18" t="n">
        <x:f>IF(U1521=0,0,P1521*S1521/U1521)</x:f>
        <x:v>0</x:v>
      </x:c>
      <x:c r="AD1521" s="18" t="n">
        <x:f>MAX(AB1521,AC1521*'01 Controls'!$E$14)</x:f>
        <x:v>0</x:v>
      </x:c>
      <x:c r="AE1521" s="18" t="n">
        <x:f>IF(U1521=0,0,N1521*T1521/U1521)</x:f>
        <x:v>0</x:v>
      </x:c>
      <x:c r="AF1521" s="18" t="n">
        <x:f>IF(U1521=0,0,P1521*T1521/U1521)</x:f>
        <x:v>0</x:v>
      </x:c>
      <x:c r="AG1521" s="18" t="n">
        <x:f>MAX(AE1521,AF1521*'01 Controls'!$E$15)</x:f>
        <x:v>0</x:v>
      </x:c>
      <x:c r="AH1521" s="18" t="n">
        <x:f>SUM(V1521,Y1521,AB1521,AE1521)</x:f>
        <x:v>0</x:v>
      </x:c>
      <x:c r="AI1521" s="18" t="n">
        <x:f>N1521-AH1521</x:f>
        <x:v>0</x:v>
      </x:c>
      <x:c r="AJ1521" s="18" t="n">
        <x:f>V1521*INDEX('07 Mode Capacity'!$P$6:$P$17,MATCH("AIR-"&amp;I1521,'07 Mode Capacity'!$C$6:$C$17,0))</x:f>
        <x:v>0</x:v>
      </x:c>
      <x:c r="AK1521" s="18" t="n">
        <x:f>Y1521*INDEX('07 Mode Capacity'!$P$6:$P$17,MATCH("OCEAN-"&amp;I1521,'07 Mode Capacity'!$C$6:$C$17,0))</x:f>
        <x:v>0</x:v>
      </x:c>
      <x:c r="AL1521" s="18" t="n">
        <x:f>AB1521*INDEX('07 Mode Capacity'!$P$6:$P$17,MATCH("LAND-"&amp;I1521,'07 Mode Capacity'!$C$6:$C$17,0))</x:f>
        <x:v>0</x:v>
      </x:c>
      <x:c r="AM1521" s="18" t="n">
        <x:f>AE1521*INDEX('07 Mode Capacity'!$P$6:$P$17,MATCH("INLAND-"&amp;I1521,'07 Mode Capacity'!$C$6:$C$17,0))</x:f>
        <x:v>0</x:v>
      </x:c>
      <x:c r="AN1521" s="18" t="n">
        <x:f>SUM(AJ1521:AM1521)</x:f>
        <x:v>0</x:v>
      </x:c>
      <x:c r="AO1521" s="17" t="n">
        <x:f>IF(N1521=0,1,AN1521/N1521)</x:f>
        <x:v>1</x:v>
      </x:c>
      <x:c r="AP1521" s="11" t="str">
        <x:f>IF(AO1521&gt;='01 Controls'!$E$16,"PASS","FAIL")</x:f>
        <x:v>PASS</x:v>
      </x:c>
      <x:c r="AQ1521" s="11" t="str">
        <x:v>UNQUANTIFIED</x:v>
      </x:c>
      <x:c r="AR1521" s="11" t="str">
        <x:v>Position-class planning record; serial item and receiver open</x:v>
      </x:c>
      <x:c r="AS1521" s="26"/>
      <x:c r="AT1521" s="26"/>
    </x:row>
    <x:row r="1522">
      <x:c r="C1522" s="11" t="str">
        <x:v>M1-M-LAG-LIN-18</x:v>
      </x:c>
      <x:c r="D1522" s="11" t="str">
        <x:v>M1</x:v>
      </x:c>
      <x:c r="E1522" s="11" t="str">
        <x:v>Western fire and heat</x:v>
      </x:c>
      <x:c r="F1522" s="11" t="str">
        <x:v>M-LAG</x:v>
      </x:c>
      <x:c r="G1522" s="11" t="str">
        <x:v>Littoral-access group</x:v>
      </x:c>
      <x:c r="H1522" s="11" t="str">
        <x:v>LIN-18</x:v>
      </x:c>
      <x:c r="I1522" s="19" t="n">
        <x:v>72</x:v>
      </x:c>
      <x:c r="J1522" s="21" t="n">
        <x:v>0</x:v>
      </x:c>
      <x:c r="K1522" s="18" t="n">
        <x:f>'05 Cargo Register'!K178</x:f>
        <x:v>168</x:v>
      </x:c>
      <x:c r="L1522" s="18" t="n">
        <x:f>'05 Cargo Register'!N178</x:f>
        <x:v>12</x:v>
      </x:c>
      <x:c r="M1522" s="18" t="n">
        <x:f>'05 Cargo Register'!O178</x:f>
        <x:v>528</x:v>
      </x:c>
      <x:c r="N1522" s="18" t="n">
        <x:f>J1522*K1522</x:f>
        <x:v>0</x:v>
      </x:c>
      <x:c r="O1522" s="18" t="n">
        <x:f>J1522*L1522</x:f>
        <x:v>0</x:v>
      </x:c>
      <x:c r="P1522" s="18" t="n">
        <x:f>J1522*M1522</x:f>
        <x:v>0</x:v>
      </x:c>
      <x:c r="Q1522" s="22" t="n">
        <x:f>'01 Controls'!$E$25*'02 Cargo Classes'!$M$13</x:f>
        <x:v>0</x:v>
      </x:c>
      <x:c r="R1522" s="22" t="n">
        <x:f>'01 Controls'!$F$25*'02 Cargo Classes'!$N$13</x:f>
        <x:v>0</x:v>
      </x:c>
      <x:c r="S1522" s="22" t="n">
        <x:f>'01 Controls'!$G$25*'02 Cargo Classes'!$O$13</x:f>
        <x:v>0.9</x:v>
      </x:c>
      <x:c r="T1522" s="22" t="n">
        <x:f>'01 Controls'!$H$25*'02 Cargo Classes'!$P$13</x:f>
        <x:v>0</x:v>
      </x:c>
      <x:c r="U1522" s="22" t="n">
        <x:f>SUM(Q1522:T1522)</x:f>
        <x:v>0.9</x:v>
      </x:c>
      <x:c r="V1522" s="18" t="n">
        <x:f>IF(U1522=0,0,N1522*Q1522/U1522)</x:f>
        <x:v>0</x:v>
      </x:c>
      <x:c r="W1522" s="18" t="n">
        <x:f>IF(U1522=0,0,P1522*Q1522/U1522)</x:f>
        <x:v>0</x:v>
      </x:c>
      <x:c r="X1522" s="18" t="n">
        <x:f>MAX(V1522,W1522*'01 Controls'!$E$12)</x:f>
        <x:v>0</x:v>
      </x:c>
      <x:c r="Y1522" s="18" t="n">
        <x:f>IF(U1522=0,0,N1522*R1522/U1522)</x:f>
        <x:v>0</x:v>
      </x:c>
      <x:c r="Z1522" s="18" t="n">
        <x:f>IF(U1522=0,0,P1522*R1522/U1522)</x:f>
        <x:v>0</x:v>
      </x:c>
      <x:c r="AA1522" s="18" t="n">
        <x:f>MAX(Y1522,Z1522*'01 Controls'!$E$13)</x:f>
        <x:v>0</x:v>
      </x:c>
      <x:c r="AB1522" s="18" t="n">
        <x:f>IF(U1522=0,0,N1522*S1522/U1522)</x:f>
        <x:v>0</x:v>
      </x:c>
      <x:c r="AC1522" s="18" t="n">
        <x:f>IF(U1522=0,0,P1522*S1522/U1522)</x:f>
        <x:v>0</x:v>
      </x:c>
      <x:c r="AD1522" s="18" t="n">
        <x:f>MAX(AB1522,AC1522*'01 Controls'!$E$14)</x:f>
        <x:v>0</x:v>
      </x:c>
      <x:c r="AE1522" s="18" t="n">
        <x:f>IF(U1522=0,0,N1522*T1522/U1522)</x:f>
        <x:v>0</x:v>
      </x:c>
      <x:c r="AF1522" s="18" t="n">
        <x:f>IF(U1522=0,0,P1522*T1522/U1522)</x:f>
        <x:v>0</x:v>
      </x:c>
      <x:c r="AG1522" s="18" t="n">
        <x:f>MAX(AE1522,AF1522*'01 Controls'!$E$15)</x:f>
        <x:v>0</x:v>
      </x:c>
      <x:c r="AH1522" s="18" t="n">
        <x:f>SUM(V1522,Y1522,AB1522,AE1522)</x:f>
        <x:v>0</x:v>
      </x:c>
      <x:c r="AI1522" s="18" t="n">
        <x:f>N1522-AH1522</x:f>
        <x:v>0</x:v>
      </x:c>
      <x:c r="AJ1522" s="18" t="n">
        <x:f>V1522*INDEX('07 Mode Capacity'!$P$6:$P$17,MATCH("AIR-"&amp;I1522,'07 Mode Capacity'!$C$6:$C$17,0))</x:f>
        <x:v>0</x:v>
      </x:c>
      <x:c r="AK1522" s="18" t="n">
        <x:f>Y1522*INDEX('07 Mode Capacity'!$P$6:$P$17,MATCH("OCEAN-"&amp;I1522,'07 Mode Capacity'!$C$6:$C$17,0))</x:f>
        <x:v>0</x:v>
      </x:c>
      <x:c r="AL1522" s="18" t="n">
        <x:f>AB1522*INDEX('07 Mode Capacity'!$P$6:$P$17,MATCH("LAND-"&amp;I1522,'07 Mode Capacity'!$C$6:$C$17,0))</x:f>
        <x:v>0</x:v>
      </x:c>
      <x:c r="AM1522" s="18" t="n">
        <x:f>AE1522*INDEX('07 Mode Capacity'!$P$6:$P$17,MATCH("INLAND-"&amp;I1522,'07 Mode Capacity'!$C$6:$C$17,0))</x:f>
        <x:v>0</x:v>
      </x:c>
      <x:c r="AN1522" s="18" t="n">
        <x:f>SUM(AJ1522:AM1522)</x:f>
        <x:v>0</x:v>
      </x:c>
      <x:c r="AO1522" s="17" t="n">
        <x:f>IF(N1522=0,1,AN1522/N1522)</x:f>
        <x:v>1</x:v>
      </x:c>
      <x:c r="AP1522" s="11" t="str">
        <x:f>IF(AO1522&gt;='01 Controls'!$E$16,"PASS","FAIL")</x:f>
        <x:v>PASS</x:v>
      </x:c>
      <x:c r="AQ1522" s="11" t="str">
        <x:v>UNQUANTIFIED</x:v>
      </x:c>
      <x:c r="AR1522" s="11" t="str">
        <x:v>Position-class planning record; serial item and receiver open</x:v>
      </x:c>
      <x:c r="AS1522" s="26"/>
      <x:c r="AT1522" s="26"/>
    </x:row>
    <x:row r="1523">
      <x:c r="C1523" s="11" t="str">
        <x:v>M1-M-LAG-BLK-08</x:v>
      </x:c>
      <x:c r="D1523" s="11" t="str">
        <x:v>M1</x:v>
      </x:c>
      <x:c r="E1523" s="11" t="str">
        <x:v>Western fire and heat</x:v>
      </x:c>
      <x:c r="F1523" s="11" t="str">
        <x:v>M-LAG</x:v>
      </x:c>
      <x:c r="G1523" s="11" t="str">
        <x:v>Littoral-access group</x:v>
      </x:c>
      <x:c r="H1523" s="11" t="str">
        <x:v>BLK-08</x:v>
      </x:c>
      <x:c r="I1523" s="19" t="n">
        <x:v>48</x:v>
      </x:c>
      <x:c r="J1523" s="21" t="n">
        <x:v>0</x:v>
      </x:c>
      <x:c r="K1523" s="18" t="n">
        <x:f>'05 Cargo Register'!K179</x:f>
        <x:v>105</x:v>
      </x:c>
      <x:c r="L1523" s="18" t="n">
        <x:f>'05 Cargo Register'!N179</x:f>
        <x:v>17</x:v>
      </x:c>
      <x:c r="M1523" s="18" t="n">
        <x:f>'05 Cargo Register'!O179</x:f>
        <x:v>867</x:v>
      </x:c>
      <x:c r="N1523" s="18" t="n">
        <x:f>J1523*K1523</x:f>
        <x:v>0</x:v>
      </x:c>
      <x:c r="O1523" s="18" t="n">
        <x:f>J1523*L1523</x:f>
        <x:v>0</x:v>
      </x:c>
      <x:c r="P1523" s="18" t="n">
        <x:f>J1523*M1523</x:f>
        <x:v>0</x:v>
      </x:c>
      <x:c r="Q1523" s="22" t="n">
        <x:f>'01 Controls'!$E$25*'02 Cargo Classes'!$M$14</x:f>
        <x:v>0.1</x:v>
      </x:c>
      <x:c r="R1523" s="22" t="n">
        <x:f>'01 Controls'!$F$25*'02 Cargo Classes'!$N$14</x:f>
        <x:v>0</x:v>
      </x:c>
      <x:c r="S1523" s="22" t="n">
        <x:f>'01 Controls'!$G$25*'02 Cargo Classes'!$O$14</x:f>
        <x:v>0.9</x:v>
      </x:c>
      <x:c r="T1523" s="22" t="n">
        <x:f>'01 Controls'!$H$25*'02 Cargo Classes'!$P$14</x:f>
        <x:v>0</x:v>
      </x:c>
      <x:c r="U1523" s="22" t="n">
        <x:f>SUM(Q1523:T1523)</x:f>
        <x:v>1</x:v>
      </x:c>
      <x:c r="V1523" s="18" t="n">
        <x:f>IF(U1523=0,0,N1523*Q1523/U1523)</x:f>
        <x:v>0</x:v>
      </x:c>
      <x:c r="W1523" s="18" t="n">
        <x:f>IF(U1523=0,0,P1523*Q1523/U1523)</x:f>
        <x:v>0</x:v>
      </x:c>
      <x:c r="X1523" s="18" t="n">
        <x:f>MAX(V1523,W1523*'01 Controls'!$E$12)</x:f>
        <x:v>0</x:v>
      </x:c>
      <x:c r="Y1523" s="18" t="n">
        <x:f>IF(U1523=0,0,N1523*R1523/U1523)</x:f>
        <x:v>0</x:v>
      </x:c>
      <x:c r="Z1523" s="18" t="n">
        <x:f>IF(U1523=0,0,P1523*R1523/U1523)</x:f>
        <x:v>0</x:v>
      </x:c>
      <x:c r="AA1523" s="18" t="n">
        <x:f>MAX(Y1523,Z1523*'01 Controls'!$E$13)</x:f>
        <x:v>0</x:v>
      </x:c>
      <x:c r="AB1523" s="18" t="n">
        <x:f>IF(U1523=0,0,N1523*S1523/U1523)</x:f>
        <x:v>0</x:v>
      </x:c>
      <x:c r="AC1523" s="18" t="n">
        <x:f>IF(U1523=0,0,P1523*S1523/U1523)</x:f>
        <x:v>0</x:v>
      </x:c>
      <x:c r="AD1523" s="18" t="n">
        <x:f>MAX(AB1523,AC1523*'01 Controls'!$E$14)</x:f>
        <x:v>0</x:v>
      </x:c>
      <x:c r="AE1523" s="18" t="n">
        <x:f>IF(U1523=0,0,N1523*T1523/U1523)</x:f>
        <x:v>0</x:v>
      </x:c>
      <x:c r="AF1523" s="18" t="n">
        <x:f>IF(U1523=0,0,P1523*T1523/U1523)</x:f>
        <x:v>0</x:v>
      </x:c>
      <x:c r="AG1523" s="18" t="n">
        <x:f>MAX(AE1523,AF1523*'01 Controls'!$E$15)</x:f>
        <x:v>0</x:v>
      </x:c>
      <x:c r="AH1523" s="18" t="n">
        <x:f>SUM(V1523,Y1523,AB1523,AE1523)</x:f>
        <x:v>0</x:v>
      </x:c>
      <x:c r="AI1523" s="18" t="n">
        <x:f>N1523-AH1523</x:f>
        <x:v>0</x:v>
      </x:c>
      <x:c r="AJ1523" s="18" t="n">
        <x:f>V1523*INDEX('07 Mode Capacity'!$P$6:$P$17,MATCH("AIR-"&amp;I1523,'07 Mode Capacity'!$C$6:$C$17,0))</x:f>
        <x:v>0</x:v>
      </x:c>
      <x:c r="AK1523" s="18" t="n">
        <x:f>Y1523*INDEX('07 Mode Capacity'!$P$6:$P$17,MATCH("OCEAN-"&amp;I1523,'07 Mode Capacity'!$C$6:$C$17,0))</x:f>
        <x:v>0</x:v>
      </x:c>
      <x:c r="AL1523" s="18" t="n">
        <x:f>AB1523*INDEX('07 Mode Capacity'!$P$6:$P$17,MATCH("LAND-"&amp;I1523,'07 Mode Capacity'!$C$6:$C$17,0))</x:f>
        <x:v>0</x:v>
      </x:c>
      <x:c r="AM1523" s="18" t="n">
        <x:f>AE1523*INDEX('07 Mode Capacity'!$P$6:$P$17,MATCH("INLAND-"&amp;I1523,'07 Mode Capacity'!$C$6:$C$17,0))</x:f>
        <x:v>0</x:v>
      </x:c>
      <x:c r="AN1523" s="18" t="n">
        <x:f>SUM(AJ1523:AM1523)</x:f>
        <x:v>0</x:v>
      </x:c>
      <x:c r="AO1523" s="17" t="n">
        <x:f>IF(N1523=0,1,AN1523/N1523)</x:f>
        <x:v>1</x:v>
      </x:c>
      <x:c r="AP1523" s="11" t="str">
        <x:f>IF(AO1523&gt;='01 Controls'!$E$16,"PASS","FAIL")</x:f>
        <x:v>PASS</x:v>
      </x:c>
      <x:c r="AQ1523" s="11" t="str">
        <x:v>UNQUANTIFIED</x:v>
      </x:c>
      <x:c r="AR1523" s="11" t="str">
        <x:v>Position-class planning record; serial item and receiver open</x:v>
      </x:c>
      <x:c r="AS1523" s="26"/>
      <x:c r="AT1523" s="26"/>
    </x:row>
    <x:row r="1524">
      <x:c r="C1524" s="11" t="str">
        <x:v>M1-M-LAG-OOG-80</x:v>
      </x:c>
      <x:c r="D1524" s="11" t="str">
        <x:v>M1</x:v>
      </x:c>
      <x:c r="E1524" s="11" t="str">
        <x:v>Western fire and heat</x:v>
      </x:c>
      <x:c r="F1524" s="11" t="str">
        <x:v>M-LAG</x:v>
      </x:c>
      <x:c r="G1524" s="11" t="str">
        <x:v>Littoral-access group</x:v>
      </x:c>
      <x:c r="H1524" s="11" t="str">
        <x:v>OOG-80</x:v>
      </x:c>
      <x:c r="I1524" s="19" t="n">
        <x:v>72</x:v>
      </x:c>
      <x:c r="J1524" s="21" t="n">
        <x:v>0</x:v>
      </x:c>
      <x:c r="K1524" s="18" t="n">
        <x:f>'05 Cargo Register'!K180</x:f>
        <x:v>420</x:v>
      </x:c>
      <x:c r="L1524" s="18" t="n">
        <x:f>'05 Cargo Register'!N180</x:f>
        <x:v>7</x:v>
      </x:c>
      <x:c r="M1524" s="18" t="n">
        <x:f>'05 Cargo Register'!O180</x:f>
        <x:v>1232</x:v>
      </x:c>
      <x:c r="N1524" s="18" t="n">
        <x:f>J1524*K1524</x:f>
        <x:v>0</x:v>
      </x:c>
      <x:c r="O1524" s="18" t="n">
        <x:f>J1524*L1524</x:f>
        <x:v>0</x:v>
      </x:c>
      <x:c r="P1524" s="18" t="n">
        <x:f>J1524*M1524</x:f>
        <x:v>0</x:v>
      </x:c>
      <x:c r="Q1524" s="22" t="n">
        <x:f>'01 Controls'!$E$25*'02 Cargo Classes'!$M$15</x:f>
        <x:v>0</x:v>
      </x:c>
      <x:c r="R1524" s="22" t="n">
        <x:f>'01 Controls'!$F$25*'02 Cargo Classes'!$N$15</x:f>
        <x:v>0</x:v>
      </x:c>
      <x:c r="S1524" s="22" t="n">
        <x:f>'01 Controls'!$G$25*'02 Cargo Classes'!$O$15</x:f>
        <x:v>0.54</x:v>
      </x:c>
      <x:c r="T1524" s="22" t="n">
        <x:f>'01 Controls'!$H$25*'02 Cargo Classes'!$P$15</x:f>
        <x:v>0</x:v>
      </x:c>
      <x:c r="U1524" s="22" t="n">
        <x:f>SUM(Q1524:T1524)</x:f>
        <x:v>0.54</x:v>
      </x:c>
      <x:c r="V1524" s="18" t="n">
        <x:f>IF(U1524=0,0,N1524*Q1524/U1524)</x:f>
        <x:v>0</x:v>
      </x:c>
      <x:c r="W1524" s="18" t="n">
        <x:f>IF(U1524=0,0,P1524*Q1524/U1524)</x:f>
        <x:v>0</x:v>
      </x:c>
      <x:c r="X1524" s="18" t="n">
        <x:f>MAX(V1524,W1524*'01 Controls'!$E$12)</x:f>
        <x:v>0</x:v>
      </x:c>
      <x:c r="Y1524" s="18" t="n">
        <x:f>IF(U1524=0,0,N1524*R1524/U1524)</x:f>
        <x:v>0</x:v>
      </x:c>
      <x:c r="Z1524" s="18" t="n">
        <x:f>IF(U1524=0,0,P1524*R1524/U1524)</x:f>
        <x:v>0</x:v>
      </x:c>
      <x:c r="AA1524" s="18" t="n">
        <x:f>MAX(Y1524,Z1524*'01 Controls'!$E$13)</x:f>
        <x:v>0</x:v>
      </x:c>
      <x:c r="AB1524" s="18" t="n">
        <x:f>IF(U1524=0,0,N1524*S1524/U1524)</x:f>
        <x:v>0</x:v>
      </x:c>
      <x:c r="AC1524" s="18" t="n">
        <x:f>IF(U1524=0,0,P1524*S1524/U1524)</x:f>
        <x:v>0</x:v>
      </x:c>
      <x:c r="AD1524" s="18" t="n">
        <x:f>MAX(AB1524,AC1524*'01 Controls'!$E$14)</x:f>
        <x:v>0</x:v>
      </x:c>
      <x:c r="AE1524" s="18" t="n">
        <x:f>IF(U1524=0,0,N1524*T1524/U1524)</x:f>
        <x:v>0</x:v>
      </x:c>
      <x:c r="AF1524" s="18" t="n">
        <x:f>IF(U1524=0,0,P1524*T1524/U1524)</x:f>
        <x:v>0</x:v>
      </x:c>
      <x:c r="AG1524" s="18" t="n">
        <x:f>MAX(AE1524,AF1524*'01 Controls'!$E$15)</x:f>
        <x:v>0</x:v>
      </x:c>
      <x:c r="AH1524" s="18" t="n">
        <x:f>SUM(V1524,Y1524,AB1524,AE1524)</x:f>
        <x:v>0</x:v>
      </x:c>
      <x:c r="AI1524" s="18" t="n">
        <x:f>N1524-AH1524</x:f>
        <x:v>0</x:v>
      </x:c>
      <x:c r="AJ1524" s="18" t="n">
        <x:f>V1524*INDEX('07 Mode Capacity'!$P$6:$P$17,MATCH("AIR-"&amp;I1524,'07 Mode Capacity'!$C$6:$C$17,0))</x:f>
        <x:v>0</x:v>
      </x:c>
      <x:c r="AK1524" s="18" t="n">
        <x:f>Y1524*INDEX('07 Mode Capacity'!$P$6:$P$17,MATCH("OCEAN-"&amp;I1524,'07 Mode Capacity'!$C$6:$C$17,0))</x:f>
        <x:v>0</x:v>
      </x:c>
      <x:c r="AL1524" s="18" t="n">
        <x:f>AB1524*INDEX('07 Mode Capacity'!$P$6:$P$17,MATCH("LAND-"&amp;I1524,'07 Mode Capacity'!$C$6:$C$17,0))</x:f>
        <x:v>0</x:v>
      </x:c>
      <x:c r="AM1524" s="18" t="n">
        <x:f>AE1524*INDEX('07 Mode Capacity'!$P$6:$P$17,MATCH("INLAND-"&amp;I1524,'07 Mode Capacity'!$C$6:$C$17,0))</x:f>
        <x:v>0</x:v>
      </x:c>
      <x:c r="AN1524" s="18" t="n">
        <x:f>SUM(AJ1524:AM1524)</x:f>
        <x:v>0</x:v>
      </x:c>
      <x:c r="AO1524" s="17" t="n">
        <x:f>IF(N1524=0,1,AN1524/N1524)</x:f>
        <x:v>1</x:v>
      </x:c>
      <x:c r="AP1524" s="11" t="str">
        <x:f>IF(AO1524&gt;='01 Controls'!$E$16,"PASS","FAIL")</x:f>
        <x:v>PASS</x:v>
      </x:c>
      <x:c r="AQ1524" s="11" t="str">
        <x:v>UNQUANTIFIED</x:v>
      </x:c>
      <x:c r="AR1524" s="11" t="str">
        <x:v>Position-class planning record; serial item and receiver open</x:v>
      </x:c>
      <x:c r="AS1524" s="26"/>
      <x:c r="AT1524" s="26"/>
    </x:row>
    <x:row r="1525">
      <x:c r="C1525" s="11" t="str">
        <x:v>M1-M-IWG-APL-45</x:v>
      </x:c>
      <x:c r="D1525" s="11" t="str">
        <x:v>M1</x:v>
      </x:c>
      <x:c r="E1525" s="11" t="str">
        <x:v>Western fire and heat</x:v>
      </x:c>
      <x:c r="F1525" s="11" t="str">
        <x:v>M-IWG</x:v>
      </x:c>
      <x:c r="G1525" s="11" t="str">
        <x:v>Inland-waterway group</x:v>
      </x:c>
      <x:c r="H1525" s="11" t="str">
        <x:v>APL-45</x:v>
      </x:c>
      <x:c r="I1525" s="19" t="n">
        <x:v>24</x:v>
      </x:c>
      <x:c r="J1525" s="21" t="n">
        <x:v>0</x:v>
      </x:c>
      <x:c r="K1525" s="18" t="n">
        <x:f>'05 Cargo Register'!K181</x:f>
        <x:v>63</x:v>
      </x:c>
      <x:c r="L1525" s="18" t="n">
        <x:f>'05 Cargo Register'!N181</x:f>
        <x:v>17</x:v>
      </x:c>
      <x:c r="M1525" s="18" t="n">
        <x:f>'05 Cargo Register'!O181</x:f>
        <x:v>127.5</x:v>
      </x:c>
      <x:c r="N1525" s="18" t="n">
        <x:f>J1525*K1525</x:f>
        <x:v>0</x:v>
      </x:c>
      <x:c r="O1525" s="18" t="n">
        <x:f>J1525*L1525</x:f>
        <x:v>0</x:v>
      </x:c>
      <x:c r="P1525" s="18" t="n">
        <x:f>J1525*M1525</x:f>
        <x:v>0</x:v>
      </x:c>
      <x:c r="Q1525" s="22" t="n">
        <x:f>'01 Controls'!$E$25*'02 Cargo Classes'!$M$6</x:f>
        <x:v>0.30000000000000004</x:v>
      </x:c>
      <x:c r="R1525" s="22" t="n">
        <x:f>'01 Controls'!$F$25*'02 Cargo Classes'!$N$6</x:f>
        <x:v>0</x:v>
      </x:c>
      <x:c r="S1525" s="22" t="n">
        <x:f>'01 Controls'!$G$25*'02 Cargo Classes'!$O$6</x:f>
        <x:v>0.9</x:v>
      </x:c>
      <x:c r="T1525" s="22" t="n">
        <x:f>'01 Controls'!$H$25*'02 Cargo Classes'!$P$6</x:f>
        <x:v>0</x:v>
      </x:c>
      <x:c r="U1525" s="22" t="n">
        <x:f>SUM(Q1525:T1525)</x:f>
        <x:v>1.2000000000000002</x:v>
      </x:c>
      <x:c r="V1525" s="18" t="n">
        <x:f>IF(U1525=0,0,N1525*Q1525/U1525)</x:f>
        <x:v>0</x:v>
      </x:c>
      <x:c r="W1525" s="18" t="n">
        <x:f>IF(U1525=0,0,P1525*Q1525/U1525)</x:f>
        <x:v>0</x:v>
      </x:c>
      <x:c r="X1525" s="18" t="n">
        <x:f>MAX(V1525,W1525*'01 Controls'!$E$12)</x:f>
        <x:v>0</x:v>
      </x:c>
      <x:c r="Y1525" s="18" t="n">
        <x:f>IF(U1525=0,0,N1525*R1525/U1525)</x:f>
        <x:v>0</x:v>
      </x:c>
      <x:c r="Z1525" s="18" t="n">
        <x:f>IF(U1525=0,0,P1525*R1525/U1525)</x:f>
        <x:v>0</x:v>
      </x:c>
      <x:c r="AA1525" s="18" t="n">
        <x:f>MAX(Y1525,Z1525*'01 Controls'!$E$13)</x:f>
        <x:v>0</x:v>
      </x:c>
      <x:c r="AB1525" s="18" t="n">
        <x:f>IF(U1525=0,0,N1525*S1525/U1525)</x:f>
        <x:v>0</x:v>
      </x:c>
      <x:c r="AC1525" s="18" t="n">
        <x:f>IF(U1525=0,0,P1525*S1525/U1525)</x:f>
        <x:v>0</x:v>
      </x:c>
      <x:c r="AD1525" s="18" t="n">
        <x:f>MAX(AB1525,AC1525*'01 Controls'!$E$14)</x:f>
        <x:v>0</x:v>
      </x:c>
      <x:c r="AE1525" s="18" t="n">
        <x:f>IF(U1525=0,0,N1525*T1525/U1525)</x:f>
        <x:v>0</x:v>
      </x:c>
      <x:c r="AF1525" s="18" t="n">
        <x:f>IF(U1525=0,0,P1525*T1525/U1525)</x:f>
        <x:v>0</x:v>
      </x:c>
      <x:c r="AG1525" s="18" t="n">
        <x:f>MAX(AE1525,AF1525*'01 Controls'!$E$15)</x:f>
        <x:v>0</x:v>
      </x:c>
      <x:c r="AH1525" s="18" t="n">
        <x:f>SUM(V1525,Y1525,AB1525,AE1525)</x:f>
        <x:v>0</x:v>
      </x:c>
      <x:c r="AI1525" s="18" t="n">
        <x:f>N1525-AH1525</x:f>
        <x:v>0</x:v>
      </x:c>
      <x:c r="AJ1525" s="18" t="n">
        <x:f>V1525*INDEX('07 Mode Capacity'!$P$6:$P$17,MATCH("AIR-"&amp;I1525,'07 Mode Capacity'!$C$6:$C$17,0))</x:f>
        <x:v>0</x:v>
      </x:c>
      <x:c r="AK1525" s="18" t="n">
        <x:f>Y1525*INDEX('07 Mode Capacity'!$P$6:$P$17,MATCH("OCEAN-"&amp;I1525,'07 Mode Capacity'!$C$6:$C$17,0))</x:f>
        <x:v>0</x:v>
      </x:c>
      <x:c r="AL1525" s="18" t="n">
        <x:f>AB1525*INDEX('07 Mode Capacity'!$P$6:$P$17,MATCH("LAND-"&amp;I1525,'07 Mode Capacity'!$C$6:$C$17,0))</x:f>
        <x:v>0</x:v>
      </x:c>
      <x:c r="AM1525" s="18" t="n">
        <x:f>AE1525*INDEX('07 Mode Capacity'!$P$6:$P$17,MATCH("INLAND-"&amp;I1525,'07 Mode Capacity'!$C$6:$C$17,0))</x:f>
        <x:v>0</x:v>
      </x:c>
      <x:c r="AN1525" s="18" t="n">
        <x:f>SUM(AJ1525:AM1525)</x:f>
        <x:v>0</x:v>
      </x:c>
      <x:c r="AO1525" s="17" t="n">
        <x:f>IF(N1525=0,1,AN1525/N1525)</x:f>
        <x:v>1</x:v>
      </x:c>
      <x:c r="AP1525" s="11" t="str">
        <x:f>IF(AO1525&gt;='01 Controls'!$E$16,"PASS","FAIL")</x:f>
        <x:v>PASS</x:v>
      </x:c>
      <x:c r="AQ1525" s="11" t="str">
        <x:v>UNQUANTIFIED</x:v>
      </x:c>
      <x:c r="AR1525" s="11" t="str">
        <x:v>Position-class planning record; serial item and receiver open</x:v>
      </x:c>
      <x:c r="AS1525" s="26"/>
      <x:c r="AT1525" s="26"/>
    </x:row>
    <x:row r="1526">
      <x:c r="C1526" s="11" t="str">
        <x:v>M1-M-IWG-ISO-18</x:v>
      </x:c>
      <x:c r="D1526" s="11" t="str">
        <x:v>M1</x:v>
      </x:c>
      <x:c r="E1526" s="11" t="str">
        <x:v>Western fire and heat</x:v>
      </x:c>
      <x:c r="F1526" s="11" t="str">
        <x:v>M-IWG</x:v>
      </x:c>
      <x:c r="G1526" s="11" t="str">
        <x:v>Inland-waterway group</x:v>
      </x:c>
      <x:c r="H1526" s="11" t="str">
        <x:v>ISO-18</x:v>
      </x:c>
      <x:c r="I1526" s="19" t="n">
        <x:v>48</x:v>
      </x:c>
      <x:c r="J1526" s="21" t="n">
        <x:v>0</x:v>
      </x:c>
      <x:c r="K1526" s="18" t="n">
        <x:f>'05 Cargo Register'!K182</x:f>
        <x:v>252</x:v>
      </x:c>
      <x:c r="L1526" s="18" t="n">
        <x:f>'05 Cargo Register'!N182</x:f>
        <x:v>17</x:v>
      </x:c>
      <x:c r="M1526" s="18" t="n">
        <x:f>'05 Cargo Register'!O182</x:f>
        <x:v>448.8</x:v>
      </x:c>
      <x:c r="N1526" s="18" t="n">
        <x:f>J1526*K1526</x:f>
        <x:v>0</x:v>
      </x:c>
      <x:c r="O1526" s="18" t="n">
        <x:f>J1526*L1526</x:f>
        <x:v>0</x:v>
      </x:c>
      <x:c r="P1526" s="18" t="n">
        <x:f>J1526*M1526</x:f>
        <x:v>0</x:v>
      </x:c>
      <x:c r="Q1526" s="22" t="n">
        <x:f>'01 Controls'!$E$25*'02 Cargo Classes'!$M$7</x:f>
        <x:v>0.020000000000000004</x:v>
      </x:c>
      <x:c r="R1526" s="22" t="n">
        <x:f>'01 Controls'!$F$25*'02 Cargo Classes'!$N$7</x:f>
        <x:v>0</x:v>
      </x:c>
      <x:c r="S1526" s="22" t="n">
        <x:f>'01 Controls'!$G$25*'02 Cargo Classes'!$O$7</x:f>
        <x:v>1.08</x:v>
      </x:c>
      <x:c r="T1526" s="22" t="n">
        <x:f>'01 Controls'!$H$25*'02 Cargo Classes'!$P$7</x:f>
        <x:v>0</x:v>
      </x:c>
      <x:c r="U1526" s="22" t="n">
        <x:f>SUM(Q1526:T1526)</x:f>
        <x:v>1.1</x:v>
      </x:c>
      <x:c r="V1526" s="18" t="n">
        <x:f>IF(U1526=0,0,N1526*Q1526/U1526)</x:f>
        <x:v>0</x:v>
      </x:c>
      <x:c r="W1526" s="18" t="n">
        <x:f>IF(U1526=0,0,P1526*Q1526/U1526)</x:f>
        <x:v>0</x:v>
      </x:c>
      <x:c r="X1526" s="18" t="n">
        <x:f>MAX(V1526,W1526*'01 Controls'!$E$12)</x:f>
        <x:v>0</x:v>
      </x:c>
      <x:c r="Y1526" s="18" t="n">
        <x:f>IF(U1526=0,0,N1526*R1526/U1526)</x:f>
        <x:v>0</x:v>
      </x:c>
      <x:c r="Z1526" s="18" t="n">
        <x:f>IF(U1526=0,0,P1526*R1526/U1526)</x:f>
        <x:v>0</x:v>
      </x:c>
      <x:c r="AA1526" s="18" t="n">
        <x:f>MAX(Y1526,Z1526*'01 Controls'!$E$13)</x:f>
        <x:v>0</x:v>
      </x:c>
      <x:c r="AB1526" s="18" t="n">
        <x:f>IF(U1526=0,0,N1526*S1526/U1526)</x:f>
        <x:v>0</x:v>
      </x:c>
      <x:c r="AC1526" s="18" t="n">
        <x:f>IF(U1526=0,0,P1526*S1526/U1526)</x:f>
        <x:v>0</x:v>
      </x:c>
      <x:c r="AD1526" s="18" t="n">
        <x:f>MAX(AB1526,AC1526*'01 Controls'!$E$14)</x:f>
        <x:v>0</x:v>
      </x:c>
      <x:c r="AE1526" s="18" t="n">
        <x:f>IF(U1526=0,0,N1526*T1526/U1526)</x:f>
        <x:v>0</x:v>
      </x:c>
      <x:c r="AF1526" s="18" t="n">
        <x:f>IF(U1526=0,0,P1526*T1526/U1526)</x:f>
        <x:v>0</x:v>
      </x:c>
      <x:c r="AG1526" s="18" t="n">
        <x:f>MAX(AE1526,AF1526*'01 Controls'!$E$15)</x:f>
        <x:v>0</x:v>
      </x:c>
      <x:c r="AH1526" s="18" t="n">
        <x:f>SUM(V1526,Y1526,AB1526,AE1526)</x:f>
        <x:v>0</x:v>
      </x:c>
      <x:c r="AI1526" s="18" t="n">
        <x:f>N1526-AH1526</x:f>
        <x:v>0</x:v>
      </x:c>
      <x:c r="AJ1526" s="18" t="n">
        <x:f>V1526*INDEX('07 Mode Capacity'!$P$6:$P$17,MATCH("AIR-"&amp;I1526,'07 Mode Capacity'!$C$6:$C$17,0))</x:f>
        <x:v>0</x:v>
      </x:c>
      <x:c r="AK1526" s="18" t="n">
        <x:f>Y1526*INDEX('07 Mode Capacity'!$P$6:$P$17,MATCH("OCEAN-"&amp;I1526,'07 Mode Capacity'!$C$6:$C$17,0))</x:f>
        <x:v>0</x:v>
      </x:c>
      <x:c r="AL1526" s="18" t="n">
        <x:f>AB1526*INDEX('07 Mode Capacity'!$P$6:$P$17,MATCH("LAND-"&amp;I1526,'07 Mode Capacity'!$C$6:$C$17,0))</x:f>
        <x:v>0</x:v>
      </x:c>
      <x:c r="AM1526" s="18" t="n">
        <x:f>AE1526*INDEX('07 Mode Capacity'!$P$6:$P$17,MATCH("INLAND-"&amp;I1526,'07 Mode Capacity'!$C$6:$C$17,0))</x:f>
        <x:v>0</x:v>
      </x:c>
      <x:c r="AN1526" s="18" t="n">
        <x:f>SUM(AJ1526:AM1526)</x:f>
        <x:v>0</x:v>
      </x:c>
      <x:c r="AO1526" s="17" t="n">
        <x:f>IF(N1526=0,1,AN1526/N1526)</x:f>
        <x:v>1</x:v>
      </x:c>
      <x:c r="AP1526" s="11" t="str">
        <x:f>IF(AO1526&gt;='01 Controls'!$E$16,"PASS","FAIL")</x:f>
        <x:v>PASS</x:v>
      </x:c>
      <x:c r="AQ1526" s="11" t="str">
        <x:v>UNQUANTIFIED</x:v>
      </x:c>
      <x:c r="AR1526" s="11" t="str">
        <x:v>Position-class planning record; serial item and receiver open</x:v>
      </x:c>
      <x:c r="AS1526" s="26"/>
      <x:c r="AT1526" s="26"/>
    </x:row>
    <x:row r="1527">
      <x:c r="C1527" s="11" t="str">
        <x:v>M1-M-IWG-COL-12</x:v>
      </x:c>
      <x:c r="D1527" s="11" t="str">
        <x:v>M1</x:v>
      </x:c>
      <x:c r="E1527" s="11" t="str">
        <x:v>Western fire and heat</x:v>
      </x:c>
      <x:c r="F1527" s="11" t="str">
        <x:v>M-IWG</x:v>
      </x:c>
      <x:c r="G1527" s="11" t="str">
        <x:v>Inland-waterway group</x:v>
      </x:c>
      <x:c r="H1527" s="11" t="str">
        <x:v>COL-12</x:v>
      </x:c>
      <x:c r="I1527" s="19" t="n">
        <x:v>24</x:v>
      </x:c>
      <x:c r="J1527" s="21" t="n">
        <x:v>0</x:v>
      </x:c>
      <x:c r="K1527" s="18" t="n">
        <x:f>'05 Cargo Register'!K183</x:f>
        <x:v>42</x:v>
      </x:c>
      <x:c r="L1527" s="18" t="n">
        <x:f>'05 Cargo Register'!N183</x:f>
        <x:v>5</x:v>
      </x:c>
      <x:c r="M1527" s="18" t="n">
        <x:f>'05 Cargo Register'!O183</x:f>
        <x:v>132</x:v>
      </x:c>
      <x:c r="N1527" s="18" t="n">
        <x:f>J1527*K1527</x:f>
        <x:v>0</x:v>
      </x:c>
      <x:c r="O1527" s="18" t="n">
        <x:f>J1527*L1527</x:f>
        <x:v>0</x:v>
      </x:c>
      <x:c r="P1527" s="18" t="n">
        <x:f>J1527*M1527</x:f>
        <x:v>0</x:v>
      </x:c>
      <x:c r="Q1527" s="22" t="n">
        <x:f>'01 Controls'!$E$25*'02 Cargo Classes'!$M$8</x:f>
        <x:v>0.2</x:v>
      </x:c>
      <x:c r="R1527" s="22" t="n">
        <x:f>'01 Controls'!$F$25*'02 Cargo Classes'!$N$8</x:f>
        <x:v>0</x:v>
      </x:c>
      <x:c r="S1527" s="22" t="n">
        <x:f>'01 Controls'!$G$25*'02 Cargo Classes'!$O$8</x:f>
        <x:v>1.08</x:v>
      </x:c>
      <x:c r="T1527" s="22" t="n">
        <x:f>'01 Controls'!$H$25*'02 Cargo Classes'!$P$8</x:f>
        <x:v>0</x:v>
      </x:c>
      <x:c r="U1527" s="22" t="n">
        <x:f>SUM(Q1527:T1527)</x:f>
        <x:v>1.28</x:v>
      </x:c>
      <x:c r="V1527" s="18" t="n">
        <x:f>IF(U1527=0,0,N1527*Q1527/U1527)</x:f>
        <x:v>0</x:v>
      </x:c>
      <x:c r="W1527" s="18" t="n">
        <x:f>IF(U1527=0,0,P1527*Q1527/U1527)</x:f>
        <x:v>0</x:v>
      </x:c>
      <x:c r="X1527" s="18" t="n">
        <x:f>MAX(V1527,W1527*'01 Controls'!$E$12)</x:f>
        <x:v>0</x:v>
      </x:c>
      <x:c r="Y1527" s="18" t="n">
        <x:f>IF(U1527=0,0,N1527*R1527/U1527)</x:f>
        <x:v>0</x:v>
      </x:c>
      <x:c r="Z1527" s="18" t="n">
        <x:f>IF(U1527=0,0,P1527*R1527/U1527)</x:f>
        <x:v>0</x:v>
      </x:c>
      <x:c r="AA1527" s="18" t="n">
        <x:f>MAX(Y1527,Z1527*'01 Controls'!$E$13)</x:f>
        <x:v>0</x:v>
      </x:c>
      <x:c r="AB1527" s="18" t="n">
        <x:f>IF(U1527=0,0,N1527*S1527/U1527)</x:f>
        <x:v>0</x:v>
      </x:c>
      <x:c r="AC1527" s="18" t="n">
        <x:f>IF(U1527=0,0,P1527*S1527/U1527)</x:f>
        <x:v>0</x:v>
      </x:c>
      <x:c r="AD1527" s="18" t="n">
        <x:f>MAX(AB1527,AC1527*'01 Controls'!$E$14)</x:f>
        <x:v>0</x:v>
      </x:c>
      <x:c r="AE1527" s="18" t="n">
        <x:f>IF(U1527=0,0,N1527*T1527/U1527)</x:f>
        <x:v>0</x:v>
      </x:c>
      <x:c r="AF1527" s="18" t="n">
        <x:f>IF(U1527=0,0,P1527*T1527/U1527)</x:f>
        <x:v>0</x:v>
      </x:c>
      <x:c r="AG1527" s="18" t="n">
        <x:f>MAX(AE1527,AF1527*'01 Controls'!$E$15)</x:f>
        <x:v>0</x:v>
      </x:c>
      <x:c r="AH1527" s="18" t="n">
        <x:f>SUM(V1527,Y1527,AB1527,AE1527)</x:f>
        <x:v>0</x:v>
      </x:c>
      <x:c r="AI1527" s="18" t="n">
        <x:f>N1527-AH1527</x:f>
        <x:v>0</x:v>
      </x:c>
      <x:c r="AJ1527" s="18" t="n">
        <x:f>V1527*INDEX('07 Mode Capacity'!$P$6:$P$17,MATCH("AIR-"&amp;I1527,'07 Mode Capacity'!$C$6:$C$17,0))</x:f>
        <x:v>0</x:v>
      </x:c>
      <x:c r="AK1527" s="18" t="n">
        <x:f>Y1527*INDEX('07 Mode Capacity'!$P$6:$P$17,MATCH("OCEAN-"&amp;I1527,'07 Mode Capacity'!$C$6:$C$17,0))</x:f>
        <x:v>0</x:v>
      </x:c>
      <x:c r="AL1527" s="18" t="n">
        <x:f>AB1527*INDEX('07 Mode Capacity'!$P$6:$P$17,MATCH("LAND-"&amp;I1527,'07 Mode Capacity'!$C$6:$C$17,0))</x:f>
        <x:v>0</x:v>
      </x:c>
      <x:c r="AM1527" s="18" t="n">
        <x:f>AE1527*INDEX('07 Mode Capacity'!$P$6:$P$17,MATCH("INLAND-"&amp;I1527,'07 Mode Capacity'!$C$6:$C$17,0))</x:f>
        <x:v>0</x:v>
      </x:c>
      <x:c r="AN1527" s="18" t="n">
        <x:f>SUM(AJ1527:AM1527)</x:f>
        <x:v>0</x:v>
      </x:c>
      <x:c r="AO1527" s="17" t="n">
        <x:f>IF(N1527=0,1,AN1527/N1527)</x:f>
        <x:v>1</x:v>
      </x:c>
      <x:c r="AP1527" s="11" t="str">
        <x:f>IF(AO1527&gt;='01 Controls'!$E$16,"PASS","FAIL")</x:f>
        <x:v>PASS</x:v>
      </x:c>
      <x:c r="AQ1527" s="11" t="str">
        <x:v>UNQUANTIFIED</x:v>
      </x:c>
      <x:c r="AR1527" s="11" t="str">
        <x:v>Position-class planning record; serial item and receiver open</x:v>
      </x:c>
      <x:c r="AS1527" s="26"/>
      <x:c r="AT1527" s="26"/>
    </x:row>
    <x:row r="1528">
      <x:c r="C1528" s="11" t="str">
        <x:v>M1-M-IWG-BAT-22</x:v>
      </x:c>
      <x:c r="D1528" s="11" t="str">
        <x:v>M1</x:v>
      </x:c>
      <x:c r="E1528" s="11" t="str">
        <x:v>Western fire and heat</x:v>
      </x:c>
      <x:c r="F1528" s="11" t="str">
        <x:v>M-IWG</x:v>
      </x:c>
      <x:c r="G1528" s="11" t="str">
        <x:v>Inland-waterway group</x:v>
      </x:c>
      <x:c r="H1528" s="11" t="str">
        <x:v>BAT-22</x:v>
      </x:c>
      <x:c r="I1528" s="19" t="n">
        <x:v>48</x:v>
      </x:c>
      <x:c r="J1528" s="21" t="n">
        <x:v>0</x:v>
      </x:c>
      <x:c r="K1528" s="18" t="n">
        <x:f>'05 Cargo Register'!K184</x:f>
        <x:v>168</x:v>
      </x:c>
      <x:c r="L1528" s="18" t="n">
        <x:f>'05 Cargo Register'!N184</x:f>
        <x:v>10</x:v>
      </x:c>
      <x:c r="M1528" s="18" t="n">
        <x:f>'05 Cargo Register'!O184</x:f>
        <x:v>264</x:v>
      </x:c>
      <x:c r="N1528" s="18" t="n">
        <x:f>J1528*K1528</x:f>
        <x:v>0</x:v>
      </x:c>
      <x:c r="O1528" s="18" t="n">
        <x:f>J1528*L1528</x:f>
        <x:v>0</x:v>
      </x:c>
      <x:c r="P1528" s="18" t="n">
        <x:f>J1528*M1528</x:f>
        <x:v>0</x:v>
      </x:c>
      <x:c r="Q1528" s="22" t="n">
        <x:f>'01 Controls'!$E$25*'02 Cargo Classes'!$M$9</x:f>
        <x:v>0</x:v>
      </x:c>
      <x:c r="R1528" s="22" t="n">
        <x:f>'01 Controls'!$F$25*'02 Cargo Classes'!$N$9</x:f>
        <x:v>0</x:v>
      </x:c>
      <x:c r="S1528" s="22" t="n">
        <x:f>'01 Controls'!$G$25*'02 Cargo Classes'!$O$9</x:f>
        <x:v>0.9</x:v>
      </x:c>
      <x:c r="T1528" s="22" t="n">
        <x:f>'01 Controls'!$H$25*'02 Cargo Classes'!$P$9</x:f>
        <x:v>0</x:v>
      </x:c>
      <x:c r="U1528" s="22" t="n">
        <x:f>SUM(Q1528:T1528)</x:f>
        <x:v>0.9</x:v>
      </x:c>
      <x:c r="V1528" s="18" t="n">
        <x:f>IF(U1528=0,0,N1528*Q1528/U1528)</x:f>
        <x:v>0</x:v>
      </x:c>
      <x:c r="W1528" s="18" t="n">
        <x:f>IF(U1528=0,0,P1528*Q1528/U1528)</x:f>
        <x:v>0</x:v>
      </x:c>
      <x:c r="X1528" s="18" t="n">
        <x:f>MAX(V1528,W1528*'01 Controls'!$E$12)</x:f>
        <x:v>0</x:v>
      </x:c>
      <x:c r="Y1528" s="18" t="n">
        <x:f>IF(U1528=0,0,N1528*R1528/U1528)</x:f>
        <x:v>0</x:v>
      </x:c>
      <x:c r="Z1528" s="18" t="n">
        <x:f>IF(U1528=0,0,P1528*R1528/U1528)</x:f>
        <x:v>0</x:v>
      </x:c>
      <x:c r="AA1528" s="18" t="n">
        <x:f>MAX(Y1528,Z1528*'01 Controls'!$E$13)</x:f>
        <x:v>0</x:v>
      </x:c>
      <x:c r="AB1528" s="18" t="n">
        <x:f>IF(U1528=0,0,N1528*S1528/U1528)</x:f>
        <x:v>0</x:v>
      </x:c>
      <x:c r="AC1528" s="18" t="n">
        <x:f>IF(U1528=0,0,P1528*S1528/U1528)</x:f>
        <x:v>0</x:v>
      </x:c>
      <x:c r="AD1528" s="18" t="n">
        <x:f>MAX(AB1528,AC1528*'01 Controls'!$E$14)</x:f>
        <x:v>0</x:v>
      </x:c>
      <x:c r="AE1528" s="18" t="n">
        <x:f>IF(U1528=0,0,N1528*T1528/U1528)</x:f>
        <x:v>0</x:v>
      </x:c>
      <x:c r="AF1528" s="18" t="n">
        <x:f>IF(U1528=0,0,P1528*T1528/U1528)</x:f>
        <x:v>0</x:v>
      </x:c>
      <x:c r="AG1528" s="18" t="n">
        <x:f>MAX(AE1528,AF1528*'01 Controls'!$E$15)</x:f>
        <x:v>0</x:v>
      </x:c>
      <x:c r="AH1528" s="18" t="n">
        <x:f>SUM(V1528,Y1528,AB1528,AE1528)</x:f>
        <x:v>0</x:v>
      </x:c>
      <x:c r="AI1528" s="18" t="n">
        <x:f>N1528-AH1528</x:f>
        <x:v>0</x:v>
      </x:c>
      <x:c r="AJ1528" s="18" t="n">
        <x:f>V1528*INDEX('07 Mode Capacity'!$P$6:$P$17,MATCH("AIR-"&amp;I1528,'07 Mode Capacity'!$C$6:$C$17,0))</x:f>
        <x:v>0</x:v>
      </x:c>
      <x:c r="AK1528" s="18" t="n">
        <x:f>Y1528*INDEX('07 Mode Capacity'!$P$6:$P$17,MATCH("OCEAN-"&amp;I1528,'07 Mode Capacity'!$C$6:$C$17,0))</x:f>
        <x:v>0</x:v>
      </x:c>
      <x:c r="AL1528" s="18" t="n">
        <x:f>AB1528*INDEX('07 Mode Capacity'!$P$6:$P$17,MATCH("LAND-"&amp;I1528,'07 Mode Capacity'!$C$6:$C$17,0))</x:f>
        <x:v>0</x:v>
      </x:c>
      <x:c r="AM1528" s="18" t="n">
        <x:f>AE1528*INDEX('07 Mode Capacity'!$P$6:$P$17,MATCH("INLAND-"&amp;I1528,'07 Mode Capacity'!$C$6:$C$17,0))</x:f>
        <x:v>0</x:v>
      </x:c>
      <x:c r="AN1528" s="18" t="n">
        <x:f>SUM(AJ1528:AM1528)</x:f>
        <x:v>0</x:v>
      </x:c>
      <x:c r="AO1528" s="17" t="n">
        <x:f>IF(N1528=0,1,AN1528/N1528)</x:f>
        <x:v>1</x:v>
      </x:c>
      <x:c r="AP1528" s="11" t="str">
        <x:f>IF(AO1528&gt;='01 Controls'!$E$16,"PASS","FAIL")</x:f>
        <x:v>PASS</x:v>
      </x:c>
      <x:c r="AQ1528" s="11" t="str">
        <x:v>UNQUANTIFIED</x:v>
      </x:c>
      <x:c r="AR1528" s="11" t="str">
        <x:v>Position-class planning record; serial item and receiver open</x:v>
      </x:c>
      <x:c r="AS1528" s="26"/>
      <x:c r="AT1528" s="26"/>
    </x:row>
    <x:row r="1529">
      <x:c r="C1529" s="11" t="str">
        <x:v>M1-M-IWG-TNK-20</x:v>
      </x:c>
      <x:c r="D1529" s="11" t="str">
        <x:v>M1</x:v>
      </x:c>
      <x:c r="E1529" s="11" t="str">
        <x:v>Western fire and heat</x:v>
      </x:c>
      <x:c r="F1529" s="11" t="str">
        <x:v>M-IWG</x:v>
      </x:c>
      <x:c r="G1529" s="11" t="str">
        <x:v>Inland-waterway group</x:v>
      </x:c>
      <x:c r="H1529" s="11" t="str">
        <x:v>TNK-20</x:v>
      </x:c>
      <x:c r="I1529" s="19" t="n">
        <x:v>48</x:v>
      </x:c>
      <x:c r="J1529" s="21" t="n">
        <x:v>0</x:v>
      </x:c>
      <x:c r="K1529" s="18" t="n">
        <x:f>'05 Cargo Register'!K185</x:f>
        <x:v>252</x:v>
      </x:c>
      <x:c r="L1529" s="18" t="n">
        <x:f>'05 Cargo Register'!N185</x:f>
        <x:v>15</x:v>
      </x:c>
      <x:c r="M1529" s="18" t="n">
        <x:f>'05 Cargo Register'!O185</x:f>
        <x:v>318.75</x:v>
      </x:c>
      <x:c r="N1529" s="18" t="n">
        <x:f>J1529*K1529</x:f>
        <x:v>0</x:v>
      </x:c>
      <x:c r="O1529" s="18" t="n">
        <x:f>J1529*L1529</x:f>
        <x:v>0</x:v>
      </x:c>
      <x:c r="P1529" s="18" t="n">
        <x:f>J1529*M1529</x:f>
        <x:v>0</x:v>
      </x:c>
      <x:c r="Q1529" s="22" t="n">
        <x:f>'01 Controls'!$E$25*'02 Cargo Classes'!$M$10</x:f>
        <x:v>0</x:v>
      </x:c>
      <x:c r="R1529" s="22" t="n">
        <x:f>'01 Controls'!$F$25*'02 Cargo Classes'!$N$10</x:f>
        <x:v>0</x:v>
      </x:c>
      <x:c r="S1529" s="22" t="n">
        <x:f>'01 Controls'!$G$25*'02 Cargo Classes'!$O$10</x:f>
        <x:v>0.9</x:v>
      </x:c>
      <x:c r="T1529" s="22" t="n">
        <x:f>'01 Controls'!$H$25*'02 Cargo Classes'!$P$10</x:f>
        <x:v>0</x:v>
      </x:c>
      <x:c r="U1529" s="22" t="n">
        <x:f>SUM(Q1529:T1529)</x:f>
        <x:v>0.9</x:v>
      </x:c>
      <x:c r="V1529" s="18" t="n">
        <x:f>IF(U1529=0,0,N1529*Q1529/U1529)</x:f>
        <x:v>0</x:v>
      </x:c>
      <x:c r="W1529" s="18" t="n">
        <x:f>IF(U1529=0,0,P1529*Q1529/U1529)</x:f>
        <x:v>0</x:v>
      </x:c>
      <x:c r="X1529" s="18" t="n">
        <x:f>MAX(V1529,W1529*'01 Controls'!$E$12)</x:f>
        <x:v>0</x:v>
      </x:c>
      <x:c r="Y1529" s="18" t="n">
        <x:f>IF(U1529=0,0,N1529*R1529/U1529)</x:f>
        <x:v>0</x:v>
      </x:c>
      <x:c r="Z1529" s="18" t="n">
        <x:f>IF(U1529=0,0,P1529*R1529/U1529)</x:f>
        <x:v>0</x:v>
      </x:c>
      <x:c r="AA1529" s="18" t="n">
        <x:f>MAX(Y1529,Z1529*'01 Controls'!$E$13)</x:f>
        <x:v>0</x:v>
      </x:c>
      <x:c r="AB1529" s="18" t="n">
        <x:f>IF(U1529=0,0,N1529*S1529/U1529)</x:f>
        <x:v>0</x:v>
      </x:c>
      <x:c r="AC1529" s="18" t="n">
        <x:f>IF(U1529=0,0,P1529*S1529/U1529)</x:f>
        <x:v>0</x:v>
      </x:c>
      <x:c r="AD1529" s="18" t="n">
        <x:f>MAX(AB1529,AC1529*'01 Controls'!$E$14)</x:f>
        <x:v>0</x:v>
      </x:c>
      <x:c r="AE1529" s="18" t="n">
        <x:f>IF(U1529=0,0,N1529*T1529/U1529)</x:f>
        <x:v>0</x:v>
      </x:c>
      <x:c r="AF1529" s="18" t="n">
        <x:f>IF(U1529=0,0,P1529*T1529/U1529)</x:f>
        <x:v>0</x:v>
      </x:c>
      <x:c r="AG1529" s="18" t="n">
        <x:f>MAX(AE1529,AF1529*'01 Controls'!$E$15)</x:f>
        <x:v>0</x:v>
      </x:c>
      <x:c r="AH1529" s="18" t="n">
        <x:f>SUM(V1529,Y1529,AB1529,AE1529)</x:f>
        <x:v>0</x:v>
      </x:c>
      <x:c r="AI1529" s="18" t="n">
        <x:f>N1529-AH1529</x:f>
        <x:v>0</x:v>
      </x:c>
      <x:c r="AJ1529" s="18" t="n">
        <x:f>V1529*INDEX('07 Mode Capacity'!$P$6:$P$17,MATCH("AIR-"&amp;I1529,'07 Mode Capacity'!$C$6:$C$17,0))</x:f>
        <x:v>0</x:v>
      </x:c>
      <x:c r="AK1529" s="18" t="n">
        <x:f>Y1529*INDEX('07 Mode Capacity'!$P$6:$P$17,MATCH("OCEAN-"&amp;I1529,'07 Mode Capacity'!$C$6:$C$17,0))</x:f>
        <x:v>0</x:v>
      </x:c>
      <x:c r="AL1529" s="18" t="n">
        <x:f>AB1529*INDEX('07 Mode Capacity'!$P$6:$P$17,MATCH("LAND-"&amp;I1529,'07 Mode Capacity'!$C$6:$C$17,0))</x:f>
        <x:v>0</x:v>
      </x:c>
      <x:c r="AM1529" s="18" t="n">
        <x:f>AE1529*INDEX('07 Mode Capacity'!$P$6:$P$17,MATCH("INLAND-"&amp;I1529,'07 Mode Capacity'!$C$6:$C$17,0))</x:f>
        <x:v>0</x:v>
      </x:c>
      <x:c r="AN1529" s="18" t="n">
        <x:f>SUM(AJ1529:AM1529)</x:f>
        <x:v>0</x:v>
      </x:c>
      <x:c r="AO1529" s="17" t="n">
        <x:f>IF(N1529=0,1,AN1529/N1529)</x:f>
        <x:v>1</x:v>
      </x:c>
      <x:c r="AP1529" s="11" t="str">
        <x:f>IF(AO1529&gt;='01 Controls'!$E$16,"PASS","FAIL")</x:f>
        <x:v>PASS</x:v>
      </x:c>
      <x:c r="AQ1529" s="11" t="str">
        <x:v>UNQUANTIFIED</x:v>
      </x:c>
      <x:c r="AR1529" s="11" t="str">
        <x:v>Position-class planning record; serial item and receiver open</x:v>
      </x:c>
      <x:c r="AS1529" s="26"/>
      <x:c r="AT1529" s="26"/>
    </x:row>
    <x:row r="1530">
      <x:c r="C1530" s="11" t="str">
        <x:v>M1-M-IWG-FLR-24</x:v>
      </x:c>
      <x:c r="D1530" s="11" t="str">
        <x:v>M1</x:v>
      </x:c>
      <x:c r="E1530" s="11" t="str">
        <x:v>Western fire and heat</x:v>
      </x:c>
      <x:c r="F1530" s="11" t="str">
        <x:v>M-IWG</x:v>
      </x:c>
      <x:c r="G1530" s="11" t="str">
        <x:v>Inland-waterway group</x:v>
      </x:c>
      <x:c r="H1530" s="11" t="str">
        <x:v>FLR-24</x:v>
      </x:c>
      <x:c r="I1530" s="19" t="n">
        <x:v>48</x:v>
      </x:c>
      <x:c r="J1530" s="21" t="n">
        <x:v>0</x:v>
      </x:c>
      <x:c r="K1530" s="18" t="n">
        <x:f>'05 Cargo Register'!K186</x:f>
        <x:v>315</x:v>
      </x:c>
      <x:c r="L1530" s="18" t="n">
        <x:f>'05 Cargo Register'!N186</x:f>
        <x:v>16</x:v>
      </x:c>
      <x:c r="M1530" s="18" t="n">
        <x:f>'05 Cargo Register'!O186</x:f>
        <x:v>512</x:v>
      </x:c>
      <x:c r="N1530" s="18" t="n">
        <x:f>J1530*K1530</x:f>
        <x:v>0</x:v>
      </x:c>
      <x:c r="O1530" s="18" t="n">
        <x:f>J1530*L1530</x:f>
        <x:v>0</x:v>
      </x:c>
      <x:c r="P1530" s="18" t="n">
        <x:f>J1530*M1530</x:f>
        <x:v>0</x:v>
      </x:c>
      <x:c r="Q1530" s="22" t="n">
        <x:f>'01 Controls'!$E$25*'02 Cargo Classes'!$M$11</x:f>
        <x:v>0</x:v>
      </x:c>
      <x:c r="R1530" s="22" t="n">
        <x:f>'01 Controls'!$F$25*'02 Cargo Classes'!$N$11</x:f>
        <x:v>0</x:v>
      </x:c>
      <x:c r="S1530" s="22" t="n">
        <x:f>'01 Controls'!$G$25*'02 Cargo Classes'!$O$11</x:f>
        <x:v>0.9</x:v>
      </x:c>
      <x:c r="T1530" s="22" t="n">
        <x:f>'01 Controls'!$H$25*'02 Cargo Classes'!$P$11</x:f>
        <x:v>0</x:v>
      </x:c>
      <x:c r="U1530" s="22" t="n">
        <x:f>SUM(Q1530:T1530)</x:f>
        <x:v>0.9</x:v>
      </x:c>
      <x:c r="V1530" s="18" t="n">
        <x:f>IF(U1530=0,0,N1530*Q1530/U1530)</x:f>
        <x:v>0</x:v>
      </x:c>
      <x:c r="W1530" s="18" t="n">
        <x:f>IF(U1530=0,0,P1530*Q1530/U1530)</x:f>
        <x:v>0</x:v>
      </x:c>
      <x:c r="X1530" s="18" t="n">
        <x:f>MAX(V1530,W1530*'01 Controls'!$E$12)</x:f>
        <x:v>0</x:v>
      </x:c>
      <x:c r="Y1530" s="18" t="n">
        <x:f>IF(U1530=0,0,N1530*R1530/U1530)</x:f>
        <x:v>0</x:v>
      </x:c>
      <x:c r="Z1530" s="18" t="n">
        <x:f>IF(U1530=0,0,P1530*R1530/U1530)</x:f>
        <x:v>0</x:v>
      </x:c>
      <x:c r="AA1530" s="18" t="n">
        <x:f>MAX(Y1530,Z1530*'01 Controls'!$E$13)</x:f>
        <x:v>0</x:v>
      </x:c>
      <x:c r="AB1530" s="18" t="n">
        <x:f>IF(U1530=0,0,N1530*S1530/U1530)</x:f>
        <x:v>0</x:v>
      </x:c>
      <x:c r="AC1530" s="18" t="n">
        <x:f>IF(U1530=0,0,P1530*S1530/U1530)</x:f>
        <x:v>0</x:v>
      </x:c>
      <x:c r="AD1530" s="18" t="n">
        <x:f>MAX(AB1530,AC1530*'01 Controls'!$E$14)</x:f>
        <x:v>0</x:v>
      </x:c>
      <x:c r="AE1530" s="18" t="n">
        <x:f>IF(U1530=0,0,N1530*T1530/U1530)</x:f>
        <x:v>0</x:v>
      </x:c>
      <x:c r="AF1530" s="18" t="n">
        <x:f>IF(U1530=0,0,P1530*T1530/U1530)</x:f>
        <x:v>0</x:v>
      </x:c>
      <x:c r="AG1530" s="18" t="n">
        <x:f>MAX(AE1530,AF1530*'01 Controls'!$E$15)</x:f>
        <x:v>0</x:v>
      </x:c>
      <x:c r="AH1530" s="18" t="n">
        <x:f>SUM(V1530,Y1530,AB1530,AE1530)</x:f>
        <x:v>0</x:v>
      </x:c>
      <x:c r="AI1530" s="18" t="n">
        <x:f>N1530-AH1530</x:f>
        <x:v>0</x:v>
      </x:c>
      <x:c r="AJ1530" s="18" t="n">
        <x:f>V1530*INDEX('07 Mode Capacity'!$P$6:$P$17,MATCH("AIR-"&amp;I1530,'07 Mode Capacity'!$C$6:$C$17,0))</x:f>
        <x:v>0</x:v>
      </x:c>
      <x:c r="AK1530" s="18" t="n">
        <x:f>Y1530*INDEX('07 Mode Capacity'!$P$6:$P$17,MATCH("OCEAN-"&amp;I1530,'07 Mode Capacity'!$C$6:$C$17,0))</x:f>
        <x:v>0</x:v>
      </x:c>
      <x:c r="AL1530" s="18" t="n">
        <x:f>AB1530*INDEX('07 Mode Capacity'!$P$6:$P$17,MATCH("LAND-"&amp;I1530,'07 Mode Capacity'!$C$6:$C$17,0))</x:f>
        <x:v>0</x:v>
      </x:c>
      <x:c r="AM1530" s="18" t="n">
        <x:f>AE1530*INDEX('07 Mode Capacity'!$P$6:$P$17,MATCH("INLAND-"&amp;I1530,'07 Mode Capacity'!$C$6:$C$17,0))</x:f>
        <x:v>0</x:v>
      </x:c>
      <x:c r="AN1530" s="18" t="n">
        <x:f>SUM(AJ1530:AM1530)</x:f>
        <x:v>0</x:v>
      </x:c>
      <x:c r="AO1530" s="17" t="n">
        <x:f>IF(N1530=0,1,AN1530/N1530)</x:f>
        <x:v>1</x:v>
      </x:c>
      <x:c r="AP1530" s="11" t="str">
        <x:f>IF(AO1530&gt;='01 Controls'!$E$16,"PASS","FAIL")</x:f>
        <x:v>PASS</x:v>
      </x:c>
      <x:c r="AQ1530" s="11" t="str">
        <x:v>UNQUANTIFIED</x:v>
      </x:c>
      <x:c r="AR1530" s="11" t="str">
        <x:v>Position-class planning record; serial item and receiver open</x:v>
      </x:c>
      <x:c r="AS1530" s="26"/>
      <x:c r="AT1530" s="26"/>
    </x:row>
    <x:row r="1531">
      <x:c r="C1531" s="11" t="str">
        <x:v>M1-M-IWG-ROL-30</x:v>
      </x:c>
      <x:c r="D1531" s="11" t="str">
        <x:v>M1</x:v>
      </x:c>
      <x:c r="E1531" s="11" t="str">
        <x:v>Western fire and heat</x:v>
      </x:c>
      <x:c r="F1531" s="11" t="str">
        <x:v>M-IWG</x:v>
      </x:c>
      <x:c r="G1531" s="11" t="str">
        <x:v>Inland-waterway group</x:v>
      </x:c>
      <x:c r="H1531" s="11" t="str">
        <x:v>ROL-30</x:v>
      </x:c>
      <x:c r="I1531" s="19" t="n">
        <x:v>48</x:v>
      </x:c>
      <x:c r="J1531" s="21" t="n">
        <x:v>0</x:v>
      </x:c>
      <x:c r="K1531" s="18" t="n">
        <x:f>'05 Cargo Register'!K187</x:f>
        <x:v>315</x:v>
      </x:c>
      <x:c r="L1531" s="18" t="n">
        <x:f>'05 Cargo Register'!N187</x:f>
        <x:v>14</x:v>
      </x:c>
      <x:c r="M1531" s="18" t="n">
        <x:f>'05 Cargo Register'!O187</x:f>
        <x:v>892.5</x:v>
      </x:c>
      <x:c r="N1531" s="18" t="n">
        <x:f>J1531*K1531</x:f>
        <x:v>0</x:v>
      </x:c>
      <x:c r="O1531" s="18" t="n">
        <x:f>J1531*L1531</x:f>
        <x:v>0</x:v>
      </x:c>
      <x:c r="P1531" s="18" t="n">
        <x:f>J1531*M1531</x:f>
        <x:v>0</x:v>
      </x:c>
      <x:c r="Q1531" s="22" t="n">
        <x:f>'01 Controls'!$E$25*'02 Cargo Classes'!$M$12</x:f>
        <x:v>0</x:v>
      </x:c>
      <x:c r="R1531" s="22" t="n">
        <x:f>'01 Controls'!$F$25*'02 Cargo Classes'!$N$12</x:f>
        <x:v>0</x:v>
      </x:c>
      <x:c r="S1531" s="22" t="n">
        <x:f>'01 Controls'!$G$25*'02 Cargo Classes'!$O$12</x:f>
        <x:v>1.35</x:v>
      </x:c>
      <x:c r="T1531" s="22" t="n">
        <x:f>'01 Controls'!$H$25*'02 Cargo Classes'!$P$12</x:f>
        <x:v>0</x:v>
      </x:c>
      <x:c r="U1531" s="22" t="n">
        <x:f>SUM(Q1531:T1531)</x:f>
        <x:v>1.35</x:v>
      </x:c>
      <x:c r="V1531" s="18" t="n">
        <x:f>IF(U1531=0,0,N1531*Q1531/U1531)</x:f>
        <x:v>0</x:v>
      </x:c>
      <x:c r="W1531" s="18" t="n">
        <x:f>IF(U1531=0,0,P1531*Q1531/U1531)</x:f>
        <x:v>0</x:v>
      </x:c>
      <x:c r="X1531" s="18" t="n">
        <x:f>MAX(V1531,W1531*'01 Controls'!$E$12)</x:f>
        <x:v>0</x:v>
      </x:c>
      <x:c r="Y1531" s="18" t="n">
        <x:f>IF(U1531=0,0,N1531*R1531/U1531)</x:f>
        <x:v>0</x:v>
      </x:c>
      <x:c r="Z1531" s="18" t="n">
        <x:f>IF(U1531=0,0,P1531*R1531/U1531)</x:f>
        <x:v>0</x:v>
      </x:c>
      <x:c r="AA1531" s="18" t="n">
        <x:f>MAX(Y1531,Z1531*'01 Controls'!$E$13)</x:f>
        <x:v>0</x:v>
      </x:c>
      <x:c r="AB1531" s="18" t="n">
        <x:f>IF(U1531=0,0,N1531*S1531/U1531)</x:f>
        <x:v>0</x:v>
      </x:c>
      <x:c r="AC1531" s="18" t="n">
        <x:f>IF(U1531=0,0,P1531*S1531/U1531)</x:f>
        <x:v>0</x:v>
      </x:c>
      <x:c r="AD1531" s="18" t="n">
        <x:f>MAX(AB1531,AC1531*'01 Controls'!$E$14)</x:f>
        <x:v>0</x:v>
      </x:c>
      <x:c r="AE1531" s="18" t="n">
        <x:f>IF(U1531=0,0,N1531*T1531/U1531)</x:f>
        <x:v>0</x:v>
      </x:c>
      <x:c r="AF1531" s="18" t="n">
        <x:f>IF(U1531=0,0,P1531*T1531/U1531)</x:f>
        <x:v>0</x:v>
      </x:c>
      <x:c r="AG1531" s="18" t="n">
        <x:f>MAX(AE1531,AF1531*'01 Controls'!$E$15)</x:f>
        <x:v>0</x:v>
      </x:c>
      <x:c r="AH1531" s="18" t="n">
        <x:f>SUM(V1531,Y1531,AB1531,AE1531)</x:f>
        <x:v>0</x:v>
      </x:c>
      <x:c r="AI1531" s="18" t="n">
        <x:f>N1531-AH1531</x:f>
        <x:v>0</x:v>
      </x:c>
      <x:c r="AJ1531" s="18" t="n">
        <x:f>V1531*INDEX('07 Mode Capacity'!$P$6:$P$17,MATCH("AIR-"&amp;I1531,'07 Mode Capacity'!$C$6:$C$17,0))</x:f>
        <x:v>0</x:v>
      </x:c>
      <x:c r="AK1531" s="18" t="n">
        <x:f>Y1531*INDEX('07 Mode Capacity'!$P$6:$P$17,MATCH("OCEAN-"&amp;I1531,'07 Mode Capacity'!$C$6:$C$17,0))</x:f>
        <x:v>0</x:v>
      </x:c>
      <x:c r="AL1531" s="18" t="n">
        <x:f>AB1531*INDEX('07 Mode Capacity'!$P$6:$P$17,MATCH("LAND-"&amp;I1531,'07 Mode Capacity'!$C$6:$C$17,0))</x:f>
        <x:v>0</x:v>
      </x:c>
      <x:c r="AM1531" s="18" t="n">
        <x:f>AE1531*INDEX('07 Mode Capacity'!$P$6:$P$17,MATCH("INLAND-"&amp;I1531,'07 Mode Capacity'!$C$6:$C$17,0))</x:f>
        <x:v>0</x:v>
      </x:c>
      <x:c r="AN1531" s="18" t="n">
        <x:f>SUM(AJ1531:AM1531)</x:f>
        <x:v>0</x:v>
      </x:c>
      <x:c r="AO1531" s="17" t="n">
        <x:f>IF(N1531=0,1,AN1531/N1531)</x:f>
        <x:v>1</x:v>
      </x:c>
      <x:c r="AP1531" s="11" t="str">
        <x:f>IF(AO1531&gt;='01 Controls'!$E$16,"PASS","FAIL")</x:f>
        <x:v>PASS</x:v>
      </x:c>
      <x:c r="AQ1531" s="11" t="str">
        <x:v>UNQUANTIFIED</x:v>
      </x:c>
      <x:c r="AR1531" s="11" t="str">
        <x:v>Position-class planning record; serial item and receiver open</x:v>
      </x:c>
      <x:c r="AS1531" s="26"/>
      <x:c r="AT1531" s="26"/>
    </x:row>
    <x:row r="1532">
      <x:c r="C1532" s="11" t="str">
        <x:v>M1-M-IWG-LIN-18</x:v>
      </x:c>
      <x:c r="D1532" s="11" t="str">
        <x:v>M1</x:v>
      </x:c>
      <x:c r="E1532" s="11" t="str">
        <x:v>Western fire and heat</x:v>
      </x:c>
      <x:c r="F1532" s="11" t="str">
        <x:v>M-IWG</x:v>
      </x:c>
      <x:c r="G1532" s="11" t="str">
        <x:v>Inland-waterway group</x:v>
      </x:c>
      <x:c r="H1532" s="11" t="str">
        <x:v>LIN-18</x:v>
      </x:c>
      <x:c r="I1532" s="19" t="n">
        <x:v>72</x:v>
      </x:c>
      <x:c r="J1532" s="21" t="n">
        <x:v>0</x:v>
      </x:c>
      <x:c r="K1532" s="18" t="n">
        <x:f>'05 Cargo Register'!K188</x:f>
        <x:v>168</x:v>
      </x:c>
      <x:c r="L1532" s="18" t="n">
        <x:f>'05 Cargo Register'!N188</x:f>
        <x:v>12</x:v>
      </x:c>
      <x:c r="M1532" s="18" t="n">
        <x:f>'05 Cargo Register'!O188</x:f>
        <x:v>528</x:v>
      </x:c>
      <x:c r="N1532" s="18" t="n">
        <x:f>J1532*K1532</x:f>
        <x:v>0</x:v>
      </x:c>
      <x:c r="O1532" s="18" t="n">
        <x:f>J1532*L1532</x:f>
        <x:v>0</x:v>
      </x:c>
      <x:c r="P1532" s="18" t="n">
        <x:f>J1532*M1532</x:f>
        <x:v>0</x:v>
      </x:c>
      <x:c r="Q1532" s="22" t="n">
        <x:f>'01 Controls'!$E$25*'02 Cargo Classes'!$M$13</x:f>
        <x:v>0</x:v>
      </x:c>
      <x:c r="R1532" s="22" t="n">
        <x:f>'01 Controls'!$F$25*'02 Cargo Classes'!$N$13</x:f>
        <x:v>0</x:v>
      </x:c>
      <x:c r="S1532" s="22" t="n">
        <x:f>'01 Controls'!$G$25*'02 Cargo Classes'!$O$13</x:f>
        <x:v>0.9</x:v>
      </x:c>
      <x:c r="T1532" s="22" t="n">
        <x:f>'01 Controls'!$H$25*'02 Cargo Classes'!$P$13</x:f>
        <x:v>0</x:v>
      </x:c>
      <x:c r="U1532" s="22" t="n">
        <x:f>SUM(Q1532:T1532)</x:f>
        <x:v>0.9</x:v>
      </x:c>
      <x:c r="V1532" s="18" t="n">
        <x:f>IF(U1532=0,0,N1532*Q1532/U1532)</x:f>
        <x:v>0</x:v>
      </x:c>
      <x:c r="W1532" s="18" t="n">
        <x:f>IF(U1532=0,0,P1532*Q1532/U1532)</x:f>
        <x:v>0</x:v>
      </x:c>
      <x:c r="X1532" s="18" t="n">
        <x:f>MAX(V1532,W1532*'01 Controls'!$E$12)</x:f>
        <x:v>0</x:v>
      </x:c>
      <x:c r="Y1532" s="18" t="n">
        <x:f>IF(U1532=0,0,N1532*R1532/U1532)</x:f>
        <x:v>0</x:v>
      </x:c>
      <x:c r="Z1532" s="18" t="n">
        <x:f>IF(U1532=0,0,P1532*R1532/U1532)</x:f>
        <x:v>0</x:v>
      </x:c>
      <x:c r="AA1532" s="18" t="n">
        <x:f>MAX(Y1532,Z1532*'01 Controls'!$E$13)</x:f>
        <x:v>0</x:v>
      </x:c>
      <x:c r="AB1532" s="18" t="n">
        <x:f>IF(U1532=0,0,N1532*S1532/U1532)</x:f>
        <x:v>0</x:v>
      </x:c>
      <x:c r="AC1532" s="18" t="n">
        <x:f>IF(U1532=0,0,P1532*S1532/U1532)</x:f>
        <x:v>0</x:v>
      </x:c>
      <x:c r="AD1532" s="18" t="n">
        <x:f>MAX(AB1532,AC1532*'01 Controls'!$E$14)</x:f>
        <x:v>0</x:v>
      </x:c>
      <x:c r="AE1532" s="18" t="n">
        <x:f>IF(U1532=0,0,N1532*T1532/U1532)</x:f>
        <x:v>0</x:v>
      </x:c>
      <x:c r="AF1532" s="18" t="n">
        <x:f>IF(U1532=0,0,P1532*T1532/U1532)</x:f>
        <x:v>0</x:v>
      </x:c>
      <x:c r="AG1532" s="18" t="n">
        <x:f>MAX(AE1532,AF1532*'01 Controls'!$E$15)</x:f>
        <x:v>0</x:v>
      </x:c>
      <x:c r="AH1532" s="18" t="n">
        <x:f>SUM(V1532,Y1532,AB1532,AE1532)</x:f>
        <x:v>0</x:v>
      </x:c>
      <x:c r="AI1532" s="18" t="n">
        <x:f>N1532-AH1532</x:f>
        <x:v>0</x:v>
      </x:c>
      <x:c r="AJ1532" s="18" t="n">
        <x:f>V1532*INDEX('07 Mode Capacity'!$P$6:$P$17,MATCH("AIR-"&amp;I1532,'07 Mode Capacity'!$C$6:$C$17,0))</x:f>
        <x:v>0</x:v>
      </x:c>
      <x:c r="AK1532" s="18" t="n">
        <x:f>Y1532*INDEX('07 Mode Capacity'!$P$6:$P$17,MATCH("OCEAN-"&amp;I1532,'07 Mode Capacity'!$C$6:$C$17,0))</x:f>
        <x:v>0</x:v>
      </x:c>
      <x:c r="AL1532" s="18" t="n">
        <x:f>AB1532*INDEX('07 Mode Capacity'!$P$6:$P$17,MATCH("LAND-"&amp;I1532,'07 Mode Capacity'!$C$6:$C$17,0))</x:f>
        <x:v>0</x:v>
      </x:c>
      <x:c r="AM1532" s="18" t="n">
        <x:f>AE1532*INDEX('07 Mode Capacity'!$P$6:$P$17,MATCH("INLAND-"&amp;I1532,'07 Mode Capacity'!$C$6:$C$17,0))</x:f>
        <x:v>0</x:v>
      </x:c>
      <x:c r="AN1532" s="18" t="n">
        <x:f>SUM(AJ1532:AM1532)</x:f>
        <x:v>0</x:v>
      </x:c>
      <x:c r="AO1532" s="17" t="n">
        <x:f>IF(N1532=0,1,AN1532/N1532)</x:f>
        <x:v>1</x:v>
      </x:c>
      <x:c r="AP1532" s="11" t="str">
        <x:f>IF(AO1532&gt;='01 Controls'!$E$16,"PASS","FAIL")</x:f>
        <x:v>PASS</x:v>
      </x:c>
      <x:c r="AQ1532" s="11" t="str">
        <x:v>UNQUANTIFIED</x:v>
      </x:c>
      <x:c r="AR1532" s="11" t="str">
        <x:v>Position-class planning record; serial item and receiver open</x:v>
      </x:c>
      <x:c r="AS1532" s="26"/>
      <x:c r="AT1532" s="26"/>
    </x:row>
    <x:row r="1533">
      <x:c r="C1533" s="11" t="str">
        <x:v>M1-M-IWG-BLK-08</x:v>
      </x:c>
      <x:c r="D1533" s="11" t="str">
        <x:v>M1</x:v>
      </x:c>
      <x:c r="E1533" s="11" t="str">
        <x:v>Western fire and heat</x:v>
      </x:c>
      <x:c r="F1533" s="11" t="str">
        <x:v>M-IWG</x:v>
      </x:c>
      <x:c r="G1533" s="11" t="str">
        <x:v>Inland-waterway group</x:v>
      </x:c>
      <x:c r="H1533" s="11" t="str">
        <x:v>BLK-08</x:v>
      </x:c>
      <x:c r="I1533" s="19" t="n">
        <x:v>48</x:v>
      </x:c>
      <x:c r="J1533" s="21" t="n">
        <x:v>0</x:v>
      </x:c>
      <x:c r="K1533" s="18" t="n">
        <x:f>'05 Cargo Register'!K189</x:f>
        <x:v>105</x:v>
      </x:c>
      <x:c r="L1533" s="18" t="n">
        <x:f>'05 Cargo Register'!N189</x:f>
        <x:v>17</x:v>
      </x:c>
      <x:c r="M1533" s="18" t="n">
        <x:f>'05 Cargo Register'!O189</x:f>
        <x:v>867</x:v>
      </x:c>
      <x:c r="N1533" s="18" t="n">
        <x:f>J1533*K1533</x:f>
        <x:v>0</x:v>
      </x:c>
      <x:c r="O1533" s="18" t="n">
        <x:f>J1533*L1533</x:f>
        <x:v>0</x:v>
      </x:c>
      <x:c r="P1533" s="18" t="n">
        <x:f>J1533*M1533</x:f>
        <x:v>0</x:v>
      </x:c>
      <x:c r="Q1533" s="22" t="n">
        <x:f>'01 Controls'!$E$25*'02 Cargo Classes'!$M$14</x:f>
        <x:v>0.1</x:v>
      </x:c>
      <x:c r="R1533" s="22" t="n">
        <x:f>'01 Controls'!$F$25*'02 Cargo Classes'!$N$14</x:f>
        <x:v>0</x:v>
      </x:c>
      <x:c r="S1533" s="22" t="n">
        <x:f>'01 Controls'!$G$25*'02 Cargo Classes'!$O$14</x:f>
        <x:v>0.9</x:v>
      </x:c>
      <x:c r="T1533" s="22" t="n">
        <x:f>'01 Controls'!$H$25*'02 Cargo Classes'!$P$14</x:f>
        <x:v>0</x:v>
      </x:c>
      <x:c r="U1533" s="22" t="n">
        <x:f>SUM(Q1533:T1533)</x:f>
        <x:v>1</x:v>
      </x:c>
      <x:c r="V1533" s="18" t="n">
        <x:f>IF(U1533=0,0,N1533*Q1533/U1533)</x:f>
        <x:v>0</x:v>
      </x:c>
      <x:c r="W1533" s="18" t="n">
        <x:f>IF(U1533=0,0,P1533*Q1533/U1533)</x:f>
        <x:v>0</x:v>
      </x:c>
      <x:c r="X1533" s="18" t="n">
        <x:f>MAX(V1533,W1533*'01 Controls'!$E$12)</x:f>
        <x:v>0</x:v>
      </x:c>
      <x:c r="Y1533" s="18" t="n">
        <x:f>IF(U1533=0,0,N1533*R1533/U1533)</x:f>
        <x:v>0</x:v>
      </x:c>
      <x:c r="Z1533" s="18" t="n">
        <x:f>IF(U1533=0,0,P1533*R1533/U1533)</x:f>
        <x:v>0</x:v>
      </x:c>
      <x:c r="AA1533" s="18" t="n">
        <x:f>MAX(Y1533,Z1533*'01 Controls'!$E$13)</x:f>
        <x:v>0</x:v>
      </x:c>
      <x:c r="AB1533" s="18" t="n">
        <x:f>IF(U1533=0,0,N1533*S1533/U1533)</x:f>
        <x:v>0</x:v>
      </x:c>
      <x:c r="AC1533" s="18" t="n">
        <x:f>IF(U1533=0,0,P1533*S1533/U1533)</x:f>
        <x:v>0</x:v>
      </x:c>
      <x:c r="AD1533" s="18" t="n">
        <x:f>MAX(AB1533,AC1533*'01 Controls'!$E$14)</x:f>
        <x:v>0</x:v>
      </x:c>
      <x:c r="AE1533" s="18" t="n">
        <x:f>IF(U1533=0,0,N1533*T1533/U1533)</x:f>
        <x:v>0</x:v>
      </x:c>
      <x:c r="AF1533" s="18" t="n">
        <x:f>IF(U1533=0,0,P1533*T1533/U1533)</x:f>
        <x:v>0</x:v>
      </x:c>
      <x:c r="AG1533" s="18" t="n">
        <x:f>MAX(AE1533,AF1533*'01 Controls'!$E$15)</x:f>
        <x:v>0</x:v>
      </x:c>
      <x:c r="AH1533" s="18" t="n">
        <x:f>SUM(V1533,Y1533,AB1533,AE1533)</x:f>
        <x:v>0</x:v>
      </x:c>
      <x:c r="AI1533" s="18" t="n">
        <x:f>N1533-AH1533</x:f>
        <x:v>0</x:v>
      </x:c>
      <x:c r="AJ1533" s="18" t="n">
        <x:f>V1533*INDEX('07 Mode Capacity'!$P$6:$P$17,MATCH("AIR-"&amp;I1533,'07 Mode Capacity'!$C$6:$C$17,0))</x:f>
        <x:v>0</x:v>
      </x:c>
      <x:c r="AK1533" s="18" t="n">
        <x:f>Y1533*INDEX('07 Mode Capacity'!$P$6:$P$17,MATCH("OCEAN-"&amp;I1533,'07 Mode Capacity'!$C$6:$C$17,0))</x:f>
        <x:v>0</x:v>
      </x:c>
      <x:c r="AL1533" s="18" t="n">
        <x:f>AB1533*INDEX('07 Mode Capacity'!$P$6:$P$17,MATCH("LAND-"&amp;I1533,'07 Mode Capacity'!$C$6:$C$17,0))</x:f>
        <x:v>0</x:v>
      </x:c>
      <x:c r="AM1533" s="18" t="n">
        <x:f>AE1533*INDEX('07 Mode Capacity'!$P$6:$P$17,MATCH("INLAND-"&amp;I1533,'07 Mode Capacity'!$C$6:$C$17,0))</x:f>
        <x:v>0</x:v>
      </x:c>
      <x:c r="AN1533" s="18" t="n">
        <x:f>SUM(AJ1533:AM1533)</x:f>
        <x:v>0</x:v>
      </x:c>
      <x:c r="AO1533" s="17" t="n">
        <x:f>IF(N1533=0,1,AN1533/N1533)</x:f>
        <x:v>1</x:v>
      </x:c>
      <x:c r="AP1533" s="11" t="str">
        <x:f>IF(AO1533&gt;='01 Controls'!$E$16,"PASS","FAIL")</x:f>
        <x:v>PASS</x:v>
      </x:c>
      <x:c r="AQ1533" s="11" t="str">
        <x:v>UNQUANTIFIED</x:v>
      </x:c>
      <x:c r="AR1533" s="11" t="str">
        <x:v>Position-class planning record; serial item and receiver open</x:v>
      </x:c>
      <x:c r="AS1533" s="26"/>
      <x:c r="AT1533" s="26"/>
    </x:row>
    <x:row r="1534">
      <x:c r="C1534" s="11" t="str">
        <x:v>M1-M-IWG-OOG-80</x:v>
      </x:c>
      <x:c r="D1534" s="11" t="str">
        <x:v>M1</x:v>
      </x:c>
      <x:c r="E1534" s="11" t="str">
        <x:v>Western fire and heat</x:v>
      </x:c>
      <x:c r="F1534" s="11" t="str">
        <x:v>M-IWG</x:v>
      </x:c>
      <x:c r="G1534" s="11" t="str">
        <x:v>Inland-waterway group</x:v>
      </x:c>
      <x:c r="H1534" s="11" t="str">
        <x:v>OOG-80</x:v>
      </x:c>
      <x:c r="I1534" s="19" t="n">
        <x:v>72</x:v>
      </x:c>
      <x:c r="J1534" s="21" t="n">
        <x:v>0</x:v>
      </x:c>
      <x:c r="K1534" s="18" t="n">
        <x:f>'05 Cargo Register'!K190</x:f>
        <x:v>420</x:v>
      </x:c>
      <x:c r="L1534" s="18" t="n">
        <x:f>'05 Cargo Register'!N190</x:f>
        <x:v>7</x:v>
      </x:c>
      <x:c r="M1534" s="18" t="n">
        <x:f>'05 Cargo Register'!O190</x:f>
        <x:v>1232</x:v>
      </x:c>
      <x:c r="N1534" s="18" t="n">
        <x:f>J1534*K1534</x:f>
        <x:v>0</x:v>
      </x:c>
      <x:c r="O1534" s="18" t="n">
        <x:f>J1534*L1534</x:f>
        <x:v>0</x:v>
      </x:c>
      <x:c r="P1534" s="18" t="n">
        <x:f>J1534*M1534</x:f>
        <x:v>0</x:v>
      </x:c>
      <x:c r="Q1534" s="22" t="n">
        <x:f>'01 Controls'!$E$25*'02 Cargo Classes'!$M$15</x:f>
        <x:v>0</x:v>
      </x:c>
      <x:c r="R1534" s="22" t="n">
        <x:f>'01 Controls'!$F$25*'02 Cargo Classes'!$N$15</x:f>
        <x:v>0</x:v>
      </x:c>
      <x:c r="S1534" s="22" t="n">
        <x:f>'01 Controls'!$G$25*'02 Cargo Classes'!$O$15</x:f>
        <x:v>0.54</x:v>
      </x:c>
      <x:c r="T1534" s="22" t="n">
        <x:f>'01 Controls'!$H$25*'02 Cargo Classes'!$P$15</x:f>
        <x:v>0</x:v>
      </x:c>
      <x:c r="U1534" s="22" t="n">
        <x:f>SUM(Q1534:T1534)</x:f>
        <x:v>0.54</x:v>
      </x:c>
      <x:c r="V1534" s="18" t="n">
        <x:f>IF(U1534=0,0,N1534*Q1534/U1534)</x:f>
        <x:v>0</x:v>
      </x:c>
      <x:c r="W1534" s="18" t="n">
        <x:f>IF(U1534=0,0,P1534*Q1534/U1534)</x:f>
        <x:v>0</x:v>
      </x:c>
      <x:c r="X1534" s="18" t="n">
        <x:f>MAX(V1534,W1534*'01 Controls'!$E$12)</x:f>
        <x:v>0</x:v>
      </x:c>
      <x:c r="Y1534" s="18" t="n">
        <x:f>IF(U1534=0,0,N1534*R1534/U1534)</x:f>
        <x:v>0</x:v>
      </x:c>
      <x:c r="Z1534" s="18" t="n">
        <x:f>IF(U1534=0,0,P1534*R1534/U1534)</x:f>
        <x:v>0</x:v>
      </x:c>
      <x:c r="AA1534" s="18" t="n">
        <x:f>MAX(Y1534,Z1534*'01 Controls'!$E$13)</x:f>
        <x:v>0</x:v>
      </x:c>
      <x:c r="AB1534" s="18" t="n">
        <x:f>IF(U1534=0,0,N1534*S1534/U1534)</x:f>
        <x:v>0</x:v>
      </x:c>
      <x:c r="AC1534" s="18" t="n">
        <x:f>IF(U1534=0,0,P1534*S1534/U1534)</x:f>
        <x:v>0</x:v>
      </x:c>
      <x:c r="AD1534" s="18" t="n">
        <x:f>MAX(AB1534,AC1534*'01 Controls'!$E$14)</x:f>
        <x:v>0</x:v>
      </x:c>
      <x:c r="AE1534" s="18" t="n">
        <x:f>IF(U1534=0,0,N1534*T1534/U1534)</x:f>
        <x:v>0</x:v>
      </x:c>
      <x:c r="AF1534" s="18" t="n">
        <x:f>IF(U1534=0,0,P1534*T1534/U1534)</x:f>
        <x:v>0</x:v>
      </x:c>
      <x:c r="AG1534" s="18" t="n">
        <x:f>MAX(AE1534,AF1534*'01 Controls'!$E$15)</x:f>
        <x:v>0</x:v>
      </x:c>
      <x:c r="AH1534" s="18" t="n">
        <x:f>SUM(V1534,Y1534,AB1534,AE1534)</x:f>
        <x:v>0</x:v>
      </x:c>
      <x:c r="AI1534" s="18" t="n">
        <x:f>N1534-AH1534</x:f>
        <x:v>0</x:v>
      </x:c>
      <x:c r="AJ1534" s="18" t="n">
        <x:f>V1534*INDEX('07 Mode Capacity'!$P$6:$P$17,MATCH("AIR-"&amp;I1534,'07 Mode Capacity'!$C$6:$C$17,0))</x:f>
        <x:v>0</x:v>
      </x:c>
      <x:c r="AK1534" s="18" t="n">
        <x:f>Y1534*INDEX('07 Mode Capacity'!$P$6:$P$17,MATCH("OCEAN-"&amp;I1534,'07 Mode Capacity'!$C$6:$C$17,0))</x:f>
        <x:v>0</x:v>
      </x:c>
      <x:c r="AL1534" s="18" t="n">
        <x:f>AB1534*INDEX('07 Mode Capacity'!$P$6:$P$17,MATCH("LAND-"&amp;I1534,'07 Mode Capacity'!$C$6:$C$17,0))</x:f>
        <x:v>0</x:v>
      </x:c>
      <x:c r="AM1534" s="18" t="n">
        <x:f>AE1534*INDEX('07 Mode Capacity'!$P$6:$P$17,MATCH("INLAND-"&amp;I1534,'07 Mode Capacity'!$C$6:$C$17,0))</x:f>
        <x:v>0</x:v>
      </x:c>
      <x:c r="AN1534" s="18" t="n">
        <x:f>SUM(AJ1534:AM1534)</x:f>
        <x:v>0</x:v>
      </x:c>
      <x:c r="AO1534" s="17" t="n">
        <x:f>IF(N1534=0,1,AN1534/N1534)</x:f>
        <x:v>1</x:v>
      </x:c>
      <x:c r="AP1534" s="11" t="str">
        <x:f>IF(AO1534&gt;='01 Controls'!$E$16,"PASS","FAIL")</x:f>
        <x:v>PASS</x:v>
      </x:c>
      <x:c r="AQ1534" s="11" t="str">
        <x:v>UNQUANTIFIED</x:v>
      </x:c>
      <x:c r="AR1534" s="11" t="str">
        <x:v>Position-class planning record; serial item and receiver open</x:v>
      </x:c>
      <x:c r="AS1534" s="26"/>
      <x:c r="AT1534" s="26"/>
    </x:row>
    <x:row r="1535">
      <x:c r="C1535" s="11" t="str">
        <x:v>M1-M-OSG-APL-45</x:v>
      </x:c>
      <x:c r="D1535" s="11" t="str">
        <x:v>M1</x:v>
      </x:c>
      <x:c r="E1535" s="11" t="str">
        <x:v>Western fire and heat</x:v>
      </x:c>
      <x:c r="F1535" s="11" t="str">
        <x:v>M-OSG</x:v>
      </x:c>
      <x:c r="G1535" s="11" t="str">
        <x:v>Offshore-support group</x:v>
      </x:c>
      <x:c r="H1535" s="11" t="str">
        <x:v>APL-45</x:v>
      </x:c>
      <x:c r="I1535" s="19" t="n">
        <x:v>24</x:v>
      </x:c>
      <x:c r="J1535" s="21" t="n">
        <x:v>0</x:v>
      </x:c>
      <x:c r="K1535" s="18" t="n">
        <x:f>'05 Cargo Register'!K191</x:f>
        <x:v>63</x:v>
      </x:c>
      <x:c r="L1535" s="18" t="n">
        <x:f>'05 Cargo Register'!N191</x:f>
        <x:v>17</x:v>
      </x:c>
      <x:c r="M1535" s="18" t="n">
        <x:f>'05 Cargo Register'!O191</x:f>
        <x:v>127.5</x:v>
      </x:c>
      <x:c r="N1535" s="18" t="n">
        <x:f>J1535*K1535</x:f>
        <x:v>0</x:v>
      </x:c>
      <x:c r="O1535" s="18" t="n">
        <x:f>J1535*L1535</x:f>
        <x:v>0</x:v>
      </x:c>
      <x:c r="P1535" s="18" t="n">
        <x:f>J1535*M1535</x:f>
        <x:v>0</x:v>
      </x:c>
      <x:c r="Q1535" s="22" t="n">
        <x:f>'01 Controls'!$E$25*'02 Cargo Classes'!$M$6</x:f>
        <x:v>0.30000000000000004</x:v>
      </x:c>
      <x:c r="R1535" s="22" t="n">
        <x:f>'01 Controls'!$F$25*'02 Cargo Classes'!$N$6</x:f>
        <x:v>0</x:v>
      </x:c>
      <x:c r="S1535" s="22" t="n">
        <x:f>'01 Controls'!$G$25*'02 Cargo Classes'!$O$6</x:f>
        <x:v>0.9</x:v>
      </x:c>
      <x:c r="T1535" s="22" t="n">
        <x:f>'01 Controls'!$H$25*'02 Cargo Classes'!$P$6</x:f>
        <x:v>0</x:v>
      </x:c>
      <x:c r="U1535" s="22" t="n">
        <x:f>SUM(Q1535:T1535)</x:f>
        <x:v>1.2000000000000002</x:v>
      </x:c>
      <x:c r="V1535" s="18" t="n">
        <x:f>IF(U1535=0,0,N1535*Q1535/U1535)</x:f>
        <x:v>0</x:v>
      </x:c>
      <x:c r="W1535" s="18" t="n">
        <x:f>IF(U1535=0,0,P1535*Q1535/U1535)</x:f>
        <x:v>0</x:v>
      </x:c>
      <x:c r="X1535" s="18" t="n">
        <x:f>MAX(V1535,W1535*'01 Controls'!$E$12)</x:f>
        <x:v>0</x:v>
      </x:c>
      <x:c r="Y1535" s="18" t="n">
        <x:f>IF(U1535=0,0,N1535*R1535/U1535)</x:f>
        <x:v>0</x:v>
      </x:c>
      <x:c r="Z1535" s="18" t="n">
        <x:f>IF(U1535=0,0,P1535*R1535/U1535)</x:f>
        <x:v>0</x:v>
      </x:c>
      <x:c r="AA1535" s="18" t="n">
        <x:f>MAX(Y1535,Z1535*'01 Controls'!$E$13)</x:f>
        <x:v>0</x:v>
      </x:c>
      <x:c r="AB1535" s="18" t="n">
        <x:f>IF(U1535=0,0,N1535*S1535/U1535)</x:f>
        <x:v>0</x:v>
      </x:c>
      <x:c r="AC1535" s="18" t="n">
        <x:f>IF(U1535=0,0,P1535*S1535/U1535)</x:f>
        <x:v>0</x:v>
      </x:c>
      <x:c r="AD1535" s="18" t="n">
        <x:f>MAX(AB1535,AC1535*'01 Controls'!$E$14)</x:f>
        <x:v>0</x:v>
      </x:c>
      <x:c r="AE1535" s="18" t="n">
        <x:f>IF(U1535=0,0,N1535*T1535/U1535)</x:f>
        <x:v>0</x:v>
      </x:c>
      <x:c r="AF1535" s="18" t="n">
        <x:f>IF(U1535=0,0,P1535*T1535/U1535)</x:f>
        <x:v>0</x:v>
      </x:c>
      <x:c r="AG1535" s="18" t="n">
        <x:f>MAX(AE1535,AF1535*'01 Controls'!$E$15)</x:f>
        <x:v>0</x:v>
      </x:c>
      <x:c r="AH1535" s="18" t="n">
        <x:f>SUM(V1535,Y1535,AB1535,AE1535)</x:f>
        <x:v>0</x:v>
      </x:c>
      <x:c r="AI1535" s="18" t="n">
        <x:f>N1535-AH1535</x:f>
        <x:v>0</x:v>
      </x:c>
      <x:c r="AJ1535" s="18" t="n">
        <x:f>V1535*INDEX('07 Mode Capacity'!$P$6:$P$17,MATCH("AIR-"&amp;I1535,'07 Mode Capacity'!$C$6:$C$17,0))</x:f>
        <x:v>0</x:v>
      </x:c>
      <x:c r="AK1535" s="18" t="n">
        <x:f>Y1535*INDEX('07 Mode Capacity'!$P$6:$P$17,MATCH("OCEAN-"&amp;I1535,'07 Mode Capacity'!$C$6:$C$17,0))</x:f>
        <x:v>0</x:v>
      </x:c>
      <x:c r="AL1535" s="18" t="n">
        <x:f>AB1535*INDEX('07 Mode Capacity'!$P$6:$P$17,MATCH("LAND-"&amp;I1535,'07 Mode Capacity'!$C$6:$C$17,0))</x:f>
        <x:v>0</x:v>
      </x:c>
      <x:c r="AM1535" s="18" t="n">
        <x:f>AE1535*INDEX('07 Mode Capacity'!$P$6:$P$17,MATCH("INLAND-"&amp;I1535,'07 Mode Capacity'!$C$6:$C$17,0))</x:f>
        <x:v>0</x:v>
      </x:c>
      <x:c r="AN1535" s="18" t="n">
        <x:f>SUM(AJ1535:AM1535)</x:f>
        <x:v>0</x:v>
      </x:c>
      <x:c r="AO1535" s="17" t="n">
        <x:f>IF(N1535=0,1,AN1535/N1535)</x:f>
        <x:v>1</x:v>
      </x:c>
      <x:c r="AP1535" s="11" t="str">
        <x:f>IF(AO1535&gt;='01 Controls'!$E$16,"PASS","FAIL")</x:f>
        <x:v>PASS</x:v>
      </x:c>
      <x:c r="AQ1535" s="11" t="str">
        <x:v>UNQUANTIFIED</x:v>
      </x:c>
      <x:c r="AR1535" s="11" t="str">
        <x:v>Position-class planning record; serial item and receiver open</x:v>
      </x:c>
      <x:c r="AS1535" s="26"/>
      <x:c r="AT1535" s="26"/>
    </x:row>
    <x:row r="1536">
      <x:c r="C1536" s="11" t="str">
        <x:v>M1-M-OSG-ISO-18</x:v>
      </x:c>
      <x:c r="D1536" s="11" t="str">
        <x:v>M1</x:v>
      </x:c>
      <x:c r="E1536" s="11" t="str">
        <x:v>Western fire and heat</x:v>
      </x:c>
      <x:c r="F1536" s="11" t="str">
        <x:v>M-OSG</x:v>
      </x:c>
      <x:c r="G1536" s="11" t="str">
        <x:v>Offshore-support group</x:v>
      </x:c>
      <x:c r="H1536" s="11" t="str">
        <x:v>ISO-18</x:v>
      </x:c>
      <x:c r="I1536" s="19" t="n">
        <x:v>48</x:v>
      </x:c>
      <x:c r="J1536" s="21" t="n">
        <x:v>0</x:v>
      </x:c>
      <x:c r="K1536" s="18" t="n">
        <x:f>'05 Cargo Register'!K192</x:f>
        <x:v>252</x:v>
      </x:c>
      <x:c r="L1536" s="18" t="n">
        <x:f>'05 Cargo Register'!N192</x:f>
        <x:v>17</x:v>
      </x:c>
      <x:c r="M1536" s="18" t="n">
        <x:f>'05 Cargo Register'!O192</x:f>
        <x:v>448.8</x:v>
      </x:c>
      <x:c r="N1536" s="18" t="n">
        <x:f>J1536*K1536</x:f>
        <x:v>0</x:v>
      </x:c>
      <x:c r="O1536" s="18" t="n">
        <x:f>J1536*L1536</x:f>
        <x:v>0</x:v>
      </x:c>
      <x:c r="P1536" s="18" t="n">
        <x:f>J1536*M1536</x:f>
        <x:v>0</x:v>
      </x:c>
      <x:c r="Q1536" s="22" t="n">
        <x:f>'01 Controls'!$E$25*'02 Cargo Classes'!$M$7</x:f>
        <x:v>0.020000000000000004</x:v>
      </x:c>
      <x:c r="R1536" s="22" t="n">
        <x:f>'01 Controls'!$F$25*'02 Cargo Classes'!$N$7</x:f>
        <x:v>0</x:v>
      </x:c>
      <x:c r="S1536" s="22" t="n">
        <x:f>'01 Controls'!$G$25*'02 Cargo Classes'!$O$7</x:f>
        <x:v>1.08</x:v>
      </x:c>
      <x:c r="T1536" s="22" t="n">
        <x:f>'01 Controls'!$H$25*'02 Cargo Classes'!$P$7</x:f>
        <x:v>0</x:v>
      </x:c>
      <x:c r="U1536" s="22" t="n">
        <x:f>SUM(Q1536:T1536)</x:f>
        <x:v>1.1</x:v>
      </x:c>
      <x:c r="V1536" s="18" t="n">
        <x:f>IF(U1536=0,0,N1536*Q1536/U1536)</x:f>
        <x:v>0</x:v>
      </x:c>
      <x:c r="W1536" s="18" t="n">
        <x:f>IF(U1536=0,0,P1536*Q1536/U1536)</x:f>
        <x:v>0</x:v>
      </x:c>
      <x:c r="X1536" s="18" t="n">
        <x:f>MAX(V1536,W1536*'01 Controls'!$E$12)</x:f>
        <x:v>0</x:v>
      </x:c>
      <x:c r="Y1536" s="18" t="n">
        <x:f>IF(U1536=0,0,N1536*R1536/U1536)</x:f>
        <x:v>0</x:v>
      </x:c>
      <x:c r="Z1536" s="18" t="n">
        <x:f>IF(U1536=0,0,P1536*R1536/U1536)</x:f>
        <x:v>0</x:v>
      </x:c>
      <x:c r="AA1536" s="18" t="n">
        <x:f>MAX(Y1536,Z1536*'01 Controls'!$E$13)</x:f>
        <x:v>0</x:v>
      </x:c>
      <x:c r="AB1536" s="18" t="n">
        <x:f>IF(U1536=0,0,N1536*S1536/U1536)</x:f>
        <x:v>0</x:v>
      </x:c>
      <x:c r="AC1536" s="18" t="n">
        <x:f>IF(U1536=0,0,P1536*S1536/U1536)</x:f>
        <x:v>0</x:v>
      </x:c>
      <x:c r="AD1536" s="18" t="n">
        <x:f>MAX(AB1536,AC1536*'01 Controls'!$E$14)</x:f>
        <x:v>0</x:v>
      </x:c>
      <x:c r="AE1536" s="18" t="n">
        <x:f>IF(U1536=0,0,N1536*T1536/U1536)</x:f>
        <x:v>0</x:v>
      </x:c>
      <x:c r="AF1536" s="18" t="n">
        <x:f>IF(U1536=0,0,P1536*T1536/U1536)</x:f>
        <x:v>0</x:v>
      </x:c>
      <x:c r="AG1536" s="18" t="n">
        <x:f>MAX(AE1536,AF1536*'01 Controls'!$E$15)</x:f>
        <x:v>0</x:v>
      </x:c>
      <x:c r="AH1536" s="18" t="n">
        <x:f>SUM(V1536,Y1536,AB1536,AE1536)</x:f>
        <x:v>0</x:v>
      </x:c>
      <x:c r="AI1536" s="18" t="n">
        <x:f>N1536-AH1536</x:f>
        <x:v>0</x:v>
      </x:c>
      <x:c r="AJ1536" s="18" t="n">
        <x:f>V1536*INDEX('07 Mode Capacity'!$P$6:$P$17,MATCH("AIR-"&amp;I1536,'07 Mode Capacity'!$C$6:$C$17,0))</x:f>
        <x:v>0</x:v>
      </x:c>
      <x:c r="AK1536" s="18" t="n">
        <x:f>Y1536*INDEX('07 Mode Capacity'!$P$6:$P$17,MATCH("OCEAN-"&amp;I1536,'07 Mode Capacity'!$C$6:$C$17,0))</x:f>
        <x:v>0</x:v>
      </x:c>
      <x:c r="AL1536" s="18" t="n">
        <x:f>AB1536*INDEX('07 Mode Capacity'!$P$6:$P$17,MATCH("LAND-"&amp;I1536,'07 Mode Capacity'!$C$6:$C$17,0))</x:f>
        <x:v>0</x:v>
      </x:c>
      <x:c r="AM1536" s="18" t="n">
        <x:f>AE1536*INDEX('07 Mode Capacity'!$P$6:$P$17,MATCH("INLAND-"&amp;I1536,'07 Mode Capacity'!$C$6:$C$17,0))</x:f>
        <x:v>0</x:v>
      </x:c>
      <x:c r="AN1536" s="18" t="n">
        <x:f>SUM(AJ1536:AM1536)</x:f>
        <x:v>0</x:v>
      </x:c>
      <x:c r="AO1536" s="17" t="n">
        <x:f>IF(N1536=0,1,AN1536/N1536)</x:f>
        <x:v>1</x:v>
      </x:c>
      <x:c r="AP1536" s="11" t="str">
        <x:f>IF(AO1536&gt;='01 Controls'!$E$16,"PASS","FAIL")</x:f>
        <x:v>PASS</x:v>
      </x:c>
      <x:c r="AQ1536" s="11" t="str">
        <x:v>UNQUANTIFIED</x:v>
      </x:c>
      <x:c r="AR1536" s="11" t="str">
        <x:v>Position-class planning record; serial item and receiver open</x:v>
      </x:c>
      <x:c r="AS1536" s="26"/>
      <x:c r="AT1536" s="26"/>
    </x:row>
    <x:row r="1537">
      <x:c r="C1537" s="11" t="str">
        <x:v>M1-M-OSG-COL-12</x:v>
      </x:c>
      <x:c r="D1537" s="11" t="str">
        <x:v>M1</x:v>
      </x:c>
      <x:c r="E1537" s="11" t="str">
        <x:v>Western fire and heat</x:v>
      </x:c>
      <x:c r="F1537" s="11" t="str">
        <x:v>M-OSG</x:v>
      </x:c>
      <x:c r="G1537" s="11" t="str">
        <x:v>Offshore-support group</x:v>
      </x:c>
      <x:c r="H1537" s="11" t="str">
        <x:v>COL-12</x:v>
      </x:c>
      <x:c r="I1537" s="19" t="n">
        <x:v>24</x:v>
      </x:c>
      <x:c r="J1537" s="21" t="n">
        <x:v>0</x:v>
      </x:c>
      <x:c r="K1537" s="18" t="n">
        <x:f>'05 Cargo Register'!K193</x:f>
        <x:v>42</x:v>
      </x:c>
      <x:c r="L1537" s="18" t="n">
        <x:f>'05 Cargo Register'!N193</x:f>
        <x:v>5</x:v>
      </x:c>
      <x:c r="M1537" s="18" t="n">
        <x:f>'05 Cargo Register'!O193</x:f>
        <x:v>132</x:v>
      </x:c>
      <x:c r="N1537" s="18" t="n">
        <x:f>J1537*K1537</x:f>
        <x:v>0</x:v>
      </x:c>
      <x:c r="O1537" s="18" t="n">
        <x:f>J1537*L1537</x:f>
        <x:v>0</x:v>
      </x:c>
      <x:c r="P1537" s="18" t="n">
        <x:f>J1537*M1537</x:f>
        <x:v>0</x:v>
      </x:c>
      <x:c r="Q1537" s="22" t="n">
        <x:f>'01 Controls'!$E$25*'02 Cargo Classes'!$M$8</x:f>
        <x:v>0.2</x:v>
      </x:c>
      <x:c r="R1537" s="22" t="n">
        <x:f>'01 Controls'!$F$25*'02 Cargo Classes'!$N$8</x:f>
        <x:v>0</x:v>
      </x:c>
      <x:c r="S1537" s="22" t="n">
        <x:f>'01 Controls'!$G$25*'02 Cargo Classes'!$O$8</x:f>
        <x:v>1.08</x:v>
      </x:c>
      <x:c r="T1537" s="22" t="n">
        <x:f>'01 Controls'!$H$25*'02 Cargo Classes'!$P$8</x:f>
        <x:v>0</x:v>
      </x:c>
      <x:c r="U1537" s="22" t="n">
        <x:f>SUM(Q1537:T1537)</x:f>
        <x:v>1.28</x:v>
      </x:c>
      <x:c r="V1537" s="18" t="n">
        <x:f>IF(U1537=0,0,N1537*Q1537/U1537)</x:f>
        <x:v>0</x:v>
      </x:c>
      <x:c r="W1537" s="18" t="n">
        <x:f>IF(U1537=0,0,P1537*Q1537/U1537)</x:f>
        <x:v>0</x:v>
      </x:c>
      <x:c r="X1537" s="18" t="n">
        <x:f>MAX(V1537,W1537*'01 Controls'!$E$12)</x:f>
        <x:v>0</x:v>
      </x:c>
      <x:c r="Y1537" s="18" t="n">
        <x:f>IF(U1537=0,0,N1537*R1537/U1537)</x:f>
        <x:v>0</x:v>
      </x:c>
      <x:c r="Z1537" s="18" t="n">
        <x:f>IF(U1537=0,0,P1537*R1537/U1537)</x:f>
        <x:v>0</x:v>
      </x:c>
      <x:c r="AA1537" s="18" t="n">
        <x:f>MAX(Y1537,Z1537*'01 Controls'!$E$13)</x:f>
        <x:v>0</x:v>
      </x:c>
      <x:c r="AB1537" s="18" t="n">
        <x:f>IF(U1537=0,0,N1537*S1537/U1537)</x:f>
        <x:v>0</x:v>
      </x:c>
      <x:c r="AC1537" s="18" t="n">
        <x:f>IF(U1537=0,0,P1537*S1537/U1537)</x:f>
        <x:v>0</x:v>
      </x:c>
      <x:c r="AD1537" s="18" t="n">
        <x:f>MAX(AB1537,AC1537*'01 Controls'!$E$14)</x:f>
        <x:v>0</x:v>
      </x:c>
      <x:c r="AE1537" s="18" t="n">
        <x:f>IF(U1537=0,0,N1537*T1537/U1537)</x:f>
        <x:v>0</x:v>
      </x:c>
      <x:c r="AF1537" s="18" t="n">
        <x:f>IF(U1537=0,0,P1537*T1537/U1537)</x:f>
        <x:v>0</x:v>
      </x:c>
      <x:c r="AG1537" s="18" t="n">
        <x:f>MAX(AE1537,AF1537*'01 Controls'!$E$15)</x:f>
        <x:v>0</x:v>
      </x:c>
      <x:c r="AH1537" s="18" t="n">
        <x:f>SUM(V1537,Y1537,AB1537,AE1537)</x:f>
        <x:v>0</x:v>
      </x:c>
      <x:c r="AI1537" s="18" t="n">
        <x:f>N1537-AH1537</x:f>
        <x:v>0</x:v>
      </x:c>
      <x:c r="AJ1537" s="18" t="n">
        <x:f>V1537*INDEX('07 Mode Capacity'!$P$6:$P$17,MATCH("AIR-"&amp;I1537,'07 Mode Capacity'!$C$6:$C$17,0))</x:f>
        <x:v>0</x:v>
      </x:c>
      <x:c r="AK1537" s="18" t="n">
        <x:f>Y1537*INDEX('07 Mode Capacity'!$P$6:$P$17,MATCH("OCEAN-"&amp;I1537,'07 Mode Capacity'!$C$6:$C$17,0))</x:f>
        <x:v>0</x:v>
      </x:c>
      <x:c r="AL1537" s="18" t="n">
        <x:f>AB1537*INDEX('07 Mode Capacity'!$P$6:$P$17,MATCH("LAND-"&amp;I1537,'07 Mode Capacity'!$C$6:$C$17,0))</x:f>
        <x:v>0</x:v>
      </x:c>
      <x:c r="AM1537" s="18" t="n">
        <x:f>AE1537*INDEX('07 Mode Capacity'!$P$6:$P$17,MATCH("INLAND-"&amp;I1537,'07 Mode Capacity'!$C$6:$C$17,0))</x:f>
        <x:v>0</x:v>
      </x:c>
      <x:c r="AN1537" s="18" t="n">
        <x:f>SUM(AJ1537:AM1537)</x:f>
        <x:v>0</x:v>
      </x:c>
      <x:c r="AO1537" s="17" t="n">
        <x:f>IF(N1537=0,1,AN1537/N1537)</x:f>
        <x:v>1</x:v>
      </x:c>
      <x:c r="AP1537" s="11" t="str">
        <x:f>IF(AO1537&gt;='01 Controls'!$E$16,"PASS","FAIL")</x:f>
        <x:v>PASS</x:v>
      </x:c>
      <x:c r="AQ1537" s="11" t="str">
        <x:v>UNQUANTIFIED</x:v>
      </x:c>
      <x:c r="AR1537" s="11" t="str">
        <x:v>Position-class planning record; serial item and receiver open</x:v>
      </x:c>
      <x:c r="AS1537" s="26"/>
      <x:c r="AT1537" s="26"/>
    </x:row>
    <x:row r="1538">
      <x:c r="C1538" s="11" t="str">
        <x:v>M1-M-OSG-BAT-22</x:v>
      </x:c>
      <x:c r="D1538" s="11" t="str">
        <x:v>M1</x:v>
      </x:c>
      <x:c r="E1538" s="11" t="str">
        <x:v>Western fire and heat</x:v>
      </x:c>
      <x:c r="F1538" s="11" t="str">
        <x:v>M-OSG</x:v>
      </x:c>
      <x:c r="G1538" s="11" t="str">
        <x:v>Offshore-support group</x:v>
      </x:c>
      <x:c r="H1538" s="11" t="str">
        <x:v>BAT-22</x:v>
      </x:c>
      <x:c r="I1538" s="19" t="n">
        <x:v>48</x:v>
      </x:c>
      <x:c r="J1538" s="21" t="n">
        <x:v>0</x:v>
      </x:c>
      <x:c r="K1538" s="18" t="n">
        <x:f>'05 Cargo Register'!K194</x:f>
        <x:v>168</x:v>
      </x:c>
      <x:c r="L1538" s="18" t="n">
        <x:f>'05 Cargo Register'!N194</x:f>
        <x:v>10</x:v>
      </x:c>
      <x:c r="M1538" s="18" t="n">
        <x:f>'05 Cargo Register'!O194</x:f>
        <x:v>264</x:v>
      </x:c>
      <x:c r="N1538" s="18" t="n">
        <x:f>J1538*K1538</x:f>
        <x:v>0</x:v>
      </x:c>
      <x:c r="O1538" s="18" t="n">
        <x:f>J1538*L1538</x:f>
        <x:v>0</x:v>
      </x:c>
      <x:c r="P1538" s="18" t="n">
        <x:f>J1538*M1538</x:f>
        <x:v>0</x:v>
      </x:c>
      <x:c r="Q1538" s="22" t="n">
        <x:f>'01 Controls'!$E$25*'02 Cargo Classes'!$M$9</x:f>
        <x:v>0</x:v>
      </x:c>
      <x:c r="R1538" s="22" t="n">
        <x:f>'01 Controls'!$F$25*'02 Cargo Classes'!$N$9</x:f>
        <x:v>0</x:v>
      </x:c>
      <x:c r="S1538" s="22" t="n">
        <x:f>'01 Controls'!$G$25*'02 Cargo Classes'!$O$9</x:f>
        <x:v>0.9</x:v>
      </x:c>
      <x:c r="T1538" s="22" t="n">
        <x:f>'01 Controls'!$H$25*'02 Cargo Classes'!$P$9</x:f>
        <x:v>0</x:v>
      </x:c>
      <x:c r="U1538" s="22" t="n">
        <x:f>SUM(Q1538:T1538)</x:f>
        <x:v>0.9</x:v>
      </x:c>
      <x:c r="V1538" s="18" t="n">
        <x:f>IF(U1538=0,0,N1538*Q1538/U1538)</x:f>
        <x:v>0</x:v>
      </x:c>
      <x:c r="W1538" s="18" t="n">
        <x:f>IF(U1538=0,0,P1538*Q1538/U1538)</x:f>
        <x:v>0</x:v>
      </x:c>
      <x:c r="X1538" s="18" t="n">
        <x:f>MAX(V1538,W1538*'01 Controls'!$E$12)</x:f>
        <x:v>0</x:v>
      </x:c>
      <x:c r="Y1538" s="18" t="n">
        <x:f>IF(U1538=0,0,N1538*R1538/U1538)</x:f>
        <x:v>0</x:v>
      </x:c>
      <x:c r="Z1538" s="18" t="n">
        <x:f>IF(U1538=0,0,P1538*R1538/U1538)</x:f>
        <x:v>0</x:v>
      </x:c>
      <x:c r="AA1538" s="18" t="n">
        <x:f>MAX(Y1538,Z1538*'01 Controls'!$E$13)</x:f>
        <x:v>0</x:v>
      </x:c>
      <x:c r="AB1538" s="18" t="n">
        <x:f>IF(U1538=0,0,N1538*S1538/U1538)</x:f>
        <x:v>0</x:v>
      </x:c>
      <x:c r="AC1538" s="18" t="n">
        <x:f>IF(U1538=0,0,P1538*S1538/U1538)</x:f>
        <x:v>0</x:v>
      </x:c>
      <x:c r="AD1538" s="18" t="n">
        <x:f>MAX(AB1538,AC1538*'01 Controls'!$E$14)</x:f>
        <x:v>0</x:v>
      </x:c>
      <x:c r="AE1538" s="18" t="n">
        <x:f>IF(U1538=0,0,N1538*T1538/U1538)</x:f>
        <x:v>0</x:v>
      </x:c>
      <x:c r="AF1538" s="18" t="n">
        <x:f>IF(U1538=0,0,P1538*T1538/U1538)</x:f>
        <x:v>0</x:v>
      </x:c>
      <x:c r="AG1538" s="18" t="n">
        <x:f>MAX(AE1538,AF1538*'01 Controls'!$E$15)</x:f>
        <x:v>0</x:v>
      </x:c>
      <x:c r="AH1538" s="18" t="n">
        <x:f>SUM(V1538,Y1538,AB1538,AE1538)</x:f>
        <x:v>0</x:v>
      </x:c>
      <x:c r="AI1538" s="18" t="n">
        <x:f>N1538-AH1538</x:f>
        <x:v>0</x:v>
      </x:c>
      <x:c r="AJ1538" s="18" t="n">
        <x:f>V1538*INDEX('07 Mode Capacity'!$P$6:$P$17,MATCH("AIR-"&amp;I1538,'07 Mode Capacity'!$C$6:$C$17,0))</x:f>
        <x:v>0</x:v>
      </x:c>
      <x:c r="AK1538" s="18" t="n">
        <x:f>Y1538*INDEX('07 Mode Capacity'!$P$6:$P$17,MATCH("OCEAN-"&amp;I1538,'07 Mode Capacity'!$C$6:$C$17,0))</x:f>
        <x:v>0</x:v>
      </x:c>
      <x:c r="AL1538" s="18" t="n">
        <x:f>AB1538*INDEX('07 Mode Capacity'!$P$6:$P$17,MATCH("LAND-"&amp;I1538,'07 Mode Capacity'!$C$6:$C$17,0))</x:f>
        <x:v>0</x:v>
      </x:c>
      <x:c r="AM1538" s="18" t="n">
        <x:f>AE1538*INDEX('07 Mode Capacity'!$P$6:$P$17,MATCH("INLAND-"&amp;I1538,'07 Mode Capacity'!$C$6:$C$17,0))</x:f>
        <x:v>0</x:v>
      </x:c>
      <x:c r="AN1538" s="18" t="n">
        <x:f>SUM(AJ1538:AM1538)</x:f>
        <x:v>0</x:v>
      </x:c>
      <x:c r="AO1538" s="17" t="n">
        <x:f>IF(N1538=0,1,AN1538/N1538)</x:f>
        <x:v>1</x:v>
      </x:c>
      <x:c r="AP1538" s="11" t="str">
        <x:f>IF(AO1538&gt;='01 Controls'!$E$16,"PASS","FAIL")</x:f>
        <x:v>PASS</x:v>
      </x:c>
      <x:c r="AQ1538" s="11" t="str">
        <x:v>UNQUANTIFIED</x:v>
      </x:c>
      <x:c r="AR1538" s="11" t="str">
        <x:v>Position-class planning record; serial item and receiver open</x:v>
      </x:c>
      <x:c r="AS1538" s="26"/>
      <x:c r="AT1538" s="26"/>
    </x:row>
    <x:row r="1539">
      <x:c r="C1539" s="11" t="str">
        <x:v>M1-M-OSG-TNK-20</x:v>
      </x:c>
      <x:c r="D1539" s="11" t="str">
        <x:v>M1</x:v>
      </x:c>
      <x:c r="E1539" s="11" t="str">
        <x:v>Western fire and heat</x:v>
      </x:c>
      <x:c r="F1539" s="11" t="str">
        <x:v>M-OSG</x:v>
      </x:c>
      <x:c r="G1539" s="11" t="str">
        <x:v>Offshore-support group</x:v>
      </x:c>
      <x:c r="H1539" s="11" t="str">
        <x:v>TNK-20</x:v>
      </x:c>
      <x:c r="I1539" s="19" t="n">
        <x:v>48</x:v>
      </x:c>
      <x:c r="J1539" s="21" t="n">
        <x:v>0</x:v>
      </x:c>
      <x:c r="K1539" s="18" t="n">
        <x:f>'05 Cargo Register'!K195</x:f>
        <x:v>252</x:v>
      </x:c>
      <x:c r="L1539" s="18" t="n">
        <x:f>'05 Cargo Register'!N195</x:f>
        <x:v>15</x:v>
      </x:c>
      <x:c r="M1539" s="18" t="n">
        <x:f>'05 Cargo Register'!O195</x:f>
        <x:v>318.75</x:v>
      </x:c>
      <x:c r="N1539" s="18" t="n">
        <x:f>J1539*K1539</x:f>
        <x:v>0</x:v>
      </x:c>
      <x:c r="O1539" s="18" t="n">
        <x:f>J1539*L1539</x:f>
        <x:v>0</x:v>
      </x:c>
      <x:c r="P1539" s="18" t="n">
        <x:f>J1539*M1539</x:f>
        <x:v>0</x:v>
      </x:c>
      <x:c r="Q1539" s="22" t="n">
        <x:f>'01 Controls'!$E$25*'02 Cargo Classes'!$M$10</x:f>
        <x:v>0</x:v>
      </x:c>
      <x:c r="R1539" s="22" t="n">
        <x:f>'01 Controls'!$F$25*'02 Cargo Classes'!$N$10</x:f>
        <x:v>0</x:v>
      </x:c>
      <x:c r="S1539" s="22" t="n">
        <x:f>'01 Controls'!$G$25*'02 Cargo Classes'!$O$10</x:f>
        <x:v>0.9</x:v>
      </x:c>
      <x:c r="T1539" s="22" t="n">
        <x:f>'01 Controls'!$H$25*'02 Cargo Classes'!$P$10</x:f>
        <x:v>0</x:v>
      </x:c>
      <x:c r="U1539" s="22" t="n">
        <x:f>SUM(Q1539:T1539)</x:f>
        <x:v>0.9</x:v>
      </x:c>
      <x:c r="V1539" s="18" t="n">
        <x:f>IF(U1539=0,0,N1539*Q1539/U1539)</x:f>
        <x:v>0</x:v>
      </x:c>
      <x:c r="W1539" s="18" t="n">
        <x:f>IF(U1539=0,0,P1539*Q1539/U1539)</x:f>
        <x:v>0</x:v>
      </x:c>
      <x:c r="X1539" s="18" t="n">
        <x:f>MAX(V1539,W1539*'01 Controls'!$E$12)</x:f>
        <x:v>0</x:v>
      </x:c>
      <x:c r="Y1539" s="18" t="n">
        <x:f>IF(U1539=0,0,N1539*R1539/U1539)</x:f>
        <x:v>0</x:v>
      </x:c>
      <x:c r="Z1539" s="18" t="n">
        <x:f>IF(U1539=0,0,P1539*R1539/U1539)</x:f>
        <x:v>0</x:v>
      </x:c>
      <x:c r="AA1539" s="18" t="n">
        <x:f>MAX(Y1539,Z1539*'01 Controls'!$E$13)</x:f>
        <x:v>0</x:v>
      </x:c>
      <x:c r="AB1539" s="18" t="n">
        <x:f>IF(U1539=0,0,N1539*S1539/U1539)</x:f>
        <x:v>0</x:v>
      </x:c>
      <x:c r="AC1539" s="18" t="n">
        <x:f>IF(U1539=0,0,P1539*S1539/U1539)</x:f>
        <x:v>0</x:v>
      </x:c>
      <x:c r="AD1539" s="18" t="n">
        <x:f>MAX(AB1539,AC1539*'01 Controls'!$E$14)</x:f>
        <x:v>0</x:v>
      </x:c>
      <x:c r="AE1539" s="18" t="n">
        <x:f>IF(U1539=0,0,N1539*T1539/U1539)</x:f>
        <x:v>0</x:v>
      </x:c>
      <x:c r="AF1539" s="18" t="n">
        <x:f>IF(U1539=0,0,P1539*T1539/U1539)</x:f>
        <x:v>0</x:v>
      </x:c>
      <x:c r="AG1539" s="18" t="n">
        <x:f>MAX(AE1539,AF1539*'01 Controls'!$E$15)</x:f>
        <x:v>0</x:v>
      </x:c>
      <x:c r="AH1539" s="18" t="n">
        <x:f>SUM(V1539,Y1539,AB1539,AE1539)</x:f>
        <x:v>0</x:v>
      </x:c>
      <x:c r="AI1539" s="18" t="n">
        <x:f>N1539-AH1539</x:f>
        <x:v>0</x:v>
      </x:c>
      <x:c r="AJ1539" s="18" t="n">
        <x:f>V1539*INDEX('07 Mode Capacity'!$P$6:$P$17,MATCH("AIR-"&amp;I1539,'07 Mode Capacity'!$C$6:$C$17,0))</x:f>
        <x:v>0</x:v>
      </x:c>
      <x:c r="AK1539" s="18" t="n">
        <x:f>Y1539*INDEX('07 Mode Capacity'!$P$6:$P$17,MATCH("OCEAN-"&amp;I1539,'07 Mode Capacity'!$C$6:$C$17,0))</x:f>
        <x:v>0</x:v>
      </x:c>
      <x:c r="AL1539" s="18" t="n">
        <x:f>AB1539*INDEX('07 Mode Capacity'!$P$6:$P$17,MATCH("LAND-"&amp;I1539,'07 Mode Capacity'!$C$6:$C$17,0))</x:f>
        <x:v>0</x:v>
      </x:c>
      <x:c r="AM1539" s="18" t="n">
        <x:f>AE1539*INDEX('07 Mode Capacity'!$P$6:$P$17,MATCH("INLAND-"&amp;I1539,'07 Mode Capacity'!$C$6:$C$17,0))</x:f>
        <x:v>0</x:v>
      </x:c>
      <x:c r="AN1539" s="18" t="n">
        <x:f>SUM(AJ1539:AM1539)</x:f>
        <x:v>0</x:v>
      </x:c>
      <x:c r="AO1539" s="17" t="n">
        <x:f>IF(N1539=0,1,AN1539/N1539)</x:f>
        <x:v>1</x:v>
      </x:c>
      <x:c r="AP1539" s="11" t="str">
        <x:f>IF(AO1539&gt;='01 Controls'!$E$16,"PASS","FAIL")</x:f>
        <x:v>PASS</x:v>
      </x:c>
      <x:c r="AQ1539" s="11" t="str">
        <x:v>UNQUANTIFIED</x:v>
      </x:c>
      <x:c r="AR1539" s="11" t="str">
        <x:v>Position-class planning record; serial item and receiver open</x:v>
      </x:c>
      <x:c r="AS1539" s="26"/>
      <x:c r="AT1539" s="26"/>
    </x:row>
    <x:row r="1540">
      <x:c r="C1540" s="11" t="str">
        <x:v>M1-M-OSG-FLR-24</x:v>
      </x:c>
      <x:c r="D1540" s="11" t="str">
        <x:v>M1</x:v>
      </x:c>
      <x:c r="E1540" s="11" t="str">
        <x:v>Western fire and heat</x:v>
      </x:c>
      <x:c r="F1540" s="11" t="str">
        <x:v>M-OSG</x:v>
      </x:c>
      <x:c r="G1540" s="11" t="str">
        <x:v>Offshore-support group</x:v>
      </x:c>
      <x:c r="H1540" s="11" t="str">
        <x:v>FLR-24</x:v>
      </x:c>
      <x:c r="I1540" s="19" t="n">
        <x:v>48</x:v>
      </x:c>
      <x:c r="J1540" s="21" t="n">
        <x:v>0</x:v>
      </x:c>
      <x:c r="K1540" s="18" t="n">
        <x:f>'05 Cargo Register'!K196</x:f>
        <x:v>315</x:v>
      </x:c>
      <x:c r="L1540" s="18" t="n">
        <x:f>'05 Cargo Register'!N196</x:f>
        <x:v>16</x:v>
      </x:c>
      <x:c r="M1540" s="18" t="n">
        <x:f>'05 Cargo Register'!O196</x:f>
        <x:v>512</x:v>
      </x:c>
      <x:c r="N1540" s="18" t="n">
        <x:f>J1540*K1540</x:f>
        <x:v>0</x:v>
      </x:c>
      <x:c r="O1540" s="18" t="n">
        <x:f>J1540*L1540</x:f>
        <x:v>0</x:v>
      </x:c>
      <x:c r="P1540" s="18" t="n">
        <x:f>J1540*M1540</x:f>
        <x:v>0</x:v>
      </x:c>
      <x:c r="Q1540" s="22" t="n">
        <x:f>'01 Controls'!$E$25*'02 Cargo Classes'!$M$11</x:f>
        <x:v>0</x:v>
      </x:c>
      <x:c r="R1540" s="22" t="n">
        <x:f>'01 Controls'!$F$25*'02 Cargo Classes'!$N$11</x:f>
        <x:v>0</x:v>
      </x:c>
      <x:c r="S1540" s="22" t="n">
        <x:f>'01 Controls'!$G$25*'02 Cargo Classes'!$O$11</x:f>
        <x:v>0.9</x:v>
      </x:c>
      <x:c r="T1540" s="22" t="n">
        <x:f>'01 Controls'!$H$25*'02 Cargo Classes'!$P$11</x:f>
        <x:v>0</x:v>
      </x:c>
      <x:c r="U1540" s="22" t="n">
        <x:f>SUM(Q1540:T1540)</x:f>
        <x:v>0.9</x:v>
      </x:c>
      <x:c r="V1540" s="18" t="n">
        <x:f>IF(U1540=0,0,N1540*Q1540/U1540)</x:f>
        <x:v>0</x:v>
      </x:c>
      <x:c r="W1540" s="18" t="n">
        <x:f>IF(U1540=0,0,P1540*Q1540/U1540)</x:f>
        <x:v>0</x:v>
      </x:c>
      <x:c r="X1540" s="18" t="n">
        <x:f>MAX(V1540,W1540*'01 Controls'!$E$12)</x:f>
        <x:v>0</x:v>
      </x:c>
      <x:c r="Y1540" s="18" t="n">
        <x:f>IF(U1540=0,0,N1540*R1540/U1540)</x:f>
        <x:v>0</x:v>
      </x:c>
      <x:c r="Z1540" s="18" t="n">
        <x:f>IF(U1540=0,0,P1540*R1540/U1540)</x:f>
        <x:v>0</x:v>
      </x:c>
      <x:c r="AA1540" s="18" t="n">
        <x:f>MAX(Y1540,Z1540*'01 Controls'!$E$13)</x:f>
        <x:v>0</x:v>
      </x:c>
      <x:c r="AB1540" s="18" t="n">
        <x:f>IF(U1540=0,0,N1540*S1540/U1540)</x:f>
        <x:v>0</x:v>
      </x:c>
      <x:c r="AC1540" s="18" t="n">
        <x:f>IF(U1540=0,0,P1540*S1540/U1540)</x:f>
        <x:v>0</x:v>
      </x:c>
      <x:c r="AD1540" s="18" t="n">
        <x:f>MAX(AB1540,AC1540*'01 Controls'!$E$14)</x:f>
        <x:v>0</x:v>
      </x:c>
      <x:c r="AE1540" s="18" t="n">
        <x:f>IF(U1540=0,0,N1540*T1540/U1540)</x:f>
        <x:v>0</x:v>
      </x:c>
      <x:c r="AF1540" s="18" t="n">
        <x:f>IF(U1540=0,0,P1540*T1540/U1540)</x:f>
        <x:v>0</x:v>
      </x:c>
      <x:c r="AG1540" s="18" t="n">
        <x:f>MAX(AE1540,AF1540*'01 Controls'!$E$15)</x:f>
        <x:v>0</x:v>
      </x:c>
      <x:c r="AH1540" s="18" t="n">
        <x:f>SUM(V1540,Y1540,AB1540,AE1540)</x:f>
        <x:v>0</x:v>
      </x:c>
      <x:c r="AI1540" s="18" t="n">
        <x:f>N1540-AH1540</x:f>
        <x:v>0</x:v>
      </x:c>
      <x:c r="AJ1540" s="18" t="n">
        <x:f>V1540*INDEX('07 Mode Capacity'!$P$6:$P$17,MATCH("AIR-"&amp;I1540,'07 Mode Capacity'!$C$6:$C$17,0))</x:f>
        <x:v>0</x:v>
      </x:c>
      <x:c r="AK1540" s="18" t="n">
        <x:f>Y1540*INDEX('07 Mode Capacity'!$P$6:$P$17,MATCH("OCEAN-"&amp;I1540,'07 Mode Capacity'!$C$6:$C$17,0))</x:f>
        <x:v>0</x:v>
      </x:c>
      <x:c r="AL1540" s="18" t="n">
        <x:f>AB1540*INDEX('07 Mode Capacity'!$P$6:$P$17,MATCH("LAND-"&amp;I1540,'07 Mode Capacity'!$C$6:$C$17,0))</x:f>
        <x:v>0</x:v>
      </x:c>
      <x:c r="AM1540" s="18" t="n">
        <x:f>AE1540*INDEX('07 Mode Capacity'!$P$6:$P$17,MATCH("INLAND-"&amp;I1540,'07 Mode Capacity'!$C$6:$C$17,0))</x:f>
        <x:v>0</x:v>
      </x:c>
      <x:c r="AN1540" s="18" t="n">
        <x:f>SUM(AJ1540:AM1540)</x:f>
        <x:v>0</x:v>
      </x:c>
      <x:c r="AO1540" s="17" t="n">
        <x:f>IF(N1540=0,1,AN1540/N1540)</x:f>
        <x:v>1</x:v>
      </x:c>
      <x:c r="AP1540" s="11" t="str">
        <x:f>IF(AO1540&gt;='01 Controls'!$E$16,"PASS","FAIL")</x:f>
        <x:v>PASS</x:v>
      </x:c>
      <x:c r="AQ1540" s="11" t="str">
        <x:v>UNQUANTIFIED</x:v>
      </x:c>
      <x:c r="AR1540" s="11" t="str">
        <x:v>Position-class planning record; serial item and receiver open</x:v>
      </x:c>
      <x:c r="AS1540" s="26"/>
      <x:c r="AT1540" s="26"/>
    </x:row>
    <x:row r="1541">
      <x:c r="C1541" s="11" t="str">
        <x:v>M1-M-OSG-ROL-30</x:v>
      </x:c>
      <x:c r="D1541" s="11" t="str">
        <x:v>M1</x:v>
      </x:c>
      <x:c r="E1541" s="11" t="str">
        <x:v>Western fire and heat</x:v>
      </x:c>
      <x:c r="F1541" s="11" t="str">
        <x:v>M-OSG</x:v>
      </x:c>
      <x:c r="G1541" s="11" t="str">
        <x:v>Offshore-support group</x:v>
      </x:c>
      <x:c r="H1541" s="11" t="str">
        <x:v>ROL-30</x:v>
      </x:c>
      <x:c r="I1541" s="19" t="n">
        <x:v>48</x:v>
      </x:c>
      <x:c r="J1541" s="21" t="n">
        <x:v>0</x:v>
      </x:c>
      <x:c r="K1541" s="18" t="n">
        <x:f>'05 Cargo Register'!K197</x:f>
        <x:v>315</x:v>
      </x:c>
      <x:c r="L1541" s="18" t="n">
        <x:f>'05 Cargo Register'!N197</x:f>
        <x:v>14</x:v>
      </x:c>
      <x:c r="M1541" s="18" t="n">
        <x:f>'05 Cargo Register'!O197</x:f>
        <x:v>892.5</x:v>
      </x:c>
      <x:c r="N1541" s="18" t="n">
        <x:f>J1541*K1541</x:f>
        <x:v>0</x:v>
      </x:c>
      <x:c r="O1541" s="18" t="n">
        <x:f>J1541*L1541</x:f>
        <x:v>0</x:v>
      </x:c>
      <x:c r="P1541" s="18" t="n">
        <x:f>J1541*M1541</x:f>
        <x:v>0</x:v>
      </x:c>
      <x:c r="Q1541" s="22" t="n">
        <x:f>'01 Controls'!$E$25*'02 Cargo Classes'!$M$12</x:f>
        <x:v>0</x:v>
      </x:c>
      <x:c r="R1541" s="22" t="n">
        <x:f>'01 Controls'!$F$25*'02 Cargo Classes'!$N$12</x:f>
        <x:v>0</x:v>
      </x:c>
      <x:c r="S1541" s="22" t="n">
        <x:f>'01 Controls'!$G$25*'02 Cargo Classes'!$O$12</x:f>
        <x:v>1.35</x:v>
      </x:c>
      <x:c r="T1541" s="22" t="n">
        <x:f>'01 Controls'!$H$25*'02 Cargo Classes'!$P$12</x:f>
        <x:v>0</x:v>
      </x:c>
      <x:c r="U1541" s="22" t="n">
        <x:f>SUM(Q1541:T1541)</x:f>
        <x:v>1.35</x:v>
      </x:c>
      <x:c r="V1541" s="18" t="n">
        <x:f>IF(U1541=0,0,N1541*Q1541/U1541)</x:f>
        <x:v>0</x:v>
      </x:c>
      <x:c r="W1541" s="18" t="n">
        <x:f>IF(U1541=0,0,P1541*Q1541/U1541)</x:f>
        <x:v>0</x:v>
      </x:c>
      <x:c r="X1541" s="18" t="n">
        <x:f>MAX(V1541,W1541*'01 Controls'!$E$12)</x:f>
        <x:v>0</x:v>
      </x:c>
      <x:c r="Y1541" s="18" t="n">
        <x:f>IF(U1541=0,0,N1541*R1541/U1541)</x:f>
        <x:v>0</x:v>
      </x:c>
      <x:c r="Z1541" s="18" t="n">
        <x:f>IF(U1541=0,0,P1541*R1541/U1541)</x:f>
        <x:v>0</x:v>
      </x:c>
      <x:c r="AA1541" s="18" t="n">
        <x:f>MAX(Y1541,Z1541*'01 Controls'!$E$13)</x:f>
        <x:v>0</x:v>
      </x:c>
      <x:c r="AB1541" s="18" t="n">
        <x:f>IF(U1541=0,0,N1541*S1541/U1541)</x:f>
        <x:v>0</x:v>
      </x:c>
      <x:c r="AC1541" s="18" t="n">
        <x:f>IF(U1541=0,0,P1541*S1541/U1541)</x:f>
        <x:v>0</x:v>
      </x:c>
      <x:c r="AD1541" s="18" t="n">
        <x:f>MAX(AB1541,AC1541*'01 Controls'!$E$14)</x:f>
        <x:v>0</x:v>
      </x:c>
      <x:c r="AE1541" s="18" t="n">
        <x:f>IF(U1541=0,0,N1541*T1541/U1541)</x:f>
        <x:v>0</x:v>
      </x:c>
      <x:c r="AF1541" s="18" t="n">
        <x:f>IF(U1541=0,0,P1541*T1541/U1541)</x:f>
        <x:v>0</x:v>
      </x:c>
      <x:c r="AG1541" s="18" t="n">
        <x:f>MAX(AE1541,AF1541*'01 Controls'!$E$15)</x:f>
        <x:v>0</x:v>
      </x:c>
      <x:c r="AH1541" s="18" t="n">
        <x:f>SUM(V1541,Y1541,AB1541,AE1541)</x:f>
        <x:v>0</x:v>
      </x:c>
      <x:c r="AI1541" s="18" t="n">
        <x:f>N1541-AH1541</x:f>
        <x:v>0</x:v>
      </x:c>
      <x:c r="AJ1541" s="18" t="n">
        <x:f>V1541*INDEX('07 Mode Capacity'!$P$6:$P$17,MATCH("AIR-"&amp;I1541,'07 Mode Capacity'!$C$6:$C$17,0))</x:f>
        <x:v>0</x:v>
      </x:c>
      <x:c r="AK1541" s="18" t="n">
        <x:f>Y1541*INDEX('07 Mode Capacity'!$P$6:$P$17,MATCH("OCEAN-"&amp;I1541,'07 Mode Capacity'!$C$6:$C$17,0))</x:f>
        <x:v>0</x:v>
      </x:c>
      <x:c r="AL1541" s="18" t="n">
        <x:f>AB1541*INDEX('07 Mode Capacity'!$P$6:$P$17,MATCH("LAND-"&amp;I1541,'07 Mode Capacity'!$C$6:$C$17,0))</x:f>
        <x:v>0</x:v>
      </x:c>
      <x:c r="AM1541" s="18" t="n">
        <x:f>AE1541*INDEX('07 Mode Capacity'!$P$6:$P$17,MATCH("INLAND-"&amp;I1541,'07 Mode Capacity'!$C$6:$C$17,0))</x:f>
        <x:v>0</x:v>
      </x:c>
      <x:c r="AN1541" s="18" t="n">
        <x:f>SUM(AJ1541:AM1541)</x:f>
        <x:v>0</x:v>
      </x:c>
      <x:c r="AO1541" s="17" t="n">
        <x:f>IF(N1541=0,1,AN1541/N1541)</x:f>
        <x:v>1</x:v>
      </x:c>
      <x:c r="AP1541" s="11" t="str">
        <x:f>IF(AO1541&gt;='01 Controls'!$E$16,"PASS","FAIL")</x:f>
        <x:v>PASS</x:v>
      </x:c>
      <x:c r="AQ1541" s="11" t="str">
        <x:v>UNQUANTIFIED</x:v>
      </x:c>
      <x:c r="AR1541" s="11" t="str">
        <x:v>Position-class planning record; serial item and receiver open</x:v>
      </x:c>
      <x:c r="AS1541" s="26"/>
      <x:c r="AT1541" s="26"/>
    </x:row>
    <x:row r="1542">
      <x:c r="C1542" s="11" t="str">
        <x:v>M1-M-OSG-LIN-18</x:v>
      </x:c>
      <x:c r="D1542" s="11" t="str">
        <x:v>M1</x:v>
      </x:c>
      <x:c r="E1542" s="11" t="str">
        <x:v>Western fire and heat</x:v>
      </x:c>
      <x:c r="F1542" s="11" t="str">
        <x:v>M-OSG</x:v>
      </x:c>
      <x:c r="G1542" s="11" t="str">
        <x:v>Offshore-support group</x:v>
      </x:c>
      <x:c r="H1542" s="11" t="str">
        <x:v>LIN-18</x:v>
      </x:c>
      <x:c r="I1542" s="19" t="n">
        <x:v>72</x:v>
      </x:c>
      <x:c r="J1542" s="21" t="n">
        <x:v>0</x:v>
      </x:c>
      <x:c r="K1542" s="18" t="n">
        <x:f>'05 Cargo Register'!K198</x:f>
        <x:v>168</x:v>
      </x:c>
      <x:c r="L1542" s="18" t="n">
        <x:f>'05 Cargo Register'!N198</x:f>
        <x:v>12</x:v>
      </x:c>
      <x:c r="M1542" s="18" t="n">
        <x:f>'05 Cargo Register'!O198</x:f>
        <x:v>528</x:v>
      </x:c>
      <x:c r="N1542" s="18" t="n">
        <x:f>J1542*K1542</x:f>
        <x:v>0</x:v>
      </x:c>
      <x:c r="O1542" s="18" t="n">
        <x:f>J1542*L1542</x:f>
        <x:v>0</x:v>
      </x:c>
      <x:c r="P1542" s="18" t="n">
        <x:f>J1542*M1542</x:f>
        <x:v>0</x:v>
      </x:c>
      <x:c r="Q1542" s="22" t="n">
        <x:f>'01 Controls'!$E$25*'02 Cargo Classes'!$M$13</x:f>
        <x:v>0</x:v>
      </x:c>
      <x:c r="R1542" s="22" t="n">
        <x:f>'01 Controls'!$F$25*'02 Cargo Classes'!$N$13</x:f>
        <x:v>0</x:v>
      </x:c>
      <x:c r="S1542" s="22" t="n">
        <x:f>'01 Controls'!$G$25*'02 Cargo Classes'!$O$13</x:f>
        <x:v>0.9</x:v>
      </x:c>
      <x:c r="T1542" s="22" t="n">
        <x:f>'01 Controls'!$H$25*'02 Cargo Classes'!$P$13</x:f>
        <x:v>0</x:v>
      </x:c>
      <x:c r="U1542" s="22" t="n">
        <x:f>SUM(Q1542:T1542)</x:f>
        <x:v>0.9</x:v>
      </x:c>
      <x:c r="V1542" s="18" t="n">
        <x:f>IF(U1542=0,0,N1542*Q1542/U1542)</x:f>
        <x:v>0</x:v>
      </x:c>
      <x:c r="W1542" s="18" t="n">
        <x:f>IF(U1542=0,0,P1542*Q1542/U1542)</x:f>
        <x:v>0</x:v>
      </x:c>
      <x:c r="X1542" s="18" t="n">
        <x:f>MAX(V1542,W1542*'01 Controls'!$E$12)</x:f>
        <x:v>0</x:v>
      </x:c>
      <x:c r="Y1542" s="18" t="n">
        <x:f>IF(U1542=0,0,N1542*R1542/U1542)</x:f>
        <x:v>0</x:v>
      </x:c>
      <x:c r="Z1542" s="18" t="n">
        <x:f>IF(U1542=0,0,P1542*R1542/U1542)</x:f>
        <x:v>0</x:v>
      </x:c>
      <x:c r="AA1542" s="18" t="n">
        <x:f>MAX(Y1542,Z1542*'01 Controls'!$E$13)</x:f>
        <x:v>0</x:v>
      </x:c>
      <x:c r="AB1542" s="18" t="n">
        <x:f>IF(U1542=0,0,N1542*S1542/U1542)</x:f>
        <x:v>0</x:v>
      </x:c>
      <x:c r="AC1542" s="18" t="n">
        <x:f>IF(U1542=0,0,P1542*S1542/U1542)</x:f>
        <x:v>0</x:v>
      </x:c>
      <x:c r="AD1542" s="18" t="n">
        <x:f>MAX(AB1542,AC1542*'01 Controls'!$E$14)</x:f>
        <x:v>0</x:v>
      </x:c>
      <x:c r="AE1542" s="18" t="n">
        <x:f>IF(U1542=0,0,N1542*T1542/U1542)</x:f>
        <x:v>0</x:v>
      </x:c>
      <x:c r="AF1542" s="18" t="n">
        <x:f>IF(U1542=0,0,P1542*T1542/U1542)</x:f>
        <x:v>0</x:v>
      </x:c>
      <x:c r="AG1542" s="18" t="n">
        <x:f>MAX(AE1542,AF1542*'01 Controls'!$E$15)</x:f>
        <x:v>0</x:v>
      </x:c>
      <x:c r="AH1542" s="18" t="n">
        <x:f>SUM(V1542,Y1542,AB1542,AE1542)</x:f>
        <x:v>0</x:v>
      </x:c>
      <x:c r="AI1542" s="18" t="n">
        <x:f>N1542-AH1542</x:f>
        <x:v>0</x:v>
      </x:c>
      <x:c r="AJ1542" s="18" t="n">
        <x:f>V1542*INDEX('07 Mode Capacity'!$P$6:$P$17,MATCH("AIR-"&amp;I1542,'07 Mode Capacity'!$C$6:$C$17,0))</x:f>
        <x:v>0</x:v>
      </x:c>
      <x:c r="AK1542" s="18" t="n">
        <x:f>Y1542*INDEX('07 Mode Capacity'!$P$6:$P$17,MATCH("OCEAN-"&amp;I1542,'07 Mode Capacity'!$C$6:$C$17,0))</x:f>
        <x:v>0</x:v>
      </x:c>
      <x:c r="AL1542" s="18" t="n">
        <x:f>AB1542*INDEX('07 Mode Capacity'!$P$6:$P$17,MATCH("LAND-"&amp;I1542,'07 Mode Capacity'!$C$6:$C$17,0))</x:f>
        <x:v>0</x:v>
      </x:c>
      <x:c r="AM1542" s="18" t="n">
        <x:f>AE1542*INDEX('07 Mode Capacity'!$P$6:$P$17,MATCH("INLAND-"&amp;I1542,'07 Mode Capacity'!$C$6:$C$17,0))</x:f>
        <x:v>0</x:v>
      </x:c>
      <x:c r="AN1542" s="18" t="n">
        <x:f>SUM(AJ1542:AM1542)</x:f>
        <x:v>0</x:v>
      </x:c>
      <x:c r="AO1542" s="17" t="n">
        <x:f>IF(N1542=0,1,AN1542/N1542)</x:f>
        <x:v>1</x:v>
      </x:c>
      <x:c r="AP1542" s="11" t="str">
        <x:f>IF(AO1542&gt;='01 Controls'!$E$16,"PASS","FAIL")</x:f>
        <x:v>PASS</x:v>
      </x:c>
      <x:c r="AQ1542" s="11" t="str">
        <x:v>UNQUANTIFIED</x:v>
      </x:c>
      <x:c r="AR1542" s="11" t="str">
        <x:v>Position-class planning record; serial item and receiver open</x:v>
      </x:c>
      <x:c r="AS1542" s="26"/>
      <x:c r="AT1542" s="26"/>
    </x:row>
    <x:row r="1543">
      <x:c r="C1543" s="11" t="str">
        <x:v>M1-M-OSG-BLK-08</x:v>
      </x:c>
      <x:c r="D1543" s="11" t="str">
        <x:v>M1</x:v>
      </x:c>
      <x:c r="E1543" s="11" t="str">
        <x:v>Western fire and heat</x:v>
      </x:c>
      <x:c r="F1543" s="11" t="str">
        <x:v>M-OSG</x:v>
      </x:c>
      <x:c r="G1543" s="11" t="str">
        <x:v>Offshore-support group</x:v>
      </x:c>
      <x:c r="H1543" s="11" t="str">
        <x:v>BLK-08</x:v>
      </x:c>
      <x:c r="I1543" s="19" t="n">
        <x:v>48</x:v>
      </x:c>
      <x:c r="J1543" s="21" t="n">
        <x:v>0</x:v>
      </x:c>
      <x:c r="K1543" s="18" t="n">
        <x:f>'05 Cargo Register'!K199</x:f>
        <x:v>105</x:v>
      </x:c>
      <x:c r="L1543" s="18" t="n">
        <x:f>'05 Cargo Register'!N199</x:f>
        <x:v>17</x:v>
      </x:c>
      <x:c r="M1543" s="18" t="n">
        <x:f>'05 Cargo Register'!O199</x:f>
        <x:v>867</x:v>
      </x:c>
      <x:c r="N1543" s="18" t="n">
        <x:f>J1543*K1543</x:f>
        <x:v>0</x:v>
      </x:c>
      <x:c r="O1543" s="18" t="n">
        <x:f>J1543*L1543</x:f>
        <x:v>0</x:v>
      </x:c>
      <x:c r="P1543" s="18" t="n">
        <x:f>J1543*M1543</x:f>
        <x:v>0</x:v>
      </x:c>
      <x:c r="Q1543" s="22" t="n">
        <x:f>'01 Controls'!$E$25*'02 Cargo Classes'!$M$14</x:f>
        <x:v>0.1</x:v>
      </x:c>
      <x:c r="R1543" s="22" t="n">
        <x:f>'01 Controls'!$F$25*'02 Cargo Classes'!$N$14</x:f>
        <x:v>0</x:v>
      </x:c>
      <x:c r="S1543" s="22" t="n">
        <x:f>'01 Controls'!$G$25*'02 Cargo Classes'!$O$14</x:f>
        <x:v>0.9</x:v>
      </x:c>
      <x:c r="T1543" s="22" t="n">
        <x:f>'01 Controls'!$H$25*'02 Cargo Classes'!$P$14</x:f>
        <x:v>0</x:v>
      </x:c>
      <x:c r="U1543" s="22" t="n">
        <x:f>SUM(Q1543:T1543)</x:f>
        <x:v>1</x:v>
      </x:c>
      <x:c r="V1543" s="18" t="n">
        <x:f>IF(U1543=0,0,N1543*Q1543/U1543)</x:f>
        <x:v>0</x:v>
      </x:c>
      <x:c r="W1543" s="18" t="n">
        <x:f>IF(U1543=0,0,P1543*Q1543/U1543)</x:f>
        <x:v>0</x:v>
      </x:c>
      <x:c r="X1543" s="18" t="n">
        <x:f>MAX(V1543,W1543*'01 Controls'!$E$12)</x:f>
        <x:v>0</x:v>
      </x:c>
      <x:c r="Y1543" s="18" t="n">
        <x:f>IF(U1543=0,0,N1543*R1543/U1543)</x:f>
        <x:v>0</x:v>
      </x:c>
      <x:c r="Z1543" s="18" t="n">
        <x:f>IF(U1543=0,0,P1543*R1543/U1543)</x:f>
        <x:v>0</x:v>
      </x:c>
      <x:c r="AA1543" s="18" t="n">
        <x:f>MAX(Y1543,Z1543*'01 Controls'!$E$13)</x:f>
        <x:v>0</x:v>
      </x:c>
      <x:c r="AB1543" s="18" t="n">
        <x:f>IF(U1543=0,0,N1543*S1543/U1543)</x:f>
        <x:v>0</x:v>
      </x:c>
      <x:c r="AC1543" s="18" t="n">
        <x:f>IF(U1543=0,0,P1543*S1543/U1543)</x:f>
        <x:v>0</x:v>
      </x:c>
      <x:c r="AD1543" s="18" t="n">
        <x:f>MAX(AB1543,AC1543*'01 Controls'!$E$14)</x:f>
        <x:v>0</x:v>
      </x:c>
      <x:c r="AE1543" s="18" t="n">
        <x:f>IF(U1543=0,0,N1543*T1543/U1543)</x:f>
        <x:v>0</x:v>
      </x:c>
      <x:c r="AF1543" s="18" t="n">
        <x:f>IF(U1543=0,0,P1543*T1543/U1543)</x:f>
        <x:v>0</x:v>
      </x:c>
      <x:c r="AG1543" s="18" t="n">
        <x:f>MAX(AE1543,AF1543*'01 Controls'!$E$15)</x:f>
        <x:v>0</x:v>
      </x:c>
      <x:c r="AH1543" s="18" t="n">
        <x:f>SUM(V1543,Y1543,AB1543,AE1543)</x:f>
        <x:v>0</x:v>
      </x:c>
      <x:c r="AI1543" s="18" t="n">
        <x:f>N1543-AH1543</x:f>
        <x:v>0</x:v>
      </x:c>
      <x:c r="AJ1543" s="18" t="n">
        <x:f>V1543*INDEX('07 Mode Capacity'!$P$6:$P$17,MATCH("AIR-"&amp;I1543,'07 Mode Capacity'!$C$6:$C$17,0))</x:f>
        <x:v>0</x:v>
      </x:c>
      <x:c r="AK1543" s="18" t="n">
        <x:f>Y1543*INDEX('07 Mode Capacity'!$P$6:$P$17,MATCH("OCEAN-"&amp;I1543,'07 Mode Capacity'!$C$6:$C$17,0))</x:f>
        <x:v>0</x:v>
      </x:c>
      <x:c r="AL1543" s="18" t="n">
        <x:f>AB1543*INDEX('07 Mode Capacity'!$P$6:$P$17,MATCH("LAND-"&amp;I1543,'07 Mode Capacity'!$C$6:$C$17,0))</x:f>
        <x:v>0</x:v>
      </x:c>
      <x:c r="AM1543" s="18" t="n">
        <x:f>AE1543*INDEX('07 Mode Capacity'!$P$6:$P$17,MATCH("INLAND-"&amp;I1543,'07 Mode Capacity'!$C$6:$C$17,0))</x:f>
        <x:v>0</x:v>
      </x:c>
      <x:c r="AN1543" s="18" t="n">
        <x:f>SUM(AJ1543:AM1543)</x:f>
        <x:v>0</x:v>
      </x:c>
      <x:c r="AO1543" s="17" t="n">
        <x:f>IF(N1543=0,1,AN1543/N1543)</x:f>
        <x:v>1</x:v>
      </x:c>
      <x:c r="AP1543" s="11" t="str">
        <x:f>IF(AO1543&gt;='01 Controls'!$E$16,"PASS","FAIL")</x:f>
        <x:v>PASS</x:v>
      </x:c>
      <x:c r="AQ1543" s="11" t="str">
        <x:v>UNQUANTIFIED</x:v>
      </x:c>
      <x:c r="AR1543" s="11" t="str">
        <x:v>Position-class planning record; serial item and receiver open</x:v>
      </x:c>
      <x:c r="AS1543" s="26"/>
      <x:c r="AT1543" s="26"/>
    </x:row>
    <x:row r="1544">
      <x:c r="C1544" s="11" t="str">
        <x:v>M1-M-OSG-OOG-80</x:v>
      </x:c>
      <x:c r="D1544" s="11" t="str">
        <x:v>M1</x:v>
      </x:c>
      <x:c r="E1544" s="11" t="str">
        <x:v>Western fire and heat</x:v>
      </x:c>
      <x:c r="F1544" s="11" t="str">
        <x:v>M-OSG</x:v>
      </x:c>
      <x:c r="G1544" s="11" t="str">
        <x:v>Offshore-support group</x:v>
      </x:c>
      <x:c r="H1544" s="11" t="str">
        <x:v>OOG-80</x:v>
      </x:c>
      <x:c r="I1544" s="19" t="n">
        <x:v>72</x:v>
      </x:c>
      <x:c r="J1544" s="21" t="n">
        <x:v>0</x:v>
      </x:c>
      <x:c r="K1544" s="18" t="n">
        <x:f>'05 Cargo Register'!K200</x:f>
        <x:v>420</x:v>
      </x:c>
      <x:c r="L1544" s="18" t="n">
        <x:f>'05 Cargo Register'!N200</x:f>
        <x:v>7</x:v>
      </x:c>
      <x:c r="M1544" s="18" t="n">
        <x:f>'05 Cargo Register'!O200</x:f>
        <x:v>1232</x:v>
      </x:c>
      <x:c r="N1544" s="18" t="n">
        <x:f>J1544*K1544</x:f>
        <x:v>0</x:v>
      </x:c>
      <x:c r="O1544" s="18" t="n">
        <x:f>J1544*L1544</x:f>
        <x:v>0</x:v>
      </x:c>
      <x:c r="P1544" s="18" t="n">
        <x:f>J1544*M1544</x:f>
        <x:v>0</x:v>
      </x:c>
      <x:c r="Q1544" s="22" t="n">
        <x:f>'01 Controls'!$E$25*'02 Cargo Classes'!$M$15</x:f>
        <x:v>0</x:v>
      </x:c>
      <x:c r="R1544" s="22" t="n">
        <x:f>'01 Controls'!$F$25*'02 Cargo Classes'!$N$15</x:f>
        <x:v>0</x:v>
      </x:c>
      <x:c r="S1544" s="22" t="n">
        <x:f>'01 Controls'!$G$25*'02 Cargo Classes'!$O$15</x:f>
        <x:v>0.54</x:v>
      </x:c>
      <x:c r="T1544" s="22" t="n">
        <x:f>'01 Controls'!$H$25*'02 Cargo Classes'!$P$15</x:f>
        <x:v>0</x:v>
      </x:c>
      <x:c r="U1544" s="22" t="n">
        <x:f>SUM(Q1544:T1544)</x:f>
        <x:v>0.54</x:v>
      </x:c>
      <x:c r="V1544" s="18" t="n">
        <x:f>IF(U1544=0,0,N1544*Q1544/U1544)</x:f>
        <x:v>0</x:v>
      </x:c>
      <x:c r="W1544" s="18" t="n">
        <x:f>IF(U1544=0,0,P1544*Q1544/U1544)</x:f>
        <x:v>0</x:v>
      </x:c>
      <x:c r="X1544" s="18" t="n">
        <x:f>MAX(V1544,W1544*'01 Controls'!$E$12)</x:f>
        <x:v>0</x:v>
      </x:c>
      <x:c r="Y1544" s="18" t="n">
        <x:f>IF(U1544=0,0,N1544*R1544/U1544)</x:f>
        <x:v>0</x:v>
      </x:c>
      <x:c r="Z1544" s="18" t="n">
        <x:f>IF(U1544=0,0,P1544*R1544/U1544)</x:f>
        <x:v>0</x:v>
      </x:c>
      <x:c r="AA1544" s="18" t="n">
        <x:f>MAX(Y1544,Z1544*'01 Controls'!$E$13)</x:f>
        <x:v>0</x:v>
      </x:c>
      <x:c r="AB1544" s="18" t="n">
        <x:f>IF(U1544=0,0,N1544*S1544/U1544)</x:f>
        <x:v>0</x:v>
      </x:c>
      <x:c r="AC1544" s="18" t="n">
        <x:f>IF(U1544=0,0,P1544*S1544/U1544)</x:f>
        <x:v>0</x:v>
      </x:c>
      <x:c r="AD1544" s="18" t="n">
        <x:f>MAX(AB1544,AC1544*'01 Controls'!$E$14)</x:f>
        <x:v>0</x:v>
      </x:c>
      <x:c r="AE1544" s="18" t="n">
        <x:f>IF(U1544=0,0,N1544*T1544/U1544)</x:f>
        <x:v>0</x:v>
      </x:c>
      <x:c r="AF1544" s="18" t="n">
        <x:f>IF(U1544=0,0,P1544*T1544/U1544)</x:f>
        <x:v>0</x:v>
      </x:c>
      <x:c r="AG1544" s="18" t="n">
        <x:f>MAX(AE1544,AF1544*'01 Controls'!$E$15)</x:f>
        <x:v>0</x:v>
      </x:c>
      <x:c r="AH1544" s="18" t="n">
        <x:f>SUM(V1544,Y1544,AB1544,AE1544)</x:f>
        <x:v>0</x:v>
      </x:c>
      <x:c r="AI1544" s="18" t="n">
        <x:f>N1544-AH1544</x:f>
        <x:v>0</x:v>
      </x:c>
      <x:c r="AJ1544" s="18" t="n">
        <x:f>V1544*INDEX('07 Mode Capacity'!$P$6:$P$17,MATCH("AIR-"&amp;I1544,'07 Mode Capacity'!$C$6:$C$17,0))</x:f>
        <x:v>0</x:v>
      </x:c>
      <x:c r="AK1544" s="18" t="n">
        <x:f>Y1544*INDEX('07 Mode Capacity'!$P$6:$P$17,MATCH("OCEAN-"&amp;I1544,'07 Mode Capacity'!$C$6:$C$17,0))</x:f>
        <x:v>0</x:v>
      </x:c>
      <x:c r="AL1544" s="18" t="n">
        <x:f>AB1544*INDEX('07 Mode Capacity'!$P$6:$P$17,MATCH("LAND-"&amp;I1544,'07 Mode Capacity'!$C$6:$C$17,0))</x:f>
        <x:v>0</x:v>
      </x:c>
      <x:c r="AM1544" s="18" t="n">
        <x:f>AE1544*INDEX('07 Mode Capacity'!$P$6:$P$17,MATCH("INLAND-"&amp;I1544,'07 Mode Capacity'!$C$6:$C$17,0))</x:f>
        <x:v>0</x:v>
      </x:c>
      <x:c r="AN1544" s="18" t="n">
        <x:f>SUM(AJ1544:AM1544)</x:f>
        <x:v>0</x:v>
      </x:c>
      <x:c r="AO1544" s="17" t="n">
        <x:f>IF(N1544=0,1,AN1544/N1544)</x:f>
        <x:v>1</x:v>
      </x:c>
      <x:c r="AP1544" s="11" t="str">
        <x:f>IF(AO1544&gt;='01 Controls'!$E$16,"PASS","FAIL")</x:f>
        <x:v>PASS</x:v>
      </x:c>
      <x:c r="AQ1544" s="11" t="str">
        <x:v>UNQUANTIFIED</x:v>
      </x:c>
      <x:c r="AR1544" s="11" t="str">
        <x:v>Position-class planning record; serial item and receiver open</x:v>
      </x:c>
      <x:c r="AS1544" s="26"/>
      <x:c r="AT1544" s="26"/>
    </x:row>
    <x:row r="1545">
      <x:c r="C1545" s="11" t="str">
        <x:v>M1-M-SSG-APL-45</x:v>
      </x:c>
      <x:c r="D1545" s="11" t="str">
        <x:v>M1</x:v>
      </x:c>
      <x:c r="E1545" s="11" t="str">
        <x:v>Western fire and heat</x:v>
      </x:c>
      <x:c r="F1545" s="11" t="str">
        <x:v>M-SSG</x:v>
      </x:c>
      <x:c r="G1545" s="11" t="str">
        <x:v>Ocean sustainment group</x:v>
      </x:c>
      <x:c r="H1545" s="11" t="str">
        <x:v>APL-45</x:v>
      </x:c>
      <x:c r="I1545" s="19" t="n">
        <x:v>24</x:v>
      </x:c>
      <x:c r="J1545" s="21" t="n">
        <x:v>1</x:v>
      </x:c>
      <x:c r="K1545" s="18" t="n">
        <x:f>'05 Cargo Register'!K201</x:f>
        <x:v>63</x:v>
      </x:c>
      <x:c r="L1545" s="18" t="n">
        <x:f>'05 Cargo Register'!N201</x:f>
        <x:v>17</x:v>
      </x:c>
      <x:c r="M1545" s="18" t="n">
        <x:f>'05 Cargo Register'!O201</x:f>
        <x:v>127.5</x:v>
      </x:c>
      <x:c r="N1545" s="18" t="n">
        <x:f>J1545*K1545</x:f>
        <x:v>63</x:v>
      </x:c>
      <x:c r="O1545" s="18" t="n">
        <x:f>J1545*L1545</x:f>
        <x:v>17</x:v>
      </x:c>
      <x:c r="P1545" s="18" t="n">
        <x:f>J1545*M1545</x:f>
        <x:v>127.5</x:v>
      </x:c>
      <x:c r="Q1545" s="22" t="n">
        <x:f>'01 Controls'!$E$25*'02 Cargo Classes'!$M$6</x:f>
        <x:v>0.30000000000000004</x:v>
      </x:c>
      <x:c r="R1545" s="22" t="n">
        <x:f>'01 Controls'!$F$25*'02 Cargo Classes'!$N$6</x:f>
        <x:v>0</x:v>
      </x:c>
      <x:c r="S1545" s="22" t="n">
        <x:f>'01 Controls'!$G$25*'02 Cargo Classes'!$O$6</x:f>
        <x:v>0.9</x:v>
      </x:c>
      <x:c r="T1545" s="22" t="n">
        <x:f>'01 Controls'!$H$25*'02 Cargo Classes'!$P$6</x:f>
        <x:v>0</x:v>
      </x:c>
      <x:c r="U1545" s="22" t="n">
        <x:f>SUM(Q1545:T1545)</x:f>
        <x:v>1.2000000000000002</x:v>
      </x:c>
      <x:c r="V1545" s="18" t="n">
        <x:f>IF(U1545=0,0,N1545*Q1545/U1545)</x:f>
        <x:v>15.75</x:v>
      </x:c>
      <x:c r="W1545" s="18" t="n">
        <x:f>IF(U1545=0,0,P1545*Q1545/U1545)</x:f>
        <x:v>31.875</x:v>
      </x:c>
      <x:c r="X1545" s="18" t="n">
        <x:f>MAX(V1545,W1545*'01 Controls'!$E$12)</x:f>
        <x:v>15.75</x:v>
      </x:c>
      <x:c r="Y1545" s="18" t="n">
        <x:f>IF(U1545=0,0,N1545*R1545/U1545)</x:f>
        <x:v>0</x:v>
      </x:c>
      <x:c r="Z1545" s="18" t="n">
        <x:f>IF(U1545=0,0,P1545*R1545/U1545)</x:f>
        <x:v>0</x:v>
      </x:c>
      <x:c r="AA1545" s="18" t="n">
        <x:f>MAX(Y1545,Z1545*'01 Controls'!$E$13)</x:f>
        <x:v>0</x:v>
      </x:c>
      <x:c r="AB1545" s="18" t="n">
        <x:f>IF(U1545=0,0,N1545*S1545/U1545)</x:f>
        <x:v>47.24999999999999</x:v>
      </x:c>
      <x:c r="AC1545" s="18" t="n">
        <x:f>IF(U1545=0,0,P1545*S1545/U1545)</x:f>
        <x:v>95.62499999999999</x:v>
      </x:c>
      <x:c r="AD1545" s="18" t="n">
        <x:f>MAX(AB1545,AC1545*'01 Controls'!$E$14)</x:f>
        <x:v>47.24999999999999</x:v>
      </x:c>
      <x:c r="AE1545" s="18" t="n">
        <x:f>IF(U1545=0,0,N1545*T1545/U1545)</x:f>
        <x:v>0</x:v>
      </x:c>
      <x:c r="AF1545" s="18" t="n">
        <x:f>IF(U1545=0,0,P1545*T1545/U1545)</x:f>
        <x:v>0</x:v>
      </x:c>
      <x:c r="AG1545" s="18" t="n">
        <x:f>MAX(AE1545,AF1545*'01 Controls'!$E$15)</x:f>
        <x:v>0</x:v>
      </x:c>
      <x:c r="AH1545" s="18" t="n">
        <x:f>SUM(V1545,Y1545,AB1545,AE1545)</x:f>
        <x:v>62.99999999999999</x:v>
      </x:c>
      <x:c r="AI1545" s="18" t="n">
        <x:f>N1545-AH1545</x:f>
        <x:v>7.105427357601002e-15</x:v>
      </x:c>
      <x:c r="AJ1545" s="18" t="n">
        <x:f>V1545*INDEX('07 Mode Capacity'!$P$6:$P$17,MATCH("AIR-"&amp;I1545,'07 Mode Capacity'!$C$6:$C$17,0))</x:f>
        <x:v>3.1958965684621945</x:v>
      </x:c>
      <x:c r="AK1545" s="18" t="n">
        <x:f>Y1545*INDEX('07 Mode Capacity'!$P$6:$P$17,MATCH("OCEAN-"&amp;I1545,'07 Mode Capacity'!$C$6:$C$17,0))</x:f>
        <x:v>0</x:v>
      </x:c>
      <x:c r="AL1545" s="18" t="n">
        <x:f>AB1545*INDEX('07 Mode Capacity'!$P$6:$P$17,MATCH("LAND-"&amp;I1545,'07 Mode Capacity'!$C$6:$C$17,0))</x:f>
        <x:v>18.07316867079075</x:v>
      </x:c>
      <x:c r="AM1545" s="18" t="n">
        <x:f>AE1545*INDEX('07 Mode Capacity'!$P$6:$P$17,MATCH("INLAND-"&amp;I1545,'07 Mode Capacity'!$C$6:$C$17,0))</x:f>
        <x:v>0</x:v>
      </x:c>
      <x:c r="AN1545" s="18" t="n">
        <x:f>SUM(AJ1545:AM1545)</x:f>
        <x:v>21.269065239252946</x:v>
      </x:c>
      <x:c r="AO1545" s="17" t="n">
        <x:f>IF(N1545=0,1,AN1545/N1545)</x:f>
        <x:v>0.33760421014687214</x:v>
      </x:c>
      <x:c r="AP1545" s="11" t="str">
        <x:f>IF(AO1545&gt;='01 Controls'!$E$16,"PASS","FAIL")</x:f>
        <x:v>FAIL</x:v>
      </x:c>
      <x:c r="AQ1545" s="11" t="str">
        <x:v>UNQUANTIFIED</x:v>
      </x:c>
      <x:c r="AR1545" s="11" t="str">
        <x:v>Position-class planning record; serial item and receiver open</x:v>
      </x:c>
      <x:c r="AS1545" s="26"/>
      <x:c r="AT1545" s="26"/>
    </x:row>
    <x:row r="1546">
      <x:c r="C1546" s="11" t="str">
        <x:v>M1-M-SSG-ISO-18</x:v>
      </x:c>
      <x:c r="D1546" s="11" t="str">
        <x:v>M1</x:v>
      </x:c>
      <x:c r="E1546" s="11" t="str">
        <x:v>Western fire and heat</x:v>
      </x:c>
      <x:c r="F1546" s="11" t="str">
        <x:v>M-SSG</x:v>
      </x:c>
      <x:c r="G1546" s="11" t="str">
        <x:v>Ocean sustainment group</x:v>
      </x:c>
      <x:c r="H1546" s="11" t="str">
        <x:v>ISO-18</x:v>
      </x:c>
      <x:c r="I1546" s="19" t="n">
        <x:v>48</x:v>
      </x:c>
      <x:c r="J1546" s="21" t="n">
        <x:v>1</x:v>
      </x:c>
      <x:c r="K1546" s="18" t="n">
        <x:f>'05 Cargo Register'!K202</x:f>
        <x:v>252</x:v>
      </x:c>
      <x:c r="L1546" s="18" t="n">
        <x:f>'05 Cargo Register'!N202</x:f>
        <x:v>17</x:v>
      </x:c>
      <x:c r="M1546" s="18" t="n">
        <x:f>'05 Cargo Register'!O202</x:f>
        <x:v>448.8</x:v>
      </x:c>
      <x:c r="N1546" s="18" t="n">
        <x:f>J1546*K1546</x:f>
        <x:v>252</x:v>
      </x:c>
      <x:c r="O1546" s="18" t="n">
        <x:f>J1546*L1546</x:f>
        <x:v>17</x:v>
      </x:c>
      <x:c r="P1546" s="18" t="n">
        <x:f>J1546*M1546</x:f>
        <x:v>448.8</x:v>
      </x:c>
      <x:c r="Q1546" s="22" t="n">
        <x:f>'01 Controls'!$E$25*'02 Cargo Classes'!$M$7</x:f>
        <x:v>0.020000000000000004</x:v>
      </x:c>
      <x:c r="R1546" s="22" t="n">
        <x:f>'01 Controls'!$F$25*'02 Cargo Classes'!$N$7</x:f>
        <x:v>0</x:v>
      </x:c>
      <x:c r="S1546" s="22" t="n">
        <x:f>'01 Controls'!$G$25*'02 Cargo Classes'!$O$7</x:f>
        <x:v>1.08</x:v>
      </x:c>
      <x:c r="T1546" s="22" t="n">
        <x:f>'01 Controls'!$H$25*'02 Cargo Classes'!$P$7</x:f>
        <x:v>0</x:v>
      </x:c>
      <x:c r="U1546" s="22" t="n">
        <x:f>SUM(Q1546:T1546)</x:f>
        <x:v>1.1</x:v>
      </x:c>
      <x:c r="V1546" s="18" t="n">
        <x:f>IF(U1546=0,0,N1546*Q1546/U1546)</x:f>
        <x:v>4.581818181818182</x:v>
      </x:c>
      <x:c r="W1546" s="18" t="n">
        <x:f>IF(U1546=0,0,P1546*Q1546/U1546)</x:f>
        <x:v>8.160000000000002</x:v>
      </x:c>
      <x:c r="X1546" s="18" t="n">
        <x:f>MAX(V1546,W1546*'01 Controls'!$E$12)</x:f>
        <x:v>4.581818181818182</x:v>
      </x:c>
      <x:c r="Y1546" s="18" t="n">
        <x:f>IF(U1546=0,0,N1546*R1546/U1546)</x:f>
        <x:v>0</x:v>
      </x:c>
      <x:c r="Z1546" s="18" t="n">
        <x:f>IF(U1546=0,0,P1546*R1546/U1546)</x:f>
        <x:v>0</x:v>
      </x:c>
      <x:c r="AA1546" s="18" t="n">
        <x:f>MAX(Y1546,Z1546*'01 Controls'!$E$13)</x:f>
        <x:v>0</x:v>
      </x:c>
      <x:c r="AB1546" s="18" t="n">
        <x:f>IF(U1546=0,0,N1546*S1546/U1546)</x:f>
        <x:v>247.4181818181818</x:v>
      </x:c>
      <x:c r="AC1546" s="18" t="n">
        <x:f>IF(U1546=0,0,P1546*S1546/U1546)</x:f>
        <x:v>440.64000000000004</x:v>
      </x:c>
      <x:c r="AD1546" s="18" t="n">
        <x:f>MAX(AB1546,AC1546*'01 Controls'!$E$14)</x:f>
        <x:v>247.4181818181818</x:v>
      </x:c>
      <x:c r="AE1546" s="18" t="n">
        <x:f>IF(U1546=0,0,N1546*T1546/U1546)</x:f>
        <x:v>0</x:v>
      </x:c>
      <x:c r="AF1546" s="18" t="n">
        <x:f>IF(U1546=0,0,P1546*T1546/U1546)</x:f>
        <x:v>0</x:v>
      </x:c>
      <x:c r="AG1546" s="18" t="n">
        <x:f>MAX(AE1546,AF1546*'01 Controls'!$E$15)</x:f>
        <x:v>0</x:v>
      </x:c>
      <x:c r="AH1546" s="18" t="n">
        <x:f>SUM(V1546,Y1546,AB1546,AE1546)</x:f>
        <x:v>252</x:v>
      </x:c>
      <x:c r="AI1546" s="18" t="n">
        <x:f>N1546-AH1546</x:f>
        <x:v>0</x:v>
      </x:c>
      <x:c r="AJ1546" s="18" t="n">
        <x:f>V1546*INDEX('07 Mode Capacity'!$P$6:$P$17,MATCH("AIR-"&amp;I1546,'07 Mode Capacity'!$C$6:$C$17,0))</x:f>
        <x:v>1.28444701616185</x:v>
      </x:c>
      <x:c r="AK1546" s="18" t="n">
        <x:f>Y1546*INDEX('07 Mode Capacity'!$P$6:$P$17,MATCH("OCEAN-"&amp;I1546,'07 Mode Capacity'!$C$6:$C$17,0))</x:f>
        <x:v>0</x:v>
      </x:c>
      <x:c r="AL1546" s="18" t="n">
        <x:f>AB1546*INDEX('07 Mode Capacity'!$P$6:$P$17,MATCH("LAND-"&amp;I1546,'07 Mode Capacity'!$C$6:$C$17,0))</x:f>
        <x:v>30.196861970071943</x:v>
      </x:c>
      <x:c r="AM1546" s="18" t="n">
        <x:f>AE1546*INDEX('07 Mode Capacity'!$P$6:$P$17,MATCH("INLAND-"&amp;I1546,'07 Mode Capacity'!$C$6:$C$17,0))</x:f>
        <x:v>0</x:v>
      </x:c>
      <x:c r="AN1546" s="18" t="n">
        <x:f>SUM(AJ1546:AM1546)</x:f>
        <x:v>31.481308986233792</x:v>
      </x:c>
      <x:c r="AO1546" s="17" t="n">
        <x:f>IF(N1546=0,1,AN1546/N1546)</x:f>
        <x:v>0.12492582931045156</x:v>
      </x:c>
      <x:c r="AP1546" s="11" t="str">
        <x:f>IF(AO1546&gt;='01 Controls'!$E$16,"PASS","FAIL")</x:f>
        <x:v>FAIL</x:v>
      </x:c>
      <x:c r="AQ1546" s="11" t="str">
        <x:v>UNQUANTIFIED</x:v>
      </x:c>
      <x:c r="AR1546" s="11" t="str">
        <x:v>Position-class planning record; serial item and receiver open</x:v>
      </x:c>
      <x:c r="AS1546" s="26"/>
      <x:c r="AT1546" s="26"/>
    </x:row>
    <x:row r="1547">
      <x:c r="C1547" s="11" t="str">
        <x:v>M1-M-SSG-COL-12</x:v>
      </x:c>
      <x:c r="D1547" s="11" t="str">
        <x:v>M1</x:v>
      </x:c>
      <x:c r="E1547" s="11" t="str">
        <x:v>Western fire and heat</x:v>
      </x:c>
      <x:c r="F1547" s="11" t="str">
        <x:v>M-SSG</x:v>
      </x:c>
      <x:c r="G1547" s="11" t="str">
        <x:v>Ocean sustainment group</x:v>
      </x:c>
      <x:c r="H1547" s="11" t="str">
        <x:v>COL-12</x:v>
      </x:c>
      <x:c r="I1547" s="19" t="n">
        <x:v>24</x:v>
      </x:c>
      <x:c r="J1547" s="21" t="n">
        <x:v>1</x:v>
      </x:c>
      <x:c r="K1547" s="18" t="n">
        <x:f>'05 Cargo Register'!K203</x:f>
        <x:v>42</x:v>
      </x:c>
      <x:c r="L1547" s="18" t="n">
        <x:f>'05 Cargo Register'!N203</x:f>
        <x:v>5</x:v>
      </x:c>
      <x:c r="M1547" s="18" t="n">
        <x:f>'05 Cargo Register'!O203</x:f>
        <x:v>132</x:v>
      </x:c>
      <x:c r="N1547" s="18" t="n">
        <x:f>J1547*K1547</x:f>
        <x:v>42</x:v>
      </x:c>
      <x:c r="O1547" s="18" t="n">
        <x:f>J1547*L1547</x:f>
        <x:v>5</x:v>
      </x:c>
      <x:c r="P1547" s="18" t="n">
        <x:f>J1547*M1547</x:f>
        <x:v>132</x:v>
      </x:c>
      <x:c r="Q1547" s="22" t="n">
        <x:f>'01 Controls'!$E$25*'02 Cargo Classes'!$M$8</x:f>
        <x:v>0.2</x:v>
      </x:c>
      <x:c r="R1547" s="22" t="n">
        <x:f>'01 Controls'!$F$25*'02 Cargo Classes'!$N$8</x:f>
        <x:v>0</x:v>
      </x:c>
      <x:c r="S1547" s="22" t="n">
        <x:f>'01 Controls'!$G$25*'02 Cargo Classes'!$O$8</x:f>
        <x:v>1.08</x:v>
      </x:c>
      <x:c r="T1547" s="22" t="n">
        <x:f>'01 Controls'!$H$25*'02 Cargo Classes'!$P$8</x:f>
        <x:v>0</x:v>
      </x:c>
      <x:c r="U1547" s="22" t="n">
        <x:f>SUM(Q1547:T1547)</x:f>
        <x:v>1.28</x:v>
      </x:c>
      <x:c r="V1547" s="18" t="n">
        <x:f>IF(U1547=0,0,N1547*Q1547/U1547)</x:f>
        <x:v>6.5625</x:v>
      </x:c>
      <x:c r="W1547" s="18" t="n">
        <x:f>IF(U1547=0,0,P1547*Q1547/U1547)</x:f>
        <x:v>20.625</x:v>
      </x:c>
      <x:c r="X1547" s="18" t="n">
        <x:f>MAX(V1547,W1547*'01 Controls'!$E$12)</x:f>
        <x:v>6.5625</x:v>
      </x:c>
      <x:c r="Y1547" s="18" t="n">
        <x:f>IF(U1547=0,0,N1547*R1547/U1547)</x:f>
        <x:v>0</x:v>
      </x:c>
      <x:c r="Z1547" s="18" t="n">
        <x:f>IF(U1547=0,0,P1547*R1547/U1547)</x:f>
        <x:v>0</x:v>
      </x:c>
      <x:c r="AA1547" s="18" t="n">
        <x:f>MAX(Y1547,Z1547*'01 Controls'!$E$13)</x:f>
        <x:v>0</x:v>
      </x:c>
      <x:c r="AB1547" s="18" t="n">
        <x:f>IF(U1547=0,0,N1547*S1547/U1547)</x:f>
        <x:v>35.4375</x:v>
      </x:c>
      <x:c r="AC1547" s="18" t="n">
        <x:f>IF(U1547=0,0,P1547*S1547/U1547)</x:f>
        <x:v>111.375</x:v>
      </x:c>
      <x:c r="AD1547" s="18" t="n">
        <x:f>MAX(AB1547,AC1547*'01 Controls'!$E$14)</x:f>
        <x:v>35.4375</x:v>
      </x:c>
      <x:c r="AE1547" s="18" t="n">
        <x:f>IF(U1547=0,0,N1547*T1547/U1547)</x:f>
        <x:v>0</x:v>
      </x:c>
      <x:c r="AF1547" s="18" t="n">
        <x:f>IF(U1547=0,0,P1547*T1547/U1547)</x:f>
        <x:v>0</x:v>
      </x:c>
      <x:c r="AG1547" s="18" t="n">
        <x:f>MAX(AE1547,AF1547*'01 Controls'!$E$15)</x:f>
        <x:v>0</x:v>
      </x:c>
      <x:c r="AH1547" s="18" t="n">
        <x:f>SUM(V1547,Y1547,AB1547,AE1547)</x:f>
        <x:v>42</x:v>
      </x:c>
      <x:c r="AI1547" s="18" t="n">
        <x:f>N1547-AH1547</x:f>
        <x:v>0</x:v>
      </x:c>
      <x:c r="AJ1547" s="18" t="n">
        <x:f>V1547*INDEX('07 Mode Capacity'!$P$6:$P$17,MATCH("AIR-"&amp;I1547,'07 Mode Capacity'!$C$6:$C$17,0))</x:f>
        <x:v>1.3316235701925812</x:v>
      </x:c>
      <x:c r="AK1547" s="18" t="n">
        <x:f>Y1547*INDEX('07 Mode Capacity'!$P$6:$P$17,MATCH("OCEAN-"&amp;I1547,'07 Mode Capacity'!$C$6:$C$17,0))</x:f>
        <x:v>0</x:v>
      </x:c>
      <x:c r="AL1547" s="18" t="n">
        <x:f>AB1547*INDEX('07 Mode Capacity'!$P$6:$P$17,MATCH("LAND-"&amp;I1547,'07 Mode Capacity'!$C$6:$C$17,0))</x:f>
        <x:v>13.554876503093064</x:v>
      </x:c>
      <x:c r="AM1547" s="18" t="n">
        <x:f>AE1547*INDEX('07 Mode Capacity'!$P$6:$P$17,MATCH("INLAND-"&amp;I1547,'07 Mode Capacity'!$C$6:$C$17,0))</x:f>
        <x:v>0</x:v>
      </x:c>
      <x:c r="AN1547" s="18" t="n">
        <x:f>SUM(AJ1547:AM1547)</x:f>
        <x:v>14.886500073285646</x:v>
      </x:c>
      <x:c r="AO1547" s="17" t="n">
        <x:f>IF(N1547=0,1,AN1547/N1547)</x:f>
        <x:v>0.35444047793537253</x:v>
      </x:c>
      <x:c r="AP1547" s="11" t="str">
        <x:f>IF(AO1547&gt;='01 Controls'!$E$16,"PASS","FAIL")</x:f>
        <x:v>FAIL</x:v>
      </x:c>
      <x:c r="AQ1547" s="11" t="str">
        <x:v>UNQUANTIFIED</x:v>
      </x:c>
      <x:c r="AR1547" s="11" t="str">
        <x:v>Position-class planning record; serial item and receiver open</x:v>
      </x:c>
      <x:c r="AS1547" s="26"/>
      <x:c r="AT1547" s="26"/>
    </x:row>
    <x:row r="1548">
      <x:c r="C1548" s="11" t="str">
        <x:v>M1-M-SSG-BAT-22</x:v>
      </x:c>
      <x:c r="D1548" s="11" t="str">
        <x:v>M1</x:v>
      </x:c>
      <x:c r="E1548" s="11" t="str">
        <x:v>Western fire and heat</x:v>
      </x:c>
      <x:c r="F1548" s="11" t="str">
        <x:v>M-SSG</x:v>
      </x:c>
      <x:c r="G1548" s="11" t="str">
        <x:v>Ocean sustainment group</x:v>
      </x:c>
      <x:c r="H1548" s="11" t="str">
        <x:v>BAT-22</x:v>
      </x:c>
      <x:c r="I1548" s="19" t="n">
        <x:v>48</x:v>
      </x:c>
      <x:c r="J1548" s="21" t="n">
        <x:v>1</x:v>
      </x:c>
      <x:c r="K1548" s="18" t="n">
        <x:f>'05 Cargo Register'!K204</x:f>
        <x:v>168</x:v>
      </x:c>
      <x:c r="L1548" s="18" t="n">
        <x:f>'05 Cargo Register'!N204</x:f>
        <x:v>10</x:v>
      </x:c>
      <x:c r="M1548" s="18" t="n">
        <x:f>'05 Cargo Register'!O204</x:f>
        <x:v>264</x:v>
      </x:c>
      <x:c r="N1548" s="18" t="n">
        <x:f>J1548*K1548</x:f>
        <x:v>168</x:v>
      </x:c>
      <x:c r="O1548" s="18" t="n">
        <x:f>J1548*L1548</x:f>
        <x:v>10</x:v>
      </x:c>
      <x:c r="P1548" s="18" t="n">
        <x:f>J1548*M1548</x:f>
        <x:v>264</x:v>
      </x:c>
      <x:c r="Q1548" s="22" t="n">
        <x:f>'01 Controls'!$E$25*'02 Cargo Classes'!$M$9</x:f>
        <x:v>0</x:v>
      </x:c>
      <x:c r="R1548" s="22" t="n">
        <x:f>'01 Controls'!$F$25*'02 Cargo Classes'!$N$9</x:f>
        <x:v>0</x:v>
      </x:c>
      <x:c r="S1548" s="22" t="n">
        <x:f>'01 Controls'!$G$25*'02 Cargo Classes'!$O$9</x:f>
        <x:v>0.9</x:v>
      </x:c>
      <x:c r="T1548" s="22" t="n">
        <x:f>'01 Controls'!$H$25*'02 Cargo Classes'!$P$9</x:f>
        <x:v>0</x:v>
      </x:c>
      <x:c r="U1548" s="22" t="n">
        <x:f>SUM(Q1548:T1548)</x:f>
        <x:v>0.9</x:v>
      </x:c>
      <x:c r="V1548" s="18" t="n">
        <x:f>IF(U1548=0,0,N1548*Q1548/U1548)</x:f>
        <x:v>0</x:v>
      </x:c>
      <x:c r="W1548" s="18" t="n">
        <x:f>IF(U1548=0,0,P1548*Q1548/U1548)</x:f>
        <x:v>0</x:v>
      </x:c>
      <x:c r="X1548" s="18" t="n">
        <x:f>MAX(V1548,W1548*'01 Controls'!$E$12)</x:f>
        <x:v>0</x:v>
      </x:c>
      <x:c r="Y1548" s="18" t="n">
        <x:f>IF(U1548=0,0,N1548*R1548/U1548)</x:f>
        <x:v>0</x:v>
      </x:c>
      <x:c r="Z1548" s="18" t="n">
        <x:f>IF(U1548=0,0,P1548*R1548/U1548)</x:f>
        <x:v>0</x:v>
      </x:c>
      <x:c r="AA1548" s="18" t="n">
        <x:f>MAX(Y1548,Z1548*'01 Controls'!$E$13)</x:f>
        <x:v>0</x:v>
      </x:c>
      <x:c r="AB1548" s="18" t="n">
        <x:f>IF(U1548=0,0,N1548*S1548/U1548)</x:f>
        <x:v>168.00000000000003</x:v>
      </x:c>
      <x:c r="AC1548" s="18" t="n">
        <x:f>IF(U1548=0,0,P1548*S1548/U1548)</x:f>
        <x:v>264</x:v>
      </x:c>
      <x:c r="AD1548" s="18" t="n">
        <x:f>MAX(AB1548,AC1548*'01 Controls'!$E$14)</x:f>
        <x:v>168.00000000000003</x:v>
      </x:c>
      <x:c r="AE1548" s="18" t="n">
        <x:f>IF(U1548=0,0,N1548*T1548/U1548)</x:f>
        <x:v>0</x:v>
      </x:c>
      <x:c r="AF1548" s="18" t="n">
        <x:f>IF(U1548=0,0,P1548*T1548/U1548)</x:f>
        <x:v>0</x:v>
      </x:c>
      <x:c r="AG1548" s="18" t="n">
        <x:f>MAX(AE1548,AF1548*'01 Controls'!$E$15)</x:f>
        <x:v>0</x:v>
      </x:c>
      <x:c r="AH1548" s="18" t="n">
        <x:f>SUM(V1548,Y1548,AB1548,AE1548)</x:f>
        <x:v>168.00000000000003</x:v>
      </x:c>
      <x:c r="AI1548" s="18" t="n">
        <x:f>N1548-AH1548</x:f>
        <x:v>-2.842170943040401e-14</x:v>
      </x:c>
      <x:c r="AJ1548" s="18" t="n">
        <x:f>V1548*INDEX('07 Mode Capacity'!$P$6:$P$17,MATCH("AIR-"&amp;I1548,'07 Mode Capacity'!$C$6:$C$17,0))</x:f>
        <x:v>0</x:v>
      </x:c>
      <x:c r="AK1548" s="18" t="n">
        <x:f>Y1548*INDEX('07 Mode Capacity'!$P$6:$P$17,MATCH("OCEAN-"&amp;I1548,'07 Mode Capacity'!$C$6:$C$17,0))</x:f>
        <x:v>0</x:v>
      </x:c>
      <x:c r="AL1548" s="18" t="n">
        <x:f>AB1548*INDEX('07 Mode Capacity'!$P$6:$P$17,MATCH("LAND-"&amp;I1548,'07 Mode Capacity'!$C$6:$C$17,0))</x:f>
        <x:v>20.504042078443916</x:v>
      </x:c>
      <x:c r="AM1548" s="18" t="n">
        <x:f>AE1548*INDEX('07 Mode Capacity'!$P$6:$P$17,MATCH("INLAND-"&amp;I1548,'07 Mode Capacity'!$C$6:$C$17,0))</x:f>
        <x:v>0</x:v>
      </x:c>
      <x:c r="AN1548" s="18" t="n">
        <x:f>SUM(AJ1548:AM1548)</x:f>
        <x:v>20.504042078443916</x:v>
      </x:c>
      <x:c r="AO1548" s="17" t="n">
        <x:f>IF(N1548=0,1,AN1548/N1548)</x:f>
        <x:v>0.12204786951454712</x:v>
      </x:c>
      <x:c r="AP1548" s="11" t="str">
        <x:f>IF(AO1548&gt;='01 Controls'!$E$16,"PASS","FAIL")</x:f>
        <x:v>FAIL</x:v>
      </x:c>
      <x:c r="AQ1548" s="11" t="str">
        <x:v>UNQUANTIFIED</x:v>
      </x:c>
      <x:c r="AR1548" s="11" t="str">
        <x:v>Position-class planning record; serial item and receiver open</x:v>
      </x:c>
      <x:c r="AS1548" s="26"/>
      <x:c r="AT1548" s="26"/>
    </x:row>
    <x:row r="1549">
      <x:c r="C1549" s="11" t="str">
        <x:v>M1-M-SSG-TNK-20</x:v>
      </x:c>
      <x:c r="D1549" s="11" t="str">
        <x:v>M1</x:v>
      </x:c>
      <x:c r="E1549" s="11" t="str">
        <x:v>Western fire and heat</x:v>
      </x:c>
      <x:c r="F1549" s="11" t="str">
        <x:v>M-SSG</x:v>
      </x:c>
      <x:c r="G1549" s="11" t="str">
        <x:v>Ocean sustainment group</x:v>
      </x:c>
      <x:c r="H1549" s="11" t="str">
        <x:v>TNK-20</x:v>
      </x:c>
      <x:c r="I1549" s="19" t="n">
        <x:v>48</x:v>
      </x:c>
      <x:c r="J1549" s="21" t="n">
        <x:v>1</x:v>
      </x:c>
      <x:c r="K1549" s="18" t="n">
        <x:f>'05 Cargo Register'!K205</x:f>
        <x:v>252</x:v>
      </x:c>
      <x:c r="L1549" s="18" t="n">
        <x:f>'05 Cargo Register'!N205</x:f>
        <x:v>15</x:v>
      </x:c>
      <x:c r="M1549" s="18" t="n">
        <x:f>'05 Cargo Register'!O205</x:f>
        <x:v>318.75</x:v>
      </x:c>
      <x:c r="N1549" s="18" t="n">
        <x:f>J1549*K1549</x:f>
        <x:v>252</x:v>
      </x:c>
      <x:c r="O1549" s="18" t="n">
        <x:f>J1549*L1549</x:f>
        <x:v>15</x:v>
      </x:c>
      <x:c r="P1549" s="18" t="n">
        <x:f>J1549*M1549</x:f>
        <x:v>318.75</x:v>
      </x:c>
      <x:c r="Q1549" s="22" t="n">
        <x:f>'01 Controls'!$E$25*'02 Cargo Classes'!$M$10</x:f>
        <x:v>0</x:v>
      </x:c>
      <x:c r="R1549" s="22" t="n">
        <x:f>'01 Controls'!$F$25*'02 Cargo Classes'!$N$10</x:f>
        <x:v>0</x:v>
      </x:c>
      <x:c r="S1549" s="22" t="n">
        <x:f>'01 Controls'!$G$25*'02 Cargo Classes'!$O$10</x:f>
        <x:v>0.9</x:v>
      </x:c>
      <x:c r="T1549" s="22" t="n">
        <x:f>'01 Controls'!$H$25*'02 Cargo Classes'!$P$10</x:f>
        <x:v>0</x:v>
      </x:c>
      <x:c r="U1549" s="22" t="n">
        <x:f>SUM(Q1549:T1549)</x:f>
        <x:v>0.9</x:v>
      </x:c>
      <x:c r="V1549" s="18" t="n">
        <x:f>IF(U1549=0,0,N1549*Q1549/U1549)</x:f>
        <x:v>0</x:v>
      </x:c>
      <x:c r="W1549" s="18" t="n">
        <x:f>IF(U1549=0,0,P1549*Q1549/U1549)</x:f>
        <x:v>0</x:v>
      </x:c>
      <x:c r="X1549" s="18" t="n">
        <x:f>MAX(V1549,W1549*'01 Controls'!$E$12)</x:f>
        <x:v>0</x:v>
      </x:c>
      <x:c r="Y1549" s="18" t="n">
        <x:f>IF(U1549=0,0,N1549*R1549/U1549)</x:f>
        <x:v>0</x:v>
      </x:c>
      <x:c r="Z1549" s="18" t="n">
        <x:f>IF(U1549=0,0,P1549*R1549/U1549)</x:f>
        <x:v>0</x:v>
      </x:c>
      <x:c r="AA1549" s="18" t="n">
        <x:f>MAX(Y1549,Z1549*'01 Controls'!$E$13)</x:f>
        <x:v>0</x:v>
      </x:c>
      <x:c r="AB1549" s="18" t="n">
        <x:f>IF(U1549=0,0,N1549*S1549/U1549)</x:f>
        <x:v>252</x:v>
      </x:c>
      <x:c r="AC1549" s="18" t="n">
        <x:f>IF(U1549=0,0,P1549*S1549/U1549)</x:f>
        <x:v>318.75</x:v>
      </x:c>
      <x:c r="AD1549" s="18" t="n">
        <x:f>MAX(AB1549,AC1549*'01 Controls'!$E$14)</x:f>
        <x:v>252</x:v>
      </x:c>
      <x:c r="AE1549" s="18" t="n">
        <x:f>IF(U1549=0,0,N1549*T1549/U1549)</x:f>
        <x:v>0</x:v>
      </x:c>
      <x:c r="AF1549" s="18" t="n">
        <x:f>IF(U1549=0,0,P1549*T1549/U1549)</x:f>
        <x:v>0</x:v>
      </x:c>
      <x:c r="AG1549" s="18" t="n">
        <x:f>MAX(AE1549,AF1549*'01 Controls'!$E$15)</x:f>
        <x:v>0</x:v>
      </x:c>
      <x:c r="AH1549" s="18" t="n">
        <x:f>SUM(V1549,Y1549,AB1549,AE1549)</x:f>
        <x:v>252</x:v>
      </x:c>
      <x:c r="AI1549" s="18" t="n">
        <x:f>N1549-AH1549</x:f>
        <x:v>0</x:v>
      </x:c>
      <x:c r="AJ1549" s="18" t="n">
        <x:f>V1549*INDEX('07 Mode Capacity'!$P$6:$P$17,MATCH("AIR-"&amp;I1549,'07 Mode Capacity'!$C$6:$C$17,0))</x:f>
        <x:v>0</x:v>
      </x:c>
      <x:c r="AK1549" s="18" t="n">
        <x:f>Y1549*INDEX('07 Mode Capacity'!$P$6:$P$17,MATCH("OCEAN-"&amp;I1549,'07 Mode Capacity'!$C$6:$C$17,0))</x:f>
        <x:v>0</x:v>
      </x:c>
      <x:c r="AL1549" s="18" t="n">
        <x:f>AB1549*INDEX('07 Mode Capacity'!$P$6:$P$17,MATCH("LAND-"&amp;I1549,'07 Mode Capacity'!$C$6:$C$17,0))</x:f>
        <x:v>30.75606311766587</x:v>
      </x:c>
      <x:c r="AM1549" s="18" t="n">
        <x:f>AE1549*INDEX('07 Mode Capacity'!$P$6:$P$17,MATCH("INLAND-"&amp;I1549,'07 Mode Capacity'!$C$6:$C$17,0))</x:f>
        <x:v>0</x:v>
      </x:c>
      <x:c r="AN1549" s="18" t="n">
        <x:f>SUM(AJ1549:AM1549)</x:f>
        <x:v>30.75606311766587</x:v>
      </x:c>
      <x:c r="AO1549" s="17" t="n">
        <x:f>IF(N1549=0,1,AN1549/N1549)</x:f>
        <x:v>0.1220478695145471</x:v>
      </x:c>
      <x:c r="AP1549" s="11" t="str">
        <x:f>IF(AO1549&gt;='01 Controls'!$E$16,"PASS","FAIL")</x:f>
        <x:v>FAIL</x:v>
      </x:c>
      <x:c r="AQ1549" s="11" t="str">
        <x:v>UNQUANTIFIED</x:v>
      </x:c>
      <x:c r="AR1549" s="11" t="str">
        <x:v>Position-class planning record; serial item and receiver open</x:v>
      </x:c>
      <x:c r="AS1549" s="26"/>
      <x:c r="AT1549" s="26"/>
    </x:row>
    <x:row r="1550">
      <x:c r="C1550" s="11" t="str">
        <x:v>M1-M-SSG-FLR-24</x:v>
      </x:c>
      <x:c r="D1550" s="11" t="str">
        <x:v>M1</x:v>
      </x:c>
      <x:c r="E1550" s="11" t="str">
        <x:v>Western fire and heat</x:v>
      </x:c>
      <x:c r="F1550" s="11" t="str">
        <x:v>M-SSG</x:v>
      </x:c>
      <x:c r="G1550" s="11" t="str">
        <x:v>Ocean sustainment group</x:v>
      </x:c>
      <x:c r="H1550" s="11" t="str">
        <x:v>FLR-24</x:v>
      </x:c>
      <x:c r="I1550" s="19" t="n">
        <x:v>48</x:v>
      </x:c>
      <x:c r="J1550" s="21" t="n">
        <x:v>1</x:v>
      </x:c>
      <x:c r="K1550" s="18" t="n">
        <x:f>'05 Cargo Register'!K206</x:f>
        <x:v>315</x:v>
      </x:c>
      <x:c r="L1550" s="18" t="n">
        <x:f>'05 Cargo Register'!N206</x:f>
        <x:v>16</x:v>
      </x:c>
      <x:c r="M1550" s="18" t="n">
        <x:f>'05 Cargo Register'!O206</x:f>
        <x:v>512</x:v>
      </x:c>
      <x:c r="N1550" s="18" t="n">
        <x:f>J1550*K1550</x:f>
        <x:v>315</x:v>
      </x:c>
      <x:c r="O1550" s="18" t="n">
        <x:f>J1550*L1550</x:f>
        <x:v>16</x:v>
      </x:c>
      <x:c r="P1550" s="18" t="n">
        <x:f>J1550*M1550</x:f>
        <x:v>512</x:v>
      </x:c>
      <x:c r="Q1550" s="22" t="n">
        <x:f>'01 Controls'!$E$25*'02 Cargo Classes'!$M$11</x:f>
        <x:v>0</x:v>
      </x:c>
      <x:c r="R1550" s="22" t="n">
        <x:f>'01 Controls'!$F$25*'02 Cargo Classes'!$N$11</x:f>
        <x:v>0</x:v>
      </x:c>
      <x:c r="S1550" s="22" t="n">
        <x:f>'01 Controls'!$G$25*'02 Cargo Classes'!$O$11</x:f>
        <x:v>0.9</x:v>
      </x:c>
      <x:c r="T1550" s="22" t="n">
        <x:f>'01 Controls'!$H$25*'02 Cargo Classes'!$P$11</x:f>
        <x:v>0</x:v>
      </x:c>
      <x:c r="U1550" s="22" t="n">
        <x:f>SUM(Q1550:T1550)</x:f>
        <x:v>0.9</x:v>
      </x:c>
      <x:c r="V1550" s="18" t="n">
        <x:f>IF(U1550=0,0,N1550*Q1550/U1550)</x:f>
        <x:v>0</x:v>
      </x:c>
      <x:c r="W1550" s="18" t="n">
        <x:f>IF(U1550=0,0,P1550*Q1550/U1550)</x:f>
        <x:v>0</x:v>
      </x:c>
      <x:c r="X1550" s="18" t="n">
        <x:f>MAX(V1550,W1550*'01 Controls'!$E$12)</x:f>
        <x:v>0</x:v>
      </x:c>
      <x:c r="Y1550" s="18" t="n">
        <x:f>IF(U1550=0,0,N1550*R1550/U1550)</x:f>
        <x:v>0</x:v>
      </x:c>
      <x:c r="Z1550" s="18" t="n">
        <x:f>IF(U1550=0,0,P1550*R1550/U1550)</x:f>
        <x:v>0</x:v>
      </x:c>
      <x:c r="AA1550" s="18" t="n">
        <x:f>MAX(Y1550,Z1550*'01 Controls'!$E$13)</x:f>
        <x:v>0</x:v>
      </x:c>
      <x:c r="AB1550" s="18" t="n">
        <x:f>IF(U1550=0,0,N1550*S1550/U1550)</x:f>
        <x:v>315</x:v>
      </x:c>
      <x:c r="AC1550" s="18" t="n">
        <x:f>IF(U1550=0,0,P1550*S1550/U1550)</x:f>
        <x:v>512</x:v>
      </x:c>
      <x:c r="AD1550" s="18" t="n">
        <x:f>MAX(AB1550,AC1550*'01 Controls'!$E$14)</x:f>
        <x:v>315</x:v>
      </x:c>
      <x:c r="AE1550" s="18" t="n">
        <x:f>IF(U1550=0,0,N1550*T1550/U1550)</x:f>
        <x:v>0</x:v>
      </x:c>
      <x:c r="AF1550" s="18" t="n">
        <x:f>IF(U1550=0,0,P1550*T1550/U1550)</x:f>
        <x:v>0</x:v>
      </x:c>
      <x:c r="AG1550" s="18" t="n">
        <x:f>MAX(AE1550,AF1550*'01 Controls'!$E$15)</x:f>
        <x:v>0</x:v>
      </x:c>
      <x:c r="AH1550" s="18" t="n">
        <x:f>SUM(V1550,Y1550,AB1550,AE1550)</x:f>
        <x:v>315</x:v>
      </x:c>
      <x:c r="AI1550" s="18" t="n">
        <x:f>N1550-AH1550</x:f>
        <x:v>0</x:v>
      </x:c>
      <x:c r="AJ1550" s="18" t="n">
        <x:f>V1550*INDEX('07 Mode Capacity'!$P$6:$P$17,MATCH("AIR-"&amp;I1550,'07 Mode Capacity'!$C$6:$C$17,0))</x:f>
        <x:v>0</x:v>
      </x:c>
      <x:c r="AK1550" s="18" t="n">
        <x:f>Y1550*INDEX('07 Mode Capacity'!$P$6:$P$17,MATCH("OCEAN-"&amp;I1550,'07 Mode Capacity'!$C$6:$C$17,0))</x:f>
        <x:v>0</x:v>
      </x:c>
      <x:c r="AL1550" s="18" t="n">
        <x:f>AB1550*INDEX('07 Mode Capacity'!$P$6:$P$17,MATCH("LAND-"&amp;I1550,'07 Mode Capacity'!$C$6:$C$17,0))</x:f>
        <x:v>38.44507889708234</x:v>
      </x:c>
      <x:c r="AM1550" s="18" t="n">
        <x:f>AE1550*INDEX('07 Mode Capacity'!$P$6:$P$17,MATCH("INLAND-"&amp;I1550,'07 Mode Capacity'!$C$6:$C$17,0))</x:f>
        <x:v>0</x:v>
      </x:c>
      <x:c r="AN1550" s="18" t="n">
        <x:f>SUM(AJ1550:AM1550)</x:f>
        <x:v>38.44507889708234</x:v>
      </x:c>
      <x:c r="AO1550" s="17" t="n">
        <x:f>IF(N1550=0,1,AN1550/N1550)</x:f>
        <x:v>0.12204786951454712</x:v>
      </x:c>
      <x:c r="AP1550" s="11" t="str">
        <x:f>IF(AO1550&gt;='01 Controls'!$E$16,"PASS","FAIL")</x:f>
        <x:v>FAIL</x:v>
      </x:c>
      <x:c r="AQ1550" s="11" t="str">
        <x:v>UNQUANTIFIED</x:v>
      </x:c>
      <x:c r="AR1550" s="11" t="str">
        <x:v>Position-class planning record; serial item and receiver open</x:v>
      </x:c>
      <x:c r="AS1550" s="26"/>
      <x:c r="AT1550" s="26"/>
    </x:row>
    <x:row r="1551">
      <x:c r="C1551" s="11" t="str">
        <x:v>M1-M-SSG-ROL-30</x:v>
      </x:c>
      <x:c r="D1551" s="11" t="str">
        <x:v>M1</x:v>
      </x:c>
      <x:c r="E1551" s="11" t="str">
        <x:v>Western fire and heat</x:v>
      </x:c>
      <x:c r="F1551" s="11" t="str">
        <x:v>M-SSG</x:v>
      </x:c>
      <x:c r="G1551" s="11" t="str">
        <x:v>Ocean sustainment group</x:v>
      </x:c>
      <x:c r="H1551" s="11" t="str">
        <x:v>ROL-30</x:v>
      </x:c>
      <x:c r="I1551" s="19" t="n">
        <x:v>48</x:v>
      </x:c>
      <x:c r="J1551" s="21" t="n">
        <x:v>1</x:v>
      </x:c>
      <x:c r="K1551" s="18" t="n">
        <x:f>'05 Cargo Register'!K207</x:f>
        <x:v>315</x:v>
      </x:c>
      <x:c r="L1551" s="18" t="n">
        <x:f>'05 Cargo Register'!N207</x:f>
        <x:v>14</x:v>
      </x:c>
      <x:c r="M1551" s="18" t="n">
        <x:f>'05 Cargo Register'!O207</x:f>
        <x:v>892.5</x:v>
      </x:c>
      <x:c r="N1551" s="18" t="n">
        <x:f>J1551*K1551</x:f>
        <x:v>315</x:v>
      </x:c>
      <x:c r="O1551" s="18" t="n">
        <x:f>J1551*L1551</x:f>
        <x:v>14</x:v>
      </x:c>
      <x:c r="P1551" s="18" t="n">
        <x:f>J1551*M1551</x:f>
        <x:v>892.5</x:v>
      </x:c>
      <x:c r="Q1551" s="22" t="n">
        <x:f>'01 Controls'!$E$25*'02 Cargo Classes'!$M$12</x:f>
        <x:v>0</x:v>
      </x:c>
      <x:c r="R1551" s="22" t="n">
        <x:f>'01 Controls'!$F$25*'02 Cargo Classes'!$N$12</x:f>
        <x:v>0</x:v>
      </x:c>
      <x:c r="S1551" s="22" t="n">
        <x:f>'01 Controls'!$G$25*'02 Cargo Classes'!$O$12</x:f>
        <x:v>1.35</x:v>
      </x:c>
      <x:c r="T1551" s="22" t="n">
        <x:f>'01 Controls'!$H$25*'02 Cargo Classes'!$P$12</x:f>
        <x:v>0</x:v>
      </x:c>
      <x:c r="U1551" s="22" t="n">
        <x:f>SUM(Q1551:T1551)</x:f>
        <x:v>1.35</x:v>
      </x:c>
      <x:c r="V1551" s="18" t="n">
        <x:f>IF(U1551=0,0,N1551*Q1551/U1551)</x:f>
        <x:v>0</x:v>
      </x:c>
      <x:c r="W1551" s="18" t="n">
        <x:f>IF(U1551=0,0,P1551*Q1551/U1551)</x:f>
        <x:v>0</x:v>
      </x:c>
      <x:c r="X1551" s="18" t="n">
        <x:f>MAX(V1551,W1551*'01 Controls'!$E$12)</x:f>
        <x:v>0</x:v>
      </x:c>
      <x:c r="Y1551" s="18" t="n">
        <x:f>IF(U1551=0,0,N1551*R1551/U1551)</x:f>
        <x:v>0</x:v>
      </x:c>
      <x:c r="Z1551" s="18" t="n">
        <x:f>IF(U1551=0,0,P1551*R1551/U1551)</x:f>
        <x:v>0</x:v>
      </x:c>
      <x:c r="AA1551" s="18" t="n">
        <x:f>MAX(Y1551,Z1551*'01 Controls'!$E$13)</x:f>
        <x:v>0</x:v>
      </x:c>
      <x:c r="AB1551" s="18" t="n">
        <x:f>IF(U1551=0,0,N1551*S1551/U1551)</x:f>
        <x:v>315</x:v>
      </x:c>
      <x:c r="AC1551" s="18" t="n">
        <x:f>IF(U1551=0,0,P1551*S1551/U1551)</x:f>
        <x:v>892.4999999999999</x:v>
      </x:c>
      <x:c r="AD1551" s="18" t="n">
        <x:f>MAX(AB1551,AC1551*'01 Controls'!$E$14)</x:f>
        <x:v>315</x:v>
      </x:c>
      <x:c r="AE1551" s="18" t="n">
        <x:f>IF(U1551=0,0,N1551*T1551/U1551)</x:f>
        <x:v>0</x:v>
      </x:c>
      <x:c r="AF1551" s="18" t="n">
        <x:f>IF(U1551=0,0,P1551*T1551/U1551)</x:f>
        <x:v>0</x:v>
      </x:c>
      <x:c r="AG1551" s="18" t="n">
        <x:f>MAX(AE1551,AF1551*'01 Controls'!$E$15)</x:f>
        <x:v>0</x:v>
      </x:c>
      <x:c r="AH1551" s="18" t="n">
        <x:f>SUM(V1551,Y1551,AB1551,AE1551)</x:f>
        <x:v>315</x:v>
      </x:c>
      <x:c r="AI1551" s="18" t="n">
        <x:f>N1551-AH1551</x:f>
        <x:v>0</x:v>
      </x:c>
      <x:c r="AJ1551" s="18" t="n">
        <x:f>V1551*INDEX('07 Mode Capacity'!$P$6:$P$17,MATCH("AIR-"&amp;I1551,'07 Mode Capacity'!$C$6:$C$17,0))</x:f>
        <x:v>0</x:v>
      </x:c>
      <x:c r="AK1551" s="18" t="n">
        <x:f>Y1551*INDEX('07 Mode Capacity'!$P$6:$P$17,MATCH("OCEAN-"&amp;I1551,'07 Mode Capacity'!$C$6:$C$17,0))</x:f>
        <x:v>0</x:v>
      </x:c>
      <x:c r="AL1551" s="18" t="n">
        <x:f>AB1551*INDEX('07 Mode Capacity'!$P$6:$P$17,MATCH("LAND-"&amp;I1551,'07 Mode Capacity'!$C$6:$C$17,0))</x:f>
        <x:v>38.44507889708234</x:v>
      </x:c>
      <x:c r="AM1551" s="18" t="n">
        <x:f>AE1551*INDEX('07 Mode Capacity'!$P$6:$P$17,MATCH("INLAND-"&amp;I1551,'07 Mode Capacity'!$C$6:$C$17,0))</x:f>
        <x:v>0</x:v>
      </x:c>
      <x:c r="AN1551" s="18" t="n">
        <x:f>SUM(AJ1551:AM1551)</x:f>
        <x:v>38.44507889708234</x:v>
      </x:c>
      <x:c r="AO1551" s="17" t="n">
        <x:f>IF(N1551=0,1,AN1551/N1551)</x:f>
        <x:v>0.12204786951454712</x:v>
      </x:c>
      <x:c r="AP1551" s="11" t="str">
        <x:f>IF(AO1551&gt;='01 Controls'!$E$16,"PASS","FAIL")</x:f>
        <x:v>FAIL</x:v>
      </x:c>
      <x:c r="AQ1551" s="11" t="str">
        <x:v>UNQUANTIFIED</x:v>
      </x:c>
      <x:c r="AR1551" s="11" t="str">
        <x:v>Position-class planning record; serial item and receiver open</x:v>
      </x:c>
      <x:c r="AS1551" s="26"/>
      <x:c r="AT1551" s="26"/>
    </x:row>
    <x:row r="1552">
      <x:c r="C1552" s="11" t="str">
        <x:v>M1-M-SSG-LIN-18</x:v>
      </x:c>
      <x:c r="D1552" s="11" t="str">
        <x:v>M1</x:v>
      </x:c>
      <x:c r="E1552" s="11" t="str">
        <x:v>Western fire and heat</x:v>
      </x:c>
      <x:c r="F1552" s="11" t="str">
        <x:v>M-SSG</x:v>
      </x:c>
      <x:c r="G1552" s="11" t="str">
        <x:v>Ocean sustainment group</x:v>
      </x:c>
      <x:c r="H1552" s="11" t="str">
        <x:v>LIN-18</x:v>
      </x:c>
      <x:c r="I1552" s="19" t="n">
        <x:v>72</x:v>
      </x:c>
      <x:c r="J1552" s="21" t="n">
        <x:v>1</x:v>
      </x:c>
      <x:c r="K1552" s="18" t="n">
        <x:f>'05 Cargo Register'!K208</x:f>
        <x:v>168</x:v>
      </x:c>
      <x:c r="L1552" s="18" t="n">
        <x:f>'05 Cargo Register'!N208</x:f>
        <x:v>12</x:v>
      </x:c>
      <x:c r="M1552" s="18" t="n">
        <x:f>'05 Cargo Register'!O208</x:f>
        <x:v>528</x:v>
      </x:c>
      <x:c r="N1552" s="18" t="n">
        <x:f>J1552*K1552</x:f>
        <x:v>168</x:v>
      </x:c>
      <x:c r="O1552" s="18" t="n">
        <x:f>J1552*L1552</x:f>
        <x:v>12</x:v>
      </x:c>
      <x:c r="P1552" s="18" t="n">
        <x:f>J1552*M1552</x:f>
        <x:v>528</x:v>
      </x:c>
      <x:c r="Q1552" s="22" t="n">
        <x:f>'01 Controls'!$E$25*'02 Cargo Classes'!$M$13</x:f>
        <x:v>0</x:v>
      </x:c>
      <x:c r="R1552" s="22" t="n">
        <x:f>'01 Controls'!$F$25*'02 Cargo Classes'!$N$13</x:f>
        <x:v>0</x:v>
      </x:c>
      <x:c r="S1552" s="22" t="n">
        <x:f>'01 Controls'!$G$25*'02 Cargo Classes'!$O$13</x:f>
        <x:v>0.9</x:v>
      </x:c>
      <x:c r="T1552" s="22" t="n">
        <x:f>'01 Controls'!$H$25*'02 Cargo Classes'!$P$13</x:f>
        <x:v>0</x:v>
      </x:c>
      <x:c r="U1552" s="22" t="n">
        <x:f>SUM(Q1552:T1552)</x:f>
        <x:v>0.9</x:v>
      </x:c>
      <x:c r="V1552" s="18" t="n">
        <x:f>IF(U1552=0,0,N1552*Q1552/U1552)</x:f>
        <x:v>0</x:v>
      </x:c>
      <x:c r="W1552" s="18" t="n">
        <x:f>IF(U1552=0,0,P1552*Q1552/U1552)</x:f>
        <x:v>0</x:v>
      </x:c>
      <x:c r="X1552" s="18" t="n">
        <x:f>MAX(V1552,W1552*'01 Controls'!$E$12)</x:f>
        <x:v>0</x:v>
      </x:c>
      <x:c r="Y1552" s="18" t="n">
        <x:f>IF(U1552=0,0,N1552*R1552/U1552)</x:f>
        <x:v>0</x:v>
      </x:c>
      <x:c r="Z1552" s="18" t="n">
        <x:f>IF(U1552=0,0,P1552*R1552/U1552)</x:f>
        <x:v>0</x:v>
      </x:c>
      <x:c r="AA1552" s="18" t="n">
        <x:f>MAX(Y1552,Z1552*'01 Controls'!$E$13)</x:f>
        <x:v>0</x:v>
      </x:c>
      <x:c r="AB1552" s="18" t="n">
        <x:f>IF(U1552=0,0,N1552*S1552/U1552)</x:f>
        <x:v>168.00000000000003</x:v>
      </x:c>
      <x:c r="AC1552" s="18" t="n">
        <x:f>IF(U1552=0,0,P1552*S1552/U1552)</x:f>
        <x:v>528</x:v>
      </x:c>
      <x:c r="AD1552" s="18" t="n">
        <x:f>MAX(AB1552,AC1552*'01 Controls'!$E$14)</x:f>
        <x:v>168.00000000000003</x:v>
      </x:c>
      <x:c r="AE1552" s="18" t="n">
        <x:f>IF(U1552=0,0,N1552*T1552/U1552)</x:f>
        <x:v>0</x:v>
      </x:c>
      <x:c r="AF1552" s="18" t="n">
        <x:f>IF(U1552=0,0,P1552*T1552/U1552)</x:f>
        <x:v>0</x:v>
      </x:c>
      <x:c r="AG1552" s="18" t="n">
        <x:f>MAX(AE1552,AF1552*'01 Controls'!$E$15)</x:f>
        <x:v>0</x:v>
      </x:c>
      <x:c r="AH1552" s="18" t="n">
        <x:f>SUM(V1552,Y1552,AB1552,AE1552)</x:f>
        <x:v>168.00000000000003</x:v>
      </x:c>
      <x:c r="AI1552" s="18" t="n">
        <x:f>N1552-AH1552</x:f>
        <x:v>-2.842170943040401e-14</x:v>
      </x:c>
      <x:c r="AJ1552" s="18" t="n">
        <x:f>V1552*INDEX('07 Mode Capacity'!$P$6:$P$17,MATCH("AIR-"&amp;I1552,'07 Mode Capacity'!$C$6:$C$17,0))</x:f>
        <x:v>0</x:v>
      </x:c>
      <x:c r="AK1552" s="18" t="n">
        <x:f>Y1552*INDEX('07 Mode Capacity'!$P$6:$P$17,MATCH("OCEAN-"&amp;I1552,'07 Mode Capacity'!$C$6:$C$17,0))</x:f>
        <x:v>0</x:v>
      </x:c>
      <x:c r="AL1552" s="18" t="n">
        <x:f>AB1552*INDEX('07 Mode Capacity'!$P$6:$P$17,MATCH("LAND-"&amp;I1552,'07 Mode Capacity'!$C$6:$C$17,0))</x:f>
        <x:v>120.12171776306805</x:v>
      </x:c>
      <x:c r="AM1552" s="18" t="n">
        <x:f>AE1552*INDEX('07 Mode Capacity'!$P$6:$P$17,MATCH("INLAND-"&amp;I1552,'07 Mode Capacity'!$C$6:$C$17,0))</x:f>
        <x:v>0</x:v>
      </x:c>
      <x:c r="AN1552" s="18" t="n">
        <x:f>SUM(AJ1552:AM1552)</x:f>
        <x:v>120.12171776306805</x:v>
      </x:c>
      <x:c r="AO1552" s="17" t="n">
        <x:f>IF(N1552=0,1,AN1552/N1552)</x:f>
        <x:v>0.715010224780167</x:v>
      </x:c>
      <x:c r="AP1552" s="11" t="str">
        <x:f>IF(AO1552&gt;='01 Controls'!$E$16,"PASS","FAIL")</x:f>
        <x:v>FAIL</x:v>
      </x:c>
      <x:c r="AQ1552" s="11" t="str">
        <x:v>UNQUANTIFIED</x:v>
      </x:c>
      <x:c r="AR1552" s="11" t="str">
        <x:v>Position-class planning record; serial item and receiver open</x:v>
      </x:c>
      <x:c r="AS1552" s="26"/>
      <x:c r="AT1552" s="26"/>
    </x:row>
    <x:row r="1553">
      <x:c r="C1553" s="11" t="str">
        <x:v>M1-M-SSG-BLK-08</x:v>
      </x:c>
      <x:c r="D1553" s="11" t="str">
        <x:v>M1</x:v>
      </x:c>
      <x:c r="E1553" s="11" t="str">
        <x:v>Western fire and heat</x:v>
      </x:c>
      <x:c r="F1553" s="11" t="str">
        <x:v>M-SSG</x:v>
      </x:c>
      <x:c r="G1553" s="11" t="str">
        <x:v>Ocean sustainment group</x:v>
      </x:c>
      <x:c r="H1553" s="11" t="str">
        <x:v>BLK-08</x:v>
      </x:c>
      <x:c r="I1553" s="19" t="n">
        <x:v>48</x:v>
      </x:c>
      <x:c r="J1553" s="21" t="n">
        <x:v>1</x:v>
      </x:c>
      <x:c r="K1553" s="18" t="n">
        <x:f>'05 Cargo Register'!K209</x:f>
        <x:v>105</x:v>
      </x:c>
      <x:c r="L1553" s="18" t="n">
        <x:f>'05 Cargo Register'!N209</x:f>
        <x:v>17</x:v>
      </x:c>
      <x:c r="M1553" s="18" t="n">
        <x:f>'05 Cargo Register'!O209</x:f>
        <x:v>867</x:v>
      </x:c>
      <x:c r="N1553" s="18" t="n">
        <x:f>J1553*K1553</x:f>
        <x:v>105</x:v>
      </x:c>
      <x:c r="O1553" s="18" t="n">
        <x:f>J1553*L1553</x:f>
        <x:v>17</x:v>
      </x:c>
      <x:c r="P1553" s="18" t="n">
        <x:f>J1553*M1553</x:f>
        <x:v>867</x:v>
      </x:c>
      <x:c r="Q1553" s="22" t="n">
        <x:f>'01 Controls'!$E$25*'02 Cargo Classes'!$M$14</x:f>
        <x:v>0.1</x:v>
      </x:c>
      <x:c r="R1553" s="22" t="n">
        <x:f>'01 Controls'!$F$25*'02 Cargo Classes'!$N$14</x:f>
        <x:v>0</x:v>
      </x:c>
      <x:c r="S1553" s="22" t="n">
        <x:f>'01 Controls'!$G$25*'02 Cargo Classes'!$O$14</x:f>
        <x:v>0.9</x:v>
      </x:c>
      <x:c r="T1553" s="22" t="n">
        <x:f>'01 Controls'!$H$25*'02 Cargo Classes'!$P$14</x:f>
        <x:v>0</x:v>
      </x:c>
      <x:c r="U1553" s="22" t="n">
        <x:f>SUM(Q1553:T1553)</x:f>
        <x:v>1</x:v>
      </x:c>
      <x:c r="V1553" s="18" t="n">
        <x:f>IF(U1553=0,0,N1553*Q1553/U1553)</x:f>
        <x:v>10.5</x:v>
      </x:c>
      <x:c r="W1553" s="18" t="n">
        <x:f>IF(U1553=0,0,P1553*Q1553/U1553)</x:f>
        <x:v>86.7</x:v>
      </x:c>
      <x:c r="X1553" s="18" t="n">
        <x:f>MAX(V1553,W1553*'01 Controls'!$E$12)</x:f>
        <x:v>21.675</x:v>
      </x:c>
      <x:c r="Y1553" s="18" t="n">
        <x:f>IF(U1553=0,0,N1553*R1553/U1553)</x:f>
        <x:v>0</x:v>
      </x:c>
      <x:c r="Z1553" s="18" t="n">
        <x:f>IF(U1553=0,0,P1553*R1553/U1553)</x:f>
        <x:v>0</x:v>
      </x:c>
      <x:c r="AA1553" s="18" t="n">
        <x:f>MAX(Y1553,Z1553*'01 Controls'!$E$13)</x:f>
        <x:v>0</x:v>
      </x:c>
      <x:c r="AB1553" s="18" t="n">
        <x:f>IF(U1553=0,0,N1553*S1553/U1553)</x:f>
        <x:v>94.5</x:v>
      </x:c>
      <x:c r="AC1553" s="18" t="n">
        <x:f>IF(U1553=0,0,P1553*S1553/U1553)</x:f>
        <x:v>780.3000000000001</x:v>
      </x:c>
      <x:c r="AD1553" s="18" t="n">
        <x:f>MAX(AB1553,AC1553*'01 Controls'!$E$14)</x:f>
        <x:v>156.06000000000003</x:v>
      </x:c>
      <x:c r="AE1553" s="18" t="n">
        <x:f>IF(U1553=0,0,N1553*T1553/U1553)</x:f>
        <x:v>0</x:v>
      </x:c>
      <x:c r="AF1553" s="18" t="n">
        <x:f>IF(U1553=0,0,P1553*T1553/U1553)</x:f>
        <x:v>0</x:v>
      </x:c>
      <x:c r="AG1553" s="18" t="n">
        <x:f>MAX(AE1553,AF1553*'01 Controls'!$E$15)</x:f>
        <x:v>0</x:v>
      </x:c>
      <x:c r="AH1553" s="18" t="n">
        <x:f>SUM(V1553,Y1553,AB1553,AE1553)</x:f>
        <x:v>105</x:v>
      </x:c>
      <x:c r="AI1553" s="18" t="n">
        <x:f>N1553-AH1553</x:f>
        <x:v>0</x:v>
      </x:c>
      <x:c r="AJ1553" s="18" t="n">
        <x:f>V1553*INDEX('07 Mode Capacity'!$P$6:$P$17,MATCH("AIR-"&amp;I1553,'07 Mode Capacity'!$C$6:$C$17,0))</x:f>
        <x:v>2.9435244120375725</x:v>
      </x:c>
      <x:c r="AK1553" s="18" t="n">
        <x:f>Y1553*INDEX('07 Mode Capacity'!$P$6:$P$17,MATCH("OCEAN-"&amp;I1553,'07 Mode Capacity'!$C$6:$C$17,0))</x:f>
        <x:v>0</x:v>
      </x:c>
      <x:c r="AL1553" s="18" t="n">
        <x:f>AB1553*INDEX('07 Mode Capacity'!$P$6:$P$17,MATCH("LAND-"&amp;I1553,'07 Mode Capacity'!$C$6:$C$17,0))</x:f>
        <x:v>11.533523669124701</x:v>
      </x:c>
      <x:c r="AM1553" s="18" t="n">
        <x:f>AE1553*INDEX('07 Mode Capacity'!$P$6:$P$17,MATCH("INLAND-"&amp;I1553,'07 Mode Capacity'!$C$6:$C$17,0))</x:f>
        <x:v>0</x:v>
      </x:c>
      <x:c r="AN1553" s="18" t="n">
        <x:f>SUM(AJ1553:AM1553)</x:f>
        <x:v>14.477048081162273</x:v>
      </x:c>
      <x:c r="AO1553" s="17" t="n">
        <x:f>IF(N1553=0,1,AN1553/N1553)</x:f>
        <x:v>0.13787664839202166</x:v>
      </x:c>
      <x:c r="AP1553" s="11" t="str">
        <x:f>IF(AO1553&gt;='01 Controls'!$E$16,"PASS","FAIL")</x:f>
        <x:v>FAIL</x:v>
      </x:c>
      <x:c r="AQ1553" s="11" t="str">
        <x:v>UNQUANTIFIED</x:v>
      </x:c>
      <x:c r="AR1553" s="11" t="str">
        <x:v>Position-class planning record; serial item and receiver open</x:v>
      </x:c>
      <x:c r="AS1553" s="26"/>
      <x:c r="AT1553" s="26"/>
    </x:row>
    <x:row r="1554">
      <x:c r="C1554" s="11" t="str">
        <x:v>M1-M-SSG-OOG-80</x:v>
      </x:c>
      <x:c r="D1554" s="11" t="str">
        <x:v>M1</x:v>
      </x:c>
      <x:c r="E1554" s="11" t="str">
        <x:v>Western fire and heat</x:v>
      </x:c>
      <x:c r="F1554" s="11" t="str">
        <x:v>M-SSG</x:v>
      </x:c>
      <x:c r="G1554" s="11" t="str">
        <x:v>Ocean sustainment group</x:v>
      </x:c>
      <x:c r="H1554" s="11" t="str">
        <x:v>OOG-80</x:v>
      </x:c>
      <x:c r="I1554" s="19" t="n">
        <x:v>72</x:v>
      </x:c>
      <x:c r="J1554" s="21" t="n">
        <x:v>1</x:v>
      </x:c>
      <x:c r="K1554" s="18" t="n">
        <x:f>'05 Cargo Register'!K210</x:f>
        <x:v>420</x:v>
      </x:c>
      <x:c r="L1554" s="18" t="n">
        <x:f>'05 Cargo Register'!N210</x:f>
        <x:v>7</x:v>
      </x:c>
      <x:c r="M1554" s="18" t="n">
        <x:f>'05 Cargo Register'!O210</x:f>
        <x:v>1232</x:v>
      </x:c>
      <x:c r="N1554" s="18" t="n">
        <x:f>J1554*K1554</x:f>
        <x:v>420</x:v>
      </x:c>
      <x:c r="O1554" s="18" t="n">
        <x:f>J1554*L1554</x:f>
        <x:v>7</x:v>
      </x:c>
      <x:c r="P1554" s="18" t="n">
        <x:f>J1554*M1554</x:f>
        <x:v>1232</x:v>
      </x:c>
      <x:c r="Q1554" s="22" t="n">
        <x:f>'01 Controls'!$E$25*'02 Cargo Classes'!$M$15</x:f>
        <x:v>0</x:v>
      </x:c>
      <x:c r="R1554" s="22" t="n">
        <x:f>'01 Controls'!$F$25*'02 Cargo Classes'!$N$15</x:f>
        <x:v>0</x:v>
      </x:c>
      <x:c r="S1554" s="22" t="n">
        <x:f>'01 Controls'!$G$25*'02 Cargo Classes'!$O$15</x:f>
        <x:v>0.54</x:v>
      </x:c>
      <x:c r="T1554" s="22" t="n">
        <x:f>'01 Controls'!$H$25*'02 Cargo Classes'!$P$15</x:f>
        <x:v>0</x:v>
      </x:c>
      <x:c r="U1554" s="22" t="n">
        <x:f>SUM(Q1554:T1554)</x:f>
        <x:v>0.54</x:v>
      </x:c>
      <x:c r="V1554" s="18" t="n">
        <x:f>IF(U1554=0,0,N1554*Q1554/U1554)</x:f>
        <x:v>0</x:v>
      </x:c>
      <x:c r="W1554" s="18" t="n">
        <x:f>IF(U1554=0,0,P1554*Q1554/U1554)</x:f>
        <x:v>0</x:v>
      </x:c>
      <x:c r="X1554" s="18" t="n">
        <x:f>MAX(V1554,W1554*'01 Controls'!$E$12)</x:f>
        <x:v>0</x:v>
      </x:c>
      <x:c r="Y1554" s="18" t="n">
        <x:f>IF(U1554=0,0,N1554*R1554/U1554)</x:f>
        <x:v>0</x:v>
      </x:c>
      <x:c r="Z1554" s="18" t="n">
        <x:f>IF(U1554=0,0,P1554*R1554/U1554)</x:f>
        <x:v>0</x:v>
      </x:c>
      <x:c r="AA1554" s="18" t="n">
        <x:f>MAX(Y1554,Z1554*'01 Controls'!$E$13)</x:f>
        <x:v>0</x:v>
      </x:c>
      <x:c r="AB1554" s="18" t="n">
        <x:f>IF(U1554=0,0,N1554*S1554/U1554)</x:f>
        <x:v>420</x:v>
      </x:c>
      <x:c r="AC1554" s="18" t="n">
        <x:f>IF(U1554=0,0,P1554*S1554/U1554)</x:f>
        <x:v>1232</x:v>
      </x:c>
      <x:c r="AD1554" s="18" t="n">
        <x:f>MAX(AB1554,AC1554*'01 Controls'!$E$14)</x:f>
        <x:v>420</x:v>
      </x:c>
      <x:c r="AE1554" s="18" t="n">
        <x:f>IF(U1554=0,0,N1554*T1554/U1554)</x:f>
        <x:v>0</x:v>
      </x:c>
      <x:c r="AF1554" s="18" t="n">
        <x:f>IF(U1554=0,0,P1554*T1554/U1554)</x:f>
        <x:v>0</x:v>
      </x:c>
      <x:c r="AG1554" s="18" t="n">
        <x:f>MAX(AE1554,AF1554*'01 Controls'!$E$15)</x:f>
        <x:v>0</x:v>
      </x:c>
      <x:c r="AH1554" s="18" t="n">
        <x:f>SUM(V1554,Y1554,AB1554,AE1554)</x:f>
        <x:v>420</x:v>
      </x:c>
      <x:c r="AI1554" s="18" t="n">
        <x:f>N1554-AH1554</x:f>
        <x:v>0</x:v>
      </x:c>
      <x:c r="AJ1554" s="18" t="n">
        <x:f>V1554*INDEX('07 Mode Capacity'!$P$6:$P$17,MATCH("AIR-"&amp;I1554,'07 Mode Capacity'!$C$6:$C$17,0))</x:f>
        <x:v>0</x:v>
      </x:c>
      <x:c r="AK1554" s="18" t="n">
        <x:f>Y1554*INDEX('07 Mode Capacity'!$P$6:$P$17,MATCH("OCEAN-"&amp;I1554,'07 Mode Capacity'!$C$6:$C$17,0))</x:f>
        <x:v>0</x:v>
      </x:c>
      <x:c r="AL1554" s="18" t="n">
        <x:f>AB1554*INDEX('07 Mode Capacity'!$P$6:$P$17,MATCH("LAND-"&amp;I1554,'07 Mode Capacity'!$C$6:$C$17,0))</x:f>
        <x:v>300.30429440767006</x:v>
      </x:c>
      <x:c r="AM1554" s="18" t="n">
        <x:f>AE1554*INDEX('07 Mode Capacity'!$P$6:$P$17,MATCH("INLAND-"&amp;I1554,'07 Mode Capacity'!$C$6:$C$17,0))</x:f>
        <x:v>0</x:v>
      </x:c>
      <x:c r="AN1554" s="18" t="n">
        <x:f>SUM(AJ1554:AM1554)</x:f>
        <x:v>300.30429440767006</x:v>
      </x:c>
      <x:c r="AO1554" s="17" t="n">
        <x:f>IF(N1554=0,1,AN1554/N1554)</x:f>
        <x:v>0.7150102247801668</x:v>
      </x:c>
      <x:c r="AP1554" s="11" t="str">
        <x:f>IF(AO1554&gt;='01 Controls'!$E$16,"PASS","FAIL")</x:f>
        <x:v>FAIL</x:v>
      </x:c>
      <x:c r="AQ1554" s="11" t="str">
        <x:v>UNQUANTIFIED</x:v>
      </x:c>
      <x:c r="AR1554" s="11" t="str">
        <x:v>Position-class planning record; serial item and receiver open</x:v>
      </x:c>
      <x:c r="AS1554" s="26"/>
      <x:c r="AT1554" s="26"/>
    </x:row>
    <x:row r="1555">
      <x:c r="C1555" s="11" t="str">
        <x:v>M1-I-CUG-APL-45</x:v>
      </x:c>
      <x:c r="D1555" s="11" t="str">
        <x:v>M1</x:v>
      </x:c>
      <x:c r="E1555" s="11" t="str">
        <x:v>Western fire and heat</x:v>
      </x:c>
      <x:c r="F1555" s="11" t="str">
        <x:v>I-CUG</x:v>
      </x:c>
      <x:c r="G1555" s="11" t="str">
        <x:v>Communications utility group</x:v>
      </x:c>
      <x:c r="H1555" s="11" t="str">
        <x:v>APL-45</x:v>
      </x:c>
      <x:c r="I1555" s="19" t="n">
        <x:v>24</x:v>
      </x:c>
      <x:c r="J1555" s="21" t="n">
        <x:v>4</x:v>
      </x:c>
      <x:c r="K1555" s="18" t="n">
        <x:f>'05 Cargo Register'!K211</x:f>
        <x:v>720</x:v>
      </x:c>
      <x:c r="L1555" s="18" t="n">
        <x:f>'05 Cargo Register'!N211</x:f>
        <x:v>189</x:v>
      </x:c>
      <x:c r="M1555" s="18" t="n">
        <x:f>'05 Cargo Register'!O211</x:f>
        <x:v>1417.5</x:v>
      </x:c>
      <x:c r="N1555" s="18" t="n">
        <x:f>J1555*K1555</x:f>
        <x:v>2880</x:v>
      </x:c>
      <x:c r="O1555" s="18" t="n">
        <x:f>J1555*L1555</x:f>
        <x:v>756</x:v>
      </x:c>
      <x:c r="P1555" s="18" t="n">
        <x:f>J1555*M1555</x:f>
        <x:v>5670</x:v>
      </x:c>
      <x:c r="Q1555" s="22" t="n">
        <x:f>'01 Controls'!$E$25*'02 Cargo Classes'!$M$6</x:f>
        <x:v>0.30000000000000004</x:v>
      </x:c>
      <x:c r="R1555" s="22" t="n">
        <x:f>'01 Controls'!$F$25*'02 Cargo Classes'!$N$6</x:f>
        <x:v>0</x:v>
      </x:c>
      <x:c r="S1555" s="22" t="n">
        <x:f>'01 Controls'!$G$25*'02 Cargo Classes'!$O$6</x:f>
        <x:v>0.9</x:v>
      </x:c>
      <x:c r="T1555" s="22" t="n">
        <x:f>'01 Controls'!$H$25*'02 Cargo Classes'!$P$6</x:f>
        <x:v>0</x:v>
      </x:c>
      <x:c r="U1555" s="22" t="n">
        <x:f>SUM(Q1555:T1555)</x:f>
        <x:v>1.2000000000000002</x:v>
      </x:c>
      <x:c r="V1555" s="18" t="n">
        <x:f>IF(U1555=0,0,N1555*Q1555/U1555)</x:f>
        <x:v>720</x:v>
      </x:c>
      <x:c r="W1555" s="18" t="n">
        <x:f>IF(U1555=0,0,P1555*Q1555/U1555)</x:f>
        <x:v>1417.5</x:v>
      </x:c>
      <x:c r="X1555" s="18" t="n">
        <x:f>MAX(V1555,W1555*'01 Controls'!$E$12)</x:f>
        <x:v>720</x:v>
      </x:c>
      <x:c r="Y1555" s="18" t="n">
        <x:f>IF(U1555=0,0,N1555*R1555/U1555)</x:f>
        <x:v>0</x:v>
      </x:c>
      <x:c r="Z1555" s="18" t="n">
        <x:f>IF(U1555=0,0,P1555*R1555/U1555)</x:f>
        <x:v>0</x:v>
      </x:c>
      <x:c r="AA1555" s="18" t="n">
        <x:f>MAX(Y1555,Z1555*'01 Controls'!$E$13)</x:f>
        <x:v>0</x:v>
      </x:c>
      <x:c r="AB1555" s="18" t="n">
        <x:f>IF(U1555=0,0,N1555*S1555/U1555)</x:f>
        <x:v>2159.9999999999995</x:v>
      </x:c>
      <x:c r="AC1555" s="18" t="n">
        <x:f>IF(U1555=0,0,P1555*S1555/U1555)</x:f>
        <x:v>4252.499999999999</x:v>
      </x:c>
      <x:c r="AD1555" s="18" t="n">
        <x:f>MAX(AB1555,AC1555*'01 Controls'!$E$14)</x:f>
        <x:v>2159.9999999999995</x:v>
      </x:c>
      <x:c r="AE1555" s="18" t="n">
        <x:f>IF(U1555=0,0,N1555*T1555/U1555)</x:f>
        <x:v>0</x:v>
      </x:c>
      <x:c r="AF1555" s="18" t="n">
        <x:f>IF(U1555=0,0,P1555*T1555/U1555)</x:f>
        <x:v>0</x:v>
      </x:c>
      <x:c r="AG1555" s="18" t="n">
        <x:f>MAX(AE1555,AF1555*'01 Controls'!$E$15)</x:f>
        <x:v>0</x:v>
      </x:c>
      <x:c r="AH1555" s="18" t="n">
        <x:f>SUM(V1555,Y1555,AB1555,AE1555)</x:f>
        <x:v>2879.9999999999995</x:v>
      </x:c>
      <x:c r="AI1555" s="18" t="n">
        <x:f>N1555-AH1555</x:f>
        <x:v>4.547473508864641e-13</x:v>
      </x:c>
      <x:c r="AJ1555" s="18" t="n">
        <x:f>V1555*INDEX('07 Mode Capacity'!$P$6:$P$17,MATCH("AIR-"&amp;I1555,'07 Mode Capacity'!$C$6:$C$17,0))</x:f>
        <x:v>146.09812884398605</x:v>
      </x:c>
      <x:c r="AK1555" s="18" t="n">
        <x:f>Y1555*INDEX('07 Mode Capacity'!$P$6:$P$17,MATCH("OCEAN-"&amp;I1555,'07 Mode Capacity'!$C$6:$C$17,0))</x:f>
        <x:v>0</x:v>
      </x:c>
      <x:c r="AL1555" s="18" t="n">
        <x:f>AB1555*INDEX('07 Mode Capacity'!$P$6:$P$17,MATCH("LAND-"&amp;I1555,'07 Mode Capacity'!$C$6:$C$17,0))</x:f>
        <x:v>826.2019963790057</x:v>
      </x:c>
      <x:c r="AM1555" s="18" t="n">
        <x:f>AE1555*INDEX('07 Mode Capacity'!$P$6:$P$17,MATCH("INLAND-"&amp;I1555,'07 Mode Capacity'!$C$6:$C$17,0))</x:f>
        <x:v>0</x:v>
      </x:c>
      <x:c r="AN1555" s="18" t="n">
        <x:f>SUM(AJ1555:AM1555)</x:f>
        <x:v>972.3001252229917</x:v>
      </x:c>
      <x:c r="AO1555" s="17" t="n">
        <x:f>IF(N1555=0,1,AN1555/N1555)</x:f>
        <x:v>0.33760421014687214</x:v>
      </x:c>
      <x:c r="AP1555" s="11" t="str">
        <x:f>IF(AO1555&gt;='01 Controls'!$E$16,"PASS","FAIL")</x:f>
        <x:v>FAIL</x:v>
      </x:c>
      <x:c r="AQ1555" s="11" t="str">
        <x:v>UNQUANTIFIED</x:v>
      </x:c>
      <x:c r="AR1555" s="11" t="str">
        <x:v>Position-class planning record; serial item and receiver open</x:v>
      </x:c>
      <x:c r="AS1555" s="26"/>
      <x:c r="AT1555" s="26"/>
    </x:row>
    <x:row r="1556">
      <x:c r="C1556" s="11" t="str">
        <x:v>M1-I-CUG-ISO-18</x:v>
      </x:c>
      <x:c r="D1556" s="11" t="str">
        <x:v>M1</x:v>
      </x:c>
      <x:c r="E1556" s="11" t="str">
        <x:v>Western fire and heat</x:v>
      </x:c>
      <x:c r="F1556" s="11" t="str">
        <x:v>I-CUG</x:v>
      </x:c>
      <x:c r="G1556" s="11" t="str">
        <x:v>Communications utility group</x:v>
      </x:c>
      <x:c r="H1556" s="11" t="str">
        <x:v>ISO-18</x:v>
      </x:c>
      <x:c r="I1556" s="19" t="n">
        <x:v>48</x:v>
      </x:c>
      <x:c r="J1556" s="21" t="n">
        <x:v>4</x:v>
      </x:c>
      <x:c r="K1556" s="18" t="n">
        <x:f>'05 Cargo Register'!K212</x:f>
        <x:v>900</x:v>
      </x:c>
      <x:c r="L1556" s="18" t="n">
        <x:f>'05 Cargo Register'!N212</x:f>
        <x:v>59</x:v>
      </x:c>
      <x:c r="M1556" s="18" t="n">
        <x:f>'05 Cargo Register'!O212</x:f>
        <x:v>1557.6000000000001</x:v>
      </x:c>
      <x:c r="N1556" s="18" t="n">
        <x:f>J1556*K1556</x:f>
        <x:v>3600</x:v>
      </x:c>
      <x:c r="O1556" s="18" t="n">
        <x:f>J1556*L1556</x:f>
        <x:v>236</x:v>
      </x:c>
      <x:c r="P1556" s="18" t="n">
        <x:f>J1556*M1556</x:f>
        <x:v>6230.400000000001</x:v>
      </x:c>
      <x:c r="Q1556" s="22" t="n">
        <x:f>'01 Controls'!$E$25*'02 Cargo Classes'!$M$7</x:f>
        <x:v>0.020000000000000004</x:v>
      </x:c>
      <x:c r="R1556" s="22" t="n">
        <x:f>'01 Controls'!$F$25*'02 Cargo Classes'!$N$7</x:f>
        <x:v>0</x:v>
      </x:c>
      <x:c r="S1556" s="22" t="n">
        <x:f>'01 Controls'!$G$25*'02 Cargo Classes'!$O$7</x:f>
        <x:v>1.08</x:v>
      </x:c>
      <x:c r="T1556" s="22" t="n">
        <x:f>'01 Controls'!$H$25*'02 Cargo Classes'!$P$7</x:f>
        <x:v>0</x:v>
      </x:c>
      <x:c r="U1556" s="22" t="n">
        <x:f>SUM(Q1556:T1556)</x:f>
        <x:v>1.1</x:v>
      </x:c>
      <x:c r="V1556" s="18" t="n">
        <x:f>IF(U1556=0,0,N1556*Q1556/U1556)</x:f>
        <x:v>65.45454545454547</x:v>
      </x:c>
      <x:c r="W1556" s="18" t="n">
        <x:f>IF(U1556=0,0,P1556*Q1556/U1556)</x:f>
        <x:v>113.28000000000002</x:v>
      </x:c>
      <x:c r="X1556" s="18" t="n">
        <x:f>MAX(V1556,W1556*'01 Controls'!$E$12)</x:f>
        <x:v>65.45454545454547</x:v>
      </x:c>
      <x:c r="Y1556" s="18" t="n">
        <x:f>IF(U1556=0,0,N1556*R1556/U1556)</x:f>
        <x:v>0</x:v>
      </x:c>
      <x:c r="Z1556" s="18" t="n">
        <x:f>IF(U1556=0,0,P1556*R1556/U1556)</x:f>
        <x:v>0</x:v>
      </x:c>
      <x:c r="AA1556" s="18" t="n">
        <x:f>MAX(Y1556,Z1556*'01 Controls'!$E$13)</x:f>
        <x:v>0</x:v>
      </x:c>
      <x:c r="AB1556" s="18" t="n">
        <x:f>IF(U1556=0,0,N1556*S1556/U1556)</x:f>
        <x:v>3534.5454545454545</x:v>
      </x:c>
      <x:c r="AC1556" s="18" t="n">
        <x:f>IF(U1556=0,0,P1556*S1556/U1556)</x:f>
        <x:v>6117.120000000001</x:v>
      </x:c>
      <x:c r="AD1556" s="18" t="n">
        <x:f>MAX(AB1556,AC1556*'01 Controls'!$E$14)</x:f>
        <x:v>3534.5454545454545</x:v>
      </x:c>
      <x:c r="AE1556" s="18" t="n">
        <x:f>IF(U1556=0,0,N1556*T1556/U1556)</x:f>
        <x:v>0</x:v>
      </x:c>
      <x:c r="AF1556" s="18" t="n">
        <x:f>IF(U1556=0,0,P1556*T1556/U1556)</x:f>
        <x:v>0</x:v>
      </x:c>
      <x:c r="AG1556" s="18" t="n">
        <x:f>MAX(AE1556,AF1556*'01 Controls'!$E$15)</x:f>
        <x:v>0</x:v>
      </x:c>
      <x:c r="AH1556" s="18" t="n">
        <x:f>SUM(V1556,Y1556,AB1556,AE1556)</x:f>
        <x:v>3600</x:v>
      </x:c>
      <x:c r="AI1556" s="18" t="n">
        <x:f>N1556-AH1556</x:f>
        <x:v>0</x:v>
      </x:c>
      <x:c r="AJ1556" s="18" t="n">
        <x:f>V1556*INDEX('07 Mode Capacity'!$P$6:$P$17,MATCH("AIR-"&amp;I1556,'07 Mode Capacity'!$C$6:$C$17,0))</x:f>
        <x:v>18.34924308802643</x:v>
      </x:c>
      <x:c r="AK1556" s="18" t="n">
        <x:f>Y1556*INDEX('07 Mode Capacity'!$P$6:$P$17,MATCH("OCEAN-"&amp;I1556,'07 Mode Capacity'!$C$6:$C$17,0))</x:f>
        <x:v>0</x:v>
      </x:c>
      <x:c r="AL1556" s="18" t="n">
        <x:f>AB1556*INDEX('07 Mode Capacity'!$P$6:$P$17,MATCH("LAND-"&amp;I1556,'07 Mode Capacity'!$C$6:$C$17,0))</x:f>
        <x:v>431.3837424295992</x:v>
      </x:c>
      <x:c r="AM1556" s="18" t="n">
        <x:f>AE1556*INDEX('07 Mode Capacity'!$P$6:$P$17,MATCH("INLAND-"&amp;I1556,'07 Mode Capacity'!$C$6:$C$17,0))</x:f>
        <x:v>0</x:v>
      </x:c>
      <x:c r="AN1556" s="18" t="n">
        <x:f>SUM(AJ1556:AM1556)</x:f>
        <x:v>449.7329855176256</x:v>
      </x:c>
      <x:c r="AO1556" s="17" t="n">
        <x:f>IF(N1556=0,1,AN1556/N1556)</x:f>
        <x:v>0.12492582931045156</x:v>
      </x:c>
      <x:c r="AP1556" s="11" t="str">
        <x:f>IF(AO1556&gt;='01 Controls'!$E$16,"PASS","FAIL")</x:f>
        <x:v>FAIL</x:v>
      </x:c>
      <x:c r="AQ1556" s="11" t="str">
        <x:v>UNQUANTIFIED</x:v>
      </x:c>
      <x:c r="AR1556" s="11" t="str">
        <x:v>Position-class planning record; serial item and receiver open</x:v>
      </x:c>
      <x:c r="AS1556" s="26"/>
      <x:c r="AT1556" s="26"/>
    </x:row>
    <x:row r="1557">
      <x:c r="C1557" s="11" t="str">
        <x:v>M1-I-CUG-COL-12</x:v>
      </x:c>
      <x:c r="D1557" s="11" t="str">
        <x:v>M1</x:v>
      </x:c>
      <x:c r="E1557" s="11" t="str">
        <x:v>Western fire and heat</x:v>
      </x:c>
      <x:c r="F1557" s="11" t="str">
        <x:v>I-CUG</x:v>
      </x:c>
      <x:c r="G1557" s="11" t="str">
        <x:v>Communications utility group</x:v>
      </x:c>
      <x:c r="H1557" s="11" t="str">
        <x:v>COL-12</x:v>
      </x:c>
      <x:c r="I1557" s="19" t="n">
        <x:v>24</x:v>
      </x:c>
      <x:c r="J1557" s="21" t="n">
        <x:v>4</x:v>
      </x:c>
      <x:c r="K1557" s="18" t="n">
        <x:f>'05 Cargo Register'!K213</x:f>
        <x:v>180</x:v>
      </x:c>
      <x:c r="L1557" s="18" t="n">
        <x:f>'05 Cargo Register'!N213</x:f>
        <x:v>19</x:v>
      </x:c>
      <x:c r="M1557" s="18" t="n">
        <x:f>'05 Cargo Register'!O213</x:f>
        <x:v>501.6</x:v>
      </x:c>
      <x:c r="N1557" s="18" t="n">
        <x:f>J1557*K1557</x:f>
        <x:v>720</x:v>
      </x:c>
      <x:c r="O1557" s="18" t="n">
        <x:f>J1557*L1557</x:f>
        <x:v>76</x:v>
      </x:c>
      <x:c r="P1557" s="18" t="n">
        <x:f>J1557*M1557</x:f>
        <x:v>2006.4</x:v>
      </x:c>
      <x:c r="Q1557" s="22" t="n">
        <x:f>'01 Controls'!$E$25*'02 Cargo Classes'!$M$8</x:f>
        <x:v>0.2</x:v>
      </x:c>
      <x:c r="R1557" s="22" t="n">
        <x:f>'01 Controls'!$F$25*'02 Cargo Classes'!$N$8</x:f>
        <x:v>0</x:v>
      </x:c>
      <x:c r="S1557" s="22" t="n">
        <x:f>'01 Controls'!$G$25*'02 Cargo Classes'!$O$8</x:f>
        <x:v>1.08</x:v>
      </x:c>
      <x:c r="T1557" s="22" t="n">
        <x:f>'01 Controls'!$H$25*'02 Cargo Classes'!$P$8</x:f>
        <x:v>0</x:v>
      </x:c>
      <x:c r="U1557" s="22" t="n">
        <x:f>SUM(Q1557:T1557)</x:f>
        <x:v>1.28</x:v>
      </x:c>
      <x:c r="V1557" s="18" t="n">
        <x:f>IF(U1557=0,0,N1557*Q1557/U1557)</x:f>
        <x:v>112.5</x:v>
      </x:c>
      <x:c r="W1557" s="18" t="n">
        <x:f>IF(U1557=0,0,P1557*Q1557/U1557)</x:f>
        <x:v>313.5</x:v>
      </x:c>
      <x:c r="X1557" s="18" t="n">
        <x:f>MAX(V1557,W1557*'01 Controls'!$E$12)</x:f>
        <x:v>112.5</x:v>
      </x:c>
      <x:c r="Y1557" s="18" t="n">
        <x:f>IF(U1557=0,0,N1557*R1557/U1557)</x:f>
        <x:v>0</x:v>
      </x:c>
      <x:c r="Z1557" s="18" t="n">
        <x:f>IF(U1557=0,0,P1557*R1557/U1557)</x:f>
        <x:v>0</x:v>
      </x:c>
      <x:c r="AA1557" s="18" t="n">
        <x:f>MAX(Y1557,Z1557*'01 Controls'!$E$13)</x:f>
        <x:v>0</x:v>
      </x:c>
      <x:c r="AB1557" s="18" t="n">
        <x:f>IF(U1557=0,0,N1557*S1557/U1557)</x:f>
        <x:v>607.5</x:v>
      </x:c>
      <x:c r="AC1557" s="18" t="n">
        <x:f>IF(U1557=0,0,P1557*S1557/U1557)</x:f>
        <x:v>1692.9</x:v>
      </x:c>
      <x:c r="AD1557" s="18" t="n">
        <x:f>MAX(AB1557,AC1557*'01 Controls'!$E$14)</x:f>
        <x:v>607.5</x:v>
      </x:c>
      <x:c r="AE1557" s="18" t="n">
        <x:f>IF(U1557=0,0,N1557*T1557/U1557)</x:f>
        <x:v>0</x:v>
      </x:c>
      <x:c r="AF1557" s="18" t="n">
        <x:f>IF(U1557=0,0,P1557*T1557/U1557)</x:f>
        <x:v>0</x:v>
      </x:c>
      <x:c r="AG1557" s="18" t="n">
        <x:f>MAX(AE1557,AF1557*'01 Controls'!$E$15)</x:f>
        <x:v>0</x:v>
      </x:c>
      <x:c r="AH1557" s="18" t="n">
        <x:f>SUM(V1557,Y1557,AB1557,AE1557)</x:f>
        <x:v>720</x:v>
      </x:c>
      <x:c r="AI1557" s="18" t="n">
        <x:f>N1557-AH1557</x:f>
        <x:v>0</x:v>
      </x:c>
      <x:c r="AJ1557" s="18" t="n">
        <x:f>V1557*INDEX('07 Mode Capacity'!$P$6:$P$17,MATCH("AIR-"&amp;I1557,'07 Mode Capacity'!$C$6:$C$17,0))</x:f>
        <x:v>22.82783263187282</x:v>
      </x:c>
      <x:c r="AK1557" s="18" t="n">
        <x:f>Y1557*INDEX('07 Mode Capacity'!$P$6:$P$17,MATCH("OCEAN-"&amp;I1557,'07 Mode Capacity'!$C$6:$C$17,0))</x:f>
        <x:v>0</x:v>
      </x:c>
      <x:c r="AL1557" s="18" t="n">
        <x:f>AB1557*INDEX('07 Mode Capacity'!$P$6:$P$17,MATCH("LAND-"&amp;I1557,'07 Mode Capacity'!$C$6:$C$17,0))</x:f>
        <x:v>232.3693114815954</x:v>
      </x:c>
      <x:c r="AM1557" s="18" t="n">
        <x:f>AE1557*INDEX('07 Mode Capacity'!$P$6:$P$17,MATCH("INLAND-"&amp;I1557,'07 Mode Capacity'!$C$6:$C$17,0))</x:f>
        <x:v>0</x:v>
      </x:c>
      <x:c r="AN1557" s="18" t="n">
        <x:f>SUM(AJ1557:AM1557)</x:f>
        <x:v>255.1971441134682</x:v>
      </x:c>
      <x:c r="AO1557" s="17" t="n">
        <x:f>IF(N1557=0,1,AN1557/N1557)</x:f>
        <x:v>0.3544404779353725</x:v>
      </x:c>
      <x:c r="AP1557" s="11" t="str">
        <x:f>IF(AO1557&gt;='01 Controls'!$E$16,"PASS","FAIL")</x:f>
        <x:v>FAIL</x:v>
      </x:c>
      <x:c r="AQ1557" s="11" t="str">
        <x:v>UNQUANTIFIED</x:v>
      </x:c>
      <x:c r="AR1557" s="11" t="str">
        <x:v>Position-class planning record; serial item and receiver open</x:v>
      </x:c>
      <x:c r="AS1557" s="26"/>
      <x:c r="AT1557" s="26"/>
    </x:row>
    <x:row r="1558">
      <x:c r="C1558" s="11" t="str">
        <x:v>M1-I-CUG-BAT-22</x:v>
      </x:c>
      <x:c r="D1558" s="11" t="str">
        <x:v>M1</x:v>
      </x:c>
      <x:c r="E1558" s="11" t="str">
        <x:v>Western fire and heat</x:v>
      </x:c>
      <x:c r="F1558" s="11" t="str">
        <x:v>I-CUG</x:v>
      </x:c>
      <x:c r="G1558" s="11" t="str">
        <x:v>Communications utility group</x:v>
      </x:c>
      <x:c r="H1558" s="11" t="str">
        <x:v>BAT-22</x:v>
      </x:c>
      <x:c r="I1558" s="19" t="n">
        <x:v>48</x:v>
      </x:c>
      <x:c r="J1558" s="21" t="n">
        <x:v>4</x:v>
      </x:c>
      <x:c r="K1558" s="18" t="n">
        <x:f>'05 Cargo Register'!K214</x:f>
        <x:v>180</x:v>
      </x:c>
      <x:c r="L1558" s="18" t="n">
        <x:f>'05 Cargo Register'!N214</x:f>
        <x:v>11</x:v>
      </x:c>
      <x:c r="M1558" s="18" t="n">
        <x:f>'05 Cargo Register'!O214</x:f>
        <x:v>290.40000000000003</x:v>
      </x:c>
      <x:c r="N1558" s="18" t="n">
        <x:f>J1558*K1558</x:f>
        <x:v>720</x:v>
      </x:c>
      <x:c r="O1558" s="18" t="n">
        <x:f>J1558*L1558</x:f>
        <x:v>44</x:v>
      </x:c>
      <x:c r="P1558" s="18" t="n">
        <x:f>J1558*M1558</x:f>
        <x:v>1161.6000000000001</x:v>
      </x:c>
      <x:c r="Q1558" s="22" t="n">
        <x:f>'01 Controls'!$E$25*'02 Cargo Classes'!$M$9</x:f>
        <x:v>0</x:v>
      </x:c>
      <x:c r="R1558" s="22" t="n">
        <x:f>'01 Controls'!$F$25*'02 Cargo Classes'!$N$9</x:f>
        <x:v>0</x:v>
      </x:c>
      <x:c r="S1558" s="22" t="n">
        <x:f>'01 Controls'!$G$25*'02 Cargo Classes'!$O$9</x:f>
        <x:v>0.9</x:v>
      </x:c>
      <x:c r="T1558" s="22" t="n">
        <x:f>'01 Controls'!$H$25*'02 Cargo Classes'!$P$9</x:f>
        <x:v>0</x:v>
      </x:c>
      <x:c r="U1558" s="22" t="n">
        <x:f>SUM(Q1558:T1558)</x:f>
        <x:v>0.9</x:v>
      </x:c>
      <x:c r="V1558" s="18" t="n">
        <x:f>IF(U1558=0,0,N1558*Q1558/U1558)</x:f>
        <x:v>0</x:v>
      </x:c>
      <x:c r="W1558" s="18" t="n">
        <x:f>IF(U1558=0,0,P1558*Q1558/U1558)</x:f>
        <x:v>0</x:v>
      </x:c>
      <x:c r="X1558" s="18" t="n">
        <x:f>MAX(V1558,W1558*'01 Controls'!$E$12)</x:f>
        <x:v>0</x:v>
      </x:c>
      <x:c r="Y1558" s="18" t="n">
        <x:f>IF(U1558=0,0,N1558*R1558/U1558)</x:f>
        <x:v>0</x:v>
      </x:c>
      <x:c r="Z1558" s="18" t="n">
        <x:f>IF(U1558=0,0,P1558*R1558/U1558)</x:f>
        <x:v>0</x:v>
      </x:c>
      <x:c r="AA1558" s="18" t="n">
        <x:f>MAX(Y1558,Z1558*'01 Controls'!$E$13)</x:f>
        <x:v>0</x:v>
      </x:c>
      <x:c r="AB1558" s="18" t="n">
        <x:f>IF(U1558=0,0,N1558*S1558/U1558)</x:f>
        <x:v>720</x:v>
      </x:c>
      <x:c r="AC1558" s="18" t="n">
        <x:f>IF(U1558=0,0,P1558*S1558/U1558)</x:f>
        <x:v>1161.6000000000001</x:v>
      </x:c>
      <x:c r="AD1558" s="18" t="n">
        <x:f>MAX(AB1558,AC1558*'01 Controls'!$E$14)</x:f>
        <x:v>720</x:v>
      </x:c>
      <x:c r="AE1558" s="18" t="n">
        <x:f>IF(U1558=0,0,N1558*T1558/U1558)</x:f>
        <x:v>0</x:v>
      </x:c>
      <x:c r="AF1558" s="18" t="n">
        <x:f>IF(U1558=0,0,P1558*T1558/U1558)</x:f>
        <x:v>0</x:v>
      </x:c>
      <x:c r="AG1558" s="18" t="n">
        <x:f>MAX(AE1558,AF1558*'01 Controls'!$E$15)</x:f>
        <x:v>0</x:v>
      </x:c>
      <x:c r="AH1558" s="18" t="n">
        <x:f>SUM(V1558,Y1558,AB1558,AE1558)</x:f>
        <x:v>720</x:v>
      </x:c>
      <x:c r="AI1558" s="18" t="n">
        <x:f>N1558-AH1558</x:f>
        <x:v>0</x:v>
      </x:c>
      <x:c r="AJ1558" s="18" t="n">
        <x:f>V1558*INDEX('07 Mode Capacity'!$P$6:$P$17,MATCH("AIR-"&amp;I1558,'07 Mode Capacity'!$C$6:$C$17,0))</x:f>
        <x:v>0</x:v>
      </x:c>
      <x:c r="AK1558" s="18" t="n">
        <x:f>Y1558*INDEX('07 Mode Capacity'!$P$6:$P$17,MATCH("OCEAN-"&amp;I1558,'07 Mode Capacity'!$C$6:$C$17,0))</x:f>
        <x:v>0</x:v>
      </x:c>
      <x:c r="AL1558" s="18" t="n">
        <x:f>AB1558*INDEX('07 Mode Capacity'!$P$6:$P$17,MATCH("LAND-"&amp;I1558,'07 Mode Capacity'!$C$6:$C$17,0))</x:f>
        <x:v>87.87446605047391</x:v>
      </x:c>
      <x:c r="AM1558" s="18" t="n">
        <x:f>AE1558*INDEX('07 Mode Capacity'!$P$6:$P$17,MATCH("INLAND-"&amp;I1558,'07 Mode Capacity'!$C$6:$C$17,0))</x:f>
        <x:v>0</x:v>
      </x:c>
      <x:c r="AN1558" s="18" t="n">
        <x:f>SUM(AJ1558:AM1558)</x:f>
        <x:v>87.87446605047391</x:v>
      </x:c>
      <x:c r="AO1558" s="17" t="n">
        <x:f>IF(N1558=0,1,AN1558/N1558)</x:f>
        <x:v>0.1220478695145471</x:v>
      </x:c>
      <x:c r="AP1558" s="11" t="str">
        <x:f>IF(AO1558&gt;='01 Controls'!$E$16,"PASS","FAIL")</x:f>
        <x:v>FAIL</x:v>
      </x:c>
      <x:c r="AQ1558" s="11" t="str">
        <x:v>UNQUANTIFIED</x:v>
      </x:c>
      <x:c r="AR1558" s="11" t="str">
        <x:v>Position-class planning record; serial item and receiver open</x:v>
      </x:c>
      <x:c r="AS1558" s="26"/>
      <x:c r="AT1558" s="26"/>
    </x:row>
    <x:row r="1559">
      <x:c r="C1559" s="11" t="str">
        <x:v>M1-I-CUG-TNK-20</x:v>
      </x:c>
      <x:c r="D1559" s="11" t="str">
        <x:v>M1</x:v>
      </x:c>
      <x:c r="E1559" s="11" t="str">
        <x:v>Western fire and heat</x:v>
      </x:c>
      <x:c r="F1559" s="11" t="str">
        <x:v>I-CUG</x:v>
      </x:c>
      <x:c r="G1559" s="11" t="str">
        <x:v>Communications utility group</x:v>
      </x:c>
      <x:c r="H1559" s="11" t="str">
        <x:v>TNK-20</x:v>
      </x:c>
      <x:c r="I1559" s="19" t="n">
        <x:v>48</x:v>
      </x:c>
      <x:c r="J1559" s="21" t="n">
        <x:v>4</x:v>
      </x:c>
      <x:c r="K1559" s="18" t="n">
        <x:f>'05 Cargo Register'!K215</x:f>
        <x:v>180</x:v>
      </x:c>
      <x:c r="L1559" s="18" t="n">
        <x:f>'05 Cargo Register'!N215</x:f>
        <x:v>11</x:v>
      </x:c>
      <x:c r="M1559" s="18" t="n">
        <x:f>'05 Cargo Register'!O215</x:f>
        <x:v>233.75</x:v>
      </x:c>
      <x:c r="N1559" s="18" t="n">
        <x:f>J1559*K1559</x:f>
        <x:v>720</x:v>
      </x:c>
      <x:c r="O1559" s="18" t="n">
        <x:f>J1559*L1559</x:f>
        <x:v>44</x:v>
      </x:c>
      <x:c r="P1559" s="18" t="n">
        <x:f>J1559*M1559</x:f>
        <x:v>935</x:v>
      </x:c>
      <x:c r="Q1559" s="22" t="n">
        <x:f>'01 Controls'!$E$25*'02 Cargo Classes'!$M$10</x:f>
        <x:v>0</x:v>
      </x:c>
      <x:c r="R1559" s="22" t="n">
        <x:f>'01 Controls'!$F$25*'02 Cargo Classes'!$N$10</x:f>
        <x:v>0</x:v>
      </x:c>
      <x:c r="S1559" s="22" t="n">
        <x:f>'01 Controls'!$G$25*'02 Cargo Classes'!$O$10</x:f>
        <x:v>0.9</x:v>
      </x:c>
      <x:c r="T1559" s="22" t="n">
        <x:f>'01 Controls'!$H$25*'02 Cargo Classes'!$P$10</x:f>
        <x:v>0</x:v>
      </x:c>
      <x:c r="U1559" s="22" t="n">
        <x:f>SUM(Q1559:T1559)</x:f>
        <x:v>0.9</x:v>
      </x:c>
      <x:c r="V1559" s="18" t="n">
        <x:f>IF(U1559=0,0,N1559*Q1559/U1559)</x:f>
        <x:v>0</x:v>
      </x:c>
      <x:c r="W1559" s="18" t="n">
        <x:f>IF(U1559=0,0,P1559*Q1559/U1559)</x:f>
        <x:v>0</x:v>
      </x:c>
      <x:c r="X1559" s="18" t="n">
        <x:f>MAX(V1559,W1559*'01 Controls'!$E$12)</x:f>
        <x:v>0</x:v>
      </x:c>
      <x:c r="Y1559" s="18" t="n">
        <x:f>IF(U1559=0,0,N1559*R1559/U1559)</x:f>
        <x:v>0</x:v>
      </x:c>
      <x:c r="Z1559" s="18" t="n">
        <x:f>IF(U1559=0,0,P1559*R1559/U1559)</x:f>
        <x:v>0</x:v>
      </x:c>
      <x:c r="AA1559" s="18" t="n">
        <x:f>MAX(Y1559,Z1559*'01 Controls'!$E$13)</x:f>
        <x:v>0</x:v>
      </x:c>
      <x:c r="AB1559" s="18" t="n">
        <x:f>IF(U1559=0,0,N1559*S1559/U1559)</x:f>
        <x:v>720</x:v>
      </x:c>
      <x:c r="AC1559" s="18" t="n">
        <x:f>IF(U1559=0,0,P1559*S1559/U1559)</x:f>
        <x:v>935</x:v>
      </x:c>
      <x:c r="AD1559" s="18" t="n">
        <x:f>MAX(AB1559,AC1559*'01 Controls'!$E$14)</x:f>
        <x:v>720</x:v>
      </x:c>
      <x:c r="AE1559" s="18" t="n">
        <x:f>IF(U1559=0,0,N1559*T1559/U1559)</x:f>
        <x:v>0</x:v>
      </x:c>
      <x:c r="AF1559" s="18" t="n">
        <x:f>IF(U1559=0,0,P1559*T1559/U1559)</x:f>
        <x:v>0</x:v>
      </x:c>
      <x:c r="AG1559" s="18" t="n">
        <x:f>MAX(AE1559,AF1559*'01 Controls'!$E$15)</x:f>
        <x:v>0</x:v>
      </x:c>
      <x:c r="AH1559" s="18" t="n">
        <x:f>SUM(V1559,Y1559,AB1559,AE1559)</x:f>
        <x:v>720</x:v>
      </x:c>
      <x:c r="AI1559" s="18" t="n">
        <x:f>N1559-AH1559</x:f>
        <x:v>0</x:v>
      </x:c>
      <x:c r="AJ1559" s="18" t="n">
        <x:f>V1559*INDEX('07 Mode Capacity'!$P$6:$P$17,MATCH("AIR-"&amp;I1559,'07 Mode Capacity'!$C$6:$C$17,0))</x:f>
        <x:v>0</x:v>
      </x:c>
      <x:c r="AK1559" s="18" t="n">
        <x:f>Y1559*INDEX('07 Mode Capacity'!$P$6:$P$17,MATCH("OCEAN-"&amp;I1559,'07 Mode Capacity'!$C$6:$C$17,0))</x:f>
        <x:v>0</x:v>
      </x:c>
      <x:c r="AL1559" s="18" t="n">
        <x:f>AB1559*INDEX('07 Mode Capacity'!$P$6:$P$17,MATCH("LAND-"&amp;I1559,'07 Mode Capacity'!$C$6:$C$17,0))</x:f>
        <x:v>87.87446605047391</x:v>
      </x:c>
      <x:c r="AM1559" s="18" t="n">
        <x:f>AE1559*INDEX('07 Mode Capacity'!$P$6:$P$17,MATCH("INLAND-"&amp;I1559,'07 Mode Capacity'!$C$6:$C$17,0))</x:f>
        <x:v>0</x:v>
      </x:c>
      <x:c r="AN1559" s="18" t="n">
        <x:f>SUM(AJ1559:AM1559)</x:f>
        <x:v>87.87446605047391</x:v>
      </x:c>
      <x:c r="AO1559" s="17" t="n">
        <x:f>IF(N1559=0,1,AN1559/N1559)</x:f>
        <x:v>0.1220478695145471</x:v>
      </x:c>
      <x:c r="AP1559" s="11" t="str">
        <x:f>IF(AO1559&gt;='01 Controls'!$E$16,"PASS","FAIL")</x:f>
        <x:v>FAIL</x:v>
      </x:c>
      <x:c r="AQ1559" s="11" t="str">
        <x:v>UNQUANTIFIED</x:v>
      </x:c>
      <x:c r="AR1559" s="11" t="str">
        <x:v>Position-class planning record; serial item and receiver open</x:v>
      </x:c>
      <x:c r="AS1559" s="26"/>
      <x:c r="AT1559" s="26"/>
    </x:row>
    <x:row r="1560">
      <x:c r="C1560" s="11" t="str">
        <x:v>M1-I-CUG-FLR-24</x:v>
      </x:c>
      <x:c r="D1560" s="11" t="str">
        <x:v>M1</x:v>
      </x:c>
      <x:c r="E1560" s="11" t="str">
        <x:v>Western fire and heat</x:v>
      </x:c>
      <x:c r="F1560" s="11" t="str">
        <x:v>I-CUG</x:v>
      </x:c>
      <x:c r="G1560" s="11" t="str">
        <x:v>Communications utility group</x:v>
      </x:c>
      <x:c r="H1560" s="11" t="str">
        <x:v>FLR-24</x:v>
      </x:c>
      <x:c r="I1560" s="19" t="n">
        <x:v>48</x:v>
      </x:c>
      <x:c r="J1560" s="21" t="n">
        <x:v>4</x:v>
      </x:c>
      <x:c r="K1560" s="18" t="n">
        <x:f>'05 Cargo Register'!K216</x:f>
        <x:v>360</x:v>
      </x:c>
      <x:c r="L1560" s="18" t="n">
        <x:f>'05 Cargo Register'!N216</x:f>
        <x:v>18</x:v>
      </x:c>
      <x:c r="M1560" s="18" t="n">
        <x:f>'05 Cargo Register'!O216</x:f>
        <x:v>576</x:v>
      </x:c>
      <x:c r="N1560" s="18" t="n">
        <x:f>J1560*K1560</x:f>
        <x:v>1440</x:v>
      </x:c>
      <x:c r="O1560" s="18" t="n">
        <x:f>J1560*L1560</x:f>
        <x:v>72</x:v>
      </x:c>
      <x:c r="P1560" s="18" t="n">
        <x:f>J1560*M1560</x:f>
        <x:v>2304</x:v>
      </x:c>
      <x:c r="Q1560" s="22" t="n">
        <x:f>'01 Controls'!$E$25*'02 Cargo Classes'!$M$11</x:f>
        <x:v>0</x:v>
      </x:c>
      <x:c r="R1560" s="22" t="n">
        <x:f>'01 Controls'!$F$25*'02 Cargo Classes'!$N$11</x:f>
        <x:v>0</x:v>
      </x:c>
      <x:c r="S1560" s="22" t="n">
        <x:f>'01 Controls'!$G$25*'02 Cargo Classes'!$O$11</x:f>
        <x:v>0.9</x:v>
      </x:c>
      <x:c r="T1560" s="22" t="n">
        <x:f>'01 Controls'!$H$25*'02 Cargo Classes'!$P$11</x:f>
        <x:v>0</x:v>
      </x:c>
      <x:c r="U1560" s="22" t="n">
        <x:f>SUM(Q1560:T1560)</x:f>
        <x:v>0.9</x:v>
      </x:c>
      <x:c r="V1560" s="18" t="n">
        <x:f>IF(U1560=0,0,N1560*Q1560/U1560)</x:f>
        <x:v>0</x:v>
      </x:c>
      <x:c r="W1560" s="18" t="n">
        <x:f>IF(U1560=0,0,P1560*Q1560/U1560)</x:f>
        <x:v>0</x:v>
      </x:c>
      <x:c r="X1560" s="18" t="n">
        <x:f>MAX(V1560,W1560*'01 Controls'!$E$12)</x:f>
        <x:v>0</x:v>
      </x:c>
      <x:c r="Y1560" s="18" t="n">
        <x:f>IF(U1560=0,0,N1560*R1560/U1560)</x:f>
        <x:v>0</x:v>
      </x:c>
      <x:c r="Z1560" s="18" t="n">
        <x:f>IF(U1560=0,0,P1560*R1560/U1560)</x:f>
        <x:v>0</x:v>
      </x:c>
      <x:c r="AA1560" s="18" t="n">
        <x:f>MAX(Y1560,Z1560*'01 Controls'!$E$13)</x:f>
        <x:v>0</x:v>
      </x:c>
      <x:c r="AB1560" s="18" t="n">
        <x:f>IF(U1560=0,0,N1560*S1560/U1560)</x:f>
        <x:v>1440</x:v>
      </x:c>
      <x:c r="AC1560" s="18" t="n">
        <x:f>IF(U1560=0,0,P1560*S1560/U1560)</x:f>
        <x:v>2304</x:v>
      </x:c>
      <x:c r="AD1560" s="18" t="n">
        <x:f>MAX(AB1560,AC1560*'01 Controls'!$E$14)</x:f>
        <x:v>1440</x:v>
      </x:c>
      <x:c r="AE1560" s="18" t="n">
        <x:f>IF(U1560=0,0,N1560*T1560/U1560)</x:f>
        <x:v>0</x:v>
      </x:c>
      <x:c r="AF1560" s="18" t="n">
        <x:f>IF(U1560=0,0,P1560*T1560/U1560)</x:f>
        <x:v>0</x:v>
      </x:c>
      <x:c r="AG1560" s="18" t="n">
        <x:f>MAX(AE1560,AF1560*'01 Controls'!$E$15)</x:f>
        <x:v>0</x:v>
      </x:c>
      <x:c r="AH1560" s="18" t="n">
        <x:f>SUM(V1560,Y1560,AB1560,AE1560)</x:f>
        <x:v>1440</x:v>
      </x:c>
      <x:c r="AI1560" s="18" t="n">
        <x:f>N1560-AH1560</x:f>
        <x:v>0</x:v>
      </x:c>
      <x:c r="AJ1560" s="18" t="n">
        <x:f>V1560*INDEX('07 Mode Capacity'!$P$6:$P$17,MATCH("AIR-"&amp;I1560,'07 Mode Capacity'!$C$6:$C$17,0))</x:f>
        <x:v>0</x:v>
      </x:c>
      <x:c r="AK1560" s="18" t="n">
        <x:f>Y1560*INDEX('07 Mode Capacity'!$P$6:$P$17,MATCH("OCEAN-"&amp;I1560,'07 Mode Capacity'!$C$6:$C$17,0))</x:f>
        <x:v>0</x:v>
      </x:c>
      <x:c r="AL1560" s="18" t="n">
        <x:f>AB1560*INDEX('07 Mode Capacity'!$P$6:$P$17,MATCH("LAND-"&amp;I1560,'07 Mode Capacity'!$C$6:$C$17,0))</x:f>
        <x:v>175.74893210094783</x:v>
      </x:c>
      <x:c r="AM1560" s="18" t="n">
        <x:f>AE1560*INDEX('07 Mode Capacity'!$P$6:$P$17,MATCH("INLAND-"&amp;I1560,'07 Mode Capacity'!$C$6:$C$17,0))</x:f>
        <x:v>0</x:v>
      </x:c>
      <x:c r="AN1560" s="18" t="n">
        <x:f>SUM(AJ1560:AM1560)</x:f>
        <x:v>175.74893210094783</x:v>
      </x:c>
      <x:c r="AO1560" s="17" t="n">
        <x:f>IF(N1560=0,1,AN1560/N1560)</x:f>
        <x:v>0.1220478695145471</x:v>
      </x:c>
      <x:c r="AP1560" s="11" t="str">
        <x:f>IF(AO1560&gt;='01 Controls'!$E$16,"PASS","FAIL")</x:f>
        <x:v>FAIL</x:v>
      </x:c>
      <x:c r="AQ1560" s="11" t="str">
        <x:v>UNQUANTIFIED</x:v>
      </x:c>
      <x:c r="AR1560" s="11" t="str">
        <x:v>Position-class planning record; serial item and receiver open</x:v>
      </x:c>
      <x:c r="AS1560" s="26"/>
      <x:c r="AT1560" s="26"/>
    </x:row>
    <x:row r="1561">
      <x:c r="C1561" s="11" t="str">
        <x:v>M1-I-CUG-ROL-30</x:v>
      </x:c>
      <x:c r="D1561" s="11" t="str">
        <x:v>M1</x:v>
      </x:c>
      <x:c r="E1561" s="11" t="str">
        <x:v>Western fire and heat</x:v>
      </x:c>
      <x:c r="F1561" s="11" t="str">
        <x:v>I-CUG</x:v>
      </x:c>
      <x:c r="G1561" s="11" t="str">
        <x:v>Communications utility group</x:v>
      </x:c>
      <x:c r="H1561" s="11" t="str">
        <x:v>ROL-30</x:v>
      </x:c>
      <x:c r="I1561" s="19" t="n">
        <x:v>48</x:v>
      </x:c>
      <x:c r="J1561" s="21" t="n">
        <x:v>4</x:v>
      </x:c>
      <x:c r="K1561" s="18" t="n">
        <x:f>'05 Cargo Register'!K217</x:f>
        <x:v>360</x:v>
      </x:c>
      <x:c r="L1561" s="18" t="n">
        <x:f>'05 Cargo Register'!N217</x:f>
        <x:v>15</x:v>
      </x:c>
      <x:c r="M1561" s="18" t="n">
        <x:f>'05 Cargo Register'!O217</x:f>
        <x:v>956.25</x:v>
      </x:c>
      <x:c r="N1561" s="18" t="n">
        <x:f>J1561*K1561</x:f>
        <x:v>1440</x:v>
      </x:c>
      <x:c r="O1561" s="18" t="n">
        <x:f>J1561*L1561</x:f>
        <x:v>60</x:v>
      </x:c>
      <x:c r="P1561" s="18" t="n">
        <x:f>J1561*M1561</x:f>
        <x:v>3825</x:v>
      </x:c>
      <x:c r="Q1561" s="22" t="n">
        <x:f>'01 Controls'!$E$25*'02 Cargo Classes'!$M$12</x:f>
        <x:v>0</x:v>
      </x:c>
      <x:c r="R1561" s="22" t="n">
        <x:f>'01 Controls'!$F$25*'02 Cargo Classes'!$N$12</x:f>
        <x:v>0</x:v>
      </x:c>
      <x:c r="S1561" s="22" t="n">
        <x:f>'01 Controls'!$G$25*'02 Cargo Classes'!$O$12</x:f>
        <x:v>1.35</x:v>
      </x:c>
      <x:c r="T1561" s="22" t="n">
        <x:f>'01 Controls'!$H$25*'02 Cargo Classes'!$P$12</x:f>
        <x:v>0</x:v>
      </x:c>
      <x:c r="U1561" s="22" t="n">
        <x:f>SUM(Q1561:T1561)</x:f>
        <x:v>1.35</x:v>
      </x:c>
      <x:c r="V1561" s="18" t="n">
        <x:f>IF(U1561=0,0,N1561*Q1561/U1561)</x:f>
        <x:v>0</x:v>
      </x:c>
      <x:c r="W1561" s="18" t="n">
        <x:f>IF(U1561=0,0,P1561*Q1561/U1561)</x:f>
        <x:v>0</x:v>
      </x:c>
      <x:c r="X1561" s="18" t="n">
        <x:f>MAX(V1561,W1561*'01 Controls'!$E$12)</x:f>
        <x:v>0</x:v>
      </x:c>
      <x:c r="Y1561" s="18" t="n">
        <x:f>IF(U1561=0,0,N1561*R1561/U1561)</x:f>
        <x:v>0</x:v>
      </x:c>
      <x:c r="Z1561" s="18" t="n">
        <x:f>IF(U1561=0,0,P1561*R1561/U1561)</x:f>
        <x:v>0</x:v>
      </x:c>
      <x:c r="AA1561" s="18" t="n">
        <x:f>MAX(Y1561,Z1561*'01 Controls'!$E$13)</x:f>
        <x:v>0</x:v>
      </x:c>
      <x:c r="AB1561" s="18" t="n">
        <x:f>IF(U1561=0,0,N1561*S1561/U1561)</x:f>
        <x:v>1440</x:v>
      </x:c>
      <x:c r="AC1561" s="18" t="n">
        <x:f>IF(U1561=0,0,P1561*S1561/U1561)</x:f>
        <x:v>3824.9999999999995</x:v>
      </x:c>
      <x:c r="AD1561" s="18" t="n">
        <x:f>MAX(AB1561,AC1561*'01 Controls'!$E$14)</x:f>
        <x:v>1440</x:v>
      </x:c>
      <x:c r="AE1561" s="18" t="n">
        <x:f>IF(U1561=0,0,N1561*T1561/U1561)</x:f>
        <x:v>0</x:v>
      </x:c>
      <x:c r="AF1561" s="18" t="n">
        <x:f>IF(U1561=0,0,P1561*T1561/U1561)</x:f>
        <x:v>0</x:v>
      </x:c>
      <x:c r="AG1561" s="18" t="n">
        <x:f>MAX(AE1561,AF1561*'01 Controls'!$E$15)</x:f>
        <x:v>0</x:v>
      </x:c>
      <x:c r="AH1561" s="18" t="n">
        <x:f>SUM(V1561,Y1561,AB1561,AE1561)</x:f>
        <x:v>1440</x:v>
      </x:c>
      <x:c r="AI1561" s="18" t="n">
        <x:f>N1561-AH1561</x:f>
        <x:v>0</x:v>
      </x:c>
      <x:c r="AJ1561" s="18" t="n">
        <x:f>V1561*INDEX('07 Mode Capacity'!$P$6:$P$17,MATCH("AIR-"&amp;I1561,'07 Mode Capacity'!$C$6:$C$17,0))</x:f>
        <x:v>0</x:v>
      </x:c>
      <x:c r="AK1561" s="18" t="n">
        <x:f>Y1561*INDEX('07 Mode Capacity'!$P$6:$P$17,MATCH("OCEAN-"&amp;I1561,'07 Mode Capacity'!$C$6:$C$17,0))</x:f>
        <x:v>0</x:v>
      </x:c>
      <x:c r="AL1561" s="18" t="n">
        <x:f>AB1561*INDEX('07 Mode Capacity'!$P$6:$P$17,MATCH("LAND-"&amp;I1561,'07 Mode Capacity'!$C$6:$C$17,0))</x:f>
        <x:v>175.74893210094783</x:v>
      </x:c>
      <x:c r="AM1561" s="18" t="n">
        <x:f>AE1561*INDEX('07 Mode Capacity'!$P$6:$P$17,MATCH("INLAND-"&amp;I1561,'07 Mode Capacity'!$C$6:$C$17,0))</x:f>
        <x:v>0</x:v>
      </x:c>
      <x:c r="AN1561" s="18" t="n">
        <x:f>SUM(AJ1561:AM1561)</x:f>
        <x:v>175.74893210094783</x:v>
      </x:c>
      <x:c r="AO1561" s="17" t="n">
        <x:f>IF(N1561=0,1,AN1561/N1561)</x:f>
        <x:v>0.1220478695145471</x:v>
      </x:c>
      <x:c r="AP1561" s="11" t="str">
        <x:f>IF(AO1561&gt;='01 Controls'!$E$16,"PASS","FAIL")</x:f>
        <x:v>FAIL</x:v>
      </x:c>
      <x:c r="AQ1561" s="11" t="str">
        <x:v>UNQUANTIFIED</x:v>
      </x:c>
      <x:c r="AR1561" s="11" t="str">
        <x:v>Position-class planning record; serial item and receiver open</x:v>
      </x:c>
      <x:c r="AS1561" s="26"/>
      <x:c r="AT1561" s="26"/>
    </x:row>
    <x:row r="1562">
      <x:c r="C1562" s="11" t="str">
        <x:v>M1-I-CUG-LIN-18</x:v>
      </x:c>
      <x:c r="D1562" s="11" t="str">
        <x:v>M1</x:v>
      </x:c>
      <x:c r="E1562" s="11" t="str">
        <x:v>Western fire and heat</x:v>
      </x:c>
      <x:c r="F1562" s="11" t="str">
        <x:v>I-CUG</x:v>
      </x:c>
      <x:c r="G1562" s="11" t="str">
        <x:v>Communications utility group</x:v>
      </x:c>
      <x:c r="H1562" s="11" t="str">
        <x:v>LIN-18</x:v>
      </x:c>
      <x:c r="I1562" s="19" t="n">
        <x:v>72</x:v>
      </x:c>
      <x:c r="J1562" s="21" t="n">
        <x:v>4</x:v>
      </x:c>
      <x:c r="K1562" s="18" t="n">
        <x:f>'05 Cargo Register'!K218</x:f>
        <x:v>180</x:v>
      </x:c>
      <x:c r="L1562" s="18" t="n">
        <x:f>'05 Cargo Register'!N218</x:f>
        <x:v>13</x:v>
      </x:c>
      <x:c r="M1562" s="18" t="n">
        <x:f>'05 Cargo Register'!O218</x:f>
        <x:v>572</x:v>
      </x:c>
      <x:c r="N1562" s="18" t="n">
        <x:f>J1562*K1562</x:f>
        <x:v>720</x:v>
      </x:c>
      <x:c r="O1562" s="18" t="n">
        <x:f>J1562*L1562</x:f>
        <x:v>52</x:v>
      </x:c>
      <x:c r="P1562" s="18" t="n">
        <x:f>J1562*M1562</x:f>
        <x:v>2288</x:v>
      </x:c>
      <x:c r="Q1562" s="22" t="n">
        <x:f>'01 Controls'!$E$25*'02 Cargo Classes'!$M$13</x:f>
        <x:v>0</x:v>
      </x:c>
      <x:c r="R1562" s="22" t="n">
        <x:f>'01 Controls'!$F$25*'02 Cargo Classes'!$N$13</x:f>
        <x:v>0</x:v>
      </x:c>
      <x:c r="S1562" s="22" t="n">
        <x:f>'01 Controls'!$G$25*'02 Cargo Classes'!$O$13</x:f>
        <x:v>0.9</x:v>
      </x:c>
      <x:c r="T1562" s="22" t="n">
        <x:f>'01 Controls'!$H$25*'02 Cargo Classes'!$P$13</x:f>
        <x:v>0</x:v>
      </x:c>
      <x:c r="U1562" s="22" t="n">
        <x:f>SUM(Q1562:T1562)</x:f>
        <x:v>0.9</x:v>
      </x:c>
      <x:c r="V1562" s="18" t="n">
        <x:f>IF(U1562=0,0,N1562*Q1562/U1562)</x:f>
        <x:v>0</x:v>
      </x:c>
      <x:c r="W1562" s="18" t="n">
        <x:f>IF(U1562=0,0,P1562*Q1562/U1562)</x:f>
        <x:v>0</x:v>
      </x:c>
      <x:c r="X1562" s="18" t="n">
        <x:f>MAX(V1562,W1562*'01 Controls'!$E$12)</x:f>
        <x:v>0</x:v>
      </x:c>
      <x:c r="Y1562" s="18" t="n">
        <x:f>IF(U1562=0,0,N1562*R1562/U1562)</x:f>
        <x:v>0</x:v>
      </x:c>
      <x:c r="Z1562" s="18" t="n">
        <x:f>IF(U1562=0,0,P1562*R1562/U1562)</x:f>
        <x:v>0</x:v>
      </x:c>
      <x:c r="AA1562" s="18" t="n">
        <x:f>MAX(Y1562,Z1562*'01 Controls'!$E$13)</x:f>
        <x:v>0</x:v>
      </x:c>
      <x:c r="AB1562" s="18" t="n">
        <x:f>IF(U1562=0,0,N1562*S1562/U1562)</x:f>
        <x:v>720</x:v>
      </x:c>
      <x:c r="AC1562" s="18" t="n">
        <x:f>IF(U1562=0,0,P1562*S1562/U1562)</x:f>
        <x:v>2288.0000000000005</x:v>
      </x:c>
      <x:c r="AD1562" s="18" t="n">
        <x:f>MAX(AB1562,AC1562*'01 Controls'!$E$14)</x:f>
        <x:v>720</x:v>
      </x:c>
      <x:c r="AE1562" s="18" t="n">
        <x:f>IF(U1562=0,0,N1562*T1562/U1562)</x:f>
        <x:v>0</x:v>
      </x:c>
      <x:c r="AF1562" s="18" t="n">
        <x:f>IF(U1562=0,0,P1562*T1562/U1562)</x:f>
        <x:v>0</x:v>
      </x:c>
      <x:c r="AG1562" s="18" t="n">
        <x:f>MAX(AE1562,AF1562*'01 Controls'!$E$15)</x:f>
        <x:v>0</x:v>
      </x:c>
      <x:c r="AH1562" s="18" t="n">
        <x:f>SUM(V1562,Y1562,AB1562,AE1562)</x:f>
        <x:v>720</x:v>
      </x:c>
      <x:c r="AI1562" s="18" t="n">
        <x:f>N1562-AH1562</x:f>
        <x:v>0</x:v>
      </x:c>
      <x:c r="AJ1562" s="18" t="n">
        <x:f>V1562*INDEX('07 Mode Capacity'!$P$6:$P$17,MATCH("AIR-"&amp;I1562,'07 Mode Capacity'!$C$6:$C$17,0))</x:f>
        <x:v>0</x:v>
      </x:c>
      <x:c r="AK1562" s="18" t="n">
        <x:f>Y1562*INDEX('07 Mode Capacity'!$P$6:$P$17,MATCH("OCEAN-"&amp;I1562,'07 Mode Capacity'!$C$6:$C$17,0))</x:f>
        <x:v>0</x:v>
      </x:c>
      <x:c r="AL1562" s="18" t="n">
        <x:f>AB1562*INDEX('07 Mode Capacity'!$P$6:$P$17,MATCH("LAND-"&amp;I1562,'07 Mode Capacity'!$C$6:$C$17,0))</x:f>
        <x:v>514.8073618417201</x:v>
      </x:c>
      <x:c r="AM1562" s="18" t="n">
        <x:f>AE1562*INDEX('07 Mode Capacity'!$P$6:$P$17,MATCH("INLAND-"&amp;I1562,'07 Mode Capacity'!$C$6:$C$17,0))</x:f>
        <x:v>0</x:v>
      </x:c>
      <x:c r="AN1562" s="18" t="n">
        <x:f>SUM(AJ1562:AM1562)</x:f>
        <x:v>514.8073618417201</x:v>
      </x:c>
      <x:c r="AO1562" s="17" t="n">
        <x:f>IF(N1562=0,1,AN1562/N1562)</x:f>
        <x:v>0.7150102247801667</x:v>
      </x:c>
      <x:c r="AP1562" s="11" t="str">
        <x:f>IF(AO1562&gt;='01 Controls'!$E$16,"PASS","FAIL")</x:f>
        <x:v>FAIL</x:v>
      </x:c>
      <x:c r="AQ1562" s="11" t="str">
        <x:v>UNQUANTIFIED</x:v>
      </x:c>
      <x:c r="AR1562" s="11" t="str">
        <x:v>Position-class planning record; serial item and receiver open</x:v>
      </x:c>
      <x:c r="AS1562" s="26"/>
      <x:c r="AT1562" s="26"/>
    </x:row>
    <x:row r="1563">
      <x:c r="C1563" s="11" t="str">
        <x:v>M1-I-CUG-BLK-08</x:v>
      </x:c>
      <x:c r="D1563" s="11" t="str">
        <x:v>M1</x:v>
      </x:c>
      <x:c r="E1563" s="11" t="str">
        <x:v>Western fire and heat</x:v>
      </x:c>
      <x:c r="F1563" s="11" t="str">
        <x:v>I-CUG</x:v>
      </x:c>
      <x:c r="G1563" s="11" t="str">
        <x:v>Communications utility group</x:v>
      </x:c>
      <x:c r="H1563" s="11" t="str">
        <x:v>BLK-08</x:v>
      </x:c>
      <x:c r="I1563" s="19" t="n">
        <x:v>48</x:v>
      </x:c>
      <x:c r="J1563" s="21" t="n">
        <x:v>4</x:v>
      </x:c>
      <x:c r="K1563" s="18" t="n">
        <x:f>'05 Cargo Register'!K219</x:f>
        <x:v>540</x:v>
      </x:c>
      <x:c r="L1563" s="18" t="n">
        <x:f>'05 Cargo Register'!N219</x:f>
        <x:v>85</x:v>
      </x:c>
      <x:c r="M1563" s="18" t="n">
        <x:f>'05 Cargo Register'!O219</x:f>
        <x:v>4335</x:v>
      </x:c>
      <x:c r="N1563" s="18" t="n">
        <x:f>J1563*K1563</x:f>
        <x:v>2160</x:v>
      </x:c>
      <x:c r="O1563" s="18" t="n">
        <x:f>J1563*L1563</x:f>
        <x:v>340</x:v>
      </x:c>
      <x:c r="P1563" s="18" t="n">
        <x:f>J1563*M1563</x:f>
        <x:v>17340</x:v>
      </x:c>
      <x:c r="Q1563" s="22" t="n">
        <x:f>'01 Controls'!$E$25*'02 Cargo Classes'!$M$14</x:f>
        <x:v>0.1</x:v>
      </x:c>
      <x:c r="R1563" s="22" t="n">
        <x:f>'01 Controls'!$F$25*'02 Cargo Classes'!$N$14</x:f>
        <x:v>0</x:v>
      </x:c>
      <x:c r="S1563" s="22" t="n">
        <x:f>'01 Controls'!$G$25*'02 Cargo Classes'!$O$14</x:f>
        <x:v>0.9</x:v>
      </x:c>
      <x:c r="T1563" s="22" t="n">
        <x:f>'01 Controls'!$H$25*'02 Cargo Classes'!$P$14</x:f>
        <x:v>0</x:v>
      </x:c>
      <x:c r="U1563" s="22" t="n">
        <x:f>SUM(Q1563:T1563)</x:f>
        <x:v>1</x:v>
      </x:c>
      <x:c r="V1563" s="18" t="n">
        <x:f>IF(U1563=0,0,N1563*Q1563/U1563)</x:f>
        <x:v>216</x:v>
      </x:c>
      <x:c r="W1563" s="18" t="n">
        <x:f>IF(U1563=0,0,P1563*Q1563/U1563)</x:f>
        <x:v>1734</x:v>
      </x:c>
      <x:c r="X1563" s="18" t="n">
        <x:f>MAX(V1563,W1563*'01 Controls'!$E$12)</x:f>
        <x:v>433.5</x:v>
      </x:c>
      <x:c r="Y1563" s="18" t="n">
        <x:f>IF(U1563=0,0,N1563*R1563/U1563)</x:f>
        <x:v>0</x:v>
      </x:c>
      <x:c r="Z1563" s="18" t="n">
        <x:f>IF(U1563=0,0,P1563*R1563/U1563)</x:f>
        <x:v>0</x:v>
      </x:c>
      <x:c r="AA1563" s="18" t="n">
        <x:f>MAX(Y1563,Z1563*'01 Controls'!$E$13)</x:f>
        <x:v>0</x:v>
      </x:c>
      <x:c r="AB1563" s="18" t="n">
        <x:f>IF(U1563=0,0,N1563*S1563/U1563)</x:f>
        <x:v>1944</x:v>
      </x:c>
      <x:c r="AC1563" s="18" t="n">
        <x:f>IF(U1563=0,0,P1563*S1563/U1563)</x:f>
        <x:v>15606</x:v>
      </x:c>
      <x:c r="AD1563" s="18" t="n">
        <x:f>MAX(AB1563,AC1563*'01 Controls'!$E$14)</x:f>
        <x:v>3121.2000000000003</x:v>
      </x:c>
      <x:c r="AE1563" s="18" t="n">
        <x:f>IF(U1563=0,0,N1563*T1563/U1563)</x:f>
        <x:v>0</x:v>
      </x:c>
      <x:c r="AF1563" s="18" t="n">
        <x:f>IF(U1563=0,0,P1563*T1563/U1563)</x:f>
        <x:v>0</x:v>
      </x:c>
      <x:c r="AG1563" s="18" t="n">
        <x:f>MAX(AE1563,AF1563*'01 Controls'!$E$15)</x:f>
        <x:v>0</x:v>
      </x:c>
      <x:c r="AH1563" s="18" t="n">
        <x:f>SUM(V1563,Y1563,AB1563,AE1563)</x:f>
        <x:v>2160</x:v>
      </x:c>
      <x:c r="AI1563" s="18" t="n">
        <x:f>N1563-AH1563</x:f>
        <x:v>0</x:v>
      </x:c>
      <x:c r="AJ1563" s="18" t="n">
        <x:f>V1563*INDEX('07 Mode Capacity'!$P$6:$P$17,MATCH("AIR-"&amp;I1563,'07 Mode Capacity'!$C$6:$C$17,0))</x:f>
        <x:v>60.55250219048721</x:v>
      </x:c>
      <x:c r="AK1563" s="18" t="n">
        <x:f>Y1563*INDEX('07 Mode Capacity'!$P$6:$P$17,MATCH("OCEAN-"&amp;I1563,'07 Mode Capacity'!$C$6:$C$17,0))</x:f>
        <x:v>0</x:v>
      </x:c>
      <x:c r="AL1563" s="18" t="n">
        <x:f>AB1563*INDEX('07 Mode Capacity'!$P$6:$P$17,MATCH("LAND-"&amp;I1563,'07 Mode Capacity'!$C$6:$C$17,0))</x:f>
        <x:v>237.26105833627958</x:v>
      </x:c>
      <x:c r="AM1563" s="18" t="n">
        <x:f>AE1563*INDEX('07 Mode Capacity'!$P$6:$P$17,MATCH("INLAND-"&amp;I1563,'07 Mode Capacity'!$C$6:$C$17,0))</x:f>
        <x:v>0</x:v>
      </x:c>
      <x:c r="AN1563" s="18" t="n">
        <x:f>SUM(AJ1563:AM1563)</x:f>
        <x:v>297.81356052676676</x:v>
      </x:c>
      <x:c r="AO1563" s="17" t="n">
        <x:f>IF(N1563=0,1,AN1563/N1563)</x:f>
        <x:v>0.13787664839202166</x:v>
      </x:c>
      <x:c r="AP1563" s="11" t="str">
        <x:f>IF(AO1563&gt;='01 Controls'!$E$16,"PASS","FAIL")</x:f>
        <x:v>FAIL</x:v>
      </x:c>
      <x:c r="AQ1563" s="11" t="str">
        <x:v>UNQUANTIFIED</x:v>
      </x:c>
      <x:c r="AR1563" s="11" t="str">
        <x:v>Position-class planning record; serial item and receiver open</x:v>
      </x:c>
      <x:c r="AS1563" s="26"/>
      <x:c r="AT1563" s="26"/>
    </x:row>
    <x:row r="1564">
      <x:c r="C1564" s="11" t="str">
        <x:v>M1-I-TSG-APL-45</x:v>
      </x:c>
      <x:c r="D1564" s="11" t="str">
        <x:v>M1</x:v>
      </x:c>
      <x:c r="E1564" s="11" t="str">
        <x:v>Western fire and heat</x:v>
      </x:c>
      <x:c r="F1564" s="11" t="str">
        <x:v>I-TSG</x:v>
      </x:c>
      <x:c r="G1564" s="11" t="str">
        <x:v>Thermal safety group</x:v>
      </x:c>
      <x:c r="H1564" s="11" t="str">
        <x:v>APL-45</x:v>
      </x:c>
      <x:c r="I1564" s="19" t="n">
        <x:v>24</x:v>
      </x:c>
      <x:c r="J1564" s="21" t="n">
        <x:v>4</x:v>
      </x:c>
      <x:c r="K1564" s="18" t="n">
        <x:f>'05 Cargo Register'!K220</x:f>
        <x:v>144</x:v>
      </x:c>
      <x:c r="L1564" s="18" t="n">
        <x:f>'05 Cargo Register'!N220</x:f>
        <x:v>38</x:v>
      </x:c>
      <x:c r="M1564" s="18" t="n">
        <x:f>'05 Cargo Register'!O220</x:f>
        <x:v>285</x:v>
      </x:c>
      <x:c r="N1564" s="18" t="n">
        <x:f>J1564*K1564</x:f>
        <x:v>576</x:v>
      </x:c>
      <x:c r="O1564" s="18" t="n">
        <x:f>J1564*L1564</x:f>
        <x:v>152</x:v>
      </x:c>
      <x:c r="P1564" s="18" t="n">
        <x:f>J1564*M1564</x:f>
        <x:v>1140</x:v>
      </x:c>
      <x:c r="Q1564" s="22" t="n">
        <x:f>'01 Controls'!$E$25*'02 Cargo Classes'!$M$6</x:f>
        <x:v>0.30000000000000004</x:v>
      </x:c>
      <x:c r="R1564" s="22" t="n">
        <x:f>'01 Controls'!$F$25*'02 Cargo Classes'!$N$6</x:f>
        <x:v>0</x:v>
      </x:c>
      <x:c r="S1564" s="22" t="n">
        <x:f>'01 Controls'!$G$25*'02 Cargo Classes'!$O$6</x:f>
        <x:v>0.9</x:v>
      </x:c>
      <x:c r="T1564" s="22" t="n">
        <x:f>'01 Controls'!$H$25*'02 Cargo Classes'!$P$6</x:f>
        <x:v>0</x:v>
      </x:c>
      <x:c r="U1564" s="22" t="n">
        <x:f>SUM(Q1564:T1564)</x:f>
        <x:v>1.2000000000000002</x:v>
      </x:c>
      <x:c r="V1564" s="18" t="n">
        <x:f>IF(U1564=0,0,N1564*Q1564/U1564)</x:f>
        <x:v>144</x:v>
      </x:c>
      <x:c r="W1564" s="18" t="n">
        <x:f>IF(U1564=0,0,P1564*Q1564/U1564)</x:f>
        <x:v>285</x:v>
      </x:c>
      <x:c r="X1564" s="18" t="n">
        <x:f>MAX(V1564,W1564*'01 Controls'!$E$12)</x:f>
        <x:v>144</x:v>
      </x:c>
      <x:c r="Y1564" s="18" t="n">
        <x:f>IF(U1564=0,0,N1564*R1564/U1564)</x:f>
        <x:v>0</x:v>
      </x:c>
      <x:c r="Z1564" s="18" t="n">
        <x:f>IF(U1564=0,0,P1564*R1564/U1564)</x:f>
        <x:v>0</x:v>
      </x:c>
      <x:c r="AA1564" s="18" t="n">
        <x:f>MAX(Y1564,Z1564*'01 Controls'!$E$13)</x:f>
        <x:v>0</x:v>
      </x:c>
      <x:c r="AB1564" s="18" t="n">
        <x:f>IF(U1564=0,0,N1564*S1564/U1564)</x:f>
        <x:v>431.99999999999994</x:v>
      </x:c>
      <x:c r="AC1564" s="18" t="n">
        <x:f>IF(U1564=0,0,P1564*S1564/U1564)</x:f>
        <x:v>854.9999999999999</x:v>
      </x:c>
      <x:c r="AD1564" s="18" t="n">
        <x:f>MAX(AB1564,AC1564*'01 Controls'!$E$14)</x:f>
        <x:v>431.99999999999994</x:v>
      </x:c>
      <x:c r="AE1564" s="18" t="n">
        <x:f>IF(U1564=0,0,N1564*T1564/U1564)</x:f>
        <x:v>0</x:v>
      </x:c>
      <x:c r="AF1564" s="18" t="n">
        <x:f>IF(U1564=0,0,P1564*T1564/U1564)</x:f>
        <x:v>0</x:v>
      </x:c>
      <x:c r="AG1564" s="18" t="n">
        <x:f>MAX(AE1564,AF1564*'01 Controls'!$E$15)</x:f>
        <x:v>0</x:v>
      </x:c>
      <x:c r="AH1564" s="18" t="n">
        <x:f>SUM(V1564,Y1564,AB1564,AE1564)</x:f>
        <x:v>576</x:v>
      </x:c>
      <x:c r="AI1564" s="18" t="n">
        <x:f>N1564-AH1564</x:f>
        <x:v>0</x:v>
      </x:c>
      <x:c r="AJ1564" s="18" t="n">
        <x:f>V1564*INDEX('07 Mode Capacity'!$P$6:$P$17,MATCH("AIR-"&amp;I1564,'07 Mode Capacity'!$C$6:$C$17,0))</x:f>
        <x:v>29.219625768797208</x:v>
      </x:c>
      <x:c r="AK1564" s="18" t="n">
        <x:f>Y1564*INDEX('07 Mode Capacity'!$P$6:$P$17,MATCH("OCEAN-"&amp;I1564,'07 Mode Capacity'!$C$6:$C$17,0))</x:f>
        <x:v>0</x:v>
      </x:c>
      <x:c r="AL1564" s="18" t="n">
        <x:f>AB1564*INDEX('07 Mode Capacity'!$P$6:$P$17,MATCH("LAND-"&amp;I1564,'07 Mode Capacity'!$C$6:$C$17,0))</x:f>
        <x:v>165.24039927580114</x:v>
      </x:c>
      <x:c r="AM1564" s="18" t="n">
        <x:f>AE1564*INDEX('07 Mode Capacity'!$P$6:$P$17,MATCH("INLAND-"&amp;I1564,'07 Mode Capacity'!$C$6:$C$17,0))</x:f>
        <x:v>0</x:v>
      </x:c>
      <x:c r="AN1564" s="18" t="n">
        <x:f>SUM(AJ1564:AM1564)</x:f>
        <x:v>194.46002504459835</x:v>
      </x:c>
      <x:c r="AO1564" s="17" t="n">
        <x:f>IF(N1564=0,1,AN1564/N1564)</x:f>
        <x:v>0.33760421014687214</x:v>
      </x:c>
      <x:c r="AP1564" s="11" t="str">
        <x:f>IF(AO1564&gt;='01 Controls'!$E$16,"PASS","FAIL")</x:f>
        <x:v>FAIL</x:v>
      </x:c>
      <x:c r="AQ1564" s="11" t="str">
        <x:v>UNQUANTIFIED</x:v>
      </x:c>
      <x:c r="AR1564" s="11" t="str">
        <x:v>Position-class planning record; serial item and receiver open</x:v>
      </x:c>
      <x:c r="AS1564" s="26"/>
      <x:c r="AT1564" s="26"/>
    </x:row>
    <x:row r="1565">
      <x:c r="C1565" s="11" t="str">
        <x:v>M1-I-TSG-ISO-18</x:v>
      </x:c>
      <x:c r="D1565" s="11" t="str">
        <x:v>M1</x:v>
      </x:c>
      <x:c r="E1565" s="11" t="str">
        <x:v>Western fire and heat</x:v>
      </x:c>
      <x:c r="F1565" s="11" t="str">
        <x:v>I-TSG</x:v>
      </x:c>
      <x:c r="G1565" s="11" t="str">
        <x:v>Thermal safety group</x:v>
      </x:c>
      <x:c r="H1565" s="11" t="str">
        <x:v>ISO-18</x:v>
      </x:c>
      <x:c r="I1565" s="19" t="n">
        <x:v>48</x:v>
      </x:c>
      <x:c r="J1565" s="21" t="n">
        <x:v>4</x:v>
      </x:c>
      <x:c r="K1565" s="18" t="n">
        <x:f>'05 Cargo Register'!K221</x:f>
        <x:v>432</x:v>
      </x:c>
      <x:c r="L1565" s="18" t="n">
        <x:f>'05 Cargo Register'!N221</x:f>
        <x:v>29</x:v>
      </x:c>
      <x:c r="M1565" s="18" t="n">
        <x:f>'05 Cargo Register'!O221</x:f>
        <x:v>765.6</x:v>
      </x:c>
      <x:c r="N1565" s="18" t="n">
        <x:f>J1565*K1565</x:f>
        <x:v>1728</x:v>
      </x:c>
      <x:c r="O1565" s="18" t="n">
        <x:f>J1565*L1565</x:f>
        <x:v>116</x:v>
      </x:c>
      <x:c r="P1565" s="18" t="n">
        <x:f>J1565*M1565</x:f>
        <x:v>3062.4</x:v>
      </x:c>
      <x:c r="Q1565" s="22" t="n">
        <x:f>'01 Controls'!$E$25*'02 Cargo Classes'!$M$7</x:f>
        <x:v>0.020000000000000004</x:v>
      </x:c>
      <x:c r="R1565" s="22" t="n">
        <x:f>'01 Controls'!$F$25*'02 Cargo Classes'!$N$7</x:f>
        <x:v>0</x:v>
      </x:c>
      <x:c r="S1565" s="22" t="n">
        <x:f>'01 Controls'!$G$25*'02 Cargo Classes'!$O$7</x:f>
        <x:v>1.08</x:v>
      </x:c>
      <x:c r="T1565" s="22" t="n">
        <x:f>'01 Controls'!$H$25*'02 Cargo Classes'!$P$7</x:f>
        <x:v>0</x:v>
      </x:c>
      <x:c r="U1565" s="22" t="n">
        <x:f>SUM(Q1565:T1565)</x:f>
        <x:v>1.1</x:v>
      </x:c>
      <x:c r="V1565" s="18" t="n">
        <x:f>IF(U1565=0,0,N1565*Q1565/U1565)</x:f>
        <x:v>31.418181818181825</x:v>
      </x:c>
      <x:c r="W1565" s="18" t="n">
        <x:f>IF(U1565=0,0,P1565*Q1565/U1565)</x:f>
        <x:v>55.68000000000001</x:v>
      </x:c>
      <x:c r="X1565" s="18" t="n">
        <x:f>MAX(V1565,W1565*'01 Controls'!$E$12)</x:f>
        <x:v>31.418181818181825</x:v>
      </x:c>
      <x:c r="Y1565" s="18" t="n">
        <x:f>IF(U1565=0,0,N1565*R1565/U1565)</x:f>
        <x:v>0</x:v>
      </x:c>
      <x:c r="Z1565" s="18" t="n">
        <x:f>IF(U1565=0,0,P1565*R1565/U1565)</x:f>
        <x:v>0</x:v>
      </x:c>
      <x:c r="AA1565" s="18" t="n">
        <x:f>MAX(Y1565,Z1565*'01 Controls'!$E$13)</x:f>
        <x:v>0</x:v>
      </x:c>
      <x:c r="AB1565" s="18" t="n">
        <x:f>IF(U1565=0,0,N1565*S1565/U1565)</x:f>
        <x:v>1696.5818181818183</x:v>
      </x:c>
      <x:c r="AC1565" s="18" t="n">
        <x:f>IF(U1565=0,0,P1565*S1565/U1565)</x:f>
        <x:v>3006.72</x:v>
      </x:c>
      <x:c r="AD1565" s="18" t="n">
        <x:f>MAX(AB1565,AC1565*'01 Controls'!$E$14)</x:f>
        <x:v>1696.5818181818183</x:v>
      </x:c>
      <x:c r="AE1565" s="18" t="n">
        <x:f>IF(U1565=0,0,N1565*T1565/U1565)</x:f>
        <x:v>0</x:v>
      </x:c>
      <x:c r="AF1565" s="18" t="n">
        <x:f>IF(U1565=0,0,P1565*T1565/U1565)</x:f>
        <x:v>0</x:v>
      </x:c>
      <x:c r="AG1565" s="18" t="n">
        <x:f>MAX(AE1565,AF1565*'01 Controls'!$E$15)</x:f>
        <x:v>0</x:v>
      </x:c>
      <x:c r="AH1565" s="18" t="n">
        <x:f>SUM(V1565,Y1565,AB1565,AE1565)</x:f>
        <x:v>1728.0000000000002</x:v>
      </x:c>
      <x:c r="AI1565" s="18" t="n">
        <x:f>N1565-AH1565</x:f>
        <x:v>-2.2737367544323206e-13</x:v>
      </x:c>
      <x:c r="AJ1565" s="18" t="n">
        <x:f>V1565*INDEX('07 Mode Capacity'!$P$6:$P$17,MATCH("AIR-"&amp;I1565,'07 Mode Capacity'!$C$6:$C$17,0))</x:f>
        <x:v>8.807636682252687</x:v>
      </x:c>
      <x:c r="AK1565" s="18" t="n">
        <x:f>Y1565*INDEX('07 Mode Capacity'!$P$6:$P$17,MATCH("OCEAN-"&amp;I1565,'07 Mode Capacity'!$C$6:$C$17,0))</x:f>
        <x:v>0</x:v>
      </x:c>
      <x:c r="AL1565" s="18" t="n">
        <x:f>AB1565*INDEX('07 Mode Capacity'!$P$6:$P$17,MATCH("LAND-"&amp;I1565,'07 Mode Capacity'!$C$6:$C$17,0))</x:f>
        <x:v>207.06419636620765</x:v>
      </x:c>
      <x:c r="AM1565" s="18" t="n">
        <x:f>AE1565*INDEX('07 Mode Capacity'!$P$6:$P$17,MATCH("INLAND-"&amp;I1565,'07 Mode Capacity'!$C$6:$C$17,0))</x:f>
        <x:v>0</x:v>
      </x:c>
      <x:c r="AN1565" s="18" t="n">
        <x:f>SUM(AJ1565:AM1565)</x:f>
        <x:v>215.87183304846033</x:v>
      </x:c>
      <x:c r="AO1565" s="17" t="n">
        <x:f>IF(N1565=0,1,AN1565/N1565)</x:f>
        <x:v>0.12492582931045158</x:v>
      </x:c>
      <x:c r="AP1565" s="11" t="str">
        <x:f>IF(AO1565&gt;='01 Controls'!$E$16,"PASS","FAIL")</x:f>
        <x:v>FAIL</x:v>
      </x:c>
      <x:c r="AQ1565" s="11" t="str">
        <x:v>UNQUANTIFIED</x:v>
      </x:c>
      <x:c r="AR1565" s="11" t="str">
        <x:v>Position-class planning record; serial item and receiver open</x:v>
      </x:c>
      <x:c r="AS1565" s="26"/>
      <x:c r="AT1565" s="26"/>
    </x:row>
    <x:row r="1566">
      <x:c r="C1566" s="11" t="str">
        <x:v>M1-I-TSG-COL-12</x:v>
      </x:c>
      <x:c r="D1566" s="11" t="str">
        <x:v>M1</x:v>
      </x:c>
      <x:c r="E1566" s="11" t="str">
        <x:v>Western fire and heat</x:v>
      </x:c>
      <x:c r="F1566" s="11" t="str">
        <x:v>I-TSG</x:v>
      </x:c>
      <x:c r="G1566" s="11" t="str">
        <x:v>Thermal safety group</x:v>
      </x:c>
      <x:c r="H1566" s="11" t="str">
        <x:v>COL-12</x:v>
      </x:c>
      <x:c r="I1566" s="19" t="n">
        <x:v>24</x:v>
      </x:c>
      <x:c r="J1566" s="21" t="n">
        <x:v>4</x:v>
      </x:c>
      <x:c r="K1566" s="18" t="n">
        <x:f>'05 Cargo Register'!K222</x:f>
        <x:v>72</x:v>
      </x:c>
      <x:c r="L1566" s="18" t="n">
        <x:f>'05 Cargo Register'!N222</x:f>
        <x:v>8</x:v>
      </x:c>
      <x:c r="M1566" s="18" t="n">
        <x:f>'05 Cargo Register'!O222</x:f>
        <x:v>211.20000000000002</x:v>
      </x:c>
      <x:c r="N1566" s="18" t="n">
        <x:f>J1566*K1566</x:f>
        <x:v>288</x:v>
      </x:c>
      <x:c r="O1566" s="18" t="n">
        <x:f>J1566*L1566</x:f>
        <x:v>32</x:v>
      </x:c>
      <x:c r="P1566" s="18" t="n">
        <x:f>J1566*M1566</x:f>
        <x:v>844.8000000000001</x:v>
      </x:c>
      <x:c r="Q1566" s="22" t="n">
        <x:f>'01 Controls'!$E$25*'02 Cargo Classes'!$M$8</x:f>
        <x:v>0.2</x:v>
      </x:c>
      <x:c r="R1566" s="22" t="n">
        <x:f>'01 Controls'!$F$25*'02 Cargo Classes'!$N$8</x:f>
        <x:v>0</x:v>
      </x:c>
      <x:c r="S1566" s="22" t="n">
        <x:f>'01 Controls'!$G$25*'02 Cargo Classes'!$O$8</x:f>
        <x:v>1.08</x:v>
      </x:c>
      <x:c r="T1566" s="22" t="n">
        <x:f>'01 Controls'!$H$25*'02 Cargo Classes'!$P$8</x:f>
        <x:v>0</x:v>
      </x:c>
      <x:c r="U1566" s="22" t="n">
        <x:f>SUM(Q1566:T1566)</x:f>
        <x:v>1.28</x:v>
      </x:c>
      <x:c r="V1566" s="18" t="n">
        <x:f>IF(U1566=0,0,N1566*Q1566/U1566)</x:f>
        <x:v>45</x:v>
      </x:c>
      <x:c r="W1566" s="18" t="n">
        <x:f>IF(U1566=0,0,P1566*Q1566/U1566)</x:f>
        <x:v>132.00000000000003</x:v>
      </x:c>
      <x:c r="X1566" s="18" t="n">
        <x:f>MAX(V1566,W1566*'01 Controls'!$E$12)</x:f>
        <x:v>45</x:v>
      </x:c>
      <x:c r="Y1566" s="18" t="n">
        <x:f>IF(U1566=0,0,N1566*R1566/U1566)</x:f>
        <x:v>0</x:v>
      </x:c>
      <x:c r="Z1566" s="18" t="n">
        <x:f>IF(U1566=0,0,P1566*R1566/U1566)</x:f>
        <x:v>0</x:v>
      </x:c>
      <x:c r="AA1566" s="18" t="n">
        <x:f>MAX(Y1566,Z1566*'01 Controls'!$E$13)</x:f>
        <x:v>0</x:v>
      </x:c>
      <x:c r="AB1566" s="18" t="n">
        <x:f>IF(U1566=0,0,N1566*S1566/U1566)</x:f>
        <x:v>243</x:v>
      </x:c>
      <x:c r="AC1566" s="18" t="n">
        <x:f>IF(U1566=0,0,P1566*S1566/U1566)</x:f>
        <x:v>712.8000000000001</x:v>
      </x:c>
      <x:c r="AD1566" s="18" t="n">
        <x:f>MAX(AB1566,AC1566*'01 Controls'!$E$14)</x:f>
        <x:v>243</x:v>
      </x:c>
      <x:c r="AE1566" s="18" t="n">
        <x:f>IF(U1566=0,0,N1566*T1566/U1566)</x:f>
        <x:v>0</x:v>
      </x:c>
      <x:c r="AF1566" s="18" t="n">
        <x:f>IF(U1566=0,0,P1566*T1566/U1566)</x:f>
        <x:v>0</x:v>
      </x:c>
      <x:c r="AG1566" s="18" t="n">
        <x:f>MAX(AE1566,AF1566*'01 Controls'!$E$15)</x:f>
        <x:v>0</x:v>
      </x:c>
      <x:c r="AH1566" s="18" t="n">
        <x:f>SUM(V1566,Y1566,AB1566,AE1566)</x:f>
        <x:v>288</x:v>
      </x:c>
      <x:c r="AI1566" s="18" t="n">
        <x:f>N1566-AH1566</x:f>
        <x:v>0</x:v>
      </x:c>
      <x:c r="AJ1566" s="18" t="n">
        <x:f>V1566*INDEX('07 Mode Capacity'!$P$6:$P$17,MATCH("AIR-"&amp;I1566,'07 Mode Capacity'!$C$6:$C$17,0))</x:f>
        <x:v>9.131133052749128</x:v>
      </x:c>
      <x:c r="AK1566" s="18" t="n">
        <x:f>Y1566*INDEX('07 Mode Capacity'!$P$6:$P$17,MATCH("OCEAN-"&amp;I1566,'07 Mode Capacity'!$C$6:$C$17,0))</x:f>
        <x:v>0</x:v>
      </x:c>
      <x:c r="AL1566" s="18" t="n">
        <x:f>AB1566*INDEX('07 Mode Capacity'!$P$6:$P$17,MATCH("LAND-"&amp;I1566,'07 Mode Capacity'!$C$6:$C$17,0))</x:f>
        <x:v>92.94772459263815</x:v>
      </x:c>
      <x:c r="AM1566" s="18" t="n">
        <x:f>AE1566*INDEX('07 Mode Capacity'!$P$6:$P$17,MATCH("INLAND-"&amp;I1566,'07 Mode Capacity'!$C$6:$C$17,0))</x:f>
        <x:v>0</x:v>
      </x:c>
      <x:c r="AN1566" s="18" t="n">
        <x:f>SUM(AJ1566:AM1566)</x:f>
        <x:v>102.07885764538727</x:v>
      </x:c>
      <x:c r="AO1566" s="17" t="n">
        <x:f>IF(N1566=0,1,AN1566/N1566)</x:f>
        <x:v>0.3544404779353725</x:v>
      </x:c>
      <x:c r="AP1566" s="11" t="str">
        <x:f>IF(AO1566&gt;='01 Controls'!$E$16,"PASS","FAIL")</x:f>
        <x:v>FAIL</x:v>
      </x:c>
      <x:c r="AQ1566" s="11" t="str">
        <x:v>UNQUANTIFIED</x:v>
      </x:c>
      <x:c r="AR1566" s="11" t="str">
        <x:v>Position-class planning record; serial item and receiver open</x:v>
      </x:c>
      <x:c r="AS1566" s="26"/>
      <x:c r="AT1566" s="26"/>
    </x:row>
    <x:row r="1567">
      <x:c r="C1567" s="11" t="str">
        <x:v>M1-I-TSG-BAT-22</x:v>
      </x:c>
      <x:c r="D1567" s="11" t="str">
        <x:v>M1</x:v>
      </x:c>
      <x:c r="E1567" s="11" t="str">
        <x:v>Western fire and heat</x:v>
      </x:c>
      <x:c r="F1567" s="11" t="str">
        <x:v>I-TSG</x:v>
      </x:c>
      <x:c r="G1567" s="11" t="str">
        <x:v>Thermal safety group</x:v>
      </x:c>
      <x:c r="H1567" s="11" t="str">
        <x:v>BAT-22</x:v>
      </x:c>
      <x:c r="I1567" s="19" t="n">
        <x:v>48</x:v>
      </x:c>
      <x:c r="J1567" s="21" t="n">
        <x:v>4</x:v>
      </x:c>
      <x:c r="K1567" s="18" t="n">
        <x:f>'05 Cargo Register'!K223</x:f>
        <x:v>540</x:v>
      </x:c>
      <x:c r="L1567" s="18" t="n">
        <x:f>'05 Cargo Register'!N223</x:f>
        <x:v>31</x:v>
      </x:c>
      <x:c r="M1567" s="18" t="n">
        <x:f>'05 Cargo Register'!O223</x:f>
        <x:v>818.4000000000001</x:v>
      </x:c>
      <x:c r="N1567" s="18" t="n">
        <x:f>J1567*K1567</x:f>
        <x:v>2160</x:v>
      </x:c>
      <x:c r="O1567" s="18" t="n">
        <x:f>J1567*L1567</x:f>
        <x:v>124</x:v>
      </x:c>
      <x:c r="P1567" s="18" t="n">
        <x:f>J1567*M1567</x:f>
        <x:v>3273.6000000000004</x:v>
      </x:c>
      <x:c r="Q1567" s="22" t="n">
        <x:f>'01 Controls'!$E$25*'02 Cargo Classes'!$M$9</x:f>
        <x:v>0</x:v>
      </x:c>
      <x:c r="R1567" s="22" t="n">
        <x:f>'01 Controls'!$F$25*'02 Cargo Classes'!$N$9</x:f>
        <x:v>0</x:v>
      </x:c>
      <x:c r="S1567" s="22" t="n">
        <x:f>'01 Controls'!$G$25*'02 Cargo Classes'!$O$9</x:f>
        <x:v>0.9</x:v>
      </x:c>
      <x:c r="T1567" s="22" t="n">
        <x:f>'01 Controls'!$H$25*'02 Cargo Classes'!$P$9</x:f>
        <x:v>0</x:v>
      </x:c>
      <x:c r="U1567" s="22" t="n">
        <x:f>SUM(Q1567:T1567)</x:f>
        <x:v>0.9</x:v>
      </x:c>
      <x:c r="V1567" s="18" t="n">
        <x:f>IF(U1567=0,0,N1567*Q1567/U1567)</x:f>
        <x:v>0</x:v>
      </x:c>
      <x:c r="W1567" s="18" t="n">
        <x:f>IF(U1567=0,0,P1567*Q1567/U1567)</x:f>
        <x:v>0</x:v>
      </x:c>
      <x:c r="X1567" s="18" t="n">
        <x:f>MAX(V1567,W1567*'01 Controls'!$E$12)</x:f>
        <x:v>0</x:v>
      </x:c>
      <x:c r="Y1567" s="18" t="n">
        <x:f>IF(U1567=0,0,N1567*R1567/U1567)</x:f>
        <x:v>0</x:v>
      </x:c>
      <x:c r="Z1567" s="18" t="n">
        <x:f>IF(U1567=0,0,P1567*R1567/U1567)</x:f>
        <x:v>0</x:v>
      </x:c>
      <x:c r="AA1567" s="18" t="n">
        <x:f>MAX(Y1567,Z1567*'01 Controls'!$E$13)</x:f>
        <x:v>0</x:v>
      </x:c>
      <x:c r="AB1567" s="18" t="n">
        <x:f>IF(U1567=0,0,N1567*S1567/U1567)</x:f>
        <x:v>2160</x:v>
      </x:c>
      <x:c r="AC1567" s="18" t="n">
        <x:f>IF(U1567=0,0,P1567*S1567/U1567)</x:f>
        <x:v>3273.6000000000004</x:v>
      </x:c>
      <x:c r="AD1567" s="18" t="n">
        <x:f>MAX(AB1567,AC1567*'01 Controls'!$E$14)</x:f>
        <x:v>2160</x:v>
      </x:c>
      <x:c r="AE1567" s="18" t="n">
        <x:f>IF(U1567=0,0,N1567*T1567/U1567)</x:f>
        <x:v>0</x:v>
      </x:c>
      <x:c r="AF1567" s="18" t="n">
        <x:f>IF(U1567=0,0,P1567*T1567/U1567)</x:f>
        <x:v>0</x:v>
      </x:c>
      <x:c r="AG1567" s="18" t="n">
        <x:f>MAX(AE1567,AF1567*'01 Controls'!$E$15)</x:f>
        <x:v>0</x:v>
      </x:c>
      <x:c r="AH1567" s="18" t="n">
        <x:f>SUM(V1567,Y1567,AB1567,AE1567)</x:f>
        <x:v>2160</x:v>
      </x:c>
      <x:c r="AI1567" s="18" t="n">
        <x:f>N1567-AH1567</x:f>
        <x:v>0</x:v>
      </x:c>
      <x:c r="AJ1567" s="18" t="n">
        <x:f>V1567*INDEX('07 Mode Capacity'!$P$6:$P$17,MATCH("AIR-"&amp;I1567,'07 Mode Capacity'!$C$6:$C$17,0))</x:f>
        <x:v>0</x:v>
      </x:c>
      <x:c r="AK1567" s="18" t="n">
        <x:f>Y1567*INDEX('07 Mode Capacity'!$P$6:$P$17,MATCH("OCEAN-"&amp;I1567,'07 Mode Capacity'!$C$6:$C$17,0))</x:f>
        <x:v>0</x:v>
      </x:c>
      <x:c r="AL1567" s="18" t="n">
        <x:f>AB1567*INDEX('07 Mode Capacity'!$P$6:$P$17,MATCH("LAND-"&amp;I1567,'07 Mode Capacity'!$C$6:$C$17,0))</x:f>
        <x:v>263.6233981514217</x:v>
      </x:c>
      <x:c r="AM1567" s="18" t="n">
        <x:f>AE1567*INDEX('07 Mode Capacity'!$P$6:$P$17,MATCH("INLAND-"&amp;I1567,'07 Mode Capacity'!$C$6:$C$17,0))</x:f>
        <x:v>0</x:v>
      </x:c>
      <x:c r="AN1567" s="18" t="n">
        <x:f>SUM(AJ1567:AM1567)</x:f>
        <x:v>263.6233981514217</x:v>
      </x:c>
      <x:c r="AO1567" s="17" t="n">
        <x:f>IF(N1567=0,1,AN1567/N1567)</x:f>
        <x:v>0.12204786951454709</x:v>
      </x:c>
      <x:c r="AP1567" s="11" t="str">
        <x:f>IF(AO1567&gt;='01 Controls'!$E$16,"PASS","FAIL")</x:f>
        <x:v>FAIL</x:v>
      </x:c>
      <x:c r="AQ1567" s="11" t="str">
        <x:v>UNQUANTIFIED</x:v>
      </x:c>
      <x:c r="AR1567" s="11" t="str">
        <x:v>Position-class planning record; serial item and receiver open</x:v>
      </x:c>
      <x:c r="AS1567" s="26"/>
      <x:c r="AT1567" s="26"/>
    </x:row>
    <x:row r="1568">
      <x:c r="C1568" s="11" t="str">
        <x:v>M1-I-TSG-TNK-20</x:v>
      </x:c>
      <x:c r="D1568" s="11" t="str">
        <x:v>M1</x:v>
      </x:c>
      <x:c r="E1568" s="11" t="str">
        <x:v>Western fire and heat</x:v>
      </x:c>
      <x:c r="F1568" s="11" t="str">
        <x:v>I-TSG</x:v>
      </x:c>
      <x:c r="G1568" s="11" t="str">
        <x:v>Thermal safety group</x:v>
      </x:c>
      <x:c r="H1568" s="11" t="str">
        <x:v>TNK-20</x:v>
      </x:c>
      <x:c r="I1568" s="19" t="n">
        <x:v>48</x:v>
      </x:c>
      <x:c r="J1568" s="21" t="n">
        <x:v>4</x:v>
      </x:c>
      <x:c r="K1568" s="18" t="n">
        <x:f>'05 Cargo Register'!K224</x:f>
        <x:v>432</x:v>
      </x:c>
      <x:c r="L1568" s="18" t="n">
        <x:f>'05 Cargo Register'!N224</x:f>
        <x:v>26</x:v>
      </x:c>
      <x:c r="M1568" s="18" t="n">
        <x:f>'05 Cargo Register'!O224</x:f>
        <x:v>552.5</x:v>
      </x:c>
      <x:c r="N1568" s="18" t="n">
        <x:f>J1568*K1568</x:f>
        <x:v>1728</x:v>
      </x:c>
      <x:c r="O1568" s="18" t="n">
        <x:f>J1568*L1568</x:f>
        <x:v>104</x:v>
      </x:c>
      <x:c r="P1568" s="18" t="n">
        <x:f>J1568*M1568</x:f>
        <x:v>2210</x:v>
      </x:c>
      <x:c r="Q1568" s="22" t="n">
        <x:f>'01 Controls'!$E$25*'02 Cargo Classes'!$M$10</x:f>
        <x:v>0</x:v>
      </x:c>
      <x:c r="R1568" s="22" t="n">
        <x:f>'01 Controls'!$F$25*'02 Cargo Classes'!$N$10</x:f>
        <x:v>0</x:v>
      </x:c>
      <x:c r="S1568" s="22" t="n">
        <x:f>'01 Controls'!$G$25*'02 Cargo Classes'!$O$10</x:f>
        <x:v>0.9</x:v>
      </x:c>
      <x:c r="T1568" s="22" t="n">
        <x:f>'01 Controls'!$H$25*'02 Cargo Classes'!$P$10</x:f>
        <x:v>0</x:v>
      </x:c>
      <x:c r="U1568" s="22" t="n">
        <x:f>SUM(Q1568:T1568)</x:f>
        <x:v>0.9</x:v>
      </x:c>
      <x:c r="V1568" s="18" t="n">
        <x:f>IF(U1568=0,0,N1568*Q1568/U1568)</x:f>
        <x:v>0</x:v>
      </x:c>
      <x:c r="W1568" s="18" t="n">
        <x:f>IF(U1568=0,0,P1568*Q1568/U1568)</x:f>
        <x:v>0</x:v>
      </x:c>
      <x:c r="X1568" s="18" t="n">
        <x:f>MAX(V1568,W1568*'01 Controls'!$E$12)</x:f>
        <x:v>0</x:v>
      </x:c>
      <x:c r="Y1568" s="18" t="n">
        <x:f>IF(U1568=0,0,N1568*R1568/U1568)</x:f>
        <x:v>0</x:v>
      </x:c>
      <x:c r="Z1568" s="18" t="n">
        <x:f>IF(U1568=0,0,P1568*R1568/U1568)</x:f>
        <x:v>0</x:v>
      </x:c>
      <x:c r="AA1568" s="18" t="n">
        <x:f>MAX(Y1568,Z1568*'01 Controls'!$E$13)</x:f>
        <x:v>0</x:v>
      </x:c>
      <x:c r="AB1568" s="18" t="n">
        <x:f>IF(U1568=0,0,N1568*S1568/U1568)</x:f>
        <x:v>1728</x:v>
      </x:c>
      <x:c r="AC1568" s="18" t="n">
        <x:f>IF(U1568=0,0,P1568*S1568/U1568)</x:f>
        <x:v>2210</x:v>
      </x:c>
      <x:c r="AD1568" s="18" t="n">
        <x:f>MAX(AB1568,AC1568*'01 Controls'!$E$14)</x:f>
        <x:v>1728</x:v>
      </x:c>
      <x:c r="AE1568" s="18" t="n">
        <x:f>IF(U1568=0,0,N1568*T1568/U1568)</x:f>
        <x:v>0</x:v>
      </x:c>
      <x:c r="AF1568" s="18" t="n">
        <x:f>IF(U1568=0,0,P1568*T1568/U1568)</x:f>
        <x:v>0</x:v>
      </x:c>
      <x:c r="AG1568" s="18" t="n">
        <x:f>MAX(AE1568,AF1568*'01 Controls'!$E$15)</x:f>
        <x:v>0</x:v>
      </x:c>
      <x:c r="AH1568" s="18" t="n">
        <x:f>SUM(V1568,Y1568,AB1568,AE1568)</x:f>
        <x:v>1728</x:v>
      </x:c>
      <x:c r="AI1568" s="18" t="n">
        <x:f>N1568-AH1568</x:f>
        <x:v>0</x:v>
      </x:c>
      <x:c r="AJ1568" s="18" t="n">
        <x:f>V1568*INDEX('07 Mode Capacity'!$P$6:$P$17,MATCH("AIR-"&amp;I1568,'07 Mode Capacity'!$C$6:$C$17,0))</x:f>
        <x:v>0</x:v>
      </x:c>
      <x:c r="AK1568" s="18" t="n">
        <x:f>Y1568*INDEX('07 Mode Capacity'!$P$6:$P$17,MATCH("OCEAN-"&amp;I1568,'07 Mode Capacity'!$C$6:$C$17,0))</x:f>
        <x:v>0</x:v>
      </x:c>
      <x:c r="AL1568" s="18" t="n">
        <x:f>AB1568*INDEX('07 Mode Capacity'!$P$6:$P$17,MATCH("LAND-"&amp;I1568,'07 Mode Capacity'!$C$6:$C$17,0))</x:f>
        <x:v>210.8987185211374</x:v>
      </x:c>
      <x:c r="AM1568" s="18" t="n">
        <x:f>AE1568*INDEX('07 Mode Capacity'!$P$6:$P$17,MATCH("INLAND-"&amp;I1568,'07 Mode Capacity'!$C$6:$C$17,0))</x:f>
        <x:v>0</x:v>
      </x:c>
      <x:c r="AN1568" s="18" t="n">
        <x:f>SUM(AJ1568:AM1568)</x:f>
        <x:v>210.8987185211374</x:v>
      </x:c>
      <x:c r="AO1568" s="17" t="n">
        <x:f>IF(N1568=0,1,AN1568/N1568)</x:f>
        <x:v>0.1220478695145471</x:v>
      </x:c>
      <x:c r="AP1568" s="11" t="str">
        <x:f>IF(AO1568&gt;='01 Controls'!$E$16,"PASS","FAIL")</x:f>
        <x:v>FAIL</x:v>
      </x:c>
      <x:c r="AQ1568" s="11" t="str">
        <x:v>UNQUANTIFIED</x:v>
      </x:c>
      <x:c r="AR1568" s="11" t="str">
        <x:v>Position-class planning record; serial item and receiver open</x:v>
      </x:c>
      <x:c r="AS1568" s="26"/>
      <x:c r="AT1568" s="26"/>
    </x:row>
    <x:row r="1569">
      <x:c r="C1569" s="11" t="str">
        <x:v>M1-I-TSG-FLR-24</x:v>
      </x:c>
      <x:c r="D1569" s="11" t="str">
        <x:v>M1</x:v>
      </x:c>
      <x:c r="E1569" s="11" t="str">
        <x:v>Western fire and heat</x:v>
      </x:c>
      <x:c r="F1569" s="11" t="str">
        <x:v>I-TSG</x:v>
      </x:c>
      <x:c r="G1569" s="11" t="str">
        <x:v>Thermal safety group</x:v>
      </x:c>
      <x:c r="H1569" s="11" t="str">
        <x:v>FLR-24</x:v>
      </x:c>
      <x:c r="I1569" s="19" t="n">
        <x:v>48</x:v>
      </x:c>
      <x:c r="J1569" s="21" t="n">
        <x:v>4</x:v>
      </x:c>
      <x:c r="K1569" s="18" t="n">
        <x:f>'05 Cargo Register'!K225</x:f>
        <x:v>648</x:v>
      </x:c>
      <x:c r="L1569" s="18" t="n">
        <x:f>'05 Cargo Register'!N225</x:f>
        <x:v>32</x:v>
      </x:c>
      <x:c r="M1569" s="18" t="n">
        <x:f>'05 Cargo Register'!O225</x:f>
        <x:v>1024</x:v>
      </x:c>
      <x:c r="N1569" s="18" t="n">
        <x:f>J1569*K1569</x:f>
        <x:v>2592</x:v>
      </x:c>
      <x:c r="O1569" s="18" t="n">
        <x:f>J1569*L1569</x:f>
        <x:v>128</x:v>
      </x:c>
      <x:c r="P1569" s="18" t="n">
        <x:f>J1569*M1569</x:f>
        <x:v>4096</x:v>
      </x:c>
      <x:c r="Q1569" s="22" t="n">
        <x:f>'01 Controls'!$E$25*'02 Cargo Classes'!$M$11</x:f>
        <x:v>0</x:v>
      </x:c>
      <x:c r="R1569" s="22" t="n">
        <x:f>'01 Controls'!$F$25*'02 Cargo Classes'!$N$11</x:f>
        <x:v>0</x:v>
      </x:c>
      <x:c r="S1569" s="22" t="n">
        <x:f>'01 Controls'!$G$25*'02 Cargo Classes'!$O$11</x:f>
        <x:v>0.9</x:v>
      </x:c>
      <x:c r="T1569" s="22" t="n">
        <x:f>'01 Controls'!$H$25*'02 Cargo Classes'!$P$11</x:f>
        <x:v>0</x:v>
      </x:c>
      <x:c r="U1569" s="22" t="n">
        <x:f>SUM(Q1569:T1569)</x:f>
        <x:v>0.9</x:v>
      </x:c>
      <x:c r="V1569" s="18" t="n">
        <x:f>IF(U1569=0,0,N1569*Q1569/U1569)</x:f>
        <x:v>0</x:v>
      </x:c>
      <x:c r="W1569" s="18" t="n">
        <x:f>IF(U1569=0,0,P1569*Q1569/U1569)</x:f>
        <x:v>0</x:v>
      </x:c>
      <x:c r="X1569" s="18" t="n">
        <x:f>MAX(V1569,W1569*'01 Controls'!$E$12)</x:f>
        <x:v>0</x:v>
      </x:c>
      <x:c r="Y1569" s="18" t="n">
        <x:f>IF(U1569=0,0,N1569*R1569/U1569)</x:f>
        <x:v>0</x:v>
      </x:c>
      <x:c r="Z1569" s="18" t="n">
        <x:f>IF(U1569=0,0,P1569*R1569/U1569)</x:f>
        <x:v>0</x:v>
      </x:c>
      <x:c r="AA1569" s="18" t="n">
        <x:f>MAX(Y1569,Z1569*'01 Controls'!$E$13)</x:f>
        <x:v>0</x:v>
      </x:c>
      <x:c r="AB1569" s="18" t="n">
        <x:f>IF(U1569=0,0,N1569*S1569/U1569)</x:f>
        <x:v>2592</x:v>
      </x:c>
      <x:c r="AC1569" s="18" t="n">
        <x:f>IF(U1569=0,0,P1569*S1569/U1569)</x:f>
        <x:v>4096</x:v>
      </x:c>
      <x:c r="AD1569" s="18" t="n">
        <x:f>MAX(AB1569,AC1569*'01 Controls'!$E$14)</x:f>
        <x:v>2592</x:v>
      </x:c>
      <x:c r="AE1569" s="18" t="n">
        <x:f>IF(U1569=0,0,N1569*T1569/U1569)</x:f>
        <x:v>0</x:v>
      </x:c>
      <x:c r="AF1569" s="18" t="n">
        <x:f>IF(U1569=0,0,P1569*T1569/U1569)</x:f>
        <x:v>0</x:v>
      </x:c>
      <x:c r="AG1569" s="18" t="n">
        <x:f>MAX(AE1569,AF1569*'01 Controls'!$E$15)</x:f>
        <x:v>0</x:v>
      </x:c>
      <x:c r="AH1569" s="18" t="n">
        <x:f>SUM(V1569,Y1569,AB1569,AE1569)</x:f>
        <x:v>2592</x:v>
      </x:c>
      <x:c r="AI1569" s="18" t="n">
        <x:f>N1569-AH1569</x:f>
        <x:v>0</x:v>
      </x:c>
      <x:c r="AJ1569" s="18" t="n">
        <x:f>V1569*INDEX('07 Mode Capacity'!$P$6:$P$17,MATCH("AIR-"&amp;I1569,'07 Mode Capacity'!$C$6:$C$17,0))</x:f>
        <x:v>0</x:v>
      </x:c>
      <x:c r="AK1569" s="18" t="n">
        <x:f>Y1569*INDEX('07 Mode Capacity'!$P$6:$P$17,MATCH("OCEAN-"&amp;I1569,'07 Mode Capacity'!$C$6:$C$17,0))</x:f>
        <x:v>0</x:v>
      </x:c>
      <x:c r="AL1569" s="18" t="n">
        <x:f>AB1569*INDEX('07 Mode Capacity'!$P$6:$P$17,MATCH("LAND-"&amp;I1569,'07 Mode Capacity'!$C$6:$C$17,0))</x:f>
        <x:v>316.3480777817061</x:v>
      </x:c>
      <x:c r="AM1569" s="18" t="n">
        <x:f>AE1569*INDEX('07 Mode Capacity'!$P$6:$P$17,MATCH("INLAND-"&amp;I1569,'07 Mode Capacity'!$C$6:$C$17,0))</x:f>
        <x:v>0</x:v>
      </x:c>
      <x:c r="AN1569" s="18" t="n">
        <x:f>SUM(AJ1569:AM1569)</x:f>
        <x:v>316.3480777817061</x:v>
      </x:c>
      <x:c r="AO1569" s="17" t="n">
        <x:f>IF(N1569=0,1,AN1569/N1569)</x:f>
        <x:v>0.1220478695145471</x:v>
      </x:c>
      <x:c r="AP1569" s="11" t="str">
        <x:f>IF(AO1569&gt;='01 Controls'!$E$16,"PASS","FAIL")</x:f>
        <x:v>FAIL</x:v>
      </x:c>
      <x:c r="AQ1569" s="11" t="str">
        <x:v>UNQUANTIFIED</x:v>
      </x:c>
      <x:c r="AR1569" s="11" t="str">
        <x:v>Position-class planning record; serial item and receiver open</x:v>
      </x:c>
      <x:c r="AS1569" s="26"/>
      <x:c r="AT1569" s="26"/>
    </x:row>
    <x:row r="1570">
      <x:c r="C1570" s="11" t="str">
        <x:v>M1-I-TSG-ROL-30</x:v>
      </x:c>
      <x:c r="D1570" s="11" t="str">
        <x:v>M1</x:v>
      </x:c>
      <x:c r="E1570" s="11" t="str">
        <x:v>Western fire and heat</x:v>
      </x:c>
      <x:c r="F1570" s="11" t="str">
        <x:v>I-TSG</x:v>
      </x:c>
      <x:c r="G1570" s="11" t="str">
        <x:v>Thermal safety group</x:v>
      </x:c>
      <x:c r="H1570" s="11" t="str">
        <x:v>ROL-30</x:v>
      </x:c>
      <x:c r="I1570" s="19" t="n">
        <x:v>48</x:v>
      </x:c>
      <x:c r="J1570" s="21" t="n">
        <x:v>4</x:v>
      </x:c>
      <x:c r="K1570" s="18" t="n">
        <x:f>'05 Cargo Register'!K226</x:f>
        <x:v>432</x:v>
      </x:c>
      <x:c r="L1570" s="18" t="n">
        <x:f>'05 Cargo Register'!N226</x:f>
        <x:v>18</x:v>
      </x:c>
      <x:c r="M1570" s="18" t="n">
        <x:f>'05 Cargo Register'!O226</x:f>
        <x:v>1147.5</x:v>
      </x:c>
      <x:c r="N1570" s="18" t="n">
        <x:f>J1570*K1570</x:f>
        <x:v>1728</x:v>
      </x:c>
      <x:c r="O1570" s="18" t="n">
        <x:f>J1570*L1570</x:f>
        <x:v>72</x:v>
      </x:c>
      <x:c r="P1570" s="18" t="n">
        <x:f>J1570*M1570</x:f>
        <x:v>4590</x:v>
      </x:c>
      <x:c r="Q1570" s="22" t="n">
        <x:f>'01 Controls'!$E$25*'02 Cargo Classes'!$M$12</x:f>
        <x:v>0</x:v>
      </x:c>
      <x:c r="R1570" s="22" t="n">
        <x:f>'01 Controls'!$F$25*'02 Cargo Classes'!$N$12</x:f>
        <x:v>0</x:v>
      </x:c>
      <x:c r="S1570" s="22" t="n">
        <x:f>'01 Controls'!$G$25*'02 Cargo Classes'!$O$12</x:f>
        <x:v>1.35</x:v>
      </x:c>
      <x:c r="T1570" s="22" t="n">
        <x:f>'01 Controls'!$H$25*'02 Cargo Classes'!$P$12</x:f>
        <x:v>0</x:v>
      </x:c>
      <x:c r="U1570" s="22" t="n">
        <x:f>SUM(Q1570:T1570)</x:f>
        <x:v>1.35</x:v>
      </x:c>
      <x:c r="V1570" s="18" t="n">
        <x:f>IF(U1570=0,0,N1570*Q1570/U1570)</x:f>
        <x:v>0</x:v>
      </x:c>
      <x:c r="W1570" s="18" t="n">
        <x:f>IF(U1570=0,0,P1570*Q1570/U1570)</x:f>
        <x:v>0</x:v>
      </x:c>
      <x:c r="X1570" s="18" t="n">
        <x:f>MAX(V1570,W1570*'01 Controls'!$E$12)</x:f>
        <x:v>0</x:v>
      </x:c>
      <x:c r="Y1570" s="18" t="n">
        <x:f>IF(U1570=0,0,N1570*R1570/U1570)</x:f>
        <x:v>0</x:v>
      </x:c>
      <x:c r="Z1570" s="18" t="n">
        <x:f>IF(U1570=0,0,P1570*R1570/U1570)</x:f>
        <x:v>0</x:v>
      </x:c>
      <x:c r="AA1570" s="18" t="n">
        <x:f>MAX(Y1570,Z1570*'01 Controls'!$E$13)</x:f>
        <x:v>0</x:v>
      </x:c>
      <x:c r="AB1570" s="18" t="n">
        <x:f>IF(U1570=0,0,N1570*S1570/U1570)</x:f>
        <x:v>1728</x:v>
      </x:c>
      <x:c r="AC1570" s="18" t="n">
        <x:f>IF(U1570=0,0,P1570*S1570/U1570)</x:f>
        <x:v>4590</x:v>
      </x:c>
      <x:c r="AD1570" s="18" t="n">
        <x:f>MAX(AB1570,AC1570*'01 Controls'!$E$14)</x:f>
        <x:v>1728</x:v>
      </x:c>
      <x:c r="AE1570" s="18" t="n">
        <x:f>IF(U1570=0,0,N1570*T1570/U1570)</x:f>
        <x:v>0</x:v>
      </x:c>
      <x:c r="AF1570" s="18" t="n">
        <x:f>IF(U1570=0,0,P1570*T1570/U1570)</x:f>
        <x:v>0</x:v>
      </x:c>
      <x:c r="AG1570" s="18" t="n">
        <x:f>MAX(AE1570,AF1570*'01 Controls'!$E$15)</x:f>
        <x:v>0</x:v>
      </x:c>
      <x:c r="AH1570" s="18" t="n">
        <x:f>SUM(V1570,Y1570,AB1570,AE1570)</x:f>
        <x:v>1728</x:v>
      </x:c>
      <x:c r="AI1570" s="18" t="n">
        <x:f>N1570-AH1570</x:f>
        <x:v>0</x:v>
      </x:c>
      <x:c r="AJ1570" s="18" t="n">
        <x:f>V1570*INDEX('07 Mode Capacity'!$P$6:$P$17,MATCH("AIR-"&amp;I1570,'07 Mode Capacity'!$C$6:$C$17,0))</x:f>
        <x:v>0</x:v>
      </x:c>
      <x:c r="AK1570" s="18" t="n">
        <x:f>Y1570*INDEX('07 Mode Capacity'!$P$6:$P$17,MATCH("OCEAN-"&amp;I1570,'07 Mode Capacity'!$C$6:$C$17,0))</x:f>
        <x:v>0</x:v>
      </x:c>
      <x:c r="AL1570" s="18" t="n">
        <x:f>AB1570*INDEX('07 Mode Capacity'!$P$6:$P$17,MATCH("LAND-"&amp;I1570,'07 Mode Capacity'!$C$6:$C$17,0))</x:f>
        <x:v>210.8987185211374</x:v>
      </x:c>
      <x:c r="AM1570" s="18" t="n">
        <x:f>AE1570*INDEX('07 Mode Capacity'!$P$6:$P$17,MATCH("INLAND-"&amp;I1570,'07 Mode Capacity'!$C$6:$C$17,0))</x:f>
        <x:v>0</x:v>
      </x:c>
      <x:c r="AN1570" s="18" t="n">
        <x:f>SUM(AJ1570:AM1570)</x:f>
        <x:v>210.8987185211374</x:v>
      </x:c>
      <x:c r="AO1570" s="17" t="n">
        <x:f>IF(N1570=0,1,AN1570/N1570)</x:f>
        <x:v>0.1220478695145471</x:v>
      </x:c>
      <x:c r="AP1570" s="11" t="str">
        <x:f>IF(AO1570&gt;='01 Controls'!$E$16,"PASS","FAIL")</x:f>
        <x:v>FAIL</x:v>
      </x:c>
      <x:c r="AQ1570" s="11" t="str">
        <x:v>UNQUANTIFIED</x:v>
      </x:c>
      <x:c r="AR1570" s="11" t="str">
        <x:v>Position-class planning record; serial item and receiver open</x:v>
      </x:c>
      <x:c r="AS1570" s="26"/>
      <x:c r="AT1570" s="26"/>
    </x:row>
    <x:row r="1571">
      <x:c r="C1571" s="11" t="str">
        <x:v>M1-I-TSG-LIN-18</x:v>
      </x:c>
      <x:c r="D1571" s="11" t="str">
        <x:v>M1</x:v>
      </x:c>
      <x:c r="E1571" s="11" t="str">
        <x:v>Western fire and heat</x:v>
      </x:c>
      <x:c r="F1571" s="11" t="str">
        <x:v>I-TSG</x:v>
      </x:c>
      <x:c r="G1571" s="11" t="str">
        <x:v>Thermal safety group</x:v>
      </x:c>
      <x:c r="H1571" s="11" t="str">
        <x:v>LIN-18</x:v>
      </x:c>
      <x:c r="I1571" s="19" t="n">
        <x:v>72</x:v>
      </x:c>
      <x:c r="J1571" s="21" t="n">
        <x:v>4</x:v>
      </x:c>
      <x:c r="K1571" s="18" t="n">
        <x:f>'05 Cargo Register'!K227</x:f>
        <x:v>360</x:v>
      </x:c>
      <x:c r="L1571" s="18" t="n">
        <x:f>'05 Cargo Register'!N227</x:f>
        <x:v>25</x:v>
      </x:c>
      <x:c r="M1571" s="18" t="n">
        <x:f>'05 Cargo Register'!O227</x:f>
        <x:v>1100</x:v>
      </x:c>
      <x:c r="N1571" s="18" t="n">
        <x:f>J1571*K1571</x:f>
        <x:v>1440</x:v>
      </x:c>
      <x:c r="O1571" s="18" t="n">
        <x:f>J1571*L1571</x:f>
        <x:v>100</x:v>
      </x:c>
      <x:c r="P1571" s="18" t="n">
        <x:f>J1571*M1571</x:f>
        <x:v>4400</x:v>
      </x:c>
      <x:c r="Q1571" s="22" t="n">
        <x:f>'01 Controls'!$E$25*'02 Cargo Classes'!$M$13</x:f>
        <x:v>0</x:v>
      </x:c>
      <x:c r="R1571" s="22" t="n">
        <x:f>'01 Controls'!$F$25*'02 Cargo Classes'!$N$13</x:f>
        <x:v>0</x:v>
      </x:c>
      <x:c r="S1571" s="22" t="n">
        <x:f>'01 Controls'!$G$25*'02 Cargo Classes'!$O$13</x:f>
        <x:v>0.9</x:v>
      </x:c>
      <x:c r="T1571" s="22" t="n">
        <x:f>'01 Controls'!$H$25*'02 Cargo Classes'!$P$13</x:f>
        <x:v>0</x:v>
      </x:c>
      <x:c r="U1571" s="22" t="n">
        <x:f>SUM(Q1571:T1571)</x:f>
        <x:v>0.9</x:v>
      </x:c>
      <x:c r="V1571" s="18" t="n">
        <x:f>IF(U1571=0,0,N1571*Q1571/U1571)</x:f>
        <x:v>0</x:v>
      </x:c>
      <x:c r="W1571" s="18" t="n">
        <x:f>IF(U1571=0,0,P1571*Q1571/U1571)</x:f>
        <x:v>0</x:v>
      </x:c>
      <x:c r="X1571" s="18" t="n">
        <x:f>MAX(V1571,W1571*'01 Controls'!$E$12)</x:f>
        <x:v>0</x:v>
      </x:c>
      <x:c r="Y1571" s="18" t="n">
        <x:f>IF(U1571=0,0,N1571*R1571/U1571)</x:f>
        <x:v>0</x:v>
      </x:c>
      <x:c r="Z1571" s="18" t="n">
        <x:f>IF(U1571=0,0,P1571*R1571/U1571)</x:f>
        <x:v>0</x:v>
      </x:c>
      <x:c r="AA1571" s="18" t="n">
        <x:f>MAX(Y1571,Z1571*'01 Controls'!$E$13)</x:f>
        <x:v>0</x:v>
      </x:c>
      <x:c r="AB1571" s="18" t="n">
        <x:f>IF(U1571=0,0,N1571*S1571/U1571)</x:f>
        <x:v>1440</x:v>
      </x:c>
      <x:c r="AC1571" s="18" t="n">
        <x:f>IF(U1571=0,0,P1571*S1571/U1571)</x:f>
        <x:v>4400</x:v>
      </x:c>
      <x:c r="AD1571" s="18" t="n">
        <x:f>MAX(AB1571,AC1571*'01 Controls'!$E$14)</x:f>
        <x:v>1440</x:v>
      </x:c>
      <x:c r="AE1571" s="18" t="n">
        <x:f>IF(U1571=0,0,N1571*T1571/U1571)</x:f>
        <x:v>0</x:v>
      </x:c>
      <x:c r="AF1571" s="18" t="n">
        <x:f>IF(U1571=0,0,P1571*T1571/U1571)</x:f>
        <x:v>0</x:v>
      </x:c>
      <x:c r="AG1571" s="18" t="n">
        <x:f>MAX(AE1571,AF1571*'01 Controls'!$E$15)</x:f>
        <x:v>0</x:v>
      </x:c>
      <x:c r="AH1571" s="18" t="n">
        <x:f>SUM(V1571,Y1571,AB1571,AE1571)</x:f>
        <x:v>1440</x:v>
      </x:c>
      <x:c r="AI1571" s="18" t="n">
        <x:f>N1571-AH1571</x:f>
        <x:v>0</x:v>
      </x:c>
      <x:c r="AJ1571" s="18" t="n">
        <x:f>V1571*INDEX('07 Mode Capacity'!$P$6:$P$17,MATCH("AIR-"&amp;I1571,'07 Mode Capacity'!$C$6:$C$17,0))</x:f>
        <x:v>0</x:v>
      </x:c>
      <x:c r="AK1571" s="18" t="n">
        <x:f>Y1571*INDEX('07 Mode Capacity'!$P$6:$P$17,MATCH("OCEAN-"&amp;I1571,'07 Mode Capacity'!$C$6:$C$17,0))</x:f>
        <x:v>0</x:v>
      </x:c>
      <x:c r="AL1571" s="18" t="n">
        <x:f>AB1571*INDEX('07 Mode Capacity'!$P$6:$P$17,MATCH("LAND-"&amp;I1571,'07 Mode Capacity'!$C$6:$C$17,0))</x:f>
        <x:v>1029.6147236834402</x:v>
      </x:c>
      <x:c r="AM1571" s="18" t="n">
        <x:f>AE1571*INDEX('07 Mode Capacity'!$P$6:$P$17,MATCH("INLAND-"&amp;I1571,'07 Mode Capacity'!$C$6:$C$17,0))</x:f>
        <x:v>0</x:v>
      </x:c>
      <x:c r="AN1571" s="18" t="n">
        <x:f>SUM(AJ1571:AM1571)</x:f>
        <x:v>1029.6147236834402</x:v>
      </x:c>
      <x:c r="AO1571" s="17" t="n">
        <x:f>IF(N1571=0,1,AN1571/N1571)</x:f>
        <x:v>0.7150102247801667</x:v>
      </x:c>
      <x:c r="AP1571" s="11" t="str">
        <x:f>IF(AO1571&gt;='01 Controls'!$E$16,"PASS","FAIL")</x:f>
        <x:v>FAIL</x:v>
      </x:c>
      <x:c r="AQ1571" s="11" t="str">
        <x:v>UNQUANTIFIED</x:v>
      </x:c>
      <x:c r="AR1571" s="11" t="str">
        <x:v>Position-class planning record; serial item and receiver open</x:v>
      </x:c>
      <x:c r="AS1571" s="26"/>
      <x:c r="AT1571" s="26"/>
    </x:row>
    <x:row r="1572">
      <x:c r="C1572" s="11" t="str">
        <x:v>M1-I-TSG-BLK-08</x:v>
      </x:c>
      <x:c r="D1572" s="11" t="str">
        <x:v>M1</x:v>
      </x:c>
      <x:c r="E1572" s="11" t="str">
        <x:v>Western fire and heat</x:v>
      </x:c>
      <x:c r="F1572" s="11" t="str">
        <x:v>I-TSG</x:v>
      </x:c>
      <x:c r="G1572" s="11" t="str">
        <x:v>Thermal safety group</x:v>
      </x:c>
      <x:c r="H1572" s="11" t="str">
        <x:v>BLK-08</x:v>
      </x:c>
      <x:c r="I1572" s="19" t="n">
        <x:v>48</x:v>
      </x:c>
      <x:c r="J1572" s="21" t="n">
        <x:v>4</x:v>
      </x:c>
      <x:c r="K1572" s="18" t="n">
        <x:f>'05 Cargo Register'!K228</x:f>
        <x:v>108</x:v>
      </x:c>
      <x:c r="L1572" s="18" t="n">
        <x:f>'05 Cargo Register'!N228</x:f>
        <x:v>17</x:v>
      </x:c>
      <x:c r="M1572" s="18" t="n">
        <x:f>'05 Cargo Register'!O228</x:f>
        <x:v>867</x:v>
      </x:c>
      <x:c r="N1572" s="18" t="n">
        <x:f>J1572*K1572</x:f>
        <x:v>432</x:v>
      </x:c>
      <x:c r="O1572" s="18" t="n">
        <x:f>J1572*L1572</x:f>
        <x:v>68</x:v>
      </x:c>
      <x:c r="P1572" s="18" t="n">
        <x:f>J1572*M1572</x:f>
        <x:v>3468</x:v>
      </x:c>
      <x:c r="Q1572" s="22" t="n">
        <x:f>'01 Controls'!$E$25*'02 Cargo Classes'!$M$14</x:f>
        <x:v>0.1</x:v>
      </x:c>
      <x:c r="R1572" s="22" t="n">
        <x:f>'01 Controls'!$F$25*'02 Cargo Classes'!$N$14</x:f>
        <x:v>0</x:v>
      </x:c>
      <x:c r="S1572" s="22" t="n">
        <x:f>'01 Controls'!$G$25*'02 Cargo Classes'!$O$14</x:f>
        <x:v>0.9</x:v>
      </x:c>
      <x:c r="T1572" s="22" t="n">
        <x:f>'01 Controls'!$H$25*'02 Cargo Classes'!$P$14</x:f>
        <x:v>0</x:v>
      </x:c>
      <x:c r="U1572" s="22" t="n">
        <x:f>SUM(Q1572:T1572)</x:f>
        <x:v>1</x:v>
      </x:c>
      <x:c r="V1572" s="18" t="n">
        <x:f>IF(U1572=0,0,N1572*Q1572/U1572)</x:f>
        <x:v>43.2</x:v>
      </x:c>
      <x:c r="W1572" s="18" t="n">
        <x:f>IF(U1572=0,0,P1572*Q1572/U1572)</x:f>
        <x:v>346.8</x:v>
      </x:c>
      <x:c r="X1572" s="18" t="n">
        <x:f>MAX(V1572,W1572*'01 Controls'!$E$12)</x:f>
        <x:v>86.7</x:v>
      </x:c>
      <x:c r="Y1572" s="18" t="n">
        <x:f>IF(U1572=0,0,N1572*R1572/U1572)</x:f>
        <x:v>0</x:v>
      </x:c>
      <x:c r="Z1572" s="18" t="n">
        <x:f>IF(U1572=0,0,P1572*R1572/U1572)</x:f>
        <x:v>0</x:v>
      </x:c>
      <x:c r="AA1572" s="18" t="n">
        <x:f>MAX(Y1572,Z1572*'01 Controls'!$E$13)</x:f>
        <x:v>0</x:v>
      </x:c>
      <x:c r="AB1572" s="18" t="n">
        <x:f>IF(U1572=0,0,N1572*S1572/U1572)</x:f>
        <x:v>388.8</x:v>
      </x:c>
      <x:c r="AC1572" s="18" t="n">
        <x:f>IF(U1572=0,0,P1572*S1572/U1572)</x:f>
        <x:v>3121.2000000000003</x:v>
      </x:c>
      <x:c r="AD1572" s="18" t="n">
        <x:f>MAX(AB1572,AC1572*'01 Controls'!$E$14)</x:f>
        <x:v>624.2400000000001</x:v>
      </x:c>
      <x:c r="AE1572" s="18" t="n">
        <x:f>IF(U1572=0,0,N1572*T1572/U1572)</x:f>
        <x:v>0</x:v>
      </x:c>
      <x:c r="AF1572" s="18" t="n">
        <x:f>IF(U1572=0,0,P1572*T1572/U1572)</x:f>
        <x:v>0</x:v>
      </x:c>
      <x:c r="AG1572" s="18" t="n">
        <x:f>MAX(AE1572,AF1572*'01 Controls'!$E$15)</x:f>
        <x:v>0</x:v>
      </x:c>
      <x:c r="AH1572" s="18" t="n">
        <x:f>SUM(V1572,Y1572,AB1572,AE1572)</x:f>
        <x:v>432</x:v>
      </x:c>
      <x:c r="AI1572" s="18" t="n">
        <x:f>N1572-AH1572</x:f>
        <x:v>0</x:v>
      </x:c>
      <x:c r="AJ1572" s="18" t="n">
        <x:f>V1572*INDEX('07 Mode Capacity'!$P$6:$P$17,MATCH("AIR-"&amp;I1572,'07 Mode Capacity'!$C$6:$C$17,0))</x:f>
        <x:v>12.110500438097443</x:v>
      </x:c>
      <x:c r="AK1572" s="18" t="n">
        <x:f>Y1572*INDEX('07 Mode Capacity'!$P$6:$P$17,MATCH("OCEAN-"&amp;I1572,'07 Mode Capacity'!$C$6:$C$17,0))</x:f>
        <x:v>0</x:v>
      </x:c>
      <x:c r="AL1572" s="18" t="n">
        <x:f>AB1572*INDEX('07 Mode Capacity'!$P$6:$P$17,MATCH("LAND-"&amp;I1572,'07 Mode Capacity'!$C$6:$C$17,0))</x:f>
        <x:v>47.452211667255916</x:v>
      </x:c>
      <x:c r="AM1572" s="18" t="n">
        <x:f>AE1572*INDEX('07 Mode Capacity'!$P$6:$P$17,MATCH("INLAND-"&amp;I1572,'07 Mode Capacity'!$C$6:$C$17,0))</x:f>
        <x:v>0</x:v>
      </x:c>
      <x:c r="AN1572" s="18" t="n">
        <x:f>SUM(AJ1572:AM1572)</x:f>
        <x:v>59.562712105353356</x:v>
      </x:c>
      <x:c r="AO1572" s="17" t="n">
        <x:f>IF(N1572=0,1,AN1572/N1572)</x:f>
        <x:v>0.13787664839202166</x:v>
      </x:c>
      <x:c r="AP1572" s="11" t="str">
        <x:f>IF(AO1572&gt;='01 Controls'!$E$16,"PASS","FAIL")</x:f>
        <x:v>FAIL</x:v>
      </x:c>
      <x:c r="AQ1572" s="11" t="str">
        <x:v>UNQUANTIFIED</x:v>
      </x:c>
      <x:c r="AR1572" s="11" t="str">
        <x:v>Position-class planning record; serial item and receiver open</x:v>
      </x:c>
      <x:c r="AS1572" s="26"/>
      <x:c r="AT1572" s="26"/>
    </x:row>
    <x:row r="1573">
      <x:c r="C1573" s="11" t="str">
        <x:v>M1-I-TSG-OOG-80</x:v>
      </x:c>
      <x:c r="D1573" s="11" t="str">
        <x:v>M1</x:v>
      </x:c>
      <x:c r="E1573" s="11" t="str">
        <x:v>Western fire and heat</x:v>
      </x:c>
      <x:c r="F1573" s="11" t="str">
        <x:v>I-TSG</x:v>
      </x:c>
      <x:c r="G1573" s="11" t="str">
        <x:v>Thermal safety group</x:v>
      </x:c>
      <x:c r="H1573" s="11" t="str">
        <x:v>OOG-80</x:v>
      </x:c>
      <x:c r="I1573" s="19" t="n">
        <x:v>72</x:v>
      </x:c>
      <x:c r="J1573" s="21" t="n">
        <x:v>4</x:v>
      </x:c>
      <x:c r="K1573" s="18" t="n">
        <x:f>'05 Cargo Register'!K229</x:f>
        <x:v>432</x:v>
      </x:c>
      <x:c r="L1573" s="18" t="n">
        <x:f>'05 Cargo Register'!N229</x:f>
        <x:v>8</x:v>
      </x:c>
      <x:c r="M1573" s="18" t="n">
        <x:f>'05 Cargo Register'!O229</x:f>
        <x:v>1408</x:v>
      </x:c>
      <x:c r="N1573" s="18" t="n">
        <x:f>J1573*K1573</x:f>
        <x:v>1728</x:v>
      </x:c>
      <x:c r="O1573" s="18" t="n">
        <x:f>J1573*L1573</x:f>
        <x:v>32</x:v>
      </x:c>
      <x:c r="P1573" s="18" t="n">
        <x:f>J1573*M1573</x:f>
        <x:v>5632</x:v>
      </x:c>
      <x:c r="Q1573" s="22" t="n">
        <x:f>'01 Controls'!$E$25*'02 Cargo Classes'!$M$15</x:f>
        <x:v>0</x:v>
      </x:c>
      <x:c r="R1573" s="22" t="n">
        <x:f>'01 Controls'!$F$25*'02 Cargo Classes'!$N$15</x:f>
        <x:v>0</x:v>
      </x:c>
      <x:c r="S1573" s="22" t="n">
        <x:f>'01 Controls'!$G$25*'02 Cargo Classes'!$O$15</x:f>
        <x:v>0.54</x:v>
      </x:c>
      <x:c r="T1573" s="22" t="n">
        <x:f>'01 Controls'!$H$25*'02 Cargo Classes'!$P$15</x:f>
        <x:v>0</x:v>
      </x:c>
      <x:c r="U1573" s="22" t="n">
        <x:f>SUM(Q1573:T1573)</x:f>
        <x:v>0.54</x:v>
      </x:c>
      <x:c r="V1573" s="18" t="n">
        <x:f>IF(U1573=0,0,N1573*Q1573/U1573)</x:f>
        <x:v>0</x:v>
      </x:c>
      <x:c r="W1573" s="18" t="n">
        <x:f>IF(U1573=0,0,P1573*Q1573/U1573)</x:f>
        <x:v>0</x:v>
      </x:c>
      <x:c r="X1573" s="18" t="n">
        <x:f>MAX(V1573,W1573*'01 Controls'!$E$12)</x:f>
        <x:v>0</x:v>
      </x:c>
      <x:c r="Y1573" s="18" t="n">
        <x:f>IF(U1573=0,0,N1573*R1573/U1573)</x:f>
        <x:v>0</x:v>
      </x:c>
      <x:c r="Z1573" s="18" t="n">
        <x:f>IF(U1573=0,0,P1573*R1573/U1573)</x:f>
        <x:v>0</x:v>
      </x:c>
      <x:c r="AA1573" s="18" t="n">
        <x:f>MAX(Y1573,Z1573*'01 Controls'!$E$13)</x:f>
        <x:v>0</x:v>
      </x:c>
      <x:c r="AB1573" s="18" t="n">
        <x:f>IF(U1573=0,0,N1573*S1573/U1573)</x:f>
        <x:v>1728</x:v>
      </x:c>
      <x:c r="AC1573" s="18" t="n">
        <x:f>IF(U1573=0,0,P1573*S1573/U1573)</x:f>
        <x:v>5632</x:v>
      </x:c>
      <x:c r="AD1573" s="18" t="n">
        <x:f>MAX(AB1573,AC1573*'01 Controls'!$E$14)</x:f>
        <x:v>1728</x:v>
      </x:c>
      <x:c r="AE1573" s="18" t="n">
        <x:f>IF(U1573=0,0,N1573*T1573/U1573)</x:f>
        <x:v>0</x:v>
      </x:c>
      <x:c r="AF1573" s="18" t="n">
        <x:f>IF(U1573=0,0,P1573*T1573/U1573)</x:f>
        <x:v>0</x:v>
      </x:c>
      <x:c r="AG1573" s="18" t="n">
        <x:f>MAX(AE1573,AF1573*'01 Controls'!$E$15)</x:f>
        <x:v>0</x:v>
      </x:c>
      <x:c r="AH1573" s="18" t="n">
        <x:f>SUM(V1573,Y1573,AB1573,AE1573)</x:f>
        <x:v>1728</x:v>
      </x:c>
      <x:c r="AI1573" s="18" t="n">
        <x:f>N1573-AH1573</x:f>
        <x:v>0</x:v>
      </x:c>
      <x:c r="AJ1573" s="18" t="n">
        <x:f>V1573*INDEX('07 Mode Capacity'!$P$6:$P$17,MATCH("AIR-"&amp;I1573,'07 Mode Capacity'!$C$6:$C$17,0))</x:f>
        <x:v>0</x:v>
      </x:c>
      <x:c r="AK1573" s="18" t="n">
        <x:f>Y1573*INDEX('07 Mode Capacity'!$P$6:$P$17,MATCH("OCEAN-"&amp;I1573,'07 Mode Capacity'!$C$6:$C$17,0))</x:f>
        <x:v>0</x:v>
      </x:c>
      <x:c r="AL1573" s="18" t="n">
        <x:f>AB1573*INDEX('07 Mode Capacity'!$P$6:$P$17,MATCH("LAND-"&amp;I1573,'07 Mode Capacity'!$C$6:$C$17,0))</x:f>
        <x:v>1235.5376684201283</x:v>
      </x:c>
      <x:c r="AM1573" s="18" t="n">
        <x:f>AE1573*INDEX('07 Mode Capacity'!$P$6:$P$17,MATCH("INLAND-"&amp;I1573,'07 Mode Capacity'!$C$6:$C$17,0))</x:f>
        <x:v>0</x:v>
      </x:c>
      <x:c r="AN1573" s="18" t="n">
        <x:f>SUM(AJ1573:AM1573)</x:f>
        <x:v>1235.5376684201283</x:v>
      </x:c>
      <x:c r="AO1573" s="17" t="n">
        <x:f>IF(N1573=0,1,AN1573/N1573)</x:f>
        <x:v>0.7150102247801668</x:v>
      </x:c>
      <x:c r="AP1573" s="11" t="str">
        <x:f>IF(AO1573&gt;='01 Controls'!$E$16,"PASS","FAIL")</x:f>
        <x:v>FAIL</x:v>
      </x:c>
      <x:c r="AQ1573" s="11" t="str">
        <x:v>UNQUANTIFIED</x:v>
      </x:c>
      <x:c r="AR1573" s="11" t="str">
        <x:v>Position-class planning record; serial item and receiver open</x:v>
      </x:c>
      <x:c r="AS1573" s="26"/>
      <x:c r="AT1573" s="26"/>
    </x:row>
    <x:row r="1574">
      <x:c r="C1574" s="11" t="str">
        <x:v>M1-I-URG-APL-45</x:v>
      </x:c>
      <x:c r="D1574" s="11" t="str">
        <x:v>M1</x:v>
      </x:c>
      <x:c r="E1574" s="11" t="str">
        <x:v>Western fire and heat</x:v>
      </x:c>
      <x:c r="F1574" s="11" t="str">
        <x:v>I-URG</x:v>
      </x:c>
      <x:c r="G1574" s="11" t="str">
        <x:v>Utility reconstruction group</x:v>
      </x:c>
      <x:c r="H1574" s="11" t="str">
        <x:v>APL-45</x:v>
      </x:c>
      <x:c r="I1574" s="19" t="n">
        <x:v>24</x:v>
      </x:c>
      <x:c r="J1574" s="21" t="n">
        <x:v>3</x:v>
      </x:c>
      <x:c r="K1574" s="18" t="n">
        <x:f>'05 Cargo Register'!K230</x:f>
        <x:v>144</x:v>
      </x:c>
      <x:c r="L1574" s="18" t="n">
        <x:f>'05 Cargo Register'!N230</x:f>
        <x:v>38</x:v>
      </x:c>
      <x:c r="M1574" s="18" t="n">
        <x:f>'05 Cargo Register'!O230</x:f>
        <x:v>285</x:v>
      </x:c>
      <x:c r="N1574" s="18" t="n">
        <x:f>J1574*K1574</x:f>
        <x:v>432</x:v>
      </x:c>
      <x:c r="O1574" s="18" t="n">
        <x:f>J1574*L1574</x:f>
        <x:v>114</x:v>
      </x:c>
      <x:c r="P1574" s="18" t="n">
        <x:f>J1574*M1574</x:f>
        <x:v>855</x:v>
      </x:c>
      <x:c r="Q1574" s="22" t="n">
        <x:f>'01 Controls'!$E$25*'02 Cargo Classes'!$M$6</x:f>
        <x:v>0.30000000000000004</x:v>
      </x:c>
      <x:c r="R1574" s="22" t="n">
        <x:f>'01 Controls'!$F$25*'02 Cargo Classes'!$N$6</x:f>
        <x:v>0</x:v>
      </x:c>
      <x:c r="S1574" s="22" t="n">
        <x:f>'01 Controls'!$G$25*'02 Cargo Classes'!$O$6</x:f>
        <x:v>0.9</x:v>
      </x:c>
      <x:c r="T1574" s="22" t="n">
        <x:f>'01 Controls'!$H$25*'02 Cargo Classes'!$P$6</x:f>
        <x:v>0</x:v>
      </x:c>
      <x:c r="U1574" s="22" t="n">
        <x:f>SUM(Q1574:T1574)</x:f>
        <x:v>1.2000000000000002</x:v>
      </x:c>
      <x:c r="V1574" s="18" t="n">
        <x:f>IF(U1574=0,0,N1574*Q1574/U1574)</x:f>
        <x:v>108</x:v>
      </x:c>
      <x:c r="W1574" s="18" t="n">
        <x:f>IF(U1574=0,0,P1574*Q1574/U1574)</x:f>
        <x:v>213.75000000000003</x:v>
      </x:c>
      <x:c r="X1574" s="18" t="n">
        <x:f>MAX(V1574,W1574*'01 Controls'!$E$12)</x:f>
        <x:v>108</x:v>
      </x:c>
      <x:c r="Y1574" s="18" t="n">
        <x:f>IF(U1574=0,0,N1574*R1574/U1574)</x:f>
        <x:v>0</x:v>
      </x:c>
      <x:c r="Z1574" s="18" t="n">
        <x:f>IF(U1574=0,0,P1574*R1574/U1574)</x:f>
        <x:v>0</x:v>
      </x:c>
      <x:c r="AA1574" s="18" t="n">
        <x:f>MAX(Y1574,Z1574*'01 Controls'!$E$13)</x:f>
        <x:v>0</x:v>
      </x:c>
      <x:c r="AB1574" s="18" t="n">
        <x:f>IF(U1574=0,0,N1574*S1574/U1574)</x:f>
        <x:v>323.99999999999994</x:v>
      </x:c>
      <x:c r="AC1574" s="18" t="n">
        <x:f>IF(U1574=0,0,P1574*S1574/U1574)</x:f>
        <x:v>641.2499999999999</x:v>
      </x:c>
      <x:c r="AD1574" s="18" t="n">
        <x:f>MAX(AB1574,AC1574*'01 Controls'!$E$14)</x:f>
        <x:v>323.99999999999994</x:v>
      </x:c>
      <x:c r="AE1574" s="18" t="n">
        <x:f>IF(U1574=0,0,N1574*T1574/U1574)</x:f>
        <x:v>0</x:v>
      </x:c>
      <x:c r="AF1574" s="18" t="n">
        <x:f>IF(U1574=0,0,P1574*T1574/U1574)</x:f>
        <x:v>0</x:v>
      </x:c>
      <x:c r="AG1574" s="18" t="n">
        <x:f>MAX(AE1574,AF1574*'01 Controls'!$E$15)</x:f>
        <x:v>0</x:v>
      </x:c>
      <x:c r="AH1574" s="18" t="n">
        <x:f>SUM(V1574,Y1574,AB1574,AE1574)</x:f>
        <x:v>431.99999999999994</x:v>
      </x:c>
      <x:c r="AI1574" s="18" t="n">
        <x:f>N1574-AH1574</x:f>
        <x:v>5.684341886080802e-14</x:v>
      </x:c>
      <x:c r="AJ1574" s="18" t="n">
        <x:f>V1574*INDEX('07 Mode Capacity'!$P$6:$P$17,MATCH("AIR-"&amp;I1574,'07 Mode Capacity'!$C$6:$C$17,0))</x:f>
        <x:v>21.914719326597908</x:v>
      </x:c>
      <x:c r="AK1574" s="18" t="n">
        <x:f>Y1574*INDEX('07 Mode Capacity'!$P$6:$P$17,MATCH("OCEAN-"&amp;I1574,'07 Mode Capacity'!$C$6:$C$17,0))</x:f>
        <x:v>0</x:v>
      </x:c>
      <x:c r="AL1574" s="18" t="n">
        <x:f>AB1574*INDEX('07 Mode Capacity'!$P$6:$P$17,MATCH("LAND-"&amp;I1574,'07 Mode Capacity'!$C$6:$C$17,0))</x:f>
        <x:v>123.93029945685086</x:v>
      </x:c>
      <x:c r="AM1574" s="18" t="n">
        <x:f>AE1574*INDEX('07 Mode Capacity'!$P$6:$P$17,MATCH("INLAND-"&amp;I1574,'07 Mode Capacity'!$C$6:$C$17,0))</x:f>
        <x:v>0</x:v>
      </x:c>
      <x:c r="AN1574" s="18" t="n">
        <x:f>SUM(AJ1574:AM1574)</x:f>
        <x:v>145.84501878344878</x:v>
      </x:c>
      <x:c r="AO1574" s="17" t="n">
        <x:f>IF(N1574=0,1,AN1574/N1574)</x:f>
        <x:v>0.3376042101468722</x:v>
      </x:c>
      <x:c r="AP1574" s="11" t="str">
        <x:f>IF(AO1574&gt;='01 Controls'!$E$16,"PASS","FAIL")</x:f>
        <x:v>FAIL</x:v>
      </x:c>
      <x:c r="AQ1574" s="11" t="str">
        <x:v>UNQUANTIFIED</x:v>
      </x:c>
      <x:c r="AR1574" s="11" t="str">
        <x:v>Position-class planning record; serial item and receiver open</x:v>
      </x:c>
      <x:c r="AS1574" s="26"/>
      <x:c r="AT1574" s="26"/>
    </x:row>
    <x:row r="1575">
      <x:c r="C1575" s="11" t="str">
        <x:v>M1-I-URG-ISO-18</x:v>
      </x:c>
      <x:c r="D1575" s="11" t="str">
        <x:v>M1</x:v>
      </x:c>
      <x:c r="E1575" s="11" t="str">
        <x:v>Western fire and heat</x:v>
      </x:c>
      <x:c r="F1575" s="11" t="str">
        <x:v>I-URG</x:v>
      </x:c>
      <x:c r="G1575" s="11" t="str">
        <x:v>Utility reconstruction group</x:v>
      </x:c>
      <x:c r="H1575" s="11" t="str">
        <x:v>ISO-18</x:v>
      </x:c>
      <x:c r="I1575" s="19" t="n">
        <x:v>48</x:v>
      </x:c>
      <x:c r="J1575" s="21" t="n">
        <x:v>3</x:v>
      </x:c>
      <x:c r="K1575" s="18" t="n">
        <x:f>'05 Cargo Register'!K231</x:f>
        <x:v>432</x:v>
      </x:c>
      <x:c r="L1575" s="18" t="n">
        <x:f>'05 Cargo Register'!N231</x:f>
        <x:v>29</x:v>
      </x:c>
      <x:c r="M1575" s="18" t="n">
        <x:f>'05 Cargo Register'!O231</x:f>
        <x:v>765.6</x:v>
      </x:c>
      <x:c r="N1575" s="18" t="n">
        <x:f>J1575*K1575</x:f>
        <x:v>1296</x:v>
      </x:c>
      <x:c r="O1575" s="18" t="n">
        <x:f>J1575*L1575</x:f>
        <x:v>87</x:v>
      </x:c>
      <x:c r="P1575" s="18" t="n">
        <x:f>J1575*M1575</x:f>
        <x:v>2296.8</x:v>
      </x:c>
      <x:c r="Q1575" s="22" t="n">
        <x:f>'01 Controls'!$E$25*'02 Cargo Classes'!$M$7</x:f>
        <x:v>0.020000000000000004</x:v>
      </x:c>
      <x:c r="R1575" s="22" t="n">
        <x:f>'01 Controls'!$F$25*'02 Cargo Classes'!$N$7</x:f>
        <x:v>0</x:v>
      </x:c>
      <x:c r="S1575" s="22" t="n">
        <x:f>'01 Controls'!$G$25*'02 Cargo Classes'!$O$7</x:f>
        <x:v>1.08</x:v>
      </x:c>
      <x:c r="T1575" s="22" t="n">
        <x:f>'01 Controls'!$H$25*'02 Cargo Classes'!$P$7</x:f>
        <x:v>0</x:v>
      </x:c>
      <x:c r="U1575" s="22" t="n">
        <x:f>SUM(Q1575:T1575)</x:f>
        <x:v>1.1</x:v>
      </x:c>
      <x:c r="V1575" s="18" t="n">
        <x:f>IF(U1575=0,0,N1575*Q1575/U1575)</x:f>
        <x:v>23.563636363636366</x:v>
      </x:c>
      <x:c r="W1575" s="18" t="n">
        <x:f>IF(U1575=0,0,P1575*Q1575/U1575)</x:f>
        <x:v>41.76000000000001</x:v>
      </x:c>
      <x:c r="X1575" s="18" t="n">
        <x:f>MAX(V1575,W1575*'01 Controls'!$E$12)</x:f>
        <x:v>23.563636363636366</x:v>
      </x:c>
      <x:c r="Y1575" s="18" t="n">
        <x:f>IF(U1575=0,0,N1575*R1575/U1575)</x:f>
        <x:v>0</x:v>
      </x:c>
      <x:c r="Z1575" s="18" t="n">
        <x:f>IF(U1575=0,0,P1575*R1575/U1575)</x:f>
        <x:v>0</x:v>
      </x:c>
      <x:c r="AA1575" s="18" t="n">
        <x:f>MAX(Y1575,Z1575*'01 Controls'!$E$13)</x:f>
        <x:v>0</x:v>
      </x:c>
      <x:c r="AB1575" s="18" t="n">
        <x:f>IF(U1575=0,0,N1575*S1575/U1575)</x:f>
        <x:v>1272.4363636363637</x:v>
      </x:c>
      <x:c r="AC1575" s="18" t="n">
        <x:f>IF(U1575=0,0,P1575*S1575/U1575)</x:f>
        <x:v>2255.04</x:v>
      </x:c>
      <x:c r="AD1575" s="18" t="n">
        <x:f>MAX(AB1575,AC1575*'01 Controls'!$E$14)</x:f>
        <x:v>1272.4363636363637</x:v>
      </x:c>
      <x:c r="AE1575" s="18" t="n">
        <x:f>IF(U1575=0,0,N1575*T1575/U1575)</x:f>
        <x:v>0</x:v>
      </x:c>
      <x:c r="AF1575" s="18" t="n">
        <x:f>IF(U1575=0,0,P1575*T1575/U1575)</x:f>
        <x:v>0</x:v>
      </x:c>
      <x:c r="AG1575" s="18" t="n">
        <x:f>MAX(AE1575,AF1575*'01 Controls'!$E$15)</x:f>
        <x:v>0</x:v>
      </x:c>
      <x:c r="AH1575" s="18" t="n">
        <x:f>SUM(V1575,Y1575,AB1575,AE1575)</x:f>
        <x:v>1296</x:v>
      </x:c>
      <x:c r="AI1575" s="18" t="n">
        <x:f>N1575-AH1575</x:f>
        <x:v>0</x:v>
      </x:c>
      <x:c r="AJ1575" s="18" t="n">
        <x:f>V1575*INDEX('07 Mode Capacity'!$P$6:$P$17,MATCH("AIR-"&amp;I1575,'07 Mode Capacity'!$C$6:$C$17,0))</x:f>
        <x:v>6.605727511689515</x:v>
      </x:c>
      <x:c r="AK1575" s="18" t="n">
        <x:f>Y1575*INDEX('07 Mode Capacity'!$P$6:$P$17,MATCH("OCEAN-"&amp;I1575,'07 Mode Capacity'!$C$6:$C$17,0))</x:f>
        <x:v>0</x:v>
      </x:c>
      <x:c r="AL1575" s="18" t="n">
        <x:f>AB1575*INDEX('07 Mode Capacity'!$P$6:$P$17,MATCH("LAND-"&amp;I1575,'07 Mode Capacity'!$C$6:$C$17,0))</x:f>
        <x:v>155.29814727465572</x:v>
      </x:c>
      <x:c r="AM1575" s="18" t="n">
        <x:f>AE1575*INDEX('07 Mode Capacity'!$P$6:$P$17,MATCH("INLAND-"&amp;I1575,'07 Mode Capacity'!$C$6:$C$17,0))</x:f>
        <x:v>0</x:v>
      </x:c>
      <x:c r="AN1575" s="18" t="n">
        <x:f>SUM(AJ1575:AM1575)</x:f>
        <x:v>161.90387478634523</x:v>
      </x:c>
      <x:c r="AO1575" s="17" t="n">
        <x:f>IF(N1575=0,1,AN1575/N1575)</x:f>
        <x:v>0.12492582931045157</x:v>
      </x:c>
      <x:c r="AP1575" s="11" t="str">
        <x:f>IF(AO1575&gt;='01 Controls'!$E$16,"PASS","FAIL")</x:f>
        <x:v>FAIL</x:v>
      </x:c>
      <x:c r="AQ1575" s="11" t="str">
        <x:v>UNQUANTIFIED</x:v>
      </x:c>
      <x:c r="AR1575" s="11" t="str">
        <x:v>Position-class planning record; serial item and receiver open</x:v>
      </x:c>
      <x:c r="AS1575" s="26"/>
      <x:c r="AT1575" s="26"/>
    </x:row>
    <x:row r="1576">
      <x:c r="C1576" s="11" t="str">
        <x:v>M1-I-URG-COL-12</x:v>
      </x:c>
      <x:c r="D1576" s="11" t="str">
        <x:v>M1</x:v>
      </x:c>
      <x:c r="E1576" s="11" t="str">
        <x:v>Western fire and heat</x:v>
      </x:c>
      <x:c r="F1576" s="11" t="str">
        <x:v>I-URG</x:v>
      </x:c>
      <x:c r="G1576" s="11" t="str">
        <x:v>Utility reconstruction group</x:v>
      </x:c>
      <x:c r="H1576" s="11" t="str">
        <x:v>COL-12</x:v>
      </x:c>
      <x:c r="I1576" s="19" t="n">
        <x:v>24</x:v>
      </x:c>
      <x:c r="J1576" s="21" t="n">
        <x:v>3</x:v>
      </x:c>
      <x:c r="K1576" s="18" t="n">
        <x:f>'05 Cargo Register'!K232</x:f>
        <x:v>72</x:v>
      </x:c>
      <x:c r="L1576" s="18" t="n">
        <x:f>'05 Cargo Register'!N232</x:f>
        <x:v>8</x:v>
      </x:c>
      <x:c r="M1576" s="18" t="n">
        <x:f>'05 Cargo Register'!O232</x:f>
        <x:v>211.20000000000002</x:v>
      </x:c>
      <x:c r="N1576" s="18" t="n">
        <x:f>J1576*K1576</x:f>
        <x:v>216</x:v>
      </x:c>
      <x:c r="O1576" s="18" t="n">
        <x:f>J1576*L1576</x:f>
        <x:v>24</x:v>
      </x:c>
      <x:c r="P1576" s="18" t="n">
        <x:f>J1576*M1576</x:f>
        <x:v>633.6</x:v>
      </x:c>
      <x:c r="Q1576" s="22" t="n">
        <x:f>'01 Controls'!$E$25*'02 Cargo Classes'!$M$8</x:f>
        <x:v>0.2</x:v>
      </x:c>
      <x:c r="R1576" s="22" t="n">
        <x:f>'01 Controls'!$F$25*'02 Cargo Classes'!$N$8</x:f>
        <x:v>0</x:v>
      </x:c>
      <x:c r="S1576" s="22" t="n">
        <x:f>'01 Controls'!$G$25*'02 Cargo Classes'!$O$8</x:f>
        <x:v>1.08</x:v>
      </x:c>
      <x:c r="T1576" s="22" t="n">
        <x:f>'01 Controls'!$H$25*'02 Cargo Classes'!$P$8</x:f>
        <x:v>0</x:v>
      </x:c>
      <x:c r="U1576" s="22" t="n">
        <x:f>SUM(Q1576:T1576)</x:f>
        <x:v>1.28</x:v>
      </x:c>
      <x:c r="V1576" s="18" t="n">
        <x:f>IF(U1576=0,0,N1576*Q1576/U1576)</x:f>
        <x:v>33.75</x:v>
      </x:c>
      <x:c r="W1576" s="18" t="n">
        <x:f>IF(U1576=0,0,P1576*Q1576/U1576)</x:f>
        <x:v>99.00000000000001</x:v>
      </x:c>
      <x:c r="X1576" s="18" t="n">
        <x:f>MAX(V1576,W1576*'01 Controls'!$E$12)</x:f>
        <x:v>33.75</x:v>
      </x:c>
      <x:c r="Y1576" s="18" t="n">
        <x:f>IF(U1576=0,0,N1576*R1576/U1576)</x:f>
        <x:v>0</x:v>
      </x:c>
      <x:c r="Z1576" s="18" t="n">
        <x:f>IF(U1576=0,0,P1576*R1576/U1576)</x:f>
        <x:v>0</x:v>
      </x:c>
      <x:c r="AA1576" s="18" t="n">
        <x:f>MAX(Y1576,Z1576*'01 Controls'!$E$13)</x:f>
        <x:v>0</x:v>
      </x:c>
      <x:c r="AB1576" s="18" t="n">
        <x:f>IF(U1576=0,0,N1576*S1576/U1576)</x:f>
        <x:v>182.25000000000003</x:v>
      </x:c>
      <x:c r="AC1576" s="18" t="n">
        <x:f>IF(U1576=0,0,P1576*S1576/U1576)</x:f>
        <x:v>534.6000000000001</x:v>
      </x:c>
      <x:c r="AD1576" s="18" t="n">
        <x:f>MAX(AB1576,AC1576*'01 Controls'!$E$14)</x:f>
        <x:v>182.25000000000003</x:v>
      </x:c>
      <x:c r="AE1576" s="18" t="n">
        <x:f>IF(U1576=0,0,N1576*T1576/U1576)</x:f>
        <x:v>0</x:v>
      </x:c>
      <x:c r="AF1576" s="18" t="n">
        <x:f>IF(U1576=0,0,P1576*T1576/U1576)</x:f>
        <x:v>0</x:v>
      </x:c>
      <x:c r="AG1576" s="18" t="n">
        <x:f>MAX(AE1576,AF1576*'01 Controls'!$E$15)</x:f>
        <x:v>0</x:v>
      </x:c>
      <x:c r="AH1576" s="18" t="n">
        <x:f>SUM(V1576,Y1576,AB1576,AE1576)</x:f>
        <x:v>216.00000000000003</x:v>
      </x:c>
      <x:c r="AI1576" s="18" t="n">
        <x:f>N1576-AH1576</x:f>
        <x:v>-2.842170943040401e-14</x:v>
      </x:c>
      <x:c r="AJ1576" s="18" t="n">
        <x:f>V1576*INDEX('07 Mode Capacity'!$P$6:$P$17,MATCH("AIR-"&amp;I1576,'07 Mode Capacity'!$C$6:$C$17,0))</x:f>
        <x:v>6.848349789561846</x:v>
      </x:c>
      <x:c r="AK1576" s="18" t="n">
        <x:f>Y1576*INDEX('07 Mode Capacity'!$P$6:$P$17,MATCH("OCEAN-"&amp;I1576,'07 Mode Capacity'!$C$6:$C$17,0))</x:f>
        <x:v>0</x:v>
      </x:c>
      <x:c r="AL1576" s="18" t="n">
        <x:f>AB1576*INDEX('07 Mode Capacity'!$P$6:$P$17,MATCH("LAND-"&amp;I1576,'07 Mode Capacity'!$C$6:$C$17,0))</x:f>
        <x:v>69.71079344447863</x:v>
      </x:c>
      <x:c r="AM1576" s="18" t="n">
        <x:f>AE1576*INDEX('07 Mode Capacity'!$P$6:$P$17,MATCH("INLAND-"&amp;I1576,'07 Mode Capacity'!$C$6:$C$17,0))</x:f>
        <x:v>0</x:v>
      </x:c>
      <x:c r="AN1576" s="18" t="n">
        <x:f>SUM(AJ1576:AM1576)</x:f>
        <x:v>76.55914323404048</x:v>
      </x:c>
      <x:c r="AO1576" s="17" t="n">
        <x:f>IF(N1576=0,1,AN1576/N1576)</x:f>
        <x:v>0.3544404779353726</x:v>
      </x:c>
      <x:c r="AP1576" s="11" t="str">
        <x:f>IF(AO1576&gt;='01 Controls'!$E$16,"PASS","FAIL")</x:f>
        <x:v>FAIL</x:v>
      </x:c>
      <x:c r="AQ1576" s="11" t="str">
        <x:v>UNQUANTIFIED</x:v>
      </x:c>
      <x:c r="AR1576" s="11" t="str">
        <x:v>Position-class planning record; serial item and receiver open</x:v>
      </x:c>
      <x:c r="AS1576" s="26"/>
      <x:c r="AT1576" s="26"/>
    </x:row>
    <x:row r="1577">
      <x:c r="C1577" s="11" t="str">
        <x:v>M1-I-URG-BAT-22</x:v>
      </x:c>
      <x:c r="D1577" s="11" t="str">
        <x:v>M1</x:v>
      </x:c>
      <x:c r="E1577" s="11" t="str">
        <x:v>Western fire and heat</x:v>
      </x:c>
      <x:c r="F1577" s="11" t="str">
        <x:v>I-URG</x:v>
      </x:c>
      <x:c r="G1577" s="11" t="str">
        <x:v>Utility reconstruction group</x:v>
      </x:c>
      <x:c r="H1577" s="11" t="str">
        <x:v>BAT-22</x:v>
      </x:c>
      <x:c r="I1577" s="19" t="n">
        <x:v>48</x:v>
      </x:c>
      <x:c r="J1577" s="21" t="n">
        <x:v>3</x:v>
      </x:c>
      <x:c r="K1577" s="18" t="n">
        <x:f>'05 Cargo Register'!K233</x:f>
        <x:v>540</x:v>
      </x:c>
      <x:c r="L1577" s="18" t="n">
        <x:f>'05 Cargo Register'!N233</x:f>
        <x:v>31</x:v>
      </x:c>
      <x:c r="M1577" s="18" t="n">
        <x:f>'05 Cargo Register'!O233</x:f>
        <x:v>818.4000000000001</x:v>
      </x:c>
      <x:c r="N1577" s="18" t="n">
        <x:f>J1577*K1577</x:f>
        <x:v>1620</x:v>
      </x:c>
      <x:c r="O1577" s="18" t="n">
        <x:f>J1577*L1577</x:f>
        <x:v>93</x:v>
      </x:c>
      <x:c r="P1577" s="18" t="n">
        <x:f>J1577*M1577</x:f>
        <x:v>2455.2000000000003</x:v>
      </x:c>
      <x:c r="Q1577" s="22" t="n">
        <x:f>'01 Controls'!$E$25*'02 Cargo Classes'!$M$9</x:f>
        <x:v>0</x:v>
      </x:c>
      <x:c r="R1577" s="22" t="n">
        <x:f>'01 Controls'!$F$25*'02 Cargo Classes'!$N$9</x:f>
        <x:v>0</x:v>
      </x:c>
      <x:c r="S1577" s="22" t="n">
        <x:f>'01 Controls'!$G$25*'02 Cargo Classes'!$O$9</x:f>
        <x:v>0.9</x:v>
      </x:c>
      <x:c r="T1577" s="22" t="n">
        <x:f>'01 Controls'!$H$25*'02 Cargo Classes'!$P$9</x:f>
        <x:v>0</x:v>
      </x:c>
      <x:c r="U1577" s="22" t="n">
        <x:f>SUM(Q1577:T1577)</x:f>
        <x:v>0.9</x:v>
      </x:c>
      <x:c r="V1577" s="18" t="n">
        <x:f>IF(U1577=0,0,N1577*Q1577/U1577)</x:f>
        <x:v>0</x:v>
      </x:c>
      <x:c r="W1577" s="18" t="n">
        <x:f>IF(U1577=0,0,P1577*Q1577/U1577)</x:f>
        <x:v>0</x:v>
      </x:c>
      <x:c r="X1577" s="18" t="n">
        <x:f>MAX(V1577,W1577*'01 Controls'!$E$12)</x:f>
        <x:v>0</x:v>
      </x:c>
      <x:c r="Y1577" s="18" t="n">
        <x:f>IF(U1577=0,0,N1577*R1577/U1577)</x:f>
        <x:v>0</x:v>
      </x:c>
      <x:c r="Z1577" s="18" t="n">
        <x:f>IF(U1577=0,0,P1577*R1577/U1577)</x:f>
        <x:v>0</x:v>
      </x:c>
      <x:c r="AA1577" s="18" t="n">
        <x:f>MAX(Y1577,Z1577*'01 Controls'!$E$13)</x:f>
        <x:v>0</x:v>
      </x:c>
      <x:c r="AB1577" s="18" t="n">
        <x:f>IF(U1577=0,0,N1577*S1577/U1577)</x:f>
        <x:v>1620</x:v>
      </x:c>
      <x:c r="AC1577" s="18" t="n">
        <x:f>IF(U1577=0,0,P1577*S1577/U1577)</x:f>
        <x:v>2455.2000000000003</x:v>
      </x:c>
      <x:c r="AD1577" s="18" t="n">
        <x:f>MAX(AB1577,AC1577*'01 Controls'!$E$14)</x:f>
        <x:v>1620</x:v>
      </x:c>
      <x:c r="AE1577" s="18" t="n">
        <x:f>IF(U1577=0,0,N1577*T1577/U1577)</x:f>
        <x:v>0</x:v>
      </x:c>
      <x:c r="AF1577" s="18" t="n">
        <x:f>IF(U1577=0,0,P1577*T1577/U1577)</x:f>
        <x:v>0</x:v>
      </x:c>
      <x:c r="AG1577" s="18" t="n">
        <x:f>MAX(AE1577,AF1577*'01 Controls'!$E$15)</x:f>
        <x:v>0</x:v>
      </x:c>
      <x:c r="AH1577" s="18" t="n">
        <x:f>SUM(V1577,Y1577,AB1577,AE1577)</x:f>
        <x:v>1620</x:v>
      </x:c>
      <x:c r="AI1577" s="18" t="n">
        <x:f>N1577-AH1577</x:f>
        <x:v>0</x:v>
      </x:c>
      <x:c r="AJ1577" s="18" t="n">
        <x:f>V1577*INDEX('07 Mode Capacity'!$P$6:$P$17,MATCH("AIR-"&amp;I1577,'07 Mode Capacity'!$C$6:$C$17,0))</x:f>
        <x:v>0</x:v>
      </x:c>
      <x:c r="AK1577" s="18" t="n">
        <x:f>Y1577*INDEX('07 Mode Capacity'!$P$6:$P$17,MATCH("OCEAN-"&amp;I1577,'07 Mode Capacity'!$C$6:$C$17,0))</x:f>
        <x:v>0</x:v>
      </x:c>
      <x:c r="AL1577" s="18" t="n">
        <x:f>AB1577*INDEX('07 Mode Capacity'!$P$6:$P$17,MATCH("LAND-"&amp;I1577,'07 Mode Capacity'!$C$6:$C$17,0))</x:f>
        <x:v>197.7175486135663</x:v>
      </x:c>
      <x:c r="AM1577" s="18" t="n">
        <x:f>AE1577*INDEX('07 Mode Capacity'!$P$6:$P$17,MATCH("INLAND-"&amp;I1577,'07 Mode Capacity'!$C$6:$C$17,0))</x:f>
        <x:v>0</x:v>
      </x:c>
      <x:c r="AN1577" s="18" t="n">
        <x:f>SUM(AJ1577:AM1577)</x:f>
        <x:v>197.7175486135663</x:v>
      </x:c>
      <x:c r="AO1577" s="17" t="n">
        <x:f>IF(N1577=0,1,AN1577/N1577)</x:f>
        <x:v>0.12204786951454709</x:v>
      </x:c>
      <x:c r="AP1577" s="11" t="str">
        <x:f>IF(AO1577&gt;='01 Controls'!$E$16,"PASS","FAIL")</x:f>
        <x:v>FAIL</x:v>
      </x:c>
      <x:c r="AQ1577" s="11" t="str">
        <x:v>UNQUANTIFIED</x:v>
      </x:c>
      <x:c r="AR1577" s="11" t="str">
        <x:v>Position-class planning record; serial item and receiver open</x:v>
      </x:c>
      <x:c r="AS1577" s="26"/>
      <x:c r="AT1577" s="26"/>
    </x:row>
    <x:row r="1578">
      <x:c r="C1578" s="11" t="str">
        <x:v>M1-I-URG-TNK-20</x:v>
      </x:c>
      <x:c r="D1578" s="11" t="str">
        <x:v>M1</x:v>
      </x:c>
      <x:c r="E1578" s="11" t="str">
        <x:v>Western fire and heat</x:v>
      </x:c>
      <x:c r="F1578" s="11" t="str">
        <x:v>I-URG</x:v>
      </x:c>
      <x:c r="G1578" s="11" t="str">
        <x:v>Utility reconstruction group</x:v>
      </x:c>
      <x:c r="H1578" s="11" t="str">
        <x:v>TNK-20</x:v>
      </x:c>
      <x:c r="I1578" s="19" t="n">
        <x:v>48</x:v>
      </x:c>
      <x:c r="J1578" s="21" t="n">
        <x:v>3</x:v>
      </x:c>
      <x:c r="K1578" s="18" t="n">
        <x:f>'05 Cargo Register'!K234</x:f>
        <x:v>432</x:v>
      </x:c>
      <x:c r="L1578" s="18" t="n">
        <x:f>'05 Cargo Register'!N234</x:f>
        <x:v>26</x:v>
      </x:c>
      <x:c r="M1578" s="18" t="n">
        <x:f>'05 Cargo Register'!O234</x:f>
        <x:v>552.5</x:v>
      </x:c>
      <x:c r="N1578" s="18" t="n">
        <x:f>J1578*K1578</x:f>
        <x:v>1296</x:v>
      </x:c>
      <x:c r="O1578" s="18" t="n">
        <x:f>J1578*L1578</x:f>
        <x:v>78</x:v>
      </x:c>
      <x:c r="P1578" s="18" t="n">
        <x:f>J1578*M1578</x:f>
        <x:v>1657.5</x:v>
      </x:c>
      <x:c r="Q1578" s="22" t="n">
        <x:f>'01 Controls'!$E$25*'02 Cargo Classes'!$M$10</x:f>
        <x:v>0</x:v>
      </x:c>
      <x:c r="R1578" s="22" t="n">
        <x:f>'01 Controls'!$F$25*'02 Cargo Classes'!$N$10</x:f>
        <x:v>0</x:v>
      </x:c>
      <x:c r="S1578" s="22" t="n">
        <x:f>'01 Controls'!$G$25*'02 Cargo Classes'!$O$10</x:f>
        <x:v>0.9</x:v>
      </x:c>
      <x:c r="T1578" s="22" t="n">
        <x:f>'01 Controls'!$H$25*'02 Cargo Classes'!$P$10</x:f>
        <x:v>0</x:v>
      </x:c>
      <x:c r="U1578" s="22" t="n">
        <x:f>SUM(Q1578:T1578)</x:f>
        <x:v>0.9</x:v>
      </x:c>
      <x:c r="V1578" s="18" t="n">
        <x:f>IF(U1578=0,0,N1578*Q1578/U1578)</x:f>
        <x:v>0</x:v>
      </x:c>
      <x:c r="W1578" s="18" t="n">
        <x:f>IF(U1578=0,0,P1578*Q1578/U1578)</x:f>
        <x:v>0</x:v>
      </x:c>
      <x:c r="X1578" s="18" t="n">
        <x:f>MAX(V1578,W1578*'01 Controls'!$E$12)</x:f>
        <x:v>0</x:v>
      </x:c>
      <x:c r="Y1578" s="18" t="n">
        <x:f>IF(U1578=0,0,N1578*R1578/U1578)</x:f>
        <x:v>0</x:v>
      </x:c>
      <x:c r="Z1578" s="18" t="n">
        <x:f>IF(U1578=0,0,P1578*R1578/U1578)</x:f>
        <x:v>0</x:v>
      </x:c>
      <x:c r="AA1578" s="18" t="n">
        <x:f>MAX(Y1578,Z1578*'01 Controls'!$E$13)</x:f>
        <x:v>0</x:v>
      </x:c>
      <x:c r="AB1578" s="18" t="n">
        <x:f>IF(U1578=0,0,N1578*S1578/U1578)</x:f>
        <x:v>1296</x:v>
      </x:c>
      <x:c r="AC1578" s="18" t="n">
        <x:f>IF(U1578=0,0,P1578*S1578/U1578)</x:f>
        <x:v>1657.5</x:v>
      </x:c>
      <x:c r="AD1578" s="18" t="n">
        <x:f>MAX(AB1578,AC1578*'01 Controls'!$E$14)</x:f>
        <x:v>1296</x:v>
      </x:c>
      <x:c r="AE1578" s="18" t="n">
        <x:f>IF(U1578=0,0,N1578*T1578/U1578)</x:f>
        <x:v>0</x:v>
      </x:c>
      <x:c r="AF1578" s="18" t="n">
        <x:f>IF(U1578=0,0,P1578*T1578/U1578)</x:f>
        <x:v>0</x:v>
      </x:c>
      <x:c r="AG1578" s="18" t="n">
        <x:f>MAX(AE1578,AF1578*'01 Controls'!$E$15)</x:f>
        <x:v>0</x:v>
      </x:c>
      <x:c r="AH1578" s="18" t="n">
        <x:f>SUM(V1578,Y1578,AB1578,AE1578)</x:f>
        <x:v>1296</x:v>
      </x:c>
      <x:c r="AI1578" s="18" t="n">
        <x:f>N1578-AH1578</x:f>
        <x:v>0</x:v>
      </x:c>
      <x:c r="AJ1578" s="18" t="n">
        <x:f>V1578*INDEX('07 Mode Capacity'!$P$6:$P$17,MATCH("AIR-"&amp;I1578,'07 Mode Capacity'!$C$6:$C$17,0))</x:f>
        <x:v>0</x:v>
      </x:c>
      <x:c r="AK1578" s="18" t="n">
        <x:f>Y1578*INDEX('07 Mode Capacity'!$P$6:$P$17,MATCH("OCEAN-"&amp;I1578,'07 Mode Capacity'!$C$6:$C$17,0))</x:f>
        <x:v>0</x:v>
      </x:c>
      <x:c r="AL1578" s="18" t="n">
        <x:f>AB1578*INDEX('07 Mode Capacity'!$P$6:$P$17,MATCH("LAND-"&amp;I1578,'07 Mode Capacity'!$C$6:$C$17,0))</x:f>
        <x:v>158.17403889085304</x:v>
      </x:c>
      <x:c r="AM1578" s="18" t="n">
        <x:f>AE1578*INDEX('07 Mode Capacity'!$P$6:$P$17,MATCH("INLAND-"&amp;I1578,'07 Mode Capacity'!$C$6:$C$17,0))</x:f>
        <x:v>0</x:v>
      </x:c>
      <x:c r="AN1578" s="18" t="n">
        <x:f>SUM(AJ1578:AM1578)</x:f>
        <x:v>158.17403889085304</x:v>
      </x:c>
      <x:c r="AO1578" s="17" t="n">
        <x:f>IF(N1578=0,1,AN1578/N1578)</x:f>
        <x:v>0.1220478695145471</x:v>
      </x:c>
      <x:c r="AP1578" s="11" t="str">
        <x:f>IF(AO1578&gt;='01 Controls'!$E$16,"PASS","FAIL")</x:f>
        <x:v>FAIL</x:v>
      </x:c>
      <x:c r="AQ1578" s="11" t="str">
        <x:v>UNQUANTIFIED</x:v>
      </x:c>
      <x:c r="AR1578" s="11" t="str">
        <x:v>Position-class planning record; serial item and receiver open</x:v>
      </x:c>
      <x:c r="AS1578" s="26"/>
      <x:c r="AT1578" s="26"/>
    </x:row>
    <x:row r="1579">
      <x:c r="C1579" s="11" t="str">
        <x:v>M1-I-URG-FLR-24</x:v>
      </x:c>
      <x:c r="D1579" s="11" t="str">
        <x:v>M1</x:v>
      </x:c>
      <x:c r="E1579" s="11" t="str">
        <x:v>Western fire and heat</x:v>
      </x:c>
      <x:c r="F1579" s="11" t="str">
        <x:v>I-URG</x:v>
      </x:c>
      <x:c r="G1579" s="11" t="str">
        <x:v>Utility reconstruction group</x:v>
      </x:c>
      <x:c r="H1579" s="11" t="str">
        <x:v>FLR-24</x:v>
      </x:c>
      <x:c r="I1579" s="19" t="n">
        <x:v>48</x:v>
      </x:c>
      <x:c r="J1579" s="21" t="n">
        <x:v>3</x:v>
      </x:c>
      <x:c r="K1579" s="18" t="n">
        <x:f>'05 Cargo Register'!K235</x:f>
        <x:v>648</x:v>
      </x:c>
      <x:c r="L1579" s="18" t="n">
        <x:f>'05 Cargo Register'!N235</x:f>
        <x:v>32</x:v>
      </x:c>
      <x:c r="M1579" s="18" t="n">
        <x:f>'05 Cargo Register'!O235</x:f>
        <x:v>1024</x:v>
      </x:c>
      <x:c r="N1579" s="18" t="n">
        <x:f>J1579*K1579</x:f>
        <x:v>1944</x:v>
      </x:c>
      <x:c r="O1579" s="18" t="n">
        <x:f>J1579*L1579</x:f>
        <x:v>96</x:v>
      </x:c>
      <x:c r="P1579" s="18" t="n">
        <x:f>J1579*M1579</x:f>
        <x:v>3072</x:v>
      </x:c>
      <x:c r="Q1579" s="22" t="n">
        <x:f>'01 Controls'!$E$25*'02 Cargo Classes'!$M$11</x:f>
        <x:v>0</x:v>
      </x:c>
      <x:c r="R1579" s="22" t="n">
        <x:f>'01 Controls'!$F$25*'02 Cargo Classes'!$N$11</x:f>
        <x:v>0</x:v>
      </x:c>
      <x:c r="S1579" s="22" t="n">
        <x:f>'01 Controls'!$G$25*'02 Cargo Classes'!$O$11</x:f>
        <x:v>0.9</x:v>
      </x:c>
      <x:c r="T1579" s="22" t="n">
        <x:f>'01 Controls'!$H$25*'02 Cargo Classes'!$P$11</x:f>
        <x:v>0</x:v>
      </x:c>
      <x:c r="U1579" s="22" t="n">
        <x:f>SUM(Q1579:T1579)</x:f>
        <x:v>0.9</x:v>
      </x:c>
      <x:c r="V1579" s="18" t="n">
        <x:f>IF(U1579=0,0,N1579*Q1579/U1579)</x:f>
        <x:v>0</x:v>
      </x:c>
      <x:c r="W1579" s="18" t="n">
        <x:f>IF(U1579=0,0,P1579*Q1579/U1579)</x:f>
        <x:v>0</x:v>
      </x:c>
      <x:c r="X1579" s="18" t="n">
        <x:f>MAX(V1579,W1579*'01 Controls'!$E$12)</x:f>
        <x:v>0</x:v>
      </x:c>
      <x:c r="Y1579" s="18" t="n">
        <x:f>IF(U1579=0,0,N1579*R1579/U1579)</x:f>
        <x:v>0</x:v>
      </x:c>
      <x:c r="Z1579" s="18" t="n">
        <x:f>IF(U1579=0,0,P1579*R1579/U1579)</x:f>
        <x:v>0</x:v>
      </x:c>
      <x:c r="AA1579" s="18" t="n">
        <x:f>MAX(Y1579,Z1579*'01 Controls'!$E$13)</x:f>
        <x:v>0</x:v>
      </x:c>
      <x:c r="AB1579" s="18" t="n">
        <x:f>IF(U1579=0,0,N1579*S1579/U1579)</x:f>
        <x:v>1944</x:v>
      </x:c>
      <x:c r="AC1579" s="18" t="n">
        <x:f>IF(U1579=0,0,P1579*S1579/U1579)</x:f>
        <x:v>3072</x:v>
      </x:c>
      <x:c r="AD1579" s="18" t="n">
        <x:f>MAX(AB1579,AC1579*'01 Controls'!$E$14)</x:f>
        <x:v>1944</x:v>
      </x:c>
      <x:c r="AE1579" s="18" t="n">
        <x:f>IF(U1579=0,0,N1579*T1579/U1579)</x:f>
        <x:v>0</x:v>
      </x:c>
      <x:c r="AF1579" s="18" t="n">
        <x:f>IF(U1579=0,0,P1579*T1579/U1579)</x:f>
        <x:v>0</x:v>
      </x:c>
      <x:c r="AG1579" s="18" t="n">
        <x:f>MAX(AE1579,AF1579*'01 Controls'!$E$15)</x:f>
        <x:v>0</x:v>
      </x:c>
      <x:c r="AH1579" s="18" t="n">
        <x:f>SUM(V1579,Y1579,AB1579,AE1579)</x:f>
        <x:v>1944</x:v>
      </x:c>
      <x:c r="AI1579" s="18" t="n">
        <x:f>N1579-AH1579</x:f>
        <x:v>0</x:v>
      </x:c>
      <x:c r="AJ1579" s="18" t="n">
        <x:f>V1579*INDEX('07 Mode Capacity'!$P$6:$P$17,MATCH("AIR-"&amp;I1579,'07 Mode Capacity'!$C$6:$C$17,0))</x:f>
        <x:v>0</x:v>
      </x:c>
      <x:c r="AK1579" s="18" t="n">
        <x:f>Y1579*INDEX('07 Mode Capacity'!$P$6:$P$17,MATCH("OCEAN-"&amp;I1579,'07 Mode Capacity'!$C$6:$C$17,0))</x:f>
        <x:v>0</x:v>
      </x:c>
      <x:c r="AL1579" s="18" t="n">
        <x:f>AB1579*INDEX('07 Mode Capacity'!$P$6:$P$17,MATCH("LAND-"&amp;I1579,'07 Mode Capacity'!$C$6:$C$17,0))</x:f>
        <x:v>237.26105833627958</x:v>
      </x:c>
      <x:c r="AM1579" s="18" t="n">
        <x:f>AE1579*INDEX('07 Mode Capacity'!$P$6:$P$17,MATCH("INLAND-"&amp;I1579,'07 Mode Capacity'!$C$6:$C$17,0))</x:f>
        <x:v>0</x:v>
      </x:c>
      <x:c r="AN1579" s="18" t="n">
        <x:f>SUM(AJ1579:AM1579)</x:f>
        <x:v>237.26105833627958</x:v>
      </x:c>
      <x:c r="AO1579" s="17" t="n">
        <x:f>IF(N1579=0,1,AN1579/N1579)</x:f>
        <x:v>0.1220478695145471</x:v>
      </x:c>
      <x:c r="AP1579" s="11" t="str">
        <x:f>IF(AO1579&gt;='01 Controls'!$E$16,"PASS","FAIL")</x:f>
        <x:v>FAIL</x:v>
      </x:c>
      <x:c r="AQ1579" s="11" t="str">
        <x:v>UNQUANTIFIED</x:v>
      </x:c>
      <x:c r="AR1579" s="11" t="str">
        <x:v>Position-class planning record; serial item and receiver open</x:v>
      </x:c>
      <x:c r="AS1579" s="26"/>
      <x:c r="AT1579" s="26"/>
    </x:row>
    <x:row r="1580">
      <x:c r="C1580" s="11" t="str">
        <x:v>M1-I-URG-ROL-30</x:v>
      </x:c>
      <x:c r="D1580" s="11" t="str">
        <x:v>M1</x:v>
      </x:c>
      <x:c r="E1580" s="11" t="str">
        <x:v>Western fire and heat</x:v>
      </x:c>
      <x:c r="F1580" s="11" t="str">
        <x:v>I-URG</x:v>
      </x:c>
      <x:c r="G1580" s="11" t="str">
        <x:v>Utility reconstruction group</x:v>
      </x:c>
      <x:c r="H1580" s="11" t="str">
        <x:v>ROL-30</x:v>
      </x:c>
      <x:c r="I1580" s="19" t="n">
        <x:v>48</x:v>
      </x:c>
      <x:c r="J1580" s="21" t="n">
        <x:v>3</x:v>
      </x:c>
      <x:c r="K1580" s="18" t="n">
        <x:f>'05 Cargo Register'!K236</x:f>
        <x:v>432</x:v>
      </x:c>
      <x:c r="L1580" s="18" t="n">
        <x:f>'05 Cargo Register'!N236</x:f>
        <x:v>18</x:v>
      </x:c>
      <x:c r="M1580" s="18" t="n">
        <x:f>'05 Cargo Register'!O236</x:f>
        <x:v>1147.5</x:v>
      </x:c>
      <x:c r="N1580" s="18" t="n">
        <x:f>J1580*K1580</x:f>
        <x:v>1296</x:v>
      </x:c>
      <x:c r="O1580" s="18" t="n">
        <x:f>J1580*L1580</x:f>
        <x:v>54</x:v>
      </x:c>
      <x:c r="P1580" s="18" t="n">
        <x:f>J1580*M1580</x:f>
        <x:v>3442.5</x:v>
      </x:c>
      <x:c r="Q1580" s="22" t="n">
        <x:f>'01 Controls'!$E$25*'02 Cargo Classes'!$M$12</x:f>
        <x:v>0</x:v>
      </x:c>
      <x:c r="R1580" s="22" t="n">
        <x:f>'01 Controls'!$F$25*'02 Cargo Classes'!$N$12</x:f>
        <x:v>0</x:v>
      </x:c>
      <x:c r="S1580" s="22" t="n">
        <x:f>'01 Controls'!$G$25*'02 Cargo Classes'!$O$12</x:f>
        <x:v>1.35</x:v>
      </x:c>
      <x:c r="T1580" s="22" t="n">
        <x:f>'01 Controls'!$H$25*'02 Cargo Classes'!$P$12</x:f>
        <x:v>0</x:v>
      </x:c>
      <x:c r="U1580" s="22" t="n">
        <x:f>SUM(Q1580:T1580)</x:f>
        <x:v>1.35</x:v>
      </x:c>
      <x:c r="V1580" s="18" t="n">
        <x:f>IF(U1580=0,0,N1580*Q1580/U1580)</x:f>
        <x:v>0</x:v>
      </x:c>
      <x:c r="W1580" s="18" t="n">
        <x:f>IF(U1580=0,0,P1580*Q1580/U1580)</x:f>
        <x:v>0</x:v>
      </x:c>
      <x:c r="X1580" s="18" t="n">
        <x:f>MAX(V1580,W1580*'01 Controls'!$E$12)</x:f>
        <x:v>0</x:v>
      </x:c>
      <x:c r="Y1580" s="18" t="n">
        <x:f>IF(U1580=0,0,N1580*R1580/U1580)</x:f>
        <x:v>0</x:v>
      </x:c>
      <x:c r="Z1580" s="18" t="n">
        <x:f>IF(U1580=0,0,P1580*R1580/U1580)</x:f>
        <x:v>0</x:v>
      </x:c>
      <x:c r="AA1580" s="18" t="n">
        <x:f>MAX(Y1580,Z1580*'01 Controls'!$E$13)</x:f>
        <x:v>0</x:v>
      </x:c>
      <x:c r="AB1580" s="18" t="n">
        <x:f>IF(U1580=0,0,N1580*S1580/U1580)</x:f>
        <x:v>1296</x:v>
      </x:c>
      <x:c r="AC1580" s="18" t="n">
        <x:f>IF(U1580=0,0,P1580*S1580/U1580)</x:f>
        <x:v>3442.5</x:v>
      </x:c>
      <x:c r="AD1580" s="18" t="n">
        <x:f>MAX(AB1580,AC1580*'01 Controls'!$E$14)</x:f>
        <x:v>1296</x:v>
      </x:c>
      <x:c r="AE1580" s="18" t="n">
        <x:f>IF(U1580=0,0,N1580*T1580/U1580)</x:f>
        <x:v>0</x:v>
      </x:c>
      <x:c r="AF1580" s="18" t="n">
        <x:f>IF(U1580=0,0,P1580*T1580/U1580)</x:f>
        <x:v>0</x:v>
      </x:c>
      <x:c r="AG1580" s="18" t="n">
        <x:f>MAX(AE1580,AF1580*'01 Controls'!$E$15)</x:f>
        <x:v>0</x:v>
      </x:c>
      <x:c r="AH1580" s="18" t="n">
        <x:f>SUM(V1580,Y1580,AB1580,AE1580)</x:f>
        <x:v>1296</x:v>
      </x:c>
      <x:c r="AI1580" s="18" t="n">
        <x:f>N1580-AH1580</x:f>
        <x:v>0</x:v>
      </x:c>
      <x:c r="AJ1580" s="18" t="n">
        <x:f>V1580*INDEX('07 Mode Capacity'!$P$6:$P$17,MATCH("AIR-"&amp;I1580,'07 Mode Capacity'!$C$6:$C$17,0))</x:f>
        <x:v>0</x:v>
      </x:c>
      <x:c r="AK1580" s="18" t="n">
        <x:f>Y1580*INDEX('07 Mode Capacity'!$P$6:$P$17,MATCH("OCEAN-"&amp;I1580,'07 Mode Capacity'!$C$6:$C$17,0))</x:f>
        <x:v>0</x:v>
      </x:c>
      <x:c r="AL1580" s="18" t="n">
        <x:f>AB1580*INDEX('07 Mode Capacity'!$P$6:$P$17,MATCH("LAND-"&amp;I1580,'07 Mode Capacity'!$C$6:$C$17,0))</x:f>
        <x:v>158.17403889085304</x:v>
      </x:c>
      <x:c r="AM1580" s="18" t="n">
        <x:f>AE1580*INDEX('07 Mode Capacity'!$P$6:$P$17,MATCH("INLAND-"&amp;I1580,'07 Mode Capacity'!$C$6:$C$17,0))</x:f>
        <x:v>0</x:v>
      </x:c>
      <x:c r="AN1580" s="18" t="n">
        <x:f>SUM(AJ1580:AM1580)</x:f>
        <x:v>158.17403889085304</x:v>
      </x:c>
      <x:c r="AO1580" s="17" t="n">
        <x:f>IF(N1580=0,1,AN1580/N1580)</x:f>
        <x:v>0.1220478695145471</x:v>
      </x:c>
      <x:c r="AP1580" s="11" t="str">
        <x:f>IF(AO1580&gt;='01 Controls'!$E$16,"PASS","FAIL")</x:f>
        <x:v>FAIL</x:v>
      </x:c>
      <x:c r="AQ1580" s="11" t="str">
        <x:v>UNQUANTIFIED</x:v>
      </x:c>
      <x:c r="AR1580" s="11" t="str">
        <x:v>Position-class planning record; serial item and receiver open</x:v>
      </x:c>
      <x:c r="AS1580" s="26"/>
      <x:c r="AT1580" s="26"/>
    </x:row>
    <x:row r="1581">
      <x:c r="C1581" s="11" t="str">
        <x:v>M1-I-URG-LIN-18</x:v>
      </x:c>
      <x:c r="D1581" s="11" t="str">
        <x:v>M1</x:v>
      </x:c>
      <x:c r="E1581" s="11" t="str">
        <x:v>Western fire and heat</x:v>
      </x:c>
      <x:c r="F1581" s="11" t="str">
        <x:v>I-URG</x:v>
      </x:c>
      <x:c r="G1581" s="11" t="str">
        <x:v>Utility reconstruction group</x:v>
      </x:c>
      <x:c r="H1581" s="11" t="str">
        <x:v>LIN-18</x:v>
      </x:c>
      <x:c r="I1581" s="19" t="n">
        <x:v>72</x:v>
      </x:c>
      <x:c r="J1581" s="21" t="n">
        <x:v>3</x:v>
      </x:c>
      <x:c r="K1581" s="18" t="n">
        <x:f>'05 Cargo Register'!K237</x:f>
        <x:v>360</x:v>
      </x:c>
      <x:c r="L1581" s="18" t="n">
        <x:f>'05 Cargo Register'!N237</x:f>
        <x:v>25</x:v>
      </x:c>
      <x:c r="M1581" s="18" t="n">
        <x:f>'05 Cargo Register'!O237</x:f>
        <x:v>1100</x:v>
      </x:c>
      <x:c r="N1581" s="18" t="n">
        <x:f>J1581*K1581</x:f>
        <x:v>1080</x:v>
      </x:c>
      <x:c r="O1581" s="18" t="n">
        <x:f>J1581*L1581</x:f>
        <x:v>75</x:v>
      </x:c>
      <x:c r="P1581" s="18" t="n">
        <x:f>J1581*M1581</x:f>
        <x:v>3300</x:v>
      </x:c>
      <x:c r="Q1581" s="22" t="n">
        <x:f>'01 Controls'!$E$25*'02 Cargo Classes'!$M$13</x:f>
        <x:v>0</x:v>
      </x:c>
      <x:c r="R1581" s="22" t="n">
        <x:f>'01 Controls'!$F$25*'02 Cargo Classes'!$N$13</x:f>
        <x:v>0</x:v>
      </x:c>
      <x:c r="S1581" s="22" t="n">
        <x:f>'01 Controls'!$G$25*'02 Cargo Classes'!$O$13</x:f>
        <x:v>0.9</x:v>
      </x:c>
      <x:c r="T1581" s="22" t="n">
        <x:f>'01 Controls'!$H$25*'02 Cargo Classes'!$P$13</x:f>
        <x:v>0</x:v>
      </x:c>
      <x:c r="U1581" s="22" t="n">
        <x:f>SUM(Q1581:T1581)</x:f>
        <x:v>0.9</x:v>
      </x:c>
      <x:c r="V1581" s="18" t="n">
        <x:f>IF(U1581=0,0,N1581*Q1581/U1581)</x:f>
        <x:v>0</x:v>
      </x:c>
      <x:c r="W1581" s="18" t="n">
        <x:f>IF(U1581=0,0,P1581*Q1581/U1581)</x:f>
        <x:v>0</x:v>
      </x:c>
      <x:c r="X1581" s="18" t="n">
        <x:f>MAX(V1581,W1581*'01 Controls'!$E$12)</x:f>
        <x:v>0</x:v>
      </x:c>
      <x:c r="Y1581" s="18" t="n">
        <x:f>IF(U1581=0,0,N1581*R1581/U1581)</x:f>
        <x:v>0</x:v>
      </x:c>
      <x:c r="Z1581" s="18" t="n">
        <x:f>IF(U1581=0,0,P1581*R1581/U1581)</x:f>
        <x:v>0</x:v>
      </x:c>
      <x:c r="AA1581" s="18" t="n">
        <x:f>MAX(Y1581,Z1581*'01 Controls'!$E$13)</x:f>
        <x:v>0</x:v>
      </x:c>
      <x:c r="AB1581" s="18" t="n">
        <x:f>IF(U1581=0,0,N1581*S1581/U1581)</x:f>
        <x:v>1080</x:v>
      </x:c>
      <x:c r="AC1581" s="18" t="n">
        <x:f>IF(U1581=0,0,P1581*S1581/U1581)</x:f>
        <x:v>3300</x:v>
      </x:c>
      <x:c r="AD1581" s="18" t="n">
        <x:f>MAX(AB1581,AC1581*'01 Controls'!$E$14)</x:f>
        <x:v>1080</x:v>
      </x:c>
      <x:c r="AE1581" s="18" t="n">
        <x:f>IF(U1581=0,0,N1581*T1581/U1581)</x:f>
        <x:v>0</x:v>
      </x:c>
      <x:c r="AF1581" s="18" t="n">
        <x:f>IF(U1581=0,0,P1581*T1581/U1581)</x:f>
        <x:v>0</x:v>
      </x:c>
      <x:c r="AG1581" s="18" t="n">
        <x:f>MAX(AE1581,AF1581*'01 Controls'!$E$15)</x:f>
        <x:v>0</x:v>
      </x:c>
      <x:c r="AH1581" s="18" t="n">
        <x:f>SUM(V1581,Y1581,AB1581,AE1581)</x:f>
        <x:v>1080</x:v>
      </x:c>
      <x:c r="AI1581" s="18" t="n">
        <x:f>N1581-AH1581</x:f>
        <x:v>0</x:v>
      </x:c>
      <x:c r="AJ1581" s="18" t="n">
        <x:f>V1581*INDEX('07 Mode Capacity'!$P$6:$P$17,MATCH("AIR-"&amp;I1581,'07 Mode Capacity'!$C$6:$C$17,0))</x:f>
        <x:v>0</x:v>
      </x:c>
      <x:c r="AK1581" s="18" t="n">
        <x:f>Y1581*INDEX('07 Mode Capacity'!$P$6:$P$17,MATCH("OCEAN-"&amp;I1581,'07 Mode Capacity'!$C$6:$C$17,0))</x:f>
        <x:v>0</x:v>
      </x:c>
      <x:c r="AL1581" s="18" t="n">
        <x:f>AB1581*INDEX('07 Mode Capacity'!$P$6:$P$17,MATCH("LAND-"&amp;I1581,'07 Mode Capacity'!$C$6:$C$17,0))</x:f>
        <x:v>772.2110427625802</x:v>
      </x:c>
      <x:c r="AM1581" s="18" t="n">
        <x:f>AE1581*INDEX('07 Mode Capacity'!$P$6:$P$17,MATCH("INLAND-"&amp;I1581,'07 Mode Capacity'!$C$6:$C$17,0))</x:f>
        <x:v>0</x:v>
      </x:c>
      <x:c r="AN1581" s="18" t="n">
        <x:f>SUM(AJ1581:AM1581)</x:f>
        <x:v>772.2110427625802</x:v>
      </x:c>
      <x:c r="AO1581" s="17" t="n">
        <x:f>IF(N1581=0,1,AN1581/N1581)</x:f>
        <x:v>0.7150102247801668</x:v>
      </x:c>
      <x:c r="AP1581" s="11" t="str">
        <x:f>IF(AO1581&gt;='01 Controls'!$E$16,"PASS","FAIL")</x:f>
        <x:v>FAIL</x:v>
      </x:c>
      <x:c r="AQ1581" s="11" t="str">
        <x:v>UNQUANTIFIED</x:v>
      </x:c>
      <x:c r="AR1581" s="11" t="str">
        <x:v>Position-class planning record; serial item and receiver open</x:v>
      </x:c>
      <x:c r="AS1581" s="26"/>
      <x:c r="AT1581" s="26"/>
    </x:row>
    <x:row r="1582">
      <x:c r="C1582" s="11" t="str">
        <x:v>M1-I-URG-BLK-08</x:v>
      </x:c>
      <x:c r="D1582" s="11" t="str">
        <x:v>M1</x:v>
      </x:c>
      <x:c r="E1582" s="11" t="str">
        <x:v>Western fire and heat</x:v>
      </x:c>
      <x:c r="F1582" s="11" t="str">
        <x:v>I-URG</x:v>
      </x:c>
      <x:c r="G1582" s="11" t="str">
        <x:v>Utility reconstruction group</x:v>
      </x:c>
      <x:c r="H1582" s="11" t="str">
        <x:v>BLK-08</x:v>
      </x:c>
      <x:c r="I1582" s="19" t="n">
        <x:v>48</x:v>
      </x:c>
      <x:c r="J1582" s="21" t="n">
        <x:v>3</x:v>
      </x:c>
      <x:c r="K1582" s="18" t="n">
        <x:f>'05 Cargo Register'!K238</x:f>
        <x:v>108</x:v>
      </x:c>
      <x:c r="L1582" s="18" t="n">
        <x:f>'05 Cargo Register'!N238</x:f>
        <x:v>17</x:v>
      </x:c>
      <x:c r="M1582" s="18" t="n">
        <x:f>'05 Cargo Register'!O238</x:f>
        <x:v>867</x:v>
      </x:c>
      <x:c r="N1582" s="18" t="n">
        <x:f>J1582*K1582</x:f>
        <x:v>324</x:v>
      </x:c>
      <x:c r="O1582" s="18" t="n">
        <x:f>J1582*L1582</x:f>
        <x:v>51</x:v>
      </x:c>
      <x:c r="P1582" s="18" t="n">
        <x:f>J1582*M1582</x:f>
        <x:v>2601</x:v>
      </x:c>
      <x:c r="Q1582" s="22" t="n">
        <x:f>'01 Controls'!$E$25*'02 Cargo Classes'!$M$14</x:f>
        <x:v>0.1</x:v>
      </x:c>
      <x:c r="R1582" s="22" t="n">
        <x:f>'01 Controls'!$F$25*'02 Cargo Classes'!$N$14</x:f>
        <x:v>0</x:v>
      </x:c>
      <x:c r="S1582" s="22" t="n">
        <x:f>'01 Controls'!$G$25*'02 Cargo Classes'!$O$14</x:f>
        <x:v>0.9</x:v>
      </x:c>
      <x:c r="T1582" s="22" t="n">
        <x:f>'01 Controls'!$H$25*'02 Cargo Classes'!$P$14</x:f>
        <x:v>0</x:v>
      </x:c>
      <x:c r="U1582" s="22" t="n">
        <x:f>SUM(Q1582:T1582)</x:f>
        <x:v>1</x:v>
      </x:c>
      <x:c r="V1582" s="18" t="n">
        <x:f>IF(U1582=0,0,N1582*Q1582/U1582)</x:f>
        <x:v>32.4</x:v>
      </x:c>
      <x:c r="W1582" s="18" t="n">
        <x:f>IF(U1582=0,0,P1582*Q1582/U1582)</x:f>
        <x:v>260.1</x:v>
      </x:c>
      <x:c r="X1582" s="18" t="n">
        <x:f>MAX(V1582,W1582*'01 Controls'!$E$12)</x:f>
        <x:v>65.025</x:v>
      </x:c>
      <x:c r="Y1582" s="18" t="n">
        <x:f>IF(U1582=0,0,N1582*R1582/U1582)</x:f>
        <x:v>0</x:v>
      </x:c>
      <x:c r="Z1582" s="18" t="n">
        <x:f>IF(U1582=0,0,P1582*R1582/U1582)</x:f>
        <x:v>0</x:v>
      </x:c>
      <x:c r="AA1582" s="18" t="n">
        <x:f>MAX(Y1582,Z1582*'01 Controls'!$E$13)</x:f>
        <x:v>0</x:v>
      </x:c>
      <x:c r="AB1582" s="18" t="n">
        <x:f>IF(U1582=0,0,N1582*S1582/U1582)</x:f>
        <x:v>291.6</x:v>
      </x:c>
      <x:c r="AC1582" s="18" t="n">
        <x:f>IF(U1582=0,0,P1582*S1582/U1582)</x:f>
        <x:v>2340.9</x:v>
      </x:c>
      <x:c r="AD1582" s="18" t="n">
        <x:f>MAX(AB1582,AC1582*'01 Controls'!$E$14)</x:f>
        <x:v>468.18000000000006</x:v>
      </x:c>
      <x:c r="AE1582" s="18" t="n">
        <x:f>IF(U1582=0,0,N1582*T1582/U1582)</x:f>
        <x:v>0</x:v>
      </x:c>
      <x:c r="AF1582" s="18" t="n">
        <x:f>IF(U1582=0,0,P1582*T1582/U1582)</x:f>
        <x:v>0</x:v>
      </x:c>
      <x:c r="AG1582" s="18" t="n">
        <x:f>MAX(AE1582,AF1582*'01 Controls'!$E$15)</x:f>
        <x:v>0</x:v>
      </x:c>
      <x:c r="AH1582" s="18" t="n">
        <x:f>SUM(V1582,Y1582,AB1582,AE1582)</x:f>
        <x:v>324</x:v>
      </x:c>
      <x:c r="AI1582" s="18" t="n">
        <x:f>N1582-AH1582</x:f>
        <x:v>0</x:v>
      </x:c>
      <x:c r="AJ1582" s="18" t="n">
        <x:f>V1582*INDEX('07 Mode Capacity'!$P$6:$P$17,MATCH("AIR-"&amp;I1582,'07 Mode Capacity'!$C$6:$C$17,0))</x:f>
        <x:v>9.082875328573081</x:v>
      </x:c>
      <x:c r="AK1582" s="18" t="n">
        <x:f>Y1582*INDEX('07 Mode Capacity'!$P$6:$P$17,MATCH("OCEAN-"&amp;I1582,'07 Mode Capacity'!$C$6:$C$17,0))</x:f>
        <x:v>0</x:v>
      </x:c>
      <x:c r="AL1582" s="18" t="n">
        <x:f>AB1582*INDEX('07 Mode Capacity'!$P$6:$P$17,MATCH("LAND-"&amp;I1582,'07 Mode Capacity'!$C$6:$C$17,0))</x:f>
        <x:v>35.58915875044194</x:v>
      </x:c>
      <x:c r="AM1582" s="18" t="n">
        <x:f>AE1582*INDEX('07 Mode Capacity'!$P$6:$P$17,MATCH("INLAND-"&amp;I1582,'07 Mode Capacity'!$C$6:$C$17,0))</x:f>
        <x:v>0</x:v>
      </x:c>
      <x:c r="AN1582" s="18" t="n">
        <x:f>SUM(AJ1582:AM1582)</x:f>
        <x:v>44.67203407901502</x:v>
      </x:c>
      <x:c r="AO1582" s="17" t="n">
        <x:f>IF(N1582=0,1,AN1582/N1582)</x:f>
        <x:v>0.13787664839202166</x:v>
      </x:c>
      <x:c r="AP1582" s="11" t="str">
        <x:f>IF(AO1582&gt;='01 Controls'!$E$16,"PASS","FAIL")</x:f>
        <x:v>FAIL</x:v>
      </x:c>
      <x:c r="AQ1582" s="11" t="str">
        <x:v>UNQUANTIFIED</x:v>
      </x:c>
      <x:c r="AR1582" s="11" t="str">
        <x:v>Position-class planning record; serial item and receiver open</x:v>
      </x:c>
      <x:c r="AS1582" s="26"/>
      <x:c r="AT1582" s="26"/>
    </x:row>
    <x:row r="1583">
      <x:c r="C1583" s="11" t="str">
        <x:v>M1-I-URG-OOG-80</x:v>
      </x:c>
      <x:c r="D1583" s="11" t="str">
        <x:v>M1</x:v>
      </x:c>
      <x:c r="E1583" s="11" t="str">
        <x:v>Western fire and heat</x:v>
      </x:c>
      <x:c r="F1583" s="11" t="str">
        <x:v>I-URG</x:v>
      </x:c>
      <x:c r="G1583" s="11" t="str">
        <x:v>Utility reconstruction group</x:v>
      </x:c>
      <x:c r="H1583" s="11" t="str">
        <x:v>OOG-80</x:v>
      </x:c>
      <x:c r="I1583" s="19" t="n">
        <x:v>72</x:v>
      </x:c>
      <x:c r="J1583" s="21" t="n">
        <x:v>3</x:v>
      </x:c>
      <x:c r="K1583" s="18" t="n">
        <x:f>'05 Cargo Register'!K239</x:f>
        <x:v>432</x:v>
      </x:c>
      <x:c r="L1583" s="18" t="n">
        <x:f>'05 Cargo Register'!N239</x:f>
        <x:v>8</x:v>
      </x:c>
      <x:c r="M1583" s="18" t="n">
        <x:f>'05 Cargo Register'!O239</x:f>
        <x:v>1408</x:v>
      </x:c>
      <x:c r="N1583" s="18" t="n">
        <x:f>J1583*K1583</x:f>
        <x:v>1296</x:v>
      </x:c>
      <x:c r="O1583" s="18" t="n">
        <x:f>J1583*L1583</x:f>
        <x:v>24</x:v>
      </x:c>
      <x:c r="P1583" s="18" t="n">
        <x:f>J1583*M1583</x:f>
        <x:v>4224</x:v>
      </x:c>
      <x:c r="Q1583" s="22" t="n">
        <x:f>'01 Controls'!$E$25*'02 Cargo Classes'!$M$15</x:f>
        <x:v>0</x:v>
      </x:c>
      <x:c r="R1583" s="22" t="n">
        <x:f>'01 Controls'!$F$25*'02 Cargo Classes'!$N$15</x:f>
        <x:v>0</x:v>
      </x:c>
      <x:c r="S1583" s="22" t="n">
        <x:f>'01 Controls'!$G$25*'02 Cargo Classes'!$O$15</x:f>
        <x:v>0.54</x:v>
      </x:c>
      <x:c r="T1583" s="22" t="n">
        <x:f>'01 Controls'!$H$25*'02 Cargo Classes'!$P$15</x:f>
        <x:v>0</x:v>
      </x:c>
      <x:c r="U1583" s="22" t="n">
        <x:f>SUM(Q1583:T1583)</x:f>
        <x:v>0.54</x:v>
      </x:c>
      <x:c r="V1583" s="18" t="n">
        <x:f>IF(U1583=0,0,N1583*Q1583/U1583)</x:f>
        <x:v>0</x:v>
      </x:c>
      <x:c r="W1583" s="18" t="n">
        <x:f>IF(U1583=0,0,P1583*Q1583/U1583)</x:f>
        <x:v>0</x:v>
      </x:c>
      <x:c r="X1583" s="18" t="n">
        <x:f>MAX(V1583,W1583*'01 Controls'!$E$12)</x:f>
        <x:v>0</x:v>
      </x:c>
      <x:c r="Y1583" s="18" t="n">
        <x:f>IF(U1583=0,0,N1583*R1583/U1583)</x:f>
        <x:v>0</x:v>
      </x:c>
      <x:c r="Z1583" s="18" t="n">
        <x:f>IF(U1583=0,0,P1583*R1583/U1583)</x:f>
        <x:v>0</x:v>
      </x:c>
      <x:c r="AA1583" s="18" t="n">
        <x:f>MAX(Y1583,Z1583*'01 Controls'!$E$13)</x:f>
        <x:v>0</x:v>
      </x:c>
      <x:c r="AB1583" s="18" t="n">
        <x:f>IF(U1583=0,0,N1583*S1583/U1583)</x:f>
        <x:v>1296</x:v>
      </x:c>
      <x:c r="AC1583" s="18" t="n">
        <x:f>IF(U1583=0,0,P1583*S1583/U1583)</x:f>
        <x:v>4224</x:v>
      </x:c>
      <x:c r="AD1583" s="18" t="n">
        <x:f>MAX(AB1583,AC1583*'01 Controls'!$E$14)</x:f>
        <x:v>1296</x:v>
      </x:c>
      <x:c r="AE1583" s="18" t="n">
        <x:f>IF(U1583=0,0,N1583*T1583/U1583)</x:f>
        <x:v>0</x:v>
      </x:c>
      <x:c r="AF1583" s="18" t="n">
        <x:f>IF(U1583=0,0,P1583*T1583/U1583)</x:f>
        <x:v>0</x:v>
      </x:c>
      <x:c r="AG1583" s="18" t="n">
        <x:f>MAX(AE1583,AF1583*'01 Controls'!$E$15)</x:f>
        <x:v>0</x:v>
      </x:c>
      <x:c r="AH1583" s="18" t="n">
        <x:f>SUM(V1583,Y1583,AB1583,AE1583)</x:f>
        <x:v>1296</x:v>
      </x:c>
      <x:c r="AI1583" s="18" t="n">
        <x:f>N1583-AH1583</x:f>
        <x:v>0</x:v>
      </x:c>
      <x:c r="AJ1583" s="18" t="n">
        <x:f>V1583*INDEX('07 Mode Capacity'!$P$6:$P$17,MATCH("AIR-"&amp;I1583,'07 Mode Capacity'!$C$6:$C$17,0))</x:f>
        <x:v>0</x:v>
      </x:c>
      <x:c r="AK1583" s="18" t="n">
        <x:f>Y1583*INDEX('07 Mode Capacity'!$P$6:$P$17,MATCH("OCEAN-"&amp;I1583,'07 Mode Capacity'!$C$6:$C$17,0))</x:f>
        <x:v>0</x:v>
      </x:c>
      <x:c r="AL1583" s="18" t="n">
        <x:f>AB1583*INDEX('07 Mode Capacity'!$P$6:$P$17,MATCH("LAND-"&amp;I1583,'07 Mode Capacity'!$C$6:$C$17,0))</x:f>
        <x:v>926.6532513150962</x:v>
      </x:c>
      <x:c r="AM1583" s="18" t="n">
        <x:f>AE1583*INDEX('07 Mode Capacity'!$P$6:$P$17,MATCH("INLAND-"&amp;I1583,'07 Mode Capacity'!$C$6:$C$17,0))</x:f>
        <x:v>0</x:v>
      </x:c>
      <x:c r="AN1583" s="18" t="n">
        <x:f>SUM(AJ1583:AM1583)</x:f>
        <x:v>926.6532513150962</x:v>
      </x:c>
      <x:c r="AO1583" s="17" t="n">
        <x:f>IF(N1583=0,1,AN1583/N1583)</x:f>
        <x:v>0.7150102247801668</x:v>
      </x:c>
      <x:c r="AP1583" s="11" t="str">
        <x:f>IF(AO1583&gt;='01 Controls'!$E$16,"PASS","FAIL")</x:f>
        <x:v>FAIL</x:v>
      </x:c>
      <x:c r="AQ1583" s="11" t="str">
        <x:v>UNQUANTIFIED</x:v>
      </x:c>
      <x:c r="AR1583" s="11" t="str">
        <x:v>Position-class planning record; serial item and receiver open</x:v>
      </x:c>
      <x:c r="AS1583" s="26"/>
      <x:c r="AT1583" s="26"/>
    </x:row>
    <x:row r="1584">
      <x:c r="C1584" s="11" t="str">
        <x:v>M1-H-CHC-APL-45</x:v>
      </x:c>
      <x:c r="D1584" s="11" t="str">
        <x:v>M1</x:v>
      </x:c>
      <x:c r="E1584" s="11" t="str">
        <x:v>Western fire and heat</x:v>
      </x:c>
      <x:c r="F1584" s="11" t="str">
        <x:v>H-CHC</x:v>
      </x:c>
      <x:c r="G1584" s="11" t="str">
        <x:v>Community health continuity group</x:v>
      </x:c>
      <x:c r="H1584" s="11" t="str">
        <x:v>APL-45</x:v>
      </x:c>
      <x:c r="I1584" s="19" t="n">
        <x:v>24</x:v>
      </x:c>
      <x:c r="J1584" s="21" t="n">
        <x:v>4</x:v>
      </x:c>
      <x:c r="K1584" s="18" t="n">
        <x:f>'05 Cargo Register'!K240</x:f>
        <x:v>472.5</x:v>
      </x:c>
      <x:c r="L1584" s="18" t="n">
        <x:f>'05 Cargo Register'!N240</x:f>
        <x:v>124</x:v>
      </x:c>
      <x:c r="M1584" s="18" t="n">
        <x:f>'05 Cargo Register'!O240</x:f>
        <x:v>930</x:v>
      </x:c>
      <x:c r="N1584" s="18" t="n">
        <x:f>J1584*K1584</x:f>
        <x:v>1890</x:v>
      </x:c>
      <x:c r="O1584" s="18" t="n">
        <x:f>J1584*L1584</x:f>
        <x:v>496</x:v>
      </x:c>
      <x:c r="P1584" s="18" t="n">
        <x:f>J1584*M1584</x:f>
        <x:v>3720</x:v>
      </x:c>
      <x:c r="Q1584" s="22" t="n">
        <x:f>'01 Controls'!$E$25*'02 Cargo Classes'!$M$6</x:f>
        <x:v>0.30000000000000004</x:v>
      </x:c>
      <x:c r="R1584" s="22" t="n">
        <x:f>'01 Controls'!$F$25*'02 Cargo Classes'!$N$6</x:f>
        <x:v>0</x:v>
      </x:c>
      <x:c r="S1584" s="22" t="n">
        <x:f>'01 Controls'!$G$25*'02 Cargo Classes'!$O$6</x:f>
        <x:v>0.9</x:v>
      </x:c>
      <x:c r="T1584" s="22" t="n">
        <x:f>'01 Controls'!$H$25*'02 Cargo Classes'!$P$6</x:f>
        <x:v>0</x:v>
      </x:c>
      <x:c r="U1584" s="22" t="n">
        <x:f>SUM(Q1584:T1584)</x:f>
        <x:v>1.2000000000000002</x:v>
      </x:c>
      <x:c r="V1584" s="18" t="n">
        <x:f>IF(U1584=0,0,N1584*Q1584/U1584)</x:f>
        <x:v>472.5</x:v>
      </x:c>
      <x:c r="W1584" s="18" t="n">
        <x:f>IF(U1584=0,0,P1584*Q1584/U1584)</x:f>
        <x:v>930</x:v>
      </x:c>
      <x:c r="X1584" s="18" t="n">
        <x:f>MAX(V1584,W1584*'01 Controls'!$E$12)</x:f>
        <x:v>472.5</x:v>
      </x:c>
      <x:c r="Y1584" s="18" t="n">
        <x:f>IF(U1584=0,0,N1584*R1584/U1584)</x:f>
        <x:v>0</x:v>
      </x:c>
      <x:c r="Z1584" s="18" t="n">
        <x:f>IF(U1584=0,0,P1584*R1584/U1584)</x:f>
        <x:v>0</x:v>
      </x:c>
      <x:c r="AA1584" s="18" t="n">
        <x:f>MAX(Y1584,Z1584*'01 Controls'!$E$13)</x:f>
        <x:v>0</x:v>
      </x:c>
      <x:c r="AB1584" s="18" t="n">
        <x:f>IF(U1584=0,0,N1584*S1584/U1584)</x:f>
        <x:v>1417.4999999999998</x:v>
      </x:c>
      <x:c r="AC1584" s="18" t="n">
        <x:f>IF(U1584=0,0,P1584*S1584/U1584)</x:f>
        <x:v>2789.9999999999995</x:v>
      </x:c>
      <x:c r="AD1584" s="18" t="n">
        <x:f>MAX(AB1584,AC1584*'01 Controls'!$E$14)</x:f>
        <x:v>1417.4999999999998</x:v>
      </x:c>
      <x:c r="AE1584" s="18" t="n">
        <x:f>IF(U1584=0,0,N1584*T1584/U1584)</x:f>
        <x:v>0</x:v>
      </x:c>
      <x:c r="AF1584" s="18" t="n">
        <x:f>IF(U1584=0,0,P1584*T1584/U1584)</x:f>
        <x:v>0</x:v>
      </x:c>
      <x:c r="AG1584" s="18" t="n">
        <x:f>MAX(AE1584,AF1584*'01 Controls'!$E$15)</x:f>
        <x:v>0</x:v>
      </x:c>
      <x:c r="AH1584" s="18" t="n">
        <x:f>SUM(V1584,Y1584,AB1584,AE1584)</x:f>
        <x:v>1889.9999999999998</x:v>
      </x:c>
      <x:c r="AI1584" s="18" t="n">
        <x:f>N1584-AH1584</x:f>
        <x:v>2.2737367544323206e-13</x:v>
      </x:c>
      <x:c r="AJ1584" s="18" t="n">
        <x:f>V1584*INDEX('07 Mode Capacity'!$P$6:$P$17,MATCH("AIR-"&amp;I1584,'07 Mode Capacity'!$C$6:$C$17,0))</x:f>
        <x:v>95.87689705386585</x:v>
      </x:c>
      <x:c r="AK1584" s="18" t="n">
        <x:f>Y1584*INDEX('07 Mode Capacity'!$P$6:$P$17,MATCH("OCEAN-"&amp;I1584,'07 Mode Capacity'!$C$6:$C$17,0))</x:f>
        <x:v>0</x:v>
      </x:c>
      <x:c r="AL1584" s="18" t="n">
        <x:f>AB1584*INDEX('07 Mode Capacity'!$P$6:$P$17,MATCH("LAND-"&amp;I1584,'07 Mode Capacity'!$C$6:$C$17,0))</x:f>
        <x:v>542.1950601237224</x:v>
      </x:c>
      <x:c r="AM1584" s="18" t="n">
        <x:f>AE1584*INDEX('07 Mode Capacity'!$P$6:$P$17,MATCH("INLAND-"&amp;I1584,'07 Mode Capacity'!$C$6:$C$17,0))</x:f>
        <x:v>0</x:v>
      </x:c>
      <x:c r="AN1584" s="18" t="n">
        <x:f>SUM(AJ1584:AM1584)</x:f>
        <x:v>638.0719571775883</x:v>
      </x:c>
      <x:c r="AO1584" s="17" t="n">
        <x:f>IF(N1584=0,1,AN1584/N1584)</x:f>
        <x:v>0.3376042101468721</x:v>
      </x:c>
      <x:c r="AP1584" s="11" t="str">
        <x:f>IF(AO1584&gt;='01 Controls'!$E$16,"PASS","FAIL")</x:f>
        <x:v>FAIL</x:v>
      </x:c>
      <x:c r="AQ1584" s="11" t="str">
        <x:v>UNQUANTIFIED</x:v>
      </x:c>
      <x:c r="AR1584" s="11" t="str">
        <x:v>Position-class planning record; serial item and receiver open</x:v>
      </x:c>
      <x:c r="AS1584" s="26"/>
      <x:c r="AT1584" s="26"/>
    </x:row>
    <x:row r="1585">
      <x:c r="C1585" s="11" t="str">
        <x:v>M1-H-CHC-ISO-18</x:v>
      </x:c>
      <x:c r="D1585" s="11" t="str">
        <x:v>M1</x:v>
      </x:c>
      <x:c r="E1585" s="11" t="str">
        <x:v>Western fire and heat</x:v>
      </x:c>
      <x:c r="F1585" s="11" t="str">
        <x:v>H-CHC</x:v>
      </x:c>
      <x:c r="G1585" s="11" t="str">
        <x:v>Community health continuity group</x:v>
      </x:c>
      <x:c r="H1585" s="11" t="str">
        <x:v>ISO-18</x:v>
      </x:c>
      <x:c r="I1585" s="19" t="n">
        <x:v>48</x:v>
      </x:c>
      <x:c r="J1585" s="21" t="n">
        <x:v>4</x:v>
      </x:c>
      <x:c r="K1585" s="18" t="n">
        <x:f>'05 Cargo Register'!K241</x:f>
        <x:v>551.25</x:v>
      </x:c>
      <x:c r="L1585" s="18" t="n">
        <x:f>'05 Cargo Register'!N241</x:f>
        <x:v>37</x:v>
      </x:c>
      <x:c r="M1585" s="18" t="n">
        <x:f>'05 Cargo Register'!O241</x:f>
        <x:v>976.8000000000001</x:v>
      </x:c>
      <x:c r="N1585" s="18" t="n">
        <x:f>J1585*K1585</x:f>
        <x:v>2205</x:v>
      </x:c>
      <x:c r="O1585" s="18" t="n">
        <x:f>J1585*L1585</x:f>
        <x:v>148</x:v>
      </x:c>
      <x:c r="P1585" s="18" t="n">
        <x:f>J1585*M1585</x:f>
        <x:v>3907.2000000000003</x:v>
      </x:c>
      <x:c r="Q1585" s="22" t="n">
        <x:f>'01 Controls'!$E$25*'02 Cargo Classes'!$M$7</x:f>
        <x:v>0.020000000000000004</x:v>
      </x:c>
      <x:c r="R1585" s="22" t="n">
        <x:f>'01 Controls'!$F$25*'02 Cargo Classes'!$N$7</x:f>
        <x:v>0</x:v>
      </x:c>
      <x:c r="S1585" s="22" t="n">
        <x:f>'01 Controls'!$G$25*'02 Cargo Classes'!$O$7</x:f>
        <x:v>1.08</x:v>
      </x:c>
      <x:c r="T1585" s="22" t="n">
        <x:f>'01 Controls'!$H$25*'02 Cargo Classes'!$P$7</x:f>
        <x:v>0</x:v>
      </x:c>
      <x:c r="U1585" s="22" t="n">
        <x:f>SUM(Q1585:T1585)</x:f>
        <x:v>1.1</x:v>
      </x:c>
      <x:c r="V1585" s="18" t="n">
        <x:f>IF(U1585=0,0,N1585*Q1585/U1585)</x:f>
        <x:v>40.09090909090909</x:v>
      </x:c>
      <x:c r="W1585" s="18" t="n">
        <x:f>IF(U1585=0,0,P1585*Q1585/U1585)</x:f>
        <x:v>71.04</x:v>
      </x:c>
      <x:c r="X1585" s="18" t="n">
        <x:f>MAX(V1585,W1585*'01 Controls'!$E$12)</x:f>
        <x:v>40.09090909090909</x:v>
      </x:c>
      <x:c r="Y1585" s="18" t="n">
        <x:f>IF(U1585=0,0,N1585*R1585/U1585)</x:f>
        <x:v>0</x:v>
      </x:c>
      <x:c r="Z1585" s="18" t="n">
        <x:f>IF(U1585=0,0,P1585*R1585/U1585)</x:f>
        <x:v>0</x:v>
      </x:c>
      <x:c r="AA1585" s="18" t="n">
        <x:f>MAX(Y1585,Z1585*'01 Controls'!$E$13)</x:f>
        <x:v>0</x:v>
      </x:c>
      <x:c r="AB1585" s="18" t="n">
        <x:f>IF(U1585=0,0,N1585*S1585/U1585)</x:f>
        <x:v>2164.909090909091</x:v>
      </x:c>
      <x:c r="AC1585" s="18" t="n">
        <x:f>IF(U1585=0,0,P1585*S1585/U1585)</x:f>
        <x:v>3836.1600000000003</x:v>
      </x:c>
      <x:c r="AD1585" s="18" t="n">
        <x:f>MAX(AB1585,AC1585*'01 Controls'!$E$14)</x:f>
        <x:v>2164.909090909091</x:v>
      </x:c>
      <x:c r="AE1585" s="18" t="n">
        <x:f>IF(U1585=0,0,N1585*T1585/U1585)</x:f>
        <x:v>0</x:v>
      </x:c>
      <x:c r="AF1585" s="18" t="n">
        <x:f>IF(U1585=0,0,P1585*T1585/U1585)</x:f>
        <x:v>0</x:v>
      </x:c>
      <x:c r="AG1585" s="18" t="n">
        <x:f>MAX(AE1585,AF1585*'01 Controls'!$E$15)</x:f>
        <x:v>0</x:v>
      </x:c>
      <x:c r="AH1585" s="18" t="n">
        <x:f>SUM(V1585,Y1585,AB1585,AE1585)</x:f>
        <x:v>2205</x:v>
      </x:c>
      <x:c r="AI1585" s="18" t="n">
        <x:f>N1585-AH1585</x:f>
        <x:v>0</x:v>
      </x:c>
      <x:c r="AJ1585" s="18" t="n">
        <x:f>V1585*INDEX('07 Mode Capacity'!$P$6:$P$17,MATCH("AIR-"&amp;I1585,'07 Mode Capacity'!$C$6:$C$17,0))</x:f>
        <x:v>11.238911391416186</x:v>
      </x:c>
      <x:c r="AK1585" s="18" t="n">
        <x:f>Y1585*INDEX('07 Mode Capacity'!$P$6:$P$17,MATCH("OCEAN-"&amp;I1585,'07 Mode Capacity'!$C$6:$C$17,0))</x:f>
        <x:v>0</x:v>
      </x:c>
      <x:c r="AL1585" s="18" t="n">
        <x:f>AB1585*INDEX('07 Mode Capacity'!$P$6:$P$17,MATCH("LAND-"&amp;I1585,'07 Mode Capacity'!$C$6:$C$17,0))</x:f>
        <x:v>264.2225422381295</x:v>
      </x:c>
      <x:c r="AM1585" s="18" t="n">
        <x:f>AE1585*INDEX('07 Mode Capacity'!$P$6:$P$17,MATCH("INLAND-"&amp;I1585,'07 Mode Capacity'!$C$6:$C$17,0))</x:f>
        <x:v>0</x:v>
      </x:c>
      <x:c r="AN1585" s="18" t="n">
        <x:f>SUM(AJ1585:AM1585)</x:f>
        <x:v>275.4614536295457</x:v>
      </x:c>
      <x:c r="AO1585" s="17" t="n">
        <x:f>IF(N1585=0,1,AN1585/N1585)</x:f>
        <x:v>0.12492582931045157</x:v>
      </x:c>
      <x:c r="AP1585" s="11" t="str">
        <x:f>IF(AO1585&gt;='01 Controls'!$E$16,"PASS","FAIL")</x:f>
        <x:v>FAIL</x:v>
      </x:c>
      <x:c r="AQ1585" s="11" t="str">
        <x:v>UNQUANTIFIED</x:v>
      </x:c>
      <x:c r="AR1585" s="11" t="str">
        <x:v>Position-class planning record; serial item and receiver open</x:v>
      </x:c>
      <x:c r="AS1585" s="26"/>
      <x:c r="AT1585" s="26"/>
    </x:row>
    <x:row r="1586">
      <x:c r="C1586" s="11" t="str">
        <x:v>M1-H-CHC-COL-12</x:v>
      </x:c>
      <x:c r="D1586" s="11" t="str">
        <x:v>M1</x:v>
      </x:c>
      <x:c r="E1586" s="11" t="str">
        <x:v>Western fire and heat</x:v>
      </x:c>
      <x:c r="F1586" s="11" t="str">
        <x:v>H-CHC</x:v>
      </x:c>
      <x:c r="G1586" s="11" t="str">
        <x:v>Community health continuity group</x:v>
      </x:c>
      <x:c r="H1586" s="11" t="str">
        <x:v>COL-12</x:v>
      </x:c>
      <x:c r="I1586" s="19" t="n">
        <x:v>24</x:v>
      </x:c>
      <x:c r="J1586" s="21" t="n">
        <x:v>4</x:v>
      </x:c>
      <x:c r="K1586" s="18" t="n">
        <x:f>'05 Cargo Register'!K242</x:f>
        <x:v>472.5</x:v>
      </x:c>
      <x:c r="L1586" s="18" t="n">
        <x:f>'05 Cargo Register'!N242</x:f>
        <x:v>50</x:v>
      </x:c>
      <x:c r="M1586" s="18" t="n">
        <x:f>'05 Cargo Register'!O242</x:f>
        <x:v>1320</x:v>
      </x:c>
      <x:c r="N1586" s="18" t="n">
        <x:f>J1586*K1586</x:f>
        <x:v>1890</x:v>
      </x:c>
      <x:c r="O1586" s="18" t="n">
        <x:f>J1586*L1586</x:f>
        <x:v>200</x:v>
      </x:c>
      <x:c r="P1586" s="18" t="n">
        <x:f>J1586*M1586</x:f>
        <x:v>5280</x:v>
      </x:c>
      <x:c r="Q1586" s="22" t="n">
        <x:f>'01 Controls'!$E$25*'02 Cargo Classes'!$M$8</x:f>
        <x:v>0.2</x:v>
      </x:c>
      <x:c r="R1586" s="22" t="n">
        <x:f>'01 Controls'!$F$25*'02 Cargo Classes'!$N$8</x:f>
        <x:v>0</x:v>
      </x:c>
      <x:c r="S1586" s="22" t="n">
        <x:f>'01 Controls'!$G$25*'02 Cargo Classes'!$O$8</x:f>
        <x:v>1.08</x:v>
      </x:c>
      <x:c r="T1586" s="22" t="n">
        <x:f>'01 Controls'!$H$25*'02 Cargo Classes'!$P$8</x:f>
        <x:v>0</x:v>
      </x:c>
      <x:c r="U1586" s="22" t="n">
        <x:f>SUM(Q1586:T1586)</x:f>
        <x:v>1.28</x:v>
      </x:c>
      <x:c r="V1586" s="18" t="n">
        <x:f>IF(U1586=0,0,N1586*Q1586/U1586)</x:f>
        <x:v>295.3125</x:v>
      </x:c>
      <x:c r="W1586" s="18" t="n">
        <x:f>IF(U1586=0,0,P1586*Q1586/U1586)</x:f>
        <x:v>825</x:v>
      </x:c>
      <x:c r="X1586" s="18" t="n">
        <x:f>MAX(V1586,W1586*'01 Controls'!$E$12)</x:f>
        <x:v>295.3125</x:v>
      </x:c>
      <x:c r="Y1586" s="18" t="n">
        <x:f>IF(U1586=0,0,N1586*R1586/U1586)</x:f>
        <x:v>0</x:v>
      </x:c>
      <x:c r="Z1586" s="18" t="n">
        <x:f>IF(U1586=0,0,P1586*R1586/U1586)</x:f>
        <x:v>0</x:v>
      </x:c>
      <x:c r="AA1586" s="18" t="n">
        <x:f>MAX(Y1586,Z1586*'01 Controls'!$E$13)</x:f>
        <x:v>0</x:v>
      </x:c>
      <x:c r="AB1586" s="18" t="n">
        <x:f>IF(U1586=0,0,N1586*S1586/U1586)</x:f>
        <x:v>1594.6875</x:v>
      </x:c>
      <x:c r="AC1586" s="18" t="n">
        <x:f>IF(U1586=0,0,P1586*S1586/U1586)</x:f>
        <x:v>4455</x:v>
      </x:c>
      <x:c r="AD1586" s="18" t="n">
        <x:f>MAX(AB1586,AC1586*'01 Controls'!$E$14)</x:f>
        <x:v>1594.6875</x:v>
      </x:c>
      <x:c r="AE1586" s="18" t="n">
        <x:f>IF(U1586=0,0,N1586*T1586/U1586)</x:f>
        <x:v>0</x:v>
      </x:c>
      <x:c r="AF1586" s="18" t="n">
        <x:f>IF(U1586=0,0,P1586*T1586/U1586)</x:f>
        <x:v>0</x:v>
      </x:c>
      <x:c r="AG1586" s="18" t="n">
        <x:f>MAX(AE1586,AF1586*'01 Controls'!$E$15)</x:f>
        <x:v>0</x:v>
      </x:c>
      <x:c r="AH1586" s="18" t="n">
        <x:f>SUM(V1586,Y1586,AB1586,AE1586)</x:f>
        <x:v>1890</x:v>
      </x:c>
      <x:c r="AI1586" s="18" t="n">
        <x:f>N1586-AH1586</x:f>
        <x:v>0</x:v>
      </x:c>
      <x:c r="AJ1586" s="18" t="n">
        <x:f>V1586*INDEX('07 Mode Capacity'!$P$6:$P$17,MATCH("AIR-"&amp;I1586,'07 Mode Capacity'!$C$6:$C$17,0))</x:f>
        <x:v>59.92306065866615</x:v>
      </x:c>
      <x:c r="AK1586" s="18" t="n">
        <x:f>Y1586*INDEX('07 Mode Capacity'!$P$6:$P$17,MATCH("OCEAN-"&amp;I1586,'07 Mode Capacity'!$C$6:$C$17,0))</x:f>
        <x:v>0</x:v>
      </x:c>
      <x:c r="AL1586" s="18" t="n">
        <x:f>AB1586*INDEX('07 Mode Capacity'!$P$6:$P$17,MATCH("LAND-"&amp;I1586,'07 Mode Capacity'!$C$6:$C$17,0))</x:f>
        <x:v>609.969442639188</x:v>
      </x:c>
      <x:c r="AM1586" s="18" t="n">
        <x:f>AE1586*INDEX('07 Mode Capacity'!$P$6:$P$17,MATCH("INLAND-"&amp;I1586,'07 Mode Capacity'!$C$6:$C$17,0))</x:f>
        <x:v>0</x:v>
      </x:c>
      <x:c r="AN1586" s="18" t="n">
        <x:f>SUM(AJ1586:AM1586)</x:f>
        <x:v>669.8925032978541</x:v>
      </x:c>
      <x:c r="AO1586" s="17" t="n">
        <x:f>IF(N1586=0,1,AN1586/N1586)</x:f>
        <x:v>0.35444047793537253</x:v>
      </x:c>
      <x:c r="AP1586" s="11" t="str">
        <x:f>IF(AO1586&gt;='01 Controls'!$E$16,"PASS","FAIL")</x:f>
        <x:v>FAIL</x:v>
      </x:c>
      <x:c r="AQ1586" s="11" t="str">
        <x:v>UNQUANTIFIED</x:v>
      </x:c>
      <x:c r="AR1586" s="11" t="str">
        <x:v>Position-class planning record; serial item and receiver open</x:v>
      </x:c>
      <x:c r="AS1586" s="26"/>
      <x:c r="AT1586" s="26"/>
    </x:row>
    <x:row r="1587">
      <x:c r="C1587" s="11" t="str">
        <x:v>M1-H-CHC-BAT-22</x:v>
      </x:c>
      <x:c r="D1587" s="11" t="str">
        <x:v>M1</x:v>
      </x:c>
      <x:c r="E1587" s="11" t="str">
        <x:v>Western fire and heat</x:v>
      </x:c>
      <x:c r="F1587" s="11" t="str">
        <x:v>H-CHC</x:v>
      </x:c>
      <x:c r="G1587" s="11" t="str">
        <x:v>Community health continuity group</x:v>
      </x:c>
      <x:c r="H1587" s="11" t="str">
        <x:v>BAT-22</x:v>
      </x:c>
      <x:c r="I1587" s="19" t="n">
        <x:v>48</x:v>
      </x:c>
      <x:c r="J1587" s="21" t="n">
        <x:v>4</x:v>
      </x:c>
      <x:c r="K1587" s="18" t="n">
        <x:f>'05 Cargo Register'!K243</x:f>
        <x:v>210</x:v>
      </x:c>
      <x:c r="L1587" s="18" t="n">
        <x:f>'05 Cargo Register'!N243</x:f>
        <x:v>12</x:v>
      </x:c>
      <x:c r="M1587" s="18" t="n">
        <x:f>'05 Cargo Register'!O243</x:f>
        <x:v>316.8</x:v>
      </x:c>
      <x:c r="N1587" s="18" t="n">
        <x:f>J1587*K1587</x:f>
        <x:v>840</x:v>
      </x:c>
      <x:c r="O1587" s="18" t="n">
        <x:f>J1587*L1587</x:f>
        <x:v>48</x:v>
      </x:c>
      <x:c r="P1587" s="18" t="n">
        <x:f>J1587*M1587</x:f>
        <x:v>1267.2</x:v>
      </x:c>
      <x:c r="Q1587" s="22" t="n">
        <x:f>'01 Controls'!$E$25*'02 Cargo Classes'!$M$9</x:f>
        <x:v>0</x:v>
      </x:c>
      <x:c r="R1587" s="22" t="n">
        <x:f>'01 Controls'!$F$25*'02 Cargo Classes'!$N$9</x:f>
        <x:v>0</x:v>
      </x:c>
      <x:c r="S1587" s="22" t="n">
        <x:f>'01 Controls'!$G$25*'02 Cargo Classes'!$O$9</x:f>
        <x:v>0.9</x:v>
      </x:c>
      <x:c r="T1587" s="22" t="n">
        <x:f>'01 Controls'!$H$25*'02 Cargo Classes'!$P$9</x:f>
        <x:v>0</x:v>
      </x:c>
      <x:c r="U1587" s="22" t="n">
        <x:f>SUM(Q1587:T1587)</x:f>
        <x:v>0.9</x:v>
      </x:c>
      <x:c r="V1587" s="18" t="n">
        <x:f>IF(U1587=0,0,N1587*Q1587/U1587)</x:f>
        <x:v>0</x:v>
      </x:c>
      <x:c r="W1587" s="18" t="n">
        <x:f>IF(U1587=0,0,P1587*Q1587/U1587)</x:f>
        <x:v>0</x:v>
      </x:c>
      <x:c r="X1587" s="18" t="n">
        <x:f>MAX(V1587,W1587*'01 Controls'!$E$12)</x:f>
        <x:v>0</x:v>
      </x:c>
      <x:c r="Y1587" s="18" t="n">
        <x:f>IF(U1587=0,0,N1587*R1587/U1587)</x:f>
        <x:v>0</x:v>
      </x:c>
      <x:c r="Z1587" s="18" t="n">
        <x:f>IF(U1587=0,0,P1587*R1587/U1587)</x:f>
        <x:v>0</x:v>
      </x:c>
      <x:c r="AA1587" s="18" t="n">
        <x:f>MAX(Y1587,Z1587*'01 Controls'!$E$13)</x:f>
        <x:v>0</x:v>
      </x:c>
      <x:c r="AB1587" s="18" t="n">
        <x:f>IF(U1587=0,0,N1587*S1587/U1587)</x:f>
        <x:v>840</x:v>
      </x:c>
      <x:c r="AC1587" s="18" t="n">
        <x:f>IF(U1587=0,0,P1587*S1587/U1587)</x:f>
        <x:v>1267.2</x:v>
      </x:c>
      <x:c r="AD1587" s="18" t="n">
        <x:f>MAX(AB1587,AC1587*'01 Controls'!$E$14)</x:f>
        <x:v>840</x:v>
      </x:c>
      <x:c r="AE1587" s="18" t="n">
        <x:f>IF(U1587=0,0,N1587*T1587/U1587)</x:f>
        <x:v>0</x:v>
      </x:c>
      <x:c r="AF1587" s="18" t="n">
        <x:f>IF(U1587=0,0,P1587*T1587/U1587)</x:f>
        <x:v>0</x:v>
      </x:c>
      <x:c r="AG1587" s="18" t="n">
        <x:f>MAX(AE1587,AF1587*'01 Controls'!$E$15)</x:f>
        <x:v>0</x:v>
      </x:c>
      <x:c r="AH1587" s="18" t="n">
        <x:f>SUM(V1587,Y1587,AB1587,AE1587)</x:f>
        <x:v>840</x:v>
      </x:c>
      <x:c r="AI1587" s="18" t="n">
        <x:f>N1587-AH1587</x:f>
        <x:v>0</x:v>
      </x:c>
      <x:c r="AJ1587" s="18" t="n">
        <x:f>V1587*INDEX('07 Mode Capacity'!$P$6:$P$17,MATCH("AIR-"&amp;I1587,'07 Mode Capacity'!$C$6:$C$17,0))</x:f>
        <x:v>0</x:v>
      </x:c>
      <x:c r="AK1587" s="18" t="n">
        <x:f>Y1587*INDEX('07 Mode Capacity'!$P$6:$P$17,MATCH("OCEAN-"&amp;I1587,'07 Mode Capacity'!$C$6:$C$17,0))</x:f>
        <x:v>0</x:v>
      </x:c>
      <x:c r="AL1587" s="18" t="n">
        <x:f>AB1587*INDEX('07 Mode Capacity'!$P$6:$P$17,MATCH("LAND-"&amp;I1587,'07 Mode Capacity'!$C$6:$C$17,0))</x:f>
        <x:v>102.52021039221957</x:v>
      </x:c>
      <x:c r="AM1587" s="18" t="n">
        <x:f>AE1587*INDEX('07 Mode Capacity'!$P$6:$P$17,MATCH("INLAND-"&amp;I1587,'07 Mode Capacity'!$C$6:$C$17,0))</x:f>
        <x:v>0</x:v>
      </x:c>
      <x:c r="AN1587" s="18" t="n">
        <x:f>SUM(AJ1587:AM1587)</x:f>
        <x:v>102.52021039221957</x:v>
      </x:c>
      <x:c r="AO1587" s="17" t="n">
        <x:f>IF(N1587=0,1,AN1587/N1587)</x:f>
        <x:v>0.1220478695145471</x:v>
      </x:c>
      <x:c r="AP1587" s="11" t="str">
        <x:f>IF(AO1587&gt;='01 Controls'!$E$16,"PASS","FAIL")</x:f>
        <x:v>FAIL</x:v>
      </x:c>
      <x:c r="AQ1587" s="11" t="str">
        <x:v>UNQUANTIFIED</x:v>
      </x:c>
      <x:c r="AR1587" s="11" t="str">
        <x:v>Position-class planning record; serial item and receiver open</x:v>
      </x:c>
      <x:c r="AS1587" s="26"/>
      <x:c r="AT1587" s="26"/>
    </x:row>
    <x:row r="1588">
      <x:c r="C1588" s="11" t="str">
        <x:v>M1-H-CHC-TNK-20</x:v>
      </x:c>
      <x:c r="D1588" s="11" t="str">
        <x:v>M1</x:v>
      </x:c>
      <x:c r="E1588" s="11" t="str">
        <x:v>Western fire and heat</x:v>
      </x:c>
      <x:c r="F1588" s="11" t="str">
        <x:v>H-CHC</x:v>
      </x:c>
      <x:c r="G1588" s="11" t="str">
        <x:v>Community health continuity group</x:v>
      </x:c>
      <x:c r="H1588" s="11" t="str">
        <x:v>TNK-20</x:v>
      </x:c>
      <x:c r="I1588" s="19" t="n">
        <x:v>48</x:v>
      </x:c>
      <x:c r="J1588" s="21" t="n">
        <x:v>4</x:v>
      </x:c>
      <x:c r="K1588" s="18" t="n">
        <x:f>'05 Cargo Register'!K244</x:f>
        <x:v>157.5</x:v>
      </x:c>
      <x:c r="L1588" s="18" t="n">
        <x:f>'05 Cargo Register'!N244</x:f>
        <x:v>10</x:v>
      </x:c>
      <x:c r="M1588" s="18" t="n">
        <x:f>'05 Cargo Register'!O244</x:f>
        <x:v>212.5</x:v>
      </x:c>
      <x:c r="N1588" s="18" t="n">
        <x:f>J1588*K1588</x:f>
        <x:v>630</x:v>
      </x:c>
      <x:c r="O1588" s="18" t="n">
        <x:f>J1588*L1588</x:f>
        <x:v>40</x:v>
      </x:c>
      <x:c r="P1588" s="18" t="n">
        <x:f>J1588*M1588</x:f>
        <x:v>850</x:v>
      </x:c>
      <x:c r="Q1588" s="22" t="n">
        <x:f>'01 Controls'!$E$25*'02 Cargo Classes'!$M$10</x:f>
        <x:v>0</x:v>
      </x:c>
      <x:c r="R1588" s="22" t="n">
        <x:f>'01 Controls'!$F$25*'02 Cargo Classes'!$N$10</x:f>
        <x:v>0</x:v>
      </x:c>
      <x:c r="S1588" s="22" t="n">
        <x:f>'01 Controls'!$G$25*'02 Cargo Classes'!$O$10</x:f>
        <x:v>0.9</x:v>
      </x:c>
      <x:c r="T1588" s="22" t="n">
        <x:f>'01 Controls'!$H$25*'02 Cargo Classes'!$P$10</x:f>
        <x:v>0</x:v>
      </x:c>
      <x:c r="U1588" s="22" t="n">
        <x:f>SUM(Q1588:T1588)</x:f>
        <x:v>0.9</x:v>
      </x:c>
      <x:c r="V1588" s="18" t="n">
        <x:f>IF(U1588=0,0,N1588*Q1588/U1588)</x:f>
        <x:v>0</x:v>
      </x:c>
      <x:c r="W1588" s="18" t="n">
        <x:f>IF(U1588=0,0,P1588*Q1588/U1588)</x:f>
        <x:v>0</x:v>
      </x:c>
      <x:c r="X1588" s="18" t="n">
        <x:f>MAX(V1588,W1588*'01 Controls'!$E$12)</x:f>
        <x:v>0</x:v>
      </x:c>
      <x:c r="Y1588" s="18" t="n">
        <x:f>IF(U1588=0,0,N1588*R1588/U1588)</x:f>
        <x:v>0</x:v>
      </x:c>
      <x:c r="Z1588" s="18" t="n">
        <x:f>IF(U1588=0,0,P1588*R1588/U1588)</x:f>
        <x:v>0</x:v>
      </x:c>
      <x:c r="AA1588" s="18" t="n">
        <x:f>MAX(Y1588,Z1588*'01 Controls'!$E$13)</x:f>
        <x:v>0</x:v>
      </x:c>
      <x:c r="AB1588" s="18" t="n">
        <x:f>IF(U1588=0,0,N1588*S1588/U1588)</x:f>
        <x:v>630</x:v>
      </x:c>
      <x:c r="AC1588" s="18" t="n">
        <x:f>IF(U1588=0,0,P1588*S1588/U1588)</x:f>
        <x:v>850</x:v>
      </x:c>
      <x:c r="AD1588" s="18" t="n">
        <x:f>MAX(AB1588,AC1588*'01 Controls'!$E$14)</x:f>
        <x:v>630</x:v>
      </x:c>
      <x:c r="AE1588" s="18" t="n">
        <x:f>IF(U1588=0,0,N1588*T1588/U1588)</x:f>
        <x:v>0</x:v>
      </x:c>
      <x:c r="AF1588" s="18" t="n">
        <x:f>IF(U1588=0,0,P1588*T1588/U1588)</x:f>
        <x:v>0</x:v>
      </x:c>
      <x:c r="AG1588" s="18" t="n">
        <x:f>MAX(AE1588,AF1588*'01 Controls'!$E$15)</x:f>
        <x:v>0</x:v>
      </x:c>
      <x:c r="AH1588" s="18" t="n">
        <x:f>SUM(V1588,Y1588,AB1588,AE1588)</x:f>
        <x:v>630</x:v>
      </x:c>
      <x:c r="AI1588" s="18" t="n">
        <x:f>N1588-AH1588</x:f>
        <x:v>0</x:v>
      </x:c>
      <x:c r="AJ1588" s="18" t="n">
        <x:f>V1588*INDEX('07 Mode Capacity'!$P$6:$P$17,MATCH("AIR-"&amp;I1588,'07 Mode Capacity'!$C$6:$C$17,0))</x:f>
        <x:v>0</x:v>
      </x:c>
      <x:c r="AK1588" s="18" t="n">
        <x:f>Y1588*INDEX('07 Mode Capacity'!$P$6:$P$17,MATCH("OCEAN-"&amp;I1588,'07 Mode Capacity'!$C$6:$C$17,0))</x:f>
        <x:v>0</x:v>
      </x:c>
      <x:c r="AL1588" s="18" t="n">
        <x:f>AB1588*INDEX('07 Mode Capacity'!$P$6:$P$17,MATCH("LAND-"&amp;I1588,'07 Mode Capacity'!$C$6:$C$17,0))</x:f>
        <x:v>76.89015779416468</x:v>
      </x:c>
      <x:c r="AM1588" s="18" t="n">
        <x:f>AE1588*INDEX('07 Mode Capacity'!$P$6:$P$17,MATCH("INLAND-"&amp;I1588,'07 Mode Capacity'!$C$6:$C$17,0))</x:f>
        <x:v>0</x:v>
      </x:c>
      <x:c r="AN1588" s="18" t="n">
        <x:f>SUM(AJ1588:AM1588)</x:f>
        <x:v>76.89015779416468</x:v>
      </x:c>
      <x:c r="AO1588" s="17" t="n">
        <x:f>IF(N1588=0,1,AN1588/N1588)</x:f>
        <x:v>0.12204786951454712</x:v>
      </x:c>
      <x:c r="AP1588" s="11" t="str">
        <x:f>IF(AO1588&gt;='01 Controls'!$E$16,"PASS","FAIL")</x:f>
        <x:v>FAIL</x:v>
      </x:c>
      <x:c r="AQ1588" s="11" t="str">
        <x:v>UNQUANTIFIED</x:v>
      </x:c>
      <x:c r="AR1588" s="11" t="str">
        <x:v>Position-class planning record; serial item and receiver open</x:v>
      </x:c>
      <x:c r="AS1588" s="26"/>
      <x:c r="AT1588" s="26"/>
    </x:row>
    <x:row r="1589">
      <x:c r="C1589" s="11" t="str">
        <x:v>M1-H-CHC-FLR-24</x:v>
      </x:c>
      <x:c r="D1589" s="11" t="str">
        <x:v>M1</x:v>
      </x:c>
      <x:c r="E1589" s="11" t="str">
        <x:v>Western fire and heat</x:v>
      </x:c>
      <x:c r="F1589" s="11" t="str">
        <x:v>H-CHC</x:v>
      </x:c>
      <x:c r="G1589" s="11" t="str">
        <x:v>Community health continuity group</x:v>
      </x:c>
      <x:c r="H1589" s="11" t="str">
        <x:v>FLR-24</x:v>
      </x:c>
      <x:c r="I1589" s="19" t="n">
        <x:v>48</x:v>
      </x:c>
      <x:c r="J1589" s="21" t="n">
        <x:v>4</x:v>
      </x:c>
      <x:c r="K1589" s="18" t="n">
        <x:f>'05 Cargo Register'!K245</x:f>
        <x:v>131.25</x:v>
      </x:c>
      <x:c r="L1589" s="18" t="n">
        <x:f>'05 Cargo Register'!N245</x:f>
        <x:v>7</x:v>
      </x:c>
      <x:c r="M1589" s="18" t="n">
        <x:f>'05 Cargo Register'!O245</x:f>
        <x:v>224</x:v>
      </x:c>
      <x:c r="N1589" s="18" t="n">
        <x:f>J1589*K1589</x:f>
        <x:v>525</x:v>
      </x:c>
      <x:c r="O1589" s="18" t="n">
        <x:f>J1589*L1589</x:f>
        <x:v>28</x:v>
      </x:c>
      <x:c r="P1589" s="18" t="n">
        <x:f>J1589*M1589</x:f>
        <x:v>896</x:v>
      </x:c>
      <x:c r="Q1589" s="22" t="n">
        <x:f>'01 Controls'!$E$25*'02 Cargo Classes'!$M$11</x:f>
        <x:v>0</x:v>
      </x:c>
      <x:c r="R1589" s="22" t="n">
        <x:f>'01 Controls'!$F$25*'02 Cargo Classes'!$N$11</x:f>
        <x:v>0</x:v>
      </x:c>
      <x:c r="S1589" s="22" t="n">
        <x:f>'01 Controls'!$G$25*'02 Cargo Classes'!$O$11</x:f>
        <x:v>0.9</x:v>
      </x:c>
      <x:c r="T1589" s="22" t="n">
        <x:f>'01 Controls'!$H$25*'02 Cargo Classes'!$P$11</x:f>
        <x:v>0</x:v>
      </x:c>
      <x:c r="U1589" s="22" t="n">
        <x:f>SUM(Q1589:T1589)</x:f>
        <x:v>0.9</x:v>
      </x:c>
      <x:c r="V1589" s="18" t="n">
        <x:f>IF(U1589=0,0,N1589*Q1589/U1589)</x:f>
        <x:v>0</x:v>
      </x:c>
      <x:c r="W1589" s="18" t="n">
        <x:f>IF(U1589=0,0,P1589*Q1589/U1589)</x:f>
        <x:v>0</x:v>
      </x:c>
      <x:c r="X1589" s="18" t="n">
        <x:f>MAX(V1589,W1589*'01 Controls'!$E$12)</x:f>
        <x:v>0</x:v>
      </x:c>
      <x:c r="Y1589" s="18" t="n">
        <x:f>IF(U1589=0,0,N1589*R1589/U1589)</x:f>
        <x:v>0</x:v>
      </x:c>
      <x:c r="Z1589" s="18" t="n">
        <x:f>IF(U1589=0,0,P1589*R1589/U1589)</x:f>
        <x:v>0</x:v>
      </x:c>
      <x:c r="AA1589" s="18" t="n">
        <x:f>MAX(Y1589,Z1589*'01 Controls'!$E$13)</x:f>
        <x:v>0</x:v>
      </x:c>
      <x:c r="AB1589" s="18" t="n">
        <x:f>IF(U1589=0,0,N1589*S1589/U1589)</x:f>
        <x:v>525</x:v>
      </x:c>
      <x:c r="AC1589" s="18" t="n">
        <x:f>IF(U1589=0,0,P1589*S1589/U1589)</x:f>
        <x:v>896</x:v>
      </x:c>
      <x:c r="AD1589" s="18" t="n">
        <x:f>MAX(AB1589,AC1589*'01 Controls'!$E$14)</x:f>
        <x:v>525</x:v>
      </x:c>
      <x:c r="AE1589" s="18" t="n">
        <x:f>IF(U1589=0,0,N1589*T1589/U1589)</x:f>
        <x:v>0</x:v>
      </x:c>
      <x:c r="AF1589" s="18" t="n">
        <x:f>IF(U1589=0,0,P1589*T1589/U1589)</x:f>
        <x:v>0</x:v>
      </x:c>
      <x:c r="AG1589" s="18" t="n">
        <x:f>MAX(AE1589,AF1589*'01 Controls'!$E$15)</x:f>
        <x:v>0</x:v>
      </x:c>
      <x:c r="AH1589" s="18" t="n">
        <x:f>SUM(V1589,Y1589,AB1589,AE1589)</x:f>
        <x:v>525</x:v>
      </x:c>
      <x:c r="AI1589" s="18" t="n">
        <x:f>N1589-AH1589</x:f>
        <x:v>0</x:v>
      </x:c>
      <x:c r="AJ1589" s="18" t="n">
        <x:f>V1589*INDEX('07 Mode Capacity'!$P$6:$P$17,MATCH("AIR-"&amp;I1589,'07 Mode Capacity'!$C$6:$C$17,0))</x:f>
        <x:v>0</x:v>
      </x:c>
      <x:c r="AK1589" s="18" t="n">
        <x:f>Y1589*INDEX('07 Mode Capacity'!$P$6:$P$17,MATCH("OCEAN-"&amp;I1589,'07 Mode Capacity'!$C$6:$C$17,0))</x:f>
        <x:v>0</x:v>
      </x:c>
      <x:c r="AL1589" s="18" t="n">
        <x:f>AB1589*INDEX('07 Mode Capacity'!$P$6:$P$17,MATCH("LAND-"&amp;I1589,'07 Mode Capacity'!$C$6:$C$17,0))</x:f>
        <x:v>64.07513149513723</x:v>
      </x:c>
      <x:c r="AM1589" s="18" t="n">
        <x:f>AE1589*INDEX('07 Mode Capacity'!$P$6:$P$17,MATCH("INLAND-"&amp;I1589,'07 Mode Capacity'!$C$6:$C$17,0))</x:f>
        <x:v>0</x:v>
      </x:c>
      <x:c r="AN1589" s="18" t="n">
        <x:f>SUM(AJ1589:AM1589)</x:f>
        <x:v>64.07513149513723</x:v>
      </x:c>
      <x:c r="AO1589" s="17" t="n">
        <x:f>IF(N1589=0,1,AN1589/N1589)</x:f>
        <x:v>0.1220478695145471</x:v>
      </x:c>
      <x:c r="AP1589" s="11" t="str">
        <x:f>IF(AO1589&gt;='01 Controls'!$E$16,"PASS","FAIL")</x:f>
        <x:v>FAIL</x:v>
      </x:c>
      <x:c r="AQ1589" s="11" t="str">
        <x:v>UNQUANTIFIED</x:v>
      </x:c>
      <x:c r="AR1589" s="11" t="str">
        <x:v>Position-class planning record; serial item and receiver open</x:v>
      </x:c>
      <x:c r="AS1589" s="26"/>
      <x:c r="AT1589" s="26"/>
    </x:row>
    <x:row r="1590">
      <x:c r="C1590" s="11" t="str">
        <x:v>M1-H-CHC-ROL-30</x:v>
      </x:c>
      <x:c r="D1590" s="11" t="str">
        <x:v>M1</x:v>
      </x:c>
      <x:c r="E1590" s="11" t="str">
        <x:v>Western fire and heat</x:v>
      </x:c>
      <x:c r="F1590" s="11" t="str">
        <x:v>H-CHC</x:v>
      </x:c>
      <x:c r="G1590" s="11" t="str">
        <x:v>Community health continuity group</x:v>
      </x:c>
      <x:c r="H1590" s="11" t="str">
        <x:v>ROL-30</x:v>
      </x:c>
      <x:c r="I1590" s="19" t="n">
        <x:v>48</x:v>
      </x:c>
      <x:c r="J1590" s="21" t="n">
        <x:v>4</x:v>
      </x:c>
      <x:c r="K1590" s="18" t="n">
        <x:f>'05 Cargo Register'!K246</x:f>
        <x:v>262.5</x:v>
      </x:c>
      <x:c r="L1590" s="18" t="n">
        <x:f>'05 Cargo Register'!N246</x:f>
        <x:v>11</x:v>
      </x:c>
      <x:c r="M1590" s="18" t="n">
        <x:f>'05 Cargo Register'!O246</x:f>
        <x:v>701.25</x:v>
      </x:c>
      <x:c r="N1590" s="18" t="n">
        <x:f>J1590*K1590</x:f>
        <x:v>1050</x:v>
      </x:c>
      <x:c r="O1590" s="18" t="n">
        <x:f>J1590*L1590</x:f>
        <x:v>44</x:v>
      </x:c>
      <x:c r="P1590" s="18" t="n">
        <x:f>J1590*M1590</x:f>
        <x:v>2805</x:v>
      </x:c>
      <x:c r="Q1590" s="22" t="n">
        <x:f>'01 Controls'!$E$25*'02 Cargo Classes'!$M$12</x:f>
        <x:v>0</x:v>
      </x:c>
      <x:c r="R1590" s="22" t="n">
        <x:f>'01 Controls'!$F$25*'02 Cargo Classes'!$N$12</x:f>
        <x:v>0</x:v>
      </x:c>
      <x:c r="S1590" s="22" t="n">
        <x:f>'01 Controls'!$G$25*'02 Cargo Classes'!$O$12</x:f>
        <x:v>1.35</x:v>
      </x:c>
      <x:c r="T1590" s="22" t="n">
        <x:f>'01 Controls'!$H$25*'02 Cargo Classes'!$P$12</x:f>
        <x:v>0</x:v>
      </x:c>
      <x:c r="U1590" s="22" t="n">
        <x:f>SUM(Q1590:T1590)</x:f>
        <x:v>1.35</x:v>
      </x:c>
      <x:c r="V1590" s="18" t="n">
        <x:f>IF(U1590=0,0,N1590*Q1590/U1590)</x:f>
        <x:v>0</x:v>
      </x:c>
      <x:c r="W1590" s="18" t="n">
        <x:f>IF(U1590=0,0,P1590*Q1590/U1590)</x:f>
        <x:v>0</x:v>
      </x:c>
      <x:c r="X1590" s="18" t="n">
        <x:f>MAX(V1590,W1590*'01 Controls'!$E$12)</x:f>
        <x:v>0</x:v>
      </x:c>
      <x:c r="Y1590" s="18" t="n">
        <x:f>IF(U1590=0,0,N1590*R1590/U1590)</x:f>
        <x:v>0</x:v>
      </x:c>
      <x:c r="Z1590" s="18" t="n">
        <x:f>IF(U1590=0,0,P1590*R1590/U1590)</x:f>
        <x:v>0</x:v>
      </x:c>
      <x:c r="AA1590" s="18" t="n">
        <x:f>MAX(Y1590,Z1590*'01 Controls'!$E$13)</x:f>
        <x:v>0</x:v>
      </x:c>
      <x:c r="AB1590" s="18" t="n">
        <x:f>IF(U1590=0,0,N1590*S1590/U1590)</x:f>
        <x:v>1050</x:v>
      </x:c>
      <x:c r="AC1590" s="18" t="n">
        <x:f>IF(U1590=0,0,P1590*S1590/U1590)</x:f>
        <x:v>2805</x:v>
      </x:c>
      <x:c r="AD1590" s="18" t="n">
        <x:f>MAX(AB1590,AC1590*'01 Controls'!$E$14)</x:f>
        <x:v>1050</x:v>
      </x:c>
      <x:c r="AE1590" s="18" t="n">
        <x:f>IF(U1590=0,0,N1590*T1590/U1590)</x:f>
        <x:v>0</x:v>
      </x:c>
      <x:c r="AF1590" s="18" t="n">
        <x:f>IF(U1590=0,0,P1590*T1590/U1590)</x:f>
        <x:v>0</x:v>
      </x:c>
      <x:c r="AG1590" s="18" t="n">
        <x:f>MAX(AE1590,AF1590*'01 Controls'!$E$15)</x:f>
        <x:v>0</x:v>
      </x:c>
      <x:c r="AH1590" s="18" t="n">
        <x:f>SUM(V1590,Y1590,AB1590,AE1590)</x:f>
        <x:v>1050</x:v>
      </x:c>
      <x:c r="AI1590" s="18" t="n">
        <x:f>N1590-AH1590</x:f>
        <x:v>0</x:v>
      </x:c>
      <x:c r="AJ1590" s="18" t="n">
        <x:f>V1590*INDEX('07 Mode Capacity'!$P$6:$P$17,MATCH("AIR-"&amp;I1590,'07 Mode Capacity'!$C$6:$C$17,0))</x:f>
        <x:v>0</x:v>
      </x:c>
      <x:c r="AK1590" s="18" t="n">
        <x:f>Y1590*INDEX('07 Mode Capacity'!$P$6:$P$17,MATCH("OCEAN-"&amp;I1590,'07 Mode Capacity'!$C$6:$C$17,0))</x:f>
        <x:v>0</x:v>
      </x:c>
      <x:c r="AL1590" s="18" t="n">
        <x:f>AB1590*INDEX('07 Mode Capacity'!$P$6:$P$17,MATCH("LAND-"&amp;I1590,'07 Mode Capacity'!$C$6:$C$17,0))</x:f>
        <x:v>128.15026299027446</x:v>
      </x:c>
      <x:c r="AM1590" s="18" t="n">
        <x:f>AE1590*INDEX('07 Mode Capacity'!$P$6:$P$17,MATCH("INLAND-"&amp;I1590,'07 Mode Capacity'!$C$6:$C$17,0))</x:f>
        <x:v>0</x:v>
      </x:c>
      <x:c r="AN1590" s="18" t="n">
        <x:f>SUM(AJ1590:AM1590)</x:f>
        <x:v>128.15026299027446</x:v>
      </x:c>
      <x:c r="AO1590" s="17" t="n">
        <x:f>IF(N1590=0,1,AN1590/N1590)</x:f>
        <x:v>0.1220478695145471</x:v>
      </x:c>
      <x:c r="AP1590" s="11" t="str">
        <x:f>IF(AO1590&gt;='01 Controls'!$E$16,"PASS","FAIL")</x:f>
        <x:v>FAIL</x:v>
      </x:c>
      <x:c r="AQ1590" s="11" t="str">
        <x:v>UNQUANTIFIED</x:v>
      </x:c>
      <x:c r="AR1590" s="11" t="str">
        <x:v>Position-class planning record; serial item and receiver open</x:v>
      </x:c>
      <x:c r="AS1590" s="26"/>
      <x:c r="AT1590" s="26"/>
    </x:row>
    <x:row r="1591">
      <x:c r="C1591" s="11" t="str">
        <x:v>M1-H-CHC-BLK-08</x:v>
      </x:c>
      <x:c r="D1591" s="11" t="str">
        <x:v>M1</x:v>
      </x:c>
      <x:c r="E1591" s="11" t="str">
        <x:v>Western fire and heat</x:v>
      </x:c>
      <x:c r="F1591" s="11" t="str">
        <x:v>H-CHC</x:v>
      </x:c>
      <x:c r="G1591" s="11" t="str">
        <x:v>Community health continuity group</x:v>
      </x:c>
      <x:c r="H1591" s="11" t="str">
        <x:v>BLK-08</x:v>
      </x:c>
      <x:c r="I1591" s="19" t="n">
        <x:v>48</x:v>
      </x:c>
      <x:c r="J1591" s="21" t="n">
        <x:v>4</x:v>
      </x:c>
      <x:c r="K1591" s="18" t="n">
        <x:f>'05 Cargo Register'!K247</x:f>
        <x:v>367.50000000000006</x:v>
      </x:c>
      <x:c r="L1591" s="18" t="n">
        <x:f>'05 Cargo Register'!N247</x:f>
        <x:v>58</x:v>
      </x:c>
      <x:c r="M1591" s="18" t="n">
        <x:f>'05 Cargo Register'!O247</x:f>
        <x:v>2958</x:v>
      </x:c>
      <x:c r="N1591" s="18" t="n">
        <x:f>J1591*K1591</x:f>
        <x:v>1470.0000000000002</x:v>
      </x:c>
      <x:c r="O1591" s="18" t="n">
        <x:f>J1591*L1591</x:f>
        <x:v>232</x:v>
      </x:c>
      <x:c r="P1591" s="18" t="n">
        <x:f>J1591*M1591</x:f>
        <x:v>11832</x:v>
      </x:c>
      <x:c r="Q1591" s="22" t="n">
        <x:f>'01 Controls'!$E$25*'02 Cargo Classes'!$M$14</x:f>
        <x:v>0.1</x:v>
      </x:c>
      <x:c r="R1591" s="22" t="n">
        <x:f>'01 Controls'!$F$25*'02 Cargo Classes'!$N$14</x:f>
        <x:v>0</x:v>
      </x:c>
      <x:c r="S1591" s="22" t="n">
        <x:f>'01 Controls'!$G$25*'02 Cargo Classes'!$O$14</x:f>
        <x:v>0.9</x:v>
      </x:c>
      <x:c r="T1591" s="22" t="n">
        <x:f>'01 Controls'!$H$25*'02 Cargo Classes'!$P$14</x:f>
        <x:v>0</x:v>
      </x:c>
      <x:c r="U1591" s="22" t="n">
        <x:f>SUM(Q1591:T1591)</x:f>
        <x:v>1</x:v>
      </x:c>
      <x:c r="V1591" s="18" t="n">
        <x:f>IF(U1591=0,0,N1591*Q1591/U1591)</x:f>
        <x:v>147.00000000000003</x:v>
      </x:c>
      <x:c r="W1591" s="18" t="n">
        <x:f>IF(U1591=0,0,P1591*Q1591/U1591)</x:f>
        <x:v>1183.2</x:v>
      </x:c>
      <x:c r="X1591" s="18" t="n">
        <x:f>MAX(V1591,W1591*'01 Controls'!$E$12)</x:f>
        <x:v>295.8</x:v>
      </x:c>
      <x:c r="Y1591" s="18" t="n">
        <x:f>IF(U1591=0,0,N1591*R1591/U1591)</x:f>
        <x:v>0</x:v>
      </x:c>
      <x:c r="Z1591" s="18" t="n">
        <x:f>IF(U1591=0,0,P1591*R1591/U1591)</x:f>
        <x:v>0</x:v>
      </x:c>
      <x:c r="AA1591" s="18" t="n">
        <x:f>MAX(Y1591,Z1591*'01 Controls'!$E$13)</x:f>
        <x:v>0</x:v>
      </x:c>
      <x:c r="AB1591" s="18" t="n">
        <x:f>IF(U1591=0,0,N1591*S1591/U1591)</x:f>
        <x:v>1323.0000000000002</x:v>
      </x:c>
      <x:c r="AC1591" s="18" t="n">
        <x:f>IF(U1591=0,0,P1591*S1591/U1591)</x:f>
        <x:v>10648.800000000001</x:v>
      </x:c>
      <x:c r="AD1591" s="18" t="n">
        <x:f>MAX(AB1591,AC1591*'01 Controls'!$E$14)</x:f>
        <x:v>2129.76</x:v>
      </x:c>
      <x:c r="AE1591" s="18" t="n">
        <x:f>IF(U1591=0,0,N1591*T1591/U1591)</x:f>
        <x:v>0</x:v>
      </x:c>
      <x:c r="AF1591" s="18" t="n">
        <x:f>IF(U1591=0,0,P1591*T1591/U1591)</x:f>
        <x:v>0</x:v>
      </x:c>
      <x:c r="AG1591" s="18" t="n">
        <x:f>MAX(AE1591,AF1591*'01 Controls'!$E$15)</x:f>
        <x:v>0</x:v>
      </x:c>
      <x:c r="AH1591" s="18" t="n">
        <x:f>SUM(V1591,Y1591,AB1591,AE1591)</x:f>
        <x:v>1470.0000000000002</x:v>
      </x:c>
      <x:c r="AI1591" s="18" t="n">
        <x:f>N1591-AH1591</x:f>
        <x:v>0</x:v>
      </x:c>
      <x:c r="AJ1591" s="18" t="n">
        <x:f>V1591*INDEX('07 Mode Capacity'!$P$6:$P$17,MATCH("AIR-"&amp;I1591,'07 Mode Capacity'!$C$6:$C$17,0))</x:f>
        <x:v>41.20934176852602</x:v>
      </x:c>
      <x:c r="AK1591" s="18" t="n">
        <x:f>Y1591*INDEX('07 Mode Capacity'!$P$6:$P$17,MATCH("OCEAN-"&amp;I1591,'07 Mode Capacity'!$C$6:$C$17,0))</x:f>
        <x:v>0</x:v>
      </x:c>
      <x:c r="AL1591" s="18" t="n">
        <x:f>AB1591*INDEX('07 Mode Capacity'!$P$6:$P$17,MATCH("LAND-"&amp;I1591,'07 Mode Capacity'!$C$6:$C$17,0))</x:f>
        <x:v>161.46933136774584</x:v>
      </x:c>
      <x:c r="AM1591" s="18" t="n">
        <x:f>AE1591*INDEX('07 Mode Capacity'!$P$6:$P$17,MATCH("INLAND-"&amp;I1591,'07 Mode Capacity'!$C$6:$C$17,0))</x:f>
        <x:v>0</x:v>
      </x:c>
      <x:c r="AN1591" s="18" t="n">
        <x:f>SUM(AJ1591:AM1591)</x:f>
        <x:v>202.67867313627187</x:v>
      </x:c>
      <x:c r="AO1591" s="17" t="n">
        <x:f>IF(N1591=0,1,AN1591/N1591)</x:f>
        <x:v>0.13787664839202166</x:v>
      </x:c>
      <x:c r="AP1591" s="11" t="str">
        <x:f>IF(AO1591&gt;='01 Controls'!$E$16,"PASS","FAIL")</x:f>
        <x:v>FAIL</x:v>
      </x:c>
      <x:c r="AQ1591" s="11" t="str">
        <x:v>UNQUANTIFIED</x:v>
      </x:c>
      <x:c r="AR1591" s="11" t="str">
        <x:v>Position-class planning record; serial item and receiver open</x:v>
      </x:c>
      <x:c r="AS1591" s="26"/>
      <x:c r="AT1591" s="26"/>
    </x:row>
    <x:row r="1592">
      <x:c r="C1592" s="11" t="str">
        <x:v>M1-H-MAC-APL-45</x:v>
      </x:c>
      <x:c r="D1592" s="11" t="str">
        <x:v>M1</x:v>
      </x:c>
      <x:c r="E1592" s="11" t="str">
        <x:v>Western fire and heat</x:v>
      </x:c>
      <x:c r="F1592" s="11" t="str">
        <x:v>H-MAC</x:v>
      </x:c>
      <x:c r="G1592" s="11" t="str">
        <x:v>Mobile acute-care group</x:v>
      </x:c>
      <x:c r="H1592" s="11" t="str">
        <x:v>APL-45</x:v>
      </x:c>
      <x:c r="I1592" s="19" t="n">
        <x:v>24</x:v>
      </x:c>
      <x:c r="J1592" s="21" t="n">
        <x:v>3</x:v>
      </x:c>
      <x:c r="K1592" s="18" t="n">
        <x:f>'05 Cargo Register'!K248</x:f>
        <x:v>472.5</x:v>
      </x:c>
      <x:c r="L1592" s="18" t="n">
        <x:f>'05 Cargo Register'!N248</x:f>
        <x:v>124</x:v>
      </x:c>
      <x:c r="M1592" s="18" t="n">
        <x:f>'05 Cargo Register'!O248</x:f>
        <x:v>930</x:v>
      </x:c>
      <x:c r="N1592" s="18" t="n">
        <x:f>J1592*K1592</x:f>
        <x:v>1417.5</x:v>
      </x:c>
      <x:c r="O1592" s="18" t="n">
        <x:f>J1592*L1592</x:f>
        <x:v>372</x:v>
      </x:c>
      <x:c r="P1592" s="18" t="n">
        <x:f>J1592*M1592</x:f>
        <x:v>2790</x:v>
      </x:c>
      <x:c r="Q1592" s="22" t="n">
        <x:f>'01 Controls'!$E$25*'02 Cargo Classes'!$M$6</x:f>
        <x:v>0.30000000000000004</x:v>
      </x:c>
      <x:c r="R1592" s="22" t="n">
        <x:f>'01 Controls'!$F$25*'02 Cargo Classes'!$N$6</x:f>
        <x:v>0</x:v>
      </x:c>
      <x:c r="S1592" s="22" t="n">
        <x:f>'01 Controls'!$G$25*'02 Cargo Classes'!$O$6</x:f>
        <x:v>0.9</x:v>
      </x:c>
      <x:c r="T1592" s="22" t="n">
        <x:f>'01 Controls'!$H$25*'02 Cargo Classes'!$P$6</x:f>
        <x:v>0</x:v>
      </x:c>
      <x:c r="U1592" s="22" t="n">
        <x:f>SUM(Q1592:T1592)</x:f>
        <x:v>1.2000000000000002</x:v>
      </x:c>
      <x:c r="V1592" s="18" t="n">
        <x:f>IF(U1592=0,0,N1592*Q1592/U1592)</x:f>
        <x:v>354.375</x:v>
      </x:c>
      <x:c r="W1592" s="18" t="n">
        <x:f>IF(U1592=0,0,P1592*Q1592/U1592)</x:f>
        <x:v>697.5</x:v>
      </x:c>
      <x:c r="X1592" s="18" t="n">
        <x:f>MAX(V1592,W1592*'01 Controls'!$E$12)</x:f>
        <x:v>354.375</x:v>
      </x:c>
      <x:c r="Y1592" s="18" t="n">
        <x:f>IF(U1592=0,0,N1592*R1592/U1592)</x:f>
        <x:v>0</x:v>
      </x:c>
      <x:c r="Z1592" s="18" t="n">
        <x:f>IF(U1592=0,0,P1592*R1592/U1592)</x:f>
        <x:v>0</x:v>
      </x:c>
      <x:c r="AA1592" s="18" t="n">
        <x:f>MAX(Y1592,Z1592*'01 Controls'!$E$13)</x:f>
        <x:v>0</x:v>
      </x:c>
      <x:c r="AB1592" s="18" t="n">
        <x:f>IF(U1592=0,0,N1592*S1592/U1592)</x:f>
        <x:v>1063.1249999999998</x:v>
      </x:c>
      <x:c r="AC1592" s="18" t="n">
        <x:f>IF(U1592=0,0,P1592*S1592/U1592)</x:f>
        <x:v>2092.4999999999995</x:v>
      </x:c>
      <x:c r="AD1592" s="18" t="n">
        <x:f>MAX(AB1592,AC1592*'01 Controls'!$E$14)</x:f>
        <x:v>1063.1249999999998</x:v>
      </x:c>
      <x:c r="AE1592" s="18" t="n">
        <x:f>IF(U1592=0,0,N1592*T1592/U1592)</x:f>
        <x:v>0</x:v>
      </x:c>
      <x:c r="AF1592" s="18" t="n">
        <x:f>IF(U1592=0,0,P1592*T1592/U1592)</x:f>
        <x:v>0</x:v>
      </x:c>
      <x:c r="AG1592" s="18" t="n">
        <x:f>MAX(AE1592,AF1592*'01 Controls'!$E$15)</x:f>
        <x:v>0</x:v>
      </x:c>
      <x:c r="AH1592" s="18" t="n">
        <x:f>SUM(V1592,Y1592,AB1592,AE1592)</x:f>
        <x:v>1417.4999999999998</x:v>
      </x:c>
      <x:c r="AI1592" s="18" t="n">
        <x:f>N1592-AH1592</x:f>
        <x:v>2.2737367544323206e-13</x:v>
      </x:c>
      <x:c r="AJ1592" s="18" t="n">
        <x:f>V1592*INDEX('07 Mode Capacity'!$P$6:$P$17,MATCH("AIR-"&amp;I1592,'07 Mode Capacity'!$C$6:$C$17,0))</x:f>
        <x:v>71.90767279039937</x:v>
      </x:c>
      <x:c r="AK1592" s="18" t="n">
        <x:f>Y1592*INDEX('07 Mode Capacity'!$P$6:$P$17,MATCH("OCEAN-"&amp;I1592,'07 Mode Capacity'!$C$6:$C$17,0))</x:f>
        <x:v>0</x:v>
      </x:c>
      <x:c r="AL1592" s="18" t="n">
        <x:f>AB1592*INDEX('07 Mode Capacity'!$P$6:$P$17,MATCH("LAND-"&amp;I1592,'07 Mode Capacity'!$C$6:$C$17,0))</x:f>
        <x:v>406.64629509279183</x:v>
      </x:c>
      <x:c r="AM1592" s="18" t="n">
        <x:f>AE1592*INDEX('07 Mode Capacity'!$P$6:$P$17,MATCH("INLAND-"&amp;I1592,'07 Mode Capacity'!$C$6:$C$17,0))</x:f>
        <x:v>0</x:v>
      </x:c>
      <x:c r="AN1592" s="18" t="n">
        <x:f>SUM(AJ1592:AM1592)</x:f>
        <x:v>478.5539678831912</x:v>
      </x:c>
      <x:c r="AO1592" s="17" t="n">
        <x:f>IF(N1592=0,1,AN1592/N1592)</x:f>
        <x:v>0.3376042101468721</x:v>
      </x:c>
      <x:c r="AP1592" s="11" t="str">
        <x:f>IF(AO1592&gt;='01 Controls'!$E$16,"PASS","FAIL")</x:f>
        <x:v>FAIL</x:v>
      </x:c>
      <x:c r="AQ1592" s="11" t="str">
        <x:v>UNQUANTIFIED</x:v>
      </x:c>
      <x:c r="AR1592" s="11" t="str">
        <x:v>Position-class planning record; serial item and receiver open</x:v>
      </x:c>
      <x:c r="AS1592" s="26"/>
      <x:c r="AT1592" s="26"/>
    </x:row>
    <x:row r="1593">
      <x:c r="C1593" s="11" t="str">
        <x:v>M1-H-MAC-ISO-18</x:v>
      </x:c>
      <x:c r="D1593" s="11" t="str">
        <x:v>M1</x:v>
      </x:c>
      <x:c r="E1593" s="11" t="str">
        <x:v>Western fire and heat</x:v>
      </x:c>
      <x:c r="F1593" s="11" t="str">
        <x:v>H-MAC</x:v>
      </x:c>
      <x:c r="G1593" s="11" t="str">
        <x:v>Mobile acute-care group</x:v>
      </x:c>
      <x:c r="H1593" s="11" t="str">
        <x:v>ISO-18</x:v>
      </x:c>
      <x:c r="I1593" s="19" t="n">
        <x:v>48</x:v>
      </x:c>
      <x:c r="J1593" s="21" t="n">
        <x:v>3</x:v>
      </x:c>
      <x:c r="K1593" s="18" t="n">
        <x:f>'05 Cargo Register'!K249</x:f>
        <x:v>551.25</x:v>
      </x:c>
      <x:c r="L1593" s="18" t="n">
        <x:f>'05 Cargo Register'!N249</x:f>
        <x:v>37</x:v>
      </x:c>
      <x:c r="M1593" s="18" t="n">
        <x:f>'05 Cargo Register'!O249</x:f>
        <x:v>976.8000000000001</x:v>
      </x:c>
      <x:c r="N1593" s="18" t="n">
        <x:f>J1593*K1593</x:f>
        <x:v>1653.75</x:v>
      </x:c>
      <x:c r="O1593" s="18" t="n">
        <x:f>J1593*L1593</x:f>
        <x:v>111</x:v>
      </x:c>
      <x:c r="P1593" s="18" t="n">
        <x:f>J1593*M1593</x:f>
        <x:v>2930.4</x:v>
      </x:c>
      <x:c r="Q1593" s="22" t="n">
        <x:f>'01 Controls'!$E$25*'02 Cargo Classes'!$M$7</x:f>
        <x:v>0.020000000000000004</x:v>
      </x:c>
      <x:c r="R1593" s="22" t="n">
        <x:f>'01 Controls'!$F$25*'02 Cargo Classes'!$N$7</x:f>
        <x:v>0</x:v>
      </x:c>
      <x:c r="S1593" s="22" t="n">
        <x:f>'01 Controls'!$G$25*'02 Cargo Classes'!$O$7</x:f>
        <x:v>1.08</x:v>
      </x:c>
      <x:c r="T1593" s="22" t="n">
        <x:f>'01 Controls'!$H$25*'02 Cargo Classes'!$P$7</x:f>
        <x:v>0</x:v>
      </x:c>
      <x:c r="U1593" s="22" t="n">
        <x:f>SUM(Q1593:T1593)</x:f>
        <x:v>1.1</x:v>
      </x:c>
      <x:c r="V1593" s="18" t="n">
        <x:f>IF(U1593=0,0,N1593*Q1593/U1593)</x:f>
        <x:v>30.068181818181824</x:v>
      </x:c>
      <x:c r="W1593" s="18" t="n">
        <x:f>IF(U1593=0,0,P1593*Q1593/U1593)</x:f>
        <x:v>53.28000000000001</x:v>
      </x:c>
      <x:c r="X1593" s="18" t="n">
        <x:f>MAX(V1593,W1593*'01 Controls'!$E$12)</x:f>
        <x:v>30.068181818181824</x:v>
      </x:c>
      <x:c r="Y1593" s="18" t="n">
        <x:f>IF(U1593=0,0,N1593*R1593/U1593)</x:f>
        <x:v>0</x:v>
      </x:c>
      <x:c r="Z1593" s="18" t="n">
        <x:f>IF(U1593=0,0,P1593*R1593/U1593)</x:f>
        <x:v>0</x:v>
      </x:c>
      <x:c r="AA1593" s="18" t="n">
        <x:f>MAX(Y1593,Z1593*'01 Controls'!$E$13)</x:f>
        <x:v>0</x:v>
      </x:c>
      <x:c r="AB1593" s="18" t="n">
        <x:f>IF(U1593=0,0,N1593*S1593/U1593)</x:f>
        <x:v>1623.6818181818182</x:v>
      </x:c>
      <x:c r="AC1593" s="18" t="n">
        <x:f>IF(U1593=0,0,P1593*S1593/U1593)</x:f>
        <x:v>2877.12</x:v>
      </x:c>
      <x:c r="AD1593" s="18" t="n">
        <x:f>MAX(AB1593,AC1593*'01 Controls'!$E$14)</x:f>
        <x:v>1623.6818181818182</x:v>
      </x:c>
      <x:c r="AE1593" s="18" t="n">
        <x:f>IF(U1593=0,0,N1593*T1593/U1593)</x:f>
        <x:v>0</x:v>
      </x:c>
      <x:c r="AF1593" s="18" t="n">
        <x:f>IF(U1593=0,0,P1593*T1593/U1593)</x:f>
        <x:v>0</x:v>
      </x:c>
      <x:c r="AG1593" s="18" t="n">
        <x:f>MAX(AE1593,AF1593*'01 Controls'!$E$15)</x:f>
        <x:v>0</x:v>
      </x:c>
      <x:c r="AH1593" s="18" t="n">
        <x:f>SUM(V1593,Y1593,AB1593,AE1593)</x:f>
        <x:v>1653.75</x:v>
      </x:c>
      <x:c r="AI1593" s="18" t="n">
        <x:f>N1593-AH1593</x:f>
        <x:v>0</x:v>
      </x:c>
      <x:c r="AJ1593" s="18" t="n">
        <x:f>V1593*INDEX('07 Mode Capacity'!$P$6:$P$17,MATCH("AIR-"&amp;I1593,'07 Mode Capacity'!$C$6:$C$17,0))</x:f>
        <x:v>8.429183543562141</x:v>
      </x:c>
      <x:c r="AK1593" s="18" t="n">
        <x:f>Y1593*INDEX('07 Mode Capacity'!$P$6:$P$17,MATCH("OCEAN-"&amp;I1593,'07 Mode Capacity'!$C$6:$C$17,0))</x:f>
        <x:v>0</x:v>
      </x:c>
      <x:c r="AL1593" s="18" t="n">
        <x:f>AB1593*INDEX('07 Mode Capacity'!$P$6:$P$17,MATCH("LAND-"&amp;I1593,'07 Mode Capacity'!$C$6:$C$17,0))</x:f>
        <x:v>198.16690667859714</x:v>
      </x:c>
      <x:c r="AM1593" s="18" t="n">
        <x:f>AE1593*INDEX('07 Mode Capacity'!$P$6:$P$17,MATCH("INLAND-"&amp;I1593,'07 Mode Capacity'!$C$6:$C$17,0))</x:f>
        <x:v>0</x:v>
      </x:c>
      <x:c r="AN1593" s="18" t="n">
        <x:f>SUM(AJ1593:AM1593)</x:f>
        <x:v>206.5960902221593</x:v>
      </x:c>
      <x:c r="AO1593" s="17" t="n">
        <x:f>IF(N1593=0,1,AN1593/N1593)</x:f>
        <x:v>0.12492582931045157</x:v>
      </x:c>
      <x:c r="AP1593" s="11" t="str">
        <x:f>IF(AO1593&gt;='01 Controls'!$E$16,"PASS","FAIL")</x:f>
        <x:v>FAIL</x:v>
      </x:c>
      <x:c r="AQ1593" s="11" t="str">
        <x:v>UNQUANTIFIED</x:v>
      </x:c>
      <x:c r="AR1593" s="11" t="str">
        <x:v>Position-class planning record; serial item and receiver open</x:v>
      </x:c>
      <x:c r="AS1593" s="26"/>
      <x:c r="AT1593" s="26"/>
    </x:row>
    <x:row r="1594">
      <x:c r="C1594" s="11" t="str">
        <x:v>M1-H-MAC-COL-12</x:v>
      </x:c>
      <x:c r="D1594" s="11" t="str">
        <x:v>M1</x:v>
      </x:c>
      <x:c r="E1594" s="11" t="str">
        <x:v>Western fire and heat</x:v>
      </x:c>
      <x:c r="F1594" s="11" t="str">
        <x:v>H-MAC</x:v>
      </x:c>
      <x:c r="G1594" s="11" t="str">
        <x:v>Mobile acute-care group</x:v>
      </x:c>
      <x:c r="H1594" s="11" t="str">
        <x:v>COL-12</x:v>
      </x:c>
      <x:c r="I1594" s="19" t="n">
        <x:v>24</x:v>
      </x:c>
      <x:c r="J1594" s="21" t="n">
        <x:v>3</x:v>
      </x:c>
      <x:c r="K1594" s="18" t="n">
        <x:f>'05 Cargo Register'!K250</x:f>
        <x:v>472.5</x:v>
      </x:c>
      <x:c r="L1594" s="18" t="n">
        <x:f>'05 Cargo Register'!N250</x:f>
        <x:v>50</x:v>
      </x:c>
      <x:c r="M1594" s="18" t="n">
        <x:f>'05 Cargo Register'!O250</x:f>
        <x:v>1320</x:v>
      </x:c>
      <x:c r="N1594" s="18" t="n">
        <x:f>J1594*K1594</x:f>
        <x:v>1417.5</x:v>
      </x:c>
      <x:c r="O1594" s="18" t="n">
        <x:f>J1594*L1594</x:f>
        <x:v>150</x:v>
      </x:c>
      <x:c r="P1594" s="18" t="n">
        <x:f>J1594*M1594</x:f>
        <x:v>3960</x:v>
      </x:c>
      <x:c r="Q1594" s="22" t="n">
        <x:f>'01 Controls'!$E$25*'02 Cargo Classes'!$M$8</x:f>
        <x:v>0.2</x:v>
      </x:c>
      <x:c r="R1594" s="22" t="n">
        <x:f>'01 Controls'!$F$25*'02 Cargo Classes'!$N$8</x:f>
        <x:v>0</x:v>
      </x:c>
      <x:c r="S1594" s="22" t="n">
        <x:f>'01 Controls'!$G$25*'02 Cargo Classes'!$O$8</x:f>
        <x:v>1.08</x:v>
      </x:c>
      <x:c r="T1594" s="22" t="n">
        <x:f>'01 Controls'!$H$25*'02 Cargo Classes'!$P$8</x:f>
        <x:v>0</x:v>
      </x:c>
      <x:c r="U1594" s="22" t="n">
        <x:f>SUM(Q1594:T1594)</x:f>
        <x:v>1.28</x:v>
      </x:c>
      <x:c r="V1594" s="18" t="n">
        <x:f>IF(U1594=0,0,N1594*Q1594/U1594)</x:f>
        <x:v>221.484375</x:v>
      </x:c>
      <x:c r="W1594" s="18" t="n">
        <x:f>IF(U1594=0,0,P1594*Q1594/U1594)</x:f>
        <x:v>618.75</x:v>
      </x:c>
      <x:c r="X1594" s="18" t="n">
        <x:f>MAX(V1594,W1594*'01 Controls'!$E$12)</x:f>
        <x:v>221.484375</x:v>
      </x:c>
      <x:c r="Y1594" s="18" t="n">
        <x:f>IF(U1594=0,0,N1594*R1594/U1594)</x:f>
        <x:v>0</x:v>
      </x:c>
      <x:c r="Z1594" s="18" t="n">
        <x:f>IF(U1594=0,0,P1594*R1594/U1594)</x:f>
        <x:v>0</x:v>
      </x:c>
      <x:c r="AA1594" s="18" t="n">
        <x:f>MAX(Y1594,Z1594*'01 Controls'!$E$13)</x:f>
        <x:v>0</x:v>
      </x:c>
      <x:c r="AB1594" s="18" t="n">
        <x:f>IF(U1594=0,0,N1594*S1594/U1594)</x:f>
        <x:v>1196.015625</x:v>
      </x:c>
      <x:c r="AC1594" s="18" t="n">
        <x:f>IF(U1594=0,0,P1594*S1594/U1594)</x:f>
        <x:v>3341.25</x:v>
      </x:c>
      <x:c r="AD1594" s="18" t="n">
        <x:f>MAX(AB1594,AC1594*'01 Controls'!$E$14)</x:f>
        <x:v>1196.015625</x:v>
      </x:c>
      <x:c r="AE1594" s="18" t="n">
        <x:f>IF(U1594=0,0,N1594*T1594/U1594)</x:f>
        <x:v>0</x:v>
      </x:c>
      <x:c r="AF1594" s="18" t="n">
        <x:f>IF(U1594=0,0,P1594*T1594/U1594)</x:f>
        <x:v>0</x:v>
      </x:c>
      <x:c r="AG1594" s="18" t="n">
        <x:f>MAX(AE1594,AF1594*'01 Controls'!$E$15)</x:f>
        <x:v>0</x:v>
      </x:c>
      <x:c r="AH1594" s="18" t="n">
        <x:f>SUM(V1594,Y1594,AB1594,AE1594)</x:f>
        <x:v>1417.5</x:v>
      </x:c>
      <x:c r="AI1594" s="18" t="n">
        <x:f>N1594-AH1594</x:f>
        <x:v>0</x:v>
      </x:c>
      <x:c r="AJ1594" s="18" t="n">
        <x:f>V1594*INDEX('07 Mode Capacity'!$P$6:$P$17,MATCH("AIR-"&amp;I1594,'07 Mode Capacity'!$C$6:$C$17,0))</x:f>
        <x:v>44.942295493999616</x:v>
      </x:c>
      <x:c r="AK1594" s="18" t="n">
        <x:f>Y1594*INDEX('07 Mode Capacity'!$P$6:$P$17,MATCH("OCEAN-"&amp;I1594,'07 Mode Capacity'!$C$6:$C$17,0))</x:f>
        <x:v>0</x:v>
      </x:c>
      <x:c r="AL1594" s="18" t="n">
        <x:f>AB1594*INDEX('07 Mode Capacity'!$P$6:$P$17,MATCH("LAND-"&amp;I1594,'07 Mode Capacity'!$C$6:$C$17,0))</x:f>
        <x:v>457.4770819793909</x:v>
      </x:c>
      <x:c r="AM1594" s="18" t="n">
        <x:f>AE1594*INDEX('07 Mode Capacity'!$P$6:$P$17,MATCH("INLAND-"&amp;I1594,'07 Mode Capacity'!$C$6:$C$17,0))</x:f>
        <x:v>0</x:v>
      </x:c>
      <x:c r="AN1594" s="18" t="n">
        <x:f>SUM(AJ1594:AM1594)</x:f>
        <x:v>502.4193774733905</x:v>
      </x:c>
      <x:c r="AO1594" s="17" t="n">
        <x:f>IF(N1594=0,1,AN1594/N1594)</x:f>
        <x:v>0.3544404779353725</x:v>
      </x:c>
      <x:c r="AP1594" s="11" t="str">
        <x:f>IF(AO1594&gt;='01 Controls'!$E$16,"PASS","FAIL")</x:f>
        <x:v>FAIL</x:v>
      </x:c>
      <x:c r="AQ1594" s="11" t="str">
        <x:v>UNQUANTIFIED</x:v>
      </x:c>
      <x:c r="AR1594" s="11" t="str">
        <x:v>Position-class planning record; serial item and receiver open</x:v>
      </x:c>
      <x:c r="AS1594" s="26"/>
      <x:c r="AT1594" s="26"/>
    </x:row>
    <x:row r="1595">
      <x:c r="C1595" s="11" t="str">
        <x:v>M1-H-MAC-BAT-22</x:v>
      </x:c>
      <x:c r="D1595" s="11" t="str">
        <x:v>M1</x:v>
      </x:c>
      <x:c r="E1595" s="11" t="str">
        <x:v>Western fire and heat</x:v>
      </x:c>
      <x:c r="F1595" s="11" t="str">
        <x:v>H-MAC</x:v>
      </x:c>
      <x:c r="G1595" s="11" t="str">
        <x:v>Mobile acute-care group</x:v>
      </x:c>
      <x:c r="H1595" s="11" t="str">
        <x:v>BAT-22</x:v>
      </x:c>
      <x:c r="I1595" s="19" t="n">
        <x:v>48</x:v>
      </x:c>
      <x:c r="J1595" s="21" t="n">
        <x:v>3</x:v>
      </x:c>
      <x:c r="K1595" s="18" t="n">
        <x:f>'05 Cargo Register'!K251</x:f>
        <x:v>210</x:v>
      </x:c>
      <x:c r="L1595" s="18" t="n">
        <x:f>'05 Cargo Register'!N251</x:f>
        <x:v>12</x:v>
      </x:c>
      <x:c r="M1595" s="18" t="n">
        <x:f>'05 Cargo Register'!O251</x:f>
        <x:v>316.8</x:v>
      </x:c>
      <x:c r="N1595" s="18" t="n">
        <x:f>J1595*K1595</x:f>
        <x:v>630</x:v>
      </x:c>
      <x:c r="O1595" s="18" t="n">
        <x:f>J1595*L1595</x:f>
        <x:v>36</x:v>
      </x:c>
      <x:c r="P1595" s="18" t="n">
        <x:f>J1595*M1595</x:f>
        <x:v>950.4000000000001</x:v>
      </x:c>
      <x:c r="Q1595" s="22" t="n">
        <x:f>'01 Controls'!$E$25*'02 Cargo Classes'!$M$9</x:f>
        <x:v>0</x:v>
      </x:c>
      <x:c r="R1595" s="22" t="n">
        <x:f>'01 Controls'!$F$25*'02 Cargo Classes'!$N$9</x:f>
        <x:v>0</x:v>
      </x:c>
      <x:c r="S1595" s="22" t="n">
        <x:f>'01 Controls'!$G$25*'02 Cargo Classes'!$O$9</x:f>
        <x:v>0.9</x:v>
      </x:c>
      <x:c r="T1595" s="22" t="n">
        <x:f>'01 Controls'!$H$25*'02 Cargo Classes'!$P$9</x:f>
        <x:v>0</x:v>
      </x:c>
      <x:c r="U1595" s="22" t="n">
        <x:f>SUM(Q1595:T1595)</x:f>
        <x:v>0.9</x:v>
      </x:c>
      <x:c r="V1595" s="18" t="n">
        <x:f>IF(U1595=0,0,N1595*Q1595/U1595)</x:f>
        <x:v>0</x:v>
      </x:c>
      <x:c r="W1595" s="18" t="n">
        <x:f>IF(U1595=0,0,P1595*Q1595/U1595)</x:f>
        <x:v>0</x:v>
      </x:c>
      <x:c r="X1595" s="18" t="n">
        <x:f>MAX(V1595,W1595*'01 Controls'!$E$12)</x:f>
        <x:v>0</x:v>
      </x:c>
      <x:c r="Y1595" s="18" t="n">
        <x:f>IF(U1595=0,0,N1595*R1595/U1595)</x:f>
        <x:v>0</x:v>
      </x:c>
      <x:c r="Z1595" s="18" t="n">
        <x:f>IF(U1595=0,0,P1595*R1595/U1595)</x:f>
        <x:v>0</x:v>
      </x:c>
      <x:c r="AA1595" s="18" t="n">
        <x:f>MAX(Y1595,Z1595*'01 Controls'!$E$13)</x:f>
        <x:v>0</x:v>
      </x:c>
      <x:c r="AB1595" s="18" t="n">
        <x:f>IF(U1595=0,0,N1595*S1595/U1595)</x:f>
        <x:v>630</x:v>
      </x:c>
      <x:c r="AC1595" s="18" t="n">
        <x:f>IF(U1595=0,0,P1595*S1595/U1595)</x:f>
        <x:v>950.4000000000001</x:v>
      </x:c>
      <x:c r="AD1595" s="18" t="n">
        <x:f>MAX(AB1595,AC1595*'01 Controls'!$E$14)</x:f>
        <x:v>630</x:v>
      </x:c>
      <x:c r="AE1595" s="18" t="n">
        <x:f>IF(U1595=0,0,N1595*T1595/U1595)</x:f>
        <x:v>0</x:v>
      </x:c>
      <x:c r="AF1595" s="18" t="n">
        <x:f>IF(U1595=0,0,P1595*T1595/U1595)</x:f>
        <x:v>0</x:v>
      </x:c>
      <x:c r="AG1595" s="18" t="n">
        <x:f>MAX(AE1595,AF1595*'01 Controls'!$E$15)</x:f>
        <x:v>0</x:v>
      </x:c>
      <x:c r="AH1595" s="18" t="n">
        <x:f>SUM(V1595,Y1595,AB1595,AE1595)</x:f>
        <x:v>630</x:v>
      </x:c>
      <x:c r="AI1595" s="18" t="n">
        <x:f>N1595-AH1595</x:f>
        <x:v>0</x:v>
      </x:c>
      <x:c r="AJ1595" s="18" t="n">
        <x:f>V1595*INDEX('07 Mode Capacity'!$P$6:$P$17,MATCH("AIR-"&amp;I1595,'07 Mode Capacity'!$C$6:$C$17,0))</x:f>
        <x:v>0</x:v>
      </x:c>
      <x:c r="AK1595" s="18" t="n">
        <x:f>Y1595*INDEX('07 Mode Capacity'!$P$6:$P$17,MATCH("OCEAN-"&amp;I1595,'07 Mode Capacity'!$C$6:$C$17,0))</x:f>
        <x:v>0</x:v>
      </x:c>
      <x:c r="AL1595" s="18" t="n">
        <x:f>AB1595*INDEX('07 Mode Capacity'!$P$6:$P$17,MATCH("LAND-"&amp;I1595,'07 Mode Capacity'!$C$6:$C$17,0))</x:f>
        <x:v>76.89015779416468</x:v>
      </x:c>
      <x:c r="AM1595" s="18" t="n">
        <x:f>AE1595*INDEX('07 Mode Capacity'!$P$6:$P$17,MATCH("INLAND-"&amp;I1595,'07 Mode Capacity'!$C$6:$C$17,0))</x:f>
        <x:v>0</x:v>
      </x:c>
      <x:c r="AN1595" s="18" t="n">
        <x:f>SUM(AJ1595:AM1595)</x:f>
        <x:v>76.89015779416468</x:v>
      </x:c>
      <x:c r="AO1595" s="17" t="n">
        <x:f>IF(N1595=0,1,AN1595/N1595)</x:f>
        <x:v>0.12204786951454712</x:v>
      </x:c>
      <x:c r="AP1595" s="11" t="str">
        <x:f>IF(AO1595&gt;='01 Controls'!$E$16,"PASS","FAIL")</x:f>
        <x:v>FAIL</x:v>
      </x:c>
      <x:c r="AQ1595" s="11" t="str">
        <x:v>UNQUANTIFIED</x:v>
      </x:c>
      <x:c r="AR1595" s="11" t="str">
        <x:v>Position-class planning record; serial item and receiver open</x:v>
      </x:c>
      <x:c r="AS1595" s="26"/>
      <x:c r="AT1595" s="26"/>
    </x:row>
    <x:row r="1596">
      <x:c r="C1596" s="11" t="str">
        <x:v>M1-H-MAC-TNK-20</x:v>
      </x:c>
      <x:c r="D1596" s="11" t="str">
        <x:v>M1</x:v>
      </x:c>
      <x:c r="E1596" s="11" t="str">
        <x:v>Western fire and heat</x:v>
      </x:c>
      <x:c r="F1596" s="11" t="str">
        <x:v>H-MAC</x:v>
      </x:c>
      <x:c r="G1596" s="11" t="str">
        <x:v>Mobile acute-care group</x:v>
      </x:c>
      <x:c r="H1596" s="11" t="str">
        <x:v>TNK-20</x:v>
      </x:c>
      <x:c r="I1596" s="19" t="n">
        <x:v>48</x:v>
      </x:c>
      <x:c r="J1596" s="21" t="n">
        <x:v>3</x:v>
      </x:c>
      <x:c r="K1596" s="18" t="n">
        <x:f>'05 Cargo Register'!K252</x:f>
        <x:v>157.5</x:v>
      </x:c>
      <x:c r="L1596" s="18" t="n">
        <x:f>'05 Cargo Register'!N252</x:f>
        <x:v>10</x:v>
      </x:c>
      <x:c r="M1596" s="18" t="n">
        <x:f>'05 Cargo Register'!O252</x:f>
        <x:v>212.5</x:v>
      </x:c>
      <x:c r="N1596" s="18" t="n">
        <x:f>J1596*K1596</x:f>
        <x:v>472.5</x:v>
      </x:c>
      <x:c r="O1596" s="18" t="n">
        <x:f>J1596*L1596</x:f>
        <x:v>30</x:v>
      </x:c>
      <x:c r="P1596" s="18" t="n">
        <x:f>J1596*M1596</x:f>
        <x:v>637.5</x:v>
      </x:c>
      <x:c r="Q1596" s="22" t="n">
        <x:f>'01 Controls'!$E$25*'02 Cargo Classes'!$M$10</x:f>
        <x:v>0</x:v>
      </x:c>
      <x:c r="R1596" s="22" t="n">
        <x:f>'01 Controls'!$F$25*'02 Cargo Classes'!$N$10</x:f>
        <x:v>0</x:v>
      </x:c>
      <x:c r="S1596" s="22" t="n">
        <x:f>'01 Controls'!$G$25*'02 Cargo Classes'!$O$10</x:f>
        <x:v>0.9</x:v>
      </x:c>
      <x:c r="T1596" s="22" t="n">
        <x:f>'01 Controls'!$H$25*'02 Cargo Classes'!$P$10</x:f>
        <x:v>0</x:v>
      </x:c>
      <x:c r="U1596" s="22" t="n">
        <x:f>SUM(Q1596:T1596)</x:f>
        <x:v>0.9</x:v>
      </x:c>
      <x:c r="V1596" s="18" t="n">
        <x:f>IF(U1596=0,0,N1596*Q1596/U1596)</x:f>
        <x:v>0</x:v>
      </x:c>
      <x:c r="W1596" s="18" t="n">
        <x:f>IF(U1596=0,0,P1596*Q1596/U1596)</x:f>
        <x:v>0</x:v>
      </x:c>
      <x:c r="X1596" s="18" t="n">
        <x:f>MAX(V1596,W1596*'01 Controls'!$E$12)</x:f>
        <x:v>0</x:v>
      </x:c>
      <x:c r="Y1596" s="18" t="n">
        <x:f>IF(U1596=0,0,N1596*R1596/U1596)</x:f>
        <x:v>0</x:v>
      </x:c>
      <x:c r="Z1596" s="18" t="n">
        <x:f>IF(U1596=0,0,P1596*R1596/U1596)</x:f>
        <x:v>0</x:v>
      </x:c>
      <x:c r="AA1596" s="18" t="n">
        <x:f>MAX(Y1596,Z1596*'01 Controls'!$E$13)</x:f>
        <x:v>0</x:v>
      </x:c>
      <x:c r="AB1596" s="18" t="n">
        <x:f>IF(U1596=0,0,N1596*S1596/U1596)</x:f>
        <x:v>472.5</x:v>
      </x:c>
      <x:c r="AC1596" s="18" t="n">
        <x:f>IF(U1596=0,0,P1596*S1596/U1596)</x:f>
        <x:v>637.5</x:v>
      </x:c>
      <x:c r="AD1596" s="18" t="n">
        <x:f>MAX(AB1596,AC1596*'01 Controls'!$E$14)</x:f>
        <x:v>472.5</x:v>
      </x:c>
      <x:c r="AE1596" s="18" t="n">
        <x:f>IF(U1596=0,0,N1596*T1596/U1596)</x:f>
        <x:v>0</x:v>
      </x:c>
      <x:c r="AF1596" s="18" t="n">
        <x:f>IF(U1596=0,0,P1596*T1596/U1596)</x:f>
        <x:v>0</x:v>
      </x:c>
      <x:c r="AG1596" s="18" t="n">
        <x:f>MAX(AE1596,AF1596*'01 Controls'!$E$15)</x:f>
        <x:v>0</x:v>
      </x:c>
      <x:c r="AH1596" s="18" t="n">
        <x:f>SUM(V1596,Y1596,AB1596,AE1596)</x:f>
        <x:v>472.5</x:v>
      </x:c>
      <x:c r="AI1596" s="18" t="n">
        <x:f>N1596-AH1596</x:f>
        <x:v>0</x:v>
      </x:c>
      <x:c r="AJ1596" s="18" t="n">
        <x:f>V1596*INDEX('07 Mode Capacity'!$P$6:$P$17,MATCH("AIR-"&amp;I1596,'07 Mode Capacity'!$C$6:$C$17,0))</x:f>
        <x:v>0</x:v>
      </x:c>
      <x:c r="AK1596" s="18" t="n">
        <x:f>Y1596*INDEX('07 Mode Capacity'!$P$6:$P$17,MATCH("OCEAN-"&amp;I1596,'07 Mode Capacity'!$C$6:$C$17,0))</x:f>
        <x:v>0</x:v>
      </x:c>
      <x:c r="AL1596" s="18" t="n">
        <x:f>AB1596*INDEX('07 Mode Capacity'!$P$6:$P$17,MATCH("LAND-"&amp;I1596,'07 Mode Capacity'!$C$6:$C$17,0))</x:f>
        <x:v>57.66761834562351</x:v>
      </x:c>
      <x:c r="AM1596" s="18" t="n">
        <x:f>AE1596*INDEX('07 Mode Capacity'!$P$6:$P$17,MATCH("INLAND-"&amp;I1596,'07 Mode Capacity'!$C$6:$C$17,0))</x:f>
        <x:v>0</x:v>
      </x:c>
      <x:c r="AN1596" s="18" t="n">
        <x:f>SUM(AJ1596:AM1596)</x:f>
        <x:v>57.66761834562351</x:v>
      </x:c>
      <x:c r="AO1596" s="17" t="n">
        <x:f>IF(N1596=0,1,AN1596/N1596)</x:f>
        <x:v>0.12204786951454712</x:v>
      </x:c>
      <x:c r="AP1596" s="11" t="str">
        <x:f>IF(AO1596&gt;='01 Controls'!$E$16,"PASS","FAIL")</x:f>
        <x:v>FAIL</x:v>
      </x:c>
      <x:c r="AQ1596" s="11" t="str">
        <x:v>UNQUANTIFIED</x:v>
      </x:c>
      <x:c r="AR1596" s="11" t="str">
        <x:v>Position-class planning record; serial item and receiver open</x:v>
      </x:c>
      <x:c r="AS1596" s="26"/>
      <x:c r="AT1596" s="26"/>
    </x:row>
    <x:row r="1597">
      <x:c r="C1597" s="11" t="str">
        <x:v>M1-H-MAC-FLR-24</x:v>
      </x:c>
      <x:c r="D1597" s="11" t="str">
        <x:v>M1</x:v>
      </x:c>
      <x:c r="E1597" s="11" t="str">
        <x:v>Western fire and heat</x:v>
      </x:c>
      <x:c r="F1597" s="11" t="str">
        <x:v>H-MAC</x:v>
      </x:c>
      <x:c r="G1597" s="11" t="str">
        <x:v>Mobile acute-care group</x:v>
      </x:c>
      <x:c r="H1597" s="11" t="str">
        <x:v>FLR-24</x:v>
      </x:c>
      <x:c r="I1597" s="19" t="n">
        <x:v>48</x:v>
      </x:c>
      <x:c r="J1597" s="21" t="n">
        <x:v>3</x:v>
      </x:c>
      <x:c r="K1597" s="18" t="n">
        <x:f>'05 Cargo Register'!K253</x:f>
        <x:v>131.25</x:v>
      </x:c>
      <x:c r="L1597" s="18" t="n">
        <x:f>'05 Cargo Register'!N253</x:f>
        <x:v>7</x:v>
      </x:c>
      <x:c r="M1597" s="18" t="n">
        <x:f>'05 Cargo Register'!O253</x:f>
        <x:v>224</x:v>
      </x:c>
      <x:c r="N1597" s="18" t="n">
        <x:f>J1597*K1597</x:f>
        <x:v>393.75</x:v>
      </x:c>
      <x:c r="O1597" s="18" t="n">
        <x:f>J1597*L1597</x:f>
        <x:v>21</x:v>
      </x:c>
      <x:c r="P1597" s="18" t="n">
        <x:f>J1597*M1597</x:f>
        <x:v>672</x:v>
      </x:c>
      <x:c r="Q1597" s="22" t="n">
        <x:f>'01 Controls'!$E$25*'02 Cargo Classes'!$M$11</x:f>
        <x:v>0</x:v>
      </x:c>
      <x:c r="R1597" s="22" t="n">
        <x:f>'01 Controls'!$F$25*'02 Cargo Classes'!$N$11</x:f>
        <x:v>0</x:v>
      </x:c>
      <x:c r="S1597" s="22" t="n">
        <x:f>'01 Controls'!$G$25*'02 Cargo Classes'!$O$11</x:f>
        <x:v>0.9</x:v>
      </x:c>
      <x:c r="T1597" s="22" t="n">
        <x:f>'01 Controls'!$H$25*'02 Cargo Classes'!$P$11</x:f>
        <x:v>0</x:v>
      </x:c>
      <x:c r="U1597" s="22" t="n">
        <x:f>SUM(Q1597:T1597)</x:f>
        <x:v>0.9</x:v>
      </x:c>
      <x:c r="V1597" s="18" t="n">
        <x:f>IF(U1597=0,0,N1597*Q1597/U1597)</x:f>
        <x:v>0</x:v>
      </x:c>
      <x:c r="W1597" s="18" t="n">
        <x:f>IF(U1597=0,0,P1597*Q1597/U1597)</x:f>
        <x:v>0</x:v>
      </x:c>
      <x:c r="X1597" s="18" t="n">
        <x:f>MAX(V1597,W1597*'01 Controls'!$E$12)</x:f>
        <x:v>0</x:v>
      </x:c>
      <x:c r="Y1597" s="18" t="n">
        <x:f>IF(U1597=0,0,N1597*R1597/U1597)</x:f>
        <x:v>0</x:v>
      </x:c>
      <x:c r="Z1597" s="18" t="n">
        <x:f>IF(U1597=0,0,P1597*R1597/U1597)</x:f>
        <x:v>0</x:v>
      </x:c>
      <x:c r="AA1597" s="18" t="n">
        <x:f>MAX(Y1597,Z1597*'01 Controls'!$E$13)</x:f>
        <x:v>0</x:v>
      </x:c>
      <x:c r="AB1597" s="18" t="n">
        <x:f>IF(U1597=0,0,N1597*S1597/U1597)</x:f>
        <x:v>393.75</x:v>
      </x:c>
      <x:c r="AC1597" s="18" t="n">
        <x:f>IF(U1597=0,0,P1597*S1597/U1597)</x:f>
        <x:v>672.0000000000001</x:v>
      </x:c>
      <x:c r="AD1597" s="18" t="n">
        <x:f>MAX(AB1597,AC1597*'01 Controls'!$E$14)</x:f>
        <x:v>393.75</x:v>
      </x:c>
      <x:c r="AE1597" s="18" t="n">
        <x:f>IF(U1597=0,0,N1597*T1597/U1597)</x:f>
        <x:v>0</x:v>
      </x:c>
      <x:c r="AF1597" s="18" t="n">
        <x:f>IF(U1597=0,0,P1597*T1597/U1597)</x:f>
        <x:v>0</x:v>
      </x:c>
      <x:c r="AG1597" s="18" t="n">
        <x:f>MAX(AE1597,AF1597*'01 Controls'!$E$15)</x:f>
        <x:v>0</x:v>
      </x:c>
      <x:c r="AH1597" s="18" t="n">
        <x:f>SUM(V1597,Y1597,AB1597,AE1597)</x:f>
        <x:v>393.75</x:v>
      </x:c>
      <x:c r="AI1597" s="18" t="n">
        <x:f>N1597-AH1597</x:f>
        <x:v>0</x:v>
      </x:c>
      <x:c r="AJ1597" s="18" t="n">
        <x:f>V1597*INDEX('07 Mode Capacity'!$P$6:$P$17,MATCH("AIR-"&amp;I1597,'07 Mode Capacity'!$C$6:$C$17,0))</x:f>
        <x:v>0</x:v>
      </x:c>
      <x:c r="AK1597" s="18" t="n">
        <x:f>Y1597*INDEX('07 Mode Capacity'!$P$6:$P$17,MATCH("OCEAN-"&amp;I1597,'07 Mode Capacity'!$C$6:$C$17,0))</x:f>
        <x:v>0</x:v>
      </x:c>
      <x:c r="AL1597" s="18" t="n">
        <x:f>AB1597*INDEX('07 Mode Capacity'!$P$6:$P$17,MATCH("LAND-"&amp;I1597,'07 Mode Capacity'!$C$6:$C$17,0))</x:f>
        <x:v>48.056348621352925</x:v>
      </x:c>
      <x:c r="AM1597" s="18" t="n">
        <x:f>AE1597*INDEX('07 Mode Capacity'!$P$6:$P$17,MATCH("INLAND-"&amp;I1597,'07 Mode Capacity'!$C$6:$C$17,0))</x:f>
        <x:v>0</x:v>
      </x:c>
      <x:c r="AN1597" s="18" t="n">
        <x:f>SUM(AJ1597:AM1597)</x:f>
        <x:v>48.056348621352925</x:v>
      </x:c>
      <x:c r="AO1597" s="17" t="n">
        <x:f>IF(N1597=0,1,AN1597/N1597)</x:f>
        <x:v>0.12204786951454712</x:v>
      </x:c>
      <x:c r="AP1597" s="11" t="str">
        <x:f>IF(AO1597&gt;='01 Controls'!$E$16,"PASS","FAIL")</x:f>
        <x:v>FAIL</x:v>
      </x:c>
      <x:c r="AQ1597" s="11" t="str">
        <x:v>UNQUANTIFIED</x:v>
      </x:c>
      <x:c r="AR1597" s="11" t="str">
        <x:v>Position-class planning record; serial item and receiver open</x:v>
      </x:c>
      <x:c r="AS1597" s="26"/>
      <x:c r="AT1597" s="26"/>
    </x:row>
    <x:row r="1598">
      <x:c r="C1598" s="11" t="str">
        <x:v>M1-H-MAC-ROL-30</x:v>
      </x:c>
      <x:c r="D1598" s="11" t="str">
        <x:v>M1</x:v>
      </x:c>
      <x:c r="E1598" s="11" t="str">
        <x:v>Western fire and heat</x:v>
      </x:c>
      <x:c r="F1598" s="11" t="str">
        <x:v>H-MAC</x:v>
      </x:c>
      <x:c r="G1598" s="11" t="str">
        <x:v>Mobile acute-care group</x:v>
      </x:c>
      <x:c r="H1598" s="11" t="str">
        <x:v>ROL-30</x:v>
      </x:c>
      <x:c r="I1598" s="19" t="n">
        <x:v>48</x:v>
      </x:c>
      <x:c r="J1598" s="21" t="n">
        <x:v>3</x:v>
      </x:c>
      <x:c r="K1598" s="18" t="n">
        <x:f>'05 Cargo Register'!K254</x:f>
        <x:v>262.5</x:v>
      </x:c>
      <x:c r="L1598" s="18" t="n">
        <x:f>'05 Cargo Register'!N254</x:f>
        <x:v>11</x:v>
      </x:c>
      <x:c r="M1598" s="18" t="n">
        <x:f>'05 Cargo Register'!O254</x:f>
        <x:v>701.25</x:v>
      </x:c>
      <x:c r="N1598" s="18" t="n">
        <x:f>J1598*K1598</x:f>
        <x:v>787.5</x:v>
      </x:c>
      <x:c r="O1598" s="18" t="n">
        <x:f>J1598*L1598</x:f>
        <x:v>33</x:v>
      </x:c>
      <x:c r="P1598" s="18" t="n">
        <x:f>J1598*M1598</x:f>
        <x:v>2103.75</x:v>
      </x:c>
      <x:c r="Q1598" s="22" t="n">
        <x:f>'01 Controls'!$E$25*'02 Cargo Classes'!$M$12</x:f>
        <x:v>0</x:v>
      </x:c>
      <x:c r="R1598" s="22" t="n">
        <x:f>'01 Controls'!$F$25*'02 Cargo Classes'!$N$12</x:f>
        <x:v>0</x:v>
      </x:c>
      <x:c r="S1598" s="22" t="n">
        <x:f>'01 Controls'!$G$25*'02 Cargo Classes'!$O$12</x:f>
        <x:v>1.35</x:v>
      </x:c>
      <x:c r="T1598" s="22" t="n">
        <x:f>'01 Controls'!$H$25*'02 Cargo Classes'!$P$12</x:f>
        <x:v>0</x:v>
      </x:c>
      <x:c r="U1598" s="22" t="n">
        <x:f>SUM(Q1598:T1598)</x:f>
        <x:v>1.35</x:v>
      </x:c>
      <x:c r="V1598" s="18" t="n">
        <x:f>IF(U1598=0,0,N1598*Q1598/U1598)</x:f>
        <x:v>0</x:v>
      </x:c>
      <x:c r="W1598" s="18" t="n">
        <x:f>IF(U1598=0,0,P1598*Q1598/U1598)</x:f>
        <x:v>0</x:v>
      </x:c>
      <x:c r="X1598" s="18" t="n">
        <x:f>MAX(V1598,W1598*'01 Controls'!$E$12)</x:f>
        <x:v>0</x:v>
      </x:c>
      <x:c r="Y1598" s="18" t="n">
        <x:f>IF(U1598=0,0,N1598*R1598/U1598)</x:f>
        <x:v>0</x:v>
      </x:c>
      <x:c r="Z1598" s="18" t="n">
        <x:f>IF(U1598=0,0,P1598*R1598/U1598)</x:f>
        <x:v>0</x:v>
      </x:c>
      <x:c r="AA1598" s="18" t="n">
        <x:f>MAX(Y1598,Z1598*'01 Controls'!$E$13)</x:f>
        <x:v>0</x:v>
      </x:c>
      <x:c r="AB1598" s="18" t="n">
        <x:f>IF(U1598=0,0,N1598*S1598/U1598)</x:f>
        <x:v>787.5</x:v>
      </x:c>
      <x:c r="AC1598" s="18" t="n">
        <x:f>IF(U1598=0,0,P1598*S1598/U1598)</x:f>
        <x:v>2103.75</x:v>
      </x:c>
      <x:c r="AD1598" s="18" t="n">
        <x:f>MAX(AB1598,AC1598*'01 Controls'!$E$14)</x:f>
        <x:v>787.5</x:v>
      </x:c>
      <x:c r="AE1598" s="18" t="n">
        <x:f>IF(U1598=0,0,N1598*T1598/U1598)</x:f>
        <x:v>0</x:v>
      </x:c>
      <x:c r="AF1598" s="18" t="n">
        <x:f>IF(U1598=0,0,P1598*T1598/U1598)</x:f>
        <x:v>0</x:v>
      </x:c>
      <x:c r="AG1598" s="18" t="n">
        <x:f>MAX(AE1598,AF1598*'01 Controls'!$E$15)</x:f>
        <x:v>0</x:v>
      </x:c>
      <x:c r="AH1598" s="18" t="n">
        <x:f>SUM(V1598,Y1598,AB1598,AE1598)</x:f>
        <x:v>787.5</x:v>
      </x:c>
      <x:c r="AI1598" s="18" t="n">
        <x:f>N1598-AH1598</x:f>
        <x:v>0</x:v>
      </x:c>
      <x:c r="AJ1598" s="18" t="n">
        <x:f>V1598*INDEX('07 Mode Capacity'!$P$6:$P$17,MATCH("AIR-"&amp;I1598,'07 Mode Capacity'!$C$6:$C$17,0))</x:f>
        <x:v>0</x:v>
      </x:c>
      <x:c r="AK1598" s="18" t="n">
        <x:f>Y1598*INDEX('07 Mode Capacity'!$P$6:$P$17,MATCH("OCEAN-"&amp;I1598,'07 Mode Capacity'!$C$6:$C$17,0))</x:f>
        <x:v>0</x:v>
      </x:c>
      <x:c r="AL1598" s="18" t="n">
        <x:f>AB1598*INDEX('07 Mode Capacity'!$P$6:$P$17,MATCH("LAND-"&amp;I1598,'07 Mode Capacity'!$C$6:$C$17,0))</x:f>
        <x:v>96.11269724270585</x:v>
      </x:c>
      <x:c r="AM1598" s="18" t="n">
        <x:f>AE1598*INDEX('07 Mode Capacity'!$P$6:$P$17,MATCH("INLAND-"&amp;I1598,'07 Mode Capacity'!$C$6:$C$17,0))</x:f>
        <x:v>0</x:v>
      </x:c>
      <x:c r="AN1598" s="18" t="n">
        <x:f>SUM(AJ1598:AM1598)</x:f>
        <x:v>96.11269724270585</x:v>
      </x:c>
      <x:c r="AO1598" s="17" t="n">
        <x:f>IF(N1598=0,1,AN1598/N1598)</x:f>
        <x:v>0.12204786951454712</x:v>
      </x:c>
      <x:c r="AP1598" s="11" t="str">
        <x:f>IF(AO1598&gt;='01 Controls'!$E$16,"PASS","FAIL")</x:f>
        <x:v>FAIL</x:v>
      </x:c>
      <x:c r="AQ1598" s="11" t="str">
        <x:v>UNQUANTIFIED</x:v>
      </x:c>
      <x:c r="AR1598" s="11" t="str">
        <x:v>Position-class planning record; serial item and receiver open</x:v>
      </x:c>
      <x:c r="AS1598" s="26"/>
      <x:c r="AT1598" s="26"/>
    </x:row>
    <x:row r="1599">
      <x:c r="C1599" s="11" t="str">
        <x:v>M1-H-MAC-BLK-08</x:v>
      </x:c>
      <x:c r="D1599" s="11" t="str">
        <x:v>M1</x:v>
      </x:c>
      <x:c r="E1599" s="11" t="str">
        <x:v>Western fire and heat</x:v>
      </x:c>
      <x:c r="F1599" s="11" t="str">
        <x:v>H-MAC</x:v>
      </x:c>
      <x:c r="G1599" s="11" t="str">
        <x:v>Mobile acute-care group</x:v>
      </x:c>
      <x:c r="H1599" s="11" t="str">
        <x:v>BLK-08</x:v>
      </x:c>
      <x:c r="I1599" s="19" t="n">
        <x:v>48</x:v>
      </x:c>
      <x:c r="J1599" s="21" t="n">
        <x:v>3</x:v>
      </x:c>
      <x:c r="K1599" s="18" t="n">
        <x:f>'05 Cargo Register'!K255</x:f>
        <x:v>367.50000000000006</x:v>
      </x:c>
      <x:c r="L1599" s="18" t="n">
        <x:f>'05 Cargo Register'!N255</x:f>
        <x:v>58</x:v>
      </x:c>
      <x:c r="M1599" s="18" t="n">
        <x:f>'05 Cargo Register'!O255</x:f>
        <x:v>2958</x:v>
      </x:c>
      <x:c r="N1599" s="18" t="n">
        <x:f>J1599*K1599</x:f>
        <x:v>1102.5000000000002</x:v>
      </x:c>
      <x:c r="O1599" s="18" t="n">
        <x:f>J1599*L1599</x:f>
        <x:v>174</x:v>
      </x:c>
      <x:c r="P1599" s="18" t="n">
        <x:f>J1599*M1599</x:f>
        <x:v>8874</x:v>
      </x:c>
      <x:c r="Q1599" s="22" t="n">
        <x:f>'01 Controls'!$E$25*'02 Cargo Classes'!$M$14</x:f>
        <x:v>0.1</x:v>
      </x:c>
      <x:c r="R1599" s="22" t="n">
        <x:f>'01 Controls'!$F$25*'02 Cargo Classes'!$N$14</x:f>
        <x:v>0</x:v>
      </x:c>
      <x:c r="S1599" s="22" t="n">
        <x:f>'01 Controls'!$G$25*'02 Cargo Classes'!$O$14</x:f>
        <x:v>0.9</x:v>
      </x:c>
      <x:c r="T1599" s="22" t="n">
        <x:f>'01 Controls'!$H$25*'02 Cargo Classes'!$P$14</x:f>
        <x:v>0</x:v>
      </x:c>
      <x:c r="U1599" s="22" t="n">
        <x:f>SUM(Q1599:T1599)</x:f>
        <x:v>1</x:v>
      </x:c>
      <x:c r="V1599" s="18" t="n">
        <x:f>IF(U1599=0,0,N1599*Q1599/U1599)</x:f>
        <x:v>110.25000000000003</x:v>
      </x:c>
      <x:c r="W1599" s="18" t="n">
        <x:f>IF(U1599=0,0,P1599*Q1599/U1599)</x:f>
        <x:v>887.4000000000001</x:v>
      </x:c>
      <x:c r="X1599" s="18" t="n">
        <x:f>MAX(V1599,W1599*'01 Controls'!$E$12)</x:f>
        <x:v>221.85000000000002</x:v>
      </x:c>
      <x:c r="Y1599" s="18" t="n">
        <x:f>IF(U1599=0,0,N1599*R1599/U1599)</x:f>
        <x:v>0</x:v>
      </x:c>
      <x:c r="Z1599" s="18" t="n">
        <x:f>IF(U1599=0,0,P1599*R1599/U1599)</x:f>
        <x:v>0</x:v>
      </x:c>
      <x:c r="AA1599" s="18" t="n">
        <x:f>MAX(Y1599,Z1599*'01 Controls'!$E$13)</x:f>
        <x:v>0</x:v>
      </x:c>
      <x:c r="AB1599" s="18" t="n">
        <x:f>IF(U1599=0,0,N1599*S1599/U1599)</x:f>
        <x:v>992.2500000000002</x:v>
      </x:c>
      <x:c r="AC1599" s="18" t="n">
        <x:f>IF(U1599=0,0,P1599*S1599/U1599)</x:f>
        <x:v>7986.6</x:v>
      </x:c>
      <x:c r="AD1599" s="18" t="n">
        <x:f>MAX(AB1599,AC1599*'01 Controls'!$E$14)</x:f>
        <x:v>1597.3200000000002</x:v>
      </x:c>
      <x:c r="AE1599" s="18" t="n">
        <x:f>IF(U1599=0,0,N1599*T1599/U1599)</x:f>
        <x:v>0</x:v>
      </x:c>
      <x:c r="AF1599" s="18" t="n">
        <x:f>IF(U1599=0,0,P1599*T1599/U1599)</x:f>
        <x:v>0</x:v>
      </x:c>
      <x:c r="AG1599" s="18" t="n">
        <x:f>MAX(AE1599,AF1599*'01 Controls'!$E$15)</x:f>
        <x:v>0</x:v>
      </x:c>
      <x:c r="AH1599" s="18" t="n">
        <x:f>SUM(V1599,Y1599,AB1599,AE1599)</x:f>
        <x:v>1102.5000000000002</x:v>
      </x:c>
      <x:c r="AI1599" s="18" t="n">
        <x:f>N1599-AH1599</x:f>
        <x:v>0</x:v>
      </x:c>
      <x:c r="AJ1599" s="18" t="n">
        <x:f>V1599*INDEX('07 Mode Capacity'!$P$6:$P$17,MATCH("AIR-"&amp;I1599,'07 Mode Capacity'!$C$6:$C$17,0))</x:f>
        <x:v>30.90700632639452</x:v>
      </x:c>
      <x:c r="AK1599" s="18" t="n">
        <x:f>Y1599*INDEX('07 Mode Capacity'!$P$6:$P$17,MATCH("OCEAN-"&amp;I1599,'07 Mode Capacity'!$C$6:$C$17,0))</x:f>
        <x:v>0</x:v>
      </x:c>
      <x:c r="AL1599" s="18" t="n">
        <x:f>AB1599*INDEX('07 Mode Capacity'!$P$6:$P$17,MATCH("LAND-"&amp;I1599,'07 Mode Capacity'!$C$6:$C$17,0))</x:f>
        <x:v>121.10199852580939</x:v>
      </x:c>
      <x:c r="AM1599" s="18" t="n">
        <x:f>AE1599*INDEX('07 Mode Capacity'!$P$6:$P$17,MATCH("INLAND-"&amp;I1599,'07 Mode Capacity'!$C$6:$C$17,0))</x:f>
        <x:v>0</x:v>
      </x:c>
      <x:c r="AN1599" s="18" t="n">
        <x:f>SUM(AJ1599:AM1599)</x:f>
        <x:v>152.0090048522039</x:v>
      </x:c>
      <x:c r="AO1599" s="17" t="n">
        <x:f>IF(N1599=0,1,AN1599/N1599)</x:f>
        <x:v>0.13787664839202166</x:v>
      </x:c>
      <x:c r="AP1599" s="11" t="str">
        <x:f>IF(AO1599&gt;='01 Controls'!$E$16,"PASS","FAIL")</x:f>
        <x:v>FAIL</x:v>
      </x:c>
      <x:c r="AQ1599" s="11" t="str">
        <x:v>UNQUANTIFIED</x:v>
      </x:c>
      <x:c r="AR1599" s="11" t="str">
        <x:v>Position-class planning record; serial item and receiver open</x:v>
      </x:c>
      <x:c r="AS1599" s="26"/>
      <x:c r="AT1599" s="26"/>
    </x:row>
    <x:row r="1600">
      <x:c r="C1600" s="11" t="str">
        <x:v>M1-H-PHC-APL-45</x:v>
      </x:c>
      <x:c r="D1600" s="11" t="str">
        <x:v>M1</x:v>
      </x:c>
      <x:c r="E1600" s="11" t="str">
        <x:v>Western fire and heat</x:v>
      </x:c>
      <x:c r="F1600" s="11" t="str">
        <x:v>H-PHC</x:v>
      </x:c>
      <x:c r="G1600" s="11" t="str">
        <x:v>Public-health control group</x:v>
      </x:c>
      <x:c r="H1600" s="11" t="str">
        <x:v>APL-45</x:v>
      </x:c>
      <x:c r="I1600" s="19" t="n">
        <x:v>24</x:v>
      </x:c>
      <x:c r="J1600" s="21" t="n">
        <x:v>3</x:v>
      </x:c>
      <x:c r="K1600" s="18" t="n">
        <x:f>'05 Cargo Register'!K256</x:f>
        <x:v>472.5</x:v>
      </x:c>
      <x:c r="L1600" s="18" t="n">
        <x:f>'05 Cargo Register'!N256</x:f>
        <x:v>124</x:v>
      </x:c>
      <x:c r="M1600" s="18" t="n">
        <x:f>'05 Cargo Register'!O256</x:f>
        <x:v>930</x:v>
      </x:c>
      <x:c r="N1600" s="18" t="n">
        <x:f>J1600*K1600</x:f>
        <x:v>1417.5</x:v>
      </x:c>
      <x:c r="O1600" s="18" t="n">
        <x:f>J1600*L1600</x:f>
        <x:v>372</x:v>
      </x:c>
      <x:c r="P1600" s="18" t="n">
        <x:f>J1600*M1600</x:f>
        <x:v>2790</x:v>
      </x:c>
      <x:c r="Q1600" s="22" t="n">
        <x:f>'01 Controls'!$E$25*'02 Cargo Classes'!$M$6</x:f>
        <x:v>0.30000000000000004</x:v>
      </x:c>
      <x:c r="R1600" s="22" t="n">
        <x:f>'01 Controls'!$F$25*'02 Cargo Classes'!$N$6</x:f>
        <x:v>0</x:v>
      </x:c>
      <x:c r="S1600" s="22" t="n">
        <x:f>'01 Controls'!$G$25*'02 Cargo Classes'!$O$6</x:f>
        <x:v>0.9</x:v>
      </x:c>
      <x:c r="T1600" s="22" t="n">
        <x:f>'01 Controls'!$H$25*'02 Cargo Classes'!$P$6</x:f>
        <x:v>0</x:v>
      </x:c>
      <x:c r="U1600" s="22" t="n">
        <x:f>SUM(Q1600:T1600)</x:f>
        <x:v>1.2000000000000002</x:v>
      </x:c>
      <x:c r="V1600" s="18" t="n">
        <x:f>IF(U1600=0,0,N1600*Q1600/U1600)</x:f>
        <x:v>354.375</x:v>
      </x:c>
      <x:c r="W1600" s="18" t="n">
        <x:f>IF(U1600=0,0,P1600*Q1600/U1600)</x:f>
        <x:v>697.5</x:v>
      </x:c>
      <x:c r="X1600" s="18" t="n">
        <x:f>MAX(V1600,W1600*'01 Controls'!$E$12)</x:f>
        <x:v>354.375</x:v>
      </x:c>
      <x:c r="Y1600" s="18" t="n">
        <x:f>IF(U1600=0,0,N1600*R1600/U1600)</x:f>
        <x:v>0</x:v>
      </x:c>
      <x:c r="Z1600" s="18" t="n">
        <x:f>IF(U1600=0,0,P1600*R1600/U1600)</x:f>
        <x:v>0</x:v>
      </x:c>
      <x:c r="AA1600" s="18" t="n">
        <x:f>MAX(Y1600,Z1600*'01 Controls'!$E$13)</x:f>
        <x:v>0</x:v>
      </x:c>
      <x:c r="AB1600" s="18" t="n">
        <x:f>IF(U1600=0,0,N1600*S1600/U1600)</x:f>
        <x:v>1063.1249999999998</x:v>
      </x:c>
      <x:c r="AC1600" s="18" t="n">
        <x:f>IF(U1600=0,0,P1600*S1600/U1600)</x:f>
        <x:v>2092.4999999999995</x:v>
      </x:c>
      <x:c r="AD1600" s="18" t="n">
        <x:f>MAX(AB1600,AC1600*'01 Controls'!$E$14)</x:f>
        <x:v>1063.1249999999998</x:v>
      </x:c>
      <x:c r="AE1600" s="18" t="n">
        <x:f>IF(U1600=0,0,N1600*T1600/U1600)</x:f>
        <x:v>0</x:v>
      </x:c>
      <x:c r="AF1600" s="18" t="n">
        <x:f>IF(U1600=0,0,P1600*T1600/U1600)</x:f>
        <x:v>0</x:v>
      </x:c>
      <x:c r="AG1600" s="18" t="n">
        <x:f>MAX(AE1600,AF1600*'01 Controls'!$E$15)</x:f>
        <x:v>0</x:v>
      </x:c>
      <x:c r="AH1600" s="18" t="n">
        <x:f>SUM(V1600,Y1600,AB1600,AE1600)</x:f>
        <x:v>1417.4999999999998</x:v>
      </x:c>
      <x:c r="AI1600" s="18" t="n">
        <x:f>N1600-AH1600</x:f>
        <x:v>2.2737367544323206e-13</x:v>
      </x:c>
      <x:c r="AJ1600" s="18" t="n">
        <x:f>V1600*INDEX('07 Mode Capacity'!$P$6:$P$17,MATCH("AIR-"&amp;I1600,'07 Mode Capacity'!$C$6:$C$17,0))</x:f>
        <x:v>71.90767279039937</x:v>
      </x:c>
      <x:c r="AK1600" s="18" t="n">
        <x:f>Y1600*INDEX('07 Mode Capacity'!$P$6:$P$17,MATCH("OCEAN-"&amp;I1600,'07 Mode Capacity'!$C$6:$C$17,0))</x:f>
        <x:v>0</x:v>
      </x:c>
      <x:c r="AL1600" s="18" t="n">
        <x:f>AB1600*INDEX('07 Mode Capacity'!$P$6:$P$17,MATCH("LAND-"&amp;I1600,'07 Mode Capacity'!$C$6:$C$17,0))</x:f>
        <x:v>406.64629509279183</x:v>
      </x:c>
      <x:c r="AM1600" s="18" t="n">
        <x:f>AE1600*INDEX('07 Mode Capacity'!$P$6:$P$17,MATCH("INLAND-"&amp;I1600,'07 Mode Capacity'!$C$6:$C$17,0))</x:f>
        <x:v>0</x:v>
      </x:c>
      <x:c r="AN1600" s="18" t="n">
        <x:f>SUM(AJ1600:AM1600)</x:f>
        <x:v>478.5539678831912</x:v>
      </x:c>
      <x:c r="AO1600" s="17" t="n">
        <x:f>IF(N1600=0,1,AN1600/N1600)</x:f>
        <x:v>0.3376042101468721</x:v>
      </x:c>
      <x:c r="AP1600" s="11" t="str">
        <x:f>IF(AO1600&gt;='01 Controls'!$E$16,"PASS","FAIL")</x:f>
        <x:v>FAIL</x:v>
      </x:c>
      <x:c r="AQ1600" s="11" t="str">
        <x:v>UNQUANTIFIED</x:v>
      </x:c>
      <x:c r="AR1600" s="11" t="str">
        <x:v>Position-class planning record; serial item and receiver open</x:v>
      </x:c>
      <x:c r="AS1600" s="26"/>
      <x:c r="AT1600" s="26"/>
    </x:row>
    <x:row r="1601">
      <x:c r="C1601" s="11" t="str">
        <x:v>M1-H-PHC-ISO-18</x:v>
      </x:c>
      <x:c r="D1601" s="11" t="str">
        <x:v>M1</x:v>
      </x:c>
      <x:c r="E1601" s="11" t="str">
        <x:v>Western fire and heat</x:v>
      </x:c>
      <x:c r="F1601" s="11" t="str">
        <x:v>H-PHC</x:v>
      </x:c>
      <x:c r="G1601" s="11" t="str">
        <x:v>Public-health control group</x:v>
      </x:c>
      <x:c r="H1601" s="11" t="str">
        <x:v>ISO-18</x:v>
      </x:c>
      <x:c r="I1601" s="19" t="n">
        <x:v>48</x:v>
      </x:c>
      <x:c r="J1601" s="21" t="n">
        <x:v>3</x:v>
      </x:c>
      <x:c r="K1601" s="18" t="n">
        <x:f>'05 Cargo Register'!K257</x:f>
        <x:v>551.25</x:v>
      </x:c>
      <x:c r="L1601" s="18" t="n">
        <x:f>'05 Cargo Register'!N257</x:f>
        <x:v>37</x:v>
      </x:c>
      <x:c r="M1601" s="18" t="n">
        <x:f>'05 Cargo Register'!O257</x:f>
        <x:v>976.8000000000001</x:v>
      </x:c>
      <x:c r="N1601" s="18" t="n">
        <x:f>J1601*K1601</x:f>
        <x:v>1653.75</x:v>
      </x:c>
      <x:c r="O1601" s="18" t="n">
        <x:f>J1601*L1601</x:f>
        <x:v>111</x:v>
      </x:c>
      <x:c r="P1601" s="18" t="n">
        <x:f>J1601*M1601</x:f>
        <x:v>2930.4</x:v>
      </x:c>
      <x:c r="Q1601" s="22" t="n">
        <x:f>'01 Controls'!$E$25*'02 Cargo Classes'!$M$7</x:f>
        <x:v>0.020000000000000004</x:v>
      </x:c>
      <x:c r="R1601" s="22" t="n">
        <x:f>'01 Controls'!$F$25*'02 Cargo Classes'!$N$7</x:f>
        <x:v>0</x:v>
      </x:c>
      <x:c r="S1601" s="22" t="n">
        <x:f>'01 Controls'!$G$25*'02 Cargo Classes'!$O$7</x:f>
        <x:v>1.08</x:v>
      </x:c>
      <x:c r="T1601" s="22" t="n">
        <x:f>'01 Controls'!$H$25*'02 Cargo Classes'!$P$7</x:f>
        <x:v>0</x:v>
      </x:c>
      <x:c r="U1601" s="22" t="n">
        <x:f>SUM(Q1601:T1601)</x:f>
        <x:v>1.1</x:v>
      </x:c>
      <x:c r="V1601" s="18" t="n">
        <x:f>IF(U1601=0,0,N1601*Q1601/U1601)</x:f>
        <x:v>30.068181818181824</x:v>
      </x:c>
      <x:c r="W1601" s="18" t="n">
        <x:f>IF(U1601=0,0,P1601*Q1601/U1601)</x:f>
        <x:v>53.28000000000001</x:v>
      </x:c>
      <x:c r="X1601" s="18" t="n">
        <x:f>MAX(V1601,W1601*'01 Controls'!$E$12)</x:f>
        <x:v>30.068181818181824</x:v>
      </x:c>
      <x:c r="Y1601" s="18" t="n">
        <x:f>IF(U1601=0,0,N1601*R1601/U1601)</x:f>
        <x:v>0</x:v>
      </x:c>
      <x:c r="Z1601" s="18" t="n">
        <x:f>IF(U1601=0,0,P1601*R1601/U1601)</x:f>
        <x:v>0</x:v>
      </x:c>
      <x:c r="AA1601" s="18" t="n">
        <x:f>MAX(Y1601,Z1601*'01 Controls'!$E$13)</x:f>
        <x:v>0</x:v>
      </x:c>
      <x:c r="AB1601" s="18" t="n">
        <x:f>IF(U1601=0,0,N1601*S1601/U1601)</x:f>
        <x:v>1623.6818181818182</x:v>
      </x:c>
      <x:c r="AC1601" s="18" t="n">
        <x:f>IF(U1601=0,0,P1601*S1601/U1601)</x:f>
        <x:v>2877.12</x:v>
      </x:c>
      <x:c r="AD1601" s="18" t="n">
        <x:f>MAX(AB1601,AC1601*'01 Controls'!$E$14)</x:f>
        <x:v>1623.6818181818182</x:v>
      </x:c>
      <x:c r="AE1601" s="18" t="n">
        <x:f>IF(U1601=0,0,N1601*T1601/U1601)</x:f>
        <x:v>0</x:v>
      </x:c>
      <x:c r="AF1601" s="18" t="n">
        <x:f>IF(U1601=0,0,P1601*T1601/U1601)</x:f>
        <x:v>0</x:v>
      </x:c>
      <x:c r="AG1601" s="18" t="n">
        <x:f>MAX(AE1601,AF1601*'01 Controls'!$E$15)</x:f>
        <x:v>0</x:v>
      </x:c>
      <x:c r="AH1601" s="18" t="n">
        <x:f>SUM(V1601,Y1601,AB1601,AE1601)</x:f>
        <x:v>1653.75</x:v>
      </x:c>
      <x:c r="AI1601" s="18" t="n">
        <x:f>N1601-AH1601</x:f>
        <x:v>0</x:v>
      </x:c>
      <x:c r="AJ1601" s="18" t="n">
        <x:f>V1601*INDEX('07 Mode Capacity'!$P$6:$P$17,MATCH("AIR-"&amp;I1601,'07 Mode Capacity'!$C$6:$C$17,0))</x:f>
        <x:v>8.429183543562141</x:v>
      </x:c>
      <x:c r="AK1601" s="18" t="n">
        <x:f>Y1601*INDEX('07 Mode Capacity'!$P$6:$P$17,MATCH("OCEAN-"&amp;I1601,'07 Mode Capacity'!$C$6:$C$17,0))</x:f>
        <x:v>0</x:v>
      </x:c>
      <x:c r="AL1601" s="18" t="n">
        <x:f>AB1601*INDEX('07 Mode Capacity'!$P$6:$P$17,MATCH("LAND-"&amp;I1601,'07 Mode Capacity'!$C$6:$C$17,0))</x:f>
        <x:v>198.16690667859714</x:v>
      </x:c>
      <x:c r="AM1601" s="18" t="n">
        <x:f>AE1601*INDEX('07 Mode Capacity'!$P$6:$P$17,MATCH("INLAND-"&amp;I1601,'07 Mode Capacity'!$C$6:$C$17,0))</x:f>
        <x:v>0</x:v>
      </x:c>
      <x:c r="AN1601" s="18" t="n">
        <x:f>SUM(AJ1601:AM1601)</x:f>
        <x:v>206.5960902221593</x:v>
      </x:c>
      <x:c r="AO1601" s="17" t="n">
        <x:f>IF(N1601=0,1,AN1601/N1601)</x:f>
        <x:v>0.12492582931045157</x:v>
      </x:c>
      <x:c r="AP1601" s="11" t="str">
        <x:f>IF(AO1601&gt;='01 Controls'!$E$16,"PASS","FAIL")</x:f>
        <x:v>FAIL</x:v>
      </x:c>
      <x:c r="AQ1601" s="11" t="str">
        <x:v>UNQUANTIFIED</x:v>
      </x:c>
      <x:c r="AR1601" s="11" t="str">
        <x:v>Position-class planning record; serial item and receiver open</x:v>
      </x:c>
      <x:c r="AS1601" s="26"/>
      <x:c r="AT1601" s="26"/>
    </x:row>
    <x:row r="1602">
      <x:c r="C1602" s="11" t="str">
        <x:v>M1-H-PHC-COL-12</x:v>
      </x:c>
      <x:c r="D1602" s="11" t="str">
        <x:v>M1</x:v>
      </x:c>
      <x:c r="E1602" s="11" t="str">
        <x:v>Western fire and heat</x:v>
      </x:c>
      <x:c r="F1602" s="11" t="str">
        <x:v>H-PHC</x:v>
      </x:c>
      <x:c r="G1602" s="11" t="str">
        <x:v>Public-health control group</x:v>
      </x:c>
      <x:c r="H1602" s="11" t="str">
        <x:v>COL-12</x:v>
      </x:c>
      <x:c r="I1602" s="19" t="n">
        <x:v>24</x:v>
      </x:c>
      <x:c r="J1602" s="21" t="n">
        <x:v>3</x:v>
      </x:c>
      <x:c r="K1602" s="18" t="n">
        <x:f>'05 Cargo Register'!K258</x:f>
        <x:v>472.5</x:v>
      </x:c>
      <x:c r="L1602" s="18" t="n">
        <x:f>'05 Cargo Register'!N258</x:f>
        <x:v>50</x:v>
      </x:c>
      <x:c r="M1602" s="18" t="n">
        <x:f>'05 Cargo Register'!O258</x:f>
        <x:v>1320</x:v>
      </x:c>
      <x:c r="N1602" s="18" t="n">
        <x:f>J1602*K1602</x:f>
        <x:v>1417.5</x:v>
      </x:c>
      <x:c r="O1602" s="18" t="n">
        <x:f>J1602*L1602</x:f>
        <x:v>150</x:v>
      </x:c>
      <x:c r="P1602" s="18" t="n">
        <x:f>J1602*M1602</x:f>
        <x:v>3960</x:v>
      </x:c>
      <x:c r="Q1602" s="22" t="n">
        <x:f>'01 Controls'!$E$25*'02 Cargo Classes'!$M$8</x:f>
        <x:v>0.2</x:v>
      </x:c>
      <x:c r="R1602" s="22" t="n">
        <x:f>'01 Controls'!$F$25*'02 Cargo Classes'!$N$8</x:f>
        <x:v>0</x:v>
      </x:c>
      <x:c r="S1602" s="22" t="n">
        <x:f>'01 Controls'!$G$25*'02 Cargo Classes'!$O$8</x:f>
        <x:v>1.08</x:v>
      </x:c>
      <x:c r="T1602" s="22" t="n">
        <x:f>'01 Controls'!$H$25*'02 Cargo Classes'!$P$8</x:f>
        <x:v>0</x:v>
      </x:c>
      <x:c r="U1602" s="22" t="n">
        <x:f>SUM(Q1602:T1602)</x:f>
        <x:v>1.28</x:v>
      </x:c>
      <x:c r="V1602" s="18" t="n">
        <x:f>IF(U1602=0,0,N1602*Q1602/U1602)</x:f>
        <x:v>221.484375</x:v>
      </x:c>
      <x:c r="W1602" s="18" t="n">
        <x:f>IF(U1602=0,0,P1602*Q1602/U1602)</x:f>
        <x:v>618.75</x:v>
      </x:c>
      <x:c r="X1602" s="18" t="n">
        <x:f>MAX(V1602,W1602*'01 Controls'!$E$12)</x:f>
        <x:v>221.484375</x:v>
      </x:c>
      <x:c r="Y1602" s="18" t="n">
        <x:f>IF(U1602=0,0,N1602*R1602/U1602)</x:f>
        <x:v>0</x:v>
      </x:c>
      <x:c r="Z1602" s="18" t="n">
        <x:f>IF(U1602=0,0,P1602*R1602/U1602)</x:f>
        <x:v>0</x:v>
      </x:c>
      <x:c r="AA1602" s="18" t="n">
        <x:f>MAX(Y1602,Z1602*'01 Controls'!$E$13)</x:f>
        <x:v>0</x:v>
      </x:c>
      <x:c r="AB1602" s="18" t="n">
        <x:f>IF(U1602=0,0,N1602*S1602/U1602)</x:f>
        <x:v>1196.015625</x:v>
      </x:c>
      <x:c r="AC1602" s="18" t="n">
        <x:f>IF(U1602=0,0,P1602*S1602/U1602)</x:f>
        <x:v>3341.25</x:v>
      </x:c>
      <x:c r="AD1602" s="18" t="n">
        <x:f>MAX(AB1602,AC1602*'01 Controls'!$E$14)</x:f>
        <x:v>1196.015625</x:v>
      </x:c>
      <x:c r="AE1602" s="18" t="n">
        <x:f>IF(U1602=0,0,N1602*T1602/U1602)</x:f>
        <x:v>0</x:v>
      </x:c>
      <x:c r="AF1602" s="18" t="n">
        <x:f>IF(U1602=0,0,P1602*T1602/U1602)</x:f>
        <x:v>0</x:v>
      </x:c>
      <x:c r="AG1602" s="18" t="n">
        <x:f>MAX(AE1602,AF1602*'01 Controls'!$E$15)</x:f>
        <x:v>0</x:v>
      </x:c>
      <x:c r="AH1602" s="18" t="n">
        <x:f>SUM(V1602,Y1602,AB1602,AE1602)</x:f>
        <x:v>1417.5</x:v>
      </x:c>
      <x:c r="AI1602" s="18" t="n">
        <x:f>N1602-AH1602</x:f>
        <x:v>0</x:v>
      </x:c>
      <x:c r="AJ1602" s="18" t="n">
        <x:f>V1602*INDEX('07 Mode Capacity'!$P$6:$P$17,MATCH("AIR-"&amp;I1602,'07 Mode Capacity'!$C$6:$C$17,0))</x:f>
        <x:v>44.942295493999616</x:v>
      </x:c>
      <x:c r="AK1602" s="18" t="n">
        <x:f>Y1602*INDEX('07 Mode Capacity'!$P$6:$P$17,MATCH("OCEAN-"&amp;I1602,'07 Mode Capacity'!$C$6:$C$17,0))</x:f>
        <x:v>0</x:v>
      </x:c>
      <x:c r="AL1602" s="18" t="n">
        <x:f>AB1602*INDEX('07 Mode Capacity'!$P$6:$P$17,MATCH("LAND-"&amp;I1602,'07 Mode Capacity'!$C$6:$C$17,0))</x:f>
        <x:v>457.4770819793909</x:v>
      </x:c>
      <x:c r="AM1602" s="18" t="n">
        <x:f>AE1602*INDEX('07 Mode Capacity'!$P$6:$P$17,MATCH("INLAND-"&amp;I1602,'07 Mode Capacity'!$C$6:$C$17,0))</x:f>
        <x:v>0</x:v>
      </x:c>
      <x:c r="AN1602" s="18" t="n">
        <x:f>SUM(AJ1602:AM1602)</x:f>
        <x:v>502.4193774733905</x:v>
      </x:c>
      <x:c r="AO1602" s="17" t="n">
        <x:f>IF(N1602=0,1,AN1602/N1602)</x:f>
        <x:v>0.3544404779353725</x:v>
      </x:c>
      <x:c r="AP1602" s="11" t="str">
        <x:f>IF(AO1602&gt;='01 Controls'!$E$16,"PASS","FAIL")</x:f>
        <x:v>FAIL</x:v>
      </x:c>
      <x:c r="AQ1602" s="11" t="str">
        <x:v>UNQUANTIFIED</x:v>
      </x:c>
      <x:c r="AR1602" s="11" t="str">
        <x:v>Position-class planning record; serial item and receiver open</x:v>
      </x:c>
      <x:c r="AS1602" s="26"/>
      <x:c r="AT1602" s="26"/>
    </x:row>
    <x:row r="1603">
      <x:c r="C1603" s="11" t="str">
        <x:v>M1-H-PHC-BAT-22</x:v>
      </x:c>
      <x:c r="D1603" s="11" t="str">
        <x:v>M1</x:v>
      </x:c>
      <x:c r="E1603" s="11" t="str">
        <x:v>Western fire and heat</x:v>
      </x:c>
      <x:c r="F1603" s="11" t="str">
        <x:v>H-PHC</x:v>
      </x:c>
      <x:c r="G1603" s="11" t="str">
        <x:v>Public-health control group</x:v>
      </x:c>
      <x:c r="H1603" s="11" t="str">
        <x:v>BAT-22</x:v>
      </x:c>
      <x:c r="I1603" s="19" t="n">
        <x:v>48</x:v>
      </x:c>
      <x:c r="J1603" s="21" t="n">
        <x:v>3</x:v>
      </x:c>
      <x:c r="K1603" s="18" t="n">
        <x:f>'05 Cargo Register'!K259</x:f>
        <x:v>210</x:v>
      </x:c>
      <x:c r="L1603" s="18" t="n">
        <x:f>'05 Cargo Register'!N259</x:f>
        <x:v>12</x:v>
      </x:c>
      <x:c r="M1603" s="18" t="n">
        <x:f>'05 Cargo Register'!O259</x:f>
        <x:v>316.8</x:v>
      </x:c>
      <x:c r="N1603" s="18" t="n">
        <x:f>J1603*K1603</x:f>
        <x:v>630</x:v>
      </x:c>
      <x:c r="O1603" s="18" t="n">
        <x:f>J1603*L1603</x:f>
        <x:v>36</x:v>
      </x:c>
      <x:c r="P1603" s="18" t="n">
        <x:f>J1603*M1603</x:f>
        <x:v>950.4000000000001</x:v>
      </x:c>
      <x:c r="Q1603" s="22" t="n">
        <x:f>'01 Controls'!$E$25*'02 Cargo Classes'!$M$9</x:f>
        <x:v>0</x:v>
      </x:c>
      <x:c r="R1603" s="22" t="n">
        <x:f>'01 Controls'!$F$25*'02 Cargo Classes'!$N$9</x:f>
        <x:v>0</x:v>
      </x:c>
      <x:c r="S1603" s="22" t="n">
        <x:f>'01 Controls'!$G$25*'02 Cargo Classes'!$O$9</x:f>
        <x:v>0.9</x:v>
      </x:c>
      <x:c r="T1603" s="22" t="n">
        <x:f>'01 Controls'!$H$25*'02 Cargo Classes'!$P$9</x:f>
        <x:v>0</x:v>
      </x:c>
      <x:c r="U1603" s="22" t="n">
        <x:f>SUM(Q1603:T1603)</x:f>
        <x:v>0.9</x:v>
      </x:c>
      <x:c r="V1603" s="18" t="n">
        <x:f>IF(U1603=0,0,N1603*Q1603/U1603)</x:f>
        <x:v>0</x:v>
      </x:c>
      <x:c r="W1603" s="18" t="n">
        <x:f>IF(U1603=0,0,P1603*Q1603/U1603)</x:f>
        <x:v>0</x:v>
      </x:c>
      <x:c r="X1603" s="18" t="n">
        <x:f>MAX(V1603,W1603*'01 Controls'!$E$12)</x:f>
        <x:v>0</x:v>
      </x:c>
      <x:c r="Y1603" s="18" t="n">
        <x:f>IF(U1603=0,0,N1603*R1603/U1603)</x:f>
        <x:v>0</x:v>
      </x:c>
      <x:c r="Z1603" s="18" t="n">
        <x:f>IF(U1603=0,0,P1603*R1603/U1603)</x:f>
        <x:v>0</x:v>
      </x:c>
      <x:c r="AA1603" s="18" t="n">
        <x:f>MAX(Y1603,Z1603*'01 Controls'!$E$13)</x:f>
        <x:v>0</x:v>
      </x:c>
      <x:c r="AB1603" s="18" t="n">
        <x:f>IF(U1603=0,0,N1603*S1603/U1603)</x:f>
        <x:v>630</x:v>
      </x:c>
      <x:c r="AC1603" s="18" t="n">
        <x:f>IF(U1603=0,0,P1603*S1603/U1603)</x:f>
        <x:v>950.4000000000001</x:v>
      </x:c>
      <x:c r="AD1603" s="18" t="n">
        <x:f>MAX(AB1603,AC1603*'01 Controls'!$E$14)</x:f>
        <x:v>630</x:v>
      </x:c>
      <x:c r="AE1603" s="18" t="n">
        <x:f>IF(U1603=0,0,N1603*T1603/U1603)</x:f>
        <x:v>0</x:v>
      </x:c>
      <x:c r="AF1603" s="18" t="n">
        <x:f>IF(U1603=0,0,P1603*T1603/U1603)</x:f>
        <x:v>0</x:v>
      </x:c>
      <x:c r="AG1603" s="18" t="n">
        <x:f>MAX(AE1603,AF1603*'01 Controls'!$E$15)</x:f>
        <x:v>0</x:v>
      </x:c>
      <x:c r="AH1603" s="18" t="n">
        <x:f>SUM(V1603,Y1603,AB1603,AE1603)</x:f>
        <x:v>630</x:v>
      </x:c>
      <x:c r="AI1603" s="18" t="n">
        <x:f>N1603-AH1603</x:f>
        <x:v>0</x:v>
      </x:c>
      <x:c r="AJ1603" s="18" t="n">
        <x:f>V1603*INDEX('07 Mode Capacity'!$P$6:$P$17,MATCH("AIR-"&amp;I1603,'07 Mode Capacity'!$C$6:$C$17,0))</x:f>
        <x:v>0</x:v>
      </x:c>
      <x:c r="AK1603" s="18" t="n">
        <x:f>Y1603*INDEX('07 Mode Capacity'!$P$6:$P$17,MATCH("OCEAN-"&amp;I1603,'07 Mode Capacity'!$C$6:$C$17,0))</x:f>
        <x:v>0</x:v>
      </x:c>
      <x:c r="AL1603" s="18" t="n">
        <x:f>AB1603*INDEX('07 Mode Capacity'!$P$6:$P$17,MATCH("LAND-"&amp;I1603,'07 Mode Capacity'!$C$6:$C$17,0))</x:f>
        <x:v>76.89015779416468</x:v>
      </x:c>
      <x:c r="AM1603" s="18" t="n">
        <x:f>AE1603*INDEX('07 Mode Capacity'!$P$6:$P$17,MATCH("INLAND-"&amp;I1603,'07 Mode Capacity'!$C$6:$C$17,0))</x:f>
        <x:v>0</x:v>
      </x:c>
      <x:c r="AN1603" s="18" t="n">
        <x:f>SUM(AJ1603:AM1603)</x:f>
        <x:v>76.89015779416468</x:v>
      </x:c>
      <x:c r="AO1603" s="17" t="n">
        <x:f>IF(N1603=0,1,AN1603/N1603)</x:f>
        <x:v>0.12204786951454712</x:v>
      </x:c>
      <x:c r="AP1603" s="11" t="str">
        <x:f>IF(AO1603&gt;='01 Controls'!$E$16,"PASS","FAIL")</x:f>
        <x:v>FAIL</x:v>
      </x:c>
      <x:c r="AQ1603" s="11" t="str">
        <x:v>UNQUANTIFIED</x:v>
      </x:c>
      <x:c r="AR1603" s="11" t="str">
        <x:v>Position-class planning record; serial item and receiver open</x:v>
      </x:c>
      <x:c r="AS1603" s="26"/>
      <x:c r="AT1603" s="26"/>
    </x:row>
    <x:row r="1604">
      <x:c r="C1604" s="11" t="str">
        <x:v>M1-H-PHC-TNK-20</x:v>
      </x:c>
      <x:c r="D1604" s="11" t="str">
        <x:v>M1</x:v>
      </x:c>
      <x:c r="E1604" s="11" t="str">
        <x:v>Western fire and heat</x:v>
      </x:c>
      <x:c r="F1604" s="11" t="str">
        <x:v>H-PHC</x:v>
      </x:c>
      <x:c r="G1604" s="11" t="str">
        <x:v>Public-health control group</x:v>
      </x:c>
      <x:c r="H1604" s="11" t="str">
        <x:v>TNK-20</x:v>
      </x:c>
      <x:c r="I1604" s="19" t="n">
        <x:v>48</x:v>
      </x:c>
      <x:c r="J1604" s="21" t="n">
        <x:v>3</x:v>
      </x:c>
      <x:c r="K1604" s="18" t="n">
        <x:f>'05 Cargo Register'!K260</x:f>
        <x:v>157.5</x:v>
      </x:c>
      <x:c r="L1604" s="18" t="n">
        <x:f>'05 Cargo Register'!N260</x:f>
        <x:v>10</x:v>
      </x:c>
      <x:c r="M1604" s="18" t="n">
        <x:f>'05 Cargo Register'!O260</x:f>
        <x:v>212.5</x:v>
      </x:c>
      <x:c r="N1604" s="18" t="n">
        <x:f>J1604*K1604</x:f>
        <x:v>472.5</x:v>
      </x:c>
      <x:c r="O1604" s="18" t="n">
        <x:f>J1604*L1604</x:f>
        <x:v>30</x:v>
      </x:c>
      <x:c r="P1604" s="18" t="n">
        <x:f>J1604*M1604</x:f>
        <x:v>637.5</x:v>
      </x:c>
      <x:c r="Q1604" s="22" t="n">
        <x:f>'01 Controls'!$E$25*'02 Cargo Classes'!$M$10</x:f>
        <x:v>0</x:v>
      </x:c>
      <x:c r="R1604" s="22" t="n">
        <x:f>'01 Controls'!$F$25*'02 Cargo Classes'!$N$10</x:f>
        <x:v>0</x:v>
      </x:c>
      <x:c r="S1604" s="22" t="n">
        <x:f>'01 Controls'!$G$25*'02 Cargo Classes'!$O$10</x:f>
        <x:v>0.9</x:v>
      </x:c>
      <x:c r="T1604" s="22" t="n">
        <x:f>'01 Controls'!$H$25*'02 Cargo Classes'!$P$10</x:f>
        <x:v>0</x:v>
      </x:c>
      <x:c r="U1604" s="22" t="n">
        <x:f>SUM(Q1604:T1604)</x:f>
        <x:v>0.9</x:v>
      </x:c>
      <x:c r="V1604" s="18" t="n">
        <x:f>IF(U1604=0,0,N1604*Q1604/U1604)</x:f>
        <x:v>0</x:v>
      </x:c>
      <x:c r="W1604" s="18" t="n">
        <x:f>IF(U1604=0,0,P1604*Q1604/U1604)</x:f>
        <x:v>0</x:v>
      </x:c>
      <x:c r="X1604" s="18" t="n">
        <x:f>MAX(V1604,W1604*'01 Controls'!$E$12)</x:f>
        <x:v>0</x:v>
      </x:c>
      <x:c r="Y1604" s="18" t="n">
        <x:f>IF(U1604=0,0,N1604*R1604/U1604)</x:f>
        <x:v>0</x:v>
      </x:c>
      <x:c r="Z1604" s="18" t="n">
        <x:f>IF(U1604=0,0,P1604*R1604/U1604)</x:f>
        <x:v>0</x:v>
      </x:c>
      <x:c r="AA1604" s="18" t="n">
        <x:f>MAX(Y1604,Z1604*'01 Controls'!$E$13)</x:f>
        <x:v>0</x:v>
      </x:c>
      <x:c r="AB1604" s="18" t="n">
        <x:f>IF(U1604=0,0,N1604*S1604/U1604)</x:f>
        <x:v>472.5</x:v>
      </x:c>
      <x:c r="AC1604" s="18" t="n">
        <x:f>IF(U1604=0,0,P1604*S1604/U1604)</x:f>
        <x:v>637.5</x:v>
      </x:c>
      <x:c r="AD1604" s="18" t="n">
        <x:f>MAX(AB1604,AC1604*'01 Controls'!$E$14)</x:f>
        <x:v>472.5</x:v>
      </x:c>
      <x:c r="AE1604" s="18" t="n">
        <x:f>IF(U1604=0,0,N1604*T1604/U1604)</x:f>
        <x:v>0</x:v>
      </x:c>
      <x:c r="AF1604" s="18" t="n">
        <x:f>IF(U1604=0,0,P1604*T1604/U1604)</x:f>
        <x:v>0</x:v>
      </x:c>
      <x:c r="AG1604" s="18" t="n">
        <x:f>MAX(AE1604,AF1604*'01 Controls'!$E$15)</x:f>
        <x:v>0</x:v>
      </x:c>
      <x:c r="AH1604" s="18" t="n">
        <x:f>SUM(V1604,Y1604,AB1604,AE1604)</x:f>
        <x:v>472.5</x:v>
      </x:c>
      <x:c r="AI1604" s="18" t="n">
        <x:f>N1604-AH1604</x:f>
        <x:v>0</x:v>
      </x:c>
      <x:c r="AJ1604" s="18" t="n">
        <x:f>V1604*INDEX('07 Mode Capacity'!$P$6:$P$17,MATCH("AIR-"&amp;I1604,'07 Mode Capacity'!$C$6:$C$17,0))</x:f>
        <x:v>0</x:v>
      </x:c>
      <x:c r="AK1604" s="18" t="n">
        <x:f>Y1604*INDEX('07 Mode Capacity'!$P$6:$P$17,MATCH("OCEAN-"&amp;I1604,'07 Mode Capacity'!$C$6:$C$17,0))</x:f>
        <x:v>0</x:v>
      </x:c>
      <x:c r="AL1604" s="18" t="n">
        <x:f>AB1604*INDEX('07 Mode Capacity'!$P$6:$P$17,MATCH("LAND-"&amp;I1604,'07 Mode Capacity'!$C$6:$C$17,0))</x:f>
        <x:v>57.66761834562351</x:v>
      </x:c>
      <x:c r="AM1604" s="18" t="n">
        <x:f>AE1604*INDEX('07 Mode Capacity'!$P$6:$P$17,MATCH("INLAND-"&amp;I1604,'07 Mode Capacity'!$C$6:$C$17,0))</x:f>
        <x:v>0</x:v>
      </x:c>
      <x:c r="AN1604" s="18" t="n">
        <x:f>SUM(AJ1604:AM1604)</x:f>
        <x:v>57.66761834562351</x:v>
      </x:c>
      <x:c r="AO1604" s="17" t="n">
        <x:f>IF(N1604=0,1,AN1604/N1604)</x:f>
        <x:v>0.12204786951454712</x:v>
      </x:c>
      <x:c r="AP1604" s="11" t="str">
        <x:f>IF(AO1604&gt;='01 Controls'!$E$16,"PASS","FAIL")</x:f>
        <x:v>FAIL</x:v>
      </x:c>
      <x:c r="AQ1604" s="11" t="str">
        <x:v>UNQUANTIFIED</x:v>
      </x:c>
      <x:c r="AR1604" s="11" t="str">
        <x:v>Position-class planning record; serial item and receiver open</x:v>
      </x:c>
      <x:c r="AS1604" s="26"/>
      <x:c r="AT1604" s="26"/>
    </x:row>
    <x:row r="1605">
      <x:c r="C1605" s="11" t="str">
        <x:v>M1-H-PHC-FLR-24</x:v>
      </x:c>
      <x:c r="D1605" s="11" t="str">
        <x:v>M1</x:v>
      </x:c>
      <x:c r="E1605" s="11" t="str">
        <x:v>Western fire and heat</x:v>
      </x:c>
      <x:c r="F1605" s="11" t="str">
        <x:v>H-PHC</x:v>
      </x:c>
      <x:c r="G1605" s="11" t="str">
        <x:v>Public-health control group</x:v>
      </x:c>
      <x:c r="H1605" s="11" t="str">
        <x:v>FLR-24</x:v>
      </x:c>
      <x:c r="I1605" s="19" t="n">
        <x:v>48</x:v>
      </x:c>
      <x:c r="J1605" s="21" t="n">
        <x:v>3</x:v>
      </x:c>
      <x:c r="K1605" s="18" t="n">
        <x:f>'05 Cargo Register'!K261</x:f>
        <x:v>131.25</x:v>
      </x:c>
      <x:c r="L1605" s="18" t="n">
        <x:f>'05 Cargo Register'!N261</x:f>
        <x:v>7</x:v>
      </x:c>
      <x:c r="M1605" s="18" t="n">
        <x:f>'05 Cargo Register'!O261</x:f>
        <x:v>224</x:v>
      </x:c>
      <x:c r="N1605" s="18" t="n">
        <x:f>J1605*K1605</x:f>
        <x:v>393.75</x:v>
      </x:c>
      <x:c r="O1605" s="18" t="n">
        <x:f>J1605*L1605</x:f>
        <x:v>21</x:v>
      </x:c>
      <x:c r="P1605" s="18" t="n">
        <x:f>J1605*M1605</x:f>
        <x:v>672</x:v>
      </x:c>
      <x:c r="Q1605" s="22" t="n">
        <x:f>'01 Controls'!$E$25*'02 Cargo Classes'!$M$11</x:f>
        <x:v>0</x:v>
      </x:c>
      <x:c r="R1605" s="22" t="n">
        <x:f>'01 Controls'!$F$25*'02 Cargo Classes'!$N$11</x:f>
        <x:v>0</x:v>
      </x:c>
      <x:c r="S1605" s="22" t="n">
        <x:f>'01 Controls'!$G$25*'02 Cargo Classes'!$O$11</x:f>
        <x:v>0.9</x:v>
      </x:c>
      <x:c r="T1605" s="22" t="n">
        <x:f>'01 Controls'!$H$25*'02 Cargo Classes'!$P$11</x:f>
        <x:v>0</x:v>
      </x:c>
      <x:c r="U1605" s="22" t="n">
        <x:f>SUM(Q1605:T1605)</x:f>
        <x:v>0.9</x:v>
      </x:c>
      <x:c r="V1605" s="18" t="n">
        <x:f>IF(U1605=0,0,N1605*Q1605/U1605)</x:f>
        <x:v>0</x:v>
      </x:c>
      <x:c r="W1605" s="18" t="n">
        <x:f>IF(U1605=0,0,P1605*Q1605/U1605)</x:f>
        <x:v>0</x:v>
      </x:c>
      <x:c r="X1605" s="18" t="n">
        <x:f>MAX(V1605,W1605*'01 Controls'!$E$12)</x:f>
        <x:v>0</x:v>
      </x:c>
      <x:c r="Y1605" s="18" t="n">
        <x:f>IF(U1605=0,0,N1605*R1605/U1605)</x:f>
        <x:v>0</x:v>
      </x:c>
      <x:c r="Z1605" s="18" t="n">
        <x:f>IF(U1605=0,0,P1605*R1605/U1605)</x:f>
        <x:v>0</x:v>
      </x:c>
      <x:c r="AA1605" s="18" t="n">
        <x:f>MAX(Y1605,Z1605*'01 Controls'!$E$13)</x:f>
        <x:v>0</x:v>
      </x:c>
      <x:c r="AB1605" s="18" t="n">
        <x:f>IF(U1605=0,0,N1605*S1605/U1605)</x:f>
        <x:v>393.75</x:v>
      </x:c>
      <x:c r="AC1605" s="18" t="n">
        <x:f>IF(U1605=0,0,P1605*S1605/U1605)</x:f>
        <x:v>672.0000000000001</x:v>
      </x:c>
      <x:c r="AD1605" s="18" t="n">
        <x:f>MAX(AB1605,AC1605*'01 Controls'!$E$14)</x:f>
        <x:v>393.75</x:v>
      </x:c>
      <x:c r="AE1605" s="18" t="n">
        <x:f>IF(U1605=0,0,N1605*T1605/U1605)</x:f>
        <x:v>0</x:v>
      </x:c>
      <x:c r="AF1605" s="18" t="n">
        <x:f>IF(U1605=0,0,P1605*T1605/U1605)</x:f>
        <x:v>0</x:v>
      </x:c>
      <x:c r="AG1605" s="18" t="n">
        <x:f>MAX(AE1605,AF1605*'01 Controls'!$E$15)</x:f>
        <x:v>0</x:v>
      </x:c>
      <x:c r="AH1605" s="18" t="n">
        <x:f>SUM(V1605,Y1605,AB1605,AE1605)</x:f>
        <x:v>393.75</x:v>
      </x:c>
      <x:c r="AI1605" s="18" t="n">
        <x:f>N1605-AH1605</x:f>
        <x:v>0</x:v>
      </x:c>
      <x:c r="AJ1605" s="18" t="n">
        <x:f>V1605*INDEX('07 Mode Capacity'!$P$6:$P$17,MATCH("AIR-"&amp;I1605,'07 Mode Capacity'!$C$6:$C$17,0))</x:f>
        <x:v>0</x:v>
      </x:c>
      <x:c r="AK1605" s="18" t="n">
        <x:f>Y1605*INDEX('07 Mode Capacity'!$P$6:$P$17,MATCH("OCEAN-"&amp;I1605,'07 Mode Capacity'!$C$6:$C$17,0))</x:f>
        <x:v>0</x:v>
      </x:c>
      <x:c r="AL1605" s="18" t="n">
        <x:f>AB1605*INDEX('07 Mode Capacity'!$P$6:$P$17,MATCH("LAND-"&amp;I1605,'07 Mode Capacity'!$C$6:$C$17,0))</x:f>
        <x:v>48.056348621352925</x:v>
      </x:c>
      <x:c r="AM1605" s="18" t="n">
        <x:f>AE1605*INDEX('07 Mode Capacity'!$P$6:$P$17,MATCH("INLAND-"&amp;I1605,'07 Mode Capacity'!$C$6:$C$17,0))</x:f>
        <x:v>0</x:v>
      </x:c>
      <x:c r="AN1605" s="18" t="n">
        <x:f>SUM(AJ1605:AM1605)</x:f>
        <x:v>48.056348621352925</x:v>
      </x:c>
      <x:c r="AO1605" s="17" t="n">
        <x:f>IF(N1605=0,1,AN1605/N1605)</x:f>
        <x:v>0.12204786951454712</x:v>
      </x:c>
      <x:c r="AP1605" s="11" t="str">
        <x:f>IF(AO1605&gt;='01 Controls'!$E$16,"PASS","FAIL")</x:f>
        <x:v>FAIL</x:v>
      </x:c>
      <x:c r="AQ1605" s="11" t="str">
        <x:v>UNQUANTIFIED</x:v>
      </x:c>
      <x:c r="AR1605" s="11" t="str">
        <x:v>Position-class planning record; serial item and receiver open</x:v>
      </x:c>
      <x:c r="AS1605" s="26"/>
      <x:c r="AT1605" s="26"/>
    </x:row>
    <x:row r="1606">
      <x:c r="C1606" s="11" t="str">
        <x:v>M1-H-PHC-ROL-30</x:v>
      </x:c>
      <x:c r="D1606" s="11" t="str">
        <x:v>M1</x:v>
      </x:c>
      <x:c r="E1606" s="11" t="str">
        <x:v>Western fire and heat</x:v>
      </x:c>
      <x:c r="F1606" s="11" t="str">
        <x:v>H-PHC</x:v>
      </x:c>
      <x:c r="G1606" s="11" t="str">
        <x:v>Public-health control group</x:v>
      </x:c>
      <x:c r="H1606" s="11" t="str">
        <x:v>ROL-30</x:v>
      </x:c>
      <x:c r="I1606" s="19" t="n">
        <x:v>48</x:v>
      </x:c>
      <x:c r="J1606" s="21" t="n">
        <x:v>3</x:v>
      </x:c>
      <x:c r="K1606" s="18" t="n">
        <x:f>'05 Cargo Register'!K262</x:f>
        <x:v>262.5</x:v>
      </x:c>
      <x:c r="L1606" s="18" t="n">
        <x:f>'05 Cargo Register'!N262</x:f>
        <x:v>11</x:v>
      </x:c>
      <x:c r="M1606" s="18" t="n">
        <x:f>'05 Cargo Register'!O262</x:f>
        <x:v>701.25</x:v>
      </x:c>
      <x:c r="N1606" s="18" t="n">
        <x:f>J1606*K1606</x:f>
        <x:v>787.5</x:v>
      </x:c>
      <x:c r="O1606" s="18" t="n">
        <x:f>J1606*L1606</x:f>
        <x:v>33</x:v>
      </x:c>
      <x:c r="P1606" s="18" t="n">
        <x:f>J1606*M1606</x:f>
        <x:v>2103.75</x:v>
      </x:c>
      <x:c r="Q1606" s="22" t="n">
        <x:f>'01 Controls'!$E$25*'02 Cargo Classes'!$M$12</x:f>
        <x:v>0</x:v>
      </x:c>
      <x:c r="R1606" s="22" t="n">
        <x:f>'01 Controls'!$F$25*'02 Cargo Classes'!$N$12</x:f>
        <x:v>0</x:v>
      </x:c>
      <x:c r="S1606" s="22" t="n">
        <x:f>'01 Controls'!$G$25*'02 Cargo Classes'!$O$12</x:f>
        <x:v>1.35</x:v>
      </x:c>
      <x:c r="T1606" s="22" t="n">
        <x:f>'01 Controls'!$H$25*'02 Cargo Classes'!$P$12</x:f>
        <x:v>0</x:v>
      </x:c>
      <x:c r="U1606" s="22" t="n">
        <x:f>SUM(Q1606:T1606)</x:f>
        <x:v>1.35</x:v>
      </x:c>
      <x:c r="V1606" s="18" t="n">
        <x:f>IF(U1606=0,0,N1606*Q1606/U1606)</x:f>
        <x:v>0</x:v>
      </x:c>
      <x:c r="W1606" s="18" t="n">
        <x:f>IF(U1606=0,0,P1606*Q1606/U1606)</x:f>
        <x:v>0</x:v>
      </x:c>
      <x:c r="X1606" s="18" t="n">
        <x:f>MAX(V1606,W1606*'01 Controls'!$E$12)</x:f>
        <x:v>0</x:v>
      </x:c>
      <x:c r="Y1606" s="18" t="n">
        <x:f>IF(U1606=0,0,N1606*R1606/U1606)</x:f>
        <x:v>0</x:v>
      </x:c>
      <x:c r="Z1606" s="18" t="n">
        <x:f>IF(U1606=0,0,P1606*R1606/U1606)</x:f>
        <x:v>0</x:v>
      </x:c>
      <x:c r="AA1606" s="18" t="n">
        <x:f>MAX(Y1606,Z1606*'01 Controls'!$E$13)</x:f>
        <x:v>0</x:v>
      </x:c>
      <x:c r="AB1606" s="18" t="n">
        <x:f>IF(U1606=0,0,N1606*S1606/U1606)</x:f>
        <x:v>787.5</x:v>
      </x:c>
      <x:c r="AC1606" s="18" t="n">
        <x:f>IF(U1606=0,0,P1606*S1606/U1606)</x:f>
        <x:v>2103.75</x:v>
      </x:c>
      <x:c r="AD1606" s="18" t="n">
        <x:f>MAX(AB1606,AC1606*'01 Controls'!$E$14)</x:f>
        <x:v>787.5</x:v>
      </x:c>
      <x:c r="AE1606" s="18" t="n">
        <x:f>IF(U1606=0,0,N1606*T1606/U1606)</x:f>
        <x:v>0</x:v>
      </x:c>
      <x:c r="AF1606" s="18" t="n">
        <x:f>IF(U1606=0,0,P1606*T1606/U1606)</x:f>
        <x:v>0</x:v>
      </x:c>
      <x:c r="AG1606" s="18" t="n">
        <x:f>MAX(AE1606,AF1606*'01 Controls'!$E$15)</x:f>
        <x:v>0</x:v>
      </x:c>
      <x:c r="AH1606" s="18" t="n">
        <x:f>SUM(V1606,Y1606,AB1606,AE1606)</x:f>
        <x:v>787.5</x:v>
      </x:c>
      <x:c r="AI1606" s="18" t="n">
        <x:f>N1606-AH1606</x:f>
        <x:v>0</x:v>
      </x:c>
      <x:c r="AJ1606" s="18" t="n">
        <x:f>V1606*INDEX('07 Mode Capacity'!$P$6:$P$17,MATCH("AIR-"&amp;I1606,'07 Mode Capacity'!$C$6:$C$17,0))</x:f>
        <x:v>0</x:v>
      </x:c>
      <x:c r="AK1606" s="18" t="n">
        <x:f>Y1606*INDEX('07 Mode Capacity'!$P$6:$P$17,MATCH("OCEAN-"&amp;I1606,'07 Mode Capacity'!$C$6:$C$17,0))</x:f>
        <x:v>0</x:v>
      </x:c>
      <x:c r="AL1606" s="18" t="n">
        <x:f>AB1606*INDEX('07 Mode Capacity'!$P$6:$P$17,MATCH("LAND-"&amp;I1606,'07 Mode Capacity'!$C$6:$C$17,0))</x:f>
        <x:v>96.11269724270585</x:v>
      </x:c>
      <x:c r="AM1606" s="18" t="n">
        <x:f>AE1606*INDEX('07 Mode Capacity'!$P$6:$P$17,MATCH("INLAND-"&amp;I1606,'07 Mode Capacity'!$C$6:$C$17,0))</x:f>
        <x:v>0</x:v>
      </x:c>
      <x:c r="AN1606" s="18" t="n">
        <x:f>SUM(AJ1606:AM1606)</x:f>
        <x:v>96.11269724270585</x:v>
      </x:c>
      <x:c r="AO1606" s="17" t="n">
        <x:f>IF(N1606=0,1,AN1606/N1606)</x:f>
        <x:v>0.12204786951454712</x:v>
      </x:c>
      <x:c r="AP1606" s="11" t="str">
        <x:f>IF(AO1606&gt;='01 Controls'!$E$16,"PASS","FAIL")</x:f>
        <x:v>FAIL</x:v>
      </x:c>
      <x:c r="AQ1606" s="11" t="str">
        <x:v>UNQUANTIFIED</x:v>
      </x:c>
      <x:c r="AR1606" s="11" t="str">
        <x:v>Position-class planning record; serial item and receiver open</x:v>
      </x:c>
      <x:c r="AS1606" s="26"/>
      <x:c r="AT1606" s="26"/>
    </x:row>
    <x:row r="1607">
      <x:c r="C1607" s="11" t="str">
        <x:v>M1-H-PHC-BLK-08</x:v>
      </x:c>
      <x:c r="D1607" s="11" t="str">
        <x:v>M1</x:v>
      </x:c>
      <x:c r="E1607" s="11" t="str">
        <x:v>Western fire and heat</x:v>
      </x:c>
      <x:c r="F1607" s="11" t="str">
        <x:v>H-PHC</x:v>
      </x:c>
      <x:c r="G1607" s="11" t="str">
        <x:v>Public-health control group</x:v>
      </x:c>
      <x:c r="H1607" s="11" t="str">
        <x:v>BLK-08</x:v>
      </x:c>
      <x:c r="I1607" s="19" t="n">
        <x:v>48</x:v>
      </x:c>
      <x:c r="J1607" s="21" t="n">
        <x:v>3</x:v>
      </x:c>
      <x:c r="K1607" s="18" t="n">
        <x:f>'05 Cargo Register'!K263</x:f>
        <x:v>367.50000000000006</x:v>
      </x:c>
      <x:c r="L1607" s="18" t="n">
        <x:f>'05 Cargo Register'!N263</x:f>
        <x:v>58</x:v>
      </x:c>
      <x:c r="M1607" s="18" t="n">
        <x:f>'05 Cargo Register'!O263</x:f>
        <x:v>2958</x:v>
      </x:c>
      <x:c r="N1607" s="18" t="n">
        <x:f>J1607*K1607</x:f>
        <x:v>1102.5000000000002</x:v>
      </x:c>
      <x:c r="O1607" s="18" t="n">
        <x:f>J1607*L1607</x:f>
        <x:v>174</x:v>
      </x:c>
      <x:c r="P1607" s="18" t="n">
        <x:f>J1607*M1607</x:f>
        <x:v>8874</x:v>
      </x:c>
      <x:c r="Q1607" s="22" t="n">
        <x:f>'01 Controls'!$E$25*'02 Cargo Classes'!$M$14</x:f>
        <x:v>0.1</x:v>
      </x:c>
      <x:c r="R1607" s="22" t="n">
        <x:f>'01 Controls'!$F$25*'02 Cargo Classes'!$N$14</x:f>
        <x:v>0</x:v>
      </x:c>
      <x:c r="S1607" s="22" t="n">
        <x:f>'01 Controls'!$G$25*'02 Cargo Classes'!$O$14</x:f>
        <x:v>0.9</x:v>
      </x:c>
      <x:c r="T1607" s="22" t="n">
        <x:f>'01 Controls'!$H$25*'02 Cargo Classes'!$P$14</x:f>
        <x:v>0</x:v>
      </x:c>
      <x:c r="U1607" s="22" t="n">
        <x:f>SUM(Q1607:T1607)</x:f>
        <x:v>1</x:v>
      </x:c>
      <x:c r="V1607" s="18" t="n">
        <x:f>IF(U1607=0,0,N1607*Q1607/U1607)</x:f>
        <x:v>110.25000000000003</x:v>
      </x:c>
      <x:c r="W1607" s="18" t="n">
        <x:f>IF(U1607=0,0,P1607*Q1607/U1607)</x:f>
        <x:v>887.4000000000001</x:v>
      </x:c>
      <x:c r="X1607" s="18" t="n">
        <x:f>MAX(V1607,W1607*'01 Controls'!$E$12)</x:f>
        <x:v>221.85000000000002</x:v>
      </x:c>
      <x:c r="Y1607" s="18" t="n">
        <x:f>IF(U1607=0,0,N1607*R1607/U1607)</x:f>
        <x:v>0</x:v>
      </x:c>
      <x:c r="Z1607" s="18" t="n">
        <x:f>IF(U1607=0,0,P1607*R1607/U1607)</x:f>
        <x:v>0</x:v>
      </x:c>
      <x:c r="AA1607" s="18" t="n">
        <x:f>MAX(Y1607,Z1607*'01 Controls'!$E$13)</x:f>
        <x:v>0</x:v>
      </x:c>
      <x:c r="AB1607" s="18" t="n">
        <x:f>IF(U1607=0,0,N1607*S1607/U1607)</x:f>
        <x:v>992.2500000000002</x:v>
      </x:c>
      <x:c r="AC1607" s="18" t="n">
        <x:f>IF(U1607=0,0,P1607*S1607/U1607)</x:f>
        <x:v>7986.6</x:v>
      </x:c>
      <x:c r="AD1607" s="18" t="n">
        <x:f>MAX(AB1607,AC1607*'01 Controls'!$E$14)</x:f>
        <x:v>1597.3200000000002</x:v>
      </x:c>
      <x:c r="AE1607" s="18" t="n">
        <x:f>IF(U1607=0,0,N1607*T1607/U1607)</x:f>
        <x:v>0</x:v>
      </x:c>
      <x:c r="AF1607" s="18" t="n">
        <x:f>IF(U1607=0,0,P1607*T1607/U1607)</x:f>
        <x:v>0</x:v>
      </x:c>
      <x:c r="AG1607" s="18" t="n">
        <x:f>MAX(AE1607,AF1607*'01 Controls'!$E$15)</x:f>
        <x:v>0</x:v>
      </x:c>
      <x:c r="AH1607" s="18" t="n">
        <x:f>SUM(V1607,Y1607,AB1607,AE1607)</x:f>
        <x:v>1102.5000000000002</x:v>
      </x:c>
      <x:c r="AI1607" s="18" t="n">
        <x:f>N1607-AH1607</x:f>
        <x:v>0</x:v>
      </x:c>
      <x:c r="AJ1607" s="18" t="n">
        <x:f>V1607*INDEX('07 Mode Capacity'!$P$6:$P$17,MATCH("AIR-"&amp;I1607,'07 Mode Capacity'!$C$6:$C$17,0))</x:f>
        <x:v>30.90700632639452</x:v>
      </x:c>
      <x:c r="AK1607" s="18" t="n">
        <x:f>Y1607*INDEX('07 Mode Capacity'!$P$6:$P$17,MATCH("OCEAN-"&amp;I1607,'07 Mode Capacity'!$C$6:$C$17,0))</x:f>
        <x:v>0</x:v>
      </x:c>
      <x:c r="AL1607" s="18" t="n">
        <x:f>AB1607*INDEX('07 Mode Capacity'!$P$6:$P$17,MATCH("LAND-"&amp;I1607,'07 Mode Capacity'!$C$6:$C$17,0))</x:f>
        <x:v>121.10199852580939</x:v>
      </x:c>
      <x:c r="AM1607" s="18" t="n">
        <x:f>AE1607*INDEX('07 Mode Capacity'!$P$6:$P$17,MATCH("INLAND-"&amp;I1607,'07 Mode Capacity'!$C$6:$C$17,0))</x:f>
        <x:v>0</x:v>
      </x:c>
      <x:c r="AN1607" s="18" t="n">
        <x:f>SUM(AJ1607:AM1607)</x:f>
        <x:v>152.0090048522039</x:v>
      </x:c>
      <x:c r="AO1607" s="17" t="n">
        <x:f>IF(N1607=0,1,AN1607/N1607)</x:f>
        <x:v>0.13787664839202166</x:v>
      </x:c>
      <x:c r="AP1607" s="11" t="str">
        <x:f>IF(AO1607&gt;='01 Controls'!$E$16,"PASS","FAIL")</x:f>
        <x:v>FAIL</x:v>
      </x:c>
      <x:c r="AQ1607" s="11" t="str">
        <x:v>UNQUANTIFIED</x:v>
      </x:c>
      <x:c r="AR1607" s="11" t="str">
        <x:v>Position-class planning record; serial item and receiver open</x:v>
      </x:c>
      <x:c r="AS1607" s="26"/>
      <x:c r="AT1607" s="26"/>
    </x:row>
    <x:row r="1608">
      <x:c r="C1608" s="11" t="str">
        <x:v>M1-H-HWR-APL-45</x:v>
      </x:c>
      <x:c r="D1608" s="11" t="str">
        <x:v>M1</x:v>
      </x:c>
      <x:c r="E1608" s="11" t="str">
        <x:v>Western fire and heat</x:v>
      </x:c>
      <x:c r="F1608" s="11" t="str">
        <x:v>H-HWR</x:v>
      </x:c>
      <x:c r="G1608" s="11" t="str">
        <x:v>Health workforce replacement group</x:v>
      </x:c>
      <x:c r="H1608" s="11" t="str">
        <x:v>APL-45</x:v>
      </x:c>
      <x:c r="I1608" s="19" t="n">
        <x:v>24</x:v>
      </x:c>
      <x:c r="J1608" s="21" t="n">
        <x:v>4</x:v>
      </x:c>
      <x:c r="K1608" s="18" t="n">
        <x:f>'05 Cargo Register'!K264</x:f>
        <x:v>472.5</x:v>
      </x:c>
      <x:c r="L1608" s="18" t="n">
        <x:f>'05 Cargo Register'!N264</x:f>
        <x:v>124</x:v>
      </x:c>
      <x:c r="M1608" s="18" t="n">
        <x:f>'05 Cargo Register'!O264</x:f>
        <x:v>930</x:v>
      </x:c>
      <x:c r="N1608" s="18" t="n">
        <x:f>J1608*K1608</x:f>
        <x:v>1890</x:v>
      </x:c>
      <x:c r="O1608" s="18" t="n">
        <x:f>J1608*L1608</x:f>
        <x:v>496</x:v>
      </x:c>
      <x:c r="P1608" s="18" t="n">
        <x:f>J1608*M1608</x:f>
        <x:v>3720</x:v>
      </x:c>
      <x:c r="Q1608" s="22" t="n">
        <x:f>'01 Controls'!$E$25*'02 Cargo Classes'!$M$6</x:f>
        <x:v>0.30000000000000004</x:v>
      </x:c>
      <x:c r="R1608" s="22" t="n">
        <x:f>'01 Controls'!$F$25*'02 Cargo Classes'!$N$6</x:f>
        <x:v>0</x:v>
      </x:c>
      <x:c r="S1608" s="22" t="n">
        <x:f>'01 Controls'!$G$25*'02 Cargo Classes'!$O$6</x:f>
        <x:v>0.9</x:v>
      </x:c>
      <x:c r="T1608" s="22" t="n">
        <x:f>'01 Controls'!$H$25*'02 Cargo Classes'!$P$6</x:f>
        <x:v>0</x:v>
      </x:c>
      <x:c r="U1608" s="22" t="n">
        <x:f>SUM(Q1608:T1608)</x:f>
        <x:v>1.2000000000000002</x:v>
      </x:c>
      <x:c r="V1608" s="18" t="n">
        <x:f>IF(U1608=0,0,N1608*Q1608/U1608)</x:f>
        <x:v>472.5</x:v>
      </x:c>
      <x:c r="W1608" s="18" t="n">
        <x:f>IF(U1608=0,0,P1608*Q1608/U1608)</x:f>
        <x:v>930</x:v>
      </x:c>
      <x:c r="X1608" s="18" t="n">
        <x:f>MAX(V1608,W1608*'01 Controls'!$E$12)</x:f>
        <x:v>472.5</x:v>
      </x:c>
      <x:c r="Y1608" s="18" t="n">
        <x:f>IF(U1608=0,0,N1608*R1608/U1608)</x:f>
        <x:v>0</x:v>
      </x:c>
      <x:c r="Z1608" s="18" t="n">
        <x:f>IF(U1608=0,0,P1608*R1608/U1608)</x:f>
        <x:v>0</x:v>
      </x:c>
      <x:c r="AA1608" s="18" t="n">
        <x:f>MAX(Y1608,Z1608*'01 Controls'!$E$13)</x:f>
        <x:v>0</x:v>
      </x:c>
      <x:c r="AB1608" s="18" t="n">
        <x:f>IF(U1608=0,0,N1608*S1608/U1608)</x:f>
        <x:v>1417.4999999999998</x:v>
      </x:c>
      <x:c r="AC1608" s="18" t="n">
        <x:f>IF(U1608=0,0,P1608*S1608/U1608)</x:f>
        <x:v>2789.9999999999995</x:v>
      </x:c>
      <x:c r="AD1608" s="18" t="n">
        <x:f>MAX(AB1608,AC1608*'01 Controls'!$E$14)</x:f>
        <x:v>1417.4999999999998</x:v>
      </x:c>
      <x:c r="AE1608" s="18" t="n">
        <x:f>IF(U1608=0,0,N1608*T1608/U1608)</x:f>
        <x:v>0</x:v>
      </x:c>
      <x:c r="AF1608" s="18" t="n">
        <x:f>IF(U1608=0,0,P1608*T1608/U1608)</x:f>
        <x:v>0</x:v>
      </x:c>
      <x:c r="AG1608" s="18" t="n">
        <x:f>MAX(AE1608,AF1608*'01 Controls'!$E$15)</x:f>
        <x:v>0</x:v>
      </x:c>
      <x:c r="AH1608" s="18" t="n">
        <x:f>SUM(V1608,Y1608,AB1608,AE1608)</x:f>
        <x:v>1889.9999999999998</x:v>
      </x:c>
      <x:c r="AI1608" s="18" t="n">
        <x:f>N1608-AH1608</x:f>
        <x:v>2.2737367544323206e-13</x:v>
      </x:c>
      <x:c r="AJ1608" s="18" t="n">
        <x:f>V1608*INDEX('07 Mode Capacity'!$P$6:$P$17,MATCH("AIR-"&amp;I1608,'07 Mode Capacity'!$C$6:$C$17,0))</x:f>
        <x:v>95.87689705386585</x:v>
      </x:c>
      <x:c r="AK1608" s="18" t="n">
        <x:f>Y1608*INDEX('07 Mode Capacity'!$P$6:$P$17,MATCH("OCEAN-"&amp;I1608,'07 Mode Capacity'!$C$6:$C$17,0))</x:f>
        <x:v>0</x:v>
      </x:c>
      <x:c r="AL1608" s="18" t="n">
        <x:f>AB1608*INDEX('07 Mode Capacity'!$P$6:$P$17,MATCH("LAND-"&amp;I1608,'07 Mode Capacity'!$C$6:$C$17,0))</x:f>
        <x:v>542.1950601237224</x:v>
      </x:c>
      <x:c r="AM1608" s="18" t="n">
        <x:f>AE1608*INDEX('07 Mode Capacity'!$P$6:$P$17,MATCH("INLAND-"&amp;I1608,'07 Mode Capacity'!$C$6:$C$17,0))</x:f>
        <x:v>0</x:v>
      </x:c>
      <x:c r="AN1608" s="18" t="n">
        <x:f>SUM(AJ1608:AM1608)</x:f>
        <x:v>638.0719571775883</x:v>
      </x:c>
      <x:c r="AO1608" s="17" t="n">
        <x:f>IF(N1608=0,1,AN1608/N1608)</x:f>
        <x:v>0.3376042101468721</x:v>
      </x:c>
      <x:c r="AP1608" s="11" t="str">
        <x:f>IF(AO1608&gt;='01 Controls'!$E$16,"PASS","FAIL")</x:f>
        <x:v>FAIL</x:v>
      </x:c>
      <x:c r="AQ1608" s="11" t="str">
        <x:v>UNQUANTIFIED</x:v>
      </x:c>
      <x:c r="AR1608" s="11" t="str">
        <x:v>Position-class planning record; serial item and receiver open</x:v>
      </x:c>
      <x:c r="AS1608" s="26"/>
      <x:c r="AT1608" s="26"/>
    </x:row>
    <x:row r="1609">
      <x:c r="C1609" s="11" t="str">
        <x:v>M1-H-HWR-ISO-18</x:v>
      </x:c>
      <x:c r="D1609" s="11" t="str">
        <x:v>M1</x:v>
      </x:c>
      <x:c r="E1609" s="11" t="str">
        <x:v>Western fire and heat</x:v>
      </x:c>
      <x:c r="F1609" s="11" t="str">
        <x:v>H-HWR</x:v>
      </x:c>
      <x:c r="G1609" s="11" t="str">
        <x:v>Health workforce replacement group</x:v>
      </x:c>
      <x:c r="H1609" s="11" t="str">
        <x:v>ISO-18</x:v>
      </x:c>
      <x:c r="I1609" s="19" t="n">
        <x:v>48</x:v>
      </x:c>
      <x:c r="J1609" s="21" t="n">
        <x:v>4</x:v>
      </x:c>
      <x:c r="K1609" s="18" t="n">
        <x:f>'05 Cargo Register'!K265</x:f>
        <x:v>551.25</x:v>
      </x:c>
      <x:c r="L1609" s="18" t="n">
        <x:f>'05 Cargo Register'!N265</x:f>
        <x:v>37</x:v>
      </x:c>
      <x:c r="M1609" s="18" t="n">
        <x:f>'05 Cargo Register'!O265</x:f>
        <x:v>976.8000000000001</x:v>
      </x:c>
      <x:c r="N1609" s="18" t="n">
        <x:f>J1609*K1609</x:f>
        <x:v>2205</x:v>
      </x:c>
      <x:c r="O1609" s="18" t="n">
        <x:f>J1609*L1609</x:f>
        <x:v>148</x:v>
      </x:c>
      <x:c r="P1609" s="18" t="n">
        <x:f>J1609*M1609</x:f>
        <x:v>3907.2000000000003</x:v>
      </x:c>
      <x:c r="Q1609" s="22" t="n">
        <x:f>'01 Controls'!$E$25*'02 Cargo Classes'!$M$7</x:f>
        <x:v>0.020000000000000004</x:v>
      </x:c>
      <x:c r="R1609" s="22" t="n">
        <x:f>'01 Controls'!$F$25*'02 Cargo Classes'!$N$7</x:f>
        <x:v>0</x:v>
      </x:c>
      <x:c r="S1609" s="22" t="n">
        <x:f>'01 Controls'!$G$25*'02 Cargo Classes'!$O$7</x:f>
        <x:v>1.08</x:v>
      </x:c>
      <x:c r="T1609" s="22" t="n">
        <x:f>'01 Controls'!$H$25*'02 Cargo Classes'!$P$7</x:f>
        <x:v>0</x:v>
      </x:c>
      <x:c r="U1609" s="22" t="n">
        <x:f>SUM(Q1609:T1609)</x:f>
        <x:v>1.1</x:v>
      </x:c>
      <x:c r="V1609" s="18" t="n">
        <x:f>IF(U1609=0,0,N1609*Q1609/U1609)</x:f>
        <x:v>40.09090909090909</x:v>
      </x:c>
      <x:c r="W1609" s="18" t="n">
        <x:f>IF(U1609=0,0,P1609*Q1609/U1609)</x:f>
        <x:v>71.04</x:v>
      </x:c>
      <x:c r="X1609" s="18" t="n">
        <x:f>MAX(V1609,W1609*'01 Controls'!$E$12)</x:f>
        <x:v>40.09090909090909</x:v>
      </x:c>
      <x:c r="Y1609" s="18" t="n">
        <x:f>IF(U1609=0,0,N1609*R1609/U1609)</x:f>
        <x:v>0</x:v>
      </x:c>
      <x:c r="Z1609" s="18" t="n">
        <x:f>IF(U1609=0,0,P1609*R1609/U1609)</x:f>
        <x:v>0</x:v>
      </x:c>
      <x:c r="AA1609" s="18" t="n">
        <x:f>MAX(Y1609,Z1609*'01 Controls'!$E$13)</x:f>
        <x:v>0</x:v>
      </x:c>
      <x:c r="AB1609" s="18" t="n">
        <x:f>IF(U1609=0,0,N1609*S1609/U1609)</x:f>
        <x:v>2164.909090909091</x:v>
      </x:c>
      <x:c r="AC1609" s="18" t="n">
        <x:f>IF(U1609=0,0,P1609*S1609/U1609)</x:f>
        <x:v>3836.1600000000003</x:v>
      </x:c>
      <x:c r="AD1609" s="18" t="n">
        <x:f>MAX(AB1609,AC1609*'01 Controls'!$E$14)</x:f>
        <x:v>2164.909090909091</x:v>
      </x:c>
      <x:c r="AE1609" s="18" t="n">
        <x:f>IF(U1609=0,0,N1609*T1609/U1609)</x:f>
        <x:v>0</x:v>
      </x:c>
      <x:c r="AF1609" s="18" t="n">
        <x:f>IF(U1609=0,0,P1609*T1609/U1609)</x:f>
        <x:v>0</x:v>
      </x:c>
      <x:c r="AG1609" s="18" t="n">
        <x:f>MAX(AE1609,AF1609*'01 Controls'!$E$15)</x:f>
        <x:v>0</x:v>
      </x:c>
      <x:c r="AH1609" s="18" t="n">
        <x:f>SUM(V1609,Y1609,AB1609,AE1609)</x:f>
        <x:v>2205</x:v>
      </x:c>
      <x:c r="AI1609" s="18" t="n">
        <x:f>N1609-AH1609</x:f>
        <x:v>0</x:v>
      </x:c>
      <x:c r="AJ1609" s="18" t="n">
        <x:f>V1609*INDEX('07 Mode Capacity'!$P$6:$P$17,MATCH("AIR-"&amp;I1609,'07 Mode Capacity'!$C$6:$C$17,0))</x:f>
        <x:v>11.238911391416186</x:v>
      </x:c>
      <x:c r="AK1609" s="18" t="n">
        <x:f>Y1609*INDEX('07 Mode Capacity'!$P$6:$P$17,MATCH("OCEAN-"&amp;I1609,'07 Mode Capacity'!$C$6:$C$17,0))</x:f>
        <x:v>0</x:v>
      </x:c>
      <x:c r="AL1609" s="18" t="n">
        <x:f>AB1609*INDEX('07 Mode Capacity'!$P$6:$P$17,MATCH("LAND-"&amp;I1609,'07 Mode Capacity'!$C$6:$C$17,0))</x:f>
        <x:v>264.2225422381295</x:v>
      </x:c>
      <x:c r="AM1609" s="18" t="n">
        <x:f>AE1609*INDEX('07 Mode Capacity'!$P$6:$P$17,MATCH("INLAND-"&amp;I1609,'07 Mode Capacity'!$C$6:$C$17,0))</x:f>
        <x:v>0</x:v>
      </x:c>
      <x:c r="AN1609" s="18" t="n">
        <x:f>SUM(AJ1609:AM1609)</x:f>
        <x:v>275.4614536295457</x:v>
      </x:c>
      <x:c r="AO1609" s="17" t="n">
        <x:f>IF(N1609=0,1,AN1609/N1609)</x:f>
        <x:v>0.12492582931045157</x:v>
      </x:c>
      <x:c r="AP1609" s="11" t="str">
        <x:f>IF(AO1609&gt;='01 Controls'!$E$16,"PASS","FAIL")</x:f>
        <x:v>FAIL</x:v>
      </x:c>
      <x:c r="AQ1609" s="11" t="str">
        <x:v>UNQUANTIFIED</x:v>
      </x:c>
      <x:c r="AR1609" s="11" t="str">
        <x:v>Position-class planning record; serial item and receiver open</x:v>
      </x:c>
      <x:c r="AS1609" s="26"/>
      <x:c r="AT1609" s="26"/>
    </x:row>
    <x:row r="1610">
      <x:c r="C1610" s="11" t="str">
        <x:v>M1-H-HWR-COL-12</x:v>
      </x:c>
      <x:c r="D1610" s="11" t="str">
        <x:v>M1</x:v>
      </x:c>
      <x:c r="E1610" s="11" t="str">
        <x:v>Western fire and heat</x:v>
      </x:c>
      <x:c r="F1610" s="11" t="str">
        <x:v>H-HWR</x:v>
      </x:c>
      <x:c r="G1610" s="11" t="str">
        <x:v>Health workforce replacement group</x:v>
      </x:c>
      <x:c r="H1610" s="11" t="str">
        <x:v>COL-12</x:v>
      </x:c>
      <x:c r="I1610" s="19" t="n">
        <x:v>24</x:v>
      </x:c>
      <x:c r="J1610" s="21" t="n">
        <x:v>4</x:v>
      </x:c>
      <x:c r="K1610" s="18" t="n">
        <x:f>'05 Cargo Register'!K266</x:f>
        <x:v>472.5</x:v>
      </x:c>
      <x:c r="L1610" s="18" t="n">
        <x:f>'05 Cargo Register'!N266</x:f>
        <x:v>50</x:v>
      </x:c>
      <x:c r="M1610" s="18" t="n">
        <x:f>'05 Cargo Register'!O266</x:f>
        <x:v>1320</x:v>
      </x:c>
      <x:c r="N1610" s="18" t="n">
        <x:f>J1610*K1610</x:f>
        <x:v>1890</x:v>
      </x:c>
      <x:c r="O1610" s="18" t="n">
        <x:f>J1610*L1610</x:f>
        <x:v>200</x:v>
      </x:c>
      <x:c r="P1610" s="18" t="n">
        <x:f>J1610*M1610</x:f>
        <x:v>5280</x:v>
      </x:c>
      <x:c r="Q1610" s="22" t="n">
        <x:f>'01 Controls'!$E$25*'02 Cargo Classes'!$M$8</x:f>
        <x:v>0.2</x:v>
      </x:c>
      <x:c r="R1610" s="22" t="n">
        <x:f>'01 Controls'!$F$25*'02 Cargo Classes'!$N$8</x:f>
        <x:v>0</x:v>
      </x:c>
      <x:c r="S1610" s="22" t="n">
        <x:f>'01 Controls'!$G$25*'02 Cargo Classes'!$O$8</x:f>
        <x:v>1.08</x:v>
      </x:c>
      <x:c r="T1610" s="22" t="n">
        <x:f>'01 Controls'!$H$25*'02 Cargo Classes'!$P$8</x:f>
        <x:v>0</x:v>
      </x:c>
      <x:c r="U1610" s="22" t="n">
        <x:f>SUM(Q1610:T1610)</x:f>
        <x:v>1.28</x:v>
      </x:c>
      <x:c r="V1610" s="18" t="n">
        <x:f>IF(U1610=0,0,N1610*Q1610/U1610)</x:f>
        <x:v>295.3125</x:v>
      </x:c>
      <x:c r="W1610" s="18" t="n">
        <x:f>IF(U1610=0,0,P1610*Q1610/U1610)</x:f>
        <x:v>825</x:v>
      </x:c>
      <x:c r="X1610" s="18" t="n">
        <x:f>MAX(V1610,W1610*'01 Controls'!$E$12)</x:f>
        <x:v>295.3125</x:v>
      </x:c>
      <x:c r="Y1610" s="18" t="n">
        <x:f>IF(U1610=0,0,N1610*R1610/U1610)</x:f>
        <x:v>0</x:v>
      </x:c>
      <x:c r="Z1610" s="18" t="n">
        <x:f>IF(U1610=0,0,P1610*R1610/U1610)</x:f>
        <x:v>0</x:v>
      </x:c>
      <x:c r="AA1610" s="18" t="n">
        <x:f>MAX(Y1610,Z1610*'01 Controls'!$E$13)</x:f>
        <x:v>0</x:v>
      </x:c>
      <x:c r="AB1610" s="18" t="n">
        <x:f>IF(U1610=0,0,N1610*S1610/U1610)</x:f>
        <x:v>1594.6875</x:v>
      </x:c>
      <x:c r="AC1610" s="18" t="n">
        <x:f>IF(U1610=0,0,P1610*S1610/U1610)</x:f>
        <x:v>4455</x:v>
      </x:c>
      <x:c r="AD1610" s="18" t="n">
        <x:f>MAX(AB1610,AC1610*'01 Controls'!$E$14)</x:f>
        <x:v>1594.6875</x:v>
      </x:c>
      <x:c r="AE1610" s="18" t="n">
        <x:f>IF(U1610=0,0,N1610*T1610/U1610)</x:f>
        <x:v>0</x:v>
      </x:c>
      <x:c r="AF1610" s="18" t="n">
        <x:f>IF(U1610=0,0,P1610*T1610/U1610)</x:f>
        <x:v>0</x:v>
      </x:c>
      <x:c r="AG1610" s="18" t="n">
        <x:f>MAX(AE1610,AF1610*'01 Controls'!$E$15)</x:f>
        <x:v>0</x:v>
      </x:c>
      <x:c r="AH1610" s="18" t="n">
        <x:f>SUM(V1610,Y1610,AB1610,AE1610)</x:f>
        <x:v>1890</x:v>
      </x:c>
      <x:c r="AI1610" s="18" t="n">
        <x:f>N1610-AH1610</x:f>
        <x:v>0</x:v>
      </x:c>
      <x:c r="AJ1610" s="18" t="n">
        <x:f>V1610*INDEX('07 Mode Capacity'!$P$6:$P$17,MATCH("AIR-"&amp;I1610,'07 Mode Capacity'!$C$6:$C$17,0))</x:f>
        <x:v>59.92306065866615</x:v>
      </x:c>
      <x:c r="AK1610" s="18" t="n">
        <x:f>Y1610*INDEX('07 Mode Capacity'!$P$6:$P$17,MATCH("OCEAN-"&amp;I1610,'07 Mode Capacity'!$C$6:$C$17,0))</x:f>
        <x:v>0</x:v>
      </x:c>
      <x:c r="AL1610" s="18" t="n">
        <x:f>AB1610*INDEX('07 Mode Capacity'!$P$6:$P$17,MATCH("LAND-"&amp;I1610,'07 Mode Capacity'!$C$6:$C$17,0))</x:f>
        <x:v>609.969442639188</x:v>
      </x:c>
      <x:c r="AM1610" s="18" t="n">
        <x:f>AE1610*INDEX('07 Mode Capacity'!$P$6:$P$17,MATCH("INLAND-"&amp;I1610,'07 Mode Capacity'!$C$6:$C$17,0))</x:f>
        <x:v>0</x:v>
      </x:c>
      <x:c r="AN1610" s="18" t="n">
        <x:f>SUM(AJ1610:AM1610)</x:f>
        <x:v>669.8925032978541</x:v>
      </x:c>
      <x:c r="AO1610" s="17" t="n">
        <x:f>IF(N1610=0,1,AN1610/N1610)</x:f>
        <x:v>0.35444047793537253</x:v>
      </x:c>
      <x:c r="AP1610" s="11" t="str">
        <x:f>IF(AO1610&gt;='01 Controls'!$E$16,"PASS","FAIL")</x:f>
        <x:v>FAIL</x:v>
      </x:c>
      <x:c r="AQ1610" s="11" t="str">
        <x:v>UNQUANTIFIED</x:v>
      </x:c>
      <x:c r="AR1610" s="11" t="str">
        <x:v>Position-class planning record; serial item and receiver open</x:v>
      </x:c>
      <x:c r="AS1610" s="26"/>
      <x:c r="AT1610" s="26"/>
    </x:row>
    <x:row r="1611">
      <x:c r="C1611" s="11" t="str">
        <x:v>M1-H-HWR-BAT-22</x:v>
      </x:c>
      <x:c r="D1611" s="11" t="str">
        <x:v>M1</x:v>
      </x:c>
      <x:c r="E1611" s="11" t="str">
        <x:v>Western fire and heat</x:v>
      </x:c>
      <x:c r="F1611" s="11" t="str">
        <x:v>H-HWR</x:v>
      </x:c>
      <x:c r="G1611" s="11" t="str">
        <x:v>Health workforce replacement group</x:v>
      </x:c>
      <x:c r="H1611" s="11" t="str">
        <x:v>BAT-22</x:v>
      </x:c>
      <x:c r="I1611" s="19" t="n">
        <x:v>48</x:v>
      </x:c>
      <x:c r="J1611" s="21" t="n">
        <x:v>4</x:v>
      </x:c>
      <x:c r="K1611" s="18" t="n">
        <x:f>'05 Cargo Register'!K267</x:f>
        <x:v>210</x:v>
      </x:c>
      <x:c r="L1611" s="18" t="n">
        <x:f>'05 Cargo Register'!N267</x:f>
        <x:v>12</x:v>
      </x:c>
      <x:c r="M1611" s="18" t="n">
        <x:f>'05 Cargo Register'!O267</x:f>
        <x:v>316.8</x:v>
      </x:c>
      <x:c r="N1611" s="18" t="n">
        <x:f>J1611*K1611</x:f>
        <x:v>840</x:v>
      </x:c>
      <x:c r="O1611" s="18" t="n">
        <x:f>J1611*L1611</x:f>
        <x:v>48</x:v>
      </x:c>
      <x:c r="P1611" s="18" t="n">
        <x:f>J1611*M1611</x:f>
        <x:v>1267.2</x:v>
      </x:c>
      <x:c r="Q1611" s="22" t="n">
        <x:f>'01 Controls'!$E$25*'02 Cargo Classes'!$M$9</x:f>
        <x:v>0</x:v>
      </x:c>
      <x:c r="R1611" s="22" t="n">
        <x:f>'01 Controls'!$F$25*'02 Cargo Classes'!$N$9</x:f>
        <x:v>0</x:v>
      </x:c>
      <x:c r="S1611" s="22" t="n">
        <x:f>'01 Controls'!$G$25*'02 Cargo Classes'!$O$9</x:f>
        <x:v>0.9</x:v>
      </x:c>
      <x:c r="T1611" s="22" t="n">
        <x:f>'01 Controls'!$H$25*'02 Cargo Classes'!$P$9</x:f>
        <x:v>0</x:v>
      </x:c>
      <x:c r="U1611" s="22" t="n">
        <x:f>SUM(Q1611:T1611)</x:f>
        <x:v>0.9</x:v>
      </x:c>
      <x:c r="V1611" s="18" t="n">
        <x:f>IF(U1611=0,0,N1611*Q1611/U1611)</x:f>
        <x:v>0</x:v>
      </x:c>
      <x:c r="W1611" s="18" t="n">
        <x:f>IF(U1611=0,0,P1611*Q1611/U1611)</x:f>
        <x:v>0</x:v>
      </x:c>
      <x:c r="X1611" s="18" t="n">
        <x:f>MAX(V1611,W1611*'01 Controls'!$E$12)</x:f>
        <x:v>0</x:v>
      </x:c>
      <x:c r="Y1611" s="18" t="n">
        <x:f>IF(U1611=0,0,N1611*R1611/U1611)</x:f>
        <x:v>0</x:v>
      </x:c>
      <x:c r="Z1611" s="18" t="n">
        <x:f>IF(U1611=0,0,P1611*R1611/U1611)</x:f>
        <x:v>0</x:v>
      </x:c>
      <x:c r="AA1611" s="18" t="n">
        <x:f>MAX(Y1611,Z1611*'01 Controls'!$E$13)</x:f>
        <x:v>0</x:v>
      </x:c>
      <x:c r="AB1611" s="18" t="n">
        <x:f>IF(U1611=0,0,N1611*S1611/U1611)</x:f>
        <x:v>840</x:v>
      </x:c>
      <x:c r="AC1611" s="18" t="n">
        <x:f>IF(U1611=0,0,P1611*S1611/U1611)</x:f>
        <x:v>1267.2</x:v>
      </x:c>
      <x:c r="AD1611" s="18" t="n">
        <x:f>MAX(AB1611,AC1611*'01 Controls'!$E$14)</x:f>
        <x:v>840</x:v>
      </x:c>
      <x:c r="AE1611" s="18" t="n">
        <x:f>IF(U1611=0,0,N1611*T1611/U1611)</x:f>
        <x:v>0</x:v>
      </x:c>
      <x:c r="AF1611" s="18" t="n">
        <x:f>IF(U1611=0,0,P1611*T1611/U1611)</x:f>
        <x:v>0</x:v>
      </x:c>
      <x:c r="AG1611" s="18" t="n">
        <x:f>MAX(AE1611,AF1611*'01 Controls'!$E$15)</x:f>
        <x:v>0</x:v>
      </x:c>
      <x:c r="AH1611" s="18" t="n">
        <x:f>SUM(V1611,Y1611,AB1611,AE1611)</x:f>
        <x:v>840</x:v>
      </x:c>
      <x:c r="AI1611" s="18" t="n">
        <x:f>N1611-AH1611</x:f>
        <x:v>0</x:v>
      </x:c>
      <x:c r="AJ1611" s="18" t="n">
        <x:f>V1611*INDEX('07 Mode Capacity'!$P$6:$P$17,MATCH("AIR-"&amp;I1611,'07 Mode Capacity'!$C$6:$C$17,0))</x:f>
        <x:v>0</x:v>
      </x:c>
      <x:c r="AK1611" s="18" t="n">
        <x:f>Y1611*INDEX('07 Mode Capacity'!$P$6:$P$17,MATCH("OCEAN-"&amp;I1611,'07 Mode Capacity'!$C$6:$C$17,0))</x:f>
        <x:v>0</x:v>
      </x:c>
      <x:c r="AL1611" s="18" t="n">
        <x:f>AB1611*INDEX('07 Mode Capacity'!$P$6:$P$17,MATCH("LAND-"&amp;I1611,'07 Mode Capacity'!$C$6:$C$17,0))</x:f>
        <x:v>102.52021039221957</x:v>
      </x:c>
      <x:c r="AM1611" s="18" t="n">
        <x:f>AE1611*INDEX('07 Mode Capacity'!$P$6:$P$17,MATCH("INLAND-"&amp;I1611,'07 Mode Capacity'!$C$6:$C$17,0))</x:f>
        <x:v>0</x:v>
      </x:c>
      <x:c r="AN1611" s="18" t="n">
        <x:f>SUM(AJ1611:AM1611)</x:f>
        <x:v>102.52021039221957</x:v>
      </x:c>
      <x:c r="AO1611" s="17" t="n">
        <x:f>IF(N1611=0,1,AN1611/N1611)</x:f>
        <x:v>0.1220478695145471</x:v>
      </x:c>
      <x:c r="AP1611" s="11" t="str">
        <x:f>IF(AO1611&gt;='01 Controls'!$E$16,"PASS","FAIL")</x:f>
        <x:v>FAIL</x:v>
      </x:c>
      <x:c r="AQ1611" s="11" t="str">
        <x:v>UNQUANTIFIED</x:v>
      </x:c>
      <x:c r="AR1611" s="11" t="str">
        <x:v>Position-class planning record; serial item and receiver open</x:v>
      </x:c>
      <x:c r="AS1611" s="26"/>
      <x:c r="AT1611" s="26"/>
    </x:row>
    <x:row r="1612">
      <x:c r="C1612" s="11" t="str">
        <x:v>M1-H-HWR-TNK-20</x:v>
      </x:c>
      <x:c r="D1612" s="11" t="str">
        <x:v>M1</x:v>
      </x:c>
      <x:c r="E1612" s="11" t="str">
        <x:v>Western fire and heat</x:v>
      </x:c>
      <x:c r="F1612" s="11" t="str">
        <x:v>H-HWR</x:v>
      </x:c>
      <x:c r="G1612" s="11" t="str">
        <x:v>Health workforce replacement group</x:v>
      </x:c>
      <x:c r="H1612" s="11" t="str">
        <x:v>TNK-20</x:v>
      </x:c>
      <x:c r="I1612" s="19" t="n">
        <x:v>48</x:v>
      </x:c>
      <x:c r="J1612" s="21" t="n">
        <x:v>4</x:v>
      </x:c>
      <x:c r="K1612" s="18" t="n">
        <x:f>'05 Cargo Register'!K268</x:f>
        <x:v>157.5</x:v>
      </x:c>
      <x:c r="L1612" s="18" t="n">
        <x:f>'05 Cargo Register'!N268</x:f>
        <x:v>10</x:v>
      </x:c>
      <x:c r="M1612" s="18" t="n">
        <x:f>'05 Cargo Register'!O268</x:f>
        <x:v>212.5</x:v>
      </x:c>
      <x:c r="N1612" s="18" t="n">
        <x:f>J1612*K1612</x:f>
        <x:v>630</x:v>
      </x:c>
      <x:c r="O1612" s="18" t="n">
        <x:f>J1612*L1612</x:f>
        <x:v>40</x:v>
      </x:c>
      <x:c r="P1612" s="18" t="n">
        <x:f>J1612*M1612</x:f>
        <x:v>850</x:v>
      </x:c>
      <x:c r="Q1612" s="22" t="n">
        <x:f>'01 Controls'!$E$25*'02 Cargo Classes'!$M$10</x:f>
        <x:v>0</x:v>
      </x:c>
      <x:c r="R1612" s="22" t="n">
        <x:f>'01 Controls'!$F$25*'02 Cargo Classes'!$N$10</x:f>
        <x:v>0</x:v>
      </x:c>
      <x:c r="S1612" s="22" t="n">
        <x:f>'01 Controls'!$G$25*'02 Cargo Classes'!$O$10</x:f>
        <x:v>0.9</x:v>
      </x:c>
      <x:c r="T1612" s="22" t="n">
        <x:f>'01 Controls'!$H$25*'02 Cargo Classes'!$P$10</x:f>
        <x:v>0</x:v>
      </x:c>
      <x:c r="U1612" s="22" t="n">
        <x:f>SUM(Q1612:T1612)</x:f>
        <x:v>0.9</x:v>
      </x:c>
      <x:c r="V1612" s="18" t="n">
        <x:f>IF(U1612=0,0,N1612*Q1612/U1612)</x:f>
        <x:v>0</x:v>
      </x:c>
      <x:c r="W1612" s="18" t="n">
        <x:f>IF(U1612=0,0,P1612*Q1612/U1612)</x:f>
        <x:v>0</x:v>
      </x:c>
      <x:c r="X1612" s="18" t="n">
        <x:f>MAX(V1612,W1612*'01 Controls'!$E$12)</x:f>
        <x:v>0</x:v>
      </x:c>
      <x:c r="Y1612" s="18" t="n">
        <x:f>IF(U1612=0,0,N1612*R1612/U1612)</x:f>
        <x:v>0</x:v>
      </x:c>
      <x:c r="Z1612" s="18" t="n">
        <x:f>IF(U1612=0,0,P1612*R1612/U1612)</x:f>
        <x:v>0</x:v>
      </x:c>
      <x:c r="AA1612" s="18" t="n">
        <x:f>MAX(Y1612,Z1612*'01 Controls'!$E$13)</x:f>
        <x:v>0</x:v>
      </x:c>
      <x:c r="AB1612" s="18" t="n">
        <x:f>IF(U1612=0,0,N1612*S1612/U1612)</x:f>
        <x:v>630</x:v>
      </x:c>
      <x:c r="AC1612" s="18" t="n">
        <x:f>IF(U1612=0,0,P1612*S1612/U1612)</x:f>
        <x:v>850</x:v>
      </x:c>
      <x:c r="AD1612" s="18" t="n">
        <x:f>MAX(AB1612,AC1612*'01 Controls'!$E$14)</x:f>
        <x:v>630</x:v>
      </x:c>
      <x:c r="AE1612" s="18" t="n">
        <x:f>IF(U1612=0,0,N1612*T1612/U1612)</x:f>
        <x:v>0</x:v>
      </x:c>
      <x:c r="AF1612" s="18" t="n">
        <x:f>IF(U1612=0,0,P1612*T1612/U1612)</x:f>
        <x:v>0</x:v>
      </x:c>
      <x:c r="AG1612" s="18" t="n">
        <x:f>MAX(AE1612,AF1612*'01 Controls'!$E$15)</x:f>
        <x:v>0</x:v>
      </x:c>
      <x:c r="AH1612" s="18" t="n">
        <x:f>SUM(V1612,Y1612,AB1612,AE1612)</x:f>
        <x:v>630</x:v>
      </x:c>
      <x:c r="AI1612" s="18" t="n">
        <x:f>N1612-AH1612</x:f>
        <x:v>0</x:v>
      </x:c>
      <x:c r="AJ1612" s="18" t="n">
        <x:f>V1612*INDEX('07 Mode Capacity'!$P$6:$P$17,MATCH("AIR-"&amp;I1612,'07 Mode Capacity'!$C$6:$C$17,0))</x:f>
        <x:v>0</x:v>
      </x:c>
      <x:c r="AK1612" s="18" t="n">
        <x:f>Y1612*INDEX('07 Mode Capacity'!$P$6:$P$17,MATCH("OCEAN-"&amp;I1612,'07 Mode Capacity'!$C$6:$C$17,0))</x:f>
        <x:v>0</x:v>
      </x:c>
      <x:c r="AL1612" s="18" t="n">
        <x:f>AB1612*INDEX('07 Mode Capacity'!$P$6:$P$17,MATCH("LAND-"&amp;I1612,'07 Mode Capacity'!$C$6:$C$17,0))</x:f>
        <x:v>76.89015779416468</x:v>
      </x:c>
      <x:c r="AM1612" s="18" t="n">
        <x:f>AE1612*INDEX('07 Mode Capacity'!$P$6:$P$17,MATCH("INLAND-"&amp;I1612,'07 Mode Capacity'!$C$6:$C$17,0))</x:f>
        <x:v>0</x:v>
      </x:c>
      <x:c r="AN1612" s="18" t="n">
        <x:f>SUM(AJ1612:AM1612)</x:f>
        <x:v>76.89015779416468</x:v>
      </x:c>
      <x:c r="AO1612" s="17" t="n">
        <x:f>IF(N1612=0,1,AN1612/N1612)</x:f>
        <x:v>0.12204786951454712</x:v>
      </x:c>
      <x:c r="AP1612" s="11" t="str">
        <x:f>IF(AO1612&gt;='01 Controls'!$E$16,"PASS","FAIL")</x:f>
        <x:v>FAIL</x:v>
      </x:c>
      <x:c r="AQ1612" s="11" t="str">
        <x:v>UNQUANTIFIED</x:v>
      </x:c>
      <x:c r="AR1612" s="11" t="str">
        <x:v>Position-class planning record; serial item and receiver open</x:v>
      </x:c>
      <x:c r="AS1612" s="26"/>
      <x:c r="AT1612" s="26"/>
    </x:row>
    <x:row r="1613">
      <x:c r="C1613" s="11" t="str">
        <x:v>M1-H-HWR-FLR-24</x:v>
      </x:c>
      <x:c r="D1613" s="11" t="str">
        <x:v>M1</x:v>
      </x:c>
      <x:c r="E1613" s="11" t="str">
        <x:v>Western fire and heat</x:v>
      </x:c>
      <x:c r="F1613" s="11" t="str">
        <x:v>H-HWR</x:v>
      </x:c>
      <x:c r="G1613" s="11" t="str">
        <x:v>Health workforce replacement group</x:v>
      </x:c>
      <x:c r="H1613" s="11" t="str">
        <x:v>FLR-24</x:v>
      </x:c>
      <x:c r="I1613" s="19" t="n">
        <x:v>48</x:v>
      </x:c>
      <x:c r="J1613" s="21" t="n">
        <x:v>4</x:v>
      </x:c>
      <x:c r="K1613" s="18" t="n">
        <x:f>'05 Cargo Register'!K269</x:f>
        <x:v>131.25</x:v>
      </x:c>
      <x:c r="L1613" s="18" t="n">
        <x:f>'05 Cargo Register'!N269</x:f>
        <x:v>7</x:v>
      </x:c>
      <x:c r="M1613" s="18" t="n">
        <x:f>'05 Cargo Register'!O269</x:f>
        <x:v>224</x:v>
      </x:c>
      <x:c r="N1613" s="18" t="n">
        <x:f>J1613*K1613</x:f>
        <x:v>525</x:v>
      </x:c>
      <x:c r="O1613" s="18" t="n">
        <x:f>J1613*L1613</x:f>
        <x:v>28</x:v>
      </x:c>
      <x:c r="P1613" s="18" t="n">
        <x:f>J1613*M1613</x:f>
        <x:v>896</x:v>
      </x:c>
      <x:c r="Q1613" s="22" t="n">
        <x:f>'01 Controls'!$E$25*'02 Cargo Classes'!$M$11</x:f>
        <x:v>0</x:v>
      </x:c>
      <x:c r="R1613" s="22" t="n">
        <x:f>'01 Controls'!$F$25*'02 Cargo Classes'!$N$11</x:f>
        <x:v>0</x:v>
      </x:c>
      <x:c r="S1613" s="22" t="n">
        <x:f>'01 Controls'!$G$25*'02 Cargo Classes'!$O$11</x:f>
        <x:v>0.9</x:v>
      </x:c>
      <x:c r="T1613" s="22" t="n">
        <x:f>'01 Controls'!$H$25*'02 Cargo Classes'!$P$11</x:f>
        <x:v>0</x:v>
      </x:c>
      <x:c r="U1613" s="22" t="n">
        <x:f>SUM(Q1613:T1613)</x:f>
        <x:v>0.9</x:v>
      </x:c>
      <x:c r="V1613" s="18" t="n">
        <x:f>IF(U1613=0,0,N1613*Q1613/U1613)</x:f>
        <x:v>0</x:v>
      </x:c>
      <x:c r="W1613" s="18" t="n">
        <x:f>IF(U1613=0,0,P1613*Q1613/U1613)</x:f>
        <x:v>0</x:v>
      </x:c>
      <x:c r="X1613" s="18" t="n">
        <x:f>MAX(V1613,W1613*'01 Controls'!$E$12)</x:f>
        <x:v>0</x:v>
      </x:c>
      <x:c r="Y1613" s="18" t="n">
        <x:f>IF(U1613=0,0,N1613*R1613/U1613)</x:f>
        <x:v>0</x:v>
      </x:c>
      <x:c r="Z1613" s="18" t="n">
        <x:f>IF(U1613=0,0,P1613*R1613/U1613)</x:f>
        <x:v>0</x:v>
      </x:c>
      <x:c r="AA1613" s="18" t="n">
        <x:f>MAX(Y1613,Z1613*'01 Controls'!$E$13)</x:f>
        <x:v>0</x:v>
      </x:c>
      <x:c r="AB1613" s="18" t="n">
        <x:f>IF(U1613=0,0,N1613*S1613/U1613)</x:f>
        <x:v>525</x:v>
      </x:c>
      <x:c r="AC1613" s="18" t="n">
        <x:f>IF(U1613=0,0,P1613*S1613/U1613)</x:f>
        <x:v>896</x:v>
      </x:c>
      <x:c r="AD1613" s="18" t="n">
        <x:f>MAX(AB1613,AC1613*'01 Controls'!$E$14)</x:f>
        <x:v>525</x:v>
      </x:c>
      <x:c r="AE1613" s="18" t="n">
        <x:f>IF(U1613=0,0,N1613*T1613/U1613)</x:f>
        <x:v>0</x:v>
      </x:c>
      <x:c r="AF1613" s="18" t="n">
        <x:f>IF(U1613=0,0,P1613*T1613/U1613)</x:f>
        <x:v>0</x:v>
      </x:c>
      <x:c r="AG1613" s="18" t="n">
        <x:f>MAX(AE1613,AF1613*'01 Controls'!$E$15)</x:f>
        <x:v>0</x:v>
      </x:c>
      <x:c r="AH1613" s="18" t="n">
        <x:f>SUM(V1613,Y1613,AB1613,AE1613)</x:f>
        <x:v>525</x:v>
      </x:c>
      <x:c r="AI1613" s="18" t="n">
        <x:f>N1613-AH1613</x:f>
        <x:v>0</x:v>
      </x:c>
      <x:c r="AJ1613" s="18" t="n">
        <x:f>V1613*INDEX('07 Mode Capacity'!$P$6:$P$17,MATCH("AIR-"&amp;I1613,'07 Mode Capacity'!$C$6:$C$17,0))</x:f>
        <x:v>0</x:v>
      </x:c>
      <x:c r="AK1613" s="18" t="n">
        <x:f>Y1613*INDEX('07 Mode Capacity'!$P$6:$P$17,MATCH("OCEAN-"&amp;I1613,'07 Mode Capacity'!$C$6:$C$17,0))</x:f>
        <x:v>0</x:v>
      </x:c>
      <x:c r="AL1613" s="18" t="n">
        <x:f>AB1613*INDEX('07 Mode Capacity'!$P$6:$P$17,MATCH("LAND-"&amp;I1613,'07 Mode Capacity'!$C$6:$C$17,0))</x:f>
        <x:v>64.07513149513723</x:v>
      </x:c>
      <x:c r="AM1613" s="18" t="n">
        <x:f>AE1613*INDEX('07 Mode Capacity'!$P$6:$P$17,MATCH("INLAND-"&amp;I1613,'07 Mode Capacity'!$C$6:$C$17,0))</x:f>
        <x:v>0</x:v>
      </x:c>
      <x:c r="AN1613" s="18" t="n">
        <x:f>SUM(AJ1613:AM1613)</x:f>
        <x:v>64.07513149513723</x:v>
      </x:c>
      <x:c r="AO1613" s="17" t="n">
        <x:f>IF(N1613=0,1,AN1613/N1613)</x:f>
        <x:v>0.1220478695145471</x:v>
      </x:c>
      <x:c r="AP1613" s="11" t="str">
        <x:f>IF(AO1613&gt;='01 Controls'!$E$16,"PASS","FAIL")</x:f>
        <x:v>FAIL</x:v>
      </x:c>
      <x:c r="AQ1613" s="11" t="str">
        <x:v>UNQUANTIFIED</x:v>
      </x:c>
      <x:c r="AR1613" s="11" t="str">
        <x:v>Position-class planning record; serial item and receiver open</x:v>
      </x:c>
      <x:c r="AS1613" s="26"/>
      <x:c r="AT1613" s="26"/>
    </x:row>
    <x:row r="1614">
      <x:c r="C1614" s="11" t="str">
        <x:v>M1-H-HWR-ROL-30</x:v>
      </x:c>
      <x:c r="D1614" s="11" t="str">
        <x:v>M1</x:v>
      </x:c>
      <x:c r="E1614" s="11" t="str">
        <x:v>Western fire and heat</x:v>
      </x:c>
      <x:c r="F1614" s="11" t="str">
        <x:v>H-HWR</x:v>
      </x:c>
      <x:c r="G1614" s="11" t="str">
        <x:v>Health workforce replacement group</x:v>
      </x:c>
      <x:c r="H1614" s="11" t="str">
        <x:v>ROL-30</x:v>
      </x:c>
      <x:c r="I1614" s="19" t="n">
        <x:v>48</x:v>
      </x:c>
      <x:c r="J1614" s="21" t="n">
        <x:v>4</x:v>
      </x:c>
      <x:c r="K1614" s="18" t="n">
        <x:f>'05 Cargo Register'!K270</x:f>
        <x:v>262.5</x:v>
      </x:c>
      <x:c r="L1614" s="18" t="n">
        <x:f>'05 Cargo Register'!N270</x:f>
        <x:v>11</x:v>
      </x:c>
      <x:c r="M1614" s="18" t="n">
        <x:f>'05 Cargo Register'!O270</x:f>
        <x:v>701.25</x:v>
      </x:c>
      <x:c r="N1614" s="18" t="n">
        <x:f>J1614*K1614</x:f>
        <x:v>1050</x:v>
      </x:c>
      <x:c r="O1614" s="18" t="n">
        <x:f>J1614*L1614</x:f>
        <x:v>44</x:v>
      </x:c>
      <x:c r="P1614" s="18" t="n">
        <x:f>J1614*M1614</x:f>
        <x:v>2805</x:v>
      </x:c>
      <x:c r="Q1614" s="22" t="n">
        <x:f>'01 Controls'!$E$25*'02 Cargo Classes'!$M$12</x:f>
        <x:v>0</x:v>
      </x:c>
      <x:c r="R1614" s="22" t="n">
        <x:f>'01 Controls'!$F$25*'02 Cargo Classes'!$N$12</x:f>
        <x:v>0</x:v>
      </x:c>
      <x:c r="S1614" s="22" t="n">
        <x:f>'01 Controls'!$G$25*'02 Cargo Classes'!$O$12</x:f>
        <x:v>1.35</x:v>
      </x:c>
      <x:c r="T1614" s="22" t="n">
        <x:f>'01 Controls'!$H$25*'02 Cargo Classes'!$P$12</x:f>
        <x:v>0</x:v>
      </x:c>
      <x:c r="U1614" s="22" t="n">
        <x:f>SUM(Q1614:T1614)</x:f>
        <x:v>1.35</x:v>
      </x:c>
      <x:c r="V1614" s="18" t="n">
        <x:f>IF(U1614=0,0,N1614*Q1614/U1614)</x:f>
        <x:v>0</x:v>
      </x:c>
      <x:c r="W1614" s="18" t="n">
        <x:f>IF(U1614=0,0,P1614*Q1614/U1614)</x:f>
        <x:v>0</x:v>
      </x:c>
      <x:c r="X1614" s="18" t="n">
        <x:f>MAX(V1614,W1614*'01 Controls'!$E$12)</x:f>
        <x:v>0</x:v>
      </x:c>
      <x:c r="Y1614" s="18" t="n">
        <x:f>IF(U1614=0,0,N1614*R1614/U1614)</x:f>
        <x:v>0</x:v>
      </x:c>
      <x:c r="Z1614" s="18" t="n">
        <x:f>IF(U1614=0,0,P1614*R1614/U1614)</x:f>
        <x:v>0</x:v>
      </x:c>
      <x:c r="AA1614" s="18" t="n">
        <x:f>MAX(Y1614,Z1614*'01 Controls'!$E$13)</x:f>
        <x:v>0</x:v>
      </x:c>
      <x:c r="AB1614" s="18" t="n">
        <x:f>IF(U1614=0,0,N1614*S1614/U1614)</x:f>
        <x:v>1050</x:v>
      </x:c>
      <x:c r="AC1614" s="18" t="n">
        <x:f>IF(U1614=0,0,P1614*S1614/U1614)</x:f>
        <x:v>2805</x:v>
      </x:c>
      <x:c r="AD1614" s="18" t="n">
        <x:f>MAX(AB1614,AC1614*'01 Controls'!$E$14)</x:f>
        <x:v>1050</x:v>
      </x:c>
      <x:c r="AE1614" s="18" t="n">
        <x:f>IF(U1614=0,0,N1614*T1614/U1614)</x:f>
        <x:v>0</x:v>
      </x:c>
      <x:c r="AF1614" s="18" t="n">
        <x:f>IF(U1614=0,0,P1614*T1614/U1614)</x:f>
        <x:v>0</x:v>
      </x:c>
      <x:c r="AG1614" s="18" t="n">
        <x:f>MAX(AE1614,AF1614*'01 Controls'!$E$15)</x:f>
        <x:v>0</x:v>
      </x:c>
      <x:c r="AH1614" s="18" t="n">
        <x:f>SUM(V1614,Y1614,AB1614,AE1614)</x:f>
        <x:v>1050</x:v>
      </x:c>
      <x:c r="AI1614" s="18" t="n">
        <x:f>N1614-AH1614</x:f>
        <x:v>0</x:v>
      </x:c>
      <x:c r="AJ1614" s="18" t="n">
        <x:f>V1614*INDEX('07 Mode Capacity'!$P$6:$P$17,MATCH("AIR-"&amp;I1614,'07 Mode Capacity'!$C$6:$C$17,0))</x:f>
        <x:v>0</x:v>
      </x:c>
      <x:c r="AK1614" s="18" t="n">
        <x:f>Y1614*INDEX('07 Mode Capacity'!$P$6:$P$17,MATCH("OCEAN-"&amp;I1614,'07 Mode Capacity'!$C$6:$C$17,0))</x:f>
        <x:v>0</x:v>
      </x:c>
      <x:c r="AL1614" s="18" t="n">
        <x:f>AB1614*INDEX('07 Mode Capacity'!$P$6:$P$17,MATCH("LAND-"&amp;I1614,'07 Mode Capacity'!$C$6:$C$17,0))</x:f>
        <x:v>128.15026299027446</x:v>
      </x:c>
      <x:c r="AM1614" s="18" t="n">
        <x:f>AE1614*INDEX('07 Mode Capacity'!$P$6:$P$17,MATCH("INLAND-"&amp;I1614,'07 Mode Capacity'!$C$6:$C$17,0))</x:f>
        <x:v>0</x:v>
      </x:c>
      <x:c r="AN1614" s="18" t="n">
        <x:f>SUM(AJ1614:AM1614)</x:f>
        <x:v>128.15026299027446</x:v>
      </x:c>
      <x:c r="AO1614" s="17" t="n">
        <x:f>IF(N1614=0,1,AN1614/N1614)</x:f>
        <x:v>0.1220478695145471</x:v>
      </x:c>
      <x:c r="AP1614" s="11" t="str">
        <x:f>IF(AO1614&gt;='01 Controls'!$E$16,"PASS","FAIL")</x:f>
        <x:v>FAIL</x:v>
      </x:c>
      <x:c r="AQ1614" s="11" t="str">
        <x:v>UNQUANTIFIED</x:v>
      </x:c>
      <x:c r="AR1614" s="11" t="str">
        <x:v>Position-class planning record; serial item and receiver open</x:v>
      </x:c>
      <x:c r="AS1614" s="26"/>
      <x:c r="AT1614" s="26"/>
    </x:row>
    <x:row r="1615">
      <x:c r="C1615" s="11" t="str">
        <x:v>M1-H-HWR-BLK-08</x:v>
      </x:c>
      <x:c r="D1615" s="11" t="str">
        <x:v>M1</x:v>
      </x:c>
      <x:c r="E1615" s="11" t="str">
        <x:v>Western fire and heat</x:v>
      </x:c>
      <x:c r="F1615" s="11" t="str">
        <x:v>H-HWR</x:v>
      </x:c>
      <x:c r="G1615" s="11" t="str">
        <x:v>Health workforce replacement group</x:v>
      </x:c>
      <x:c r="H1615" s="11" t="str">
        <x:v>BLK-08</x:v>
      </x:c>
      <x:c r="I1615" s="19" t="n">
        <x:v>48</x:v>
      </x:c>
      <x:c r="J1615" s="21" t="n">
        <x:v>4</x:v>
      </x:c>
      <x:c r="K1615" s="18" t="n">
        <x:f>'05 Cargo Register'!K271</x:f>
        <x:v>367.50000000000006</x:v>
      </x:c>
      <x:c r="L1615" s="18" t="n">
        <x:f>'05 Cargo Register'!N271</x:f>
        <x:v>58</x:v>
      </x:c>
      <x:c r="M1615" s="18" t="n">
        <x:f>'05 Cargo Register'!O271</x:f>
        <x:v>2958</x:v>
      </x:c>
      <x:c r="N1615" s="18" t="n">
        <x:f>J1615*K1615</x:f>
        <x:v>1470.0000000000002</x:v>
      </x:c>
      <x:c r="O1615" s="18" t="n">
        <x:f>J1615*L1615</x:f>
        <x:v>232</x:v>
      </x:c>
      <x:c r="P1615" s="18" t="n">
        <x:f>J1615*M1615</x:f>
        <x:v>11832</x:v>
      </x:c>
      <x:c r="Q1615" s="22" t="n">
        <x:f>'01 Controls'!$E$25*'02 Cargo Classes'!$M$14</x:f>
        <x:v>0.1</x:v>
      </x:c>
      <x:c r="R1615" s="22" t="n">
        <x:f>'01 Controls'!$F$25*'02 Cargo Classes'!$N$14</x:f>
        <x:v>0</x:v>
      </x:c>
      <x:c r="S1615" s="22" t="n">
        <x:f>'01 Controls'!$G$25*'02 Cargo Classes'!$O$14</x:f>
        <x:v>0.9</x:v>
      </x:c>
      <x:c r="T1615" s="22" t="n">
        <x:f>'01 Controls'!$H$25*'02 Cargo Classes'!$P$14</x:f>
        <x:v>0</x:v>
      </x:c>
      <x:c r="U1615" s="22" t="n">
        <x:f>SUM(Q1615:T1615)</x:f>
        <x:v>1</x:v>
      </x:c>
      <x:c r="V1615" s="18" t="n">
        <x:f>IF(U1615=0,0,N1615*Q1615/U1615)</x:f>
        <x:v>147.00000000000003</x:v>
      </x:c>
      <x:c r="W1615" s="18" t="n">
        <x:f>IF(U1615=0,0,P1615*Q1615/U1615)</x:f>
        <x:v>1183.2</x:v>
      </x:c>
      <x:c r="X1615" s="18" t="n">
        <x:f>MAX(V1615,W1615*'01 Controls'!$E$12)</x:f>
        <x:v>295.8</x:v>
      </x:c>
      <x:c r="Y1615" s="18" t="n">
        <x:f>IF(U1615=0,0,N1615*R1615/U1615)</x:f>
        <x:v>0</x:v>
      </x:c>
      <x:c r="Z1615" s="18" t="n">
        <x:f>IF(U1615=0,0,P1615*R1615/U1615)</x:f>
        <x:v>0</x:v>
      </x:c>
      <x:c r="AA1615" s="18" t="n">
        <x:f>MAX(Y1615,Z1615*'01 Controls'!$E$13)</x:f>
        <x:v>0</x:v>
      </x:c>
      <x:c r="AB1615" s="18" t="n">
        <x:f>IF(U1615=0,0,N1615*S1615/U1615)</x:f>
        <x:v>1323.0000000000002</x:v>
      </x:c>
      <x:c r="AC1615" s="18" t="n">
        <x:f>IF(U1615=0,0,P1615*S1615/U1615)</x:f>
        <x:v>10648.800000000001</x:v>
      </x:c>
      <x:c r="AD1615" s="18" t="n">
        <x:f>MAX(AB1615,AC1615*'01 Controls'!$E$14)</x:f>
        <x:v>2129.76</x:v>
      </x:c>
      <x:c r="AE1615" s="18" t="n">
        <x:f>IF(U1615=0,0,N1615*T1615/U1615)</x:f>
        <x:v>0</x:v>
      </x:c>
      <x:c r="AF1615" s="18" t="n">
        <x:f>IF(U1615=0,0,P1615*T1615/U1615)</x:f>
        <x:v>0</x:v>
      </x:c>
      <x:c r="AG1615" s="18" t="n">
        <x:f>MAX(AE1615,AF1615*'01 Controls'!$E$15)</x:f>
        <x:v>0</x:v>
      </x:c>
      <x:c r="AH1615" s="18" t="n">
        <x:f>SUM(V1615,Y1615,AB1615,AE1615)</x:f>
        <x:v>1470.0000000000002</x:v>
      </x:c>
      <x:c r="AI1615" s="18" t="n">
        <x:f>N1615-AH1615</x:f>
        <x:v>0</x:v>
      </x:c>
      <x:c r="AJ1615" s="18" t="n">
        <x:f>V1615*INDEX('07 Mode Capacity'!$P$6:$P$17,MATCH("AIR-"&amp;I1615,'07 Mode Capacity'!$C$6:$C$17,0))</x:f>
        <x:v>41.20934176852602</x:v>
      </x:c>
      <x:c r="AK1615" s="18" t="n">
        <x:f>Y1615*INDEX('07 Mode Capacity'!$P$6:$P$17,MATCH("OCEAN-"&amp;I1615,'07 Mode Capacity'!$C$6:$C$17,0))</x:f>
        <x:v>0</x:v>
      </x:c>
      <x:c r="AL1615" s="18" t="n">
        <x:f>AB1615*INDEX('07 Mode Capacity'!$P$6:$P$17,MATCH("LAND-"&amp;I1615,'07 Mode Capacity'!$C$6:$C$17,0))</x:f>
        <x:v>161.46933136774584</x:v>
      </x:c>
      <x:c r="AM1615" s="18" t="n">
        <x:f>AE1615*INDEX('07 Mode Capacity'!$P$6:$P$17,MATCH("INLAND-"&amp;I1615,'07 Mode Capacity'!$C$6:$C$17,0))</x:f>
        <x:v>0</x:v>
      </x:c>
      <x:c r="AN1615" s="18" t="n">
        <x:f>SUM(AJ1615:AM1615)</x:f>
        <x:v>202.67867313627187</x:v>
      </x:c>
      <x:c r="AO1615" s="17" t="n">
        <x:f>IF(N1615=0,1,AN1615/N1615)</x:f>
        <x:v>0.13787664839202166</x:v>
      </x:c>
      <x:c r="AP1615" s="11" t="str">
        <x:f>IF(AO1615&gt;='01 Controls'!$E$16,"PASS","FAIL")</x:f>
        <x:v>FAIL</x:v>
      </x:c>
      <x:c r="AQ1615" s="11" t="str">
        <x:v>UNQUANTIFIED</x:v>
      </x:c>
      <x:c r="AR1615" s="11" t="str">
        <x:v>Position-class planning record; serial item and receiver open</x:v>
      </x:c>
      <x:c r="AS1615" s="26"/>
      <x:c r="AT1615" s="26"/>
    </x:row>
    <x:row r="1616">
      <x:c r="C1616" s="11" t="str">
        <x:v>M1-C-PSG-APL-45</x:v>
      </x:c>
      <x:c r="D1616" s="11" t="str">
        <x:v>M1</x:v>
      </x:c>
      <x:c r="E1616" s="11" t="str">
        <x:v>Western fire and heat</x:v>
      </x:c>
      <x:c r="F1616" s="11" t="str">
        <x:v>C-PSG</x:v>
      </x:c>
      <x:c r="G1616" s="11" t="str">
        <x:v>Population support group</x:v>
      </x:c>
      <x:c r="H1616" s="11" t="str">
        <x:v>APL-45</x:v>
      </x:c>
      <x:c r="I1616" s="19" t="n">
        <x:v>24</x:v>
      </x:c>
      <x:c r="J1616" s="21" t="n">
        <x:v>4</x:v>
      </x:c>
      <x:c r="K1616" s="18" t="n">
        <x:f>'05 Cargo Register'!K272</x:f>
        <x:v>175.5</x:v>
      </x:c>
      <x:c r="L1616" s="18" t="n">
        <x:f>'05 Cargo Register'!N272</x:f>
        <x:v>46</x:v>
      </x:c>
      <x:c r="M1616" s="18" t="n">
        <x:f>'05 Cargo Register'!O272</x:f>
        <x:v>345</x:v>
      </x:c>
      <x:c r="N1616" s="18" t="n">
        <x:f>J1616*K1616</x:f>
        <x:v>702</x:v>
      </x:c>
      <x:c r="O1616" s="18" t="n">
        <x:f>J1616*L1616</x:f>
        <x:v>184</x:v>
      </x:c>
      <x:c r="P1616" s="18" t="n">
        <x:f>J1616*M1616</x:f>
        <x:v>1380</x:v>
      </x:c>
      <x:c r="Q1616" s="22" t="n">
        <x:f>'01 Controls'!$E$25*'02 Cargo Classes'!$M$6</x:f>
        <x:v>0.30000000000000004</x:v>
      </x:c>
      <x:c r="R1616" s="22" t="n">
        <x:f>'01 Controls'!$F$25*'02 Cargo Classes'!$N$6</x:f>
        <x:v>0</x:v>
      </x:c>
      <x:c r="S1616" s="22" t="n">
        <x:f>'01 Controls'!$G$25*'02 Cargo Classes'!$O$6</x:f>
        <x:v>0.9</x:v>
      </x:c>
      <x:c r="T1616" s="22" t="n">
        <x:f>'01 Controls'!$H$25*'02 Cargo Classes'!$P$6</x:f>
        <x:v>0</x:v>
      </x:c>
      <x:c r="U1616" s="22" t="n">
        <x:f>SUM(Q1616:T1616)</x:f>
        <x:v>1.2000000000000002</x:v>
      </x:c>
      <x:c r="V1616" s="18" t="n">
        <x:f>IF(U1616=0,0,N1616*Q1616/U1616)</x:f>
        <x:v>175.5</x:v>
      </x:c>
      <x:c r="W1616" s="18" t="n">
        <x:f>IF(U1616=0,0,P1616*Q1616/U1616)</x:f>
        <x:v>345</x:v>
      </x:c>
      <x:c r="X1616" s="18" t="n">
        <x:f>MAX(V1616,W1616*'01 Controls'!$E$12)</x:f>
        <x:v>175.5</x:v>
      </x:c>
      <x:c r="Y1616" s="18" t="n">
        <x:f>IF(U1616=0,0,N1616*R1616/U1616)</x:f>
        <x:v>0</x:v>
      </x:c>
      <x:c r="Z1616" s="18" t="n">
        <x:f>IF(U1616=0,0,P1616*R1616/U1616)</x:f>
        <x:v>0</x:v>
      </x:c>
      <x:c r="AA1616" s="18" t="n">
        <x:f>MAX(Y1616,Z1616*'01 Controls'!$E$13)</x:f>
        <x:v>0</x:v>
      </x:c>
      <x:c r="AB1616" s="18" t="n">
        <x:f>IF(U1616=0,0,N1616*S1616/U1616)</x:f>
        <x:v>526.5</x:v>
      </x:c>
      <x:c r="AC1616" s="18" t="n">
        <x:f>IF(U1616=0,0,P1616*S1616/U1616)</x:f>
        <x:v>1034.9999999999998</x:v>
      </x:c>
      <x:c r="AD1616" s="18" t="n">
        <x:f>MAX(AB1616,AC1616*'01 Controls'!$E$14)</x:f>
        <x:v>526.5</x:v>
      </x:c>
      <x:c r="AE1616" s="18" t="n">
        <x:f>IF(U1616=0,0,N1616*T1616/U1616)</x:f>
        <x:v>0</x:v>
      </x:c>
      <x:c r="AF1616" s="18" t="n">
        <x:f>IF(U1616=0,0,P1616*T1616/U1616)</x:f>
        <x:v>0</x:v>
      </x:c>
      <x:c r="AG1616" s="18" t="n">
        <x:f>MAX(AE1616,AF1616*'01 Controls'!$E$15)</x:f>
        <x:v>0</x:v>
      </x:c>
      <x:c r="AH1616" s="18" t="n">
        <x:f>SUM(V1616,Y1616,AB1616,AE1616)</x:f>
        <x:v>702</x:v>
      </x:c>
      <x:c r="AI1616" s="18" t="n">
        <x:f>N1616-AH1616</x:f>
        <x:v>0</x:v>
      </x:c>
      <x:c r="AJ1616" s="18" t="n">
        <x:f>V1616*INDEX('07 Mode Capacity'!$P$6:$P$17,MATCH("AIR-"&amp;I1616,'07 Mode Capacity'!$C$6:$C$17,0))</x:f>
        <x:v>35.6114189057216</x:v>
      </x:c>
      <x:c r="AK1616" s="18" t="n">
        <x:f>Y1616*INDEX('07 Mode Capacity'!$P$6:$P$17,MATCH("OCEAN-"&amp;I1616,'07 Mode Capacity'!$C$6:$C$17,0))</x:f>
        <x:v>0</x:v>
      </x:c>
      <x:c r="AL1616" s="18" t="n">
        <x:f>AB1616*INDEX('07 Mode Capacity'!$P$6:$P$17,MATCH("LAND-"&amp;I1616,'07 Mode Capacity'!$C$6:$C$17,0))</x:f>
        <x:v>201.38673661738267</x:v>
      </x:c>
      <x:c r="AM1616" s="18" t="n">
        <x:f>AE1616*INDEX('07 Mode Capacity'!$P$6:$P$17,MATCH("INLAND-"&amp;I1616,'07 Mode Capacity'!$C$6:$C$17,0))</x:f>
        <x:v>0</x:v>
      </x:c>
      <x:c r="AN1616" s="18" t="n">
        <x:f>SUM(AJ1616:AM1616)</x:f>
        <x:v>236.99815552310426</x:v>
      </x:c>
      <x:c r="AO1616" s="17" t="n">
        <x:f>IF(N1616=0,1,AN1616/N1616)</x:f>
        <x:v>0.33760421014687214</x:v>
      </x:c>
      <x:c r="AP1616" s="11" t="str">
        <x:f>IF(AO1616&gt;='01 Controls'!$E$16,"PASS","FAIL")</x:f>
        <x:v>FAIL</x:v>
      </x:c>
      <x:c r="AQ1616" s="11" t="str">
        <x:v>UNQUANTIFIED</x:v>
      </x:c>
      <x:c r="AR1616" s="11" t="str">
        <x:v>Position-class planning record; serial item and receiver open</x:v>
      </x:c>
      <x:c r="AS1616" s="26"/>
      <x:c r="AT1616" s="26"/>
    </x:row>
    <x:row r="1617">
      <x:c r="C1617" s="11" t="str">
        <x:v>M1-C-PSG-ISO-18</x:v>
      </x:c>
      <x:c r="D1617" s="11" t="str">
        <x:v>M1</x:v>
      </x:c>
      <x:c r="E1617" s="11" t="str">
        <x:v>Western fire and heat</x:v>
      </x:c>
      <x:c r="F1617" s="11" t="str">
        <x:v>C-PSG</x:v>
      </x:c>
      <x:c r="G1617" s="11" t="str">
        <x:v>Population support group</x:v>
      </x:c>
      <x:c r="H1617" s="11" t="str">
        <x:v>ISO-18</x:v>
      </x:c>
      <x:c r="I1617" s="19" t="n">
        <x:v>48</x:v>
      </x:c>
      <x:c r="J1617" s="21" t="n">
        <x:v>4</x:v>
      </x:c>
      <x:c r="K1617" s="18" t="n">
        <x:f>'05 Cargo Register'!K273</x:f>
        <x:v>438.75</x:v>
      </x:c>
      <x:c r="L1617" s="18" t="n">
        <x:f>'05 Cargo Register'!N273</x:f>
        <x:v>29</x:v>
      </x:c>
      <x:c r="M1617" s="18" t="n">
        <x:f>'05 Cargo Register'!O273</x:f>
        <x:v>765.6</x:v>
      </x:c>
      <x:c r="N1617" s="18" t="n">
        <x:f>J1617*K1617</x:f>
        <x:v>1755</x:v>
      </x:c>
      <x:c r="O1617" s="18" t="n">
        <x:f>J1617*L1617</x:f>
        <x:v>116</x:v>
      </x:c>
      <x:c r="P1617" s="18" t="n">
        <x:f>J1617*M1617</x:f>
        <x:v>3062.4</x:v>
      </x:c>
      <x:c r="Q1617" s="22" t="n">
        <x:f>'01 Controls'!$E$25*'02 Cargo Classes'!$M$7</x:f>
        <x:v>0.020000000000000004</x:v>
      </x:c>
      <x:c r="R1617" s="22" t="n">
        <x:f>'01 Controls'!$F$25*'02 Cargo Classes'!$N$7</x:f>
        <x:v>0</x:v>
      </x:c>
      <x:c r="S1617" s="22" t="n">
        <x:f>'01 Controls'!$G$25*'02 Cargo Classes'!$O$7</x:f>
        <x:v>1.08</x:v>
      </x:c>
      <x:c r="T1617" s="22" t="n">
        <x:f>'01 Controls'!$H$25*'02 Cargo Classes'!$P$7</x:f>
        <x:v>0</x:v>
      </x:c>
      <x:c r="U1617" s="22" t="n">
        <x:f>SUM(Q1617:T1617)</x:f>
        <x:v>1.1</x:v>
      </x:c>
      <x:c r="V1617" s="18" t="n">
        <x:f>IF(U1617=0,0,N1617*Q1617/U1617)</x:f>
        <x:v>31.909090909090914</x:v>
      </x:c>
      <x:c r="W1617" s="18" t="n">
        <x:f>IF(U1617=0,0,P1617*Q1617/U1617)</x:f>
        <x:v>55.68000000000001</x:v>
      </x:c>
      <x:c r="X1617" s="18" t="n">
        <x:f>MAX(V1617,W1617*'01 Controls'!$E$12)</x:f>
        <x:v>31.909090909090914</x:v>
      </x:c>
      <x:c r="Y1617" s="18" t="n">
        <x:f>IF(U1617=0,0,N1617*R1617/U1617)</x:f>
        <x:v>0</x:v>
      </x:c>
      <x:c r="Z1617" s="18" t="n">
        <x:f>IF(U1617=0,0,P1617*R1617/U1617)</x:f>
        <x:v>0</x:v>
      </x:c>
      <x:c r="AA1617" s="18" t="n">
        <x:f>MAX(Y1617,Z1617*'01 Controls'!$E$13)</x:f>
        <x:v>0</x:v>
      </x:c>
      <x:c r="AB1617" s="18" t="n">
        <x:f>IF(U1617=0,0,N1617*S1617/U1617)</x:f>
        <x:v>1723.090909090909</x:v>
      </x:c>
      <x:c r="AC1617" s="18" t="n">
        <x:f>IF(U1617=0,0,P1617*S1617/U1617)</x:f>
        <x:v>3006.72</x:v>
      </x:c>
      <x:c r="AD1617" s="18" t="n">
        <x:f>MAX(AB1617,AC1617*'01 Controls'!$E$14)</x:f>
        <x:v>1723.090909090909</x:v>
      </x:c>
      <x:c r="AE1617" s="18" t="n">
        <x:f>IF(U1617=0,0,N1617*T1617/U1617)</x:f>
        <x:v>0</x:v>
      </x:c>
      <x:c r="AF1617" s="18" t="n">
        <x:f>IF(U1617=0,0,P1617*T1617/U1617)</x:f>
        <x:v>0</x:v>
      </x:c>
      <x:c r="AG1617" s="18" t="n">
        <x:f>MAX(AE1617,AF1617*'01 Controls'!$E$15)</x:f>
        <x:v>0</x:v>
      </x:c>
      <x:c r="AH1617" s="18" t="n">
        <x:f>SUM(V1617,Y1617,AB1617,AE1617)</x:f>
        <x:v>1755</x:v>
      </x:c>
      <x:c r="AI1617" s="18" t="n">
        <x:f>N1617-AH1617</x:f>
        <x:v>0</x:v>
      </x:c>
      <x:c r="AJ1617" s="18" t="n">
        <x:f>V1617*INDEX('07 Mode Capacity'!$P$6:$P$17,MATCH("AIR-"&amp;I1617,'07 Mode Capacity'!$C$6:$C$17,0))</x:f>
        <x:v>8.945256005412885</x:v>
      </x:c>
      <x:c r="AK1617" s="18" t="n">
        <x:f>Y1617*INDEX('07 Mode Capacity'!$P$6:$P$17,MATCH("OCEAN-"&amp;I1617,'07 Mode Capacity'!$C$6:$C$17,0))</x:f>
        <x:v>0</x:v>
      </x:c>
      <x:c r="AL1617" s="18" t="n">
        <x:f>AB1617*INDEX('07 Mode Capacity'!$P$6:$P$17,MATCH("LAND-"&amp;I1617,'07 Mode Capacity'!$C$6:$C$17,0))</x:f>
        <x:v>210.29957443442962</x:v>
      </x:c>
      <x:c r="AM1617" s="18" t="n">
        <x:f>AE1617*INDEX('07 Mode Capacity'!$P$6:$P$17,MATCH("INLAND-"&amp;I1617,'07 Mode Capacity'!$C$6:$C$17,0))</x:f>
        <x:v>0</x:v>
      </x:c>
      <x:c r="AN1617" s="18" t="n">
        <x:f>SUM(AJ1617:AM1617)</x:f>
        <x:v>219.2448304398425</x:v>
      </x:c>
      <x:c r="AO1617" s="17" t="n">
        <x:f>IF(N1617=0,1,AN1617/N1617)</x:f>
        <x:v>0.12492582931045157</x:v>
      </x:c>
      <x:c r="AP1617" s="11" t="str">
        <x:f>IF(AO1617&gt;='01 Controls'!$E$16,"PASS","FAIL")</x:f>
        <x:v>FAIL</x:v>
      </x:c>
      <x:c r="AQ1617" s="11" t="str">
        <x:v>UNQUANTIFIED</x:v>
      </x:c>
      <x:c r="AR1617" s="11" t="str">
        <x:v>Position-class planning record; serial item and receiver open</x:v>
      </x:c>
      <x:c r="AS1617" s="26"/>
      <x:c r="AT1617" s="26"/>
    </x:row>
    <x:row r="1618">
      <x:c r="C1618" s="11" t="str">
        <x:v>M1-C-PSG-COL-12</x:v>
      </x:c>
      <x:c r="D1618" s="11" t="str">
        <x:v>M1</x:v>
      </x:c>
      <x:c r="E1618" s="11" t="str">
        <x:v>Western fire and heat</x:v>
      </x:c>
      <x:c r="F1618" s="11" t="str">
        <x:v>C-PSG</x:v>
      </x:c>
      <x:c r="G1618" s="11" t="str">
        <x:v>Population support group</x:v>
      </x:c>
      <x:c r="H1618" s="11" t="str">
        <x:v>COL-12</x:v>
      </x:c>
      <x:c r="I1618" s="19" t="n">
        <x:v>24</x:v>
      </x:c>
      <x:c r="J1618" s="21" t="n">
        <x:v>4</x:v>
      </x:c>
      <x:c r="K1618" s="18" t="n">
        <x:f>'05 Cargo Register'!K274</x:f>
        <x:v>175.5</x:v>
      </x:c>
      <x:c r="L1618" s="18" t="n">
        <x:f>'05 Cargo Register'!N274</x:f>
        <x:v>19</x:v>
      </x:c>
      <x:c r="M1618" s="18" t="n">
        <x:f>'05 Cargo Register'!O274</x:f>
        <x:v>501.6</x:v>
      </x:c>
      <x:c r="N1618" s="18" t="n">
        <x:f>J1618*K1618</x:f>
        <x:v>702</x:v>
      </x:c>
      <x:c r="O1618" s="18" t="n">
        <x:f>J1618*L1618</x:f>
        <x:v>76</x:v>
      </x:c>
      <x:c r="P1618" s="18" t="n">
        <x:f>J1618*M1618</x:f>
        <x:v>2006.4</x:v>
      </x:c>
      <x:c r="Q1618" s="22" t="n">
        <x:f>'01 Controls'!$E$25*'02 Cargo Classes'!$M$8</x:f>
        <x:v>0.2</x:v>
      </x:c>
      <x:c r="R1618" s="22" t="n">
        <x:f>'01 Controls'!$F$25*'02 Cargo Classes'!$N$8</x:f>
        <x:v>0</x:v>
      </x:c>
      <x:c r="S1618" s="22" t="n">
        <x:f>'01 Controls'!$G$25*'02 Cargo Classes'!$O$8</x:f>
        <x:v>1.08</x:v>
      </x:c>
      <x:c r="T1618" s="22" t="n">
        <x:f>'01 Controls'!$H$25*'02 Cargo Classes'!$P$8</x:f>
        <x:v>0</x:v>
      </x:c>
      <x:c r="U1618" s="22" t="n">
        <x:f>SUM(Q1618:T1618)</x:f>
        <x:v>1.28</x:v>
      </x:c>
      <x:c r="V1618" s="18" t="n">
        <x:f>IF(U1618=0,0,N1618*Q1618/U1618)</x:f>
        <x:v>109.6875</x:v>
      </x:c>
      <x:c r="W1618" s="18" t="n">
        <x:f>IF(U1618=0,0,P1618*Q1618/U1618)</x:f>
        <x:v>313.5</x:v>
      </x:c>
      <x:c r="X1618" s="18" t="n">
        <x:f>MAX(V1618,W1618*'01 Controls'!$E$12)</x:f>
        <x:v>109.6875</x:v>
      </x:c>
      <x:c r="Y1618" s="18" t="n">
        <x:f>IF(U1618=0,0,N1618*R1618/U1618)</x:f>
        <x:v>0</x:v>
      </x:c>
      <x:c r="Z1618" s="18" t="n">
        <x:f>IF(U1618=0,0,P1618*R1618/U1618)</x:f>
        <x:v>0</x:v>
      </x:c>
      <x:c r="AA1618" s="18" t="n">
        <x:f>MAX(Y1618,Z1618*'01 Controls'!$E$13)</x:f>
        <x:v>0</x:v>
      </x:c>
      <x:c r="AB1618" s="18" t="n">
        <x:f>IF(U1618=0,0,N1618*S1618/U1618)</x:f>
        <x:v>592.3125</x:v>
      </x:c>
      <x:c r="AC1618" s="18" t="n">
        <x:f>IF(U1618=0,0,P1618*S1618/U1618)</x:f>
        <x:v>1692.9</x:v>
      </x:c>
      <x:c r="AD1618" s="18" t="n">
        <x:f>MAX(AB1618,AC1618*'01 Controls'!$E$14)</x:f>
        <x:v>592.3125</x:v>
      </x:c>
      <x:c r="AE1618" s="18" t="n">
        <x:f>IF(U1618=0,0,N1618*T1618/U1618)</x:f>
        <x:v>0</x:v>
      </x:c>
      <x:c r="AF1618" s="18" t="n">
        <x:f>IF(U1618=0,0,P1618*T1618/U1618)</x:f>
        <x:v>0</x:v>
      </x:c>
      <x:c r="AG1618" s="18" t="n">
        <x:f>MAX(AE1618,AF1618*'01 Controls'!$E$15)</x:f>
        <x:v>0</x:v>
      </x:c>
      <x:c r="AH1618" s="18" t="n">
        <x:f>SUM(V1618,Y1618,AB1618,AE1618)</x:f>
        <x:v>702</x:v>
      </x:c>
      <x:c r="AI1618" s="18" t="n">
        <x:f>N1618-AH1618</x:f>
        <x:v>0</x:v>
      </x:c>
      <x:c r="AJ1618" s="18" t="n">
        <x:f>V1618*INDEX('07 Mode Capacity'!$P$6:$P$17,MATCH("AIR-"&amp;I1618,'07 Mode Capacity'!$C$6:$C$17,0))</x:f>
        <x:v>22.257136816076</x:v>
      </x:c>
      <x:c r="AK1618" s="18" t="n">
        <x:f>Y1618*INDEX('07 Mode Capacity'!$P$6:$P$17,MATCH("OCEAN-"&amp;I1618,'07 Mode Capacity'!$C$6:$C$17,0))</x:f>
        <x:v>0</x:v>
      </x:c>
      <x:c r="AL1618" s="18" t="n">
        <x:f>AB1618*INDEX('07 Mode Capacity'!$P$6:$P$17,MATCH("LAND-"&amp;I1618,'07 Mode Capacity'!$C$6:$C$17,0))</x:f>
        <x:v>226.5600786945555</x:v>
      </x:c>
      <x:c r="AM1618" s="18" t="n">
        <x:f>AE1618*INDEX('07 Mode Capacity'!$P$6:$P$17,MATCH("INLAND-"&amp;I1618,'07 Mode Capacity'!$C$6:$C$17,0))</x:f>
        <x:v>0</x:v>
      </x:c>
      <x:c r="AN1618" s="18" t="n">
        <x:f>SUM(AJ1618:AM1618)</x:f>
        <x:v>248.8172155106315</x:v>
      </x:c>
      <x:c r="AO1618" s="17" t="n">
        <x:f>IF(N1618=0,1,AN1618/N1618)</x:f>
        <x:v>0.35444047793537253</x:v>
      </x:c>
      <x:c r="AP1618" s="11" t="str">
        <x:f>IF(AO1618&gt;='01 Controls'!$E$16,"PASS","FAIL")</x:f>
        <x:v>FAIL</x:v>
      </x:c>
      <x:c r="AQ1618" s="11" t="str">
        <x:v>UNQUANTIFIED</x:v>
      </x:c>
      <x:c r="AR1618" s="11" t="str">
        <x:v>Position-class planning record; serial item and receiver open</x:v>
      </x:c>
      <x:c r="AS1618" s="26"/>
      <x:c r="AT1618" s="26"/>
    </x:row>
    <x:row r="1619">
      <x:c r="C1619" s="11" t="str">
        <x:v>M1-C-PSG-BAT-22</x:v>
      </x:c>
      <x:c r="D1619" s="11" t="str">
        <x:v>M1</x:v>
      </x:c>
      <x:c r="E1619" s="11" t="str">
        <x:v>Western fire and heat</x:v>
      </x:c>
      <x:c r="F1619" s="11" t="str">
        <x:v>C-PSG</x:v>
      </x:c>
      <x:c r="G1619" s="11" t="str">
        <x:v>Population support group</x:v>
      </x:c>
      <x:c r="H1619" s="11" t="str">
        <x:v>BAT-22</x:v>
      </x:c>
      <x:c r="I1619" s="19" t="n">
        <x:v>48</x:v>
      </x:c>
      <x:c r="J1619" s="21" t="n">
        <x:v>4</x:v>
      </x:c>
      <x:c r="K1619" s="18" t="n">
        <x:f>'05 Cargo Register'!K275</x:f>
        <x:v>131.625</x:v>
      </x:c>
      <x:c r="L1619" s="18" t="n">
        <x:f>'05 Cargo Register'!N275</x:f>
        <x:v>8</x:v>
      </x:c>
      <x:c r="M1619" s="18" t="n">
        <x:f>'05 Cargo Register'!O275</x:f>
        <x:v>211.20000000000002</x:v>
      </x:c>
      <x:c r="N1619" s="18" t="n">
        <x:f>J1619*K1619</x:f>
        <x:v>526.5</x:v>
      </x:c>
      <x:c r="O1619" s="18" t="n">
        <x:f>J1619*L1619</x:f>
        <x:v>32</x:v>
      </x:c>
      <x:c r="P1619" s="18" t="n">
        <x:f>J1619*M1619</x:f>
        <x:v>844.8000000000001</x:v>
      </x:c>
      <x:c r="Q1619" s="22" t="n">
        <x:f>'01 Controls'!$E$25*'02 Cargo Classes'!$M$9</x:f>
        <x:v>0</x:v>
      </x:c>
      <x:c r="R1619" s="22" t="n">
        <x:f>'01 Controls'!$F$25*'02 Cargo Classes'!$N$9</x:f>
        <x:v>0</x:v>
      </x:c>
      <x:c r="S1619" s="22" t="n">
        <x:f>'01 Controls'!$G$25*'02 Cargo Classes'!$O$9</x:f>
        <x:v>0.9</x:v>
      </x:c>
      <x:c r="T1619" s="22" t="n">
        <x:f>'01 Controls'!$H$25*'02 Cargo Classes'!$P$9</x:f>
        <x:v>0</x:v>
      </x:c>
      <x:c r="U1619" s="22" t="n">
        <x:f>SUM(Q1619:T1619)</x:f>
        <x:v>0.9</x:v>
      </x:c>
      <x:c r="V1619" s="18" t="n">
        <x:f>IF(U1619=0,0,N1619*Q1619/U1619)</x:f>
        <x:v>0</x:v>
      </x:c>
      <x:c r="W1619" s="18" t="n">
        <x:f>IF(U1619=0,0,P1619*Q1619/U1619)</x:f>
        <x:v>0</x:v>
      </x:c>
      <x:c r="X1619" s="18" t="n">
        <x:f>MAX(V1619,W1619*'01 Controls'!$E$12)</x:f>
        <x:v>0</x:v>
      </x:c>
      <x:c r="Y1619" s="18" t="n">
        <x:f>IF(U1619=0,0,N1619*R1619/U1619)</x:f>
        <x:v>0</x:v>
      </x:c>
      <x:c r="Z1619" s="18" t="n">
        <x:f>IF(U1619=0,0,P1619*R1619/U1619)</x:f>
        <x:v>0</x:v>
      </x:c>
      <x:c r="AA1619" s="18" t="n">
        <x:f>MAX(Y1619,Z1619*'01 Controls'!$E$13)</x:f>
        <x:v>0</x:v>
      </x:c>
      <x:c r="AB1619" s="18" t="n">
        <x:f>IF(U1619=0,0,N1619*S1619/U1619)</x:f>
        <x:v>526.5</x:v>
      </x:c>
      <x:c r="AC1619" s="18" t="n">
        <x:f>IF(U1619=0,0,P1619*S1619/U1619)</x:f>
        <x:v>844.8000000000001</x:v>
      </x:c>
      <x:c r="AD1619" s="18" t="n">
        <x:f>MAX(AB1619,AC1619*'01 Controls'!$E$14)</x:f>
        <x:v>526.5</x:v>
      </x:c>
      <x:c r="AE1619" s="18" t="n">
        <x:f>IF(U1619=0,0,N1619*T1619/U1619)</x:f>
        <x:v>0</x:v>
      </x:c>
      <x:c r="AF1619" s="18" t="n">
        <x:f>IF(U1619=0,0,P1619*T1619/U1619)</x:f>
        <x:v>0</x:v>
      </x:c>
      <x:c r="AG1619" s="18" t="n">
        <x:f>MAX(AE1619,AF1619*'01 Controls'!$E$15)</x:f>
        <x:v>0</x:v>
      </x:c>
      <x:c r="AH1619" s="18" t="n">
        <x:f>SUM(V1619,Y1619,AB1619,AE1619)</x:f>
        <x:v>526.5</x:v>
      </x:c>
      <x:c r="AI1619" s="18" t="n">
        <x:f>N1619-AH1619</x:f>
        <x:v>0</x:v>
      </x:c>
      <x:c r="AJ1619" s="18" t="n">
        <x:f>V1619*INDEX('07 Mode Capacity'!$P$6:$P$17,MATCH("AIR-"&amp;I1619,'07 Mode Capacity'!$C$6:$C$17,0))</x:f>
        <x:v>0</x:v>
      </x:c>
      <x:c r="AK1619" s="18" t="n">
        <x:f>Y1619*INDEX('07 Mode Capacity'!$P$6:$P$17,MATCH("OCEAN-"&amp;I1619,'07 Mode Capacity'!$C$6:$C$17,0))</x:f>
        <x:v>0</x:v>
      </x:c>
      <x:c r="AL1619" s="18" t="n">
        <x:f>AB1619*INDEX('07 Mode Capacity'!$P$6:$P$17,MATCH("LAND-"&amp;I1619,'07 Mode Capacity'!$C$6:$C$17,0))</x:f>
        <x:v>64.25820329940905</x:v>
      </x:c>
      <x:c r="AM1619" s="18" t="n">
        <x:f>AE1619*INDEX('07 Mode Capacity'!$P$6:$P$17,MATCH("INLAND-"&amp;I1619,'07 Mode Capacity'!$C$6:$C$17,0))</x:f>
        <x:v>0</x:v>
      </x:c>
      <x:c r="AN1619" s="18" t="n">
        <x:f>SUM(AJ1619:AM1619)</x:f>
        <x:v>64.25820329940905</x:v>
      </x:c>
      <x:c r="AO1619" s="17" t="n">
        <x:f>IF(N1619=0,1,AN1619/N1619)</x:f>
        <x:v>0.1220478695145471</x:v>
      </x:c>
      <x:c r="AP1619" s="11" t="str">
        <x:f>IF(AO1619&gt;='01 Controls'!$E$16,"PASS","FAIL")</x:f>
        <x:v>FAIL</x:v>
      </x:c>
      <x:c r="AQ1619" s="11" t="str">
        <x:v>UNQUANTIFIED</x:v>
      </x:c>
      <x:c r="AR1619" s="11" t="str">
        <x:v>Position-class planning record; serial item and receiver open</x:v>
      </x:c>
      <x:c r="AS1619" s="26"/>
      <x:c r="AT1619" s="26"/>
    </x:row>
    <x:row r="1620">
      <x:c r="C1620" s="11" t="str">
        <x:v>M1-C-PSG-TNK-20</x:v>
      </x:c>
      <x:c r="D1620" s="11" t="str">
        <x:v>M1</x:v>
      </x:c>
      <x:c r="E1620" s="11" t="str">
        <x:v>Western fire and heat</x:v>
      </x:c>
      <x:c r="F1620" s="11" t="str">
        <x:v>C-PSG</x:v>
      </x:c>
      <x:c r="G1620" s="11" t="str">
        <x:v>Population support group</x:v>
      </x:c>
      <x:c r="H1620" s="11" t="str">
        <x:v>TNK-20</x:v>
      </x:c>
      <x:c r="I1620" s="19" t="n">
        <x:v>48</x:v>
      </x:c>
      <x:c r="J1620" s="21" t="n">
        <x:v>4</x:v>
      </x:c>
      <x:c r="K1620" s="18" t="n">
        <x:f>'05 Cargo Register'!K276</x:f>
        <x:v>175.5</x:v>
      </x:c>
      <x:c r="L1620" s="18" t="n">
        <x:f>'05 Cargo Register'!N276</x:f>
        <x:v>11</x:v>
      </x:c>
      <x:c r="M1620" s="18" t="n">
        <x:f>'05 Cargo Register'!O276</x:f>
        <x:v>233.75</x:v>
      </x:c>
      <x:c r="N1620" s="18" t="n">
        <x:f>J1620*K1620</x:f>
        <x:v>702</x:v>
      </x:c>
      <x:c r="O1620" s="18" t="n">
        <x:f>J1620*L1620</x:f>
        <x:v>44</x:v>
      </x:c>
      <x:c r="P1620" s="18" t="n">
        <x:f>J1620*M1620</x:f>
        <x:v>935</x:v>
      </x:c>
      <x:c r="Q1620" s="22" t="n">
        <x:f>'01 Controls'!$E$25*'02 Cargo Classes'!$M$10</x:f>
        <x:v>0</x:v>
      </x:c>
      <x:c r="R1620" s="22" t="n">
        <x:f>'01 Controls'!$F$25*'02 Cargo Classes'!$N$10</x:f>
        <x:v>0</x:v>
      </x:c>
      <x:c r="S1620" s="22" t="n">
        <x:f>'01 Controls'!$G$25*'02 Cargo Classes'!$O$10</x:f>
        <x:v>0.9</x:v>
      </x:c>
      <x:c r="T1620" s="22" t="n">
        <x:f>'01 Controls'!$H$25*'02 Cargo Classes'!$P$10</x:f>
        <x:v>0</x:v>
      </x:c>
      <x:c r="U1620" s="22" t="n">
        <x:f>SUM(Q1620:T1620)</x:f>
        <x:v>0.9</x:v>
      </x:c>
      <x:c r="V1620" s="18" t="n">
        <x:f>IF(U1620=0,0,N1620*Q1620/U1620)</x:f>
        <x:v>0</x:v>
      </x:c>
      <x:c r="W1620" s="18" t="n">
        <x:f>IF(U1620=0,0,P1620*Q1620/U1620)</x:f>
        <x:v>0</x:v>
      </x:c>
      <x:c r="X1620" s="18" t="n">
        <x:f>MAX(V1620,W1620*'01 Controls'!$E$12)</x:f>
        <x:v>0</x:v>
      </x:c>
      <x:c r="Y1620" s="18" t="n">
        <x:f>IF(U1620=0,0,N1620*R1620/U1620)</x:f>
        <x:v>0</x:v>
      </x:c>
      <x:c r="Z1620" s="18" t="n">
        <x:f>IF(U1620=0,0,P1620*R1620/U1620)</x:f>
        <x:v>0</x:v>
      </x:c>
      <x:c r="AA1620" s="18" t="n">
        <x:f>MAX(Y1620,Z1620*'01 Controls'!$E$13)</x:f>
        <x:v>0</x:v>
      </x:c>
      <x:c r="AB1620" s="18" t="n">
        <x:f>IF(U1620=0,0,N1620*S1620/U1620)</x:f>
        <x:v>702.0000000000001</x:v>
      </x:c>
      <x:c r="AC1620" s="18" t="n">
        <x:f>IF(U1620=0,0,P1620*S1620/U1620)</x:f>
        <x:v>935</x:v>
      </x:c>
      <x:c r="AD1620" s="18" t="n">
        <x:f>MAX(AB1620,AC1620*'01 Controls'!$E$14)</x:f>
        <x:v>702.0000000000001</x:v>
      </x:c>
      <x:c r="AE1620" s="18" t="n">
        <x:f>IF(U1620=0,0,N1620*T1620/U1620)</x:f>
        <x:v>0</x:v>
      </x:c>
      <x:c r="AF1620" s="18" t="n">
        <x:f>IF(U1620=0,0,P1620*T1620/U1620)</x:f>
        <x:v>0</x:v>
      </x:c>
      <x:c r="AG1620" s="18" t="n">
        <x:f>MAX(AE1620,AF1620*'01 Controls'!$E$15)</x:f>
        <x:v>0</x:v>
      </x:c>
      <x:c r="AH1620" s="18" t="n">
        <x:f>SUM(V1620,Y1620,AB1620,AE1620)</x:f>
        <x:v>702.0000000000001</x:v>
      </x:c>
      <x:c r="AI1620" s="18" t="n">
        <x:f>N1620-AH1620</x:f>
        <x:v>-1.1368683772161603e-13</x:v>
      </x:c>
      <x:c r="AJ1620" s="18" t="n">
        <x:f>V1620*INDEX('07 Mode Capacity'!$P$6:$P$17,MATCH("AIR-"&amp;I1620,'07 Mode Capacity'!$C$6:$C$17,0))</x:f>
        <x:v>0</x:v>
      </x:c>
      <x:c r="AK1620" s="18" t="n">
        <x:f>Y1620*INDEX('07 Mode Capacity'!$P$6:$P$17,MATCH("OCEAN-"&amp;I1620,'07 Mode Capacity'!$C$6:$C$17,0))</x:f>
        <x:v>0</x:v>
      </x:c>
      <x:c r="AL1620" s="18" t="n">
        <x:f>AB1620*INDEX('07 Mode Capacity'!$P$6:$P$17,MATCH("LAND-"&amp;I1620,'07 Mode Capacity'!$C$6:$C$17,0))</x:f>
        <x:v>85.67760439921209</x:v>
      </x:c>
      <x:c r="AM1620" s="18" t="n">
        <x:f>AE1620*INDEX('07 Mode Capacity'!$P$6:$P$17,MATCH("INLAND-"&amp;I1620,'07 Mode Capacity'!$C$6:$C$17,0))</x:f>
        <x:v>0</x:v>
      </x:c>
      <x:c r="AN1620" s="18" t="n">
        <x:f>SUM(AJ1620:AM1620)</x:f>
        <x:v>85.67760439921209</x:v>
      </x:c>
      <x:c r="AO1620" s="17" t="n">
        <x:f>IF(N1620=0,1,AN1620/N1620)</x:f>
        <x:v>0.12204786951454713</x:v>
      </x:c>
      <x:c r="AP1620" s="11" t="str">
        <x:f>IF(AO1620&gt;='01 Controls'!$E$16,"PASS","FAIL")</x:f>
        <x:v>FAIL</x:v>
      </x:c>
      <x:c r="AQ1620" s="11" t="str">
        <x:v>UNQUANTIFIED</x:v>
      </x:c>
      <x:c r="AR1620" s="11" t="str">
        <x:v>Position-class planning record; serial item and receiver open</x:v>
      </x:c>
      <x:c r="AS1620" s="26"/>
      <x:c r="AT1620" s="26"/>
    </x:row>
    <x:row r="1621">
      <x:c r="C1621" s="11" t="str">
        <x:v>M1-C-PSG-ROL-30</x:v>
      </x:c>
      <x:c r="D1621" s="11" t="str">
        <x:v>M1</x:v>
      </x:c>
      <x:c r="E1621" s="11" t="str">
        <x:v>Western fire and heat</x:v>
      </x:c>
      <x:c r="F1621" s="11" t="str">
        <x:v>C-PSG</x:v>
      </x:c>
      <x:c r="G1621" s="11" t="str">
        <x:v>Population support group</x:v>
      </x:c>
      <x:c r="H1621" s="11" t="str">
        <x:v>ROL-30</x:v>
      </x:c>
      <x:c r="I1621" s="19" t="n">
        <x:v>48</x:v>
      </x:c>
      <x:c r="J1621" s="21" t="n">
        <x:v>4</x:v>
      </x:c>
      <x:c r="K1621" s="18" t="n">
        <x:f>'05 Cargo Register'!K277</x:f>
        <x:v>263.25</x:v>
      </x:c>
      <x:c r="L1621" s="18" t="n">
        <x:f>'05 Cargo Register'!N277</x:f>
        <x:v>11</x:v>
      </x:c>
      <x:c r="M1621" s="18" t="n">
        <x:f>'05 Cargo Register'!O277</x:f>
        <x:v>701.25</x:v>
      </x:c>
      <x:c r="N1621" s="18" t="n">
        <x:f>J1621*K1621</x:f>
        <x:v>1053</x:v>
      </x:c>
      <x:c r="O1621" s="18" t="n">
        <x:f>J1621*L1621</x:f>
        <x:v>44</x:v>
      </x:c>
      <x:c r="P1621" s="18" t="n">
        <x:f>J1621*M1621</x:f>
        <x:v>2805</x:v>
      </x:c>
      <x:c r="Q1621" s="22" t="n">
        <x:f>'01 Controls'!$E$25*'02 Cargo Classes'!$M$12</x:f>
        <x:v>0</x:v>
      </x:c>
      <x:c r="R1621" s="22" t="n">
        <x:f>'01 Controls'!$F$25*'02 Cargo Classes'!$N$12</x:f>
        <x:v>0</x:v>
      </x:c>
      <x:c r="S1621" s="22" t="n">
        <x:f>'01 Controls'!$G$25*'02 Cargo Classes'!$O$12</x:f>
        <x:v>1.35</x:v>
      </x:c>
      <x:c r="T1621" s="22" t="n">
        <x:f>'01 Controls'!$H$25*'02 Cargo Classes'!$P$12</x:f>
        <x:v>0</x:v>
      </x:c>
      <x:c r="U1621" s="22" t="n">
        <x:f>SUM(Q1621:T1621)</x:f>
        <x:v>1.35</x:v>
      </x:c>
      <x:c r="V1621" s="18" t="n">
        <x:f>IF(U1621=0,0,N1621*Q1621/U1621)</x:f>
        <x:v>0</x:v>
      </x:c>
      <x:c r="W1621" s="18" t="n">
        <x:f>IF(U1621=0,0,P1621*Q1621/U1621)</x:f>
        <x:v>0</x:v>
      </x:c>
      <x:c r="X1621" s="18" t="n">
        <x:f>MAX(V1621,W1621*'01 Controls'!$E$12)</x:f>
        <x:v>0</x:v>
      </x:c>
      <x:c r="Y1621" s="18" t="n">
        <x:f>IF(U1621=0,0,N1621*R1621/U1621)</x:f>
        <x:v>0</x:v>
      </x:c>
      <x:c r="Z1621" s="18" t="n">
        <x:f>IF(U1621=0,0,P1621*R1621/U1621)</x:f>
        <x:v>0</x:v>
      </x:c>
      <x:c r="AA1621" s="18" t="n">
        <x:f>MAX(Y1621,Z1621*'01 Controls'!$E$13)</x:f>
        <x:v>0</x:v>
      </x:c>
      <x:c r="AB1621" s="18" t="n">
        <x:f>IF(U1621=0,0,N1621*S1621/U1621)</x:f>
        <x:v>1053</x:v>
      </x:c>
      <x:c r="AC1621" s="18" t="n">
        <x:f>IF(U1621=0,0,P1621*S1621/U1621)</x:f>
        <x:v>2805</x:v>
      </x:c>
      <x:c r="AD1621" s="18" t="n">
        <x:f>MAX(AB1621,AC1621*'01 Controls'!$E$14)</x:f>
        <x:v>1053</x:v>
      </x:c>
      <x:c r="AE1621" s="18" t="n">
        <x:f>IF(U1621=0,0,N1621*T1621/U1621)</x:f>
        <x:v>0</x:v>
      </x:c>
      <x:c r="AF1621" s="18" t="n">
        <x:f>IF(U1621=0,0,P1621*T1621/U1621)</x:f>
        <x:v>0</x:v>
      </x:c>
      <x:c r="AG1621" s="18" t="n">
        <x:f>MAX(AE1621,AF1621*'01 Controls'!$E$15)</x:f>
        <x:v>0</x:v>
      </x:c>
      <x:c r="AH1621" s="18" t="n">
        <x:f>SUM(V1621,Y1621,AB1621,AE1621)</x:f>
        <x:v>1053</x:v>
      </x:c>
      <x:c r="AI1621" s="18" t="n">
        <x:f>N1621-AH1621</x:f>
        <x:v>0</x:v>
      </x:c>
      <x:c r="AJ1621" s="18" t="n">
        <x:f>V1621*INDEX('07 Mode Capacity'!$P$6:$P$17,MATCH("AIR-"&amp;I1621,'07 Mode Capacity'!$C$6:$C$17,0))</x:f>
        <x:v>0</x:v>
      </x:c>
      <x:c r="AK1621" s="18" t="n">
        <x:f>Y1621*INDEX('07 Mode Capacity'!$P$6:$P$17,MATCH("OCEAN-"&amp;I1621,'07 Mode Capacity'!$C$6:$C$17,0))</x:f>
        <x:v>0</x:v>
      </x:c>
      <x:c r="AL1621" s="18" t="n">
        <x:f>AB1621*INDEX('07 Mode Capacity'!$P$6:$P$17,MATCH("LAND-"&amp;I1621,'07 Mode Capacity'!$C$6:$C$17,0))</x:f>
        <x:v>128.5164065988181</x:v>
      </x:c>
      <x:c r="AM1621" s="18" t="n">
        <x:f>AE1621*INDEX('07 Mode Capacity'!$P$6:$P$17,MATCH("INLAND-"&amp;I1621,'07 Mode Capacity'!$C$6:$C$17,0))</x:f>
        <x:v>0</x:v>
      </x:c>
      <x:c r="AN1621" s="18" t="n">
        <x:f>SUM(AJ1621:AM1621)</x:f>
        <x:v>128.5164065988181</x:v>
      </x:c>
      <x:c r="AO1621" s="17" t="n">
        <x:f>IF(N1621=0,1,AN1621/N1621)</x:f>
        <x:v>0.1220478695145471</x:v>
      </x:c>
      <x:c r="AP1621" s="11" t="str">
        <x:f>IF(AO1621&gt;='01 Controls'!$E$16,"PASS","FAIL")</x:f>
        <x:v>FAIL</x:v>
      </x:c>
      <x:c r="AQ1621" s="11" t="str">
        <x:v>UNQUANTIFIED</x:v>
      </x:c>
      <x:c r="AR1621" s="11" t="str">
        <x:v>Position-class planning record; serial item and receiver open</x:v>
      </x:c>
      <x:c r="AS1621" s="26"/>
      <x:c r="AT1621" s="26"/>
    </x:row>
    <x:row r="1622">
      <x:c r="C1622" s="11" t="str">
        <x:v>M1-C-PSG-LIN-18</x:v>
      </x:c>
      <x:c r="D1622" s="11" t="str">
        <x:v>M1</x:v>
      </x:c>
      <x:c r="E1622" s="11" t="str">
        <x:v>Western fire and heat</x:v>
      </x:c>
      <x:c r="F1622" s="11" t="str">
        <x:v>C-PSG</x:v>
      </x:c>
      <x:c r="G1622" s="11" t="str">
        <x:v>Population support group</x:v>
      </x:c>
      <x:c r="H1622" s="11" t="str">
        <x:v>LIN-18</x:v>
      </x:c>
      <x:c r="I1622" s="19" t="n">
        <x:v>72</x:v>
      </x:c>
      <x:c r="J1622" s="21" t="n">
        <x:v>4</x:v>
      </x:c>
      <x:c r="K1622" s="18" t="n">
        <x:f>'05 Cargo Register'!K278</x:f>
        <x:v>87.75</x:v>
      </x:c>
      <x:c r="L1622" s="18" t="n">
        <x:f>'05 Cargo Register'!N278</x:f>
        <x:v>7</x:v>
      </x:c>
      <x:c r="M1622" s="18" t="n">
        <x:f>'05 Cargo Register'!O278</x:f>
        <x:v>308</x:v>
      </x:c>
      <x:c r="N1622" s="18" t="n">
        <x:f>J1622*K1622</x:f>
        <x:v>351</x:v>
      </x:c>
      <x:c r="O1622" s="18" t="n">
        <x:f>J1622*L1622</x:f>
        <x:v>28</x:v>
      </x:c>
      <x:c r="P1622" s="18" t="n">
        <x:f>J1622*M1622</x:f>
        <x:v>1232</x:v>
      </x:c>
      <x:c r="Q1622" s="22" t="n">
        <x:f>'01 Controls'!$E$25*'02 Cargo Classes'!$M$13</x:f>
        <x:v>0</x:v>
      </x:c>
      <x:c r="R1622" s="22" t="n">
        <x:f>'01 Controls'!$F$25*'02 Cargo Classes'!$N$13</x:f>
        <x:v>0</x:v>
      </x:c>
      <x:c r="S1622" s="22" t="n">
        <x:f>'01 Controls'!$G$25*'02 Cargo Classes'!$O$13</x:f>
        <x:v>0.9</x:v>
      </x:c>
      <x:c r="T1622" s="22" t="n">
        <x:f>'01 Controls'!$H$25*'02 Cargo Classes'!$P$13</x:f>
        <x:v>0</x:v>
      </x:c>
      <x:c r="U1622" s="22" t="n">
        <x:f>SUM(Q1622:T1622)</x:f>
        <x:v>0.9</x:v>
      </x:c>
      <x:c r="V1622" s="18" t="n">
        <x:f>IF(U1622=0,0,N1622*Q1622/U1622)</x:f>
        <x:v>0</x:v>
      </x:c>
      <x:c r="W1622" s="18" t="n">
        <x:f>IF(U1622=0,0,P1622*Q1622/U1622)</x:f>
        <x:v>0</x:v>
      </x:c>
      <x:c r="X1622" s="18" t="n">
        <x:f>MAX(V1622,W1622*'01 Controls'!$E$12)</x:f>
        <x:v>0</x:v>
      </x:c>
      <x:c r="Y1622" s="18" t="n">
        <x:f>IF(U1622=0,0,N1622*R1622/U1622)</x:f>
        <x:v>0</x:v>
      </x:c>
      <x:c r="Z1622" s="18" t="n">
        <x:f>IF(U1622=0,0,P1622*R1622/U1622)</x:f>
        <x:v>0</x:v>
      </x:c>
      <x:c r="AA1622" s="18" t="n">
        <x:f>MAX(Y1622,Z1622*'01 Controls'!$E$13)</x:f>
        <x:v>0</x:v>
      </x:c>
      <x:c r="AB1622" s="18" t="n">
        <x:f>IF(U1622=0,0,N1622*S1622/U1622)</x:f>
        <x:v>351.00000000000006</x:v>
      </x:c>
      <x:c r="AC1622" s="18" t="n">
        <x:f>IF(U1622=0,0,P1622*S1622/U1622)</x:f>
        <x:v>1232</x:v>
      </x:c>
      <x:c r="AD1622" s="18" t="n">
        <x:f>MAX(AB1622,AC1622*'01 Controls'!$E$14)</x:f>
        <x:v>351.00000000000006</x:v>
      </x:c>
      <x:c r="AE1622" s="18" t="n">
        <x:f>IF(U1622=0,0,N1622*T1622/U1622)</x:f>
        <x:v>0</x:v>
      </x:c>
      <x:c r="AF1622" s="18" t="n">
        <x:f>IF(U1622=0,0,P1622*T1622/U1622)</x:f>
        <x:v>0</x:v>
      </x:c>
      <x:c r="AG1622" s="18" t="n">
        <x:f>MAX(AE1622,AF1622*'01 Controls'!$E$15)</x:f>
        <x:v>0</x:v>
      </x:c>
      <x:c r="AH1622" s="18" t="n">
        <x:f>SUM(V1622,Y1622,AB1622,AE1622)</x:f>
        <x:v>351.00000000000006</x:v>
      </x:c>
      <x:c r="AI1622" s="18" t="n">
        <x:f>N1622-AH1622</x:f>
        <x:v>-5.684341886080802e-14</x:v>
      </x:c>
      <x:c r="AJ1622" s="18" t="n">
        <x:f>V1622*INDEX('07 Mode Capacity'!$P$6:$P$17,MATCH("AIR-"&amp;I1622,'07 Mode Capacity'!$C$6:$C$17,0))</x:f>
        <x:v>0</x:v>
      </x:c>
      <x:c r="AK1622" s="18" t="n">
        <x:f>Y1622*INDEX('07 Mode Capacity'!$P$6:$P$17,MATCH("OCEAN-"&amp;I1622,'07 Mode Capacity'!$C$6:$C$17,0))</x:f>
        <x:v>0</x:v>
      </x:c>
      <x:c r="AL1622" s="18" t="n">
        <x:f>AB1622*INDEX('07 Mode Capacity'!$P$6:$P$17,MATCH("LAND-"&amp;I1622,'07 Mode Capacity'!$C$6:$C$17,0))</x:f>
        <x:v>250.9685888978386</x:v>
      </x:c>
      <x:c r="AM1622" s="18" t="n">
        <x:f>AE1622*INDEX('07 Mode Capacity'!$P$6:$P$17,MATCH("INLAND-"&amp;I1622,'07 Mode Capacity'!$C$6:$C$17,0))</x:f>
        <x:v>0</x:v>
      </x:c>
      <x:c r="AN1622" s="18" t="n">
        <x:f>SUM(AJ1622:AM1622)</x:f>
        <x:v>250.9685888978386</x:v>
      </x:c>
      <x:c r="AO1622" s="17" t="n">
        <x:f>IF(N1622=0,1,AN1622/N1622)</x:f>
        <x:v>0.715010224780167</x:v>
      </x:c>
      <x:c r="AP1622" s="11" t="str">
        <x:f>IF(AO1622&gt;='01 Controls'!$E$16,"PASS","FAIL")</x:f>
        <x:v>FAIL</x:v>
      </x:c>
      <x:c r="AQ1622" s="11" t="str">
        <x:v>UNQUANTIFIED</x:v>
      </x:c>
      <x:c r="AR1622" s="11" t="str">
        <x:v>Position-class planning record; serial item and receiver open</x:v>
      </x:c>
      <x:c r="AS1622" s="26"/>
      <x:c r="AT1622" s="26"/>
    </x:row>
    <x:row r="1623">
      <x:c r="C1623" s="11" t="str">
        <x:v>M1-C-PSG-BLK-08</x:v>
      </x:c>
      <x:c r="D1623" s="11" t="str">
        <x:v>M1</x:v>
      </x:c>
      <x:c r="E1623" s="11" t="str">
        <x:v>Western fire and heat</x:v>
      </x:c>
      <x:c r="F1623" s="11" t="str">
        <x:v>C-PSG</x:v>
      </x:c>
      <x:c r="G1623" s="11" t="str">
        <x:v>Population support group</x:v>
      </x:c>
      <x:c r="H1623" s="11" t="str">
        <x:v>BLK-08</x:v>
      </x:c>
      <x:c r="I1623" s="19" t="n">
        <x:v>48</x:v>
      </x:c>
      <x:c r="J1623" s="21" t="n">
        <x:v>4</x:v>
      </x:c>
      <x:c r="K1623" s="18" t="n">
        <x:f>'05 Cargo Register'!K279</x:f>
        <x:v>745.875</x:v>
      </x:c>
      <x:c r="L1623" s="18" t="n">
        <x:f>'05 Cargo Register'!N279</x:f>
        <x:v>117</x:v>
      </x:c>
      <x:c r="M1623" s="18" t="n">
        <x:f>'05 Cargo Register'!O279</x:f>
        <x:v>5967</x:v>
      </x:c>
      <x:c r="N1623" s="18" t="n">
        <x:f>J1623*K1623</x:f>
        <x:v>2983.5</x:v>
      </x:c>
      <x:c r="O1623" s="18" t="n">
        <x:f>J1623*L1623</x:f>
        <x:v>468</x:v>
      </x:c>
      <x:c r="P1623" s="18" t="n">
        <x:f>J1623*M1623</x:f>
        <x:v>23868</x:v>
      </x:c>
      <x:c r="Q1623" s="22" t="n">
        <x:f>'01 Controls'!$E$25*'02 Cargo Classes'!$M$14</x:f>
        <x:v>0.1</x:v>
      </x:c>
      <x:c r="R1623" s="22" t="n">
        <x:f>'01 Controls'!$F$25*'02 Cargo Classes'!$N$14</x:f>
        <x:v>0</x:v>
      </x:c>
      <x:c r="S1623" s="22" t="n">
        <x:f>'01 Controls'!$G$25*'02 Cargo Classes'!$O$14</x:f>
        <x:v>0.9</x:v>
      </x:c>
      <x:c r="T1623" s="22" t="n">
        <x:f>'01 Controls'!$H$25*'02 Cargo Classes'!$P$14</x:f>
        <x:v>0</x:v>
      </x:c>
      <x:c r="U1623" s="22" t="n">
        <x:f>SUM(Q1623:T1623)</x:f>
        <x:v>1</x:v>
      </x:c>
      <x:c r="V1623" s="18" t="n">
        <x:f>IF(U1623=0,0,N1623*Q1623/U1623)</x:f>
        <x:v>298.35</x:v>
      </x:c>
      <x:c r="W1623" s="18" t="n">
        <x:f>IF(U1623=0,0,P1623*Q1623/U1623)</x:f>
        <x:v>2386.8</x:v>
      </x:c>
      <x:c r="X1623" s="18" t="n">
        <x:f>MAX(V1623,W1623*'01 Controls'!$E$12)</x:f>
        <x:v>596.7</x:v>
      </x:c>
      <x:c r="Y1623" s="18" t="n">
        <x:f>IF(U1623=0,0,N1623*R1623/U1623)</x:f>
        <x:v>0</x:v>
      </x:c>
      <x:c r="Z1623" s="18" t="n">
        <x:f>IF(U1623=0,0,P1623*R1623/U1623)</x:f>
        <x:v>0</x:v>
      </x:c>
      <x:c r="AA1623" s="18" t="n">
        <x:f>MAX(Y1623,Z1623*'01 Controls'!$E$13)</x:f>
        <x:v>0</x:v>
      </x:c>
      <x:c r="AB1623" s="18" t="n">
        <x:f>IF(U1623=0,0,N1623*S1623/U1623)</x:f>
        <x:v>2685.15</x:v>
      </x:c>
      <x:c r="AC1623" s="18" t="n">
        <x:f>IF(U1623=0,0,P1623*S1623/U1623)</x:f>
        <x:v>21481.2</x:v>
      </x:c>
      <x:c r="AD1623" s="18" t="n">
        <x:f>MAX(AB1623,AC1623*'01 Controls'!$E$14)</x:f>
        <x:v>4296.240000000001</x:v>
      </x:c>
      <x:c r="AE1623" s="18" t="n">
        <x:f>IF(U1623=0,0,N1623*T1623/U1623)</x:f>
        <x:v>0</x:v>
      </x:c>
      <x:c r="AF1623" s="18" t="n">
        <x:f>IF(U1623=0,0,P1623*T1623/U1623)</x:f>
        <x:v>0</x:v>
      </x:c>
      <x:c r="AG1623" s="18" t="n">
        <x:f>MAX(AE1623,AF1623*'01 Controls'!$E$15)</x:f>
        <x:v>0</x:v>
      </x:c>
      <x:c r="AH1623" s="18" t="n">
        <x:f>SUM(V1623,Y1623,AB1623,AE1623)</x:f>
        <x:v>2983.5</x:v>
      </x:c>
      <x:c r="AI1623" s="18" t="n">
        <x:f>N1623-AH1623</x:f>
        <x:v>0</x:v>
      </x:c>
      <x:c r="AJ1623" s="18" t="n">
        <x:f>V1623*INDEX('07 Mode Capacity'!$P$6:$P$17,MATCH("AIR-"&amp;I1623,'07 Mode Capacity'!$C$6:$C$17,0))</x:f>
        <x:v>83.63814365061046</x:v>
      </x:c>
      <x:c r="AK1623" s="18" t="n">
        <x:f>Y1623*INDEX('07 Mode Capacity'!$P$6:$P$17,MATCH("OCEAN-"&amp;I1623,'07 Mode Capacity'!$C$6:$C$17,0))</x:f>
        <x:v>0</x:v>
      </x:c>
      <x:c r="AL1623" s="18" t="n">
        <x:f>AB1623*INDEX('07 Mode Capacity'!$P$6:$P$17,MATCH("LAND-"&amp;I1623,'07 Mode Capacity'!$C$6:$C$17,0))</x:f>
        <x:v>327.71683682698614</x:v>
      </x:c>
      <x:c r="AM1623" s="18" t="n">
        <x:f>AE1623*INDEX('07 Mode Capacity'!$P$6:$P$17,MATCH("INLAND-"&amp;I1623,'07 Mode Capacity'!$C$6:$C$17,0))</x:f>
        <x:v>0</x:v>
      </x:c>
      <x:c r="AN1623" s="18" t="n">
        <x:f>SUM(AJ1623:AM1623)</x:f>
        <x:v>411.3549804775966</x:v>
      </x:c>
      <x:c r="AO1623" s="17" t="n">
        <x:f>IF(N1623=0,1,AN1623/N1623)</x:f>
        <x:v>0.13787664839202166</x:v>
      </x:c>
      <x:c r="AP1623" s="11" t="str">
        <x:f>IF(AO1623&gt;='01 Controls'!$E$16,"PASS","FAIL")</x:f>
        <x:v>FAIL</x:v>
      </x:c>
      <x:c r="AQ1623" s="11" t="str">
        <x:v>UNQUANTIFIED</x:v>
      </x:c>
      <x:c r="AR1623" s="11" t="str">
        <x:v>Position-class planning record; serial item and receiver open</x:v>
      </x:c>
      <x:c r="AS1623" s="26"/>
      <x:c r="AT1623" s="26"/>
    </x:row>
    <x:row r="1624">
      <x:c r="C1624" s="11" t="str">
        <x:v>M1-C-EGG-APL-45</x:v>
      </x:c>
      <x:c r="D1624" s="11" t="str">
        <x:v>M1</x:v>
      </x:c>
      <x:c r="E1624" s="11" t="str">
        <x:v>Western fire and heat</x:v>
      </x:c>
      <x:c r="F1624" s="11" t="str">
        <x:v>C-EGG</x:v>
      </x:c>
      <x:c r="G1624" s="11" t="str">
        <x:v>Essential-goods group</x:v>
      </x:c>
      <x:c r="H1624" s="11" t="str">
        <x:v>APL-45</x:v>
      </x:c>
      <x:c r="I1624" s="19" t="n">
        <x:v>24</x:v>
      </x:c>
      <x:c r="J1624" s="21" t="n">
        <x:v>4</x:v>
      </x:c>
      <x:c r="K1624" s="18" t="n">
        <x:f>'05 Cargo Register'!K280</x:f>
        <x:v>175.5</x:v>
      </x:c>
      <x:c r="L1624" s="18" t="n">
        <x:f>'05 Cargo Register'!N280</x:f>
        <x:v>46</x:v>
      </x:c>
      <x:c r="M1624" s="18" t="n">
        <x:f>'05 Cargo Register'!O280</x:f>
        <x:v>345</x:v>
      </x:c>
      <x:c r="N1624" s="18" t="n">
        <x:f>J1624*K1624</x:f>
        <x:v>702</x:v>
      </x:c>
      <x:c r="O1624" s="18" t="n">
        <x:f>J1624*L1624</x:f>
        <x:v>184</x:v>
      </x:c>
      <x:c r="P1624" s="18" t="n">
        <x:f>J1624*M1624</x:f>
        <x:v>1380</x:v>
      </x:c>
      <x:c r="Q1624" s="22" t="n">
        <x:f>'01 Controls'!$E$25*'02 Cargo Classes'!$M$6</x:f>
        <x:v>0.30000000000000004</x:v>
      </x:c>
      <x:c r="R1624" s="22" t="n">
        <x:f>'01 Controls'!$F$25*'02 Cargo Classes'!$N$6</x:f>
        <x:v>0</x:v>
      </x:c>
      <x:c r="S1624" s="22" t="n">
        <x:f>'01 Controls'!$G$25*'02 Cargo Classes'!$O$6</x:f>
        <x:v>0.9</x:v>
      </x:c>
      <x:c r="T1624" s="22" t="n">
        <x:f>'01 Controls'!$H$25*'02 Cargo Classes'!$P$6</x:f>
        <x:v>0</x:v>
      </x:c>
      <x:c r="U1624" s="22" t="n">
        <x:f>SUM(Q1624:T1624)</x:f>
        <x:v>1.2000000000000002</x:v>
      </x:c>
      <x:c r="V1624" s="18" t="n">
        <x:f>IF(U1624=0,0,N1624*Q1624/U1624)</x:f>
        <x:v>175.5</x:v>
      </x:c>
      <x:c r="W1624" s="18" t="n">
        <x:f>IF(U1624=0,0,P1624*Q1624/U1624)</x:f>
        <x:v>345</x:v>
      </x:c>
      <x:c r="X1624" s="18" t="n">
        <x:f>MAX(V1624,W1624*'01 Controls'!$E$12)</x:f>
        <x:v>175.5</x:v>
      </x:c>
      <x:c r="Y1624" s="18" t="n">
        <x:f>IF(U1624=0,0,N1624*R1624/U1624)</x:f>
        <x:v>0</x:v>
      </x:c>
      <x:c r="Z1624" s="18" t="n">
        <x:f>IF(U1624=0,0,P1624*R1624/U1624)</x:f>
        <x:v>0</x:v>
      </x:c>
      <x:c r="AA1624" s="18" t="n">
        <x:f>MAX(Y1624,Z1624*'01 Controls'!$E$13)</x:f>
        <x:v>0</x:v>
      </x:c>
      <x:c r="AB1624" s="18" t="n">
        <x:f>IF(U1624=0,0,N1624*S1624/U1624)</x:f>
        <x:v>526.5</x:v>
      </x:c>
      <x:c r="AC1624" s="18" t="n">
        <x:f>IF(U1624=0,0,P1624*S1624/U1624)</x:f>
        <x:v>1034.9999999999998</x:v>
      </x:c>
      <x:c r="AD1624" s="18" t="n">
        <x:f>MAX(AB1624,AC1624*'01 Controls'!$E$14)</x:f>
        <x:v>526.5</x:v>
      </x:c>
      <x:c r="AE1624" s="18" t="n">
        <x:f>IF(U1624=0,0,N1624*T1624/U1624)</x:f>
        <x:v>0</x:v>
      </x:c>
      <x:c r="AF1624" s="18" t="n">
        <x:f>IF(U1624=0,0,P1624*T1624/U1624)</x:f>
        <x:v>0</x:v>
      </x:c>
      <x:c r="AG1624" s="18" t="n">
        <x:f>MAX(AE1624,AF1624*'01 Controls'!$E$15)</x:f>
        <x:v>0</x:v>
      </x:c>
      <x:c r="AH1624" s="18" t="n">
        <x:f>SUM(V1624,Y1624,AB1624,AE1624)</x:f>
        <x:v>702</x:v>
      </x:c>
      <x:c r="AI1624" s="18" t="n">
        <x:f>N1624-AH1624</x:f>
        <x:v>0</x:v>
      </x:c>
      <x:c r="AJ1624" s="18" t="n">
        <x:f>V1624*INDEX('07 Mode Capacity'!$P$6:$P$17,MATCH("AIR-"&amp;I1624,'07 Mode Capacity'!$C$6:$C$17,0))</x:f>
        <x:v>35.6114189057216</x:v>
      </x:c>
      <x:c r="AK1624" s="18" t="n">
        <x:f>Y1624*INDEX('07 Mode Capacity'!$P$6:$P$17,MATCH("OCEAN-"&amp;I1624,'07 Mode Capacity'!$C$6:$C$17,0))</x:f>
        <x:v>0</x:v>
      </x:c>
      <x:c r="AL1624" s="18" t="n">
        <x:f>AB1624*INDEX('07 Mode Capacity'!$P$6:$P$17,MATCH("LAND-"&amp;I1624,'07 Mode Capacity'!$C$6:$C$17,0))</x:f>
        <x:v>201.38673661738267</x:v>
      </x:c>
      <x:c r="AM1624" s="18" t="n">
        <x:f>AE1624*INDEX('07 Mode Capacity'!$P$6:$P$17,MATCH("INLAND-"&amp;I1624,'07 Mode Capacity'!$C$6:$C$17,0))</x:f>
        <x:v>0</x:v>
      </x:c>
      <x:c r="AN1624" s="18" t="n">
        <x:f>SUM(AJ1624:AM1624)</x:f>
        <x:v>236.99815552310426</x:v>
      </x:c>
      <x:c r="AO1624" s="17" t="n">
        <x:f>IF(N1624=0,1,AN1624/N1624)</x:f>
        <x:v>0.33760421014687214</x:v>
      </x:c>
      <x:c r="AP1624" s="11" t="str">
        <x:f>IF(AO1624&gt;='01 Controls'!$E$16,"PASS","FAIL")</x:f>
        <x:v>FAIL</x:v>
      </x:c>
      <x:c r="AQ1624" s="11" t="str">
        <x:v>UNQUANTIFIED</x:v>
      </x:c>
      <x:c r="AR1624" s="11" t="str">
        <x:v>Position-class planning record; serial item and receiver open</x:v>
      </x:c>
      <x:c r="AS1624" s="26"/>
      <x:c r="AT1624" s="26"/>
    </x:row>
    <x:row r="1625">
      <x:c r="C1625" s="11" t="str">
        <x:v>M1-C-EGG-ISO-18</x:v>
      </x:c>
      <x:c r="D1625" s="11" t="str">
        <x:v>M1</x:v>
      </x:c>
      <x:c r="E1625" s="11" t="str">
        <x:v>Western fire and heat</x:v>
      </x:c>
      <x:c r="F1625" s="11" t="str">
        <x:v>C-EGG</x:v>
      </x:c>
      <x:c r="G1625" s="11" t="str">
        <x:v>Essential-goods group</x:v>
      </x:c>
      <x:c r="H1625" s="11" t="str">
        <x:v>ISO-18</x:v>
      </x:c>
      <x:c r="I1625" s="19" t="n">
        <x:v>48</x:v>
      </x:c>
      <x:c r="J1625" s="21" t="n">
        <x:v>4</x:v>
      </x:c>
      <x:c r="K1625" s="18" t="n">
        <x:f>'05 Cargo Register'!K281</x:f>
        <x:v>438.75</x:v>
      </x:c>
      <x:c r="L1625" s="18" t="n">
        <x:f>'05 Cargo Register'!N281</x:f>
        <x:v>29</x:v>
      </x:c>
      <x:c r="M1625" s="18" t="n">
        <x:f>'05 Cargo Register'!O281</x:f>
        <x:v>765.6</x:v>
      </x:c>
      <x:c r="N1625" s="18" t="n">
        <x:f>J1625*K1625</x:f>
        <x:v>1755</x:v>
      </x:c>
      <x:c r="O1625" s="18" t="n">
        <x:f>J1625*L1625</x:f>
        <x:v>116</x:v>
      </x:c>
      <x:c r="P1625" s="18" t="n">
        <x:f>J1625*M1625</x:f>
        <x:v>3062.4</x:v>
      </x:c>
      <x:c r="Q1625" s="22" t="n">
        <x:f>'01 Controls'!$E$25*'02 Cargo Classes'!$M$7</x:f>
        <x:v>0.020000000000000004</x:v>
      </x:c>
      <x:c r="R1625" s="22" t="n">
        <x:f>'01 Controls'!$F$25*'02 Cargo Classes'!$N$7</x:f>
        <x:v>0</x:v>
      </x:c>
      <x:c r="S1625" s="22" t="n">
        <x:f>'01 Controls'!$G$25*'02 Cargo Classes'!$O$7</x:f>
        <x:v>1.08</x:v>
      </x:c>
      <x:c r="T1625" s="22" t="n">
        <x:f>'01 Controls'!$H$25*'02 Cargo Classes'!$P$7</x:f>
        <x:v>0</x:v>
      </x:c>
      <x:c r="U1625" s="22" t="n">
        <x:f>SUM(Q1625:T1625)</x:f>
        <x:v>1.1</x:v>
      </x:c>
      <x:c r="V1625" s="18" t="n">
        <x:f>IF(U1625=0,0,N1625*Q1625/U1625)</x:f>
        <x:v>31.909090909090914</x:v>
      </x:c>
      <x:c r="W1625" s="18" t="n">
        <x:f>IF(U1625=0,0,P1625*Q1625/U1625)</x:f>
        <x:v>55.68000000000001</x:v>
      </x:c>
      <x:c r="X1625" s="18" t="n">
        <x:f>MAX(V1625,W1625*'01 Controls'!$E$12)</x:f>
        <x:v>31.909090909090914</x:v>
      </x:c>
      <x:c r="Y1625" s="18" t="n">
        <x:f>IF(U1625=0,0,N1625*R1625/U1625)</x:f>
        <x:v>0</x:v>
      </x:c>
      <x:c r="Z1625" s="18" t="n">
        <x:f>IF(U1625=0,0,P1625*R1625/U1625)</x:f>
        <x:v>0</x:v>
      </x:c>
      <x:c r="AA1625" s="18" t="n">
        <x:f>MAX(Y1625,Z1625*'01 Controls'!$E$13)</x:f>
        <x:v>0</x:v>
      </x:c>
      <x:c r="AB1625" s="18" t="n">
        <x:f>IF(U1625=0,0,N1625*S1625/U1625)</x:f>
        <x:v>1723.090909090909</x:v>
      </x:c>
      <x:c r="AC1625" s="18" t="n">
        <x:f>IF(U1625=0,0,P1625*S1625/U1625)</x:f>
        <x:v>3006.72</x:v>
      </x:c>
      <x:c r="AD1625" s="18" t="n">
        <x:f>MAX(AB1625,AC1625*'01 Controls'!$E$14)</x:f>
        <x:v>1723.090909090909</x:v>
      </x:c>
      <x:c r="AE1625" s="18" t="n">
        <x:f>IF(U1625=0,0,N1625*T1625/U1625)</x:f>
        <x:v>0</x:v>
      </x:c>
      <x:c r="AF1625" s="18" t="n">
        <x:f>IF(U1625=0,0,P1625*T1625/U1625)</x:f>
        <x:v>0</x:v>
      </x:c>
      <x:c r="AG1625" s="18" t="n">
        <x:f>MAX(AE1625,AF1625*'01 Controls'!$E$15)</x:f>
        <x:v>0</x:v>
      </x:c>
      <x:c r="AH1625" s="18" t="n">
        <x:f>SUM(V1625,Y1625,AB1625,AE1625)</x:f>
        <x:v>1755</x:v>
      </x:c>
      <x:c r="AI1625" s="18" t="n">
        <x:f>N1625-AH1625</x:f>
        <x:v>0</x:v>
      </x:c>
      <x:c r="AJ1625" s="18" t="n">
        <x:f>V1625*INDEX('07 Mode Capacity'!$P$6:$P$17,MATCH("AIR-"&amp;I1625,'07 Mode Capacity'!$C$6:$C$17,0))</x:f>
        <x:v>8.945256005412885</x:v>
      </x:c>
      <x:c r="AK1625" s="18" t="n">
        <x:f>Y1625*INDEX('07 Mode Capacity'!$P$6:$P$17,MATCH("OCEAN-"&amp;I1625,'07 Mode Capacity'!$C$6:$C$17,0))</x:f>
        <x:v>0</x:v>
      </x:c>
      <x:c r="AL1625" s="18" t="n">
        <x:f>AB1625*INDEX('07 Mode Capacity'!$P$6:$P$17,MATCH("LAND-"&amp;I1625,'07 Mode Capacity'!$C$6:$C$17,0))</x:f>
        <x:v>210.29957443442962</x:v>
      </x:c>
      <x:c r="AM1625" s="18" t="n">
        <x:f>AE1625*INDEX('07 Mode Capacity'!$P$6:$P$17,MATCH("INLAND-"&amp;I1625,'07 Mode Capacity'!$C$6:$C$17,0))</x:f>
        <x:v>0</x:v>
      </x:c>
      <x:c r="AN1625" s="18" t="n">
        <x:f>SUM(AJ1625:AM1625)</x:f>
        <x:v>219.2448304398425</x:v>
      </x:c>
      <x:c r="AO1625" s="17" t="n">
        <x:f>IF(N1625=0,1,AN1625/N1625)</x:f>
        <x:v>0.12492582931045157</x:v>
      </x:c>
      <x:c r="AP1625" s="11" t="str">
        <x:f>IF(AO1625&gt;='01 Controls'!$E$16,"PASS","FAIL")</x:f>
        <x:v>FAIL</x:v>
      </x:c>
      <x:c r="AQ1625" s="11" t="str">
        <x:v>UNQUANTIFIED</x:v>
      </x:c>
      <x:c r="AR1625" s="11" t="str">
        <x:v>Position-class planning record; serial item and receiver open</x:v>
      </x:c>
      <x:c r="AS1625" s="26"/>
      <x:c r="AT1625" s="26"/>
    </x:row>
    <x:row r="1626">
      <x:c r="C1626" s="11" t="str">
        <x:v>M1-C-EGG-COL-12</x:v>
      </x:c>
      <x:c r="D1626" s="11" t="str">
        <x:v>M1</x:v>
      </x:c>
      <x:c r="E1626" s="11" t="str">
        <x:v>Western fire and heat</x:v>
      </x:c>
      <x:c r="F1626" s="11" t="str">
        <x:v>C-EGG</x:v>
      </x:c>
      <x:c r="G1626" s="11" t="str">
        <x:v>Essential-goods group</x:v>
      </x:c>
      <x:c r="H1626" s="11" t="str">
        <x:v>COL-12</x:v>
      </x:c>
      <x:c r="I1626" s="19" t="n">
        <x:v>24</x:v>
      </x:c>
      <x:c r="J1626" s="21" t="n">
        <x:v>4</x:v>
      </x:c>
      <x:c r="K1626" s="18" t="n">
        <x:f>'05 Cargo Register'!K282</x:f>
        <x:v>175.5</x:v>
      </x:c>
      <x:c r="L1626" s="18" t="n">
        <x:f>'05 Cargo Register'!N282</x:f>
        <x:v>19</x:v>
      </x:c>
      <x:c r="M1626" s="18" t="n">
        <x:f>'05 Cargo Register'!O282</x:f>
        <x:v>501.6</x:v>
      </x:c>
      <x:c r="N1626" s="18" t="n">
        <x:f>J1626*K1626</x:f>
        <x:v>702</x:v>
      </x:c>
      <x:c r="O1626" s="18" t="n">
        <x:f>J1626*L1626</x:f>
        <x:v>76</x:v>
      </x:c>
      <x:c r="P1626" s="18" t="n">
        <x:f>J1626*M1626</x:f>
        <x:v>2006.4</x:v>
      </x:c>
      <x:c r="Q1626" s="22" t="n">
        <x:f>'01 Controls'!$E$25*'02 Cargo Classes'!$M$8</x:f>
        <x:v>0.2</x:v>
      </x:c>
      <x:c r="R1626" s="22" t="n">
        <x:f>'01 Controls'!$F$25*'02 Cargo Classes'!$N$8</x:f>
        <x:v>0</x:v>
      </x:c>
      <x:c r="S1626" s="22" t="n">
        <x:f>'01 Controls'!$G$25*'02 Cargo Classes'!$O$8</x:f>
        <x:v>1.08</x:v>
      </x:c>
      <x:c r="T1626" s="22" t="n">
        <x:f>'01 Controls'!$H$25*'02 Cargo Classes'!$P$8</x:f>
        <x:v>0</x:v>
      </x:c>
      <x:c r="U1626" s="22" t="n">
        <x:f>SUM(Q1626:T1626)</x:f>
        <x:v>1.28</x:v>
      </x:c>
      <x:c r="V1626" s="18" t="n">
        <x:f>IF(U1626=0,0,N1626*Q1626/U1626)</x:f>
        <x:v>109.6875</x:v>
      </x:c>
      <x:c r="W1626" s="18" t="n">
        <x:f>IF(U1626=0,0,P1626*Q1626/U1626)</x:f>
        <x:v>313.5</x:v>
      </x:c>
      <x:c r="X1626" s="18" t="n">
        <x:f>MAX(V1626,W1626*'01 Controls'!$E$12)</x:f>
        <x:v>109.6875</x:v>
      </x:c>
      <x:c r="Y1626" s="18" t="n">
        <x:f>IF(U1626=0,0,N1626*R1626/U1626)</x:f>
        <x:v>0</x:v>
      </x:c>
      <x:c r="Z1626" s="18" t="n">
        <x:f>IF(U1626=0,0,P1626*R1626/U1626)</x:f>
        <x:v>0</x:v>
      </x:c>
      <x:c r="AA1626" s="18" t="n">
        <x:f>MAX(Y1626,Z1626*'01 Controls'!$E$13)</x:f>
        <x:v>0</x:v>
      </x:c>
      <x:c r="AB1626" s="18" t="n">
        <x:f>IF(U1626=0,0,N1626*S1626/U1626)</x:f>
        <x:v>592.3125</x:v>
      </x:c>
      <x:c r="AC1626" s="18" t="n">
        <x:f>IF(U1626=0,0,P1626*S1626/U1626)</x:f>
        <x:v>1692.9</x:v>
      </x:c>
      <x:c r="AD1626" s="18" t="n">
        <x:f>MAX(AB1626,AC1626*'01 Controls'!$E$14)</x:f>
        <x:v>592.3125</x:v>
      </x:c>
      <x:c r="AE1626" s="18" t="n">
        <x:f>IF(U1626=0,0,N1626*T1626/U1626)</x:f>
        <x:v>0</x:v>
      </x:c>
      <x:c r="AF1626" s="18" t="n">
        <x:f>IF(U1626=0,0,P1626*T1626/U1626)</x:f>
        <x:v>0</x:v>
      </x:c>
      <x:c r="AG1626" s="18" t="n">
        <x:f>MAX(AE1626,AF1626*'01 Controls'!$E$15)</x:f>
        <x:v>0</x:v>
      </x:c>
      <x:c r="AH1626" s="18" t="n">
        <x:f>SUM(V1626,Y1626,AB1626,AE1626)</x:f>
        <x:v>702</x:v>
      </x:c>
      <x:c r="AI1626" s="18" t="n">
        <x:f>N1626-AH1626</x:f>
        <x:v>0</x:v>
      </x:c>
      <x:c r="AJ1626" s="18" t="n">
        <x:f>V1626*INDEX('07 Mode Capacity'!$P$6:$P$17,MATCH("AIR-"&amp;I1626,'07 Mode Capacity'!$C$6:$C$17,0))</x:f>
        <x:v>22.257136816076</x:v>
      </x:c>
      <x:c r="AK1626" s="18" t="n">
        <x:f>Y1626*INDEX('07 Mode Capacity'!$P$6:$P$17,MATCH("OCEAN-"&amp;I1626,'07 Mode Capacity'!$C$6:$C$17,0))</x:f>
        <x:v>0</x:v>
      </x:c>
      <x:c r="AL1626" s="18" t="n">
        <x:f>AB1626*INDEX('07 Mode Capacity'!$P$6:$P$17,MATCH("LAND-"&amp;I1626,'07 Mode Capacity'!$C$6:$C$17,0))</x:f>
        <x:v>226.5600786945555</x:v>
      </x:c>
      <x:c r="AM1626" s="18" t="n">
        <x:f>AE1626*INDEX('07 Mode Capacity'!$P$6:$P$17,MATCH("INLAND-"&amp;I1626,'07 Mode Capacity'!$C$6:$C$17,0))</x:f>
        <x:v>0</x:v>
      </x:c>
      <x:c r="AN1626" s="18" t="n">
        <x:f>SUM(AJ1626:AM1626)</x:f>
        <x:v>248.8172155106315</x:v>
      </x:c>
      <x:c r="AO1626" s="17" t="n">
        <x:f>IF(N1626=0,1,AN1626/N1626)</x:f>
        <x:v>0.35444047793537253</x:v>
      </x:c>
      <x:c r="AP1626" s="11" t="str">
        <x:f>IF(AO1626&gt;='01 Controls'!$E$16,"PASS","FAIL")</x:f>
        <x:v>FAIL</x:v>
      </x:c>
      <x:c r="AQ1626" s="11" t="str">
        <x:v>UNQUANTIFIED</x:v>
      </x:c>
      <x:c r="AR1626" s="11" t="str">
        <x:v>Position-class planning record; serial item and receiver open</x:v>
      </x:c>
      <x:c r="AS1626" s="26"/>
      <x:c r="AT1626" s="26"/>
    </x:row>
    <x:row r="1627">
      <x:c r="C1627" s="11" t="str">
        <x:v>M1-C-EGG-BAT-22</x:v>
      </x:c>
      <x:c r="D1627" s="11" t="str">
        <x:v>M1</x:v>
      </x:c>
      <x:c r="E1627" s="11" t="str">
        <x:v>Western fire and heat</x:v>
      </x:c>
      <x:c r="F1627" s="11" t="str">
        <x:v>C-EGG</x:v>
      </x:c>
      <x:c r="G1627" s="11" t="str">
        <x:v>Essential-goods group</x:v>
      </x:c>
      <x:c r="H1627" s="11" t="str">
        <x:v>BAT-22</x:v>
      </x:c>
      <x:c r="I1627" s="19" t="n">
        <x:v>48</x:v>
      </x:c>
      <x:c r="J1627" s="21" t="n">
        <x:v>4</x:v>
      </x:c>
      <x:c r="K1627" s="18" t="n">
        <x:f>'05 Cargo Register'!K283</x:f>
        <x:v>131.625</x:v>
      </x:c>
      <x:c r="L1627" s="18" t="n">
        <x:f>'05 Cargo Register'!N283</x:f>
        <x:v>8</x:v>
      </x:c>
      <x:c r="M1627" s="18" t="n">
        <x:f>'05 Cargo Register'!O283</x:f>
        <x:v>211.20000000000002</x:v>
      </x:c>
      <x:c r="N1627" s="18" t="n">
        <x:f>J1627*K1627</x:f>
        <x:v>526.5</x:v>
      </x:c>
      <x:c r="O1627" s="18" t="n">
        <x:f>J1627*L1627</x:f>
        <x:v>32</x:v>
      </x:c>
      <x:c r="P1627" s="18" t="n">
        <x:f>J1627*M1627</x:f>
        <x:v>844.8000000000001</x:v>
      </x:c>
      <x:c r="Q1627" s="22" t="n">
        <x:f>'01 Controls'!$E$25*'02 Cargo Classes'!$M$9</x:f>
        <x:v>0</x:v>
      </x:c>
      <x:c r="R1627" s="22" t="n">
        <x:f>'01 Controls'!$F$25*'02 Cargo Classes'!$N$9</x:f>
        <x:v>0</x:v>
      </x:c>
      <x:c r="S1627" s="22" t="n">
        <x:f>'01 Controls'!$G$25*'02 Cargo Classes'!$O$9</x:f>
        <x:v>0.9</x:v>
      </x:c>
      <x:c r="T1627" s="22" t="n">
        <x:f>'01 Controls'!$H$25*'02 Cargo Classes'!$P$9</x:f>
        <x:v>0</x:v>
      </x:c>
      <x:c r="U1627" s="22" t="n">
        <x:f>SUM(Q1627:T1627)</x:f>
        <x:v>0.9</x:v>
      </x:c>
      <x:c r="V1627" s="18" t="n">
        <x:f>IF(U1627=0,0,N1627*Q1627/U1627)</x:f>
        <x:v>0</x:v>
      </x:c>
      <x:c r="W1627" s="18" t="n">
        <x:f>IF(U1627=0,0,P1627*Q1627/U1627)</x:f>
        <x:v>0</x:v>
      </x:c>
      <x:c r="X1627" s="18" t="n">
        <x:f>MAX(V1627,W1627*'01 Controls'!$E$12)</x:f>
        <x:v>0</x:v>
      </x:c>
      <x:c r="Y1627" s="18" t="n">
        <x:f>IF(U1627=0,0,N1627*R1627/U1627)</x:f>
        <x:v>0</x:v>
      </x:c>
      <x:c r="Z1627" s="18" t="n">
        <x:f>IF(U1627=0,0,P1627*R1627/U1627)</x:f>
        <x:v>0</x:v>
      </x:c>
      <x:c r="AA1627" s="18" t="n">
        <x:f>MAX(Y1627,Z1627*'01 Controls'!$E$13)</x:f>
        <x:v>0</x:v>
      </x:c>
      <x:c r="AB1627" s="18" t="n">
        <x:f>IF(U1627=0,0,N1627*S1627/U1627)</x:f>
        <x:v>526.5</x:v>
      </x:c>
      <x:c r="AC1627" s="18" t="n">
        <x:f>IF(U1627=0,0,P1627*S1627/U1627)</x:f>
        <x:v>844.8000000000001</x:v>
      </x:c>
      <x:c r="AD1627" s="18" t="n">
        <x:f>MAX(AB1627,AC1627*'01 Controls'!$E$14)</x:f>
        <x:v>526.5</x:v>
      </x:c>
      <x:c r="AE1627" s="18" t="n">
        <x:f>IF(U1627=0,0,N1627*T1627/U1627)</x:f>
        <x:v>0</x:v>
      </x:c>
      <x:c r="AF1627" s="18" t="n">
        <x:f>IF(U1627=0,0,P1627*T1627/U1627)</x:f>
        <x:v>0</x:v>
      </x:c>
      <x:c r="AG1627" s="18" t="n">
        <x:f>MAX(AE1627,AF1627*'01 Controls'!$E$15)</x:f>
        <x:v>0</x:v>
      </x:c>
      <x:c r="AH1627" s="18" t="n">
        <x:f>SUM(V1627,Y1627,AB1627,AE1627)</x:f>
        <x:v>526.5</x:v>
      </x:c>
      <x:c r="AI1627" s="18" t="n">
        <x:f>N1627-AH1627</x:f>
        <x:v>0</x:v>
      </x:c>
      <x:c r="AJ1627" s="18" t="n">
        <x:f>V1627*INDEX('07 Mode Capacity'!$P$6:$P$17,MATCH("AIR-"&amp;I1627,'07 Mode Capacity'!$C$6:$C$17,0))</x:f>
        <x:v>0</x:v>
      </x:c>
      <x:c r="AK1627" s="18" t="n">
        <x:f>Y1627*INDEX('07 Mode Capacity'!$P$6:$P$17,MATCH("OCEAN-"&amp;I1627,'07 Mode Capacity'!$C$6:$C$17,0))</x:f>
        <x:v>0</x:v>
      </x:c>
      <x:c r="AL1627" s="18" t="n">
        <x:f>AB1627*INDEX('07 Mode Capacity'!$P$6:$P$17,MATCH("LAND-"&amp;I1627,'07 Mode Capacity'!$C$6:$C$17,0))</x:f>
        <x:v>64.25820329940905</x:v>
      </x:c>
      <x:c r="AM1627" s="18" t="n">
        <x:f>AE1627*INDEX('07 Mode Capacity'!$P$6:$P$17,MATCH("INLAND-"&amp;I1627,'07 Mode Capacity'!$C$6:$C$17,0))</x:f>
        <x:v>0</x:v>
      </x:c>
      <x:c r="AN1627" s="18" t="n">
        <x:f>SUM(AJ1627:AM1627)</x:f>
        <x:v>64.25820329940905</x:v>
      </x:c>
      <x:c r="AO1627" s="17" t="n">
        <x:f>IF(N1627=0,1,AN1627/N1627)</x:f>
        <x:v>0.1220478695145471</x:v>
      </x:c>
      <x:c r="AP1627" s="11" t="str">
        <x:f>IF(AO1627&gt;='01 Controls'!$E$16,"PASS","FAIL")</x:f>
        <x:v>FAIL</x:v>
      </x:c>
      <x:c r="AQ1627" s="11" t="str">
        <x:v>UNQUANTIFIED</x:v>
      </x:c>
      <x:c r="AR1627" s="11" t="str">
        <x:v>Position-class planning record; serial item and receiver open</x:v>
      </x:c>
      <x:c r="AS1627" s="26"/>
      <x:c r="AT1627" s="26"/>
    </x:row>
    <x:row r="1628">
      <x:c r="C1628" s="11" t="str">
        <x:v>M1-C-EGG-TNK-20</x:v>
      </x:c>
      <x:c r="D1628" s="11" t="str">
        <x:v>M1</x:v>
      </x:c>
      <x:c r="E1628" s="11" t="str">
        <x:v>Western fire and heat</x:v>
      </x:c>
      <x:c r="F1628" s="11" t="str">
        <x:v>C-EGG</x:v>
      </x:c>
      <x:c r="G1628" s="11" t="str">
        <x:v>Essential-goods group</x:v>
      </x:c>
      <x:c r="H1628" s="11" t="str">
        <x:v>TNK-20</x:v>
      </x:c>
      <x:c r="I1628" s="19" t="n">
        <x:v>48</x:v>
      </x:c>
      <x:c r="J1628" s="21" t="n">
        <x:v>4</x:v>
      </x:c>
      <x:c r="K1628" s="18" t="n">
        <x:f>'05 Cargo Register'!K284</x:f>
        <x:v>175.5</x:v>
      </x:c>
      <x:c r="L1628" s="18" t="n">
        <x:f>'05 Cargo Register'!N284</x:f>
        <x:v>11</x:v>
      </x:c>
      <x:c r="M1628" s="18" t="n">
        <x:f>'05 Cargo Register'!O284</x:f>
        <x:v>233.75</x:v>
      </x:c>
      <x:c r="N1628" s="18" t="n">
        <x:f>J1628*K1628</x:f>
        <x:v>702</x:v>
      </x:c>
      <x:c r="O1628" s="18" t="n">
        <x:f>J1628*L1628</x:f>
        <x:v>44</x:v>
      </x:c>
      <x:c r="P1628" s="18" t="n">
        <x:f>J1628*M1628</x:f>
        <x:v>935</x:v>
      </x:c>
      <x:c r="Q1628" s="22" t="n">
        <x:f>'01 Controls'!$E$25*'02 Cargo Classes'!$M$10</x:f>
        <x:v>0</x:v>
      </x:c>
      <x:c r="R1628" s="22" t="n">
        <x:f>'01 Controls'!$F$25*'02 Cargo Classes'!$N$10</x:f>
        <x:v>0</x:v>
      </x:c>
      <x:c r="S1628" s="22" t="n">
        <x:f>'01 Controls'!$G$25*'02 Cargo Classes'!$O$10</x:f>
        <x:v>0.9</x:v>
      </x:c>
      <x:c r="T1628" s="22" t="n">
        <x:f>'01 Controls'!$H$25*'02 Cargo Classes'!$P$10</x:f>
        <x:v>0</x:v>
      </x:c>
      <x:c r="U1628" s="22" t="n">
        <x:f>SUM(Q1628:T1628)</x:f>
        <x:v>0.9</x:v>
      </x:c>
      <x:c r="V1628" s="18" t="n">
        <x:f>IF(U1628=0,0,N1628*Q1628/U1628)</x:f>
        <x:v>0</x:v>
      </x:c>
      <x:c r="W1628" s="18" t="n">
        <x:f>IF(U1628=0,0,P1628*Q1628/U1628)</x:f>
        <x:v>0</x:v>
      </x:c>
      <x:c r="X1628" s="18" t="n">
        <x:f>MAX(V1628,W1628*'01 Controls'!$E$12)</x:f>
        <x:v>0</x:v>
      </x:c>
      <x:c r="Y1628" s="18" t="n">
        <x:f>IF(U1628=0,0,N1628*R1628/U1628)</x:f>
        <x:v>0</x:v>
      </x:c>
      <x:c r="Z1628" s="18" t="n">
        <x:f>IF(U1628=0,0,P1628*R1628/U1628)</x:f>
        <x:v>0</x:v>
      </x:c>
      <x:c r="AA1628" s="18" t="n">
        <x:f>MAX(Y1628,Z1628*'01 Controls'!$E$13)</x:f>
        <x:v>0</x:v>
      </x:c>
      <x:c r="AB1628" s="18" t="n">
        <x:f>IF(U1628=0,0,N1628*S1628/U1628)</x:f>
        <x:v>702.0000000000001</x:v>
      </x:c>
      <x:c r="AC1628" s="18" t="n">
        <x:f>IF(U1628=0,0,P1628*S1628/U1628)</x:f>
        <x:v>935</x:v>
      </x:c>
      <x:c r="AD1628" s="18" t="n">
        <x:f>MAX(AB1628,AC1628*'01 Controls'!$E$14)</x:f>
        <x:v>702.0000000000001</x:v>
      </x:c>
      <x:c r="AE1628" s="18" t="n">
        <x:f>IF(U1628=0,0,N1628*T1628/U1628)</x:f>
        <x:v>0</x:v>
      </x:c>
      <x:c r="AF1628" s="18" t="n">
        <x:f>IF(U1628=0,0,P1628*T1628/U1628)</x:f>
        <x:v>0</x:v>
      </x:c>
      <x:c r="AG1628" s="18" t="n">
        <x:f>MAX(AE1628,AF1628*'01 Controls'!$E$15)</x:f>
        <x:v>0</x:v>
      </x:c>
      <x:c r="AH1628" s="18" t="n">
        <x:f>SUM(V1628,Y1628,AB1628,AE1628)</x:f>
        <x:v>702.0000000000001</x:v>
      </x:c>
      <x:c r="AI1628" s="18" t="n">
        <x:f>N1628-AH1628</x:f>
        <x:v>-1.1368683772161603e-13</x:v>
      </x:c>
      <x:c r="AJ1628" s="18" t="n">
        <x:f>V1628*INDEX('07 Mode Capacity'!$P$6:$P$17,MATCH("AIR-"&amp;I1628,'07 Mode Capacity'!$C$6:$C$17,0))</x:f>
        <x:v>0</x:v>
      </x:c>
      <x:c r="AK1628" s="18" t="n">
        <x:f>Y1628*INDEX('07 Mode Capacity'!$P$6:$P$17,MATCH("OCEAN-"&amp;I1628,'07 Mode Capacity'!$C$6:$C$17,0))</x:f>
        <x:v>0</x:v>
      </x:c>
      <x:c r="AL1628" s="18" t="n">
        <x:f>AB1628*INDEX('07 Mode Capacity'!$P$6:$P$17,MATCH("LAND-"&amp;I1628,'07 Mode Capacity'!$C$6:$C$17,0))</x:f>
        <x:v>85.67760439921209</x:v>
      </x:c>
      <x:c r="AM1628" s="18" t="n">
        <x:f>AE1628*INDEX('07 Mode Capacity'!$P$6:$P$17,MATCH("INLAND-"&amp;I1628,'07 Mode Capacity'!$C$6:$C$17,0))</x:f>
        <x:v>0</x:v>
      </x:c>
      <x:c r="AN1628" s="18" t="n">
        <x:f>SUM(AJ1628:AM1628)</x:f>
        <x:v>85.67760439921209</x:v>
      </x:c>
      <x:c r="AO1628" s="17" t="n">
        <x:f>IF(N1628=0,1,AN1628/N1628)</x:f>
        <x:v>0.12204786951454713</x:v>
      </x:c>
      <x:c r="AP1628" s="11" t="str">
        <x:f>IF(AO1628&gt;='01 Controls'!$E$16,"PASS","FAIL")</x:f>
        <x:v>FAIL</x:v>
      </x:c>
      <x:c r="AQ1628" s="11" t="str">
        <x:v>UNQUANTIFIED</x:v>
      </x:c>
      <x:c r="AR1628" s="11" t="str">
        <x:v>Position-class planning record; serial item and receiver open</x:v>
      </x:c>
      <x:c r="AS1628" s="26"/>
      <x:c r="AT1628" s="26"/>
    </x:row>
    <x:row r="1629">
      <x:c r="C1629" s="11" t="str">
        <x:v>M1-C-EGG-ROL-30</x:v>
      </x:c>
      <x:c r="D1629" s="11" t="str">
        <x:v>M1</x:v>
      </x:c>
      <x:c r="E1629" s="11" t="str">
        <x:v>Western fire and heat</x:v>
      </x:c>
      <x:c r="F1629" s="11" t="str">
        <x:v>C-EGG</x:v>
      </x:c>
      <x:c r="G1629" s="11" t="str">
        <x:v>Essential-goods group</x:v>
      </x:c>
      <x:c r="H1629" s="11" t="str">
        <x:v>ROL-30</x:v>
      </x:c>
      <x:c r="I1629" s="19" t="n">
        <x:v>48</x:v>
      </x:c>
      <x:c r="J1629" s="21" t="n">
        <x:v>4</x:v>
      </x:c>
      <x:c r="K1629" s="18" t="n">
        <x:f>'05 Cargo Register'!K285</x:f>
        <x:v>263.25</x:v>
      </x:c>
      <x:c r="L1629" s="18" t="n">
        <x:f>'05 Cargo Register'!N285</x:f>
        <x:v>11</x:v>
      </x:c>
      <x:c r="M1629" s="18" t="n">
        <x:f>'05 Cargo Register'!O285</x:f>
        <x:v>701.25</x:v>
      </x:c>
      <x:c r="N1629" s="18" t="n">
        <x:f>J1629*K1629</x:f>
        <x:v>1053</x:v>
      </x:c>
      <x:c r="O1629" s="18" t="n">
        <x:f>J1629*L1629</x:f>
        <x:v>44</x:v>
      </x:c>
      <x:c r="P1629" s="18" t="n">
        <x:f>J1629*M1629</x:f>
        <x:v>2805</x:v>
      </x:c>
      <x:c r="Q1629" s="22" t="n">
        <x:f>'01 Controls'!$E$25*'02 Cargo Classes'!$M$12</x:f>
        <x:v>0</x:v>
      </x:c>
      <x:c r="R1629" s="22" t="n">
        <x:f>'01 Controls'!$F$25*'02 Cargo Classes'!$N$12</x:f>
        <x:v>0</x:v>
      </x:c>
      <x:c r="S1629" s="22" t="n">
        <x:f>'01 Controls'!$G$25*'02 Cargo Classes'!$O$12</x:f>
        <x:v>1.35</x:v>
      </x:c>
      <x:c r="T1629" s="22" t="n">
        <x:f>'01 Controls'!$H$25*'02 Cargo Classes'!$P$12</x:f>
        <x:v>0</x:v>
      </x:c>
      <x:c r="U1629" s="22" t="n">
        <x:f>SUM(Q1629:T1629)</x:f>
        <x:v>1.35</x:v>
      </x:c>
      <x:c r="V1629" s="18" t="n">
        <x:f>IF(U1629=0,0,N1629*Q1629/U1629)</x:f>
        <x:v>0</x:v>
      </x:c>
      <x:c r="W1629" s="18" t="n">
        <x:f>IF(U1629=0,0,P1629*Q1629/U1629)</x:f>
        <x:v>0</x:v>
      </x:c>
      <x:c r="X1629" s="18" t="n">
        <x:f>MAX(V1629,W1629*'01 Controls'!$E$12)</x:f>
        <x:v>0</x:v>
      </x:c>
      <x:c r="Y1629" s="18" t="n">
        <x:f>IF(U1629=0,0,N1629*R1629/U1629)</x:f>
        <x:v>0</x:v>
      </x:c>
      <x:c r="Z1629" s="18" t="n">
        <x:f>IF(U1629=0,0,P1629*R1629/U1629)</x:f>
        <x:v>0</x:v>
      </x:c>
      <x:c r="AA1629" s="18" t="n">
        <x:f>MAX(Y1629,Z1629*'01 Controls'!$E$13)</x:f>
        <x:v>0</x:v>
      </x:c>
      <x:c r="AB1629" s="18" t="n">
        <x:f>IF(U1629=0,0,N1629*S1629/U1629)</x:f>
        <x:v>1053</x:v>
      </x:c>
      <x:c r="AC1629" s="18" t="n">
        <x:f>IF(U1629=0,0,P1629*S1629/U1629)</x:f>
        <x:v>2805</x:v>
      </x:c>
      <x:c r="AD1629" s="18" t="n">
        <x:f>MAX(AB1629,AC1629*'01 Controls'!$E$14)</x:f>
        <x:v>1053</x:v>
      </x:c>
      <x:c r="AE1629" s="18" t="n">
        <x:f>IF(U1629=0,0,N1629*T1629/U1629)</x:f>
        <x:v>0</x:v>
      </x:c>
      <x:c r="AF1629" s="18" t="n">
        <x:f>IF(U1629=0,0,P1629*T1629/U1629)</x:f>
        <x:v>0</x:v>
      </x:c>
      <x:c r="AG1629" s="18" t="n">
        <x:f>MAX(AE1629,AF1629*'01 Controls'!$E$15)</x:f>
        <x:v>0</x:v>
      </x:c>
      <x:c r="AH1629" s="18" t="n">
        <x:f>SUM(V1629,Y1629,AB1629,AE1629)</x:f>
        <x:v>1053</x:v>
      </x:c>
      <x:c r="AI1629" s="18" t="n">
        <x:f>N1629-AH1629</x:f>
        <x:v>0</x:v>
      </x:c>
      <x:c r="AJ1629" s="18" t="n">
        <x:f>V1629*INDEX('07 Mode Capacity'!$P$6:$P$17,MATCH("AIR-"&amp;I1629,'07 Mode Capacity'!$C$6:$C$17,0))</x:f>
        <x:v>0</x:v>
      </x:c>
      <x:c r="AK1629" s="18" t="n">
        <x:f>Y1629*INDEX('07 Mode Capacity'!$P$6:$P$17,MATCH("OCEAN-"&amp;I1629,'07 Mode Capacity'!$C$6:$C$17,0))</x:f>
        <x:v>0</x:v>
      </x:c>
      <x:c r="AL1629" s="18" t="n">
        <x:f>AB1629*INDEX('07 Mode Capacity'!$P$6:$P$17,MATCH("LAND-"&amp;I1629,'07 Mode Capacity'!$C$6:$C$17,0))</x:f>
        <x:v>128.5164065988181</x:v>
      </x:c>
      <x:c r="AM1629" s="18" t="n">
        <x:f>AE1629*INDEX('07 Mode Capacity'!$P$6:$P$17,MATCH("INLAND-"&amp;I1629,'07 Mode Capacity'!$C$6:$C$17,0))</x:f>
        <x:v>0</x:v>
      </x:c>
      <x:c r="AN1629" s="18" t="n">
        <x:f>SUM(AJ1629:AM1629)</x:f>
        <x:v>128.5164065988181</x:v>
      </x:c>
      <x:c r="AO1629" s="17" t="n">
        <x:f>IF(N1629=0,1,AN1629/N1629)</x:f>
        <x:v>0.1220478695145471</x:v>
      </x:c>
      <x:c r="AP1629" s="11" t="str">
        <x:f>IF(AO1629&gt;='01 Controls'!$E$16,"PASS","FAIL")</x:f>
        <x:v>FAIL</x:v>
      </x:c>
      <x:c r="AQ1629" s="11" t="str">
        <x:v>UNQUANTIFIED</x:v>
      </x:c>
      <x:c r="AR1629" s="11" t="str">
        <x:v>Position-class planning record; serial item and receiver open</x:v>
      </x:c>
      <x:c r="AS1629" s="26"/>
      <x:c r="AT1629" s="26"/>
    </x:row>
    <x:row r="1630">
      <x:c r="C1630" s="11" t="str">
        <x:v>M1-C-EGG-LIN-18</x:v>
      </x:c>
      <x:c r="D1630" s="11" t="str">
        <x:v>M1</x:v>
      </x:c>
      <x:c r="E1630" s="11" t="str">
        <x:v>Western fire and heat</x:v>
      </x:c>
      <x:c r="F1630" s="11" t="str">
        <x:v>C-EGG</x:v>
      </x:c>
      <x:c r="G1630" s="11" t="str">
        <x:v>Essential-goods group</x:v>
      </x:c>
      <x:c r="H1630" s="11" t="str">
        <x:v>LIN-18</x:v>
      </x:c>
      <x:c r="I1630" s="19" t="n">
        <x:v>72</x:v>
      </x:c>
      <x:c r="J1630" s="21" t="n">
        <x:v>4</x:v>
      </x:c>
      <x:c r="K1630" s="18" t="n">
        <x:f>'05 Cargo Register'!K286</x:f>
        <x:v>87.75</x:v>
      </x:c>
      <x:c r="L1630" s="18" t="n">
        <x:f>'05 Cargo Register'!N286</x:f>
        <x:v>7</x:v>
      </x:c>
      <x:c r="M1630" s="18" t="n">
        <x:f>'05 Cargo Register'!O286</x:f>
        <x:v>308</x:v>
      </x:c>
      <x:c r="N1630" s="18" t="n">
        <x:f>J1630*K1630</x:f>
        <x:v>351</x:v>
      </x:c>
      <x:c r="O1630" s="18" t="n">
        <x:f>J1630*L1630</x:f>
        <x:v>28</x:v>
      </x:c>
      <x:c r="P1630" s="18" t="n">
        <x:f>J1630*M1630</x:f>
        <x:v>1232</x:v>
      </x:c>
      <x:c r="Q1630" s="22" t="n">
        <x:f>'01 Controls'!$E$25*'02 Cargo Classes'!$M$13</x:f>
        <x:v>0</x:v>
      </x:c>
      <x:c r="R1630" s="22" t="n">
        <x:f>'01 Controls'!$F$25*'02 Cargo Classes'!$N$13</x:f>
        <x:v>0</x:v>
      </x:c>
      <x:c r="S1630" s="22" t="n">
        <x:f>'01 Controls'!$G$25*'02 Cargo Classes'!$O$13</x:f>
        <x:v>0.9</x:v>
      </x:c>
      <x:c r="T1630" s="22" t="n">
        <x:f>'01 Controls'!$H$25*'02 Cargo Classes'!$P$13</x:f>
        <x:v>0</x:v>
      </x:c>
      <x:c r="U1630" s="22" t="n">
        <x:f>SUM(Q1630:T1630)</x:f>
        <x:v>0.9</x:v>
      </x:c>
      <x:c r="V1630" s="18" t="n">
        <x:f>IF(U1630=0,0,N1630*Q1630/U1630)</x:f>
        <x:v>0</x:v>
      </x:c>
      <x:c r="W1630" s="18" t="n">
        <x:f>IF(U1630=0,0,P1630*Q1630/U1630)</x:f>
        <x:v>0</x:v>
      </x:c>
      <x:c r="X1630" s="18" t="n">
        <x:f>MAX(V1630,W1630*'01 Controls'!$E$12)</x:f>
        <x:v>0</x:v>
      </x:c>
      <x:c r="Y1630" s="18" t="n">
        <x:f>IF(U1630=0,0,N1630*R1630/U1630)</x:f>
        <x:v>0</x:v>
      </x:c>
      <x:c r="Z1630" s="18" t="n">
        <x:f>IF(U1630=0,0,P1630*R1630/U1630)</x:f>
        <x:v>0</x:v>
      </x:c>
      <x:c r="AA1630" s="18" t="n">
        <x:f>MAX(Y1630,Z1630*'01 Controls'!$E$13)</x:f>
        <x:v>0</x:v>
      </x:c>
      <x:c r="AB1630" s="18" t="n">
        <x:f>IF(U1630=0,0,N1630*S1630/U1630)</x:f>
        <x:v>351.00000000000006</x:v>
      </x:c>
      <x:c r="AC1630" s="18" t="n">
        <x:f>IF(U1630=0,0,P1630*S1630/U1630)</x:f>
        <x:v>1232</x:v>
      </x:c>
      <x:c r="AD1630" s="18" t="n">
        <x:f>MAX(AB1630,AC1630*'01 Controls'!$E$14)</x:f>
        <x:v>351.00000000000006</x:v>
      </x:c>
      <x:c r="AE1630" s="18" t="n">
        <x:f>IF(U1630=0,0,N1630*T1630/U1630)</x:f>
        <x:v>0</x:v>
      </x:c>
      <x:c r="AF1630" s="18" t="n">
        <x:f>IF(U1630=0,0,P1630*T1630/U1630)</x:f>
        <x:v>0</x:v>
      </x:c>
      <x:c r="AG1630" s="18" t="n">
        <x:f>MAX(AE1630,AF1630*'01 Controls'!$E$15)</x:f>
        <x:v>0</x:v>
      </x:c>
      <x:c r="AH1630" s="18" t="n">
        <x:f>SUM(V1630,Y1630,AB1630,AE1630)</x:f>
        <x:v>351.00000000000006</x:v>
      </x:c>
      <x:c r="AI1630" s="18" t="n">
        <x:f>N1630-AH1630</x:f>
        <x:v>-5.684341886080802e-14</x:v>
      </x:c>
      <x:c r="AJ1630" s="18" t="n">
        <x:f>V1630*INDEX('07 Mode Capacity'!$P$6:$P$17,MATCH("AIR-"&amp;I1630,'07 Mode Capacity'!$C$6:$C$17,0))</x:f>
        <x:v>0</x:v>
      </x:c>
      <x:c r="AK1630" s="18" t="n">
        <x:f>Y1630*INDEX('07 Mode Capacity'!$P$6:$P$17,MATCH("OCEAN-"&amp;I1630,'07 Mode Capacity'!$C$6:$C$17,0))</x:f>
        <x:v>0</x:v>
      </x:c>
      <x:c r="AL1630" s="18" t="n">
        <x:f>AB1630*INDEX('07 Mode Capacity'!$P$6:$P$17,MATCH("LAND-"&amp;I1630,'07 Mode Capacity'!$C$6:$C$17,0))</x:f>
        <x:v>250.9685888978386</x:v>
      </x:c>
      <x:c r="AM1630" s="18" t="n">
        <x:f>AE1630*INDEX('07 Mode Capacity'!$P$6:$P$17,MATCH("INLAND-"&amp;I1630,'07 Mode Capacity'!$C$6:$C$17,0))</x:f>
        <x:v>0</x:v>
      </x:c>
      <x:c r="AN1630" s="18" t="n">
        <x:f>SUM(AJ1630:AM1630)</x:f>
        <x:v>250.9685888978386</x:v>
      </x:c>
      <x:c r="AO1630" s="17" t="n">
        <x:f>IF(N1630=0,1,AN1630/N1630)</x:f>
        <x:v>0.715010224780167</x:v>
      </x:c>
      <x:c r="AP1630" s="11" t="str">
        <x:f>IF(AO1630&gt;='01 Controls'!$E$16,"PASS","FAIL")</x:f>
        <x:v>FAIL</x:v>
      </x:c>
      <x:c r="AQ1630" s="11" t="str">
        <x:v>UNQUANTIFIED</x:v>
      </x:c>
      <x:c r="AR1630" s="11" t="str">
        <x:v>Position-class planning record; serial item and receiver open</x:v>
      </x:c>
      <x:c r="AS1630" s="26"/>
      <x:c r="AT1630" s="26"/>
    </x:row>
    <x:row r="1631">
      <x:c r="C1631" s="11" t="str">
        <x:v>M1-C-EGG-BLK-08</x:v>
      </x:c>
      <x:c r="D1631" s="11" t="str">
        <x:v>M1</x:v>
      </x:c>
      <x:c r="E1631" s="11" t="str">
        <x:v>Western fire and heat</x:v>
      </x:c>
      <x:c r="F1631" s="11" t="str">
        <x:v>C-EGG</x:v>
      </x:c>
      <x:c r="G1631" s="11" t="str">
        <x:v>Essential-goods group</x:v>
      </x:c>
      <x:c r="H1631" s="11" t="str">
        <x:v>BLK-08</x:v>
      </x:c>
      <x:c r="I1631" s="19" t="n">
        <x:v>48</x:v>
      </x:c>
      <x:c r="J1631" s="21" t="n">
        <x:v>4</x:v>
      </x:c>
      <x:c r="K1631" s="18" t="n">
        <x:f>'05 Cargo Register'!K287</x:f>
        <x:v>745.875</x:v>
      </x:c>
      <x:c r="L1631" s="18" t="n">
        <x:f>'05 Cargo Register'!N287</x:f>
        <x:v>117</x:v>
      </x:c>
      <x:c r="M1631" s="18" t="n">
        <x:f>'05 Cargo Register'!O287</x:f>
        <x:v>5967</x:v>
      </x:c>
      <x:c r="N1631" s="18" t="n">
        <x:f>J1631*K1631</x:f>
        <x:v>2983.5</x:v>
      </x:c>
      <x:c r="O1631" s="18" t="n">
        <x:f>J1631*L1631</x:f>
        <x:v>468</x:v>
      </x:c>
      <x:c r="P1631" s="18" t="n">
        <x:f>J1631*M1631</x:f>
        <x:v>23868</x:v>
      </x:c>
      <x:c r="Q1631" s="22" t="n">
        <x:f>'01 Controls'!$E$25*'02 Cargo Classes'!$M$14</x:f>
        <x:v>0.1</x:v>
      </x:c>
      <x:c r="R1631" s="22" t="n">
        <x:f>'01 Controls'!$F$25*'02 Cargo Classes'!$N$14</x:f>
        <x:v>0</x:v>
      </x:c>
      <x:c r="S1631" s="22" t="n">
        <x:f>'01 Controls'!$G$25*'02 Cargo Classes'!$O$14</x:f>
        <x:v>0.9</x:v>
      </x:c>
      <x:c r="T1631" s="22" t="n">
        <x:f>'01 Controls'!$H$25*'02 Cargo Classes'!$P$14</x:f>
        <x:v>0</x:v>
      </x:c>
      <x:c r="U1631" s="22" t="n">
        <x:f>SUM(Q1631:T1631)</x:f>
        <x:v>1</x:v>
      </x:c>
      <x:c r="V1631" s="18" t="n">
        <x:f>IF(U1631=0,0,N1631*Q1631/U1631)</x:f>
        <x:v>298.35</x:v>
      </x:c>
      <x:c r="W1631" s="18" t="n">
        <x:f>IF(U1631=0,0,P1631*Q1631/U1631)</x:f>
        <x:v>2386.8</x:v>
      </x:c>
      <x:c r="X1631" s="18" t="n">
        <x:f>MAX(V1631,W1631*'01 Controls'!$E$12)</x:f>
        <x:v>596.7</x:v>
      </x:c>
      <x:c r="Y1631" s="18" t="n">
        <x:f>IF(U1631=0,0,N1631*R1631/U1631)</x:f>
        <x:v>0</x:v>
      </x:c>
      <x:c r="Z1631" s="18" t="n">
        <x:f>IF(U1631=0,0,P1631*R1631/U1631)</x:f>
        <x:v>0</x:v>
      </x:c>
      <x:c r="AA1631" s="18" t="n">
        <x:f>MAX(Y1631,Z1631*'01 Controls'!$E$13)</x:f>
        <x:v>0</x:v>
      </x:c>
      <x:c r="AB1631" s="18" t="n">
        <x:f>IF(U1631=0,0,N1631*S1631/U1631)</x:f>
        <x:v>2685.15</x:v>
      </x:c>
      <x:c r="AC1631" s="18" t="n">
        <x:f>IF(U1631=0,0,P1631*S1631/U1631)</x:f>
        <x:v>21481.2</x:v>
      </x:c>
      <x:c r="AD1631" s="18" t="n">
        <x:f>MAX(AB1631,AC1631*'01 Controls'!$E$14)</x:f>
        <x:v>4296.240000000001</x:v>
      </x:c>
      <x:c r="AE1631" s="18" t="n">
        <x:f>IF(U1631=0,0,N1631*T1631/U1631)</x:f>
        <x:v>0</x:v>
      </x:c>
      <x:c r="AF1631" s="18" t="n">
        <x:f>IF(U1631=0,0,P1631*T1631/U1631)</x:f>
        <x:v>0</x:v>
      </x:c>
      <x:c r="AG1631" s="18" t="n">
        <x:f>MAX(AE1631,AF1631*'01 Controls'!$E$15)</x:f>
        <x:v>0</x:v>
      </x:c>
      <x:c r="AH1631" s="18" t="n">
        <x:f>SUM(V1631,Y1631,AB1631,AE1631)</x:f>
        <x:v>2983.5</x:v>
      </x:c>
      <x:c r="AI1631" s="18" t="n">
        <x:f>N1631-AH1631</x:f>
        <x:v>0</x:v>
      </x:c>
      <x:c r="AJ1631" s="18" t="n">
        <x:f>V1631*INDEX('07 Mode Capacity'!$P$6:$P$17,MATCH("AIR-"&amp;I1631,'07 Mode Capacity'!$C$6:$C$17,0))</x:f>
        <x:v>83.63814365061046</x:v>
      </x:c>
      <x:c r="AK1631" s="18" t="n">
        <x:f>Y1631*INDEX('07 Mode Capacity'!$P$6:$P$17,MATCH("OCEAN-"&amp;I1631,'07 Mode Capacity'!$C$6:$C$17,0))</x:f>
        <x:v>0</x:v>
      </x:c>
      <x:c r="AL1631" s="18" t="n">
        <x:f>AB1631*INDEX('07 Mode Capacity'!$P$6:$P$17,MATCH("LAND-"&amp;I1631,'07 Mode Capacity'!$C$6:$C$17,0))</x:f>
        <x:v>327.71683682698614</x:v>
      </x:c>
      <x:c r="AM1631" s="18" t="n">
        <x:f>AE1631*INDEX('07 Mode Capacity'!$P$6:$P$17,MATCH("INLAND-"&amp;I1631,'07 Mode Capacity'!$C$6:$C$17,0))</x:f>
        <x:v>0</x:v>
      </x:c>
      <x:c r="AN1631" s="18" t="n">
        <x:f>SUM(AJ1631:AM1631)</x:f>
        <x:v>411.3549804775966</x:v>
      </x:c>
      <x:c r="AO1631" s="17" t="n">
        <x:f>IF(N1631=0,1,AN1631/N1631)</x:f>
        <x:v>0.13787664839202166</x:v>
      </x:c>
      <x:c r="AP1631" s="11" t="str">
        <x:f>IF(AO1631&gt;='01 Controls'!$E$16,"PASS","FAIL")</x:f>
        <x:v>FAIL</x:v>
      </x:c>
      <x:c r="AQ1631" s="11" t="str">
        <x:v>UNQUANTIFIED</x:v>
      </x:c>
      <x:c r="AR1631" s="11" t="str">
        <x:v>Position-class planning record; serial item and receiver open</x:v>
      </x:c>
      <x:c r="AS1631" s="26"/>
      <x:c r="AT1631" s="26"/>
    </x:row>
    <x:row r="1632">
      <x:c r="C1632" s="11" t="str">
        <x:v>M1-C-CAG-APL-45</x:v>
      </x:c>
      <x:c r="D1632" s="11" t="str">
        <x:v>M1</x:v>
      </x:c>
      <x:c r="E1632" s="11" t="str">
        <x:v>Western fire and heat</x:v>
      </x:c>
      <x:c r="F1632" s="11" t="str">
        <x:v>C-CAG</x:v>
      </x:c>
      <x:c r="G1632" s="11" t="str">
        <x:v>Civil access group</x:v>
      </x:c>
      <x:c r="H1632" s="11" t="str">
        <x:v>APL-45</x:v>
      </x:c>
      <x:c r="I1632" s="19" t="n">
        <x:v>24</x:v>
      </x:c>
      <x:c r="J1632" s="21" t="n">
        <x:v>4</x:v>
      </x:c>
      <x:c r="K1632" s="18" t="n">
        <x:f>'05 Cargo Register'!K288</x:f>
        <x:v>175.5</x:v>
      </x:c>
      <x:c r="L1632" s="18" t="n">
        <x:f>'05 Cargo Register'!N288</x:f>
        <x:v>46</x:v>
      </x:c>
      <x:c r="M1632" s="18" t="n">
        <x:f>'05 Cargo Register'!O288</x:f>
        <x:v>345</x:v>
      </x:c>
      <x:c r="N1632" s="18" t="n">
        <x:f>J1632*K1632</x:f>
        <x:v>702</x:v>
      </x:c>
      <x:c r="O1632" s="18" t="n">
        <x:f>J1632*L1632</x:f>
        <x:v>184</x:v>
      </x:c>
      <x:c r="P1632" s="18" t="n">
        <x:f>J1632*M1632</x:f>
        <x:v>1380</x:v>
      </x:c>
      <x:c r="Q1632" s="22" t="n">
        <x:f>'01 Controls'!$E$25*'02 Cargo Classes'!$M$6</x:f>
        <x:v>0.30000000000000004</x:v>
      </x:c>
      <x:c r="R1632" s="22" t="n">
        <x:f>'01 Controls'!$F$25*'02 Cargo Classes'!$N$6</x:f>
        <x:v>0</x:v>
      </x:c>
      <x:c r="S1632" s="22" t="n">
        <x:f>'01 Controls'!$G$25*'02 Cargo Classes'!$O$6</x:f>
        <x:v>0.9</x:v>
      </x:c>
      <x:c r="T1632" s="22" t="n">
        <x:f>'01 Controls'!$H$25*'02 Cargo Classes'!$P$6</x:f>
        <x:v>0</x:v>
      </x:c>
      <x:c r="U1632" s="22" t="n">
        <x:f>SUM(Q1632:T1632)</x:f>
        <x:v>1.2000000000000002</x:v>
      </x:c>
      <x:c r="V1632" s="18" t="n">
        <x:f>IF(U1632=0,0,N1632*Q1632/U1632)</x:f>
        <x:v>175.5</x:v>
      </x:c>
      <x:c r="W1632" s="18" t="n">
        <x:f>IF(U1632=0,0,P1632*Q1632/U1632)</x:f>
        <x:v>345</x:v>
      </x:c>
      <x:c r="X1632" s="18" t="n">
        <x:f>MAX(V1632,W1632*'01 Controls'!$E$12)</x:f>
        <x:v>175.5</x:v>
      </x:c>
      <x:c r="Y1632" s="18" t="n">
        <x:f>IF(U1632=0,0,N1632*R1632/U1632)</x:f>
        <x:v>0</x:v>
      </x:c>
      <x:c r="Z1632" s="18" t="n">
        <x:f>IF(U1632=0,0,P1632*R1632/U1632)</x:f>
        <x:v>0</x:v>
      </x:c>
      <x:c r="AA1632" s="18" t="n">
        <x:f>MAX(Y1632,Z1632*'01 Controls'!$E$13)</x:f>
        <x:v>0</x:v>
      </x:c>
      <x:c r="AB1632" s="18" t="n">
        <x:f>IF(U1632=0,0,N1632*S1632/U1632)</x:f>
        <x:v>526.5</x:v>
      </x:c>
      <x:c r="AC1632" s="18" t="n">
        <x:f>IF(U1632=0,0,P1632*S1632/U1632)</x:f>
        <x:v>1034.9999999999998</x:v>
      </x:c>
      <x:c r="AD1632" s="18" t="n">
        <x:f>MAX(AB1632,AC1632*'01 Controls'!$E$14)</x:f>
        <x:v>526.5</x:v>
      </x:c>
      <x:c r="AE1632" s="18" t="n">
        <x:f>IF(U1632=0,0,N1632*T1632/U1632)</x:f>
        <x:v>0</x:v>
      </x:c>
      <x:c r="AF1632" s="18" t="n">
        <x:f>IF(U1632=0,0,P1632*T1632/U1632)</x:f>
        <x:v>0</x:v>
      </x:c>
      <x:c r="AG1632" s="18" t="n">
        <x:f>MAX(AE1632,AF1632*'01 Controls'!$E$15)</x:f>
        <x:v>0</x:v>
      </x:c>
      <x:c r="AH1632" s="18" t="n">
        <x:f>SUM(V1632,Y1632,AB1632,AE1632)</x:f>
        <x:v>702</x:v>
      </x:c>
      <x:c r="AI1632" s="18" t="n">
        <x:f>N1632-AH1632</x:f>
        <x:v>0</x:v>
      </x:c>
      <x:c r="AJ1632" s="18" t="n">
        <x:f>V1632*INDEX('07 Mode Capacity'!$P$6:$P$17,MATCH("AIR-"&amp;I1632,'07 Mode Capacity'!$C$6:$C$17,0))</x:f>
        <x:v>35.6114189057216</x:v>
      </x:c>
      <x:c r="AK1632" s="18" t="n">
        <x:f>Y1632*INDEX('07 Mode Capacity'!$P$6:$P$17,MATCH("OCEAN-"&amp;I1632,'07 Mode Capacity'!$C$6:$C$17,0))</x:f>
        <x:v>0</x:v>
      </x:c>
      <x:c r="AL1632" s="18" t="n">
        <x:f>AB1632*INDEX('07 Mode Capacity'!$P$6:$P$17,MATCH("LAND-"&amp;I1632,'07 Mode Capacity'!$C$6:$C$17,0))</x:f>
        <x:v>201.38673661738267</x:v>
      </x:c>
      <x:c r="AM1632" s="18" t="n">
        <x:f>AE1632*INDEX('07 Mode Capacity'!$P$6:$P$17,MATCH("INLAND-"&amp;I1632,'07 Mode Capacity'!$C$6:$C$17,0))</x:f>
        <x:v>0</x:v>
      </x:c>
      <x:c r="AN1632" s="18" t="n">
        <x:f>SUM(AJ1632:AM1632)</x:f>
        <x:v>236.99815552310426</x:v>
      </x:c>
      <x:c r="AO1632" s="17" t="n">
        <x:f>IF(N1632=0,1,AN1632/N1632)</x:f>
        <x:v>0.33760421014687214</x:v>
      </x:c>
      <x:c r="AP1632" s="11" t="str">
        <x:f>IF(AO1632&gt;='01 Controls'!$E$16,"PASS","FAIL")</x:f>
        <x:v>FAIL</x:v>
      </x:c>
      <x:c r="AQ1632" s="11" t="str">
        <x:v>UNQUANTIFIED</x:v>
      </x:c>
      <x:c r="AR1632" s="11" t="str">
        <x:v>Position-class planning record; serial item and receiver open</x:v>
      </x:c>
      <x:c r="AS1632" s="26"/>
      <x:c r="AT1632" s="26"/>
    </x:row>
    <x:row r="1633">
      <x:c r="C1633" s="11" t="str">
        <x:v>M1-C-CAG-ISO-18</x:v>
      </x:c>
      <x:c r="D1633" s="11" t="str">
        <x:v>M1</x:v>
      </x:c>
      <x:c r="E1633" s="11" t="str">
        <x:v>Western fire and heat</x:v>
      </x:c>
      <x:c r="F1633" s="11" t="str">
        <x:v>C-CAG</x:v>
      </x:c>
      <x:c r="G1633" s="11" t="str">
        <x:v>Civil access group</x:v>
      </x:c>
      <x:c r="H1633" s="11" t="str">
        <x:v>ISO-18</x:v>
      </x:c>
      <x:c r="I1633" s="19" t="n">
        <x:v>48</x:v>
      </x:c>
      <x:c r="J1633" s="21" t="n">
        <x:v>4</x:v>
      </x:c>
      <x:c r="K1633" s="18" t="n">
        <x:f>'05 Cargo Register'!K289</x:f>
        <x:v>438.75</x:v>
      </x:c>
      <x:c r="L1633" s="18" t="n">
        <x:f>'05 Cargo Register'!N289</x:f>
        <x:v>29</x:v>
      </x:c>
      <x:c r="M1633" s="18" t="n">
        <x:f>'05 Cargo Register'!O289</x:f>
        <x:v>765.6</x:v>
      </x:c>
      <x:c r="N1633" s="18" t="n">
        <x:f>J1633*K1633</x:f>
        <x:v>1755</x:v>
      </x:c>
      <x:c r="O1633" s="18" t="n">
        <x:f>J1633*L1633</x:f>
        <x:v>116</x:v>
      </x:c>
      <x:c r="P1633" s="18" t="n">
        <x:f>J1633*M1633</x:f>
        <x:v>3062.4</x:v>
      </x:c>
      <x:c r="Q1633" s="22" t="n">
        <x:f>'01 Controls'!$E$25*'02 Cargo Classes'!$M$7</x:f>
        <x:v>0.020000000000000004</x:v>
      </x:c>
      <x:c r="R1633" s="22" t="n">
        <x:f>'01 Controls'!$F$25*'02 Cargo Classes'!$N$7</x:f>
        <x:v>0</x:v>
      </x:c>
      <x:c r="S1633" s="22" t="n">
        <x:f>'01 Controls'!$G$25*'02 Cargo Classes'!$O$7</x:f>
        <x:v>1.08</x:v>
      </x:c>
      <x:c r="T1633" s="22" t="n">
        <x:f>'01 Controls'!$H$25*'02 Cargo Classes'!$P$7</x:f>
        <x:v>0</x:v>
      </x:c>
      <x:c r="U1633" s="22" t="n">
        <x:f>SUM(Q1633:T1633)</x:f>
        <x:v>1.1</x:v>
      </x:c>
      <x:c r="V1633" s="18" t="n">
        <x:f>IF(U1633=0,0,N1633*Q1633/U1633)</x:f>
        <x:v>31.909090909090914</x:v>
      </x:c>
      <x:c r="W1633" s="18" t="n">
        <x:f>IF(U1633=0,0,P1633*Q1633/U1633)</x:f>
        <x:v>55.68000000000001</x:v>
      </x:c>
      <x:c r="X1633" s="18" t="n">
        <x:f>MAX(V1633,W1633*'01 Controls'!$E$12)</x:f>
        <x:v>31.909090909090914</x:v>
      </x:c>
      <x:c r="Y1633" s="18" t="n">
        <x:f>IF(U1633=0,0,N1633*R1633/U1633)</x:f>
        <x:v>0</x:v>
      </x:c>
      <x:c r="Z1633" s="18" t="n">
        <x:f>IF(U1633=0,0,P1633*R1633/U1633)</x:f>
        <x:v>0</x:v>
      </x:c>
      <x:c r="AA1633" s="18" t="n">
        <x:f>MAX(Y1633,Z1633*'01 Controls'!$E$13)</x:f>
        <x:v>0</x:v>
      </x:c>
      <x:c r="AB1633" s="18" t="n">
        <x:f>IF(U1633=0,0,N1633*S1633/U1633)</x:f>
        <x:v>1723.090909090909</x:v>
      </x:c>
      <x:c r="AC1633" s="18" t="n">
        <x:f>IF(U1633=0,0,P1633*S1633/U1633)</x:f>
        <x:v>3006.72</x:v>
      </x:c>
      <x:c r="AD1633" s="18" t="n">
        <x:f>MAX(AB1633,AC1633*'01 Controls'!$E$14)</x:f>
        <x:v>1723.090909090909</x:v>
      </x:c>
      <x:c r="AE1633" s="18" t="n">
        <x:f>IF(U1633=0,0,N1633*T1633/U1633)</x:f>
        <x:v>0</x:v>
      </x:c>
      <x:c r="AF1633" s="18" t="n">
        <x:f>IF(U1633=0,0,P1633*T1633/U1633)</x:f>
        <x:v>0</x:v>
      </x:c>
      <x:c r="AG1633" s="18" t="n">
        <x:f>MAX(AE1633,AF1633*'01 Controls'!$E$15)</x:f>
        <x:v>0</x:v>
      </x:c>
      <x:c r="AH1633" s="18" t="n">
        <x:f>SUM(V1633,Y1633,AB1633,AE1633)</x:f>
        <x:v>1755</x:v>
      </x:c>
      <x:c r="AI1633" s="18" t="n">
        <x:f>N1633-AH1633</x:f>
        <x:v>0</x:v>
      </x:c>
      <x:c r="AJ1633" s="18" t="n">
        <x:f>V1633*INDEX('07 Mode Capacity'!$P$6:$P$17,MATCH("AIR-"&amp;I1633,'07 Mode Capacity'!$C$6:$C$17,0))</x:f>
        <x:v>8.945256005412885</x:v>
      </x:c>
      <x:c r="AK1633" s="18" t="n">
        <x:f>Y1633*INDEX('07 Mode Capacity'!$P$6:$P$17,MATCH("OCEAN-"&amp;I1633,'07 Mode Capacity'!$C$6:$C$17,0))</x:f>
        <x:v>0</x:v>
      </x:c>
      <x:c r="AL1633" s="18" t="n">
        <x:f>AB1633*INDEX('07 Mode Capacity'!$P$6:$P$17,MATCH("LAND-"&amp;I1633,'07 Mode Capacity'!$C$6:$C$17,0))</x:f>
        <x:v>210.29957443442962</x:v>
      </x:c>
      <x:c r="AM1633" s="18" t="n">
        <x:f>AE1633*INDEX('07 Mode Capacity'!$P$6:$P$17,MATCH("INLAND-"&amp;I1633,'07 Mode Capacity'!$C$6:$C$17,0))</x:f>
        <x:v>0</x:v>
      </x:c>
      <x:c r="AN1633" s="18" t="n">
        <x:f>SUM(AJ1633:AM1633)</x:f>
        <x:v>219.2448304398425</x:v>
      </x:c>
      <x:c r="AO1633" s="17" t="n">
        <x:f>IF(N1633=0,1,AN1633/N1633)</x:f>
        <x:v>0.12492582931045157</x:v>
      </x:c>
      <x:c r="AP1633" s="11" t="str">
        <x:f>IF(AO1633&gt;='01 Controls'!$E$16,"PASS","FAIL")</x:f>
        <x:v>FAIL</x:v>
      </x:c>
      <x:c r="AQ1633" s="11" t="str">
        <x:v>UNQUANTIFIED</x:v>
      </x:c>
      <x:c r="AR1633" s="11" t="str">
        <x:v>Position-class planning record; serial item and receiver open</x:v>
      </x:c>
      <x:c r="AS1633" s="26"/>
      <x:c r="AT1633" s="26"/>
    </x:row>
    <x:row r="1634">
      <x:c r="C1634" s="11" t="str">
        <x:v>M1-C-CAG-COL-12</x:v>
      </x:c>
      <x:c r="D1634" s="11" t="str">
        <x:v>M1</x:v>
      </x:c>
      <x:c r="E1634" s="11" t="str">
        <x:v>Western fire and heat</x:v>
      </x:c>
      <x:c r="F1634" s="11" t="str">
        <x:v>C-CAG</x:v>
      </x:c>
      <x:c r="G1634" s="11" t="str">
        <x:v>Civil access group</x:v>
      </x:c>
      <x:c r="H1634" s="11" t="str">
        <x:v>COL-12</x:v>
      </x:c>
      <x:c r="I1634" s="19" t="n">
        <x:v>24</x:v>
      </x:c>
      <x:c r="J1634" s="21" t="n">
        <x:v>4</x:v>
      </x:c>
      <x:c r="K1634" s="18" t="n">
        <x:f>'05 Cargo Register'!K290</x:f>
        <x:v>175.5</x:v>
      </x:c>
      <x:c r="L1634" s="18" t="n">
        <x:f>'05 Cargo Register'!N290</x:f>
        <x:v>19</x:v>
      </x:c>
      <x:c r="M1634" s="18" t="n">
        <x:f>'05 Cargo Register'!O290</x:f>
        <x:v>501.6</x:v>
      </x:c>
      <x:c r="N1634" s="18" t="n">
        <x:f>J1634*K1634</x:f>
        <x:v>702</x:v>
      </x:c>
      <x:c r="O1634" s="18" t="n">
        <x:f>J1634*L1634</x:f>
        <x:v>76</x:v>
      </x:c>
      <x:c r="P1634" s="18" t="n">
        <x:f>J1634*M1634</x:f>
        <x:v>2006.4</x:v>
      </x:c>
      <x:c r="Q1634" s="22" t="n">
        <x:f>'01 Controls'!$E$25*'02 Cargo Classes'!$M$8</x:f>
        <x:v>0.2</x:v>
      </x:c>
      <x:c r="R1634" s="22" t="n">
        <x:f>'01 Controls'!$F$25*'02 Cargo Classes'!$N$8</x:f>
        <x:v>0</x:v>
      </x:c>
      <x:c r="S1634" s="22" t="n">
        <x:f>'01 Controls'!$G$25*'02 Cargo Classes'!$O$8</x:f>
        <x:v>1.08</x:v>
      </x:c>
      <x:c r="T1634" s="22" t="n">
        <x:f>'01 Controls'!$H$25*'02 Cargo Classes'!$P$8</x:f>
        <x:v>0</x:v>
      </x:c>
      <x:c r="U1634" s="22" t="n">
        <x:f>SUM(Q1634:T1634)</x:f>
        <x:v>1.28</x:v>
      </x:c>
      <x:c r="V1634" s="18" t="n">
        <x:f>IF(U1634=0,0,N1634*Q1634/U1634)</x:f>
        <x:v>109.6875</x:v>
      </x:c>
      <x:c r="W1634" s="18" t="n">
        <x:f>IF(U1634=0,0,P1634*Q1634/U1634)</x:f>
        <x:v>313.5</x:v>
      </x:c>
      <x:c r="X1634" s="18" t="n">
        <x:f>MAX(V1634,W1634*'01 Controls'!$E$12)</x:f>
        <x:v>109.6875</x:v>
      </x:c>
      <x:c r="Y1634" s="18" t="n">
        <x:f>IF(U1634=0,0,N1634*R1634/U1634)</x:f>
        <x:v>0</x:v>
      </x:c>
      <x:c r="Z1634" s="18" t="n">
        <x:f>IF(U1634=0,0,P1634*R1634/U1634)</x:f>
        <x:v>0</x:v>
      </x:c>
      <x:c r="AA1634" s="18" t="n">
        <x:f>MAX(Y1634,Z1634*'01 Controls'!$E$13)</x:f>
        <x:v>0</x:v>
      </x:c>
      <x:c r="AB1634" s="18" t="n">
        <x:f>IF(U1634=0,0,N1634*S1634/U1634)</x:f>
        <x:v>592.3125</x:v>
      </x:c>
      <x:c r="AC1634" s="18" t="n">
        <x:f>IF(U1634=0,0,P1634*S1634/U1634)</x:f>
        <x:v>1692.9</x:v>
      </x:c>
      <x:c r="AD1634" s="18" t="n">
        <x:f>MAX(AB1634,AC1634*'01 Controls'!$E$14)</x:f>
        <x:v>592.3125</x:v>
      </x:c>
      <x:c r="AE1634" s="18" t="n">
        <x:f>IF(U1634=0,0,N1634*T1634/U1634)</x:f>
        <x:v>0</x:v>
      </x:c>
      <x:c r="AF1634" s="18" t="n">
        <x:f>IF(U1634=0,0,P1634*T1634/U1634)</x:f>
        <x:v>0</x:v>
      </x:c>
      <x:c r="AG1634" s="18" t="n">
        <x:f>MAX(AE1634,AF1634*'01 Controls'!$E$15)</x:f>
        <x:v>0</x:v>
      </x:c>
      <x:c r="AH1634" s="18" t="n">
        <x:f>SUM(V1634,Y1634,AB1634,AE1634)</x:f>
        <x:v>702</x:v>
      </x:c>
      <x:c r="AI1634" s="18" t="n">
        <x:f>N1634-AH1634</x:f>
        <x:v>0</x:v>
      </x:c>
      <x:c r="AJ1634" s="18" t="n">
        <x:f>V1634*INDEX('07 Mode Capacity'!$P$6:$P$17,MATCH("AIR-"&amp;I1634,'07 Mode Capacity'!$C$6:$C$17,0))</x:f>
        <x:v>22.257136816076</x:v>
      </x:c>
      <x:c r="AK1634" s="18" t="n">
        <x:f>Y1634*INDEX('07 Mode Capacity'!$P$6:$P$17,MATCH("OCEAN-"&amp;I1634,'07 Mode Capacity'!$C$6:$C$17,0))</x:f>
        <x:v>0</x:v>
      </x:c>
      <x:c r="AL1634" s="18" t="n">
        <x:f>AB1634*INDEX('07 Mode Capacity'!$P$6:$P$17,MATCH("LAND-"&amp;I1634,'07 Mode Capacity'!$C$6:$C$17,0))</x:f>
        <x:v>226.5600786945555</x:v>
      </x:c>
      <x:c r="AM1634" s="18" t="n">
        <x:f>AE1634*INDEX('07 Mode Capacity'!$P$6:$P$17,MATCH("INLAND-"&amp;I1634,'07 Mode Capacity'!$C$6:$C$17,0))</x:f>
        <x:v>0</x:v>
      </x:c>
      <x:c r="AN1634" s="18" t="n">
        <x:f>SUM(AJ1634:AM1634)</x:f>
        <x:v>248.8172155106315</x:v>
      </x:c>
      <x:c r="AO1634" s="17" t="n">
        <x:f>IF(N1634=0,1,AN1634/N1634)</x:f>
        <x:v>0.35444047793537253</x:v>
      </x:c>
      <x:c r="AP1634" s="11" t="str">
        <x:f>IF(AO1634&gt;='01 Controls'!$E$16,"PASS","FAIL")</x:f>
        <x:v>FAIL</x:v>
      </x:c>
      <x:c r="AQ1634" s="11" t="str">
        <x:v>UNQUANTIFIED</x:v>
      </x:c>
      <x:c r="AR1634" s="11" t="str">
        <x:v>Position-class planning record; serial item and receiver open</x:v>
      </x:c>
      <x:c r="AS1634" s="26"/>
      <x:c r="AT1634" s="26"/>
    </x:row>
    <x:row r="1635">
      <x:c r="C1635" s="11" t="str">
        <x:v>M1-C-CAG-BAT-22</x:v>
      </x:c>
      <x:c r="D1635" s="11" t="str">
        <x:v>M1</x:v>
      </x:c>
      <x:c r="E1635" s="11" t="str">
        <x:v>Western fire and heat</x:v>
      </x:c>
      <x:c r="F1635" s="11" t="str">
        <x:v>C-CAG</x:v>
      </x:c>
      <x:c r="G1635" s="11" t="str">
        <x:v>Civil access group</x:v>
      </x:c>
      <x:c r="H1635" s="11" t="str">
        <x:v>BAT-22</x:v>
      </x:c>
      <x:c r="I1635" s="19" t="n">
        <x:v>48</x:v>
      </x:c>
      <x:c r="J1635" s="21" t="n">
        <x:v>4</x:v>
      </x:c>
      <x:c r="K1635" s="18" t="n">
        <x:f>'05 Cargo Register'!K291</x:f>
        <x:v>131.625</x:v>
      </x:c>
      <x:c r="L1635" s="18" t="n">
        <x:f>'05 Cargo Register'!N291</x:f>
        <x:v>8</x:v>
      </x:c>
      <x:c r="M1635" s="18" t="n">
        <x:f>'05 Cargo Register'!O291</x:f>
        <x:v>211.20000000000002</x:v>
      </x:c>
      <x:c r="N1635" s="18" t="n">
        <x:f>J1635*K1635</x:f>
        <x:v>526.5</x:v>
      </x:c>
      <x:c r="O1635" s="18" t="n">
        <x:f>J1635*L1635</x:f>
        <x:v>32</x:v>
      </x:c>
      <x:c r="P1635" s="18" t="n">
        <x:f>J1635*M1635</x:f>
        <x:v>844.8000000000001</x:v>
      </x:c>
      <x:c r="Q1635" s="22" t="n">
        <x:f>'01 Controls'!$E$25*'02 Cargo Classes'!$M$9</x:f>
        <x:v>0</x:v>
      </x:c>
      <x:c r="R1635" s="22" t="n">
        <x:f>'01 Controls'!$F$25*'02 Cargo Classes'!$N$9</x:f>
        <x:v>0</x:v>
      </x:c>
      <x:c r="S1635" s="22" t="n">
        <x:f>'01 Controls'!$G$25*'02 Cargo Classes'!$O$9</x:f>
        <x:v>0.9</x:v>
      </x:c>
      <x:c r="T1635" s="22" t="n">
        <x:f>'01 Controls'!$H$25*'02 Cargo Classes'!$P$9</x:f>
        <x:v>0</x:v>
      </x:c>
      <x:c r="U1635" s="22" t="n">
        <x:f>SUM(Q1635:T1635)</x:f>
        <x:v>0.9</x:v>
      </x:c>
      <x:c r="V1635" s="18" t="n">
        <x:f>IF(U1635=0,0,N1635*Q1635/U1635)</x:f>
        <x:v>0</x:v>
      </x:c>
      <x:c r="W1635" s="18" t="n">
        <x:f>IF(U1635=0,0,P1635*Q1635/U1635)</x:f>
        <x:v>0</x:v>
      </x:c>
      <x:c r="X1635" s="18" t="n">
        <x:f>MAX(V1635,W1635*'01 Controls'!$E$12)</x:f>
        <x:v>0</x:v>
      </x:c>
      <x:c r="Y1635" s="18" t="n">
        <x:f>IF(U1635=0,0,N1635*R1635/U1635)</x:f>
        <x:v>0</x:v>
      </x:c>
      <x:c r="Z1635" s="18" t="n">
        <x:f>IF(U1635=0,0,P1635*R1635/U1635)</x:f>
        <x:v>0</x:v>
      </x:c>
      <x:c r="AA1635" s="18" t="n">
        <x:f>MAX(Y1635,Z1635*'01 Controls'!$E$13)</x:f>
        <x:v>0</x:v>
      </x:c>
      <x:c r="AB1635" s="18" t="n">
        <x:f>IF(U1635=0,0,N1635*S1635/U1635)</x:f>
        <x:v>526.5</x:v>
      </x:c>
      <x:c r="AC1635" s="18" t="n">
        <x:f>IF(U1635=0,0,P1635*S1635/U1635)</x:f>
        <x:v>844.8000000000001</x:v>
      </x:c>
      <x:c r="AD1635" s="18" t="n">
        <x:f>MAX(AB1635,AC1635*'01 Controls'!$E$14)</x:f>
        <x:v>526.5</x:v>
      </x:c>
      <x:c r="AE1635" s="18" t="n">
        <x:f>IF(U1635=0,0,N1635*T1635/U1635)</x:f>
        <x:v>0</x:v>
      </x:c>
      <x:c r="AF1635" s="18" t="n">
        <x:f>IF(U1635=0,0,P1635*T1635/U1635)</x:f>
        <x:v>0</x:v>
      </x:c>
      <x:c r="AG1635" s="18" t="n">
        <x:f>MAX(AE1635,AF1635*'01 Controls'!$E$15)</x:f>
        <x:v>0</x:v>
      </x:c>
      <x:c r="AH1635" s="18" t="n">
        <x:f>SUM(V1635,Y1635,AB1635,AE1635)</x:f>
        <x:v>526.5</x:v>
      </x:c>
      <x:c r="AI1635" s="18" t="n">
        <x:f>N1635-AH1635</x:f>
        <x:v>0</x:v>
      </x:c>
      <x:c r="AJ1635" s="18" t="n">
        <x:f>V1635*INDEX('07 Mode Capacity'!$P$6:$P$17,MATCH("AIR-"&amp;I1635,'07 Mode Capacity'!$C$6:$C$17,0))</x:f>
        <x:v>0</x:v>
      </x:c>
      <x:c r="AK1635" s="18" t="n">
        <x:f>Y1635*INDEX('07 Mode Capacity'!$P$6:$P$17,MATCH("OCEAN-"&amp;I1635,'07 Mode Capacity'!$C$6:$C$17,0))</x:f>
        <x:v>0</x:v>
      </x:c>
      <x:c r="AL1635" s="18" t="n">
        <x:f>AB1635*INDEX('07 Mode Capacity'!$P$6:$P$17,MATCH("LAND-"&amp;I1635,'07 Mode Capacity'!$C$6:$C$17,0))</x:f>
        <x:v>64.25820329940905</x:v>
      </x:c>
      <x:c r="AM1635" s="18" t="n">
        <x:f>AE1635*INDEX('07 Mode Capacity'!$P$6:$P$17,MATCH("INLAND-"&amp;I1635,'07 Mode Capacity'!$C$6:$C$17,0))</x:f>
        <x:v>0</x:v>
      </x:c>
      <x:c r="AN1635" s="18" t="n">
        <x:f>SUM(AJ1635:AM1635)</x:f>
        <x:v>64.25820329940905</x:v>
      </x:c>
      <x:c r="AO1635" s="17" t="n">
        <x:f>IF(N1635=0,1,AN1635/N1635)</x:f>
        <x:v>0.1220478695145471</x:v>
      </x:c>
      <x:c r="AP1635" s="11" t="str">
        <x:f>IF(AO1635&gt;='01 Controls'!$E$16,"PASS","FAIL")</x:f>
        <x:v>FAIL</x:v>
      </x:c>
      <x:c r="AQ1635" s="11" t="str">
        <x:v>UNQUANTIFIED</x:v>
      </x:c>
      <x:c r="AR1635" s="11" t="str">
        <x:v>Position-class planning record; serial item and receiver open</x:v>
      </x:c>
      <x:c r="AS1635" s="26"/>
      <x:c r="AT1635" s="26"/>
    </x:row>
    <x:row r="1636">
      <x:c r="C1636" s="11" t="str">
        <x:v>M1-C-CAG-TNK-20</x:v>
      </x:c>
      <x:c r="D1636" s="11" t="str">
        <x:v>M1</x:v>
      </x:c>
      <x:c r="E1636" s="11" t="str">
        <x:v>Western fire and heat</x:v>
      </x:c>
      <x:c r="F1636" s="11" t="str">
        <x:v>C-CAG</x:v>
      </x:c>
      <x:c r="G1636" s="11" t="str">
        <x:v>Civil access group</x:v>
      </x:c>
      <x:c r="H1636" s="11" t="str">
        <x:v>TNK-20</x:v>
      </x:c>
      <x:c r="I1636" s="19" t="n">
        <x:v>48</x:v>
      </x:c>
      <x:c r="J1636" s="21" t="n">
        <x:v>4</x:v>
      </x:c>
      <x:c r="K1636" s="18" t="n">
        <x:f>'05 Cargo Register'!K292</x:f>
        <x:v>175.5</x:v>
      </x:c>
      <x:c r="L1636" s="18" t="n">
        <x:f>'05 Cargo Register'!N292</x:f>
        <x:v>11</x:v>
      </x:c>
      <x:c r="M1636" s="18" t="n">
        <x:f>'05 Cargo Register'!O292</x:f>
        <x:v>233.75</x:v>
      </x:c>
      <x:c r="N1636" s="18" t="n">
        <x:f>J1636*K1636</x:f>
        <x:v>702</x:v>
      </x:c>
      <x:c r="O1636" s="18" t="n">
        <x:f>J1636*L1636</x:f>
        <x:v>44</x:v>
      </x:c>
      <x:c r="P1636" s="18" t="n">
        <x:f>J1636*M1636</x:f>
        <x:v>935</x:v>
      </x:c>
      <x:c r="Q1636" s="22" t="n">
        <x:f>'01 Controls'!$E$25*'02 Cargo Classes'!$M$10</x:f>
        <x:v>0</x:v>
      </x:c>
      <x:c r="R1636" s="22" t="n">
        <x:f>'01 Controls'!$F$25*'02 Cargo Classes'!$N$10</x:f>
        <x:v>0</x:v>
      </x:c>
      <x:c r="S1636" s="22" t="n">
        <x:f>'01 Controls'!$G$25*'02 Cargo Classes'!$O$10</x:f>
        <x:v>0.9</x:v>
      </x:c>
      <x:c r="T1636" s="22" t="n">
        <x:f>'01 Controls'!$H$25*'02 Cargo Classes'!$P$10</x:f>
        <x:v>0</x:v>
      </x:c>
      <x:c r="U1636" s="22" t="n">
        <x:f>SUM(Q1636:T1636)</x:f>
        <x:v>0.9</x:v>
      </x:c>
      <x:c r="V1636" s="18" t="n">
        <x:f>IF(U1636=0,0,N1636*Q1636/U1636)</x:f>
        <x:v>0</x:v>
      </x:c>
      <x:c r="W1636" s="18" t="n">
        <x:f>IF(U1636=0,0,P1636*Q1636/U1636)</x:f>
        <x:v>0</x:v>
      </x:c>
      <x:c r="X1636" s="18" t="n">
        <x:f>MAX(V1636,W1636*'01 Controls'!$E$12)</x:f>
        <x:v>0</x:v>
      </x:c>
      <x:c r="Y1636" s="18" t="n">
        <x:f>IF(U1636=0,0,N1636*R1636/U1636)</x:f>
        <x:v>0</x:v>
      </x:c>
      <x:c r="Z1636" s="18" t="n">
        <x:f>IF(U1636=0,0,P1636*R1636/U1636)</x:f>
        <x:v>0</x:v>
      </x:c>
      <x:c r="AA1636" s="18" t="n">
        <x:f>MAX(Y1636,Z1636*'01 Controls'!$E$13)</x:f>
        <x:v>0</x:v>
      </x:c>
      <x:c r="AB1636" s="18" t="n">
        <x:f>IF(U1636=0,0,N1636*S1636/U1636)</x:f>
        <x:v>702.0000000000001</x:v>
      </x:c>
      <x:c r="AC1636" s="18" t="n">
        <x:f>IF(U1636=0,0,P1636*S1636/U1636)</x:f>
        <x:v>935</x:v>
      </x:c>
      <x:c r="AD1636" s="18" t="n">
        <x:f>MAX(AB1636,AC1636*'01 Controls'!$E$14)</x:f>
        <x:v>702.0000000000001</x:v>
      </x:c>
      <x:c r="AE1636" s="18" t="n">
        <x:f>IF(U1636=0,0,N1636*T1636/U1636)</x:f>
        <x:v>0</x:v>
      </x:c>
      <x:c r="AF1636" s="18" t="n">
        <x:f>IF(U1636=0,0,P1636*T1636/U1636)</x:f>
        <x:v>0</x:v>
      </x:c>
      <x:c r="AG1636" s="18" t="n">
        <x:f>MAX(AE1636,AF1636*'01 Controls'!$E$15)</x:f>
        <x:v>0</x:v>
      </x:c>
      <x:c r="AH1636" s="18" t="n">
        <x:f>SUM(V1636,Y1636,AB1636,AE1636)</x:f>
        <x:v>702.0000000000001</x:v>
      </x:c>
      <x:c r="AI1636" s="18" t="n">
        <x:f>N1636-AH1636</x:f>
        <x:v>-1.1368683772161603e-13</x:v>
      </x:c>
      <x:c r="AJ1636" s="18" t="n">
        <x:f>V1636*INDEX('07 Mode Capacity'!$P$6:$P$17,MATCH("AIR-"&amp;I1636,'07 Mode Capacity'!$C$6:$C$17,0))</x:f>
        <x:v>0</x:v>
      </x:c>
      <x:c r="AK1636" s="18" t="n">
        <x:f>Y1636*INDEX('07 Mode Capacity'!$P$6:$P$17,MATCH("OCEAN-"&amp;I1636,'07 Mode Capacity'!$C$6:$C$17,0))</x:f>
        <x:v>0</x:v>
      </x:c>
      <x:c r="AL1636" s="18" t="n">
        <x:f>AB1636*INDEX('07 Mode Capacity'!$P$6:$P$17,MATCH("LAND-"&amp;I1636,'07 Mode Capacity'!$C$6:$C$17,0))</x:f>
        <x:v>85.67760439921209</x:v>
      </x:c>
      <x:c r="AM1636" s="18" t="n">
        <x:f>AE1636*INDEX('07 Mode Capacity'!$P$6:$P$17,MATCH("INLAND-"&amp;I1636,'07 Mode Capacity'!$C$6:$C$17,0))</x:f>
        <x:v>0</x:v>
      </x:c>
      <x:c r="AN1636" s="18" t="n">
        <x:f>SUM(AJ1636:AM1636)</x:f>
        <x:v>85.67760439921209</x:v>
      </x:c>
      <x:c r="AO1636" s="17" t="n">
        <x:f>IF(N1636=0,1,AN1636/N1636)</x:f>
        <x:v>0.12204786951454713</x:v>
      </x:c>
      <x:c r="AP1636" s="11" t="str">
        <x:f>IF(AO1636&gt;='01 Controls'!$E$16,"PASS","FAIL")</x:f>
        <x:v>FAIL</x:v>
      </x:c>
      <x:c r="AQ1636" s="11" t="str">
        <x:v>UNQUANTIFIED</x:v>
      </x:c>
      <x:c r="AR1636" s="11" t="str">
        <x:v>Position-class planning record; serial item and receiver open</x:v>
      </x:c>
      <x:c r="AS1636" s="26"/>
      <x:c r="AT1636" s="26"/>
    </x:row>
    <x:row r="1637">
      <x:c r="C1637" s="11" t="str">
        <x:v>M1-C-CAG-ROL-30</x:v>
      </x:c>
      <x:c r="D1637" s="11" t="str">
        <x:v>M1</x:v>
      </x:c>
      <x:c r="E1637" s="11" t="str">
        <x:v>Western fire and heat</x:v>
      </x:c>
      <x:c r="F1637" s="11" t="str">
        <x:v>C-CAG</x:v>
      </x:c>
      <x:c r="G1637" s="11" t="str">
        <x:v>Civil access group</x:v>
      </x:c>
      <x:c r="H1637" s="11" t="str">
        <x:v>ROL-30</x:v>
      </x:c>
      <x:c r="I1637" s="19" t="n">
        <x:v>48</x:v>
      </x:c>
      <x:c r="J1637" s="21" t="n">
        <x:v>4</x:v>
      </x:c>
      <x:c r="K1637" s="18" t="n">
        <x:f>'05 Cargo Register'!K293</x:f>
        <x:v>263.25</x:v>
      </x:c>
      <x:c r="L1637" s="18" t="n">
        <x:f>'05 Cargo Register'!N293</x:f>
        <x:v>11</x:v>
      </x:c>
      <x:c r="M1637" s="18" t="n">
        <x:f>'05 Cargo Register'!O293</x:f>
        <x:v>701.25</x:v>
      </x:c>
      <x:c r="N1637" s="18" t="n">
        <x:f>J1637*K1637</x:f>
        <x:v>1053</x:v>
      </x:c>
      <x:c r="O1637" s="18" t="n">
        <x:f>J1637*L1637</x:f>
        <x:v>44</x:v>
      </x:c>
      <x:c r="P1637" s="18" t="n">
        <x:f>J1637*M1637</x:f>
        <x:v>2805</x:v>
      </x:c>
      <x:c r="Q1637" s="22" t="n">
        <x:f>'01 Controls'!$E$25*'02 Cargo Classes'!$M$12</x:f>
        <x:v>0</x:v>
      </x:c>
      <x:c r="R1637" s="22" t="n">
        <x:f>'01 Controls'!$F$25*'02 Cargo Classes'!$N$12</x:f>
        <x:v>0</x:v>
      </x:c>
      <x:c r="S1637" s="22" t="n">
        <x:f>'01 Controls'!$G$25*'02 Cargo Classes'!$O$12</x:f>
        <x:v>1.35</x:v>
      </x:c>
      <x:c r="T1637" s="22" t="n">
        <x:f>'01 Controls'!$H$25*'02 Cargo Classes'!$P$12</x:f>
        <x:v>0</x:v>
      </x:c>
      <x:c r="U1637" s="22" t="n">
        <x:f>SUM(Q1637:T1637)</x:f>
        <x:v>1.35</x:v>
      </x:c>
      <x:c r="V1637" s="18" t="n">
        <x:f>IF(U1637=0,0,N1637*Q1637/U1637)</x:f>
        <x:v>0</x:v>
      </x:c>
      <x:c r="W1637" s="18" t="n">
        <x:f>IF(U1637=0,0,P1637*Q1637/U1637)</x:f>
        <x:v>0</x:v>
      </x:c>
      <x:c r="X1637" s="18" t="n">
        <x:f>MAX(V1637,W1637*'01 Controls'!$E$12)</x:f>
        <x:v>0</x:v>
      </x:c>
      <x:c r="Y1637" s="18" t="n">
        <x:f>IF(U1637=0,0,N1637*R1637/U1637)</x:f>
        <x:v>0</x:v>
      </x:c>
      <x:c r="Z1637" s="18" t="n">
        <x:f>IF(U1637=0,0,P1637*R1637/U1637)</x:f>
        <x:v>0</x:v>
      </x:c>
      <x:c r="AA1637" s="18" t="n">
        <x:f>MAX(Y1637,Z1637*'01 Controls'!$E$13)</x:f>
        <x:v>0</x:v>
      </x:c>
      <x:c r="AB1637" s="18" t="n">
        <x:f>IF(U1637=0,0,N1637*S1637/U1637)</x:f>
        <x:v>1053</x:v>
      </x:c>
      <x:c r="AC1637" s="18" t="n">
        <x:f>IF(U1637=0,0,P1637*S1637/U1637)</x:f>
        <x:v>2805</x:v>
      </x:c>
      <x:c r="AD1637" s="18" t="n">
        <x:f>MAX(AB1637,AC1637*'01 Controls'!$E$14)</x:f>
        <x:v>1053</x:v>
      </x:c>
      <x:c r="AE1637" s="18" t="n">
        <x:f>IF(U1637=0,0,N1637*T1637/U1637)</x:f>
        <x:v>0</x:v>
      </x:c>
      <x:c r="AF1637" s="18" t="n">
        <x:f>IF(U1637=0,0,P1637*T1637/U1637)</x:f>
        <x:v>0</x:v>
      </x:c>
      <x:c r="AG1637" s="18" t="n">
        <x:f>MAX(AE1637,AF1637*'01 Controls'!$E$15)</x:f>
        <x:v>0</x:v>
      </x:c>
      <x:c r="AH1637" s="18" t="n">
        <x:f>SUM(V1637,Y1637,AB1637,AE1637)</x:f>
        <x:v>1053</x:v>
      </x:c>
      <x:c r="AI1637" s="18" t="n">
        <x:f>N1637-AH1637</x:f>
        <x:v>0</x:v>
      </x:c>
      <x:c r="AJ1637" s="18" t="n">
        <x:f>V1637*INDEX('07 Mode Capacity'!$P$6:$P$17,MATCH("AIR-"&amp;I1637,'07 Mode Capacity'!$C$6:$C$17,0))</x:f>
        <x:v>0</x:v>
      </x:c>
      <x:c r="AK1637" s="18" t="n">
        <x:f>Y1637*INDEX('07 Mode Capacity'!$P$6:$P$17,MATCH("OCEAN-"&amp;I1637,'07 Mode Capacity'!$C$6:$C$17,0))</x:f>
        <x:v>0</x:v>
      </x:c>
      <x:c r="AL1637" s="18" t="n">
        <x:f>AB1637*INDEX('07 Mode Capacity'!$P$6:$P$17,MATCH("LAND-"&amp;I1637,'07 Mode Capacity'!$C$6:$C$17,0))</x:f>
        <x:v>128.5164065988181</x:v>
      </x:c>
      <x:c r="AM1637" s="18" t="n">
        <x:f>AE1637*INDEX('07 Mode Capacity'!$P$6:$P$17,MATCH("INLAND-"&amp;I1637,'07 Mode Capacity'!$C$6:$C$17,0))</x:f>
        <x:v>0</x:v>
      </x:c>
      <x:c r="AN1637" s="18" t="n">
        <x:f>SUM(AJ1637:AM1637)</x:f>
        <x:v>128.5164065988181</x:v>
      </x:c>
      <x:c r="AO1637" s="17" t="n">
        <x:f>IF(N1637=0,1,AN1637/N1637)</x:f>
        <x:v>0.1220478695145471</x:v>
      </x:c>
      <x:c r="AP1637" s="11" t="str">
        <x:f>IF(AO1637&gt;='01 Controls'!$E$16,"PASS","FAIL")</x:f>
        <x:v>FAIL</x:v>
      </x:c>
      <x:c r="AQ1637" s="11" t="str">
        <x:v>UNQUANTIFIED</x:v>
      </x:c>
      <x:c r="AR1637" s="11" t="str">
        <x:v>Position-class planning record; serial item and receiver open</x:v>
      </x:c>
      <x:c r="AS1637" s="26"/>
      <x:c r="AT1637" s="26"/>
    </x:row>
    <x:row r="1638">
      <x:c r="C1638" s="11" t="str">
        <x:v>M1-C-CAG-LIN-18</x:v>
      </x:c>
      <x:c r="D1638" s="11" t="str">
        <x:v>M1</x:v>
      </x:c>
      <x:c r="E1638" s="11" t="str">
        <x:v>Western fire and heat</x:v>
      </x:c>
      <x:c r="F1638" s="11" t="str">
        <x:v>C-CAG</x:v>
      </x:c>
      <x:c r="G1638" s="11" t="str">
        <x:v>Civil access group</x:v>
      </x:c>
      <x:c r="H1638" s="11" t="str">
        <x:v>LIN-18</x:v>
      </x:c>
      <x:c r="I1638" s="19" t="n">
        <x:v>72</x:v>
      </x:c>
      <x:c r="J1638" s="21" t="n">
        <x:v>4</x:v>
      </x:c>
      <x:c r="K1638" s="18" t="n">
        <x:f>'05 Cargo Register'!K294</x:f>
        <x:v>87.75</x:v>
      </x:c>
      <x:c r="L1638" s="18" t="n">
        <x:f>'05 Cargo Register'!N294</x:f>
        <x:v>7</x:v>
      </x:c>
      <x:c r="M1638" s="18" t="n">
        <x:f>'05 Cargo Register'!O294</x:f>
        <x:v>308</x:v>
      </x:c>
      <x:c r="N1638" s="18" t="n">
        <x:f>J1638*K1638</x:f>
        <x:v>351</x:v>
      </x:c>
      <x:c r="O1638" s="18" t="n">
        <x:f>J1638*L1638</x:f>
        <x:v>28</x:v>
      </x:c>
      <x:c r="P1638" s="18" t="n">
        <x:f>J1638*M1638</x:f>
        <x:v>1232</x:v>
      </x:c>
      <x:c r="Q1638" s="22" t="n">
        <x:f>'01 Controls'!$E$25*'02 Cargo Classes'!$M$13</x:f>
        <x:v>0</x:v>
      </x:c>
      <x:c r="R1638" s="22" t="n">
        <x:f>'01 Controls'!$F$25*'02 Cargo Classes'!$N$13</x:f>
        <x:v>0</x:v>
      </x:c>
      <x:c r="S1638" s="22" t="n">
        <x:f>'01 Controls'!$G$25*'02 Cargo Classes'!$O$13</x:f>
        <x:v>0.9</x:v>
      </x:c>
      <x:c r="T1638" s="22" t="n">
        <x:f>'01 Controls'!$H$25*'02 Cargo Classes'!$P$13</x:f>
        <x:v>0</x:v>
      </x:c>
      <x:c r="U1638" s="22" t="n">
        <x:f>SUM(Q1638:T1638)</x:f>
        <x:v>0.9</x:v>
      </x:c>
      <x:c r="V1638" s="18" t="n">
        <x:f>IF(U1638=0,0,N1638*Q1638/U1638)</x:f>
        <x:v>0</x:v>
      </x:c>
      <x:c r="W1638" s="18" t="n">
        <x:f>IF(U1638=0,0,P1638*Q1638/U1638)</x:f>
        <x:v>0</x:v>
      </x:c>
      <x:c r="X1638" s="18" t="n">
        <x:f>MAX(V1638,W1638*'01 Controls'!$E$12)</x:f>
        <x:v>0</x:v>
      </x:c>
      <x:c r="Y1638" s="18" t="n">
        <x:f>IF(U1638=0,0,N1638*R1638/U1638)</x:f>
        <x:v>0</x:v>
      </x:c>
      <x:c r="Z1638" s="18" t="n">
        <x:f>IF(U1638=0,0,P1638*R1638/U1638)</x:f>
        <x:v>0</x:v>
      </x:c>
      <x:c r="AA1638" s="18" t="n">
        <x:f>MAX(Y1638,Z1638*'01 Controls'!$E$13)</x:f>
        <x:v>0</x:v>
      </x:c>
      <x:c r="AB1638" s="18" t="n">
        <x:f>IF(U1638=0,0,N1638*S1638/U1638)</x:f>
        <x:v>351.00000000000006</x:v>
      </x:c>
      <x:c r="AC1638" s="18" t="n">
        <x:f>IF(U1638=0,0,P1638*S1638/U1638)</x:f>
        <x:v>1232</x:v>
      </x:c>
      <x:c r="AD1638" s="18" t="n">
        <x:f>MAX(AB1638,AC1638*'01 Controls'!$E$14)</x:f>
        <x:v>351.00000000000006</x:v>
      </x:c>
      <x:c r="AE1638" s="18" t="n">
        <x:f>IF(U1638=0,0,N1638*T1638/U1638)</x:f>
        <x:v>0</x:v>
      </x:c>
      <x:c r="AF1638" s="18" t="n">
        <x:f>IF(U1638=0,0,P1638*T1638/U1638)</x:f>
        <x:v>0</x:v>
      </x:c>
      <x:c r="AG1638" s="18" t="n">
        <x:f>MAX(AE1638,AF1638*'01 Controls'!$E$15)</x:f>
        <x:v>0</x:v>
      </x:c>
      <x:c r="AH1638" s="18" t="n">
        <x:f>SUM(V1638,Y1638,AB1638,AE1638)</x:f>
        <x:v>351.00000000000006</x:v>
      </x:c>
      <x:c r="AI1638" s="18" t="n">
        <x:f>N1638-AH1638</x:f>
        <x:v>-5.684341886080802e-14</x:v>
      </x:c>
      <x:c r="AJ1638" s="18" t="n">
        <x:f>V1638*INDEX('07 Mode Capacity'!$P$6:$P$17,MATCH("AIR-"&amp;I1638,'07 Mode Capacity'!$C$6:$C$17,0))</x:f>
        <x:v>0</x:v>
      </x:c>
      <x:c r="AK1638" s="18" t="n">
        <x:f>Y1638*INDEX('07 Mode Capacity'!$P$6:$P$17,MATCH("OCEAN-"&amp;I1638,'07 Mode Capacity'!$C$6:$C$17,0))</x:f>
        <x:v>0</x:v>
      </x:c>
      <x:c r="AL1638" s="18" t="n">
        <x:f>AB1638*INDEX('07 Mode Capacity'!$P$6:$P$17,MATCH("LAND-"&amp;I1638,'07 Mode Capacity'!$C$6:$C$17,0))</x:f>
        <x:v>250.9685888978386</x:v>
      </x:c>
      <x:c r="AM1638" s="18" t="n">
        <x:f>AE1638*INDEX('07 Mode Capacity'!$P$6:$P$17,MATCH("INLAND-"&amp;I1638,'07 Mode Capacity'!$C$6:$C$17,0))</x:f>
        <x:v>0</x:v>
      </x:c>
      <x:c r="AN1638" s="18" t="n">
        <x:f>SUM(AJ1638:AM1638)</x:f>
        <x:v>250.9685888978386</x:v>
      </x:c>
      <x:c r="AO1638" s="17" t="n">
        <x:f>IF(N1638=0,1,AN1638/N1638)</x:f>
        <x:v>0.715010224780167</x:v>
      </x:c>
      <x:c r="AP1638" s="11" t="str">
        <x:f>IF(AO1638&gt;='01 Controls'!$E$16,"PASS","FAIL")</x:f>
        <x:v>FAIL</x:v>
      </x:c>
      <x:c r="AQ1638" s="11" t="str">
        <x:v>UNQUANTIFIED</x:v>
      </x:c>
      <x:c r="AR1638" s="11" t="str">
        <x:v>Position-class planning record; serial item and receiver open</x:v>
      </x:c>
      <x:c r="AS1638" s="26"/>
      <x:c r="AT1638" s="26"/>
    </x:row>
    <x:row r="1639">
      <x:c r="C1639" s="11" t="str">
        <x:v>M1-C-CAG-BLK-08</x:v>
      </x:c>
      <x:c r="D1639" s="11" t="str">
        <x:v>M1</x:v>
      </x:c>
      <x:c r="E1639" s="11" t="str">
        <x:v>Western fire and heat</x:v>
      </x:c>
      <x:c r="F1639" s="11" t="str">
        <x:v>C-CAG</x:v>
      </x:c>
      <x:c r="G1639" s="11" t="str">
        <x:v>Civil access group</x:v>
      </x:c>
      <x:c r="H1639" s="11" t="str">
        <x:v>BLK-08</x:v>
      </x:c>
      <x:c r="I1639" s="19" t="n">
        <x:v>48</x:v>
      </x:c>
      <x:c r="J1639" s="21" t="n">
        <x:v>4</x:v>
      </x:c>
      <x:c r="K1639" s="18" t="n">
        <x:f>'05 Cargo Register'!K295</x:f>
        <x:v>745.875</x:v>
      </x:c>
      <x:c r="L1639" s="18" t="n">
        <x:f>'05 Cargo Register'!N295</x:f>
        <x:v>117</x:v>
      </x:c>
      <x:c r="M1639" s="18" t="n">
        <x:f>'05 Cargo Register'!O295</x:f>
        <x:v>5967</x:v>
      </x:c>
      <x:c r="N1639" s="18" t="n">
        <x:f>J1639*K1639</x:f>
        <x:v>2983.5</x:v>
      </x:c>
      <x:c r="O1639" s="18" t="n">
        <x:f>J1639*L1639</x:f>
        <x:v>468</x:v>
      </x:c>
      <x:c r="P1639" s="18" t="n">
        <x:f>J1639*M1639</x:f>
        <x:v>23868</x:v>
      </x:c>
      <x:c r="Q1639" s="22" t="n">
        <x:f>'01 Controls'!$E$25*'02 Cargo Classes'!$M$14</x:f>
        <x:v>0.1</x:v>
      </x:c>
      <x:c r="R1639" s="22" t="n">
        <x:f>'01 Controls'!$F$25*'02 Cargo Classes'!$N$14</x:f>
        <x:v>0</x:v>
      </x:c>
      <x:c r="S1639" s="22" t="n">
        <x:f>'01 Controls'!$G$25*'02 Cargo Classes'!$O$14</x:f>
        <x:v>0.9</x:v>
      </x:c>
      <x:c r="T1639" s="22" t="n">
        <x:f>'01 Controls'!$H$25*'02 Cargo Classes'!$P$14</x:f>
        <x:v>0</x:v>
      </x:c>
      <x:c r="U1639" s="22" t="n">
        <x:f>SUM(Q1639:T1639)</x:f>
        <x:v>1</x:v>
      </x:c>
      <x:c r="V1639" s="18" t="n">
        <x:f>IF(U1639=0,0,N1639*Q1639/U1639)</x:f>
        <x:v>298.35</x:v>
      </x:c>
      <x:c r="W1639" s="18" t="n">
        <x:f>IF(U1639=0,0,P1639*Q1639/U1639)</x:f>
        <x:v>2386.8</x:v>
      </x:c>
      <x:c r="X1639" s="18" t="n">
        <x:f>MAX(V1639,W1639*'01 Controls'!$E$12)</x:f>
        <x:v>596.7</x:v>
      </x:c>
      <x:c r="Y1639" s="18" t="n">
        <x:f>IF(U1639=0,0,N1639*R1639/U1639)</x:f>
        <x:v>0</x:v>
      </x:c>
      <x:c r="Z1639" s="18" t="n">
        <x:f>IF(U1639=0,0,P1639*R1639/U1639)</x:f>
        <x:v>0</x:v>
      </x:c>
      <x:c r="AA1639" s="18" t="n">
        <x:f>MAX(Y1639,Z1639*'01 Controls'!$E$13)</x:f>
        <x:v>0</x:v>
      </x:c>
      <x:c r="AB1639" s="18" t="n">
        <x:f>IF(U1639=0,0,N1639*S1639/U1639)</x:f>
        <x:v>2685.15</x:v>
      </x:c>
      <x:c r="AC1639" s="18" t="n">
        <x:f>IF(U1639=0,0,P1639*S1639/U1639)</x:f>
        <x:v>21481.2</x:v>
      </x:c>
      <x:c r="AD1639" s="18" t="n">
        <x:f>MAX(AB1639,AC1639*'01 Controls'!$E$14)</x:f>
        <x:v>4296.240000000001</x:v>
      </x:c>
      <x:c r="AE1639" s="18" t="n">
        <x:f>IF(U1639=0,0,N1639*T1639/U1639)</x:f>
        <x:v>0</x:v>
      </x:c>
      <x:c r="AF1639" s="18" t="n">
        <x:f>IF(U1639=0,0,P1639*T1639/U1639)</x:f>
        <x:v>0</x:v>
      </x:c>
      <x:c r="AG1639" s="18" t="n">
        <x:f>MAX(AE1639,AF1639*'01 Controls'!$E$15)</x:f>
        <x:v>0</x:v>
      </x:c>
      <x:c r="AH1639" s="18" t="n">
        <x:f>SUM(V1639,Y1639,AB1639,AE1639)</x:f>
        <x:v>2983.5</x:v>
      </x:c>
      <x:c r="AI1639" s="18" t="n">
        <x:f>N1639-AH1639</x:f>
        <x:v>0</x:v>
      </x:c>
      <x:c r="AJ1639" s="18" t="n">
        <x:f>V1639*INDEX('07 Mode Capacity'!$P$6:$P$17,MATCH("AIR-"&amp;I1639,'07 Mode Capacity'!$C$6:$C$17,0))</x:f>
        <x:v>83.63814365061046</x:v>
      </x:c>
      <x:c r="AK1639" s="18" t="n">
        <x:f>Y1639*INDEX('07 Mode Capacity'!$P$6:$P$17,MATCH("OCEAN-"&amp;I1639,'07 Mode Capacity'!$C$6:$C$17,0))</x:f>
        <x:v>0</x:v>
      </x:c>
      <x:c r="AL1639" s="18" t="n">
        <x:f>AB1639*INDEX('07 Mode Capacity'!$P$6:$P$17,MATCH("LAND-"&amp;I1639,'07 Mode Capacity'!$C$6:$C$17,0))</x:f>
        <x:v>327.71683682698614</x:v>
      </x:c>
      <x:c r="AM1639" s="18" t="n">
        <x:f>AE1639*INDEX('07 Mode Capacity'!$P$6:$P$17,MATCH("INLAND-"&amp;I1639,'07 Mode Capacity'!$C$6:$C$17,0))</x:f>
        <x:v>0</x:v>
      </x:c>
      <x:c r="AN1639" s="18" t="n">
        <x:f>SUM(AJ1639:AM1639)</x:f>
        <x:v>411.3549804775966</x:v>
      </x:c>
      <x:c r="AO1639" s="17" t="n">
        <x:f>IF(N1639=0,1,AN1639/N1639)</x:f>
        <x:v>0.13787664839202166</x:v>
      </x:c>
      <x:c r="AP1639" s="11" t="str">
        <x:f>IF(AO1639&gt;='01 Controls'!$E$16,"PASS","FAIL")</x:f>
        <x:v>FAIL</x:v>
      </x:c>
      <x:c r="AQ1639" s="11" t="str">
        <x:v>UNQUANTIFIED</x:v>
      </x:c>
      <x:c r="AR1639" s="11" t="str">
        <x:v>Position-class planning record; serial item and receiver open</x:v>
      </x:c>
      <x:c r="AS1639" s="26"/>
      <x:c r="AT1639" s="26"/>
    </x:row>
    <x:row r="1640">
      <x:c r="C1640" s="11" t="str">
        <x:v>M1-C-DTG-APL-45</x:v>
      </x:c>
      <x:c r="D1640" s="11" t="str">
        <x:v>M1</x:v>
      </x:c>
      <x:c r="E1640" s="11" t="str">
        <x:v>Western fire and heat</x:v>
      </x:c>
      <x:c r="F1640" s="11" t="str">
        <x:v>C-DTG</x:v>
      </x:c>
      <x:c r="G1640" s="11" t="str">
        <x:v>Displacement transition group</x:v>
      </x:c>
      <x:c r="H1640" s="11" t="str">
        <x:v>APL-45</x:v>
      </x:c>
      <x:c r="I1640" s="19" t="n">
        <x:v>24</x:v>
      </x:c>
      <x:c r="J1640" s="21" t="n">
        <x:v>2</x:v>
      </x:c>
      <x:c r="K1640" s="18" t="n">
        <x:f>'05 Cargo Register'!K296</x:f>
        <x:v>175.5</x:v>
      </x:c>
      <x:c r="L1640" s="18" t="n">
        <x:f>'05 Cargo Register'!N296</x:f>
        <x:v>46</x:v>
      </x:c>
      <x:c r="M1640" s="18" t="n">
        <x:f>'05 Cargo Register'!O296</x:f>
        <x:v>345</x:v>
      </x:c>
      <x:c r="N1640" s="18" t="n">
        <x:f>J1640*K1640</x:f>
        <x:v>351</x:v>
      </x:c>
      <x:c r="O1640" s="18" t="n">
        <x:f>J1640*L1640</x:f>
        <x:v>92</x:v>
      </x:c>
      <x:c r="P1640" s="18" t="n">
        <x:f>J1640*M1640</x:f>
        <x:v>690</x:v>
      </x:c>
      <x:c r="Q1640" s="22" t="n">
        <x:f>'01 Controls'!$E$25*'02 Cargo Classes'!$M$6</x:f>
        <x:v>0.30000000000000004</x:v>
      </x:c>
      <x:c r="R1640" s="22" t="n">
        <x:f>'01 Controls'!$F$25*'02 Cargo Classes'!$N$6</x:f>
        <x:v>0</x:v>
      </x:c>
      <x:c r="S1640" s="22" t="n">
        <x:f>'01 Controls'!$G$25*'02 Cargo Classes'!$O$6</x:f>
        <x:v>0.9</x:v>
      </x:c>
      <x:c r="T1640" s="22" t="n">
        <x:f>'01 Controls'!$H$25*'02 Cargo Classes'!$P$6</x:f>
        <x:v>0</x:v>
      </x:c>
      <x:c r="U1640" s="22" t="n">
        <x:f>SUM(Q1640:T1640)</x:f>
        <x:v>1.2000000000000002</x:v>
      </x:c>
      <x:c r="V1640" s="18" t="n">
        <x:f>IF(U1640=0,0,N1640*Q1640/U1640)</x:f>
        <x:v>87.75</x:v>
      </x:c>
      <x:c r="W1640" s="18" t="n">
        <x:f>IF(U1640=0,0,P1640*Q1640/U1640)</x:f>
        <x:v>172.5</x:v>
      </x:c>
      <x:c r="X1640" s="18" t="n">
        <x:f>MAX(V1640,W1640*'01 Controls'!$E$12)</x:f>
        <x:v>87.75</x:v>
      </x:c>
      <x:c r="Y1640" s="18" t="n">
        <x:f>IF(U1640=0,0,N1640*R1640/U1640)</x:f>
        <x:v>0</x:v>
      </x:c>
      <x:c r="Z1640" s="18" t="n">
        <x:f>IF(U1640=0,0,P1640*R1640/U1640)</x:f>
        <x:v>0</x:v>
      </x:c>
      <x:c r="AA1640" s="18" t="n">
        <x:f>MAX(Y1640,Z1640*'01 Controls'!$E$13)</x:f>
        <x:v>0</x:v>
      </x:c>
      <x:c r="AB1640" s="18" t="n">
        <x:f>IF(U1640=0,0,N1640*S1640/U1640)</x:f>
        <x:v>263.25</x:v>
      </x:c>
      <x:c r="AC1640" s="18" t="n">
        <x:f>IF(U1640=0,0,P1640*S1640/U1640)</x:f>
        <x:v>517.4999999999999</x:v>
      </x:c>
      <x:c r="AD1640" s="18" t="n">
        <x:f>MAX(AB1640,AC1640*'01 Controls'!$E$14)</x:f>
        <x:v>263.25</x:v>
      </x:c>
      <x:c r="AE1640" s="18" t="n">
        <x:f>IF(U1640=0,0,N1640*T1640/U1640)</x:f>
        <x:v>0</x:v>
      </x:c>
      <x:c r="AF1640" s="18" t="n">
        <x:f>IF(U1640=0,0,P1640*T1640/U1640)</x:f>
        <x:v>0</x:v>
      </x:c>
      <x:c r="AG1640" s="18" t="n">
        <x:f>MAX(AE1640,AF1640*'01 Controls'!$E$15)</x:f>
        <x:v>0</x:v>
      </x:c>
      <x:c r="AH1640" s="18" t="n">
        <x:f>SUM(V1640,Y1640,AB1640,AE1640)</x:f>
        <x:v>351</x:v>
      </x:c>
      <x:c r="AI1640" s="18" t="n">
        <x:f>N1640-AH1640</x:f>
        <x:v>0</x:v>
      </x:c>
      <x:c r="AJ1640" s="18" t="n">
        <x:f>V1640*INDEX('07 Mode Capacity'!$P$6:$P$17,MATCH("AIR-"&amp;I1640,'07 Mode Capacity'!$C$6:$C$17,0))</x:f>
        <x:v>17.8057094528608</x:v>
      </x:c>
      <x:c r="AK1640" s="18" t="n">
        <x:f>Y1640*INDEX('07 Mode Capacity'!$P$6:$P$17,MATCH("OCEAN-"&amp;I1640,'07 Mode Capacity'!$C$6:$C$17,0))</x:f>
        <x:v>0</x:v>
      </x:c>
      <x:c r="AL1640" s="18" t="n">
        <x:f>AB1640*INDEX('07 Mode Capacity'!$P$6:$P$17,MATCH("LAND-"&amp;I1640,'07 Mode Capacity'!$C$6:$C$17,0))</x:f>
        <x:v>100.69336830869133</x:v>
      </x:c>
      <x:c r="AM1640" s="18" t="n">
        <x:f>AE1640*INDEX('07 Mode Capacity'!$P$6:$P$17,MATCH("INLAND-"&amp;I1640,'07 Mode Capacity'!$C$6:$C$17,0))</x:f>
        <x:v>0</x:v>
      </x:c>
      <x:c r="AN1640" s="18" t="n">
        <x:f>SUM(AJ1640:AM1640)</x:f>
        <x:v>118.49907776155213</x:v>
      </x:c>
      <x:c r="AO1640" s="17" t="n">
        <x:f>IF(N1640=0,1,AN1640/N1640)</x:f>
        <x:v>0.33760421014687214</x:v>
      </x:c>
      <x:c r="AP1640" s="11" t="str">
        <x:f>IF(AO1640&gt;='01 Controls'!$E$16,"PASS","FAIL")</x:f>
        <x:v>FAIL</x:v>
      </x:c>
      <x:c r="AQ1640" s="11" t="str">
        <x:v>UNQUANTIFIED</x:v>
      </x:c>
      <x:c r="AR1640" s="11" t="str">
        <x:v>Position-class planning record; serial item and receiver open</x:v>
      </x:c>
      <x:c r="AS1640" s="26"/>
      <x:c r="AT1640" s="26"/>
    </x:row>
    <x:row r="1641">
      <x:c r="C1641" s="11" t="str">
        <x:v>M1-C-DTG-ISO-18</x:v>
      </x:c>
      <x:c r="D1641" s="11" t="str">
        <x:v>M1</x:v>
      </x:c>
      <x:c r="E1641" s="11" t="str">
        <x:v>Western fire and heat</x:v>
      </x:c>
      <x:c r="F1641" s="11" t="str">
        <x:v>C-DTG</x:v>
      </x:c>
      <x:c r="G1641" s="11" t="str">
        <x:v>Displacement transition group</x:v>
      </x:c>
      <x:c r="H1641" s="11" t="str">
        <x:v>ISO-18</x:v>
      </x:c>
      <x:c r="I1641" s="19" t="n">
        <x:v>48</x:v>
      </x:c>
      <x:c r="J1641" s="21" t="n">
        <x:v>2</x:v>
      </x:c>
      <x:c r="K1641" s="18" t="n">
        <x:f>'05 Cargo Register'!K297</x:f>
        <x:v>438.75</x:v>
      </x:c>
      <x:c r="L1641" s="18" t="n">
        <x:f>'05 Cargo Register'!N297</x:f>
        <x:v>29</x:v>
      </x:c>
      <x:c r="M1641" s="18" t="n">
        <x:f>'05 Cargo Register'!O297</x:f>
        <x:v>765.6</x:v>
      </x:c>
      <x:c r="N1641" s="18" t="n">
        <x:f>J1641*K1641</x:f>
        <x:v>877.5</x:v>
      </x:c>
      <x:c r="O1641" s="18" t="n">
        <x:f>J1641*L1641</x:f>
        <x:v>58</x:v>
      </x:c>
      <x:c r="P1641" s="18" t="n">
        <x:f>J1641*M1641</x:f>
        <x:v>1531.2</x:v>
      </x:c>
      <x:c r="Q1641" s="22" t="n">
        <x:f>'01 Controls'!$E$25*'02 Cargo Classes'!$M$7</x:f>
        <x:v>0.020000000000000004</x:v>
      </x:c>
      <x:c r="R1641" s="22" t="n">
        <x:f>'01 Controls'!$F$25*'02 Cargo Classes'!$N$7</x:f>
        <x:v>0</x:v>
      </x:c>
      <x:c r="S1641" s="22" t="n">
        <x:f>'01 Controls'!$G$25*'02 Cargo Classes'!$O$7</x:f>
        <x:v>1.08</x:v>
      </x:c>
      <x:c r="T1641" s="22" t="n">
        <x:f>'01 Controls'!$H$25*'02 Cargo Classes'!$P$7</x:f>
        <x:v>0</x:v>
      </x:c>
      <x:c r="U1641" s="22" t="n">
        <x:f>SUM(Q1641:T1641)</x:f>
        <x:v>1.1</x:v>
      </x:c>
      <x:c r="V1641" s="18" t="n">
        <x:f>IF(U1641=0,0,N1641*Q1641/U1641)</x:f>
        <x:v>15.954545454545457</x:v>
      </x:c>
      <x:c r="W1641" s="18" t="n">
        <x:f>IF(U1641=0,0,P1641*Q1641/U1641)</x:f>
        <x:v>27.840000000000003</x:v>
      </x:c>
      <x:c r="X1641" s="18" t="n">
        <x:f>MAX(V1641,W1641*'01 Controls'!$E$12)</x:f>
        <x:v>15.954545454545457</x:v>
      </x:c>
      <x:c r="Y1641" s="18" t="n">
        <x:f>IF(U1641=0,0,N1641*R1641/U1641)</x:f>
        <x:v>0</x:v>
      </x:c>
      <x:c r="Z1641" s="18" t="n">
        <x:f>IF(U1641=0,0,P1641*R1641/U1641)</x:f>
        <x:v>0</x:v>
      </x:c>
      <x:c r="AA1641" s="18" t="n">
        <x:f>MAX(Y1641,Z1641*'01 Controls'!$E$13)</x:f>
        <x:v>0</x:v>
      </x:c>
      <x:c r="AB1641" s="18" t="n">
        <x:f>IF(U1641=0,0,N1641*S1641/U1641)</x:f>
        <x:v>861.5454545454545</x:v>
      </x:c>
      <x:c r="AC1641" s="18" t="n">
        <x:f>IF(U1641=0,0,P1641*S1641/U1641)</x:f>
        <x:v>1503.36</x:v>
      </x:c>
      <x:c r="AD1641" s="18" t="n">
        <x:f>MAX(AB1641,AC1641*'01 Controls'!$E$14)</x:f>
        <x:v>861.5454545454545</x:v>
      </x:c>
      <x:c r="AE1641" s="18" t="n">
        <x:f>IF(U1641=0,0,N1641*T1641/U1641)</x:f>
        <x:v>0</x:v>
      </x:c>
      <x:c r="AF1641" s="18" t="n">
        <x:f>IF(U1641=0,0,P1641*T1641/U1641)</x:f>
        <x:v>0</x:v>
      </x:c>
      <x:c r="AG1641" s="18" t="n">
        <x:f>MAX(AE1641,AF1641*'01 Controls'!$E$15)</x:f>
        <x:v>0</x:v>
      </x:c>
      <x:c r="AH1641" s="18" t="n">
        <x:f>SUM(V1641,Y1641,AB1641,AE1641)</x:f>
        <x:v>877.5</x:v>
      </x:c>
      <x:c r="AI1641" s="18" t="n">
        <x:f>N1641-AH1641</x:f>
        <x:v>0</x:v>
      </x:c>
      <x:c r="AJ1641" s="18" t="n">
        <x:f>V1641*INDEX('07 Mode Capacity'!$P$6:$P$17,MATCH("AIR-"&amp;I1641,'07 Mode Capacity'!$C$6:$C$17,0))</x:f>
        <x:v>4.4726280027064425</x:v>
      </x:c>
      <x:c r="AK1641" s="18" t="n">
        <x:f>Y1641*INDEX('07 Mode Capacity'!$P$6:$P$17,MATCH("OCEAN-"&amp;I1641,'07 Mode Capacity'!$C$6:$C$17,0))</x:f>
        <x:v>0</x:v>
      </x:c>
      <x:c r="AL1641" s="18" t="n">
        <x:f>AB1641*INDEX('07 Mode Capacity'!$P$6:$P$17,MATCH("LAND-"&amp;I1641,'07 Mode Capacity'!$C$6:$C$17,0))</x:f>
        <x:v>105.14978721721481</x:v>
      </x:c>
      <x:c r="AM1641" s="18" t="n">
        <x:f>AE1641*INDEX('07 Mode Capacity'!$P$6:$P$17,MATCH("INLAND-"&amp;I1641,'07 Mode Capacity'!$C$6:$C$17,0))</x:f>
        <x:v>0</x:v>
      </x:c>
      <x:c r="AN1641" s="18" t="n">
        <x:f>SUM(AJ1641:AM1641)</x:f>
        <x:v>109.62241521992125</x:v>
      </x:c>
      <x:c r="AO1641" s="17" t="n">
        <x:f>IF(N1641=0,1,AN1641/N1641)</x:f>
        <x:v>0.12492582931045157</x:v>
      </x:c>
      <x:c r="AP1641" s="11" t="str">
        <x:f>IF(AO1641&gt;='01 Controls'!$E$16,"PASS","FAIL")</x:f>
        <x:v>FAIL</x:v>
      </x:c>
      <x:c r="AQ1641" s="11" t="str">
        <x:v>UNQUANTIFIED</x:v>
      </x:c>
      <x:c r="AR1641" s="11" t="str">
        <x:v>Position-class planning record; serial item and receiver open</x:v>
      </x:c>
      <x:c r="AS1641" s="26"/>
      <x:c r="AT1641" s="26"/>
    </x:row>
    <x:row r="1642">
      <x:c r="C1642" s="11" t="str">
        <x:v>M1-C-DTG-COL-12</x:v>
      </x:c>
      <x:c r="D1642" s="11" t="str">
        <x:v>M1</x:v>
      </x:c>
      <x:c r="E1642" s="11" t="str">
        <x:v>Western fire and heat</x:v>
      </x:c>
      <x:c r="F1642" s="11" t="str">
        <x:v>C-DTG</x:v>
      </x:c>
      <x:c r="G1642" s="11" t="str">
        <x:v>Displacement transition group</x:v>
      </x:c>
      <x:c r="H1642" s="11" t="str">
        <x:v>COL-12</x:v>
      </x:c>
      <x:c r="I1642" s="19" t="n">
        <x:v>24</x:v>
      </x:c>
      <x:c r="J1642" s="21" t="n">
        <x:v>2</x:v>
      </x:c>
      <x:c r="K1642" s="18" t="n">
        <x:f>'05 Cargo Register'!K298</x:f>
        <x:v>175.5</x:v>
      </x:c>
      <x:c r="L1642" s="18" t="n">
        <x:f>'05 Cargo Register'!N298</x:f>
        <x:v>19</x:v>
      </x:c>
      <x:c r="M1642" s="18" t="n">
        <x:f>'05 Cargo Register'!O298</x:f>
        <x:v>501.6</x:v>
      </x:c>
      <x:c r="N1642" s="18" t="n">
        <x:f>J1642*K1642</x:f>
        <x:v>351</x:v>
      </x:c>
      <x:c r="O1642" s="18" t="n">
        <x:f>J1642*L1642</x:f>
        <x:v>38</x:v>
      </x:c>
      <x:c r="P1642" s="18" t="n">
        <x:f>J1642*M1642</x:f>
        <x:v>1003.2</x:v>
      </x:c>
      <x:c r="Q1642" s="22" t="n">
        <x:f>'01 Controls'!$E$25*'02 Cargo Classes'!$M$8</x:f>
        <x:v>0.2</x:v>
      </x:c>
      <x:c r="R1642" s="22" t="n">
        <x:f>'01 Controls'!$F$25*'02 Cargo Classes'!$N$8</x:f>
        <x:v>0</x:v>
      </x:c>
      <x:c r="S1642" s="22" t="n">
        <x:f>'01 Controls'!$G$25*'02 Cargo Classes'!$O$8</x:f>
        <x:v>1.08</x:v>
      </x:c>
      <x:c r="T1642" s="22" t="n">
        <x:f>'01 Controls'!$H$25*'02 Cargo Classes'!$P$8</x:f>
        <x:v>0</x:v>
      </x:c>
      <x:c r="U1642" s="22" t="n">
        <x:f>SUM(Q1642:T1642)</x:f>
        <x:v>1.28</x:v>
      </x:c>
      <x:c r="V1642" s="18" t="n">
        <x:f>IF(U1642=0,0,N1642*Q1642/U1642)</x:f>
        <x:v>54.84375</x:v>
      </x:c>
      <x:c r="W1642" s="18" t="n">
        <x:f>IF(U1642=0,0,P1642*Q1642/U1642)</x:f>
        <x:v>156.75</x:v>
      </x:c>
      <x:c r="X1642" s="18" t="n">
        <x:f>MAX(V1642,W1642*'01 Controls'!$E$12)</x:f>
        <x:v>54.84375</x:v>
      </x:c>
      <x:c r="Y1642" s="18" t="n">
        <x:f>IF(U1642=0,0,N1642*R1642/U1642)</x:f>
        <x:v>0</x:v>
      </x:c>
      <x:c r="Z1642" s="18" t="n">
        <x:f>IF(U1642=0,0,P1642*R1642/U1642)</x:f>
        <x:v>0</x:v>
      </x:c>
      <x:c r="AA1642" s="18" t="n">
        <x:f>MAX(Y1642,Z1642*'01 Controls'!$E$13)</x:f>
        <x:v>0</x:v>
      </x:c>
      <x:c r="AB1642" s="18" t="n">
        <x:f>IF(U1642=0,0,N1642*S1642/U1642)</x:f>
        <x:v>296.15625</x:v>
      </x:c>
      <x:c r="AC1642" s="18" t="n">
        <x:f>IF(U1642=0,0,P1642*S1642/U1642)</x:f>
        <x:v>846.45</x:v>
      </x:c>
      <x:c r="AD1642" s="18" t="n">
        <x:f>MAX(AB1642,AC1642*'01 Controls'!$E$14)</x:f>
        <x:v>296.15625</x:v>
      </x:c>
      <x:c r="AE1642" s="18" t="n">
        <x:f>IF(U1642=0,0,N1642*T1642/U1642)</x:f>
        <x:v>0</x:v>
      </x:c>
      <x:c r="AF1642" s="18" t="n">
        <x:f>IF(U1642=0,0,P1642*T1642/U1642)</x:f>
        <x:v>0</x:v>
      </x:c>
      <x:c r="AG1642" s="18" t="n">
        <x:f>MAX(AE1642,AF1642*'01 Controls'!$E$15)</x:f>
        <x:v>0</x:v>
      </x:c>
      <x:c r="AH1642" s="18" t="n">
        <x:f>SUM(V1642,Y1642,AB1642,AE1642)</x:f>
        <x:v>351</x:v>
      </x:c>
      <x:c r="AI1642" s="18" t="n">
        <x:f>N1642-AH1642</x:f>
        <x:v>0</x:v>
      </x:c>
      <x:c r="AJ1642" s="18" t="n">
        <x:f>V1642*INDEX('07 Mode Capacity'!$P$6:$P$17,MATCH("AIR-"&amp;I1642,'07 Mode Capacity'!$C$6:$C$17,0))</x:f>
        <x:v>11.128568408038</x:v>
      </x:c>
      <x:c r="AK1642" s="18" t="n">
        <x:f>Y1642*INDEX('07 Mode Capacity'!$P$6:$P$17,MATCH("OCEAN-"&amp;I1642,'07 Mode Capacity'!$C$6:$C$17,0))</x:f>
        <x:v>0</x:v>
      </x:c>
      <x:c r="AL1642" s="18" t="n">
        <x:f>AB1642*INDEX('07 Mode Capacity'!$P$6:$P$17,MATCH("LAND-"&amp;I1642,'07 Mode Capacity'!$C$6:$C$17,0))</x:f>
        <x:v>113.28003934727775</x:v>
      </x:c>
      <x:c r="AM1642" s="18" t="n">
        <x:f>AE1642*INDEX('07 Mode Capacity'!$P$6:$P$17,MATCH("INLAND-"&amp;I1642,'07 Mode Capacity'!$C$6:$C$17,0))</x:f>
        <x:v>0</x:v>
      </x:c>
      <x:c r="AN1642" s="18" t="n">
        <x:f>SUM(AJ1642:AM1642)</x:f>
        <x:v>124.40860775531576</x:v>
      </x:c>
      <x:c r="AO1642" s="17" t="n">
        <x:f>IF(N1642=0,1,AN1642/N1642)</x:f>
        <x:v>0.35444047793537253</x:v>
      </x:c>
      <x:c r="AP1642" s="11" t="str">
        <x:f>IF(AO1642&gt;='01 Controls'!$E$16,"PASS","FAIL")</x:f>
        <x:v>FAIL</x:v>
      </x:c>
      <x:c r="AQ1642" s="11" t="str">
        <x:v>UNQUANTIFIED</x:v>
      </x:c>
      <x:c r="AR1642" s="11" t="str">
        <x:v>Position-class planning record; serial item and receiver open</x:v>
      </x:c>
      <x:c r="AS1642" s="26"/>
      <x:c r="AT1642" s="26"/>
    </x:row>
    <x:row r="1643">
      <x:c r="C1643" s="11" t="str">
        <x:v>M1-C-DTG-BAT-22</x:v>
      </x:c>
      <x:c r="D1643" s="11" t="str">
        <x:v>M1</x:v>
      </x:c>
      <x:c r="E1643" s="11" t="str">
        <x:v>Western fire and heat</x:v>
      </x:c>
      <x:c r="F1643" s="11" t="str">
        <x:v>C-DTG</x:v>
      </x:c>
      <x:c r="G1643" s="11" t="str">
        <x:v>Displacement transition group</x:v>
      </x:c>
      <x:c r="H1643" s="11" t="str">
        <x:v>BAT-22</x:v>
      </x:c>
      <x:c r="I1643" s="19" t="n">
        <x:v>48</x:v>
      </x:c>
      <x:c r="J1643" s="21" t="n">
        <x:v>2</x:v>
      </x:c>
      <x:c r="K1643" s="18" t="n">
        <x:f>'05 Cargo Register'!K299</x:f>
        <x:v>131.625</x:v>
      </x:c>
      <x:c r="L1643" s="18" t="n">
        <x:f>'05 Cargo Register'!N299</x:f>
        <x:v>8</x:v>
      </x:c>
      <x:c r="M1643" s="18" t="n">
        <x:f>'05 Cargo Register'!O299</x:f>
        <x:v>211.20000000000002</x:v>
      </x:c>
      <x:c r="N1643" s="18" t="n">
        <x:f>J1643*K1643</x:f>
        <x:v>263.25</x:v>
      </x:c>
      <x:c r="O1643" s="18" t="n">
        <x:f>J1643*L1643</x:f>
        <x:v>16</x:v>
      </x:c>
      <x:c r="P1643" s="18" t="n">
        <x:f>J1643*M1643</x:f>
        <x:v>422.40000000000003</x:v>
      </x:c>
      <x:c r="Q1643" s="22" t="n">
        <x:f>'01 Controls'!$E$25*'02 Cargo Classes'!$M$9</x:f>
        <x:v>0</x:v>
      </x:c>
      <x:c r="R1643" s="22" t="n">
        <x:f>'01 Controls'!$F$25*'02 Cargo Classes'!$N$9</x:f>
        <x:v>0</x:v>
      </x:c>
      <x:c r="S1643" s="22" t="n">
        <x:f>'01 Controls'!$G$25*'02 Cargo Classes'!$O$9</x:f>
        <x:v>0.9</x:v>
      </x:c>
      <x:c r="T1643" s="22" t="n">
        <x:f>'01 Controls'!$H$25*'02 Cargo Classes'!$P$9</x:f>
        <x:v>0</x:v>
      </x:c>
      <x:c r="U1643" s="22" t="n">
        <x:f>SUM(Q1643:T1643)</x:f>
        <x:v>0.9</x:v>
      </x:c>
      <x:c r="V1643" s="18" t="n">
        <x:f>IF(U1643=0,0,N1643*Q1643/U1643)</x:f>
        <x:v>0</x:v>
      </x:c>
      <x:c r="W1643" s="18" t="n">
        <x:f>IF(U1643=0,0,P1643*Q1643/U1643)</x:f>
        <x:v>0</x:v>
      </x:c>
      <x:c r="X1643" s="18" t="n">
        <x:f>MAX(V1643,W1643*'01 Controls'!$E$12)</x:f>
        <x:v>0</x:v>
      </x:c>
      <x:c r="Y1643" s="18" t="n">
        <x:f>IF(U1643=0,0,N1643*R1643/U1643)</x:f>
        <x:v>0</x:v>
      </x:c>
      <x:c r="Z1643" s="18" t="n">
        <x:f>IF(U1643=0,0,P1643*R1643/U1643)</x:f>
        <x:v>0</x:v>
      </x:c>
      <x:c r="AA1643" s="18" t="n">
        <x:f>MAX(Y1643,Z1643*'01 Controls'!$E$13)</x:f>
        <x:v>0</x:v>
      </x:c>
      <x:c r="AB1643" s="18" t="n">
        <x:f>IF(U1643=0,0,N1643*S1643/U1643)</x:f>
        <x:v>263.25</x:v>
      </x:c>
      <x:c r="AC1643" s="18" t="n">
        <x:f>IF(U1643=0,0,P1643*S1643/U1643)</x:f>
        <x:v>422.40000000000003</x:v>
      </x:c>
      <x:c r="AD1643" s="18" t="n">
        <x:f>MAX(AB1643,AC1643*'01 Controls'!$E$14)</x:f>
        <x:v>263.25</x:v>
      </x:c>
      <x:c r="AE1643" s="18" t="n">
        <x:f>IF(U1643=0,0,N1643*T1643/U1643)</x:f>
        <x:v>0</x:v>
      </x:c>
      <x:c r="AF1643" s="18" t="n">
        <x:f>IF(U1643=0,0,P1643*T1643/U1643)</x:f>
        <x:v>0</x:v>
      </x:c>
      <x:c r="AG1643" s="18" t="n">
        <x:f>MAX(AE1643,AF1643*'01 Controls'!$E$15)</x:f>
        <x:v>0</x:v>
      </x:c>
      <x:c r="AH1643" s="18" t="n">
        <x:f>SUM(V1643,Y1643,AB1643,AE1643)</x:f>
        <x:v>263.25</x:v>
      </x:c>
      <x:c r="AI1643" s="18" t="n">
        <x:f>N1643-AH1643</x:f>
        <x:v>0</x:v>
      </x:c>
      <x:c r="AJ1643" s="18" t="n">
        <x:f>V1643*INDEX('07 Mode Capacity'!$P$6:$P$17,MATCH("AIR-"&amp;I1643,'07 Mode Capacity'!$C$6:$C$17,0))</x:f>
        <x:v>0</x:v>
      </x:c>
      <x:c r="AK1643" s="18" t="n">
        <x:f>Y1643*INDEX('07 Mode Capacity'!$P$6:$P$17,MATCH("OCEAN-"&amp;I1643,'07 Mode Capacity'!$C$6:$C$17,0))</x:f>
        <x:v>0</x:v>
      </x:c>
      <x:c r="AL1643" s="18" t="n">
        <x:f>AB1643*INDEX('07 Mode Capacity'!$P$6:$P$17,MATCH("LAND-"&amp;I1643,'07 Mode Capacity'!$C$6:$C$17,0))</x:f>
        <x:v>32.12910164970452</x:v>
      </x:c>
      <x:c r="AM1643" s="18" t="n">
        <x:f>AE1643*INDEX('07 Mode Capacity'!$P$6:$P$17,MATCH("INLAND-"&amp;I1643,'07 Mode Capacity'!$C$6:$C$17,0))</x:f>
        <x:v>0</x:v>
      </x:c>
      <x:c r="AN1643" s="18" t="n">
        <x:f>SUM(AJ1643:AM1643)</x:f>
        <x:v>32.12910164970452</x:v>
      </x:c>
      <x:c r="AO1643" s="17" t="n">
        <x:f>IF(N1643=0,1,AN1643/N1643)</x:f>
        <x:v>0.1220478695145471</x:v>
      </x:c>
      <x:c r="AP1643" s="11" t="str">
        <x:f>IF(AO1643&gt;='01 Controls'!$E$16,"PASS","FAIL")</x:f>
        <x:v>FAIL</x:v>
      </x:c>
      <x:c r="AQ1643" s="11" t="str">
        <x:v>UNQUANTIFIED</x:v>
      </x:c>
      <x:c r="AR1643" s="11" t="str">
        <x:v>Position-class planning record; serial item and receiver open</x:v>
      </x:c>
      <x:c r="AS1643" s="26"/>
      <x:c r="AT1643" s="26"/>
    </x:row>
    <x:row r="1644">
      <x:c r="C1644" s="11" t="str">
        <x:v>M1-C-DTG-TNK-20</x:v>
      </x:c>
      <x:c r="D1644" s="11" t="str">
        <x:v>M1</x:v>
      </x:c>
      <x:c r="E1644" s="11" t="str">
        <x:v>Western fire and heat</x:v>
      </x:c>
      <x:c r="F1644" s="11" t="str">
        <x:v>C-DTG</x:v>
      </x:c>
      <x:c r="G1644" s="11" t="str">
        <x:v>Displacement transition group</x:v>
      </x:c>
      <x:c r="H1644" s="11" t="str">
        <x:v>TNK-20</x:v>
      </x:c>
      <x:c r="I1644" s="19" t="n">
        <x:v>48</x:v>
      </x:c>
      <x:c r="J1644" s="21" t="n">
        <x:v>2</x:v>
      </x:c>
      <x:c r="K1644" s="18" t="n">
        <x:f>'05 Cargo Register'!K300</x:f>
        <x:v>175.5</x:v>
      </x:c>
      <x:c r="L1644" s="18" t="n">
        <x:f>'05 Cargo Register'!N300</x:f>
        <x:v>11</x:v>
      </x:c>
      <x:c r="M1644" s="18" t="n">
        <x:f>'05 Cargo Register'!O300</x:f>
        <x:v>233.75</x:v>
      </x:c>
      <x:c r="N1644" s="18" t="n">
        <x:f>J1644*K1644</x:f>
        <x:v>351</x:v>
      </x:c>
      <x:c r="O1644" s="18" t="n">
        <x:f>J1644*L1644</x:f>
        <x:v>22</x:v>
      </x:c>
      <x:c r="P1644" s="18" t="n">
        <x:f>J1644*M1644</x:f>
        <x:v>467.5</x:v>
      </x:c>
      <x:c r="Q1644" s="22" t="n">
        <x:f>'01 Controls'!$E$25*'02 Cargo Classes'!$M$10</x:f>
        <x:v>0</x:v>
      </x:c>
      <x:c r="R1644" s="22" t="n">
        <x:f>'01 Controls'!$F$25*'02 Cargo Classes'!$N$10</x:f>
        <x:v>0</x:v>
      </x:c>
      <x:c r="S1644" s="22" t="n">
        <x:f>'01 Controls'!$G$25*'02 Cargo Classes'!$O$10</x:f>
        <x:v>0.9</x:v>
      </x:c>
      <x:c r="T1644" s="22" t="n">
        <x:f>'01 Controls'!$H$25*'02 Cargo Classes'!$P$10</x:f>
        <x:v>0</x:v>
      </x:c>
      <x:c r="U1644" s="22" t="n">
        <x:f>SUM(Q1644:T1644)</x:f>
        <x:v>0.9</x:v>
      </x:c>
      <x:c r="V1644" s="18" t="n">
        <x:f>IF(U1644=0,0,N1644*Q1644/U1644)</x:f>
        <x:v>0</x:v>
      </x:c>
      <x:c r="W1644" s="18" t="n">
        <x:f>IF(U1644=0,0,P1644*Q1644/U1644)</x:f>
        <x:v>0</x:v>
      </x:c>
      <x:c r="X1644" s="18" t="n">
        <x:f>MAX(V1644,W1644*'01 Controls'!$E$12)</x:f>
        <x:v>0</x:v>
      </x:c>
      <x:c r="Y1644" s="18" t="n">
        <x:f>IF(U1644=0,0,N1644*R1644/U1644)</x:f>
        <x:v>0</x:v>
      </x:c>
      <x:c r="Z1644" s="18" t="n">
        <x:f>IF(U1644=0,0,P1644*R1644/U1644)</x:f>
        <x:v>0</x:v>
      </x:c>
      <x:c r="AA1644" s="18" t="n">
        <x:f>MAX(Y1644,Z1644*'01 Controls'!$E$13)</x:f>
        <x:v>0</x:v>
      </x:c>
      <x:c r="AB1644" s="18" t="n">
        <x:f>IF(U1644=0,0,N1644*S1644/U1644)</x:f>
        <x:v>351.00000000000006</x:v>
      </x:c>
      <x:c r="AC1644" s="18" t="n">
        <x:f>IF(U1644=0,0,P1644*S1644/U1644)</x:f>
        <x:v>467.5</x:v>
      </x:c>
      <x:c r="AD1644" s="18" t="n">
        <x:f>MAX(AB1644,AC1644*'01 Controls'!$E$14)</x:f>
        <x:v>351.00000000000006</x:v>
      </x:c>
      <x:c r="AE1644" s="18" t="n">
        <x:f>IF(U1644=0,0,N1644*T1644/U1644)</x:f>
        <x:v>0</x:v>
      </x:c>
      <x:c r="AF1644" s="18" t="n">
        <x:f>IF(U1644=0,0,P1644*T1644/U1644)</x:f>
        <x:v>0</x:v>
      </x:c>
      <x:c r="AG1644" s="18" t="n">
        <x:f>MAX(AE1644,AF1644*'01 Controls'!$E$15)</x:f>
        <x:v>0</x:v>
      </x:c>
      <x:c r="AH1644" s="18" t="n">
        <x:f>SUM(V1644,Y1644,AB1644,AE1644)</x:f>
        <x:v>351.00000000000006</x:v>
      </x:c>
      <x:c r="AI1644" s="18" t="n">
        <x:f>N1644-AH1644</x:f>
        <x:v>-5.684341886080802e-14</x:v>
      </x:c>
      <x:c r="AJ1644" s="18" t="n">
        <x:f>V1644*INDEX('07 Mode Capacity'!$P$6:$P$17,MATCH("AIR-"&amp;I1644,'07 Mode Capacity'!$C$6:$C$17,0))</x:f>
        <x:v>0</x:v>
      </x:c>
      <x:c r="AK1644" s="18" t="n">
        <x:f>Y1644*INDEX('07 Mode Capacity'!$P$6:$P$17,MATCH("OCEAN-"&amp;I1644,'07 Mode Capacity'!$C$6:$C$17,0))</x:f>
        <x:v>0</x:v>
      </x:c>
      <x:c r="AL1644" s="18" t="n">
        <x:f>AB1644*INDEX('07 Mode Capacity'!$P$6:$P$17,MATCH("LAND-"&amp;I1644,'07 Mode Capacity'!$C$6:$C$17,0))</x:f>
        <x:v>42.83880219960604</x:v>
      </x:c>
      <x:c r="AM1644" s="18" t="n">
        <x:f>AE1644*INDEX('07 Mode Capacity'!$P$6:$P$17,MATCH("INLAND-"&amp;I1644,'07 Mode Capacity'!$C$6:$C$17,0))</x:f>
        <x:v>0</x:v>
      </x:c>
      <x:c r="AN1644" s="18" t="n">
        <x:f>SUM(AJ1644:AM1644)</x:f>
        <x:v>42.83880219960604</x:v>
      </x:c>
      <x:c r="AO1644" s="17" t="n">
        <x:f>IF(N1644=0,1,AN1644/N1644)</x:f>
        <x:v>0.12204786951454713</x:v>
      </x:c>
      <x:c r="AP1644" s="11" t="str">
        <x:f>IF(AO1644&gt;='01 Controls'!$E$16,"PASS","FAIL")</x:f>
        <x:v>FAIL</x:v>
      </x:c>
      <x:c r="AQ1644" s="11" t="str">
        <x:v>UNQUANTIFIED</x:v>
      </x:c>
      <x:c r="AR1644" s="11" t="str">
        <x:v>Position-class planning record; serial item and receiver open</x:v>
      </x:c>
      <x:c r="AS1644" s="26"/>
      <x:c r="AT1644" s="26"/>
    </x:row>
    <x:row r="1645">
      <x:c r="C1645" s="11" t="str">
        <x:v>M1-C-DTG-ROL-30</x:v>
      </x:c>
      <x:c r="D1645" s="11" t="str">
        <x:v>M1</x:v>
      </x:c>
      <x:c r="E1645" s="11" t="str">
        <x:v>Western fire and heat</x:v>
      </x:c>
      <x:c r="F1645" s="11" t="str">
        <x:v>C-DTG</x:v>
      </x:c>
      <x:c r="G1645" s="11" t="str">
        <x:v>Displacement transition group</x:v>
      </x:c>
      <x:c r="H1645" s="11" t="str">
        <x:v>ROL-30</x:v>
      </x:c>
      <x:c r="I1645" s="19" t="n">
        <x:v>48</x:v>
      </x:c>
      <x:c r="J1645" s="21" t="n">
        <x:v>2</x:v>
      </x:c>
      <x:c r="K1645" s="18" t="n">
        <x:f>'05 Cargo Register'!K301</x:f>
        <x:v>263.25</x:v>
      </x:c>
      <x:c r="L1645" s="18" t="n">
        <x:f>'05 Cargo Register'!N301</x:f>
        <x:v>11</x:v>
      </x:c>
      <x:c r="M1645" s="18" t="n">
        <x:f>'05 Cargo Register'!O301</x:f>
        <x:v>701.25</x:v>
      </x:c>
      <x:c r="N1645" s="18" t="n">
        <x:f>J1645*K1645</x:f>
        <x:v>526.5</x:v>
      </x:c>
      <x:c r="O1645" s="18" t="n">
        <x:f>J1645*L1645</x:f>
        <x:v>22</x:v>
      </x:c>
      <x:c r="P1645" s="18" t="n">
        <x:f>J1645*M1645</x:f>
        <x:v>1402.5</x:v>
      </x:c>
      <x:c r="Q1645" s="22" t="n">
        <x:f>'01 Controls'!$E$25*'02 Cargo Classes'!$M$12</x:f>
        <x:v>0</x:v>
      </x:c>
      <x:c r="R1645" s="22" t="n">
        <x:f>'01 Controls'!$F$25*'02 Cargo Classes'!$N$12</x:f>
        <x:v>0</x:v>
      </x:c>
      <x:c r="S1645" s="22" t="n">
        <x:f>'01 Controls'!$G$25*'02 Cargo Classes'!$O$12</x:f>
        <x:v>1.35</x:v>
      </x:c>
      <x:c r="T1645" s="22" t="n">
        <x:f>'01 Controls'!$H$25*'02 Cargo Classes'!$P$12</x:f>
        <x:v>0</x:v>
      </x:c>
      <x:c r="U1645" s="22" t="n">
        <x:f>SUM(Q1645:T1645)</x:f>
        <x:v>1.35</x:v>
      </x:c>
      <x:c r="V1645" s="18" t="n">
        <x:f>IF(U1645=0,0,N1645*Q1645/U1645)</x:f>
        <x:v>0</x:v>
      </x:c>
      <x:c r="W1645" s="18" t="n">
        <x:f>IF(U1645=0,0,P1645*Q1645/U1645)</x:f>
        <x:v>0</x:v>
      </x:c>
      <x:c r="X1645" s="18" t="n">
        <x:f>MAX(V1645,W1645*'01 Controls'!$E$12)</x:f>
        <x:v>0</x:v>
      </x:c>
      <x:c r="Y1645" s="18" t="n">
        <x:f>IF(U1645=0,0,N1645*R1645/U1645)</x:f>
        <x:v>0</x:v>
      </x:c>
      <x:c r="Z1645" s="18" t="n">
        <x:f>IF(U1645=0,0,P1645*R1645/U1645)</x:f>
        <x:v>0</x:v>
      </x:c>
      <x:c r="AA1645" s="18" t="n">
        <x:f>MAX(Y1645,Z1645*'01 Controls'!$E$13)</x:f>
        <x:v>0</x:v>
      </x:c>
      <x:c r="AB1645" s="18" t="n">
        <x:f>IF(U1645=0,0,N1645*S1645/U1645)</x:f>
        <x:v>526.5</x:v>
      </x:c>
      <x:c r="AC1645" s="18" t="n">
        <x:f>IF(U1645=0,0,P1645*S1645/U1645)</x:f>
        <x:v>1402.5</x:v>
      </x:c>
      <x:c r="AD1645" s="18" t="n">
        <x:f>MAX(AB1645,AC1645*'01 Controls'!$E$14)</x:f>
        <x:v>526.5</x:v>
      </x:c>
      <x:c r="AE1645" s="18" t="n">
        <x:f>IF(U1645=0,0,N1645*T1645/U1645)</x:f>
        <x:v>0</x:v>
      </x:c>
      <x:c r="AF1645" s="18" t="n">
        <x:f>IF(U1645=0,0,P1645*T1645/U1645)</x:f>
        <x:v>0</x:v>
      </x:c>
      <x:c r="AG1645" s="18" t="n">
        <x:f>MAX(AE1645,AF1645*'01 Controls'!$E$15)</x:f>
        <x:v>0</x:v>
      </x:c>
      <x:c r="AH1645" s="18" t="n">
        <x:f>SUM(V1645,Y1645,AB1645,AE1645)</x:f>
        <x:v>526.5</x:v>
      </x:c>
      <x:c r="AI1645" s="18" t="n">
        <x:f>N1645-AH1645</x:f>
        <x:v>0</x:v>
      </x:c>
      <x:c r="AJ1645" s="18" t="n">
        <x:f>V1645*INDEX('07 Mode Capacity'!$P$6:$P$17,MATCH("AIR-"&amp;I1645,'07 Mode Capacity'!$C$6:$C$17,0))</x:f>
        <x:v>0</x:v>
      </x:c>
      <x:c r="AK1645" s="18" t="n">
        <x:f>Y1645*INDEX('07 Mode Capacity'!$P$6:$P$17,MATCH("OCEAN-"&amp;I1645,'07 Mode Capacity'!$C$6:$C$17,0))</x:f>
        <x:v>0</x:v>
      </x:c>
      <x:c r="AL1645" s="18" t="n">
        <x:f>AB1645*INDEX('07 Mode Capacity'!$P$6:$P$17,MATCH("LAND-"&amp;I1645,'07 Mode Capacity'!$C$6:$C$17,0))</x:f>
        <x:v>64.25820329940905</x:v>
      </x:c>
      <x:c r="AM1645" s="18" t="n">
        <x:f>AE1645*INDEX('07 Mode Capacity'!$P$6:$P$17,MATCH("INLAND-"&amp;I1645,'07 Mode Capacity'!$C$6:$C$17,0))</x:f>
        <x:v>0</x:v>
      </x:c>
      <x:c r="AN1645" s="18" t="n">
        <x:f>SUM(AJ1645:AM1645)</x:f>
        <x:v>64.25820329940905</x:v>
      </x:c>
      <x:c r="AO1645" s="17" t="n">
        <x:f>IF(N1645=0,1,AN1645/N1645)</x:f>
        <x:v>0.1220478695145471</x:v>
      </x:c>
      <x:c r="AP1645" s="11" t="str">
        <x:f>IF(AO1645&gt;='01 Controls'!$E$16,"PASS","FAIL")</x:f>
        <x:v>FAIL</x:v>
      </x:c>
      <x:c r="AQ1645" s="11" t="str">
        <x:v>UNQUANTIFIED</x:v>
      </x:c>
      <x:c r="AR1645" s="11" t="str">
        <x:v>Position-class planning record; serial item and receiver open</x:v>
      </x:c>
      <x:c r="AS1645" s="26"/>
      <x:c r="AT1645" s="26"/>
    </x:row>
    <x:row r="1646">
      <x:c r="C1646" s="11" t="str">
        <x:v>M1-C-DTG-LIN-18</x:v>
      </x:c>
      <x:c r="D1646" s="11" t="str">
        <x:v>M1</x:v>
      </x:c>
      <x:c r="E1646" s="11" t="str">
        <x:v>Western fire and heat</x:v>
      </x:c>
      <x:c r="F1646" s="11" t="str">
        <x:v>C-DTG</x:v>
      </x:c>
      <x:c r="G1646" s="11" t="str">
        <x:v>Displacement transition group</x:v>
      </x:c>
      <x:c r="H1646" s="11" t="str">
        <x:v>LIN-18</x:v>
      </x:c>
      <x:c r="I1646" s="19" t="n">
        <x:v>72</x:v>
      </x:c>
      <x:c r="J1646" s="21" t="n">
        <x:v>2</x:v>
      </x:c>
      <x:c r="K1646" s="18" t="n">
        <x:f>'05 Cargo Register'!K302</x:f>
        <x:v>87.75</x:v>
      </x:c>
      <x:c r="L1646" s="18" t="n">
        <x:f>'05 Cargo Register'!N302</x:f>
        <x:v>7</x:v>
      </x:c>
      <x:c r="M1646" s="18" t="n">
        <x:f>'05 Cargo Register'!O302</x:f>
        <x:v>308</x:v>
      </x:c>
      <x:c r="N1646" s="18" t="n">
        <x:f>J1646*K1646</x:f>
        <x:v>175.5</x:v>
      </x:c>
      <x:c r="O1646" s="18" t="n">
        <x:f>J1646*L1646</x:f>
        <x:v>14</x:v>
      </x:c>
      <x:c r="P1646" s="18" t="n">
        <x:f>J1646*M1646</x:f>
        <x:v>616</x:v>
      </x:c>
      <x:c r="Q1646" s="22" t="n">
        <x:f>'01 Controls'!$E$25*'02 Cargo Classes'!$M$13</x:f>
        <x:v>0</x:v>
      </x:c>
      <x:c r="R1646" s="22" t="n">
        <x:f>'01 Controls'!$F$25*'02 Cargo Classes'!$N$13</x:f>
        <x:v>0</x:v>
      </x:c>
      <x:c r="S1646" s="22" t="n">
        <x:f>'01 Controls'!$G$25*'02 Cargo Classes'!$O$13</x:f>
        <x:v>0.9</x:v>
      </x:c>
      <x:c r="T1646" s="22" t="n">
        <x:f>'01 Controls'!$H$25*'02 Cargo Classes'!$P$13</x:f>
        <x:v>0</x:v>
      </x:c>
      <x:c r="U1646" s="22" t="n">
        <x:f>SUM(Q1646:T1646)</x:f>
        <x:v>0.9</x:v>
      </x:c>
      <x:c r="V1646" s="18" t="n">
        <x:f>IF(U1646=0,0,N1646*Q1646/U1646)</x:f>
        <x:v>0</x:v>
      </x:c>
      <x:c r="W1646" s="18" t="n">
        <x:f>IF(U1646=0,0,P1646*Q1646/U1646)</x:f>
        <x:v>0</x:v>
      </x:c>
      <x:c r="X1646" s="18" t="n">
        <x:f>MAX(V1646,W1646*'01 Controls'!$E$12)</x:f>
        <x:v>0</x:v>
      </x:c>
      <x:c r="Y1646" s="18" t="n">
        <x:f>IF(U1646=0,0,N1646*R1646/U1646)</x:f>
        <x:v>0</x:v>
      </x:c>
      <x:c r="Z1646" s="18" t="n">
        <x:f>IF(U1646=0,0,P1646*R1646/U1646)</x:f>
        <x:v>0</x:v>
      </x:c>
      <x:c r="AA1646" s="18" t="n">
        <x:f>MAX(Y1646,Z1646*'01 Controls'!$E$13)</x:f>
        <x:v>0</x:v>
      </x:c>
      <x:c r="AB1646" s="18" t="n">
        <x:f>IF(U1646=0,0,N1646*S1646/U1646)</x:f>
        <x:v>175.50000000000003</x:v>
      </x:c>
      <x:c r="AC1646" s="18" t="n">
        <x:f>IF(U1646=0,0,P1646*S1646/U1646)</x:f>
        <x:v>616</x:v>
      </x:c>
      <x:c r="AD1646" s="18" t="n">
        <x:f>MAX(AB1646,AC1646*'01 Controls'!$E$14)</x:f>
        <x:v>175.50000000000003</x:v>
      </x:c>
      <x:c r="AE1646" s="18" t="n">
        <x:f>IF(U1646=0,0,N1646*T1646/U1646)</x:f>
        <x:v>0</x:v>
      </x:c>
      <x:c r="AF1646" s="18" t="n">
        <x:f>IF(U1646=0,0,P1646*T1646/U1646)</x:f>
        <x:v>0</x:v>
      </x:c>
      <x:c r="AG1646" s="18" t="n">
        <x:f>MAX(AE1646,AF1646*'01 Controls'!$E$15)</x:f>
        <x:v>0</x:v>
      </x:c>
      <x:c r="AH1646" s="18" t="n">
        <x:f>SUM(V1646,Y1646,AB1646,AE1646)</x:f>
        <x:v>175.50000000000003</x:v>
      </x:c>
      <x:c r="AI1646" s="18" t="n">
        <x:f>N1646-AH1646</x:f>
        <x:v>-2.842170943040401e-14</x:v>
      </x:c>
      <x:c r="AJ1646" s="18" t="n">
        <x:f>V1646*INDEX('07 Mode Capacity'!$P$6:$P$17,MATCH("AIR-"&amp;I1646,'07 Mode Capacity'!$C$6:$C$17,0))</x:f>
        <x:v>0</x:v>
      </x:c>
      <x:c r="AK1646" s="18" t="n">
        <x:f>Y1646*INDEX('07 Mode Capacity'!$P$6:$P$17,MATCH("OCEAN-"&amp;I1646,'07 Mode Capacity'!$C$6:$C$17,0))</x:f>
        <x:v>0</x:v>
      </x:c>
      <x:c r="AL1646" s="18" t="n">
        <x:f>AB1646*INDEX('07 Mode Capacity'!$P$6:$P$17,MATCH("LAND-"&amp;I1646,'07 Mode Capacity'!$C$6:$C$17,0))</x:f>
        <x:v>125.4842944489193</x:v>
      </x:c>
      <x:c r="AM1646" s="18" t="n">
        <x:f>AE1646*INDEX('07 Mode Capacity'!$P$6:$P$17,MATCH("INLAND-"&amp;I1646,'07 Mode Capacity'!$C$6:$C$17,0))</x:f>
        <x:v>0</x:v>
      </x:c>
      <x:c r="AN1646" s="18" t="n">
        <x:f>SUM(AJ1646:AM1646)</x:f>
        <x:v>125.4842944489193</x:v>
      </x:c>
      <x:c r="AO1646" s="17" t="n">
        <x:f>IF(N1646=0,1,AN1646/N1646)</x:f>
        <x:v>0.715010224780167</x:v>
      </x:c>
      <x:c r="AP1646" s="11" t="str">
        <x:f>IF(AO1646&gt;='01 Controls'!$E$16,"PASS","FAIL")</x:f>
        <x:v>FAIL</x:v>
      </x:c>
      <x:c r="AQ1646" s="11" t="str">
        <x:v>UNQUANTIFIED</x:v>
      </x:c>
      <x:c r="AR1646" s="11" t="str">
        <x:v>Position-class planning record; serial item and receiver open</x:v>
      </x:c>
      <x:c r="AS1646" s="26"/>
      <x:c r="AT1646" s="26"/>
    </x:row>
    <x:row r="1647">
      <x:c r="C1647" s="11" t="str">
        <x:v>M1-C-DTG-BLK-08</x:v>
      </x:c>
      <x:c r="D1647" s="11" t="str">
        <x:v>M1</x:v>
      </x:c>
      <x:c r="E1647" s="11" t="str">
        <x:v>Western fire and heat</x:v>
      </x:c>
      <x:c r="F1647" s="11" t="str">
        <x:v>C-DTG</x:v>
      </x:c>
      <x:c r="G1647" s="11" t="str">
        <x:v>Displacement transition group</x:v>
      </x:c>
      <x:c r="H1647" s="11" t="str">
        <x:v>BLK-08</x:v>
      </x:c>
      <x:c r="I1647" s="19" t="n">
        <x:v>48</x:v>
      </x:c>
      <x:c r="J1647" s="21" t="n">
        <x:v>2</x:v>
      </x:c>
      <x:c r="K1647" s="18" t="n">
        <x:f>'05 Cargo Register'!K303</x:f>
        <x:v>745.875</x:v>
      </x:c>
      <x:c r="L1647" s="18" t="n">
        <x:f>'05 Cargo Register'!N303</x:f>
        <x:v>117</x:v>
      </x:c>
      <x:c r="M1647" s="18" t="n">
        <x:f>'05 Cargo Register'!O303</x:f>
        <x:v>5967</x:v>
      </x:c>
      <x:c r="N1647" s="18" t="n">
        <x:f>J1647*K1647</x:f>
        <x:v>1491.75</x:v>
      </x:c>
      <x:c r="O1647" s="18" t="n">
        <x:f>J1647*L1647</x:f>
        <x:v>234</x:v>
      </x:c>
      <x:c r="P1647" s="18" t="n">
        <x:f>J1647*M1647</x:f>
        <x:v>11934</x:v>
      </x:c>
      <x:c r="Q1647" s="22" t="n">
        <x:f>'01 Controls'!$E$25*'02 Cargo Classes'!$M$14</x:f>
        <x:v>0.1</x:v>
      </x:c>
      <x:c r="R1647" s="22" t="n">
        <x:f>'01 Controls'!$F$25*'02 Cargo Classes'!$N$14</x:f>
        <x:v>0</x:v>
      </x:c>
      <x:c r="S1647" s="22" t="n">
        <x:f>'01 Controls'!$G$25*'02 Cargo Classes'!$O$14</x:f>
        <x:v>0.9</x:v>
      </x:c>
      <x:c r="T1647" s="22" t="n">
        <x:f>'01 Controls'!$H$25*'02 Cargo Classes'!$P$14</x:f>
        <x:v>0</x:v>
      </x:c>
      <x:c r="U1647" s="22" t="n">
        <x:f>SUM(Q1647:T1647)</x:f>
        <x:v>1</x:v>
      </x:c>
      <x:c r="V1647" s="18" t="n">
        <x:f>IF(U1647=0,0,N1647*Q1647/U1647)</x:f>
        <x:v>149.175</x:v>
      </x:c>
      <x:c r="W1647" s="18" t="n">
        <x:f>IF(U1647=0,0,P1647*Q1647/U1647)</x:f>
        <x:v>1193.4</x:v>
      </x:c>
      <x:c r="X1647" s="18" t="n">
        <x:f>MAX(V1647,W1647*'01 Controls'!$E$12)</x:f>
        <x:v>298.35</x:v>
      </x:c>
      <x:c r="Y1647" s="18" t="n">
        <x:f>IF(U1647=0,0,N1647*R1647/U1647)</x:f>
        <x:v>0</x:v>
      </x:c>
      <x:c r="Z1647" s="18" t="n">
        <x:f>IF(U1647=0,0,P1647*R1647/U1647)</x:f>
        <x:v>0</x:v>
      </x:c>
      <x:c r="AA1647" s="18" t="n">
        <x:f>MAX(Y1647,Z1647*'01 Controls'!$E$13)</x:f>
        <x:v>0</x:v>
      </x:c>
      <x:c r="AB1647" s="18" t="n">
        <x:f>IF(U1647=0,0,N1647*S1647/U1647)</x:f>
        <x:v>1342.575</x:v>
      </x:c>
      <x:c r="AC1647" s="18" t="n">
        <x:f>IF(U1647=0,0,P1647*S1647/U1647)</x:f>
        <x:v>10740.6</x:v>
      </x:c>
      <x:c r="AD1647" s="18" t="n">
        <x:f>MAX(AB1647,AC1647*'01 Controls'!$E$14)</x:f>
        <x:v>2148.1200000000003</x:v>
      </x:c>
      <x:c r="AE1647" s="18" t="n">
        <x:f>IF(U1647=0,0,N1647*T1647/U1647)</x:f>
        <x:v>0</x:v>
      </x:c>
      <x:c r="AF1647" s="18" t="n">
        <x:f>IF(U1647=0,0,P1647*T1647/U1647)</x:f>
        <x:v>0</x:v>
      </x:c>
      <x:c r="AG1647" s="18" t="n">
        <x:f>MAX(AE1647,AF1647*'01 Controls'!$E$15)</x:f>
        <x:v>0</x:v>
      </x:c>
      <x:c r="AH1647" s="18" t="n">
        <x:f>SUM(V1647,Y1647,AB1647,AE1647)</x:f>
        <x:v>1491.75</x:v>
      </x:c>
      <x:c r="AI1647" s="18" t="n">
        <x:f>N1647-AH1647</x:f>
        <x:v>0</x:v>
      </x:c>
      <x:c r="AJ1647" s="18" t="n">
        <x:f>V1647*INDEX('07 Mode Capacity'!$P$6:$P$17,MATCH("AIR-"&amp;I1647,'07 Mode Capacity'!$C$6:$C$17,0))</x:f>
        <x:v>41.81907182530523</x:v>
      </x:c>
      <x:c r="AK1647" s="18" t="n">
        <x:f>Y1647*INDEX('07 Mode Capacity'!$P$6:$P$17,MATCH("OCEAN-"&amp;I1647,'07 Mode Capacity'!$C$6:$C$17,0))</x:f>
        <x:v>0</x:v>
      </x:c>
      <x:c r="AL1647" s="18" t="n">
        <x:f>AB1647*INDEX('07 Mode Capacity'!$P$6:$P$17,MATCH("LAND-"&amp;I1647,'07 Mode Capacity'!$C$6:$C$17,0))</x:f>
        <x:v>163.85841841349307</x:v>
      </x:c>
      <x:c r="AM1647" s="18" t="n">
        <x:f>AE1647*INDEX('07 Mode Capacity'!$P$6:$P$17,MATCH("INLAND-"&amp;I1647,'07 Mode Capacity'!$C$6:$C$17,0))</x:f>
        <x:v>0</x:v>
      </x:c>
      <x:c r="AN1647" s="18" t="n">
        <x:f>SUM(AJ1647:AM1647)</x:f>
        <x:v>205.6774902387983</x:v>
      </x:c>
      <x:c r="AO1647" s="17" t="n">
        <x:f>IF(N1647=0,1,AN1647/N1647)</x:f>
        <x:v>0.13787664839202166</x:v>
      </x:c>
      <x:c r="AP1647" s="11" t="str">
        <x:f>IF(AO1647&gt;='01 Controls'!$E$16,"PASS","FAIL")</x:f>
        <x:v>FAIL</x:v>
      </x:c>
      <x:c r="AQ1647" s="11" t="str">
        <x:v>UNQUANTIFIED</x:v>
      </x:c>
      <x:c r="AR1647" s="11" t="str">
        <x:v>Position-class planning record; serial item and receiver open</x:v>
      </x:c>
      <x:c r="AS1647" s="26"/>
      <x:c r="AT1647" s="26"/>
    </x:row>
    <x:row r="1648">
      <x:c r="C1648" s="11" t="str">
        <x:v>M1-C-CIG-APL-45</x:v>
      </x:c>
      <x:c r="D1648" s="11" t="str">
        <x:v>M1</x:v>
      </x:c>
      <x:c r="E1648" s="11" t="str">
        <x:v>Western fire and heat</x:v>
      </x:c>
      <x:c r="F1648" s="11" t="str">
        <x:v>C-CIG</x:v>
      </x:c>
      <x:c r="G1648" s="11" t="str">
        <x:v>Community institutions group</x:v>
      </x:c>
      <x:c r="H1648" s="11" t="str">
        <x:v>APL-45</x:v>
      </x:c>
      <x:c r="I1648" s="19" t="n">
        <x:v>24</x:v>
      </x:c>
      <x:c r="J1648" s="21" t="n">
        <x:v>3</x:v>
      </x:c>
      <x:c r="K1648" s="18" t="n">
        <x:f>'05 Cargo Register'!K304</x:f>
        <x:v>175.5</x:v>
      </x:c>
      <x:c r="L1648" s="18" t="n">
        <x:f>'05 Cargo Register'!N304</x:f>
        <x:v>46</x:v>
      </x:c>
      <x:c r="M1648" s="18" t="n">
        <x:f>'05 Cargo Register'!O304</x:f>
        <x:v>345</x:v>
      </x:c>
      <x:c r="N1648" s="18" t="n">
        <x:f>J1648*K1648</x:f>
        <x:v>526.5</x:v>
      </x:c>
      <x:c r="O1648" s="18" t="n">
        <x:f>J1648*L1648</x:f>
        <x:v>138</x:v>
      </x:c>
      <x:c r="P1648" s="18" t="n">
        <x:f>J1648*M1648</x:f>
        <x:v>1035</x:v>
      </x:c>
      <x:c r="Q1648" s="22" t="n">
        <x:f>'01 Controls'!$E$25*'02 Cargo Classes'!$M$6</x:f>
        <x:v>0.30000000000000004</x:v>
      </x:c>
      <x:c r="R1648" s="22" t="n">
        <x:f>'01 Controls'!$F$25*'02 Cargo Classes'!$N$6</x:f>
        <x:v>0</x:v>
      </x:c>
      <x:c r="S1648" s="22" t="n">
        <x:f>'01 Controls'!$G$25*'02 Cargo Classes'!$O$6</x:f>
        <x:v>0.9</x:v>
      </x:c>
      <x:c r="T1648" s="22" t="n">
        <x:f>'01 Controls'!$H$25*'02 Cargo Classes'!$P$6</x:f>
        <x:v>0</x:v>
      </x:c>
      <x:c r="U1648" s="22" t="n">
        <x:f>SUM(Q1648:T1648)</x:f>
        <x:v>1.2000000000000002</x:v>
      </x:c>
      <x:c r="V1648" s="18" t="n">
        <x:f>IF(U1648=0,0,N1648*Q1648/U1648)</x:f>
        <x:v>131.625</x:v>
      </x:c>
      <x:c r="W1648" s="18" t="n">
        <x:f>IF(U1648=0,0,P1648*Q1648/U1648)</x:f>
        <x:v>258.75</x:v>
      </x:c>
      <x:c r="X1648" s="18" t="n">
        <x:f>MAX(V1648,W1648*'01 Controls'!$E$12)</x:f>
        <x:v>131.625</x:v>
      </x:c>
      <x:c r="Y1648" s="18" t="n">
        <x:f>IF(U1648=0,0,N1648*R1648/U1648)</x:f>
        <x:v>0</x:v>
      </x:c>
      <x:c r="Z1648" s="18" t="n">
        <x:f>IF(U1648=0,0,P1648*R1648/U1648)</x:f>
        <x:v>0</x:v>
      </x:c>
      <x:c r="AA1648" s="18" t="n">
        <x:f>MAX(Y1648,Z1648*'01 Controls'!$E$13)</x:f>
        <x:v>0</x:v>
      </x:c>
      <x:c r="AB1648" s="18" t="n">
        <x:f>IF(U1648=0,0,N1648*S1648/U1648)</x:f>
        <x:v>394.87499999999994</x:v>
      </x:c>
      <x:c r="AC1648" s="18" t="n">
        <x:f>IF(U1648=0,0,P1648*S1648/U1648)</x:f>
        <x:v>776.2499999999999</x:v>
      </x:c>
      <x:c r="AD1648" s="18" t="n">
        <x:f>MAX(AB1648,AC1648*'01 Controls'!$E$14)</x:f>
        <x:v>394.87499999999994</x:v>
      </x:c>
      <x:c r="AE1648" s="18" t="n">
        <x:f>IF(U1648=0,0,N1648*T1648/U1648)</x:f>
        <x:v>0</x:v>
      </x:c>
      <x:c r="AF1648" s="18" t="n">
        <x:f>IF(U1648=0,0,P1648*T1648/U1648)</x:f>
        <x:v>0</x:v>
      </x:c>
      <x:c r="AG1648" s="18" t="n">
        <x:f>MAX(AE1648,AF1648*'01 Controls'!$E$15)</x:f>
        <x:v>0</x:v>
      </x:c>
      <x:c r="AH1648" s="18" t="n">
        <x:f>SUM(V1648,Y1648,AB1648,AE1648)</x:f>
        <x:v>526.5</x:v>
      </x:c>
      <x:c r="AI1648" s="18" t="n">
        <x:f>N1648-AH1648</x:f>
        <x:v>0</x:v>
      </x:c>
      <x:c r="AJ1648" s="18" t="n">
        <x:f>V1648*INDEX('07 Mode Capacity'!$P$6:$P$17,MATCH("AIR-"&amp;I1648,'07 Mode Capacity'!$C$6:$C$17,0))</x:f>
        <x:v>26.708564179291198</x:v>
      </x:c>
      <x:c r="AK1648" s="18" t="n">
        <x:f>Y1648*INDEX('07 Mode Capacity'!$P$6:$P$17,MATCH("OCEAN-"&amp;I1648,'07 Mode Capacity'!$C$6:$C$17,0))</x:f>
        <x:v>0</x:v>
      </x:c>
      <x:c r="AL1648" s="18" t="n">
        <x:f>AB1648*INDEX('07 Mode Capacity'!$P$6:$P$17,MATCH("LAND-"&amp;I1648,'07 Mode Capacity'!$C$6:$C$17,0))</x:f>
        <x:v>151.04005246303697</x:v>
      </x:c>
      <x:c r="AM1648" s="18" t="n">
        <x:f>AE1648*INDEX('07 Mode Capacity'!$P$6:$P$17,MATCH("INLAND-"&amp;I1648,'07 Mode Capacity'!$C$6:$C$17,0))</x:f>
        <x:v>0</x:v>
      </x:c>
      <x:c r="AN1648" s="18" t="n">
        <x:f>SUM(AJ1648:AM1648)</x:f>
        <x:v>177.74861664232816</x:v>
      </x:c>
      <x:c r="AO1648" s="17" t="n">
        <x:f>IF(N1648=0,1,AN1648/N1648)</x:f>
        <x:v>0.3376042101468721</x:v>
      </x:c>
      <x:c r="AP1648" s="11" t="str">
        <x:f>IF(AO1648&gt;='01 Controls'!$E$16,"PASS","FAIL")</x:f>
        <x:v>FAIL</x:v>
      </x:c>
      <x:c r="AQ1648" s="11" t="str">
        <x:v>UNQUANTIFIED</x:v>
      </x:c>
      <x:c r="AR1648" s="11" t="str">
        <x:v>Position-class planning record; serial item and receiver open</x:v>
      </x:c>
      <x:c r="AS1648" s="26"/>
      <x:c r="AT1648" s="26"/>
    </x:row>
    <x:row r="1649">
      <x:c r="C1649" s="11" t="str">
        <x:v>M1-C-CIG-ISO-18</x:v>
      </x:c>
      <x:c r="D1649" s="11" t="str">
        <x:v>M1</x:v>
      </x:c>
      <x:c r="E1649" s="11" t="str">
        <x:v>Western fire and heat</x:v>
      </x:c>
      <x:c r="F1649" s="11" t="str">
        <x:v>C-CIG</x:v>
      </x:c>
      <x:c r="G1649" s="11" t="str">
        <x:v>Community institutions group</x:v>
      </x:c>
      <x:c r="H1649" s="11" t="str">
        <x:v>ISO-18</x:v>
      </x:c>
      <x:c r="I1649" s="19" t="n">
        <x:v>48</x:v>
      </x:c>
      <x:c r="J1649" s="21" t="n">
        <x:v>3</x:v>
      </x:c>
      <x:c r="K1649" s="18" t="n">
        <x:f>'05 Cargo Register'!K305</x:f>
        <x:v>438.75</x:v>
      </x:c>
      <x:c r="L1649" s="18" t="n">
        <x:f>'05 Cargo Register'!N305</x:f>
        <x:v>29</x:v>
      </x:c>
      <x:c r="M1649" s="18" t="n">
        <x:f>'05 Cargo Register'!O305</x:f>
        <x:v>765.6</x:v>
      </x:c>
      <x:c r="N1649" s="18" t="n">
        <x:f>J1649*K1649</x:f>
        <x:v>1316.25</x:v>
      </x:c>
      <x:c r="O1649" s="18" t="n">
        <x:f>J1649*L1649</x:f>
        <x:v>87</x:v>
      </x:c>
      <x:c r="P1649" s="18" t="n">
        <x:f>J1649*M1649</x:f>
        <x:v>2296.8</x:v>
      </x:c>
      <x:c r="Q1649" s="22" t="n">
        <x:f>'01 Controls'!$E$25*'02 Cargo Classes'!$M$7</x:f>
        <x:v>0.020000000000000004</x:v>
      </x:c>
      <x:c r="R1649" s="22" t="n">
        <x:f>'01 Controls'!$F$25*'02 Cargo Classes'!$N$7</x:f>
        <x:v>0</x:v>
      </x:c>
      <x:c r="S1649" s="22" t="n">
        <x:f>'01 Controls'!$G$25*'02 Cargo Classes'!$O$7</x:f>
        <x:v>1.08</x:v>
      </x:c>
      <x:c r="T1649" s="22" t="n">
        <x:f>'01 Controls'!$H$25*'02 Cargo Classes'!$P$7</x:f>
        <x:v>0</x:v>
      </x:c>
      <x:c r="U1649" s="22" t="n">
        <x:f>SUM(Q1649:T1649)</x:f>
        <x:v>1.1</x:v>
      </x:c>
      <x:c r="V1649" s="18" t="n">
        <x:f>IF(U1649=0,0,N1649*Q1649/U1649)</x:f>
        <x:v>23.931818181818187</x:v>
      </x:c>
      <x:c r="W1649" s="18" t="n">
        <x:f>IF(U1649=0,0,P1649*Q1649/U1649)</x:f>
        <x:v>41.76000000000001</x:v>
      </x:c>
      <x:c r="X1649" s="18" t="n">
        <x:f>MAX(V1649,W1649*'01 Controls'!$E$12)</x:f>
        <x:v>23.931818181818187</x:v>
      </x:c>
      <x:c r="Y1649" s="18" t="n">
        <x:f>IF(U1649=0,0,N1649*R1649/U1649)</x:f>
        <x:v>0</x:v>
      </x:c>
      <x:c r="Z1649" s="18" t="n">
        <x:f>IF(U1649=0,0,P1649*R1649/U1649)</x:f>
        <x:v>0</x:v>
      </x:c>
      <x:c r="AA1649" s="18" t="n">
        <x:f>MAX(Y1649,Z1649*'01 Controls'!$E$13)</x:f>
        <x:v>0</x:v>
      </x:c>
      <x:c r="AB1649" s="18" t="n">
        <x:f>IF(U1649=0,0,N1649*S1649/U1649)</x:f>
        <x:v>1292.318181818182</x:v>
      </x:c>
      <x:c r="AC1649" s="18" t="n">
        <x:f>IF(U1649=0,0,P1649*S1649/U1649)</x:f>
        <x:v>2255.04</x:v>
      </x:c>
      <x:c r="AD1649" s="18" t="n">
        <x:f>MAX(AB1649,AC1649*'01 Controls'!$E$14)</x:f>
        <x:v>1292.318181818182</x:v>
      </x:c>
      <x:c r="AE1649" s="18" t="n">
        <x:f>IF(U1649=0,0,N1649*T1649/U1649)</x:f>
        <x:v>0</x:v>
      </x:c>
      <x:c r="AF1649" s="18" t="n">
        <x:f>IF(U1649=0,0,P1649*T1649/U1649)</x:f>
        <x:v>0</x:v>
      </x:c>
      <x:c r="AG1649" s="18" t="n">
        <x:f>MAX(AE1649,AF1649*'01 Controls'!$E$15)</x:f>
        <x:v>0</x:v>
      </x:c>
      <x:c r="AH1649" s="18" t="n">
        <x:f>SUM(V1649,Y1649,AB1649,AE1649)</x:f>
        <x:v>1316.2500000000002</x:v>
      </x:c>
      <x:c r="AI1649" s="18" t="n">
        <x:f>N1649-AH1649</x:f>
        <x:v>-2.2737367544323206e-13</x:v>
      </x:c>
      <x:c r="AJ1649" s="18" t="n">
        <x:f>V1649*INDEX('07 Mode Capacity'!$P$6:$P$17,MATCH("AIR-"&amp;I1649,'07 Mode Capacity'!$C$6:$C$17,0))</x:f>
        <x:v>6.708942004059664</x:v>
      </x:c>
      <x:c r="AK1649" s="18" t="n">
        <x:f>Y1649*INDEX('07 Mode Capacity'!$P$6:$P$17,MATCH("OCEAN-"&amp;I1649,'07 Mode Capacity'!$C$6:$C$17,0))</x:f>
        <x:v>0</x:v>
      </x:c>
      <x:c r="AL1649" s="18" t="n">
        <x:f>AB1649*INDEX('07 Mode Capacity'!$P$6:$P$17,MATCH("LAND-"&amp;I1649,'07 Mode Capacity'!$C$6:$C$17,0))</x:f>
        <x:v>157.72468082582222</x:v>
      </x:c>
      <x:c r="AM1649" s="18" t="n">
        <x:f>AE1649*INDEX('07 Mode Capacity'!$P$6:$P$17,MATCH("INLAND-"&amp;I1649,'07 Mode Capacity'!$C$6:$C$17,0))</x:f>
        <x:v>0</x:v>
      </x:c>
      <x:c r="AN1649" s="18" t="n">
        <x:f>SUM(AJ1649:AM1649)</x:f>
        <x:v>164.43362282988187</x:v>
      </x:c>
      <x:c r="AO1649" s="17" t="n">
        <x:f>IF(N1649=0,1,AN1649/N1649)</x:f>
        <x:v>0.12492582931045157</x:v>
      </x:c>
      <x:c r="AP1649" s="11" t="str">
        <x:f>IF(AO1649&gt;='01 Controls'!$E$16,"PASS","FAIL")</x:f>
        <x:v>FAIL</x:v>
      </x:c>
      <x:c r="AQ1649" s="11" t="str">
        <x:v>UNQUANTIFIED</x:v>
      </x:c>
      <x:c r="AR1649" s="11" t="str">
        <x:v>Position-class planning record; serial item and receiver open</x:v>
      </x:c>
      <x:c r="AS1649" s="26"/>
      <x:c r="AT1649" s="26"/>
    </x:row>
    <x:row r="1650">
      <x:c r="C1650" s="11" t="str">
        <x:v>M1-C-CIG-COL-12</x:v>
      </x:c>
      <x:c r="D1650" s="11" t="str">
        <x:v>M1</x:v>
      </x:c>
      <x:c r="E1650" s="11" t="str">
        <x:v>Western fire and heat</x:v>
      </x:c>
      <x:c r="F1650" s="11" t="str">
        <x:v>C-CIG</x:v>
      </x:c>
      <x:c r="G1650" s="11" t="str">
        <x:v>Community institutions group</x:v>
      </x:c>
      <x:c r="H1650" s="11" t="str">
        <x:v>COL-12</x:v>
      </x:c>
      <x:c r="I1650" s="19" t="n">
        <x:v>24</x:v>
      </x:c>
      <x:c r="J1650" s="21" t="n">
        <x:v>3</x:v>
      </x:c>
      <x:c r="K1650" s="18" t="n">
        <x:f>'05 Cargo Register'!K306</x:f>
        <x:v>175.5</x:v>
      </x:c>
      <x:c r="L1650" s="18" t="n">
        <x:f>'05 Cargo Register'!N306</x:f>
        <x:v>19</x:v>
      </x:c>
      <x:c r="M1650" s="18" t="n">
        <x:f>'05 Cargo Register'!O306</x:f>
        <x:v>501.6</x:v>
      </x:c>
      <x:c r="N1650" s="18" t="n">
        <x:f>J1650*K1650</x:f>
        <x:v>526.5</x:v>
      </x:c>
      <x:c r="O1650" s="18" t="n">
        <x:f>J1650*L1650</x:f>
        <x:v>57</x:v>
      </x:c>
      <x:c r="P1650" s="18" t="n">
        <x:f>J1650*M1650</x:f>
        <x:v>1504.8000000000002</x:v>
      </x:c>
      <x:c r="Q1650" s="22" t="n">
        <x:f>'01 Controls'!$E$25*'02 Cargo Classes'!$M$8</x:f>
        <x:v>0.2</x:v>
      </x:c>
      <x:c r="R1650" s="22" t="n">
        <x:f>'01 Controls'!$F$25*'02 Cargo Classes'!$N$8</x:f>
        <x:v>0</x:v>
      </x:c>
      <x:c r="S1650" s="22" t="n">
        <x:f>'01 Controls'!$G$25*'02 Cargo Classes'!$O$8</x:f>
        <x:v>1.08</x:v>
      </x:c>
      <x:c r="T1650" s="22" t="n">
        <x:f>'01 Controls'!$H$25*'02 Cargo Classes'!$P$8</x:f>
        <x:v>0</x:v>
      </x:c>
      <x:c r="U1650" s="22" t="n">
        <x:f>SUM(Q1650:T1650)</x:f>
        <x:v>1.28</x:v>
      </x:c>
      <x:c r="V1650" s="18" t="n">
        <x:f>IF(U1650=0,0,N1650*Q1650/U1650)</x:f>
        <x:v>82.26562500000001</x:v>
      </x:c>
      <x:c r="W1650" s="18" t="n">
        <x:f>IF(U1650=0,0,P1650*Q1650/U1650)</x:f>
        <x:v>235.12500000000003</x:v>
      </x:c>
      <x:c r="X1650" s="18" t="n">
        <x:f>MAX(V1650,W1650*'01 Controls'!$E$12)</x:f>
        <x:v>82.26562500000001</x:v>
      </x:c>
      <x:c r="Y1650" s="18" t="n">
        <x:f>IF(U1650=0,0,N1650*R1650/U1650)</x:f>
        <x:v>0</x:v>
      </x:c>
      <x:c r="Z1650" s="18" t="n">
        <x:f>IF(U1650=0,0,P1650*R1650/U1650)</x:f>
        <x:v>0</x:v>
      </x:c>
      <x:c r="AA1650" s="18" t="n">
        <x:f>MAX(Y1650,Z1650*'01 Controls'!$E$13)</x:f>
        <x:v>0</x:v>
      </x:c>
      <x:c r="AB1650" s="18" t="n">
        <x:f>IF(U1650=0,0,N1650*S1650/U1650)</x:f>
        <x:v>444.234375</x:v>
      </x:c>
      <x:c r="AC1650" s="18" t="n">
        <x:f>IF(U1650=0,0,P1650*S1650/U1650)</x:f>
        <x:v>1269.6750000000002</x:v>
      </x:c>
      <x:c r="AD1650" s="18" t="n">
        <x:f>MAX(AB1650,AC1650*'01 Controls'!$E$14)</x:f>
        <x:v>444.234375</x:v>
      </x:c>
      <x:c r="AE1650" s="18" t="n">
        <x:f>IF(U1650=0,0,N1650*T1650/U1650)</x:f>
        <x:v>0</x:v>
      </x:c>
      <x:c r="AF1650" s="18" t="n">
        <x:f>IF(U1650=0,0,P1650*T1650/U1650)</x:f>
        <x:v>0</x:v>
      </x:c>
      <x:c r="AG1650" s="18" t="n">
        <x:f>MAX(AE1650,AF1650*'01 Controls'!$E$15)</x:f>
        <x:v>0</x:v>
      </x:c>
      <x:c r="AH1650" s="18" t="n">
        <x:f>SUM(V1650,Y1650,AB1650,AE1650)</x:f>
        <x:v>526.5</x:v>
      </x:c>
      <x:c r="AI1650" s="18" t="n">
        <x:f>N1650-AH1650</x:f>
        <x:v>0</x:v>
      </x:c>
      <x:c r="AJ1650" s="18" t="n">
        <x:f>V1650*INDEX('07 Mode Capacity'!$P$6:$P$17,MATCH("AIR-"&amp;I1650,'07 Mode Capacity'!$C$6:$C$17,0))</x:f>
        <x:v>16.692852612057003</x:v>
      </x:c>
      <x:c r="AK1650" s="18" t="n">
        <x:f>Y1650*INDEX('07 Mode Capacity'!$P$6:$P$17,MATCH("OCEAN-"&amp;I1650,'07 Mode Capacity'!$C$6:$C$17,0))</x:f>
        <x:v>0</x:v>
      </x:c>
      <x:c r="AL1650" s="18" t="n">
        <x:f>AB1650*INDEX('07 Mode Capacity'!$P$6:$P$17,MATCH("LAND-"&amp;I1650,'07 Mode Capacity'!$C$6:$C$17,0))</x:f>
        <x:v>169.92005902091663</x:v>
      </x:c>
      <x:c r="AM1650" s="18" t="n">
        <x:f>AE1650*INDEX('07 Mode Capacity'!$P$6:$P$17,MATCH("INLAND-"&amp;I1650,'07 Mode Capacity'!$C$6:$C$17,0))</x:f>
        <x:v>0</x:v>
      </x:c>
      <x:c r="AN1650" s="18" t="n">
        <x:f>SUM(AJ1650:AM1650)</x:f>
        <x:v>186.61291163297363</x:v>
      </x:c>
      <x:c r="AO1650" s="17" t="n">
        <x:f>IF(N1650=0,1,AN1650/N1650)</x:f>
        <x:v>0.35444047793537253</x:v>
      </x:c>
      <x:c r="AP1650" s="11" t="str">
        <x:f>IF(AO1650&gt;='01 Controls'!$E$16,"PASS","FAIL")</x:f>
        <x:v>FAIL</x:v>
      </x:c>
      <x:c r="AQ1650" s="11" t="str">
        <x:v>UNQUANTIFIED</x:v>
      </x:c>
      <x:c r="AR1650" s="11" t="str">
        <x:v>Position-class planning record; serial item and receiver open</x:v>
      </x:c>
      <x:c r="AS1650" s="26"/>
      <x:c r="AT1650" s="26"/>
    </x:row>
    <x:row r="1651">
      <x:c r="C1651" s="11" t="str">
        <x:v>M1-C-CIG-BAT-22</x:v>
      </x:c>
      <x:c r="D1651" s="11" t="str">
        <x:v>M1</x:v>
      </x:c>
      <x:c r="E1651" s="11" t="str">
        <x:v>Western fire and heat</x:v>
      </x:c>
      <x:c r="F1651" s="11" t="str">
        <x:v>C-CIG</x:v>
      </x:c>
      <x:c r="G1651" s="11" t="str">
        <x:v>Community institutions group</x:v>
      </x:c>
      <x:c r="H1651" s="11" t="str">
        <x:v>BAT-22</x:v>
      </x:c>
      <x:c r="I1651" s="19" t="n">
        <x:v>48</x:v>
      </x:c>
      <x:c r="J1651" s="21" t="n">
        <x:v>3</x:v>
      </x:c>
      <x:c r="K1651" s="18" t="n">
        <x:f>'05 Cargo Register'!K307</x:f>
        <x:v>131.625</x:v>
      </x:c>
      <x:c r="L1651" s="18" t="n">
        <x:f>'05 Cargo Register'!N307</x:f>
        <x:v>8</x:v>
      </x:c>
      <x:c r="M1651" s="18" t="n">
        <x:f>'05 Cargo Register'!O307</x:f>
        <x:v>211.20000000000002</x:v>
      </x:c>
      <x:c r="N1651" s="18" t="n">
        <x:f>J1651*K1651</x:f>
        <x:v>394.875</x:v>
      </x:c>
      <x:c r="O1651" s="18" t="n">
        <x:f>J1651*L1651</x:f>
        <x:v>24</x:v>
      </x:c>
      <x:c r="P1651" s="18" t="n">
        <x:f>J1651*M1651</x:f>
        <x:v>633.6</x:v>
      </x:c>
      <x:c r="Q1651" s="22" t="n">
        <x:f>'01 Controls'!$E$25*'02 Cargo Classes'!$M$9</x:f>
        <x:v>0</x:v>
      </x:c>
      <x:c r="R1651" s="22" t="n">
        <x:f>'01 Controls'!$F$25*'02 Cargo Classes'!$N$9</x:f>
        <x:v>0</x:v>
      </x:c>
      <x:c r="S1651" s="22" t="n">
        <x:f>'01 Controls'!$G$25*'02 Cargo Classes'!$O$9</x:f>
        <x:v>0.9</x:v>
      </x:c>
      <x:c r="T1651" s="22" t="n">
        <x:f>'01 Controls'!$H$25*'02 Cargo Classes'!$P$9</x:f>
        <x:v>0</x:v>
      </x:c>
      <x:c r="U1651" s="22" t="n">
        <x:f>SUM(Q1651:T1651)</x:f>
        <x:v>0.9</x:v>
      </x:c>
      <x:c r="V1651" s="18" t="n">
        <x:f>IF(U1651=0,0,N1651*Q1651/U1651)</x:f>
        <x:v>0</x:v>
      </x:c>
      <x:c r="W1651" s="18" t="n">
        <x:f>IF(U1651=0,0,P1651*Q1651/U1651)</x:f>
        <x:v>0</x:v>
      </x:c>
      <x:c r="X1651" s="18" t="n">
        <x:f>MAX(V1651,W1651*'01 Controls'!$E$12)</x:f>
        <x:v>0</x:v>
      </x:c>
      <x:c r="Y1651" s="18" t="n">
        <x:f>IF(U1651=0,0,N1651*R1651/U1651)</x:f>
        <x:v>0</x:v>
      </x:c>
      <x:c r="Z1651" s="18" t="n">
        <x:f>IF(U1651=0,0,P1651*R1651/U1651)</x:f>
        <x:v>0</x:v>
      </x:c>
      <x:c r="AA1651" s="18" t="n">
        <x:f>MAX(Y1651,Z1651*'01 Controls'!$E$13)</x:f>
        <x:v>0</x:v>
      </x:c>
      <x:c r="AB1651" s="18" t="n">
        <x:f>IF(U1651=0,0,N1651*S1651/U1651)</x:f>
        <x:v>394.875</x:v>
      </x:c>
      <x:c r="AC1651" s="18" t="n">
        <x:f>IF(U1651=0,0,P1651*S1651/U1651)</x:f>
        <x:v>633.6</x:v>
      </x:c>
      <x:c r="AD1651" s="18" t="n">
        <x:f>MAX(AB1651,AC1651*'01 Controls'!$E$14)</x:f>
        <x:v>394.875</x:v>
      </x:c>
      <x:c r="AE1651" s="18" t="n">
        <x:f>IF(U1651=0,0,N1651*T1651/U1651)</x:f>
        <x:v>0</x:v>
      </x:c>
      <x:c r="AF1651" s="18" t="n">
        <x:f>IF(U1651=0,0,P1651*T1651/U1651)</x:f>
        <x:v>0</x:v>
      </x:c>
      <x:c r="AG1651" s="18" t="n">
        <x:f>MAX(AE1651,AF1651*'01 Controls'!$E$15)</x:f>
        <x:v>0</x:v>
      </x:c>
      <x:c r="AH1651" s="18" t="n">
        <x:f>SUM(V1651,Y1651,AB1651,AE1651)</x:f>
        <x:v>394.875</x:v>
      </x:c>
      <x:c r="AI1651" s="18" t="n">
        <x:f>N1651-AH1651</x:f>
        <x:v>0</x:v>
      </x:c>
      <x:c r="AJ1651" s="18" t="n">
        <x:f>V1651*INDEX('07 Mode Capacity'!$P$6:$P$17,MATCH("AIR-"&amp;I1651,'07 Mode Capacity'!$C$6:$C$17,0))</x:f>
        <x:v>0</x:v>
      </x:c>
      <x:c r="AK1651" s="18" t="n">
        <x:f>Y1651*INDEX('07 Mode Capacity'!$P$6:$P$17,MATCH("OCEAN-"&amp;I1651,'07 Mode Capacity'!$C$6:$C$17,0))</x:f>
        <x:v>0</x:v>
      </x:c>
      <x:c r="AL1651" s="18" t="n">
        <x:f>AB1651*INDEX('07 Mode Capacity'!$P$6:$P$17,MATCH("LAND-"&amp;I1651,'07 Mode Capacity'!$C$6:$C$17,0))</x:f>
        <x:v>48.193652474556785</x:v>
      </x:c>
      <x:c r="AM1651" s="18" t="n">
        <x:f>AE1651*INDEX('07 Mode Capacity'!$P$6:$P$17,MATCH("INLAND-"&amp;I1651,'07 Mode Capacity'!$C$6:$C$17,0))</x:f>
        <x:v>0</x:v>
      </x:c>
      <x:c r="AN1651" s="18" t="n">
        <x:f>SUM(AJ1651:AM1651)</x:f>
        <x:v>48.193652474556785</x:v>
      </x:c>
      <x:c r="AO1651" s="17" t="n">
        <x:f>IF(N1651=0,1,AN1651/N1651)</x:f>
        <x:v>0.1220478695145471</x:v>
      </x:c>
      <x:c r="AP1651" s="11" t="str">
        <x:f>IF(AO1651&gt;='01 Controls'!$E$16,"PASS","FAIL")</x:f>
        <x:v>FAIL</x:v>
      </x:c>
      <x:c r="AQ1651" s="11" t="str">
        <x:v>UNQUANTIFIED</x:v>
      </x:c>
      <x:c r="AR1651" s="11" t="str">
        <x:v>Position-class planning record; serial item and receiver open</x:v>
      </x:c>
      <x:c r="AS1651" s="26"/>
      <x:c r="AT1651" s="26"/>
    </x:row>
    <x:row r="1652">
      <x:c r="C1652" s="11" t="str">
        <x:v>M1-C-CIG-TNK-20</x:v>
      </x:c>
      <x:c r="D1652" s="11" t="str">
        <x:v>M1</x:v>
      </x:c>
      <x:c r="E1652" s="11" t="str">
        <x:v>Western fire and heat</x:v>
      </x:c>
      <x:c r="F1652" s="11" t="str">
        <x:v>C-CIG</x:v>
      </x:c>
      <x:c r="G1652" s="11" t="str">
        <x:v>Community institutions group</x:v>
      </x:c>
      <x:c r="H1652" s="11" t="str">
        <x:v>TNK-20</x:v>
      </x:c>
      <x:c r="I1652" s="19" t="n">
        <x:v>48</x:v>
      </x:c>
      <x:c r="J1652" s="21" t="n">
        <x:v>3</x:v>
      </x:c>
      <x:c r="K1652" s="18" t="n">
        <x:f>'05 Cargo Register'!K308</x:f>
        <x:v>175.5</x:v>
      </x:c>
      <x:c r="L1652" s="18" t="n">
        <x:f>'05 Cargo Register'!N308</x:f>
        <x:v>11</x:v>
      </x:c>
      <x:c r="M1652" s="18" t="n">
        <x:f>'05 Cargo Register'!O308</x:f>
        <x:v>233.75</x:v>
      </x:c>
      <x:c r="N1652" s="18" t="n">
        <x:f>J1652*K1652</x:f>
        <x:v>526.5</x:v>
      </x:c>
      <x:c r="O1652" s="18" t="n">
        <x:f>J1652*L1652</x:f>
        <x:v>33</x:v>
      </x:c>
      <x:c r="P1652" s="18" t="n">
        <x:f>J1652*M1652</x:f>
        <x:v>701.25</x:v>
      </x:c>
      <x:c r="Q1652" s="22" t="n">
        <x:f>'01 Controls'!$E$25*'02 Cargo Classes'!$M$10</x:f>
        <x:v>0</x:v>
      </x:c>
      <x:c r="R1652" s="22" t="n">
        <x:f>'01 Controls'!$F$25*'02 Cargo Classes'!$N$10</x:f>
        <x:v>0</x:v>
      </x:c>
      <x:c r="S1652" s="22" t="n">
        <x:f>'01 Controls'!$G$25*'02 Cargo Classes'!$O$10</x:f>
        <x:v>0.9</x:v>
      </x:c>
      <x:c r="T1652" s="22" t="n">
        <x:f>'01 Controls'!$H$25*'02 Cargo Classes'!$P$10</x:f>
        <x:v>0</x:v>
      </x:c>
      <x:c r="U1652" s="22" t="n">
        <x:f>SUM(Q1652:T1652)</x:f>
        <x:v>0.9</x:v>
      </x:c>
      <x:c r="V1652" s="18" t="n">
        <x:f>IF(U1652=0,0,N1652*Q1652/U1652)</x:f>
        <x:v>0</x:v>
      </x:c>
      <x:c r="W1652" s="18" t="n">
        <x:f>IF(U1652=0,0,P1652*Q1652/U1652)</x:f>
        <x:v>0</x:v>
      </x:c>
      <x:c r="X1652" s="18" t="n">
        <x:f>MAX(V1652,W1652*'01 Controls'!$E$12)</x:f>
        <x:v>0</x:v>
      </x:c>
      <x:c r="Y1652" s="18" t="n">
        <x:f>IF(U1652=0,0,N1652*R1652/U1652)</x:f>
        <x:v>0</x:v>
      </x:c>
      <x:c r="Z1652" s="18" t="n">
        <x:f>IF(U1652=0,0,P1652*R1652/U1652)</x:f>
        <x:v>0</x:v>
      </x:c>
      <x:c r="AA1652" s="18" t="n">
        <x:f>MAX(Y1652,Z1652*'01 Controls'!$E$13)</x:f>
        <x:v>0</x:v>
      </x:c>
      <x:c r="AB1652" s="18" t="n">
        <x:f>IF(U1652=0,0,N1652*S1652/U1652)</x:f>
        <x:v>526.5</x:v>
      </x:c>
      <x:c r="AC1652" s="18" t="n">
        <x:f>IF(U1652=0,0,P1652*S1652/U1652)</x:f>
        <x:v>701.25</x:v>
      </x:c>
      <x:c r="AD1652" s="18" t="n">
        <x:f>MAX(AB1652,AC1652*'01 Controls'!$E$14)</x:f>
        <x:v>526.5</x:v>
      </x:c>
      <x:c r="AE1652" s="18" t="n">
        <x:f>IF(U1652=0,0,N1652*T1652/U1652)</x:f>
        <x:v>0</x:v>
      </x:c>
      <x:c r="AF1652" s="18" t="n">
        <x:f>IF(U1652=0,0,P1652*T1652/U1652)</x:f>
        <x:v>0</x:v>
      </x:c>
      <x:c r="AG1652" s="18" t="n">
        <x:f>MAX(AE1652,AF1652*'01 Controls'!$E$15)</x:f>
        <x:v>0</x:v>
      </x:c>
      <x:c r="AH1652" s="18" t="n">
        <x:f>SUM(V1652,Y1652,AB1652,AE1652)</x:f>
        <x:v>526.5</x:v>
      </x:c>
      <x:c r="AI1652" s="18" t="n">
        <x:f>N1652-AH1652</x:f>
        <x:v>0</x:v>
      </x:c>
      <x:c r="AJ1652" s="18" t="n">
        <x:f>V1652*INDEX('07 Mode Capacity'!$P$6:$P$17,MATCH("AIR-"&amp;I1652,'07 Mode Capacity'!$C$6:$C$17,0))</x:f>
        <x:v>0</x:v>
      </x:c>
      <x:c r="AK1652" s="18" t="n">
        <x:f>Y1652*INDEX('07 Mode Capacity'!$P$6:$P$17,MATCH("OCEAN-"&amp;I1652,'07 Mode Capacity'!$C$6:$C$17,0))</x:f>
        <x:v>0</x:v>
      </x:c>
      <x:c r="AL1652" s="18" t="n">
        <x:f>AB1652*INDEX('07 Mode Capacity'!$P$6:$P$17,MATCH("LAND-"&amp;I1652,'07 Mode Capacity'!$C$6:$C$17,0))</x:f>
        <x:v>64.25820329940905</x:v>
      </x:c>
      <x:c r="AM1652" s="18" t="n">
        <x:f>AE1652*INDEX('07 Mode Capacity'!$P$6:$P$17,MATCH("INLAND-"&amp;I1652,'07 Mode Capacity'!$C$6:$C$17,0))</x:f>
        <x:v>0</x:v>
      </x:c>
      <x:c r="AN1652" s="18" t="n">
        <x:f>SUM(AJ1652:AM1652)</x:f>
        <x:v>64.25820329940905</x:v>
      </x:c>
      <x:c r="AO1652" s="17" t="n">
        <x:f>IF(N1652=0,1,AN1652/N1652)</x:f>
        <x:v>0.1220478695145471</x:v>
      </x:c>
      <x:c r="AP1652" s="11" t="str">
        <x:f>IF(AO1652&gt;='01 Controls'!$E$16,"PASS","FAIL")</x:f>
        <x:v>FAIL</x:v>
      </x:c>
      <x:c r="AQ1652" s="11" t="str">
        <x:v>UNQUANTIFIED</x:v>
      </x:c>
      <x:c r="AR1652" s="11" t="str">
        <x:v>Position-class planning record; serial item and receiver open</x:v>
      </x:c>
      <x:c r="AS1652" s="26"/>
      <x:c r="AT1652" s="26"/>
    </x:row>
    <x:row r="1653">
      <x:c r="C1653" s="11" t="str">
        <x:v>M1-C-CIG-ROL-30</x:v>
      </x:c>
      <x:c r="D1653" s="11" t="str">
        <x:v>M1</x:v>
      </x:c>
      <x:c r="E1653" s="11" t="str">
        <x:v>Western fire and heat</x:v>
      </x:c>
      <x:c r="F1653" s="11" t="str">
        <x:v>C-CIG</x:v>
      </x:c>
      <x:c r="G1653" s="11" t="str">
        <x:v>Community institutions group</x:v>
      </x:c>
      <x:c r="H1653" s="11" t="str">
        <x:v>ROL-30</x:v>
      </x:c>
      <x:c r="I1653" s="19" t="n">
        <x:v>48</x:v>
      </x:c>
      <x:c r="J1653" s="21" t="n">
        <x:v>3</x:v>
      </x:c>
      <x:c r="K1653" s="18" t="n">
        <x:f>'05 Cargo Register'!K309</x:f>
        <x:v>263.25</x:v>
      </x:c>
      <x:c r="L1653" s="18" t="n">
        <x:f>'05 Cargo Register'!N309</x:f>
        <x:v>11</x:v>
      </x:c>
      <x:c r="M1653" s="18" t="n">
        <x:f>'05 Cargo Register'!O309</x:f>
        <x:v>701.25</x:v>
      </x:c>
      <x:c r="N1653" s="18" t="n">
        <x:f>J1653*K1653</x:f>
        <x:v>789.75</x:v>
      </x:c>
      <x:c r="O1653" s="18" t="n">
        <x:f>J1653*L1653</x:f>
        <x:v>33</x:v>
      </x:c>
      <x:c r="P1653" s="18" t="n">
        <x:f>J1653*M1653</x:f>
        <x:v>2103.75</x:v>
      </x:c>
      <x:c r="Q1653" s="22" t="n">
        <x:f>'01 Controls'!$E$25*'02 Cargo Classes'!$M$12</x:f>
        <x:v>0</x:v>
      </x:c>
      <x:c r="R1653" s="22" t="n">
        <x:f>'01 Controls'!$F$25*'02 Cargo Classes'!$N$12</x:f>
        <x:v>0</x:v>
      </x:c>
      <x:c r="S1653" s="22" t="n">
        <x:f>'01 Controls'!$G$25*'02 Cargo Classes'!$O$12</x:f>
        <x:v>1.35</x:v>
      </x:c>
      <x:c r="T1653" s="22" t="n">
        <x:f>'01 Controls'!$H$25*'02 Cargo Classes'!$P$12</x:f>
        <x:v>0</x:v>
      </x:c>
      <x:c r="U1653" s="22" t="n">
        <x:f>SUM(Q1653:T1653)</x:f>
        <x:v>1.35</x:v>
      </x:c>
      <x:c r="V1653" s="18" t="n">
        <x:f>IF(U1653=0,0,N1653*Q1653/U1653)</x:f>
        <x:v>0</x:v>
      </x:c>
      <x:c r="W1653" s="18" t="n">
        <x:f>IF(U1653=0,0,P1653*Q1653/U1653)</x:f>
        <x:v>0</x:v>
      </x:c>
      <x:c r="X1653" s="18" t="n">
        <x:f>MAX(V1653,W1653*'01 Controls'!$E$12)</x:f>
        <x:v>0</x:v>
      </x:c>
      <x:c r="Y1653" s="18" t="n">
        <x:f>IF(U1653=0,0,N1653*R1653/U1653)</x:f>
        <x:v>0</x:v>
      </x:c>
      <x:c r="Z1653" s="18" t="n">
        <x:f>IF(U1653=0,0,P1653*R1653/U1653)</x:f>
        <x:v>0</x:v>
      </x:c>
      <x:c r="AA1653" s="18" t="n">
        <x:f>MAX(Y1653,Z1653*'01 Controls'!$E$13)</x:f>
        <x:v>0</x:v>
      </x:c>
      <x:c r="AB1653" s="18" t="n">
        <x:f>IF(U1653=0,0,N1653*S1653/U1653)</x:f>
        <x:v>789.75</x:v>
      </x:c>
      <x:c r="AC1653" s="18" t="n">
        <x:f>IF(U1653=0,0,P1653*S1653/U1653)</x:f>
        <x:v>2103.75</x:v>
      </x:c>
      <x:c r="AD1653" s="18" t="n">
        <x:f>MAX(AB1653,AC1653*'01 Controls'!$E$14)</x:f>
        <x:v>789.75</x:v>
      </x:c>
      <x:c r="AE1653" s="18" t="n">
        <x:f>IF(U1653=0,0,N1653*T1653/U1653)</x:f>
        <x:v>0</x:v>
      </x:c>
      <x:c r="AF1653" s="18" t="n">
        <x:f>IF(U1653=0,0,P1653*T1653/U1653)</x:f>
        <x:v>0</x:v>
      </x:c>
      <x:c r="AG1653" s="18" t="n">
        <x:f>MAX(AE1653,AF1653*'01 Controls'!$E$15)</x:f>
        <x:v>0</x:v>
      </x:c>
      <x:c r="AH1653" s="18" t="n">
        <x:f>SUM(V1653,Y1653,AB1653,AE1653)</x:f>
        <x:v>789.75</x:v>
      </x:c>
      <x:c r="AI1653" s="18" t="n">
        <x:f>N1653-AH1653</x:f>
        <x:v>0</x:v>
      </x:c>
      <x:c r="AJ1653" s="18" t="n">
        <x:f>V1653*INDEX('07 Mode Capacity'!$P$6:$P$17,MATCH("AIR-"&amp;I1653,'07 Mode Capacity'!$C$6:$C$17,0))</x:f>
        <x:v>0</x:v>
      </x:c>
      <x:c r="AK1653" s="18" t="n">
        <x:f>Y1653*INDEX('07 Mode Capacity'!$P$6:$P$17,MATCH("OCEAN-"&amp;I1653,'07 Mode Capacity'!$C$6:$C$17,0))</x:f>
        <x:v>0</x:v>
      </x:c>
      <x:c r="AL1653" s="18" t="n">
        <x:f>AB1653*INDEX('07 Mode Capacity'!$P$6:$P$17,MATCH("LAND-"&amp;I1653,'07 Mode Capacity'!$C$6:$C$17,0))</x:f>
        <x:v>96.38730494911357</x:v>
      </x:c>
      <x:c r="AM1653" s="18" t="n">
        <x:f>AE1653*INDEX('07 Mode Capacity'!$P$6:$P$17,MATCH("INLAND-"&amp;I1653,'07 Mode Capacity'!$C$6:$C$17,0))</x:f>
        <x:v>0</x:v>
      </x:c>
      <x:c r="AN1653" s="18" t="n">
        <x:f>SUM(AJ1653:AM1653)</x:f>
        <x:v>96.38730494911357</x:v>
      </x:c>
      <x:c r="AO1653" s="17" t="n">
        <x:f>IF(N1653=0,1,AN1653/N1653)</x:f>
        <x:v>0.1220478695145471</x:v>
      </x:c>
      <x:c r="AP1653" s="11" t="str">
        <x:f>IF(AO1653&gt;='01 Controls'!$E$16,"PASS","FAIL")</x:f>
        <x:v>FAIL</x:v>
      </x:c>
      <x:c r="AQ1653" s="11" t="str">
        <x:v>UNQUANTIFIED</x:v>
      </x:c>
      <x:c r="AR1653" s="11" t="str">
        <x:v>Position-class planning record; serial item and receiver open</x:v>
      </x:c>
      <x:c r="AS1653" s="26"/>
      <x:c r="AT1653" s="26"/>
    </x:row>
    <x:row r="1654">
      <x:c r="C1654" s="11" t="str">
        <x:v>M1-C-CIG-LIN-18</x:v>
      </x:c>
      <x:c r="D1654" s="11" t="str">
        <x:v>M1</x:v>
      </x:c>
      <x:c r="E1654" s="11" t="str">
        <x:v>Western fire and heat</x:v>
      </x:c>
      <x:c r="F1654" s="11" t="str">
        <x:v>C-CIG</x:v>
      </x:c>
      <x:c r="G1654" s="11" t="str">
        <x:v>Community institutions group</x:v>
      </x:c>
      <x:c r="H1654" s="11" t="str">
        <x:v>LIN-18</x:v>
      </x:c>
      <x:c r="I1654" s="19" t="n">
        <x:v>72</x:v>
      </x:c>
      <x:c r="J1654" s="21" t="n">
        <x:v>3</x:v>
      </x:c>
      <x:c r="K1654" s="18" t="n">
        <x:f>'05 Cargo Register'!K310</x:f>
        <x:v>87.75</x:v>
      </x:c>
      <x:c r="L1654" s="18" t="n">
        <x:f>'05 Cargo Register'!N310</x:f>
        <x:v>7</x:v>
      </x:c>
      <x:c r="M1654" s="18" t="n">
        <x:f>'05 Cargo Register'!O310</x:f>
        <x:v>308</x:v>
      </x:c>
      <x:c r="N1654" s="18" t="n">
        <x:f>J1654*K1654</x:f>
        <x:v>263.25</x:v>
      </x:c>
      <x:c r="O1654" s="18" t="n">
        <x:f>J1654*L1654</x:f>
        <x:v>21</x:v>
      </x:c>
      <x:c r="P1654" s="18" t="n">
        <x:f>J1654*M1654</x:f>
        <x:v>924</x:v>
      </x:c>
      <x:c r="Q1654" s="22" t="n">
        <x:f>'01 Controls'!$E$25*'02 Cargo Classes'!$M$13</x:f>
        <x:v>0</x:v>
      </x:c>
      <x:c r="R1654" s="22" t="n">
        <x:f>'01 Controls'!$F$25*'02 Cargo Classes'!$N$13</x:f>
        <x:v>0</x:v>
      </x:c>
      <x:c r="S1654" s="22" t="n">
        <x:f>'01 Controls'!$G$25*'02 Cargo Classes'!$O$13</x:f>
        <x:v>0.9</x:v>
      </x:c>
      <x:c r="T1654" s="22" t="n">
        <x:f>'01 Controls'!$H$25*'02 Cargo Classes'!$P$13</x:f>
        <x:v>0</x:v>
      </x:c>
      <x:c r="U1654" s="22" t="n">
        <x:f>SUM(Q1654:T1654)</x:f>
        <x:v>0.9</x:v>
      </x:c>
      <x:c r="V1654" s="18" t="n">
        <x:f>IF(U1654=0,0,N1654*Q1654/U1654)</x:f>
        <x:v>0</x:v>
      </x:c>
      <x:c r="W1654" s="18" t="n">
        <x:f>IF(U1654=0,0,P1654*Q1654/U1654)</x:f>
        <x:v>0</x:v>
      </x:c>
      <x:c r="X1654" s="18" t="n">
        <x:f>MAX(V1654,W1654*'01 Controls'!$E$12)</x:f>
        <x:v>0</x:v>
      </x:c>
      <x:c r="Y1654" s="18" t="n">
        <x:f>IF(U1654=0,0,N1654*R1654/U1654)</x:f>
        <x:v>0</x:v>
      </x:c>
      <x:c r="Z1654" s="18" t="n">
        <x:f>IF(U1654=0,0,P1654*R1654/U1654)</x:f>
        <x:v>0</x:v>
      </x:c>
      <x:c r="AA1654" s="18" t="n">
        <x:f>MAX(Y1654,Z1654*'01 Controls'!$E$13)</x:f>
        <x:v>0</x:v>
      </x:c>
      <x:c r="AB1654" s="18" t="n">
        <x:f>IF(U1654=0,0,N1654*S1654/U1654)</x:f>
        <x:v>263.25</x:v>
      </x:c>
      <x:c r="AC1654" s="18" t="n">
        <x:f>IF(U1654=0,0,P1654*S1654/U1654)</x:f>
        <x:v>924</x:v>
      </x:c>
      <x:c r="AD1654" s="18" t="n">
        <x:f>MAX(AB1654,AC1654*'01 Controls'!$E$14)</x:f>
        <x:v>263.25</x:v>
      </x:c>
      <x:c r="AE1654" s="18" t="n">
        <x:f>IF(U1654=0,0,N1654*T1654/U1654)</x:f>
        <x:v>0</x:v>
      </x:c>
      <x:c r="AF1654" s="18" t="n">
        <x:f>IF(U1654=0,0,P1654*T1654/U1654)</x:f>
        <x:v>0</x:v>
      </x:c>
      <x:c r="AG1654" s="18" t="n">
        <x:f>MAX(AE1654,AF1654*'01 Controls'!$E$15)</x:f>
        <x:v>0</x:v>
      </x:c>
      <x:c r="AH1654" s="18" t="n">
        <x:f>SUM(V1654,Y1654,AB1654,AE1654)</x:f>
        <x:v>263.25</x:v>
      </x:c>
      <x:c r="AI1654" s="18" t="n">
        <x:f>N1654-AH1654</x:f>
        <x:v>0</x:v>
      </x:c>
      <x:c r="AJ1654" s="18" t="n">
        <x:f>V1654*INDEX('07 Mode Capacity'!$P$6:$P$17,MATCH("AIR-"&amp;I1654,'07 Mode Capacity'!$C$6:$C$17,0))</x:f>
        <x:v>0</x:v>
      </x:c>
      <x:c r="AK1654" s="18" t="n">
        <x:f>Y1654*INDEX('07 Mode Capacity'!$P$6:$P$17,MATCH("OCEAN-"&amp;I1654,'07 Mode Capacity'!$C$6:$C$17,0))</x:f>
        <x:v>0</x:v>
      </x:c>
      <x:c r="AL1654" s="18" t="n">
        <x:f>AB1654*INDEX('07 Mode Capacity'!$P$6:$P$17,MATCH("LAND-"&amp;I1654,'07 Mode Capacity'!$C$6:$C$17,0))</x:f>
        <x:v>188.22644167337893</x:v>
      </x:c>
      <x:c r="AM1654" s="18" t="n">
        <x:f>AE1654*INDEX('07 Mode Capacity'!$P$6:$P$17,MATCH("INLAND-"&amp;I1654,'07 Mode Capacity'!$C$6:$C$17,0))</x:f>
        <x:v>0</x:v>
      </x:c>
      <x:c r="AN1654" s="18" t="n">
        <x:f>SUM(AJ1654:AM1654)</x:f>
        <x:v>188.22644167337893</x:v>
      </x:c>
      <x:c r="AO1654" s="17" t="n">
        <x:f>IF(N1654=0,1,AN1654/N1654)</x:f>
        <x:v>0.7150102247801668</x:v>
      </x:c>
      <x:c r="AP1654" s="11" t="str">
        <x:f>IF(AO1654&gt;='01 Controls'!$E$16,"PASS","FAIL")</x:f>
        <x:v>FAIL</x:v>
      </x:c>
      <x:c r="AQ1654" s="11" t="str">
        <x:v>UNQUANTIFIED</x:v>
      </x:c>
      <x:c r="AR1654" s="11" t="str">
        <x:v>Position-class planning record; serial item and receiver open</x:v>
      </x:c>
      <x:c r="AS1654" s="26"/>
      <x:c r="AT1654" s="26"/>
    </x:row>
    <x:row r="1655">
      <x:c r="C1655" s="11" t="str">
        <x:v>M1-C-CIG-BLK-08</x:v>
      </x:c>
      <x:c r="D1655" s="11" t="str">
        <x:v>M1</x:v>
      </x:c>
      <x:c r="E1655" s="11" t="str">
        <x:v>Western fire and heat</x:v>
      </x:c>
      <x:c r="F1655" s="11" t="str">
        <x:v>C-CIG</x:v>
      </x:c>
      <x:c r="G1655" s="11" t="str">
        <x:v>Community institutions group</x:v>
      </x:c>
      <x:c r="H1655" s="11" t="str">
        <x:v>BLK-08</x:v>
      </x:c>
      <x:c r="I1655" s="19" t="n">
        <x:v>48</x:v>
      </x:c>
      <x:c r="J1655" s="21" t="n">
        <x:v>3</x:v>
      </x:c>
      <x:c r="K1655" s="18" t="n">
        <x:f>'05 Cargo Register'!K311</x:f>
        <x:v>745.875</x:v>
      </x:c>
      <x:c r="L1655" s="18" t="n">
        <x:f>'05 Cargo Register'!N311</x:f>
        <x:v>117</x:v>
      </x:c>
      <x:c r="M1655" s="18" t="n">
        <x:f>'05 Cargo Register'!O311</x:f>
        <x:v>5967</x:v>
      </x:c>
      <x:c r="N1655" s="18" t="n">
        <x:f>J1655*K1655</x:f>
        <x:v>2237.625</x:v>
      </x:c>
      <x:c r="O1655" s="18" t="n">
        <x:f>J1655*L1655</x:f>
        <x:v>351</x:v>
      </x:c>
      <x:c r="P1655" s="18" t="n">
        <x:f>J1655*M1655</x:f>
        <x:v>17901</x:v>
      </x:c>
      <x:c r="Q1655" s="22" t="n">
        <x:f>'01 Controls'!$E$25*'02 Cargo Classes'!$M$14</x:f>
        <x:v>0.1</x:v>
      </x:c>
      <x:c r="R1655" s="22" t="n">
        <x:f>'01 Controls'!$F$25*'02 Cargo Classes'!$N$14</x:f>
        <x:v>0</x:v>
      </x:c>
      <x:c r="S1655" s="22" t="n">
        <x:f>'01 Controls'!$G$25*'02 Cargo Classes'!$O$14</x:f>
        <x:v>0.9</x:v>
      </x:c>
      <x:c r="T1655" s="22" t="n">
        <x:f>'01 Controls'!$H$25*'02 Cargo Classes'!$P$14</x:f>
        <x:v>0</x:v>
      </x:c>
      <x:c r="U1655" s="22" t="n">
        <x:f>SUM(Q1655:T1655)</x:f>
        <x:v>1</x:v>
      </x:c>
      <x:c r="V1655" s="18" t="n">
        <x:f>IF(U1655=0,0,N1655*Q1655/U1655)</x:f>
        <x:v>223.76250000000002</x:v>
      </x:c>
      <x:c r="W1655" s="18" t="n">
        <x:f>IF(U1655=0,0,P1655*Q1655/U1655)</x:f>
        <x:v>1790.1000000000001</x:v>
      </x:c>
      <x:c r="X1655" s="18" t="n">
        <x:f>MAX(V1655,W1655*'01 Controls'!$E$12)</x:f>
        <x:v>447.52500000000003</x:v>
      </x:c>
      <x:c r="Y1655" s="18" t="n">
        <x:f>IF(U1655=0,0,N1655*R1655/U1655)</x:f>
        <x:v>0</x:v>
      </x:c>
      <x:c r="Z1655" s="18" t="n">
        <x:f>IF(U1655=0,0,P1655*R1655/U1655)</x:f>
        <x:v>0</x:v>
      </x:c>
      <x:c r="AA1655" s="18" t="n">
        <x:f>MAX(Y1655,Z1655*'01 Controls'!$E$13)</x:f>
        <x:v>0</x:v>
      </x:c>
      <x:c r="AB1655" s="18" t="n">
        <x:f>IF(U1655=0,0,N1655*S1655/U1655)</x:f>
        <x:v>2013.8625</x:v>
      </x:c>
      <x:c r="AC1655" s="18" t="n">
        <x:f>IF(U1655=0,0,P1655*S1655/U1655)</x:f>
        <x:v>16110.9</x:v>
      </x:c>
      <x:c r="AD1655" s="18" t="n">
        <x:f>MAX(AB1655,AC1655*'01 Controls'!$E$14)</x:f>
        <x:v>3222.1800000000003</x:v>
      </x:c>
      <x:c r="AE1655" s="18" t="n">
        <x:f>IF(U1655=0,0,N1655*T1655/U1655)</x:f>
        <x:v>0</x:v>
      </x:c>
      <x:c r="AF1655" s="18" t="n">
        <x:f>IF(U1655=0,0,P1655*T1655/U1655)</x:f>
        <x:v>0</x:v>
      </x:c>
      <x:c r="AG1655" s="18" t="n">
        <x:f>MAX(AE1655,AF1655*'01 Controls'!$E$15)</x:f>
        <x:v>0</x:v>
      </x:c>
      <x:c r="AH1655" s="18" t="n">
        <x:f>SUM(V1655,Y1655,AB1655,AE1655)</x:f>
        <x:v>2237.625</x:v>
      </x:c>
      <x:c r="AI1655" s="18" t="n">
        <x:f>N1655-AH1655</x:f>
        <x:v>0</x:v>
      </x:c>
      <x:c r="AJ1655" s="18" t="n">
        <x:f>V1655*INDEX('07 Mode Capacity'!$P$6:$P$17,MATCH("AIR-"&amp;I1655,'07 Mode Capacity'!$C$6:$C$17,0))</x:f>
        <x:v>62.728607737957844</x:v>
      </x:c>
      <x:c r="AK1655" s="18" t="n">
        <x:f>Y1655*INDEX('07 Mode Capacity'!$P$6:$P$17,MATCH("OCEAN-"&amp;I1655,'07 Mode Capacity'!$C$6:$C$17,0))</x:f>
        <x:v>0</x:v>
      </x:c>
      <x:c r="AL1655" s="18" t="n">
        <x:f>AB1655*INDEX('07 Mode Capacity'!$P$6:$P$17,MATCH("LAND-"&amp;I1655,'07 Mode Capacity'!$C$6:$C$17,0))</x:f>
        <x:v>245.78762762023962</x:v>
      </x:c>
      <x:c r="AM1655" s="18" t="n">
        <x:f>AE1655*INDEX('07 Mode Capacity'!$P$6:$P$17,MATCH("INLAND-"&amp;I1655,'07 Mode Capacity'!$C$6:$C$17,0))</x:f>
        <x:v>0</x:v>
      </x:c>
      <x:c r="AN1655" s="18" t="n">
        <x:f>SUM(AJ1655:AM1655)</x:f>
        <x:v>308.5162353581975</x:v>
      </x:c>
      <x:c r="AO1655" s="17" t="n">
        <x:f>IF(N1655=0,1,AN1655/N1655)</x:f>
        <x:v>0.13787664839202168</x:v>
      </x:c>
      <x:c r="AP1655" s="11" t="str">
        <x:f>IF(AO1655&gt;='01 Controls'!$E$16,"PASS","FAIL")</x:f>
        <x:v>FAIL</x:v>
      </x:c>
      <x:c r="AQ1655" s="11" t="str">
        <x:v>UNQUANTIFIED</x:v>
      </x:c>
      <x:c r="AR1655" s="11" t="str">
        <x:v>Position-class planning record; serial item and receiver open</x:v>
      </x:c>
      <x:c r="AS1655" s="26"/>
      <x:c r="AT1655" s="26"/>
    </x:row>
    <x:row r="1656">
      <x:c r="C1656" s="11" t="str">
        <x:v>M1-J-RIG-APL-45</x:v>
      </x:c>
      <x:c r="D1656" s="11" t="str">
        <x:v>M1</x:v>
      </x:c>
      <x:c r="E1656" s="11" t="str">
        <x:v>Western fire and heat</x:v>
      </x:c>
      <x:c r="F1656" s="11" t="str">
        <x:v>J-RIG</x:v>
      </x:c>
      <x:c r="G1656" s="11" t="str">
        <x:v>Resilience information group</x:v>
      </x:c>
      <x:c r="H1656" s="11" t="str">
        <x:v>APL-45</x:v>
      </x:c>
      <x:c r="I1656" s="19" t="n">
        <x:v>24</x:v>
      </x:c>
      <x:c r="J1656" s="21" t="n">
        <x:v>4</x:v>
      </x:c>
      <x:c r="K1656" s="18" t="n">
        <x:f>'05 Cargo Register'!K312</x:f>
        <x:v>273</x:v>
      </x:c>
      <x:c r="L1656" s="18" t="n">
        <x:f>'05 Cargo Register'!N312</x:f>
        <x:v>72</x:v>
      </x:c>
      <x:c r="M1656" s="18" t="n">
        <x:f>'05 Cargo Register'!O312</x:f>
        <x:v>540</x:v>
      </x:c>
      <x:c r="N1656" s="18" t="n">
        <x:f>J1656*K1656</x:f>
        <x:v>1092</x:v>
      </x:c>
      <x:c r="O1656" s="18" t="n">
        <x:f>J1656*L1656</x:f>
        <x:v>288</x:v>
      </x:c>
      <x:c r="P1656" s="18" t="n">
        <x:f>J1656*M1656</x:f>
        <x:v>2160</x:v>
      </x:c>
      <x:c r="Q1656" s="22" t="n">
        <x:f>'01 Controls'!$E$25*'02 Cargo Classes'!$M$6</x:f>
        <x:v>0.30000000000000004</x:v>
      </x:c>
      <x:c r="R1656" s="22" t="n">
        <x:f>'01 Controls'!$F$25*'02 Cargo Classes'!$N$6</x:f>
        <x:v>0</x:v>
      </x:c>
      <x:c r="S1656" s="22" t="n">
        <x:f>'01 Controls'!$G$25*'02 Cargo Classes'!$O$6</x:f>
        <x:v>0.9</x:v>
      </x:c>
      <x:c r="T1656" s="22" t="n">
        <x:f>'01 Controls'!$H$25*'02 Cargo Classes'!$P$6</x:f>
        <x:v>0</x:v>
      </x:c>
      <x:c r="U1656" s="22" t="n">
        <x:f>SUM(Q1656:T1656)</x:f>
        <x:v>1.2000000000000002</x:v>
      </x:c>
      <x:c r="V1656" s="18" t="n">
        <x:f>IF(U1656=0,0,N1656*Q1656/U1656)</x:f>
        <x:v>273</x:v>
      </x:c>
      <x:c r="W1656" s="18" t="n">
        <x:f>IF(U1656=0,0,P1656*Q1656/U1656)</x:f>
        <x:v>540</x:v>
      </x:c>
      <x:c r="X1656" s="18" t="n">
        <x:f>MAX(V1656,W1656*'01 Controls'!$E$12)</x:f>
        <x:v>273</x:v>
      </x:c>
      <x:c r="Y1656" s="18" t="n">
        <x:f>IF(U1656=0,0,N1656*R1656/U1656)</x:f>
        <x:v>0</x:v>
      </x:c>
      <x:c r="Z1656" s="18" t="n">
        <x:f>IF(U1656=0,0,P1656*R1656/U1656)</x:f>
        <x:v>0</x:v>
      </x:c>
      <x:c r="AA1656" s="18" t="n">
        <x:f>MAX(Y1656,Z1656*'01 Controls'!$E$13)</x:f>
        <x:v>0</x:v>
      </x:c>
      <x:c r="AB1656" s="18" t="n">
        <x:f>IF(U1656=0,0,N1656*S1656/U1656)</x:f>
        <x:v>818.9999999999999</x:v>
      </x:c>
      <x:c r="AC1656" s="18" t="n">
        <x:f>IF(U1656=0,0,P1656*S1656/U1656)</x:f>
        <x:v>1619.9999999999998</x:v>
      </x:c>
      <x:c r="AD1656" s="18" t="n">
        <x:f>MAX(AB1656,AC1656*'01 Controls'!$E$14)</x:f>
        <x:v>818.9999999999999</x:v>
      </x:c>
      <x:c r="AE1656" s="18" t="n">
        <x:f>IF(U1656=0,0,N1656*T1656/U1656)</x:f>
        <x:v>0</x:v>
      </x:c>
      <x:c r="AF1656" s="18" t="n">
        <x:f>IF(U1656=0,0,P1656*T1656/U1656)</x:f>
        <x:v>0</x:v>
      </x:c>
      <x:c r="AG1656" s="18" t="n">
        <x:f>MAX(AE1656,AF1656*'01 Controls'!$E$15)</x:f>
        <x:v>0</x:v>
      </x:c>
      <x:c r="AH1656" s="18" t="n">
        <x:f>SUM(V1656,Y1656,AB1656,AE1656)</x:f>
        <x:v>1092</x:v>
      </x:c>
      <x:c r="AI1656" s="18" t="n">
        <x:f>N1656-AH1656</x:f>
        <x:v>0</x:v>
      </x:c>
      <x:c r="AJ1656" s="18" t="n">
        <x:f>V1656*INDEX('07 Mode Capacity'!$P$6:$P$17,MATCH("AIR-"&amp;I1656,'07 Mode Capacity'!$C$6:$C$17,0))</x:f>
        <x:v>55.39554052001137</x:v>
      </x:c>
      <x:c r="AK1656" s="18" t="n">
        <x:f>Y1656*INDEX('07 Mode Capacity'!$P$6:$P$17,MATCH("OCEAN-"&amp;I1656,'07 Mode Capacity'!$C$6:$C$17,0))</x:f>
        <x:v>0</x:v>
      </x:c>
      <x:c r="AL1656" s="18" t="n">
        <x:f>AB1656*INDEX('07 Mode Capacity'!$P$6:$P$17,MATCH("LAND-"&amp;I1656,'07 Mode Capacity'!$C$6:$C$17,0))</x:f>
        <x:v>313.268256960373</x:v>
      </x:c>
      <x:c r="AM1656" s="18" t="n">
        <x:f>AE1656*INDEX('07 Mode Capacity'!$P$6:$P$17,MATCH("INLAND-"&amp;I1656,'07 Mode Capacity'!$C$6:$C$17,0))</x:f>
        <x:v>0</x:v>
      </x:c>
      <x:c r="AN1656" s="18" t="n">
        <x:f>SUM(AJ1656:AM1656)</x:f>
        <x:v>368.66379748038435</x:v>
      </x:c>
      <x:c r="AO1656" s="17" t="n">
        <x:f>IF(N1656=0,1,AN1656/N1656)</x:f>
        <x:v>0.3376042101468721</x:v>
      </x:c>
      <x:c r="AP1656" s="11" t="str">
        <x:f>IF(AO1656&gt;='01 Controls'!$E$16,"PASS","FAIL")</x:f>
        <x:v>FAIL</x:v>
      </x:c>
      <x:c r="AQ1656" s="11" t="str">
        <x:v>UNQUANTIFIED</x:v>
      </x:c>
      <x:c r="AR1656" s="11" t="str">
        <x:v>Position-class planning record; serial item and receiver open</x:v>
      </x:c>
      <x:c r="AS1656" s="26"/>
      <x:c r="AT1656" s="26"/>
    </x:row>
    <x:row r="1657">
      <x:c r="C1657" s="11" t="str">
        <x:v>M1-J-RIG-ISO-18</x:v>
      </x:c>
      <x:c r="D1657" s="11" t="str">
        <x:v>M1</x:v>
      </x:c>
      <x:c r="E1657" s="11" t="str">
        <x:v>Western fire and heat</x:v>
      </x:c>
      <x:c r="F1657" s="11" t="str">
        <x:v>J-RIG</x:v>
      </x:c>
      <x:c r="G1657" s="11" t="str">
        <x:v>Resilience information group</x:v>
      </x:c>
      <x:c r="H1657" s="11" t="str">
        <x:v>ISO-18</x:v>
      </x:c>
      <x:c r="I1657" s="19" t="n">
        <x:v>48</x:v>
      </x:c>
      <x:c r="J1657" s="21" t="n">
        <x:v>4</x:v>
      </x:c>
      <x:c r="K1657" s="18" t="n">
        <x:f>'05 Cargo Register'!K313</x:f>
        <x:v>341.25</x:v>
      </x:c>
      <x:c r="L1657" s="18" t="n">
        <x:f>'05 Cargo Register'!N313</x:f>
        <x:v>23</x:v>
      </x:c>
      <x:c r="M1657" s="18" t="n">
        <x:f>'05 Cargo Register'!O313</x:f>
        <x:v>607.2</x:v>
      </x:c>
      <x:c r="N1657" s="18" t="n">
        <x:f>J1657*K1657</x:f>
        <x:v>1365</x:v>
      </x:c>
      <x:c r="O1657" s="18" t="n">
        <x:f>J1657*L1657</x:f>
        <x:v>92</x:v>
      </x:c>
      <x:c r="P1657" s="18" t="n">
        <x:f>J1657*M1657</x:f>
        <x:v>2428.8</x:v>
      </x:c>
      <x:c r="Q1657" s="22" t="n">
        <x:f>'01 Controls'!$E$25*'02 Cargo Classes'!$M$7</x:f>
        <x:v>0.020000000000000004</x:v>
      </x:c>
      <x:c r="R1657" s="22" t="n">
        <x:f>'01 Controls'!$F$25*'02 Cargo Classes'!$N$7</x:f>
        <x:v>0</x:v>
      </x:c>
      <x:c r="S1657" s="22" t="n">
        <x:f>'01 Controls'!$G$25*'02 Cargo Classes'!$O$7</x:f>
        <x:v>1.08</x:v>
      </x:c>
      <x:c r="T1657" s="22" t="n">
        <x:f>'01 Controls'!$H$25*'02 Cargo Classes'!$P$7</x:f>
        <x:v>0</x:v>
      </x:c>
      <x:c r="U1657" s="22" t="n">
        <x:f>SUM(Q1657:T1657)</x:f>
        <x:v>1.1</x:v>
      </x:c>
      <x:c r="V1657" s="18" t="n">
        <x:f>IF(U1657=0,0,N1657*Q1657/U1657)</x:f>
        <x:v>24.81818181818182</x:v>
      </x:c>
      <x:c r="W1657" s="18" t="n">
        <x:f>IF(U1657=0,0,P1657*Q1657/U1657)</x:f>
        <x:v>44.16000000000001</x:v>
      </x:c>
      <x:c r="X1657" s="18" t="n">
        <x:f>MAX(V1657,W1657*'01 Controls'!$E$12)</x:f>
        <x:v>24.81818181818182</x:v>
      </x:c>
      <x:c r="Y1657" s="18" t="n">
        <x:f>IF(U1657=0,0,N1657*R1657/U1657)</x:f>
        <x:v>0</x:v>
      </x:c>
      <x:c r="Z1657" s="18" t="n">
        <x:f>IF(U1657=0,0,P1657*R1657/U1657)</x:f>
        <x:v>0</x:v>
      </x:c>
      <x:c r="AA1657" s="18" t="n">
        <x:f>MAX(Y1657,Z1657*'01 Controls'!$E$13)</x:f>
        <x:v>0</x:v>
      </x:c>
      <x:c r="AB1657" s="18" t="n">
        <x:f>IF(U1657=0,0,N1657*S1657/U1657)</x:f>
        <x:v>1340.181818181818</x:v>
      </x:c>
      <x:c r="AC1657" s="18" t="n">
        <x:f>IF(U1657=0,0,P1657*S1657/U1657)</x:f>
        <x:v>2384.64</x:v>
      </x:c>
      <x:c r="AD1657" s="18" t="n">
        <x:f>MAX(AB1657,AC1657*'01 Controls'!$E$14)</x:f>
        <x:v>1340.181818181818</x:v>
      </x:c>
      <x:c r="AE1657" s="18" t="n">
        <x:f>IF(U1657=0,0,N1657*T1657/U1657)</x:f>
        <x:v>0</x:v>
      </x:c>
      <x:c r="AF1657" s="18" t="n">
        <x:f>IF(U1657=0,0,P1657*T1657/U1657)</x:f>
        <x:v>0</x:v>
      </x:c>
      <x:c r="AG1657" s="18" t="n">
        <x:f>MAX(AE1657,AF1657*'01 Controls'!$E$15)</x:f>
        <x:v>0</x:v>
      </x:c>
      <x:c r="AH1657" s="18" t="n">
        <x:f>SUM(V1657,Y1657,AB1657,AE1657)</x:f>
        <x:v>1364.9999999999998</x:v>
      </x:c>
      <x:c r="AI1657" s="18" t="n">
        <x:f>N1657-AH1657</x:f>
        <x:v>2.2737367544323206e-13</x:v>
      </x:c>
      <x:c r="AJ1657" s="18" t="n">
        <x:f>V1657*INDEX('07 Mode Capacity'!$P$6:$P$17,MATCH("AIR-"&amp;I1657,'07 Mode Capacity'!$C$6:$C$17,0))</x:f>
        <x:v>6.957421337543354</x:v>
      </x:c>
      <x:c r="AK1657" s="18" t="n">
        <x:f>Y1657*INDEX('07 Mode Capacity'!$P$6:$P$17,MATCH("OCEAN-"&amp;I1657,'07 Mode Capacity'!$C$6:$C$17,0))</x:f>
        <x:v>0</x:v>
      </x:c>
      <x:c r="AL1657" s="18" t="n">
        <x:f>AB1657*INDEX('07 Mode Capacity'!$P$6:$P$17,MATCH("LAND-"&amp;I1657,'07 Mode Capacity'!$C$6:$C$17,0))</x:f>
        <x:v>163.56633567122302</x:v>
      </x:c>
      <x:c r="AM1657" s="18" t="n">
        <x:f>AE1657*INDEX('07 Mode Capacity'!$P$6:$P$17,MATCH("INLAND-"&amp;I1657,'07 Mode Capacity'!$C$6:$C$17,0))</x:f>
        <x:v>0</x:v>
      </x:c>
      <x:c r="AN1657" s="18" t="n">
        <x:f>SUM(AJ1657:AM1657)</x:f>
        <x:v>170.52375700876638</x:v>
      </x:c>
      <x:c r="AO1657" s="17" t="n">
        <x:f>IF(N1657=0,1,AN1657/N1657)</x:f>
        <x:v>0.12492582931045156</x:v>
      </x:c>
      <x:c r="AP1657" s="11" t="str">
        <x:f>IF(AO1657&gt;='01 Controls'!$E$16,"PASS","FAIL")</x:f>
        <x:v>FAIL</x:v>
      </x:c>
      <x:c r="AQ1657" s="11" t="str">
        <x:v>UNQUANTIFIED</x:v>
      </x:c>
      <x:c r="AR1657" s="11" t="str">
        <x:v>Position-class planning record; serial item and receiver open</x:v>
      </x:c>
      <x:c r="AS1657" s="26"/>
      <x:c r="AT1657" s="26"/>
    </x:row>
    <x:row r="1658">
      <x:c r="C1658" s="11" t="str">
        <x:v>M1-J-RIG-COL-12</x:v>
      </x:c>
      <x:c r="D1658" s="11" t="str">
        <x:v>M1</x:v>
      </x:c>
      <x:c r="E1658" s="11" t="str">
        <x:v>Western fire and heat</x:v>
      </x:c>
      <x:c r="F1658" s="11" t="str">
        <x:v>J-RIG</x:v>
      </x:c>
      <x:c r="G1658" s="11" t="str">
        <x:v>Resilience information group</x:v>
      </x:c>
      <x:c r="H1658" s="11" t="str">
        <x:v>COL-12</x:v>
      </x:c>
      <x:c r="I1658" s="19" t="n">
        <x:v>24</x:v>
      </x:c>
      <x:c r="J1658" s="21" t="n">
        <x:v>4</x:v>
      </x:c>
      <x:c r="K1658" s="18" t="n">
        <x:f>'05 Cargo Register'!K314</x:f>
        <x:v>68.25</x:v>
      </x:c>
      <x:c r="L1658" s="18" t="n">
        <x:f>'05 Cargo Register'!N314</x:f>
        <x:v>8</x:v>
      </x:c>
      <x:c r="M1658" s="18" t="n">
        <x:f>'05 Cargo Register'!O314</x:f>
        <x:v>211.20000000000002</x:v>
      </x:c>
      <x:c r="N1658" s="18" t="n">
        <x:f>J1658*K1658</x:f>
        <x:v>273</x:v>
      </x:c>
      <x:c r="O1658" s="18" t="n">
        <x:f>J1658*L1658</x:f>
        <x:v>32</x:v>
      </x:c>
      <x:c r="P1658" s="18" t="n">
        <x:f>J1658*M1658</x:f>
        <x:v>844.8000000000001</x:v>
      </x:c>
      <x:c r="Q1658" s="22" t="n">
        <x:f>'01 Controls'!$E$25*'02 Cargo Classes'!$M$8</x:f>
        <x:v>0.2</x:v>
      </x:c>
      <x:c r="R1658" s="22" t="n">
        <x:f>'01 Controls'!$F$25*'02 Cargo Classes'!$N$8</x:f>
        <x:v>0</x:v>
      </x:c>
      <x:c r="S1658" s="22" t="n">
        <x:f>'01 Controls'!$G$25*'02 Cargo Classes'!$O$8</x:f>
        <x:v>1.08</x:v>
      </x:c>
      <x:c r="T1658" s="22" t="n">
        <x:f>'01 Controls'!$H$25*'02 Cargo Classes'!$P$8</x:f>
        <x:v>0</x:v>
      </x:c>
      <x:c r="U1658" s="22" t="n">
        <x:f>SUM(Q1658:T1658)</x:f>
        <x:v>1.28</x:v>
      </x:c>
      <x:c r="V1658" s="18" t="n">
        <x:f>IF(U1658=0,0,N1658*Q1658/U1658)</x:f>
        <x:v>42.65625</x:v>
      </x:c>
      <x:c r="W1658" s="18" t="n">
        <x:f>IF(U1658=0,0,P1658*Q1658/U1658)</x:f>
        <x:v>132.00000000000003</x:v>
      </x:c>
      <x:c r="X1658" s="18" t="n">
        <x:f>MAX(V1658,W1658*'01 Controls'!$E$12)</x:f>
        <x:v>42.65625</x:v>
      </x:c>
      <x:c r="Y1658" s="18" t="n">
        <x:f>IF(U1658=0,0,N1658*R1658/U1658)</x:f>
        <x:v>0</x:v>
      </x:c>
      <x:c r="Z1658" s="18" t="n">
        <x:f>IF(U1658=0,0,P1658*R1658/U1658)</x:f>
        <x:v>0</x:v>
      </x:c>
      <x:c r="AA1658" s="18" t="n">
        <x:f>MAX(Y1658,Z1658*'01 Controls'!$E$13)</x:f>
        <x:v>0</x:v>
      </x:c>
      <x:c r="AB1658" s="18" t="n">
        <x:f>IF(U1658=0,0,N1658*S1658/U1658)</x:f>
        <x:v>230.34375000000003</x:v>
      </x:c>
      <x:c r="AC1658" s="18" t="n">
        <x:f>IF(U1658=0,0,P1658*S1658/U1658)</x:f>
        <x:v>712.8000000000001</x:v>
      </x:c>
      <x:c r="AD1658" s="18" t="n">
        <x:f>MAX(AB1658,AC1658*'01 Controls'!$E$14)</x:f>
        <x:v>230.34375000000003</x:v>
      </x:c>
      <x:c r="AE1658" s="18" t="n">
        <x:f>IF(U1658=0,0,N1658*T1658/U1658)</x:f>
        <x:v>0</x:v>
      </x:c>
      <x:c r="AF1658" s="18" t="n">
        <x:f>IF(U1658=0,0,P1658*T1658/U1658)</x:f>
        <x:v>0</x:v>
      </x:c>
      <x:c r="AG1658" s="18" t="n">
        <x:f>MAX(AE1658,AF1658*'01 Controls'!$E$15)</x:f>
        <x:v>0</x:v>
      </x:c>
      <x:c r="AH1658" s="18" t="n">
        <x:f>SUM(V1658,Y1658,AB1658,AE1658)</x:f>
        <x:v>273</x:v>
      </x:c>
      <x:c r="AI1658" s="18" t="n">
        <x:f>N1658-AH1658</x:f>
        <x:v>0</x:v>
      </x:c>
      <x:c r="AJ1658" s="18" t="n">
        <x:f>V1658*INDEX('07 Mode Capacity'!$P$6:$P$17,MATCH("AIR-"&amp;I1658,'07 Mode Capacity'!$C$6:$C$17,0))</x:f>
        <x:v>8.655553206251778</x:v>
      </x:c>
      <x:c r="AK1658" s="18" t="n">
        <x:f>Y1658*INDEX('07 Mode Capacity'!$P$6:$P$17,MATCH("OCEAN-"&amp;I1658,'07 Mode Capacity'!$C$6:$C$17,0))</x:f>
        <x:v>0</x:v>
      </x:c>
      <x:c r="AL1658" s="18" t="n">
        <x:f>AB1658*INDEX('07 Mode Capacity'!$P$6:$P$17,MATCH("LAND-"&amp;I1658,'07 Mode Capacity'!$C$6:$C$17,0))</x:f>
        <x:v>88.10669727010493</x:v>
      </x:c>
      <x:c r="AM1658" s="18" t="n">
        <x:f>AE1658*INDEX('07 Mode Capacity'!$P$6:$P$17,MATCH("INLAND-"&amp;I1658,'07 Mode Capacity'!$C$6:$C$17,0))</x:f>
        <x:v>0</x:v>
      </x:c>
      <x:c r="AN1658" s="18" t="n">
        <x:f>SUM(AJ1658:AM1658)</x:f>
        <x:v>96.76225047635671</x:v>
      </x:c>
      <x:c r="AO1658" s="17" t="n">
        <x:f>IF(N1658=0,1,AN1658/N1658)</x:f>
        <x:v>0.3544404779353726</x:v>
      </x:c>
      <x:c r="AP1658" s="11" t="str">
        <x:f>IF(AO1658&gt;='01 Controls'!$E$16,"PASS","FAIL")</x:f>
        <x:v>FAIL</x:v>
      </x:c>
      <x:c r="AQ1658" s="11" t="str">
        <x:v>UNQUANTIFIED</x:v>
      </x:c>
      <x:c r="AR1658" s="11" t="str">
        <x:v>Position-class planning record; serial item and receiver open</x:v>
      </x:c>
      <x:c r="AS1658" s="26"/>
      <x:c r="AT1658" s="26"/>
    </x:row>
    <x:row r="1659">
      <x:c r="C1659" s="11" t="str">
        <x:v>M1-J-RIG-BAT-22</x:v>
      </x:c>
      <x:c r="D1659" s="11" t="str">
        <x:v>M1</x:v>
      </x:c>
      <x:c r="E1659" s="11" t="str">
        <x:v>Western fire and heat</x:v>
      </x:c>
      <x:c r="F1659" s="11" t="str">
        <x:v>J-RIG</x:v>
      </x:c>
      <x:c r="G1659" s="11" t="str">
        <x:v>Resilience information group</x:v>
      </x:c>
      <x:c r="H1659" s="11" t="str">
        <x:v>BAT-22</x:v>
      </x:c>
      <x:c r="I1659" s="19" t="n">
        <x:v>48</x:v>
      </x:c>
      <x:c r="J1659" s="21" t="n">
        <x:v>4</x:v>
      </x:c>
      <x:c r="K1659" s="18" t="n">
        <x:f>'05 Cargo Register'!K315</x:f>
        <x:v>68.25</x:v>
      </x:c>
      <x:c r="L1659" s="18" t="n">
        <x:f>'05 Cargo Register'!N315</x:f>
        <x:v>4</x:v>
      </x:c>
      <x:c r="M1659" s="18" t="n">
        <x:f>'05 Cargo Register'!O315</x:f>
        <x:v>105.60000000000001</x:v>
      </x:c>
      <x:c r="N1659" s="18" t="n">
        <x:f>J1659*K1659</x:f>
        <x:v>273</x:v>
      </x:c>
      <x:c r="O1659" s="18" t="n">
        <x:f>J1659*L1659</x:f>
        <x:v>16</x:v>
      </x:c>
      <x:c r="P1659" s="18" t="n">
        <x:f>J1659*M1659</x:f>
        <x:v>422.40000000000003</x:v>
      </x:c>
      <x:c r="Q1659" s="22" t="n">
        <x:f>'01 Controls'!$E$25*'02 Cargo Classes'!$M$9</x:f>
        <x:v>0</x:v>
      </x:c>
      <x:c r="R1659" s="22" t="n">
        <x:f>'01 Controls'!$F$25*'02 Cargo Classes'!$N$9</x:f>
        <x:v>0</x:v>
      </x:c>
      <x:c r="S1659" s="22" t="n">
        <x:f>'01 Controls'!$G$25*'02 Cargo Classes'!$O$9</x:f>
        <x:v>0.9</x:v>
      </x:c>
      <x:c r="T1659" s="22" t="n">
        <x:f>'01 Controls'!$H$25*'02 Cargo Classes'!$P$9</x:f>
        <x:v>0</x:v>
      </x:c>
      <x:c r="U1659" s="22" t="n">
        <x:f>SUM(Q1659:T1659)</x:f>
        <x:v>0.9</x:v>
      </x:c>
      <x:c r="V1659" s="18" t="n">
        <x:f>IF(U1659=0,0,N1659*Q1659/U1659)</x:f>
        <x:v>0</x:v>
      </x:c>
      <x:c r="W1659" s="18" t="n">
        <x:f>IF(U1659=0,0,P1659*Q1659/U1659)</x:f>
        <x:v>0</x:v>
      </x:c>
      <x:c r="X1659" s="18" t="n">
        <x:f>MAX(V1659,W1659*'01 Controls'!$E$12)</x:f>
        <x:v>0</x:v>
      </x:c>
      <x:c r="Y1659" s="18" t="n">
        <x:f>IF(U1659=0,0,N1659*R1659/U1659)</x:f>
        <x:v>0</x:v>
      </x:c>
      <x:c r="Z1659" s="18" t="n">
        <x:f>IF(U1659=0,0,P1659*R1659/U1659)</x:f>
        <x:v>0</x:v>
      </x:c>
      <x:c r="AA1659" s="18" t="n">
        <x:f>MAX(Y1659,Z1659*'01 Controls'!$E$13)</x:f>
        <x:v>0</x:v>
      </x:c>
      <x:c r="AB1659" s="18" t="n">
        <x:f>IF(U1659=0,0,N1659*S1659/U1659)</x:f>
        <x:v>273</x:v>
      </x:c>
      <x:c r="AC1659" s="18" t="n">
        <x:f>IF(U1659=0,0,P1659*S1659/U1659)</x:f>
        <x:v>422.40000000000003</x:v>
      </x:c>
      <x:c r="AD1659" s="18" t="n">
        <x:f>MAX(AB1659,AC1659*'01 Controls'!$E$14)</x:f>
        <x:v>273</x:v>
      </x:c>
      <x:c r="AE1659" s="18" t="n">
        <x:f>IF(U1659=0,0,N1659*T1659/U1659)</x:f>
        <x:v>0</x:v>
      </x:c>
      <x:c r="AF1659" s="18" t="n">
        <x:f>IF(U1659=0,0,P1659*T1659/U1659)</x:f>
        <x:v>0</x:v>
      </x:c>
      <x:c r="AG1659" s="18" t="n">
        <x:f>MAX(AE1659,AF1659*'01 Controls'!$E$15)</x:f>
        <x:v>0</x:v>
      </x:c>
      <x:c r="AH1659" s="18" t="n">
        <x:f>SUM(V1659,Y1659,AB1659,AE1659)</x:f>
        <x:v>273</x:v>
      </x:c>
      <x:c r="AI1659" s="18" t="n">
        <x:f>N1659-AH1659</x:f>
        <x:v>0</x:v>
      </x:c>
      <x:c r="AJ1659" s="18" t="n">
        <x:f>V1659*INDEX('07 Mode Capacity'!$P$6:$P$17,MATCH("AIR-"&amp;I1659,'07 Mode Capacity'!$C$6:$C$17,0))</x:f>
        <x:v>0</x:v>
      </x:c>
      <x:c r="AK1659" s="18" t="n">
        <x:f>Y1659*INDEX('07 Mode Capacity'!$P$6:$P$17,MATCH("OCEAN-"&amp;I1659,'07 Mode Capacity'!$C$6:$C$17,0))</x:f>
        <x:v>0</x:v>
      </x:c>
      <x:c r="AL1659" s="18" t="n">
        <x:f>AB1659*INDEX('07 Mode Capacity'!$P$6:$P$17,MATCH("LAND-"&amp;I1659,'07 Mode Capacity'!$C$6:$C$17,0))</x:f>
        <x:v>33.31906837747136</x:v>
      </x:c>
      <x:c r="AM1659" s="18" t="n">
        <x:f>AE1659*INDEX('07 Mode Capacity'!$P$6:$P$17,MATCH("INLAND-"&amp;I1659,'07 Mode Capacity'!$C$6:$C$17,0))</x:f>
        <x:v>0</x:v>
      </x:c>
      <x:c r="AN1659" s="18" t="n">
        <x:f>SUM(AJ1659:AM1659)</x:f>
        <x:v>33.31906837747136</x:v>
      </x:c>
      <x:c r="AO1659" s="17" t="n">
        <x:f>IF(N1659=0,1,AN1659/N1659)</x:f>
        <x:v>0.1220478695145471</x:v>
      </x:c>
      <x:c r="AP1659" s="11" t="str">
        <x:f>IF(AO1659&gt;='01 Controls'!$E$16,"PASS","FAIL")</x:f>
        <x:v>FAIL</x:v>
      </x:c>
      <x:c r="AQ1659" s="11" t="str">
        <x:v>UNQUANTIFIED</x:v>
      </x:c>
      <x:c r="AR1659" s="11" t="str">
        <x:v>Position-class planning record; serial item and receiver open</x:v>
      </x:c>
      <x:c r="AS1659" s="26"/>
      <x:c r="AT1659" s="26"/>
    </x:row>
    <x:row r="1660">
      <x:c r="C1660" s="11" t="str">
        <x:v>M1-J-RIG-TNK-20</x:v>
      </x:c>
      <x:c r="D1660" s="11" t="str">
        <x:v>M1</x:v>
      </x:c>
      <x:c r="E1660" s="11" t="str">
        <x:v>Western fire and heat</x:v>
      </x:c>
      <x:c r="F1660" s="11" t="str">
        <x:v>J-RIG</x:v>
      </x:c>
      <x:c r="G1660" s="11" t="str">
        <x:v>Resilience information group</x:v>
      </x:c>
      <x:c r="H1660" s="11" t="str">
        <x:v>TNK-20</x:v>
      </x:c>
      <x:c r="I1660" s="19" t="n">
        <x:v>48</x:v>
      </x:c>
      <x:c r="J1660" s="21" t="n">
        <x:v>4</x:v>
      </x:c>
      <x:c r="K1660" s="18" t="n">
        <x:f>'05 Cargo Register'!K316</x:f>
        <x:v>68.25</x:v>
      </x:c>
      <x:c r="L1660" s="18" t="n">
        <x:f>'05 Cargo Register'!N316</x:f>
        <x:v>5</x:v>
      </x:c>
      <x:c r="M1660" s="18" t="n">
        <x:f>'05 Cargo Register'!O316</x:f>
        <x:v>106.25</x:v>
      </x:c>
      <x:c r="N1660" s="18" t="n">
        <x:f>J1660*K1660</x:f>
        <x:v>273</x:v>
      </x:c>
      <x:c r="O1660" s="18" t="n">
        <x:f>J1660*L1660</x:f>
        <x:v>20</x:v>
      </x:c>
      <x:c r="P1660" s="18" t="n">
        <x:f>J1660*M1660</x:f>
        <x:v>425</x:v>
      </x:c>
      <x:c r="Q1660" s="22" t="n">
        <x:f>'01 Controls'!$E$25*'02 Cargo Classes'!$M$10</x:f>
        <x:v>0</x:v>
      </x:c>
      <x:c r="R1660" s="22" t="n">
        <x:f>'01 Controls'!$F$25*'02 Cargo Classes'!$N$10</x:f>
        <x:v>0</x:v>
      </x:c>
      <x:c r="S1660" s="22" t="n">
        <x:f>'01 Controls'!$G$25*'02 Cargo Classes'!$O$10</x:f>
        <x:v>0.9</x:v>
      </x:c>
      <x:c r="T1660" s="22" t="n">
        <x:f>'01 Controls'!$H$25*'02 Cargo Classes'!$P$10</x:f>
        <x:v>0</x:v>
      </x:c>
      <x:c r="U1660" s="22" t="n">
        <x:f>SUM(Q1660:T1660)</x:f>
        <x:v>0.9</x:v>
      </x:c>
      <x:c r="V1660" s="18" t="n">
        <x:f>IF(U1660=0,0,N1660*Q1660/U1660)</x:f>
        <x:v>0</x:v>
      </x:c>
      <x:c r="W1660" s="18" t="n">
        <x:f>IF(U1660=0,0,P1660*Q1660/U1660)</x:f>
        <x:v>0</x:v>
      </x:c>
      <x:c r="X1660" s="18" t="n">
        <x:f>MAX(V1660,W1660*'01 Controls'!$E$12)</x:f>
        <x:v>0</x:v>
      </x:c>
      <x:c r="Y1660" s="18" t="n">
        <x:f>IF(U1660=0,0,N1660*R1660/U1660)</x:f>
        <x:v>0</x:v>
      </x:c>
      <x:c r="Z1660" s="18" t="n">
        <x:f>IF(U1660=0,0,P1660*R1660/U1660)</x:f>
        <x:v>0</x:v>
      </x:c>
      <x:c r="AA1660" s="18" t="n">
        <x:f>MAX(Y1660,Z1660*'01 Controls'!$E$13)</x:f>
        <x:v>0</x:v>
      </x:c>
      <x:c r="AB1660" s="18" t="n">
        <x:f>IF(U1660=0,0,N1660*S1660/U1660)</x:f>
        <x:v>273</x:v>
      </x:c>
      <x:c r="AC1660" s="18" t="n">
        <x:f>IF(U1660=0,0,P1660*S1660/U1660)</x:f>
        <x:v>425</x:v>
      </x:c>
      <x:c r="AD1660" s="18" t="n">
        <x:f>MAX(AB1660,AC1660*'01 Controls'!$E$14)</x:f>
        <x:v>273</x:v>
      </x:c>
      <x:c r="AE1660" s="18" t="n">
        <x:f>IF(U1660=0,0,N1660*T1660/U1660)</x:f>
        <x:v>0</x:v>
      </x:c>
      <x:c r="AF1660" s="18" t="n">
        <x:f>IF(U1660=0,0,P1660*T1660/U1660)</x:f>
        <x:v>0</x:v>
      </x:c>
      <x:c r="AG1660" s="18" t="n">
        <x:f>MAX(AE1660,AF1660*'01 Controls'!$E$15)</x:f>
        <x:v>0</x:v>
      </x:c>
      <x:c r="AH1660" s="18" t="n">
        <x:f>SUM(V1660,Y1660,AB1660,AE1660)</x:f>
        <x:v>273</x:v>
      </x:c>
      <x:c r="AI1660" s="18" t="n">
        <x:f>N1660-AH1660</x:f>
        <x:v>0</x:v>
      </x:c>
      <x:c r="AJ1660" s="18" t="n">
        <x:f>V1660*INDEX('07 Mode Capacity'!$P$6:$P$17,MATCH("AIR-"&amp;I1660,'07 Mode Capacity'!$C$6:$C$17,0))</x:f>
        <x:v>0</x:v>
      </x:c>
      <x:c r="AK1660" s="18" t="n">
        <x:f>Y1660*INDEX('07 Mode Capacity'!$P$6:$P$17,MATCH("OCEAN-"&amp;I1660,'07 Mode Capacity'!$C$6:$C$17,0))</x:f>
        <x:v>0</x:v>
      </x:c>
      <x:c r="AL1660" s="18" t="n">
        <x:f>AB1660*INDEX('07 Mode Capacity'!$P$6:$P$17,MATCH("LAND-"&amp;I1660,'07 Mode Capacity'!$C$6:$C$17,0))</x:f>
        <x:v>33.31906837747136</x:v>
      </x:c>
      <x:c r="AM1660" s="18" t="n">
        <x:f>AE1660*INDEX('07 Mode Capacity'!$P$6:$P$17,MATCH("INLAND-"&amp;I1660,'07 Mode Capacity'!$C$6:$C$17,0))</x:f>
        <x:v>0</x:v>
      </x:c>
      <x:c r="AN1660" s="18" t="n">
        <x:f>SUM(AJ1660:AM1660)</x:f>
        <x:v>33.31906837747136</x:v>
      </x:c>
      <x:c r="AO1660" s="17" t="n">
        <x:f>IF(N1660=0,1,AN1660/N1660)</x:f>
        <x:v>0.1220478695145471</x:v>
      </x:c>
      <x:c r="AP1660" s="11" t="str">
        <x:f>IF(AO1660&gt;='01 Controls'!$E$16,"PASS","FAIL")</x:f>
        <x:v>FAIL</x:v>
      </x:c>
      <x:c r="AQ1660" s="11" t="str">
        <x:v>UNQUANTIFIED</x:v>
      </x:c>
      <x:c r="AR1660" s="11" t="str">
        <x:v>Position-class planning record; serial item and receiver open</x:v>
      </x:c>
      <x:c r="AS1660" s="26"/>
      <x:c r="AT1660" s="26"/>
    </x:row>
    <x:row r="1661">
      <x:c r="C1661" s="11" t="str">
        <x:v>M1-J-RIG-FLR-24</x:v>
      </x:c>
      <x:c r="D1661" s="11" t="str">
        <x:v>M1</x:v>
      </x:c>
      <x:c r="E1661" s="11" t="str">
        <x:v>Western fire and heat</x:v>
      </x:c>
      <x:c r="F1661" s="11" t="str">
        <x:v>J-RIG</x:v>
      </x:c>
      <x:c r="G1661" s="11" t="str">
        <x:v>Resilience information group</x:v>
      </x:c>
      <x:c r="H1661" s="11" t="str">
        <x:v>FLR-24</x:v>
      </x:c>
      <x:c r="I1661" s="19" t="n">
        <x:v>48</x:v>
      </x:c>
      <x:c r="J1661" s="21" t="n">
        <x:v>4</x:v>
      </x:c>
      <x:c r="K1661" s="18" t="n">
        <x:f>'05 Cargo Register'!K317</x:f>
        <x:v>136.5</x:v>
      </x:c>
      <x:c r="L1661" s="18" t="n">
        <x:f>'05 Cargo Register'!N317</x:f>
        <x:v>7</x:v>
      </x:c>
      <x:c r="M1661" s="18" t="n">
        <x:f>'05 Cargo Register'!O317</x:f>
        <x:v>224</x:v>
      </x:c>
      <x:c r="N1661" s="18" t="n">
        <x:f>J1661*K1661</x:f>
        <x:v>546</x:v>
      </x:c>
      <x:c r="O1661" s="18" t="n">
        <x:f>J1661*L1661</x:f>
        <x:v>28</x:v>
      </x:c>
      <x:c r="P1661" s="18" t="n">
        <x:f>J1661*M1661</x:f>
        <x:v>896</x:v>
      </x:c>
      <x:c r="Q1661" s="22" t="n">
        <x:f>'01 Controls'!$E$25*'02 Cargo Classes'!$M$11</x:f>
        <x:v>0</x:v>
      </x:c>
      <x:c r="R1661" s="22" t="n">
        <x:f>'01 Controls'!$F$25*'02 Cargo Classes'!$N$11</x:f>
        <x:v>0</x:v>
      </x:c>
      <x:c r="S1661" s="22" t="n">
        <x:f>'01 Controls'!$G$25*'02 Cargo Classes'!$O$11</x:f>
        <x:v>0.9</x:v>
      </x:c>
      <x:c r="T1661" s="22" t="n">
        <x:f>'01 Controls'!$H$25*'02 Cargo Classes'!$P$11</x:f>
        <x:v>0</x:v>
      </x:c>
      <x:c r="U1661" s="22" t="n">
        <x:f>SUM(Q1661:T1661)</x:f>
        <x:v>0.9</x:v>
      </x:c>
      <x:c r="V1661" s="18" t="n">
        <x:f>IF(U1661=0,0,N1661*Q1661/U1661)</x:f>
        <x:v>0</x:v>
      </x:c>
      <x:c r="W1661" s="18" t="n">
        <x:f>IF(U1661=0,0,P1661*Q1661/U1661)</x:f>
        <x:v>0</x:v>
      </x:c>
      <x:c r="X1661" s="18" t="n">
        <x:f>MAX(V1661,W1661*'01 Controls'!$E$12)</x:f>
        <x:v>0</x:v>
      </x:c>
      <x:c r="Y1661" s="18" t="n">
        <x:f>IF(U1661=0,0,N1661*R1661/U1661)</x:f>
        <x:v>0</x:v>
      </x:c>
      <x:c r="Z1661" s="18" t="n">
        <x:f>IF(U1661=0,0,P1661*R1661/U1661)</x:f>
        <x:v>0</x:v>
      </x:c>
      <x:c r="AA1661" s="18" t="n">
        <x:f>MAX(Y1661,Z1661*'01 Controls'!$E$13)</x:f>
        <x:v>0</x:v>
      </x:c>
      <x:c r="AB1661" s="18" t="n">
        <x:f>IF(U1661=0,0,N1661*S1661/U1661)</x:f>
        <x:v>546</x:v>
      </x:c>
      <x:c r="AC1661" s="18" t="n">
        <x:f>IF(U1661=0,0,P1661*S1661/U1661)</x:f>
        <x:v>896</x:v>
      </x:c>
      <x:c r="AD1661" s="18" t="n">
        <x:f>MAX(AB1661,AC1661*'01 Controls'!$E$14)</x:f>
        <x:v>546</x:v>
      </x:c>
      <x:c r="AE1661" s="18" t="n">
        <x:f>IF(U1661=0,0,N1661*T1661/U1661)</x:f>
        <x:v>0</x:v>
      </x:c>
      <x:c r="AF1661" s="18" t="n">
        <x:f>IF(U1661=0,0,P1661*T1661/U1661)</x:f>
        <x:v>0</x:v>
      </x:c>
      <x:c r="AG1661" s="18" t="n">
        <x:f>MAX(AE1661,AF1661*'01 Controls'!$E$15)</x:f>
        <x:v>0</x:v>
      </x:c>
      <x:c r="AH1661" s="18" t="n">
        <x:f>SUM(V1661,Y1661,AB1661,AE1661)</x:f>
        <x:v>546</x:v>
      </x:c>
      <x:c r="AI1661" s="18" t="n">
        <x:f>N1661-AH1661</x:f>
        <x:v>0</x:v>
      </x:c>
      <x:c r="AJ1661" s="18" t="n">
        <x:f>V1661*INDEX('07 Mode Capacity'!$P$6:$P$17,MATCH("AIR-"&amp;I1661,'07 Mode Capacity'!$C$6:$C$17,0))</x:f>
        <x:v>0</x:v>
      </x:c>
      <x:c r="AK1661" s="18" t="n">
        <x:f>Y1661*INDEX('07 Mode Capacity'!$P$6:$P$17,MATCH("OCEAN-"&amp;I1661,'07 Mode Capacity'!$C$6:$C$17,0))</x:f>
        <x:v>0</x:v>
      </x:c>
      <x:c r="AL1661" s="18" t="n">
        <x:f>AB1661*INDEX('07 Mode Capacity'!$P$6:$P$17,MATCH("LAND-"&amp;I1661,'07 Mode Capacity'!$C$6:$C$17,0))</x:f>
        <x:v>66.63813675494272</x:v>
      </x:c>
      <x:c r="AM1661" s="18" t="n">
        <x:f>AE1661*INDEX('07 Mode Capacity'!$P$6:$P$17,MATCH("INLAND-"&amp;I1661,'07 Mode Capacity'!$C$6:$C$17,0))</x:f>
        <x:v>0</x:v>
      </x:c>
      <x:c r="AN1661" s="18" t="n">
        <x:f>SUM(AJ1661:AM1661)</x:f>
        <x:v>66.63813675494272</x:v>
      </x:c>
      <x:c r="AO1661" s="17" t="n">
        <x:f>IF(N1661=0,1,AN1661/N1661)</x:f>
        <x:v>0.1220478695145471</x:v>
      </x:c>
      <x:c r="AP1661" s="11" t="str">
        <x:f>IF(AO1661&gt;='01 Controls'!$E$16,"PASS","FAIL")</x:f>
        <x:v>FAIL</x:v>
      </x:c>
      <x:c r="AQ1661" s="11" t="str">
        <x:v>UNQUANTIFIED</x:v>
      </x:c>
      <x:c r="AR1661" s="11" t="str">
        <x:v>Position-class planning record; serial item and receiver open</x:v>
      </x:c>
      <x:c r="AS1661" s="26"/>
      <x:c r="AT1661" s="26"/>
    </x:row>
    <x:row r="1662">
      <x:c r="C1662" s="11" t="str">
        <x:v>M1-J-RIG-ROL-30</x:v>
      </x:c>
      <x:c r="D1662" s="11" t="str">
        <x:v>M1</x:v>
      </x:c>
      <x:c r="E1662" s="11" t="str">
        <x:v>Western fire and heat</x:v>
      </x:c>
      <x:c r="F1662" s="11" t="str">
        <x:v>J-RIG</x:v>
      </x:c>
      <x:c r="G1662" s="11" t="str">
        <x:v>Resilience information group</x:v>
      </x:c>
      <x:c r="H1662" s="11" t="str">
        <x:v>ROL-30</x:v>
      </x:c>
      <x:c r="I1662" s="19" t="n">
        <x:v>48</x:v>
      </x:c>
      <x:c r="J1662" s="21" t="n">
        <x:v>4</x:v>
      </x:c>
      <x:c r="K1662" s="18" t="n">
        <x:f>'05 Cargo Register'!K318</x:f>
        <x:v>136.5</x:v>
      </x:c>
      <x:c r="L1662" s="18" t="n">
        <x:f>'05 Cargo Register'!N318</x:f>
        <x:v>6</x:v>
      </x:c>
      <x:c r="M1662" s="18" t="n">
        <x:f>'05 Cargo Register'!O318</x:f>
        <x:v>382.5</x:v>
      </x:c>
      <x:c r="N1662" s="18" t="n">
        <x:f>J1662*K1662</x:f>
        <x:v>546</x:v>
      </x:c>
      <x:c r="O1662" s="18" t="n">
        <x:f>J1662*L1662</x:f>
        <x:v>24</x:v>
      </x:c>
      <x:c r="P1662" s="18" t="n">
        <x:f>J1662*M1662</x:f>
        <x:v>1530</x:v>
      </x:c>
      <x:c r="Q1662" s="22" t="n">
        <x:f>'01 Controls'!$E$25*'02 Cargo Classes'!$M$12</x:f>
        <x:v>0</x:v>
      </x:c>
      <x:c r="R1662" s="22" t="n">
        <x:f>'01 Controls'!$F$25*'02 Cargo Classes'!$N$12</x:f>
        <x:v>0</x:v>
      </x:c>
      <x:c r="S1662" s="22" t="n">
        <x:f>'01 Controls'!$G$25*'02 Cargo Classes'!$O$12</x:f>
        <x:v>1.35</x:v>
      </x:c>
      <x:c r="T1662" s="22" t="n">
        <x:f>'01 Controls'!$H$25*'02 Cargo Classes'!$P$12</x:f>
        <x:v>0</x:v>
      </x:c>
      <x:c r="U1662" s="22" t="n">
        <x:f>SUM(Q1662:T1662)</x:f>
        <x:v>1.35</x:v>
      </x:c>
      <x:c r="V1662" s="18" t="n">
        <x:f>IF(U1662=0,0,N1662*Q1662/U1662)</x:f>
        <x:v>0</x:v>
      </x:c>
      <x:c r="W1662" s="18" t="n">
        <x:f>IF(U1662=0,0,P1662*Q1662/U1662)</x:f>
        <x:v>0</x:v>
      </x:c>
      <x:c r="X1662" s="18" t="n">
        <x:f>MAX(V1662,W1662*'01 Controls'!$E$12)</x:f>
        <x:v>0</x:v>
      </x:c>
      <x:c r="Y1662" s="18" t="n">
        <x:f>IF(U1662=0,0,N1662*R1662/U1662)</x:f>
        <x:v>0</x:v>
      </x:c>
      <x:c r="Z1662" s="18" t="n">
        <x:f>IF(U1662=0,0,P1662*R1662/U1662)</x:f>
        <x:v>0</x:v>
      </x:c>
      <x:c r="AA1662" s="18" t="n">
        <x:f>MAX(Y1662,Z1662*'01 Controls'!$E$13)</x:f>
        <x:v>0</x:v>
      </x:c>
      <x:c r="AB1662" s="18" t="n">
        <x:f>IF(U1662=0,0,N1662*S1662/U1662)</x:f>
        <x:v>546</x:v>
      </x:c>
      <x:c r="AC1662" s="18" t="n">
        <x:f>IF(U1662=0,0,P1662*S1662/U1662)</x:f>
        <x:v>1530</x:v>
      </x:c>
      <x:c r="AD1662" s="18" t="n">
        <x:f>MAX(AB1662,AC1662*'01 Controls'!$E$14)</x:f>
        <x:v>546</x:v>
      </x:c>
      <x:c r="AE1662" s="18" t="n">
        <x:f>IF(U1662=0,0,N1662*T1662/U1662)</x:f>
        <x:v>0</x:v>
      </x:c>
      <x:c r="AF1662" s="18" t="n">
        <x:f>IF(U1662=0,0,P1662*T1662/U1662)</x:f>
        <x:v>0</x:v>
      </x:c>
      <x:c r="AG1662" s="18" t="n">
        <x:f>MAX(AE1662,AF1662*'01 Controls'!$E$15)</x:f>
        <x:v>0</x:v>
      </x:c>
      <x:c r="AH1662" s="18" t="n">
        <x:f>SUM(V1662,Y1662,AB1662,AE1662)</x:f>
        <x:v>546</x:v>
      </x:c>
      <x:c r="AI1662" s="18" t="n">
        <x:f>N1662-AH1662</x:f>
        <x:v>0</x:v>
      </x:c>
      <x:c r="AJ1662" s="18" t="n">
        <x:f>V1662*INDEX('07 Mode Capacity'!$P$6:$P$17,MATCH("AIR-"&amp;I1662,'07 Mode Capacity'!$C$6:$C$17,0))</x:f>
        <x:v>0</x:v>
      </x:c>
      <x:c r="AK1662" s="18" t="n">
        <x:f>Y1662*INDEX('07 Mode Capacity'!$P$6:$P$17,MATCH("OCEAN-"&amp;I1662,'07 Mode Capacity'!$C$6:$C$17,0))</x:f>
        <x:v>0</x:v>
      </x:c>
      <x:c r="AL1662" s="18" t="n">
        <x:f>AB1662*INDEX('07 Mode Capacity'!$P$6:$P$17,MATCH("LAND-"&amp;I1662,'07 Mode Capacity'!$C$6:$C$17,0))</x:f>
        <x:v>66.63813675494272</x:v>
      </x:c>
      <x:c r="AM1662" s="18" t="n">
        <x:f>AE1662*INDEX('07 Mode Capacity'!$P$6:$P$17,MATCH("INLAND-"&amp;I1662,'07 Mode Capacity'!$C$6:$C$17,0))</x:f>
        <x:v>0</x:v>
      </x:c>
      <x:c r="AN1662" s="18" t="n">
        <x:f>SUM(AJ1662:AM1662)</x:f>
        <x:v>66.63813675494272</x:v>
      </x:c>
      <x:c r="AO1662" s="17" t="n">
        <x:f>IF(N1662=0,1,AN1662/N1662)</x:f>
        <x:v>0.1220478695145471</x:v>
      </x:c>
      <x:c r="AP1662" s="11" t="str">
        <x:f>IF(AO1662&gt;='01 Controls'!$E$16,"PASS","FAIL")</x:f>
        <x:v>FAIL</x:v>
      </x:c>
      <x:c r="AQ1662" s="11" t="str">
        <x:v>UNQUANTIFIED</x:v>
      </x:c>
      <x:c r="AR1662" s="11" t="str">
        <x:v>Position-class planning record; serial item and receiver open</x:v>
      </x:c>
      <x:c r="AS1662" s="26"/>
      <x:c r="AT1662" s="26"/>
    </x:row>
    <x:row r="1663">
      <x:c r="C1663" s="11" t="str">
        <x:v>M1-J-RIG-LIN-18</x:v>
      </x:c>
      <x:c r="D1663" s="11" t="str">
        <x:v>M1</x:v>
      </x:c>
      <x:c r="E1663" s="11" t="str">
        <x:v>Western fire and heat</x:v>
      </x:c>
      <x:c r="F1663" s="11" t="str">
        <x:v>J-RIG</x:v>
      </x:c>
      <x:c r="G1663" s="11" t="str">
        <x:v>Resilience information group</x:v>
      </x:c>
      <x:c r="H1663" s="11" t="str">
        <x:v>LIN-18</x:v>
      </x:c>
      <x:c r="I1663" s="19" t="n">
        <x:v>72</x:v>
      </x:c>
      <x:c r="J1663" s="21" t="n">
        <x:v>4</x:v>
      </x:c>
      <x:c r="K1663" s="18" t="n">
        <x:f>'05 Cargo Register'!K319</x:f>
        <x:v>68.25</x:v>
      </x:c>
      <x:c r="L1663" s="18" t="n">
        <x:f>'05 Cargo Register'!N319</x:f>
        <x:v>5</x:v>
      </x:c>
      <x:c r="M1663" s="18" t="n">
        <x:f>'05 Cargo Register'!O319</x:f>
        <x:v>220</x:v>
      </x:c>
      <x:c r="N1663" s="18" t="n">
        <x:f>J1663*K1663</x:f>
        <x:v>273</x:v>
      </x:c>
      <x:c r="O1663" s="18" t="n">
        <x:f>J1663*L1663</x:f>
        <x:v>20</x:v>
      </x:c>
      <x:c r="P1663" s="18" t="n">
        <x:f>J1663*M1663</x:f>
        <x:v>880</x:v>
      </x:c>
      <x:c r="Q1663" s="22" t="n">
        <x:f>'01 Controls'!$E$25*'02 Cargo Classes'!$M$13</x:f>
        <x:v>0</x:v>
      </x:c>
      <x:c r="R1663" s="22" t="n">
        <x:f>'01 Controls'!$F$25*'02 Cargo Classes'!$N$13</x:f>
        <x:v>0</x:v>
      </x:c>
      <x:c r="S1663" s="22" t="n">
        <x:f>'01 Controls'!$G$25*'02 Cargo Classes'!$O$13</x:f>
        <x:v>0.9</x:v>
      </x:c>
      <x:c r="T1663" s="22" t="n">
        <x:f>'01 Controls'!$H$25*'02 Cargo Classes'!$P$13</x:f>
        <x:v>0</x:v>
      </x:c>
      <x:c r="U1663" s="22" t="n">
        <x:f>SUM(Q1663:T1663)</x:f>
        <x:v>0.9</x:v>
      </x:c>
      <x:c r="V1663" s="18" t="n">
        <x:f>IF(U1663=0,0,N1663*Q1663/U1663)</x:f>
        <x:v>0</x:v>
      </x:c>
      <x:c r="W1663" s="18" t="n">
        <x:f>IF(U1663=0,0,P1663*Q1663/U1663)</x:f>
        <x:v>0</x:v>
      </x:c>
      <x:c r="X1663" s="18" t="n">
        <x:f>MAX(V1663,W1663*'01 Controls'!$E$12)</x:f>
        <x:v>0</x:v>
      </x:c>
      <x:c r="Y1663" s="18" t="n">
        <x:f>IF(U1663=0,0,N1663*R1663/U1663)</x:f>
        <x:v>0</x:v>
      </x:c>
      <x:c r="Z1663" s="18" t="n">
        <x:f>IF(U1663=0,0,P1663*R1663/U1663)</x:f>
        <x:v>0</x:v>
      </x:c>
      <x:c r="AA1663" s="18" t="n">
        <x:f>MAX(Y1663,Z1663*'01 Controls'!$E$13)</x:f>
        <x:v>0</x:v>
      </x:c>
      <x:c r="AB1663" s="18" t="n">
        <x:f>IF(U1663=0,0,N1663*S1663/U1663)</x:f>
        <x:v>273</x:v>
      </x:c>
      <x:c r="AC1663" s="18" t="n">
        <x:f>IF(U1663=0,0,P1663*S1663/U1663)</x:f>
        <x:v>880</x:v>
      </x:c>
      <x:c r="AD1663" s="18" t="n">
        <x:f>MAX(AB1663,AC1663*'01 Controls'!$E$14)</x:f>
        <x:v>273</x:v>
      </x:c>
      <x:c r="AE1663" s="18" t="n">
        <x:f>IF(U1663=0,0,N1663*T1663/U1663)</x:f>
        <x:v>0</x:v>
      </x:c>
      <x:c r="AF1663" s="18" t="n">
        <x:f>IF(U1663=0,0,P1663*T1663/U1663)</x:f>
        <x:v>0</x:v>
      </x:c>
      <x:c r="AG1663" s="18" t="n">
        <x:f>MAX(AE1663,AF1663*'01 Controls'!$E$15)</x:f>
        <x:v>0</x:v>
      </x:c>
      <x:c r="AH1663" s="18" t="n">
        <x:f>SUM(V1663,Y1663,AB1663,AE1663)</x:f>
        <x:v>273</x:v>
      </x:c>
      <x:c r="AI1663" s="18" t="n">
        <x:f>N1663-AH1663</x:f>
        <x:v>0</x:v>
      </x:c>
      <x:c r="AJ1663" s="18" t="n">
        <x:f>V1663*INDEX('07 Mode Capacity'!$P$6:$P$17,MATCH("AIR-"&amp;I1663,'07 Mode Capacity'!$C$6:$C$17,0))</x:f>
        <x:v>0</x:v>
      </x:c>
      <x:c r="AK1663" s="18" t="n">
        <x:f>Y1663*INDEX('07 Mode Capacity'!$P$6:$P$17,MATCH("OCEAN-"&amp;I1663,'07 Mode Capacity'!$C$6:$C$17,0))</x:f>
        <x:v>0</x:v>
      </x:c>
      <x:c r="AL1663" s="18" t="n">
        <x:f>AB1663*INDEX('07 Mode Capacity'!$P$6:$P$17,MATCH("LAND-"&amp;I1663,'07 Mode Capacity'!$C$6:$C$17,0))</x:f>
        <x:v>195.19779136498556</x:v>
      </x:c>
      <x:c r="AM1663" s="18" t="n">
        <x:f>AE1663*INDEX('07 Mode Capacity'!$P$6:$P$17,MATCH("INLAND-"&amp;I1663,'07 Mode Capacity'!$C$6:$C$17,0))</x:f>
        <x:v>0</x:v>
      </x:c>
      <x:c r="AN1663" s="18" t="n">
        <x:f>SUM(AJ1663:AM1663)</x:f>
        <x:v>195.19779136498556</x:v>
      </x:c>
      <x:c r="AO1663" s="17" t="n">
        <x:f>IF(N1663=0,1,AN1663/N1663)</x:f>
        <x:v>0.7150102247801668</x:v>
      </x:c>
      <x:c r="AP1663" s="11" t="str">
        <x:f>IF(AO1663&gt;='01 Controls'!$E$16,"PASS","FAIL")</x:f>
        <x:v>FAIL</x:v>
      </x:c>
      <x:c r="AQ1663" s="11" t="str">
        <x:v>UNQUANTIFIED</x:v>
      </x:c>
      <x:c r="AR1663" s="11" t="str">
        <x:v>Position-class planning record; serial item and receiver open</x:v>
      </x:c>
      <x:c r="AS1663" s="26"/>
      <x:c r="AT1663" s="26"/>
    </x:row>
    <x:row r="1664">
      <x:c r="C1664" s="11" t="str">
        <x:v>M1-J-RIG-BLK-08</x:v>
      </x:c>
      <x:c r="D1664" s="11" t="str">
        <x:v>M1</x:v>
      </x:c>
      <x:c r="E1664" s="11" t="str">
        <x:v>Western fire and heat</x:v>
      </x:c>
      <x:c r="F1664" s="11" t="str">
        <x:v>J-RIG</x:v>
      </x:c>
      <x:c r="G1664" s="11" t="str">
        <x:v>Resilience information group</x:v>
      </x:c>
      <x:c r="H1664" s="11" t="str">
        <x:v>BLK-08</x:v>
      </x:c>
      <x:c r="I1664" s="19" t="n">
        <x:v>48</x:v>
      </x:c>
      <x:c r="J1664" s="21" t="n">
        <x:v>4</x:v>
      </x:c>
      <x:c r="K1664" s="18" t="n">
        <x:f>'05 Cargo Register'!K320</x:f>
        <x:v>204.75</x:v>
      </x:c>
      <x:c r="L1664" s="18" t="n">
        <x:f>'05 Cargo Register'!N320</x:f>
        <x:v>32</x:v>
      </x:c>
      <x:c r="M1664" s="18" t="n">
        <x:f>'05 Cargo Register'!O320</x:f>
        <x:v>1632</x:v>
      </x:c>
      <x:c r="N1664" s="18" t="n">
        <x:f>J1664*K1664</x:f>
        <x:v>819</x:v>
      </x:c>
      <x:c r="O1664" s="18" t="n">
        <x:f>J1664*L1664</x:f>
        <x:v>128</x:v>
      </x:c>
      <x:c r="P1664" s="18" t="n">
        <x:f>J1664*M1664</x:f>
        <x:v>6528</x:v>
      </x:c>
      <x:c r="Q1664" s="22" t="n">
        <x:f>'01 Controls'!$E$25*'02 Cargo Classes'!$M$14</x:f>
        <x:v>0.1</x:v>
      </x:c>
      <x:c r="R1664" s="22" t="n">
        <x:f>'01 Controls'!$F$25*'02 Cargo Classes'!$N$14</x:f>
        <x:v>0</x:v>
      </x:c>
      <x:c r="S1664" s="22" t="n">
        <x:f>'01 Controls'!$G$25*'02 Cargo Classes'!$O$14</x:f>
        <x:v>0.9</x:v>
      </x:c>
      <x:c r="T1664" s="22" t="n">
        <x:f>'01 Controls'!$H$25*'02 Cargo Classes'!$P$14</x:f>
        <x:v>0</x:v>
      </x:c>
      <x:c r="U1664" s="22" t="n">
        <x:f>SUM(Q1664:T1664)</x:f>
        <x:v>1</x:v>
      </x:c>
      <x:c r="V1664" s="18" t="n">
        <x:f>IF(U1664=0,0,N1664*Q1664/U1664)</x:f>
        <x:v>81.9</x:v>
      </x:c>
      <x:c r="W1664" s="18" t="n">
        <x:f>IF(U1664=0,0,P1664*Q1664/U1664)</x:f>
        <x:v>652.8000000000001</x:v>
      </x:c>
      <x:c r="X1664" s="18" t="n">
        <x:f>MAX(V1664,W1664*'01 Controls'!$E$12)</x:f>
        <x:v>163.20000000000002</x:v>
      </x:c>
      <x:c r="Y1664" s="18" t="n">
        <x:f>IF(U1664=0,0,N1664*R1664/U1664)</x:f>
        <x:v>0</x:v>
      </x:c>
      <x:c r="Z1664" s="18" t="n">
        <x:f>IF(U1664=0,0,P1664*R1664/U1664)</x:f>
        <x:v>0</x:v>
      </x:c>
      <x:c r="AA1664" s="18" t="n">
        <x:f>MAX(Y1664,Z1664*'01 Controls'!$E$13)</x:f>
        <x:v>0</x:v>
      </x:c>
      <x:c r="AB1664" s="18" t="n">
        <x:f>IF(U1664=0,0,N1664*S1664/U1664)</x:f>
        <x:v>737.1</x:v>
      </x:c>
      <x:c r="AC1664" s="18" t="n">
        <x:f>IF(U1664=0,0,P1664*S1664/U1664)</x:f>
        <x:v>5875.2</x:v>
      </x:c>
      <x:c r="AD1664" s="18" t="n">
        <x:f>MAX(AB1664,AC1664*'01 Controls'!$E$14)</x:f>
        <x:v>1175.04</x:v>
      </x:c>
      <x:c r="AE1664" s="18" t="n">
        <x:f>IF(U1664=0,0,N1664*T1664/U1664)</x:f>
        <x:v>0</x:v>
      </x:c>
      <x:c r="AF1664" s="18" t="n">
        <x:f>IF(U1664=0,0,P1664*T1664/U1664)</x:f>
        <x:v>0</x:v>
      </x:c>
      <x:c r="AG1664" s="18" t="n">
        <x:f>MAX(AE1664,AF1664*'01 Controls'!$E$15)</x:f>
        <x:v>0</x:v>
      </x:c>
      <x:c r="AH1664" s="18" t="n">
        <x:f>SUM(V1664,Y1664,AB1664,AE1664)</x:f>
        <x:v>819</x:v>
      </x:c>
      <x:c r="AI1664" s="18" t="n">
        <x:f>N1664-AH1664</x:f>
        <x:v>0</x:v>
      </x:c>
      <x:c r="AJ1664" s="18" t="n">
        <x:f>V1664*INDEX('07 Mode Capacity'!$P$6:$P$17,MATCH("AIR-"&amp;I1664,'07 Mode Capacity'!$C$6:$C$17,0))</x:f>
        <x:v>22.959490413893068</x:v>
      </x:c>
      <x:c r="AK1664" s="18" t="n">
        <x:f>Y1664*INDEX('07 Mode Capacity'!$P$6:$P$17,MATCH("OCEAN-"&amp;I1664,'07 Mode Capacity'!$C$6:$C$17,0))</x:f>
        <x:v>0</x:v>
      </x:c>
      <x:c r="AL1664" s="18" t="n">
        <x:f>AB1664*INDEX('07 Mode Capacity'!$P$6:$P$17,MATCH("LAND-"&amp;I1664,'07 Mode Capacity'!$C$6:$C$17,0))</x:f>
        <x:v>89.96148461917267</x:v>
      </x:c>
      <x:c r="AM1664" s="18" t="n">
        <x:f>AE1664*INDEX('07 Mode Capacity'!$P$6:$P$17,MATCH("INLAND-"&amp;I1664,'07 Mode Capacity'!$C$6:$C$17,0))</x:f>
        <x:v>0</x:v>
      </x:c>
      <x:c r="AN1664" s="18" t="n">
        <x:f>SUM(AJ1664:AM1664)</x:f>
        <x:v>112.92097503306573</x:v>
      </x:c>
      <x:c r="AO1664" s="17" t="n">
        <x:f>IF(N1664=0,1,AN1664/N1664)</x:f>
        <x:v>0.13787664839202166</x:v>
      </x:c>
      <x:c r="AP1664" s="11" t="str">
        <x:f>IF(AO1664&gt;='01 Controls'!$E$16,"PASS","FAIL")</x:f>
        <x:v>FAIL</x:v>
      </x:c>
      <x:c r="AQ1664" s="11" t="str">
        <x:v>UNQUANTIFIED</x:v>
      </x:c>
      <x:c r="AR1664" s="11" t="str">
        <x:v>Position-class planning record; serial item and receiver open</x:v>
      </x:c>
      <x:c r="AS1664" s="26"/>
      <x:c r="AT1664" s="26"/>
    </x:row>
    <x:row r="1665">
      <x:c r="C1665" s="11" t="str">
        <x:v>M1-M-MPG-APL-45</x:v>
      </x:c>
      <x:c r="D1665" s="11" t="str">
        <x:v>M1</x:v>
      </x:c>
      <x:c r="E1665" s="11" t="str">
        <x:v>Western fire and heat</x:v>
      </x:c>
      <x:c r="F1665" s="11" t="str">
        <x:v>M-MPG</x:v>
      </x:c>
      <x:c r="G1665" s="11" t="str">
        <x:v>Maritime production group</x:v>
      </x:c>
      <x:c r="H1665" s="11" t="str">
        <x:v>APL-45</x:v>
      </x:c>
      <x:c r="I1665" s="19" t="n">
        <x:v>24</x:v>
      </x:c>
      <x:c r="J1665" s="21" t="n">
        <x:v>1</x:v>
      </x:c>
      <x:c r="K1665" s="18" t="n">
        <x:f>'05 Cargo Register'!K321</x:f>
        <x:v>220.5</x:v>
      </x:c>
      <x:c r="L1665" s="18" t="n">
        <x:f>'05 Cargo Register'!N321</x:f>
        <x:v>58</x:v>
      </x:c>
      <x:c r="M1665" s="18" t="n">
        <x:f>'05 Cargo Register'!O321</x:f>
        <x:v>435</x:v>
      </x:c>
      <x:c r="N1665" s="18" t="n">
        <x:f>J1665*K1665</x:f>
        <x:v>220.5</x:v>
      </x:c>
      <x:c r="O1665" s="18" t="n">
        <x:f>J1665*L1665</x:f>
        <x:v>58</x:v>
      </x:c>
      <x:c r="P1665" s="18" t="n">
        <x:f>J1665*M1665</x:f>
        <x:v>435</x:v>
      </x:c>
      <x:c r="Q1665" s="22" t="n">
        <x:f>'01 Controls'!$E$25*'02 Cargo Classes'!$M$6</x:f>
        <x:v>0.30000000000000004</x:v>
      </x:c>
      <x:c r="R1665" s="22" t="n">
        <x:f>'01 Controls'!$F$25*'02 Cargo Classes'!$N$6</x:f>
        <x:v>0</x:v>
      </x:c>
      <x:c r="S1665" s="22" t="n">
        <x:f>'01 Controls'!$G$25*'02 Cargo Classes'!$O$6</x:f>
        <x:v>0.9</x:v>
      </x:c>
      <x:c r="T1665" s="22" t="n">
        <x:f>'01 Controls'!$H$25*'02 Cargo Classes'!$P$6</x:f>
        <x:v>0</x:v>
      </x:c>
      <x:c r="U1665" s="22" t="n">
        <x:f>SUM(Q1665:T1665)</x:f>
        <x:v>1.2000000000000002</x:v>
      </x:c>
      <x:c r="V1665" s="18" t="n">
        <x:f>IF(U1665=0,0,N1665*Q1665/U1665)</x:f>
        <x:v>55.125</x:v>
      </x:c>
      <x:c r="W1665" s="18" t="n">
        <x:f>IF(U1665=0,0,P1665*Q1665/U1665)</x:f>
        <x:v>108.75000000000001</x:v>
      </x:c>
      <x:c r="X1665" s="18" t="n">
        <x:f>MAX(V1665,W1665*'01 Controls'!$E$12)</x:f>
        <x:v>55.125</x:v>
      </x:c>
      <x:c r="Y1665" s="18" t="n">
        <x:f>IF(U1665=0,0,N1665*R1665/U1665)</x:f>
        <x:v>0</x:v>
      </x:c>
      <x:c r="Z1665" s="18" t="n">
        <x:f>IF(U1665=0,0,P1665*R1665/U1665)</x:f>
        <x:v>0</x:v>
      </x:c>
      <x:c r="AA1665" s="18" t="n">
        <x:f>MAX(Y1665,Z1665*'01 Controls'!$E$13)</x:f>
        <x:v>0</x:v>
      </x:c>
      <x:c r="AB1665" s="18" t="n">
        <x:f>IF(U1665=0,0,N1665*S1665/U1665)</x:f>
        <x:v>165.375</x:v>
      </x:c>
      <x:c r="AC1665" s="18" t="n">
        <x:f>IF(U1665=0,0,P1665*S1665/U1665)</x:f>
        <x:v>326.24999999999994</x:v>
      </x:c>
      <x:c r="AD1665" s="18" t="n">
        <x:f>MAX(AB1665,AC1665*'01 Controls'!$E$14)</x:f>
        <x:v>165.375</x:v>
      </x:c>
      <x:c r="AE1665" s="18" t="n">
        <x:f>IF(U1665=0,0,N1665*T1665/U1665)</x:f>
        <x:v>0</x:v>
      </x:c>
      <x:c r="AF1665" s="18" t="n">
        <x:f>IF(U1665=0,0,P1665*T1665/U1665)</x:f>
        <x:v>0</x:v>
      </x:c>
      <x:c r="AG1665" s="18" t="n">
        <x:f>MAX(AE1665,AF1665*'01 Controls'!$E$15)</x:f>
        <x:v>0</x:v>
      </x:c>
      <x:c r="AH1665" s="18" t="n">
        <x:f>SUM(V1665,Y1665,AB1665,AE1665)</x:f>
        <x:v>220.5</x:v>
      </x:c>
      <x:c r="AI1665" s="18" t="n">
        <x:f>N1665-AH1665</x:f>
        <x:v>0</x:v>
      </x:c>
      <x:c r="AJ1665" s="18" t="n">
        <x:f>V1665*INDEX('07 Mode Capacity'!$P$6:$P$17,MATCH("AIR-"&amp;I1665,'07 Mode Capacity'!$C$6:$C$17,0))</x:f>
        <x:v>11.185637989617682</x:v>
      </x:c>
      <x:c r="AK1665" s="18" t="n">
        <x:f>Y1665*INDEX('07 Mode Capacity'!$P$6:$P$17,MATCH("OCEAN-"&amp;I1665,'07 Mode Capacity'!$C$6:$C$17,0))</x:f>
        <x:v>0</x:v>
      </x:c>
      <x:c r="AL1665" s="18" t="n">
        <x:f>AB1665*INDEX('07 Mode Capacity'!$P$6:$P$17,MATCH("LAND-"&amp;I1665,'07 Mode Capacity'!$C$6:$C$17,0))</x:f>
        <x:v>63.25609034776763</x:v>
      </x:c>
      <x:c r="AM1665" s="18" t="n">
        <x:f>AE1665*INDEX('07 Mode Capacity'!$P$6:$P$17,MATCH("INLAND-"&amp;I1665,'07 Mode Capacity'!$C$6:$C$17,0))</x:f>
        <x:v>0</x:v>
      </x:c>
      <x:c r="AN1665" s="18" t="n">
        <x:f>SUM(AJ1665:AM1665)</x:f>
        <x:v>74.44172833738531</x:v>
      </x:c>
      <x:c r="AO1665" s="17" t="n">
        <x:f>IF(N1665=0,1,AN1665/N1665)</x:f>
        <x:v>0.3376042101468722</x:v>
      </x:c>
      <x:c r="AP1665" s="11" t="str">
        <x:f>IF(AO1665&gt;='01 Controls'!$E$16,"PASS","FAIL")</x:f>
        <x:v>FAIL</x:v>
      </x:c>
      <x:c r="AQ1665" s="11" t="str">
        <x:v>UNQUANTIFIED</x:v>
      </x:c>
      <x:c r="AR1665" s="11" t="str">
        <x:v>Position-class planning record; serial item and receiver open</x:v>
      </x:c>
      <x:c r="AS1665" s="26"/>
      <x:c r="AT1665" s="26"/>
    </x:row>
    <x:row r="1666">
      <x:c r="C1666" s="11" t="str">
        <x:v>M1-M-MPG-ISO-18</x:v>
      </x:c>
      <x:c r="D1666" s="11" t="str">
        <x:v>M1</x:v>
      </x:c>
      <x:c r="E1666" s="11" t="str">
        <x:v>Western fire and heat</x:v>
      </x:c>
      <x:c r="F1666" s="11" t="str">
        <x:v>M-MPG</x:v>
      </x:c>
      <x:c r="G1666" s="11" t="str">
        <x:v>Maritime production group</x:v>
      </x:c>
      <x:c r="H1666" s="11" t="str">
        <x:v>ISO-18</x:v>
      </x:c>
      <x:c r="I1666" s="19" t="n">
        <x:v>48</x:v>
      </x:c>
      <x:c r="J1666" s="21" t="n">
        <x:v>1</x:v>
      </x:c>
      <x:c r="K1666" s="18" t="n">
        <x:f>'05 Cargo Register'!K322</x:f>
        <x:v>882</x:v>
      </x:c>
      <x:c r="L1666" s="18" t="n">
        <x:f>'05 Cargo Register'!N322</x:f>
        <x:v>58</x:v>
      </x:c>
      <x:c r="M1666" s="18" t="n">
        <x:f>'05 Cargo Register'!O322</x:f>
        <x:v>1531.2</x:v>
      </x:c>
      <x:c r="N1666" s="18" t="n">
        <x:f>J1666*K1666</x:f>
        <x:v>882</x:v>
      </x:c>
      <x:c r="O1666" s="18" t="n">
        <x:f>J1666*L1666</x:f>
        <x:v>58</x:v>
      </x:c>
      <x:c r="P1666" s="18" t="n">
        <x:f>J1666*M1666</x:f>
        <x:v>1531.2</x:v>
      </x:c>
      <x:c r="Q1666" s="22" t="n">
        <x:f>'01 Controls'!$E$25*'02 Cargo Classes'!$M$7</x:f>
        <x:v>0.020000000000000004</x:v>
      </x:c>
      <x:c r="R1666" s="22" t="n">
        <x:f>'01 Controls'!$F$25*'02 Cargo Classes'!$N$7</x:f>
        <x:v>0</x:v>
      </x:c>
      <x:c r="S1666" s="22" t="n">
        <x:f>'01 Controls'!$G$25*'02 Cargo Classes'!$O$7</x:f>
        <x:v>1.08</x:v>
      </x:c>
      <x:c r="T1666" s="22" t="n">
        <x:f>'01 Controls'!$H$25*'02 Cargo Classes'!$P$7</x:f>
        <x:v>0</x:v>
      </x:c>
      <x:c r="U1666" s="22" t="n">
        <x:f>SUM(Q1666:T1666)</x:f>
        <x:v>1.1</x:v>
      </x:c>
      <x:c r="V1666" s="18" t="n">
        <x:f>IF(U1666=0,0,N1666*Q1666/U1666)</x:f>
        <x:v>16.03636363636364</x:v>
      </x:c>
      <x:c r="W1666" s="18" t="n">
        <x:f>IF(U1666=0,0,P1666*Q1666/U1666)</x:f>
        <x:v>27.840000000000003</x:v>
      </x:c>
      <x:c r="X1666" s="18" t="n">
        <x:f>MAX(V1666,W1666*'01 Controls'!$E$12)</x:f>
        <x:v>16.03636363636364</x:v>
      </x:c>
      <x:c r="Y1666" s="18" t="n">
        <x:f>IF(U1666=0,0,N1666*R1666/U1666)</x:f>
        <x:v>0</x:v>
      </x:c>
      <x:c r="Z1666" s="18" t="n">
        <x:f>IF(U1666=0,0,P1666*R1666/U1666)</x:f>
        <x:v>0</x:v>
      </x:c>
      <x:c r="AA1666" s="18" t="n">
        <x:f>MAX(Y1666,Z1666*'01 Controls'!$E$13)</x:f>
        <x:v>0</x:v>
      </x:c>
      <x:c r="AB1666" s="18" t="n">
        <x:f>IF(U1666=0,0,N1666*S1666/U1666)</x:f>
        <x:v>865.9636363636364</x:v>
      </x:c>
      <x:c r="AC1666" s="18" t="n">
        <x:f>IF(U1666=0,0,P1666*S1666/U1666)</x:f>
        <x:v>1503.36</x:v>
      </x:c>
      <x:c r="AD1666" s="18" t="n">
        <x:f>MAX(AB1666,AC1666*'01 Controls'!$E$14)</x:f>
        <x:v>865.9636363636364</x:v>
      </x:c>
      <x:c r="AE1666" s="18" t="n">
        <x:f>IF(U1666=0,0,N1666*T1666/U1666)</x:f>
        <x:v>0</x:v>
      </x:c>
      <x:c r="AF1666" s="18" t="n">
        <x:f>IF(U1666=0,0,P1666*T1666/U1666)</x:f>
        <x:v>0</x:v>
      </x:c>
      <x:c r="AG1666" s="18" t="n">
        <x:f>MAX(AE1666,AF1666*'01 Controls'!$E$15)</x:f>
        <x:v>0</x:v>
      </x:c>
      <x:c r="AH1666" s="18" t="n">
        <x:f>SUM(V1666,Y1666,AB1666,AE1666)</x:f>
        <x:v>882</x:v>
      </x:c>
      <x:c r="AI1666" s="18" t="n">
        <x:f>N1666-AH1666</x:f>
        <x:v>0</x:v>
      </x:c>
      <x:c r="AJ1666" s="18" t="n">
        <x:f>V1666*INDEX('07 Mode Capacity'!$P$6:$P$17,MATCH("AIR-"&amp;I1666,'07 Mode Capacity'!$C$6:$C$17,0))</x:f>
        <x:v>4.4955645565664755</x:v>
      </x:c>
      <x:c r="AK1666" s="18" t="n">
        <x:f>Y1666*INDEX('07 Mode Capacity'!$P$6:$P$17,MATCH("OCEAN-"&amp;I1666,'07 Mode Capacity'!$C$6:$C$17,0))</x:f>
        <x:v>0</x:v>
      </x:c>
      <x:c r="AL1666" s="18" t="n">
        <x:f>AB1666*INDEX('07 Mode Capacity'!$P$6:$P$17,MATCH("LAND-"&amp;I1666,'07 Mode Capacity'!$C$6:$C$17,0))</x:f>
        <x:v>105.68901689525181</x:v>
      </x:c>
      <x:c r="AM1666" s="18" t="n">
        <x:f>AE1666*INDEX('07 Mode Capacity'!$P$6:$P$17,MATCH("INLAND-"&amp;I1666,'07 Mode Capacity'!$C$6:$C$17,0))</x:f>
        <x:v>0</x:v>
      </x:c>
      <x:c r="AN1666" s="18" t="n">
        <x:f>SUM(AJ1666:AM1666)</x:f>
        <x:v>110.18458145181829</x:v>
      </x:c>
      <x:c r="AO1666" s="17" t="n">
        <x:f>IF(N1666=0,1,AN1666/N1666)</x:f>
        <x:v>0.12492582931045157</x:v>
      </x:c>
      <x:c r="AP1666" s="11" t="str">
        <x:f>IF(AO1666&gt;='01 Controls'!$E$16,"PASS","FAIL")</x:f>
        <x:v>FAIL</x:v>
      </x:c>
      <x:c r="AQ1666" s="11" t="str">
        <x:v>UNQUANTIFIED</x:v>
      </x:c>
      <x:c r="AR1666" s="11" t="str">
        <x:v>Position-class planning record; serial item and receiver open</x:v>
      </x:c>
      <x:c r="AS1666" s="26"/>
      <x:c r="AT1666" s="26"/>
    </x:row>
    <x:row r="1667">
      <x:c r="C1667" s="11" t="str">
        <x:v>M1-M-MPG-COL-12</x:v>
      </x:c>
      <x:c r="D1667" s="11" t="str">
        <x:v>M1</x:v>
      </x:c>
      <x:c r="E1667" s="11" t="str">
        <x:v>Western fire and heat</x:v>
      </x:c>
      <x:c r="F1667" s="11" t="str">
        <x:v>M-MPG</x:v>
      </x:c>
      <x:c r="G1667" s="11" t="str">
        <x:v>Maritime production group</x:v>
      </x:c>
      <x:c r="H1667" s="11" t="str">
        <x:v>COL-12</x:v>
      </x:c>
      <x:c r="I1667" s="19" t="n">
        <x:v>24</x:v>
      </x:c>
      <x:c r="J1667" s="21" t="n">
        <x:v>1</x:v>
      </x:c>
      <x:c r="K1667" s="18" t="n">
        <x:f>'05 Cargo Register'!K323</x:f>
        <x:v>147</x:v>
      </x:c>
      <x:c r="L1667" s="18" t="n">
        <x:f>'05 Cargo Register'!N323</x:f>
        <x:v>16</x:v>
      </x:c>
      <x:c r="M1667" s="18" t="n">
        <x:f>'05 Cargo Register'!O323</x:f>
        <x:v>422.40000000000003</x:v>
      </x:c>
      <x:c r="N1667" s="18" t="n">
        <x:f>J1667*K1667</x:f>
        <x:v>147</x:v>
      </x:c>
      <x:c r="O1667" s="18" t="n">
        <x:f>J1667*L1667</x:f>
        <x:v>16</x:v>
      </x:c>
      <x:c r="P1667" s="18" t="n">
        <x:f>J1667*M1667</x:f>
        <x:v>422.40000000000003</x:v>
      </x:c>
      <x:c r="Q1667" s="22" t="n">
        <x:f>'01 Controls'!$E$25*'02 Cargo Classes'!$M$8</x:f>
        <x:v>0.2</x:v>
      </x:c>
      <x:c r="R1667" s="22" t="n">
        <x:f>'01 Controls'!$F$25*'02 Cargo Classes'!$N$8</x:f>
        <x:v>0</x:v>
      </x:c>
      <x:c r="S1667" s="22" t="n">
        <x:f>'01 Controls'!$G$25*'02 Cargo Classes'!$O$8</x:f>
        <x:v>1.08</x:v>
      </x:c>
      <x:c r="T1667" s="22" t="n">
        <x:f>'01 Controls'!$H$25*'02 Cargo Classes'!$P$8</x:f>
        <x:v>0</x:v>
      </x:c>
      <x:c r="U1667" s="22" t="n">
        <x:f>SUM(Q1667:T1667)</x:f>
        <x:v>1.28</x:v>
      </x:c>
      <x:c r="V1667" s="18" t="n">
        <x:f>IF(U1667=0,0,N1667*Q1667/U1667)</x:f>
        <x:v>22.96875</x:v>
      </x:c>
      <x:c r="W1667" s="18" t="n">
        <x:f>IF(U1667=0,0,P1667*Q1667/U1667)</x:f>
        <x:v>66.00000000000001</x:v>
      </x:c>
      <x:c r="X1667" s="18" t="n">
        <x:f>MAX(V1667,W1667*'01 Controls'!$E$12)</x:f>
        <x:v>22.96875</x:v>
      </x:c>
      <x:c r="Y1667" s="18" t="n">
        <x:f>IF(U1667=0,0,N1667*R1667/U1667)</x:f>
        <x:v>0</x:v>
      </x:c>
      <x:c r="Z1667" s="18" t="n">
        <x:f>IF(U1667=0,0,P1667*R1667/U1667)</x:f>
        <x:v>0</x:v>
      </x:c>
      <x:c r="AA1667" s="18" t="n">
        <x:f>MAX(Y1667,Z1667*'01 Controls'!$E$13)</x:f>
        <x:v>0</x:v>
      </x:c>
      <x:c r="AB1667" s="18" t="n">
        <x:f>IF(U1667=0,0,N1667*S1667/U1667)</x:f>
        <x:v>124.03125000000001</x:v>
      </x:c>
      <x:c r="AC1667" s="18" t="n">
        <x:f>IF(U1667=0,0,P1667*S1667/U1667)</x:f>
        <x:v>356.40000000000003</x:v>
      </x:c>
      <x:c r="AD1667" s="18" t="n">
        <x:f>MAX(AB1667,AC1667*'01 Controls'!$E$14)</x:f>
        <x:v>124.03125000000001</x:v>
      </x:c>
      <x:c r="AE1667" s="18" t="n">
        <x:f>IF(U1667=0,0,N1667*T1667/U1667)</x:f>
        <x:v>0</x:v>
      </x:c>
      <x:c r="AF1667" s="18" t="n">
        <x:f>IF(U1667=0,0,P1667*T1667/U1667)</x:f>
        <x:v>0</x:v>
      </x:c>
      <x:c r="AG1667" s="18" t="n">
        <x:f>MAX(AE1667,AF1667*'01 Controls'!$E$15)</x:f>
        <x:v>0</x:v>
      </x:c>
      <x:c r="AH1667" s="18" t="n">
        <x:f>SUM(V1667,Y1667,AB1667,AE1667)</x:f>
        <x:v>147</x:v>
      </x:c>
      <x:c r="AI1667" s="18" t="n">
        <x:f>N1667-AH1667</x:f>
        <x:v>0</x:v>
      </x:c>
      <x:c r="AJ1667" s="18" t="n">
        <x:f>V1667*INDEX('07 Mode Capacity'!$P$6:$P$17,MATCH("AIR-"&amp;I1667,'07 Mode Capacity'!$C$6:$C$17,0))</x:f>
        <x:v>4.660682495674034</x:v>
      </x:c>
      <x:c r="AK1667" s="18" t="n">
        <x:f>Y1667*INDEX('07 Mode Capacity'!$P$6:$P$17,MATCH("OCEAN-"&amp;I1667,'07 Mode Capacity'!$C$6:$C$17,0))</x:f>
        <x:v>0</x:v>
      </x:c>
      <x:c r="AL1667" s="18" t="n">
        <x:f>AB1667*INDEX('07 Mode Capacity'!$P$6:$P$17,MATCH("LAND-"&amp;I1667,'07 Mode Capacity'!$C$6:$C$17,0))</x:f>
        <x:v>47.44206776082573</x:v>
      </x:c>
      <x:c r="AM1667" s="18" t="n">
        <x:f>AE1667*INDEX('07 Mode Capacity'!$P$6:$P$17,MATCH("INLAND-"&amp;I1667,'07 Mode Capacity'!$C$6:$C$17,0))</x:f>
        <x:v>0</x:v>
      </x:c>
      <x:c r="AN1667" s="18" t="n">
        <x:f>SUM(AJ1667:AM1667)</x:f>
        <x:v>52.10275025649976</x:v>
      </x:c>
      <x:c r="AO1667" s="17" t="n">
        <x:f>IF(N1667=0,1,AN1667/N1667)</x:f>
        <x:v>0.35444047793537253</x:v>
      </x:c>
      <x:c r="AP1667" s="11" t="str">
        <x:f>IF(AO1667&gt;='01 Controls'!$E$16,"PASS","FAIL")</x:f>
        <x:v>FAIL</x:v>
      </x:c>
      <x:c r="AQ1667" s="11" t="str">
        <x:v>UNQUANTIFIED</x:v>
      </x:c>
      <x:c r="AR1667" s="11" t="str">
        <x:v>Position-class planning record; serial item and receiver open</x:v>
      </x:c>
      <x:c r="AS1667" s="26"/>
      <x:c r="AT1667" s="26"/>
    </x:row>
    <x:row r="1668">
      <x:c r="C1668" s="11" t="str">
        <x:v>M1-M-MPG-BAT-22</x:v>
      </x:c>
      <x:c r="D1668" s="11" t="str">
        <x:v>M1</x:v>
      </x:c>
      <x:c r="E1668" s="11" t="str">
        <x:v>Western fire and heat</x:v>
      </x:c>
      <x:c r="F1668" s="11" t="str">
        <x:v>M-MPG</x:v>
      </x:c>
      <x:c r="G1668" s="11" t="str">
        <x:v>Maritime production group</x:v>
      </x:c>
      <x:c r="H1668" s="11" t="str">
        <x:v>BAT-22</x:v>
      </x:c>
      <x:c r="I1668" s="19" t="n">
        <x:v>48</x:v>
      </x:c>
      <x:c r="J1668" s="21" t="n">
        <x:v>1</x:v>
      </x:c>
      <x:c r="K1668" s="18" t="n">
        <x:f>'05 Cargo Register'!K324</x:f>
        <x:v>588</x:v>
      </x:c>
      <x:c r="L1668" s="18" t="n">
        <x:f>'05 Cargo Register'!N324</x:f>
        <x:v>34</x:v>
      </x:c>
      <x:c r="M1668" s="18" t="n">
        <x:f>'05 Cargo Register'!O324</x:f>
        <x:v>897.6</x:v>
      </x:c>
      <x:c r="N1668" s="18" t="n">
        <x:f>J1668*K1668</x:f>
        <x:v>588</x:v>
      </x:c>
      <x:c r="O1668" s="18" t="n">
        <x:f>J1668*L1668</x:f>
        <x:v>34</x:v>
      </x:c>
      <x:c r="P1668" s="18" t="n">
        <x:f>J1668*M1668</x:f>
        <x:v>897.6</x:v>
      </x:c>
      <x:c r="Q1668" s="22" t="n">
        <x:f>'01 Controls'!$E$25*'02 Cargo Classes'!$M$9</x:f>
        <x:v>0</x:v>
      </x:c>
      <x:c r="R1668" s="22" t="n">
        <x:f>'01 Controls'!$F$25*'02 Cargo Classes'!$N$9</x:f>
        <x:v>0</x:v>
      </x:c>
      <x:c r="S1668" s="22" t="n">
        <x:f>'01 Controls'!$G$25*'02 Cargo Classes'!$O$9</x:f>
        <x:v>0.9</x:v>
      </x:c>
      <x:c r="T1668" s="22" t="n">
        <x:f>'01 Controls'!$H$25*'02 Cargo Classes'!$P$9</x:f>
        <x:v>0</x:v>
      </x:c>
      <x:c r="U1668" s="22" t="n">
        <x:f>SUM(Q1668:T1668)</x:f>
        <x:v>0.9</x:v>
      </x:c>
      <x:c r="V1668" s="18" t="n">
        <x:f>IF(U1668=0,0,N1668*Q1668/U1668)</x:f>
        <x:v>0</x:v>
      </x:c>
      <x:c r="W1668" s="18" t="n">
        <x:f>IF(U1668=0,0,P1668*Q1668/U1668)</x:f>
        <x:v>0</x:v>
      </x:c>
      <x:c r="X1668" s="18" t="n">
        <x:f>MAX(V1668,W1668*'01 Controls'!$E$12)</x:f>
        <x:v>0</x:v>
      </x:c>
      <x:c r="Y1668" s="18" t="n">
        <x:f>IF(U1668=0,0,N1668*R1668/U1668)</x:f>
        <x:v>0</x:v>
      </x:c>
      <x:c r="Z1668" s="18" t="n">
        <x:f>IF(U1668=0,0,P1668*R1668/U1668)</x:f>
        <x:v>0</x:v>
      </x:c>
      <x:c r="AA1668" s="18" t="n">
        <x:f>MAX(Y1668,Z1668*'01 Controls'!$E$13)</x:f>
        <x:v>0</x:v>
      </x:c>
      <x:c r="AB1668" s="18" t="n">
        <x:f>IF(U1668=0,0,N1668*S1668/U1668)</x:f>
        <x:v>588</x:v>
      </x:c>
      <x:c r="AC1668" s="18" t="n">
        <x:f>IF(U1668=0,0,P1668*S1668/U1668)</x:f>
        <x:v>897.6</x:v>
      </x:c>
      <x:c r="AD1668" s="18" t="n">
        <x:f>MAX(AB1668,AC1668*'01 Controls'!$E$14)</x:f>
        <x:v>588</x:v>
      </x:c>
      <x:c r="AE1668" s="18" t="n">
        <x:f>IF(U1668=0,0,N1668*T1668/U1668)</x:f>
        <x:v>0</x:v>
      </x:c>
      <x:c r="AF1668" s="18" t="n">
        <x:f>IF(U1668=0,0,P1668*T1668/U1668)</x:f>
        <x:v>0</x:v>
      </x:c>
      <x:c r="AG1668" s="18" t="n">
        <x:f>MAX(AE1668,AF1668*'01 Controls'!$E$15)</x:f>
        <x:v>0</x:v>
      </x:c>
      <x:c r="AH1668" s="18" t="n">
        <x:f>SUM(V1668,Y1668,AB1668,AE1668)</x:f>
        <x:v>588</x:v>
      </x:c>
      <x:c r="AI1668" s="18" t="n">
        <x:f>N1668-AH1668</x:f>
        <x:v>0</x:v>
      </x:c>
      <x:c r="AJ1668" s="18" t="n">
        <x:f>V1668*INDEX('07 Mode Capacity'!$P$6:$P$17,MATCH("AIR-"&amp;I1668,'07 Mode Capacity'!$C$6:$C$17,0))</x:f>
        <x:v>0</x:v>
      </x:c>
      <x:c r="AK1668" s="18" t="n">
        <x:f>Y1668*INDEX('07 Mode Capacity'!$P$6:$P$17,MATCH("OCEAN-"&amp;I1668,'07 Mode Capacity'!$C$6:$C$17,0))</x:f>
        <x:v>0</x:v>
      </x:c>
      <x:c r="AL1668" s="18" t="n">
        <x:f>AB1668*INDEX('07 Mode Capacity'!$P$6:$P$17,MATCH("LAND-"&amp;I1668,'07 Mode Capacity'!$C$6:$C$17,0))</x:f>
        <x:v>71.7641472745537</x:v>
      </x:c>
      <x:c r="AM1668" s="18" t="n">
        <x:f>AE1668*INDEX('07 Mode Capacity'!$P$6:$P$17,MATCH("INLAND-"&amp;I1668,'07 Mode Capacity'!$C$6:$C$17,0))</x:f>
        <x:v>0</x:v>
      </x:c>
      <x:c r="AN1668" s="18" t="n">
        <x:f>SUM(AJ1668:AM1668)</x:f>
        <x:v>71.7641472745537</x:v>
      </x:c>
      <x:c r="AO1668" s="17" t="n">
        <x:f>IF(N1668=0,1,AN1668/N1668)</x:f>
        <x:v>0.1220478695145471</x:v>
      </x:c>
      <x:c r="AP1668" s="11" t="str">
        <x:f>IF(AO1668&gt;='01 Controls'!$E$16,"PASS","FAIL")</x:f>
        <x:v>FAIL</x:v>
      </x:c>
      <x:c r="AQ1668" s="11" t="str">
        <x:v>UNQUANTIFIED</x:v>
      </x:c>
      <x:c r="AR1668" s="11" t="str">
        <x:v>Position-class planning record; serial item and receiver open</x:v>
      </x:c>
      <x:c r="AS1668" s="26"/>
      <x:c r="AT1668" s="26"/>
    </x:row>
    <x:row r="1669">
      <x:c r="C1669" s="11" t="str">
        <x:v>M1-M-MPG-TNK-20</x:v>
      </x:c>
      <x:c r="D1669" s="11" t="str">
        <x:v>M1</x:v>
      </x:c>
      <x:c r="E1669" s="11" t="str">
        <x:v>Western fire and heat</x:v>
      </x:c>
      <x:c r="F1669" s="11" t="str">
        <x:v>M-MPG</x:v>
      </x:c>
      <x:c r="G1669" s="11" t="str">
        <x:v>Maritime production group</x:v>
      </x:c>
      <x:c r="H1669" s="11" t="str">
        <x:v>TNK-20</x:v>
      </x:c>
      <x:c r="I1669" s="19" t="n">
        <x:v>48</x:v>
      </x:c>
      <x:c r="J1669" s="21" t="n">
        <x:v>1</x:v>
      </x:c>
      <x:c r="K1669" s="18" t="n">
        <x:f>'05 Cargo Register'!K325</x:f>
        <x:v>882</x:v>
      </x:c>
      <x:c r="L1669" s="18" t="n">
        <x:f>'05 Cargo Register'!N325</x:f>
        <x:v>52</x:v>
      </x:c>
      <x:c r="M1669" s="18" t="n">
        <x:f>'05 Cargo Register'!O325</x:f>
        <x:v>1105</x:v>
      </x:c>
      <x:c r="N1669" s="18" t="n">
        <x:f>J1669*K1669</x:f>
        <x:v>882</x:v>
      </x:c>
      <x:c r="O1669" s="18" t="n">
        <x:f>J1669*L1669</x:f>
        <x:v>52</x:v>
      </x:c>
      <x:c r="P1669" s="18" t="n">
        <x:f>J1669*M1669</x:f>
        <x:v>1105</x:v>
      </x:c>
      <x:c r="Q1669" s="22" t="n">
        <x:f>'01 Controls'!$E$25*'02 Cargo Classes'!$M$10</x:f>
        <x:v>0</x:v>
      </x:c>
      <x:c r="R1669" s="22" t="n">
        <x:f>'01 Controls'!$F$25*'02 Cargo Classes'!$N$10</x:f>
        <x:v>0</x:v>
      </x:c>
      <x:c r="S1669" s="22" t="n">
        <x:f>'01 Controls'!$G$25*'02 Cargo Classes'!$O$10</x:f>
        <x:v>0.9</x:v>
      </x:c>
      <x:c r="T1669" s="22" t="n">
        <x:f>'01 Controls'!$H$25*'02 Cargo Classes'!$P$10</x:f>
        <x:v>0</x:v>
      </x:c>
      <x:c r="U1669" s="22" t="n">
        <x:f>SUM(Q1669:T1669)</x:f>
        <x:v>0.9</x:v>
      </x:c>
      <x:c r="V1669" s="18" t="n">
        <x:f>IF(U1669=0,0,N1669*Q1669/U1669)</x:f>
        <x:v>0</x:v>
      </x:c>
      <x:c r="W1669" s="18" t="n">
        <x:f>IF(U1669=0,0,P1669*Q1669/U1669)</x:f>
        <x:v>0</x:v>
      </x:c>
      <x:c r="X1669" s="18" t="n">
        <x:f>MAX(V1669,W1669*'01 Controls'!$E$12)</x:f>
        <x:v>0</x:v>
      </x:c>
      <x:c r="Y1669" s="18" t="n">
        <x:f>IF(U1669=0,0,N1669*R1669/U1669)</x:f>
        <x:v>0</x:v>
      </x:c>
      <x:c r="Z1669" s="18" t="n">
        <x:f>IF(U1669=0,0,P1669*R1669/U1669)</x:f>
        <x:v>0</x:v>
      </x:c>
      <x:c r="AA1669" s="18" t="n">
        <x:f>MAX(Y1669,Z1669*'01 Controls'!$E$13)</x:f>
        <x:v>0</x:v>
      </x:c>
      <x:c r="AB1669" s="18" t="n">
        <x:f>IF(U1669=0,0,N1669*S1669/U1669)</x:f>
        <x:v>882</x:v>
      </x:c>
      <x:c r="AC1669" s="18" t="n">
        <x:f>IF(U1669=0,0,P1669*S1669/U1669)</x:f>
        <x:v>1105</x:v>
      </x:c>
      <x:c r="AD1669" s="18" t="n">
        <x:f>MAX(AB1669,AC1669*'01 Controls'!$E$14)</x:f>
        <x:v>882</x:v>
      </x:c>
      <x:c r="AE1669" s="18" t="n">
        <x:f>IF(U1669=0,0,N1669*T1669/U1669)</x:f>
        <x:v>0</x:v>
      </x:c>
      <x:c r="AF1669" s="18" t="n">
        <x:f>IF(U1669=0,0,P1669*T1669/U1669)</x:f>
        <x:v>0</x:v>
      </x:c>
      <x:c r="AG1669" s="18" t="n">
        <x:f>MAX(AE1669,AF1669*'01 Controls'!$E$15)</x:f>
        <x:v>0</x:v>
      </x:c>
      <x:c r="AH1669" s="18" t="n">
        <x:f>SUM(V1669,Y1669,AB1669,AE1669)</x:f>
        <x:v>882</x:v>
      </x:c>
      <x:c r="AI1669" s="18" t="n">
        <x:f>N1669-AH1669</x:f>
        <x:v>0</x:v>
      </x:c>
      <x:c r="AJ1669" s="18" t="n">
        <x:f>V1669*INDEX('07 Mode Capacity'!$P$6:$P$17,MATCH("AIR-"&amp;I1669,'07 Mode Capacity'!$C$6:$C$17,0))</x:f>
        <x:v>0</x:v>
      </x:c>
      <x:c r="AK1669" s="18" t="n">
        <x:f>Y1669*INDEX('07 Mode Capacity'!$P$6:$P$17,MATCH("OCEAN-"&amp;I1669,'07 Mode Capacity'!$C$6:$C$17,0))</x:f>
        <x:v>0</x:v>
      </x:c>
      <x:c r="AL1669" s="18" t="n">
        <x:f>AB1669*INDEX('07 Mode Capacity'!$P$6:$P$17,MATCH("LAND-"&amp;I1669,'07 Mode Capacity'!$C$6:$C$17,0))</x:f>
        <x:v>107.64622091183054</x:v>
      </x:c>
      <x:c r="AM1669" s="18" t="n">
        <x:f>AE1669*INDEX('07 Mode Capacity'!$P$6:$P$17,MATCH("INLAND-"&amp;I1669,'07 Mode Capacity'!$C$6:$C$17,0))</x:f>
        <x:v>0</x:v>
      </x:c>
      <x:c r="AN1669" s="18" t="n">
        <x:f>SUM(AJ1669:AM1669)</x:f>
        <x:v>107.64622091183054</x:v>
      </x:c>
      <x:c r="AO1669" s="17" t="n">
        <x:f>IF(N1669=0,1,AN1669/N1669)</x:f>
        <x:v>0.1220478695145471</x:v>
      </x:c>
      <x:c r="AP1669" s="11" t="str">
        <x:f>IF(AO1669&gt;='01 Controls'!$E$16,"PASS","FAIL")</x:f>
        <x:v>FAIL</x:v>
      </x:c>
      <x:c r="AQ1669" s="11" t="str">
        <x:v>UNQUANTIFIED</x:v>
      </x:c>
      <x:c r="AR1669" s="11" t="str">
        <x:v>Position-class planning record; serial item and receiver open</x:v>
      </x:c>
      <x:c r="AS1669" s="26"/>
      <x:c r="AT1669" s="26"/>
    </x:row>
    <x:row r="1670">
      <x:c r="C1670" s="11" t="str">
        <x:v>M1-M-MPG-FLR-24</x:v>
      </x:c>
      <x:c r="D1670" s="11" t="str">
        <x:v>M1</x:v>
      </x:c>
      <x:c r="E1670" s="11" t="str">
        <x:v>Western fire and heat</x:v>
      </x:c>
      <x:c r="F1670" s="11" t="str">
        <x:v>M-MPG</x:v>
      </x:c>
      <x:c r="G1670" s="11" t="str">
        <x:v>Maritime production group</x:v>
      </x:c>
      <x:c r="H1670" s="11" t="str">
        <x:v>FLR-24</x:v>
      </x:c>
      <x:c r="I1670" s="19" t="n">
        <x:v>48</x:v>
      </x:c>
      <x:c r="J1670" s="21" t="n">
        <x:v>1</x:v>
      </x:c>
      <x:c r="K1670" s="18" t="n">
        <x:f>'05 Cargo Register'!K326</x:f>
        <x:v>1102.5</x:v>
      </x:c>
      <x:c r="L1670" s="18" t="n">
        <x:f>'05 Cargo Register'!N326</x:f>
        <x:v>55</x:v>
      </x:c>
      <x:c r="M1670" s="18" t="n">
        <x:f>'05 Cargo Register'!O326</x:f>
        <x:v>1760</x:v>
      </x:c>
      <x:c r="N1670" s="18" t="n">
        <x:f>J1670*K1670</x:f>
        <x:v>1102.5</x:v>
      </x:c>
      <x:c r="O1670" s="18" t="n">
        <x:f>J1670*L1670</x:f>
        <x:v>55</x:v>
      </x:c>
      <x:c r="P1670" s="18" t="n">
        <x:f>J1670*M1670</x:f>
        <x:v>1760</x:v>
      </x:c>
      <x:c r="Q1670" s="22" t="n">
        <x:f>'01 Controls'!$E$25*'02 Cargo Classes'!$M$11</x:f>
        <x:v>0</x:v>
      </x:c>
      <x:c r="R1670" s="22" t="n">
        <x:f>'01 Controls'!$F$25*'02 Cargo Classes'!$N$11</x:f>
        <x:v>0</x:v>
      </x:c>
      <x:c r="S1670" s="22" t="n">
        <x:f>'01 Controls'!$G$25*'02 Cargo Classes'!$O$11</x:f>
        <x:v>0.9</x:v>
      </x:c>
      <x:c r="T1670" s="22" t="n">
        <x:f>'01 Controls'!$H$25*'02 Cargo Classes'!$P$11</x:f>
        <x:v>0</x:v>
      </x:c>
      <x:c r="U1670" s="22" t="n">
        <x:f>SUM(Q1670:T1670)</x:f>
        <x:v>0.9</x:v>
      </x:c>
      <x:c r="V1670" s="18" t="n">
        <x:f>IF(U1670=0,0,N1670*Q1670/U1670)</x:f>
        <x:v>0</x:v>
      </x:c>
      <x:c r="W1670" s="18" t="n">
        <x:f>IF(U1670=0,0,P1670*Q1670/U1670)</x:f>
        <x:v>0</x:v>
      </x:c>
      <x:c r="X1670" s="18" t="n">
        <x:f>MAX(V1670,W1670*'01 Controls'!$E$12)</x:f>
        <x:v>0</x:v>
      </x:c>
      <x:c r="Y1670" s="18" t="n">
        <x:f>IF(U1670=0,0,N1670*R1670/U1670)</x:f>
        <x:v>0</x:v>
      </x:c>
      <x:c r="Z1670" s="18" t="n">
        <x:f>IF(U1670=0,0,P1670*R1670/U1670)</x:f>
        <x:v>0</x:v>
      </x:c>
      <x:c r="AA1670" s="18" t="n">
        <x:f>MAX(Y1670,Z1670*'01 Controls'!$E$13)</x:f>
        <x:v>0</x:v>
      </x:c>
      <x:c r="AB1670" s="18" t="n">
        <x:f>IF(U1670=0,0,N1670*S1670/U1670)</x:f>
        <x:v>1102.5</x:v>
      </x:c>
      <x:c r="AC1670" s="18" t="n">
        <x:f>IF(U1670=0,0,P1670*S1670/U1670)</x:f>
        <x:v>1760</x:v>
      </x:c>
      <x:c r="AD1670" s="18" t="n">
        <x:f>MAX(AB1670,AC1670*'01 Controls'!$E$14)</x:f>
        <x:v>1102.5</x:v>
      </x:c>
      <x:c r="AE1670" s="18" t="n">
        <x:f>IF(U1670=0,0,N1670*T1670/U1670)</x:f>
        <x:v>0</x:v>
      </x:c>
      <x:c r="AF1670" s="18" t="n">
        <x:f>IF(U1670=0,0,P1670*T1670/U1670)</x:f>
        <x:v>0</x:v>
      </x:c>
      <x:c r="AG1670" s="18" t="n">
        <x:f>MAX(AE1670,AF1670*'01 Controls'!$E$15)</x:f>
        <x:v>0</x:v>
      </x:c>
      <x:c r="AH1670" s="18" t="n">
        <x:f>SUM(V1670,Y1670,AB1670,AE1670)</x:f>
        <x:v>1102.5</x:v>
      </x:c>
      <x:c r="AI1670" s="18" t="n">
        <x:f>N1670-AH1670</x:f>
        <x:v>0</x:v>
      </x:c>
      <x:c r="AJ1670" s="18" t="n">
        <x:f>V1670*INDEX('07 Mode Capacity'!$P$6:$P$17,MATCH("AIR-"&amp;I1670,'07 Mode Capacity'!$C$6:$C$17,0))</x:f>
        <x:v>0</x:v>
      </x:c>
      <x:c r="AK1670" s="18" t="n">
        <x:f>Y1670*INDEX('07 Mode Capacity'!$P$6:$P$17,MATCH("OCEAN-"&amp;I1670,'07 Mode Capacity'!$C$6:$C$17,0))</x:f>
        <x:v>0</x:v>
      </x:c>
      <x:c r="AL1670" s="18" t="n">
        <x:f>AB1670*INDEX('07 Mode Capacity'!$P$6:$P$17,MATCH("LAND-"&amp;I1670,'07 Mode Capacity'!$C$6:$C$17,0))</x:f>
        <x:v>134.5577761397882</x:v>
      </x:c>
      <x:c r="AM1670" s="18" t="n">
        <x:f>AE1670*INDEX('07 Mode Capacity'!$P$6:$P$17,MATCH("INLAND-"&amp;I1670,'07 Mode Capacity'!$C$6:$C$17,0))</x:f>
        <x:v>0</x:v>
      </x:c>
      <x:c r="AN1670" s="18" t="n">
        <x:f>SUM(AJ1670:AM1670)</x:f>
        <x:v>134.5577761397882</x:v>
      </x:c>
      <x:c r="AO1670" s="17" t="n">
        <x:f>IF(N1670=0,1,AN1670/N1670)</x:f>
        <x:v>0.12204786951454712</x:v>
      </x:c>
      <x:c r="AP1670" s="11" t="str">
        <x:f>IF(AO1670&gt;='01 Controls'!$E$16,"PASS","FAIL")</x:f>
        <x:v>FAIL</x:v>
      </x:c>
      <x:c r="AQ1670" s="11" t="str">
        <x:v>UNQUANTIFIED</x:v>
      </x:c>
      <x:c r="AR1670" s="11" t="str">
        <x:v>Position-class planning record; serial item and receiver open</x:v>
      </x:c>
      <x:c r="AS1670" s="26"/>
      <x:c r="AT1670" s="26"/>
    </x:row>
    <x:row r="1671">
      <x:c r="C1671" s="11" t="str">
        <x:v>M1-M-MPG-ROL-30</x:v>
      </x:c>
      <x:c r="D1671" s="11" t="str">
        <x:v>M1</x:v>
      </x:c>
      <x:c r="E1671" s="11" t="str">
        <x:v>Western fire and heat</x:v>
      </x:c>
      <x:c r="F1671" s="11" t="str">
        <x:v>M-MPG</x:v>
      </x:c>
      <x:c r="G1671" s="11" t="str">
        <x:v>Maritime production group</x:v>
      </x:c>
      <x:c r="H1671" s="11" t="str">
        <x:v>ROL-30</x:v>
      </x:c>
      <x:c r="I1671" s="19" t="n">
        <x:v>48</x:v>
      </x:c>
      <x:c r="J1671" s="21" t="n">
        <x:v>1</x:v>
      </x:c>
      <x:c r="K1671" s="18" t="n">
        <x:f>'05 Cargo Register'!K327</x:f>
        <x:v>1102.5</x:v>
      </x:c>
      <x:c r="L1671" s="18" t="n">
        <x:f>'05 Cargo Register'!N327</x:f>
        <x:v>46</x:v>
      </x:c>
      <x:c r="M1671" s="18" t="n">
        <x:f>'05 Cargo Register'!O327</x:f>
        <x:v>2932.5</x:v>
      </x:c>
      <x:c r="N1671" s="18" t="n">
        <x:f>J1671*K1671</x:f>
        <x:v>1102.5</x:v>
      </x:c>
      <x:c r="O1671" s="18" t="n">
        <x:f>J1671*L1671</x:f>
        <x:v>46</x:v>
      </x:c>
      <x:c r="P1671" s="18" t="n">
        <x:f>J1671*M1671</x:f>
        <x:v>2932.5</x:v>
      </x:c>
      <x:c r="Q1671" s="22" t="n">
        <x:f>'01 Controls'!$E$25*'02 Cargo Classes'!$M$12</x:f>
        <x:v>0</x:v>
      </x:c>
      <x:c r="R1671" s="22" t="n">
        <x:f>'01 Controls'!$F$25*'02 Cargo Classes'!$N$12</x:f>
        <x:v>0</x:v>
      </x:c>
      <x:c r="S1671" s="22" t="n">
        <x:f>'01 Controls'!$G$25*'02 Cargo Classes'!$O$12</x:f>
        <x:v>1.35</x:v>
      </x:c>
      <x:c r="T1671" s="22" t="n">
        <x:f>'01 Controls'!$H$25*'02 Cargo Classes'!$P$12</x:f>
        <x:v>0</x:v>
      </x:c>
      <x:c r="U1671" s="22" t="n">
        <x:f>SUM(Q1671:T1671)</x:f>
        <x:v>1.35</x:v>
      </x:c>
      <x:c r="V1671" s="18" t="n">
        <x:f>IF(U1671=0,0,N1671*Q1671/U1671)</x:f>
        <x:v>0</x:v>
      </x:c>
      <x:c r="W1671" s="18" t="n">
        <x:f>IF(U1671=0,0,P1671*Q1671/U1671)</x:f>
        <x:v>0</x:v>
      </x:c>
      <x:c r="X1671" s="18" t="n">
        <x:f>MAX(V1671,W1671*'01 Controls'!$E$12)</x:f>
        <x:v>0</x:v>
      </x:c>
      <x:c r="Y1671" s="18" t="n">
        <x:f>IF(U1671=0,0,N1671*R1671/U1671)</x:f>
        <x:v>0</x:v>
      </x:c>
      <x:c r="Z1671" s="18" t="n">
        <x:f>IF(U1671=0,0,P1671*R1671/U1671)</x:f>
        <x:v>0</x:v>
      </x:c>
      <x:c r="AA1671" s="18" t="n">
        <x:f>MAX(Y1671,Z1671*'01 Controls'!$E$13)</x:f>
        <x:v>0</x:v>
      </x:c>
      <x:c r="AB1671" s="18" t="n">
        <x:f>IF(U1671=0,0,N1671*S1671/U1671)</x:f>
        <x:v>1102.5</x:v>
      </x:c>
      <x:c r="AC1671" s="18" t="n">
        <x:f>IF(U1671=0,0,P1671*S1671/U1671)</x:f>
        <x:v>2932.5</x:v>
      </x:c>
      <x:c r="AD1671" s="18" t="n">
        <x:f>MAX(AB1671,AC1671*'01 Controls'!$E$14)</x:f>
        <x:v>1102.5</x:v>
      </x:c>
      <x:c r="AE1671" s="18" t="n">
        <x:f>IF(U1671=0,0,N1671*T1671/U1671)</x:f>
        <x:v>0</x:v>
      </x:c>
      <x:c r="AF1671" s="18" t="n">
        <x:f>IF(U1671=0,0,P1671*T1671/U1671)</x:f>
        <x:v>0</x:v>
      </x:c>
      <x:c r="AG1671" s="18" t="n">
        <x:f>MAX(AE1671,AF1671*'01 Controls'!$E$15)</x:f>
        <x:v>0</x:v>
      </x:c>
      <x:c r="AH1671" s="18" t="n">
        <x:f>SUM(V1671,Y1671,AB1671,AE1671)</x:f>
        <x:v>1102.5</x:v>
      </x:c>
      <x:c r="AI1671" s="18" t="n">
        <x:f>N1671-AH1671</x:f>
        <x:v>0</x:v>
      </x:c>
      <x:c r="AJ1671" s="18" t="n">
        <x:f>V1671*INDEX('07 Mode Capacity'!$P$6:$P$17,MATCH("AIR-"&amp;I1671,'07 Mode Capacity'!$C$6:$C$17,0))</x:f>
        <x:v>0</x:v>
      </x:c>
      <x:c r="AK1671" s="18" t="n">
        <x:f>Y1671*INDEX('07 Mode Capacity'!$P$6:$P$17,MATCH("OCEAN-"&amp;I1671,'07 Mode Capacity'!$C$6:$C$17,0))</x:f>
        <x:v>0</x:v>
      </x:c>
      <x:c r="AL1671" s="18" t="n">
        <x:f>AB1671*INDEX('07 Mode Capacity'!$P$6:$P$17,MATCH("LAND-"&amp;I1671,'07 Mode Capacity'!$C$6:$C$17,0))</x:f>
        <x:v>134.5577761397882</x:v>
      </x:c>
      <x:c r="AM1671" s="18" t="n">
        <x:f>AE1671*INDEX('07 Mode Capacity'!$P$6:$P$17,MATCH("INLAND-"&amp;I1671,'07 Mode Capacity'!$C$6:$C$17,0))</x:f>
        <x:v>0</x:v>
      </x:c>
      <x:c r="AN1671" s="18" t="n">
        <x:f>SUM(AJ1671:AM1671)</x:f>
        <x:v>134.5577761397882</x:v>
      </x:c>
      <x:c r="AO1671" s="17" t="n">
        <x:f>IF(N1671=0,1,AN1671/N1671)</x:f>
        <x:v>0.12204786951454712</x:v>
      </x:c>
      <x:c r="AP1671" s="11" t="str">
        <x:f>IF(AO1671&gt;='01 Controls'!$E$16,"PASS","FAIL")</x:f>
        <x:v>FAIL</x:v>
      </x:c>
      <x:c r="AQ1671" s="11" t="str">
        <x:v>UNQUANTIFIED</x:v>
      </x:c>
      <x:c r="AR1671" s="11" t="str">
        <x:v>Position-class planning record; serial item and receiver open</x:v>
      </x:c>
      <x:c r="AS1671" s="26"/>
      <x:c r="AT1671" s="26"/>
    </x:row>
    <x:row r="1672">
      <x:c r="C1672" s="11" t="str">
        <x:v>M1-M-MPG-LIN-18</x:v>
      </x:c>
      <x:c r="D1672" s="11" t="str">
        <x:v>M1</x:v>
      </x:c>
      <x:c r="E1672" s="11" t="str">
        <x:v>Western fire and heat</x:v>
      </x:c>
      <x:c r="F1672" s="11" t="str">
        <x:v>M-MPG</x:v>
      </x:c>
      <x:c r="G1672" s="11" t="str">
        <x:v>Maritime production group</x:v>
      </x:c>
      <x:c r="H1672" s="11" t="str">
        <x:v>LIN-18</x:v>
      </x:c>
      <x:c r="I1672" s="19" t="n">
        <x:v>72</x:v>
      </x:c>
      <x:c r="J1672" s="21" t="n">
        <x:v>1</x:v>
      </x:c>
      <x:c r="K1672" s="18" t="n">
        <x:f>'05 Cargo Register'!K328</x:f>
        <x:v>588</x:v>
      </x:c>
      <x:c r="L1672" s="18" t="n">
        <x:f>'05 Cargo Register'!N328</x:f>
        <x:v>41</x:v>
      </x:c>
      <x:c r="M1672" s="18" t="n">
        <x:f>'05 Cargo Register'!O328</x:f>
        <x:v>1804</x:v>
      </x:c>
      <x:c r="N1672" s="18" t="n">
        <x:f>J1672*K1672</x:f>
        <x:v>588</x:v>
      </x:c>
      <x:c r="O1672" s="18" t="n">
        <x:f>J1672*L1672</x:f>
        <x:v>41</x:v>
      </x:c>
      <x:c r="P1672" s="18" t="n">
        <x:f>J1672*M1672</x:f>
        <x:v>1804</x:v>
      </x:c>
      <x:c r="Q1672" s="22" t="n">
        <x:f>'01 Controls'!$E$25*'02 Cargo Classes'!$M$13</x:f>
        <x:v>0</x:v>
      </x:c>
      <x:c r="R1672" s="22" t="n">
        <x:f>'01 Controls'!$F$25*'02 Cargo Classes'!$N$13</x:f>
        <x:v>0</x:v>
      </x:c>
      <x:c r="S1672" s="22" t="n">
        <x:f>'01 Controls'!$G$25*'02 Cargo Classes'!$O$13</x:f>
        <x:v>0.9</x:v>
      </x:c>
      <x:c r="T1672" s="22" t="n">
        <x:f>'01 Controls'!$H$25*'02 Cargo Classes'!$P$13</x:f>
        <x:v>0</x:v>
      </x:c>
      <x:c r="U1672" s="22" t="n">
        <x:f>SUM(Q1672:T1672)</x:f>
        <x:v>0.9</x:v>
      </x:c>
      <x:c r="V1672" s="18" t="n">
        <x:f>IF(U1672=0,0,N1672*Q1672/U1672)</x:f>
        <x:v>0</x:v>
      </x:c>
      <x:c r="W1672" s="18" t="n">
        <x:f>IF(U1672=0,0,P1672*Q1672/U1672)</x:f>
        <x:v>0</x:v>
      </x:c>
      <x:c r="X1672" s="18" t="n">
        <x:f>MAX(V1672,W1672*'01 Controls'!$E$12)</x:f>
        <x:v>0</x:v>
      </x:c>
      <x:c r="Y1672" s="18" t="n">
        <x:f>IF(U1672=0,0,N1672*R1672/U1672)</x:f>
        <x:v>0</x:v>
      </x:c>
      <x:c r="Z1672" s="18" t="n">
        <x:f>IF(U1672=0,0,P1672*R1672/U1672)</x:f>
        <x:v>0</x:v>
      </x:c>
      <x:c r="AA1672" s="18" t="n">
        <x:f>MAX(Y1672,Z1672*'01 Controls'!$E$13)</x:f>
        <x:v>0</x:v>
      </x:c>
      <x:c r="AB1672" s="18" t="n">
        <x:f>IF(U1672=0,0,N1672*S1672/U1672)</x:f>
        <x:v>588</x:v>
      </x:c>
      <x:c r="AC1672" s="18" t="n">
        <x:f>IF(U1672=0,0,P1672*S1672/U1672)</x:f>
        <x:v>1804</x:v>
      </x:c>
      <x:c r="AD1672" s="18" t="n">
        <x:f>MAX(AB1672,AC1672*'01 Controls'!$E$14)</x:f>
        <x:v>588</x:v>
      </x:c>
      <x:c r="AE1672" s="18" t="n">
        <x:f>IF(U1672=0,0,N1672*T1672/U1672)</x:f>
        <x:v>0</x:v>
      </x:c>
      <x:c r="AF1672" s="18" t="n">
        <x:f>IF(U1672=0,0,P1672*T1672/U1672)</x:f>
        <x:v>0</x:v>
      </x:c>
      <x:c r="AG1672" s="18" t="n">
        <x:f>MAX(AE1672,AF1672*'01 Controls'!$E$15)</x:f>
        <x:v>0</x:v>
      </x:c>
      <x:c r="AH1672" s="18" t="n">
        <x:f>SUM(V1672,Y1672,AB1672,AE1672)</x:f>
        <x:v>588</x:v>
      </x:c>
      <x:c r="AI1672" s="18" t="n">
        <x:f>N1672-AH1672</x:f>
        <x:v>0</x:v>
      </x:c>
      <x:c r="AJ1672" s="18" t="n">
        <x:f>V1672*INDEX('07 Mode Capacity'!$P$6:$P$17,MATCH("AIR-"&amp;I1672,'07 Mode Capacity'!$C$6:$C$17,0))</x:f>
        <x:v>0</x:v>
      </x:c>
      <x:c r="AK1672" s="18" t="n">
        <x:f>Y1672*INDEX('07 Mode Capacity'!$P$6:$P$17,MATCH("OCEAN-"&amp;I1672,'07 Mode Capacity'!$C$6:$C$17,0))</x:f>
        <x:v>0</x:v>
      </x:c>
      <x:c r="AL1672" s="18" t="n">
        <x:f>AB1672*INDEX('07 Mode Capacity'!$P$6:$P$17,MATCH("LAND-"&amp;I1672,'07 Mode Capacity'!$C$6:$C$17,0))</x:f>
        <x:v>420.4260121707381</x:v>
      </x:c>
      <x:c r="AM1672" s="18" t="n">
        <x:f>AE1672*INDEX('07 Mode Capacity'!$P$6:$P$17,MATCH("INLAND-"&amp;I1672,'07 Mode Capacity'!$C$6:$C$17,0))</x:f>
        <x:v>0</x:v>
      </x:c>
      <x:c r="AN1672" s="18" t="n">
        <x:f>SUM(AJ1672:AM1672)</x:f>
        <x:v>420.4260121707381</x:v>
      </x:c>
      <x:c r="AO1672" s="17" t="n">
        <x:f>IF(N1672=0,1,AN1672/N1672)</x:f>
        <x:v>0.7150102247801668</x:v>
      </x:c>
      <x:c r="AP1672" s="11" t="str">
        <x:f>IF(AO1672&gt;='01 Controls'!$E$16,"PASS","FAIL")</x:f>
        <x:v>FAIL</x:v>
      </x:c>
      <x:c r="AQ1672" s="11" t="str">
        <x:v>UNQUANTIFIED</x:v>
      </x:c>
      <x:c r="AR1672" s="11" t="str">
        <x:v>Position-class planning record; serial item and receiver open</x:v>
      </x:c>
      <x:c r="AS1672" s="26"/>
      <x:c r="AT1672" s="26"/>
    </x:row>
    <x:row r="1673">
      <x:c r="C1673" s="11" t="str">
        <x:v>M1-M-MPG-BLK-08</x:v>
      </x:c>
      <x:c r="D1673" s="11" t="str">
        <x:v>M1</x:v>
      </x:c>
      <x:c r="E1673" s="11" t="str">
        <x:v>Western fire and heat</x:v>
      </x:c>
      <x:c r="F1673" s="11" t="str">
        <x:v>M-MPG</x:v>
      </x:c>
      <x:c r="G1673" s="11" t="str">
        <x:v>Maritime production group</x:v>
      </x:c>
      <x:c r="H1673" s="11" t="str">
        <x:v>BLK-08</x:v>
      </x:c>
      <x:c r="I1673" s="19" t="n">
        <x:v>48</x:v>
      </x:c>
      <x:c r="J1673" s="21" t="n">
        <x:v>1</x:v>
      </x:c>
      <x:c r="K1673" s="18" t="n">
        <x:f>'05 Cargo Register'!K329</x:f>
        <x:v>367.5</x:v>
      </x:c>
      <x:c r="L1673" s="18" t="n">
        <x:f>'05 Cargo Register'!N329</x:f>
        <x:v>58</x:v>
      </x:c>
      <x:c r="M1673" s="18" t="n">
        <x:f>'05 Cargo Register'!O329</x:f>
        <x:v>2958</x:v>
      </x:c>
      <x:c r="N1673" s="18" t="n">
        <x:f>J1673*K1673</x:f>
        <x:v>367.5</x:v>
      </x:c>
      <x:c r="O1673" s="18" t="n">
        <x:f>J1673*L1673</x:f>
        <x:v>58</x:v>
      </x:c>
      <x:c r="P1673" s="18" t="n">
        <x:f>J1673*M1673</x:f>
        <x:v>2958</x:v>
      </x:c>
      <x:c r="Q1673" s="22" t="n">
        <x:f>'01 Controls'!$E$25*'02 Cargo Classes'!$M$14</x:f>
        <x:v>0.1</x:v>
      </x:c>
      <x:c r="R1673" s="22" t="n">
        <x:f>'01 Controls'!$F$25*'02 Cargo Classes'!$N$14</x:f>
        <x:v>0</x:v>
      </x:c>
      <x:c r="S1673" s="22" t="n">
        <x:f>'01 Controls'!$G$25*'02 Cargo Classes'!$O$14</x:f>
        <x:v>0.9</x:v>
      </x:c>
      <x:c r="T1673" s="22" t="n">
        <x:f>'01 Controls'!$H$25*'02 Cargo Classes'!$P$14</x:f>
        <x:v>0</x:v>
      </x:c>
      <x:c r="U1673" s="22" t="n">
        <x:f>SUM(Q1673:T1673)</x:f>
        <x:v>1</x:v>
      </x:c>
      <x:c r="V1673" s="18" t="n">
        <x:f>IF(U1673=0,0,N1673*Q1673/U1673)</x:f>
        <x:v>36.75</x:v>
      </x:c>
      <x:c r="W1673" s="18" t="n">
        <x:f>IF(U1673=0,0,P1673*Q1673/U1673)</x:f>
        <x:v>295.8</x:v>
      </x:c>
      <x:c r="X1673" s="18" t="n">
        <x:f>MAX(V1673,W1673*'01 Controls'!$E$12)</x:f>
        <x:v>73.95</x:v>
      </x:c>
      <x:c r="Y1673" s="18" t="n">
        <x:f>IF(U1673=0,0,N1673*R1673/U1673)</x:f>
        <x:v>0</x:v>
      </x:c>
      <x:c r="Z1673" s="18" t="n">
        <x:f>IF(U1673=0,0,P1673*R1673/U1673)</x:f>
        <x:v>0</x:v>
      </x:c>
      <x:c r="AA1673" s="18" t="n">
        <x:f>MAX(Y1673,Z1673*'01 Controls'!$E$13)</x:f>
        <x:v>0</x:v>
      </x:c>
      <x:c r="AB1673" s="18" t="n">
        <x:f>IF(U1673=0,0,N1673*S1673/U1673)</x:f>
        <x:v>330.75</x:v>
      </x:c>
      <x:c r="AC1673" s="18" t="n">
        <x:f>IF(U1673=0,0,P1673*S1673/U1673)</x:f>
        <x:v>2662.2000000000003</x:v>
      </x:c>
      <x:c r="AD1673" s="18" t="n">
        <x:f>MAX(AB1673,AC1673*'01 Controls'!$E$14)</x:f>
        <x:v>532.44</x:v>
      </x:c>
      <x:c r="AE1673" s="18" t="n">
        <x:f>IF(U1673=0,0,N1673*T1673/U1673)</x:f>
        <x:v>0</x:v>
      </x:c>
      <x:c r="AF1673" s="18" t="n">
        <x:f>IF(U1673=0,0,P1673*T1673/U1673)</x:f>
        <x:v>0</x:v>
      </x:c>
      <x:c r="AG1673" s="18" t="n">
        <x:f>MAX(AE1673,AF1673*'01 Controls'!$E$15)</x:f>
        <x:v>0</x:v>
      </x:c>
      <x:c r="AH1673" s="18" t="n">
        <x:f>SUM(V1673,Y1673,AB1673,AE1673)</x:f>
        <x:v>367.5</x:v>
      </x:c>
      <x:c r="AI1673" s="18" t="n">
        <x:f>N1673-AH1673</x:f>
        <x:v>0</x:v>
      </x:c>
      <x:c r="AJ1673" s="18" t="n">
        <x:f>V1673*INDEX('07 Mode Capacity'!$P$6:$P$17,MATCH("AIR-"&amp;I1673,'07 Mode Capacity'!$C$6:$C$17,0))</x:f>
        <x:v>10.302335442131504</x:v>
      </x:c>
      <x:c r="AK1673" s="18" t="n">
        <x:f>Y1673*INDEX('07 Mode Capacity'!$P$6:$P$17,MATCH("OCEAN-"&amp;I1673,'07 Mode Capacity'!$C$6:$C$17,0))</x:f>
        <x:v>0</x:v>
      </x:c>
      <x:c r="AL1673" s="18" t="n">
        <x:f>AB1673*INDEX('07 Mode Capacity'!$P$6:$P$17,MATCH("LAND-"&amp;I1673,'07 Mode Capacity'!$C$6:$C$17,0))</x:f>
        <x:v>40.36733284193645</x:v>
      </x:c>
      <x:c r="AM1673" s="18" t="n">
        <x:f>AE1673*INDEX('07 Mode Capacity'!$P$6:$P$17,MATCH("INLAND-"&amp;I1673,'07 Mode Capacity'!$C$6:$C$17,0))</x:f>
        <x:v>0</x:v>
      </x:c>
      <x:c r="AN1673" s="18" t="n">
        <x:f>SUM(AJ1673:AM1673)</x:f>
        <x:v>50.66966828406795</x:v>
      </x:c>
      <x:c r="AO1673" s="17" t="n">
        <x:f>IF(N1673=0,1,AN1673/N1673)</x:f>
        <x:v>0.13787664839202163</x:v>
      </x:c>
      <x:c r="AP1673" s="11" t="str">
        <x:f>IF(AO1673&gt;='01 Controls'!$E$16,"PASS","FAIL")</x:f>
        <x:v>FAIL</x:v>
      </x:c>
      <x:c r="AQ1673" s="11" t="str">
        <x:v>UNQUANTIFIED</x:v>
      </x:c>
      <x:c r="AR1673" s="11" t="str">
        <x:v>Position-class planning record; serial item and receiver open</x:v>
      </x:c>
      <x:c r="AS1673" s="26"/>
      <x:c r="AT1673" s="26"/>
    </x:row>
    <x:row r="1674">
      <x:c r="C1674" s="11" t="str">
        <x:v>M1-M-MPG-OOG-80</x:v>
      </x:c>
      <x:c r="D1674" s="11" t="str">
        <x:v>M1</x:v>
      </x:c>
      <x:c r="E1674" s="11" t="str">
        <x:v>Western fire and heat</x:v>
      </x:c>
      <x:c r="F1674" s="11" t="str">
        <x:v>M-MPG</x:v>
      </x:c>
      <x:c r="G1674" s="11" t="str">
        <x:v>Maritime production group</x:v>
      </x:c>
      <x:c r="H1674" s="11" t="str">
        <x:v>OOG-80</x:v>
      </x:c>
      <x:c r="I1674" s="19" t="n">
        <x:v>72</x:v>
      </x:c>
      <x:c r="J1674" s="21" t="n">
        <x:v>1</x:v>
      </x:c>
      <x:c r="K1674" s="18" t="n">
        <x:f>'05 Cargo Register'!K330</x:f>
        <x:v>1470</x:v>
      </x:c>
      <x:c r="L1674" s="18" t="n">
        <x:f>'05 Cargo Register'!N330</x:f>
        <x:v>25</x:v>
      </x:c>
      <x:c r="M1674" s="18" t="n">
        <x:f>'05 Cargo Register'!O330</x:f>
        <x:v>4400</x:v>
      </x:c>
      <x:c r="N1674" s="18" t="n">
        <x:f>J1674*K1674</x:f>
        <x:v>1470</x:v>
      </x:c>
      <x:c r="O1674" s="18" t="n">
        <x:f>J1674*L1674</x:f>
        <x:v>25</x:v>
      </x:c>
      <x:c r="P1674" s="18" t="n">
        <x:f>J1674*M1674</x:f>
        <x:v>4400</x:v>
      </x:c>
      <x:c r="Q1674" s="22" t="n">
        <x:f>'01 Controls'!$E$25*'02 Cargo Classes'!$M$15</x:f>
        <x:v>0</x:v>
      </x:c>
      <x:c r="R1674" s="22" t="n">
        <x:f>'01 Controls'!$F$25*'02 Cargo Classes'!$N$15</x:f>
        <x:v>0</x:v>
      </x:c>
      <x:c r="S1674" s="22" t="n">
        <x:f>'01 Controls'!$G$25*'02 Cargo Classes'!$O$15</x:f>
        <x:v>0.54</x:v>
      </x:c>
      <x:c r="T1674" s="22" t="n">
        <x:f>'01 Controls'!$H$25*'02 Cargo Classes'!$P$15</x:f>
        <x:v>0</x:v>
      </x:c>
      <x:c r="U1674" s="22" t="n">
        <x:f>SUM(Q1674:T1674)</x:f>
        <x:v>0.54</x:v>
      </x:c>
      <x:c r="V1674" s="18" t="n">
        <x:f>IF(U1674=0,0,N1674*Q1674/U1674)</x:f>
        <x:v>0</x:v>
      </x:c>
      <x:c r="W1674" s="18" t="n">
        <x:f>IF(U1674=0,0,P1674*Q1674/U1674)</x:f>
        <x:v>0</x:v>
      </x:c>
      <x:c r="X1674" s="18" t="n">
        <x:f>MAX(V1674,W1674*'01 Controls'!$E$12)</x:f>
        <x:v>0</x:v>
      </x:c>
      <x:c r="Y1674" s="18" t="n">
        <x:f>IF(U1674=0,0,N1674*R1674/U1674)</x:f>
        <x:v>0</x:v>
      </x:c>
      <x:c r="Z1674" s="18" t="n">
        <x:f>IF(U1674=0,0,P1674*R1674/U1674)</x:f>
        <x:v>0</x:v>
      </x:c>
      <x:c r="AA1674" s="18" t="n">
        <x:f>MAX(Y1674,Z1674*'01 Controls'!$E$13)</x:f>
        <x:v>0</x:v>
      </x:c>
      <x:c r="AB1674" s="18" t="n">
        <x:f>IF(U1674=0,0,N1674*S1674/U1674)</x:f>
        <x:v>1470</x:v>
      </x:c>
      <x:c r="AC1674" s="18" t="n">
        <x:f>IF(U1674=0,0,P1674*S1674/U1674)</x:f>
        <x:v>4400</x:v>
      </x:c>
      <x:c r="AD1674" s="18" t="n">
        <x:f>MAX(AB1674,AC1674*'01 Controls'!$E$14)</x:f>
        <x:v>1470</x:v>
      </x:c>
      <x:c r="AE1674" s="18" t="n">
        <x:f>IF(U1674=0,0,N1674*T1674/U1674)</x:f>
        <x:v>0</x:v>
      </x:c>
      <x:c r="AF1674" s="18" t="n">
        <x:f>IF(U1674=0,0,P1674*T1674/U1674)</x:f>
        <x:v>0</x:v>
      </x:c>
      <x:c r="AG1674" s="18" t="n">
        <x:f>MAX(AE1674,AF1674*'01 Controls'!$E$15)</x:f>
        <x:v>0</x:v>
      </x:c>
      <x:c r="AH1674" s="18" t="n">
        <x:f>SUM(V1674,Y1674,AB1674,AE1674)</x:f>
        <x:v>1470</x:v>
      </x:c>
      <x:c r="AI1674" s="18" t="n">
        <x:f>N1674-AH1674</x:f>
        <x:v>0</x:v>
      </x:c>
      <x:c r="AJ1674" s="18" t="n">
        <x:f>V1674*INDEX('07 Mode Capacity'!$P$6:$P$17,MATCH("AIR-"&amp;I1674,'07 Mode Capacity'!$C$6:$C$17,0))</x:f>
        <x:v>0</x:v>
      </x:c>
      <x:c r="AK1674" s="18" t="n">
        <x:f>Y1674*INDEX('07 Mode Capacity'!$P$6:$P$17,MATCH("OCEAN-"&amp;I1674,'07 Mode Capacity'!$C$6:$C$17,0))</x:f>
        <x:v>0</x:v>
      </x:c>
      <x:c r="AL1674" s="18" t="n">
        <x:f>AB1674*INDEX('07 Mode Capacity'!$P$6:$P$17,MATCH("LAND-"&amp;I1674,'07 Mode Capacity'!$C$6:$C$17,0))</x:f>
        <x:v>1051.0650304268452</x:v>
      </x:c>
      <x:c r="AM1674" s="18" t="n">
        <x:f>AE1674*INDEX('07 Mode Capacity'!$P$6:$P$17,MATCH("INLAND-"&amp;I1674,'07 Mode Capacity'!$C$6:$C$17,0))</x:f>
        <x:v>0</x:v>
      </x:c>
      <x:c r="AN1674" s="18" t="n">
        <x:f>SUM(AJ1674:AM1674)</x:f>
        <x:v>1051.0650304268452</x:v>
      </x:c>
      <x:c r="AO1674" s="17" t="n">
        <x:f>IF(N1674=0,1,AN1674/N1674)</x:f>
        <x:v>0.7150102247801667</x:v>
      </x:c>
      <x:c r="AP1674" s="11" t="str">
        <x:f>IF(AO1674&gt;='01 Controls'!$E$16,"PASS","FAIL")</x:f>
        <x:v>FAIL</x:v>
      </x:c>
      <x:c r="AQ1674" s="11" t="str">
        <x:v>UNQUANTIFIED</x:v>
      </x:c>
      <x:c r="AR1674" s="11" t="str">
        <x:v>Position-class planning record; serial item and receiver open</x:v>
      </x:c>
      <x:c r="AS1674" s="26"/>
      <x:c r="AT1674" s="26"/>
    </x:row>
    <x:row r="1675">
      <x:c r="C1675" s="11" t="str">
        <x:v>M1-I-WRG-APL-45</x:v>
      </x:c>
      <x:c r="D1675" s="11" t="str">
        <x:v>M1</x:v>
      </x:c>
      <x:c r="E1675" s="11" t="str">
        <x:v>Western fire and heat</x:v>
      </x:c>
      <x:c r="F1675" s="11" t="str">
        <x:v>I-WRG</x:v>
      </x:c>
      <x:c r="G1675" s="11" t="str">
        <x:v>Water restoration group</x:v>
      </x:c>
      <x:c r="H1675" s="11" t="str">
        <x:v>APL-45</x:v>
      </x:c>
      <x:c r="I1675" s="19" t="n">
        <x:v>24</x:v>
      </x:c>
      <x:c r="J1675" s="21" t="n">
        <x:v>2</x:v>
      </x:c>
      <x:c r="K1675" s="18" t="n">
        <x:f>'05 Cargo Register'!K331</x:f>
        <x:v>282.19199999999995</x:v>
      </x:c>
      <x:c r="L1675" s="18" t="n">
        <x:f>'05 Cargo Register'!N331</x:f>
        <x:v>74</x:v>
      </x:c>
      <x:c r="M1675" s="18" t="n">
        <x:f>'05 Cargo Register'!O331</x:f>
        <x:v>555</x:v>
      </x:c>
      <x:c r="N1675" s="18" t="n">
        <x:f>J1675*K1675</x:f>
        <x:v>564.3839999999999</x:v>
      </x:c>
      <x:c r="O1675" s="18" t="n">
        <x:f>J1675*L1675</x:f>
        <x:v>148</x:v>
      </x:c>
      <x:c r="P1675" s="18" t="n">
        <x:f>J1675*M1675</x:f>
        <x:v>1110</x:v>
      </x:c>
      <x:c r="Q1675" s="22" t="n">
        <x:f>'01 Controls'!$E$25*'02 Cargo Classes'!$M$6</x:f>
        <x:v>0.30000000000000004</x:v>
      </x:c>
      <x:c r="R1675" s="22" t="n">
        <x:f>'01 Controls'!$F$25*'02 Cargo Classes'!$N$6</x:f>
        <x:v>0</x:v>
      </x:c>
      <x:c r="S1675" s="22" t="n">
        <x:f>'01 Controls'!$G$25*'02 Cargo Classes'!$O$6</x:f>
        <x:v>0.9</x:v>
      </x:c>
      <x:c r="T1675" s="22" t="n">
        <x:f>'01 Controls'!$H$25*'02 Cargo Classes'!$P$6</x:f>
        <x:v>0</x:v>
      </x:c>
      <x:c r="U1675" s="22" t="n">
        <x:f>SUM(Q1675:T1675)</x:f>
        <x:v>1.2000000000000002</x:v>
      </x:c>
      <x:c r="V1675" s="18" t="n">
        <x:f>IF(U1675=0,0,N1675*Q1675/U1675)</x:f>
        <x:v>141.09599999999998</x:v>
      </x:c>
      <x:c r="W1675" s="18" t="n">
        <x:f>IF(U1675=0,0,P1675*Q1675/U1675)</x:f>
        <x:v>277.5</x:v>
      </x:c>
      <x:c r="X1675" s="18" t="n">
        <x:f>MAX(V1675,W1675*'01 Controls'!$E$12)</x:f>
        <x:v>141.09599999999998</x:v>
      </x:c>
      <x:c r="Y1675" s="18" t="n">
        <x:f>IF(U1675=0,0,N1675*R1675/U1675)</x:f>
        <x:v>0</x:v>
      </x:c>
      <x:c r="Z1675" s="18" t="n">
        <x:f>IF(U1675=0,0,P1675*R1675/U1675)</x:f>
        <x:v>0</x:v>
      </x:c>
      <x:c r="AA1675" s="18" t="n">
        <x:f>MAX(Y1675,Z1675*'01 Controls'!$E$13)</x:f>
        <x:v>0</x:v>
      </x:c>
      <x:c r="AB1675" s="18" t="n">
        <x:f>IF(U1675=0,0,N1675*S1675/U1675)</x:f>
        <x:v>423.28799999999984</x:v>
      </x:c>
      <x:c r="AC1675" s="18" t="n">
        <x:f>IF(U1675=0,0,P1675*S1675/U1675)</x:f>
        <x:v>832.4999999999999</x:v>
      </x:c>
      <x:c r="AD1675" s="18" t="n">
        <x:f>MAX(AB1675,AC1675*'01 Controls'!$E$14)</x:f>
        <x:v>423.28799999999984</x:v>
      </x:c>
      <x:c r="AE1675" s="18" t="n">
        <x:f>IF(U1675=0,0,N1675*T1675/U1675)</x:f>
        <x:v>0</x:v>
      </x:c>
      <x:c r="AF1675" s="18" t="n">
        <x:f>IF(U1675=0,0,P1675*T1675/U1675)</x:f>
        <x:v>0</x:v>
      </x:c>
      <x:c r="AG1675" s="18" t="n">
        <x:f>MAX(AE1675,AF1675*'01 Controls'!$E$15)</x:f>
        <x:v>0</x:v>
      </x:c>
      <x:c r="AH1675" s="18" t="n">
        <x:f>SUM(V1675,Y1675,AB1675,AE1675)</x:f>
        <x:v>564.3839999999998</x:v>
      </x:c>
      <x:c r="AI1675" s="18" t="n">
        <x:f>N1675-AH1675</x:f>
        <x:v>1.1368683772161603e-13</x:v>
      </x:c>
      <x:c r="AJ1675" s="18" t="n">
        <x:f>V1675*INDEX('07 Mode Capacity'!$P$6:$P$17,MATCH("AIR-"&amp;I1675,'07 Mode Capacity'!$C$6:$C$17,0))</x:f>
        <x:v>28.630363315793126</x:v>
      </x:c>
      <x:c r="AK1675" s="18" t="n">
        <x:f>Y1675*INDEX('07 Mode Capacity'!$P$6:$P$17,MATCH("OCEAN-"&amp;I1675,'07 Mode Capacity'!$C$6:$C$17,0))</x:f>
        <x:v>0</x:v>
      </x:c>
      <x:c r="AL1675" s="18" t="n">
        <x:f>AB1675*INDEX('07 Mode Capacity'!$P$6:$P$17,MATCH("LAND-"&amp;I1675,'07 Mode Capacity'!$C$6:$C$17,0))</x:f>
        <x:v>161.9080512237391</x:v>
      </x:c>
      <x:c r="AM1675" s="18" t="n">
        <x:f>AE1675*INDEX('07 Mode Capacity'!$P$6:$P$17,MATCH("INLAND-"&amp;I1675,'07 Mode Capacity'!$C$6:$C$17,0))</x:f>
        <x:v>0</x:v>
      </x:c>
      <x:c r="AN1675" s="18" t="n">
        <x:f>SUM(AJ1675:AM1675)</x:f>
        <x:v>190.53841453953223</x:v>
      </x:c>
      <x:c r="AO1675" s="17" t="n">
        <x:f>IF(N1675=0,1,AN1675/N1675)</x:f>
        <x:v>0.3376042101468721</x:v>
      </x:c>
      <x:c r="AP1675" s="11" t="str">
        <x:f>IF(AO1675&gt;='01 Controls'!$E$16,"PASS","FAIL")</x:f>
        <x:v>FAIL</x:v>
      </x:c>
      <x:c r="AQ1675" s="11" t="str">
        <x:v>UNQUANTIFIED</x:v>
      </x:c>
      <x:c r="AR1675" s="11" t="str">
        <x:v>Position-class planning record; serial item and receiver open</x:v>
      </x:c>
      <x:c r="AS1675" s="26"/>
      <x:c r="AT1675" s="26"/>
    </x:row>
    <x:row r="1676">
      <x:c r="C1676" s="11" t="str">
        <x:v>M1-I-WRG-ISO-18</x:v>
      </x:c>
      <x:c r="D1676" s="11" t="str">
        <x:v>M1</x:v>
      </x:c>
      <x:c r="E1676" s="11" t="str">
        <x:v>Western fire and heat</x:v>
      </x:c>
      <x:c r="F1676" s="11" t="str">
        <x:v>I-WRG</x:v>
      </x:c>
      <x:c r="G1676" s="11" t="str">
        <x:v>Water restoration group</x:v>
      </x:c>
      <x:c r="H1676" s="11" t="str">
        <x:v>ISO-18</x:v>
      </x:c>
      <x:c r="I1676" s="19" t="n">
        <x:v>48</x:v>
      </x:c>
      <x:c r="J1676" s="21" t="n">
        <x:v>2</x:v>
      </x:c>
      <x:c r="K1676" s="18" t="n">
        <x:f>'05 Cargo Register'!K332</x:f>
        <x:v>846.5759999999999</x:v>
      </x:c>
      <x:c r="L1676" s="18" t="n">
        <x:f>'05 Cargo Register'!N332</x:f>
        <x:v>56</x:v>
      </x:c>
      <x:c r="M1676" s="18" t="n">
        <x:f>'05 Cargo Register'!O332</x:f>
        <x:v>1478.4</x:v>
      </x:c>
      <x:c r="N1676" s="18" t="n">
        <x:f>J1676*K1676</x:f>
        <x:v>1693.1519999999998</x:v>
      </x:c>
      <x:c r="O1676" s="18" t="n">
        <x:f>J1676*L1676</x:f>
        <x:v>112</x:v>
      </x:c>
      <x:c r="P1676" s="18" t="n">
        <x:f>J1676*M1676</x:f>
        <x:v>2956.8</x:v>
      </x:c>
      <x:c r="Q1676" s="22" t="n">
        <x:f>'01 Controls'!$E$25*'02 Cargo Classes'!$M$7</x:f>
        <x:v>0.020000000000000004</x:v>
      </x:c>
      <x:c r="R1676" s="22" t="n">
        <x:f>'01 Controls'!$F$25*'02 Cargo Classes'!$N$7</x:f>
        <x:v>0</x:v>
      </x:c>
      <x:c r="S1676" s="22" t="n">
        <x:f>'01 Controls'!$G$25*'02 Cargo Classes'!$O$7</x:f>
        <x:v>1.08</x:v>
      </x:c>
      <x:c r="T1676" s="22" t="n">
        <x:f>'01 Controls'!$H$25*'02 Cargo Classes'!$P$7</x:f>
        <x:v>0</x:v>
      </x:c>
      <x:c r="U1676" s="22" t="n">
        <x:f>SUM(Q1676:T1676)</x:f>
        <x:v>1.1</x:v>
      </x:c>
      <x:c r="V1676" s="18" t="n">
        <x:f>IF(U1676=0,0,N1676*Q1676/U1676)</x:f>
        <x:v>30.78458181818182</x:v>
      </x:c>
      <x:c r="W1676" s="18" t="n">
        <x:f>IF(U1676=0,0,P1676*Q1676/U1676)</x:f>
        <x:v>53.76000000000001</x:v>
      </x:c>
      <x:c r="X1676" s="18" t="n">
        <x:f>MAX(V1676,W1676*'01 Controls'!$E$12)</x:f>
        <x:v>30.78458181818182</x:v>
      </x:c>
      <x:c r="Y1676" s="18" t="n">
        <x:f>IF(U1676=0,0,N1676*R1676/U1676)</x:f>
        <x:v>0</x:v>
      </x:c>
      <x:c r="Z1676" s="18" t="n">
        <x:f>IF(U1676=0,0,P1676*R1676/U1676)</x:f>
        <x:v>0</x:v>
      </x:c>
      <x:c r="AA1676" s="18" t="n">
        <x:f>MAX(Y1676,Z1676*'01 Controls'!$E$13)</x:f>
        <x:v>0</x:v>
      </x:c>
      <x:c r="AB1676" s="18" t="n">
        <x:f>IF(U1676=0,0,N1676*S1676/U1676)</x:f>
        <x:v>1662.367418181818</x:v>
      </x:c>
      <x:c r="AC1676" s="18" t="n">
        <x:f>IF(U1676=0,0,P1676*S1676/U1676)</x:f>
        <x:v>2903.0400000000004</x:v>
      </x:c>
      <x:c r="AD1676" s="18" t="n">
        <x:f>MAX(AB1676,AC1676*'01 Controls'!$E$14)</x:f>
        <x:v>1662.367418181818</x:v>
      </x:c>
      <x:c r="AE1676" s="18" t="n">
        <x:f>IF(U1676=0,0,N1676*T1676/U1676)</x:f>
        <x:v>0</x:v>
      </x:c>
      <x:c r="AF1676" s="18" t="n">
        <x:f>IF(U1676=0,0,P1676*T1676/U1676)</x:f>
        <x:v>0</x:v>
      </x:c>
      <x:c r="AG1676" s="18" t="n">
        <x:f>MAX(AE1676,AF1676*'01 Controls'!$E$15)</x:f>
        <x:v>0</x:v>
      </x:c>
      <x:c r="AH1676" s="18" t="n">
        <x:f>SUM(V1676,Y1676,AB1676,AE1676)</x:f>
        <x:v>1693.1519999999998</x:v>
      </x:c>
      <x:c r="AI1676" s="18" t="n">
        <x:f>N1676-AH1676</x:f>
        <x:v>0</x:v>
      </x:c>
      <x:c r="AJ1676" s="18" t="n">
        <x:f>V1676*INDEX('07 Mode Capacity'!$P$6:$P$17,MATCH("AIR-"&amp;I1676,'07 Mode Capacity'!$C$6:$C$17,0))</x:f>
        <x:v>8.63001600916059</x:v>
      </x:c>
      <x:c r="AK1676" s="18" t="n">
        <x:f>Y1676*INDEX('07 Mode Capacity'!$P$6:$P$17,MATCH("OCEAN-"&amp;I1676,'07 Mode Capacity'!$C$6:$C$17,0))</x:f>
        <x:v>0</x:v>
      </x:c>
      <x:c r="AL1676" s="18" t="n">
        <x:f>AB1676*INDEX('07 Mode Capacity'!$P$6:$P$17,MATCH("LAND-"&amp;I1676,'07 Mode Capacity'!$C$6:$C$17,0))</x:f>
        <x:v>202.8884017394891</x:v>
      </x:c>
      <x:c r="AM1676" s="18" t="n">
        <x:f>AE1676*INDEX('07 Mode Capacity'!$P$6:$P$17,MATCH("INLAND-"&amp;I1676,'07 Mode Capacity'!$C$6:$C$17,0))</x:f>
        <x:v>0</x:v>
      </x:c>
      <x:c r="AN1676" s="18" t="n">
        <x:f>SUM(AJ1676:AM1676)</x:f>
        <x:v>211.51841774864968</x:v>
      </x:c>
      <x:c r="AO1676" s="17" t="n">
        <x:f>IF(N1676=0,1,AN1676/N1676)</x:f>
        <x:v>0.12492582931045157</x:v>
      </x:c>
      <x:c r="AP1676" s="11" t="str">
        <x:f>IF(AO1676&gt;='01 Controls'!$E$16,"PASS","FAIL")</x:f>
        <x:v>FAIL</x:v>
      </x:c>
      <x:c r="AQ1676" s="11" t="str">
        <x:v>UNQUANTIFIED</x:v>
      </x:c>
      <x:c r="AR1676" s="11" t="str">
        <x:v>Position-class planning record; serial item and receiver open</x:v>
      </x:c>
      <x:c r="AS1676" s="26"/>
      <x:c r="AT1676" s="26"/>
    </x:row>
    <x:row r="1677">
      <x:c r="C1677" s="11" t="str">
        <x:v>M1-I-WRG-COL-12</x:v>
      </x:c>
      <x:c r="D1677" s="11" t="str">
        <x:v>M1</x:v>
      </x:c>
      <x:c r="E1677" s="11" t="str">
        <x:v>Western fire and heat</x:v>
      </x:c>
      <x:c r="F1677" s="11" t="str">
        <x:v>I-WRG</x:v>
      </x:c>
      <x:c r="G1677" s="11" t="str">
        <x:v>Water restoration group</x:v>
      </x:c>
      <x:c r="H1677" s="11" t="str">
        <x:v>COL-12</x:v>
      </x:c>
      <x:c r="I1677" s="19" t="n">
        <x:v>24</x:v>
      </x:c>
      <x:c r="J1677" s="21" t="n">
        <x:v>2</x:v>
      </x:c>
      <x:c r="K1677" s="18" t="n">
        <x:f>'05 Cargo Register'!K333</x:f>
        <x:v>141.09599999999998</x:v>
      </x:c>
      <x:c r="L1677" s="18" t="n">
        <x:f>'05 Cargo Register'!N333</x:f>
        <x:v>15</x:v>
      </x:c>
      <x:c r="M1677" s="18" t="n">
        <x:f>'05 Cargo Register'!O333</x:f>
        <x:v>396</x:v>
      </x:c>
      <x:c r="N1677" s="18" t="n">
        <x:f>J1677*K1677</x:f>
        <x:v>282.19199999999995</x:v>
      </x:c>
      <x:c r="O1677" s="18" t="n">
        <x:f>J1677*L1677</x:f>
        <x:v>30</x:v>
      </x:c>
      <x:c r="P1677" s="18" t="n">
        <x:f>J1677*M1677</x:f>
        <x:v>792</x:v>
      </x:c>
      <x:c r="Q1677" s="22" t="n">
        <x:f>'01 Controls'!$E$25*'02 Cargo Classes'!$M$8</x:f>
        <x:v>0.2</x:v>
      </x:c>
      <x:c r="R1677" s="22" t="n">
        <x:f>'01 Controls'!$F$25*'02 Cargo Classes'!$N$8</x:f>
        <x:v>0</x:v>
      </x:c>
      <x:c r="S1677" s="22" t="n">
        <x:f>'01 Controls'!$G$25*'02 Cargo Classes'!$O$8</x:f>
        <x:v>1.08</x:v>
      </x:c>
      <x:c r="T1677" s="22" t="n">
        <x:f>'01 Controls'!$H$25*'02 Cargo Classes'!$P$8</x:f>
        <x:v>0</x:v>
      </x:c>
      <x:c r="U1677" s="22" t="n">
        <x:f>SUM(Q1677:T1677)</x:f>
        <x:v>1.28</x:v>
      </x:c>
      <x:c r="V1677" s="18" t="n">
        <x:f>IF(U1677=0,0,N1677*Q1677/U1677)</x:f>
        <x:v>44.092499999999994</x:v>
      </x:c>
      <x:c r="W1677" s="18" t="n">
        <x:f>IF(U1677=0,0,P1677*Q1677/U1677)</x:f>
        <x:v>123.75</x:v>
      </x:c>
      <x:c r="X1677" s="18" t="n">
        <x:f>MAX(V1677,W1677*'01 Controls'!$E$12)</x:f>
        <x:v>44.092499999999994</x:v>
      </x:c>
      <x:c r="Y1677" s="18" t="n">
        <x:f>IF(U1677=0,0,N1677*R1677/U1677)</x:f>
        <x:v>0</x:v>
      </x:c>
      <x:c r="Z1677" s="18" t="n">
        <x:f>IF(U1677=0,0,P1677*R1677/U1677)</x:f>
        <x:v>0</x:v>
      </x:c>
      <x:c r="AA1677" s="18" t="n">
        <x:f>MAX(Y1677,Z1677*'01 Controls'!$E$13)</x:f>
        <x:v>0</x:v>
      </x:c>
      <x:c r="AB1677" s="18" t="n">
        <x:f>IF(U1677=0,0,N1677*S1677/U1677)</x:f>
        <x:v>238.09949999999995</x:v>
      </x:c>
      <x:c r="AC1677" s="18" t="n">
        <x:f>IF(U1677=0,0,P1677*S1677/U1677)</x:f>
        <x:v>668.25</x:v>
      </x:c>
      <x:c r="AD1677" s="18" t="n">
        <x:f>MAX(AB1677,AC1677*'01 Controls'!$E$14)</x:f>
        <x:v>238.09949999999995</x:v>
      </x:c>
      <x:c r="AE1677" s="18" t="n">
        <x:f>IF(U1677=0,0,N1677*T1677/U1677)</x:f>
        <x:v>0</x:v>
      </x:c>
      <x:c r="AF1677" s="18" t="n">
        <x:f>IF(U1677=0,0,P1677*T1677/U1677)</x:f>
        <x:v>0</x:v>
      </x:c>
      <x:c r="AG1677" s="18" t="n">
        <x:f>MAX(AE1677,AF1677*'01 Controls'!$E$15)</x:f>
        <x:v>0</x:v>
      </x:c>
      <x:c r="AH1677" s="18" t="n">
        <x:f>SUM(V1677,Y1677,AB1677,AE1677)</x:f>
        <x:v>282.19199999999995</x:v>
      </x:c>
      <x:c r="AI1677" s="18" t="n">
        <x:f>N1677-AH1677</x:f>
        <x:v>0</x:v>
      </x:c>
      <x:c r="AJ1677" s="18" t="n">
        <x:f>V1677*INDEX('07 Mode Capacity'!$P$6:$P$17,MATCH("AIR-"&amp;I1677,'07 Mode Capacity'!$C$6:$C$17,0))</x:f>
        <x:v>8.946988536185353</x:v>
      </x:c>
      <x:c r="AK1677" s="18" t="n">
        <x:f>Y1677*INDEX('07 Mode Capacity'!$P$6:$P$17,MATCH("OCEAN-"&amp;I1677,'07 Mode Capacity'!$C$6:$C$17,0))</x:f>
        <x:v>0</x:v>
      </x:c>
      <x:c r="AL1677" s="18" t="n">
        <x:f>AB1677*INDEX('07 Mode Capacity'!$P$6:$P$17,MATCH("LAND-"&amp;I1677,'07 Mode Capacity'!$C$6:$C$17,0))</x:f>
        <x:v>91.07327881335327</x:v>
      </x:c>
      <x:c r="AM1677" s="18" t="n">
        <x:f>AE1677*INDEX('07 Mode Capacity'!$P$6:$P$17,MATCH("INLAND-"&amp;I1677,'07 Mode Capacity'!$C$6:$C$17,0))</x:f>
        <x:v>0</x:v>
      </x:c>
      <x:c r="AN1677" s="18" t="n">
        <x:f>SUM(AJ1677:AM1677)</x:f>
        <x:v>100.02026734953863</x:v>
      </x:c>
      <x:c r="AO1677" s="17" t="n">
        <x:f>IF(N1677=0,1,AN1677/N1677)</x:f>
        <x:v>0.35444047793537253</x:v>
      </x:c>
      <x:c r="AP1677" s="11" t="str">
        <x:f>IF(AO1677&gt;='01 Controls'!$E$16,"PASS","FAIL")</x:f>
        <x:v>FAIL</x:v>
      </x:c>
      <x:c r="AQ1677" s="11" t="str">
        <x:v>UNQUANTIFIED</x:v>
      </x:c>
      <x:c r="AR1677" s="11" t="str">
        <x:v>Position-class planning record; serial item and receiver open</x:v>
      </x:c>
      <x:c r="AS1677" s="26"/>
      <x:c r="AT1677" s="26"/>
    </x:row>
    <x:row r="1678">
      <x:c r="C1678" s="11" t="str">
        <x:v>M1-I-WRG-BAT-22</x:v>
      </x:c>
      <x:c r="D1678" s="11" t="str">
        <x:v>M1</x:v>
      </x:c>
      <x:c r="E1678" s="11" t="str">
        <x:v>Western fire and heat</x:v>
      </x:c>
      <x:c r="F1678" s="11" t="str">
        <x:v>I-WRG</x:v>
      </x:c>
      <x:c r="G1678" s="11" t="str">
        <x:v>Water restoration group</x:v>
      </x:c>
      <x:c r="H1678" s="11" t="str">
        <x:v>BAT-22</x:v>
      </x:c>
      <x:c r="I1678" s="19" t="n">
        <x:v>48</x:v>
      </x:c>
      <x:c r="J1678" s="21" t="n">
        <x:v>2</x:v>
      </x:c>
      <x:c r="K1678" s="18" t="n">
        <x:f>'05 Cargo Register'!K334</x:f>
        <x:v>1058.2199999999998</x:v>
      </x:c>
      <x:c r="L1678" s="18" t="n">
        <x:f>'05 Cargo Register'!N334</x:f>
        <x:v>61</x:v>
      </x:c>
      <x:c r="M1678" s="18" t="n">
        <x:f>'05 Cargo Register'!O334</x:f>
        <x:v>1610.4</x:v>
      </x:c>
      <x:c r="N1678" s="18" t="n">
        <x:f>J1678*K1678</x:f>
        <x:v>2116.4399999999996</x:v>
      </x:c>
      <x:c r="O1678" s="18" t="n">
        <x:f>J1678*L1678</x:f>
        <x:v>122</x:v>
      </x:c>
      <x:c r="P1678" s="18" t="n">
        <x:f>J1678*M1678</x:f>
        <x:v>3220.8</x:v>
      </x:c>
      <x:c r="Q1678" s="22" t="n">
        <x:f>'01 Controls'!$E$25*'02 Cargo Classes'!$M$9</x:f>
        <x:v>0</x:v>
      </x:c>
      <x:c r="R1678" s="22" t="n">
        <x:f>'01 Controls'!$F$25*'02 Cargo Classes'!$N$9</x:f>
        <x:v>0</x:v>
      </x:c>
      <x:c r="S1678" s="22" t="n">
        <x:f>'01 Controls'!$G$25*'02 Cargo Classes'!$O$9</x:f>
        <x:v>0.9</x:v>
      </x:c>
      <x:c r="T1678" s="22" t="n">
        <x:f>'01 Controls'!$H$25*'02 Cargo Classes'!$P$9</x:f>
        <x:v>0</x:v>
      </x:c>
      <x:c r="U1678" s="22" t="n">
        <x:f>SUM(Q1678:T1678)</x:f>
        <x:v>0.9</x:v>
      </x:c>
      <x:c r="V1678" s="18" t="n">
        <x:f>IF(U1678=0,0,N1678*Q1678/U1678)</x:f>
        <x:v>0</x:v>
      </x:c>
      <x:c r="W1678" s="18" t="n">
        <x:f>IF(U1678=0,0,P1678*Q1678/U1678)</x:f>
        <x:v>0</x:v>
      </x:c>
      <x:c r="X1678" s="18" t="n">
        <x:f>MAX(V1678,W1678*'01 Controls'!$E$12)</x:f>
        <x:v>0</x:v>
      </x:c>
      <x:c r="Y1678" s="18" t="n">
        <x:f>IF(U1678=0,0,N1678*R1678/U1678)</x:f>
        <x:v>0</x:v>
      </x:c>
      <x:c r="Z1678" s="18" t="n">
        <x:f>IF(U1678=0,0,P1678*R1678/U1678)</x:f>
        <x:v>0</x:v>
      </x:c>
      <x:c r="AA1678" s="18" t="n">
        <x:f>MAX(Y1678,Z1678*'01 Controls'!$E$13)</x:f>
        <x:v>0</x:v>
      </x:c>
      <x:c r="AB1678" s="18" t="n">
        <x:f>IF(U1678=0,0,N1678*S1678/U1678)</x:f>
        <x:v>2116.4399999999996</x:v>
      </x:c>
      <x:c r="AC1678" s="18" t="n">
        <x:f>IF(U1678=0,0,P1678*S1678/U1678)</x:f>
        <x:v>3220.8</x:v>
      </x:c>
      <x:c r="AD1678" s="18" t="n">
        <x:f>MAX(AB1678,AC1678*'01 Controls'!$E$14)</x:f>
        <x:v>2116.4399999999996</x:v>
      </x:c>
      <x:c r="AE1678" s="18" t="n">
        <x:f>IF(U1678=0,0,N1678*T1678/U1678)</x:f>
        <x:v>0</x:v>
      </x:c>
      <x:c r="AF1678" s="18" t="n">
        <x:f>IF(U1678=0,0,P1678*T1678/U1678)</x:f>
        <x:v>0</x:v>
      </x:c>
      <x:c r="AG1678" s="18" t="n">
        <x:f>MAX(AE1678,AF1678*'01 Controls'!$E$15)</x:f>
        <x:v>0</x:v>
      </x:c>
      <x:c r="AH1678" s="18" t="n">
        <x:f>SUM(V1678,Y1678,AB1678,AE1678)</x:f>
        <x:v>2116.4399999999996</x:v>
      </x:c>
      <x:c r="AI1678" s="18" t="n">
        <x:f>N1678-AH1678</x:f>
        <x:v>0</x:v>
      </x:c>
      <x:c r="AJ1678" s="18" t="n">
        <x:f>V1678*INDEX('07 Mode Capacity'!$P$6:$P$17,MATCH("AIR-"&amp;I1678,'07 Mode Capacity'!$C$6:$C$17,0))</x:f>
        <x:v>0</x:v>
      </x:c>
      <x:c r="AK1678" s="18" t="n">
        <x:f>Y1678*INDEX('07 Mode Capacity'!$P$6:$P$17,MATCH("OCEAN-"&amp;I1678,'07 Mode Capacity'!$C$6:$C$17,0))</x:f>
        <x:v>0</x:v>
      </x:c>
      <x:c r="AL1678" s="18" t="n">
        <x:f>AB1678*INDEX('07 Mode Capacity'!$P$6:$P$17,MATCH("LAND-"&amp;I1678,'07 Mode Capacity'!$C$6:$C$17,0))</x:f>
        <x:v>258.306992955368</x:v>
      </x:c>
      <x:c r="AM1678" s="18" t="n">
        <x:f>AE1678*INDEX('07 Mode Capacity'!$P$6:$P$17,MATCH("INLAND-"&amp;I1678,'07 Mode Capacity'!$C$6:$C$17,0))</x:f>
        <x:v>0</x:v>
      </x:c>
      <x:c r="AN1678" s="18" t="n">
        <x:f>SUM(AJ1678:AM1678)</x:f>
        <x:v>258.306992955368</x:v>
      </x:c>
      <x:c r="AO1678" s="17" t="n">
        <x:f>IF(N1678=0,1,AN1678/N1678)</x:f>
        <x:v>0.12204786951454709</x:v>
      </x:c>
      <x:c r="AP1678" s="11" t="str">
        <x:f>IF(AO1678&gt;='01 Controls'!$E$16,"PASS","FAIL")</x:f>
        <x:v>FAIL</x:v>
      </x:c>
      <x:c r="AQ1678" s="11" t="str">
        <x:v>UNQUANTIFIED</x:v>
      </x:c>
      <x:c r="AR1678" s="11" t="str">
        <x:v>Position-class planning record; serial item and receiver open</x:v>
      </x:c>
      <x:c r="AS1678" s="26"/>
      <x:c r="AT1678" s="26"/>
    </x:row>
    <x:row r="1679">
      <x:c r="C1679" s="11" t="str">
        <x:v>M1-I-WRG-TNK-20</x:v>
      </x:c>
      <x:c r="D1679" s="11" t="str">
        <x:v>M1</x:v>
      </x:c>
      <x:c r="E1679" s="11" t="str">
        <x:v>Western fire and heat</x:v>
      </x:c>
      <x:c r="F1679" s="11" t="str">
        <x:v>I-WRG</x:v>
      </x:c>
      <x:c r="G1679" s="11" t="str">
        <x:v>Water restoration group</x:v>
      </x:c>
      <x:c r="H1679" s="11" t="str">
        <x:v>TNK-20</x:v>
      </x:c>
      <x:c r="I1679" s="19" t="n">
        <x:v>48</x:v>
      </x:c>
      <x:c r="J1679" s="21" t="n">
        <x:v>2</x:v>
      </x:c>
      <x:c r="K1679" s="18" t="n">
        <x:f>'05 Cargo Register'!K335</x:f>
        <x:v>846.5759999999999</x:v>
      </x:c>
      <x:c r="L1679" s="18" t="n">
        <x:f>'05 Cargo Register'!N335</x:f>
        <x:v>50</x:v>
      </x:c>
      <x:c r="M1679" s="18" t="n">
        <x:f>'05 Cargo Register'!O335</x:f>
        <x:v>1062.5</x:v>
      </x:c>
      <x:c r="N1679" s="18" t="n">
        <x:f>J1679*K1679</x:f>
        <x:v>1693.1519999999998</x:v>
      </x:c>
      <x:c r="O1679" s="18" t="n">
        <x:f>J1679*L1679</x:f>
        <x:v>100</x:v>
      </x:c>
      <x:c r="P1679" s="18" t="n">
        <x:f>J1679*M1679</x:f>
        <x:v>2125</x:v>
      </x:c>
      <x:c r="Q1679" s="22" t="n">
        <x:f>'01 Controls'!$E$25*'02 Cargo Classes'!$M$10</x:f>
        <x:v>0</x:v>
      </x:c>
      <x:c r="R1679" s="22" t="n">
        <x:f>'01 Controls'!$F$25*'02 Cargo Classes'!$N$10</x:f>
        <x:v>0</x:v>
      </x:c>
      <x:c r="S1679" s="22" t="n">
        <x:f>'01 Controls'!$G$25*'02 Cargo Classes'!$O$10</x:f>
        <x:v>0.9</x:v>
      </x:c>
      <x:c r="T1679" s="22" t="n">
        <x:f>'01 Controls'!$H$25*'02 Cargo Classes'!$P$10</x:f>
        <x:v>0</x:v>
      </x:c>
      <x:c r="U1679" s="22" t="n">
        <x:f>SUM(Q1679:T1679)</x:f>
        <x:v>0.9</x:v>
      </x:c>
      <x:c r="V1679" s="18" t="n">
        <x:f>IF(U1679=0,0,N1679*Q1679/U1679)</x:f>
        <x:v>0</x:v>
      </x:c>
      <x:c r="W1679" s="18" t="n">
        <x:f>IF(U1679=0,0,P1679*Q1679/U1679)</x:f>
        <x:v>0</x:v>
      </x:c>
      <x:c r="X1679" s="18" t="n">
        <x:f>MAX(V1679,W1679*'01 Controls'!$E$12)</x:f>
        <x:v>0</x:v>
      </x:c>
      <x:c r="Y1679" s="18" t="n">
        <x:f>IF(U1679=0,0,N1679*R1679/U1679)</x:f>
        <x:v>0</x:v>
      </x:c>
      <x:c r="Z1679" s="18" t="n">
        <x:f>IF(U1679=0,0,P1679*R1679/U1679)</x:f>
        <x:v>0</x:v>
      </x:c>
      <x:c r="AA1679" s="18" t="n">
        <x:f>MAX(Y1679,Z1679*'01 Controls'!$E$13)</x:f>
        <x:v>0</x:v>
      </x:c>
      <x:c r="AB1679" s="18" t="n">
        <x:f>IF(U1679=0,0,N1679*S1679/U1679)</x:f>
        <x:v>1693.1519999999998</x:v>
      </x:c>
      <x:c r="AC1679" s="18" t="n">
        <x:f>IF(U1679=0,0,P1679*S1679/U1679)</x:f>
        <x:v>2125</x:v>
      </x:c>
      <x:c r="AD1679" s="18" t="n">
        <x:f>MAX(AB1679,AC1679*'01 Controls'!$E$14)</x:f>
        <x:v>1693.1519999999998</x:v>
      </x:c>
      <x:c r="AE1679" s="18" t="n">
        <x:f>IF(U1679=0,0,N1679*T1679/U1679)</x:f>
        <x:v>0</x:v>
      </x:c>
      <x:c r="AF1679" s="18" t="n">
        <x:f>IF(U1679=0,0,P1679*T1679/U1679)</x:f>
        <x:v>0</x:v>
      </x:c>
      <x:c r="AG1679" s="18" t="n">
        <x:f>MAX(AE1679,AF1679*'01 Controls'!$E$15)</x:f>
        <x:v>0</x:v>
      </x:c>
      <x:c r="AH1679" s="18" t="n">
        <x:f>SUM(V1679,Y1679,AB1679,AE1679)</x:f>
        <x:v>1693.1519999999998</x:v>
      </x:c>
      <x:c r="AI1679" s="18" t="n">
        <x:f>N1679-AH1679</x:f>
        <x:v>0</x:v>
      </x:c>
      <x:c r="AJ1679" s="18" t="n">
        <x:f>V1679*INDEX('07 Mode Capacity'!$P$6:$P$17,MATCH("AIR-"&amp;I1679,'07 Mode Capacity'!$C$6:$C$17,0))</x:f>
        <x:v>0</x:v>
      </x:c>
      <x:c r="AK1679" s="18" t="n">
        <x:f>Y1679*INDEX('07 Mode Capacity'!$P$6:$P$17,MATCH("OCEAN-"&amp;I1679,'07 Mode Capacity'!$C$6:$C$17,0))</x:f>
        <x:v>0</x:v>
      </x:c>
      <x:c r="AL1679" s="18" t="n">
        <x:f>AB1679*INDEX('07 Mode Capacity'!$P$6:$P$17,MATCH("LAND-"&amp;I1679,'07 Mode Capacity'!$C$6:$C$17,0))</x:f>
        <x:v>206.64559436429442</x:v>
      </x:c>
      <x:c r="AM1679" s="18" t="n">
        <x:f>AE1679*INDEX('07 Mode Capacity'!$P$6:$P$17,MATCH("INLAND-"&amp;I1679,'07 Mode Capacity'!$C$6:$C$17,0))</x:f>
        <x:v>0</x:v>
      </x:c>
      <x:c r="AN1679" s="18" t="n">
        <x:f>SUM(AJ1679:AM1679)</x:f>
        <x:v>206.64559436429442</x:v>
      </x:c>
      <x:c r="AO1679" s="17" t="n">
        <x:f>IF(N1679=0,1,AN1679/N1679)</x:f>
        <x:v>0.1220478695145471</x:v>
      </x:c>
      <x:c r="AP1679" s="11" t="str">
        <x:f>IF(AO1679&gt;='01 Controls'!$E$16,"PASS","FAIL")</x:f>
        <x:v>FAIL</x:v>
      </x:c>
      <x:c r="AQ1679" s="11" t="str">
        <x:v>UNQUANTIFIED</x:v>
      </x:c>
      <x:c r="AR1679" s="11" t="str">
        <x:v>Position-class planning record; serial item and receiver open</x:v>
      </x:c>
      <x:c r="AS1679" s="26"/>
      <x:c r="AT1679" s="26"/>
    </x:row>
    <x:row r="1680">
      <x:c r="C1680" s="11" t="str">
        <x:v>M1-I-WRG-FLR-24</x:v>
      </x:c>
      <x:c r="D1680" s="11" t="str">
        <x:v>M1</x:v>
      </x:c>
      <x:c r="E1680" s="11" t="str">
        <x:v>Western fire and heat</x:v>
      </x:c>
      <x:c r="F1680" s="11" t="str">
        <x:v>I-WRG</x:v>
      </x:c>
      <x:c r="G1680" s="11" t="str">
        <x:v>Water restoration group</x:v>
      </x:c>
      <x:c r="H1680" s="11" t="str">
        <x:v>FLR-24</x:v>
      </x:c>
      <x:c r="I1680" s="19" t="n">
        <x:v>48</x:v>
      </x:c>
      <x:c r="J1680" s="21" t="n">
        <x:v>2</x:v>
      </x:c>
      <x:c r="K1680" s="18" t="n">
        <x:f>'05 Cargo Register'!K336</x:f>
        <x:v>1269.8639999999998</x:v>
      </x:c>
      <x:c r="L1680" s="18" t="n">
        <x:f>'05 Cargo Register'!N336</x:f>
        <x:v>63</x:v>
      </x:c>
      <x:c r="M1680" s="18" t="n">
        <x:f>'05 Cargo Register'!O336</x:f>
        <x:v>2016</x:v>
      </x:c>
      <x:c r="N1680" s="18" t="n">
        <x:f>J1680*K1680</x:f>
        <x:v>2539.7279999999996</x:v>
      </x:c>
      <x:c r="O1680" s="18" t="n">
        <x:f>J1680*L1680</x:f>
        <x:v>126</x:v>
      </x:c>
      <x:c r="P1680" s="18" t="n">
        <x:f>J1680*M1680</x:f>
        <x:v>4032</x:v>
      </x:c>
      <x:c r="Q1680" s="22" t="n">
        <x:f>'01 Controls'!$E$25*'02 Cargo Classes'!$M$11</x:f>
        <x:v>0</x:v>
      </x:c>
      <x:c r="R1680" s="22" t="n">
        <x:f>'01 Controls'!$F$25*'02 Cargo Classes'!$N$11</x:f>
        <x:v>0</x:v>
      </x:c>
      <x:c r="S1680" s="22" t="n">
        <x:f>'01 Controls'!$G$25*'02 Cargo Classes'!$O$11</x:f>
        <x:v>0.9</x:v>
      </x:c>
      <x:c r="T1680" s="22" t="n">
        <x:f>'01 Controls'!$H$25*'02 Cargo Classes'!$P$11</x:f>
        <x:v>0</x:v>
      </x:c>
      <x:c r="U1680" s="22" t="n">
        <x:f>SUM(Q1680:T1680)</x:f>
        <x:v>0.9</x:v>
      </x:c>
      <x:c r="V1680" s="18" t="n">
        <x:f>IF(U1680=0,0,N1680*Q1680/U1680)</x:f>
        <x:v>0</x:v>
      </x:c>
      <x:c r="W1680" s="18" t="n">
        <x:f>IF(U1680=0,0,P1680*Q1680/U1680)</x:f>
        <x:v>0</x:v>
      </x:c>
      <x:c r="X1680" s="18" t="n">
        <x:f>MAX(V1680,W1680*'01 Controls'!$E$12)</x:f>
        <x:v>0</x:v>
      </x:c>
      <x:c r="Y1680" s="18" t="n">
        <x:f>IF(U1680=0,0,N1680*R1680/U1680)</x:f>
        <x:v>0</x:v>
      </x:c>
      <x:c r="Z1680" s="18" t="n">
        <x:f>IF(U1680=0,0,P1680*R1680/U1680)</x:f>
        <x:v>0</x:v>
      </x:c>
      <x:c r="AA1680" s="18" t="n">
        <x:f>MAX(Y1680,Z1680*'01 Controls'!$E$13)</x:f>
        <x:v>0</x:v>
      </x:c>
      <x:c r="AB1680" s="18" t="n">
        <x:f>IF(U1680=0,0,N1680*S1680/U1680)</x:f>
        <x:v>2539.7279999999996</x:v>
      </x:c>
      <x:c r="AC1680" s="18" t="n">
        <x:f>IF(U1680=0,0,P1680*S1680/U1680)</x:f>
        <x:v>4032</x:v>
      </x:c>
      <x:c r="AD1680" s="18" t="n">
        <x:f>MAX(AB1680,AC1680*'01 Controls'!$E$14)</x:f>
        <x:v>2539.7279999999996</x:v>
      </x:c>
      <x:c r="AE1680" s="18" t="n">
        <x:f>IF(U1680=0,0,N1680*T1680/U1680)</x:f>
        <x:v>0</x:v>
      </x:c>
      <x:c r="AF1680" s="18" t="n">
        <x:f>IF(U1680=0,0,P1680*T1680/U1680)</x:f>
        <x:v>0</x:v>
      </x:c>
      <x:c r="AG1680" s="18" t="n">
        <x:f>MAX(AE1680,AF1680*'01 Controls'!$E$15)</x:f>
        <x:v>0</x:v>
      </x:c>
      <x:c r="AH1680" s="18" t="n">
        <x:f>SUM(V1680,Y1680,AB1680,AE1680)</x:f>
        <x:v>2539.7279999999996</x:v>
      </x:c>
      <x:c r="AI1680" s="18" t="n">
        <x:f>N1680-AH1680</x:f>
        <x:v>0</x:v>
      </x:c>
      <x:c r="AJ1680" s="18" t="n">
        <x:f>V1680*INDEX('07 Mode Capacity'!$P$6:$P$17,MATCH("AIR-"&amp;I1680,'07 Mode Capacity'!$C$6:$C$17,0))</x:f>
        <x:v>0</x:v>
      </x:c>
      <x:c r="AK1680" s="18" t="n">
        <x:f>Y1680*INDEX('07 Mode Capacity'!$P$6:$P$17,MATCH("OCEAN-"&amp;I1680,'07 Mode Capacity'!$C$6:$C$17,0))</x:f>
        <x:v>0</x:v>
      </x:c>
      <x:c r="AL1680" s="18" t="n">
        <x:f>AB1680*INDEX('07 Mode Capacity'!$P$6:$P$17,MATCH("LAND-"&amp;I1680,'07 Mode Capacity'!$C$6:$C$17,0))</x:f>
        <x:v>309.96839154644164</x:v>
      </x:c>
      <x:c r="AM1680" s="18" t="n">
        <x:f>AE1680*INDEX('07 Mode Capacity'!$P$6:$P$17,MATCH("INLAND-"&amp;I1680,'07 Mode Capacity'!$C$6:$C$17,0))</x:f>
        <x:v>0</x:v>
      </x:c>
      <x:c r="AN1680" s="18" t="n">
        <x:f>SUM(AJ1680:AM1680)</x:f>
        <x:v>309.96839154644164</x:v>
      </x:c>
      <x:c r="AO1680" s="17" t="n">
        <x:f>IF(N1680=0,1,AN1680/N1680)</x:f>
        <x:v>0.1220478695145471</x:v>
      </x:c>
      <x:c r="AP1680" s="11" t="str">
        <x:f>IF(AO1680&gt;='01 Controls'!$E$16,"PASS","FAIL")</x:f>
        <x:v>FAIL</x:v>
      </x:c>
      <x:c r="AQ1680" s="11" t="str">
        <x:v>UNQUANTIFIED</x:v>
      </x:c>
      <x:c r="AR1680" s="11" t="str">
        <x:v>Position-class planning record; serial item and receiver open</x:v>
      </x:c>
      <x:c r="AS1680" s="26"/>
      <x:c r="AT1680" s="26"/>
    </x:row>
    <x:row r="1681">
      <x:c r="C1681" s="11" t="str">
        <x:v>M1-I-WRG-ROL-30</x:v>
      </x:c>
      <x:c r="D1681" s="11" t="str">
        <x:v>M1</x:v>
      </x:c>
      <x:c r="E1681" s="11" t="str">
        <x:v>Western fire and heat</x:v>
      </x:c>
      <x:c r="F1681" s="11" t="str">
        <x:v>I-WRG</x:v>
      </x:c>
      <x:c r="G1681" s="11" t="str">
        <x:v>Water restoration group</x:v>
      </x:c>
      <x:c r="H1681" s="11" t="str">
        <x:v>ROL-30</x:v>
      </x:c>
      <x:c r="I1681" s="19" t="n">
        <x:v>48</x:v>
      </x:c>
      <x:c r="J1681" s="21" t="n">
        <x:v>2</x:v>
      </x:c>
      <x:c r="K1681" s="18" t="n">
        <x:f>'05 Cargo Register'!K337</x:f>
        <x:v>846.5759999999999</x:v>
      </x:c>
      <x:c r="L1681" s="18" t="n">
        <x:f>'05 Cargo Register'!N337</x:f>
        <x:v>36</x:v>
      </x:c>
      <x:c r="M1681" s="18" t="n">
        <x:f>'05 Cargo Register'!O337</x:f>
        <x:v>2295</x:v>
      </x:c>
      <x:c r="N1681" s="18" t="n">
        <x:f>J1681*K1681</x:f>
        <x:v>1693.1519999999998</x:v>
      </x:c>
      <x:c r="O1681" s="18" t="n">
        <x:f>J1681*L1681</x:f>
        <x:v>72</x:v>
      </x:c>
      <x:c r="P1681" s="18" t="n">
        <x:f>J1681*M1681</x:f>
        <x:v>4590</x:v>
      </x:c>
      <x:c r="Q1681" s="22" t="n">
        <x:f>'01 Controls'!$E$25*'02 Cargo Classes'!$M$12</x:f>
        <x:v>0</x:v>
      </x:c>
      <x:c r="R1681" s="22" t="n">
        <x:f>'01 Controls'!$F$25*'02 Cargo Classes'!$N$12</x:f>
        <x:v>0</x:v>
      </x:c>
      <x:c r="S1681" s="22" t="n">
        <x:f>'01 Controls'!$G$25*'02 Cargo Classes'!$O$12</x:f>
        <x:v>1.35</x:v>
      </x:c>
      <x:c r="T1681" s="22" t="n">
        <x:f>'01 Controls'!$H$25*'02 Cargo Classes'!$P$12</x:f>
        <x:v>0</x:v>
      </x:c>
      <x:c r="U1681" s="22" t="n">
        <x:f>SUM(Q1681:T1681)</x:f>
        <x:v>1.35</x:v>
      </x:c>
      <x:c r="V1681" s="18" t="n">
        <x:f>IF(U1681=0,0,N1681*Q1681/U1681)</x:f>
        <x:v>0</x:v>
      </x:c>
      <x:c r="W1681" s="18" t="n">
        <x:f>IF(U1681=0,0,P1681*Q1681/U1681)</x:f>
        <x:v>0</x:v>
      </x:c>
      <x:c r="X1681" s="18" t="n">
        <x:f>MAX(V1681,W1681*'01 Controls'!$E$12)</x:f>
        <x:v>0</x:v>
      </x:c>
      <x:c r="Y1681" s="18" t="n">
        <x:f>IF(U1681=0,0,N1681*R1681/U1681)</x:f>
        <x:v>0</x:v>
      </x:c>
      <x:c r="Z1681" s="18" t="n">
        <x:f>IF(U1681=0,0,P1681*R1681/U1681)</x:f>
        <x:v>0</x:v>
      </x:c>
      <x:c r="AA1681" s="18" t="n">
        <x:f>MAX(Y1681,Z1681*'01 Controls'!$E$13)</x:f>
        <x:v>0</x:v>
      </x:c>
      <x:c r="AB1681" s="18" t="n">
        <x:f>IF(U1681=0,0,N1681*S1681/U1681)</x:f>
        <x:v>1693.152</x:v>
      </x:c>
      <x:c r="AC1681" s="18" t="n">
        <x:f>IF(U1681=0,0,P1681*S1681/U1681)</x:f>
        <x:v>4590</x:v>
      </x:c>
      <x:c r="AD1681" s="18" t="n">
        <x:f>MAX(AB1681,AC1681*'01 Controls'!$E$14)</x:f>
        <x:v>1693.152</x:v>
      </x:c>
      <x:c r="AE1681" s="18" t="n">
        <x:f>IF(U1681=0,0,N1681*T1681/U1681)</x:f>
        <x:v>0</x:v>
      </x:c>
      <x:c r="AF1681" s="18" t="n">
        <x:f>IF(U1681=0,0,P1681*T1681/U1681)</x:f>
        <x:v>0</x:v>
      </x:c>
      <x:c r="AG1681" s="18" t="n">
        <x:f>MAX(AE1681,AF1681*'01 Controls'!$E$15)</x:f>
        <x:v>0</x:v>
      </x:c>
      <x:c r="AH1681" s="18" t="n">
        <x:f>SUM(V1681,Y1681,AB1681,AE1681)</x:f>
        <x:v>1693.152</x:v>
      </x:c>
      <x:c r="AI1681" s="18" t="n">
        <x:f>N1681-AH1681</x:f>
        <x:v>-2.2737367544323206e-13</x:v>
      </x:c>
      <x:c r="AJ1681" s="18" t="n">
        <x:f>V1681*INDEX('07 Mode Capacity'!$P$6:$P$17,MATCH("AIR-"&amp;I1681,'07 Mode Capacity'!$C$6:$C$17,0))</x:f>
        <x:v>0</x:v>
      </x:c>
      <x:c r="AK1681" s="18" t="n">
        <x:f>Y1681*INDEX('07 Mode Capacity'!$P$6:$P$17,MATCH("OCEAN-"&amp;I1681,'07 Mode Capacity'!$C$6:$C$17,0))</x:f>
        <x:v>0</x:v>
      </x:c>
      <x:c r="AL1681" s="18" t="n">
        <x:f>AB1681*INDEX('07 Mode Capacity'!$P$6:$P$17,MATCH("LAND-"&amp;I1681,'07 Mode Capacity'!$C$6:$C$17,0))</x:f>
        <x:v>206.64559436429445</x:v>
      </x:c>
      <x:c r="AM1681" s="18" t="n">
        <x:f>AE1681*INDEX('07 Mode Capacity'!$P$6:$P$17,MATCH("INLAND-"&amp;I1681,'07 Mode Capacity'!$C$6:$C$17,0))</x:f>
        <x:v>0</x:v>
      </x:c>
      <x:c r="AN1681" s="18" t="n">
        <x:f>SUM(AJ1681:AM1681)</x:f>
        <x:v>206.64559436429445</x:v>
      </x:c>
      <x:c r="AO1681" s="17" t="n">
        <x:f>IF(N1681=0,1,AN1681/N1681)</x:f>
        <x:v>0.12204786951454712</x:v>
      </x:c>
      <x:c r="AP1681" s="11" t="str">
        <x:f>IF(AO1681&gt;='01 Controls'!$E$16,"PASS","FAIL")</x:f>
        <x:v>FAIL</x:v>
      </x:c>
      <x:c r="AQ1681" s="11" t="str">
        <x:v>UNQUANTIFIED</x:v>
      </x:c>
      <x:c r="AR1681" s="11" t="str">
        <x:v>Position-class planning record; serial item and receiver open</x:v>
      </x:c>
      <x:c r="AS1681" s="26"/>
      <x:c r="AT1681" s="26"/>
    </x:row>
    <x:row r="1682">
      <x:c r="C1682" s="11" t="str">
        <x:v>M1-I-WRG-LIN-18</x:v>
      </x:c>
      <x:c r="D1682" s="11" t="str">
        <x:v>M1</x:v>
      </x:c>
      <x:c r="E1682" s="11" t="str">
        <x:v>Western fire and heat</x:v>
      </x:c>
      <x:c r="F1682" s="11" t="str">
        <x:v>I-WRG</x:v>
      </x:c>
      <x:c r="G1682" s="11" t="str">
        <x:v>Water restoration group</x:v>
      </x:c>
      <x:c r="H1682" s="11" t="str">
        <x:v>LIN-18</x:v>
      </x:c>
      <x:c r="I1682" s="19" t="n">
        <x:v>72</x:v>
      </x:c>
      <x:c r="J1682" s="21" t="n">
        <x:v>2</x:v>
      </x:c>
      <x:c r="K1682" s="18" t="n">
        <x:f>'05 Cargo Register'!K338</x:f>
        <x:v>705.48</x:v>
      </x:c>
      <x:c r="L1682" s="18" t="n">
        <x:f>'05 Cargo Register'!N338</x:f>
        <x:v>49</x:v>
      </x:c>
      <x:c r="M1682" s="18" t="n">
        <x:f>'05 Cargo Register'!O338</x:f>
        <x:v>2156</x:v>
      </x:c>
      <x:c r="N1682" s="18" t="n">
        <x:f>J1682*K1682</x:f>
        <x:v>1410.96</x:v>
      </x:c>
      <x:c r="O1682" s="18" t="n">
        <x:f>J1682*L1682</x:f>
        <x:v>98</x:v>
      </x:c>
      <x:c r="P1682" s="18" t="n">
        <x:f>J1682*M1682</x:f>
        <x:v>4312</x:v>
      </x:c>
      <x:c r="Q1682" s="22" t="n">
        <x:f>'01 Controls'!$E$25*'02 Cargo Classes'!$M$13</x:f>
        <x:v>0</x:v>
      </x:c>
      <x:c r="R1682" s="22" t="n">
        <x:f>'01 Controls'!$F$25*'02 Cargo Classes'!$N$13</x:f>
        <x:v>0</x:v>
      </x:c>
      <x:c r="S1682" s="22" t="n">
        <x:f>'01 Controls'!$G$25*'02 Cargo Classes'!$O$13</x:f>
        <x:v>0.9</x:v>
      </x:c>
      <x:c r="T1682" s="22" t="n">
        <x:f>'01 Controls'!$H$25*'02 Cargo Classes'!$P$13</x:f>
        <x:v>0</x:v>
      </x:c>
      <x:c r="U1682" s="22" t="n">
        <x:f>SUM(Q1682:T1682)</x:f>
        <x:v>0.9</x:v>
      </x:c>
      <x:c r="V1682" s="18" t="n">
        <x:f>IF(U1682=0,0,N1682*Q1682/U1682)</x:f>
        <x:v>0</x:v>
      </x:c>
      <x:c r="W1682" s="18" t="n">
        <x:f>IF(U1682=0,0,P1682*Q1682/U1682)</x:f>
        <x:v>0</x:v>
      </x:c>
      <x:c r="X1682" s="18" t="n">
        <x:f>MAX(V1682,W1682*'01 Controls'!$E$12)</x:f>
        <x:v>0</x:v>
      </x:c>
      <x:c r="Y1682" s="18" t="n">
        <x:f>IF(U1682=0,0,N1682*R1682/U1682)</x:f>
        <x:v>0</x:v>
      </x:c>
      <x:c r="Z1682" s="18" t="n">
        <x:f>IF(U1682=0,0,P1682*R1682/U1682)</x:f>
        <x:v>0</x:v>
      </x:c>
      <x:c r="AA1682" s="18" t="n">
        <x:f>MAX(Y1682,Z1682*'01 Controls'!$E$13)</x:f>
        <x:v>0</x:v>
      </x:c>
      <x:c r="AB1682" s="18" t="n">
        <x:f>IF(U1682=0,0,N1682*S1682/U1682)</x:f>
        <x:v>1410.96</x:v>
      </x:c>
      <x:c r="AC1682" s="18" t="n">
        <x:f>IF(U1682=0,0,P1682*S1682/U1682)</x:f>
        <x:v>4312</x:v>
      </x:c>
      <x:c r="AD1682" s="18" t="n">
        <x:f>MAX(AB1682,AC1682*'01 Controls'!$E$14)</x:f>
        <x:v>1410.96</x:v>
      </x:c>
      <x:c r="AE1682" s="18" t="n">
        <x:f>IF(U1682=0,0,N1682*T1682/U1682)</x:f>
        <x:v>0</x:v>
      </x:c>
      <x:c r="AF1682" s="18" t="n">
        <x:f>IF(U1682=0,0,P1682*T1682/U1682)</x:f>
        <x:v>0</x:v>
      </x:c>
      <x:c r="AG1682" s="18" t="n">
        <x:f>MAX(AE1682,AF1682*'01 Controls'!$E$15)</x:f>
        <x:v>0</x:v>
      </x:c>
      <x:c r="AH1682" s="18" t="n">
        <x:f>SUM(V1682,Y1682,AB1682,AE1682)</x:f>
        <x:v>1410.96</x:v>
      </x:c>
      <x:c r="AI1682" s="18" t="n">
        <x:f>N1682-AH1682</x:f>
        <x:v>0</x:v>
      </x:c>
      <x:c r="AJ1682" s="18" t="n">
        <x:f>V1682*INDEX('07 Mode Capacity'!$P$6:$P$17,MATCH("AIR-"&amp;I1682,'07 Mode Capacity'!$C$6:$C$17,0))</x:f>
        <x:v>0</x:v>
      </x:c>
      <x:c r="AK1682" s="18" t="n">
        <x:f>Y1682*INDEX('07 Mode Capacity'!$P$6:$P$17,MATCH("OCEAN-"&amp;I1682,'07 Mode Capacity'!$C$6:$C$17,0))</x:f>
        <x:v>0</x:v>
      </x:c>
      <x:c r="AL1682" s="18" t="n">
        <x:f>AB1682*INDEX('07 Mode Capacity'!$P$6:$P$17,MATCH("LAND-"&amp;I1682,'07 Mode Capacity'!$C$6:$C$17,0))</x:f>
        <x:v>1008.8508267558242</x:v>
      </x:c>
      <x:c r="AM1682" s="18" t="n">
        <x:f>AE1682*INDEX('07 Mode Capacity'!$P$6:$P$17,MATCH("INLAND-"&amp;I1682,'07 Mode Capacity'!$C$6:$C$17,0))</x:f>
        <x:v>0</x:v>
      </x:c>
      <x:c r="AN1682" s="18" t="n">
        <x:f>SUM(AJ1682:AM1682)</x:f>
        <x:v>1008.8508267558242</x:v>
      </x:c>
      <x:c r="AO1682" s="17" t="n">
        <x:f>IF(N1682=0,1,AN1682/N1682)</x:f>
        <x:v>0.7150102247801668</x:v>
      </x:c>
      <x:c r="AP1682" s="11" t="str">
        <x:f>IF(AO1682&gt;='01 Controls'!$E$16,"PASS","FAIL")</x:f>
        <x:v>FAIL</x:v>
      </x:c>
      <x:c r="AQ1682" s="11" t="str">
        <x:v>UNQUANTIFIED</x:v>
      </x:c>
      <x:c r="AR1682" s="11" t="str">
        <x:v>Position-class planning record; serial item and receiver open</x:v>
      </x:c>
      <x:c r="AS1682" s="26"/>
      <x:c r="AT1682" s="26"/>
    </x:row>
    <x:row r="1683">
      <x:c r="C1683" s="11" t="str">
        <x:v>M1-I-WRG-BLK-08</x:v>
      </x:c>
      <x:c r="D1683" s="11" t="str">
        <x:v>M1</x:v>
      </x:c>
      <x:c r="E1683" s="11" t="str">
        <x:v>Western fire and heat</x:v>
      </x:c>
      <x:c r="F1683" s="11" t="str">
        <x:v>I-WRG</x:v>
      </x:c>
      <x:c r="G1683" s="11" t="str">
        <x:v>Water restoration group</x:v>
      </x:c>
      <x:c r="H1683" s="11" t="str">
        <x:v>BLK-08</x:v>
      </x:c>
      <x:c r="I1683" s="19" t="n">
        <x:v>48</x:v>
      </x:c>
      <x:c r="J1683" s="21" t="n">
        <x:v>2</x:v>
      </x:c>
      <x:c r="K1683" s="18" t="n">
        <x:f>'05 Cargo Register'!K339</x:f>
        <x:v>211.64399999999998</x:v>
      </x:c>
      <x:c r="L1683" s="18" t="n">
        <x:f>'05 Cargo Register'!N339</x:f>
        <x:v>34</x:v>
      </x:c>
      <x:c r="M1683" s="18" t="n">
        <x:f>'05 Cargo Register'!O339</x:f>
        <x:v>1734</x:v>
      </x:c>
      <x:c r="N1683" s="18" t="n">
        <x:f>J1683*K1683</x:f>
        <x:v>423.28799999999995</x:v>
      </x:c>
      <x:c r="O1683" s="18" t="n">
        <x:f>J1683*L1683</x:f>
        <x:v>68</x:v>
      </x:c>
      <x:c r="P1683" s="18" t="n">
        <x:f>J1683*M1683</x:f>
        <x:v>3468</x:v>
      </x:c>
      <x:c r="Q1683" s="22" t="n">
        <x:f>'01 Controls'!$E$25*'02 Cargo Classes'!$M$14</x:f>
        <x:v>0.1</x:v>
      </x:c>
      <x:c r="R1683" s="22" t="n">
        <x:f>'01 Controls'!$F$25*'02 Cargo Classes'!$N$14</x:f>
        <x:v>0</x:v>
      </x:c>
      <x:c r="S1683" s="22" t="n">
        <x:f>'01 Controls'!$G$25*'02 Cargo Classes'!$O$14</x:f>
        <x:v>0.9</x:v>
      </x:c>
      <x:c r="T1683" s="22" t="n">
        <x:f>'01 Controls'!$H$25*'02 Cargo Classes'!$P$14</x:f>
        <x:v>0</x:v>
      </x:c>
      <x:c r="U1683" s="22" t="n">
        <x:f>SUM(Q1683:T1683)</x:f>
        <x:v>1</x:v>
      </x:c>
      <x:c r="V1683" s="18" t="n">
        <x:f>IF(U1683=0,0,N1683*Q1683/U1683)</x:f>
        <x:v>42.3288</x:v>
      </x:c>
      <x:c r="W1683" s="18" t="n">
        <x:f>IF(U1683=0,0,P1683*Q1683/U1683)</x:f>
        <x:v>346.8</x:v>
      </x:c>
      <x:c r="X1683" s="18" t="n">
        <x:f>MAX(V1683,W1683*'01 Controls'!$E$12)</x:f>
        <x:v>86.7</x:v>
      </x:c>
      <x:c r="Y1683" s="18" t="n">
        <x:f>IF(U1683=0,0,N1683*R1683/U1683)</x:f>
        <x:v>0</x:v>
      </x:c>
      <x:c r="Z1683" s="18" t="n">
        <x:f>IF(U1683=0,0,P1683*R1683/U1683)</x:f>
        <x:v>0</x:v>
      </x:c>
      <x:c r="AA1683" s="18" t="n">
        <x:f>MAX(Y1683,Z1683*'01 Controls'!$E$13)</x:f>
        <x:v>0</x:v>
      </x:c>
      <x:c r="AB1683" s="18" t="n">
        <x:f>IF(U1683=0,0,N1683*S1683/U1683)</x:f>
        <x:v>380.95919999999995</x:v>
      </x:c>
      <x:c r="AC1683" s="18" t="n">
        <x:f>IF(U1683=0,0,P1683*S1683/U1683)</x:f>
        <x:v>3121.2000000000003</x:v>
      </x:c>
      <x:c r="AD1683" s="18" t="n">
        <x:f>MAX(AB1683,AC1683*'01 Controls'!$E$14)</x:f>
        <x:v>624.2400000000001</x:v>
      </x:c>
      <x:c r="AE1683" s="18" t="n">
        <x:f>IF(U1683=0,0,N1683*T1683/U1683)</x:f>
        <x:v>0</x:v>
      </x:c>
      <x:c r="AF1683" s="18" t="n">
        <x:f>IF(U1683=0,0,P1683*T1683/U1683)</x:f>
        <x:v>0</x:v>
      </x:c>
      <x:c r="AG1683" s="18" t="n">
        <x:f>MAX(AE1683,AF1683*'01 Controls'!$E$15)</x:f>
        <x:v>0</x:v>
      </x:c>
      <x:c r="AH1683" s="18" t="n">
        <x:f>SUM(V1683,Y1683,AB1683,AE1683)</x:f>
        <x:v>423.28799999999995</x:v>
      </x:c>
      <x:c r="AI1683" s="18" t="n">
        <x:f>N1683-AH1683</x:f>
        <x:v>0</x:v>
      </x:c>
      <x:c r="AJ1683" s="18" t="n">
        <x:f>V1683*INDEX('07 Mode Capacity'!$P$6:$P$17,MATCH("AIR-"&amp;I1683,'07 Mode Capacity'!$C$6:$C$17,0))</x:f>
        <x:v>11.866272012595811</x:v>
      </x:c>
      <x:c r="AK1683" s="18" t="n">
        <x:f>Y1683*INDEX('07 Mode Capacity'!$P$6:$P$17,MATCH("OCEAN-"&amp;I1683,'07 Mode Capacity'!$C$6:$C$17,0))</x:f>
        <x:v>0</x:v>
      </x:c>
      <x:c r="AL1683" s="18" t="n">
        <x:f>AB1683*INDEX('07 Mode Capacity'!$P$6:$P$17,MATCH("LAND-"&amp;I1683,'07 Mode Capacity'!$C$6:$C$17,0))</x:f>
        <x:v>46.495258731966246</x:v>
      </x:c>
      <x:c r="AM1683" s="18" t="n">
        <x:f>AE1683*INDEX('07 Mode Capacity'!$P$6:$P$17,MATCH("INLAND-"&amp;I1683,'07 Mode Capacity'!$C$6:$C$17,0))</x:f>
        <x:v>0</x:v>
      </x:c>
      <x:c r="AN1683" s="18" t="n">
        <x:f>SUM(AJ1683:AM1683)</x:f>
        <x:v>58.36153074456206</x:v>
      </x:c>
      <x:c r="AO1683" s="17" t="n">
        <x:f>IF(N1683=0,1,AN1683/N1683)</x:f>
        <x:v>0.13787664839202166</x:v>
      </x:c>
      <x:c r="AP1683" s="11" t="str">
        <x:f>IF(AO1683&gt;='01 Controls'!$E$16,"PASS","FAIL")</x:f>
        <x:v>FAIL</x:v>
      </x:c>
      <x:c r="AQ1683" s="11" t="str">
        <x:v>UNQUANTIFIED</x:v>
      </x:c>
      <x:c r="AR1683" s="11" t="str">
        <x:v>Position-class planning record; serial item and receiver open</x:v>
      </x:c>
      <x:c r="AS1683" s="26"/>
      <x:c r="AT1683" s="26"/>
    </x:row>
    <x:row r="1684">
      <x:c r="C1684" s="11" t="str">
        <x:v>M1-I-WRG-OOG-80</x:v>
      </x:c>
      <x:c r="D1684" s="11" t="str">
        <x:v>M1</x:v>
      </x:c>
      <x:c r="E1684" s="11" t="str">
        <x:v>Western fire and heat</x:v>
      </x:c>
      <x:c r="F1684" s="11" t="str">
        <x:v>I-WRG</x:v>
      </x:c>
      <x:c r="G1684" s="11" t="str">
        <x:v>Water restoration group</x:v>
      </x:c>
      <x:c r="H1684" s="11" t="str">
        <x:v>OOG-80</x:v>
      </x:c>
      <x:c r="I1684" s="19" t="n">
        <x:v>72</x:v>
      </x:c>
      <x:c r="J1684" s="21" t="n">
        <x:v>2</x:v>
      </x:c>
      <x:c r="K1684" s="18" t="n">
        <x:f>'05 Cargo Register'!K340</x:f>
        <x:v>846.5759999999999</x:v>
      </x:c>
      <x:c r="L1684" s="18" t="n">
        <x:f>'05 Cargo Register'!N340</x:f>
        <x:v>15</x:v>
      </x:c>
      <x:c r="M1684" s="18" t="n">
        <x:f>'05 Cargo Register'!O340</x:f>
        <x:v>2640</x:v>
      </x:c>
      <x:c r="N1684" s="18" t="n">
        <x:f>J1684*K1684</x:f>
        <x:v>1693.1519999999998</x:v>
      </x:c>
      <x:c r="O1684" s="18" t="n">
        <x:f>J1684*L1684</x:f>
        <x:v>30</x:v>
      </x:c>
      <x:c r="P1684" s="18" t="n">
        <x:f>J1684*M1684</x:f>
        <x:v>5280</x:v>
      </x:c>
      <x:c r="Q1684" s="22" t="n">
        <x:f>'01 Controls'!$E$25*'02 Cargo Classes'!$M$15</x:f>
        <x:v>0</x:v>
      </x:c>
      <x:c r="R1684" s="22" t="n">
        <x:f>'01 Controls'!$F$25*'02 Cargo Classes'!$N$15</x:f>
        <x:v>0</x:v>
      </x:c>
      <x:c r="S1684" s="22" t="n">
        <x:f>'01 Controls'!$G$25*'02 Cargo Classes'!$O$15</x:f>
        <x:v>0.54</x:v>
      </x:c>
      <x:c r="T1684" s="22" t="n">
        <x:f>'01 Controls'!$H$25*'02 Cargo Classes'!$P$15</x:f>
        <x:v>0</x:v>
      </x:c>
      <x:c r="U1684" s="22" t="n">
        <x:f>SUM(Q1684:T1684)</x:f>
        <x:v>0.54</x:v>
      </x:c>
      <x:c r="V1684" s="18" t="n">
        <x:f>IF(U1684=0,0,N1684*Q1684/U1684)</x:f>
        <x:v>0</x:v>
      </x:c>
      <x:c r="W1684" s="18" t="n">
        <x:f>IF(U1684=0,0,P1684*Q1684/U1684)</x:f>
        <x:v>0</x:v>
      </x:c>
      <x:c r="X1684" s="18" t="n">
        <x:f>MAX(V1684,W1684*'01 Controls'!$E$12)</x:f>
        <x:v>0</x:v>
      </x:c>
      <x:c r="Y1684" s="18" t="n">
        <x:f>IF(U1684=0,0,N1684*R1684/U1684)</x:f>
        <x:v>0</x:v>
      </x:c>
      <x:c r="Z1684" s="18" t="n">
        <x:f>IF(U1684=0,0,P1684*R1684/U1684)</x:f>
        <x:v>0</x:v>
      </x:c>
      <x:c r="AA1684" s="18" t="n">
        <x:f>MAX(Y1684,Z1684*'01 Controls'!$E$13)</x:f>
        <x:v>0</x:v>
      </x:c>
      <x:c r="AB1684" s="18" t="n">
        <x:f>IF(U1684=0,0,N1684*S1684/U1684)</x:f>
        <x:v>1693.1519999999998</x:v>
      </x:c>
      <x:c r="AC1684" s="18" t="n">
        <x:f>IF(U1684=0,0,P1684*S1684/U1684)</x:f>
        <x:v>5280</x:v>
      </x:c>
      <x:c r="AD1684" s="18" t="n">
        <x:f>MAX(AB1684,AC1684*'01 Controls'!$E$14)</x:f>
        <x:v>1693.1519999999998</x:v>
      </x:c>
      <x:c r="AE1684" s="18" t="n">
        <x:f>IF(U1684=0,0,N1684*T1684/U1684)</x:f>
        <x:v>0</x:v>
      </x:c>
      <x:c r="AF1684" s="18" t="n">
        <x:f>IF(U1684=0,0,P1684*T1684/U1684)</x:f>
        <x:v>0</x:v>
      </x:c>
      <x:c r="AG1684" s="18" t="n">
        <x:f>MAX(AE1684,AF1684*'01 Controls'!$E$15)</x:f>
        <x:v>0</x:v>
      </x:c>
      <x:c r="AH1684" s="18" t="n">
        <x:f>SUM(V1684,Y1684,AB1684,AE1684)</x:f>
        <x:v>1693.1519999999998</x:v>
      </x:c>
      <x:c r="AI1684" s="18" t="n">
        <x:f>N1684-AH1684</x:f>
        <x:v>0</x:v>
      </x:c>
      <x:c r="AJ1684" s="18" t="n">
        <x:f>V1684*INDEX('07 Mode Capacity'!$P$6:$P$17,MATCH("AIR-"&amp;I1684,'07 Mode Capacity'!$C$6:$C$17,0))</x:f>
        <x:v>0</x:v>
      </x:c>
      <x:c r="AK1684" s="18" t="n">
        <x:f>Y1684*INDEX('07 Mode Capacity'!$P$6:$P$17,MATCH("OCEAN-"&amp;I1684,'07 Mode Capacity'!$C$6:$C$17,0))</x:f>
        <x:v>0</x:v>
      </x:c>
      <x:c r="AL1684" s="18" t="n">
        <x:f>AB1684*INDEX('07 Mode Capacity'!$P$6:$P$17,MATCH("LAND-"&amp;I1684,'07 Mode Capacity'!$C$6:$C$17,0))</x:f>
        <x:v>1210.620992106989</x:v>
      </x:c>
      <x:c r="AM1684" s="18" t="n">
        <x:f>AE1684*INDEX('07 Mode Capacity'!$P$6:$P$17,MATCH("INLAND-"&amp;I1684,'07 Mode Capacity'!$C$6:$C$17,0))</x:f>
        <x:v>0</x:v>
      </x:c>
      <x:c r="AN1684" s="18" t="n">
        <x:f>SUM(AJ1684:AM1684)</x:f>
        <x:v>1210.620992106989</x:v>
      </x:c>
      <x:c r="AO1684" s="17" t="n">
        <x:f>IF(N1684=0,1,AN1684/N1684)</x:f>
        <x:v>0.7150102247801668</x:v>
      </x:c>
      <x:c r="AP1684" s="11" t="str">
        <x:f>IF(AO1684&gt;='01 Controls'!$E$16,"PASS","FAIL")</x:f>
        <x:v>FAIL</x:v>
      </x:c>
      <x:c r="AQ1684" s="11" t="str">
        <x:v>UNQUANTIFIED</x:v>
      </x:c>
      <x:c r="AR1684" s="11" t="str">
        <x:v>Position-class planning record; serial item and receiver open</x:v>
      </x:c>
      <x:c r="AS1684" s="26"/>
      <x:c r="AT1684" s="26"/>
    </x:row>
    <x:row r="1685">
      <x:c r="C1685" s="11" t="str">
        <x:v>M1-I-PRG-APL-45</x:v>
      </x:c>
      <x:c r="D1685" s="11" t="str">
        <x:v>M1</x:v>
      </x:c>
      <x:c r="E1685" s="11" t="str">
        <x:v>Western fire and heat</x:v>
      </x:c>
      <x:c r="F1685" s="11" t="str">
        <x:v>I-PRG</x:v>
      </x:c>
      <x:c r="G1685" s="11" t="str">
        <x:v>Power restoration group</x:v>
      </x:c>
      <x:c r="H1685" s="11" t="str">
        <x:v>APL-45</x:v>
      </x:c>
      <x:c r="I1685" s="19" t="n">
        <x:v>24</x:v>
      </x:c>
      <x:c r="J1685" s="21" t="n">
        <x:v>3</x:v>
      </x:c>
      <x:c r="K1685" s="18" t="n">
        <x:f>'05 Cargo Register'!K341</x:f>
        <x:v>219.984</x:v>
      </x:c>
      <x:c r="L1685" s="18" t="n">
        <x:f>'05 Cargo Register'!N341</x:f>
        <x:v>58</x:v>
      </x:c>
      <x:c r="M1685" s="18" t="n">
        <x:f>'05 Cargo Register'!O341</x:f>
        <x:v>435</x:v>
      </x:c>
      <x:c r="N1685" s="18" t="n">
        <x:f>J1685*K1685</x:f>
        <x:v>659.952</x:v>
      </x:c>
      <x:c r="O1685" s="18" t="n">
        <x:f>J1685*L1685</x:f>
        <x:v>174</x:v>
      </x:c>
      <x:c r="P1685" s="18" t="n">
        <x:f>J1685*M1685</x:f>
        <x:v>1305</x:v>
      </x:c>
      <x:c r="Q1685" s="22" t="n">
        <x:f>'01 Controls'!$E$25*'02 Cargo Classes'!$M$6</x:f>
        <x:v>0.30000000000000004</x:v>
      </x:c>
      <x:c r="R1685" s="22" t="n">
        <x:f>'01 Controls'!$F$25*'02 Cargo Classes'!$N$6</x:f>
        <x:v>0</x:v>
      </x:c>
      <x:c r="S1685" s="22" t="n">
        <x:f>'01 Controls'!$G$25*'02 Cargo Classes'!$O$6</x:f>
        <x:v>0.9</x:v>
      </x:c>
      <x:c r="T1685" s="22" t="n">
        <x:f>'01 Controls'!$H$25*'02 Cargo Classes'!$P$6</x:f>
        <x:v>0</x:v>
      </x:c>
      <x:c r="U1685" s="22" t="n">
        <x:f>SUM(Q1685:T1685)</x:f>
        <x:v>1.2000000000000002</x:v>
      </x:c>
      <x:c r="V1685" s="18" t="n">
        <x:f>IF(U1685=0,0,N1685*Q1685/U1685)</x:f>
        <x:v>164.988</x:v>
      </x:c>
      <x:c r="W1685" s="18" t="n">
        <x:f>IF(U1685=0,0,P1685*Q1685/U1685)</x:f>
        <x:v>326.25</x:v>
      </x:c>
      <x:c r="X1685" s="18" t="n">
        <x:f>MAX(V1685,W1685*'01 Controls'!$E$12)</x:f>
        <x:v>164.988</x:v>
      </x:c>
      <x:c r="Y1685" s="18" t="n">
        <x:f>IF(U1685=0,0,N1685*R1685/U1685)</x:f>
        <x:v>0</x:v>
      </x:c>
      <x:c r="Z1685" s="18" t="n">
        <x:f>IF(U1685=0,0,P1685*R1685/U1685)</x:f>
        <x:v>0</x:v>
      </x:c>
      <x:c r="AA1685" s="18" t="n">
        <x:f>MAX(Y1685,Z1685*'01 Controls'!$E$13)</x:f>
        <x:v>0</x:v>
      </x:c>
      <x:c r="AB1685" s="18" t="n">
        <x:f>IF(U1685=0,0,N1685*S1685/U1685)</x:f>
        <x:v>494.96399999999994</x:v>
      </x:c>
      <x:c r="AC1685" s="18" t="n">
        <x:f>IF(U1685=0,0,P1685*S1685/U1685)</x:f>
        <x:v>978.7499999999999</x:v>
      </x:c>
      <x:c r="AD1685" s="18" t="n">
        <x:f>MAX(AB1685,AC1685*'01 Controls'!$E$14)</x:f>
        <x:v>494.96399999999994</x:v>
      </x:c>
      <x:c r="AE1685" s="18" t="n">
        <x:f>IF(U1685=0,0,N1685*T1685/U1685)</x:f>
        <x:v>0</x:v>
      </x:c>
      <x:c r="AF1685" s="18" t="n">
        <x:f>IF(U1685=0,0,P1685*T1685/U1685)</x:f>
        <x:v>0</x:v>
      </x:c>
      <x:c r="AG1685" s="18" t="n">
        <x:f>MAX(AE1685,AF1685*'01 Controls'!$E$15)</x:f>
        <x:v>0</x:v>
      </x:c>
      <x:c r="AH1685" s="18" t="n">
        <x:f>SUM(V1685,Y1685,AB1685,AE1685)</x:f>
        <x:v>659.952</x:v>
      </x:c>
      <x:c r="AI1685" s="18" t="n">
        <x:f>N1685-AH1685</x:f>
        <x:v>0</x:v>
      </x:c>
      <x:c r="AJ1685" s="18" t="n">
        <x:f>V1685*INDEX('07 Mode Capacity'!$P$6:$P$17,MATCH("AIR-"&amp;I1685,'07 Mode Capacity'!$C$6:$C$17,0))</x:f>
        <x:v>33.478386224599404</x:v>
      </x:c>
      <x:c r="AK1685" s="18" t="n">
        <x:f>Y1685*INDEX('07 Mode Capacity'!$P$6:$P$17,MATCH("OCEAN-"&amp;I1685,'07 Mode Capacity'!$C$6:$C$17,0))</x:f>
        <x:v>0</x:v>
      </x:c>
      <x:c r="AL1685" s="18" t="n">
        <x:f>AB1685*INDEX('07 Mode Capacity'!$P$6:$P$17,MATCH("LAND-"&amp;I1685,'07 Mode Capacity'!$C$6:$C$17,0))</x:f>
        <x:v>189.32418747024917</x:v>
      </x:c>
      <x:c r="AM1685" s="18" t="n">
        <x:f>AE1685*INDEX('07 Mode Capacity'!$P$6:$P$17,MATCH("INLAND-"&amp;I1685,'07 Mode Capacity'!$C$6:$C$17,0))</x:f>
        <x:v>0</x:v>
      </x:c>
      <x:c r="AN1685" s="18" t="n">
        <x:f>SUM(AJ1685:AM1685)</x:f>
        <x:v>222.80257369484858</x:v>
      </x:c>
      <x:c r="AO1685" s="17" t="n">
        <x:f>IF(N1685=0,1,AN1685/N1685)</x:f>
        <x:v>0.33760421014687214</x:v>
      </x:c>
      <x:c r="AP1685" s="11" t="str">
        <x:f>IF(AO1685&gt;='01 Controls'!$E$16,"PASS","FAIL")</x:f>
        <x:v>FAIL</x:v>
      </x:c>
      <x:c r="AQ1685" s="11" t="str">
        <x:v>UNQUANTIFIED</x:v>
      </x:c>
      <x:c r="AR1685" s="11" t="str">
        <x:v>Position-class planning record; serial item and receiver open</x:v>
      </x:c>
      <x:c r="AS1685" s="26"/>
      <x:c r="AT1685" s="26"/>
    </x:row>
    <x:row r="1686">
      <x:c r="C1686" s="11" t="str">
        <x:v>M1-I-PRG-ISO-18</x:v>
      </x:c>
      <x:c r="D1686" s="11" t="str">
        <x:v>M1</x:v>
      </x:c>
      <x:c r="E1686" s="11" t="str">
        <x:v>Western fire and heat</x:v>
      </x:c>
      <x:c r="F1686" s="11" t="str">
        <x:v>I-PRG</x:v>
      </x:c>
      <x:c r="G1686" s="11" t="str">
        <x:v>Power restoration group</x:v>
      </x:c>
      <x:c r="H1686" s="11" t="str">
        <x:v>ISO-18</x:v>
      </x:c>
      <x:c r="I1686" s="19" t="n">
        <x:v>48</x:v>
      </x:c>
      <x:c r="J1686" s="21" t="n">
        <x:v>3</x:v>
      </x:c>
      <x:c r="K1686" s="18" t="n">
        <x:f>'05 Cargo Register'!K342</x:f>
        <x:v>659.952</x:v>
      </x:c>
      <x:c r="L1686" s="18" t="n">
        <x:f>'05 Cargo Register'!N342</x:f>
        <x:v>44</x:v>
      </x:c>
      <x:c r="M1686" s="18" t="n">
        <x:f>'05 Cargo Register'!O342</x:f>
        <x:v>1161.6000000000001</x:v>
      </x:c>
      <x:c r="N1686" s="18" t="n">
        <x:f>J1686*K1686</x:f>
        <x:v>1979.856</x:v>
      </x:c>
      <x:c r="O1686" s="18" t="n">
        <x:f>J1686*L1686</x:f>
        <x:v>132</x:v>
      </x:c>
      <x:c r="P1686" s="18" t="n">
        <x:f>J1686*M1686</x:f>
        <x:v>3484.8</x:v>
      </x:c>
      <x:c r="Q1686" s="22" t="n">
        <x:f>'01 Controls'!$E$25*'02 Cargo Classes'!$M$7</x:f>
        <x:v>0.020000000000000004</x:v>
      </x:c>
      <x:c r="R1686" s="22" t="n">
        <x:f>'01 Controls'!$F$25*'02 Cargo Classes'!$N$7</x:f>
        <x:v>0</x:v>
      </x:c>
      <x:c r="S1686" s="22" t="n">
        <x:f>'01 Controls'!$G$25*'02 Cargo Classes'!$O$7</x:f>
        <x:v>1.08</x:v>
      </x:c>
      <x:c r="T1686" s="22" t="n">
        <x:f>'01 Controls'!$H$25*'02 Cargo Classes'!$P$7</x:f>
        <x:v>0</x:v>
      </x:c>
      <x:c r="U1686" s="22" t="n">
        <x:f>SUM(Q1686:T1686)</x:f>
        <x:v>1.1</x:v>
      </x:c>
      <x:c r="V1686" s="18" t="n">
        <x:f>IF(U1686=0,0,N1686*Q1686/U1686)</x:f>
        <x:v>35.99738181818183</x:v>
      </x:c>
      <x:c r="W1686" s="18" t="n">
        <x:f>IF(U1686=0,0,P1686*Q1686/U1686)</x:f>
        <x:v>63.36000000000001</x:v>
      </x:c>
      <x:c r="X1686" s="18" t="n">
        <x:f>MAX(V1686,W1686*'01 Controls'!$E$12)</x:f>
        <x:v>35.99738181818183</x:v>
      </x:c>
      <x:c r="Y1686" s="18" t="n">
        <x:f>IF(U1686=0,0,N1686*R1686/U1686)</x:f>
        <x:v>0</x:v>
      </x:c>
      <x:c r="Z1686" s="18" t="n">
        <x:f>IF(U1686=0,0,P1686*R1686/U1686)</x:f>
        <x:v>0</x:v>
      </x:c>
      <x:c r="AA1686" s="18" t="n">
        <x:f>MAX(Y1686,Z1686*'01 Controls'!$E$13)</x:f>
        <x:v>0</x:v>
      </x:c>
      <x:c r="AB1686" s="18" t="n">
        <x:f>IF(U1686=0,0,N1686*S1686/U1686)</x:f>
        <x:v>1943.8586181818182</x:v>
      </x:c>
      <x:c r="AC1686" s="18" t="n">
        <x:f>IF(U1686=0,0,P1686*S1686/U1686)</x:f>
        <x:v>3421.44</x:v>
      </x:c>
      <x:c r="AD1686" s="18" t="n">
        <x:f>MAX(AB1686,AC1686*'01 Controls'!$E$14)</x:f>
        <x:v>1943.8586181818182</x:v>
      </x:c>
      <x:c r="AE1686" s="18" t="n">
        <x:f>IF(U1686=0,0,N1686*T1686/U1686)</x:f>
        <x:v>0</x:v>
      </x:c>
      <x:c r="AF1686" s="18" t="n">
        <x:f>IF(U1686=0,0,P1686*T1686/U1686)</x:f>
        <x:v>0</x:v>
      </x:c>
      <x:c r="AG1686" s="18" t="n">
        <x:f>MAX(AE1686,AF1686*'01 Controls'!$E$15)</x:f>
        <x:v>0</x:v>
      </x:c>
      <x:c r="AH1686" s="18" t="n">
        <x:f>SUM(V1686,Y1686,AB1686,AE1686)</x:f>
        <x:v>1979.856</x:v>
      </x:c>
      <x:c r="AI1686" s="18" t="n">
        <x:f>N1686-AH1686</x:f>
        <x:v>0</x:v>
      </x:c>
      <x:c r="AJ1686" s="18" t="n">
        <x:f>V1686*INDEX('07 Mode Capacity'!$P$6:$P$17,MATCH("AIR-"&amp;I1686,'07 Mode Capacity'!$C$6:$C$17,0))</x:f>
        <x:v>10.091349728691016</x:v>
      </x:c>
      <x:c r="AK1686" s="18" t="n">
        <x:f>Y1686*INDEX('07 Mode Capacity'!$P$6:$P$17,MATCH("OCEAN-"&amp;I1686,'07 Mode Capacity'!$C$6:$C$17,0))</x:f>
        <x:v>0</x:v>
      </x:c>
      <x:c r="AL1686" s="18" t="n">
        <x:f>AB1686*INDEX('07 Mode Capacity'!$P$6:$P$17,MATCH("LAND-"&amp;I1686,'07 Mode Capacity'!$C$6:$C$17,0))</x:f>
        <x:v>237.24380298658238</x:v>
      </x:c>
      <x:c r="AM1686" s="18" t="n">
        <x:f>AE1686*INDEX('07 Mode Capacity'!$P$6:$P$17,MATCH("INLAND-"&amp;I1686,'07 Mode Capacity'!$C$6:$C$17,0))</x:f>
        <x:v>0</x:v>
      </x:c>
      <x:c r="AN1686" s="18" t="n">
        <x:f>SUM(AJ1686:AM1686)</x:f>
        <x:v>247.3351527152734</x:v>
      </x:c>
      <x:c r="AO1686" s="17" t="n">
        <x:f>IF(N1686=0,1,AN1686/N1686)</x:f>
        <x:v>0.12492582931045157</x:v>
      </x:c>
      <x:c r="AP1686" s="11" t="str">
        <x:f>IF(AO1686&gt;='01 Controls'!$E$16,"PASS","FAIL")</x:f>
        <x:v>FAIL</x:v>
      </x:c>
      <x:c r="AQ1686" s="11" t="str">
        <x:v>UNQUANTIFIED</x:v>
      </x:c>
      <x:c r="AR1686" s="11" t="str">
        <x:v>Position-class planning record; serial item and receiver open</x:v>
      </x:c>
      <x:c r="AS1686" s="26"/>
      <x:c r="AT1686" s="26"/>
    </x:row>
    <x:row r="1687">
      <x:c r="C1687" s="11" t="str">
        <x:v>M1-I-PRG-COL-12</x:v>
      </x:c>
      <x:c r="D1687" s="11" t="str">
        <x:v>M1</x:v>
      </x:c>
      <x:c r="E1687" s="11" t="str">
        <x:v>Western fire and heat</x:v>
      </x:c>
      <x:c r="F1687" s="11" t="str">
        <x:v>I-PRG</x:v>
      </x:c>
      <x:c r="G1687" s="11" t="str">
        <x:v>Power restoration group</x:v>
      </x:c>
      <x:c r="H1687" s="11" t="str">
        <x:v>COL-12</x:v>
      </x:c>
      <x:c r="I1687" s="19" t="n">
        <x:v>24</x:v>
      </x:c>
      <x:c r="J1687" s="21" t="n">
        <x:v>3</x:v>
      </x:c>
      <x:c r="K1687" s="18" t="n">
        <x:f>'05 Cargo Register'!K343</x:f>
        <x:v>109.992</x:v>
      </x:c>
      <x:c r="L1687" s="18" t="n">
        <x:f>'05 Cargo Register'!N343</x:f>
        <x:v>12</x:v>
      </x:c>
      <x:c r="M1687" s="18" t="n">
        <x:f>'05 Cargo Register'!O343</x:f>
        <x:v>316.8</x:v>
      </x:c>
      <x:c r="N1687" s="18" t="n">
        <x:f>J1687*K1687</x:f>
        <x:v>329.976</x:v>
      </x:c>
      <x:c r="O1687" s="18" t="n">
        <x:f>J1687*L1687</x:f>
        <x:v>36</x:v>
      </x:c>
      <x:c r="P1687" s="18" t="n">
        <x:f>J1687*M1687</x:f>
        <x:v>950.4000000000001</x:v>
      </x:c>
      <x:c r="Q1687" s="22" t="n">
        <x:f>'01 Controls'!$E$25*'02 Cargo Classes'!$M$8</x:f>
        <x:v>0.2</x:v>
      </x:c>
      <x:c r="R1687" s="22" t="n">
        <x:f>'01 Controls'!$F$25*'02 Cargo Classes'!$N$8</x:f>
        <x:v>0</x:v>
      </x:c>
      <x:c r="S1687" s="22" t="n">
        <x:f>'01 Controls'!$G$25*'02 Cargo Classes'!$O$8</x:f>
        <x:v>1.08</x:v>
      </x:c>
      <x:c r="T1687" s="22" t="n">
        <x:f>'01 Controls'!$H$25*'02 Cargo Classes'!$P$8</x:f>
        <x:v>0</x:v>
      </x:c>
      <x:c r="U1687" s="22" t="n">
        <x:f>SUM(Q1687:T1687)</x:f>
        <x:v>1.28</x:v>
      </x:c>
      <x:c r="V1687" s="18" t="n">
        <x:f>IF(U1687=0,0,N1687*Q1687/U1687)</x:f>
        <x:v>51.558749999999996</x:v>
      </x:c>
      <x:c r="W1687" s="18" t="n">
        <x:f>IF(U1687=0,0,P1687*Q1687/U1687)</x:f>
        <x:v>148.50000000000003</x:v>
      </x:c>
      <x:c r="X1687" s="18" t="n">
        <x:f>MAX(V1687,W1687*'01 Controls'!$E$12)</x:f>
        <x:v>51.558749999999996</x:v>
      </x:c>
      <x:c r="Y1687" s="18" t="n">
        <x:f>IF(U1687=0,0,N1687*R1687/U1687)</x:f>
        <x:v>0</x:v>
      </x:c>
      <x:c r="Z1687" s="18" t="n">
        <x:f>IF(U1687=0,0,P1687*R1687/U1687)</x:f>
        <x:v>0</x:v>
      </x:c>
      <x:c r="AA1687" s="18" t="n">
        <x:f>MAX(Y1687,Z1687*'01 Controls'!$E$13)</x:f>
        <x:v>0</x:v>
      </x:c>
      <x:c r="AB1687" s="18" t="n">
        <x:f>IF(U1687=0,0,N1687*S1687/U1687)</x:f>
        <x:v>278.41725</x:v>
      </x:c>
      <x:c r="AC1687" s="18" t="n">
        <x:f>IF(U1687=0,0,P1687*S1687/U1687)</x:f>
        <x:v>801.9000000000002</x:v>
      </x:c>
      <x:c r="AD1687" s="18" t="n">
        <x:f>MAX(AB1687,AC1687*'01 Controls'!$E$14)</x:f>
        <x:v>278.41725</x:v>
      </x:c>
      <x:c r="AE1687" s="18" t="n">
        <x:f>IF(U1687=0,0,N1687*T1687/U1687)</x:f>
        <x:v>0</x:v>
      </x:c>
      <x:c r="AF1687" s="18" t="n">
        <x:f>IF(U1687=0,0,P1687*T1687/U1687)</x:f>
        <x:v>0</x:v>
      </x:c>
      <x:c r="AG1687" s="18" t="n">
        <x:f>MAX(AE1687,AF1687*'01 Controls'!$E$15)</x:f>
        <x:v>0</x:v>
      </x:c>
      <x:c r="AH1687" s="18" t="n">
        <x:f>SUM(V1687,Y1687,AB1687,AE1687)</x:f>
        <x:v>329.976</x:v>
      </x:c>
      <x:c r="AI1687" s="18" t="n">
        <x:f>N1687-AH1687</x:f>
        <x:v>0</x:v>
      </x:c>
      <x:c r="AJ1687" s="18" t="n">
        <x:f>V1687*INDEX('07 Mode Capacity'!$P$6:$P$17,MATCH("AIR-"&amp;I1687,'07 Mode Capacity'!$C$6:$C$17,0))</x:f>
        <x:v>10.461995695187312</x:v>
      </x:c>
      <x:c r="AK1687" s="18" t="n">
        <x:f>Y1687*INDEX('07 Mode Capacity'!$P$6:$P$17,MATCH("OCEAN-"&amp;I1687,'07 Mode Capacity'!$C$6:$C$17,0))</x:f>
        <x:v>0</x:v>
      </x:c>
      <x:c r="AL1687" s="18" t="n">
        <x:f>AB1687*INDEX('07 Mode Capacity'!$P$6:$P$17,MATCH("LAND-"&amp;I1687,'07 Mode Capacity'!$C$6:$C$17,0))</x:f>
        <x:v>106.49485545201517</x:v>
      </x:c>
      <x:c r="AM1687" s="18" t="n">
        <x:f>AE1687*INDEX('07 Mode Capacity'!$P$6:$P$17,MATCH("INLAND-"&amp;I1687,'07 Mode Capacity'!$C$6:$C$17,0))</x:f>
        <x:v>0</x:v>
      </x:c>
      <x:c r="AN1687" s="18" t="n">
        <x:f>SUM(AJ1687:AM1687)</x:f>
        <x:v>116.95685114720249</x:v>
      </x:c>
      <x:c r="AO1687" s="17" t="n">
        <x:f>IF(N1687=0,1,AN1687/N1687)</x:f>
        <x:v>0.35444047793537253</x:v>
      </x:c>
      <x:c r="AP1687" s="11" t="str">
        <x:f>IF(AO1687&gt;='01 Controls'!$E$16,"PASS","FAIL")</x:f>
        <x:v>FAIL</x:v>
      </x:c>
      <x:c r="AQ1687" s="11" t="str">
        <x:v>UNQUANTIFIED</x:v>
      </x:c>
      <x:c r="AR1687" s="11" t="str">
        <x:v>Position-class planning record; serial item and receiver open</x:v>
      </x:c>
      <x:c r="AS1687" s="26"/>
      <x:c r="AT1687" s="26"/>
    </x:row>
    <x:row r="1688">
      <x:c r="C1688" s="11" t="str">
        <x:v>M1-I-PRG-BAT-22</x:v>
      </x:c>
      <x:c r="D1688" s="11" t="str">
        <x:v>M1</x:v>
      </x:c>
      <x:c r="E1688" s="11" t="str">
        <x:v>Western fire and heat</x:v>
      </x:c>
      <x:c r="F1688" s="11" t="str">
        <x:v>I-PRG</x:v>
      </x:c>
      <x:c r="G1688" s="11" t="str">
        <x:v>Power restoration group</x:v>
      </x:c>
      <x:c r="H1688" s="11" t="str">
        <x:v>BAT-22</x:v>
      </x:c>
      <x:c r="I1688" s="19" t="n">
        <x:v>48</x:v>
      </x:c>
      <x:c r="J1688" s="21" t="n">
        <x:v>3</x:v>
      </x:c>
      <x:c r="K1688" s="18" t="n">
        <x:f>'05 Cargo Register'!K344</x:f>
        <x:v>824.94</x:v>
      </x:c>
      <x:c r="L1688" s="18" t="n">
        <x:f>'05 Cargo Register'!N344</x:f>
        <x:v>47</x:v>
      </x:c>
      <x:c r="M1688" s="18" t="n">
        <x:f>'05 Cargo Register'!O344</x:f>
        <x:v>1240.8000000000002</x:v>
      </x:c>
      <x:c r="N1688" s="18" t="n">
        <x:f>J1688*K1688</x:f>
        <x:v>2474.82</x:v>
      </x:c>
      <x:c r="O1688" s="18" t="n">
        <x:f>J1688*L1688</x:f>
        <x:v>141</x:v>
      </x:c>
      <x:c r="P1688" s="18" t="n">
        <x:f>J1688*M1688</x:f>
        <x:v>3722.4000000000005</x:v>
      </x:c>
      <x:c r="Q1688" s="22" t="n">
        <x:f>'01 Controls'!$E$25*'02 Cargo Classes'!$M$9</x:f>
        <x:v>0</x:v>
      </x:c>
      <x:c r="R1688" s="22" t="n">
        <x:f>'01 Controls'!$F$25*'02 Cargo Classes'!$N$9</x:f>
        <x:v>0</x:v>
      </x:c>
      <x:c r="S1688" s="22" t="n">
        <x:f>'01 Controls'!$G$25*'02 Cargo Classes'!$O$9</x:f>
        <x:v>0.9</x:v>
      </x:c>
      <x:c r="T1688" s="22" t="n">
        <x:f>'01 Controls'!$H$25*'02 Cargo Classes'!$P$9</x:f>
        <x:v>0</x:v>
      </x:c>
      <x:c r="U1688" s="22" t="n">
        <x:f>SUM(Q1688:T1688)</x:f>
        <x:v>0.9</x:v>
      </x:c>
      <x:c r="V1688" s="18" t="n">
        <x:f>IF(U1688=0,0,N1688*Q1688/U1688)</x:f>
        <x:v>0</x:v>
      </x:c>
      <x:c r="W1688" s="18" t="n">
        <x:f>IF(U1688=0,0,P1688*Q1688/U1688)</x:f>
        <x:v>0</x:v>
      </x:c>
      <x:c r="X1688" s="18" t="n">
        <x:f>MAX(V1688,W1688*'01 Controls'!$E$12)</x:f>
        <x:v>0</x:v>
      </x:c>
      <x:c r="Y1688" s="18" t="n">
        <x:f>IF(U1688=0,0,N1688*R1688/U1688)</x:f>
        <x:v>0</x:v>
      </x:c>
      <x:c r="Z1688" s="18" t="n">
        <x:f>IF(U1688=0,0,P1688*R1688/U1688)</x:f>
        <x:v>0</x:v>
      </x:c>
      <x:c r="AA1688" s="18" t="n">
        <x:f>MAX(Y1688,Z1688*'01 Controls'!$E$13)</x:f>
        <x:v>0</x:v>
      </x:c>
      <x:c r="AB1688" s="18" t="n">
        <x:f>IF(U1688=0,0,N1688*S1688/U1688)</x:f>
        <x:v>2474.82</x:v>
      </x:c>
      <x:c r="AC1688" s="18" t="n">
        <x:f>IF(U1688=0,0,P1688*S1688/U1688)</x:f>
        <x:v>3722.4000000000005</x:v>
      </x:c>
      <x:c r="AD1688" s="18" t="n">
        <x:f>MAX(AB1688,AC1688*'01 Controls'!$E$14)</x:f>
        <x:v>2474.82</x:v>
      </x:c>
      <x:c r="AE1688" s="18" t="n">
        <x:f>IF(U1688=0,0,N1688*T1688/U1688)</x:f>
        <x:v>0</x:v>
      </x:c>
      <x:c r="AF1688" s="18" t="n">
        <x:f>IF(U1688=0,0,P1688*T1688/U1688)</x:f>
        <x:v>0</x:v>
      </x:c>
      <x:c r="AG1688" s="18" t="n">
        <x:f>MAX(AE1688,AF1688*'01 Controls'!$E$15)</x:f>
        <x:v>0</x:v>
      </x:c>
      <x:c r="AH1688" s="18" t="n">
        <x:f>SUM(V1688,Y1688,AB1688,AE1688)</x:f>
        <x:v>2474.82</x:v>
      </x:c>
      <x:c r="AI1688" s="18" t="n">
        <x:f>N1688-AH1688</x:f>
        <x:v>0</x:v>
      </x:c>
      <x:c r="AJ1688" s="18" t="n">
        <x:f>V1688*INDEX('07 Mode Capacity'!$P$6:$P$17,MATCH("AIR-"&amp;I1688,'07 Mode Capacity'!$C$6:$C$17,0))</x:f>
        <x:v>0</x:v>
      </x:c>
      <x:c r="AK1688" s="18" t="n">
        <x:f>Y1688*INDEX('07 Mode Capacity'!$P$6:$P$17,MATCH("OCEAN-"&amp;I1688,'07 Mode Capacity'!$C$6:$C$17,0))</x:f>
        <x:v>0</x:v>
      </x:c>
      <x:c r="AL1688" s="18" t="n">
        <x:f>AB1688*INDEX('07 Mode Capacity'!$P$6:$P$17,MATCH("LAND-"&amp;I1688,'07 Mode Capacity'!$C$6:$C$17,0))</x:f>
        <x:v>302.04650843199147</x:v>
      </x:c>
      <x:c r="AM1688" s="18" t="n">
        <x:f>AE1688*INDEX('07 Mode Capacity'!$P$6:$P$17,MATCH("INLAND-"&amp;I1688,'07 Mode Capacity'!$C$6:$C$17,0))</x:f>
        <x:v>0</x:v>
      </x:c>
      <x:c r="AN1688" s="18" t="n">
        <x:f>SUM(AJ1688:AM1688)</x:f>
        <x:v>302.04650843199147</x:v>
      </x:c>
      <x:c r="AO1688" s="17" t="n">
        <x:f>IF(N1688=0,1,AN1688/N1688)</x:f>
        <x:v>0.1220478695145471</x:v>
      </x:c>
      <x:c r="AP1688" s="11" t="str">
        <x:f>IF(AO1688&gt;='01 Controls'!$E$16,"PASS","FAIL")</x:f>
        <x:v>FAIL</x:v>
      </x:c>
      <x:c r="AQ1688" s="11" t="str">
        <x:v>UNQUANTIFIED</x:v>
      </x:c>
      <x:c r="AR1688" s="11" t="str">
        <x:v>Position-class planning record; serial item and receiver open</x:v>
      </x:c>
      <x:c r="AS1688" s="26"/>
      <x:c r="AT1688" s="26"/>
    </x:row>
    <x:row r="1689">
      <x:c r="C1689" s="11" t="str">
        <x:v>M1-I-PRG-TNK-20</x:v>
      </x:c>
      <x:c r="D1689" s="11" t="str">
        <x:v>M1</x:v>
      </x:c>
      <x:c r="E1689" s="11" t="str">
        <x:v>Western fire and heat</x:v>
      </x:c>
      <x:c r="F1689" s="11" t="str">
        <x:v>I-PRG</x:v>
      </x:c>
      <x:c r="G1689" s="11" t="str">
        <x:v>Power restoration group</x:v>
      </x:c>
      <x:c r="H1689" s="11" t="str">
        <x:v>TNK-20</x:v>
      </x:c>
      <x:c r="I1689" s="19" t="n">
        <x:v>48</x:v>
      </x:c>
      <x:c r="J1689" s="21" t="n">
        <x:v>3</x:v>
      </x:c>
      <x:c r="K1689" s="18" t="n">
        <x:f>'05 Cargo Register'!K345</x:f>
        <x:v>659.952</x:v>
      </x:c>
      <x:c r="L1689" s="18" t="n">
        <x:f>'05 Cargo Register'!N345</x:f>
        <x:v>39</x:v>
      </x:c>
      <x:c r="M1689" s="18" t="n">
        <x:f>'05 Cargo Register'!O345</x:f>
        <x:v>828.75</x:v>
      </x:c>
      <x:c r="N1689" s="18" t="n">
        <x:f>J1689*K1689</x:f>
        <x:v>1979.856</x:v>
      </x:c>
      <x:c r="O1689" s="18" t="n">
        <x:f>J1689*L1689</x:f>
        <x:v>117</x:v>
      </x:c>
      <x:c r="P1689" s="18" t="n">
        <x:f>J1689*M1689</x:f>
        <x:v>2486.25</x:v>
      </x:c>
      <x:c r="Q1689" s="22" t="n">
        <x:f>'01 Controls'!$E$25*'02 Cargo Classes'!$M$10</x:f>
        <x:v>0</x:v>
      </x:c>
      <x:c r="R1689" s="22" t="n">
        <x:f>'01 Controls'!$F$25*'02 Cargo Classes'!$N$10</x:f>
        <x:v>0</x:v>
      </x:c>
      <x:c r="S1689" s="22" t="n">
        <x:f>'01 Controls'!$G$25*'02 Cargo Classes'!$O$10</x:f>
        <x:v>0.9</x:v>
      </x:c>
      <x:c r="T1689" s="22" t="n">
        <x:f>'01 Controls'!$H$25*'02 Cargo Classes'!$P$10</x:f>
        <x:v>0</x:v>
      </x:c>
      <x:c r="U1689" s="22" t="n">
        <x:f>SUM(Q1689:T1689)</x:f>
        <x:v>0.9</x:v>
      </x:c>
      <x:c r="V1689" s="18" t="n">
        <x:f>IF(U1689=0,0,N1689*Q1689/U1689)</x:f>
        <x:v>0</x:v>
      </x:c>
      <x:c r="W1689" s="18" t="n">
        <x:f>IF(U1689=0,0,P1689*Q1689/U1689)</x:f>
        <x:v>0</x:v>
      </x:c>
      <x:c r="X1689" s="18" t="n">
        <x:f>MAX(V1689,W1689*'01 Controls'!$E$12)</x:f>
        <x:v>0</x:v>
      </x:c>
      <x:c r="Y1689" s="18" t="n">
        <x:f>IF(U1689=0,0,N1689*R1689/U1689)</x:f>
        <x:v>0</x:v>
      </x:c>
      <x:c r="Z1689" s="18" t="n">
        <x:f>IF(U1689=0,0,P1689*R1689/U1689)</x:f>
        <x:v>0</x:v>
      </x:c>
      <x:c r="AA1689" s="18" t="n">
        <x:f>MAX(Y1689,Z1689*'01 Controls'!$E$13)</x:f>
        <x:v>0</x:v>
      </x:c>
      <x:c r="AB1689" s="18" t="n">
        <x:f>IF(U1689=0,0,N1689*S1689/U1689)</x:f>
        <x:v>1979.856</x:v>
      </x:c>
      <x:c r="AC1689" s="18" t="n">
        <x:f>IF(U1689=0,0,P1689*S1689/U1689)</x:f>
        <x:v>2486.25</x:v>
      </x:c>
      <x:c r="AD1689" s="18" t="n">
        <x:f>MAX(AB1689,AC1689*'01 Controls'!$E$14)</x:f>
        <x:v>1979.856</x:v>
      </x:c>
      <x:c r="AE1689" s="18" t="n">
        <x:f>IF(U1689=0,0,N1689*T1689/U1689)</x:f>
        <x:v>0</x:v>
      </x:c>
      <x:c r="AF1689" s="18" t="n">
        <x:f>IF(U1689=0,0,P1689*T1689/U1689)</x:f>
        <x:v>0</x:v>
      </x:c>
      <x:c r="AG1689" s="18" t="n">
        <x:f>MAX(AE1689,AF1689*'01 Controls'!$E$15)</x:f>
        <x:v>0</x:v>
      </x:c>
      <x:c r="AH1689" s="18" t="n">
        <x:f>SUM(V1689,Y1689,AB1689,AE1689)</x:f>
        <x:v>1979.856</x:v>
      </x:c>
      <x:c r="AI1689" s="18" t="n">
        <x:f>N1689-AH1689</x:f>
        <x:v>0</x:v>
      </x:c>
      <x:c r="AJ1689" s="18" t="n">
        <x:f>V1689*INDEX('07 Mode Capacity'!$P$6:$P$17,MATCH("AIR-"&amp;I1689,'07 Mode Capacity'!$C$6:$C$17,0))</x:f>
        <x:v>0</x:v>
      </x:c>
      <x:c r="AK1689" s="18" t="n">
        <x:f>Y1689*INDEX('07 Mode Capacity'!$P$6:$P$17,MATCH("OCEAN-"&amp;I1689,'07 Mode Capacity'!$C$6:$C$17,0))</x:f>
        <x:v>0</x:v>
      </x:c>
      <x:c r="AL1689" s="18" t="n">
        <x:f>AB1689*INDEX('07 Mode Capacity'!$P$6:$P$17,MATCH("LAND-"&amp;I1689,'07 Mode Capacity'!$C$6:$C$17,0))</x:f>
        <x:v>241.63720674559318</x:v>
      </x:c>
      <x:c r="AM1689" s="18" t="n">
        <x:f>AE1689*INDEX('07 Mode Capacity'!$P$6:$P$17,MATCH("INLAND-"&amp;I1689,'07 Mode Capacity'!$C$6:$C$17,0))</x:f>
        <x:v>0</x:v>
      </x:c>
      <x:c r="AN1689" s="18" t="n">
        <x:f>SUM(AJ1689:AM1689)</x:f>
        <x:v>241.63720674559318</x:v>
      </x:c>
      <x:c r="AO1689" s="17" t="n">
        <x:f>IF(N1689=0,1,AN1689/N1689)</x:f>
        <x:v>0.1220478695145471</x:v>
      </x:c>
      <x:c r="AP1689" s="11" t="str">
        <x:f>IF(AO1689&gt;='01 Controls'!$E$16,"PASS","FAIL")</x:f>
        <x:v>FAIL</x:v>
      </x:c>
      <x:c r="AQ1689" s="11" t="str">
        <x:v>UNQUANTIFIED</x:v>
      </x:c>
      <x:c r="AR1689" s="11" t="str">
        <x:v>Position-class planning record; serial item and receiver open</x:v>
      </x:c>
      <x:c r="AS1689" s="26"/>
      <x:c r="AT1689" s="26"/>
    </x:row>
    <x:row r="1690">
      <x:c r="C1690" s="11" t="str">
        <x:v>M1-I-PRG-FLR-24</x:v>
      </x:c>
      <x:c r="D1690" s="11" t="str">
        <x:v>M1</x:v>
      </x:c>
      <x:c r="E1690" s="11" t="str">
        <x:v>Western fire and heat</x:v>
      </x:c>
      <x:c r="F1690" s="11" t="str">
        <x:v>I-PRG</x:v>
      </x:c>
      <x:c r="G1690" s="11" t="str">
        <x:v>Power restoration group</x:v>
      </x:c>
      <x:c r="H1690" s="11" t="str">
        <x:v>FLR-24</x:v>
      </x:c>
      <x:c r="I1690" s="19" t="n">
        <x:v>48</x:v>
      </x:c>
      <x:c r="J1690" s="21" t="n">
        <x:v>3</x:v>
      </x:c>
      <x:c r="K1690" s="18" t="n">
        <x:f>'05 Cargo Register'!K346</x:f>
        <x:v>989.928</x:v>
      </x:c>
      <x:c r="L1690" s="18" t="n">
        <x:f>'05 Cargo Register'!N346</x:f>
        <x:v>49</x:v>
      </x:c>
      <x:c r="M1690" s="18" t="n">
        <x:f>'05 Cargo Register'!O346</x:f>
        <x:v>1568</x:v>
      </x:c>
      <x:c r="N1690" s="18" t="n">
        <x:f>J1690*K1690</x:f>
        <x:v>2969.784</x:v>
      </x:c>
      <x:c r="O1690" s="18" t="n">
        <x:f>J1690*L1690</x:f>
        <x:v>147</x:v>
      </x:c>
      <x:c r="P1690" s="18" t="n">
        <x:f>J1690*M1690</x:f>
        <x:v>4704</x:v>
      </x:c>
      <x:c r="Q1690" s="22" t="n">
        <x:f>'01 Controls'!$E$25*'02 Cargo Classes'!$M$11</x:f>
        <x:v>0</x:v>
      </x:c>
      <x:c r="R1690" s="22" t="n">
        <x:f>'01 Controls'!$F$25*'02 Cargo Classes'!$N$11</x:f>
        <x:v>0</x:v>
      </x:c>
      <x:c r="S1690" s="22" t="n">
        <x:f>'01 Controls'!$G$25*'02 Cargo Classes'!$O$11</x:f>
        <x:v>0.9</x:v>
      </x:c>
      <x:c r="T1690" s="22" t="n">
        <x:f>'01 Controls'!$H$25*'02 Cargo Classes'!$P$11</x:f>
        <x:v>0</x:v>
      </x:c>
      <x:c r="U1690" s="22" t="n">
        <x:f>SUM(Q1690:T1690)</x:f>
        <x:v>0.9</x:v>
      </x:c>
      <x:c r="V1690" s="18" t="n">
        <x:f>IF(U1690=0,0,N1690*Q1690/U1690)</x:f>
        <x:v>0</x:v>
      </x:c>
      <x:c r="W1690" s="18" t="n">
        <x:f>IF(U1690=0,0,P1690*Q1690/U1690)</x:f>
        <x:v>0</x:v>
      </x:c>
      <x:c r="X1690" s="18" t="n">
        <x:f>MAX(V1690,W1690*'01 Controls'!$E$12)</x:f>
        <x:v>0</x:v>
      </x:c>
      <x:c r="Y1690" s="18" t="n">
        <x:f>IF(U1690=0,0,N1690*R1690/U1690)</x:f>
        <x:v>0</x:v>
      </x:c>
      <x:c r="Z1690" s="18" t="n">
        <x:f>IF(U1690=0,0,P1690*R1690/U1690)</x:f>
        <x:v>0</x:v>
      </x:c>
      <x:c r="AA1690" s="18" t="n">
        <x:f>MAX(Y1690,Z1690*'01 Controls'!$E$13)</x:f>
        <x:v>0</x:v>
      </x:c>
      <x:c r="AB1690" s="18" t="n">
        <x:f>IF(U1690=0,0,N1690*S1690/U1690)</x:f>
        <x:v>2969.784</x:v>
      </x:c>
      <x:c r="AC1690" s="18" t="n">
        <x:f>IF(U1690=0,0,P1690*S1690/U1690)</x:f>
        <x:v>4704</x:v>
      </x:c>
      <x:c r="AD1690" s="18" t="n">
        <x:f>MAX(AB1690,AC1690*'01 Controls'!$E$14)</x:f>
        <x:v>2969.784</x:v>
      </x:c>
      <x:c r="AE1690" s="18" t="n">
        <x:f>IF(U1690=0,0,N1690*T1690/U1690)</x:f>
        <x:v>0</x:v>
      </x:c>
      <x:c r="AF1690" s="18" t="n">
        <x:f>IF(U1690=0,0,P1690*T1690/U1690)</x:f>
        <x:v>0</x:v>
      </x:c>
      <x:c r="AG1690" s="18" t="n">
        <x:f>MAX(AE1690,AF1690*'01 Controls'!$E$15)</x:f>
        <x:v>0</x:v>
      </x:c>
      <x:c r="AH1690" s="18" t="n">
        <x:f>SUM(V1690,Y1690,AB1690,AE1690)</x:f>
        <x:v>2969.784</x:v>
      </x:c>
      <x:c r="AI1690" s="18" t="n">
        <x:f>N1690-AH1690</x:f>
        <x:v>0</x:v>
      </x:c>
      <x:c r="AJ1690" s="18" t="n">
        <x:f>V1690*INDEX('07 Mode Capacity'!$P$6:$P$17,MATCH("AIR-"&amp;I1690,'07 Mode Capacity'!$C$6:$C$17,0))</x:f>
        <x:v>0</x:v>
      </x:c>
      <x:c r="AK1690" s="18" t="n">
        <x:f>Y1690*INDEX('07 Mode Capacity'!$P$6:$P$17,MATCH("OCEAN-"&amp;I1690,'07 Mode Capacity'!$C$6:$C$17,0))</x:f>
        <x:v>0</x:v>
      </x:c>
      <x:c r="AL1690" s="18" t="n">
        <x:f>AB1690*INDEX('07 Mode Capacity'!$P$6:$P$17,MATCH("LAND-"&amp;I1690,'07 Mode Capacity'!$C$6:$C$17,0))</x:f>
        <x:v>362.45581011838976</x:v>
      </x:c>
      <x:c r="AM1690" s="18" t="n">
        <x:f>AE1690*INDEX('07 Mode Capacity'!$P$6:$P$17,MATCH("INLAND-"&amp;I1690,'07 Mode Capacity'!$C$6:$C$17,0))</x:f>
        <x:v>0</x:v>
      </x:c>
      <x:c r="AN1690" s="18" t="n">
        <x:f>SUM(AJ1690:AM1690)</x:f>
        <x:v>362.45581011838976</x:v>
      </x:c>
      <x:c r="AO1690" s="17" t="n">
        <x:f>IF(N1690=0,1,AN1690/N1690)</x:f>
        <x:v>0.1220478695145471</x:v>
      </x:c>
      <x:c r="AP1690" s="11" t="str">
        <x:f>IF(AO1690&gt;='01 Controls'!$E$16,"PASS","FAIL")</x:f>
        <x:v>FAIL</x:v>
      </x:c>
      <x:c r="AQ1690" s="11" t="str">
        <x:v>UNQUANTIFIED</x:v>
      </x:c>
      <x:c r="AR1690" s="11" t="str">
        <x:v>Position-class planning record; serial item and receiver open</x:v>
      </x:c>
      <x:c r="AS1690" s="26"/>
      <x:c r="AT1690" s="26"/>
    </x:row>
    <x:row r="1691">
      <x:c r="C1691" s="11" t="str">
        <x:v>M1-I-PRG-ROL-30</x:v>
      </x:c>
      <x:c r="D1691" s="11" t="str">
        <x:v>M1</x:v>
      </x:c>
      <x:c r="E1691" s="11" t="str">
        <x:v>Western fire and heat</x:v>
      </x:c>
      <x:c r="F1691" s="11" t="str">
        <x:v>I-PRG</x:v>
      </x:c>
      <x:c r="G1691" s="11" t="str">
        <x:v>Power restoration group</x:v>
      </x:c>
      <x:c r="H1691" s="11" t="str">
        <x:v>ROL-30</x:v>
      </x:c>
      <x:c r="I1691" s="19" t="n">
        <x:v>48</x:v>
      </x:c>
      <x:c r="J1691" s="21" t="n">
        <x:v>3</x:v>
      </x:c>
      <x:c r="K1691" s="18" t="n">
        <x:f>'05 Cargo Register'!K347</x:f>
        <x:v>659.952</x:v>
      </x:c>
      <x:c r="L1691" s="18" t="n">
        <x:f>'05 Cargo Register'!N347</x:f>
        <x:v>28</x:v>
      </x:c>
      <x:c r="M1691" s="18" t="n">
        <x:f>'05 Cargo Register'!O347</x:f>
        <x:v>1785</x:v>
      </x:c>
      <x:c r="N1691" s="18" t="n">
        <x:f>J1691*K1691</x:f>
        <x:v>1979.856</x:v>
      </x:c>
      <x:c r="O1691" s="18" t="n">
        <x:f>J1691*L1691</x:f>
        <x:v>84</x:v>
      </x:c>
      <x:c r="P1691" s="18" t="n">
        <x:f>J1691*M1691</x:f>
        <x:v>5355</x:v>
      </x:c>
      <x:c r="Q1691" s="22" t="n">
        <x:f>'01 Controls'!$E$25*'02 Cargo Classes'!$M$12</x:f>
        <x:v>0</x:v>
      </x:c>
      <x:c r="R1691" s="22" t="n">
        <x:f>'01 Controls'!$F$25*'02 Cargo Classes'!$N$12</x:f>
        <x:v>0</x:v>
      </x:c>
      <x:c r="S1691" s="22" t="n">
        <x:f>'01 Controls'!$G$25*'02 Cargo Classes'!$O$12</x:f>
        <x:v>1.35</x:v>
      </x:c>
      <x:c r="T1691" s="22" t="n">
        <x:f>'01 Controls'!$H$25*'02 Cargo Classes'!$P$12</x:f>
        <x:v>0</x:v>
      </x:c>
      <x:c r="U1691" s="22" t="n">
        <x:f>SUM(Q1691:T1691)</x:f>
        <x:v>1.35</x:v>
      </x:c>
      <x:c r="V1691" s="18" t="n">
        <x:f>IF(U1691=0,0,N1691*Q1691/U1691)</x:f>
        <x:v>0</x:v>
      </x:c>
      <x:c r="W1691" s="18" t="n">
        <x:f>IF(U1691=0,0,P1691*Q1691/U1691)</x:f>
        <x:v>0</x:v>
      </x:c>
      <x:c r="X1691" s="18" t="n">
        <x:f>MAX(V1691,W1691*'01 Controls'!$E$12)</x:f>
        <x:v>0</x:v>
      </x:c>
      <x:c r="Y1691" s="18" t="n">
        <x:f>IF(U1691=0,0,N1691*R1691/U1691)</x:f>
        <x:v>0</x:v>
      </x:c>
      <x:c r="Z1691" s="18" t="n">
        <x:f>IF(U1691=0,0,P1691*R1691/U1691)</x:f>
        <x:v>0</x:v>
      </x:c>
      <x:c r="AA1691" s="18" t="n">
        <x:f>MAX(Y1691,Z1691*'01 Controls'!$E$13)</x:f>
        <x:v>0</x:v>
      </x:c>
      <x:c r="AB1691" s="18" t="n">
        <x:f>IF(U1691=0,0,N1691*S1691/U1691)</x:f>
        <x:v>1979.856</x:v>
      </x:c>
      <x:c r="AC1691" s="18" t="n">
        <x:f>IF(U1691=0,0,P1691*S1691/U1691)</x:f>
        <x:v>5355</x:v>
      </x:c>
      <x:c r="AD1691" s="18" t="n">
        <x:f>MAX(AB1691,AC1691*'01 Controls'!$E$14)</x:f>
        <x:v>1979.856</x:v>
      </x:c>
      <x:c r="AE1691" s="18" t="n">
        <x:f>IF(U1691=0,0,N1691*T1691/U1691)</x:f>
        <x:v>0</x:v>
      </x:c>
      <x:c r="AF1691" s="18" t="n">
        <x:f>IF(U1691=0,0,P1691*T1691/U1691)</x:f>
        <x:v>0</x:v>
      </x:c>
      <x:c r="AG1691" s="18" t="n">
        <x:f>MAX(AE1691,AF1691*'01 Controls'!$E$15)</x:f>
        <x:v>0</x:v>
      </x:c>
      <x:c r="AH1691" s="18" t="n">
        <x:f>SUM(V1691,Y1691,AB1691,AE1691)</x:f>
        <x:v>1979.856</x:v>
      </x:c>
      <x:c r="AI1691" s="18" t="n">
        <x:f>N1691-AH1691</x:f>
        <x:v>0</x:v>
      </x:c>
      <x:c r="AJ1691" s="18" t="n">
        <x:f>V1691*INDEX('07 Mode Capacity'!$P$6:$P$17,MATCH("AIR-"&amp;I1691,'07 Mode Capacity'!$C$6:$C$17,0))</x:f>
        <x:v>0</x:v>
      </x:c>
      <x:c r="AK1691" s="18" t="n">
        <x:f>Y1691*INDEX('07 Mode Capacity'!$P$6:$P$17,MATCH("OCEAN-"&amp;I1691,'07 Mode Capacity'!$C$6:$C$17,0))</x:f>
        <x:v>0</x:v>
      </x:c>
      <x:c r="AL1691" s="18" t="n">
        <x:f>AB1691*INDEX('07 Mode Capacity'!$P$6:$P$17,MATCH("LAND-"&amp;I1691,'07 Mode Capacity'!$C$6:$C$17,0))</x:f>
        <x:v>241.63720674559318</x:v>
      </x:c>
      <x:c r="AM1691" s="18" t="n">
        <x:f>AE1691*INDEX('07 Mode Capacity'!$P$6:$P$17,MATCH("INLAND-"&amp;I1691,'07 Mode Capacity'!$C$6:$C$17,0))</x:f>
        <x:v>0</x:v>
      </x:c>
      <x:c r="AN1691" s="18" t="n">
        <x:f>SUM(AJ1691:AM1691)</x:f>
        <x:v>241.63720674559318</x:v>
      </x:c>
      <x:c r="AO1691" s="17" t="n">
        <x:f>IF(N1691=0,1,AN1691/N1691)</x:f>
        <x:v>0.1220478695145471</x:v>
      </x:c>
      <x:c r="AP1691" s="11" t="str">
        <x:f>IF(AO1691&gt;='01 Controls'!$E$16,"PASS","FAIL")</x:f>
        <x:v>FAIL</x:v>
      </x:c>
      <x:c r="AQ1691" s="11" t="str">
        <x:v>UNQUANTIFIED</x:v>
      </x:c>
      <x:c r="AR1691" s="11" t="str">
        <x:v>Position-class planning record; serial item and receiver open</x:v>
      </x:c>
      <x:c r="AS1691" s="26"/>
      <x:c r="AT1691" s="26"/>
    </x:row>
    <x:row r="1692">
      <x:c r="C1692" s="11" t="str">
        <x:v>M1-I-PRG-LIN-18</x:v>
      </x:c>
      <x:c r="D1692" s="11" t="str">
        <x:v>M1</x:v>
      </x:c>
      <x:c r="E1692" s="11" t="str">
        <x:v>Western fire and heat</x:v>
      </x:c>
      <x:c r="F1692" s="11" t="str">
        <x:v>I-PRG</x:v>
      </x:c>
      <x:c r="G1692" s="11" t="str">
        <x:v>Power restoration group</x:v>
      </x:c>
      <x:c r="H1692" s="11" t="str">
        <x:v>LIN-18</x:v>
      </x:c>
      <x:c r="I1692" s="19" t="n">
        <x:v>72</x:v>
      </x:c>
      <x:c r="J1692" s="21" t="n">
        <x:v>3</x:v>
      </x:c>
      <x:c r="K1692" s="18" t="n">
        <x:f>'05 Cargo Register'!K348</x:f>
        <x:v>549.96</x:v>
      </x:c>
      <x:c r="L1692" s="18" t="n">
        <x:f>'05 Cargo Register'!N348</x:f>
        <x:v>39</x:v>
      </x:c>
      <x:c r="M1692" s="18" t="n">
        <x:f>'05 Cargo Register'!O348</x:f>
        <x:v>1716</x:v>
      </x:c>
      <x:c r="N1692" s="18" t="n">
        <x:f>J1692*K1692</x:f>
        <x:v>1649.88</x:v>
      </x:c>
      <x:c r="O1692" s="18" t="n">
        <x:f>J1692*L1692</x:f>
        <x:v>117</x:v>
      </x:c>
      <x:c r="P1692" s="18" t="n">
        <x:f>J1692*M1692</x:f>
        <x:v>5148</x:v>
      </x:c>
      <x:c r="Q1692" s="22" t="n">
        <x:f>'01 Controls'!$E$25*'02 Cargo Classes'!$M$13</x:f>
        <x:v>0</x:v>
      </x:c>
      <x:c r="R1692" s="22" t="n">
        <x:f>'01 Controls'!$F$25*'02 Cargo Classes'!$N$13</x:f>
        <x:v>0</x:v>
      </x:c>
      <x:c r="S1692" s="22" t="n">
        <x:f>'01 Controls'!$G$25*'02 Cargo Classes'!$O$13</x:f>
        <x:v>0.9</x:v>
      </x:c>
      <x:c r="T1692" s="22" t="n">
        <x:f>'01 Controls'!$H$25*'02 Cargo Classes'!$P$13</x:f>
        <x:v>0</x:v>
      </x:c>
      <x:c r="U1692" s="22" t="n">
        <x:f>SUM(Q1692:T1692)</x:f>
        <x:v>0.9</x:v>
      </x:c>
      <x:c r="V1692" s="18" t="n">
        <x:f>IF(U1692=0,0,N1692*Q1692/U1692)</x:f>
        <x:v>0</x:v>
      </x:c>
      <x:c r="W1692" s="18" t="n">
        <x:f>IF(U1692=0,0,P1692*Q1692/U1692)</x:f>
        <x:v>0</x:v>
      </x:c>
      <x:c r="X1692" s="18" t="n">
        <x:f>MAX(V1692,W1692*'01 Controls'!$E$12)</x:f>
        <x:v>0</x:v>
      </x:c>
      <x:c r="Y1692" s="18" t="n">
        <x:f>IF(U1692=0,0,N1692*R1692/U1692)</x:f>
        <x:v>0</x:v>
      </x:c>
      <x:c r="Z1692" s="18" t="n">
        <x:f>IF(U1692=0,0,P1692*R1692/U1692)</x:f>
        <x:v>0</x:v>
      </x:c>
      <x:c r="AA1692" s="18" t="n">
        <x:f>MAX(Y1692,Z1692*'01 Controls'!$E$13)</x:f>
        <x:v>0</x:v>
      </x:c>
      <x:c r="AB1692" s="18" t="n">
        <x:f>IF(U1692=0,0,N1692*S1692/U1692)</x:f>
        <x:v>1649.88</x:v>
      </x:c>
      <x:c r="AC1692" s="18" t="n">
        <x:f>IF(U1692=0,0,P1692*S1692/U1692)</x:f>
        <x:v>5148</x:v>
      </x:c>
      <x:c r="AD1692" s="18" t="n">
        <x:f>MAX(AB1692,AC1692*'01 Controls'!$E$14)</x:f>
        <x:v>1649.88</x:v>
      </x:c>
      <x:c r="AE1692" s="18" t="n">
        <x:f>IF(U1692=0,0,N1692*T1692/U1692)</x:f>
        <x:v>0</x:v>
      </x:c>
      <x:c r="AF1692" s="18" t="n">
        <x:f>IF(U1692=0,0,P1692*T1692/U1692)</x:f>
        <x:v>0</x:v>
      </x:c>
      <x:c r="AG1692" s="18" t="n">
        <x:f>MAX(AE1692,AF1692*'01 Controls'!$E$15)</x:f>
        <x:v>0</x:v>
      </x:c>
      <x:c r="AH1692" s="18" t="n">
        <x:f>SUM(V1692,Y1692,AB1692,AE1692)</x:f>
        <x:v>1649.88</x:v>
      </x:c>
      <x:c r="AI1692" s="18" t="n">
        <x:f>N1692-AH1692</x:f>
        <x:v>0</x:v>
      </x:c>
      <x:c r="AJ1692" s="18" t="n">
        <x:f>V1692*INDEX('07 Mode Capacity'!$P$6:$P$17,MATCH("AIR-"&amp;I1692,'07 Mode Capacity'!$C$6:$C$17,0))</x:f>
        <x:v>0</x:v>
      </x:c>
      <x:c r="AK1692" s="18" t="n">
        <x:f>Y1692*INDEX('07 Mode Capacity'!$P$6:$P$17,MATCH("OCEAN-"&amp;I1692,'07 Mode Capacity'!$C$6:$C$17,0))</x:f>
        <x:v>0</x:v>
      </x:c>
      <x:c r="AL1692" s="18" t="n">
        <x:f>AB1692*INDEX('07 Mode Capacity'!$P$6:$P$17,MATCH("LAND-"&amp;I1692,'07 Mode Capacity'!$C$6:$C$17,0))</x:f>
        <x:v>1179.6810696603018</x:v>
      </x:c>
      <x:c r="AM1692" s="18" t="n">
        <x:f>AE1692*INDEX('07 Mode Capacity'!$P$6:$P$17,MATCH("INLAND-"&amp;I1692,'07 Mode Capacity'!$C$6:$C$17,0))</x:f>
        <x:v>0</x:v>
      </x:c>
      <x:c r="AN1692" s="18" t="n">
        <x:f>SUM(AJ1692:AM1692)</x:f>
        <x:v>1179.6810696603018</x:v>
      </x:c>
      <x:c r="AO1692" s="17" t="n">
        <x:f>IF(N1692=0,1,AN1692/N1692)</x:f>
        <x:v>0.7150102247801668</x:v>
      </x:c>
      <x:c r="AP1692" s="11" t="str">
        <x:f>IF(AO1692&gt;='01 Controls'!$E$16,"PASS","FAIL")</x:f>
        <x:v>FAIL</x:v>
      </x:c>
      <x:c r="AQ1692" s="11" t="str">
        <x:v>UNQUANTIFIED</x:v>
      </x:c>
      <x:c r="AR1692" s="11" t="str">
        <x:v>Position-class planning record; serial item and receiver open</x:v>
      </x:c>
      <x:c r="AS1692" s="26"/>
      <x:c r="AT1692" s="26"/>
    </x:row>
    <x:row r="1693">
      <x:c r="C1693" s="11" t="str">
        <x:v>M1-I-PRG-BLK-08</x:v>
      </x:c>
      <x:c r="D1693" s="11" t="str">
        <x:v>M1</x:v>
      </x:c>
      <x:c r="E1693" s="11" t="str">
        <x:v>Western fire and heat</x:v>
      </x:c>
      <x:c r="F1693" s="11" t="str">
        <x:v>I-PRG</x:v>
      </x:c>
      <x:c r="G1693" s="11" t="str">
        <x:v>Power restoration group</x:v>
      </x:c>
      <x:c r="H1693" s="11" t="str">
        <x:v>BLK-08</x:v>
      </x:c>
      <x:c r="I1693" s="19" t="n">
        <x:v>48</x:v>
      </x:c>
      <x:c r="J1693" s="21" t="n">
        <x:v>3</x:v>
      </x:c>
      <x:c r="K1693" s="18" t="n">
        <x:f>'05 Cargo Register'!K349</x:f>
        <x:v>164.988</x:v>
      </x:c>
      <x:c r="L1693" s="18" t="n">
        <x:f>'05 Cargo Register'!N349</x:f>
        <x:v>26</x:v>
      </x:c>
      <x:c r="M1693" s="18" t="n">
        <x:f>'05 Cargo Register'!O349</x:f>
        <x:v>1326</x:v>
      </x:c>
      <x:c r="N1693" s="18" t="n">
        <x:f>J1693*K1693</x:f>
        <x:v>494.964</x:v>
      </x:c>
      <x:c r="O1693" s="18" t="n">
        <x:f>J1693*L1693</x:f>
        <x:v>78</x:v>
      </x:c>
      <x:c r="P1693" s="18" t="n">
        <x:f>J1693*M1693</x:f>
        <x:v>3978</x:v>
      </x:c>
      <x:c r="Q1693" s="22" t="n">
        <x:f>'01 Controls'!$E$25*'02 Cargo Classes'!$M$14</x:f>
        <x:v>0.1</x:v>
      </x:c>
      <x:c r="R1693" s="22" t="n">
        <x:f>'01 Controls'!$F$25*'02 Cargo Classes'!$N$14</x:f>
        <x:v>0</x:v>
      </x:c>
      <x:c r="S1693" s="22" t="n">
        <x:f>'01 Controls'!$G$25*'02 Cargo Classes'!$O$14</x:f>
        <x:v>0.9</x:v>
      </x:c>
      <x:c r="T1693" s="22" t="n">
        <x:f>'01 Controls'!$H$25*'02 Cargo Classes'!$P$14</x:f>
        <x:v>0</x:v>
      </x:c>
      <x:c r="U1693" s="22" t="n">
        <x:f>SUM(Q1693:T1693)</x:f>
        <x:v>1</x:v>
      </x:c>
      <x:c r="V1693" s="18" t="n">
        <x:f>IF(U1693=0,0,N1693*Q1693/U1693)</x:f>
        <x:v>49.4964</x:v>
      </x:c>
      <x:c r="W1693" s="18" t="n">
        <x:f>IF(U1693=0,0,P1693*Q1693/U1693)</x:f>
        <x:v>397.8</x:v>
      </x:c>
      <x:c r="X1693" s="18" t="n">
        <x:f>MAX(V1693,W1693*'01 Controls'!$E$12)</x:f>
        <x:v>99.45</x:v>
      </x:c>
      <x:c r="Y1693" s="18" t="n">
        <x:f>IF(U1693=0,0,N1693*R1693/U1693)</x:f>
        <x:v>0</x:v>
      </x:c>
      <x:c r="Z1693" s="18" t="n">
        <x:f>IF(U1693=0,0,P1693*R1693/U1693)</x:f>
        <x:v>0</x:v>
      </x:c>
      <x:c r="AA1693" s="18" t="n">
        <x:f>MAX(Y1693,Z1693*'01 Controls'!$E$13)</x:f>
        <x:v>0</x:v>
      </x:c>
      <x:c r="AB1693" s="18" t="n">
        <x:f>IF(U1693=0,0,N1693*S1693/U1693)</x:f>
        <x:v>445.4676</x:v>
      </x:c>
      <x:c r="AC1693" s="18" t="n">
        <x:f>IF(U1693=0,0,P1693*S1693/U1693)</x:f>
        <x:v>3580.2000000000003</x:v>
      </x:c>
      <x:c r="AD1693" s="18" t="n">
        <x:f>MAX(AB1693,AC1693*'01 Controls'!$E$14)</x:f>
        <x:v>716.0400000000001</x:v>
      </x:c>
      <x:c r="AE1693" s="18" t="n">
        <x:f>IF(U1693=0,0,N1693*T1693/U1693)</x:f>
        <x:v>0</x:v>
      </x:c>
      <x:c r="AF1693" s="18" t="n">
        <x:f>IF(U1693=0,0,P1693*T1693/U1693)</x:f>
        <x:v>0</x:v>
      </x:c>
      <x:c r="AG1693" s="18" t="n">
        <x:f>MAX(AE1693,AF1693*'01 Controls'!$E$15)</x:f>
        <x:v>0</x:v>
      </x:c>
      <x:c r="AH1693" s="18" t="n">
        <x:f>SUM(V1693,Y1693,AB1693,AE1693)</x:f>
        <x:v>494.964</x:v>
      </x:c>
      <x:c r="AI1693" s="18" t="n">
        <x:f>N1693-AH1693</x:f>
        <x:v>0</x:v>
      </x:c>
      <x:c r="AJ1693" s="18" t="n">
        <x:f>V1693*INDEX('07 Mode Capacity'!$P$6:$P$17,MATCH("AIR-"&amp;I1693,'07 Mode Capacity'!$C$6:$C$17,0))</x:f>
        <x:v>13.875605876950145</x:v>
      </x:c>
      <x:c r="AK1693" s="18" t="n">
        <x:f>Y1693*INDEX('07 Mode Capacity'!$P$6:$P$17,MATCH("OCEAN-"&amp;I1693,'07 Mode Capacity'!$C$6:$C$17,0))</x:f>
        <x:v>0</x:v>
      </x:c>
      <x:c r="AL1693" s="18" t="n">
        <x:f>AB1693*INDEX('07 Mode Capacity'!$P$6:$P$17,MATCH("LAND-"&amp;I1693,'07 Mode Capacity'!$C$6:$C$17,0))</x:f>
        <x:v>54.36837151775846</x:v>
      </x:c>
      <x:c r="AM1693" s="18" t="n">
        <x:f>AE1693*INDEX('07 Mode Capacity'!$P$6:$P$17,MATCH("INLAND-"&amp;I1693,'07 Mode Capacity'!$C$6:$C$17,0))</x:f>
        <x:v>0</x:v>
      </x:c>
      <x:c r="AN1693" s="18" t="n">
        <x:f>SUM(AJ1693:AM1693)</x:f>
        <x:v>68.24397739470861</x:v>
      </x:c>
      <x:c r="AO1693" s="17" t="n">
        <x:f>IF(N1693=0,1,AN1693/N1693)</x:f>
        <x:v>0.13787664839202166</x:v>
      </x:c>
      <x:c r="AP1693" s="11" t="str">
        <x:f>IF(AO1693&gt;='01 Controls'!$E$16,"PASS","FAIL")</x:f>
        <x:v>FAIL</x:v>
      </x:c>
      <x:c r="AQ1693" s="11" t="str">
        <x:v>UNQUANTIFIED</x:v>
      </x:c>
      <x:c r="AR1693" s="11" t="str">
        <x:v>Position-class planning record; serial item and receiver open</x:v>
      </x:c>
      <x:c r="AS1693" s="26"/>
      <x:c r="AT1693" s="26"/>
    </x:row>
    <x:row r="1694">
      <x:c r="C1694" s="11" t="str">
        <x:v>M1-I-PRG-OOG-80</x:v>
      </x:c>
      <x:c r="D1694" s="11" t="str">
        <x:v>M1</x:v>
      </x:c>
      <x:c r="E1694" s="11" t="str">
        <x:v>Western fire and heat</x:v>
      </x:c>
      <x:c r="F1694" s="11" t="str">
        <x:v>I-PRG</x:v>
      </x:c>
      <x:c r="G1694" s="11" t="str">
        <x:v>Power restoration group</x:v>
      </x:c>
      <x:c r="H1694" s="11" t="str">
        <x:v>OOG-80</x:v>
      </x:c>
      <x:c r="I1694" s="19" t="n">
        <x:v>72</x:v>
      </x:c>
      <x:c r="J1694" s="21" t="n">
        <x:v>3</x:v>
      </x:c>
      <x:c r="K1694" s="18" t="n">
        <x:f>'05 Cargo Register'!K350</x:f>
        <x:v>659.952</x:v>
      </x:c>
      <x:c r="L1694" s="18" t="n">
        <x:f>'05 Cargo Register'!N350</x:f>
        <x:v>11</x:v>
      </x:c>
      <x:c r="M1694" s="18" t="n">
        <x:f>'05 Cargo Register'!O350</x:f>
        <x:v>1936</x:v>
      </x:c>
      <x:c r="N1694" s="18" t="n">
        <x:f>J1694*K1694</x:f>
        <x:v>1979.856</x:v>
      </x:c>
      <x:c r="O1694" s="18" t="n">
        <x:f>J1694*L1694</x:f>
        <x:v>33</x:v>
      </x:c>
      <x:c r="P1694" s="18" t="n">
        <x:f>J1694*M1694</x:f>
        <x:v>5808</x:v>
      </x:c>
      <x:c r="Q1694" s="22" t="n">
        <x:f>'01 Controls'!$E$25*'02 Cargo Classes'!$M$15</x:f>
        <x:v>0</x:v>
      </x:c>
      <x:c r="R1694" s="22" t="n">
        <x:f>'01 Controls'!$F$25*'02 Cargo Classes'!$N$15</x:f>
        <x:v>0</x:v>
      </x:c>
      <x:c r="S1694" s="22" t="n">
        <x:f>'01 Controls'!$G$25*'02 Cargo Classes'!$O$15</x:f>
        <x:v>0.54</x:v>
      </x:c>
      <x:c r="T1694" s="22" t="n">
        <x:f>'01 Controls'!$H$25*'02 Cargo Classes'!$P$15</x:f>
        <x:v>0</x:v>
      </x:c>
      <x:c r="U1694" s="22" t="n">
        <x:f>SUM(Q1694:T1694)</x:f>
        <x:v>0.54</x:v>
      </x:c>
      <x:c r="V1694" s="18" t="n">
        <x:f>IF(U1694=0,0,N1694*Q1694/U1694)</x:f>
        <x:v>0</x:v>
      </x:c>
      <x:c r="W1694" s="18" t="n">
        <x:f>IF(U1694=0,0,P1694*Q1694/U1694)</x:f>
        <x:v>0</x:v>
      </x:c>
      <x:c r="X1694" s="18" t="n">
        <x:f>MAX(V1694,W1694*'01 Controls'!$E$12)</x:f>
        <x:v>0</x:v>
      </x:c>
      <x:c r="Y1694" s="18" t="n">
        <x:f>IF(U1694=0,0,N1694*R1694/U1694)</x:f>
        <x:v>0</x:v>
      </x:c>
      <x:c r="Z1694" s="18" t="n">
        <x:f>IF(U1694=0,0,P1694*R1694/U1694)</x:f>
        <x:v>0</x:v>
      </x:c>
      <x:c r="AA1694" s="18" t="n">
        <x:f>MAX(Y1694,Z1694*'01 Controls'!$E$13)</x:f>
        <x:v>0</x:v>
      </x:c>
      <x:c r="AB1694" s="18" t="n">
        <x:f>IF(U1694=0,0,N1694*S1694/U1694)</x:f>
        <x:v>1979.8560000000002</x:v>
      </x:c>
      <x:c r="AC1694" s="18" t="n">
        <x:f>IF(U1694=0,0,P1694*S1694/U1694)</x:f>
        <x:v>5808</x:v>
      </x:c>
      <x:c r="AD1694" s="18" t="n">
        <x:f>MAX(AB1694,AC1694*'01 Controls'!$E$14)</x:f>
        <x:v>1979.8560000000002</x:v>
      </x:c>
      <x:c r="AE1694" s="18" t="n">
        <x:f>IF(U1694=0,0,N1694*T1694/U1694)</x:f>
        <x:v>0</x:v>
      </x:c>
      <x:c r="AF1694" s="18" t="n">
        <x:f>IF(U1694=0,0,P1694*T1694/U1694)</x:f>
        <x:v>0</x:v>
      </x:c>
      <x:c r="AG1694" s="18" t="n">
        <x:f>MAX(AE1694,AF1694*'01 Controls'!$E$15)</x:f>
        <x:v>0</x:v>
      </x:c>
      <x:c r="AH1694" s="18" t="n">
        <x:f>SUM(V1694,Y1694,AB1694,AE1694)</x:f>
        <x:v>1979.8560000000002</x:v>
      </x:c>
      <x:c r="AI1694" s="18" t="n">
        <x:f>N1694-AH1694</x:f>
        <x:v>-2.2737367544323206e-13</x:v>
      </x:c>
      <x:c r="AJ1694" s="18" t="n">
        <x:f>V1694*INDEX('07 Mode Capacity'!$P$6:$P$17,MATCH("AIR-"&amp;I1694,'07 Mode Capacity'!$C$6:$C$17,0))</x:f>
        <x:v>0</x:v>
      </x:c>
      <x:c r="AK1694" s="18" t="n">
        <x:f>Y1694*INDEX('07 Mode Capacity'!$P$6:$P$17,MATCH("OCEAN-"&amp;I1694,'07 Mode Capacity'!$C$6:$C$17,0))</x:f>
        <x:v>0</x:v>
      </x:c>
      <x:c r="AL1694" s="18" t="n">
        <x:f>AB1694*INDEX('07 Mode Capacity'!$P$6:$P$17,MATCH("LAND-"&amp;I1694,'07 Mode Capacity'!$C$6:$C$17,0))</x:f>
        <x:v>1415.6172835923621</x:v>
      </x:c>
      <x:c r="AM1694" s="18" t="n">
        <x:f>AE1694*INDEX('07 Mode Capacity'!$P$6:$P$17,MATCH("INLAND-"&amp;I1694,'07 Mode Capacity'!$C$6:$C$17,0))</x:f>
        <x:v>0</x:v>
      </x:c>
      <x:c r="AN1694" s="18" t="n">
        <x:f>SUM(AJ1694:AM1694)</x:f>
        <x:v>1415.6172835923621</x:v>
      </x:c>
      <x:c r="AO1694" s="17" t="n">
        <x:f>IF(N1694=0,1,AN1694/N1694)</x:f>
        <x:v>0.715010224780167</x:v>
      </x:c>
      <x:c r="AP1694" s="11" t="str">
        <x:f>IF(AO1694&gt;='01 Controls'!$E$16,"PASS","FAIL")</x:f>
        <x:v>FAIL</x:v>
      </x:c>
      <x:c r="AQ1694" s="11" t="str">
        <x:v>UNQUANTIFIED</x:v>
      </x:c>
      <x:c r="AR1694" s="11" t="str">
        <x:v>Position-class planning record; serial item and receiver open</x:v>
      </x:c>
      <x:c r="AS1694" s="26"/>
      <x:c r="AT1694" s="26"/>
    </x:row>
    <x:row r="1695">
      <x:c r="C1695" s="11" t="str">
        <x:v>M1-I-GBG-APL-45</x:v>
      </x:c>
      <x:c r="D1695" s="11" t="str">
        <x:v>M1</x:v>
      </x:c>
      <x:c r="E1695" s="11" t="str">
        <x:v>Western fire and heat</x:v>
      </x:c>
      <x:c r="F1695" s="11" t="str">
        <x:v>I-GBG</x:v>
      </x:c>
      <x:c r="G1695" s="11" t="str">
        <x:v>Grid bridge group</x:v>
      </x:c>
      <x:c r="H1695" s="11" t="str">
        <x:v>APL-45</x:v>
      </x:c>
      <x:c r="I1695" s="19" t="n">
        <x:v>24</x:v>
      </x:c>
      <x:c r="J1695" s="21" t="n">
        <x:v>2</x:v>
      </x:c>
      <x:c r="K1695" s="18" t="n">
        <x:f>'05 Cargo Register'!K351</x:f>
        <x:v>180</x:v>
      </x:c>
      <x:c r="L1695" s="18" t="n">
        <x:f>'05 Cargo Register'!N351</x:f>
        <x:v>48</x:v>
      </x:c>
      <x:c r="M1695" s="18" t="n">
        <x:f>'05 Cargo Register'!O351</x:f>
        <x:v>360</x:v>
      </x:c>
      <x:c r="N1695" s="18" t="n">
        <x:f>J1695*K1695</x:f>
        <x:v>360</x:v>
      </x:c>
      <x:c r="O1695" s="18" t="n">
        <x:f>J1695*L1695</x:f>
        <x:v>96</x:v>
      </x:c>
      <x:c r="P1695" s="18" t="n">
        <x:f>J1695*M1695</x:f>
        <x:v>720</x:v>
      </x:c>
      <x:c r="Q1695" s="22" t="n">
        <x:f>'01 Controls'!$E$25*'02 Cargo Classes'!$M$6</x:f>
        <x:v>0.30000000000000004</x:v>
      </x:c>
      <x:c r="R1695" s="22" t="n">
        <x:f>'01 Controls'!$F$25*'02 Cargo Classes'!$N$6</x:f>
        <x:v>0</x:v>
      </x:c>
      <x:c r="S1695" s="22" t="n">
        <x:f>'01 Controls'!$G$25*'02 Cargo Classes'!$O$6</x:f>
        <x:v>0.9</x:v>
      </x:c>
      <x:c r="T1695" s="22" t="n">
        <x:f>'01 Controls'!$H$25*'02 Cargo Classes'!$P$6</x:f>
        <x:v>0</x:v>
      </x:c>
      <x:c r="U1695" s="22" t="n">
        <x:f>SUM(Q1695:T1695)</x:f>
        <x:v>1.2000000000000002</x:v>
      </x:c>
      <x:c r="V1695" s="18" t="n">
        <x:f>IF(U1695=0,0,N1695*Q1695/U1695)</x:f>
        <x:v>90</x:v>
      </x:c>
      <x:c r="W1695" s="18" t="n">
        <x:f>IF(U1695=0,0,P1695*Q1695/U1695)</x:f>
        <x:v>180</x:v>
      </x:c>
      <x:c r="X1695" s="18" t="n">
        <x:f>MAX(V1695,W1695*'01 Controls'!$E$12)</x:f>
        <x:v>90</x:v>
      </x:c>
      <x:c r="Y1695" s="18" t="n">
        <x:f>IF(U1695=0,0,N1695*R1695/U1695)</x:f>
        <x:v>0</x:v>
      </x:c>
      <x:c r="Z1695" s="18" t="n">
        <x:f>IF(U1695=0,0,P1695*R1695/U1695)</x:f>
        <x:v>0</x:v>
      </x:c>
      <x:c r="AA1695" s="18" t="n">
        <x:f>MAX(Y1695,Z1695*'01 Controls'!$E$13)</x:f>
        <x:v>0</x:v>
      </x:c>
      <x:c r="AB1695" s="18" t="n">
        <x:f>IF(U1695=0,0,N1695*S1695/U1695)</x:f>
        <x:v>269.99999999999994</x:v>
      </x:c>
      <x:c r="AC1695" s="18" t="n">
        <x:f>IF(U1695=0,0,P1695*S1695/U1695)</x:f>
        <x:v>539.9999999999999</x:v>
      </x:c>
      <x:c r="AD1695" s="18" t="n">
        <x:f>MAX(AB1695,AC1695*'01 Controls'!$E$14)</x:f>
        <x:v>269.99999999999994</x:v>
      </x:c>
      <x:c r="AE1695" s="18" t="n">
        <x:f>IF(U1695=0,0,N1695*T1695/U1695)</x:f>
        <x:v>0</x:v>
      </x:c>
      <x:c r="AF1695" s="18" t="n">
        <x:f>IF(U1695=0,0,P1695*T1695/U1695)</x:f>
        <x:v>0</x:v>
      </x:c>
      <x:c r="AG1695" s="18" t="n">
        <x:f>MAX(AE1695,AF1695*'01 Controls'!$E$15)</x:f>
        <x:v>0</x:v>
      </x:c>
      <x:c r="AH1695" s="18" t="n">
        <x:f>SUM(V1695,Y1695,AB1695,AE1695)</x:f>
        <x:v>359.99999999999994</x:v>
      </x:c>
      <x:c r="AI1695" s="18" t="n">
        <x:f>N1695-AH1695</x:f>
        <x:v>5.684341886080802e-14</x:v>
      </x:c>
      <x:c r="AJ1695" s="18" t="n">
        <x:f>V1695*INDEX('07 Mode Capacity'!$P$6:$P$17,MATCH("AIR-"&amp;I1695,'07 Mode Capacity'!$C$6:$C$17,0))</x:f>
        <x:v>18.262266105498256</x:v>
      </x:c>
      <x:c r="AK1695" s="18" t="n">
        <x:f>Y1695*INDEX('07 Mode Capacity'!$P$6:$P$17,MATCH("OCEAN-"&amp;I1695,'07 Mode Capacity'!$C$6:$C$17,0))</x:f>
        <x:v>0</x:v>
      </x:c>
      <x:c r="AL1695" s="18" t="n">
        <x:f>AB1695*INDEX('07 Mode Capacity'!$P$6:$P$17,MATCH("LAND-"&amp;I1695,'07 Mode Capacity'!$C$6:$C$17,0))</x:f>
        <x:v>103.27524954737571</x:v>
      </x:c>
      <x:c r="AM1695" s="18" t="n">
        <x:f>AE1695*INDEX('07 Mode Capacity'!$P$6:$P$17,MATCH("INLAND-"&amp;I1695,'07 Mode Capacity'!$C$6:$C$17,0))</x:f>
        <x:v>0</x:v>
      </x:c>
      <x:c r="AN1695" s="18" t="n">
        <x:f>SUM(AJ1695:AM1695)</x:f>
        <x:v>121.53751565287396</x:v>
      </x:c>
      <x:c r="AO1695" s="17" t="n">
        <x:f>IF(N1695=0,1,AN1695/N1695)</x:f>
        <x:v>0.33760421014687214</x:v>
      </x:c>
      <x:c r="AP1695" s="11" t="str">
        <x:f>IF(AO1695&gt;='01 Controls'!$E$16,"PASS","FAIL")</x:f>
        <x:v>FAIL</x:v>
      </x:c>
      <x:c r="AQ1695" s="11" t="str">
        <x:v>UNQUANTIFIED</x:v>
      </x:c>
      <x:c r="AR1695" s="11" t="str">
        <x:v>Position-class planning record; serial item and receiver open</x:v>
      </x:c>
      <x:c r="AS1695" s="26"/>
      <x:c r="AT1695" s="26"/>
    </x:row>
    <x:row r="1696">
      <x:c r="C1696" s="11" t="str">
        <x:v>M1-I-GBG-ISO-18</x:v>
      </x:c>
      <x:c r="D1696" s="11" t="str">
        <x:v>M1</x:v>
      </x:c>
      <x:c r="E1696" s="11" t="str">
        <x:v>Western fire and heat</x:v>
      </x:c>
      <x:c r="F1696" s="11" t="str">
        <x:v>I-GBG</x:v>
      </x:c>
      <x:c r="G1696" s="11" t="str">
        <x:v>Grid bridge group</x:v>
      </x:c>
      <x:c r="H1696" s="11" t="str">
        <x:v>ISO-18</x:v>
      </x:c>
      <x:c r="I1696" s="19" t="n">
        <x:v>48</x:v>
      </x:c>
      <x:c r="J1696" s="21" t="n">
        <x:v>2</x:v>
      </x:c>
      <x:c r="K1696" s="18" t="n">
        <x:f>'05 Cargo Register'!K352</x:f>
        <x:v>540</x:v>
      </x:c>
      <x:c r="L1696" s="18" t="n">
        <x:f>'05 Cargo Register'!N352</x:f>
        <x:v>36</x:v>
      </x:c>
      <x:c r="M1696" s="18" t="n">
        <x:f>'05 Cargo Register'!O352</x:f>
        <x:v>950.4000000000001</x:v>
      </x:c>
      <x:c r="N1696" s="18" t="n">
        <x:f>J1696*K1696</x:f>
        <x:v>1080</x:v>
      </x:c>
      <x:c r="O1696" s="18" t="n">
        <x:f>J1696*L1696</x:f>
        <x:v>72</x:v>
      </x:c>
      <x:c r="P1696" s="18" t="n">
        <x:f>J1696*M1696</x:f>
        <x:v>1900.8000000000002</x:v>
      </x:c>
      <x:c r="Q1696" s="22" t="n">
        <x:f>'01 Controls'!$E$25*'02 Cargo Classes'!$M$7</x:f>
        <x:v>0.020000000000000004</x:v>
      </x:c>
      <x:c r="R1696" s="22" t="n">
        <x:f>'01 Controls'!$F$25*'02 Cargo Classes'!$N$7</x:f>
        <x:v>0</x:v>
      </x:c>
      <x:c r="S1696" s="22" t="n">
        <x:f>'01 Controls'!$G$25*'02 Cargo Classes'!$O$7</x:f>
        <x:v>1.08</x:v>
      </x:c>
      <x:c r="T1696" s="22" t="n">
        <x:f>'01 Controls'!$H$25*'02 Cargo Classes'!$P$7</x:f>
        <x:v>0</x:v>
      </x:c>
      <x:c r="U1696" s="22" t="n">
        <x:f>SUM(Q1696:T1696)</x:f>
        <x:v>1.1</x:v>
      </x:c>
      <x:c r="V1696" s="18" t="n">
        <x:f>IF(U1696=0,0,N1696*Q1696/U1696)</x:f>
        <x:v>19.63636363636364</x:v>
      </x:c>
      <x:c r="W1696" s="18" t="n">
        <x:f>IF(U1696=0,0,P1696*Q1696/U1696)</x:f>
        <x:v>34.56000000000001</x:v>
      </x:c>
      <x:c r="X1696" s="18" t="n">
        <x:f>MAX(V1696,W1696*'01 Controls'!$E$12)</x:f>
        <x:v>19.63636363636364</x:v>
      </x:c>
      <x:c r="Y1696" s="18" t="n">
        <x:f>IF(U1696=0,0,N1696*R1696/U1696)</x:f>
        <x:v>0</x:v>
      </x:c>
      <x:c r="Z1696" s="18" t="n">
        <x:f>IF(U1696=0,0,P1696*R1696/U1696)</x:f>
        <x:v>0</x:v>
      </x:c>
      <x:c r="AA1696" s="18" t="n">
        <x:f>MAX(Y1696,Z1696*'01 Controls'!$E$13)</x:f>
        <x:v>0</x:v>
      </x:c>
      <x:c r="AB1696" s="18" t="n">
        <x:f>IF(U1696=0,0,N1696*S1696/U1696)</x:f>
        <x:v>1060.3636363636363</x:v>
      </x:c>
      <x:c r="AC1696" s="18" t="n">
        <x:f>IF(U1696=0,0,P1696*S1696/U1696)</x:f>
        <x:v>1866.2400000000002</x:v>
      </x:c>
      <x:c r="AD1696" s="18" t="n">
        <x:f>MAX(AB1696,AC1696*'01 Controls'!$E$14)</x:f>
        <x:v>1060.3636363636363</x:v>
      </x:c>
      <x:c r="AE1696" s="18" t="n">
        <x:f>IF(U1696=0,0,N1696*T1696/U1696)</x:f>
        <x:v>0</x:v>
      </x:c>
      <x:c r="AF1696" s="18" t="n">
        <x:f>IF(U1696=0,0,P1696*T1696/U1696)</x:f>
        <x:v>0</x:v>
      </x:c>
      <x:c r="AG1696" s="18" t="n">
        <x:f>MAX(AE1696,AF1696*'01 Controls'!$E$15)</x:f>
        <x:v>0</x:v>
      </x:c>
      <x:c r="AH1696" s="18" t="n">
        <x:f>SUM(V1696,Y1696,AB1696,AE1696)</x:f>
        <x:v>1080</x:v>
      </x:c>
      <x:c r="AI1696" s="18" t="n">
        <x:f>N1696-AH1696</x:f>
        <x:v>0</x:v>
      </x:c>
      <x:c r="AJ1696" s="18" t="n">
        <x:f>V1696*INDEX('07 Mode Capacity'!$P$6:$P$17,MATCH("AIR-"&amp;I1696,'07 Mode Capacity'!$C$6:$C$17,0))</x:f>
        <x:v>5.504772926407929</x:v>
      </x:c>
      <x:c r="AK1696" s="18" t="n">
        <x:f>Y1696*INDEX('07 Mode Capacity'!$P$6:$P$17,MATCH("OCEAN-"&amp;I1696,'07 Mode Capacity'!$C$6:$C$17,0))</x:f>
        <x:v>0</x:v>
      </x:c>
      <x:c r="AL1696" s="18" t="n">
        <x:f>AB1696*INDEX('07 Mode Capacity'!$P$6:$P$17,MATCH("LAND-"&amp;I1696,'07 Mode Capacity'!$C$6:$C$17,0))</x:f>
        <x:v>129.41512272887977</x:v>
      </x:c>
      <x:c r="AM1696" s="18" t="n">
        <x:f>AE1696*INDEX('07 Mode Capacity'!$P$6:$P$17,MATCH("INLAND-"&amp;I1696,'07 Mode Capacity'!$C$6:$C$17,0))</x:f>
        <x:v>0</x:v>
      </x:c>
      <x:c r="AN1696" s="18" t="n">
        <x:f>SUM(AJ1696:AM1696)</x:f>
        <x:v>134.9198956552877</x:v>
      </x:c>
      <x:c r="AO1696" s="17" t="n">
        <x:f>IF(N1696=0,1,AN1696/N1696)</x:f>
        <x:v>0.12492582931045157</x:v>
      </x:c>
      <x:c r="AP1696" s="11" t="str">
        <x:f>IF(AO1696&gt;='01 Controls'!$E$16,"PASS","FAIL")</x:f>
        <x:v>FAIL</x:v>
      </x:c>
      <x:c r="AQ1696" s="11" t="str">
        <x:v>UNQUANTIFIED</x:v>
      </x:c>
      <x:c r="AR1696" s="11" t="str">
        <x:v>Position-class planning record; serial item and receiver open</x:v>
      </x:c>
      <x:c r="AS1696" s="26"/>
      <x:c r="AT1696" s="26"/>
    </x:row>
    <x:row r="1697">
      <x:c r="C1697" s="11" t="str">
        <x:v>M1-I-GBG-COL-12</x:v>
      </x:c>
      <x:c r="D1697" s="11" t="str">
        <x:v>M1</x:v>
      </x:c>
      <x:c r="E1697" s="11" t="str">
        <x:v>Western fire and heat</x:v>
      </x:c>
      <x:c r="F1697" s="11" t="str">
        <x:v>I-GBG</x:v>
      </x:c>
      <x:c r="G1697" s="11" t="str">
        <x:v>Grid bridge group</x:v>
      </x:c>
      <x:c r="H1697" s="11" t="str">
        <x:v>COL-12</x:v>
      </x:c>
      <x:c r="I1697" s="19" t="n">
        <x:v>24</x:v>
      </x:c>
      <x:c r="J1697" s="21" t="n">
        <x:v>2</x:v>
      </x:c>
      <x:c r="K1697" s="18" t="n">
        <x:f>'05 Cargo Register'!K353</x:f>
        <x:v>90</x:v>
      </x:c>
      <x:c r="L1697" s="18" t="n">
        <x:f>'05 Cargo Register'!N353</x:f>
        <x:v>10</x:v>
      </x:c>
      <x:c r="M1697" s="18" t="n">
        <x:f>'05 Cargo Register'!O353</x:f>
        <x:v>264</x:v>
      </x:c>
      <x:c r="N1697" s="18" t="n">
        <x:f>J1697*K1697</x:f>
        <x:v>180</x:v>
      </x:c>
      <x:c r="O1697" s="18" t="n">
        <x:f>J1697*L1697</x:f>
        <x:v>20</x:v>
      </x:c>
      <x:c r="P1697" s="18" t="n">
        <x:f>J1697*M1697</x:f>
        <x:v>528</x:v>
      </x:c>
      <x:c r="Q1697" s="22" t="n">
        <x:f>'01 Controls'!$E$25*'02 Cargo Classes'!$M$8</x:f>
        <x:v>0.2</x:v>
      </x:c>
      <x:c r="R1697" s="22" t="n">
        <x:f>'01 Controls'!$F$25*'02 Cargo Classes'!$N$8</x:f>
        <x:v>0</x:v>
      </x:c>
      <x:c r="S1697" s="22" t="n">
        <x:f>'01 Controls'!$G$25*'02 Cargo Classes'!$O$8</x:f>
        <x:v>1.08</x:v>
      </x:c>
      <x:c r="T1697" s="22" t="n">
        <x:f>'01 Controls'!$H$25*'02 Cargo Classes'!$P$8</x:f>
        <x:v>0</x:v>
      </x:c>
      <x:c r="U1697" s="22" t="n">
        <x:f>SUM(Q1697:T1697)</x:f>
        <x:v>1.28</x:v>
      </x:c>
      <x:c r="V1697" s="18" t="n">
        <x:f>IF(U1697=0,0,N1697*Q1697/U1697)</x:f>
        <x:v>28.125</x:v>
      </x:c>
      <x:c r="W1697" s="18" t="n">
        <x:f>IF(U1697=0,0,P1697*Q1697/U1697)</x:f>
        <x:v>82.5</x:v>
      </x:c>
      <x:c r="X1697" s="18" t="n">
        <x:f>MAX(V1697,W1697*'01 Controls'!$E$12)</x:f>
        <x:v>28.125</x:v>
      </x:c>
      <x:c r="Y1697" s="18" t="n">
        <x:f>IF(U1697=0,0,N1697*R1697/U1697)</x:f>
        <x:v>0</x:v>
      </x:c>
      <x:c r="Z1697" s="18" t="n">
        <x:f>IF(U1697=0,0,P1697*R1697/U1697)</x:f>
        <x:v>0</x:v>
      </x:c>
      <x:c r="AA1697" s="18" t="n">
        <x:f>MAX(Y1697,Z1697*'01 Controls'!$E$13)</x:f>
        <x:v>0</x:v>
      </x:c>
      <x:c r="AB1697" s="18" t="n">
        <x:f>IF(U1697=0,0,N1697*S1697/U1697)</x:f>
        <x:v>151.875</x:v>
      </x:c>
      <x:c r="AC1697" s="18" t="n">
        <x:f>IF(U1697=0,0,P1697*S1697/U1697)</x:f>
        <x:v>445.5</x:v>
      </x:c>
      <x:c r="AD1697" s="18" t="n">
        <x:f>MAX(AB1697,AC1697*'01 Controls'!$E$14)</x:f>
        <x:v>151.875</x:v>
      </x:c>
      <x:c r="AE1697" s="18" t="n">
        <x:f>IF(U1697=0,0,N1697*T1697/U1697)</x:f>
        <x:v>0</x:v>
      </x:c>
      <x:c r="AF1697" s="18" t="n">
        <x:f>IF(U1697=0,0,P1697*T1697/U1697)</x:f>
        <x:v>0</x:v>
      </x:c>
      <x:c r="AG1697" s="18" t="n">
        <x:f>MAX(AE1697,AF1697*'01 Controls'!$E$15)</x:f>
        <x:v>0</x:v>
      </x:c>
      <x:c r="AH1697" s="18" t="n">
        <x:f>SUM(V1697,Y1697,AB1697,AE1697)</x:f>
        <x:v>180</x:v>
      </x:c>
      <x:c r="AI1697" s="18" t="n">
        <x:f>N1697-AH1697</x:f>
        <x:v>0</x:v>
      </x:c>
      <x:c r="AJ1697" s="18" t="n">
        <x:f>V1697*INDEX('07 Mode Capacity'!$P$6:$P$17,MATCH("AIR-"&amp;I1697,'07 Mode Capacity'!$C$6:$C$17,0))</x:f>
        <x:v>5.706958157968205</x:v>
      </x:c>
      <x:c r="AK1697" s="18" t="n">
        <x:f>Y1697*INDEX('07 Mode Capacity'!$P$6:$P$17,MATCH("OCEAN-"&amp;I1697,'07 Mode Capacity'!$C$6:$C$17,0))</x:f>
        <x:v>0</x:v>
      </x:c>
      <x:c r="AL1697" s="18" t="n">
        <x:f>AB1697*INDEX('07 Mode Capacity'!$P$6:$P$17,MATCH("LAND-"&amp;I1697,'07 Mode Capacity'!$C$6:$C$17,0))</x:f>
        <x:v>58.09232787039885</x:v>
      </x:c>
      <x:c r="AM1697" s="18" t="n">
        <x:f>AE1697*INDEX('07 Mode Capacity'!$P$6:$P$17,MATCH("INLAND-"&amp;I1697,'07 Mode Capacity'!$C$6:$C$17,0))</x:f>
        <x:v>0</x:v>
      </x:c>
      <x:c r="AN1697" s="18" t="n">
        <x:f>SUM(AJ1697:AM1697)</x:f>
        <x:v>63.79928602836705</x:v>
      </x:c>
      <x:c r="AO1697" s="17" t="n">
        <x:f>IF(N1697=0,1,AN1697/N1697)</x:f>
        <x:v>0.3544404779353725</x:v>
      </x:c>
      <x:c r="AP1697" s="11" t="str">
        <x:f>IF(AO1697&gt;='01 Controls'!$E$16,"PASS","FAIL")</x:f>
        <x:v>FAIL</x:v>
      </x:c>
      <x:c r="AQ1697" s="11" t="str">
        <x:v>UNQUANTIFIED</x:v>
      </x:c>
      <x:c r="AR1697" s="11" t="str">
        <x:v>Position-class planning record; serial item and receiver open</x:v>
      </x:c>
      <x:c r="AS1697" s="26"/>
      <x:c r="AT1697" s="26"/>
    </x:row>
    <x:row r="1698">
      <x:c r="C1698" s="11" t="str">
        <x:v>M1-I-GBG-BAT-22</x:v>
      </x:c>
      <x:c r="D1698" s="11" t="str">
        <x:v>M1</x:v>
      </x:c>
      <x:c r="E1698" s="11" t="str">
        <x:v>Western fire and heat</x:v>
      </x:c>
      <x:c r="F1698" s="11" t="str">
        <x:v>I-GBG</x:v>
      </x:c>
      <x:c r="G1698" s="11" t="str">
        <x:v>Grid bridge group</x:v>
      </x:c>
      <x:c r="H1698" s="11" t="str">
        <x:v>BAT-22</x:v>
      </x:c>
      <x:c r="I1698" s="19" t="n">
        <x:v>48</x:v>
      </x:c>
      <x:c r="J1698" s="21" t="n">
        <x:v>2</x:v>
      </x:c>
      <x:c r="K1698" s="18" t="n">
        <x:f>'05 Cargo Register'!K354</x:f>
        <x:v>675</x:v>
      </x:c>
      <x:c r="L1698" s="18" t="n">
        <x:f>'05 Cargo Register'!N354</x:f>
        <x:v>39</x:v>
      </x:c>
      <x:c r="M1698" s="18" t="n">
        <x:f>'05 Cargo Register'!O354</x:f>
        <x:v>1029.6000000000001</x:v>
      </x:c>
      <x:c r="N1698" s="18" t="n">
        <x:f>J1698*K1698</x:f>
        <x:v>1350</x:v>
      </x:c>
      <x:c r="O1698" s="18" t="n">
        <x:f>J1698*L1698</x:f>
        <x:v>78</x:v>
      </x:c>
      <x:c r="P1698" s="18" t="n">
        <x:f>J1698*M1698</x:f>
        <x:v>2059.2000000000003</x:v>
      </x:c>
      <x:c r="Q1698" s="22" t="n">
        <x:f>'01 Controls'!$E$25*'02 Cargo Classes'!$M$9</x:f>
        <x:v>0</x:v>
      </x:c>
      <x:c r="R1698" s="22" t="n">
        <x:f>'01 Controls'!$F$25*'02 Cargo Classes'!$N$9</x:f>
        <x:v>0</x:v>
      </x:c>
      <x:c r="S1698" s="22" t="n">
        <x:f>'01 Controls'!$G$25*'02 Cargo Classes'!$O$9</x:f>
        <x:v>0.9</x:v>
      </x:c>
      <x:c r="T1698" s="22" t="n">
        <x:f>'01 Controls'!$H$25*'02 Cargo Classes'!$P$9</x:f>
        <x:v>0</x:v>
      </x:c>
      <x:c r="U1698" s="22" t="n">
        <x:f>SUM(Q1698:T1698)</x:f>
        <x:v>0.9</x:v>
      </x:c>
      <x:c r="V1698" s="18" t="n">
        <x:f>IF(U1698=0,0,N1698*Q1698/U1698)</x:f>
        <x:v>0</x:v>
      </x:c>
      <x:c r="W1698" s="18" t="n">
        <x:f>IF(U1698=0,0,P1698*Q1698/U1698)</x:f>
        <x:v>0</x:v>
      </x:c>
      <x:c r="X1698" s="18" t="n">
        <x:f>MAX(V1698,W1698*'01 Controls'!$E$12)</x:f>
        <x:v>0</x:v>
      </x:c>
      <x:c r="Y1698" s="18" t="n">
        <x:f>IF(U1698=0,0,N1698*R1698/U1698)</x:f>
        <x:v>0</x:v>
      </x:c>
      <x:c r="Z1698" s="18" t="n">
        <x:f>IF(U1698=0,0,P1698*R1698/U1698)</x:f>
        <x:v>0</x:v>
      </x:c>
      <x:c r="AA1698" s="18" t="n">
        <x:f>MAX(Y1698,Z1698*'01 Controls'!$E$13)</x:f>
        <x:v>0</x:v>
      </x:c>
      <x:c r="AB1698" s="18" t="n">
        <x:f>IF(U1698=0,0,N1698*S1698/U1698)</x:f>
        <x:v>1350</x:v>
      </x:c>
      <x:c r="AC1698" s="18" t="n">
        <x:f>IF(U1698=0,0,P1698*S1698/U1698)</x:f>
        <x:v>2059.2000000000003</x:v>
      </x:c>
      <x:c r="AD1698" s="18" t="n">
        <x:f>MAX(AB1698,AC1698*'01 Controls'!$E$14)</x:f>
        <x:v>1350</x:v>
      </x:c>
      <x:c r="AE1698" s="18" t="n">
        <x:f>IF(U1698=0,0,N1698*T1698/U1698)</x:f>
        <x:v>0</x:v>
      </x:c>
      <x:c r="AF1698" s="18" t="n">
        <x:f>IF(U1698=0,0,P1698*T1698/U1698)</x:f>
        <x:v>0</x:v>
      </x:c>
      <x:c r="AG1698" s="18" t="n">
        <x:f>MAX(AE1698,AF1698*'01 Controls'!$E$15)</x:f>
        <x:v>0</x:v>
      </x:c>
      <x:c r="AH1698" s="18" t="n">
        <x:f>SUM(V1698,Y1698,AB1698,AE1698)</x:f>
        <x:v>1350</x:v>
      </x:c>
      <x:c r="AI1698" s="18" t="n">
        <x:f>N1698-AH1698</x:f>
        <x:v>0</x:v>
      </x:c>
      <x:c r="AJ1698" s="18" t="n">
        <x:f>V1698*INDEX('07 Mode Capacity'!$P$6:$P$17,MATCH("AIR-"&amp;I1698,'07 Mode Capacity'!$C$6:$C$17,0))</x:f>
        <x:v>0</x:v>
      </x:c>
      <x:c r="AK1698" s="18" t="n">
        <x:f>Y1698*INDEX('07 Mode Capacity'!$P$6:$P$17,MATCH("OCEAN-"&amp;I1698,'07 Mode Capacity'!$C$6:$C$17,0))</x:f>
        <x:v>0</x:v>
      </x:c>
      <x:c r="AL1698" s="18" t="n">
        <x:f>AB1698*INDEX('07 Mode Capacity'!$P$6:$P$17,MATCH("LAND-"&amp;I1698,'07 Mode Capacity'!$C$6:$C$17,0))</x:f>
        <x:v>164.76462384463858</x:v>
      </x:c>
      <x:c r="AM1698" s="18" t="n">
        <x:f>AE1698*INDEX('07 Mode Capacity'!$P$6:$P$17,MATCH("INLAND-"&amp;I1698,'07 Mode Capacity'!$C$6:$C$17,0))</x:f>
        <x:v>0</x:v>
      </x:c>
      <x:c r="AN1698" s="18" t="n">
        <x:f>SUM(AJ1698:AM1698)</x:f>
        <x:v>164.76462384463858</x:v>
      </x:c>
      <x:c r="AO1698" s="17" t="n">
        <x:f>IF(N1698=0,1,AN1698/N1698)</x:f>
        <x:v>0.12204786951454709</x:v>
      </x:c>
      <x:c r="AP1698" s="11" t="str">
        <x:f>IF(AO1698&gt;='01 Controls'!$E$16,"PASS","FAIL")</x:f>
        <x:v>FAIL</x:v>
      </x:c>
      <x:c r="AQ1698" s="11" t="str">
        <x:v>UNQUANTIFIED</x:v>
      </x:c>
      <x:c r="AR1698" s="11" t="str">
        <x:v>Position-class planning record; serial item and receiver open</x:v>
      </x:c>
      <x:c r="AS1698" s="26"/>
      <x:c r="AT1698" s="26"/>
    </x:row>
    <x:row r="1699">
      <x:c r="C1699" s="11" t="str">
        <x:v>M1-I-GBG-TNK-20</x:v>
      </x:c>
      <x:c r="D1699" s="11" t="str">
        <x:v>M1</x:v>
      </x:c>
      <x:c r="E1699" s="11" t="str">
        <x:v>Western fire and heat</x:v>
      </x:c>
      <x:c r="F1699" s="11" t="str">
        <x:v>I-GBG</x:v>
      </x:c>
      <x:c r="G1699" s="11" t="str">
        <x:v>Grid bridge group</x:v>
      </x:c>
      <x:c r="H1699" s="11" t="str">
        <x:v>TNK-20</x:v>
      </x:c>
      <x:c r="I1699" s="19" t="n">
        <x:v>48</x:v>
      </x:c>
      <x:c r="J1699" s="21" t="n">
        <x:v>2</x:v>
      </x:c>
      <x:c r="K1699" s="18" t="n">
        <x:f>'05 Cargo Register'!K355</x:f>
        <x:v>540</x:v>
      </x:c>
      <x:c r="L1699" s="18" t="n">
        <x:f>'05 Cargo Register'!N355</x:f>
        <x:v>32</x:v>
      </x:c>
      <x:c r="M1699" s="18" t="n">
        <x:f>'05 Cargo Register'!O355</x:f>
        <x:v>680</x:v>
      </x:c>
      <x:c r="N1699" s="18" t="n">
        <x:f>J1699*K1699</x:f>
        <x:v>1080</x:v>
      </x:c>
      <x:c r="O1699" s="18" t="n">
        <x:f>J1699*L1699</x:f>
        <x:v>64</x:v>
      </x:c>
      <x:c r="P1699" s="18" t="n">
        <x:f>J1699*M1699</x:f>
        <x:v>1360</x:v>
      </x:c>
      <x:c r="Q1699" s="22" t="n">
        <x:f>'01 Controls'!$E$25*'02 Cargo Classes'!$M$10</x:f>
        <x:v>0</x:v>
      </x:c>
      <x:c r="R1699" s="22" t="n">
        <x:f>'01 Controls'!$F$25*'02 Cargo Classes'!$N$10</x:f>
        <x:v>0</x:v>
      </x:c>
      <x:c r="S1699" s="22" t="n">
        <x:f>'01 Controls'!$G$25*'02 Cargo Classes'!$O$10</x:f>
        <x:v>0.9</x:v>
      </x:c>
      <x:c r="T1699" s="22" t="n">
        <x:f>'01 Controls'!$H$25*'02 Cargo Classes'!$P$10</x:f>
        <x:v>0</x:v>
      </x:c>
      <x:c r="U1699" s="22" t="n">
        <x:f>SUM(Q1699:T1699)</x:f>
        <x:v>0.9</x:v>
      </x:c>
      <x:c r="V1699" s="18" t="n">
        <x:f>IF(U1699=0,0,N1699*Q1699/U1699)</x:f>
        <x:v>0</x:v>
      </x:c>
      <x:c r="W1699" s="18" t="n">
        <x:f>IF(U1699=0,0,P1699*Q1699/U1699)</x:f>
        <x:v>0</x:v>
      </x:c>
      <x:c r="X1699" s="18" t="n">
        <x:f>MAX(V1699,W1699*'01 Controls'!$E$12)</x:f>
        <x:v>0</x:v>
      </x:c>
      <x:c r="Y1699" s="18" t="n">
        <x:f>IF(U1699=0,0,N1699*R1699/U1699)</x:f>
        <x:v>0</x:v>
      </x:c>
      <x:c r="Z1699" s="18" t="n">
        <x:f>IF(U1699=0,0,P1699*R1699/U1699)</x:f>
        <x:v>0</x:v>
      </x:c>
      <x:c r="AA1699" s="18" t="n">
        <x:f>MAX(Y1699,Z1699*'01 Controls'!$E$13)</x:f>
        <x:v>0</x:v>
      </x:c>
      <x:c r="AB1699" s="18" t="n">
        <x:f>IF(U1699=0,0,N1699*S1699/U1699)</x:f>
        <x:v>1080</x:v>
      </x:c>
      <x:c r="AC1699" s="18" t="n">
        <x:f>IF(U1699=0,0,P1699*S1699/U1699)</x:f>
        <x:v>1360</x:v>
      </x:c>
      <x:c r="AD1699" s="18" t="n">
        <x:f>MAX(AB1699,AC1699*'01 Controls'!$E$14)</x:f>
        <x:v>1080</x:v>
      </x:c>
      <x:c r="AE1699" s="18" t="n">
        <x:f>IF(U1699=0,0,N1699*T1699/U1699)</x:f>
        <x:v>0</x:v>
      </x:c>
      <x:c r="AF1699" s="18" t="n">
        <x:f>IF(U1699=0,0,P1699*T1699/U1699)</x:f>
        <x:v>0</x:v>
      </x:c>
      <x:c r="AG1699" s="18" t="n">
        <x:f>MAX(AE1699,AF1699*'01 Controls'!$E$15)</x:f>
        <x:v>0</x:v>
      </x:c>
      <x:c r="AH1699" s="18" t="n">
        <x:f>SUM(V1699,Y1699,AB1699,AE1699)</x:f>
        <x:v>1080</x:v>
      </x:c>
      <x:c r="AI1699" s="18" t="n">
        <x:f>N1699-AH1699</x:f>
        <x:v>0</x:v>
      </x:c>
      <x:c r="AJ1699" s="18" t="n">
        <x:f>V1699*INDEX('07 Mode Capacity'!$P$6:$P$17,MATCH("AIR-"&amp;I1699,'07 Mode Capacity'!$C$6:$C$17,0))</x:f>
        <x:v>0</x:v>
      </x:c>
      <x:c r="AK1699" s="18" t="n">
        <x:f>Y1699*INDEX('07 Mode Capacity'!$P$6:$P$17,MATCH("OCEAN-"&amp;I1699,'07 Mode Capacity'!$C$6:$C$17,0))</x:f>
        <x:v>0</x:v>
      </x:c>
      <x:c r="AL1699" s="18" t="n">
        <x:f>AB1699*INDEX('07 Mode Capacity'!$P$6:$P$17,MATCH("LAND-"&amp;I1699,'07 Mode Capacity'!$C$6:$C$17,0))</x:f>
        <x:v>131.81169907571086</x:v>
      </x:c>
      <x:c r="AM1699" s="18" t="n">
        <x:f>AE1699*INDEX('07 Mode Capacity'!$P$6:$P$17,MATCH("INLAND-"&amp;I1699,'07 Mode Capacity'!$C$6:$C$17,0))</x:f>
        <x:v>0</x:v>
      </x:c>
      <x:c r="AN1699" s="18" t="n">
        <x:f>SUM(AJ1699:AM1699)</x:f>
        <x:v>131.81169907571086</x:v>
      </x:c>
      <x:c r="AO1699" s="17" t="n">
        <x:f>IF(N1699=0,1,AN1699/N1699)</x:f>
        <x:v>0.12204786951454709</x:v>
      </x:c>
      <x:c r="AP1699" s="11" t="str">
        <x:f>IF(AO1699&gt;='01 Controls'!$E$16,"PASS","FAIL")</x:f>
        <x:v>FAIL</x:v>
      </x:c>
      <x:c r="AQ1699" s="11" t="str">
        <x:v>UNQUANTIFIED</x:v>
      </x:c>
      <x:c r="AR1699" s="11" t="str">
        <x:v>Position-class planning record; serial item and receiver open</x:v>
      </x:c>
      <x:c r="AS1699" s="26"/>
      <x:c r="AT1699" s="26"/>
    </x:row>
    <x:row r="1700">
      <x:c r="C1700" s="11" t="str">
        <x:v>M1-I-GBG-FLR-24</x:v>
      </x:c>
      <x:c r="D1700" s="11" t="str">
        <x:v>M1</x:v>
      </x:c>
      <x:c r="E1700" s="11" t="str">
        <x:v>Western fire and heat</x:v>
      </x:c>
      <x:c r="F1700" s="11" t="str">
        <x:v>I-GBG</x:v>
      </x:c>
      <x:c r="G1700" s="11" t="str">
        <x:v>Grid bridge group</x:v>
      </x:c>
      <x:c r="H1700" s="11" t="str">
        <x:v>FLR-24</x:v>
      </x:c>
      <x:c r="I1700" s="19" t="n">
        <x:v>48</x:v>
      </x:c>
      <x:c r="J1700" s="21" t="n">
        <x:v>2</x:v>
      </x:c>
      <x:c r="K1700" s="18" t="n">
        <x:f>'05 Cargo Register'!K356</x:f>
        <x:v>810</x:v>
      </x:c>
      <x:c r="L1700" s="18" t="n">
        <x:f>'05 Cargo Register'!N356</x:f>
        <x:v>40</x:v>
      </x:c>
      <x:c r="M1700" s="18" t="n">
        <x:f>'05 Cargo Register'!O356</x:f>
        <x:v>1280</x:v>
      </x:c>
      <x:c r="N1700" s="18" t="n">
        <x:f>J1700*K1700</x:f>
        <x:v>1620</x:v>
      </x:c>
      <x:c r="O1700" s="18" t="n">
        <x:f>J1700*L1700</x:f>
        <x:v>80</x:v>
      </x:c>
      <x:c r="P1700" s="18" t="n">
        <x:f>J1700*M1700</x:f>
        <x:v>2560</x:v>
      </x:c>
      <x:c r="Q1700" s="22" t="n">
        <x:f>'01 Controls'!$E$25*'02 Cargo Classes'!$M$11</x:f>
        <x:v>0</x:v>
      </x:c>
      <x:c r="R1700" s="22" t="n">
        <x:f>'01 Controls'!$F$25*'02 Cargo Classes'!$N$11</x:f>
        <x:v>0</x:v>
      </x:c>
      <x:c r="S1700" s="22" t="n">
        <x:f>'01 Controls'!$G$25*'02 Cargo Classes'!$O$11</x:f>
        <x:v>0.9</x:v>
      </x:c>
      <x:c r="T1700" s="22" t="n">
        <x:f>'01 Controls'!$H$25*'02 Cargo Classes'!$P$11</x:f>
        <x:v>0</x:v>
      </x:c>
      <x:c r="U1700" s="22" t="n">
        <x:f>SUM(Q1700:T1700)</x:f>
        <x:v>0.9</x:v>
      </x:c>
      <x:c r="V1700" s="18" t="n">
        <x:f>IF(U1700=0,0,N1700*Q1700/U1700)</x:f>
        <x:v>0</x:v>
      </x:c>
      <x:c r="W1700" s="18" t="n">
        <x:f>IF(U1700=0,0,P1700*Q1700/U1700)</x:f>
        <x:v>0</x:v>
      </x:c>
      <x:c r="X1700" s="18" t="n">
        <x:f>MAX(V1700,W1700*'01 Controls'!$E$12)</x:f>
        <x:v>0</x:v>
      </x:c>
      <x:c r="Y1700" s="18" t="n">
        <x:f>IF(U1700=0,0,N1700*R1700/U1700)</x:f>
        <x:v>0</x:v>
      </x:c>
      <x:c r="Z1700" s="18" t="n">
        <x:f>IF(U1700=0,0,P1700*R1700/U1700)</x:f>
        <x:v>0</x:v>
      </x:c>
      <x:c r="AA1700" s="18" t="n">
        <x:f>MAX(Y1700,Z1700*'01 Controls'!$E$13)</x:f>
        <x:v>0</x:v>
      </x:c>
      <x:c r="AB1700" s="18" t="n">
        <x:f>IF(U1700=0,0,N1700*S1700/U1700)</x:f>
        <x:v>1620</x:v>
      </x:c>
      <x:c r="AC1700" s="18" t="n">
        <x:f>IF(U1700=0,0,P1700*S1700/U1700)</x:f>
        <x:v>2560</x:v>
      </x:c>
      <x:c r="AD1700" s="18" t="n">
        <x:f>MAX(AB1700,AC1700*'01 Controls'!$E$14)</x:f>
        <x:v>1620</x:v>
      </x:c>
      <x:c r="AE1700" s="18" t="n">
        <x:f>IF(U1700=0,0,N1700*T1700/U1700)</x:f>
        <x:v>0</x:v>
      </x:c>
      <x:c r="AF1700" s="18" t="n">
        <x:f>IF(U1700=0,0,P1700*T1700/U1700)</x:f>
        <x:v>0</x:v>
      </x:c>
      <x:c r="AG1700" s="18" t="n">
        <x:f>MAX(AE1700,AF1700*'01 Controls'!$E$15)</x:f>
        <x:v>0</x:v>
      </x:c>
      <x:c r="AH1700" s="18" t="n">
        <x:f>SUM(V1700,Y1700,AB1700,AE1700)</x:f>
        <x:v>1620</x:v>
      </x:c>
      <x:c r="AI1700" s="18" t="n">
        <x:f>N1700-AH1700</x:f>
        <x:v>0</x:v>
      </x:c>
      <x:c r="AJ1700" s="18" t="n">
        <x:f>V1700*INDEX('07 Mode Capacity'!$P$6:$P$17,MATCH("AIR-"&amp;I1700,'07 Mode Capacity'!$C$6:$C$17,0))</x:f>
        <x:v>0</x:v>
      </x:c>
      <x:c r="AK1700" s="18" t="n">
        <x:f>Y1700*INDEX('07 Mode Capacity'!$P$6:$P$17,MATCH("OCEAN-"&amp;I1700,'07 Mode Capacity'!$C$6:$C$17,0))</x:f>
        <x:v>0</x:v>
      </x:c>
      <x:c r="AL1700" s="18" t="n">
        <x:f>AB1700*INDEX('07 Mode Capacity'!$P$6:$P$17,MATCH("LAND-"&amp;I1700,'07 Mode Capacity'!$C$6:$C$17,0))</x:f>
        <x:v>197.7175486135663</x:v>
      </x:c>
      <x:c r="AM1700" s="18" t="n">
        <x:f>AE1700*INDEX('07 Mode Capacity'!$P$6:$P$17,MATCH("INLAND-"&amp;I1700,'07 Mode Capacity'!$C$6:$C$17,0))</x:f>
        <x:v>0</x:v>
      </x:c>
      <x:c r="AN1700" s="18" t="n">
        <x:f>SUM(AJ1700:AM1700)</x:f>
        <x:v>197.7175486135663</x:v>
      </x:c>
      <x:c r="AO1700" s="17" t="n">
        <x:f>IF(N1700=0,1,AN1700/N1700)</x:f>
        <x:v>0.12204786951454709</x:v>
      </x:c>
      <x:c r="AP1700" s="11" t="str">
        <x:f>IF(AO1700&gt;='01 Controls'!$E$16,"PASS","FAIL")</x:f>
        <x:v>FAIL</x:v>
      </x:c>
      <x:c r="AQ1700" s="11" t="str">
        <x:v>UNQUANTIFIED</x:v>
      </x:c>
      <x:c r="AR1700" s="11" t="str">
        <x:v>Position-class planning record; serial item and receiver open</x:v>
      </x:c>
      <x:c r="AS1700" s="26"/>
      <x:c r="AT1700" s="26"/>
    </x:row>
    <x:row r="1701">
      <x:c r="C1701" s="11" t="str">
        <x:v>M1-I-GBG-ROL-30</x:v>
      </x:c>
      <x:c r="D1701" s="11" t="str">
        <x:v>M1</x:v>
      </x:c>
      <x:c r="E1701" s="11" t="str">
        <x:v>Western fire and heat</x:v>
      </x:c>
      <x:c r="F1701" s="11" t="str">
        <x:v>I-GBG</x:v>
      </x:c>
      <x:c r="G1701" s="11" t="str">
        <x:v>Grid bridge group</x:v>
      </x:c>
      <x:c r="H1701" s="11" t="str">
        <x:v>ROL-30</x:v>
      </x:c>
      <x:c r="I1701" s="19" t="n">
        <x:v>48</x:v>
      </x:c>
      <x:c r="J1701" s="21" t="n">
        <x:v>2</x:v>
      </x:c>
      <x:c r="K1701" s="18" t="n">
        <x:f>'05 Cargo Register'!K357</x:f>
        <x:v>540</x:v>
      </x:c>
      <x:c r="L1701" s="18" t="n">
        <x:f>'05 Cargo Register'!N357</x:f>
        <x:v>23</x:v>
      </x:c>
      <x:c r="M1701" s="18" t="n">
        <x:f>'05 Cargo Register'!O357</x:f>
        <x:v>1466.25</x:v>
      </x:c>
      <x:c r="N1701" s="18" t="n">
        <x:f>J1701*K1701</x:f>
        <x:v>1080</x:v>
      </x:c>
      <x:c r="O1701" s="18" t="n">
        <x:f>J1701*L1701</x:f>
        <x:v>46</x:v>
      </x:c>
      <x:c r="P1701" s="18" t="n">
        <x:f>J1701*M1701</x:f>
        <x:v>2932.5</x:v>
      </x:c>
      <x:c r="Q1701" s="22" t="n">
        <x:f>'01 Controls'!$E$25*'02 Cargo Classes'!$M$12</x:f>
        <x:v>0</x:v>
      </x:c>
      <x:c r="R1701" s="22" t="n">
        <x:f>'01 Controls'!$F$25*'02 Cargo Classes'!$N$12</x:f>
        <x:v>0</x:v>
      </x:c>
      <x:c r="S1701" s="22" t="n">
        <x:f>'01 Controls'!$G$25*'02 Cargo Classes'!$O$12</x:f>
        <x:v>1.35</x:v>
      </x:c>
      <x:c r="T1701" s="22" t="n">
        <x:f>'01 Controls'!$H$25*'02 Cargo Classes'!$P$12</x:f>
        <x:v>0</x:v>
      </x:c>
      <x:c r="U1701" s="22" t="n">
        <x:f>SUM(Q1701:T1701)</x:f>
        <x:v>1.35</x:v>
      </x:c>
      <x:c r="V1701" s="18" t="n">
        <x:f>IF(U1701=0,0,N1701*Q1701/U1701)</x:f>
        <x:v>0</x:v>
      </x:c>
      <x:c r="W1701" s="18" t="n">
        <x:f>IF(U1701=0,0,P1701*Q1701/U1701)</x:f>
        <x:v>0</x:v>
      </x:c>
      <x:c r="X1701" s="18" t="n">
        <x:f>MAX(V1701,W1701*'01 Controls'!$E$12)</x:f>
        <x:v>0</x:v>
      </x:c>
      <x:c r="Y1701" s="18" t="n">
        <x:f>IF(U1701=0,0,N1701*R1701/U1701)</x:f>
        <x:v>0</x:v>
      </x:c>
      <x:c r="Z1701" s="18" t="n">
        <x:f>IF(U1701=0,0,P1701*R1701/U1701)</x:f>
        <x:v>0</x:v>
      </x:c>
      <x:c r="AA1701" s="18" t="n">
        <x:f>MAX(Y1701,Z1701*'01 Controls'!$E$13)</x:f>
        <x:v>0</x:v>
      </x:c>
      <x:c r="AB1701" s="18" t="n">
        <x:f>IF(U1701=0,0,N1701*S1701/U1701)</x:f>
        <x:v>1080</x:v>
      </x:c>
      <x:c r="AC1701" s="18" t="n">
        <x:f>IF(U1701=0,0,P1701*S1701/U1701)</x:f>
        <x:v>2932.5</x:v>
      </x:c>
      <x:c r="AD1701" s="18" t="n">
        <x:f>MAX(AB1701,AC1701*'01 Controls'!$E$14)</x:f>
        <x:v>1080</x:v>
      </x:c>
      <x:c r="AE1701" s="18" t="n">
        <x:f>IF(U1701=0,0,N1701*T1701/U1701)</x:f>
        <x:v>0</x:v>
      </x:c>
      <x:c r="AF1701" s="18" t="n">
        <x:f>IF(U1701=0,0,P1701*T1701/U1701)</x:f>
        <x:v>0</x:v>
      </x:c>
      <x:c r="AG1701" s="18" t="n">
        <x:f>MAX(AE1701,AF1701*'01 Controls'!$E$15)</x:f>
        <x:v>0</x:v>
      </x:c>
      <x:c r="AH1701" s="18" t="n">
        <x:f>SUM(V1701,Y1701,AB1701,AE1701)</x:f>
        <x:v>1080</x:v>
      </x:c>
      <x:c r="AI1701" s="18" t="n">
        <x:f>N1701-AH1701</x:f>
        <x:v>0</x:v>
      </x:c>
      <x:c r="AJ1701" s="18" t="n">
        <x:f>V1701*INDEX('07 Mode Capacity'!$P$6:$P$17,MATCH("AIR-"&amp;I1701,'07 Mode Capacity'!$C$6:$C$17,0))</x:f>
        <x:v>0</x:v>
      </x:c>
      <x:c r="AK1701" s="18" t="n">
        <x:f>Y1701*INDEX('07 Mode Capacity'!$P$6:$P$17,MATCH("OCEAN-"&amp;I1701,'07 Mode Capacity'!$C$6:$C$17,0))</x:f>
        <x:v>0</x:v>
      </x:c>
      <x:c r="AL1701" s="18" t="n">
        <x:f>AB1701*INDEX('07 Mode Capacity'!$P$6:$P$17,MATCH("LAND-"&amp;I1701,'07 Mode Capacity'!$C$6:$C$17,0))</x:f>
        <x:v>131.81169907571086</x:v>
      </x:c>
      <x:c r="AM1701" s="18" t="n">
        <x:f>AE1701*INDEX('07 Mode Capacity'!$P$6:$P$17,MATCH("INLAND-"&amp;I1701,'07 Mode Capacity'!$C$6:$C$17,0))</x:f>
        <x:v>0</x:v>
      </x:c>
      <x:c r="AN1701" s="18" t="n">
        <x:f>SUM(AJ1701:AM1701)</x:f>
        <x:v>131.81169907571086</x:v>
      </x:c>
      <x:c r="AO1701" s="17" t="n">
        <x:f>IF(N1701=0,1,AN1701/N1701)</x:f>
        <x:v>0.12204786951454709</x:v>
      </x:c>
      <x:c r="AP1701" s="11" t="str">
        <x:f>IF(AO1701&gt;='01 Controls'!$E$16,"PASS","FAIL")</x:f>
        <x:v>FAIL</x:v>
      </x:c>
      <x:c r="AQ1701" s="11" t="str">
        <x:v>UNQUANTIFIED</x:v>
      </x:c>
      <x:c r="AR1701" s="11" t="str">
        <x:v>Position-class planning record; serial item and receiver open</x:v>
      </x:c>
      <x:c r="AS1701" s="26"/>
      <x:c r="AT1701" s="26"/>
    </x:row>
    <x:row r="1702">
      <x:c r="C1702" s="11" t="str">
        <x:v>M1-I-GBG-LIN-18</x:v>
      </x:c>
      <x:c r="D1702" s="11" t="str">
        <x:v>M1</x:v>
      </x:c>
      <x:c r="E1702" s="11" t="str">
        <x:v>Western fire and heat</x:v>
      </x:c>
      <x:c r="F1702" s="11" t="str">
        <x:v>I-GBG</x:v>
      </x:c>
      <x:c r="G1702" s="11" t="str">
        <x:v>Grid bridge group</x:v>
      </x:c>
      <x:c r="H1702" s="11" t="str">
        <x:v>LIN-18</x:v>
      </x:c>
      <x:c r="I1702" s="19" t="n">
        <x:v>72</x:v>
      </x:c>
      <x:c r="J1702" s="21" t="n">
        <x:v>2</x:v>
      </x:c>
      <x:c r="K1702" s="18" t="n">
        <x:f>'05 Cargo Register'!K358</x:f>
        <x:v>450</x:v>
      </x:c>
      <x:c r="L1702" s="18" t="n">
        <x:f>'05 Cargo Register'!N358</x:f>
        <x:v>32</x:v>
      </x:c>
      <x:c r="M1702" s="18" t="n">
        <x:f>'05 Cargo Register'!O358</x:f>
        <x:v>1408</x:v>
      </x:c>
      <x:c r="N1702" s="18" t="n">
        <x:f>J1702*K1702</x:f>
        <x:v>900</x:v>
      </x:c>
      <x:c r="O1702" s="18" t="n">
        <x:f>J1702*L1702</x:f>
        <x:v>64</x:v>
      </x:c>
      <x:c r="P1702" s="18" t="n">
        <x:f>J1702*M1702</x:f>
        <x:v>2816</x:v>
      </x:c>
      <x:c r="Q1702" s="22" t="n">
        <x:f>'01 Controls'!$E$25*'02 Cargo Classes'!$M$13</x:f>
        <x:v>0</x:v>
      </x:c>
      <x:c r="R1702" s="22" t="n">
        <x:f>'01 Controls'!$F$25*'02 Cargo Classes'!$N$13</x:f>
        <x:v>0</x:v>
      </x:c>
      <x:c r="S1702" s="22" t="n">
        <x:f>'01 Controls'!$G$25*'02 Cargo Classes'!$O$13</x:f>
        <x:v>0.9</x:v>
      </x:c>
      <x:c r="T1702" s="22" t="n">
        <x:f>'01 Controls'!$H$25*'02 Cargo Classes'!$P$13</x:f>
        <x:v>0</x:v>
      </x:c>
      <x:c r="U1702" s="22" t="n">
        <x:f>SUM(Q1702:T1702)</x:f>
        <x:v>0.9</x:v>
      </x:c>
      <x:c r="V1702" s="18" t="n">
        <x:f>IF(U1702=0,0,N1702*Q1702/U1702)</x:f>
        <x:v>0</x:v>
      </x:c>
      <x:c r="W1702" s="18" t="n">
        <x:f>IF(U1702=0,0,P1702*Q1702/U1702)</x:f>
        <x:v>0</x:v>
      </x:c>
      <x:c r="X1702" s="18" t="n">
        <x:f>MAX(V1702,W1702*'01 Controls'!$E$12)</x:f>
        <x:v>0</x:v>
      </x:c>
      <x:c r="Y1702" s="18" t="n">
        <x:f>IF(U1702=0,0,N1702*R1702/U1702)</x:f>
        <x:v>0</x:v>
      </x:c>
      <x:c r="Z1702" s="18" t="n">
        <x:f>IF(U1702=0,0,P1702*R1702/U1702)</x:f>
        <x:v>0</x:v>
      </x:c>
      <x:c r="AA1702" s="18" t="n">
        <x:f>MAX(Y1702,Z1702*'01 Controls'!$E$13)</x:f>
        <x:v>0</x:v>
      </x:c>
      <x:c r="AB1702" s="18" t="n">
        <x:f>IF(U1702=0,0,N1702*S1702/U1702)</x:f>
        <x:v>900</x:v>
      </x:c>
      <x:c r="AC1702" s="18" t="n">
        <x:f>IF(U1702=0,0,P1702*S1702/U1702)</x:f>
        <x:v>2816</x:v>
      </x:c>
      <x:c r="AD1702" s="18" t="n">
        <x:f>MAX(AB1702,AC1702*'01 Controls'!$E$14)</x:f>
        <x:v>900</x:v>
      </x:c>
      <x:c r="AE1702" s="18" t="n">
        <x:f>IF(U1702=0,0,N1702*T1702/U1702)</x:f>
        <x:v>0</x:v>
      </x:c>
      <x:c r="AF1702" s="18" t="n">
        <x:f>IF(U1702=0,0,P1702*T1702/U1702)</x:f>
        <x:v>0</x:v>
      </x:c>
      <x:c r="AG1702" s="18" t="n">
        <x:f>MAX(AE1702,AF1702*'01 Controls'!$E$15)</x:f>
        <x:v>0</x:v>
      </x:c>
      <x:c r="AH1702" s="18" t="n">
        <x:f>SUM(V1702,Y1702,AB1702,AE1702)</x:f>
        <x:v>900</x:v>
      </x:c>
      <x:c r="AI1702" s="18" t="n">
        <x:f>N1702-AH1702</x:f>
        <x:v>0</x:v>
      </x:c>
      <x:c r="AJ1702" s="18" t="n">
        <x:f>V1702*INDEX('07 Mode Capacity'!$P$6:$P$17,MATCH("AIR-"&amp;I1702,'07 Mode Capacity'!$C$6:$C$17,0))</x:f>
        <x:v>0</x:v>
      </x:c>
      <x:c r="AK1702" s="18" t="n">
        <x:f>Y1702*INDEX('07 Mode Capacity'!$P$6:$P$17,MATCH("OCEAN-"&amp;I1702,'07 Mode Capacity'!$C$6:$C$17,0))</x:f>
        <x:v>0</x:v>
      </x:c>
      <x:c r="AL1702" s="18" t="n">
        <x:f>AB1702*INDEX('07 Mode Capacity'!$P$6:$P$17,MATCH("LAND-"&amp;I1702,'07 Mode Capacity'!$C$6:$C$17,0))</x:f>
        <x:v>643.5092023021501</x:v>
      </x:c>
      <x:c r="AM1702" s="18" t="n">
        <x:f>AE1702*INDEX('07 Mode Capacity'!$P$6:$P$17,MATCH("INLAND-"&amp;I1702,'07 Mode Capacity'!$C$6:$C$17,0))</x:f>
        <x:v>0</x:v>
      </x:c>
      <x:c r="AN1702" s="18" t="n">
        <x:f>SUM(AJ1702:AM1702)</x:f>
        <x:v>643.5092023021501</x:v>
      </x:c>
      <x:c r="AO1702" s="17" t="n">
        <x:f>IF(N1702=0,1,AN1702/N1702)</x:f>
        <x:v>0.7150102247801668</x:v>
      </x:c>
      <x:c r="AP1702" s="11" t="str">
        <x:f>IF(AO1702&gt;='01 Controls'!$E$16,"PASS","FAIL")</x:f>
        <x:v>FAIL</x:v>
      </x:c>
      <x:c r="AQ1702" s="11" t="str">
        <x:v>UNQUANTIFIED</x:v>
      </x:c>
      <x:c r="AR1702" s="11" t="str">
        <x:v>Position-class planning record; serial item and receiver open</x:v>
      </x:c>
      <x:c r="AS1702" s="26"/>
      <x:c r="AT1702" s="26"/>
    </x:row>
    <x:row r="1703">
      <x:c r="C1703" s="11" t="str">
        <x:v>M1-I-GBG-BLK-08</x:v>
      </x:c>
      <x:c r="D1703" s="11" t="str">
        <x:v>M1</x:v>
      </x:c>
      <x:c r="E1703" s="11" t="str">
        <x:v>Western fire and heat</x:v>
      </x:c>
      <x:c r="F1703" s="11" t="str">
        <x:v>I-GBG</x:v>
      </x:c>
      <x:c r="G1703" s="11" t="str">
        <x:v>Grid bridge group</x:v>
      </x:c>
      <x:c r="H1703" s="11" t="str">
        <x:v>BLK-08</x:v>
      </x:c>
      <x:c r="I1703" s="19" t="n">
        <x:v>48</x:v>
      </x:c>
      <x:c r="J1703" s="21" t="n">
        <x:v>2</x:v>
      </x:c>
      <x:c r="K1703" s="18" t="n">
        <x:f>'05 Cargo Register'!K359</x:f>
        <x:v>135</x:v>
      </x:c>
      <x:c r="L1703" s="18" t="n">
        <x:f>'05 Cargo Register'!N359</x:f>
        <x:v>22</x:v>
      </x:c>
      <x:c r="M1703" s="18" t="n">
        <x:f>'05 Cargo Register'!O359</x:f>
        <x:v>1122</x:v>
      </x:c>
      <x:c r="N1703" s="18" t="n">
        <x:f>J1703*K1703</x:f>
        <x:v>270</x:v>
      </x:c>
      <x:c r="O1703" s="18" t="n">
        <x:f>J1703*L1703</x:f>
        <x:v>44</x:v>
      </x:c>
      <x:c r="P1703" s="18" t="n">
        <x:f>J1703*M1703</x:f>
        <x:v>2244</x:v>
      </x:c>
      <x:c r="Q1703" s="22" t="n">
        <x:f>'01 Controls'!$E$25*'02 Cargo Classes'!$M$14</x:f>
        <x:v>0.1</x:v>
      </x:c>
      <x:c r="R1703" s="22" t="n">
        <x:f>'01 Controls'!$F$25*'02 Cargo Classes'!$N$14</x:f>
        <x:v>0</x:v>
      </x:c>
      <x:c r="S1703" s="22" t="n">
        <x:f>'01 Controls'!$G$25*'02 Cargo Classes'!$O$14</x:f>
        <x:v>0.9</x:v>
      </x:c>
      <x:c r="T1703" s="22" t="n">
        <x:f>'01 Controls'!$H$25*'02 Cargo Classes'!$P$14</x:f>
        <x:v>0</x:v>
      </x:c>
      <x:c r="U1703" s="22" t="n">
        <x:f>SUM(Q1703:T1703)</x:f>
        <x:v>1</x:v>
      </x:c>
      <x:c r="V1703" s="18" t="n">
        <x:f>IF(U1703=0,0,N1703*Q1703/U1703)</x:f>
        <x:v>27</x:v>
      </x:c>
      <x:c r="W1703" s="18" t="n">
        <x:f>IF(U1703=0,0,P1703*Q1703/U1703)</x:f>
        <x:v>224.4</x:v>
      </x:c>
      <x:c r="X1703" s="18" t="n">
        <x:f>MAX(V1703,W1703*'01 Controls'!$E$12)</x:f>
        <x:v>56.1</x:v>
      </x:c>
      <x:c r="Y1703" s="18" t="n">
        <x:f>IF(U1703=0,0,N1703*R1703/U1703)</x:f>
        <x:v>0</x:v>
      </x:c>
      <x:c r="Z1703" s="18" t="n">
        <x:f>IF(U1703=0,0,P1703*R1703/U1703)</x:f>
        <x:v>0</x:v>
      </x:c>
      <x:c r="AA1703" s="18" t="n">
        <x:f>MAX(Y1703,Z1703*'01 Controls'!$E$13)</x:f>
        <x:v>0</x:v>
      </x:c>
      <x:c r="AB1703" s="18" t="n">
        <x:f>IF(U1703=0,0,N1703*S1703/U1703)</x:f>
        <x:v>243</x:v>
      </x:c>
      <x:c r="AC1703" s="18" t="n">
        <x:f>IF(U1703=0,0,P1703*S1703/U1703)</x:f>
        <x:v>2019.6000000000001</x:v>
      </x:c>
      <x:c r="AD1703" s="18" t="n">
        <x:f>MAX(AB1703,AC1703*'01 Controls'!$E$14)</x:f>
        <x:v>403.9200000000001</x:v>
      </x:c>
      <x:c r="AE1703" s="18" t="n">
        <x:f>IF(U1703=0,0,N1703*T1703/U1703)</x:f>
        <x:v>0</x:v>
      </x:c>
      <x:c r="AF1703" s="18" t="n">
        <x:f>IF(U1703=0,0,P1703*T1703/U1703)</x:f>
        <x:v>0</x:v>
      </x:c>
      <x:c r="AG1703" s="18" t="n">
        <x:f>MAX(AE1703,AF1703*'01 Controls'!$E$15)</x:f>
        <x:v>0</x:v>
      </x:c>
      <x:c r="AH1703" s="18" t="n">
        <x:f>SUM(V1703,Y1703,AB1703,AE1703)</x:f>
        <x:v>270</x:v>
      </x:c>
      <x:c r="AI1703" s="18" t="n">
        <x:f>N1703-AH1703</x:f>
        <x:v>0</x:v>
      </x:c>
      <x:c r="AJ1703" s="18" t="n">
        <x:f>V1703*INDEX('07 Mode Capacity'!$P$6:$P$17,MATCH("AIR-"&amp;I1703,'07 Mode Capacity'!$C$6:$C$17,0))</x:f>
        <x:v>7.569062773810901</x:v>
      </x:c>
      <x:c r="AK1703" s="18" t="n">
        <x:f>Y1703*INDEX('07 Mode Capacity'!$P$6:$P$17,MATCH("OCEAN-"&amp;I1703,'07 Mode Capacity'!$C$6:$C$17,0))</x:f>
        <x:v>0</x:v>
      </x:c>
      <x:c r="AL1703" s="18" t="n">
        <x:f>AB1703*INDEX('07 Mode Capacity'!$P$6:$P$17,MATCH("LAND-"&amp;I1703,'07 Mode Capacity'!$C$6:$C$17,0))</x:f>
        <x:v>29.657632292034947</x:v>
      </x:c>
      <x:c r="AM1703" s="18" t="n">
        <x:f>AE1703*INDEX('07 Mode Capacity'!$P$6:$P$17,MATCH("INLAND-"&amp;I1703,'07 Mode Capacity'!$C$6:$C$17,0))</x:f>
        <x:v>0</x:v>
      </x:c>
      <x:c r="AN1703" s="18" t="n">
        <x:f>SUM(AJ1703:AM1703)</x:f>
        <x:v>37.226695065845846</x:v>
      </x:c>
      <x:c r="AO1703" s="17" t="n">
        <x:f>IF(N1703=0,1,AN1703/N1703)</x:f>
        <x:v>0.13787664839202166</x:v>
      </x:c>
      <x:c r="AP1703" s="11" t="str">
        <x:f>IF(AO1703&gt;='01 Controls'!$E$16,"PASS","FAIL")</x:f>
        <x:v>FAIL</x:v>
      </x:c>
      <x:c r="AQ1703" s="11" t="str">
        <x:v>UNQUANTIFIED</x:v>
      </x:c>
      <x:c r="AR1703" s="11" t="str">
        <x:v>Position-class planning record; serial item and receiver open</x:v>
      </x:c>
      <x:c r="AS1703" s="26"/>
      <x:c r="AT1703" s="26"/>
    </x:row>
    <x:row r="1704">
      <x:c r="C1704" s="11" t="str">
        <x:v>M1-I-GBG-OOG-80</x:v>
      </x:c>
      <x:c r="D1704" s="11" t="str">
        <x:v>M1</x:v>
      </x:c>
      <x:c r="E1704" s="11" t="str">
        <x:v>Western fire and heat</x:v>
      </x:c>
      <x:c r="F1704" s="11" t="str">
        <x:v>I-GBG</x:v>
      </x:c>
      <x:c r="G1704" s="11" t="str">
        <x:v>Grid bridge group</x:v>
      </x:c>
      <x:c r="H1704" s="11" t="str">
        <x:v>OOG-80</x:v>
      </x:c>
      <x:c r="I1704" s="19" t="n">
        <x:v>72</x:v>
      </x:c>
      <x:c r="J1704" s="21" t="n">
        <x:v>2</x:v>
      </x:c>
      <x:c r="K1704" s="18" t="n">
        <x:f>'05 Cargo Register'!K360</x:f>
        <x:v>540</x:v>
      </x:c>
      <x:c r="L1704" s="18" t="n">
        <x:f>'05 Cargo Register'!N360</x:f>
        <x:v>9</x:v>
      </x:c>
      <x:c r="M1704" s="18" t="n">
        <x:f>'05 Cargo Register'!O360</x:f>
        <x:v>1584</x:v>
      </x:c>
      <x:c r="N1704" s="18" t="n">
        <x:f>J1704*K1704</x:f>
        <x:v>1080</x:v>
      </x:c>
      <x:c r="O1704" s="18" t="n">
        <x:f>J1704*L1704</x:f>
        <x:v>18</x:v>
      </x:c>
      <x:c r="P1704" s="18" t="n">
        <x:f>J1704*M1704</x:f>
        <x:v>3168</x:v>
      </x:c>
      <x:c r="Q1704" s="22" t="n">
        <x:f>'01 Controls'!$E$25*'02 Cargo Classes'!$M$15</x:f>
        <x:v>0</x:v>
      </x:c>
      <x:c r="R1704" s="22" t="n">
        <x:f>'01 Controls'!$F$25*'02 Cargo Classes'!$N$15</x:f>
        <x:v>0</x:v>
      </x:c>
      <x:c r="S1704" s="22" t="n">
        <x:f>'01 Controls'!$G$25*'02 Cargo Classes'!$O$15</x:f>
        <x:v>0.54</x:v>
      </x:c>
      <x:c r="T1704" s="22" t="n">
        <x:f>'01 Controls'!$H$25*'02 Cargo Classes'!$P$15</x:f>
        <x:v>0</x:v>
      </x:c>
      <x:c r="U1704" s="22" t="n">
        <x:f>SUM(Q1704:T1704)</x:f>
        <x:v>0.54</x:v>
      </x:c>
      <x:c r="V1704" s="18" t="n">
        <x:f>IF(U1704=0,0,N1704*Q1704/U1704)</x:f>
        <x:v>0</x:v>
      </x:c>
      <x:c r="W1704" s="18" t="n">
        <x:f>IF(U1704=0,0,P1704*Q1704/U1704)</x:f>
        <x:v>0</x:v>
      </x:c>
      <x:c r="X1704" s="18" t="n">
        <x:f>MAX(V1704,W1704*'01 Controls'!$E$12)</x:f>
        <x:v>0</x:v>
      </x:c>
      <x:c r="Y1704" s="18" t="n">
        <x:f>IF(U1704=0,0,N1704*R1704/U1704)</x:f>
        <x:v>0</x:v>
      </x:c>
      <x:c r="Z1704" s="18" t="n">
        <x:f>IF(U1704=0,0,P1704*R1704/U1704)</x:f>
        <x:v>0</x:v>
      </x:c>
      <x:c r="AA1704" s="18" t="n">
        <x:f>MAX(Y1704,Z1704*'01 Controls'!$E$13)</x:f>
        <x:v>0</x:v>
      </x:c>
      <x:c r="AB1704" s="18" t="n">
        <x:f>IF(U1704=0,0,N1704*S1704/U1704)</x:f>
        <x:v>1080</x:v>
      </x:c>
      <x:c r="AC1704" s="18" t="n">
        <x:f>IF(U1704=0,0,P1704*S1704/U1704)</x:f>
        <x:v>3168</x:v>
      </x:c>
      <x:c r="AD1704" s="18" t="n">
        <x:f>MAX(AB1704,AC1704*'01 Controls'!$E$14)</x:f>
        <x:v>1080</x:v>
      </x:c>
      <x:c r="AE1704" s="18" t="n">
        <x:f>IF(U1704=0,0,N1704*T1704/U1704)</x:f>
        <x:v>0</x:v>
      </x:c>
      <x:c r="AF1704" s="18" t="n">
        <x:f>IF(U1704=0,0,P1704*T1704/U1704)</x:f>
        <x:v>0</x:v>
      </x:c>
      <x:c r="AG1704" s="18" t="n">
        <x:f>MAX(AE1704,AF1704*'01 Controls'!$E$15)</x:f>
        <x:v>0</x:v>
      </x:c>
      <x:c r="AH1704" s="18" t="n">
        <x:f>SUM(V1704,Y1704,AB1704,AE1704)</x:f>
        <x:v>1080</x:v>
      </x:c>
      <x:c r="AI1704" s="18" t="n">
        <x:f>N1704-AH1704</x:f>
        <x:v>0</x:v>
      </x:c>
      <x:c r="AJ1704" s="18" t="n">
        <x:f>V1704*INDEX('07 Mode Capacity'!$P$6:$P$17,MATCH("AIR-"&amp;I1704,'07 Mode Capacity'!$C$6:$C$17,0))</x:f>
        <x:v>0</x:v>
      </x:c>
      <x:c r="AK1704" s="18" t="n">
        <x:f>Y1704*INDEX('07 Mode Capacity'!$P$6:$P$17,MATCH("OCEAN-"&amp;I1704,'07 Mode Capacity'!$C$6:$C$17,0))</x:f>
        <x:v>0</x:v>
      </x:c>
      <x:c r="AL1704" s="18" t="n">
        <x:f>AB1704*INDEX('07 Mode Capacity'!$P$6:$P$17,MATCH("LAND-"&amp;I1704,'07 Mode Capacity'!$C$6:$C$17,0))</x:f>
        <x:v>772.2110427625802</x:v>
      </x:c>
      <x:c r="AM1704" s="18" t="n">
        <x:f>AE1704*INDEX('07 Mode Capacity'!$P$6:$P$17,MATCH("INLAND-"&amp;I1704,'07 Mode Capacity'!$C$6:$C$17,0))</x:f>
        <x:v>0</x:v>
      </x:c>
      <x:c r="AN1704" s="18" t="n">
        <x:f>SUM(AJ1704:AM1704)</x:f>
        <x:v>772.2110427625802</x:v>
      </x:c>
      <x:c r="AO1704" s="17" t="n">
        <x:f>IF(N1704=0,1,AN1704/N1704)</x:f>
        <x:v>0.7150102247801668</x:v>
      </x:c>
      <x:c r="AP1704" s="11" t="str">
        <x:f>IF(AO1704&gt;='01 Controls'!$E$16,"PASS","FAIL")</x:f>
        <x:v>FAIL</x:v>
      </x:c>
      <x:c r="AQ1704" s="11" t="str">
        <x:v>UNQUANTIFIED</x:v>
      </x:c>
      <x:c r="AR1704" s="11" t="str">
        <x:v>Position-class planning record; serial item and receiver open</x:v>
      </x:c>
      <x:c r="AS1704" s="26"/>
      <x:c r="AT1704" s="26"/>
    </x:row>
    <x:row r="1705">
      <x:c r="C1705" s="11" t="str">
        <x:v>M1-H-THC-APL-45</x:v>
      </x:c>
      <x:c r="D1705" s="11" t="str">
        <x:v>M1</x:v>
      </x:c>
      <x:c r="E1705" s="11" t="str">
        <x:v>Western fire and heat</x:v>
      </x:c>
      <x:c r="F1705" s="11" t="str">
        <x:v>H-THC</x:v>
      </x:c>
      <x:c r="G1705" s="11" t="str">
        <x:v>Theater hospital command</x:v>
      </x:c>
      <x:c r="H1705" s="11" t="str">
        <x:v>APL-45</x:v>
      </x:c>
      <x:c r="I1705" s="19" t="n">
        <x:v>24</x:v>
      </x:c>
      <x:c r="J1705" s="21" t="n">
        <x:v>2</x:v>
      </x:c>
      <x:c r="K1705" s="18" t="n">
        <x:f>'05 Cargo Register'!K361</x:f>
        <x:v>330.75</x:v>
      </x:c>
      <x:c r="L1705" s="18" t="n">
        <x:f>'05 Cargo Register'!N361</x:f>
        <x:v>87</x:v>
      </x:c>
      <x:c r="M1705" s="18" t="n">
        <x:f>'05 Cargo Register'!O361</x:f>
        <x:v>652.5</x:v>
      </x:c>
      <x:c r="N1705" s="18" t="n">
        <x:f>J1705*K1705</x:f>
        <x:v>661.5</x:v>
      </x:c>
      <x:c r="O1705" s="18" t="n">
        <x:f>J1705*L1705</x:f>
        <x:v>174</x:v>
      </x:c>
      <x:c r="P1705" s="18" t="n">
        <x:f>J1705*M1705</x:f>
        <x:v>1305</x:v>
      </x:c>
      <x:c r="Q1705" s="22" t="n">
        <x:f>'01 Controls'!$E$25*'02 Cargo Classes'!$M$6</x:f>
        <x:v>0.30000000000000004</x:v>
      </x:c>
      <x:c r="R1705" s="22" t="n">
        <x:f>'01 Controls'!$F$25*'02 Cargo Classes'!$N$6</x:f>
        <x:v>0</x:v>
      </x:c>
      <x:c r="S1705" s="22" t="n">
        <x:f>'01 Controls'!$G$25*'02 Cargo Classes'!$O$6</x:f>
        <x:v>0.9</x:v>
      </x:c>
      <x:c r="T1705" s="22" t="n">
        <x:f>'01 Controls'!$H$25*'02 Cargo Classes'!$P$6</x:f>
        <x:v>0</x:v>
      </x:c>
      <x:c r="U1705" s="22" t="n">
        <x:f>SUM(Q1705:T1705)</x:f>
        <x:v>1.2000000000000002</x:v>
      </x:c>
      <x:c r="V1705" s="18" t="n">
        <x:f>IF(U1705=0,0,N1705*Q1705/U1705)</x:f>
        <x:v>165.375</x:v>
      </x:c>
      <x:c r="W1705" s="18" t="n">
        <x:f>IF(U1705=0,0,P1705*Q1705/U1705)</x:f>
        <x:v>326.25</x:v>
      </x:c>
      <x:c r="X1705" s="18" t="n">
        <x:f>MAX(V1705,W1705*'01 Controls'!$E$12)</x:f>
        <x:v>165.375</x:v>
      </x:c>
      <x:c r="Y1705" s="18" t="n">
        <x:f>IF(U1705=0,0,N1705*R1705/U1705)</x:f>
        <x:v>0</x:v>
      </x:c>
      <x:c r="Z1705" s="18" t="n">
        <x:f>IF(U1705=0,0,P1705*R1705/U1705)</x:f>
        <x:v>0</x:v>
      </x:c>
      <x:c r="AA1705" s="18" t="n">
        <x:f>MAX(Y1705,Z1705*'01 Controls'!$E$13)</x:f>
        <x:v>0</x:v>
      </x:c>
      <x:c r="AB1705" s="18" t="n">
        <x:f>IF(U1705=0,0,N1705*S1705/U1705)</x:f>
        <x:v>496.12499999999994</x:v>
      </x:c>
      <x:c r="AC1705" s="18" t="n">
        <x:f>IF(U1705=0,0,P1705*S1705/U1705)</x:f>
        <x:v>978.7499999999999</x:v>
      </x:c>
      <x:c r="AD1705" s="18" t="n">
        <x:f>MAX(AB1705,AC1705*'01 Controls'!$E$14)</x:f>
        <x:v>496.12499999999994</x:v>
      </x:c>
      <x:c r="AE1705" s="18" t="n">
        <x:f>IF(U1705=0,0,N1705*T1705/U1705)</x:f>
        <x:v>0</x:v>
      </x:c>
      <x:c r="AF1705" s="18" t="n">
        <x:f>IF(U1705=0,0,P1705*T1705/U1705)</x:f>
        <x:v>0</x:v>
      </x:c>
      <x:c r="AG1705" s="18" t="n">
        <x:f>MAX(AE1705,AF1705*'01 Controls'!$E$15)</x:f>
        <x:v>0</x:v>
      </x:c>
      <x:c r="AH1705" s="18" t="n">
        <x:f>SUM(V1705,Y1705,AB1705,AE1705)</x:f>
        <x:v>661.5</x:v>
      </x:c>
      <x:c r="AI1705" s="18" t="n">
        <x:f>N1705-AH1705</x:f>
        <x:v>0</x:v>
      </x:c>
      <x:c r="AJ1705" s="18" t="n">
        <x:f>V1705*INDEX('07 Mode Capacity'!$P$6:$P$17,MATCH("AIR-"&amp;I1705,'07 Mode Capacity'!$C$6:$C$17,0))</x:f>
        <x:v>33.556913968853046</x:v>
      </x:c>
      <x:c r="AK1705" s="18" t="n">
        <x:f>Y1705*INDEX('07 Mode Capacity'!$P$6:$P$17,MATCH("OCEAN-"&amp;I1705,'07 Mode Capacity'!$C$6:$C$17,0))</x:f>
        <x:v>0</x:v>
      </x:c>
      <x:c r="AL1705" s="18" t="n">
        <x:f>AB1705*INDEX('07 Mode Capacity'!$P$6:$P$17,MATCH("LAND-"&amp;I1705,'07 Mode Capacity'!$C$6:$C$17,0))</x:f>
        <x:v>189.7682710433029</x:v>
      </x:c>
      <x:c r="AM1705" s="18" t="n">
        <x:f>AE1705*INDEX('07 Mode Capacity'!$P$6:$P$17,MATCH("INLAND-"&amp;I1705,'07 Mode Capacity'!$C$6:$C$17,0))</x:f>
        <x:v>0</x:v>
      </x:c>
      <x:c r="AN1705" s="18" t="n">
        <x:f>SUM(AJ1705:AM1705)</x:f>
        <x:v>223.32518501215594</x:v>
      </x:c>
      <x:c r="AO1705" s="17" t="n">
        <x:f>IF(N1705=0,1,AN1705/N1705)</x:f>
        <x:v>0.3376042101468722</x:v>
      </x:c>
      <x:c r="AP1705" s="11" t="str">
        <x:f>IF(AO1705&gt;='01 Controls'!$E$16,"PASS","FAIL")</x:f>
        <x:v>FAIL</x:v>
      </x:c>
      <x:c r="AQ1705" s="11" t="str">
        <x:v>UNQUANTIFIED</x:v>
      </x:c>
      <x:c r="AR1705" s="11" t="str">
        <x:v>Position-class planning record; serial item and receiver open</x:v>
      </x:c>
      <x:c r="AS1705" s="26"/>
      <x:c r="AT1705" s="26"/>
    </x:row>
    <x:row r="1706">
      <x:c r="C1706" s="11" t="str">
        <x:v>M1-H-THC-ISO-18</x:v>
      </x:c>
      <x:c r="D1706" s="11" t="str">
        <x:v>M1</x:v>
      </x:c>
      <x:c r="E1706" s="11" t="str">
        <x:v>Western fire and heat</x:v>
      </x:c>
      <x:c r="F1706" s="11" t="str">
        <x:v>H-THC</x:v>
      </x:c>
      <x:c r="G1706" s="11" t="str">
        <x:v>Theater hospital command</x:v>
      </x:c>
      <x:c r="H1706" s="11" t="str">
        <x:v>ISO-18</x:v>
      </x:c>
      <x:c r="I1706" s="19" t="n">
        <x:v>48</x:v>
      </x:c>
      <x:c r="J1706" s="21" t="n">
        <x:v>2</x:v>
      </x:c>
      <x:c r="K1706" s="18" t="n">
        <x:f>'05 Cargo Register'!K362</x:f>
        <x:v>385.875</x:v>
      </x:c>
      <x:c r="L1706" s="18" t="n">
        <x:f>'05 Cargo Register'!N362</x:f>
        <x:v>26</x:v>
      </x:c>
      <x:c r="M1706" s="18" t="n">
        <x:f>'05 Cargo Register'!O362</x:f>
        <x:v>686.4000000000001</x:v>
      </x:c>
      <x:c r="N1706" s="18" t="n">
        <x:f>J1706*K1706</x:f>
        <x:v>771.75</x:v>
      </x:c>
      <x:c r="O1706" s="18" t="n">
        <x:f>J1706*L1706</x:f>
        <x:v>52</x:v>
      </x:c>
      <x:c r="P1706" s="18" t="n">
        <x:f>J1706*M1706</x:f>
        <x:v>1372.8000000000002</x:v>
      </x:c>
      <x:c r="Q1706" s="22" t="n">
        <x:f>'01 Controls'!$E$25*'02 Cargo Classes'!$M$7</x:f>
        <x:v>0.020000000000000004</x:v>
      </x:c>
      <x:c r="R1706" s="22" t="n">
        <x:f>'01 Controls'!$F$25*'02 Cargo Classes'!$N$7</x:f>
        <x:v>0</x:v>
      </x:c>
      <x:c r="S1706" s="22" t="n">
        <x:f>'01 Controls'!$G$25*'02 Cargo Classes'!$O$7</x:f>
        <x:v>1.08</x:v>
      </x:c>
      <x:c r="T1706" s="22" t="n">
        <x:f>'01 Controls'!$H$25*'02 Cargo Classes'!$P$7</x:f>
        <x:v>0</x:v>
      </x:c>
      <x:c r="U1706" s="22" t="n">
        <x:f>SUM(Q1706:T1706)</x:f>
        <x:v>1.1</x:v>
      </x:c>
      <x:c r="V1706" s="18" t="n">
        <x:f>IF(U1706=0,0,N1706*Q1706/U1706)</x:f>
        <x:v>14.031818181818183</x:v>
      </x:c>
      <x:c r="W1706" s="18" t="n">
        <x:f>IF(U1706=0,0,P1706*Q1706/U1706)</x:f>
        <x:v>24.960000000000008</x:v>
      </x:c>
      <x:c r="X1706" s="18" t="n">
        <x:f>MAX(V1706,W1706*'01 Controls'!$E$12)</x:f>
        <x:v>14.031818181818183</x:v>
      </x:c>
      <x:c r="Y1706" s="18" t="n">
        <x:f>IF(U1706=0,0,N1706*R1706/U1706)</x:f>
        <x:v>0</x:v>
      </x:c>
      <x:c r="Z1706" s="18" t="n">
        <x:f>IF(U1706=0,0,P1706*R1706/U1706)</x:f>
        <x:v>0</x:v>
      </x:c>
      <x:c r="AA1706" s="18" t="n">
        <x:f>MAX(Y1706,Z1706*'01 Controls'!$E$13)</x:f>
        <x:v>0</x:v>
      </x:c>
      <x:c r="AB1706" s="18" t="n">
        <x:f>IF(U1706=0,0,N1706*S1706/U1706)</x:f>
        <x:v>757.7181818181817</x:v>
      </x:c>
      <x:c r="AC1706" s="18" t="n">
        <x:f>IF(U1706=0,0,P1706*S1706/U1706)</x:f>
        <x:v>1347.8400000000001</x:v>
      </x:c>
      <x:c r="AD1706" s="18" t="n">
        <x:f>MAX(AB1706,AC1706*'01 Controls'!$E$14)</x:f>
        <x:v>757.7181818181817</x:v>
      </x:c>
      <x:c r="AE1706" s="18" t="n">
        <x:f>IF(U1706=0,0,N1706*T1706/U1706)</x:f>
        <x:v>0</x:v>
      </x:c>
      <x:c r="AF1706" s="18" t="n">
        <x:f>IF(U1706=0,0,P1706*T1706/U1706)</x:f>
        <x:v>0</x:v>
      </x:c>
      <x:c r="AG1706" s="18" t="n">
        <x:f>MAX(AE1706,AF1706*'01 Controls'!$E$15)</x:f>
        <x:v>0</x:v>
      </x:c>
      <x:c r="AH1706" s="18" t="n">
        <x:f>SUM(V1706,Y1706,AB1706,AE1706)</x:f>
        <x:v>771.7499999999999</x:v>
      </x:c>
      <x:c r="AI1706" s="18" t="n">
        <x:f>N1706-AH1706</x:f>
        <x:v>1.1368683772161603e-13</x:v>
      </x:c>
      <x:c r="AJ1706" s="18" t="n">
        <x:f>V1706*INDEX('07 Mode Capacity'!$P$6:$P$17,MATCH("AIR-"&amp;I1706,'07 Mode Capacity'!$C$6:$C$17,0))</x:f>
        <x:v>3.9336189869956657</x:v>
      </x:c>
      <x:c r="AK1706" s="18" t="n">
        <x:f>Y1706*INDEX('07 Mode Capacity'!$P$6:$P$17,MATCH("OCEAN-"&amp;I1706,'07 Mode Capacity'!$C$6:$C$17,0))</x:f>
        <x:v>0</x:v>
      </x:c>
      <x:c r="AL1706" s="18" t="n">
        <x:f>AB1706*INDEX('07 Mode Capacity'!$P$6:$P$17,MATCH("LAND-"&amp;I1706,'07 Mode Capacity'!$C$6:$C$17,0))</x:f>
        <x:v>92.47788978334532</x:v>
      </x:c>
      <x:c r="AM1706" s="18" t="n">
        <x:f>AE1706*INDEX('07 Mode Capacity'!$P$6:$P$17,MATCH("INLAND-"&amp;I1706,'07 Mode Capacity'!$C$6:$C$17,0))</x:f>
        <x:v>0</x:v>
      </x:c>
      <x:c r="AN1706" s="18" t="n">
        <x:f>SUM(AJ1706:AM1706)</x:f>
        <x:v>96.41150877034099</x:v>
      </x:c>
      <x:c r="AO1706" s="17" t="n">
        <x:f>IF(N1706=0,1,AN1706/N1706)</x:f>
        <x:v>0.12492582931045156</x:v>
      </x:c>
      <x:c r="AP1706" s="11" t="str">
        <x:f>IF(AO1706&gt;='01 Controls'!$E$16,"PASS","FAIL")</x:f>
        <x:v>FAIL</x:v>
      </x:c>
      <x:c r="AQ1706" s="11" t="str">
        <x:v>UNQUANTIFIED</x:v>
      </x:c>
      <x:c r="AR1706" s="11" t="str">
        <x:v>Position-class planning record; serial item and receiver open</x:v>
      </x:c>
      <x:c r="AS1706" s="26"/>
      <x:c r="AT1706" s="26"/>
    </x:row>
    <x:row r="1707">
      <x:c r="C1707" s="11" t="str">
        <x:v>M1-H-THC-COL-12</x:v>
      </x:c>
      <x:c r="D1707" s="11" t="str">
        <x:v>M1</x:v>
      </x:c>
      <x:c r="E1707" s="11" t="str">
        <x:v>Western fire and heat</x:v>
      </x:c>
      <x:c r="F1707" s="11" t="str">
        <x:v>H-THC</x:v>
      </x:c>
      <x:c r="G1707" s="11" t="str">
        <x:v>Theater hospital command</x:v>
      </x:c>
      <x:c r="H1707" s="11" t="str">
        <x:v>COL-12</x:v>
      </x:c>
      <x:c r="I1707" s="19" t="n">
        <x:v>24</x:v>
      </x:c>
      <x:c r="J1707" s="21" t="n">
        <x:v>2</x:v>
      </x:c>
      <x:c r="K1707" s="18" t="n">
        <x:f>'05 Cargo Register'!K363</x:f>
        <x:v>330.75</x:v>
      </x:c>
      <x:c r="L1707" s="18" t="n">
        <x:f>'05 Cargo Register'!N363</x:f>
        <x:v>35</x:v>
      </x:c>
      <x:c r="M1707" s="18" t="n">
        <x:f>'05 Cargo Register'!O363</x:f>
        <x:v>924</x:v>
      </x:c>
      <x:c r="N1707" s="18" t="n">
        <x:f>J1707*K1707</x:f>
        <x:v>661.5</x:v>
      </x:c>
      <x:c r="O1707" s="18" t="n">
        <x:f>J1707*L1707</x:f>
        <x:v>70</x:v>
      </x:c>
      <x:c r="P1707" s="18" t="n">
        <x:f>J1707*M1707</x:f>
        <x:v>1848</x:v>
      </x:c>
      <x:c r="Q1707" s="22" t="n">
        <x:f>'01 Controls'!$E$25*'02 Cargo Classes'!$M$8</x:f>
        <x:v>0.2</x:v>
      </x:c>
      <x:c r="R1707" s="22" t="n">
        <x:f>'01 Controls'!$F$25*'02 Cargo Classes'!$N$8</x:f>
        <x:v>0</x:v>
      </x:c>
      <x:c r="S1707" s="22" t="n">
        <x:f>'01 Controls'!$G$25*'02 Cargo Classes'!$O$8</x:f>
        <x:v>1.08</x:v>
      </x:c>
      <x:c r="T1707" s="22" t="n">
        <x:f>'01 Controls'!$H$25*'02 Cargo Classes'!$P$8</x:f>
        <x:v>0</x:v>
      </x:c>
      <x:c r="U1707" s="22" t="n">
        <x:f>SUM(Q1707:T1707)</x:f>
        <x:v>1.28</x:v>
      </x:c>
      <x:c r="V1707" s="18" t="n">
        <x:f>IF(U1707=0,0,N1707*Q1707/U1707)</x:f>
        <x:v>103.359375</x:v>
      </x:c>
      <x:c r="W1707" s="18" t="n">
        <x:f>IF(U1707=0,0,P1707*Q1707/U1707)</x:f>
        <x:v>288.75</x:v>
      </x:c>
      <x:c r="X1707" s="18" t="n">
        <x:f>MAX(V1707,W1707*'01 Controls'!$E$12)</x:f>
        <x:v>103.359375</x:v>
      </x:c>
      <x:c r="Y1707" s="18" t="n">
        <x:f>IF(U1707=0,0,N1707*R1707/U1707)</x:f>
        <x:v>0</x:v>
      </x:c>
      <x:c r="Z1707" s="18" t="n">
        <x:f>IF(U1707=0,0,P1707*R1707/U1707)</x:f>
        <x:v>0</x:v>
      </x:c>
      <x:c r="AA1707" s="18" t="n">
        <x:f>MAX(Y1707,Z1707*'01 Controls'!$E$13)</x:f>
        <x:v>0</x:v>
      </x:c>
      <x:c r="AB1707" s="18" t="n">
        <x:f>IF(U1707=0,0,N1707*S1707/U1707)</x:f>
        <x:v>558.140625</x:v>
      </x:c>
      <x:c r="AC1707" s="18" t="n">
        <x:f>IF(U1707=0,0,P1707*S1707/U1707)</x:f>
        <x:v>1559.25</x:v>
      </x:c>
      <x:c r="AD1707" s="18" t="n">
        <x:f>MAX(AB1707,AC1707*'01 Controls'!$E$14)</x:f>
        <x:v>558.140625</x:v>
      </x:c>
      <x:c r="AE1707" s="18" t="n">
        <x:f>IF(U1707=0,0,N1707*T1707/U1707)</x:f>
        <x:v>0</x:v>
      </x:c>
      <x:c r="AF1707" s="18" t="n">
        <x:f>IF(U1707=0,0,P1707*T1707/U1707)</x:f>
        <x:v>0</x:v>
      </x:c>
      <x:c r="AG1707" s="18" t="n">
        <x:f>MAX(AE1707,AF1707*'01 Controls'!$E$15)</x:f>
        <x:v>0</x:v>
      </x:c>
      <x:c r="AH1707" s="18" t="n">
        <x:f>SUM(V1707,Y1707,AB1707,AE1707)</x:f>
        <x:v>661.5</x:v>
      </x:c>
      <x:c r="AI1707" s="18" t="n">
        <x:f>N1707-AH1707</x:f>
        <x:v>0</x:v>
      </x:c>
      <x:c r="AJ1707" s="18" t="n">
        <x:f>V1707*INDEX('07 Mode Capacity'!$P$6:$P$17,MATCH("AIR-"&amp;I1707,'07 Mode Capacity'!$C$6:$C$17,0))</x:f>
        <x:v>20.973071230533154</x:v>
      </x:c>
      <x:c r="AK1707" s="18" t="n">
        <x:f>Y1707*INDEX('07 Mode Capacity'!$P$6:$P$17,MATCH("OCEAN-"&amp;I1707,'07 Mode Capacity'!$C$6:$C$17,0))</x:f>
        <x:v>0</x:v>
      </x:c>
      <x:c r="AL1707" s="18" t="n">
        <x:f>AB1707*INDEX('07 Mode Capacity'!$P$6:$P$17,MATCH("LAND-"&amp;I1707,'07 Mode Capacity'!$C$6:$C$17,0))</x:f>
        <x:v>213.48930492371576</x:v>
      </x:c>
      <x:c r="AM1707" s="18" t="n">
        <x:f>AE1707*INDEX('07 Mode Capacity'!$P$6:$P$17,MATCH("INLAND-"&amp;I1707,'07 Mode Capacity'!$C$6:$C$17,0))</x:f>
        <x:v>0</x:v>
      </x:c>
      <x:c r="AN1707" s="18" t="n">
        <x:f>SUM(AJ1707:AM1707)</x:f>
        <x:v>234.46237615424891</x:v>
      </x:c>
      <x:c r="AO1707" s="17" t="n">
        <x:f>IF(N1707=0,1,AN1707/N1707)</x:f>
        <x:v>0.35444047793537253</x:v>
      </x:c>
      <x:c r="AP1707" s="11" t="str">
        <x:f>IF(AO1707&gt;='01 Controls'!$E$16,"PASS","FAIL")</x:f>
        <x:v>FAIL</x:v>
      </x:c>
      <x:c r="AQ1707" s="11" t="str">
        <x:v>UNQUANTIFIED</x:v>
      </x:c>
      <x:c r="AR1707" s="11" t="str">
        <x:v>Position-class planning record; serial item and receiver open</x:v>
      </x:c>
      <x:c r="AS1707" s="26"/>
      <x:c r="AT1707" s="26"/>
    </x:row>
    <x:row r="1708">
      <x:c r="C1708" s="11" t="str">
        <x:v>M1-H-THC-BAT-22</x:v>
      </x:c>
      <x:c r="D1708" s="11" t="str">
        <x:v>M1</x:v>
      </x:c>
      <x:c r="E1708" s="11" t="str">
        <x:v>Western fire and heat</x:v>
      </x:c>
      <x:c r="F1708" s="11" t="str">
        <x:v>H-THC</x:v>
      </x:c>
      <x:c r="G1708" s="11" t="str">
        <x:v>Theater hospital command</x:v>
      </x:c>
      <x:c r="H1708" s="11" t="str">
        <x:v>BAT-22</x:v>
      </x:c>
      <x:c r="I1708" s="19" t="n">
        <x:v>48</x:v>
      </x:c>
      <x:c r="J1708" s="21" t="n">
        <x:v>2</x:v>
      </x:c>
      <x:c r="K1708" s="18" t="n">
        <x:f>'05 Cargo Register'!K364</x:f>
        <x:v>147</x:v>
      </x:c>
      <x:c r="L1708" s="18" t="n">
        <x:f>'05 Cargo Register'!N364</x:f>
        <x:v>9</x:v>
      </x:c>
      <x:c r="M1708" s="18" t="n">
        <x:f>'05 Cargo Register'!O364</x:f>
        <x:v>237.60000000000002</x:v>
      </x:c>
      <x:c r="N1708" s="18" t="n">
        <x:f>J1708*K1708</x:f>
        <x:v>294</x:v>
      </x:c>
      <x:c r="O1708" s="18" t="n">
        <x:f>J1708*L1708</x:f>
        <x:v>18</x:v>
      </x:c>
      <x:c r="P1708" s="18" t="n">
        <x:f>J1708*M1708</x:f>
        <x:v>475.20000000000005</x:v>
      </x:c>
      <x:c r="Q1708" s="22" t="n">
        <x:f>'01 Controls'!$E$25*'02 Cargo Classes'!$M$9</x:f>
        <x:v>0</x:v>
      </x:c>
      <x:c r="R1708" s="22" t="n">
        <x:f>'01 Controls'!$F$25*'02 Cargo Classes'!$N$9</x:f>
        <x:v>0</x:v>
      </x:c>
      <x:c r="S1708" s="22" t="n">
        <x:f>'01 Controls'!$G$25*'02 Cargo Classes'!$O$9</x:f>
        <x:v>0.9</x:v>
      </x:c>
      <x:c r="T1708" s="22" t="n">
        <x:f>'01 Controls'!$H$25*'02 Cargo Classes'!$P$9</x:f>
        <x:v>0</x:v>
      </x:c>
      <x:c r="U1708" s="22" t="n">
        <x:f>SUM(Q1708:T1708)</x:f>
        <x:v>0.9</x:v>
      </x:c>
      <x:c r="V1708" s="18" t="n">
        <x:f>IF(U1708=0,0,N1708*Q1708/U1708)</x:f>
        <x:v>0</x:v>
      </x:c>
      <x:c r="W1708" s="18" t="n">
        <x:f>IF(U1708=0,0,P1708*Q1708/U1708)</x:f>
        <x:v>0</x:v>
      </x:c>
      <x:c r="X1708" s="18" t="n">
        <x:f>MAX(V1708,W1708*'01 Controls'!$E$12)</x:f>
        <x:v>0</x:v>
      </x:c>
      <x:c r="Y1708" s="18" t="n">
        <x:f>IF(U1708=0,0,N1708*R1708/U1708)</x:f>
        <x:v>0</x:v>
      </x:c>
      <x:c r="Z1708" s="18" t="n">
        <x:f>IF(U1708=0,0,P1708*R1708/U1708)</x:f>
        <x:v>0</x:v>
      </x:c>
      <x:c r="AA1708" s="18" t="n">
        <x:f>MAX(Y1708,Z1708*'01 Controls'!$E$13)</x:f>
        <x:v>0</x:v>
      </x:c>
      <x:c r="AB1708" s="18" t="n">
        <x:f>IF(U1708=0,0,N1708*S1708/U1708)</x:f>
        <x:v>294</x:v>
      </x:c>
      <x:c r="AC1708" s="18" t="n">
        <x:f>IF(U1708=0,0,P1708*S1708/U1708)</x:f>
        <x:v>475.20000000000005</x:v>
      </x:c>
      <x:c r="AD1708" s="18" t="n">
        <x:f>MAX(AB1708,AC1708*'01 Controls'!$E$14)</x:f>
        <x:v>294</x:v>
      </x:c>
      <x:c r="AE1708" s="18" t="n">
        <x:f>IF(U1708=0,0,N1708*T1708/U1708)</x:f>
        <x:v>0</x:v>
      </x:c>
      <x:c r="AF1708" s="18" t="n">
        <x:f>IF(U1708=0,0,P1708*T1708/U1708)</x:f>
        <x:v>0</x:v>
      </x:c>
      <x:c r="AG1708" s="18" t="n">
        <x:f>MAX(AE1708,AF1708*'01 Controls'!$E$15)</x:f>
        <x:v>0</x:v>
      </x:c>
      <x:c r="AH1708" s="18" t="n">
        <x:f>SUM(V1708,Y1708,AB1708,AE1708)</x:f>
        <x:v>294</x:v>
      </x:c>
      <x:c r="AI1708" s="18" t="n">
        <x:f>N1708-AH1708</x:f>
        <x:v>0</x:v>
      </x:c>
      <x:c r="AJ1708" s="18" t="n">
        <x:f>V1708*INDEX('07 Mode Capacity'!$P$6:$P$17,MATCH("AIR-"&amp;I1708,'07 Mode Capacity'!$C$6:$C$17,0))</x:f>
        <x:v>0</x:v>
      </x:c>
      <x:c r="AK1708" s="18" t="n">
        <x:f>Y1708*INDEX('07 Mode Capacity'!$P$6:$P$17,MATCH("OCEAN-"&amp;I1708,'07 Mode Capacity'!$C$6:$C$17,0))</x:f>
        <x:v>0</x:v>
      </x:c>
      <x:c r="AL1708" s="18" t="n">
        <x:f>AB1708*INDEX('07 Mode Capacity'!$P$6:$P$17,MATCH("LAND-"&amp;I1708,'07 Mode Capacity'!$C$6:$C$17,0))</x:f>
        <x:v>35.88207363727685</x:v>
      </x:c>
      <x:c r="AM1708" s="18" t="n">
        <x:f>AE1708*INDEX('07 Mode Capacity'!$P$6:$P$17,MATCH("INLAND-"&amp;I1708,'07 Mode Capacity'!$C$6:$C$17,0))</x:f>
        <x:v>0</x:v>
      </x:c>
      <x:c r="AN1708" s="18" t="n">
        <x:f>SUM(AJ1708:AM1708)</x:f>
        <x:v>35.88207363727685</x:v>
      </x:c>
      <x:c r="AO1708" s="17" t="n">
        <x:f>IF(N1708=0,1,AN1708/N1708)</x:f>
        <x:v>0.1220478695145471</x:v>
      </x:c>
      <x:c r="AP1708" s="11" t="str">
        <x:f>IF(AO1708&gt;='01 Controls'!$E$16,"PASS","FAIL")</x:f>
        <x:v>FAIL</x:v>
      </x:c>
      <x:c r="AQ1708" s="11" t="str">
        <x:v>UNQUANTIFIED</x:v>
      </x:c>
      <x:c r="AR1708" s="11" t="str">
        <x:v>Position-class planning record; serial item and receiver open</x:v>
      </x:c>
      <x:c r="AS1708" s="26"/>
      <x:c r="AT1708" s="26"/>
    </x:row>
    <x:row r="1709">
      <x:c r="C1709" s="11" t="str">
        <x:v>M1-H-THC-TNK-20</x:v>
      </x:c>
      <x:c r="D1709" s="11" t="str">
        <x:v>M1</x:v>
      </x:c>
      <x:c r="E1709" s="11" t="str">
        <x:v>Western fire and heat</x:v>
      </x:c>
      <x:c r="F1709" s="11" t="str">
        <x:v>H-THC</x:v>
      </x:c>
      <x:c r="G1709" s="11" t="str">
        <x:v>Theater hospital command</x:v>
      </x:c>
      <x:c r="H1709" s="11" t="str">
        <x:v>TNK-20</x:v>
      </x:c>
      <x:c r="I1709" s="19" t="n">
        <x:v>48</x:v>
      </x:c>
      <x:c r="J1709" s="21" t="n">
        <x:v>2</x:v>
      </x:c>
      <x:c r="K1709" s="18" t="n">
        <x:f>'05 Cargo Register'!K365</x:f>
        <x:v>110.25</x:v>
      </x:c>
      <x:c r="L1709" s="18" t="n">
        <x:f>'05 Cargo Register'!N365</x:f>
        <x:v>7</x:v>
      </x:c>
      <x:c r="M1709" s="18" t="n">
        <x:f>'05 Cargo Register'!O365</x:f>
        <x:v>148.75</x:v>
      </x:c>
      <x:c r="N1709" s="18" t="n">
        <x:f>J1709*K1709</x:f>
        <x:v>220.5</x:v>
      </x:c>
      <x:c r="O1709" s="18" t="n">
        <x:f>J1709*L1709</x:f>
        <x:v>14</x:v>
      </x:c>
      <x:c r="P1709" s="18" t="n">
        <x:f>J1709*M1709</x:f>
        <x:v>297.5</x:v>
      </x:c>
      <x:c r="Q1709" s="22" t="n">
        <x:f>'01 Controls'!$E$25*'02 Cargo Classes'!$M$10</x:f>
        <x:v>0</x:v>
      </x:c>
      <x:c r="R1709" s="22" t="n">
        <x:f>'01 Controls'!$F$25*'02 Cargo Classes'!$N$10</x:f>
        <x:v>0</x:v>
      </x:c>
      <x:c r="S1709" s="22" t="n">
        <x:f>'01 Controls'!$G$25*'02 Cargo Classes'!$O$10</x:f>
        <x:v>0.9</x:v>
      </x:c>
      <x:c r="T1709" s="22" t="n">
        <x:f>'01 Controls'!$H$25*'02 Cargo Classes'!$P$10</x:f>
        <x:v>0</x:v>
      </x:c>
      <x:c r="U1709" s="22" t="n">
        <x:f>SUM(Q1709:T1709)</x:f>
        <x:v>0.9</x:v>
      </x:c>
      <x:c r="V1709" s="18" t="n">
        <x:f>IF(U1709=0,0,N1709*Q1709/U1709)</x:f>
        <x:v>0</x:v>
      </x:c>
      <x:c r="W1709" s="18" t="n">
        <x:f>IF(U1709=0,0,P1709*Q1709/U1709)</x:f>
        <x:v>0</x:v>
      </x:c>
      <x:c r="X1709" s="18" t="n">
        <x:f>MAX(V1709,W1709*'01 Controls'!$E$12)</x:f>
        <x:v>0</x:v>
      </x:c>
      <x:c r="Y1709" s="18" t="n">
        <x:f>IF(U1709=0,0,N1709*R1709/U1709)</x:f>
        <x:v>0</x:v>
      </x:c>
      <x:c r="Z1709" s="18" t="n">
        <x:f>IF(U1709=0,0,P1709*R1709/U1709)</x:f>
        <x:v>0</x:v>
      </x:c>
      <x:c r="AA1709" s="18" t="n">
        <x:f>MAX(Y1709,Z1709*'01 Controls'!$E$13)</x:f>
        <x:v>0</x:v>
      </x:c>
      <x:c r="AB1709" s="18" t="n">
        <x:f>IF(U1709=0,0,N1709*S1709/U1709)</x:f>
        <x:v>220.5</x:v>
      </x:c>
      <x:c r="AC1709" s="18" t="n">
        <x:f>IF(U1709=0,0,P1709*S1709/U1709)</x:f>
        <x:v>297.5</x:v>
      </x:c>
      <x:c r="AD1709" s="18" t="n">
        <x:f>MAX(AB1709,AC1709*'01 Controls'!$E$14)</x:f>
        <x:v>220.5</x:v>
      </x:c>
      <x:c r="AE1709" s="18" t="n">
        <x:f>IF(U1709=0,0,N1709*T1709/U1709)</x:f>
        <x:v>0</x:v>
      </x:c>
      <x:c r="AF1709" s="18" t="n">
        <x:f>IF(U1709=0,0,P1709*T1709/U1709)</x:f>
        <x:v>0</x:v>
      </x:c>
      <x:c r="AG1709" s="18" t="n">
        <x:f>MAX(AE1709,AF1709*'01 Controls'!$E$15)</x:f>
        <x:v>0</x:v>
      </x:c>
      <x:c r="AH1709" s="18" t="n">
        <x:f>SUM(V1709,Y1709,AB1709,AE1709)</x:f>
        <x:v>220.5</x:v>
      </x:c>
      <x:c r="AI1709" s="18" t="n">
        <x:f>N1709-AH1709</x:f>
        <x:v>0</x:v>
      </x:c>
      <x:c r="AJ1709" s="18" t="n">
        <x:f>V1709*INDEX('07 Mode Capacity'!$P$6:$P$17,MATCH("AIR-"&amp;I1709,'07 Mode Capacity'!$C$6:$C$17,0))</x:f>
        <x:v>0</x:v>
      </x:c>
      <x:c r="AK1709" s="18" t="n">
        <x:f>Y1709*INDEX('07 Mode Capacity'!$P$6:$P$17,MATCH("OCEAN-"&amp;I1709,'07 Mode Capacity'!$C$6:$C$17,0))</x:f>
        <x:v>0</x:v>
      </x:c>
      <x:c r="AL1709" s="18" t="n">
        <x:f>AB1709*INDEX('07 Mode Capacity'!$P$6:$P$17,MATCH("LAND-"&amp;I1709,'07 Mode Capacity'!$C$6:$C$17,0))</x:f>
        <x:v>26.911555227957635</x:v>
      </x:c>
      <x:c r="AM1709" s="18" t="n">
        <x:f>AE1709*INDEX('07 Mode Capacity'!$P$6:$P$17,MATCH("INLAND-"&amp;I1709,'07 Mode Capacity'!$C$6:$C$17,0))</x:f>
        <x:v>0</x:v>
      </x:c>
      <x:c r="AN1709" s="18" t="n">
        <x:f>SUM(AJ1709:AM1709)</x:f>
        <x:v>26.911555227957635</x:v>
      </x:c>
      <x:c r="AO1709" s="17" t="n">
        <x:f>IF(N1709=0,1,AN1709/N1709)</x:f>
        <x:v>0.1220478695145471</x:v>
      </x:c>
      <x:c r="AP1709" s="11" t="str">
        <x:f>IF(AO1709&gt;='01 Controls'!$E$16,"PASS","FAIL")</x:f>
        <x:v>FAIL</x:v>
      </x:c>
      <x:c r="AQ1709" s="11" t="str">
        <x:v>UNQUANTIFIED</x:v>
      </x:c>
      <x:c r="AR1709" s="11" t="str">
        <x:v>Position-class planning record; serial item and receiver open</x:v>
      </x:c>
      <x:c r="AS1709" s="26"/>
      <x:c r="AT1709" s="26"/>
    </x:row>
    <x:row r="1710">
      <x:c r="C1710" s="11" t="str">
        <x:v>M1-H-THC-FLR-24</x:v>
      </x:c>
      <x:c r="D1710" s="11" t="str">
        <x:v>M1</x:v>
      </x:c>
      <x:c r="E1710" s="11" t="str">
        <x:v>Western fire and heat</x:v>
      </x:c>
      <x:c r="F1710" s="11" t="str">
        <x:v>H-THC</x:v>
      </x:c>
      <x:c r="G1710" s="11" t="str">
        <x:v>Theater hospital command</x:v>
      </x:c>
      <x:c r="H1710" s="11" t="str">
        <x:v>FLR-24</x:v>
      </x:c>
      <x:c r="I1710" s="19" t="n">
        <x:v>48</x:v>
      </x:c>
      <x:c r="J1710" s="21" t="n">
        <x:v>2</x:v>
      </x:c>
      <x:c r="K1710" s="18" t="n">
        <x:f>'05 Cargo Register'!K366</x:f>
        <x:v>91.875</x:v>
      </x:c>
      <x:c r="L1710" s="18" t="n">
        <x:f>'05 Cargo Register'!N366</x:f>
        <x:v>5</x:v>
      </x:c>
      <x:c r="M1710" s="18" t="n">
        <x:f>'05 Cargo Register'!O366</x:f>
        <x:v>160</x:v>
      </x:c>
      <x:c r="N1710" s="18" t="n">
        <x:f>J1710*K1710</x:f>
        <x:v>183.75</x:v>
      </x:c>
      <x:c r="O1710" s="18" t="n">
        <x:f>J1710*L1710</x:f>
        <x:v>10</x:v>
      </x:c>
      <x:c r="P1710" s="18" t="n">
        <x:f>J1710*M1710</x:f>
        <x:v>320</x:v>
      </x:c>
      <x:c r="Q1710" s="22" t="n">
        <x:f>'01 Controls'!$E$25*'02 Cargo Classes'!$M$11</x:f>
        <x:v>0</x:v>
      </x:c>
      <x:c r="R1710" s="22" t="n">
        <x:f>'01 Controls'!$F$25*'02 Cargo Classes'!$N$11</x:f>
        <x:v>0</x:v>
      </x:c>
      <x:c r="S1710" s="22" t="n">
        <x:f>'01 Controls'!$G$25*'02 Cargo Classes'!$O$11</x:f>
        <x:v>0.9</x:v>
      </x:c>
      <x:c r="T1710" s="22" t="n">
        <x:f>'01 Controls'!$H$25*'02 Cargo Classes'!$P$11</x:f>
        <x:v>0</x:v>
      </x:c>
      <x:c r="U1710" s="22" t="n">
        <x:f>SUM(Q1710:T1710)</x:f>
        <x:v>0.9</x:v>
      </x:c>
      <x:c r="V1710" s="18" t="n">
        <x:f>IF(U1710=0,0,N1710*Q1710/U1710)</x:f>
        <x:v>0</x:v>
      </x:c>
      <x:c r="W1710" s="18" t="n">
        <x:f>IF(U1710=0,0,P1710*Q1710/U1710)</x:f>
        <x:v>0</x:v>
      </x:c>
      <x:c r="X1710" s="18" t="n">
        <x:f>MAX(V1710,W1710*'01 Controls'!$E$12)</x:f>
        <x:v>0</x:v>
      </x:c>
      <x:c r="Y1710" s="18" t="n">
        <x:f>IF(U1710=0,0,N1710*R1710/U1710)</x:f>
        <x:v>0</x:v>
      </x:c>
      <x:c r="Z1710" s="18" t="n">
        <x:f>IF(U1710=0,0,P1710*R1710/U1710)</x:f>
        <x:v>0</x:v>
      </x:c>
      <x:c r="AA1710" s="18" t="n">
        <x:f>MAX(Y1710,Z1710*'01 Controls'!$E$13)</x:f>
        <x:v>0</x:v>
      </x:c>
      <x:c r="AB1710" s="18" t="n">
        <x:f>IF(U1710=0,0,N1710*S1710/U1710)</x:f>
        <x:v>183.75</x:v>
      </x:c>
      <x:c r="AC1710" s="18" t="n">
        <x:f>IF(U1710=0,0,P1710*S1710/U1710)</x:f>
        <x:v>320</x:v>
      </x:c>
      <x:c r="AD1710" s="18" t="n">
        <x:f>MAX(AB1710,AC1710*'01 Controls'!$E$14)</x:f>
        <x:v>183.75</x:v>
      </x:c>
      <x:c r="AE1710" s="18" t="n">
        <x:f>IF(U1710=0,0,N1710*T1710/U1710)</x:f>
        <x:v>0</x:v>
      </x:c>
      <x:c r="AF1710" s="18" t="n">
        <x:f>IF(U1710=0,0,P1710*T1710/U1710)</x:f>
        <x:v>0</x:v>
      </x:c>
      <x:c r="AG1710" s="18" t="n">
        <x:f>MAX(AE1710,AF1710*'01 Controls'!$E$15)</x:f>
        <x:v>0</x:v>
      </x:c>
      <x:c r="AH1710" s="18" t="n">
        <x:f>SUM(V1710,Y1710,AB1710,AE1710)</x:f>
        <x:v>183.75</x:v>
      </x:c>
      <x:c r="AI1710" s="18" t="n">
        <x:f>N1710-AH1710</x:f>
        <x:v>0</x:v>
      </x:c>
      <x:c r="AJ1710" s="18" t="n">
        <x:f>V1710*INDEX('07 Mode Capacity'!$P$6:$P$17,MATCH("AIR-"&amp;I1710,'07 Mode Capacity'!$C$6:$C$17,0))</x:f>
        <x:v>0</x:v>
      </x:c>
      <x:c r="AK1710" s="18" t="n">
        <x:f>Y1710*INDEX('07 Mode Capacity'!$P$6:$P$17,MATCH("OCEAN-"&amp;I1710,'07 Mode Capacity'!$C$6:$C$17,0))</x:f>
        <x:v>0</x:v>
      </x:c>
      <x:c r="AL1710" s="18" t="n">
        <x:f>AB1710*INDEX('07 Mode Capacity'!$P$6:$P$17,MATCH("LAND-"&amp;I1710,'07 Mode Capacity'!$C$6:$C$17,0))</x:f>
        <x:v>22.42629602329803</x:v>
      </x:c>
      <x:c r="AM1710" s="18" t="n">
        <x:f>AE1710*INDEX('07 Mode Capacity'!$P$6:$P$17,MATCH("INLAND-"&amp;I1710,'07 Mode Capacity'!$C$6:$C$17,0))</x:f>
        <x:v>0</x:v>
      </x:c>
      <x:c r="AN1710" s="18" t="n">
        <x:f>SUM(AJ1710:AM1710)</x:f>
        <x:v>22.42629602329803</x:v>
      </x:c>
      <x:c r="AO1710" s="17" t="n">
        <x:f>IF(N1710=0,1,AN1710/N1710)</x:f>
        <x:v>0.1220478695145471</x:v>
      </x:c>
      <x:c r="AP1710" s="11" t="str">
        <x:f>IF(AO1710&gt;='01 Controls'!$E$16,"PASS","FAIL")</x:f>
        <x:v>FAIL</x:v>
      </x:c>
      <x:c r="AQ1710" s="11" t="str">
        <x:v>UNQUANTIFIED</x:v>
      </x:c>
      <x:c r="AR1710" s="11" t="str">
        <x:v>Position-class planning record; serial item and receiver open</x:v>
      </x:c>
      <x:c r="AS1710" s="26"/>
      <x:c r="AT1710" s="26"/>
    </x:row>
    <x:row r="1711">
      <x:c r="C1711" s="11" t="str">
        <x:v>M1-H-THC-ROL-30</x:v>
      </x:c>
      <x:c r="D1711" s="11" t="str">
        <x:v>M1</x:v>
      </x:c>
      <x:c r="E1711" s="11" t="str">
        <x:v>Western fire and heat</x:v>
      </x:c>
      <x:c r="F1711" s="11" t="str">
        <x:v>H-THC</x:v>
      </x:c>
      <x:c r="G1711" s="11" t="str">
        <x:v>Theater hospital command</x:v>
      </x:c>
      <x:c r="H1711" s="11" t="str">
        <x:v>ROL-30</x:v>
      </x:c>
      <x:c r="I1711" s="19" t="n">
        <x:v>48</x:v>
      </x:c>
      <x:c r="J1711" s="21" t="n">
        <x:v>2</x:v>
      </x:c>
      <x:c r="K1711" s="18" t="n">
        <x:f>'05 Cargo Register'!K367</x:f>
        <x:v>183.75</x:v>
      </x:c>
      <x:c r="L1711" s="18" t="n">
        <x:f>'05 Cargo Register'!N367</x:f>
        <x:v>8</x:v>
      </x:c>
      <x:c r="M1711" s="18" t="n">
        <x:f>'05 Cargo Register'!O367</x:f>
        <x:v>510</x:v>
      </x:c>
      <x:c r="N1711" s="18" t="n">
        <x:f>J1711*K1711</x:f>
        <x:v>367.5</x:v>
      </x:c>
      <x:c r="O1711" s="18" t="n">
        <x:f>J1711*L1711</x:f>
        <x:v>16</x:v>
      </x:c>
      <x:c r="P1711" s="18" t="n">
        <x:f>J1711*M1711</x:f>
        <x:v>1020</x:v>
      </x:c>
      <x:c r="Q1711" s="22" t="n">
        <x:f>'01 Controls'!$E$25*'02 Cargo Classes'!$M$12</x:f>
        <x:v>0</x:v>
      </x:c>
      <x:c r="R1711" s="22" t="n">
        <x:f>'01 Controls'!$F$25*'02 Cargo Classes'!$N$12</x:f>
        <x:v>0</x:v>
      </x:c>
      <x:c r="S1711" s="22" t="n">
        <x:f>'01 Controls'!$G$25*'02 Cargo Classes'!$O$12</x:f>
        <x:v>1.35</x:v>
      </x:c>
      <x:c r="T1711" s="22" t="n">
        <x:f>'01 Controls'!$H$25*'02 Cargo Classes'!$P$12</x:f>
        <x:v>0</x:v>
      </x:c>
      <x:c r="U1711" s="22" t="n">
        <x:f>SUM(Q1711:T1711)</x:f>
        <x:v>1.35</x:v>
      </x:c>
      <x:c r="V1711" s="18" t="n">
        <x:f>IF(U1711=0,0,N1711*Q1711/U1711)</x:f>
        <x:v>0</x:v>
      </x:c>
      <x:c r="W1711" s="18" t="n">
        <x:f>IF(U1711=0,0,P1711*Q1711/U1711)</x:f>
        <x:v>0</x:v>
      </x:c>
      <x:c r="X1711" s="18" t="n">
        <x:f>MAX(V1711,W1711*'01 Controls'!$E$12)</x:f>
        <x:v>0</x:v>
      </x:c>
      <x:c r="Y1711" s="18" t="n">
        <x:f>IF(U1711=0,0,N1711*R1711/U1711)</x:f>
        <x:v>0</x:v>
      </x:c>
      <x:c r="Z1711" s="18" t="n">
        <x:f>IF(U1711=0,0,P1711*R1711/U1711)</x:f>
        <x:v>0</x:v>
      </x:c>
      <x:c r="AA1711" s="18" t="n">
        <x:f>MAX(Y1711,Z1711*'01 Controls'!$E$13)</x:f>
        <x:v>0</x:v>
      </x:c>
      <x:c r="AB1711" s="18" t="n">
        <x:f>IF(U1711=0,0,N1711*S1711/U1711)</x:f>
        <x:v>367.5</x:v>
      </x:c>
      <x:c r="AC1711" s="18" t="n">
        <x:f>IF(U1711=0,0,P1711*S1711/U1711)</x:f>
        <x:v>1019.9999999999999</x:v>
      </x:c>
      <x:c r="AD1711" s="18" t="n">
        <x:f>MAX(AB1711,AC1711*'01 Controls'!$E$14)</x:f>
        <x:v>367.5</x:v>
      </x:c>
      <x:c r="AE1711" s="18" t="n">
        <x:f>IF(U1711=0,0,N1711*T1711/U1711)</x:f>
        <x:v>0</x:v>
      </x:c>
      <x:c r="AF1711" s="18" t="n">
        <x:f>IF(U1711=0,0,P1711*T1711/U1711)</x:f>
        <x:v>0</x:v>
      </x:c>
      <x:c r="AG1711" s="18" t="n">
        <x:f>MAX(AE1711,AF1711*'01 Controls'!$E$15)</x:f>
        <x:v>0</x:v>
      </x:c>
      <x:c r="AH1711" s="18" t="n">
        <x:f>SUM(V1711,Y1711,AB1711,AE1711)</x:f>
        <x:v>367.5</x:v>
      </x:c>
      <x:c r="AI1711" s="18" t="n">
        <x:f>N1711-AH1711</x:f>
        <x:v>0</x:v>
      </x:c>
      <x:c r="AJ1711" s="18" t="n">
        <x:f>V1711*INDEX('07 Mode Capacity'!$P$6:$P$17,MATCH("AIR-"&amp;I1711,'07 Mode Capacity'!$C$6:$C$17,0))</x:f>
        <x:v>0</x:v>
      </x:c>
      <x:c r="AK1711" s="18" t="n">
        <x:f>Y1711*INDEX('07 Mode Capacity'!$P$6:$P$17,MATCH("OCEAN-"&amp;I1711,'07 Mode Capacity'!$C$6:$C$17,0))</x:f>
        <x:v>0</x:v>
      </x:c>
      <x:c r="AL1711" s="18" t="n">
        <x:f>AB1711*INDEX('07 Mode Capacity'!$P$6:$P$17,MATCH("LAND-"&amp;I1711,'07 Mode Capacity'!$C$6:$C$17,0))</x:f>
        <x:v>44.85259204659606</x:v>
      </x:c>
      <x:c r="AM1711" s="18" t="n">
        <x:f>AE1711*INDEX('07 Mode Capacity'!$P$6:$P$17,MATCH("INLAND-"&amp;I1711,'07 Mode Capacity'!$C$6:$C$17,0))</x:f>
        <x:v>0</x:v>
      </x:c>
      <x:c r="AN1711" s="18" t="n">
        <x:f>SUM(AJ1711:AM1711)</x:f>
        <x:v>44.85259204659606</x:v>
      </x:c>
      <x:c r="AO1711" s="17" t="n">
        <x:f>IF(N1711=0,1,AN1711/N1711)</x:f>
        <x:v>0.1220478695145471</x:v>
      </x:c>
      <x:c r="AP1711" s="11" t="str">
        <x:f>IF(AO1711&gt;='01 Controls'!$E$16,"PASS","FAIL")</x:f>
        <x:v>FAIL</x:v>
      </x:c>
      <x:c r="AQ1711" s="11" t="str">
        <x:v>UNQUANTIFIED</x:v>
      </x:c>
      <x:c r="AR1711" s="11" t="str">
        <x:v>Position-class planning record; serial item and receiver open</x:v>
      </x:c>
      <x:c r="AS1711" s="26"/>
      <x:c r="AT1711" s="26"/>
    </x:row>
    <x:row r="1712">
      <x:c r="C1712" s="11" t="str">
        <x:v>M1-H-THC-BLK-08</x:v>
      </x:c>
      <x:c r="D1712" s="11" t="str">
        <x:v>M1</x:v>
      </x:c>
      <x:c r="E1712" s="11" t="str">
        <x:v>Western fire and heat</x:v>
      </x:c>
      <x:c r="F1712" s="11" t="str">
        <x:v>H-THC</x:v>
      </x:c>
      <x:c r="G1712" s="11" t="str">
        <x:v>Theater hospital command</x:v>
      </x:c>
      <x:c r="H1712" s="11" t="str">
        <x:v>BLK-08</x:v>
      </x:c>
      <x:c r="I1712" s="19" t="n">
        <x:v>48</x:v>
      </x:c>
      <x:c r="J1712" s="21" t="n">
        <x:v>2</x:v>
      </x:c>
      <x:c r="K1712" s="18" t="n">
        <x:f>'05 Cargo Register'!K368</x:f>
        <x:v>257.25</x:v>
      </x:c>
      <x:c r="L1712" s="18" t="n">
        <x:f>'05 Cargo Register'!N368</x:f>
        <x:v>41</x:v>
      </x:c>
      <x:c r="M1712" s="18" t="n">
        <x:f>'05 Cargo Register'!O368</x:f>
        <x:v>2091</x:v>
      </x:c>
      <x:c r="N1712" s="18" t="n">
        <x:f>J1712*K1712</x:f>
        <x:v>514.5</x:v>
      </x:c>
      <x:c r="O1712" s="18" t="n">
        <x:f>J1712*L1712</x:f>
        <x:v>82</x:v>
      </x:c>
      <x:c r="P1712" s="18" t="n">
        <x:f>J1712*M1712</x:f>
        <x:v>4182</x:v>
      </x:c>
      <x:c r="Q1712" s="22" t="n">
        <x:f>'01 Controls'!$E$25*'02 Cargo Classes'!$M$14</x:f>
        <x:v>0.1</x:v>
      </x:c>
      <x:c r="R1712" s="22" t="n">
        <x:f>'01 Controls'!$F$25*'02 Cargo Classes'!$N$14</x:f>
        <x:v>0</x:v>
      </x:c>
      <x:c r="S1712" s="22" t="n">
        <x:f>'01 Controls'!$G$25*'02 Cargo Classes'!$O$14</x:f>
        <x:v>0.9</x:v>
      </x:c>
      <x:c r="T1712" s="22" t="n">
        <x:f>'01 Controls'!$H$25*'02 Cargo Classes'!$P$14</x:f>
        <x:v>0</x:v>
      </x:c>
      <x:c r="U1712" s="22" t="n">
        <x:f>SUM(Q1712:T1712)</x:f>
        <x:v>1</x:v>
      </x:c>
      <x:c r="V1712" s="18" t="n">
        <x:f>IF(U1712=0,0,N1712*Q1712/U1712)</x:f>
        <x:v>51.45</x:v>
      </x:c>
      <x:c r="W1712" s="18" t="n">
        <x:f>IF(U1712=0,0,P1712*Q1712/U1712)</x:f>
        <x:v>418.20000000000005</x:v>
      </x:c>
      <x:c r="X1712" s="18" t="n">
        <x:f>MAX(V1712,W1712*'01 Controls'!$E$12)</x:f>
        <x:v>104.55000000000001</x:v>
      </x:c>
      <x:c r="Y1712" s="18" t="n">
        <x:f>IF(U1712=0,0,N1712*R1712/U1712)</x:f>
        <x:v>0</x:v>
      </x:c>
      <x:c r="Z1712" s="18" t="n">
        <x:f>IF(U1712=0,0,P1712*R1712/U1712)</x:f>
        <x:v>0</x:v>
      </x:c>
      <x:c r="AA1712" s="18" t="n">
        <x:f>MAX(Y1712,Z1712*'01 Controls'!$E$13)</x:f>
        <x:v>0</x:v>
      </x:c>
      <x:c r="AB1712" s="18" t="n">
        <x:f>IF(U1712=0,0,N1712*S1712/U1712)</x:f>
        <x:v>463.05</x:v>
      </x:c>
      <x:c r="AC1712" s="18" t="n">
        <x:f>IF(U1712=0,0,P1712*S1712/U1712)</x:f>
        <x:v>3763.8</x:v>
      </x:c>
      <x:c r="AD1712" s="18" t="n">
        <x:f>MAX(AB1712,AC1712*'01 Controls'!$E$14)</x:f>
        <x:v>752.7600000000001</x:v>
      </x:c>
      <x:c r="AE1712" s="18" t="n">
        <x:f>IF(U1712=0,0,N1712*T1712/U1712)</x:f>
        <x:v>0</x:v>
      </x:c>
      <x:c r="AF1712" s="18" t="n">
        <x:f>IF(U1712=0,0,P1712*T1712/U1712)</x:f>
        <x:v>0</x:v>
      </x:c>
      <x:c r="AG1712" s="18" t="n">
        <x:f>MAX(AE1712,AF1712*'01 Controls'!$E$15)</x:f>
        <x:v>0</x:v>
      </x:c>
      <x:c r="AH1712" s="18" t="n">
        <x:f>SUM(V1712,Y1712,AB1712,AE1712)</x:f>
        <x:v>514.5</x:v>
      </x:c>
      <x:c r="AI1712" s="18" t="n">
        <x:f>N1712-AH1712</x:f>
        <x:v>0</x:v>
      </x:c>
      <x:c r="AJ1712" s="18" t="n">
        <x:f>V1712*INDEX('07 Mode Capacity'!$P$6:$P$17,MATCH("AIR-"&amp;I1712,'07 Mode Capacity'!$C$6:$C$17,0))</x:f>
        <x:v>14.423269618984106</x:v>
      </x:c>
      <x:c r="AK1712" s="18" t="n">
        <x:f>Y1712*INDEX('07 Mode Capacity'!$P$6:$P$17,MATCH("OCEAN-"&amp;I1712,'07 Mode Capacity'!$C$6:$C$17,0))</x:f>
        <x:v>0</x:v>
      </x:c>
      <x:c r="AL1712" s="18" t="n">
        <x:f>AB1712*INDEX('07 Mode Capacity'!$P$6:$P$17,MATCH("LAND-"&amp;I1712,'07 Mode Capacity'!$C$6:$C$17,0))</x:f>
        <x:v>56.51426597871104</x:v>
      </x:c>
      <x:c r="AM1712" s="18" t="n">
        <x:f>AE1712*INDEX('07 Mode Capacity'!$P$6:$P$17,MATCH("INLAND-"&amp;I1712,'07 Mode Capacity'!$C$6:$C$17,0))</x:f>
        <x:v>0</x:v>
      </x:c>
      <x:c r="AN1712" s="18" t="n">
        <x:f>SUM(AJ1712:AM1712)</x:f>
        <x:v>70.93753559769515</x:v>
      </x:c>
      <x:c r="AO1712" s="17" t="n">
        <x:f>IF(N1712=0,1,AN1712/N1712)</x:f>
        <x:v>0.13787664839202166</x:v>
      </x:c>
      <x:c r="AP1712" s="11" t="str">
        <x:f>IF(AO1712&gt;='01 Controls'!$E$16,"PASS","FAIL")</x:f>
        <x:v>FAIL</x:v>
      </x:c>
      <x:c r="AQ1712" s="11" t="str">
        <x:v>UNQUANTIFIED</x:v>
      </x:c>
      <x:c r="AR1712" s="11" t="str">
        <x:v>Position-class planning record; serial item and receiver open</x:v>
      </x:c>
      <x:c r="AS1712" s="26"/>
      <x:c r="AT1712" s="26"/>
    </x:row>
    <x:row r="1713">
      <x:c r="C1713" s="11" t="str">
        <x:v>M1-H-PMG-APL-45</x:v>
      </x:c>
      <x:c r="D1713" s="11" t="str">
        <x:v>M1</x:v>
      </x:c>
      <x:c r="E1713" s="11" t="str">
        <x:v>Western fire and heat</x:v>
      </x:c>
      <x:c r="F1713" s="11" t="str">
        <x:v>H-PMG</x:v>
      </x:c>
      <x:c r="G1713" s="11" t="str">
        <x:v>Patient movement group</x:v>
      </x:c>
      <x:c r="H1713" s="11" t="str">
        <x:v>APL-45</x:v>
      </x:c>
      <x:c r="I1713" s="19" t="n">
        <x:v>24</x:v>
      </x:c>
      <x:c r="J1713" s="21" t="n">
        <x:v>3</x:v>
      </x:c>
      <x:c r="K1713" s="18" t="n">
        <x:f>'05 Cargo Register'!K369</x:f>
        <x:v>519.7499999999999</x:v>
      </x:c>
      <x:c r="L1713" s="18" t="n">
        <x:f>'05 Cargo Register'!N369</x:f>
        <x:v>136</x:v>
      </x:c>
      <x:c r="M1713" s="18" t="n">
        <x:f>'05 Cargo Register'!O369</x:f>
        <x:v>1020</x:v>
      </x:c>
      <x:c r="N1713" s="18" t="n">
        <x:f>J1713*K1713</x:f>
        <x:v>1559.2499999999995</x:v>
      </x:c>
      <x:c r="O1713" s="18" t="n">
        <x:f>J1713*L1713</x:f>
        <x:v>408</x:v>
      </x:c>
      <x:c r="P1713" s="18" t="n">
        <x:f>J1713*M1713</x:f>
        <x:v>3060</x:v>
      </x:c>
      <x:c r="Q1713" s="22" t="n">
        <x:f>'01 Controls'!$E$25*'02 Cargo Classes'!$M$6</x:f>
        <x:v>0.30000000000000004</x:v>
      </x:c>
      <x:c r="R1713" s="22" t="n">
        <x:f>'01 Controls'!$F$25*'02 Cargo Classes'!$N$6</x:f>
        <x:v>0</x:v>
      </x:c>
      <x:c r="S1713" s="22" t="n">
        <x:f>'01 Controls'!$G$25*'02 Cargo Classes'!$O$6</x:f>
        <x:v>0.9</x:v>
      </x:c>
      <x:c r="T1713" s="22" t="n">
        <x:f>'01 Controls'!$H$25*'02 Cargo Classes'!$P$6</x:f>
        <x:v>0</x:v>
      </x:c>
      <x:c r="U1713" s="22" t="n">
        <x:f>SUM(Q1713:T1713)</x:f>
        <x:v>1.2000000000000002</x:v>
      </x:c>
      <x:c r="V1713" s="18" t="n">
        <x:f>IF(U1713=0,0,N1713*Q1713/U1713)</x:f>
        <x:v>389.8124999999999</x:v>
      </x:c>
      <x:c r="W1713" s="18" t="n">
        <x:f>IF(U1713=0,0,P1713*Q1713/U1713)</x:f>
        <x:v>765</x:v>
      </x:c>
      <x:c r="X1713" s="18" t="n">
        <x:f>MAX(V1713,W1713*'01 Controls'!$E$12)</x:f>
        <x:v>389.8124999999999</x:v>
      </x:c>
      <x:c r="Y1713" s="18" t="n">
        <x:f>IF(U1713=0,0,N1713*R1713/U1713)</x:f>
        <x:v>0</x:v>
      </x:c>
      <x:c r="Z1713" s="18" t="n">
        <x:f>IF(U1713=0,0,P1713*R1713/U1713)</x:f>
        <x:v>0</x:v>
      </x:c>
      <x:c r="AA1713" s="18" t="n">
        <x:f>MAX(Y1713,Z1713*'01 Controls'!$E$13)</x:f>
        <x:v>0</x:v>
      </x:c>
      <x:c r="AB1713" s="18" t="n">
        <x:f>IF(U1713=0,0,N1713*S1713/U1713)</x:f>
        <x:v>1169.4374999999995</x:v>
      </x:c>
      <x:c r="AC1713" s="18" t="n">
        <x:f>IF(U1713=0,0,P1713*S1713/U1713)</x:f>
        <x:v>2294.9999999999995</x:v>
      </x:c>
      <x:c r="AD1713" s="18" t="n">
        <x:f>MAX(AB1713,AC1713*'01 Controls'!$E$14)</x:f>
        <x:v>1169.4374999999995</x:v>
      </x:c>
      <x:c r="AE1713" s="18" t="n">
        <x:f>IF(U1713=0,0,N1713*T1713/U1713)</x:f>
        <x:v>0</x:v>
      </x:c>
      <x:c r="AF1713" s="18" t="n">
        <x:f>IF(U1713=0,0,P1713*T1713/U1713)</x:f>
        <x:v>0</x:v>
      </x:c>
      <x:c r="AG1713" s="18" t="n">
        <x:f>MAX(AE1713,AF1713*'01 Controls'!$E$15)</x:f>
        <x:v>0</x:v>
      </x:c>
      <x:c r="AH1713" s="18" t="n">
        <x:f>SUM(V1713,Y1713,AB1713,AE1713)</x:f>
        <x:v>1559.2499999999995</x:v>
      </x:c>
      <x:c r="AI1713" s="18" t="n">
        <x:f>N1713-AH1713</x:f>
        <x:v>0</x:v>
      </x:c>
      <x:c r="AJ1713" s="18" t="n">
        <x:f>V1713*INDEX('07 Mode Capacity'!$P$6:$P$17,MATCH("AIR-"&amp;I1713,'07 Mode Capacity'!$C$6:$C$17,0))</x:f>
        <x:v>79.09844006943929</x:v>
      </x:c>
      <x:c r="AK1713" s="18" t="n">
        <x:f>Y1713*INDEX('07 Mode Capacity'!$P$6:$P$17,MATCH("OCEAN-"&amp;I1713,'07 Mode Capacity'!$C$6:$C$17,0))</x:f>
        <x:v>0</x:v>
      </x:c>
      <x:c r="AL1713" s="18" t="n">
        <x:f>AB1713*INDEX('07 Mode Capacity'!$P$6:$P$17,MATCH("LAND-"&amp;I1713,'07 Mode Capacity'!$C$6:$C$17,0))</x:f>
        <x:v>447.31092460207094</x:v>
      </x:c>
      <x:c r="AM1713" s="18" t="n">
        <x:f>AE1713*INDEX('07 Mode Capacity'!$P$6:$P$17,MATCH("INLAND-"&amp;I1713,'07 Mode Capacity'!$C$6:$C$17,0))</x:f>
        <x:v>0</x:v>
      </x:c>
      <x:c r="AN1713" s="18" t="n">
        <x:f>SUM(AJ1713:AM1713)</x:f>
        <x:v>526.4093646715103</x:v>
      </x:c>
      <x:c r="AO1713" s="17" t="n">
        <x:f>IF(N1713=0,1,AN1713/N1713)</x:f>
        <x:v>0.33760421014687214</x:v>
      </x:c>
      <x:c r="AP1713" s="11" t="str">
        <x:f>IF(AO1713&gt;='01 Controls'!$E$16,"PASS","FAIL")</x:f>
        <x:v>FAIL</x:v>
      </x:c>
      <x:c r="AQ1713" s="11" t="str">
        <x:v>UNQUANTIFIED</x:v>
      </x:c>
      <x:c r="AR1713" s="11" t="str">
        <x:v>Position-class planning record; serial item and receiver open</x:v>
      </x:c>
      <x:c r="AS1713" s="26"/>
      <x:c r="AT1713" s="26"/>
    </x:row>
    <x:row r="1714">
      <x:c r="C1714" s="11" t="str">
        <x:v>M1-H-PMG-ISO-18</x:v>
      </x:c>
      <x:c r="D1714" s="11" t="str">
        <x:v>M1</x:v>
      </x:c>
      <x:c r="E1714" s="11" t="str">
        <x:v>Western fire and heat</x:v>
      </x:c>
      <x:c r="F1714" s="11" t="str">
        <x:v>H-PMG</x:v>
      </x:c>
      <x:c r="G1714" s="11" t="str">
        <x:v>Patient movement group</x:v>
      </x:c>
      <x:c r="H1714" s="11" t="str">
        <x:v>ISO-18</x:v>
      </x:c>
      <x:c r="I1714" s="19" t="n">
        <x:v>48</x:v>
      </x:c>
      <x:c r="J1714" s="21" t="n">
        <x:v>3</x:v>
      </x:c>
      <x:c r="K1714" s="18" t="n">
        <x:f>'05 Cargo Register'!K370</x:f>
        <x:v>606.3749999999999</x:v>
      </x:c>
      <x:c r="L1714" s="18" t="n">
        <x:f>'05 Cargo Register'!N370</x:f>
        <x:v>40</x:v>
      </x:c>
      <x:c r="M1714" s="18" t="n">
        <x:f>'05 Cargo Register'!O370</x:f>
        <x:v>1056</x:v>
      </x:c>
      <x:c r="N1714" s="18" t="n">
        <x:f>J1714*K1714</x:f>
        <x:v>1819.1249999999995</x:v>
      </x:c>
      <x:c r="O1714" s="18" t="n">
        <x:f>J1714*L1714</x:f>
        <x:v>120</x:v>
      </x:c>
      <x:c r="P1714" s="18" t="n">
        <x:f>J1714*M1714</x:f>
        <x:v>3168</x:v>
      </x:c>
      <x:c r="Q1714" s="22" t="n">
        <x:f>'01 Controls'!$E$25*'02 Cargo Classes'!$M$7</x:f>
        <x:v>0.020000000000000004</x:v>
      </x:c>
      <x:c r="R1714" s="22" t="n">
        <x:f>'01 Controls'!$F$25*'02 Cargo Classes'!$N$7</x:f>
        <x:v>0</x:v>
      </x:c>
      <x:c r="S1714" s="22" t="n">
        <x:f>'01 Controls'!$G$25*'02 Cargo Classes'!$O$7</x:f>
        <x:v>1.08</x:v>
      </x:c>
      <x:c r="T1714" s="22" t="n">
        <x:f>'01 Controls'!$H$25*'02 Cargo Classes'!$P$7</x:f>
        <x:v>0</x:v>
      </x:c>
      <x:c r="U1714" s="22" t="n">
        <x:f>SUM(Q1714:T1714)</x:f>
        <x:v>1.1</x:v>
      </x:c>
      <x:c r="V1714" s="18" t="n">
        <x:f>IF(U1714=0,0,N1714*Q1714/U1714)</x:f>
        <x:v>33.074999999999996</x:v>
      </x:c>
      <x:c r="W1714" s="18" t="n">
        <x:f>IF(U1714=0,0,P1714*Q1714/U1714)</x:f>
        <x:v>57.60000000000001</x:v>
      </x:c>
      <x:c r="X1714" s="18" t="n">
        <x:f>MAX(V1714,W1714*'01 Controls'!$E$12)</x:f>
        <x:v>33.074999999999996</x:v>
      </x:c>
      <x:c r="Y1714" s="18" t="n">
        <x:f>IF(U1714=0,0,N1714*R1714/U1714)</x:f>
        <x:v>0</x:v>
      </x:c>
      <x:c r="Z1714" s="18" t="n">
        <x:f>IF(U1714=0,0,P1714*R1714/U1714)</x:f>
        <x:v>0</x:v>
      </x:c>
      <x:c r="AA1714" s="18" t="n">
        <x:f>MAX(Y1714,Z1714*'01 Controls'!$E$13)</x:f>
        <x:v>0</x:v>
      </x:c>
      <x:c r="AB1714" s="18" t="n">
        <x:f>IF(U1714=0,0,N1714*S1714/U1714)</x:f>
        <x:v>1786.0499999999997</x:v>
      </x:c>
      <x:c r="AC1714" s="18" t="n">
        <x:f>IF(U1714=0,0,P1714*S1714/U1714)</x:f>
        <x:v>3110.3999999999996</x:v>
      </x:c>
      <x:c r="AD1714" s="18" t="n">
        <x:f>MAX(AB1714,AC1714*'01 Controls'!$E$14)</x:f>
        <x:v>1786.0499999999997</x:v>
      </x:c>
      <x:c r="AE1714" s="18" t="n">
        <x:f>IF(U1714=0,0,N1714*T1714/U1714)</x:f>
        <x:v>0</x:v>
      </x:c>
      <x:c r="AF1714" s="18" t="n">
        <x:f>IF(U1714=0,0,P1714*T1714/U1714)</x:f>
        <x:v>0</x:v>
      </x:c>
      <x:c r="AG1714" s="18" t="n">
        <x:f>MAX(AE1714,AF1714*'01 Controls'!$E$15)</x:f>
        <x:v>0</x:v>
      </x:c>
      <x:c r="AH1714" s="18" t="n">
        <x:f>SUM(V1714,Y1714,AB1714,AE1714)</x:f>
        <x:v>1819.1249999999998</x:v>
      </x:c>
      <x:c r="AI1714" s="18" t="n">
        <x:f>N1714-AH1714</x:f>
        <x:v>-2.2737367544323206e-13</x:v>
      </x:c>
      <x:c r="AJ1714" s="18" t="n">
        <x:f>V1714*INDEX('07 Mode Capacity'!$P$6:$P$17,MATCH("AIR-"&amp;I1714,'07 Mode Capacity'!$C$6:$C$17,0))</x:f>
        <x:v>9.272101897918352</x:v>
      </x:c>
      <x:c r="AK1714" s="18" t="n">
        <x:f>Y1714*INDEX('07 Mode Capacity'!$P$6:$P$17,MATCH("OCEAN-"&amp;I1714,'07 Mode Capacity'!$C$6:$C$17,0))</x:f>
        <x:v>0</x:v>
      </x:c>
      <x:c r="AL1714" s="18" t="n">
        <x:f>AB1714*INDEX('07 Mode Capacity'!$P$6:$P$17,MATCH("LAND-"&amp;I1714,'07 Mode Capacity'!$C$6:$C$17,0))</x:f>
        <x:v>217.98359734645683</x:v>
      </x:c>
      <x:c r="AM1714" s="18" t="n">
        <x:f>AE1714*INDEX('07 Mode Capacity'!$P$6:$P$17,MATCH("INLAND-"&amp;I1714,'07 Mode Capacity'!$C$6:$C$17,0))</x:f>
        <x:v>0</x:v>
      </x:c>
      <x:c r="AN1714" s="18" t="n">
        <x:f>SUM(AJ1714:AM1714)</x:f>
        <x:v>227.2556992443752</x:v>
      </x:c>
      <x:c r="AO1714" s="17" t="n">
        <x:f>IF(N1714=0,1,AN1714/N1714)</x:f>
        <x:v>0.1249258293104516</x:v>
      </x:c>
      <x:c r="AP1714" s="11" t="str">
        <x:f>IF(AO1714&gt;='01 Controls'!$E$16,"PASS","FAIL")</x:f>
        <x:v>FAIL</x:v>
      </x:c>
      <x:c r="AQ1714" s="11" t="str">
        <x:v>UNQUANTIFIED</x:v>
      </x:c>
      <x:c r="AR1714" s="11" t="str">
        <x:v>Position-class planning record; serial item and receiver open</x:v>
      </x:c>
      <x:c r="AS1714" s="26"/>
      <x:c r="AT1714" s="26"/>
    </x:row>
    <x:row r="1715">
      <x:c r="C1715" s="11" t="str">
        <x:v>M1-H-PMG-COL-12</x:v>
      </x:c>
      <x:c r="D1715" s="11" t="str">
        <x:v>M1</x:v>
      </x:c>
      <x:c r="E1715" s="11" t="str">
        <x:v>Western fire and heat</x:v>
      </x:c>
      <x:c r="F1715" s="11" t="str">
        <x:v>H-PMG</x:v>
      </x:c>
      <x:c r="G1715" s="11" t="str">
        <x:v>Patient movement group</x:v>
      </x:c>
      <x:c r="H1715" s="11" t="str">
        <x:v>COL-12</x:v>
      </x:c>
      <x:c r="I1715" s="19" t="n">
        <x:v>24</x:v>
      </x:c>
      <x:c r="J1715" s="21" t="n">
        <x:v>3</x:v>
      </x:c>
      <x:c r="K1715" s="18" t="n">
        <x:f>'05 Cargo Register'!K371</x:f>
        <x:v>519.7499999999999</x:v>
      </x:c>
      <x:c r="L1715" s="18" t="n">
        <x:f>'05 Cargo Register'!N371</x:f>
        <x:v>55</x:v>
      </x:c>
      <x:c r="M1715" s="18" t="n">
        <x:f>'05 Cargo Register'!O371</x:f>
        <x:v>1452</x:v>
      </x:c>
      <x:c r="N1715" s="18" t="n">
        <x:f>J1715*K1715</x:f>
        <x:v>1559.2499999999995</x:v>
      </x:c>
      <x:c r="O1715" s="18" t="n">
        <x:f>J1715*L1715</x:f>
        <x:v>165</x:v>
      </x:c>
      <x:c r="P1715" s="18" t="n">
        <x:f>J1715*M1715</x:f>
        <x:v>4356</x:v>
      </x:c>
      <x:c r="Q1715" s="22" t="n">
        <x:f>'01 Controls'!$E$25*'02 Cargo Classes'!$M$8</x:f>
        <x:v>0.2</x:v>
      </x:c>
      <x:c r="R1715" s="22" t="n">
        <x:f>'01 Controls'!$F$25*'02 Cargo Classes'!$N$8</x:f>
        <x:v>0</x:v>
      </x:c>
      <x:c r="S1715" s="22" t="n">
        <x:f>'01 Controls'!$G$25*'02 Cargo Classes'!$O$8</x:f>
        <x:v>1.08</x:v>
      </x:c>
      <x:c r="T1715" s="22" t="n">
        <x:f>'01 Controls'!$H$25*'02 Cargo Classes'!$P$8</x:f>
        <x:v>0</x:v>
      </x:c>
      <x:c r="U1715" s="22" t="n">
        <x:f>SUM(Q1715:T1715)</x:f>
        <x:v>1.28</x:v>
      </x:c>
      <x:c r="V1715" s="18" t="n">
        <x:f>IF(U1715=0,0,N1715*Q1715/U1715)</x:f>
        <x:v>243.63281249999991</x:v>
      </x:c>
      <x:c r="W1715" s="18" t="n">
        <x:f>IF(U1715=0,0,P1715*Q1715/U1715)</x:f>
        <x:v>680.625</x:v>
      </x:c>
      <x:c r="X1715" s="18" t="n">
        <x:f>MAX(V1715,W1715*'01 Controls'!$E$12)</x:f>
        <x:v>243.63281249999991</x:v>
      </x:c>
      <x:c r="Y1715" s="18" t="n">
        <x:f>IF(U1715=0,0,N1715*R1715/U1715)</x:f>
        <x:v>0</x:v>
      </x:c>
      <x:c r="Z1715" s="18" t="n">
        <x:f>IF(U1715=0,0,P1715*R1715/U1715)</x:f>
        <x:v>0</x:v>
      </x:c>
      <x:c r="AA1715" s="18" t="n">
        <x:f>MAX(Y1715,Z1715*'01 Controls'!$E$13)</x:f>
        <x:v>0</x:v>
      </x:c>
      <x:c r="AB1715" s="18" t="n">
        <x:f>IF(U1715=0,0,N1715*S1715/U1715)</x:f>
        <x:v>1315.6171874999995</x:v>
      </x:c>
      <x:c r="AC1715" s="18" t="n">
        <x:f>IF(U1715=0,0,P1715*S1715/U1715)</x:f>
        <x:v>3675.3750000000005</x:v>
      </x:c>
      <x:c r="AD1715" s="18" t="n">
        <x:f>MAX(AB1715,AC1715*'01 Controls'!$E$14)</x:f>
        <x:v>1315.6171874999995</x:v>
      </x:c>
      <x:c r="AE1715" s="18" t="n">
        <x:f>IF(U1715=0,0,N1715*T1715/U1715)</x:f>
        <x:v>0</x:v>
      </x:c>
      <x:c r="AF1715" s="18" t="n">
        <x:f>IF(U1715=0,0,P1715*T1715/U1715)</x:f>
        <x:v>0</x:v>
      </x:c>
      <x:c r="AG1715" s="18" t="n">
        <x:f>MAX(AE1715,AF1715*'01 Controls'!$E$15)</x:f>
        <x:v>0</x:v>
      </x:c>
      <x:c r="AH1715" s="18" t="n">
        <x:f>SUM(V1715,Y1715,AB1715,AE1715)</x:f>
        <x:v>1559.2499999999995</x:v>
      </x:c>
      <x:c r="AI1715" s="18" t="n">
        <x:f>N1715-AH1715</x:f>
        <x:v>0</x:v>
      </x:c>
      <x:c r="AJ1715" s="18" t="n">
        <x:f>V1715*INDEX('07 Mode Capacity'!$P$6:$P$17,MATCH("AIR-"&amp;I1715,'07 Mode Capacity'!$C$6:$C$17,0))</x:f>
        <x:v>49.436525043399556</x:v>
      </x:c>
      <x:c r="AK1715" s="18" t="n">
        <x:f>Y1715*INDEX('07 Mode Capacity'!$P$6:$P$17,MATCH("OCEAN-"&amp;I1715,'07 Mode Capacity'!$C$6:$C$17,0))</x:f>
        <x:v>0</x:v>
      </x:c>
      <x:c r="AL1715" s="18" t="n">
        <x:f>AB1715*INDEX('07 Mode Capacity'!$P$6:$P$17,MATCH("LAND-"&amp;I1715,'07 Mode Capacity'!$C$6:$C$17,0))</x:f>
        <x:v>503.22479017732985</x:v>
      </x:c>
      <x:c r="AM1715" s="18" t="n">
        <x:f>AE1715*INDEX('07 Mode Capacity'!$P$6:$P$17,MATCH("INLAND-"&amp;I1715,'07 Mode Capacity'!$C$6:$C$17,0))</x:f>
        <x:v>0</x:v>
      </x:c>
      <x:c r="AN1715" s="18" t="n">
        <x:f>SUM(AJ1715:AM1715)</x:f>
        <x:v>552.6613152207294</x:v>
      </x:c>
      <x:c r="AO1715" s="17" t="n">
        <x:f>IF(N1715=0,1,AN1715/N1715)</x:f>
        <x:v>0.35444047793537253</x:v>
      </x:c>
      <x:c r="AP1715" s="11" t="str">
        <x:f>IF(AO1715&gt;='01 Controls'!$E$16,"PASS","FAIL")</x:f>
        <x:v>FAIL</x:v>
      </x:c>
      <x:c r="AQ1715" s="11" t="str">
        <x:v>UNQUANTIFIED</x:v>
      </x:c>
      <x:c r="AR1715" s="11" t="str">
        <x:v>Position-class planning record; serial item and receiver open</x:v>
      </x:c>
      <x:c r="AS1715" s="26"/>
      <x:c r="AT1715" s="26"/>
    </x:row>
    <x:row r="1716">
      <x:c r="C1716" s="11" t="str">
        <x:v>M1-H-PMG-BAT-22</x:v>
      </x:c>
      <x:c r="D1716" s="11" t="str">
        <x:v>M1</x:v>
      </x:c>
      <x:c r="E1716" s="11" t="str">
        <x:v>Western fire and heat</x:v>
      </x:c>
      <x:c r="F1716" s="11" t="str">
        <x:v>H-PMG</x:v>
      </x:c>
      <x:c r="G1716" s="11" t="str">
        <x:v>Patient movement group</x:v>
      </x:c>
      <x:c r="H1716" s="11" t="str">
        <x:v>BAT-22</x:v>
      </x:c>
      <x:c r="I1716" s="19" t="n">
        <x:v>48</x:v>
      </x:c>
      <x:c r="J1716" s="21" t="n">
        <x:v>3</x:v>
      </x:c>
      <x:c r="K1716" s="18" t="n">
        <x:f>'05 Cargo Register'!K372</x:f>
        <x:v>230.99999999999997</x:v>
      </x:c>
      <x:c r="L1716" s="18" t="n">
        <x:f>'05 Cargo Register'!N372</x:f>
        <x:v>14</x:v>
      </x:c>
      <x:c r="M1716" s="18" t="n">
        <x:f>'05 Cargo Register'!O372</x:f>
        <x:v>369.6</x:v>
      </x:c>
      <x:c r="N1716" s="18" t="n">
        <x:f>J1716*K1716</x:f>
        <x:v>692.9999999999999</x:v>
      </x:c>
      <x:c r="O1716" s="18" t="n">
        <x:f>J1716*L1716</x:f>
        <x:v>42</x:v>
      </x:c>
      <x:c r="P1716" s="18" t="n">
        <x:f>J1716*M1716</x:f>
        <x:v>1108.8000000000002</x:v>
      </x:c>
      <x:c r="Q1716" s="22" t="n">
        <x:f>'01 Controls'!$E$25*'02 Cargo Classes'!$M$9</x:f>
        <x:v>0</x:v>
      </x:c>
      <x:c r="R1716" s="22" t="n">
        <x:f>'01 Controls'!$F$25*'02 Cargo Classes'!$N$9</x:f>
        <x:v>0</x:v>
      </x:c>
      <x:c r="S1716" s="22" t="n">
        <x:f>'01 Controls'!$G$25*'02 Cargo Classes'!$O$9</x:f>
        <x:v>0.9</x:v>
      </x:c>
      <x:c r="T1716" s="22" t="n">
        <x:f>'01 Controls'!$H$25*'02 Cargo Classes'!$P$9</x:f>
        <x:v>0</x:v>
      </x:c>
      <x:c r="U1716" s="22" t="n">
        <x:f>SUM(Q1716:T1716)</x:f>
        <x:v>0.9</x:v>
      </x:c>
      <x:c r="V1716" s="18" t="n">
        <x:f>IF(U1716=0,0,N1716*Q1716/U1716)</x:f>
        <x:v>0</x:v>
      </x:c>
      <x:c r="W1716" s="18" t="n">
        <x:f>IF(U1716=0,0,P1716*Q1716/U1716)</x:f>
        <x:v>0</x:v>
      </x:c>
      <x:c r="X1716" s="18" t="n">
        <x:f>MAX(V1716,W1716*'01 Controls'!$E$12)</x:f>
        <x:v>0</x:v>
      </x:c>
      <x:c r="Y1716" s="18" t="n">
        <x:f>IF(U1716=0,0,N1716*R1716/U1716)</x:f>
        <x:v>0</x:v>
      </x:c>
      <x:c r="Z1716" s="18" t="n">
        <x:f>IF(U1716=0,0,P1716*R1716/U1716)</x:f>
        <x:v>0</x:v>
      </x:c>
      <x:c r="AA1716" s="18" t="n">
        <x:f>MAX(Y1716,Z1716*'01 Controls'!$E$13)</x:f>
        <x:v>0</x:v>
      </x:c>
      <x:c r="AB1716" s="18" t="n">
        <x:f>IF(U1716=0,0,N1716*S1716/U1716)</x:f>
        <x:v>692.9999999999999</x:v>
      </x:c>
      <x:c r="AC1716" s="18" t="n">
        <x:f>IF(U1716=0,0,P1716*S1716/U1716)</x:f>
        <x:v>1108.8000000000002</x:v>
      </x:c>
      <x:c r="AD1716" s="18" t="n">
        <x:f>MAX(AB1716,AC1716*'01 Controls'!$E$14)</x:f>
        <x:v>692.9999999999999</x:v>
      </x:c>
      <x:c r="AE1716" s="18" t="n">
        <x:f>IF(U1716=0,0,N1716*T1716/U1716)</x:f>
        <x:v>0</x:v>
      </x:c>
      <x:c r="AF1716" s="18" t="n">
        <x:f>IF(U1716=0,0,P1716*T1716/U1716)</x:f>
        <x:v>0</x:v>
      </x:c>
      <x:c r="AG1716" s="18" t="n">
        <x:f>MAX(AE1716,AF1716*'01 Controls'!$E$15)</x:f>
        <x:v>0</x:v>
      </x:c>
      <x:c r="AH1716" s="18" t="n">
        <x:f>SUM(V1716,Y1716,AB1716,AE1716)</x:f>
        <x:v>692.9999999999999</x:v>
      </x:c>
      <x:c r="AI1716" s="18" t="n">
        <x:f>N1716-AH1716</x:f>
        <x:v>0</x:v>
      </x:c>
      <x:c r="AJ1716" s="18" t="n">
        <x:f>V1716*INDEX('07 Mode Capacity'!$P$6:$P$17,MATCH("AIR-"&amp;I1716,'07 Mode Capacity'!$C$6:$C$17,0))</x:f>
        <x:v>0</x:v>
      </x:c>
      <x:c r="AK1716" s="18" t="n">
        <x:f>Y1716*INDEX('07 Mode Capacity'!$P$6:$P$17,MATCH("OCEAN-"&amp;I1716,'07 Mode Capacity'!$C$6:$C$17,0))</x:f>
        <x:v>0</x:v>
      </x:c>
      <x:c r="AL1716" s="18" t="n">
        <x:f>AB1716*INDEX('07 Mode Capacity'!$P$6:$P$17,MATCH("LAND-"&amp;I1716,'07 Mode Capacity'!$C$6:$C$17,0))</x:f>
        <x:v>84.57917357358113</x:v>
      </x:c>
      <x:c r="AM1716" s="18" t="n">
        <x:f>AE1716*INDEX('07 Mode Capacity'!$P$6:$P$17,MATCH("INLAND-"&amp;I1716,'07 Mode Capacity'!$C$6:$C$17,0))</x:f>
        <x:v>0</x:v>
      </x:c>
      <x:c r="AN1716" s="18" t="n">
        <x:f>SUM(AJ1716:AM1716)</x:f>
        <x:v>84.57917357358113</x:v>
      </x:c>
      <x:c r="AO1716" s="17" t="n">
        <x:f>IF(N1716=0,1,AN1716/N1716)</x:f>
        <x:v>0.1220478695145471</x:v>
      </x:c>
      <x:c r="AP1716" s="11" t="str">
        <x:f>IF(AO1716&gt;='01 Controls'!$E$16,"PASS","FAIL")</x:f>
        <x:v>FAIL</x:v>
      </x:c>
      <x:c r="AQ1716" s="11" t="str">
        <x:v>UNQUANTIFIED</x:v>
      </x:c>
      <x:c r="AR1716" s="11" t="str">
        <x:v>Position-class planning record; serial item and receiver open</x:v>
      </x:c>
      <x:c r="AS1716" s="26"/>
      <x:c r="AT1716" s="26"/>
    </x:row>
    <x:row r="1717">
      <x:c r="C1717" s="11" t="str">
        <x:v>M1-H-PMG-TNK-20</x:v>
      </x:c>
      <x:c r="D1717" s="11" t="str">
        <x:v>M1</x:v>
      </x:c>
      <x:c r="E1717" s="11" t="str">
        <x:v>Western fire and heat</x:v>
      </x:c>
      <x:c r="F1717" s="11" t="str">
        <x:v>H-PMG</x:v>
      </x:c>
      <x:c r="G1717" s="11" t="str">
        <x:v>Patient movement group</x:v>
      </x:c>
      <x:c r="H1717" s="11" t="str">
        <x:v>TNK-20</x:v>
      </x:c>
      <x:c r="I1717" s="19" t="n">
        <x:v>48</x:v>
      </x:c>
      <x:c r="J1717" s="21" t="n">
        <x:v>3</x:v>
      </x:c>
      <x:c r="K1717" s="18" t="n">
        <x:f>'05 Cargo Register'!K373</x:f>
        <x:v>173.24999999999997</x:v>
      </x:c>
      <x:c r="L1717" s="18" t="n">
        <x:f>'05 Cargo Register'!N373</x:f>
        <x:v>11</x:v>
      </x:c>
      <x:c r="M1717" s="18" t="n">
        <x:f>'05 Cargo Register'!O373</x:f>
        <x:v>233.75</x:v>
      </x:c>
      <x:c r="N1717" s="18" t="n">
        <x:f>J1717*K1717</x:f>
        <x:v>519.7499999999999</x:v>
      </x:c>
      <x:c r="O1717" s="18" t="n">
        <x:f>J1717*L1717</x:f>
        <x:v>33</x:v>
      </x:c>
      <x:c r="P1717" s="18" t="n">
        <x:f>J1717*M1717</x:f>
        <x:v>701.25</x:v>
      </x:c>
      <x:c r="Q1717" s="22" t="n">
        <x:f>'01 Controls'!$E$25*'02 Cargo Classes'!$M$10</x:f>
        <x:v>0</x:v>
      </x:c>
      <x:c r="R1717" s="22" t="n">
        <x:f>'01 Controls'!$F$25*'02 Cargo Classes'!$N$10</x:f>
        <x:v>0</x:v>
      </x:c>
      <x:c r="S1717" s="22" t="n">
        <x:f>'01 Controls'!$G$25*'02 Cargo Classes'!$O$10</x:f>
        <x:v>0.9</x:v>
      </x:c>
      <x:c r="T1717" s="22" t="n">
        <x:f>'01 Controls'!$H$25*'02 Cargo Classes'!$P$10</x:f>
        <x:v>0</x:v>
      </x:c>
      <x:c r="U1717" s="22" t="n">
        <x:f>SUM(Q1717:T1717)</x:f>
        <x:v>0.9</x:v>
      </x:c>
      <x:c r="V1717" s="18" t="n">
        <x:f>IF(U1717=0,0,N1717*Q1717/U1717)</x:f>
        <x:v>0</x:v>
      </x:c>
      <x:c r="W1717" s="18" t="n">
        <x:f>IF(U1717=0,0,P1717*Q1717/U1717)</x:f>
        <x:v>0</x:v>
      </x:c>
      <x:c r="X1717" s="18" t="n">
        <x:f>MAX(V1717,W1717*'01 Controls'!$E$12)</x:f>
        <x:v>0</x:v>
      </x:c>
      <x:c r="Y1717" s="18" t="n">
        <x:f>IF(U1717=0,0,N1717*R1717/U1717)</x:f>
        <x:v>0</x:v>
      </x:c>
      <x:c r="Z1717" s="18" t="n">
        <x:f>IF(U1717=0,0,P1717*R1717/U1717)</x:f>
        <x:v>0</x:v>
      </x:c>
      <x:c r="AA1717" s="18" t="n">
        <x:f>MAX(Y1717,Z1717*'01 Controls'!$E$13)</x:f>
        <x:v>0</x:v>
      </x:c>
      <x:c r="AB1717" s="18" t="n">
        <x:f>IF(U1717=0,0,N1717*S1717/U1717)</x:f>
        <x:v>519.7499999999999</x:v>
      </x:c>
      <x:c r="AC1717" s="18" t="n">
        <x:f>IF(U1717=0,0,P1717*S1717/U1717)</x:f>
        <x:v>701.25</x:v>
      </x:c>
      <x:c r="AD1717" s="18" t="n">
        <x:f>MAX(AB1717,AC1717*'01 Controls'!$E$14)</x:f>
        <x:v>519.7499999999999</x:v>
      </x:c>
      <x:c r="AE1717" s="18" t="n">
        <x:f>IF(U1717=0,0,N1717*T1717/U1717)</x:f>
        <x:v>0</x:v>
      </x:c>
      <x:c r="AF1717" s="18" t="n">
        <x:f>IF(U1717=0,0,P1717*T1717/U1717)</x:f>
        <x:v>0</x:v>
      </x:c>
      <x:c r="AG1717" s="18" t="n">
        <x:f>MAX(AE1717,AF1717*'01 Controls'!$E$15)</x:f>
        <x:v>0</x:v>
      </x:c>
      <x:c r="AH1717" s="18" t="n">
        <x:f>SUM(V1717,Y1717,AB1717,AE1717)</x:f>
        <x:v>519.7499999999999</x:v>
      </x:c>
      <x:c r="AI1717" s="18" t="n">
        <x:f>N1717-AH1717</x:f>
        <x:v>0</x:v>
      </x:c>
      <x:c r="AJ1717" s="18" t="n">
        <x:f>V1717*INDEX('07 Mode Capacity'!$P$6:$P$17,MATCH("AIR-"&amp;I1717,'07 Mode Capacity'!$C$6:$C$17,0))</x:f>
        <x:v>0</x:v>
      </x:c>
      <x:c r="AK1717" s="18" t="n">
        <x:f>Y1717*INDEX('07 Mode Capacity'!$P$6:$P$17,MATCH("OCEAN-"&amp;I1717,'07 Mode Capacity'!$C$6:$C$17,0))</x:f>
        <x:v>0</x:v>
      </x:c>
      <x:c r="AL1717" s="18" t="n">
        <x:f>AB1717*INDEX('07 Mode Capacity'!$P$6:$P$17,MATCH("LAND-"&amp;I1717,'07 Mode Capacity'!$C$6:$C$17,0))</x:f>
        <x:v>63.43438018018584</x:v>
      </x:c>
      <x:c r="AM1717" s="18" t="n">
        <x:f>AE1717*INDEX('07 Mode Capacity'!$P$6:$P$17,MATCH("INLAND-"&amp;I1717,'07 Mode Capacity'!$C$6:$C$17,0))</x:f>
        <x:v>0</x:v>
      </x:c>
      <x:c r="AN1717" s="18" t="n">
        <x:f>SUM(AJ1717:AM1717)</x:f>
        <x:v>63.43438018018584</x:v>
      </x:c>
      <x:c r="AO1717" s="17" t="n">
        <x:f>IF(N1717=0,1,AN1717/N1717)</x:f>
        <x:v>0.1220478695145471</x:v>
      </x:c>
      <x:c r="AP1717" s="11" t="str">
        <x:f>IF(AO1717&gt;='01 Controls'!$E$16,"PASS","FAIL")</x:f>
        <x:v>FAIL</x:v>
      </x:c>
      <x:c r="AQ1717" s="11" t="str">
        <x:v>UNQUANTIFIED</x:v>
      </x:c>
      <x:c r="AR1717" s="11" t="str">
        <x:v>Position-class planning record; serial item and receiver open</x:v>
      </x:c>
      <x:c r="AS1717" s="26"/>
      <x:c r="AT1717" s="26"/>
    </x:row>
    <x:row r="1718">
      <x:c r="C1718" s="11" t="str">
        <x:v>M1-H-PMG-FLR-24</x:v>
      </x:c>
      <x:c r="D1718" s="11" t="str">
        <x:v>M1</x:v>
      </x:c>
      <x:c r="E1718" s="11" t="str">
        <x:v>Western fire and heat</x:v>
      </x:c>
      <x:c r="F1718" s="11" t="str">
        <x:v>H-PMG</x:v>
      </x:c>
      <x:c r="G1718" s="11" t="str">
        <x:v>Patient movement group</x:v>
      </x:c>
      <x:c r="H1718" s="11" t="str">
        <x:v>FLR-24</x:v>
      </x:c>
      <x:c r="I1718" s="19" t="n">
        <x:v>48</x:v>
      </x:c>
      <x:c r="J1718" s="21" t="n">
        <x:v>3</x:v>
      </x:c>
      <x:c r="K1718" s="18" t="n">
        <x:f>'05 Cargo Register'!K374</x:f>
        <x:v>144.37499999999997</x:v>
      </x:c>
      <x:c r="L1718" s="18" t="n">
        <x:f>'05 Cargo Register'!N374</x:f>
        <x:v>8</x:v>
      </x:c>
      <x:c r="M1718" s="18" t="n">
        <x:f>'05 Cargo Register'!O374</x:f>
        <x:v>256</x:v>
      </x:c>
      <x:c r="N1718" s="18" t="n">
        <x:f>J1718*K1718</x:f>
        <x:v>433.1249999999999</x:v>
      </x:c>
      <x:c r="O1718" s="18" t="n">
        <x:f>J1718*L1718</x:f>
        <x:v>24</x:v>
      </x:c>
      <x:c r="P1718" s="18" t="n">
        <x:f>J1718*M1718</x:f>
        <x:v>768</x:v>
      </x:c>
      <x:c r="Q1718" s="22" t="n">
        <x:f>'01 Controls'!$E$25*'02 Cargo Classes'!$M$11</x:f>
        <x:v>0</x:v>
      </x:c>
      <x:c r="R1718" s="22" t="n">
        <x:f>'01 Controls'!$F$25*'02 Cargo Classes'!$N$11</x:f>
        <x:v>0</x:v>
      </x:c>
      <x:c r="S1718" s="22" t="n">
        <x:f>'01 Controls'!$G$25*'02 Cargo Classes'!$O$11</x:f>
        <x:v>0.9</x:v>
      </x:c>
      <x:c r="T1718" s="22" t="n">
        <x:f>'01 Controls'!$H$25*'02 Cargo Classes'!$P$11</x:f>
        <x:v>0</x:v>
      </x:c>
      <x:c r="U1718" s="22" t="n">
        <x:f>SUM(Q1718:T1718)</x:f>
        <x:v>0.9</x:v>
      </x:c>
      <x:c r="V1718" s="18" t="n">
        <x:f>IF(U1718=0,0,N1718*Q1718/U1718)</x:f>
        <x:v>0</x:v>
      </x:c>
      <x:c r="W1718" s="18" t="n">
        <x:f>IF(U1718=0,0,P1718*Q1718/U1718)</x:f>
        <x:v>0</x:v>
      </x:c>
      <x:c r="X1718" s="18" t="n">
        <x:f>MAX(V1718,W1718*'01 Controls'!$E$12)</x:f>
        <x:v>0</x:v>
      </x:c>
      <x:c r="Y1718" s="18" t="n">
        <x:f>IF(U1718=0,0,N1718*R1718/U1718)</x:f>
        <x:v>0</x:v>
      </x:c>
      <x:c r="Z1718" s="18" t="n">
        <x:f>IF(U1718=0,0,P1718*R1718/U1718)</x:f>
        <x:v>0</x:v>
      </x:c>
      <x:c r="AA1718" s="18" t="n">
        <x:f>MAX(Y1718,Z1718*'01 Controls'!$E$13)</x:f>
        <x:v>0</x:v>
      </x:c>
      <x:c r="AB1718" s="18" t="n">
        <x:f>IF(U1718=0,0,N1718*S1718/U1718)</x:f>
        <x:v>433.1249999999999</x:v>
      </x:c>
      <x:c r="AC1718" s="18" t="n">
        <x:f>IF(U1718=0,0,P1718*S1718/U1718)</x:f>
        <x:v>768</x:v>
      </x:c>
      <x:c r="AD1718" s="18" t="n">
        <x:f>MAX(AB1718,AC1718*'01 Controls'!$E$14)</x:f>
        <x:v>433.1249999999999</x:v>
      </x:c>
      <x:c r="AE1718" s="18" t="n">
        <x:f>IF(U1718=0,0,N1718*T1718/U1718)</x:f>
        <x:v>0</x:v>
      </x:c>
      <x:c r="AF1718" s="18" t="n">
        <x:f>IF(U1718=0,0,P1718*T1718/U1718)</x:f>
        <x:v>0</x:v>
      </x:c>
      <x:c r="AG1718" s="18" t="n">
        <x:f>MAX(AE1718,AF1718*'01 Controls'!$E$15)</x:f>
        <x:v>0</x:v>
      </x:c>
      <x:c r="AH1718" s="18" t="n">
        <x:f>SUM(V1718,Y1718,AB1718,AE1718)</x:f>
        <x:v>433.1249999999999</x:v>
      </x:c>
      <x:c r="AI1718" s="18" t="n">
        <x:f>N1718-AH1718</x:f>
        <x:v>0</x:v>
      </x:c>
      <x:c r="AJ1718" s="18" t="n">
        <x:f>V1718*INDEX('07 Mode Capacity'!$P$6:$P$17,MATCH("AIR-"&amp;I1718,'07 Mode Capacity'!$C$6:$C$17,0))</x:f>
        <x:v>0</x:v>
      </x:c>
      <x:c r="AK1718" s="18" t="n">
        <x:f>Y1718*INDEX('07 Mode Capacity'!$P$6:$P$17,MATCH("OCEAN-"&amp;I1718,'07 Mode Capacity'!$C$6:$C$17,0))</x:f>
        <x:v>0</x:v>
      </x:c>
      <x:c r="AL1718" s="18" t="n">
        <x:f>AB1718*INDEX('07 Mode Capacity'!$P$6:$P$17,MATCH("LAND-"&amp;I1718,'07 Mode Capacity'!$C$6:$C$17,0))</x:f>
        <x:v>52.8619834834882</x:v>
      </x:c>
      <x:c r="AM1718" s="18" t="n">
        <x:f>AE1718*INDEX('07 Mode Capacity'!$P$6:$P$17,MATCH("INLAND-"&amp;I1718,'07 Mode Capacity'!$C$6:$C$17,0))</x:f>
        <x:v>0</x:v>
      </x:c>
      <x:c r="AN1718" s="18" t="n">
        <x:f>SUM(AJ1718:AM1718)</x:f>
        <x:v>52.8619834834882</x:v>
      </x:c>
      <x:c r="AO1718" s="17" t="n">
        <x:f>IF(N1718=0,1,AN1718/N1718)</x:f>
        <x:v>0.1220478695145471</x:v>
      </x:c>
      <x:c r="AP1718" s="11" t="str">
        <x:f>IF(AO1718&gt;='01 Controls'!$E$16,"PASS","FAIL")</x:f>
        <x:v>FAIL</x:v>
      </x:c>
      <x:c r="AQ1718" s="11" t="str">
        <x:v>UNQUANTIFIED</x:v>
      </x:c>
      <x:c r="AR1718" s="11" t="str">
        <x:v>Position-class planning record; serial item and receiver open</x:v>
      </x:c>
      <x:c r="AS1718" s="26"/>
      <x:c r="AT1718" s="26"/>
    </x:row>
    <x:row r="1719">
      <x:c r="C1719" s="11" t="str">
        <x:v>M1-H-PMG-ROL-30</x:v>
      </x:c>
      <x:c r="D1719" s="11" t="str">
        <x:v>M1</x:v>
      </x:c>
      <x:c r="E1719" s="11" t="str">
        <x:v>Western fire and heat</x:v>
      </x:c>
      <x:c r="F1719" s="11" t="str">
        <x:v>H-PMG</x:v>
      </x:c>
      <x:c r="G1719" s="11" t="str">
        <x:v>Patient movement group</x:v>
      </x:c>
      <x:c r="H1719" s="11" t="str">
        <x:v>ROL-30</x:v>
      </x:c>
      <x:c r="I1719" s="19" t="n">
        <x:v>48</x:v>
      </x:c>
      <x:c r="J1719" s="21" t="n">
        <x:v>3</x:v>
      </x:c>
      <x:c r="K1719" s="18" t="n">
        <x:f>'05 Cargo Register'!K375</x:f>
        <x:v>288.74999999999994</x:v>
      </x:c>
      <x:c r="L1719" s="18" t="n">
        <x:f>'05 Cargo Register'!N375</x:f>
        <x:v>13</x:v>
      </x:c>
      <x:c r="M1719" s="18" t="n">
        <x:f>'05 Cargo Register'!O375</x:f>
        <x:v>828.75</x:v>
      </x:c>
      <x:c r="N1719" s="18" t="n">
        <x:f>J1719*K1719</x:f>
        <x:v>866.2499999999998</x:v>
      </x:c>
      <x:c r="O1719" s="18" t="n">
        <x:f>J1719*L1719</x:f>
        <x:v>39</x:v>
      </x:c>
      <x:c r="P1719" s="18" t="n">
        <x:f>J1719*M1719</x:f>
        <x:v>2486.25</x:v>
      </x:c>
      <x:c r="Q1719" s="22" t="n">
        <x:f>'01 Controls'!$E$25*'02 Cargo Classes'!$M$12</x:f>
        <x:v>0</x:v>
      </x:c>
      <x:c r="R1719" s="22" t="n">
        <x:f>'01 Controls'!$F$25*'02 Cargo Classes'!$N$12</x:f>
        <x:v>0</x:v>
      </x:c>
      <x:c r="S1719" s="22" t="n">
        <x:f>'01 Controls'!$G$25*'02 Cargo Classes'!$O$12</x:f>
        <x:v>1.35</x:v>
      </x:c>
      <x:c r="T1719" s="22" t="n">
        <x:f>'01 Controls'!$H$25*'02 Cargo Classes'!$P$12</x:f>
        <x:v>0</x:v>
      </x:c>
      <x:c r="U1719" s="22" t="n">
        <x:f>SUM(Q1719:T1719)</x:f>
        <x:v>1.35</x:v>
      </x:c>
      <x:c r="V1719" s="18" t="n">
        <x:f>IF(U1719=0,0,N1719*Q1719/U1719)</x:f>
        <x:v>0</x:v>
      </x:c>
      <x:c r="W1719" s="18" t="n">
        <x:f>IF(U1719=0,0,P1719*Q1719/U1719)</x:f>
        <x:v>0</x:v>
      </x:c>
      <x:c r="X1719" s="18" t="n">
        <x:f>MAX(V1719,W1719*'01 Controls'!$E$12)</x:f>
        <x:v>0</x:v>
      </x:c>
      <x:c r="Y1719" s="18" t="n">
        <x:f>IF(U1719=0,0,N1719*R1719/U1719)</x:f>
        <x:v>0</x:v>
      </x:c>
      <x:c r="Z1719" s="18" t="n">
        <x:f>IF(U1719=0,0,P1719*R1719/U1719)</x:f>
        <x:v>0</x:v>
      </x:c>
      <x:c r="AA1719" s="18" t="n">
        <x:f>MAX(Y1719,Z1719*'01 Controls'!$E$13)</x:f>
        <x:v>0</x:v>
      </x:c>
      <x:c r="AB1719" s="18" t="n">
        <x:f>IF(U1719=0,0,N1719*S1719/U1719)</x:f>
        <x:v>866.2499999999998</x:v>
      </x:c>
      <x:c r="AC1719" s="18" t="n">
        <x:f>IF(U1719=0,0,P1719*S1719/U1719)</x:f>
        <x:v>2486.25</x:v>
      </x:c>
      <x:c r="AD1719" s="18" t="n">
        <x:f>MAX(AB1719,AC1719*'01 Controls'!$E$14)</x:f>
        <x:v>866.2499999999998</x:v>
      </x:c>
      <x:c r="AE1719" s="18" t="n">
        <x:f>IF(U1719=0,0,N1719*T1719/U1719)</x:f>
        <x:v>0</x:v>
      </x:c>
      <x:c r="AF1719" s="18" t="n">
        <x:f>IF(U1719=0,0,P1719*T1719/U1719)</x:f>
        <x:v>0</x:v>
      </x:c>
      <x:c r="AG1719" s="18" t="n">
        <x:f>MAX(AE1719,AF1719*'01 Controls'!$E$15)</x:f>
        <x:v>0</x:v>
      </x:c>
      <x:c r="AH1719" s="18" t="n">
        <x:f>SUM(V1719,Y1719,AB1719,AE1719)</x:f>
        <x:v>866.2499999999998</x:v>
      </x:c>
      <x:c r="AI1719" s="18" t="n">
        <x:f>N1719-AH1719</x:f>
        <x:v>0</x:v>
      </x:c>
      <x:c r="AJ1719" s="18" t="n">
        <x:f>V1719*INDEX('07 Mode Capacity'!$P$6:$P$17,MATCH("AIR-"&amp;I1719,'07 Mode Capacity'!$C$6:$C$17,0))</x:f>
        <x:v>0</x:v>
      </x:c>
      <x:c r="AK1719" s="18" t="n">
        <x:f>Y1719*INDEX('07 Mode Capacity'!$P$6:$P$17,MATCH("OCEAN-"&amp;I1719,'07 Mode Capacity'!$C$6:$C$17,0))</x:f>
        <x:v>0</x:v>
      </x:c>
      <x:c r="AL1719" s="18" t="n">
        <x:f>AB1719*INDEX('07 Mode Capacity'!$P$6:$P$17,MATCH("LAND-"&amp;I1719,'07 Mode Capacity'!$C$6:$C$17,0))</x:f>
        <x:v>105.7239669669764</x:v>
      </x:c>
      <x:c r="AM1719" s="18" t="n">
        <x:f>AE1719*INDEX('07 Mode Capacity'!$P$6:$P$17,MATCH("INLAND-"&amp;I1719,'07 Mode Capacity'!$C$6:$C$17,0))</x:f>
        <x:v>0</x:v>
      </x:c>
      <x:c r="AN1719" s="18" t="n">
        <x:f>SUM(AJ1719:AM1719)</x:f>
        <x:v>105.7239669669764</x:v>
      </x:c>
      <x:c r="AO1719" s="17" t="n">
        <x:f>IF(N1719=0,1,AN1719/N1719)</x:f>
        <x:v>0.1220478695145471</x:v>
      </x:c>
      <x:c r="AP1719" s="11" t="str">
        <x:f>IF(AO1719&gt;='01 Controls'!$E$16,"PASS","FAIL")</x:f>
        <x:v>FAIL</x:v>
      </x:c>
      <x:c r="AQ1719" s="11" t="str">
        <x:v>UNQUANTIFIED</x:v>
      </x:c>
      <x:c r="AR1719" s="11" t="str">
        <x:v>Position-class planning record; serial item and receiver open</x:v>
      </x:c>
      <x:c r="AS1719" s="26"/>
      <x:c r="AT1719" s="26"/>
    </x:row>
    <x:row r="1720">
      <x:c r="C1720" s="11" t="str">
        <x:v>M1-H-PMG-BLK-08</x:v>
      </x:c>
      <x:c r="D1720" s="11" t="str">
        <x:v>M1</x:v>
      </x:c>
      <x:c r="E1720" s="11" t="str">
        <x:v>Western fire and heat</x:v>
      </x:c>
      <x:c r="F1720" s="11" t="str">
        <x:v>H-PMG</x:v>
      </x:c>
      <x:c r="G1720" s="11" t="str">
        <x:v>Patient movement group</x:v>
      </x:c>
      <x:c r="H1720" s="11" t="str">
        <x:v>BLK-08</x:v>
      </x:c>
      <x:c r="I1720" s="19" t="n">
        <x:v>48</x:v>
      </x:c>
      <x:c r="J1720" s="21" t="n">
        <x:v>3</x:v>
      </x:c>
      <x:c r="K1720" s="18" t="n">
        <x:f>'05 Cargo Register'!K376</x:f>
        <x:v>404.25</x:v>
      </x:c>
      <x:c r="L1720" s="18" t="n">
        <x:f>'05 Cargo Register'!N376</x:f>
        <x:v>64</x:v>
      </x:c>
      <x:c r="M1720" s="18" t="n">
        <x:f>'05 Cargo Register'!O376</x:f>
        <x:v>3264</x:v>
      </x:c>
      <x:c r="N1720" s="18" t="n">
        <x:f>J1720*K1720</x:f>
        <x:v>1212.75</x:v>
      </x:c>
      <x:c r="O1720" s="18" t="n">
        <x:f>J1720*L1720</x:f>
        <x:v>192</x:v>
      </x:c>
      <x:c r="P1720" s="18" t="n">
        <x:f>J1720*M1720</x:f>
        <x:v>9792</x:v>
      </x:c>
      <x:c r="Q1720" s="22" t="n">
        <x:f>'01 Controls'!$E$25*'02 Cargo Classes'!$M$14</x:f>
        <x:v>0.1</x:v>
      </x:c>
      <x:c r="R1720" s="22" t="n">
        <x:f>'01 Controls'!$F$25*'02 Cargo Classes'!$N$14</x:f>
        <x:v>0</x:v>
      </x:c>
      <x:c r="S1720" s="22" t="n">
        <x:f>'01 Controls'!$G$25*'02 Cargo Classes'!$O$14</x:f>
        <x:v>0.9</x:v>
      </x:c>
      <x:c r="T1720" s="22" t="n">
        <x:f>'01 Controls'!$H$25*'02 Cargo Classes'!$P$14</x:f>
        <x:v>0</x:v>
      </x:c>
      <x:c r="U1720" s="22" t="n">
        <x:f>SUM(Q1720:T1720)</x:f>
        <x:v>1</x:v>
      </x:c>
      <x:c r="V1720" s="18" t="n">
        <x:f>IF(U1720=0,0,N1720*Q1720/U1720)</x:f>
        <x:v>121.275</x:v>
      </x:c>
      <x:c r="W1720" s="18" t="n">
        <x:f>IF(U1720=0,0,P1720*Q1720/U1720)</x:f>
        <x:v>979.2</x:v>
      </x:c>
      <x:c r="X1720" s="18" t="n">
        <x:f>MAX(V1720,W1720*'01 Controls'!$E$12)</x:f>
        <x:v>244.8</x:v>
      </x:c>
      <x:c r="Y1720" s="18" t="n">
        <x:f>IF(U1720=0,0,N1720*R1720/U1720)</x:f>
        <x:v>0</x:v>
      </x:c>
      <x:c r="Z1720" s="18" t="n">
        <x:f>IF(U1720=0,0,P1720*R1720/U1720)</x:f>
        <x:v>0</x:v>
      </x:c>
      <x:c r="AA1720" s="18" t="n">
        <x:f>MAX(Y1720,Z1720*'01 Controls'!$E$13)</x:f>
        <x:v>0</x:v>
      </x:c>
      <x:c r="AB1720" s="18" t="n">
        <x:f>IF(U1720=0,0,N1720*S1720/U1720)</x:f>
        <x:v>1091.4750000000001</x:v>
      </x:c>
      <x:c r="AC1720" s="18" t="n">
        <x:f>IF(U1720=0,0,P1720*S1720/U1720)</x:f>
        <x:v>8812.800000000001</x:v>
      </x:c>
      <x:c r="AD1720" s="18" t="n">
        <x:f>MAX(AB1720,AC1720*'01 Controls'!$E$14)</x:f>
        <x:v>1762.5600000000004</x:v>
      </x:c>
      <x:c r="AE1720" s="18" t="n">
        <x:f>IF(U1720=0,0,N1720*T1720/U1720)</x:f>
        <x:v>0</x:v>
      </x:c>
      <x:c r="AF1720" s="18" t="n">
        <x:f>IF(U1720=0,0,P1720*T1720/U1720)</x:f>
        <x:v>0</x:v>
      </x:c>
      <x:c r="AG1720" s="18" t="n">
        <x:f>MAX(AE1720,AF1720*'01 Controls'!$E$15)</x:f>
        <x:v>0</x:v>
      </x:c>
      <x:c r="AH1720" s="18" t="n">
        <x:f>SUM(V1720,Y1720,AB1720,AE1720)</x:f>
        <x:v>1212.7500000000002</x:v>
      </x:c>
      <x:c r="AI1720" s="18" t="n">
        <x:f>N1720-AH1720</x:f>
        <x:v>-2.2737367544323206e-13</x:v>
      </x:c>
      <x:c r="AJ1720" s="18" t="n">
        <x:f>V1720*INDEX('07 Mode Capacity'!$P$6:$P$17,MATCH("AIR-"&amp;I1720,'07 Mode Capacity'!$C$6:$C$17,0))</x:f>
        <x:v>33.99770695903396</x:v>
      </x:c>
      <x:c r="AK1720" s="18" t="n">
        <x:f>Y1720*INDEX('07 Mode Capacity'!$P$6:$P$17,MATCH("OCEAN-"&amp;I1720,'07 Mode Capacity'!$C$6:$C$17,0))</x:f>
        <x:v>0</x:v>
      </x:c>
      <x:c r="AL1720" s="18" t="n">
        <x:f>AB1720*INDEX('07 Mode Capacity'!$P$6:$P$17,MATCH("LAND-"&amp;I1720,'07 Mode Capacity'!$C$6:$C$17,0))</x:f>
        <x:v>133.21219837839033</x:v>
      </x:c>
      <x:c r="AM1720" s="18" t="n">
        <x:f>AE1720*INDEX('07 Mode Capacity'!$P$6:$P$17,MATCH("INLAND-"&amp;I1720,'07 Mode Capacity'!$C$6:$C$17,0))</x:f>
        <x:v>0</x:v>
      </x:c>
      <x:c r="AN1720" s="18" t="n">
        <x:f>SUM(AJ1720:AM1720)</x:f>
        <x:v>167.2099053374243</x:v>
      </x:c>
      <x:c r="AO1720" s="17" t="n">
        <x:f>IF(N1720=0,1,AN1720/N1720)</x:f>
        <x:v>0.13787664839202168</x:v>
      </x:c>
      <x:c r="AP1720" s="11" t="str">
        <x:f>IF(AO1720&gt;='01 Controls'!$E$16,"PASS","FAIL")</x:f>
        <x:v>FAIL</x:v>
      </x:c>
      <x:c r="AQ1720" s="11" t="str">
        <x:v>UNQUANTIFIED</x:v>
      </x:c>
      <x:c r="AR1720" s="11" t="str">
        <x:v>Position-class planning record; serial item and receiver open</x:v>
      </x:c>
      <x:c r="AS1720" s="26"/>
      <x:c r="AT1720" s="26"/>
    </x:row>
    <x:row r="1721">
      <x:c r="C1721" s="11" t="str">
        <x:v>M1-C-ERG-APL-45</x:v>
      </x:c>
      <x:c r="D1721" s="11" t="str">
        <x:v>M1</x:v>
      </x:c>
      <x:c r="E1721" s="11" t="str">
        <x:v>Western fire and heat</x:v>
      </x:c>
      <x:c r="F1721" s="11" t="str">
        <x:v>C-ERG</x:v>
      </x:c>
      <x:c r="G1721" s="11" t="str">
        <x:v>Economic restart group</x:v>
      </x:c>
      <x:c r="H1721" s="11" t="str">
        <x:v>APL-45</x:v>
      </x:c>
      <x:c r="I1721" s="19" t="n">
        <x:v>24</x:v>
      </x:c>
      <x:c r="J1721" s="21" t="n">
        <x:v>3</x:v>
      </x:c>
      <x:c r="K1721" s="18" t="n">
        <x:f>'05 Cargo Register'!K377</x:f>
        <x:v>243.75</x:v>
      </x:c>
      <x:c r="L1721" s="18" t="n">
        <x:f>'05 Cargo Register'!N377</x:f>
        <x:v>64</x:v>
      </x:c>
      <x:c r="M1721" s="18" t="n">
        <x:f>'05 Cargo Register'!O377</x:f>
        <x:v>480</x:v>
      </x:c>
      <x:c r="N1721" s="18" t="n">
        <x:f>J1721*K1721</x:f>
        <x:v>731.25</x:v>
      </x:c>
      <x:c r="O1721" s="18" t="n">
        <x:f>J1721*L1721</x:f>
        <x:v>192</x:v>
      </x:c>
      <x:c r="P1721" s="18" t="n">
        <x:f>J1721*M1721</x:f>
        <x:v>1440</x:v>
      </x:c>
      <x:c r="Q1721" s="22" t="n">
        <x:f>'01 Controls'!$E$25*'02 Cargo Classes'!$M$6</x:f>
        <x:v>0.30000000000000004</x:v>
      </x:c>
      <x:c r="R1721" s="22" t="n">
        <x:f>'01 Controls'!$F$25*'02 Cargo Classes'!$N$6</x:f>
        <x:v>0</x:v>
      </x:c>
      <x:c r="S1721" s="22" t="n">
        <x:f>'01 Controls'!$G$25*'02 Cargo Classes'!$O$6</x:f>
        <x:v>0.9</x:v>
      </x:c>
      <x:c r="T1721" s="22" t="n">
        <x:f>'01 Controls'!$H$25*'02 Cargo Classes'!$P$6</x:f>
        <x:v>0</x:v>
      </x:c>
      <x:c r="U1721" s="22" t="n">
        <x:f>SUM(Q1721:T1721)</x:f>
        <x:v>1.2000000000000002</x:v>
      </x:c>
      <x:c r="V1721" s="18" t="n">
        <x:f>IF(U1721=0,0,N1721*Q1721/U1721)</x:f>
        <x:v>182.8125</x:v>
      </x:c>
      <x:c r="W1721" s="18" t="n">
        <x:f>IF(U1721=0,0,P1721*Q1721/U1721)</x:f>
        <x:v>360</x:v>
      </x:c>
      <x:c r="X1721" s="18" t="n">
        <x:f>MAX(V1721,W1721*'01 Controls'!$E$12)</x:f>
        <x:v>182.8125</x:v>
      </x:c>
      <x:c r="Y1721" s="18" t="n">
        <x:f>IF(U1721=0,0,N1721*R1721/U1721)</x:f>
        <x:v>0</x:v>
      </x:c>
      <x:c r="Z1721" s="18" t="n">
        <x:f>IF(U1721=0,0,P1721*R1721/U1721)</x:f>
        <x:v>0</x:v>
      </x:c>
      <x:c r="AA1721" s="18" t="n">
        <x:f>MAX(Y1721,Z1721*'01 Controls'!$E$13)</x:f>
        <x:v>0</x:v>
      </x:c>
      <x:c r="AB1721" s="18" t="n">
        <x:f>IF(U1721=0,0,N1721*S1721/U1721)</x:f>
        <x:v>548.4374999999999</x:v>
      </x:c>
      <x:c r="AC1721" s="18" t="n">
        <x:f>IF(U1721=0,0,P1721*S1721/U1721)</x:f>
        <x:v>1079.9999999999998</x:v>
      </x:c>
      <x:c r="AD1721" s="18" t="n">
        <x:f>MAX(AB1721,AC1721*'01 Controls'!$E$14)</x:f>
        <x:v>548.4374999999999</x:v>
      </x:c>
      <x:c r="AE1721" s="18" t="n">
        <x:f>IF(U1721=0,0,N1721*T1721/U1721)</x:f>
        <x:v>0</x:v>
      </x:c>
      <x:c r="AF1721" s="18" t="n">
        <x:f>IF(U1721=0,0,P1721*T1721/U1721)</x:f>
        <x:v>0</x:v>
      </x:c>
      <x:c r="AG1721" s="18" t="n">
        <x:f>MAX(AE1721,AF1721*'01 Controls'!$E$15)</x:f>
        <x:v>0</x:v>
      </x:c>
      <x:c r="AH1721" s="18" t="n">
        <x:f>SUM(V1721,Y1721,AB1721,AE1721)</x:f>
        <x:v>731.2499999999999</x:v>
      </x:c>
      <x:c r="AI1721" s="18" t="n">
        <x:f>N1721-AH1721</x:f>
        <x:v>1.1368683772161603e-13</x:v>
      </x:c>
      <x:c r="AJ1721" s="18" t="n">
        <x:f>V1721*INDEX('07 Mode Capacity'!$P$6:$P$17,MATCH("AIR-"&amp;I1721,'07 Mode Capacity'!$C$6:$C$17,0))</x:f>
        <x:v>37.09522802679333</x:v>
      </x:c>
      <x:c r="AK1721" s="18" t="n">
        <x:f>Y1721*INDEX('07 Mode Capacity'!$P$6:$P$17,MATCH("OCEAN-"&amp;I1721,'07 Mode Capacity'!$C$6:$C$17,0))</x:f>
        <x:v>0</x:v>
      </x:c>
      <x:c r="AL1721" s="18" t="n">
        <x:f>AB1721*INDEX('07 Mode Capacity'!$P$6:$P$17,MATCH("LAND-"&amp;I1721,'07 Mode Capacity'!$C$6:$C$17,0))</x:f>
        <x:v>209.77785064310692</x:v>
      </x:c>
      <x:c r="AM1721" s="18" t="n">
        <x:f>AE1721*INDEX('07 Mode Capacity'!$P$6:$P$17,MATCH("INLAND-"&amp;I1721,'07 Mode Capacity'!$C$6:$C$17,0))</x:f>
        <x:v>0</x:v>
      </x:c>
      <x:c r="AN1721" s="18" t="n">
        <x:f>SUM(AJ1721:AM1721)</x:f>
        <x:v>246.87307866990025</x:v>
      </x:c>
      <x:c r="AO1721" s="17" t="n">
        <x:f>IF(N1721=0,1,AN1721/N1721)</x:f>
        <x:v>0.33760421014687214</x:v>
      </x:c>
      <x:c r="AP1721" s="11" t="str">
        <x:f>IF(AO1721&gt;='01 Controls'!$E$16,"PASS","FAIL")</x:f>
        <x:v>FAIL</x:v>
      </x:c>
      <x:c r="AQ1721" s="11" t="str">
        <x:v>UNQUANTIFIED</x:v>
      </x:c>
      <x:c r="AR1721" s="11" t="str">
        <x:v>Position-class planning record; serial item and receiver open</x:v>
      </x:c>
      <x:c r="AS1721" s="26"/>
      <x:c r="AT1721" s="26"/>
    </x:row>
    <x:row r="1722">
      <x:c r="C1722" s="11" t="str">
        <x:v>M1-C-ERG-ISO-18</x:v>
      </x:c>
      <x:c r="D1722" s="11" t="str">
        <x:v>M1</x:v>
      </x:c>
      <x:c r="E1722" s="11" t="str">
        <x:v>Western fire and heat</x:v>
      </x:c>
      <x:c r="F1722" s="11" t="str">
        <x:v>C-ERG</x:v>
      </x:c>
      <x:c r="G1722" s="11" t="str">
        <x:v>Economic restart group</x:v>
      </x:c>
      <x:c r="H1722" s="11" t="str">
        <x:v>ISO-18</x:v>
      </x:c>
      <x:c r="I1722" s="19" t="n">
        <x:v>48</x:v>
      </x:c>
      <x:c r="J1722" s="21" t="n">
        <x:v>3</x:v>
      </x:c>
      <x:c r="K1722" s="18" t="n">
        <x:f>'05 Cargo Register'!K378</x:f>
        <x:v>304.6875</x:v>
      </x:c>
      <x:c r="L1722" s="18" t="n">
        <x:f>'05 Cargo Register'!N378</x:f>
        <x:v>20</x:v>
      </x:c>
      <x:c r="M1722" s="18" t="n">
        <x:f>'05 Cargo Register'!O378</x:f>
        <x:v>528</x:v>
      </x:c>
      <x:c r="N1722" s="18" t="n">
        <x:f>J1722*K1722</x:f>
        <x:v>914.0625</x:v>
      </x:c>
      <x:c r="O1722" s="18" t="n">
        <x:f>J1722*L1722</x:f>
        <x:v>60</x:v>
      </x:c>
      <x:c r="P1722" s="18" t="n">
        <x:f>J1722*M1722</x:f>
        <x:v>1584</x:v>
      </x:c>
      <x:c r="Q1722" s="22" t="n">
        <x:f>'01 Controls'!$E$25*'02 Cargo Classes'!$M$7</x:f>
        <x:v>0.020000000000000004</x:v>
      </x:c>
      <x:c r="R1722" s="22" t="n">
        <x:f>'01 Controls'!$F$25*'02 Cargo Classes'!$N$7</x:f>
        <x:v>0</x:v>
      </x:c>
      <x:c r="S1722" s="22" t="n">
        <x:f>'01 Controls'!$G$25*'02 Cargo Classes'!$O$7</x:f>
        <x:v>1.08</x:v>
      </x:c>
      <x:c r="T1722" s="22" t="n">
        <x:f>'01 Controls'!$H$25*'02 Cargo Classes'!$P$7</x:f>
        <x:v>0</x:v>
      </x:c>
      <x:c r="U1722" s="22" t="n">
        <x:f>SUM(Q1722:T1722)</x:f>
        <x:v>1.1</x:v>
      </x:c>
      <x:c r="V1722" s="18" t="n">
        <x:f>IF(U1722=0,0,N1722*Q1722/U1722)</x:f>
        <x:v>16.619318181818183</x:v>
      </x:c>
      <x:c r="W1722" s="18" t="n">
        <x:f>IF(U1722=0,0,P1722*Q1722/U1722)</x:f>
        <x:v>28.800000000000004</x:v>
      </x:c>
      <x:c r="X1722" s="18" t="n">
        <x:f>MAX(V1722,W1722*'01 Controls'!$E$12)</x:f>
        <x:v>16.619318181818183</x:v>
      </x:c>
      <x:c r="Y1722" s="18" t="n">
        <x:f>IF(U1722=0,0,N1722*R1722/U1722)</x:f>
        <x:v>0</x:v>
      </x:c>
      <x:c r="Z1722" s="18" t="n">
        <x:f>IF(U1722=0,0,P1722*R1722/U1722)</x:f>
        <x:v>0</x:v>
      </x:c>
      <x:c r="AA1722" s="18" t="n">
        <x:f>MAX(Y1722,Z1722*'01 Controls'!$E$13)</x:f>
        <x:v>0</x:v>
      </x:c>
      <x:c r="AB1722" s="18" t="n">
        <x:f>IF(U1722=0,0,N1722*S1722/U1722)</x:f>
        <x:v>897.4431818181819</x:v>
      </x:c>
      <x:c r="AC1722" s="18" t="n">
        <x:f>IF(U1722=0,0,P1722*S1722/U1722)</x:f>
        <x:v>1555.1999999999998</x:v>
      </x:c>
      <x:c r="AD1722" s="18" t="n">
        <x:f>MAX(AB1722,AC1722*'01 Controls'!$E$14)</x:f>
        <x:v>897.4431818181819</x:v>
      </x:c>
      <x:c r="AE1722" s="18" t="n">
        <x:f>IF(U1722=0,0,N1722*T1722/U1722)</x:f>
        <x:v>0</x:v>
      </x:c>
      <x:c r="AF1722" s="18" t="n">
        <x:f>IF(U1722=0,0,P1722*T1722/U1722)</x:f>
        <x:v>0</x:v>
      </x:c>
      <x:c r="AG1722" s="18" t="n">
        <x:f>MAX(AE1722,AF1722*'01 Controls'!$E$15)</x:f>
        <x:v>0</x:v>
      </x:c>
      <x:c r="AH1722" s="18" t="n">
        <x:f>SUM(V1722,Y1722,AB1722,AE1722)</x:f>
        <x:v>914.0625</x:v>
      </x:c>
      <x:c r="AI1722" s="18" t="n">
        <x:f>N1722-AH1722</x:f>
        <x:v>0</x:v>
      </x:c>
      <x:c r="AJ1722" s="18" t="n">
        <x:f>V1722*INDEX('07 Mode Capacity'!$P$6:$P$17,MATCH("AIR-"&amp;I1722,'07 Mode Capacity'!$C$6:$C$17,0))</x:f>
        <x:v>4.65898750281921</x:v>
      </x:c>
      <x:c r="AK1722" s="18" t="n">
        <x:f>Y1722*INDEX('07 Mode Capacity'!$P$6:$P$17,MATCH("OCEAN-"&amp;I1722,'07 Mode Capacity'!$C$6:$C$17,0))</x:f>
        <x:v>0</x:v>
      </x:c>
      <x:c r="AL1722" s="18" t="n">
        <x:f>AB1722*INDEX('07 Mode Capacity'!$P$6:$P$17,MATCH("LAND-"&amp;I1722,'07 Mode Capacity'!$C$6:$C$17,0))</x:f>
        <x:v>109.53102835126543</x:v>
      </x:c>
      <x:c r="AM1722" s="18" t="n">
        <x:f>AE1722*INDEX('07 Mode Capacity'!$P$6:$P$17,MATCH("INLAND-"&amp;I1722,'07 Mode Capacity'!$C$6:$C$17,0))</x:f>
        <x:v>0</x:v>
      </x:c>
      <x:c r="AN1722" s="18" t="n">
        <x:f>SUM(AJ1722:AM1722)</x:f>
        <x:v>114.19001585408465</x:v>
      </x:c>
      <x:c r="AO1722" s="17" t="n">
        <x:f>IF(N1722=0,1,AN1722/N1722)</x:f>
        <x:v>0.12492582931045158</x:v>
      </x:c>
      <x:c r="AP1722" s="11" t="str">
        <x:f>IF(AO1722&gt;='01 Controls'!$E$16,"PASS","FAIL")</x:f>
        <x:v>FAIL</x:v>
      </x:c>
      <x:c r="AQ1722" s="11" t="str">
        <x:v>UNQUANTIFIED</x:v>
      </x:c>
      <x:c r="AR1722" s="11" t="str">
        <x:v>Position-class planning record; serial item and receiver open</x:v>
      </x:c>
      <x:c r="AS1722" s="26"/>
      <x:c r="AT1722" s="26"/>
    </x:row>
    <x:row r="1723">
      <x:c r="C1723" s="11" t="str">
        <x:v>M1-C-ERG-COL-12</x:v>
      </x:c>
      <x:c r="D1723" s="11" t="str">
        <x:v>M1</x:v>
      </x:c>
      <x:c r="E1723" s="11" t="str">
        <x:v>Western fire and heat</x:v>
      </x:c>
      <x:c r="F1723" s="11" t="str">
        <x:v>C-ERG</x:v>
      </x:c>
      <x:c r="G1723" s="11" t="str">
        <x:v>Economic restart group</x:v>
      </x:c>
      <x:c r="H1723" s="11" t="str">
        <x:v>COL-12</x:v>
      </x:c>
      <x:c r="I1723" s="19" t="n">
        <x:v>24</x:v>
      </x:c>
      <x:c r="J1723" s="21" t="n">
        <x:v>3</x:v>
      </x:c>
      <x:c r="K1723" s="18" t="n">
        <x:f>'05 Cargo Register'!K379</x:f>
        <x:v>60.9375</x:v>
      </x:c>
      <x:c r="L1723" s="18" t="n">
        <x:f>'05 Cargo Register'!N379</x:f>
        <x:v>7</x:v>
      </x:c>
      <x:c r="M1723" s="18" t="n">
        <x:f>'05 Cargo Register'!O379</x:f>
        <x:v>184.8</x:v>
      </x:c>
      <x:c r="N1723" s="18" t="n">
        <x:f>J1723*K1723</x:f>
        <x:v>182.8125</x:v>
      </x:c>
      <x:c r="O1723" s="18" t="n">
        <x:f>J1723*L1723</x:f>
        <x:v>21</x:v>
      </x:c>
      <x:c r="P1723" s="18" t="n">
        <x:f>J1723*M1723</x:f>
        <x:v>554.4000000000001</x:v>
      </x:c>
      <x:c r="Q1723" s="22" t="n">
        <x:f>'01 Controls'!$E$25*'02 Cargo Classes'!$M$8</x:f>
        <x:v>0.2</x:v>
      </x:c>
      <x:c r="R1723" s="22" t="n">
        <x:f>'01 Controls'!$F$25*'02 Cargo Classes'!$N$8</x:f>
        <x:v>0</x:v>
      </x:c>
      <x:c r="S1723" s="22" t="n">
        <x:f>'01 Controls'!$G$25*'02 Cargo Classes'!$O$8</x:f>
        <x:v>1.08</x:v>
      </x:c>
      <x:c r="T1723" s="22" t="n">
        <x:f>'01 Controls'!$H$25*'02 Cargo Classes'!$P$8</x:f>
        <x:v>0</x:v>
      </x:c>
      <x:c r="U1723" s="22" t="n">
        <x:f>SUM(Q1723:T1723)</x:f>
        <x:v>1.28</x:v>
      </x:c>
      <x:c r="V1723" s="18" t="n">
        <x:f>IF(U1723=0,0,N1723*Q1723/U1723)</x:f>
        <x:v>28.564453125</x:v>
      </x:c>
      <x:c r="W1723" s="18" t="n">
        <x:f>IF(U1723=0,0,P1723*Q1723/U1723)</x:f>
        <x:v>86.62500000000001</x:v>
      </x:c>
      <x:c r="X1723" s="18" t="n">
        <x:f>MAX(V1723,W1723*'01 Controls'!$E$12)</x:f>
        <x:v>28.564453125</x:v>
      </x:c>
      <x:c r="Y1723" s="18" t="n">
        <x:f>IF(U1723=0,0,N1723*R1723/U1723)</x:f>
        <x:v>0</x:v>
      </x:c>
      <x:c r="Z1723" s="18" t="n">
        <x:f>IF(U1723=0,0,P1723*R1723/U1723)</x:f>
        <x:v>0</x:v>
      </x:c>
      <x:c r="AA1723" s="18" t="n">
        <x:f>MAX(Y1723,Z1723*'01 Controls'!$E$13)</x:f>
        <x:v>0</x:v>
      </x:c>
      <x:c r="AB1723" s="18" t="n">
        <x:f>IF(U1723=0,0,N1723*S1723/U1723)</x:f>
        <x:v>154.248046875</x:v>
      </x:c>
      <x:c r="AC1723" s="18" t="n">
        <x:f>IF(U1723=0,0,P1723*S1723/U1723)</x:f>
        <x:v>467.77500000000015</x:v>
      </x:c>
      <x:c r="AD1723" s="18" t="n">
        <x:f>MAX(AB1723,AC1723*'01 Controls'!$E$14)</x:f>
        <x:v>154.248046875</x:v>
      </x:c>
      <x:c r="AE1723" s="18" t="n">
        <x:f>IF(U1723=0,0,N1723*T1723/U1723)</x:f>
        <x:v>0</x:v>
      </x:c>
      <x:c r="AF1723" s="18" t="n">
        <x:f>IF(U1723=0,0,P1723*T1723/U1723)</x:f>
        <x:v>0</x:v>
      </x:c>
      <x:c r="AG1723" s="18" t="n">
        <x:f>MAX(AE1723,AF1723*'01 Controls'!$E$15)</x:f>
        <x:v>0</x:v>
      </x:c>
      <x:c r="AH1723" s="18" t="n">
        <x:f>SUM(V1723,Y1723,AB1723,AE1723)</x:f>
        <x:v>182.8125</x:v>
      </x:c>
      <x:c r="AI1723" s="18" t="n">
        <x:f>N1723-AH1723</x:f>
        <x:v>0</x:v>
      </x:c>
      <x:c r="AJ1723" s="18" t="n">
        <x:f>V1723*INDEX('07 Mode Capacity'!$P$6:$P$17,MATCH("AIR-"&amp;I1723,'07 Mode Capacity'!$C$6:$C$17,0))</x:f>
        <x:v>5.796129379186458</x:v>
      </x:c>
      <x:c r="AK1723" s="18" t="n">
        <x:f>Y1723*INDEX('07 Mode Capacity'!$P$6:$P$17,MATCH("OCEAN-"&amp;I1723,'07 Mode Capacity'!$C$6:$C$17,0))</x:f>
        <x:v>0</x:v>
      </x:c>
      <x:c r="AL1723" s="18" t="n">
        <x:f>AB1723*INDEX('07 Mode Capacity'!$P$6:$P$17,MATCH("LAND-"&amp;I1723,'07 Mode Capacity'!$C$6:$C$17,0))</x:f>
        <x:v>59.00002049337383</x:v>
      </x:c>
      <x:c r="AM1723" s="18" t="n">
        <x:f>AE1723*INDEX('07 Mode Capacity'!$P$6:$P$17,MATCH("INLAND-"&amp;I1723,'07 Mode Capacity'!$C$6:$C$17,0))</x:f>
        <x:v>0</x:v>
      </x:c>
      <x:c r="AN1723" s="18" t="n">
        <x:f>SUM(AJ1723:AM1723)</x:f>
        <x:v>64.79614987256029</x:v>
      </x:c>
      <x:c r="AO1723" s="17" t="n">
        <x:f>IF(N1723=0,1,AN1723/N1723)</x:f>
        <x:v>0.35444047793537253</x:v>
      </x:c>
      <x:c r="AP1723" s="11" t="str">
        <x:f>IF(AO1723&gt;='01 Controls'!$E$16,"PASS","FAIL")</x:f>
        <x:v>FAIL</x:v>
      </x:c>
      <x:c r="AQ1723" s="11" t="str">
        <x:v>UNQUANTIFIED</x:v>
      </x:c>
      <x:c r="AR1723" s="11" t="str">
        <x:v>Position-class planning record; serial item and receiver open</x:v>
      </x:c>
      <x:c r="AS1723" s="26"/>
      <x:c r="AT1723" s="26"/>
    </x:row>
    <x:row r="1724">
      <x:c r="C1724" s="11" t="str">
        <x:v>M1-C-ERG-BAT-22</x:v>
      </x:c>
      <x:c r="D1724" s="11" t="str">
        <x:v>M1</x:v>
      </x:c>
      <x:c r="E1724" s="11" t="str">
        <x:v>Western fire and heat</x:v>
      </x:c>
      <x:c r="F1724" s="11" t="str">
        <x:v>C-ERG</x:v>
      </x:c>
      <x:c r="G1724" s="11" t="str">
        <x:v>Economic restart group</x:v>
      </x:c>
      <x:c r="H1724" s="11" t="str">
        <x:v>BAT-22</x:v>
      </x:c>
      <x:c r="I1724" s="19" t="n">
        <x:v>48</x:v>
      </x:c>
      <x:c r="J1724" s="21" t="n">
        <x:v>3</x:v>
      </x:c>
      <x:c r="K1724" s="18" t="n">
        <x:f>'05 Cargo Register'!K380</x:f>
        <x:v>60.9375</x:v>
      </x:c>
      <x:c r="L1724" s="18" t="n">
        <x:f>'05 Cargo Register'!N380</x:f>
        <x:v>4</x:v>
      </x:c>
      <x:c r="M1724" s="18" t="n">
        <x:f>'05 Cargo Register'!O380</x:f>
        <x:v>105.60000000000001</x:v>
      </x:c>
      <x:c r="N1724" s="18" t="n">
        <x:f>J1724*K1724</x:f>
        <x:v>182.8125</x:v>
      </x:c>
      <x:c r="O1724" s="18" t="n">
        <x:f>J1724*L1724</x:f>
        <x:v>12</x:v>
      </x:c>
      <x:c r="P1724" s="18" t="n">
        <x:f>J1724*M1724</x:f>
        <x:v>316.8</x:v>
      </x:c>
      <x:c r="Q1724" s="22" t="n">
        <x:f>'01 Controls'!$E$25*'02 Cargo Classes'!$M$9</x:f>
        <x:v>0</x:v>
      </x:c>
      <x:c r="R1724" s="22" t="n">
        <x:f>'01 Controls'!$F$25*'02 Cargo Classes'!$N$9</x:f>
        <x:v>0</x:v>
      </x:c>
      <x:c r="S1724" s="22" t="n">
        <x:f>'01 Controls'!$G$25*'02 Cargo Classes'!$O$9</x:f>
        <x:v>0.9</x:v>
      </x:c>
      <x:c r="T1724" s="22" t="n">
        <x:f>'01 Controls'!$H$25*'02 Cargo Classes'!$P$9</x:f>
        <x:v>0</x:v>
      </x:c>
      <x:c r="U1724" s="22" t="n">
        <x:f>SUM(Q1724:T1724)</x:f>
        <x:v>0.9</x:v>
      </x:c>
      <x:c r="V1724" s="18" t="n">
        <x:f>IF(U1724=0,0,N1724*Q1724/U1724)</x:f>
        <x:v>0</x:v>
      </x:c>
      <x:c r="W1724" s="18" t="n">
        <x:f>IF(U1724=0,0,P1724*Q1724/U1724)</x:f>
        <x:v>0</x:v>
      </x:c>
      <x:c r="X1724" s="18" t="n">
        <x:f>MAX(V1724,W1724*'01 Controls'!$E$12)</x:f>
        <x:v>0</x:v>
      </x:c>
      <x:c r="Y1724" s="18" t="n">
        <x:f>IF(U1724=0,0,N1724*R1724/U1724)</x:f>
        <x:v>0</x:v>
      </x:c>
      <x:c r="Z1724" s="18" t="n">
        <x:f>IF(U1724=0,0,P1724*R1724/U1724)</x:f>
        <x:v>0</x:v>
      </x:c>
      <x:c r="AA1724" s="18" t="n">
        <x:f>MAX(Y1724,Z1724*'01 Controls'!$E$13)</x:f>
        <x:v>0</x:v>
      </x:c>
      <x:c r="AB1724" s="18" t="n">
        <x:f>IF(U1724=0,0,N1724*S1724/U1724)</x:f>
        <x:v>182.8125</x:v>
      </x:c>
      <x:c r="AC1724" s="18" t="n">
        <x:f>IF(U1724=0,0,P1724*S1724/U1724)</x:f>
        <x:v>316.8</x:v>
      </x:c>
      <x:c r="AD1724" s="18" t="n">
        <x:f>MAX(AB1724,AC1724*'01 Controls'!$E$14)</x:f>
        <x:v>182.8125</x:v>
      </x:c>
      <x:c r="AE1724" s="18" t="n">
        <x:f>IF(U1724=0,0,N1724*T1724/U1724)</x:f>
        <x:v>0</x:v>
      </x:c>
      <x:c r="AF1724" s="18" t="n">
        <x:f>IF(U1724=0,0,P1724*T1724/U1724)</x:f>
        <x:v>0</x:v>
      </x:c>
      <x:c r="AG1724" s="18" t="n">
        <x:f>MAX(AE1724,AF1724*'01 Controls'!$E$15)</x:f>
        <x:v>0</x:v>
      </x:c>
      <x:c r="AH1724" s="18" t="n">
        <x:f>SUM(V1724,Y1724,AB1724,AE1724)</x:f>
        <x:v>182.8125</x:v>
      </x:c>
      <x:c r="AI1724" s="18" t="n">
        <x:f>N1724-AH1724</x:f>
        <x:v>0</x:v>
      </x:c>
      <x:c r="AJ1724" s="18" t="n">
        <x:f>V1724*INDEX('07 Mode Capacity'!$P$6:$P$17,MATCH("AIR-"&amp;I1724,'07 Mode Capacity'!$C$6:$C$17,0))</x:f>
        <x:v>0</x:v>
      </x:c>
      <x:c r="AK1724" s="18" t="n">
        <x:f>Y1724*INDEX('07 Mode Capacity'!$P$6:$P$17,MATCH("OCEAN-"&amp;I1724,'07 Mode Capacity'!$C$6:$C$17,0))</x:f>
        <x:v>0</x:v>
      </x:c>
      <x:c r="AL1724" s="18" t="n">
        <x:f>AB1724*INDEX('07 Mode Capacity'!$P$6:$P$17,MATCH("LAND-"&amp;I1724,'07 Mode Capacity'!$C$6:$C$17,0))</x:f>
        <x:v>22.31187614562814</x:v>
      </x:c>
      <x:c r="AM1724" s="18" t="n">
        <x:f>AE1724*INDEX('07 Mode Capacity'!$P$6:$P$17,MATCH("INLAND-"&amp;I1724,'07 Mode Capacity'!$C$6:$C$17,0))</x:f>
        <x:v>0</x:v>
      </x:c>
      <x:c r="AN1724" s="18" t="n">
        <x:f>SUM(AJ1724:AM1724)</x:f>
        <x:v>22.31187614562814</x:v>
      </x:c>
      <x:c r="AO1724" s="17" t="n">
        <x:f>IF(N1724=0,1,AN1724/N1724)</x:f>
        <x:v>0.12204786951454709</x:v>
      </x:c>
      <x:c r="AP1724" s="11" t="str">
        <x:f>IF(AO1724&gt;='01 Controls'!$E$16,"PASS","FAIL")</x:f>
        <x:v>FAIL</x:v>
      </x:c>
      <x:c r="AQ1724" s="11" t="str">
        <x:v>UNQUANTIFIED</x:v>
      </x:c>
      <x:c r="AR1724" s="11" t="str">
        <x:v>Position-class planning record; serial item and receiver open</x:v>
      </x:c>
      <x:c r="AS1724" s="26"/>
      <x:c r="AT1724" s="26"/>
    </x:row>
    <x:row r="1725">
      <x:c r="C1725" s="11" t="str">
        <x:v>M1-C-ERG-TNK-20</x:v>
      </x:c>
      <x:c r="D1725" s="11" t="str">
        <x:v>M1</x:v>
      </x:c>
      <x:c r="E1725" s="11" t="str">
        <x:v>Western fire and heat</x:v>
      </x:c>
      <x:c r="F1725" s="11" t="str">
        <x:v>C-ERG</x:v>
      </x:c>
      <x:c r="G1725" s="11" t="str">
        <x:v>Economic restart group</x:v>
      </x:c>
      <x:c r="H1725" s="11" t="str">
        <x:v>TNK-20</x:v>
      </x:c>
      <x:c r="I1725" s="19" t="n">
        <x:v>48</x:v>
      </x:c>
      <x:c r="J1725" s="21" t="n">
        <x:v>3</x:v>
      </x:c>
      <x:c r="K1725" s="18" t="n">
        <x:f>'05 Cargo Register'!K381</x:f>
        <x:v>60.9375</x:v>
      </x:c>
      <x:c r="L1725" s="18" t="n">
        <x:f>'05 Cargo Register'!N381</x:f>
        <x:v>4</x:v>
      </x:c>
      <x:c r="M1725" s="18" t="n">
        <x:f>'05 Cargo Register'!O381</x:f>
        <x:v>85</x:v>
      </x:c>
      <x:c r="N1725" s="18" t="n">
        <x:f>J1725*K1725</x:f>
        <x:v>182.8125</x:v>
      </x:c>
      <x:c r="O1725" s="18" t="n">
        <x:f>J1725*L1725</x:f>
        <x:v>12</x:v>
      </x:c>
      <x:c r="P1725" s="18" t="n">
        <x:f>J1725*M1725</x:f>
        <x:v>255</x:v>
      </x:c>
      <x:c r="Q1725" s="22" t="n">
        <x:f>'01 Controls'!$E$25*'02 Cargo Classes'!$M$10</x:f>
        <x:v>0</x:v>
      </x:c>
      <x:c r="R1725" s="22" t="n">
        <x:f>'01 Controls'!$F$25*'02 Cargo Classes'!$N$10</x:f>
        <x:v>0</x:v>
      </x:c>
      <x:c r="S1725" s="22" t="n">
        <x:f>'01 Controls'!$G$25*'02 Cargo Classes'!$O$10</x:f>
        <x:v>0.9</x:v>
      </x:c>
      <x:c r="T1725" s="22" t="n">
        <x:f>'01 Controls'!$H$25*'02 Cargo Classes'!$P$10</x:f>
        <x:v>0</x:v>
      </x:c>
      <x:c r="U1725" s="22" t="n">
        <x:f>SUM(Q1725:T1725)</x:f>
        <x:v>0.9</x:v>
      </x:c>
      <x:c r="V1725" s="18" t="n">
        <x:f>IF(U1725=0,0,N1725*Q1725/U1725)</x:f>
        <x:v>0</x:v>
      </x:c>
      <x:c r="W1725" s="18" t="n">
        <x:f>IF(U1725=0,0,P1725*Q1725/U1725)</x:f>
        <x:v>0</x:v>
      </x:c>
      <x:c r="X1725" s="18" t="n">
        <x:f>MAX(V1725,W1725*'01 Controls'!$E$12)</x:f>
        <x:v>0</x:v>
      </x:c>
      <x:c r="Y1725" s="18" t="n">
        <x:f>IF(U1725=0,0,N1725*R1725/U1725)</x:f>
        <x:v>0</x:v>
      </x:c>
      <x:c r="Z1725" s="18" t="n">
        <x:f>IF(U1725=0,0,P1725*R1725/U1725)</x:f>
        <x:v>0</x:v>
      </x:c>
      <x:c r="AA1725" s="18" t="n">
        <x:f>MAX(Y1725,Z1725*'01 Controls'!$E$13)</x:f>
        <x:v>0</x:v>
      </x:c>
      <x:c r="AB1725" s="18" t="n">
        <x:f>IF(U1725=0,0,N1725*S1725/U1725)</x:f>
        <x:v>182.8125</x:v>
      </x:c>
      <x:c r="AC1725" s="18" t="n">
        <x:f>IF(U1725=0,0,P1725*S1725/U1725)</x:f>
        <x:v>255</x:v>
      </x:c>
      <x:c r="AD1725" s="18" t="n">
        <x:f>MAX(AB1725,AC1725*'01 Controls'!$E$14)</x:f>
        <x:v>182.8125</x:v>
      </x:c>
      <x:c r="AE1725" s="18" t="n">
        <x:f>IF(U1725=0,0,N1725*T1725/U1725)</x:f>
        <x:v>0</x:v>
      </x:c>
      <x:c r="AF1725" s="18" t="n">
        <x:f>IF(U1725=0,0,P1725*T1725/U1725)</x:f>
        <x:v>0</x:v>
      </x:c>
      <x:c r="AG1725" s="18" t="n">
        <x:f>MAX(AE1725,AF1725*'01 Controls'!$E$15)</x:f>
        <x:v>0</x:v>
      </x:c>
      <x:c r="AH1725" s="18" t="n">
        <x:f>SUM(V1725,Y1725,AB1725,AE1725)</x:f>
        <x:v>182.8125</x:v>
      </x:c>
      <x:c r="AI1725" s="18" t="n">
        <x:f>N1725-AH1725</x:f>
        <x:v>0</x:v>
      </x:c>
      <x:c r="AJ1725" s="18" t="n">
        <x:f>V1725*INDEX('07 Mode Capacity'!$P$6:$P$17,MATCH("AIR-"&amp;I1725,'07 Mode Capacity'!$C$6:$C$17,0))</x:f>
        <x:v>0</x:v>
      </x:c>
      <x:c r="AK1725" s="18" t="n">
        <x:f>Y1725*INDEX('07 Mode Capacity'!$P$6:$P$17,MATCH("OCEAN-"&amp;I1725,'07 Mode Capacity'!$C$6:$C$17,0))</x:f>
        <x:v>0</x:v>
      </x:c>
      <x:c r="AL1725" s="18" t="n">
        <x:f>AB1725*INDEX('07 Mode Capacity'!$P$6:$P$17,MATCH("LAND-"&amp;I1725,'07 Mode Capacity'!$C$6:$C$17,0))</x:f>
        <x:v>22.31187614562814</x:v>
      </x:c>
      <x:c r="AM1725" s="18" t="n">
        <x:f>AE1725*INDEX('07 Mode Capacity'!$P$6:$P$17,MATCH("INLAND-"&amp;I1725,'07 Mode Capacity'!$C$6:$C$17,0))</x:f>
        <x:v>0</x:v>
      </x:c>
      <x:c r="AN1725" s="18" t="n">
        <x:f>SUM(AJ1725:AM1725)</x:f>
        <x:v>22.31187614562814</x:v>
      </x:c>
      <x:c r="AO1725" s="17" t="n">
        <x:f>IF(N1725=0,1,AN1725/N1725)</x:f>
        <x:v>0.12204786951454709</x:v>
      </x:c>
      <x:c r="AP1725" s="11" t="str">
        <x:f>IF(AO1725&gt;='01 Controls'!$E$16,"PASS","FAIL")</x:f>
        <x:v>FAIL</x:v>
      </x:c>
      <x:c r="AQ1725" s="11" t="str">
        <x:v>UNQUANTIFIED</x:v>
      </x:c>
      <x:c r="AR1725" s="11" t="str">
        <x:v>Position-class planning record; serial item and receiver open</x:v>
      </x:c>
      <x:c r="AS1725" s="26"/>
      <x:c r="AT1725" s="26"/>
    </x:row>
    <x:row r="1726">
      <x:c r="C1726" s="11" t="str">
        <x:v>M1-C-ERG-FLR-24</x:v>
      </x:c>
      <x:c r="D1726" s="11" t="str">
        <x:v>M1</x:v>
      </x:c>
      <x:c r="E1726" s="11" t="str">
        <x:v>Western fire and heat</x:v>
      </x:c>
      <x:c r="F1726" s="11" t="str">
        <x:v>C-ERG</x:v>
      </x:c>
      <x:c r="G1726" s="11" t="str">
        <x:v>Economic restart group</x:v>
      </x:c>
      <x:c r="H1726" s="11" t="str">
        <x:v>FLR-24</x:v>
      </x:c>
      <x:c r="I1726" s="19" t="n">
        <x:v>48</x:v>
      </x:c>
      <x:c r="J1726" s="21" t="n">
        <x:v>3</x:v>
      </x:c>
      <x:c r="K1726" s="18" t="n">
        <x:f>'05 Cargo Register'!K382</x:f>
        <x:v>121.875</x:v>
      </x:c>
      <x:c r="L1726" s="18" t="n">
        <x:f>'05 Cargo Register'!N382</x:f>
        <x:v>6</x:v>
      </x:c>
      <x:c r="M1726" s="18" t="n">
        <x:f>'05 Cargo Register'!O382</x:f>
        <x:v>192</x:v>
      </x:c>
      <x:c r="N1726" s="18" t="n">
        <x:f>J1726*K1726</x:f>
        <x:v>365.625</x:v>
      </x:c>
      <x:c r="O1726" s="18" t="n">
        <x:f>J1726*L1726</x:f>
        <x:v>18</x:v>
      </x:c>
      <x:c r="P1726" s="18" t="n">
        <x:f>J1726*M1726</x:f>
        <x:v>576</x:v>
      </x:c>
      <x:c r="Q1726" s="22" t="n">
        <x:f>'01 Controls'!$E$25*'02 Cargo Classes'!$M$11</x:f>
        <x:v>0</x:v>
      </x:c>
      <x:c r="R1726" s="22" t="n">
        <x:f>'01 Controls'!$F$25*'02 Cargo Classes'!$N$11</x:f>
        <x:v>0</x:v>
      </x:c>
      <x:c r="S1726" s="22" t="n">
        <x:f>'01 Controls'!$G$25*'02 Cargo Classes'!$O$11</x:f>
        <x:v>0.9</x:v>
      </x:c>
      <x:c r="T1726" s="22" t="n">
        <x:f>'01 Controls'!$H$25*'02 Cargo Classes'!$P$11</x:f>
        <x:v>0</x:v>
      </x:c>
      <x:c r="U1726" s="22" t="n">
        <x:f>SUM(Q1726:T1726)</x:f>
        <x:v>0.9</x:v>
      </x:c>
      <x:c r="V1726" s="18" t="n">
        <x:f>IF(U1726=0,0,N1726*Q1726/U1726)</x:f>
        <x:v>0</x:v>
      </x:c>
      <x:c r="W1726" s="18" t="n">
        <x:f>IF(U1726=0,0,P1726*Q1726/U1726)</x:f>
        <x:v>0</x:v>
      </x:c>
      <x:c r="X1726" s="18" t="n">
        <x:f>MAX(V1726,W1726*'01 Controls'!$E$12)</x:f>
        <x:v>0</x:v>
      </x:c>
      <x:c r="Y1726" s="18" t="n">
        <x:f>IF(U1726=0,0,N1726*R1726/U1726)</x:f>
        <x:v>0</x:v>
      </x:c>
      <x:c r="Z1726" s="18" t="n">
        <x:f>IF(U1726=0,0,P1726*R1726/U1726)</x:f>
        <x:v>0</x:v>
      </x:c>
      <x:c r="AA1726" s="18" t="n">
        <x:f>MAX(Y1726,Z1726*'01 Controls'!$E$13)</x:f>
        <x:v>0</x:v>
      </x:c>
      <x:c r="AB1726" s="18" t="n">
        <x:f>IF(U1726=0,0,N1726*S1726/U1726)</x:f>
        <x:v>365.625</x:v>
      </x:c>
      <x:c r="AC1726" s="18" t="n">
        <x:f>IF(U1726=0,0,P1726*S1726/U1726)</x:f>
        <x:v>576</x:v>
      </x:c>
      <x:c r="AD1726" s="18" t="n">
        <x:f>MAX(AB1726,AC1726*'01 Controls'!$E$14)</x:f>
        <x:v>365.625</x:v>
      </x:c>
      <x:c r="AE1726" s="18" t="n">
        <x:f>IF(U1726=0,0,N1726*T1726/U1726)</x:f>
        <x:v>0</x:v>
      </x:c>
      <x:c r="AF1726" s="18" t="n">
        <x:f>IF(U1726=0,0,P1726*T1726/U1726)</x:f>
        <x:v>0</x:v>
      </x:c>
      <x:c r="AG1726" s="18" t="n">
        <x:f>MAX(AE1726,AF1726*'01 Controls'!$E$15)</x:f>
        <x:v>0</x:v>
      </x:c>
      <x:c r="AH1726" s="18" t="n">
        <x:f>SUM(V1726,Y1726,AB1726,AE1726)</x:f>
        <x:v>365.625</x:v>
      </x:c>
      <x:c r="AI1726" s="18" t="n">
        <x:f>N1726-AH1726</x:f>
        <x:v>0</x:v>
      </x:c>
      <x:c r="AJ1726" s="18" t="n">
        <x:f>V1726*INDEX('07 Mode Capacity'!$P$6:$P$17,MATCH("AIR-"&amp;I1726,'07 Mode Capacity'!$C$6:$C$17,0))</x:f>
        <x:v>0</x:v>
      </x:c>
      <x:c r="AK1726" s="18" t="n">
        <x:f>Y1726*INDEX('07 Mode Capacity'!$P$6:$P$17,MATCH("OCEAN-"&amp;I1726,'07 Mode Capacity'!$C$6:$C$17,0))</x:f>
        <x:v>0</x:v>
      </x:c>
      <x:c r="AL1726" s="18" t="n">
        <x:f>AB1726*INDEX('07 Mode Capacity'!$P$6:$P$17,MATCH("LAND-"&amp;I1726,'07 Mode Capacity'!$C$6:$C$17,0))</x:f>
        <x:v>44.62375229125628</x:v>
      </x:c>
      <x:c r="AM1726" s="18" t="n">
        <x:f>AE1726*INDEX('07 Mode Capacity'!$P$6:$P$17,MATCH("INLAND-"&amp;I1726,'07 Mode Capacity'!$C$6:$C$17,0))</x:f>
        <x:v>0</x:v>
      </x:c>
      <x:c r="AN1726" s="18" t="n">
        <x:f>SUM(AJ1726:AM1726)</x:f>
        <x:v>44.62375229125628</x:v>
      </x:c>
      <x:c r="AO1726" s="17" t="n">
        <x:f>IF(N1726=0,1,AN1726/N1726)</x:f>
        <x:v>0.12204786951454709</x:v>
      </x:c>
      <x:c r="AP1726" s="11" t="str">
        <x:f>IF(AO1726&gt;='01 Controls'!$E$16,"PASS","FAIL")</x:f>
        <x:v>FAIL</x:v>
      </x:c>
      <x:c r="AQ1726" s="11" t="str">
        <x:v>UNQUANTIFIED</x:v>
      </x:c>
      <x:c r="AR1726" s="11" t="str">
        <x:v>Position-class planning record; serial item and receiver open</x:v>
      </x:c>
      <x:c r="AS1726" s="26"/>
      <x:c r="AT1726" s="26"/>
    </x:row>
    <x:row r="1727">
      <x:c r="C1727" s="11" t="str">
        <x:v>M1-C-ERG-ROL-30</x:v>
      </x:c>
      <x:c r="D1727" s="11" t="str">
        <x:v>M1</x:v>
      </x:c>
      <x:c r="E1727" s="11" t="str">
        <x:v>Western fire and heat</x:v>
      </x:c>
      <x:c r="F1727" s="11" t="str">
        <x:v>C-ERG</x:v>
      </x:c>
      <x:c r="G1727" s="11" t="str">
        <x:v>Economic restart group</x:v>
      </x:c>
      <x:c r="H1727" s="11" t="str">
        <x:v>ROL-30</x:v>
      </x:c>
      <x:c r="I1727" s="19" t="n">
        <x:v>48</x:v>
      </x:c>
      <x:c r="J1727" s="21" t="n">
        <x:v>3</x:v>
      </x:c>
      <x:c r="K1727" s="18" t="n">
        <x:f>'05 Cargo Register'!K383</x:f>
        <x:v>121.875</x:v>
      </x:c>
      <x:c r="L1727" s="18" t="n">
        <x:f>'05 Cargo Register'!N383</x:f>
        <x:v>6</x:v>
      </x:c>
      <x:c r="M1727" s="18" t="n">
        <x:f>'05 Cargo Register'!O383</x:f>
        <x:v>382.5</x:v>
      </x:c>
      <x:c r="N1727" s="18" t="n">
        <x:f>J1727*K1727</x:f>
        <x:v>365.625</x:v>
      </x:c>
      <x:c r="O1727" s="18" t="n">
        <x:f>J1727*L1727</x:f>
        <x:v>18</x:v>
      </x:c>
      <x:c r="P1727" s="18" t="n">
        <x:f>J1727*M1727</x:f>
        <x:v>1147.5</x:v>
      </x:c>
      <x:c r="Q1727" s="22" t="n">
        <x:f>'01 Controls'!$E$25*'02 Cargo Classes'!$M$12</x:f>
        <x:v>0</x:v>
      </x:c>
      <x:c r="R1727" s="22" t="n">
        <x:f>'01 Controls'!$F$25*'02 Cargo Classes'!$N$12</x:f>
        <x:v>0</x:v>
      </x:c>
      <x:c r="S1727" s="22" t="n">
        <x:f>'01 Controls'!$G$25*'02 Cargo Classes'!$O$12</x:f>
        <x:v>1.35</x:v>
      </x:c>
      <x:c r="T1727" s="22" t="n">
        <x:f>'01 Controls'!$H$25*'02 Cargo Classes'!$P$12</x:f>
        <x:v>0</x:v>
      </x:c>
      <x:c r="U1727" s="22" t="n">
        <x:f>SUM(Q1727:T1727)</x:f>
        <x:v>1.35</x:v>
      </x:c>
      <x:c r="V1727" s="18" t="n">
        <x:f>IF(U1727=0,0,N1727*Q1727/U1727)</x:f>
        <x:v>0</x:v>
      </x:c>
      <x:c r="W1727" s="18" t="n">
        <x:f>IF(U1727=0,0,P1727*Q1727/U1727)</x:f>
        <x:v>0</x:v>
      </x:c>
      <x:c r="X1727" s="18" t="n">
        <x:f>MAX(V1727,W1727*'01 Controls'!$E$12)</x:f>
        <x:v>0</x:v>
      </x:c>
      <x:c r="Y1727" s="18" t="n">
        <x:f>IF(U1727=0,0,N1727*R1727/U1727)</x:f>
        <x:v>0</x:v>
      </x:c>
      <x:c r="Z1727" s="18" t="n">
        <x:f>IF(U1727=0,0,P1727*R1727/U1727)</x:f>
        <x:v>0</x:v>
      </x:c>
      <x:c r="AA1727" s="18" t="n">
        <x:f>MAX(Y1727,Z1727*'01 Controls'!$E$13)</x:f>
        <x:v>0</x:v>
      </x:c>
      <x:c r="AB1727" s="18" t="n">
        <x:f>IF(U1727=0,0,N1727*S1727/U1727)</x:f>
        <x:v>365.625</x:v>
      </x:c>
      <x:c r="AC1727" s="18" t="n">
        <x:f>IF(U1727=0,0,P1727*S1727/U1727)</x:f>
        <x:v>1147.5</x:v>
      </x:c>
      <x:c r="AD1727" s="18" t="n">
        <x:f>MAX(AB1727,AC1727*'01 Controls'!$E$14)</x:f>
        <x:v>365.625</x:v>
      </x:c>
      <x:c r="AE1727" s="18" t="n">
        <x:f>IF(U1727=0,0,N1727*T1727/U1727)</x:f>
        <x:v>0</x:v>
      </x:c>
      <x:c r="AF1727" s="18" t="n">
        <x:f>IF(U1727=0,0,P1727*T1727/U1727)</x:f>
        <x:v>0</x:v>
      </x:c>
      <x:c r="AG1727" s="18" t="n">
        <x:f>MAX(AE1727,AF1727*'01 Controls'!$E$15)</x:f>
        <x:v>0</x:v>
      </x:c>
      <x:c r="AH1727" s="18" t="n">
        <x:f>SUM(V1727,Y1727,AB1727,AE1727)</x:f>
        <x:v>365.625</x:v>
      </x:c>
      <x:c r="AI1727" s="18" t="n">
        <x:f>N1727-AH1727</x:f>
        <x:v>0</x:v>
      </x:c>
      <x:c r="AJ1727" s="18" t="n">
        <x:f>V1727*INDEX('07 Mode Capacity'!$P$6:$P$17,MATCH("AIR-"&amp;I1727,'07 Mode Capacity'!$C$6:$C$17,0))</x:f>
        <x:v>0</x:v>
      </x:c>
      <x:c r="AK1727" s="18" t="n">
        <x:f>Y1727*INDEX('07 Mode Capacity'!$P$6:$P$17,MATCH("OCEAN-"&amp;I1727,'07 Mode Capacity'!$C$6:$C$17,0))</x:f>
        <x:v>0</x:v>
      </x:c>
      <x:c r="AL1727" s="18" t="n">
        <x:f>AB1727*INDEX('07 Mode Capacity'!$P$6:$P$17,MATCH("LAND-"&amp;I1727,'07 Mode Capacity'!$C$6:$C$17,0))</x:f>
        <x:v>44.62375229125628</x:v>
      </x:c>
      <x:c r="AM1727" s="18" t="n">
        <x:f>AE1727*INDEX('07 Mode Capacity'!$P$6:$P$17,MATCH("INLAND-"&amp;I1727,'07 Mode Capacity'!$C$6:$C$17,0))</x:f>
        <x:v>0</x:v>
      </x:c>
      <x:c r="AN1727" s="18" t="n">
        <x:f>SUM(AJ1727:AM1727)</x:f>
        <x:v>44.62375229125628</x:v>
      </x:c>
      <x:c r="AO1727" s="17" t="n">
        <x:f>IF(N1727=0,1,AN1727/N1727)</x:f>
        <x:v>0.12204786951454709</x:v>
      </x:c>
      <x:c r="AP1727" s="11" t="str">
        <x:f>IF(AO1727&gt;='01 Controls'!$E$16,"PASS","FAIL")</x:f>
        <x:v>FAIL</x:v>
      </x:c>
      <x:c r="AQ1727" s="11" t="str">
        <x:v>UNQUANTIFIED</x:v>
      </x:c>
      <x:c r="AR1727" s="11" t="str">
        <x:v>Position-class planning record; serial item and receiver open</x:v>
      </x:c>
      <x:c r="AS1727" s="26"/>
      <x:c r="AT1727" s="26"/>
    </x:row>
    <x:row r="1728">
      <x:c r="C1728" s="11" t="str">
        <x:v>M1-C-ERG-LIN-18</x:v>
      </x:c>
      <x:c r="D1728" s="11" t="str">
        <x:v>M1</x:v>
      </x:c>
      <x:c r="E1728" s="11" t="str">
        <x:v>Western fire and heat</x:v>
      </x:c>
      <x:c r="F1728" s="11" t="str">
        <x:v>C-ERG</x:v>
      </x:c>
      <x:c r="G1728" s="11" t="str">
        <x:v>Economic restart group</x:v>
      </x:c>
      <x:c r="H1728" s="11" t="str">
        <x:v>LIN-18</x:v>
      </x:c>
      <x:c r="I1728" s="19" t="n">
        <x:v>72</x:v>
      </x:c>
      <x:c r="J1728" s="21" t="n">
        <x:v>3</x:v>
      </x:c>
      <x:c r="K1728" s="18" t="n">
        <x:f>'05 Cargo Register'!K384</x:f>
        <x:v>60.9375</x:v>
      </x:c>
      <x:c r="L1728" s="18" t="n">
        <x:f>'05 Cargo Register'!N384</x:f>
        <x:v>5</x:v>
      </x:c>
      <x:c r="M1728" s="18" t="n">
        <x:f>'05 Cargo Register'!O384</x:f>
        <x:v>220</x:v>
      </x:c>
      <x:c r="N1728" s="18" t="n">
        <x:f>J1728*K1728</x:f>
        <x:v>182.8125</x:v>
      </x:c>
      <x:c r="O1728" s="18" t="n">
        <x:f>J1728*L1728</x:f>
        <x:v>15</x:v>
      </x:c>
      <x:c r="P1728" s="18" t="n">
        <x:f>J1728*M1728</x:f>
        <x:v>660</x:v>
      </x:c>
      <x:c r="Q1728" s="22" t="n">
        <x:f>'01 Controls'!$E$25*'02 Cargo Classes'!$M$13</x:f>
        <x:v>0</x:v>
      </x:c>
      <x:c r="R1728" s="22" t="n">
        <x:f>'01 Controls'!$F$25*'02 Cargo Classes'!$N$13</x:f>
        <x:v>0</x:v>
      </x:c>
      <x:c r="S1728" s="22" t="n">
        <x:f>'01 Controls'!$G$25*'02 Cargo Classes'!$O$13</x:f>
        <x:v>0.9</x:v>
      </x:c>
      <x:c r="T1728" s="22" t="n">
        <x:f>'01 Controls'!$H$25*'02 Cargo Classes'!$P$13</x:f>
        <x:v>0</x:v>
      </x:c>
      <x:c r="U1728" s="22" t="n">
        <x:f>SUM(Q1728:T1728)</x:f>
        <x:v>0.9</x:v>
      </x:c>
      <x:c r="V1728" s="18" t="n">
        <x:f>IF(U1728=0,0,N1728*Q1728/U1728)</x:f>
        <x:v>0</x:v>
      </x:c>
      <x:c r="W1728" s="18" t="n">
        <x:f>IF(U1728=0,0,P1728*Q1728/U1728)</x:f>
        <x:v>0</x:v>
      </x:c>
      <x:c r="X1728" s="18" t="n">
        <x:f>MAX(V1728,W1728*'01 Controls'!$E$12)</x:f>
        <x:v>0</x:v>
      </x:c>
      <x:c r="Y1728" s="18" t="n">
        <x:f>IF(U1728=0,0,N1728*R1728/U1728)</x:f>
        <x:v>0</x:v>
      </x:c>
      <x:c r="Z1728" s="18" t="n">
        <x:f>IF(U1728=0,0,P1728*R1728/U1728)</x:f>
        <x:v>0</x:v>
      </x:c>
      <x:c r="AA1728" s="18" t="n">
        <x:f>MAX(Y1728,Z1728*'01 Controls'!$E$13)</x:f>
        <x:v>0</x:v>
      </x:c>
      <x:c r="AB1728" s="18" t="n">
        <x:f>IF(U1728=0,0,N1728*S1728/U1728)</x:f>
        <x:v>182.8125</x:v>
      </x:c>
      <x:c r="AC1728" s="18" t="n">
        <x:f>IF(U1728=0,0,P1728*S1728/U1728)</x:f>
        <x:v>660</x:v>
      </x:c>
      <x:c r="AD1728" s="18" t="n">
        <x:f>MAX(AB1728,AC1728*'01 Controls'!$E$14)</x:f>
        <x:v>182.8125</x:v>
      </x:c>
      <x:c r="AE1728" s="18" t="n">
        <x:f>IF(U1728=0,0,N1728*T1728/U1728)</x:f>
        <x:v>0</x:v>
      </x:c>
      <x:c r="AF1728" s="18" t="n">
        <x:f>IF(U1728=0,0,P1728*T1728/U1728)</x:f>
        <x:v>0</x:v>
      </x:c>
      <x:c r="AG1728" s="18" t="n">
        <x:f>MAX(AE1728,AF1728*'01 Controls'!$E$15)</x:f>
        <x:v>0</x:v>
      </x:c>
      <x:c r="AH1728" s="18" t="n">
        <x:f>SUM(V1728,Y1728,AB1728,AE1728)</x:f>
        <x:v>182.8125</x:v>
      </x:c>
      <x:c r="AI1728" s="18" t="n">
        <x:f>N1728-AH1728</x:f>
        <x:v>0</x:v>
      </x:c>
      <x:c r="AJ1728" s="18" t="n">
        <x:f>V1728*INDEX('07 Mode Capacity'!$P$6:$P$17,MATCH("AIR-"&amp;I1728,'07 Mode Capacity'!$C$6:$C$17,0))</x:f>
        <x:v>0</x:v>
      </x:c>
      <x:c r="AK1728" s="18" t="n">
        <x:f>Y1728*INDEX('07 Mode Capacity'!$P$6:$P$17,MATCH("OCEAN-"&amp;I1728,'07 Mode Capacity'!$C$6:$C$17,0))</x:f>
        <x:v>0</x:v>
      </x:c>
      <x:c r="AL1728" s="18" t="n">
        <x:f>AB1728*INDEX('07 Mode Capacity'!$P$6:$P$17,MATCH("LAND-"&amp;I1728,'07 Mode Capacity'!$C$6:$C$17,0))</x:f>
        <x:v>130.71280671762426</x:v>
      </x:c>
      <x:c r="AM1728" s="18" t="n">
        <x:f>AE1728*INDEX('07 Mode Capacity'!$P$6:$P$17,MATCH("INLAND-"&amp;I1728,'07 Mode Capacity'!$C$6:$C$17,0))</x:f>
        <x:v>0</x:v>
      </x:c>
      <x:c r="AN1728" s="18" t="n">
        <x:f>SUM(AJ1728:AM1728)</x:f>
        <x:v>130.71280671762426</x:v>
      </x:c>
      <x:c r="AO1728" s="17" t="n">
        <x:f>IF(N1728=0,1,AN1728/N1728)</x:f>
        <x:v>0.7150102247801668</x:v>
      </x:c>
      <x:c r="AP1728" s="11" t="str">
        <x:f>IF(AO1728&gt;='01 Controls'!$E$16,"PASS","FAIL")</x:f>
        <x:v>FAIL</x:v>
      </x:c>
      <x:c r="AQ1728" s="11" t="str">
        <x:v>UNQUANTIFIED</x:v>
      </x:c>
      <x:c r="AR1728" s="11" t="str">
        <x:v>Position-class planning record; serial item and receiver open</x:v>
      </x:c>
      <x:c r="AS1728" s="26"/>
      <x:c r="AT1728" s="26"/>
    </x:row>
    <x:row r="1729">
      <x:c r="C1729" s="11" t="str">
        <x:v>M1-C-ERG-BLK-08</x:v>
      </x:c>
      <x:c r="D1729" s="11" t="str">
        <x:v>M1</x:v>
      </x:c>
      <x:c r="E1729" s="11" t="str">
        <x:v>Western fire and heat</x:v>
      </x:c>
      <x:c r="F1729" s="11" t="str">
        <x:v>C-ERG</x:v>
      </x:c>
      <x:c r="G1729" s="11" t="str">
        <x:v>Economic restart group</x:v>
      </x:c>
      <x:c r="H1729" s="11" t="str">
        <x:v>BLK-08</x:v>
      </x:c>
      <x:c r="I1729" s="19" t="n">
        <x:v>48</x:v>
      </x:c>
      <x:c r="J1729" s="21" t="n">
        <x:v>3</x:v>
      </x:c>
      <x:c r="K1729" s="18" t="n">
        <x:f>'05 Cargo Register'!K385</x:f>
        <x:v>182.8125</x:v>
      </x:c>
      <x:c r="L1729" s="18" t="n">
        <x:f>'05 Cargo Register'!N385</x:f>
        <x:v>29</x:v>
      </x:c>
      <x:c r="M1729" s="18" t="n">
        <x:f>'05 Cargo Register'!O385</x:f>
        <x:v>1479</x:v>
      </x:c>
      <x:c r="N1729" s="18" t="n">
        <x:f>J1729*K1729</x:f>
        <x:v>548.4375</x:v>
      </x:c>
      <x:c r="O1729" s="18" t="n">
        <x:f>J1729*L1729</x:f>
        <x:v>87</x:v>
      </x:c>
      <x:c r="P1729" s="18" t="n">
        <x:f>J1729*M1729</x:f>
        <x:v>4437</x:v>
      </x:c>
      <x:c r="Q1729" s="22" t="n">
        <x:f>'01 Controls'!$E$25*'02 Cargo Classes'!$M$14</x:f>
        <x:v>0.1</x:v>
      </x:c>
      <x:c r="R1729" s="22" t="n">
        <x:f>'01 Controls'!$F$25*'02 Cargo Classes'!$N$14</x:f>
        <x:v>0</x:v>
      </x:c>
      <x:c r="S1729" s="22" t="n">
        <x:f>'01 Controls'!$G$25*'02 Cargo Classes'!$O$14</x:f>
        <x:v>0.9</x:v>
      </x:c>
      <x:c r="T1729" s="22" t="n">
        <x:f>'01 Controls'!$H$25*'02 Cargo Classes'!$P$14</x:f>
        <x:v>0</x:v>
      </x:c>
      <x:c r="U1729" s="22" t="n">
        <x:f>SUM(Q1729:T1729)</x:f>
        <x:v>1</x:v>
      </x:c>
      <x:c r="V1729" s="18" t="n">
        <x:f>IF(U1729=0,0,N1729*Q1729/U1729)</x:f>
        <x:v>54.84375</x:v>
      </x:c>
      <x:c r="W1729" s="18" t="n">
        <x:f>IF(U1729=0,0,P1729*Q1729/U1729)</x:f>
        <x:v>443.70000000000005</x:v>
      </x:c>
      <x:c r="X1729" s="18" t="n">
        <x:f>MAX(V1729,W1729*'01 Controls'!$E$12)</x:f>
        <x:v>110.92500000000001</x:v>
      </x:c>
      <x:c r="Y1729" s="18" t="n">
        <x:f>IF(U1729=0,0,N1729*R1729/U1729)</x:f>
        <x:v>0</x:v>
      </x:c>
      <x:c r="Z1729" s="18" t="n">
        <x:f>IF(U1729=0,0,P1729*R1729/U1729)</x:f>
        <x:v>0</x:v>
      </x:c>
      <x:c r="AA1729" s="18" t="n">
        <x:f>MAX(Y1729,Z1729*'01 Controls'!$E$13)</x:f>
        <x:v>0</x:v>
      </x:c>
      <x:c r="AB1729" s="18" t="n">
        <x:f>IF(U1729=0,0,N1729*S1729/U1729)</x:f>
        <x:v>493.59375</x:v>
      </x:c>
      <x:c r="AC1729" s="18" t="n">
        <x:f>IF(U1729=0,0,P1729*S1729/U1729)</x:f>
        <x:v>3993.3</x:v>
      </x:c>
      <x:c r="AD1729" s="18" t="n">
        <x:f>MAX(AB1729,AC1729*'01 Controls'!$E$14)</x:f>
        <x:v>798.6600000000001</x:v>
      </x:c>
      <x:c r="AE1729" s="18" t="n">
        <x:f>IF(U1729=0,0,N1729*T1729/U1729)</x:f>
        <x:v>0</x:v>
      </x:c>
      <x:c r="AF1729" s="18" t="n">
        <x:f>IF(U1729=0,0,P1729*T1729/U1729)</x:f>
        <x:v>0</x:v>
      </x:c>
      <x:c r="AG1729" s="18" t="n">
        <x:f>MAX(AE1729,AF1729*'01 Controls'!$E$15)</x:f>
        <x:v>0</x:v>
      </x:c>
      <x:c r="AH1729" s="18" t="n">
        <x:f>SUM(V1729,Y1729,AB1729,AE1729)</x:f>
        <x:v>548.4375</x:v>
      </x:c>
      <x:c r="AI1729" s="18" t="n">
        <x:f>N1729-AH1729</x:f>
        <x:v>0</x:v>
      </x:c>
      <x:c r="AJ1729" s="18" t="n">
        <x:f>V1729*INDEX('07 Mode Capacity'!$P$6:$P$17,MATCH("AIR-"&amp;I1729,'07 Mode Capacity'!$C$6:$C$17,0))</x:f>
        <x:v>15.374658759303394</x:v>
      </x:c>
      <x:c r="AK1729" s="18" t="n">
        <x:f>Y1729*INDEX('07 Mode Capacity'!$P$6:$P$17,MATCH("OCEAN-"&amp;I1729,'07 Mode Capacity'!$C$6:$C$17,0))</x:f>
        <x:v>0</x:v>
      </x:c>
      <x:c r="AL1729" s="18" t="n">
        <x:f>AB1729*INDEX('07 Mode Capacity'!$P$6:$P$17,MATCH("LAND-"&amp;I1729,'07 Mode Capacity'!$C$6:$C$17,0))</x:f>
        <x:v>60.24206559319598</x:v>
      </x:c>
      <x:c r="AM1729" s="18" t="n">
        <x:f>AE1729*INDEX('07 Mode Capacity'!$P$6:$P$17,MATCH("INLAND-"&amp;I1729,'07 Mode Capacity'!$C$6:$C$17,0))</x:f>
        <x:v>0</x:v>
      </x:c>
      <x:c r="AN1729" s="18" t="n">
        <x:f>SUM(AJ1729:AM1729)</x:f>
        <x:v>75.61672435249938</x:v>
      </x:c>
      <x:c r="AO1729" s="17" t="n">
        <x:f>IF(N1729=0,1,AN1729/N1729)</x:f>
        <x:v>0.13787664839202166</x:v>
      </x:c>
      <x:c r="AP1729" s="11" t="str">
        <x:f>IF(AO1729&gt;='01 Controls'!$E$16,"PASS","FAIL")</x:f>
        <x:v>FAIL</x:v>
      </x:c>
      <x:c r="AQ1729" s="11" t="str">
        <x:v>UNQUANTIFIED</x:v>
      </x:c>
      <x:c r="AR1729" s="11" t="str">
        <x:v>Position-class planning record; serial item and receiver open</x:v>
      </x:c>
      <x:c r="AS1729" s="26"/>
      <x:c r="AT1729" s="26"/>
    </x:row>
    <x:row r="1730">
      <x:c r="C1730" s="11" t="str">
        <x:v>M1-CM-HCG-APL-45</x:v>
      </x:c>
      <x:c r="D1730" s="11" t="str">
        <x:v>M1</x:v>
      </x:c>
      <x:c r="E1730" s="11" t="str">
        <x:v>Western fire and heat</x:v>
      </x:c>
      <x:c r="F1730" s="11" t="str">
        <x:v>CM-HCG</x:v>
      </x:c>
      <x:c r="G1730" s="11" t="str">
        <x:v>Household collection group</x:v>
      </x:c>
      <x:c r="H1730" s="11" t="str">
        <x:v>APL-45</x:v>
      </x:c>
      <x:c r="I1730" s="19" t="n">
        <x:v>24</x:v>
      </x:c>
      <x:c r="J1730" s="21" t="n">
        <x:v>3</x:v>
      </x:c>
      <x:c r="K1730" s="18" t="n">
        <x:f>'05 Cargo Register'!K386</x:f>
        <x:v>268.296</x:v>
      </x:c>
      <x:c r="L1730" s="18" t="n">
        <x:f>'05 Cargo Register'!N386</x:f>
        <x:v>71</x:v>
      </x:c>
      <x:c r="M1730" s="18" t="n">
        <x:f>'05 Cargo Register'!O386</x:f>
        <x:v>532.5</x:v>
      </x:c>
      <x:c r="N1730" s="18" t="n">
        <x:f>J1730*K1730</x:f>
        <x:v>804.8879999999999</x:v>
      </x:c>
      <x:c r="O1730" s="18" t="n">
        <x:f>J1730*L1730</x:f>
        <x:v>213</x:v>
      </x:c>
      <x:c r="P1730" s="18" t="n">
        <x:f>J1730*M1730</x:f>
        <x:v>1597.5</x:v>
      </x:c>
      <x:c r="Q1730" s="22" t="n">
        <x:f>'01 Controls'!$E$25*'02 Cargo Classes'!$M$6</x:f>
        <x:v>0.30000000000000004</x:v>
      </x:c>
      <x:c r="R1730" s="22" t="n">
        <x:f>'01 Controls'!$F$25*'02 Cargo Classes'!$N$6</x:f>
        <x:v>0</x:v>
      </x:c>
      <x:c r="S1730" s="22" t="n">
        <x:f>'01 Controls'!$G$25*'02 Cargo Classes'!$O$6</x:f>
        <x:v>0.9</x:v>
      </x:c>
      <x:c r="T1730" s="22" t="n">
        <x:f>'01 Controls'!$H$25*'02 Cargo Classes'!$P$6</x:f>
        <x:v>0</x:v>
      </x:c>
      <x:c r="U1730" s="22" t="n">
        <x:f>SUM(Q1730:T1730)</x:f>
        <x:v>1.2000000000000002</x:v>
      </x:c>
      <x:c r="V1730" s="18" t="n">
        <x:f>IF(U1730=0,0,N1730*Q1730/U1730)</x:f>
        <x:v>201.22199999999998</x:v>
      </x:c>
      <x:c r="W1730" s="18" t="n">
        <x:f>IF(U1730=0,0,P1730*Q1730/U1730)</x:f>
        <x:v>399.375</x:v>
      </x:c>
      <x:c r="X1730" s="18" t="n">
        <x:f>MAX(V1730,W1730*'01 Controls'!$E$12)</x:f>
        <x:v>201.22199999999998</x:v>
      </x:c>
      <x:c r="Y1730" s="18" t="n">
        <x:f>IF(U1730=0,0,N1730*R1730/U1730)</x:f>
        <x:v>0</x:v>
      </x:c>
      <x:c r="Z1730" s="18" t="n">
        <x:f>IF(U1730=0,0,P1730*R1730/U1730)</x:f>
        <x:v>0</x:v>
      </x:c>
      <x:c r="AA1730" s="18" t="n">
        <x:f>MAX(Y1730,Z1730*'01 Controls'!$E$13)</x:f>
        <x:v>0</x:v>
      </x:c>
      <x:c r="AB1730" s="18" t="n">
        <x:f>IF(U1730=0,0,N1730*S1730/U1730)</x:f>
        <x:v>603.6659999999998</x:v>
      </x:c>
      <x:c r="AC1730" s="18" t="n">
        <x:f>IF(U1730=0,0,P1730*S1730/U1730)</x:f>
        <x:v>1198.1249999999998</x:v>
      </x:c>
      <x:c r="AD1730" s="18" t="n">
        <x:f>MAX(AB1730,AC1730*'01 Controls'!$E$14)</x:f>
        <x:v>603.6659999999998</x:v>
      </x:c>
      <x:c r="AE1730" s="18" t="n">
        <x:f>IF(U1730=0,0,N1730*T1730/U1730)</x:f>
        <x:v>0</x:v>
      </x:c>
      <x:c r="AF1730" s="18" t="n">
        <x:f>IF(U1730=0,0,P1730*T1730/U1730)</x:f>
        <x:v>0</x:v>
      </x:c>
      <x:c r="AG1730" s="18" t="n">
        <x:f>MAX(AE1730,AF1730*'01 Controls'!$E$15)</x:f>
        <x:v>0</x:v>
      </x:c>
      <x:c r="AH1730" s="18" t="n">
        <x:f>SUM(V1730,Y1730,AB1730,AE1730)</x:f>
        <x:v>804.8879999999998</x:v>
      </x:c>
      <x:c r="AI1730" s="18" t="n">
        <x:f>N1730-AH1730</x:f>
        <x:v>1.1368683772161603e-13</x:v>
      </x:c>
      <x:c r="AJ1730" s="18" t="n">
        <x:f>V1730*INDEX('07 Mode Capacity'!$P$6:$P$17,MATCH("AIR-"&amp;I1730,'07 Mode Capacity'!$C$6:$C$17,0))</x:f>
        <x:v>40.83077455867299</x:v>
      </x:c>
      <x:c r="AK1730" s="18" t="n">
        <x:f>Y1730*INDEX('07 Mode Capacity'!$P$6:$P$17,MATCH("OCEAN-"&amp;I1730,'07 Mode Capacity'!$C$6:$C$17,0))</x:f>
        <x:v>0</x:v>
      </x:c>
      <x:c r="AL1730" s="18" t="n">
        <x:f>AB1730*INDEX('07 Mode Capacity'!$P$6:$P$17,MATCH("LAND-"&amp;I1730,'07 Mode Capacity'!$C$6:$C$17,0))</x:f>
        <x:v>230.9028029380226</x:v>
      </x:c>
      <x:c r="AM1730" s="18" t="n">
        <x:f>AE1730*INDEX('07 Mode Capacity'!$P$6:$P$17,MATCH("INLAND-"&amp;I1730,'07 Mode Capacity'!$C$6:$C$17,0))</x:f>
        <x:v>0</x:v>
      </x:c>
      <x:c r="AN1730" s="18" t="n">
        <x:f>SUM(AJ1730:AM1730)</x:f>
        <x:v>271.7335774966956</x:v>
      </x:c>
      <x:c r="AO1730" s="17" t="n">
        <x:f>IF(N1730=0,1,AN1730/N1730)</x:f>
        <x:v>0.33760421014687214</x:v>
      </x:c>
      <x:c r="AP1730" s="11" t="str">
        <x:f>IF(AO1730&gt;='01 Controls'!$E$16,"PASS","FAIL")</x:f>
        <x:v>FAIL</x:v>
      </x:c>
      <x:c r="AQ1730" s="11" t="str">
        <x:v>UNQUANTIFIED</x:v>
      </x:c>
      <x:c r="AR1730" s="11" t="str">
        <x:v>Position-class planning record; serial item and receiver open</x:v>
      </x:c>
      <x:c r="AS1730" s="26"/>
      <x:c r="AT1730" s="26"/>
    </x:row>
    <x:row r="1731">
      <x:c r="C1731" s="11" t="str">
        <x:v>M1-CM-HCG-ISO-18</x:v>
      </x:c>
      <x:c r="D1731" s="11" t="str">
        <x:v>M1</x:v>
      </x:c>
      <x:c r="E1731" s="11" t="str">
        <x:v>Western fire and heat</x:v>
      </x:c>
      <x:c r="F1731" s="11" t="str">
        <x:v>CM-HCG</x:v>
      </x:c>
      <x:c r="G1731" s="11" t="str">
        <x:v>Household collection group</x:v>
      </x:c>
      <x:c r="H1731" s="11" t="str">
        <x:v>ISO-18</x:v>
      </x:c>
      <x:c r="I1731" s="19" t="n">
        <x:v>48</x:v>
      </x:c>
      <x:c r="J1731" s="21" t="n">
        <x:v>3</x:v>
      </x:c>
      <x:c r="K1731" s="18" t="n">
        <x:f>'05 Cargo Register'!K387</x:f>
        <x:v>536.592</x:v>
      </x:c>
      <x:c r="L1731" s="18" t="n">
        <x:f>'05 Cargo Register'!N387</x:f>
        <x:v>36</x:v>
      </x:c>
      <x:c r="M1731" s="18" t="n">
        <x:f>'05 Cargo Register'!O387</x:f>
        <x:v>950.4000000000001</x:v>
      </x:c>
      <x:c r="N1731" s="18" t="n">
        <x:f>J1731*K1731</x:f>
        <x:v>1609.7759999999998</x:v>
      </x:c>
      <x:c r="O1731" s="18" t="n">
        <x:f>J1731*L1731</x:f>
        <x:v>108</x:v>
      </x:c>
      <x:c r="P1731" s="18" t="n">
        <x:f>J1731*M1731</x:f>
        <x:v>2851.2000000000003</x:v>
      </x:c>
      <x:c r="Q1731" s="22" t="n">
        <x:f>'01 Controls'!$E$25*'02 Cargo Classes'!$M$7</x:f>
        <x:v>0.020000000000000004</x:v>
      </x:c>
      <x:c r="R1731" s="22" t="n">
        <x:f>'01 Controls'!$F$25*'02 Cargo Classes'!$N$7</x:f>
        <x:v>0</x:v>
      </x:c>
      <x:c r="S1731" s="22" t="n">
        <x:f>'01 Controls'!$G$25*'02 Cargo Classes'!$O$7</x:f>
        <x:v>1.08</x:v>
      </x:c>
      <x:c r="T1731" s="22" t="n">
        <x:f>'01 Controls'!$H$25*'02 Cargo Classes'!$P$7</x:f>
        <x:v>0</x:v>
      </x:c>
      <x:c r="U1731" s="22" t="n">
        <x:f>SUM(Q1731:T1731)</x:f>
        <x:v>1.1</x:v>
      </x:c>
      <x:c r="V1731" s="18" t="n">
        <x:f>IF(U1731=0,0,N1731*Q1731/U1731)</x:f>
        <x:v>29.268654545454545</x:v>
      </x:c>
      <x:c r="W1731" s="18" t="n">
        <x:f>IF(U1731=0,0,P1731*Q1731/U1731)</x:f>
        <x:v>51.84000000000001</x:v>
      </x:c>
      <x:c r="X1731" s="18" t="n">
        <x:f>MAX(V1731,W1731*'01 Controls'!$E$12)</x:f>
        <x:v>29.268654545454545</x:v>
      </x:c>
      <x:c r="Y1731" s="18" t="n">
        <x:f>IF(U1731=0,0,N1731*R1731/U1731)</x:f>
        <x:v>0</x:v>
      </x:c>
      <x:c r="Z1731" s="18" t="n">
        <x:f>IF(U1731=0,0,P1731*R1731/U1731)</x:f>
        <x:v>0</x:v>
      </x:c>
      <x:c r="AA1731" s="18" t="n">
        <x:f>MAX(Y1731,Z1731*'01 Controls'!$E$13)</x:f>
        <x:v>0</x:v>
      </x:c>
      <x:c r="AB1731" s="18" t="n">
        <x:f>IF(U1731=0,0,N1731*S1731/U1731)</x:f>
        <x:v>1580.5073454545454</x:v>
      </x:c>
      <x:c r="AC1731" s="18" t="n">
        <x:f>IF(U1731=0,0,P1731*S1731/U1731)</x:f>
        <x:v>2799.36</x:v>
      </x:c>
      <x:c r="AD1731" s="18" t="n">
        <x:f>MAX(AB1731,AC1731*'01 Controls'!$E$14)</x:f>
        <x:v>1580.5073454545454</x:v>
      </x:c>
      <x:c r="AE1731" s="18" t="n">
        <x:f>IF(U1731=0,0,N1731*T1731/U1731)</x:f>
        <x:v>0</x:v>
      </x:c>
      <x:c r="AF1731" s="18" t="n">
        <x:f>IF(U1731=0,0,P1731*T1731/U1731)</x:f>
        <x:v>0</x:v>
      </x:c>
      <x:c r="AG1731" s="18" t="n">
        <x:f>MAX(AE1731,AF1731*'01 Controls'!$E$15)</x:f>
        <x:v>0</x:v>
      </x:c>
      <x:c r="AH1731" s="18" t="n">
        <x:f>SUM(V1731,Y1731,AB1731,AE1731)</x:f>
        <x:v>1609.776</x:v>
      </x:c>
      <x:c r="AI1731" s="18" t="n">
        <x:f>N1731-AH1731</x:f>
        <x:v>-2.2737367544323206e-13</x:v>
      </x:c>
      <x:c r="AJ1731" s="18" t="n">
        <x:f>V1731*INDEX('07 Mode Capacity'!$P$6:$P$17,MATCH("AIR-"&amp;I1731,'07 Mode Capacity'!$C$6:$C$17,0))</x:f>
        <x:v>8.205047539241898</x:v>
      </x:c>
      <x:c r="AK1731" s="18" t="n">
        <x:f>Y1731*INDEX('07 Mode Capacity'!$P$6:$P$17,MATCH("OCEAN-"&amp;I1731,'07 Mode Capacity'!$C$6:$C$17,0))</x:f>
        <x:v>0</x:v>
      </x:c>
      <x:c r="AL1731" s="18" t="n">
        <x:f>AB1731*INDEX('07 Mode Capacity'!$P$6:$P$17,MATCH("LAND-"&amp;I1731,'07 Mode Capacity'!$C$6:$C$17,0))</x:f>
        <x:v>192.89755426481958</x:v>
      </x:c>
      <x:c r="AM1731" s="18" t="n">
        <x:f>AE1731*INDEX('07 Mode Capacity'!$P$6:$P$17,MATCH("INLAND-"&amp;I1731,'07 Mode Capacity'!$C$6:$C$17,0))</x:f>
        <x:v>0</x:v>
      </x:c>
      <x:c r="AN1731" s="18" t="n">
        <x:f>SUM(AJ1731:AM1731)</x:f>
        <x:v>201.10260180406146</x:v>
      </x:c>
      <x:c r="AO1731" s="17" t="n">
        <x:f>IF(N1731=0,1,AN1731/N1731)</x:f>
        <x:v>0.12492582931045157</x:v>
      </x:c>
      <x:c r="AP1731" s="11" t="str">
        <x:f>IF(AO1731&gt;='01 Controls'!$E$16,"PASS","FAIL")</x:f>
        <x:v>FAIL</x:v>
      </x:c>
      <x:c r="AQ1731" s="11" t="str">
        <x:v>UNQUANTIFIED</x:v>
      </x:c>
      <x:c r="AR1731" s="11" t="str">
        <x:v>Position-class planning record; serial item and receiver open</x:v>
      </x:c>
      <x:c r="AS1731" s="26"/>
      <x:c r="AT1731" s="26"/>
    </x:row>
    <x:row r="1732">
      <x:c r="C1732" s="11" t="str">
        <x:v>M1-CM-HCG-COL-12</x:v>
      </x:c>
      <x:c r="D1732" s="11" t="str">
        <x:v>M1</x:v>
      </x:c>
      <x:c r="E1732" s="11" t="str">
        <x:v>Western fire and heat</x:v>
      </x:c>
      <x:c r="F1732" s="11" t="str">
        <x:v>CM-HCG</x:v>
      </x:c>
      <x:c r="G1732" s="11" t="str">
        <x:v>Household collection group</x:v>
      </x:c>
      <x:c r="H1732" s="11" t="str">
        <x:v>COL-12</x:v>
      </x:c>
      <x:c r="I1732" s="19" t="n">
        <x:v>24</x:v>
      </x:c>
      <x:c r="J1732" s="21" t="n">
        <x:v>3</x:v>
      </x:c>
      <x:c r="K1732" s="18" t="n">
        <x:f>'05 Cargo Register'!K388</x:f>
        <x:v>134.148</x:v>
      </x:c>
      <x:c r="L1732" s="18" t="n">
        <x:f>'05 Cargo Register'!N388</x:f>
        <x:v>14</x:v>
      </x:c>
      <x:c r="M1732" s="18" t="n">
        <x:f>'05 Cargo Register'!O388</x:f>
        <x:v>369.6</x:v>
      </x:c>
      <x:c r="N1732" s="18" t="n">
        <x:f>J1732*K1732</x:f>
        <x:v>402.44399999999996</x:v>
      </x:c>
      <x:c r="O1732" s="18" t="n">
        <x:f>J1732*L1732</x:f>
        <x:v>42</x:v>
      </x:c>
      <x:c r="P1732" s="18" t="n">
        <x:f>J1732*M1732</x:f>
        <x:v>1108.8000000000002</x:v>
      </x:c>
      <x:c r="Q1732" s="22" t="n">
        <x:f>'01 Controls'!$E$25*'02 Cargo Classes'!$M$8</x:f>
        <x:v>0.2</x:v>
      </x:c>
      <x:c r="R1732" s="22" t="n">
        <x:f>'01 Controls'!$F$25*'02 Cargo Classes'!$N$8</x:f>
        <x:v>0</x:v>
      </x:c>
      <x:c r="S1732" s="22" t="n">
        <x:f>'01 Controls'!$G$25*'02 Cargo Classes'!$O$8</x:f>
        <x:v>1.08</x:v>
      </x:c>
      <x:c r="T1732" s="22" t="n">
        <x:f>'01 Controls'!$H$25*'02 Cargo Classes'!$P$8</x:f>
        <x:v>0</x:v>
      </x:c>
      <x:c r="U1732" s="22" t="n">
        <x:f>SUM(Q1732:T1732)</x:f>
        <x:v>1.28</x:v>
      </x:c>
      <x:c r="V1732" s="18" t="n">
        <x:f>IF(U1732=0,0,N1732*Q1732/U1732)</x:f>
        <x:v>62.881874999999994</x:v>
      </x:c>
      <x:c r="W1732" s="18" t="n">
        <x:f>IF(U1732=0,0,P1732*Q1732/U1732)</x:f>
        <x:v>173.25000000000003</x:v>
      </x:c>
      <x:c r="X1732" s="18" t="n">
        <x:f>MAX(V1732,W1732*'01 Controls'!$E$12)</x:f>
        <x:v>62.881874999999994</x:v>
      </x:c>
      <x:c r="Y1732" s="18" t="n">
        <x:f>IF(U1732=0,0,N1732*R1732/U1732)</x:f>
        <x:v>0</x:v>
      </x:c>
      <x:c r="Z1732" s="18" t="n">
        <x:f>IF(U1732=0,0,P1732*R1732/U1732)</x:f>
        <x:v>0</x:v>
      </x:c>
      <x:c r="AA1732" s="18" t="n">
        <x:f>MAX(Y1732,Z1732*'01 Controls'!$E$13)</x:f>
        <x:v>0</x:v>
      </x:c>
      <x:c r="AB1732" s="18" t="n">
        <x:f>IF(U1732=0,0,N1732*S1732/U1732)</x:f>
        <x:v>339.562125</x:v>
      </x:c>
      <x:c r="AC1732" s="18" t="n">
        <x:f>IF(U1732=0,0,P1732*S1732/U1732)</x:f>
        <x:v>935.5500000000003</x:v>
      </x:c>
      <x:c r="AD1732" s="18" t="n">
        <x:f>MAX(AB1732,AC1732*'01 Controls'!$E$14)</x:f>
        <x:v>339.562125</x:v>
      </x:c>
      <x:c r="AE1732" s="18" t="n">
        <x:f>IF(U1732=0,0,N1732*T1732/U1732)</x:f>
        <x:v>0</x:v>
      </x:c>
      <x:c r="AF1732" s="18" t="n">
        <x:f>IF(U1732=0,0,P1732*T1732/U1732)</x:f>
        <x:v>0</x:v>
      </x:c>
      <x:c r="AG1732" s="18" t="n">
        <x:f>MAX(AE1732,AF1732*'01 Controls'!$E$15)</x:f>
        <x:v>0</x:v>
      </x:c>
      <x:c r="AH1732" s="18" t="n">
        <x:f>SUM(V1732,Y1732,AB1732,AE1732)</x:f>
        <x:v>402.44399999999996</x:v>
      </x:c>
      <x:c r="AI1732" s="18" t="n">
        <x:f>N1732-AH1732</x:f>
        <x:v>0</x:v>
      </x:c>
      <x:c r="AJ1732" s="18" t="n">
        <x:f>V1732*INDEX('07 Mode Capacity'!$P$6:$P$17,MATCH("AIR-"&amp;I1732,'07 Mode Capacity'!$C$6:$C$17,0))</x:f>
        <x:v>12.75961704958531</x:v>
      </x:c>
      <x:c r="AK1732" s="18" t="n">
        <x:f>Y1732*INDEX('07 Mode Capacity'!$P$6:$P$17,MATCH("OCEAN-"&amp;I1732,'07 Mode Capacity'!$C$6:$C$17,0))</x:f>
        <x:v>0</x:v>
      </x:c>
      <x:c r="AL1732" s="18" t="n">
        <x:f>AB1732*INDEX('07 Mode Capacity'!$P$6:$P$17,MATCH("LAND-"&amp;I1732,'07 Mode Capacity'!$C$6:$C$17,0))</x:f>
        <x:v>129.88282665263773</x:v>
      </x:c>
      <x:c r="AM1732" s="18" t="n">
        <x:f>AE1732*INDEX('07 Mode Capacity'!$P$6:$P$17,MATCH("INLAND-"&amp;I1732,'07 Mode Capacity'!$C$6:$C$17,0))</x:f>
        <x:v>0</x:v>
      </x:c>
      <x:c r="AN1732" s="18" t="n">
        <x:f>SUM(AJ1732:AM1732)</x:f>
        <x:v>142.64244370222303</x:v>
      </x:c>
      <x:c r="AO1732" s="17" t="n">
        <x:f>IF(N1732=0,1,AN1732/N1732)</x:f>
        <x:v>0.3544404779353725</x:v>
      </x:c>
      <x:c r="AP1732" s="11" t="str">
        <x:f>IF(AO1732&gt;='01 Controls'!$E$16,"PASS","FAIL")</x:f>
        <x:v>FAIL</x:v>
      </x:c>
      <x:c r="AQ1732" s="11" t="str">
        <x:v>UNQUANTIFIED</x:v>
      </x:c>
      <x:c r="AR1732" s="11" t="str">
        <x:v>Position-class planning record; serial item and receiver open</x:v>
      </x:c>
      <x:c r="AS1732" s="26"/>
      <x:c r="AT1732" s="26"/>
    </x:row>
    <x:row r="1733">
      <x:c r="C1733" s="11" t="str">
        <x:v>M1-CM-HCG-BAT-22</x:v>
      </x:c>
      <x:c r="D1733" s="11" t="str">
        <x:v>M1</x:v>
      </x:c>
      <x:c r="E1733" s="11" t="str">
        <x:v>Western fire and heat</x:v>
      </x:c>
      <x:c r="F1733" s="11" t="str">
        <x:v>CM-HCG</x:v>
      </x:c>
      <x:c r="G1733" s="11" t="str">
        <x:v>Household collection group</x:v>
      </x:c>
      <x:c r="H1733" s="11" t="str">
        <x:v>BAT-22</x:v>
      </x:c>
      <x:c r="I1733" s="19" t="n">
        <x:v>48</x:v>
      </x:c>
      <x:c r="J1733" s="21" t="n">
        <x:v>3</x:v>
      </x:c>
      <x:c r="K1733" s="18" t="n">
        <x:f>'05 Cargo Register'!K389</x:f>
        <x:v>201.22199999999998</x:v>
      </x:c>
      <x:c r="L1733" s="18" t="n">
        <x:f>'05 Cargo Register'!N389</x:f>
        <x:v>12</x:v>
      </x:c>
      <x:c r="M1733" s="18" t="n">
        <x:f>'05 Cargo Register'!O389</x:f>
        <x:v>316.8</x:v>
      </x:c>
      <x:c r="N1733" s="18" t="n">
        <x:f>J1733*K1733</x:f>
        <x:v>603.6659999999999</x:v>
      </x:c>
      <x:c r="O1733" s="18" t="n">
        <x:f>J1733*L1733</x:f>
        <x:v>36</x:v>
      </x:c>
      <x:c r="P1733" s="18" t="n">
        <x:f>J1733*M1733</x:f>
        <x:v>950.4000000000001</x:v>
      </x:c>
      <x:c r="Q1733" s="22" t="n">
        <x:f>'01 Controls'!$E$25*'02 Cargo Classes'!$M$9</x:f>
        <x:v>0</x:v>
      </x:c>
      <x:c r="R1733" s="22" t="n">
        <x:f>'01 Controls'!$F$25*'02 Cargo Classes'!$N$9</x:f>
        <x:v>0</x:v>
      </x:c>
      <x:c r="S1733" s="22" t="n">
        <x:f>'01 Controls'!$G$25*'02 Cargo Classes'!$O$9</x:f>
        <x:v>0.9</x:v>
      </x:c>
      <x:c r="T1733" s="22" t="n">
        <x:f>'01 Controls'!$H$25*'02 Cargo Classes'!$P$9</x:f>
        <x:v>0</x:v>
      </x:c>
      <x:c r="U1733" s="22" t="n">
        <x:f>SUM(Q1733:T1733)</x:f>
        <x:v>0.9</x:v>
      </x:c>
      <x:c r="V1733" s="18" t="n">
        <x:f>IF(U1733=0,0,N1733*Q1733/U1733)</x:f>
        <x:v>0</x:v>
      </x:c>
      <x:c r="W1733" s="18" t="n">
        <x:f>IF(U1733=0,0,P1733*Q1733/U1733)</x:f>
        <x:v>0</x:v>
      </x:c>
      <x:c r="X1733" s="18" t="n">
        <x:f>MAX(V1733,W1733*'01 Controls'!$E$12)</x:f>
        <x:v>0</x:v>
      </x:c>
      <x:c r="Y1733" s="18" t="n">
        <x:f>IF(U1733=0,0,N1733*R1733/U1733)</x:f>
        <x:v>0</x:v>
      </x:c>
      <x:c r="Z1733" s="18" t="n">
        <x:f>IF(U1733=0,0,P1733*R1733/U1733)</x:f>
        <x:v>0</x:v>
      </x:c>
      <x:c r="AA1733" s="18" t="n">
        <x:f>MAX(Y1733,Z1733*'01 Controls'!$E$13)</x:f>
        <x:v>0</x:v>
      </x:c>
      <x:c r="AB1733" s="18" t="n">
        <x:f>IF(U1733=0,0,N1733*S1733/U1733)</x:f>
        <x:v>603.6659999999999</x:v>
      </x:c>
      <x:c r="AC1733" s="18" t="n">
        <x:f>IF(U1733=0,0,P1733*S1733/U1733)</x:f>
        <x:v>950.4000000000001</x:v>
      </x:c>
      <x:c r="AD1733" s="18" t="n">
        <x:f>MAX(AB1733,AC1733*'01 Controls'!$E$14)</x:f>
        <x:v>603.6659999999999</x:v>
      </x:c>
      <x:c r="AE1733" s="18" t="n">
        <x:f>IF(U1733=0,0,N1733*T1733/U1733)</x:f>
        <x:v>0</x:v>
      </x:c>
      <x:c r="AF1733" s="18" t="n">
        <x:f>IF(U1733=0,0,P1733*T1733/U1733)</x:f>
        <x:v>0</x:v>
      </x:c>
      <x:c r="AG1733" s="18" t="n">
        <x:f>MAX(AE1733,AF1733*'01 Controls'!$E$15)</x:f>
        <x:v>0</x:v>
      </x:c>
      <x:c r="AH1733" s="18" t="n">
        <x:f>SUM(V1733,Y1733,AB1733,AE1733)</x:f>
        <x:v>603.6659999999999</x:v>
      </x:c>
      <x:c r="AI1733" s="18" t="n">
        <x:f>N1733-AH1733</x:f>
        <x:v>0</x:v>
      </x:c>
      <x:c r="AJ1733" s="18" t="n">
        <x:f>V1733*INDEX('07 Mode Capacity'!$P$6:$P$17,MATCH("AIR-"&amp;I1733,'07 Mode Capacity'!$C$6:$C$17,0))</x:f>
        <x:v>0</x:v>
      </x:c>
      <x:c r="AK1733" s="18" t="n">
        <x:f>Y1733*INDEX('07 Mode Capacity'!$P$6:$P$17,MATCH("OCEAN-"&amp;I1733,'07 Mode Capacity'!$C$6:$C$17,0))</x:f>
        <x:v>0</x:v>
      </x:c>
      <x:c r="AL1733" s="18" t="n">
        <x:f>AB1733*INDEX('07 Mode Capacity'!$P$6:$P$17,MATCH("LAND-"&amp;I1733,'07 Mode Capacity'!$C$6:$C$17,0))</x:f>
        <x:v>73.67614919836858</x:v>
      </x:c>
      <x:c r="AM1733" s="18" t="n">
        <x:f>AE1733*INDEX('07 Mode Capacity'!$P$6:$P$17,MATCH("INLAND-"&amp;I1733,'07 Mode Capacity'!$C$6:$C$17,0))</x:f>
        <x:v>0</x:v>
      </x:c>
      <x:c r="AN1733" s="18" t="n">
        <x:f>SUM(AJ1733:AM1733)</x:f>
        <x:v>73.67614919836858</x:v>
      </x:c>
      <x:c r="AO1733" s="17" t="n">
        <x:f>IF(N1733=0,1,AN1733/N1733)</x:f>
        <x:v>0.12204786951454709</x:v>
      </x:c>
      <x:c r="AP1733" s="11" t="str">
        <x:f>IF(AO1733&gt;='01 Controls'!$E$16,"PASS","FAIL")</x:f>
        <x:v>FAIL</x:v>
      </x:c>
      <x:c r="AQ1733" s="11" t="str">
        <x:v>UNQUANTIFIED</x:v>
      </x:c>
      <x:c r="AR1733" s="11" t="str">
        <x:v>Position-class planning record; serial item and receiver open</x:v>
      </x:c>
      <x:c r="AS1733" s="26"/>
      <x:c r="AT1733" s="26"/>
    </x:row>
    <x:row r="1734">
      <x:c r="C1734" s="11" t="str">
        <x:v>M1-CM-HCG-TNK-20</x:v>
      </x:c>
      <x:c r="D1734" s="11" t="str">
        <x:v>M1</x:v>
      </x:c>
      <x:c r="E1734" s="11" t="str">
        <x:v>Western fire and heat</x:v>
      </x:c>
      <x:c r="F1734" s="11" t="str">
        <x:v>CM-HCG</x:v>
      </x:c>
      <x:c r="G1734" s="11" t="str">
        <x:v>Household collection group</x:v>
      </x:c>
      <x:c r="H1734" s="11" t="str">
        <x:v>TNK-20</x:v>
      </x:c>
      <x:c r="I1734" s="19" t="n">
        <x:v>48</x:v>
      </x:c>
      <x:c r="J1734" s="21" t="n">
        <x:v>3</x:v>
      </x:c>
      <x:c r="K1734" s="18" t="n">
        <x:f>'05 Cargo Register'!K390</x:f>
        <x:v>134.148</x:v>
      </x:c>
      <x:c r="L1734" s="18" t="n">
        <x:f>'05 Cargo Register'!N390</x:f>
        <x:v>8</x:v>
      </x:c>
      <x:c r="M1734" s="18" t="n">
        <x:f>'05 Cargo Register'!O390</x:f>
        <x:v>170</x:v>
      </x:c>
      <x:c r="N1734" s="18" t="n">
        <x:f>J1734*K1734</x:f>
        <x:v>402.44399999999996</x:v>
      </x:c>
      <x:c r="O1734" s="18" t="n">
        <x:f>J1734*L1734</x:f>
        <x:v>24</x:v>
      </x:c>
      <x:c r="P1734" s="18" t="n">
        <x:f>J1734*M1734</x:f>
        <x:v>510</x:v>
      </x:c>
      <x:c r="Q1734" s="22" t="n">
        <x:f>'01 Controls'!$E$25*'02 Cargo Classes'!$M$10</x:f>
        <x:v>0</x:v>
      </x:c>
      <x:c r="R1734" s="22" t="n">
        <x:f>'01 Controls'!$F$25*'02 Cargo Classes'!$N$10</x:f>
        <x:v>0</x:v>
      </x:c>
      <x:c r="S1734" s="22" t="n">
        <x:f>'01 Controls'!$G$25*'02 Cargo Classes'!$O$10</x:f>
        <x:v>0.9</x:v>
      </x:c>
      <x:c r="T1734" s="22" t="n">
        <x:f>'01 Controls'!$H$25*'02 Cargo Classes'!$P$10</x:f>
        <x:v>0</x:v>
      </x:c>
      <x:c r="U1734" s="22" t="n">
        <x:f>SUM(Q1734:T1734)</x:f>
        <x:v>0.9</x:v>
      </x:c>
      <x:c r="V1734" s="18" t="n">
        <x:f>IF(U1734=0,0,N1734*Q1734/U1734)</x:f>
        <x:v>0</x:v>
      </x:c>
      <x:c r="W1734" s="18" t="n">
        <x:f>IF(U1734=0,0,P1734*Q1734/U1734)</x:f>
        <x:v>0</x:v>
      </x:c>
      <x:c r="X1734" s="18" t="n">
        <x:f>MAX(V1734,W1734*'01 Controls'!$E$12)</x:f>
        <x:v>0</x:v>
      </x:c>
      <x:c r="Y1734" s="18" t="n">
        <x:f>IF(U1734=0,0,N1734*R1734/U1734)</x:f>
        <x:v>0</x:v>
      </x:c>
      <x:c r="Z1734" s="18" t="n">
        <x:f>IF(U1734=0,0,P1734*R1734/U1734)</x:f>
        <x:v>0</x:v>
      </x:c>
      <x:c r="AA1734" s="18" t="n">
        <x:f>MAX(Y1734,Z1734*'01 Controls'!$E$13)</x:f>
        <x:v>0</x:v>
      </x:c>
      <x:c r="AB1734" s="18" t="n">
        <x:f>IF(U1734=0,0,N1734*S1734/U1734)</x:f>
        <x:v>402.44399999999996</x:v>
      </x:c>
      <x:c r="AC1734" s="18" t="n">
        <x:f>IF(U1734=0,0,P1734*S1734/U1734)</x:f>
        <x:v>510</x:v>
      </x:c>
      <x:c r="AD1734" s="18" t="n">
        <x:f>MAX(AB1734,AC1734*'01 Controls'!$E$14)</x:f>
        <x:v>402.44399999999996</x:v>
      </x:c>
      <x:c r="AE1734" s="18" t="n">
        <x:f>IF(U1734=0,0,N1734*T1734/U1734)</x:f>
        <x:v>0</x:v>
      </x:c>
      <x:c r="AF1734" s="18" t="n">
        <x:f>IF(U1734=0,0,P1734*T1734/U1734)</x:f>
        <x:v>0</x:v>
      </x:c>
      <x:c r="AG1734" s="18" t="n">
        <x:f>MAX(AE1734,AF1734*'01 Controls'!$E$15)</x:f>
        <x:v>0</x:v>
      </x:c>
      <x:c r="AH1734" s="18" t="n">
        <x:f>SUM(V1734,Y1734,AB1734,AE1734)</x:f>
        <x:v>402.44399999999996</x:v>
      </x:c>
      <x:c r="AI1734" s="18" t="n">
        <x:f>N1734-AH1734</x:f>
        <x:v>0</x:v>
      </x:c>
      <x:c r="AJ1734" s="18" t="n">
        <x:f>V1734*INDEX('07 Mode Capacity'!$P$6:$P$17,MATCH("AIR-"&amp;I1734,'07 Mode Capacity'!$C$6:$C$17,0))</x:f>
        <x:v>0</x:v>
      </x:c>
      <x:c r="AK1734" s="18" t="n">
        <x:f>Y1734*INDEX('07 Mode Capacity'!$P$6:$P$17,MATCH("OCEAN-"&amp;I1734,'07 Mode Capacity'!$C$6:$C$17,0))</x:f>
        <x:v>0</x:v>
      </x:c>
      <x:c r="AL1734" s="18" t="n">
        <x:f>AB1734*INDEX('07 Mode Capacity'!$P$6:$P$17,MATCH("LAND-"&amp;I1734,'07 Mode Capacity'!$C$6:$C$17,0))</x:f>
        <x:v>49.11743279891239</x:v>
      </x:c>
      <x:c r="AM1734" s="18" t="n">
        <x:f>AE1734*INDEX('07 Mode Capacity'!$P$6:$P$17,MATCH("INLAND-"&amp;I1734,'07 Mode Capacity'!$C$6:$C$17,0))</x:f>
        <x:v>0</x:v>
      </x:c>
      <x:c r="AN1734" s="18" t="n">
        <x:f>SUM(AJ1734:AM1734)</x:f>
        <x:v>49.11743279891239</x:v>
      </x:c>
      <x:c r="AO1734" s="17" t="n">
        <x:f>IF(N1734=0,1,AN1734/N1734)</x:f>
        <x:v>0.1220478695145471</x:v>
      </x:c>
      <x:c r="AP1734" s="11" t="str">
        <x:f>IF(AO1734&gt;='01 Controls'!$E$16,"PASS","FAIL")</x:f>
        <x:v>FAIL</x:v>
      </x:c>
      <x:c r="AQ1734" s="11" t="str">
        <x:v>UNQUANTIFIED</x:v>
      </x:c>
      <x:c r="AR1734" s="11" t="str">
        <x:v>Position-class planning record; serial item and receiver open</x:v>
      </x:c>
      <x:c r="AS1734" s="26"/>
      <x:c r="AT1734" s="26"/>
    </x:row>
    <x:row r="1735">
      <x:c r="C1735" s="11" t="str">
        <x:v>M1-CM-HCG-FLR-24</x:v>
      </x:c>
      <x:c r="D1735" s="11" t="str">
        <x:v>M1</x:v>
      </x:c>
      <x:c r="E1735" s="11" t="str">
        <x:v>Western fire and heat</x:v>
      </x:c>
      <x:c r="F1735" s="11" t="str">
        <x:v>CM-HCG</x:v>
      </x:c>
      <x:c r="G1735" s="11" t="str">
        <x:v>Household collection group</x:v>
      </x:c>
      <x:c r="H1735" s="11" t="str">
        <x:v>FLR-24</x:v>
      </x:c>
      <x:c r="I1735" s="19" t="n">
        <x:v>48</x:v>
      </x:c>
      <x:c r="J1735" s="21" t="n">
        <x:v>3</x:v>
      </x:c>
      <x:c r="K1735" s="18" t="n">
        <x:f>'05 Cargo Register'!K391</x:f>
        <x:v>268.296</x:v>
      </x:c>
      <x:c r="L1735" s="18" t="n">
        <x:f>'05 Cargo Register'!N391</x:f>
        <x:v>14</x:v>
      </x:c>
      <x:c r="M1735" s="18" t="n">
        <x:f>'05 Cargo Register'!O391</x:f>
        <x:v>448</x:v>
      </x:c>
      <x:c r="N1735" s="18" t="n">
        <x:f>J1735*K1735</x:f>
        <x:v>804.8879999999999</x:v>
      </x:c>
      <x:c r="O1735" s="18" t="n">
        <x:f>J1735*L1735</x:f>
        <x:v>42</x:v>
      </x:c>
      <x:c r="P1735" s="18" t="n">
        <x:f>J1735*M1735</x:f>
        <x:v>1344</x:v>
      </x:c>
      <x:c r="Q1735" s="22" t="n">
        <x:f>'01 Controls'!$E$25*'02 Cargo Classes'!$M$11</x:f>
        <x:v>0</x:v>
      </x:c>
      <x:c r="R1735" s="22" t="n">
        <x:f>'01 Controls'!$F$25*'02 Cargo Classes'!$N$11</x:f>
        <x:v>0</x:v>
      </x:c>
      <x:c r="S1735" s="22" t="n">
        <x:f>'01 Controls'!$G$25*'02 Cargo Classes'!$O$11</x:f>
        <x:v>0.9</x:v>
      </x:c>
      <x:c r="T1735" s="22" t="n">
        <x:f>'01 Controls'!$H$25*'02 Cargo Classes'!$P$11</x:f>
        <x:v>0</x:v>
      </x:c>
      <x:c r="U1735" s="22" t="n">
        <x:f>SUM(Q1735:T1735)</x:f>
        <x:v>0.9</x:v>
      </x:c>
      <x:c r="V1735" s="18" t="n">
        <x:f>IF(U1735=0,0,N1735*Q1735/U1735)</x:f>
        <x:v>0</x:v>
      </x:c>
      <x:c r="W1735" s="18" t="n">
        <x:f>IF(U1735=0,0,P1735*Q1735/U1735)</x:f>
        <x:v>0</x:v>
      </x:c>
      <x:c r="X1735" s="18" t="n">
        <x:f>MAX(V1735,W1735*'01 Controls'!$E$12)</x:f>
        <x:v>0</x:v>
      </x:c>
      <x:c r="Y1735" s="18" t="n">
        <x:f>IF(U1735=0,0,N1735*R1735/U1735)</x:f>
        <x:v>0</x:v>
      </x:c>
      <x:c r="Z1735" s="18" t="n">
        <x:f>IF(U1735=0,0,P1735*R1735/U1735)</x:f>
        <x:v>0</x:v>
      </x:c>
      <x:c r="AA1735" s="18" t="n">
        <x:f>MAX(Y1735,Z1735*'01 Controls'!$E$13)</x:f>
        <x:v>0</x:v>
      </x:c>
      <x:c r="AB1735" s="18" t="n">
        <x:f>IF(U1735=0,0,N1735*S1735/U1735)</x:f>
        <x:v>804.8879999999999</x:v>
      </x:c>
      <x:c r="AC1735" s="18" t="n">
        <x:f>IF(U1735=0,0,P1735*S1735/U1735)</x:f>
        <x:v>1344.0000000000002</x:v>
      </x:c>
      <x:c r="AD1735" s="18" t="n">
        <x:f>MAX(AB1735,AC1735*'01 Controls'!$E$14)</x:f>
        <x:v>804.8879999999999</x:v>
      </x:c>
      <x:c r="AE1735" s="18" t="n">
        <x:f>IF(U1735=0,0,N1735*T1735/U1735)</x:f>
        <x:v>0</x:v>
      </x:c>
      <x:c r="AF1735" s="18" t="n">
        <x:f>IF(U1735=0,0,P1735*T1735/U1735)</x:f>
        <x:v>0</x:v>
      </x:c>
      <x:c r="AG1735" s="18" t="n">
        <x:f>MAX(AE1735,AF1735*'01 Controls'!$E$15)</x:f>
        <x:v>0</x:v>
      </x:c>
      <x:c r="AH1735" s="18" t="n">
        <x:f>SUM(V1735,Y1735,AB1735,AE1735)</x:f>
        <x:v>804.8879999999999</x:v>
      </x:c>
      <x:c r="AI1735" s="18" t="n">
        <x:f>N1735-AH1735</x:f>
        <x:v>0</x:v>
      </x:c>
      <x:c r="AJ1735" s="18" t="n">
        <x:f>V1735*INDEX('07 Mode Capacity'!$P$6:$P$17,MATCH("AIR-"&amp;I1735,'07 Mode Capacity'!$C$6:$C$17,0))</x:f>
        <x:v>0</x:v>
      </x:c>
      <x:c r="AK1735" s="18" t="n">
        <x:f>Y1735*INDEX('07 Mode Capacity'!$P$6:$P$17,MATCH("OCEAN-"&amp;I1735,'07 Mode Capacity'!$C$6:$C$17,0))</x:f>
        <x:v>0</x:v>
      </x:c>
      <x:c r="AL1735" s="18" t="n">
        <x:f>AB1735*INDEX('07 Mode Capacity'!$P$6:$P$17,MATCH("LAND-"&amp;I1735,'07 Mode Capacity'!$C$6:$C$17,0))</x:f>
        <x:v>98.23486559782478</x:v>
      </x:c>
      <x:c r="AM1735" s="18" t="n">
        <x:f>AE1735*INDEX('07 Mode Capacity'!$P$6:$P$17,MATCH("INLAND-"&amp;I1735,'07 Mode Capacity'!$C$6:$C$17,0))</x:f>
        <x:v>0</x:v>
      </x:c>
      <x:c r="AN1735" s="18" t="n">
        <x:f>SUM(AJ1735:AM1735)</x:f>
        <x:v>98.23486559782478</x:v>
      </x:c>
      <x:c r="AO1735" s="17" t="n">
        <x:f>IF(N1735=0,1,AN1735/N1735)</x:f>
        <x:v>0.1220478695145471</x:v>
      </x:c>
      <x:c r="AP1735" s="11" t="str">
        <x:f>IF(AO1735&gt;='01 Controls'!$E$16,"PASS","FAIL")</x:f>
        <x:v>FAIL</x:v>
      </x:c>
      <x:c r="AQ1735" s="11" t="str">
        <x:v>UNQUANTIFIED</x:v>
      </x:c>
      <x:c r="AR1735" s="11" t="str">
        <x:v>Position-class planning record; serial item and receiver open</x:v>
      </x:c>
      <x:c r="AS1735" s="26"/>
      <x:c r="AT1735" s="26"/>
    </x:row>
    <x:row r="1736">
      <x:c r="C1736" s="11" t="str">
        <x:v>M1-CM-HCG-ROL-30</x:v>
      </x:c>
      <x:c r="D1736" s="11" t="str">
        <x:v>M1</x:v>
      </x:c>
      <x:c r="E1736" s="11" t="str">
        <x:v>Western fire and heat</x:v>
      </x:c>
      <x:c r="F1736" s="11" t="str">
        <x:v>CM-HCG</x:v>
      </x:c>
      <x:c r="G1736" s="11" t="str">
        <x:v>Household collection group</x:v>
      </x:c>
      <x:c r="H1736" s="11" t="str">
        <x:v>ROL-30</x:v>
      </x:c>
      <x:c r="I1736" s="19" t="n">
        <x:v>48</x:v>
      </x:c>
      <x:c r="J1736" s="21" t="n">
        <x:v>3</x:v>
      </x:c>
      <x:c r="K1736" s="18" t="n">
        <x:f>'05 Cargo Register'!K392</x:f>
        <x:v>1408.5539999999999</x:v>
      </x:c>
      <x:c r="L1736" s="18" t="n">
        <x:f>'05 Cargo Register'!N392</x:f>
        <x:v>59</x:v>
      </x:c>
      <x:c r="M1736" s="18" t="n">
        <x:f>'05 Cargo Register'!O392</x:f>
        <x:v>3761.25</x:v>
      </x:c>
      <x:c r="N1736" s="18" t="n">
        <x:f>J1736*K1736</x:f>
        <x:v>4225.661999999999</x:v>
      </x:c>
      <x:c r="O1736" s="18" t="n">
        <x:f>J1736*L1736</x:f>
        <x:v>177</x:v>
      </x:c>
      <x:c r="P1736" s="18" t="n">
        <x:f>J1736*M1736</x:f>
        <x:v>11283.75</x:v>
      </x:c>
      <x:c r="Q1736" s="22" t="n">
        <x:f>'01 Controls'!$E$25*'02 Cargo Classes'!$M$12</x:f>
        <x:v>0</x:v>
      </x:c>
      <x:c r="R1736" s="22" t="n">
        <x:f>'01 Controls'!$F$25*'02 Cargo Classes'!$N$12</x:f>
        <x:v>0</x:v>
      </x:c>
      <x:c r="S1736" s="22" t="n">
        <x:f>'01 Controls'!$G$25*'02 Cargo Classes'!$O$12</x:f>
        <x:v>1.35</x:v>
      </x:c>
      <x:c r="T1736" s="22" t="n">
        <x:f>'01 Controls'!$H$25*'02 Cargo Classes'!$P$12</x:f>
        <x:v>0</x:v>
      </x:c>
      <x:c r="U1736" s="22" t="n">
        <x:f>SUM(Q1736:T1736)</x:f>
        <x:v>1.35</x:v>
      </x:c>
      <x:c r="V1736" s="18" t="n">
        <x:f>IF(U1736=0,0,N1736*Q1736/U1736)</x:f>
        <x:v>0</x:v>
      </x:c>
      <x:c r="W1736" s="18" t="n">
        <x:f>IF(U1736=0,0,P1736*Q1736/U1736)</x:f>
        <x:v>0</x:v>
      </x:c>
      <x:c r="X1736" s="18" t="n">
        <x:f>MAX(V1736,W1736*'01 Controls'!$E$12)</x:f>
        <x:v>0</x:v>
      </x:c>
      <x:c r="Y1736" s="18" t="n">
        <x:f>IF(U1736=0,0,N1736*R1736/U1736)</x:f>
        <x:v>0</x:v>
      </x:c>
      <x:c r="Z1736" s="18" t="n">
        <x:f>IF(U1736=0,0,P1736*R1736/U1736)</x:f>
        <x:v>0</x:v>
      </x:c>
      <x:c r="AA1736" s="18" t="n">
        <x:f>MAX(Y1736,Z1736*'01 Controls'!$E$13)</x:f>
        <x:v>0</x:v>
      </x:c>
      <x:c r="AB1736" s="18" t="n">
        <x:f>IF(U1736=0,0,N1736*S1736/U1736)</x:f>
        <x:v>4225.661999999999</x:v>
      </x:c>
      <x:c r="AC1736" s="18" t="n">
        <x:f>IF(U1736=0,0,P1736*S1736/U1736)</x:f>
        <x:v>11283.75</x:v>
      </x:c>
      <x:c r="AD1736" s="18" t="n">
        <x:f>MAX(AB1736,AC1736*'01 Controls'!$E$14)</x:f>
        <x:v>4225.661999999999</x:v>
      </x:c>
      <x:c r="AE1736" s="18" t="n">
        <x:f>IF(U1736=0,0,N1736*T1736/U1736)</x:f>
        <x:v>0</x:v>
      </x:c>
      <x:c r="AF1736" s="18" t="n">
        <x:f>IF(U1736=0,0,P1736*T1736/U1736)</x:f>
        <x:v>0</x:v>
      </x:c>
      <x:c r="AG1736" s="18" t="n">
        <x:f>MAX(AE1736,AF1736*'01 Controls'!$E$15)</x:f>
        <x:v>0</x:v>
      </x:c>
      <x:c r="AH1736" s="18" t="n">
        <x:f>SUM(V1736,Y1736,AB1736,AE1736)</x:f>
        <x:v>4225.661999999999</x:v>
      </x:c>
      <x:c r="AI1736" s="18" t="n">
        <x:f>N1736-AH1736</x:f>
        <x:v>0</x:v>
      </x:c>
      <x:c r="AJ1736" s="18" t="n">
        <x:f>V1736*INDEX('07 Mode Capacity'!$P$6:$P$17,MATCH("AIR-"&amp;I1736,'07 Mode Capacity'!$C$6:$C$17,0))</x:f>
        <x:v>0</x:v>
      </x:c>
      <x:c r="AK1736" s="18" t="n">
        <x:f>Y1736*INDEX('07 Mode Capacity'!$P$6:$P$17,MATCH("OCEAN-"&amp;I1736,'07 Mode Capacity'!$C$6:$C$17,0))</x:f>
        <x:v>0</x:v>
      </x:c>
      <x:c r="AL1736" s="18" t="n">
        <x:f>AB1736*INDEX('07 Mode Capacity'!$P$6:$P$17,MATCH("LAND-"&amp;I1736,'07 Mode Capacity'!$C$6:$C$17,0))</x:f>
        <x:v>515.7330443885801</x:v>
      </x:c>
      <x:c r="AM1736" s="18" t="n">
        <x:f>AE1736*INDEX('07 Mode Capacity'!$P$6:$P$17,MATCH("INLAND-"&amp;I1736,'07 Mode Capacity'!$C$6:$C$17,0))</x:f>
        <x:v>0</x:v>
      </x:c>
      <x:c r="AN1736" s="18" t="n">
        <x:f>SUM(AJ1736:AM1736)</x:f>
        <x:v>515.7330443885801</x:v>
      </x:c>
      <x:c r="AO1736" s="17" t="n">
        <x:f>IF(N1736=0,1,AN1736/N1736)</x:f>
        <x:v>0.1220478695145471</x:v>
      </x:c>
      <x:c r="AP1736" s="11" t="str">
        <x:f>IF(AO1736&gt;='01 Controls'!$E$16,"PASS","FAIL")</x:f>
        <x:v>FAIL</x:v>
      </x:c>
      <x:c r="AQ1736" s="11" t="str">
        <x:v>UNQUANTIFIED</x:v>
      </x:c>
      <x:c r="AR1736" s="11" t="str">
        <x:v>Position-class planning record; serial item and receiver open</x:v>
      </x:c>
      <x:c r="AS1736" s="26"/>
      <x:c r="AT1736" s="26"/>
    </x:row>
    <x:row r="1737">
      <x:c r="C1737" s="11" t="str">
        <x:v>M1-CM-HCG-LIN-18</x:v>
      </x:c>
      <x:c r="D1737" s="11" t="str">
        <x:v>M1</x:v>
      </x:c>
      <x:c r="E1737" s="11" t="str">
        <x:v>Western fire and heat</x:v>
      </x:c>
      <x:c r="F1737" s="11" t="str">
        <x:v>CM-HCG</x:v>
      </x:c>
      <x:c r="G1737" s="11" t="str">
        <x:v>Household collection group</x:v>
      </x:c>
      <x:c r="H1737" s="11" t="str">
        <x:v>LIN-18</x:v>
      </x:c>
      <x:c r="I1737" s="19" t="n">
        <x:v>72</x:v>
      </x:c>
      <x:c r="J1737" s="21" t="n">
        <x:v>3</x:v>
      </x:c>
      <x:c r="K1737" s="18" t="n">
        <x:f>'05 Cargo Register'!K393</x:f>
        <x:v>134.148</x:v>
      </x:c>
      <x:c r="L1737" s="18" t="n">
        <x:f>'05 Cargo Register'!N393</x:f>
        <x:v>10</x:v>
      </x:c>
      <x:c r="M1737" s="18" t="n">
        <x:f>'05 Cargo Register'!O393</x:f>
        <x:v>440</x:v>
      </x:c>
      <x:c r="N1737" s="18" t="n">
        <x:f>J1737*K1737</x:f>
        <x:v>402.44399999999996</x:v>
      </x:c>
      <x:c r="O1737" s="18" t="n">
        <x:f>J1737*L1737</x:f>
        <x:v>30</x:v>
      </x:c>
      <x:c r="P1737" s="18" t="n">
        <x:f>J1737*M1737</x:f>
        <x:v>1320</x:v>
      </x:c>
      <x:c r="Q1737" s="22" t="n">
        <x:f>'01 Controls'!$E$25*'02 Cargo Classes'!$M$13</x:f>
        <x:v>0</x:v>
      </x:c>
      <x:c r="R1737" s="22" t="n">
        <x:f>'01 Controls'!$F$25*'02 Cargo Classes'!$N$13</x:f>
        <x:v>0</x:v>
      </x:c>
      <x:c r="S1737" s="22" t="n">
        <x:f>'01 Controls'!$G$25*'02 Cargo Classes'!$O$13</x:f>
        <x:v>0.9</x:v>
      </x:c>
      <x:c r="T1737" s="22" t="n">
        <x:f>'01 Controls'!$H$25*'02 Cargo Classes'!$P$13</x:f>
        <x:v>0</x:v>
      </x:c>
      <x:c r="U1737" s="22" t="n">
        <x:f>SUM(Q1737:T1737)</x:f>
        <x:v>0.9</x:v>
      </x:c>
      <x:c r="V1737" s="18" t="n">
        <x:f>IF(U1737=0,0,N1737*Q1737/U1737)</x:f>
        <x:v>0</x:v>
      </x:c>
      <x:c r="W1737" s="18" t="n">
        <x:f>IF(U1737=0,0,P1737*Q1737/U1737)</x:f>
        <x:v>0</x:v>
      </x:c>
      <x:c r="X1737" s="18" t="n">
        <x:f>MAX(V1737,W1737*'01 Controls'!$E$12)</x:f>
        <x:v>0</x:v>
      </x:c>
      <x:c r="Y1737" s="18" t="n">
        <x:f>IF(U1737=0,0,N1737*R1737/U1737)</x:f>
        <x:v>0</x:v>
      </x:c>
      <x:c r="Z1737" s="18" t="n">
        <x:f>IF(U1737=0,0,P1737*R1737/U1737)</x:f>
        <x:v>0</x:v>
      </x:c>
      <x:c r="AA1737" s="18" t="n">
        <x:f>MAX(Y1737,Z1737*'01 Controls'!$E$13)</x:f>
        <x:v>0</x:v>
      </x:c>
      <x:c r="AB1737" s="18" t="n">
        <x:f>IF(U1737=0,0,N1737*S1737/U1737)</x:f>
        <x:v>402.44399999999996</x:v>
      </x:c>
      <x:c r="AC1737" s="18" t="n">
        <x:f>IF(U1737=0,0,P1737*S1737/U1737)</x:f>
        <x:v>1320</x:v>
      </x:c>
      <x:c r="AD1737" s="18" t="n">
        <x:f>MAX(AB1737,AC1737*'01 Controls'!$E$14)</x:f>
        <x:v>402.44399999999996</x:v>
      </x:c>
      <x:c r="AE1737" s="18" t="n">
        <x:f>IF(U1737=0,0,N1737*T1737/U1737)</x:f>
        <x:v>0</x:v>
      </x:c>
      <x:c r="AF1737" s="18" t="n">
        <x:f>IF(U1737=0,0,P1737*T1737/U1737)</x:f>
        <x:v>0</x:v>
      </x:c>
      <x:c r="AG1737" s="18" t="n">
        <x:f>MAX(AE1737,AF1737*'01 Controls'!$E$15)</x:f>
        <x:v>0</x:v>
      </x:c>
      <x:c r="AH1737" s="18" t="n">
        <x:f>SUM(V1737,Y1737,AB1737,AE1737)</x:f>
        <x:v>402.44399999999996</x:v>
      </x:c>
      <x:c r="AI1737" s="18" t="n">
        <x:f>N1737-AH1737</x:f>
        <x:v>0</x:v>
      </x:c>
      <x:c r="AJ1737" s="18" t="n">
        <x:f>V1737*INDEX('07 Mode Capacity'!$P$6:$P$17,MATCH("AIR-"&amp;I1737,'07 Mode Capacity'!$C$6:$C$17,0))</x:f>
        <x:v>0</x:v>
      </x:c>
      <x:c r="AK1737" s="18" t="n">
        <x:f>Y1737*INDEX('07 Mode Capacity'!$P$6:$P$17,MATCH("OCEAN-"&amp;I1737,'07 Mode Capacity'!$C$6:$C$17,0))</x:f>
        <x:v>0</x:v>
      </x:c>
      <x:c r="AL1737" s="18" t="n">
        <x:f>AB1737*INDEX('07 Mode Capacity'!$P$6:$P$17,MATCH("LAND-"&amp;I1737,'07 Mode Capacity'!$C$6:$C$17,0))</x:f>
        <x:v>287.7515749014294</x:v>
      </x:c>
      <x:c r="AM1737" s="18" t="n">
        <x:f>AE1737*INDEX('07 Mode Capacity'!$P$6:$P$17,MATCH("INLAND-"&amp;I1737,'07 Mode Capacity'!$C$6:$C$17,0))</x:f>
        <x:v>0</x:v>
      </x:c>
      <x:c r="AN1737" s="18" t="n">
        <x:f>SUM(AJ1737:AM1737)</x:f>
        <x:v>287.7515749014294</x:v>
      </x:c>
      <x:c r="AO1737" s="17" t="n">
        <x:f>IF(N1737=0,1,AN1737/N1737)</x:f>
        <x:v>0.7150102247801668</x:v>
      </x:c>
      <x:c r="AP1737" s="11" t="str">
        <x:f>IF(AO1737&gt;='01 Controls'!$E$16,"PASS","FAIL")</x:f>
        <x:v>FAIL</x:v>
      </x:c>
      <x:c r="AQ1737" s="11" t="str">
        <x:v>UNQUANTIFIED</x:v>
      </x:c>
      <x:c r="AR1737" s="11" t="str">
        <x:v>Position-class planning record; serial item and receiver open</x:v>
      </x:c>
      <x:c r="AS1737" s="26"/>
      <x:c r="AT1737" s="26"/>
    </x:row>
    <x:row r="1738">
      <x:c r="C1738" s="11" t="str">
        <x:v>M1-CM-HCG-BLK-08</x:v>
      </x:c>
      <x:c r="D1738" s="11" t="str">
        <x:v>M1</x:v>
      </x:c>
      <x:c r="E1738" s="11" t="str">
        <x:v>Western fire and heat</x:v>
      </x:c>
      <x:c r="F1738" s="11" t="str">
        <x:v>CM-HCG</x:v>
      </x:c>
      <x:c r="G1738" s="11" t="str">
        <x:v>Household collection group</x:v>
      </x:c>
      <x:c r="H1738" s="11" t="str">
        <x:v>BLK-08</x:v>
      </x:c>
      <x:c r="I1738" s="19" t="n">
        <x:v>48</x:v>
      </x:c>
      <x:c r="J1738" s="21" t="n">
        <x:v>3</x:v>
      </x:c>
      <x:c r="K1738" s="18" t="n">
        <x:f>'05 Cargo Register'!K394</x:f>
        <x:v>268.296</x:v>
      </x:c>
      <x:c r="L1738" s="18" t="n">
        <x:f>'05 Cargo Register'!N394</x:f>
        <x:v>42</x:v>
      </x:c>
      <x:c r="M1738" s="18" t="n">
        <x:f>'05 Cargo Register'!O394</x:f>
        <x:v>2142</x:v>
      </x:c>
      <x:c r="N1738" s="18" t="n">
        <x:f>J1738*K1738</x:f>
        <x:v>804.8879999999999</x:v>
      </x:c>
      <x:c r="O1738" s="18" t="n">
        <x:f>J1738*L1738</x:f>
        <x:v>126</x:v>
      </x:c>
      <x:c r="P1738" s="18" t="n">
        <x:f>J1738*M1738</x:f>
        <x:v>6426</x:v>
      </x:c>
      <x:c r="Q1738" s="22" t="n">
        <x:f>'01 Controls'!$E$25*'02 Cargo Classes'!$M$14</x:f>
        <x:v>0.1</x:v>
      </x:c>
      <x:c r="R1738" s="22" t="n">
        <x:f>'01 Controls'!$F$25*'02 Cargo Classes'!$N$14</x:f>
        <x:v>0</x:v>
      </x:c>
      <x:c r="S1738" s="22" t="n">
        <x:f>'01 Controls'!$G$25*'02 Cargo Classes'!$O$14</x:f>
        <x:v>0.9</x:v>
      </x:c>
      <x:c r="T1738" s="22" t="n">
        <x:f>'01 Controls'!$H$25*'02 Cargo Classes'!$P$14</x:f>
        <x:v>0</x:v>
      </x:c>
      <x:c r="U1738" s="22" t="n">
        <x:f>SUM(Q1738:T1738)</x:f>
        <x:v>1</x:v>
      </x:c>
      <x:c r="V1738" s="18" t="n">
        <x:f>IF(U1738=0,0,N1738*Q1738/U1738)</x:f>
        <x:v>80.4888</x:v>
      </x:c>
      <x:c r="W1738" s="18" t="n">
        <x:f>IF(U1738=0,0,P1738*Q1738/U1738)</x:f>
        <x:v>642.6</x:v>
      </x:c>
      <x:c r="X1738" s="18" t="n">
        <x:f>MAX(V1738,W1738*'01 Controls'!$E$12)</x:f>
        <x:v>160.65</x:v>
      </x:c>
      <x:c r="Y1738" s="18" t="n">
        <x:f>IF(U1738=0,0,N1738*R1738/U1738)</x:f>
        <x:v>0</x:v>
      </x:c>
      <x:c r="Z1738" s="18" t="n">
        <x:f>IF(U1738=0,0,P1738*R1738/U1738)</x:f>
        <x:v>0</x:v>
      </x:c>
      <x:c r="AA1738" s="18" t="n">
        <x:f>MAX(Y1738,Z1738*'01 Controls'!$E$13)</x:f>
        <x:v>0</x:v>
      </x:c>
      <x:c r="AB1738" s="18" t="n">
        <x:f>IF(U1738=0,0,N1738*S1738/U1738)</x:f>
        <x:v>724.3992</x:v>
      </x:c>
      <x:c r="AC1738" s="18" t="n">
        <x:f>IF(U1738=0,0,P1738*S1738/U1738)</x:f>
        <x:v>5783.400000000001</x:v>
      </x:c>
      <x:c r="AD1738" s="18" t="n">
        <x:f>MAX(AB1738,AC1738*'01 Controls'!$E$14)</x:f>
        <x:v>1156.68</x:v>
      </x:c>
      <x:c r="AE1738" s="18" t="n">
        <x:f>IF(U1738=0,0,N1738*T1738/U1738)</x:f>
        <x:v>0</x:v>
      </x:c>
      <x:c r="AF1738" s="18" t="n">
        <x:f>IF(U1738=0,0,P1738*T1738/U1738)</x:f>
        <x:v>0</x:v>
      </x:c>
      <x:c r="AG1738" s="18" t="n">
        <x:f>MAX(AE1738,AF1738*'01 Controls'!$E$15)</x:f>
        <x:v>0</x:v>
      </x:c>
      <x:c r="AH1738" s="18" t="n">
        <x:f>SUM(V1738,Y1738,AB1738,AE1738)</x:f>
        <x:v>804.8879999999999</x:v>
      </x:c>
      <x:c r="AI1738" s="18" t="n">
        <x:f>N1738-AH1738</x:f>
        <x:v>0</x:v>
      </x:c>
      <x:c r="AJ1738" s="18" t="n">
        <x:f>V1738*INDEX('07 Mode Capacity'!$P$6:$P$17,MATCH("AIR-"&amp;I1738,'07 Mode Capacity'!$C$6:$C$17,0))</x:f>
        <x:v>22.563880732915216</x:v>
      </x:c>
      <x:c r="AK1738" s="18" t="n">
        <x:f>Y1738*INDEX('07 Mode Capacity'!$P$6:$P$17,MATCH("OCEAN-"&amp;I1738,'07 Mode Capacity'!$C$6:$C$17,0))</x:f>
        <x:v>0</x:v>
      </x:c>
      <x:c r="AL1738" s="18" t="n">
        <x:f>AB1738*INDEX('07 Mode Capacity'!$P$6:$P$17,MATCH("LAND-"&amp;I1738,'07 Mode Capacity'!$C$6:$C$17,0))</x:f>
        <x:v>88.4113790380423</x:v>
      </x:c>
      <x:c r="AM1738" s="18" t="n">
        <x:f>AE1738*INDEX('07 Mode Capacity'!$P$6:$P$17,MATCH("INLAND-"&amp;I1738,'07 Mode Capacity'!$C$6:$C$17,0))</x:f>
        <x:v>0</x:v>
      </x:c>
      <x:c r="AN1738" s="18" t="n">
        <x:f>SUM(AJ1738:AM1738)</x:f>
        <x:v>110.9752597709575</x:v>
      </x:c>
      <x:c r="AO1738" s="17" t="n">
        <x:f>IF(N1738=0,1,AN1738/N1738)</x:f>
        <x:v>0.13787664839202166</x:v>
      </x:c>
      <x:c r="AP1738" s="11" t="str">
        <x:f>IF(AO1738&gt;='01 Controls'!$E$16,"PASS","FAIL")</x:f>
        <x:v>FAIL</x:v>
      </x:c>
      <x:c r="AQ1738" s="11" t="str">
        <x:v>UNQUANTIFIED</x:v>
      </x:c>
      <x:c r="AR1738" s="11" t="str">
        <x:v>Position-class planning record; serial item and receiver open</x:v>
      </x:c>
      <x:c r="AS1738" s="26"/>
      <x:c r="AT1738" s="26"/>
    </x:row>
    <x:row r="1739">
      <x:c r="C1739" s="11" t="str">
        <x:v>M1-CM-CTN-APL-45</x:v>
      </x:c>
      <x:c r="D1739" s="11" t="str">
        <x:v>M1</x:v>
      </x:c>
      <x:c r="E1739" s="11" t="str">
        <x:v>Western fire and heat</x:v>
      </x:c>
      <x:c r="F1739" s="11" t="str">
        <x:v>CM-CTN</x:v>
      </x:c>
      <x:c r="G1739" s="11" t="str">
        <x:v>Continuity transfer-node group</x:v>
      </x:c>
      <x:c r="H1739" s="11" t="str">
        <x:v>APL-45</x:v>
      </x:c>
      <x:c r="I1739" s="19" t="n">
        <x:v>24</x:v>
      </x:c>
      <x:c r="J1739" s="21" t="n">
        <x:v>3</x:v>
      </x:c>
      <x:c r="K1739" s="18" t="n">
        <x:f>'05 Cargo Register'!K395</x:f>
        <x:v>189.546</x:v>
      </x:c>
      <x:c r="L1739" s="18" t="n">
        <x:f>'05 Cargo Register'!N395</x:f>
        <x:v>50</x:v>
      </x:c>
      <x:c r="M1739" s="18" t="n">
        <x:f>'05 Cargo Register'!O395</x:f>
        <x:v>375</x:v>
      </x:c>
      <x:c r="N1739" s="18" t="n">
        <x:f>J1739*K1739</x:f>
        <x:v>568.6379999999999</x:v>
      </x:c>
      <x:c r="O1739" s="18" t="n">
        <x:f>J1739*L1739</x:f>
        <x:v>150</x:v>
      </x:c>
      <x:c r="P1739" s="18" t="n">
        <x:f>J1739*M1739</x:f>
        <x:v>1125</x:v>
      </x:c>
      <x:c r="Q1739" s="22" t="n">
        <x:f>'01 Controls'!$E$25*'02 Cargo Classes'!$M$6</x:f>
        <x:v>0.30000000000000004</x:v>
      </x:c>
      <x:c r="R1739" s="22" t="n">
        <x:f>'01 Controls'!$F$25*'02 Cargo Classes'!$N$6</x:f>
        <x:v>0</x:v>
      </x:c>
      <x:c r="S1739" s="22" t="n">
        <x:f>'01 Controls'!$G$25*'02 Cargo Classes'!$O$6</x:f>
        <x:v>0.9</x:v>
      </x:c>
      <x:c r="T1739" s="22" t="n">
        <x:f>'01 Controls'!$H$25*'02 Cargo Classes'!$P$6</x:f>
        <x:v>0</x:v>
      </x:c>
      <x:c r="U1739" s="22" t="n">
        <x:f>SUM(Q1739:T1739)</x:f>
        <x:v>1.2000000000000002</x:v>
      </x:c>
      <x:c r="V1739" s="18" t="n">
        <x:f>IF(U1739=0,0,N1739*Q1739/U1739)</x:f>
        <x:v>142.15949999999998</x:v>
      </x:c>
      <x:c r="W1739" s="18" t="n">
        <x:f>IF(U1739=0,0,P1739*Q1739/U1739)</x:f>
        <x:v>281.25</x:v>
      </x:c>
      <x:c r="X1739" s="18" t="n">
        <x:f>MAX(V1739,W1739*'01 Controls'!$E$12)</x:f>
        <x:v>142.15949999999998</x:v>
      </x:c>
      <x:c r="Y1739" s="18" t="n">
        <x:f>IF(U1739=0,0,N1739*R1739/U1739)</x:f>
        <x:v>0</x:v>
      </x:c>
      <x:c r="Z1739" s="18" t="n">
        <x:f>IF(U1739=0,0,P1739*R1739/U1739)</x:f>
        <x:v>0</x:v>
      </x:c>
      <x:c r="AA1739" s="18" t="n">
        <x:f>MAX(Y1739,Z1739*'01 Controls'!$E$13)</x:f>
        <x:v>0</x:v>
      </x:c>
      <x:c r="AB1739" s="18" t="n">
        <x:f>IF(U1739=0,0,N1739*S1739/U1739)</x:f>
        <x:v>426.4784999999999</x:v>
      </x:c>
      <x:c r="AC1739" s="18" t="n">
        <x:f>IF(U1739=0,0,P1739*S1739/U1739)</x:f>
        <x:v>843.7499999999999</x:v>
      </x:c>
      <x:c r="AD1739" s="18" t="n">
        <x:f>MAX(AB1739,AC1739*'01 Controls'!$E$14)</x:f>
        <x:v>426.4784999999999</x:v>
      </x:c>
      <x:c r="AE1739" s="18" t="n">
        <x:f>IF(U1739=0,0,N1739*T1739/U1739)</x:f>
        <x:v>0</x:v>
      </x:c>
      <x:c r="AF1739" s="18" t="n">
        <x:f>IF(U1739=0,0,P1739*T1739/U1739)</x:f>
        <x:v>0</x:v>
      </x:c>
      <x:c r="AG1739" s="18" t="n">
        <x:f>MAX(AE1739,AF1739*'01 Controls'!$E$15)</x:f>
        <x:v>0</x:v>
      </x:c>
      <x:c r="AH1739" s="18" t="n">
        <x:f>SUM(V1739,Y1739,AB1739,AE1739)</x:f>
        <x:v>568.6379999999999</x:v>
      </x:c>
      <x:c r="AI1739" s="18" t="n">
        <x:f>N1739-AH1739</x:f>
        <x:v>0</x:v>
      </x:c>
      <x:c r="AJ1739" s="18" t="n">
        <x:f>V1739*INDEX('07 Mode Capacity'!$P$6:$P$17,MATCH("AIR-"&amp;I1739,'07 Mode Capacity'!$C$6:$C$17,0))</x:f>
        <x:v>28.846162426939767</x:v>
      </x:c>
      <x:c r="AK1739" s="18" t="n">
        <x:f>Y1739*INDEX('07 Mode Capacity'!$P$6:$P$17,MATCH("OCEAN-"&amp;I1739,'07 Mode Capacity'!$C$6:$C$17,0))</x:f>
        <x:v>0</x:v>
      </x:c>
      <x:c r="AL1739" s="18" t="n">
        <x:f>AB1739*INDEX('07 Mode Capacity'!$P$6:$P$17,MATCH("LAND-"&amp;I1739,'07 Mode Capacity'!$C$6:$C$17,0))</x:f>
        <x:v>163.1284204225573</x:v>
      </x:c>
      <x:c r="AM1739" s="18" t="n">
        <x:f>AE1739*INDEX('07 Mode Capacity'!$P$6:$P$17,MATCH("INLAND-"&amp;I1739,'07 Mode Capacity'!$C$6:$C$17,0))</x:f>
        <x:v>0</x:v>
      </x:c>
      <x:c r="AN1739" s="18" t="n">
        <x:f>SUM(AJ1739:AM1739)</x:f>
        <x:v>191.97458284949707</x:v>
      </x:c>
      <x:c r="AO1739" s="17" t="n">
        <x:f>IF(N1739=0,1,AN1739/N1739)</x:f>
        <x:v>0.33760421014687214</x:v>
      </x:c>
      <x:c r="AP1739" s="11" t="str">
        <x:f>IF(AO1739&gt;='01 Controls'!$E$16,"PASS","FAIL")</x:f>
        <x:v>FAIL</x:v>
      </x:c>
      <x:c r="AQ1739" s="11" t="str">
        <x:v>UNQUANTIFIED</x:v>
      </x:c>
      <x:c r="AR1739" s="11" t="str">
        <x:v>Position-class planning record; serial item and receiver open</x:v>
      </x:c>
      <x:c r="AS1739" s="26"/>
      <x:c r="AT1739" s="26"/>
    </x:row>
    <x:row r="1740">
      <x:c r="C1740" s="11" t="str">
        <x:v>M1-CM-CTN-ISO-18</x:v>
      </x:c>
      <x:c r="D1740" s="11" t="str">
        <x:v>M1</x:v>
      </x:c>
      <x:c r="E1740" s="11" t="str">
        <x:v>Western fire and heat</x:v>
      </x:c>
      <x:c r="F1740" s="11" t="str">
        <x:v>CM-CTN</x:v>
      </x:c>
      <x:c r="G1740" s="11" t="str">
        <x:v>Continuity transfer-node group</x:v>
      </x:c>
      <x:c r="H1740" s="11" t="str">
        <x:v>ISO-18</x:v>
      </x:c>
      <x:c r="I1740" s="19" t="n">
        <x:v>48</x:v>
      </x:c>
      <x:c r="J1740" s="21" t="n">
        <x:v>3</x:v>
      </x:c>
      <x:c r="K1740" s="18" t="n">
        <x:f>'05 Cargo Register'!K396</x:f>
        <x:v>379.092</x:v>
      </x:c>
      <x:c r="L1740" s="18" t="n">
        <x:f>'05 Cargo Register'!N396</x:f>
        <x:v>25</x:v>
      </x:c>
      <x:c r="M1740" s="18" t="n">
        <x:f>'05 Cargo Register'!O396</x:f>
        <x:v>660</x:v>
      </x:c>
      <x:c r="N1740" s="18" t="n">
        <x:f>J1740*K1740</x:f>
        <x:v>1137.2759999999998</x:v>
      </x:c>
      <x:c r="O1740" s="18" t="n">
        <x:f>J1740*L1740</x:f>
        <x:v>75</x:v>
      </x:c>
      <x:c r="P1740" s="18" t="n">
        <x:f>J1740*M1740</x:f>
        <x:v>1980</x:v>
      </x:c>
      <x:c r="Q1740" s="22" t="n">
        <x:f>'01 Controls'!$E$25*'02 Cargo Classes'!$M$7</x:f>
        <x:v>0.020000000000000004</x:v>
      </x:c>
      <x:c r="R1740" s="22" t="n">
        <x:f>'01 Controls'!$F$25*'02 Cargo Classes'!$N$7</x:f>
        <x:v>0</x:v>
      </x:c>
      <x:c r="S1740" s="22" t="n">
        <x:f>'01 Controls'!$G$25*'02 Cargo Classes'!$O$7</x:f>
        <x:v>1.08</x:v>
      </x:c>
      <x:c r="T1740" s="22" t="n">
        <x:f>'01 Controls'!$H$25*'02 Cargo Classes'!$P$7</x:f>
        <x:v>0</x:v>
      </x:c>
      <x:c r="U1740" s="22" t="n">
        <x:f>SUM(Q1740:T1740)</x:f>
        <x:v>1.1</x:v>
      </x:c>
      <x:c r="V1740" s="18" t="n">
        <x:f>IF(U1740=0,0,N1740*Q1740/U1740)</x:f>
        <x:v>20.677745454545455</x:v>
      </x:c>
      <x:c r="W1740" s="18" t="n">
        <x:f>IF(U1740=0,0,P1740*Q1740/U1740)</x:f>
        <x:v>36.00000000000001</x:v>
      </x:c>
      <x:c r="X1740" s="18" t="n">
        <x:f>MAX(V1740,W1740*'01 Controls'!$E$12)</x:f>
        <x:v>20.677745454545455</x:v>
      </x:c>
      <x:c r="Y1740" s="18" t="n">
        <x:f>IF(U1740=0,0,N1740*R1740/U1740)</x:f>
        <x:v>0</x:v>
      </x:c>
      <x:c r="Z1740" s="18" t="n">
        <x:f>IF(U1740=0,0,P1740*R1740/U1740)</x:f>
        <x:v>0</x:v>
      </x:c>
      <x:c r="AA1740" s="18" t="n">
        <x:f>MAX(Y1740,Z1740*'01 Controls'!$E$13)</x:f>
        <x:v>0</x:v>
      </x:c>
      <x:c r="AB1740" s="18" t="n">
        <x:f>IF(U1740=0,0,N1740*S1740/U1740)</x:f>
        <x:v>1116.5982545454542</x:v>
      </x:c>
      <x:c r="AC1740" s="18" t="n">
        <x:f>IF(U1740=0,0,P1740*S1740/U1740)</x:f>
        <x:v>1944</x:v>
      </x:c>
      <x:c r="AD1740" s="18" t="n">
        <x:f>MAX(AB1740,AC1740*'01 Controls'!$E$14)</x:f>
        <x:v>1116.5982545454542</x:v>
      </x:c>
      <x:c r="AE1740" s="18" t="n">
        <x:f>IF(U1740=0,0,N1740*T1740/U1740)</x:f>
        <x:v>0</x:v>
      </x:c>
      <x:c r="AF1740" s="18" t="n">
        <x:f>IF(U1740=0,0,P1740*T1740/U1740)</x:f>
        <x:v>0</x:v>
      </x:c>
      <x:c r="AG1740" s="18" t="n">
        <x:f>MAX(AE1740,AF1740*'01 Controls'!$E$15)</x:f>
        <x:v>0</x:v>
      </x:c>
      <x:c r="AH1740" s="18" t="n">
        <x:f>SUM(V1740,Y1740,AB1740,AE1740)</x:f>
        <x:v>1137.2759999999996</x:v>
      </x:c>
      <x:c r="AI1740" s="18" t="n">
        <x:f>N1740-AH1740</x:f>
        <x:v>2.2737367544323206e-13</x:v>
      </x:c>
      <x:c r="AJ1740" s="18" t="n">
        <x:f>V1740*INDEX('07 Mode Capacity'!$P$6:$P$17,MATCH("AIR-"&amp;I1740,'07 Mode Capacity'!$C$6:$C$17,0))</x:f>
        <x:v>5.7967093839384285</x:v>
      </x:c>
      <x:c r="AK1740" s="18" t="n">
        <x:f>Y1740*INDEX('07 Mode Capacity'!$P$6:$P$17,MATCH("OCEAN-"&amp;I1740,'07 Mode Capacity'!$C$6:$C$17,0))</x:f>
        <x:v>0</x:v>
      </x:c>
      <x:c r="AL1740" s="18" t="n">
        <x:f>AB1740*INDEX('07 Mode Capacity'!$P$6:$P$17,MATCH("LAND-"&amp;I1740,'07 Mode Capacity'!$C$6:$C$17,0))</x:f>
        <x:v>136.27843807093464</x:v>
      </x:c>
      <x:c r="AM1740" s="18" t="n">
        <x:f>AE1740*INDEX('07 Mode Capacity'!$P$6:$P$17,MATCH("INLAND-"&amp;I1740,'07 Mode Capacity'!$C$6:$C$17,0))</x:f>
        <x:v>0</x:v>
      </x:c>
      <x:c r="AN1740" s="18" t="n">
        <x:f>SUM(AJ1740:AM1740)</x:f>
        <x:v>142.07514745487308</x:v>
      </x:c>
      <x:c r="AO1740" s="17" t="n">
        <x:f>IF(N1740=0,1,AN1740/N1740)</x:f>
        <x:v>0.12492582931045156</x:v>
      </x:c>
      <x:c r="AP1740" s="11" t="str">
        <x:f>IF(AO1740&gt;='01 Controls'!$E$16,"PASS","FAIL")</x:f>
        <x:v>FAIL</x:v>
      </x:c>
      <x:c r="AQ1740" s="11" t="str">
        <x:v>UNQUANTIFIED</x:v>
      </x:c>
      <x:c r="AR1740" s="11" t="str">
        <x:v>Position-class planning record; serial item and receiver open</x:v>
      </x:c>
      <x:c r="AS1740" s="26"/>
      <x:c r="AT1740" s="26"/>
    </x:row>
    <x:row r="1741">
      <x:c r="C1741" s="11" t="str">
        <x:v>M1-CM-CTN-COL-12</x:v>
      </x:c>
      <x:c r="D1741" s="11" t="str">
        <x:v>M1</x:v>
      </x:c>
      <x:c r="E1741" s="11" t="str">
        <x:v>Western fire and heat</x:v>
      </x:c>
      <x:c r="F1741" s="11" t="str">
        <x:v>CM-CTN</x:v>
      </x:c>
      <x:c r="G1741" s="11" t="str">
        <x:v>Continuity transfer-node group</x:v>
      </x:c>
      <x:c r="H1741" s="11" t="str">
        <x:v>COL-12</x:v>
      </x:c>
      <x:c r="I1741" s="19" t="n">
        <x:v>24</x:v>
      </x:c>
      <x:c r="J1741" s="21" t="n">
        <x:v>3</x:v>
      </x:c>
      <x:c r="K1741" s="18" t="n">
        <x:f>'05 Cargo Register'!K397</x:f>
        <x:v>94.773</x:v>
      </x:c>
      <x:c r="L1741" s="18" t="n">
        <x:f>'05 Cargo Register'!N397</x:f>
        <x:v>10</x:v>
      </x:c>
      <x:c r="M1741" s="18" t="n">
        <x:f>'05 Cargo Register'!O397</x:f>
        <x:v>264</x:v>
      </x:c>
      <x:c r="N1741" s="18" t="n">
        <x:f>J1741*K1741</x:f>
        <x:v>284.31899999999996</x:v>
      </x:c>
      <x:c r="O1741" s="18" t="n">
        <x:f>J1741*L1741</x:f>
        <x:v>30</x:v>
      </x:c>
      <x:c r="P1741" s="18" t="n">
        <x:f>J1741*M1741</x:f>
        <x:v>792</x:v>
      </x:c>
      <x:c r="Q1741" s="22" t="n">
        <x:f>'01 Controls'!$E$25*'02 Cargo Classes'!$M$8</x:f>
        <x:v>0.2</x:v>
      </x:c>
      <x:c r="R1741" s="22" t="n">
        <x:f>'01 Controls'!$F$25*'02 Cargo Classes'!$N$8</x:f>
        <x:v>0</x:v>
      </x:c>
      <x:c r="S1741" s="22" t="n">
        <x:f>'01 Controls'!$G$25*'02 Cargo Classes'!$O$8</x:f>
        <x:v>1.08</x:v>
      </x:c>
      <x:c r="T1741" s="22" t="n">
        <x:f>'01 Controls'!$H$25*'02 Cargo Classes'!$P$8</x:f>
        <x:v>0</x:v>
      </x:c>
      <x:c r="U1741" s="22" t="n">
        <x:f>SUM(Q1741:T1741)</x:f>
        <x:v>1.28</x:v>
      </x:c>
      <x:c r="V1741" s="18" t="n">
        <x:f>IF(U1741=0,0,N1741*Q1741/U1741)</x:f>
        <x:v>44.424843749999994</x:v>
      </x:c>
      <x:c r="W1741" s="18" t="n">
        <x:f>IF(U1741=0,0,P1741*Q1741/U1741)</x:f>
        <x:v>123.75</x:v>
      </x:c>
      <x:c r="X1741" s="18" t="n">
        <x:f>MAX(V1741,W1741*'01 Controls'!$E$12)</x:f>
        <x:v>44.424843749999994</x:v>
      </x:c>
      <x:c r="Y1741" s="18" t="n">
        <x:f>IF(U1741=0,0,N1741*R1741/U1741)</x:f>
        <x:v>0</x:v>
      </x:c>
      <x:c r="Z1741" s="18" t="n">
        <x:f>IF(U1741=0,0,P1741*R1741/U1741)</x:f>
        <x:v>0</x:v>
      </x:c>
      <x:c r="AA1741" s="18" t="n">
        <x:f>MAX(Y1741,Z1741*'01 Controls'!$E$13)</x:f>
        <x:v>0</x:v>
      </x:c>
      <x:c r="AB1741" s="18" t="n">
        <x:f>IF(U1741=0,0,N1741*S1741/U1741)</x:f>
        <x:v>239.89415624999995</x:v>
      </x:c>
      <x:c r="AC1741" s="18" t="n">
        <x:f>IF(U1741=0,0,P1741*S1741/U1741)</x:f>
        <x:v>668.25</x:v>
      </x:c>
      <x:c r="AD1741" s="18" t="n">
        <x:f>MAX(AB1741,AC1741*'01 Controls'!$E$14)</x:f>
        <x:v>239.89415624999995</x:v>
      </x:c>
      <x:c r="AE1741" s="18" t="n">
        <x:f>IF(U1741=0,0,N1741*T1741/U1741)</x:f>
        <x:v>0</x:v>
      </x:c>
      <x:c r="AF1741" s="18" t="n">
        <x:f>IF(U1741=0,0,P1741*T1741/U1741)</x:f>
        <x:v>0</x:v>
      </x:c>
      <x:c r="AG1741" s="18" t="n">
        <x:f>MAX(AE1741,AF1741*'01 Controls'!$E$15)</x:f>
        <x:v>0</x:v>
      </x:c>
      <x:c r="AH1741" s="18" t="n">
        <x:f>SUM(V1741,Y1741,AB1741,AE1741)</x:f>
        <x:v>284.31899999999996</x:v>
      </x:c>
      <x:c r="AI1741" s="18" t="n">
        <x:f>N1741-AH1741</x:f>
        <x:v>0</x:v>
      </x:c>
      <x:c r="AJ1741" s="18" t="n">
        <x:f>V1741*INDEX('07 Mode Capacity'!$P$6:$P$17,MATCH("AIR-"&amp;I1741,'07 Mode Capacity'!$C$6:$C$17,0))</x:f>
        <x:v>9.014425758418676</x:v>
      </x:c>
      <x:c r="AK1741" s="18" t="n">
        <x:f>Y1741*INDEX('07 Mode Capacity'!$P$6:$P$17,MATCH("OCEAN-"&amp;I1741,'07 Mode Capacity'!$C$6:$C$17,0))</x:f>
        <x:v>0</x:v>
      </x:c>
      <x:c r="AL1741" s="18" t="n">
        <x:f>AB1741*INDEX('07 Mode Capacity'!$P$6:$P$17,MATCH("LAND-"&amp;I1741,'07 Mode Capacity'!$C$6:$C$17,0))</x:f>
        <x:v>91.75973648768849</x:v>
      </x:c>
      <x:c r="AM1741" s="18" t="n">
        <x:f>AE1741*INDEX('07 Mode Capacity'!$P$6:$P$17,MATCH("INLAND-"&amp;I1741,'07 Mode Capacity'!$C$6:$C$17,0))</x:f>
        <x:v>0</x:v>
      </x:c>
      <x:c r="AN1741" s="18" t="n">
        <x:f>SUM(AJ1741:AM1741)</x:f>
        <x:v>100.77416224610717</x:v>
      </x:c>
      <x:c r="AO1741" s="17" t="n">
        <x:f>IF(N1741=0,1,AN1741/N1741)</x:f>
        <x:v>0.35444047793537253</x:v>
      </x:c>
      <x:c r="AP1741" s="11" t="str">
        <x:f>IF(AO1741&gt;='01 Controls'!$E$16,"PASS","FAIL")</x:f>
        <x:v>FAIL</x:v>
      </x:c>
      <x:c r="AQ1741" s="11" t="str">
        <x:v>UNQUANTIFIED</x:v>
      </x:c>
      <x:c r="AR1741" s="11" t="str">
        <x:v>Position-class planning record; serial item and receiver open</x:v>
      </x:c>
      <x:c r="AS1741" s="26"/>
      <x:c r="AT1741" s="26"/>
    </x:row>
    <x:row r="1742">
      <x:c r="C1742" s="11" t="str">
        <x:v>M1-CM-CTN-BAT-22</x:v>
      </x:c>
      <x:c r="D1742" s="11" t="str">
        <x:v>M1</x:v>
      </x:c>
      <x:c r="E1742" s="11" t="str">
        <x:v>Western fire and heat</x:v>
      </x:c>
      <x:c r="F1742" s="11" t="str">
        <x:v>CM-CTN</x:v>
      </x:c>
      <x:c r="G1742" s="11" t="str">
        <x:v>Continuity transfer-node group</x:v>
      </x:c>
      <x:c r="H1742" s="11" t="str">
        <x:v>BAT-22</x:v>
      </x:c>
      <x:c r="I1742" s="19" t="n">
        <x:v>48</x:v>
      </x:c>
      <x:c r="J1742" s="21" t="n">
        <x:v>3</x:v>
      </x:c>
      <x:c r="K1742" s="18" t="n">
        <x:f>'05 Cargo Register'!K398</x:f>
        <x:v>142.15949999999998</x:v>
      </x:c>
      <x:c r="L1742" s="18" t="n">
        <x:f>'05 Cargo Register'!N398</x:f>
        <x:v>9</x:v>
      </x:c>
      <x:c r="M1742" s="18" t="n">
        <x:f>'05 Cargo Register'!O398</x:f>
        <x:v>237.60000000000002</x:v>
      </x:c>
      <x:c r="N1742" s="18" t="n">
        <x:f>J1742*K1742</x:f>
        <x:v>426.47849999999994</x:v>
      </x:c>
      <x:c r="O1742" s="18" t="n">
        <x:f>J1742*L1742</x:f>
        <x:v>27</x:v>
      </x:c>
      <x:c r="P1742" s="18" t="n">
        <x:f>J1742*M1742</x:f>
        <x:v>712.8000000000001</x:v>
      </x:c>
      <x:c r="Q1742" s="22" t="n">
        <x:f>'01 Controls'!$E$25*'02 Cargo Classes'!$M$9</x:f>
        <x:v>0</x:v>
      </x:c>
      <x:c r="R1742" s="22" t="n">
        <x:f>'01 Controls'!$F$25*'02 Cargo Classes'!$N$9</x:f>
        <x:v>0</x:v>
      </x:c>
      <x:c r="S1742" s="22" t="n">
        <x:f>'01 Controls'!$G$25*'02 Cargo Classes'!$O$9</x:f>
        <x:v>0.9</x:v>
      </x:c>
      <x:c r="T1742" s="22" t="n">
        <x:f>'01 Controls'!$H$25*'02 Cargo Classes'!$P$9</x:f>
        <x:v>0</x:v>
      </x:c>
      <x:c r="U1742" s="22" t="n">
        <x:f>SUM(Q1742:T1742)</x:f>
        <x:v>0.9</x:v>
      </x:c>
      <x:c r="V1742" s="18" t="n">
        <x:f>IF(U1742=0,0,N1742*Q1742/U1742)</x:f>
        <x:v>0</x:v>
      </x:c>
      <x:c r="W1742" s="18" t="n">
        <x:f>IF(U1742=0,0,P1742*Q1742/U1742)</x:f>
        <x:v>0</x:v>
      </x:c>
      <x:c r="X1742" s="18" t="n">
        <x:f>MAX(V1742,W1742*'01 Controls'!$E$12)</x:f>
        <x:v>0</x:v>
      </x:c>
      <x:c r="Y1742" s="18" t="n">
        <x:f>IF(U1742=0,0,N1742*R1742/U1742)</x:f>
        <x:v>0</x:v>
      </x:c>
      <x:c r="Z1742" s="18" t="n">
        <x:f>IF(U1742=0,0,P1742*R1742/U1742)</x:f>
        <x:v>0</x:v>
      </x:c>
      <x:c r="AA1742" s="18" t="n">
        <x:f>MAX(Y1742,Z1742*'01 Controls'!$E$13)</x:f>
        <x:v>0</x:v>
      </x:c>
      <x:c r="AB1742" s="18" t="n">
        <x:f>IF(U1742=0,0,N1742*S1742/U1742)</x:f>
        <x:v>426.47849999999994</x:v>
      </x:c>
      <x:c r="AC1742" s="18" t="n">
        <x:f>IF(U1742=0,0,P1742*S1742/U1742)</x:f>
        <x:v>712.8000000000001</x:v>
      </x:c>
      <x:c r="AD1742" s="18" t="n">
        <x:f>MAX(AB1742,AC1742*'01 Controls'!$E$14)</x:f>
        <x:v>426.47849999999994</x:v>
      </x:c>
      <x:c r="AE1742" s="18" t="n">
        <x:f>IF(U1742=0,0,N1742*T1742/U1742)</x:f>
        <x:v>0</x:v>
      </x:c>
      <x:c r="AF1742" s="18" t="n">
        <x:f>IF(U1742=0,0,P1742*T1742/U1742)</x:f>
        <x:v>0</x:v>
      </x:c>
      <x:c r="AG1742" s="18" t="n">
        <x:f>MAX(AE1742,AF1742*'01 Controls'!$E$15)</x:f>
        <x:v>0</x:v>
      </x:c>
      <x:c r="AH1742" s="18" t="n">
        <x:f>SUM(V1742,Y1742,AB1742,AE1742)</x:f>
        <x:v>426.47849999999994</x:v>
      </x:c>
      <x:c r="AI1742" s="18" t="n">
        <x:f>N1742-AH1742</x:f>
        <x:v>0</x:v>
      </x:c>
      <x:c r="AJ1742" s="18" t="n">
        <x:f>V1742*INDEX('07 Mode Capacity'!$P$6:$P$17,MATCH("AIR-"&amp;I1742,'07 Mode Capacity'!$C$6:$C$17,0))</x:f>
        <x:v>0</x:v>
      </x:c>
      <x:c r="AK1742" s="18" t="n">
        <x:f>Y1742*INDEX('07 Mode Capacity'!$P$6:$P$17,MATCH("OCEAN-"&amp;I1742,'07 Mode Capacity'!$C$6:$C$17,0))</x:f>
        <x:v>0</x:v>
      </x:c>
      <x:c r="AL1742" s="18" t="n">
        <x:f>AB1742*INDEX('07 Mode Capacity'!$P$6:$P$17,MATCH("LAND-"&amp;I1742,'07 Mode Capacity'!$C$6:$C$17,0))</x:f>
        <x:v>52.05079231875977</x:v>
      </x:c>
      <x:c r="AM1742" s="18" t="n">
        <x:f>AE1742*INDEX('07 Mode Capacity'!$P$6:$P$17,MATCH("INLAND-"&amp;I1742,'07 Mode Capacity'!$C$6:$C$17,0))</x:f>
        <x:v>0</x:v>
      </x:c>
      <x:c r="AN1742" s="18" t="n">
        <x:f>SUM(AJ1742:AM1742)</x:f>
        <x:v>52.05079231875977</x:v>
      </x:c>
      <x:c r="AO1742" s="17" t="n">
        <x:f>IF(N1742=0,1,AN1742/N1742)</x:f>
        <x:v>0.1220478695145471</x:v>
      </x:c>
      <x:c r="AP1742" s="11" t="str">
        <x:f>IF(AO1742&gt;='01 Controls'!$E$16,"PASS","FAIL")</x:f>
        <x:v>FAIL</x:v>
      </x:c>
      <x:c r="AQ1742" s="11" t="str">
        <x:v>UNQUANTIFIED</x:v>
      </x:c>
      <x:c r="AR1742" s="11" t="str">
        <x:v>Position-class planning record; serial item and receiver open</x:v>
      </x:c>
      <x:c r="AS1742" s="26"/>
      <x:c r="AT1742" s="26"/>
    </x:row>
    <x:row r="1743">
      <x:c r="C1743" s="11" t="str">
        <x:v>M1-CM-CTN-TNK-20</x:v>
      </x:c>
      <x:c r="D1743" s="11" t="str">
        <x:v>M1</x:v>
      </x:c>
      <x:c r="E1743" s="11" t="str">
        <x:v>Western fire and heat</x:v>
      </x:c>
      <x:c r="F1743" s="11" t="str">
        <x:v>CM-CTN</x:v>
      </x:c>
      <x:c r="G1743" s="11" t="str">
        <x:v>Continuity transfer-node group</x:v>
      </x:c>
      <x:c r="H1743" s="11" t="str">
        <x:v>TNK-20</x:v>
      </x:c>
      <x:c r="I1743" s="19" t="n">
        <x:v>48</x:v>
      </x:c>
      <x:c r="J1743" s="21" t="n">
        <x:v>3</x:v>
      </x:c>
      <x:c r="K1743" s="18" t="n">
        <x:f>'05 Cargo Register'!K399</x:f>
        <x:v>94.773</x:v>
      </x:c>
      <x:c r="L1743" s="18" t="n">
        <x:f>'05 Cargo Register'!N399</x:f>
        <x:v>6</x:v>
      </x:c>
      <x:c r="M1743" s="18" t="n">
        <x:f>'05 Cargo Register'!O399</x:f>
        <x:v>127.5</x:v>
      </x:c>
      <x:c r="N1743" s="18" t="n">
        <x:f>J1743*K1743</x:f>
        <x:v>284.31899999999996</x:v>
      </x:c>
      <x:c r="O1743" s="18" t="n">
        <x:f>J1743*L1743</x:f>
        <x:v>18</x:v>
      </x:c>
      <x:c r="P1743" s="18" t="n">
        <x:f>J1743*M1743</x:f>
        <x:v>382.5</x:v>
      </x:c>
      <x:c r="Q1743" s="22" t="n">
        <x:f>'01 Controls'!$E$25*'02 Cargo Classes'!$M$10</x:f>
        <x:v>0</x:v>
      </x:c>
      <x:c r="R1743" s="22" t="n">
        <x:f>'01 Controls'!$F$25*'02 Cargo Classes'!$N$10</x:f>
        <x:v>0</x:v>
      </x:c>
      <x:c r="S1743" s="22" t="n">
        <x:f>'01 Controls'!$G$25*'02 Cargo Classes'!$O$10</x:f>
        <x:v>0.9</x:v>
      </x:c>
      <x:c r="T1743" s="22" t="n">
        <x:f>'01 Controls'!$H$25*'02 Cargo Classes'!$P$10</x:f>
        <x:v>0</x:v>
      </x:c>
      <x:c r="U1743" s="22" t="n">
        <x:f>SUM(Q1743:T1743)</x:f>
        <x:v>0.9</x:v>
      </x:c>
      <x:c r="V1743" s="18" t="n">
        <x:f>IF(U1743=0,0,N1743*Q1743/U1743)</x:f>
        <x:v>0</x:v>
      </x:c>
      <x:c r="W1743" s="18" t="n">
        <x:f>IF(U1743=0,0,P1743*Q1743/U1743)</x:f>
        <x:v>0</x:v>
      </x:c>
      <x:c r="X1743" s="18" t="n">
        <x:f>MAX(V1743,W1743*'01 Controls'!$E$12)</x:f>
        <x:v>0</x:v>
      </x:c>
      <x:c r="Y1743" s="18" t="n">
        <x:f>IF(U1743=0,0,N1743*R1743/U1743)</x:f>
        <x:v>0</x:v>
      </x:c>
      <x:c r="Z1743" s="18" t="n">
        <x:f>IF(U1743=0,0,P1743*R1743/U1743)</x:f>
        <x:v>0</x:v>
      </x:c>
      <x:c r="AA1743" s="18" t="n">
        <x:f>MAX(Y1743,Z1743*'01 Controls'!$E$13)</x:f>
        <x:v>0</x:v>
      </x:c>
      <x:c r="AB1743" s="18" t="n">
        <x:f>IF(U1743=0,0,N1743*S1743/U1743)</x:f>
        <x:v>284.31899999999996</x:v>
      </x:c>
      <x:c r="AC1743" s="18" t="n">
        <x:f>IF(U1743=0,0,P1743*S1743/U1743)</x:f>
        <x:v>382.5</x:v>
      </x:c>
      <x:c r="AD1743" s="18" t="n">
        <x:f>MAX(AB1743,AC1743*'01 Controls'!$E$14)</x:f>
        <x:v>284.31899999999996</x:v>
      </x:c>
      <x:c r="AE1743" s="18" t="n">
        <x:f>IF(U1743=0,0,N1743*T1743/U1743)</x:f>
        <x:v>0</x:v>
      </x:c>
      <x:c r="AF1743" s="18" t="n">
        <x:f>IF(U1743=0,0,P1743*T1743/U1743)</x:f>
        <x:v>0</x:v>
      </x:c>
      <x:c r="AG1743" s="18" t="n">
        <x:f>MAX(AE1743,AF1743*'01 Controls'!$E$15)</x:f>
        <x:v>0</x:v>
      </x:c>
      <x:c r="AH1743" s="18" t="n">
        <x:f>SUM(V1743,Y1743,AB1743,AE1743)</x:f>
        <x:v>284.31899999999996</x:v>
      </x:c>
      <x:c r="AI1743" s="18" t="n">
        <x:f>N1743-AH1743</x:f>
        <x:v>0</x:v>
      </x:c>
      <x:c r="AJ1743" s="18" t="n">
        <x:f>V1743*INDEX('07 Mode Capacity'!$P$6:$P$17,MATCH("AIR-"&amp;I1743,'07 Mode Capacity'!$C$6:$C$17,0))</x:f>
        <x:v>0</x:v>
      </x:c>
      <x:c r="AK1743" s="18" t="n">
        <x:f>Y1743*INDEX('07 Mode Capacity'!$P$6:$P$17,MATCH("OCEAN-"&amp;I1743,'07 Mode Capacity'!$C$6:$C$17,0))</x:f>
        <x:v>0</x:v>
      </x:c>
      <x:c r="AL1743" s="18" t="n">
        <x:f>AB1743*INDEX('07 Mode Capacity'!$P$6:$P$17,MATCH("LAND-"&amp;I1743,'07 Mode Capacity'!$C$6:$C$17,0))</x:f>
        <x:v>34.70052821250651</x:v>
      </x:c>
      <x:c r="AM1743" s="18" t="n">
        <x:f>AE1743*INDEX('07 Mode Capacity'!$P$6:$P$17,MATCH("INLAND-"&amp;I1743,'07 Mode Capacity'!$C$6:$C$17,0))</x:f>
        <x:v>0</x:v>
      </x:c>
      <x:c r="AN1743" s="18" t="n">
        <x:f>SUM(AJ1743:AM1743)</x:f>
        <x:v>34.70052821250651</x:v>
      </x:c>
      <x:c r="AO1743" s="17" t="n">
        <x:f>IF(N1743=0,1,AN1743/N1743)</x:f>
        <x:v>0.1220478695145471</x:v>
      </x:c>
      <x:c r="AP1743" s="11" t="str">
        <x:f>IF(AO1743&gt;='01 Controls'!$E$16,"PASS","FAIL")</x:f>
        <x:v>FAIL</x:v>
      </x:c>
      <x:c r="AQ1743" s="11" t="str">
        <x:v>UNQUANTIFIED</x:v>
      </x:c>
      <x:c r="AR1743" s="11" t="str">
        <x:v>Position-class planning record; serial item and receiver open</x:v>
      </x:c>
      <x:c r="AS1743" s="26"/>
      <x:c r="AT1743" s="26"/>
    </x:row>
    <x:row r="1744">
      <x:c r="C1744" s="11" t="str">
        <x:v>M1-CM-CTN-FLR-24</x:v>
      </x:c>
      <x:c r="D1744" s="11" t="str">
        <x:v>M1</x:v>
      </x:c>
      <x:c r="E1744" s="11" t="str">
        <x:v>Western fire and heat</x:v>
      </x:c>
      <x:c r="F1744" s="11" t="str">
        <x:v>CM-CTN</x:v>
      </x:c>
      <x:c r="G1744" s="11" t="str">
        <x:v>Continuity transfer-node group</x:v>
      </x:c>
      <x:c r="H1744" s="11" t="str">
        <x:v>FLR-24</x:v>
      </x:c>
      <x:c r="I1744" s="19" t="n">
        <x:v>48</x:v>
      </x:c>
      <x:c r="J1744" s="21" t="n">
        <x:v>3</x:v>
      </x:c>
      <x:c r="K1744" s="18" t="n">
        <x:f>'05 Cargo Register'!K400</x:f>
        <x:v>189.546</x:v>
      </x:c>
      <x:c r="L1744" s="18" t="n">
        <x:f>'05 Cargo Register'!N400</x:f>
        <x:v>10</x:v>
      </x:c>
      <x:c r="M1744" s="18" t="n">
        <x:f>'05 Cargo Register'!O400</x:f>
        <x:v>320</x:v>
      </x:c>
      <x:c r="N1744" s="18" t="n">
        <x:f>J1744*K1744</x:f>
        <x:v>568.6379999999999</x:v>
      </x:c>
      <x:c r="O1744" s="18" t="n">
        <x:f>J1744*L1744</x:f>
        <x:v>30</x:v>
      </x:c>
      <x:c r="P1744" s="18" t="n">
        <x:f>J1744*M1744</x:f>
        <x:v>960</x:v>
      </x:c>
      <x:c r="Q1744" s="22" t="n">
        <x:f>'01 Controls'!$E$25*'02 Cargo Classes'!$M$11</x:f>
        <x:v>0</x:v>
      </x:c>
      <x:c r="R1744" s="22" t="n">
        <x:f>'01 Controls'!$F$25*'02 Cargo Classes'!$N$11</x:f>
        <x:v>0</x:v>
      </x:c>
      <x:c r="S1744" s="22" t="n">
        <x:f>'01 Controls'!$G$25*'02 Cargo Classes'!$O$11</x:f>
        <x:v>0.9</x:v>
      </x:c>
      <x:c r="T1744" s="22" t="n">
        <x:f>'01 Controls'!$H$25*'02 Cargo Classes'!$P$11</x:f>
        <x:v>0</x:v>
      </x:c>
      <x:c r="U1744" s="22" t="n">
        <x:f>SUM(Q1744:T1744)</x:f>
        <x:v>0.9</x:v>
      </x:c>
      <x:c r="V1744" s="18" t="n">
        <x:f>IF(U1744=0,0,N1744*Q1744/U1744)</x:f>
        <x:v>0</x:v>
      </x:c>
      <x:c r="W1744" s="18" t="n">
        <x:f>IF(U1744=0,0,P1744*Q1744/U1744)</x:f>
        <x:v>0</x:v>
      </x:c>
      <x:c r="X1744" s="18" t="n">
        <x:f>MAX(V1744,W1744*'01 Controls'!$E$12)</x:f>
        <x:v>0</x:v>
      </x:c>
      <x:c r="Y1744" s="18" t="n">
        <x:f>IF(U1744=0,0,N1744*R1744/U1744)</x:f>
        <x:v>0</x:v>
      </x:c>
      <x:c r="Z1744" s="18" t="n">
        <x:f>IF(U1744=0,0,P1744*R1744/U1744)</x:f>
        <x:v>0</x:v>
      </x:c>
      <x:c r="AA1744" s="18" t="n">
        <x:f>MAX(Y1744,Z1744*'01 Controls'!$E$13)</x:f>
        <x:v>0</x:v>
      </x:c>
      <x:c r="AB1744" s="18" t="n">
        <x:f>IF(U1744=0,0,N1744*S1744/U1744)</x:f>
        <x:v>568.6379999999999</x:v>
      </x:c>
      <x:c r="AC1744" s="18" t="n">
        <x:f>IF(U1744=0,0,P1744*S1744/U1744)</x:f>
        <x:v>960</x:v>
      </x:c>
      <x:c r="AD1744" s="18" t="n">
        <x:f>MAX(AB1744,AC1744*'01 Controls'!$E$14)</x:f>
        <x:v>568.6379999999999</x:v>
      </x:c>
      <x:c r="AE1744" s="18" t="n">
        <x:f>IF(U1744=0,0,N1744*T1744/U1744)</x:f>
        <x:v>0</x:v>
      </x:c>
      <x:c r="AF1744" s="18" t="n">
        <x:f>IF(U1744=0,0,P1744*T1744/U1744)</x:f>
        <x:v>0</x:v>
      </x:c>
      <x:c r="AG1744" s="18" t="n">
        <x:f>MAX(AE1744,AF1744*'01 Controls'!$E$15)</x:f>
        <x:v>0</x:v>
      </x:c>
      <x:c r="AH1744" s="18" t="n">
        <x:f>SUM(V1744,Y1744,AB1744,AE1744)</x:f>
        <x:v>568.6379999999999</x:v>
      </x:c>
      <x:c r="AI1744" s="18" t="n">
        <x:f>N1744-AH1744</x:f>
        <x:v>0</x:v>
      </x:c>
      <x:c r="AJ1744" s="18" t="n">
        <x:f>V1744*INDEX('07 Mode Capacity'!$P$6:$P$17,MATCH("AIR-"&amp;I1744,'07 Mode Capacity'!$C$6:$C$17,0))</x:f>
        <x:v>0</x:v>
      </x:c>
      <x:c r="AK1744" s="18" t="n">
        <x:f>Y1744*INDEX('07 Mode Capacity'!$P$6:$P$17,MATCH("OCEAN-"&amp;I1744,'07 Mode Capacity'!$C$6:$C$17,0))</x:f>
        <x:v>0</x:v>
      </x:c>
      <x:c r="AL1744" s="18" t="n">
        <x:f>AB1744*INDEX('07 Mode Capacity'!$P$6:$P$17,MATCH("LAND-"&amp;I1744,'07 Mode Capacity'!$C$6:$C$17,0))</x:f>
        <x:v>69.40105642501302</x:v>
      </x:c>
      <x:c r="AM1744" s="18" t="n">
        <x:f>AE1744*INDEX('07 Mode Capacity'!$P$6:$P$17,MATCH("INLAND-"&amp;I1744,'07 Mode Capacity'!$C$6:$C$17,0))</x:f>
        <x:v>0</x:v>
      </x:c>
      <x:c r="AN1744" s="18" t="n">
        <x:f>SUM(AJ1744:AM1744)</x:f>
        <x:v>69.40105642501302</x:v>
      </x:c>
      <x:c r="AO1744" s="17" t="n">
        <x:f>IF(N1744=0,1,AN1744/N1744)</x:f>
        <x:v>0.1220478695145471</x:v>
      </x:c>
      <x:c r="AP1744" s="11" t="str">
        <x:f>IF(AO1744&gt;='01 Controls'!$E$16,"PASS","FAIL")</x:f>
        <x:v>FAIL</x:v>
      </x:c>
      <x:c r="AQ1744" s="11" t="str">
        <x:v>UNQUANTIFIED</x:v>
      </x:c>
      <x:c r="AR1744" s="11" t="str">
        <x:v>Position-class planning record; serial item and receiver open</x:v>
      </x:c>
      <x:c r="AS1744" s="26"/>
      <x:c r="AT1744" s="26"/>
    </x:row>
    <x:row r="1745">
      <x:c r="C1745" s="11" t="str">
        <x:v>M1-CM-CTN-ROL-30</x:v>
      </x:c>
      <x:c r="D1745" s="11" t="str">
        <x:v>M1</x:v>
      </x:c>
      <x:c r="E1745" s="11" t="str">
        <x:v>Western fire and heat</x:v>
      </x:c>
      <x:c r="F1745" s="11" t="str">
        <x:v>CM-CTN</x:v>
      </x:c>
      <x:c r="G1745" s="11" t="str">
        <x:v>Continuity transfer-node group</x:v>
      </x:c>
      <x:c r="H1745" s="11" t="str">
        <x:v>ROL-30</x:v>
      </x:c>
      <x:c r="I1745" s="19" t="n">
        <x:v>48</x:v>
      </x:c>
      <x:c r="J1745" s="21" t="n">
        <x:v>3</x:v>
      </x:c>
      <x:c r="K1745" s="18" t="n">
        <x:f>'05 Cargo Register'!K401</x:f>
        <x:v>995.1164999999999</x:v>
      </x:c>
      <x:c r="L1745" s="18" t="n">
        <x:f>'05 Cargo Register'!N401</x:f>
        <x:v>42</x:v>
      </x:c>
      <x:c r="M1745" s="18" t="n">
        <x:f>'05 Cargo Register'!O401</x:f>
        <x:v>2677.5</x:v>
      </x:c>
      <x:c r="N1745" s="18" t="n">
        <x:f>J1745*K1745</x:f>
        <x:v>2985.3494999999994</x:v>
      </x:c>
      <x:c r="O1745" s="18" t="n">
        <x:f>J1745*L1745</x:f>
        <x:v>126</x:v>
      </x:c>
      <x:c r="P1745" s="18" t="n">
        <x:f>J1745*M1745</x:f>
        <x:v>8032.5</x:v>
      </x:c>
      <x:c r="Q1745" s="22" t="n">
        <x:f>'01 Controls'!$E$25*'02 Cargo Classes'!$M$12</x:f>
        <x:v>0</x:v>
      </x:c>
      <x:c r="R1745" s="22" t="n">
        <x:f>'01 Controls'!$F$25*'02 Cargo Classes'!$N$12</x:f>
        <x:v>0</x:v>
      </x:c>
      <x:c r="S1745" s="22" t="n">
        <x:f>'01 Controls'!$G$25*'02 Cargo Classes'!$O$12</x:f>
        <x:v>1.35</x:v>
      </x:c>
      <x:c r="T1745" s="22" t="n">
        <x:f>'01 Controls'!$H$25*'02 Cargo Classes'!$P$12</x:f>
        <x:v>0</x:v>
      </x:c>
      <x:c r="U1745" s="22" t="n">
        <x:f>SUM(Q1745:T1745)</x:f>
        <x:v>1.35</x:v>
      </x:c>
      <x:c r="V1745" s="18" t="n">
        <x:f>IF(U1745=0,0,N1745*Q1745/U1745)</x:f>
        <x:v>0</x:v>
      </x:c>
      <x:c r="W1745" s="18" t="n">
        <x:f>IF(U1745=0,0,P1745*Q1745/U1745)</x:f>
        <x:v>0</x:v>
      </x:c>
      <x:c r="X1745" s="18" t="n">
        <x:f>MAX(V1745,W1745*'01 Controls'!$E$12)</x:f>
        <x:v>0</x:v>
      </x:c>
      <x:c r="Y1745" s="18" t="n">
        <x:f>IF(U1745=0,0,N1745*R1745/U1745)</x:f>
        <x:v>0</x:v>
      </x:c>
      <x:c r="Z1745" s="18" t="n">
        <x:f>IF(U1745=0,0,P1745*R1745/U1745)</x:f>
        <x:v>0</x:v>
      </x:c>
      <x:c r="AA1745" s="18" t="n">
        <x:f>MAX(Y1745,Z1745*'01 Controls'!$E$13)</x:f>
        <x:v>0</x:v>
      </x:c>
      <x:c r="AB1745" s="18" t="n">
        <x:f>IF(U1745=0,0,N1745*S1745/U1745)</x:f>
        <x:v>2985.3494999999994</x:v>
      </x:c>
      <x:c r="AC1745" s="18" t="n">
        <x:f>IF(U1745=0,0,P1745*S1745/U1745)</x:f>
        <x:v>8032.499999999999</x:v>
      </x:c>
      <x:c r="AD1745" s="18" t="n">
        <x:f>MAX(AB1745,AC1745*'01 Controls'!$E$14)</x:f>
        <x:v>2985.3494999999994</x:v>
      </x:c>
      <x:c r="AE1745" s="18" t="n">
        <x:f>IF(U1745=0,0,N1745*T1745/U1745)</x:f>
        <x:v>0</x:v>
      </x:c>
      <x:c r="AF1745" s="18" t="n">
        <x:f>IF(U1745=0,0,P1745*T1745/U1745)</x:f>
        <x:v>0</x:v>
      </x:c>
      <x:c r="AG1745" s="18" t="n">
        <x:f>MAX(AE1745,AF1745*'01 Controls'!$E$15)</x:f>
        <x:v>0</x:v>
      </x:c>
      <x:c r="AH1745" s="18" t="n">
        <x:f>SUM(V1745,Y1745,AB1745,AE1745)</x:f>
        <x:v>2985.3494999999994</x:v>
      </x:c>
      <x:c r="AI1745" s="18" t="n">
        <x:f>N1745-AH1745</x:f>
        <x:v>0</x:v>
      </x:c>
      <x:c r="AJ1745" s="18" t="n">
        <x:f>V1745*INDEX('07 Mode Capacity'!$P$6:$P$17,MATCH("AIR-"&amp;I1745,'07 Mode Capacity'!$C$6:$C$17,0))</x:f>
        <x:v>0</x:v>
      </x:c>
      <x:c r="AK1745" s="18" t="n">
        <x:f>Y1745*INDEX('07 Mode Capacity'!$P$6:$P$17,MATCH("OCEAN-"&amp;I1745,'07 Mode Capacity'!$C$6:$C$17,0))</x:f>
        <x:v>0</x:v>
      </x:c>
      <x:c r="AL1745" s="18" t="n">
        <x:f>AB1745*INDEX('07 Mode Capacity'!$P$6:$P$17,MATCH("LAND-"&amp;I1745,'07 Mode Capacity'!$C$6:$C$17,0))</x:f>
        <x:v>364.3555462313183</x:v>
      </x:c>
      <x:c r="AM1745" s="18" t="n">
        <x:f>AE1745*INDEX('07 Mode Capacity'!$P$6:$P$17,MATCH("INLAND-"&amp;I1745,'07 Mode Capacity'!$C$6:$C$17,0))</x:f>
        <x:v>0</x:v>
      </x:c>
      <x:c r="AN1745" s="18" t="n">
        <x:f>SUM(AJ1745:AM1745)</x:f>
        <x:v>364.3555462313183</x:v>
      </x:c>
      <x:c r="AO1745" s="17" t="n">
        <x:f>IF(N1745=0,1,AN1745/N1745)</x:f>
        <x:v>0.12204786951454709</x:v>
      </x:c>
      <x:c r="AP1745" s="11" t="str">
        <x:f>IF(AO1745&gt;='01 Controls'!$E$16,"PASS","FAIL")</x:f>
        <x:v>FAIL</x:v>
      </x:c>
      <x:c r="AQ1745" s="11" t="str">
        <x:v>UNQUANTIFIED</x:v>
      </x:c>
      <x:c r="AR1745" s="11" t="str">
        <x:v>Position-class planning record; serial item and receiver open</x:v>
      </x:c>
      <x:c r="AS1745" s="26"/>
      <x:c r="AT1745" s="26"/>
    </x:row>
    <x:row r="1746">
      <x:c r="C1746" s="11" t="str">
        <x:v>M1-CM-CTN-LIN-18</x:v>
      </x:c>
      <x:c r="D1746" s="11" t="str">
        <x:v>M1</x:v>
      </x:c>
      <x:c r="E1746" s="11" t="str">
        <x:v>Western fire and heat</x:v>
      </x:c>
      <x:c r="F1746" s="11" t="str">
        <x:v>CM-CTN</x:v>
      </x:c>
      <x:c r="G1746" s="11" t="str">
        <x:v>Continuity transfer-node group</x:v>
      </x:c>
      <x:c r="H1746" s="11" t="str">
        <x:v>LIN-18</x:v>
      </x:c>
      <x:c r="I1746" s="19" t="n">
        <x:v>72</x:v>
      </x:c>
      <x:c r="J1746" s="21" t="n">
        <x:v>3</x:v>
      </x:c>
      <x:c r="K1746" s="18" t="n">
        <x:f>'05 Cargo Register'!K402</x:f>
        <x:v>94.773</x:v>
      </x:c>
      <x:c r="L1746" s="18" t="n">
        <x:f>'05 Cargo Register'!N402</x:f>
        <x:v>7</x:v>
      </x:c>
      <x:c r="M1746" s="18" t="n">
        <x:f>'05 Cargo Register'!O402</x:f>
        <x:v>308</x:v>
      </x:c>
      <x:c r="N1746" s="18" t="n">
        <x:f>J1746*K1746</x:f>
        <x:v>284.31899999999996</x:v>
      </x:c>
      <x:c r="O1746" s="18" t="n">
        <x:f>J1746*L1746</x:f>
        <x:v>21</x:v>
      </x:c>
      <x:c r="P1746" s="18" t="n">
        <x:f>J1746*M1746</x:f>
        <x:v>924</x:v>
      </x:c>
      <x:c r="Q1746" s="22" t="n">
        <x:f>'01 Controls'!$E$25*'02 Cargo Classes'!$M$13</x:f>
        <x:v>0</x:v>
      </x:c>
      <x:c r="R1746" s="22" t="n">
        <x:f>'01 Controls'!$F$25*'02 Cargo Classes'!$N$13</x:f>
        <x:v>0</x:v>
      </x:c>
      <x:c r="S1746" s="22" t="n">
        <x:f>'01 Controls'!$G$25*'02 Cargo Classes'!$O$13</x:f>
        <x:v>0.9</x:v>
      </x:c>
      <x:c r="T1746" s="22" t="n">
        <x:f>'01 Controls'!$H$25*'02 Cargo Classes'!$P$13</x:f>
        <x:v>0</x:v>
      </x:c>
      <x:c r="U1746" s="22" t="n">
        <x:f>SUM(Q1746:T1746)</x:f>
        <x:v>0.9</x:v>
      </x:c>
      <x:c r="V1746" s="18" t="n">
        <x:f>IF(U1746=0,0,N1746*Q1746/U1746)</x:f>
        <x:v>0</x:v>
      </x:c>
      <x:c r="W1746" s="18" t="n">
        <x:f>IF(U1746=0,0,P1746*Q1746/U1746)</x:f>
        <x:v>0</x:v>
      </x:c>
      <x:c r="X1746" s="18" t="n">
        <x:f>MAX(V1746,W1746*'01 Controls'!$E$12)</x:f>
        <x:v>0</x:v>
      </x:c>
      <x:c r="Y1746" s="18" t="n">
        <x:f>IF(U1746=0,0,N1746*R1746/U1746)</x:f>
        <x:v>0</x:v>
      </x:c>
      <x:c r="Z1746" s="18" t="n">
        <x:f>IF(U1746=0,0,P1746*R1746/U1746)</x:f>
        <x:v>0</x:v>
      </x:c>
      <x:c r="AA1746" s="18" t="n">
        <x:f>MAX(Y1746,Z1746*'01 Controls'!$E$13)</x:f>
        <x:v>0</x:v>
      </x:c>
      <x:c r="AB1746" s="18" t="n">
        <x:f>IF(U1746=0,0,N1746*S1746/U1746)</x:f>
        <x:v>284.31899999999996</x:v>
      </x:c>
      <x:c r="AC1746" s="18" t="n">
        <x:f>IF(U1746=0,0,P1746*S1746/U1746)</x:f>
        <x:v>924</x:v>
      </x:c>
      <x:c r="AD1746" s="18" t="n">
        <x:f>MAX(AB1746,AC1746*'01 Controls'!$E$14)</x:f>
        <x:v>284.31899999999996</x:v>
      </x:c>
      <x:c r="AE1746" s="18" t="n">
        <x:f>IF(U1746=0,0,N1746*T1746/U1746)</x:f>
        <x:v>0</x:v>
      </x:c>
      <x:c r="AF1746" s="18" t="n">
        <x:f>IF(U1746=0,0,P1746*T1746/U1746)</x:f>
        <x:v>0</x:v>
      </x:c>
      <x:c r="AG1746" s="18" t="n">
        <x:f>MAX(AE1746,AF1746*'01 Controls'!$E$15)</x:f>
        <x:v>0</x:v>
      </x:c>
      <x:c r="AH1746" s="18" t="n">
        <x:f>SUM(V1746,Y1746,AB1746,AE1746)</x:f>
        <x:v>284.31899999999996</x:v>
      </x:c>
      <x:c r="AI1746" s="18" t="n">
        <x:f>N1746-AH1746</x:f>
        <x:v>0</x:v>
      </x:c>
      <x:c r="AJ1746" s="18" t="n">
        <x:f>V1746*INDEX('07 Mode Capacity'!$P$6:$P$17,MATCH("AIR-"&amp;I1746,'07 Mode Capacity'!$C$6:$C$17,0))</x:f>
        <x:v>0</x:v>
      </x:c>
      <x:c r="AK1746" s="18" t="n">
        <x:f>Y1746*INDEX('07 Mode Capacity'!$P$6:$P$17,MATCH("OCEAN-"&amp;I1746,'07 Mode Capacity'!$C$6:$C$17,0))</x:f>
        <x:v>0</x:v>
      </x:c>
      <x:c r="AL1746" s="18" t="n">
        <x:f>AB1746*INDEX('07 Mode Capacity'!$P$6:$P$17,MATCH("LAND-"&amp;I1746,'07 Mode Capacity'!$C$6:$C$17,0))</x:f>
        <x:v>203.29099209927222</x:v>
      </x:c>
      <x:c r="AM1746" s="18" t="n">
        <x:f>AE1746*INDEX('07 Mode Capacity'!$P$6:$P$17,MATCH("INLAND-"&amp;I1746,'07 Mode Capacity'!$C$6:$C$17,0))</x:f>
        <x:v>0</x:v>
      </x:c>
      <x:c r="AN1746" s="18" t="n">
        <x:f>SUM(AJ1746:AM1746)</x:f>
        <x:v>203.29099209927222</x:v>
      </x:c>
      <x:c r="AO1746" s="17" t="n">
        <x:f>IF(N1746=0,1,AN1746/N1746)</x:f>
        <x:v>0.7150102247801668</x:v>
      </x:c>
      <x:c r="AP1746" s="11" t="str">
        <x:f>IF(AO1746&gt;='01 Controls'!$E$16,"PASS","FAIL")</x:f>
        <x:v>FAIL</x:v>
      </x:c>
      <x:c r="AQ1746" s="11" t="str">
        <x:v>UNQUANTIFIED</x:v>
      </x:c>
      <x:c r="AR1746" s="11" t="str">
        <x:v>Position-class planning record; serial item and receiver open</x:v>
      </x:c>
      <x:c r="AS1746" s="26"/>
      <x:c r="AT1746" s="26"/>
    </x:row>
    <x:row r="1747">
      <x:c r="C1747" s="11" t="str">
        <x:v>M1-CM-CTN-BLK-08</x:v>
      </x:c>
      <x:c r="D1747" s="11" t="str">
        <x:v>M1</x:v>
      </x:c>
      <x:c r="E1747" s="11" t="str">
        <x:v>Western fire and heat</x:v>
      </x:c>
      <x:c r="F1747" s="11" t="str">
        <x:v>CM-CTN</x:v>
      </x:c>
      <x:c r="G1747" s="11" t="str">
        <x:v>Continuity transfer-node group</x:v>
      </x:c>
      <x:c r="H1747" s="11" t="str">
        <x:v>BLK-08</x:v>
      </x:c>
      <x:c r="I1747" s="19" t="n">
        <x:v>48</x:v>
      </x:c>
      <x:c r="J1747" s="21" t="n">
        <x:v>3</x:v>
      </x:c>
      <x:c r="K1747" s="18" t="n">
        <x:f>'05 Cargo Register'!K403</x:f>
        <x:v>189.546</x:v>
      </x:c>
      <x:c r="L1747" s="18" t="n">
        <x:f>'05 Cargo Register'!N403</x:f>
        <x:v>30</x:v>
      </x:c>
      <x:c r="M1747" s="18" t="n">
        <x:f>'05 Cargo Register'!O403</x:f>
        <x:v>1530</x:v>
      </x:c>
      <x:c r="N1747" s="18" t="n">
        <x:f>J1747*K1747</x:f>
        <x:v>568.6379999999999</x:v>
      </x:c>
      <x:c r="O1747" s="18" t="n">
        <x:f>J1747*L1747</x:f>
        <x:v>90</x:v>
      </x:c>
      <x:c r="P1747" s="18" t="n">
        <x:f>J1747*M1747</x:f>
        <x:v>4590</x:v>
      </x:c>
      <x:c r="Q1747" s="22" t="n">
        <x:f>'01 Controls'!$E$25*'02 Cargo Classes'!$M$14</x:f>
        <x:v>0.1</x:v>
      </x:c>
      <x:c r="R1747" s="22" t="n">
        <x:f>'01 Controls'!$F$25*'02 Cargo Classes'!$N$14</x:f>
        <x:v>0</x:v>
      </x:c>
      <x:c r="S1747" s="22" t="n">
        <x:f>'01 Controls'!$G$25*'02 Cargo Classes'!$O$14</x:f>
        <x:v>0.9</x:v>
      </x:c>
      <x:c r="T1747" s="22" t="n">
        <x:f>'01 Controls'!$H$25*'02 Cargo Classes'!$P$14</x:f>
        <x:v>0</x:v>
      </x:c>
      <x:c r="U1747" s="22" t="n">
        <x:f>SUM(Q1747:T1747)</x:f>
        <x:v>1</x:v>
      </x:c>
      <x:c r="V1747" s="18" t="n">
        <x:f>IF(U1747=0,0,N1747*Q1747/U1747)</x:f>
        <x:v>56.8638</x:v>
      </x:c>
      <x:c r="W1747" s="18" t="n">
        <x:f>IF(U1747=0,0,P1747*Q1747/U1747)</x:f>
        <x:v>459</x:v>
      </x:c>
      <x:c r="X1747" s="18" t="n">
        <x:f>MAX(V1747,W1747*'01 Controls'!$E$12)</x:f>
        <x:v>114.75</x:v>
      </x:c>
      <x:c r="Y1747" s="18" t="n">
        <x:f>IF(U1747=0,0,N1747*R1747/U1747)</x:f>
        <x:v>0</x:v>
      </x:c>
      <x:c r="Z1747" s="18" t="n">
        <x:f>IF(U1747=0,0,P1747*R1747/U1747)</x:f>
        <x:v>0</x:v>
      </x:c>
      <x:c r="AA1747" s="18" t="n">
        <x:f>MAX(Y1747,Z1747*'01 Controls'!$E$13)</x:f>
        <x:v>0</x:v>
      </x:c>
      <x:c r="AB1747" s="18" t="n">
        <x:f>IF(U1747=0,0,N1747*S1747/U1747)</x:f>
        <x:v>511.77419999999995</x:v>
      </x:c>
      <x:c r="AC1747" s="18" t="n">
        <x:f>IF(U1747=0,0,P1747*S1747/U1747)</x:f>
        <x:v>4131</x:v>
      </x:c>
      <x:c r="AD1747" s="18" t="n">
        <x:f>MAX(AB1747,AC1747*'01 Controls'!$E$14)</x:f>
        <x:v>826.2</x:v>
      </x:c>
      <x:c r="AE1747" s="18" t="n">
        <x:f>IF(U1747=0,0,N1747*T1747/U1747)</x:f>
        <x:v>0</x:v>
      </x:c>
      <x:c r="AF1747" s="18" t="n">
        <x:f>IF(U1747=0,0,P1747*T1747/U1747)</x:f>
        <x:v>0</x:v>
      </x:c>
      <x:c r="AG1747" s="18" t="n">
        <x:f>MAX(AE1747,AF1747*'01 Controls'!$E$15)</x:f>
        <x:v>0</x:v>
      </x:c>
      <x:c r="AH1747" s="18" t="n">
        <x:f>SUM(V1747,Y1747,AB1747,AE1747)</x:f>
        <x:v>568.6379999999999</x:v>
      </x:c>
      <x:c r="AI1747" s="18" t="n">
        <x:f>N1747-AH1747</x:f>
        <x:v>0</x:v>
      </x:c>
      <x:c r="AJ1747" s="18" t="n">
        <x:f>V1747*INDEX('07 Mode Capacity'!$P$6:$P$17,MATCH("AIR-"&amp;I1747,'07 Mode Capacity'!$C$6:$C$17,0))</x:f>
        <x:v>15.940950805830678</x:v>
      </x:c>
      <x:c r="AK1747" s="18" t="n">
        <x:f>Y1747*INDEX('07 Mode Capacity'!$P$6:$P$17,MATCH("OCEAN-"&amp;I1747,'07 Mode Capacity'!$C$6:$C$17,0))</x:f>
        <x:v>0</x:v>
      </x:c>
      <x:c r="AL1747" s="18" t="n">
        <x:f>AB1747*INDEX('07 Mode Capacity'!$P$6:$P$17,MATCH("LAND-"&amp;I1747,'07 Mode Capacity'!$C$6:$C$17,0))</x:f>
        <x:v>62.46095078251172</x:v>
      </x:c>
      <x:c r="AM1747" s="18" t="n">
        <x:f>AE1747*INDEX('07 Mode Capacity'!$P$6:$P$17,MATCH("INLAND-"&amp;I1747,'07 Mode Capacity'!$C$6:$C$17,0))</x:f>
        <x:v>0</x:v>
      </x:c>
      <x:c r="AN1747" s="18" t="n">
        <x:f>SUM(AJ1747:AM1747)</x:f>
        <x:v>78.4019015883424</x:v>
      </x:c>
      <x:c r="AO1747" s="17" t="n">
        <x:f>IF(N1747=0,1,AN1747/N1747)</x:f>
        <x:v>0.13787664839202166</x:v>
      </x:c>
      <x:c r="AP1747" s="11" t="str">
        <x:f>IF(AO1747&gt;='01 Controls'!$E$16,"PASS","FAIL")</x:f>
        <x:v>FAIL</x:v>
      </x:c>
      <x:c r="AQ1747" s="11" t="str">
        <x:v>UNQUANTIFIED</x:v>
      </x:c>
      <x:c r="AR1747" s="11" t="str">
        <x:v>Position-class planning record; serial item and receiver open</x:v>
      </x:c>
      <x:c r="AS1747" s="26"/>
      <x:c r="AT1747" s="26"/>
    </x:row>
    <x:row r="1748">
      <x:c r="C1748" s="11" t="str">
        <x:v>M1-CM-RMG-APL-45</x:v>
      </x:c>
      <x:c r="D1748" s="11" t="str">
        <x:v>M1</x:v>
      </x:c>
      <x:c r="E1748" s="11" t="str">
        <x:v>Western fire and heat</x:v>
      </x:c>
      <x:c r="F1748" s="11" t="str">
        <x:v>CM-RMG</x:v>
      </x:c>
      <x:c r="G1748" s="11" t="str">
        <x:v>Civil road-mobility group</x:v>
      </x:c>
      <x:c r="H1748" s="11" t="str">
        <x:v>APL-45</x:v>
      </x:c>
      <x:c r="I1748" s="19" t="n">
        <x:v>24</x:v>
      </x:c>
      <x:c r="J1748" s="21" t="n">
        <x:v>4</x:v>
      </x:c>
      <x:c r="K1748" s="18" t="n">
        <x:f>'05 Cargo Register'!K404</x:f>
        <x:v>105</x:v>
      </x:c>
      <x:c r="L1748" s="18" t="n">
        <x:f>'05 Cargo Register'!N404</x:f>
        <x:v>28</x:v>
      </x:c>
      <x:c r="M1748" s="18" t="n">
        <x:f>'05 Cargo Register'!O404</x:f>
        <x:v>210</x:v>
      </x:c>
      <x:c r="N1748" s="18" t="n">
        <x:f>J1748*K1748</x:f>
        <x:v>420</x:v>
      </x:c>
      <x:c r="O1748" s="18" t="n">
        <x:f>J1748*L1748</x:f>
        <x:v>112</x:v>
      </x:c>
      <x:c r="P1748" s="18" t="n">
        <x:f>J1748*M1748</x:f>
        <x:v>840</x:v>
      </x:c>
      <x:c r="Q1748" s="22" t="n">
        <x:f>'01 Controls'!$E$25*'02 Cargo Classes'!$M$6</x:f>
        <x:v>0.30000000000000004</x:v>
      </x:c>
      <x:c r="R1748" s="22" t="n">
        <x:f>'01 Controls'!$F$25*'02 Cargo Classes'!$N$6</x:f>
        <x:v>0</x:v>
      </x:c>
      <x:c r="S1748" s="22" t="n">
        <x:f>'01 Controls'!$G$25*'02 Cargo Classes'!$O$6</x:f>
        <x:v>0.9</x:v>
      </x:c>
      <x:c r="T1748" s="22" t="n">
        <x:f>'01 Controls'!$H$25*'02 Cargo Classes'!$P$6</x:f>
        <x:v>0</x:v>
      </x:c>
      <x:c r="U1748" s="22" t="n">
        <x:f>SUM(Q1748:T1748)</x:f>
        <x:v>1.2000000000000002</x:v>
      </x:c>
      <x:c r="V1748" s="18" t="n">
        <x:f>IF(U1748=0,0,N1748*Q1748/U1748)</x:f>
        <x:v>105</x:v>
      </x:c>
      <x:c r="W1748" s="18" t="n">
        <x:f>IF(U1748=0,0,P1748*Q1748/U1748)</x:f>
        <x:v>210</x:v>
      </x:c>
      <x:c r="X1748" s="18" t="n">
        <x:f>MAX(V1748,W1748*'01 Controls'!$E$12)</x:f>
        <x:v>105</x:v>
      </x:c>
      <x:c r="Y1748" s="18" t="n">
        <x:f>IF(U1748=0,0,N1748*R1748/U1748)</x:f>
        <x:v>0</x:v>
      </x:c>
      <x:c r="Z1748" s="18" t="n">
        <x:f>IF(U1748=0,0,P1748*R1748/U1748)</x:f>
        <x:v>0</x:v>
      </x:c>
      <x:c r="AA1748" s="18" t="n">
        <x:f>MAX(Y1748,Z1748*'01 Controls'!$E$13)</x:f>
        <x:v>0</x:v>
      </x:c>
      <x:c r="AB1748" s="18" t="n">
        <x:f>IF(U1748=0,0,N1748*S1748/U1748)</x:f>
        <x:v>314.99999999999994</x:v>
      </x:c>
      <x:c r="AC1748" s="18" t="n">
        <x:f>IF(U1748=0,0,P1748*S1748/U1748)</x:f>
        <x:v>629.9999999999999</x:v>
      </x:c>
      <x:c r="AD1748" s="18" t="n">
        <x:f>MAX(AB1748,AC1748*'01 Controls'!$E$14)</x:f>
        <x:v>314.99999999999994</x:v>
      </x:c>
      <x:c r="AE1748" s="18" t="n">
        <x:f>IF(U1748=0,0,N1748*T1748/U1748)</x:f>
        <x:v>0</x:v>
      </x:c>
      <x:c r="AF1748" s="18" t="n">
        <x:f>IF(U1748=0,0,P1748*T1748/U1748)</x:f>
        <x:v>0</x:v>
      </x:c>
      <x:c r="AG1748" s="18" t="n">
        <x:f>MAX(AE1748,AF1748*'01 Controls'!$E$15)</x:f>
        <x:v>0</x:v>
      </x:c>
      <x:c r="AH1748" s="18" t="n">
        <x:f>SUM(V1748,Y1748,AB1748,AE1748)</x:f>
        <x:v>419.99999999999994</x:v>
      </x:c>
      <x:c r="AI1748" s="18" t="n">
        <x:f>N1748-AH1748</x:f>
        <x:v>5.684341886080802e-14</x:v>
      </x:c>
      <x:c r="AJ1748" s="18" t="n">
        <x:f>V1748*INDEX('07 Mode Capacity'!$P$6:$P$17,MATCH("AIR-"&amp;I1748,'07 Mode Capacity'!$C$6:$C$17,0))</x:f>
        <x:v>21.3059771230813</x:v>
      </x:c>
      <x:c r="AK1748" s="18" t="n">
        <x:f>Y1748*INDEX('07 Mode Capacity'!$P$6:$P$17,MATCH("OCEAN-"&amp;I1748,'07 Mode Capacity'!$C$6:$C$17,0))</x:f>
        <x:v>0</x:v>
      </x:c>
      <x:c r="AL1748" s="18" t="n">
        <x:f>AB1748*INDEX('07 Mode Capacity'!$P$6:$P$17,MATCH("LAND-"&amp;I1748,'07 Mode Capacity'!$C$6:$C$17,0))</x:f>
        <x:v>120.48779113860499</x:v>
      </x:c>
      <x:c r="AM1748" s="18" t="n">
        <x:f>AE1748*INDEX('07 Mode Capacity'!$P$6:$P$17,MATCH("INLAND-"&amp;I1748,'07 Mode Capacity'!$C$6:$C$17,0))</x:f>
        <x:v>0</x:v>
      </x:c>
      <x:c r="AN1748" s="18" t="n">
        <x:f>SUM(AJ1748:AM1748)</x:f>
        <x:v>141.7937682616863</x:v>
      </x:c>
      <x:c r="AO1748" s="17" t="n">
        <x:f>IF(N1748=0,1,AN1748/N1748)</x:f>
        <x:v>0.33760421014687214</x:v>
      </x:c>
      <x:c r="AP1748" s="11" t="str">
        <x:f>IF(AO1748&gt;='01 Controls'!$E$16,"PASS","FAIL")</x:f>
        <x:v>FAIL</x:v>
      </x:c>
      <x:c r="AQ1748" s="11" t="str">
        <x:v>UNQUANTIFIED</x:v>
      </x:c>
      <x:c r="AR1748" s="11" t="str">
        <x:v>Position-class planning record; serial item and receiver open</x:v>
      </x:c>
      <x:c r="AS1748" s="26"/>
      <x:c r="AT1748" s="26"/>
    </x:row>
    <x:row r="1749">
      <x:c r="C1749" s="11" t="str">
        <x:v>M1-CM-RMG-ISO-18</x:v>
      </x:c>
      <x:c r="D1749" s="11" t="str">
        <x:v>M1</x:v>
      </x:c>
      <x:c r="E1749" s="11" t="str">
        <x:v>Western fire and heat</x:v>
      </x:c>
      <x:c r="F1749" s="11" t="str">
        <x:v>CM-RMG</x:v>
      </x:c>
      <x:c r="G1749" s="11" t="str">
        <x:v>Civil road-mobility group</x:v>
      </x:c>
      <x:c r="H1749" s="11" t="str">
        <x:v>ISO-18</x:v>
      </x:c>
      <x:c r="I1749" s="19" t="n">
        <x:v>48</x:v>
      </x:c>
      <x:c r="J1749" s="21" t="n">
        <x:v>4</x:v>
      </x:c>
      <x:c r="K1749" s="18" t="n">
        <x:f>'05 Cargo Register'!K405</x:f>
        <x:v>262.5</x:v>
      </x:c>
      <x:c r="L1749" s="18" t="n">
        <x:f>'05 Cargo Register'!N405</x:f>
        <x:v>18</x:v>
      </x:c>
      <x:c r="M1749" s="18" t="n">
        <x:f>'05 Cargo Register'!O405</x:f>
        <x:v>475.20000000000005</x:v>
      </x:c>
      <x:c r="N1749" s="18" t="n">
        <x:f>J1749*K1749</x:f>
        <x:v>1050</x:v>
      </x:c>
      <x:c r="O1749" s="18" t="n">
        <x:f>J1749*L1749</x:f>
        <x:v>72</x:v>
      </x:c>
      <x:c r="P1749" s="18" t="n">
        <x:f>J1749*M1749</x:f>
        <x:v>1900.8000000000002</x:v>
      </x:c>
      <x:c r="Q1749" s="22" t="n">
        <x:f>'01 Controls'!$E$25*'02 Cargo Classes'!$M$7</x:f>
        <x:v>0.020000000000000004</x:v>
      </x:c>
      <x:c r="R1749" s="22" t="n">
        <x:f>'01 Controls'!$F$25*'02 Cargo Classes'!$N$7</x:f>
        <x:v>0</x:v>
      </x:c>
      <x:c r="S1749" s="22" t="n">
        <x:f>'01 Controls'!$G$25*'02 Cargo Classes'!$O$7</x:f>
        <x:v>1.08</x:v>
      </x:c>
      <x:c r="T1749" s="22" t="n">
        <x:f>'01 Controls'!$H$25*'02 Cargo Classes'!$P$7</x:f>
        <x:v>0</x:v>
      </x:c>
      <x:c r="U1749" s="22" t="n">
        <x:f>SUM(Q1749:T1749)</x:f>
        <x:v>1.1</x:v>
      </x:c>
      <x:c r="V1749" s="18" t="n">
        <x:f>IF(U1749=0,0,N1749*Q1749/U1749)</x:f>
        <x:v>19.090909090909093</x:v>
      </x:c>
      <x:c r="W1749" s="18" t="n">
        <x:f>IF(U1749=0,0,P1749*Q1749/U1749)</x:f>
        <x:v>34.56000000000001</x:v>
      </x:c>
      <x:c r="X1749" s="18" t="n">
        <x:f>MAX(V1749,W1749*'01 Controls'!$E$12)</x:f>
        <x:v>19.090909090909093</x:v>
      </x:c>
      <x:c r="Y1749" s="18" t="n">
        <x:f>IF(U1749=0,0,N1749*R1749/U1749)</x:f>
        <x:v>0</x:v>
      </x:c>
      <x:c r="Z1749" s="18" t="n">
        <x:f>IF(U1749=0,0,P1749*R1749/U1749)</x:f>
        <x:v>0</x:v>
      </x:c>
      <x:c r="AA1749" s="18" t="n">
        <x:f>MAX(Y1749,Z1749*'01 Controls'!$E$13)</x:f>
        <x:v>0</x:v>
      </x:c>
      <x:c r="AB1749" s="18" t="n">
        <x:f>IF(U1749=0,0,N1749*S1749/U1749)</x:f>
        <x:v>1030.9090909090908</x:v>
      </x:c>
      <x:c r="AC1749" s="18" t="n">
        <x:f>IF(U1749=0,0,P1749*S1749/U1749)</x:f>
        <x:v>1866.2400000000002</x:v>
      </x:c>
      <x:c r="AD1749" s="18" t="n">
        <x:f>MAX(AB1749,AC1749*'01 Controls'!$E$14)</x:f>
        <x:v>1030.9090909090908</x:v>
      </x:c>
      <x:c r="AE1749" s="18" t="n">
        <x:f>IF(U1749=0,0,N1749*T1749/U1749)</x:f>
        <x:v>0</x:v>
      </x:c>
      <x:c r="AF1749" s="18" t="n">
        <x:f>IF(U1749=0,0,P1749*T1749/U1749)</x:f>
        <x:v>0</x:v>
      </x:c>
      <x:c r="AG1749" s="18" t="n">
        <x:f>MAX(AE1749,AF1749*'01 Controls'!$E$15)</x:f>
        <x:v>0</x:v>
      </x:c>
      <x:c r="AH1749" s="18" t="n">
        <x:f>SUM(V1749,Y1749,AB1749,AE1749)</x:f>
        <x:v>1049.9999999999998</x:v>
      </x:c>
      <x:c r="AI1749" s="18" t="n">
        <x:f>N1749-AH1749</x:f>
        <x:v>2.2737367544323206e-13</x:v>
      </x:c>
      <x:c r="AJ1749" s="18" t="n">
        <x:f>V1749*INDEX('07 Mode Capacity'!$P$6:$P$17,MATCH("AIR-"&amp;I1749,'07 Mode Capacity'!$C$6:$C$17,0))</x:f>
        <x:v>5.351862567341042</x:v>
      </x:c>
      <x:c r="AK1749" s="18" t="n">
        <x:f>Y1749*INDEX('07 Mode Capacity'!$P$6:$P$17,MATCH("OCEAN-"&amp;I1749,'07 Mode Capacity'!$C$6:$C$17,0))</x:f>
        <x:v>0</x:v>
      </x:c>
      <x:c r="AL1749" s="18" t="n">
        <x:f>AB1749*INDEX('07 Mode Capacity'!$P$6:$P$17,MATCH("LAND-"&amp;I1749,'07 Mode Capacity'!$C$6:$C$17,0))</x:f>
        <x:v>125.82025820863309</x:v>
      </x:c>
      <x:c r="AM1749" s="18" t="n">
        <x:f>AE1749*INDEX('07 Mode Capacity'!$P$6:$P$17,MATCH("INLAND-"&amp;I1749,'07 Mode Capacity'!$C$6:$C$17,0))</x:f>
        <x:v>0</x:v>
      </x:c>
      <x:c r="AN1749" s="18" t="n">
        <x:f>SUM(AJ1749:AM1749)</x:f>
        <x:v>131.17212077597412</x:v>
      </x:c>
      <x:c r="AO1749" s="17" t="n">
        <x:f>IF(N1749=0,1,AN1749/N1749)</x:f>
        <x:v>0.12492582931045154</x:v>
      </x:c>
      <x:c r="AP1749" s="11" t="str">
        <x:f>IF(AO1749&gt;='01 Controls'!$E$16,"PASS","FAIL")</x:f>
        <x:v>FAIL</x:v>
      </x:c>
      <x:c r="AQ1749" s="11" t="str">
        <x:v>UNQUANTIFIED</x:v>
      </x:c>
      <x:c r="AR1749" s="11" t="str">
        <x:v>Position-class planning record; serial item and receiver open</x:v>
      </x:c>
      <x:c r="AS1749" s="26"/>
      <x:c r="AT1749" s="26"/>
    </x:row>
    <x:row r="1750">
      <x:c r="C1750" s="11" t="str">
        <x:v>M1-CM-RMG-COL-12</x:v>
      </x:c>
      <x:c r="D1750" s="11" t="str">
        <x:v>M1</x:v>
      </x:c>
      <x:c r="E1750" s="11" t="str">
        <x:v>Western fire and heat</x:v>
      </x:c>
      <x:c r="F1750" s="11" t="str">
        <x:v>CM-RMG</x:v>
      </x:c>
      <x:c r="G1750" s="11" t="str">
        <x:v>Civil road-mobility group</x:v>
      </x:c>
      <x:c r="H1750" s="11" t="str">
        <x:v>COL-12</x:v>
      </x:c>
      <x:c r="I1750" s="19" t="n">
        <x:v>24</x:v>
      </x:c>
      <x:c r="J1750" s="21" t="n">
        <x:v>4</x:v>
      </x:c>
      <x:c r="K1750" s="18" t="n">
        <x:f>'05 Cargo Register'!K406</x:f>
        <x:v>105</x:v>
      </x:c>
      <x:c r="L1750" s="18" t="n">
        <x:f>'05 Cargo Register'!N406</x:f>
        <x:v>11</x:v>
      </x:c>
      <x:c r="M1750" s="18" t="n">
        <x:f>'05 Cargo Register'!O406</x:f>
        <x:v>290.40000000000003</x:v>
      </x:c>
      <x:c r="N1750" s="18" t="n">
        <x:f>J1750*K1750</x:f>
        <x:v>420</x:v>
      </x:c>
      <x:c r="O1750" s="18" t="n">
        <x:f>J1750*L1750</x:f>
        <x:v>44</x:v>
      </x:c>
      <x:c r="P1750" s="18" t="n">
        <x:f>J1750*M1750</x:f>
        <x:v>1161.6000000000001</x:v>
      </x:c>
      <x:c r="Q1750" s="22" t="n">
        <x:f>'01 Controls'!$E$25*'02 Cargo Classes'!$M$8</x:f>
        <x:v>0.2</x:v>
      </x:c>
      <x:c r="R1750" s="22" t="n">
        <x:f>'01 Controls'!$F$25*'02 Cargo Classes'!$N$8</x:f>
        <x:v>0</x:v>
      </x:c>
      <x:c r="S1750" s="22" t="n">
        <x:f>'01 Controls'!$G$25*'02 Cargo Classes'!$O$8</x:f>
        <x:v>1.08</x:v>
      </x:c>
      <x:c r="T1750" s="22" t="n">
        <x:f>'01 Controls'!$H$25*'02 Cargo Classes'!$P$8</x:f>
        <x:v>0</x:v>
      </x:c>
      <x:c r="U1750" s="22" t="n">
        <x:f>SUM(Q1750:T1750)</x:f>
        <x:v>1.28</x:v>
      </x:c>
      <x:c r="V1750" s="18" t="n">
        <x:f>IF(U1750=0,0,N1750*Q1750/U1750)</x:f>
        <x:v>65.625</x:v>
      </x:c>
      <x:c r="W1750" s="18" t="n">
        <x:f>IF(U1750=0,0,P1750*Q1750/U1750)</x:f>
        <x:v>181.50000000000003</x:v>
      </x:c>
      <x:c r="X1750" s="18" t="n">
        <x:f>MAX(V1750,W1750*'01 Controls'!$E$12)</x:f>
        <x:v>65.625</x:v>
      </x:c>
      <x:c r="Y1750" s="18" t="n">
        <x:f>IF(U1750=0,0,N1750*R1750/U1750)</x:f>
        <x:v>0</x:v>
      </x:c>
      <x:c r="Z1750" s="18" t="n">
        <x:f>IF(U1750=0,0,P1750*R1750/U1750)</x:f>
        <x:v>0</x:v>
      </x:c>
      <x:c r="AA1750" s="18" t="n">
        <x:f>MAX(Y1750,Z1750*'01 Controls'!$E$13)</x:f>
        <x:v>0</x:v>
      </x:c>
      <x:c r="AB1750" s="18" t="n">
        <x:f>IF(U1750=0,0,N1750*S1750/U1750)</x:f>
        <x:v>354.375</x:v>
      </x:c>
      <x:c r="AC1750" s="18" t="n">
        <x:f>IF(U1750=0,0,P1750*S1750/U1750)</x:f>
        <x:v>980.1000000000001</x:v>
      </x:c>
      <x:c r="AD1750" s="18" t="n">
        <x:f>MAX(AB1750,AC1750*'01 Controls'!$E$14)</x:f>
        <x:v>354.375</x:v>
      </x:c>
      <x:c r="AE1750" s="18" t="n">
        <x:f>IF(U1750=0,0,N1750*T1750/U1750)</x:f>
        <x:v>0</x:v>
      </x:c>
      <x:c r="AF1750" s="18" t="n">
        <x:f>IF(U1750=0,0,P1750*T1750/U1750)</x:f>
        <x:v>0</x:v>
      </x:c>
      <x:c r="AG1750" s="18" t="n">
        <x:f>MAX(AE1750,AF1750*'01 Controls'!$E$15)</x:f>
        <x:v>0</x:v>
      </x:c>
      <x:c r="AH1750" s="18" t="n">
        <x:f>SUM(V1750,Y1750,AB1750,AE1750)</x:f>
        <x:v>420</x:v>
      </x:c>
      <x:c r="AI1750" s="18" t="n">
        <x:f>N1750-AH1750</x:f>
        <x:v>0</x:v>
      </x:c>
      <x:c r="AJ1750" s="18" t="n">
        <x:f>V1750*INDEX('07 Mode Capacity'!$P$6:$P$17,MATCH("AIR-"&amp;I1750,'07 Mode Capacity'!$C$6:$C$17,0))</x:f>
        <x:v>13.31623570192581</x:v>
      </x:c>
      <x:c r="AK1750" s="18" t="n">
        <x:f>Y1750*INDEX('07 Mode Capacity'!$P$6:$P$17,MATCH("OCEAN-"&amp;I1750,'07 Mode Capacity'!$C$6:$C$17,0))</x:f>
        <x:v>0</x:v>
      </x:c>
      <x:c r="AL1750" s="18" t="n">
        <x:f>AB1750*INDEX('07 Mode Capacity'!$P$6:$P$17,MATCH("LAND-"&amp;I1750,'07 Mode Capacity'!$C$6:$C$17,0))</x:f>
        <x:v>135.54876503093064</x:v>
      </x:c>
      <x:c r="AM1750" s="18" t="n">
        <x:f>AE1750*INDEX('07 Mode Capacity'!$P$6:$P$17,MATCH("INLAND-"&amp;I1750,'07 Mode Capacity'!$C$6:$C$17,0))</x:f>
        <x:v>0</x:v>
      </x:c>
      <x:c r="AN1750" s="18" t="n">
        <x:f>SUM(AJ1750:AM1750)</x:f>
        <x:v>148.86500073285646</x:v>
      </x:c>
      <x:c r="AO1750" s="17" t="n">
        <x:f>IF(N1750=0,1,AN1750/N1750)</x:f>
        <x:v>0.35444047793537253</x:v>
      </x:c>
      <x:c r="AP1750" s="11" t="str">
        <x:f>IF(AO1750&gt;='01 Controls'!$E$16,"PASS","FAIL")</x:f>
        <x:v>FAIL</x:v>
      </x:c>
      <x:c r="AQ1750" s="11" t="str">
        <x:v>UNQUANTIFIED</x:v>
      </x:c>
      <x:c r="AR1750" s="11" t="str">
        <x:v>Position-class planning record; serial item and receiver open</x:v>
      </x:c>
      <x:c r="AS1750" s="26"/>
      <x:c r="AT1750" s="26"/>
    </x:row>
    <x:row r="1751">
      <x:c r="C1751" s="11" t="str">
        <x:v>M1-CM-RMG-BAT-22</x:v>
      </x:c>
      <x:c r="D1751" s="11" t="str">
        <x:v>M1</x:v>
      </x:c>
      <x:c r="E1751" s="11" t="str">
        <x:v>Western fire and heat</x:v>
      </x:c>
      <x:c r="F1751" s="11" t="str">
        <x:v>CM-RMG</x:v>
      </x:c>
      <x:c r="G1751" s="11" t="str">
        <x:v>Civil road-mobility group</x:v>
      </x:c>
      <x:c r="H1751" s="11" t="str">
        <x:v>BAT-22</x:v>
      </x:c>
      <x:c r="I1751" s="19" t="n">
        <x:v>48</x:v>
      </x:c>
      <x:c r="J1751" s="21" t="n">
        <x:v>4</x:v>
      </x:c>
      <x:c r="K1751" s="18" t="n">
        <x:f>'05 Cargo Register'!K407</x:f>
        <x:v>131.25</x:v>
      </x:c>
      <x:c r="L1751" s="18" t="n">
        <x:f>'05 Cargo Register'!N407</x:f>
        <x:v>8</x:v>
      </x:c>
      <x:c r="M1751" s="18" t="n">
        <x:f>'05 Cargo Register'!O407</x:f>
        <x:v>211.20000000000002</x:v>
      </x:c>
      <x:c r="N1751" s="18" t="n">
        <x:f>J1751*K1751</x:f>
        <x:v>525</x:v>
      </x:c>
      <x:c r="O1751" s="18" t="n">
        <x:f>J1751*L1751</x:f>
        <x:v>32</x:v>
      </x:c>
      <x:c r="P1751" s="18" t="n">
        <x:f>J1751*M1751</x:f>
        <x:v>844.8000000000001</x:v>
      </x:c>
      <x:c r="Q1751" s="22" t="n">
        <x:f>'01 Controls'!$E$25*'02 Cargo Classes'!$M$9</x:f>
        <x:v>0</x:v>
      </x:c>
      <x:c r="R1751" s="22" t="n">
        <x:f>'01 Controls'!$F$25*'02 Cargo Classes'!$N$9</x:f>
        <x:v>0</x:v>
      </x:c>
      <x:c r="S1751" s="22" t="n">
        <x:f>'01 Controls'!$G$25*'02 Cargo Classes'!$O$9</x:f>
        <x:v>0.9</x:v>
      </x:c>
      <x:c r="T1751" s="22" t="n">
        <x:f>'01 Controls'!$H$25*'02 Cargo Classes'!$P$9</x:f>
        <x:v>0</x:v>
      </x:c>
      <x:c r="U1751" s="22" t="n">
        <x:f>SUM(Q1751:T1751)</x:f>
        <x:v>0.9</x:v>
      </x:c>
      <x:c r="V1751" s="18" t="n">
        <x:f>IF(U1751=0,0,N1751*Q1751/U1751)</x:f>
        <x:v>0</x:v>
      </x:c>
      <x:c r="W1751" s="18" t="n">
        <x:f>IF(U1751=0,0,P1751*Q1751/U1751)</x:f>
        <x:v>0</x:v>
      </x:c>
      <x:c r="X1751" s="18" t="n">
        <x:f>MAX(V1751,W1751*'01 Controls'!$E$12)</x:f>
        <x:v>0</x:v>
      </x:c>
      <x:c r="Y1751" s="18" t="n">
        <x:f>IF(U1751=0,0,N1751*R1751/U1751)</x:f>
        <x:v>0</x:v>
      </x:c>
      <x:c r="Z1751" s="18" t="n">
        <x:f>IF(U1751=0,0,P1751*R1751/U1751)</x:f>
        <x:v>0</x:v>
      </x:c>
      <x:c r="AA1751" s="18" t="n">
        <x:f>MAX(Y1751,Z1751*'01 Controls'!$E$13)</x:f>
        <x:v>0</x:v>
      </x:c>
      <x:c r="AB1751" s="18" t="n">
        <x:f>IF(U1751=0,0,N1751*S1751/U1751)</x:f>
        <x:v>525</x:v>
      </x:c>
      <x:c r="AC1751" s="18" t="n">
        <x:f>IF(U1751=0,0,P1751*S1751/U1751)</x:f>
        <x:v>844.8000000000001</x:v>
      </x:c>
      <x:c r="AD1751" s="18" t="n">
        <x:f>MAX(AB1751,AC1751*'01 Controls'!$E$14)</x:f>
        <x:v>525</x:v>
      </x:c>
      <x:c r="AE1751" s="18" t="n">
        <x:f>IF(U1751=0,0,N1751*T1751/U1751)</x:f>
        <x:v>0</x:v>
      </x:c>
      <x:c r="AF1751" s="18" t="n">
        <x:f>IF(U1751=0,0,P1751*T1751/U1751)</x:f>
        <x:v>0</x:v>
      </x:c>
      <x:c r="AG1751" s="18" t="n">
        <x:f>MAX(AE1751,AF1751*'01 Controls'!$E$15)</x:f>
        <x:v>0</x:v>
      </x:c>
      <x:c r="AH1751" s="18" t="n">
        <x:f>SUM(V1751,Y1751,AB1751,AE1751)</x:f>
        <x:v>525</x:v>
      </x:c>
      <x:c r="AI1751" s="18" t="n">
        <x:f>N1751-AH1751</x:f>
        <x:v>0</x:v>
      </x:c>
      <x:c r="AJ1751" s="18" t="n">
        <x:f>V1751*INDEX('07 Mode Capacity'!$P$6:$P$17,MATCH("AIR-"&amp;I1751,'07 Mode Capacity'!$C$6:$C$17,0))</x:f>
        <x:v>0</x:v>
      </x:c>
      <x:c r="AK1751" s="18" t="n">
        <x:f>Y1751*INDEX('07 Mode Capacity'!$P$6:$P$17,MATCH("OCEAN-"&amp;I1751,'07 Mode Capacity'!$C$6:$C$17,0))</x:f>
        <x:v>0</x:v>
      </x:c>
      <x:c r="AL1751" s="18" t="n">
        <x:f>AB1751*INDEX('07 Mode Capacity'!$P$6:$P$17,MATCH("LAND-"&amp;I1751,'07 Mode Capacity'!$C$6:$C$17,0))</x:f>
        <x:v>64.07513149513723</x:v>
      </x:c>
      <x:c r="AM1751" s="18" t="n">
        <x:f>AE1751*INDEX('07 Mode Capacity'!$P$6:$P$17,MATCH("INLAND-"&amp;I1751,'07 Mode Capacity'!$C$6:$C$17,0))</x:f>
        <x:v>0</x:v>
      </x:c>
      <x:c r="AN1751" s="18" t="n">
        <x:f>SUM(AJ1751:AM1751)</x:f>
        <x:v>64.07513149513723</x:v>
      </x:c>
      <x:c r="AO1751" s="17" t="n">
        <x:f>IF(N1751=0,1,AN1751/N1751)</x:f>
        <x:v>0.1220478695145471</x:v>
      </x:c>
      <x:c r="AP1751" s="11" t="str">
        <x:f>IF(AO1751&gt;='01 Controls'!$E$16,"PASS","FAIL")</x:f>
        <x:v>FAIL</x:v>
      </x:c>
      <x:c r="AQ1751" s="11" t="str">
        <x:v>UNQUANTIFIED</x:v>
      </x:c>
      <x:c r="AR1751" s="11" t="str">
        <x:v>Position-class planning record; serial item and receiver open</x:v>
      </x:c>
      <x:c r="AS1751" s="26"/>
      <x:c r="AT1751" s="26"/>
    </x:row>
    <x:row r="1752">
      <x:c r="C1752" s="11" t="str">
        <x:v>M1-CM-RMG-TNK-20</x:v>
      </x:c>
      <x:c r="D1752" s="11" t="str">
        <x:v>M1</x:v>
      </x:c>
      <x:c r="E1752" s="11" t="str">
        <x:v>Western fire and heat</x:v>
      </x:c>
      <x:c r="F1752" s="11" t="str">
        <x:v>CM-RMG</x:v>
      </x:c>
      <x:c r="G1752" s="11" t="str">
        <x:v>Civil road-mobility group</x:v>
      </x:c>
      <x:c r="H1752" s="11" t="str">
        <x:v>TNK-20</x:v>
      </x:c>
      <x:c r="I1752" s="19" t="n">
        <x:v>48</x:v>
      </x:c>
      <x:c r="J1752" s="21" t="n">
        <x:v>4</x:v>
      </x:c>
      <x:c r="K1752" s="18" t="n">
        <x:f>'05 Cargo Register'!K408</x:f>
        <x:v>131.25</x:v>
      </x:c>
      <x:c r="L1752" s="18" t="n">
        <x:f>'05 Cargo Register'!N408</x:f>
        <x:v>8</x:v>
      </x:c>
      <x:c r="M1752" s="18" t="n">
        <x:f>'05 Cargo Register'!O408</x:f>
        <x:v>170</x:v>
      </x:c>
      <x:c r="N1752" s="18" t="n">
        <x:f>J1752*K1752</x:f>
        <x:v>525</x:v>
      </x:c>
      <x:c r="O1752" s="18" t="n">
        <x:f>J1752*L1752</x:f>
        <x:v>32</x:v>
      </x:c>
      <x:c r="P1752" s="18" t="n">
        <x:f>J1752*M1752</x:f>
        <x:v>680</x:v>
      </x:c>
      <x:c r="Q1752" s="22" t="n">
        <x:f>'01 Controls'!$E$25*'02 Cargo Classes'!$M$10</x:f>
        <x:v>0</x:v>
      </x:c>
      <x:c r="R1752" s="22" t="n">
        <x:f>'01 Controls'!$F$25*'02 Cargo Classes'!$N$10</x:f>
        <x:v>0</x:v>
      </x:c>
      <x:c r="S1752" s="22" t="n">
        <x:f>'01 Controls'!$G$25*'02 Cargo Classes'!$O$10</x:f>
        <x:v>0.9</x:v>
      </x:c>
      <x:c r="T1752" s="22" t="n">
        <x:f>'01 Controls'!$H$25*'02 Cargo Classes'!$P$10</x:f>
        <x:v>0</x:v>
      </x:c>
      <x:c r="U1752" s="22" t="n">
        <x:f>SUM(Q1752:T1752)</x:f>
        <x:v>0.9</x:v>
      </x:c>
      <x:c r="V1752" s="18" t="n">
        <x:f>IF(U1752=0,0,N1752*Q1752/U1752)</x:f>
        <x:v>0</x:v>
      </x:c>
      <x:c r="W1752" s="18" t="n">
        <x:f>IF(U1752=0,0,P1752*Q1752/U1752)</x:f>
        <x:v>0</x:v>
      </x:c>
      <x:c r="X1752" s="18" t="n">
        <x:f>MAX(V1752,W1752*'01 Controls'!$E$12)</x:f>
        <x:v>0</x:v>
      </x:c>
      <x:c r="Y1752" s="18" t="n">
        <x:f>IF(U1752=0,0,N1752*R1752/U1752)</x:f>
        <x:v>0</x:v>
      </x:c>
      <x:c r="Z1752" s="18" t="n">
        <x:f>IF(U1752=0,0,P1752*R1752/U1752)</x:f>
        <x:v>0</x:v>
      </x:c>
      <x:c r="AA1752" s="18" t="n">
        <x:f>MAX(Y1752,Z1752*'01 Controls'!$E$13)</x:f>
        <x:v>0</x:v>
      </x:c>
      <x:c r="AB1752" s="18" t="n">
        <x:f>IF(U1752=0,0,N1752*S1752/U1752)</x:f>
        <x:v>525</x:v>
      </x:c>
      <x:c r="AC1752" s="18" t="n">
        <x:f>IF(U1752=0,0,P1752*S1752/U1752)</x:f>
        <x:v>680</x:v>
      </x:c>
      <x:c r="AD1752" s="18" t="n">
        <x:f>MAX(AB1752,AC1752*'01 Controls'!$E$14)</x:f>
        <x:v>525</x:v>
      </x:c>
      <x:c r="AE1752" s="18" t="n">
        <x:f>IF(U1752=0,0,N1752*T1752/U1752)</x:f>
        <x:v>0</x:v>
      </x:c>
      <x:c r="AF1752" s="18" t="n">
        <x:f>IF(U1752=0,0,P1752*T1752/U1752)</x:f>
        <x:v>0</x:v>
      </x:c>
      <x:c r="AG1752" s="18" t="n">
        <x:f>MAX(AE1752,AF1752*'01 Controls'!$E$15)</x:f>
        <x:v>0</x:v>
      </x:c>
      <x:c r="AH1752" s="18" t="n">
        <x:f>SUM(V1752,Y1752,AB1752,AE1752)</x:f>
        <x:v>525</x:v>
      </x:c>
      <x:c r="AI1752" s="18" t="n">
        <x:f>N1752-AH1752</x:f>
        <x:v>0</x:v>
      </x:c>
      <x:c r="AJ1752" s="18" t="n">
        <x:f>V1752*INDEX('07 Mode Capacity'!$P$6:$P$17,MATCH("AIR-"&amp;I1752,'07 Mode Capacity'!$C$6:$C$17,0))</x:f>
        <x:v>0</x:v>
      </x:c>
      <x:c r="AK1752" s="18" t="n">
        <x:f>Y1752*INDEX('07 Mode Capacity'!$P$6:$P$17,MATCH("OCEAN-"&amp;I1752,'07 Mode Capacity'!$C$6:$C$17,0))</x:f>
        <x:v>0</x:v>
      </x:c>
      <x:c r="AL1752" s="18" t="n">
        <x:f>AB1752*INDEX('07 Mode Capacity'!$P$6:$P$17,MATCH("LAND-"&amp;I1752,'07 Mode Capacity'!$C$6:$C$17,0))</x:f>
        <x:v>64.07513149513723</x:v>
      </x:c>
      <x:c r="AM1752" s="18" t="n">
        <x:f>AE1752*INDEX('07 Mode Capacity'!$P$6:$P$17,MATCH("INLAND-"&amp;I1752,'07 Mode Capacity'!$C$6:$C$17,0))</x:f>
        <x:v>0</x:v>
      </x:c>
      <x:c r="AN1752" s="18" t="n">
        <x:f>SUM(AJ1752:AM1752)</x:f>
        <x:v>64.07513149513723</x:v>
      </x:c>
      <x:c r="AO1752" s="17" t="n">
        <x:f>IF(N1752=0,1,AN1752/N1752)</x:f>
        <x:v>0.1220478695145471</x:v>
      </x:c>
      <x:c r="AP1752" s="11" t="str">
        <x:f>IF(AO1752&gt;='01 Controls'!$E$16,"PASS","FAIL")</x:f>
        <x:v>FAIL</x:v>
      </x:c>
      <x:c r="AQ1752" s="11" t="str">
        <x:v>UNQUANTIFIED</x:v>
      </x:c>
      <x:c r="AR1752" s="11" t="str">
        <x:v>Position-class planning record; serial item and receiver open</x:v>
      </x:c>
      <x:c r="AS1752" s="26"/>
      <x:c r="AT1752" s="26"/>
    </x:row>
    <x:row r="1753">
      <x:c r="C1753" s="11" t="str">
        <x:v>M1-CM-RMG-FLR-24</x:v>
      </x:c>
      <x:c r="D1753" s="11" t="str">
        <x:v>M1</x:v>
      </x:c>
      <x:c r="E1753" s="11" t="str">
        <x:v>Western fire and heat</x:v>
      </x:c>
      <x:c r="F1753" s="11" t="str">
        <x:v>CM-RMG</x:v>
      </x:c>
      <x:c r="G1753" s="11" t="str">
        <x:v>Civil road-mobility group</x:v>
      </x:c>
      <x:c r="H1753" s="11" t="str">
        <x:v>FLR-24</x:v>
      </x:c>
      <x:c r="I1753" s="19" t="n">
        <x:v>48</x:v>
      </x:c>
      <x:c r="J1753" s="21" t="n">
        <x:v>4</x:v>
      </x:c>
      <x:c r="K1753" s="18" t="n">
        <x:f>'05 Cargo Register'!K409</x:f>
        <x:v>210</x:v>
      </x:c>
      <x:c r="L1753" s="18" t="n">
        <x:f>'05 Cargo Register'!N409</x:f>
        <x:v>11</x:v>
      </x:c>
      <x:c r="M1753" s="18" t="n">
        <x:f>'05 Cargo Register'!O409</x:f>
        <x:v>352</x:v>
      </x:c>
      <x:c r="N1753" s="18" t="n">
        <x:f>J1753*K1753</x:f>
        <x:v>840</x:v>
      </x:c>
      <x:c r="O1753" s="18" t="n">
        <x:f>J1753*L1753</x:f>
        <x:v>44</x:v>
      </x:c>
      <x:c r="P1753" s="18" t="n">
        <x:f>J1753*M1753</x:f>
        <x:v>1408</x:v>
      </x:c>
      <x:c r="Q1753" s="22" t="n">
        <x:f>'01 Controls'!$E$25*'02 Cargo Classes'!$M$11</x:f>
        <x:v>0</x:v>
      </x:c>
      <x:c r="R1753" s="22" t="n">
        <x:f>'01 Controls'!$F$25*'02 Cargo Classes'!$N$11</x:f>
        <x:v>0</x:v>
      </x:c>
      <x:c r="S1753" s="22" t="n">
        <x:f>'01 Controls'!$G$25*'02 Cargo Classes'!$O$11</x:f>
        <x:v>0.9</x:v>
      </x:c>
      <x:c r="T1753" s="22" t="n">
        <x:f>'01 Controls'!$H$25*'02 Cargo Classes'!$P$11</x:f>
        <x:v>0</x:v>
      </x:c>
      <x:c r="U1753" s="22" t="n">
        <x:f>SUM(Q1753:T1753)</x:f>
        <x:v>0.9</x:v>
      </x:c>
      <x:c r="V1753" s="18" t="n">
        <x:f>IF(U1753=0,0,N1753*Q1753/U1753)</x:f>
        <x:v>0</x:v>
      </x:c>
      <x:c r="W1753" s="18" t="n">
        <x:f>IF(U1753=0,0,P1753*Q1753/U1753)</x:f>
        <x:v>0</x:v>
      </x:c>
      <x:c r="X1753" s="18" t="n">
        <x:f>MAX(V1753,W1753*'01 Controls'!$E$12)</x:f>
        <x:v>0</x:v>
      </x:c>
      <x:c r="Y1753" s="18" t="n">
        <x:f>IF(U1753=0,0,N1753*R1753/U1753)</x:f>
        <x:v>0</x:v>
      </x:c>
      <x:c r="Z1753" s="18" t="n">
        <x:f>IF(U1753=0,0,P1753*R1753/U1753)</x:f>
        <x:v>0</x:v>
      </x:c>
      <x:c r="AA1753" s="18" t="n">
        <x:f>MAX(Y1753,Z1753*'01 Controls'!$E$13)</x:f>
        <x:v>0</x:v>
      </x:c>
      <x:c r="AB1753" s="18" t="n">
        <x:f>IF(U1753=0,0,N1753*S1753/U1753)</x:f>
        <x:v>840</x:v>
      </x:c>
      <x:c r="AC1753" s="18" t="n">
        <x:f>IF(U1753=0,0,P1753*S1753/U1753)</x:f>
        <x:v>1408</x:v>
      </x:c>
      <x:c r="AD1753" s="18" t="n">
        <x:f>MAX(AB1753,AC1753*'01 Controls'!$E$14)</x:f>
        <x:v>840</x:v>
      </x:c>
      <x:c r="AE1753" s="18" t="n">
        <x:f>IF(U1753=0,0,N1753*T1753/U1753)</x:f>
        <x:v>0</x:v>
      </x:c>
      <x:c r="AF1753" s="18" t="n">
        <x:f>IF(U1753=0,0,P1753*T1753/U1753)</x:f>
        <x:v>0</x:v>
      </x:c>
      <x:c r="AG1753" s="18" t="n">
        <x:f>MAX(AE1753,AF1753*'01 Controls'!$E$15)</x:f>
        <x:v>0</x:v>
      </x:c>
      <x:c r="AH1753" s="18" t="n">
        <x:f>SUM(V1753,Y1753,AB1753,AE1753)</x:f>
        <x:v>840</x:v>
      </x:c>
      <x:c r="AI1753" s="18" t="n">
        <x:f>N1753-AH1753</x:f>
        <x:v>0</x:v>
      </x:c>
      <x:c r="AJ1753" s="18" t="n">
        <x:f>V1753*INDEX('07 Mode Capacity'!$P$6:$P$17,MATCH("AIR-"&amp;I1753,'07 Mode Capacity'!$C$6:$C$17,0))</x:f>
        <x:v>0</x:v>
      </x:c>
      <x:c r="AK1753" s="18" t="n">
        <x:f>Y1753*INDEX('07 Mode Capacity'!$P$6:$P$17,MATCH("OCEAN-"&amp;I1753,'07 Mode Capacity'!$C$6:$C$17,0))</x:f>
        <x:v>0</x:v>
      </x:c>
      <x:c r="AL1753" s="18" t="n">
        <x:f>AB1753*INDEX('07 Mode Capacity'!$P$6:$P$17,MATCH("LAND-"&amp;I1753,'07 Mode Capacity'!$C$6:$C$17,0))</x:f>
        <x:v>102.52021039221957</x:v>
      </x:c>
      <x:c r="AM1753" s="18" t="n">
        <x:f>AE1753*INDEX('07 Mode Capacity'!$P$6:$P$17,MATCH("INLAND-"&amp;I1753,'07 Mode Capacity'!$C$6:$C$17,0))</x:f>
        <x:v>0</x:v>
      </x:c>
      <x:c r="AN1753" s="18" t="n">
        <x:f>SUM(AJ1753:AM1753)</x:f>
        <x:v>102.52021039221957</x:v>
      </x:c>
      <x:c r="AO1753" s="17" t="n">
        <x:f>IF(N1753=0,1,AN1753/N1753)</x:f>
        <x:v>0.1220478695145471</x:v>
      </x:c>
      <x:c r="AP1753" s="11" t="str">
        <x:f>IF(AO1753&gt;='01 Controls'!$E$16,"PASS","FAIL")</x:f>
        <x:v>FAIL</x:v>
      </x:c>
      <x:c r="AQ1753" s="11" t="str">
        <x:v>UNQUANTIFIED</x:v>
      </x:c>
      <x:c r="AR1753" s="11" t="str">
        <x:v>Position-class planning record; serial item and receiver open</x:v>
      </x:c>
      <x:c r="AS1753" s="26"/>
      <x:c r="AT1753" s="26"/>
    </x:row>
    <x:row r="1754">
      <x:c r="C1754" s="11" t="str">
        <x:v>M1-CM-RMG-ROL-30</x:v>
      </x:c>
      <x:c r="D1754" s="11" t="str">
        <x:v>M1</x:v>
      </x:c>
      <x:c r="E1754" s="11" t="str">
        <x:v>Western fire and heat</x:v>
      </x:c>
      <x:c r="F1754" s="11" t="str">
        <x:v>CM-RMG</x:v>
      </x:c>
      <x:c r="G1754" s="11" t="str">
        <x:v>Civil road-mobility group</x:v>
      </x:c>
      <x:c r="H1754" s="11" t="str">
        <x:v>ROL-30</x:v>
      </x:c>
      <x:c r="I1754" s="19" t="n">
        <x:v>48</x:v>
      </x:c>
      <x:c r="J1754" s="21" t="n">
        <x:v>4</x:v>
      </x:c>
      <x:c r="K1754" s="18" t="n">
        <x:f>'05 Cargo Register'!K410</x:f>
        <x:v>945</x:v>
      </x:c>
      <x:c r="L1754" s="18" t="n">
        <x:f>'05 Cargo Register'!N410</x:f>
        <x:v>40</x:v>
      </x:c>
      <x:c r="M1754" s="18" t="n">
        <x:f>'05 Cargo Register'!O410</x:f>
        <x:v>2550</x:v>
      </x:c>
      <x:c r="N1754" s="18" t="n">
        <x:f>J1754*K1754</x:f>
        <x:v>3780</x:v>
      </x:c>
      <x:c r="O1754" s="18" t="n">
        <x:f>J1754*L1754</x:f>
        <x:v>160</x:v>
      </x:c>
      <x:c r="P1754" s="18" t="n">
        <x:f>J1754*M1754</x:f>
        <x:v>10200</x:v>
      </x:c>
      <x:c r="Q1754" s="22" t="n">
        <x:f>'01 Controls'!$E$25*'02 Cargo Classes'!$M$12</x:f>
        <x:v>0</x:v>
      </x:c>
      <x:c r="R1754" s="22" t="n">
        <x:f>'01 Controls'!$F$25*'02 Cargo Classes'!$N$12</x:f>
        <x:v>0</x:v>
      </x:c>
      <x:c r="S1754" s="22" t="n">
        <x:f>'01 Controls'!$G$25*'02 Cargo Classes'!$O$12</x:f>
        <x:v>1.35</x:v>
      </x:c>
      <x:c r="T1754" s="22" t="n">
        <x:f>'01 Controls'!$H$25*'02 Cargo Classes'!$P$12</x:f>
        <x:v>0</x:v>
      </x:c>
      <x:c r="U1754" s="22" t="n">
        <x:f>SUM(Q1754:T1754)</x:f>
        <x:v>1.35</x:v>
      </x:c>
      <x:c r="V1754" s="18" t="n">
        <x:f>IF(U1754=0,0,N1754*Q1754/U1754)</x:f>
        <x:v>0</x:v>
      </x:c>
      <x:c r="W1754" s="18" t="n">
        <x:f>IF(U1754=0,0,P1754*Q1754/U1754)</x:f>
        <x:v>0</x:v>
      </x:c>
      <x:c r="X1754" s="18" t="n">
        <x:f>MAX(V1754,W1754*'01 Controls'!$E$12)</x:f>
        <x:v>0</x:v>
      </x:c>
      <x:c r="Y1754" s="18" t="n">
        <x:f>IF(U1754=0,0,N1754*R1754/U1754)</x:f>
        <x:v>0</x:v>
      </x:c>
      <x:c r="Z1754" s="18" t="n">
        <x:f>IF(U1754=0,0,P1754*R1754/U1754)</x:f>
        <x:v>0</x:v>
      </x:c>
      <x:c r="AA1754" s="18" t="n">
        <x:f>MAX(Y1754,Z1754*'01 Controls'!$E$13)</x:f>
        <x:v>0</x:v>
      </x:c>
      <x:c r="AB1754" s="18" t="n">
        <x:f>IF(U1754=0,0,N1754*S1754/U1754)</x:f>
        <x:v>3779.9999999999995</x:v>
      </x:c>
      <x:c r="AC1754" s="18" t="n">
        <x:f>IF(U1754=0,0,P1754*S1754/U1754)</x:f>
        <x:v>10200</x:v>
      </x:c>
      <x:c r="AD1754" s="18" t="n">
        <x:f>MAX(AB1754,AC1754*'01 Controls'!$E$14)</x:f>
        <x:v>3779.9999999999995</x:v>
      </x:c>
      <x:c r="AE1754" s="18" t="n">
        <x:f>IF(U1754=0,0,N1754*T1754/U1754)</x:f>
        <x:v>0</x:v>
      </x:c>
      <x:c r="AF1754" s="18" t="n">
        <x:f>IF(U1754=0,0,P1754*T1754/U1754)</x:f>
        <x:v>0</x:v>
      </x:c>
      <x:c r="AG1754" s="18" t="n">
        <x:f>MAX(AE1754,AF1754*'01 Controls'!$E$15)</x:f>
        <x:v>0</x:v>
      </x:c>
      <x:c r="AH1754" s="18" t="n">
        <x:f>SUM(V1754,Y1754,AB1754,AE1754)</x:f>
        <x:v>3779.9999999999995</x:v>
      </x:c>
      <x:c r="AI1754" s="18" t="n">
        <x:f>N1754-AH1754</x:f>
        <x:v>4.547473508864641e-13</x:v>
      </x:c>
      <x:c r="AJ1754" s="18" t="n">
        <x:f>V1754*INDEX('07 Mode Capacity'!$P$6:$P$17,MATCH("AIR-"&amp;I1754,'07 Mode Capacity'!$C$6:$C$17,0))</x:f>
        <x:v>0</x:v>
      </x:c>
      <x:c r="AK1754" s="18" t="n">
        <x:f>Y1754*INDEX('07 Mode Capacity'!$P$6:$P$17,MATCH("OCEAN-"&amp;I1754,'07 Mode Capacity'!$C$6:$C$17,0))</x:f>
        <x:v>0</x:v>
      </x:c>
      <x:c r="AL1754" s="18" t="n">
        <x:f>AB1754*INDEX('07 Mode Capacity'!$P$6:$P$17,MATCH("LAND-"&amp;I1754,'07 Mode Capacity'!$C$6:$C$17,0))</x:f>
        <x:v>461.340946764988</x:v>
      </x:c>
      <x:c r="AM1754" s="18" t="n">
        <x:f>AE1754*INDEX('07 Mode Capacity'!$P$6:$P$17,MATCH("INLAND-"&amp;I1754,'07 Mode Capacity'!$C$6:$C$17,0))</x:f>
        <x:v>0</x:v>
      </x:c>
      <x:c r="AN1754" s="18" t="n">
        <x:f>SUM(AJ1754:AM1754)</x:f>
        <x:v>461.340946764988</x:v>
      </x:c>
      <x:c r="AO1754" s="17" t="n">
        <x:f>IF(N1754=0,1,AN1754/N1754)</x:f>
        <x:v>0.12204786951454709</x:v>
      </x:c>
      <x:c r="AP1754" s="11" t="str">
        <x:f>IF(AO1754&gt;='01 Controls'!$E$16,"PASS","FAIL")</x:f>
        <x:v>FAIL</x:v>
      </x:c>
      <x:c r="AQ1754" s="11" t="str">
        <x:v>UNQUANTIFIED</x:v>
      </x:c>
      <x:c r="AR1754" s="11" t="str">
        <x:v>Position-class planning record; serial item and receiver open</x:v>
      </x:c>
      <x:c r="AS1754" s="26"/>
      <x:c r="AT1754" s="26"/>
    </x:row>
    <x:row r="1755">
      <x:c r="C1755" s="11" t="str">
        <x:v>M1-CM-RMG-LIN-18</x:v>
      </x:c>
      <x:c r="D1755" s="11" t="str">
        <x:v>M1</x:v>
      </x:c>
      <x:c r="E1755" s="11" t="str">
        <x:v>Western fire and heat</x:v>
      </x:c>
      <x:c r="F1755" s="11" t="str">
        <x:v>CM-RMG</x:v>
      </x:c>
      <x:c r="G1755" s="11" t="str">
        <x:v>Civil road-mobility group</x:v>
      </x:c>
      <x:c r="H1755" s="11" t="str">
        <x:v>LIN-18</x:v>
      </x:c>
      <x:c r="I1755" s="19" t="n">
        <x:v>72</x:v>
      </x:c>
      <x:c r="J1755" s="21" t="n">
        <x:v>4</x:v>
      </x:c>
      <x:c r="K1755" s="18" t="n">
        <x:f>'05 Cargo Register'!K411</x:f>
        <x:v>105</x:v>
      </x:c>
      <x:c r="L1755" s="18" t="n">
        <x:f>'05 Cargo Register'!N411</x:f>
        <x:v>8</x:v>
      </x:c>
      <x:c r="M1755" s="18" t="n">
        <x:f>'05 Cargo Register'!O411</x:f>
        <x:v>352</x:v>
      </x:c>
      <x:c r="N1755" s="18" t="n">
        <x:f>J1755*K1755</x:f>
        <x:v>420</x:v>
      </x:c>
      <x:c r="O1755" s="18" t="n">
        <x:f>J1755*L1755</x:f>
        <x:v>32</x:v>
      </x:c>
      <x:c r="P1755" s="18" t="n">
        <x:f>J1755*M1755</x:f>
        <x:v>1408</x:v>
      </x:c>
      <x:c r="Q1755" s="22" t="n">
        <x:f>'01 Controls'!$E$25*'02 Cargo Classes'!$M$13</x:f>
        <x:v>0</x:v>
      </x:c>
      <x:c r="R1755" s="22" t="n">
        <x:f>'01 Controls'!$F$25*'02 Cargo Classes'!$N$13</x:f>
        <x:v>0</x:v>
      </x:c>
      <x:c r="S1755" s="22" t="n">
        <x:f>'01 Controls'!$G$25*'02 Cargo Classes'!$O$13</x:f>
        <x:v>0.9</x:v>
      </x:c>
      <x:c r="T1755" s="22" t="n">
        <x:f>'01 Controls'!$H$25*'02 Cargo Classes'!$P$13</x:f>
        <x:v>0</x:v>
      </x:c>
      <x:c r="U1755" s="22" t="n">
        <x:f>SUM(Q1755:T1755)</x:f>
        <x:v>0.9</x:v>
      </x:c>
      <x:c r="V1755" s="18" t="n">
        <x:f>IF(U1755=0,0,N1755*Q1755/U1755)</x:f>
        <x:v>0</x:v>
      </x:c>
      <x:c r="W1755" s="18" t="n">
        <x:f>IF(U1755=0,0,P1755*Q1755/U1755)</x:f>
        <x:v>0</x:v>
      </x:c>
      <x:c r="X1755" s="18" t="n">
        <x:f>MAX(V1755,W1755*'01 Controls'!$E$12)</x:f>
        <x:v>0</x:v>
      </x:c>
      <x:c r="Y1755" s="18" t="n">
        <x:f>IF(U1755=0,0,N1755*R1755/U1755)</x:f>
        <x:v>0</x:v>
      </x:c>
      <x:c r="Z1755" s="18" t="n">
        <x:f>IF(U1755=0,0,P1755*R1755/U1755)</x:f>
        <x:v>0</x:v>
      </x:c>
      <x:c r="AA1755" s="18" t="n">
        <x:f>MAX(Y1755,Z1755*'01 Controls'!$E$13)</x:f>
        <x:v>0</x:v>
      </x:c>
      <x:c r="AB1755" s="18" t="n">
        <x:f>IF(U1755=0,0,N1755*S1755/U1755)</x:f>
        <x:v>420</x:v>
      </x:c>
      <x:c r="AC1755" s="18" t="n">
        <x:f>IF(U1755=0,0,P1755*S1755/U1755)</x:f>
        <x:v>1408</x:v>
      </x:c>
      <x:c r="AD1755" s="18" t="n">
        <x:f>MAX(AB1755,AC1755*'01 Controls'!$E$14)</x:f>
        <x:v>420</x:v>
      </x:c>
      <x:c r="AE1755" s="18" t="n">
        <x:f>IF(U1755=0,0,N1755*T1755/U1755)</x:f>
        <x:v>0</x:v>
      </x:c>
      <x:c r="AF1755" s="18" t="n">
        <x:f>IF(U1755=0,0,P1755*T1755/U1755)</x:f>
        <x:v>0</x:v>
      </x:c>
      <x:c r="AG1755" s="18" t="n">
        <x:f>MAX(AE1755,AF1755*'01 Controls'!$E$15)</x:f>
        <x:v>0</x:v>
      </x:c>
      <x:c r="AH1755" s="18" t="n">
        <x:f>SUM(V1755,Y1755,AB1755,AE1755)</x:f>
        <x:v>420</x:v>
      </x:c>
      <x:c r="AI1755" s="18" t="n">
        <x:f>N1755-AH1755</x:f>
        <x:v>0</x:v>
      </x:c>
      <x:c r="AJ1755" s="18" t="n">
        <x:f>V1755*INDEX('07 Mode Capacity'!$P$6:$P$17,MATCH("AIR-"&amp;I1755,'07 Mode Capacity'!$C$6:$C$17,0))</x:f>
        <x:v>0</x:v>
      </x:c>
      <x:c r="AK1755" s="18" t="n">
        <x:f>Y1755*INDEX('07 Mode Capacity'!$P$6:$P$17,MATCH("OCEAN-"&amp;I1755,'07 Mode Capacity'!$C$6:$C$17,0))</x:f>
        <x:v>0</x:v>
      </x:c>
      <x:c r="AL1755" s="18" t="n">
        <x:f>AB1755*INDEX('07 Mode Capacity'!$P$6:$P$17,MATCH("LAND-"&amp;I1755,'07 Mode Capacity'!$C$6:$C$17,0))</x:f>
        <x:v>300.30429440767006</x:v>
      </x:c>
      <x:c r="AM1755" s="18" t="n">
        <x:f>AE1755*INDEX('07 Mode Capacity'!$P$6:$P$17,MATCH("INLAND-"&amp;I1755,'07 Mode Capacity'!$C$6:$C$17,0))</x:f>
        <x:v>0</x:v>
      </x:c>
      <x:c r="AN1755" s="18" t="n">
        <x:f>SUM(AJ1755:AM1755)</x:f>
        <x:v>300.30429440767006</x:v>
      </x:c>
      <x:c r="AO1755" s="17" t="n">
        <x:f>IF(N1755=0,1,AN1755/N1755)</x:f>
        <x:v>0.7150102247801668</x:v>
      </x:c>
      <x:c r="AP1755" s="11" t="str">
        <x:f>IF(AO1755&gt;='01 Controls'!$E$16,"PASS","FAIL")</x:f>
        <x:v>FAIL</x:v>
      </x:c>
      <x:c r="AQ1755" s="11" t="str">
        <x:v>UNQUANTIFIED</x:v>
      </x:c>
      <x:c r="AR1755" s="11" t="str">
        <x:v>Position-class planning record; serial item and receiver open</x:v>
      </x:c>
      <x:c r="AS1755" s="26"/>
      <x:c r="AT1755" s="26"/>
    </x:row>
    <x:row r="1756">
      <x:c r="C1756" s="11" t="str">
        <x:v>M1-CM-RMG-BLK-08</x:v>
      </x:c>
      <x:c r="D1756" s="11" t="str">
        <x:v>M1</x:v>
      </x:c>
      <x:c r="E1756" s="11" t="str">
        <x:v>Western fire and heat</x:v>
      </x:c>
      <x:c r="F1756" s="11" t="str">
        <x:v>CM-RMG</x:v>
      </x:c>
      <x:c r="G1756" s="11" t="str">
        <x:v>Civil road-mobility group</x:v>
      </x:c>
      <x:c r="H1756" s="11" t="str">
        <x:v>BLK-08</x:v>
      </x:c>
      <x:c r="I1756" s="19" t="n">
        <x:v>48</x:v>
      </x:c>
      <x:c r="J1756" s="21" t="n">
        <x:v>4</x:v>
      </x:c>
      <x:c r="K1756" s="18" t="n">
        <x:f>'05 Cargo Register'!K412</x:f>
        <x:v>157.5</x:v>
      </x:c>
      <x:c r="L1756" s="18" t="n">
        <x:f>'05 Cargo Register'!N412</x:f>
        <x:v>25</x:v>
      </x:c>
      <x:c r="M1756" s="18" t="n">
        <x:f>'05 Cargo Register'!O412</x:f>
        <x:v>1275</x:v>
      </x:c>
      <x:c r="N1756" s="18" t="n">
        <x:f>J1756*K1756</x:f>
        <x:v>630</x:v>
      </x:c>
      <x:c r="O1756" s="18" t="n">
        <x:f>J1756*L1756</x:f>
        <x:v>100</x:v>
      </x:c>
      <x:c r="P1756" s="18" t="n">
        <x:f>J1756*M1756</x:f>
        <x:v>5100</x:v>
      </x:c>
      <x:c r="Q1756" s="22" t="n">
        <x:f>'01 Controls'!$E$25*'02 Cargo Classes'!$M$14</x:f>
        <x:v>0.1</x:v>
      </x:c>
      <x:c r="R1756" s="22" t="n">
        <x:f>'01 Controls'!$F$25*'02 Cargo Classes'!$N$14</x:f>
        <x:v>0</x:v>
      </x:c>
      <x:c r="S1756" s="22" t="n">
        <x:f>'01 Controls'!$G$25*'02 Cargo Classes'!$O$14</x:f>
        <x:v>0.9</x:v>
      </x:c>
      <x:c r="T1756" s="22" t="n">
        <x:f>'01 Controls'!$H$25*'02 Cargo Classes'!$P$14</x:f>
        <x:v>0</x:v>
      </x:c>
      <x:c r="U1756" s="22" t="n">
        <x:f>SUM(Q1756:T1756)</x:f>
        <x:v>1</x:v>
      </x:c>
      <x:c r="V1756" s="18" t="n">
        <x:f>IF(U1756=0,0,N1756*Q1756/U1756)</x:f>
        <x:v>63</x:v>
      </x:c>
      <x:c r="W1756" s="18" t="n">
        <x:f>IF(U1756=0,0,P1756*Q1756/U1756)</x:f>
        <x:v>510</x:v>
      </x:c>
      <x:c r="X1756" s="18" t="n">
        <x:f>MAX(V1756,W1756*'01 Controls'!$E$12)</x:f>
        <x:v>127.5</x:v>
      </x:c>
      <x:c r="Y1756" s="18" t="n">
        <x:f>IF(U1756=0,0,N1756*R1756/U1756)</x:f>
        <x:v>0</x:v>
      </x:c>
      <x:c r="Z1756" s="18" t="n">
        <x:f>IF(U1756=0,0,P1756*R1756/U1756)</x:f>
        <x:v>0</x:v>
      </x:c>
      <x:c r="AA1756" s="18" t="n">
        <x:f>MAX(Y1756,Z1756*'01 Controls'!$E$13)</x:f>
        <x:v>0</x:v>
      </x:c>
      <x:c r="AB1756" s="18" t="n">
        <x:f>IF(U1756=0,0,N1756*S1756/U1756)</x:f>
        <x:v>567</x:v>
      </x:c>
      <x:c r="AC1756" s="18" t="n">
        <x:f>IF(U1756=0,0,P1756*S1756/U1756)</x:f>
        <x:v>4590</x:v>
      </x:c>
      <x:c r="AD1756" s="18" t="n">
        <x:f>MAX(AB1756,AC1756*'01 Controls'!$E$14)</x:f>
        <x:v>918</x:v>
      </x:c>
      <x:c r="AE1756" s="18" t="n">
        <x:f>IF(U1756=0,0,N1756*T1756/U1756)</x:f>
        <x:v>0</x:v>
      </x:c>
      <x:c r="AF1756" s="18" t="n">
        <x:f>IF(U1756=0,0,P1756*T1756/U1756)</x:f>
        <x:v>0</x:v>
      </x:c>
      <x:c r="AG1756" s="18" t="n">
        <x:f>MAX(AE1756,AF1756*'01 Controls'!$E$15)</x:f>
        <x:v>0</x:v>
      </x:c>
      <x:c r="AH1756" s="18" t="n">
        <x:f>SUM(V1756,Y1756,AB1756,AE1756)</x:f>
        <x:v>630</x:v>
      </x:c>
      <x:c r="AI1756" s="18" t="n">
        <x:f>N1756-AH1756</x:f>
        <x:v>0</x:v>
      </x:c>
      <x:c r="AJ1756" s="18" t="n">
        <x:f>V1756*INDEX('07 Mode Capacity'!$P$6:$P$17,MATCH("AIR-"&amp;I1756,'07 Mode Capacity'!$C$6:$C$17,0))</x:f>
        <x:v>17.661146472225436</x:v>
      </x:c>
      <x:c r="AK1756" s="18" t="n">
        <x:f>Y1756*INDEX('07 Mode Capacity'!$P$6:$P$17,MATCH("OCEAN-"&amp;I1756,'07 Mode Capacity'!$C$6:$C$17,0))</x:f>
        <x:v>0</x:v>
      </x:c>
      <x:c r="AL1756" s="18" t="n">
        <x:f>AB1756*INDEX('07 Mode Capacity'!$P$6:$P$17,MATCH("LAND-"&amp;I1756,'07 Mode Capacity'!$C$6:$C$17,0))</x:f>
        <x:v>69.20114201474821</x:v>
      </x:c>
      <x:c r="AM1756" s="18" t="n">
        <x:f>AE1756*INDEX('07 Mode Capacity'!$P$6:$P$17,MATCH("INLAND-"&amp;I1756,'07 Mode Capacity'!$C$6:$C$17,0))</x:f>
        <x:v>0</x:v>
      </x:c>
      <x:c r="AN1756" s="18" t="n">
        <x:f>SUM(AJ1756:AM1756)</x:f>
        <x:v>86.86228848697365</x:v>
      </x:c>
      <x:c r="AO1756" s="17" t="n">
        <x:f>IF(N1756=0,1,AN1756/N1756)</x:f>
        <x:v>0.13787664839202168</x:v>
      </x:c>
      <x:c r="AP1756" s="11" t="str">
        <x:f>IF(AO1756&gt;='01 Controls'!$E$16,"PASS","FAIL")</x:f>
        <x:v>FAIL</x:v>
      </x:c>
      <x:c r="AQ1756" s="11" t="str">
        <x:v>UNQUANTIFIED</x:v>
      </x:c>
      <x:c r="AR1756" s="11" t="str">
        <x:v>Position-class planning record; serial item and receiver open</x:v>
      </x:c>
      <x:c r="AS1756" s="26"/>
      <x:c r="AT1756" s="26"/>
    </x:row>
    <x:row r="1757">
      <x:c r="C1757" s="11" t="str">
        <x:v>M1-CM-RMG-OOG-80</x:v>
      </x:c>
      <x:c r="D1757" s="11" t="str">
        <x:v>M1</x:v>
      </x:c>
      <x:c r="E1757" s="11" t="str">
        <x:v>Western fire and heat</x:v>
      </x:c>
      <x:c r="F1757" s="11" t="str">
        <x:v>CM-RMG</x:v>
      </x:c>
      <x:c r="G1757" s="11" t="str">
        <x:v>Civil road-mobility group</x:v>
      </x:c>
      <x:c r="H1757" s="11" t="str">
        <x:v>OOG-80</x:v>
      </x:c>
      <x:c r="I1757" s="19" t="n">
        <x:v>72</x:v>
      </x:c>
      <x:c r="J1757" s="21" t="n">
        <x:v>4</x:v>
      </x:c>
      <x:c r="K1757" s="18" t="n">
        <x:f>'05 Cargo Register'!K413</x:f>
        <x:v>472.5</x:v>
      </x:c>
      <x:c r="L1757" s="18" t="n">
        <x:f>'05 Cargo Register'!N413</x:f>
        <x:v>8</x:v>
      </x:c>
      <x:c r="M1757" s="18" t="n">
        <x:f>'05 Cargo Register'!O413</x:f>
        <x:v>1408</x:v>
      </x:c>
      <x:c r="N1757" s="18" t="n">
        <x:f>J1757*K1757</x:f>
        <x:v>1890</x:v>
      </x:c>
      <x:c r="O1757" s="18" t="n">
        <x:f>J1757*L1757</x:f>
        <x:v>32</x:v>
      </x:c>
      <x:c r="P1757" s="18" t="n">
        <x:f>J1757*M1757</x:f>
        <x:v>5632</x:v>
      </x:c>
      <x:c r="Q1757" s="22" t="n">
        <x:f>'01 Controls'!$E$25*'02 Cargo Classes'!$M$15</x:f>
        <x:v>0</x:v>
      </x:c>
      <x:c r="R1757" s="22" t="n">
        <x:f>'01 Controls'!$F$25*'02 Cargo Classes'!$N$15</x:f>
        <x:v>0</x:v>
      </x:c>
      <x:c r="S1757" s="22" t="n">
        <x:f>'01 Controls'!$G$25*'02 Cargo Classes'!$O$15</x:f>
        <x:v>0.54</x:v>
      </x:c>
      <x:c r="T1757" s="22" t="n">
        <x:f>'01 Controls'!$H$25*'02 Cargo Classes'!$P$15</x:f>
        <x:v>0</x:v>
      </x:c>
      <x:c r="U1757" s="22" t="n">
        <x:f>SUM(Q1757:T1757)</x:f>
        <x:v>0.54</x:v>
      </x:c>
      <x:c r="V1757" s="18" t="n">
        <x:f>IF(U1757=0,0,N1757*Q1757/U1757)</x:f>
        <x:v>0</x:v>
      </x:c>
      <x:c r="W1757" s="18" t="n">
        <x:f>IF(U1757=0,0,P1757*Q1757/U1757)</x:f>
        <x:v>0</x:v>
      </x:c>
      <x:c r="X1757" s="18" t="n">
        <x:f>MAX(V1757,W1757*'01 Controls'!$E$12)</x:f>
        <x:v>0</x:v>
      </x:c>
      <x:c r="Y1757" s="18" t="n">
        <x:f>IF(U1757=0,0,N1757*R1757/U1757)</x:f>
        <x:v>0</x:v>
      </x:c>
      <x:c r="Z1757" s="18" t="n">
        <x:f>IF(U1757=0,0,P1757*R1757/U1757)</x:f>
        <x:v>0</x:v>
      </x:c>
      <x:c r="AA1757" s="18" t="n">
        <x:f>MAX(Y1757,Z1757*'01 Controls'!$E$13)</x:f>
        <x:v>0</x:v>
      </x:c>
      <x:c r="AB1757" s="18" t="n">
        <x:f>IF(U1757=0,0,N1757*S1757/U1757)</x:f>
        <x:v>1890</x:v>
      </x:c>
      <x:c r="AC1757" s="18" t="n">
        <x:f>IF(U1757=0,0,P1757*S1757/U1757)</x:f>
        <x:v>5632</x:v>
      </x:c>
      <x:c r="AD1757" s="18" t="n">
        <x:f>MAX(AB1757,AC1757*'01 Controls'!$E$14)</x:f>
        <x:v>1890</x:v>
      </x:c>
      <x:c r="AE1757" s="18" t="n">
        <x:f>IF(U1757=0,0,N1757*T1757/U1757)</x:f>
        <x:v>0</x:v>
      </x:c>
      <x:c r="AF1757" s="18" t="n">
        <x:f>IF(U1757=0,0,P1757*T1757/U1757)</x:f>
        <x:v>0</x:v>
      </x:c>
      <x:c r="AG1757" s="18" t="n">
        <x:f>MAX(AE1757,AF1757*'01 Controls'!$E$15)</x:f>
        <x:v>0</x:v>
      </x:c>
      <x:c r="AH1757" s="18" t="n">
        <x:f>SUM(V1757,Y1757,AB1757,AE1757)</x:f>
        <x:v>1890</x:v>
      </x:c>
      <x:c r="AI1757" s="18" t="n">
        <x:f>N1757-AH1757</x:f>
        <x:v>0</x:v>
      </x:c>
      <x:c r="AJ1757" s="18" t="n">
        <x:f>V1757*INDEX('07 Mode Capacity'!$P$6:$P$17,MATCH("AIR-"&amp;I1757,'07 Mode Capacity'!$C$6:$C$17,0))</x:f>
        <x:v>0</x:v>
      </x:c>
      <x:c r="AK1757" s="18" t="n">
        <x:f>Y1757*INDEX('07 Mode Capacity'!$P$6:$P$17,MATCH("OCEAN-"&amp;I1757,'07 Mode Capacity'!$C$6:$C$17,0))</x:f>
        <x:v>0</x:v>
      </x:c>
      <x:c r="AL1757" s="18" t="n">
        <x:f>AB1757*INDEX('07 Mode Capacity'!$P$6:$P$17,MATCH("LAND-"&amp;I1757,'07 Mode Capacity'!$C$6:$C$17,0))</x:f>
        <x:v>1351.3693248345153</x:v>
      </x:c>
      <x:c r="AM1757" s="18" t="n">
        <x:f>AE1757*INDEX('07 Mode Capacity'!$P$6:$P$17,MATCH("INLAND-"&amp;I1757,'07 Mode Capacity'!$C$6:$C$17,0))</x:f>
        <x:v>0</x:v>
      </x:c>
      <x:c r="AN1757" s="18" t="n">
        <x:f>SUM(AJ1757:AM1757)</x:f>
        <x:v>1351.3693248345153</x:v>
      </x:c>
      <x:c r="AO1757" s="17" t="n">
        <x:f>IF(N1757=0,1,AN1757/N1757)</x:f>
        <x:v>0.7150102247801668</x:v>
      </x:c>
      <x:c r="AP1757" s="11" t="str">
        <x:f>IF(AO1757&gt;='01 Controls'!$E$16,"PASS","FAIL")</x:f>
        <x:v>FAIL</x:v>
      </x:c>
      <x:c r="AQ1757" s="11" t="str">
        <x:v>UNQUANTIFIED</x:v>
      </x:c>
      <x:c r="AR1757" s="11" t="str">
        <x:v>Position-class planning record; serial item and receiver open</x:v>
      </x:c>
      <x:c r="AS1757" s="26"/>
      <x:c r="AT1757" s="26"/>
    </x:row>
    <x:row r="1758">
      <x:c r="C1758" s="11" t="str">
        <x:v>M1-CM-RLG-APL-45</x:v>
      </x:c>
      <x:c r="D1758" s="11" t="str">
        <x:v>M1</x:v>
      </x:c>
      <x:c r="E1758" s="11" t="str">
        <x:v>Western fire and heat</x:v>
      </x:c>
      <x:c r="F1758" s="11" t="str">
        <x:v>CM-RLG</x:v>
      </x:c>
      <x:c r="G1758" s="11" t="str">
        <x:v>Civil rail-mobility group</x:v>
      </x:c>
      <x:c r="H1758" s="11" t="str">
        <x:v>APL-45</x:v>
      </x:c>
      <x:c r="I1758" s="19" t="n">
        <x:v>24</x:v>
      </x:c>
      <x:c r="J1758" s="21" t="n">
        <x:v>1</x:v>
      </x:c>
      <x:c r="K1758" s="18" t="n">
        <x:f>'05 Cargo Register'!K414</x:f>
        <x:v>144</x:v>
      </x:c>
      <x:c r="L1758" s="18" t="n">
        <x:f>'05 Cargo Register'!N414</x:f>
        <x:v>38</x:v>
      </x:c>
      <x:c r="M1758" s="18" t="n">
        <x:f>'05 Cargo Register'!O414</x:f>
        <x:v>285</x:v>
      </x:c>
      <x:c r="N1758" s="18" t="n">
        <x:f>J1758*K1758</x:f>
        <x:v>144</x:v>
      </x:c>
      <x:c r="O1758" s="18" t="n">
        <x:f>J1758*L1758</x:f>
        <x:v>38</x:v>
      </x:c>
      <x:c r="P1758" s="18" t="n">
        <x:f>J1758*M1758</x:f>
        <x:v>285</x:v>
      </x:c>
      <x:c r="Q1758" s="22" t="n">
        <x:f>'01 Controls'!$E$25*'02 Cargo Classes'!$M$6</x:f>
        <x:v>0.30000000000000004</x:v>
      </x:c>
      <x:c r="R1758" s="22" t="n">
        <x:f>'01 Controls'!$F$25*'02 Cargo Classes'!$N$6</x:f>
        <x:v>0</x:v>
      </x:c>
      <x:c r="S1758" s="22" t="n">
        <x:f>'01 Controls'!$G$25*'02 Cargo Classes'!$O$6</x:f>
        <x:v>0.9</x:v>
      </x:c>
      <x:c r="T1758" s="22" t="n">
        <x:f>'01 Controls'!$H$25*'02 Cargo Classes'!$P$6</x:f>
        <x:v>0</x:v>
      </x:c>
      <x:c r="U1758" s="22" t="n">
        <x:f>SUM(Q1758:T1758)</x:f>
        <x:v>1.2000000000000002</x:v>
      </x:c>
      <x:c r="V1758" s="18" t="n">
        <x:f>IF(U1758=0,0,N1758*Q1758/U1758)</x:f>
        <x:v>36</x:v>
      </x:c>
      <x:c r="W1758" s="18" t="n">
        <x:f>IF(U1758=0,0,P1758*Q1758/U1758)</x:f>
        <x:v>71.25</x:v>
      </x:c>
      <x:c r="X1758" s="18" t="n">
        <x:f>MAX(V1758,W1758*'01 Controls'!$E$12)</x:f>
        <x:v>36</x:v>
      </x:c>
      <x:c r="Y1758" s="18" t="n">
        <x:f>IF(U1758=0,0,N1758*R1758/U1758)</x:f>
        <x:v>0</x:v>
      </x:c>
      <x:c r="Z1758" s="18" t="n">
        <x:f>IF(U1758=0,0,P1758*R1758/U1758)</x:f>
        <x:v>0</x:v>
      </x:c>
      <x:c r="AA1758" s="18" t="n">
        <x:f>MAX(Y1758,Z1758*'01 Controls'!$E$13)</x:f>
        <x:v>0</x:v>
      </x:c>
      <x:c r="AB1758" s="18" t="n">
        <x:f>IF(U1758=0,0,N1758*S1758/U1758)</x:f>
        <x:v>107.99999999999999</x:v>
      </x:c>
      <x:c r="AC1758" s="18" t="n">
        <x:f>IF(U1758=0,0,P1758*S1758/U1758)</x:f>
        <x:v>213.74999999999997</x:v>
      </x:c>
      <x:c r="AD1758" s="18" t="n">
        <x:f>MAX(AB1758,AC1758*'01 Controls'!$E$14)</x:f>
        <x:v>107.99999999999999</x:v>
      </x:c>
      <x:c r="AE1758" s="18" t="n">
        <x:f>IF(U1758=0,0,N1758*T1758/U1758)</x:f>
        <x:v>0</x:v>
      </x:c>
      <x:c r="AF1758" s="18" t="n">
        <x:f>IF(U1758=0,0,P1758*T1758/U1758)</x:f>
        <x:v>0</x:v>
      </x:c>
      <x:c r="AG1758" s="18" t="n">
        <x:f>MAX(AE1758,AF1758*'01 Controls'!$E$15)</x:f>
        <x:v>0</x:v>
      </x:c>
      <x:c r="AH1758" s="18" t="n">
        <x:f>SUM(V1758,Y1758,AB1758,AE1758)</x:f>
        <x:v>144</x:v>
      </x:c>
      <x:c r="AI1758" s="18" t="n">
        <x:f>N1758-AH1758</x:f>
        <x:v>0</x:v>
      </x:c>
      <x:c r="AJ1758" s="18" t="n">
        <x:f>V1758*INDEX('07 Mode Capacity'!$P$6:$P$17,MATCH("AIR-"&amp;I1758,'07 Mode Capacity'!$C$6:$C$17,0))</x:f>
        <x:v>7.304906442199302</x:v>
      </x:c>
      <x:c r="AK1758" s="18" t="n">
        <x:f>Y1758*INDEX('07 Mode Capacity'!$P$6:$P$17,MATCH("OCEAN-"&amp;I1758,'07 Mode Capacity'!$C$6:$C$17,0))</x:f>
        <x:v>0</x:v>
      </x:c>
      <x:c r="AL1758" s="18" t="n">
        <x:f>AB1758*INDEX('07 Mode Capacity'!$P$6:$P$17,MATCH("LAND-"&amp;I1758,'07 Mode Capacity'!$C$6:$C$17,0))</x:f>
        <x:v>41.310099818950285</x:v>
      </x:c>
      <x:c r="AM1758" s="18" t="n">
        <x:f>AE1758*INDEX('07 Mode Capacity'!$P$6:$P$17,MATCH("INLAND-"&amp;I1758,'07 Mode Capacity'!$C$6:$C$17,0))</x:f>
        <x:v>0</x:v>
      </x:c>
      <x:c r="AN1758" s="18" t="n">
        <x:f>SUM(AJ1758:AM1758)</x:f>
        <x:v>48.61500626114959</x:v>
      </x:c>
      <x:c r="AO1758" s="17" t="n">
        <x:f>IF(N1758=0,1,AN1758/N1758)</x:f>
        <x:v>0.33760421014687214</x:v>
      </x:c>
      <x:c r="AP1758" s="11" t="str">
        <x:f>IF(AO1758&gt;='01 Controls'!$E$16,"PASS","FAIL")</x:f>
        <x:v>FAIL</x:v>
      </x:c>
      <x:c r="AQ1758" s="11" t="str">
        <x:v>UNQUANTIFIED</x:v>
      </x:c>
      <x:c r="AR1758" s="11" t="str">
        <x:v>Position-class planning record; serial item and receiver open</x:v>
      </x:c>
      <x:c r="AS1758" s="26"/>
      <x:c r="AT1758" s="26"/>
    </x:row>
    <x:row r="1759">
      <x:c r="C1759" s="11" t="str">
        <x:v>M1-CM-RLG-ISO-18</x:v>
      </x:c>
      <x:c r="D1759" s="11" t="str">
        <x:v>M1</x:v>
      </x:c>
      <x:c r="E1759" s="11" t="str">
        <x:v>Western fire and heat</x:v>
      </x:c>
      <x:c r="F1759" s="11" t="str">
        <x:v>CM-RLG</x:v>
      </x:c>
      <x:c r="G1759" s="11" t="str">
        <x:v>Civil rail-mobility group</x:v>
      </x:c>
      <x:c r="H1759" s="11" t="str">
        <x:v>ISO-18</x:v>
      </x:c>
      <x:c r="I1759" s="19" t="n">
        <x:v>48</x:v>
      </x:c>
      <x:c r="J1759" s="21" t="n">
        <x:v>1</x:v>
      </x:c>
      <x:c r="K1759" s="18" t="n">
        <x:f>'05 Cargo Register'!K415</x:f>
        <x:v>360</x:v>
      </x:c>
      <x:c r="L1759" s="18" t="n">
        <x:f>'05 Cargo Register'!N415</x:f>
        <x:v>24</x:v>
      </x:c>
      <x:c r="M1759" s="18" t="n">
        <x:f>'05 Cargo Register'!O415</x:f>
        <x:v>633.6</x:v>
      </x:c>
      <x:c r="N1759" s="18" t="n">
        <x:f>J1759*K1759</x:f>
        <x:v>360</x:v>
      </x:c>
      <x:c r="O1759" s="18" t="n">
        <x:f>J1759*L1759</x:f>
        <x:v>24</x:v>
      </x:c>
      <x:c r="P1759" s="18" t="n">
        <x:f>J1759*M1759</x:f>
        <x:v>633.6</x:v>
      </x:c>
      <x:c r="Q1759" s="22" t="n">
        <x:f>'01 Controls'!$E$25*'02 Cargo Classes'!$M$7</x:f>
        <x:v>0.020000000000000004</x:v>
      </x:c>
      <x:c r="R1759" s="22" t="n">
        <x:f>'01 Controls'!$F$25*'02 Cargo Classes'!$N$7</x:f>
        <x:v>0</x:v>
      </x:c>
      <x:c r="S1759" s="22" t="n">
        <x:f>'01 Controls'!$G$25*'02 Cargo Classes'!$O$7</x:f>
        <x:v>1.08</x:v>
      </x:c>
      <x:c r="T1759" s="22" t="n">
        <x:f>'01 Controls'!$H$25*'02 Cargo Classes'!$P$7</x:f>
        <x:v>0</x:v>
      </x:c>
      <x:c r="U1759" s="22" t="n">
        <x:f>SUM(Q1759:T1759)</x:f>
        <x:v>1.1</x:v>
      </x:c>
      <x:c r="V1759" s="18" t="n">
        <x:f>IF(U1759=0,0,N1759*Q1759/U1759)</x:f>
        <x:v>6.545454545454546</x:v>
      </x:c>
      <x:c r="W1759" s="18" t="n">
        <x:f>IF(U1759=0,0,P1759*Q1759/U1759)</x:f>
        <x:v>11.520000000000001</x:v>
      </x:c>
      <x:c r="X1759" s="18" t="n">
        <x:f>MAX(V1759,W1759*'01 Controls'!$E$12)</x:f>
        <x:v>6.545454545454546</x:v>
      </x:c>
      <x:c r="Y1759" s="18" t="n">
        <x:f>IF(U1759=0,0,N1759*R1759/U1759)</x:f>
        <x:v>0</x:v>
      </x:c>
      <x:c r="Z1759" s="18" t="n">
        <x:f>IF(U1759=0,0,P1759*R1759/U1759)</x:f>
        <x:v>0</x:v>
      </x:c>
      <x:c r="AA1759" s="18" t="n">
        <x:f>MAX(Y1759,Z1759*'01 Controls'!$E$13)</x:f>
        <x:v>0</x:v>
      </x:c>
      <x:c r="AB1759" s="18" t="n">
        <x:f>IF(U1759=0,0,N1759*S1759/U1759)</x:f>
        <x:v>353.45454545454544</x:v>
      </x:c>
      <x:c r="AC1759" s="18" t="n">
        <x:f>IF(U1759=0,0,P1759*S1759/U1759)</x:f>
        <x:v>622.08</x:v>
      </x:c>
      <x:c r="AD1759" s="18" t="n">
        <x:f>MAX(AB1759,AC1759*'01 Controls'!$E$14)</x:f>
        <x:v>353.45454545454544</x:v>
      </x:c>
      <x:c r="AE1759" s="18" t="n">
        <x:f>IF(U1759=0,0,N1759*T1759/U1759)</x:f>
        <x:v>0</x:v>
      </x:c>
      <x:c r="AF1759" s="18" t="n">
        <x:f>IF(U1759=0,0,P1759*T1759/U1759)</x:f>
        <x:v>0</x:v>
      </x:c>
      <x:c r="AG1759" s="18" t="n">
        <x:f>MAX(AE1759,AF1759*'01 Controls'!$E$15)</x:f>
        <x:v>0</x:v>
      </x:c>
      <x:c r="AH1759" s="18" t="n">
        <x:f>SUM(V1759,Y1759,AB1759,AE1759)</x:f>
        <x:v>360</x:v>
      </x:c>
      <x:c r="AI1759" s="18" t="n">
        <x:f>N1759-AH1759</x:f>
        <x:v>0</x:v>
      </x:c>
      <x:c r="AJ1759" s="18" t="n">
        <x:f>V1759*INDEX('07 Mode Capacity'!$P$6:$P$17,MATCH("AIR-"&amp;I1759,'07 Mode Capacity'!$C$6:$C$17,0))</x:f>
        <x:v>1.8349243088026428</x:v>
      </x:c>
      <x:c r="AK1759" s="18" t="n">
        <x:f>Y1759*INDEX('07 Mode Capacity'!$P$6:$P$17,MATCH("OCEAN-"&amp;I1759,'07 Mode Capacity'!$C$6:$C$17,0))</x:f>
        <x:v>0</x:v>
      </x:c>
      <x:c r="AL1759" s="18" t="n">
        <x:f>AB1759*INDEX('07 Mode Capacity'!$P$6:$P$17,MATCH("LAND-"&amp;I1759,'07 Mode Capacity'!$C$6:$C$17,0))</x:f>
        <x:v>43.13837424295992</x:v>
      </x:c>
      <x:c r="AM1759" s="18" t="n">
        <x:f>AE1759*INDEX('07 Mode Capacity'!$P$6:$P$17,MATCH("INLAND-"&amp;I1759,'07 Mode Capacity'!$C$6:$C$17,0))</x:f>
        <x:v>0</x:v>
      </x:c>
      <x:c r="AN1759" s="18" t="n">
        <x:f>SUM(AJ1759:AM1759)</x:f>
        <x:v>44.97329855176256</x:v>
      </x:c>
      <x:c r="AO1759" s="17" t="n">
        <x:f>IF(N1759=0,1,AN1759/N1759)</x:f>
        <x:v>0.12492582931045156</x:v>
      </x:c>
      <x:c r="AP1759" s="11" t="str">
        <x:f>IF(AO1759&gt;='01 Controls'!$E$16,"PASS","FAIL")</x:f>
        <x:v>FAIL</x:v>
      </x:c>
      <x:c r="AQ1759" s="11" t="str">
        <x:v>UNQUANTIFIED</x:v>
      </x:c>
      <x:c r="AR1759" s="11" t="str">
        <x:v>Position-class planning record; serial item and receiver open</x:v>
      </x:c>
      <x:c r="AS1759" s="26"/>
      <x:c r="AT1759" s="26"/>
    </x:row>
    <x:row r="1760">
      <x:c r="C1760" s="11" t="str">
        <x:v>M1-CM-RLG-COL-12</x:v>
      </x:c>
      <x:c r="D1760" s="11" t="str">
        <x:v>M1</x:v>
      </x:c>
      <x:c r="E1760" s="11" t="str">
        <x:v>Western fire and heat</x:v>
      </x:c>
      <x:c r="F1760" s="11" t="str">
        <x:v>CM-RLG</x:v>
      </x:c>
      <x:c r="G1760" s="11" t="str">
        <x:v>Civil rail-mobility group</x:v>
      </x:c>
      <x:c r="H1760" s="11" t="str">
        <x:v>COL-12</x:v>
      </x:c>
      <x:c r="I1760" s="19" t="n">
        <x:v>24</x:v>
      </x:c>
      <x:c r="J1760" s="21" t="n">
        <x:v>1</x:v>
      </x:c>
      <x:c r="K1760" s="18" t="n">
        <x:f>'05 Cargo Register'!K416</x:f>
        <x:v>144</x:v>
      </x:c>
      <x:c r="L1760" s="18" t="n">
        <x:f>'05 Cargo Register'!N416</x:f>
        <x:v>15</x:v>
      </x:c>
      <x:c r="M1760" s="18" t="n">
        <x:f>'05 Cargo Register'!O416</x:f>
        <x:v>396</x:v>
      </x:c>
      <x:c r="N1760" s="18" t="n">
        <x:f>J1760*K1760</x:f>
        <x:v>144</x:v>
      </x:c>
      <x:c r="O1760" s="18" t="n">
        <x:f>J1760*L1760</x:f>
        <x:v>15</x:v>
      </x:c>
      <x:c r="P1760" s="18" t="n">
        <x:f>J1760*M1760</x:f>
        <x:v>396</x:v>
      </x:c>
      <x:c r="Q1760" s="22" t="n">
        <x:f>'01 Controls'!$E$25*'02 Cargo Classes'!$M$8</x:f>
        <x:v>0.2</x:v>
      </x:c>
      <x:c r="R1760" s="22" t="n">
        <x:f>'01 Controls'!$F$25*'02 Cargo Classes'!$N$8</x:f>
        <x:v>0</x:v>
      </x:c>
      <x:c r="S1760" s="22" t="n">
        <x:f>'01 Controls'!$G$25*'02 Cargo Classes'!$O$8</x:f>
        <x:v>1.08</x:v>
      </x:c>
      <x:c r="T1760" s="22" t="n">
        <x:f>'01 Controls'!$H$25*'02 Cargo Classes'!$P$8</x:f>
        <x:v>0</x:v>
      </x:c>
      <x:c r="U1760" s="22" t="n">
        <x:f>SUM(Q1760:T1760)</x:f>
        <x:v>1.28</x:v>
      </x:c>
      <x:c r="V1760" s="18" t="n">
        <x:f>IF(U1760=0,0,N1760*Q1760/U1760)</x:f>
        <x:v>22.5</x:v>
      </x:c>
      <x:c r="W1760" s="18" t="n">
        <x:f>IF(U1760=0,0,P1760*Q1760/U1760)</x:f>
        <x:v>61.875</x:v>
      </x:c>
      <x:c r="X1760" s="18" t="n">
        <x:f>MAX(V1760,W1760*'01 Controls'!$E$12)</x:f>
        <x:v>22.5</x:v>
      </x:c>
      <x:c r="Y1760" s="18" t="n">
        <x:f>IF(U1760=0,0,N1760*R1760/U1760)</x:f>
        <x:v>0</x:v>
      </x:c>
      <x:c r="Z1760" s="18" t="n">
        <x:f>IF(U1760=0,0,P1760*R1760/U1760)</x:f>
        <x:v>0</x:v>
      </x:c>
      <x:c r="AA1760" s="18" t="n">
        <x:f>MAX(Y1760,Z1760*'01 Controls'!$E$13)</x:f>
        <x:v>0</x:v>
      </x:c>
      <x:c r="AB1760" s="18" t="n">
        <x:f>IF(U1760=0,0,N1760*S1760/U1760)</x:f>
        <x:v>121.5</x:v>
      </x:c>
      <x:c r="AC1760" s="18" t="n">
        <x:f>IF(U1760=0,0,P1760*S1760/U1760)</x:f>
        <x:v>334.125</x:v>
      </x:c>
      <x:c r="AD1760" s="18" t="n">
        <x:f>MAX(AB1760,AC1760*'01 Controls'!$E$14)</x:f>
        <x:v>121.5</x:v>
      </x:c>
      <x:c r="AE1760" s="18" t="n">
        <x:f>IF(U1760=0,0,N1760*T1760/U1760)</x:f>
        <x:v>0</x:v>
      </x:c>
      <x:c r="AF1760" s="18" t="n">
        <x:f>IF(U1760=0,0,P1760*T1760/U1760)</x:f>
        <x:v>0</x:v>
      </x:c>
      <x:c r="AG1760" s="18" t="n">
        <x:f>MAX(AE1760,AF1760*'01 Controls'!$E$15)</x:f>
        <x:v>0</x:v>
      </x:c>
      <x:c r="AH1760" s="18" t="n">
        <x:f>SUM(V1760,Y1760,AB1760,AE1760)</x:f>
        <x:v>144</x:v>
      </x:c>
      <x:c r="AI1760" s="18" t="n">
        <x:f>N1760-AH1760</x:f>
        <x:v>0</x:v>
      </x:c>
      <x:c r="AJ1760" s="18" t="n">
        <x:f>V1760*INDEX('07 Mode Capacity'!$P$6:$P$17,MATCH("AIR-"&amp;I1760,'07 Mode Capacity'!$C$6:$C$17,0))</x:f>
        <x:v>4.565566526374564</x:v>
      </x:c>
      <x:c r="AK1760" s="18" t="n">
        <x:f>Y1760*INDEX('07 Mode Capacity'!$P$6:$P$17,MATCH("OCEAN-"&amp;I1760,'07 Mode Capacity'!$C$6:$C$17,0))</x:f>
        <x:v>0</x:v>
      </x:c>
      <x:c r="AL1760" s="18" t="n">
        <x:f>AB1760*INDEX('07 Mode Capacity'!$P$6:$P$17,MATCH("LAND-"&amp;I1760,'07 Mode Capacity'!$C$6:$C$17,0))</x:f>
        <x:v>46.473862296319076</x:v>
      </x:c>
      <x:c r="AM1760" s="18" t="n">
        <x:f>AE1760*INDEX('07 Mode Capacity'!$P$6:$P$17,MATCH("INLAND-"&amp;I1760,'07 Mode Capacity'!$C$6:$C$17,0))</x:f>
        <x:v>0</x:v>
      </x:c>
      <x:c r="AN1760" s="18" t="n">
        <x:f>SUM(AJ1760:AM1760)</x:f>
        <x:v>51.03942882269364</x:v>
      </x:c>
      <x:c r="AO1760" s="17" t="n">
        <x:f>IF(N1760=0,1,AN1760/N1760)</x:f>
        <x:v>0.3544404779353725</x:v>
      </x:c>
      <x:c r="AP1760" s="11" t="str">
        <x:f>IF(AO1760&gt;='01 Controls'!$E$16,"PASS","FAIL")</x:f>
        <x:v>FAIL</x:v>
      </x:c>
      <x:c r="AQ1760" s="11" t="str">
        <x:v>UNQUANTIFIED</x:v>
      </x:c>
      <x:c r="AR1760" s="11" t="str">
        <x:v>Position-class planning record; serial item and receiver open</x:v>
      </x:c>
      <x:c r="AS1760" s="26"/>
      <x:c r="AT1760" s="26"/>
    </x:row>
    <x:row r="1761">
      <x:c r="C1761" s="11" t="str">
        <x:v>M1-CM-RLG-BAT-22</x:v>
      </x:c>
      <x:c r="D1761" s="11" t="str">
        <x:v>M1</x:v>
      </x:c>
      <x:c r="E1761" s="11" t="str">
        <x:v>Western fire and heat</x:v>
      </x:c>
      <x:c r="F1761" s="11" t="str">
        <x:v>CM-RLG</x:v>
      </x:c>
      <x:c r="G1761" s="11" t="str">
        <x:v>Civil rail-mobility group</x:v>
      </x:c>
      <x:c r="H1761" s="11" t="str">
        <x:v>BAT-22</x:v>
      </x:c>
      <x:c r="I1761" s="19" t="n">
        <x:v>48</x:v>
      </x:c>
      <x:c r="J1761" s="21" t="n">
        <x:v>1</x:v>
      </x:c>
      <x:c r="K1761" s="18" t="n">
        <x:f>'05 Cargo Register'!K417</x:f>
        <x:v>180</x:v>
      </x:c>
      <x:c r="L1761" s="18" t="n">
        <x:f>'05 Cargo Register'!N417</x:f>
        <x:v>11</x:v>
      </x:c>
      <x:c r="M1761" s="18" t="n">
        <x:f>'05 Cargo Register'!O417</x:f>
        <x:v>290.40000000000003</x:v>
      </x:c>
      <x:c r="N1761" s="18" t="n">
        <x:f>J1761*K1761</x:f>
        <x:v>180</x:v>
      </x:c>
      <x:c r="O1761" s="18" t="n">
        <x:f>J1761*L1761</x:f>
        <x:v>11</x:v>
      </x:c>
      <x:c r="P1761" s="18" t="n">
        <x:f>J1761*M1761</x:f>
        <x:v>290.40000000000003</x:v>
      </x:c>
      <x:c r="Q1761" s="22" t="n">
        <x:f>'01 Controls'!$E$25*'02 Cargo Classes'!$M$9</x:f>
        <x:v>0</x:v>
      </x:c>
      <x:c r="R1761" s="22" t="n">
        <x:f>'01 Controls'!$F$25*'02 Cargo Classes'!$N$9</x:f>
        <x:v>0</x:v>
      </x:c>
      <x:c r="S1761" s="22" t="n">
        <x:f>'01 Controls'!$G$25*'02 Cargo Classes'!$O$9</x:f>
        <x:v>0.9</x:v>
      </x:c>
      <x:c r="T1761" s="22" t="n">
        <x:f>'01 Controls'!$H$25*'02 Cargo Classes'!$P$9</x:f>
        <x:v>0</x:v>
      </x:c>
      <x:c r="U1761" s="22" t="n">
        <x:f>SUM(Q1761:T1761)</x:f>
        <x:v>0.9</x:v>
      </x:c>
      <x:c r="V1761" s="18" t="n">
        <x:f>IF(U1761=0,0,N1761*Q1761/U1761)</x:f>
        <x:v>0</x:v>
      </x:c>
      <x:c r="W1761" s="18" t="n">
        <x:f>IF(U1761=0,0,P1761*Q1761/U1761)</x:f>
        <x:v>0</x:v>
      </x:c>
      <x:c r="X1761" s="18" t="n">
        <x:f>MAX(V1761,W1761*'01 Controls'!$E$12)</x:f>
        <x:v>0</x:v>
      </x:c>
      <x:c r="Y1761" s="18" t="n">
        <x:f>IF(U1761=0,0,N1761*R1761/U1761)</x:f>
        <x:v>0</x:v>
      </x:c>
      <x:c r="Z1761" s="18" t="n">
        <x:f>IF(U1761=0,0,P1761*R1761/U1761)</x:f>
        <x:v>0</x:v>
      </x:c>
      <x:c r="AA1761" s="18" t="n">
        <x:f>MAX(Y1761,Z1761*'01 Controls'!$E$13)</x:f>
        <x:v>0</x:v>
      </x:c>
      <x:c r="AB1761" s="18" t="n">
        <x:f>IF(U1761=0,0,N1761*S1761/U1761)</x:f>
        <x:v>180</x:v>
      </x:c>
      <x:c r="AC1761" s="18" t="n">
        <x:f>IF(U1761=0,0,P1761*S1761/U1761)</x:f>
        <x:v>290.40000000000003</x:v>
      </x:c>
      <x:c r="AD1761" s="18" t="n">
        <x:f>MAX(AB1761,AC1761*'01 Controls'!$E$14)</x:f>
        <x:v>180</x:v>
      </x:c>
      <x:c r="AE1761" s="18" t="n">
        <x:f>IF(U1761=0,0,N1761*T1761/U1761)</x:f>
        <x:v>0</x:v>
      </x:c>
      <x:c r="AF1761" s="18" t="n">
        <x:f>IF(U1761=0,0,P1761*T1761/U1761)</x:f>
        <x:v>0</x:v>
      </x:c>
      <x:c r="AG1761" s="18" t="n">
        <x:f>MAX(AE1761,AF1761*'01 Controls'!$E$15)</x:f>
        <x:v>0</x:v>
      </x:c>
      <x:c r="AH1761" s="18" t="n">
        <x:f>SUM(V1761,Y1761,AB1761,AE1761)</x:f>
        <x:v>180</x:v>
      </x:c>
      <x:c r="AI1761" s="18" t="n">
        <x:f>N1761-AH1761</x:f>
        <x:v>0</x:v>
      </x:c>
      <x:c r="AJ1761" s="18" t="n">
        <x:f>V1761*INDEX('07 Mode Capacity'!$P$6:$P$17,MATCH("AIR-"&amp;I1761,'07 Mode Capacity'!$C$6:$C$17,0))</x:f>
        <x:v>0</x:v>
      </x:c>
      <x:c r="AK1761" s="18" t="n">
        <x:f>Y1761*INDEX('07 Mode Capacity'!$P$6:$P$17,MATCH("OCEAN-"&amp;I1761,'07 Mode Capacity'!$C$6:$C$17,0))</x:f>
        <x:v>0</x:v>
      </x:c>
      <x:c r="AL1761" s="18" t="n">
        <x:f>AB1761*INDEX('07 Mode Capacity'!$P$6:$P$17,MATCH("LAND-"&amp;I1761,'07 Mode Capacity'!$C$6:$C$17,0))</x:f>
        <x:v>21.96861651261848</x:v>
      </x:c>
      <x:c r="AM1761" s="18" t="n">
        <x:f>AE1761*INDEX('07 Mode Capacity'!$P$6:$P$17,MATCH("INLAND-"&amp;I1761,'07 Mode Capacity'!$C$6:$C$17,0))</x:f>
        <x:v>0</x:v>
      </x:c>
      <x:c r="AN1761" s="18" t="n">
        <x:f>SUM(AJ1761:AM1761)</x:f>
        <x:v>21.96861651261848</x:v>
      </x:c>
      <x:c r="AO1761" s="17" t="n">
        <x:f>IF(N1761=0,1,AN1761/N1761)</x:f>
        <x:v>0.1220478695145471</x:v>
      </x:c>
      <x:c r="AP1761" s="11" t="str">
        <x:f>IF(AO1761&gt;='01 Controls'!$E$16,"PASS","FAIL")</x:f>
        <x:v>FAIL</x:v>
      </x:c>
      <x:c r="AQ1761" s="11" t="str">
        <x:v>UNQUANTIFIED</x:v>
      </x:c>
      <x:c r="AR1761" s="11" t="str">
        <x:v>Position-class planning record; serial item and receiver open</x:v>
      </x:c>
      <x:c r="AS1761" s="26"/>
      <x:c r="AT1761" s="26"/>
    </x:row>
    <x:row r="1762">
      <x:c r="C1762" s="11" t="str">
        <x:v>M1-CM-RLG-TNK-20</x:v>
      </x:c>
      <x:c r="D1762" s="11" t="str">
        <x:v>M1</x:v>
      </x:c>
      <x:c r="E1762" s="11" t="str">
        <x:v>Western fire and heat</x:v>
      </x:c>
      <x:c r="F1762" s="11" t="str">
        <x:v>CM-RLG</x:v>
      </x:c>
      <x:c r="G1762" s="11" t="str">
        <x:v>Civil rail-mobility group</x:v>
      </x:c>
      <x:c r="H1762" s="11" t="str">
        <x:v>TNK-20</x:v>
      </x:c>
      <x:c r="I1762" s="19" t="n">
        <x:v>48</x:v>
      </x:c>
      <x:c r="J1762" s="21" t="n">
        <x:v>1</x:v>
      </x:c>
      <x:c r="K1762" s="18" t="n">
        <x:f>'05 Cargo Register'!K418</x:f>
        <x:v>180</x:v>
      </x:c>
      <x:c r="L1762" s="18" t="n">
        <x:f>'05 Cargo Register'!N418</x:f>
        <x:v>11</x:v>
      </x:c>
      <x:c r="M1762" s="18" t="n">
        <x:f>'05 Cargo Register'!O418</x:f>
        <x:v>233.75</x:v>
      </x:c>
      <x:c r="N1762" s="18" t="n">
        <x:f>J1762*K1762</x:f>
        <x:v>180</x:v>
      </x:c>
      <x:c r="O1762" s="18" t="n">
        <x:f>J1762*L1762</x:f>
        <x:v>11</x:v>
      </x:c>
      <x:c r="P1762" s="18" t="n">
        <x:f>J1762*M1762</x:f>
        <x:v>233.75</x:v>
      </x:c>
      <x:c r="Q1762" s="22" t="n">
        <x:f>'01 Controls'!$E$25*'02 Cargo Classes'!$M$10</x:f>
        <x:v>0</x:v>
      </x:c>
      <x:c r="R1762" s="22" t="n">
        <x:f>'01 Controls'!$F$25*'02 Cargo Classes'!$N$10</x:f>
        <x:v>0</x:v>
      </x:c>
      <x:c r="S1762" s="22" t="n">
        <x:f>'01 Controls'!$G$25*'02 Cargo Classes'!$O$10</x:f>
        <x:v>0.9</x:v>
      </x:c>
      <x:c r="T1762" s="22" t="n">
        <x:f>'01 Controls'!$H$25*'02 Cargo Classes'!$P$10</x:f>
        <x:v>0</x:v>
      </x:c>
      <x:c r="U1762" s="22" t="n">
        <x:f>SUM(Q1762:T1762)</x:f>
        <x:v>0.9</x:v>
      </x:c>
      <x:c r="V1762" s="18" t="n">
        <x:f>IF(U1762=0,0,N1762*Q1762/U1762)</x:f>
        <x:v>0</x:v>
      </x:c>
      <x:c r="W1762" s="18" t="n">
        <x:f>IF(U1762=0,0,P1762*Q1762/U1762)</x:f>
        <x:v>0</x:v>
      </x:c>
      <x:c r="X1762" s="18" t="n">
        <x:f>MAX(V1762,W1762*'01 Controls'!$E$12)</x:f>
        <x:v>0</x:v>
      </x:c>
      <x:c r="Y1762" s="18" t="n">
        <x:f>IF(U1762=0,0,N1762*R1762/U1762)</x:f>
        <x:v>0</x:v>
      </x:c>
      <x:c r="Z1762" s="18" t="n">
        <x:f>IF(U1762=0,0,P1762*R1762/U1762)</x:f>
        <x:v>0</x:v>
      </x:c>
      <x:c r="AA1762" s="18" t="n">
        <x:f>MAX(Y1762,Z1762*'01 Controls'!$E$13)</x:f>
        <x:v>0</x:v>
      </x:c>
      <x:c r="AB1762" s="18" t="n">
        <x:f>IF(U1762=0,0,N1762*S1762/U1762)</x:f>
        <x:v>180</x:v>
      </x:c>
      <x:c r="AC1762" s="18" t="n">
        <x:f>IF(U1762=0,0,P1762*S1762/U1762)</x:f>
        <x:v>233.75</x:v>
      </x:c>
      <x:c r="AD1762" s="18" t="n">
        <x:f>MAX(AB1762,AC1762*'01 Controls'!$E$14)</x:f>
        <x:v>180</x:v>
      </x:c>
      <x:c r="AE1762" s="18" t="n">
        <x:f>IF(U1762=0,0,N1762*T1762/U1762)</x:f>
        <x:v>0</x:v>
      </x:c>
      <x:c r="AF1762" s="18" t="n">
        <x:f>IF(U1762=0,0,P1762*T1762/U1762)</x:f>
        <x:v>0</x:v>
      </x:c>
      <x:c r="AG1762" s="18" t="n">
        <x:f>MAX(AE1762,AF1762*'01 Controls'!$E$15)</x:f>
        <x:v>0</x:v>
      </x:c>
      <x:c r="AH1762" s="18" t="n">
        <x:f>SUM(V1762,Y1762,AB1762,AE1762)</x:f>
        <x:v>180</x:v>
      </x:c>
      <x:c r="AI1762" s="18" t="n">
        <x:f>N1762-AH1762</x:f>
        <x:v>0</x:v>
      </x:c>
      <x:c r="AJ1762" s="18" t="n">
        <x:f>V1762*INDEX('07 Mode Capacity'!$P$6:$P$17,MATCH("AIR-"&amp;I1762,'07 Mode Capacity'!$C$6:$C$17,0))</x:f>
        <x:v>0</x:v>
      </x:c>
      <x:c r="AK1762" s="18" t="n">
        <x:f>Y1762*INDEX('07 Mode Capacity'!$P$6:$P$17,MATCH("OCEAN-"&amp;I1762,'07 Mode Capacity'!$C$6:$C$17,0))</x:f>
        <x:v>0</x:v>
      </x:c>
      <x:c r="AL1762" s="18" t="n">
        <x:f>AB1762*INDEX('07 Mode Capacity'!$P$6:$P$17,MATCH("LAND-"&amp;I1762,'07 Mode Capacity'!$C$6:$C$17,0))</x:f>
        <x:v>21.96861651261848</x:v>
      </x:c>
      <x:c r="AM1762" s="18" t="n">
        <x:f>AE1762*INDEX('07 Mode Capacity'!$P$6:$P$17,MATCH("INLAND-"&amp;I1762,'07 Mode Capacity'!$C$6:$C$17,0))</x:f>
        <x:v>0</x:v>
      </x:c>
      <x:c r="AN1762" s="18" t="n">
        <x:f>SUM(AJ1762:AM1762)</x:f>
        <x:v>21.96861651261848</x:v>
      </x:c>
      <x:c r="AO1762" s="17" t="n">
        <x:f>IF(N1762=0,1,AN1762/N1762)</x:f>
        <x:v>0.1220478695145471</x:v>
      </x:c>
      <x:c r="AP1762" s="11" t="str">
        <x:f>IF(AO1762&gt;='01 Controls'!$E$16,"PASS","FAIL")</x:f>
        <x:v>FAIL</x:v>
      </x:c>
      <x:c r="AQ1762" s="11" t="str">
        <x:v>UNQUANTIFIED</x:v>
      </x:c>
      <x:c r="AR1762" s="11" t="str">
        <x:v>Position-class planning record; serial item and receiver open</x:v>
      </x:c>
      <x:c r="AS1762" s="26"/>
      <x:c r="AT1762" s="26"/>
    </x:row>
    <x:row r="1763">
      <x:c r="C1763" s="11" t="str">
        <x:v>M1-CM-RLG-FLR-24</x:v>
      </x:c>
      <x:c r="D1763" s="11" t="str">
        <x:v>M1</x:v>
      </x:c>
      <x:c r="E1763" s="11" t="str">
        <x:v>Western fire and heat</x:v>
      </x:c>
      <x:c r="F1763" s="11" t="str">
        <x:v>CM-RLG</x:v>
      </x:c>
      <x:c r="G1763" s="11" t="str">
        <x:v>Civil rail-mobility group</x:v>
      </x:c>
      <x:c r="H1763" s="11" t="str">
        <x:v>FLR-24</x:v>
      </x:c>
      <x:c r="I1763" s="19" t="n">
        <x:v>48</x:v>
      </x:c>
      <x:c r="J1763" s="21" t="n">
        <x:v>1</x:v>
      </x:c>
      <x:c r="K1763" s="18" t="n">
        <x:f>'05 Cargo Register'!K419</x:f>
        <x:v>288</x:v>
      </x:c>
      <x:c r="L1763" s="18" t="n">
        <x:f>'05 Cargo Register'!N419</x:f>
        <x:v>15</x:v>
      </x:c>
      <x:c r="M1763" s="18" t="n">
        <x:f>'05 Cargo Register'!O419</x:f>
        <x:v>480</x:v>
      </x:c>
      <x:c r="N1763" s="18" t="n">
        <x:f>J1763*K1763</x:f>
        <x:v>288</x:v>
      </x:c>
      <x:c r="O1763" s="18" t="n">
        <x:f>J1763*L1763</x:f>
        <x:v>15</x:v>
      </x:c>
      <x:c r="P1763" s="18" t="n">
        <x:f>J1763*M1763</x:f>
        <x:v>480</x:v>
      </x:c>
      <x:c r="Q1763" s="22" t="n">
        <x:f>'01 Controls'!$E$25*'02 Cargo Classes'!$M$11</x:f>
        <x:v>0</x:v>
      </x:c>
      <x:c r="R1763" s="22" t="n">
        <x:f>'01 Controls'!$F$25*'02 Cargo Classes'!$N$11</x:f>
        <x:v>0</x:v>
      </x:c>
      <x:c r="S1763" s="22" t="n">
        <x:f>'01 Controls'!$G$25*'02 Cargo Classes'!$O$11</x:f>
        <x:v>0.9</x:v>
      </x:c>
      <x:c r="T1763" s="22" t="n">
        <x:f>'01 Controls'!$H$25*'02 Cargo Classes'!$P$11</x:f>
        <x:v>0</x:v>
      </x:c>
      <x:c r="U1763" s="22" t="n">
        <x:f>SUM(Q1763:T1763)</x:f>
        <x:v>0.9</x:v>
      </x:c>
      <x:c r="V1763" s="18" t="n">
        <x:f>IF(U1763=0,0,N1763*Q1763/U1763)</x:f>
        <x:v>0</x:v>
      </x:c>
      <x:c r="W1763" s="18" t="n">
        <x:f>IF(U1763=0,0,P1763*Q1763/U1763)</x:f>
        <x:v>0</x:v>
      </x:c>
      <x:c r="X1763" s="18" t="n">
        <x:f>MAX(V1763,W1763*'01 Controls'!$E$12)</x:f>
        <x:v>0</x:v>
      </x:c>
      <x:c r="Y1763" s="18" t="n">
        <x:f>IF(U1763=0,0,N1763*R1763/U1763)</x:f>
        <x:v>0</x:v>
      </x:c>
      <x:c r="Z1763" s="18" t="n">
        <x:f>IF(U1763=0,0,P1763*R1763/U1763)</x:f>
        <x:v>0</x:v>
      </x:c>
      <x:c r="AA1763" s="18" t="n">
        <x:f>MAX(Y1763,Z1763*'01 Controls'!$E$13)</x:f>
        <x:v>0</x:v>
      </x:c>
      <x:c r="AB1763" s="18" t="n">
        <x:f>IF(U1763=0,0,N1763*S1763/U1763)</x:f>
        <x:v>288</x:v>
      </x:c>
      <x:c r="AC1763" s="18" t="n">
        <x:f>IF(U1763=0,0,P1763*S1763/U1763)</x:f>
        <x:v>480</x:v>
      </x:c>
      <x:c r="AD1763" s="18" t="n">
        <x:f>MAX(AB1763,AC1763*'01 Controls'!$E$14)</x:f>
        <x:v>288</x:v>
      </x:c>
      <x:c r="AE1763" s="18" t="n">
        <x:f>IF(U1763=0,0,N1763*T1763/U1763)</x:f>
        <x:v>0</x:v>
      </x:c>
      <x:c r="AF1763" s="18" t="n">
        <x:f>IF(U1763=0,0,P1763*T1763/U1763)</x:f>
        <x:v>0</x:v>
      </x:c>
      <x:c r="AG1763" s="18" t="n">
        <x:f>MAX(AE1763,AF1763*'01 Controls'!$E$15)</x:f>
        <x:v>0</x:v>
      </x:c>
      <x:c r="AH1763" s="18" t="n">
        <x:f>SUM(V1763,Y1763,AB1763,AE1763)</x:f>
        <x:v>288</x:v>
      </x:c>
      <x:c r="AI1763" s="18" t="n">
        <x:f>N1763-AH1763</x:f>
        <x:v>0</x:v>
      </x:c>
      <x:c r="AJ1763" s="18" t="n">
        <x:f>V1763*INDEX('07 Mode Capacity'!$P$6:$P$17,MATCH("AIR-"&amp;I1763,'07 Mode Capacity'!$C$6:$C$17,0))</x:f>
        <x:v>0</x:v>
      </x:c>
      <x:c r="AK1763" s="18" t="n">
        <x:f>Y1763*INDEX('07 Mode Capacity'!$P$6:$P$17,MATCH("OCEAN-"&amp;I1763,'07 Mode Capacity'!$C$6:$C$17,0))</x:f>
        <x:v>0</x:v>
      </x:c>
      <x:c r="AL1763" s="18" t="n">
        <x:f>AB1763*INDEX('07 Mode Capacity'!$P$6:$P$17,MATCH("LAND-"&amp;I1763,'07 Mode Capacity'!$C$6:$C$17,0))</x:f>
        <x:v>35.149786420189564</x:v>
      </x:c>
      <x:c r="AM1763" s="18" t="n">
        <x:f>AE1763*INDEX('07 Mode Capacity'!$P$6:$P$17,MATCH("INLAND-"&amp;I1763,'07 Mode Capacity'!$C$6:$C$17,0))</x:f>
        <x:v>0</x:v>
      </x:c>
      <x:c r="AN1763" s="18" t="n">
        <x:f>SUM(AJ1763:AM1763)</x:f>
        <x:v>35.149786420189564</x:v>
      </x:c>
      <x:c r="AO1763" s="17" t="n">
        <x:f>IF(N1763=0,1,AN1763/N1763)</x:f>
        <x:v>0.1220478695145471</x:v>
      </x:c>
      <x:c r="AP1763" s="11" t="str">
        <x:f>IF(AO1763&gt;='01 Controls'!$E$16,"PASS","FAIL")</x:f>
        <x:v>FAIL</x:v>
      </x:c>
      <x:c r="AQ1763" s="11" t="str">
        <x:v>UNQUANTIFIED</x:v>
      </x:c>
      <x:c r="AR1763" s="11" t="str">
        <x:v>Position-class planning record; serial item and receiver open</x:v>
      </x:c>
      <x:c r="AS1763" s="26"/>
      <x:c r="AT1763" s="26"/>
    </x:row>
    <x:row r="1764">
      <x:c r="C1764" s="11" t="str">
        <x:v>M1-CM-RLG-ROL-30</x:v>
      </x:c>
      <x:c r="D1764" s="11" t="str">
        <x:v>M1</x:v>
      </x:c>
      <x:c r="E1764" s="11" t="str">
        <x:v>Western fire and heat</x:v>
      </x:c>
      <x:c r="F1764" s="11" t="str">
        <x:v>CM-RLG</x:v>
      </x:c>
      <x:c r="G1764" s="11" t="str">
        <x:v>Civil rail-mobility group</x:v>
      </x:c>
      <x:c r="H1764" s="11" t="str">
        <x:v>ROL-30</x:v>
      </x:c>
      <x:c r="I1764" s="19" t="n">
        <x:v>48</x:v>
      </x:c>
      <x:c r="J1764" s="21" t="n">
        <x:v>1</x:v>
      </x:c>
      <x:c r="K1764" s="18" t="n">
        <x:f>'05 Cargo Register'!K420</x:f>
        <x:v>1296</x:v>
      </x:c>
      <x:c r="L1764" s="18" t="n">
        <x:f>'05 Cargo Register'!N420</x:f>
        <x:v>54</x:v>
      </x:c>
      <x:c r="M1764" s="18" t="n">
        <x:f>'05 Cargo Register'!O420</x:f>
        <x:v>3442.5</x:v>
      </x:c>
      <x:c r="N1764" s="18" t="n">
        <x:f>J1764*K1764</x:f>
        <x:v>1296</x:v>
      </x:c>
      <x:c r="O1764" s="18" t="n">
        <x:f>J1764*L1764</x:f>
        <x:v>54</x:v>
      </x:c>
      <x:c r="P1764" s="18" t="n">
        <x:f>J1764*M1764</x:f>
        <x:v>3442.5</x:v>
      </x:c>
      <x:c r="Q1764" s="22" t="n">
        <x:f>'01 Controls'!$E$25*'02 Cargo Classes'!$M$12</x:f>
        <x:v>0</x:v>
      </x:c>
      <x:c r="R1764" s="22" t="n">
        <x:f>'01 Controls'!$F$25*'02 Cargo Classes'!$N$12</x:f>
        <x:v>0</x:v>
      </x:c>
      <x:c r="S1764" s="22" t="n">
        <x:f>'01 Controls'!$G$25*'02 Cargo Classes'!$O$12</x:f>
        <x:v>1.35</x:v>
      </x:c>
      <x:c r="T1764" s="22" t="n">
        <x:f>'01 Controls'!$H$25*'02 Cargo Classes'!$P$12</x:f>
        <x:v>0</x:v>
      </x:c>
      <x:c r="U1764" s="22" t="n">
        <x:f>SUM(Q1764:T1764)</x:f>
        <x:v>1.35</x:v>
      </x:c>
      <x:c r="V1764" s="18" t="n">
        <x:f>IF(U1764=0,0,N1764*Q1764/U1764)</x:f>
        <x:v>0</x:v>
      </x:c>
      <x:c r="W1764" s="18" t="n">
        <x:f>IF(U1764=0,0,P1764*Q1764/U1764)</x:f>
        <x:v>0</x:v>
      </x:c>
      <x:c r="X1764" s="18" t="n">
        <x:f>MAX(V1764,W1764*'01 Controls'!$E$12)</x:f>
        <x:v>0</x:v>
      </x:c>
      <x:c r="Y1764" s="18" t="n">
        <x:f>IF(U1764=0,0,N1764*R1764/U1764)</x:f>
        <x:v>0</x:v>
      </x:c>
      <x:c r="Z1764" s="18" t="n">
        <x:f>IF(U1764=0,0,P1764*R1764/U1764)</x:f>
        <x:v>0</x:v>
      </x:c>
      <x:c r="AA1764" s="18" t="n">
        <x:f>MAX(Y1764,Z1764*'01 Controls'!$E$13)</x:f>
        <x:v>0</x:v>
      </x:c>
      <x:c r="AB1764" s="18" t="n">
        <x:f>IF(U1764=0,0,N1764*S1764/U1764)</x:f>
        <x:v>1296</x:v>
      </x:c>
      <x:c r="AC1764" s="18" t="n">
        <x:f>IF(U1764=0,0,P1764*S1764/U1764)</x:f>
        <x:v>3442.5</x:v>
      </x:c>
      <x:c r="AD1764" s="18" t="n">
        <x:f>MAX(AB1764,AC1764*'01 Controls'!$E$14)</x:f>
        <x:v>1296</x:v>
      </x:c>
      <x:c r="AE1764" s="18" t="n">
        <x:f>IF(U1764=0,0,N1764*T1764/U1764)</x:f>
        <x:v>0</x:v>
      </x:c>
      <x:c r="AF1764" s="18" t="n">
        <x:f>IF(U1764=0,0,P1764*T1764/U1764)</x:f>
        <x:v>0</x:v>
      </x:c>
      <x:c r="AG1764" s="18" t="n">
        <x:f>MAX(AE1764,AF1764*'01 Controls'!$E$15)</x:f>
        <x:v>0</x:v>
      </x:c>
      <x:c r="AH1764" s="18" t="n">
        <x:f>SUM(V1764,Y1764,AB1764,AE1764)</x:f>
        <x:v>1296</x:v>
      </x:c>
      <x:c r="AI1764" s="18" t="n">
        <x:f>N1764-AH1764</x:f>
        <x:v>0</x:v>
      </x:c>
      <x:c r="AJ1764" s="18" t="n">
        <x:f>V1764*INDEX('07 Mode Capacity'!$P$6:$P$17,MATCH("AIR-"&amp;I1764,'07 Mode Capacity'!$C$6:$C$17,0))</x:f>
        <x:v>0</x:v>
      </x:c>
      <x:c r="AK1764" s="18" t="n">
        <x:f>Y1764*INDEX('07 Mode Capacity'!$P$6:$P$17,MATCH("OCEAN-"&amp;I1764,'07 Mode Capacity'!$C$6:$C$17,0))</x:f>
        <x:v>0</x:v>
      </x:c>
      <x:c r="AL1764" s="18" t="n">
        <x:f>AB1764*INDEX('07 Mode Capacity'!$P$6:$P$17,MATCH("LAND-"&amp;I1764,'07 Mode Capacity'!$C$6:$C$17,0))</x:f>
        <x:v>158.17403889085304</x:v>
      </x:c>
      <x:c r="AM1764" s="18" t="n">
        <x:f>AE1764*INDEX('07 Mode Capacity'!$P$6:$P$17,MATCH("INLAND-"&amp;I1764,'07 Mode Capacity'!$C$6:$C$17,0))</x:f>
        <x:v>0</x:v>
      </x:c>
      <x:c r="AN1764" s="18" t="n">
        <x:f>SUM(AJ1764:AM1764)</x:f>
        <x:v>158.17403889085304</x:v>
      </x:c>
      <x:c r="AO1764" s="17" t="n">
        <x:f>IF(N1764=0,1,AN1764/N1764)</x:f>
        <x:v>0.1220478695145471</x:v>
      </x:c>
      <x:c r="AP1764" s="11" t="str">
        <x:f>IF(AO1764&gt;='01 Controls'!$E$16,"PASS","FAIL")</x:f>
        <x:v>FAIL</x:v>
      </x:c>
      <x:c r="AQ1764" s="11" t="str">
        <x:v>UNQUANTIFIED</x:v>
      </x:c>
      <x:c r="AR1764" s="11" t="str">
        <x:v>Position-class planning record; serial item and receiver open</x:v>
      </x:c>
      <x:c r="AS1764" s="26"/>
      <x:c r="AT1764" s="26"/>
    </x:row>
    <x:row r="1765">
      <x:c r="C1765" s="11" t="str">
        <x:v>M1-CM-RLG-LIN-18</x:v>
      </x:c>
      <x:c r="D1765" s="11" t="str">
        <x:v>M1</x:v>
      </x:c>
      <x:c r="E1765" s="11" t="str">
        <x:v>Western fire and heat</x:v>
      </x:c>
      <x:c r="F1765" s="11" t="str">
        <x:v>CM-RLG</x:v>
      </x:c>
      <x:c r="G1765" s="11" t="str">
        <x:v>Civil rail-mobility group</x:v>
      </x:c>
      <x:c r="H1765" s="11" t="str">
        <x:v>LIN-18</x:v>
      </x:c>
      <x:c r="I1765" s="19" t="n">
        <x:v>72</x:v>
      </x:c>
      <x:c r="J1765" s="21" t="n">
        <x:v>1</x:v>
      </x:c>
      <x:c r="K1765" s="18" t="n">
        <x:f>'05 Cargo Register'!K421</x:f>
        <x:v>144</x:v>
      </x:c>
      <x:c r="L1765" s="18" t="n">
        <x:f>'05 Cargo Register'!N421</x:f>
        <x:v>10</x:v>
      </x:c>
      <x:c r="M1765" s="18" t="n">
        <x:f>'05 Cargo Register'!O421</x:f>
        <x:v>440</x:v>
      </x:c>
      <x:c r="N1765" s="18" t="n">
        <x:f>J1765*K1765</x:f>
        <x:v>144</x:v>
      </x:c>
      <x:c r="O1765" s="18" t="n">
        <x:f>J1765*L1765</x:f>
        <x:v>10</x:v>
      </x:c>
      <x:c r="P1765" s="18" t="n">
        <x:f>J1765*M1765</x:f>
        <x:v>440</x:v>
      </x:c>
      <x:c r="Q1765" s="22" t="n">
        <x:f>'01 Controls'!$E$25*'02 Cargo Classes'!$M$13</x:f>
        <x:v>0</x:v>
      </x:c>
      <x:c r="R1765" s="22" t="n">
        <x:f>'01 Controls'!$F$25*'02 Cargo Classes'!$N$13</x:f>
        <x:v>0</x:v>
      </x:c>
      <x:c r="S1765" s="22" t="n">
        <x:f>'01 Controls'!$G$25*'02 Cargo Classes'!$O$13</x:f>
        <x:v>0.9</x:v>
      </x:c>
      <x:c r="T1765" s="22" t="n">
        <x:f>'01 Controls'!$H$25*'02 Cargo Classes'!$P$13</x:f>
        <x:v>0</x:v>
      </x:c>
      <x:c r="U1765" s="22" t="n">
        <x:f>SUM(Q1765:T1765)</x:f>
        <x:v>0.9</x:v>
      </x:c>
      <x:c r="V1765" s="18" t="n">
        <x:f>IF(U1765=0,0,N1765*Q1765/U1765)</x:f>
        <x:v>0</x:v>
      </x:c>
      <x:c r="W1765" s="18" t="n">
        <x:f>IF(U1765=0,0,P1765*Q1765/U1765)</x:f>
        <x:v>0</x:v>
      </x:c>
      <x:c r="X1765" s="18" t="n">
        <x:f>MAX(V1765,W1765*'01 Controls'!$E$12)</x:f>
        <x:v>0</x:v>
      </x:c>
      <x:c r="Y1765" s="18" t="n">
        <x:f>IF(U1765=0,0,N1765*R1765/U1765)</x:f>
        <x:v>0</x:v>
      </x:c>
      <x:c r="Z1765" s="18" t="n">
        <x:f>IF(U1765=0,0,P1765*R1765/U1765)</x:f>
        <x:v>0</x:v>
      </x:c>
      <x:c r="AA1765" s="18" t="n">
        <x:f>MAX(Y1765,Z1765*'01 Controls'!$E$13)</x:f>
        <x:v>0</x:v>
      </x:c>
      <x:c r="AB1765" s="18" t="n">
        <x:f>IF(U1765=0,0,N1765*S1765/U1765)</x:f>
        <x:v>144</x:v>
      </x:c>
      <x:c r="AC1765" s="18" t="n">
        <x:f>IF(U1765=0,0,P1765*S1765/U1765)</x:f>
        <x:v>440</x:v>
      </x:c>
      <x:c r="AD1765" s="18" t="n">
        <x:f>MAX(AB1765,AC1765*'01 Controls'!$E$14)</x:f>
        <x:v>144</x:v>
      </x:c>
      <x:c r="AE1765" s="18" t="n">
        <x:f>IF(U1765=0,0,N1765*T1765/U1765)</x:f>
        <x:v>0</x:v>
      </x:c>
      <x:c r="AF1765" s="18" t="n">
        <x:f>IF(U1765=0,0,P1765*T1765/U1765)</x:f>
        <x:v>0</x:v>
      </x:c>
      <x:c r="AG1765" s="18" t="n">
        <x:f>MAX(AE1765,AF1765*'01 Controls'!$E$15)</x:f>
        <x:v>0</x:v>
      </x:c>
      <x:c r="AH1765" s="18" t="n">
        <x:f>SUM(V1765,Y1765,AB1765,AE1765)</x:f>
        <x:v>144</x:v>
      </x:c>
      <x:c r="AI1765" s="18" t="n">
        <x:f>N1765-AH1765</x:f>
        <x:v>0</x:v>
      </x:c>
      <x:c r="AJ1765" s="18" t="n">
        <x:f>V1765*INDEX('07 Mode Capacity'!$P$6:$P$17,MATCH("AIR-"&amp;I1765,'07 Mode Capacity'!$C$6:$C$17,0))</x:f>
        <x:v>0</x:v>
      </x:c>
      <x:c r="AK1765" s="18" t="n">
        <x:f>Y1765*INDEX('07 Mode Capacity'!$P$6:$P$17,MATCH("OCEAN-"&amp;I1765,'07 Mode Capacity'!$C$6:$C$17,0))</x:f>
        <x:v>0</x:v>
      </x:c>
      <x:c r="AL1765" s="18" t="n">
        <x:f>AB1765*INDEX('07 Mode Capacity'!$P$6:$P$17,MATCH("LAND-"&amp;I1765,'07 Mode Capacity'!$C$6:$C$17,0))</x:f>
        <x:v>102.96147236834403</x:v>
      </x:c>
      <x:c r="AM1765" s="18" t="n">
        <x:f>AE1765*INDEX('07 Mode Capacity'!$P$6:$P$17,MATCH("INLAND-"&amp;I1765,'07 Mode Capacity'!$C$6:$C$17,0))</x:f>
        <x:v>0</x:v>
      </x:c>
      <x:c r="AN1765" s="18" t="n">
        <x:f>SUM(AJ1765:AM1765)</x:f>
        <x:v>102.96147236834403</x:v>
      </x:c>
      <x:c r="AO1765" s="17" t="n">
        <x:f>IF(N1765=0,1,AN1765/N1765)</x:f>
        <x:v>0.7150102247801668</x:v>
      </x:c>
      <x:c r="AP1765" s="11" t="str">
        <x:f>IF(AO1765&gt;='01 Controls'!$E$16,"PASS","FAIL")</x:f>
        <x:v>FAIL</x:v>
      </x:c>
      <x:c r="AQ1765" s="11" t="str">
        <x:v>UNQUANTIFIED</x:v>
      </x:c>
      <x:c r="AR1765" s="11" t="str">
        <x:v>Position-class planning record; serial item and receiver open</x:v>
      </x:c>
      <x:c r="AS1765" s="26"/>
      <x:c r="AT1765" s="26"/>
    </x:row>
    <x:row r="1766">
      <x:c r="C1766" s="11" t="str">
        <x:v>M1-CM-RLG-BLK-08</x:v>
      </x:c>
      <x:c r="D1766" s="11" t="str">
        <x:v>M1</x:v>
      </x:c>
      <x:c r="E1766" s="11" t="str">
        <x:v>Western fire and heat</x:v>
      </x:c>
      <x:c r="F1766" s="11" t="str">
        <x:v>CM-RLG</x:v>
      </x:c>
      <x:c r="G1766" s="11" t="str">
        <x:v>Civil rail-mobility group</x:v>
      </x:c>
      <x:c r="H1766" s="11" t="str">
        <x:v>BLK-08</x:v>
      </x:c>
      <x:c r="I1766" s="19" t="n">
        <x:v>48</x:v>
      </x:c>
      <x:c r="J1766" s="21" t="n">
        <x:v>1</x:v>
      </x:c>
      <x:c r="K1766" s="18" t="n">
        <x:f>'05 Cargo Register'!K422</x:f>
        <x:v>216</x:v>
      </x:c>
      <x:c r="L1766" s="18" t="n">
        <x:f>'05 Cargo Register'!N422</x:f>
        <x:v>34</x:v>
      </x:c>
      <x:c r="M1766" s="18" t="n">
        <x:f>'05 Cargo Register'!O422</x:f>
        <x:v>1734</x:v>
      </x:c>
      <x:c r="N1766" s="18" t="n">
        <x:f>J1766*K1766</x:f>
        <x:v>216</x:v>
      </x:c>
      <x:c r="O1766" s="18" t="n">
        <x:f>J1766*L1766</x:f>
        <x:v>34</x:v>
      </x:c>
      <x:c r="P1766" s="18" t="n">
        <x:f>J1766*M1766</x:f>
        <x:v>1734</x:v>
      </x:c>
      <x:c r="Q1766" s="22" t="n">
        <x:f>'01 Controls'!$E$25*'02 Cargo Classes'!$M$14</x:f>
        <x:v>0.1</x:v>
      </x:c>
      <x:c r="R1766" s="22" t="n">
        <x:f>'01 Controls'!$F$25*'02 Cargo Classes'!$N$14</x:f>
        <x:v>0</x:v>
      </x:c>
      <x:c r="S1766" s="22" t="n">
        <x:f>'01 Controls'!$G$25*'02 Cargo Classes'!$O$14</x:f>
        <x:v>0.9</x:v>
      </x:c>
      <x:c r="T1766" s="22" t="n">
        <x:f>'01 Controls'!$H$25*'02 Cargo Classes'!$P$14</x:f>
        <x:v>0</x:v>
      </x:c>
      <x:c r="U1766" s="22" t="n">
        <x:f>SUM(Q1766:T1766)</x:f>
        <x:v>1</x:v>
      </x:c>
      <x:c r="V1766" s="18" t="n">
        <x:f>IF(U1766=0,0,N1766*Q1766/U1766)</x:f>
        <x:v>21.6</x:v>
      </x:c>
      <x:c r="W1766" s="18" t="n">
        <x:f>IF(U1766=0,0,P1766*Q1766/U1766)</x:f>
        <x:v>173.4</x:v>
      </x:c>
      <x:c r="X1766" s="18" t="n">
        <x:f>MAX(V1766,W1766*'01 Controls'!$E$12)</x:f>
        <x:v>43.35</x:v>
      </x:c>
      <x:c r="Y1766" s="18" t="n">
        <x:f>IF(U1766=0,0,N1766*R1766/U1766)</x:f>
        <x:v>0</x:v>
      </x:c>
      <x:c r="Z1766" s="18" t="n">
        <x:f>IF(U1766=0,0,P1766*R1766/U1766)</x:f>
        <x:v>0</x:v>
      </x:c>
      <x:c r="AA1766" s="18" t="n">
        <x:f>MAX(Y1766,Z1766*'01 Controls'!$E$13)</x:f>
        <x:v>0</x:v>
      </x:c>
      <x:c r="AB1766" s="18" t="n">
        <x:f>IF(U1766=0,0,N1766*S1766/U1766)</x:f>
        <x:v>194.4</x:v>
      </x:c>
      <x:c r="AC1766" s="18" t="n">
        <x:f>IF(U1766=0,0,P1766*S1766/U1766)</x:f>
        <x:v>1560.6000000000001</x:v>
      </x:c>
      <x:c r="AD1766" s="18" t="n">
        <x:f>MAX(AB1766,AC1766*'01 Controls'!$E$14)</x:f>
        <x:v>312.12000000000006</x:v>
      </x:c>
      <x:c r="AE1766" s="18" t="n">
        <x:f>IF(U1766=0,0,N1766*T1766/U1766)</x:f>
        <x:v>0</x:v>
      </x:c>
      <x:c r="AF1766" s="18" t="n">
        <x:f>IF(U1766=0,0,P1766*T1766/U1766)</x:f>
        <x:v>0</x:v>
      </x:c>
      <x:c r="AG1766" s="18" t="n">
        <x:f>MAX(AE1766,AF1766*'01 Controls'!$E$15)</x:f>
        <x:v>0</x:v>
      </x:c>
      <x:c r="AH1766" s="18" t="n">
        <x:f>SUM(V1766,Y1766,AB1766,AE1766)</x:f>
        <x:v>216</x:v>
      </x:c>
      <x:c r="AI1766" s="18" t="n">
        <x:f>N1766-AH1766</x:f>
        <x:v>0</x:v>
      </x:c>
      <x:c r="AJ1766" s="18" t="n">
        <x:f>V1766*INDEX('07 Mode Capacity'!$P$6:$P$17,MATCH("AIR-"&amp;I1766,'07 Mode Capacity'!$C$6:$C$17,0))</x:f>
        <x:v>6.055250219048721</x:v>
      </x:c>
      <x:c r="AK1766" s="18" t="n">
        <x:f>Y1766*INDEX('07 Mode Capacity'!$P$6:$P$17,MATCH("OCEAN-"&amp;I1766,'07 Mode Capacity'!$C$6:$C$17,0))</x:f>
        <x:v>0</x:v>
      </x:c>
      <x:c r="AL1766" s="18" t="n">
        <x:f>AB1766*INDEX('07 Mode Capacity'!$P$6:$P$17,MATCH("LAND-"&amp;I1766,'07 Mode Capacity'!$C$6:$C$17,0))</x:f>
        <x:v>23.726105833627958</x:v>
      </x:c>
      <x:c r="AM1766" s="18" t="n">
        <x:f>AE1766*INDEX('07 Mode Capacity'!$P$6:$P$17,MATCH("INLAND-"&amp;I1766,'07 Mode Capacity'!$C$6:$C$17,0))</x:f>
        <x:v>0</x:v>
      </x:c>
      <x:c r="AN1766" s="18" t="n">
        <x:f>SUM(AJ1766:AM1766)</x:f>
        <x:v>29.781356052676678</x:v>
      </x:c>
      <x:c r="AO1766" s="17" t="n">
        <x:f>IF(N1766=0,1,AN1766/N1766)</x:f>
        <x:v>0.13787664839202166</x:v>
      </x:c>
      <x:c r="AP1766" s="11" t="str">
        <x:f>IF(AO1766&gt;='01 Controls'!$E$16,"PASS","FAIL")</x:f>
        <x:v>FAIL</x:v>
      </x:c>
      <x:c r="AQ1766" s="11" t="str">
        <x:v>UNQUANTIFIED</x:v>
      </x:c>
      <x:c r="AR1766" s="11" t="str">
        <x:v>Position-class planning record; serial item and receiver open</x:v>
      </x:c>
      <x:c r="AS1766" s="26"/>
      <x:c r="AT1766" s="26"/>
    </x:row>
    <x:row r="1767">
      <x:c r="C1767" s="11" t="str">
        <x:v>M1-CM-RLG-OOG-80</x:v>
      </x:c>
      <x:c r="D1767" s="11" t="str">
        <x:v>M1</x:v>
      </x:c>
      <x:c r="E1767" s="11" t="str">
        <x:v>Western fire and heat</x:v>
      </x:c>
      <x:c r="F1767" s="11" t="str">
        <x:v>CM-RLG</x:v>
      </x:c>
      <x:c r="G1767" s="11" t="str">
        <x:v>Civil rail-mobility group</x:v>
      </x:c>
      <x:c r="H1767" s="11" t="str">
        <x:v>OOG-80</x:v>
      </x:c>
      <x:c r="I1767" s="19" t="n">
        <x:v>72</x:v>
      </x:c>
      <x:c r="J1767" s="21" t="n">
        <x:v>1</x:v>
      </x:c>
      <x:c r="K1767" s="18" t="n">
        <x:f>'05 Cargo Register'!K423</x:f>
        <x:v>648</x:v>
      </x:c>
      <x:c r="L1767" s="18" t="n">
        <x:f>'05 Cargo Register'!N423</x:f>
        <x:v>11</x:v>
      </x:c>
      <x:c r="M1767" s="18" t="n">
        <x:f>'05 Cargo Register'!O423</x:f>
        <x:v>1936</x:v>
      </x:c>
      <x:c r="N1767" s="18" t="n">
        <x:f>J1767*K1767</x:f>
        <x:v>648</x:v>
      </x:c>
      <x:c r="O1767" s="18" t="n">
        <x:f>J1767*L1767</x:f>
        <x:v>11</x:v>
      </x:c>
      <x:c r="P1767" s="18" t="n">
        <x:f>J1767*M1767</x:f>
        <x:v>1936</x:v>
      </x:c>
      <x:c r="Q1767" s="22" t="n">
        <x:f>'01 Controls'!$E$25*'02 Cargo Classes'!$M$15</x:f>
        <x:v>0</x:v>
      </x:c>
      <x:c r="R1767" s="22" t="n">
        <x:f>'01 Controls'!$F$25*'02 Cargo Classes'!$N$15</x:f>
        <x:v>0</x:v>
      </x:c>
      <x:c r="S1767" s="22" t="n">
        <x:f>'01 Controls'!$G$25*'02 Cargo Classes'!$O$15</x:f>
        <x:v>0.54</x:v>
      </x:c>
      <x:c r="T1767" s="22" t="n">
        <x:f>'01 Controls'!$H$25*'02 Cargo Classes'!$P$15</x:f>
        <x:v>0</x:v>
      </x:c>
      <x:c r="U1767" s="22" t="n">
        <x:f>SUM(Q1767:T1767)</x:f>
        <x:v>0.54</x:v>
      </x:c>
      <x:c r="V1767" s="18" t="n">
        <x:f>IF(U1767=0,0,N1767*Q1767/U1767)</x:f>
        <x:v>0</x:v>
      </x:c>
      <x:c r="W1767" s="18" t="n">
        <x:f>IF(U1767=0,0,P1767*Q1767/U1767)</x:f>
        <x:v>0</x:v>
      </x:c>
      <x:c r="X1767" s="18" t="n">
        <x:f>MAX(V1767,W1767*'01 Controls'!$E$12)</x:f>
        <x:v>0</x:v>
      </x:c>
      <x:c r="Y1767" s="18" t="n">
        <x:f>IF(U1767=0,0,N1767*R1767/U1767)</x:f>
        <x:v>0</x:v>
      </x:c>
      <x:c r="Z1767" s="18" t="n">
        <x:f>IF(U1767=0,0,P1767*R1767/U1767)</x:f>
        <x:v>0</x:v>
      </x:c>
      <x:c r="AA1767" s="18" t="n">
        <x:f>MAX(Y1767,Z1767*'01 Controls'!$E$13)</x:f>
        <x:v>0</x:v>
      </x:c>
      <x:c r="AB1767" s="18" t="n">
        <x:f>IF(U1767=0,0,N1767*S1767/U1767)</x:f>
        <x:v>648</x:v>
      </x:c>
      <x:c r="AC1767" s="18" t="n">
        <x:f>IF(U1767=0,0,P1767*S1767/U1767)</x:f>
        <x:v>1936</x:v>
      </x:c>
      <x:c r="AD1767" s="18" t="n">
        <x:f>MAX(AB1767,AC1767*'01 Controls'!$E$14)</x:f>
        <x:v>648</x:v>
      </x:c>
      <x:c r="AE1767" s="18" t="n">
        <x:f>IF(U1767=0,0,N1767*T1767/U1767)</x:f>
        <x:v>0</x:v>
      </x:c>
      <x:c r="AF1767" s="18" t="n">
        <x:f>IF(U1767=0,0,P1767*T1767/U1767)</x:f>
        <x:v>0</x:v>
      </x:c>
      <x:c r="AG1767" s="18" t="n">
        <x:f>MAX(AE1767,AF1767*'01 Controls'!$E$15)</x:f>
        <x:v>0</x:v>
      </x:c>
      <x:c r="AH1767" s="18" t="n">
        <x:f>SUM(V1767,Y1767,AB1767,AE1767)</x:f>
        <x:v>648</x:v>
      </x:c>
      <x:c r="AI1767" s="18" t="n">
        <x:f>N1767-AH1767</x:f>
        <x:v>0</x:v>
      </x:c>
      <x:c r="AJ1767" s="18" t="n">
        <x:f>V1767*INDEX('07 Mode Capacity'!$P$6:$P$17,MATCH("AIR-"&amp;I1767,'07 Mode Capacity'!$C$6:$C$17,0))</x:f>
        <x:v>0</x:v>
      </x:c>
      <x:c r="AK1767" s="18" t="n">
        <x:f>Y1767*INDEX('07 Mode Capacity'!$P$6:$P$17,MATCH("OCEAN-"&amp;I1767,'07 Mode Capacity'!$C$6:$C$17,0))</x:f>
        <x:v>0</x:v>
      </x:c>
      <x:c r="AL1767" s="18" t="n">
        <x:f>AB1767*INDEX('07 Mode Capacity'!$P$6:$P$17,MATCH("LAND-"&amp;I1767,'07 Mode Capacity'!$C$6:$C$17,0))</x:f>
        <x:v>463.3266256575481</x:v>
      </x:c>
      <x:c r="AM1767" s="18" t="n">
        <x:f>AE1767*INDEX('07 Mode Capacity'!$P$6:$P$17,MATCH("INLAND-"&amp;I1767,'07 Mode Capacity'!$C$6:$C$17,0))</x:f>
        <x:v>0</x:v>
      </x:c>
      <x:c r="AN1767" s="18" t="n">
        <x:f>SUM(AJ1767:AM1767)</x:f>
        <x:v>463.3266256575481</x:v>
      </x:c>
      <x:c r="AO1767" s="17" t="n">
        <x:f>IF(N1767=0,1,AN1767/N1767)</x:f>
        <x:v>0.7150102247801668</x:v>
      </x:c>
      <x:c r="AP1767" s="11" t="str">
        <x:f>IF(AO1767&gt;='01 Controls'!$E$16,"PASS","FAIL")</x:f>
        <x:v>FAIL</x:v>
      </x:c>
      <x:c r="AQ1767" s="11" t="str">
        <x:v>UNQUANTIFIED</x:v>
      </x:c>
      <x:c r="AR1767" s="11" t="str">
        <x:v>Position-class planning record; serial item and receiver open</x:v>
      </x:c>
      <x:c r="AS1767" s="26"/>
      <x:c r="AT1767" s="26"/>
    </x:row>
    <x:row r="1768">
      <x:c r="C1768" s="11" t="str">
        <x:v>M1-CM-AMG-APL-45</x:v>
      </x:c>
      <x:c r="D1768" s="11" t="str">
        <x:v>M1</x:v>
      </x:c>
      <x:c r="E1768" s="11" t="str">
        <x:v>Western fire and heat</x:v>
      </x:c>
      <x:c r="F1768" s="11" t="str">
        <x:v>CM-AMG</x:v>
      </x:c>
      <x:c r="G1768" s="11" t="str">
        <x:v>Civil air-mobility group</x:v>
      </x:c>
      <x:c r="H1768" s="11" t="str">
        <x:v>APL-45</x:v>
      </x:c>
      <x:c r="I1768" s="19" t="n">
        <x:v>24</x:v>
      </x:c>
      <x:c r="J1768" s="21" t="n">
        <x:v>2</x:v>
      </x:c>
      <x:c r="K1768" s="18" t="n">
        <x:f>'05 Cargo Register'!K424</x:f>
        <x:v>135</x:v>
      </x:c>
      <x:c r="L1768" s="18" t="n">
        <x:f>'05 Cargo Register'!N424</x:f>
        <x:v>36</x:v>
      </x:c>
      <x:c r="M1768" s="18" t="n">
        <x:f>'05 Cargo Register'!O424</x:f>
        <x:v>270</x:v>
      </x:c>
      <x:c r="N1768" s="18" t="n">
        <x:f>J1768*K1768</x:f>
        <x:v>270</x:v>
      </x:c>
      <x:c r="O1768" s="18" t="n">
        <x:f>J1768*L1768</x:f>
        <x:v>72</x:v>
      </x:c>
      <x:c r="P1768" s="18" t="n">
        <x:f>J1768*M1768</x:f>
        <x:v>540</x:v>
      </x:c>
      <x:c r="Q1768" s="22" t="n">
        <x:f>'01 Controls'!$E$25*'02 Cargo Classes'!$M$6</x:f>
        <x:v>0.30000000000000004</x:v>
      </x:c>
      <x:c r="R1768" s="22" t="n">
        <x:f>'01 Controls'!$F$25*'02 Cargo Classes'!$N$6</x:f>
        <x:v>0</x:v>
      </x:c>
      <x:c r="S1768" s="22" t="n">
        <x:f>'01 Controls'!$G$25*'02 Cargo Classes'!$O$6</x:f>
        <x:v>0.9</x:v>
      </x:c>
      <x:c r="T1768" s="22" t="n">
        <x:f>'01 Controls'!$H$25*'02 Cargo Classes'!$P$6</x:f>
        <x:v>0</x:v>
      </x:c>
      <x:c r="U1768" s="22" t="n">
        <x:f>SUM(Q1768:T1768)</x:f>
        <x:v>1.2000000000000002</x:v>
      </x:c>
      <x:c r="V1768" s="18" t="n">
        <x:f>IF(U1768=0,0,N1768*Q1768/U1768)</x:f>
        <x:v>67.5</x:v>
      </x:c>
      <x:c r="W1768" s="18" t="n">
        <x:f>IF(U1768=0,0,P1768*Q1768/U1768)</x:f>
        <x:v>135</x:v>
      </x:c>
      <x:c r="X1768" s="18" t="n">
        <x:f>MAX(V1768,W1768*'01 Controls'!$E$12)</x:f>
        <x:v>67.5</x:v>
      </x:c>
      <x:c r="Y1768" s="18" t="n">
        <x:f>IF(U1768=0,0,N1768*R1768/U1768)</x:f>
        <x:v>0</x:v>
      </x:c>
      <x:c r="Z1768" s="18" t="n">
        <x:f>IF(U1768=0,0,P1768*R1768/U1768)</x:f>
        <x:v>0</x:v>
      </x:c>
      <x:c r="AA1768" s="18" t="n">
        <x:f>MAX(Y1768,Z1768*'01 Controls'!$E$13)</x:f>
        <x:v>0</x:v>
      </x:c>
      <x:c r="AB1768" s="18" t="n">
        <x:f>IF(U1768=0,0,N1768*S1768/U1768)</x:f>
        <x:v>202.49999999999997</x:v>
      </x:c>
      <x:c r="AC1768" s="18" t="n">
        <x:f>IF(U1768=0,0,P1768*S1768/U1768)</x:f>
        <x:v>404.99999999999994</x:v>
      </x:c>
      <x:c r="AD1768" s="18" t="n">
        <x:f>MAX(AB1768,AC1768*'01 Controls'!$E$14)</x:f>
        <x:v>202.49999999999997</x:v>
      </x:c>
      <x:c r="AE1768" s="18" t="n">
        <x:f>IF(U1768=0,0,N1768*T1768/U1768)</x:f>
        <x:v>0</x:v>
      </x:c>
      <x:c r="AF1768" s="18" t="n">
        <x:f>IF(U1768=0,0,P1768*T1768/U1768)</x:f>
        <x:v>0</x:v>
      </x:c>
      <x:c r="AG1768" s="18" t="n">
        <x:f>MAX(AE1768,AF1768*'01 Controls'!$E$15)</x:f>
        <x:v>0</x:v>
      </x:c>
      <x:c r="AH1768" s="18" t="n">
        <x:f>SUM(V1768,Y1768,AB1768,AE1768)</x:f>
        <x:v>270</x:v>
      </x:c>
      <x:c r="AI1768" s="18" t="n">
        <x:f>N1768-AH1768</x:f>
        <x:v>0</x:v>
      </x:c>
      <x:c r="AJ1768" s="18" t="n">
        <x:f>V1768*INDEX('07 Mode Capacity'!$P$6:$P$17,MATCH("AIR-"&amp;I1768,'07 Mode Capacity'!$C$6:$C$17,0))</x:f>
        <x:v>13.696699579123692</x:v>
      </x:c>
      <x:c r="AK1768" s="18" t="n">
        <x:f>Y1768*INDEX('07 Mode Capacity'!$P$6:$P$17,MATCH("OCEAN-"&amp;I1768,'07 Mode Capacity'!$C$6:$C$17,0))</x:f>
        <x:v>0</x:v>
      </x:c>
      <x:c r="AL1768" s="18" t="n">
        <x:f>AB1768*INDEX('07 Mode Capacity'!$P$6:$P$17,MATCH("LAND-"&amp;I1768,'07 Mode Capacity'!$C$6:$C$17,0))</x:f>
        <x:v>77.45643716053179</x:v>
      </x:c>
      <x:c r="AM1768" s="18" t="n">
        <x:f>AE1768*INDEX('07 Mode Capacity'!$P$6:$P$17,MATCH("INLAND-"&amp;I1768,'07 Mode Capacity'!$C$6:$C$17,0))</x:f>
        <x:v>0</x:v>
      </x:c>
      <x:c r="AN1768" s="18" t="n">
        <x:f>SUM(AJ1768:AM1768)</x:f>
        <x:v>91.15313673965548</x:v>
      </x:c>
      <x:c r="AO1768" s="17" t="n">
        <x:f>IF(N1768=0,1,AN1768/N1768)</x:f>
        <x:v>0.33760421014687214</x:v>
      </x:c>
      <x:c r="AP1768" s="11" t="str">
        <x:f>IF(AO1768&gt;='01 Controls'!$E$16,"PASS","FAIL")</x:f>
        <x:v>FAIL</x:v>
      </x:c>
      <x:c r="AQ1768" s="11" t="str">
        <x:v>UNQUANTIFIED</x:v>
      </x:c>
      <x:c r="AR1768" s="11" t="str">
        <x:v>Position-class planning record; serial item and receiver open</x:v>
      </x:c>
      <x:c r="AS1768" s="26"/>
      <x:c r="AT1768" s="26"/>
    </x:row>
    <x:row r="1769">
      <x:c r="C1769" s="11" t="str">
        <x:v>M1-CM-AMG-ISO-18</x:v>
      </x:c>
      <x:c r="D1769" s="11" t="str">
        <x:v>M1</x:v>
      </x:c>
      <x:c r="E1769" s="11" t="str">
        <x:v>Western fire and heat</x:v>
      </x:c>
      <x:c r="F1769" s="11" t="str">
        <x:v>CM-AMG</x:v>
      </x:c>
      <x:c r="G1769" s="11" t="str">
        <x:v>Civil air-mobility group</x:v>
      </x:c>
      <x:c r="H1769" s="11" t="str">
        <x:v>ISO-18</x:v>
      </x:c>
      <x:c r="I1769" s="19" t="n">
        <x:v>48</x:v>
      </x:c>
      <x:c r="J1769" s="21" t="n">
        <x:v>2</x:v>
      </x:c>
      <x:c r="K1769" s="18" t="n">
        <x:f>'05 Cargo Register'!K425</x:f>
        <x:v>337.5</x:v>
      </x:c>
      <x:c r="L1769" s="18" t="n">
        <x:f>'05 Cargo Register'!N425</x:f>
        <x:v>23</x:v>
      </x:c>
      <x:c r="M1769" s="18" t="n">
        <x:f>'05 Cargo Register'!O425</x:f>
        <x:v>607.2</x:v>
      </x:c>
      <x:c r="N1769" s="18" t="n">
        <x:f>J1769*K1769</x:f>
        <x:v>675</x:v>
      </x:c>
      <x:c r="O1769" s="18" t="n">
        <x:f>J1769*L1769</x:f>
        <x:v>46</x:v>
      </x:c>
      <x:c r="P1769" s="18" t="n">
        <x:f>J1769*M1769</x:f>
        <x:v>1214.4</x:v>
      </x:c>
      <x:c r="Q1769" s="22" t="n">
        <x:f>'01 Controls'!$E$25*'02 Cargo Classes'!$M$7</x:f>
        <x:v>0.020000000000000004</x:v>
      </x:c>
      <x:c r="R1769" s="22" t="n">
        <x:f>'01 Controls'!$F$25*'02 Cargo Classes'!$N$7</x:f>
        <x:v>0</x:v>
      </x:c>
      <x:c r="S1769" s="22" t="n">
        <x:f>'01 Controls'!$G$25*'02 Cargo Classes'!$O$7</x:f>
        <x:v>1.08</x:v>
      </x:c>
      <x:c r="T1769" s="22" t="n">
        <x:f>'01 Controls'!$H$25*'02 Cargo Classes'!$P$7</x:f>
        <x:v>0</x:v>
      </x:c>
      <x:c r="U1769" s="22" t="n">
        <x:f>SUM(Q1769:T1769)</x:f>
        <x:v>1.1</x:v>
      </x:c>
      <x:c r="V1769" s="18" t="n">
        <x:f>IF(U1769=0,0,N1769*Q1769/U1769)</x:f>
        <x:v>12.272727272727273</x:v>
      </x:c>
      <x:c r="W1769" s="18" t="n">
        <x:f>IF(U1769=0,0,P1769*Q1769/U1769)</x:f>
        <x:v>22.080000000000005</x:v>
      </x:c>
      <x:c r="X1769" s="18" t="n">
        <x:f>MAX(V1769,W1769*'01 Controls'!$E$12)</x:f>
        <x:v>12.272727272727273</x:v>
      </x:c>
      <x:c r="Y1769" s="18" t="n">
        <x:f>IF(U1769=0,0,N1769*R1769/U1769)</x:f>
        <x:v>0</x:v>
      </x:c>
      <x:c r="Z1769" s="18" t="n">
        <x:f>IF(U1769=0,0,P1769*R1769/U1769)</x:f>
        <x:v>0</x:v>
      </x:c>
      <x:c r="AA1769" s="18" t="n">
        <x:f>MAX(Y1769,Z1769*'01 Controls'!$E$13)</x:f>
        <x:v>0</x:v>
      </x:c>
      <x:c r="AB1769" s="18" t="n">
        <x:f>IF(U1769=0,0,N1769*S1769/U1769)</x:f>
        <x:v>662.7272727272726</x:v>
      </x:c>
      <x:c r="AC1769" s="18" t="n">
        <x:f>IF(U1769=0,0,P1769*S1769/U1769)</x:f>
        <x:v>1192.32</x:v>
      </x:c>
      <x:c r="AD1769" s="18" t="n">
        <x:f>MAX(AB1769,AC1769*'01 Controls'!$E$14)</x:f>
        <x:v>662.7272727272726</x:v>
      </x:c>
      <x:c r="AE1769" s="18" t="n">
        <x:f>IF(U1769=0,0,N1769*T1769/U1769)</x:f>
        <x:v>0</x:v>
      </x:c>
      <x:c r="AF1769" s="18" t="n">
        <x:f>IF(U1769=0,0,P1769*T1769/U1769)</x:f>
        <x:v>0</x:v>
      </x:c>
      <x:c r="AG1769" s="18" t="n">
        <x:f>MAX(AE1769,AF1769*'01 Controls'!$E$15)</x:f>
        <x:v>0</x:v>
      </x:c>
      <x:c r="AH1769" s="18" t="n">
        <x:f>SUM(V1769,Y1769,AB1769,AE1769)</x:f>
        <x:v>674.9999999999999</x:v>
      </x:c>
      <x:c r="AI1769" s="18" t="n">
        <x:f>N1769-AH1769</x:f>
        <x:v>1.1368683772161603e-13</x:v>
      </x:c>
      <x:c r="AJ1769" s="18" t="n">
        <x:f>V1769*INDEX('07 Mode Capacity'!$P$6:$P$17,MATCH("AIR-"&amp;I1769,'07 Mode Capacity'!$C$6:$C$17,0))</x:f>
        <x:v>3.4404830790049554</x:v>
      </x:c>
      <x:c r="AK1769" s="18" t="n">
        <x:f>Y1769*INDEX('07 Mode Capacity'!$P$6:$P$17,MATCH("OCEAN-"&amp;I1769,'07 Mode Capacity'!$C$6:$C$17,0))</x:f>
        <x:v>0</x:v>
      </x:c>
      <x:c r="AL1769" s="18" t="n">
        <x:f>AB1769*INDEX('07 Mode Capacity'!$P$6:$P$17,MATCH("LAND-"&amp;I1769,'07 Mode Capacity'!$C$6:$C$17,0))</x:f>
        <x:v>80.88445170554984</x:v>
      </x:c>
      <x:c r="AM1769" s="18" t="n">
        <x:f>AE1769*INDEX('07 Mode Capacity'!$P$6:$P$17,MATCH("INLAND-"&amp;I1769,'07 Mode Capacity'!$C$6:$C$17,0))</x:f>
        <x:v>0</x:v>
      </x:c>
      <x:c r="AN1769" s="18" t="n">
        <x:f>SUM(AJ1769:AM1769)</x:f>
        <x:v>84.32493478455478</x:v>
      </x:c>
      <x:c r="AO1769" s="17" t="n">
        <x:f>IF(N1769=0,1,AN1769/N1769)</x:f>
        <x:v>0.12492582931045153</x:v>
      </x:c>
      <x:c r="AP1769" s="11" t="str">
        <x:f>IF(AO1769&gt;='01 Controls'!$E$16,"PASS","FAIL")</x:f>
        <x:v>FAIL</x:v>
      </x:c>
      <x:c r="AQ1769" s="11" t="str">
        <x:v>UNQUANTIFIED</x:v>
      </x:c>
      <x:c r="AR1769" s="11" t="str">
        <x:v>Position-class planning record; serial item and receiver open</x:v>
      </x:c>
      <x:c r="AS1769" s="26"/>
      <x:c r="AT1769" s="26"/>
    </x:row>
    <x:row r="1770">
      <x:c r="C1770" s="11" t="str">
        <x:v>M1-CM-AMG-COL-12</x:v>
      </x:c>
      <x:c r="D1770" s="11" t="str">
        <x:v>M1</x:v>
      </x:c>
      <x:c r="E1770" s="11" t="str">
        <x:v>Western fire and heat</x:v>
      </x:c>
      <x:c r="F1770" s="11" t="str">
        <x:v>CM-AMG</x:v>
      </x:c>
      <x:c r="G1770" s="11" t="str">
        <x:v>Civil air-mobility group</x:v>
      </x:c>
      <x:c r="H1770" s="11" t="str">
        <x:v>COL-12</x:v>
      </x:c>
      <x:c r="I1770" s="19" t="n">
        <x:v>24</x:v>
      </x:c>
      <x:c r="J1770" s="21" t="n">
        <x:v>2</x:v>
      </x:c>
      <x:c r="K1770" s="18" t="n">
        <x:f>'05 Cargo Register'!K426</x:f>
        <x:v>135</x:v>
      </x:c>
      <x:c r="L1770" s="18" t="n">
        <x:f>'05 Cargo Register'!N426</x:f>
        <x:v>15</x:v>
      </x:c>
      <x:c r="M1770" s="18" t="n">
        <x:f>'05 Cargo Register'!O426</x:f>
        <x:v>396</x:v>
      </x:c>
      <x:c r="N1770" s="18" t="n">
        <x:f>J1770*K1770</x:f>
        <x:v>270</x:v>
      </x:c>
      <x:c r="O1770" s="18" t="n">
        <x:f>J1770*L1770</x:f>
        <x:v>30</x:v>
      </x:c>
      <x:c r="P1770" s="18" t="n">
        <x:f>J1770*M1770</x:f>
        <x:v>792</x:v>
      </x:c>
      <x:c r="Q1770" s="22" t="n">
        <x:f>'01 Controls'!$E$25*'02 Cargo Classes'!$M$8</x:f>
        <x:v>0.2</x:v>
      </x:c>
      <x:c r="R1770" s="22" t="n">
        <x:f>'01 Controls'!$F$25*'02 Cargo Classes'!$N$8</x:f>
        <x:v>0</x:v>
      </x:c>
      <x:c r="S1770" s="22" t="n">
        <x:f>'01 Controls'!$G$25*'02 Cargo Classes'!$O$8</x:f>
        <x:v>1.08</x:v>
      </x:c>
      <x:c r="T1770" s="22" t="n">
        <x:f>'01 Controls'!$H$25*'02 Cargo Classes'!$P$8</x:f>
        <x:v>0</x:v>
      </x:c>
      <x:c r="U1770" s="22" t="n">
        <x:f>SUM(Q1770:T1770)</x:f>
        <x:v>1.28</x:v>
      </x:c>
      <x:c r="V1770" s="18" t="n">
        <x:f>IF(U1770=0,0,N1770*Q1770/U1770)</x:f>
        <x:v>42.1875</x:v>
      </x:c>
      <x:c r="W1770" s="18" t="n">
        <x:f>IF(U1770=0,0,P1770*Q1770/U1770)</x:f>
        <x:v>123.75</x:v>
      </x:c>
      <x:c r="X1770" s="18" t="n">
        <x:f>MAX(V1770,W1770*'01 Controls'!$E$12)</x:f>
        <x:v>42.1875</x:v>
      </x:c>
      <x:c r="Y1770" s="18" t="n">
        <x:f>IF(U1770=0,0,N1770*R1770/U1770)</x:f>
        <x:v>0</x:v>
      </x:c>
      <x:c r="Z1770" s="18" t="n">
        <x:f>IF(U1770=0,0,P1770*R1770/U1770)</x:f>
        <x:v>0</x:v>
      </x:c>
      <x:c r="AA1770" s="18" t="n">
        <x:f>MAX(Y1770,Z1770*'01 Controls'!$E$13)</x:f>
        <x:v>0</x:v>
      </x:c>
      <x:c r="AB1770" s="18" t="n">
        <x:f>IF(U1770=0,0,N1770*S1770/U1770)</x:f>
        <x:v>227.8125</x:v>
      </x:c>
      <x:c r="AC1770" s="18" t="n">
        <x:f>IF(U1770=0,0,P1770*S1770/U1770)</x:f>
        <x:v>668.25</x:v>
      </x:c>
      <x:c r="AD1770" s="18" t="n">
        <x:f>MAX(AB1770,AC1770*'01 Controls'!$E$14)</x:f>
        <x:v>227.8125</x:v>
      </x:c>
      <x:c r="AE1770" s="18" t="n">
        <x:f>IF(U1770=0,0,N1770*T1770/U1770)</x:f>
        <x:v>0</x:v>
      </x:c>
      <x:c r="AF1770" s="18" t="n">
        <x:f>IF(U1770=0,0,P1770*T1770/U1770)</x:f>
        <x:v>0</x:v>
      </x:c>
      <x:c r="AG1770" s="18" t="n">
        <x:f>MAX(AE1770,AF1770*'01 Controls'!$E$15)</x:f>
        <x:v>0</x:v>
      </x:c>
      <x:c r="AH1770" s="18" t="n">
        <x:f>SUM(V1770,Y1770,AB1770,AE1770)</x:f>
        <x:v>270</x:v>
      </x:c>
      <x:c r="AI1770" s="18" t="n">
        <x:f>N1770-AH1770</x:f>
        <x:v>0</x:v>
      </x:c>
      <x:c r="AJ1770" s="18" t="n">
        <x:f>V1770*INDEX('07 Mode Capacity'!$P$6:$P$17,MATCH("AIR-"&amp;I1770,'07 Mode Capacity'!$C$6:$C$17,0))</x:f>
        <x:v>8.560437236952307</x:v>
      </x:c>
      <x:c r="AK1770" s="18" t="n">
        <x:f>Y1770*INDEX('07 Mode Capacity'!$P$6:$P$17,MATCH("OCEAN-"&amp;I1770,'07 Mode Capacity'!$C$6:$C$17,0))</x:f>
        <x:v>0</x:v>
      </x:c>
      <x:c r="AL1770" s="18" t="n">
        <x:f>AB1770*INDEX('07 Mode Capacity'!$P$6:$P$17,MATCH("LAND-"&amp;I1770,'07 Mode Capacity'!$C$6:$C$17,0))</x:f>
        <x:v>87.13849180559828</x:v>
      </x:c>
      <x:c r="AM1770" s="18" t="n">
        <x:f>AE1770*INDEX('07 Mode Capacity'!$P$6:$P$17,MATCH("INLAND-"&amp;I1770,'07 Mode Capacity'!$C$6:$C$17,0))</x:f>
        <x:v>0</x:v>
      </x:c>
      <x:c r="AN1770" s="18" t="n">
        <x:f>SUM(AJ1770:AM1770)</x:f>
        <x:v>95.69892904255059</x:v>
      </x:c>
      <x:c r="AO1770" s="17" t="n">
        <x:f>IF(N1770=0,1,AN1770/N1770)</x:f>
        <x:v>0.35444047793537253</x:v>
      </x:c>
      <x:c r="AP1770" s="11" t="str">
        <x:f>IF(AO1770&gt;='01 Controls'!$E$16,"PASS","FAIL")</x:f>
        <x:v>FAIL</x:v>
      </x:c>
      <x:c r="AQ1770" s="11" t="str">
        <x:v>UNQUANTIFIED</x:v>
      </x:c>
      <x:c r="AR1770" s="11" t="str">
        <x:v>Position-class planning record; serial item and receiver open</x:v>
      </x:c>
      <x:c r="AS1770" s="26"/>
      <x:c r="AT1770" s="26"/>
    </x:row>
    <x:row r="1771">
      <x:c r="C1771" s="11" t="str">
        <x:v>M1-CM-AMG-BAT-22</x:v>
      </x:c>
      <x:c r="D1771" s="11" t="str">
        <x:v>M1</x:v>
      </x:c>
      <x:c r="E1771" s="11" t="str">
        <x:v>Western fire and heat</x:v>
      </x:c>
      <x:c r="F1771" s="11" t="str">
        <x:v>CM-AMG</x:v>
      </x:c>
      <x:c r="G1771" s="11" t="str">
        <x:v>Civil air-mobility group</x:v>
      </x:c>
      <x:c r="H1771" s="11" t="str">
        <x:v>BAT-22</x:v>
      </x:c>
      <x:c r="I1771" s="19" t="n">
        <x:v>48</x:v>
      </x:c>
      <x:c r="J1771" s="21" t="n">
        <x:v>2</x:v>
      </x:c>
      <x:c r="K1771" s="18" t="n">
        <x:f>'05 Cargo Register'!K427</x:f>
        <x:v>168.75</x:v>
      </x:c>
      <x:c r="L1771" s="18" t="n">
        <x:f>'05 Cargo Register'!N427</x:f>
        <x:v>10</x:v>
      </x:c>
      <x:c r="M1771" s="18" t="n">
        <x:f>'05 Cargo Register'!O427</x:f>
        <x:v>264</x:v>
      </x:c>
      <x:c r="N1771" s="18" t="n">
        <x:f>J1771*K1771</x:f>
        <x:v>337.5</x:v>
      </x:c>
      <x:c r="O1771" s="18" t="n">
        <x:f>J1771*L1771</x:f>
        <x:v>20</x:v>
      </x:c>
      <x:c r="P1771" s="18" t="n">
        <x:f>J1771*M1771</x:f>
        <x:v>528</x:v>
      </x:c>
      <x:c r="Q1771" s="22" t="n">
        <x:f>'01 Controls'!$E$25*'02 Cargo Classes'!$M$9</x:f>
        <x:v>0</x:v>
      </x:c>
      <x:c r="R1771" s="22" t="n">
        <x:f>'01 Controls'!$F$25*'02 Cargo Classes'!$N$9</x:f>
        <x:v>0</x:v>
      </x:c>
      <x:c r="S1771" s="22" t="n">
        <x:f>'01 Controls'!$G$25*'02 Cargo Classes'!$O$9</x:f>
        <x:v>0.9</x:v>
      </x:c>
      <x:c r="T1771" s="22" t="n">
        <x:f>'01 Controls'!$H$25*'02 Cargo Classes'!$P$9</x:f>
        <x:v>0</x:v>
      </x:c>
      <x:c r="U1771" s="22" t="n">
        <x:f>SUM(Q1771:T1771)</x:f>
        <x:v>0.9</x:v>
      </x:c>
      <x:c r="V1771" s="18" t="n">
        <x:f>IF(U1771=0,0,N1771*Q1771/U1771)</x:f>
        <x:v>0</x:v>
      </x:c>
      <x:c r="W1771" s="18" t="n">
        <x:f>IF(U1771=0,0,P1771*Q1771/U1771)</x:f>
        <x:v>0</x:v>
      </x:c>
      <x:c r="X1771" s="18" t="n">
        <x:f>MAX(V1771,W1771*'01 Controls'!$E$12)</x:f>
        <x:v>0</x:v>
      </x:c>
      <x:c r="Y1771" s="18" t="n">
        <x:f>IF(U1771=0,0,N1771*R1771/U1771)</x:f>
        <x:v>0</x:v>
      </x:c>
      <x:c r="Z1771" s="18" t="n">
        <x:f>IF(U1771=0,0,P1771*R1771/U1771)</x:f>
        <x:v>0</x:v>
      </x:c>
      <x:c r="AA1771" s="18" t="n">
        <x:f>MAX(Y1771,Z1771*'01 Controls'!$E$13)</x:f>
        <x:v>0</x:v>
      </x:c>
      <x:c r="AB1771" s="18" t="n">
        <x:f>IF(U1771=0,0,N1771*S1771/U1771)</x:f>
        <x:v>337.5</x:v>
      </x:c>
      <x:c r="AC1771" s="18" t="n">
        <x:f>IF(U1771=0,0,P1771*S1771/U1771)</x:f>
        <x:v>528</x:v>
      </x:c>
      <x:c r="AD1771" s="18" t="n">
        <x:f>MAX(AB1771,AC1771*'01 Controls'!$E$14)</x:f>
        <x:v>337.5</x:v>
      </x:c>
      <x:c r="AE1771" s="18" t="n">
        <x:f>IF(U1771=0,0,N1771*T1771/U1771)</x:f>
        <x:v>0</x:v>
      </x:c>
      <x:c r="AF1771" s="18" t="n">
        <x:f>IF(U1771=0,0,P1771*T1771/U1771)</x:f>
        <x:v>0</x:v>
      </x:c>
      <x:c r="AG1771" s="18" t="n">
        <x:f>MAX(AE1771,AF1771*'01 Controls'!$E$15)</x:f>
        <x:v>0</x:v>
      </x:c>
      <x:c r="AH1771" s="18" t="n">
        <x:f>SUM(V1771,Y1771,AB1771,AE1771)</x:f>
        <x:v>337.5</x:v>
      </x:c>
      <x:c r="AI1771" s="18" t="n">
        <x:f>N1771-AH1771</x:f>
        <x:v>0</x:v>
      </x:c>
      <x:c r="AJ1771" s="18" t="n">
        <x:f>V1771*INDEX('07 Mode Capacity'!$P$6:$P$17,MATCH("AIR-"&amp;I1771,'07 Mode Capacity'!$C$6:$C$17,0))</x:f>
        <x:v>0</x:v>
      </x:c>
      <x:c r="AK1771" s="18" t="n">
        <x:f>Y1771*INDEX('07 Mode Capacity'!$P$6:$P$17,MATCH("OCEAN-"&amp;I1771,'07 Mode Capacity'!$C$6:$C$17,0))</x:f>
        <x:v>0</x:v>
      </x:c>
      <x:c r="AL1771" s="18" t="n">
        <x:f>AB1771*INDEX('07 Mode Capacity'!$P$6:$P$17,MATCH("LAND-"&amp;I1771,'07 Mode Capacity'!$C$6:$C$17,0))</x:f>
        <x:v>41.191155961159645</x:v>
      </x:c>
      <x:c r="AM1771" s="18" t="n">
        <x:f>AE1771*INDEX('07 Mode Capacity'!$P$6:$P$17,MATCH("INLAND-"&amp;I1771,'07 Mode Capacity'!$C$6:$C$17,0))</x:f>
        <x:v>0</x:v>
      </x:c>
      <x:c r="AN1771" s="18" t="n">
        <x:f>SUM(AJ1771:AM1771)</x:f>
        <x:v>41.191155961159645</x:v>
      </x:c>
      <x:c r="AO1771" s="17" t="n">
        <x:f>IF(N1771=0,1,AN1771/N1771)</x:f>
        <x:v>0.12204786951454709</x:v>
      </x:c>
      <x:c r="AP1771" s="11" t="str">
        <x:f>IF(AO1771&gt;='01 Controls'!$E$16,"PASS","FAIL")</x:f>
        <x:v>FAIL</x:v>
      </x:c>
      <x:c r="AQ1771" s="11" t="str">
        <x:v>UNQUANTIFIED</x:v>
      </x:c>
      <x:c r="AR1771" s="11" t="str">
        <x:v>Position-class planning record; serial item and receiver open</x:v>
      </x:c>
      <x:c r="AS1771" s="26"/>
      <x:c r="AT1771" s="26"/>
    </x:row>
    <x:row r="1772">
      <x:c r="C1772" s="11" t="str">
        <x:v>M1-CM-AMG-TNK-20</x:v>
      </x:c>
      <x:c r="D1772" s="11" t="str">
        <x:v>M1</x:v>
      </x:c>
      <x:c r="E1772" s="11" t="str">
        <x:v>Western fire and heat</x:v>
      </x:c>
      <x:c r="F1772" s="11" t="str">
        <x:v>CM-AMG</x:v>
      </x:c>
      <x:c r="G1772" s="11" t="str">
        <x:v>Civil air-mobility group</x:v>
      </x:c>
      <x:c r="H1772" s="11" t="str">
        <x:v>TNK-20</x:v>
      </x:c>
      <x:c r="I1772" s="19" t="n">
        <x:v>48</x:v>
      </x:c>
      <x:c r="J1772" s="21" t="n">
        <x:v>2</x:v>
      </x:c>
      <x:c r="K1772" s="18" t="n">
        <x:f>'05 Cargo Register'!K428</x:f>
        <x:v>168.75</x:v>
      </x:c>
      <x:c r="L1772" s="18" t="n">
        <x:f>'05 Cargo Register'!N428</x:f>
        <x:v>10</x:v>
      </x:c>
      <x:c r="M1772" s="18" t="n">
        <x:f>'05 Cargo Register'!O428</x:f>
        <x:v>212.5</x:v>
      </x:c>
      <x:c r="N1772" s="18" t="n">
        <x:f>J1772*K1772</x:f>
        <x:v>337.5</x:v>
      </x:c>
      <x:c r="O1772" s="18" t="n">
        <x:f>J1772*L1772</x:f>
        <x:v>20</x:v>
      </x:c>
      <x:c r="P1772" s="18" t="n">
        <x:f>J1772*M1772</x:f>
        <x:v>425</x:v>
      </x:c>
      <x:c r="Q1772" s="22" t="n">
        <x:f>'01 Controls'!$E$25*'02 Cargo Classes'!$M$10</x:f>
        <x:v>0</x:v>
      </x:c>
      <x:c r="R1772" s="22" t="n">
        <x:f>'01 Controls'!$F$25*'02 Cargo Classes'!$N$10</x:f>
        <x:v>0</x:v>
      </x:c>
      <x:c r="S1772" s="22" t="n">
        <x:f>'01 Controls'!$G$25*'02 Cargo Classes'!$O$10</x:f>
        <x:v>0.9</x:v>
      </x:c>
      <x:c r="T1772" s="22" t="n">
        <x:f>'01 Controls'!$H$25*'02 Cargo Classes'!$P$10</x:f>
        <x:v>0</x:v>
      </x:c>
      <x:c r="U1772" s="22" t="n">
        <x:f>SUM(Q1772:T1772)</x:f>
        <x:v>0.9</x:v>
      </x:c>
      <x:c r="V1772" s="18" t="n">
        <x:f>IF(U1772=0,0,N1772*Q1772/U1772)</x:f>
        <x:v>0</x:v>
      </x:c>
      <x:c r="W1772" s="18" t="n">
        <x:f>IF(U1772=0,0,P1772*Q1772/U1772)</x:f>
        <x:v>0</x:v>
      </x:c>
      <x:c r="X1772" s="18" t="n">
        <x:f>MAX(V1772,W1772*'01 Controls'!$E$12)</x:f>
        <x:v>0</x:v>
      </x:c>
      <x:c r="Y1772" s="18" t="n">
        <x:f>IF(U1772=0,0,N1772*R1772/U1772)</x:f>
        <x:v>0</x:v>
      </x:c>
      <x:c r="Z1772" s="18" t="n">
        <x:f>IF(U1772=0,0,P1772*R1772/U1772)</x:f>
        <x:v>0</x:v>
      </x:c>
      <x:c r="AA1772" s="18" t="n">
        <x:f>MAX(Y1772,Z1772*'01 Controls'!$E$13)</x:f>
        <x:v>0</x:v>
      </x:c>
      <x:c r="AB1772" s="18" t="n">
        <x:f>IF(U1772=0,0,N1772*S1772/U1772)</x:f>
        <x:v>337.5</x:v>
      </x:c>
      <x:c r="AC1772" s="18" t="n">
        <x:f>IF(U1772=0,0,P1772*S1772/U1772)</x:f>
        <x:v>425</x:v>
      </x:c>
      <x:c r="AD1772" s="18" t="n">
        <x:f>MAX(AB1772,AC1772*'01 Controls'!$E$14)</x:f>
        <x:v>337.5</x:v>
      </x:c>
      <x:c r="AE1772" s="18" t="n">
        <x:f>IF(U1772=0,0,N1772*T1772/U1772)</x:f>
        <x:v>0</x:v>
      </x:c>
      <x:c r="AF1772" s="18" t="n">
        <x:f>IF(U1772=0,0,P1772*T1772/U1772)</x:f>
        <x:v>0</x:v>
      </x:c>
      <x:c r="AG1772" s="18" t="n">
        <x:f>MAX(AE1772,AF1772*'01 Controls'!$E$15)</x:f>
        <x:v>0</x:v>
      </x:c>
      <x:c r="AH1772" s="18" t="n">
        <x:f>SUM(V1772,Y1772,AB1772,AE1772)</x:f>
        <x:v>337.5</x:v>
      </x:c>
      <x:c r="AI1772" s="18" t="n">
        <x:f>N1772-AH1772</x:f>
        <x:v>0</x:v>
      </x:c>
      <x:c r="AJ1772" s="18" t="n">
        <x:f>V1772*INDEX('07 Mode Capacity'!$P$6:$P$17,MATCH("AIR-"&amp;I1772,'07 Mode Capacity'!$C$6:$C$17,0))</x:f>
        <x:v>0</x:v>
      </x:c>
      <x:c r="AK1772" s="18" t="n">
        <x:f>Y1772*INDEX('07 Mode Capacity'!$P$6:$P$17,MATCH("OCEAN-"&amp;I1772,'07 Mode Capacity'!$C$6:$C$17,0))</x:f>
        <x:v>0</x:v>
      </x:c>
      <x:c r="AL1772" s="18" t="n">
        <x:f>AB1772*INDEX('07 Mode Capacity'!$P$6:$P$17,MATCH("LAND-"&amp;I1772,'07 Mode Capacity'!$C$6:$C$17,0))</x:f>
        <x:v>41.191155961159645</x:v>
      </x:c>
      <x:c r="AM1772" s="18" t="n">
        <x:f>AE1772*INDEX('07 Mode Capacity'!$P$6:$P$17,MATCH("INLAND-"&amp;I1772,'07 Mode Capacity'!$C$6:$C$17,0))</x:f>
        <x:v>0</x:v>
      </x:c>
      <x:c r="AN1772" s="18" t="n">
        <x:f>SUM(AJ1772:AM1772)</x:f>
        <x:v>41.191155961159645</x:v>
      </x:c>
      <x:c r="AO1772" s="17" t="n">
        <x:f>IF(N1772=0,1,AN1772/N1772)</x:f>
        <x:v>0.12204786951454709</x:v>
      </x:c>
      <x:c r="AP1772" s="11" t="str">
        <x:f>IF(AO1772&gt;='01 Controls'!$E$16,"PASS","FAIL")</x:f>
        <x:v>FAIL</x:v>
      </x:c>
      <x:c r="AQ1772" s="11" t="str">
        <x:v>UNQUANTIFIED</x:v>
      </x:c>
      <x:c r="AR1772" s="11" t="str">
        <x:v>Position-class planning record; serial item and receiver open</x:v>
      </x:c>
      <x:c r="AS1772" s="26"/>
      <x:c r="AT1772" s="26"/>
    </x:row>
    <x:row r="1773">
      <x:c r="C1773" s="11" t="str">
        <x:v>M1-CM-AMG-FLR-24</x:v>
      </x:c>
      <x:c r="D1773" s="11" t="str">
        <x:v>M1</x:v>
      </x:c>
      <x:c r="E1773" s="11" t="str">
        <x:v>Western fire and heat</x:v>
      </x:c>
      <x:c r="F1773" s="11" t="str">
        <x:v>CM-AMG</x:v>
      </x:c>
      <x:c r="G1773" s="11" t="str">
        <x:v>Civil air-mobility group</x:v>
      </x:c>
      <x:c r="H1773" s="11" t="str">
        <x:v>FLR-24</x:v>
      </x:c>
      <x:c r="I1773" s="19" t="n">
        <x:v>48</x:v>
      </x:c>
      <x:c r="J1773" s="21" t="n">
        <x:v>2</x:v>
      </x:c>
      <x:c r="K1773" s="18" t="n">
        <x:f>'05 Cargo Register'!K429</x:f>
        <x:v>270</x:v>
      </x:c>
      <x:c r="L1773" s="18" t="n">
        <x:f>'05 Cargo Register'!N429</x:f>
        <x:v>14</x:v>
      </x:c>
      <x:c r="M1773" s="18" t="n">
        <x:f>'05 Cargo Register'!O429</x:f>
        <x:v>448</x:v>
      </x:c>
      <x:c r="N1773" s="18" t="n">
        <x:f>J1773*K1773</x:f>
        <x:v>540</x:v>
      </x:c>
      <x:c r="O1773" s="18" t="n">
        <x:f>J1773*L1773</x:f>
        <x:v>28</x:v>
      </x:c>
      <x:c r="P1773" s="18" t="n">
        <x:f>J1773*M1773</x:f>
        <x:v>896</x:v>
      </x:c>
      <x:c r="Q1773" s="22" t="n">
        <x:f>'01 Controls'!$E$25*'02 Cargo Classes'!$M$11</x:f>
        <x:v>0</x:v>
      </x:c>
      <x:c r="R1773" s="22" t="n">
        <x:f>'01 Controls'!$F$25*'02 Cargo Classes'!$N$11</x:f>
        <x:v>0</x:v>
      </x:c>
      <x:c r="S1773" s="22" t="n">
        <x:f>'01 Controls'!$G$25*'02 Cargo Classes'!$O$11</x:f>
        <x:v>0.9</x:v>
      </x:c>
      <x:c r="T1773" s="22" t="n">
        <x:f>'01 Controls'!$H$25*'02 Cargo Classes'!$P$11</x:f>
        <x:v>0</x:v>
      </x:c>
      <x:c r="U1773" s="22" t="n">
        <x:f>SUM(Q1773:T1773)</x:f>
        <x:v>0.9</x:v>
      </x:c>
      <x:c r="V1773" s="18" t="n">
        <x:f>IF(U1773=0,0,N1773*Q1773/U1773)</x:f>
        <x:v>0</x:v>
      </x:c>
      <x:c r="W1773" s="18" t="n">
        <x:f>IF(U1773=0,0,P1773*Q1773/U1773)</x:f>
        <x:v>0</x:v>
      </x:c>
      <x:c r="X1773" s="18" t="n">
        <x:f>MAX(V1773,W1773*'01 Controls'!$E$12)</x:f>
        <x:v>0</x:v>
      </x:c>
      <x:c r="Y1773" s="18" t="n">
        <x:f>IF(U1773=0,0,N1773*R1773/U1773)</x:f>
        <x:v>0</x:v>
      </x:c>
      <x:c r="Z1773" s="18" t="n">
        <x:f>IF(U1773=0,0,P1773*R1773/U1773)</x:f>
        <x:v>0</x:v>
      </x:c>
      <x:c r="AA1773" s="18" t="n">
        <x:f>MAX(Y1773,Z1773*'01 Controls'!$E$13)</x:f>
        <x:v>0</x:v>
      </x:c>
      <x:c r="AB1773" s="18" t="n">
        <x:f>IF(U1773=0,0,N1773*S1773/U1773)</x:f>
        <x:v>540</x:v>
      </x:c>
      <x:c r="AC1773" s="18" t="n">
        <x:f>IF(U1773=0,0,P1773*S1773/U1773)</x:f>
        <x:v>896</x:v>
      </x:c>
      <x:c r="AD1773" s="18" t="n">
        <x:f>MAX(AB1773,AC1773*'01 Controls'!$E$14)</x:f>
        <x:v>540</x:v>
      </x:c>
      <x:c r="AE1773" s="18" t="n">
        <x:f>IF(U1773=0,0,N1773*T1773/U1773)</x:f>
        <x:v>0</x:v>
      </x:c>
      <x:c r="AF1773" s="18" t="n">
        <x:f>IF(U1773=0,0,P1773*T1773/U1773)</x:f>
        <x:v>0</x:v>
      </x:c>
      <x:c r="AG1773" s="18" t="n">
        <x:f>MAX(AE1773,AF1773*'01 Controls'!$E$15)</x:f>
        <x:v>0</x:v>
      </x:c>
      <x:c r="AH1773" s="18" t="n">
        <x:f>SUM(V1773,Y1773,AB1773,AE1773)</x:f>
        <x:v>540</x:v>
      </x:c>
      <x:c r="AI1773" s="18" t="n">
        <x:f>N1773-AH1773</x:f>
        <x:v>0</x:v>
      </x:c>
      <x:c r="AJ1773" s="18" t="n">
        <x:f>V1773*INDEX('07 Mode Capacity'!$P$6:$P$17,MATCH("AIR-"&amp;I1773,'07 Mode Capacity'!$C$6:$C$17,0))</x:f>
        <x:v>0</x:v>
      </x:c>
      <x:c r="AK1773" s="18" t="n">
        <x:f>Y1773*INDEX('07 Mode Capacity'!$P$6:$P$17,MATCH("OCEAN-"&amp;I1773,'07 Mode Capacity'!$C$6:$C$17,0))</x:f>
        <x:v>0</x:v>
      </x:c>
      <x:c r="AL1773" s="18" t="n">
        <x:f>AB1773*INDEX('07 Mode Capacity'!$P$6:$P$17,MATCH("LAND-"&amp;I1773,'07 Mode Capacity'!$C$6:$C$17,0))</x:f>
        <x:v>65.90584953785543</x:v>
      </x:c>
      <x:c r="AM1773" s="18" t="n">
        <x:f>AE1773*INDEX('07 Mode Capacity'!$P$6:$P$17,MATCH("INLAND-"&amp;I1773,'07 Mode Capacity'!$C$6:$C$17,0))</x:f>
        <x:v>0</x:v>
      </x:c>
      <x:c r="AN1773" s="18" t="n">
        <x:f>SUM(AJ1773:AM1773)</x:f>
        <x:v>65.90584953785543</x:v>
      </x:c>
      <x:c r="AO1773" s="17" t="n">
        <x:f>IF(N1773=0,1,AN1773/N1773)</x:f>
        <x:v>0.12204786951454709</x:v>
      </x:c>
      <x:c r="AP1773" s="11" t="str">
        <x:f>IF(AO1773&gt;='01 Controls'!$E$16,"PASS","FAIL")</x:f>
        <x:v>FAIL</x:v>
      </x:c>
      <x:c r="AQ1773" s="11" t="str">
        <x:v>UNQUANTIFIED</x:v>
      </x:c>
      <x:c r="AR1773" s="11" t="str">
        <x:v>Position-class planning record; serial item and receiver open</x:v>
      </x:c>
      <x:c r="AS1773" s="26"/>
      <x:c r="AT1773" s="26"/>
    </x:row>
    <x:row r="1774">
      <x:c r="C1774" s="11" t="str">
        <x:v>M1-CM-AMG-ROL-30</x:v>
      </x:c>
      <x:c r="D1774" s="11" t="str">
        <x:v>M1</x:v>
      </x:c>
      <x:c r="E1774" s="11" t="str">
        <x:v>Western fire and heat</x:v>
      </x:c>
      <x:c r="F1774" s="11" t="str">
        <x:v>CM-AMG</x:v>
      </x:c>
      <x:c r="G1774" s="11" t="str">
        <x:v>Civil air-mobility group</x:v>
      </x:c>
      <x:c r="H1774" s="11" t="str">
        <x:v>ROL-30</x:v>
      </x:c>
      <x:c r="I1774" s="19" t="n">
        <x:v>48</x:v>
      </x:c>
      <x:c r="J1774" s="21" t="n">
        <x:v>2</x:v>
      </x:c>
      <x:c r="K1774" s="18" t="n">
        <x:f>'05 Cargo Register'!K430</x:f>
        <x:v>1215</x:v>
      </x:c>
      <x:c r="L1774" s="18" t="n">
        <x:f>'05 Cargo Register'!N430</x:f>
        <x:v>51</x:v>
      </x:c>
      <x:c r="M1774" s="18" t="n">
        <x:f>'05 Cargo Register'!O430</x:f>
        <x:v>3251.25</x:v>
      </x:c>
      <x:c r="N1774" s="18" t="n">
        <x:f>J1774*K1774</x:f>
        <x:v>2430</x:v>
      </x:c>
      <x:c r="O1774" s="18" t="n">
        <x:f>J1774*L1774</x:f>
        <x:v>102</x:v>
      </x:c>
      <x:c r="P1774" s="18" t="n">
        <x:f>J1774*M1774</x:f>
        <x:v>6502.5</x:v>
      </x:c>
      <x:c r="Q1774" s="22" t="n">
        <x:f>'01 Controls'!$E$25*'02 Cargo Classes'!$M$12</x:f>
        <x:v>0</x:v>
      </x:c>
      <x:c r="R1774" s="22" t="n">
        <x:f>'01 Controls'!$F$25*'02 Cargo Classes'!$N$12</x:f>
        <x:v>0</x:v>
      </x:c>
      <x:c r="S1774" s="22" t="n">
        <x:f>'01 Controls'!$G$25*'02 Cargo Classes'!$O$12</x:f>
        <x:v>1.35</x:v>
      </x:c>
      <x:c r="T1774" s="22" t="n">
        <x:f>'01 Controls'!$H$25*'02 Cargo Classes'!$P$12</x:f>
        <x:v>0</x:v>
      </x:c>
      <x:c r="U1774" s="22" t="n">
        <x:f>SUM(Q1774:T1774)</x:f>
        <x:v>1.35</x:v>
      </x:c>
      <x:c r="V1774" s="18" t="n">
        <x:f>IF(U1774=0,0,N1774*Q1774/U1774)</x:f>
        <x:v>0</x:v>
      </x:c>
      <x:c r="W1774" s="18" t="n">
        <x:f>IF(U1774=0,0,P1774*Q1774/U1774)</x:f>
        <x:v>0</x:v>
      </x:c>
      <x:c r="X1774" s="18" t="n">
        <x:f>MAX(V1774,W1774*'01 Controls'!$E$12)</x:f>
        <x:v>0</x:v>
      </x:c>
      <x:c r="Y1774" s="18" t="n">
        <x:f>IF(U1774=0,0,N1774*R1774/U1774)</x:f>
        <x:v>0</x:v>
      </x:c>
      <x:c r="Z1774" s="18" t="n">
        <x:f>IF(U1774=0,0,P1774*R1774/U1774)</x:f>
        <x:v>0</x:v>
      </x:c>
      <x:c r="AA1774" s="18" t="n">
        <x:f>MAX(Y1774,Z1774*'01 Controls'!$E$13)</x:f>
        <x:v>0</x:v>
      </x:c>
      <x:c r="AB1774" s="18" t="n">
        <x:f>IF(U1774=0,0,N1774*S1774/U1774)</x:f>
        <x:v>2430</x:v>
      </x:c>
      <x:c r="AC1774" s="18" t="n">
        <x:f>IF(U1774=0,0,P1774*S1774/U1774)</x:f>
        <x:v>6502.5</x:v>
      </x:c>
      <x:c r="AD1774" s="18" t="n">
        <x:f>MAX(AB1774,AC1774*'01 Controls'!$E$14)</x:f>
        <x:v>2430</x:v>
      </x:c>
      <x:c r="AE1774" s="18" t="n">
        <x:f>IF(U1774=0,0,N1774*T1774/U1774)</x:f>
        <x:v>0</x:v>
      </x:c>
      <x:c r="AF1774" s="18" t="n">
        <x:f>IF(U1774=0,0,P1774*T1774/U1774)</x:f>
        <x:v>0</x:v>
      </x:c>
      <x:c r="AG1774" s="18" t="n">
        <x:f>MAX(AE1774,AF1774*'01 Controls'!$E$15)</x:f>
        <x:v>0</x:v>
      </x:c>
      <x:c r="AH1774" s="18" t="n">
        <x:f>SUM(V1774,Y1774,AB1774,AE1774)</x:f>
        <x:v>2430</x:v>
      </x:c>
      <x:c r="AI1774" s="18" t="n">
        <x:f>N1774-AH1774</x:f>
        <x:v>0</x:v>
      </x:c>
      <x:c r="AJ1774" s="18" t="n">
        <x:f>V1774*INDEX('07 Mode Capacity'!$P$6:$P$17,MATCH("AIR-"&amp;I1774,'07 Mode Capacity'!$C$6:$C$17,0))</x:f>
        <x:v>0</x:v>
      </x:c>
      <x:c r="AK1774" s="18" t="n">
        <x:f>Y1774*INDEX('07 Mode Capacity'!$P$6:$P$17,MATCH("OCEAN-"&amp;I1774,'07 Mode Capacity'!$C$6:$C$17,0))</x:f>
        <x:v>0</x:v>
      </x:c>
      <x:c r="AL1774" s="18" t="n">
        <x:f>AB1774*INDEX('07 Mode Capacity'!$P$6:$P$17,MATCH("LAND-"&amp;I1774,'07 Mode Capacity'!$C$6:$C$17,0))</x:f>
        <x:v>296.57632292034947</x:v>
      </x:c>
      <x:c r="AM1774" s="18" t="n">
        <x:f>AE1774*INDEX('07 Mode Capacity'!$P$6:$P$17,MATCH("INLAND-"&amp;I1774,'07 Mode Capacity'!$C$6:$C$17,0))</x:f>
        <x:v>0</x:v>
      </x:c>
      <x:c r="AN1774" s="18" t="n">
        <x:f>SUM(AJ1774:AM1774)</x:f>
        <x:v>296.57632292034947</x:v>
      </x:c>
      <x:c r="AO1774" s="17" t="n">
        <x:f>IF(N1774=0,1,AN1774/N1774)</x:f>
        <x:v>0.1220478695145471</x:v>
      </x:c>
      <x:c r="AP1774" s="11" t="str">
        <x:f>IF(AO1774&gt;='01 Controls'!$E$16,"PASS","FAIL")</x:f>
        <x:v>FAIL</x:v>
      </x:c>
      <x:c r="AQ1774" s="11" t="str">
        <x:v>UNQUANTIFIED</x:v>
      </x:c>
      <x:c r="AR1774" s="11" t="str">
        <x:v>Position-class planning record; serial item and receiver open</x:v>
      </x:c>
      <x:c r="AS1774" s="26"/>
      <x:c r="AT1774" s="26"/>
    </x:row>
    <x:row r="1775">
      <x:c r="C1775" s="11" t="str">
        <x:v>M1-CM-AMG-LIN-18</x:v>
      </x:c>
      <x:c r="D1775" s="11" t="str">
        <x:v>M1</x:v>
      </x:c>
      <x:c r="E1775" s="11" t="str">
        <x:v>Western fire and heat</x:v>
      </x:c>
      <x:c r="F1775" s="11" t="str">
        <x:v>CM-AMG</x:v>
      </x:c>
      <x:c r="G1775" s="11" t="str">
        <x:v>Civil air-mobility group</x:v>
      </x:c>
      <x:c r="H1775" s="11" t="str">
        <x:v>LIN-18</x:v>
      </x:c>
      <x:c r="I1775" s="19" t="n">
        <x:v>72</x:v>
      </x:c>
      <x:c r="J1775" s="21" t="n">
        <x:v>2</x:v>
      </x:c>
      <x:c r="K1775" s="18" t="n">
        <x:f>'05 Cargo Register'!K431</x:f>
        <x:v>135</x:v>
      </x:c>
      <x:c r="L1775" s="18" t="n">
        <x:f>'05 Cargo Register'!N431</x:f>
        <x:v>10</x:v>
      </x:c>
      <x:c r="M1775" s="18" t="n">
        <x:f>'05 Cargo Register'!O431</x:f>
        <x:v>440</x:v>
      </x:c>
      <x:c r="N1775" s="18" t="n">
        <x:f>J1775*K1775</x:f>
        <x:v>270</x:v>
      </x:c>
      <x:c r="O1775" s="18" t="n">
        <x:f>J1775*L1775</x:f>
        <x:v>20</x:v>
      </x:c>
      <x:c r="P1775" s="18" t="n">
        <x:f>J1775*M1775</x:f>
        <x:v>880</x:v>
      </x:c>
      <x:c r="Q1775" s="22" t="n">
        <x:f>'01 Controls'!$E$25*'02 Cargo Classes'!$M$13</x:f>
        <x:v>0</x:v>
      </x:c>
      <x:c r="R1775" s="22" t="n">
        <x:f>'01 Controls'!$F$25*'02 Cargo Classes'!$N$13</x:f>
        <x:v>0</x:v>
      </x:c>
      <x:c r="S1775" s="22" t="n">
        <x:f>'01 Controls'!$G$25*'02 Cargo Classes'!$O$13</x:f>
        <x:v>0.9</x:v>
      </x:c>
      <x:c r="T1775" s="22" t="n">
        <x:f>'01 Controls'!$H$25*'02 Cargo Classes'!$P$13</x:f>
        <x:v>0</x:v>
      </x:c>
      <x:c r="U1775" s="22" t="n">
        <x:f>SUM(Q1775:T1775)</x:f>
        <x:v>0.9</x:v>
      </x:c>
      <x:c r="V1775" s="18" t="n">
        <x:f>IF(U1775=0,0,N1775*Q1775/U1775)</x:f>
        <x:v>0</x:v>
      </x:c>
      <x:c r="W1775" s="18" t="n">
        <x:f>IF(U1775=0,0,P1775*Q1775/U1775)</x:f>
        <x:v>0</x:v>
      </x:c>
      <x:c r="X1775" s="18" t="n">
        <x:f>MAX(V1775,W1775*'01 Controls'!$E$12)</x:f>
        <x:v>0</x:v>
      </x:c>
      <x:c r="Y1775" s="18" t="n">
        <x:f>IF(U1775=0,0,N1775*R1775/U1775)</x:f>
        <x:v>0</x:v>
      </x:c>
      <x:c r="Z1775" s="18" t="n">
        <x:f>IF(U1775=0,0,P1775*R1775/U1775)</x:f>
        <x:v>0</x:v>
      </x:c>
      <x:c r="AA1775" s="18" t="n">
        <x:f>MAX(Y1775,Z1775*'01 Controls'!$E$13)</x:f>
        <x:v>0</x:v>
      </x:c>
      <x:c r="AB1775" s="18" t="n">
        <x:f>IF(U1775=0,0,N1775*S1775/U1775)</x:f>
        <x:v>270</x:v>
      </x:c>
      <x:c r="AC1775" s="18" t="n">
        <x:f>IF(U1775=0,0,P1775*S1775/U1775)</x:f>
        <x:v>880</x:v>
      </x:c>
      <x:c r="AD1775" s="18" t="n">
        <x:f>MAX(AB1775,AC1775*'01 Controls'!$E$14)</x:f>
        <x:v>270</x:v>
      </x:c>
      <x:c r="AE1775" s="18" t="n">
        <x:f>IF(U1775=0,0,N1775*T1775/U1775)</x:f>
        <x:v>0</x:v>
      </x:c>
      <x:c r="AF1775" s="18" t="n">
        <x:f>IF(U1775=0,0,P1775*T1775/U1775)</x:f>
        <x:v>0</x:v>
      </x:c>
      <x:c r="AG1775" s="18" t="n">
        <x:f>MAX(AE1775,AF1775*'01 Controls'!$E$15)</x:f>
        <x:v>0</x:v>
      </x:c>
      <x:c r="AH1775" s="18" t="n">
        <x:f>SUM(V1775,Y1775,AB1775,AE1775)</x:f>
        <x:v>270</x:v>
      </x:c>
      <x:c r="AI1775" s="18" t="n">
        <x:f>N1775-AH1775</x:f>
        <x:v>0</x:v>
      </x:c>
      <x:c r="AJ1775" s="18" t="n">
        <x:f>V1775*INDEX('07 Mode Capacity'!$P$6:$P$17,MATCH("AIR-"&amp;I1775,'07 Mode Capacity'!$C$6:$C$17,0))</x:f>
        <x:v>0</x:v>
      </x:c>
      <x:c r="AK1775" s="18" t="n">
        <x:f>Y1775*INDEX('07 Mode Capacity'!$P$6:$P$17,MATCH("OCEAN-"&amp;I1775,'07 Mode Capacity'!$C$6:$C$17,0))</x:f>
        <x:v>0</x:v>
      </x:c>
      <x:c r="AL1775" s="18" t="n">
        <x:f>AB1775*INDEX('07 Mode Capacity'!$P$6:$P$17,MATCH("LAND-"&amp;I1775,'07 Mode Capacity'!$C$6:$C$17,0))</x:f>
        <x:v>193.05276069064504</x:v>
      </x:c>
      <x:c r="AM1775" s="18" t="n">
        <x:f>AE1775*INDEX('07 Mode Capacity'!$P$6:$P$17,MATCH("INLAND-"&amp;I1775,'07 Mode Capacity'!$C$6:$C$17,0))</x:f>
        <x:v>0</x:v>
      </x:c>
      <x:c r="AN1775" s="18" t="n">
        <x:f>SUM(AJ1775:AM1775)</x:f>
        <x:v>193.05276069064504</x:v>
      </x:c>
      <x:c r="AO1775" s="17" t="n">
        <x:f>IF(N1775=0,1,AN1775/N1775)</x:f>
        <x:v>0.7150102247801668</x:v>
      </x:c>
      <x:c r="AP1775" s="11" t="str">
        <x:f>IF(AO1775&gt;='01 Controls'!$E$16,"PASS","FAIL")</x:f>
        <x:v>FAIL</x:v>
      </x:c>
      <x:c r="AQ1775" s="11" t="str">
        <x:v>UNQUANTIFIED</x:v>
      </x:c>
      <x:c r="AR1775" s="11" t="str">
        <x:v>Position-class planning record; serial item and receiver open</x:v>
      </x:c>
      <x:c r="AS1775" s="26"/>
      <x:c r="AT1775" s="26"/>
    </x:row>
    <x:row r="1776">
      <x:c r="C1776" s="11" t="str">
        <x:v>M1-CM-AMG-BLK-08</x:v>
      </x:c>
      <x:c r="D1776" s="11" t="str">
        <x:v>M1</x:v>
      </x:c>
      <x:c r="E1776" s="11" t="str">
        <x:v>Western fire and heat</x:v>
      </x:c>
      <x:c r="F1776" s="11" t="str">
        <x:v>CM-AMG</x:v>
      </x:c>
      <x:c r="G1776" s="11" t="str">
        <x:v>Civil air-mobility group</x:v>
      </x:c>
      <x:c r="H1776" s="11" t="str">
        <x:v>BLK-08</x:v>
      </x:c>
      <x:c r="I1776" s="19" t="n">
        <x:v>48</x:v>
      </x:c>
      <x:c r="J1776" s="21" t="n">
        <x:v>2</x:v>
      </x:c>
      <x:c r="K1776" s="18" t="n">
        <x:f>'05 Cargo Register'!K432</x:f>
        <x:v>202.5</x:v>
      </x:c>
      <x:c r="L1776" s="18" t="n">
        <x:f>'05 Cargo Register'!N432</x:f>
        <x:v>32</x:v>
      </x:c>
      <x:c r="M1776" s="18" t="n">
        <x:f>'05 Cargo Register'!O432</x:f>
        <x:v>1632</x:v>
      </x:c>
      <x:c r="N1776" s="18" t="n">
        <x:f>J1776*K1776</x:f>
        <x:v>405</x:v>
      </x:c>
      <x:c r="O1776" s="18" t="n">
        <x:f>J1776*L1776</x:f>
        <x:v>64</x:v>
      </x:c>
      <x:c r="P1776" s="18" t="n">
        <x:f>J1776*M1776</x:f>
        <x:v>3264</x:v>
      </x:c>
      <x:c r="Q1776" s="22" t="n">
        <x:f>'01 Controls'!$E$25*'02 Cargo Classes'!$M$14</x:f>
        <x:v>0.1</x:v>
      </x:c>
      <x:c r="R1776" s="22" t="n">
        <x:f>'01 Controls'!$F$25*'02 Cargo Classes'!$N$14</x:f>
        <x:v>0</x:v>
      </x:c>
      <x:c r="S1776" s="22" t="n">
        <x:f>'01 Controls'!$G$25*'02 Cargo Classes'!$O$14</x:f>
        <x:v>0.9</x:v>
      </x:c>
      <x:c r="T1776" s="22" t="n">
        <x:f>'01 Controls'!$H$25*'02 Cargo Classes'!$P$14</x:f>
        <x:v>0</x:v>
      </x:c>
      <x:c r="U1776" s="22" t="n">
        <x:f>SUM(Q1776:T1776)</x:f>
        <x:v>1</x:v>
      </x:c>
      <x:c r="V1776" s="18" t="n">
        <x:f>IF(U1776=0,0,N1776*Q1776/U1776)</x:f>
        <x:v>40.5</x:v>
      </x:c>
      <x:c r="W1776" s="18" t="n">
        <x:f>IF(U1776=0,0,P1776*Q1776/U1776)</x:f>
        <x:v>326.40000000000003</x:v>
      </x:c>
      <x:c r="X1776" s="18" t="n">
        <x:f>MAX(V1776,W1776*'01 Controls'!$E$12)</x:f>
        <x:v>81.60000000000001</x:v>
      </x:c>
      <x:c r="Y1776" s="18" t="n">
        <x:f>IF(U1776=0,0,N1776*R1776/U1776)</x:f>
        <x:v>0</x:v>
      </x:c>
      <x:c r="Z1776" s="18" t="n">
        <x:f>IF(U1776=0,0,P1776*R1776/U1776)</x:f>
        <x:v>0</x:v>
      </x:c>
      <x:c r="AA1776" s="18" t="n">
        <x:f>MAX(Y1776,Z1776*'01 Controls'!$E$13)</x:f>
        <x:v>0</x:v>
      </x:c>
      <x:c r="AB1776" s="18" t="n">
        <x:f>IF(U1776=0,0,N1776*S1776/U1776)</x:f>
        <x:v>364.5</x:v>
      </x:c>
      <x:c r="AC1776" s="18" t="n">
        <x:f>IF(U1776=0,0,P1776*S1776/U1776)</x:f>
        <x:v>2937.6</x:v>
      </x:c>
      <x:c r="AD1776" s="18" t="n">
        <x:f>MAX(AB1776,AC1776*'01 Controls'!$E$14)</x:f>
        <x:v>587.52</x:v>
      </x:c>
      <x:c r="AE1776" s="18" t="n">
        <x:f>IF(U1776=0,0,N1776*T1776/U1776)</x:f>
        <x:v>0</x:v>
      </x:c>
      <x:c r="AF1776" s="18" t="n">
        <x:f>IF(U1776=0,0,P1776*T1776/U1776)</x:f>
        <x:v>0</x:v>
      </x:c>
      <x:c r="AG1776" s="18" t="n">
        <x:f>MAX(AE1776,AF1776*'01 Controls'!$E$15)</x:f>
        <x:v>0</x:v>
      </x:c>
      <x:c r="AH1776" s="18" t="n">
        <x:f>SUM(V1776,Y1776,AB1776,AE1776)</x:f>
        <x:v>405</x:v>
      </x:c>
      <x:c r="AI1776" s="18" t="n">
        <x:f>N1776-AH1776</x:f>
        <x:v>0</x:v>
      </x:c>
      <x:c r="AJ1776" s="18" t="n">
        <x:f>V1776*INDEX('07 Mode Capacity'!$P$6:$P$17,MATCH("AIR-"&amp;I1776,'07 Mode Capacity'!$C$6:$C$17,0))</x:f>
        <x:v>11.353594160716352</x:v>
      </x:c>
      <x:c r="AK1776" s="18" t="n">
        <x:f>Y1776*INDEX('07 Mode Capacity'!$P$6:$P$17,MATCH("OCEAN-"&amp;I1776,'07 Mode Capacity'!$C$6:$C$17,0))</x:f>
        <x:v>0</x:v>
      </x:c>
      <x:c r="AL1776" s="18" t="n">
        <x:f>AB1776*INDEX('07 Mode Capacity'!$P$6:$P$17,MATCH("LAND-"&amp;I1776,'07 Mode Capacity'!$C$6:$C$17,0))</x:f>
        <x:v>44.48644843805242</x:v>
      </x:c>
      <x:c r="AM1776" s="18" t="n">
        <x:f>AE1776*INDEX('07 Mode Capacity'!$P$6:$P$17,MATCH("INLAND-"&amp;I1776,'07 Mode Capacity'!$C$6:$C$17,0))</x:f>
        <x:v>0</x:v>
      </x:c>
      <x:c r="AN1776" s="18" t="n">
        <x:f>SUM(AJ1776:AM1776)</x:f>
        <x:v>55.840042598768775</x:v>
      </x:c>
      <x:c r="AO1776" s="17" t="n">
        <x:f>IF(N1776=0,1,AN1776/N1776)</x:f>
        <x:v>0.13787664839202166</x:v>
      </x:c>
      <x:c r="AP1776" s="11" t="str">
        <x:f>IF(AO1776&gt;='01 Controls'!$E$16,"PASS","FAIL")</x:f>
        <x:v>FAIL</x:v>
      </x:c>
      <x:c r="AQ1776" s="11" t="str">
        <x:v>UNQUANTIFIED</x:v>
      </x:c>
      <x:c r="AR1776" s="11" t="str">
        <x:v>Position-class planning record; serial item and receiver open</x:v>
      </x:c>
      <x:c r="AS1776" s="26"/>
      <x:c r="AT1776" s="26"/>
    </x:row>
    <x:row r="1777">
      <x:c r="C1777" s="11" t="str">
        <x:v>M1-CM-AMG-OOG-80</x:v>
      </x:c>
      <x:c r="D1777" s="11" t="str">
        <x:v>M1</x:v>
      </x:c>
      <x:c r="E1777" s="11" t="str">
        <x:v>Western fire and heat</x:v>
      </x:c>
      <x:c r="F1777" s="11" t="str">
        <x:v>CM-AMG</x:v>
      </x:c>
      <x:c r="G1777" s="11" t="str">
        <x:v>Civil air-mobility group</x:v>
      </x:c>
      <x:c r="H1777" s="11" t="str">
        <x:v>OOG-80</x:v>
      </x:c>
      <x:c r="I1777" s="19" t="n">
        <x:v>72</x:v>
      </x:c>
      <x:c r="J1777" s="21" t="n">
        <x:v>2</x:v>
      </x:c>
      <x:c r="K1777" s="18" t="n">
        <x:f>'05 Cargo Register'!K433</x:f>
        <x:v>607.5</x:v>
      </x:c>
      <x:c r="L1777" s="18" t="n">
        <x:f>'05 Cargo Register'!N433</x:f>
        <x:v>11</x:v>
      </x:c>
      <x:c r="M1777" s="18" t="n">
        <x:f>'05 Cargo Register'!O433</x:f>
        <x:v>1936</x:v>
      </x:c>
      <x:c r="N1777" s="18" t="n">
        <x:f>J1777*K1777</x:f>
        <x:v>1215</x:v>
      </x:c>
      <x:c r="O1777" s="18" t="n">
        <x:f>J1777*L1777</x:f>
        <x:v>22</x:v>
      </x:c>
      <x:c r="P1777" s="18" t="n">
        <x:f>J1777*M1777</x:f>
        <x:v>3872</x:v>
      </x:c>
      <x:c r="Q1777" s="22" t="n">
        <x:f>'01 Controls'!$E$25*'02 Cargo Classes'!$M$15</x:f>
        <x:v>0</x:v>
      </x:c>
      <x:c r="R1777" s="22" t="n">
        <x:f>'01 Controls'!$F$25*'02 Cargo Classes'!$N$15</x:f>
        <x:v>0</x:v>
      </x:c>
      <x:c r="S1777" s="22" t="n">
        <x:f>'01 Controls'!$G$25*'02 Cargo Classes'!$O$15</x:f>
        <x:v>0.54</x:v>
      </x:c>
      <x:c r="T1777" s="22" t="n">
        <x:f>'01 Controls'!$H$25*'02 Cargo Classes'!$P$15</x:f>
        <x:v>0</x:v>
      </x:c>
      <x:c r="U1777" s="22" t="n">
        <x:f>SUM(Q1777:T1777)</x:f>
        <x:v>0.54</x:v>
      </x:c>
      <x:c r="V1777" s="18" t="n">
        <x:f>IF(U1777=0,0,N1777*Q1777/U1777)</x:f>
        <x:v>0</x:v>
      </x:c>
      <x:c r="W1777" s="18" t="n">
        <x:f>IF(U1777=0,0,P1777*Q1777/U1777)</x:f>
        <x:v>0</x:v>
      </x:c>
      <x:c r="X1777" s="18" t="n">
        <x:f>MAX(V1777,W1777*'01 Controls'!$E$12)</x:f>
        <x:v>0</x:v>
      </x:c>
      <x:c r="Y1777" s="18" t="n">
        <x:f>IF(U1777=0,0,N1777*R1777/U1777)</x:f>
        <x:v>0</x:v>
      </x:c>
      <x:c r="Z1777" s="18" t="n">
        <x:f>IF(U1777=0,0,P1777*R1777/U1777)</x:f>
        <x:v>0</x:v>
      </x:c>
      <x:c r="AA1777" s="18" t="n">
        <x:f>MAX(Y1777,Z1777*'01 Controls'!$E$13)</x:f>
        <x:v>0</x:v>
      </x:c>
      <x:c r="AB1777" s="18" t="n">
        <x:f>IF(U1777=0,0,N1777*S1777/U1777)</x:f>
        <x:v>1215</x:v>
      </x:c>
      <x:c r="AC1777" s="18" t="n">
        <x:f>IF(U1777=0,0,P1777*S1777/U1777)</x:f>
        <x:v>3872</x:v>
      </x:c>
      <x:c r="AD1777" s="18" t="n">
        <x:f>MAX(AB1777,AC1777*'01 Controls'!$E$14)</x:f>
        <x:v>1215</x:v>
      </x:c>
      <x:c r="AE1777" s="18" t="n">
        <x:f>IF(U1777=0,0,N1777*T1777/U1777)</x:f>
        <x:v>0</x:v>
      </x:c>
      <x:c r="AF1777" s="18" t="n">
        <x:f>IF(U1777=0,0,P1777*T1777/U1777)</x:f>
        <x:v>0</x:v>
      </x:c>
      <x:c r="AG1777" s="18" t="n">
        <x:f>MAX(AE1777,AF1777*'01 Controls'!$E$15)</x:f>
        <x:v>0</x:v>
      </x:c>
      <x:c r="AH1777" s="18" t="n">
        <x:f>SUM(V1777,Y1777,AB1777,AE1777)</x:f>
        <x:v>1215</x:v>
      </x:c>
      <x:c r="AI1777" s="18" t="n">
        <x:f>N1777-AH1777</x:f>
        <x:v>0</x:v>
      </x:c>
      <x:c r="AJ1777" s="18" t="n">
        <x:f>V1777*INDEX('07 Mode Capacity'!$P$6:$P$17,MATCH("AIR-"&amp;I1777,'07 Mode Capacity'!$C$6:$C$17,0))</x:f>
        <x:v>0</x:v>
      </x:c>
      <x:c r="AK1777" s="18" t="n">
        <x:f>Y1777*INDEX('07 Mode Capacity'!$P$6:$P$17,MATCH("OCEAN-"&amp;I1777,'07 Mode Capacity'!$C$6:$C$17,0))</x:f>
        <x:v>0</x:v>
      </x:c>
      <x:c r="AL1777" s="18" t="n">
        <x:f>AB1777*INDEX('07 Mode Capacity'!$P$6:$P$17,MATCH("LAND-"&amp;I1777,'07 Mode Capacity'!$C$6:$C$17,0))</x:f>
        <x:v>868.7374231079027</x:v>
      </x:c>
      <x:c r="AM1777" s="18" t="n">
        <x:f>AE1777*INDEX('07 Mode Capacity'!$P$6:$P$17,MATCH("INLAND-"&amp;I1777,'07 Mode Capacity'!$C$6:$C$17,0))</x:f>
        <x:v>0</x:v>
      </x:c>
      <x:c r="AN1777" s="18" t="n">
        <x:f>SUM(AJ1777:AM1777)</x:f>
        <x:v>868.7374231079027</x:v>
      </x:c>
      <x:c r="AO1777" s="17" t="n">
        <x:f>IF(N1777=0,1,AN1777/N1777)</x:f>
        <x:v>0.7150102247801668</x:v>
      </x:c>
      <x:c r="AP1777" s="11" t="str">
        <x:f>IF(AO1777&gt;='01 Controls'!$E$16,"PASS","FAIL")</x:f>
        <x:v>FAIL</x:v>
      </x:c>
      <x:c r="AQ1777" s="11" t="str">
        <x:v>UNQUANTIFIED</x:v>
      </x:c>
      <x:c r="AR1777" s="11" t="str">
        <x:v>Position-class planning record; serial item and receiver open</x:v>
      </x:c>
      <x:c r="AS1777" s="26"/>
      <x:c r="AT1777" s="26"/>
    </x:row>
    <x:row r="1778">
      <x:c r="C1778" s="11" t="str">
        <x:v>M1-CM-WMG-APL-45</x:v>
      </x:c>
      <x:c r="D1778" s="11" t="str">
        <x:v>M1</x:v>
      </x:c>
      <x:c r="E1778" s="11" t="str">
        <x:v>Western fire and heat</x:v>
      </x:c>
      <x:c r="F1778" s="11" t="str">
        <x:v>CM-WMG</x:v>
      </x:c>
      <x:c r="G1778" s="11" t="str">
        <x:v>Civil water-mobility group</x:v>
      </x:c>
      <x:c r="H1778" s="11" t="str">
        <x:v>APL-45</x:v>
      </x:c>
      <x:c r="I1778" s="19" t="n">
        <x:v>24</x:v>
      </x:c>
      <x:c r="J1778" s="21" t="n">
        <x:v>1</x:v>
      </x:c>
      <x:c r="K1778" s="18" t="n">
        <x:f>'05 Cargo Register'!K434</x:f>
        <x:v>135</x:v>
      </x:c>
      <x:c r="L1778" s="18" t="n">
        <x:f>'05 Cargo Register'!N434</x:f>
        <x:v>36</x:v>
      </x:c>
      <x:c r="M1778" s="18" t="n">
        <x:f>'05 Cargo Register'!O434</x:f>
        <x:v>270</x:v>
      </x:c>
      <x:c r="N1778" s="18" t="n">
        <x:f>J1778*K1778</x:f>
        <x:v>135</x:v>
      </x:c>
      <x:c r="O1778" s="18" t="n">
        <x:f>J1778*L1778</x:f>
        <x:v>36</x:v>
      </x:c>
      <x:c r="P1778" s="18" t="n">
        <x:f>J1778*M1778</x:f>
        <x:v>270</x:v>
      </x:c>
      <x:c r="Q1778" s="22" t="n">
        <x:f>'01 Controls'!$E$25*'02 Cargo Classes'!$M$6</x:f>
        <x:v>0.30000000000000004</x:v>
      </x:c>
      <x:c r="R1778" s="22" t="n">
        <x:f>'01 Controls'!$F$25*'02 Cargo Classes'!$N$6</x:f>
        <x:v>0</x:v>
      </x:c>
      <x:c r="S1778" s="22" t="n">
        <x:f>'01 Controls'!$G$25*'02 Cargo Classes'!$O$6</x:f>
        <x:v>0.9</x:v>
      </x:c>
      <x:c r="T1778" s="22" t="n">
        <x:f>'01 Controls'!$H$25*'02 Cargo Classes'!$P$6</x:f>
        <x:v>0</x:v>
      </x:c>
      <x:c r="U1778" s="22" t="n">
        <x:f>SUM(Q1778:T1778)</x:f>
        <x:v>1.2000000000000002</x:v>
      </x:c>
      <x:c r="V1778" s="18" t="n">
        <x:f>IF(U1778=0,0,N1778*Q1778/U1778)</x:f>
        <x:v>33.75</x:v>
      </x:c>
      <x:c r="W1778" s="18" t="n">
        <x:f>IF(U1778=0,0,P1778*Q1778/U1778)</x:f>
        <x:v>67.5</x:v>
      </x:c>
      <x:c r="X1778" s="18" t="n">
        <x:f>MAX(V1778,W1778*'01 Controls'!$E$12)</x:f>
        <x:v>33.75</x:v>
      </x:c>
      <x:c r="Y1778" s="18" t="n">
        <x:f>IF(U1778=0,0,N1778*R1778/U1778)</x:f>
        <x:v>0</x:v>
      </x:c>
      <x:c r="Z1778" s="18" t="n">
        <x:f>IF(U1778=0,0,P1778*R1778/U1778)</x:f>
        <x:v>0</x:v>
      </x:c>
      <x:c r="AA1778" s="18" t="n">
        <x:f>MAX(Y1778,Z1778*'01 Controls'!$E$13)</x:f>
        <x:v>0</x:v>
      </x:c>
      <x:c r="AB1778" s="18" t="n">
        <x:f>IF(U1778=0,0,N1778*S1778/U1778)</x:f>
        <x:v>101.24999999999999</x:v>
      </x:c>
      <x:c r="AC1778" s="18" t="n">
        <x:f>IF(U1778=0,0,P1778*S1778/U1778)</x:f>
        <x:v>202.49999999999997</x:v>
      </x:c>
      <x:c r="AD1778" s="18" t="n">
        <x:f>MAX(AB1778,AC1778*'01 Controls'!$E$14)</x:f>
        <x:v>101.24999999999999</x:v>
      </x:c>
      <x:c r="AE1778" s="18" t="n">
        <x:f>IF(U1778=0,0,N1778*T1778/U1778)</x:f>
        <x:v>0</x:v>
      </x:c>
      <x:c r="AF1778" s="18" t="n">
        <x:f>IF(U1778=0,0,P1778*T1778/U1778)</x:f>
        <x:v>0</x:v>
      </x:c>
      <x:c r="AG1778" s="18" t="n">
        <x:f>MAX(AE1778,AF1778*'01 Controls'!$E$15)</x:f>
        <x:v>0</x:v>
      </x:c>
      <x:c r="AH1778" s="18" t="n">
        <x:f>SUM(V1778,Y1778,AB1778,AE1778)</x:f>
        <x:v>135</x:v>
      </x:c>
      <x:c r="AI1778" s="18" t="n">
        <x:f>N1778-AH1778</x:f>
        <x:v>0</x:v>
      </x:c>
      <x:c r="AJ1778" s="18" t="n">
        <x:f>V1778*INDEX('07 Mode Capacity'!$P$6:$P$17,MATCH("AIR-"&amp;I1778,'07 Mode Capacity'!$C$6:$C$17,0))</x:f>
        <x:v>6.848349789561846</x:v>
      </x:c>
      <x:c r="AK1778" s="18" t="n">
        <x:f>Y1778*INDEX('07 Mode Capacity'!$P$6:$P$17,MATCH("OCEAN-"&amp;I1778,'07 Mode Capacity'!$C$6:$C$17,0))</x:f>
        <x:v>0</x:v>
      </x:c>
      <x:c r="AL1778" s="18" t="n">
        <x:f>AB1778*INDEX('07 Mode Capacity'!$P$6:$P$17,MATCH("LAND-"&amp;I1778,'07 Mode Capacity'!$C$6:$C$17,0))</x:f>
        <x:v>38.728218580265896</x:v>
      </x:c>
      <x:c r="AM1778" s="18" t="n">
        <x:f>AE1778*INDEX('07 Mode Capacity'!$P$6:$P$17,MATCH("INLAND-"&amp;I1778,'07 Mode Capacity'!$C$6:$C$17,0))</x:f>
        <x:v>0</x:v>
      </x:c>
      <x:c r="AN1778" s="18" t="n">
        <x:f>SUM(AJ1778:AM1778)</x:f>
        <x:v>45.57656836982774</x:v>
      </x:c>
      <x:c r="AO1778" s="17" t="n">
        <x:f>IF(N1778=0,1,AN1778/N1778)</x:f>
        <x:v>0.33760421014687214</x:v>
      </x:c>
      <x:c r="AP1778" s="11" t="str">
        <x:f>IF(AO1778&gt;='01 Controls'!$E$16,"PASS","FAIL")</x:f>
        <x:v>FAIL</x:v>
      </x:c>
      <x:c r="AQ1778" s="11" t="str">
        <x:v>UNQUANTIFIED</x:v>
      </x:c>
      <x:c r="AR1778" s="11" t="str">
        <x:v>Position-class planning record; serial item and receiver open</x:v>
      </x:c>
      <x:c r="AS1778" s="26"/>
      <x:c r="AT1778" s="26"/>
    </x:row>
    <x:row r="1779">
      <x:c r="C1779" s="11" t="str">
        <x:v>M1-CM-WMG-ISO-18</x:v>
      </x:c>
      <x:c r="D1779" s="11" t="str">
        <x:v>M1</x:v>
      </x:c>
      <x:c r="E1779" s="11" t="str">
        <x:v>Western fire and heat</x:v>
      </x:c>
      <x:c r="F1779" s="11" t="str">
        <x:v>CM-WMG</x:v>
      </x:c>
      <x:c r="G1779" s="11" t="str">
        <x:v>Civil water-mobility group</x:v>
      </x:c>
      <x:c r="H1779" s="11" t="str">
        <x:v>ISO-18</x:v>
      </x:c>
      <x:c r="I1779" s="19" t="n">
        <x:v>48</x:v>
      </x:c>
      <x:c r="J1779" s="21" t="n">
        <x:v>1</x:v>
      </x:c>
      <x:c r="K1779" s="18" t="n">
        <x:f>'05 Cargo Register'!K435</x:f>
        <x:v>337.5</x:v>
      </x:c>
      <x:c r="L1779" s="18" t="n">
        <x:f>'05 Cargo Register'!N435</x:f>
        <x:v>23</x:v>
      </x:c>
      <x:c r="M1779" s="18" t="n">
        <x:f>'05 Cargo Register'!O435</x:f>
        <x:v>607.2</x:v>
      </x:c>
      <x:c r="N1779" s="18" t="n">
        <x:f>J1779*K1779</x:f>
        <x:v>337.5</x:v>
      </x:c>
      <x:c r="O1779" s="18" t="n">
        <x:f>J1779*L1779</x:f>
        <x:v>23</x:v>
      </x:c>
      <x:c r="P1779" s="18" t="n">
        <x:f>J1779*M1779</x:f>
        <x:v>607.2</x:v>
      </x:c>
      <x:c r="Q1779" s="22" t="n">
        <x:f>'01 Controls'!$E$25*'02 Cargo Classes'!$M$7</x:f>
        <x:v>0.020000000000000004</x:v>
      </x:c>
      <x:c r="R1779" s="22" t="n">
        <x:f>'01 Controls'!$F$25*'02 Cargo Classes'!$N$7</x:f>
        <x:v>0</x:v>
      </x:c>
      <x:c r="S1779" s="22" t="n">
        <x:f>'01 Controls'!$G$25*'02 Cargo Classes'!$O$7</x:f>
        <x:v>1.08</x:v>
      </x:c>
      <x:c r="T1779" s="22" t="n">
        <x:f>'01 Controls'!$H$25*'02 Cargo Classes'!$P$7</x:f>
        <x:v>0</x:v>
      </x:c>
      <x:c r="U1779" s="22" t="n">
        <x:f>SUM(Q1779:T1779)</x:f>
        <x:v>1.1</x:v>
      </x:c>
      <x:c r="V1779" s="18" t="n">
        <x:f>IF(U1779=0,0,N1779*Q1779/U1779)</x:f>
        <x:v>6.136363636363637</x:v>
      </x:c>
      <x:c r="W1779" s="18" t="n">
        <x:f>IF(U1779=0,0,P1779*Q1779/U1779)</x:f>
        <x:v>11.040000000000003</x:v>
      </x:c>
      <x:c r="X1779" s="18" t="n">
        <x:f>MAX(V1779,W1779*'01 Controls'!$E$12)</x:f>
        <x:v>6.136363636363637</x:v>
      </x:c>
      <x:c r="Y1779" s="18" t="n">
        <x:f>IF(U1779=0,0,N1779*R1779/U1779)</x:f>
        <x:v>0</x:v>
      </x:c>
      <x:c r="Z1779" s="18" t="n">
        <x:f>IF(U1779=0,0,P1779*R1779/U1779)</x:f>
        <x:v>0</x:v>
      </x:c>
      <x:c r="AA1779" s="18" t="n">
        <x:f>MAX(Y1779,Z1779*'01 Controls'!$E$13)</x:f>
        <x:v>0</x:v>
      </x:c>
      <x:c r="AB1779" s="18" t="n">
        <x:f>IF(U1779=0,0,N1779*S1779/U1779)</x:f>
        <x:v>331.3636363636363</x:v>
      </x:c>
      <x:c r="AC1779" s="18" t="n">
        <x:f>IF(U1779=0,0,P1779*S1779/U1779)</x:f>
        <x:v>596.16</x:v>
      </x:c>
      <x:c r="AD1779" s="18" t="n">
        <x:f>MAX(AB1779,AC1779*'01 Controls'!$E$14)</x:f>
        <x:v>331.3636363636363</x:v>
      </x:c>
      <x:c r="AE1779" s="18" t="n">
        <x:f>IF(U1779=0,0,N1779*T1779/U1779)</x:f>
        <x:v>0</x:v>
      </x:c>
      <x:c r="AF1779" s="18" t="n">
        <x:f>IF(U1779=0,0,P1779*T1779/U1779)</x:f>
        <x:v>0</x:v>
      </x:c>
      <x:c r="AG1779" s="18" t="n">
        <x:f>MAX(AE1779,AF1779*'01 Controls'!$E$15)</x:f>
        <x:v>0</x:v>
      </x:c>
      <x:c r="AH1779" s="18" t="n">
        <x:f>SUM(V1779,Y1779,AB1779,AE1779)</x:f>
        <x:v>337.49999999999994</x:v>
      </x:c>
      <x:c r="AI1779" s="18" t="n">
        <x:f>N1779-AH1779</x:f>
        <x:v>5.684341886080802e-14</x:v>
      </x:c>
      <x:c r="AJ1779" s="18" t="n">
        <x:f>V1779*INDEX('07 Mode Capacity'!$P$6:$P$17,MATCH("AIR-"&amp;I1779,'07 Mode Capacity'!$C$6:$C$17,0))</x:f>
        <x:v>1.7202415395024777</x:v>
      </x:c>
      <x:c r="AK1779" s="18" t="n">
        <x:f>Y1779*INDEX('07 Mode Capacity'!$P$6:$P$17,MATCH("OCEAN-"&amp;I1779,'07 Mode Capacity'!$C$6:$C$17,0))</x:f>
        <x:v>0</x:v>
      </x:c>
      <x:c r="AL1779" s="18" t="n">
        <x:f>AB1779*INDEX('07 Mode Capacity'!$P$6:$P$17,MATCH("LAND-"&amp;I1779,'07 Mode Capacity'!$C$6:$C$17,0))</x:f>
        <x:v>40.44222585277492</x:v>
      </x:c>
      <x:c r="AM1779" s="18" t="n">
        <x:f>AE1779*INDEX('07 Mode Capacity'!$P$6:$P$17,MATCH("INLAND-"&amp;I1779,'07 Mode Capacity'!$C$6:$C$17,0))</x:f>
        <x:v>0</x:v>
      </x:c>
      <x:c r="AN1779" s="18" t="n">
        <x:f>SUM(AJ1779:AM1779)</x:f>
        <x:v>42.16246739227739</x:v>
      </x:c>
      <x:c r="AO1779" s="17" t="n">
        <x:f>IF(N1779=0,1,AN1779/N1779)</x:f>
        <x:v>0.12492582931045153</x:v>
      </x:c>
      <x:c r="AP1779" s="11" t="str">
        <x:f>IF(AO1779&gt;='01 Controls'!$E$16,"PASS","FAIL")</x:f>
        <x:v>FAIL</x:v>
      </x:c>
      <x:c r="AQ1779" s="11" t="str">
        <x:v>UNQUANTIFIED</x:v>
      </x:c>
      <x:c r="AR1779" s="11" t="str">
        <x:v>Position-class planning record; serial item and receiver open</x:v>
      </x:c>
      <x:c r="AS1779" s="26"/>
      <x:c r="AT1779" s="26"/>
    </x:row>
    <x:row r="1780">
      <x:c r="C1780" s="11" t="str">
        <x:v>M1-CM-WMG-COL-12</x:v>
      </x:c>
      <x:c r="D1780" s="11" t="str">
        <x:v>M1</x:v>
      </x:c>
      <x:c r="E1780" s="11" t="str">
        <x:v>Western fire and heat</x:v>
      </x:c>
      <x:c r="F1780" s="11" t="str">
        <x:v>CM-WMG</x:v>
      </x:c>
      <x:c r="G1780" s="11" t="str">
        <x:v>Civil water-mobility group</x:v>
      </x:c>
      <x:c r="H1780" s="11" t="str">
        <x:v>COL-12</x:v>
      </x:c>
      <x:c r="I1780" s="19" t="n">
        <x:v>24</x:v>
      </x:c>
      <x:c r="J1780" s="21" t="n">
        <x:v>1</x:v>
      </x:c>
      <x:c r="K1780" s="18" t="n">
        <x:f>'05 Cargo Register'!K436</x:f>
        <x:v>135</x:v>
      </x:c>
      <x:c r="L1780" s="18" t="n">
        <x:f>'05 Cargo Register'!N436</x:f>
        <x:v>15</x:v>
      </x:c>
      <x:c r="M1780" s="18" t="n">
        <x:f>'05 Cargo Register'!O436</x:f>
        <x:v>396</x:v>
      </x:c>
      <x:c r="N1780" s="18" t="n">
        <x:f>J1780*K1780</x:f>
        <x:v>135</x:v>
      </x:c>
      <x:c r="O1780" s="18" t="n">
        <x:f>J1780*L1780</x:f>
        <x:v>15</x:v>
      </x:c>
      <x:c r="P1780" s="18" t="n">
        <x:f>J1780*M1780</x:f>
        <x:v>396</x:v>
      </x:c>
      <x:c r="Q1780" s="22" t="n">
        <x:f>'01 Controls'!$E$25*'02 Cargo Classes'!$M$8</x:f>
        <x:v>0.2</x:v>
      </x:c>
      <x:c r="R1780" s="22" t="n">
        <x:f>'01 Controls'!$F$25*'02 Cargo Classes'!$N$8</x:f>
        <x:v>0</x:v>
      </x:c>
      <x:c r="S1780" s="22" t="n">
        <x:f>'01 Controls'!$G$25*'02 Cargo Classes'!$O$8</x:f>
        <x:v>1.08</x:v>
      </x:c>
      <x:c r="T1780" s="22" t="n">
        <x:f>'01 Controls'!$H$25*'02 Cargo Classes'!$P$8</x:f>
        <x:v>0</x:v>
      </x:c>
      <x:c r="U1780" s="22" t="n">
        <x:f>SUM(Q1780:T1780)</x:f>
        <x:v>1.28</x:v>
      </x:c>
      <x:c r="V1780" s="18" t="n">
        <x:f>IF(U1780=0,0,N1780*Q1780/U1780)</x:f>
        <x:v>21.09375</x:v>
      </x:c>
      <x:c r="W1780" s="18" t="n">
        <x:f>IF(U1780=0,0,P1780*Q1780/U1780)</x:f>
        <x:v>61.875</x:v>
      </x:c>
      <x:c r="X1780" s="18" t="n">
        <x:f>MAX(V1780,W1780*'01 Controls'!$E$12)</x:f>
        <x:v>21.09375</x:v>
      </x:c>
      <x:c r="Y1780" s="18" t="n">
        <x:f>IF(U1780=0,0,N1780*R1780/U1780)</x:f>
        <x:v>0</x:v>
      </x:c>
      <x:c r="Z1780" s="18" t="n">
        <x:f>IF(U1780=0,0,P1780*R1780/U1780)</x:f>
        <x:v>0</x:v>
      </x:c>
      <x:c r="AA1780" s="18" t="n">
        <x:f>MAX(Y1780,Z1780*'01 Controls'!$E$13)</x:f>
        <x:v>0</x:v>
      </x:c>
      <x:c r="AB1780" s="18" t="n">
        <x:f>IF(U1780=0,0,N1780*S1780/U1780)</x:f>
        <x:v>113.90625</x:v>
      </x:c>
      <x:c r="AC1780" s="18" t="n">
        <x:f>IF(U1780=0,0,P1780*S1780/U1780)</x:f>
        <x:v>334.125</x:v>
      </x:c>
      <x:c r="AD1780" s="18" t="n">
        <x:f>MAX(AB1780,AC1780*'01 Controls'!$E$14)</x:f>
        <x:v>113.90625</x:v>
      </x:c>
      <x:c r="AE1780" s="18" t="n">
        <x:f>IF(U1780=0,0,N1780*T1780/U1780)</x:f>
        <x:v>0</x:v>
      </x:c>
      <x:c r="AF1780" s="18" t="n">
        <x:f>IF(U1780=0,0,P1780*T1780/U1780)</x:f>
        <x:v>0</x:v>
      </x:c>
      <x:c r="AG1780" s="18" t="n">
        <x:f>MAX(AE1780,AF1780*'01 Controls'!$E$15)</x:f>
        <x:v>0</x:v>
      </x:c>
      <x:c r="AH1780" s="18" t="n">
        <x:f>SUM(V1780,Y1780,AB1780,AE1780)</x:f>
        <x:v>135</x:v>
      </x:c>
      <x:c r="AI1780" s="18" t="n">
        <x:f>N1780-AH1780</x:f>
        <x:v>0</x:v>
      </x:c>
      <x:c r="AJ1780" s="18" t="n">
        <x:f>V1780*INDEX('07 Mode Capacity'!$P$6:$P$17,MATCH("AIR-"&amp;I1780,'07 Mode Capacity'!$C$6:$C$17,0))</x:f>
        <x:v>4.2802186184761535</x:v>
      </x:c>
      <x:c r="AK1780" s="18" t="n">
        <x:f>Y1780*INDEX('07 Mode Capacity'!$P$6:$P$17,MATCH("OCEAN-"&amp;I1780,'07 Mode Capacity'!$C$6:$C$17,0))</x:f>
        <x:v>0</x:v>
      </x:c>
      <x:c r="AL1780" s="18" t="n">
        <x:f>AB1780*INDEX('07 Mode Capacity'!$P$6:$P$17,MATCH("LAND-"&amp;I1780,'07 Mode Capacity'!$C$6:$C$17,0))</x:f>
        <x:v>43.56924590279914</x:v>
      </x:c>
      <x:c r="AM1780" s="18" t="n">
        <x:f>AE1780*INDEX('07 Mode Capacity'!$P$6:$P$17,MATCH("INLAND-"&amp;I1780,'07 Mode Capacity'!$C$6:$C$17,0))</x:f>
        <x:v>0</x:v>
      </x:c>
      <x:c r="AN1780" s="18" t="n">
        <x:f>SUM(AJ1780:AM1780)</x:f>
        <x:v>47.849464521275294</x:v>
      </x:c>
      <x:c r="AO1780" s="17" t="n">
        <x:f>IF(N1780=0,1,AN1780/N1780)</x:f>
        <x:v>0.35444047793537253</x:v>
      </x:c>
      <x:c r="AP1780" s="11" t="str">
        <x:f>IF(AO1780&gt;='01 Controls'!$E$16,"PASS","FAIL")</x:f>
        <x:v>FAIL</x:v>
      </x:c>
      <x:c r="AQ1780" s="11" t="str">
        <x:v>UNQUANTIFIED</x:v>
      </x:c>
      <x:c r="AR1780" s="11" t="str">
        <x:v>Position-class planning record; serial item and receiver open</x:v>
      </x:c>
      <x:c r="AS1780" s="26"/>
      <x:c r="AT1780" s="26"/>
    </x:row>
    <x:row r="1781">
      <x:c r="C1781" s="11" t="str">
        <x:v>M1-CM-WMG-BAT-22</x:v>
      </x:c>
      <x:c r="D1781" s="11" t="str">
        <x:v>M1</x:v>
      </x:c>
      <x:c r="E1781" s="11" t="str">
        <x:v>Western fire and heat</x:v>
      </x:c>
      <x:c r="F1781" s="11" t="str">
        <x:v>CM-WMG</x:v>
      </x:c>
      <x:c r="G1781" s="11" t="str">
        <x:v>Civil water-mobility group</x:v>
      </x:c>
      <x:c r="H1781" s="11" t="str">
        <x:v>BAT-22</x:v>
      </x:c>
      <x:c r="I1781" s="19" t="n">
        <x:v>48</x:v>
      </x:c>
      <x:c r="J1781" s="21" t="n">
        <x:v>1</x:v>
      </x:c>
      <x:c r="K1781" s="18" t="n">
        <x:f>'05 Cargo Register'!K437</x:f>
        <x:v>168.75</x:v>
      </x:c>
      <x:c r="L1781" s="18" t="n">
        <x:f>'05 Cargo Register'!N437</x:f>
        <x:v>10</x:v>
      </x:c>
      <x:c r="M1781" s="18" t="n">
        <x:f>'05 Cargo Register'!O437</x:f>
        <x:v>264</x:v>
      </x:c>
      <x:c r="N1781" s="18" t="n">
        <x:f>J1781*K1781</x:f>
        <x:v>168.75</x:v>
      </x:c>
      <x:c r="O1781" s="18" t="n">
        <x:f>J1781*L1781</x:f>
        <x:v>10</x:v>
      </x:c>
      <x:c r="P1781" s="18" t="n">
        <x:f>J1781*M1781</x:f>
        <x:v>264</x:v>
      </x:c>
      <x:c r="Q1781" s="22" t="n">
        <x:f>'01 Controls'!$E$25*'02 Cargo Classes'!$M$9</x:f>
        <x:v>0</x:v>
      </x:c>
      <x:c r="R1781" s="22" t="n">
        <x:f>'01 Controls'!$F$25*'02 Cargo Classes'!$N$9</x:f>
        <x:v>0</x:v>
      </x:c>
      <x:c r="S1781" s="22" t="n">
        <x:f>'01 Controls'!$G$25*'02 Cargo Classes'!$O$9</x:f>
        <x:v>0.9</x:v>
      </x:c>
      <x:c r="T1781" s="22" t="n">
        <x:f>'01 Controls'!$H$25*'02 Cargo Classes'!$P$9</x:f>
        <x:v>0</x:v>
      </x:c>
      <x:c r="U1781" s="22" t="n">
        <x:f>SUM(Q1781:T1781)</x:f>
        <x:v>0.9</x:v>
      </x:c>
      <x:c r="V1781" s="18" t="n">
        <x:f>IF(U1781=0,0,N1781*Q1781/U1781)</x:f>
        <x:v>0</x:v>
      </x:c>
      <x:c r="W1781" s="18" t="n">
        <x:f>IF(U1781=0,0,P1781*Q1781/U1781)</x:f>
        <x:v>0</x:v>
      </x:c>
      <x:c r="X1781" s="18" t="n">
        <x:f>MAX(V1781,W1781*'01 Controls'!$E$12)</x:f>
        <x:v>0</x:v>
      </x:c>
      <x:c r="Y1781" s="18" t="n">
        <x:f>IF(U1781=0,0,N1781*R1781/U1781)</x:f>
        <x:v>0</x:v>
      </x:c>
      <x:c r="Z1781" s="18" t="n">
        <x:f>IF(U1781=0,0,P1781*R1781/U1781)</x:f>
        <x:v>0</x:v>
      </x:c>
      <x:c r="AA1781" s="18" t="n">
        <x:f>MAX(Y1781,Z1781*'01 Controls'!$E$13)</x:f>
        <x:v>0</x:v>
      </x:c>
      <x:c r="AB1781" s="18" t="n">
        <x:f>IF(U1781=0,0,N1781*S1781/U1781)</x:f>
        <x:v>168.75</x:v>
      </x:c>
      <x:c r="AC1781" s="18" t="n">
        <x:f>IF(U1781=0,0,P1781*S1781/U1781)</x:f>
        <x:v>264</x:v>
      </x:c>
      <x:c r="AD1781" s="18" t="n">
        <x:f>MAX(AB1781,AC1781*'01 Controls'!$E$14)</x:f>
        <x:v>168.75</x:v>
      </x:c>
      <x:c r="AE1781" s="18" t="n">
        <x:f>IF(U1781=0,0,N1781*T1781/U1781)</x:f>
        <x:v>0</x:v>
      </x:c>
      <x:c r="AF1781" s="18" t="n">
        <x:f>IF(U1781=0,0,P1781*T1781/U1781)</x:f>
        <x:v>0</x:v>
      </x:c>
      <x:c r="AG1781" s="18" t="n">
        <x:f>MAX(AE1781,AF1781*'01 Controls'!$E$15)</x:f>
        <x:v>0</x:v>
      </x:c>
      <x:c r="AH1781" s="18" t="n">
        <x:f>SUM(V1781,Y1781,AB1781,AE1781)</x:f>
        <x:v>168.75</x:v>
      </x:c>
      <x:c r="AI1781" s="18" t="n">
        <x:f>N1781-AH1781</x:f>
        <x:v>0</x:v>
      </x:c>
      <x:c r="AJ1781" s="18" t="n">
        <x:f>V1781*INDEX('07 Mode Capacity'!$P$6:$P$17,MATCH("AIR-"&amp;I1781,'07 Mode Capacity'!$C$6:$C$17,0))</x:f>
        <x:v>0</x:v>
      </x:c>
      <x:c r="AK1781" s="18" t="n">
        <x:f>Y1781*INDEX('07 Mode Capacity'!$P$6:$P$17,MATCH("OCEAN-"&amp;I1781,'07 Mode Capacity'!$C$6:$C$17,0))</x:f>
        <x:v>0</x:v>
      </x:c>
      <x:c r="AL1781" s="18" t="n">
        <x:f>AB1781*INDEX('07 Mode Capacity'!$P$6:$P$17,MATCH("LAND-"&amp;I1781,'07 Mode Capacity'!$C$6:$C$17,0))</x:f>
        <x:v>20.595577980579822</x:v>
      </x:c>
      <x:c r="AM1781" s="18" t="n">
        <x:f>AE1781*INDEX('07 Mode Capacity'!$P$6:$P$17,MATCH("INLAND-"&amp;I1781,'07 Mode Capacity'!$C$6:$C$17,0))</x:f>
        <x:v>0</x:v>
      </x:c>
      <x:c r="AN1781" s="18" t="n">
        <x:f>SUM(AJ1781:AM1781)</x:f>
        <x:v>20.595577980579822</x:v>
      </x:c>
      <x:c r="AO1781" s="17" t="n">
        <x:f>IF(N1781=0,1,AN1781/N1781)</x:f>
        <x:v>0.12204786951454709</x:v>
      </x:c>
      <x:c r="AP1781" s="11" t="str">
        <x:f>IF(AO1781&gt;='01 Controls'!$E$16,"PASS","FAIL")</x:f>
        <x:v>FAIL</x:v>
      </x:c>
      <x:c r="AQ1781" s="11" t="str">
        <x:v>UNQUANTIFIED</x:v>
      </x:c>
      <x:c r="AR1781" s="11" t="str">
        <x:v>Position-class planning record; serial item and receiver open</x:v>
      </x:c>
      <x:c r="AS1781" s="26"/>
      <x:c r="AT1781" s="26"/>
    </x:row>
    <x:row r="1782">
      <x:c r="C1782" s="11" t="str">
        <x:v>M1-CM-WMG-TNK-20</x:v>
      </x:c>
      <x:c r="D1782" s="11" t="str">
        <x:v>M1</x:v>
      </x:c>
      <x:c r="E1782" s="11" t="str">
        <x:v>Western fire and heat</x:v>
      </x:c>
      <x:c r="F1782" s="11" t="str">
        <x:v>CM-WMG</x:v>
      </x:c>
      <x:c r="G1782" s="11" t="str">
        <x:v>Civil water-mobility group</x:v>
      </x:c>
      <x:c r="H1782" s="11" t="str">
        <x:v>TNK-20</x:v>
      </x:c>
      <x:c r="I1782" s="19" t="n">
        <x:v>48</x:v>
      </x:c>
      <x:c r="J1782" s="21" t="n">
        <x:v>1</x:v>
      </x:c>
      <x:c r="K1782" s="18" t="n">
        <x:f>'05 Cargo Register'!K438</x:f>
        <x:v>168.75</x:v>
      </x:c>
      <x:c r="L1782" s="18" t="n">
        <x:f>'05 Cargo Register'!N438</x:f>
        <x:v>10</x:v>
      </x:c>
      <x:c r="M1782" s="18" t="n">
        <x:f>'05 Cargo Register'!O438</x:f>
        <x:v>212.5</x:v>
      </x:c>
      <x:c r="N1782" s="18" t="n">
        <x:f>J1782*K1782</x:f>
        <x:v>168.75</x:v>
      </x:c>
      <x:c r="O1782" s="18" t="n">
        <x:f>J1782*L1782</x:f>
        <x:v>10</x:v>
      </x:c>
      <x:c r="P1782" s="18" t="n">
        <x:f>J1782*M1782</x:f>
        <x:v>212.5</x:v>
      </x:c>
      <x:c r="Q1782" s="22" t="n">
        <x:f>'01 Controls'!$E$25*'02 Cargo Classes'!$M$10</x:f>
        <x:v>0</x:v>
      </x:c>
      <x:c r="R1782" s="22" t="n">
        <x:f>'01 Controls'!$F$25*'02 Cargo Classes'!$N$10</x:f>
        <x:v>0</x:v>
      </x:c>
      <x:c r="S1782" s="22" t="n">
        <x:f>'01 Controls'!$G$25*'02 Cargo Classes'!$O$10</x:f>
        <x:v>0.9</x:v>
      </x:c>
      <x:c r="T1782" s="22" t="n">
        <x:f>'01 Controls'!$H$25*'02 Cargo Classes'!$P$10</x:f>
        <x:v>0</x:v>
      </x:c>
      <x:c r="U1782" s="22" t="n">
        <x:f>SUM(Q1782:T1782)</x:f>
        <x:v>0.9</x:v>
      </x:c>
      <x:c r="V1782" s="18" t="n">
        <x:f>IF(U1782=0,0,N1782*Q1782/U1782)</x:f>
        <x:v>0</x:v>
      </x:c>
      <x:c r="W1782" s="18" t="n">
        <x:f>IF(U1782=0,0,P1782*Q1782/U1782)</x:f>
        <x:v>0</x:v>
      </x:c>
      <x:c r="X1782" s="18" t="n">
        <x:f>MAX(V1782,W1782*'01 Controls'!$E$12)</x:f>
        <x:v>0</x:v>
      </x:c>
      <x:c r="Y1782" s="18" t="n">
        <x:f>IF(U1782=0,0,N1782*R1782/U1782)</x:f>
        <x:v>0</x:v>
      </x:c>
      <x:c r="Z1782" s="18" t="n">
        <x:f>IF(U1782=0,0,P1782*R1782/U1782)</x:f>
        <x:v>0</x:v>
      </x:c>
      <x:c r="AA1782" s="18" t="n">
        <x:f>MAX(Y1782,Z1782*'01 Controls'!$E$13)</x:f>
        <x:v>0</x:v>
      </x:c>
      <x:c r="AB1782" s="18" t="n">
        <x:f>IF(U1782=0,0,N1782*S1782/U1782)</x:f>
        <x:v>168.75</x:v>
      </x:c>
      <x:c r="AC1782" s="18" t="n">
        <x:f>IF(U1782=0,0,P1782*S1782/U1782)</x:f>
        <x:v>212.5</x:v>
      </x:c>
      <x:c r="AD1782" s="18" t="n">
        <x:f>MAX(AB1782,AC1782*'01 Controls'!$E$14)</x:f>
        <x:v>168.75</x:v>
      </x:c>
      <x:c r="AE1782" s="18" t="n">
        <x:f>IF(U1782=0,0,N1782*T1782/U1782)</x:f>
        <x:v>0</x:v>
      </x:c>
      <x:c r="AF1782" s="18" t="n">
        <x:f>IF(U1782=0,0,P1782*T1782/U1782)</x:f>
        <x:v>0</x:v>
      </x:c>
      <x:c r="AG1782" s="18" t="n">
        <x:f>MAX(AE1782,AF1782*'01 Controls'!$E$15)</x:f>
        <x:v>0</x:v>
      </x:c>
      <x:c r="AH1782" s="18" t="n">
        <x:f>SUM(V1782,Y1782,AB1782,AE1782)</x:f>
        <x:v>168.75</x:v>
      </x:c>
      <x:c r="AI1782" s="18" t="n">
        <x:f>N1782-AH1782</x:f>
        <x:v>0</x:v>
      </x:c>
      <x:c r="AJ1782" s="18" t="n">
        <x:f>V1782*INDEX('07 Mode Capacity'!$P$6:$P$17,MATCH("AIR-"&amp;I1782,'07 Mode Capacity'!$C$6:$C$17,0))</x:f>
        <x:v>0</x:v>
      </x:c>
      <x:c r="AK1782" s="18" t="n">
        <x:f>Y1782*INDEX('07 Mode Capacity'!$P$6:$P$17,MATCH("OCEAN-"&amp;I1782,'07 Mode Capacity'!$C$6:$C$17,0))</x:f>
        <x:v>0</x:v>
      </x:c>
      <x:c r="AL1782" s="18" t="n">
        <x:f>AB1782*INDEX('07 Mode Capacity'!$P$6:$P$17,MATCH("LAND-"&amp;I1782,'07 Mode Capacity'!$C$6:$C$17,0))</x:f>
        <x:v>20.595577980579822</x:v>
      </x:c>
      <x:c r="AM1782" s="18" t="n">
        <x:f>AE1782*INDEX('07 Mode Capacity'!$P$6:$P$17,MATCH("INLAND-"&amp;I1782,'07 Mode Capacity'!$C$6:$C$17,0))</x:f>
        <x:v>0</x:v>
      </x:c>
      <x:c r="AN1782" s="18" t="n">
        <x:f>SUM(AJ1782:AM1782)</x:f>
        <x:v>20.595577980579822</x:v>
      </x:c>
      <x:c r="AO1782" s="17" t="n">
        <x:f>IF(N1782=0,1,AN1782/N1782)</x:f>
        <x:v>0.12204786951454709</x:v>
      </x:c>
      <x:c r="AP1782" s="11" t="str">
        <x:f>IF(AO1782&gt;='01 Controls'!$E$16,"PASS","FAIL")</x:f>
        <x:v>FAIL</x:v>
      </x:c>
      <x:c r="AQ1782" s="11" t="str">
        <x:v>UNQUANTIFIED</x:v>
      </x:c>
      <x:c r="AR1782" s="11" t="str">
        <x:v>Position-class planning record; serial item and receiver open</x:v>
      </x:c>
      <x:c r="AS1782" s="26"/>
      <x:c r="AT1782" s="26"/>
    </x:row>
    <x:row r="1783">
      <x:c r="C1783" s="11" t="str">
        <x:v>M1-CM-WMG-FLR-24</x:v>
      </x:c>
      <x:c r="D1783" s="11" t="str">
        <x:v>M1</x:v>
      </x:c>
      <x:c r="E1783" s="11" t="str">
        <x:v>Western fire and heat</x:v>
      </x:c>
      <x:c r="F1783" s="11" t="str">
        <x:v>CM-WMG</x:v>
      </x:c>
      <x:c r="G1783" s="11" t="str">
        <x:v>Civil water-mobility group</x:v>
      </x:c>
      <x:c r="H1783" s="11" t="str">
        <x:v>FLR-24</x:v>
      </x:c>
      <x:c r="I1783" s="19" t="n">
        <x:v>48</x:v>
      </x:c>
      <x:c r="J1783" s="21" t="n">
        <x:v>1</x:v>
      </x:c>
      <x:c r="K1783" s="18" t="n">
        <x:f>'05 Cargo Register'!K439</x:f>
        <x:v>270</x:v>
      </x:c>
      <x:c r="L1783" s="18" t="n">
        <x:f>'05 Cargo Register'!N439</x:f>
        <x:v>14</x:v>
      </x:c>
      <x:c r="M1783" s="18" t="n">
        <x:f>'05 Cargo Register'!O439</x:f>
        <x:v>448</x:v>
      </x:c>
      <x:c r="N1783" s="18" t="n">
        <x:f>J1783*K1783</x:f>
        <x:v>270</x:v>
      </x:c>
      <x:c r="O1783" s="18" t="n">
        <x:f>J1783*L1783</x:f>
        <x:v>14</x:v>
      </x:c>
      <x:c r="P1783" s="18" t="n">
        <x:f>J1783*M1783</x:f>
        <x:v>448</x:v>
      </x:c>
      <x:c r="Q1783" s="22" t="n">
        <x:f>'01 Controls'!$E$25*'02 Cargo Classes'!$M$11</x:f>
        <x:v>0</x:v>
      </x:c>
      <x:c r="R1783" s="22" t="n">
        <x:f>'01 Controls'!$F$25*'02 Cargo Classes'!$N$11</x:f>
        <x:v>0</x:v>
      </x:c>
      <x:c r="S1783" s="22" t="n">
        <x:f>'01 Controls'!$G$25*'02 Cargo Classes'!$O$11</x:f>
        <x:v>0.9</x:v>
      </x:c>
      <x:c r="T1783" s="22" t="n">
        <x:f>'01 Controls'!$H$25*'02 Cargo Classes'!$P$11</x:f>
        <x:v>0</x:v>
      </x:c>
      <x:c r="U1783" s="22" t="n">
        <x:f>SUM(Q1783:T1783)</x:f>
        <x:v>0.9</x:v>
      </x:c>
      <x:c r="V1783" s="18" t="n">
        <x:f>IF(U1783=0,0,N1783*Q1783/U1783)</x:f>
        <x:v>0</x:v>
      </x:c>
      <x:c r="W1783" s="18" t="n">
        <x:f>IF(U1783=0,0,P1783*Q1783/U1783)</x:f>
        <x:v>0</x:v>
      </x:c>
      <x:c r="X1783" s="18" t="n">
        <x:f>MAX(V1783,W1783*'01 Controls'!$E$12)</x:f>
        <x:v>0</x:v>
      </x:c>
      <x:c r="Y1783" s="18" t="n">
        <x:f>IF(U1783=0,0,N1783*R1783/U1783)</x:f>
        <x:v>0</x:v>
      </x:c>
      <x:c r="Z1783" s="18" t="n">
        <x:f>IF(U1783=0,0,P1783*R1783/U1783)</x:f>
        <x:v>0</x:v>
      </x:c>
      <x:c r="AA1783" s="18" t="n">
        <x:f>MAX(Y1783,Z1783*'01 Controls'!$E$13)</x:f>
        <x:v>0</x:v>
      </x:c>
      <x:c r="AB1783" s="18" t="n">
        <x:f>IF(U1783=0,0,N1783*S1783/U1783)</x:f>
        <x:v>270</x:v>
      </x:c>
      <x:c r="AC1783" s="18" t="n">
        <x:f>IF(U1783=0,0,P1783*S1783/U1783)</x:f>
        <x:v>448</x:v>
      </x:c>
      <x:c r="AD1783" s="18" t="n">
        <x:f>MAX(AB1783,AC1783*'01 Controls'!$E$14)</x:f>
        <x:v>270</x:v>
      </x:c>
      <x:c r="AE1783" s="18" t="n">
        <x:f>IF(U1783=0,0,N1783*T1783/U1783)</x:f>
        <x:v>0</x:v>
      </x:c>
      <x:c r="AF1783" s="18" t="n">
        <x:f>IF(U1783=0,0,P1783*T1783/U1783)</x:f>
        <x:v>0</x:v>
      </x:c>
      <x:c r="AG1783" s="18" t="n">
        <x:f>MAX(AE1783,AF1783*'01 Controls'!$E$15)</x:f>
        <x:v>0</x:v>
      </x:c>
      <x:c r="AH1783" s="18" t="n">
        <x:f>SUM(V1783,Y1783,AB1783,AE1783)</x:f>
        <x:v>270</x:v>
      </x:c>
      <x:c r="AI1783" s="18" t="n">
        <x:f>N1783-AH1783</x:f>
        <x:v>0</x:v>
      </x:c>
      <x:c r="AJ1783" s="18" t="n">
        <x:f>V1783*INDEX('07 Mode Capacity'!$P$6:$P$17,MATCH("AIR-"&amp;I1783,'07 Mode Capacity'!$C$6:$C$17,0))</x:f>
        <x:v>0</x:v>
      </x:c>
      <x:c r="AK1783" s="18" t="n">
        <x:f>Y1783*INDEX('07 Mode Capacity'!$P$6:$P$17,MATCH("OCEAN-"&amp;I1783,'07 Mode Capacity'!$C$6:$C$17,0))</x:f>
        <x:v>0</x:v>
      </x:c>
      <x:c r="AL1783" s="18" t="n">
        <x:f>AB1783*INDEX('07 Mode Capacity'!$P$6:$P$17,MATCH("LAND-"&amp;I1783,'07 Mode Capacity'!$C$6:$C$17,0))</x:f>
        <x:v>32.952924768927716</x:v>
      </x:c>
      <x:c r="AM1783" s="18" t="n">
        <x:f>AE1783*INDEX('07 Mode Capacity'!$P$6:$P$17,MATCH("INLAND-"&amp;I1783,'07 Mode Capacity'!$C$6:$C$17,0))</x:f>
        <x:v>0</x:v>
      </x:c>
      <x:c r="AN1783" s="18" t="n">
        <x:f>SUM(AJ1783:AM1783)</x:f>
        <x:v>32.952924768927716</x:v>
      </x:c>
      <x:c r="AO1783" s="17" t="n">
        <x:f>IF(N1783=0,1,AN1783/N1783)</x:f>
        <x:v>0.12204786951454709</x:v>
      </x:c>
      <x:c r="AP1783" s="11" t="str">
        <x:f>IF(AO1783&gt;='01 Controls'!$E$16,"PASS","FAIL")</x:f>
        <x:v>FAIL</x:v>
      </x:c>
      <x:c r="AQ1783" s="11" t="str">
        <x:v>UNQUANTIFIED</x:v>
      </x:c>
      <x:c r="AR1783" s="11" t="str">
        <x:v>Position-class planning record; serial item and receiver open</x:v>
      </x:c>
      <x:c r="AS1783" s="26"/>
      <x:c r="AT1783" s="26"/>
    </x:row>
    <x:row r="1784">
      <x:c r="C1784" s="11" t="str">
        <x:v>M1-CM-WMG-ROL-30</x:v>
      </x:c>
      <x:c r="D1784" s="11" t="str">
        <x:v>M1</x:v>
      </x:c>
      <x:c r="E1784" s="11" t="str">
        <x:v>Western fire and heat</x:v>
      </x:c>
      <x:c r="F1784" s="11" t="str">
        <x:v>CM-WMG</x:v>
      </x:c>
      <x:c r="G1784" s="11" t="str">
        <x:v>Civil water-mobility group</x:v>
      </x:c>
      <x:c r="H1784" s="11" t="str">
        <x:v>ROL-30</x:v>
      </x:c>
      <x:c r="I1784" s="19" t="n">
        <x:v>48</x:v>
      </x:c>
      <x:c r="J1784" s="21" t="n">
        <x:v>1</x:v>
      </x:c>
      <x:c r="K1784" s="18" t="n">
        <x:f>'05 Cargo Register'!K440</x:f>
        <x:v>1215</x:v>
      </x:c>
      <x:c r="L1784" s="18" t="n">
        <x:f>'05 Cargo Register'!N440</x:f>
        <x:v>51</x:v>
      </x:c>
      <x:c r="M1784" s="18" t="n">
        <x:f>'05 Cargo Register'!O440</x:f>
        <x:v>3251.25</x:v>
      </x:c>
      <x:c r="N1784" s="18" t="n">
        <x:f>J1784*K1784</x:f>
        <x:v>1215</x:v>
      </x:c>
      <x:c r="O1784" s="18" t="n">
        <x:f>J1784*L1784</x:f>
        <x:v>51</x:v>
      </x:c>
      <x:c r="P1784" s="18" t="n">
        <x:f>J1784*M1784</x:f>
        <x:v>3251.25</x:v>
      </x:c>
      <x:c r="Q1784" s="22" t="n">
        <x:f>'01 Controls'!$E$25*'02 Cargo Classes'!$M$12</x:f>
        <x:v>0</x:v>
      </x:c>
      <x:c r="R1784" s="22" t="n">
        <x:f>'01 Controls'!$F$25*'02 Cargo Classes'!$N$12</x:f>
        <x:v>0</x:v>
      </x:c>
      <x:c r="S1784" s="22" t="n">
        <x:f>'01 Controls'!$G$25*'02 Cargo Classes'!$O$12</x:f>
        <x:v>1.35</x:v>
      </x:c>
      <x:c r="T1784" s="22" t="n">
        <x:f>'01 Controls'!$H$25*'02 Cargo Classes'!$P$12</x:f>
        <x:v>0</x:v>
      </x:c>
      <x:c r="U1784" s="22" t="n">
        <x:f>SUM(Q1784:T1784)</x:f>
        <x:v>1.35</x:v>
      </x:c>
      <x:c r="V1784" s="18" t="n">
        <x:f>IF(U1784=0,0,N1784*Q1784/U1784)</x:f>
        <x:v>0</x:v>
      </x:c>
      <x:c r="W1784" s="18" t="n">
        <x:f>IF(U1784=0,0,P1784*Q1784/U1784)</x:f>
        <x:v>0</x:v>
      </x:c>
      <x:c r="X1784" s="18" t="n">
        <x:f>MAX(V1784,W1784*'01 Controls'!$E$12)</x:f>
        <x:v>0</x:v>
      </x:c>
      <x:c r="Y1784" s="18" t="n">
        <x:f>IF(U1784=0,0,N1784*R1784/U1784)</x:f>
        <x:v>0</x:v>
      </x:c>
      <x:c r="Z1784" s="18" t="n">
        <x:f>IF(U1784=0,0,P1784*R1784/U1784)</x:f>
        <x:v>0</x:v>
      </x:c>
      <x:c r="AA1784" s="18" t="n">
        <x:f>MAX(Y1784,Z1784*'01 Controls'!$E$13)</x:f>
        <x:v>0</x:v>
      </x:c>
      <x:c r="AB1784" s="18" t="n">
        <x:f>IF(U1784=0,0,N1784*S1784/U1784)</x:f>
        <x:v>1215</x:v>
      </x:c>
      <x:c r="AC1784" s="18" t="n">
        <x:f>IF(U1784=0,0,P1784*S1784/U1784)</x:f>
        <x:v>3251.25</x:v>
      </x:c>
      <x:c r="AD1784" s="18" t="n">
        <x:f>MAX(AB1784,AC1784*'01 Controls'!$E$14)</x:f>
        <x:v>1215</x:v>
      </x:c>
      <x:c r="AE1784" s="18" t="n">
        <x:f>IF(U1784=0,0,N1784*T1784/U1784)</x:f>
        <x:v>0</x:v>
      </x:c>
      <x:c r="AF1784" s="18" t="n">
        <x:f>IF(U1784=0,0,P1784*T1784/U1784)</x:f>
        <x:v>0</x:v>
      </x:c>
      <x:c r="AG1784" s="18" t="n">
        <x:f>MAX(AE1784,AF1784*'01 Controls'!$E$15)</x:f>
        <x:v>0</x:v>
      </x:c>
      <x:c r="AH1784" s="18" t="n">
        <x:f>SUM(V1784,Y1784,AB1784,AE1784)</x:f>
        <x:v>1215</x:v>
      </x:c>
      <x:c r="AI1784" s="18" t="n">
        <x:f>N1784-AH1784</x:f>
        <x:v>0</x:v>
      </x:c>
      <x:c r="AJ1784" s="18" t="n">
        <x:f>V1784*INDEX('07 Mode Capacity'!$P$6:$P$17,MATCH("AIR-"&amp;I1784,'07 Mode Capacity'!$C$6:$C$17,0))</x:f>
        <x:v>0</x:v>
      </x:c>
      <x:c r="AK1784" s="18" t="n">
        <x:f>Y1784*INDEX('07 Mode Capacity'!$P$6:$P$17,MATCH("OCEAN-"&amp;I1784,'07 Mode Capacity'!$C$6:$C$17,0))</x:f>
        <x:v>0</x:v>
      </x:c>
      <x:c r="AL1784" s="18" t="n">
        <x:f>AB1784*INDEX('07 Mode Capacity'!$P$6:$P$17,MATCH("LAND-"&amp;I1784,'07 Mode Capacity'!$C$6:$C$17,0))</x:f>
        <x:v>148.28816146017473</x:v>
      </x:c>
      <x:c r="AM1784" s="18" t="n">
        <x:f>AE1784*INDEX('07 Mode Capacity'!$P$6:$P$17,MATCH("INLAND-"&amp;I1784,'07 Mode Capacity'!$C$6:$C$17,0))</x:f>
        <x:v>0</x:v>
      </x:c>
      <x:c r="AN1784" s="18" t="n">
        <x:f>SUM(AJ1784:AM1784)</x:f>
        <x:v>148.28816146017473</x:v>
      </x:c>
      <x:c r="AO1784" s="17" t="n">
        <x:f>IF(N1784=0,1,AN1784/N1784)</x:f>
        <x:v>0.1220478695145471</x:v>
      </x:c>
      <x:c r="AP1784" s="11" t="str">
        <x:f>IF(AO1784&gt;='01 Controls'!$E$16,"PASS","FAIL")</x:f>
        <x:v>FAIL</x:v>
      </x:c>
      <x:c r="AQ1784" s="11" t="str">
        <x:v>UNQUANTIFIED</x:v>
      </x:c>
      <x:c r="AR1784" s="11" t="str">
        <x:v>Position-class planning record; serial item and receiver open</x:v>
      </x:c>
      <x:c r="AS1784" s="26"/>
      <x:c r="AT1784" s="26"/>
    </x:row>
    <x:row r="1785">
      <x:c r="C1785" s="11" t="str">
        <x:v>M1-CM-WMG-LIN-18</x:v>
      </x:c>
      <x:c r="D1785" s="11" t="str">
        <x:v>M1</x:v>
      </x:c>
      <x:c r="E1785" s="11" t="str">
        <x:v>Western fire and heat</x:v>
      </x:c>
      <x:c r="F1785" s="11" t="str">
        <x:v>CM-WMG</x:v>
      </x:c>
      <x:c r="G1785" s="11" t="str">
        <x:v>Civil water-mobility group</x:v>
      </x:c>
      <x:c r="H1785" s="11" t="str">
        <x:v>LIN-18</x:v>
      </x:c>
      <x:c r="I1785" s="19" t="n">
        <x:v>72</x:v>
      </x:c>
      <x:c r="J1785" s="21" t="n">
        <x:v>1</x:v>
      </x:c>
      <x:c r="K1785" s="18" t="n">
        <x:f>'05 Cargo Register'!K441</x:f>
        <x:v>135</x:v>
      </x:c>
      <x:c r="L1785" s="18" t="n">
        <x:f>'05 Cargo Register'!N441</x:f>
        <x:v>10</x:v>
      </x:c>
      <x:c r="M1785" s="18" t="n">
        <x:f>'05 Cargo Register'!O441</x:f>
        <x:v>440</x:v>
      </x:c>
      <x:c r="N1785" s="18" t="n">
        <x:f>J1785*K1785</x:f>
        <x:v>135</x:v>
      </x:c>
      <x:c r="O1785" s="18" t="n">
        <x:f>J1785*L1785</x:f>
        <x:v>10</x:v>
      </x:c>
      <x:c r="P1785" s="18" t="n">
        <x:f>J1785*M1785</x:f>
        <x:v>440</x:v>
      </x:c>
      <x:c r="Q1785" s="22" t="n">
        <x:f>'01 Controls'!$E$25*'02 Cargo Classes'!$M$13</x:f>
        <x:v>0</x:v>
      </x:c>
      <x:c r="R1785" s="22" t="n">
        <x:f>'01 Controls'!$F$25*'02 Cargo Classes'!$N$13</x:f>
        <x:v>0</x:v>
      </x:c>
      <x:c r="S1785" s="22" t="n">
        <x:f>'01 Controls'!$G$25*'02 Cargo Classes'!$O$13</x:f>
        <x:v>0.9</x:v>
      </x:c>
      <x:c r="T1785" s="22" t="n">
        <x:f>'01 Controls'!$H$25*'02 Cargo Classes'!$P$13</x:f>
        <x:v>0</x:v>
      </x:c>
      <x:c r="U1785" s="22" t="n">
        <x:f>SUM(Q1785:T1785)</x:f>
        <x:v>0.9</x:v>
      </x:c>
      <x:c r="V1785" s="18" t="n">
        <x:f>IF(U1785=0,0,N1785*Q1785/U1785)</x:f>
        <x:v>0</x:v>
      </x:c>
      <x:c r="W1785" s="18" t="n">
        <x:f>IF(U1785=0,0,P1785*Q1785/U1785)</x:f>
        <x:v>0</x:v>
      </x:c>
      <x:c r="X1785" s="18" t="n">
        <x:f>MAX(V1785,W1785*'01 Controls'!$E$12)</x:f>
        <x:v>0</x:v>
      </x:c>
      <x:c r="Y1785" s="18" t="n">
        <x:f>IF(U1785=0,0,N1785*R1785/U1785)</x:f>
        <x:v>0</x:v>
      </x:c>
      <x:c r="Z1785" s="18" t="n">
        <x:f>IF(U1785=0,0,P1785*R1785/U1785)</x:f>
        <x:v>0</x:v>
      </x:c>
      <x:c r="AA1785" s="18" t="n">
        <x:f>MAX(Y1785,Z1785*'01 Controls'!$E$13)</x:f>
        <x:v>0</x:v>
      </x:c>
      <x:c r="AB1785" s="18" t="n">
        <x:f>IF(U1785=0,0,N1785*S1785/U1785)</x:f>
        <x:v>135</x:v>
      </x:c>
      <x:c r="AC1785" s="18" t="n">
        <x:f>IF(U1785=0,0,P1785*S1785/U1785)</x:f>
        <x:v>440</x:v>
      </x:c>
      <x:c r="AD1785" s="18" t="n">
        <x:f>MAX(AB1785,AC1785*'01 Controls'!$E$14)</x:f>
        <x:v>135</x:v>
      </x:c>
      <x:c r="AE1785" s="18" t="n">
        <x:f>IF(U1785=0,0,N1785*T1785/U1785)</x:f>
        <x:v>0</x:v>
      </x:c>
      <x:c r="AF1785" s="18" t="n">
        <x:f>IF(U1785=0,0,P1785*T1785/U1785)</x:f>
        <x:v>0</x:v>
      </x:c>
      <x:c r="AG1785" s="18" t="n">
        <x:f>MAX(AE1785,AF1785*'01 Controls'!$E$15)</x:f>
        <x:v>0</x:v>
      </x:c>
      <x:c r="AH1785" s="18" t="n">
        <x:f>SUM(V1785,Y1785,AB1785,AE1785)</x:f>
        <x:v>135</x:v>
      </x:c>
      <x:c r="AI1785" s="18" t="n">
        <x:f>N1785-AH1785</x:f>
        <x:v>0</x:v>
      </x:c>
      <x:c r="AJ1785" s="18" t="n">
        <x:f>V1785*INDEX('07 Mode Capacity'!$P$6:$P$17,MATCH("AIR-"&amp;I1785,'07 Mode Capacity'!$C$6:$C$17,0))</x:f>
        <x:v>0</x:v>
      </x:c>
      <x:c r="AK1785" s="18" t="n">
        <x:f>Y1785*INDEX('07 Mode Capacity'!$P$6:$P$17,MATCH("OCEAN-"&amp;I1785,'07 Mode Capacity'!$C$6:$C$17,0))</x:f>
        <x:v>0</x:v>
      </x:c>
      <x:c r="AL1785" s="18" t="n">
        <x:f>AB1785*INDEX('07 Mode Capacity'!$P$6:$P$17,MATCH("LAND-"&amp;I1785,'07 Mode Capacity'!$C$6:$C$17,0))</x:f>
        <x:v>96.52638034532252</x:v>
      </x:c>
      <x:c r="AM1785" s="18" t="n">
        <x:f>AE1785*INDEX('07 Mode Capacity'!$P$6:$P$17,MATCH("INLAND-"&amp;I1785,'07 Mode Capacity'!$C$6:$C$17,0))</x:f>
        <x:v>0</x:v>
      </x:c>
      <x:c r="AN1785" s="18" t="n">
        <x:f>SUM(AJ1785:AM1785)</x:f>
        <x:v>96.52638034532252</x:v>
      </x:c>
      <x:c r="AO1785" s="17" t="n">
        <x:f>IF(N1785=0,1,AN1785/N1785)</x:f>
        <x:v>0.7150102247801668</x:v>
      </x:c>
      <x:c r="AP1785" s="11" t="str">
        <x:f>IF(AO1785&gt;='01 Controls'!$E$16,"PASS","FAIL")</x:f>
        <x:v>FAIL</x:v>
      </x:c>
      <x:c r="AQ1785" s="11" t="str">
        <x:v>UNQUANTIFIED</x:v>
      </x:c>
      <x:c r="AR1785" s="11" t="str">
        <x:v>Position-class planning record; serial item and receiver open</x:v>
      </x:c>
      <x:c r="AS1785" s="26"/>
      <x:c r="AT1785" s="26"/>
    </x:row>
    <x:row r="1786">
      <x:c r="C1786" s="11" t="str">
        <x:v>M1-CM-WMG-BLK-08</x:v>
      </x:c>
      <x:c r="D1786" s="11" t="str">
        <x:v>M1</x:v>
      </x:c>
      <x:c r="E1786" s="11" t="str">
        <x:v>Western fire and heat</x:v>
      </x:c>
      <x:c r="F1786" s="11" t="str">
        <x:v>CM-WMG</x:v>
      </x:c>
      <x:c r="G1786" s="11" t="str">
        <x:v>Civil water-mobility group</x:v>
      </x:c>
      <x:c r="H1786" s="11" t="str">
        <x:v>BLK-08</x:v>
      </x:c>
      <x:c r="I1786" s="19" t="n">
        <x:v>48</x:v>
      </x:c>
      <x:c r="J1786" s="21" t="n">
        <x:v>1</x:v>
      </x:c>
      <x:c r="K1786" s="18" t="n">
        <x:f>'05 Cargo Register'!K442</x:f>
        <x:v>202.5</x:v>
      </x:c>
      <x:c r="L1786" s="18" t="n">
        <x:f>'05 Cargo Register'!N442</x:f>
        <x:v>32</x:v>
      </x:c>
      <x:c r="M1786" s="18" t="n">
        <x:f>'05 Cargo Register'!O442</x:f>
        <x:v>1632</x:v>
      </x:c>
      <x:c r="N1786" s="18" t="n">
        <x:f>J1786*K1786</x:f>
        <x:v>202.5</x:v>
      </x:c>
      <x:c r="O1786" s="18" t="n">
        <x:f>J1786*L1786</x:f>
        <x:v>32</x:v>
      </x:c>
      <x:c r="P1786" s="18" t="n">
        <x:f>J1786*M1786</x:f>
        <x:v>1632</x:v>
      </x:c>
      <x:c r="Q1786" s="22" t="n">
        <x:f>'01 Controls'!$E$25*'02 Cargo Classes'!$M$14</x:f>
        <x:v>0.1</x:v>
      </x:c>
      <x:c r="R1786" s="22" t="n">
        <x:f>'01 Controls'!$F$25*'02 Cargo Classes'!$N$14</x:f>
        <x:v>0</x:v>
      </x:c>
      <x:c r="S1786" s="22" t="n">
        <x:f>'01 Controls'!$G$25*'02 Cargo Classes'!$O$14</x:f>
        <x:v>0.9</x:v>
      </x:c>
      <x:c r="T1786" s="22" t="n">
        <x:f>'01 Controls'!$H$25*'02 Cargo Classes'!$P$14</x:f>
        <x:v>0</x:v>
      </x:c>
      <x:c r="U1786" s="22" t="n">
        <x:f>SUM(Q1786:T1786)</x:f>
        <x:v>1</x:v>
      </x:c>
      <x:c r="V1786" s="18" t="n">
        <x:f>IF(U1786=0,0,N1786*Q1786/U1786)</x:f>
        <x:v>20.25</x:v>
      </x:c>
      <x:c r="W1786" s="18" t="n">
        <x:f>IF(U1786=0,0,P1786*Q1786/U1786)</x:f>
        <x:v>163.20000000000002</x:v>
      </x:c>
      <x:c r="X1786" s="18" t="n">
        <x:f>MAX(V1786,W1786*'01 Controls'!$E$12)</x:f>
        <x:v>40.800000000000004</x:v>
      </x:c>
      <x:c r="Y1786" s="18" t="n">
        <x:f>IF(U1786=0,0,N1786*R1786/U1786)</x:f>
        <x:v>0</x:v>
      </x:c>
      <x:c r="Z1786" s="18" t="n">
        <x:f>IF(U1786=0,0,P1786*R1786/U1786)</x:f>
        <x:v>0</x:v>
      </x:c>
      <x:c r="AA1786" s="18" t="n">
        <x:f>MAX(Y1786,Z1786*'01 Controls'!$E$13)</x:f>
        <x:v>0</x:v>
      </x:c>
      <x:c r="AB1786" s="18" t="n">
        <x:f>IF(U1786=0,0,N1786*S1786/U1786)</x:f>
        <x:v>182.25</x:v>
      </x:c>
      <x:c r="AC1786" s="18" t="n">
        <x:f>IF(U1786=0,0,P1786*S1786/U1786)</x:f>
        <x:v>1468.8</x:v>
      </x:c>
      <x:c r="AD1786" s="18" t="n">
        <x:f>MAX(AB1786,AC1786*'01 Controls'!$E$14)</x:f>
        <x:v>293.76</x:v>
      </x:c>
      <x:c r="AE1786" s="18" t="n">
        <x:f>IF(U1786=0,0,N1786*T1786/U1786)</x:f>
        <x:v>0</x:v>
      </x:c>
      <x:c r="AF1786" s="18" t="n">
        <x:f>IF(U1786=0,0,P1786*T1786/U1786)</x:f>
        <x:v>0</x:v>
      </x:c>
      <x:c r="AG1786" s="18" t="n">
        <x:f>MAX(AE1786,AF1786*'01 Controls'!$E$15)</x:f>
        <x:v>0</x:v>
      </x:c>
      <x:c r="AH1786" s="18" t="n">
        <x:f>SUM(V1786,Y1786,AB1786,AE1786)</x:f>
        <x:v>202.5</x:v>
      </x:c>
      <x:c r="AI1786" s="18" t="n">
        <x:f>N1786-AH1786</x:f>
        <x:v>0</x:v>
      </x:c>
      <x:c r="AJ1786" s="18" t="n">
        <x:f>V1786*INDEX('07 Mode Capacity'!$P$6:$P$17,MATCH("AIR-"&amp;I1786,'07 Mode Capacity'!$C$6:$C$17,0))</x:f>
        <x:v>5.676797080358176</x:v>
      </x:c>
      <x:c r="AK1786" s="18" t="n">
        <x:f>Y1786*INDEX('07 Mode Capacity'!$P$6:$P$17,MATCH("OCEAN-"&amp;I1786,'07 Mode Capacity'!$C$6:$C$17,0))</x:f>
        <x:v>0</x:v>
      </x:c>
      <x:c r="AL1786" s="18" t="n">
        <x:f>AB1786*INDEX('07 Mode Capacity'!$P$6:$P$17,MATCH("LAND-"&amp;I1786,'07 Mode Capacity'!$C$6:$C$17,0))</x:f>
        <x:v>22.24322421902621</x:v>
      </x:c>
      <x:c r="AM1786" s="18" t="n">
        <x:f>AE1786*INDEX('07 Mode Capacity'!$P$6:$P$17,MATCH("INLAND-"&amp;I1786,'07 Mode Capacity'!$C$6:$C$17,0))</x:f>
        <x:v>0</x:v>
      </x:c>
      <x:c r="AN1786" s="18" t="n">
        <x:f>SUM(AJ1786:AM1786)</x:f>
        <x:v>27.920021299384388</x:v>
      </x:c>
      <x:c r="AO1786" s="17" t="n">
        <x:f>IF(N1786=0,1,AN1786/N1786)</x:f>
        <x:v>0.13787664839202166</x:v>
      </x:c>
      <x:c r="AP1786" s="11" t="str">
        <x:f>IF(AO1786&gt;='01 Controls'!$E$16,"PASS","FAIL")</x:f>
        <x:v>FAIL</x:v>
      </x:c>
      <x:c r="AQ1786" s="11" t="str">
        <x:v>UNQUANTIFIED</x:v>
      </x:c>
      <x:c r="AR1786" s="11" t="str">
        <x:v>Position-class planning record; serial item and receiver open</x:v>
      </x:c>
      <x:c r="AS1786" s="26"/>
      <x:c r="AT1786" s="26"/>
    </x:row>
    <x:row r="1787">
      <x:c r="C1787" s="11" t="str">
        <x:v>M1-CM-WMG-OOG-80</x:v>
      </x:c>
      <x:c r="D1787" s="11" t="str">
        <x:v>M1</x:v>
      </x:c>
      <x:c r="E1787" s="11" t="str">
        <x:v>Western fire and heat</x:v>
      </x:c>
      <x:c r="F1787" s="11" t="str">
        <x:v>CM-WMG</x:v>
      </x:c>
      <x:c r="G1787" s="11" t="str">
        <x:v>Civil water-mobility group</x:v>
      </x:c>
      <x:c r="H1787" s="11" t="str">
        <x:v>OOG-80</x:v>
      </x:c>
      <x:c r="I1787" s="19" t="n">
        <x:v>72</x:v>
      </x:c>
      <x:c r="J1787" s="21" t="n">
        <x:v>1</x:v>
      </x:c>
      <x:c r="K1787" s="18" t="n">
        <x:f>'05 Cargo Register'!K443</x:f>
        <x:v>607.5</x:v>
      </x:c>
      <x:c r="L1787" s="18" t="n">
        <x:f>'05 Cargo Register'!N443</x:f>
        <x:v>11</x:v>
      </x:c>
      <x:c r="M1787" s="18" t="n">
        <x:f>'05 Cargo Register'!O443</x:f>
        <x:v>1936</x:v>
      </x:c>
      <x:c r="N1787" s="18" t="n">
        <x:f>J1787*K1787</x:f>
        <x:v>607.5</x:v>
      </x:c>
      <x:c r="O1787" s="18" t="n">
        <x:f>J1787*L1787</x:f>
        <x:v>11</x:v>
      </x:c>
      <x:c r="P1787" s="18" t="n">
        <x:f>J1787*M1787</x:f>
        <x:v>1936</x:v>
      </x:c>
      <x:c r="Q1787" s="22" t="n">
        <x:f>'01 Controls'!$E$25*'02 Cargo Classes'!$M$15</x:f>
        <x:v>0</x:v>
      </x:c>
      <x:c r="R1787" s="22" t="n">
        <x:f>'01 Controls'!$F$25*'02 Cargo Classes'!$N$15</x:f>
        <x:v>0</x:v>
      </x:c>
      <x:c r="S1787" s="22" t="n">
        <x:f>'01 Controls'!$G$25*'02 Cargo Classes'!$O$15</x:f>
        <x:v>0.54</x:v>
      </x:c>
      <x:c r="T1787" s="22" t="n">
        <x:f>'01 Controls'!$H$25*'02 Cargo Classes'!$P$15</x:f>
        <x:v>0</x:v>
      </x:c>
      <x:c r="U1787" s="22" t="n">
        <x:f>SUM(Q1787:T1787)</x:f>
        <x:v>0.54</x:v>
      </x:c>
      <x:c r="V1787" s="18" t="n">
        <x:f>IF(U1787=0,0,N1787*Q1787/U1787)</x:f>
        <x:v>0</x:v>
      </x:c>
      <x:c r="W1787" s="18" t="n">
        <x:f>IF(U1787=0,0,P1787*Q1787/U1787)</x:f>
        <x:v>0</x:v>
      </x:c>
      <x:c r="X1787" s="18" t="n">
        <x:f>MAX(V1787,W1787*'01 Controls'!$E$12)</x:f>
        <x:v>0</x:v>
      </x:c>
      <x:c r="Y1787" s="18" t="n">
        <x:f>IF(U1787=0,0,N1787*R1787/U1787)</x:f>
        <x:v>0</x:v>
      </x:c>
      <x:c r="Z1787" s="18" t="n">
        <x:f>IF(U1787=0,0,P1787*R1787/U1787)</x:f>
        <x:v>0</x:v>
      </x:c>
      <x:c r="AA1787" s="18" t="n">
        <x:f>MAX(Y1787,Z1787*'01 Controls'!$E$13)</x:f>
        <x:v>0</x:v>
      </x:c>
      <x:c r="AB1787" s="18" t="n">
        <x:f>IF(U1787=0,0,N1787*S1787/U1787)</x:f>
        <x:v>607.5</x:v>
      </x:c>
      <x:c r="AC1787" s="18" t="n">
        <x:f>IF(U1787=0,0,P1787*S1787/U1787)</x:f>
        <x:v>1936</x:v>
      </x:c>
      <x:c r="AD1787" s="18" t="n">
        <x:f>MAX(AB1787,AC1787*'01 Controls'!$E$14)</x:f>
        <x:v>607.5</x:v>
      </x:c>
      <x:c r="AE1787" s="18" t="n">
        <x:f>IF(U1787=0,0,N1787*T1787/U1787)</x:f>
        <x:v>0</x:v>
      </x:c>
      <x:c r="AF1787" s="18" t="n">
        <x:f>IF(U1787=0,0,P1787*T1787/U1787)</x:f>
        <x:v>0</x:v>
      </x:c>
      <x:c r="AG1787" s="18" t="n">
        <x:f>MAX(AE1787,AF1787*'01 Controls'!$E$15)</x:f>
        <x:v>0</x:v>
      </x:c>
      <x:c r="AH1787" s="18" t="n">
        <x:f>SUM(V1787,Y1787,AB1787,AE1787)</x:f>
        <x:v>607.5</x:v>
      </x:c>
      <x:c r="AI1787" s="18" t="n">
        <x:f>N1787-AH1787</x:f>
        <x:v>0</x:v>
      </x:c>
      <x:c r="AJ1787" s="18" t="n">
        <x:f>V1787*INDEX('07 Mode Capacity'!$P$6:$P$17,MATCH("AIR-"&amp;I1787,'07 Mode Capacity'!$C$6:$C$17,0))</x:f>
        <x:v>0</x:v>
      </x:c>
      <x:c r="AK1787" s="18" t="n">
        <x:f>Y1787*INDEX('07 Mode Capacity'!$P$6:$P$17,MATCH("OCEAN-"&amp;I1787,'07 Mode Capacity'!$C$6:$C$17,0))</x:f>
        <x:v>0</x:v>
      </x:c>
      <x:c r="AL1787" s="18" t="n">
        <x:f>AB1787*INDEX('07 Mode Capacity'!$P$6:$P$17,MATCH("LAND-"&amp;I1787,'07 Mode Capacity'!$C$6:$C$17,0))</x:f>
        <x:v>434.36871155395136</x:v>
      </x:c>
      <x:c r="AM1787" s="18" t="n">
        <x:f>AE1787*INDEX('07 Mode Capacity'!$P$6:$P$17,MATCH("INLAND-"&amp;I1787,'07 Mode Capacity'!$C$6:$C$17,0))</x:f>
        <x:v>0</x:v>
      </x:c>
      <x:c r="AN1787" s="18" t="n">
        <x:f>SUM(AJ1787:AM1787)</x:f>
        <x:v>434.36871155395136</x:v>
      </x:c>
      <x:c r="AO1787" s="17" t="n">
        <x:f>IF(N1787=0,1,AN1787/N1787)</x:f>
        <x:v>0.7150102247801668</x:v>
      </x:c>
      <x:c r="AP1787" s="11" t="str">
        <x:f>IF(AO1787&gt;='01 Controls'!$E$16,"PASS","FAIL")</x:f>
        <x:v>FAIL</x:v>
      </x:c>
      <x:c r="AQ1787" s="11" t="str">
        <x:v>UNQUANTIFIED</x:v>
      </x:c>
      <x:c r="AR1787" s="11" t="str">
        <x:v>Position-class planning record; serial item and receiver open</x:v>
      </x:c>
      <x:c r="AS1787" s="26"/>
      <x:c r="AT1787" s="26"/>
    </x:row>
    <x:row r="1788">
      <x:c r="C1788" s="11" t="str">
        <x:v>M1-CM-RDC-APL-45</x:v>
      </x:c>
      <x:c r="D1788" s="11" t="str">
        <x:v>M1</x:v>
      </x:c>
      <x:c r="E1788" s="11" t="str">
        <x:v>Western fire and heat</x:v>
      </x:c>
      <x:c r="F1788" s="11" t="str">
        <x:v>CM-RDC</x:v>
      </x:c>
      <x:c r="G1788" s="11" t="str">
        <x:v>Return and durable-continuity group</x:v>
      </x:c>
      <x:c r="H1788" s="11" t="str">
        <x:v>APL-45</x:v>
      </x:c>
      <x:c r="I1788" s="19" t="n">
        <x:v>24</x:v>
      </x:c>
      <x:c r="J1788" s="21" t="n">
        <x:v>3</x:v>
      </x:c>
      <x:c r="K1788" s="18" t="n">
        <x:f>'05 Cargo Register'!K444</x:f>
        <x:v>27</x:v>
      </x:c>
      <x:c r="L1788" s="18" t="n">
        <x:f>'05 Cargo Register'!N444</x:f>
        <x:v>8</x:v>
      </x:c>
      <x:c r="M1788" s="18" t="n">
        <x:f>'05 Cargo Register'!O444</x:f>
        <x:v>60</x:v>
      </x:c>
      <x:c r="N1788" s="18" t="n">
        <x:f>J1788*K1788</x:f>
        <x:v>81</x:v>
      </x:c>
      <x:c r="O1788" s="18" t="n">
        <x:f>J1788*L1788</x:f>
        <x:v>24</x:v>
      </x:c>
      <x:c r="P1788" s="18" t="n">
        <x:f>J1788*M1788</x:f>
        <x:v>180</x:v>
      </x:c>
      <x:c r="Q1788" s="22" t="n">
        <x:f>'01 Controls'!$E$25*'02 Cargo Classes'!$M$6</x:f>
        <x:v>0.30000000000000004</x:v>
      </x:c>
      <x:c r="R1788" s="22" t="n">
        <x:f>'01 Controls'!$F$25*'02 Cargo Classes'!$N$6</x:f>
        <x:v>0</x:v>
      </x:c>
      <x:c r="S1788" s="22" t="n">
        <x:f>'01 Controls'!$G$25*'02 Cargo Classes'!$O$6</x:f>
        <x:v>0.9</x:v>
      </x:c>
      <x:c r="T1788" s="22" t="n">
        <x:f>'01 Controls'!$H$25*'02 Cargo Classes'!$P$6</x:f>
        <x:v>0</x:v>
      </x:c>
      <x:c r="U1788" s="22" t="n">
        <x:f>SUM(Q1788:T1788)</x:f>
        <x:v>1.2000000000000002</x:v>
      </x:c>
      <x:c r="V1788" s="18" t="n">
        <x:f>IF(U1788=0,0,N1788*Q1788/U1788)</x:f>
        <x:v>20.25</x:v>
      </x:c>
      <x:c r="W1788" s="18" t="n">
        <x:f>IF(U1788=0,0,P1788*Q1788/U1788)</x:f>
        <x:v>45</x:v>
      </x:c>
      <x:c r="X1788" s="18" t="n">
        <x:f>MAX(V1788,W1788*'01 Controls'!$E$12)</x:f>
        <x:v>20.25</x:v>
      </x:c>
      <x:c r="Y1788" s="18" t="n">
        <x:f>IF(U1788=0,0,N1788*R1788/U1788)</x:f>
        <x:v>0</x:v>
      </x:c>
      <x:c r="Z1788" s="18" t="n">
        <x:f>IF(U1788=0,0,P1788*R1788/U1788)</x:f>
        <x:v>0</x:v>
      </x:c>
      <x:c r="AA1788" s="18" t="n">
        <x:f>MAX(Y1788,Z1788*'01 Controls'!$E$13)</x:f>
        <x:v>0</x:v>
      </x:c>
      <x:c r="AB1788" s="18" t="n">
        <x:f>IF(U1788=0,0,N1788*S1788/U1788)</x:f>
        <x:v>60.74999999999999</x:v>
      </x:c>
      <x:c r="AC1788" s="18" t="n">
        <x:f>IF(U1788=0,0,P1788*S1788/U1788)</x:f>
        <x:v>134.99999999999997</x:v>
      </x:c>
      <x:c r="AD1788" s="18" t="n">
        <x:f>MAX(AB1788,AC1788*'01 Controls'!$E$14)</x:f>
        <x:v>60.74999999999999</x:v>
      </x:c>
      <x:c r="AE1788" s="18" t="n">
        <x:f>IF(U1788=0,0,N1788*T1788/U1788)</x:f>
        <x:v>0</x:v>
      </x:c>
      <x:c r="AF1788" s="18" t="n">
        <x:f>IF(U1788=0,0,P1788*T1788/U1788)</x:f>
        <x:v>0</x:v>
      </x:c>
      <x:c r="AG1788" s="18" t="n">
        <x:f>MAX(AE1788,AF1788*'01 Controls'!$E$15)</x:f>
        <x:v>0</x:v>
      </x:c>
      <x:c r="AH1788" s="18" t="n">
        <x:f>SUM(V1788,Y1788,AB1788,AE1788)</x:f>
        <x:v>81</x:v>
      </x:c>
      <x:c r="AI1788" s="18" t="n">
        <x:f>N1788-AH1788</x:f>
        <x:v>0</x:v>
      </x:c>
      <x:c r="AJ1788" s="18" t="n">
        <x:f>V1788*INDEX('07 Mode Capacity'!$P$6:$P$17,MATCH("AIR-"&amp;I1788,'07 Mode Capacity'!$C$6:$C$17,0))</x:f>
        <x:v>4.109009873737108</x:v>
      </x:c>
      <x:c r="AK1788" s="18" t="n">
        <x:f>Y1788*INDEX('07 Mode Capacity'!$P$6:$P$17,MATCH("OCEAN-"&amp;I1788,'07 Mode Capacity'!$C$6:$C$17,0))</x:f>
        <x:v>0</x:v>
      </x:c>
      <x:c r="AL1788" s="18" t="n">
        <x:f>AB1788*INDEX('07 Mode Capacity'!$P$6:$P$17,MATCH("LAND-"&amp;I1788,'07 Mode Capacity'!$C$6:$C$17,0))</x:f>
        <x:v>23.236931148159538</x:v>
      </x:c>
      <x:c r="AM1788" s="18" t="n">
        <x:f>AE1788*INDEX('07 Mode Capacity'!$P$6:$P$17,MATCH("INLAND-"&amp;I1788,'07 Mode Capacity'!$C$6:$C$17,0))</x:f>
        <x:v>0</x:v>
      </x:c>
      <x:c r="AN1788" s="18" t="n">
        <x:f>SUM(AJ1788:AM1788)</x:f>
        <x:v>27.345941021896646</x:v>
      </x:c>
      <x:c r="AO1788" s="17" t="n">
        <x:f>IF(N1788=0,1,AN1788/N1788)</x:f>
        <x:v>0.3376042101468722</x:v>
      </x:c>
      <x:c r="AP1788" s="11" t="str">
        <x:f>IF(AO1788&gt;='01 Controls'!$E$16,"PASS","FAIL")</x:f>
        <x:v>FAIL</x:v>
      </x:c>
      <x:c r="AQ1788" s="11" t="str">
        <x:v>UNQUANTIFIED</x:v>
      </x:c>
      <x:c r="AR1788" s="11" t="str">
        <x:v>Position-class planning record; serial item and receiver open</x:v>
      </x:c>
      <x:c r="AS1788" s="26"/>
      <x:c r="AT1788" s="26"/>
    </x:row>
    <x:row r="1789">
      <x:c r="C1789" s="11" t="str">
        <x:v>M1-CM-RDC-ISO-18</x:v>
      </x:c>
      <x:c r="D1789" s="11" t="str">
        <x:v>M1</x:v>
      </x:c>
      <x:c r="E1789" s="11" t="str">
        <x:v>Western fire and heat</x:v>
      </x:c>
      <x:c r="F1789" s="11" t="str">
        <x:v>CM-RDC</x:v>
      </x:c>
      <x:c r="G1789" s="11" t="str">
        <x:v>Return and durable-continuity group</x:v>
      </x:c>
      <x:c r="H1789" s="11" t="str">
        <x:v>ISO-18</x:v>
      </x:c>
      <x:c r="I1789" s="19" t="n">
        <x:v>48</x:v>
      </x:c>
      <x:c r="J1789" s="21" t="n">
        <x:v>3</x:v>
      </x:c>
      <x:c r="K1789" s="18" t="n">
        <x:f>'05 Cargo Register'!K445</x:f>
        <x:v>67.5</x:v>
      </x:c>
      <x:c r="L1789" s="18" t="n">
        <x:f>'05 Cargo Register'!N445</x:f>
        <x:v>5</x:v>
      </x:c>
      <x:c r="M1789" s="18" t="n">
        <x:f>'05 Cargo Register'!O445</x:f>
        <x:v>132</x:v>
      </x:c>
      <x:c r="N1789" s="18" t="n">
        <x:f>J1789*K1789</x:f>
        <x:v>202.5</x:v>
      </x:c>
      <x:c r="O1789" s="18" t="n">
        <x:f>J1789*L1789</x:f>
        <x:v>15</x:v>
      </x:c>
      <x:c r="P1789" s="18" t="n">
        <x:f>J1789*M1789</x:f>
        <x:v>396</x:v>
      </x:c>
      <x:c r="Q1789" s="22" t="n">
        <x:f>'01 Controls'!$E$25*'02 Cargo Classes'!$M$7</x:f>
        <x:v>0.020000000000000004</x:v>
      </x:c>
      <x:c r="R1789" s="22" t="n">
        <x:f>'01 Controls'!$F$25*'02 Cargo Classes'!$N$7</x:f>
        <x:v>0</x:v>
      </x:c>
      <x:c r="S1789" s="22" t="n">
        <x:f>'01 Controls'!$G$25*'02 Cargo Classes'!$O$7</x:f>
        <x:v>1.08</x:v>
      </x:c>
      <x:c r="T1789" s="22" t="n">
        <x:f>'01 Controls'!$H$25*'02 Cargo Classes'!$P$7</x:f>
        <x:v>0</x:v>
      </x:c>
      <x:c r="U1789" s="22" t="n">
        <x:f>SUM(Q1789:T1789)</x:f>
        <x:v>1.1</x:v>
      </x:c>
      <x:c r="V1789" s="18" t="n">
        <x:f>IF(U1789=0,0,N1789*Q1789/U1789)</x:f>
        <x:v>3.681818181818182</x:v>
      </x:c>
      <x:c r="W1789" s="18" t="n">
        <x:f>IF(U1789=0,0,P1789*Q1789/U1789)</x:f>
        <x:v>7.200000000000001</x:v>
      </x:c>
      <x:c r="X1789" s="18" t="n">
        <x:f>MAX(V1789,W1789*'01 Controls'!$E$12)</x:f>
        <x:v>3.681818181818182</x:v>
      </x:c>
      <x:c r="Y1789" s="18" t="n">
        <x:f>IF(U1789=0,0,N1789*R1789/U1789)</x:f>
        <x:v>0</x:v>
      </x:c>
      <x:c r="Z1789" s="18" t="n">
        <x:f>IF(U1789=0,0,P1789*R1789/U1789)</x:f>
        <x:v>0</x:v>
      </x:c>
      <x:c r="AA1789" s="18" t="n">
        <x:f>MAX(Y1789,Z1789*'01 Controls'!$E$13)</x:f>
        <x:v>0</x:v>
      </x:c>
      <x:c r="AB1789" s="18" t="n">
        <x:f>IF(U1789=0,0,N1789*S1789/U1789)</x:f>
        <x:v>198.8181818181818</x:v>
      </x:c>
      <x:c r="AC1789" s="18" t="n">
        <x:f>IF(U1789=0,0,P1789*S1789/U1789)</x:f>
        <x:v>388.79999999999995</x:v>
      </x:c>
      <x:c r="AD1789" s="18" t="n">
        <x:f>MAX(AB1789,AC1789*'01 Controls'!$E$14)</x:f>
        <x:v>198.8181818181818</x:v>
      </x:c>
      <x:c r="AE1789" s="18" t="n">
        <x:f>IF(U1789=0,0,N1789*T1789/U1789)</x:f>
        <x:v>0</x:v>
      </x:c>
      <x:c r="AF1789" s="18" t="n">
        <x:f>IF(U1789=0,0,P1789*T1789/U1789)</x:f>
        <x:v>0</x:v>
      </x:c>
      <x:c r="AG1789" s="18" t="n">
        <x:f>MAX(AE1789,AF1789*'01 Controls'!$E$15)</x:f>
        <x:v>0</x:v>
      </x:c>
      <x:c r="AH1789" s="18" t="n">
        <x:f>SUM(V1789,Y1789,AB1789,AE1789)</x:f>
        <x:v>202.5</x:v>
      </x:c>
      <x:c r="AI1789" s="18" t="n">
        <x:f>N1789-AH1789</x:f>
        <x:v>0</x:v>
      </x:c>
      <x:c r="AJ1789" s="18" t="n">
        <x:f>V1789*INDEX('07 Mode Capacity'!$P$6:$P$17,MATCH("AIR-"&amp;I1789,'07 Mode Capacity'!$C$6:$C$17,0))</x:f>
        <x:v>1.0321449237014866</x:v>
      </x:c>
      <x:c r="AK1789" s="18" t="n">
        <x:f>Y1789*INDEX('07 Mode Capacity'!$P$6:$P$17,MATCH("OCEAN-"&amp;I1789,'07 Mode Capacity'!$C$6:$C$17,0))</x:f>
        <x:v>0</x:v>
      </x:c>
      <x:c r="AL1789" s="18" t="n">
        <x:f>AB1789*INDEX('07 Mode Capacity'!$P$6:$P$17,MATCH("LAND-"&amp;I1789,'07 Mode Capacity'!$C$6:$C$17,0))</x:f>
        <x:v>24.265335511664954</x:v>
      </x:c>
      <x:c r="AM1789" s="18" t="n">
        <x:f>AE1789*INDEX('07 Mode Capacity'!$P$6:$P$17,MATCH("INLAND-"&amp;I1789,'07 Mode Capacity'!$C$6:$C$17,0))</x:f>
        <x:v>0</x:v>
      </x:c>
      <x:c r="AN1789" s="18" t="n">
        <x:f>SUM(AJ1789:AM1789)</x:f>
        <x:v>25.29748043536644</x:v>
      </x:c>
      <x:c r="AO1789" s="17" t="n">
        <x:f>IF(N1789=0,1,AN1789/N1789)</x:f>
        <x:v>0.12492582931045157</x:v>
      </x:c>
      <x:c r="AP1789" s="11" t="str">
        <x:f>IF(AO1789&gt;='01 Controls'!$E$16,"PASS","FAIL")</x:f>
        <x:v>FAIL</x:v>
      </x:c>
      <x:c r="AQ1789" s="11" t="str">
        <x:v>UNQUANTIFIED</x:v>
      </x:c>
      <x:c r="AR1789" s="11" t="str">
        <x:v>Position-class planning record; serial item and receiver open</x:v>
      </x:c>
      <x:c r="AS1789" s="26"/>
      <x:c r="AT1789" s="26"/>
    </x:row>
    <x:row r="1790">
      <x:c r="C1790" s="11" t="str">
        <x:v>M1-CM-RDC-COL-12</x:v>
      </x:c>
      <x:c r="D1790" s="11" t="str">
        <x:v>M1</x:v>
      </x:c>
      <x:c r="E1790" s="11" t="str">
        <x:v>Western fire and heat</x:v>
      </x:c>
      <x:c r="F1790" s="11" t="str">
        <x:v>CM-RDC</x:v>
      </x:c>
      <x:c r="G1790" s="11" t="str">
        <x:v>Return and durable-continuity group</x:v>
      </x:c>
      <x:c r="H1790" s="11" t="str">
        <x:v>COL-12</x:v>
      </x:c>
      <x:c r="I1790" s="19" t="n">
        <x:v>24</x:v>
      </x:c>
      <x:c r="J1790" s="21" t="n">
        <x:v>3</x:v>
      </x:c>
      <x:c r="K1790" s="18" t="n">
        <x:f>'05 Cargo Register'!K446</x:f>
        <x:v>27</x:v>
      </x:c>
      <x:c r="L1790" s="18" t="n">
        <x:f>'05 Cargo Register'!N446</x:f>
        <x:v>3</x:v>
      </x:c>
      <x:c r="M1790" s="18" t="n">
        <x:f>'05 Cargo Register'!O446</x:f>
        <x:v>79.2</x:v>
      </x:c>
      <x:c r="N1790" s="18" t="n">
        <x:f>J1790*K1790</x:f>
        <x:v>81</x:v>
      </x:c>
      <x:c r="O1790" s="18" t="n">
        <x:f>J1790*L1790</x:f>
        <x:v>9</x:v>
      </x:c>
      <x:c r="P1790" s="18" t="n">
        <x:f>J1790*M1790</x:f>
        <x:v>237.60000000000002</x:v>
      </x:c>
      <x:c r="Q1790" s="22" t="n">
        <x:f>'01 Controls'!$E$25*'02 Cargo Classes'!$M$8</x:f>
        <x:v>0.2</x:v>
      </x:c>
      <x:c r="R1790" s="22" t="n">
        <x:f>'01 Controls'!$F$25*'02 Cargo Classes'!$N$8</x:f>
        <x:v>0</x:v>
      </x:c>
      <x:c r="S1790" s="22" t="n">
        <x:f>'01 Controls'!$G$25*'02 Cargo Classes'!$O$8</x:f>
        <x:v>1.08</x:v>
      </x:c>
      <x:c r="T1790" s="22" t="n">
        <x:f>'01 Controls'!$H$25*'02 Cargo Classes'!$P$8</x:f>
        <x:v>0</x:v>
      </x:c>
      <x:c r="U1790" s="22" t="n">
        <x:f>SUM(Q1790:T1790)</x:f>
        <x:v>1.28</x:v>
      </x:c>
      <x:c r="V1790" s="18" t="n">
        <x:f>IF(U1790=0,0,N1790*Q1790/U1790)</x:f>
        <x:v>12.65625</x:v>
      </x:c>
      <x:c r="W1790" s="18" t="n">
        <x:f>IF(U1790=0,0,P1790*Q1790/U1790)</x:f>
        <x:v>37.12500000000001</x:v>
      </x:c>
      <x:c r="X1790" s="18" t="n">
        <x:f>MAX(V1790,W1790*'01 Controls'!$E$12)</x:f>
        <x:v>12.65625</x:v>
      </x:c>
      <x:c r="Y1790" s="18" t="n">
        <x:f>IF(U1790=0,0,N1790*R1790/U1790)</x:f>
        <x:v>0</x:v>
      </x:c>
      <x:c r="Z1790" s="18" t="n">
        <x:f>IF(U1790=0,0,P1790*R1790/U1790)</x:f>
        <x:v>0</x:v>
      </x:c>
      <x:c r="AA1790" s="18" t="n">
        <x:f>MAX(Y1790,Z1790*'01 Controls'!$E$13)</x:f>
        <x:v>0</x:v>
      </x:c>
      <x:c r="AB1790" s="18" t="n">
        <x:f>IF(U1790=0,0,N1790*S1790/U1790)</x:f>
        <x:v>68.34375</x:v>
      </x:c>
      <x:c r="AC1790" s="18" t="n">
        <x:f>IF(U1790=0,0,P1790*S1790/U1790)</x:f>
        <x:v>200.47500000000005</x:v>
      </x:c>
      <x:c r="AD1790" s="18" t="n">
        <x:f>MAX(AB1790,AC1790*'01 Controls'!$E$14)</x:f>
        <x:v>68.34375</x:v>
      </x:c>
      <x:c r="AE1790" s="18" t="n">
        <x:f>IF(U1790=0,0,N1790*T1790/U1790)</x:f>
        <x:v>0</x:v>
      </x:c>
      <x:c r="AF1790" s="18" t="n">
        <x:f>IF(U1790=0,0,P1790*T1790/U1790)</x:f>
        <x:v>0</x:v>
      </x:c>
      <x:c r="AG1790" s="18" t="n">
        <x:f>MAX(AE1790,AF1790*'01 Controls'!$E$15)</x:f>
        <x:v>0</x:v>
      </x:c>
      <x:c r="AH1790" s="18" t="n">
        <x:f>SUM(V1790,Y1790,AB1790,AE1790)</x:f>
        <x:v>81</x:v>
      </x:c>
      <x:c r="AI1790" s="18" t="n">
        <x:f>N1790-AH1790</x:f>
        <x:v>0</x:v>
      </x:c>
      <x:c r="AJ1790" s="18" t="n">
        <x:f>V1790*INDEX('07 Mode Capacity'!$P$6:$P$17,MATCH("AIR-"&amp;I1790,'07 Mode Capacity'!$C$6:$C$17,0))</x:f>
        <x:v>2.568131171085692</x:v>
      </x:c>
      <x:c r="AK1790" s="18" t="n">
        <x:f>Y1790*INDEX('07 Mode Capacity'!$P$6:$P$17,MATCH("OCEAN-"&amp;I1790,'07 Mode Capacity'!$C$6:$C$17,0))</x:f>
        <x:v>0</x:v>
      </x:c>
      <x:c r="AL1790" s="18" t="n">
        <x:f>AB1790*INDEX('07 Mode Capacity'!$P$6:$P$17,MATCH("LAND-"&amp;I1790,'07 Mode Capacity'!$C$6:$C$17,0))</x:f>
        <x:v>26.141547541679483</x:v>
      </x:c>
      <x:c r="AM1790" s="18" t="n">
        <x:f>AE1790*INDEX('07 Mode Capacity'!$P$6:$P$17,MATCH("INLAND-"&amp;I1790,'07 Mode Capacity'!$C$6:$C$17,0))</x:f>
        <x:v>0</x:v>
      </x:c>
      <x:c r="AN1790" s="18" t="n">
        <x:f>SUM(AJ1790:AM1790)</x:f>
        <x:v>28.709678712765175</x:v>
      </x:c>
      <x:c r="AO1790" s="17" t="n">
        <x:f>IF(N1790=0,1,AN1790/N1790)</x:f>
        <x:v>0.35444047793537253</x:v>
      </x:c>
      <x:c r="AP1790" s="11" t="str">
        <x:f>IF(AO1790&gt;='01 Controls'!$E$16,"PASS","FAIL")</x:f>
        <x:v>FAIL</x:v>
      </x:c>
      <x:c r="AQ1790" s="11" t="str">
        <x:v>UNQUANTIFIED</x:v>
      </x:c>
      <x:c r="AR1790" s="11" t="str">
        <x:v>Position-class planning record; serial item and receiver open</x:v>
      </x:c>
      <x:c r="AS1790" s="26"/>
      <x:c r="AT1790" s="26"/>
    </x:row>
    <x:row r="1791">
      <x:c r="C1791" s="11" t="str">
        <x:v>M1-CM-RDC-BAT-22</x:v>
      </x:c>
      <x:c r="D1791" s="11" t="str">
        <x:v>M1</x:v>
      </x:c>
      <x:c r="E1791" s="11" t="str">
        <x:v>Western fire and heat</x:v>
      </x:c>
      <x:c r="F1791" s="11" t="str">
        <x:v>CM-RDC</x:v>
      </x:c>
      <x:c r="G1791" s="11" t="str">
        <x:v>Return and durable-continuity group</x:v>
      </x:c>
      <x:c r="H1791" s="11" t="str">
        <x:v>BAT-22</x:v>
      </x:c>
      <x:c r="I1791" s="19" t="n">
        <x:v>48</x:v>
      </x:c>
      <x:c r="J1791" s="21" t="n">
        <x:v>3</x:v>
      </x:c>
      <x:c r="K1791" s="18" t="n">
        <x:f>'05 Cargo Register'!K447</x:f>
        <x:v>33.75</x:v>
      </x:c>
      <x:c r="L1791" s="18" t="n">
        <x:f>'05 Cargo Register'!N447</x:f>
        <x:v>2</x:v>
      </x:c>
      <x:c r="M1791" s="18" t="n">
        <x:f>'05 Cargo Register'!O447</x:f>
        <x:v>52.800000000000004</x:v>
      </x:c>
      <x:c r="N1791" s="18" t="n">
        <x:f>J1791*K1791</x:f>
        <x:v>101.25</x:v>
      </x:c>
      <x:c r="O1791" s="18" t="n">
        <x:f>J1791*L1791</x:f>
        <x:v>6</x:v>
      </x:c>
      <x:c r="P1791" s="18" t="n">
        <x:f>J1791*M1791</x:f>
        <x:v>158.4</x:v>
      </x:c>
      <x:c r="Q1791" s="22" t="n">
        <x:f>'01 Controls'!$E$25*'02 Cargo Classes'!$M$9</x:f>
        <x:v>0</x:v>
      </x:c>
      <x:c r="R1791" s="22" t="n">
        <x:f>'01 Controls'!$F$25*'02 Cargo Classes'!$N$9</x:f>
        <x:v>0</x:v>
      </x:c>
      <x:c r="S1791" s="22" t="n">
        <x:f>'01 Controls'!$G$25*'02 Cargo Classes'!$O$9</x:f>
        <x:v>0.9</x:v>
      </x:c>
      <x:c r="T1791" s="22" t="n">
        <x:f>'01 Controls'!$H$25*'02 Cargo Classes'!$P$9</x:f>
        <x:v>0</x:v>
      </x:c>
      <x:c r="U1791" s="22" t="n">
        <x:f>SUM(Q1791:T1791)</x:f>
        <x:v>0.9</x:v>
      </x:c>
      <x:c r="V1791" s="18" t="n">
        <x:f>IF(U1791=0,0,N1791*Q1791/U1791)</x:f>
        <x:v>0</x:v>
      </x:c>
      <x:c r="W1791" s="18" t="n">
        <x:f>IF(U1791=0,0,P1791*Q1791/U1791)</x:f>
        <x:v>0</x:v>
      </x:c>
      <x:c r="X1791" s="18" t="n">
        <x:f>MAX(V1791,W1791*'01 Controls'!$E$12)</x:f>
        <x:v>0</x:v>
      </x:c>
      <x:c r="Y1791" s="18" t="n">
        <x:f>IF(U1791=0,0,N1791*R1791/U1791)</x:f>
        <x:v>0</x:v>
      </x:c>
      <x:c r="Z1791" s="18" t="n">
        <x:f>IF(U1791=0,0,P1791*R1791/U1791)</x:f>
        <x:v>0</x:v>
      </x:c>
      <x:c r="AA1791" s="18" t="n">
        <x:f>MAX(Y1791,Z1791*'01 Controls'!$E$13)</x:f>
        <x:v>0</x:v>
      </x:c>
      <x:c r="AB1791" s="18" t="n">
        <x:f>IF(U1791=0,0,N1791*S1791/U1791)</x:f>
        <x:v>101.25</x:v>
      </x:c>
      <x:c r="AC1791" s="18" t="n">
        <x:f>IF(U1791=0,0,P1791*S1791/U1791)</x:f>
        <x:v>158.4</x:v>
      </x:c>
      <x:c r="AD1791" s="18" t="n">
        <x:f>MAX(AB1791,AC1791*'01 Controls'!$E$14)</x:f>
        <x:v>101.25</x:v>
      </x:c>
      <x:c r="AE1791" s="18" t="n">
        <x:f>IF(U1791=0,0,N1791*T1791/U1791)</x:f>
        <x:v>0</x:v>
      </x:c>
      <x:c r="AF1791" s="18" t="n">
        <x:f>IF(U1791=0,0,P1791*T1791/U1791)</x:f>
        <x:v>0</x:v>
      </x:c>
      <x:c r="AG1791" s="18" t="n">
        <x:f>MAX(AE1791,AF1791*'01 Controls'!$E$15)</x:f>
        <x:v>0</x:v>
      </x:c>
      <x:c r="AH1791" s="18" t="n">
        <x:f>SUM(V1791,Y1791,AB1791,AE1791)</x:f>
        <x:v>101.25</x:v>
      </x:c>
      <x:c r="AI1791" s="18" t="n">
        <x:f>N1791-AH1791</x:f>
        <x:v>0</x:v>
      </x:c>
      <x:c r="AJ1791" s="18" t="n">
        <x:f>V1791*INDEX('07 Mode Capacity'!$P$6:$P$17,MATCH("AIR-"&amp;I1791,'07 Mode Capacity'!$C$6:$C$17,0))</x:f>
        <x:v>0</x:v>
      </x:c>
      <x:c r="AK1791" s="18" t="n">
        <x:f>Y1791*INDEX('07 Mode Capacity'!$P$6:$P$17,MATCH("OCEAN-"&amp;I1791,'07 Mode Capacity'!$C$6:$C$17,0))</x:f>
        <x:v>0</x:v>
      </x:c>
      <x:c r="AL1791" s="18" t="n">
        <x:f>AB1791*INDEX('07 Mode Capacity'!$P$6:$P$17,MATCH("LAND-"&amp;I1791,'07 Mode Capacity'!$C$6:$C$17,0))</x:f>
        <x:v>12.357346788347893</x:v>
      </x:c>
      <x:c r="AM1791" s="18" t="n">
        <x:f>AE1791*INDEX('07 Mode Capacity'!$P$6:$P$17,MATCH("INLAND-"&amp;I1791,'07 Mode Capacity'!$C$6:$C$17,0))</x:f>
        <x:v>0</x:v>
      </x:c>
      <x:c r="AN1791" s="18" t="n">
        <x:f>SUM(AJ1791:AM1791)</x:f>
        <x:v>12.357346788347893</x:v>
      </x:c>
      <x:c r="AO1791" s="17" t="n">
        <x:f>IF(N1791=0,1,AN1791/N1791)</x:f>
        <x:v>0.12204786951454709</x:v>
      </x:c>
      <x:c r="AP1791" s="11" t="str">
        <x:f>IF(AO1791&gt;='01 Controls'!$E$16,"PASS","FAIL")</x:f>
        <x:v>FAIL</x:v>
      </x:c>
      <x:c r="AQ1791" s="11" t="str">
        <x:v>UNQUANTIFIED</x:v>
      </x:c>
      <x:c r="AR1791" s="11" t="str">
        <x:v>Position-class planning record; serial item and receiver open</x:v>
      </x:c>
      <x:c r="AS1791" s="26"/>
      <x:c r="AT1791" s="26"/>
    </x:row>
    <x:row r="1792">
      <x:c r="C1792" s="11" t="str">
        <x:v>M1-CM-RDC-TNK-20</x:v>
      </x:c>
      <x:c r="D1792" s="11" t="str">
        <x:v>M1</x:v>
      </x:c>
      <x:c r="E1792" s="11" t="str">
        <x:v>Western fire and heat</x:v>
      </x:c>
      <x:c r="F1792" s="11" t="str">
        <x:v>CM-RDC</x:v>
      </x:c>
      <x:c r="G1792" s="11" t="str">
        <x:v>Return and durable-continuity group</x:v>
      </x:c>
      <x:c r="H1792" s="11" t="str">
        <x:v>TNK-20</x:v>
      </x:c>
      <x:c r="I1792" s="19" t="n">
        <x:v>48</x:v>
      </x:c>
      <x:c r="J1792" s="21" t="n">
        <x:v>3</x:v>
      </x:c>
      <x:c r="K1792" s="18" t="n">
        <x:f>'05 Cargo Register'!K448</x:f>
        <x:v>33.75</x:v>
      </x:c>
      <x:c r="L1792" s="18" t="n">
        <x:f>'05 Cargo Register'!N448</x:f>
        <x:v>2</x:v>
      </x:c>
      <x:c r="M1792" s="18" t="n">
        <x:f>'05 Cargo Register'!O448</x:f>
        <x:v>42.5</x:v>
      </x:c>
      <x:c r="N1792" s="18" t="n">
        <x:f>J1792*K1792</x:f>
        <x:v>101.25</x:v>
      </x:c>
      <x:c r="O1792" s="18" t="n">
        <x:f>J1792*L1792</x:f>
        <x:v>6</x:v>
      </x:c>
      <x:c r="P1792" s="18" t="n">
        <x:f>J1792*M1792</x:f>
        <x:v>127.5</x:v>
      </x:c>
      <x:c r="Q1792" s="22" t="n">
        <x:f>'01 Controls'!$E$25*'02 Cargo Classes'!$M$10</x:f>
        <x:v>0</x:v>
      </x:c>
      <x:c r="R1792" s="22" t="n">
        <x:f>'01 Controls'!$F$25*'02 Cargo Classes'!$N$10</x:f>
        <x:v>0</x:v>
      </x:c>
      <x:c r="S1792" s="22" t="n">
        <x:f>'01 Controls'!$G$25*'02 Cargo Classes'!$O$10</x:f>
        <x:v>0.9</x:v>
      </x:c>
      <x:c r="T1792" s="22" t="n">
        <x:f>'01 Controls'!$H$25*'02 Cargo Classes'!$P$10</x:f>
        <x:v>0</x:v>
      </x:c>
      <x:c r="U1792" s="22" t="n">
        <x:f>SUM(Q1792:T1792)</x:f>
        <x:v>0.9</x:v>
      </x:c>
      <x:c r="V1792" s="18" t="n">
        <x:f>IF(U1792=0,0,N1792*Q1792/U1792)</x:f>
        <x:v>0</x:v>
      </x:c>
      <x:c r="W1792" s="18" t="n">
        <x:f>IF(U1792=0,0,P1792*Q1792/U1792)</x:f>
        <x:v>0</x:v>
      </x:c>
      <x:c r="X1792" s="18" t="n">
        <x:f>MAX(V1792,W1792*'01 Controls'!$E$12)</x:f>
        <x:v>0</x:v>
      </x:c>
      <x:c r="Y1792" s="18" t="n">
        <x:f>IF(U1792=0,0,N1792*R1792/U1792)</x:f>
        <x:v>0</x:v>
      </x:c>
      <x:c r="Z1792" s="18" t="n">
        <x:f>IF(U1792=0,0,P1792*R1792/U1792)</x:f>
        <x:v>0</x:v>
      </x:c>
      <x:c r="AA1792" s="18" t="n">
        <x:f>MAX(Y1792,Z1792*'01 Controls'!$E$13)</x:f>
        <x:v>0</x:v>
      </x:c>
      <x:c r="AB1792" s="18" t="n">
        <x:f>IF(U1792=0,0,N1792*S1792/U1792)</x:f>
        <x:v>101.25</x:v>
      </x:c>
      <x:c r="AC1792" s="18" t="n">
        <x:f>IF(U1792=0,0,P1792*S1792/U1792)</x:f>
        <x:v>127.5</x:v>
      </x:c>
      <x:c r="AD1792" s="18" t="n">
        <x:f>MAX(AB1792,AC1792*'01 Controls'!$E$14)</x:f>
        <x:v>101.25</x:v>
      </x:c>
      <x:c r="AE1792" s="18" t="n">
        <x:f>IF(U1792=0,0,N1792*T1792/U1792)</x:f>
        <x:v>0</x:v>
      </x:c>
      <x:c r="AF1792" s="18" t="n">
        <x:f>IF(U1792=0,0,P1792*T1792/U1792)</x:f>
        <x:v>0</x:v>
      </x:c>
      <x:c r="AG1792" s="18" t="n">
        <x:f>MAX(AE1792,AF1792*'01 Controls'!$E$15)</x:f>
        <x:v>0</x:v>
      </x:c>
      <x:c r="AH1792" s="18" t="n">
        <x:f>SUM(V1792,Y1792,AB1792,AE1792)</x:f>
        <x:v>101.25</x:v>
      </x:c>
      <x:c r="AI1792" s="18" t="n">
        <x:f>N1792-AH1792</x:f>
        <x:v>0</x:v>
      </x:c>
      <x:c r="AJ1792" s="18" t="n">
        <x:f>V1792*INDEX('07 Mode Capacity'!$P$6:$P$17,MATCH("AIR-"&amp;I1792,'07 Mode Capacity'!$C$6:$C$17,0))</x:f>
        <x:v>0</x:v>
      </x:c>
      <x:c r="AK1792" s="18" t="n">
        <x:f>Y1792*INDEX('07 Mode Capacity'!$P$6:$P$17,MATCH("OCEAN-"&amp;I1792,'07 Mode Capacity'!$C$6:$C$17,0))</x:f>
        <x:v>0</x:v>
      </x:c>
      <x:c r="AL1792" s="18" t="n">
        <x:f>AB1792*INDEX('07 Mode Capacity'!$P$6:$P$17,MATCH("LAND-"&amp;I1792,'07 Mode Capacity'!$C$6:$C$17,0))</x:f>
        <x:v>12.357346788347893</x:v>
      </x:c>
      <x:c r="AM1792" s="18" t="n">
        <x:f>AE1792*INDEX('07 Mode Capacity'!$P$6:$P$17,MATCH("INLAND-"&amp;I1792,'07 Mode Capacity'!$C$6:$C$17,0))</x:f>
        <x:v>0</x:v>
      </x:c>
      <x:c r="AN1792" s="18" t="n">
        <x:f>SUM(AJ1792:AM1792)</x:f>
        <x:v>12.357346788347893</x:v>
      </x:c>
      <x:c r="AO1792" s="17" t="n">
        <x:f>IF(N1792=0,1,AN1792/N1792)</x:f>
        <x:v>0.12204786951454709</x:v>
      </x:c>
      <x:c r="AP1792" s="11" t="str">
        <x:f>IF(AO1792&gt;='01 Controls'!$E$16,"PASS","FAIL")</x:f>
        <x:v>FAIL</x:v>
      </x:c>
      <x:c r="AQ1792" s="11" t="str">
        <x:v>UNQUANTIFIED</x:v>
      </x:c>
      <x:c r="AR1792" s="11" t="str">
        <x:v>Position-class planning record; serial item and receiver open</x:v>
      </x:c>
      <x:c r="AS1792" s="26"/>
      <x:c r="AT1792" s="26"/>
    </x:row>
    <x:row r="1793">
      <x:c r="C1793" s="11" t="str">
        <x:v>M1-CM-RDC-FLR-24</x:v>
      </x:c>
      <x:c r="D1793" s="11" t="str">
        <x:v>M1</x:v>
      </x:c>
      <x:c r="E1793" s="11" t="str">
        <x:v>Western fire and heat</x:v>
      </x:c>
      <x:c r="F1793" s="11" t="str">
        <x:v>CM-RDC</x:v>
      </x:c>
      <x:c r="G1793" s="11" t="str">
        <x:v>Return and durable-continuity group</x:v>
      </x:c>
      <x:c r="H1793" s="11" t="str">
        <x:v>FLR-24</x:v>
      </x:c>
      <x:c r="I1793" s="19" t="n">
        <x:v>48</x:v>
      </x:c>
      <x:c r="J1793" s="21" t="n">
        <x:v>3</x:v>
      </x:c>
      <x:c r="K1793" s="18" t="n">
        <x:f>'05 Cargo Register'!K449</x:f>
        <x:v>54</x:v>
      </x:c>
      <x:c r="L1793" s="18" t="n">
        <x:f>'05 Cargo Register'!N449</x:f>
        <x:v>3</x:v>
      </x:c>
      <x:c r="M1793" s="18" t="n">
        <x:f>'05 Cargo Register'!O449</x:f>
        <x:v>96</x:v>
      </x:c>
      <x:c r="N1793" s="18" t="n">
        <x:f>J1793*K1793</x:f>
        <x:v>162</x:v>
      </x:c>
      <x:c r="O1793" s="18" t="n">
        <x:f>J1793*L1793</x:f>
        <x:v>9</x:v>
      </x:c>
      <x:c r="P1793" s="18" t="n">
        <x:f>J1793*M1793</x:f>
        <x:v>288</x:v>
      </x:c>
      <x:c r="Q1793" s="22" t="n">
        <x:f>'01 Controls'!$E$25*'02 Cargo Classes'!$M$11</x:f>
        <x:v>0</x:v>
      </x:c>
      <x:c r="R1793" s="22" t="n">
        <x:f>'01 Controls'!$F$25*'02 Cargo Classes'!$N$11</x:f>
        <x:v>0</x:v>
      </x:c>
      <x:c r="S1793" s="22" t="n">
        <x:f>'01 Controls'!$G$25*'02 Cargo Classes'!$O$11</x:f>
        <x:v>0.9</x:v>
      </x:c>
      <x:c r="T1793" s="22" t="n">
        <x:f>'01 Controls'!$H$25*'02 Cargo Classes'!$P$11</x:f>
        <x:v>0</x:v>
      </x:c>
      <x:c r="U1793" s="22" t="n">
        <x:f>SUM(Q1793:T1793)</x:f>
        <x:v>0.9</x:v>
      </x:c>
      <x:c r="V1793" s="18" t="n">
        <x:f>IF(U1793=0,0,N1793*Q1793/U1793)</x:f>
        <x:v>0</x:v>
      </x:c>
      <x:c r="W1793" s="18" t="n">
        <x:f>IF(U1793=0,0,P1793*Q1793/U1793)</x:f>
        <x:v>0</x:v>
      </x:c>
      <x:c r="X1793" s="18" t="n">
        <x:f>MAX(V1793,W1793*'01 Controls'!$E$12)</x:f>
        <x:v>0</x:v>
      </x:c>
      <x:c r="Y1793" s="18" t="n">
        <x:f>IF(U1793=0,0,N1793*R1793/U1793)</x:f>
        <x:v>0</x:v>
      </x:c>
      <x:c r="Z1793" s="18" t="n">
        <x:f>IF(U1793=0,0,P1793*R1793/U1793)</x:f>
        <x:v>0</x:v>
      </x:c>
      <x:c r="AA1793" s="18" t="n">
        <x:f>MAX(Y1793,Z1793*'01 Controls'!$E$13)</x:f>
        <x:v>0</x:v>
      </x:c>
      <x:c r="AB1793" s="18" t="n">
        <x:f>IF(U1793=0,0,N1793*S1793/U1793)</x:f>
        <x:v>162</x:v>
      </x:c>
      <x:c r="AC1793" s="18" t="n">
        <x:f>IF(U1793=0,0,P1793*S1793/U1793)</x:f>
        <x:v>288</x:v>
      </x:c>
      <x:c r="AD1793" s="18" t="n">
        <x:f>MAX(AB1793,AC1793*'01 Controls'!$E$14)</x:f>
        <x:v>162</x:v>
      </x:c>
      <x:c r="AE1793" s="18" t="n">
        <x:f>IF(U1793=0,0,N1793*T1793/U1793)</x:f>
        <x:v>0</x:v>
      </x:c>
      <x:c r="AF1793" s="18" t="n">
        <x:f>IF(U1793=0,0,P1793*T1793/U1793)</x:f>
        <x:v>0</x:v>
      </x:c>
      <x:c r="AG1793" s="18" t="n">
        <x:f>MAX(AE1793,AF1793*'01 Controls'!$E$15)</x:f>
        <x:v>0</x:v>
      </x:c>
      <x:c r="AH1793" s="18" t="n">
        <x:f>SUM(V1793,Y1793,AB1793,AE1793)</x:f>
        <x:v>162</x:v>
      </x:c>
      <x:c r="AI1793" s="18" t="n">
        <x:f>N1793-AH1793</x:f>
        <x:v>0</x:v>
      </x:c>
      <x:c r="AJ1793" s="18" t="n">
        <x:f>V1793*INDEX('07 Mode Capacity'!$P$6:$P$17,MATCH("AIR-"&amp;I1793,'07 Mode Capacity'!$C$6:$C$17,0))</x:f>
        <x:v>0</x:v>
      </x:c>
      <x:c r="AK1793" s="18" t="n">
        <x:f>Y1793*INDEX('07 Mode Capacity'!$P$6:$P$17,MATCH("OCEAN-"&amp;I1793,'07 Mode Capacity'!$C$6:$C$17,0))</x:f>
        <x:v>0</x:v>
      </x:c>
      <x:c r="AL1793" s="18" t="n">
        <x:f>AB1793*INDEX('07 Mode Capacity'!$P$6:$P$17,MATCH("LAND-"&amp;I1793,'07 Mode Capacity'!$C$6:$C$17,0))</x:f>
        <x:v>19.77175486135663</x:v>
      </x:c>
      <x:c r="AM1793" s="18" t="n">
        <x:f>AE1793*INDEX('07 Mode Capacity'!$P$6:$P$17,MATCH("INLAND-"&amp;I1793,'07 Mode Capacity'!$C$6:$C$17,0))</x:f>
        <x:v>0</x:v>
      </x:c>
      <x:c r="AN1793" s="18" t="n">
        <x:f>SUM(AJ1793:AM1793)</x:f>
        <x:v>19.77175486135663</x:v>
      </x:c>
      <x:c r="AO1793" s="17" t="n">
        <x:f>IF(N1793=0,1,AN1793/N1793)</x:f>
        <x:v>0.1220478695145471</x:v>
      </x:c>
      <x:c r="AP1793" s="11" t="str">
        <x:f>IF(AO1793&gt;='01 Controls'!$E$16,"PASS","FAIL")</x:f>
        <x:v>FAIL</x:v>
      </x:c>
      <x:c r="AQ1793" s="11" t="str">
        <x:v>UNQUANTIFIED</x:v>
      </x:c>
      <x:c r="AR1793" s="11" t="str">
        <x:v>Position-class planning record; serial item and receiver open</x:v>
      </x:c>
      <x:c r="AS1793" s="26"/>
      <x:c r="AT1793" s="26"/>
    </x:row>
    <x:row r="1794">
      <x:c r="C1794" s="11" t="str">
        <x:v>M1-CM-RDC-ROL-30</x:v>
      </x:c>
      <x:c r="D1794" s="11" t="str">
        <x:v>M1</x:v>
      </x:c>
      <x:c r="E1794" s="11" t="str">
        <x:v>Western fire and heat</x:v>
      </x:c>
      <x:c r="F1794" s="11" t="str">
        <x:v>CM-RDC</x:v>
      </x:c>
      <x:c r="G1794" s="11" t="str">
        <x:v>Return and durable-continuity group</x:v>
      </x:c>
      <x:c r="H1794" s="11" t="str">
        <x:v>ROL-30</x:v>
      </x:c>
      <x:c r="I1794" s="19" t="n">
        <x:v>48</x:v>
      </x:c>
      <x:c r="J1794" s="21" t="n">
        <x:v>3</x:v>
      </x:c>
      <x:c r="K1794" s="18" t="n">
        <x:f>'05 Cargo Register'!K450</x:f>
        <x:v>243</x:v>
      </x:c>
      <x:c r="L1794" s="18" t="n">
        <x:f>'05 Cargo Register'!N450</x:f>
        <x:v>11</x:v>
      </x:c>
      <x:c r="M1794" s="18" t="n">
        <x:f>'05 Cargo Register'!O450</x:f>
        <x:v>701.25</x:v>
      </x:c>
      <x:c r="N1794" s="18" t="n">
        <x:f>J1794*K1794</x:f>
        <x:v>729</x:v>
      </x:c>
      <x:c r="O1794" s="18" t="n">
        <x:f>J1794*L1794</x:f>
        <x:v>33</x:v>
      </x:c>
      <x:c r="P1794" s="18" t="n">
        <x:f>J1794*M1794</x:f>
        <x:v>2103.75</x:v>
      </x:c>
      <x:c r="Q1794" s="22" t="n">
        <x:f>'01 Controls'!$E$25*'02 Cargo Classes'!$M$12</x:f>
        <x:v>0</x:v>
      </x:c>
      <x:c r="R1794" s="22" t="n">
        <x:f>'01 Controls'!$F$25*'02 Cargo Classes'!$N$12</x:f>
        <x:v>0</x:v>
      </x:c>
      <x:c r="S1794" s="22" t="n">
        <x:f>'01 Controls'!$G$25*'02 Cargo Classes'!$O$12</x:f>
        <x:v>1.35</x:v>
      </x:c>
      <x:c r="T1794" s="22" t="n">
        <x:f>'01 Controls'!$H$25*'02 Cargo Classes'!$P$12</x:f>
        <x:v>0</x:v>
      </x:c>
      <x:c r="U1794" s="22" t="n">
        <x:f>SUM(Q1794:T1794)</x:f>
        <x:v>1.35</x:v>
      </x:c>
      <x:c r="V1794" s="18" t="n">
        <x:f>IF(U1794=0,0,N1794*Q1794/U1794)</x:f>
        <x:v>0</x:v>
      </x:c>
      <x:c r="W1794" s="18" t="n">
        <x:f>IF(U1794=0,0,P1794*Q1794/U1794)</x:f>
        <x:v>0</x:v>
      </x:c>
      <x:c r="X1794" s="18" t="n">
        <x:f>MAX(V1794,W1794*'01 Controls'!$E$12)</x:f>
        <x:v>0</x:v>
      </x:c>
      <x:c r="Y1794" s="18" t="n">
        <x:f>IF(U1794=0,0,N1794*R1794/U1794)</x:f>
        <x:v>0</x:v>
      </x:c>
      <x:c r="Z1794" s="18" t="n">
        <x:f>IF(U1794=0,0,P1794*R1794/U1794)</x:f>
        <x:v>0</x:v>
      </x:c>
      <x:c r="AA1794" s="18" t="n">
        <x:f>MAX(Y1794,Z1794*'01 Controls'!$E$13)</x:f>
        <x:v>0</x:v>
      </x:c>
      <x:c r="AB1794" s="18" t="n">
        <x:f>IF(U1794=0,0,N1794*S1794/U1794)</x:f>
        <x:v>729</x:v>
      </x:c>
      <x:c r="AC1794" s="18" t="n">
        <x:f>IF(U1794=0,0,P1794*S1794/U1794)</x:f>
        <x:v>2103.75</x:v>
      </x:c>
      <x:c r="AD1794" s="18" t="n">
        <x:f>MAX(AB1794,AC1794*'01 Controls'!$E$14)</x:f>
        <x:v>729</x:v>
      </x:c>
      <x:c r="AE1794" s="18" t="n">
        <x:f>IF(U1794=0,0,N1794*T1794/U1794)</x:f>
        <x:v>0</x:v>
      </x:c>
      <x:c r="AF1794" s="18" t="n">
        <x:f>IF(U1794=0,0,P1794*T1794/U1794)</x:f>
        <x:v>0</x:v>
      </x:c>
      <x:c r="AG1794" s="18" t="n">
        <x:f>MAX(AE1794,AF1794*'01 Controls'!$E$15)</x:f>
        <x:v>0</x:v>
      </x:c>
      <x:c r="AH1794" s="18" t="n">
        <x:f>SUM(V1794,Y1794,AB1794,AE1794)</x:f>
        <x:v>729</x:v>
      </x:c>
      <x:c r="AI1794" s="18" t="n">
        <x:f>N1794-AH1794</x:f>
        <x:v>0</x:v>
      </x:c>
      <x:c r="AJ1794" s="18" t="n">
        <x:f>V1794*INDEX('07 Mode Capacity'!$P$6:$P$17,MATCH("AIR-"&amp;I1794,'07 Mode Capacity'!$C$6:$C$17,0))</x:f>
        <x:v>0</x:v>
      </x:c>
      <x:c r="AK1794" s="18" t="n">
        <x:f>Y1794*INDEX('07 Mode Capacity'!$P$6:$P$17,MATCH("OCEAN-"&amp;I1794,'07 Mode Capacity'!$C$6:$C$17,0))</x:f>
        <x:v>0</x:v>
      </x:c>
      <x:c r="AL1794" s="18" t="n">
        <x:f>AB1794*INDEX('07 Mode Capacity'!$P$6:$P$17,MATCH("LAND-"&amp;I1794,'07 Mode Capacity'!$C$6:$C$17,0))</x:f>
        <x:v>88.97289687610484</x:v>
      </x:c>
      <x:c r="AM1794" s="18" t="n">
        <x:f>AE1794*INDEX('07 Mode Capacity'!$P$6:$P$17,MATCH("INLAND-"&amp;I1794,'07 Mode Capacity'!$C$6:$C$17,0))</x:f>
        <x:v>0</x:v>
      </x:c>
      <x:c r="AN1794" s="18" t="n">
        <x:f>SUM(AJ1794:AM1794)</x:f>
        <x:v>88.97289687610484</x:v>
      </x:c>
      <x:c r="AO1794" s="17" t="n">
        <x:f>IF(N1794=0,1,AN1794/N1794)</x:f>
        <x:v>0.1220478695145471</x:v>
      </x:c>
      <x:c r="AP1794" s="11" t="str">
        <x:f>IF(AO1794&gt;='01 Controls'!$E$16,"PASS","FAIL")</x:f>
        <x:v>FAIL</x:v>
      </x:c>
      <x:c r="AQ1794" s="11" t="str">
        <x:v>UNQUANTIFIED</x:v>
      </x:c>
      <x:c r="AR1794" s="11" t="str">
        <x:v>Position-class planning record; serial item and receiver open</x:v>
      </x:c>
      <x:c r="AS1794" s="26"/>
      <x:c r="AT1794" s="26"/>
    </x:row>
    <x:row r="1795">
      <x:c r="C1795" s="11" t="str">
        <x:v>M1-CM-RDC-LIN-18</x:v>
      </x:c>
      <x:c r="D1795" s="11" t="str">
        <x:v>M1</x:v>
      </x:c>
      <x:c r="E1795" s="11" t="str">
        <x:v>Western fire and heat</x:v>
      </x:c>
      <x:c r="F1795" s="11" t="str">
        <x:v>CM-RDC</x:v>
      </x:c>
      <x:c r="G1795" s="11" t="str">
        <x:v>Return and durable-continuity group</x:v>
      </x:c>
      <x:c r="H1795" s="11" t="str">
        <x:v>LIN-18</x:v>
      </x:c>
      <x:c r="I1795" s="19" t="n">
        <x:v>72</x:v>
      </x:c>
      <x:c r="J1795" s="21" t="n">
        <x:v>3</x:v>
      </x:c>
      <x:c r="K1795" s="18" t="n">
        <x:f>'05 Cargo Register'!K451</x:f>
        <x:v>27</x:v>
      </x:c>
      <x:c r="L1795" s="18" t="n">
        <x:f>'05 Cargo Register'!N451</x:f>
        <x:v>2</x:v>
      </x:c>
      <x:c r="M1795" s="18" t="n">
        <x:f>'05 Cargo Register'!O451</x:f>
        <x:v>88</x:v>
      </x:c>
      <x:c r="N1795" s="18" t="n">
        <x:f>J1795*K1795</x:f>
        <x:v>81</x:v>
      </x:c>
      <x:c r="O1795" s="18" t="n">
        <x:f>J1795*L1795</x:f>
        <x:v>6</x:v>
      </x:c>
      <x:c r="P1795" s="18" t="n">
        <x:f>J1795*M1795</x:f>
        <x:v>264</x:v>
      </x:c>
      <x:c r="Q1795" s="22" t="n">
        <x:f>'01 Controls'!$E$25*'02 Cargo Classes'!$M$13</x:f>
        <x:v>0</x:v>
      </x:c>
      <x:c r="R1795" s="22" t="n">
        <x:f>'01 Controls'!$F$25*'02 Cargo Classes'!$N$13</x:f>
        <x:v>0</x:v>
      </x:c>
      <x:c r="S1795" s="22" t="n">
        <x:f>'01 Controls'!$G$25*'02 Cargo Classes'!$O$13</x:f>
        <x:v>0.9</x:v>
      </x:c>
      <x:c r="T1795" s="22" t="n">
        <x:f>'01 Controls'!$H$25*'02 Cargo Classes'!$P$13</x:f>
        <x:v>0</x:v>
      </x:c>
      <x:c r="U1795" s="22" t="n">
        <x:f>SUM(Q1795:T1795)</x:f>
        <x:v>0.9</x:v>
      </x:c>
      <x:c r="V1795" s="18" t="n">
        <x:f>IF(U1795=0,0,N1795*Q1795/U1795)</x:f>
        <x:v>0</x:v>
      </x:c>
      <x:c r="W1795" s="18" t="n">
        <x:f>IF(U1795=0,0,P1795*Q1795/U1795)</x:f>
        <x:v>0</x:v>
      </x:c>
      <x:c r="X1795" s="18" t="n">
        <x:f>MAX(V1795,W1795*'01 Controls'!$E$12)</x:f>
        <x:v>0</x:v>
      </x:c>
      <x:c r="Y1795" s="18" t="n">
        <x:f>IF(U1795=0,0,N1795*R1795/U1795)</x:f>
        <x:v>0</x:v>
      </x:c>
      <x:c r="Z1795" s="18" t="n">
        <x:f>IF(U1795=0,0,P1795*R1795/U1795)</x:f>
        <x:v>0</x:v>
      </x:c>
      <x:c r="AA1795" s="18" t="n">
        <x:f>MAX(Y1795,Z1795*'01 Controls'!$E$13)</x:f>
        <x:v>0</x:v>
      </x:c>
      <x:c r="AB1795" s="18" t="n">
        <x:f>IF(U1795=0,0,N1795*S1795/U1795)</x:f>
        <x:v>81</x:v>
      </x:c>
      <x:c r="AC1795" s="18" t="n">
        <x:f>IF(U1795=0,0,P1795*S1795/U1795)</x:f>
        <x:v>264</x:v>
      </x:c>
      <x:c r="AD1795" s="18" t="n">
        <x:f>MAX(AB1795,AC1795*'01 Controls'!$E$14)</x:f>
        <x:v>81</x:v>
      </x:c>
      <x:c r="AE1795" s="18" t="n">
        <x:f>IF(U1795=0,0,N1795*T1795/U1795)</x:f>
        <x:v>0</x:v>
      </x:c>
      <x:c r="AF1795" s="18" t="n">
        <x:f>IF(U1795=0,0,P1795*T1795/U1795)</x:f>
        <x:v>0</x:v>
      </x:c>
      <x:c r="AG1795" s="18" t="n">
        <x:f>MAX(AE1795,AF1795*'01 Controls'!$E$15)</x:f>
        <x:v>0</x:v>
      </x:c>
      <x:c r="AH1795" s="18" t="n">
        <x:f>SUM(V1795,Y1795,AB1795,AE1795)</x:f>
        <x:v>81</x:v>
      </x:c>
      <x:c r="AI1795" s="18" t="n">
        <x:f>N1795-AH1795</x:f>
        <x:v>0</x:v>
      </x:c>
      <x:c r="AJ1795" s="18" t="n">
        <x:f>V1795*INDEX('07 Mode Capacity'!$P$6:$P$17,MATCH("AIR-"&amp;I1795,'07 Mode Capacity'!$C$6:$C$17,0))</x:f>
        <x:v>0</x:v>
      </x:c>
      <x:c r="AK1795" s="18" t="n">
        <x:f>Y1795*INDEX('07 Mode Capacity'!$P$6:$P$17,MATCH("OCEAN-"&amp;I1795,'07 Mode Capacity'!$C$6:$C$17,0))</x:f>
        <x:v>0</x:v>
      </x:c>
      <x:c r="AL1795" s="18" t="n">
        <x:f>AB1795*INDEX('07 Mode Capacity'!$P$6:$P$17,MATCH("LAND-"&amp;I1795,'07 Mode Capacity'!$C$6:$C$17,0))</x:f>
        <x:v>57.91582820719351</x:v>
      </x:c>
      <x:c r="AM1795" s="18" t="n">
        <x:f>AE1795*INDEX('07 Mode Capacity'!$P$6:$P$17,MATCH("INLAND-"&amp;I1795,'07 Mode Capacity'!$C$6:$C$17,0))</x:f>
        <x:v>0</x:v>
      </x:c>
      <x:c r="AN1795" s="18" t="n">
        <x:f>SUM(AJ1795:AM1795)</x:f>
        <x:v>57.91582820719351</x:v>
      </x:c>
      <x:c r="AO1795" s="17" t="n">
        <x:f>IF(N1795=0,1,AN1795/N1795)</x:f>
        <x:v>0.7150102247801668</x:v>
      </x:c>
      <x:c r="AP1795" s="11" t="str">
        <x:f>IF(AO1795&gt;='01 Controls'!$E$16,"PASS","FAIL")</x:f>
        <x:v>FAIL</x:v>
      </x:c>
      <x:c r="AQ1795" s="11" t="str">
        <x:v>UNQUANTIFIED</x:v>
      </x:c>
      <x:c r="AR1795" s="11" t="str">
        <x:v>Position-class planning record; serial item and receiver open</x:v>
      </x:c>
      <x:c r="AS1795" s="26"/>
      <x:c r="AT1795" s="26"/>
    </x:row>
    <x:row r="1796">
      <x:c r="C1796" s="11" t="str">
        <x:v>M1-CM-RDC-BLK-08</x:v>
      </x:c>
      <x:c r="D1796" s="11" t="str">
        <x:v>M1</x:v>
      </x:c>
      <x:c r="E1796" s="11" t="str">
        <x:v>Western fire and heat</x:v>
      </x:c>
      <x:c r="F1796" s="11" t="str">
        <x:v>CM-RDC</x:v>
      </x:c>
      <x:c r="G1796" s="11" t="str">
        <x:v>Return and durable-continuity group</x:v>
      </x:c>
      <x:c r="H1796" s="11" t="str">
        <x:v>BLK-08</x:v>
      </x:c>
      <x:c r="I1796" s="19" t="n">
        <x:v>48</x:v>
      </x:c>
      <x:c r="J1796" s="21" t="n">
        <x:v>3</x:v>
      </x:c>
      <x:c r="K1796" s="18" t="n">
        <x:f>'05 Cargo Register'!K452</x:f>
        <x:v>40.5</x:v>
      </x:c>
      <x:c r="L1796" s="18" t="n">
        <x:f>'05 Cargo Register'!N452</x:f>
        <x:v>7</x:v>
      </x:c>
      <x:c r="M1796" s="18" t="n">
        <x:f>'05 Cargo Register'!O452</x:f>
        <x:v>357</x:v>
      </x:c>
      <x:c r="N1796" s="18" t="n">
        <x:f>J1796*K1796</x:f>
        <x:v>121.5</x:v>
      </x:c>
      <x:c r="O1796" s="18" t="n">
        <x:f>J1796*L1796</x:f>
        <x:v>21</x:v>
      </x:c>
      <x:c r="P1796" s="18" t="n">
        <x:f>J1796*M1796</x:f>
        <x:v>1071</x:v>
      </x:c>
      <x:c r="Q1796" s="22" t="n">
        <x:f>'01 Controls'!$E$25*'02 Cargo Classes'!$M$14</x:f>
        <x:v>0.1</x:v>
      </x:c>
      <x:c r="R1796" s="22" t="n">
        <x:f>'01 Controls'!$F$25*'02 Cargo Classes'!$N$14</x:f>
        <x:v>0</x:v>
      </x:c>
      <x:c r="S1796" s="22" t="n">
        <x:f>'01 Controls'!$G$25*'02 Cargo Classes'!$O$14</x:f>
        <x:v>0.9</x:v>
      </x:c>
      <x:c r="T1796" s="22" t="n">
        <x:f>'01 Controls'!$H$25*'02 Cargo Classes'!$P$14</x:f>
        <x:v>0</x:v>
      </x:c>
      <x:c r="U1796" s="22" t="n">
        <x:f>SUM(Q1796:T1796)</x:f>
        <x:v>1</x:v>
      </x:c>
      <x:c r="V1796" s="18" t="n">
        <x:f>IF(U1796=0,0,N1796*Q1796/U1796)</x:f>
        <x:v>12.15</x:v>
      </x:c>
      <x:c r="W1796" s="18" t="n">
        <x:f>IF(U1796=0,0,P1796*Q1796/U1796)</x:f>
        <x:v>107.10000000000001</x:v>
      </x:c>
      <x:c r="X1796" s="18" t="n">
        <x:f>MAX(V1796,W1796*'01 Controls'!$E$12)</x:f>
        <x:v>26.775000000000002</x:v>
      </x:c>
      <x:c r="Y1796" s="18" t="n">
        <x:f>IF(U1796=0,0,N1796*R1796/U1796)</x:f>
        <x:v>0</x:v>
      </x:c>
      <x:c r="Z1796" s="18" t="n">
        <x:f>IF(U1796=0,0,P1796*R1796/U1796)</x:f>
        <x:v>0</x:v>
      </x:c>
      <x:c r="AA1796" s="18" t="n">
        <x:f>MAX(Y1796,Z1796*'01 Controls'!$E$13)</x:f>
        <x:v>0</x:v>
      </x:c>
      <x:c r="AB1796" s="18" t="n">
        <x:f>IF(U1796=0,0,N1796*S1796/U1796)</x:f>
        <x:v>109.35000000000001</x:v>
      </x:c>
      <x:c r="AC1796" s="18" t="n">
        <x:f>IF(U1796=0,0,P1796*S1796/U1796)</x:f>
        <x:v>963.9</x:v>
      </x:c>
      <x:c r="AD1796" s="18" t="n">
        <x:f>MAX(AB1796,AC1796*'01 Controls'!$E$14)</x:f>
        <x:v>192.78</x:v>
      </x:c>
      <x:c r="AE1796" s="18" t="n">
        <x:f>IF(U1796=0,0,N1796*T1796/U1796)</x:f>
        <x:v>0</x:v>
      </x:c>
      <x:c r="AF1796" s="18" t="n">
        <x:f>IF(U1796=0,0,P1796*T1796/U1796)</x:f>
        <x:v>0</x:v>
      </x:c>
      <x:c r="AG1796" s="18" t="n">
        <x:f>MAX(AE1796,AF1796*'01 Controls'!$E$15)</x:f>
        <x:v>0</x:v>
      </x:c>
      <x:c r="AH1796" s="18" t="n">
        <x:f>SUM(V1796,Y1796,AB1796,AE1796)</x:f>
        <x:v>121.50000000000001</x:v>
      </x:c>
      <x:c r="AI1796" s="18" t="n">
        <x:f>N1796-AH1796</x:f>
        <x:v>-1.4210854715202004e-14</x:v>
      </x:c>
      <x:c r="AJ1796" s="18" t="n">
        <x:f>V1796*INDEX('07 Mode Capacity'!$P$6:$P$17,MATCH("AIR-"&amp;I1796,'07 Mode Capacity'!$C$6:$C$17,0))</x:f>
        <x:v>3.4060782482149055</x:v>
      </x:c>
      <x:c r="AK1796" s="18" t="n">
        <x:f>Y1796*INDEX('07 Mode Capacity'!$P$6:$P$17,MATCH("OCEAN-"&amp;I1796,'07 Mode Capacity'!$C$6:$C$17,0))</x:f>
        <x:v>0</x:v>
      </x:c>
      <x:c r="AL1796" s="18" t="n">
        <x:f>AB1796*INDEX('07 Mode Capacity'!$P$6:$P$17,MATCH("LAND-"&amp;I1796,'07 Mode Capacity'!$C$6:$C$17,0))</x:f>
        <x:v>13.345934531415727</x:v>
      </x:c>
      <x:c r="AM1796" s="18" t="n">
        <x:f>AE1796*INDEX('07 Mode Capacity'!$P$6:$P$17,MATCH("INLAND-"&amp;I1796,'07 Mode Capacity'!$C$6:$C$17,0))</x:f>
        <x:v>0</x:v>
      </x:c>
      <x:c r="AN1796" s="18" t="n">
        <x:f>SUM(AJ1796:AM1796)</x:f>
        <x:v>16.752012779630633</x:v>
      </x:c>
      <x:c r="AO1796" s="17" t="n">
        <x:f>IF(N1796=0,1,AN1796/N1796)</x:f>
        <x:v>0.13787664839202166</x:v>
      </x:c>
      <x:c r="AP1796" s="11" t="str">
        <x:f>IF(AO1796&gt;='01 Controls'!$E$16,"PASS","FAIL")</x:f>
        <x:v>FAIL</x:v>
      </x:c>
      <x:c r="AQ1796" s="11" t="str">
        <x:v>UNQUANTIFIED</x:v>
      </x:c>
      <x:c r="AR1796" s="11" t="str">
        <x:v>Position-class planning record; serial item and receiver open</x:v>
      </x:c>
      <x:c r="AS1796" s="26"/>
      <x:c r="AT1796" s="26"/>
    </x:row>
    <x:row r="1797">
      <x:c r="C1797" s="11" t="str">
        <x:v>M1-CM-RDC-OOG-80</x:v>
      </x:c>
      <x:c r="D1797" s="11" t="str">
        <x:v>M1</x:v>
      </x:c>
      <x:c r="E1797" s="11" t="str">
        <x:v>Western fire and heat</x:v>
      </x:c>
      <x:c r="F1797" s="11" t="str">
        <x:v>CM-RDC</x:v>
      </x:c>
      <x:c r="G1797" s="11" t="str">
        <x:v>Return and durable-continuity group</x:v>
      </x:c>
      <x:c r="H1797" s="11" t="str">
        <x:v>OOG-80</x:v>
      </x:c>
      <x:c r="I1797" s="19" t="n">
        <x:v>72</x:v>
      </x:c>
      <x:c r="J1797" s="21" t="n">
        <x:v>3</x:v>
      </x:c>
      <x:c r="K1797" s="18" t="n">
        <x:f>'05 Cargo Register'!K453</x:f>
        <x:v>121.5</x:v>
      </x:c>
      <x:c r="L1797" s="18" t="n">
        <x:f>'05 Cargo Register'!N453</x:f>
        <x:v>3</x:v>
      </x:c>
      <x:c r="M1797" s="18" t="n">
        <x:f>'05 Cargo Register'!O453</x:f>
        <x:v>528</x:v>
      </x:c>
      <x:c r="N1797" s="18" t="n">
        <x:f>J1797*K1797</x:f>
        <x:v>364.5</x:v>
      </x:c>
      <x:c r="O1797" s="18" t="n">
        <x:f>J1797*L1797</x:f>
        <x:v>9</x:v>
      </x:c>
      <x:c r="P1797" s="18" t="n">
        <x:f>J1797*M1797</x:f>
        <x:v>1584</x:v>
      </x:c>
      <x:c r="Q1797" s="22" t="n">
        <x:f>'01 Controls'!$E$25*'02 Cargo Classes'!$M$15</x:f>
        <x:v>0</x:v>
      </x:c>
      <x:c r="R1797" s="22" t="n">
        <x:f>'01 Controls'!$F$25*'02 Cargo Classes'!$N$15</x:f>
        <x:v>0</x:v>
      </x:c>
      <x:c r="S1797" s="22" t="n">
        <x:f>'01 Controls'!$G$25*'02 Cargo Classes'!$O$15</x:f>
        <x:v>0.54</x:v>
      </x:c>
      <x:c r="T1797" s="22" t="n">
        <x:f>'01 Controls'!$H$25*'02 Cargo Classes'!$P$15</x:f>
        <x:v>0</x:v>
      </x:c>
      <x:c r="U1797" s="22" t="n">
        <x:f>SUM(Q1797:T1797)</x:f>
        <x:v>0.54</x:v>
      </x:c>
      <x:c r="V1797" s="18" t="n">
        <x:f>IF(U1797=0,0,N1797*Q1797/U1797)</x:f>
        <x:v>0</x:v>
      </x:c>
      <x:c r="W1797" s="18" t="n">
        <x:f>IF(U1797=0,0,P1797*Q1797/U1797)</x:f>
        <x:v>0</x:v>
      </x:c>
      <x:c r="X1797" s="18" t="n">
        <x:f>MAX(V1797,W1797*'01 Controls'!$E$12)</x:f>
        <x:v>0</x:v>
      </x:c>
      <x:c r="Y1797" s="18" t="n">
        <x:f>IF(U1797=0,0,N1797*R1797/U1797)</x:f>
        <x:v>0</x:v>
      </x:c>
      <x:c r="Z1797" s="18" t="n">
        <x:f>IF(U1797=0,0,P1797*R1797/U1797)</x:f>
        <x:v>0</x:v>
      </x:c>
      <x:c r="AA1797" s="18" t="n">
        <x:f>MAX(Y1797,Z1797*'01 Controls'!$E$13)</x:f>
        <x:v>0</x:v>
      </x:c>
      <x:c r="AB1797" s="18" t="n">
        <x:f>IF(U1797=0,0,N1797*S1797/U1797)</x:f>
        <x:v>364.5</x:v>
      </x:c>
      <x:c r="AC1797" s="18" t="n">
        <x:f>IF(U1797=0,0,P1797*S1797/U1797)</x:f>
        <x:v>1584</x:v>
      </x:c>
      <x:c r="AD1797" s="18" t="n">
        <x:f>MAX(AB1797,AC1797*'01 Controls'!$E$14)</x:f>
        <x:v>364.5</x:v>
      </x:c>
      <x:c r="AE1797" s="18" t="n">
        <x:f>IF(U1797=0,0,N1797*T1797/U1797)</x:f>
        <x:v>0</x:v>
      </x:c>
      <x:c r="AF1797" s="18" t="n">
        <x:f>IF(U1797=0,0,P1797*T1797/U1797)</x:f>
        <x:v>0</x:v>
      </x:c>
      <x:c r="AG1797" s="18" t="n">
        <x:f>MAX(AE1797,AF1797*'01 Controls'!$E$15)</x:f>
        <x:v>0</x:v>
      </x:c>
      <x:c r="AH1797" s="18" t="n">
        <x:f>SUM(V1797,Y1797,AB1797,AE1797)</x:f>
        <x:v>364.5</x:v>
      </x:c>
      <x:c r="AI1797" s="18" t="n">
        <x:f>N1797-AH1797</x:f>
        <x:v>0</x:v>
      </x:c>
      <x:c r="AJ1797" s="18" t="n">
        <x:f>V1797*INDEX('07 Mode Capacity'!$P$6:$P$17,MATCH("AIR-"&amp;I1797,'07 Mode Capacity'!$C$6:$C$17,0))</x:f>
        <x:v>0</x:v>
      </x:c>
      <x:c r="AK1797" s="18" t="n">
        <x:f>Y1797*INDEX('07 Mode Capacity'!$P$6:$P$17,MATCH("OCEAN-"&amp;I1797,'07 Mode Capacity'!$C$6:$C$17,0))</x:f>
        <x:v>0</x:v>
      </x:c>
      <x:c r="AL1797" s="18" t="n">
        <x:f>AB1797*INDEX('07 Mode Capacity'!$P$6:$P$17,MATCH("LAND-"&amp;I1797,'07 Mode Capacity'!$C$6:$C$17,0))</x:f>
        <x:v>260.6212269323708</x:v>
      </x:c>
      <x:c r="AM1797" s="18" t="n">
        <x:f>AE1797*INDEX('07 Mode Capacity'!$P$6:$P$17,MATCH("INLAND-"&amp;I1797,'07 Mode Capacity'!$C$6:$C$17,0))</x:f>
        <x:v>0</x:v>
      </x:c>
      <x:c r="AN1797" s="18" t="n">
        <x:f>SUM(AJ1797:AM1797)</x:f>
        <x:v>260.6212269323708</x:v>
      </x:c>
      <x:c r="AO1797" s="17" t="n">
        <x:f>IF(N1797=0,1,AN1797/N1797)</x:f>
        <x:v>0.7150102247801668</x:v>
      </x:c>
      <x:c r="AP1797" s="11" t="str">
        <x:f>IF(AO1797&gt;='01 Controls'!$E$16,"PASS","FAIL")</x:f>
        <x:v>FAIL</x:v>
      </x:c>
      <x:c r="AQ1797" s="11" t="str">
        <x:v>UNQUANTIFIED</x:v>
      </x:c>
      <x:c r="AR1797" s="11" t="str">
        <x:v>Position-class planning record; serial item and receiver open</x:v>
      </x:c>
      <x:c r="AS1797" s="26"/>
      <x:c r="AT1797" s="26"/>
    </x:row>
    <x:row r="1798">
      <x:c r="C1798" s="11" t="str">
        <x:v>M2-J-CIE-APL-45</x:v>
      </x:c>
      <x:c r="D1798" s="11" t="str">
        <x:v>M2</x:v>
      </x:c>
      <x:c r="E1798" s="11" t="str">
        <x:v>Urban heat</x:v>
      </x:c>
      <x:c r="F1798" s="11" t="str">
        <x:v>J-CIE</x:v>
      </x:c>
      <x:c r="G1798" s="11" t="str">
        <x:v>Civil integration and effects group</x:v>
      </x:c>
      <x:c r="H1798" s="11" t="str">
        <x:v>APL-45</x:v>
      </x:c>
      <x:c r="I1798" s="19" t="n">
        <x:v>24</x:v>
      </x:c>
      <x:c r="J1798" s="21" t="n">
        <x:v>2</x:v>
      </x:c>
      <x:c r="K1798" s="18" t="n">
        <x:f>'05 Cargo Register'!K6</x:f>
        <x:v>214.5</x:v>
      </x:c>
      <x:c r="L1798" s="18" t="n">
        <x:f>'05 Cargo Register'!N6</x:f>
        <x:v>57</x:v>
      </x:c>
      <x:c r="M1798" s="18" t="n">
        <x:f>'05 Cargo Register'!O6</x:f>
        <x:v>427.5</x:v>
      </x:c>
      <x:c r="N1798" s="18" t="n">
        <x:f>J1798*K1798</x:f>
        <x:v>429</x:v>
      </x:c>
      <x:c r="O1798" s="18" t="n">
        <x:f>J1798*L1798</x:f>
        <x:v>114</x:v>
      </x:c>
      <x:c r="P1798" s="18" t="n">
        <x:f>J1798*M1798</x:f>
        <x:v>855</x:v>
      </x:c>
      <x:c r="Q1798" s="22" t="n">
        <x:f>'01 Controls'!$E$26*'02 Cargo Classes'!$M$6</x:f>
        <x:v>0.15000000000000002</x:v>
      </x:c>
      <x:c r="R1798" s="22" t="n">
        <x:f>'01 Controls'!$F$26*'02 Cargo Classes'!$N$6</x:f>
        <x:v>0</x:v>
      </x:c>
      <x:c r="S1798" s="22" t="n">
        <x:f>'01 Controls'!$G$26*'02 Cargo Classes'!$O$6</x:f>
        <x:v>0.95</x:v>
      </x:c>
      <x:c r="T1798" s="22" t="n">
        <x:f>'01 Controls'!$H$26*'02 Cargo Classes'!$P$6</x:f>
        <x:v>0</x:v>
      </x:c>
      <x:c r="U1798" s="22" t="n">
        <x:f>SUM(Q1798:T1798)</x:f>
        <x:v>1.1</x:v>
      </x:c>
      <x:c r="V1798" s="18" t="n">
        <x:f>IF(U1798=0,0,N1798*Q1798/U1798)</x:f>
        <x:v>58.5</x:v>
      </x:c>
      <x:c r="W1798" s="18" t="n">
        <x:f>IF(U1798=0,0,P1798*Q1798/U1798)</x:f>
        <x:v>116.59090909090911</x:v>
      </x:c>
      <x:c r="X1798" s="18" t="n">
        <x:f>MAX(V1798,W1798*'01 Controls'!$E$12)</x:f>
        <x:v>58.5</x:v>
      </x:c>
      <x:c r="Y1798" s="18" t="n">
        <x:f>IF(U1798=0,0,N1798*R1798/U1798)</x:f>
        <x:v>0</x:v>
      </x:c>
      <x:c r="Z1798" s="18" t="n">
        <x:f>IF(U1798=0,0,P1798*R1798/U1798)</x:f>
        <x:v>0</x:v>
      </x:c>
      <x:c r="AA1798" s="18" t="n">
        <x:f>MAX(Y1798,Z1798*'01 Controls'!$E$13)</x:f>
        <x:v>0</x:v>
      </x:c>
      <x:c r="AB1798" s="18" t="n">
        <x:f>IF(U1798=0,0,N1798*S1798/U1798)</x:f>
        <x:v>370.49999999999994</x:v>
      </x:c>
      <x:c r="AC1798" s="18" t="n">
        <x:f>IF(U1798=0,0,P1798*S1798/U1798)</x:f>
        <x:v>738.4090909090909</x:v>
      </x:c>
      <x:c r="AD1798" s="18" t="n">
        <x:f>MAX(AB1798,AC1798*'01 Controls'!$E$14)</x:f>
        <x:v>370.49999999999994</x:v>
      </x:c>
      <x:c r="AE1798" s="18" t="n">
        <x:f>IF(U1798=0,0,N1798*T1798/U1798)</x:f>
        <x:v>0</x:v>
      </x:c>
      <x:c r="AF1798" s="18" t="n">
        <x:f>IF(U1798=0,0,P1798*T1798/U1798)</x:f>
        <x:v>0</x:v>
      </x:c>
      <x:c r="AG1798" s="18" t="n">
        <x:f>MAX(AE1798,AF1798*'01 Controls'!$E$15)</x:f>
        <x:v>0</x:v>
      </x:c>
      <x:c r="AH1798" s="18" t="n">
        <x:f>SUM(V1798,Y1798,AB1798,AE1798)</x:f>
        <x:v>428.99999999999994</x:v>
      </x:c>
      <x:c r="AI1798" s="18" t="n">
        <x:f>N1798-AH1798</x:f>
        <x:v>5.684341886080802e-14</x:v>
      </x:c>
      <x:c r="AJ1798" s="18" t="n">
        <x:f>V1798*INDEX('07 Mode Capacity'!$P$6:$P$17,MATCH("AIR-"&amp;I1798,'07 Mode Capacity'!$C$6:$C$17,0))</x:f>
        <x:v>11.870472968573866</x:v>
      </x:c>
      <x:c r="AK1798" s="18" t="n">
        <x:f>Y1798*INDEX('07 Mode Capacity'!$P$6:$P$17,MATCH("OCEAN-"&amp;I1798,'07 Mode Capacity'!$C$6:$C$17,0))</x:f>
        <x:v>0</x:v>
      </x:c>
      <x:c r="AL1798" s="18" t="n">
        <x:f>AB1798*INDEX('07 Mode Capacity'!$P$6:$P$17,MATCH("LAND-"&amp;I1798,'07 Mode Capacity'!$C$6:$C$17,0))</x:f>
        <x:v>141.71659243445444</x:v>
      </x:c>
      <x:c r="AM1798" s="18" t="n">
        <x:f>AE1798*INDEX('07 Mode Capacity'!$P$6:$P$17,MATCH("INLAND-"&amp;I1798,'07 Mode Capacity'!$C$6:$C$17,0))</x:f>
        <x:v>0</x:v>
      </x:c>
      <x:c r="AN1798" s="18" t="n">
        <x:f>SUM(AJ1798:AM1798)</x:f>
        <x:v>153.5870654030283</x:v>
      </x:c>
      <x:c r="AO1798" s="17" t="n">
        <x:f>IF(N1798=0,1,AN1798/N1798)</x:f>
        <x:v>0.35801180746626643</x:v>
      </x:c>
      <x:c r="AP1798" s="11" t="str">
        <x:f>IF(AO1798&gt;='01 Controls'!$E$16,"PASS","FAIL")</x:f>
        <x:v>FAIL</x:v>
      </x:c>
      <x:c r="AQ1798" s="11" t="str">
        <x:v>UNQUANTIFIED</x:v>
      </x:c>
      <x:c r="AR1798" s="11" t="str">
        <x:v>Position-class planning record; serial item and receiver open</x:v>
      </x:c>
      <x:c r="AS1798" s="26"/>
      <x:c r="AT1798" s="26"/>
    </x:row>
    <x:row r="1799">
      <x:c r="C1799" s="11" t="str">
        <x:v>M2-J-CIE-ISO-18</x:v>
      </x:c>
      <x:c r="D1799" s="11" t="str">
        <x:v>M2</x:v>
      </x:c>
      <x:c r="E1799" s="11" t="str">
        <x:v>Urban heat</x:v>
      </x:c>
      <x:c r="F1799" s="11" t="str">
        <x:v>J-CIE</x:v>
      </x:c>
      <x:c r="G1799" s="11" t="str">
        <x:v>Civil integration and effects group</x:v>
      </x:c>
      <x:c r="H1799" s="11" t="str">
        <x:v>ISO-18</x:v>
      </x:c>
      <x:c r="I1799" s="19" t="n">
        <x:v>48</x:v>
      </x:c>
      <x:c r="J1799" s="21" t="n">
        <x:v>2</x:v>
      </x:c>
      <x:c r="K1799" s="18" t="n">
        <x:f>'05 Cargo Register'!K7</x:f>
        <x:v>268.125</x:v>
      </x:c>
      <x:c r="L1799" s="18" t="n">
        <x:f>'05 Cargo Register'!N7</x:f>
        <x:v>18</x:v>
      </x:c>
      <x:c r="M1799" s="18" t="n">
        <x:f>'05 Cargo Register'!O7</x:f>
        <x:v>475.20000000000005</x:v>
      </x:c>
      <x:c r="N1799" s="18" t="n">
        <x:f>J1799*K1799</x:f>
        <x:v>536.25</x:v>
      </x:c>
      <x:c r="O1799" s="18" t="n">
        <x:f>J1799*L1799</x:f>
        <x:v>36</x:v>
      </x:c>
      <x:c r="P1799" s="18" t="n">
        <x:f>J1799*M1799</x:f>
        <x:v>950.4000000000001</x:v>
      </x:c>
      <x:c r="Q1799" s="22" t="n">
        <x:f>'01 Controls'!$E$26*'02 Cargo Classes'!$M$7</x:f>
        <x:v>0.010000000000000002</x:v>
      </x:c>
      <x:c r="R1799" s="22" t="n">
        <x:f>'01 Controls'!$F$26*'02 Cargo Classes'!$N$7</x:f>
        <x:v>0</x:v>
      </x:c>
      <x:c r="S1799" s="22" t="n">
        <x:f>'01 Controls'!$G$26*'02 Cargo Classes'!$O$7</x:f>
        <x:v>1.14</x:v>
      </x:c>
      <x:c r="T1799" s="22" t="n">
        <x:f>'01 Controls'!$H$26*'02 Cargo Classes'!$P$7</x:f>
        <x:v>0</x:v>
      </x:c>
      <x:c r="U1799" s="22" t="n">
        <x:f>SUM(Q1799:T1799)</x:f>
        <x:v>1.15</x:v>
      </x:c>
      <x:c r="V1799" s="18" t="n">
        <x:f>IF(U1799=0,0,N1799*Q1799/U1799)</x:f>
        <x:v>4.663043478260871</x:v>
      </x:c>
      <x:c r="W1799" s="18" t="n">
        <x:f>IF(U1799=0,0,P1799*Q1799/U1799)</x:f>
        <x:v>8.26434782608696</x:v>
      </x:c>
      <x:c r="X1799" s="18" t="n">
        <x:f>MAX(V1799,W1799*'01 Controls'!$E$12)</x:f>
        <x:v>4.663043478260871</x:v>
      </x:c>
      <x:c r="Y1799" s="18" t="n">
        <x:f>IF(U1799=0,0,N1799*R1799/U1799)</x:f>
        <x:v>0</x:v>
      </x:c>
      <x:c r="Z1799" s="18" t="n">
        <x:f>IF(U1799=0,0,P1799*R1799/U1799)</x:f>
        <x:v>0</x:v>
      </x:c>
      <x:c r="AA1799" s="18" t="n">
        <x:f>MAX(Y1799,Z1799*'01 Controls'!$E$13)</x:f>
        <x:v>0</x:v>
      </x:c>
      <x:c r="AB1799" s="18" t="n">
        <x:f>IF(U1799=0,0,N1799*S1799/U1799)</x:f>
        <x:v>531.5869565217391</x:v>
      </x:c>
      <x:c r="AC1799" s="18" t="n">
        <x:f>IF(U1799=0,0,P1799*S1799/U1799)</x:f>
        <x:v>942.1356521739131</x:v>
      </x:c>
      <x:c r="AD1799" s="18" t="n">
        <x:f>MAX(AB1799,AC1799*'01 Controls'!$E$14)</x:f>
        <x:v>531.5869565217391</x:v>
      </x:c>
      <x:c r="AE1799" s="18" t="n">
        <x:f>IF(U1799=0,0,N1799*T1799/U1799)</x:f>
        <x:v>0</x:v>
      </x:c>
      <x:c r="AF1799" s="18" t="n">
        <x:f>IF(U1799=0,0,P1799*T1799/U1799)</x:f>
        <x:v>0</x:v>
      </x:c>
      <x:c r="AG1799" s="18" t="n">
        <x:f>MAX(AE1799,AF1799*'01 Controls'!$E$15)</x:f>
        <x:v>0</x:v>
      </x:c>
      <x:c r="AH1799" s="18" t="n">
        <x:f>SUM(V1799,Y1799,AB1799,AE1799)</x:f>
        <x:v>536.25</x:v>
      </x:c>
      <x:c r="AI1799" s="18" t="n">
        <x:f>N1799-AH1799</x:f>
        <x:v>0</x:v>
      </x:c>
      <x:c r="AJ1799" s="18" t="n">
        <x:f>V1799*INDEX('07 Mode Capacity'!$P$6:$P$17,MATCH("AIR-"&amp;I1799,'07 Mode Capacity'!$C$6:$C$17,0))</x:f>
        <x:v>1.307217363109854</x:v>
      </x:c>
      <x:c r="AK1799" s="18" t="n">
        <x:f>Y1799*INDEX('07 Mode Capacity'!$P$6:$P$17,MATCH("OCEAN-"&amp;I1799,'07 Mode Capacity'!$C$6:$C$17,0))</x:f>
        <x:v>0</x:v>
      </x:c>
      <x:c r="AL1799" s="18" t="n">
        <x:f>AB1799*INDEX('07 Mode Capacity'!$P$6:$P$17,MATCH("LAND-"&amp;I1799,'07 Mode Capacity'!$C$6:$C$17,0))</x:f>
        <x:v>64.87905550520044</x:v>
      </x:c>
      <x:c r="AM1799" s="18" t="n">
        <x:f>AE1799*INDEX('07 Mode Capacity'!$P$6:$P$17,MATCH("INLAND-"&amp;I1799,'07 Mode Capacity'!$C$6:$C$17,0))</x:f>
        <x:v>0</x:v>
      </x:c>
      <x:c r="AN1799" s="18" t="n">
        <x:f>SUM(AJ1799:AM1799)</x:f>
        <x:v>66.1862728683103</x:v>
      </x:c>
      <x:c r="AO1799" s="17" t="n">
        <x:f>IF(N1799=0,1,AN1799/N1799)</x:f>
        <x:v>0.12342428506911012</x:v>
      </x:c>
      <x:c r="AP1799" s="11" t="str">
        <x:f>IF(AO1799&gt;='01 Controls'!$E$16,"PASS","FAIL")</x:f>
        <x:v>FAIL</x:v>
      </x:c>
      <x:c r="AQ1799" s="11" t="str">
        <x:v>UNQUANTIFIED</x:v>
      </x:c>
      <x:c r="AR1799" s="11" t="str">
        <x:v>Position-class planning record; serial item and receiver open</x:v>
      </x:c>
      <x:c r="AS1799" s="26"/>
      <x:c r="AT1799" s="26"/>
    </x:row>
    <x:row r="1800">
      <x:c r="C1800" s="11" t="str">
        <x:v>M2-J-CIE-COL-12</x:v>
      </x:c>
      <x:c r="D1800" s="11" t="str">
        <x:v>M2</x:v>
      </x:c>
      <x:c r="E1800" s="11" t="str">
        <x:v>Urban heat</x:v>
      </x:c>
      <x:c r="F1800" s="11" t="str">
        <x:v>J-CIE</x:v>
      </x:c>
      <x:c r="G1800" s="11" t="str">
        <x:v>Civil integration and effects group</x:v>
      </x:c>
      <x:c r="H1800" s="11" t="str">
        <x:v>COL-12</x:v>
      </x:c>
      <x:c r="I1800" s="19" t="n">
        <x:v>24</x:v>
      </x:c>
      <x:c r="J1800" s="21" t="n">
        <x:v>2</x:v>
      </x:c>
      <x:c r="K1800" s="18" t="n">
        <x:f>'05 Cargo Register'!K8</x:f>
        <x:v>53.625</x:v>
      </x:c>
      <x:c r="L1800" s="18" t="n">
        <x:f>'05 Cargo Register'!N8</x:f>
        <x:v>6</x:v>
      </x:c>
      <x:c r="M1800" s="18" t="n">
        <x:f>'05 Cargo Register'!O8</x:f>
        <x:v>158.4</x:v>
      </x:c>
      <x:c r="N1800" s="18" t="n">
        <x:f>J1800*K1800</x:f>
        <x:v>107.25</x:v>
      </x:c>
      <x:c r="O1800" s="18" t="n">
        <x:f>J1800*L1800</x:f>
        <x:v>12</x:v>
      </x:c>
      <x:c r="P1800" s="18" t="n">
        <x:f>J1800*M1800</x:f>
        <x:v>316.8</x:v>
      </x:c>
      <x:c r="Q1800" s="22" t="n">
        <x:f>'01 Controls'!$E$26*'02 Cargo Classes'!$M$8</x:f>
        <x:v>0.1</x:v>
      </x:c>
      <x:c r="R1800" s="22" t="n">
        <x:f>'01 Controls'!$F$26*'02 Cargo Classes'!$N$8</x:f>
        <x:v>0</x:v>
      </x:c>
      <x:c r="S1800" s="22" t="n">
        <x:f>'01 Controls'!$G$26*'02 Cargo Classes'!$O$8</x:f>
        <x:v>1.14</x:v>
      </x:c>
      <x:c r="T1800" s="22" t="n">
        <x:f>'01 Controls'!$H$26*'02 Cargo Classes'!$P$8</x:f>
        <x:v>0</x:v>
      </x:c>
      <x:c r="U1800" s="22" t="n">
        <x:f>SUM(Q1800:T1800)</x:f>
        <x:v>1.24</x:v>
      </x:c>
      <x:c r="V1800" s="18" t="n">
        <x:f>IF(U1800=0,0,N1800*Q1800/U1800)</x:f>
        <x:v>8.649193548387098</x:v>
      </x:c>
      <x:c r="W1800" s="18" t="n">
        <x:f>IF(U1800=0,0,P1800*Q1800/U1800)</x:f>
        <x:v>25.548387096774196</x:v>
      </x:c>
      <x:c r="X1800" s="18" t="n">
        <x:f>MAX(V1800,W1800*'01 Controls'!$E$12)</x:f>
        <x:v>8.649193548387098</x:v>
      </x:c>
      <x:c r="Y1800" s="18" t="n">
        <x:f>IF(U1800=0,0,N1800*R1800/U1800)</x:f>
        <x:v>0</x:v>
      </x:c>
      <x:c r="Z1800" s="18" t="n">
        <x:f>IF(U1800=0,0,P1800*R1800/U1800)</x:f>
        <x:v>0</x:v>
      </x:c>
      <x:c r="AA1800" s="18" t="n">
        <x:f>MAX(Y1800,Z1800*'01 Controls'!$E$13)</x:f>
        <x:v>0</x:v>
      </x:c>
      <x:c r="AB1800" s="18" t="n">
        <x:f>IF(U1800=0,0,N1800*S1800/U1800)</x:f>
        <x:v>98.6008064516129</x:v>
      </x:c>
      <x:c r="AC1800" s="18" t="n">
        <x:f>IF(U1800=0,0,P1800*S1800/U1800)</x:f>
        <x:v>291.2516129032258</x:v>
      </x:c>
      <x:c r="AD1800" s="18" t="n">
        <x:f>MAX(AB1800,AC1800*'01 Controls'!$E$14)</x:f>
        <x:v>98.6008064516129</x:v>
      </x:c>
      <x:c r="AE1800" s="18" t="n">
        <x:f>IF(U1800=0,0,N1800*T1800/U1800)</x:f>
        <x:v>0</x:v>
      </x:c>
      <x:c r="AF1800" s="18" t="n">
        <x:f>IF(U1800=0,0,P1800*T1800/U1800)</x:f>
        <x:v>0</x:v>
      </x:c>
      <x:c r="AG1800" s="18" t="n">
        <x:f>MAX(AE1800,AF1800*'01 Controls'!$E$15)</x:f>
        <x:v>0</x:v>
      </x:c>
      <x:c r="AH1800" s="18" t="n">
        <x:f>SUM(V1800,Y1800,AB1800,AE1800)</x:f>
        <x:v>107.25</x:v>
      </x:c>
      <x:c r="AI1800" s="18" t="n">
        <x:f>N1800-AH1800</x:f>
        <x:v>0</x:v>
      </x:c>
      <x:c r="AJ1800" s="18" t="n">
        <x:f>V1800*INDEX('07 Mode Capacity'!$P$6:$P$17,MATCH("AIR-"&amp;I1800,'07 Mode Capacity'!$C$6:$C$17,0))</x:f>
        <x:v>1.755043046428932</x:v>
      </x:c>
      <x:c r="AK1800" s="18" t="n">
        <x:f>Y1800*INDEX('07 Mode Capacity'!$P$6:$P$17,MATCH("OCEAN-"&amp;I1800,'07 Mode Capacity'!$C$6:$C$17,0))</x:f>
        <x:v>0</x:v>
      </x:c>
      <x:c r="AL1800" s="18" t="n">
        <x:f>AB1800*INDEX('07 Mode Capacity'!$P$6:$P$17,MATCH("LAND-"&amp;I1800,'07 Mode Capacity'!$C$6:$C$17,0))</x:f>
        <x:v>37.714899599491915</x:v>
      </x:c>
      <x:c r="AM1800" s="18" t="n">
        <x:f>AE1800*INDEX('07 Mode Capacity'!$P$6:$P$17,MATCH("INLAND-"&amp;I1800,'07 Mode Capacity'!$C$6:$C$17,0))</x:f>
        <x:v>0</x:v>
      </x:c>
      <x:c r="AN1800" s="18" t="n">
        <x:f>SUM(AJ1800:AM1800)</x:f>
        <x:v>39.469942645920845</x:v>
      </x:c>
      <x:c r="AO1800" s="17" t="n">
        <x:f>IF(N1800=0,1,AN1800/N1800)</x:f>
        <x:v>0.3680181132486792</x:v>
      </x:c>
      <x:c r="AP1800" s="11" t="str">
        <x:f>IF(AO1800&gt;='01 Controls'!$E$16,"PASS","FAIL")</x:f>
        <x:v>FAIL</x:v>
      </x:c>
      <x:c r="AQ1800" s="11" t="str">
        <x:v>UNQUANTIFIED</x:v>
      </x:c>
      <x:c r="AR1800" s="11" t="str">
        <x:v>Position-class planning record; serial item and receiver open</x:v>
      </x:c>
      <x:c r="AS1800" s="26"/>
      <x:c r="AT1800" s="26"/>
    </x:row>
    <x:row r="1801">
      <x:c r="C1801" s="11" t="str">
        <x:v>M2-J-CIE-BAT-22</x:v>
      </x:c>
      <x:c r="D1801" s="11" t="str">
        <x:v>M2</x:v>
      </x:c>
      <x:c r="E1801" s="11" t="str">
        <x:v>Urban heat</x:v>
      </x:c>
      <x:c r="F1801" s="11" t="str">
        <x:v>J-CIE</x:v>
      </x:c>
      <x:c r="G1801" s="11" t="str">
        <x:v>Civil integration and effects group</x:v>
      </x:c>
      <x:c r="H1801" s="11" t="str">
        <x:v>BAT-22</x:v>
      </x:c>
      <x:c r="I1801" s="19" t="n">
        <x:v>48</x:v>
      </x:c>
      <x:c r="J1801" s="21" t="n">
        <x:v>2</x:v>
      </x:c>
      <x:c r="K1801" s="18" t="n">
        <x:f>'05 Cargo Register'!K9</x:f>
        <x:v>53.625</x:v>
      </x:c>
      <x:c r="L1801" s="18" t="n">
        <x:f>'05 Cargo Register'!N9</x:f>
        <x:v>4</x:v>
      </x:c>
      <x:c r="M1801" s="18" t="n">
        <x:f>'05 Cargo Register'!O9</x:f>
        <x:v>105.60000000000001</x:v>
      </x:c>
      <x:c r="N1801" s="18" t="n">
        <x:f>J1801*K1801</x:f>
        <x:v>107.25</x:v>
      </x:c>
      <x:c r="O1801" s="18" t="n">
        <x:f>J1801*L1801</x:f>
        <x:v>8</x:v>
      </x:c>
      <x:c r="P1801" s="18" t="n">
        <x:f>J1801*M1801</x:f>
        <x:v>211.20000000000002</x:v>
      </x:c>
      <x:c r="Q1801" s="22" t="n">
        <x:f>'01 Controls'!$E$26*'02 Cargo Classes'!$M$9</x:f>
        <x:v>0</x:v>
      </x:c>
      <x:c r="R1801" s="22" t="n">
        <x:f>'01 Controls'!$F$26*'02 Cargo Classes'!$N$9</x:f>
        <x:v>0</x:v>
      </x:c>
      <x:c r="S1801" s="22" t="n">
        <x:f>'01 Controls'!$G$26*'02 Cargo Classes'!$O$9</x:f>
        <x:v>0.95</x:v>
      </x:c>
      <x:c r="T1801" s="22" t="n">
        <x:f>'01 Controls'!$H$26*'02 Cargo Classes'!$P$9</x:f>
        <x:v>0</x:v>
      </x:c>
      <x:c r="U1801" s="22" t="n">
        <x:f>SUM(Q1801:T1801)</x:f>
        <x:v>0.95</x:v>
      </x:c>
      <x:c r="V1801" s="18" t="n">
        <x:f>IF(U1801=0,0,N1801*Q1801/U1801)</x:f>
        <x:v>0</x:v>
      </x:c>
      <x:c r="W1801" s="18" t="n">
        <x:f>IF(U1801=0,0,P1801*Q1801/U1801)</x:f>
        <x:v>0</x:v>
      </x:c>
      <x:c r="X1801" s="18" t="n">
        <x:f>MAX(V1801,W1801*'01 Controls'!$E$12)</x:f>
        <x:v>0</x:v>
      </x:c>
      <x:c r="Y1801" s="18" t="n">
        <x:f>IF(U1801=0,0,N1801*R1801/U1801)</x:f>
        <x:v>0</x:v>
      </x:c>
      <x:c r="Z1801" s="18" t="n">
        <x:f>IF(U1801=0,0,P1801*R1801/U1801)</x:f>
        <x:v>0</x:v>
      </x:c>
      <x:c r="AA1801" s="18" t="n">
        <x:f>MAX(Y1801,Z1801*'01 Controls'!$E$13)</x:f>
        <x:v>0</x:v>
      </x:c>
      <x:c r="AB1801" s="18" t="n">
        <x:f>IF(U1801=0,0,N1801*S1801/U1801)</x:f>
        <x:v>107.25</x:v>
      </x:c>
      <x:c r="AC1801" s="18" t="n">
        <x:f>IF(U1801=0,0,P1801*S1801/U1801)</x:f>
        <x:v>211.20000000000002</x:v>
      </x:c>
      <x:c r="AD1801" s="18" t="n">
        <x:f>MAX(AB1801,AC1801*'01 Controls'!$E$14)</x:f>
        <x:v>107.25</x:v>
      </x:c>
      <x:c r="AE1801" s="18" t="n">
        <x:f>IF(U1801=0,0,N1801*T1801/U1801)</x:f>
        <x:v>0</x:v>
      </x:c>
      <x:c r="AF1801" s="18" t="n">
        <x:f>IF(U1801=0,0,P1801*T1801/U1801)</x:f>
        <x:v>0</x:v>
      </x:c>
      <x:c r="AG1801" s="18" t="n">
        <x:f>MAX(AE1801,AF1801*'01 Controls'!$E$15)</x:f>
        <x:v>0</x:v>
      </x:c>
      <x:c r="AH1801" s="18" t="n">
        <x:f>SUM(V1801,Y1801,AB1801,AE1801)</x:f>
        <x:v>107.25</x:v>
      </x:c>
      <x:c r="AI1801" s="18" t="n">
        <x:f>N1801-AH1801</x:f>
        <x:v>0</x:v>
      </x:c>
      <x:c r="AJ1801" s="18" t="n">
        <x:f>V1801*INDEX('07 Mode Capacity'!$P$6:$P$17,MATCH("AIR-"&amp;I1801,'07 Mode Capacity'!$C$6:$C$17,0))</x:f>
        <x:v>0</x:v>
      </x:c>
      <x:c r="AK1801" s="18" t="n">
        <x:f>Y1801*INDEX('07 Mode Capacity'!$P$6:$P$17,MATCH("OCEAN-"&amp;I1801,'07 Mode Capacity'!$C$6:$C$17,0))</x:f>
        <x:v>0</x:v>
      </x:c>
      <x:c r="AL1801" s="18" t="n">
        <x:f>AB1801*INDEX('07 Mode Capacity'!$P$6:$P$17,MATCH("LAND-"&amp;I1801,'07 Mode Capacity'!$C$6:$C$17,0))</x:f>
        <x:v>13.089634005435176</x:v>
      </x:c>
      <x:c r="AM1801" s="18" t="n">
        <x:f>AE1801*INDEX('07 Mode Capacity'!$P$6:$P$17,MATCH("INLAND-"&amp;I1801,'07 Mode Capacity'!$C$6:$C$17,0))</x:f>
        <x:v>0</x:v>
      </x:c>
      <x:c r="AN1801" s="18" t="n">
        <x:f>SUM(AJ1801:AM1801)</x:f>
        <x:v>13.089634005435176</x:v>
      </x:c>
      <x:c r="AO1801" s="17" t="n">
        <x:f>IF(N1801=0,1,AN1801/N1801)</x:f>
        <x:v>0.1220478695145471</x:v>
      </x:c>
      <x:c r="AP1801" s="11" t="str">
        <x:f>IF(AO1801&gt;='01 Controls'!$E$16,"PASS","FAIL")</x:f>
        <x:v>FAIL</x:v>
      </x:c>
      <x:c r="AQ1801" s="11" t="str">
        <x:v>UNQUANTIFIED</x:v>
      </x:c>
      <x:c r="AR1801" s="11" t="str">
        <x:v>Position-class planning record; serial item and receiver open</x:v>
      </x:c>
      <x:c r="AS1801" s="26"/>
      <x:c r="AT1801" s="26"/>
    </x:row>
    <x:row r="1802">
      <x:c r="C1802" s="11" t="str">
        <x:v>M2-J-CIE-TNK-20</x:v>
      </x:c>
      <x:c r="D1802" s="11" t="str">
        <x:v>M2</x:v>
      </x:c>
      <x:c r="E1802" s="11" t="str">
        <x:v>Urban heat</x:v>
      </x:c>
      <x:c r="F1802" s="11" t="str">
        <x:v>J-CIE</x:v>
      </x:c>
      <x:c r="G1802" s="11" t="str">
        <x:v>Civil integration and effects group</x:v>
      </x:c>
      <x:c r="H1802" s="11" t="str">
        <x:v>TNK-20</x:v>
      </x:c>
      <x:c r="I1802" s="19" t="n">
        <x:v>48</x:v>
      </x:c>
      <x:c r="J1802" s="21" t="n">
        <x:v>2</x:v>
      </x:c>
      <x:c r="K1802" s="18" t="n">
        <x:f>'05 Cargo Register'!K10</x:f>
        <x:v>53.625</x:v>
      </x:c>
      <x:c r="L1802" s="18" t="n">
        <x:f>'05 Cargo Register'!N10</x:f>
        <x:v>4</x:v>
      </x:c>
      <x:c r="M1802" s="18" t="n">
        <x:f>'05 Cargo Register'!O10</x:f>
        <x:v>85</x:v>
      </x:c>
      <x:c r="N1802" s="18" t="n">
        <x:f>J1802*K1802</x:f>
        <x:v>107.25</x:v>
      </x:c>
      <x:c r="O1802" s="18" t="n">
        <x:f>J1802*L1802</x:f>
        <x:v>8</x:v>
      </x:c>
      <x:c r="P1802" s="18" t="n">
        <x:f>J1802*M1802</x:f>
        <x:v>170</x:v>
      </x:c>
      <x:c r="Q1802" s="22" t="n">
        <x:f>'01 Controls'!$E$26*'02 Cargo Classes'!$M$10</x:f>
        <x:v>0</x:v>
      </x:c>
      <x:c r="R1802" s="22" t="n">
        <x:f>'01 Controls'!$F$26*'02 Cargo Classes'!$N$10</x:f>
        <x:v>0</x:v>
      </x:c>
      <x:c r="S1802" s="22" t="n">
        <x:f>'01 Controls'!$G$26*'02 Cargo Classes'!$O$10</x:f>
        <x:v>0.95</x:v>
      </x:c>
      <x:c r="T1802" s="22" t="n">
        <x:f>'01 Controls'!$H$26*'02 Cargo Classes'!$P$10</x:f>
        <x:v>0</x:v>
      </x:c>
      <x:c r="U1802" s="22" t="n">
        <x:f>SUM(Q1802:T1802)</x:f>
        <x:v>0.95</x:v>
      </x:c>
      <x:c r="V1802" s="18" t="n">
        <x:f>IF(U1802=0,0,N1802*Q1802/U1802)</x:f>
        <x:v>0</x:v>
      </x:c>
      <x:c r="W1802" s="18" t="n">
        <x:f>IF(U1802=0,0,P1802*Q1802/U1802)</x:f>
        <x:v>0</x:v>
      </x:c>
      <x:c r="X1802" s="18" t="n">
        <x:f>MAX(V1802,W1802*'01 Controls'!$E$12)</x:f>
        <x:v>0</x:v>
      </x:c>
      <x:c r="Y1802" s="18" t="n">
        <x:f>IF(U1802=0,0,N1802*R1802/U1802)</x:f>
        <x:v>0</x:v>
      </x:c>
      <x:c r="Z1802" s="18" t="n">
        <x:f>IF(U1802=0,0,P1802*R1802/U1802)</x:f>
        <x:v>0</x:v>
      </x:c>
      <x:c r="AA1802" s="18" t="n">
        <x:f>MAX(Y1802,Z1802*'01 Controls'!$E$13)</x:f>
        <x:v>0</x:v>
      </x:c>
      <x:c r="AB1802" s="18" t="n">
        <x:f>IF(U1802=0,0,N1802*S1802/U1802)</x:f>
        <x:v>107.25</x:v>
      </x:c>
      <x:c r="AC1802" s="18" t="n">
        <x:f>IF(U1802=0,0,P1802*S1802/U1802)</x:f>
        <x:v>170</x:v>
      </x:c>
      <x:c r="AD1802" s="18" t="n">
        <x:f>MAX(AB1802,AC1802*'01 Controls'!$E$14)</x:f>
        <x:v>107.25</x:v>
      </x:c>
      <x:c r="AE1802" s="18" t="n">
        <x:f>IF(U1802=0,0,N1802*T1802/U1802)</x:f>
        <x:v>0</x:v>
      </x:c>
      <x:c r="AF1802" s="18" t="n">
        <x:f>IF(U1802=0,0,P1802*T1802/U1802)</x:f>
        <x:v>0</x:v>
      </x:c>
      <x:c r="AG1802" s="18" t="n">
        <x:f>MAX(AE1802,AF1802*'01 Controls'!$E$15)</x:f>
        <x:v>0</x:v>
      </x:c>
      <x:c r="AH1802" s="18" t="n">
        <x:f>SUM(V1802,Y1802,AB1802,AE1802)</x:f>
        <x:v>107.25</x:v>
      </x:c>
      <x:c r="AI1802" s="18" t="n">
        <x:f>N1802-AH1802</x:f>
        <x:v>0</x:v>
      </x:c>
      <x:c r="AJ1802" s="18" t="n">
        <x:f>V1802*INDEX('07 Mode Capacity'!$P$6:$P$17,MATCH("AIR-"&amp;I1802,'07 Mode Capacity'!$C$6:$C$17,0))</x:f>
        <x:v>0</x:v>
      </x:c>
      <x:c r="AK1802" s="18" t="n">
        <x:f>Y1802*INDEX('07 Mode Capacity'!$P$6:$P$17,MATCH("OCEAN-"&amp;I1802,'07 Mode Capacity'!$C$6:$C$17,0))</x:f>
        <x:v>0</x:v>
      </x:c>
      <x:c r="AL1802" s="18" t="n">
        <x:f>AB1802*INDEX('07 Mode Capacity'!$P$6:$P$17,MATCH("LAND-"&amp;I1802,'07 Mode Capacity'!$C$6:$C$17,0))</x:f>
        <x:v>13.089634005435176</x:v>
      </x:c>
      <x:c r="AM1802" s="18" t="n">
        <x:f>AE1802*INDEX('07 Mode Capacity'!$P$6:$P$17,MATCH("INLAND-"&amp;I1802,'07 Mode Capacity'!$C$6:$C$17,0))</x:f>
        <x:v>0</x:v>
      </x:c>
      <x:c r="AN1802" s="18" t="n">
        <x:f>SUM(AJ1802:AM1802)</x:f>
        <x:v>13.089634005435176</x:v>
      </x:c>
      <x:c r="AO1802" s="17" t="n">
        <x:f>IF(N1802=0,1,AN1802/N1802)</x:f>
        <x:v>0.1220478695145471</x:v>
      </x:c>
      <x:c r="AP1802" s="11" t="str">
        <x:f>IF(AO1802&gt;='01 Controls'!$E$16,"PASS","FAIL")</x:f>
        <x:v>FAIL</x:v>
      </x:c>
      <x:c r="AQ1802" s="11" t="str">
        <x:v>UNQUANTIFIED</x:v>
      </x:c>
      <x:c r="AR1802" s="11" t="str">
        <x:v>Position-class planning record; serial item and receiver open</x:v>
      </x:c>
      <x:c r="AS1802" s="26"/>
      <x:c r="AT1802" s="26"/>
    </x:row>
    <x:row r="1803">
      <x:c r="C1803" s="11" t="str">
        <x:v>M2-J-CIE-FLR-24</x:v>
      </x:c>
      <x:c r="D1803" s="11" t="str">
        <x:v>M2</x:v>
      </x:c>
      <x:c r="E1803" s="11" t="str">
        <x:v>Urban heat</x:v>
      </x:c>
      <x:c r="F1803" s="11" t="str">
        <x:v>J-CIE</x:v>
      </x:c>
      <x:c r="G1803" s="11" t="str">
        <x:v>Civil integration and effects group</x:v>
      </x:c>
      <x:c r="H1803" s="11" t="str">
        <x:v>FLR-24</x:v>
      </x:c>
      <x:c r="I1803" s="19" t="n">
        <x:v>48</x:v>
      </x:c>
      <x:c r="J1803" s="21" t="n">
        <x:v>2</x:v>
      </x:c>
      <x:c r="K1803" s="18" t="n">
        <x:f>'05 Cargo Register'!K11</x:f>
        <x:v>107.25</x:v>
      </x:c>
      <x:c r="L1803" s="18" t="n">
        <x:f>'05 Cargo Register'!N11</x:f>
        <x:v>6</x:v>
      </x:c>
      <x:c r="M1803" s="18" t="n">
        <x:f>'05 Cargo Register'!O11</x:f>
        <x:v>192</x:v>
      </x:c>
      <x:c r="N1803" s="18" t="n">
        <x:f>J1803*K1803</x:f>
        <x:v>214.5</x:v>
      </x:c>
      <x:c r="O1803" s="18" t="n">
        <x:f>J1803*L1803</x:f>
        <x:v>12</x:v>
      </x:c>
      <x:c r="P1803" s="18" t="n">
        <x:f>J1803*M1803</x:f>
        <x:v>384</x:v>
      </x:c>
      <x:c r="Q1803" s="22" t="n">
        <x:f>'01 Controls'!$E$26*'02 Cargo Classes'!$M$11</x:f>
        <x:v>0</x:v>
      </x:c>
      <x:c r="R1803" s="22" t="n">
        <x:f>'01 Controls'!$F$26*'02 Cargo Classes'!$N$11</x:f>
        <x:v>0</x:v>
      </x:c>
      <x:c r="S1803" s="22" t="n">
        <x:f>'01 Controls'!$G$26*'02 Cargo Classes'!$O$11</x:f>
        <x:v>0.95</x:v>
      </x:c>
      <x:c r="T1803" s="22" t="n">
        <x:f>'01 Controls'!$H$26*'02 Cargo Classes'!$P$11</x:f>
        <x:v>0</x:v>
      </x:c>
      <x:c r="U1803" s="22" t="n">
        <x:f>SUM(Q1803:T1803)</x:f>
        <x:v>0.95</x:v>
      </x:c>
      <x:c r="V1803" s="18" t="n">
        <x:f>IF(U1803=0,0,N1803*Q1803/U1803)</x:f>
        <x:v>0</x:v>
      </x:c>
      <x:c r="W1803" s="18" t="n">
        <x:f>IF(U1803=0,0,P1803*Q1803/U1803)</x:f>
        <x:v>0</x:v>
      </x:c>
      <x:c r="X1803" s="18" t="n">
        <x:f>MAX(V1803,W1803*'01 Controls'!$E$12)</x:f>
        <x:v>0</x:v>
      </x:c>
      <x:c r="Y1803" s="18" t="n">
        <x:f>IF(U1803=0,0,N1803*R1803/U1803)</x:f>
        <x:v>0</x:v>
      </x:c>
      <x:c r="Z1803" s="18" t="n">
        <x:f>IF(U1803=0,0,P1803*R1803/U1803)</x:f>
        <x:v>0</x:v>
      </x:c>
      <x:c r="AA1803" s="18" t="n">
        <x:f>MAX(Y1803,Z1803*'01 Controls'!$E$13)</x:f>
        <x:v>0</x:v>
      </x:c>
      <x:c r="AB1803" s="18" t="n">
        <x:f>IF(U1803=0,0,N1803*S1803/U1803)</x:f>
        <x:v>214.5</x:v>
      </x:c>
      <x:c r="AC1803" s="18" t="n">
        <x:f>IF(U1803=0,0,P1803*S1803/U1803)</x:f>
        <x:v>383.99999999999994</x:v>
      </x:c>
      <x:c r="AD1803" s="18" t="n">
        <x:f>MAX(AB1803,AC1803*'01 Controls'!$E$14)</x:f>
        <x:v>214.5</x:v>
      </x:c>
      <x:c r="AE1803" s="18" t="n">
        <x:f>IF(U1803=0,0,N1803*T1803/U1803)</x:f>
        <x:v>0</x:v>
      </x:c>
      <x:c r="AF1803" s="18" t="n">
        <x:f>IF(U1803=0,0,P1803*T1803/U1803)</x:f>
        <x:v>0</x:v>
      </x:c>
      <x:c r="AG1803" s="18" t="n">
        <x:f>MAX(AE1803,AF1803*'01 Controls'!$E$15)</x:f>
        <x:v>0</x:v>
      </x:c>
      <x:c r="AH1803" s="18" t="n">
        <x:f>SUM(V1803,Y1803,AB1803,AE1803)</x:f>
        <x:v>214.5</x:v>
      </x:c>
      <x:c r="AI1803" s="18" t="n">
        <x:f>N1803-AH1803</x:f>
        <x:v>0</x:v>
      </x:c>
      <x:c r="AJ1803" s="18" t="n">
        <x:f>V1803*INDEX('07 Mode Capacity'!$P$6:$P$17,MATCH("AIR-"&amp;I1803,'07 Mode Capacity'!$C$6:$C$17,0))</x:f>
        <x:v>0</x:v>
      </x:c>
      <x:c r="AK1803" s="18" t="n">
        <x:f>Y1803*INDEX('07 Mode Capacity'!$P$6:$P$17,MATCH("OCEAN-"&amp;I1803,'07 Mode Capacity'!$C$6:$C$17,0))</x:f>
        <x:v>0</x:v>
      </x:c>
      <x:c r="AL1803" s="18" t="n">
        <x:f>AB1803*INDEX('07 Mode Capacity'!$P$6:$P$17,MATCH("LAND-"&amp;I1803,'07 Mode Capacity'!$C$6:$C$17,0))</x:f>
        <x:v>26.179268010870352</x:v>
      </x:c>
      <x:c r="AM1803" s="18" t="n">
        <x:f>AE1803*INDEX('07 Mode Capacity'!$P$6:$P$17,MATCH("INLAND-"&amp;I1803,'07 Mode Capacity'!$C$6:$C$17,0))</x:f>
        <x:v>0</x:v>
      </x:c>
      <x:c r="AN1803" s="18" t="n">
        <x:f>SUM(AJ1803:AM1803)</x:f>
        <x:v>26.179268010870352</x:v>
      </x:c>
      <x:c r="AO1803" s="17" t="n">
        <x:f>IF(N1803=0,1,AN1803/N1803)</x:f>
        <x:v>0.1220478695145471</x:v>
      </x:c>
      <x:c r="AP1803" s="11" t="str">
        <x:f>IF(AO1803&gt;='01 Controls'!$E$16,"PASS","FAIL")</x:f>
        <x:v>FAIL</x:v>
      </x:c>
      <x:c r="AQ1803" s="11" t="str">
        <x:v>UNQUANTIFIED</x:v>
      </x:c>
      <x:c r="AR1803" s="11" t="str">
        <x:v>Position-class planning record; serial item and receiver open</x:v>
      </x:c>
      <x:c r="AS1803" s="26"/>
      <x:c r="AT1803" s="26"/>
    </x:row>
    <x:row r="1804">
      <x:c r="C1804" s="11" t="str">
        <x:v>M2-J-CIE-ROL-30</x:v>
      </x:c>
      <x:c r="D1804" s="11" t="str">
        <x:v>M2</x:v>
      </x:c>
      <x:c r="E1804" s="11" t="str">
        <x:v>Urban heat</x:v>
      </x:c>
      <x:c r="F1804" s="11" t="str">
        <x:v>J-CIE</x:v>
      </x:c>
      <x:c r="G1804" s="11" t="str">
        <x:v>Civil integration and effects group</x:v>
      </x:c>
      <x:c r="H1804" s="11" t="str">
        <x:v>ROL-30</x:v>
      </x:c>
      <x:c r="I1804" s="19" t="n">
        <x:v>48</x:v>
      </x:c>
      <x:c r="J1804" s="21" t="n">
        <x:v>2</x:v>
      </x:c>
      <x:c r="K1804" s="18" t="n">
        <x:f>'05 Cargo Register'!K12</x:f>
        <x:v>107.25</x:v>
      </x:c>
      <x:c r="L1804" s="18" t="n">
        <x:f>'05 Cargo Register'!N12</x:f>
        <x:v>5</x:v>
      </x:c>
      <x:c r="M1804" s="18" t="n">
        <x:f>'05 Cargo Register'!O12</x:f>
        <x:v>318.75</x:v>
      </x:c>
      <x:c r="N1804" s="18" t="n">
        <x:f>J1804*K1804</x:f>
        <x:v>214.5</x:v>
      </x:c>
      <x:c r="O1804" s="18" t="n">
        <x:f>J1804*L1804</x:f>
        <x:v>10</x:v>
      </x:c>
      <x:c r="P1804" s="18" t="n">
        <x:f>J1804*M1804</x:f>
        <x:v>637.5</x:v>
      </x:c>
      <x:c r="Q1804" s="22" t="n">
        <x:f>'01 Controls'!$E$26*'02 Cargo Classes'!$M$12</x:f>
        <x:v>0</x:v>
      </x:c>
      <x:c r="R1804" s="22" t="n">
        <x:f>'01 Controls'!$F$26*'02 Cargo Classes'!$N$12</x:f>
        <x:v>0</x:v>
      </x:c>
      <x:c r="S1804" s="22" t="n">
        <x:f>'01 Controls'!$G$26*'02 Cargo Classes'!$O$12</x:f>
        <x:v>1.4249999999999998</x:v>
      </x:c>
      <x:c r="T1804" s="22" t="n">
        <x:f>'01 Controls'!$H$26*'02 Cargo Classes'!$P$12</x:f>
        <x:v>0</x:v>
      </x:c>
      <x:c r="U1804" s="22" t="n">
        <x:f>SUM(Q1804:T1804)</x:f>
        <x:v>1.4249999999999998</x:v>
      </x:c>
      <x:c r="V1804" s="18" t="n">
        <x:f>IF(U1804=0,0,N1804*Q1804/U1804)</x:f>
        <x:v>0</x:v>
      </x:c>
      <x:c r="W1804" s="18" t="n">
        <x:f>IF(U1804=0,0,P1804*Q1804/U1804)</x:f>
        <x:v>0</x:v>
      </x:c>
      <x:c r="X1804" s="18" t="n">
        <x:f>MAX(V1804,W1804*'01 Controls'!$E$12)</x:f>
        <x:v>0</x:v>
      </x:c>
      <x:c r="Y1804" s="18" t="n">
        <x:f>IF(U1804=0,0,N1804*R1804/U1804)</x:f>
        <x:v>0</x:v>
      </x:c>
      <x:c r="Z1804" s="18" t="n">
        <x:f>IF(U1804=0,0,P1804*R1804/U1804)</x:f>
        <x:v>0</x:v>
      </x:c>
      <x:c r="AA1804" s="18" t="n">
        <x:f>MAX(Y1804,Z1804*'01 Controls'!$E$13)</x:f>
        <x:v>0</x:v>
      </x:c>
      <x:c r="AB1804" s="18" t="n">
        <x:f>IF(U1804=0,0,N1804*S1804/U1804)</x:f>
        <x:v>214.5</x:v>
      </x:c>
      <x:c r="AC1804" s="18" t="n">
        <x:f>IF(U1804=0,0,P1804*S1804/U1804)</x:f>
        <x:v>637.5</x:v>
      </x:c>
      <x:c r="AD1804" s="18" t="n">
        <x:f>MAX(AB1804,AC1804*'01 Controls'!$E$14)</x:f>
        <x:v>214.5</x:v>
      </x:c>
      <x:c r="AE1804" s="18" t="n">
        <x:f>IF(U1804=0,0,N1804*T1804/U1804)</x:f>
        <x:v>0</x:v>
      </x:c>
      <x:c r="AF1804" s="18" t="n">
        <x:f>IF(U1804=0,0,P1804*T1804/U1804)</x:f>
        <x:v>0</x:v>
      </x:c>
      <x:c r="AG1804" s="18" t="n">
        <x:f>MAX(AE1804,AF1804*'01 Controls'!$E$15)</x:f>
        <x:v>0</x:v>
      </x:c>
      <x:c r="AH1804" s="18" t="n">
        <x:f>SUM(V1804,Y1804,AB1804,AE1804)</x:f>
        <x:v>214.5</x:v>
      </x:c>
      <x:c r="AI1804" s="18" t="n">
        <x:f>N1804-AH1804</x:f>
        <x:v>0</x:v>
      </x:c>
      <x:c r="AJ1804" s="18" t="n">
        <x:f>V1804*INDEX('07 Mode Capacity'!$P$6:$P$17,MATCH("AIR-"&amp;I1804,'07 Mode Capacity'!$C$6:$C$17,0))</x:f>
        <x:v>0</x:v>
      </x:c>
      <x:c r="AK1804" s="18" t="n">
        <x:f>Y1804*INDEX('07 Mode Capacity'!$P$6:$P$17,MATCH("OCEAN-"&amp;I1804,'07 Mode Capacity'!$C$6:$C$17,0))</x:f>
        <x:v>0</x:v>
      </x:c>
      <x:c r="AL1804" s="18" t="n">
        <x:f>AB1804*INDEX('07 Mode Capacity'!$P$6:$P$17,MATCH("LAND-"&amp;I1804,'07 Mode Capacity'!$C$6:$C$17,0))</x:f>
        <x:v>26.179268010870352</x:v>
      </x:c>
      <x:c r="AM1804" s="18" t="n">
        <x:f>AE1804*INDEX('07 Mode Capacity'!$P$6:$P$17,MATCH("INLAND-"&amp;I1804,'07 Mode Capacity'!$C$6:$C$17,0))</x:f>
        <x:v>0</x:v>
      </x:c>
      <x:c r="AN1804" s="18" t="n">
        <x:f>SUM(AJ1804:AM1804)</x:f>
        <x:v>26.179268010870352</x:v>
      </x:c>
      <x:c r="AO1804" s="17" t="n">
        <x:f>IF(N1804=0,1,AN1804/N1804)</x:f>
        <x:v>0.1220478695145471</x:v>
      </x:c>
      <x:c r="AP1804" s="11" t="str">
        <x:f>IF(AO1804&gt;='01 Controls'!$E$16,"PASS","FAIL")</x:f>
        <x:v>FAIL</x:v>
      </x:c>
      <x:c r="AQ1804" s="11" t="str">
        <x:v>UNQUANTIFIED</x:v>
      </x:c>
      <x:c r="AR1804" s="11" t="str">
        <x:v>Position-class planning record; serial item and receiver open</x:v>
      </x:c>
      <x:c r="AS1804" s="26"/>
      <x:c r="AT1804" s="26"/>
    </x:row>
    <x:row r="1805">
      <x:c r="C1805" s="11" t="str">
        <x:v>M2-J-CIE-LIN-18</x:v>
      </x:c>
      <x:c r="D1805" s="11" t="str">
        <x:v>M2</x:v>
      </x:c>
      <x:c r="E1805" s="11" t="str">
        <x:v>Urban heat</x:v>
      </x:c>
      <x:c r="F1805" s="11" t="str">
        <x:v>J-CIE</x:v>
      </x:c>
      <x:c r="G1805" s="11" t="str">
        <x:v>Civil integration and effects group</x:v>
      </x:c>
      <x:c r="H1805" s="11" t="str">
        <x:v>LIN-18</x:v>
      </x:c>
      <x:c r="I1805" s="19" t="n">
        <x:v>72</x:v>
      </x:c>
      <x:c r="J1805" s="21" t="n">
        <x:v>2</x:v>
      </x:c>
      <x:c r="K1805" s="18" t="n">
        <x:f>'05 Cargo Register'!K13</x:f>
        <x:v>53.625</x:v>
      </x:c>
      <x:c r="L1805" s="18" t="n">
        <x:f>'05 Cargo Register'!N13</x:f>
        <x:v>4</x:v>
      </x:c>
      <x:c r="M1805" s="18" t="n">
        <x:f>'05 Cargo Register'!O13</x:f>
        <x:v>176</x:v>
      </x:c>
      <x:c r="N1805" s="18" t="n">
        <x:f>J1805*K1805</x:f>
        <x:v>107.25</x:v>
      </x:c>
      <x:c r="O1805" s="18" t="n">
        <x:f>J1805*L1805</x:f>
        <x:v>8</x:v>
      </x:c>
      <x:c r="P1805" s="18" t="n">
        <x:f>J1805*M1805</x:f>
        <x:v>352</x:v>
      </x:c>
      <x:c r="Q1805" s="22" t="n">
        <x:f>'01 Controls'!$E$26*'02 Cargo Classes'!$M$13</x:f>
        <x:v>0</x:v>
      </x:c>
      <x:c r="R1805" s="22" t="n">
        <x:f>'01 Controls'!$F$26*'02 Cargo Classes'!$N$13</x:f>
        <x:v>0</x:v>
      </x:c>
      <x:c r="S1805" s="22" t="n">
        <x:f>'01 Controls'!$G$26*'02 Cargo Classes'!$O$13</x:f>
        <x:v>0.95</x:v>
      </x:c>
      <x:c r="T1805" s="22" t="n">
        <x:f>'01 Controls'!$H$26*'02 Cargo Classes'!$P$13</x:f>
        <x:v>0</x:v>
      </x:c>
      <x:c r="U1805" s="22" t="n">
        <x:f>SUM(Q1805:T1805)</x:f>
        <x:v>0.95</x:v>
      </x:c>
      <x:c r="V1805" s="18" t="n">
        <x:f>IF(U1805=0,0,N1805*Q1805/U1805)</x:f>
        <x:v>0</x:v>
      </x:c>
      <x:c r="W1805" s="18" t="n">
        <x:f>IF(U1805=0,0,P1805*Q1805/U1805)</x:f>
        <x:v>0</x:v>
      </x:c>
      <x:c r="X1805" s="18" t="n">
        <x:f>MAX(V1805,W1805*'01 Controls'!$E$12)</x:f>
        <x:v>0</x:v>
      </x:c>
      <x:c r="Y1805" s="18" t="n">
        <x:f>IF(U1805=0,0,N1805*R1805/U1805)</x:f>
        <x:v>0</x:v>
      </x:c>
      <x:c r="Z1805" s="18" t="n">
        <x:f>IF(U1805=0,0,P1805*R1805/U1805)</x:f>
        <x:v>0</x:v>
      </x:c>
      <x:c r="AA1805" s="18" t="n">
        <x:f>MAX(Y1805,Z1805*'01 Controls'!$E$13)</x:f>
        <x:v>0</x:v>
      </x:c>
      <x:c r="AB1805" s="18" t="n">
        <x:f>IF(U1805=0,0,N1805*S1805/U1805)</x:f>
        <x:v>107.25</x:v>
      </x:c>
      <x:c r="AC1805" s="18" t="n">
        <x:f>IF(U1805=0,0,P1805*S1805/U1805)</x:f>
        <x:v>352</x:v>
      </x:c>
      <x:c r="AD1805" s="18" t="n">
        <x:f>MAX(AB1805,AC1805*'01 Controls'!$E$14)</x:f>
        <x:v>107.25</x:v>
      </x:c>
      <x:c r="AE1805" s="18" t="n">
        <x:f>IF(U1805=0,0,N1805*T1805/U1805)</x:f>
        <x:v>0</x:v>
      </x:c>
      <x:c r="AF1805" s="18" t="n">
        <x:f>IF(U1805=0,0,P1805*T1805/U1805)</x:f>
        <x:v>0</x:v>
      </x:c>
      <x:c r="AG1805" s="18" t="n">
        <x:f>MAX(AE1805,AF1805*'01 Controls'!$E$15)</x:f>
        <x:v>0</x:v>
      </x:c>
      <x:c r="AH1805" s="18" t="n">
        <x:f>SUM(V1805,Y1805,AB1805,AE1805)</x:f>
        <x:v>107.25</x:v>
      </x:c>
      <x:c r="AI1805" s="18" t="n">
        <x:f>N1805-AH1805</x:f>
        <x:v>0</x:v>
      </x:c>
      <x:c r="AJ1805" s="18" t="n">
        <x:f>V1805*INDEX('07 Mode Capacity'!$P$6:$P$17,MATCH("AIR-"&amp;I1805,'07 Mode Capacity'!$C$6:$C$17,0))</x:f>
        <x:v>0</x:v>
      </x:c>
      <x:c r="AK1805" s="18" t="n">
        <x:f>Y1805*INDEX('07 Mode Capacity'!$P$6:$P$17,MATCH("OCEAN-"&amp;I1805,'07 Mode Capacity'!$C$6:$C$17,0))</x:f>
        <x:v>0</x:v>
      </x:c>
      <x:c r="AL1805" s="18" t="n">
        <x:f>AB1805*INDEX('07 Mode Capacity'!$P$6:$P$17,MATCH("LAND-"&amp;I1805,'07 Mode Capacity'!$C$6:$C$17,0))</x:f>
        <x:v>76.6848466076729</x:v>
      </x:c>
      <x:c r="AM1805" s="18" t="n">
        <x:f>AE1805*INDEX('07 Mode Capacity'!$P$6:$P$17,MATCH("INLAND-"&amp;I1805,'07 Mode Capacity'!$C$6:$C$17,0))</x:f>
        <x:v>0</x:v>
      </x:c>
      <x:c r="AN1805" s="18" t="n">
        <x:f>SUM(AJ1805:AM1805)</x:f>
        <x:v>76.6848466076729</x:v>
      </x:c>
      <x:c r="AO1805" s="17" t="n">
        <x:f>IF(N1805=0,1,AN1805/N1805)</x:f>
        <x:v>0.7150102247801668</x:v>
      </x:c>
      <x:c r="AP1805" s="11" t="str">
        <x:f>IF(AO1805&gt;='01 Controls'!$E$16,"PASS","FAIL")</x:f>
        <x:v>FAIL</x:v>
      </x:c>
      <x:c r="AQ1805" s="11" t="str">
        <x:v>UNQUANTIFIED</x:v>
      </x:c>
      <x:c r="AR1805" s="11" t="str">
        <x:v>Position-class planning record; serial item and receiver open</x:v>
      </x:c>
      <x:c r="AS1805" s="26"/>
      <x:c r="AT1805" s="26"/>
    </x:row>
    <x:row r="1806">
      <x:c r="C1806" s="11" t="str">
        <x:v>M2-J-CIE-BLK-08</x:v>
      </x:c>
      <x:c r="D1806" s="11" t="str">
        <x:v>M2</x:v>
      </x:c>
      <x:c r="E1806" s="11" t="str">
        <x:v>Urban heat</x:v>
      </x:c>
      <x:c r="F1806" s="11" t="str">
        <x:v>J-CIE</x:v>
      </x:c>
      <x:c r="G1806" s="11" t="str">
        <x:v>Civil integration and effects group</x:v>
      </x:c>
      <x:c r="H1806" s="11" t="str">
        <x:v>BLK-08</x:v>
      </x:c>
      <x:c r="I1806" s="19" t="n">
        <x:v>48</x:v>
      </x:c>
      <x:c r="J1806" s="21" t="n">
        <x:v>2</x:v>
      </x:c>
      <x:c r="K1806" s="18" t="n">
        <x:f>'05 Cargo Register'!K14</x:f>
        <x:v>160.875</x:v>
      </x:c>
      <x:c r="L1806" s="18" t="n">
        <x:f>'05 Cargo Register'!N14</x:f>
        <x:v>26</x:v>
      </x:c>
      <x:c r="M1806" s="18" t="n">
        <x:f>'05 Cargo Register'!O14</x:f>
        <x:v>1326</x:v>
      </x:c>
      <x:c r="N1806" s="18" t="n">
        <x:f>J1806*K1806</x:f>
        <x:v>321.75</x:v>
      </x:c>
      <x:c r="O1806" s="18" t="n">
        <x:f>J1806*L1806</x:f>
        <x:v>52</x:v>
      </x:c>
      <x:c r="P1806" s="18" t="n">
        <x:f>J1806*M1806</x:f>
        <x:v>2652</x:v>
      </x:c>
      <x:c r="Q1806" s="22" t="n">
        <x:f>'01 Controls'!$E$26*'02 Cargo Classes'!$M$14</x:f>
        <x:v>0.05</x:v>
      </x:c>
      <x:c r="R1806" s="22" t="n">
        <x:f>'01 Controls'!$F$26*'02 Cargo Classes'!$N$14</x:f>
        <x:v>0</x:v>
      </x:c>
      <x:c r="S1806" s="22" t="n">
        <x:f>'01 Controls'!$G$26*'02 Cargo Classes'!$O$14</x:f>
        <x:v>0.95</x:v>
      </x:c>
      <x:c r="T1806" s="22" t="n">
        <x:f>'01 Controls'!$H$26*'02 Cargo Classes'!$P$14</x:f>
        <x:v>0</x:v>
      </x:c>
      <x:c r="U1806" s="22" t="n">
        <x:f>SUM(Q1806:T1806)</x:f>
        <x:v>1</x:v>
      </x:c>
      <x:c r="V1806" s="18" t="n">
        <x:f>IF(U1806=0,0,N1806*Q1806/U1806)</x:f>
        <x:v>16.087500000000002</x:v>
      </x:c>
      <x:c r="W1806" s="18" t="n">
        <x:f>IF(U1806=0,0,P1806*Q1806/U1806)</x:f>
        <x:v>132.6</x:v>
      </x:c>
      <x:c r="X1806" s="18" t="n">
        <x:f>MAX(V1806,W1806*'01 Controls'!$E$12)</x:f>
        <x:v>33.15</x:v>
      </x:c>
      <x:c r="Y1806" s="18" t="n">
        <x:f>IF(U1806=0,0,N1806*R1806/U1806)</x:f>
        <x:v>0</x:v>
      </x:c>
      <x:c r="Z1806" s="18" t="n">
        <x:f>IF(U1806=0,0,P1806*R1806/U1806)</x:f>
        <x:v>0</x:v>
      </x:c>
      <x:c r="AA1806" s="18" t="n">
        <x:f>MAX(Y1806,Z1806*'01 Controls'!$E$13)</x:f>
        <x:v>0</x:v>
      </x:c>
      <x:c r="AB1806" s="18" t="n">
        <x:f>IF(U1806=0,0,N1806*S1806/U1806)</x:f>
        <x:v>305.66249999999997</x:v>
      </x:c>
      <x:c r="AC1806" s="18" t="n">
        <x:f>IF(U1806=0,0,P1806*S1806/U1806)</x:f>
        <x:v>2519.4</x:v>
      </x:c>
      <x:c r="AD1806" s="18" t="n">
        <x:f>MAX(AB1806,AC1806*'01 Controls'!$E$14)</x:f>
        <x:v>503.88000000000005</x:v>
      </x:c>
      <x:c r="AE1806" s="18" t="n">
        <x:f>IF(U1806=0,0,N1806*T1806/U1806)</x:f>
        <x:v>0</x:v>
      </x:c>
      <x:c r="AF1806" s="18" t="n">
        <x:f>IF(U1806=0,0,P1806*T1806/U1806)</x:f>
        <x:v>0</x:v>
      </x:c>
      <x:c r="AG1806" s="18" t="n">
        <x:f>MAX(AE1806,AF1806*'01 Controls'!$E$15)</x:f>
        <x:v>0</x:v>
      </x:c>
      <x:c r="AH1806" s="18" t="n">
        <x:f>SUM(V1806,Y1806,AB1806,AE1806)</x:f>
        <x:v>321.74999999999994</x:v>
      </x:c>
      <x:c r="AI1806" s="18" t="n">
        <x:f>N1806-AH1806</x:f>
        <x:v>5.684341886080802e-14</x:v>
      </x:c>
      <x:c r="AJ1806" s="18" t="n">
        <x:f>V1806*INDEX('07 Mode Capacity'!$P$6:$P$17,MATCH("AIR-"&amp;I1806,'07 Mode Capacity'!$C$6:$C$17,0))</x:f>
        <x:v>4.509899902728995</x:v>
      </x:c>
      <x:c r="AK1806" s="18" t="n">
        <x:f>Y1806*INDEX('07 Mode Capacity'!$P$6:$P$17,MATCH("OCEAN-"&amp;I1806,'07 Mode Capacity'!$C$6:$C$17,0))</x:f>
        <x:v>0</x:v>
      </x:c>
      <x:c r="AL1806" s="18" t="n">
        <x:f>AB1806*INDEX('07 Mode Capacity'!$P$6:$P$17,MATCH("LAND-"&amp;I1806,'07 Mode Capacity'!$C$6:$C$17,0))</x:f>
        <x:v>37.30545691549025</x:v>
      </x:c>
      <x:c r="AM1806" s="18" t="n">
        <x:f>AE1806*INDEX('07 Mode Capacity'!$P$6:$P$17,MATCH("INLAND-"&amp;I1806,'07 Mode Capacity'!$C$6:$C$17,0))</x:f>
        <x:v>0</x:v>
      </x:c>
      <x:c r="AN1806" s="18" t="n">
        <x:f>SUM(AJ1806:AM1806)</x:f>
        <x:v>41.81535681821924</x:v>
      </x:c>
      <x:c r="AO1806" s="17" t="n">
        <x:f>IF(N1806=0,1,AN1806/N1806)</x:f>
        <x:v>0.12996225895328437</x:v>
      </x:c>
      <x:c r="AP1806" s="11" t="str">
        <x:f>IF(AO1806&gt;='01 Controls'!$E$16,"PASS","FAIL")</x:f>
        <x:v>FAIL</x:v>
      </x:c>
      <x:c r="AQ1806" s="11" t="str">
        <x:v>UNQUANTIFIED</x:v>
      </x:c>
      <x:c r="AR1806" s="11" t="str">
        <x:v>Position-class planning record; serial item and receiver open</x:v>
      </x:c>
      <x:c r="AS1806" s="26"/>
      <x:c r="AT1806" s="26"/>
    </x:row>
    <x:row r="1807">
      <x:c r="C1807" s="11" t="str">
        <x:v>M2-J-TOC-APL-45</x:v>
      </x:c>
      <x:c r="D1807" s="11" t="str">
        <x:v>M2</x:v>
      </x:c>
      <x:c r="E1807" s="11" t="str">
        <x:v>Urban heat</x:v>
      </x:c>
      <x:c r="F1807" s="11" t="str">
        <x:v>J-TOC</x:v>
      </x:c>
      <x:c r="G1807" s="11" t="str">
        <x:v>Theater-opening command</x:v>
      </x:c>
      <x:c r="H1807" s="11" t="str">
        <x:v>APL-45</x:v>
      </x:c>
      <x:c r="I1807" s="19" t="n">
        <x:v>24</x:v>
      </x:c>
      <x:c r="J1807" s="21" t="n">
        <x:v>1</x:v>
      </x:c>
      <x:c r="K1807" s="18" t="n">
        <x:f>'05 Cargo Register'!K15</x:f>
        <x:v>214.5</x:v>
      </x:c>
      <x:c r="L1807" s="18" t="n">
        <x:f>'05 Cargo Register'!N15</x:f>
        <x:v>57</x:v>
      </x:c>
      <x:c r="M1807" s="18" t="n">
        <x:f>'05 Cargo Register'!O15</x:f>
        <x:v>427.5</x:v>
      </x:c>
      <x:c r="N1807" s="18" t="n">
        <x:f>J1807*K1807</x:f>
        <x:v>214.5</x:v>
      </x:c>
      <x:c r="O1807" s="18" t="n">
        <x:f>J1807*L1807</x:f>
        <x:v>57</x:v>
      </x:c>
      <x:c r="P1807" s="18" t="n">
        <x:f>J1807*M1807</x:f>
        <x:v>427.5</x:v>
      </x:c>
      <x:c r="Q1807" s="22" t="n">
        <x:f>'01 Controls'!$E$26*'02 Cargo Classes'!$M$6</x:f>
        <x:v>0.15000000000000002</x:v>
      </x:c>
      <x:c r="R1807" s="22" t="n">
        <x:f>'01 Controls'!$F$26*'02 Cargo Classes'!$N$6</x:f>
        <x:v>0</x:v>
      </x:c>
      <x:c r="S1807" s="22" t="n">
        <x:f>'01 Controls'!$G$26*'02 Cargo Classes'!$O$6</x:f>
        <x:v>0.95</x:v>
      </x:c>
      <x:c r="T1807" s="22" t="n">
        <x:f>'01 Controls'!$H$26*'02 Cargo Classes'!$P$6</x:f>
        <x:v>0</x:v>
      </x:c>
      <x:c r="U1807" s="22" t="n">
        <x:f>SUM(Q1807:T1807)</x:f>
        <x:v>1.1</x:v>
      </x:c>
      <x:c r="V1807" s="18" t="n">
        <x:f>IF(U1807=0,0,N1807*Q1807/U1807)</x:f>
        <x:v>29.25</x:v>
      </x:c>
      <x:c r="W1807" s="18" t="n">
        <x:f>IF(U1807=0,0,P1807*Q1807/U1807)</x:f>
        <x:v>58.295454545454554</x:v>
      </x:c>
      <x:c r="X1807" s="18" t="n">
        <x:f>MAX(V1807,W1807*'01 Controls'!$E$12)</x:f>
        <x:v>29.25</x:v>
      </x:c>
      <x:c r="Y1807" s="18" t="n">
        <x:f>IF(U1807=0,0,N1807*R1807/U1807)</x:f>
        <x:v>0</x:v>
      </x:c>
      <x:c r="Z1807" s="18" t="n">
        <x:f>IF(U1807=0,0,P1807*R1807/U1807)</x:f>
        <x:v>0</x:v>
      </x:c>
      <x:c r="AA1807" s="18" t="n">
        <x:f>MAX(Y1807,Z1807*'01 Controls'!$E$13)</x:f>
        <x:v>0</x:v>
      </x:c>
      <x:c r="AB1807" s="18" t="n">
        <x:f>IF(U1807=0,0,N1807*S1807/U1807)</x:f>
        <x:v>185.24999999999997</x:v>
      </x:c>
      <x:c r="AC1807" s="18" t="n">
        <x:f>IF(U1807=0,0,P1807*S1807/U1807)</x:f>
        <x:v>369.20454545454544</x:v>
      </x:c>
      <x:c r="AD1807" s="18" t="n">
        <x:f>MAX(AB1807,AC1807*'01 Controls'!$E$14)</x:f>
        <x:v>185.24999999999997</x:v>
      </x:c>
      <x:c r="AE1807" s="18" t="n">
        <x:f>IF(U1807=0,0,N1807*T1807/U1807)</x:f>
        <x:v>0</x:v>
      </x:c>
      <x:c r="AF1807" s="18" t="n">
        <x:f>IF(U1807=0,0,P1807*T1807/U1807)</x:f>
        <x:v>0</x:v>
      </x:c>
      <x:c r="AG1807" s="18" t="n">
        <x:f>MAX(AE1807,AF1807*'01 Controls'!$E$15)</x:f>
        <x:v>0</x:v>
      </x:c>
      <x:c r="AH1807" s="18" t="n">
        <x:f>SUM(V1807,Y1807,AB1807,AE1807)</x:f>
        <x:v>214.49999999999997</x:v>
      </x:c>
      <x:c r="AI1807" s="18" t="n">
        <x:f>N1807-AH1807</x:f>
        <x:v>2.842170943040401e-14</x:v>
      </x:c>
      <x:c r="AJ1807" s="18" t="n">
        <x:f>V1807*INDEX('07 Mode Capacity'!$P$6:$P$17,MATCH("AIR-"&amp;I1807,'07 Mode Capacity'!$C$6:$C$17,0))</x:f>
        <x:v>5.935236484286933</x:v>
      </x:c>
      <x:c r="AK1807" s="18" t="n">
        <x:f>Y1807*INDEX('07 Mode Capacity'!$P$6:$P$17,MATCH("OCEAN-"&amp;I1807,'07 Mode Capacity'!$C$6:$C$17,0))</x:f>
        <x:v>0</x:v>
      </x:c>
      <x:c r="AL1807" s="18" t="n">
        <x:f>AB1807*INDEX('07 Mode Capacity'!$P$6:$P$17,MATCH("LAND-"&amp;I1807,'07 Mode Capacity'!$C$6:$C$17,0))</x:f>
        <x:v>70.85829621722722</x:v>
      </x:c>
      <x:c r="AM1807" s="18" t="n">
        <x:f>AE1807*INDEX('07 Mode Capacity'!$P$6:$P$17,MATCH("INLAND-"&amp;I1807,'07 Mode Capacity'!$C$6:$C$17,0))</x:f>
        <x:v>0</x:v>
      </x:c>
      <x:c r="AN1807" s="18" t="n">
        <x:f>SUM(AJ1807:AM1807)</x:f>
        <x:v>76.79353270151415</x:v>
      </x:c>
      <x:c r="AO1807" s="17" t="n">
        <x:f>IF(N1807=0,1,AN1807/N1807)</x:f>
        <x:v>0.35801180746626643</x:v>
      </x:c>
      <x:c r="AP1807" s="11" t="str">
        <x:f>IF(AO1807&gt;='01 Controls'!$E$16,"PASS","FAIL")</x:f>
        <x:v>FAIL</x:v>
      </x:c>
      <x:c r="AQ1807" s="11" t="str">
        <x:v>UNQUANTIFIED</x:v>
      </x:c>
      <x:c r="AR1807" s="11" t="str">
        <x:v>Position-class planning record; serial item and receiver open</x:v>
      </x:c>
      <x:c r="AS1807" s="26"/>
      <x:c r="AT1807" s="26"/>
    </x:row>
    <x:row r="1808">
      <x:c r="C1808" s="11" t="str">
        <x:v>M2-J-TOC-ISO-18</x:v>
      </x:c>
      <x:c r="D1808" s="11" t="str">
        <x:v>M2</x:v>
      </x:c>
      <x:c r="E1808" s="11" t="str">
        <x:v>Urban heat</x:v>
      </x:c>
      <x:c r="F1808" s="11" t="str">
        <x:v>J-TOC</x:v>
      </x:c>
      <x:c r="G1808" s="11" t="str">
        <x:v>Theater-opening command</x:v>
      </x:c>
      <x:c r="H1808" s="11" t="str">
        <x:v>ISO-18</x:v>
      </x:c>
      <x:c r="I1808" s="19" t="n">
        <x:v>48</x:v>
      </x:c>
      <x:c r="J1808" s="21" t="n">
        <x:v>1</x:v>
      </x:c>
      <x:c r="K1808" s="18" t="n">
        <x:f>'05 Cargo Register'!K16</x:f>
        <x:v>268.125</x:v>
      </x:c>
      <x:c r="L1808" s="18" t="n">
        <x:f>'05 Cargo Register'!N16</x:f>
        <x:v>18</x:v>
      </x:c>
      <x:c r="M1808" s="18" t="n">
        <x:f>'05 Cargo Register'!O16</x:f>
        <x:v>475.20000000000005</x:v>
      </x:c>
      <x:c r="N1808" s="18" t="n">
        <x:f>J1808*K1808</x:f>
        <x:v>268.125</x:v>
      </x:c>
      <x:c r="O1808" s="18" t="n">
        <x:f>J1808*L1808</x:f>
        <x:v>18</x:v>
      </x:c>
      <x:c r="P1808" s="18" t="n">
        <x:f>J1808*M1808</x:f>
        <x:v>475.20000000000005</x:v>
      </x:c>
      <x:c r="Q1808" s="22" t="n">
        <x:f>'01 Controls'!$E$26*'02 Cargo Classes'!$M$7</x:f>
        <x:v>0.010000000000000002</x:v>
      </x:c>
      <x:c r="R1808" s="22" t="n">
        <x:f>'01 Controls'!$F$26*'02 Cargo Classes'!$N$7</x:f>
        <x:v>0</x:v>
      </x:c>
      <x:c r="S1808" s="22" t="n">
        <x:f>'01 Controls'!$G$26*'02 Cargo Classes'!$O$7</x:f>
        <x:v>1.14</x:v>
      </x:c>
      <x:c r="T1808" s="22" t="n">
        <x:f>'01 Controls'!$H$26*'02 Cargo Classes'!$P$7</x:f>
        <x:v>0</x:v>
      </x:c>
      <x:c r="U1808" s="22" t="n">
        <x:f>SUM(Q1808:T1808)</x:f>
        <x:v>1.15</x:v>
      </x:c>
      <x:c r="V1808" s="18" t="n">
        <x:f>IF(U1808=0,0,N1808*Q1808/U1808)</x:f>
        <x:v>2.3315217391304355</x:v>
      </x:c>
      <x:c r="W1808" s="18" t="n">
        <x:f>IF(U1808=0,0,P1808*Q1808/U1808)</x:f>
        <x:v>4.13217391304348</x:v>
      </x:c>
      <x:c r="X1808" s="18" t="n">
        <x:f>MAX(V1808,W1808*'01 Controls'!$E$12)</x:f>
        <x:v>2.3315217391304355</x:v>
      </x:c>
      <x:c r="Y1808" s="18" t="n">
        <x:f>IF(U1808=0,0,N1808*R1808/U1808)</x:f>
        <x:v>0</x:v>
      </x:c>
      <x:c r="Z1808" s="18" t="n">
        <x:f>IF(U1808=0,0,P1808*R1808/U1808)</x:f>
        <x:v>0</x:v>
      </x:c>
      <x:c r="AA1808" s="18" t="n">
        <x:f>MAX(Y1808,Z1808*'01 Controls'!$E$13)</x:f>
        <x:v>0</x:v>
      </x:c>
      <x:c r="AB1808" s="18" t="n">
        <x:f>IF(U1808=0,0,N1808*S1808/U1808)</x:f>
        <x:v>265.79347826086956</x:v>
      </x:c>
      <x:c r="AC1808" s="18" t="n">
        <x:f>IF(U1808=0,0,P1808*S1808/U1808)</x:f>
        <x:v>471.06782608695653</x:v>
      </x:c>
      <x:c r="AD1808" s="18" t="n">
        <x:f>MAX(AB1808,AC1808*'01 Controls'!$E$14)</x:f>
        <x:v>265.79347826086956</x:v>
      </x:c>
      <x:c r="AE1808" s="18" t="n">
        <x:f>IF(U1808=0,0,N1808*T1808/U1808)</x:f>
        <x:v>0</x:v>
      </x:c>
      <x:c r="AF1808" s="18" t="n">
        <x:f>IF(U1808=0,0,P1808*T1808/U1808)</x:f>
        <x:v>0</x:v>
      </x:c>
      <x:c r="AG1808" s="18" t="n">
        <x:f>MAX(AE1808,AF1808*'01 Controls'!$E$15)</x:f>
        <x:v>0</x:v>
      </x:c>
      <x:c r="AH1808" s="18" t="n">
        <x:f>SUM(V1808,Y1808,AB1808,AE1808)</x:f>
        <x:v>268.125</x:v>
      </x:c>
      <x:c r="AI1808" s="18" t="n">
        <x:f>N1808-AH1808</x:f>
        <x:v>0</x:v>
      </x:c>
      <x:c r="AJ1808" s="18" t="n">
        <x:f>V1808*INDEX('07 Mode Capacity'!$P$6:$P$17,MATCH("AIR-"&amp;I1808,'07 Mode Capacity'!$C$6:$C$17,0))</x:f>
        <x:v>0.653608681554927</x:v>
      </x:c>
      <x:c r="AK1808" s="18" t="n">
        <x:f>Y1808*INDEX('07 Mode Capacity'!$P$6:$P$17,MATCH("OCEAN-"&amp;I1808,'07 Mode Capacity'!$C$6:$C$17,0))</x:f>
        <x:v>0</x:v>
      </x:c>
      <x:c r="AL1808" s="18" t="n">
        <x:f>AB1808*INDEX('07 Mode Capacity'!$P$6:$P$17,MATCH("LAND-"&amp;I1808,'07 Mode Capacity'!$C$6:$C$17,0))</x:f>
        <x:v>32.43952775260022</x:v>
      </x:c>
      <x:c r="AM1808" s="18" t="n">
        <x:f>AE1808*INDEX('07 Mode Capacity'!$P$6:$P$17,MATCH("INLAND-"&amp;I1808,'07 Mode Capacity'!$C$6:$C$17,0))</x:f>
        <x:v>0</x:v>
      </x:c>
      <x:c r="AN1808" s="18" t="n">
        <x:f>SUM(AJ1808:AM1808)</x:f>
        <x:v>33.09313643415515</x:v>
      </x:c>
      <x:c r="AO1808" s="17" t="n">
        <x:f>IF(N1808=0,1,AN1808/N1808)</x:f>
        <x:v>0.12342428506911012</x:v>
      </x:c>
      <x:c r="AP1808" s="11" t="str">
        <x:f>IF(AO1808&gt;='01 Controls'!$E$16,"PASS","FAIL")</x:f>
        <x:v>FAIL</x:v>
      </x:c>
      <x:c r="AQ1808" s="11" t="str">
        <x:v>UNQUANTIFIED</x:v>
      </x:c>
      <x:c r="AR1808" s="11" t="str">
        <x:v>Position-class planning record; serial item and receiver open</x:v>
      </x:c>
      <x:c r="AS1808" s="26"/>
      <x:c r="AT1808" s="26"/>
    </x:row>
    <x:row r="1809">
      <x:c r="C1809" s="11" t="str">
        <x:v>M2-J-TOC-COL-12</x:v>
      </x:c>
      <x:c r="D1809" s="11" t="str">
        <x:v>M2</x:v>
      </x:c>
      <x:c r="E1809" s="11" t="str">
        <x:v>Urban heat</x:v>
      </x:c>
      <x:c r="F1809" s="11" t="str">
        <x:v>J-TOC</x:v>
      </x:c>
      <x:c r="G1809" s="11" t="str">
        <x:v>Theater-opening command</x:v>
      </x:c>
      <x:c r="H1809" s="11" t="str">
        <x:v>COL-12</x:v>
      </x:c>
      <x:c r="I1809" s="19" t="n">
        <x:v>24</x:v>
      </x:c>
      <x:c r="J1809" s="21" t="n">
        <x:v>1</x:v>
      </x:c>
      <x:c r="K1809" s="18" t="n">
        <x:f>'05 Cargo Register'!K17</x:f>
        <x:v>53.625</x:v>
      </x:c>
      <x:c r="L1809" s="18" t="n">
        <x:f>'05 Cargo Register'!N17</x:f>
        <x:v>6</x:v>
      </x:c>
      <x:c r="M1809" s="18" t="n">
        <x:f>'05 Cargo Register'!O17</x:f>
        <x:v>158.4</x:v>
      </x:c>
      <x:c r="N1809" s="18" t="n">
        <x:f>J1809*K1809</x:f>
        <x:v>53.625</x:v>
      </x:c>
      <x:c r="O1809" s="18" t="n">
        <x:f>J1809*L1809</x:f>
        <x:v>6</x:v>
      </x:c>
      <x:c r="P1809" s="18" t="n">
        <x:f>J1809*M1809</x:f>
        <x:v>158.4</x:v>
      </x:c>
      <x:c r="Q1809" s="22" t="n">
        <x:f>'01 Controls'!$E$26*'02 Cargo Classes'!$M$8</x:f>
        <x:v>0.1</x:v>
      </x:c>
      <x:c r="R1809" s="22" t="n">
        <x:f>'01 Controls'!$F$26*'02 Cargo Classes'!$N$8</x:f>
        <x:v>0</x:v>
      </x:c>
      <x:c r="S1809" s="22" t="n">
        <x:f>'01 Controls'!$G$26*'02 Cargo Classes'!$O$8</x:f>
        <x:v>1.14</x:v>
      </x:c>
      <x:c r="T1809" s="22" t="n">
        <x:f>'01 Controls'!$H$26*'02 Cargo Classes'!$P$8</x:f>
        <x:v>0</x:v>
      </x:c>
      <x:c r="U1809" s="22" t="n">
        <x:f>SUM(Q1809:T1809)</x:f>
        <x:v>1.24</x:v>
      </x:c>
      <x:c r="V1809" s="18" t="n">
        <x:f>IF(U1809=0,0,N1809*Q1809/U1809)</x:f>
        <x:v>4.324596774193549</x:v>
      </x:c>
      <x:c r="W1809" s="18" t="n">
        <x:f>IF(U1809=0,0,P1809*Q1809/U1809)</x:f>
        <x:v>12.774193548387098</x:v>
      </x:c>
      <x:c r="X1809" s="18" t="n">
        <x:f>MAX(V1809,W1809*'01 Controls'!$E$12)</x:f>
        <x:v>4.324596774193549</x:v>
      </x:c>
      <x:c r="Y1809" s="18" t="n">
        <x:f>IF(U1809=0,0,N1809*R1809/U1809)</x:f>
        <x:v>0</x:v>
      </x:c>
      <x:c r="Z1809" s="18" t="n">
        <x:f>IF(U1809=0,0,P1809*R1809/U1809)</x:f>
        <x:v>0</x:v>
      </x:c>
      <x:c r="AA1809" s="18" t="n">
        <x:f>MAX(Y1809,Z1809*'01 Controls'!$E$13)</x:f>
        <x:v>0</x:v>
      </x:c>
      <x:c r="AB1809" s="18" t="n">
        <x:f>IF(U1809=0,0,N1809*S1809/U1809)</x:f>
        <x:v>49.30040322580645</x:v>
      </x:c>
      <x:c r="AC1809" s="18" t="n">
        <x:f>IF(U1809=0,0,P1809*S1809/U1809)</x:f>
        <x:v>145.6258064516129</x:v>
      </x:c>
      <x:c r="AD1809" s="18" t="n">
        <x:f>MAX(AB1809,AC1809*'01 Controls'!$E$14)</x:f>
        <x:v>49.30040322580645</x:v>
      </x:c>
      <x:c r="AE1809" s="18" t="n">
        <x:f>IF(U1809=0,0,N1809*T1809/U1809)</x:f>
        <x:v>0</x:v>
      </x:c>
      <x:c r="AF1809" s="18" t="n">
        <x:f>IF(U1809=0,0,P1809*T1809/U1809)</x:f>
        <x:v>0</x:v>
      </x:c>
      <x:c r="AG1809" s="18" t="n">
        <x:f>MAX(AE1809,AF1809*'01 Controls'!$E$15)</x:f>
        <x:v>0</x:v>
      </x:c>
      <x:c r="AH1809" s="18" t="n">
        <x:f>SUM(V1809,Y1809,AB1809,AE1809)</x:f>
        <x:v>53.625</x:v>
      </x:c>
      <x:c r="AI1809" s="18" t="n">
        <x:f>N1809-AH1809</x:f>
        <x:v>0</x:v>
      </x:c>
      <x:c r="AJ1809" s="18" t="n">
        <x:f>V1809*INDEX('07 Mode Capacity'!$P$6:$P$17,MATCH("AIR-"&amp;I1809,'07 Mode Capacity'!$C$6:$C$17,0))</x:f>
        <x:v>0.877521523214466</x:v>
      </x:c>
      <x:c r="AK1809" s="18" t="n">
        <x:f>Y1809*INDEX('07 Mode Capacity'!$P$6:$P$17,MATCH("OCEAN-"&amp;I1809,'07 Mode Capacity'!$C$6:$C$17,0))</x:f>
        <x:v>0</x:v>
      </x:c>
      <x:c r="AL1809" s="18" t="n">
        <x:f>AB1809*INDEX('07 Mode Capacity'!$P$6:$P$17,MATCH("LAND-"&amp;I1809,'07 Mode Capacity'!$C$6:$C$17,0))</x:f>
        <x:v>18.857449799745957</x:v>
      </x:c>
      <x:c r="AM1809" s="18" t="n">
        <x:f>AE1809*INDEX('07 Mode Capacity'!$P$6:$P$17,MATCH("INLAND-"&amp;I1809,'07 Mode Capacity'!$C$6:$C$17,0))</x:f>
        <x:v>0</x:v>
      </x:c>
      <x:c r="AN1809" s="18" t="n">
        <x:f>SUM(AJ1809:AM1809)</x:f>
        <x:v>19.734971322960423</x:v>
      </x:c>
      <x:c r="AO1809" s="17" t="n">
        <x:f>IF(N1809=0,1,AN1809/N1809)</x:f>
        <x:v>0.3680181132486792</x:v>
      </x:c>
      <x:c r="AP1809" s="11" t="str">
        <x:f>IF(AO1809&gt;='01 Controls'!$E$16,"PASS","FAIL")</x:f>
        <x:v>FAIL</x:v>
      </x:c>
      <x:c r="AQ1809" s="11" t="str">
        <x:v>UNQUANTIFIED</x:v>
      </x:c>
      <x:c r="AR1809" s="11" t="str">
        <x:v>Position-class planning record; serial item and receiver open</x:v>
      </x:c>
      <x:c r="AS1809" s="26"/>
      <x:c r="AT1809" s="26"/>
    </x:row>
    <x:row r="1810">
      <x:c r="C1810" s="11" t="str">
        <x:v>M2-J-TOC-BAT-22</x:v>
      </x:c>
      <x:c r="D1810" s="11" t="str">
        <x:v>M2</x:v>
      </x:c>
      <x:c r="E1810" s="11" t="str">
        <x:v>Urban heat</x:v>
      </x:c>
      <x:c r="F1810" s="11" t="str">
        <x:v>J-TOC</x:v>
      </x:c>
      <x:c r="G1810" s="11" t="str">
        <x:v>Theater-opening command</x:v>
      </x:c>
      <x:c r="H1810" s="11" t="str">
        <x:v>BAT-22</x:v>
      </x:c>
      <x:c r="I1810" s="19" t="n">
        <x:v>48</x:v>
      </x:c>
      <x:c r="J1810" s="21" t="n">
        <x:v>1</x:v>
      </x:c>
      <x:c r="K1810" s="18" t="n">
        <x:f>'05 Cargo Register'!K18</x:f>
        <x:v>53.625</x:v>
      </x:c>
      <x:c r="L1810" s="18" t="n">
        <x:f>'05 Cargo Register'!N18</x:f>
        <x:v>4</x:v>
      </x:c>
      <x:c r="M1810" s="18" t="n">
        <x:f>'05 Cargo Register'!O18</x:f>
        <x:v>105.60000000000001</x:v>
      </x:c>
      <x:c r="N1810" s="18" t="n">
        <x:f>J1810*K1810</x:f>
        <x:v>53.625</x:v>
      </x:c>
      <x:c r="O1810" s="18" t="n">
        <x:f>J1810*L1810</x:f>
        <x:v>4</x:v>
      </x:c>
      <x:c r="P1810" s="18" t="n">
        <x:f>J1810*M1810</x:f>
        <x:v>105.60000000000001</x:v>
      </x:c>
      <x:c r="Q1810" s="22" t="n">
        <x:f>'01 Controls'!$E$26*'02 Cargo Classes'!$M$9</x:f>
        <x:v>0</x:v>
      </x:c>
      <x:c r="R1810" s="22" t="n">
        <x:f>'01 Controls'!$F$26*'02 Cargo Classes'!$N$9</x:f>
        <x:v>0</x:v>
      </x:c>
      <x:c r="S1810" s="22" t="n">
        <x:f>'01 Controls'!$G$26*'02 Cargo Classes'!$O$9</x:f>
        <x:v>0.95</x:v>
      </x:c>
      <x:c r="T1810" s="22" t="n">
        <x:f>'01 Controls'!$H$26*'02 Cargo Classes'!$P$9</x:f>
        <x:v>0</x:v>
      </x:c>
      <x:c r="U1810" s="22" t="n">
        <x:f>SUM(Q1810:T1810)</x:f>
        <x:v>0.95</x:v>
      </x:c>
      <x:c r="V1810" s="18" t="n">
        <x:f>IF(U1810=0,0,N1810*Q1810/U1810)</x:f>
        <x:v>0</x:v>
      </x:c>
      <x:c r="W1810" s="18" t="n">
        <x:f>IF(U1810=0,0,P1810*Q1810/U1810)</x:f>
        <x:v>0</x:v>
      </x:c>
      <x:c r="X1810" s="18" t="n">
        <x:f>MAX(V1810,W1810*'01 Controls'!$E$12)</x:f>
        <x:v>0</x:v>
      </x:c>
      <x:c r="Y1810" s="18" t="n">
        <x:f>IF(U1810=0,0,N1810*R1810/U1810)</x:f>
        <x:v>0</x:v>
      </x:c>
      <x:c r="Z1810" s="18" t="n">
        <x:f>IF(U1810=0,0,P1810*R1810/U1810)</x:f>
        <x:v>0</x:v>
      </x:c>
      <x:c r="AA1810" s="18" t="n">
        <x:f>MAX(Y1810,Z1810*'01 Controls'!$E$13)</x:f>
        <x:v>0</x:v>
      </x:c>
      <x:c r="AB1810" s="18" t="n">
        <x:f>IF(U1810=0,0,N1810*S1810/U1810)</x:f>
        <x:v>53.625</x:v>
      </x:c>
      <x:c r="AC1810" s="18" t="n">
        <x:f>IF(U1810=0,0,P1810*S1810/U1810)</x:f>
        <x:v>105.60000000000001</x:v>
      </x:c>
      <x:c r="AD1810" s="18" t="n">
        <x:f>MAX(AB1810,AC1810*'01 Controls'!$E$14)</x:f>
        <x:v>53.625</x:v>
      </x:c>
      <x:c r="AE1810" s="18" t="n">
        <x:f>IF(U1810=0,0,N1810*T1810/U1810)</x:f>
        <x:v>0</x:v>
      </x:c>
      <x:c r="AF1810" s="18" t="n">
        <x:f>IF(U1810=0,0,P1810*T1810/U1810)</x:f>
        <x:v>0</x:v>
      </x:c>
      <x:c r="AG1810" s="18" t="n">
        <x:f>MAX(AE1810,AF1810*'01 Controls'!$E$15)</x:f>
        <x:v>0</x:v>
      </x:c>
      <x:c r="AH1810" s="18" t="n">
        <x:f>SUM(V1810,Y1810,AB1810,AE1810)</x:f>
        <x:v>53.625</x:v>
      </x:c>
      <x:c r="AI1810" s="18" t="n">
        <x:f>N1810-AH1810</x:f>
        <x:v>0</x:v>
      </x:c>
      <x:c r="AJ1810" s="18" t="n">
        <x:f>V1810*INDEX('07 Mode Capacity'!$P$6:$P$17,MATCH("AIR-"&amp;I1810,'07 Mode Capacity'!$C$6:$C$17,0))</x:f>
        <x:v>0</x:v>
      </x:c>
      <x:c r="AK1810" s="18" t="n">
        <x:f>Y1810*INDEX('07 Mode Capacity'!$P$6:$P$17,MATCH("OCEAN-"&amp;I1810,'07 Mode Capacity'!$C$6:$C$17,0))</x:f>
        <x:v>0</x:v>
      </x:c>
      <x:c r="AL1810" s="18" t="n">
        <x:f>AB1810*INDEX('07 Mode Capacity'!$P$6:$P$17,MATCH("LAND-"&amp;I1810,'07 Mode Capacity'!$C$6:$C$17,0))</x:f>
        <x:v>6.544817002717588</x:v>
      </x:c>
      <x:c r="AM1810" s="18" t="n">
        <x:f>AE1810*INDEX('07 Mode Capacity'!$P$6:$P$17,MATCH("INLAND-"&amp;I1810,'07 Mode Capacity'!$C$6:$C$17,0))</x:f>
        <x:v>0</x:v>
      </x:c>
      <x:c r="AN1810" s="18" t="n">
        <x:f>SUM(AJ1810:AM1810)</x:f>
        <x:v>6.544817002717588</x:v>
      </x:c>
      <x:c r="AO1810" s="17" t="n">
        <x:f>IF(N1810=0,1,AN1810/N1810)</x:f>
        <x:v>0.1220478695145471</x:v>
      </x:c>
      <x:c r="AP1810" s="11" t="str">
        <x:f>IF(AO1810&gt;='01 Controls'!$E$16,"PASS","FAIL")</x:f>
        <x:v>FAIL</x:v>
      </x:c>
      <x:c r="AQ1810" s="11" t="str">
        <x:v>UNQUANTIFIED</x:v>
      </x:c>
      <x:c r="AR1810" s="11" t="str">
        <x:v>Position-class planning record; serial item and receiver open</x:v>
      </x:c>
      <x:c r="AS1810" s="26"/>
      <x:c r="AT1810" s="26"/>
    </x:row>
    <x:row r="1811">
      <x:c r="C1811" s="11" t="str">
        <x:v>M2-J-TOC-TNK-20</x:v>
      </x:c>
      <x:c r="D1811" s="11" t="str">
        <x:v>M2</x:v>
      </x:c>
      <x:c r="E1811" s="11" t="str">
        <x:v>Urban heat</x:v>
      </x:c>
      <x:c r="F1811" s="11" t="str">
        <x:v>J-TOC</x:v>
      </x:c>
      <x:c r="G1811" s="11" t="str">
        <x:v>Theater-opening command</x:v>
      </x:c>
      <x:c r="H1811" s="11" t="str">
        <x:v>TNK-20</x:v>
      </x:c>
      <x:c r="I1811" s="19" t="n">
        <x:v>48</x:v>
      </x:c>
      <x:c r="J1811" s="21" t="n">
        <x:v>1</x:v>
      </x:c>
      <x:c r="K1811" s="18" t="n">
        <x:f>'05 Cargo Register'!K19</x:f>
        <x:v>53.625</x:v>
      </x:c>
      <x:c r="L1811" s="18" t="n">
        <x:f>'05 Cargo Register'!N19</x:f>
        <x:v>4</x:v>
      </x:c>
      <x:c r="M1811" s="18" t="n">
        <x:f>'05 Cargo Register'!O19</x:f>
        <x:v>85</x:v>
      </x:c>
      <x:c r="N1811" s="18" t="n">
        <x:f>J1811*K1811</x:f>
        <x:v>53.625</x:v>
      </x:c>
      <x:c r="O1811" s="18" t="n">
        <x:f>J1811*L1811</x:f>
        <x:v>4</x:v>
      </x:c>
      <x:c r="P1811" s="18" t="n">
        <x:f>J1811*M1811</x:f>
        <x:v>85</x:v>
      </x:c>
      <x:c r="Q1811" s="22" t="n">
        <x:f>'01 Controls'!$E$26*'02 Cargo Classes'!$M$10</x:f>
        <x:v>0</x:v>
      </x:c>
      <x:c r="R1811" s="22" t="n">
        <x:f>'01 Controls'!$F$26*'02 Cargo Classes'!$N$10</x:f>
        <x:v>0</x:v>
      </x:c>
      <x:c r="S1811" s="22" t="n">
        <x:f>'01 Controls'!$G$26*'02 Cargo Classes'!$O$10</x:f>
        <x:v>0.95</x:v>
      </x:c>
      <x:c r="T1811" s="22" t="n">
        <x:f>'01 Controls'!$H$26*'02 Cargo Classes'!$P$10</x:f>
        <x:v>0</x:v>
      </x:c>
      <x:c r="U1811" s="22" t="n">
        <x:f>SUM(Q1811:T1811)</x:f>
        <x:v>0.95</x:v>
      </x:c>
      <x:c r="V1811" s="18" t="n">
        <x:f>IF(U1811=0,0,N1811*Q1811/U1811)</x:f>
        <x:v>0</x:v>
      </x:c>
      <x:c r="W1811" s="18" t="n">
        <x:f>IF(U1811=0,0,P1811*Q1811/U1811)</x:f>
        <x:v>0</x:v>
      </x:c>
      <x:c r="X1811" s="18" t="n">
        <x:f>MAX(V1811,W1811*'01 Controls'!$E$12)</x:f>
        <x:v>0</x:v>
      </x:c>
      <x:c r="Y1811" s="18" t="n">
        <x:f>IF(U1811=0,0,N1811*R1811/U1811)</x:f>
        <x:v>0</x:v>
      </x:c>
      <x:c r="Z1811" s="18" t="n">
        <x:f>IF(U1811=0,0,P1811*R1811/U1811)</x:f>
        <x:v>0</x:v>
      </x:c>
      <x:c r="AA1811" s="18" t="n">
        <x:f>MAX(Y1811,Z1811*'01 Controls'!$E$13)</x:f>
        <x:v>0</x:v>
      </x:c>
      <x:c r="AB1811" s="18" t="n">
        <x:f>IF(U1811=0,0,N1811*S1811/U1811)</x:f>
        <x:v>53.625</x:v>
      </x:c>
      <x:c r="AC1811" s="18" t="n">
        <x:f>IF(U1811=0,0,P1811*S1811/U1811)</x:f>
        <x:v>85</x:v>
      </x:c>
      <x:c r="AD1811" s="18" t="n">
        <x:f>MAX(AB1811,AC1811*'01 Controls'!$E$14)</x:f>
        <x:v>53.625</x:v>
      </x:c>
      <x:c r="AE1811" s="18" t="n">
        <x:f>IF(U1811=0,0,N1811*T1811/U1811)</x:f>
        <x:v>0</x:v>
      </x:c>
      <x:c r="AF1811" s="18" t="n">
        <x:f>IF(U1811=0,0,P1811*T1811/U1811)</x:f>
        <x:v>0</x:v>
      </x:c>
      <x:c r="AG1811" s="18" t="n">
        <x:f>MAX(AE1811,AF1811*'01 Controls'!$E$15)</x:f>
        <x:v>0</x:v>
      </x:c>
      <x:c r="AH1811" s="18" t="n">
        <x:f>SUM(V1811,Y1811,AB1811,AE1811)</x:f>
        <x:v>53.625</x:v>
      </x:c>
      <x:c r="AI1811" s="18" t="n">
        <x:f>N1811-AH1811</x:f>
        <x:v>0</x:v>
      </x:c>
      <x:c r="AJ1811" s="18" t="n">
        <x:f>V1811*INDEX('07 Mode Capacity'!$P$6:$P$17,MATCH("AIR-"&amp;I1811,'07 Mode Capacity'!$C$6:$C$17,0))</x:f>
        <x:v>0</x:v>
      </x:c>
      <x:c r="AK1811" s="18" t="n">
        <x:f>Y1811*INDEX('07 Mode Capacity'!$P$6:$P$17,MATCH("OCEAN-"&amp;I1811,'07 Mode Capacity'!$C$6:$C$17,0))</x:f>
        <x:v>0</x:v>
      </x:c>
      <x:c r="AL1811" s="18" t="n">
        <x:f>AB1811*INDEX('07 Mode Capacity'!$P$6:$P$17,MATCH("LAND-"&amp;I1811,'07 Mode Capacity'!$C$6:$C$17,0))</x:f>
        <x:v>6.544817002717588</x:v>
      </x:c>
      <x:c r="AM1811" s="18" t="n">
        <x:f>AE1811*INDEX('07 Mode Capacity'!$P$6:$P$17,MATCH("INLAND-"&amp;I1811,'07 Mode Capacity'!$C$6:$C$17,0))</x:f>
        <x:v>0</x:v>
      </x:c>
      <x:c r="AN1811" s="18" t="n">
        <x:f>SUM(AJ1811:AM1811)</x:f>
        <x:v>6.544817002717588</x:v>
      </x:c>
      <x:c r="AO1811" s="17" t="n">
        <x:f>IF(N1811=0,1,AN1811/N1811)</x:f>
        <x:v>0.1220478695145471</x:v>
      </x:c>
      <x:c r="AP1811" s="11" t="str">
        <x:f>IF(AO1811&gt;='01 Controls'!$E$16,"PASS","FAIL")</x:f>
        <x:v>FAIL</x:v>
      </x:c>
      <x:c r="AQ1811" s="11" t="str">
        <x:v>UNQUANTIFIED</x:v>
      </x:c>
      <x:c r="AR1811" s="11" t="str">
        <x:v>Position-class planning record; serial item and receiver open</x:v>
      </x:c>
      <x:c r="AS1811" s="26"/>
      <x:c r="AT1811" s="26"/>
    </x:row>
    <x:row r="1812">
      <x:c r="C1812" s="11" t="str">
        <x:v>M2-J-TOC-FLR-24</x:v>
      </x:c>
      <x:c r="D1812" s="11" t="str">
        <x:v>M2</x:v>
      </x:c>
      <x:c r="E1812" s="11" t="str">
        <x:v>Urban heat</x:v>
      </x:c>
      <x:c r="F1812" s="11" t="str">
        <x:v>J-TOC</x:v>
      </x:c>
      <x:c r="G1812" s="11" t="str">
        <x:v>Theater-opening command</x:v>
      </x:c>
      <x:c r="H1812" s="11" t="str">
        <x:v>FLR-24</x:v>
      </x:c>
      <x:c r="I1812" s="19" t="n">
        <x:v>48</x:v>
      </x:c>
      <x:c r="J1812" s="21" t="n">
        <x:v>1</x:v>
      </x:c>
      <x:c r="K1812" s="18" t="n">
        <x:f>'05 Cargo Register'!K20</x:f>
        <x:v>107.25</x:v>
      </x:c>
      <x:c r="L1812" s="18" t="n">
        <x:f>'05 Cargo Register'!N20</x:f>
        <x:v>6</x:v>
      </x:c>
      <x:c r="M1812" s="18" t="n">
        <x:f>'05 Cargo Register'!O20</x:f>
        <x:v>192</x:v>
      </x:c>
      <x:c r="N1812" s="18" t="n">
        <x:f>J1812*K1812</x:f>
        <x:v>107.25</x:v>
      </x:c>
      <x:c r="O1812" s="18" t="n">
        <x:f>J1812*L1812</x:f>
        <x:v>6</x:v>
      </x:c>
      <x:c r="P1812" s="18" t="n">
        <x:f>J1812*M1812</x:f>
        <x:v>192</x:v>
      </x:c>
      <x:c r="Q1812" s="22" t="n">
        <x:f>'01 Controls'!$E$26*'02 Cargo Classes'!$M$11</x:f>
        <x:v>0</x:v>
      </x:c>
      <x:c r="R1812" s="22" t="n">
        <x:f>'01 Controls'!$F$26*'02 Cargo Classes'!$N$11</x:f>
        <x:v>0</x:v>
      </x:c>
      <x:c r="S1812" s="22" t="n">
        <x:f>'01 Controls'!$G$26*'02 Cargo Classes'!$O$11</x:f>
        <x:v>0.95</x:v>
      </x:c>
      <x:c r="T1812" s="22" t="n">
        <x:f>'01 Controls'!$H$26*'02 Cargo Classes'!$P$11</x:f>
        <x:v>0</x:v>
      </x:c>
      <x:c r="U1812" s="22" t="n">
        <x:f>SUM(Q1812:T1812)</x:f>
        <x:v>0.95</x:v>
      </x:c>
      <x:c r="V1812" s="18" t="n">
        <x:f>IF(U1812=0,0,N1812*Q1812/U1812)</x:f>
        <x:v>0</x:v>
      </x:c>
      <x:c r="W1812" s="18" t="n">
        <x:f>IF(U1812=0,0,P1812*Q1812/U1812)</x:f>
        <x:v>0</x:v>
      </x:c>
      <x:c r="X1812" s="18" t="n">
        <x:f>MAX(V1812,W1812*'01 Controls'!$E$12)</x:f>
        <x:v>0</x:v>
      </x:c>
      <x:c r="Y1812" s="18" t="n">
        <x:f>IF(U1812=0,0,N1812*R1812/U1812)</x:f>
        <x:v>0</x:v>
      </x:c>
      <x:c r="Z1812" s="18" t="n">
        <x:f>IF(U1812=0,0,P1812*R1812/U1812)</x:f>
        <x:v>0</x:v>
      </x:c>
      <x:c r="AA1812" s="18" t="n">
        <x:f>MAX(Y1812,Z1812*'01 Controls'!$E$13)</x:f>
        <x:v>0</x:v>
      </x:c>
      <x:c r="AB1812" s="18" t="n">
        <x:f>IF(U1812=0,0,N1812*S1812/U1812)</x:f>
        <x:v>107.25</x:v>
      </x:c>
      <x:c r="AC1812" s="18" t="n">
        <x:f>IF(U1812=0,0,P1812*S1812/U1812)</x:f>
        <x:v>191.99999999999997</x:v>
      </x:c>
      <x:c r="AD1812" s="18" t="n">
        <x:f>MAX(AB1812,AC1812*'01 Controls'!$E$14)</x:f>
        <x:v>107.25</x:v>
      </x:c>
      <x:c r="AE1812" s="18" t="n">
        <x:f>IF(U1812=0,0,N1812*T1812/U1812)</x:f>
        <x:v>0</x:v>
      </x:c>
      <x:c r="AF1812" s="18" t="n">
        <x:f>IF(U1812=0,0,P1812*T1812/U1812)</x:f>
        <x:v>0</x:v>
      </x:c>
      <x:c r="AG1812" s="18" t="n">
        <x:f>MAX(AE1812,AF1812*'01 Controls'!$E$15)</x:f>
        <x:v>0</x:v>
      </x:c>
      <x:c r="AH1812" s="18" t="n">
        <x:f>SUM(V1812,Y1812,AB1812,AE1812)</x:f>
        <x:v>107.25</x:v>
      </x:c>
      <x:c r="AI1812" s="18" t="n">
        <x:f>N1812-AH1812</x:f>
        <x:v>0</x:v>
      </x:c>
      <x:c r="AJ1812" s="18" t="n">
        <x:f>V1812*INDEX('07 Mode Capacity'!$P$6:$P$17,MATCH("AIR-"&amp;I1812,'07 Mode Capacity'!$C$6:$C$17,0))</x:f>
        <x:v>0</x:v>
      </x:c>
      <x:c r="AK1812" s="18" t="n">
        <x:f>Y1812*INDEX('07 Mode Capacity'!$P$6:$P$17,MATCH("OCEAN-"&amp;I1812,'07 Mode Capacity'!$C$6:$C$17,0))</x:f>
        <x:v>0</x:v>
      </x:c>
      <x:c r="AL1812" s="18" t="n">
        <x:f>AB1812*INDEX('07 Mode Capacity'!$P$6:$P$17,MATCH("LAND-"&amp;I1812,'07 Mode Capacity'!$C$6:$C$17,0))</x:f>
        <x:v>13.089634005435176</x:v>
      </x:c>
      <x:c r="AM1812" s="18" t="n">
        <x:f>AE1812*INDEX('07 Mode Capacity'!$P$6:$P$17,MATCH("INLAND-"&amp;I1812,'07 Mode Capacity'!$C$6:$C$17,0))</x:f>
        <x:v>0</x:v>
      </x:c>
      <x:c r="AN1812" s="18" t="n">
        <x:f>SUM(AJ1812:AM1812)</x:f>
        <x:v>13.089634005435176</x:v>
      </x:c>
      <x:c r="AO1812" s="17" t="n">
        <x:f>IF(N1812=0,1,AN1812/N1812)</x:f>
        <x:v>0.1220478695145471</x:v>
      </x:c>
      <x:c r="AP1812" s="11" t="str">
        <x:f>IF(AO1812&gt;='01 Controls'!$E$16,"PASS","FAIL")</x:f>
        <x:v>FAIL</x:v>
      </x:c>
      <x:c r="AQ1812" s="11" t="str">
        <x:v>UNQUANTIFIED</x:v>
      </x:c>
      <x:c r="AR1812" s="11" t="str">
        <x:v>Position-class planning record; serial item and receiver open</x:v>
      </x:c>
      <x:c r="AS1812" s="26"/>
      <x:c r="AT1812" s="26"/>
    </x:row>
    <x:row r="1813">
      <x:c r="C1813" s="11" t="str">
        <x:v>M2-J-TOC-ROL-30</x:v>
      </x:c>
      <x:c r="D1813" s="11" t="str">
        <x:v>M2</x:v>
      </x:c>
      <x:c r="E1813" s="11" t="str">
        <x:v>Urban heat</x:v>
      </x:c>
      <x:c r="F1813" s="11" t="str">
        <x:v>J-TOC</x:v>
      </x:c>
      <x:c r="G1813" s="11" t="str">
        <x:v>Theater-opening command</x:v>
      </x:c>
      <x:c r="H1813" s="11" t="str">
        <x:v>ROL-30</x:v>
      </x:c>
      <x:c r="I1813" s="19" t="n">
        <x:v>48</x:v>
      </x:c>
      <x:c r="J1813" s="21" t="n">
        <x:v>1</x:v>
      </x:c>
      <x:c r="K1813" s="18" t="n">
        <x:f>'05 Cargo Register'!K21</x:f>
        <x:v>107.25</x:v>
      </x:c>
      <x:c r="L1813" s="18" t="n">
        <x:f>'05 Cargo Register'!N21</x:f>
        <x:v>5</x:v>
      </x:c>
      <x:c r="M1813" s="18" t="n">
        <x:f>'05 Cargo Register'!O21</x:f>
        <x:v>318.75</x:v>
      </x:c>
      <x:c r="N1813" s="18" t="n">
        <x:f>J1813*K1813</x:f>
        <x:v>107.25</x:v>
      </x:c>
      <x:c r="O1813" s="18" t="n">
        <x:f>J1813*L1813</x:f>
        <x:v>5</x:v>
      </x:c>
      <x:c r="P1813" s="18" t="n">
        <x:f>J1813*M1813</x:f>
        <x:v>318.75</x:v>
      </x:c>
      <x:c r="Q1813" s="22" t="n">
        <x:f>'01 Controls'!$E$26*'02 Cargo Classes'!$M$12</x:f>
        <x:v>0</x:v>
      </x:c>
      <x:c r="R1813" s="22" t="n">
        <x:f>'01 Controls'!$F$26*'02 Cargo Classes'!$N$12</x:f>
        <x:v>0</x:v>
      </x:c>
      <x:c r="S1813" s="22" t="n">
        <x:f>'01 Controls'!$G$26*'02 Cargo Classes'!$O$12</x:f>
        <x:v>1.4249999999999998</x:v>
      </x:c>
      <x:c r="T1813" s="22" t="n">
        <x:f>'01 Controls'!$H$26*'02 Cargo Classes'!$P$12</x:f>
        <x:v>0</x:v>
      </x:c>
      <x:c r="U1813" s="22" t="n">
        <x:f>SUM(Q1813:T1813)</x:f>
        <x:v>1.4249999999999998</x:v>
      </x:c>
      <x:c r="V1813" s="18" t="n">
        <x:f>IF(U1813=0,0,N1813*Q1813/U1813)</x:f>
        <x:v>0</x:v>
      </x:c>
      <x:c r="W1813" s="18" t="n">
        <x:f>IF(U1813=0,0,P1813*Q1813/U1813)</x:f>
        <x:v>0</x:v>
      </x:c>
      <x:c r="X1813" s="18" t="n">
        <x:f>MAX(V1813,W1813*'01 Controls'!$E$12)</x:f>
        <x:v>0</x:v>
      </x:c>
      <x:c r="Y1813" s="18" t="n">
        <x:f>IF(U1813=0,0,N1813*R1813/U1813)</x:f>
        <x:v>0</x:v>
      </x:c>
      <x:c r="Z1813" s="18" t="n">
        <x:f>IF(U1813=0,0,P1813*R1813/U1813)</x:f>
        <x:v>0</x:v>
      </x:c>
      <x:c r="AA1813" s="18" t="n">
        <x:f>MAX(Y1813,Z1813*'01 Controls'!$E$13)</x:f>
        <x:v>0</x:v>
      </x:c>
      <x:c r="AB1813" s="18" t="n">
        <x:f>IF(U1813=0,0,N1813*S1813/U1813)</x:f>
        <x:v>107.25</x:v>
      </x:c>
      <x:c r="AC1813" s="18" t="n">
        <x:f>IF(U1813=0,0,P1813*S1813/U1813)</x:f>
        <x:v>318.75</x:v>
      </x:c>
      <x:c r="AD1813" s="18" t="n">
        <x:f>MAX(AB1813,AC1813*'01 Controls'!$E$14)</x:f>
        <x:v>107.25</x:v>
      </x:c>
      <x:c r="AE1813" s="18" t="n">
        <x:f>IF(U1813=0,0,N1813*T1813/U1813)</x:f>
        <x:v>0</x:v>
      </x:c>
      <x:c r="AF1813" s="18" t="n">
        <x:f>IF(U1813=0,0,P1813*T1813/U1813)</x:f>
        <x:v>0</x:v>
      </x:c>
      <x:c r="AG1813" s="18" t="n">
        <x:f>MAX(AE1813,AF1813*'01 Controls'!$E$15)</x:f>
        <x:v>0</x:v>
      </x:c>
      <x:c r="AH1813" s="18" t="n">
        <x:f>SUM(V1813,Y1813,AB1813,AE1813)</x:f>
        <x:v>107.25</x:v>
      </x:c>
      <x:c r="AI1813" s="18" t="n">
        <x:f>N1813-AH1813</x:f>
        <x:v>0</x:v>
      </x:c>
      <x:c r="AJ1813" s="18" t="n">
        <x:f>V1813*INDEX('07 Mode Capacity'!$P$6:$P$17,MATCH("AIR-"&amp;I1813,'07 Mode Capacity'!$C$6:$C$17,0))</x:f>
        <x:v>0</x:v>
      </x:c>
      <x:c r="AK1813" s="18" t="n">
        <x:f>Y1813*INDEX('07 Mode Capacity'!$P$6:$P$17,MATCH("OCEAN-"&amp;I1813,'07 Mode Capacity'!$C$6:$C$17,0))</x:f>
        <x:v>0</x:v>
      </x:c>
      <x:c r="AL1813" s="18" t="n">
        <x:f>AB1813*INDEX('07 Mode Capacity'!$P$6:$P$17,MATCH("LAND-"&amp;I1813,'07 Mode Capacity'!$C$6:$C$17,0))</x:f>
        <x:v>13.089634005435176</x:v>
      </x:c>
      <x:c r="AM1813" s="18" t="n">
        <x:f>AE1813*INDEX('07 Mode Capacity'!$P$6:$P$17,MATCH("INLAND-"&amp;I1813,'07 Mode Capacity'!$C$6:$C$17,0))</x:f>
        <x:v>0</x:v>
      </x:c>
      <x:c r="AN1813" s="18" t="n">
        <x:f>SUM(AJ1813:AM1813)</x:f>
        <x:v>13.089634005435176</x:v>
      </x:c>
      <x:c r="AO1813" s="17" t="n">
        <x:f>IF(N1813=0,1,AN1813/N1813)</x:f>
        <x:v>0.1220478695145471</x:v>
      </x:c>
      <x:c r="AP1813" s="11" t="str">
        <x:f>IF(AO1813&gt;='01 Controls'!$E$16,"PASS","FAIL")</x:f>
        <x:v>FAIL</x:v>
      </x:c>
      <x:c r="AQ1813" s="11" t="str">
        <x:v>UNQUANTIFIED</x:v>
      </x:c>
      <x:c r="AR1813" s="11" t="str">
        <x:v>Position-class planning record; serial item and receiver open</x:v>
      </x:c>
      <x:c r="AS1813" s="26"/>
      <x:c r="AT1813" s="26"/>
    </x:row>
    <x:row r="1814">
      <x:c r="C1814" s="11" t="str">
        <x:v>M2-J-TOC-LIN-18</x:v>
      </x:c>
      <x:c r="D1814" s="11" t="str">
        <x:v>M2</x:v>
      </x:c>
      <x:c r="E1814" s="11" t="str">
        <x:v>Urban heat</x:v>
      </x:c>
      <x:c r="F1814" s="11" t="str">
        <x:v>J-TOC</x:v>
      </x:c>
      <x:c r="G1814" s="11" t="str">
        <x:v>Theater-opening command</x:v>
      </x:c>
      <x:c r="H1814" s="11" t="str">
        <x:v>LIN-18</x:v>
      </x:c>
      <x:c r="I1814" s="19" t="n">
        <x:v>72</x:v>
      </x:c>
      <x:c r="J1814" s="21" t="n">
        <x:v>1</x:v>
      </x:c>
      <x:c r="K1814" s="18" t="n">
        <x:f>'05 Cargo Register'!K22</x:f>
        <x:v>53.625</x:v>
      </x:c>
      <x:c r="L1814" s="18" t="n">
        <x:f>'05 Cargo Register'!N22</x:f>
        <x:v>4</x:v>
      </x:c>
      <x:c r="M1814" s="18" t="n">
        <x:f>'05 Cargo Register'!O22</x:f>
        <x:v>176</x:v>
      </x:c>
      <x:c r="N1814" s="18" t="n">
        <x:f>J1814*K1814</x:f>
        <x:v>53.625</x:v>
      </x:c>
      <x:c r="O1814" s="18" t="n">
        <x:f>J1814*L1814</x:f>
        <x:v>4</x:v>
      </x:c>
      <x:c r="P1814" s="18" t="n">
        <x:f>J1814*M1814</x:f>
        <x:v>176</x:v>
      </x:c>
      <x:c r="Q1814" s="22" t="n">
        <x:f>'01 Controls'!$E$26*'02 Cargo Classes'!$M$13</x:f>
        <x:v>0</x:v>
      </x:c>
      <x:c r="R1814" s="22" t="n">
        <x:f>'01 Controls'!$F$26*'02 Cargo Classes'!$N$13</x:f>
        <x:v>0</x:v>
      </x:c>
      <x:c r="S1814" s="22" t="n">
        <x:f>'01 Controls'!$G$26*'02 Cargo Classes'!$O$13</x:f>
        <x:v>0.95</x:v>
      </x:c>
      <x:c r="T1814" s="22" t="n">
        <x:f>'01 Controls'!$H$26*'02 Cargo Classes'!$P$13</x:f>
        <x:v>0</x:v>
      </x:c>
      <x:c r="U1814" s="22" t="n">
        <x:f>SUM(Q1814:T1814)</x:f>
        <x:v>0.95</x:v>
      </x:c>
      <x:c r="V1814" s="18" t="n">
        <x:f>IF(U1814=0,0,N1814*Q1814/U1814)</x:f>
        <x:v>0</x:v>
      </x:c>
      <x:c r="W1814" s="18" t="n">
        <x:f>IF(U1814=0,0,P1814*Q1814/U1814)</x:f>
        <x:v>0</x:v>
      </x:c>
      <x:c r="X1814" s="18" t="n">
        <x:f>MAX(V1814,W1814*'01 Controls'!$E$12)</x:f>
        <x:v>0</x:v>
      </x:c>
      <x:c r="Y1814" s="18" t="n">
        <x:f>IF(U1814=0,0,N1814*R1814/U1814)</x:f>
        <x:v>0</x:v>
      </x:c>
      <x:c r="Z1814" s="18" t="n">
        <x:f>IF(U1814=0,0,P1814*R1814/U1814)</x:f>
        <x:v>0</x:v>
      </x:c>
      <x:c r="AA1814" s="18" t="n">
        <x:f>MAX(Y1814,Z1814*'01 Controls'!$E$13)</x:f>
        <x:v>0</x:v>
      </x:c>
      <x:c r="AB1814" s="18" t="n">
        <x:f>IF(U1814=0,0,N1814*S1814/U1814)</x:f>
        <x:v>53.625</x:v>
      </x:c>
      <x:c r="AC1814" s="18" t="n">
        <x:f>IF(U1814=0,0,P1814*S1814/U1814)</x:f>
        <x:v>176</x:v>
      </x:c>
      <x:c r="AD1814" s="18" t="n">
        <x:f>MAX(AB1814,AC1814*'01 Controls'!$E$14)</x:f>
        <x:v>53.625</x:v>
      </x:c>
      <x:c r="AE1814" s="18" t="n">
        <x:f>IF(U1814=0,0,N1814*T1814/U1814)</x:f>
        <x:v>0</x:v>
      </x:c>
      <x:c r="AF1814" s="18" t="n">
        <x:f>IF(U1814=0,0,P1814*T1814/U1814)</x:f>
        <x:v>0</x:v>
      </x:c>
      <x:c r="AG1814" s="18" t="n">
        <x:f>MAX(AE1814,AF1814*'01 Controls'!$E$15)</x:f>
        <x:v>0</x:v>
      </x:c>
      <x:c r="AH1814" s="18" t="n">
        <x:f>SUM(V1814,Y1814,AB1814,AE1814)</x:f>
        <x:v>53.625</x:v>
      </x:c>
      <x:c r="AI1814" s="18" t="n">
        <x:f>N1814-AH1814</x:f>
        <x:v>0</x:v>
      </x:c>
      <x:c r="AJ1814" s="18" t="n">
        <x:f>V1814*INDEX('07 Mode Capacity'!$P$6:$P$17,MATCH("AIR-"&amp;I1814,'07 Mode Capacity'!$C$6:$C$17,0))</x:f>
        <x:v>0</x:v>
      </x:c>
      <x:c r="AK1814" s="18" t="n">
        <x:f>Y1814*INDEX('07 Mode Capacity'!$P$6:$P$17,MATCH("OCEAN-"&amp;I1814,'07 Mode Capacity'!$C$6:$C$17,0))</x:f>
        <x:v>0</x:v>
      </x:c>
      <x:c r="AL1814" s="18" t="n">
        <x:f>AB1814*INDEX('07 Mode Capacity'!$P$6:$P$17,MATCH("LAND-"&amp;I1814,'07 Mode Capacity'!$C$6:$C$17,0))</x:f>
        <x:v>38.34242330383645</x:v>
      </x:c>
      <x:c r="AM1814" s="18" t="n">
        <x:f>AE1814*INDEX('07 Mode Capacity'!$P$6:$P$17,MATCH("INLAND-"&amp;I1814,'07 Mode Capacity'!$C$6:$C$17,0))</x:f>
        <x:v>0</x:v>
      </x:c>
      <x:c r="AN1814" s="18" t="n">
        <x:f>SUM(AJ1814:AM1814)</x:f>
        <x:v>38.34242330383645</x:v>
      </x:c>
      <x:c r="AO1814" s="17" t="n">
        <x:f>IF(N1814=0,1,AN1814/N1814)</x:f>
        <x:v>0.7150102247801668</x:v>
      </x:c>
      <x:c r="AP1814" s="11" t="str">
        <x:f>IF(AO1814&gt;='01 Controls'!$E$16,"PASS","FAIL")</x:f>
        <x:v>FAIL</x:v>
      </x:c>
      <x:c r="AQ1814" s="11" t="str">
        <x:v>UNQUANTIFIED</x:v>
      </x:c>
      <x:c r="AR1814" s="11" t="str">
        <x:v>Position-class planning record; serial item and receiver open</x:v>
      </x:c>
      <x:c r="AS1814" s="26"/>
      <x:c r="AT1814" s="26"/>
    </x:row>
    <x:row r="1815">
      <x:c r="C1815" s="11" t="str">
        <x:v>M2-J-TOC-BLK-08</x:v>
      </x:c>
      <x:c r="D1815" s="11" t="str">
        <x:v>M2</x:v>
      </x:c>
      <x:c r="E1815" s="11" t="str">
        <x:v>Urban heat</x:v>
      </x:c>
      <x:c r="F1815" s="11" t="str">
        <x:v>J-TOC</x:v>
      </x:c>
      <x:c r="G1815" s="11" t="str">
        <x:v>Theater-opening command</x:v>
      </x:c>
      <x:c r="H1815" s="11" t="str">
        <x:v>BLK-08</x:v>
      </x:c>
      <x:c r="I1815" s="19" t="n">
        <x:v>48</x:v>
      </x:c>
      <x:c r="J1815" s="21" t="n">
        <x:v>1</x:v>
      </x:c>
      <x:c r="K1815" s="18" t="n">
        <x:f>'05 Cargo Register'!K23</x:f>
        <x:v>160.875</x:v>
      </x:c>
      <x:c r="L1815" s="18" t="n">
        <x:f>'05 Cargo Register'!N23</x:f>
        <x:v>26</x:v>
      </x:c>
      <x:c r="M1815" s="18" t="n">
        <x:f>'05 Cargo Register'!O23</x:f>
        <x:v>1326</x:v>
      </x:c>
      <x:c r="N1815" s="18" t="n">
        <x:f>J1815*K1815</x:f>
        <x:v>160.875</x:v>
      </x:c>
      <x:c r="O1815" s="18" t="n">
        <x:f>J1815*L1815</x:f>
        <x:v>26</x:v>
      </x:c>
      <x:c r="P1815" s="18" t="n">
        <x:f>J1815*M1815</x:f>
        <x:v>1326</x:v>
      </x:c>
      <x:c r="Q1815" s="22" t="n">
        <x:f>'01 Controls'!$E$26*'02 Cargo Classes'!$M$14</x:f>
        <x:v>0.05</x:v>
      </x:c>
      <x:c r="R1815" s="22" t="n">
        <x:f>'01 Controls'!$F$26*'02 Cargo Classes'!$N$14</x:f>
        <x:v>0</x:v>
      </x:c>
      <x:c r="S1815" s="22" t="n">
        <x:f>'01 Controls'!$G$26*'02 Cargo Classes'!$O$14</x:f>
        <x:v>0.95</x:v>
      </x:c>
      <x:c r="T1815" s="22" t="n">
        <x:f>'01 Controls'!$H$26*'02 Cargo Classes'!$P$14</x:f>
        <x:v>0</x:v>
      </x:c>
      <x:c r="U1815" s="22" t="n">
        <x:f>SUM(Q1815:T1815)</x:f>
        <x:v>1</x:v>
      </x:c>
      <x:c r="V1815" s="18" t="n">
        <x:f>IF(U1815=0,0,N1815*Q1815/U1815)</x:f>
        <x:v>8.043750000000001</x:v>
      </x:c>
      <x:c r="W1815" s="18" t="n">
        <x:f>IF(U1815=0,0,P1815*Q1815/U1815)</x:f>
        <x:v>66.3</x:v>
      </x:c>
      <x:c r="X1815" s="18" t="n">
        <x:f>MAX(V1815,W1815*'01 Controls'!$E$12)</x:f>
        <x:v>16.575</x:v>
      </x:c>
      <x:c r="Y1815" s="18" t="n">
        <x:f>IF(U1815=0,0,N1815*R1815/U1815)</x:f>
        <x:v>0</x:v>
      </x:c>
      <x:c r="Z1815" s="18" t="n">
        <x:f>IF(U1815=0,0,P1815*R1815/U1815)</x:f>
        <x:v>0</x:v>
      </x:c>
      <x:c r="AA1815" s="18" t="n">
        <x:f>MAX(Y1815,Z1815*'01 Controls'!$E$13)</x:f>
        <x:v>0</x:v>
      </x:c>
      <x:c r="AB1815" s="18" t="n">
        <x:f>IF(U1815=0,0,N1815*S1815/U1815)</x:f>
        <x:v>152.83124999999998</x:v>
      </x:c>
      <x:c r="AC1815" s="18" t="n">
        <x:f>IF(U1815=0,0,P1815*S1815/U1815)</x:f>
        <x:v>1259.7</x:v>
      </x:c>
      <x:c r="AD1815" s="18" t="n">
        <x:f>MAX(AB1815,AC1815*'01 Controls'!$E$14)</x:f>
        <x:v>251.94000000000003</x:v>
      </x:c>
      <x:c r="AE1815" s="18" t="n">
        <x:f>IF(U1815=0,0,N1815*T1815/U1815)</x:f>
        <x:v>0</x:v>
      </x:c>
      <x:c r="AF1815" s="18" t="n">
        <x:f>IF(U1815=0,0,P1815*T1815/U1815)</x:f>
        <x:v>0</x:v>
      </x:c>
      <x:c r="AG1815" s="18" t="n">
        <x:f>MAX(AE1815,AF1815*'01 Controls'!$E$15)</x:f>
        <x:v>0</x:v>
      </x:c>
      <x:c r="AH1815" s="18" t="n">
        <x:f>SUM(V1815,Y1815,AB1815,AE1815)</x:f>
        <x:v>160.87499999999997</x:v>
      </x:c>
      <x:c r="AI1815" s="18" t="n">
        <x:f>N1815-AH1815</x:f>
        <x:v>2.842170943040401e-14</x:v>
      </x:c>
      <x:c r="AJ1815" s="18" t="n">
        <x:f>V1815*INDEX('07 Mode Capacity'!$P$6:$P$17,MATCH("AIR-"&amp;I1815,'07 Mode Capacity'!$C$6:$C$17,0))</x:f>
        <x:v>2.2549499513644977</x:v>
      </x:c>
      <x:c r="AK1815" s="18" t="n">
        <x:f>Y1815*INDEX('07 Mode Capacity'!$P$6:$P$17,MATCH("OCEAN-"&amp;I1815,'07 Mode Capacity'!$C$6:$C$17,0))</x:f>
        <x:v>0</x:v>
      </x:c>
      <x:c r="AL1815" s="18" t="n">
        <x:f>AB1815*INDEX('07 Mode Capacity'!$P$6:$P$17,MATCH("LAND-"&amp;I1815,'07 Mode Capacity'!$C$6:$C$17,0))</x:f>
        <x:v>18.652728457745123</x:v>
      </x:c>
      <x:c r="AM1815" s="18" t="n">
        <x:f>AE1815*INDEX('07 Mode Capacity'!$P$6:$P$17,MATCH("INLAND-"&amp;I1815,'07 Mode Capacity'!$C$6:$C$17,0))</x:f>
        <x:v>0</x:v>
      </x:c>
      <x:c r="AN1815" s="18" t="n">
        <x:f>SUM(AJ1815:AM1815)</x:f>
        <x:v>20.90767840910962</x:v>
      </x:c>
      <x:c r="AO1815" s="17" t="n">
        <x:f>IF(N1815=0,1,AN1815/N1815)</x:f>
        <x:v>0.12996225895328437</x:v>
      </x:c>
      <x:c r="AP1815" s="11" t="str">
        <x:f>IF(AO1815&gt;='01 Controls'!$E$16,"PASS","FAIL")</x:f>
        <x:v>FAIL</x:v>
      </x:c>
      <x:c r="AQ1815" s="11" t="str">
        <x:v>UNQUANTIFIED</x:v>
      </x:c>
      <x:c r="AR1815" s="11" t="str">
        <x:v>Position-class planning record; serial item and receiver open</x:v>
      </x:c>
      <x:c r="AS1815" s="26"/>
      <x:c r="AT1815" s="26"/>
    </x:row>
    <x:row r="1816">
      <x:c r="C1816" s="11" t="str">
        <x:v>M2-J-TSC-APL-45</x:v>
      </x:c>
      <x:c r="D1816" s="11" t="str">
        <x:v>M2</x:v>
      </x:c>
      <x:c r="E1816" s="11" t="str">
        <x:v>Urban heat</x:v>
      </x:c>
      <x:c r="F1816" s="11" t="str">
        <x:v>J-TSC</x:v>
      </x:c>
      <x:c r="G1816" s="11" t="str">
        <x:v>Theater sustainment command</x:v>
      </x:c>
      <x:c r="H1816" s="11" t="str">
        <x:v>APL-45</x:v>
      </x:c>
      <x:c r="I1816" s="19" t="n">
        <x:v>24</x:v>
      </x:c>
      <x:c r="J1816" s="21" t="n">
        <x:v>2</x:v>
      </x:c>
      <x:c r="K1816" s="18" t="n">
        <x:f>'05 Cargo Register'!K24</x:f>
        <x:v>214.5</x:v>
      </x:c>
      <x:c r="L1816" s="18" t="n">
        <x:f>'05 Cargo Register'!N24</x:f>
        <x:v>57</x:v>
      </x:c>
      <x:c r="M1816" s="18" t="n">
        <x:f>'05 Cargo Register'!O24</x:f>
        <x:v>427.5</x:v>
      </x:c>
      <x:c r="N1816" s="18" t="n">
        <x:f>J1816*K1816</x:f>
        <x:v>429</x:v>
      </x:c>
      <x:c r="O1816" s="18" t="n">
        <x:f>J1816*L1816</x:f>
        <x:v>114</x:v>
      </x:c>
      <x:c r="P1816" s="18" t="n">
        <x:f>J1816*M1816</x:f>
        <x:v>855</x:v>
      </x:c>
      <x:c r="Q1816" s="22" t="n">
        <x:f>'01 Controls'!$E$26*'02 Cargo Classes'!$M$6</x:f>
        <x:v>0.15000000000000002</x:v>
      </x:c>
      <x:c r="R1816" s="22" t="n">
        <x:f>'01 Controls'!$F$26*'02 Cargo Classes'!$N$6</x:f>
        <x:v>0</x:v>
      </x:c>
      <x:c r="S1816" s="22" t="n">
        <x:f>'01 Controls'!$G$26*'02 Cargo Classes'!$O$6</x:f>
        <x:v>0.95</x:v>
      </x:c>
      <x:c r="T1816" s="22" t="n">
        <x:f>'01 Controls'!$H$26*'02 Cargo Classes'!$P$6</x:f>
        <x:v>0</x:v>
      </x:c>
      <x:c r="U1816" s="22" t="n">
        <x:f>SUM(Q1816:T1816)</x:f>
        <x:v>1.1</x:v>
      </x:c>
      <x:c r="V1816" s="18" t="n">
        <x:f>IF(U1816=0,0,N1816*Q1816/U1816)</x:f>
        <x:v>58.5</x:v>
      </x:c>
      <x:c r="W1816" s="18" t="n">
        <x:f>IF(U1816=0,0,P1816*Q1816/U1816)</x:f>
        <x:v>116.59090909090911</x:v>
      </x:c>
      <x:c r="X1816" s="18" t="n">
        <x:f>MAX(V1816,W1816*'01 Controls'!$E$12)</x:f>
        <x:v>58.5</x:v>
      </x:c>
      <x:c r="Y1816" s="18" t="n">
        <x:f>IF(U1816=0,0,N1816*R1816/U1816)</x:f>
        <x:v>0</x:v>
      </x:c>
      <x:c r="Z1816" s="18" t="n">
        <x:f>IF(U1816=0,0,P1816*R1816/U1816)</x:f>
        <x:v>0</x:v>
      </x:c>
      <x:c r="AA1816" s="18" t="n">
        <x:f>MAX(Y1816,Z1816*'01 Controls'!$E$13)</x:f>
        <x:v>0</x:v>
      </x:c>
      <x:c r="AB1816" s="18" t="n">
        <x:f>IF(U1816=0,0,N1816*S1816/U1816)</x:f>
        <x:v>370.49999999999994</x:v>
      </x:c>
      <x:c r="AC1816" s="18" t="n">
        <x:f>IF(U1816=0,0,P1816*S1816/U1816)</x:f>
        <x:v>738.4090909090909</x:v>
      </x:c>
      <x:c r="AD1816" s="18" t="n">
        <x:f>MAX(AB1816,AC1816*'01 Controls'!$E$14)</x:f>
        <x:v>370.49999999999994</x:v>
      </x:c>
      <x:c r="AE1816" s="18" t="n">
        <x:f>IF(U1816=0,0,N1816*T1816/U1816)</x:f>
        <x:v>0</x:v>
      </x:c>
      <x:c r="AF1816" s="18" t="n">
        <x:f>IF(U1816=0,0,P1816*T1816/U1816)</x:f>
        <x:v>0</x:v>
      </x:c>
      <x:c r="AG1816" s="18" t="n">
        <x:f>MAX(AE1816,AF1816*'01 Controls'!$E$15)</x:f>
        <x:v>0</x:v>
      </x:c>
      <x:c r="AH1816" s="18" t="n">
        <x:f>SUM(V1816,Y1816,AB1816,AE1816)</x:f>
        <x:v>428.99999999999994</x:v>
      </x:c>
      <x:c r="AI1816" s="18" t="n">
        <x:f>N1816-AH1816</x:f>
        <x:v>5.684341886080802e-14</x:v>
      </x:c>
      <x:c r="AJ1816" s="18" t="n">
        <x:f>V1816*INDEX('07 Mode Capacity'!$P$6:$P$17,MATCH("AIR-"&amp;I1816,'07 Mode Capacity'!$C$6:$C$17,0))</x:f>
        <x:v>11.870472968573866</x:v>
      </x:c>
      <x:c r="AK1816" s="18" t="n">
        <x:f>Y1816*INDEX('07 Mode Capacity'!$P$6:$P$17,MATCH("OCEAN-"&amp;I1816,'07 Mode Capacity'!$C$6:$C$17,0))</x:f>
        <x:v>0</x:v>
      </x:c>
      <x:c r="AL1816" s="18" t="n">
        <x:f>AB1816*INDEX('07 Mode Capacity'!$P$6:$P$17,MATCH("LAND-"&amp;I1816,'07 Mode Capacity'!$C$6:$C$17,0))</x:f>
        <x:v>141.71659243445444</x:v>
      </x:c>
      <x:c r="AM1816" s="18" t="n">
        <x:f>AE1816*INDEX('07 Mode Capacity'!$P$6:$P$17,MATCH("INLAND-"&amp;I1816,'07 Mode Capacity'!$C$6:$C$17,0))</x:f>
        <x:v>0</x:v>
      </x:c>
      <x:c r="AN1816" s="18" t="n">
        <x:f>SUM(AJ1816:AM1816)</x:f>
        <x:v>153.5870654030283</x:v>
      </x:c>
      <x:c r="AO1816" s="17" t="n">
        <x:f>IF(N1816=0,1,AN1816/N1816)</x:f>
        <x:v>0.35801180746626643</x:v>
      </x:c>
      <x:c r="AP1816" s="11" t="str">
        <x:f>IF(AO1816&gt;='01 Controls'!$E$16,"PASS","FAIL")</x:f>
        <x:v>FAIL</x:v>
      </x:c>
      <x:c r="AQ1816" s="11" t="str">
        <x:v>UNQUANTIFIED</x:v>
      </x:c>
      <x:c r="AR1816" s="11" t="str">
        <x:v>Position-class planning record; serial item and receiver open</x:v>
      </x:c>
      <x:c r="AS1816" s="26"/>
      <x:c r="AT1816" s="26"/>
    </x:row>
    <x:row r="1817">
      <x:c r="C1817" s="11" t="str">
        <x:v>M2-J-TSC-ISO-18</x:v>
      </x:c>
      <x:c r="D1817" s="11" t="str">
        <x:v>M2</x:v>
      </x:c>
      <x:c r="E1817" s="11" t="str">
        <x:v>Urban heat</x:v>
      </x:c>
      <x:c r="F1817" s="11" t="str">
        <x:v>J-TSC</x:v>
      </x:c>
      <x:c r="G1817" s="11" t="str">
        <x:v>Theater sustainment command</x:v>
      </x:c>
      <x:c r="H1817" s="11" t="str">
        <x:v>ISO-18</x:v>
      </x:c>
      <x:c r="I1817" s="19" t="n">
        <x:v>48</x:v>
      </x:c>
      <x:c r="J1817" s="21" t="n">
        <x:v>2</x:v>
      </x:c>
      <x:c r="K1817" s="18" t="n">
        <x:f>'05 Cargo Register'!K25</x:f>
        <x:v>268.125</x:v>
      </x:c>
      <x:c r="L1817" s="18" t="n">
        <x:f>'05 Cargo Register'!N25</x:f>
        <x:v>18</x:v>
      </x:c>
      <x:c r="M1817" s="18" t="n">
        <x:f>'05 Cargo Register'!O25</x:f>
        <x:v>475.20000000000005</x:v>
      </x:c>
      <x:c r="N1817" s="18" t="n">
        <x:f>J1817*K1817</x:f>
        <x:v>536.25</x:v>
      </x:c>
      <x:c r="O1817" s="18" t="n">
        <x:f>J1817*L1817</x:f>
        <x:v>36</x:v>
      </x:c>
      <x:c r="P1817" s="18" t="n">
        <x:f>J1817*M1817</x:f>
        <x:v>950.4000000000001</x:v>
      </x:c>
      <x:c r="Q1817" s="22" t="n">
        <x:f>'01 Controls'!$E$26*'02 Cargo Classes'!$M$7</x:f>
        <x:v>0.010000000000000002</x:v>
      </x:c>
      <x:c r="R1817" s="22" t="n">
        <x:f>'01 Controls'!$F$26*'02 Cargo Classes'!$N$7</x:f>
        <x:v>0</x:v>
      </x:c>
      <x:c r="S1817" s="22" t="n">
        <x:f>'01 Controls'!$G$26*'02 Cargo Classes'!$O$7</x:f>
        <x:v>1.14</x:v>
      </x:c>
      <x:c r="T1817" s="22" t="n">
        <x:f>'01 Controls'!$H$26*'02 Cargo Classes'!$P$7</x:f>
        <x:v>0</x:v>
      </x:c>
      <x:c r="U1817" s="22" t="n">
        <x:f>SUM(Q1817:T1817)</x:f>
        <x:v>1.15</x:v>
      </x:c>
      <x:c r="V1817" s="18" t="n">
        <x:f>IF(U1817=0,0,N1817*Q1817/U1817)</x:f>
        <x:v>4.663043478260871</x:v>
      </x:c>
      <x:c r="W1817" s="18" t="n">
        <x:f>IF(U1817=0,0,P1817*Q1817/U1817)</x:f>
        <x:v>8.26434782608696</x:v>
      </x:c>
      <x:c r="X1817" s="18" t="n">
        <x:f>MAX(V1817,W1817*'01 Controls'!$E$12)</x:f>
        <x:v>4.663043478260871</x:v>
      </x:c>
      <x:c r="Y1817" s="18" t="n">
        <x:f>IF(U1817=0,0,N1817*R1817/U1817)</x:f>
        <x:v>0</x:v>
      </x:c>
      <x:c r="Z1817" s="18" t="n">
        <x:f>IF(U1817=0,0,P1817*R1817/U1817)</x:f>
        <x:v>0</x:v>
      </x:c>
      <x:c r="AA1817" s="18" t="n">
        <x:f>MAX(Y1817,Z1817*'01 Controls'!$E$13)</x:f>
        <x:v>0</x:v>
      </x:c>
      <x:c r="AB1817" s="18" t="n">
        <x:f>IF(U1817=0,0,N1817*S1817/U1817)</x:f>
        <x:v>531.5869565217391</x:v>
      </x:c>
      <x:c r="AC1817" s="18" t="n">
        <x:f>IF(U1817=0,0,P1817*S1817/U1817)</x:f>
        <x:v>942.1356521739131</x:v>
      </x:c>
      <x:c r="AD1817" s="18" t="n">
        <x:f>MAX(AB1817,AC1817*'01 Controls'!$E$14)</x:f>
        <x:v>531.5869565217391</x:v>
      </x:c>
      <x:c r="AE1817" s="18" t="n">
        <x:f>IF(U1817=0,0,N1817*T1817/U1817)</x:f>
        <x:v>0</x:v>
      </x:c>
      <x:c r="AF1817" s="18" t="n">
        <x:f>IF(U1817=0,0,P1817*T1817/U1817)</x:f>
        <x:v>0</x:v>
      </x:c>
      <x:c r="AG1817" s="18" t="n">
        <x:f>MAX(AE1817,AF1817*'01 Controls'!$E$15)</x:f>
        <x:v>0</x:v>
      </x:c>
      <x:c r="AH1817" s="18" t="n">
        <x:f>SUM(V1817,Y1817,AB1817,AE1817)</x:f>
        <x:v>536.25</x:v>
      </x:c>
      <x:c r="AI1817" s="18" t="n">
        <x:f>N1817-AH1817</x:f>
        <x:v>0</x:v>
      </x:c>
      <x:c r="AJ1817" s="18" t="n">
        <x:f>V1817*INDEX('07 Mode Capacity'!$P$6:$P$17,MATCH("AIR-"&amp;I1817,'07 Mode Capacity'!$C$6:$C$17,0))</x:f>
        <x:v>1.307217363109854</x:v>
      </x:c>
      <x:c r="AK1817" s="18" t="n">
        <x:f>Y1817*INDEX('07 Mode Capacity'!$P$6:$P$17,MATCH("OCEAN-"&amp;I1817,'07 Mode Capacity'!$C$6:$C$17,0))</x:f>
        <x:v>0</x:v>
      </x:c>
      <x:c r="AL1817" s="18" t="n">
        <x:f>AB1817*INDEX('07 Mode Capacity'!$P$6:$P$17,MATCH("LAND-"&amp;I1817,'07 Mode Capacity'!$C$6:$C$17,0))</x:f>
        <x:v>64.87905550520044</x:v>
      </x:c>
      <x:c r="AM1817" s="18" t="n">
        <x:f>AE1817*INDEX('07 Mode Capacity'!$P$6:$P$17,MATCH("INLAND-"&amp;I1817,'07 Mode Capacity'!$C$6:$C$17,0))</x:f>
        <x:v>0</x:v>
      </x:c>
      <x:c r="AN1817" s="18" t="n">
        <x:f>SUM(AJ1817:AM1817)</x:f>
        <x:v>66.1862728683103</x:v>
      </x:c>
      <x:c r="AO1817" s="17" t="n">
        <x:f>IF(N1817=0,1,AN1817/N1817)</x:f>
        <x:v>0.12342428506911012</x:v>
      </x:c>
      <x:c r="AP1817" s="11" t="str">
        <x:f>IF(AO1817&gt;='01 Controls'!$E$16,"PASS","FAIL")</x:f>
        <x:v>FAIL</x:v>
      </x:c>
      <x:c r="AQ1817" s="11" t="str">
        <x:v>UNQUANTIFIED</x:v>
      </x:c>
      <x:c r="AR1817" s="11" t="str">
        <x:v>Position-class planning record; serial item and receiver open</x:v>
      </x:c>
      <x:c r="AS1817" s="26"/>
      <x:c r="AT1817" s="26"/>
    </x:row>
    <x:row r="1818">
      <x:c r="C1818" s="11" t="str">
        <x:v>M2-J-TSC-COL-12</x:v>
      </x:c>
      <x:c r="D1818" s="11" t="str">
        <x:v>M2</x:v>
      </x:c>
      <x:c r="E1818" s="11" t="str">
        <x:v>Urban heat</x:v>
      </x:c>
      <x:c r="F1818" s="11" t="str">
        <x:v>J-TSC</x:v>
      </x:c>
      <x:c r="G1818" s="11" t="str">
        <x:v>Theater sustainment command</x:v>
      </x:c>
      <x:c r="H1818" s="11" t="str">
        <x:v>COL-12</x:v>
      </x:c>
      <x:c r="I1818" s="19" t="n">
        <x:v>24</x:v>
      </x:c>
      <x:c r="J1818" s="21" t="n">
        <x:v>2</x:v>
      </x:c>
      <x:c r="K1818" s="18" t="n">
        <x:f>'05 Cargo Register'!K26</x:f>
        <x:v>53.625</x:v>
      </x:c>
      <x:c r="L1818" s="18" t="n">
        <x:f>'05 Cargo Register'!N26</x:f>
        <x:v>6</x:v>
      </x:c>
      <x:c r="M1818" s="18" t="n">
        <x:f>'05 Cargo Register'!O26</x:f>
        <x:v>158.4</x:v>
      </x:c>
      <x:c r="N1818" s="18" t="n">
        <x:f>J1818*K1818</x:f>
        <x:v>107.25</x:v>
      </x:c>
      <x:c r="O1818" s="18" t="n">
        <x:f>J1818*L1818</x:f>
        <x:v>12</x:v>
      </x:c>
      <x:c r="P1818" s="18" t="n">
        <x:f>J1818*M1818</x:f>
        <x:v>316.8</x:v>
      </x:c>
      <x:c r="Q1818" s="22" t="n">
        <x:f>'01 Controls'!$E$26*'02 Cargo Classes'!$M$8</x:f>
        <x:v>0.1</x:v>
      </x:c>
      <x:c r="R1818" s="22" t="n">
        <x:f>'01 Controls'!$F$26*'02 Cargo Classes'!$N$8</x:f>
        <x:v>0</x:v>
      </x:c>
      <x:c r="S1818" s="22" t="n">
        <x:f>'01 Controls'!$G$26*'02 Cargo Classes'!$O$8</x:f>
        <x:v>1.14</x:v>
      </x:c>
      <x:c r="T1818" s="22" t="n">
        <x:f>'01 Controls'!$H$26*'02 Cargo Classes'!$P$8</x:f>
        <x:v>0</x:v>
      </x:c>
      <x:c r="U1818" s="22" t="n">
        <x:f>SUM(Q1818:T1818)</x:f>
        <x:v>1.24</x:v>
      </x:c>
      <x:c r="V1818" s="18" t="n">
        <x:f>IF(U1818=0,0,N1818*Q1818/U1818)</x:f>
        <x:v>8.649193548387098</x:v>
      </x:c>
      <x:c r="W1818" s="18" t="n">
        <x:f>IF(U1818=0,0,P1818*Q1818/U1818)</x:f>
        <x:v>25.548387096774196</x:v>
      </x:c>
      <x:c r="X1818" s="18" t="n">
        <x:f>MAX(V1818,W1818*'01 Controls'!$E$12)</x:f>
        <x:v>8.649193548387098</x:v>
      </x:c>
      <x:c r="Y1818" s="18" t="n">
        <x:f>IF(U1818=0,0,N1818*R1818/U1818)</x:f>
        <x:v>0</x:v>
      </x:c>
      <x:c r="Z1818" s="18" t="n">
        <x:f>IF(U1818=0,0,P1818*R1818/U1818)</x:f>
        <x:v>0</x:v>
      </x:c>
      <x:c r="AA1818" s="18" t="n">
        <x:f>MAX(Y1818,Z1818*'01 Controls'!$E$13)</x:f>
        <x:v>0</x:v>
      </x:c>
      <x:c r="AB1818" s="18" t="n">
        <x:f>IF(U1818=0,0,N1818*S1818/U1818)</x:f>
        <x:v>98.6008064516129</x:v>
      </x:c>
      <x:c r="AC1818" s="18" t="n">
        <x:f>IF(U1818=0,0,P1818*S1818/U1818)</x:f>
        <x:v>291.2516129032258</x:v>
      </x:c>
      <x:c r="AD1818" s="18" t="n">
        <x:f>MAX(AB1818,AC1818*'01 Controls'!$E$14)</x:f>
        <x:v>98.6008064516129</x:v>
      </x:c>
      <x:c r="AE1818" s="18" t="n">
        <x:f>IF(U1818=0,0,N1818*T1818/U1818)</x:f>
        <x:v>0</x:v>
      </x:c>
      <x:c r="AF1818" s="18" t="n">
        <x:f>IF(U1818=0,0,P1818*T1818/U1818)</x:f>
        <x:v>0</x:v>
      </x:c>
      <x:c r="AG1818" s="18" t="n">
        <x:f>MAX(AE1818,AF1818*'01 Controls'!$E$15)</x:f>
        <x:v>0</x:v>
      </x:c>
      <x:c r="AH1818" s="18" t="n">
        <x:f>SUM(V1818,Y1818,AB1818,AE1818)</x:f>
        <x:v>107.25</x:v>
      </x:c>
      <x:c r="AI1818" s="18" t="n">
        <x:f>N1818-AH1818</x:f>
        <x:v>0</x:v>
      </x:c>
      <x:c r="AJ1818" s="18" t="n">
        <x:f>V1818*INDEX('07 Mode Capacity'!$P$6:$P$17,MATCH("AIR-"&amp;I1818,'07 Mode Capacity'!$C$6:$C$17,0))</x:f>
        <x:v>1.755043046428932</x:v>
      </x:c>
      <x:c r="AK1818" s="18" t="n">
        <x:f>Y1818*INDEX('07 Mode Capacity'!$P$6:$P$17,MATCH("OCEAN-"&amp;I1818,'07 Mode Capacity'!$C$6:$C$17,0))</x:f>
        <x:v>0</x:v>
      </x:c>
      <x:c r="AL1818" s="18" t="n">
        <x:f>AB1818*INDEX('07 Mode Capacity'!$P$6:$P$17,MATCH("LAND-"&amp;I1818,'07 Mode Capacity'!$C$6:$C$17,0))</x:f>
        <x:v>37.714899599491915</x:v>
      </x:c>
      <x:c r="AM1818" s="18" t="n">
        <x:f>AE1818*INDEX('07 Mode Capacity'!$P$6:$P$17,MATCH("INLAND-"&amp;I1818,'07 Mode Capacity'!$C$6:$C$17,0))</x:f>
        <x:v>0</x:v>
      </x:c>
      <x:c r="AN1818" s="18" t="n">
        <x:f>SUM(AJ1818:AM1818)</x:f>
        <x:v>39.469942645920845</x:v>
      </x:c>
      <x:c r="AO1818" s="17" t="n">
        <x:f>IF(N1818=0,1,AN1818/N1818)</x:f>
        <x:v>0.3680181132486792</x:v>
      </x:c>
      <x:c r="AP1818" s="11" t="str">
        <x:f>IF(AO1818&gt;='01 Controls'!$E$16,"PASS","FAIL")</x:f>
        <x:v>FAIL</x:v>
      </x:c>
      <x:c r="AQ1818" s="11" t="str">
        <x:v>UNQUANTIFIED</x:v>
      </x:c>
      <x:c r="AR1818" s="11" t="str">
        <x:v>Position-class planning record; serial item and receiver open</x:v>
      </x:c>
      <x:c r="AS1818" s="26"/>
      <x:c r="AT1818" s="26"/>
    </x:row>
    <x:row r="1819">
      <x:c r="C1819" s="11" t="str">
        <x:v>M2-J-TSC-BAT-22</x:v>
      </x:c>
      <x:c r="D1819" s="11" t="str">
        <x:v>M2</x:v>
      </x:c>
      <x:c r="E1819" s="11" t="str">
        <x:v>Urban heat</x:v>
      </x:c>
      <x:c r="F1819" s="11" t="str">
        <x:v>J-TSC</x:v>
      </x:c>
      <x:c r="G1819" s="11" t="str">
        <x:v>Theater sustainment command</x:v>
      </x:c>
      <x:c r="H1819" s="11" t="str">
        <x:v>BAT-22</x:v>
      </x:c>
      <x:c r="I1819" s="19" t="n">
        <x:v>48</x:v>
      </x:c>
      <x:c r="J1819" s="21" t="n">
        <x:v>2</x:v>
      </x:c>
      <x:c r="K1819" s="18" t="n">
        <x:f>'05 Cargo Register'!K27</x:f>
        <x:v>53.625</x:v>
      </x:c>
      <x:c r="L1819" s="18" t="n">
        <x:f>'05 Cargo Register'!N27</x:f>
        <x:v>4</x:v>
      </x:c>
      <x:c r="M1819" s="18" t="n">
        <x:f>'05 Cargo Register'!O27</x:f>
        <x:v>105.60000000000001</x:v>
      </x:c>
      <x:c r="N1819" s="18" t="n">
        <x:f>J1819*K1819</x:f>
        <x:v>107.25</x:v>
      </x:c>
      <x:c r="O1819" s="18" t="n">
        <x:f>J1819*L1819</x:f>
        <x:v>8</x:v>
      </x:c>
      <x:c r="P1819" s="18" t="n">
        <x:f>J1819*M1819</x:f>
        <x:v>211.20000000000002</x:v>
      </x:c>
      <x:c r="Q1819" s="22" t="n">
        <x:f>'01 Controls'!$E$26*'02 Cargo Classes'!$M$9</x:f>
        <x:v>0</x:v>
      </x:c>
      <x:c r="R1819" s="22" t="n">
        <x:f>'01 Controls'!$F$26*'02 Cargo Classes'!$N$9</x:f>
        <x:v>0</x:v>
      </x:c>
      <x:c r="S1819" s="22" t="n">
        <x:f>'01 Controls'!$G$26*'02 Cargo Classes'!$O$9</x:f>
        <x:v>0.95</x:v>
      </x:c>
      <x:c r="T1819" s="22" t="n">
        <x:f>'01 Controls'!$H$26*'02 Cargo Classes'!$P$9</x:f>
        <x:v>0</x:v>
      </x:c>
      <x:c r="U1819" s="22" t="n">
        <x:f>SUM(Q1819:T1819)</x:f>
        <x:v>0.95</x:v>
      </x:c>
      <x:c r="V1819" s="18" t="n">
        <x:f>IF(U1819=0,0,N1819*Q1819/U1819)</x:f>
        <x:v>0</x:v>
      </x:c>
      <x:c r="W1819" s="18" t="n">
        <x:f>IF(U1819=0,0,P1819*Q1819/U1819)</x:f>
        <x:v>0</x:v>
      </x:c>
      <x:c r="X1819" s="18" t="n">
        <x:f>MAX(V1819,W1819*'01 Controls'!$E$12)</x:f>
        <x:v>0</x:v>
      </x:c>
      <x:c r="Y1819" s="18" t="n">
        <x:f>IF(U1819=0,0,N1819*R1819/U1819)</x:f>
        <x:v>0</x:v>
      </x:c>
      <x:c r="Z1819" s="18" t="n">
        <x:f>IF(U1819=0,0,P1819*R1819/U1819)</x:f>
        <x:v>0</x:v>
      </x:c>
      <x:c r="AA1819" s="18" t="n">
        <x:f>MAX(Y1819,Z1819*'01 Controls'!$E$13)</x:f>
        <x:v>0</x:v>
      </x:c>
      <x:c r="AB1819" s="18" t="n">
        <x:f>IF(U1819=0,0,N1819*S1819/U1819)</x:f>
        <x:v>107.25</x:v>
      </x:c>
      <x:c r="AC1819" s="18" t="n">
        <x:f>IF(U1819=0,0,P1819*S1819/U1819)</x:f>
        <x:v>211.20000000000002</x:v>
      </x:c>
      <x:c r="AD1819" s="18" t="n">
        <x:f>MAX(AB1819,AC1819*'01 Controls'!$E$14)</x:f>
        <x:v>107.25</x:v>
      </x:c>
      <x:c r="AE1819" s="18" t="n">
        <x:f>IF(U1819=0,0,N1819*T1819/U1819)</x:f>
        <x:v>0</x:v>
      </x:c>
      <x:c r="AF1819" s="18" t="n">
        <x:f>IF(U1819=0,0,P1819*T1819/U1819)</x:f>
        <x:v>0</x:v>
      </x:c>
      <x:c r="AG1819" s="18" t="n">
        <x:f>MAX(AE1819,AF1819*'01 Controls'!$E$15)</x:f>
        <x:v>0</x:v>
      </x:c>
      <x:c r="AH1819" s="18" t="n">
        <x:f>SUM(V1819,Y1819,AB1819,AE1819)</x:f>
        <x:v>107.25</x:v>
      </x:c>
      <x:c r="AI1819" s="18" t="n">
        <x:f>N1819-AH1819</x:f>
        <x:v>0</x:v>
      </x:c>
      <x:c r="AJ1819" s="18" t="n">
        <x:f>V1819*INDEX('07 Mode Capacity'!$P$6:$P$17,MATCH("AIR-"&amp;I1819,'07 Mode Capacity'!$C$6:$C$17,0))</x:f>
        <x:v>0</x:v>
      </x:c>
      <x:c r="AK1819" s="18" t="n">
        <x:f>Y1819*INDEX('07 Mode Capacity'!$P$6:$P$17,MATCH("OCEAN-"&amp;I1819,'07 Mode Capacity'!$C$6:$C$17,0))</x:f>
        <x:v>0</x:v>
      </x:c>
      <x:c r="AL1819" s="18" t="n">
        <x:f>AB1819*INDEX('07 Mode Capacity'!$P$6:$P$17,MATCH("LAND-"&amp;I1819,'07 Mode Capacity'!$C$6:$C$17,0))</x:f>
        <x:v>13.089634005435176</x:v>
      </x:c>
      <x:c r="AM1819" s="18" t="n">
        <x:f>AE1819*INDEX('07 Mode Capacity'!$P$6:$P$17,MATCH("INLAND-"&amp;I1819,'07 Mode Capacity'!$C$6:$C$17,0))</x:f>
        <x:v>0</x:v>
      </x:c>
      <x:c r="AN1819" s="18" t="n">
        <x:f>SUM(AJ1819:AM1819)</x:f>
        <x:v>13.089634005435176</x:v>
      </x:c>
      <x:c r="AO1819" s="17" t="n">
        <x:f>IF(N1819=0,1,AN1819/N1819)</x:f>
        <x:v>0.1220478695145471</x:v>
      </x:c>
      <x:c r="AP1819" s="11" t="str">
        <x:f>IF(AO1819&gt;='01 Controls'!$E$16,"PASS","FAIL")</x:f>
        <x:v>FAIL</x:v>
      </x:c>
      <x:c r="AQ1819" s="11" t="str">
        <x:v>UNQUANTIFIED</x:v>
      </x:c>
      <x:c r="AR1819" s="11" t="str">
        <x:v>Position-class planning record; serial item and receiver open</x:v>
      </x:c>
      <x:c r="AS1819" s="26"/>
      <x:c r="AT1819" s="26"/>
    </x:row>
    <x:row r="1820">
      <x:c r="C1820" s="11" t="str">
        <x:v>M2-J-TSC-TNK-20</x:v>
      </x:c>
      <x:c r="D1820" s="11" t="str">
        <x:v>M2</x:v>
      </x:c>
      <x:c r="E1820" s="11" t="str">
        <x:v>Urban heat</x:v>
      </x:c>
      <x:c r="F1820" s="11" t="str">
        <x:v>J-TSC</x:v>
      </x:c>
      <x:c r="G1820" s="11" t="str">
        <x:v>Theater sustainment command</x:v>
      </x:c>
      <x:c r="H1820" s="11" t="str">
        <x:v>TNK-20</x:v>
      </x:c>
      <x:c r="I1820" s="19" t="n">
        <x:v>48</x:v>
      </x:c>
      <x:c r="J1820" s="21" t="n">
        <x:v>2</x:v>
      </x:c>
      <x:c r="K1820" s="18" t="n">
        <x:f>'05 Cargo Register'!K28</x:f>
        <x:v>53.625</x:v>
      </x:c>
      <x:c r="L1820" s="18" t="n">
        <x:f>'05 Cargo Register'!N28</x:f>
        <x:v>4</x:v>
      </x:c>
      <x:c r="M1820" s="18" t="n">
        <x:f>'05 Cargo Register'!O28</x:f>
        <x:v>85</x:v>
      </x:c>
      <x:c r="N1820" s="18" t="n">
        <x:f>J1820*K1820</x:f>
        <x:v>107.25</x:v>
      </x:c>
      <x:c r="O1820" s="18" t="n">
        <x:f>J1820*L1820</x:f>
        <x:v>8</x:v>
      </x:c>
      <x:c r="P1820" s="18" t="n">
        <x:f>J1820*M1820</x:f>
        <x:v>170</x:v>
      </x:c>
      <x:c r="Q1820" s="22" t="n">
        <x:f>'01 Controls'!$E$26*'02 Cargo Classes'!$M$10</x:f>
        <x:v>0</x:v>
      </x:c>
      <x:c r="R1820" s="22" t="n">
        <x:f>'01 Controls'!$F$26*'02 Cargo Classes'!$N$10</x:f>
        <x:v>0</x:v>
      </x:c>
      <x:c r="S1820" s="22" t="n">
        <x:f>'01 Controls'!$G$26*'02 Cargo Classes'!$O$10</x:f>
        <x:v>0.95</x:v>
      </x:c>
      <x:c r="T1820" s="22" t="n">
        <x:f>'01 Controls'!$H$26*'02 Cargo Classes'!$P$10</x:f>
        <x:v>0</x:v>
      </x:c>
      <x:c r="U1820" s="22" t="n">
        <x:f>SUM(Q1820:T1820)</x:f>
        <x:v>0.95</x:v>
      </x:c>
      <x:c r="V1820" s="18" t="n">
        <x:f>IF(U1820=0,0,N1820*Q1820/U1820)</x:f>
        <x:v>0</x:v>
      </x:c>
      <x:c r="W1820" s="18" t="n">
        <x:f>IF(U1820=0,0,P1820*Q1820/U1820)</x:f>
        <x:v>0</x:v>
      </x:c>
      <x:c r="X1820" s="18" t="n">
        <x:f>MAX(V1820,W1820*'01 Controls'!$E$12)</x:f>
        <x:v>0</x:v>
      </x:c>
      <x:c r="Y1820" s="18" t="n">
        <x:f>IF(U1820=0,0,N1820*R1820/U1820)</x:f>
        <x:v>0</x:v>
      </x:c>
      <x:c r="Z1820" s="18" t="n">
        <x:f>IF(U1820=0,0,P1820*R1820/U1820)</x:f>
        <x:v>0</x:v>
      </x:c>
      <x:c r="AA1820" s="18" t="n">
        <x:f>MAX(Y1820,Z1820*'01 Controls'!$E$13)</x:f>
        <x:v>0</x:v>
      </x:c>
      <x:c r="AB1820" s="18" t="n">
        <x:f>IF(U1820=0,0,N1820*S1820/U1820)</x:f>
        <x:v>107.25</x:v>
      </x:c>
      <x:c r="AC1820" s="18" t="n">
        <x:f>IF(U1820=0,0,P1820*S1820/U1820)</x:f>
        <x:v>170</x:v>
      </x:c>
      <x:c r="AD1820" s="18" t="n">
        <x:f>MAX(AB1820,AC1820*'01 Controls'!$E$14)</x:f>
        <x:v>107.25</x:v>
      </x:c>
      <x:c r="AE1820" s="18" t="n">
        <x:f>IF(U1820=0,0,N1820*T1820/U1820)</x:f>
        <x:v>0</x:v>
      </x:c>
      <x:c r="AF1820" s="18" t="n">
        <x:f>IF(U1820=0,0,P1820*T1820/U1820)</x:f>
        <x:v>0</x:v>
      </x:c>
      <x:c r="AG1820" s="18" t="n">
        <x:f>MAX(AE1820,AF1820*'01 Controls'!$E$15)</x:f>
        <x:v>0</x:v>
      </x:c>
      <x:c r="AH1820" s="18" t="n">
        <x:f>SUM(V1820,Y1820,AB1820,AE1820)</x:f>
        <x:v>107.25</x:v>
      </x:c>
      <x:c r="AI1820" s="18" t="n">
        <x:f>N1820-AH1820</x:f>
        <x:v>0</x:v>
      </x:c>
      <x:c r="AJ1820" s="18" t="n">
        <x:f>V1820*INDEX('07 Mode Capacity'!$P$6:$P$17,MATCH("AIR-"&amp;I1820,'07 Mode Capacity'!$C$6:$C$17,0))</x:f>
        <x:v>0</x:v>
      </x:c>
      <x:c r="AK1820" s="18" t="n">
        <x:f>Y1820*INDEX('07 Mode Capacity'!$P$6:$P$17,MATCH("OCEAN-"&amp;I1820,'07 Mode Capacity'!$C$6:$C$17,0))</x:f>
        <x:v>0</x:v>
      </x:c>
      <x:c r="AL1820" s="18" t="n">
        <x:f>AB1820*INDEX('07 Mode Capacity'!$P$6:$P$17,MATCH("LAND-"&amp;I1820,'07 Mode Capacity'!$C$6:$C$17,0))</x:f>
        <x:v>13.089634005435176</x:v>
      </x:c>
      <x:c r="AM1820" s="18" t="n">
        <x:f>AE1820*INDEX('07 Mode Capacity'!$P$6:$P$17,MATCH("INLAND-"&amp;I1820,'07 Mode Capacity'!$C$6:$C$17,0))</x:f>
        <x:v>0</x:v>
      </x:c>
      <x:c r="AN1820" s="18" t="n">
        <x:f>SUM(AJ1820:AM1820)</x:f>
        <x:v>13.089634005435176</x:v>
      </x:c>
      <x:c r="AO1820" s="17" t="n">
        <x:f>IF(N1820=0,1,AN1820/N1820)</x:f>
        <x:v>0.1220478695145471</x:v>
      </x:c>
      <x:c r="AP1820" s="11" t="str">
        <x:f>IF(AO1820&gt;='01 Controls'!$E$16,"PASS","FAIL")</x:f>
        <x:v>FAIL</x:v>
      </x:c>
      <x:c r="AQ1820" s="11" t="str">
        <x:v>UNQUANTIFIED</x:v>
      </x:c>
      <x:c r="AR1820" s="11" t="str">
        <x:v>Position-class planning record; serial item and receiver open</x:v>
      </x:c>
      <x:c r="AS1820" s="26"/>
      <x:c r="AT1820" s="26"/>
    </x:row>
    <x:row r="1821">
      <x:c r="C1821" s="11" t="str">
        <x:v>M2-J-TSC-FLR-24</x:v>
      </x:c>
      <x:c r="D1821" s="11" t="str">
        <x:v>M2</x:v>
      </x:c>
      <x:c r="E1821" s="11" t="str">
        <x:v>Urban heat</x:v>
      </x:c>
      <x:c r="F1821" s="11" t="str">
        <x:v>J-TSC</x:v>
      </x:c>
      <x:c r="G1821" s="11" t="str">
        <x:v>Theater sustainment command</x:v>
      </x:c>
      <x:c r="H1821" s="11" t="str">
        <x:v>FLR-24</x:v>
      </x:c>
      <x:c r="I1821" s="19" t="n">
        <x:v>48</x:v>
      </x:c>
      <x:c r="J1821" s="21" t="n">
        <x:v>2</x:v>
      </x:c>
      <x:c r="K1821" s="18" t="n">
        <x:f>'05 Cargo Register'!K29</x:f>
        <x:v>107.25</x:v>
      </x:c>
      <x:c r="L1821" s="18" t="n">
        <x:f>'05 Cargo Register'!N29</x:f>
        <x:v>6</x:v>
      </x:c>
      <x:c r="M1821" s="18" t="n">
        <x:f>'05 Cargo Register'!O29</x:f>
        <x:v>192</x:v>
      </x:c>
      <x:c r="N1821" s="18" t="n">
        <x:f>J1821*K1821</x:f>
        <x:v>214.5</x:v>
      </x:c>
      <x:c r="O1821" s="18" t="n">
        <x:f>J1821*L1821</x:f>
        <x:v>12</x:v>
      </x:c>
      <x:c r="P1821" s="18" t="n">
        <x:f>J1821*M1821</x:f>
        <x:v>384</x:v>
      </x:c>
      <x:c r="Q1821" s="22" t="n">
        <x:f>'01 Controls'!$E$26*'02 Cargo Classes'!$M$11</x:f>
        <x:v>0</x:v>
      </x:c>
      <x:c r="R1821" s="22" t="n">
        <x:f>'01 Controls'!$F$26*'02 Cargo Classes'!$N$11</x:f>
        <x:v>0</x:v>
      </x:c>
      <x:c r="S1821" s="22" t="n">
        <x:f>'01 Controls'!$G$26*'02 Cargo Classes'!$O$11</x:f>
        <x:v>0.95</x:v>
      </x:c>
      <x:c r="T1821" s="22" t="n">
        <x:f>'01 Controls'!$H$26*'02 Cargo Classes'!$P$11</x:f>
        <x:v>0</x:v>
      </x:c>
      <x:c r="U1821" s="22" t="n">
        <x:f>SUM(Q1821:T1821)</x:f>
        <x:v>0.95</x:v>
      </x:c>
      <x:c r="V1821" s="18" t="n">
        <x:f>IF(U1821=0,0,N1821*Q1821/U1821)</x:f>
        <x:v>0</x:v>
      </x:c>
      <x:c r="W1821" s="18" t="n">
        <x:f>IF(U1821=0,0,P1821*Q1821/U1821)</x:f>
        <x:v>0</x:v>
      </x:c>
      <x:c r="X1821" s="18" t="n">
        <x:f>MAX(V1821,W1821*'01 Controls'!$E$12)</x:f>
        <x:v>0</x:v>
      </x:c>
      <x:c r="Y1821" s="18" t="n">
        <x:f>IF(U1821=0,0,N1821*R1821/U1821)</x:f>
        <x:v>0</x:v>
      </x:c>
      <x:c r="Z1821" s="18" t="n">
        <x:f>IF(U1821=0,0,P1821*R1821/U1821)</x:f>
        <x:v>0</x:v>
      </x:c>
      <x:c r="AA1821" s="18" t="n">
        <x:f>MAX(Y1821,Z1821*'01 Controls'!$E$13)</x:f>
        <x:v>0</x:v>
      </x:c>
      <x:c r="AB1821" s="18" t="n">
        <x:f>IF(U1821=0,0,N1821*S1821/U1821)</x:f>
        <x:v>214.5</x:v>
      </x:c>
      <x:c r="AC1821" s="18" t="n">
        <x:f>IF(U1821=0,0,P1821*S1821/U1821)</x:f>
        <x:v>383.99999999999994</x:v>
      </x:c>
      <x:c r="AD1821" s="18" t="n">
        <x:f>MAX(AB1821,AC1821*'01 Controls'!$E$14)</x:f>
        <x:v>214.5</x:v>
      </x:c>
      <x:c r="AE1821" s="18" t="n">
        <x:f>IF(U1821=0,0,N1821*T1821/U1821)</x:f>
        <x:v>0</x:v>
      </x:c>
      <x:c r="AF1821" s="18" t="n">
        <x:f>IF(U1821=0,0,P1821*T1821/U1821)</x:f>
        <x:v>0</x:v>
      </x:c>
      <x:c r="AG1821" s="18" t="n">
        <x:f>MAX(AE1821,AF1821*'01 Controls'!$E$15)</x:f>
        <x:v>0</x:v>
      </x:c>
      <x:c r="AH1821" s="18" t="n">
        <x:f>SUM(V1821,Y1821,AB1821,AE1821)</x:f>
        <x:v>214.5</x:v>
      </x:c>
      <x:c r="AI1821" s="18" t="n">
        <x:f>N1821-AH1821</x:f>
        <x:v>0</x:v>
      </x:c>
      <x:c r="AJ1821" s="18" t="n">
        <x:f>V1821*INDEX('07 Mode Capacity'!$P$6:$P$17,MATCH("AIR-"&amp;I1821,'07 Mode Capacity'!$C$6:$C$17,0))</x:f>
        <x:v>0</x:v>
      </x:c>
      <x:c r="AK1821" s="18" t="n">
        <x:f>Y1821*INDEX('07 Mode Capacity'!$P$6:$P$17,MATCH("OCEAN-"&amp;I1821,'07 Mode Capacity'!$C$6:$C$17,0))</x:f>
        <x:v>0</x:v>
      </x:c>
      <x:c r="AL1821" s="18" t="n">
        <x:f>AB1821*INDEX('07 Mode Capacity'!$P$6:$P$17,MATCH("LAND-"&amp;I1821,'07 Mode Capacity'!$C$6:$C$17,0))</x:f>
        <x:v>26.179268010870352</x:v>
      </x:c>
      <x:c r="AM1821" s="18" t="n">
        <x:f>AE1821*INDEX('07 Mode Capacity'!$P$6:$P$17,MATCH("INLAND-"&amp;I1821,'07 Mode Capacity'!$C$6:$C$17,0))</x:f>
        <x:v>0</x:v>
      </x:c>
      <x:c r="AN1821" s="18" t="n">
        <x:f>SUM(AJ1821:AM1821)</x:f>
        <x:v>26.179268010870352</x:v>
      </x:c>
      <x:c r="AO1821" s="17" t="n">
        <x:f>IF(N1821=0,1,AN1821/N1821)</x:f>
        <x:v>0.1220478695145471</x:v>
      </x:c>
      <x:c r="AP1821" s="11" t="str">
        <x:f>IF(AO1821&gt;='01 Controls'!$E$16,"PASS","FAIL")</x:f>
        <x:v>FAIL</x:v>
      </x:c>
      <x:c r="AQ1821" s="11" t="str">
        <x:v>UNQUANTIFIED</x:v>
      </x:c>
      <x:c r="AR1821" s="11" t="str">
        <x:v>Position-class planning record; serial item and receiver open</x:v>
      </x:c>
      <x:c r="AS1821" s="26"/>
      <x:c r="AT1821" s="26"/>
    </x:row>
    <x:row r="1822">
      <x:c r="C1822" s="11" t="str">
        <x:v>M2-J-TSC-ROL-30</x:v>
      </x:c>
      <x:c r="D1822" s="11" t="str">
        <x:v>M2</x:v>
      </x:c>
      <x:c r="E1822" s="11" t="str">
        <x:v>Urban heat</x:v>
      </x:c>
      <x:c r="F1822" s="11" t="str">
        <x:v>J-TSC</x:v>
      </x:c>
      <x:c r="G1822" s="11" t="str">
        <x:v>Theater sustainment command</x:v>
      </x:c>
      <x:c r="H1822" s="11" t="str">
        <x:v>ROL-30</x:v>
      </x:c>
      <x:c r="I1822" s="19" t="n">
        <x:v>48</x:v>
      </x:c>
      <x:c r="J1822" s="21" t="n">
        <x:v>2</x:v>
      </x:c>
      <x:c r="K1822" s="18" t="n">
        <x:f>'05 Cargo Register'!K30</x:f>
        <x:v>107.25</x:v>
      </x:c>
      <x:c r="L1822" s="18" t="n">
        <x:f>'05 Cargo Register'!N30</x:f>
        <x:v>5</x:v>
      </x:c>
      <x:c r="M1822" s="18" t="n">
        <x:f>'05 Cargo Register'!O30</x:f>
        <x:v>318.75</x:v>
      </x:c>
      <x:c r="N1822" s="18" t="n">
        <x:f>J1822*K1822</x:f>
        <x:v>214.5</x:v>
      </x:c>
      <x:c r="O1822" s="18" t="n">
        <x:f>J1822*L1822</x:f>
        <x:v>10</x:v>
      </x:c>
      <x:c r="P1822" s="18" t="n">
        <x:f>J1822*M1822</x:f>
        <x:v>637.5</x:v>
      </x:c>
      <x:c r="Q1822" s="22" t="n">
        <x:f>'01 Controls'!$E$26*'02 Cargo Classes'!$M$12</x:f>
        <x:v>0</x:v>
      </x:c>
      <x:c r="R1822" s="22" t="n">
        <x:f>'01 Controls'!$F$26*'02 Cargo Classes'!$N$12</x:f>
        <x:v>0</x:v>
      </x:c>
      <x:c r="S1822" s="22" t="n">
        <x:f>'01 Controls'!$G$26*'02 Cargo Classes'!$O$12</x:f>
        <x:v>1.4249999999999998</x:v>
      </x:c>
      <x:c r="T1822" s="22" t="n">
        <x:f>'01 Controls'!$H$26*'02 Cargo Classes'!$P$12</x:f>
        <x:v>0</x:v>
      </x:c>
      <x:c r="U1822" s="22" t="n">
        <x:f>SUM(Q1822:T1822)</x:f>
        <x:v>1.4249999999999998</x:v>
      </x:c>
      <x:c r="V1822" s="18" t="n">
        <x:f>IF(U1822=0,0,N1822*Q1822/U1822)</x:f>
        <x:v>0</x:v>
      </x:c>
      <x:c r="W1822" s="18" t="n">
        <x:f>IF(U1822=0,0,P1822*Q1822/U1822)</x:f>
        <x:v>0</x:v>
      </x:c>
      <x:c r="X1822" s="18" t="n">
        <x:f>MAX(V1822,W1822*'01 Controls'!$E$12)</x:f>
        <x:v>0</x:v>
      </x:c>
      <x:c r="Y1822" s="18" t="n">
        <x:f>IF(U1822=0,0,N1822*R1822/U1822)</x:f>
        <x:v>0</x:v>
      </x:c>
      <x:c r="Z1822" s="18" t="n">
        <x:f>IF(U1822=0,0,P1822*R1822/U1822)</x:f>
        <x:v>0</x:v>
      </x:c>
      <x:c r="AA1822" s="18" t="n">
        <x:f>MAX(Y1822,Z1822*'01 Controls'!$E$13)</x:f>
        <x:v>0</x:v>
      </x:c>
      <x:c r="AB1822" s="18" t="n">
        <x:f>IF(U1822=0,0,N1822*S1822/U1822)</x:f>
        <x:v>214.5</x:v>
      </x:c>
      <x:c r="AC1822" s="18" t="n">
        <x:f>IF(U1822=0,0,P1822*S1822/U1822)</x:f>
        <x:v>637.5</x:v>
      </x:c>
      <x:c r="AD1822" s="18" t="n">
        <x:f>MAX(AB1822,AC1822*'01 Controls'!$E$14)</x:f>
        <x:v>214.5</x:v>
      </x:c>
      <x:c r="AE1822" s="18" t="n">
        <x:f>IF(U1822=0,0,N1822*T1822/U1822)</x:f>
        <x:v>0</x:v>
      </x:c>
      <x:c r="AF1822" s="18" t="n">
        <x:f>IF(U1822=0,0,P1822*T1822/U1822)</x:f>
        <x:v>0</x:v>
      </x:c>
      <x:c r="AG1822" s="18" t="n">
        <x:f>MAX(AE1822,AF1822*'01 Controls'!$E$15)</x:f>
        <x:v>0</x:v>
      </x:c>
      <x:c r="AH1822" s="18" t="n">
        <x:f>SUM(V1822,Y1822,AB1822,AE1822)</x:f>
        <x:v>214.5</x:v>
      </x:c>
      <x:c r="AI1822" s="18" t="n">
        <x:f>N1822-AH1822</x:f>
        <x:v>0</x:v>
      </x:c>
      <x:c r="AJ1822" s="18" t="n">
        <x:f>V1822*INDEX('07 Mode Capacity'!$P$6:$P$17,MATCH("AIR-"&amp;I1822,'07 Mode Capacity'!$C$6:$C$17,0))</x:f>
        <x:v>0</x:v>
      </x:c>
      <x:c r="AK1822" s="18" t="n">
        <x:f>Y1822*INDEX('07 Mode Capacity'!$P$6:$P$17,MATCH("OCEAN-"&amp;I1822,'07 Mode Capacity'!$C$6:$C$17,0))</x:f>
        <x:v>0</x:v>
      </x:c>
      <x:c r="AL1822" s="18" t="n">
        <x:f>AB1822*INDEX('07 Mode Capacity'!$P$6:$P$17,MATCH("LAND-"&amp;I1822,'07 Mode Capacity'!$C$6:$C$17,0))</x:f>
        <x:v>26.179268010870352</x:v>
      </x:c>
      <x:c r="AM1822" s="18" t="n">
        <x:f>AE1822*INDEX('07 Mode Capacity'!$P$6:$P$17,MATCH("INLAND-"&amp;I1822,'07 Mode Capacity'!$C$6:$C$17,0))</x:f>
        <x:v>0</x:v>
      </x:c>
      <x:c r="AN1822" s="18" t="n">
        <x:f>SUM(AJ1822:AM1822)</x:f>
        <x:v>26.179268010870352</x:v>
      </x:c>
      <x:c r="AO1822" s="17" t="n">
        <x:f>IF(N1822=0,1,AN1822/N1822)</x:f>
        <x:v>0.1220478695145471</x:v>
      </x:c>
      <x:c r="AP1822" s="11" t="str">
        <x:f>IF(AO1822&gt;='01 Controls'!$E$16,"PASS","FAIL")</x:f>
        <x:v>FAIL</x:v>
      </x:c>
      <x:c r="AQ1822" s="11" t="str">
        <x:v>UNQUANTIFIED</x:v>
      </x:c>
      <x:c r="AR1822" s="11" t="str">
        <x:v>Position-class planning record; serial item and receiver open</x:v>
      </x:c>
      <x:c r="AS1822" s="26"/>
      <x:c r="AT1822" s="26"/>
    </x:row>
    <x:row r="1823">
      <x:c r="C1823" s="11" t="str">
        <x:v>M2-J-TSC-LIN-18</x:v>
      </x:c>
      <x:c r="D1823" s="11" t="str">
        <x:v>M2</x:v>
      </x:c>
      <x:c r="E1823" s="11" t="str">
        <x:v>Urban heat</x:v>
      </x:c>
      <x:c r="F1823" s="11" t="str">
        <x:v>J-TSC</x:v>
      </x:c>
      <x:c r="G1823" s="11" t="str">
        <x:v>Theater sustainment command</x:v>
      </x:c>
      <x:c r="H1823" s="11" t="str">
        <x:v>LIN-18</x:v>
      </x:c>
      <x:c r="I1823" s="19" t="n">
        <x:v>72</x:v>
      </x:c>
      <x:c r="J1823" s="21" t="n">
        <x:v>2</x:v>
      </x:c>
      <x:c r="K1823" s="18" t="n">
        <x:f>'05 Cargo Register'!K31</x:f>
        <x:v>53.625</x:v>
      </x:c>
      <x:c r="L1823" s="18" t="n">
        <x:f>'05 Cargo Register'!N31</x:f>
        <x:v>4</x:v>
      </x:c>
      <x:c r="M1823" s="18" t="n">
        <x:f>'05 Cargo Register'!O31</x:f>
        <x:v>176</x:v>
      </x:c>
      <x:c r="N1823" s="18" t="n">
        <x:f>J1823*K1823</x:f>
        <x:v>107.25</x:v>
      </x:c>
      <x:c r="O1823" s="18" t="n">
        <x:f>J1823*L1823</x:f>
        <x:v>8</x:v>
      </x:c>
      <x:c r="P1823" s="18" t="n">
        <x:f>J1823*M1823</x:f>
        <x:v>352</x:v>
      </x:c>
      <x:c r="Q1823" s="22" t="n">
        <x:f>'01 Controls'!$E$26*'02 Cargo Classes'!$M$13</x:f>
        <x:v>0</x:v>
      </x:c>
      <x:c r="R1823" s="22" t="n">
        <x:f>'01 Controls'!$F$26*'02 Cargo Classes'!$N$13</x:f>
        <x:v>0</x:v>
      </x:c>
      <x:c r="S1823" s="22" t="n">
        <x:f>'01 Controls'!$G$26*'02 Cargo Classes'!$O$13</x:f>
        <x:v>0.95</x:v>
      </x:c>
      <x:c r="T1823" s="22" t="n">
        <x:f>'01 Controls'!$H$26*'02 Cargo Classes'!$P$13</x:f>
        <x:v>0</x:v>
      </x:c>
      <x:c r="U1823" s="22" t="n">
        <x:f>SUM(Q1823:T1823)</x:f>
        <x:v>0.95</x:v>
      </x:c>
      <x:c r="V1823" s="18" t="n">
        <x:f>IF(U1823=0,0,N1823*Q1823/U1823)</x:f>
        <x:v>0</x:v>
      </x:c>
      <x:c r="W1823" s="18" t="n">
        <x:f>IF(U1823=0,0,P1823*Q1823/U1823)</x:f>
        <x:v>0</x:v>
      </x:c>
      <x:c r="X1823" s="18" t="n">
        <x:f>MAX(V1823,W1823*'01 Controls'!$E$12)</x:f>
        <x:v>0</x:v>
      </x:c>
      <x:c r="Y1823" s="18" t="n">
        <x:f>IF(U1823=0,0,N1823*R1823/U1823)</x:f>
        <x:v>0</x:v>
      </x:c>
      <x:c r="Z1823" s="18" t="n">
        <x:f>IF(U1823=0,0,P1823*R1823/U1823)</x:f>
        <x:v>0</x:v>
      </x:c>
      <x:c r="AA1823" s="18" t="n">
        <x:f>MAX(Y1823,Z1823*'01 Controls'!$E$13)</x:f>
        <x:v>0</x:v>
      </x:c>
      <x:c r="AB1823" s="18" t="n">
        <x:f>IF(U1823=0,0,N1823*S1823/U1823)</x:f>
        <x:v>107.25</x:v>
      </x:c>
      <x:c r="AC1823" s="18" t="n">
        <x:f>IF(U1823=0,0,P1823*S1823/U1823)</x:f>
        <x:v>352</x:v>
      </x:c>
      <x:c r="AD1823" s="18" t="n">
        <x:f>MAX(AB1823,AC1823*'01 Controls'!$E$14)</x:f>
        <x:v>107.25</x:v>
      </x:c>
      <x:c r="AE1823" s="18" t="n">
        <x:f>IF(U1823=0,0,N1823*T1823/U1823)</x:f>
        <x:v>0</x:v>
      </x:c>
      <x:c r="AF1823" s="18" t="n">
        <x:f>IF(U1823=0,0,P1823*T1823/U1823)</x:f>
        <x:v>0</x:v>
      </x:c>
      <x:c r="AG1823" s="18" t="n">
        <x:f>MAX(AE1823,AF1823*'01 Controls'!$E$15)</x:f>
        <x:v>0</x:v>
      </x:c>
      <x:c r="AH1823" s="18" t="n">
        <x:f>SUM(V1823,Y1823,AB1823,AE1823)</x:f>
        <x:v>107.25</x:v>
      </x:c>
      <x:c r="AI1823" s="18" t="n">
        <x:f>N1823-AH1823</x:f>
        <x:v>0</x:v>
      </x:c>
      <x:c r="AJ1823" s="18" t="n">
        <x:f>V1823*INDEX('07 Mode Capacity'!$P$6:$P$17,MATCH("AIR-"&amp;I1823,'07 Mode Capacity'!$C$6:$C$17,0))</x:f>
        <x:v>0</x:v>
      </x:c>
      <x:c r="AK1823" s="18" t="n">
        <x:f>Y1823*INDEX('07 Mode Capacity'!$P$6:$P$17,MATCH("OCEAN-"&amp;I1823,'07 Mode Capacity'!$C$6:$C$17,0))</x:f>
        <x:v>0</x:v>
      </x:c>
      <x:c r="AL1823" s="18" t="n">
        <x:f>AB1823*INDEX('07 Mode Capacity'!$P$6:$P$17,MATCH("LAND-"&amp;I1823,'07 Mode Capacity'!$C$6:$C$17,0))</x:f>
        <x:v>76.6848466076729</x:v>
      </x:c>
      <x:c r="AM1823" s="18" t="n">
        <x:f>AE1823*INDEX('07 Mode Capacity'!$P$6:$P$17,MATCH("INLAND-"&amp;I1823,'07 Mode Capacity'!$C$6:$C$17,0))</x:f>
        <x:v>0</x:v>
      </x:c>
      <x:c r="AN1823" s="18" t="n">
        <x:f>SUM(AJ1823:AM1823)</x:f>
        <x:v>76.6848466076729</x:v>
      </x:c>
      <x:c r="AO1823" s="17" t="n">
        <x:f>IF(N1823=0,1,AN1823/N1823)</x:f>
        <x:v>0.7150102247801668</x:v>
      </x:c>
      <x:c r="AP1823" s="11" t="str">
        <x:f>IF(AO1823&gt;='01 Controls'!$E$16,"PASS","FAIL")</x:f>
        <x:v>FAIL</x:v>
      </x:c>
      <x:c r="AQ1823" s="11" t="str">
        <x:v>UNQUANTIFIED</x:v>
      </x:c>
      <x:c r="AR1823" s="11" t="str">
        <x:v>Position-class planning record; serial item and receiver open</x:v>
      </x:c>
      <x:c r="AS1823" s="26"/>
      <x:c r="AT1823" s="26"/>
    </x:row>
    <x:row r="1824">
      <x:c r="C1824" s="11" t="str">
        <x:v>M2-J-TSC-BLK-08</x:v>
      </x:c>
      <x:c r="D1824" s="11" t="str">
        <x:v>M2</x:v>
      </x:c>
      <x:c r="E1824" s="11" t="str">
        <x:v>Urban heat</x:v>
      </x:c>
      <x:c r="F1824" s="11" t="str">
        <x:v>J-TSC</x:v>
      </x:c>
      <x:c r="G1824" s="11" t="str">
        <x:v>Theater sustainment command</x:v>
      </x:c>
      <x:c r="H1824" s="11" t="str">
        <x:v>BLK-08</x:v>
      </x:c>
      <x:c r="I1824" s="19" t="n">
        <x:v>48</x:v>
      </x:c>
      <x:c r="J1824" s="21" t="n">
        <x:v>2</x:v>
      </x:c>
      <x:c r="K1824" s="18" t="n">
        <x:f>'05 Cargo Register'!K32</x:f>
        <x:v>160.875</x:v>
      </x:c>
      <x:c r="L1824" s="18" t="n">
        <x:f>'05 Cargo Register'!N32</x:f>
        <x:v>26</x:v>
      </x:c>
      <x:c r="M1824" s="18" t="n">
        <x:f>'05 Cargo Register'!O32</x:f>
        <x:v>1326</x:v>
      </x:c>
      <x:c r="N1824" s="18" t="n">
        <x:f>J1824*K1824</x:f>
        <x:v>321.75</x:v>
      </x:c>
      <x:c r="O1824" s="18" t="n">
        <x:f>J1824*L1824</x:f>
        <x:v>52</x:v>
      </x:c>
      <x:c r="P1824" s="18" t="n">
        <x:f>J1824*M1824</x:f>
        <x:v>2652</x:v>
      </x:c>
      <x:c r="Q1824" s="22" t="n">
        <x:f>'01 Controls'!$E$26*'02 Cargo Classes'!$M$14</x:f>
        <x:v>0.05</x:v>
      </x:c>
      <x:c r="R1824" s="22" t="n">
        <x:f>'01 Controls'!$F$26*'02 Cargo Classes'!$N$14</x:f>
        <x:v>0</x:v>
      </x:c>
      <x:c r="S1824" s="22" t="n">
        <x:f>'01 Controls'!$G$26*'02 Cargo Classes'!$O$14</x:f>
        <x:v>0.95</x:v>
      </x:c>
      <x:c r="T1824" s="22" t="n">
        <x:f>'01 Controls'!$H$26*'02 Cargo Classes'!$P$14</x:f>
        <x:v>0</x:v>
      </x:c>
      <x:c r="U1824" s="22" t="n">
        <x:f>SUM(Q1824:T1824)</x:f>
        <x:v>1</x:v>
      </x:c>
      <x:c r="V1824" s="18" t="n">
        <x:f>IF(U1824=0,0,N1824*Q1824/U1824)</x:f>
        <x:v>16.087500000000002</x:v>
      </x:c>
      <x:c r="W1824" s="18" t="n">
        <x:f>IF(U1824=0,0,P1824*Q1824/U1824)</x:f>
        <x:v>132.6</x:v>
      </x:c>
      <x:c r="X1824" s="18" t="n">
        <x:f>MAX(V1824,W1824*'01 Controls'!$E$12)</x:f>
        <x:v>33.15</x:v>
      </x:c>
      <x:c r="Y1824" s="18" t="n">
        <x:f>IF(U1824=0,0,N1824*R1824/U1824)</x:f>
        <x:v>0</x:v>
      </x:c>
      <x:c r="Z1824" s="18" t="n">
        <x:f>IF(U1824=0,0,P1824*R1824/U1824)</x:f>
        <x:v>0</x:v>
      </x:c>
      <x:c r="AA1824" s="18" t="n">
        <x:f>MAX(Y1824,Z1824*'01 Controls'!$E$13)</x:f>
        <x:v>0</x:v>
      </x:c>
      <x:c r="AB1824" s="18" t="n">
        <x:f>IF(U1824=0,0,N1824*S1824/U1824)</x:f>
        <x:v>305.66249999999997</x:v>
      </x:c>
      <x:c r="AC1824" s="18" t="n">
        <x:f>IF(U1824=0,0,P1824*S1824/U1824)</x:f>
        <x:v>2519.4</x:v>
      </x:c>
      <x:c r="AD1824" s="18" t="n">
        <x:f>MAX(AB1824,AC1824*'01 Controls'!$E$14)</x:f>
        <x:v>503.88000000000005</x:v>
      </x:c>
      <x:c r="AE1824" s="18" t="n">
        <x:f>IF(U1824=0,0,N1824*T1824/U1824)</x:f>
        <x:v>0</x:v>
      </x:c>
      <x:c r="AF1824" s="18" t="n">
        <x:f>IF(U1824=0,0,P1824*T1824/U1824)</x:f>
        <x:v>0</x:v>
      </x:c>
      <x:c r="AG1824" s="18" t="n">
        <x:f>MAX(AE1824,AF1824*'01 Controls'!$E$15)</x:f>
        <x:v>0</x:v>
      </x:c>
      <x:c r="AH1824" s="18" t="n">
        <x:f>SUM(V1824,Y1824,AB1824,AE1824)</x:f>
        <x:v>321.74999999999994</x:v>
      </x:c>
      <x:c r="AI1824" s="18" t="n">
        <x:f>N1824-AH1824</x:f>
        <x:v>5.684341886080802e-14</x:v>
      </x:c>
      <x:c r="AJ1824" s="18" t="n">
        <x:f>V1824*INDEX('07 Mode Capacity'!$P$6:$P$17,MATCH("AIR-"&amp;I1824,'07 Mode Capacity'!$C$6:$C$17,0))</x:f>
        <x:v>4.509899902728995</x:v>
      </x:c>
      <x:c r="AK1824" s="18" t="n">
        <x:f>Y1824*INDEX('07 Mode Capacity'!$P$6:$P$17,MATCH("OCEAN-"&amp;I1824,'07 Mode Capacity'!$C$6:$C$17,0))</x:f>
        <x:v>0</x:v>
      </x:c>
      <x:c r="AL1824" s="18" t="n">
        <x:f>AB1824*INDEX('07 Mode Capacity'!$P$6:$P$17,MATCH("LAND-"&amp;I1824,'07 Mode Capacity'!$C$6:$C$17,0))</x:f>
        <x:v>37.30545691549025</x:v>
      </x:c>
      <x:c r="AM1824" s="18" t="n">
        <x:f>AE1824*INDEX('07 Mode Capacity'!$P$6:$P$17,MATCH("INLAND-"&amp;I1824,'07 Mode Capacity'!$C$6:$C$17,0))</x:f>
        <x:v>0</x:v>
      </x:c>
      <x:c r="AN1824" s="18" t="n">
        <x:f>SUM(AJ1824:AM1824)</x:f>
        <x:v>41.81535681821924</x:v>
      </x:c>
      <x:c r="AO1824" s="17" t="n">
        <x:f>IF(N1824=0,1,AN1824/N1824)</x:f>
        <x:v>0.12996225895328437</x:v>
      </x:c>
      <x:c r="AP1824" s="11" t="str">
        <x:f>IF(AO1824&gt;='01 Controls'!$E$16,"PASS","FAIL")</x:f>
        <x:v>FAIL</x:v>
      </x:c>
      <x:c r="AQ1824" s="11" t="str">
        <x:v>UNQUANTIFIED</x:v>
      </x:c>
      <x:c r="AR1824" s="11" t="str">
        <x:v>Position-class planning record; serial item and receiver open</x:v>
      </x:c>
      <x:c r="AS1824" s="26"/>
      <x:c r="AT1824" s="26"/>
    </x:row>
    <x:row r="1825">
      <x:c r="C1825" s="11" t="str">
        <x:v>M2-J-RRG-APL-45</x:v>
      </x:c>
      <x:c r="D1825" s="11" t="str">
        <x:v>M2</x:v>
      </x:c>
      <x:c r="E1825" s="11" t="str">
        <x:v>Urban heat</x:v>
      </x:c>
      <x:c r="F1825" s="11" t="str">
        <x:v>J-RRG</x:v>
      </x:c>
      <x:c r="G1825" s="11" t="str">
        <x:v>Replacement and reconstitution group</x:v>
      </x:c>
      <x:c r="H1825" s="11" t="str">
        <x:v>APL-45</x:v>
      </x:c>
      <x:c r="I1825" s="19" t="n">
        <x:v>24</x:v>
      </x:c>
      <x:c r="J1825" s="21" t="n">
        <x:v>2</x:v>
      </x:c>
      <x:c r="K1825" s="18" t="n">
        <x:f>'05 Cargo Register'!K33</x:f>
        <x:v>214.5</x:v>
      </x:c>
      <x:c r="L1825" s="18" t="n">
        <x:f>'05 Cargo Register'!N33</x:f>
        <x:v>57</x:v>
      </x:c>
      <x:c r="M1825" s="18" t="n">
        <x:f>'05 Cargo Register'!O33</x:f>
        <x:v>427.5</x:v>
      </x:c>
      <x:c r="N1825" s="18" t="n">
        <x:f>J1825*K1825</x:f>
        <x:v>429</x:v>
      </x:c>
      <x:c r="O1825" s="18" t="n">
        <x:f>J1825*L1825</x:f>
        <x:v>114</x:v>
      </x:c>
      <x:c r="P1825" s="18" t="n">
        <x:f>J1825*M1825</x:f>
        <x:v>855</x:v>
      </x:c>
      <x:c r="Q1825" s="22" t="n">
        <x:f>'01 Controls'!$E$26*'02 Cargo Classes'!$M$6</x:f>
        <x:v>0.15000000000000002</x:v>
      </x:c>
      <x:c r="R1825" s="22" t="n">
        <x:f>'01 Controls'!$F$26*'02 Cargo Classes'!$N$6</x:f>
        <x:v>0</x:v>
      </x:c>
      <x:c r="S1825" s="22" t="n">
        <x:f>'01 Controls'!$G$26*'02 Cargo Classes'!$O$6</x:f>
        <x:v>0.95</x:v>
      </x:c>
      <x:c r="T1825" s="22" t="n">
        <x:f>'01 Controls'!$H$26*'02 Cargo Classes'!$P$6</x:f>
        <x:v>0</x:v>
      </x:c>
      <x:c r="U1825" s="22" t="n">
        <x:f>SUM(Q1825:T1825)</x:f>
        <x:v>1.1</x:v>
      </x:c>
      <x:c r="V1825" s="18" t="n">
        <x:f>IF(U1825=0,0,N1825*Q1825/U1825)</x:f>
        <x:v>58.5</x:v>
      </x:c>
      <x:c r="W1825" s="18" t="n">
        <x:f>IF(U1825=0,0,P1825*Q1825/U1825)</x:f>
        <x:v>116.59090909090911</x:v>
      </x:c>
      <x:c r="X1825" s="18" t="n">
        <x:f>MAX(V1825,W1825*'01 Controls'!$E$12)</x:f>
        <x:v>58.5</x:v>
      </x:c>
      <x:c r="Y1825" s="18" t="n">
        <x:f>IF(U1825=0,0,N1825*R1825/U1825)</x:f>
        <x:v>0</x:v>
      </x:c>
      <x:c r="Z1825" s="18" t="n">
        <x:f>IF(U1825=0,0,P1825*R1825/U1825)</x:f>
        <x:v>0</x:v>
      </x:c>
      <x:c r="AA1825" s="18" t="n">
        <x:f>MAX(Y1825,Z1825*'01 Controls'!$E$13)</x:f>
        <x:v>0</x:v>
      </x:c>
      <x:c r="AB1825" s="18" t="n">
        <x:f>IF(U1825=0,0,N1825*S1825/U1825)</x:f>
        <x:v>370.49999999999994</x:v>
      </x:c>
      <x:c r="AC1825" s="18" t="n">
        <x:f>IF(U1825=0,0,P1825*S1825/U1825)</x:f>
        <x:v>738.4090909090909</x:v>
      </x:c>
      <x:c r="AD1825" s="18" t="n">
        <x:f>MAX(AB1825,AC1825*'01 Controls'!$E$14)</x:f>
        <x:v>370.49999999999994</x:v>
      </x:c>
      <x:c r="AE1825" s="18" t="n">
        <x:f>IF(U1825=0,0,N1825*T1825/U1825)</x:f>
        <x:v>0</x:v>
      </x:c>
      <x:c r="AF1825" s="18" t="n">
        <x:f>IF(U1825=0,0,P1825*T1825/U1825)</x:f>
        <x:v>0</x:v>
      </x:c>
      <x:c r="AG1825" s="18" t="n">
        <x:f>MAX(AE1825,AF1825*'01 Controls'!$E$15)</x:f>
        <x:v>0</x:v>
      </x:c>
      <x:c r="AH1825" s="18" t="n">
        <x:f>SUM(V1825,Y1825,AB1825,AE1825)</x:f>
        <x:v>428.99999999999994</x:v>
      </x:c>
      <x:c r="AI1825" s="18" t="n">
        <x:f>N1825-AH1825</x:f>
        <x:v>5.684341886080802e-14</x:v>
      </x:c>
      <x:c r="AJ1825" s="18" t="n">
        <x:f>V1825*INDEX('07 Mode Capacity'!$P$6:$P$17,MATCH("AIR-"&amp;I1825,'07 Mode Capacity'!$C$6:$C$17,0))</x:f>
        <x:v>11.870472968573866</x:v>
      </x:c>
      <x:c r="AK1825" s="18" t="n">
        <x:f>Y1825*INDEX('07 Mode Capacity'!$P$6:$P$17,MATCH("OCEAN-"&amp;I1825,'07 Mode Capacity'!$C$6:$C$17,0))</x:f>
        <x:v>0</x:v>
      </x:c>
      <x:c r="AL1825" s="18" t="n">
        <x:f>AB1825*INDEX('07 Mode Capacity'!$P$6:$P$17,MATCH("LAND-"&amp;I1825,'07 Mode Capacity'!$C$6:$C$17,0))</x:f>
        <x:v>141.71659243445444</x:v>
      </x:c>
      <x:c r="AM1825" s="18" t="n">
        <x:f>AE1825*INDEX('07 Mode Capacity'!$P$6:$P$17,MATCH("INLAND-"&amp;I1825,'07 Mode Capacity'!$C$6:$C$17,0))</x:f>
        <x:v>0</x:v>
      </x:c>
      <x:c r="AN1825" s="18" t="n">
        <x:f>SUM(AJ1825:AM1825)</x:f>
        <x:v>153.5870654030283</x:v>
      </x:c>
      <x:c r="AO1825" s="17" t="n">
        <x:f>IF(N1825=0,1,AN1825/N1825)</x:f>
        <x:v>0.35801180746626643</x:v>
      </x:c>
      <x:c r="AP1825" s="11" t="str">
        <x:f>IF(AO1825&gt;='01 Controls'!$E$16,"PASS","FAIL")</x:f>
        <x:v>FAIL</x:v>
      </x:c>
      <x:c r="AQ1825" s="11" t="str">
        <x:v>UNQUANTIFIED</x:v>
      </x:c>
      <x:c r="AR1825" s="11" t="str">
        <x:v>Position-class planning record; serial item and receiver open</x:v>
      </x:c>
      <x:c r="AS1825" s="26"/>
      <x:c r="AT1825" s="26"/>
    </x:row>
    <x:row r="1826">
      <x:c r="C1826" s="11" t="str">
        <x:v>M2-J-RRG-ISO-18</x:v>
      </x:c>
      <x:c r="D1826" s="11" t="str">
        <x:v>M2</x:v>
      </x:c>
      <x:c r="E1826" s="11" t="str">
        <x:v>Urban heat</x:v>
      </x:c>
      <x:c r="F1826" s="11" t="str">
        <x:v>J-RRG</x:v>
      </x:c>
      <x:c r="G1826" s="11" t="str">
        <x:v>Replacement and reconstitution group</x:v>
      </x:c>
      <x:c r="H1826" s="11" t="str">
        <x:v>ISO-18</x:v>
      </x:c>
      <x:c r="I1826" s="19" t="n">
        <x:v>48</x:v>
      </x:c>
      <x:c r="J1826" s="21" t="n">
        <x:v>2</x:v>
      </x:c>
      <x:c r="K1826" s="18" t="n">
        <x:f>'05 Cargo Register'!K34</x:f>
        <x:v>268.125</x:v>
      </x:c>
      <x:c r="L1826" s="18" t="n">
        <x:f>'05 Cargo Register'!N34</x:f>
        <x:v>18</x:v>
      </x:c>
      <x:c r="M1826" s="18" t="n">
        <x:f>'05 Cargo Register'!O34</x:f>
        <x:v>475.20000000000005</x:v>
      </x:c>
      <x:c r="N1826" s="18" t="n">
        <x:f>J1826*K1826</x:f>
        <x:v>536.25</x:v>
      </x:c>
      <x:c r="O1826" s="18" t="n">
        <x:f>J1826*L1826</x:f>
        <x:v>36</x:v>
      </x:c>
      <x:c r="P1826" s="18" t="n">
        <x:f>J1826*M1826</x:f>
        <x:v>950.4000000000001</x:v>
      </x:c>
      <x:c r="Q1826" s="22" t="n">
        <x:f>'01 Controls'!$E$26*'02 Cargo Classes'!$M$7</x:f>
        <x:v>0.010000000000000002</x:v>
      </x:c>
      <x:c r="R1826" s="22" t="n">
        <x:f>'01 Controls'!$F$26*'02 Cargo Classes'!$N$7</x:f>
        <x:v>0</x:v>
      </x:c>
      <x:c r="S1826" s="22" t="n">
        <x:f>'01 Controls'!$G$26*'02 Cargo Classes'!$O$7</x:f>
        <x:v>1.14</x:v>
      </x:c>
      <x:c r="T1826" s="22" t="n">
        <x:f>'01 Controls'!$H$26*'02 Cargo Classes'!$P$7</x:f>
        <x:v>0</x:v>
      </x:c>
      <x:c r="U1826" s="22" t="n">
        <x:f>SUM(Q1826:T1826)</x:f>
        <x:v>1.15</x:v>
      </x:c>
      <x:c r="V1826" s="18" t="n">
        <x:f>IF(U1826=0,0,N1826*Q1826/U1826)</x:f>
        <x:v>4.663043478260871</x:v>
      </x:c>
      <x:c r="W1826" s="18" t="n">
        <x:f>IF(U1826=0,0,P1826*Q1826/U1826)</x:f>
        <x:v>8.26434782608696</x:v>
      </x:c>
      <x:c r="X1826" s="18" t="n">
        <x:f>MAX(V1826,W1826*'01 Controls'!$E$12)</x:f>
        <x:v>4.663043478260871</x:v>
      </x:c>
      <x:c r="Y1826" s="18" t="n">
        <x:f>IF(U1826=0,0,N1826*R1826/U1826)</x:f>
        <x:v>0</x:v>
      </x:c>
      <x:c r="Z1826" s="18" t="n">
        <x:f>IF(U1826=0,0,P1826*R1826/U1826)</x:f>
        <x:v>0</x:v>
      </x:c>
      <x:c r="AA1826" s="18" t="n">
        <x:f>MAX(Y1826,Z1826*'01 Controls'!$E$13)</x:f>
        <x:v>0</x:v>
      </x:c>
      <x:c r="AB1826" s="18" t="n">
        <x:f>IF(U1826=0,0,N1826*S1826/U1826)</x:f>
        <x:v>531.5869565217391</x:v>
      </x:c>
      <x:c r="AC1826" s="18" t="n">
        <x:f>IF(U1826=0,0,P1826*S1826/U1826)</x:f>
        <x:v>942.1356521739131</x:v>
      </x:c>
      <x:c r="AD1826" s="18" t="n">
        <x:f>MAX(AB1826,AC1826*'01 Controls'!$E$14)</x:f>
        <x:v>531.5869565217391</x:v>
      </x:c>
      <x:c r="AE1826" s="18" t="n">
        <x:f>IF(U1826=0,0,N1826*T1826/U1826)</x:f>
        <x:v>0</x:v>
      </x:c>
      <x:c r="AF1826" s="18" t="n">
        <x:f>IF(U1826=0,0,P1826*T1826/U1826)</x:f>
        <x:v>0</x:v>
      </x:c>
      <x:c r="AG1826" s="18" t="n">
        <x:f>MAX(AE1826,AF1826*'01 Controls'!$E$15)</x:f>
        <x:v>0</x:v>
      </x:c>
      <x:c r="AH1826" s="18" t="n">
        <x:f>SUM(V1826,Y1826,AB1826,AE1826)</x:f>
        <x:v>536.25</x:v>
      </x:c>
      <x:c r="AI1826" s="18" t="n">
        <x:f>N1826-AH1826</x:f>
        <x:v>0</x:v>
      </x:c>
      <x:c r="AJ1826" s="18" t="n">
        <x:f>V1826*INDEX('07 Mode Capacity'!$P$6:$P$17,MATCH("AIR-"&amp;I1826,'07 Mode Capacity'!$C$6:$C$17,0))</x:f>
        <x:v>1.307217363109854</x:v>
      </x:c>
      <x:c r="AK1826" s="18" t="n">
        <x:f>Y1826*INDEX('07 Mode Capacity'!$P$6:$P$17,MATCH("OCEAN-"&amp;I1826,'07 Mode Capacity'!$C$6:$C$17,0))</x:f>
        <x:v>0</x:v>
      </x:c>
      <x:c r="AL1826" s="18" t="n">
        <x:f>AB1826*INDEX('07 Mode Capacity'!$P$6:$P$17,MATCH("LAND-"&amp;I1826,'07 Mode Capacity'!$C$6:$C$17,0))</x:f>
        <x:v>64.87905550520044</x:v>
      </x:c>
      <x:c r="AM1826" s="18" t="n">
        <x:f>AE1826*INDEX('07 Mode Capacity'!$P$6:$P$17,MATCH("INLAND-"&amp;I1826,'07 Mode Capacity'!$C$6:$C$17,0))</x:f>
        <x:v>0</x:v>
      </x:c>
      <x:c r="AN1826" s="18" t="n">
        <x:f>SUM(AJ1826:AM1826)</x:f>
        <x:v>66.1862728683103</x:v>
      </x:c>
      <x:c r="AO1826" s="17" t="n">
        <x:f>IF(N1826=0,1,AN1826/N1826)</x:f>
        <x:v>0.12342428506911012</x:v>
      </x:c>
      <x:c r="AP1826" s="11" t="str">
        <x:f>IF(AO1826&gt;='01 Controls'!$E$16,"PASS","FAIL")</x:f>
        <x:v>FAIL</x:v>
      </x:c>
      <x:c r="AQ1826" s="11" t="str">
        <x:v>UNQUANTIFIED</x:v>
      </x:c>
      <x:c r="AR1826" s="11" t="str">
        <x:v>Position-class planning record; serial item and receiver open</x:v>
      </x:c>
      <x:c r="AS1826" s="26"/>
      <x:c r="AT1826" s="26"/>
    </x:row>
    <x:row r="1827">
      <x:c r="C1827" s="11" t="str">
        <x:v>M2-J-RRG-COL-12</x:v>
      </x:c>
      <x:c r="D1827" s="11" t="str">
        <x:v>M2</x:v>
      </x:c>
      <x:c r="E1827" s="11" t="str">
        <x:v>Urban heat</x:v>
      </x:c>
      <x:c r="F1827" s="11" t="str">
        <x:v>J-RRG</x:v>
      </x:c>
      <x:c r="G1827" s="11" t="str">
        <x:v>Replacement and reconstitution group</x:v>
      </x:c>
      <x:c r="H1827" s="11" t="str">
        <x:v>COL-12</x:v>
      </x:c>
      <x:c r="I1827" s="19" t="n">
        <x:v>24</x:v>
      </x:c>
      <x:c r="J1827" s="21" t="n">
        <x:v>2</x:v>
      </x:c>
      <x:c r="K1827" s="18" t="n">
        <x:f>'05 Cargo Register'!K35</x:f>
        <x:v>53.625</x:v>
      </x:c>
      <x:c r="L1827" s="18" t="n">
        <x:f>'05 Cargo Register'!N35</x:f>
        <x:v>6</x:v>
      </x:c>
      <x:c r="M1827" s="18" t="n">
        <x:f>'05 Cargo Register'!O35</x:f>
        <x:v>158.4</x:v>
      </x:c>
      <x:c r="N1827" s="18" t="n">
        <x:f>J1827*K1827</x:f>
        <x:v>107.25</x:v>
      </x:c>
      <x:c r="O1827" s="18" t="n">
        <x:f>J1827*L1827</x:f>
        <x:v>12</x:v>
      </x:c>
      <x:c r="P1827" s="18" t="n">
        <x:f>J1827*M1827</x:f>
        <x:v>316.8</x:v>
      </x:c>
      <x:c r="Q1827" s="22" t="n">
        <x:f>'01 Controls'!$E$26*'02 Cargo Classes'!$M$8</x:f>
        <x:v>0.1</x:v>
      </x:c>
      <x:c r="R1827" s="22" t="n">
        <x:f>'01 Controls'!$F$26*'02 Cargo Classes'!$N$8</x:f>
        <x:v>0</x:v>
      </x:c>
      <x:c r="S1827" s="22" t="n">
        <x:f>'01 Controls'!$G$26*'02 Cargo Classes'!$O$8</x:f>
        <x:v>1.14</x:v>
      </x:c>
      <x:c r="T1827" s="22" t="n">
        <x:f>'01 Controls'!$H$26*'02 Cargo Classes'!$P$8</x:f>
        <x:v>0</x:v>
      </x:c>
      <x:c r="U1827" s="22" t="n">
        <x:f>SUM(Q1827:T1827)</x:f>
        <x:v>1.24</x:v>
      </x:c>
      <x:c r="V1827" s="18" t="n">
        <x:f>IF(U1827=0,0,N1827*Q1827/U1827)</x:f>
        <x:v>8.649193548387098</x:v>
      </x:c>
      <x:c r="W1827" s="18" t="n">
        <x:f>IF(U1827=0,0,P1827*Q1827/U1827)</x:f>
        <x:v>25.548387096774196</x:v>
      </x:c>
      <x:c r="X1827" s="18" t="n">
        <x:f>MAX(V1827,W1827*'01 Controls'!$E$12)</x:f>
        <x:v>8.649193548387098</x:v>
      </x:c>
      <x:c r="Y1827" s="18" t="n">
        <x:f>IF(U1827=0,0,N1827*R1827/U1827)</x:f>
        <x:v>0</x:v>
      </x:c>
      <x:c r="Z1827" s="18" t="n">
        <x:f>IF(U1827=0,0,P1827*R1827/U1827)</x:f>
        <x:v>0</x:v>
      </x:c>
      <x:c r="AA1827" s="18" t="n">
        <x:f>MAX(Y1827,Z1827*'01 Controls'!$E$13)</x:f>
        <x:v>0</x:v>
      </x:c>
      <x:c r="AB1827" s="18" t="n">
        <x:f>IF(U1827=0,0,N1827*S1827/U1827)</x:f>
        <x:v>98.6008064516129</x:v>
      </x:c>
      <x:c r="AC1827" s="18" t="n">
        <x:f>IF(U1827=0,0,P1827*S1827/U1827)</x:f>
        <x:v>291.2516129032258</x:v>
      </x:c>
      <x:c r="AD1827" s="18" t="n">
        <x:f>MAX(AB1827,AC1827*'01 Controls'!$E$14)</x:f>
        <x:v>98.6008064516129</x:v>
      </x:c>
      <x:c r="AE1827" s="18" t="n">
        <x:f>IF(U1827=0,0,N1827*T1827/U1827)</x:f>
        <x:v>0</x:v>
      </x:c>
      <x:c r="AF1827" s="18" t="n">
        <x:f>IF(U1827=0,0,P1827*T1827/U1827)</x:f>
        <x:v>0</x:v>
      </x:c>
      <x:c r="AG1827" s="18" t="n">
        <x:f>MAX(AE1827,AF1827*'01 Controls'!$E$15)</x:f>
        <x:v>0</x:v>
      </x:c>
      <x:c r="AH1827" s="18" t="n">
        <x:f>SUM(V1827,Y1827,AB1827,AE1827)</x:f>
        <x:v>107.25</x:v>
      </x:c>
      <x:c r="AI1827" s="18" t="n">
        <x:f>N1827-AH1827</x:f>
        <x:v>0</x:v>
      </x:c>
      <x:c r="AJ1827" s="18" t="n">
        <x:f>V1827*INDEX('07 Mode Capacity'!$P$6:$P$17,MATCH("AIR-"&amp;I1827,'07 Mode Capacity'!$C$6:$C$17,0))</x:f>
        <x:v>1.755043046428932</x:v>
      </x:c>
      <x:c r="AK1827" s="18" t="n">
        <x:f>Y1827*INDEX('07 Mode Capacity'!$P$6:$P$17,MATCH("OCEAN-"&amp;I1827,'07 Mode Capacity'!$C$6:$C$17,0))</x:f>
        <x:v>0</x:v>
      </x:c>
      <x:c r="AL1827" s="18" t="n">
        <x:f>AB1827*INDEX('07 Mode Capacity'!$P$6:$P$17,MATCH("LAND-"&amp;I1827,'07 Mode Capacity'!$C$6:$C$17,0))</x:f>
        <x:v>37.714899599491915</x:v>
      </x:c>
      <x:c r="AM1827" s="18" t="n">
        <x:f>AE1827*INDEX('07 Mode Capacity'!$P$6:$P$17,MATCH("INLAND-"&amp;I1827,'07 Mode Capacity'!$C$6:$C$17,0))</x:f>
        <x:v>0</x:v>
      </x:c>
      <x:c r="AN1827" s="18" t="n">
        <x:f>SUM(AJ1827:AM1827)</x:f>
        <x:v>39.469942645920845</x:v>
      </x:c>
      <x:c r="AO1827" s="17" t="n">
        <x:f>IF(N1827=0,1,AN1827/N1827)</x:f>
        <x:v>0.3680181132486792</x:v>
      </x:c>
      <x:c r="AP1827" s="11" t="str">
        <x:f>IF(AO1827&gt;='01 Controls'!$E$16,"PASS","FAIL")</x:f>
        <x:v>FAIL</x:v>
      </x:c>
      <x:c r="AQ1827" s="11" t="str">
        <x:v>UNQUANTIFIED</x:v>
      </x:c>
      <x:c r="AR1827" s="11" t="str">
        <x:v>Position-class planning record; serial item and receiver open</x:v>
      </x:c>
      <x:c r="AS1827" s="26"/>
      <x:c r="AT1827" s="26"/>
    </x:row>
    <x:row r="1828">
      <x:c r="C1828" s="11" t="str">
        <x:v>M2-J-RRG-BAT-22</x:v>
      </x:c>
      <x:c r="D1828" s="11" t="str">
        <x:v>M2</x:v>
      </x:c>
      <x:c r="E1828" s="11" t="str">
        <x:v>Urban heat</x:v>
      </x:c>
      <x:c r="F1828" s="11" t="str">
        <x:v>J-RRG</x:v>
      </x:c>
      <x:c r="G1828" s="11" t="str">
        <x:v>Replacement and reconstitution group</x:v>
      </x:c>
      <x:c r="H1828" s="11" t="str">
        <x:v>BAT-22</x:v>
      </x:c>
      <x:c r="I1828" s="19" t="n">
        <x:v>48</x:v>
      </x:c>
      <x:c r="J1828" s="21" t="n">
        <x:v>2</x:v>
      </x:c>
      <x:c r="K1828" s="18" t="n">
        <x:f>'05 Cargo Register'!K36</x:f>
        <x:v>53.625</x:v>
      </x:c>
      <x:c r="L1828" s="18" t="n">
        <x:f>'05 Cargo Register'!N36</x:f>
        <x:v>4</x:v>
      </x:c>
      <x:c r="M1828" s="18" t="n">
        <x:f>'05 Cargo Register'!O36</x:f>
        <x:v>105.60000000000001</x:v>
      </x:c>
      <x:c r="N1828" s="18" t="n">
        <x:f>J1828*K1828</x:f>
        <x:v>107.25</x:v>
      </x:c>
      <x:c r="O1828" s="18" t="n">
        <x:f>J1828*L1828</x:f>
        <x:v>8</x:v>
      </x:c>
      <x:c r="P1828" s="18" t="n">
        <x:f>J1828*M1828</x:f>
        <x:v>211.20000000000002</x:v>
      </x:c>
      <x:c r="Q1828" s="22" t="n">
        <x:f>'01 Controls'!$E$26*'02 Cargo Classes'!$M$9</x:f>
        <x:v>0</x:v>
      </x:c>
      <x:c r="R1828" s="22" t="n">
        <x:f>'01 Controls'!$F$26*'02 Cargo Classes'!$N$9</x:f>
        <x:v>0</x:v>
      </x:c>
      <x:c r="S1828" s="22" t="n">
        <x:f>'01 Controls'!$G$26*'02 Cargo Classes'!$O$9</x:f>
        <x:v>0.95</x:v>
      </x:c>
      <x:c r="T1828" s="22" t="n">
        <x:f>'01 Controls'!$H$26*'02 Cargo Classes'!$P$9</x:f>
        <x:v>0</x:v>
      </x:c>
      <x:c r="U1828" s="22" t="n">
        <x:f>SUM(Q1828:T1828)</x:f>
        <x:v>0.95</x:v>
      </x:c>
      <x:c r="V1828" s="18" t="n">
        <x:f>IF(U1828=0,0,N1828*Q1828/U1828)</x:f>
        <x:v>0</x:v>
      </x:c>
      <x:c r="W1828" s="18" t="n">
        <x:f>IF(U1828=0,0,P1828*Q1828/U1828)</x:f>
        <x:v>0</x:v>
      </x:c>
      <x:c r="X1828" s="18" t="n">
        <x:f>MAX(V1828,W1828*'01 Controls'!$E$12)</x:f>
        <x:v>0</x:v>
      </x:c>
      <x:c r="Y1828" s="18" t="n">
        <x:f>IF(U1828=0,0,N1828*R1828/U1828)</x:f>
        <x:v>0</x:v>
      </x:c>
      <x:c r="Z1828" s="18" t="n">
        <x:f>IF(U1828=0,0,P1828*R1828/U1828)</x:f>
        <x:v>0</x:v>
      </x:c>
      <x:c r="AA1828" s="18" t="n">
        <x:f>MAX(Y1828,Z1828*'01 Controls'!$E$13)</x:f>
        <x:v>0</x:v>
      </x:c>
      <x:c r="AB1828" s="18" t="n">
        <x:f>IF(U1828=0,0,N1828*S1828/U1828)</x:f>
        <x:v>107.25</x:v>
      </x:c>
      <x:c r="AC1828" s="18" t="n">
        <x:f>IF(U1828=0,0,P1828*S1828/U1828)</x:f>
        <x:v>211.20000000000002</x:v>
      </x:c>
      <x:c r="AD1828" s="18" t="n">
        <x:f>MAX(AB1828,AC1828*'01 Controls'!$E$14)</x:f>
        <x:v>107.25</x:v>
      </x:c>
      <x:c r="AE1828" s="18" t="n">
        <x:f>IF(U1828=0,0,N1828*T1828/U1828)</x:f>
        <x:v>0</x:v>
      </x:c>
      <x:c r="AF1828" s="18" t="n">
        <x:f>IF(U1828=0,0,P1828*T1828/U1828)</x:f>
        <x:v>0</x:v>
      </x:c>
      <x:c r="AG1828" s="18" t="n">
        <x:f>MAX(AE1828,AF1828*'01 Controls'!$E$15)</x:f>
        <x:v>0</x:v>
      </x:c>
      <x:c r="AH1828" s="18" t="n">
        <x:f>SUM(V1828,Y1828,AB1828,AE1828)</x:f>
        <x:v>107.25</x:v>
      </x:c>
      <x:c r="AI1828" s="18" t="n">
        <x:f>N1828-AH1828</x:f>
        <x:v>0</x:v>
      </x:c>
      <x:c r="AJ1828" s="18" t="n">
        <x:f>V1828*INDEX('07 Mode Capacity'!$P$6:$P$17,MATCH("AIR-"&amp;I1828,'07 Mode Capacity'!$C$6:$C$17,0))</x:f>
        <x:v>0</x:v>
      </x:c>
      <x:c r="AK1828" s="18" t="n">
        <x:f>Y1828*INDEX('07 Mode Capacity'!$P$6:$P$17,MATCH("OCEAN-"&amp;I1828,'07 Mode Capacity'!$C$6:$C$17,0))</x:f>
        <x:v>0</x:v>
      </x:c>
      <x:c r="AL1828" s="18" t="n">
        <x:f>AB1828*INDEX('07 Mode Capacity'!$P$6:$P$17,MATCH("LAND-"&amp;I1828,'07 Mode Capacity'!$C$6:$C$17,0))</x:f>
        <x:v>13.089634005435176</x:v>
      </x:c>
      <x:c r="AM1828" s="18" t="n">
        <x:f>AE1828*INDEX('07 Mode Capacity'!$P$6:$P$17,MATCH("INLAND-"&amp;I1828,'07 Mode Capacity'!$C$6:$C$17,0))</x:f>
        <x:v>0</x:v>
      </x:c>
      <x:c r="AN1828" s="18" t="n">
        <x:f>SUM(AJ1828:AM1828)</x:f>
        <x:v>13.089634005435176</x:v>
      </x:c>
      <x:c r="AO1828" s="17" t="n">
        <x:f>IF(N1828=0,1,AN1828/N1828)</x:f>
        <x:v>0.1220478695145471</x:v>
      </x:c>
      <x:c r="AP1828" s="11" t="str">
        <x:f>IF(AO1828&gt;='01 Controls'!$E$16,"PASS","FAIL")</x:f>
        <x:v>FAIL</x:v>
      </x:c>
      <x:c r="AQ1828" s="11" t="str">
        <x:v>UNQUANTIFIED</x:v>
      </x:c>
      <x:c r="AR1828" s="11" t="str">
        <x:v>Position-class planning record; serial item and receiver open</x:v>
      </x:c>
      <x:c r="AS1828" s="26"/>
      <x:c r="AT1828" s="26"/>
    </x:row>
    <x:row r="1829">
      <x:c r="C1829" s="11" t="str">
        <x:v>M2-J-RRG-TNK-20</x:v>
      </x:c>
      <x:c r="D1829" s="11" t="str">
        <x:v>M2</x:v>
      </x:c>
      <x:c r="E1829" s="11" t="str">
        <x:v>Urban heat</x:v>
      </x:c>
      <x:c r="F1829" s="11" t="str">
        <x:v>J-RRG</x:v>
      </x:c>
      <x:c r="G1829" s="11" t="str">
        <x:v>Replacement and reconstitution group</x:v>
      </x:c>
      <x:c r="H1829" s="11" t="str">
        <x:v>TNK-20</x:v>
      </x:c>
      <x:c r="I1829" s="19" t="n">
        <x:v>48</x:v>
      </x:c>
      <x:c r="J1829" s="21" t="n">
        <x:v>2</x:v>
      </x:c>
      <x:c r="K1829" s="18" t="n">
        <x:f>'05 Cargo Register'!K37</x:f>
        <x:v>53.625</x:v>
      </x:c>
      <x:c r="L1829" s="18" t="n">
        <x:f>'05 Cargo Register'!N37</x:f>
        <x:v>4</x:v>
      </x:c>
      <x:c r="M1829" s="18" t="n">
        <x:f>'05 Cargo Register'!O37</x:f>
        <x:v>85</x:v>
      </x:c>
      <x:c r="N1829" s="18" t="n">
        <x:f>J1829*K1829</x:f>
        <x:v>107.25</x:v>
      </x:c>
      <x:c r="O1829" s="18" t="n">
        <x:f>J1829*L1829</x:f>
        <x:v>8</x:v>
      </x:c>
      <x:c r="P1829" s="18" t="n">
        <x:f>J1829*M1829</x:f>
        <x:v>170</x:v>
      </x:c>
      <x:c r="Q1829" s="22" t="n">
        <x:f>'01 Controls'!$E$26*'02 Cargo Classes'!$M$10</x:f>
        <x:v>0</x:v>
      </x:c>
      <x:c r="R1829" s="22" t="n">
        <x:f>'01 Controls'!$F$26*'02 Cargo Classes'!$N$10</x:f>
        <x:v>0</x:v>
      </x:c>
      <x:c r="S1829" s="22" t="n">
        <x:f>'01 Controls'!$G$26*'02 Cargo Classes'!$O$10</x:f>
        <x:v>0.95</x:v>
      </x:c>
      <x:c r="T1829" s="22" t="n">
        <x:f>'01 Controls'!$H$26*'02 Cargo Classes'!$P$10</x:f>
        <x:v>0</x:v>
      </x:c>
      <x:c r="U1829" s="22" t="n">
        <x:f>SUM(Q1829:T1829)</x:f>
        <x:v>0.95</x:v>
      </x:c>
      <x:c r="V1829" s="18" t="n">
        <x:f>IF(U1829=0,0,N1829*Q1829/U1829)</x:f>
        <x:v>0</x:v>
      </x:c>
      <x:c r="W1829" s="18" t="n">
        <x:f>IF(U1829=0,0,P1829*Q1829/U1829)</x:f>
        <x:v>0</x:v>
      </x:c>
      <x:c r="X1829" s="18" t="n">
        <x:f>MAX(V1829,W1829*'01 Controls'!$E$12)</x:f>
        <x:v>0</x:v>
      </x:c>
      <x:c r="Y1829" s="18" t="n">
        <x:f>IF(U1829=0,0,N1829*R1829/U1829)</x:f>
        <x:v>0</x:v>
      </x:c>
      <x:c r="Z1829" s="18" t="n">
        <x:f>IF(U1829=0,0,P1829*R1829/U1829)</x:f>
        <x:v>0</x:v>
      </x:c>
      <x:c r="AA1829" s="18" t="n">
        <x:f>MAX(Y1829,Z1829*'01 Controls'!$E$13)</x:f>
        <x:v>0</x:v>
      </x:c>
      <x:c r="AB1829" s="18" t="n">
        <x:f>IF(U1829=0,0,N1829*S1829/U1829)</x:f>
        <x:v>107.25</x:v>
      </x:c>
      <x:c r="AC1829" s="18" t="n">
        <x:f>IF(U1829=0,0,P1829*S1829/U1829)</x:f>
        <x:v>170</x:v>
      </x:c>
      <x:c r="AD1829" s="18" t="n">
        <x:f>MAX(AB1829,AC1829*'01 Controls'!$E$14)</x:f>
        <x:v>107.25</x:v>
      </x:c>
      <x:c r="AE1829" s="18" t="n">
        <x:f>IF(U1829=0,0,N1829*T1829/U1829)</x:f>
        <x:v>0</x:v>
      </x:c>
      <x:c r="AF1829" s="18" t="n">
        <x:f>IF(U1829=0,0,P1829*T1829/U1829)</x:f>
        <x:v>0</x:v>
      </x:c>
      <x:c r="AG1829" s="18" t="n">
        <x:f>MAX(AE1829,AF1829*'01 Controls'!$E$15)</x:f>
        <x:v>0</x:v>
      </x:c>
      <x:c r="AH1829" s="18" t="n">
        <x:f>SUM(V1829,Y1829,AB1829,AE1829)</x:f>
        <x:v>107.25</x:v>
      </x:c>
      <x:c r="AI1829" s="18" t="n">
        <x:f>N1829-AH1829</x:f>
        <x:v>0</x:v>
      </x:c>
      <x:c r="AJ1829" s="18" t="n">
        <x:f>V1829*INDEX('07 Mode Capacity'!$P$6:$P$17,MATCH("AIR-"&amp;I1829,'07 Mode Capacity'!$C$6:$C$17,0))</x:f>
        <x:v>0</x:v>
      </x:c>
      <x:c r="AK1829" s="18" t="n">
        <x:f>Y1829*INDEX('07 Mode Capacity'!$P$6:$P$17,MATCH("OCEAN-"&amp;I1829,'07 Mode Capacity'!$C$6:$C$17,0))</x:f>
        <x:v>0</x:v>
      </x:c>
      <x:c r="AL1829" s="18" t="n">
        <x:f>AB1829*INDEX('07 Mode Capacity'!$P$6:$P$17,MATCH("LAND-"&amp;I1829,'07 Mode Capacity'!$C$6:$C$17,0))</x:f>
        <x:v>13.089634005435176</x:v>
      </x:c>
      <x:c r="AM1829" s="18" t="n">
        <x:f>AE1829*INDEX('07 Mode Capacity'!$P$6:$P$17,MATCH("INLAND-"&amp;I1829,'07 Mode Capacity'!$C$6:$C$17,0))</x:f>
        <x:v>0</x:v>
      </x:c>
      <x:c r="AN1829" s="18" t="n">
        <x:f>SUM(AJ1829:AM1829)</x:f>
        <x:v>13.089634005435176</x:v>
      </x:c>
      <x:c r="AO1829" s="17" t="n">
        <x:f>IF(N1829=0,1,AN1829/N1829)</x:f>
        <x:v>0.1220478695145471</x:v>
      </x:c>
      <x:c r="AP1829" s="11" t="str">
        <x:f>IF(AO1829&gt;='01 Controls'!$E$16,"PASS","FAIL")</x:f>
        <x:v>FAIL</x:v>
      </x:c>
      <x:c r="AQ1829" s="11" t="str">
        <x:v>UNQUANTIFIED</x:v>
      </x:c>
      <x:c r="AR1829" s="11" t="str">
        <x:v>Position-class planning record; serial item and receiver open</x:v>
      </x:c>
      <x:c r="AS1829" s="26"/>
      <x:c r="AT1829" s="26"/>
    </x:row>
    <x:row r="1830">
      <x:c r="C1830" s="11" t="str">
        <x:v>M2-J-RRG-FLR-24</x:v>
      </x:c>
      <x:c r="D1830" s="11" t="str">
        <x:v>M2</x:v>
      </x:c>
      <x:c r="E1830" s="11" t="str">
        <x:v>Urban heat</x:v>
      </x:c>
      <x:c r="F1830" s="11" t="str">
        <x:v>J-RRG</x:v>
      </x:c>
      <x:c r="G1830" s="11" t="str">
        <x:v>Replacement and reconstitution group</x:v>
      </x:c>
      <x:c r="H1830" s="11" t="str">
        <x:v>FLR-24</x:v>
      </x:c>
      <x:c r="I1830" s="19" t="n">
        <x:v>48</x:v>
      </x:c>
      <x:c r="J1830" s="21" t="n">
        <x:v>2</x:v>
      </x:c>
      <x:c r="K1830" s="18" t="n">
        <x:f>'05 Cargo Register'!K38</x:f>
        <x:v>107.25</x:v>
      </x:c>
      <x:c r="L1830" s="18" t="n">
        <x:f>'05 Cargo Register'!N38</x:f>
        <x:v>6</x:v>
      </x:c>
      <x:c r="M1830" s="18" t="n">
        <x:f>'05 Cargo Register'!O38</x:f>
        <x:v>192</x:v>
      </x:c>
      <x:c r="N1830" s="18" t="n">
        <x:f>J1830*K1830</x:f>
        <x:v>214.5</x:v>
      </x:c>
      <x:c r="O1830" s="18" t="n">
        <x:f>J1830*L1830</x:f>
        <x:v>12</x:v>
      </x:c>
      <x:c r="P1830" s="18" t="n">
        <x:f>J1830*M1830</x:f>
        <x:v>384</x:v>
      </x:c>
      <x:c r="Q1830" s="22" t="n">
        <x:f>'01 Controls'!$E$26*'02 Cargo Classes'!$M$11</x:f>
        <x:v>0</x:v>
      </x:c>
      <x:c r="R1830" s="22" t="n">
        <x:f>'01 Controls'!$F$26*'02 Cargo Classes'!$N$11</x:f>
        <x:v>0</x:v>
      </x:c>
      <x:c r="S1830" s="22" t="n">
        <x:f>'01 Controls'!$G$26*'02 Cargo Classes'!$O$11</x:f>
        <x:v>0.95</x:v>
      </x:c>
      <x:c r="T1830" s="22" t="n">
        <x:f>'01 Controls'!$H$26*'02 Cargo Classes'!$P$11</x:f>
        <x:v>0</x:v>
      </x:c>
      <x:c r="U1830" s="22" t="n">
        <x:f>SUM(Q1830:T1830)</x:f>
        <x:v>0.95</x:v>
      </x:c>
      <x:c r="V1830" s="18" t="n">
        <x:f>IF(U1830=0,0,N1830*Q1830/U1830)</x:f>
        <x:v>0</x:v>
      </x:c>
      <x:c r="W1830" s="18" t="n">
        <x:f>IF(U1830=0,0,P1830*Q1830/U1830)</x:f>
        <x:v>0</x:v>
      </x:c>
      <x:c r="X1830" s="18" t="n">
        <x:f>MAX(V1830,W1830*'01 Controls'!$E$12)</x:f>
        <x:v>0</x:v>
      </x:c>
      <x:c r="Y1830" s="18" t="n">
        <x:f>IF(U1830=0,0,N1830*R1830/U1830)</x:f>
        <x:v>0</x:v>
      </x:c>
      <x:c r="Z1830" s="18" t="n">
        <x:f>IF(U1830=0,0,P1830*R1830/U1830)</x:f>
        <x:v>0</x:v>
      </x:c>
      <x:c r="AA1830" s="18" t="n">
        <x:f>MAX(Y1830,Z1830*'01 Controls'!$E$13)</x:f>
        <x:v>0</x:v>
      </x:c>
      <x:c r="AB1830" s="18" t="n">
        <x:f>IF(U1830=0,0,N1830*S1830/U1830)</x:f>
        <x:v>214.5</x:v>
      </x:c>
      <x:c r="AC1830" s="18" t="n">
        <x:f>IF(U1830=0,0,P1830*S1830/U1830)</x:f>
        <x:v>383.99999999999994</x:v>
      </x:c>
      <x:c r="AD1830" s="18" t="n">
        <x:f>MAX(AB1830,AC1830*'01 Controls'!$E$14)</x:f>
        <x:v>214.5</x:v>
      </x:c>
      <x:c r="AE1830" s="18" t="n">
        <x:f>IF(U1830=0,0,N1830*T1830/U1830)</x:f>
        <x:v>0</x:v>
      </x:c>
      <x:c r="AF1830" s="18" t="n">
        <x:f>IF(U1830=0,0,P1830*T1830/U1830)</x:f>
        <x:v>0</x:v>
      </x:c>
      <x:c r="AG1830" s="18" t="n">
        <x:f>MAX(AE1830,AF1830*'01 Controls'!$E$15)</x:f>
        <x:v>0</x:v>
      </x:c>
      <x:c r="AH1830" s="18" t="n">
        <x:f>SUM(V1830,Y1830,AB1830,AE1830)</x:f>
        <x:v>214.5</x:v>
      </x:c>
      <x:c r="AI1830" s="18" t="n">
        <x:f>N1830-AH1830</x:f>
        <x:v>0</x:v>
      </x:c>
      <x:c r="AJ1830" s="18" t="n">
        <x:f>V1830*INDEX('07 Mode Capacity'!$P$6:$P$17,MATCH("AIR-"&amp;I1830,'07 Mode Capacity'!$C$6:$C$17,0))</x:f>
        <x:v>0</x:v>
      </x:c>
      <x:c r="AK1830" s="18" t="n">
        <x:f>Y1830*INDEX('07 Mode Capacity'!$P$6:$P$17,MATCH("OCEAN-"&amp;I1830,'07 Mode Capacity'!$C$6:$C$17,0))</x:f>
        <x:v>0</x:v>
      </x:c>
      <x:c r="AL1830" s="18" t="n">
        <x:f>AB1830*INDEX('07 Mode Capacity'!$P$6:$P$17,MATCH("LAND-"&amp;I1830,'07 Mode Capacity'!$C$6:$C$17,0))</x:f>
        <x:v>26.179268010870352</x:v>
      </x:c>
      <x:c r="AM1830" s="18" t="n">
        <x:f>AE1830*INDEX('07 Mode Capacity'!$P$6:$P$17,MATCH("INLAND-"&amp;I1830,'07 Mode Capacity'!$C$6:$C$17,0))</x:f>
        <x:v>0</x:v>
      </x:c>
      <x:c r="AN1830" s="18" t="n">
        <x:f>SUM(AJ1830:AM1830)</x:f>
        <x:v>26.179268010870352</x:v>
      </x:c>
      <x:c r="AO1830" s="17" t="n">
        <x:f>IF(N1830=0,1,AN1830/N1830)</x:f>
        <x:v>0.1220478695145471</x:v>
      </x:c>
      <x:c r="AP1830" s="11" t="str">
        <x:f>IF(AO1830&gt;='01 Controls'!$E$16,"PASS","FAIL")</x:f>
        <x:v>FAIL</x:v>
      </x:c>
      <x:c r="AQ1830" s="11" t="str">
        <x:v>UNQUANTIFIED</x:v>
      </x:c>
      <x:c r="AR1830" s="11" t="str">
        <x:v>Position-class planning record; serial item and receiver open</x:v>
      </x:c>
      <x:c r="AS1830" s="26"/>
      <x:c r="AT1830" s="26"/>
    </x:row>
    <x:row r="1831">
      <x:c r="C1831" s="11" t="str">
        <x:v>M2-J-RRG-ROL-30</x:v>
      </x:c>
      <x:c r="D1831" s="11" t="str">
        <x:v>M2</x:v>
      </x:c>
      <x:c r="E1831" s="11" t="str">
        <x:v>Urban heat</x:v>
      </x:c>
      <x:c r="F1831" s="11" t="str">
        <x:v>J-RRG</x:v>
      </x:c>
      <x:c r="G1831" s="11" t="str">
        <x:v>Replacement and reconstitution group</x:v>
      </x:c>
      <x:c r="H1831" s="11" t="str">
        <x:v>ROL-30</x:v>
      </x:c>
      <x:c r="I1831" s="19" t="n">
        <x:v>48</x:v>
      </x:c>
      <x:c r="J1831" s="21" t="n">
        <x:v>2</x:v>
      </x:c>
      <x:c r="K1831" s="18" t="n">
        <x:f>'05 Cargo Register'!K39</x:f>
        <x:v>107.25</x:v>
      </x:c>
      <x:c r="L1831" s="18" t="n">
        <x:f>'05 Cargo Register'!N39</x:f>
        <x:v>5</x:v>
      </x:c>
      <x:c r="M1831" s="18" t="n">
        <x:f>'05 Cargo Register'!O39</x:f>
        <x:v>318.75</x:v>
      </x:c>
      <x:c r="N1831" s="18" t="n">
        <x:f>J1831*K1831</x:f>
        <x:v>214.5</x:v>
      </x:c>
      <x:c r="O1831" s="18" t="n">
        <x:f>J1831*L1831</x:f>
        <x:v>10</x:v>
      </x:c>
      <x:c r="P1831" s="18" t="n">
        <x:f>J1831*M1831</x:f>
        <x:v>637.5</x:v>
      </x:c>
      <x:c r="Q1831" s="22" t="n">
        <x:f>'01 Controls'!$E$26*'02 Cargo Classes'!$M$12</x:f>
        <x:v>0</x:v>
      </x:c>
      <x:c r="R1831" s="22" t="n">
        <x:f>'01 Controls'!$F$26*'02 Cargo Classes'!$N$12</x:f>
        <x:v>0</x:v>
      </x:c>
      <x:c r="S1831" s="22" t="n">
        <x:f>'01 Controls'!$G$26*'02 Cargo Classes'!$O$12</x:f>
        <x:v>1.4249999999999998</x:v>
      </x:c>
      <x:c r="T1831" s="22" t="n">
        <x:f>'01 Controls'!$H$26*'02 Cargo Classes'!$P$12</x:f>
        <x:v>0</x:v>
      </x:c>
      <x:c r="U1831" s="22" t="n">
        <x:f>SUM(Q1831:T1831)</x:f>
        <x:v>1.4249999999999998</x:v>
      </x:c>
      <x:c r="V1831" s="18" t="n">
        <x:f>IF(U1831=0,0,N1831*Q1831/U1831)</x:f>
        <x:v>0</x:v>
      </x:c>
      <x:c r="W1831" s="18" t="n">
        <x:f>IF(U1831=0,0,P1831*Q1831/U1831)</x:f>
        <x:v>0</x:v>
      </x:c>
      <x:c r="X1831" s="18" t="n">
        <x:f>MAX(V1831,W1831*'01 Controls'!$E$12)</x:f>
        <x:v>0</x:v>
      </x:c>
      <x:c r="Y1831" s="18" t="n">
        <x:f>IF(U1831=0,0,N1831*R1831/U1831)</x:f>
        <x:v>0</x:v>
      </x:c>
      <x:c r="Z1831" s="18" t="n">
        <x:f>IF(U1831=0,0,P1831*R1831/U1831)</x:f>
        <x:v>0</x:v>
      </x:c>
      <x:c r="AA1831" s="18" t="n">
        <x:f>MAX(Y1831,Z1831*'01 Controls'!$E$13)</x:f>
        <x:v>0</x:v>
      </x:c>
      <x:c r="AB1831" s="18" t="n">
        <x:f>IF(U1831=0,0,N1831*S1831/U1831)</x:f>
        <x:v>214.5</x:v>
      </x:c>
      <x:c r="AC1831" s="18" t="n">
        <x:f>IF(U1831=0,0,P1831*S1831/U1831)</x:f>
        <x:v>637.5</x:v>
      </x:c>
      <x:c r="AD1831" s="18" t="n">
        <x:f>MAX(AB1831,AC1831*'01 Controls'!$E$14)</x:f>
        <x:v>214.5</x:v>
      </x:c>
      <x:c r="AE1831" s="18" t="n">
        <x:f>IF(U1831=0,0,N1831*T1831/U1831)</x:f>
        <x:v>0</x:v>
      </x:c>
      <x:c r="AF1831" s="18" t="n">
        <x:f>IF(U1831=0,0,P1831*T1831/U1831)</x:f>
        <x:v>0</x:v>
      </x:c>
      <x:c r="AG1831" s="18" t="n">
        <x:f>MAX(AE1831,AF1831*'01 Controls'!$E$15)</x:f>
        <x:v>0</x:v>
      </x:c>
      <x:c r="AH1831" s="18" t="n">
        <x:f>SUM(V1831,Y1831,AB1831,AE1831)</x:f>
        <x:v>214.5</x:v>
      </x:c>
      <x:c r="AI1831" s="18" t="n">
        <x:f>N1831-AH1831</x:f>
        <x:v>0</x:v>
      </x:c>
      <x:c r="AJ1831" s="18" t="n">
        <x:f>V1831*INDEX('07 Mode Capacity'!$P$6:$P$17,MATCH("AIR-"&amp;I1831,'07 Mode Capacity'!$C$6:$C$17,0))</x:f>
        <x:v>0</x:v>
      </x:c>
      <x:c r="AK1831" s="18" t="n">
        <x:f>Y1831*INDEX('07 Mode Capacity'!$P$6:$P$17,MATCH("OCEAN-"&amp;I1831,'07 Mode Capacity'!$C$6:$C$17,0))</x:f>
        <x:v>0</x:v>
      </x:c>
      <x:c r="AL1831" s="18" t="n">
        <x:f>AB1831*INDEX('07 Mode Capacity'!$P$6:$P$17,MATCH("LAND-"&amp;I1831,'07 Mode Capacity'!$C$6:$C$17,0))</x:f>
        <x:v>26.179268010870352</x:v>
      </x:c>
      <x:c r="AM1831" s="18" t="n">
        <x:f>AE1831*INDEX('07 Mode Capacity'!$P$6:$P$17,MATCH("INLAND-"&amp;I1831,'07 Mode Capacity'!$C$6:$C$17,0))</x:f>
        <x:v>0</x:v>
      </x:c>
      <x:c r="AN1831" s="18" t="n">
        <x:f>SUM(AJ1831:AM1831)</x:f>
        <x:v>26.179268010870352</x:v>
      </x:c>
      <x:c r="AO1831" s="17" t="n">
        <x:f>IF(N1831=0,1,AN1831/N1831)</x:f>
        <x:v>0.1220478695145471</x:v>
      </x:c>
      <x:c r="AP1831" s="11" t="str">
        <x:f>IF(AO1831&gt;='01 Controls'!$E$16,"PASS","FAIL")</x:f>
        <x:v>FAIL</x:v>
      </x:c>
      <x:c r="AQ1831" s="11" t="str">
        <x:v>UNQUANTIFIED</x:v>
      </x:c>
      <x:c r="AR1831" s="11" t="str">
        <x:v>Position-class planning record; serial item and receiver open</x:v>
      </x:c>
      <x:c r="AS1831" s="26"/>
      <x:c r="AT1831" s="26"/>
    </x:row>
    <x:row r="1832">
      <x:c r="C1832" s="11" t="str">
        <x:v>M2-J-RRG-LIN-18</x:v>
      </x:c>
      <x:c r="D1832" s="11" t="str">
        <x:v>M2</x:v>
      </x:c>
      <x:c r="E1832" s="11" t="str">
        <x:v>Urban heat</x:v>
      </x:c>
      <x:c r="F1832" s="11" t="str">
        <x:v>J-RRG</x:v>
      </x:c>
      <x:c r="G1832" s="11" t="str">
        <x:v>Replacement and reconstitution group</x:v>
      </x:c>
      <x:c r="H1832" s="11" t="str">
        <x:v>LIN-18</x:v>
      </x:c>
      <x:c r="I1832" s="19" t="n">
        <x:v>72</x:v>
      </x:c>
      <x:c r="J1832" s="21" t="n">
        <x:v>2</x:v>
      </x:c>
      <x:c r="K1832" s="18" t="n">
        <x:f>'05 Cargo Register'!K40</x:f>
        <x:v>53.625</x:v>
      </x:c>
      <x:c r="L1832" s="18" t="n">
        <x:f>'05 Cargo Register'!N40</x:f>
        <x:v>4</x:v>
      </x:c>
      <x:c r="M1832" s="18" t="n">
        <x:f>'05 Cargo Register'!O40</x:f>
        <x:v>176</x:v>
      </x:c>
      <x:c r="N1832" s="18" t="n">
        <x:f>J1832*K1832</x:f>
        <x:v>107.25</x:v>
      </x:c>
      <x:c r="O1832" s="18" t="n">
        <x:f>J1832*L1832</x:f>
        <x:v>8</x:v>
      </x:c>
      <x:c r="P1832" s="18" t="n">
        <x:f>J1832*M1832</x:f>
        <x:v>352</x:v>
      </x:c>
      <x:c r="Q1832" s="22" t="n">
        <x:f>'01 Controls'!$E$26*'02 Cargo Classes'!$M$13</x:f>
        <x:v>0</x:v>
      </x:c>
      <x:c r="R1832" s="22" t="n">
        <x:f>'01 Controls'!$F$26*'02 Cargo Classes'!$N$13</x:f>
        <x:v>0</x:v>
      </x:c>
      <x:c r="S1832" s="22" t="n">
        <x:f>'01 Controls'!$G$26*'02 Cargo Classes'!$O$13</x:f>
        <x:v>0.95</x:v>
      </x:c>
      <x:c r="T1832" s="22" t="n">
        <x:f>'01 Controls'!$H$26*'02 Cargo Classes'!$P$13</x:f>
        <x:v>0</x:v>
      </x:c>
      <x:c r="U1832" s="22" t="n">
        <x:f>SUM(Q1832:T1832)</x:f>
        <x:v>0.95</x:v>
      </x:c>
      <x:c r="V1832" s="18" t="n">
        <x:f>IF(U1832=0,0,N1832*Q1832/U1832)</x:f>
        <x:v>0</x:v>
      </x:c>
      <x:c r="W1832" s="18" t="n">
        <x:f>IF(U1832=0,0,P1832*Q1832/U1832)</x:f>
        <x:v>0</x:v>
      </x:c>
      <x:c r="X1832" s="18" t="n">
        <x:f>MAX(V1832,W1832*'01 Controls'!$E$12)</x:f>
        <x:v>0</x:v>
      </x:c>
      <x:c r="Y1832" s="18" t="n">
        <x:f>IF(U1832=0,0,N1832*R1832/U1832)</x:f>
        <x:v>0</x:v>
      </x:c>
      <x:c r="Z1832" s="18" t="n">
        <x:f>IF(U1832=0,0,P1832*R1832/U1832)</x:f>
        <x:v>0</x:v>
      </x:c>
      <x:c r="AA1832" s="18" t="n">
        <x:f>MAX(Y1832,Z1832*'01 Controls'!$E$13)</x:f>
        <x:v>0</x:v>
      </x:c>
      <x:c r="AB1832" s="18" t="n">
        <x:f>IF(U1832=0,0,N1832*S1832/U1832)</x:f>
        <x:v>107.25</x:v>
      </x:c>
      <x:c r="AC1832" s="18" t="n">
        <x:f>IF(U1832=0,0,P1832*S1832/U1832)</x:f>
        <x:v>352</x:v>
      </x:c>
      <x:c r="AD1832" s="18" t="n">
        <x:f>MAX(AB1832,AC1832*'01 Controls'!$E$14)</x:f>
        <x:v>107.25</x:v>
      </x:c>
      <x:c r="AE1832" s="18" t="n">
        <x:f>IF(U1832=0,0,N1832*T1832/U1832)</x:f>
        <x:v>0</x:v>
      </x:c>
      <x:c r="AF1832" s="18" t="n">
        <x:f>IF(U1832=0,0,P1832*T1832/U1832)</x:f>
        <x:v>0</x:v>
      </x:c>
      <x:c r="AG1832" s="18" t="n">
        <x:f>MAX(AE1832,AF1832*'01 Controls'!$E$15)</x:f>
        <x:v>0</x:v>
      </x:c>
      <x:c r="AH1832" s="18" t="n">
        <x:f>SUM(V1832,Y1832,AB1832,AE1832)</x:f>
        <x:v>107.25</x:v>
      </x:c>
      <x:c r="AI1832" s="18" t="n">
        <x:f>N1832-AH1832</x:f>
        <x:v>0</x:v>
      </x:c>
      <x:c r="AJ1832" s="18" t="n">
        <x:f>V1832*INDEX('07 Mode Capacity'!$P$6:$P$17,MATCH("AIR-"&amp;I1832,'07 Mode Capacity'!$C$6:$C$17,0))</x:f>
        <x:v>0</x:v>
      </x:c>
      <x:c r="AK1832" s="18" t="n">
        <x:f>Y1832*INDEX('07 Mode Capacity'!$P$6:$P$17,MATCH("OCEAN-"&amp;I1832,'07 Mode Capacity'!$C$6:$C$17,0))</x:f>
        <x:v>0</x:v>
      </x:c>
      <x:c r="AL1832" s="18" t="n">
        <x:f>AB1832*INDEX('07 Mode Capacity'!$P$6:$P$17,MATCH("LAND-"&amp;I1832,'07 Mode Capacity'!$C$6:$C$17,0))</x:f>
        <x:v>76.6848466076729</x:v>
      </x:c>
      <x:c r="AM1832" s="18" t="n">
        <x:f>AE1832*INDEX('07 Mode Capacity'!$P$6:$P$17,MATCH("INLAND-"&amp;I1832,'07 Mode Capacity'!$C$6:$C$17,0))</x:f>
        <x:v>0</x:v>
      </x:c>
      <x:c r="AN1832" s="18" t="n">
        <x:f>SUM(AJ1832:AM1832)</x:f>
        <x:v>76.6848466076729</x:v>
      </x:c>
      <x:c r="AO1832" s="17" t="n">
        <x:f>IF(N1832=0,1,AN1832/N1832)</x:f>
        <x:v>0.7150102247801668</x:v>
      </x:c>
      <x:c r="AP1832" s="11" t="str">
        <x:f>IF(AO1832&gt;='01 Controls'!$E$16,"PASS","FAIL")</x:f>
        <x:v>FAIL</x:v>
      </x:c>
      <x:c r="AQ1832" s="11" t="str">
        <x:v>UNQUANTIFIED</x:v>
      </x:c>
      <x:c r="AR1832" s="11" t="str">
        <x:v>Position-class planning record; serial item and receiver open</x:v>
      </x:c>
      <x:c r="AS1832" s="26"/>
      <x:c r="AT1832" s="26"/>
    </x:row>
    <x:row r="1833">
      <x:c r="C1833" s="11" t="str">
        <x:v>M2-J-RRG-BLK-08</x:v>
      </x:c>
      <x:c r="D1833" s="11" t="str">
        <x:v>M2</x:v>
      </x:c>
      <x:c r="E1833" s="11" t="str">
        <x:v>Urban heat</x:v>
      </x:c>
      <x:c r="F1833" s="11" t="str">
        <x:v>J-RRG</x:v>
      </x:c>
      <x:c r="G1833" s="11" t="str">
        <x:v>Replacement and reconstitution group</x:v>
      </x:c>
      <x:c r="H1833" s="11" t="str">
        <x:v>BLK-08</x:v>
      </x:c>
      <x:c r="I1833" s="19" t="n">
        <x:v>48</x:v>
      </x:c>
      <x:c r="J1833" s="21" t="n">
        <x:v>2</x:v>
      </x:c>
      <x:c r="K1833" s="18" t="n">
        <x:f>'05 Cargo Register'!K41</x:f>
        <x:v>160.875</x:v>
      </x:c>
      <x:c r="L1833" s="18" t="n">
        <x:f>'05 Cargo Register'!N41</x:f>
        <x:v>26</x:v>
      </x:c>
      <x:c r="M1833" s="18" t="n">
        <x:f>'05 Cargo Register'!O41</x:f>
        <x:v>1326</x:v>
      </x:c>
      <x:c r="N1833" s="18" t="n">
        <x:f>J1833*K1833</x:f>
        <x:v>321.75</x:v>
      </x:c>
      <x:c r="O1833" s="18" t="n">
        <x:f>J1833*L1833</x:f>
        <x:v>52</x:v>
      </x:c>
      <x:c r="P1833" s="18" t="n">
        <x:f>J1833*M1833</x:f>
        <x:v>2652</x:v>
      </x:c>
      <x:c r="Q1833" s="22" t="n">
        <x:f>'01 Controls'!$E$26*'02 Cargo Classes'!$M$14</x:f>
        <x:v>0.05</x:v>
      </x:c>
      <x:c r="R1833" s="22" t="n">
        <x:f>'01 Controls'!$F$26*'02 Cargo Classes'!$N$14</x:f>
        <x:v>0</x:v>
      </x:c>
      <x:c r="S1833" s="22" t="n">
        <x:f>'01 Controls'!$G$26*'02 Cargo Classes'!$O$14</x:f>
        <x:v>0.95</x:v>
      </x:c>
      <x:c r="T1833" s="22" t="n">
        <x:f>'01 Controls'!$H$26*'02 Cargo Classes'!$P$14</x:f>
        <x:v>0</x:v>
      </x:c>
      <x:c r="U1833" s="22" t="n">
        <x:f>SUM(Q1833:T1833)</x:f>
        <x:v>1</x:v>
      </x:c>
      <x:c r="V1833" s="18" t="n">
        <x:f>IF(U1833=0,0,N1833*Q1833/U1833)</x:f>
        <x:v>16.087500000000002</x:v>
      </x:c>
      <x:c r="W1833" s="18" t="n">
        <x:f>IF(U1833=0,0,P1833*Q1833/U1833)</x:f>
        <x:v>132.6</x:v>
      </x:c>
      <x:c r="X1833" s="18" t="n">
        <x:f>MAX(V1833,W1833*'01 Controls'!$E$12)</x:f>
        <x:v>33.15</x:v>
      </x:c>
      <x:c r="Y1833" s="18" t="n">
        <x:f>IF(U1833=0,0,N1833*R1833/U1833)</x:f>
        <x:v>0</x:v>
      </x:c>
      <x:c r="Z1833" s="18" t="n">
        <x:f>IF(U1833=0,0,P1833*R1833/U1833)</x:f>
        <x:v>0</x:v>
      </x:c>
      <x:c r="AA1833" s="18" t="n">
        <x:f>MAX(Y1833,Z1833*'01 Controls'!$E$13)</x:f>
        <x:v>0</x:v>
      </x:c>
      <x:c r="AB1833" s="18" t="n">
        <x:f>IF(U1833=0,0,N1833*S1833/U1833)</x:f>
        <x:v>305.66249999999997</x:v>
      </x:c>
      <x:c r="AC1833" s="18" t="n">
        <x:f>IF(U1833=0,0,P1833*S1833/U1833)</x:f>
        <x:v>2519.4</x:v>
      </x:c>
      <x:c r="AD1833" s="18" t="n">
        <x:f>MAX(AB1833,AC1833*'01 Controls'!$E$14)</x:f>
        <x:v>503.88000000000005</x:v>
      </x:c>
      <x:c r="AE1833" s="18" t="n">
        <x:f>IF(U1833=0,0,N1833*T1833/U1833)</x:f>
        <x:v>0</x:v>
      </x:c>
      <x:c r="AF1833" s="18" t="n">
        <x:f>IF(U1833=0,0,P1833*T1833/U1833)</x:f>
        <x:v>0</x:v>
      </x:c>
      <x:c r="AG1833" s="18" t="n">
        <x:f>MAX(AE1833,AF1833*'01 Controls'!$E$15)</x:f>
        <x:v>0</x:v>
      </x:c>
      <x:c r="AH1833" s="18" t="n">
        <x:f>SUM(V1833,Y1833,AB1833,AE1833)</x:f>
        <x:v>321.74999999999994</x:v>
      </x:c>
      <x:c r="AI1833" s="18" t="n">
        <x:f>N1833-AH1833</x:f>
        <x:v>5.684341886080802e-14</x:v>
      </x:c>
      <x:c r="AJ1833" s="18" t="n">
        <x:f>V1833*INDEX('07 Mode Capacity'!$P$6:$P$17,MATCH("AIR-"&amp;I1833,'07 Mode Capacity'!$C$6:$C$17,0))</x:f>
        <x:v>4.509899902728995</x:v>
      </x:c>
      <x:c r="AK1833" s="18" t="n">
        <x:f>Y1833*INDEX('07 Mode Capacity'!$P$6:$P$17,MATCH("OCEAN-"&amp;I1833,'07 Mode Capacity'!$C$6:$C$17,0))</x:f>
        <x:v>0</x:v>
      </x:c>
      <x:c r="AL1833" s="18" t="n">
        <x:f>AB1833*INDEX('07 Mode Capacity'!$P$6:$P$17,MATCH("LAND-"&amp;I1833,'07 Mode Capacity'!$C$6:$C$17,0))</x:f>
        <x:v>37.30545691549025</x:v>
      </x:c>
      <x:c r="AM1833" s="18" t="n">
        <x:f>AE1833*INDEX('07 Mode Capacity'!$P$6:$P$17,MATCH("INLAND-"&amp;I1833,'07 Mode Capacity'!$C$6:$C$17,0))</x:f>
        <x:v>0</x:v>
      </x:c>
      <x:c r="AN1833" s="18" t="n">
        <x:f>SUM(AJ1833:AM1833)</x:f>
        <x:v>41.81535681821924</x:v>
      </x:c>
      <x:c r="AO1833" s="17" t="n">
        <x:f>IF(N1833=0,1,AN1833/N1833)</x:f>
        <x:v>0.12996225895328437</x:v>
      </x:c>
      <x:c r="AP1833" s="11" t="str">
        <x:f>IF(AO1833&gt;='01 Controls'!$E$16,"PASS","FAIL")</x:f>
        <x:v>FAIL</x:v>
      </x:c>
      <x:c r="AQ1833" s="11" t="str">
        <x:v>UNQUANTIFIED</x:v>
      </x:c>
      <x:c r="AR1833" s="11" t="str">
        <x:v>Position-class planning record; serial item and receiver open</x:v>
      </x:c>
      <x:c r="AS1833" s="26"/>
      <x:c r="AT1833" s="26"/>
    </x:row>
    <x:row r="1834">
      <x:c r="C1834" s="11" t="str">
        <x:v>M2-J-TDG-APL-45</x:v>
      </x:c>
      <x:c r="D1834" s="11" t="str">
        <x:v>M2</x:v>
      </x:c>
      <x:c r="E1834" s="11" t="str">
        <x:v>Urban heat</x:v>
      </x:c>
      <x:c r="F1834" s="11" t="str">
        <x:v>J-TDG</x:v>
      </x:c>
      <x:c r="G1834" s="11" t="str">
        <x:v>Transfer and demobilization group</x:v>
      </x:c>
      <x:c r="H1834" s="11" t="str">
        <x:v>APL-45</x:v>
      </x:c>
      <x:c r="I1834" s="19" t="n">
        <x:v>24</x:v>
      </x:c>
      <x:c r="J1834" s="21" t="n">
        <x:v>1</x:v>
      </x:c>
      <x:c r="K1834" s="18" t="n">
        <x:f>'05 Cargo Register'!K42</x:f>
        <x:v>214.5</x:v>
      </x:c>
      <x:c r="L1834" s="18" t="n">
        <x:f>'05 Cargo Register'!N42</x:f>
        <x:v>57</x:v>
      </x:c>
      <x:c r="M1834" s="18" t="n">
        <x:f>'05 Cargo Register'!O42</x:f>
        <x:v>427.5</x:v>
      </x:c>
      <x:c r="N1834" s="18" t="n">
        <x:f>J1834*K1834</x:f>
        <x:v>214.5</x:v>
      </x:c>
      <x:c r="O1834" s="18" t="n">
        <x:f>J1834*L1834</x:f>
        <x:v>57</x:v>
      </x:c>
      <x:c r="P1834" s="18" t="n">
        <x:f>J1834*M1834</x:f>
        <x:v>427.5</x:v>
      </x:c>
      <x:c r="Q1834" s="22" t="n">
        <x:f>'01 Controls'!$E$26*'02 Cargo Classes'!$M$6</x:f>
        <x:v>0.15000000000000002</x:v>
      </x:c>
      <x:c r="R1834" s="22" t="n">
        <x:f>'01 Controls'!$F$26*'02 Cargo Classes'!$N$6</x:f>
        <x:v>0</x:v>
      </x:c>
      <x:c r="S1834" s="22" t="n">
        <x:f>'01 Controls'!$G$26*'02 Cargo Classes'!$O$6</x:f>
        <x:v>0.95</x:v>
      </x:c>
      <x:c r="T1834" s="22" t="n">
        <x:f>'01 Controls'!$H$26*'02 Cargo Classes'!$P$6</x:f>
        <x:v>0</x:v>
      </x:c>
      <x:c r="U1834" s="22" t="n">
        <x:f>SUM(Q1834:T1834)</x:f>
        <x:v>1.1</x:v>
      </x:c>
      <x:c r="V1834" s="18" t="n">
        <x:f>IF(U1834=0,0,N1834*Q1834/U1834)</x:f>
        <x:v>29.25</x:v>
      </x:c>
      <x:c r="W1834" s="18" t="n">
        <x:f>IF(U1834=0,0,P1834*Q1834/U1834)</x:f>
        <x:v>58.295454545454554</x:v>
      </x:c>
      <x:c r="X1834" s="18" t="n">
        <x:f>MAX(V1834,W1834*'01 Controls'!$E$12)</x:f>
        <x:v>29.25</x:v>
      </x:c>
      <x:c r="Y1834" s="18" t="n">
        <x:f>IF(U1834=0,0,N1834*R1834/U1834)</x:f>
        <x:v>0</x:v>
      </x:c>
      <x:c r="Z1834" s="18" t="n">
        <x:f>IF(U1834=0,0,P1834*R1834/U1834)</x:f>
        <x:v>0</x:v>
      </x:c>
      <x:c r="AA1834" s="18" t="n">
        <x:f>MAX(Y1834,Z1834*'01 Controls'!$E$13)</x:f>
        <x:v>0</x:v>
      </x:c>
      <x:c r="AB1834" s="18" t="n">
        <x:f>IF(U1834=0,0,N1834*S1834/U1834)</x:f>
        <x:v>185.24999999999997</x:v>
      </x:c>
      <x:c r="AC1834" s="18" t="n">
        <x:f>IF(U1834=0,0,P1834*S1834/U1834)</x:f>
        <x:v>369.20454545454544</x:v>
      </x:c>
      <x:c r="AD1834" s="18" t="n">
        <x:f>MAX(AB1834,AC1834*'01 Controls'!$E$14)</x:f>
        <x:v>185.24999999999997</x:v>
      </x:c>
      <x:c r="AE1834" s="18" t="n">
        <x:f>IF(U1834=0,0,N1834*T1834/U1834)</x:f>
        <x:v>0</x:v>
      </x:c>
      <x:c r="AF1834" s="18" t="n">
        <x:f>IF(U1834=0,0,P1834*T1834/U1834)</x:f>
        <x:v>0</x:v>
      </x:c>
      <x:c r="AG1834" s="18" t="n">
        <x:f>MAX(AE1834,AF1834*'01 Controls'!$E$15)</x:f>
        <x:v>0</x:v>
      </x:c>
      <x:c r="AH1834" s="18" t="n">
        <x:f>SUM(V1834,Y1834,AB1834,AE1834)</x:f>
        <x:v>214.49999999999997</x:v>
      </x:c>
      <x:c r="AI1834" s="18" t="n">
        <x:f>N1834-AH1834</x:f>
        <x:v>2.842170943040401e-14</x:v>
      </x:c>
      <x:c r="AJ1834" s="18" t="n">
        <x:f>V1834*INDEX('07 Mode Capacity'!$P$6:$P$17,MATCH("AIR-"&amp;I1834,'07 Mode Capacity'!$C$6:$C$17,0))</x:f>
        <x:v>5.935236484286933</x:v>
      </x:c>
      <x:c r="AK1834" s="18" t="n">
        <x:f>Y1834*INDEX('07 Mode Capacity'!$P$6:$P$17,MATCH("OCEAN-"&amp;I1834,'07 Mode Capacity'!$C$6:$C$17,0))</x:f>
        <x:v>0</x:v>
      </x:c>
      <x:c r="AL1834" s="18" t="n">
        <x:f>AB1834*INDEX('07 Mode Capacity'!$P$6:$P$17,MATCH("LAND-"&amp;I1834,'07 Mode Capacity'!$C$6:$C$17,0))</x:f>
        <x:v>70.85829621722722</x:v>
      </x:c>
      <x:c r="AM1834" s="18" t="n">
        <x:f>AE1834*INDEX('07 Mode Capacity'!$P$6:$P$17,MATCH("INLAND-"&amp;I1834,'07 Mode Capacity'!$C$6:$C$17,0))</x:f>
        <x:v>0</x:v>
      </x:c>
      <x:c r="AN1834" s="18" t="n">
        <x:f>SUM(AJ1834:AM1834)</x:f>
        <x:v>76.79353270151415</x:v>
      </x:c>
      <x:c r="AO1834" s="17" t="n">
        <x:f>IF(N1834=0,1,AN1834/N1834)</x:f>
        <x:v>0.35801180746626643</x:v>
      </x:c>
      <x:c r="AP1834" s="11" t="str">
        <x:f>IF(AO1834&gt;='01 Controls'!$E$16,"PASS","FAIL")</x:f>
        <x:v>FAIL</x:v>
      </x:c>
      <x:c r="AQ1834" s="11" t="str">
        <x:v>UNQUANTIFIED</x:v>
      </x:c>
      <x:c r="AR1834" s="11" t="str">
        <x:v>Position-class planning record; serial item and receiver open</x:v>
      </x:c>
      <x:c r="AS1834" s="26"/>
      <x:c r="AT1834" s="26"/>
    </x:row>
    <x:row r="1835">
      <x:c r="C1835" s="11" t="str">
        <x:v>M2-J-TDG-ISO-18</x:v>
      </x:c>
      <x:c r="D1835" s="11" t="str">
        <x:v>M2</x:v>
      </x:c>
      <x:c r="E1835" s="11" t="str">
        <x:v>Urban heat</x:v>
      </x:c>
      <x:c r="F1835" s="11" t="str">
        <x:v>J-TDG</x:v>
      </x:c>
      <x:c r="G1835" s="11" t="str">
        <x:v>Transfer and demobilization group</x:v>
      </x:c>
      <x:c r="H1835" s="11" t="str">
        <x:v>ISO-18</x:v>
      </x:c>
      <x:c r="I1835" s="19" t="n">
        <x:v>48</x:v>
      </x:c>
      <x:c r="J1835" s="21" t="n">
        <x:v>1</x:v>
      </x:c>
      <x:c r="K1835" s="18" t="n">
        <x:f>'05 Cargo Register'!K43</x:f>
        <x:v>268.125</x:v>
      </x:c>
      <x:c r="L1835" s="18" t="n">
        <x:f>'05 Cargo Register'!N43</x:f>
        <x:v>18</x:v>
      </x:c>
      <x:c r="M1835" s="18" t="n">
        <x:f>'05 Cargo Register'!O43</x:f>
        <x:v>475.20000000000005</x:v>
      </x:c>
      <x:c r="N1835" s="18" t="n">
        <x:f>J1835*K1835</x:f>
        <x:v>268.125</x:v>
      </x:c>
      <x:c r="O1835" s="18" t="n">
        <x:f>J1835*L1835</x:f>
        <x:v>18</x:v>
      </x:c>
      <x:c r="P1835" s="18" t="n">
        <x:f>J1835*M1835</x:f>
        <x:v>475.20000000000005</x:v>
      </x:c>
      <x:c r="Q1835" s="22" t="n">
        <x:f>'01 Controls'!$E$26*'02 Cargo Classes'!$M$7</x:f>
        <x:v>0.010000000000000002</x:v>
      </x:c>
      <x:c r="R1835" s="22" t="n">
        <x:f>'01 Controls'!$F$26*'02 Cargo Classes'!$N$7</x:f>
        <x:v>0</x:v>
      </x:c>
      <x:c r="S1835" s="22" t="n">
        <x:f>'01 Controls'!$G$26*'02 Cargo Classes'!$O$7</x:f>
        <x:v>1.14</x:v>
      </x:c>
      <x:c r="T1835" s="22" t="n">
        <x:f>'01 Controls'!$H$26*'02 Cargo Classes'!$P$7</x:f>
        <x:v>0</x:v>
      </x:c>
      <x:c r="U1835" s="22" t="n">
        <x:f>SUM(Q1835:T1835)</x:f>
        <x:v>1.15</x:v>
      </x:c>
      <x:c r="V1835" s="18" t="n">
        <x:f>IF(U1835=0,0,N1835*Q1835/U1835)</x:f>
        <x:v>2.3315217391304355</x:v>
      </x:c>
      <x:c r="W1835" s="18" t="n">
        <x:f>IF(U1835=0,0,P1835*Q1835/U1835)</x:f>
        <x:v>4.13217391304348</x:v>
      </x:c>
      <x:c r="X1835" s="18" t="n">
        <x:f>MAX(V1835,W1835*'01 Controls'!$E$12)</x:f>
        <x:v>2.3315217391304355</x:v>
      </x:c>
      <x:c r="Y1835" s="18" t="n">
        <x:f>IF(U1835=0,0,N1835*R1835/U1835)</x:f>
        <x:v>0</x:v>
      </x:c>
      <x:c r="Z1835" s="18" t="n">
        <x:f>IF(U1835=0,0,P1835*R1835/U1835)</x:f>
        <x:v>0</x:v>
      </x:c>
      <x:c r="AA1835" s="18" t="n">
        <x:f>MAX(Y1835,Z1835*'01 Controls'!$E$13)</x:f>
        <x:v>0</x:v>
      </x:c>
      <x:c r="AB1835" s="18" t="n">
        <x:f>IF(U1835=0,0,N1835*S1835/U1835)</x:f>
        <x:v>265.79347826086956</x:v>
      </x:c>
      <x:c r="AC1835" s="18" t="n">
        <x:f>IF(U1835=0,0,P1835*S1835/U1835)</x:f>
        <x:v>471.06782608695653</x:v>
      </x:c>
      <x:c r="AD1835" s="18" t="n">
        <x:f>MAX(AB1835,AC1835*'01 Controls'!$E$14)</x:f>
        <x:v>265.79347826086956</x:v>
      </x:c>
      <x:c r="AE1835" s="18" t="n">
        <x:f>IF(U1835=0,0,N1835*T1835/U1835)</x:f>
        <x:v>0</x:v>
      </x:c>
      <x:c r="AF1835" s="18" t="n">
        <x:f>IF(U1835=0,0,P1835*T1835/U1835)</x:f>
        <x:v>0</x:v>
      </x:c>
      <x:c r="AG1835" s="18" t="n">
        <x:f>MAX(AE1835,AF1835*'01 Controls'!$E$15)</x:f>
        <x:v>0</x:v>
      </x:c>
      <x:c r="AH1835" s="18" t="n">
        <x:f>SUM(V1835,Y1835,AB1835,AE1835)</x:f>
        <x:v>268.125</x:v>
      </x:c>
      <x:c r="AI1835" s="18" t="n">
        <x:f>N1835-AH1835</x:f>
        <x:v>0</x:v>
      </x:c>
      <x:c r="AJ1835" s="18" t="n">
        <x:f>V1835*INDEX('07 Mode Capacity'!$P$6:$P$17,MATCH("AIR-"&amp;I1835,'07 Mode Capacity'!$C$6:$C$17,0))</x:f>
        <x:v>0.653608681554927</x:v>
      </x:c>
      <x:c r="AK1835" s="18" t="n">
        <x:f>Y1835*INDEX('07 Mode Capacity'!$P$6:$P$17,MATCH("OCEAN-"&amp;I1835,'07 Mode Capacity'!$C$6:$C$17,0))</x:f>
        <x:v>0</x:v>
      </x:c>
      <x:c r="AL1835" s="18" t="n">
        <x:f>AB1835*INDEX('07 Mode Capacity'!$P$6:$P$17,MATCH("LAND-"&amp;I1835,'07 Mode Capacity'!$C$6:$C$17,0))</x:f>
        <x:v>32.43952775260022</x:v>
      </x:c>
      <x:c r="AM1835" s="18" t="n">
        <x:f>AE1835*INDEX('07 Mode Capacity'!$P$6:$P$17,MATCH("INLAND-"&amp;I1835,'07 Mode Capacity'!$C$6:$C$17,0))</x:f>
        <x:v>0</x:v>
      </x:c>
      <x:c r="AN1835" s="18" t="n">
        <x:f>SUM(AJ1835:AM1835)</x:f>
        <x:v>33.09313643415515</x:v>
      </x:c>
      <x:c r="AO1835" s="17" t="n">
        <x:f>IF(N1835=0,1,AN1835/N1835)</x:f>
        <x:v>0.12342428506911012</x:v>
      </x:c>
      <x:c r="AP1835" s="11" t="str">
        <x:f>IF(AO1835&gt;='01 Controls'!$E$16,"PASS","FAIL")</x:f>
        <x:v>FAIL</x:v>
      </x:c>
      <x:c r="AQ1835" s="11" t="str">
        <x:v>UNQUANTIFIED</x:v>
      </x:c>
      <x:c r="AR1835" s="11" t="str">
        <x:v>Position-class planning record; serial item and receiver open</x:v>
      </x:c>
      <x:c r="AS1835" s="26"/>
      <x:c r="AT1835" s="26"/>
    </x:row>
    <x:row r="1836">
      <x:c r="C1836" s="11" t="str">
        <x:v>M2-J-TDG-COL-12</x:v>
      </x:c>
      <x:c r="D1836" s="11" t="str">
        <x:v>M2</x:v>
      </x:c>
      <x:c r="E1836" s="11" t="str">
        <x:v>Urban heat</x:v>
      </x:c>
      <x:c r="F1836" s="11" t="str">
        <x:v>J-TDG</x:v>
      </x:c>
      <x:c r="G1836" s="11" t="str">
        <x:v>Transfer and demobilization group</x:v>
      </x:c>
      <x:c r="H1836" s="11" t="str">
        <x:v>COL-12</x:v>
      </x:c>
      <x:c r="I1836" s="19" t="n">
        <x:v>24</x:v>
      </x:c>
      <x:c r="J1836" s="21" t="n">
        <x:v>1</x:v>
      </x:c>
      <x:c r="K1836" s="18" t="n">
        <x:f>'05 Cargo Register'!K44</x:f>
        <x:v>53.625</x:v>
      </x:c>
      <x:c r="L1836" s="18" t="n">
        <x:f>'05 Cargo Register'!N44</x:f>
        <x:v>6</x:v>
      </x:c>
      <x:c r="M1836" s="18" t="n">
        <x:f>'05 Cargo Register'!O44</x:f>
        <x:v>158.4</x:v>
      </x:c>
      <x:c r="N1836" s="18" t="n">
        <x:f>J1836*K1836</x:f>
        <x:v>53.625</x:v>
      </x:c>
      <x:c r="O1836" s="18" t="n">
        <x:f>J1836*L1836</x:f>
        <x:v>6</x:v>
      </x:c>
      <x:c r="P1836" s="18" t="n">
        <x:f>J1836*M1836</x:f>
        <x:v>158.4</x:v>
      </x:c>
      <x:c r="Q1836" s="22" t="n">
        <x:f>'01 Controls'!$E$26*'02 Cargo Classes'!$M$8</x:f>
        <x:v>0.1</x:v>
      </x:c>
      <x:c r="R1836" s="22" t="n">
        <x:f>'01 Controls'!$F$26*'02 Cargo Classes'!$N$8</x:f>
        <x:v>0</x:v>
      </x:c>
      <x:c r="S1836" s="22" t="n">
        <x:f>'01 Controls'!$G$26*'02 Cargo Classes'!$O$8</x:f>
        <x:v>1.14</x:v>
      </x:c>
      <x:c r="T1836" s="22" t="n">
        <x:f>'01 Controls'!$H$26*'02 Cargo Classes'!$P$8</x:f>
        <x:v>0</x:v>
      </x:c>
      <x:c r="U1836" s="22" t="n">
        <x:f>SUM(Q1836:T1836)</x:f>
        <x:v>1.24</x:v>
      </x:c>
      <x:c r="V1836" s="18" t="n">
        <x:f>IF(U1836=0,0,N1836*Q1836/U1836)</x:f>
        <x:v>4.324596774193549</x:v>
      </x:c>
      <x:c r="W1836" s="18" t="n">
        <x:f>IF(U1836=0,0,P1836*Q1836/U1836)</x:f>
        <x:v>12.774193548387098</x:v>
      </x:c>
      <x:c r="X1836" s="18" t="n">
        <x:f>MAX(V1836,W1836*'01 Controls'!$E$12)</x:f>
        <x:v>4.324596774193549</x:v>
      </x:c>
      <x:c r="Y1836" s="18" t="n">
        <x:f>IF(U1836=0,0,N1836*R1836/U1836)</x:f>
        <x:v>0</x:v>
      </x:c>
      <x:c r="Z1836" s="18" t="n">
        <x:f>IF(U1836=0,0,P1836*R1836/U1836)</x:f>
        <x:v>0</x:v>
      </x:c>
      <x:c r="AA1836" s="18" t="n">
        <x:f>MAX(Y1836,Z1836*'01 Controls'!$E$13)</x:f>
        <x:v>0</x:v>
      </x:c>
      <x:c r="AB1836" s="18" t="n">
        <x:f>IF(U1836=0,0,N1836*S1836/U1836)</x:f>
        <x:v>49.30040322580645</x:v>
      </x:c>
      <x:c r="AC1836" s="18" t="n">
        <x:f>IF(U1836=0,0,P1836*S1836/U1836)</x:f>
        <x:v>145.6258064516129</x:v>
      </x:c>
      <x:c r="AD1836" s="18" t="n">
        <x:f>MAX(AB1836,AC1836*'01 Controls'!$E$14)</x:f>
        <x:v>49.30040322580645</x:v>
      </x:c>
      <x:c r="AE1836" s="18" t="n">
        <x:f>IF(U1836=0,0,N1836*T1836/U1836)</x:f>
        <x:v>0</x:v>
      </x:c>
      <x:c r="AF1836" s="18" t="n">
        <x:f>IF(U1836=0,0,P1836*T1836/U1836)</x:f>
        <x:v>0</x:v>
      </x:c>
      <x:c r="AG1836" s="18" t="n">
        <x:f>MAX(AE1836,AF1836*'01 Controls'!$E$15)</x:f>
        <x:v>0</x:v>
      </x:c>
      <x:c r="AH1836" s="18" t="n">
        <x:f>SUM(V1836,Y1836,AB1836,AE1836)</x:f>
        <x:v>53.625</x:v>
      </x:c>
      <x:c r="AI1836" s="18" t="n">
        <x:f>N1836-AH1836</x:f>
        <x:v>0</x:v>
      </x:c>
      <x:c r="AJ1836" s="18" t="n">
        <x:f>V1836*INDEX('07 Mode Capacity'!$P$6:$P$17,MATCH("AIR-"&amp;I1836,'07 Mode Capacity'!$C$6:$C$17,0))</x:f>
        <x:v>0.877521523214466</x:v>
      </x:c>
      <x:c r="AK1836" s="18" t="n">
        <x:f>Y1836*INDEX('07 Mode Capacity'!$P$6:$P$17,MATCH("OCEAN-"&amp;I1836,'07 Mode Capacity'!$C$6:$C$17,0))</x:f>
        <x:v>0</x:v>
      </x:c>
      <x:c r="AL1836" s="18" t="n">
        <x:f>AB1836*INDEX('07 Mode Capacity'!$P$6:$P$17,MATCH("LAND-"&amp;I1836,'07 Mode Capacity'!$C$6:$C$17,0))</x:f>
        <x:v>18.857449799745957</x:v>
      </x:c>
      <x:c r="AM1836" s="18" t="n">
        <x:f>AE1836*INDEX('07 Mode Capacity'!$P$6:$P$17,MATCH("INLAND-"&amp;I1836,'07 Mode Capacity'!$C$6:$C$17,0))</x:f>
        <x:v>0</x:v>
      </x:c>
      <x:c r="AN1836" s="18" t="n">
        <x:f>SUM(AJ1836:AM1836)</x:f>
        <x:v>19.734971322960423</x:v>
      </x:c>
      <x:c r="AO1836" s="17" t="n">
        <x:f>IF(N1836=0,1,AN1836/N1836)</x:f>
        <x:v>0.3680181132486792</x:v>
      </x:c>
      <x:c r="AP1836" s="11" t="str">
        <x:f>IF(AO1836&gt;='01 Controls'!$E$16,"PASS","FAIL")</x:f>
        <x:v>FAIL</x:v>
      </x:c>
      <x:c r="AQ1836" s="11" t="str">
        <x:v>UNQUANTIFIED</x:v>
      </x:c>
      <x:c r="AR1836" s="11" t="str">
        <x:v>Position-class planning record; serial item and receiver open</x:v>
      </x:c>
      <x:c r="AS1836" s="26"/>
      <x:c r="AT1836" s="26"/>
    </x:row>
    <x:row r="1837">
      <x:c r="C1837" s="11" t="str">
        <x:v>M2-J-TDG-BAT-22</x:v>
      </x:c>
      <x:c r="D1837" s="11" t="str">
        <x:v>M2</x:v>
      </x:c>
      <x:c r="E1837" s="11" t="str">
        <x:v>Urban heat</x:v>
      </x:c>
      <x:c r="F1837" s="11" t="str">
        <x:v>J-TDG</x:v>
      </x:c>
      <x:c r="G1837" s="11" t="str">
        <x:v>Transfer and demobilization group</x:v>
      </x:c>
      <x:c r="H1837" s="11" t="str">
        <x:v>BAT-22</x:v>
      </x:c>
      <x:c r="I1837" s="19" t="n">
        <x:v>48</x:v>
      </x:c>
      <x:c r="J1837" s="21" t="n">
        <x:v>1</x:v>
      </x:c>
      <x:c r="K1837" s="18" t="n">
        <x:f>'05 Cargo Register'!K45</x:f>
        <x:v>53.625</x:v>
      </x:c>
      <x:c r="L1837" s="18" t="n">
        <x:f>'05 Cargo Register'!N45</x:f>
        <x:v>4</x:v>
      </x:c>
      <x:c r="M1837" s="18" t="n">
        <x:f>'05 Cargo Register'!O45</x:f>
        <x:v>105.60000000000001</x:v>
      </x:c>
      <x:c r="N1837" s="18" t="n">
        <x:f>J1837*K1837</x:f>
        <x:v>53.625</x:v>
      </x:c>
      <x:c r="O1837" s="18" t="n">
        <x:f>J1837*L1837</x:f>
        <x:v>4</x:v>
      </x:c>
      <x:c r="P1837" s="18" t="n">
        <x:f>J1837*M1837</x:f>
        <x:v>105.60000000000001</x:v>
      </x:c>
      <x:c r="Q1837" s="22" t="n">
        <x:f>'01 Controls'!$E$26*'02 Cargo Classes'!$M$9</x:f>
        <x:v>0</x:v>
      </x:c>
      <x:c r="R1837" s="22" t="n">
        <x:f>'01 Controls'!$F$26*'02 Cargo Classes'!$N$9</x:f>
        <x:v>0</x:v>
      </x:c>
      <x:c r="S1837" s="22" t="n">
        <x:f>'01 Controls'!$G$26*'02 Cargo Classes'!$O$9</x:f>
        <x:v>0.95</x:v>
      </x:c>
      <x:c r="T1837" s="22" t="n">
        <x:f>'01 Controls'!$H$26*'02 Cargo Classes'!$P$9</x:f>
        <x:v>0</x:v>
      </x:c>
      <x:c r="U1837" s="22" t="n">
        <x:f>SUM(Q1837:T1837)</x:f>
        <x:v>0.95</x:v>
      </x:c>
      <x:c r="V1837" s="18" t="n">
        <x:f>IF(U1837=0,0,N1837*Q1837/U1837)</x:f>
        <x:v>0</x:v>
      </x:c>
      <x:c r="W1837" s="18" t="n">
        <x:f>IF(U1837=0,0,P1837*Q1837/U1837)</x:f>
        <x:v>0</x:v>
      </x:c>
      <x:c r="X1837" s="18" t="n">
        <x:f>MAX(V1837,W1837*'01 Controls'!$E$12)</x:f>
        <x:v>0</x:v>
      </x:c>
      <x:c r="Y1837" s="18" t="n">
        <x:f>IF(U1837=0,0,N1837*R1837/U1837)</x:f>
        <x:v>0</x:v>
      </x:c>
      <x:c r="Z1837" s="18" t="n">
        <x:f>IF(U1837=0,0,P1837*R1837/U1837)</x:f>
        <x:v>0</x:v>
      </x:c>
      <x:c r="AA1837" s="18" t="n">
        <x:f>MAX(Y1837,Z1837*'01 Controls'!$E$13)</x:f>
        <x:v>0</x:v>
      </x:c>
      <x:c r="AB1837" s="18" t="n">
        <x:f>IF(U1837=0,0,N1837*S1837/U1837)</x:f>
        <x:v>53.625</x:v>
      </x:c>
      <x:c r="AC1837" s="18" t="n">
        <x:f>IF(U1837=0,0,P1837*S1837/U1837)</x:f>
        <x:v>105.60000000000001</x:v>
      </x:c>
      <x:c r="AD1837" s="18" t="n">
        <x:f>MAX(AB1837,AC1837*'01 Controls'!$E$14)</x:f>
        <x:v>53.625</x:v>
      </x:c>
      <x:c r="AE1837" s="18" t="n">
        <x:f>IF(U1837=0,0,N1837*T1837/U1837)</x:f>
        <x:v>0</x:v>
      </x:c>
      <x:c r="AF1837" s="18" t="n">
        <x:f>IF(U1837=0,0,P1837*T1837/U1837)</x:f>
        <x:v>0</x:v>
      </x:c>
      <x:c r="AG1837" s="18" t="n">
        <x:f>MAX(AE1837,AF1837*'01 Controls'!$E$15)</x:f>
        <x:v>0</x:v>
      </x:c>
      <x:c r="AH1837" s="18" t="n">
        <x:f>SUM(V1837,Y1837,AB1837,AE1837)</x:f>
        <x:v>53.625</x:v>
      </x:c>
      <x:c r="AI1837" s="18" t="n">
        <x:f>N1837-AH1837</x:f>
        <x:v>0</x:v>
      </x:c>
      <x:c r="AJ1837" s="18" t="n">
        <x:f>V1837*INDEX('07 Mode Capacity'!$P$6:$P$17,MATCH("AIR-"&amp;I1837,'07 Mode Capacity'!$C$6:$C$17,0))</x:f>
        <x:v>0</x:v>
      </x:c>
      <x:c r="AK1837" s="18" t="n">
        <x:f>Y1837*INDEX('07 Mode Capacity'!$P$6:$P$17,MATCH("OCEAN-"&amp;I1837,'07 Mode Capacity'!$C$6:$C$17,0))</x:f>
        <x:v>0</x:v>
      </x:c>
      <x:c r="AL1837" s="18" t="n">
        <x:f>AB1837*INDEX('07 Mode Capacity'!$P$6:$P$17,MATCH("LAND-"&amp;I1837,'07 Mode Capacity'!$C$6:$C$17,0))</x:f>
        <x:v>6.544817002717588</x:v>
      </x:c>
      <x:c r="AM1837" s="18" t="n">
        <x:f>AE1837*INDEX('07 Mode Capacity'!$P$6:$P$17,MATCH("INLAND-"&amp;I1837,'07 Mode Capacity'!$C$6:$C$17,0))</x:f>
        <x:v>0</x:v>
      </x:c>
      <x:c r="AN1837" s="18" t="n">
        <x:f>SUM(AJ1837:AM1837)</x:f>
        <x:v>6.544817002717588</x:v>
      </x:c>
      <x:c r="AO1837" s="17" t="n">
        <x:f>IF(N1837=0,1,AN1837/N1837)</x:f>
        <x:v>0.1220478695145471</x:v>
      </x:c>
      <x:c r="AP1837" s="11" t="str">
        <x:f>IF(AO1837&gt;='01 Controls'!$E$16,"PASS","FAIL")</x:f>
        <x:v>FAIL</x:v>
      </x:c>
      <x:c r="AQ1837" s="11" t="str">
        <x:v>UNQUANTIFIED</x:v>
      </x:c>
      <x:c r="AR1837" s="11" t="str">
        <x:v>Position-class planning record; serial item and receiver open</x:v>
      </x:c>
      <x:c r="AS1837" s="26"/>
      <x:c r="AT1837" s="26"/>
    </x:row>
    <x:row r="1838">
      <x:c r="C1838" s="11" t="str">
        <x:v>M2-J-TDG-TNK-20</x:v>
      </x:c>
      <x:c r="D1838" s="11" t="str">
        <x:v>M2</x:v>
      </x:c>
      <x:c r="E1838" s="11" t="str">
        <x:v>Urban heat</x:v>
      </x:c>
      <x:c r="F1838" s="11" t="str">
        <x:v>J-TDG</x:v>
      </x:c>
      <x:c r="G1838" s="11" t="str">
        <x:v>Transfer and demobilization group</x:v>
      </x:c>
      <x:c r="H1838" s="11" t="str">
        <x:v>TNK-20</x:v>
      </x:c>
      <x:c r="I1838" s="19" t="n">
        <x:v>48</x:v>
      </x:c>
      <x:c r="J1838" s="21" t="n">
        <x:v>1</x:v>
      </x:c>
      <x:c r="K1838" s="18" t="n">
        <x:f>'05 Cargo Register'!K46</x:f>
        <x:v>53.625</x:v>
      </x:c>
      <x:c r="L1838" s="18" t="n">
        <x:f>'05 Cargo Register'!N46</x:f>
        <x:v>4</x:v>
      </x:c>
      <x:c r="M1838" s="18" t="n">
        <x:f>'05 Cargo Register'!O46</x:f>
        <x:v>85</x:v>
      </x:c>
      <x:c r="N1838" s="18" t="n">
        <x:f>J1838*K1838</x:f>
        <x:v>53.625</x:v>
      </x:c>
      <x:c r="O1838" s="18" t="n">
        <x:f>J1838*L1838</x:f>
        <x:v>4</x:v>
      </x:c>
      <x:c r="P1838" s="18" t="n">
        <x:f>J1838*M1838</x:f>
        <x:v>85</x:v>
      </x:c>
      <x:c r="Q1838" s="22" t="n">
        <x:f>'01 Controls'!$E$26*'02 Cargo Classes'!$M$10</x:f>
        <x:v>0</x:v>
      </x:c>
      <x:c r="R1838" s="22" t="n">
        <x:f>'01 Controls'!$F$26*'02 Cargo Classes'!$N$10</x:f>
        <x:v>0</x:v>
      </x:c>
      <x:c r="S1838" s="22" t="n">
        <x:f>'01 Controls'!$G$26*'02 Cargo Classes'!$O$10</x:f>
        <x:v>0.95</x:v>
      </x:c>
      <x:c r="T1838" s="22" t="n">
        <x:f>'01 Controls'!$H$26*'02 Cargo Classes'!$P$10</x:f>
        <x:v>0</x:v>
      </x:c>
      <x:c r="U1838" s="22" t="n">
        <x:f>SUM(Q1838:T1838)</x:f>
        <x:v>0.95</x:v>
      </x:c>
      <x:c r="V1838" s="18" t="n">
        <x:f>IF(U1838=0,0,N1838*Q1838/U1838)</x:f>
        <x:v>0</x:v>
      </x:c>
      <x:c r="W1838" s="18" t="n">
        <x:f>IF(U1838=0,0,P1838*Q1838/U1838)</x:f>
        <x:v>0</x:v>
      </x:c>
      <x:c r="X1838" s="18" t="n">
        <x:f>MAX(V1838,W1838*'01 Controls'!$E$12)</x:f>
        <x:v>0</x:v>
      </x:c>
      <x:c r="Y1838" s="18" t="n">
        <x:f>IF(U1838=0,0,N1838*R1838/U1838)</x:f>
        <x:v>0</x:v>
      </x:c>
      <x:c r="Z1838" s="18" t="n">
        <x:f>IF(U1838=0,0,P1838*R1838/U1838)</x:f>
        <x:v>0</x:v>
      </x:c>
      <x:c r="AA1838" s="18" t="n">
        <x:f>MAX(Y1838,Z1838*'01 Controls'!$E$13)</x:f>
        <x:v>0</x:v>
      </x:c>
      <x:c r="AB1838" s="18" t="n">
        <x:f>IF(U1838=0,0,N1838*S1838/U1838)</x:f>
        <x:v>53.625</x:v>
      </x:c>
      <x:c r="AC1838" s="18" t="n">
        <x:f>IF(U1838=0,0,P1838*S1838/U1838)</x:f>
        <x:v>85</x:v>
      </x:c>
      <x:c r="AD1838" s="18" t="n">
        <x:f>MAX(AB1838,AC1838*'01 Controls'!$E$14)</x:f>
        <x:v>53.625</x:v>
      </x:c>
      <x:c r="AE1838" s="18" t="n">
        <x:f>IF(U1838=0,0,N1838*T1838/U1838)</x:f>
        <x:v>0</x:v>
      </x:c>
      <x:c r="AF1838" s="18" t="n">
        <x:f>IF(U1838=0,0,P1838*T1838/U1838)</x:f>
        <x:v>0</x:v>
      </x:c>
      <x:c r="AG1838" s="18" t="n">
        <x:f>MAX(AE1838,AF1838*'01 Controls'!$E$15)</x:f>
        <x:v>0</x:v>
      </x:c>
      <x:c r="AH1838" s="18" t="n">
        <x:f>SUM(V1838,Y1838,AB1838,AE1838)</x:f>
        <x:v>53.625</x:v>
      </x:c>
      <x:c r="AI1838" s="18" t="n">
        <x:f>N1838-AH1838</x:f>
        <x:v>0</x:v>
      </x:c>
      <x:c r="AJ1838" s="18" t="n">
        <x:f>V1838*INDEX('07 Mode Capacity'!$P$6:$P$17,MATCH("AIR-"&amp;I1838,'07 Mode Capacity'!$C$6:$C$17,0))</x:f>
        <x:v>0</x:v>
      </x:c>
      <x:c r="AK1838" s="18" t="n">
        <x:f>Y1838*INDEX('07 Mode Capacity'!$P$6:$P$17,MATCH("OCEAN-"&amp;I1838,'07 Mode Capacity'!$C$6:$C$17,0))</x:f>
        <x:v>0</x:v>
      </x:c>
      <x:c r="AL1838" s="18" t="n">
        <x:f>AB1838*INDEX('07 Mode Capacity'!$P$6:$P$17,MATCH("LAND-"&amp;I1838,'07 Mode Capacity'!$C$6:$C$17,0))</x:f>
        <x:v>6.544817002717588</x:v>
      </x:c>
      <x:c r="AM1838" s="18" t="n">
        <x:f>AE1838*INDEX('07 Mode Capacity'!$P$6:$P$17,MATCH("INLAND-"&amp;I1838,'07 Mode Capacity'!$C$6:$C$17,0))</x:f>
        <x:v>0</x:v>
      </x:c>
      <x:c r="AN1838" s="18" t="n">
        <x:f>SUM(AJ1838:AM1838)</x:f>
        <x:v>6.544817002717588</x:v>
      </x:c>
      <x:c r="AO1838" s="17" t="n">
        <x:f>IF(N1838=0,1,AN1838/N1838)</x:f>
        <x:v>0.1220478695145471</x:v>
      </x:c>
      <x:c r="AP1838" s="11" t="str">
        <x:f>IF(AO1838&gt;='01 Controls'!$E$16,"PASS","FAIL")</x:f>
        <x:v>FAIL</x:v>
      </x:c>
      <x:c r="AQ1838" s="11" t="str">
        <x:v>UNQUANTIFIED</x:v>
      </x:c>
      <x:c r="AR1838" s="11" t="str">
        <x:v>Position-class planning record; serial item and receiver open</x:v>
      </x:c>
      <x:c r="AS1838" s="26"/>
      <x:c r="AT1838" s="26"/>
    </x:row>
    <x:row r="1839">
      <x:c r="C1839" s="11" t="str">
        <x:v>M2-J-TDG-FLR-24</x:v>
      </x:c>
      <x:c r="D1839" s="11" t="str">
        <x:v>M2</x:v>
      </x:c>
      <x:c r="E1839" s="11" t="str">
        <x:v>Urban heat</x:v>
      </x:c>
      <x:c r="F1839" s="11" t="str">
        <x:v>J-TDG</x:v>
      </x:c>
      <x:c r="G1839" s="11" t="str">
        <x:v>Transfer and demobilization group</x:v>
      </x:c>
      <x:c r="H1839" s="11" t="str">
        <x:v>FLR-24</x:v>
      </x:c>
      <x:c r="I1839" s="19" t="n">
        <x:v>48</x:v>
      </x:c>
      <x:c r="J1839" s="21" t="n">
        <x:v>1</x:v>
      </x:c>
      <x:c r="K1839" s="18" t="n">
        <x:f>'05 Cargo Register'!K47</x:f>
        <x:v>107.25</x:v>
      </x:c>
      <x:c r="L1839" s="18" t="n">
        <x:f>'05 Cargo Register'!N47</x:f>
        <x:v>6</x:v>
      </x:c>
      <x:c r="M1839" s="18" t="n">
        <x:f>'05 Cargo Register'!O47</x:f>
        <x:v>192</x:v>
      </x:c>
      <x:c r="N1839" s="18" t="n">
        <x:f>J1839*K1839</x:f>
        <x:v>107.25</x:v>
      </x:c>
      <x:c r="O1839" s="18" t="n">
        <x:f>J1839*L1839</x:f>
        <x:v>6</x:v>
      </x:c>
      <x:c r="P1839" s="18" t="n">
        <x:f>J1839*M1839</x:f>
        <x:v>192</x:v>
      </x:c>
      <x:c r="Q1839" s="22" t="n">
        <x:f>'01 Controls'!$E$26*'02 Cargo Classes'!$M$11</x:f>
        <x:v>0</x:v>
      </x:c>
      <x:c r="R1839" s="22" t="n">
        <x:f>'01 Controls'!$F$26*'02 Cargo Classes'!$N$11</x:f>
        <x:v>0</x:v>
      </x:c>
      <x:c r="S1839" s="22" t="n">
        <x:f>'01 Controls'!$G$26*'02 Cargo Classes'!$O$11</x:f>
        <x:v>0.95</x:v>
      </x:c>
      <x:c r="T1839" s="22" t="n">
        <x:f>'01 Controls'!$H$26*'02 Cargo Classes'!$P$11</x:f>
        <x:v>0</x:v>
      </x:c>
      <x:c r="U1839" s="22" t="n">
        <x:f>SUM(Q1839:T1839)</x:f>
        <x:v>0.95</x:v>
      </x:c>
      <x:c r="V1839" s="18" t="n">
        <x:f>IF(U1839=0,0,N1839*Q1839/U1839)</x:f>
        <x:v>0</x:v>
      </x:c>
      <x:c r="W1839" s="18" t="n">
        <x:f>IF(U1839=0,0,P1839*Q1839/U1839)</x:f>
        <x:v>0</x:v>
      </x:c>
      <x:c r="X1839" s="18" t="n">
        <x:f>MAX(V1839,W1839*'01 Controls'!$E$12)</x:f>
        <x:v>0</x:v>
      </x:c>
      <x:c r="Y1839" s="18" t="n">
        <x:f>IF(U1839=0,0,N1839*R1839/U1839)</x:f>
        <x:v>0</x:v>
      </x:c>
      <x:c r="Z1839" s="18" t="n">
        <x:f>IF(U1839=0,0,P1839*R1839/U1839)</x:f>
        <x:v>0</x:v>
      </x:c>
      <x:c r="AA1839" s="18" t="n">
        <x:f>MAX(Y1839,Z1839*'01 Controls'!$E$13)</x:f>
        <x:v>0</x:v>
      </x:c>
      <x:c r="AB1839" s="18" t="n">
        <x:f>IF(U1839=0,0,N1839*S1839/U1839)</x:f>
        <x:v>107.25</x:v>
      </x:c>
      <x:c r="AC1839" s="18" t="n">
        <x:f>IF(U1839=0,0,P1839*S1839/U1839)</x:f>
        <x:v>191.99999999999997</x:v>
      </x:c>
      <x:c r="AD1839" s="18" t="n">
        <x:f>MAX(AB1839,AC1839*'01 Controls'!$E$14)</x:f>
        <x:v>107.25</x:v>
      </x:c>
      <x:c r="AE1839" s="18" t="n">
        <x:f>IF(U1839=0,0,N1839*T1839/U1839)</x:f>
        <x:v>0</x:v>
      </x:c>
      <x:c r="AF1839" s="18" t="n">
        <x:f>IF(U1839=0,0,P1839*T1839/U1839)</x:f>
        <x:v>0</x:v>
      </x:c>
      <x:c r="AG1839" s="18" t="n">
        <x:f>MAX(AE1839,AF1839*'01 Controls'!$E$15)</x:f>
        <x:v>0</x:v>
      </x:c>
      <x:c r="AH1839" s="18" t="n">
        <x:f>SUM(V1839,Y1839,AB1839,AE1839)</x:f>
        <x:v>107.25</x:v>
      </x:c>
      <x:c r="AI1839" s="18" t="n">
        <x:f>N1839-AH1839</x:f>
        <x:v>0</x:v>
      </x:c>
      <x:c r="AJ1839" s="18" t="n">
        <x:f>V1839*INDEX('07 Mode Capacity'!$P$6:$P$17,MATCH("AIR-"&amp;I1839,'07 Mode Capacity'!$C$6:$C$17,0))</x:f>
        <x:v>0</x:v>
      </x:c>
      <x:c r="AK1839" s="18" t="n">
        <x:f>Y1839*INDEX('07 Mode Capacity'!$P$6:$P$17,MATCH("OCEAN-"&amp;I1839,'07 Mode Capacity'!$C$6:$C$17,0))</x:f>
        <x:v>0</x:v>
      </x:c>
      <x:c r="AL1839" s="18" t="n">
        <x:f>AB1839*INDEX('07 Mode Capacity'!$P$6:$P$17,MATCH("LAND-"&amp;I1839,'07 Mode Capacity'!$C$6:$C$17,0))</x:f>
        <x:v>13.089634005435176</x:v>
      </x:c>
      <x:c r="AM1839" s="18" t="n">
        <x:f>AE1839*INDEX('07 Mode Capacity'!$P$6:$P$17,MATCH("INLAND-"&amp;I1839,'07 Mode Capacity'!$C$6:$C$17,0))</x:f>
        <x:v>0</x:v>
      </x:c>
      <x:c r="AN1839" s="18" t="n">
        <x:f>SUM(AJ1839:AM1839)</x:f>
        <x:v>13.089634005435176</x:v>
      </x:c>
      <x:c r="AO1839" s="17" t="n">
        <x:f>IF(N1839=0,1,AN1839/N1839)</x:f>
        <x:v>0.1220478695145471</x:v>
      </x:c>
      <x:c r="AP1839" s="11" t="str">
        <x:f>IF(AO1839&gt;='01 Controls'!$E$16,"PASS","FAIL")</x:f>
        <x:v>FAIL</x:v>
      </x:c>
      <x:c r="AQ1839" s="11" t="str">
        <x:v>UNQUANTIFIED</x:v>
      </x:c>
      <x:c r="AR1839" s="11" t="str">
        <x:v>Position-class planning record; serial item and receiver open</x:v>
      </x:c>
      <x:c r="AS1839" s="26"/>
      <x:c r="AT1839" s="26"/>
    </x:row>
    <x:row r="1840">
      <x:c r="C1840" s="11" t="str">
        <x:v>M2-J-TDG-ROL-30</x:v>
      </x:c>
      <x:c r="D1840" s="11" t="str">
        <x:v>M2</x:v>
      </x:c>
      <x:c r="E1840" s="11" t="str">
        <x:v>Urban heat</x:v>
      </x:c>
      <x:c r="F1840" s="11" t="str">
        <x:v>J-TDG</x:v>
      </x:c>
      <x:c r="G1840" s="11" t="str">
        <x:v>Transfer and demobilization group</x:v>
      </x:c>
      <x:c r="H1840" s="11" t="str">
        <x:v>ROL-30</x:v>
      </x:c>
      <x:c r="I1840" s="19" t="n">
        <x:v>48</x:v>
      </x:c>
      <x:c r="J1840" s="21" t="n">
        <x:v>1</x:v>
      </x:c>
      <x:c r="K1840" s="18" t="n">
        <x:f>'05 Cargo Register'!K48</x:f>
        <x:v>107.25</x:v>
      </x:c>
      <x:c r="L1840" s="18" t="n">
        <x:f>'05 Cargo Register'!N48</x:f>
        <x:v>5</x:v>
      </x:c>
      <x:c r="M1840" s="18" t="n">
        <x:f>'05 Cargo Register'!O48</x:f>
        <x:v>318.75</x:v>
      </x:c>
      <x:c r="N1840" s="18" t="n">
        <x:f>J1840*K1840</x:f>
        <x:v>107.25</x:v>
      </x:c>
      <x:c r="O1840" s="18" t="n">
        <x:f>J1840*L1840</x:f>
        <x:v>5</x:v>
      </x:c>
      <x:c r="P1840" s="18" t="n">
        <x:f>J1840*M1840</x:f>
        <x:v>318.75</x:v>
      </x:c>
      <x:c r="Q1840" s="22" t="n">
        <x:f>'01 Controls'!$E$26*'02 Cargo Classes'!$M$12</x:f>
        <x:v>0</x:v>
      </x:c>
      <x:c r="R1840" s="22" t="n">
        <x:f>'01 Controls'!$F$26*'02 Cargo Classes'!$N$12</x:f>
        <x:v>0</x:v>
      </x:c>
      <x:c r="S1840" s="22" t="n">
        <x:f>'01 Controls'!$G$26*'02 Cargo Classes'!$O$12</x:f>
        <x:v>1.4249999999999998</x:v>
      </x:c>
      <x:c r="T1840" s="22" t="n">
        <x:f>'01 Controls'!$H$26*'02 Cargo Classes'!$P$12</x:f>
        <x:v>0</x:v>
      </x:c>
      <x:c r="U1840" s="22" t="n">
        <x:f>SUM(Q1840:T1840)</x:f>
        <x:v>1.4249999999999998</x:v>
      </x:c>
      <x:c r="V1840" s="18" t="n">
        <x:f>IF(U1840=0,0,N1840*Q1840/U1840)</x:f>
        <x:v>0</x:v>
      </x:c>
      <x:c r="W1840" s="18" t="n">
        <x:f>IF(U1840=0,0,P1840*Q1840/U1840)</x:f>
        <x:v>0</x:v>
      </x:c>
      <x:c r="X1840" s="18" t="n">
        <x:f>MAX(V1840,W1840*'01 Controls'!$E$12)</x:f>
        <x:v>0</x:v>
      </x:c>
      <x:c r="Y1840" s="18" t="n">
        <x:f>IF(U1840=0,0,N1840*R1840/U1840)</x:f>
        <x:v>0</x:v>
      </x:c>
      <x:c r="Z1840" s="18" t="n">
        <x:f>IF(U1840=0,0,P1840*R1840/U1840)</x:f>
        <x:v>0</x:v>
      </x:c>
      <x:c r="AA1840" s="18" t="n">
        <x:f>MAX(Y1840,Z1840*'01 Controls'!$E$13)</x:f>
        <x:v>0</x:v>
      </x:c>
      <x:c r="AB1840" s="18" t="n">
        <x:f>IF(U1840=0,0,N1840*S1840/U1840)</x:f>
        <x:v>107.25</x:v>
      </x:c>
      <x:c r="AC1840" s="18" t="n">
        <x:f>IF(U1840=0,0,P1840*S1840/U1840)</x:f>
        <x:v>318.75</x:v>
      </x:c>
      <x:c r="AD1840" s="18" t="n">
        <x:f>MAX(AB1840,AC1840*'01 Controls'!$E$14)</x:f>
        <x:v>107.25</x:v>
      </x:c>
      <x:c r="AE1840" s="18" t="n">
        <x:f>IF(U1840=0,0,N1840*T1840/U1840)</x:f>
        <x:v>0</x:v>
      </x:c>
      <x:c r="AF1840" s="18" t="n">
        <x:f>IF(U1840=0,0,P1840*T1840/U1840)</x:f>
        <x:v>0</x:v>
      </x:c>
      <x:c r="AG1840" s="18" t="n">
        <x:f>MAX(AE1840,AF1840*'01 Controls'!$E$15)</x:f>
        <x:v>0</x:v>
      </x:c>
      <x:c r="AH1840" s="18" t="n">
        <x:f>SUM(V1840,Y1840,AB1840,AE1840)</x:f>
        <x:v>107.25</x:v>
      </x:c>
      <x:c r="AI1840" s="18" t="n">
        <x:f>N1840-AH1840</x:f>
        <x:v>0</x:v>
      </x:c>
      <x:c r="AJ1840" s="18" t="n">
        <x:f>V1840*INDEX('07 Mode Capacity'!$P$6:$P$17,MATCH("AIR-"&amp;I1840,'07 Mode Capacity'!$C$6:$C$17,0))</x:f>
        <x:v>0</x:v>
      </x:c>
      <x:c r="AK1840" s="18" t="n">
        <x:f>Y1840*INDEX('07 Mode Capacity'!$P$6:$P$17,MATCH("OCEAN-"&amp;I1840,'07 Mode Capacity'!$C$6:$C$17,0))</x:f>
        <x:v>0</x:v>
      </x:c>
      <x:c r="AL1840" s="18" t="n">
        <x:f>AB1840*INDEX('07 Mode Capacity'!$P$6:$P$17,MATCH("LAND-"&amp;I1840,'07 Mode Capacity'!$C$6:$C$17,0))</x:f>
        <x:v>13.089634005435176</x:v>
      </x:c>
      <x:c r="AM1840" s="18" t="n">
        <x:f>AE1840*INDEX('07 Mode Capacity'!$P$6:$P$17,MATCH("INLAND-"&amp;I1840,'07 Mode Capacity'!$C$6:$C$17,0))</x:f>
        <x:v>0</x:v>
      </x:c>
      <x:c r="AN1840" s="18" t="n">
        <x:f>SUM(AJ1840:AM1840)</x:f>
        <x:v>13.089634005435176</x:v>
      </x:c>
      <x:c r="AO1840" s="17" t="n">
        <x:f>IF(N1840=0,1,AN1840/N1840)</x:f>
        <x:v>0.1220478695145471</x:v>
      </x:c>
      <x:c r="AP1840" s="11" t="str">
        <x:f>IF(AO1840&gt;='01 Controls'!$E$16,"PASS","FAIL")</x:f>
        <x:v>FAIL</x:v>
      </x:c>
      <x:c r="AQ1840" s="11" t="str">
        <x:v>UNQUANTIFIED</x:v>
      </x:c>
      <x:c r="AR1840" s="11" t="str">
        <x:v>Position-class planning record; serial item and receiver open</x:v>
      </x:c>
      <x:c r="AS1840" s="26"/>
      <x:c r="AT1840" s="26"/>
    </x:row>
    <x:row r="1841">
      <x:c r="C1841" s="11" t="str">
        <x:v>M2-J-TDG-LIN-18</x:v>
      </x:c>
      <x:c r="D1841" s="11" t="str">
        <x:v>M2</x:v>
      </x:c>
      <x:c r="E1841" s="11" t="str">
        <x:v>Urban heat</x:v>
      </x:c>
      <x:c r="F1841" s="11" t="str">
        <x:v>J-TDG</x:v>
      </x:c>
      <x:c r="G1841" s="11" t="str">
        <x:v>Transfer and demobilization group</x:v>
      </x:c>
      <x:c r="H1841" s="11" t="str">
        <x:v>LIN-18</x:v>
      </x:c>
      <x:c r="I1841" s="19" t="n">
        <x:v>72</x:v>
      </x:c>
      <x:c r="J1841" s="21" t="n">
        <x:v>1</x:v>
      </x:c>
      <x:c r="K1841" s="18" t="n">
        <x:f>'05 Cargo Register'!K49</x:f>
        <x:v>53.625</x:v>
      </x:c>
      <x:c r="L1841" s="18" t="n">
        <x:f>'05 Cargo Register'!N49</x:f>
        <x:v>4</x:v>
      </x:c>
      <x:c r="M1841" s="18" t="n">
        <x:f>'05 Cargo Register'!O49</x:f>
        <x:v>176</x:v>
      </x:c>
      <x:c r="N1841" s="18" t="n">
        <x:f>J1841*K1841</x:f>
        <x:v>53.625</x:v>
      </x:c>
      <x:c r="O1841" s="18" t="n">
        <x:f>J1841*L1841</x:f>
        <x:v>4</x:v>
      </x:c>
      <x:c r="P1841" s="18" t="n">
        <x:f>J1841*M1841</x:f>
        <x:v>176</x:v>
      </x:c>
      <x:c r="Q1841" s="22" t="n">
        <x:f>'01 Controls'!$E$26*'02 Cargo Classes'!$M$13</x:f>
        <x:v>0</x:v>
      </x:c>
      <x:c r="R1841" s="22" t="n">
        <x:f>'01 Controls'!$F$26*'02 Cargo Classes'!$N$13</x:f>
        <x:v>0</x:v>
      </x:c>
      <x:c r="S1841" s="22" t="n">
        <x:f>'01 Controls'!$G$26*'02 Cargo Classes'!$O$13</x:f>
        <x:v>0.95</x:v>
      </x:c>
      <x:c r="T1841" s="22" t="n">
        <x:f>'01 Controls'!$H$26*'02 Cargo Classes'!$P$13</x:f>
        <x:v>0</x:v>
      </x:c>
      <x:c r="U1841" s="22" t="n">
        <x:f>SUM(Q1841:T1841)</x:f>
        <x:v>0.95</x:v>
      </x:c>
      <x:c r="V1841" s="18" t="n">
        <x:f>IF(U1841=0,0,N1841*Q1841/U1841)</x:f>
        <x:v>0</x:v>
      </x:c>
      <x:c r="W1841" s="18" t="n">
        <x:f>IF(U1841=0,0,P1841*Q1841/U1841)</x:f>
        <x:v>0</x:v>
      </x:c>
      <x:c r="X1841" s="18" t="n">
        <x:f>MAX(V1841,W1841*'01 Controls'!$E$12)</x:f>
        <x:v>0</x:v>
      </x:c>
      <x:c r="Y1841" s="18" t="n">
        <x:f>IF(U1841=0,0,N1841*R1841/U1841)</x:f>
        <x:v>0</x:v>
      </x:c>
      <x:c r="Z1841" s="18" t="n">
        <x:f>IF(U1841=0,0,P1841*R1841/U1841)</x:f>
        <x:v>0</x:v>
      </x:c>
      <x:c r="AA1841" s="18" t="n">
        <x:f>MAX(Y1841,Z1841*'01 Controls'!$E$13)</x:f>
        <x:v>0</x:v>
      </x:c>
      <x:c r="AB1841" s="18" t="n">
        <x:f>IF(U1841=0,0,N1841*S1841/U1841)</x:f>
        <x:v>53.625</x:v>
      </x:c>
      <x:c r="AC1841" s="18" t="n">
        <x:f>IF(U1841=0,0,P1841*S1841/U1841)</x:f>
        <x:v>176</x:v>
      </x:c>
      <x:c r="AD1841" s="18" t="n">
        <x:f>MAX(AB1841,AC1841*'01 Controls'!$E$14)</x:f>
        <x:v>53.625</x:v>
      </x:c>
      <x:c r="AE1841" s="18" t="n">
        <x:f>IF(U1841=0,0,N1841*T1841/U1841)</x:f>
        <x:v>0</x:v>
      </x:c>
      <x:c r="AF1841" s="18" t="n">
        <x:f>IF(U1841=0,0,P1841*T1841/U1841)</x:f>
        <x:v>0</x:v>
      </x:c>
      <x:c r="AG1841" s="18" t="n">
        <x:f>MAX(AE1841,AF1841*'01 Controls'!$E$15)</x:f>
        <x:v>0</x:v>
      </x:c>
      <x:c r="AH1841" s="18" t="n">
        <x:f>SUM(V1841,Y1841,AB1841,AE1841)</x:f>
        <x:v>53.625</x:v>
      </x:c>
      <x:c r="AI1841" s="18" t="n">
        <x:f>N1841-AH1841</x:f>
        <x:v>0</x:v>
      </x:c>
      <x:c r="AJ1841" s="18" t="n">
        <x:f>V1841*INDEX('07 Mode Capacity'!$P$6:$P$17,MATCH("AIR-"&amp;I1841,'07 Mode Capacity'!$C$6:$C$17,0))</x:f>
        <x:v>0</x:v>
      </x:c>
      <x:c r="AK1841" s="18" t="n">
        <x:f>Y1841*INDEX('07 Mode Capacity'!$P$6:$P$17,MATCH("OCEAN-"&amp;I1841,'07 Mode Capacity'!$C$6:$C$17,0))</x:f>
        <x:v>0</x:v>
      </x:c>
      <x:c r="AL1841" s="18" t="n">
        <x:f>AB1841*INDEX('07 Mode Capacity'!$P$6:$P$17,MATCH("LAND-"&amp;I1841,'07 Mode Capacity'!$C$6:$C$17,0))</x:f>
        <x:v>38.34242330383645</x:v>
      </x:c>
      <x:c r="AM1841" s="18" t="n">
        <x:f>AE1841*INDEX('07 Mode Capacity'!$P$6:$P$17,MATCH("INLAND-"&amp;I1841,'07 Mode Capacity'!$C$6:$C$17,0))</x:f>
        <x:v>0</x:v>
      </x:c>
      <x:c r="AN1841" s="18" t="n">
        <x:f>SUM(AJ1841:AM1841)</x:f>
        <x:v>38.34242330383645</x:v>
      </x:c>
      <x:c r="AO1841" s="17" t="n">
        <x:f>IF(N1841=0,1,AN1841/N1841)</x:f>
        <x:v>0.7150102247801668</x:v>
      </x:c>
      <x:c r="AP1841" s="11" t="str">
        <x:f>IF(AO1841&gt;='01 Controls'!$E$16,"PASS","FAIL")</x:f>
        <x:v>FAIL</x:v>
      </x:c>
      <x:c r="AQ1841" s="11" t="str">
        <x:v>UNQUANTIFIED</x:v>
      </x:c>
      <x:c r="AR1841" s="11" t="str">
        <x:v>Position-class planning record; serial item and receiver open</x:v>
      </x:c>
      <x:c r="AS1841" s="26"/>
      <x:c r="AT1841" s="26"/>
    </x:row>
    <x:row r="1842">
      <x:c r="C1842" s="11" t="str">
        <x:v>M2-J-TDG-BLK-08</x:v>
      </x:c>
      <x:c r="D1842" s="11" t="str">
        <x:v>M2</x:v>
      </x:c>
      <x:c r="E1842" s="11" t="str">
        <x:v>Urban heat</x:v>
      </x:c>
      <x:c r="F1842" s="11" t="str">
        <x:v>J-TDG</x:v>
      </x:c>
      <x:c r="G1842" s="11" t="str">
        <x:v>Transfer and demobilization group</x:v>
      </x:c>
      <x:c r="H1842" s="11" t="str">
        <x:v>BLK-08</x:v>
      </x:c>
      <x:c r="I1842" s="19" t="n">
        <x:v>48</x:v>
      </x:c>
      <x:c r="J1842" s="21" t="n">
        <x:v>1</x:v>
      </x:c>
      <x:c r="K1842" s="18" t="n">
        <x:f>'05 Cargo Register'!K50</x:f>
        <x:v>160.875</x:v>
      </x:c>
      <x:c r="L1842" s="18" t="n">
        <x:f>'05 Cargo Register'!N50</x:f>
        <x:v>26</x:v>
      </x:c>
      <x:c r="M1842" s="18" t="n">
        <x:f>'05 Cargo Register'!O50</x:f>
        <x:v>1326</x:v>
      </x:c>
      <x:c r="N1842" s="18" t="n">
        <x:f>J1842*K1842</x:f>
        <x:v>160.875</x:v>
      </x:c>
      <x:c r="O1842" s="18" t="n">
        <x:f>J1842*L1842</x:f>
        <x:v>26</x:v>
      </x:c>
      <x:c r="P1842" s="18" t="n">
        <x:f>J1842*M1842</x:f>
        <x:v>1326</x:v>
      </x:c>
      <x:c r="Q1842" s="22" t="n">
        <x:f>'01 Controls'!$E$26*'02 Cargo Classes'!$M$14</x:f>
        <x:v>0.05</x:v>
      </x:c>
      <x:c r="R1842" s="22" t="n">
        <x:f>'01 Controls'!$F$26*'02 Cargo Classes'!$N$14</x:f>
        <x:v>0</x:v>
      </x:c>
      <x:c r="S1842" s="22" t="n">
        <x:f>'01 Controls'!$G$26*'02 Cargo Classes'!$O$14</x:f>
        <x:v>0.95</x:v>
      </x:c>
      <x:c r="T1842" s="22" t="n">
        <x:f>'01 Controls'!$H$26*'02 Cargo Classes'!$P$14</x:f>
        <x:v>0</x:v>
      </x:c>
      <x:c r="U1842" s="22" t="n">
        <x:f>SUM(Q1842:T1842)</x:f>
        <x:v>1</x:v>
      </x:c>
      <x:c r="V1842" s="18" t="n">
        <x:f>IF(U1842=0,0,N1842*Q1842/U1842)</x:f>
        <x:v>8.043750000000001</x:v>
      </x:c>
      <x:c r="W1842" s="18" t="n">
        <x:f>IF(U1842=0,0,P1842*Q1842/U1842)</x:f>
        <x:v>66.3</x:v>
      </x:c>
      <x:c r="X1842" s="18" t="n">
        <x:f>MAX(V1842,W1842*'01 Controls'!$E$12)</x:f>
        <x:v>16.575</x:v>
      </x:c>
      <x:c r="Y1842" s="18" t="n">
        <x:f>IF(U1842=0,0,N1842*R1842/U1842)</x:f>
        <x:v>0</x:v>
      </x:c>
      <x:c r="Z1842" s="18" t="n">
        <x:f>IF(U1842=0,0,P1842*R1842/U1842)</x:f>
        <x:v>0</x:v>
      </x:c>
      <x:c r="AA1842" s="18" t="n">
        <x:f>MAX(Y1842,Z1842*'01 Controls'!$E$13)</x:f>
        <x:v>0</x:v>
      </x:c>
      <x:c r="AB1842" s="18" t="n">
        <x:f>IF(U1842=0,0,N1842*S1842/U1842)</x:f>
        <x:v>152.83124999999998</x:v>
      </x:c>
      <x:c r="AC1842" s="18" t="n">
        <x:f>IF(U1842=0,0,P1842*S1842/U1842)</x:f>
        <x:v>1259.7</x:v>
      </x:c>
      <x:c r="AD1842" s="18" t="n">
        <x:f>MAX(AB1842,AC1842*'01 Controls'!$E$14)</x:f>
        <x:v>251.94000000000003</x:v>
      </x:c>
      <x:c r="AE1842" s="18" t="n">
        <x:f>IF(U1842=0,0,N1842*T1842/U1842)</x:f>
        <x:v>0</x:v>
      </x:c>
      <x:c r="AF1842" s="18" t="n">
        <x:f>IF(U1842=0,0,P1842*T1842/U1842)</x:f>
        <x:v>0</x:v>
      </x:c>
      <x:c r="AG1842" s="18" t="n">
        <x:f>MAX(AE1842,AF1842*'01 Controls'!$E$15)</x:f>
        <x:v>0</x:v>
      </x:c>
      <x:c r="AH1842" s="18" t="n">
        <x:f>SUM(V1842,Y1842,AB1842,AE1842)</x:f>
        <x:v>160.87499999999997</x:v>
      </x:c>
      <x:c r="AI1842" s="18" t="n">
        <x:f>N1842-AH1842</x:f>
        <x:v>2.842170943040401e-14</x:v>
      </x:c>
      <x:c r="AJ1842" s="18" t="n">
        <x:f>V1842*INDEX('07 Mode Capacity'!$P$6:$P$17,MATCH("AIR-"&amp;I1842,'07 Mode Capacity'!$C$6:$C$17,0))</x:f>
        <x:v>2.2549499513644977</x:v>
      </x:c>
      <x:c r="AK1842" s="18" t="n">
        <x:f>Y1842*INDEX('07 Mode Capacity'!$P$6:$P$17,MATCH("OCEAN-"&amp;I1842,'07 Mode Capacity'!$C$6:$C$17,0))</x:f>
        <x:v>0</x:v>
      </x:c>
      <x:c r="AL1842" s="18" t="n">
        <x:f>AB1842*INDEX('07 Mode Capacity'!$P$6:$P$17,MATCH("LAND-"&amp;I1842,'07 Mode Capacity'!$C$6:$C$17,0))</x:f>
        <x:v>18.652728457745123</x:v>
      </x:c>
      <x:c r="AM1842" s="18" t="n">
        <x:f>AE1842*INDEX('07 Mode Capacity'!$P$6:$P$17,MATCH("INLAND-"&amp;I1842,'07 Mode Capacity'!$C$6:$C$17,0))</x:f>
        <x:v>0</x:v>
      </x:c>
      <x:c r="AN1842" s="18" t="n">
        <x:f>SUM(AJ1842:AM1842)</x:f>
        <x:v>20.90767840910962</x:v>
      </x:c>
      <x:c r="AO1842" s="17" t="n">
        <x:f>IF(N1842=0,1,AN1842/N1842)</x:f>
        <x:v>0.12996225895328437</x:v>
      </x:c>
      <x:c r="AP1842" s="11" t="str">
        <x:f>IF(AO1842&gt;='01 Controls'!$E$16,"PASS","FAIL")</x:f>
        <x:v>FAIL</x:v>
      </x:c>
      <x:c r="AQ1842" s="11" t="str">
        <x:v>UNQUANTIFIED</x:v>
      </x:c>
      <x:c r="AR1842" s="11" t="str">
        <x:v>Position-class planning record; serial item and receiver open</x:v>
      </x:c>
      <x:c r="AS1842" s="26"/>
      <x:c r="AT1842" s="26"/>
    </x:row>
    <x:row r="1843">
      <x:c r="C1843" s="11" t="str">
        <x:v>M2-L-ROG-APL-45</x:v>
      </x:c>
      <x:c r="D1843" s="11" t="str">
        <x:v>M2</x:v>
      </x:c>
      <x:c r="E1843" s="11" t="str">
        <x:v>Urban heat</x:v>
      </x:c>
      <x:c r="F1843" s="11" t="str">
        <x:v>L-ROG</x:v>
      </x:c>
      <x:c r="G1843" s="11" t="str">
        <x:v>Access and route-opening group</x:v>
      </x:c>
      <x:c r="H1843" s="11" t="str">
        <x:v>APL-45</x:v>
      </x:c>
      <x:c r="I1843" s="19" t="n">
        <x:v>24</x:v>
      </x:c>
      <x:c r="J1843" s="21" t="n">
        <x:v>2</x:v>
      </x:c>
      <x:c r="K1843" s="18" t="n">
        <x:f>'05 Cargo Register'!K51</x:f>
        <x:v>91.125</x:v>
      </x:c>
      <x:c r="L1843" s="18" t="n">
        <x:f>'05 Cargo Register'!N51</x:f>
        <x:v>24</x:v>
      </x:c>
      <x:c r="M1843" s="18" t="n">
        <x:f>'05 Cargo Register'!O51</x:f>
        <x:v>180</x:v>
      </x:c>
      <x:c r="N1843" s="18" t="n">
        <x:f>J1843*K1843</x:f>
        <x:v>182.25</x:v>
      </x:c>
      <x:c r="O1843" s="18" t="n">
        <x:f>J1843*L1843</x:f>
        <x:v>48</x:v>
      </x:c>
      <x:c r="P1843" s="18" t="n">
        <x:f>J1843*M1843</x:f>
        <x:v>360</x:v>
      </x:c>
      <x:c r="Q1843" s="22" t="n">
        <x:f>'01 Controls'!$E$26*'02 Cargo Classes'!$M$6</x:f>
        <x:v>0.15000000000000002</x:v>
      </x:c>
      <x:c r="R1843" s="22" t="n">
        <x:f>'01 Controls'!$F$26*'02 Cargo Classes'!$N$6</x:f>
        <x:v>0</x:v>
      </x:c>
      <x:c r="S1843" s="22" t="n">
        <x:f>'01 Controls'!$G$26*'02 Cargo Classes'!$O$6</x:f>
        <x:v>0.95</x:v>
      </x:c>
      <x:c r="T1843" s="22" t="n">
        <x:f>'01 Controls'!$H$26*'02 Cargo Classes'!$P$6</x:f>
        <x:v>0</x:v>
      </x:c>
      <x:c r="U1843" s="22" t="n">
        <x:f>SUM(Q1843:T1843)</x:f>
        <x:v>1.1</x:v>
      </x:c>
      <x:c r="V1843" s="18" t="n">
        <x:f>IF(U1843=0,0,N1843*Q1843/U1843)</x:f>
        <x:v>24.85227272727273</x:v>
      </x:c>
      <x:c r="W1843" s="18" t="n">
        <x:f>IF(U1843=0,0,P1843*Q1843/U1843)</x:f>
        <x:v>49.09090909090909</x:v>
      </x:c>
      <x:c r="X1843" s="18" t="n">
        <x:f>MAX(V1843,W1843*'01 Controls'!$E$12)</x:f>
        <x:v>24.85227272727273</x:v>
      </x:c>
      <x:c r="Y1843" s="18" t="n">
        <x:f>IF(U1843=0,0,N1843*R1843/U1843)</x:f>
        <x:v>0</x:v>
      </x:c>
      <x:c r="Z1843" s="18" t="n">
        <x:f>IF(U1843=0,0,P1843*R1843/U1843)</x:f>
        <x:v>0</x:v>
      </x:c>
      <x:c r="AA1843" s="18" t="n">
        <x:f>MAX(Y1843,Z1843*'01 Controls'!$E$13)</x:f>
        <x:v>0</x:v>
      </x:c>
      <x:c r="AB1843" s="18" t="n">
        <x:f>IF(U1843=0,0,N1843*S1843/U1843)</x:f>
        <x:v>157.39772727272725</x:v>
      </x:c>
      <x:c r="AC1843" s="18" t="n">
        <x:f>IF(U1843=0,0,P1843*S1843/U1843)</x:f>
        <x:v>310.9090909090909</x:v>
      </x:c>
      <x:c r="AD1843" s="18" t="n">
        <x:f>MAX(AB1843,AC1843*'01 Controls'!$E$14)</x:f>
        <x:v>157.39772727272725</x:v>
      </x:c>
      <x:c r="AE1843" s="18" t="n">
        <x:f>IF(U1843=0,0,N1843*T1843/U1843)</x:f>
        <x:v>0</x:v>
      </x:c>
      <x:c r="AF1843" s="18" t="n">
        <x:f>IF(U1843=0,0,P1843*T1843/U1843)</x:f>
        <x:v>0</x:v>
      </x:c>
      <x:c r="AG1843" s="18" t="n">
        <x:f>MAX(AE1843,AF1843*'01 Controls'!$E$15)</x:f>
        <x:v>0</x:v>
      </x:c>
      <x:c r="AH1843" s="18" t="n">
        <x:f>SUM(V1843,Y1843,AB1843,AE1843)</x:f>
        <x:v>182.24999999999997</x:v>
      </x:c>
      <x:c r="AI1843" s="18" t="n">
        <x:f>N1843-AH1843</x:f>
        <x:v>2.842170943040401e-14</x:v>
      </x:c>
      <x:c r="AJ1843" s="18" t="n">
        <x:f>V1843*INDEX('07 Mode Capacity'!$P$6:$P$17,MATCH("AIR-"&amp;I1843,'07 Mode Capacity'!$C$6:$C$17,0))</x:f>
        <x:v>5.042875754131905</x:v>
      </x:c>
      <x:c r="AK1843" s="18" t="n">
        <x:f>Y1843*INDEX('07 Mode Capacity'!$P$6:$P$17,MATCH("OCEAN-"&amp;I1843,'07 Mode Capacity'!$C$6:$C$17,0))</x:f>
        <x:v>0</x:v>
      </x:c>
      <x:c r="AL1843" s="18" t="n">
        <x:f>AB1843*INDEX('07 Mode Capacity'!$P$6:$P$17,MATCH("LAND-"&amp;I1843,'07 Mode Capacity'!$C$6:$C$17,0))</x:f>
        <x:v>60.20477615659516</x:v>
      </x:c>
      <x:c r="AM1843" s="18" t="n">
        <x:f>AE1843*INDEX('07 Mode Capacity'!$P$6:$P$17,MATCH("INLAND-"&amp;I1843,'07 Mode Capacity'!$C$6:$C$17,0))</x:f>
        <x:v>0</x:v>
      </x:c>
      <x:c r="AN1843" s="18" t="n">
        <x:f>SUM(AJ1843:AM1843)</x:f>
        <x:v>65.24765191072706</x:v>
      </x:c>
      <x:c r="AO1843" s="17" t="n">
        <x:f>IF(N1843=0,1,AN1843/N1843)</x:f>
        <x:v>0.35801180746626643</x:v>
      </x:c>
      <x:c r="AP1843" s="11" t="str">
        <x:f>IF(AO1843&gt;='01 Controls'!$E$16,"PASS","FAIL")</x:f>
        <x:v>FAIL</x:v>
      </x:c>
      <x:c r="AQ1843" s="11" t="str">
        <x:v>UNQUANTIFIED</x:v>
      </x:c>
      <x:c r="AR1843" s="11" t="str">
        <x:v>Position-class planning record; serial item and receiver open</x:v>
      </x:c>
      <x:c r="AS1843" s="26"/>
      <x:c r="AT1843" s="26"/>
    </x:row>
    <x:row r="1844">
      <x:c r="C1844" s="11" t="str">
        <x:v>M2-L-ROG-ISO-18</x:v>
      </x:c>
      <x:c r="D1844" s="11" t="str">
        <x:v>M2</x:v>
      </x:c>
      <x:c r="E1844" s="11" t="str">
        <x:v>Urban heat</x:v>
      </x:c>
      <x:c r="F1844" s="11" t="str">
        <x:v>L-ROG</x:v>
      </x:c>
      <x:c r="G1844" s="11" t="str">
        <x:v>Access and route-opening group</x:v>
      </x:c>
      <x:c r="H1844" s="11" t="str">
        <x:v>ISO-18</x:v>
      </x:c>
      <x:c r="I1844" s="19" t="n">
        <x:v>48</x:v>
      </x:c>
      <x:c r="J1844" s="21" t="n">
        <x:v>2</x:v>
      </x:c>
      <x:c r="K1844" s="18" t="n">
        <x:f>'05 Cargo Register'!K52</x:f>
        <x:v>364.5</x:v>
      </x:c>
      <x:c r="L1844" s="18" t="n">
        <x:f>'05 Cargo Register'!N52</x:f>
        <x:v>24</x:v>
      </x:c>
      <x:c r="M1844" s="18" t="n">
        <x:f>'05 Cargo Register'!O52</x:f>
        <x:v>633.6</x:v>
      </x:c>
      <x:c r="N1844" s="18" t="n">
        <x:f>J1844*K1844</x:f>
        <x:v>729</x:v>
      </x:c>
      <x:c r="O1844" s="18" t="n">
        <x:f>J1844*L1844</x:f>
        <x:v>48</x:v>
      </x:c>
      <x:c r="P1844" s="18" t="n">
        <x:f>J1844*M1844</x:f>
        <x:v>1267.2</x:v>
      </x:c>
      <x:c r="Q1844" s="22" t="n">
        <x:f>'01 Controls'!$E$26*'02 Cargo Classes'!$M$7</x:f>
        <x:v>0.010000000000000002</x:v>
      </x:c>
      <x:c r="R1844" s="22" t="n">
        <x:f>'01 Controls'!$F$26*'02 Cargo Classes'!$N$7</x:f>
        <x:v>0</x:v>
      </x:c>
      <x:c r="S1844" s="22" t="n">
        <x:f>'01 Controls'!$G$26*'02 Cargo Classes'!$O$7</x:f>
        <x:v>1.14</x:v>
      </x:c>
      <x:c r="T1844" s="22" t="n">
        <x:f>'01 Controls'!$H$26*'02 Cargo Classes'!$P$7</x:f>
        <x:v>0</x:v>
      </x:c>
      <x:c r="U1844" s="22" t="n">
        <x:f>SUM(Q1844:T1844)</x:f>
        <x:v>1.15</x:v>
      </x:c>
      <x:c r="V1844" s="18" t="n">
        <x:f>IF(U1844=0,0,N1844*Q1844/U1844)</x:f>
        <x:v>6.339130434782611</x:v>
      </x:c>
      <x:c r="W1844" s="18" t="n">
        <x:f>IF(U1844=0,0,P1844*Q1844/U1844)</x:f>
        <x:v>11.019130434782612</x:v>
      </x:c>
      <x:c r="X1844" s="18" t="n">
        <x:f>MAX(V1844,W1844*'01 Controls'!$E$12)</x:f>
        <x:v>6.339130434782611</x:v>
      </x:c>
      <x:c r="Y1844" s="18" t="n">
        <x:f>IF(U1844=0,0,N1844*R1844/U1844)</x:f>
        <x:v>0</x:v>
      </x:c>
      <x:c r="Z1844" s="18" t="n">
        <x:f>IF(U1844=0,0,P1844*R1844/U1844)</x:f>
        <x:v>0</x:v>
      </x:c>
      <x:c r="AA1844" s="18" t="n">
        <x:f>MAX(Y1844,Z1844*'01 Controls'!$E$13)</x:f>
        <x:v>0</x:v>
      </x:c>
      <x:c r="AB1844" s="18" t="n">
        <x:f>IF(U1844=0,0,N1844*S1844/U1844)</x:f>
        <x:v>722.6608695652174</x:v>
      </x:c>
      <x:c r="AC1844" s="18" t="n">
        <x:f>IF(U1844=0,0,P1844*S1844/U1844)</x:f>
        <x:v>1256.1808695652173</x:v>
      </x:c>
      <x:c r="AD1844" s="18" t="n">
        <x:f>MAX(AB1844,AC1844*'01 Controls'!$E$14)</x:f>
        <x:v>722.6608695652174</x:v>
      </x:c>
      <x:c r="AE1844" s="18" t="n">
        <x:f>IF(U1844=0,0,N1844*T1844/U1844)</x:f>
        <x:v>0</x:v>
      </x:c>
      <x:c r="AF1844" s="18" t="n">
        <x:f>IF(U1844=0,0,P1844*T1844/U1844)</x:f>
        <x:v>0</x:v>
      </x:c>
      <x:c r="AG1844" s="18" t="n">
        <x:f>MAX(AE1844,AF1844*'01 Controls'!$E$15)</x:f>
        <x:v>0</x:v>
      </x:c>
      <x:c r="AH1844" s="18" t="n">
        <x:f>SUM(V1844,Y1844,AB1844,AE1844)</x:f>
        <x:v>729</x:v>
      </x:c>
      <x:c r="AI1844" s="18" t="n">
        <x:f>N1844-AH1844</x:f>
        <x:v>0</x:v>
      </x:c>
      <x:c r="AJ1844" s="18" t="n">
        <x:f>V1844*INDEX('07 Mode Capacity'!$P$6:$P$17,MATCH("AIR-"&amp;I1844,'07 Mode Capacity'!$C$6:$C$17,0))</x:f>
        <x:v>1.777084303416473</x:v>
      </x:c>
      <x:c r="AK1844" s="18" t="n">
        <x:f>Y1844*INDEX('07 Mode Capacity'!$P$6:$P$17,MATCH("OCEAN-"&amp;I1844,'07 Mode Capacity'!$C$6:$C$17,0))</x:f>
        <x:v>0</x:v>
      </x:c>
      <x:c r="AL1844" s="18" t="n">
        <x:f>AB1844*INDEX('07 Mode Capacity'!$P$6:$P$17,MATCH("LAND-"&amp;I1844,'07 Mode Capacity'!$C$6:$C$17,0))</x:f>
        <x:v>88.19921951196478</x:v>
      </x:c>
      <x:c r="AM1844" s="18" t="n">
        <x:f>AE1844*INDEX('07 Mode Capacity'!$P$6:$P$17,MATCH("INLAND-"&amp;I1844,'07 Mode Capacity'!$C$6:$C$17,0))</x:f>
        <x:v>0</x:v>
      </x:c>
      <x:c r="AN1844" s="18" t="n">
        <x:f>SUM(AJ1844:AM1844)</x:f>
        <x:v>89.97630381538126</x:v>
      </x:c>
      <x:c r="AO1844" s="17" t="n">
        <x:f>IF(N1844=0,1,AN1844/N1844)</x:f>
        <x:v>0.12342428506911009</x:v>
      </x:c>
      <x:c r="AP1844" s="11" t="str">
        <x:f>IF(AO1844&gt;='01 Controls'!$E$16,"PASS","FAIL")</x:f>
        <x:v>FAIL</x:v>
      </x:c>
      <x:c r="AQ1844" s="11" t="str">
        <x:v>UNQUANTIFIED</x:v>
      </x:c>
      <x:c r="AR1844" s="11" t="str">
        <x:v>Position-class planning record; serial item and receiver open</x:v>
      </x:c>
      <x:c r="AS1844" s="26"/>
      <x:c r="AT1844" s="26"/>
    </x:row>
    <x:row r="1845">
      <x:c r="C1845" s="11" t="str">
        <x:v>M2-L-ROG-COL-12</x:v>
      </x:c>
      <x:c r="D1845" s="11" t="str">
        <x:v>M2</x:v>
      </x:c>
      <x:c r="E1845" s="11" t="str">
        <x:v>Urban heat</x:v>
      </x:c>
      <x:c r="F1845" s="11" t="str">
        <x:v>L-ROG</x:v>
      </x:c>
      <x:c r="G1845" s="11" t="str">
        <x:v>Access and route-opening group</x:v>
      </x:c>
      <x:c r="H1845" s="11" t="str">
        <x:v>COL-12</x:v>
      </x:c>
      <x:c r="I1845" s="19" t="n">
        <x:v>24</x:v>
      </x:c>
      <x:c r="J1845" s="21" t="n">
        <x:v>2</x:v>
      </x:c>
      <x:c r="K1845" s="18" t="n">
        <x:f>'05 Cargo Register'!K53</x:f>
        <x:v>60.75</x:v>
      </x:c>
      <x:c r="L1845" s="18" t="n">
        <x:f>'05 Cargo Register'!N53</x:f>
        <x:v>7</x:v>
      </x:c>
      <x:c r="M1845" s="18" t="n">
        <x:f>'05 Cargo Register'!O53</x:f>
        <x:v>184.8</x:v>
      </x:c>
      <x:c r="N1845" s="18" t="n">
        <x:f>J1845*K1845</x:f>
        <x:v>121.5</x:v>
      </x:c>
      <x:c r="O1845" s="18" t="n">
        <x:f>J1845*L1845</x:f>
        <x:v>14</x:v>
      </x:c>
      <x:c r="P1845" s="18" t="n">
        <x:f>J1845*M1845</x:f>
        <x:v>369.6</x:v>
      </x:c>
      <x:c r="Q1845" s="22" t="n">
        <x:f>'01 Controls'!$E$26*'02 Cargo Classes'!$M$8</x:f>
        <x:v>0.1</x:v>
      </x:c>
      <x:c r="R1845" s="22" t="n">
        <x:f>'01 Controls'!$F$26*'02 Cargo Classes'!$N$8</x:f>
        <x:v>0</x:v>
      </x:c>
      <x:c r="S1845" s="22" t="n">
        <x:f>'01 Controls'!$G$26*'02 Cargo Classes'!$O$8</x:f>
        <x:v>1.14</x:v>
      </x:c>
      <x:c r="T1845" s="22" t="n">
        <x:f>'01 Controls'!$H$26*'02 Cargo Classes'!$P$8</x:f>
        <x:v>0</x:v>
      </x:c>
      <x:c r="U1845" s="22" t="n">
        <x:f>SUM(Q1845:T1845)</x:f>
        <x:v>1.24</x:v>
      </x:c>
      <x:c r="V1845" s="18" t="n">
        <x:f>IF(U1845=0,0,N1845*Q1845/U1845)</x:f>
        <x:v>9.798387096774194</x:v>
      </x:c>
      <x:c r="W1845" s="18" t="n">
        <x:f>IF(U1845=0,0,P1845*Q1845/U1845)</x:f>
        <x:v>29.806451612903228</x:v>
      </x:c>
      <x:c r="X1845" s="18" t="n">
        <x:f>MAX(V1845,W1845*'01 Controls'!$E$12)</x:f>
        <x:v>9.798387096774194</x:v>
      </x:c>
      <x:c r="Y1845" s="18" t="n">
        <x:f>IF(U1845=0,0,N1845*R1845/U1845)</x:f>
        <x:v>0</x:v>
      </x:c>
      <x:c r="Z1845" s="18" t="n">
        <x:f>IF(U1845=0,0,P1845*R1845/U1845)</x:f>
        <x:v>0</x:v>
      </x:c>
      <x:c r="AA1845" s="18" t="n">
        <x:f>MAX(Y1845,Z1845*'01 Controls'!$E$13)</x:f>
        <x:v>0</x:v>
      </x:c>
      <x:c r="AB1845" s="18" t="n">
        <x:f>IF(U1845=0,0,N1845*S1845/U1845)</x:f>
        <x:v>111.7016129032258</x:v>
      </x:c>
      <x:c r="AC1845" s="18" t="n">
        <x:f>IF(U1845=0,0,P1845*S1845/U1845)</x:f>
        <x:v>339.7935483870968</x:v>
      </x:c>
      <x:c r="AD1845" s="18" t="n">
        <x:f>MAX(AB1845,AC1845*'01 Controls'!$E$14)</x:f>
        <x:v>111.7016129032258</x:v>
      </x:c>
      <x:c r="AE1845" s="18" t="n">
        <x:f>IF(U1845=0,0,N1845*T1845/U1845)</x:f>
        <x:v>0</x:v>
      </x:c>
      <x:c r="AF1845" s="18" t="n">
        <x:f>IF(U1845=0,0,P1845*T1845/U1845)</x:f>
        <x:v>0</x:v>
      </x:c>
      <x:c r="AG1845" s="18" t="n">
        <x:f>MAX(AE1845,AF1845*'01 Controls'!$E$15)</x:f>
        <x:v>0</x:v>
      </x:c>
      <x:c r="AH1845" s="18" t="n">
        <x:f>SUM(V1845,Y1845,AB1845,AE1845)</x:f>
        <x:v>121.49999999999999</x:v>
      </x:c>
      <x:c r="AI1845" s="18" t="n">
        <x:f>N1845-AH1845</x:f>
        <x:v>1.4210854715202004e-14</x:v>
      </x:c>
      <x:c r="AJ1845" s="18" t="n">
        <x:f>V1845*INDEX('07 Mode Capacity'!$P$6:$P$17,MATCH("AIR-"&amp;I1845,'07 Mode Capacity'!$C$6:$C$17,0))</x:f>
        <x:v>1.9882305840663423</x:v>
      </x:c>
      <x:c r="AK1845" s="18" t="n">
        <x:f>Y1845*INDEX('07 Mode Capacity'!$P$6:$P$17,MATCH("OCEAN-"&amp;I1845,'07 Mode Capacity'!$C$6:$C$17,0))</x:f>
        <x:v>0</x:v>
      </x:c>
      <x:c r="AL1845" s="18" t="n">
        <x:f>AB1845*INDEX('07 Mode Capacity'!$P$6:$P$17,MATCH("LAND-"&amp;I1845,'07 Mode Capacity'!$C$6:$C$17,0))</x:f>
        <x:v>42.72597017564818</x:v>
      </x:c>
      <x:c r="AM1845" s="18" t="n">
        <x:f>AE1845*INDEX('07 Mode Capacity'!$P$6:$P$17,MATCH("INLAND-"&amp;I1845,'07 Mode Capacity'!$C$6:$C$17,0))</x:f>
        <x:v>0</x:v>
      </x:c>
      <x:c r="AN1845" s="18" t="n">
        <x:f>SUM(AJ1845:AM1845)</x:f>
        <x:v>44.71420075971452</x:v>
      </x:c>
      <x:c r="AO1845" s="17" t="n">
        <x:f>IF(N1845=0,1,AN1845/N1845)</x:f>
        <x:v>0.3680181132486792</x:v>
      </x:c>
      <x:c r="AP1845" s="11" t="str">
        <x:f>IF(AO1845&gt;='01 Controls'!$E$16,"PASS","FAIL")</x:f>
        <x:v>FAIL</x:v>
      </x:c>
      <x:c r="AQ1845" s="11" t="str">
        <x:v>UNQUANTIFIED</x:v>
      </x:c>
      <x:c r="AR1845" s="11" t="str">
        <x:v>Position-class planning record; serial item and receiver open</x:v>
      </x:c>
      <x:c r="AS1845" s="26"/>
      <x:c r="AT1845" s="26"/>
    </x:row>
    <x:row r="1846">
      <x:c r="C1846" s="11" t="str">
        <x:v>M2-L-ROG-BAT-22</x:v>
      </x:c>
      <x:c r="D1846" s="11" t="str">
        <x:v>M2</x:v>
      </x:c>
      <x:c r="E1846" s="11" t="str">
        <x:v>Urban heat</x:v>
      </x:c>
      <x:c r="F1846" s="11" t="str">
        <x:v>L-ROG</x:v>
      </x:c>
      <x:c r="G1846" s="11" t="str">
        <x:v>Access and route-opening group</x:v>
      </x:c>
      <x:c r="H1846" s="11" t="str">
        <x:v>BAT-22</x:v>
      </x:c>
      <x:c r="I1846" s="19" t="n">
        <x:v>48</x:v>
      </x:c>
      <x:c r="J1846" s="21" t="n">
        <x:v>2</x:v>
      </x:c>
      <x:c r="K1846" s="18" t="n">
        <x:f>'05 Cargo Register'!K54</x:f>
        <x:v>243</x:v>
      </x:c>
      <x:c r="L1846" s="18" t="n">
        <x:f>'05 Cargo Register'!N54</x:f>
        <x:v>14</x:v>
      </x:c>
      <x:c r="M1846" s="18" t="n">
        <x:f>'05 Cargo Register'!O54</x:f>
        <x:v>369.6</x:v>
      </x:c>
      <x:c r="N1846" s="18" t="n">
        <x:f>J1846*K1846</x:f>
        <x:v>486</x:v>
      </x:c>
      <x:c r="O1846" s="18" t="n">
        <x:f>J1846*L1846</x:f>
        <x:v>28</x:v>
      </x:c>
      <x:c r="P1846" s="18" t="n">
        <x:f>J1846*M1846</x:f>
        <x:v>739.2</x:v>
      </x:c>
      <x:c r="Q1846" s="22" t="n">
        <x:f>'01 Controls'!$E$26*'02 Cargo Classes'!$M$9</x:f>
        <x:v>0</x:v>
      </x:c>
      <x:c r="R1846" s="22" t="n">
        <x:f>'01 Controls'!$F$26*'02 Cargo Classes'!$N$9</x:f>
        <x:v>0</x:v>
      </x:c>
      <x:c r="S1846" s="22" t="n">
        <x:f>'01 Controls'!$G$26*'02 Cargo Classes'!$O$9</x:f>
        <x:v>0.95</x:v>
      </x:c>
      <x:c r="T1846" s="22" t="n">
        <x:f>'01 Controls'!$H$26*'02 Cargo Classes'!$P$9</x:f>
        <x:v>0</x:v>
      </x:c>
      <x:c r="U1846" s="22" t="n">
        <x:f>SUM(Q1846:T1846)</x:f>
        <x:v>0.95</x:v>
      </x:c>
      <x:c r="V1846" s="18" t="n">
        <x:f>IF(U1846=0,0,N1846*Q1846/U1846)</x:f>
        <x:v>0</x:v>
      </x:c>
      <x:c r="W1846" s="18" t="n">
        <x:f>IF(U1846=0,0,P1846*Q1846/U1846)</x:f>
        <x:v>0</x:v>
      </x:c>
      <x:c r="X1846" s="18" t="n">
        <x:f>MAX(V1846,W1846*'01 Controls'!$E$12)</x:f>
        <x:v>0</x:v>
      </x:c>
      <x:c r="Y1846" s="18" t="n">
        <x:f>IF(U1846=0,0,N1846*R1846/U1846)</x:f>
        <x:v>0</x:v>
      </x:c>
      <x:c r="Z1846" s="18" t="n">
        <x:f>IF(U1846=0,0,P1846*R1846/U1846)</x:f>
        <x:v>0</x:v>
      </x:c>
      <x:c r="AA1846" s="18" t="n">
        <x:f>MAX(Y1846,Z1846*'01 Controls'!$E$13)</x:f>
        <x:v>0</x:v>
      </x:c>
      <x:c r="AB1846" s="18" t="n">
        <x:f>IF(U1846=0,0,N1846*S1846/U1846)</x:f>
        <x:v>486</x:v>
      </x:c>
      <x:c r="AC1846" s="18" t="n">
        <x:f>IF(U1846=0,0,P1846*S1846/U1846)</x:f>
        <x:v>739.2</x:v>
      </x:c>
      <x:c r="AD1846" s="18" t="n">
        <x:f>MAX(AB1846,AC1846*'01 Controls'!$E$14)</x:f>
        <x:v>486</x:v>
      </x:c>
      <x:c r="AE1846" s="18" t="n">
        <x:f>IF(U1846=0,0,N1846*T1846/U1846)</x:f>
        <x:v>0</x:v>
      </x:c>
      <x:c r="AF1846" s="18" t="n">
        <x:f>IF(U1846=0,0,P1846*T1846/U1846)</x:f>
        <x:v>0</x:v>
      </x:c>
      <x:c r="AG1846" s="18" t="n">
        <x:f>MAX(AE1846,AF1846*'01 Controls'!$E$15)</x:f>
        <x:v>0</x:v>
      </x:c>
      <x:c r="AH1846" s="18" t="n">
        <x:f>SUM(V1846,Y1846,AB1846,AE1846)</x:f>
        <x:v>486</x:v>
      </x:c>
      <x:c r="AI1846" s="18" t="n">
        <x:f>N1846-AH1846</x:f>
        <x:v>0</x:v>
      </x:c>
      <x:c r="AJ1846" s="18" t="n">
        <x:f>V1846*INDEX('07 Mode Capacity'!$P$6:$P$17,MATCH("AIR-"&amp;I1846,'07 Mode Capacity'!$C$6:$C$17,0))</x:f>
        <x:v>0</x:v>
      </x:c>
      <x:c r="AK1846" s="18" t="n">
        <x:f>Y1846*INDEX('07 Mode Capacity'!$P$6:$P$17,MATCH("OCEAN-"&amp;I1846,'07 Mode Capacity'!$C$6:$C$17,0))</x:f>
        <x:v>0</x:v>
      </x:c>
      <x:c r="AL1846" s="18" t="n">
        <x:f>AB1846*INDEX('07 Mode Capacity'!$P$6:$P$17,MATCH("LAND-"&amp;I1846,'07 Mode Capacity'!$C$6:$C$17,0))</x:f>
        <x:v>59.315264584069894</x:v>
      </x:c>
      <x:c r="AM1846" s="18" t="n">
        <x:f>AE1846*INDEX('07 Mode Capacity'!$P$6:$P$17,MATCH("INLAND-"&amp;I1846,'07 Mode Capacity'!$C$6:$C$17,0))</x:f>
        <x:v>0</x:v>
      </x:c>
      <x:c r="AN1846" s="18" t="n">
        <x:f>SUM(AJ1846:AM1846)</x:f>
        <x:v>59.315264584069894</x:v>
      </x:c>
      <x:c r="AO1846" s="17" t="n">
        <x:f>IF(N1846=0,1,AN1846/N1846)</x:f>
        <x:v>0.1220478695145471</x:v>
      </x:c>
      <x:c r="AP1846" s="11" t="str">
        <x:f>IF(AO1846&gt;='01 Controls'!$E$16,"PASS","FAIL")</x:f>
        <x:v>FAIL</x:v>
      </x:c>
      <x:c r="AQ1846" s="11" t="str">
        <x:v>UNQUANTIFIED</x:v>
      </x:c>
      <x:c r="AR1846" s="11" t="str">
        <x:v>Position-class planning record; serial item and receiver open</x:v>
      </x:c>
      <x:c r="AS1846" s="26"/>
      <x:c r="AT1846" s="26"/>
    </x:row>
    <x:row r="1847">
      <x:c r="C1847" s="11" t="str">
        <x:v>M2-L-ROG-TNK-20</x:v>
      </x:c>
      <x:c r="D1847" s="11" t="str">
        <x:v>M2</x:v>
      </x:c>
      <x:c r="E1847" s="11" t="str">
        <x:v>Urban heat</x:v>
      </x:c>
      <x:c r="F1847" s="11" t="str">
        <x:v>L-ROG</x:v>
      </x:c>
      <x:c r="G1847" s="11" t="str">
        <x:v>Access and route-opening group</x:v>
      </x:c>
      <x:c r="H1847" s="11" t="str">
        <x:v>TNK-20</x:v>
      </x:c>
      <x:c r="I1847" s="19" t="n">
        <x:v>48</x:v>
      </x:c>
      <x:c r="J1847" s="21" t="n">
        <x:v>2</x:v>
      </x:c>
      <x:c r="K1847" s="18" t="n">
        <x:f>'05 Cargo Register'!K55</x:f>
        <x:v>243</x:v>
      </x:c>
      <x:c r="L1847" s="18" t="n">
        <x:f>'05 Cargo Register'!N55</x:f>
        <x:v>15</x:v>
      </x:c>
      <x:c r="M1847" s="18" t="n">
        <x:f>'05 Cargo Register'!O55</x:f>
        <x:v>318.75</x:v>
      </x:c>
      <x:c r="N1847" s="18" t="n">
        <x:f>J1847*K1847</x:f>
        <x:v>486</x:v>
      </x:c>
      <x:c r="O1847" s="18" t="n">
        <x:f>J1847*L1847</x:f>
        <x:v>30</x:v>
      </x:c>
      <x:c r="P1847" s="18" t="n">
        <x:f>J1847*M1847</x:f>
        <x:v>637.5</x:v>
      </x:c>
      <x:c r="Q1847" s="22" t="n">
        <x:f>'01 Controls'!$E$26*'02 Cargo Classes'!$M$10</x:f>
        <x:v>0</x:v>
      </x:c>
      <x:c r="R1847" s="22" t="n">
        <x:f>'01 Controls'!$F$26*'02 Cargo Classes'!$N$10</x:f>
        <x:v>0</x:v>
      </x:c>
      <x:c r="S1847" s="22" t="n">
        <x:f>'01 Controls'!$G$26*'02 Cargo Classes'!$O$10</x:f>
        <x:v>0.95</x:v>
      </x:c>
      <x:c r="T1847" s="22" t="n">
        <x:f>'01 Controls'!$H$26*'02 Cargo Classes'!$P$10</x:f>
        <x:v>0</x:v>
      </x:c>
      <x:c r="U1847" s="22" t="n">
        <x:f>SUM(Q1847:T1847)</x:f>
        <x:v>0.95</x:v>
      </x:c>
      <x:c r="V1847" s="18" t="n">
        <x:f>IF(U1847=0,0,N1847*Q1847/U1847)</x:f>
        <x:v>0</x:v>
      </x:c>
      <x:c r="W1847" s="18" t="n">
        <x:f>IF(U1847=0,0,P1847*Q1847/U1847)</x:f>
        <x:v>0</x:v>
      </x:c>
      <x:c r="X1847" s="18" t="n">
        <x:f>MAX(V1847,W1847*'01 Controls'!$E$12)</x:f>
        <x:v>0</x:v>
      </x:c>
      <x:c r="Y1847" s="18" t="n">
        <x:f>IF(U1847=0,0,N1847*R1847/U1847)</x:f>
        <x:v>0</x:v>
      </x:c>
      <x:c r="Z1847" s="18" t="n">
        <x:f>IF(U1847=0,0,P1847*R1847/U1847)</x:f>
        <x:v>0</x:v>
      </x:c>
      <x:c r="AA1847" s="18" t="n">
        <x:f>MAX(Y1847,Z1847*'01 Controls'!$E$13)</x:f>
        <x:v>0</x:v>
      </x:c>
      <x:c r="AB1847" s="18" t="n">
        <x:f>IF(U1847=0,0,N1847*S1847/U1847)</x:f>
        <x:v>486</x:v>
      </x:c>
      <x:c r="AC1847" s="18" t="n">
        <x:f>IF(U1847=0,0,P1847*S1847/U1847)</x:f>
        <x:v>637.5</x:v>
      </x:c>
      <x:c r="AD1847" s="18" t="n">
        <x:f>MAX(AB1847,AC1847*'01 Controls'!$E$14)</x:f>
        <x:v>486</x:v>
      </x:c>
      <x:c r="AE1847" s="18" t="n">
        <x:f>IF(U1847=0,0,N1847*T1847/U1847)</x:f>
        <x:v>0</x:v>
      </x:c>
      <x:c r="AF1847" s="18" t="n">
        <x:f>IF(U1847=0,0,P1847*T1847/U1847)</x:f>
        <x:v>0</x:v>
      </x:c>
      <x:c r="AG1847" s="18" t="n">
        <x:f>MAX(AE1847,AF1847*'01 Controls'!$E$15)</x:f>
        <x:v>0</x:v>
      </x:c>
      <x:c r="AH1847" s="18" t="n">
        <x:f>SUM(V1847,Y1847,AB1847,AE1847)</x:f>
        <x:v>486</x:v>
      </x:c>
      <x:c r="AI1847" s="18" t="n">
        <x:f>N1847-AH1847</x:f>
        <x:v>0</x:v>
      </x:c>
      <x:c r="AJ1847" s="18" t="n">
        <x:f>V1847*INDEX('07 Mode Capacity'!$P$6:$P$17,MATCH("AIR-"&amp;I1847,'07 Mode Capacity'!$C$6:$C$17,0))</x:f>
        <x:v>0</x:v>
      </x:c>
      <x:c r="AK1847" s="18" t="n">
        <x:f>Y1847*INDEX('07 Mode Capacity'!$P$6:$P$17,MATCH("OCEAN-"&amp;I1847,'07 Mode Capacity'!$C$6:$C$17,0))</x:f>
        <x:v>0</x:v>
      </x:c>
      <x:c r="AL1847" s="18" t="n">
        <x:f>AB1847*INDEX('07 Mode Capacity'!$P$6:$P$17,MATCH("LAND-"&amp;I1847,'07 Mode Capacity'!$C$6:$C$17,0))</x:f>
        <x:v>59.315264584069894</x:v>
      </x:c>
      <x:c r="AM1847" s="18" t="n">
        <x:f>AE1847*INDEX('07 Mode Capacity'!$P$6:$P$17,MATCH("INLAND-"&amp;I1847,'07 Mode Capacity'!$C$6:$C$17,0))</x:f>
        <x:v>0</x:v>
      </x:c>
      <x:c r="AN1847" s="18" t="n">
        <x:f>SUM(AJ1847:AM1847)</x:f>
        <x:v>59.315264584069894</x:v>
      </x:c>
      <x:c r="AO1847" s="17" t="n">
        <x:f>IF(N1847=0,1,AN1847/N1847)</x:f>
        <x:v>0.1220478695145471</x:v>
      </x:c>
      <x:c r="AP1847" s="11" t="str">
        <x:f>IF(AO1847&gt;='01 Controls'!$E$16,"PASS","FAIL")</x:f>
        <x:v>FAIL</x:v>
      </x:c>
      <x:c r="AQ1847" s="11" t="str">
        <x:v>UNQUANTIFIED</x:v>
      </x:c>
      <x:c r="AR1847" s="11" t="str">
        <x:v>Position-class planning record; serial item and receiver open</x:v>
      </x:c>
      <x:c r="AS1847" s="26"/>
      <x:c r="AT1847" s="26"/>
    </x:row>
    <x:row r="1848">
      <x:c r="C1848" s="11" t="str">
        <x:v>M2-L-ROG-FLR-24</x:v>
      </x:c>
      <x:c r="D1848" s="11" t="str">
        <x:v>M2</x:v>
      </x:c>
      <x:c r="E1848" s="11" t="str">
        <x:v>Urban heat</x:v>
      </x:c>
      <x:c r="F1848" s="11" t="str">
        <x:v>L-ROG</x:v>
      </x:c>
      <x:c r="G1848" s="11" t="str">
        <x:v>Access and route-opening group</x:v>
      </x:c>
      <x:c r="H1848" s="11" t="str">
        <x:v>FLR-24</x:v>
      </x:c>
      <x:c r="I1848" s="19" t="n">
        <x:v>48</x:v>
      </x:c>
      <x:c r="J1848" s="21" t="n">
        <x:v>2</x:v>
      </x:c>
      <x:c r="K1848" s="18" t="n">
        <x:f>'05 Cargo Register'!K56</x:f>
        <x:v>546.75</x:v>
      </x:c>
      <x:c r="L1848" s="18" t="n">
        <x:f>'05 Cargo Register'!N56</x:f>
        <x:v>27</x:v>
      </x:c>
      <x:c r="M1848" s="18" t="n">
        <x:f>'05 Cargo Register'!O56</x:f>
        <x:v>864</x:v>
      </x:c>
      <x:c r="N1848" s="18" t="n">
        <x:f>J1848*K1848</x:f>
        <x:v>1093.5</x:v>
      </x:c>
      <x:c r="O1848" s="18" t="n">
        <x:f>J1848*L1848</x:f>
        <x:v>54</x:v>
      </x:c>
      <x:c r="P1848" s="18" t="n">
        <x:f>J1848*M1848</x:f>
        <x:v>1728</x:v>
      </x:c>
      <x:c r="Q1848" s="22" t="n">
        <x:f>'01 Controls'!$E$26*'02 Cargo Classes'!$M$11</x:f>
        <x:v>0</x:v>
      </x:c>
      <x:c r="R1848" s="22" t="n">
        <x:f>'01 Controls'!$F$26*'02 Cargo Classes'!$N$11</x:f>
        <x:v>0</x:v>
      </x:c>
      <x:c r="S1848" s="22" t="n">
        <x:f>'01 Controls'!$G$26*'02 Cargo Classes'!$O$11</x:f>
        <x:v>0.95</x:v>
      </x:c>
      <x:c r="T1848" s="22" t="n">
        <x:f>'01 Controls'!$H$26*'02 Cargo Classes'!$P$11</x:f>
        <x:v>0</x:v>
      </x:c>
      <x:c r="U1848" s="22" t="n">
        <x:f>SUM(Q1848:T1848)</x:f>
        <x:v>0.95</x:v>
      </x:c>
      <x:c r="V1848" s="18" t="n">
        <x:f>IF(U1848=0,0,N1848*Q1848/U1848)</x:f>
        <x:v>0</x:v>
      </x:c>
      <x:c r="W1848" s="18" t="n">
        <x:f>IF(U1848=0,0,P1848*Q1848/U1848)</x:f>
        <x:v>0</x:v>
      </x:c>
      <x:c r="X1848" s="18" t="n">
        <x:f>MAX(V1848,W1848*'01 Controls'!$E$12)</x:f>
        <x:v>0</x:v>
      </x:c>
      <x:c r="Y1848" s="18" t="n">
        <x:f>IF(U1848=0,0,N1848*R1848/U1848)</x:f>
        <x:v>0</x:v>
      </x:c>
      <x:c r="Z1848" s="18" t="n">
        <x:f>IF(U1848=0,0,P1848*R1848/U1848)</x:f>
        <x:v>0</x:v>
      </x:c>
      <x:c r="AA1848" s="18" t="n">
        <x:f>MAX(Y1848,Z1848*'01 Controls'!$E$13)</x:f>
        <x:v>0</x:v>
      </x:c>
      <x:c r="AB1848" s="18" t="n">
        <x:f>IF(U1848=0,0,N1848*S1848/U1848)</x:f>
        <x:v>1093.5</x:v>
      </x:c>
      <x:c r="AC1848" s="18" t="n">
        <x:f>IF(U1848=0,0,P1848*S1848/U1848)</x:f>
        <x:v>1728</x:v>
      </x:c>
      <x:c r="AD1848" s="18" t="n">
        <x:f>MAX(AB1848,AC1848*'01 Controls'!$E$14)</x:f>
        <x:v>1093.5</x:v>
      </x:c>
      <x:c r="AE1848" s="18" t="n">
        <x:f>IF(U1848=0,0,N1848*T1848/U1848)</x:f>
        <x:v>0</x:v>
      </x:c>
      <x:c r="AF1848" s="18" t="n">
        <x:f>IF(U1848=0,0,P1848*T1848/U1848)</x:f>
        <x:v>0</x:v>
      </x:c>
      <x:c r="AG1848" s="18" t="n">
        <x:f>MAX(AE1848,AF1848*'01 Controls'!$E$15)</x:f>
        <x:v>0</x:v>
      </x:c>
      <x:c r="AH1848" s="18" t="n">
        <x:f>SUM(V1848,Y1848,AB1848,AE1848)</x:f>
        <x:v>1093.5</x:v>
      </x:c>
      <x:c r="AI1848" s="18" t="n">
        <x:f>N1848-AH1848</x:f>
        <x:v>0</x:v>
      </x:c>
      <x:c r="AJ1848" s="18" t="n">
        <x:f>V1848*INDEX('07 Mode Capacity'!$P$6:$P$17,MATCH("AIR-"&amp;I1848,'07 Mode Capacity'!$C$6:$C$17,0))</x:f>
        <x:v>0</x:v>
      </x:c>
      <x:c r="AK1848" s="18" t="n">
        <x:f>Y1848*INDEX('07 Mode Capacity'!$P$6:$P$17,MATCH("OCEAN-"&amp;I1848,'07 Mode Capacity'!$C$6:$C$17,0))</x:f>
        <x:v>0</x:v>
      </x:c>
      <x:c r="AL1848" s="18" t="n">
        <x:f>AB1848*INDEX('07 Mode Capacity'!$P$6:$P$17,MATCH("LAND-"&amp;I1848,'07 Mode Capacity'!$C$6:$C$17,0))</x:f>
        <x:v>133.45934531415725</x:v>
      </x:c>
      <x:c r="AM1848" s="18" t="n">
        <x:f>AE1848*INDEX('07 Mode Capacity'!$P$6:$P$17,MATCH("INLAND-"&amp;I1848,'07 Mode Capacity'!$C$6:$C$17,0))</x:f>
        <x:v>0</x:v>
      </x:c>
      <x:c r="AN1848" s="18" t="n">
        <x:f>SUM(AJ1848:AM1848)</x:f>
        <x:v>133.45934531415725</x:v>
      </x:c>
      <x:c r="AO1848" s="17" t="n">
        <x:f>IF(N1848=0,1,AN1848/N1848)</x:f>
        <x:v>0.12204786951454709</x:v>
      </x:c>
      <x:c r="AP1848" s="11" t="str">
        <x:f>IF(AO1848&gt;='01 Controls'!$E$16,"PASS","FAIL")</x:f>
        <x:v>FAIL</x:v>
      </x:c>
      <x:c r="AQ1848" s="11" t="str">
        <x:v>UNQUANTIFIED</x:v>
      </x:c>
      <x:c r="AR1848" s="11" t="str">
        <x:v>Position-class planning record; serial item and receiver open</x:v>
      </x:c>
      <x:c r="AS1848" s="26"/>
      <x:c r="AT1848" s="26"/>
    </x:row>
    <x:row r="1849">
      <x:c r="C1849" s="11" t="str">
        <x:v>M2-L-ROG-ROL-30</x:v>
      </x:c>
      <x:c r="D1849" s="11" t="str">
        <x:v>M2</x:v>
      </x:c>
      <x:c r="E1849" s="11" t="str">
        <x:v>Urban heat</x:v>
      </x:c>
      <x:c r="F1849" s="11" t="str">
        <x:v>L-ROG</x:v>
      </x:c>
      <x:c r="G1849" s="11" t="str">
        <x:v>Access and route-opening group</x:v>
      </x:c>
      <x:c r="H1849" s="11" t="str">
        <x:v>ROL-30</x:v>
      </x:c>
      <x:c r="I1849" s="19" t="n">
        <x:v>48</x:v>
      </x:c>
      <x:c r="J1849" s="21" t="n">
        <x:v>2</x:v>
      </x:c>
      <x:c r="K1849" s="18" t="n">
        <x:f>'05 Cargo Register'!K57</x:f>
        <x:v>759.375</x:v>
      </x:c>
      <x:c r="L1849" s="18" t="n">
        <x:f>'05 Cargo Register'!N57</x:f>
        <x:v>32</x:v>
      </x:c>
      <x:c r="M1849" s="18" t="n">
        <x:f>'05 Cargo Register'!O57</x:f>
        <x:v>2040</x:v>
      </x:c>
      <x:c r="N1849" s="18" t="n">
        <x:f>J1849*K1849</x:f>
        <x:v>1518.75</x:v>
      </x:c>
      <x:c r="O1849" s="18" t="n">
        <x:f>J1849*L1849</x:f>
        <x:v>64</x:v>
      </x:c>
      <x:c r="P1849" s="18" t="n">
        <x:f>J1849*M1849</x:f>
        <x:v>4080</x:v>
      </x:c>
      <x:c r="Q1849" s="22" t="n">
        <x:f>'01 Controls'!$E$26*'02 Cargo Classes'!$M$12</x:f>
        <x:v>0</x:v>
      </x:c>
      <x:c r="R1849" s="22" t="n">
        <x:f>'01 Controls'!$F$26*'02 Cargo Classes'!$N$12</x:f>
        <x:v>0</x:v>
      </x:c>
      <x:c r="S1849" s="22" t="n">
        <x:f>'01 Controls'!$G$26*'02 Cargo Classes'!$O$12</x:f>
        <x:v>1.4249999999999998</x:v>
      </x:c>
      <x:c r="T1849" s="22" t="n">
        <x:f>'01 Controls'!$H$26*'02 Cargo Classes'!$P$12</x:f>
        <x:v>0</x:v>
      </x:c>
      <x:c r="U1849" s="22" t="n">
        <x:f>SUM(Q1849:T1849)</x:f>
        <x:v>1.4249999999999998</x:v>
      </x:c>
      <x:c r="V1849" s="18" t="n">
        <x:f>IF(U1849=0,0,N1849*Q1849/U1849)</x:f>
        <x:v>0</x:v>
      </x:c>
      <x:c r="W1849" s="18" t="n">
        <x:f>IF(U1849=0,0,P1849*Q1849/U1849)</x:f>
        <x:v>0</x:v>
      </x:c>
      <x:c r="X1849" s="18" t="n">
        <x:f>MAX(V1849,W1849*'01 Controls'!$E$12)</x:f>
        <x:v>0</x:v>
      </x:c>
      <x:c r="Y1849" s="18" t="n">
        <x:f>IF(U1849=0,0,N1849*R1849/U1849)</x:f>
        <x:v>0</x:v>
      </x:c>
      <x:c r="Z1849" s="18" t="n">
        <x:f>IF(U1849=0,0,P1849*R1849/U1849)</x:f>
        <x:v>0</x:v>
      </x:c>
      <x:c r="AA1849" s="18" t="n">
        <x:f>MAX(Y1849,Z1849*'01 Controls'!$E$13)</x:f>
        <x:v>0</x:v>
      </x:c>
      <x:c r="AB1849" s="18" t="n">
        <x:f>IF(U1849=0,0,N1849*S1849/U1849)</x:f>
        <x:v>1518.7499999999998</x:v>
      </x:c>
      <x:c r="AC1849" s="18" t="n">
        <x:f>IF(U1849=0,0,P1849*S1849/U1849)</x:f>
        <x:v>4080</x:v>
      </x:c>
      <x:c r="AD1849" s="18" t="n">
        <x:f>MAX(AB1849,AC1849*'01 Controls'!$E$14)</x:f>
        <x:v>1518.7499999999998</x:v>
      </x:c>
      <x:c r="AE1849" s="18" t="n">
        <x:f>IF(U1849=0,0,N1849*T1849/U1849)</x:f>
        <x:v>0</x:v>
      </x:c>
      <x:c r="AF1849" s="18" t="n">
        <x:f>IF(U1849=0,0,P1849*T1849/U1849)</x:f>
        <x:v>0</x:v>
      </x:c>
      <x:c r="AG1849" s="18" t="n">
        <x:f>MAX(AE1849,AF1849*'01 Controls'!$E$15)</x:f>
        <x:v>0</x:v>
      </x:c>
      <x:c r="AH1849" s="18" t="n">
        <x:f>SUM(V1849,Y1849,AB1849,AE1849)</x:f>
        <x:v>1518.7499999999998</x:v>
      </x:c>
      <x:c r="AI1849" s="18" t="n">
        <x:f>N1849-AH1849</x:f>
        <x:v>2.2737367544323206e-13</x:v>
      </x:c>
      <x:c r="AJ1849" s="18" t="n">
        <x:f>V1849*INDEX('07 Mode Capacity'!$P$6:$P$17,MATCH("AIR-"&amp;I1849,'07 Mode Capacity'!$C$6:$C$17,0))</x:f>
        <x:v>0</x:v>
      </x:c>
      <x:c r="AK1849" s="18" t="n">
        <x:f>Y1849*INDEX('07 Mode Capacity'!$P$6:$P$17,MATCH("OCEAN-"&amp;I1849,'07 Mode Capacity'!$C$6:$C$17,0))</x:f>
        <x:v>0</x:v>
      </x:c>
      <x:c r="AL1849" s="18" t="n">
        <x:f>AB1849*INDEX('07 Mode Capacity'!$P$6:$P$17,MATCH("LAND-"&amp;I1849,'07 Mode Capacity'!$C$6:$C$17,0))</x:f>
        <x:v>185.36020182521838</x:v>
      </x:c>
      <x:c r="AM1849" s="18" t="n">
        <x:f>AE1849*INDEX('07 Mode Capacity'!$P$6:$P$17,MATCH("INLAND-"&amp;I1849,'07 Mode Capacity'!$C$6:$C$17,0))</x:f>
        <x:v>0</x:v>
      </x:c>
      <x:c r="AN1849" s="18" t="n">
        <x:f>SUM(AJ1849:AM1849)</x:f>
        <x:v>185.36020182521838</x:v>
      </x:c>
      <x:c r="AO1849" s="17" t="n">
        <x:f>IF(N1849=0,1,AN1849/N1849)</x:f>
        <x:v>0.12204786951454709</x:v>
      </x:c>
      <x:c r="AP1849" s="11" t="str">
        <x:f>IF(AO1849&gt;='01 Controls'!$E$16,"PASS","FAIL")</x:f>
        <x:v>FAIL</x:v>
      </x:c>
      <x:c r="AQ1849" s="11" t="str">
        <x:v>UNQUANTIFIED</x:v>
      </x:c>
      <x:c r="AR1849" s="11" t="str">
        <x:v>Position-class planning record; serial item and receiver open</x:v>
      </x:c>
      <x:c r="AS1849" s="26"/>
      <x:c r="AT1849" s="26"/>
    </x:row>
    <x:row r="1850">
      <x:c r="C1850" s="11" t="str">
        <x:v>M2-L-ROG-LIN-18</x:v>
      </x:c>
      <x:c r="D1850" s="11" t="str">
        <x:v>M2</x:v>
      </x:c>
      <x:c r="E1850" s="11" t="str">
        <x:v>Urban heat</x:v>
      </x:c>
      <x:c r="F1850" s="11" t="str">
        <x:v>L-ROG</x:v>
      </x:c>
      <x:c r="G1850" s="11" t="str">
        <x:v>Access and route-opening group</x:v>
      </x:c>
      <x:c r="H1850" s="11" t="str">
        <x:v>LIN-18</x:v>
      </x:c>
      <x:c r="I1850" s="19" t="n">
        <x:v>72</x:v>
      </x:c>
      <x:c r="J1850" s="21" t="n">
        <x:v>2</x:v>
      </x:c>
      <x:c r="K1850" s="18" t="n">
        <x:f>'05 Cargo Register'!K58</x:f>
        <x:v>303.75</x:v>
      </x:c>
      <x:c r="L1850" s="18" t="n">
        <x:f>'05 Cargo Register'!N58</x:f>
        <x:v>22</x:v>
      </x:c>
      <x:c r="M1850" s="18" t="n">
        <x:f>'05 Cargo Register'!O58</x:f>
        <x:v>968</x:v>
      </x:c>
      <x:c r="N1850" s="18" t="n">
        <x:f>J1850*K1850</x:f>
        <x:v>607.5</x:v>
      </x:c>
      <x:c r="O1850" s="18" t="n">
        <x:f>J1850*L1850</x:f>
        <x:v>44</x:v>
      </x:c>
      <x:c r="P1850" s="18" t="n">
        <x:f>J1850*M1850</x:f>
        <x:v>1936</x:v>
      </x:c>
      <x:c r="Q1850" s="22" t="n">
        <x:f>'01 Controls'!$E$26*'02 Cargo Classes'!$M$13</x:f>
        <x:v>0</x:v>
      </x:c>
      <x:c r="R1850" s="22" t="n">
        <x:f>'01 Controls'!$F$26*'02 Cargo Classes'!$N$13</x:f>
        <x:v>0</x:v>
      </x:c>
      <x:c r="S1850" s="22" t="n">
        <x:f>'01 Controls'!$G$26*'02 Cargo Classes'!$O$13</x:f>
        <x:v>0.95</x:v>
      </x:c>
      <x:c r="T1850" s="22" t="n">
        <x:f>'01 Controls'!$H$26*'02 Cargo Classes'!$P$13</x:f>
        <x:v>0</x:v>
      </x:c>
      <x:c r="U1850" s="22" t="n">
        <x:f>SUM(Q1850:T1850)</x:f>
        <x:v>0.95</x:v>
      </x:c>
      <x:c r="V1850" s="18" t="n">
        <x:f>IF(U1850=0,0,N1850*Q1850/U1850)</x:f>
        <x:v>0</x:v>
      </x:c>
      <x:c r="W1850" s="18" t="n">
        <x:f>IF(U1850=0,0,P1850*Q1850/U1850)</x:f>
        <x:v>0</x:v>
      </x:c>
      <x:c r="X1850" s="18" t="n">
        <x:f>MAX(V1850,W1850*'01 Controls'!$E$12)</x:f>
        <x:v>0</x:v>
      </x:c>
      <x:c r="Y1850" s="18" t="n">
        <x:f>IF(U1850=0,0,N1850*R1850/U1850)</x:f>
        <x:v>0</x:v>
      </x:c>
      <x:c r="Z1850" s="18" t="n">
        <x:f>IF(U1850=0,0,P1850*R1850/U1850)</x:f>
        <x:v>0</x:v>
      </x:c>
      <x:c r="AA1850" s="18" t="n">
        <x:f>MAX(Y1850,Z1850*'01 Controls'!$E$13)</x:f>
        <x:v>0</x:v>
      </x:c>
      <x:c r="AB1850" s="18" t="n">
        <x:f>IF(U1850=0,0,N1850*S1850/U1850)</x:f>
        <x:v>607.5</x:v>
      </x:c>
      <x:c r="AC1850" s="18" t="n">
        <x:f>IF(U1850=0,0,P1850*S1850/U1850)</x:f>
        <x:v>1936</x:v>
      </x:c>
      <x:c r="AD1850" s="18" t="n">
        <x:f>MAX(AB1850,AC1850*'01 Controls'!$E$14)</x:f>
        <x:v>607.5</x:v>
      </x:c>
      <x:c r="AE1850" s="18" t="n">
        <x:f>IF(U1850=0,0,N1850*T1850/U1850)</x:f>
        <x:v>0</x:v>
      </x:c>
      <x:c r="AF1850" s="18" t="n">
        <x:f>IF(U1850=0,0,P1850*T1850/U1850)</x:f>
        <x:v>0</x:v>
      </x:c>
      <x:c r="AG1850" s="18" t="n">
        <x:f>MAX(AE1850,AF1850*'01 Controls'!$E$15)</x:f>
        <x:v>0</x:v>
      </x:c>
      <x:c r="AH1850" s="18" t="n">
        <x:f>SUM(V1850,Y1850,AB1850,AE1850)</x:f>
        <x:v>607.5</x:v>
      </x:c>
      <x:c r="AI1850" s="18" t="n">
        <x:f>N1850-AH1850</x:f>
        <x:v>0</x:v>
      </x:c>
      <x:c r="AJ1850" s="18" t="n">
        <x:f>V1850*INDEX('07 Mode Capacity'!$P$6:$P$17,MATCH("AIR-"&amp;I1850,'07 Mode Capacity'!$C$6:$C$17,0))</x:f>
        <x:v>0</x:v>
      </x:c>
      <x:c r="AK1850" s="18" t="n">
        <x:f>Y1850*INDEX('07 Mode Capacity'!$P$6:$P$17,MATCH("OCEAN-"&amp;I1850,'07 Mode Capacity'!$C$6:$C$17,0))</x:f>
        <x:v>0</x:v>
      </x:c>
      <x:c r="AL1850" s="18" t="n">
        <x:f>AB1850*INDEX('07 Mode Capacity'!$P$6:$P$17,MATCH("LAND-"&amp;I1850,'07 Mode Capacity'!$C$6:$C$17,0))</x:f>
        <x:v>434.36871155395136</x:v>
      </x:c>
      <x:c r="AM1850" s="18" t="n">
        <x:f>AE1850*INDEX('07 Mode Capacity'!$P$6:$P$17,MATCH("INLAND-"&amp;I1850,'07 Mode Capacity'!$C$6:$C$17,0))</x:f>
        <x:v>0</x:v>
      </x:c>
      <x:c r="AN1850" s="18" t="n">
        <x:f>SUM(AJ1850:AM1850)</x:f>
        <x:v>434.36871155395136</x:v>
      </x:c>
      <x:c r="AO1850" s="17" t="n">
        <x:f>IF(N1850=0,1,AN1850/N1850)</x:f>
        <x:v>0.7150102247801668</x:v>
      </x:c>
      <x:c r="AP1850" s="11" t="str">
        <x:f>IF(AO1850&gt;='01 Controls'!$E$16,"PASS","FAIL")</x:f>
        <x:v>FAIL</x:v>
      </x:c>
      <x:c r="AQ1850" s="11" t="str">
        <x:v>UNQUANTIFIED</x:v>
      </x:c>
      <x:c r="AR1850" s="11" t="str">
        <x:v>Position-class planning record; serial item and receiver open</x:v>
      </x:c>
      <x:c r="AS1850" s="26"/>
      <x:c r="AT1850" s="26"/>
    </x:row>
    <x:row r="1851">
      <x:c r="C1851" s="11" t="str">
        <x:v>M2-L-ROG-BLK-08</x:v>
      </x:c>
      <x:c r="D1851" s="11" t="str">
        <x:v>M2</x:v>
      </x:c>
      <x:c r="E1851" s="11" t="str">
        <x:v>Urban heat</x:v>
      </x:c>
      <x:c r="F1851" s="11" t="str">
        <x:v>L-ROG</x:v>
      </x:c>
      <x:c r="G1851" s="11" t="str">
        <x:v>Access and route-opening group</x:v>
      </x:c>
      <x:c r="H1851" s="11" t="str">
        <x:v>BLK-08</x:v>
      </x:c>
      <x:c r="I1851" s="19" t="n">
        <x:v>48</x:v>
      </x:c>
      <x:c r="J1851" s="21" t="n">
        <x:v>2</x:v>
      </x:c>
      <x:c r="K1851" s="18" t="n">
        <x:f>'05 Cargo Register'!K59</x:f>
        <x:v>121.5</x:v>
      </x:c>
      <x:c r="L1851" s="18" t="n">
        <x:f>'05 Cargo Register'!N59</x:f>
        <x:v>19</x:v>
      </x:c>
      <x:c r="M1851" s="18" t="n">
        <x:f>'05 Cargo Register'!O59</x:f>
        <x:v>969</x:v>
      </x:c>
      <x:c r="N1851" s="18" t="n">
        <x:f>J1851*K1851</x:f>
        <x:v>243</x:v>
      </x:c>
      <x:c r="O1851" s="18" t="n">
        <x:f>J1851*L1851</x:f>
        <x:v>38</x:v>
      </x:c>
      <x:c r="P1851" s="18" t="n">
        <x:f>J1851*M1851</x:f>
        <x:v>1938</x:v>
      </x:c>
      <x:c r="Q1851" s="22" t="n">
        <x:f>'01 Controls'!$E$26*'02 Cargo Classes'!$M$14</x:f>
        <x:v>0.05</x:v>
      </x:c>
      <x:c r="R1851" s="22" t="n">
        <x:f>'01 Controls'!$F$26*'02 Cargo Classes'!$N$14</x:f>
        <x:v>0</x:v>
      </x:c>
      <x:c r="S1851" s="22" t="n">
        <x:f>'01 Controls'!$G$26*'02 Cargo Classes'!$O$14</x:f>
        <x:v>0.95</x:v>
      </x:c>
      <x:c r="T1851" s="22" t="n">
        <x:f>'01 Controls'!$H$26*'02 Cargo Classes'!$P$14</x:f>
        <x:v>0</x:v>
      </x:c>
      <x:c r="U1851" s="22" t="n">
        <x:f>SUM(Q1851:T1851)</x:f>
        <x:v>1</x:v>
      </x:c>
      <x:c r="V1851" s="18" t="n">
        <x:f>IF(U1851=0,0,N1851*Q1851/U1851)</x:f>
        <x:v>12.15</x:v>
      </x:c>
      <x:c r="W1851" s="18" t="n">
        <x:f>IF(U1851=0,0,P1851*Q1851/U1851)</x:f>
        <x:v>96.9</x:v>
      </x:c>
      <x:c r="X1851" s="18" t="n">
        <x:f>MAX(V1851,W1851*'01 Controls'!$E$12)</x:f>
        <x:v>24.225</x:v>
      </x:c>
      <x:c r="Y1851" s="18" t="n">
        <x:f>IF(U1851=0,0,N1851*R1851/U1851)</x:f>
        <x:v>0</x:v>
      </x:c>
      <x:c r="Z1851" s="18" t="n">
        <x:f>IF(U1851=0,0,P1851*R1851/U1851)</x:f>
        <x:v>0</x:v>
      </x:c>
      <x:c r="AA1851" s="18" t="n">
        <x:f>MAX(Y1851,Z1851*'01 Controls'!$E$13)</x:f>
        <x:v>0</x:v>
      </x:c>
      <x:c r="AB1851" s="18" t="n">
        <x:f>IF(U1851=0,0,N1851*S1851/U1851)</x:f>
        <x:v>230.85</x:v>
      </x:c>
      <x:c r="AC1851" s="18" t="n">
        <x:f>IF(U1851=0,0,P1851*S1851/U1851)</x:f>
        <x:v>1841.1</x:v>
      </x:c>
      <x:c r="AD1851" s="18" t="n">
        <x:f>MAX(AB1851,AC1851*'01 Controls'!$E$14)</x:f>
        <x:v>368.22</x:v>
      </x:c>
      <x:c r="AE1851" s="18" t="n">
        <x:f>IF(U1851=0,0,N1851*T1851/U1851)</x:f>
        <x:v>0</x:v>
      </x:c>
      <x:c r="AF1851" s="18" t="n">
        <x:f>IF(U1851=0,0,P1851*T1851/U1851)</x:f>
        <x:v>0</x:v>
      </x:c>
      <x:c r="AG1851" s="18" t="n">
        <x:f>MAX(AE1851,AF1851*'01 Controls'!$E$15)</x:f>
        <x:v>0</x:v>
      </x:c>
      <x:c r="AH1851" s="18" t="n">
        <x:f>SUM(V1851,Y1851,AB1851,AE1851)</x:f>
        <x:v>243</x:v>
      </x:c>
      <x:c r="AI1851" s="18" t="n">
        <x:f>N1851-AH1851</x:f>
        <x:v>0</x:v>
      </x:c>
      <x:c r="AJ1851" s="18" t="n">
        <x:f>V1851*INDEX('07 Mode Capacity'!$P$6:$P$17,MATCH("AIR-"&amp;I1851,'07 Mode Capacity'!$C$6:$C$17,0))</x:f>
        <x:v>3.4060782482149055</x:v>
      </x:c>
      <x:c r="AK1851" s="18" t="n">
        <x:f>Y1851*INDEX('07 Mode Capacity'!$P$6:$P$17,MATCH("OCEAN-"&amp;I1851,'07 Mode Capacity'!$C$6:$C$17,0))</x:f>
        <x:v>0</x:v>
      </x:c>
      <x:c r="AL1851" s="18" t="n">
        <x:f>AB1851*INDEX('07 Mode Capacity'!$P$6:$P$17,MATCH("LAND-"&amp;I1851,'07 Mode Capacity'!$C$6:$C$17,0))</x:f>
        <x:v>28.1747506774332</x:v>
      </x:c>
      <x:c r="AM1851" s="18" t="n">
        <x:f>AE1851*INDEX('07 Mode Capacity'!$P$6:$P$17,MATCH("INLAND-"&amp;I1851,'07 Mode Capacity'!$C$6:$C$17,0))</x:f>
        <x:v>0</x:v>
      </x:c>
      <x:c r="AN1851" s="18" t="n">
        <x:f>SUM(AJ1851:AM1851)</x:f>
        <x:v>31.580828925648106</x:v>
      </x:c>
      <x:c r="AO1851" s="17" t="n">
        <x:f>IF(N1851=0,1,AN1851/N1851)</x:f>
        <x:v>0.1299622589532844</x:v>
      </x:c>
      <x:c r="AP1851" s="11" t="str">
        <x:f>IF(AO1851&gt;='01 Controls'!$E$16,"PASS","FAIL")</x:f>
        <x:v>FAIL</x:v>
      </x:c>
      <x:c r="AQ1851" s="11" t="str">
        <x:v>UNQUANTIFIED</x:v>
      </x:c>
      <x:c r="AR1851" s="11" t="str">
        <x:v>Position-class planning record; serial item and receiver open</x:v>
      </x:c>
      <x:c r="AS1851" s="26"/>
      <x:c r="AT1851" s="26"/>
    </x:row>
    <x:row r="1852">
      <x:c r="C1852" s="11" t="str">
        <x:v>M2-L-ROG-OOG-80</x:v>
      </x:c>
      <x:c r="D1852" s="11" t="str">
        <x:v>M2</x:v>
      </x:c>
      <x:c r="E1852" s="11" t="str">
        <x:v>Urban heat</x:v>
      </x:c>
      <x:c r="F1852" s="11" t="str">
        <x:v>L-ROG</x:v>
      </x:c>
      <x:c r="G1852" s="11" t="str">
        <x:v>Access and route-opening group</x:v>
      </x:c>
      <x:c r="H1852" s="11" t="str">
        <x:v>OOG-80</x:v>
      </x:c>
      <x:c r="I1852" s="19" t="n">
        <x:v>72</x:v>
      </x:c>
      <x:c r="J1852" s="21" t="n">
        <x:v>2</x:v>
      </x:c>
      <x:c r="K1852" s="18" t="n">
        <x:f>'05 Cargo Register'!K60</x:f>
        <x:v>303.75</x:v>
      </x:c>
      <x:c r="L1852" s="18" t="n">
        <x:f>'05 Cargo Register'!N60</x:f>
        <x:v>6</x:v>
      </x:c>
      <x:c r="M1852" s="18" t="n">
        <x:f>'05 Cargo Register'!O60</x:f>
        <x:v>1056</x:v>
      </x:c>
      <x:c r="N1852" s="18" t="n">
        <x:f>J1852*K1852</x:f>
        <x:v>607.5</x:v>
      </x:c>
      <x:c r="O1852" s="18" t="n">
        <x:f>J1852*L1852</x:f>
        <x:v>12</x:v>
      </x:c>
      <x:c r="P1852" s="18" t="n">
        <x:f>J1852*M1852</x:f>
        <x:v>2112</x:v>
      </x:c>
      <x:c r="Q1852" s="22" t="n">
        <x:f>'01 Controls'!$E$26*'02 Cargo Classes'!$M$15</x:f>
        <x:v>0</x:v>
      </x:c>
      <x:c r="R1852" s="22" t="n">
        <x:f>'01 Controls'!$F$26*'02 Cargo Classes'!$N$15</x:f>
        <x:v>0</x:v>
      </x:c>
      <x:c r="S1852" s="22" t="n">
        <x:f>'01 Controls'!$G$26*'02 Cargo Classes'!$O$15</x:f>
        <x:v>0.57</x:v>
      </x:c>
      <x:c r="T1852" s="22" t="n">
        <x:f>'01 Controls'!$H$26*'02 Cargo Classes'!$P$15</x:f>
        <x:v>0</x:v>
      </x:c>
      <x:c r="U1852" s="22" t="n">
        <x:f>SUM(Q1852:T1852)</x:f>
        <x:v>0.57</x:v>
      </x:c>
      <x:c r="V1852" s="18" t="n">
        <x:f>IF(U1852=0,0,N1852*Q1852/U1852)</x:f>
        <x:v>0</x:v>
      </x:c>
      <x:c r="W1852" s="18" t="n">
        <x:f>IF(U1852=0,0,P1852*Q1852/U1852)</x:f>
        <x:v>0</x:v>
      </x:c>
      <x:c r="X1852" s="18" t="n">
        <x:f>MAX(V1852,W1852*'01 Controls'!$E$12)</x:f>
        <x:v>0</x:v>
      </x:c>
      <x:c r="Y1852" s="18" t="n">
        <x:f>IF(U1852=0,0,N1852*R1852/U1852)</x:f>
        <x:v>0</x:v>
      </x:c>
      <x:c r="Z1852" s="18" t="n">
        <x:f>IF(U1852=0,0,P1852*R1852/U1852)</x:f>
        <x:v>0</x:v>
      </x:c>
      <x:c r="AA1852" s="18" t="n">
        <x:f>MAX(Y1852,Z1852*'01 Controls'!$E$13)</x:f>
        <x:v>0</x:v>
      </x:c>
      <x:c r="AB1852" s="18" t="n">
        <x:f>IF(U1852=0,0,N1852*S1852/U1852)</x:f>
        <x:v>607.5</x:v>
      </x:c>
      <x:c r="AC1852" s="18" t="n">
        <x:f>IF(U1852=0,0,P1852*S1852/U1852)</x:f>
        <x:v>2112</x:v>
      </x:c>
      <x:c r="AD1852" s="18" t="n">
        <x:f>MAX(AB1852,AC1852*'01 Controls'!$E$14)</x:f>
        <x:v>607.5</x:v>
      </x:c>
      <x:c r="AE1852" s="18" t="n">
        <x:f>IF(U1852=0,0,N1852*T1852/U1852)</x:f>
        <x:v>0</x:v>
      </x:c>
      <x:c r="AF1852" s="18" t="n">
        <x:f>IF(U1852=0,0,P1852*T1852/U1852)</x:f>
        <x:v>0</x:v>
      </x:c>
      <x:c r="AG1852" s="18" t="n">
        <x:f>MAX(AE1852,AF1852*'01 Controls'!$E$15)</x:f>
        <x:v>0</x:v>
      </x:c>
      <x:c r="AH1852" s="18" t="n">
        <x:f>SUM(V1852,Y1852,AB1852,AE1852)</x:f>
        <x:v>607.5</x:v>
      </x:c>
      <x:c r="AI1852" s="18" t="n">
        <x:f>N1852-AH1852</x:f>
        <x:v>0</x:v>
      </x:c>
      <x:c r="AJ1852" s="18" t="n">
        <x:f>V1852*INDEX('07 Mode Capacity'!$P$6:$P$17,MATCH("AIR-"&amp;I1852,'07 Mode Capacity'!$C$6:$C$17,0))</x:f>
        <x:v>0</x:v>
      </x:c>
      <x:c r="AK1852" s="18" t="n">
        <x:f>Y1852*INDEX('07 Mode Capacity'!$P$6:$P$17,MATCH("OCEAN-"&amp;I1852,'07 Mode Capacity'!$C$6:$C$17,0))</x:f>
        <x:v>0</x:v>
      </x:c>
      <x:c r="AL1852" s="18" t="n">
        <x:f>AB1852*INDEX('07 Mode Capacity'!$P$6:$P$17,MATCH("LAND-"&amp;I1852,'07 Mode Capacity'!$C$6:$C$17,0))</x:f>
        <x:v>434.36871155395136</x:v>
      </x:c>
      <x:c r="AM1852" s="18" t="n">
        <x:f>AE1852*INDEX('07 Mode Capacity'!$P$6:$P$17,MATCH("INLAND-"&amp;I1852,'07 Mode Capacity'!$C$6:$C$17,0))</x:f>
        <x:v>0</x:v>
      </x:c>
      <x:c r="AN1852" s="18" t="n">
        <x:f>SUM(AJ1852:AM1852)</x:f>
        <x:v>434.36871155395136</x:v>
      </x:c>
      <x:c r="AO1852" s="17" t="n">
        <x:f>IF(N1852=0,1,AN1852/N1852)</x:f>
        <x:v>0.7150102247801668</x:v>
      </x:c>
      <x:c r="AP1852" s="11" t="str">
        <x:f>IF(AO1852&gt;='01 Controls'!$E$16,"PASS","FAIL")</x:f>
        <x:v>FAIL</x:v>
      </x:c>
      <x:c r="AQ1852" s="11" t="str">
        <x:v>UNQUANTIFIED</x:v>
      </x:c>
      <x:c r="AR1852" s="11" t="str">
        <x:v>Position-class planning record; serial item and receiver open</x:v>
      </x:c>
      <x:c r="AS1852" s="26"/>
      <x:c r="AT1852" s="26"/>
    </x:row>
    <x:row r="1853">
      <x:c r="C1853" s="11" t="str">
        <x:v>M2-L-HCG-APL-45</x:v>
      </x:c>
      <x:c r="D1853" s="11" t="str">
        <x:v>M2</x:v>
      </x:c>
      <x:c r="E1853" s="11" t="str">
        <x:v>Urban heat</x:v>
      </x:c>
      <x:c r="F1853" s="11" t="str">
        <x:v>L-HCG</x:v>
      </x:c>
      <x:c r="G1853" s="11" t="str">
        <x:v>Flood and hydraulic-control group</x:v>
      </x:c>
      <x:c r="H1853" s="11" t="str">
        <x:v>APL-45</x:v>
      </x:c>
      <x:c r="I1853" s="19" t="n">
        <x:v>24</x:v>
      </x:c>
      <x:c r="J1853" s="21" t="n">
        <x:v>0</x:v>
      </x:c>
      <x:c r="K1853" s="18" t="n">
        <x:f>'05 Cargo Register'!K61</x:f>
        <x:v>91.125</x:v>
      </x:c>
      <x:c r="L1853" s="18" t="n">
        <x:f>'05 Cargo Register'!N61</x:f>
        <x:v>24</x:v>
      </x:c>
      <x:c r="M1853" s="18" t="n">
        <x:f>'05 Cargo Register'!O61</x:f>
        <x:v>180</x:v>
      </x:c>
      <x:c r="N1853" s="18" t="n">
        <x:f>J1853*K1853</x:f>
        <x:v>0</x:v>
      </x:c>
      <x:c r="O1853" s="18" t="n">
        <x:f>J1853*L1853</x:f>
        <x:v>0</x:v>
      </x:c>
      <x:c r="P1853" s="18" t="n">
        <x:f>J1853*M1853</x:f>
        <x:v>0</x:v>
      </x:c>
      <x:c r="Q1853" s="22" t="n">
        <x:f>'01 Controls'!$E$26*'02 Cargo Classes'!$M$6</x:f>
        <x:v>0.15000000000000002</x:v>
      </x:c>
      <x:c r="R1853" s="22" t="n">
        <x:f>'01 Controls'!$F$26*'02 Cargo Classes'!$N$6</x:f>
        <x:v>0</x:v>
      </x:c>
      <x:c r="S1853" s="22" t="n">
        <x:f>'01 Controls'!$G$26*'02 Cargo Classes'!$O$6</x:f>
        <x:v>0.95</x:v>
      </x:c>
      <x:c r="T1853" s="22" t="n">
        <x:f>'01 Controls'!$H$26*'02 Cargo Classes'!$P$6</x:f>
        <x:v>0</x:v>
      </x:c>
      <x:c r="U1853" s="22" t="n">
        <x:f>SUM(Q1853:T1853)</x:f>
        <x:v>1.1</x:v>
      </x:c>
      <x:c r="V1853" s="18" t="n">
        <x:f>IF(U1853=0,0,N1853*Q1853/U1853)</x:f>
        <x:v>0</x:v>
      </x:c>
      <x:c r="W1853" s="18" t="n">
        <x:f>IF(U1853=0,0,P1853*Q1853/U1853)</x:f>
        <x:v>0</x:v>
      </x:c>
      <x:c r="X1853" s="18" t="n">
        <x:f>MAX(V1853,W1853*'01 Controls'!$E$12)</x:f>
        <x:v>0</x:v>
      </x:c>
      <x:c r="Y1853" s="18" t="n">
        <x:f>IF(U1853=0,0,N1853*R1853/U1853)</x:f>
        <x:v>0</x:v>
      </x:c>
      <x:c r="Z1853" s="18" t="n">
        <x:f>IF(U1853=0,0,P1853*R1853/U1853)</x:f>
        <x:v>0</x:v>
      </x:c>
      <x:c r="AA1853" s="18" t="n">
        <x:f>MAX(Y1853,Z1853*'01 Controls'!$E$13)</x:f>
        <x:v>0</x:v>
      </x:c>
      <x:c r="AB1853" s="18" t="n">
        <x:f>IF(U1853=0,0,N1853*S1853/U1853)</x:f>
        <x:v>0</x:v>
      </x:c>
      <x:c r="AC1853" s="18" t="n">
        <x:f>IF(U1853=0,0,P1853*S1853/U1853)</x:f>
        <x:v>0</x:v>
      </x:c>
      <x:c r="AD1853" s="18" t="n">
        <x:f>MAX(AB1853,AC1853*'01 Controls'!$E$14)</x:f>
        <x:v>0</x:v>
      </x:c>
      <x:c r="AE1853" s="18" t="n">
        <x:f>IF(U1853=0,0,N1853*T1853/U1853)</x:f>
        <x:v>0</x:v>
      </x:c>
      <x:c r="AF1853" s="18" t="n">
        <x:f>IF(U1853=0,0,P1853*T1853/U1853)</x:f>
        <x:v>0</x:v>
      </x:c>
      <x:c r="AG1853" s="18" t="n">
        <x:f>MAX(AE1853,AF1853*'01 Controls'!$E$15)</x:f>
        <x:v>0</x:v>
      </x:c>
      <x:c r="AH1853" s="18" t="n">
        <x:f>SUM(V1853,Y1853,AB1853,AE1853)</x:f>
        <x:v>0</x:v>
      </x:c>
      <x:c r="AI1853" s="18" t="n">
        <x:f>N1853-AH1853</x:f>
        <x:v>0</x:v>
      </x:c>
      <x:c r="AJ1853" s="18" t="n">
        <x:f>V1853*INDEX('07 Mode Capacity'!$P$6:$P$17,MATCH("AIR-"&amp;I1853,'07 Mode Capacity'!$C$6:$C$17,0))</x:f>
        <x:v>0</x:v>
      </x:c>
      <x:c r="AK1853" s="18" t="n">
        <x:f>Y1853*INDEX('07 Mode Capacity'!$P$6:$P$17,MATCH("OCEAN-"&amp;I1853,'07 Mode Capacity'!$C$6:$C$17,0))</x:f>
        <x:v>0</x:v>
      </x:c>
      <x:c r="AL1853" s="18" t="n">
        <x:f>AB1853*INDEX('07 Mode Capacity'!$P$6:$P$17,MATCH("LAND-"&amp;I1853,'07 Mode Capacity'!$C$6:$C$17,0))</x:f>
        <x:v>0</x:v>
      </x:c>
      <x:c r="AM1853" s="18" t="n">
        <x:f>AE1853*INDEX('07 Mode Capacity'!$P$6:$P$17,MATCH("INLAND-"&amp;I1853,'07 Mode Capacity'!$C$6:$C$17,0))</x:f>
        <x:v>0</x:v>
      </x:c>
      <x:c r="AN1853" s="18" t="n">
        <x:f>SUM(AJ1853:AM1853)</x:f>
        <x:v>0</x:v>
      </x:c>
      <x:c r="AO1853" s="17" t="n">
        <x:f>IF(N1853=0,1,AN1853/N1853)</x:f>
        <x:v>1</x:v>
      </x:c>
      <x:c r="AP1853" s="11" t="str">
        <x:f>IF(AO1853&gt;='01 Controls'!$E$16,"PASS","FAIL")</x:f>
        <x:v>PASS</x:v>
      </x:c>
      <x:c r="AQ1853" s="11" t="str">
        <x:v>UNQUANTIFIED</x:v>
      </x:c>
      <x:c r="AR1853" s="11" t="str">
        <x:v>Position-class planning record; serial item and receiver open</x:v>
      </x:c>
      <x:c r="AS1853" s="26"/>
      <x:c r="AT1853" s="26"/>
    </x:row>
    <x:row r="1854">
      <x:c r="C1854" s="11" t="str">
        <x:v>M2-L-HCG-ISO-18</x:v>
      </x:c>
      <x:c r="D1854" s="11" t="str">
        <x:v>M2</x:v>
      </x:c>
      <x:c r="E1854" s="11" t="str">
        <x:v>Urban heat</x:v>
      </x:c>
      <x:c r="F1854" s="11" t="str">
        <x:v>L-HCG</x:v>
      </x:c>
      <x:c r="G1854" s="11" t="str">
        <x:v>Flood and hydraulic-control group</x:v>
      </x:c>
      <x:c r="H1854" s="11" t="str">
        <x:v>ISO-18</x:v>
      </x:c>
      <x:c r="I1854" s="19" t="n">
        <x:v>48</x:v>
      </x:c>
      <x:c r="J1854" s="21" t="n">
        <x:v>0</x:v>
      </x:c>
      <x:c r="K1854" s="18" t="n">
        <x:f>'05 Cargo Register'!K62</x:f>
        <x:v>364.5</x:v>
      </x:c>
      <x:c r="L1854" s="18" t="n">
        <x:f>'05 Cargo Register'!N62</x:f>
        <x:v>24</x:v>
      </x:c>
      <x:c r="M1854" s="18" t="n">
        <x:f>'05 Cargo Register'!O62</x:f>
        <x:v>633.6</x:v>
      </x:c>
      <x:c r="N1854" s="18" t="n">
        <x:f>J1854*K1854</x:f>
        <x:v>0</x:v>
      </x:c>
      <x:c r="O1854" s="18" t="n">
        <x:f>J1854*L1854</x:f>
        <x:v>0</x:v>
      </x:c>
      <x:c r="P1854" s="18" t="n">
        <x:f>J1854*M1854</x:f>
        <x:v>0</x:v>
      </x:c>
      <x:c r="Q1854" s="22" t="n">
        <x:f>'01 Controls'!$E$26*'02 Cargo Classes'!$M$7</x:f>
        <x:v>0.010000000000000002</x:v>
      </x:c>
      <x:c r="R1854" s="22" t="n">
        <x:f>'01 Controls'!$F$26*'02 Cargo Classes'!$N$7</x:f>
        <x:v>0</x:v>
      </x:c>
      <x:c r="S1854" s="22" t="n">
        <x:f>'01 Controls'!$G$26*'02 Cargo Classes'!$O$7</x:f>
        <x:v>1.14</x:v>
      </x:c>
      <x:c r="T1854" s="22" t="n">
        <x:f>'01 Controls'!$H$26*'02 Cargo Classes'!$P$7</x:f>
        <x:v>0</x:v>
      </x:c>
      <x:c r="U1854" s="22" t="n">
        <x:f>SUM(Q1854:T1854)</x:f>
        <x:v>1.15</x:v>
      </x:c>
      <x:c r="V1854" s="18" t="n">
        <x:f>IF(U1854=0,0,N1854*Q1854/U1854)</x:f>
        <x:v>0</x:v>
      </x:c>
      <x:c r="W1854" s="18" t="n">
        <x:f>IF(U1854=0,0,P1854*Q1854/U1854)</x:f>
        <x:v>0</x:v>
      </x:c>
      <x:c r="X1854" s="18" t="n">
        <x:f>MAX(V1854,W1854*'01 Controls'!$E$12)</x:f>
        <x:v>0</x:v>
      </x:c>
      <x:c r="Y1854" s="18" t="n">
        <x:f>IF(U1854=0,0,N1854*R1854/U1854)</x:f>
        <x:v>0</x:v>
      </x:c>
      <x:c r="Z1854" s="18" t="n">
        <x:f>IF(U1854=0,0,P1854*R1854/U1854)</x:f>
        <x:v>0</x:v>
      </x:c>
      <x:c r="AA1854" s="18" t="n">
        <x:f>MAX(Y1854,Z1854*'01 Controls'!$E$13)</x:f>
        <x:v>0</x:v>
      </x:c>
      <x:c r="AB1854" s="18" t="n">
        <x:f>IF(U1854=0,0,N1854*S1854/U1854)</x:f>
        <x:v>0</x:v>
      </x:c>
      <x:c r="AC1854" s="18" t="n">
        <x:f>IF(U1854=0,0,P1854*S1854/U1854)</x:f>
        <x:v>0</x:v>
      </x:c>
      <x:c r="AD1854" s="18" t="n">
        <x:f>MAX(AB1854,AC1854*'01 Controls'!$E$14)</x:f>
        <x:v>0</x:v>
      </x:c>
      <x:c r="AE1854" s="18" t="n">
        <x:f>IF(U1854=0,0,N1854*T1854/U1854)</x:f>
        <x:v>0</x:v>
      </x:c>
      <x:c r="AF1854" s="18" t="n">
        <x:f>IF(U1854=0,0,P1854*T1854/U1854)</x:f>
        <x:v>0</x:v>
      </x:c>
      <x:c r="AG1854" s="18" t="n">
        <x:f>MAX(AE1854,AF1854*'01 Controls'!$E$15)</x:f>
        <x:v>0</x:v>
      </x:c>
      <x:c r="AH1854" s="18" t="n">
        <x:f>SUM(V1854,Y1854,AB1854,AE1854)</x:f>
        <x:v>0</x:v>
      </x:c>
      <x:c r="AI1854" s="18" t="n">
        <x:f>N1854-AH1854</x:f>
        <x:v>0</x:v>
      </x:c>
      <x:c r="AJ1854" s="18" t="n">
        <x:f>V1854*INDEX('07 Mode Capacity'!$P$6:$P$17,MATCH("AIR-"&amp;I1854,'07 Mode Capacity'!$C$6:$C$17,0))</x:f>
        <x:v>0</x:v>
      </x:c>
      <x:c r="AK1854" s="18" t="n">
        <x:f>Y1854*INDEX('07 Mode Capacity'!$P$6:$P$17,MATCH("OCEAN-"&amp;I1854,'07 Mode Capacity'!$C$6:$C$17,0))</x:f>
        <x:v>0</x:v>
      </x:c>
      <x:c r="AL1854" s="18" t="n">
        <x:f>AB1854*INDEX('07 Mode Capacity'!$P$6:$P$17,MATCH("LAND-"&amp;I1854,'07 Mode Capacity'!$C$6:$C$17,0))</x:f>
        <x:v>0</x:v>
      </x:c>
      <x:c r="AM1854" s="18" t="n">
        <x:f>AE1854*INDEX('07 Mode Capacity'!$P$6:$P$17,MATCH("INLAND-"&amp;I1854,'07 Mode Capacity'!$C$6:$C$17,0))</x:f>
        <x:v>0</x:v>
      </x:c>
      <x:c r="AN1854" s="18" t="n">
        <x:f>SUM(AJ1854:AM1854)</x:f>
        <x:v>0</x:v>
      </x:c>
      <x:c r="AO1854" s="17" t="n">
        <x:f>IF(N1854=0,1,AN1854/N1854)</x:f>
        <x:v>1</x:v>
      </x:c>
      <x:c r="AP1854" s="11" t="str">
        <x:f>IF(AO1854&gt;='01 Controls'!$E$16,"PASS","FAIL")</x:f>
        <x:v>PASS</x:v>
      </x:c>
      <x:c r="AQ1854" s="11" t="str">
        <x:v>UNQUANTIFIED</x:v>
      </x:c>
      <x:c r="AR1854" s="11" t="str">
        <x:v>Position-class planning record; serial item and receiver open</x:v>
      </x:c>
      <x:c r="AS1854" s="26"/>
      <x:c r="AT1854" s="26"/>
    </x:row>
    <x:row r="1855">
      <x:c r="C1855" s="11" t="str">
        <x:v>M2-L-HCG-COL-12</x:v>
      </x:c>
      <x:c r="D1855" s="11" t="str">
        <x:v>M2</x:v>
      </x:c>
      <x:c r="E1855" s="11" t="str">
        <x:v>Urban heat</x:v>
      </x:c>
      <x:c r="F1855" s="11" t="str">
        <x:v>L-HCG</x:v>
      </x:c>
      <x:c r="G1855" s="11" t="str">
        <x:v>Flood and hydraulic-control group</x:v>
      </x:c>
      <x:c r="H1855" s="11" t="str">
        <x:v>COL-12</x:v>
      </x:c>
      <x:c r="I1855" s="19" t="n">
        <x:v>24</x:v>
      </x:c>
      <x:c r="J1855" s="21" t="n">
        <x:v>0</x:v>
      </x:c>
      <x:c r="K1855" s="18" t="n">
        <x:f>'05 Cargo Register'!K63</x:f>
        <x:v>60.75</x:v>
      </x:c>
      <x:c r="L1855" s="18" t="n">
        <x:f>'05 Cargo Register'!N63</x:f>
        <x:v>7</x:v>
      </x:c>
      <x:c r="M1855" s="18" t="n">
        <x:f>'05 Cargo Register'!O63</x:f>
        <x:v>184.8</x:v>
      </x:c>
      <x:c r="N1855" s="18" t="n">
        <x:f>J1855*K1855</x:f>
        <x:v>0</x:v>
      </x:c>
      <x:c r="O1855" s="18" t="n">
        <x:f>J1855*L1855</x:f>
        <x:v>0</x:v>
      </x:c>
      <x:c r="P1855" s="18" t="n">
        <x:f>J1855*M1855</x:f>
        <x:v>0</x:v>
      </x:c>
      <x:c r="Q1855" s="22" t="n">
        <x:f>'01 Controls'!$E$26*'02 Cargo Classes'!$M$8</x:f>
        <x:v>0.1</x:v>
      </x:c>
      <x:c r="R1855" s="22" t="n">
        <x:f>'01 Controls'!$F$26*'02 Cargo Classes'!$N$8</x:f>
        <x:v>0</x:v>
      </x:c>
      <x:c r="S1855" s="22" t="n">
        <x:f>'01 Controls'!$G$26*'02 Cargo Classes'!$O$8</x:f>
        <x:v>1.14</x:v>
      </x:c>
      <x:c r="T1855" s="22" t="n">
        <x:f>'01 Controls'!$H$26*'02 Cargo Classes'!$P$8</x:f>
        <x:v>0</x:v>
      </x:c>
      <x:c r="U1855" s="22" t="n">
        <x:f>SUM(Q1855:T1855)</x:f>
        <x:v>1.24</x:v>
      </x:c>
      <x:c r="V1855" s="18" t="n">
        <x:f>IF(U1855=0,0,N1855*Q1855/U1855)</x:f>
        <x:v>0</x:v>
      </x:c>
      <x:c r="W1855" s="18" t="n">
        <x:f>IF(U1855=0,0,P1855*Q1855/U1855)</x:f>
        <x:v>0</x:v>
      </x:c>
      <x:c r="X1855" s="18" t="n">
        <x:f>MAX(V1855,W1855*'01 Controls'!$E$12)</x:f>
        <x:v>0</x:v>
      </x:c>
      <x:c r="Y1855" s="18" t="n">
        <x:f>IF(U1855=0,0,N1855*R1855/U1855)</x:f>
        <x:v>0</x:v>
      </x:c>
      <x:c r="Z1855" s="18" t="n">
        <x:f>IF(U1855=0,0,P1855*R1855/U1855)</x:f>
        <x:v>0</x:v>
      </x:c>
      <x:c r="AA1855" s="18" t="n">
        <x:f>MAX(Y1855,Z1855*'01 Controls'!$E$13)</x:f>
        <x:v>0</x:v>
      </x:c>
      <x:c r="AB1855" s="18" t="n">
        <x:f>IF(U1855=0,0,N1855*S1855/U1855)</x:f>
        <x:v>0</x:v>
      </x:c>
      <x:c r="AC1855" s="18" t="n">
        <x:f>IF(U1855=0,0,P1855*S1855/U1855)</x:f>
        <x:v>0</x:v>
      </x:c>
      <x:c r="AD1855" s="18" t="n">
        <x:f>MAX(AB1855,AC1855*'01 Controls'!$E$14)</x:f>
        <x:v>0</x:v>
      </x:c>
      <x:c r="AE1855" s="18" t="n">
        <x:f>IF(U1855=0,0,N1855*T1855/U1855)</x:f>
        <x:v>0</x:v>
      </x:c>
      <x:c r="AF1855" s="18" t="n">
        <x:f>IF(U1855=0,0,P1855*T1855/U1855)</x:f>
        <x:v>0</x:v>
      </x:c>
      <x:c r="AG1855" s="18" t="n">
        <x:f>MAX(AE1855,AF1855*'01 Controls'!$E$15)</x:f>
        <x:v>0</x:v>
      </x:c>
      <x:c r="AH1855" s="18" t="n">
        <x:f>SUM(V1855,Y1855,AB1855,AE1855)</x:f>
        <x:v>0</x:v>
      </x:c>
      <x:c r="AI1855" s="18" t="n">
        <x:f>N1855-AH1855</x:f>
        <x:v>0</x:v>
      </x:c>
      <x:c r="AJ1855" s="18" t="n">
        <x:f>V1855*INDEX('07 Mode Capacity'!$P$6:$P$17,MATCH("AIR-"&amp;I1855,'07 Mode Capacity'!$C$6:$C$17,0))</x:f>
        <x:v>0</x:v>
      </x:c>
      <x:c r="AK1855" s="18" t="n">
        <x:f>Y1855*INDEX('07 Mode Capacity'!$P$6:$P$17,MATCH("OCEAN-"&amp;I1855,'07 Mode Capacity'!$C$6:$C$17,0))</x:f>
        <x:v>0</x:v>
      </x:c>
      <x:c r="AL1855" s="18" t="n">
        <x:f>AB1855*INDEX('07 Mode Capacity'!$P$6:$P$17,MATCH("LAND-"&amp;I1855,'07 Mode Capacity'!$C$6:$C$17,0))</x:f>
        <x:v>0</x:v>
      </x:c>
      <x:c r="AM1855" s="18" t="n">
        <x:f>AE1855*INDEX('07 Mode Capacity'!$P$6:$P$17,MATCH("INLAND-"&amp;I1855,'07 Mode Capacity'!$C$6:$C$17,0))</x:f>
        <x:v>0</x:v>
      </x:c>
      <x:c r="AN1855" s="18" t="n">
        <x:f>SUM(AJ1855:AM1855)</x:f>
        <x:v>0</x:v>
      </x:c>
      <x:c r="AO1855" s="17" t="n">
        <x:f>IF(N1855=0,1,AN1855/N1855)</x:f>
        <x:v>1</x:v>
      </x:c>
      <x:c r="AP1855" s="11" t="str">
        <x:f>IF(AO1855&gt;='01 Controls'!$E$16,"PASS","FAIL")</x:f>
        <x:v>PASS</x:v>
      </x:c>
      <x:c r="AQ1855" s="11" t="str">
        <x:v>UNQUANTIFIED</x:v>
      </x:c>
      <x:c r="AR1855" s="11" t="str">
        <x:v>Position-class planning record; serial item and receiver open</x:v>
      </x:c>
      <x:c r="AS1855" s="26"/>
      <x:c r="AT1855" s="26"/>
    </x:row>
    <x:row r="1856">
      <x:c r="C1856" s="11" t="str">
        <x:v>M2-L-HCG-BAT-22</x:v>
      </x:c>
      <x:c r="D1856" s="11" t="str">
        <x:v>M2</x:v>
      </x:c>
      <x:c r="E1856" s="11" t="str">
        <x:v>Urban heat</x:v>
      </x:c>
      <x:c r="F1856" s="11" t="str">
        <x:v>L-HCG</x:v>
      </x:c>
      <x:c r="G1856" s="11" t="str">
        <x:v>Flood and hydraulic-control group</x:v>
      </x:c>
      <x:c r="H1856" s="11" t="str">
        <x:v>BAT-22</x:v>
      </x:c>
      <x:c r="I1856" s="19" t="n">
        <x:v>48</x:v>
      </x:c>
      <x:c r="J1856" s="21" t="n">
        <x:v>0</x:v>
      </x:c>
      <x:c r="K1856" s="18" t="n">
        <x:f>'05 Cargo Register'!K64</x:f>
        <x:v>243</x:v>
      </x:c>
      <x:c r="L1856" s="18" t="n">
        <x:f>'05 Cargo Register'!N64</x:f>
        <x:v>14</x:v>
      </x:c>
      <x:c r="M1856" s="18" t="n">
        <x:f>'05 Cargo Register'!O64</x:f>
        <x:v>369.6</x:v>
      </x:c>
      <x:c r="N1856" s="18" t="n">
        <x:f>J1856*K1856</x:f>
        <x:v>0</x:v>
      </x:c>
      <x:c r="O1856" s="18" t="n">
        <x:f>J1856*L1856</x:f>
        <x:v>0</x:v>
      </x:c>
      <x:c r="P1856" s="18" t="n">
        <x:f>J1856*M1856</x:f>
        <x:v>0</x:v>
      </x:c>
      <x:c r="Q1856" s="22" t="n">
        <x:f>'01 Controls'!$E$26*'02 Cargo Classes'!$M$9</x:f>
        <x:v>0</x:v>
      </x:c>
      <x:c r="R1856" s="22" t="n">
        <x:f>'01 Controls'!$F$26*'02 Cargo Classes'!$N$9</x:f>
        <x:v>0</x:v>
      </x:c>
      <x:c r="S1856" s="22" t="n">
        <x:f>'01 Controls'!$G$26*'02 Cargo Classes'!$O$9</x:f>
        <x:v>0.95</x:v>
      </x:c>
      <x:c r="T1856" s="22" t="n">
        <x:f>'01 Controls'!$H$26*'02 Cargo Classes'!$P$9</x:f>
        <x:v>0</x:v>
      </x:c>
      <x:c r="U1856" s="22" t="n">
        <x:f>SUM(Q1856:T1856)</x:f>
        <x:v>0.95</x:v>
      </x:c>
      <x:c r="V1856" s="18" t="n">
        <x:f>IF(U1856=0,0,N1856*Q1856/U1856)</x:f>
        <x:v>0</x:v>
      </x:c>
      <x:c r="W1856" s="18" t="n">
        <x:f>IF(U1856=0,0,P1856*Q1856/U1856)</x:f>
        <x:v>0</x:v>
      </x:c>
      <x:c r="X1856" s="18" t="n">
        <x:f>MAX(V1856,W1856*'01 Controls'!$E$12)</x:f>
        <x:v>0</x:v>
      </x:c>
      <x:c r="Y1856" s="18" t="n">
        <x:f>IF(U1856=0,0,N1856*R1856/U1856)</x:f>
        <x:v>0</x:v>
      </x:c>
      <x:c r="Z1856" s="18" t="n">
        <x:f>IF(U1856=0,0,P1856*R1856/U1856)</x:f>
        <x:v>0</x:v>
      </x:c>
      <x:c r="AA1856" s="18" t="n">
        <x:f>MAX(Y1856,Z1856*'01 Controls'!$E$13)</x:f>
        <x:v>0</x:v>
      </x:c>
      <x:c r="AB1856" s="18" t="n">
        <x:f>IF(U1856=0,0,N1856*S1856/U1856)</x:f>
        <x:v>0</x:v>
      </x:c>
      <x:c r="AC1856" s="18" t="n">
        <x:f>IF(U1856=0,0,P1856*S1856/U1856)</x:f>
        <x:v>0</x:v>
      </x:c>
      <x:c r="AD1856" s="18" t="n">
        <x:f>MAX(AB1856,AC1856*'01 Controls'!$E$14)</x:f>
        <x:v>0</x:v>
      </x:c>
      <x:c r="AE1856" s="18" t="n">
        <x:f>IF(U1856=0,0,N1856*T1856/U1856)</x:f>
        <x:v>0</x:v>
      </x:c>
      <x:c r="AF1856" s="18" t="n">
        <x:f>IF(U1856=0,0,P1856*T1856/U1856)</x:f>
        <x:v>0</x:v>
      </x:c>
      <x:c r="AG1856" s="18" t="n">
        <x:f>MAX(AE1856,AF1856*'01 Controls'!$E$15)</x:f>
        <x:v>0</x:v>
      </x:c>
      <x:c r="AH1856" s="18" t="n">
        <x:f>SUM(V1856,Y1856,AB1856,AE1856)</x:f>
        <x:v>0</x:v>
      </x:c>
      <x:c r="AI1856" s="18" t="n">
        <x:f>N1856-AH1856</x:f>
        <x:v>0</x:v>
      </x:c>
      <x:c r="AJ1856" s="18" t="n">
        <x:f>V1856*INDEX('07 Mode Capacity'!$P$6:$P$17,MATCH("AIR-"&amp;I1856,'07 Mode Capacity'!$C$6:$C$17,0))</x:f>
        <x:v>0</x:v>
      </x:c>
      <x:c r="AK1856" s="18" t="n">
        <x:f>Y1856*INDEX('07 Mode Capacity'!$P$6:$P$17,MATCH("OCEAN-"&amp;I1856,'07 Mode Capacity'!$C$6:$C$17,0))</x:f>
        <x:v>0</x:v>
      </x:c>
      <x:c r="AL1856" s="18" t="n">
        <x:f>AB1856*INDEX('07 Mode Capacity'!$P$6:$P$17,MATCH("LAND-"&amp;I1856,'07 Mode Capacity'!$C$6:$C$17,0))</x:f>
        <x:v>0</x:v>
      </x:c>
      <x:c r="AM1856" s="18" t="n">
        <x:f>AE1856*INDEX('07 Mode Capacity'!$P$6:$P$17,MATCH("INLAND-"&amp;I1856,'07 Mode Capacity'!$C$6:$C$17,0))</x:f>
        <x:v>0</x:v>
      </x:c>
      <x:c r="AN1856" s="18" t="n">
        <x:f>SUM(AJ1856:AM1856)</x:f>
        <x:v>0</x:v>
      </x:c>
      <x:c r="AO1856" s="17" t="n">
        <x:f>IF(N1856=0,1,AN1856/N1856)</x:f>
        <x:v>1</x:v>
      </x:c>
      <x:c r="AP1856" s="11" t="str">
        <x:f>IF(AO1856&gt;='01 Controls'!$E$16,"PASS","FAIL")</x:f>
        <x:v>PASS</x:v>
      </x:c>
      <x:c r="AQ1856" s="11" t="str">
        <x:v>UNQUANTIFIED</x:v>
      </x:c>
      <x:c r="AR1856" s="11" t="str">
        <x:v>Position-class planning record; serial item and receiver open</x:v>
      </x:c>
      <x:c r="AS1856" s="26"/>
      <x:c r="AT1856" s="26"/>
    </x:row>
    <x:row r="1857">
      <x:c r="C1857" s="11" t="str">
        <x:v>M2-L-HCG-TNK-20</x:v>
      </x:c>
      <x:c r="D1857" s="11" t="str">
        <x:v>M2</x:v>
      </x:c>
      <x:c r="E1857" s="11" t="str">
        <x:v>Urban heat</x:v>
      </x:c>
      <x:c r="F1857" s="11" t="str">
        <x:v>L-HCG</x:v>
      </x:c>
      <x:c r="G1857" s="11" t="str">
        <x:v>Flood and hydraulic-control group</x:v>
      </x:c>
      <x:c r="H1857" s="11" t="str">
        <x:v>TNK-20</x:v>
      </x:c>
      <x:c r="I1857" s="19" t="n">
        <x:v>48</x:v>
      </x:c>
      <x:c r="J1857" s="21" t="n">
        <x:v>0</x:v>
      </x:c>
      <x:c r="K1857" s="18" t="n">
        <x:f>'05 Cargo Register'!K65</x:f>
        <x:v>243</x:v>
      </x:c>
      <x:c r="L1857" s="18" t="n">
        <x:f>'05 Cargo Register'!N65</x:f>
        <x:v>15</x:v>
      </x:c>
      <x:c r="M1857" s="18" t="n">
        <x:f>'05 Cargo Register'!O65</x:f>
        <x:v>318.75</x:v>
      </x:c>
      <x:c r="N1857" s="18" t="n">
        <x:f>J1857*K1857</x:f>
        <x:v>0</x:v>
      </x:c>
      <x:c r="O1857" s="18" t="n">
        <x:f>J1857*L1857</x:f>
        <x:v>0</x:v>
      </x:c>
      <x:c r="P1857" s="18" t="n">
        <x:f>J1857*M1857</x:f>
        <x:v>0</x:v>
      </x:c>
      <x:c r="Q1857" s="22" t="n">
        <x:f>'01 Controls'!$E$26*'02 Cargo Classes'!$M$10</x:f>
        <x:v>0</x:v>
      </x:c>
      <x:c r="R1857" s="22" t="n">
        <x:f>'01 Controls'!$F$26*'02 Cargo Classes'!$N$10</x:f>
        <x:v>0</x:v>
      </x:c>
      <x:c r="S1857" s="22" t="n">
        <x:f>'01 Controls'!$G$26*'02 Cargo Classes'!$O$10</x:f>
        <x:v>0.95</x:v>
      </x:c>
      <x:c r="T1857" s="22" t="n">
        <x:f>'01 Controls'!$H$26*'02 Cargo Classes'!$P$10</x:f>
        <x:v>0</x:v>
      </x:c>
      <x:c r="U1857" s="22" t="n">
        <x:f>SUM(Q1857:T1857)</x:f>
        <x:v>0.95</x:v>
      </x:c>
      <x:c r="V1857" s="18" t="n">
        <x:f>IF(U1857=0,0,N1857*Q1857/U1857)</x:f>
        <x:v>0</x:v>
      </x:c>
      <x:c r="W1857" s="18" t="n">
        <x:f>IF(U1857=0,0,P1857*Q1857/U1857)</x:f>
        <x:v>0</x:v>
      </x:c>
      <x:c r="X1857" s="18" t="n">
        <x:f>MAX(V1857,W1857*'01 Controls'!$E$12)</x:f>
        <x:v>0</x:v>
      </x:c>
      <x:c r="Y1857" s="18" t="n">
        <x:f>IF(U1857=0,0,N1857*R1857/U1857)</x:f>
        <x:v>0</x:v>
      </x:c>
      <x:c r="Z1857" s="18" t="n">
        <x:f>IF(U1857=0,0,P1857*R1857/U1857)</x:f>
        <x:v>0</x:v>
      </x:c>
      <x:c r="AA1857" s="18" t="n">
        <x:f>MAX(Y1857,Z1857*'01 Controls'!$E$13)</x:f>
        <x:v>0</x:v>
      </x:c>
      <x:c r="AB1857" s="18" t="n">
        <x:f>IF(U1857=0,0,N1857*S1857/U1857)</x:f>
        <x:v>0</x:v>
      </x:c>
      <x:c r="AC1857" s="18" t="n">
        <x:f>IF(U1857=0,0,P1857*S1857/U1857)</x:f>
        <x:v>0</x:v>
      </x:c>
      <x:c r="AD1857" s="18" t="n">
        <x:f>MAX(AB1857,AC1857*'01 Controls'!$E$14)</x:f>
        <x:v>0</x:v>
      </x:c>
      <x:c r="AE1857" s="18" t="n">
        <x:f>IF(U1857=0,0,N1857*T1857/U1857)</x:f>
        <x:v>0</x:v>
      </x:c>
      <x:c r="AF1857" s="18" t="n">
        <x:f>IF(U1857=0,0,P1857*T1857/U1857)</x:f>
        <x:v>0</x:v>
      </x:c>
      <x:c r="AG1857" s="18" t="n">
        <x:f>MAX(AE1857,AF1857*'01 Controls'!$E$15)</x:f>
        <x:v>0</x:v>
      </x:c>
      <x:c r="AH1857" s="18" t="n">
        <x:f>SUM(V1857,Y1857,AB1857,AE1857)</x:f>
        <x:v>0</x:v>
      </x:c>
      <x:c r="AI1857" s="18" t="n">
        <x:f>N1857-AH1857</x:f>
        <x:v>0</x:v>
      </x:c>
      <x:c r="AJ1857" s="18" t="n">
        <x:f>V1857*INDEX('07 Mode Capacity'!$P$6:$P$17,MATCH("AIR-"&amp;I1857,'07 Mode Capacity'!$C$6:$C$17,0))</x:f>
        <x:v>0</x:v>
      </x:c>
      <x:c r="AK1857" s="18" t="n">
        <x:f>Y1857*INDEX('07 Mode Capacity'!$P$6:$P$17,MATCH("OCEAN-"&amp;I1857,'07 Mode Capacity'!$C$6:$C$17,0))</x:f>
        <x:v>0</x:v>
      </x:c>
      <x:c r="AL1857" s="18" t="n">
        <x:f>AB1857*INDEX('07 Mode Capacity'!$P$6:$P$17,MATCH("LAND-"&amp;I1857,'07 Mode Capacity'!$C$6:$C$17,0))</x:f>
        <x:v>0</x:v>
      </x:c>
      <x:c r="AM1857" s="18" t="n">
        <x:f>AE1857*INDEX('07 Mode Capacity'!$P$6:$P$17,MATCH("INLAND-"&amp;I1857,'07 Mode Capacity'!$C$6:$C$17,0))</x:f>
        <x:v>0</x:v>
      </x:c>
      <x:c r="AN1857" s="18" t="n">
        <x:f>SUM(AJ1857:AM1857)</x:f>
        <x:v>0</x:v>
      </x:c>
      <x:c r="AO1857" s="17" t="n">
        <x:f>IF(N1857=0,1,AN1857/N1857)</x:f>
        <x:v>1</x:v>
      </x:c>
      <x:c r="AP1857" s="11" t="str">
        <x:f>IF(AO1857&gt;='01 Controls'!$E$16,"PASS","FAIL")</x:f>
        <x:v>PASS</x:v>
      </x:c>
      <x:c r="AQ1857" s="11" t="str">
        <x:v>UNQUANTIFIED</x:v>
      </x:c>
      <x:c r="AR1857" s="11" t="str">
        <x:v>Position-class planning record; serial item and receiver open</x:v>
      </x:c>
      <x:c r="AS1857" s="26"/>
      <x:c r="AT1857" s="26"/>
    </x:row>
    <x:row r="1858">
      <x:c r="C1858" s="11" t="str">
        <x:v>M2-L-HCG-FLR-24</x:v>
      </x:c>
      <x:c r="D1858" s="11" t="str">
        <x:v>M2</x:v>
      </x:c>
      <x:c r="E1858" s="11" t="str">
        <x:v>Urban heat</x:v>
      </x:c>
      <x:c r="F1858" s="11" t="str">
        <x:v>L-HCG</x:v>
      </x:c>
      <x:c r="G1858" s="11" t="str">
        <x:v>Flood and hydraulic-control group</x:v>
      </x:c>
      <x:c r="H1858" s="11" t="str">
        <x:v>FLR-24</x:v>
      </x:c>
      <x:c r="I1858" s="19" t="n">
        <x:v>48</x:v>
      </x:c>
      <x:c r="J1858" s="21" t="n">
        <x:v>0</x:v>
      </x:c>
      <x:c r="K1858" s="18" t="n">
        <x:f>'05 Cargo Register'!K66</x:f>
        <x:v>546.75</x:v>
      </x:c>
      <x:c r="L1858" s="18" t="n">
        <x:f>'05 Cargo Register'!N66</x:f>
        <x:v>27</x:v>
      </x:c>
      <x:c r="M1858" s="18" t="n">
        <x:f>'05 Cargo Register'!O66</x:f>
        <x:v>864</x:v>
      </x:c>
      <x:c r="N1858" s="18" t="n">
        <x:f>J1858*K1858</x:f>
        <x:v>0</x:v>
      </x:c>
      <x:c r="O1858" s="18" t="n">
        <x:f>J1858*L1858</x:f>
        <x:v>0</x:v>
      </x:c>
      <x:c r="P1858" s="18" t="n">
        <x:f>J1858*M1858</x:f>
        <x:v>0</x:v>
      </x:c>
      <x:c r="Q1858" s="22" t="n">
        <x:f>'01 Controls'!$E$26*'02 Cargo Classes'!$M$11</x:f>
        <x:v>0</x:v>
      </x:c>
      <x:c r="R1858" s="22" t="n">
        <x:f>'01 Controls'!$F$26*'02 Cargo Classes'!$N$11</x:f>
        <x:v>0</x:v>
      </x:c>
      <x:c r="S1858" s="22" t="n">
        <x:f>'01 Controls'!$G$26*'02 Cargo Classes'!$O$11</x:f>
        <x:v>0.95</x:v>
      </x:c>
      <x:c r="T1858" s="22" t="n">
        <x:f>'01 Controls'!$H$26*'02 Cargo Classes'!$P$11</x:f>
        <x:v>0</x:v>
      </x:c>
      <x:c r="U1858" s="22" t="n">
        <x:f>SUM(Q1858:T1858)</x:f>
        <x:v>0.95</x:v>
      </x:c>
      <x:c r="V1858" s="18" t="n">
        <x:f>IF(U1858=0,0,N1858*Q1858/U1858)</x:f>
        <x:v>0</x:v>
      </x:c>
      <x:c r="W1858" s="18" t="n">
        <x:f>IF(U1858=0,0,P1858*Q1858/U1858)</x:f>
        <x:v>0</x:v>
      </x:c>
      <x:c r="X1858" s="18" t="n">
        <x:f>MAX(V1858,W1858*'01 Controls'!$E$12)</x:f>
        <x:v>0</x:v>
      </x:c>
      <x:c r="Y1858" s="18" t="n">
        <x:f>IF(U1858=0,0,N1858*R1858/U1858)</x:f>
        <x:v>0</x:v>
      </x:c>
      <x:c r="Z1858" s="18" t="n">
        <x:f>IF(U1858=0,0,P1858*R1858/U1858)</x:f>
        <x:v>0</x:v>
      </x:c>
      <x:c r="AA1858" s="18" t="n">
        <x:f>MAX(Y1858,Z1858*'01 Controls'!$E$13)</x:f>
        <x:v>0</x:v>
      </x:c>
      <x:c r="AB1858" s="18" t="n">
        <x:f>IF(U1858=0,0,N1858*S1858/U1858)</x:f>
        <x:v>0</x:v>
      </x:c>
      <x:c r="AC1858" s="18" t="n">
        <x:f>IF(U1858=0,0,P1858*S1858/U1858)</x:f>
        <x:v>0</x:v>
      </x:c>
      <x:c r="AD1858" s="18" t="n">
        <x:f>MAX(AB1858,AC1858*'01 Controls'!$E$14)</x:f>
        <x:v>0</x:v>
      </x:c>
      <x:c r="AE1858" s="18" t="n">
        <x:f>IF(U1858=0,0,N1858*T1858/U1858)</x:f>
        <x:v>0</x:v>
      </x:c>
      <x:c r="AF1858" s="18" t="n">
        <x:f>IF(U1858=0,0,P1858*T1858/U1858)</x:f>
        <x:v>0</x:v>
      </x:c>
      <x:c r="AG1858" s="18" t="n">
        <x:f>MAX(AE1858,AF1858*'01 Controls'!$E$15)</x:f>
        <x:v>0</x:v>
      </x:c>
      <x:c r="AH1858" s="18" t="n">
        <x:f>SUM(V1858,Y1858,AB1858,AE1858)</x:f>
        <x:v>0</x:v>
      </x:c>
      <x:c r="AI1858" s="18" t="n">
        <x:f>N1858-AH1858</x:f>
        <x:v>0</x:v>
      </x:c>
      <x:c r="AJ1858" s="18" t="n">
        <x:f>V1858*INDEX('07 Mode Capacity'!$P$6:$P$17,MATCH("AIR-"&amp;I1858,'07 Mode Capacity'!$C$6:$C$17,0))</x:f>
        <x:v>0</x:v>
      </x:c>
      <x:c r="AK1858" s="18" t="n">
        <x:f>Y1858*INDEX('07 Mode Capacity'!$P$6:$P$17,MATCH("OCEAN-"&amp;I1858,'07 Mode Capacity'!$C$6:$C$17,0))</x:f>
        <x:v>0</x:v>
      </x:c>
      <x:c r="AL1858" s="18" t="n">
        <x:f>AB1858*INDEX('07 Mode Capacity'!$P$6:$P$17,MATCH("LAND-"&amp;I1858,'07 Mode Capacity'!$C$6:$C$17,0))</x:f>
        <x:v>0</x:v>
      </x:c>
      <x:c r="AM1858" s="18" t="n">
        <x:f>AE1858*INDEX('07 Mode Capacity'!$P$6:$P$17,MATCH("INLAND-"&amp;I1858,'07 Mode Capacity'!$C$6:$C$17,0))</x:f>
        <x:v>0</x:v>
      </x:c>
      <x:c r="AN1858" s="18" t="n">
        <x:f>SUM(AJ1858:AM1858)</x:f>
        <x:v>0</x:v>
      </x:c>
      <x:c r="AO1858" s="17" t="n">
        <x:f>IF(N1858=0,1,AN1858/N1858)</x:f>
        <x:v>1</x:v>
      </x:c>
      <x:c r="AP1858" s="11" t="str">
        <x:f>IF(AO1858&gt;='01 Controls'!$E$16,"PASS","FAIL")</x:f>
        <x:v>PASS</x:v>
      </x:c>
      <x:c r="AQ1858" s="11" t="str">
        <x:v>UNQUANTIFIED</x:v>
      </x:c>
      <x:c r="AR1858" s="11" t="str">
        <x:v>Position-class planning record; serial item and receiver open</x:v>
      </x:c>
      <x:c r="AS1858" s="26"/>
      <x:c r="AT1858" s="26"/>
    </x:row>
    <x:row r="1859">
      <x:c r="C1859" s="11" t="str">
        <x:v>M2-L-HCG-ROL-30</x:v>
      </x:c>
      <x:c r="D1859" s="11" t="str">
        <x:v>M2</x:v>
      </x:c>
      <x:c r="E1859" s="11" t="str">
        <x:v>Urban heat</x:v>
      </x:c>
      <x:c r="F1859" s="11" t="str">
        <x:v>L-HCG</x:v>
      </x:c>
      <x:c r="G1859" s="11" t="str">
        <x:v>Flood and hydraulic-control group</x:v>
      </x:c>
      <x:c r="H1859" s="11" t="str">
        <x:v>ROL-30</x:v>
      </x:c>
      <x:c r="I1859" s="19" t="n">
        <x:v>48</x:v>
      </x:c>
      <x:c r="J1859" s="21" t="n">
        <x:v>0</x:v>
      </x:c>
      <x:c r="K1859" s="18" t="n">
        <x:f>'05 Cargo Register'!K67</x:f>
        <x:v>759.375</x:v>
      </x:c>
      <x:c r="L1859" s="18" t="n">
        <x:f>'05 Cargo Register'!N67</x:f>
        <x:v>32</x:v>
      </x:c>
      <x:c r="M1859" s="18" t="n">
        <x:f>'05 Cargo Register'!O67</x:f>
        <x:v>2040</x:v>
      </x:c>
      <x:c r="N1859" s="18" t="n">
        <x:f>J1859*K1859</x:f>
        <x:v>0</x:v>
      </x:c>
      <x:c r="O1859" s="18" t="n">
        <x:f>J1859*L1859</x:f>
        <x:v>0</x:v>
      </x:c>
      <x:c r="P1859" s="18" t="n">
        <x:f>J1859*M1859</x:f>
        <x:v>0</x:v>
      </x:c>
      <x:c r="Q1859" s="22" t="n">
        <x:f>'01 Controls'!$E$26*'02 Cargo Classes'!$M$12</x:f>
        <x:v>0</x:v>
      </x:c>
      <x:c r="R1859" s="22" t="n">
        <x:f>'01 Controls'!$F$26*'02 Cargo Classes'!$N$12</x:f>
        <x:v>0</x:v>
      </x:c>
      <x:c r="S1859" s="22" t="n">
        <x:f>'01 Controls'!$G$26*'02 Cargo Classes'!$O$12</x:f>
        <x:v>1.4249999999999998</x:v>
      </x:c>
      <x:c r="T1859" s="22" t="n">
        <x:f>'01 Controls'!$H$26*'02 Cargo Classes'!$P$12</x:f>
        <x:v>0</x:v>
      </x:c>
      <x:c r="U1859" s="22" t="n">
        <x:f>SUM(Q1859:T1859)</x:f>
        <x:v>1.4249999999999998</x:v>
      </x:c>
      <x:c r="V1859" s="18" t="n">
        <x:f>IF(U1859=0,0,N1859*Q1859/U1859)</x:f>
        <x:v>0</x:v>
      </x:c>
      <x:c r="W1859" s="18" t="n">
        <x:f>IF(U1859=0,0,P1859*Q1859/U1859)</x:f>
        <x:v>0</x:v>
      </x:c>
      <x:c r="X1859" s="18" t="n">
        <x:f>MAX(V1859,W1859*'01 Controls'!$E$12)</x:f>
        <x:v>0</x:v>
      </x:c>
      <x:c r="Y1859" s="18" t="n">
        <x:f>IF(U1859=0,0,N1859*R1859/U1859)</x:f>
        <x:v>0</x:v>
      </x:c>
      <x:c r="Z1859" s="18" t="n">
        <x:f>IF(U1859=0,0,P1859*R1859/U1859)</x:f>
        <x:v>0</x:v>
      </x:c>
      <x:c r="AA1859" s="18" t="n">
        <x:f>MAX(Y1859,Z1859*'01 Controls'!$E$13)</x:f>
        <x:v>0</x:v>
      </x:c>
      <x:c r="AB1859" s="18" t="n">
        <x:f>IF(U1859=0,0,N1859*S1859/U1859)</x:f>
        <x:v>0</x:v>
      </x:c>
      <x:c r="AC1859" s="18" t="n">
        <x:f>IF(U1859=0,0,P1859*S1859/U1859)</x:f>
        <x:v>0</x:v>
      </x:c>
      <x:c r="AD1859" s="18" t="n">
        <x:f>MAX(AB1859,AC1859*'01 Controls'!$E$14)</x:f>
        <x:v>0</x:v>
      </x:c>
      <x:c r="AE1859" s="18" t="n">
        <x:f>IF(U1859=0,0,N1859*T1859/U1859)</x:f>
        <x:v>0</x:v>
      </x:c>
      <x:c r="AF1859" s="18" t="n">
        <x:f>IF(U1859=0,0,P1859*T1859/U1859)</x:f>
        <x:v>0</x:v>
      </x:c>
      <x:c r="AG1859" s="18" t="n">
        <x:f>MAX(AE1859,AF1859*'01 Controls'!$E$15)</x:f>
        <x:v>0</x:v>
      </x:c>
      <x:c r="AH1859" s="18" t="n">
        <x:f>SUM(V1859,Y1859,AB1859,AE1859)</x:f>
        <x:v>0</x:v>
      </x:c>
      <x:c r="AI1859" s="18" t="n">
        <x:f>N1859-AH1859</x:f>
        <x:v>0</x:v>
      </x:c>
      <x:c r="AJ1859" s="18" t="n">
        <x:f>V1859*INDEX('07 Mode Capacity'!$P$6:$P$17,MATCH("AIR-"&amp;I1859,'07 Mode Capacity'!$C$6:$C$17,0))</x:f>
        <x:v>0</x:v>
      </x:c>
      <x:c r="AK1859" s="18" t="n">
        <x:f>Y1859*INDEX('07 Mode Capacity'!$P$6:$P$17,MATCH("OCEAN-"&amp;I1859,'07 Mode Capacity'!$C$6:$C$17,0))</x:f>
        <x:v>0</x:v>
      </x:c>
      <x:c r="AL1859" s="18" t="n">
        <x:f>AB1859*INDEX('07 Mode Capacity'!$P$6:$P$17,MATCH("LAND-"&amp;I1859,'07 Mode Capacity'!$C$6:$C$17,0))</x:f>
        <x:v>0</x:v>
      </x:c>
      <x:c r="AM1859" s="18" t="n">
        <x:f>AE1859*INDEX('07 Mode Capacity'!$P$6:$P$17,MATCH("INLAND-"&amp;I1859,'07 Mode Capacity'!$C$6:$C$17,0))</x:f>
        <x:v>0</x:v>
      </x:c>
      <x:c r="AN1859" s="18" t="n">
        <x:f>SUM(AJ1859:AM1859)</x:f>
        <x:v>0</x:v>
      </x:c>
      <x:c r="AO1859" s="17" t="n">
        <x:f>IF(N1859=0,1,AN1859/N1859)</x:f>
        <x:v>1</x:v>
      </x:c>
      <x:c r="AP1859" s="11" t="str">
        <x:f>IF(AO1859&gt;='01 Controls'!$E$16,"PASS","FAIL")</x:f>
        <x:v>PASS</x:v>
      </x:c>
      <x:c r="AQ1859" s="11" t="str">
        <x:v>UNQUANTIFIED</x:v>
      </x:c>
      <x:c r="AR1859" s="11" t="str">
        <x:v>Position-class planning record; serial item and receiver open</x:v>
      </x:c>
      <x:c r="AS1859" s="26"/>
      <x:c r="AT1859" s="26"/>
    </x:row>
    <x:row r="1860">
      <x:c r="C1860" s="11" t="str">
        <x:v>M2-L-HCG-LIN-18</x:v>
      </x:c>
      <x:c r="D1860" s="11" t="str">
        <x:v>M2</x:v>
      </x:c>
      <x:c r="E1860" s="11" t="str">
        <x:v>Urban heat</x:v>
      </x:c>
      <x:c r="F1860" s="11" t="str">
        <x:v>L-HCG</x:v>
      </x:c>
      <x:c r="G1860" s="11" t="str">
        <x:v>Flood and hydraulic-control group</x:v>
      </x:c>
      <x:c r="H1860" s="11" t="str">
        <x:v>LIN-18</x:v>
      </x:c>
      <x:c r="I1860" s="19" t="n">
        <x:v>72</x:v>
      </x:c>
      <x:c r="J1860" s="21" t="n">
        <x:v>0</x:v>
      </x:c>
      <x:c r="K1860" s="18" t="n">
        <x:f>'05 Cargo Register'!K68</x:f>
        <x:v>303.75</x:v>
      </x:c>
      <x:c r="L1860" s="18" t="n">
        <x:f>'05 Cargo Register'!N68</x:f>
        <x:v>22</x:v>
      </x:c>
      <x:c r="M1860" s="18" t="n">
        <x:f>'05 Cargo Register'!O68</x:f>
        <x:v>968</x:v>
      </x:c>
      <x:c r="N1860" s="18" t="n">
        <x:f>J1860*K1860</x:f>
        <x:v>0</x:v>
      </x:c>
      <x:c r="O1860" s="18" t="n">
        <x:f>J1860*L1860</x:f>
        <x:v>0</x:v>
      </x:c>
      <x:c r="P1860" s="18" t="n">
        <x:f>J1860*M1860</x:f>
        <x:v>0</x:v>
      </x:c>
      <x:c r="Q1860" s="22" t="n">
        <x:f>'01 Controls'!$E$26*'02 Cargo Classes'!$M$13</x:f>
        <x:v>0</x:v>
      </x:c>
      <x:c r="R1860" s="22" t="n">
        <x:f>'01 Controls'!$F$26*'02 Cargo Classes'!$N$13</x:f>
        <x:v>0</x:v>
      </x:c>
      <x:c r="S1860" s="22" t="n">
        <x:f>'01 Controls'!$G$26*'02 Cargo Classes'!$O$13</x:f>
        <x:v>0.95</x:v>
      </x:c>
      <x:c r="T1860" s="22" t="n">
        <x:f>'01 Controls'!$H$26*'02 Cargo Classes'!$P$13</x:f>
        <x:v>0</x:v>
      </x:c>
      <x:c r="U1860" s="22" t="n">
        <x:f>SUM(Q1860:T1860)</x:f>
        <x:v>0.95</x:v>
      </x:c>
      <x:c r="V1860" s="18" t="n">
        <x:f>IF(U1860=0,0,N1860*Q1860/U1860)</x:f>
        <x:v>0</x:v>
      </x:c>
      <x:c r="W1860" s="18" t="n">
        <x:f>IF(U1860=0,0,P1860*Q1860/U1860)</x:f>
        <x:v>0</x:v>
      </x:c>
      <x:c r="X1860" s="18" t="n">
        <x:f>MAX(V1860,W1860*'01 Controls'!$E$12)</x:f>
        <x:v>0</x:v>
      </x:c>
      <x:c r="Y1860" s="18" t="n">
        <x:f>IF(U1860=0,0,N1860*R1860/U1860)</x:f>
        <x:v>0</x:v>
      </x:c>
      <x:c r="Z1860" s="18" t="n">
        <x:f>IF(U1860=0,0,P1860*R1860/U1860)</x:f>
        <x:v>0</x:v>
      </x:c>
      <x:c r="AA1860" s="18" t="n">
        <x:f>MAX(Y1860,Z1860*'01 Controls'!$E$13)</x:f>
        <x:v>0</x:v>
      </x:c>
      <x:c r="AB1860" s="18" t="n">
        <x:f>IF(U1860=0,0,N1860*S1860/U1860)</x:f>
        <x:v>0</x:v>
      </x:c>
      <x:c r="AC1860" s="18" t="n">
        <x:f>IF(U1860=0,0,P1860*S1860/U1860)</x:f>
        <x:v>0</x:v>
      </x:c>
      <x:c r="AD1860" s="18" t="n">
        <x:f>MAX(AB1860,AC1860*'01 Controls'!$E$14)</x:f>
        <x:v>0</x:v>
      </x:c>
      <x:c r="AE1860" s="18" t="n">
        <x:f>IF(U1860=0,0,N1860*T1860/U1860)</x:f>
        <x:v>0</x:v>
      </x:c>
      <x:c r="AF1860" s="18" t="n">
        <x:f>IF(U1860=0,0,P1860*T1860/U1860)</x:f>
        <x:v>0</x:v>
      </x:c>
      <x:c r="AG1860" s="18" t="n">
        <x:f>MAX(AE1860,AF1860*'01 Controls'!$E$15)</x:f>
        <x:v>0</x:v>
      </x:c>
      <x:c r="AH1860" s="18" t="n">
        <x:f>SUM(V1860,Y1860,AB1860,AE1860)</x:f>
        <x:v>0</x:v>
      </x:c>
      <x:c r="AI1860" s="18" t="n">
        <x:f>N1860-AH1860</x:f>
        <x:v>0</x:v>
      </x:c>
      <x:c r="AJ1860" s="18" t="n">
        <x:f>V1860*INDEX('07 Mode Capacity'!$P$6:$P$17,MATCH("AIR-"&amp;I1860,'07 Mode Capacity'!$C$6:$C$17,0))</x:f>
        <x:v>0</x:v>
      </x:c>
      <x:c r="AK1860" s="18" t="n">
        <x:f>Y1860*INDEX('07 Mode Capacity'!$P$6:$P$17,MATCH("OCEAN-"&amp;I1860,'07 Mode Capacity'!$C$6:$C$17,0))</x:f>
        <x:v>0</x:v>
      </x:c>
      <x:c r="AL1860" s="18" t="n">
        <x:f>AB1860*INDEX('07 Mode Capacity'!$P$6:$P$17,MATCH("LAND-"&amp;I1860,'07 Mode Capacity'!$C$6:$C$17,0))</x:f>
        <x:v>0</x:v>
      </x:c>
      <x:c r="AM1860" s="18" t="n">
        <x:f>AE1860*INDEX('07 Mode Capacity'!$P$6:$P$17,MATCH("INLAND-"&amp;I1860,'07 Mode Capacity'!$C$6:$C$17,0))</x:f>
        <x:v>0</x:v>
      </x:c>
      <x:c r="AN1860" s="18" t="n">
        <x:f>SUM(AJ1860:AM1860)</x:f>
        <x:v>0</x:v>
      </x:c>
      <x:c r="AO1860" s="17" t="n">
        <x:f>IF(N1860=0,1,AN1860/N1860)</x:f>
        <x:v>1</x:v>
      </x:c>
      <x:c r="AP1860" s="11" t="str">
        <x:f>IF(AO1860&gt;='01 Controls'!$E$16,"PASS","FAIL")</x:f>
        <x:v>PASS</x:v>
      </x:c>
      <x:c r="AQ1860" s="11" t="str">
        <x:v>UNQUANTIFIED</x:v>
      </x:c>
      <x:c r="AR1860" s="11" t="str">
        <x:v>Position-class planning record; serial item and receiver open</x:v>
      </x:c>
      <x:c r="AS1860" s="26"/>
      <x:c r="AT1860" s="26"/>
    </x:row>
    <x:row r="1861">
      <x:c r="C1861" s="11" t="str">
        <x:v>M2-L-HCG-BLK-08</x:v>
      </x:c>
      <x:c r="D1861" s="11" t="str">
        <x:v>M2</x:v>
      </x:c>
      <x:c r="E1861" s="11" t="str">
        <x:v>Urban heat</x:v>
      </x:c>
      <x:c r="F1861" s="11" t="str">
        <x:v>L-HCG</x:v>
      </x:c>
      <x:c r="G1861" s="11" t="str">
        <x:v>Flood and hydraulic-control group</x:v>
      </x:c>
      <x:c r="H1861" s="11" t="str">
        <x:v>BLK-08</x:v>
      </x:c>
      <x:c r="I1861" s="19" t="n">
        <x:v>48</x:v>
      </x:c>
      <x:c r="J1861" s="21" t="n">
        <x:v>0</x:v>
      </x:c>
      <x:c r="K1861" s="18" t="n">
        <x:f>'05 Cargo Register'!K69</x:f>
        <x:v>121.5</x:v>
      </x:c>
      <x:c r="L1861" s="18" t="n">
        <x:f>'05 Cargo Register'!N69</x:f>
        <x:v>19</x:v>
      </x:c>
      <x:c r="M1861" s="18" t="n">
        <x:f>'05 Cargo Register'!O69</x:f>
        <x:v>969</x:v>
      </x:c>
      <x:c r="N1861" s="18" t="n">
        <x:f>J1861*K1861</x:f>
        <x:v>0</x:v>
      </x:c>
      <x:c r="O1861" s="18" t="n">
        <x:f>J1861*L1861</x:f>
        <x:v>0</x:v>
      </x:c>
      <x:c r="P1861" s="18" t="n">
        <x:f>J1861*M1861</x:f>
        <x:v>0</x:v>
      </x:c>
      <x:c r="Q1861" s="22" t="n">
        <x:f>'01 Controls'!$E$26*'02 Cargo Classes'!$M$14</x:f>
        <x:v>0.05</x:v>
      </x:c>
      <x:c r="R1861" s="22" t="n">
        <x:f>'01 Controls'!$F$26*'02 Cargo Classes'!$N$14</x:f>
        <x:v>0</x:v>
      </x:c>
      <x:c r="S1861" s="22" t="n">
        <x:f>'01 Controls'!$G$26*'02 Cargo Classes'!$O$14</x:f>
        <x:v>0.95</x:v>
      </x:c>
      <x:c r="T1861" s="22" t="n">
        <x:f>'01 Controls'!$H$26*'02 Cargo Classes'!$P$14</x:f>
        <x:v>0</x:v>
      </x:c>
      <x:c r="U1861" s="22" t="n">
        <x:f>SUM(Q1861:T1861)</x:f>
        <x:v>1</x:v>
      </x:c>
      <x:c r="V1861" s="18" t="n">
        <x:f>IF(U1861=0,0,N1861*Q1861/U1861)</x:f>
        <x:v>0</x:v>
      </x:c>
      <x:c r="W1861" s="18" t="n">
        <x:f>IF(U1861=0,0,P1861*Q1861/U1861)</x:f>
        <x:v>0</x:v>
      </x:c>
      <x:c r="X1861" s="18" t="n">
        <x:f>MAX(V1861,W1861*'01 Controls'!$E$12)</x:f>
        <x:v>0</x:v>
      </x:c>
      <x:c r="Y1861" s="18" t="n">
        <x:f>IF(U1861=0,0,N1861*R1861/U1861)</x:f>
        <x:v>0</x:v>
      </x:c>
      <x:c r="Z1861" s="18" t="n">
        <x:f>IF(U1861=0,0,P1861*R1861/U1861)</x:f>
        <x:v>0</x:v>
      </x:c>
      <x:c r="AA1861" s="18" t="n">
        <x:f>MAX(Y1861,Z1861*'01 Controls'!$E$13)</x:f>
        <x:v>0</x:v>
      </x:c>
      <x:c r="AB1861" s="18" t="n">
        <x:f>IF(U1861=0,0,N1861*S1861/U1861)</x:f>
        <x:v>0</x:v>
      </x:c>
      <x:c r="AC1861" s="18" t="n">
        <x:f>IF(U1861=0,0,P1861*S1861/U1861)</x:f>
        <x:v>0</x:v>
      </x:c>
      <x:c r="AD1861" s="18" t="n">
        <x:f>MAX(AB1861,AC1861*'01 Controls'!$E$14)</x:f>
        <x:v>0</x:v>
      </x:c>
      <x:c r="AE1861" s="18" t="n">
        <x:f>IF(U1861=0,0,N1861*T1861/U1861)</x:f>
        <x:v>0</x:v>
      </x:c>
      <x:c r="AF1861" s="18" t="n">
        <x:f>IF(U1861=0,0,P1861*T1861/U1861)</x:f>
        <x:v>0</x:v>
      </x:c>
      <x:c r="AG1861" s="18" t="n">
        <x:f>MAX(AE1861,AF1861*'01 Controls'!$E$15)</x:f>
        <x:v>0</x:v>
      </x:c>
      <x:c r="AH1861" s="18" t="n">
        <x:f>SUM(V1861,Y1861,AB1861,AE1861)</x:f>
        <x:v>0</x:v>
      </x:c>
      <x:c r="AI1861" s="18" t="n">
        <x:f>N1861-AH1861</x:f>
        <x:v>0</x:v>
      </x:c>
      <x:c r="AJ1861" s="18" t="n">
        <x:f>V1861*INDEX('07 Mode Capacity'!$P$6:$P$17,MATCH("AIR-"&amp;I1861,'07 Mode Capacity'!$C$6:$C$17,0))</x:f>
        <x:v>0</x:v>
      </x:c>
      <x:c r="AK1861" s="18" t="n">
        <x:f>Y1861*INDEX('07 Mode Capacity'!$P$6:$P$17,MATCH("OCEAN-"&amp;I1861,'07 Mode Capacity'!$C$6:$C$17,0))</x:f>
        <x:v>0</x:v>
      </x:c>
      <x:c r="AL1861" s="18" t="n">
        <x:f>AB1861*INDEX('07 Mode Capacity'!$P$6:$P$17,MATCH("LAND-"&amp;I1861,'07 Mode Capacity'!$C$6:$C$17,0))</x:f>
        <x:v>0</x:v>
      </x:c>
      <x:c r="AM1861" s="18" t="n">
        <x:f>AE1861*INDEX('07 Mode Capacity'!$P$6:$P$17,MATCH("INLAND-"&amp;I1861,'07 Mode Capacity'!$C$6:$C$17,0))</x:f>
        <x:v>0</x:v>
      </x:c>
      <x:c r="AN1861" s="18" t="n">
        <x:f>SUM(AJ1861:AM1861)</x:f>
        <x:v>0</x:v>
      </x:c>
      <x:c r="AO1861" s="17" t="n">
        <x:f>IF(N1861=0,1,AN1861/N1861)</x:f>
        <x:v>1</x:v>
      </x:c>
      <x:c r="AP1861" s="11" t="str">
        <x:f>IF(AO1861&gt;='01 Controls'!$E$16,"PASS","FAIL")</x:f>
        <x:v>PASS</x:v>
      </x:c>
      <x:c r="AQ1861" s="11" t="str">
        <x:v>UNQUANTIFIED</x:v>
      </x:c>
      <x:c r="AR1861" s="11" t="str">
        <x:v>Position-class planning record; serial item and receiver open</x:v>
      </x:c>
      <x:c r="AS1861" s="26"/>
      <x:c r="AT1861" s="26"/>
    </x:row>
    <x:row r="1862">
      <x:c r="C1862" s="11" t="str">
        <x:v>M2-L-HCG-OOG-80</x:v>
      </x:c>
      <x:c r="D1862" s="11" t="str">
        <x:v>M2</x:v>
      </x:c>
      <x:c r="E1862" s="11" t="str">
        <x:v>Urban heat</x:v>
      </x:c>
      <x:c r="F1862" s="11" t="str">
        <x:v>L-HCG</x:v>
      </x:c>
      <x:c r="G1862" s="11" t="str">
        <x:v>Flood and hydraulic-control group</x:v>
      </x:c>
      <x:c r="H1862" s="11" t="str">
        <x:v>OOG-80</x:v>
      </x:c>
      <x:c r="I1862" s="19" t="n">
        <x:v>72</x:v>
      </x:c>
      <x:c r="J1862" s="21" t="n">
        <x:v>0</x:v>
      </x:c>
      <x:c r="K1862" s="18" t="n">
        <x:f>'05 Cargo Register'!K70</x:f>
        <x:v>303.75</x:v>
      </x:c>
      <x:c r="L1862" s="18" t="n">
        <x:f>'05 Cargo Register'!N70</x:f>
        <x:v>6</x:v>
      </x:c>
      <x:c r="M1862" s="18" t="n">
        <x:f>'05 Cargo Register'!O70</x:f>
        <x:v>1056</x:v>
      </x:c>
      <x:c r="N1862" s="18" t="n">
        <x:f>J1862*K1862</x:f>
        <x:v>0</x:v>
      </x:c>
      <x:c r="O1862" s="18" t="n">
        <x:f>J1862*L1862</x:f>
        <x:v>0</x:v>
      </x:c>
      <x:c r="P1862" s="18" t="n">
        <x:f>J1862*M1862</x:f>
        <x:v>0</x:v>
      </x:c>
      <x:c r="Q1862" s="22" t="n">
        <x:f>'01 Controls'!$E$26*'02 Cargo Classes'!$M$15</x:f>
        <x:v>0</x:v>
      </x:c>
      <x:c r="R1862" s="22" t="n">
        <x:f>'01 Controls'!$F$26*'02 Cargo Classes'!$N$15</x:f>
        <x:v>0</x:v>
      </x:c>
      <x:c r="S1862" s="22" t="n">
        <x:f>'01 Controls'!$G$26*'02 Cargo Classes'!$O$15</x:f>
        <x:v>0.57</x:v>
      </x:c>
      <x:c r="T1862" s="22" t="n">
        <x:f>'01 Controls'!$H$26*'02 Cargo Classes'!$P$15</x:f>
        <x:v>0</x:v>
      </x:c>
      <x:c r="U1862" s="22" t="n">
        <x:f>SUM(Q1862:T1862)</x:f>
        <x:v>0.57</x:v>
      </x:c>
      <x:c r="V1862" s="18" t="n">
        <x:f>IF(U1862=0,0,N1862*Q1862/U1862)</x:f>
        <x:v>0</x:v>
      </x:c>
      <x:c r="W1862" s="18" t="n">
        <x:f>IF(U1862=0,0,P1862*Q1862/U1862)</x:f>
        <x:v>0</x:v>
      </x:c>
      <x:c r="X1862" s="18" t="n">
        <x:f>MAX(V1862,W1862*'01 Controls'!$E$12)</x:f>
        <x:v>0</x:v>
      </x:c>
      <x:c r="Y1862" s="18" t="n">
        <x:f>IF(U1862=0,0,N1862*R1862/U1862)</x:f>
        <x:v>0</x:v>
      </x:c>
      <x:c r="Z1862" s="18" t="n">
        <x:f>IF(U1862=0,0,P1862*R1862/U1862)</x:f>
        <x:v>0</x:v>
      </x:c>
      <x:c r="AA1862" s="18" t="n">
        <x:f>MAX(Y1862,Z1862*'01 Controls'!$E$13)</x:f>
        <x:v>0</x:v>
      </x:c>
      <x:c r="AB1862" s="18" t="n">
        <x:f>IF(U1862=0,0,N1862*S1862/U1862)</x:f>
        <x:v>0</x:v>
      </x:c>
      <x:c r="AC1862" s="18" t="n">
        <x:f>IF(U1862=0,0,P1862*S1862/U1862)</x:f>
        <x:v>0</x:v>
      </x:c>
      <x:c r="AD1862" s="18" t="n">
        <x:f>MAX(AB1862,AC1862*'01 Controls'!$E$14)</x:f>
        <x:v>0</x:v>
      </x:c>
      <x:c r="AE1862" s="18" t="n">
        <x:f>IF(U1862=0,0,N1862*T1862/U1862)</x:f>
        <x:v>0</x:v>
      </x:c>
      <x:c r="AF1862" s="18" t="n">
        <x:f>IF(U1862=0,0,P1862*T1862/U1862)</x:f>
        <x:v>0</x:v>
      </x:c>
      <x:c r="AG1862" s="18" t="n">
        <x:f>MAX(AE1862,AF1862*'01 Controls'!$E$15)</x:f>
        <x:v>0</x:v>
      </x:c>
      <x:c r="AH1862" s="18" t="n">
        <x:f>SUM(V1862,Y1862,AB1862,AE1862)</x:f>
        <x:v>0</x:v>
      </x:c>
      <x:c r="AI1862" s="18" t="n">
        <x:f>N1862-AH1862</x:f>
        <x:v>0</x:v>
      </x:c>
      <x:c r="AJ1862" s="18" t="n">
        <x:f>V1862*INDEX('07 Mode Capacity'!$P$6:$P$17,MATCH("AIR-"&amp;I1862,'07 Mode Capacity'!$C$6:$C$17,0))</x:f>
        <x:v>0</x:v>
      </x:c>
      <x:c r="AK1862" s="18" t="n">
        <x:f>Y1862*INDEX('07 Mode Capacity'!$P$6:$P$17,MATCH("OCEAN-"&amp;I1862,'07 Mode Capacity'!$C$6:$C$17,0))</x:f>
        <x:v>0</x:v>
      </x:c>
      <x:c r="AL1862" s="18" t="n">
        <x:f>AB1862*INDEX('07 Mode Capacity'!$P$6:$P$17,MATCH("LAND-"&amp;I1862,'07 Mode Capacity'!$C$6:$C$17,0))</x:f>
        <x:v>0</x:v>
      </x:c>
      <x:c r="AM1862" s="18" t="n">
        <x:f>AE1862*INDEX('07 Mode Capacity'!$P$6:$P$17,MATCH("INLAND-"&amp;I1862,'07 Mode Capacity'!$C$6:$C$17,0))</x:f>
        <x:v>0</x:v>
      </x:c>
      <x:c r="AN1862" s="18" t="n">
        <x:f>SUM(AJ1862:AM1862)</x:f>
        <x:v>0</x:v>
      </x:c>
      <x:c r="AO1862" s="17" t="n">
        <x:f>IF(N1862=0,1,AN1862/N1862)</x:f>
        <x:v>1</x:v>
      </x:c>
      <x:c r="AP1862" s="11" t="str">
        <x:f>IF(AO1862&gt;='01 Controls'!$E$16,"PASS","FAIL")</x:f>
        <x:v>PASS</x:v>
      </x:c>
      <x:c r="AQ1862" s="11" t="str">
        <x:v>UNQUANTIFIED</x:v>
      </x:c>
      <x:c r="AR1862" s="11" t="str">
        <x:v>Position-class planning record; serial item and receiver open</x:v>
      </x:c>
      <x:c r="AS1862" s="26"/>
      <x:c r="AT1862" s="26"/>
    </x:row>
    <x:row r="1863">
      <x:c r="C1863" s="11" t="str">
        <x:v>M2-L-DMG-APL-45</x:v>
      </x:c>
      <x:c r="D1863" s="11" t="str">
        <x:v>M2</x:v>
      </x:c>
      <x:c r="E1863" s="11" t="str">
        <x:v>Urban heat</x:v>
      </x:c>
      <x:c r="F1863" s="11" t="str">
        <x:v>L-DMG</x:v>
      </x:c>
      <x:c r="G1863" s="11" t="str">
        <x:v>Debris and materials group</x:v>
      </x:c>
      <x:c r="H1863" s="11" t="str">
        <x:v>APL-45</x:v>
      </x:c>
      <x:c r="I1863" s="19" t="n">
        <x:v>24</x:v>
      </x:c>
      <x:c r="J1863" s="21" t="n">
        <x:v>1</x:v>
      </x:c>
      <x:c r="K1863" s="18" t="n">
        <x:f>'05 Cargo Register'!K71</x:f>
        <x:v>91.125</x:v>
      </x:c>
      <x:c r="L1863" s="18" t="n">
        <x:f>'05 Cargo Register'!N71</x:f>
        <x:v>24</x:v>
      </x:c>
      <x:c r="M1863" s="18" t="n">
        <x:f>'05 Cargo Register'!O71</x:f>
        <x:v>180</x:v>
      </x:c>
      <x:c r="N1863" s="18" t="n">
        <x:f>J1863*K1863</x:f>
        <x:v>91.125</x:v>
      </x:c>
      <x:c r="O1863" s="18" t="n">
        <x:f>J1863*L1863</x:f>
        <x:v>24</x:v>
      </x:c>
      <x:c r="P1863" s="18" t="n">
        <x:f>J1863*M1863</x:f>
        <x:v>180</x:v>
      </x:c>
      <x:c r="Q1863" s="22" t="n">
        <x:f>'01 Controls'!$E$26*'02 Cargo Classes'!$M$6</x:f>
        <x:v>0.15000000000000002</x:v>
      </x:c>
      <x:c r="R1863" s="22" t="n">
        <x:f>'01 Controls'!$F$26*'02 Cargo Classes'!$N$6</x:f>
        <x:v>0</x:v>
      </x:c>
      <x:c r="S1863" s="22" t="n">
        <x:f>'01 Controls'!$G$26*'02 Cargo Classes'!$O$6</x:f>
        <x:v>0.95</x:v>
      </x:c>
      <x:c r="T1863" s="22" t="n">
        <x:f>'01 Controls'!$H$26*'02 Cargo Classes'!$P$6</x:f>
        <x:v>0</x:v>
      </x:c>
      <x:c r="U1863" s="22" t="n">
        <x:f>SUM(Q1863:T1863)</x:f>
        <x:v>1.1</x:v>
      </x:c>
      <x:c r="V1863" s="18" t="n">
        <x:f>IF(U1863=0,0,N1863*Q1863/U1863)</x:f>
        <x:v>12.426136363636365</x:v>
      </x:c>
      <x:c r="W1863" s="18" t="n">
        <x:f>IF(U1863=0,0,P1863*Q1863/U1863)</x:f>
        <x:v>24.545454545454547</x:v>
      </x:c>
      <x:c r="X1863" s="18" t="n">
        <x:f>MAX(V1863,W1863*'01 Controls'!$E$12)</x:f>
        <x:v>12.426136363636365</x:v>
      </x:c>
      <x:c r="Y1863" s="18" t="n">
        <x:f>IF(U1863=0,0,N1863*R1863/U1863)</x:f>
        <x:v>0</x:v>
      </x:c>
      <x:c r="Z1863" s="18" t="n">
        <x:f>IF(U1863=0,0,P1863*R1863/U1863)</x:f>
        <x:v>0</x:v>
      </x:c>
      <x:c r="AA1863" s="18" t="n">
        <x:f>MAX(Y1863,Z1863*'01 Controls'!$E$13)</x:f>
        <x:v>0</x:v>
      </x:c>
      <x:c r="AB1863" s="18" t="n">
        <x:f>IF(U1863=0,0,N1863*S1863/U1863)</x:f>
        <x:v>78.69886363636363</x:v>
      </x:c>
      <x:c r="AC1863" s="18" t="n">
        <x:f>IF(U1863=0,0,P1863*S1863/U1863)</x:f>
        <x:v>155.45454545454544</x:v>
      </x:c>
      <x:c r="AD1863" s="18" t="n">
        <x:f>MAX(AB1863,AC1863*'01 Controls'!$E$14)</x:f>
        <x:v>78.69886363636363</x:v>
      </x:c>
      <x:c r="AE1863" s="18" t="n">
        <x:f>IF(U1863=0,0,N1863*T1863/U1863)</x:f>
        <x:v>0</x:v>
      </x:c>
      <x:c r="AF1863" s="18" t="n">
        <x:f>IF(U1863=0,0,P1863*T1863/U1863)</x:f>
        <x:v>0</x:v>
      </x:c>
      <x:c r="AG1863" s="18" t="n">
        <x:f>MAX(AE1863,AF1863*'01 Controls'!$E$15)</x:f>
        <x:v>0</x:v>
      </x:c>
      <x:c r="AH1863" s="18" t="n">
        <x:f>SUM(V1863,Y1863,AB1863,AE1863)</x:f>
        <x:v>91.12499999999999</x:v>
      </x:c>
      <x:c r="AI1863" s="18" t="n">
        <x:f>N1863-AH1863</x:f>
        <x:v>1.4210854715202004e-14</x:v>
      </x:c>
      <x:c r="AJ1863" s="18" t="n">
        <x:f>V1863*INDEX('07 Mode Capacity'!$P$6:$P$17,MATCH("AIR-"&amp;I1863,'07 Mode Capacity'!$C$6:$C$17,0))</x:f>
        <x:v>2.5214378770659525</x:v>
      </x:c>
      <x:c r="AK1863" s="18" t="n">
        <x:f>Y1863*INDEX('07 Mode Capacity'!$P$6:$P$17,MATCH("OCEAN-"&amp;I1863,'07 Mode Capacity'!$C$6:$C$17,0))</x:f>
        <x:v>0</x:v>
      </x:c>
      <x:c r="AL1863" s="18" t="n">
        <x:f>AB1863*INDEX('07 Mode Capacity'!$P$6:$P$17,MATCH("LAND-"&amp;I1863,'07 Mode Capacity'!$C$6:$C$17,0))</x:f>
        <x:v>30.10238807829758</x:v>
      </x:c>
      <x:c r="AM1863" s="18" t="n">
        <x:f>AE1863*INDEX('07 Mode Capacity'!$P$6:$P$17,MATCH("INLAND-"&amp;I1863,'07 Mode Capacity'!$C$6:$C$17,0))</x:f>
        <x:v>0</x:v>
      </x:c>
      <x:c r="AN1863" s="18" t="n">
        <x:f>SUM(AJ1863:AM1863)</x:f>
        <x:v>32.62382595536353</x:v>
      </x:c>
      <x:c r="AO1863" s="17" t="n">
        <x:f>IF(N1863=0,1,AN1863/N1863)</x:f>
        <x:v>0.35801180746626643</x:v>
      </x:c>
      <x:c r="AP1863" s="11" t="str">
        <x:f>IF(AO1863&gt;='01 Controls'!$E$16,"PASS","FAIL")</x:f>
        <x:v>FAIL</x:v>
      </x:c>
      <x:c r="AQ1863" s="11" t="str">
        <x:v>UNQUANTIFIED</x:v>
      </x:c>
      <x:c r="AR1863" s="11" t="str">
        <x:v>Position-class planning record; serial item and receiver open</x:v>
      </x:c>
      <x:c r="AS1863" s="26"/>
      <x:c r="AT1863" s="26"/>
    </x:row>
    <x:row r="1864">
      <x:c r="C1864" s="11" t="str">
        <x:v>M2-L-DMG-ISO-18</x:v>
      </x:c>
      <x:c r="D1864" s="11" t="str">
        <x:v>M2</x:v>
      </x:c>
      <x:c r="E1864" s="11" t="str">
        <x:v>Urban heat</x:v>
      </x:c>
      <x:c r="F1864" s="11" t="str">
        <x:v>L-DMG</x:v>
      </x:c>
      <x:c r="G1864" s="11" t="str">
        <x:v>Debris and materials group</x:v>
      </x:c>
      <x:c r="H1864" s="11" t="str">
        <x:v>ISO-18</x:v>
      </x:c>
      <x:c r="I1864" s="19" t="n">
        <x:v>48</x:v>
      </x:c>
      <x:c r="J1864" s="21" t="n">
        <x:v>1</x:v>
      </x:c>
      <x:c r="K1864" s="18" t="n">
        <x:f>'05 Cargo Register'!K72</x:f>
        <x:v>364.5</x:v>
      </x:c>
      <x:c r="L1864" s="18" t="n">
        <x:f>'05 Cargo Register'!N72</x:f>
        <x:v>24</x:v>
      </x:c>
      <x:c r="M1864" s="18" t="n">
        <x:f>'05 Cargo Register'!O72</x:f>
        <x:v>633.6</x:v>
      </x:c>
      <x:c r="N1864" s="18" t="n">
        <x:f>J1864*K1864</x:f>
        <x:v>364.5</x:v>
      </x:c>
      <x:c r="O1864" s="18" t="n">
        <x:f>J1864*L1864</x:f>
        <x:v>24</x:v>
      </x:c>
      <x:c r="P1864" s="18" t="n">
        <x:f>J1864*M1864</x:f>
        <x:v>633.6</x:v>
      </x:c>
      <x:c r="Q1864" s="22" t="n">
        <x:f>'01 Controls'!$E$26*'02 Cargo Classes'!$M$7</x:f>
        <x:v>0.010000000000000002</x:v>
      </x:c>
      <x:c r="R1864" s="22" t="n">
        <x:f>'01 Controls'!$F$26*'02 Cargo Classes'!$N$7</x:f>
        <x:v>0</x:v>
      </x:c>
      <x:c r="S1864" s="22" t="n">
        <x:f>'01 Controls'!$G$26*'02 Cargo Classes'!$O$7</x:f>
        <x:v>1.14</x:v>
      </x:c>
      <x:c r="T1864" s="22" t="n">
        <x:f>'01 Controls'!$H$26*'02 Cargo Classes'!$P$7</x:f>
        <x:v>0</x:v>
      </x:c>
      <x:c r="U1864" s="22" t="n">
        <x:f>SUM(Q1864:T1864)</x:f>
        <x:v>1.15</x:v>
      </x:c>
      <x:c r="V1864" s="18" t="n">
        <x:f>IF(U1864=0,0,N1864*Q1864/U1864)</x:f>
        <x:v>3.1695652173913054</x:v>
      </x:c>
      <x:c r="W1864" s="18" t="n">
        <x:f>IF(U1864=0,0,P1864*Q1864/U1864)</x:f>
        <x:v>5.509565217391306</x:v>
      </x:c>
      <x:c r="X1864" s="18" t="n">
        <x:f>MAX(V1864,W1864*'01 Controls'!$E$12)</x:f>
        <x:v>3.1695652173913054</x:v>
      </x:c>
      <x:c r="Y1864" s="18" t="n">
        <x:f>IF(U1864=0,0,N1864*R1864/U1864)</x:f>
        <x:v>0</x:v>
      </x:c>
      <x:c r="Z1864" s="18" t="n">
        <x:f>IF(U1864=0,0,P1864*R1864/U1864)</x:f>
        <x:v>0</x:v>
      </x:c>
      <x:c r="AA1864" s="18" t="n">
        <x:f>MAX(Y1864,Z1864*'01 Controls'!$E$13)</x:f>
        <x:v>0</x:v>
      </x:c>
      <x:c r="AB1864" s="18" t="n">
        <x:f>IF(U1864=0,0,N1864*S1864/U1864)</x:f>
        <x:v>361.3304347826087</x:v>
      </x:c>
      <x:c r="AC1864" s="18" t="n">
        <x:f>IF(U1864=0,0,P1864*S1864/U1864)</x:f>
        <x:v>628.0904347826087</x:v>
      </x:c>
      <x:c r="AD1864" s="18" t="n">
        <x:f>MAX(AB1864,AC1864*'01 Controls'!$E$14)</x:f>
        <x:v>361.3304347826087</x:v>
      </x:c>
      <x:c r="AE1864" s="18" t="n">
        <x:f>IF(U1864=0,0,N1864*T1864/U1864)</x:f>
        <x:v>0</x:v>
      </x:c>
      <x:c r="AF1864" s="18" t="n">
        <x:f>IF(U1864=0,0,P1864*T1864/U1864)</x:f>
        <x:v>0</x:v>
      </x:c>
      <x:c r="AG1864" s="18" t="n">
        <x:f>MAX(AE1864,AF1864*'01 Controls'!$E$15)</x:f>
        <x:v>0</x:v>
      </x:c>
      <x:c r="AH1864" s="18" t="n">
        <x:f>SUM(V1864,Y1864,AB1864,AE1864)</x:f>
        <x:v>364.5</x:v>
      </x:c>
      <x:c r="AI1864" s="18" t="n">
        <x:f>N1864-AH1864</x:f>
        <x:v>0</x:v>
      </x:c>
      <x:c r="AJ1864" s="18" t="n">
        <x:f>V1864*INDEX('07 Mode Capacity'!$P$6:$P$17,MATCH("AIR-"&amp;I1864,'07 Mode Capacity'!$C$6:$C$17,0))</x:f>
        <x:v>0.8885421517082365</x:v>
      </x:c>
      <x:c r="AK1864" s="18" t="n">
        <x:f>Y1864*INDEX('07 Mode Capacity'!$P$6:$P$17,MATCH("OCEAN-"&amp;I1864,'07 Mode Capacity'!$C$6:$C$17,0))</x:f>
        <x:v>0</x:v>
      </x:c>
      <x:c r="AL1864" s="18" t="n">
        <x:f>AB1864*INDEX('07 Mode Capacity'!$P$6:$P$17,MATCH("LAND-"&amp;I1864,'07 Mode Capacity'!$C$6:$C$17,0))</x:f>
        <x:v>44.09960975598239</x:v>
      </x:c>
      <x:c r="AM1864" s="18" t="n">
        <x:f>AE1864*INDEX('07 Mode Capacity'!$P$6:$P$17,MATCH("INLAND-"&amp;I1864,'07 Mode Capacity'!$C$6:$C$17,0))</x:f>
        <x:v>0</x:v>
      </x:c>
      <x:c r="AN1864" s="18" t="n">
        <x:f>SUM(AJ1864:AM1864)</x:f>
        <x:v>44.98815190769063</x:v>
      </x:c>
      <x:c r="AO1864" s="17" t="n">
        <x:f>IF(N1864=0,1,AN1864/N1864)</x:f>
        <x:v>0.12342428506911009</x:v>
      </x:c>
      <x:c r="AP1864" s="11" t="str">
        <x:f>IF(AO1864&gt;='01 Controls'!$E$16,"PASS","FAIL")</x:f>
        <x:v>FAIL</x:v>
      </x:c>
      <x:c r="AQ1864" s="11" t="str">
        <x:v>UNQUANTIFIED</x:v>
      </x:c>
      <x:c r="AR1864" s="11" t="str">
        <x:v>Position-class planning record; serial item and receiver open</x:v>
      </x:c>
      <x:c r="AS1864" s="26"/>
      <x:c r="AT1864" s="26"/>
    </x:row>
    <x:row r="1865">
      <x:c r="C1865" s="11" t="str">
        <x:v>M2-L-DMG-COL-12</x:v>
      </x:c>
      <x:c r="D1865" s="11" t="str">
        <x:v>M2</x:v>
      </x:c>
      <x:c r="E1865" s="11" t="str">
        <x:v>Urban heat</x:v>
      </x:c>
      <x:c r="F1865" s="11" t="str">
        <x:v>L-DMG</x:v>
      </x:c>
      <x:c r="G1865" s="11" t="str">
        <x:v>Debris and materials group</x:v>
      </x:c>
      <x:c r="H1865" s="11" t="str">
        <x:v>COL-12</x:v>
      </x:c>
      <x:c r="I1865" s="19" t="n">
        <x:v>24</x:v>
      </x:c>
      <x:c r="J1865" s="21" t="n">
        <x:v>1</x:v>
      </x:c>
      <x:c r="K1865" s="18" t="n">
        <x:f>'05 Cargo Register'!K73</x:f>
        <x:v>60.75</x:v>
      </x:c>
      <x:c r="L1865" s="18" t="n">
        <x:f>'05 Cargo Register'!N73</x:f>
        <x:v>7</x:v>
      </x:c>
      <x:c r="M1865" s="18" t="n">
        <x:f>'05 Cargo Register'!O73</x:f>
        <x:v>184.8</x:v>
      </x:c>
      <x:c r="N1865" s="18" t="n">
        <x:f>J1865*K1865</x:f>
        <x:v>60.75</x:v>
      </x:c>
      <x:c r="O1865" s="18" t="n">
        <x:f>J1865*L1865</x:f>
        <x:v>7</x:v>
      </x:c>
      <x:c r="P1865" s="18" t="n">
        <x:f>J1865*M1865</x:f>
        <x:v>184.8</x:v>
      </x:c>
      <x:c r="Q1865" s="22" t="n">
        <x:f>'01 Controls'!$E$26*'02 Cargo Classes'!$M$8</x:f>
        <x:v>0.1</x:v>
      </x:c>
      <x:c r="R1865" s="22" t="n">
        <x:f>'01 Controls'!$F$26*'02 Cargo Classes'!$N$8</x:f>
        <x:v>0</x:v>
      </x:c>
      <x:c r="S1865" s="22" t="n">
        <x:f>'01 Controls'!$G$26*'02 Cargo Classes'!$O$8</x:f>
        <x:v>1.14</x:v>
      </x:c>
      <x:c r="T1865" s="22" t="n">
        <x:f>'01 Controls'!$H$26*'02 Cargo Classes'!$P$8</x:f>
        <x:v>0</x:v>
      </x:c>
      <x:c r="U1865" s="22" t="n">
        <x:f>SUM(Q1865:T1865)</x:f>
        <x:v>1.24</x:v>
      </x:c>
      <x:c r="V1865" s="18" t="n">
        <x:f>IF(U1865=0,0,N1865*Q1865/U1865)</x:f>
        <x:v>4.899193548387097</x:v>
      </x:c>
      <x:c r="W1865" s="18" t="n">
        <x:f>IF(U1865=0,0,P1865*Q1865/U1865)</x:f>
        <x:v>14.903225806451614</x:v>
      </x:c>
      <x:c r="X1865" s="18" t="n">
        <x:f>MAX(V1865,W1865*'01 Controls'!$E$12)</x:f>
        <x:v>4.899193548387097</x:v>
      </x:c>
      <x:c r="Y1865" s="18" t="n">
        <x:f>IF(U1865=0,0,N1865*R1865/U1865)</x:f>
        <x:v>0</x:v>
      </x:c>
      <x:c r="Z1865" s="18" t="n">
        <x:f>IF(U1865=0,0,P1865*R1865/U1865)</x:f>
        <x:v>0</x:v>
      </x:c>
      <x:c r="AA1865" s="18" t="n">
        <x:f>MAX(Y1865,Z1865*'01 Controls'!$E$13)</x:f>
        <x:v>0</x:v>
      </x:c>
      <x:c r="AB1865" s="18" t="n">
        <x:f>IF(U1865=0,0,N1865*S1865/U1865)</x:f>
        <x:v>55.8508064516129</x:v>
      </x:c>
      <x:c r="AC1865" s="18" t="n">
        <x:f>IF(U1865=0,0,P1865*S1865/U1865)</x:f>
        <x:v>169.8967741935484</x:v>
      </x:c>
      <x:c r="AD1865" s="18" t="n">
        <x:f>MAX(AB1865,AC1865*'01 Controls'!$E$14)</x:f>
        <x:v>55.8508064516129</x:v>
      </x:c>
      <x:c r="AE1865" s="18" t="n">
        <x:f>IF(U1865=0,0,N1865*T1865/U1865)</x:f>
        <x:v>0</x:v>
      </x:c>
      <x:c r="AF1865" s="18" t="n">
        <x:f>IF(U1865=0,0,P1865*T1865/U1865)</x:f>
        <x:v>0</x:v>
      </x:c>
      <x:c r="AG1865" s="18" t="n">
        <x:f>MAX(AE1865,AF1865*'01 Controls'!$E$15)</x:f>
        <x:v>0</x:v>
      </x:c>
      <x:c r="AH1865" s="18" t="n">
        <x:f>SUM(V1865,Y1865,AB1865,AE1865)</x:f>
        <x:v>60.74999999999999</x:v>
      </x:c>
      <x:c r="AI1865" s="18" t="n">
        <x:f>N1865-AH1865</x:f>
        <x:v>7.105427357601002e-15</x:v>
      </x:c>
      <x:c r="AJ1865" s="18" t="n">
        <x:f>V1865*INDEX('07 Mode Capacity'!$P$6:$P$17,MATCH("AIR-"&amp;I1865,'07 Mode Capacity'!$C$6:$C$17,0))</x:f>
        <x:v>0.9941152920331712</x:v>
      </x:c>
      <x:c r="AK1865" s="18" t="n">
        <x:f>Y1865*INDEX('07 Mode Capacity'!$P$6:$P$17,MATCH("OCEAN-"&amp;I1865,'07 Mode Capacity'!$C$6:$C$17,0))</x:f>
        <x:v>0</x:v>
      </x:c>
      <x:c r="AL1865" s="18" t="n">
        <x:f>AB1865*INDEX('07 Mode Capacity'!$P$6:$P$17,MATCH("LAND-"&amp;I1865,'07 Mode Capacity'!$C$6:$C$17,0))</x:f>
        <x:v>21.36298508782409</x:v>
      </x:c>
      <x:c r="AM1865" s="18" t="n">
        <x:f>AE1865*INDEX('07 Mode Capacity'!$P$6:$P$17,MATCH("INLAND-"&amp;I1865,'07 Mode Capacity'!$C$6:$C$17,0))</x:f>
        <x:v>0</x:v>
      </x:c>
      <x:c r="AN1865" s="18" t="n">
        <x:f>SUM(AJ1865:AM1865)</x:f>
        <x:v>22.35710037985726</x:v>
      </x:c>
      <x:c r="AO1865" s="17" t="n">
        <x:f>IF(N1865=0,1,AN1865/N1865)</x:f>
        <x:v>0.3680181132486792</x:v>
      </x:c>
      <x:c r="AP1865" s="11" t="str">
        <x:f>IF(AO1865&gt;='01 Controls'!$E$16,"PASS","FAIL")</x:f>
        <x:v>FAIL</x:v>
      </x:c>
      <x:c r="AQ1865" s="11" t="str">
        <x:v>UNQUANTIFIED</x:v>
      </x:c>
      <x:c r="AR1865" s="11" t="str">
        <x:v>Position-class planning record; serial item and receiver open</x:v>
      </x:c>
      <x:c r="AS1865" s="26"/>
      <x:c r="AT1865" s="26"/>
    </x:row>
    <x:row r="1866">
      <x:c r="C1866" s="11" t="str">
        <x:v>M2-L-DMG-BAT-22</x:v>
      </x:c>
      <x:c r="D1866" s="11" t="str">
        <x:v>M2</x:v>
      </x:c>
      <x:c r="E1866" s="11" t="str">
        <x:v>Urban heat</x:v>
      </x:c>
      <x:c r="F1866" s="11" t="str">
        <x:v>L-DMG</x:v>
      </x:c>
      <x:c r="G1866" s="11" t="str">
        <x:v>Debris and materials group</x:v>
      </x:c>
      <x:c r="H1866" s="11" t="str">
        <x:v>BAT-22</x:v>
      </x:c>
      <x:c r="I1866" s="19" t="n">
        <x:v>48</x:v>
      </x:c>
      <x:c r="J1866" s="21" t="n">
        <x:v>1</x:v>
      </x:c>
      <x:c r="K1866" s="18" t="n">
        <x:f>'05 Cargo Register'!K74</x:f>
        <x:v>243</x:v>
      </x:c>
      <x:c r="L1866" s="18" t="n">
        <x:f>'05 Cargo Register'!N74</x:f>
        <x:v>14</x:v>
      </x:c>
      <x:c r="M1866" s="18" t="n">
        <x:f>'05 Cargo Register'!O74</x:f>
        <x:v>369.6</x:v>
      </x:c>
      <x:c r="N1866" s="18" t="n">
        <x:f>J1866*K1866</x:f>
        <x:v>243</x:v>
      </x:c>
      <x:c r="O1866" s="18" t="n">
        <x:f>J1866*L1866</x:f>
        <x:v>14</x:v>
      </x:c>
      <x:c r="P1866" s="18" t="n">
        <x:f>J1866*M1866</x:f>
        <x:v>369.6</x:v>
      </x:c>
      <x:c r="Q1866" s="22" t="n">
        <x:f>'01 Controls'!$E$26*'02 Cargo Classes'!$M$9</x:f>
        <x:v>0</x:v>
      </x:c>
      <x:c r="R1866" s="22" t="n">
        <x:f>'01 Controls'!$F$26*'02 Cargo Classes'!$N$9</x:f>
        <x:v>0</x:v>
      </x:c>
      <x:c r="S1866" s="22" t="n">
        <x:f>'01 Controls'!$G$26*'02 Cargo Classes'!$O$9</x:f>
        <x:v>0.95</x:v>
      </x:c>
      <x:c r="T1866" s="22" t="n">
        <x:f>'01 Controls'!$H$26*'02 Cargo Classes'!$P$9</x:f>
        <x:v>0</x:v>
      </x:c>
      <x:c r="U1866" s="22" t="n">
        <x:f>SUM(Q1866:T1866)</x:f>
        <x:v>0.95</x:v>
      </x:c>
      <x:c r="V1866" s="18" t="n">
        <x:f>IF(U1866=0,0,N1866*Q1866/U1866)</x:f>
        <x:v>0</x:v>
      </x:c>
      <x:c r="W1866" s="18" t="n">
        <x:f>IF(U1866=0,0,P1866*Q1866/U1866)</x:f>
        <x:v>0</x:v>
      </x:c>
      <x:c r="X1866" s="18" t="n">
        <x:f>MAX(V1866,W1866*'01 Controls'!$E$12)</x:f>
        <x:v>0</x:v>
      </x:c>
      <x:c r="Y1866" s="18" t="n">
        <x:f>IF(U1866=0,0,N1866*R1866/U1866)</x:f>
        <x:v>0</x:v>
      </x:c>
      <x:c r="Z1866" s="18" t="n">
        <x:f>IF(U1866=0,0,P1866*R1866/U1866)</x:f>
        <x:v>0</x:v>
      </x:c>
      <x:c r="AA1866" s="18" t="n">
        <x:f>MAX(Y1866,Z1866*'01 Controls'!$E$13)</x:f>
        <x:v>0</x:v>
      </x:c>
      <x:c r="AB1866" s="18" t="n">
        <x:f>IF(U1866=0,0,N1866*S1866/U1866)</x:f>
        <x:v>243</x:v>
      </x:c>
      <x:c r="AC1866" s="18" t="n">
        <x:f>IF(U1866=0,0,P1866*S1866/U1866)</x:f>
        <x:v>369.6</x:v>
      </x:c>
      <x:c r="AD1866" s="18" t="n">
        <x:f>MAX(AB1866,AC1866*'01 Controls'!$E$14)</x:f>
        <x:v>243</x:v>
      </x:c>
      <x:c r="AE1866" s="18" t="n">
        <x:f>IF(U1866=0,0,N1866*T1866/U1866)</x:f>
        <x:v>0</x:v>
      </x:c>
      <x:c r="AF1866" s="18" t="n">
        <x:f>IF(U1866=0,0,P1866*T1866/U1866)</x:f>
        <x:v>0</x:v>
      </x:c>
      <x:c r="AG1866" s="18" t="n">
        <x:f>MAX(AE1866,AF1866*'01 Controls'!$E$15)</x:f>
        <x:v>0</x:v>
      </x:c>
      <x:c r="AH1866" s="18" t="n">
        <x:f>SUM(V1866,Y1866,AB1866,AE1866)</x:f>
        <x:v>243</x:v>
      </x:c>
      <x:c r="AI1866" s="18" t="n">
        <x:f>N1866-AH1866</x:f>
        <x:v>0</x:v>
      </x:c>
      <x:c r="AJ1866" s="18" t="n">
        <x:f>V1866*INDEX('07 Mode Capacity'!$P$6:$P$17,MATCH("AIR-"&amp;I1866,'07 Mode Capacity'!$C$6:$C$17,0))</x:f>
        <x:v>0</x:v>
      </x:c>
      <x:c r="AK1866" s="18" t="n">
        <x:f>Y1866*INDEX('07 Mode Capacity'!$P$6:$P$17,MATCH("OCEAN-"&amp;I1866,'07 Mode Capacity'!$C$6:$C$17,0))</x:f>
        <x:v>0</x:v>
      </x:c>
      <x:c r="AL1866" s="18" t="n">
        <x:f>AB1866*INDEX('07 Mode Capacity'!$P$6:$P$17,MATCH("LAND-"&amp;I1866,'07 Mode Capacity'!$C$6:$C$17,0))</x:f>
        <x:v>29.657632292034947</x:v>
      </x:c>
      <x:c r="AM1866" s="18" t="n">
        <x:f>AE1866*INDEX('07 Mode Capacity'!$P$6:$P$17,MATCH("INLAND-"&amp;I1866,'07 Mode Capacity'!$C$6:$C$17,0))</x:f>
        <x:v>0</x:v>
      </x:c>
      <x:c r="AN1866" s="18" t="n">
        <x:f>SUM(AJ1866:AM1866)</x:f>
        <x:v>29.657632292034947</x:v>
      </x:c>
      <x:c r="AO1866" s="17" t="n">
        <x:f>IF(N1866=0,1,AN1866/N1866)</x:f>
        <x:v>0.1220478695145471</x:v>
      </x:c>
      <x:c r="AP1866" s="11" t="str">
        <x:f>IF(AO1866&gt;='01 Controls'!$E$16,"PASS","FAIL")</x:f>
        <x:v>FAIL</x:v>
      </x:c>
      <x:c r="AQ1866" s="11" t="str">
        <x:v>UNQUANTIFIED</x:v>
      </x:c>
      <x:c r="AR1866" s="11" t="str">
        <x:v>Position-class planning record; serial item and receiver open</x:v>
      </x:c>
      <x:c r="AS1866" s="26"/>
      <x:c r="AT1866" s="26"/>
    </x:row>
    <x:row r="1867">
      <x:c r="C1867" s="11" t="str">
        <x:v>M2-L-DMG-TNK-20</x:v>
      </x:c>
      <x:c r="D1867" s="11" t="str">
        <x:v>M2</x:v>
      </x:c>
      <x:c r="E1867" s="11" t="str">
        <x:v>Urban heat</x:v>
      </x:c>
      <x:c r="F1867" s="11" t="str">
        <x:v>L-DMG</x:v>
      </x:c>
      <x:c r="G1867" s="11" t="str">
        <x:v>Debris and materials group</x:v>
      </x:c>
      <x:c r="H1867" s="11" t="str">
        <x:v>TNK-20</x:v>
      </x:c>
      <x:c r="I1867" s="19" t="n">
        <x:v>48</x:v>
      </x:c>
      <x:c r="J1867" s="21" t="n">
        <x:v>1</x:v>
      </x:c>
      <x:c r="K1867" s="18" t="n">
        <x:f>'05 Cargo Register'!K75</x:f>
        <x:v>243</x:v>
      </x:c>
      <x:c r="L1867" s="18" t="n">
        <x:f>'05 Cargo Register'!N75</x:f>
        <x:v>15</x:v>
      </x:c>
      <x:c r="M1867" s="18" t="n">
        <x:f>'05 Cargo Register'!O75</x:f>
        <x:v>318.75</x:v>
      </x:c>
      <x:c r="N1867" s="18" t="n">
        <x:f>J1867*K1867</x:f>
        <x:v>243</x:v>
      </x:c>
      <x:c r="O1867" s="18" t="n">
        <x:f>J1867*L1867</x:f>
        <x:v>15</x:v>
      </x:c>
      <x:c r="P1867" s="18" t="n">
        <x:f>J1867*M1867</x:f>
        <x:v>318.75</x:v>
      </x:c>
      <x:c r="Q1867" s="22" t="n">
        <x:f>'01 Controls'!$E$26*'02 Cargo Classes'!$M$10</x:f>
        <x:v>0</x:v>
      </x:c>
      <x:c r="R1867" s="22" t="n">
        <x:f>'01 Controls'!$F$26*'02 Cargo Classes'!$N$10</x:f>
        <x:v>0</x:v>
      </x:c>
      <x:c r="S1867" s="22" t="n">
        <x:f>'01 Controls'!$G$26*'02 Cargo Classes'!$O$10</x:f>
        <x:v>0.95</x:v>
      </x:c>
      <x:c r="T1867" s="22" t="n">
        <x:f>'01 Controls'!$H$26*'02 Cargo Classes'!$P$10</x:f>
        <x:v>0</x:v>
      </x:c>
      <x:c r="U1867" s="22" t="n">
        <x:f>SUM(Q1867:T1867)</x:f>
        <x:v>0.95</x:v>
      </x:c>
      <x:c r="V1867" s="18" t="n">
        <x:f>IF(U1867=0,0,N1867*Q1867/U1867)</x:f>
        <x:v>0</x:v>
      </x:c>
      <x:c r="W1867" s="18" t="n">
        <x:f>IF(U1867=0,0,P1867*Q1867/U1867)</x:f>
        <x:v>0</x:v>
      </x:c>
      <x:c r="X1867" s="18" t="n">
        <x:f>MAX(V1867,W1867*'01 Controls'!$E$12)</x:f>
        <x:v>0</x:v>
      </x:c>
      <x:c r="Y1867" s="18" t="n">
        <x:f>IF(U1867=0,0,N1867*R1867/U1867)</x:f>
        <x:v>0</x:v>
      </x:c>
      <x:c r="Z1867" s="18" t="n">
        <x:f>IF(U1867=0,0,P1867*R1867/U1867)</x:f>
        <x:v>0</x:v>
      </x:c>
      <x:c r="AA1867" s="18" t="n">
        <x:f>MAX(Y1867,Z1867*'01 Controls'!$E$13)</x:f>
        <x:v>0</x:v>
      </x:c>
      <x:c r="AB1867" s="18" t="n">
        <x:f>IF(U1867=0,0,N1867*S1867/U1867)</x:f>
        <x:v>243</x:v>
      </x:c>
      <x:c r="AC1867" s="18" t="n">
        <x:f>IF(U1867=0,0,P1867*S1867/U1867)</x:f>
        <x:v>318.75</x:v>
      </x:c>
      <x:c r="AD1867" s="18" t="n">
        <x:f>MAX(AB1867,AC1867*'01 Controls'!$E$14)</x:f>
        <x:v>243</x:v>
      </x:c>
      <x:c r="AE1867" s="18" t="n">
        <x:f>IF(U1867=0,0,N1867*T1867/U1867)</x:f>
        <x:v>0</x:v>
      </x:c>
      <x:c r="AF1867" s="18" t="n">
        <x:f>IF(U1867=0,0,P1867*T1867/U1867)</x:f>
        <x:v>0</x:v>
      </x:c>
      <x:c r="AG1867" s="18" t="n">
        <x:f>MAX(AE1867,AF1867*'01 Controls'!$E$15)</x:f>
        <x:v>0</x:v>
      </x:c>
      <x:c r="AH1867" s="18" t="n">
        <x:f>SUM(V1867,Y1867,AB1867,AE1867)</x:f>
        <x:v>243</x:v>
      </x:c>
      <x:c r="AI1867" s="18" t="n">
        <x:f>N1867-AH1867</x:f>
        <x:v>0</x:v>
      </x:c>
      <x:c r="AJ1867" s="18" t="n">
        <x:f>V1867*INDEX('07 Mode Capacity'!$P$6:$P$17,MATCH("AIR-"&amp;I1867,'07 Mode Capacity'!$C$6:$C$17,0))</x:f>
        <x:v>0</x:v>
      </x:c>
      <x:c r="AK1867" s="18" t="n">
        <x:f>Y1867*INDEX('07 Mode Capacity'!$P$6:$P$17,MATCH("OCEAN-"&amp;I1867,'07 Mode Capacity'!$C$6:$C$17,0))</x:f>
        <x:v>0</x:v>
      </x:c>
      <x:c r="AL1867" s="18" t="n">
        <x:f>AB1867*INDEX('07 Mode Capacity'!$P$6:$P$17,MATCH("LAND-"&amp;I1867,'07 Mode Capacity'!$C$6:$C$17,0))</x:f>
        <x:v>29.657632292034947</x:v>
      </x:c>
      <x:c r="AM1867" s="18" t="n">
        <x:f>AE1867*INDEX('07 Mode Capacity'!$P$6:$P$17,MATCH("INLAND-"&amp;I1867,'07 Mode Capacity'!$C$6:$C$17,0))</x:f>
        <x:v>0</x:v>
      </x:c>
      <x:c r="AN1867" s="18" t="n">
        <x:f>SUM(AJ1867:AM1867)</x:f>
        <x:v>29.657632292034947</x:v>
      </x:c>
      <x:c r="AO1867" s="17" t="n">
        <x:f>IF(N1867=0,1,AN1867/N1867)</x:f>
        <x:v>0.1220478695145471</x:v>
      </x:c>
      <x:c r="AP1867" s="11" t="str">
        <x:f>IF(AO1867&gt;='01 Controls'!$E$16,"PASS","FAIL")</x:f>
        <x:v>FAIL</x:v>
      </x:c>
      <x:c r="AQ1867" s="11" t="str">
        <x:v>UNQUANTIFIED</x:v>
      </x:c>
      <x:c r="AR1867" s="11" t="str">
        <x:v>Position-class planning record; serial item and receiver open</x:v>
      </x:c>
      <x:c r="AS1867" s="26"/>
      <x:c r="AT1867" s="26"/>
    </x:row>
    <x:row r="1868">
      <x:c r="C1868" s="11" t="str">
        <x:v>M2-L-DMG-FLR-24</x:v>
      </x:c>
      <x:c r="D1868" s="11" t="str">
        <x:v>M2</x:v>
      </x:c>
      <x:c r="E1868" s="11" t="str">
        <x:v>Urban heat</x:v>
      </x:c>
      <x:c r="F1868" s="11" t="str">
        <x:v>L-DMG</x:v>
      </x:c>
      <x:c r="G1868" s="11" t="str">
        <x:v>Debris and materials group</x:v>
      </x:c>
      <x:c r="H1868" s="11" t="str">
        <x:v>FLR-24</x:v>
      </x:c>
      <x:c r="I1868" s="19" t="n">
        <x:v>48</x:v>
      </x:c>
      <x:c r="J1868" s="21" t="n">
        <x:v>1</x:v>
      </x:c>
      <x:c r="K1868" s="18" t="n">
        <x:f>'05 Cargo Register'!K76</x:f>
        <x:v>546.75</x:v>
      </x:c>
      <x:c r="L1868" s="18" t="n">
        <x:f>'05 Cargo Register'!N76</x:f>
        <x:v>27</x:v>
      </x:c>
      <x:c r="M1868" s="18" t="n">
        <x:f>'05 Cargo Register'!O76</x:f>
        <x:v>864</x:v>
      </x:c>
      <x:c r="N1868" s="18" t="n">
        <x:f>J1868*K1868</x:f>
        <x:v>546.75</x:v>
      </x:c>
      <x:c r="O1868" s="18" t="n">
        <x:f>J1868*L1868</x:f>
        <x:v>27</x:v>
      </x:c>
      <x:c r="P1868" s="18" t="n">
        <x:f>J1868*M1868</x:f>
        <x:v>864</x:v>
      </x:c>
      <x:c r="Q1868" s="22" t="n">
        <x:f>'01 Controls'!$E$26*'02 Cargo Classes'!$M$11</x:f>
        <x:v>0</x:v>
      </x:c>
      <x:c r="R1868" s="22" t="n">
        <x:f>'01 Controls'!$F$26*'02 Cargo Classes'!$N$11</x:f>
        <x:v>0</x:v>
      </x:c>
      <x:c r="S1868" s="22" t="n">
        <x:f>'01 Controls'!$G$26*'02 Cargo Classes'!$O$11</x:f>
        <x:v>0.95</x:v>
      </x:c>
      <x:c r="T1868" s="22" t="n">
        <x:f>'01 Controls'!$H$26*'02 Cargo Classes'!$P$11</x:f>
        <x:v>0</x:v>
      </x:c>
      <x:c r="U1868" s="22" t="n">
        <x:f>SUM(Q1868:T1868)</x:f>
        <x:v>0.95</x:v>
      </x:c>
      <x:c r="V1868" s="18" t="n">
        <x:f>IF(U1868=0,0,N1868*Q1868/U1868)</x:f>
        <x:v>0</x:v>
      </x:c>
      <x:c r="W1868" s="18" t="n">
        <x:f>IF(U1868=0,0,P1868*Q1868/U1868)</x:f>
        <x:v>0</x:v>
      </x:c>
      <x:c r="X1868" s="18" t="n">
        <x:f>MAX(V1868,W1868*'01 Controls'!$E$12)</x:f>
        <x:v>0</x:v>
      </x:c>
      <x:c r="Y1868" s="18" t="n">
        <x:f>IF(U1868=0,0,N1868*R1868/U1868)</x:f>
        <x:v>0</x:v>
      </x:c>
      <x:c r="Z1868" s="18" t="n">
        <x:f>IF(U1868=0,0,P1868*R1868/U1868)</x:f>
        <x:v>0</x:v>
      </x:c>
      <x:c r="AA1868" s="18" t="n">
        <x:f>MAX(Y1868,Z1868*'01 Controls'!$E$13)</x:f>
        <x:v>0</x:v>
      </x:c>
      <x:c r="AB1868" s="18" t="n">
        <x:f>IF(U1868=0,0,N1868*S1868/U1868)</x:f>
        <x:v>546.75</x:v>
      </x:c>
      <x:c r="AC1868" s="18" t="n">
        <x:f>IF(U1868=0,0,P1868*S1868/U1868)</x:f>
        <x:v>864</x:v>
      </x:c>
      <x:c r="AD1868" s="18" t="n">
        <x:f>MAX(AB1868,AC1868*'01 Controls'!$E$14)</x:f>
        <x:v>546.75</x:v>
      </x:c>
      <x:c r="AE1868" s="18" t="n">
        <x:f>IF(U1868=0,0,N1868*T1868/U1868)</x:f>
        <x:v>0</x:v>
      </x:c>
      <x:c r="AF1868" s="18" t="n">
        <x:f>IF(U1868=0,0,P1868*T1868/U1868)</x:f>
        <x:v>0</x:v>
      </x:c>
      <x:c r="AG1868" s="18" t="n">
        <x:f>MAX(AE1868,AF1868*'01 Controls'!$E$15)</x:f>
        <x:v>0</x:v>
      </x:c>
      <x:c r="AH1868" s="18" t="n">
        <x:f>SUM(V1868,Y1868,AB1868,AE1868)</x:f>
        <x:v>546.75</x:v>
      </x:c>
      <x:c r="AI1868" s="18" t="n">
        <x:f>N1868-AH1868</x:f>
        <x:v>0</x:v>
      </x:c>
      <x:c r="AJ1868" s="18" t="n">
        <x:f>V1868*INDEX('07 Mode Capacity'!$P$6:$P$17,MATCH("AIR-"&amp;I1868,'07 Mode Capacity'!$C$6:$C$17,0))</x:f>
        <x:v>0</x:v>
      </x:c>
      <x:c r="AK1868" s="18" t="n">
        <x:f>Y1868*INDEX('07 Mode Capacity'!$P$6:$P$17,MATCH("OCEAN-"&amp;I1868,'07 Mode Capacity'!$C$6:$C$17,0))</x:f>
        <x:v>0</x:v>
      </x:c>
      <x:c r="AL1868" s="18" t="n">
        <x:f>AB1868*INDEX('07 Mode Capacity'!$P$6:$P$17,MATCH("LAND-"&amp;I1868,'07 Mode Capacity'!$C$6:$C$17,0))</x:f>
        <x:v>66.72967265707862</x:v>
      </x:c>
      <x:c r="AM1868" s="18" t="n">
        <x:f>AE1868*INDEX('07 Mode Capacity'!$P$6:$P$17,MATCH("INLAND-"&amp;I1868,'07 Mode Capacity'!$C$6:$C$17,0))</x:f>
        <x:v>0</x:v>
      </x:c>
      <x:c r="AN1868" s="18" t="n">
        <x:f>SUM(AJ1868:AM1868)</x:f>
        <x:v>66.72967265707862</x:v>
      </x:c>
      <x:c r="AO1868" s="17" t="n">
        <x:f>IF(N1868=0,1,AN1868/N1868)</x:f>
        <x:v>0.12204786951454709</x:v>
      </x:c>
      <x:c r="AP1868" s="11" t="str">
        <x:f>IF(AO1868&gt;='01 Controls'!$E$16,"PASS","FAIL")</x:f>
        <x:v>FAIL</x:v>
      </x:c>
      <x:c r="AQ1868" s="11" t="str">
        <x:v>UNQUANTIFIED</x:v>
      </x:c>
      <x:c r="AR1868" s="11" t="str">
        <x:v>Position-class planning record; serial item and receiver open</x:v>
      </x:c>
      <x:c r="AS1868" s="26"/>
      <x:c r="AT1868" s="26"/>
    </x:row>
    <x:row r="1869">
      <x:c r="C1869" s="11" t="str">
        <x:v>M2-L-DMG-ROL-30</x:v>
      </x:c>
      <x:c r="D1869" s="11" t="str">
        <x:v>M2</x:v>
      </x:c>
      <x:c r="E1869" s="11" t="str">
        <x:v>Urban heat</x:v>
      </x:c>
      <x:c r="F1869" s="11" t="str">
        <x:v>L-DMG</x:v>
      </x:c>
      <x:c r="G1869" s="11" t="str">
        <x:v>Debris and materials group</x:v>
      </x:c>
      <x:c r="H1869" s="11" t="str">
        <x:v>ROL-30</x:v>
      </x:c>
      <x:c r="I1869" s="19" t="n">
        <x:v>48</x:v>
      </x:c>
      <x:c r="J1869" s="21" t="n">
        <x:v>1</x:v>
      </x:c>
      <x:c r="K1869" s="18" t="n">
        <x:f>'05 Cargo Register'!K77</x:f>
        <x:v>759.375</x:v>
      </x:c>
      <x:c r="L1869" s="18" t="n">
        <x:f>'05 Cargo Register'!N77</x:f>
        <x:v>32</x:v>
      </x:c>
      <x:c r="M1869" s="18" t="n">
        <x:f>'05 Cargo Register'!O77</x:f>
        <x:v>2040</x:v>
      </x:c>
      <x:c r="N1869" s="18" t="n">
        <x:f>J1869*K1869</x:f>
        <x:v>759.375</x:v>
      </x:c>
      <x:c r="O1869" s="18" t="n">
        <x:f>J1869*L1869</x:f>
        <x:v>32</x:v>
      </x:c>
      <x:c r="P1869" s="18" t="n">
        <x:f>J1869*M1869</x:f>
        <x:v>2040</x:v>
      </x:c>
      <x:c r="Q1869" s="22" t="n">
        <x:f>'01 Controls'!$E$26*'02 Cargo Classes'!$M$12</x:f>
        <x:v>0</x:v>
      </x:c>
      <x:c r="R1869" s="22" t="n">
        <x:f>'01 Controls'!$F$26*'02 Cargo Classes'!$N$12</x:f>
        <x:v>0</x:v>
      </x:c>
      <x:c r="S1869" s="22" t="n">
        <x:f>'01 Controls'!$G$26*'02 Cargo Classes'!$O$12</x:f>
        <x:v>1.4249999999999998</x:v>
      </x:c>
      <x:c r="T1869" s="22" t="n">
        <x:f>'01 Controls'!$H$26*'02 Cargo Classes'!$P$12</x:f>
        <x:v>0</x:v>
      </x:c>
      <x:c r="U1869" s="22" t="n">
        <x:f>SUM(Q1869:T1869)</x:f>
        <x:v>1.4249999999999998</x:v>
      </x:c>
      <x:c r="V1869" s="18" t="n">
        <x:f>IF(U1869=0,0,N1869*Q1869/U1869)</x:f>
        <x:v>0</x:v>
      </x:c>
      <x:c r="W1869" s="18" t="n">
        <x:f>IF(U1869=0,0,P1869*Q1869/U1869)</x:f>
        <x:v>0</x:v>
      </x:c>
      <x:c r="X1869" s="18" t="n">
        <x:f>MAX(V1869,W1869*'01 Controls'!$E$12)</x:f>
        <x:v>0</x:v>
      </x:c>
      <x:c r="Y1869" s="18" t="n">
        <x:f>IF(U1869=0,0,N1869*R1869/U1869)</x:f>
        <x:v>0</x:v>
      </x:c>
      <x:c r="Z1869" s="18" t="n">
        <x:f>IF(U1869=0,0,P1869*R1869/U1869)</x:f>
        <x:v>0</x:v>
      </x:c>
      <x:c r="AA1869" s="18" t="n">
        <x:f>MAX(Y1869,Z1869*'01 Controls'!$E$13)</x:f>
        <x:v>0</x:v>
      </x:c>
      <x:c r="AB1869" s="18" t="n">
        <x:f>IF(U1869=0,0,N1869*S1869/U1869)</x:f>
        <x:v>759.3749999999999</x:v>
      </x:c>
      <x:c r="AC1869" s="18" t="n">
        <x:f>IF(U1869=0,0,P1869*S1869/U1869)</x:f>
        <x:v>2040</x:v>
      </x:c>
      <x:c r="AD1869" s="18" t="n">
        <x:f>MAX(AB1869,AC1869*'01 Controls'!$E$14)</x:f>
        <x:v>759.3749999999999</x:v>
      </x:c>
      <x:c r="AE1869" s="18" t="n">
        <x:f>IF(U1869=0,0,N1869*T1869/U1869)</x:f>
        <x:v>0</x:v>
      </x:c>
      <x:c r="AF1869" s="18" t="n">
        <x:f>IF(U1869=0,0,P1869*T1869/U1869)</x:f>
        <x:v>0</x:v>
      </x:c>
      <x:c r="AG1869" s="18" t="n">
        <x:f>MAX(AE1869,AF1869*'01 Controls'!$E$15)</x:f>
        <x:v>0</x:v>
      </x:c>
      <x:c r="AH1869" s="18" t="n">
        <x:f>SUM(V1869,Y1869,AB1869,AE1869)</x:f>
        <x:v>759.3749999999999</x:v>
      </x:c>
      <x:c r="AI1869" s="18" t="n">
        <x:f>N1869-AH1869</x:f>
        <x:v>1.1368683772161603e-13</x:v>
      </x:c>
      <x:c r="AJ1869" s="18" t="n">
        <x:f>V1869*INDEX('07 Mode Capacity'!$P$6:$P$17,MATCH("AIR-"&amp;I1869,'07 Mode Capacity'!$C$6:$C$17,0))</x:f>
        <x:v>0</x:v>
      </x:c>
      <x:c r="AK1869" s="18" t="n">
        <x:f>Y1869*INDEX('07 Mode Capacity'!$P$6:$P$17,MATCH("OCEAN-"&amp;I1869,'07 Mode Capacity'!$C$6:$C$17,0))</x:f>
        <x:v>0</x:v>
      </x:c>
      <x:c r="AL1869" s="18" t="n">
        <x:f>AB1869*INDEX('07 Mode Capacity'!$P$6:$P$17,MATCH("LAND-"&amp;I1869,'07 Mode Capacity'!$C$6:$C$17,0))</x:f>
        <x:v>92.68010091260919</x:v>
      </x:c>
      <x:c r="AM1869" s="18" t="n">
        <x:f>AE1869*INDEX('07 Mode Capacity'!$P$6:$P$17,MATCH("INLAND-"&amp;I1869,'07 Mode Capacity'!$C$6:$C$17,0))</x:f>
        <x:v>0</x:v>
      </x:c>
      <x:c r="AN1869" s="18" t="n">
        <x:f>SUM(AJ1869:AM1869)</x:f>
        <x:v>92.68010091260919</x:v>
      </x:c>
      <x:c r="AO1869" s="17" t="n">
        <x:f>IF(N1869=0,1,AN1869/N1869)</x:f>
        <x:v>0.12204786951454709</x:v>
      </x:c>
      <x:c r="AP1869" s="11" t="str">
        <x:f>IF(AO1869&gt;='01 Controls'!$E$16,"PASS","FAIL")</x:f>
        <x:v>FAIL</x:v>
      </x:c>
      <x:c r="AQ1869" s="11" t="str">
        <x:v>UNQUANTIFIED</x:v>
      </x:c>
      <x:c r="AR1869" s="11" t="str">
        <x:v>Position-class planning record; serial item and receiver open</x:v>
      </x:c>
      <x:c r="AS1869" s="26"/>
      <x:c r="AT1869" s="26"/>
    </x:row>
    <x:row r="1870">
      <x:c r="C1870" s="11" t="str">
        <x:v>M2-L-DMG-LIN-18</x:v>
      </x:c>
      <x:c r="D1870" s="11" t="str">
        <x:v>M2</x:v>
      </x:c>
      <x:c r="E1870" s="11" t="str">
        <x:v>Urban heat</x:v>
      </x:c>
      <x:c r="F1870" s="11" t="str">
        <x:v>L-DMG</x:v>
      </x:c>
      <x:c r="G1870" s="11" t="str">
        <x:v>Debris and materials group</x:v>
      </x:c>
      <x:c r="H1870" s="11" t="str">
        <x:v>LIN-18</x:v>
      </x:c>
      <x:c r="I1870" s="19" t="n">
        <x:v>72</x:v>
      </x:c>
      <x:c r="J1870" s="21" t="n">
        <x:v>1</x:v>
      </x:c>
      <x:c r="K1870" s="18" t="n">
        <x:f>'05 Cargo Register'!K78</x:f>
        <x:v>303.75</x:v>
      </x:c>
      <x:c r="L1870" s="18" t="n">
        <x:f>'05 Cargo Register'!N78</x:f>
        <x:v>22</x:v>
      </x:c>
      <x:c r="M1870" s="18" t="n">
        <x:f>'05 Cargo Register'!O78</x:f>
        <x:v>968</x:v>
      </x:c>
      <x:c r="N1870" s="18" t="n">
        <x:f>J1870*K1870</x:f>
        <x:v>303.75</x:v>
      </x:c>
      <x:c r="O1870" s="18" t="n">
        <x:f>J1870*L1870</x:f>
        <x:v>22</x:v>
      </x:c>
      <x:c r="P1870" s="18" t="n">
        <x:f>J1870*M1870</x:f>
        <x:v>968</x:v>
      </x:c>
      <x:c r="Q1870" s="22" t="n">
        <x:f>'01 Controls'!$E$26*'02 Cargo Classes'!$M$13</x:f>
        <x:v>0</x:v>
      </x:c>
      <x:c r="R1870" s="22" t="n">
        <x:f>'01 Controls'!$F$26*'02 Cargo Classes'!$N$13</x:f>
        <x:v>0</x:v>
      </x:c>
      <x:c r="S1870" s="22" t="n">
        <x:f>'01 Controls'!$G$26*'02 Cargo Classes'!$O$13</x:f>
        <x:v>0.95</x:v>
      </x:c>
      <x:c r="T1870" s="22" t="n">
        <x:f>'01 Controls'!$H$26*'02 Cargo Classes'!$P$13</x:f>
        <x:v>0</x:v>
      </x:c>
      <x:c r="U1870" s="22" t="n">
        <x:f>SUM(Q1870:T1870)</x:f>
        <x:v>0.95</x:v>
      </x:c>
      <x:c r="V1870" s="18" t="n">
        <x:f>IF(U1870=0,0,N1870*Q1870/U1870)</x:f>
        <x:v>0</x:v>
      </x:c>
      <x:c r="W1870" s="18" t="n">
        <x:f>IF(U1870=0,0,P1870*Q1870/U1870)</x:f>
        <x:v>0</x:v>
      </x:c>
      <x:c r="X1870" s="18" t="n">
        <x:f>MAX(V1870,W1870*'01 Controls'!$E$12)</x:f>
        <x:v>0</x:v>
      </x:c>
      <x:c r="Y1870" s="18" t="n">
        <x:f>IF(U1870=0,0,N1870*R1870/U1870)</x:f>
        <x:v>0</x:v>
      </x:c>
      <x:c r="Z1870" s="18" t="n">
        <x:f>IF(U1870=0,0,P1870*R1870/U1870)</x:f>
        <x:v>0</x:v>
      </x:c>
      <x:c r="AA1870" s="18" t="n">
        <x:f>MAX(Y1870,Z1870*'01 Controls'!$E$13)</x:f>
        <x:v>0</x:v>
      </x:c>
      <x:c r="AB1870" s="18" t="n">
        <x:f>IF(U1870=0,0,N1870*S1870/U1870)</x:f>
        <x:v>303.75</x:v>
      </x:c>
      <x:c r="AC1870" s="18" t="n">
        <x:f>IF(U1870=0,0,P1870*S1870/U1870)</x:f>
        <x:v>968</x:v>
      </x:c>
      <x:c r="AD1870" s="18" t="n">
        <x:f>MAX(AB1870,AC1870*'01 Controls'!$E$14)</x:f>
        <x:v>303.75</x:v>
      </x:c>
      <x:c r="AE1870" s="18" t="n">
        <x:f>IF(U1870=0,0,N1870*T1870/U1870)</x:f>
        <x:v>0</x:v>
      </x:c>
      <x:c r="AF1870" s="18" t="n">
        <x:f>IF(U1870=0,0,P1870*T1870/U1870)</x:f>
        <x:v>0</x:v>
      </x:c>
      <x:c r="AG1870" s="18" t="n">
        <x:f>MAX(AE1870,AF1870*'01 Controls'!$E$15)</x:f>
        <x:v>0</x:v>
      </x:c>
      <x:c r="AH1870" s="18" t="n">
        <x:f>SUM(V1870,Y1870,AB1870,AE1870)</x:f>
        <x:v>303.75</x:v>
      </x:c>
      <x:c r="AI1870" s="18" t="n">
        <x:f>N1870-AH1870</x:f>
        <x:v>0</x:v>
      </x:c>
      <x:c r="AJ1870" s="18" t="n">
        <x:f>V1870*INDEX('07 Mode Capacity'!$P$6:$P$17,MATCH("AIR-"&amp;I1870,'07 Mode Capacity'!$C$6:$C$17,0))</x:f>
        <x:v>0</x:v>
      </x:c>
      <x:c r="AK1870" s="18" t="n">
        <x:f>Y1870*INDEX('07 Mode Capacity'!$P$6:$P$17,MATCH("OCEAN-"&amp;I1870,'07 Mode Capacity'!$C$6:$C$17,0))</x:f>
        <x:v>0</x:v>
      </x:c>
      <x:c r="AL1870" s="18" t="n">
        <x:f>AB1870*INDEX('07 Mode Capacity'!$P$6:$P$17,MATCH("LAND-"&amp;I1870,'07 Mode Capacity'!$C$6:$C$17,0))</x:f>
        <x:v>217.18435577697568</x:v>
      </x:c>
      <x:c r="AM1870" s="18" t="n">
        <x:f>AE1870*INDEX('07 Mode Capacity'!$P$6:$P$17,MATCH("INLAND-"&amp;I1870,'07 Mode Capacity'!$C$6:$C$17,0))</x:f>
        <x:v>0</x:v>
      </x:c>
      <x:c r="AN1870" s="18" t="n">
        <x:f>SUM(AJ1870:AM1870)</x:f>
        <x:v>217.18435577697568</x:v>
      </x:c>
      <x:c r="AO1870" s="17" t="n">
        <x:f>IF(N1870=0,1,AN1870/N1870)</x:f>
        <x:v>0.7150102247801668</x:v>
      </x:c>
      <x:c r="AP1870" s="11" t="str">
        <x:f>IF(AO1870&gt;='01 Controls'!$E$16,"PASS","FAIL")</x:f>
        <x:v>FAIL</x:v>
      </x:c>
      <x:c r="AQ1870" s="11" t="str">
        <x:v>UNQUANTIFIED</x:v>
      </x:c>
      <x:c r="AR1870" s="11" t="str">
        <x:v>Position-class planning record; serial item and receiver open</x:v>
      </x:c>
      <x:c r="AS1870" s="26"/>
      <x:c r="AT1870" s="26"/>
    </x:row>
    <x:row r="1871">
      <x:c r="C1871" s="11" t="str">
        <x:v>M2-L-DMG-BLK-08</x:v>
      </x:c>
      <x:c r="D1871" s="11" t="str">
        <x:v>M2</x:v>
      </x:c>
      <x:c r="E1871" s="11" t="str">
        <x:v>Urban heat</x:v>
      </x:c>
      <x:c r="F1871" s="11" t="str">
        <x:v>L-DMG</x:v>
      </x:c>
      <x:c r="G1871" s="11" t="str">
        <x:v>Debris and materials group</x:v>
      </x:c>
      <x:c r="H1871" s="11" t="str">
        <x:v>BLK-08</x:v>
      </x:c>
      <x:c r="I1871" s="19" t="n">
        <x:v>48</x:v>
      </x:c>
      <x:c r="J1871" s="21" t="n">
        <x:v>1</x:v>
      </x:c>
      <x:c r="K1871" s="18" t="n">
        <x:f>'05 Cargo Register'!K79</x:f>
        <x:v>121.5</x:v>
      </x:c>
      <x:c r="L1871" s="18" t="n">
        <x:f>'05 Cargo Register'!N79</x:f>
        <x:v>19</x:v>
      </x:c>
      <x:c r="M1871" s="18" t="n">
        <x:f>'05 Cargo Register'!O79</x:f>
        <x:v>969</x:v>
      </x:c>
      <x:c r="N1871" s="18" t="n">
        <x:f>J1871*K1871</x:f>
        <x:v>121.5</x:v>
      </x:c>
      <x:c r="O1871" s="18" t="n">
        <x:f>J1871*L1871</x:f>
        <x:v>19</x:v>
      </x:c>
      <x:c r="P1871" s="18" t="n">
        <x:f>J1871*M1871</x:f>
        <x:v>969</x:v>
      </x:c>
      <x:c r="Q1871" s="22" t="n">
        <x:f>'01 Controls'!$E$26*'02 Cargo Classes'!$M$14</x:f>
        <x:v>0.05</x:v>
      </x:c>
      <x:c r="R1871" s="22" t="n">
        <x:f>'01 Controls'!$F$26*'02 Cargo Classes'!$N$14</x:f>
        <x:v>0</x:v>
      </x:c>
      <x:c r="S1871" s="22" t="n">
        <x:f>'01 Controls'!$G$26*'02 Cargo Classes'!$O$14</x:f>
        <x:v>0.95</x:v>
      </x:c>
      <x:c r="T1871" s="22" t="n">
        <x:f>'01 Controls'!$H$26*'02 Cargo Classes'!$P$14</x:f>
        <x:v>0</x:v>
      </x:c>
      <x:c r="U1871" s="22" t="n">
        <x:f>SUM(Q1871:T1871)</x:f>
        <x:v>1</x:v>
      </x:c>
      <x:c r="V1871" s="18" t="n">
        <x:f>IF(U1871=0,0,N1871*Q1871/U1871)</x:f>
        <x:v>6.075</x:v>
      </x:c>
      <x:c r="W1871" s="18" t="n">
        <x:f>IF(U1871=0,0,P1871*Q1871/U1871)</x:f>
        <x:v>48.45</x:v>
      </x:c>
      <x:c r="X1871" s="18" t="n">
        <x:f>MAX(V1871,W1871*'01 Controls'!$E$12)</x:f>
        <x:v>12.1125</x:v>
      </x:c>
      <x:c r="Y1871" s="18" t="n">
        <x:f>IF(U1871=0,0,N1871*R1871/U1871)</x:f>
        <x:v>0</x:v>
      </x:c>
      <x:c r="Z1871" s="18" t="n">
        <x:f>IF(U1871=0,0,P1871*R1871/U1871)</x:f>
        <x:v>0</x:v>
      </x:c>
      <x:c r="AA1871" s="18" t="n">
        <x:f>MAX(Y1871,Z1871*'01 Controls'!$E$13)</x:f>
        <x:v>0</x:v>
      </x:c>
      <x:c r="AB1871" s="18" t="n">
        <x:f>IF(U1871=0,0,N1871*S1871/U1871)</x:f>
        <x:v>115.425</x:v>
      </x:c>
      <x:c r="AC1871" s="18" t="n">
        <x:f>IF(U1871=0,0,P1871*S1871/U1871)</x:f>
        <x:v>920.55</x:v>
      </x:c>
      <x:c r="AD1871" s="18" t="n">
        <x:f>MAX(AB1871,AC1871*'01 Controls'!$E$14)</x:f>
        <x:v>184.11</x:v>
      </x:c>
      <x:c r="AE1871" s="18" t="n">
        <x:f>IF(U1871=0,0,N1871*T1871/U1871)</x:f>
        <x:v>0</x:v>
      </x:c>
      <x:c r="AF1871" s="18" t="n">
        <x:f>IF(U1871=0,0,P1871*T1871/U1871)</x:f>
        <x:v>0</x:v>
      </x:c>
      <x:c r="AG1871" s="18" t="n">
        <x:f>MAX(AE1871,AF1871*'01 Controls'!$E$15)</x:f>
        <x:v>0</x:v>
      </x:c>
      <x:c r="AH1871" s="18" t="n">
        <x:f>SUM(V1871,Y1871,AB1871,AE1871)</x:f>
        <x:v>121.5</x:v>
      </x:c>
      <x:c r="AI1871" s="18" t="n">
        <x:f>N1871-AH1871</x:f>
        <x:v>0</x:v>
      </x:c>
      <x:c r="AJ1871" s="18" t="n">
        <x:f>V1871*INDEX('07 Mode Capacity'!$P$6:$P$17,MATCH("AIR-"&amp;I1871,'07 Mode Capacity'!$C$6:$C$17,0))</x:f>
        <x:v>1.7030391241074527</x:v>
      </x:c>
      <x:c r="AK1871" s="18" t="n">
        <x:f>Y1871*INDEX('07 Mode Capacity'!$P$6:$P$17,MATCH("OCEAN-"&amp;I1871,'07 Mode Capacity'!$C$6:$C$17,0))</x:f>
        <x:v>0</x:v>
      </x:c>
      <x:c r="AL1871" s="18" t="n">
        <x:f>AB1871*INDEX('07 Mode Capacity'!$P$6:$P$17,MATCH("LAND-"&amp;I1871,'07 Mode Capacity'!$C$6:$C$17,0))</x:f>
        <x:v>14.0873753387166</x:v>
      </x:c>
      <x:c r="AM1871" s="18" t="n">
        <x:f>AE1871*INDEX('07 Mode Capacity'!$P$6:$P$17,MATCH("INLAND-"&amp;I1871,'07 Mode Capacity'!$C$6:$C$17,0))</x:f>
        <x:v>0</x:v>
      </x:c>
      <x:c r="AN1871" s="18" t="n">
        <x:f>SUM(AJ1871:AM1871)</x:f>
        <x:v>15.790414462824053</x:v>
      </x:c>
      <x:c r="AO1871" s="17" t="n">
        <x:f>IF(N1871=0,1,AN1871/N1871)</x:f>
        <x:v>0.1299622589532844</x:v>
      </x:c>
      <x:c r="AP1871" s="11" t="str">
        <x:f>IF(AO1871&gt;='01 Controls'!$E$16,"PASS","FAIL")</x:f>
        <x:v>FAIL</x:v>
      </x:c>
      <x:c r="AQ1871" s="11" t="str">
        <x:v>UNQUANTIFIED</x:v>
      </x:c>
      <x:c r="AR1871" s="11" t="str">
        <x:v>Position-class planning record; serial item and receiver open</x:v>
      </x:c>
      <x:c r="AS1871" s="26"/>
      <x:c r="AT1871" s="26"/>
    </x:row>
    <x:row r="1872">
      <x:c r="C1872" s="11" t="str">
        <x:v>M2-L-DMG-OOG-80</x:v>
      </x:c>
      <x:c r="D1872" s="11" t="str">
        <x:v>M2</x:v>
      </x:c>
      <x:c r="E1872" s="11" t="str">
        <x:v>Urban heat</x:v>
      </x:c>
      <x:c r="F1872" s="11" t="str">
        <x:v>L-DMG</x:v>
      </x:c>
      <x:c r="G1872" s="11" t="str">
        <x:v>Debris and materials group</x:v>
      </x:c>
      <x:c r="H1872" s="11" t="str">
        <x:v>OOG-80</x:v>
      </x:c>
      <x:c r="I1872" s="19" t="n">
        <x:v>72</x:v>
      </x:c>
      <x:c r="J1872" s="21" t="n">
        <x:v>1</x:v>
      </x:c>
      <x:c r="K1872" s="18" t="n">
        <x:f>'05 Cargo Register'!K80</x:f>
        <x:v>303.75</x:v>
      </x:c>
      <x:c r="L1872" s="18" t="n">
        <x:f>'05 Cargo Register'!N80</x:f>
        <x:v>6</x:v>
      </x:c>
      <x:c r="M1872" s="18" t="n">
        <x:f>'05 Cargo Register'!O80</x:f>
        <x:v>1056</x:v>
      </x:c>
      <x:c r="N1872" s="18" t="n">
        <x:f>J1872*K1872</x:f>
        <x:v>303.75</x:v>
      </x:c>
      <x:c r="O1872" s="18" t="n">
        <x:f>J1872*L1872</x:f>
        <x:v>6</x:v>
      </x:c>
      <x:c r="P1872" s="18" t="n">
        <x:f>J1872*M1872</x:f>
        <x:v>1056</x:v>
      </x:c>
      <x:c r="Q1872" s="22" t="n">
        <x:f>'01 Controls'!$E$26*'02 Cargo Classes'!$M$15</x:f>
        <x:v>0</x:v>
      </x:c>
      <x:c r="R1872" s="22" t="n">
        <x:f>'01 Controls'!$F$26*'02 Cargo Classes'!$N$15</x:f>
        <x:v>0</x:v>
      </x:c>
      <x:c r="S1872" s="22" t="n">
        <x:f>'01 Controls'!$G$26*'02 Cargo Classes'!$O$15</x:f>
        <x:v>0.57</x:v>
      </x:c>
      <x:c r="T1872" s="22" t="n">
        <x:f>'01 Controls'!$H$26*'02 Cargo Classes'!$P$15</x:f>
        <x:v>0</x:v>
      </x:c>
      <x:c r="U1872" s="22" t="n">
        <x:f>SUM(Q1872:T1872)</x:f>
        <x:v>0.57</x:v>
      </x:c>
      <x:c r="V1872" s="18" t="n">
        <x:f>IF(U1872=0,0,N1872*Q1872/U1872)</x:f>
        <x:v>0</x:v>
      </x:c>
      <x:c r="W1872" s="18" t="n">
        <x:f>IF(U1872=0,0,P1872*Q1872/U1872)</x:f>
        <x:v>0</x:v>
      </x:c>
      <x:c r="X1872" s="18" t="n">
        <x:f>MAX(V1872,W1872*'01 Controls'!$E$12)</x:f>
        <x:v>0</x:v>
      </x:c>
      <x:c r="Y1872" s="18" t="n">
        <x:f>IF(U1872=0,0,N1872*R1872/U1872)</x:f>
        <x:v>0</x:v>
      </x:c>
      <x:c r="Z1872" s="18" t="n">
        <x:f>IF(U1872=0,0,P1872*R1872/U1872)</x:f>
        <x:v>0</x:v>
      </x:c>
      <x:c r="AA1872" s="18" t="n">
        <x:f>MAX(Y1872,Z1872*'01 Controls'!$E$13)</x:f>
        <x:v>0</x:v>
      </x:c>
      <x:c r="AB1872" s="18" t="n">
        <x:f>IF(U1872=0,0,N1872*S1872/U1872)</x:f>
        <x:v>303.75</x:v>
      </x:c>
      <x:c r="AC1872" s="18" t="n">
        <x:f>IF(U1872=0,0,P1872*S1872/U1872)</x:f>
        <x:v>1056</x:v>
      </x:c>
      <x:c r="AD1872" s="18" t="n">
        <x:f>MAX(AB1872,AC1872*'01 Controls'!$E$14)</x:f>
        <x:v>303.75</x:v>
      </x:c>
      <x:c r="AE1872" s="18" t="n">
        <x:f>IF(U1872=0,0,N1872*T1872/U1872)</x:f>
        <x:v>0</x:v>
      </x:c>
      <x:c r="AF1872" s="18" t="n">
        <x:f>IF(U1872=0,0,P1872*T1872/U1872)</x:f>
        <x:v>0</x:v>
      </x:c>
      <x:c r="AG1872" s="18" t="n">
        <x:f>MAX(AE1872,AF1872*'01 Controls'!$E$15)</x:f>
        <x:v>0</x:v>
      </x:c>
      <x:c r="AH1872" s="18" t="n">
        <x:f>SUM(V1872,Y1872,AB1872,AE1872)</x:f>
        <x:v>303.75</x:v>
      </x:c>
      <x:c r="AI1872" s="18" t="n">
        <x:f>N1872-AH1872</x:f>
        <x:v>0</x:v>
      </x:c>
      <x:c r="AJ1872" s="18" t="n">
        <x:f>V1872*INDEX('07 Mode Capacity'!$P$6:$P$17,MATCH("AIR-"&amp;I1872,'07 Mode Capacity'!$C$6:$C$17,0))</x:f>
        <x:v>0</x:v>
      </x:c>
      <x:c r="AK1872" s="18" t="n">
        <x:f>Y1872*INDEX('07 Mode Capacity'!$P$6:$P$17,MATCH("OCEAN-"&amp;I1872,'07 Mode Capacity'!$C$6:$C$17,0))</x:f>
        <x:v>0</x:v>
      </x:c>
      <x:c r="AL1872" s="18" t="n">
        <x:f>AB1872*INDEX('07 Mode Capacity'!$P$6:$P$17,MATCH("LAND-"&amp;I1872,'07 Mode Capacity'!$C$6:$C$17,0))</x:f>
        <x:v>217.18435577697568</x:v>
      </x:c>
      <x:c r="AM1872" s="18" t="n">
        <x:f>AE1872*INDEX('07 Mode Capacity'!$P$6:$P$17,MATCH("INLAND-"&amp;I1872,'07 Mode Capacity'!$C$6:$C$17,0))</x:f>
        <x:v>0</x:v>
      </x:c>
      <x:c r="AN1872" s="18" t="n">
        <x:f>SUM(AJ1872:AM1872)</x:f>
        <x:v>217.18435577697568</x:v>
      </x:c>
      <x:c r="AO1872" s="17" t="n">
        <x:f>IF(N1872=0,1,AN1872/N1872)</x:f>
        <x:v>0.7150102247801668</x:v>
      </x:c>
      <x:c r="AP1872" s="11" t="str">
        <x:f>IF(AO1872&gt;='01 Controls'!$E$16,"PASS","FAIL")</x:f>
        <x:v>FAIL</x:v>
      </x:c>
      <x:c r="AQ1872" s="11" t="str">
        <x:v>UNQUANTIFIED</x:v>
      </x:c>
      <x:c r="AR1872" s="11" t="str">
        <x:v>Position-class planning record; serial item and receiver open</x:v>
      </x:c>
      <x:c r="AS1872" s="26"/>
      <x:c r="AT1872" s="26"/>
    </x:row>
    <x:row r="1873">
      <x:c r="C1873" s="11" t="str">
        <x:v>M2-L-TWG-APL-45</x:v>
      </x:c>
      <x:c r="D1873" s="11" t="str">
        <x:v>M2</x:v>
      </x:c>
      <x:c r="E1873" s="11" t="str">
        <x:v>Urban heat</x:v>
      </x:c>
      <x:c r="F1873" s="11" t="str">
        <x:v>L-TWG</x:v>
      </x:c>
      <x:c r="G1873" s="11" t="str">
        <x:v>Temporary works and crossing group</x:v>
      </x:c>
      <x:c r="H1873" s="11" t="str">
        <x:v>APL-45</x:v>
      </x:c>
      <x:c r="I1873" s="19" t="n">
        <x:v>24</x:v>
      </x:c>
      <x:c r="J1873" s="21" t="n">
        <x:v>1</x:v>
      </x:c>
      <x:c r="K1873" s="18" t="n">
        <x:f>'05 Cargo Register'!K81</x:f>
        <x:v>91.125</x:v>
      </x:c>
      <x:c r="L1873" s="18" t="n">
        <x:f>'05 Cargo Register'!N81</x:f>
        <x:v>24</x:v>
      </x:c>
      <x:c r="M1873" s="18" t="n">
        <x:f>'05 Cargo Register'!O81</x:f>
        <x:v>180</x:v>
      </x:c>
      <x:c r="N1873" s="18" t="n">
        <x:f>J1873*K1873</x:f>
        <x:v>91.125</x:v>
      </x:c>
      <x:c r="O1873" s="18" t="n">
        <x:f>J1873*L1873</x:f>
        <x:v>24</x:v>
      </x:c>
      <x:c r="P1873" s="18" t="n">
        <x:f>J1873*M1873</x:f>
        <x:v>180</x:v>
      </x:c>
      <x:c r="Q1873" s="22" t="n">
        <x:f>'01 Controls'!$E$26*'02 Cargo Classes'!$M$6</x:f>
        <x:v>0.15000000000000002</x:v>
      </x:c>
      <x:c r="R1873" s="22" t="n">
        <x:f>'01 Controls'!$F$26*'02 Cargo Classes'!$N$6</x:f>
        <x:v>0</x:v>
      </x:c>
      <x:c r="S1873" s="22" t="n">
        <x:f>'01 Controls'!$G$26*'02 Cargo Classes'!$O$6</x:f>
        <x:v>0.95</x:v>
      </x:c>
      <x:c r="T1873" s="22" t="n">
        <x:f>'01 Controls'!$H$26*'02 Cargo Classes'!$P$6</x:f>
        <x:v>0</x:v>
      </x:c>
      <x:c r="U1873" s="22" t="n">
        <x:f>SUM(Q1873:T1873)</x:f>
        <x:v>1.1</x:v>
      </x:c>
      <x:c r="V1873" s="18" t="n">
        <x:f>IF(U1873=0,0,N1873*Q1873/U1873)</x:f>
        <x:v>12.426136363636365</x:v>
      </x:c>
      <x:c r="W1873" s="18" t="n">
        <x:f>IF(U1873=0,0,P1873*Q1873/U1873)</x:f>
        <x:v>24.545454545454547</x:v>
      </x:c>
      <x:c r="X1873" s="18" t="n">
        <x:f>MAX(V1873,W1873*'01 Controls'!$E$12)</x:f>
        <x:v>12.426136363636365</x:v>
      </x:c>
      <x:c r="Y1873" s="18" t="n">
        <x:f>IF(U1873=0,0,N1873*R1873/U1873)</x:f>
        <x:v>0</x:v>
      </x:c>
      <x:c r="Z1873" s="18" t="n">
        <x:f>IF(U1873=0,0,P1873*R1873/U1873)</x:f>
        <x:v>0</x:v>
      </x:c>
      <x:c r="AA1873" s="18" t="n">
        <x:f>MAX(Y1873,Z1873*'01 Controls'!$E$13)</x:f>
        <x:v>0</x:v>
      </x:c>
      <x:c r="AB1873" s="18" t="n">
        <x:f>IF(U1873=0,0,N1873*S1873/U1873)</x:f>
        <x:v>78.69886363636363</x:v>
      </x:c>
      <x:c r="AC1873" s="18" t="n">
        <x:f>IF(U1873=0,0,P1873*S1873/U1873)</x:f>
        <x:v>155.45454545454544</x:v>
      </x:c>
      <x:c r="AD1873" s="18" t="n">
        <x:f>MAX(AB1873,AC1873*'01 Controls'!$E$14)</x:f>
        <x:v>78.69886363636363</x:v>
      </x:c>
      <x:c r="AE1873" s="18" t="n">
        <x:f>IF(U1873=0,0,N1873*T1873/U1873)</x:f>
        <x:v>0</x:v>
      </x:c>
      <x:c r="AF1873" s="18" t="n">
        <x:f>IF(U1873=0,0,P1873*T1873/U1873)</x:f>
        <x:v>0</x:v>
      </x:c>
      <x:c r="AG1873" s="18" t="n">
        <x:f>MAX(AE1873,AF1873*'01 Controls'!$E$15)</x:f>
        <x:v>0</x:v>
      </x:c>
      <x:c r="AH1873" s="18" t="n">
        <x:f>SUM(V1873,Y1873,AB1873,AE1873)</x:f>
        <x:v>91.12499999999999</x:v>
      </x:c>
      <x:c r="AI1873" s="18" t="n">
        <x:f>N1873-AH1873</x:f>
        <x:v>1.4210854715202004e-14</x:v>
      </x:c>
      <x:c r="AJ1873" s="18" t="n">
        <x:f>V1873*INDEX('07 Mode Capacity'!$P$6:$P$17,MATCH("AIR-"&amp;I1873,'07 Mode Capacity'!$C$6:$C$17,0))</x:f>
        <x:v>2.5214378770659525</x:v>
      </x:c>
      <x:c r="AK1873" s="18" t="n">
        <x:f>Y1873*INDEX('07 Mode Capacity'!$P$6:$P$17,MATCH("OCEAN-"&amp;I1873,'07 Mode Capacity'!$C$6:$C$17,0))</x:f>
        <x:v>0</x:v>
      </x:c>
      <x:c r="AL1873" s="18" t="n">
        <x:f>AB1873*INDEX('07 Mode Capacity'!$P$6:$P$17,MATCH("LAND-"&amp;I1873,'07 Mode Capacity'!$C$6:$C$17,0))</x:f>
        <x:v>30.10238807829758</x:v>
      </x:c>
      <x:c r="AM1873" s="18" t="n">
        <x:f>AE1873*INDEX('07 Mode Capacity'!$P$6:$P$17,MATCH("INLAND-"&amp;I1873,'07 Mode Capacity'!$C$6:$C$17,0))</x:f>
        <x:v>0</x:v>
      </x:c>
      <x:c r="AN1873" s="18" t="n">
        <x:f>SUM(AJ1873:AM1873)</x:f>
        <x:v>32.62382595536353</x:v>
      </x:c>
      <x:c r="AO1873" s="17" t="n">
        <x:f>IF(N1873=0,1,AN1873/N1873)</x:f>
        <x:v>0.35801180746626643</x:v>
      </x:c>
      <x:c r="AP1873" s="11" t="str">
        <x:f>IF(AO1873&gt;='01 Controls'!$E$16,"PASS","FAIL")</x:f>
        <x:v>FAIL</x:v>
      </x:c>
      <x:c r="AQ1873" s="11" t="str">
        <x:v>UNQUANTIFIED</x:v>
      </x:c>
      <x:c r="AR1873" s="11" t="str">
        <x:v>Position-class planning record; serial item and receiver open</x:v>
      </x:c>
      <x:c r="AS1873" s="26"/>
      <x:c r="AT1873" s="26"/>
    </x:row>
    <x:row r="1874">
      <x:c r="C1874" s="11" t="str">
        <x:v>M2-L-TWG-ISO-18</x:v>
      </x:c>
      <x:c r="D1874" s="11" t="str">
        <x:v>M2</x:v>
      </x:c>
      <x:c r="E1874" s="11" t="str">
        <x:v>Urban heat</x:v>
      </x:c>
      <x:c r="F1874" s="11" t="str">
        <x:v>L-TWG</x:v>
      </x:c>
      <x:c r="G1874" s="11" t="str">
        <x:v>Temporary works and crossing group</x:v>
      </x:c>
      <x:c r="H1874" s="11" t="str">
        <x:v>ISO-18</x:v>
      </x:c>
      <x:c r="I1874" s="19" t="n">
        <x:v>48</x:v>
      </x:c>
      <x:c r="J1874" s="21" t="n">
        <x:v>1</x:v>
      </x:c>
      <x:c r="K1874" s="18" t="n">
        <x:f>'05 Cargo Register'!K82</x:f>
        <x:v>364.5</x:v>
      </x:c>
      <x:c r="L1874" s="18" t="n">
        <x:f>'05 Cargo Register'!N82</x:f>
        <x:v>24</x:v>
      </x:c>
      <x:c r="M1874" s="18" t="n">
        <x:f>'05 Cargo Register'!O82</x:f>
        <x:v>633.6</x:v>
      </x:c>
      <x:c r="N1874" s="18" t="n">
        <x:f>J1874*K1874</x:f>
        <x:v>364.5</x:v>
      </x:c>
      <x:c r="O1874" s="18" t="n">
        <x:f>J1874*L1874</x:f>
        <x:v>24</x:v>
      </x:c>
      <x:c r="P1874" s="18" t="n">
        <x:f>J1874*M1874</x:f>
        <x:v>633.6</x:v>
      </x:c>
      <x:c r="Q1874" s="22" t="n">
        <x:f>'01 Controls'!$E$26*'02 Cargo Classes'!$M$7</x:f>
        <x:v>0.010000000000000002</x:v>
      </x:c>
      <x:c r="R1874" s="22" t="n">
        <x:f>'01 Controls'!$F$26*'02 Cargo Classes'!$N$7</x:f>
        <x:v>0</x:v>
      </x:c>
      <x:c r="S1874" s="22" t="n">
        <x:f>'01 Controls'!$G$26*'02 Cargo Classes'!$O$7</x:f>
        <x:v>1.14</x:v>
      </x:c>
      <x:c r="T1874" s="22" t="n">
        <x:f>'01 Controls'!$H$26*'02 Cargo Classes'!$P$7</x:f>
        <x:v>0</x:v>
      </x:c>
      <x:c r="U1874" s="22" t="n">
        <x:f>SUM(Q1874:T1874)</x:f>
        <x:v>1.15</x:v>
      </x:c>
      <x:c r="V1874" s="18" t="n">
        <x:f>IF(U1874=0,0,N1874*Q1874/U1874)</x:f>
        <x:v>3.1695652173913054</x:v>
      </x:c>
      <x:c r="W1874" s="18" t="n">
        <x:f>IF(U1874=0,0,P1874*Q1874/U1874)</x:f>
        <x:v>5.509565217391306</x:v>
      </x:c>
      <x:c r="X1874" s="18" t="n">
        <x:f>MAX(V1874,W1874*'01 Controls'!$E$12)</x:f>
        <x:v>3.1695652173913054</x:v>
      </x:c>
      <x:c r="Y1874" s="18" t="n">
        <x:f>IF(U1874=0,0,N1874*R1874/U1874)</x:f>
        <x:v>0</x:v>
      </x:c>
      <x:c r="Z1874" s="18" t="n">
        <x:f>IF(U1874=0,0,P1874*R1874/U1874)</x:f>
        <x:v>0</x:v>
      </x:c>
      <x:c r="AA1874" s="18" t="n">
        <x:f>MAX(Y1874,Z1874*'01 Controls'!$E$13)</x:f>
        <x:v>0</x:v>
      </x:c>
      <x:c r="AB1874" s="18" t="n">
        <x:f>IF(U1874=0,0,N1874*S1874/U1874)</x:f>
        <x:v>361.3304347826087</x:v>
      </x:c>
      <x:c r="AC1874" s="18" t="n">
        <x:f>IF(U1874=0,0,P1874*S1874/U1874)</x:f>
        <x:v>628.0904347826087</x:v>
      </x:c>
      <x:c r="AD1874" s="18" t="n">
        <x:f>MAX(AB1874,AC1874*'01 Controls'!$E$14)</x:f>
        <x:v>361.3304347826087</x:v>
      </x:c>
      <x:c r="AE1874" s="18" t="n">
        <x:f>IF(U1874=0,0,N1874*T1874/U1874)</x:f>
        <x:v>0</x:v>
      </x:c>
      <x:c r="AF1874" s="18" t="n">
        <x:f>IF(U1874=0,0,P1874*T1874/U1874)</x:f>
        <x:v>0</x:v>
      </x:c>
      <x:c r="AG1874" s="18" t="n">
        <x:f>MAX(AE1874,AF1874*'01 Controls'!$E$15)</x:f>
        <x:v>0</x:v>
      </x:c>
      <x:c r="AH1874" s="18" t="n">
        <x:f>SUM(V1874,Y1874,AB1874,AE1874)</x:f>
        <x:v>364.5</x:v>
      </x:c>
      <x:c r="AI1874" s="18" t="n">
        <x:f>N1874-AH1874</x:f>
        <x:v>0</x:v>
      </x:c>
      <x:c r="AJ1874" s="18" t="n">
        <x:f>V1874*INDEX('07 Mode Capacity'!$P$6:$P$17,MATCH("AIR-"&amp;I1874,'07 Mode Capacity'!$C$6:$C$17,0))</x:f>
        <x:v>0.8885421517082365</x:v>
      </x:c>
      <x:c r="AK1874" s="18" t="n">
        <x:f>Y1874*INDEX('07 Mode Capacity'!$P$6:$P$17,MATCH("OCEAN-"&amp;I1874,'07 Mode Capacity'!$C$6:$C$17,0))</x:f>
        <x:v>0</x:v>
      </x:c>
      <x:c r="AL1874" s="18" t="n">
        <x:f>AB1874*INDEX('07 Mode Capacity'!$P$6:$P$17,MATCH("LAND-"&amp;I1874,'07 Mode Capacity'!$C$6:$C$17,0))</x:f>
        <x:v>44.09960975598239</x:v>
      </x:c>
      <x:c r="AM1874" s="18" t="n">
        <x:f>AE1874*INDEX('07 Mode Capacity'!$P$6:$P$17,MATCH("INLAND-"&amp;I1874,'07 Mode Capacity'!$C$6:$C$17,0))</x:f>
        <x:v>0</x:v>
      </x:c>
      <x:c r="AN1874" s="18" t="n">
        <x:f>SUM(AJ1874:AM1874)</x:f>
        <x:v>44.98815190769063</x:v>
      </x:c>
      <x:c r="AO1874" s="17" t="n">
        <x:f>IF(N1874=0,1,AN1874/N1874)</x:f>
        <x:v>0.12342428506911009</x:v>
      </x:c>
      <x:c r="AP1874" s="11" t="str">
        <x:f>IF(AO1874&gt;='01 Controls'!$E$16,"PASS","FAIL")</x:f>
        <x:v>FAIL</x:v>
      </x:c>
      <x:c r="AQ1874" s="11" t="str">
        <x:v>UNQUANTIFIED</x:v>
      </x:c>
      <x:c r="AR1874" s="11" t="str">
        <x:v>Position-class planning record; serial item and receiver open</x:v>
      </x:c>
      <x:c r="AS1874" s="26"/>
      <x:c r="AT1874" s="26"/>
    </x:row>
    <x:row r="1875">
      <x:c r="C1875" s="11" t="str">
        <x:v>M2-L-TWG-COL-12</x:v>
      </x:c>
      <x:c r="D1875" s="11" t="str">
        <x:v>M2</x:v>
      </x:c>
      <x:c r="E1875" s="11" t="str">
        <x:v>Urban heat</x:v>
      </x:c>
      <x:c r="F1875" s="11" t="str">
        <x:v>L-TWG</x:v>
      </x:c>
      <x:c r="G1875" s="11" t="str">
        <x:v>Temporary works and crossing group</x:v>
      </x:c>
      <x:c r="H1875" s="11" t="str">
        <x:v>COL-12</x:v>
      </x:c>
      <x:c r="I1875" s="19" t="n">
        <x:v>24</x:v>
      </x:c>
      <x:c r="J1875" s="21" t="n">
        <x:v>1</x:v>
      </x:c>
      <x:c r="K1875" s="18" t="n">
        <x:f>'05 Cargo Register'!K83</x:f>
        <x:v>60.75</x:v>
      </x:c>
      <x:c r="L1875" s="18" t="n">
        <x:f>'05 Cargo Register'!N83</x:f>
        <x:v>7</x:v>
      </x:c>
      <x:c r="M1875" s="18" t="n">
        <x:f>'05 Cargo Register'!O83</x:f>
        <x:v>184.8</x:v>
      </x:c>
      <x:c r="N1875" s="18" t="n">
        <x:f>J1875*K1875</x:f>
        <x:v>60.75</x:v>
      </x:c>
      <x:c r="O1875" s="18" t="n">
        <x:f>J1875*L1875</x:f>
        <x:v>7</x:v>
      </x:c>
      <x:c r="P1875" s="18" t="n">
        <x:f>J1875*M1875</x:f>
        <x:v>184.8</x:v>
      </x:c>
      <x:c r="Q1875" s="22" t="n">
        <x:f>'01 Controls'!$E$26*'02 Cargo Classes'!$M$8</x:f>
        <x:v>0.1</x:v>
      </x:c>
      <x:c r="R1875" s="22" t="n">
        <x:f>'01 Controls'!$F$26*'02 Cargo Classes'!$N$8</x:f>
        <x:v>0</x:v>
      </x:c>
      <x:c r="S1875" s="22" t="n">
        <x:f>'01 Controls'!$G$26*'02 Cargo Classes'!$O$8</x:f>
        <x:v>1.14</x:v>
      </x:c>
      <x:c r="T1875" s="22" t="n">
        <x:f>'01 Controls'!$H$26*'02 Cargo Classes'!$P$8</x:f>
        <x:v>0</x:v>
      </x:c>
      <x:c r="U1875" s="22" t="n">
        <x:f>SUM(Q1875:T1875)</x:f>
        <x:v>1.24</x:v>
      </x:c>
      <x:c r="V1875" s="18" t="n">
        <x:f>IF(U1875=0,0,N1875*Q1875/U1875)</x:f>
        <x:v>4.899193548387097</x:v>
      </x:c>
      <x:c r="W1875" s="18" t="n">
        <x:f>IF(U1875=0,0,P1875*Q1875/U1875)</x:f>
        <x:v>14.903225806451614</x:v>
      </x:c>
      <x:c r="X1875" s="18" t="n">
        <x:f>MAX(V1875,W1875*'01 Controls'!$E$12)</x:f>
        <x:v>4.899193548387097</x:v>
      </x:c>
      <x:c r="Y1875" s="18" t="n">
        <x:f>IF(U1875=0,0,N1875*R1875/U1875)</x:f>
        <x:v>0</x:v>
      </x:c>
      <x:c r="Z1875" s="18" t="n">
        <x:f>IF(U1875=0,0,P1875*R1875/U1875)</x:f>
        <x:v>0</x:v>
      </x:c>
      <x:c r="AA1875" s="18" t="n">
        <x:f>MAX(Y1875,Z1875*'01 Controls'!$E$13)</x:f>
        <x:v>0</x:v>
      </x:c>
      <x:c r="AB1875" s="18" t="n">
        <x:f>IF(U1875=0,0,N1875*S1875/U1875)</x:f>
        <x:v>55.8508064516129</x:v>
      </x:c>
      <x:c r="AC1875" s="18" t="n">
        <x:f>IF(U1875=0,0,P1875*S1875/U1875)</x:f>
        <x:v>169.8967741935484</x:v>
      </x:c>
      <x:c r="AD1875" s="18" t="n">
        <x:f>MAX(AB1875,AC1875*'01 Controls'!$E$14)</x:f>
        <x:v>55.8508064516129</x:v>
      </x:c>
      <x:c r="AE1875" s="18" t="n">
        <x:f>IF(U1875=0,0,N1875*T1875/U1875)</x:f>
        <x:v>0</x:v>
      </x:c>
      <x:c r="AF1875" s="18" t="n">
        <x:f>IF(U1875=0,0,P1875*T1875/U1875)</x:f>
        <x:v>0</x:v>
      </x:c>
      <x:c r="AG1875" s="18" t="n">
        <x:f>MAX(AE1875,AF1875*'01 Controls'!$E$15)</x:f>
        <x:v>0</x:v>
      </x:c>
      <x:c r="AH1875" s="18" t="n">
        <x:f>SUM(V1875,Y1875,AB1875,AE1875)</x:f>
        <x:v>60.74999999999999</x:v>
      </x:c>
      <x:c r="AI1875" s="18" t="n">
        <x:f>N1875-AH1875</x:f>
        <x:v>7.105427357601002e-15</x:v>
      </x:c>
      <x:c r="AJ1875" s="18" t="n">
        <x:f>V1875*INDEX('07 Mode Capacity'!$P$6:$P$17,MATCH("AIR-"&amp;I1875,'07 Mode Capacity'!$C$6:$C$17,0))</x:f>
        <x:v>0.9941152920331712</x:v>
      </x:c>
      <x:c r="AK1875" s="18" t="n">
        <x:f>Y1875*INDEX('07 Mode Capacity'!$P$6:$P$17,MATCH("OCEAN-"&amp;I1875,'07 Mode Capacity'!$C$6:$C$17,0))</x:f>
        <x:v>0</x:v>
      </x:c>
      <x:c r="AL1875" s="18" t="n">
        <x:f>AB1875*INDEX('07 Mode Capacity'!$P$6:$P$17,MATCH("LAND-"&amp;I1875,'07 Mode Capacity'!$C$6:$C$17,0))</x:f>
        <x:v>21.36298508782409</x:v>
      </x:c>
      <x:c r="AM1875" s="18" t="n">
        <x:f>AE1875*INDEX('07 Mode Capacity'!$P$6:$P$17,MATCH("INLAND-"&amp;I1875,'07 Mode Capacity'!$C$6:$C$17,0))</x:f>
        <x:v>0</x:v>
      </x:c>
      <x:c r="AN1875" s="18" t="n">
        <x:f>SUM(AJ1875:AM1875)</x:f>
        <x:v>22.35710037985726</x:v>
      </x:c>
      <x:c r="AO1875" s="17" t="n">
        <x:f>IF(N1875=0,1,AN1875/N1875)</x:f>
        <x:v>0.3680181132486792</x:v>
      </x:c>
      <x:c r="AP1875" s="11" t="str">
        <x:f>IF(AO1875&gt;='01 Controls'!$E$16,"PASS","FAIL")</x:f>
        <x:v>FAIL</x:v>
      </x:c>
      <x:c r="AQ1875" s="11" t="str">
        <x:v>UNQUANTIFIED</x:v>
      </x:c>
      <x:c r="AR1875" s="11" t="str">
        <x:v>Position-class planning record; serial item and receiver open</x:v>
      </x:c>
      <x:c r="AS1875" s="26"/>
      <x:c r="AT1875" s="26"/>
    </x:row>
    <x:row r="1876">
      <x:c r="C1876" s="11" t="str">
        <x:v>M2-L-TWG-BAT-22</x:v>
      </x:c>
      <x:c r="D1876" s="11" t="str">
        <x:v>M2</x:v>
      </x:c>
      <x:c r="E1876" s="11" t="str">
        <x:v>Urban heat</x:v>
      </x:c>
      <x:c r="F1876" s="11" t="str">
        <x:v>L-TWG</x:v>
      </x:c>
      <x:c r="G1876" s="11" t="str">
        <x:v>Temporary works and crossing group</x:v>
      </x:c>
      <x:c r="H1876" s="11" t="str">
        <x:v>BAT-22</x:v>
      </x:c>
      <x:c r="I1876" s="19" t="n">
        <x:v>48</x:v>
      </x:c>
      <x:c r="J1876" s="21" t="n">
        <x:v>1</x:v>
      </x:c>
      <x:c r="K1876" s="18" t="n">
        <x:f>'05 Cargo Register'!K84</x:f>
        <x:v>243</x:v>
      </x:c>
      <x:c r="L1876" s="18" t="n">
        <x:f>'05 Cargo Register'!N84</x:f>
        <x:v>14</x:v>
      </x:c>
      <x:c r="M1876" s="18" t="n">
        <x:f>'05 Cargo Register'!O84</x:f>
        <x:v>369.6</x:v>
      </x:c>
      <x:c r="N1876" s="18" t="n">
        <x:f>J1876*K1876</x:f>
        <x:v>243</x:v>
      </x:c>
      <x:c r="O1876" s="18" t="n">
        <x:f>J1876*L1876</x:f>
        <x:v>14</x:v>
      </x:c>
      <x:c r="P1876" s="18" t="n">
        <x:f>J1876*M1876</x:f>
        <x:v>369.6</x:v>
      </x:c>
      <x:c r="Q1876" s="22" t="n">
        <x:f>'01 Controls'!$E$26*'02 Cargo Classes'!$M$9</x:f>
        <x:v>0</x:v>
      </x:c>
      <x:c r="R1876" s="22" t="n">
        <x:f>'01 Controls'!$F$26*'02 Cargo Classes'!$N$9</x:f>
        <x:v>0</x:v>
      </x:c>
      <x:c r="S1876" s="22" t="n">
        <x:f>'01 Controls'!$G$26*'02 Cargo Classes'!$O$9</x:f>
        <x:v>0.95</x:v>
      </x:c>
      <x:c r="T1876" s="22" t="n">
        <x:f>'01 Controls'!$H$26*'02 Cargo Classes'!$P$9</x:f>
        <x:v>0</x:v>
      </x:c>
      <x:c r="U1876" s="22" t="n">
        <x:f>SUM(Q1876:T1876)</x:f>
        <x:v>0.95</x:v>
      </x:c>
      <x:c r="V1876" s="18" t="n">
        <x:f>IF(U1876=0,0,N1876*Q1876/U1876)</x:f>
        <x:v>0</x:v>
      </x:c>
      <x:c r="W1876" s="18" t="n">
        <x:f>IF(U1876=0,0,P1876*Q1876/U1876)</x:f>
        <x:v>0</x:v>
      </x:c>
      <x:c r="X1876" s="18" t="n">
        <x:f>MAX(V1876,W1876*'01 Controls'!$E$12)</x:f>
        <x:v>0</x:v>
      </x:c>
      <x:c r="Y1876" s="18" t="n">
        <x:f>IF(U1876=0,0,N1876*R1876/U1876)</x:f>
        <x:v>0</x:v>
      </x:c>
      <x:c r="Z1876" s="18" t="n">
        <x:f>IF(U1876=0,0,P1876*R1876/U1876)</x:f>
        <x:v>0</x:v>
      </x:c>
      <x:c r="AA1876" s="18" t="n">
        <x:f>MAX(Y1876,Z1876*'01 Controls'!$E$13)</x:f>
        <x:v>0</x:v>
      </x:c>
      <x:c r="AB1876" s="18" t="n">
        <x:f>IF(U1876=0,0,N1876*S1876/U1876)</x:f>
        <x:v>243</x:v>
      </x:c>
      <x:c r="AC1876" s="18" t="n">
        <x:f>IF(U1876=0,0,P1876*S1876/U1876)</x:f>
        <x:v>369.6</x:v>
      </x:c>
      <x:c r="AD1876" s="18" t="n">
        <x:f>MAX(AB1876,AC1876*'01 Controls'!$E$14)</x:f>
        <x:v>243</x:v>
      </x:c>
      <x:c r="AE1876" s="18" t="n">
        <x:f>IF(U1876=0,0,N1876*T1876/U1876)</x:f>
        <x:v>0</x:v>
      </x:c>
      <x:c r="AF1876" s="18" t="n">
        <x:f>IF(U1876=0,0,P1876*T1876/U1876)</x:f>
        <x:v>0</x:v>
      </x:c>
      <x:c r="AG1876" s="18" t="n">
        <x:f>MAX(AE1876,AF1876*'01 Controls'!$E$15)</x:f>
        <x:v>0</x:v>
      </x:c>
      <x:c r="AH1876" s="18" t="n">
        <x:f>SUM(V1876,Y1876,AB1876,AE1876)</x:f>
        <x:v>243</x:v>
      </x:c>
      <x:c r="AI1876" s="18" t="n">
        <x:f>N1876-AH1876</x:f>
        <x:v>0</x:v>
      </x:c>
      <x:c r="AJ1876" s="18" t="n">
        <x:f>V1876*INDEX('07 Mode Capacity'!$P$6:$P$17,MATCH("AIR-"&amp;I1876,'07 Mode Capacity'!$C$6:$C$17,0))</x:f>
        <x:v>0</x:v>
      </x:c>
      <x:c r="AK1876" s="18" t="n">
        <x:f>Y1876*INDEX('07 Mode Capacity'!$P$6:$P$17,MATCH("OCEAN-"&amp;I1876,'07 Mode Capacity'!$C$6:$C$17,0))</x:f>
        <x:v>0</x:v>
      </x:c>
      <x:c r="AL1876" s="18" t="n">
        <x:f>AB1876*INDEX('07 Mode Capacity'!$P$6:$P$17,MATCH("LAND-"&amp;I1876,'07 Mode Capacity'!$C$6:$C$17,0))</x:f>
        <x:v>29.657632292034947</x:v>
      </x:c>
      <x:c r="AM1876" s="18" t="n">
        <x:f>AE1876*INDEX('07 Mode Capacity'!$P$6:$P$17,MATCH("INLAND-"&amp;I1876,'07 Mode Capacity'!$C$6:$C$17,0))</x:f>
        <x:v>0</x:v>
      </x:c>
      <x:c r="AN1876" s="18" t="n">
        <x:f>SUM(AJ1876:AM1876)</x:f>
        <x:v>29.657632292034947</x:v>
      </x:c>
      <x:c r="AO1876" s="17" t="n">
        <x:f>IF(N1876=0,1,AN1876/N1876)</x:f>
        <x:v>0.1220478695145471</x:v>
      </x:c>
      <x:c r="AP1876" s="11" t="str">
        <x:f>IF(AO1876&gt;='01 Controls'!$E$16,"PASS","FAIL")</x:f>
        <x:v>FAIL</x:v>
      </x:c>
      <x:c r="AQ1876" s="11" t="str">
        <x:v>UNQUANTIFIED</x:v>
      </x:c>
      <x:c r="AR1876" s="11" t="str">
        <x:v>Position-class planning record; serial item and receiver open</x:v>
      </x:c>
      <x:c r="AS1876" s="26"/>
      <x:c r="AT1876" s="26"/>
    </x:row>
    <x:row r="1877">
      <x:c r="C1877" s="11" t="str">
        <x:v>M2-L-TWG-TNK-20</x:v>
      </x:c>
      <x:c r="D1877" s="11" t="str">
        <x:v>M2</x:v>
      </x:c>
      <x:c r="E1877" s="11" t="str">
        <x:v>Urban heat</x:v>
      </x:c>
      <x:c r="F1877" s="11" t="str">
        <x:v>L-TWG</x:v>
      </x:c>
      <x:c r="G1877" s="11" t="str">
        <x:v>Temporary works and crossing group</x:v>
      </x:c>
      <x:c r="H1877" s="11" t="str">
        <x:v>TNK-20</x:v>
      </x:c>
      <x:c r="I1877" s="19" t="n">
        <x:v>48</x:v>
      </x:c>
      <x:c r="J1877" s="21" t="n">
        <x:v>1</x:v>
      </x:c>
      <x:c r="K1877" s="18" t="n">
        <x:f>'05 Cargo Register'!K85</x:f>
        <x:v>243</x:v>
      </x:c>
      <x:c r="L1877" s="18" t="n">
        <x:f>'05 Cargo Register'!N85</x:f>
        <x:v>15</x:v>
      </x:c>
      <x:c r="M1877" s="18" t="n">
        <x:f>'05 Cargo Register'!O85</x:f>
        <x:v>318.75</x:v>
      </x:c>
      <x:c r="N1877" s="18" t="n">
        <x:f>J1877*K1877</x:f>
        <x:v>243</x:v>
      </x:c>
      <x:c r="O1877" s="18" t="n">
        <x:f>J1877*L1877</x:f>
        <x:v>15</x:v>
      </x:c>
      <x:c r="P1877" s="18" t="n">
        <x:f>J1877*M1877</x:f>
        <x:v>318.75</x:v>
      </x:c>
      <x:c r="Q1877" s="22" t="n">
        <x:f>'01 Controls'!$E$26*'02 Cargo Classes'!$M$10</x:f>
        <x:v>0</x:v>
      </x:c>
      <x:c r="R1877" s="22" t="n">
        <x:f>'01 Controls'!$F$26*'02 Cargo Classes'!$N$10</x:f>
        <x:v>0</x:v>
      </x:c>
      <x:c r="S1877" s="22" t="n">
        <x:f>'01 Controls'!$G$26*'02 Cargo Classes'!$O$10</x:f>
        <x:v>0.95</x:v>
      </x:c>
      <x:c r="T1877" s="22" t="n">
        <x:f>'01 Controls'!$H$26*'02 Cargo Classes'!$P$10</x:f>
        <x:v>0</x:v>
      </x:c>
      <x:c r="U1877" s="22" t="n">
        <x:f>SUM(Q1877:T1877)</x:f>
        <x:v>0.95</x:v>
      </x:c>
      <x:c r="V1877" s="18" t="n">
        <x:f>IF(U1877=0,0,N1877*Q1877/U1877)</x:f>
        <x:v>0</x:v>
      </x:c>
      <x:c r="W1877" s="18" t="n">
        <x:f>IF(U1877=0,0,P1877*Q1877/U1877)</x:f>
        <x:v>0</x:v>
      </x:c>
      <x:c r="X1877" s="18" t="n">
        <x:f>MAX(V1877,W1877*'01 Controls'!$E$12)</x:f>
        <x:v>0</x:v>
      </x:c>
      <x:c r="Y1877" s="18" t="n">
        <x:f>IF(U1877=0,0,N1877*R1877/U1877)</x:f>
        <x:v>0</x:v>
      </x:c>
      <x:c r="Z1877" s="18" t="n">
        <x:f>IF(U1877=0,0,P1877*R1877/U1877)</x:f>
        <x:v>0</x:v>
      </x:c>
      <x:c r="AA1877" s="18" t="n">
        <x:f>MAX(Y1877,Z1877*'01 Controls'!$E$13)</x:f>
        <x:v>0</x:v>
      </x:c>
      <x:c r="AB1877" s="18" t="n">
        <x:f>IF(U1877=0,0,N1877*S1877/U1877)</x:f>
        <x:v>243</x:v>
      </x:c>
      <x:c r="AC1877" s="18" t="n">
        <x:f>IF(U1877=0,0,P1877*S1877/U1877)</x:f>
        <x:v>318.75</x:v>
      </x:c>
      <x:c r="AD1877" s="18" t="n">
        <x:f>MAX(AB1877,AC1877*'01 Controls'!$E$14)</x:f>
        <x:v>243</x:v>
      </x:c>
      <x:c r="AE1877" s="18" t="n">
        <x:f>IF(U1877=0,0,N1877*T1877/U1877)</x:f>
        <x:v>0</x:v>
      </x:c>
      <x:c r="AF1877" s="18" t="n">
        <x:f>IF(U1877=0,0,P1877*T1877/U1877)</x:f>
        <x:v>0</x:v>
      </x:c>
      <x:c r="AG1877" s="18" t="n">
        <x:f>MAX(AE1877,AF1877*'01 Controls'!$E$15)</x:f>
        <x:v>0</x:v>
      </x:c>
      <x:c r="AH1877" s="18" t="n">
        <x:f>SUM(V1877,Y1877,AB1877,AE1877)</x:f>
        <x:v>243</x:v>
      </x:c>
      <x:c r="AI1877" s="18" t="n">
        <x:f>N1877-AH1877</x:f>
        <x:v>0</x:v>
      </x:c>
      <x:c r="AJ1877" s="18" t="n">
        <x:f>V1877*INDEX('07 Mode Capacity'!$P$6:$P$17,MATCH("AIR-"&amp;I1877,'07 Mode Capacity'!$C$6:$C$17,0))</x:f>
        <x:v>0</x:v>
      </x:c>
      <x:c r="AK1877" s="18" t="n">
        <x:f>Y1877*INDEX('07 Mode Capacity'!$P$6:$P$17,MATCH("OCEAN-"&amp;I1877,'07 Mode Capacity'!$C$6:$C$17,0))</x:f>
        <x:v>0</x:v>
      </x:c>
      <x:c r="AL1877" s="18" t="n">
        <x:f>AB1877*INDEX('07 Mode Capacity'!$P$6:$P$17,MATCH("LAND-"&amp;I1877,'07 Mode Capacity'!$C$6:$C$17,0))</x:f>
        <x:v>29.657632292034947</x:v>
      </x:c>
      <x:c r="AM1877" s="18" t="n">
        <x:f>AE1877*INDEX('07 Mode Capacity'!$P$6:$P$17,MATCH("INLAND-"&amp;I1877,'07 Mode Capacity'!$C$6:$C$17,0))</x:f>
        <x:v>0</x:v>
      </x:c>
      <x:c r="AN1877" s="18" t="n">
        <x:f>SUM(AJ1877:AM1877)</x:f>
        <x:v>29.657632292034947</x:v>
      </x:c>
      <x:c r="AO1877" s="17" t="n">
        <x:f>IF(N1877=0,1,AN1877/N1877)</x:f>
        <x:v>0.1220478695145471</x:v>
      </x:c>
      <x:c r="AP1877" s="11" t="str">
        <x:f>IF(AO1877&gt;='01 Controls'!$E$16,"PASS","FAIL")</x:f>
        <x:v>FAIL</x:v>
      </x:c>
      <x:c r="AQ1877" s="11" t="str">
        <x:v>UNQUANTIFIED</x:v>
      </x:c>
      <x:c r="AR1877" s="11" t="str">
        <x:v>Position-class planning record; serial item and receiver open</x:v>
      </x:c>
      <x:c r="AS1877" s="26"/>
      <x:c r="AT1877" s="26"/>
    </x:row>
    <x:row r="1878">
      <x:c r="C1878" s="11" t="str">
        <x:v>M2-L-TWG-FLR-24</x:v>
      </x:c>
      <x:c r="D1878" s="11" t="str">
        <x:v>M2</x:v>
      </x:c>
      <x:c r="E1878" s="11" t="str">
        <x:v>Urban heat</x:v>
      </x:c>
      <x:c r="F1878" s="11" t="str">
        <x:v>L-TWG</x:v>
      </x:c>
      <x:c r="G1878" s="11" t="str">
        <x:v>Temporary works and crossing group</x:v>
      </x:c>
      <x:c r="H1878" s="11" t="str">
        <x:v>FLR-24</x:v>
      </x:c>
      <x:c r="I1878" s="19" t="n">
        <x:v>48</x:v>
      </x:c>
      <x:c r="J1878" s="21" t="n">
        <x:v>1</x:v>
      </x:c>
      <x:c r="K1878" s="18" t="n">
        <x:f>'05 Cargo Register'!K86</x:f>
        <x:v>546.75</x:v>
      </x:c>
      <x:c r="L1878" s="18" t="n">
        <x:f>'05 Cargo Register'!N86</x:f>
        <x:v>27</x:v>
      </x:c>
      <x:c r="M1878" s="18" t="n">
        <x:f>'05 Cargo Register'!O86</x:f>
        <x:v>864</x:v>
      </x:c>
      <x:c r="N1878" s="18" t="n">
        <x:f>J1878*K1878</x:f>
        <x:v>546.75</x:v>
      </x:c>
      <x:c r="O1878" s="18" t="n">
        <x:f>J1878*L1878</x:f>
        <x:v>27</x:v>
      </x:c>
      <x:c r="P1878" s="18" t="n">
        <x:f>J1878*M1878</x:f>
        <x:v>864</x:v>
      </x:c>
      <x:c r="Q1878" s="22" t="n">
        <x:f>'01 Controls'!$E$26*'02 Cargo Classes'!$M$11</x:f>
        <x:v>0</x:v>
      </x:c>
      <x:c r="R1878" s="22" t="n">
        <x:f>'01 Controls'!$F$26*'02 Cargo Classes'!$N$11</x:f>
        <x:v>0</x:v>
      </x:c>
      <x:c r="S1878" s="22" t="n">
        <x:f>'01 Controls'!$G$26*'02 Cargo Classes'!$O$11</x:f>
        <x:v>0.95</x:v>
      </x:c>
      <x:c r="T1878" s="22" t="n">
        <x:f>'01 Controls'!$H$26*'02 Cargo Classes'!$P$11</x:f>
        <x:v>0</x:v>
      </x:c>
      <x:c r="U1878" s="22" t="n">
        <x:f>SUM(Q1878:T1878)</x:f>
        <x:v>0.95</x:v>
      </x:c>
      <x:c r="V1878" s="18" t="n">
        <x:f>IF(U1878=0,0,N1878*Q1878/U1878)</x:f>
        <x:v>0</x:v>
      </x:c>
      <x:c r="W1878" s="18" t="n">
        <x:f>IF(U1878=0,0,P1878*Q1878/U1878)</x:f>
        <x:v>0</x:v>
      </x:c>
      <x:c r="X1878" s="18" t="n">
        <x:f>MAX(V1878,W1878*'01 Controls'!$E$12)</x:f>
        <x:v>0</x:v>
      </x:c>
      <x:c r="Y1878" s="18" t="n">
        <x:f>IF(U1878=0,0,N1878*R1878/U1878)</x:f>
        <x:v>0</x:v>
      </x:c>
      <x:c r="Z1878" s="18" t="n">
        <x:f>IF(U1878=0,0,P1878*R1878/U1878)</x:f>
        <x:v>0</x:v>
      </x:c>
      <x:c r="AA1878" s="18" t="n">
        <x:f>MAX(Y1878,Z1878*'01 Controls'!$E$13)</x:f>
        <x:v>0</x:v>
      </x:c>
      <x:c r="AB1878" s="18" t="n">
        <x:f>IF(U1878=0,0,N1878*S1878/U1878)</x:f>
        <x:v>546.75</x:v>
      </x:c>
      <x:c r="AC1878" s="18" t="n">
        <x:f>IF(U1878=0,0,P1878*S1878/U1878)</x:f>
        <x:v>864</x:v>
      </x:c>
      <x:c r="AD1878" s="18" t="n">
        <x:f>MAX(AB1878,AC1878*'01 Controls'!$E$14)</x:f>
        <x:v>546.75</x:v>
      </x:c>
      <x:c r="AE1878" s="18" t="n">
        <x:f>IF(U1878=0,0,N1878*T1878/U1878)</x:f>
        <x:v>0</x:v>
      </x:c>
      <x:c r="AF1878" s="18" t="n">
        <x:f>IF(U1878=0,0,P1878*T1878/U1878)</x:f>
        <x:v>0</x:v>
      </x:c>
      <x:c r="AG1878" s="18" t="n">
        <x:f>MAX(AE1878,AF1878*'01 Controls'!$E$15)</x:f>
        <x:v>0</x:v>
      </x:c>
      <x:c r="AH1878" s="18" t="n">
        <x:f>SUM(V1878,Y1878,AB1878,AE1878)</x:f>
        <x:v>546.75</x:v>
      </x:c>
      <x:c r="AI1878" s="18" t="n">
        <x:f>N1878-AH1878</x:f>
        <x:v>0</x:v>
      </x:c>
      <x:c r="AJ1878" s="18" t="n">
        <x:f>V1878*INDEX('07 Mode Capacity'!$P$6:$P$17,MATCH("AIR-"&amp;I1878,'07 Mode Capacity'!$C$6:$C$17,0))</x:f>
        <x:v>0</x:v>
      </x:c>
      <x:c r="AK1878" s="18" t="n">
        <x:f>Y1878*INDEX('07 Mode Capacity'!$P$6:$P$17,MATCH("OCEAN-"&amp;I1878,'07 Mode Capacity'!$C$6:$C$17,0))</x:f>
        <x:v>0</x:v>
      </x:c>
      <x:c r="AL1878" s="18" t="n">
        <x:f>AB1878*INDEX('07 Mode Capacity'!$P$6:$P$17,MATCH("LAND-"&amp;I1878,'07 Mode Capacity'!$C$6:$C$17,0))</x:f>
        <x:v>66.72967265707862</x:v>
      </x:c>
      <x:c r="AM1878" s="18" t="n">
        <x:f>AE1878*INDEX('07 Mode Capacity'!$P$6:$P$17,MATCH("INLAND-"&amp;I1878,'07 Mode Capacity'!$C$6:$C$17,0))</x:f>
        <x:v>0</x:v>
      </x:c>
      <x:c r="AN1878" s="18" t="n">
        <x:f>SUM(AJ1878:AM1878)</x:f>
        <x:v>66.72967265707862</x:v>
      </x:c>
      <x:c r="AO1878" s="17" t="n">
        <x:f>IF(N1878=0,1,AN1878/N1878)</x:f>
        <x:v>0.12204786951454709</x:v>
      </x:c>
      <x:c r="AP1878" s="11" t="str">
        <x:f>IF(AO1878&gt;='01 Controls'!$E$16,"PASS","FAIL")</x:f>
        <x:v>FAIL</x:v>
      </x:c>
      <x:c r="AQ1878" s="11" t="str">
        <x:v>UNQUANTIFIED</x:v>
      </x:c>
      <x:c r="AR1878" s="11" t="str">
        <x:v>Position-class planning record; serial item and receiver open</x:v>
      </x:c>
      <x:c r="AS1878" s="26"/>
      <x:c r="AT1878" s="26"/>
    </x:row>
    <x:row r="1879">
      <x:c r="C1879" s="11" t="str">
        <x:v>M2-L-TWG-ROL-30</x:v>
      </x:c>
      <x:c r="D1879" s="11" t="str">
        <x:v>M2</x:v>
      </x:c>
      <x:c r="E1879" s="11" t="str">
        <x:v>Urban heat</x:v>
      </x:c>
      <x:c r="F1879" s="11" t="str">
        <x:v>L-TWG</x:v>
      </x:c>
      <x:c r="G1879" s="11" t="str">
        <x:v>Temporary works and crossing group</x:v>
      </x:c>
      <x:c r="H1879" s="11" t="str">
        <x:v>ROL-30</x:v>
      </x:c>
      <x:c r="I1879" s="19" t="n">
        <x:v>48</x:v>
      </x:c>
      <x:c r="J1879" s="21" t="n">
        <x:v>1</x:v>
      </x:c>
      <x:c r="K1879" s="18" t="n">
        <x:f>'05 Cargo Register'!K87</x:f>
        <x:v>759.375</x:v>
      </x:c>
      <x:c r="L1879" s="18" t="n">
        <x:f>'05 Cargo Register'!N87</x:f>
        <x:v>32</x:v>
      </x:c>
      <x:c r="M1879" s="18" t="n">
        <x:f>'05 Cargo Register'!O87</x:f>
        <x:v>2040</x:v>
      </x:c>
      <x:c r="N1879" s="18" t="n">
        <x:f>J1879*K1879</x:f>
        <x:v>759.375</x:v>
      </x:c>
      <x:c r="O1879" s="18" t="n">
        <x:f>J1879*L1879</x:f>
        <x:v>32</x:v>
      </x:c>
      <x:c r="P1879" s="18" t="n">
        <x:f>J1879*M1879</x:f>
        <x:v>2040</x:v>
      </x:c>
      <x:c r="Q1879" s="22" t="n">
        <x:f>'01 Controls'!$E$26*'02 Cargo Classes'!$M$12</x:f>
        <x:v>0</x:v>
      </x:c>
      <x:c r="R1879" s="22" t="n">
        <x:f>'01 Controls'!$F$26*'02 Cargo Classes'!$N$12</x:f>
        <x:v>0</x:v>
      </x:c>
      <x:c r="S1879" s="22" t="n">
        <x:f>'01 Controls'!$G$26*'02 Cargo Classes'!$O$12</x:f>
        <x:v>1.4249999999999998</x:v>
      </x:c>
      <x:c r="T1879" s="22" t="n">
        <x:f>'01 Controls'!$H$26*'02 Cargo Classes'!$P$12</x:f>
        <x:v>0</x:v>
      </x:c>
      <x:c r="U1879" s="22" t="n">
        <x:f>SUM(Q1879:T1879)</x:f>
        <x:v>1.4249999999999998</x:v>
      </x:c>
      <x:c r="V1879" s="18" t="n">
        <x:f>IF(U1879=0,0,N1879*Q1879/U1879)</x:f>
        <x:v>0</x:v>
      </x:c>
      <x:c r="W1879" s="18" t="n">
        <x:f>IF(U1879=0,0,P1879*Q1879/U1879)</x:f>
        <x:v>0</x:v>
      </x:c>
      <x:c r="X1879" s="18" t="n">
        <x:f>MAX(V1879,W1879*'01 Controls'!$E$12)</x:f>
        <x:v>0</x:v>
      </x:c>
      <x:c r="Y1879" s="18" t="n">
        <x:f>IF(U1879=0,0,N1879*R1879/U1879)</x:f>
        <x:v>0</x:v>
      </x:c>
      <x:c r="Z1879" s="18" t="n">
        <x:f>IF(U1879=0,0,P1879*R1879/U1879)</x:f>
        <x:v>0</x:v>
      </x:c>
      <x:c r="AA1879" s="18" t="n">
        <x:f>MAX(Y1879,Z1879*'01 Controls'!$E$13)</x:f>
        <x:v>0</x:v>
      </x:c>
      <x:c r="AB1879" s="18" t="n">
        <x:f>IF(U1879=0,0,N1879*S1879/U1879)</x:f>
        <x:v>759.3749999999999</x:v>
      </x:c>
      <x:c r="AC1879" s="18" t="n">
        <x:f>IF(U1879=0,0,P1879*S1879/U1879)</x:f>
        <x:v>2040</x:v>
      </x:c>
      <x:c r="AD1879" s="18" t="n">
        <x:f>MAX(AB1879,AC1879*'01 Controls'!$E$14)</x:f>
        <x:v>759.3749999999999</x:v>
      </x:c>
      <x:c r="AE1879" s="18" t="n">
        <x:f>IF(U1879=0,0,N1879*T1879/U1879)</x:f>
        <x:v>0</x:v>
      </x:c>
      <x:c r="AF1879" s="18" t="n">
        <x:f>IF(U1879=0,0,P1879*T1879/U1879)</x:f>
        <x:v>0</x:v>
      </x:c>
      <x:c r="AG1879" s="18" t="n">
        <x:f>MAX(AE1879,AF1879*'01 Controls'!$E$15)</x:f>
        <x:v>0</x:v>
      </x:c>
      <x:c r="AH1879" s="18" t="n">
        <x:f>SUM(V1879,Y1879,AB1879,AE1879)</x:f>
        <x:v>759.3749999999999</x:v>
      </x:c>
      <x:c r="AI1879" s="18" t="n">
        <x:f>N1879-AH1879</x:f>
        <x:v>1.1368683772161603e-13</x:v>
      </x:c>
      <x:c r="AJ1879" s="18" t="n">
        <x:f>V1879*INDEX('07 Mode Capacity'!$P$6:$P$17,MATCH("AIR-"&amp;I1879,'07 Mode Capacity'!$C$6:$C$17,0))</x:f>
        <x:v>0</x:v>
      </x:c>
      <x:c r="AK1879" s="18" t="n">
        <x:f>Y1879*INDEX('07 Mode Capacity'!$P$6:$P$17,MATCH("OCEAN-"&amp;I1879,'07 Mode Capacity'!$C$6:$C$17,0))</x:f>
        <x:v>0</x:v>
      </x:c>
      <x:c r="AL1879" s="18" t="n">
        <x:f>AB1879*INDEX('07 Mode Capacity'!$P$6:$P$17,MATCH("LAND-"&amp;I1879,'07 Mode Capacity'!$C$6:$C$17,0))</x:f>
        <x:v>92.68010091260919</x:v>
      </x:c>
      <x:c r="AM1879" s="18" t="n">
        <x:f>AE1879*INDEX('07 Mode Capacity'!$P$6:$P$17,MATCH("INLAND-"&amp;I1879,'07 Mode Capacity'!$C$6:$C$17,0))</x:f>
        <x:v>0</x:v>
      </x:c>
      <x:c r="AN1879" s="18" t="n">
        <x:f>SUM(AJ1879:AM1879)</x:f>
        <x:v>92.68010091260919</x:v>
      </x:c>
      <x:c r="AO1879" s="17" t="n">
        <x:f>IF(N1879=0,1,AN1879/N1879)</x:f>
        <x:v>0.12204786951454709</x:v>
      </x:c>
      <x:c r="AP1879" s="11" t="str">
        <x:f>IF(AO1879&gt;='01 Controls'!$E$16,"PASS","FAIL")</x:f>
        <x:v>FAIL</x:v>
      </x:c>
      <x:c r="AQ1879" s="11" t="str">
        <x:v>UNQUANTIFIED</x:v>
      </x:c>
      <x:c r="AR1879" s="11" t="str">
        <x:v>Position-class planning record; serial item and receiver open</x:v>
      </x:c>
      <x:c r="AS1879" s="26"/>
      <x:c r="AT1879" s="26"/>
    </x:row>
    <x:row r="1880">
      <x:c r="C1880" s="11" t="str">
        <x:v>M2-L-TWG-LIN-18</x:v>
      </x:c>
      <x:c r="D1880" s="11" t="str">
        <x:v>M2</x:v>
      </x:c>
      <x:c r="E1880" s="11" t="str">
        <x:v>Urban heat</x:v>
      </x:c>
      <x:c r="F1880" s="11" t="str">
        <x:v>L-TWG</x:v>
      </x:c>
      <x:c r="G1880" s="11" t="str">
        <x:v>Temporary works and crossing group</x:v>
      </x:c>
      <x:c r="H1880" s="11" t="str">
        <x:v>LIN-18</x:v>
      </x:c>
      <x:c r="I1880" s="19" t="n">
        <x:v>72</x:v>
      </x:c>
      <x:c r="J1880" s="21" t="n">
        <x:v>1</x:v>
      </x:c>
      <x:c r="K1880" s="18" t="n">
        <x:f>'05 Cargo Register'!K88</x:f>
        <x:v>303.75</x:v>
      </x:c>
      <x:c r="L1880" s="18" t="n">
        <x:f>'05 Cargo Register'!N88</x:f>
        <x:v>22</x:v>
      </x:c>
      <x:c r="M1880" s="18" t="n">
        <x:f>'05 Cargo Register'!O88</x:f>
        <x:v>968</x:v>
      </x:c>
      <x:c r="N1880" s="18" t="n">
        <x:f>J1880*K1880</x:f>
        <x:v>303.75</x:v>
      </x:c>
      <x:c r="O1880" s="18" t="n">
        <x:f>J1880*L1880</x:f>
        <x:v>22</x:v>
      </x:c>
      <x:c r="P1880" s="18" t="n">
        <x:f>J1880*M1880</x:f>
        <x:v>968</x:v>
      </x:c>
      <x:c r="Q1880" s="22" t="n">
        <x:f>'01 Controls'!$E$26*'02 Cargo Classes'!$M$13</x:f>
        <x:v>0</x:v>
      </x:c>
      <x:c r="R1880" s="22" t="n">
        <x:f>'01 Controls'!$F$26*'02 Cargo Classes'!$N$13</x:f>
        <x:v>0</x:v>
      </x:c>
      <x:c r="S1880" s="22" t="n">
        <x:f>'01 Controls'!$G$26*'02 Cargo Classes'!$O$13</x:f>
        <x:v>0.95</x:v>
      </x:c>
      <x:c r="T1880" s="22" t="n">
        <x:f>'01 Controls'!$H$26*'02 Cargo Classes'!$P$13</x:f>
        <x:v>0</x:v>
      </x:c>
      <x:c r="U1880" s="22" t="n">
        <x:f>SUM(Q1880:T1880)</x:f>
        <x:v>0.95</x:v>
      </x:c>
      <x:c r="V1880" s="18" t="n">
        <x:f>IF(U1880=0,0,N1880*Q1880/U1880)</x:f>
        <x:v>0</x:v>
      </x:c>
      <x:c r="W1880" s="18" t="n">
        <x:f>IF(U1880=0,0,P1880*Q1880/U1880)</x:f>
        <x:v>0</x:v>
      </x:c>
      <x:c r="X1880" s="18" t="n">
        <x:f>MAX(V1880,W1880*'01 Controls'!$E$12)</x:f>
        <x:v>0</x:v>
      </x:c>
      <x:c r="Y1880" s="18" t="n">
        <x:f>IF(U1880=0,0,N1880*R1880/U1880)</x:f>
        <x:v>0</x:v>
      </x:c>
      <x:c r="Z1880" s="18" t="n">
        <x:f>IF(U1880=0,0,P1880*R1880/U1880)</x:f>
        <x:v>0</x:v>
      </x:c>
      <x:c r="AA1880" s="18" t="n">
        <x:f>MAX(Y1880,Z1880*'01 Controls'!$E$13)</x:f>
        <x:v>0</x:v>
      </x:c>
      <x:c r="AB1880" s="18" t="n">
        <x:f>IF(U1880=0,0,N1880*S1880/U1880)</x:f>
        <x:v>303.75</x:v>
      </x:c>
      <x:c r="AC1880" s="18" t="n">
        <x:f>IF(U1880=0,0,P1880*S1880/U1880)</x:f>
        <x:v>968</x:v>
      </x:c>
      <x:c r="AD1880" s="18" t="n">
        <x:f>MAX(AB1880,AC1880*'01 Controls'!$E$14)</x:f>
        <x:v>303.75</x:v>
      </x:c>
      <x:c r="AE1880" s="18" t="n">
        <x:f>IF(U1880=0,0,N1880*T1880/U1880)</x:f>
        <x:v>0</x:v>
      </x:c>
      <x:c r="AF1880" s="18" t="n">
        <x:f>IF(U1880=0,0,P1880*T1880/U1880)</x:f>
        <x:v>0</x:v>
      </x:c>
      <x:c r="AG1880" s="18" t="n">
        <x:f>MAX(AE1880,AF1880*'01 Controls'!$E$15)</x:f>
        <x:v>0</x:v>
      </x:c>
      <x:c r="AH1880" s="18" t="n">
        <x:f>SUM(V1880,Y1880,AB1880,AE1880)</x:f>
        <x:v>303.75</x:v>
      </x:c>
      <x:c r="AI1880" s="18" t="n">
        <x:f>N1880-AH1880</x:f>
        <x:v>0</x:v>
      </x:c>
      <x:c r="AJ1880" s="18" t="n">
        <x:f>V1880*INDEX('07 Mode Capacity'!$P$6:$P$17,MATCH("AIR-"&amp;I1880,'07 Mode Capacity'!$C$6:$C$17,0))</x:f>
        <x:v>0</x:v>
      </x:c>
      <x:c r="AK1880" s="18" t="n">
        <x:f>Y1880*INDEX('07 Mode Capacity'!$P$6:$P$17,MATCH("OCEAN-"&amp;I1880,'07 Mode Capacity'!$C$6:$C$17,0))</x:f>
        <x:v>0</x:v>
      </x:c>
      <x:c r="AL1880" s="18" t="n">
        <x:f>AB1880*INDEX('07 Mode Capacity'!$P$6:$P$17,MATCH("LAND-"&amp;I1880,'07 Mode Capacity'!$C$6:$C$17,0))</x:f>
        <x:v>217.18435577697568</x:v>
      </x:c>
      <x:c r="AM1880" s="18" t="n">
        <x:f>AE1880*INDEX('07 Mode Capacity'!$P$6:$P$17,MATCH("INLAND-"&amp;I1880,'07 Mode Capacity'!$C$6:$C$17,0))</x:f>
        <x:v>0</x:v>
      </x:c>
      <x:c r="AN1880" s="18" t="n">
        <x:f>SUM(AJ1880:AM1880)</x:f>
        <x:v>217.18435577697568</x:v>
      </x:c>
      <x:c r="AO1880" s="17" t="n">
        <x:f>IF(N1880=0,1,AN1880/N1880)</x:f>
        <x:v>0.7150102247801668</x:v>
      </x:c>
      <x:c r="AP1880" s="11" t="str">
        <x:f>IF(AO1880&gt;='01 Controls'!$E$16,"PASS","FAIL")</x:f>
        <x:v>FAIL</x:v>
      </x:c>
      <x:c r="AQ1880" s="11" t="str">
        <x:v>UNQUANTIFIED</x:v>
      </x:c>
      <x:c r="AR1880" s="11" t="str">
        <x:v>Position-class planning record; serial item and receiver open</x:v>
      </x:c>
      <x:c r="AS1880" s="26"/>
      <x:c r="AT1880" s="26"/>
    </x:row>
    <x:row r="1881">
      <x:c r="C1881" s="11" t="str">
        <x:v>M2-L-TWG-BLK-08</x:v>
      </x:c>
      <x:c r="D1881" s="11" t="str">
        <x:v>M2</x:v>
      </x:c>
      <x:c r="E1881" s="11" t="str">
        <x:v>Urban heat</x:v>
      </x:c>
      <x:c r="F1881" s="11" t="str">
        <x:v>L-TWG</x:v>
      </x:c>
      <x:c r="G1881" s="11" t="str">
        <x:v>Temporary works and crossing group</x:v>
      </x:c>
      <x:c r="H1881" s="11" t="str">
        <x:v>BLK-08</x:v>
      </x:c>
      <x:c r="I1881" s="19" t="n">
        <x:v>48</x:v>
      </x:c>
      <x:c r="J1881" s="21" t="n">
        <x:v>1</x:v>
      </x:c>
      <x:c r="K1881" s="18" t="n">
        <x:f>'05 Cargo Register'!K89</x:f>
        <x:v>121.5</x:v>
      </x:c>
      <x:c r="L1881" s="18" t="n">
        <x:f>'05 Cargo Register'!N89</x:f>
        <x:v>19</x:v>
      </x:c>
      <x:c r="M1881" s="18" t="n">
        <x:f>'05 Cargo Register'!O89</x:f>
        <x:v>969</x:v>
      </x:c>
      <x:c r="N1881" s="18" t="n">
        <x:f>J1881*K1881</x:f>
        <x:v>121.5</x:v>
      </x:c>
      <x:c r="O1881" s="18" t="n">
        <x:f>J1881*L1881</x:f>
        <x:v>19</x:v>
      </x:c>
      <x:c r="P1881" s="18" t="n">
        <x:f>J1881*M1881</x:f>
        <x:v>969</x:v>
      </x:c>
      <x:c r="Q1881" s="22" t="n">
        <x:f>'01 Controls'!$E$26*'02 Cargo Classes'!$M$14</x:f>
        <x:v>0.05</x:v>
      </x:c>
      <x:c r="R1881" s="22" t="n">
        <x:f>'01 Controls'!$F$26*'02 Cargo Classes'!$N$14</x:f>
        <x:v>0</x:v>
      </x:c>
      <x:c r="S1881" s="22" t="n">
        <x:f>'01 Controls'!$G$26*'02 Cargo Classes'!$O$14</x:f>
        <x:v>0.95</x:v>
      </x:c>
      <x:c r="T1881" s="22" t="n">
        <x:f>'01 Controls'!$H$26*'02 Cargo Classes'!$P$14</x:f>
        <x:v>0</x:v>
      </x:c>
      <x:c r="U1881" s="22" t="n">
        <x:f>SUM(Q1881:T1881)</x:f>
        <x:v>1</x:v>
      </x:c>
      <x:c r="V1881" s="18" t="n">
        <x:f>IF(U1881=0,0,N1881*Q1881/U1881)</x:f>
        <x:v>6.075</x:v>
      </x:c>
      <x:c r="W1881" s="18" t="n">
        <x:f>IF(U1881=0,0,P1881*Q1881/U1881)</x:f>
        <x:v>48.45</x:v>
      </x:c>
      <x:c r="X1881" s="18" t="n">
        <x:f>MAX(V1881,W1881*'01 Controls'!$E$12)</x:f>
        <x:v>12.1125</x:v>
      </x:c>
      <x:c r="Y1881" s="18" t="n">
        <x:f>IF(U1881=0,0,N1881*R1881/U1881)</x:f>
        <x:v>0</x:v>
      </x:c>
      <x:c r="Z1881" s="18" t="n">
        <x:f>IF(U1881=0,0,P1881*R1881/U1881)</x:f>
        <x:v>0</x:v>
      </x:c>
      <x:c r="AA1881" s="18" t="n">
        <x:f>MAX(Y1881,Z1881*'01 Controls'!$E$13)</x:f>
        <x:v>0</x:v>
      </x:c>
      <x:c r="AB1881" s="18" t="n">
        <x:f>IF(U1881=0,0,N1881*S1881/U1881)</x:f>
        <x:v>115.425</x:v>
      </x:c>
      <x:c r="AC1881" s="18" t="n">
        <x:f>IF(U1881=0,0,P1881*S1881/U1881)</x:f>
        <x:v>920.55</x:v>
      </x:c>
      <x:c r="AD1881" s="18" t="n">
        <x:f>MAX(AB1881,AC1881*'01 Controls'!$E$14)</x:f>
        <x:v>184.11</x:v>
      </x:c>
      <x:c r="AE1881" s="18" t="n">
        <x:f>IF(U1881=0,0,N1881*T1881/U1881)</x:f>
        <x:v>0</x:v>
      </x:c>
      <x:c r="AF1881" s="18" t="n">
        <x:f>IF(U1881=0,0,P1881*T1881/U1881)</x:f>
        <x:v>0</x:v>
      </x:c>
      <x:c r="AG1881" s="18" t="n">
        <x:f>MAX(AE1881,AF1881*'01 Controls'!$E$15)</x:f>
        <x:v>0</x:v>
      </x:c>
      <x:c r="AH1881" s="18" t="n">
        <x:f>SUM(V1881,Y1881,AB1881,AE1881)</x:f>
        <x:v>121.5</x:v>
      </x:c>
      <x:c r="AI1881" s="18" t="n">
        <x:f>N1881-AH1881</x:f>
        <x:v>0</x:v>
      </x:c>
      <x:c r="AJ1881" s="18" t="n">
        <x:f>V1881*INDEX('07 Mode Capacity'!$P$6:$P$17,MATCH("AIR-"&amp;I1881,'07 Mode Capacity'!$C$6:$C$17,0))</x:f>
        <x:v>1.7030391241074527</x:v>
      </x:c>
      <x:c r="AK1881" s="18" t="n">
        <x:f>Y1881*INDEX('07 Mode Capacity'!$P$6:$P$17,MATCH("OCEAN-"&amp;I1881,'07 Mode Capacity'!$C$6:$C$17,0))</x:f>
        <x:v>0</x:v>
      </x:c>
      <x:c r="AL1881" s="18" t="n">
        <x:f>AB1881*INDEX('07 Mode Capacity'!$P$6:$P$17,MATCH("LAND-"&amp;I1881,'07 Mode Capacity'!$C$6:$C$17,0))</x:f>
        <x:v>14.0873753387166</x:v>
      </x:c>
      <x:c r="AM1881" s="18" t="n">
        <x:f>AE1881*INDEX('07 Mode Capacity'!$P$6:$P$17,MATCH("INLAND-"&amp;I1881,'07 Mode Capacity'!$C$6:$C$17,0))</x:f>
        <x:v>0</x:v>
      </x:c>
      <x:c r="AN1881" s="18" t="n">
        <x:f>SUM(AJ1881:AM1881)</x:f>
        <x:v>15.790414462824053</x:v>
      </x:c>
      <x:c r="AO1881" s="17" t="n">
        <x:f>IF(N1881=0,1,AN1881/N1881)</x:f>
        <x:v>0.1299622589532844</x:v>
      </x:c>
      <x:c r="AP1881" s="11" t="str">
        <x:f>IF(AO1881&gt;='01 Controls'!$E$16,"PASS","FAIL")</x:f>
        <x:v>FAIL</x:v>
      </x:c>
      <x:c r="AQ1881" s="11" t="str">
        <x:v>UNQUANTIFIED</x:v>
      </x:c>
      <x:c r="AR1881" s="11" t="str">
        <x:v>Position-class planning record; serial item and receiver open</x:v>
      </x:c>
      <x:c r="AS1881" s="26"/>
      <x:c r="AT1881" s="26"/>
    </x:row>
    <x:row r="1882">
      <x:c r="C1882" s="11" t="str">
        <x:v>M2-L-TWG-OOG-80</x:v>
      </x:c>
      <x:c r="D1882" s="11" t="str">
        <x:v>M2</x:v>
      </x:c>
      <x:c r="E1882" s="11" t="str">
        <x:v>Urban heat</x:v>
      </x:c>
      <x:c r="F1882" s="11" t="str">
        <x:v>L-TWG</x:v>
      </x:c>
      <x:c r="G1882" s="11" t="str">
        <x:v>Temporary works and crossing group</x:v>
      </x:c>
      <x:c r="H1882" s="11" t="str">
        <x:v>OOG-80</x:v>
      </x:c>
      <x:c r="I1882" s="19" t="n">
        <x:v>72</x:v>
      </x:c>
      <x:c r="J1882" s="21" t="n">
        <x:v>1</x:v>
      </x:c>
      <x:c r="K1882" s="18" t="n">
        <x:f>'05 Cargo Register'!K90</x:f>
        <x:v>303.75</x:v>
      </x:c>
      <x:c r="L1882" s="18" t="n">
        <x:f>'05 Cargo Register'!N90</x:f>
        <x:v>6</x:v>
      </x:c>
      <x:c r="M1882" s="18" t="n">
        <x:f>'05 Cargo Register'!O90</x:f>
        <x:v>1056</x:v>
      </x:c>
      <x:c r="N1882" s="18" t="n">
        <x:f>J1882*K1882</x:f>
        <x:v>303.75</x:v>
      </x:c>
      <x:c r="O1882" s="18" t="n">
        <x:f>J1882*L1882</x:f>
        <x:v>6</x:v>
      </x:c>
      <x:c r="P1882" s="18" t="n">
        <x:f>J1882*M1882</x:f>
        <x:v>1056</x:v>
      </x:c>
      <x:c r="Q1882" s="22" t="n">
        <x:f>'01 Controls'!$E$26*'02 Cargo Classes'!$M$15</x:f>
        <x:v>0</x:v>
      </x:c>
      <x:c r="R1882" s="22" t="n">
        <x:f>'01 Controls'!$F$26*'02 Cargo Classes'!$N$15</x:f>
        <x:v>0</x:v>
      </x:c>
      <x:c r="S1882" s="22" t="n">
        <x:f>'01 Controls'!$G$26*'02 Cargo Classes'!$O$15</x:f>
        <x:v>0.57</x:v>
      </x:c>
      <x:c r="T1882" s="22" t="n">
        <x:f>'01 Controls'!$H$26*'02 Cargo Classes'!$P$15</x:f>
        <x:v>0</x:v>
      </x:c>
      <x:c r="U1882" s="22" t="n">
        <x:f>SUM(Q1882:T1882)</x:f>
        <x:v>0.57</x:v>
      </x:c>
      <x:c r="V1882" s="18" t="n">
        <x:f>IF(U1882=0,0,N1882*Q1882/U1882)</x:f>
        <x:v>0</x:v>
      </x:c>
      <x:c r="W1882" s="18" t="n">
        <x:f>IF(U1882=0,0,P1882*Q1882/U1882)</x:f>
        <x:v>0</x:v>
      </x:c>
      <x:c r="X1882" s="18" t="n">
        <x:f>MAX(V1882,W1882*'01 Controls'!$E$12)</x:f>
        <x:v>0</x:v>
      </x:c>
      <x:c r="Y1882" s="18" t="n">
        <x:f>IF(U1882=0,0,N1882*R1882/U1882)</x:f>
        <x:v>0</x:v>
      </x:c>
      <x:c r="Z1882" s="18" t="n">
        <x:f>IF(U1882=0,0,P1882*R1882/U1882)</x:f>
        <x:v>0</x:v>
      </x:c>
      <x:c r="AA1882" s="18" t="n">
        <x:f>MAX(Y1882,Z1882*'01 Controls'!$E$13)</x:f>
        <x:v>0</x:v>
      </x:c>
      <x:c r="AB1882" s="18" t="n">
        <x:f>IF(U1882=0,0,N1882*S1882/U1882)</x:f>
        <x:v>303.75</x:v>
      </x:c>
      <x:c r="AC1882" s="18" t="n">
        <x:f>IF(U1882=0,0,P1882*S1882/U1882)</x:f>
        <x:v>1056</x:v>
      </x:c>
      <x:c r="AD1882" s="18" t="n">
        <x:f>MAX(AB1882,AC1882*'01 Controls'!$E$14)</x:f>
        <x:v>303.75</x:v>
      </x:c>
      <x:c r="AE1882" s="18" t="n">
        <x:f>IF(U1882=0,0,N1882*T1882/U1882)</x:f>
        <x:v>0</x:v>
      </x:c>
      <x:c r="AF1882" s="18" t="n">
        <x:f>IF(U1882=0,0,P1882*T1882/U1882)</x:f>
        <x:v>0</x:v>
      </x:c>
      <x:c r="AG1882" s="18" t="n">
        <x:f>MAX(AE1882,AF1882*'01 Controls'!$E$15)</x:f>
        <x:v>0</x:v>
      </x:c>
      <x:c r="AH1882" s="18" t="n">
        <x:f>SUM(V1882,Y1882,AB1882,AE1882)</x:f>
        <x:v>303.75</x:v>
      </x:c>
      <x:c r="AI1882" s="18" t="n">
        <x:f>N1882-AH1882</x:f>
        <x:v>0</x:v>
      </x:c>
      <x:c r="AJ1882" s="18" t="n">
        <x:f>V1882*INDEX('07 Mode Capacity'!$P$6:$P$17,MATCH("AIR-"&amp;I1882,'07 Mode Capacity'!$C$6:$C$17,0))</x:f>
        <x:v>0</x:v>
      </x:c>
      <x:c r="AK1882" s="18" t="n">
        <x:f>Y1882*INDEX('07 Mode Capacity'!$P$6:$P$17,MATCH("OCEAN-"&amp;I1882,'07 Mode Capacity'!$C$6:$C$17,0))</x:f>
        <x:v>0</x:v>
      </x:c>
      <x:c r="AL1882" s="18" t="n">
        <x:f>AB1882*INDEX('07 Mode Capacity'!$P$6:$P$17,MATCH("LAND-"&amp;I1882,'07 Mode Capacity'!$C$6:$C$17,0))</x:f>
        <x:v>217.18435577697568</x:v>
      </x:c>
      <x:c r="AM1882" s="18" t="n">
        <x:f>AE1882*INDEX('07 Mode Capacity'!$P$6:$P$17,MATCH("INLAND-"&amp;I1882,'07 Mode Capacity'!$C$6:$C$17,0))</x:f>
        <x:v>0</x:v>
      </x:c>
      <x:c r="AN1882" s="18" t="n">
        <x:f>SUM(AJ1882:AM1882)</x:f>
        <x:v>217.18435577697568</x:v>
      </x:c>
      <x:c r="AO1882" s="17" t="n">
        <x:f>IF(N1882=0,1,AN1882/N1882)</x:f>
        <x:v>0.7150102247801668</x:v>
      </x:c>
      <x:c r="AP1882" s="11" t="str">
        <x:f>IF(AO1882&gt;='01 Controls'!$E$16,"PASS","FAIL")</x:f>
        <x:v>FAIL</x:v>
      </x:c>
      <x:c r="AQ1882" s="11" t="str">
        <x:v>UNQUANTIFIED</x:v>
      </x:c>
      <x:c r="AR1882" s="11" t="str">
        <x:v>Position-class planning record; serial item and receiver open</x:v>
      </x:c>
      <x:c r="AS1882" s="26"/>
      <x:c r="AT1882" s="26"/>
    </x:row>
    <x:row r="1883">
      <x:c r="C1883" s="11" t="str">
        <x:v>M2-L-GFG-APL-45</x:v>
      </x:c>
      <x:c r="D1883" s="11" t="str">
        <x:v>M2</x:v>
      </x:c>
      <x:c r="E1883" s="11" t="str">
        <x:v>Urban heat</x:v>
      </x:c>
      <x:c r="F1883" s="11" t="str">
        <x:v>L-GFG</x:v>
      </x:c>
      <x:c r="G1883" s="11" t="str">
        <x:v>Ground fire and landscape group</x:v>
      </x:c>
      <x:c r="H1883" s="11" t="str">
        <x:v>APL-45</x:v>
      </x:c>
      <x:c r="I1883" s="19" t="n">
        <x:v>24</x:v>
      </x:c>
      <x:c r="J1883" s="21" t="n">
        <x:v>3</x:v>
      </x:c>
      <x:c r="K1883" s="18" t="n">
        <x:f>'05 Cargo Register'!K91</x:f>
        <x:v>91.125</x:v>
      </x:c>
      <x:c r="L1883" s="18" t="n">
        <x:f>'05 Cargo Register'!N91</x:f>
        <x:v>24</x:v>
      </x:c>
      <x:c r="M1883" s="18" t="n">
        <x:f>'05 Cargo Register'!O91</x:f>
        <x:v>180</x:v>
      </x:c>
      <x:c r="N1883" s="18" t="n">
        <x:f>J1883*K1883</x:f>
        <x:v>273.375</x:v>
      </x:c>
      <x:c r="O1883" s="18" t="n">
        <x:f>J1883*L1883</x:f>
        <x:v>72</x:v>
      </x:c>
      <x:c r="P1883" s="18" t="n">
        <x:f>J1883*M1883</x:f>
        <x:v>540</x:v>
      </x:c>
      <x:c r="Q1883" s="22" t="n">
        <x:f>'01 Controls'!$E$26*'02 Cargo Classes'!$M$6</x:f>
        <x:v>0.15000000000000002</x:v>
      </x:c>
      <x:c r="R1883" s="22" t="n">
        <x:f>'01 Controls'!$F$26*'02 Cargo Classes'!$N$6</x:f>
        <x:v>0</x:v>
      </x:c>
      <x:c r="S1883" s="22" t="n">
        <x:f>'01 Controls'!$G$26*'02 Cargo Classes'!$O$6</x:f>
        <x:v>0.95</x:v>
      </x:c>
      <x:c r="T1883" s="22" t="n">
        <x:f>'01 Controls'!$H$26*'02 Cargo Classes'!$P$6</x:f>
        <x:v>0</x:v>
      </x:c>
      <x:c r="U1883" s="22" t="n">
        <x:f>SUM(Q1883:T1883)</x:f>
        <x:v>1.1</x:v>
      </x:c>
      <x:c r="V1883" s="18" t="n">
        <x:f>IF(U1883=0,0,N1883*Q1883/U1883)</x:f>
        <x:v>37.27840909090909</x:v>
      </x:c>
      <x:c r="W1883" s="18" t="n">
        <x:f>IF(U1883=0,0,P1883*Q1883/U1883)</x:f>
        <x:v>73.63636363636364</x:v>
      </x:c>
      <x:c r="X1883" s="18" t="n">
        <x:f>MAX(V1883,W1883*'01 Controls'!$E$12)</x:f>
        <x:v>37.27840909090909</x:v>
      </x:c>
      <x:c r="Y1883" s="18" t="n">
        <x:f>IF(U1883=0,0,N1883*R1883/U1883)</x:f>
        <x:v>0</x:v>
      </x:c>
      <x:c r="Z1883" s="18" t="n">
        <x:f>IF(U1883=0,0,P1883*R1883/U1883)</x:f>
        <x:v>0</x:v>
      </x:c>
      <x:c r="AA1883" s="18" t="n">
        <x:f>MAX(Y1883,Z1883*'01 Controls'!$E$13)</x:f>
        <x:v>0</x:v>
      </x:c>
      <x:c r="AB1883" s="18" t="n">
        <x:f>IF(U1883=0,0,N1883*S1883/U1883)</x:f>
        <x:v>236.0965909090909</x:v>
      </x:c>
      <x:c r="AC1883" s="18" t="n">
        <x:f>IF(U1883=0,0,P1883*S1883/U1883)</x:f>
        <x:v>466.3636363636363</x:v>
      </x:c>
      <x:c r="AD1883" s="18" t="n">
        <x:f>MAX(AB1883,AC1883*'01 Controls'!$E$14)</x:f>
        <x:v>236.0965909090909</x:v>
      </x:c>
      <x:c r="AE1883" s="18" t="n">
        <x:f>IF(U1883=0,0,N1883*T1883/U1883)</x:f>
        <x:v>0</x:v>
      </x:c>
      <x:c r="AF1883" s="18" t="n">
        <x:f>IF(U1883=0,0,P1883*T1883/U1883)</x:f>
        <x:v>0</x:v>
      </x:c>
      <x:c r="AG1883" s="18" t="n">
        <x:f>MAX(AE1883,AF1883*'01 Controls'!$E$15)</x:f>
        <x:v>0</x:v>
      </x:c>
      <x:c r="AH1883" s="18" t="n">
        <x:f>SUM(V1883,Y1883,AB1883,AE1883)</x:f>
        <x:v>273.375</x:v>
      </x:c>
      <x:c r="AI1883" s="18" t="n">
        <x:f>N1883-AH1883</x:f>
        <x:v>0</x:v>
      </x:c>
      <x:c r="AJ1883" s="18" t="n">
        <x:f>V1883*INDEX('07 Mode Capacity'!$P$6:$P$17,MATCH("AIR-"&amp;I1883,'07 Mode Capacity'!$C$6:$C$17,0))</x:f>
        <x:v>7.564313631197858</x:v>
      </x:c>
      <x:c r="AK1883" s="18" t="n">
        <x:f>Y1883*INDEX('07 Mode Capacity'!$P$6:$P$17,MATCH("OCEAN-"&amp;I1883,'07 Mode Capacity'!$C$6:$C$17,0))</x:f>
        <x:v>0</x:v>
      </x:c>
      <x:c r="AL1883" s="18" t="n">
        <x:f>AB1883*INDEX('07 Mode Capacity'!$P$6:$P$17,MATCH("LAND-"&amp;I1883,'07 Mode Capacity'!$C$6:$C$17,0))</x:f>
        <x:v>90.30716423489275</x:v>
      </x:c>
      <x:c r="AM1883" s="18" t="n">
        <x:f>AE1883*INDEX('07 Mode Capacity'!$P$6:$P$17,MATCH("INLAND-"&amp;I1883,'07 Mode Capacity'!$C$6:$C$17,0))</x:f>
        <x:v>0</x:v>
      </x:c>
      <x:c r="AN1883" s="18" t="n">
        <x:f>SUM(AJ1883:AM1883)</x:f>
        <x:v>97.87147786609061</x:v>
      </x:c>
      <x:c r="AO1883" s="17" t="n">
        <x:f>IF(N1883=0,1,AN1883/N1883)</x:f>
        <x:v>0.35801180746626654</x:v>
      </x:c>
      <x:c r="AP1883" s="11" t="str">
        <x:f>IF(AO1883&gt;='01 Controls'!$E$16,"PASS","FAIL")</x:f>
        <x:v>FAIL</x:v>
      </x:c>
      <x:c r="AQ1883" s="11" t="str">
        <x:v>UNQUANTIFIED</x:v>
      </x:c>
      <x:c r="AR1883" s="11" t="str">
        <x:v>Position-class planning record; serial item and receiver open</x:v>
      </x:c>
      <x:c r="AS1883" s="26"/>
      <x:c r="AT1883" s="26"/>
    </x:row>
    <x:row r="1884">
      <x:c r="C1884" s="11" t="str">
        <x:v>M2-L-GFG-ISO-18</x:v>
      </x:c>
      <x:c r="D1884" s="11" t="str">
        <x:v>M2</x:v>
      </x:c>
      <x:c r="E1884" s="11" t="str">
        <x:v>Urban heat</x:v>
      </x:c>
      <x:c r="F1884" s="11" t="str">
        <x:v>L-GFG</x:v>
      </x:c>
      <x:c r="G1884" s="11" t="str">
        <x:v>Ground fire and landscape group</x:v>
      </x:c>
      <x:c r="H1884" s="11" t="str">
        <x:v>ISO-18</x:v>
      </x:c>
      <x:c r="I1884" s="19" t="n">
        <x:v>48</x:v>
      </x:c>
      <x:c r="J1884" s="21" t="n">
        <x:v>3</x:v>
      </x:c>
      <x:c r="K1884" s="18" t="n">
        <x:f>'05 Cargo Register'!K92</x:f>
        <x:v>364.5</x:v>
      </x:c>
      <x:c r="L1884" s="18" t="n">
        <x:f>'05 Cargo Register'!N92</x:f>
        <x:v>24</x:v>
      </x:c>
      <x:c r="M1884" s="18" t="n">
        <x:f>'05 Cargo Register'!O92</x:f>
        <x:v>633.6</x:v>
      </x:c>
      <x:c r="N1884" s="18" t="n">
        <x:f>J1884*K1884</x:f>
        <x:v>1093.5</x:v>
      </x:c>
      <x:c r="O1884" s="18" t="n">
        <x:f>J1884*L1884</x:f>
        <x:v>72</x:v>
      </x:c>
      <x:c r="P1884" s="18" t="n">
        <x:f>J1884*M1884</x:f>
        <x:v>1900.8000000000002</x:v>
      </x:c>
      <x:c r="Q1884" s="22" t="n">
        <x:f>'01 Controls'!$E$26*'02 Cargo Classes'!$M$7</x:f>
        <x:v>0.010000000000000002</x:v>
      </x:c>
      <x:c r="R1884" s="22" t="n">
        <x:f>'01 Controls'!$F$26*'02 Cargo Classes'!$N$7</x:f>
        <x:v>0</x:v>
      </x:c>
      <x:c r="S1884" s="22" t="n">
        <x:f>'01 Controls'!$G$26*'02 Cargo Classes'!$O$7</x:f>
        <x:v>1.14</x:v>
      </x:c>
      <x:c r="T1884" s="22" t="n">
        <x:f>'01 Controls'!$H$26*'02 Cargo Classes'!$P$7</x:f>
        <x:v>0</x:v>
      </x:c>
      <x:c r="U1884" s="22" t="n">
        <x:f>SUM(Q1884:T1884)</x:f>
        <x:v>1.15</x:v>
      </x:c>
      <x:c r="V1884" s="18" t="n">
        <x:f>IF(U1884=0,0,N1884*Q1884/U1884)</x:f>
        <x:v>9.508695652173916</x:v>
      </x:c>
      <x:c r="W1884" s="18" t="n">
        <x:f>IF(U1884=0,0,P1884*Q1884/U1884)</x:f>
        <x:v>16.52869565217392</x:v>
      </x:c>
      <x:c r="X1884" s="18" t="n">
        <x:f>MAX(V1884,W1884*'01 Controls'!$E$12)</x:f>
        <x:v>9.508695652173916</x:v>
      </x:c>
      <x:c r="Y1884" s="18" t="n">
        <x:f>IF(U1884=0,0,N1884*R1884/U1884)</x:f>
        <x:v>0</x:v>
      </x:c>
      <x:c r="Z1884" s="18" t="n">
        <x:f>IF(U1884=0,0,P1884*R1884/U1884)</x:f>
        <x:v>0</x:v>
      </x:c>
      <x:c r="AA1884" s="18" t="n">
        <x:f>MAX(Y1884,Z1884*'01 Controls'!$E$13)</x:f>
        <x:v>0</x:v>
      </x:c>
      <x:c r="AB1884" s="18" t="n">
        <x:f>IF(U1884=0,0,N1884*S1884/U1884)</x:f>
        <x:v>1083.9913043478261</x:v>
      </x:c>
      <x:c r="AC1884" s="18" t="n">
        <x:f>IF(U1884=0,0,P1884*S1884/U1884)</x:f>
        <x:v>1884.2713043478261</x:v>
      </x:c>
      <x:c r="AD1884" s="18" t="n">
        <x:f>MAX(AB1884,AC1884*'01 Controls'!$E$14)</x:f>
        <x:v>1083.9913043478261</x:v>
      </x:c>
      <x:c r="AE1884" s="18" t="n">
        <x:f>IF(U1884=0,0,N1884*T1884/U1884)</x:f>
        <x:v>0</x:v>
      </x:c>
      <x:c r="AF1884" s="18" t="n">
        <x:f>IF(U1884=0,0,P1884*T1884/U1884)</x:f>
        <x:v>0</x:v>
      </x:c>
      <x:c r="AG1884" s="18" t="n">
        <x:f>MAX(AE1884,AF1884*'01 Controls'!$E$15)</x:f>
        <x:v>0</x:v>
      </x:c>
      <x:c r="AH1884" s="18" t="n">
        <x:f>SUM(V1884,Y1884,AB1884,AE1884)</x:f>
        <x:v>1093.5</x:v>
      </x:c>
      <x:c r="AI1884" s="18" t="n">
        <x:f>N1884-AH1884</x:f>
        <x:v>0</x:v>
      </x:c>
      <x:c r="AJ1884" s="18" t="n">
        <x:f>V1884*INDEX('07 Mode Capacity'!$P$6:$P$17,MATCH("AIR-"&amp;I1884,'07 Mode Capacity'!$C$6:$C$17,0))</x:f>
        <x:v>2.6656264551247095</x:v>
      </x:c>
      <x:c r="AK1884" s="18" t="n">
        <x:f>Y1884*INDEX('07 Mode Capacity'!$P$6:$P$17,MATCH("OCEAN-"&amp;I1884,'07 Mode Capacity'!$C$6:$C$17,0))</x:f>
        <x:v>0</x:v>
      </x:c>
      <x:c r="AL1884" s="18" t="n">
        <x:f>AB1884*INDEX('07 Mode Capacity'!$P$6:$P$17,MATCH("LAND-"&amp;I1884,'07 Mode Capacity'!$C$6:$C$17,0))</x:f>
        <x:v>132.2988292679472</x:v>
      </x:c>
      <x:c r="AM1884" s="18" t="n">
        <x:f>AE1884*INDEX('07 Mode Capacity'!$P$6:$P$17,MATCH("INLAND-"&amp;I1884,'07 Mode Capacity'!$C$6:$C$17,0))</x:f>
        <x:v>0</x:v>
      </x:c>
      <x:c r="AN1884" s="18" t="n">
        <x:f>SUM(AJ1884:AM1884)</x:f>
        <x:v>134.96445572307192</x:v>
      </x:c>
      <x:c r="AO1884" s="17" t="n">
        <x:f>IF(N1884=0,1,AN1884/N1884)</x:f>
        <x:v>0.12342428506911013</x:v>
      </x:c>
      <x:c r="AP1884" s="11" t="str">
        <x:f>IF(AO1884&gt;='01 Controls'!$E$16,"PASS","FAIL")</x:f>
        <x:v>FAIL</x:v>
      </x:c>
      <x:c r="AQ1884" s="11" t="str">
        <x:v>UNQUANTIFIED</x:v>
      </x:c>
      <x:c r="AR1884" s="11" t="str">
        <x:v>Position-class planning record; serial item and receiver open</x:v>
      </x:c>
      <x:c r="AS1884" s="26"/>
      <x:c r="AT1884" s="26"/>
    </x:row>
    <x:row r="1885">
      <x:c r="C1885" s="11" t="str">
        <x:v>M2-L-GFG-COL-12</x:v>
      </x:c>
      <x:c r="D1885" s="11" t="str">
        <x:v>M2</x:v>
      </x:c>
      <x:c r="E1885" s="11" t="str">
        <x:v>Urban heat</x:v>
      </x:c>
      <x:c r="F1885" s="11" t="str">
        <x:v>L-GFG</x:v>
      </x:c>
      <x:c r="G1885" s="11" t="str">
        <x:v>Ground fire and landscape group</x:v>
      </x:c>
      <x:c r="H1885" s="11" t="str">
        <x:v>COL-12</x:v>
      </x:c>
      <x:c r="I1885" s="19" t="n">
        <x:v>24</x:v>
      </x:c>
      <x:c r="J1885" s="21" t="n">
        <x:v>3</x:v>
      </x:c>
      <x:c r="K1885" s="18" t="n">
        <x:f>'05 Cargo Register'!K93</x:f>
        <x:v>60.75</x:v>
      </x:c>
      <x:c r="L1885" s="18" t="n">
        <x:f>'05 Cargo Register'!N93</x:f>
        <x:v>7</x:v>
      </x:c>
      <x:c r="M1885" s="18" t="n">
        <x:f>'05 Cargo Register'!O93</x:f>
        <x:v>184.8</x:v>
      </x:c>
      <x:c r="N1885" s="18" t="n">
        <x:f>J1885*K1885</x:f>
        <x:v>182.25</x:v>
      </x:c>
      <x:c r="O1885" s="18" t="n">
        <x:f>J1885*L1885</x:f>
        <x:v>21</x:v>
      </x:c>
      <x:c r="P1885" s="18" t="n">
        <x:f>J1885*M1885</x:f>
        <x:v>554.4000000000001</x:v>
      </x:c>
      <x:c r="Q1885" s="22" t="n">
        <x:f>'01 Controls'!$E$26*'02 Cargo Classes'!$M$8</x:f>
        <x:v>0.1</x:v>
      </x:c>
      <x:c r="R1885" s="22" t="n">
        <x:f>'01 Controls'!$F$26*'02 Cargo Classes'!$N$8</x:f>
        <x:v>0</x:v>
      </x:c>
      <x:c r="S1885" s="22" t="n">
        <x:f>'01 Controls'!$G$26*'02 Cargo Classes'!$O$8</x:f>
        <x:v>1.14</x:v>
      </x:c>
      <x:c r="T1885" s="22" t="n">
        <x:f>'01 Controls'!$H$26*'02 Cargo Classes'!$P$8</x:f>
        <x:v>0</x:v>
      </x:c>
      <x:c r="U1885" s="22" t="n">
        <x:f>SUM(Q1885:T1885)</x:f>
        <x:v>1.24</x:v>
      </x:c>
      <x:c r="V1885" s="18" t="n">
        <x:f>IF(U1885=0,0,N1885*Q1885/U1885)</x:f>
        <x:v>14.697580645161292</x:v>
      </x:c>
      <x:c r="W1885" s="18" t="n">
        <x:f>IF(U1885=0,0,P1885*Q1885/U1885)</x:f>
        <x:v>44.70967741935485</x:v>
      </x:c>
      <x:c r="X1885" s="18" t="n">
        <x:f>MAX(V1885,W1885*'01 Controls'!$E$12)</x:f>
        <x:v>14.697580645161292</x:v>
      </x:c>
      <x:c r="Y1885" s="18" t="n">
        <x:f>IF(U1885=0,0,N1885*R1885/U1885)</x:f>
        <x:v>0</x:v>
      </x:c>
      <x:c r="Z1885" s="18" t="n">
        <x:f>IF(U1885=0,0,P1885*R1885/U1885)</x:f>
        <x:v>0</x:v>
      </x:c>
      <x:c r="AA1885" s="18" t="n">
        <x:f>MAX(Y1885,Z1885*'01 Controls'!$E$13)</x:f>
        <x:v>0</x:v>
      </x:c>
      <x:c r="AB1885" s="18" t="n">
        <x:f>IF(U1885=0,0,N1885*S1885/U1885)</x:f>
        <x:v>167.5524193548387</x:v>
      </x:c>
      <x:c r="AC1885" s="18" t="n">
        <x:f>IF(U1885=0,0,P1885*S1885/U1885)</x:f>
        <x:v>509.6903225806452</x:v>
      </x:c>
      <x:c r="AD1885" s="18" t="n">
        <x:f>MAX(AB1885,AC1885*'01 Controls'!$E$14)</x:f>
        <x:v>167.5524193548387</x:v>
      </x:c>
      <x:c r="AE1885" s="18" t="n">
        <x:f>IF(U1885=0,0,N1885*T1885/U1885)</x:f>
        <x:v>0</x:v>
      </x:c>
      <x:c r="AF1885" s="18" t="n">
        <x:f>IF(U1885=0,0,P1885*T1885/U1885)</x:f>
        <x:v>0</x:v>
      </x:c>
      <x:c r="AG1885" s="18" t="n">
        <x:f>MAX(AE1885,AF1885*'01 Controls'!$E$15)</x:f>
        <x:v>0</x:v>
      </x:c>
      <x:c r="AH1885" s="18" t="n">
        <x:f>SUM(V1885,Y1885,AB1885,AE1885)</x:f>
        <x:v>182.24999999999997</x:v>
      </x:c>
      <x:c r="AI1885" s="18" t="n">
        <x:f>N1885-AH1885</x:f>
        <x:v>2.842170943040401e-14</x:v>
      </x:c>
      <x:c r="AJ1885" s="18" t="n">
        <x:f>V1885*INDEX('07 Mode Capacity'!$P$6:$P$17,MATCH("AIR-"&amp;I1885,'07 Mode Capacity'!$C$6:$C$17,0))</x:f>
        <x:v>2.982345876099514</x:v>
      </x:c>
      <x:c r="AK1885" s="18" t="n">
        <x:f>Y1885*INDEX('07 Mode Capacity'!$P$6:$P$17,MATCH("OCEAN-"&amp;I1885,'07 Mode Capacity'!$C$6:$C$17,0))</x:f>
        <x:v>0</x:v>
      </x:c>
      <x:c r="AL1885" s="18" t="n">
        <x:f>AB1885*INDEX('07 Mode Capacity'!$P$6:$P$17,MATCH("LAND-"&amp;I1885,'07 Mode Capacity'!$C$6:$C$17,0))</x:f>
        <x:v>64.08895526347227</x:v>
      </x:c>
      <x:c r="AM1885" s="18" t="n">
        <x:f>AE1885*INDEX('07 Mode Capacity'!$P$6:$P$17,MATCH("INLAND-"&amp;I1885,'07 Mode Capacity'!$C$6:$C$17,0))</x:f>
        <x:v>0</x:v>
      </x:c>
      <x:c r="AN1885" s="18" t="n">
        <x:f>SUM(AJ1885:AM1885)</x:f>
        <x:v>67.07130113957179</x:v>
      </x:c>
      <x:c r="AO1885" s="17" t="n">
        <x:f>IF(N1885=0,1,AN1885/N1885)</x:f>
        <x:v>0.3680181132486792</x:v>
      </x:c>
      <x:c r="AP1885" s="11" t="str">
        <x:f>IF(AO1885&gt;='01 Controls'!$E$16,"PASS","FAIL")</x:f>
        <x:v>FAIL</x:v>
      </x:c>
      <x:c r="AQ1885" s="11" t="str">
        <x:v>UNQUANTIFIED</x:v>
      </x:c>
      <x:c r="AR1885" s="11" t="str">
        <x:v>Position-class planning record; serial item and receiver open</x:v>
      </x:c>
      <x:c r="AS1885" s="26"/>
      <x:c r="AT1885" s="26"/>
    </x:row>
    <x:row r="1886">
      <x:c r="C1886" s="11" t="str">
        <x:v>M2-L-GFG-BAT-22</x:v>
      </x:c>
      <x:c r="D1886" s="11" t="str">
        <x:v>M2</x:v>
      </x:c>
      <x:c r="E1886" s="11" t="str">
        <x:v>Urban heat</x:v>
      </x:c>
      <x:c r="F1886" s="11" t="str">
        <x:v>L-GFG</x:v>
      </x:c>
      <x:c r="G1886" s="11" t="str">
        <x:v>Ground fire and landscape group</x:v>
      </x:c>
      <x:c r="H1886" s="11" t="str">
        <x:v>BAT-22</x:v>
      </x:c>
      <x:c r="I1886" s="19" t="n">
        <x:v>48</x:v>
      </x:c>
      <x:c r="J1886" s="21" t="n">
        <x:v>3</x:v>
      </x:c>
      <x:c r="K1886" s="18" t="n">
        <x:f>'05 Cargo Register'!K94</x:f>
        <x:v>243</x:v>
      </x:c>
      <x:c r="L1886" s="18" t="n">
        <x:f>'05 Cargo Register'!N94</x:f>
        <x:v>14</x:v>
      </x:c>
      <x:c r="M1886" s="18" t="n">
        <x:f>'05 Cargo Register'!O94</x:f>
        <x:v>369.6</x:v>
      </x:c>
      <x:c r="N1886" s="18" t="n">
        <x:f>J1886*K1886</x:f>
        <x:v>729</x:v>
      </x:c>
      <x:c r="O1886" s="18" t="n">
        <x:f>J1886*L1886</x:f>
        <x:v>42</x:v>
      </x:c>
      <x:c r="P1886" s="18" t="n">
        <x:f>J1886*M1886</x:f>
        <x:v>1108.8000000000002</x:v>
      </x:c>
      <x:c r="Q1886" s="22" t="n">
        <x:f>'01 Controls'!$E$26*'02 Cargo Classes'!$M$9</x:f>
        <x:v>0</x:v>
      </x:c>
      <x:c r="R1886" s="22" t="n">
        <x:f>'01 Controls'!$F$26*'02 Cargo Classes'!$N$9</x:f>
        <x:v>0</x:v>
      </x:c>
      <x:c r="S1886" s="22" t="n">
        <x:f>'01 Controls'!$G$26*'02 Cargo Classes'!$O$9</x:f>
        <x:v>0.95</x:v>
      </x:c>
      <x:c r="T1886" s="22" t="n">
        <x:f>'01 Controls'!$H$26*'02 Cargo Classes'!$P$9</x:f>
        <x:v>0</x:v>
      </x:c>
      <x:c r="U1886" s="22" t="n">
        <x:f>SUM(Q1886:T1886)</x:f>
        <x:v>0.95</x:v>
      </x:c>
      <x:c r="V1886" s="18" t="n">
        <x:f>IF(U1886=0,0,N1886*Q1886/U1886)</x:f>
        <x:v>0</x:v>
      </x:c>
      <x:c r="W1886" s="18" t="n">
        <x:f>IF(U1886=0,0,P1886*Q1886/U1886)</x:f>
        <x:v>0</x:v>
      </x:c>
      <x:c r="X1886" s="18" t="n">
        <x:f>MAX(V1886,W1886*'01 Controls'!$E$12)</x:f>
        <x:v>0</x:v>
      </x:c>
      <x:c r="Y1886" s="18" t="n">
        <x:f>IF(U1886=0,0,N1886*R1886/U1886)</x:f>
        <x:v>0</x:v>
      </x:c>
      <x:c r="Z1886" s="18" t="n">
        <x:f>IF(U1886=0,0,P1886*R1886/U1886)</x:f>
        <x:v>0</x:v>
      </x:c>
      <x:c r="AA1886" s="18" t="n">
        <x:f>MAX(Y1886,Z1886*'01 Controls'!$E$13)</x:f>
        <x:v>0</x:v>
      </x:c>
      <x:c r="AB1886" s="18" t="n">
        <x:f>IF(U1886=0,0,N1886*S1886/U1886)</x:f>
        <x:v>729</x:v>
      </x:c>
      <x:c r="AC1886" s="18" t="n">
        <x:f>IF(U1886=0,0,P1886*S1886/U1886)</x:f>
        <x:v>1108.8000000000002</x:v>
      </x:c>
      <x:c r="AD1886" s="18" t="n">
        <x:f>MAX(AB1886,AC1886*'01 Controls'!$E$14)</x:f>
        <x:v>729</x:v>
      </x:c>
      <x:c r="AE1886" s="18" t="n">
        <x:f>IF(U1886=0,0,N1886*T1886/U1886)</x:f>
        <x:v>0</x:v>
      </x:c>
      <x:c r="AF1886" s="18" t="n">
        <x:f>IF(U1886=0,0,P1886*T1886/U1886)</x:f>
        <x:v>0</x:v>
      </x:c>
      <x:c r="AG1886" s="18" t="n">
        <x:f>MAX(AE1886,AF1886*'01 Controls'!$E$15)</x:f>
        <x:v>0</x:v>
      </x:c>
      <x:c r="AH1886" s="18" t="n">
        <x:f>SUM(V1886,Y1886,AB1886,AE1886)</x:f>
        <x:v>729</x:v>
      </x:c>
      <x:c r="AI1886" s="18" t="n">
        <x:f>N1886-AH1886</x:f>
        <x:v>0</x:v>
      </x:c>
      <x:c r="AJ1886" s="18" t="n">
        <x:f>V1886*INDEX('07 Mode Capacity'!$P$6:$P$17,MATCH("AIR-"&amp;I1886,'07 Mode Capacity'!$C$6:$C$17,0))</x:f>
        <x:v>0</x:v>
      </x:c>
      <x:c r="AK1886" s="18" t="n">
        <x:f>Y1886*INDEX('07 Mode Capacity'!$P$6:$P$17,MATCH("OCEAN-"&amp;I1886,'07 Mode Capacity'!$C$6:$C$17,0))</x:f>
        <x:v>0</x:v>
      </x:c>
      <x:c r="AL1886" s="18" t="n">
        <x:f>AB1886*INDEX('07 Mode Capacity'!$P$6:$P$17,MATCH("LAND-"&amp;I1886,'07 Mode Capacity'!$C$6:$C$17,0))</x:f>
        <x:v>88.97289687610484</x:v>
      </x:c>
      <x:c r="AM1886" s="18" t="n">
        <x:f>AE1886*INDEX('07 Mode Capacity'!$P$6:$P$17,MATCH("INLAND-"&amp;I1886,'07 Mode Capacity'!$C$6:$C$17,0))</x:f>
        <x:v>0</x:v>
      </x:c>
      <x:c r="AN1886" s="18" t="n">
        <x:f>SUM(AJ1886:AM1886)</x:f>
        <x:v>88.97289687610484</x:v>
      </x:c>
      <x:c r="AO1886" s="17" t="n">
        <x:f>IF(N1886=0,1,AN1886/N1886)</x:f>
        <x:v>0.1220478695145471</x:v>
      </x:c>
      <x:c r="AP1886" s="11" t="str">
        <x:f>IF(AO1886&gt;='01 Controls'!$E$16,"PASS","FAIL")</x:f>
        <x:v>FAIL</x:v>
      </x:c>
      <x:c r="AQ1886" s="11" t="str">
        <x:v>UNQUANTIFIED</x:v>
      </x:c>
      <x:c r="AR1886" s="11" t="str">
        <x:v>Position-class planning record; serial item and receiver open</x:v>
      </x:c>
      <x:c r="AS1886" s="26"/>
      <x:c r="AT1886" s="26"/>
    </x:row>
    <x:row r="1887">
      <x:c r="C1887" s="11" t="str">
        <x:v>M2-L-GFG-TNK-20</x:v>
      </x:c>
      <x:c r="D1887" s="11" t="str">
        <x:v>M2</x:v>
      </x:c>
      <x:c r="E1887" s="11" t="str">
        <x:v>Urban heat</x:v>
      </x:c>
      <x:c r="F1887" s="11" t="str">
        <x:v>L-GFG</x:v>
      </x:c>
      <x:c r="G1887" s="11" t="str">
        <x:v>Ground fire and landscape group</x:v>
      </x:c>
      <x:c r="H1887" s="11" t="str">
        <x:v>TNK-20</x:v>
      </x:c>
      <x:c r="I1887" s="19" t="n">
        <x:v>48</x:v>
      </x:c>
      <x:c r="J1887" s="21" t="n">
        <x:v>3</x:v>
      </x:c>
      <x:c r="K1887" s="18" t="n">
        <x:f>'05 Cargo Register'!K95</x:f>
        <x:v>243</x:v>
      </x:c>
      <x:c r="L1887" s="18" t="n">
        <x:f>'05 Cargo Register'!N95</x:f>
        <x:v>15</x:v>
      </x:c>
      <x:c r="M1887" s="18" t="n">
        <x:f>'05 Cargo Register'!O95</x:f>
        <x:v>318.75</x:v>
      </x:c>
      <x:c r="N1887" s="18" t="n">
        <x:f>J1887*K1887</x:f>
        <x:v>729</x:v>
      </x:c>
      <x:c r="O1887" s="18" t="n">
        <x:f>J1887*L1887</x:f>
        <x:v>45</x:v>
      </x:c>
      <x:c r="P1887" s="18" t="n">
        <x:f>J1887*M1887</x:f>
        <x:v>956.25</x:v>
      </x:c>
      <x:c r="Q1887" s="22" t="n">
        <x:f>'01 Controls'!$E$26*'02 Cargo Classes'!$M$10</x:f>
        <x:v>0</x:v>
      </x:c>
      <x:c r="R1887" s="22" t="n">
        <x:f>'01 Controls'!$F$26*'02 Cargo Classes'!$N$10</x:f>
        <x:v>0</x:v>
      </x:c>
      <x:c r="S1887" s="22" t="n">
        <x:f>'01 Controls'!$G$26*'02 Cargo Classes'!$O$10</x:f>
        <x:v>0.95</x:v>
      </x:c>
      <x:c r="T1887" s="22" t="n">
        <x:f>'01 Controls'!$H$26*'02 Cargo Classes'!$P$10</x:f>
        <x:v>0</x:v>
      </x:c>
      <x:c r="U1887" s="22" t="n">
        <x:f>SUM(Q1887:T1887)</x:f>
        <x:v>0.95</x:v>
      </x:c>
      <x:c r="V1887" s="18" t="n">
        <x:f>IF(U1887=0,0,N1887*Q1887/U1887)</x:f>
        <x:v>0</x:v>
      </x:c>
      <x:c r="W1887" s="18" t="n">
        <x:f>IF(U1887=0,0,P1887*Q1887/U1887)</x:f>
        <x:v>0</x:v>
      </x:c>
      <x:c r="X1887" s="18" t="n">
        <x:f>MAX(V1887,W1887*'01 Controls'!$E$12)</x:f>
        <x:v>0</x:v>
      </x:c>
      <x:c r="Y1887" s="18" t="n">
        <x:f>IF(U1887=0,0,N1887*R1887/U1887)</x:f>
        <x:v>0</x:v>
      </x:c>
      <x:c r="Z1887" s="18" t="n">
        <x:f>IF(U1887=0,0,P1887*R1887/U1887)</x:f>
        <x:v>0</x:v>
      </x:c>
      <x:c r="AA1887" s="18" t="n">
        <x:f>MAX(Y1887,Z1887*'01 Controls'!$E$13)</x:f>
        <x:v>0</x:v>
      </x:c>
      <x:c r="AB1887" s="18" t="n">
        <x:f>IF(U1887=0,0,N1887*S1887/U1887)</x:f>
        <x:v>729</x:v>
      </x:c>
      <x:c r="AC1887" s="18" t="n">
        <x:f>IF(U1887=0,0,P1887*S1887/U1887)</x:f>
        <x:v>956.25</x:v>
      </x:c>
      <x:c r="AD1887" s="18" t="n">
        <x:f>MAX(AB1887,AC1887*'01 Controls'!$E$14)</x:f>
        <x:v>729</x:v>
      </x:c>
      <x:c r="AE1887" s="18" t="n">
        <x:f>IF(U1887=0,0,N1887*T1887/U1887)</x:f>
        <x:v>0</x:v>
      </x:c>
      <x:c r="AF1887" s="18" t="n">
        <x:f>IF(U1887=0,0,P1887*T1887/U1887)</x:f>
        <x:v>0</x:v>
      </x:c>
      <x:c r="AG1887" s="18" t="n">
        <x:f>MAX(AE1887,AF1887*'01 Controls'!$E$15)</x:f>
        <x:v>0</x:v>
      </x:c>
      <x:c r="AH1887" s="18" t="n">
        <x:f>SUM(V1887,Y1887,AB1887,AE1887)</x:f>
        <x:v>729</x:v>
      </x:c>
      <x:c r="AI1887" s="18" t="n">
        <x:f>N1887-AH1887</x:f>
        <x:v>0</x:v>
      </x:c>
      <x:c r="AJ1887" s="18" t="n">
        <x:f>V1887*INDEX('07 Mode Capacity'!$P$6:$P$17,MATCH("AIR-"&amp;I1887,'07 Mode Capacity'!$C$6:$C$17,0))</x:f>
        <x:v>0</x:v>
      </x:c>
      <x:c r="AK1887" s="18" t="n">
        <x:f>Y1887*INDEX('07 Mode Capacity'!$P$6:$P$17,MATCH("OCEAN-"&amp;I1887,'07 Mode Capacity'!$C$6:$C$17,0))</x:f>
        <x:v>0</x:v>
      </x:c>
      <x:c r="AL1887" s="18" t="n">
        <x:f>AB1887*INDEX('07 Mode Capacity'!$P$6:$P$17,MATCH("LAND-"&amp;I1887,'07 Mode Capacity'!$C$6:$C$17,0))</x:f>
        <x:v>88.97289687610484</x:v>
      </x:c>
      <x:c r="AM1887" s="18" t="n">
        <x:f>AE1887*INDEX('07 Mode Capacity'!$P$6:$P$17,MATCH("INLAND-"&amp;I1887,'07 Mode Capacity'!$C$6:$C$17,0))</x:f>
        <x:v>0</x:v>
      </x:c>
      <x:c r="AN1887" s="18" t="n">
        <x:f>SUM(AJ1887:AM1887)</x:f>
        <x:v>88.97289687610484</x:v>
      </x:c>
      <x:c r="AO1887" s="17" t="n">
        <x:f>IF(N1887=0,1,AN1887/N1887)</x:f>
        <x:v>0.1220478695145471</x:v>
      </x:c>
      <x:c r="AP1887" s="11" t="str">
        <x:f>IF(AO1887&gt;='01 Controls'!$E$16,"PASS","FAIL")</x:f>
        <x:v>FAIL</x:v>
      </x:c>
      <x:c r="AQ1887" s="11" t="str">
        <x:v>UNQUANTIFIED</x:v>
      </x:c>
      <x:c r="AR1887" s="11" t="str">
        <x:v>Position-class planning record; serial item and receiver open</x:v>
      </x:c>
      <x:c r="AS1887" s="26"/>
      <x:c r="AT1887" s="26"/>
    </x:row>
    <x:row r="1888">
      <x:c r="C1888" s="11" t="str">
        <x:v>M2-L-GFG-FLR-24</x:v>
      </x:c>
      <x:c r="D1888" s="11" t="str">
        <x:v>M2</x:v>
      </x:c>
      <x:c r="E1888" s="11" t="str">
        <x:v>Urban heat</x:v>
      </x:c>
      <x:c r="F1888" s="11" t="str">
        <x:v>L-GFG</x:v>
      </x:c>
      <x:c r="G1888" s="11" t="str">
        <x:v>Ground fire and landscape group</x:v>
      </x:c>
      <x:c r="H1888" s="11" t="str">
        <x:v>FLR-24</x:v>
      </x:c>
      <x:c r="I1888" s="19" t="n">
        <x:v>48</x:v>
      </x:c>
      <x:c r="J1888" s="21" t="n">
        <x:v>3</x:v>
      </x:c>
      <x:c r="K1888" s="18" t="n">
        <x:f>'05 Cargo Register'!K96</x:f>
        <x:v>546.75</x:v>
      </x:c>
      <x:c r="L1888" s="18" t="n">
        <x:f>'05 Cargo Register'!N96</x:f>
        <x:v>27</x:v>
      </x:c>
      <x:c r="M1888" s="18" t="n">
        <x:f>'05 Cargo Register'!O96</x:f>
        <x:v>864</x:v>
      </x:c>
      <x:c r="N1888" s="18" t="n">
        <x:f>J1888*K1888</x:f>
        <x:v>1640.25</x:v>
      </x:c>
      <x:c r="O1888" s="18" t="n">
        <x:f>J1888*L1888</x:f>
        <x:v>81</x:v>
      </x:c>
      <x:c r="P1888" s="18" t="n">
        <x:f>J1888*M1888</x:f>
        <x:v>2592</x:v>
      </x:c>
      <x:c r="Q1888" s="22" t="n">
        <x:f>'01 Controls'!$E$26*'02 Cargo Classes'!$M$11</x:f>
        <x:v>0</x:v>
      </x:c>
      <x:c r="R1888" s="22" t="n">
        <x:f>'01 Controls'!$F$26*'02 Cargo Classes'!$N$11</x:f>
        <x:v>0</x:v>
      </x:c>
      <x:c r="S1888" s="22" t="n">
        <x:f>'01 Controls'!$G$26*'02 Cargo Classes'!$O$11</x:f>
        <x:v>0.95</x:v>
      </x:c>
      <x:c r="T1888" s="22" t="n">
        <x:f>'01 Controls'!$H$26*'02 Cargo Classes'!$P$11</x:f>
        <x:v>0</x:v>
      </x:c>
      <x:c r="U1888" s="22" t="n">
        <x:f>SUM(Q1888:T1888)</x:f>
        <x:v>0.95</x:v>
      </x:c>
      <x:c r="V1888" s="18" t="n">
        <x:f>IF(U1888=0,0,N1888*Q1888/U1888)</x:f>
        <x:v>0</x:v>
      </x:c>
      <x:c r="W1888" s="18" t="n">
        <x:f>IF(U1888=0,0,P1888*Q1888/U1888)</x:f>
        <x:v>0</x:v>
      </x:c>
      <x:c r="X1888" s="18" t="n">
        <x:f>MAX(V1888,W1888*'01 Controls'!$E$12)</x:f>
        <x:v>0</x:v>
      </x:c>
      <x:c r="Y1888" s="18" t="n">
        <x:f>IF(U1888=0,0,N1888*R1888/U1888)</x:f>
        <x:v>0</x:v>
      </x:c>
      <x:c r="Z1888" s="18" t="n">
        <x:f>IF(U1888=0,0,P1888*R1888/U1888)</x:f>
        <x:v>0</x:v>
      </x:c>
      <x:c r="AA1888" s="18" t="n">
        <x:f>MAX(Y1888,Z1888*'01 Controls'!$E$13)</x:f>
        <x:v>0</x:v>
      </x:c>
      <x:c r="AB1888" s="18" t="n">
        <x:f>IF(U1888=0,0,N1888*S1888/U1888)</x:f>
        <x:v>1640.25</x:v>
      </x:c>
      <x:c r="AC1888" s="18" t="n">
        <x:f>IF(U1888=0,0,P1888*S1888/U1888)</x:f>
        <x:v>2592</x:v>
      </x:c>
      <x:c r="AD1888" s="18" t="n">
        <x:f>MAX(AB1888,AC1888*'01 Controls'!$E$14)</x:f>
        <x:v>1640.25</x:v>
      </x:c>
      <x:c r="AE1888" s="18" t="n">
        <x:f>IF(U1888=0,0,N1888*T1888/U1888)</x:f>
        <x:v>0</x:v>
      </x:c>
      <x:c r="AF1888" s="18" t="n">
        <x:f>IF(U1888=0,0,P1888*T1888/U1888)</x:f>
        <x:v>0</x:v>
      </x:c>
      <x:c r="AG1888" s="18" t="n">
        <x:f>MAX(AE1888,AF1888*'01 Controls'!$E$15)</x:f>
        <x:v>0</x:v>
      </x:c>
      <x:c r="AH1888" s="18" t="n">
        <x:f>SUM(V1888,Y1888,AB1888,AE1888)</x:f>
        <x:v>1640.25</x:v>
      </x:c>
      <x:c r="AI1888" s="18" t="n">
        <x:f>N1888-AH1888</x:f>
        <x:v>0</x:v>
      </x:c>
      <x:c r="AJ1888" s="18" t="n">
        <x:f>V1888*INDEX('07 Mode Capacity'!$P$6:$P$17,MATCH("AIR-"&amp;I1888,'07 Mode Capacity'!$C$6:$C$17,0))</x:f>
        <x:v>0</x:v>
      </x:c>
      <x:c r="AK1888" s="18" t="n">
        <x:f>Y1888*INDEX('07 Mode Capacity'!$P$6:$P$17,MATCH("OCEAN-"&amp;I1888,'07 Mode Capacity'!$C$6:$C$17,0))</x:f>
        <x:v>0</x:v>
      </x:c>
      <x:c r="AL1888" s="18" t="n">
        <x:f>AB1888*INDEX('07 Mode Capacity'!$P$6:$P$17,MATCH("LAND-"&amp;I1888,'07 Mode Capacity'!$C$6:$C$17,0))</x:f>
        <x:v>200.1890179712359</x:v>
      </x:c>
      <x:c r="AM1888" s="18" t="n">
        <x:f>AE1888*INDEX('07 Mode Capacity'!$P$6:$P$17,MATCH("INLAND-"&amp;I1888,'07 Mode Capacity'!$C$6:$C$17,0))</x:f>
        <x:v>0</x:v>
      </x:c>
      <x:c r="AN1888" s="18" t="n">
        <x:f>SUM(AJ1888:AM1888)</x:f>
        <x:v>200.1890179712359</x:v>
      </x:c>
      <x:c r="AO1888" s="17" t="n">
        <x:f>IF(N1888=0,1,AN1888/N1888)</x:f>
        <x:v>0.12204786951454712</x:v>
      </x:c>
      <x:c r="AP1888" s="11" t="str">
        <x:f>IF(AO1888&gt;='01 Controls'!$E$16,"PASS","FAIL")</x:f>
        <x:v>FAIL</x:v>
      </x:c>
      <x:c r="AQ1888" s="11" t="str">
        <x:v>UNQUANTIFIED</x:v>
      </x:c>
      <x:c r="AR1888" s="11" t="str">
        <x:v>Position-class planning record; serial item and receiver open</x:v>
      </x:c>
      <x:c r="AS1888" s="26"/>
      <x:c r="AT1888" s="26"/>
    </x:row>
    <x:row r="1889">
      <x:c r="C1889" s="11" t="str">
        <x:v>M2-L-GFG-ROL-30</x:v>
      </x:c>
      <x:c r="D1889" s="11" t="str">
        <x:v>M2</x:v>
      </x:c>
      <x:c r="E1889" s="11" t="str">
        <x:v>Urban heat</x:v>
      </x:c>
      <x:c r="F1889" s="11" t="str">
        <x:v>L-GFG</x:v>
      </x:c>
      <x:c r="G1889" s="11" t="str">
        <x:v>Ground fire and landscape group</x:v>
      </x:c>
      <x:c r="H1889" s="11" t="str">
        <x:v>ROL-30</x:v>
      </x:c>
      <x:c r="I1889" s="19" t="n">
        <x:v>48</x:v>
      </x:c>
      <x:c r="J1889" s="21" t="n">
        <x:v>3</x:v>
      </x:c>
      <x:c r="K1889" s="18" t="n">
        <x:f>'05 Cargo Register'!K97</x:f>
        <x:v>759.375</x:v>
      </x:c>
      <x:c r="L1889" s="18" t="n">
        <x:f>'05 Cargo Register'!N97</x:f>
        <x:v>32</x:v>
      </x:c>
      <x:c r="M1889" s="18" t="n">
        <x:f>'05 Cargo Register'!O97</x:f>
        <x:v>2040</x:v>
      </x:c>
      <x:c r="N1889" s="18" t="n">
        <x:f>J1889*K1889</x:f>
        <x:v>2278.125</x:v>
      </x:c>
      <x:c r="O1889" s="18" t="n">
        <x:f>J1889*L1889</x:f>
        <x:v>96</x:v>
      </x:c>
      <x:c r="P1889" s="18" t="n">
        <x:f>J1889*M1889</x:f>
        <x:v>6120</x:v>
      </x:c>
      <x:c r="Q1889" s="22" t="n">
        <x:f>'01 Controls'!$E$26*'02 Cargo Classes'!$M$12</x:f>
        <x:v>0</x:v>
      </x:c>
      <x:c r="R1889" s="22" t="n">
        <x:f>'01 Controls'!$F$26*'02 Cargo Classes'!$N$12</x:f>
        <x:v>0</x:v>
      </x:c>
      <x:c r="S1889" s="22" t="n">
        <x:f>'01 Controls'!$G$26*'02 Cargo Classes'!$O$12</x:f>
        <x:v>1.4249999999999998</x:v>
      </x:c>
      <x:c r="T1889" s="22" t="n">
        <x:f>'01 Controls'!$H$26*'02 Cargo Classes'!$P$12</x:f>
        <x:v>0</x:v>
      </x:c>
      <x:c r="U1889" s="22" t="n">
        <x:f>SUM(Q1889:T1889)</x:f>
        <x:v>1.4249999999999998</x:v>
      </x:c>
      <x:c r="V1889" s="18" t="n">
        <x:f>IF(U1889=0,0,N1889*Q1889/U1889)</x:f>
        <x:v>0</x:v>
      </x:c>
      <x:c r="W1889" s="18" t="n">
        <x:f>IF(U1889=0,0,P1889*Q1889/U1889)</x:f>
        <x:v>0</x:v>
      </x:c>
      <x:c r="X1889" s="18" t="n">
        <x:f>MAX(V1889,W1889*'01 Controls'!$E$12)</x:f>
        <x:v>0</x:v>
      </x:c>
      <x:c r="Y1889" s="18" t="n">
        <x:f>IF(U1889=0,0,N1889*R1889/U1889)</x:f>
        <x:v>0</x:v>
      </x:c>
      <x:c r="Z1889" s="18" t="n">
        <x:f>IF(U1889=0,0,P1889*R1889/U1889)</x:f>
        <x:v>0</x:v>
      </x:c>
      <x:c r="AA1889" s="18" t="n">
        <x:f>MAX(Y1889,Z1889*'01 Controls'!$E$13)</x:f>
        <x:v>0</x:v>
      </x:c>
      <x:c r="AB1889" s="18" t="n">
        <x:f>IF(U1889=0,0,N1889*S1889/U1889)</x:f>
        <x:v>2278.125</x:v>
      </x:c>
      <x:c r="AC1889" s="18" t="n">
        <x:f>IF(U1889=0,0,P1889*S1889/U1889)</x:f>
        <x:v>6119.999999999999</x:v>
      </x:c>
      <x:c r="AD1889" s="18" t="n">
        <x:f>MAX(AB1889,AC1889*'01 Controls'!$E$14)</x:f>
        <x:v>2278.125</x:v>
      </x:c>
      <x:c r="AE1889" s="18" t="n">
        <x:f>IF(U1889=0,0,N1889*T1889/U1889)</x:f>
        <x:v>0</x:v>
      </x:c>
      <x:c r="AF1889" s="18" t="n">
        <x:f>IF(U1889=0,0,P1889*T1889/U1889)</x:f>
        <x:v>0</x:v>
      </x:c>
      <x:c r="AG1889" s="18" t="n">
        <x:f>MAX(AE1889,AF1889*'01 Controls'!$E$15)</x:f>
        <x:v>0</x:v>
      </x:c>
      <x:c r="AH1889" s="18" t="n">
        <x:f>SUM(V1889,Y1889,AB1889,AE1889)</x:f>
        <x:v>2278.125</x:v>
      </x:c>
      <x:c r="AI1889" s="18" t="n">
        <x:f>N1889-AH1889</x:f>
        <x:v>0</x:v>
      </x:c>
      <x:c r="AJ1889" s="18" t="n">
        <x:f>V1889*INDEX('07 Mode Capacity'!$P$6:$P$17,MATCH("AIR-"&amp;I1889,'07 Mode Capacity'!$C$6:$C$17,0))</x:f>
        <x:v>0</x:v>
      </x:c>
      <x:c r="AK1889" s="18" t="n">
        <x:f>Y1889*INDEX('07 Mode Capacity'!$P$6:$P$17,MATCH("OCEAN-"&amp;I1889,'07 Mode Capacity'!$C$6:$C$17,0))</x:f>
        <x:v>0</x:v>
      </x:c>
      <x:c r="AL1889" s="18" t="n">
        <x:f>AB1889*INDEX('07 Mode Capacity'!$P$6:$P$17,MATCH("LAND-"&amp;I1889,'07 Mode Capacity'!$C$6:$C$17,0))</x:f>
        <x:v>278.04030273782763</x:v>
      </x:c>
      <x:c r="AM1889" s="18" t="n">
        <x:f>AE1889*INDEX('07 Mode Capacity'!$P$6:$P$17,MATCH("INLAND-"&amp;I1889,'07 Mode Capacity'!$C$6:$C$17,0))</x:f>
        <x:v>0</x:v>
      </x:c>
      <x:c r="AN1889" s="18" t="n">
        <x:f>SUM(AJ1889:AM1889)</x:f>
        <x:v>278.04030273782763</x:v>
      </x:c>
      <x:c r="AO1889" s="17" t="n">
        <x:f>IF(N1889=0,1,AN1889/N1889)</x:f>
        <x:v>0.1220478695145471</x:v>
      </x:c>
      <x:c r="AP1889" s="11" t="str">
        <x:f>IF(AO1889&gt;='01 Controls'!$E$16,"PASS","FAIL")</x:f>
        <x:v>FAIL</x:v>
      </x:c>
      <x:c r="AQ1889" s="11" t="str">
        <x:v>UNQUANTIFIED</x:v>
      </x:c>
      <x:c r="AR1889" s="11" t="str">
        <x:v>Position-class planning record; serial item and receiver open</x:v>
      </x:c>
      <x:c r="AS1889" s="26"/>
      <x:c r="AT1889" s="26"/>
    </x:row>
    <x:row r="1890">
      <x:c r="C1890" s="11" t="str">
        <x:v>M2-L-GFG-LIN-18</x:v>
      </x:c>
      <x:c r="D1890" s="11" t="str">
        <x:v>M2</x:v>
      </x:c>
      <x:c r="E1890" s="11" t="str">
        <x:v>Urban heat</x:v>
      </x:c>
      <x:c r="F1890" s="11" t="str">
        <x:v>L-GFG</x:v>
      </x:c>
      <x:c r="G1890" s="11" t="str">
        <x:v>Ground fire and landscape group</x:v>
      </x:c>
      <x:c r="H1890" s="11" t="str">
        <x:v>LIN-18</x:v>
      </x:c>
      <x:c r="I1890" s="19" t="n">
        <x:v>72</x:v>
      </x:c>
      <x:c r="J1890" s="21" t="n">
        <x:v>3</x:v>
      </x:c>
      <x:c r="K1890" s="18" t="n">
        <x:f>'05 Cargo Register'!K98</x:f>
        <x:v>303.75</x:v>
      </x:c>
      <x:c r="L1890" s="18" t="n">
        <x:f>'05 Cargo Register'!N98</x:f>
        <x:v>22</x:v>
      </x:c>
      <x:c r="M1890" s="18" t="n">
        <x:f>'05 Cargo Register'!O98</x:f>
        <x:v>968</x:v>
      </x:c>
      <x:c r="N1890" s="18" t="n">
        <x:f>J1890*K1890</x:f>
        <x:v>911.25</x:v>
      </x:c>
      <x:c r="O1890" s="18" t="n">
        <x:f>J1890*L1890</x:f>
        <x:v>66</x:v>
      </x:c>
      <x:c r="P1890" s="18" t="n">
        <x:f>J1890*M1890</x:f>
        <x:v>2904</x:v>
      </x:c>
      <x:c r="Q1890" s="22" t="n">
        <x:f>'01 Controls'!$E$26*'02 Cargo Classes'!$M$13</x:f>
        <x:v>0</x:v>
      </x:c>
      <x:c r="R1890" s="22" t="n">
        <x:f>'01 Controls'!$F$26*'02 Cargo Classes'!$N$13</x:f>
        <x:v>0</x:v>
      </x:c>
      <x:c r="S1890" s="22" t="n">
        <x:f>'01 Controls'!$G$26*'02 Cargo Classes'!$O$13</x:f>
        <x:v>0.95</x:v>
      </x:c>
      <x:c r="T1890" s="22" t="n">
        <x:f>'01 Controls'!$H$26*'02 Cargo Classes'!$P$13</x:f>
        <x:v>0</x:v>
      </x:c>
      <x:c r="U1890" s="22" t="n">
        <x:f>SUM(Q1890:T1890)</x:f>
        <x:v>0.95</x:v>
      </x:c>
      <x:c r="V1890" s="18" t="n">
        <x:f>IF(U1890=0,0,N1890*Q1890/U1890)</x:f>
        <x:v>0</x:v>
      </x:c>
      <x:c r="W1890" s="18" t="n">
        <x:f>IF(U1890=0,0,P1890*Q1890/U1890)</x:f>
        <x:v>0</x:v>
      </x:c>
      <x:c r="X1890" s="18" t="n">
        <x:f>MAX(V1890,W1890*'01 Controls'!$E$12)</x:f>
        <x:v>0</x:v>
      </x:c>
      <x:c r="Y1890" s="18" t="n">
        <x:f>IF(U1890=0,0,N1890*R1890/U1890)</x:f>
        <x:v>0</x:v>
      </x:c>
      <x:c r="Z1890" s="18" t="n">
        <x:f>IF(U1890=0,0,P1890*R1890/U1890)</x:f>
        <x:v>0</x:v>
      </x:c>
      <x:c r="AA1890" s="18" t="n">
        <x:f>MAX(Y1890,Z1890*'01 Controls'!$E$13)</x:f>
        <x:v>0</x:v>
      </x:c>
      <x:c r="AB1890" s="18" t="n">
        <x:f>IF(U1890=0,0,N1890*S1890/U1890)</x:f>
        <x:v>911.25</x:v>
      </x:c>
      <x:c r="AC1890" s="18" t="n">
        <x:f>IF(U1890=0,0,P1890*S1890/U1890)</x:f>
        <x:v>2904</x:v>
      </x:c>
      <x:c r="AD1890" s="18" t="n">
        <x:f>MAX(AB1890,AC1890*'01 Controls'!$E$14)</x:f>
        <x:v>911.25</x:v>
      </x:c>
      <x:c r="AE1890" s="18" t="n">
        <x:f>IF(U1890=0,0,N1890*T1890/U1890)</x:f>
        <x:v>0</x:v>
      </x:c>
      <x:c r="AF1890" s="18" t="n">
        <x:f>IF(U1890=0,0,P1890*T1890/U1890)</x:f>
        <x:v>0</x:v>
      </x:c>
      <x:c r="AG1890" s="18" t="n">
        <x:f>MAX(AE1890,AF1890*'01 Controls'!$E$15)</x:f>
        <x:v>0</x:v>
      </x:c>
      <x:c r="AH1890" s="18" t="n">
        <x:f>SUM(V1890,Y1890,AB1890,AE1890)</x:f>
        <x:v>911.25</x:v>
      </x:c>
      <x:c r="AI1890" s="18" t="n">
        <x:f>N1890-AH1890</x:f>
        <x:v>0</x:v>
      </x:c>
      <x:c r="AJ1890" s="18" t="n">
        <x:f>V1890*INDEX('07 Mode Capacity'!$P$6:$P$17,MATCH("AIR-"&amp;I1890,'07 Mode Capacity'!$C$6:$C$17,0))</x:f>
        <x:v>0</x:v>
      </x:c>
      <x:c r="AK1890" s="18" t="n">
        <x:f>Y1890*INDEX('07 Mode Capacity'!$P$6:$P$17,MATCH("OCEAN-"&amp;I1890,'07 Mode Capacity'!$C$6:$C$17,0))</x:f>
        <x:v>0</x:v>
      </x:c>
      <x:c r="AL1890" s="18" t="n">
        <x:f>AB1890*INDEX('07 Mode Capacity'!$P$6:$P$17,MATCH("LAND-"&amp;I1890,'07 Mode Capacity'!$C$6:$C$17,0))</x:f>
        <x:v>651.5530673309271</x:v>
      </x:c>
      <x:c r="AM1890" s="18" t="n">
        <x:f>AE1890*INDEX('07 Mode Capacity'!$P$6:$P$17,MATCH("INLAND-"&amp;I1890,'07 Mode Capacity'!$C$6:$C$17,0))</x:f>
        <x:v>0</x:v>
      </x:c>
      <x:c r="AN1890" s="18" t="n">
        <x:f>SUM(AJ1890:AM1890)</x:f>
        <x:v>651.5530673309271</x:v>
      </x:c>
      <x:c r="AO1890" s="17" t="n">
        <x:f>IF(N1890=0,1,AN1890/N1890)</x:f>
        <x:v>0.715010224780167</x:v>
      </x:c>
      <x:c r="AP1890" s="11" t="str">
        <x:f>IF(AO1890&gt;='01 Controls'!$E$16,"PASS","FAIL")</x:f>
        <x:v>FAIL</x:v>
      </x:c>
      <x:c r="AQ1890" s="11" t="str">
        <x:v>UNQUANTIFIED</x:v>
      </x:c>
      <x:c r="AR1890" s="11" t="str">
        <x:v>Position-class planning record; serial item and receiver open</x:v>
      </x:c>
      <x:c r="AS1890" s="26"/>
      <x:c r="AT1890" s="26"/>
    </x:row>
    <x:row r="1891">
      <x:c r="C1891" s="11" t="str">
        <x:v>M2-L-GFG-BLK-08</x:v>
      </x:c>
      <x:c r="D1891" s="11" t="str">
        <x:v>M2</x:v>
      </x:c>
      <x:c r="E1891" s="11" t="str">
        <x:v>Urban heat</x:v>
      </x:c>
      <x:c r="F1891" s="11" t="str">
        <x:v>L-GFG</x:v>
      </x:c>
      <x:c r="G1891" s="11" t="str">
        <x:v>Ground fire and landscape group</x:v>
      </x:c>
      <x:c r="H1891" s="11" t="str">
        <x:v>BLK-08</x:v>
      </x:c>
      <x:c r="I1891" s="19" t="n">
        <x:v>48</x:v>
      </x:c>
      <x:c r="J1891" s="21" t="n">
        <x:v>3</x:v>
      </x:c>
      <x:c r="K1891" s="18" t="n">
        <x:f>'05 Cargo Register'!K99</x:f>
        <x:v>121.5</x:v>
      </x:c>
      <x:c r="L1891" s="18" t="n">
        <x:f>'05 Cargo Register'!N99</x:f>
        <x:v>19</x:v>
      </x:c>
      <x:c r="M1891" s="18" t="n">
        <x:f>'05 Cargo Register'!O99</x:f>
        <x:v>969</x:v>
      </x:c>
      <x:c r="N1891" s="18" t="n">
        <x:f>J1891*K1891</x:f>
        <x:v>364.5</x:v>
      </x:c>
      <x:c r="O1891" s="18" t="n">
        <x:f>J1891*L1891</x:f>
        <x:v>57</x:v>
      </x:c>
      <x:c r="P1891" s="18" t="n">
        <x:f>J1891*M1891</x:f>
        <x:v>2907</x:v>
      </x:c>
      <x:c r="Q1891" s="22" t="n">
        <x:f>'01 Controls'!$E$26*'02 Cargo Classes'!$M$14</x:f>
        <x:v>0.05</x:v>
      </x:c>
      <x:c r="R1891" s="22" t="n">
        <x:f>'01 Controls'!$F$26*'02 Cargo Classes'!$N$14</x:f>
        <x:v>0</x:v>
      </x:c>
      <x:c r="S1891" s="22" t="n">
        <x:f>'01 Controls'!$G$26*'02 Cargo Classes'!$O$14</x:f>
        <x:v>0.95</x:v>
      </x:c>
      <x:c r="T1891" s="22" t="n">
        <x:f>'01 Controls'!$H$26*'02 Cargo Classes'!$P$14</x:f>
        <x:v>0</x:v>
      </x:c>
      <x:c r="U1891" s="22" t="n">
        <x:f>SUM(Q1891:T1891)</x:f>
        <x:v>1</x:v>
      </x:c>
      <x:c r="V1891" s="18" t="n">
        <x:f>IF(U1891=0,0,N1891*Q1891/U1891)</x:f>
        <x:v>18.225</x:v>
      </x:c>
      <x:c r="W1891" s="18" t="n">
        <x:f>IF(U1891=0,0,P1891*Q1891/U1891)</x:f>
        <x:v>145.35</x:v>
      </x:c>
      <x:c r="X1891" s="18" t="n">
        <x:f>MAX(V1891,W1891*'01 Controls'!$E$12)</x:f>
        <x:v>36.3375</x:v>
      </x:c>
      <x:c r="Y1891" s="18" t="n">
        <x:f>IF(U1891=0,0,N1891*R1891/U1891)</x:f>
        <x:v>0</x:v>
      </x:c>
      <x:c r="Z1891" s="18" t="n">
        <x:f>IF(U1891=0,0,P1891*R1891/U1891)</x:f>
        <x:v>0</x:v>
      </x:c>
      <x:c r="AA1891" s="18" t="n">
        <x:f>MAX(Y1891,Z1891*'01 Controls'!$E$13)</x:f>
        <x:v>0</x:v>
      </x:c>
      <x:c r="AB1891" s="18" t="n">
        <x:f>IF(U1891=0,0,N1891*S1891/U1891)</x:f>
        <x:v>346.275</x:v>
      </x:c>
      <x:c r="AC1891" s="18" t="n">
        <x:f>IF(U1891=0,0,P1891*S1891/U1891)</x:f>
        <x:v>2761.65</x:v>
      </x:c>
      <x:c r="AD1891" s="18" t="n">
        <x:f>MAX(AB1891,AC1891*'01 Controls'!$E$14)</x:f>
        <x:v>552.33</x:v>
      </x:c>
      <x:c r="AE1891" s="18" t="n">
        <x:f>IF(U1891=0,0,N1891*T1891/U1891)</x:f>
        <x:v>0</x:v>
      </x:c>
      <x:c r="AF1891" s="18" t="n">
        <x:f>IF(U1891=0,0,P1891*T1891/U1891)</x:f>
        <x:v>0</x:v>
      </x:c>
      <x:c r="AG1891" s="18" t="n">
        <x:f>MAX(AE1891,AF1891*'01 Controls'!$E$15)</x:f>
        <x:v>0</x:v>
      </x:c>
      <x:c r="AH1891" s="18" t="n">
        <x:f>SUM(V1891,Y1891,AB1891,AE1891)</x:f>
        <x:v>364.5</x:v>
      </x:c>
      <x:c r="AI1891" s="18" t="n">
        <x:f>N1891-AH1891</x:f>
        <x:v>0</x:v>
      </x:c>
      <x:c r="AJ1891" s="18" t="n">
        <x:f>V1891*INDEX('07 Mode Capacity'!$P$6:$P$17,MATCH("AIR-"&amp;I1891,'07 Mode Capacity'!$C$6:$C$17,0))</x:f>
        <x:v>5.109117372322359</x:v>
      </x:c>
      <x:c r="AK1891" s="18" t="n">
        <x:f>Y1891*INDEX('07 Mode Capacity'!$P$6:$P$17,MATCH("OCEAN-"&amp;I1891,'07 Mode Capacity'!$C$6:$C$17,0))</x:f>
        <x:v>0</x:v>
      </x:c>
      <x:c r="AL1891" s="18" t="n">
        <x:f>AB1891*INDEX('07 Mode Capacity'!$P$6:$P$17,MATCH("LAND-"&amp;I1891,'07 Mode Capacity'!$C$6:$C$17,0))</x:f>
        <x:v>42.26212601614979</x:v>
      </x:c>
      <x:c r="AM1891" s="18" t="n">
        <x:f>AE1891*INDEX('07 Mode Capacity'!$P$6:$P$17,MATCH("INLAND-"&amp;I1891,'07 Mode Capacity'!$C$6:$C$17,0))</x:f>
        <x:v>0</x:v>
      </x:c>
      <x:c r="AN1891" s="18" t="n">
        <x:f>SUM(AJ1891:AM1891)</x:f>
        <x:v>47.37124338847215</x:v>
      </x:c>
      <x:c r="AO1891" s="17" t="n">
        <x:f>IF(N1891=0,1,AN1891/N1891)</x:f>
        <x:v>0.12996225895328437</x:v>
      </x:c>
      <x:c r="AP1891" s="11" t="str">
        <x:f>IF(AO1891&gt;='01 Controls'!$E$16,"PASS","FAIL")</x:f>
        <x:v>FAIL</x:v>
      </x:c>
      <x:c r="AQ1891" s="11" t="str">
        <x:v>UNQUANTIFIED</x:v>
      </x:c>
      <x:c r="AR1891" s="11" t="str">
        <x:v>Position-class planning record; serial item and receiver open</x:v>
      </x:c>
      <x:c r="AS1891" s="26"/>
      <x:c r="AT1891" s="26"/>
    </x:row>
    <x:row r="1892">
      <x:c r="C1892" s="11" t="str">
        <x:v>M2-L-GFG-OOG-80</x:v>
      </x:c>
      <x:c r="D1892" s="11" t="str">
        <x:v>M2</x:v>
      </x:c>
      <x:c r="E1892" s="11" t="str">
        <x:v>Urban heat</x:v>
      </x:c>
      <x:c r="F1892" s="11" t="str">
        <x:v>L-GFG</x:v>
      </x:c>
      <x:c r="G1892" s="11" t="str">
        <x:v>Ground fire and landscape group</x:v>
      </x:c>
      <x:c r="H1892" s="11" t="str">
        <x:v>OOG-80</x:v>
      </x:c>
      <x:c r="I1892" s="19" t="n">
        <x:v>72</x:v>
      </x:c>
      <x:c r="J1892" s="21" t="n">
        <x:v>3</x:v>
      </x:c>
      <x:c r="K1892" s="18" t="n">
        <x:f>'05 Cargo Register'!K100</x:f>
        <x:v>303.75</x:v>
      </x:c>
      <x:c r="L1892" s="18" t="n">
        <x:f>'05 Cargo Register'!N100</x:f>
        <x:v>6</x:v>
      </x:c>
      <x:c r="M1892" s="18" t="n">
        <x:f>'05 Cargo Register'!O100</x:f>
        <x:v>1056</x:v>
      </x:c>
      <x:c r="N1892" s="18" t="n">
        <x:f>J1892*K1892</x:f>
        <x:v>911.25</x:v>
      </x:c>
      <x:c r="O1892" s="18" t="n">
        <x:f>J1892*L1892</x:f>
        <x:v>18</x:v>
      </x:c>
      <x:c r="P1892" s="18" t="n">
        <x:f>J1892*M1892</x:f>
        <x:v>3168</x:v>
      </x:c>
      <x:c r="Q1892" s="22" t="n">
        <x:f>'01 Controls'!$E$26*'02 Cargo Classes'!$M$15</x:f>
        <x:v>0</x:v>
      </x:c>
      <x:c r="R1892" s="22" t="n">
        <x:f>'01 Controls'!$F$26*'02 Cargo Classes'!$N$15</x:f>
        <x:v>0</x:v>
      </x:c>
      <x:c r="S1892" s="22" t="n">
        <x:f>'01 Controls'!$G$26*'02 Cargo Classes'!$O$15</x:f>
        <x:v>0.57</x:v>
      </x:c>
      <x:c r="T1892" s="22" t="n">
        <x:f>'01 Controls'!$H$26*'02 Cargo Classes'!$P$15</x:f>
        <x:v>0</x:v>
      </x:c>
      <x:c r="U1892" s="22" t="n">
        <x:f>SUM(Q1892:T1892)</x:f>
        <x:v>0.57</x:v>
      </x:c>
      <x:c r="V1892" s="18" t="n">
        <x:f>IF(U1892=0,0,N1892*Q1892/U1892)</x:f>
        <x:v>0</x:v>
      </x:c>
      <x:c r="W1892" s="18" t="n">
        <x:f>IF(U1892=0,0,P1892*Q1892/U1892)</x:f>
        <x:v>0</x:v>
      </x:c>
      <x:c r="X1892" s="18" t="n">
        <x:f>MAX(V1892,W1892*'01 Controls'!$E$12)</x:f>
        <x:v>0</x:v>
      </x:c>
      <x:c r="Y1892" s="18" t="n">
        <x:f>IF(U1892=0,0,N1892*R1892/U1892)</x:f>
        <x:v>0</x:v>
      </x:c>
      <x:c r="Z1892" s="18" t="n">
        <x:f>IF(U1892=0,0,P1892*R1892/U1892)</x:f>
        <x:v>0</x:v>
      </x:c>
      <x:c r="AA1892" s="18" t="n">
        <x:f>MAX(Y1892,Z1892*'01 Controls'!$E$13)</x:f>
        <x:v>0</x:v>
      </x:c>
      <x:c r="AB1892" s="18" t="n">
        <x:f>IF(U1892=0,0,N1892*S1892/U1892)</x:f>
        <x:v>911.2499999999999</x:v>
      </x:c>
      <x:c r="AC1892" s="18" t="n">
        <x:f>IF(U1892=0,0,P1892*S1892/U1892)</x:f>
        <x:v>3168</x:v>
      </x:c>
      <x:c r="AD1892" s="18" t="n">
        <x:f>MAX(AB1892,AC1892*'01 Controls'!$E$14)</x:f>
        <x:v>911.2499999999999</x:v>
      </x:c>
      <x:c r="AE1892" s="18" t="n">
        <x:f>IF(U1892=0,0,N1892*T1892/U1892)</x:f>
        <x:v>0</x:v>
      </x:c>
      <x:c r="AF1892" s="18" t="n">
        <x:f>IF(U1892=0,0,P1892*T1892/U1892)</x:f>
        <x:v>0</x:v>
      </x:c>
      <x:c r="AG1892" s="18" t="n">
        <x:f>MAX(AE1892,AF1892*'01 Controls'!$E$15)</x:f>
        <x:v>0</x:v>
      </x:c>
      <x:c r="AH1892" s="18" t="n">
        <x:f>SUM(V1892,Y1892,AB1892,AE1892)</x:f>
        <x:v>911.2499999999999</x:v>
      </x:c>
      <x:c r="AI1892" s="18" t="n">
        <x:f>N1892-AH1892</x:f>
        <x:v>1.1368683772161603e-13</x:v>
      </x:c>
      <x:c r="AJ1892" s="18" t="n">
        <x:f>V1892*INDEX('07 Mode Capacity'!$P$6:$P$17,MATCH("AIR-"&amp;I1892,'07 Mode Capacity'!$C$6:$C$17,0))</x:f>
        <x:v>0</x:v>
      </x:c>
      <x:c r="AK1892" s="18" t="n">
        <x:f>Y1892*INDEX('07 Mode Capacity'!$P$6:$P$17,MATCH("OCEAN-"&amp;I1892,'07 Mode Capacity'!$C$6:$C$17,0))</x:f>
        <x:v>0</x:v>
      </x:c>
      <x:c r="AL1892" s="18" t="n">
        <x:f>AB1892*INDEX('07 Mode Capacity'!$P$6:$P$17,MATCH("LAND-"&amp;I1892,'07 Mode Capacity'!$C$6:$C$17,0))</x:f>
        <x:v>651.553067330927</x:v>
      </x:c>
      <x:c r="AM1892" s="18" t="n">
        <x:f>AE1892*INDEX('07 Mode Capacity'!$P$6:$P$17,MATCH("INLAND-"&amp;I1892,'07 Mode Capacity'!$C$6:$C$17,0))</x:f>
        <x:v>0</x:v>
      </x:c>
      <x:c r="AN1892" s="18" t="n">
        <x:f>SUM(AJ1892:AM1892)</x:f>
        <x:v>651.553067330927</x:v>
      </x:c>
      <x:c r="AO1892" s="17" t="n">
        <x:f>IF(N1892=0,1,AN1892/N1892)</x:f>
        <x:v>0.7150102247801667</x:v>
      </x:c>
      <x:c r="AP1892" s="11" t="str">
        <x:f>IF(AO1892&gt;='01 Controls'!$E$16,"PASS","FAIL")</x:f>
        <x:v>FAIL</x:v>
      </x:c>
      <x:c r="AQ1892" s="11" t="str">
        <x:v>UNQUANTIFIED</x:v>
      </x:c>
      <x:c r="AR1892" s="11" t="str">
        <x:v>Position-class planning record; serial item and receiver open</x:v>
      </x:c>
      <x:c r="AS1892" s="26"/>
      <x:c r="AT1892" s="26"/>
    </x:row>
    <x:row r="1893">
      <x:c r="C1893" s="11" t="str">
        <x:v>M2-A-SMW-APL-45</x:v>
      </x:c>
      <x:c r="D1893" s="11" t="str">
        <x:v>M2</x:v>
      </x:c>
      <x:c r="E1893" s="11" t="str">
        <x:v>Urban heat</x:v>
      </x:c>
      <x:c r="F1893" s="11" t="str">
        <x:v>A-SMW</x:v>
      </x:c>
      <x:c r="G1893" s="11" t="str">
        <x:v>Strategic mobility wing</x:v>
      </x:c>
      <x:c r="H1893" s="11" t="str">
        <x:v>APL-45</x:v>
      </x:c>
      <x:c r="I1893" s="19" t="n">
        <x:v>24</x:v>
      </x:c>
      <x:c r="J1893" s="21" t="n">
        <x:v>2</x:v>
      </x:c>
      <x:c r="K1893" s="18" t="n">
        <x:f>'05 Cargo Register'!K101</x:f>
        <x:v>225</x:v>
      </x:c>
      <x:c r="L1893" s="18" t="n">
        <x:f>'05 Cargo Register'!N101</x:f>
        <x:v>59</x:v>
      </x:c>
      <x:c r="M1893" s="18" t="n">
        <x:f>'05 Cargo Register'!O101</x:f>
        <x:v>442.5</x:v>
      </x:c>
      <x:c r="N1893" s="18" t="n">
        <x:f>J1893*K1893</x:f>
        <x:v>450</x:v>
      </x:c>
      <x:c r="O1893" s="18" t="n">
        <x:f>J1893*L1893</x:f>
        <x:v>118</x:v>
      </x:c>
      <x:c r="P1893" s="18" t="n">
        <x:f>J1893*M1893</x:f>
        <x:v>885</x:v>
      </x:c>
      <x:c r="Q1893" s="22" t="n">
        <x:f>'01 Controls'!$E$26*'02 Cargo Classes'!$M$6</x:f>
        <x:v>0.15000000000000002</x:v>
      </x:c>
      <x:c r="R1893" s="22" t="n">
        <x:f>'01 Controls'!$F$26*'02 Cargo Classes'!$N$6</x:f>
        <x:v>0</x:v>
      </x:c>
      <x:c r="S1893" s="22" t="n">
        <x:f>'01 Controls'!$G$26*'02 Cargo Classes'!$O$6</x:f>
        <x:v>0.95</x:v>
      </x:c>
      <x:c r="T1893" s="22" t="n">
        <x:f>'01 Controls'!$H$26*'02 Cargo Classes'!$P$6</x:f>
        <x:v>0</x:v>
      </x:c>
      <x:c r="U1893" s="22" t="n">
        <x:f>SUM(Q1893:T1893)</x:f>
        <x:v>1.1</x:v>
      </x:c>
      <x:c r="V1893" s="18" t="n">
        <x:f>IF(U1893=0,0,N1893*Q1893/U1893)</x:f>
        <x:v>61.363636363636374</x:v>
      </x:c>
      <x:c r="W1893" s="18" t="n">
        <x:f>IF(U1893=0,0,P1893*Q1893/U1893)</x:f>
        <x:v>120.6818181818182</x:v>
      </x:c>
      <x:c r="X1893" s="18" t="n">
        <x:f>MAX(V1893,W1893*'01 Controls'!$E$12)</x:f>
        <x:v>61.363636363636374</x:v>
      </x:c>
      <x:c r="Y1893" s="18" t="n">
        <x:f>IF(U1893=0,0,N1893*R1893/U1893)</x:f>
        <x:v>0</x:v>
      </x:c>
      <x:c r="Z1893" s="18" t="n">
        <x:f>IF(U1893=0,0,P1893*R1893/U1893)</x:f>
        <x:v>0</x:v>
      </x:c>
      <x:c r="AA1893" s="18" t="n">
        <x:f>MAX(Y1893,Z1893*'01 Controls'!$E$13)</x:f>
        <x:v>0</x:v>
      </x:c>
      <x:c r="AB1893" s="18" t="n">
        <x:f>IF(U1893=0,0,N1893*S1893/U1893)</x:f>
        <x:v>388.6363636363636</x:v>
      </x:c>
      <x:c r="AC1893" s="18" t="n">
        <x:f>IF(U1893=0,0,P1893*S1893/U1893)</x:f>
        <x:v>764.3181818181818</x:v>
      </x:c>
      <x:c r="AD1893" s="18" t="n">
        <x:f>MAX(AB1893,AC1893*'01 Controls'!$E$14)</x:f>
        <x:v>388.6363636363636</x:v>
      </x:c>
      <x:c r="AE1893" s="18" t="n">
        <x:f>IF(U1893=0,0,N1893*T1893/U1893)</x:f>
        <x:v>0</x:v>
      </x:c>
      <x:c r="AF1893" s="18" t="n">
        <x:f>IF(U1893=0,0,P1893*T1893/U1893)</x:f>
        <x:v>0</x:v>
      </x:c>
      <x:c r="AG1893" s="18" t="n">
        <x:f>MAX(AE1893,AF1893*'01 Controls'!$E$15)</x:f>
        <x:v>0</x:v>
      </x:c>
      <x:c r="AH1893" s="18" t="n">
        <x:f>SUM(V1893,Y1893,AB1893,AE1893)</x:f>
        <x:v>450</x:v>
      </x:c>
      <x:c r="AI1893" s="18" t="n">
        <x:f>N1893-AH1893</x:f>
        <x:v>0</x:v>
      </x:c>
      <x:c r="AJ1893" s="18" t="n">
        <x:f>V1893*INDEX('07 Mode Capacity'!$P$6:$P$17,MATCH("AIR-"&amp;I1893,'07 Mode Capacity'!$C$6:$C$17,0))</x:f>
        <x:v>12.451545071930632</x:v>
      </x:c>
      <x:c r="AK1893" s="18" t="n">
        <x:f>Y1893*INDEX('07 Mode Capacity'!$P$6:$P$17,MATCH("OCEAN-"&amp;I1893,'07 Mode Capacity'!$C$6:$C$17,0))</x:f>
        <x:v>0</x:v>
      </x:c>
      <x:c r="AL1893" s="18" t="n">
        <x:f>AB1893*INDEX('07 Mode Capacity'!$P$6:$P$17,MATCH("LAND-"&amp;I1893,'07 Mode Capacity'!$C$6:$C$17,0))</x:f>
        <x:v>148.6537682878893</x:v>
      </x:c>
      <x:c r="AM1893" s="18" t="n">
        <x:f>AE1893*INDEX('07 Mode Capacity'!$P$6:$P$17,MATCH("INLAND-"&amp;I1893,'07 Mode Capacity'!$C$6:$C$17,0))</x:f>
        <x:v>0</x:v>
      </x:c>
      <x:c r="AN1893" s="18" t="n">
        <x:f>SUM(AJ1893:AM1893)</x:f>
        <x:v>161.10531335981995</x:v>
      </x:c>
      <x:c r="AO1893" s="17" t="n">
        <x:f>IF(N1893=0,1,AN1893/N1893)</x:f>
        <x:v>0.35801180746626654</x:v>
      </x:c>
      <x:c r="AP1893" s="11" t="str">
        <x:f>IF(AO1893&gt;='01 Controls'!$E$16,"PASS","FAIL")</x:f>
        <x:v>FAIL</x:v>
      </x:c>
      <x:c r="AQ1893" s="11" t="str">
        <x:v>UNQUANTIFIED</x:v>
      </x:c>
      <x:c r="AR1893" s="11" t="str">
        <x:v>Position-class planning record; serial item and receiver open</x:v>
      </x:c>
      <x:c r="AS1893" s="26"/>
      <x:c r="AT1893" s="26"/>
    </x:row>
    <x:row r="1894">
      <x:c r="C1894" s="11" t="str">
        <x:v>M2-A-SMW-ISO-18</x:v>
      </x:c>
      <x:c r="D1894" s="11" t="str">
        <x:v>M2</x:v>
      </x:c>
      <x:c r="E1894" s="11" t="str">
        <x:v>Urban heat</x:v>
      </x:c>
      <x:c r="F1894" s="11" t="str">
        <x:v>A-SMW</x:v>
      </x:c>
      <x:c r="G1894" s="11" t="str">
        <x:v>Strategic mobility wing</x:v>
      </x:c>
      <x:c r="H1894" s="11" t="str">
        <x:v>ISO-18</x:v>
      </x:c>
      <x:c r="I1894" s="19" t="n">
        <x:v>48</x:v>
      </x:c>
      <x:c r="J1894" s="21" t="n">
        <x:v>2</x:v>
      </x:c>
      <x:c r="K1894" s="18" t="n">
        <x:f>'05 Cargo Register'!K102</x:f>
        <x:v>337.5</x:v>
      </x:c>
      <x:c r="L1894" s="18" t="n">
        <x:f>'05 Cargo Register'!N102</x:f>
        <x:v>23</x:v>
      </x:c>
      <x:c r="M1894" s="18" t="n">
        <x:f>'05 Cargo Register'!O102</x:f>
        <x:v>607.2</x:v>
      </x:c>
      <x:c r="N1894" s="18" t="n">
        <x:f>J1894*K1894</x:f>
        <x:v>675</x:v>
      </x:c>
      <x:c r="O1894" s="18" t="n">
        <x:f>J1894*L1894</x:f>
        <x:v>46</x:v>
      </x:c>
      <x:c r="P1894" s="18" t="n">
        <x:f>J1894*M1894</x:f>
        <x:v>1214.4</x:v>
      </x:c>
      <x:c r="Q1894" s="22" t="n">
        <x:f>'01 Controls'!$E$26*'02 Cargo Classes'!$M$7</x:f>
        <x:v>0.010000000000000002</x:v>
      </x:c>
      <x:c r="R1894" s="22" t="n">
        <x:f>'01 Controls'!$F$26*'02 Cargo Classes'!$N$7</x:f>
        <x:v>0</x:v>
      </x:c>
      <x:c r="S1894" s="22" t="n">
        <x:f>'01 Controls'!$G$26*'02 Cargo Classes'!$O$7</x:f>
        <x:v>1.14</x:v>
      </x:c>
      <x:c r="T1894" s="22" t="n">
        <x:f>'01 Controls'!$H$26*'02 Cargo Classes'!$P$7</x:f>
        <x:v>0</x:v>
      </x:c>
      <x:c r="U1894" s="22" t="n">
        <x:f>SUM(Q1894:T1894)</x:f>
        <x:v>1.15</x:v>
      </x:c>
      <x:c r="V1894" s="18" t="n">
        <x:f>IF(U1894=0,0,N1894*Q1894/U1894)</x:f>
        <x:v>5.8695652173913055</x:v>
      </x:c>
      <x:c r="W1894" s="18" t="n">
        <x:f>IF(U1894=0,0,P1894*Q1894/U1894)</x:f>
        <x:v>10.560000000000004</x:v>
      </x:c>
      <x:c r="X1894" s="18" t="n">
        <x:f>MAX(V1894,W1894*'01 Controls'!$E$12)</x:f>
        <x:v>5.8695652173913055</x:v>
      </x:c>
      <x:c r="Y1894" s="18" t="n">
        <x:f>IF(U1894=0,0,N1894*R1894/U1894)</x:f>
        <x:v>0</x:v>
      </x:c>
      <x:c r="Z1894" s="18" t="n">
        <x:f>IF(U1894=0,0,P1894*R1894/U1894)</x:f>
        <x:v>0</x:v>
      </x:c>
      <x:c r="AA1894" s="18" t="n">
        <x:f>MAX(Y1894,Z1894*'01 Controls'!$E$13)</x:f>
        <x:v>0</x:v>
      </x:c>
      <x:c r="AB1894" s="18" t="n">
        <x:f>IF(U1894=0,0,N1894*S1894/U1894)</x:f>
        <x:v>669.1304347826086</x:v>
      </x:c>
      <x:c r="AC1894" s="18" t="n">
        <x:f>IF(U1894=0,0,P1894*S1894/U1894)</x:f>
        <x:v>1203.8400000000001</x:v>
      </x:c>
      <x:c r="AD1894" s="18" t="n">
        <x:f>MAX(AB1894,AC1894*'01 Controls'!$E$14)</x:f>
        <x:v>669.1304347826086</x:v>
      </x:c>
      <x:c r="AE1894" s="18" t="n">
        <x:f>IF(U1894=0,0,N1894*T1894/U1894)</x:f>
        <x:v>0</x:v>
      </x:c>
      <x:c r="AF1894" s="18" t="n">
        <x:f>IF(U1894=0,0,P1894*T1894/U1894)</x:f>
        <x:v>0</x:v>
      </x:c>
      <x:c r="AG1894" s="18" t="n">
        <x:f>MAX(AE1894,AF1894*'01 Controls'!$E$15)</x:f>
        <x:v>0</x:v>
      </x:c>
      <x:c r="AH1894" s="18" t="n">
        <x:f>SUM(V1894,Y1894,AB1894,AE1894)</x:f>
        <x:v>674.9999999999999</x:v>
      </x:c>
      <x:c r="AI1894" s="18" t="n">
        <x:f>N1894-AH1894</x:f>
        <x:v>1.1368683772161603e-13</x:v>
      </x:c>
      <x:c r="AJ1894" s="18" t="n">
        <x:f>V1894*INDEX('07 Mode Capacity'!$P$6:$P$17,MATCH("AIR-"&amp;I1894,'07 Mode Capacity'!$C$6:$C$17,0))</x:f>
        <x:v>1.6454484290893268</x:v>
      </x:c>
      <x:c r="AK1894" s="18" t="n">
        <x:f>Y1894*INDEX('07 Mode Capacity'!$P$6:$P$17,MATCH("OCEAN-"&amp;I1894,'07 Mode Capacity'!$C$6:$C$17,0))</x:f>
        <x:v>0</x:v>
      </x:c>
      <x:c r="AL1894" s="18" t="n">
        <x:f>AB1894*INDEX('07 Mode Capacity'!$P$6:$P$17,MATCH("LAND-"&amp;I1894,'07 Mode Capacity'!$C$6:$C$17,0))</x:f>
        <x:v>81.66594399255999</x:v>
      </x:c>
      <x:c r="AM1894" s="18" t="n">
        <x:f>AE1894*INDEX('07 Mode Capacity'!$P$6:$P$17,MATCH("INLAND-"&amp;I1894,'07 Mode Capacity'!$C$6:$C$17,0))</x:f>
        <x:v>0</x:v>
      </x:c>
      <x:c r="AN1894" s="18" t="n">
        <x:f>SUM(AJ1894:AM1894)</x:f>
        <x:v>83.31139242164932</x:v>
      </x:c>
      <x:c r="AO1894" s="17" t="n">
        <x:f>IF(N1894=0,1,AN1894/N1894)</x:f>
        <x:v>0.1234242850691101</x:v>
      </x:c>
      <x:c r="AP1894" s="11" t="str">
        <x:f>IF(AO1894&gt;='01 Controls'!$E$16,"PASS","FAIL")</x:f>
        <x:v>FAIL</x:v>
      </x:c>
      <x:c r="AQ1894" s="11" t="str">
        <x:v>UNQUANTIFIED</x:v>
      </x:c>
      <x:c r="AR1894" s="11" t="str">
        <x:v>Position-class planning record; serial item and receiver open</x:v>
      </x:c>
      <x:c r="AS1894" s="26"/>
      <x:c r="AT1894" s="26"/>
    </x:row>
    <x:row r="1895">
      <x:c r="C1895" s="11" t="str">
        <x:v>M2-A-SMW-COL-12</x:v>
      </x:c>
      <x:c r="D1895" s="11" t="str">
        <x:v>M2</x:v>
      </x:c>
      <x:c r="E1895" s="11" t="str">
        <x:v>Urban heat</x:v>
      </x:c>
      <x:c r="F1895" s="11" t="str">
        <x:v>A-SMW</x:v>
      </x:c>
      <x:c r="G1895" s="11" t="str">
        <x:v>Strategic mobility wing</x:v>
      </x:c>
      <x:c r="H1895" s="11" t="str">
        <x:v>COL-12</x:v>
      </x:c>
      <x:c r="I1895" s="19" t="n">
        <x:v>24</x:v>
      </x:c>
      <x:c r="J1895" s="21" t="n">
        <x:v>2</x:v>
      </x:c>
      <x:c r="K1895" s="18" t="n">
        <x:f>'05 Cargo Register'!K103</x:f>
        <x:v>84.375</x:v>
      </x:c>
      <x:c r="L1895" s="18" t="n">
        <x:f>'05 Cargo Register'!N103</x:f>
        <x:v>9</x:v>
      </x:c>
      <x:c r="M1895" s="18" t="n">
        <x:f>'05 Cargo Register'!O103</x:f>
        <x:v>237.60000000000002</x:v>
      </x:c>
      <x:c r="N1895" s="18" t="n">
        <x:f>J1895*K1895</x:f>
        <x:v>168.75</x:v>
      </x:c>
      <x:c r="O1895" s="18" t="n">
        <x:f>J1895*L1895</x:f>
        <x:v>18</x:v>
      </x:c>
      <x:c r="P1895" s="18" t="n">
        <x:f>J1895*M1895</x:f>
        <x:v>475.20000000000005</x:v>
      </x:c>
      <x:c r="Q1895" s="22" t="n">
        <x:f>'01 Controls'!$E$26*'02 Cargo Classes'!$M$8</x:f>
        <x:v>0.1</x:v>
      </x:c>
      <x:c r="R1895" s="22" t="n">
        <x:f>'01 Controls'!$F$26*'02 Cargo Classes'!$N$8</x:f>
        <x:v>0</x:v>
      </x:c>
      <x:c r="S1895" s="22" t="n">
        <x:f>'01 Controls'!$G$26*'02 Cargo Classes'!$O$8</x:f>
        <x:v>1.14</x:v>
      </x:c>
      <x:c r="T1895" s="22" t="n">
        <x:f>'01 Controls'!$H$26*'02 Cargo Classes'!$P$8</x:f>
        <x:v>0</x:v>
      </x:c>
      <x:c r="U1895" s="22" t="n">
        <x:f>SUM(Q1895:T1895)</x:f>
        <x:v>1.24</x:v>
      </x:c>
      <x:c r="V1895" s="18" t="n">
        <x:f>IF(U1895=0,0,N1895*Q1895/U1895)</x:f>
        <x:v>13.608870967741936</x:v>
      </x:c>
      <x:c r="W1895" s="18" t="n">
        <x:f>IF(U1895=0,0,P1895*Q1895/U1895)</x:f>
        <x:v>38.322580645161295</x:v>
      </x:c>
      <x:c r="X1895" s="18" t="n">
        <x:f>MAX(V1895,W1895*'01 Controls'!$E$12)</x:f>
        <x:v>13.608870967741936</x:v>
      </x:c>
      <x:c r="Y1895" s="18" t="n">
        <x:f>IF(U1895=0,0,N1895*R1895/U1895)</x:f>
        <x:v>0</x:v>
      </x:c>
      <x:c r="Z1895" s="18" t="n">
        <x:f>IF(U1895=0,0,P1895*R1895/U1895)</x:f>
        <x:v>0</x:v>
      </x:c>
      <x:c r="AA1895" s="18" t="n">
        <x:f>MAX(Y1895,Z1895*'01 Controls'!$E$13)</x:f>
        <x:v>0</x:v>
      </x:c>
      <x:c r="AB1895" s="18" t="n">
        <x:f>IF(U1895=0,0,N1895*S1895/U1895)</x:f>
        <x:v>155.14112903225805</x:v>
      </x:c>
      <x:c r="AC1895" s="18" t="n">
        <x:f>IF(U1895=0,0,P1895*S1895/U1895)</x:f>
        <x:v>436.87741935483865</x:v>
      </x:c>
      <x:c r="AD1895" s="18" t="n">
        <x:f>MAX(AB1895,AC1895*'01 Controls'!$E$14)</x:f>
        <x:v>155.14112903225805</x:v>
      </x:c>
      <x:c r="AE1895" s="18" t="n">
        <x:f>IF(U1895=0,0,N1895*T1895/U1895)</x:f>
        <x:v>0</x:v>
      </x:c>
      <x:c r="AF1895" s="18" t="n">
        <x:f>IF(U1895=0,0,P1895*T1895/U1895)</x:f>
        <x:v>0</x:v>
      </x:c>
      <x:c r="AG1895" s="18" t="n">
        <x:f>MAX(AE1895,AF1895*'01 Controls'!$E$15)</x:f>
        <x:v>0</x:v>
      </x:c>
      <x:c r="AH1895" s="18" t="n">
        <x:f>SUM(V1895,Y1895,AB1895,AE1895)</x:f>
        <x:v>168.75</x:v>
      </x:c>
      <x:c r="AI1895" s="18" t="n">
        <x:f>N1895-AH1895</x:f>
        <x:v>0</x:v>
      </x:c>
      <x:c r="AJ1895" s="18" t="n">
        <x:f>V1895*INDEX('07 Mode Capacity'!$P$6:$P$17,MATCH("AIR-"&amp;I1895,'07 Mode Capacity'!$C$6:$C$17,0))</x:f>
        <x:v>2.761431366758809</x:v>
      </x:c>
      <x:c r="AK1895" s="18" t="n">
        <x:f>Y1895*INDEX('07 Mode Capacity'!$P$6:$P$17,MATCH("OCEAN-"&amp;I1895,'07 Mode Capacity'!$C$6:$C$17,0))</x:f>
        <x:v>0</x:v>
      </x:c>
      <x:c r="AL1895" s="18" t="n">
        <x:f>AB1895*INDEX('07 Mode Capacity'!$P$6:$P$17,MATCH("LAND-"&amp;I1895,'07 Mode Capacity'!$C$6:$C$17,0))</x:f>
        <x:v>59.34162524395581</x:v>
      </x:c>
      <x:c r="AM1895" s="18" t="n">
        <x:f>AE1895*INDEX('07 Mode Capacity'!$P$6:$P$17,MATCH("INLAND-"&amp;I1895,'07 Mode Capacity'!$C$6:$C$17,0))</x:f>
        <x:v>0</x:v>
      </x:c>
      <x:c r="AN1895" s="18" t="n">
        <x:f>SUM(AJ1895:AM1895)</x:f>
        <x:v>62.10305661071462</x:v>
      </x:c>
      <x:c r="AO1895" s="17" t="n">
        <x:f>IF(N1895=0,1,AN1895/N1895)</x:f>
        <x:v>0.3680181132486792</x:v>
      </x:c>
      <x:c r="AP1895" s="11" t="str">
        <x:f>IF(AO1895&gt;='01 Controls'!$E$16,"PASS","FAIL")</x:f>
        <x:v>FAIL</x:v>
      </x:c>
      <x:c r="AQ1895" s="11" t="str">
        <x:v>UNQUANTIFIED</x:v>
      </x:c>
      <x:c r="AR1895" s="11" t="str">
        <x:v>Position-class planning record; serial item and receiver open</x:v>
      </x:c>
      <x:c r="AS1895" s="26"/>
      <x:c r="AT1895" s="26"/>
    </x:row>
    <x:row r="1896">
      <x:c r="C1896" s="11" t="str">
        <x:v>M2-A-SMW-BAT-22</x:v>
      </x:c>
      <x:c r="D1896" s="11" t="str">
        <x:v>M2</x:v>
      </x:c>
      <x:c r="E1896" s="11" t="str">
        <x:v>Urban heat</x:v>
      </x:c>
      <x:c r="F1896" s="11" t="str">
        <x:v>A-SMW</x:v>
      </x:c>
      <x:c r="G1896" s="11" t="str">
        <x:v>Strategic mobility wing</x:v>
      </x:c>
      <x:c r="H1896" s="11" t="str">
        <x:v>BAT-22</x:v>
      </x:c>
      <x:c r="I1896" s="19" t="n">
        <x:v>48</x:v>
      </x:c>
      <x:c r="J1896" s="21" t="n">
        <x:v>2</x:v>
      </x:c>
      <x:c r="K1896" s="18" t="n">
        <x:f>'05 Cargo Register'!K104</x:f>
        <x:v>225</x:v>
      </x:c>
      <x:c r="L1896" s="18" t="n">
        <x:f>'05 Cargo Register'!N104</x:f>
        <x:v>13</x:v>
      </x:c>
      <x:c r="M1896" s="18" t="n">
        <x:f>'05 Cargo Register'!O104</x:f>
        <x:v>343.20000000000005</x:v>
      </x:c>
      <x:c r="N1896" s="18" t="n">
        <x:f>J1896*K1896</x:f>
        <x:v>450</x:v>
      </x:c>
      <x:c r="O1896" s="18" t="n">
        <x:f>J1896*L1896</x:f>
        <x:v>26</x:v>
      </x:c>
      <x:c r="P1896" s="18" t="n">
        <x:f>J1896*M1896</x:f>
        <x:v>686.4000000000001</x:v>
      </x:c>
      <x:c r="Q1896" s="22" t="n">
        <x:f>'01 Controls'!$E$26*'02 Cargo Classes'!$M$9</x:f>
        <x:v>0</x:v>
      </x:c>
      <x:c r="R1896" s="22" t="n">
        <x:f>'01 Controls'!$F$26*'02 Cargo Classes'!$N$9</x:f>
        <x:v>0</x:v>
      </x:c>
      <x:c r="S1896" s="22" t="n">
        <x:f>'01 Controls'!$G$26*'02 Cargo Classes'!$O$9</x:f>
        <x:v>0.95</x:v>
      </x:c>
      <x:c r="T1896" s="22" t="n">
        <x:f>'01 Controls'!$H$26*'02 Cargo Classes'!$P$9</x:f>
        <x:v>0</x:v>
      </x:c>
      <x:c r="U1896" s="22" t="n">
        <x:f>SUM(Q1896:T1896)</x:f>
        <x:v>0.95</x:v>
      </x:c>
      <x:c r="V1896" s="18" t="n">
        <x:f>IF(U1896=0,0,N1896*Q1896/U1896)</x:f>
        <x:v>0</x:v>
      </x:c>
      <x:c r="W1896" s="18" t="n">
        <x:f>IF(U1896=0,0,P1896*Q1896/U1896)</x:f>
        <x:v>0</x:v>
      </x:c>
      <x:c r="X1896" s="18" t="n">
        <x:f>MAX(V1896,W1896*'01 Controls'!$E$12)</x:f>
        <x:v>0</x:v>
      </x:c>
      <x:c r="Y1896" s="18" t="n">
        <x:f>IF(U1896=0,0,N1896*R1896/U1896)</x:f>
        <x:v>0</x:v>
      </x:c>
      <x:c r="Z1896" s="18" t="n">
        <x:f>IF(U1896=0,0,P1896*R1896/U1896)</x:f>
        <x:v>0</x:v>
      </x:c>
      <x:c r="AA1896" s="18" t="n">
        <x:f>MAX(Y1896,Z1896*'01 Controls'!$E$13)</x:f>
        <x:v>0</x:v>
      </x:c>
      <x:c r="AB1896" s="18" t="n">
        <x:f>IF(U1896=0,0,N1896*S1896/U1896)</x:f>
        <x:v>450</x:v>
      </x:c>
      <x:c r="AC1896" s="18" t="n">
        <x:f>IF(U1896=0,0,P1896*S1896/U1896)</x:f>
        <x:v>686.4000000000001</x:v>
      </x:c>
      <x:c r="AD1896" s="18" t="n">
        <x:f>MAX(AB1896,AC1896*'01 Controls'!$E$14)</x:f>
        <x:v>450</x:v>
      </x:c>
      <x:c r="AE1896" s="18" t="n">
        <x:f>IF(U1896=0,0,N1896*T1896/U1896)</x:f>
        <x:v>0</x:v>
      </x:c>
      <x:c r="AF1896" s="18" t="n">
        <x:f>IF(U1896=0,0,P1896*T1896/U1896)</x:f>
        <x:v>0</x:v>
      </x:c>
      <x:c r="AG1896" s="18" t="n">
        <x:f>MAX(AE1896,AF1896*'01 Controls'!$E$15)</x:f>
        <x:v>0</x:v>
      </x:c>
      <x:c r="AH1896" s="18" t="n">
        <x:f>SUM(V1896,Y1896,AB1896,AE1896)</x:f>
        <x:v>450</x:v>
      </x:c>
      <x:c r="AI1896" s="18" t="n">
        <x:f>N1896-AH1896</x:f>
        <x:v>0</x:v>
      </x:c>
      <x:c r="AJ1896" s="18" t="n">
        <x:f>V1896*INDEX('07 Mode Capacity'!$P$6:$P$17,MATCH("AIR-"&amp;I1896,'07 Mode Capacity'!$C$6:$C$17,0))</x:f>
        <x:v>0</x:v>
      </x:c>
      <x:c r="AK1896" s="18" t="n">
        <x:f>Y1896*INDEX('07 Mode Capacity'!$P$6:$P$17,MATCH("OCEAN-"&amp;I1896,'07 Mode Capacity'!$C$6:$C$17,0))</x:f>
        <x:v>0</x:v>
      </x:c>
      <x:c r="AL1896" s="18" t="n">
        <x:f>AB1896*INDEX('07 Mode Capacity'!$P$6:$P$17,MATCH("LAND-"&amp;I1896,'07 Mode Capacity'!$C$6:$C$17,0))</x:f>
        <x:v>54.9215412815462</x:v>
      </x:c>
      <x:c r="AM1896" s="18" t="n">
        <x:f>AE1896*INDEX('07 Mode Capacity'!$P$6:$P$17,MATCH("INLAND-"&amp;I1896,'07 Mode Capacity'!$C$6:$C$17,0))</x:f>
        <x:v>0</x:v>
      </x:c>
      <x:c r="AN1896" s="18" t="n">
        <x:f>SUM(AJ1896:AM1896)</x:f>
        <x:v>54.9215412815462</x:v>
      </x:c>
      <x:c r="AO1896" s="17" t="n">
        <x:f>IF(N1896=0,1,AN1896/N1896)</x:f>
        <x:v>0.1220478695145471</x:v>
      </x:c>
      <x:c r="AP1896" s="11" t="str">
        <x:f>IF(AO1896&gt;='01 Controls'!$E$16,"PASS","FAIL")</x:f>
        <x:v>FAIL</x:v>
      </x:c>
      <x:c r="AQ1896" s="11" t="str">
        <x:v>UNQUANTIFIED</x:v>
      </x:c>
      <x:c r="AR1896" s="11" t="str">
        <x:v>Position-class planning record; serial item and receiver open</x:v>
      </x:c>
      <x:c r="AS1896" s="26"/>
      <x:c r="AT1896" s="26"/>
    </x:row>
    <x:row r="1897">
      <x:c r="C1897" s="11" t="str">
        <x:v>M2-A-SMW-TNK-20</x:v>
      </x:c>
      <x:c r="D1897" s="11" t="str">
        <x:v>M2</x:v>
      </x:c>
      <x:c r="E1897" s="11" t="str">
        <x:v>Urban heat</x:v>
      </x:c>
      <x:c r="F1897" s="11" t="str">
        <x:v>A-SMW</x:v>
      </x:c>
      <x:c r="G1897" s="11" t="str">
        <x:v>Strategic mobility wing</x:v>
      </x:c>
      <x:c r="H1897" s="11" t="str">
        <x:v>TNK-20</x:v>
      </x:c>
      <x:c r="I1897" s="19" t="n">
        <x:v>48</x:v>
      </x:c>
      <x:c r="J1897" s="21" t="n">
        <x:v>2</x:v>
      </x:c>
      <x:c r="K1897" s="18" t="n">
        <x:f>'05 Cargo Register'!K105</x:f>
        <x:v>281.25</x:v>
      </x:c>
      <x:c r="L1897" s="18" t="n">
        <x:f>'05 Cargo Register'!N105</x:f>
        <x:v>17</x:v>
      </x:c>
      <x:c r="M1897" s="18" t="n">
        <x:f>'05 Cargo Register'!O105</x:f>
        <x:v>361.25</x:v>
      </x:c>
      <x:c r="N1897" s="18" t="n">
        <x:f>J1897*K1897</x:f>
        <x:v>562.5</x:v>
      </x:c>
      <x:c r="O1897" s="18" t="n">
        <x:f>J1897*L1897</x:f>
        <x:v>34</x:v>
      </x:c>
      <x:c r="P1897" s="18" t="n">
        <x:f>J1897*M1897</x:f>
        <x:v>722.5</x:v>
      </x:c>
      <x:c r="Q1897" s="22" t="n">
        <x:f>'01 Controls'!$E$26*'02 Cargo Classes'!$M$10</x:f>
        <x:v>0</x:v>
      </x:c>
      <x:c r="R1897" s="22" t="n">
        <x:f>'01 Controls'!$F$26*'02 Cargo Classes'!$N$10</x:f>
        <x:v>0</x:v>
      </x:c>
      <x:c r="S1897" s="22" t="n">
        <x:f>'01 Controls'!$G$26*'02 Cargo Classes'!$O$10</x:f>
        <x:v>0.95</x:v>
      </x:c>
      <x:c r="T1897" s="22" t="n">
        <x:f>'01 Controls'!$H$26*'02 Cargo Classes'!$P$10</x:f>
        <x:v>0</x:v>
      </x:c>
      <x:c r="U1897" s="22" t="n">
        <x:f>SUM(Q1897:T1897)</x:f>
        <x:v>0.95</x:v>
      </x:c>
      <x:c r="V1897" s="18" t="n">
        <x:f>IF(U1897=0,0,N1897*Q1897/U1897)</x:f>
        <x:v>0</x:v>
      </x:c>
      <x:c r="W1897" s="18" t="n">
        <x:f>IF(U1897=0,0,P1897*Q1897/U1897)</x:f>
        <x:v>0</x:v>
      </x:c>
      <x:c r="X1897" s="18" t="n">
        <x:f>MAX(V1897,W1897*'01 Controls'!$E$12)</x:f>
        <x:v>0</x:v>
      </x:c>
      <x:c r="Y1897" s="18" t="n">
        <x:f>IF(U1897=0,0,N1897*R1897/U1897)</x:f>
        <x:v>0</x:v>
      </x:c>
      <x:c r="Z1897" s="18" t="n">
        <x:f>IF(U1897=0,0,P1897*R1897/U1897)</x:f>
        <x:v>0</x:v>
      </x:c>
      <x:c r="AA1897" s="18" t="n">
        <x:f>MAX(Y1897,Z1897*'01 Controls'!$E$13)</x:f>
        <x:v>0</x:v>
      </x:c>
      <x:c r="AB1897" s="18" t="n">
        <x:f>IF(U1897=0,0,N1897*S1897/U1897)</x:f>
        <x:v>562.5</x:v>
      </x:c>
      <x:c r="AC1897" s="18" t="n">
        <x:f>IF(U1897=0,0,P1897*S1897/U1897)</x:f>
        <x:v>722.5</x:v>
      </x:c>
      <x:c r="AD1897" s="18" t="n">
        <x:f>MAX(AB1897,AC1897*'01 Controls'!$E$14)</x:f>
        <x:v>562.5</x:v>
      </x:c>
      <x:c r="AE1897" s="18" t="n">
        <x:f>IF(U1897=0,0,N1897*T1897/U1897)</x:f>
        <x:v>0</x:v>
      </x:c>
      <x:c r="AF1897" s="18" t="n">
        <x:f>IF(U1897=0,0,P1897*T1897/U1897)</x:f>
        <x:v>0</x:v>
      </x:c>
      <x:c r="AG1897" s="18" t="n">
        <x:f>MAX(AE1897,AF1897*'01 Controls'!$E$15)</x:f>
        <x:v>0</x:v>
      </x:c>
      <x:c r="AH1897" s="18" t="n">
        <x:f>SUM(V1897,Y1897,AB1897,AE1897)</x:f>
        <x:v>562.5</x:v>
      </x:c>
      <x:c r="AI1897" s="18" t="n">
        <x:f>N1897-AH1897</x:f>
        <x:v>0</x:v>
      </x:c>
      <x:c r="AJ1897" s="18" t="n">
        <x:f>V1897*INDEX('07 Mode Capacity'!$P$6:$P$17,MATCH("AIR-"&amp;I1897,'07 Mode Capacity'!$C$6:$C$17,0))</x:f>
        <x:v>0</x:v>
      </x:c>
      <x:c r="AK1897" s="18" t="n">
        <x:f>Y1897*INDEX('07 Mode Capacity'!$P$6:$P$17,MATCH("OCEAN-"&amp;I1897,'07 Mode Capacity'!$C$6:$C$17,0))</x:f>
        <x:v>0</x:v>
      </x:c>
      <x:c r="AL1897" s="18" t="n">
        <x:f>AB1897*INDEX('07 Mode Capacity'!$P$6:$P$17,MATCH("LAND-"&amp;I1897,'07 Mode Capacity'!$C$6:$C$17,0))</x:f>
        <x:v>68.65192660193274</x:v>
      </x:c>
      <x:c r="AM1897" s="18" t="n">
        <x:f>AE1897*INDEX('07 Mode Capacity'!$P$6:$P$17,MATCH("INLAND-"&amp;I1897,'07 Mode Capacity'!$C$6:$C$17,0))</x:f>
        <x:v>0</x:v>
      </x:c>
      <x:c r="AN1897" s="18" t="n">
        <x:f>SUM(AJ1897:AM1897)</x:f>
        <x:v>68.65192660193274</x:v>
      </x:c>
      <x:c r="AO1897" s="17" t="n">
        <x:f>IF(N1897=0,1,AN1897/N1897)</x:f>
        <x:v>0.1220478695145471</x:v>
      </x:c>
      <x:c r="AP1897" s="11" t="str">
        <x:f>IF(AO1897&gt;='01 Controls'!$E$16,"PASS","FAIL")</x:f>
        <x:v>FAIL</x:v>
      </x:c>
      <x:c r="AQ1897" s="11" t="str">
        <x:v>UNQUANTIFIED</x:v>
      </x:c>
      <x:c r="AR1897" s="11" t="str">
        <x:v>Position-class planning record; serial item and receiver open</x:v>
      </x:c>
      <x:c r="AS1897" s="26"/>
      <x:c r="AT1897" s="26"/>
    </x:row>
    <x:row r="1898">
      <x:c r="C1898" s="11" t="str">
        <x:v>M2-A-SMW-FLR-24</x:v>
      </x:c>
      <x:c r="D1898" s="11" t="str">
        <x:v>M2</x:v>
      </x:c>
      <x:c r="E1898" s="11" t="str">
        <x:v>Urban heat</x:v>
      </x:c>
      <x:c r="F1898" s="11" t="str">
        <x:v>A-SMW</x:v>
      </x:c>
      <x:c r="G1898" s="11" t="str">
        <x:v>Strategic mobility wing</x:v>
      </x:c>
      <x:c r="H1898" s="11" t="str">
        <x:v>FLR-24</x:v>
      </x:c>
      <x:c r="I1898" s="19" t="n">
        <x:v>48</x:v>
      </x:c>
      <x:c r="J1898" s="21" t="n">
        <x:v>2</x:v>
      </x:c>
      <x:c r="K1898" s="18" t="n">
        <x:f>'05 Cargo Register'!K106</x:f>
        <x:v>421.875</x:v>
      </x:c>
      <x:c r="L1898" s="18" t="n">
        <x:f>'05 Cargo Register'!N106</x:f>
        <x:v>21</x:v>
      </x:c>
      <x:c r="M1898" s="18" t="n">
        <x:f>'05 Cargo Register'!O106</x:f>
        <x:v>672</x:v>
      </x:c>
      <x:c r="N1898" s="18" t="n">
        <x:f>J1898*K1898</x:f>
        <x:v>843.75</x:v>
      </x:c>
      <x:c r="O1898" s="18" t="n">
        <x:f>J1898*L1898</x:f>
        <x:v>42</x:v>
      </x:c>
      <x:c r="P1898" s="18" t="n">
        <x:f>J1898*M1898</x:f>
        <x:v>1344</x:v>
      </x:c>
      <x:c r="Q1898" s="22" t="n">
        <x:f>'01 Controls'!$E$26*'02 Cargo Classes'!$M$11</x:f>
        <x:v>0</x:v>
      </x:c>
      <x:c r="R1898" s="22" t="n">
        <x:f>'01 Controls'!$F$26*'02 Cargo Classes'!$N$11</x:f>
        <x:v>0</x:v>
      </x:c>
      <x:c r="S1898" s="22" t="n">
        <x:f>'01 Controls'!$G$26*'02 Cargo Classes'!$O$11</x:f>
        <x:v>0.95</x:v>
      </x:c>
      <x:c r="T1898" s="22" t="n">
        <x:f>'01 Controls'!$H$26*'02 Cargo Classes'!$P$11</x:f>
        <x:v>0</x:v>
      </x:c>
      <x:c r="U1898" s="22" t="n">
        <x:f>SUM(Q1898:T1898)</x:f>
        <x:v>0.95</x:v>
      </x:c>
      <x:c r="V1898" s="18" t="n">
        <x:f>IF(U1898=0,0,N1898*Q1898/U1898)</x:f>
        <x:v>0</x:v>
      </x:c>
      <x:c r="W1898" s="18" t="n">
        <x:f>IF(U1898=0,0,P1898*Q1898/U1898)</x:f>
        <x:v>0</x:v>
      </x:c>
      <x:c r="X1898" s="18" t="n">
        <x:f>MAX(V1898,W1898*'01 Controls'!$E$12)</x:f>
        <x:v>0</x:v>
      </x:c>
      <x:c r="Y1898" s="18" t="n">
        <x:f>IF(U1898=0,0,N1898*R1898/U1898)</x:f>
        <x:v>0</x:v>
      </x:c>
      <x:c r="Z1898" s="18" t="n">
        <x:f>IF(U1898=0,0,P1898*R1898/U1898)</x:f>
        <x:v>0</x:v>
      </x:c>
      <x:c r="AA1898" s="18" t="n">
        <x:f>MAX(Y1898,Z1898*'01 Controls'!$E$13)</x:f>
        <x:v>0</x:v>
      </x:c>
      <x:c r="AB1898" s="18" t="n">
        <x:f>IF(U1898=0,0,N1898*S1898/U1898)</x:f>
        <x:v>843.75</x:v>
      </x:c>
      <x:c r="AC1898" s="18" t="n">
        <x:f>IF(U1898=0,0,P1898*S1898/U1898)</x:f>
        <x:v>1344</x:v>
      </x:c>
      <x:c r="AD1898" s="18" t="n">
        <x:f>MAX(AB1898,AC1898*'01 Controls'!$E$14)</x:f>
        <x:v>843.75</x:v>
      </x:c>
      <x:c r="AE1898" s="18" t="n">
        <x:f>IF(U1898=0,0,N1898*T1898/U1898)</x:f>
        <x:v>0</x:v>
      </x:c>
      <x:c r="AF1898" s="18" t="n">
        <x:f>IF(U1898=0,0,P1898*T1898/U1898)</x:f>
        <x:v>0</x:v>
      </x:c>
      <x:c r="AG1898" s="18" t="n">
        <x:f>MAX(AE1898,AF1898*'01 Controls'!$E$15)</x:f>
        <x:v>0</x:v>
      </x:c>
      <x:c r="AH1898" s="18" t="n">
        <x:f>SUM(V1898,Y1898,AB1898,AE1898)</x:f>
        <x:v>843.75</x:v>
      </x:c>
      <x:c r="AI1898" s="18" t="n">
        <x:f>N1898-AH1898</x:f>
        <x:v>0</x:v>
      </x:c>
      <x:c r="AJ1898" s="18" t="n">
        <x:f>V1898*INDEX('07 Mode Capacity'!$P$6:$P$17,MATCH("AIR-"&amp;I1898,'07 Mode Capacity'!$C$6:$C$17,0))</x:f>
        <x:v>0</x:v>
      </x:c>
      <x:c r="AK1898" s="18" t="n">
        <x:f>Y1898*INDEX('07 Mode Capacity'!$P$6:$P$17,MATCH("OCEAN-"&amp;I1898,'07 Mode Capacity'!$C$6:$C$17,0))</x:f>
        <x:v>0</x:v>
      </x:c>
      <x:c r="AL1898" s="18" t="n">
        <x:f>AB1898*INDEX('07 Mode Capacity'!$P$6:$P$17,MATCH("LAND-"&amp;I1898,'07 Mode Capacity'!$C$6:$C$17,0))</x:f>
        <x:v>102.97788990289912</x:v>
      </x:c>
      <x:c r="AM1898" s="18" t="n">
        <x:f>AE1898*INDEX('07 Mode Capacity'!$P$6:$P$17,MATCH("INLAND-"&amp;I1898,'07 Mode Capacity'!$C$6:$C$17,0))</x:f>
        <x:v>0</x:v>
      </x:c>
      <x:c r="AN1898" s="18" t="n">
        <x:f>SUM(AJ1898:AM1898)</x:f>
        <x:v>102.97788990289912</x:v>
      </x:c>
      <x:c r="AO1898" s="17" t="n">
        <x:f>IF(N1898=0,1,AN1898/N1898)</x:f>
        <x:v>0.1220478695145471</x:v>
      </x:c>
      <x:c r="AP1898" s="11" t="str">
        <x:f>IF(AO1898&gt;='01 Controls'!$E$16,"PASS","FAIL")</x:f>
        <x:v>FAIL</x:v>
      </x:c>
      <x:c r="AQ1898" s="11" t="str">
        <x:v>UNQUANTIFIED</x:v>
      </x:c>
      <x:c r="AR1898" s="11" t="str">
        <x:v>Position-class planning record; serial item and receiver open</x:v>
      </x:c>
      <x:c r="AS1898" s="26"/>
      <x:c r="AT1898" s="26"/>
    </x:row>
    <x:row r="1899">
      <x:c r="C1899" s="11" t="str">
        <x:v>M2-A-SMW-ROL-30</x:v>
      </x:c>
      <x:c r="D1899" s="11" t="str">
        <x:v>M2</x:v>
      </x:c>
      <x:c r="E1899" s="11" t="str">
        <x:v>Urban heat</x:v>
      </x:c>
      <x:c r="F1899" s="11" t="str">
        <x:v>A-SMW</x:v>
      </x:c>
      <x:c r="G1899" s="11" t="str">
        <x:v>Strategic mobility wing</x:v>
      </x:c>
      <x:c r="H1899" s="11" t="str">
        <x:v>ROL-30</x:v>
      </x:c>
      <x:c r="I1899" s="19" t="n">
        <x:v>48</x:v>
      </x:c>
      <x:c r="J1899" s="21" t="n">
        <x:v>2</x:v>
      </x:c>
      <x:c r="K1899" s="18" t="n">
        <x:f>'05 Cargo Register'!K107</x:f>
        <x:v>506.25</x:v>
      </x:c>
      <x:c r="L1899" s="18" t="n">
        <x:f>'05 Cargo Register'!N107</x:f>
        <x:v>22</x:v>
      </x:c>
      <x:c r="M1899" s="18" t="n">
        <x:f>'05 Cargo Register'!O107</x:f>
        <x:v>1402.5</x:v>
      </x:c>
      <x:c r="N1899" s="18" t="n">
        <x:f>J1899*K1899</x:f>
        <x:v>1012.5</x:v>
      </x:c>
      <x:c r="O1899" s="18" t="n">
        <x:f>J1899*L1899</x:f>
        <x:v>44</x:v>
      </x:c>
      <x:c r="P1899" s="18" t="n">
        <x:f>J1899*M1899</x:f>
        <x:v>2805</x:v>
      </x:c>
      <x:c r="Q1899" s="22" t="n">
        <x:f>'01 Controls'!$E$26*'02 Cargo Classes'!$M$12</x:f>
        <x:v>0</x:v>
      </x:c>
      <x:c r="R1899" s="22" t="n">
        <x:f>'01 Controls'!$F$26*'02 Cargo Classes'!$N$12</x:f>
        <x:v>0</x:v>
      </x:c>
      <x:c r="S1899" s="22" t="n">
        <x:f>'01 Controls'!$G$26*'02 Cargo Classes'!$O$12</x:f>
        <x:v>1.4249999999999998</x:v>
      </x:c>
      <x:c r="T1899" s="22" t="n">
        <x:f>'01 Controls'!$H$26*'02 Cargo Classes'!$P$12</x:f>
        <x:v>0</x:v>
      </x:c>
      <x:c r="U1899" s="22" t="n">
        <x:f>SUM(Q1899:T1899)</x:f>
        <x:v>1.4249999999999998</x:v>
      </x:c>
      <x:c r="V1899" s="18" t="n">
        <x:f>IF(U1899=0,0,N1899*Q1899/U1899)</x:f>
        <x:v>0</x:v>
      </x:c>
      <x:c r="W1899" s="18" t="n">
        <x:f>IF(U1899=0,0,P1899*Q1899/U1899)</x:f>
        <x:v>0</x:v>
      </x:c>
      <x:c r="X1899" s="18" t="n">
        <x:f>MAX(V1899,W1899*'01 Controls'!$E$12)</x:f>
        <x:v>0</x:v>
      </x:c>
      <x:c r="Y1899" s="18" t="n">
        <x:f>IF(U1899=0,0,N1899*R1899/U1899)</x:f>
        <x:v>0</x:v>
      </x:c>
      <x:c r="Z1899" s="18" t="n">
        <x:f>IF(U1899=0,0,P1899*R1899/U1899)</x:f>
        <x:v>0</x:v>
      </x:c>
      <x:c r="AA1899" s="18" t="n">
        <x:f>MAX(Y1899,Z1899*'01 Controls'!$E$13)</x:f>
        <x:v>0</x:v>
      </x:c>
      <x:c r="AB1899" s="18" t="n">
        <x:f>IF(U1899=0,0,N1899*S1899/U1899)</x:f>
        <x:v>1012.5</x:v>
      </x:c>
      <x:c r="AC1899" s="18" t="n">
        <x:f>IF(U1899=0,0,P1899*S1899/U1899)</x:f>
        <x:v>2805</x:v>
      </x:c>
      <x:c r="AD1899" s="18" t="n">
        <x:f>MAX(AB1899,AC1899*'01 Controls'!$E$14)</x:f>
        <x:v>1012.5</x:v>
      </x:c>
      <x:c r="AE1899" s="18" t="n">
        <x:f>IF(U1899=0,0,N1899*T1899/U1899)</x:f>
        <x:v>0</x:v>
      </x:c>
      <x:c r="AF1899" s="18" t="n">
        <x:f>IF(U1899=0,0,P1899*T1899/U1899)</x:f>
        <x:v>0</x:v>
      </x:c>
      <x:c r="AG1899" s="18" t="n">
        <x:f>MAX(AE1899,AF1899*'01 Controls'!$E$15)</x:f>
        <x:v>0</x:v>
      </x:c>
      <x:c r="AH1899" s="18" t="n">
        <x:f>SUM(V1899,Y1899,AB1899,AE1899)</x:f>
        <x:v>1012.5</x:v>
      </x:c>
      <x:c r="AI1899" s="18" t="n">
        <x:f>N1899-AH1899</x:f>
        <x:v>0</x:v>
      </x:c>
      <x:c r="AJ1899" s="18" t="n">
        <x:f>V1899*INDEX('07 Mode Capacity'!$P$6:$P$17,MATCH("AIR-"&amp;I1899,'07 Mode Capacity'!$C$6:$C$17,0))</x:f>
        <x:v>0</x:v>
      </x:c>
      <x:c r="AK1899" s="18" t="n">
        <x:f>Y1899*INDEX('07 Mode Capacity'!$P$6:$P$17,MATCH("OCEAN-"&amp;I1899,'07 Mode Capacity'!$C$6:$C$17,0))</x:f>
        <x:v>0</x:v>
      </x:c>
      <x:c r="AL1899" s="18" t="n">
        <x:f>AB1899*INDEX('07 Mode Capacity'!$P$6:$P$17,MATCH("LAND-"&amp;I1899,'07 Mode Capacity'!$C$6:$C$17,0))</x:f>
        <x:v>123.57346788347894</x:v>
      </x:c>
      <x:c r="AM1899" s="18" t="n">
        <x:f>AE1899*INDEX('07 Mode Capacity'!$P$6:$P$17,MATCH("INLAND-"&amp;I1899,'07 Mode Capacity'!$C$6:$C$17,0))</x:f>
        <x:v>0</x:v>
      </x:c>
      <x:c r="AN1899" s="18" t="n">
        <x:f>SUM(AJ1899:AM1899)</x:f>
        <x:v>123.57346788347894</x:v>
      </x:c>
      <x:c r="AO1899" s="17" t="n">
        <x:f>IF(N1899=0,1,AN1899/N1899)</x:f>
        <x:v>0.1220478695145471</x:v>
      </x:c>
      <x:c r="AP1899" s="11" t="str">
        <x:f>IF(AO1899&gt;='01 Controls'!$E$16,"PASS","FAIL")</x:f>
        <x:v>FAIL</x:v>
      </x:c>
      <x:c r="AQ1899" s="11" t="str">
        <x:v>UNQUANTIFIED</x:v>
      </x:c>
      <x:c r="AR1899" s="11" t="str">
        <x:v>Position-class planning record; serial item and receiver open</x:v>
      </x:c>
      <x:c r="AS1899" s="26"/>
      <x:c r="AT1899" s="26"/>
    </x:row>
    <x:row r="1900">
      <x:c r="C1900" s="11" t="str">
        <x:v>M2-A-SMW-LIN-18</x:v>
      </x:c>
      <x:c r="D1900" s="11" t="str">
        <x:v>M2</x:v>
      </x:c>
      <x:c r="E1900" s="11" t="str">
        <x:v>Urban heat</x:v>
      </x:c>
      <x:c r="F1900" s="11" t="str">
        <x:v>A-SMW</x:v>
      </x:c>
      <x:c r="G1900" s="11" t="str">
        <x:v>Strategic mobility wing</x:v>
      </x:c>
      <x:c r="H1900" s="11" t="str">
        <x:v>LIN-18</x:v>
      </x:c>
      <x:c r="I1900" s="19" t="n">
        <x:v>72</x:v>
      </x:c>
      <x:c r="J1900" s="21" t="n">
        <x:v>2</x:v>
      </x:c>
      <x:c r="K1900" s="18" t="n">
        <x:f>'05 Cargo Register'!K108</x:f>
        <x:v>112.5</x:v>
      </x:c>
      <x:c r="L1900" s="18" t="n">
        <x:f>'05 Cargo Register'!N108</x:f>
        <x:v>8</x:v>
      </x:c>
      <x:c r="M1900" s="18" t="n">
        <x:f>'05 Cargo Register'!O108</x:f>
        <x:v>352</x:v>
      </x:c>
      <x:c r="N1900" s="18" t="n">
        <x:f>J1900*K1900</x:f>
        <x:v>225</x:v>
      </x:c>
      <x:c r="O1900" s="18" t="n">
        <x:f>J1900*L1900</x:f>
        <x:v>16</x:v>
      </x:c>
      <x:c r="P1900" s="18" t="n">
        <x:f>J1900*M1900</x:f>
        <x:v>704</x:v>
      </x:c>
      <x:c r="Q1900" s="22" t="n">
        <x:f>'01 Controls'!$E$26*'02 Cargo Classes'!$M$13</x:f>
        <x:v>0</x:v>
      </x:c>
      <x:c r="R1900" s="22" t="n">
        <x:f>'01 Controls'!$F$26*'02 Cargo Classes'!$N$13</x:f>
        <x:v>0</x:v>
      </x:c>
      <x:c r="S1900" s="22" t="n">
        <x:f>'01 Controls'!$G$26*'02 Cargo Classes'!$O$13</x:f>
        <x:v>0.95</x:v>
      </x:c>
      <x:c r="T1900" s="22" t="n">
        <x:f>'01 Controls'!$H$26*'02 Cargo Classes'!$P$13</x:f>
        <x:v>0</x:v>
      </x:c>
      <x:c r="U1900" s="22" t="n">
        <x:f>SUM(Q1900:T1900)</x:f>
        <x:v>0.95</x:v>
      </x:c>
      <x:c r="V1900" s="18" t="n">
        <x:f>IF(U1900=0,0,N1900*Q1900/U1900)</x:f>
        <x:v>0</x:v>
      </x:c>
      <x:c r="W1900" s="18" t="n">
        <x:f>IF(U1900=0,0,P1900*Q1900/U1900)</x:f>
        <x:v>0</x:v>
      </x:c>
      <x:c r="X1900" s="18" t="n">
        <x:f>MAX(V1900,W1900*'01 Controls'!$E$12)</x:f>
        <x:v>0</x:v>
      </x:c>
      <x:c r="Y1900" s="18" t="n">
        <x:f>IF(U1900=0,0,N1900*R1900/U1900)</x:f>
        <x:v>0</x:v>
      </x:c>
      <x:c r="Z1900" s="18" t="n">
        <x:f>IF(U1900=0,0,P1900*R1900/U1900)</x:f>
        <x:v>0</x:v>
      </x:c>
      <x:c r="AA1900" s="18" t="n">
        <x:f>MAX(Y1900,Z1900*'01 Controls'!$E$13)</x:f>
        <x:v>0</x:v>
      </x:c>
      <x:c r="AB1900" s="18" t="n">
        <x:f>IF(U1900=0,0,N1900*S1900/U1900)</x:f>
        <x:v>225</x:v>
      </x:c>
      <x:c r="AC1900" s="18" t="n">
        <x:f>IF(U1900=0,0,P1900*S1900/U1900)</x:f>
        <x:v>704</x:v>
      </x:c>
      <x:c r="AD1900" s="18" t="n">
        <x:f>MAX(AB1900,AC1900*'01 Controls'!$E$14)</x:f>
        <x:v>225</x:v>
      </x:c>
      <x:c r="AE1900" s="18" t="n">
        <x:f>IF(U1900=0,0,N1900*T1900/U1900)</x:f>
        <x:v>0</x:v>
      </x:c>
      <x:c r="AF1900" s="18" t="n">
        <x:f>IF(U1900=0,0,P1900*T1900/U1900)</x:f>
        <x:v>0</x:v>
      </x:c>
      <x:c r="AG1900" s="18" t="n">
        <x:f>MAX(AE1900,AF1900*'01 Controls'!$E$15)</x:f>
        <x:v>0</x:v>
      </x:c>
      <x:c r="AH1900" s="18" t="n">
        <x:f>SUM(V1900,Y1900,AB1900,AE1900)</x:f>
        <x:v>225</x:v>
      </x:c>
      <x:c r="AI1900" s="18" t="n">
        <x:f>N1900-AH1900</x:f>
        <x:v>0</x:v>
      </x:c>
      <x:c r="AJ1900" s="18" t="n">
        <x:f>V1900*INDEX('07 Mode Capacity'!$P$6:$P$17,MATCH("AIR-"&amp;I1900,'07 Mode Capacity'!$C$6:$C$17,0))</x:f>
        <x:v>0</x:v>
      </x:c>
      <x:c r="AK1900" s="18" t="n">
        <x:f>Y1900*INDEX('07 Mode Capacity'!$P$6:$P$17,MATCH("OCEAN-"&amp;I1900,'07 Mode Capacity'!$C$6:$C$17,0))</x:f>
        <x:v>0</x:v>
      </x:c>
      <x:c r="AL1900" s="18" t="n">
        <x:f>AB1900*INDEX('07 Mode Capacity'!$P$6:$P$17,MATCH("LAND-"&amp;I1900,'07 Mode Capacity'!$C$6:$C$17,0))</x:f>
        <x:v>160.87730057553753</x:v>
      </x:c>
      <x:c r="AM1900" s="18" t="n">
        <x:f>AE1900*INDEX('07 Mode Capacity'!$P$6:$P$17,MATCH("INLAND-"&amp;I1900,'07 Mode Capacity'!$C$6:$C$17,0))</x:f>
        <x:v>0</x:v>
      </x:c>
      <x:c r="AN1900" s="18" t="n">
        <x:f>SUM(AJ1900:AM1900)</x:f>
        <x:v>160.87730057553753</x:v>
      </x:c>
      <x:c r="AO1900" s="17" t="n">
        <x:f>IF(N1900=0,1,AN1900/N1900)</x:f>
        <x:v>0.7150102247801668</x:v>
      </x:c>
      <x:c r="AP1900" s="11" t="str">
        <x:f>IF(AO1900&gt;='01 Controls'!$E$16,"PASS","FAIL")</x:f>
        <x:v>FAIL</x:v>
      </x:c>
      <x:c r="AQ1900" s="11" t="str">
        <x:v>UNQUANTIFIED</x:v>
      </x:c>
      <x:c r="AR1900" s="11" t="str">
        <x:v>Position-class planning record; serial item and receiver open</x:v>
      </x:c>
      <x:c r="AS1900" s="26"/>
      <x:c r="AT1900" s="26"/>
    </x:row>
    <x:row r="1901">
      <x:c r="C1901" s="11" t="str">
        <x:v>M2-A-SMW-BLK-08</x:v>
      </x:c>
      <x:c r="D1901" s="11" t="str">
        <x:v>M2</x:v>
      </x:c>
      <x:c r="E1901" s="11" t="str">
        <x:v>Urban heat</x:v>
      </x:c>
      <x:c r="F1901" s="11" t="str">
        <x:v>A-SMW</x:v>
      </x:c>
      <x:c r="G1901" s="11" t="str">
        <x:v>Strategic mobility wing</x:v>
      </x:c>
      <x:c r="H1901" s="11" t="str">
        <x:v>BLK-08</x:v>
      </x:c>
      <x:c r="I1901" s="19" t="n">
        <x:v>48</x:v>
      </x:c>
      <x:c r="J1901" s="21" t="n">
        <x:v>2</x:v>
      </x:c>
      <x:c r="K1901" s="18" t="n">
        <x:f>'05 Cargo Register'!K109</x:f>
        <x:v>56.25</x:v>
      </x:c>
      <x:c r="L1901" s="18" t="n">
        <x:f>'05 Cargo Register'!N109</x:f>
        <x:v>9</x:v>
      </x:c>
      <x:c r="M1901" s="18" t="n">
        <x:f>'05 Cargo Register'!O109</x:f>
        <x:v>459</x:v>
      </x:c>
      <x:c r="N1901" s="18" t="n">
        <x:f>J1901*K1901</x:f>
        <x:v>112.5</x:v>
      </x:c>
      <x:c r="O1901" s="18" t="n">
        <x:f>J1901*L1901</x:f>
        <x:v>18</x:v>
      </x:c>
      <x:c r="P1901" s="18" t="n">
        <x:f>J1901*M1901</x:f>
        <x:v>918</x:v>
      </x:c>
      <x:c r="Q1901" s="22" t="n">
        <x:f>'01 Controls'!$E$26*'02 Cargo Classes'!$M$14</x:f>
        <x:v>0.05</x:v>
      </x:c>
      <x:c r="R1901" s="22" t="n">
        <x:f>'01 Controls'!$F$26*'02 Cargo Classes'!$N$14</x:f>
        <x:v>0</x:v>
      </x:c>
      <x:c r="S1901" s="22" t="n">
        <x:f>'01 Controls'!$G$26*'02 Cargo Classes'!$O$14</x:f>
        <x:v>0.95</x:v>
      </x:c>
      <x:c r="T1901" s="22" t="n">
        <x:f>'01 Controls'!$H$26*'02 Cargo Classes'!$P$14</x:f>
        <x:v>0</x:v>
      </x:c>
      <x:c r="U1901" s="22" t="n">
        <x:f>SUM(Q1901:T1901)</x:f>
        <x:v>1</x:v>
      </x:c>
      <x:c r="V1901" s="18" t="n">
        <x:f>IF(U1901=0,0,N1901*Q1901/U1901)</x:f>
        <x:v>5.625</x:v>
      </x:c>
      <x:c r="W1901" s="18" t="n">
        <x:f>IF(U1901=0,0,P1901*Q1901/U1901)</x:f>
        <x:v>45.900000000000006</x:v>
      </x:c>
      <x:c r="X1901" s="18" t="n">
        <x:f>MAX(V1901,W1901*'01 Controls'!$E$12)</x:f>
        <x:v>11.475000000000001</x:v>
      </x:c>
      <x:c r="Y1901" s="18" t="n">
        <x:f>IF(U1901=0,0,N1901*R1901/U1901)</x:f>
        <x:v>0</x:v>
      </x:c>
      <x:c r="Z1901" s="18" t="n">
        <x:f>IF(U1901=0,0,P1901*R1901/U1901)</x:f>
        <x:v>0</x:v>
      </x:c>
      <x:c r="AA1901" s="18" t="n">
        <x:f>MAX(Y1901,Z1901*'01 Controls'!$E$13)</x:f>
        <x:v>0</x:v>
      </x:c>
      <x:c r="AB1901" s="18" t="n">
        <x:f>IF(U1901=0,0,N1901*S1901/U1901)</x:f>
        <x:v>106.875</x:v>
      </x:c>
      <x:c r="AC1901" s="18" t="n">
        <x:f>IF(U1901=0,0,P1901*S1901/U1901)</x:f>
        <x:v>872.0999999999999</x:v>
      </x:c>
      <x:c r="AD1901" s="18" t="n">
        <x:f>MAX(AB1901,AC1901*'01 Controls'!$E$14)</x:f>
        <x:v>174.42</x:v>
      </x:c>
      <x:c r="AE1901" s="18" t="n">
        <x:f>IF(U1901=0,0,N1901*T1901/U1901)</x:f>
        <x:v>0</x:v>
      </x:c>
      <x:c r="AF1901" s="18" t="n">
        <x:f>IF(U1901=0,0,P1901*T1901/U1901)</x:f>
        <x:v>0</x:v>
      </x:c>
      <x:c r="AG1901" s="18" t="n">
        <x:f>MAX(AE1901,AF1901*'01 Controls'!$E$15)</x:f>
        <x:v>0</x:v>
      </x:c>
      <x:c r="AH1901" s="18" t="n">
        <x:f>SUM(V1901,Y1901,AB1901,AE1901)</x:f>
        <x:v>112.5</x:v>
      </x:c>
      <x:c r="AI1901" s="18" t="n">
        <x:f>N1901-AH1901</x:f>
        <x:v>0</x:v>
      </x:c>
      <x:c r="AJ1901" s="18" t="n">
        <x:f>V1901*INDEX('07 Mode Capacity'!$P$6:$P$17,MATCH("AIR-"&amp;I1901,'07 Mode Capacity'!$C$6:$C$17,0))</x:f>
        <x:v>1.5768880778772711</x:v>
      </x:c>
      <x:c r="AK1901" s="18" t="n">
        <x:f>Y1901*INDEX('07 Mode Capacity'!$P$6:$P$17,MATCH("OCEAN-"&amp;I1901,'07 Mode Capacity'!$C$6:$C$17,0))</x:f>
        <x:v>0</x:v>
      </x:c>
      <x:c r="AL1901" s="18" t="n">
        <x:f>AB1901*INDEX('07 Mode Capacity'!$P$6:$P$17,MATCH("LAND-"&amp;I1901,'07 Mode Capacity'!$C$6:$C$17,0))</x:f>
        <x:v>13.043866054367221</x:v>
      </x:c>
      <x:c r="AM1901" s="18" t="n">
        <x:f>AE1901*INDEX('07 Mode Capacity'!$P$6:$P$17,MATCH("INLAND-"&amp;I1901,'07 Mode Capacity'!$C$6:$C$17,0))</x:f>
        <x:v>0</x:v>
      </x:c>
      <x:c r="AN1901" s="18" t="n">
        <x:f>SUM(AJ1901:AM1901)</x:f>
        <x:v>14.620754132244492</x:v>
      </x:c>
      <x:c r="AO1901" s="17" t="n">
        <x:f>IF(N1901=0,1,AN1901/N1901)</x:f>
        <x:v>0.12996225895328437</x:v>
      </x:c>
      <x:c r="AP1901" s="11" t="str">
        <x:f>IF(AO1901&gt;='01 Controls'!$E$16,"PASS","FAIL")</x:f>
        <x:v>FAIL</x:v>
      </x:c>
      <x:c r="AQ1901" s="11" t="str">
        <x:v>UNQUANTIFIED</x:v>
      </x:c>
      <x:c r="AR1901" s="11" t="str">
        <x:v>Position-class planning record; serial item and receiver open</x:v>
      </x:c>
      <x:c r="AS1901" s="26"/>
      <x:c r="AT1901" s="26"/>
    </x:row>
    <x:row r="1902">
      <x:c r="C1902" s="11" t="str">
        <x:v>M2-A-SMW-OOG-80</x:v>
      </x:c>
      <x:c r="D1902" s="11" t="str">
        <x:v>M2</x:v>
      </x:c>
      <x:c r="E1902" s="11" t="str">
        <x:v>Urban heat</x:v>
      </x:c>
      <x:c r="F1902" s="11" t="str">
        <x:v>A-SMW</x:v>
      </x:c>
      <x:c r="G1902" s="11" t="str">
        <x:v>Strategic mobility wing</x:v>
      </x:c>
      <x:c r="H1902" s="11" t="str">
        <x:v>OOG-80</x:v>
      </x:c>
      <x:c r="I1902" s="19" t="n">
        <x:v>72</x:v>
      </x:c>
      <x:c r="J1902" s="21" t="n">
        <x:v>2</x:v>
      </x:c>
      <x:c r="K1902" s="18" t="n">
        <x:f>'05 Cargo Register'!K110</x:f>
        <x:v>562.5</x:v>
      </x:c>
      <x:c r="L1902" s="18" t="n">
        <x:f>'05 Cargo Register'!N110</x:f>
        <x:v>10</x:v>
      </x:c>
      <x:c r="M1902" s="18" t="n">
        <x:f>'05 Cargo Register'!O110</x:f>
        <x:v>1760</x:v>
      </x:c>
      <x:c r="N1902" s="18" t="n">
        <x:f>J1902*K1902</x:f>
        <x:v>1125</x:v>
      </x:c>
      <x:c r="O1902" s="18" t="n">
        <x:f>J1902*L1902</x:f>
        <x:v>20</x:v>
      </x:c>
      <x:c r="P1902" s="18" t="n">
        <x:f>J1902*M1902</x:f>
        <x:v>3520</x:v>
      </x:c>
      <x:c r="Q1902" s="22" t="n">
        <x:f>'01 Controls'!$E$26*'02 Cargo Classes'!$M$15</x:f>
        <x:v>0</x:v>
      </x:c>
      <x:c r="R1902" s="22" t="n">
        <x:f>'01 Controls'!$F$26*'02 Cargo Classes'!$N$15</x:f>
        <x:v>0</x:v>
      </x:c>
      <x:c r="S1902" s="22" t="n">
        <x:f>'01 Controls'!$G$26*'02 Cargo Classes'!$O$15</x:f>
        <x:v>0.57</x:v>
      </x:c>
      <x:c r="T1902" s="22" t="n">
        <x:f>'01 Controls'!$H$26*'02 Cargo Classes'!$P$15</x:f>
        <x:v>0</x:v>
      </x:c>
      <x:c r="U1902" s="22" t="n">
        <x:f>SUM(Q1902:T1902)</x:f>
        <x:v>0.57</x:v>
      </x:c>
      <x:c r="V1902" s="18" t="n">
        <x:f>IF(U1902=0,0,N1902*Q1902/U1902)</x:f>
        <x:v>0</x:v>
      </x:c>
      <x:c r="W1902" s="18" t="n">
        <x:f>IF(U1902=0,0,P1902*Q1902/U1902)</x:f>
        <x:v>0</x:v>
      </x:c>
      <x:c r="X1902" s="18" t="n">
        <x:f>MAX(V1902,W1902*'01 Controls'!$E$12)</x:f>
        <x:v>0</x:v>
      </x:c>
      <x:c r="Y1902" s="18" t="n">
        <x:f>IF(U1902=0,0,N1902*R1902/U1902)</x:f>
        <x:v>0</x:v>
      </x:c>
      <x:c r="Z1902" s="18" t="n">
        <x:f>IF(U1902=0,0,P1902*R1902/U1902)</x:f>
        <x:v>0</x:v>
      </x:c>
      <x:c r="AA1902" s="18" t="n">
        <x:f>MAX(Y1902,Z1902*'01 Controls'!$E$13)</x:f>
        <x:v>0</x:v>
      </x:c>
      <x:c r="AB1902" s="18" t="n">
        <x:f>IF(U1902=0,0,N1902*S1902/U1902)</x:f>
        <x:v>1125</x:v>
      </x:c>
      <x:c r="AC1902" s="18" t="n">
        <x:f>IF(U1902=0,0,P1902*S1902/U1902)</x:f>
        <x:v>3520</x:v>
      </x:c>
      <x:c r="AD1902" s="18" t="n">
        <x:f>MAX(AB1902,AC1902*'01 Controls'!$E$14)</x:f>
        <x:v>1125</x:v>
      </x:c>
      <x:c r="AE1902" s="18" t="n">
        <x:f>IF(U1902=0,0,N1902*T1902/U1902)</x:f>
        <x:v>0</x:v>
      </x:c>
      <x:c r="AF1902" s="18" t="n">
        <x:f>IF(U1902=0,0,P1902*T1902/U1902)</x:f>
        <x:v>0</x:v>
      </x:c>
      <x:c r="AG1902" s="18" t="n">
        <x:f>MAX(AE1902,AF1902*'01 Controls'!$E$15)</x:f>
        <x:v>0</x:v>
      </x:c>
      <x:c r="AH1902" s="18" t="n">
        <x:f>SUM(V1902,Y1902,AB1902,AE1902)</x:f>
        <x:v>1125</x:v>
      </x:c>
      <x:c r="AI1902" s="18" t="n">
        <x:f>N1902-AH1902</x:f>
        <x:v>0</x:v>
      </x:c>
      <x:c r="AJ1902" s="18" t="n">
        <x:f>V1902*INDEX('07 Mode Capacity'!$P$6:$P$17,MATCH("AIR-"&amp;I1902,'07 Mode Capacity'!$C$6:$C$17,0))</x:f>
        <x:v>0</x:v>
      </x:c>
      <x:c r="AK1902" s="18" t="n">
        <x:f>Y1902*INDEX('07 Mode Capacity'!$P$6:$P$17,MATCH("OCEAN-"&amp;I1902,'07 Mode Capacity'!$C$6:$C$17,0))</x:f>
        <x:v>0</x:v>
      </x:c>
      <x:c r="AL1902" s="18" t="n">
        <x:f>AB1902*INDEX('07 Mode Capacity'!$P$6:$P$17,MATCH("LAND-"&amp;I1902,'07 Mode Capacity'!$C$6:$C$17,0))</x:f>
        <x:v>804.3865028776877</x:v>
      </x:c>
      <x:c r="AM1902" s="18" t="n">
        <x:f>AE1902*INDEX('07 Mode Capacity'!$P$6:$P$17,MATCH("INLAND-"&amp;I1902,'07 Mode Capacity'!$C$6:$C$17,0))</x:f>
        <x:v>0</x:v>
      </x:c>
      <x:c r="AN1902" s="18" t="n">
        <x:f>SUM(AJ1902:AM1902)</x:f>
        <x:v>804.3865028776877</x:v>
      </x:c>
      <x:c r="AO1902" s="17" t="n">
        <x:f>IF(N1902=0,1,AN1902/N1902)</x:f>
        <x:v>0.7150102247801668</x:v>
      </x:c>
      <x:c r="AP1902" s="11" t="str">
        <x:f>IF(AO1902&gt;='01 Controls'!$E$16,"PASS","FAIL")</x:f>
        <x:v>FAIL</x:v>
      </x:c>
      <x:c r="AQ1902" s="11" t="str">
        <x:v>UNQUANTIFIED</x:v>
      </x:c>
      <x:c r="AR1902" s="11" t="str">
        <x:v>Position-class planning record; serial item and receiver open</x:v>
      </x:c>
      <x:c r="AS1902" s="26"/>
      <x:c r="AT1902" s="26"/>
    </x:row>
    <x:row r="1903">
      <x:c r="C1903" s="11" t="str">
        <x:v>M2-A-AAG-APL-45</x:v>
      </x:c>
      <x:c r="D1903" s="11" t="str">
        <x:v>M2</x:v>
      </x:c>
      <x:c r="E1903" s="11" t="str">
        <x:v>Urban heat</x:v>
      </x:c>
      <x:c r="F1903" s="11" t="str">
        <x:v>A-AAG</x:v>
      </x:c>
      <x:c r="G1903" s="11" t="str">
        <x:v>Austere air-access group</x:v>
      </x:c>
      <x:c r="H1903" s="11" t="str">
        <x:v>APL-45</x:v>
      </x:c>
      <x:c r="I1903" s="19" t="n">
        <x:v>24</x:v>
      </x:c>
      <x:c r="J1903" s="21" t="n">
        <x:v>2</x:v>
      </x:c>
      <x:c r="K1903" s="18" t="n">
        <x:f>'05 Cargo Register'!K111</x:f>
        <x:v>225</x:v>
      </x:c>
      <x:c r="L1903" s="18" t="n">
        <x:f>'05 Cargo Register'!N111</x:f>
        <x:v>59</x:v>
      </x:c>
      <x:c r="M1903" s="18" t="n">
        <x:f>'05 Cargo Register'!O111</x:f>
        <x:v>442.5</x:v>
      </x:c>
      <x:c r="N1903" s="18" t="n">
        <x:f>J1903*K1903</x:f>
        <x:v>450</x:v>
      </x:c>
      <x:c r="O1903" s="18" t="n">
        <x:f>J1903*L1903</x:f>
        <x:v>118</x:v>
      </x:c>
      <x:c r="P1903" s="18" t="n">
        <x:f>J1903*M1903</x:f>
        <x:v>885</x:v>
      </x:c>
      <x:c r="Q1903" s="22" t="n">
        <x:f>'01 Controls'!$E$26*'02 Cargo Classes'!$M$6</x:f>
        <x:v>0.15000000000000002</x:v>
      </x:c>
      <x:c r="R1903" s="22" t="n">
        <x:f>'01 Controls'!$F$26*'02 Cargo Classes'!$N$6</x:f>
        <x:v>0</x:v>
      </x:c>
      <x:c r="S1903" s="22" t="n">
        <x:f>'01 Controls'!$G$26*'02 Cargo Classes'!$O$6</x:f>
        <x:v>0.95</x:v>
      </x:c>
      <x:c r="T1903" s="22" t="n">
        <x:f>'01 Controls'!$H$26*'02 Cargo Classes'!$P$6</x:f>
        <x:v>0</x:v>
      </x:c>
      <x:c r="U1903" s="22" t="n">
        <x:f>SUM(Q1903:T1903)</x:f>
        <x:v>1.1</x:v>
      </x:c>
      <x:c r="V1903" s="18" t="n">
        <x:f>IF(U1903=0,0,N1903*Q1903/U1903)</x:f>
        <x:v>61.363636363636374</x:v>
      </x:c>
      <x:c r="W1903" s="18" t="n">
        <x:f>IF(U1903=0,0,P1903*Q1903/U1903)</x:f>
        <x:v>120.6818181818182</x:v>
      </x:c>
      <x:c r="X1903" s="18" t="n">
        <x:f>MAX(V1903,W1903*'01 Controls'!$E$12)</x:f>
        <x:v>61.363636363636374</x:v>
      </x:c>
      <x:c r="Y1903" s="18" t="n">
        <x:f>IF(U1903=0,0,N1903*R1903/U1903)</x:f>
        <x:v>0</x:v>
      </x:c>
      <x:c r="Z1903" s="18" t="n">
        <x:f>IF(U1903=0,0,P1903*R1903/U1903)</x:f>
        <x:v>0</x:v>
      </x:c>
      <x:c r="AA1903" s="18" t="n">
        <x:f>MAX(Y1903,Z1903*'01 Controls'!$E$13)</x:f>
        <x:v>0</x:v>
      </x:c>
      <x:c r="AB1903" s="18" t="n">
        <x:f>IF(U1903=0,0,N1903*S1903/U1903)</x:f>
        <x:v>388.6363636363636</x:v>
      </x:c>
      <x:c r="AC1903" s="18" t="n">
        <x:f>IF(U1903=0,0,P1903*S1903/U1903)</x:f>
        <x:v>764.3181818181818</x:v>
      </x:c>
      <x:c r="AD1903" s="18" t="n">
        <x:f>MAX(AB1903,AC1903*'01 Controls'!$E$14)</x:f>
        <x:v>388.6363636363636</x:v>
      </x:c>
      <x:c r="AE1903" s="18" t="n">
        <x:f>IF(U1903=0,0,N1903*T1903/U1903)</x:f>
        <x:v>0</x:v>
      </x:c>
      <x:c r="AF1903" s="18" t="n">
        <x:f>IF(U1903=0,0,P1903*T1903/U1903)</x:f>
        <x:v>0</x:v>
      </x:c>
      <x:c r="AG1903" s="18" t="n">
        <x:f>MAX(AE1903,AF1903*'01 Controls'!$E$15)</x:f>
        <x:v>0</x:v>
      </x:c>
      <x:c r="AH1903" s="18" t="n">
        <x:f>SUM(V1903,Y1903,AB1903,AE1903)</x:f>
        <x:v>450</x:v>
      </x:c>
      <x:c r="AI1903" s="18" t="n">
        <x:f>N1903-AH1903</x:f>
        <x:v>0</x:v>
      </x:c>
      <x:c r="AJ1903" s="18" t="n">
        <x:f>V1903*INDEX('07 Mode Capacity'!$P$6:$P$17,MATCH("AIR-"&amp;I1903,'07 Mode Capacity'!$C$6:$C$17,0))</x:f>
        <x:v>12.451545071930632</x:v>
      </x:c>
      <x:c r="AK1903" s="18" t="n">
        <x:f>Y1903*INDEX('07 Mode Capacity'!$P$6:$P$17,MATCH("OCEAN-"&amp;I1903,'07 Mode Capacity'!$C$6:$C$17,0))</x:f>
        <x:v>0</x:v>
      </x:c>
      <x:c r="AL1903" s="18" t="n">
        <x:f>AB1903*INDEX('07 Mode Capacity'!$P$6:$P$17,MATCH("LAND-"&amp;I1903,'07 Mode Capacity'!$C$6:$C$17,0))</x:f>
        <x:v>148.6537682878893</x:v>
      </x:c>
      <x:c r="AM1903" s="18" t="n">
        <x:f>AE1903*INDEX('07 Mode Capacity'!$P$6:$P$17,MATCH("INLAND-"&amp;I1903,'07 Mode Capacity'!$C$6:$C$17,0))</x:f>
        <x:v>0</x:v>
      </x:c>
      <x:c r="AN1903" s="18" t="n">
        <x:f>SUM(AJ1903:AM1903)</x:f>
        <x:v>161.10531335981995</x:v>
      </x:c>
      <x:c r="AO1903" s="17" t="n">
        <x:f>IF(N1903=0,1,AN1903/N1903)</x:f>
        <x:v>0.35801180746626654</x:v>
      </x:c>
      <x:c r="AP1903" s="11" t="str">
        <x:f>IF(AO1903&gt;='01 Controls'!$E$16,"PASS","FAIL")</x:f>
        <x:v>FAIL</x:v>
      </x:c>
      <x:c r="AQ1903" s="11" t="str">
        <x:v>UNQUANTIFIED</x:v>
      </x:c>
      <x:c r="AR1903" s="11" t="str">
        <x:v>Position-class planning record; serial item and receiver open</x:v>
      </x:c>
      <x:c r="AS1903" s="26"/>
      <x:c r="AT1903" s="26"/>
    </x:row>
    <x:row r="1904">
      <x:c r="C1904" s="11" t="str">
        <x:v>M2-A-AAG-ISO-18</x:v>
      </x:c>
      <x:c r="D1904" s="11" t="str">
        <x:v>M2</x:v>
      </x:c>
      <x:c r="E1904" s="11" t="str">
        <x:v>Urban heat</x:v>
      </x:c>
      <x:c r="F1904" s="11" t="str">
        <x:v>A-AAG</x:v>
      </x:c>
      <x:c r="G1904" s="11" t="str">
        <x:v>Austere air-access group</x:v>
      </x:c>
      <x:c r="H1904" s="11" t="str">
        <x:v>ISO-18</x:v>
      </x:c>
      <x:c r="I1904" s="19" t="n">
        <x:v>48</x:v>
      </x:c>
      <x:c r="J1904" s="21" t="n">
        <x:v>2</x:v>
      </x:c>
      <x:c r="K1904" s="18" t="n">
        <x:f>'05 Cargo Register'!K112</x:f>
        <x:v>337.5</x:v>
      </x:c>
      <x:c r="L1904" s="18" t="n">
        <x:f>'05 Cargo Register'!N112</x:f>
        <x:v>23</x:v>
      </x:c>
      <x:c r="M1904" s="18" t="n">
        <x:f>'05 Cargo Register'!O112</x:f>
        <x:v>607.2</x:v>
      </x:c>
      <x:c r="N1904" s="18" t="n">
        <x:f>J1904*K1904</x:f>
        <x:v>675</x:v>
      </x:c>
      <x:c r="O1904" s="18" t="n">
        <x:f>J1904*L1904</x:f>
        <x:v>46</x:v>
      </x:c>
      <x:c r="P1904" s="18" t="n">
        <x:f>J1904*M1904</x:f>
        <x:v>1214.4</x:v>
      </x:c>
      <x:c r="Q1904" s="22" t="n">
        <x:f>'01 Controls'!$E$26*'02 Cargo Classes'!$M$7</x:f>
        <x:v>0.010000000000000002</x:v>
      </x:c>
      <x:c r="R1904" s="22" t="n">
        <x:f>'01 Controls'!$F$26*'02 Cargo Classes'!$N$7</x:f>
        <x:v>0</x:v>
      </x:c>
      <x:c r="S1904" s="22" t="n">
        <x:f>'01 Controls'!$G$26*'02 Cargo Classes'!$O$7</x:f>
        <x:v>1.14</x:v>
      </x:c>
      <x:c r="T1904" s="22" t="n">
        <x:f>'01 Controls'!$H$26*'02 Cargo Classes'!$P$7</x:f>
        <x:v>0</x:v>
      </x:c>
      <x:c r="U1904" s="22" t="n">
        <x:f>SUM(Q1904:T1904)</x:f>
        <x:v>1.15</x:v>
      </x:c>
      <x:c r="V1904" s="18" t="n">
        <x:f>IF(U1904=0,0,N1904*Q1904/U1904)</x:f>
        <x:v>5.8695652173913055</x:v>
      </x:c>
      <x:c r="W1904" s="18" t="n">
        <x:f>IF(U1904=0,0,P1904*Q1904/U1904)</x:f>
        <x:v>10.560000000000004</x:v>
      </x:c>
      <x:c r="X1904" s="18" t="n">
        <x:f>MAX(V1904,W1904*'01 Controls'!$E$12)</x:f>
        <x:v>5.8695652173913055</x:v>
      </x:c>
      <x:c r="Y1904" s="18" t="n">
        <x:f>IF(U1904=0,0,N1904*R1904/U1904)</x:f>
        <x:v>0</x:v>
      </x:c>
      <x:c r="Z1904" s="18" t="n">
        <x:f>IF(U1904=0,0,P1904*R1904/U1904)</x:f>
        <x:v>0</x:v>
      </x:c>
      <x:c r="AA1904" s="18" t="n">
        <x:f>MAX(Y1904,Z1904*'01 Controls'!$E$13)</x:f>
        <x:v>0</x:v>
      </x:c>
      <x:c r="AB1904" s="18" t="n">
        <x:f>IF(U1904=0,0,N1904*S1904/U1904)</x:f>
        <x:v>669.1304347826086</x:v>
      </x:c>
      <x:c r="AC1904" s="18" t="n">
        <x:f>IF(U1904=0,0,P1904*S1904/U1904)</x:f>
        <x:v>1203.8400000000001</x:v>
      </x:c>
      <x:c r="AD1904" s="18" t="n">
        <x:f>MAX(AB1904,AC1904*'01 Controls'!$E$14)</x:f>
        <x:v>669.1304347826086</x:v>
      </x:c>
      <x:c r="AE1904" s="18" t="n">
        <x:f>IF(U1904=0,0,N1904*T1904/U1904)</x:f>
        <x:v>0</x:v>
      </x:c>
      <x:c r="AF1904" s="18" t="n">
        <x:f>IF(U1904=0,0,P1904*T1904/U1904)</x:f>
        <x:v>0</x:v>
      </x:c>
      <x:c r="AG1904" s="18" t="n">
        <x:f>MAX(AE1904,AF1904*'01 Controls'!$E$15)</x:f>
        <x:v>0</x:v>
      </x:c>
      <x:c r="AH1904" s="18" t="n">
        <x:f>SUM(V1904,Y1904,AB1904,AE1904)</x:f>
        <x:v>674.9999999999999</x:v>
      </x:c>
      <x:c r="AI1904" s="18" t="n">
        <x:f>N1904-AH1904</x:f>
        <x:v>1.1368683772161603e-13</x:v>
      </x:c>
      <x:c r="AJ1904" s="18" t="n">
        <x:f>V1904*INDEX('07 Mode Capacity'!$P$6:$P$17,MATCH("AIR-"&amp;I1904,'07 Mode Capacity'!$C$6:$C$17,0))</x:f>
        <x:v>1.6454484290893268</x:v>
      </x:c>
      <x:c r="AK1904" s="18" t="n">
        <x:f>Y1904*INDEX('07 Mode Capacity'!$P$6:$P$17,MATCH("OCEAN-"&amp;I1904,'07 Mode Capacity'!$C$6:$C$17,0))</x:f>
        <x:v>0</x:v>
      </x:c>
      <x:c r="AL1904" s="18" t="n">
        <x:f>AB1904*INDEX('07 Mode Capacity'!$P$6:$P$17,MATCH("LAND-"&amp;I1904,'07 Mode Capacity'!$C$6:$C$17,0))</x:f>
        <x:v>81.66594399255999</x:v>
      </x:c>
      <x:c r="AM1904" s="18" t="n">
        <x:f>AE1904*INDEX('07 Mode Capacity'!$P$6:$P$17,MATCH("INLAND-"&amp;I1904,'07 Mode Capacity'!$C$6:$C$17,0))</x:f>
        <x:v>0</x:v>
      </x:c>
      <x:c r="AN1904" s="18" t="n">
        <x:f>SUM(AJ1904:AM1904)</x:f>
        <x:v>83.31139242164932</x:v>
      </x:c>
      <x:c r="AO1904" s="17" t="n">
        <x:f>IF(N1904=0,1,AN1904/N1904)</x:f>
        <x:v>0.1234242850691101</x:v>
      </x:c>
      <x:c r="AP1904" s="11" t="str">
        <x:f>IF(AO1904&gt;='01 Controls'!$E$16,"PASS","FAIL")</x:f>
        <x:v>FAIL</x:v>
      </x:c>
      <x:c r="AQ1904" s="11" t="str">
        <x:v>UNQUANTIFIED</x:v>
      </x:c>
      <x:c r="AR1904" s="11" t="str">
        <x:v>Position-class planning record; serial item and receiver open</x:v>
      </x:c>
      <x:c r="AS1904" s="26"/>
      <x:c r="AT1904" s="26"/>
    </x:row>
    <x:row r="1905">
      <x:c r="C1905" s="11" t="str">
        <x:v>M2-A-AAG-COL-12</x:v>
      </x:c>
      <x:c r="D1905" s="11" t="str">
        <x:v>M2</x:v>
      </x:c>
      <x:c r="E1905" s="11" t="str">
        <x:v>Urban heat</x:v>
      </x:c>
      <x:c r="F1905" s="11" t="str">
        <x:v>A-AAG</x:v>
      </x:c>
      <x:c r="G1905" s="11" t="str">
        <x:v>Austere air-access group</x:v>
      </x:c>
      <x:c r="H1905" s="11" t="str">
        <x:v>COL-12</x:v>
      </x:c>
      <x:c r="I1905" s="19" t="n">
        <x:v>24</x:v>
      </x:c>
      <x:c r="J1905" s="21" t="n">
        <x:v>2</x:v>
      </x:c>
      <x:c r="K1905" s="18" t="n">
        <x:f>'05 Cargo Register'!K113</x:f>
        <x:v>84.375</x:v>
      </x:c>
      <x:c r="L1905" s="18" t="n">
        <x:f>'05 Cargo Register'!N113</x:f>
        <x:v>9</x:v>
      </x:c>
      <x:c r="M1905" s="18" t="n">
        <x:f>'05 Cargo Register'!O113</x:f>
        <x:v>237.60000000000002</x:v>
      </x:c>
      <x:c r="N1905" s="18" t="n">
        <x:f>J1905*K1905</x:f>
        <x:v>168.75</x:v>
      </x:c>
      <x:c r="O1905" s="18" t="n">
        <x:f>J1905*L1905</x:f>
        <x:v>18</x:v>
      </x:c>
      <x:c r="P1905" s="18" t="n">
        <x:f>J1905*M1905</x:f>
        <x:v>475.20000000000005</x:v>
      </x:c>
      <x:c r="Q1905" s="22" t="n">
        <x:f>'01 Controls'!$E$26*'02 Cargo Classes'!$M$8</x:f>
        <x:v>0.1</x:v>
      </x:c>
      <x:c r="R1905" s="22" t="n">
        <x:f>'01 Controls'!$F$26*'02 Cargo Classes'!$N$8</x:f>
        <x:v>0</x:v>
      </x:c>
      <x:c r="S1905" s="22" t="n">
        <x:f>'01 Controls'!$G$26*'02 Cargo Classes'!$O$8</x:f>
        <x:v>1.14</x:v>
      </x:c>
      <x:c r="T1905" s="22" t="n">
        <x:f>'01 Controls'!$H$26*'02 Cargo Classes'!$P$8</x:f>
        <x:v>0</x:v>
      </x:c>
      <x:c r="U1905" s="22" t="n">
        <x:f>SUM(Q1905:T1905)</x:f>
        <x:v>1.24</x:v>
      </x:c>
      <x:c r="V1905" s="18" t="n">
        <x:f>IF(U1905=0,0,N1905*Q1905/U1905)</x:f>
        <x:v>13.608870967741936</x:v>
      </x:c>
      <x:c r="W1905" s="18" t="n">
        <x:f>IF(U1905=0,0,P1905*Q1905/U1905)</x:f>
        <x:v>38.322580645161295</x:v>
      </x:c>
      <x:c r="X1905" s="18" t="n">
        <x:f>MAX(V1905,W1905*'01 Controls'!$E$12)</x:f>
        <x:v>13.608870967741936</x:v>
      </x:c>
      <x:c r="Y1905" s="18" t="n">
        <x:f>IF(U1905=0,0,N1905*R1905/U1905)</x:f>
        <x:v>0</x:v>
      </x:c>
      <x:c r="Z1905" s="18" t="n">
        <x:f>IF(U1905=0,0,P1905*R1905/U1905)</x:f>
        <x:v>0</x:v>
      </x:c>
      <x:c r="AA1905" s="18" t="n">
        <x:f>MAX(Y1905,Z1905*'01 Controls'!$E$13)</x:f>
        <x:v>0</x:v>
      </x:c>
      <x:c r="AB1905" s="18" t="n">
        <x:f>IF(U1905=0,0,N1905*S1905/U1905)</x:f>
        <x:v>155.14112903225805</x:v>
      </x:c>
      <x:c r="AC1905" s="18" t="n">
        <x:f>IF(U1905=0,0,P1905*S1905/U1905)</x:f>
        <x:v>436.87741935483865</x:v>
      </x:c>
      <x:c r="AD1905" s="18" t="n">
        <x:f>MAX(AB1905,AC1905*'01 Controls'!$E$14)</x:f>
        <x:v>155.14112903225805</x:v>
      </x:c>
      <x:c r="AE1905" s="18" t="n">
        <x:f>IF(U1905=0,0,N1905*T1905/U1905)</x:f>
        <x:v>0</x:v>
      </x:c>
      <x:c r="AF1905" s="18" t="n">
        <x:f>IF(U1905=0,0,P1905*T1905/U1905)</x:f>
        <x:v>0</x:v>
      </x:c>
      <x:c r="AG1905" s="18" t="n">
        <x:f>MAX(AE1905,AF1905*'01 Controls'!$E$15)</x:f>
        <x:v>0</x:v>
      </x:c>
      <x:c r="AH1905" s="18" t="n">
        <x:f>SUM(V1905,Y1905,AB1905,AE1905)</x:f>
        <x:v>168.75</x:v>
      </x:c>
      <x:c r="AI1905" s="18" t="n">
        <x:f>N1905-AH1905</x:f>
        <x:v>0</x:v>
      </x:c>
      <x:c r="AJ1905" s="18" t="n">
        <x:f>V1905*INDEX('07 Mode Capacity'!$P$6:$P$17,MATCH("AIR-"&amp;I1905,'07 Mode Capacity'!$C$6:$C$17,0))</x:f>
        <x:v>2.761431366758809</x:v>
      </x:c>
      <x:c r="AK1905" s="18" t="n">
        <x:f>Y1905*INDEX('07 Mode Capacity'!$P$6:$P$17,MATCH("OCEAN-"&amp;I1905,'07 Mode Capacity'!$C$6:$C$17,0))</x:f>
        <x:v>0</x:v>
      </x:c>
      <x:c r="AL1905" s="18" t="n">
        <x:f>AB1905*INDEX('07 Mode Capacity'!$P$6:$P$17,MATCH("LAND-"&amp;I1905,'07 Mode Capacity'!$C$6:$C$17,0))</x:f>
        <x:v>59.34162524395581</x:v>
      </x:c>
      <x:c r="AM1905" s="18" t="n">
        <x:f>AE1905*INDEX('07 Mode Capacity'!$P$6:$P$17,MATCH("INLAND-"&amp;I1905,'07 Mode Capacity'!$C$6:$C$17,0))</x:f>
        <x:v>0</x:v>
      </x:c>
      <x:c r="AN1905" s="18" t="n">
        <x:f>SUM(AJ1905:AM1905)</x:f>
        <x:v>62.10305661071462</x:v>
      </x:c>
      <x:c r="AO1905" s="17" t="n">
        <x:f>IF(N1905=0,1,AN1905/N1905)</x:f>
        <x:v>0.3680181132486792</x:v>
      </x:c>
      <x:c r="AP1905" s="11" t="str">
        <x:f>IF(AO1905&gt;='01 Controls'!$E$16,"PASS","FAIL")</x:f>
        <x:v>FAIL</x:v>
      </x:c>
      <x:c r="AQ1905" s="11" t="str">
        <x:v>UNQUANTIFIED</x:v>
      </x:c>
      <x:c r="AR1905" s="11" t="str">
        <x:v>Position-class planning record; serial item and receiver open</x:v>
      </x:c>
      <x:c r="AS1905" s="26"/>
      <x:c r="AT1905" s="26"/>
    </x:row>
    <x:row r="1906">
      <x:c r="C1906" s="11" t="str">
        <x:v>M2-A-AAG-BAT-22</x:v>
      </x:c>
      <x:c r="D1906" s="11" t="str">
        <x:v>M2</x:v>
      </x:c>
      <x:c r="E1906" s="11" t="str">
        <x:v>Urban heat</x:v>
      </x:c>
      <x:c r="F1906" s="11" t="str">
        <x:v>A-AAG</x:v>
      </x:c>
      <x:c r="G1906" s="11" t="str">
        <x:v>Austere air-access group</x:v>
      </x:c>
      <x:c r="H1906" s="11" t="str">
        <x:v>BAT-22</x:v>
      </x:c>
      <x:c r="I1906" s="19" t="n">
        <x:v>48</x:v>
      </x:c>
      <x:c r="J1906" s="21" t="n">
        <x:v>2</x:v>
      </x:c>
      <x:c r="K1906" s="18" t="n">
        <x:f>'05 Cargo Register'!K114</x:f>
        <x:v>225</x:v>
      </x:c>
      <x:c r="L1906" s="18" t="n">
        <x:f>'05 Cargo Register'!N114</x:f>
        <x:v>13</x:v>
      </x:c>
      <x:c r="M1906" s="18" t="n">
        <x:f>'05 Cargo Register'!O114</x:f>
        <x:v>343.20000000000005</x:v>
      </x:c>
      <x:c r="N1906" s="18" t="n">
        <x:f>J1906*K1906</x:f>
        <x:v>450</x:v>
      </x:c>
      <x:c r="O1906" s="18" t="n">
        <x:f>J1906*L1906</x:f>
        <x:v>26</x:v>
      </x:c>
      <x:c r="P1906" s="18" t="n">
        <x:f>J1906*M1906</x:f>
        <x:v>686.4000000000001</x:v>
      </x:c>
      <x:c r="Q1906" s="22" t="n">
        <x:f>'01 Controls'!$E$26*'02 Cargo Classes'!$M$9</x:f>
        <x:v>0</x:v>
      </x:c>
      <x:c r="R1906" s="22" t="n">
        <x:f>'01 Controls'!$F$26*'02 Cargo Classes'!$N$9</x:f>
        <x:v>0</x:v>
      </x:c>
      <x:c r="S1906" s="22" t="n">
        <x:f>'01 Controls'!$G$26*'02 Cargo Classes'!$O$9</x:f>
        <x:v>0.95</x:v>
      </x:c>
      <x:c r="T1906" s="22" t="n">
        <x:f>'01 Controls'!$H$26*'02 Cargo Classes'!$P$9</x:f>
        <x:v>0</x:v>
      </x:c>
      <x:c r="U1906" s="22" t="n">
        <x:f>SUM(Q1906:T1906)</x:f>
        <x:v>0.95</x:v>
      </x:c>
      <x:c r="V1906" s="18" t="n">
        <x:f>IF(U1906=0,0,N1906*Q1906/U1906)</x:f>
        <x:v>0</x:v>
      </x:c>
      <x:c r="W1906" s="18" t="n">
        <x:f>IF(U1906=0,0,P1906*Q1906/U1906)</x:f>
        <x:v>0</x:v>
      </x:c>
      <x:c r="X1906" s="18" t="n">
        <x:f>MAX(V1906,W1906*'01 Controls'!$E$12)</x:f>
        <x:v>0</x:v>
      </x:c>
      <x:c r="Y1906" s="18" t="n">
        <x:f>IF(U1906=0,0,N1906*R1906/U1906)</x:f>
        <x:v>0</x:v>
      </x:c>
      <x:c r="Z1906" s="18" t="n">
        <x:f>IF(U1906=0,0,P1906*R1906/U1906)</x:f>
        <x:v>0</x:v>
      </x:c>
      <x:c r="AA1906" s="18" t="n">
        <x:f>MAX(Y1906,Z1906*'01 Controls'!$E$13)</x:f>
        <x:v>0</x:v>
      </x:c>
      <x:c r="AB1906" s="18" t="n">
        <x:f>IF(U1906=0,0,N1906*S1906/U1906)</x:f>
        <x:v>450</x:v>
      </x:c>
      <x:c r="AC1906" s="18" t="n">
        <x:f>IF(U1906=0,0,P1906*S1906/U1906)</x:f>
        <x:v>686.4000000000001</x:v>
      </x:c>
      <x:c r="AD1906" s="18" t="n">
        <x:f>MAX(AB1906,AC1906*'01 Controls'!$E$14)</x:f>
        <x:v>450</x:v>
      </x:c>
      <x:c r="AE1906" s="18" t="n">
        <x:f>IF(U1906=0,0,N1906*T1906/U1906)</x:f>
        <x:v>0</x:v>
      </x:c>
      <x:c r="AF1906" s="18" t="n">
        <x:f>IF(U1906=0,0,P1906*T1906/U1906)</x:f>
        <x:v>0</x:v>
      </x:c>
      <x:c r="AG1906" s="18" t="n">
        <x:f>MAX(AE1906,AF1906*'01 Controls'!$E$15)</x:f>
        <x:v>0</x:v>
      </x:c>
      <x:c r="AH1906" s="18" t="n">
        <x:f>SUM(V1906,Y1906,AB1906,AE1906)</x:f>
        <x:v>450</x:v>
      </x:c>
      <x:c r="AI1906" s="18" t="n">
        <x:f>N1906-AH1906</x:f>
        <x:v>0</x:v>
      </x:c>
      <x:c r="AJ1906" s="18" t="n">
        <x:f>V1906*INDEX('07 Mode Capacity'!$P$6:$P$17,MATCH("AIR-"&amp;I1906,'07 Mode Capacity'!$C$6:$C$17,0))</x:f>
        <x:v>0</x:v>
      </x:c>
      <x:c r="AK1906" s="18" t="n">
        <x:f>Y1906*INDEX('07 Mode Capacity'!$P$6:$P$17,MATCH("OCEAN-"&amp;I1906,'07 Mode Capacity'!$C$6:$C$17,0))</x:f>
        <x:v>0</x:v>
      </x:c>
      <x:c r="AL1906" s="18" t="n">
        <x:f>AB1906*INDEX('07 Mode Capacity'!$P$6:$P$17,MATCH("LAND-"&amp;I1906,'07 Mode Capacity'!$C$6:$C$17,0))</x:f>
        <x:v>54.9215412815462</x:v>
      </x:c>
      <x:c r="AM1906" s="18" t="n">
        <x:f>AE1906*INDEX('07 Mode Capacity'!$P$6:$P$17,MATCH("INLAND-"&amp;I1906,'07 Mode Capacity'!$C$6:$C$17,0))</x:f>
        <x:v>0</x:v>
      </x:c>
      <x:c r="AN1906" s="18" t="n">
        <x:f>SUM(AJ1906:AM1906)</x:f>
        <x:v>54.9215412815462</x:v>
      </x:c>
      <x:c r="AO1906" s="17" t="n">
        <x:f>IF(N1906=0,1,AN1906/N1906)</x:f>
        <x:v>0.1220478695145471</x:v>
      </x:c>
      <x:c r="AP1906" s="11" t="str">
        <x:f>IF(AO1906&gt;='01 Controls'!$E$16,"PASS","FAIL")</x:f>
        <x:v>FAIL</x:v>
      </x:c>
      <x:c r="AQ1906" s="11" t="str">
        <x:v>UNQUANTIFIED</x:v>
      </x:c>
      <x:c r="AR1906" s="11" t="str">
        <x:v>Position-class planning record; serial item and receiver open</x:v>
      </x:c>
      <x:c r="AS1906" s="26"/>
      <x:c r="AT1906" s="26"/>
    </x:row>
    <x:row r="1907">
      <x:c r="C1907" s="11" t="str">
        <x:v>M2-A-AAG-TNK-20</x:v>
      </x:c>
      <x:c r="D1907" s="11" t="str">
        <x:v>M2</x:v>
      </x:c>
      <x:c r="E1907" s="11" t="str">
        <x:v>Urban heat</x:v>
      </x:c>
      <x:c r="F1907" s="11" t="str">
        <x:v>A-AAG</x:v>
      </x:c>
      <x:c r="G1907" s="11" t="str">
        <x:v>Austere air-access group</x:v>
      </x:c>
      <x:c r="H1907" s="11" t="str">
        <x:v>TNK-20</x:v>
      </x:c>
      <x:c r="I1907" s="19" t="n">
        <x:v>48</x:v>
      </x:c>
      <x:c r="J1907" s="21" t="n">
        <x:v>2</x:v>
      </x:c>
      <x:c r="K1907" s="18" t="n">
        <x:f>'05 Cargo Register'!K115</x:f>
        <x:v>281.25</x:v>
      </x:c>
      <x:c r="L1907" s="18" t="n">
        <x:f>'05 Cargo Register'!N115</x:f>
        <x:v>17</x:v>
      </x:c>
      <x:c r="M1907" s="18" t="n">
        <x:f>'05 Cargo Register'!O115</x:f>
        <x:v>361.25</x:v>
      </x:c>
      <x:c r="N1907" s="18" t="n">
        <x:f>J1907*K1907</x:f>
        <x:v>562.5</x:v>
      </x:c>
      <x:c r="O1907" s="18" t="n">
        <x:f>J1907*L1907</x:f>
        <x:v>34</x:v>
      </x:c>
      <x:c r="P1907" s="18" t="n">
        <x:f>J1907*M1907</x:f>
        <x:v>722.5</x:v>
      </x:c>
      <x:c r="Q1907" s="22" t="n">
        <x:f>'01 Controls'!$E$26*'02 Cargo Classes'!$M$10</x:f>
        <x:v>0</x:v>
      </x:c>
      <x:c r="R1907" s="22" t="n">
        <x:f>'01 Controls'!$F$26*'02 Cargo Classes'!$N$10</x:f>
        <x:v>0</x:v>
      </x:c>
      <x:c r="S1907" s="22" t="n">
        <x:f>'01 Controls'!$G$26*'02 Cargo Classes'!$O$10</x:f>
        <x:v>0.95</x:v>
      </x:c>
      <x:c r="T1907" s="22" t="n">
        <x:f>'01 Controls'!$H$26*'02 Cargo Classes'!$P$10</x:f>
        <x:v>0</x:v>
      </x:c>
      <x:c r="U1907" s="22" t="n">
        <x:f>SUM(Q1907:T1907)</x:f>
        <x:v>0.95</x:v>
      </x:c>
      <x:c r="V1907" s="18" t="n">
        <x:f>IF(U1907=0,0,N1907*Q1907/U1907)</x:f>
        <x:v>0</x:v>
      </x:c>
      <x:c r="W1907" s="18" t="n">
        <x:f>IF(U1907=0,0,P1907*Q1907/U1907)</x:f>
        <x:v>0</x:v>
      </x:c>
      <x:c r="X1907" s="18" t="n">
        <x:f>MAX(V1907,W1907*'01 Controls'!$E$12)</x:f>
        <x:v>0</x:v>
      </x:c>
      <x:c r="Y1907" s="18" t="n">
        <x:f>IF(U1907=0,0,N1907*R1907/U1907)</x:f>
        <x:v>0</x:v>
      </x:c>
      <x:c r="Z1907" s="18" t="n">
        <x:f>IF(U1907=0,0,P1907*R1907/U1907)</x:f>
        <x:v>0</x:v>
      </x:c>
      <x:c r="AA1907" s="18" t="n">
        <x:f>MAX(Y1907,Z1907*'01 Controls'!$E$13)</x:f>
        <x:v>0</x:v>
      </x:c>
      <x:c r="AB1907" s="18" t="n">
        <x:f>IF(U1907=0,0,N1907*S1907/U1907)</x:f>
        <x:v>562.5</x:v>
      </x:c>
      <x:c r="AC1907" s="18" t="n">
        <x:f>IF(U1907=0,0,P1907*S1907/U1907)</x:f>
        <x:v>722.5</x:v>
      </x:c>
      <x:c r="AD1907" s="18" t="n">
        <x:f>MAX(AB1907,AC1907*'01 Controls'!$E$14)</x:f>
        <x:v>562.5</x:v>
      </x:c>
      <x:c r="AE1907" s="18" t="n">
        <x:f>IF(U1907=0,0,N1907*T1907/U1907)</x:f>
        <x:v>0</x:v>
      </x:c>
      <x:c r="AF1907" s="18" t="n">
        <x:f>IF(U1907=0,0,P1907*T1907/U1907)</x:f>
        <x:v>0</x:v>
      </x:c>
      <x:c r="AG1907" s="18" t="n">
        <x:f>MAX(AE1907,AF1907*'01 Controls'!$E$15)</x:f>
        <x:v>0</x:v>
      </x:c>
      <x:c r="AH1907" s="18" t="n">
        <x:f>SUM(V1907,Y1907,AB1907,AE1907)</x:f>
        <x:v>562.5</x:v>
      </x:c>
      <x:c r="AI1907" s="18" t="n">
        <x:f>N1907-AH1907</x:f>
        <x:v>0</x:v>
      </x:c>
      <x:c r="AJ1907" s="18" t="n">
        <x:f>V1907*INDEX('07 Mode Capacity'!$P$6:$P$17,MATCH("AIR-"&amp;I1907,'07 Mode Capacity'!$C$6:$C$17,0))</x:f>
        <x:v>0</x:v>
      </x:c>
      <x:c r="AK1907" s="18" t="n">
        <x:f>Y1907*INDEX('07 Mode Capacity'!$P$6:$P$17,MATCH("OCEAN-"&amp;I1907,'07 Mode Capacity'!$C$6:$C$17,0))</x:f>
        <x:v>0</x:v>
      </x:c>
      <x:c r="AL1907" s="18" t="n">
        <x:f>AB1907*INDEX('07 Mode Capacity'!$P$6:$P$17,MATCH("LAND-"&amp;I1907,'07 Mode Capacity'!$C$6:$C$17,0))</x:f>
        <x:v>68.65192660193274</x:v>
      </x:c>
      <x:c r="AM1907" s="18" t="n">
        <x:f>AE1907*INDEX('07 Mode Capacity'!$P$6:$P$17,MATCH("INLAND-"&amp;I1907,'07 Mode Capacity'!$C$6:$C$17,0))</x:f>
        <x:v>0</x:v>
      </x:c>
      <x:c r="AN1907" s="18" t="n">
        <x:f>SUM(AJ1907:AM1907)</x:f>
        <x:v>68.65192660193274</x:v>
      </x:c>
      <x:c r="AO1907" s="17" t="n">
        <x:f>IF(N1907=0,1,AN1907/N1907)</x:f>
        <x:v>0.1220478695145471</x:v>
      </x:c>
      <x:c r="AP1907" s="11" t="str">
        <x:f>IF(AO1907&gt;='01 Controls'!$E$16,"PASS","FAIL")</x:f>
        <x:v>FAIL</x:v>
      </x:c>
      <x:c r="AQ1907" s="11" t="str">
        <x:v>UNQUANTIFIED</x:v>
      </x:c>
      <x:c r="AR1907" s="11" t="str">
        <x:v>Position-class planning record; serial item and receiver open</x:v>
      </x:c>
      <x:c r="AS1907" s="26"/>
      <x:c r="AT1907" s="26"/>
    </x:row>
    <x:row r="1908">
      <x:c r="C1908" s="11" t="str">
        <x:v>M2-A-AAG-FLR-24</x:v>
      </x:c>
      <x:c r="D1908" s="11" t="str">
        <x:v>M2</x:v>
      </x:c>
      <x:c r="E1908" s="11" t="str">
        <x:v>Urban heat</x:v>
      </x:c>
      <x:c r="F1908" s="11" t="str">
        <x:v>A-AAG</x:v>
      </x:c>
      <x:c r="G1908" s="11" t="str">
        <x:v>Austere air-access group</x:v>
      </x:c>
      <x:c r="H1908" s="11" t="str">
        <x:v>FLR-24</x:v>
      </x:c>
      <x:c r="I1908" s="19" t="n">
        <x:v>48</x:v>
      </x:c>
      <x:c r="J1908" s="21" t="n">
        <x:v>2</x:v>
      </x:c>
      <x:c r="K1908" s="18" t="n">
        <x:f>'05 Cargo Register'!K116</x:f>
        <x:v>421.875</x:v>
      </x:c>
      <x:c r="L1908" s="18" t="n">
        <x:f>'05 Cargo Register'!N116</x:f>
        <x:v>21</x:v>
      </x:c>
      <x:c r="M1908" s="18" t="n">
        <x:f>'05 Cargo Register'!O116</x:f>
        <x:v>672</x:v>
      </x:c>
      <x:c r="N1908" s="18" t="n">
        <x:f>J1908*K1908</x:f>
        <x:v>843.75</x:v>
      </x:c>
      <x:c r="O1908" s="18" t="n">
        <x:f>J1908*L1908</x:f>
        <x:v>42</x:v>
      </x:c>
      <x:c r="P1908" s="18" t="n">
        <x:f>J1908*M1908</x:f>
        <x:v>1344</x:v>
      </x:c>
      <x:c r="Q1908" s="22" t="n">
        <x:f>'01 Controls'!$E$26*'02 Cargo Classes'!$M$11</x:f>
        <x:v>0</x:v>
      </x:c>
      <x:c r="R1908" s="22" t="n">
        <x:f>'01 Controls'!$F$26*'02 Cargo Classes'!$N$11</x:f>
        <x:v>0</x:v>
      </x:c>
      <x:c r="S1908" s="22" t="n">
        <x:f>'01 Controls'!$G$26*'02 Cargo Classes'!$O$11</x:f>
        <x:v>0.95</x:v>
      </x:c>
      <x:c r="T1908" s="22" t="n">
        <x:f>'01 Controls'!$H$26*'02 Cargo Classes'!$P$11</x:f>
        <x:v>0</x:v>
      </x:c>
      <x:c r="U1908" s="22" t="n">
        <x:f>SUM(Q1908:T1908)</x:f>
        <x:v>0.95</x:v>
      </x:c>
      <x:c r="V1908" s="18" t="n">
        <x:f>IF(U1908=0,0,N1908*Q1908/U1908)</x:f>
        <x:v>0</x:v>
      </x:c>
      <x:c r="W1908" s="18" t="n">
        <x:f>IF(U1908=0,0,P1908*Q1908/U1908)</x:f>
        <x:v>0</x:v>
      </x:c>
      <x:c r="X1908" s="18" t="n">
        <x:f>MAX(V1908,W1908*'01 Controls'!$E$12)</x:f>
        <x:v>0</x:v>
      </x:c>
      <x:c r="Y1908" s="18" t="n">
        <x:f>IF(U1908=0,0,N1908*R1908/U1908)</x:f>
        <x:v>0</x:v>
      </x:c>
      <x:c r="Z1908" s="18" t="n">
        <x:f>IF(U1908=0,0,P1908*R1908/U1908)</x:f>
        <x:v>0</x:v>
      </x:c>
      <x:c r="AA1908" s="18" t="n">
        <x:f>MAX(Y1908,Z1908*'01 Controls'!$E$13)</x:f>
        <x:v>0</x:v>
      </x:c>
      <x:c r="AB1908" s="18" t="n">
        <x:f>IF(U1908=0,0,N1908*S1908/U1908)</x:f>
        <x:v>843.75</x:v>
      </x:c>
      <x:c r="AC1908" s="18" t="n">
        <x:f>IF(U1908=0,0,P1908*S1908/U1908)</x:f>
        <x:v>1344</x:v>
      </x:c>
      <x:c r="AD1908" s="18" t="n">
        <x:f>MAX(AB1908,AC1908*'01 Controls'!$E$14)</x:f>
        <x:v>843.75</x:v>
      </x:c>
      <x:c r="AE1908" s="18" t="n">
        <x:f>IF(U1908=0,0,N1908*T1908/U1908)</x:f>
        <x:v>0</x:v>
      </x:c>
      <x:c r="AF1908" s="18" t="n">
        <x:f>IF(U1908=0,0,P1908*T1908/U1908)</x:f>
        <x:v>0</x:v>
      </x:c>
      <x:c r="AG1908" s="18" t="n">
        <x:f>MAX(AE1908,AF1908*'01 Controls'!$E$15)</x:f>
        <x:v>0</x:v>
      </x:c>
      <x:c r="AH1908" s="18" t="n">
        <x:f>SUM(V1908,Y1908,AB1908,AE1908)</x:f>
        <x:v>843.75</x:v>
      </x:c>
      <x:c r="AI1908" s="18" t="n">
        <x:f>N1908-AH1908</x:f>
        <x:v>0</x:v>
      </x:c>
      <x:c r="AJ1908" s="18" t="n">
        <x:f>V1908*INDEX('07 Mode Capacity'!$P$6:$P$17,MATCH("AIR-"&amp;I1908,'07 Mode Capacity'!$C$6:$C$17,0))</x:f>
        <x:v>0</x:v>
      </x:c>
      <x:c r="AK1908" s="18" t="n">
        <x:f>Y1908*INDEX('07 Mode Capacity'!$P$6:$P$17,MATCH("OCEAN-"&amp;I1908,'07 Mode Capacity'!$C$6:$C$17,0))</x:f>
        <x:v>0</x:v>
      </x:c>
      <x:c r="AL1908" s="18" t="n">
        <x:f>AB1908*INDEX('07 Mode Capacity'!$P$6:$P$17,MATCH("LAND-"&amp;I1908,'07 Mode Capacity'!$C$6:$C$17,0))</x:f>
        <x:v>102.97788990289912</x:v>
      </x:c>
      <x:c r="AM1908" s="18" t="n">
        <x:f>AE1908*INDEX('07 Mode Capacity'!$P$6:$P$17,MATCH("INLAND-"&amp;I1908,'07 Mode Capacity'!$C$6:$C$17,0))</x:f>
        <x:v>0</x:v>
      </x:c>
      <x:c r="AN1908" s="18" t="n">
        <x:f>SUM(AJ1908:AM1908)</x:f>
        <x:v>102.97788990289912</x:v>
      </x:c>
      <x:c r="AO1908" s="17" t="n">
        <x:f>IF(N1908=0,1,AN1908/N1908)</x:f>
        <x:v>0.1220478695145471</x:v>
      </x:c>
      <x:c r="AP1908" s="11" t="str">
        <x:f>IF(AO1908&gt;='01 Controls'!$E$16,"PASS","FAIL")</x:f>
        <x:v>FAIL</x:v>
      </x:c>
      <x:c r="AQ1908" s="11" t="str">
        <x:v>UNQUANTIFIED</x:v>
      </x:c>
      <x:c r="AR1908" s="11" t="str">
        <x:v>Position-class planning record; serial item and receiver open</x:v>
      </x:c>
      <x:c r="AS1908" s="26"/>
      <x:c r="AT1908" s="26"/>
    </x:row>
    <x:row r="1909">
      <x:c r="C1909" s="11" t="str">
        <x:v>M2-A-AAG-ROL-30</x:v>
      </x:c>
      <x:c r="D1909" s="11" t="str">
        <x:v>M2</x:v>
      </x:c>
      <x:c r="E1909" s="11" t="str">
        <x:v>Urban heat</x:v>
      </x:c>
      <x:c r="F1909" s="11" t="str">
        <x:v>A-AAG</x:v>
      </x:c>
      <x:c r="G1909" s="11" t="str">
        <x:v>Austere air-access group</x:v>
      </x:c>
      <x:c r="H1909" s="11" t="str">
        <x:v>ROL-30</x:v>
      </x:c>
      <x:c r="I1909" s="19" t="n">
        <x:v>48</x:v>
      </x:c>
      <x:c r="J1909" s="21" t="n">
        <x:v>2</x:v>
      </x:c>
      <x:c r="K1909" s="18" t="n">
        <x:f>'05 Cargo Register'!K117</x:f>
        <x:v>506.25</x:v>
      </x:c>
      <x:c r="L1909" s="18" t="n">
        <x:f>'05 Cargo Register'!N117</x:f>
        <x:v>22</x:v>
      </x:c>
      <x:c r="M1909" s="18" t="n">
        <x:f>'05 Cargo Register'!O117</x:f>
        <x:v>1402.5</x:v>
      </x:c>
      <x:c r="N1909" s="18" t="n">
        <x:f>J1909*K1909</x:f>
        <x:v>1012.5</x:v>
      </x:c>
      <x:c r="O1909" s="18" t="n">
        <x:f>J1909*L1909</x:f>
        <x:v>44</x:v>
      </x:c>
      <x:c r="P1909" s="18" t="n">
        <x:f>J1909*M1909</x:f>
        <x:v>2805</x:v>
      </x:c>
      <x:c r="Q1909" s="22" t="n">
        <x:f>'01 Controls'!$E$26*'02 Cargo Classes'!$M$12</x:f>
        <x:v>0</x:v>
      </x:c>
      <x:c r="R1909" s="22" t="n">
        <x:f>'01 Controls'!$F$26*'02 Cargo Classes'!$N$12</x:f>
        <x:v>0</x:v>
      </x:c>
      <x:c r="S1909" s="22" t="n">
        <x:f>'01 Controls'!$G$26*'02 Cargo Classes'!$O$12</x:f>
        <x:v>1.4249999999999998</x:v>
      </x:c>
      <x:c r="T1909" s="22" t="n">
        <x:f>'01 Controls'!$H$26*'02 Cargo Classes'!$P$12</x:f>
        <x:v>0</x:v>
      </x:c>
      <x:c r="U1909" s="22" t="n">
        <x:f>SUM(Q1909:T1909)</x:f>
        <x:v>1.4249999999999998</x:v>
      </x:c>
      <x:c r="V1909" s="18" t="n">
        <x:f>IF(U1909=0,0,N1909*Q1909/U1909)</x:f>
        <x:v>0</x:v>
      </x:c>
      <x:c r="W1909" s="18" t="n">
        <x:f>IF(U1909=0,0,P1909*Q1909/U1909)</x:f>
        <x:v>0</x:v>
      </x:c>
      <x:c r="X1909" s="18" t="n">
        <x:f>MAX(V1909,W1909*'01 Controls'!$E$12)</x:f>
        <x:v>0</x:v>
      </x:c>
      <x:c r="Y1909" s="18" t="n">
        <x:f>IF(U1909=0,0,N1909*R1909/U1909)</x:f>
        <x:v>0</x:v>
      </x:c>
      <x:c r="Z1909" s="18" t="n">
        <x:f>IF(U1909=0,0,P1909*R1909/U1909)</x:f>
        <x:v>0</x:v>
      </x:c>
      <x:c r="AA1909" s="18" t="n">
        <x:f>MAX(Y1909,Z1909*'01 Controls'!$E$13)</x:f>
        <x:v>0</x:v>
      </x:c>
      <x:c r="AB1909" s="18" t="n">
        <x:f>IF(U1909=0,0,N1909*S1909/U1909)</x:f>
        <x:v>1012.5</x:v>
      </x:c>
      <x:c r="AC1909" s="18" t="n">
        <x:f>IF(U1909=0,0,P1909*S1909/U1909)</x:f>
        <x:v>2805</x:v>
      </x:c>
      <x:c r="AD1909" s="18" t="n">
        <x:f>MAX(AB1909,AC1909*'01 Controls'!$E$14)</x:f>
        <x:v>1012.5</x:v>
      </x:c>
      <x:c r="AE1909" s="18" t="n">
        <x:f>IF(U1909=0,0,N1909*T1909/U1909)</x:f>
        <x:v>0</x:v>
      </x:c>
      <x:c r="AF1909" s="18" t="n">
        <x:f>IF(U1909=0,0,P1909*T1909/U1909)</x:f>
        <x:v>0</x:v>
      </x:c>
      <x:c r="AG1909" s="18" t="n">
        <x:f>MAX(AE1909,AF1909*'01 Controls'!$E$15)</x:f>
        <x:v>0</x:v>
      </x:c>
      <x:c r="AH1909" s="18" t="n">
        <x:f>SUM(V1909,Y1909,AB1909,AE1909)</x:f>
        <x:v>1012.5</x:v>
      </x:c>
      <x:c r="AI1909" s="18" t="n">
        <x:f>N1909-AH1909</x:f>
        <x:v>0</x:v>
      </x:c>
      <x:c r="AJ1909" s="18" t="n">
        <x:f>V1909*INDEX('07 Mode Capacity'!$P$6:$P$17,MATCH("AIR-"&amp;I1909,'07 Mode Capacity'!$C$6:$C$17,0))</x:f>
        <x:v>0</x:v>
      </x:c>
      <x:c r="AK1909" s="18" t="n">
        <x:f>Y1909*INDEX('07 Mode Capacity'!$P$6:$P$17,MATCH("OCEAN-"&amp;I1909,'07 Mode Capacity'!$C$6:$C$17,0))</x:f>
        <x:v>0</x:v>
      </x:c>
      <x:c r="AL1909" s="18" t="n">
        <x:f>AB1909*INDEX('07 Mode Capacity'!$P$6:$P$17,MATCH("LAND-"&amp;I1909,'07 Mode Capacity'!$C$6:$C$17,0))</x:f>
        <x:v>123.57346788347894</x:v>
      </x:c>
      <x:c r="AM1909" s="18" t="n">
        <x:f>AE1909*INDEX('07 Mode Capacity'!$P$6:$P$17,MATCH("INLAND-"&amp;I1909,'07 Mode Capacity'!$C$6:$C$17,0))</x:f>
        <x:v>0</x:v>
      </x:c>
      <x:c r="AN1909" s="18" t="n">
        <x:f>SUM(AJ1909:AM1909)</x:f>
        <x:v>123.57346788347894</x:v>
      </x:c>
      <x:c r="AO1909" s="17" t="n">
        <x:f>IF(N1909=0,1,AN1909/N1909)</x:f>
        <x:v>0.1220478695145471</x:v>
      </x:c>
      <x:c r="AP1909" s="11" t="str">
        <x:f>IF(AO1909&gt;='01 Controls'!$E$16,"PASS","FAIL")</x:f>
        <x:v>FAIL</x:v>
      </x:c>
      <x:c r="AQ1909" s="11" t="str">
        <x:v>UNQUANTIFIED</x:v>
      </x:c>
      <x:c r="AR1909" s="11" t="str">
        <x:v>Position-class planning record; serial item and receiver open</x:v>
      </x:c>
      <x:c r="AS1909" s="26"/>
      <x:c r="AT1909" s="26"/>
    </x:row>
    <x:row r="1910">
      <x:c r="C1910" s="11" t="str">
        <x:v>M2-A-AAG-LIN-18</x:v>
      </x:c>
      <x:c r="D1910" s="11" t="str">
        <x:v>M2</x:v>
      </x:c>
      <x:c r="E1910" s="11" t="str">
        <x:v>Urban heat</x:v>
      </x:c>
      <x:c r="F1910" s="11" t="str">
        <x:v>A-AAG</x:v>
      </x:c>
      <x:c r="G1910" s="11" t="str">
        <x:v>Austere air-access group</x:v>
      </x:c>
      <x:c r="H1910" s="11" t="str">
        <x:v>LIN-18</x:v>
      </x:c>
      <x:c r="I1910" s="19" t="n">
        <x:v>72</x:v>
      </x:c>
      <x:c r="J1910" s="21" t="n">
        <x:v>2</x:v>
      </x:c>
      <x:c r="K1910" s="18" t="n">
        <x:f>'05 Cargo Register'!K118</x:f>
        <x:v>112.5</x:v>
      </x:c>
      <x:c r="L1910" s="18" t="n">
        <x:f>'05 Cargo Register'!N118</x:f>
        <x:v>8</x:v>
      </x:c>
      <x:c r="M1910" s="18" t="n">
        <x:f>'05 Cargo Register'!O118</x:f>
        <x:v>352</x:v>
      </x:c>
      <x:c r="N1910" s="18" t="n">
        <x:f>J1910*K1910</x:f>
        <x:v>225</x:v>
      </x:c>
      <x:c r="O1910" s="18" t="n">
        <x:f>J1910*L1910</x:f>
        <x:v>16</x:v>
      </x:c>
      <x:c r="P1910" s="18" t="n">
        <x:f>J1910*M1910</x:f>
        <x:v>704</x:v>
      </x:c>
      <x:c r="Q1910" s="22" t="n">
        <x:f>'01 Controls'!$E$26*'02 Cargo Classes'!$M$13</x:f>
        <x:v>0</x:v>
      </x:c>
      <x:c r="R1910" s="22" t="n">
        <x:f>'01 Controls'!$F$26*'02 Cargo Classes'!$N$13</x:f>
        <x:v>0</x:v>
      </x:c>
      <x:c r="S1910" s="22" t="n">
        <x:f>'01 Controls'!$G$26*'02 Cargo Classes'!$O$13</x:f>
        <x:v>0.95</x:v>
      </x:c>
      <x:c r="T1910" s="22" t="n">
        <x:f>'01 Controls'!$H$26*'02 Cargo Classes'!$P$13</x:f>
        <x:v>0</x:v>
      </x:c>
      <x:c r="U1910" s="22" t="n">
        <x:f>SUM(Q1910:T1910)</x:f>
        <x:v>0.95</x:v>
      </x:c>
      <x:c r="V1910" s="18" t="n">
        <x:f>IF(U1910=0,0,N1910*Q1910/U1910)</x:f>
        <x:v>0</x:v>
      </x:c>
      <x:c r="W1910" s="18" t="n">
        <x:f>IF(U1910=0,0,P1910*Q1910/U1910)</x:f>
        <x:v>0</x:v>
      </x:c>
      <x:c r="X1910" s="18" t="n">
        <x:f>MAX(V1910,W1910*'01 Controls'!$E$12)</x:f>
        <x:v>0</x:v>
      </x:c>
      <x:c r="Y1910" s="18" t="n">
        <x:f>IF(U1910=0,0,N1910*R1910/U1910)</x:f>
        <x:v>0</x:v>
      </x:c>
      <x:c r="Z1910" s="18" t="n">
        <x:f>IF(U1910=0,0,P1910*R1910/U1910)</x:f>
        <x:v>0</x:v>
      </x:c>
      <x:c r="AA1910" s="18" t="n">
        <x:f>MAX(Y1910,Z1910*'01 Controls'!$E$13)</x:f>
        <x:v>0</x:v>
      </x:c>
      <x:c r="AB1910" s="18" t="n">
        <x:f>IF(U1910=0,0,N1910*S1910/U1910)</x:f>
        <x:v>225</x:v>
      </x:c>
      <x:c r="AC1910" s="18" t="n">
        <x:f>IF(U1910=0,0,P1910*S1910/U1910)</x:f>
        <x:v>704</x:v>
      </x:c>
      <x:c r="AD1910" s="18" t="n">
        <x:f>MAX(AB1910,AC1910*'01 Controls'!$E$14)</x:f>
        <x:v>225</x:v>
      </x:c>
      <x:c r="AE1910" s="18" t="n">
        <x:f>IF(U1910=0,0,N1910*T1910/U1910)</x:f>
        <x:v>0</x:v>
      </x:c>
      <x:c r="AF1910" s="18" t="n">
        <x:f>IF(U1910=0,0,P1910*T1910/U1910)</x:f>
        <x:v>0</x:v>
      </x:c>
      <x:c r="AG1910" s="18" t="n">
        <x:f>MAX(AE1910,AF1910*'01 Controls'!$E$15)</x:f>
        <x:v>0</x:v>
      </x:c>
      <x:c r="AH1910" s="18" t="n">
        <x:f>SUM(V1910,Y1910,AB1910,AE1910)</x:f>
        <x:v>225</x:v>
      </x:c>
      <x:c r="AI1910" s="18" t="n">
        <x:f>N1910-AH1910</x:f>
        <x:v>0</x:v>
      </x:c>
      <x:c r="AJ1910" s="18" t="n">
        <x:f>V1910*INDEX('07 Mode Capacity'!$P$6:$P$17,MATCH("AIR-"&amp;I1910,'07 Mode Capacity'!$C$6:$C$17,0))</x:f>
        <x:v>0</x:v>
      </x:c>
      <x:c r="AK1910" s="18" t="n">
        <x:f>Y1910*INDEX('07 Mode Capacity'!$P$6:$P$17,MATCH("OCEAN-"&amp;I1910,'07 Mode Capacity'!$C$6:$C$17,0))</x:f>
        <x:v>0</x:v>
      </x:c>
      <x:c r="AL1910" s="18" t="n">
        <x:f>AB1910*INDEX('07 Mode Capacity'!$P$6:$P$17,MATCH("LAND-"&amp;I1910,'07 Mode Capacity'!$C$6:$C$17,0))</x:f>
        <x:v>160.87730057553753</x:v>
      </x:c>
      <x:c r="AM1910" s="18" t="n">
        <x:f>AE1910*INDEX('07 Mode Capacity'!$P$6:$P$17,MATCH("INLAND-"&amp;I1910,'07 Mode Capacity'!$C$6:$C$17,0))</x:f>
        <x:v>0</x:v>
      </x:c>
      <x:c r="AN1910" s="18" t="n">
        <x:f>SUM(AJ1910:AM1910)</x:f>
        <x:v>160.87730057553753</x:v>
      </x:c>
      <x:c r="AO1910" s="17" t="n">
        <x:f>IF(N1910=0,1,AN1910/N1910)</x:f>
        <x:v>0.7150102247801668</x:v>
      </x:c>
      <x:c r="AP1910" s="11" t="str">
        <x:f>IF(AO1910&gt;='01 Controls'!$E$16,"PASS","FAIL")</x:f>
        <x:v>FAIL</x:v>
      </x:c>
      <x:c r="AQ1910" s="11" t="str">
        <x:v>UNQUANTIFIED</x:v>
      </x:c>
      <x:c r="AR1910" s="11" t="str">
        <x:v>Position-class planning record; serial item and receiver open</x:v>
      </x:c>
      <x:c r="AS1910" s="26"/>
      <x:c r="AT1910" s="26"/>
    </x:row>
    <x:row r="1911">
      <x:c r="C1911" s="11" t="str">
        <x:v>M2-A-AAG-BLK-08</x:v>
      </x:c>
      <x:c r="D1911" s="11" t="str">
        <x:v>M2</x:v>
      </x:c>
      <x:c r="E1911" s="11" t="str">
        <x:v>Urban heat</x:v>
      </x:c>
      <x:c r="F1911" s="11" t="str">
        <x:v>A-AAG</x:v>
      </x:c>
      <x:c r="G1911" s="11" t="str">
        <x:v>Austere air-access group</x:v>
      </x:c>
      <x:c r="H1911" s="11" t="str">
        <x:v>BLK-08</x:v>
      </x:c>
      <x:c r="I1911" s="19" t="n">
        <x:v>48</x:v>
      </x:c>
      <x:c r="J1911" s="21" t="n">
        <x:v>2</x:v>
      </x:c>
      <x:c r="K1911" s="18" t="n">
        <x:f>'05 Cargo Register'!K119</x:f>
        <x:v>56.25</x:v>
      </x:c>
      <x:c r="L1911" s="18" t="n">
        <x:f>'05 Cargo Register'!N119</x:f>
        <x:v>9</x:v>
      </x:c>
      <x:c r="M1911" s="18" t="n">
        <x:f>'05 Cargo Register'!O119</x:f>
        <x:v>459</x:v>
      </x:c>
      <x:c r="N1911" s="18" t="n">
        <x:f>J1911*K1911</x:f>
        <x:v>112.5</x:v>
      </x:c>
      <x:c r="O1911" s="18" t="n">
        <x:f>J1911*L1911</x:f>
        <x:v>18</x:v>
      </x:c>
      <x:c r="P1911" s="18" t="n">
        <x:f>J1911*M1911</x:f>
        <x:v>918</x:v>
      </x:c>
      <x:c r="Q1911" s="22" t="n">
        <x:f>'01 Controls'!$E$26*'02 Cargo Classes'!$M$14</x:f>
        <x:v>0.05</x:v>
      </x:c>
      <x:c r="R1911" s="22" t="n">
        <x:f>'01 Controls'!$F$26*'02 Cargo Classes'!$N$14</x:f>
        <x:v>0</x:v>
      </x:c>
      <x:c r="S1911" s="22" t="n">
        <x:f>'01 Controls'!$G$26*'02 Cargo Classes'!$O$14</x:f>
        <x:v>0.95</x:v>
      </x:c>
      <x:c r="T1911" s="22" t="n">
        <x:f>'01 Controls'!$H$26*'02 Cargo Classes'!$P$14</x:f>
        <x:v>0</x:v>
      </x:c>
      <x:c r="U1911" s="22" t="n">
        <x:f>SUM(Q1911:T1911)</x:f>
        <x:v>1</x:v>
      </x:c>
      <x:c r="V1911" s="18" t="n">
        <x:f>IF(U1911=0,0,N1911*Q1911/U1911)</x:f>
        <x:v>5.625</x:v>
      </x:c>
      <x:c r="W1911" s="18" t="n">
        <x:f>IF(U1911=0,0,P1911*Q1911/U1911)</x:f>
        <x:v>45.900000000000006</x:v>
      </x:c>
      <x:c r="X1911" s="18" t="n">
        <x:f>MAX(V1911,W1911*'01 Controls'!$E$12)</x:f>
        <x:v>11.475000000000001</x:v>
      </x:c>
      <x:c r="Y1911" s="18" t="n">
        <x:f>IF(U1911=0,0,N1911*R1911/U1911)</x:f>
        <x:v>0</x:v>
      </x:c>
      <x:c r="Z1911" s="18" t="n">
        <x:f>IF(U1911=0,0,P1911*R1911/U1911)</x:f>
        <x:v>0</x:v>
      </x:c>
      <x:c r="AA1911" s="18" t="n">
        <x:f>MAX(Y1911,Z1911*'01 Controls'!$E$13)</x:f>
        <x:v>0</x:v>
      </x:c>
      <x:c r="AB1911" s="18" t="n">
        <x:f>IF(U1911=0,0,N1911*S1911/U1911)</x:f>
        <x:v>106.875</x:v>
      </x:c>
      <x:c r="AC1911" s="18" t="n">
        <x:f>IF(U1911=0,0,P1911*S1911/U1911)</x:f>
        <x:v>872.0999999999999</x:v>
      </x:c>
      <x:c r="AD1911" s="18" t="n">
        <x:f>MAX(AB1911,AC1911*'01 Controls'!$E$14)</x:f>
        <x:v>174.42</x:v>
      </x:c>
      <x:c r="AE1911" s="18" t="n">
        <x:f>IF(U1911=0,0,N1911*T1911/U1911)</x:f>
        <x:v>0</x:v>
      </x:c>
      <x:c r="AF1911" s="18" t="n">
        <x:f>IF(U1911=0,0,P1911*T1911/U1911)</x:f>
        <x:v>0</x:v>
      </x:c>
      <x:c r="AG1911" s="18" t="n">
        <x:f>MAX(AE1911,AF1911*'01 Controls'!$E$15)</x:f>
        <x:v>0</x:v>
      </x:c>
      <x:c r="AH1911" s="18" t="n">
        <x:f>SUM(V1911,Y1911,AB1911,AE1911)</x:f>
        <x:v>112.5</x:v>
      </x:c>
      <x:c r="AI1911" s="18" t="n">
        <x:f>N1911-AH1911</x:f>
        <x:v>0</x:v>
      </x:c>
      <x:c r="AJ1911" s="18" t="n">
        <x:f>V1911*INDEX('07 Mode Capacity'!$P$6:$P$17,MATCH("AIR-"&amp;I1911,'07 Mode Capacity'!$C$6:$C$17,0))</x:f>
        <x:v>1.5768880778772711</x:v>
      </x:c>
      <x:c r="AK1911" s="18" t="n">
        <x:f>Y1911*INDEX('07 Mode Capacity'!$P$6:$P$17,MATCH("OCEAN-"&amp;I1911,'07 Mode Capacity'!$C$6:$C$17,0))</x:f>
        <x:v>0</x:v>
      </x:c>
      <x:c r="AL1911" s="18" t="n">
        <x:f>AB1911*INDEX('07 Mode Capacity'!$P$6:$P$17,MATCH("LAND-"&amp;I1911,'07 Mode Capacity'!$C$6:$C$17,0))</x:f>
        <x:v>13.043866054367221</x:v>
      </x:c>
      <x:c r="AM1911" s="18" t="n">
        <x:f>AE1911*INDEX('07 Mode Capacity'!$P$6:$P$17,MATCH("INLAND-"&amp;I1911,'07 Mode Capacity'!$C$6:$C$17,0))</x:f>
        <x:v>0</x:v>
      </x:c>
      <x:c r="AN1911" s="18" t="n">
        <x:f>SUM(AJ1911:AM1911)</x:f>
        <x:v>14.620754132244492</x:v>
      </x:c>
      <x:c r="AO1911" s="17" t="n">
        <x:f>IF(N1911=0,1,AN1911/N1911)</x:f>
        <x:v>0.12996225895328437</x:v>
      </x:c>
      <x:c r="AP1911" s="11" t="str">
        <x:f>IF(AO1911&gt;='01 Controls'!$E$16,"PASS","FAIL")</x:f>
        <x:v>FAIL</x:v>
      </x:c>
      <x:c r="AQ1911" s="11" t="str">
        <x:v>UNQUANTIFIED</x:v>
      </x:c>
      <x:c r="AR1911" s="11" t="str">
        <x:v>Position-class planning record; serial item and receiver open</x:v>
      </x:c>
      <x:c r="AS1911" s="26"/>
      <x:c r="AT1911" s="26"/>
    </x:row>
    <x:row r="1912">
      <x:c r="C1912" s="11" t="str">
        <x:v>M2-A-AAG-OOG-80</x:v>
      </x:c>
      <x:c r="D1912" s="11" t="str">
        <x:v>M2</x:v>
      </x:c>
      <x:c r="E1912" s="11" t="str">
        <x:v>Urban heat</x:v>
      </x:c>
      <x:c r="F1912" s="11" t="str">
        <x:v>A-AAG</x:v>
      </x:c>
      <x:c r="G1912" s="11" t="str">
        <x:v>Austere air-access group</x:v>
      </x:c>
      <x:c r="H1912" s="11" t="str">
        <x:v>OOG-80</x:v>
      </x:c>
      <x:c r="I1912" s="19" t="n">
        <x:v>72</x:v>
      </x:c>
      <x:c r="J1912" s="21" t="n">
        <x:v>2</x:v>
      </x:c>
      <x:c r="K1912" s="18" t="n">
        <x:f>'05 Cargo Register'!K120</x:f>
        <x:v>562.5</x:v>
      </x:c>
      <x:c r="L1912" s="18" t="n">
        <x:f>'05 Cargo Register'!N120</x:f>
        <x:v>10</x:v>
      </x:c>
      <x:c r="M1912" s="18" t="n">
        <x:f>'05 Cargo Register'!O120</x:f>
        <x:v>1760</x:v>
      </x:c>
      <x:c r="N1912" s="18" t="n">
        <x:f>J1912*K1912</x:f>
        <x:v>1125</x:v>
      </x:c>
      <x:c r="O1912" s="18" t="n">
        <x:f>J1912*L1912</x:f>
        <x:v>20</x:v>
      </x:c>
      <x:c r="P1912" s="18" t="n">
        <x:f>J1912*M1912</x:f>
        <x:v>3520</x:v>
      </x:c>
      <x:c r="Q1912" s="22" t="n">
        <x:f>'01 Controls'!$E$26*'02 Cargo Classes'!$M$15</x:f>
        <x:v>0</x:v>
      </x:c>
      <x:c r="R1912" s="22" t="n">
        <x:f>'01 Controls'!$F$26*'02 Cargo Classes'!$N$15</x:f>
        <x:v>0</x:v>
      </x:c>
      <x:c r="S1912" s="22" t="n">
        <x:f>'01 Controls'!$G$26*'02 Cargo Classes'!$O$15</x:f>
        <x:v>0.57</x:v>
      </x:c>
      <x:c r="T1912" s="22" t="n">
        <x:f>'01 Controls'!$H$26*'02 Cargo Classes'!$P$15</x:f>
        <x:v>0</x:v>
      </x:c>
      <x:c r="U1912" s="22" t="n">
        <x:f>SUM(Q1912:T1912)</x:f>
        <x:v>0.57</x:v>
      </x:c>
      <x:c r="V1912" s="18" t="n">
        <x:f>IF(U1912=0,0,N1912*Q1912/U1912)</x:f>
        <x:v>0</x:v>
      </x:c>
      <x:c r="W1912" s="18" t="n">
        <x:f>IF(U1912=0,0,P1912*Q1912/U1912)</x:f>
        <x:v>0</x:v>
      </x:c>
      <x:c r="X1912" s="18" t="n">
        <x:f>MAX(V1912,W1912*'01 Controls'!$E$12)</x:f>
        <x:v>0</x:v>
      </x:c>
      <x:c r="Y1912" s="18" t="n">
        <x:f>IF(U1912=0,0,N1912*R1912/U1912)</x:f>
        <x:v>0</x:v>
      </x:c>
      <x:c r="Z1912" s="18" t="n">
        <x:f>IF(U1912=0,0,P1912*R1912/U1912)</x:f>
        <x:v>0</x:v>
      </x:c>
      <x:c r="AA1912" s="18" t="n">
        <x:f>MAX(Y1912,Z1912*'01 Controls'!$E$13)</x:f>
        <x:v>0</x:v>
      </x:c>
      <x:c r="AB1912" s="18" t="n">
        <x:f>IF(U1912=0,0,N1912*S1912/U1912)</x:f>
        <x:v>1125</x:v>
      </x:c>
      <x:c r="AC1912" s="18" t="n">
        <x:f>IF(U1912=0,0,P1912*S1912/U1912)</x:f>
        <x:v>3520</x:v>
      </x:c>
      <x:c r="AD1912" s="18" t="n">
        <x:f>MAX(AB1912,AC1912*'01 Controls'!$E$14)</x:f>
        <x:v>1125</x:v>
      </x:c>
      <x:c r="AE1912" s="18" t="n">
        <x:f>IF(U1912=0,0,N1912*T1912/U1912)</x:f>
        <x:v>0</x:v>
      </x:c>
      <x:c r="AF1912" s="18" t="n">
        <x:f>IF(U1912=0,0,P1912*T1912/U1912)</x:f>
        <x:v>0</x:v>
      </x:c>
      <x:c r="AG1912" s="18" t="n">
        <x:f>MAX(AE1912,AF1912*'01 Controls'!$E$15)</x:f>
        <x:v>0</x:v>
      </x:c>
      <x:c r="AH1912" s="18" t="n">
        <x:f>SUM(V1912,Y1912,AB1912,AE1912)</x:f>
        <x:v>1125</x:v>
      </x:c>
      <x:c r="AI1912" s="18" t="n">
        <x:f>N1912-AH1912</x:f>
        <x:v>0</x:v>
      </x:c>
      <x:c r="AJ1912" s="18" t="n">
        <x:f>V1912*INDEX('07 Mode Capacity'!$P$6:$P$17,MATCH("AIR-"&amp;I1912,'07 Mode Capacity'!$C$6:$C$17,0))</x:f>
        <x:v>0</x:v>
      </x:c>
      <x:c r="AK1912" s="18" t="n">
        <x:f>Y1912*INDEX('07 Mode Capacity'!$P$6:$P$17,MATCH("OCEAN-"&amp;I1912,'07 Mode Capacity'!$C$6:$C$17,0))</x:f>
        <x:v>0</x:v>
      </x:c>
      <x:c r="AL1912" s="18" t="n">
        <x:f>AB1912*INDEX('07 Mode Capacity'!$P$6:$P$17,MATCH("LAND-"&amp;I1912,'07 Mode Capacity'!$C$6:$C$17,0))</x:f>
        <x:v>804.3865028776877</x:v>
      </x:c>
      <x:c r="AM1912" s="18" t="n">
        <x:f>AE1912*INDEX('07 Mode Capacity'!$P$6:$P$17,MATCH("INLAND-"&amp;I1912,'07 Mode Capacity'!$C$6:$C$17,0))</x:f>
        <x:v>0</x:v>
      </x:c>
      <x:c r="AN1912" s="18" t="n">
        <x:f>SUM(AJ1912:AM1912)</x:f>
        <x:v>804.3865028776877</x:v>
      </x:c>
      <x:c r="AO1912" s="17" t="n">
        <x:f>IF(N1912=0,1,AN1912/N1912)</x:f>
        <x:v>0.7150102247801668</x:v>
      </x:c>
      <x:c r="AP1912" s="11" t="str">
        <x:f>IF(AO1912&gt;='01 Controls'!$E$16,"PASS","FAIL")</x:f>
        <x:v>FAIL</x:v>
      </x:c>
      <x:c r="AQ1912" s="11" t="str">
        <x:v>UNQUANTIFIED</x:v>
      </x:c>
      <x:c r="AR1912" s="11" t="str">
        <x:v>Position-class planning record; serial item and receiver open</x:v>
      </x:c>
      <x:c r="AS1912" s="26"/>
      <x:c r="AT1912" s="26"/>
    </x:row>
    <x:row r="1913">
      <x:c r="C1913" s="11" t="str">
        <x:v>M2-A-AHW-APL-45</x:v>
      </x:c>
      <x:c r="D1913" s="11" t="str">
        <x:v>M2</x:v>
      </x:c>
      <x:c r="E1913" s="11" t="str">
        <x:v>Urban heat</x:v>
      </x:c>
      <x:c r="F1913" s="11" t="str">
        <x:v>A-AHW</x:v>
      </x:c>
      <x:c r="G1913" s="11" t="str">
        <x:v>Aerial hazard-control wing</x:v>
      </x:c>
      <x:c r="H1913" s="11" t="str">
        <x:v>APL-45</x:v>
      </x:c>
      <x:c r="I1913" s="19" t="n">
        <x:v>24</x:v>
      </x:c>
      <x:c r="J1913" s="21" t="n">
        <x:v>2</x:v>
      </x:c>
      <x:c r="K1913" s="18" t="n">
        <x:f>'05 Cargo Register'!K121</x:f>
        <x:v>225</x:v>
      </x:c>
      <x:c r="L1913" s="18" t="n">
        <x:f>'05 Cargo Register'!N121</x:f>
        <x:v>59</x:v>
      </x:c>
      <x:c r="M1913" s="18" t="n">
        <x:f>'05 Cargo Register'!O121</x:f>
        <x:v>442.5</x:v>
      </x:c>
      <x:c r="N1913" s="18" t="n">
        <x:f>J1913*K1913</x:f>
        <x:v>450</x:v>
      </x:c>
      <x:c r="O1913" s="18" t="n">
        <x:f>J1913*L1913</x:f>
        <x:v>118</x:v>
      </x:c>
      <x:c r="P1913" s="18" t="n">
        <x:f>J1913*M1913</x:f>
        <x:v>885</x:v>
      </x:c>
      <x:c r="Q1913" s="22" t="n">
        <x:f>'01 Controls'!$E$26*'02 Cargo Classes'!$M$6</x:f>
        <x:v>0.15000000000000002</x:v>
      </x:c>
      <x:c r="R1913" s="22" t="n">
        <x:f>'01 Controls'!$F$26*'02 Cargo Classes'!$N$6</x:f>
        <x:v>0</x:v>
      </x:c>
      <x:c r="S1913" s="22" t="n">
        <x:f>'01 Controls'!$G$26*'02 Cargo Classes'!$O$6</x:f>
        <x:v>0.95</x:v>
      </x:c>
      <x:c r="T1913" s="22" t="n">
        <x:f>'01 Controls'!$H$26*'02 Cargo Classes'!$P$6</x:f>
        <x:v>0</x:v>
      </x:c>
      <x:c r="U1913" s="22" t="n">
        <x:f>SUM(Q1913:T1913)</x:f>
        <x:v>1.1</x:v>
      </x:c>
      <x:c r="V1913" s="18" t="n">
        <x:f>IF(U1913=0,0,N1913*Q1913/U1913)</x:f>
        <x:v>61.363636363636374</x:v>
      </x:c>
      <x:c r="W1913" s="18" t="n">
        <x:f>IF(U1913=0,0,P1913*Q1913/U1913)</x:f>
        <x:v>120.6818181818182</x:v>
      </x:c>
      <x:c r="X1913" s="18" t="n">
        <x:f>MAX(V1913,W1913*'01 Controls'!$E$12)</x:f>
        <x:v>61.363636363636374</x:v>
      </x:c>
      <x:c r="Y1913" s="18" t="n">
        <x:f>IF(U1913=0,0,N1913*R1913/U1913)</x:f>
        <x:v>0</x:v>
      </x:c>
      <x:c r="Z1913" s="18" t="n">
        <x:f>IF(U1913=0,0,P1913*R1913/U1913)</x:f>
        <x:v>0</x:v>
      </x:c>
      <x:c r="AA1913" s="18" t="n">
        <x:f>MAX(Y1913,Z1913*'01 Controls'!$E$13)</x:f>
        <x:v>0</x:v>
      </x:c>
      <x:c r="AB1913" s="18" t="n">
        <x:f>IF(U1913=0,0,N1913*S1913/U1913)</x:f>
        <x:v>388.6363636363636</x:v>
      </x:c>
      <x:c r="AC1913" s="18" t="n">
        <x:f>IF(U1913=0,0,P1913*S1913/U1913)</x:f>
        <x:v>764.3181818181818</x:v>
      </x:c>
      <x:c r="AD1913" s="18" t="n">
        <x:f>MAX(AB1913,AC1913*'01 Controls'!$E$14)</x:f>
        <x:v>388.6363636363636</x:v>
      </x:c>
      <x:c r="AE1913" s="18" t="n">
        <x:f>IF(U1913=0,0,N1913*T1913/U1913)</x:f>
        <x:v>0</x:v>
      </x:c>
      <x:c r="AF1913" s="18" t="n">
        <x:f>IF(U1913=0,0,P1913*T1913/U1913)</x:f>
        <x:v>0</x:v>
      </x:c>
      <x:c r="AG1913" s="18" t="n">
        <x:f>MAX(AE1913,AF1913*'01 Controls'!$E$15)</x:f>
        <x:v>0</x:v>
      </x:c>
      <x:c r="AH1913" s="18" t="n">
        <x:f>SUM(V1913,Y1913,AB1913,AE1913)</x:f>
        <x:v>450</x:v>
      </x:c>
      <x:c r="AI1913" s="18" t="n">
        <x:f>N1913-AH1913</x:f>
        <x:v>0</x:v>
      </x:c>
      <x:c r="AJ1913" s="18" t="n">
        <x:f>V1913*INDEX('07 Mode Capacity'!$P$6:$P$17,MATCH("AIR-"&amp;I1913,'07 Mode Capacity'!$C$6:$C$17,0))</x:f>
        <x:v>12.451545071930632</x:v>
      </x:c>
      <x:c r="AK1913" s="18" t="n">
        <x:f>Y1913*INDEX('07 Mode Capacity'!$P$6:$P$17,MATCH("OCEAN-"&amp;I1913,'07 Mode Capacity'!$C$6:$C$17,0))</x:f>
        <x:v>0</x:v>
      </x:c>
      <x:c r="AL1913" s="18" t="n">
        <x:f>AB1913*INDEX('07 Mode Capacity'!$P$6:$P$17,MATCH("LAND-"&amp;I1913,'07 Mode Capacity'!$C$6:$C$17,0))</x:f>
        <x:v>148.6537682878893</x:v>
      </x:c>
      <x:c r="AM1913" s="18" t="n">
        <x:f>AE1913*INDEX('07 Mode Capacity'!$P$6:$P$17,MATCH("INLAND-"&amp;I1913,'07 Mode Capacity'!$C$6:$C$17,0))</x:f>
        <x:v>0</x:v>
      </x:c>
      <x:c r="AN1913" s="18" t="n">
        <x:f>SUM(AJ1913:AM1913)</x:f>
        <x:v>161.10531335981995</x:v>
      </x:c>
      <x:c r="AO1913" s="17" t="n">
        <x:f>IF(N1913=0,1,AN1913/N1913)</x:f>
        <x:v>0.35801180746626654</x:v>
      </x:c>
      <x:c r="AP1913" s="11" t="str">
        <x:f>IF(AO1913&gt;='01 Controls'!$E$16,"PASS","FAIL")</x:f>
        <x:v>FAIL</x:v>
      </x:c>
      <x:c r="AQ1913" s="11" t="str">
        <x:v>UNQUANTIFIED</x:v>
      </x:c>
      <x:c r="AR1913" s="11" t="str">
        <x:v>Position-class planning record; serial item and receiver open</x:v>
      </x:c>
      <x:c r="AS1913" s="26"/>
      <x:c r="AT1913" s="26"/>
    </x:row>
    <x:row r="1914">
      <x:c r="C1914" s="11" t="str">
        <x:v>M2-A-AHW-ISO-18</x:v>
      </x:c>
      <x:c r="D1914" s="11" t="str">
        <x:v>M2</x:v>
      </x:c>
      <x:c r="E1914" s="11" t="str">
        <x:v>Urban heat</x:v>
      </x:c>
      <x:c r="F1914" s="11" t="str">
        <x:v>A-AHW</x:v>
      </x:c>
      <x:c r="G1914" s="11" t="str">
        <x:v>Aerial hazard-control wing</x:v>
      </x:c>
      <x:c r="H1914" s="11" t="str">
        <x:v>ISO-18</x:v>
      </x:c>
      <x:c r="I1914" s="19" t="n">
        <x:v>48</x:v>
      </x:c>
      <x:c r="J1914" s="21" t="n">
        <x:v>2</x:v>
      </x:c>
      <x:c r="K1914" s="18" t="n">
        <x:f>'05 Cargo Register'!K122</x:f>
        <x:v>337.5</x:v>
      </x:c>
      <x:c r="L1914" s="18" t="n">
        <x:f>'05 Cargo Register'!N122</x:f>
        <x:v>23</x:v>
      </x:c>
      <x:c r="M1914" s="18" t="n">
        <x:f>'05 Cargo Register'!O122</x:f>
        <x:v>607.2</x:v>
      </x:c>
      <x:c r="N1914" s="18" t="n">
        <x:f>J1914*K1914</x:f>
        <x:v>675</x:v>
      </x:c>
      <x:c r="O1914" s="18" t="n">
        <x:f>J1914*L1914</x:f>
        <x:v>46</x:v>
      </x:c>
      <x:c r="P1914" s="18" t="n">
        <x:f>J1914*M1914</x:f>
        <x:v>1214.4</x:v>
      </x:c>
      <x:c r="Q1914" s="22" t="n">
        <x:f>'01 Controls'!$E$26*'02 Cargo Classes'!$M$7</x:f>
        <x:v>0.010000000000000002</x:v>
      </x:c>
      <x:c r="R1914" s="22" t="n">
        <x:f>'01 Controls'!$F$26*'02 Cargo Classes'!$N$7</x:f>
        <x:v>0</x:v>
      </x:c>
      <x:c r="S1914" s="22" t="n">
        <x:f>'01 Controls'!$G$26*'02 Cargo Classes'!$O$7</x:f>
        <x:v>1.14</x:v>
      </x:c>
      <x:c r="T1914" s="22" t="n">
        <x:f>'01 Controls'!$H$26*'02 Cargo Classes'!$P$7</x:f>
        <x:v>0</x:v>
      </x:c>
      <x:c r="U1914" s="22" t="n">
        <x:f>SUM(Q1914:T1914)</x:f>
        <x:v>1.15</x:v>
      </x:c>
      <x:c r="V1914" s="18" t="n">
        <x:f>IF(U1914=0,0,N1914*Q1914/U1914)</x:f>
        <x:v>5.8695652173913055</x:v>
      </x:c>
      <x:c r="W1914" s="18" t="n">
        <x:f>IF(U1914=0,0,P1914*Q1914/U1914)</x:f>
        <x:v>10.560000000000004</x:v>
      </x:c>
      <x:c r="X1914" s="18" t="n">
        <x:f>MAX(V1914,W1914*'01 Controls'!$E$12)</x:f>
        <x:v>5.8695652173913055</x:v>
      </x:c>
      <x:c r="Y1914" s="18" t="n">
        <x:f>IF(U1914=0,0,N1914*R1914/U1914)</x:f>
        <x:v>0</x:v>
      </x:c>
      <x:c r="Z1914" s="18" t="n">
        <x:f>IF(U1914=0,0,P1914*R1914/U1914)</x:f>
        <x:v>0</x:v>
      </x:c>
      <x:c r="AA1914" s="18" t="n">
        <x:f>MAX(Y1914,Z1914*'01 Controls'!$E$13)</x:f>
        <x:v>0</x:v>
      </x:c>
      <x:c r="AB1914" s="18" t="n">
        <x:f>IF(U1914=0,0,N1914*S1914/U1914)</x:f>
        <x:v>669.1304347826086</x:v>
      </x:c>
      <x:c r="AC1914" s="18" t="n">
        <x:f>IF(U1914=0,0,P1914*S1914/U1914)</x:f>
        <x:v>1203.8400000000001</x:v>
      </x:c>
      <x:c r="AD1914" s="18" t="n">
        <x:f>MAX(AB1914,AC1914*'01 Controls'!$E$14)</x:f>
        <x:v>669.1304347826086</x:v>
      </x:c>
      <x:c r="AE1914" s="18" t="n">
        <x:f>IF(U1914=0,0,N1914*T1914/U1914)</x:f>
        <x:v>0</x:v>
      </x:c>
      <x:c r="AF1914" s="18" t="n">
        <x:f>IF(U1914=0,0,P1914*T1914/U1914)</x:f>
        <x:v>0</x:v>
      </x:c>
      <x:c r="AG1914" s="18" t="n">
        <x:f>MAX(AE1914,AF1914*'01 Controls'!$E$15)</x:f>
        <x:v>0</x:v>
      </x:c>
      <x:c r="AH1914" s="18" t="n">
        <x:f>SUM(V1914,Y1914,AB1914,AE1914)</x:f>
        <x:v>674.9999999999999</x:v>
      </x:c>
      <x:c r="AI1914" s="18" t="n">
        <x:f>N1914-AH1914</x:f>
        <x:v>1.1368683772161603e-13</x:v>
      </x:c>
      <x:c r="AJ1914" s="18" t="n">
        <x:f>V1914*INDEX('07 Mode Capacity'!$P$6:$P$17,MATCH("AIR-"&amp;I1914,'07 Mode Capacity'!$C$6:$C$17,0))</x:f>
        <x:v>1.6454484290893268</x:v>
      </x:c>
      <x:c r="AK1914" s="18" t="n">
        <x:f>Y1914*INDEX('07 Mode Capacity'!$P$6:$P$17,MATCH("OCEAN-"&amp;I1914,'07 Mode Capacity'!$C$6:$C$17,0))</x:f>
        <x:v>0</x:v>
      </x:c>
      <x:c r="AL1914" s="18" t="n">
        <x:f>AB1914*INDEX('07 Mode Capacity'!$P$6:$P$17,MATCH("LAND-"&amp;I1914,'07 Mode Capacity'!$C$6:$C$17,0))</x:f>
        <x:v>81.66594399255999</x:v>
      </x:c>
      <x:c r="AM1914" s="18" t="n">
        <x:f>AE1914*INDEX('07 Mode Capacity'!$P$6:$P$17,MATCH("INLAND-"&amp;I1914,'07 Mode Capacity'!$C$6:$C$17,0))</x:f>
        <x:v>0</x:v>
      </x:c>
      <x:c r="AN1914" s="18" t="n">
        <x:f>SUM(AJ1914:AM1914)</x:f>
        <x:v>83.31139242164932</x:v>
      </x:c>
      <x:c r="AO1914" s="17" t="n">
        <x:f>IF(N1914=0,1,AN1914/N1914)</x:f>
        <x:v>0.1234242850691101</x:v>
      </x:c>
      <x:c r="AP1914" s="11" t="str">
        <x:f>IF(AO1914&gt;='01 Controls'!$E$16,"PASS","FAIL")</x:f>
        <x:v>FAIL</x:v>
      </x:c>
      <x:c r="AQ1914" s="11" t="str">
        <x:v>UNQUANTIFIED</x:v>
      </x:c>
      <x:c r="AR1914" s="11" t="str">
        <x:v>Position-class planning record; serial item and receiver open</x:v>
      </x:c>
      <x:c r="AS1914" s="26"/>
      <x:c r="AT1914" s="26"/>
    </x:row>
    <x:row r="1915">
      <x:c r="C1915" s="11" t="str">
        <x:v>M2-A-AHW-COL-12</x:v>
      </x:c>
      <x:c r="D1915" s="11" t="str">
        <x:v>M2</x:v>
      </x:c>
      <x:c r="E1915" s="11" t="str">
        <x:v>Urban heat</x:v>
      </x:c>
      <x:c r="F1915" s="11" t="str">
        <x:v>A-AHW</x:v>
      </x:c>
      <x:c r="G1915" s="11" t="str">
        <x:v>Aerial hazard-control wing</x:v>
      </x:c>
      <x:c r="H1915" s="11" t="str">
        <x:v>COL-12</x:v>
      </x:c>
      <x:c r="I1915" s="19" t="n">
        <x:v>24</x:v>
      </x:c>
      <x:c r="J1915" s="21" t="n">
        <x:v>2</x:v>
      </x:c>
      <x:c r="K1915" s="18" t="n">
        <x:f>'05 Cargo Register'!K123</x:f>
        <x:v>84.375</x:v>
      </x:c>
      <x:c r="L1915" s="18" t="n">
        <x:f>'05 Cargo Register'!N123</x:f>
        <x:v>9</x:v>
      </x:c>
      <x:c r="M1915" s="18" t="n">
        <x:f>'05 Cargo Register'!O123</x:f>
        <x:v>237.60000000000002</x:v>
      </x:c>
      <x:c r="N1915" s="18" t="n">
        <x:f>J1915*K1915</x:f>
        <x:v>168.75</x:v>
      </x:c>
      <x:c r="O1915" s="18" t="n">
        <x:f>J1915*L1915</x:f>
        <x:v>18</x:v>
      </x:c>
      <x:c r="P1915" s="18" t="n">
        <x:f>J1915*M1915</x:f>
        <x:v>475.20000000000005</x:v>
      </x:c>
      <x:c r="Q1915" s="22" t="n">
        <x:f>'01 Controls'!$E$26*'02 Cargo Classes'!$M$8</x:f>
        <x:v>0.1</x:v>
      </x:c>
      <x:c r="R1915" s="22" t="n">
        <x:f>'01 Controls'!$F$26*'02 Cargo Classes'!$N$8</x:f>
        <x:v>0</x:v>
      </x:c>
      <x:c r="S1915" s="22" t="n">
        <x:f>'01 Controls'!$G$26*'02 Cargo Classes'!$O$8</x:f>
        <x:v>1.14</x:v>
      </x:c>
      <x:c r="T1915" s="22" t="n">
        <x:f>'01 Controls'!$H$26*'02 Cargo Classes'!$P$8</x:f>
        <x:v>0</x:v>
      </x:c>
      <x:c r="U1915" s="22" t="n">
        <x:f>SUM(Q1915:T1915)</x:f>
        <x:v>1.24</x:v>
      </x:c>
      <x:c r="V1915" s="18" t="n">
        <x:f>IF(U1915=0,0,N1915*Q1915/U1915)</x:f>
        <x:v>13.608870967741936</x:v>
      </x:c>
      <x:c r="W1915" s="18" t="n">
        <x:f>IF(U1915=0,0,P1915*Q1915/U1915)</x:f>
        <x:v>38.322580645161295</x:v>
      </x:c>
      <x:c r="X1915" s="18" t="n">
        <x:f>MAX(V1915,W1915*'01 Controls'!$E$12)</x:f>
        <x:v>13.608870967741936</x:v>
      </x:c>
      <x:c r="Y1915" s="18" t="n">
        <x:f>IF(U1915=0,0,N1915*R1915/U1915)</x:f>
        <x:v>0</x:v>
      </x:c>
      <x:c r="Z1915" s="18" t="n">
        <x:f>IF(U1915=0,0,P1915*R1915/U1915)</x:f>
        <x:v>0</x:v>
      </x:c>
      <x:c r="AA1915" s="18" t="n">
        <x:f>MAX(Y1915,Z1915*'01 Controls'!$E$13)</x:f>
        <x:v>0</x:v>
      </x:c>
      <x:c r="AB1915" s="18" t="n">
        <x:f>IF(U1915=0,0,N1915*S1915/U1915)</x:f>
        <x:v>155.14112903225805</x:v>
      </x:c>
      <x:c r="AC1915" s="18" t="n">
        <x:f>IF(U1915=0,0,P1915*S1915/U1915)</x:f>
        <x:v>436.87741935483865</x:v>
      </x:c>
      <x:c r="AD1915" s="18" t="n">
        <x:f>MAX(AB1915,AC1915*'01 Controls'!$E$14)</x:f>
        <x:v>155.14112903225805</x:v>
      </x:c>
      <x:c r="AE1915" s="18" t="n">
        <x:f>IF(U1915=0,0,N1915*T1915/U1915)</x:f>
        <x:v>0</x:v>
      </x:c>
      <x:c r="AF1915" s="18" t="n">
        <x:f>IF(U1915=0,0,P1915*T1915/U1915)</x:f>
        <x:v>0</x:v>
      </x:c>
      <x:c r="AG1915" s="18" t="n">
        <x:f>MAX(AE1915,AF1915*'01 Controls'!$E$15)</x:f>
        <x:v>0</x:v>
      </x:c>
      <x:c r="AH1915" s="18" t="n">
        <x:f>SUM(V1915,Y1915,AB1915,AE1915)</x:f>
        <x:v>168.75</x:v>
      </x:c>
      <x:c r="AI1915" s="18" t="n">
        <x:f>N1915-AH1915</x:f>
        <x:v>0</x:v>
      </x:c>
      <x:c r="AJ1915" s="18" t="n">
        <x:f>V1915*INDEX('07 Mode Capacity'!$P$6:$P$17,MATCH("AIR-"&amp;I1915,'07 Mode Capacity'!$C$6:$C$17,0))</x:f>
        <x:v>2.761431366758809</x:v>
      </x:c>
      <x:c r="AK1915" s="18" t="n">
        <x:f>Y1915*INDEX('07 Mode Capacity'!$P$6:$P$17,MATCH("OCEAN-"&amp;I1915,'07 Mode Capacity'!$C$6:$C$17,0))</x:f>
        <x:v>0</x:v>
      </x:c>
      <x:c r="AL1915" s="18" t="n">
        <x:f>AB1915*INDEX('07 Mode Capacity'!$P$6:$P$17,MATCH("LAND-"&amp;I1915,'07 Mode Capacity'!$C$6:$C$17,0))</x:f>
        <x:v>59.34162524395581</x:v>
      </x:c>
      <x:c r="AM1915" s="18" t="n">
        <x:f>AE1915*INDEX('07 Mode Capacity'!$P$6:$P$17,MATCH("INLAND-"&amp;I1915,'07 Mode Capacity'!$C$6:$C$17,0))</x:f>
        <x:v>0</x:v>
      </x:c>
      <x:c r="AN1915" s="18" t="n">
        <x:f>SUM(AJ1915:AM1915)</x:f>
        <x:v>62.10305661071462</x:v>
      </x:c>
      <x:c r="AO1915" s="17" t="n">
        <x:f>IF(N1915=0,1,AN1915/N1915)</x:f>
        <x:v>0.3680181132486792</x:v>
      </x:c>
      <x:c r="AP1915" s="11" t="str">
        <x:f>IF(AO1915&gt;='01 Controls'!$E$16,"PASS","FAIL")</x:f>
        <x:v>FAIL</x:v>
      </x:c>
      <x:c r="AQ1915" s="11" t="str">
        <x:v>UNQUANTIFIED</x:v>
      </x:c>
      <x:c r="AR1915" s="11" t="str">
        <x:v>Position-class planning record; serial item and receiver open</x:v>
      </x:c>
      <x:c r="AS1915" s="26"/>
      <x:c r="AT1915" s="26"/>
    </x:row>
    <x:row r="1916">
      <x:c r="C1916" s="11" t="str">
        <x:v>M2-A-AHW-BAT-22</x:v>
      </x:c>
      <x:c r="D1916" s="11" t="str">
        <x:v>M2</x:v>
      </x:c>
      <x:c r="E1916" s="11" t="str">
        <x:v>Urban heat</x:v>
      </x:c>
      <x:c r="F1916" s="11" t="str">
        <x:v>A-AHW</x:v>
      </x:c>
      <x:c r="G1916" s="11" t="str">
        <x:v>Aerial hazard-control wing</x:v>
      </x:c>
      <x:c r="H1916" s="11" t="str">
        <x:v>BAT-22</x:v>
      </x:c>
      <x:c r="I1916" s="19" t="n">
        <x:v>48</x:v>
      </x:c>
      <x:c r="J1916" s="21" t="n">
        <x:v>2</x:v>
      </x:c>
      <x:c r="K1916" s="18" t="n">
        <x:f>'05 Cargo Register'!K124</x:f>
        <x:v>225</x:v>
      </x:c>
      <x:c r="L1916" s="18" t="n">
        <x:f>'05 Cargo Register'!N124</x:f>
        <x:v>13</x:v>
      </x:c>
      <x:c r="M1916" s="18" t="n">
        <x:f>'05 Cargo Register'!O124</x:f>
        <x:v>343.20000000000005</x:v>
      </x:c>
      <x:c r="N1916" s="18" t="n">
        <x:f>J1916*K1916</x:f>
        <x:v>450</x:v>
      </x:c>
      <x:c r="O1916" s="18" t="n">
        <x:f>J1916*L1916</x:f>
        <x:v>26</x:v>
      </x:c>
      <x:c r="P1916" s="18" t="n">
        <x:f>J1916*M1916</x:f>
        <x:v>686.4000000000001</x:v>
      </x:c>
      <x:c r="Q1916" s="22" t="n">
        <x:f>'01 Controls'!$E$26*'02 Cargo Classes'!$M$9</x:f>
        <x:v>0</x:v>
      </x:c>
      <x:c r="R1916" s="22" t="n">
        <x:f>'01 Controls'!$F$26*'02 Cargo Classes'!$N$9</x:f>
        <x:v>0</x:v>
      </x:c>
      <x:c r="S1916" s="22" t="n">
        <x:f>'01 Controls'!$G$26*'02 Cargo Classes'!$O$9</x:f>
        <x:v>0.95</x:v>
      </x:c>
      <x:c r="T1916" s="22" t="n">
        <x:f>'01 Controls'!$H$26*'02 Cargo Classes'!$P$9</x:f>
        <x:v>0</x:v>
      </x:c>
      <x:c r="U1916" s="22" t="n">
        <x:f>SUM(Q1916:T1916)</x:f>
        <x:v>0.95</x:v>
      </x:c>
      <x:c r="V1916" s="18" t="n">
        <x:f>IF(U1916=0,0,N1916*Q1916/U1916)</x:f>
        <x:v>0</x:v>
      </x:c>
      <x:c r="W1916" s="18" t="n">
        <x:f>IF(U1916=0,0,P1916*Q1916/U1916)</x:f>
        <x:v>0</x:v>
      </x:c>
      <x:c r="X1916" s="18" t="n">
        <x:f>MAX(V1916,W1916*'01 Controls'!$E$12)</x:f>
        <x:v>0</x:v>
      </x:c>
      <x:c r="Y1916" s="18" t="n">
        <x:f>IF(U1916=0,0,N1916*R1916/U1916)</x:f>
        <x:v>0</x:v>
      </x:c>
      <x:c r="Z1916" s="18" t="n">
        <x:f>IF(U1916=0,0,P1916*R1916/U1916)</x:f>
        <x:v>0</x:v>
      </x:c>
      <x:c r="AA1916" s="18" t="n">
        <x:f>MAX(Y1916,Z1916*'01 Controls'!$E$13)</x:f>
        <x:v>0</x:v>
      </x:c>
      <x:c r="AB1916" s="18" t="n">
        <x:f>IF(U1916=0,0,N1916*S1916/U1916)</x:f>
        <x:v>450</x:v>
      </x:c>
      <x:c r="AC1916" s="18" t="n">
        <x:f>IF(U1916=0,0,P1916*S1916/U1916)</x:f>
        <x:v>686.4000000000001</x:v>
      </x:c>
      <x:c r="AD1916" s="18" t="n">
        <x:f>MAX(AB1916,AC1916*'01 Controls'!$E$14)</x:f>
        <x:v>450</x:v>
      </x:c>
      <x:c r="AE1916" s="18" t="n">
        <x:f>IF(U1916=0,0,N1916*T1916/U1916)</x:f>
        <x:v>0</x:v>
      </x:c>
      <x:c r="AF1916" s="18" t="n">
        <x:f>IF(U1916=0,0,P1916*T1916/U1916)</x:f>
        <x:v>0</x:v>
      </x:c>
      <x:c r="AG1916" s="18" t="n">
        <x:f>MAX(AE1916,AF1916*'01 Controls'!$E$15)</x:f>
        <x:v>0</x:v>
      </x:c>
      <x:c r="AH1916" s="18" t="n">
        <x:f>SUM(V1916,Y1916,AB1916,AE1916)</x:f>
        <x:v>450</x:v>
      </x:c>
      <x:c r="AI1916" s="18" t="n">
        <x:f>N1916-AH1916</x:f>
        <x:v>0</x:v>
      </x:c>
      <x:c r="AJ1916" s="18" t="n">
        <x:f>V1916*INDEX('07 Mode Capacity'!$P$6:$P$17,MATCH("AIR-"&amp;I1916,'07 Mode Capacity'!$C$6:$C$17,0))</x:f>
        <x:v>0</x:v>
      </x:c>
      <x:c r="AK1916" s="18" t="n">
        <x:f>Y1916*INDEX('07 Mode Capacity'!$P$6:$P$17,MATCH("OCEAN-"&amp;I1916,'07 Mode Capacity'!$C$6:$C$17,0))</x:f>
        <x:v>0</x:v>
      </x:c>
      <x:c r="AL1916" s="18" t="n">
        <x:f>AB1916*INDEX('07 Mode Capacity'!$P$6:$P$17,MATCH("LAND-"&amp;I1916,'07 Mode Capacity'!$C$6:$C$17,0))</x:f>
        <x:v>54.9215412815462</x:v>
      </x:c>
      <x:c r="AM1916" s="18" t="n">
        <x:f>AE1916*INDEX('07 Mode Capacity'!$P$6:$P$17,MATCH("INLAND-"&amp;I1916,'07 Mode Capacity'!$C$6:$C$17,0))</x:f>
        <x:v>0</x:v>
      </x:c>
      <x:c r="AN1916" s="18" t="n">
        <x:f>SUM(AJ1916:AM1916)</x:f>
        <x:v>54.9215412815462</x:v>
      </x:c>
      <x:c r="AO1916" s="17" t="n">
        <x:f>IF(N1916=0,1,AN1916/N1916)</x:f>
        <x:v>0.1220478695145471</x:v>
      </x:c>
      <x:c r="AP1916" s="11" t="str">
        <x:f>IF(AO1916&gt;='01 Controls'!$E$16,"PASS","FAIL")</x:f>
        <x:v>FAIL</x:v>
      </x:c>
      <x:c r="AQ1916" s="11" t="str">
        <x:v>UNQUANTIFIED</x:v>
      </x:c>
      <x:c r="AR1916" s="11" t="str">
        <x:v>Position-class planning record; serial item and receiver open</x:v>
      </x:c>
      <x:c r="AS1916" s="26"/>
      <x:c r="AT1916" s="26"/>
    </x:row>
    <x:row r="1917">
      <x:c r="C1917" s="11" t="str">
        <x:v>M2-A-AHW-TNK-20</x:v>
      </x:c>
      <x:c r="D1917" s="11" t="str">
        <x:v>M2</x:v>
      </x:c>
      <x:c r="E1917" s="11" t="str">
        <x:v>Urban heat</x:v>
      </x:c>
      <x:c r="F1917" s="11" t="str">
        <x:v>A-AHW</x:v>
      </x:c>
      <x:c r="G1917" s="11" t="str">
        <x:v>Aerial hazard-control wing</x:v>
      </x:c>
      <x:c r="H1917" s="11" t="str">
        <x:v>TNK-20</x:v>
      </x:c>
      <x:c r="I1917" s="19" t="n">
        <x:v>48</x:v>
      </x:c>
      <x:c r="J1917" s="21" t="n">
        <x:v>2</x:v>
      </x:c>
      <x:c r="K1917" s="18" t="n">
        <x:f>'05 Cargo Register'!K125</x:f>
        <x:v>281.25</x:v>
      </x:c>
      <x:c r="L1917" s="18" t="n">
        <x:f>'05 Cargo Register'!N125</x:f>
        <x:v>17</x:v>
      </x:c>
      <x:c r="M1917" s="18" t="n">
        <x:f>'05 Cargo Register'!O125</x:f>
        <x:v>361.25</x:v>
      </x:c>
      <x:c r="N1917" s="18" t="n">
        <x:f>J1917*K1917</x:f>
        <x:v>562.5</x:v>
      </x:c>
      <x:c r="O1917" s="18" t="n">
        <x:f>J1917*L1917</x:f>
        <x:v>34</x:v>
      </x:c>
      <x:c r="P1917" s="18" t="n">
        <x:f>J1917*M1917</x:f>
        <x:v>722.5</x:v>
      </x:c>
      <x:c r="Q1917" s="22" t="n">
        <x:f>'01 Controls'!$E$26*'02 Cargo Classes'!$M$10</x:f>
        <x:v>0</x:v>
      </x:c>
      <x:c r="R1917" s="22" t="n">
        <x:f>'01 Controls'!$F$26*'02 Cargo Classes'!$N$10</x:f>
        <x:v>0</x:v>
      </x:c>
      <x:c r="S1917" s="22" t="n">
        <x:f>'01 Controls'!$G$26*'02 Cargo Classes'!$O$10</x:f>
        <x:v>0.95</x:v>
      </x:c>
      <x:c r="T1917" s="22" t="n">
        <x:f>'01 Controls'!$H$26*'02 Cargo Classes'!$P$10</x:f>
        <x:v>0</x:v>
      </x:c>
      <x:c r="U1917" s="22" t="n">
        <x:f>SUM(Q1917:T1917)</x:f>
        <x:v>0.95</x:v>
      </x:c>
      <x:c r="V1917" s="18" t="n">
        <x:f>IF(U1917=0,0,N1917*Q1917/U1917)</x:f>
        <x:v>0</x:v>
      </x:c>
      <x:c r="W1917" s="18" t="n">
        <x:f>IF(U1917=0,0,P1917*Q1917/U1917)</x:f>
        <x:v>0</x:v>
      </x:c>
      <x:c r="X1917" s="18" t="n">
        <x:f>MAX(V1917,W1917*'01 Controls'!$E$12)</x:f>
        <x:v>0</x:v>
      </x:c>
      <x:c r="Y1917" s="18" t="n">
        <x:f>IF(U1917=0,0,N1917*R1917/U1917)</x:f>
        <x:v>0</x:v>
      </x:c>
      <x:c r="Z1917" s="18" t="n">
        <x:f>IF(U1917=0,0,P1917*R1917/U1917)</x:f>
        <x:v>0</x:v>
      </x:c>
      <x:c r="AA1917" s="18" t="n">
        <x:f>MAX(Y1917,Z1917*'01 Controls'!$E$13)</x:f>
        <x:v>0</x:v>
      </x:c>
      <x:c r="AB1917" s="18" t="n">
        <x:f>IF(U1917=0,0,N1917*S1917/U1917)</x:f>
        <x:v>562.5</x:v>
      </x:c>
      <x:c r="AC1917" s="18" t="n">
        <x:f>IF(U1917=0,0,P1917*S1917/U1917)</x:f>
        <x:v>722.5</x:v>
      </x:c>
      <x:c r="AD1917" s="18" t="n">
        <x:f>MAX(AB1917,AC1917*'01 Controls'!$E$14)</x:f>
        <x:v>562.5</x:v>
      </x:c>
      <x:c r="AE1917" s="18" t="n">
        <x:f>IF(U1917=0,0,N1917*T1917/U1917)</x:f>
        <x:v>0</x:v>
      </x:c>
      <x:c r="AF1917" s="18" t="n">
        <x:f>IF(U1917=0,0,P1917*T1917/U1917)</x:f>
        <x:v>0</x:v>
      </x:c>
      <x:c r="AG1917" s="18" t="n">
        <x:f>MAX(AE1917,AF1917*'01 Controls'!$E$15)</x:f>
        <x:v>0</x:v>
      </x:c>
      <x:c r="AH1917" s="18" t="n">
        <x:f>SUM(V1917,Y1917,AB1917,AE1917)</x:f>
        <x:v>562.5</x:v>
      </x:c>
      <x:c r="AI1917" s="18" t="n">
        <x:f>N1917-AH1917</x:f>
        <x:v>0</x:v>
      </x:c>
      <x:c r="AJ1917" s="18" t="n">
        <x:f>V1917*INDEX('07 Mode Capacity'!$P$6:$P$17,MATCH("AIR-"&amp;I1917,'07 Mode Capacity'!$C$6:$C$17,0))</x:f>
        <x:v>0</x:v>
      </x:c>
      <x:c r="AK1917" s="18" t="n">
        <x:f>Y1917*INDEX('07 Mode Capacity'!$P$6:$P$17,MATCH("OCEAN-"&amp;I1917,'07 Mode Capacity'!$C$6:$C$17,0))</x:f>
        <x:v>0</x:v>
      </x:c>
      <x:c r="AL1917" s="18" t="n">
        <x:f>AB1917*INDEX('07 Mode Capacity'!$P$6:$P$17,MATCH("LAND-"&amp;I1917,'07 Mode Capacity'!$C$6:$C$17,0))</x:f>
        <x:v>68.65192660193274</x:v>
      </x:c>
      <x:c r="AM1917" s="18" t="n">
        <x:f>AE1917*INDEX('07 Mode Capacity'!$P$6:$P$17,MATCH("INLAND-"&amp;I1917,'07 Mode Capacity'!$C$6:$C$17,0))</x:f>
        <x:v>0</x:v>
      </x:c>
      <x:c r="AN1917" s="18" t="n">
        <x:f>SUM(AJ1917:AM1917)</x:f>
        <x:v>68.65192660193274</x:v>
      </x:c>
      <x:c r="AO1917" s="17" t="n">
        <x:f>IF(N1917=0,1,AN1917/N1917)</x:f>
        <x:v>0.1220478695145471</x:v>
      </x:c>
      <x:c r="AP1917" s="11" t="str">
        <x:f>IF(AO1917&gt;='01 Controls'!$E$16,"PASS","FAIL")</x:f>
        <x:v>FAIL</x:v>
      </x:c>
      <x:c r="AQ1917" s="11" t="str">
        <x:v>UNQUANTIFIED</x:v>
      </x:c>
      <x:c r="AR1917" s="11" t="str">
        <x:v>Position-class planning record; serial item and receiver open</x:v>
      </x:c>
      <x:c r="AS1917" s="26"/>
      <x:c r="AT1917" s="26"/>
    </x:row>
    <x:row r="1918">
      <x:c r="C1918" s="11" t="str">
        <x:v>M2-A-AHW-FLR-24</x:v>
      </x:c>
      <x:c r="D1918" s="11" t="str">
        <x:v>M2</x:v>
      </x:c>
      <x:c r="E1918" s="11" t="str">
        <x:v>Urban heat</x:v>
      </x:c>
      <x:c r="F1918" s="11" t="str">
        <x:v>A-AHW</x:v>
      </x:c>
      <x:c r="G1918" s="11" t="str">
        <x:v>Aerial hazard-control wing</x:v>
      </x:c>
      <x:c r="H1918" s="11" t="str">
        <x:v>FLR-24</x:v>
      </x:c>
      <x:c r="I1918" s="19" t="n">
        <x:v>48</x:v>
      </x:c>
      <x:c r="J1918" s="21" t="n">
        <x:v>2</x:v>
      </x:c>
      <x:c r="K1918" s="18" t="n">
        <x:f>'05 Cargo Register'!K126</x:f>
        <x:v>421.875</x:v>
      </x:c>
      <x:c r="L1918" s="18" t="n">
        <x:f>'05 Cargo Register'!N126</x:f>
        <x:v>21</x:v>
      </x:c>
      <x:c r="M1918" s="18" t="n">
        <x:f>'05 Cargo Register'!O126</x:f>
        <x:v>672</x:v>
      </x:c>
      <x:c r="N1918" s="18" t="n">
        <x:f>J1918*K1918</x:f>
        <x:v>843.75</x:v>
      </x:c>
      <x:c r="O1918" s="18" t="n">
        <x:f>J1918*L1918</x:f>
        <x:v>42</x:v>
      </x:c>
      <x:c r="P1918" s="18" t="n">
        <x:f>J1918*M1918</x:f>
        <x:v>1344</x:v>
      </x:c>
      <x:c r="Q1918" s="22" t="n">
        <x:f>'01 Controls'!$E$26*'02 Cargo Classes'!$M$11</x:f>
        <x:v>0</x:v>
      </x:c>
      <x:c r="R1918" s="22" t="n">
        <x:f>'01 Controls'!$F$26*'02 Cargo Classes'!$N$11</x:f>
        <x:v>0</x:v>
      </x:c>
      <x:c r="S1918" s="22" t="n">
        <x:f>'01 Controls'!$G$26*'02 Cargo Classes'!$O$11</x:f>
        <x:v>0.95</x:v>
      </x:c>
      <x:c r="T1918" s="22" t="n">
        <x:f>'01 Controls'!$H$26*'02 Cargo Classes'!$P$11</x:f>
        <x:v>0</x:v>
      </x:c>
      <x:c r="U1918" s="22" t="n">
        <x:f>SUM(Q1918:T1918)</x:f>
        <x:v>0.95</x:v>
      </x:c>
      <x:c r="V1918" s="18" t="n">
        <x:f>IF(U1918=0,0,N1918*Q1918/U1918)</x:f>
        <x:v>0</x:v>
      </x:c>
      <x:c r="W1918" s="18" t="n">
        <x:f>IF(U1918=0,0,P1918*Q1918/U1918)</x:f>
        <x:v>0</x:v>
      </x:c>
      <x:c r="X1918" s="18" t="n">
        <x:f>MAX(V1918,W1918*'01 Controls'!$E$12)</x:f>
        <x:v>0</x:v>
      </x:c>
      <x:c r="Y1918" s="18" t="n">
        <x:f>IF(U1918=0,0,N1918*R1918/U1918)</x:f>
        <x:v>0</x:v>
      </x:c>
      <x:c r="Z1918" s="18" t="n">
        <x:f>IF(U1918=0,0,P1918*R1918/U1918)</x:f>
        <x:v>0</x:v>
      </x:c>
      <x:c r="AA1918" s="18" t="n">
        <x:f>MAX(Y1918,Z1918*'01 Controls'!$E$13)</x:f>
        <x:v>0</x:v>
      </x:c>
      <x:c r="AB1918" s="18" t="n">
        <x:f>IF(U1918=0,0,N1918*S1918/U1918)</x:f>
        <x:v>843.75</x:v>
      </x:c>
      <x:c r="AC1918" s="18" t="n">
        <x:f>IF(U1918=0,0,P1918*S1918/U1918)</x:f>
        <x:v>1344</x:v>
      </x:c>
      <x:c r="AD1918" s="18" t="n">
        <x:f>MAX(AB1918,AC1918*'01 Controls'!$E$14)</x:f>
        <x:v>843.75</x:v>
      </x:c>
      <x:c r="AE1918" s="18" t="n">
        <x:f>IF(U1918=0,0,N1918*T1918/U1918)</x:f>
        <x:v>0</x:v>
      </x:c>
      <x:c r="AF1918" s="18" t="n">
        <x:f>IF(U1918=0,0,P1918*T1918/U1918)</x:f>
        <x:v>0</x:v>
      </x:c>
      <x:c r="AG1918" s="18" t="n">
        <x:f>MAX(AE1918,AF1918*'01 Controls'!$E$15)</x:f>
        <x:v>0</x:v>
      </x:c>
      <x:c r="AH1918" s="18" t="n">
        <x:f>SUM(V1918,Y1918,AB1918,AE1918)</x:f>
        <x:v>843.75</x:v>
      </x:c>
      <x:c r="AI1918" s="18" t="n">
        <x:f>N1918-AH1918</x:f>
        <x:v>0</x:v>
      </x:c>
      <x:c r="AJ1918" s="18" t="n">
        <x:f>V1918*INDEX('07 Mode Capacity'!$P$6:$P$17,MATCH("AIR-"&amp;I1918,'07 Mode Capacity'!$C$6:$C$17,0))</x:f>
        <x:v>0</x:v>
      </x:c>
      <x:c r="AK1918" s="18" t="n">
        <x:f>Y1918*INDEX('07 Mode Capacity'!$P$6:$P$17,MATCH("OCEAN-"&amp;I1918,'07 Mode Capacity'!$C$6:$C$17,0))</x:f>
        <x:v>0</x:v>
      </x:c>
      <x:c r="AL1918" s="18" t="n">
        <x:f>AB1918*INDEX('07 Mode Capacity'!$P$6:$P$17,MATCH("LAND-"&amp;I1918,'07 Mode Capacity'!$C$6:$C$17,0))</x:f>
        <x:v>102.97788990289912</x:v>
      </x:c>
      <x:c r="AM1918" s="18" t="n">
        <x:f>AE1918*INDEX('07 Mode Capacity'!$P$6:$P$17,MATCH("INLAND-"&amp;I1918,'07 Mode Capacity'!$C$6:$C$17,0))</x:f>
        <x:v>0</x:v>
      </x:c>
      <x:c r="AN1918" s="18" t="n">
        <x:f>SUM(AJ1918:AM1918)</x:f>
        <x:v>102.97788990289912</x:v>
      </x:c>
      <x:c r="AO1918" s="17" t="n">
        <x:f>IF(N1918=0,1,AN1918/N1918)</x:f>
        <x:v>0.1220478695145471</x:v>
      </x:c>
      <x:c r="AP1918" s="11" t="str">
        <x:f>IF(AO1918&gt;='01 Controls'!$E$16,"PASS","FAIL")</x:f>
        <x:v>FAIL</x:v>
      </x:c>
      <x:c r="AQ1918" s="11" t="str">
        <x:v>UNQUANTIFIED</x:v>
      </x:c>
      <x:c r="AR1918" s="11" t="str">
        <x:v>Position-class planning record; serial item and receiver open</x:v>
      </x:c>
      <x:c r="AS1918" s="26"/>
      <x:c r="AT1918" s="26"/>
    </x:row>
    <x:row r="1919">
      <x:c r="C1919" s="11" t="str">
        <x:v>M2-A-AHW-ROL-30</x:v>
      </x:c>
      <x:c r="D1919" s="11" t="str">
        <x:v>M2</x:v>
      </x:c>
      <x:c r="E1919" s="11" t="str">
        <x:v>Urban heat</x:v>
      </x:c>
      <x:c r="F1919" s="11" t="str">
        <x:v>A-AHW</x:v>
      </x:c>
      <x:c r="G1919" s="11" t="str">
        <x:v>Aerial hazard-control wing</x:v>
      </x:c>
      <x:c r="H1919" s="11" t="str">
        <x:v>ROL-30</x:v>
      </x:c>
      <x:c r="I1919" s="19" t="n">
        <x:v>48</x:v>
      </x:c>
      <x:c r="J1919" s="21" t="n">
        <x:v>2</x:v>
      </x:c>
      <x:c r="K1919" s="18" t="n">
        <x:f>'05 Cargo Register'!K127</x:f>
        <x:v>506.25</x:v>
      </x:c>
      <x:c r="L1919" s="18" t="n">
        <x:f>'05 Cargo Register'!N127</x:f>
        <x:v>22</x:v>
      </x:c>
      <x:c r="M1919" s="18" t="n">
        <x:f>'05 Cargo Register'!O127</x:f>
        <x:v>1402.5</x:v>
      </x:c>
      <x:c r="N1919" s="18" t="n">
        <x:f>J1919*K1919</x:f>
        <x:v>1012.5</x:v>
      </x:c>
      <x:c r="O1919" s="18" t="n">
        <x:f>J1919*L1919</x:f>
        <x:v>44</x:v>
      </x:c>
      <x:c r="P1919" s="18" t="n">
        <x:f>J1919*M1919</x:f>
        <x:v>2805</x:v>
      </x:c>
      <x:c r="Q1919" s="22" t="n">
        <x:f>'01 Controls'!$E$26*'02 Cargo Classes'!$M$12</x:f>
        <x:v>0</x:v>
      </x:c>
      <x:c r="R1919" s="22" t="n">
        <x:f>'01 Controls'!$F$26*'02 Cargo Classes'!$N$12</x:f>
        <x:v>0</x:v>
      </x:c>
      <x:c r="S1919" s="22" t="n">
        <x:f>'01 Controls'!$G$26*'02 Cargo Classes'!$O$12</x:f>
        <x:v>1.4249999999999998</x:v>
      </x:c>
      <x:c r="T1919" s="22" t="n">
        <x:f>'01 Controls'!$H$26*'02 Cargo Classes'!$P$12</x:f>
        <x:v>0</x:v>
      </x:c>
      <x:c r="U1919" s="22" t="n">
        <x:f>SUM(Q1919:T1919)</x:f>
        <x:v>1.4249999999999998</x:v>
      </x:c>
      <x:c r="V1919" s="18" t="n">
        <x:f>IF(U1919=0,0,N1919*Q1919/U1919)</x:f>
        <x:v>0</x:v>
      </x:c>
      <x:c r="W1919" s="18" t="n">
        <x:f>IF(U1919=0,0,P1919*Q1919/U1919)</x:f>
        <x:v>0</x:v>
      </x:c>
      <x:c r="X1919" s="18" t="n">
        <x:f>MAX(V1919,W1919*'01 Controls'!$E$12)</x:f>
        <x:v>0</x:v>
      </x:c>
      <x:c r="Y1919" s="18" t="n">
        <x:f>IF(U1919=0,0,N1919*R1919/U1919)</x:f>
        <x:v>0</x:v>
      </x:c>
      <x:c r="Z1919" s="18" t="n">
        <x:f>IF(U1919=0,0,P1919*R1919/U1919)</x:f>
        <x:v>0</x:v>
      </x:c>
      <x:c r="AA1919" s="18" t="n">
        <x:f>MAX(Y1919,Z1919*'01 Controls'!$E$13)</x:f>
        <x:v>0</x:v>
      </x:c>
      <x:c r="AB1919" s="18" t="n">
        <x:f>IF(U1919=0,0,N1919*S1919/U1919)</x:f>
        <x:v>1012.5</x:v>
      </x:c>
      <x:c r="AC1919" s="18" t="n">
        <x:f>IF(U1919=0,0,P1919*S1919/U1919)</x:f>
        <x:v>2805</x:v>
      </x:c>
      <x:c r="AD1919" s="18" t="n">
        <x:f>MAX(AB1919,AC1919*'01 Controls'!$E$14)</x:f>
        <x:v>1012.5</x:v>
      </x:c>
      <x:c r="AE1919" s="18" t="n">
        <x:f>IF(U1919=0,0,N1919*T1919/U1919)</x:f>
        <x:v>0</x:v>
      </x:c>
      <x:c r="AF1919" s="18" t="n">
        <x:f>IF(U1919=0,0,P1919*T1919/U1919)</x:f>
        <x:v>0</x:v>
      </x:c>
      <x:c r="AG1919" s="18" t="n">
        <x:f>MAX(AE1919,AF1919*'01 Controls'!$E$15)</x:f>
        <x:v>0</x:v>
      </x:c>
      <x:c r="AH1919" s="18" t="n">
        <x:f>SUM(V1919,Y1919,AB1919,AE1919)</x:f>
        <x:v>1012.5</x:v>
      </x:c>
      <x:c r="AI1919" s="18" t="n">
        <x:f>N1919-AH1919</x:f>
        <x:v>0</x:v>
      </x:c>
      <x:c r="AJ1919" s="18" t="n">
        <x:f>V1919*INDEX('07 Mode Capacity'!$P$6:$P$17,MATCH("AIR-"&amp;I1919,'07 Mode Capacity'!$C$6:$C$17,0))</x:f>
        <x:v>0</x:v>
      </x:c>
      <x:c r="AK1919" s="18" t="n">
        <x:f>Y1919*INDEX('07 Mode Capacity'!$P$6:$P$17,MATCH("OCEAN-"&amp;I1919,'07 Mode Capacity'!$C$6:$C$17,0))</x:f>
        <x:v>0</x:v>
      </x:c>
      <x:c r="AL1919" s="18" t="n">
        <x:f>AB1919*INDEX('07 Mode Capacity'!$P$6:$P$17,MATCH("LAND-"&amp;I1919,'07 Mode Capacity'!$C$6:$C$17,0))</x:f>
        <x:v>123.57346788347894</x:v>
      </x:c>
      <x:c r="AM1919" s="18" t="n">
        <x:f>AE1919*INDEX('07 Mode Capacity'!$P$6:$P$17,MATCH("INLAND-"&amp;I1919,'07 Mode Capacity'!$C$6:$C$17,0))</x:f>
        <x:v>0</x:v>
      </x:c>
      <x:c r="AN1919" s="18" t="n">
        <x:f>SUM(AJ1919:AM1919)</x:f>
        <x:v>123.57346788347894</x:v>
      </x:c>
      <x:c r="AO1919" s="17" t="n">
        <x:f>IF(N1919=0,1,AN1919/N1919)</x:f>
        <x:v>0.1220478695145471</x:v>
      </x:c>
      <x:c r="AP1919" s="11" t="str">
        <x:f>IF(AO1919&gt;='01 Controls'!$E$16,"PASS","FAIL")</x:f>
        <x:v>FAIL</x:v>
      </x:c>
      <x:c r="AQ1919" s="11" t="str">
        <x:v>UNQUANTIFIED</x:v>
      </x:c>
      <x:c r="AR1919" s="11" t="str">
        <x:v>Position-class planning record; serial item and receiver open</x:v>
      </x:c>
      <x:c r="AS1919" s="26"/>
      <x:c r="AT1919" s="26"/>
    </x:row>
    <x:row r="1920">
      <x:c r="C1920" s="11" t="str">
        <x:v>M2-A-AHW-LIN-18</x:v>
      </x:c>
      <x:c r="D1920" s="11" t="str">
        <x:v>M2</x:v>
      </x:c>
      <x:c r="E1920" s="11" t="str">
        <x:v>Urban heat</x:v>
      </x:c>
      <x:c r="F1920" s="11" t="str">
        <x:v>A-AHW</x:v>
      </x:c>
      <x:c r="G1920" s="11" t="str">
        <x:v>Aerial hazard-control wing</x:v>
      </x:c>
      <x:c r="H1920" s="11" t="str">
        <x:v>LIN-18</x:v>
      </x:c>
      <x:c r="I1920" s="19" t="n">
        <x:v>72</x:v>
      </x:c>
      <x:c r="J1920" s="21" t="n">
        <x:v>2</x:v>
      </x:c>
      <x:c r="K1920" s="18" t="n">
        <x:f>'05 Cargo Register'!K128</x:f>
        <x:v>112.5</x:v>
      </x:c>
      <x:c r="L1920" s="18" t="n">
        <x:f>'05 Cargo Register'!N128</x:f>
        <x:v>8</x:v>
      </x:c>
      <x:c r="M1920" s="18" t="n">
        <x:f>'05 Cargo Register'!O128</x:f>
        <x:v>352</x:v>
      </x:c>
      <x:c r="N1920" s="18" t="n">
        <x:f>J1920*K1920</x:f>
        <x:v>225</x:v>
      </x:c>
      <x:c r="O1920" s="18" t="n">
        <x:f>J1920*L1920</x:f>
        <x:v>16</x:v>
      </x:c>
      <x:c r="P1920" s="18" t="n">
        <x:f>J1920*M1920</x:f>
        <x:v>704</x:v>
      </x:c>
      <x:c r="Q1920" s="22" t="n">
        <x:f>'01 Controls'!$E$26*'02 Cargo Classes'!$M$13</x:f>
        <x:v>0</x:v>
      </x:c>
      <x:c r="R1920" s="22" t="n">
        <x:f>'01 Controls'!$F$26*'02 Cargo Classes'!$N$13</x:f>
        <x:v>0</x:v>
      </x:c>
      <x:c r="S1920" s="22" t="n">
        <x:f>'01 Controls'!$G$26*'02 Cargo Classes'!$O$13</x:f>
        <x:v>0.95</x:v>
      </x:c>
      <x:c r="T1920" s="22" t="n">
        <x:f>'01 Controls'!$H$26*'02 Cargo Classes'!$P$13</x:f>
        <x:v>0</x:v>
      </x:c>
      <x:c r="U1920" s="22" t="n">
        <x:f>SUM(Q1920:T1920)</x:f>
        <x:v>0.95</x:v>
      </x:c>
      <x:c r="V1920" s="18" t="n">
        <x:f>IF(U1920=0,0,N1920*Q1920/U1920)</x:f>
        <x:v>0</x:v>
      </x:c>
      <x:c r="W1920" s="18" t="n">
        <x:f>IF(U1920=0,0,P1920*Q1920/U1920)</x:f>
        <x:v>0</x:v>
      </x:c>
      <x:c r="X1920" s="18" t="n">
        <x:f>MAX(V1920,W1920*'01 Controls'!$E$12)</x:f>
        <x:v>0</x:v>
      </x:c>
      <x:c r="Y1920" s="18" t="n">
        <x:f>IF(U1920=0,0,N1920*R1920/U1920)</x:f>
        <x:v>0</x:v>
      </x:c>
      <x:c r="Z1920" s="18" t="n">
        <x:f>IF(U1920=0,0,P1920*R1920/U1920)</x:f>
        <x:v>0</x:v>
      </x:c>
      <x:c r="AA1920" s="18" t="n">
        <x:f>MAX(Y1920,Z1920*'01 Controls'!$E$13)</x:f>
        <x:v>0</x:v>
      </x:c>
      <x:c r="AB1920" s="18" t="n">
        <x:f>IF(U1920=0,0,N1920*S1920/U1920)</x:f>
        <x:v>225</x:v>
      </x:c>
      <x:c r="AC1920" s="18" t="n">
        <x:f>IF(U1920=0,0,P1920*S1920/U1920)</x:f>
        <x:v>704</x:v>
      </x:c>
      <x:c r="AD1920" s="18" t="n">
        <x:f>MAX(AB1920,AC1920*'01 Controls'!$E$14)</x:f>
        <x:v>225</x:v>
      </x:c>
      <x:c r="AE1920" s="18" t="n">
        <x:f>IF(U1920=0,0,N1920*T1920/U1920)</x:f>
        <x:v>0</x:v>
      </x:c>
      <x:c r="AF1920" s="18" t="n">
        <x:f>IF(U1920=0,0,P1920*T1920/U1920)</x:f>
        <x:v>0</x:v>
      </x:c>
      <x:c r="AG1920" s="18" t="n">
        <x:f>MAX(AE1920,AF1920*'01 Controls'!$E$15)</x:f>
        <x:v>0</x:v>
      </x:c>
      <x:c r="AH1920" s="18" t="n">
        <x:f>SUM(V1920,Y1920,AB1920,AE1920)</x:f>
        <x:v>225</x:v>
      </x:c>
      <x:c r="AI1920" s="18" t="n">
        <x:f>N1920-AH1920</x:f>
        <x:v>0</x:v>
      </x:c>
      <x:c r="AJ1920" s="18" t="n">
        <x:f>V1920*INDEX('07 Mode Capacity'!$P$6:$P$17,MATCH("AIR-"&amp;I1920,'07 Mode Capacity'!$C$6:$C$17,0))</x:f>
        <x:v>0</x:v>
      </x:c>
      <x:c r="AK1920" s="18" t="n">
        <x:f>Y1920*INDEX('07 Mode Capacity'!$P$6:$P$17,MATCH("OCEAN-"&amp;I1920,'07 Mode Capacity'!$C$6:$C$17,0))</x:f>
        <x:v>0</x:v>
      </x:c>
      <x:c r="AL1920" s="18" t="n">
        <x:f>AB1920*INDEX('07 Mode Capacity'!$P$6:$P$17,MATCH("LAND-"&amp;I1920,'07 Mode Capacity'!$C$6:$C$17,0))</x:f>
        <x:v>160.87730057553753</x:v>
      </x:c>
      <x:c r="AM1920" s="18" t="n">
        <x:f>AE1920*INDEX('07 Mode Capacity'!$P$6:$P$17,MATCH("INLAND-"&amp;I1920,'07 Mode Capacity'!$C$6:$C$17,0))</x:f>
        <x:v>0</x:v>
      </x:c>
      <x:c r="AN1920" s="18" t="n">
        <x:f>SUM(AJ1920:AM1920)</x:f>
        <x:v>160.87730057553753</x:v>
      </x:c>
      <x:c r="AO1920" s="17" t="n">
        <x:f>IF(N1920=0,1,AN1920/N1920)</x:f>
        <x:v>0.7150102247801668</x:v>
      </x:c>
      <x:c r="AP1920" s="11" t="str">
        <x:f>IF(AO1920&gt;='01 Controls'!$E$16,"PASS","FAIL")</x:f>
        <x:v>FAIL</x:v>
      </x:c>
      <x:c r="AQ1920" s="11" t="str">
        <x:v>UNQUANTIFIED</x:v>
      </x:c>
      <x:c r="AR1920" s="11" t="str">
        <x:v>Position-class planning record; serial item and receiver open</x:v>
      </x:c>
      <x:c r="AS1920" s="26"/>
      <x:c r="AT1920" s="26"/>
    </x:row>
    <x:row r="1921">
      <x:c r="C1921" s="11" t="str">
        <x:v>M2-A-AHW-BLK-08</x:v>
      </x:c>
      <x:c r="D1921" s="11" t="str">
        <x:v>M2</x:v>
      </x:c>
      <x:c r="E1921" s="11" t="str">
        <x:v>Urban heat</x:v>
      </x:c>
      <x:c r="F1921" s="11" t="str">
        <x:v>A-AHW</x:v>
      </x:c>
      <x:c r="G1921" s="11" t="str">
        <x:v>Aerial hazard-control wing</x:v>
      </x:c>
      <x:c r="H1921" s="11" t="str">
        <x:v>BLK-08</x:v>
      </x:c>
      <x:c r="I1921" s="19" t="n">
        <x:v>48</x:v>
      </x:c>
      <x:c r="J1921" s="21" t="n">
        <x:v>2</x:v>
      </x:c>
      <x:c r="K1921" s="18" t="n">
        <x:f>'05 Cargo Register'!K129</x:f>
        <x:v>56.25</x:v>
      </x:c>
      <x:c r="L1921" s="18" t="n">
        <x:f>'05 Cargo Register'!N129</x:f>
        <x:v>9</x:v>
      </x:c>
      <x:c r="M1921" s="18" t="n">
        <x:f>'05 Cargo Register'!O129</x:f>
        <x:v>459</x:v>
      </x:c>
      <x:c r="N1921" s="18" t="n">
        <x:f>J1921*K1921</x:f>
        <x:v>112.5</x:v>
      </x:c>
      <x:c r="O1921" s="18" t="n">
        <x:f>J1921*L1921</x:f>
        <x:v>18</x:v>
      </x:c>
      <x:c r="P1921" s="18" t="n">
        <x:f>J1921*M1921</x:f>
        <x:v>918</x:v>
      </x:c>
      <x:c r="Q1921" s="22" t="n">
        <x:f>'01 Controls'!$E$26*'02 Cargo Classes'!$M$14</x:f>
        <x:v>0.05</x:v>
      </x:c>
      <x:c r="R1921" s="22" t="n">
        <x:f>'01 Controls'!$F$26*'02 Cargo Classes'!$N$14</x:f>
        <x:v>0</x:v>
      </x:c>
      <x:c r="S1921" s="22" t="n">
        <x:f>'01 Controls'!$G$26*'02 Cargo Classes'!$O$14</x:f>
        <x:v>0.95</x:v>
      </x:c>
      <x:c r="T1921" s="22" t="n">
        <x:f>'01 Controls'!$H$26*'02 Cargo Classes'!$P$14</x:f>
        <x:v>0</x:v>
      </x:c>
      <x:c r="U1921" s="22" t="n">
        <x:f>SUM(Q1921:T1921)</x:f>
        <x:v>1</x:v>
      </x:c>
      <x:c r="V1921" s="18" t="n">
        <x:f>IF(U1921=0,0,N1921*Q1921/U1921)</x:f>
        <x:v>5.625</x:v>
      </x:c>
      <x:c r="W1921" s="18" t="n">
        <x:f>IF(U1921=0,0,P1921*Q1921/U1921)</x:f>
        <x:v>45.900000000000006</x:v>
      </x:c>
      <x:c r="X1921" s="18" t="n">
        <x:f>MAX(V1921,W1921*'01 Controls'!$E$12)</x:f>
        <x:v>11.475000000000001</x:v>
      </x:c>
      <x:c r="Y1921" s="18" t="n">
        <x:f>IF(U1921=0,0,N1921*R1921/U1921)</x:f>
        <x:v>0</x:v>
      </x:c>
      <x:c r="Z1921" s="18" t="n">
        <x:f>IF(U1921=0,0,P1921*R1921/U1921)</x:f>
        <x:v>0</x:v>
      </x:c>
      <x:c r="AA1921" s="18" t="n">
        <x:f>MAX(Y1921,Z1921*'01 Controls'!$E$13)</x:f>
        <x:v>0</x:v>
      </x:c>
      <x:c r="AB1921" s="18" t="n">
        <x:f>IF(U1921=0,0,N1921*S1921/U1921)</x:f>
        <x:v>106.875</x:v>
      </x:c>
      <x:c r="AC1921" s="18" t="n">
        <x:f>IF(U1921=0,0,P1921*S1921/U1921)</x:f>
        <x:v>872.0999999999999</x:v>
      </x:c>
      <x:c r="AD1921" s="18" t="n">
        <x:f>MAX(AB1921,AC1921*'01 Controls'!$E$14)</x:f>
        <x:v>174.42</x:v>
      </x:c>
      <x:c r="AE1921" s="18" t="n">
        <x:f>IF(U1921=0,0,N1921*T1921/U1921)</x:f>
        <x:v>0</x:v>
      </x:c>
      <x:c r="AF1921" s="18" t="n">
        <x:f>IF(U1921=0,0,P1921*T1921/U1921)</x:f>
        <x:v>0</x:v>
      </x:c>
      <x:c r="AG1921" s="18" t="n">
        <x:f>MAX(AE1921,AF1921*'01 Controls'!$E$15)</x:f>
        <x:v>0</x:v>
      </x:c>
      <x:c r="AH1921" s="18" t="n">
        <x:f>SUM(V1921,Y1921,AB1921,AE1921)</x:f>
        <x:v>112.5</x:v>
      </x:c>
      <x:c r="AI1921" s="18" t="n">
        <x:f>N1921-AH1921</x:f>
        <x:v>0</x:v>
      </x:c>
      <x:c r="AJ1921" s="18" t="n">
        <x:f>V1921*INDEX('07 Mode Capacity'!$P$6:$P$17,MATCH("AIR-"&amp;I1921,'07 Mode Capacity'!$C$6:$C$17,0))</x:f>
        <x:v>1.5768880778772711</x:v>
      </x:c>
      <x:c r="AK1921" s="18" t="n">
        <x:f>Y1921*INDEX('07 Mode Capacity'!$P$6:$P$17,MATCH("OCEAN-"&amp;I1921,'07 Mode Capacity'!$C$6:$C$17,0))</x:f>
        <x:v>0</x:v>
      </x:c>
      <x:c r="AL1921" s="18" t="n">
        <x:f>AB1921*INDEX('07 Mode Capacity'!$P$6:$P$17,MATCH("LAND-"&amp;I1921,'07 Mode Capacity'!$C$6:$C$17,0))</x:f>
        <x:v>13.043866054367221</x:v>
      </x:c>
      <x:c r="AM1921" s="18" t="n">
        <x:f>AE1921*INDEX('07 Mode Capacity'!$P$6:$P$17,MATCH("INLAND-"&amp;I1921,'07 Mode Capacity'!$C$6:$C$17,0))</x:f>
        <x:v>0</x:v>
      </x:c>
      <x:c r="AN1921" s="18" t="n">
        <x:f>SUM(AJ1921:AM1921)</x:f>
        <x:v>14.620754132244492</x:v>
      </x:c>
      <x:c r="AO1921" s="17" t="n">
        <x:f>IF(N1921=0,1,AN1921/N1921)</x:f>
        <x:v>0.12996225895328437</x:v>
      </x:c>
      <x:c r="AP1921" s="11" t="str">
        <x:f>IF(AO1921&gt;='01 Controls'!$E$16,"PASS","FAIL")</x:f>
        <x:v>FAIL</x:v>
      </x:c>
      <x:c r="AQ1921" s="11" t="str">
        <x:v>UNQUANTIFIED</x:v>
      </x:c>
      <x:c r="AR1921" s="11" t="str">
        <x:v>Position-class planning record; serial item and receiver open</x:v>
      </x:c>
      <x:c r="AS1921" s="26"/>
      <x:c r="AT1921" s="26"/>
    </x:row>
    <x:row r="1922">
      <x:c r="C1922" s="11" t="str">
        <x:v>M2-A-AHW-OOG-80</x:v>
      </x:c>
      <x:c r="D1922" s="11" t="str">
        <x:v>M2</x:v>
      </x:c>
      <x:c r="E1922" s="11" t="str">
        <x:v>Urban heat</x:v>
      </x:c>
      <x:c r="F1922" s="11" t="str">
        <x:v>A-AHW</x:v>
      </x:c>
      <x:c r="G1922" s="11" t="str">
        <x:v>Aerial hazard-control wing</x:v>
      </x:c>
      <x:c r="H1922" s="11" t="str">
        <x:v>OOG-80</x:v>
      </x:c>
      <x:c r="I1922" s="19" t="n">
        <x:v>72</x:v>
      </x:c>
      <x:c r="J1922" s="21" t="n">
        <x:v>2</x:v>
      </x:c>
      <x:c r="K1922" s="18" t="n">
        <x:f>'05 Cargo Register'!K130</x:f>
        <x:v>562.5</x:v>
      </x:c>
      <x:c r="L1922" s="18" t="n">
        <x:f>'05 Cargo Register'!N130</x:f>
        <x:v>10</x:v>
      </x:c>
      <x:c r="M1922" s="18" t="n">
        <x:f>'05 Cargo Register'!O130</x:f>
        <x:v>1760</x:v>
      </x:c>
      <x:c r="N1922" s="18" t="n">
        <x:f>J1922*K1922</x:f>
        <x:v>1125</x:v>
      </x:c>
      <x:c r="O1922" s="18" t="n">
        <x:f>J1922*L1922</x:f>
        <x:v>20</x:v>
      </x:c>
      <x:c r="P1922" s="18" t="n">
        <x:f>J1922*M1922</x:f>
        <x:v>3520</x:v>
      </x:c>
      <x:c r="Q1922" s="22" t="n">
        <x:f>'01 Controls'!$E$26*'02 Cargo Classes'!$M$15</x:f>
        <x:v>0</x:v>
      </x:c>
      <x:c r="R1922" s="22" t="n">
        <x:f>'01 Controls'!$F$26*'02 Cargo Classes'!$N$15</x:f>
        <x:v>0</x:v>
      </x:c>
      <x:c r="S1922" s="22" t="n">
        <x:f>'01 Controls'!$G$26*'02 Cargo Classes'!$O$15</x:f>
        <x:v>0.57</x:v>
      </x:c>
      <x:c r="T1922" s="22" t="n">
        <x:f>'01 Controls'!$H$26*'02 Cargo Classes'!$P$15</x:f>
        <x:v>0</x:v>
      </x:c>
      <x:c r="U1922" s="22" t="n">
        <x:f>SUM(Q1922:T1922)</x:f>
        <x:v>0.57</x:v>
      </x:c>
      <x:c r="V1922" s="18" t="n">
        <x:f>IF(U1922=0,0,N1922*Q1922/U1922)</x:f>
        <x:v>0</x:v>
      </x:c>
      <x:c r="W1922" s="18" t="n">
        <x:f>IF(U1922=0,0,P1922*Q1922/U1922)</x:f>
        <x:v>0</x:v>
      </x:c>
      <x:c r="X1922" s="18" t="n">
        <x:f>MAX(V1922,W1922*'01 Controls'!$E$12)</x:f>
        <x:v>0</x:v>
      </x:c>
      <x:c r="Y1922" s="18" t="n">
        <x:f>IF(U1922=0,0,N1922*R1922/U1922)</x:f>
        <x:v>0</x:v>
      </x:c>
      <x:c r="Z1922" s="18" t="n">
        <x:f>IF(U1922=0,0,P1922*R1922/U1922)</x:f>
        <x:v>0</x:v>
      </x:c>
      <x:c r="AA1922" s="18" t="n">
        <x:f>MAX(Y1922,Z1922*'01 Controls'!$E$13)</x:f>
        <x:v>0</x:v>
      </x:c>
      <x:c r="AB1922" s="18" t="n">
        <x:f>IF(U1922=0,0,N1922*S1922/U1922)</x:f>
        <x:v>1125</x:v>
      </x:c>
      <x:c r="AC1922" s="18" t="n">
        <x:f>IF(U1922=0,0,P1922*S1922/U1922)</x:f>
        <x:v>3520</x:v>
      </x:c>
      <x:c r="AD1922" s="18" t="n">
        <x:f>MAX(AB1922,AC1922*'01 Controls'!$E$14)</x:f>
        <x:v>1125</x:v>
      </x:c>
      <x:c r="AE1922" s="18" t="n">
        <x:f>IF(U1922=0,0,N1922*T1922/U1922)</x:f>
        <x:v>0</x:v>
      </x:c>
      <x:c r="AF1922" s="18" t="n">
        <x:f>IF(U1922=0,0,P1922*T1922/U1922)</x:f>
        <x:v>0</x:v>
      </x:c>
      <x:c r="AG1922" s="18" t="n">
        <x:f>MAX(AE1922,AF1922*'01 Controls'!$E$15)</x:f>
        <x:v>0</x:v>
      </x:c>
      <x:c r="AH1922" s="18" t="n">
        <x:f>SUM(V1922,Y1922,AB1922,AE1922)</x:f>
        <x:v>1125</x:v>
      </x:c>
      <x:c r="AI1922" s="18" t="n">
        <x:f>N1922-AH1922</x:f>
        <x:v>0</x:v>
      </x:c>
      <x:c r="AJ1922" s="18" t="n">
        <x:f>V1922*INDEX('07 Mode Capacity'!$P$6:$P$17,MATCH("AIR-"&amp;I1922,'07 Mode Capacity'!$C$6:$C$17,0))</x:f>
        <x:v>0</x:v>
      </x:c>
      <x:c r="AK1922" s="18" t="n">
        <x:f>Y1922*INDEX('07 Mode Capacity'!$P$6:$P$17,MATCH("OCEAN-"&amp;I1922,'07 Mode Capacity'!$C$6:$C$17,0))</x:f>
        <x:v>0</x:v>
      </x:c>
      <x:c r="AL1922" s="18" t="n">
        <x:f>AB1922*INDEX('07 Mode Capacity'!$P$6:$P$17,MATCH("LAND-"&amp;I1922,'07 Mode Capacity'!$C$6:$C$17,0))</x:f>
        <x:v>804.3865028776877</x:v>
      </x:c>
      <x:c r="AM1922" s="18" t="n">
        <x:f>AE1922*INDEX('07 Mode Capacity'!$P$6:$P$17,MATCH("INLAND-"&amp;I1922,'07 Mode Capacity'!$C$6:$C$17,0))</x:f>
        <x:v>0</x:v>
      </x:c>
      <x:c r="AN1922" s="18" t="n">
        <x:f>SUM(AJ1922:AM1922)</x:f>
        <x:v>804.3865028776877</x:v>
      </x:c>
      <x:c r="AO1922" s="17" t="n">
        <x:f>IF(N1922=0,1,AN1922/N1922)</x:f>
        <x:v>0.7150102247801668</x:v>
      </x:c>
      <x:c r="AP1922" s="11" t="str">
        <x:f>IF(AO1922&gt;='01 Controls'!$E$16,"PASS","FAIL")</x:f>
        <x:v>FAIL</x:v>
      </x:c>
      <x:c r="AQ1922" s="11" t="str">
        <x:v>UNQUANTIFIED</x:v>
      </x:c>
      <x:c r="AR1922" s="11" t="str">
        <x:v>Position-class planning record; serial item and receiver open</x:v>
      </x:c>
      <x:c r="AS1922" s="26"/>
      <x:c r="AT1922" s="26"/>
    </x:row>
    <x:row r="1923">
      <x:c r="C1923" s="11" t="str">
        <x:v>M2-A-TDG-APL-45</x:v>
      </x:c>
      <x:c r="D1923" s="11" t="str">
        <x:v>M2</x:v>
      </x:c>
      <x:c r="E1923" s="11" t="str">
        <x:v>Urban heat</x:v>
      </x:c>
      <x:c r="F1923" s="11" t="str">
        <x:v>A-TDG</x:v>
      </x:c>
      <x:c r="G1923" s="11" t="str">
        <x:v>Tactical distribution group</x:v>
      </x:c>
      <x:c r="H1923" s="11" t="str">
        <x:v>APL-45</x:v>
      </x:c>
      <x:c r="I1923" s="19" t="n">
        <x:v>24</x:v>
      </x:c>
      <x:c r="J1923" s="21" t="n">
        <x:v>4</x:v>
      </x:c>
      <x:c r="K1923" s="18" t="n">
        <x:f>'05 Cargo Register'!K131</x:f>
        <x:v>225</x:v>
      </x:c>
      <x:c r="L1923" s="18" t="n">
        <x:f>'05 Cargo Register'!N131</x:f>
        <x:v>59</x:v>
      </x:c>
      <x:c r="M1923" s="18" t="n">
        <x:f>'05 Cargo Register'!O131</x:f>
        <x:v>442.5</x:v>
      </x:c>
      <x:c r="N1923" s="18" t="n">
        <x:f>J1923*K1923</x:f>
        <x:v>900</x:v>
      </x:c>
      <x:c r="O1923" s="18" t="n">
        <x:f>J1923*L1923</x:f>
        <x:v>236</x:v>
      </x:c>
      <x:c r="P1923" s="18" t="n">
        <x:f>J1923*M1923</x:f>
        <x:v>1770</x:v>
      </x:c>
      <x:c r="Q1923" s="22" t="n">
        <x:f>'01 Controls'!$E$26*'02 Cargo Classes'!$M$6</x:f>
        <x:v>0.15000000000000002</x:v>
      </x:c>
      <x:c r="R1923" s="22" t="n">
        <x:f>'01 Controls'!$F$26*'02 Cargo Classes'!$N$6</x:f>
        <x:v>0</x:v>
      </x:c>
      <x:c r="S1923" s="22" t="n">
        <x:f>'01 Controls'!$G$26*'02 Cargo Classes'!$O$6</x:f>
        <x:v>0.95</x:v>
      </x:c>
      <x:c r="T1923" s="22" t="n">
        <x:f>'01 Controls'!$H$26*'02 Cargo Classes'!$P$6</x:f>
        <x:v>0</x:v>
      </x:c>
      <x:c r="U1923" s="22" t="n">
        <x:f>SUM(Q1923:T1923)</x:f>
        <x:v>1.1</x:v>
      </x:c>
      <x:c r="V1923" s="18" t="n">
        <x:f>IF(U1923=0,0,N1923*Q1923/U1923)</x:f>
        <x:v>122.72727272727275</x:v>
      </x:c>
      <x:c r="W1923" s="18" t="n">
        <x:f>IF(U1923=0,0,P1923*Q1923/U1923)</x:f>
        <x:v>241.3636363636364</x:v>
      </x:c>
      <x:c r="X1923" s="18" t="n">
        <x:f>MAX(V1923,W1923*'01 Controls'!$E$12)</x:f>
        <x:v>122.72727272727275</x:v>
      </x:c>
      <x:c r="Y1923" s="18" t="n">
        <x:f>IF(U1923=0,0,N1923*R1923/U1923)</x:f>
        <x:v>0</x:v>
      </x:c>
      <x:c r="Z1923" s="18" t="n">
        <x:f>IF(U1923=0,0,P1923*R1923/U1923)</x:f>
        <x:v>0</x:v>
      </x:c>
      <x:c r="AA1923" s="18" t="n">
        <x:f>MAX(Y1923,Z1923*'01 Controls'!$E$13)</x:f>
        <x:v>0</x:v>
      </x:c>
      <x:c r="AB1923" s="18" t="n">
        <x:f>IF(U1923=0,0,N1923*S1923/U1923)</x:f>
        <x:v>777.2727272727273</x:v>
      </x:c>
      <x:c r="AC1923" s="18" t="n">
        <x:f>IF(U1923=0,0,P1923*S1923/U1923)</x:f>
        <x:v>1528.6363636363635</x:v>
      </x:c>
      <x:c r="AD1923" s="18" t="n">
        <x:f>MAX(AB1923,AC1923*'01 Controls'!$E$14)</x:f>
        <x:v>777.2727272727273</x:v>
      </x:c>
      <x:c r="AE1923" s="18" t="n">
        <x:f>IF(U1923=0,0,N1923*T1923/U1923)</x:f>
        <x:v>0</x:v>
      </x:c>
      <x:c r="AF1923" s="18" t="n">
        <x:f>IF(U1923=0,0,P1923*T1923/U1923)</x:f>
        <x:v>0</x:v>
      </x:c>
      <x:c r="AG1923" s="18" t="n">
        <x:f>MAX(AE1923,AF1923*'01 Controls'!$E$15)</x:f>
        <x:v>0</x:v>
      </x:c>
      <x:c r="AH1923" s="18" t="n">
        <x:f>SUM(V1923,Y1923,AB1923,AE1923)</x:f>
        <x:v>900</x:v>
      </x:c>
      <x:c r="AI1923" s="18" t="n">
        <x:f>N1923-AH1923</x:f>
        <x:v>0</x:v>
      </x:c>
      <x:c r="AJ1923" s="18" t="n">
        <x:f>V1923*INDEX('07 Mode Capacity'!$P$6:$P$17,MATCH("AIR-"&amp;I1923,'07 Mode Capacity'!$C$6:$C$17,0))</x:f>
        <x:v>24.903090143861263</x:v>
      </x:c>
      <x:c r="AK1923" s="18" t="n">
        <x:f>Y1923*INDEX('07 Mode Capacity'!$P$6:$P$17,MATCH("OCEAN-"&amp;I1923,'07 Mode Capacity'!$C$6:$C$17,0))</x:f>
        <x:v>0</x:v>
      </x:c>
      <x:c r="AL1923" s="18" t="n">
        <x:f>AB1923*INDEX('07 Mode Capacity'!$P$6:$P$17,MATCH("LAND-"&amp;I1923,'07 Mode Capacity'!$C$6:$C$17,0))</x:f>
        <x:v>297.3075365757786</x:v>
      </x:c>
      <x:c r="AM1923" s="18" t="n">
        <x:f>AE1923*INDEX('07 Mode Capacity'!$P$6:$P$17,MATCH("INLAND-"&amp;I1923,'07 Mode Capacity'!$C$6:$C$17,0))</x:f>
        <x:v>0</x:v>
      </x:c>
      <x:c r="AN1923" s="18" t="n">
        <x:f>SUM(AJ1923:AM1923)</x:f>
        <x:v>322.2106267196399</x:v>
      </x:c>
      <x:c r="AO1923" s="17" t="n">
        <x:f>IF(N1923=0,1,AN1923/N1923)</x:f>
        <x:v>0.35801180746626654</x:v>
      </x:c>
      <x:c r="AP1923" s="11" t="str">
        <x:f>IF(AO1923&gt;='01 Controls'!$E$16,"PASS","FAIL")</x:f>
        <x:v>FAIL</x:v>
      </x:c>
      <x:c r="AQ1923" s="11" t="str">
        <x:v>UNQUANTIFIED</x:v>
      </x:c>
      <x:c r="AR1923" s="11" t="str">
        <x:v>Position-class planning record; serial item and receiver open</x:v>
      </x:c>
      <x:c r="AS1923" s="26"/>
      <x:c r="AT1923" s="26"/>
    </x:row>
    <x:row r="1924">
      <x:c r="C1924" s="11" t="str">
        <x:v>M2-A-TDG-ISO-18</x:v>
      </x:c>
      <x:c r="D1924" s="11" t="str">
        <x:v>M2</x:v>
      </x:c>
      <x:c r="E1924" s="11" t="str">
        <x:v>Urban heat</x:v>
      </x:c>
      <x:c r="F1924" s="11" t="str">
        <x:v>A-TDG</x:v>
      </x:c>
      <x:c r="G1924" s="11" t="str">
        <x:v>Tactical distribution group</x:v>
      </x:c>
      <x:c r="H1924" s="11" t="str">
        <x:v>ISO-18</x:v>
      </x:c>
      <x:c r="I1924" s="19" t="n">
        <x:v>48</x:v>
      </x:c>
      <x:c r="J1924" s="21" t="n">
        <x:v>4</x:v>
      </x:c>
      <x:c r="K1924" s="18" t="n">
        <x:f>'05 Cargo Register'!K132</x:f>
        <x:v>337.5</x:v>
      </x:c>
      <x:c r="L1924" s="18" t="n">
        <x:f>'05 Cargo Register'!N132</x:f>
        <x:v>23</x:v>
      </x:c>
      <x:c r="M1924" s="18" t="n">
        <x:f>'05 Cargo Register'!O132</x:f>
        <x:v>607.2</x:v>
      </x:c>
      <x:c r="N1924" s="18" t="n">
        <x:f>J1924*K1924</x:f>
        <x:v>1350</x:v>
      </x:c>
      <x:c r="O1924" s="18" t="n">
        <x:f>J1924*L1924</x:f>
        <x:v>92</x:v>
      </x:c>
      <x:c r="P1924" s="18" t="n">
        <x:f>J1924*M1924</x:f>
        <x:v>2428.8</x:v>
      </x:c>
      <x:c r="Q1924" s="22" t="n">
        <x:f>'01 Controls'!$E$26*'02 Cargo Classes'!$M$7</x:f>
        <x:v>0.010000000000000002</x:v>
      </x:c>
      <x:c r="R1924" s="22" t="n">
        <x:f>'01 Controls'!$F$26*'02 Cargo Classes'!$N$7</x:f>
        <x:v>0</x:v>
      </x:c>
      <x:c r="S1924" s="22" t="n">
        <x:f>'01 Controls'!$G$26*'02 Cargo Classes'!$O$7</x:f>
        <x:v>1.14</x:v>
      </x:c>
      <x:c r="T1924" s="22" t="n">
        <x:f>'01 Controls'!$H$26*'02 Cargo Classes'!$P$7</x:f>
        <x:v>0</x:v>
      </x:c>
      <x:c r="U1924" s="22" t="n">
        <x:f>SUM(Q1924:T1924)</x:f>
        <x:v>1.15</x:v>
      </x:c>
      <x:c r="V1924" s="18" t="n">
        <x:f>IF(U1924=0,0,N1924*Q1924/U1924)</x:f>
        <x:v>11.739130434782611</x:v>
      </x:c>
      <x:c r="W1924" s="18" t="n">
        <x:f>IF(U1924=0,0,P1924*Q1924/U1924)</x:f>
        <x:v>21.120000000000008</x:v>
      </x:c>
      <x:c r="X1924" s="18" t="n">
        <x:f>MAX(V1924,W1924*'01 Controls'!$E$12)</x:f>
        <x:v>11.739130434782611</x:v>
      </x:c>
      <x:c r="Y1924" s="18" t="n">
        <x:f>IF(U1924=0,0,N1924*R1924/U1924)</x:f>
        <x:v>0</x:v>
      </x:c>
      <x:c r="Z1924" s="18" t="n">
        <x:f>IF(U1924=0,0,P1924*R1924/U1924)</x:f>
        <x:v>0</x:v>
      </x:c>
      <x:c r="AA1924" s="18" t="n">
        <x:f>MAX(Y1924,Z1924*'01 Controls'!$E$13)</x:f>
        <x:v>0</x:v>
      </x:c>
      <x:c r="AB1924" s="18" t="n">
        <x:f>IF(U1924=0,0,N1924*S1924/U1924)</x:f>
        <x:v>1338.2608695652173</x:v>
      </x:c>
      <x:c r="AC1924" s="18" t="n">
        <x:f>IF(U1924=0,0,P1924*S1924/U1924)</x:f>
        <x:v>2407.6800000000003</x:v>
      </x:c>
      <x:c r="AD1924" s="18" t="n">
        <x:f>MAX(AB1924,AC1924*'01 Controls'!$E$14)</x:f>
        <x:v>1338.2608695652173</x:v>
      </x:c>
      <x:c r="AE1924" s="18" t="n">
        <x:f>IF(U1924=0,0,N1924*T1924/U1924)</x:f>
        <x:v>0</x:v>
      </x:c>
      <x:c r="AF1924" s="18" t="n">
        <x:f>IF(U1924=0,0,P1924*T1924/U1924)</x:f>
        <x:v>0</x:v>
      </x:c>
      <x:c r="AG1924" s="18" t="n">
        <x:f>MAX(AE1924,AF1924*'01 Controls'!$E$15)</x:f>
        <x:v>0</x:v>
      </x:c>
      <x:c r="AH1924" s="18" t="n">
        <x:f>SUM(V1924,Y1924,AB1924,AE1924)</x:f>
        <x:v>1349.9999999999998</x:v>
      </x:c>
      <x:c r="AI1924" s="18" t="n">
        <x:f>N1924-AH1924</x:f>
        <x:v>2.2737367544323206e-13</x:v>
      </x:c>
      <x:c r="AJ1924" s="18" t="n">
        <x:f>V1924*INDEX('07 Mode Capacity'!$P$6:$P$17,MATCH("AIR-"&amp;I1924,'07 Mode Capacity'!$C$6:$C$17,0))</x:f>
        <x:v>3.2908968581786535</x:v>
      </x:c>
      <x:c r="AK1924" s="18" t="n">
        <x:f>Y1924*INDEX('07 Mode Capacity'!$P$6:$P$17,MATCH("OCEAN-"&amp;I1924,'07 Mode Capacity'!$C$6:$C$17,0))</x:f>
        <x:v>0</x:v>
      </x:c>
      <x:c r="AL1924" s="18" t="n">
        <x:f>AB1924*INDEX('07 Mode Capacity'!$P$6:$P$17,MATCH("LAND-"&amp;I1924,'07 Mode Capacity'!$C$6:$C$17,0))</x:f>
        <x:v>163.33188798511998</x:v>
      </x:c>
      <x:c r="AM1924" s="18" t="n">
        <x:f>AE1924*INDEX('07 Mode Capacity'!$P$6:$P$17,MATCH("INLAND-"&amp;I1924,'07 Mode Capacity'!$C$6:$C$17,0))</x:f>
        <x:v>0</x:v>
      </x:c>
      <x:c r="AN1924" s="18" t="n">
        <x:f>SUM(AJ1924:AM1924)</x:f>
        <x:v>166.62278484329863</x:v>
      </x:c>
      <x:c r="AO1924" s="17" t="n">
        <x:f>IF(N1924=0,1,AN1924/N1924)</x:f>
        <x:v>0.1234242850691101</x:v>
      </x:c>
      <x:c r="AP1924" s="11" t="str">
        <x:f>IF(AO1924&gt;='01 Controls'!$E$16,"PASS","FAIL")</x:f>
        <x:v>FAIL</x:v>
      </x:c>
      <x:c r="AQ1924" s="11" t="str">
        <x:v>UNQUANTIFIED</x:v>
      </x:c>
      <x:c r="AR1924" s="11" t="str">
        <x:v>Position-class planning record; serial item and receiver open</x:v>
      </x:c>
      <x:c r="AS1924" s="26"/>
      <x:c r="AT1924" s="26"/>
    </x:row>
    <x:row r="1925">
      <x:c r="C1925" s="11" t="str">
        <x:v>M2-A-TDG-COL-12</x:v>
      </x:c>
      <x:c r="D1925" s="11" t="str">
        <x:v>M2</x:v>
      </x:c>
      <x:c r="E1925" s="11" t="str">
        <x:v>Urban heat</x:v>
      </x:c>
      <x:c r="F1925" s="11" t="str">
        <x:v>A-TDG</x:v>
      </x:c>
      <x:c r="G1925" s="11" t="str">
        <x:v>Tactical distribution group</x:v>
      </x:c>
      <x:c r="H1925" s="11" t="str">
        <x:v>COL-12</x:v>
      </x:c>
      <x:c r="I1925" s="19" t="n">
        <x:v>24</x:v>
      </x:c>
      <x:c r="J1925" s="21" t="n">
        <x:v>4</x:v>
      </x:c>
      <x:c r="K1925" s="18" t="n">
        <x:f>'05 Cargo Register'!K133</x:f>
        <x:v>84.375</x:v>
      </x:c>
      <x:c r="L1925" s="18" t="n">
        <x:f>'05 Cargo Register'!N133</x:f>
        <x:v>9</x:v>
      </x:c>
      <x:c r="M1925" s="18" t="n">
        <x:f>'05 Cargo Register'!O133</x:f>
        <x:v>237.60000000000002</x:v>
      </x:c>
      <x:c r="N1925" s="18" t="n">
        <x:f>J1925*K1925</x:f>
        <x:v>337.5</x:v>
      </x:c>
      <x:c r="O1925" s="18" t="n">
        <x:f>J1925*L1925</x:f>
        <x:v>36</x:v>
      </x:c>
      <x:c r="P1925" s="18" t="n">
        <x:f>J1925*M1925</x:f>
        <x:v>950.4000000000001</x:v>
      </x:c>
      <x:c r="Q1925" s="22" t="n">
        <x:f>'01 Controls'!$E$26*'02 Cargo Classes'!$M$8</x:f>
        <x:v>0.1</x:v>
      </x:c>
      <x:c r="R1925" s="22" t="n">
        <x:f>'01 Controls'!$F$26*'02 Cargo Classes'!$N$8</x:f>
        <x:v>0</x:v>
      </x:c>
      <x:c r="S1925" s="22" t="n">
        <x:f>'01 Controls'!$G$26*'02 Cargo Classes'!$O$8</x:f>
        <x:v>1.14</x:v>
      </x:c>
      <x:c r="T1925" s="22" t="n">
        <x:f>'01 Controls'!$H$26*'02 Cargo Classes'!$P$8</x:f>
        <x:v>0</x:v>
      </x:c>
      <x:c r="U1925" s="22" t="n">
        <x:f>SUM(Q1925:T1925)</x:f>
        <x:v>1.24</x:v>
      </x:c>
      <x:c r="V1925" s="18" t="n">
        <x:f>IF(U1925=0,0,N1925*Q1925/U1925)</x:f>
        <x:v>27.217741935483872</x:v>
      </x:c>
      <x:c r="W1925" s="18" t="n">
        <x:f>IF(U1925=0,0,P1925*Q1925/U1925)</x:f>
        <x:v>76.64516129032259</x:v>
      </x:c>
      <x:c r="X1925" s="18" t="n">
        <x:f>MAX(V1925,W1925*'01 Controls'!$E$12)</x:f>
        <x:v>27.217741935483872</x:v>
      </x:c>
      <x:c r="Y1925" s="18" t="n">
        <x:f>IF(U1925=0,0,N1925*R1925/U1925)</x:f>
        <x:v>0</x:v>
      </x:c>
      <x:c r="Z1925" s="18" t="n">
        <x:f>IF(U1925=0,0,P1925*R1925/U1925)</x:f>
        <x:v>0</x:v>
      </x:c>
      <x:c r="AA1925" s="18" t="n">
        <x:f>MAX(Y1925,Z1925*'01 Controls'!$E$13)</x:f>
        <x:v>0</x:v>
      </x:c>
      <x:c r="AB1925" s="18" t="n">
        <x:f>IF(U1925=0,0,N1925*S1925/U1925)</x:f>
        <x:v>310.2822580645161</x:v>
      </x:c>
      <x:c r="AC1925" s="18" t="n">
        <x:f>IF(U1925=0,0,P1925*S1925/U1925)</x:f>
        <x:v>873.7548387096773</x:v>
      </x:c>
      <x:c r="AD1925" s="18" t="n">
        <x:f>MAX(AB1925,AC1925*'01 Controls'!$E$14)</x:f>
        <x:v>310.2822580645161</x:v>
      </x:c>
      <x:c r="AE1925" s="18" t="n">
        <x:f>IF(U1925=0,0,N1925*T1925/U1925)</x:f>
        <x:v>0</x:v>
      </x:c>
      <x:c r="AF1925" s="18" t="n">
        <x:f>IF(U1925=0,0,P1925*T1925/U1925)</x:f>
        <x:v>0</x:v>
      </x:c>
      <x:c r="AG1925" s="18" t="n">
        <x:f>MAX(AE1925,AF1925*'01 Controls'!$E$15)</x:f>
        <x:v>0</x:v>
      </x:c>
      <x:c r="AH1925" s="18" t="n">
        <x:f>SUM(V1925,Y1925,AB1925,AE1925)</x:f>
        <x:v>337.5</x:v>
      </x:c>
      <x:c r="AI1925" s="18" t="n">
        <x:f>N1925-AH1925</x:f>
        <x:v>0</x:v>
      </x:c>
      <x:c r="AJ1925" s="18" t="n">
        <x:f>V1925*INDEX('07 Mode Capacity'!$P$6:$P$17,MATCH("AIR-"&amp;I1925,'07 Mode Capacity'!$C$6:$C$17,0))</x:f>
        <x:v>5.522862733517618</x:v>
      </x:c>
      <x:c r="AK1925" s="18" t="n">
        <x:f>Y1925*INDEX('07 Mode Capacity'!$P$6:$P$17,MATCH("OCEAN-"&amp;I1925,'07 Mode Capacity'!$C$6:$C$17,0))</x:f>
        <x:v>0</x:v>
      </x:c>
      <x:c r="AL1925" s="18" t="n">
        <x:f>AB1925*INDEX('07 Mode Capacity'!$P$6:$P$17,MATCH("LAND-"&amp;I1925,'07 Mode Capacity'!$C$6:$C$17,0))</x:f>
        <x:v>118.68325048791162</x:v>
      </x:c>
      <x:c r="AM1925" s="18" t="n">
        <x:f>AE1925*INDEX('07 Mode Capacity'!$P$6:$P$17,MATCH("INLAND-"&amp;I1925,'07 Mode Capacity'!$C$6:$C$17,0))</x:f>
        <x:v>0</x:v>
      </x:c>
      <x:c r="AN1925" s="18" t="n">
        <x:f>SUM(AJ1925:AM1925)</x:f>
        <x:v>124.20611322142923</x:v>
      </x:c>
      <x:c r="AO1925" s="17" t="n">
        <x:f>IF(N1925=0,1,AN1925/N1925)</x:f>
        <x:v>0.3680181132486792</x:v>
      </x:c>
      <x:c r="AP1925" s="11" t="str">
        <x:f>IF(AO1925&gt;='01 Controls'!$E$16,"PASS","FAIL")</x:f>
        <x:v>FAIL</x:v>
      </x:c>
      <x:c r="AQ1925" s="11" t="str">
        <x:v>UNQUANTIFIED</x:v>
      </x:c>
      <x:c r="AR1925" s="11" t="str">
        <x:v>Position-class planning record; serial item and receiver open</x:v>
      </x:c>
      <x:c r="AS1925" s="26"/>
      <x:c r="AT1925" s="26"/>
    </x:row>
    <x:row r="1926">
      <x:c r="C1926" s="11" t="str">
        <x:v>M2-A-TDG-BAT-22</x:v>
      </x:c>
      <x:c r="D1926" s="11" t="str">
        <x:v>M2</x:v>
      </x:c>
      <x:c r="E1926" s="11" t="str">
        <x:v>Urban heat</x:v>
      </x:c>
      <x:c r="F1926" s="11" t="str">
        <x:v>A-TDG</x:v>
      </x:c>
      <x:c r="G1926" s="11" t="str">
        <x:v>Tactical distribution group</x:v>
      </x:c>
      <x:c r="H1926" s="11" t="str">
        <x:v>BAT-22</x:v>
      </x:c>
      <x:c r="I1926" s="19" t="n">
        <x:v>48</x:v>
      </x:c>
      <x:c r="J1926" s="21" t="n">
        <x:v>4</x:v>
      </x:c>
      <x:c r="K1926" s="18" t="n">
        <x:f>'05 Cargo Register'!K134</x:f>
        <x:v>225</x:v>
      </x:c>
      <x:c r="L1926" s="18" t="n">
        <x:f>'05 Cargo Register'!N134</x:f>
        <x:v>13</x:v>
      </x:c>
      <x:c r="M1926" s="18" t="n">
        <x:f>'05 Cargo Register'!O134</x:f>
        <x:v>343.20000000000005</x:v>
      </x:c>
      <x:c r="N1926" s="18" t="n">
        <x:f>J1926*K1926</x:f>
        <x:v>900</x:v>
      </x:c>
      <x:c r="O1926" s="18" t="n">
        <x:f>J1926*L1926</x:f>
        <x:v>52</x:v>
      </x:c>
      <x:c r="P1926" s="18" t="n">
        <x:f>J1926*M1926</x:f>
        <x:v>1372.8000000000002</x:v>
      </x:c>
      <x:c r="Q1926" s="22" t="n">
        <x:f>'01 Controls'!$E$26*'02 Cargo Classes'!$M$9</x:f>
        <x:v>0</x:v>
      </x:c>
      <x:c r="R1926" s="22" t="n">
        <x:f>'01 Controls'!$F$26*'02 Cargo Classes'!$N$9</x:f>
        <x:v>0</x:v>
      </x:c>
      <x:c r="S1926" s="22" t="n">
        <x:f>'01 Controls'!$G$26*'02 Cargo Classes'!$O$9</x:f>
        <x:v>0.95</x:v>
      </x:c>
      <x:c r="T1926" s="22" t="n">
        <x:f>'01 Controls'!$H$26*'02 Cargo Classes'!$P$9</x:f>
        <x:v>0</x:v>
      </x:c>
      <x:c r="U1926" s="22" t="n">
        <x:f>SUM(Q1926:T1926)</x:f>
        <x:v>0.95</x:v>
      </x:c>
      <x:c r="V1926" s="18" t="n">
        <x:f>IF(U1926=0,0,N1926*Q1926/U1926)</x:f>
        <x:v>0</x:v>
      </x:c>
      <x:c r="W1926" s="18" t="n">
        <x:f>IF(U1926=0,0,P1926*Q1926/U1926)</x:f>
        <x:v>0</x:v>
      </x:c>
      <x:c r="X1926" s="18" t="n">
        <x:f>MAX(V1926,W1926*'01 Controls'!$E$12)</x:f>
        <x:v>0</x:v>
      </x:c>
      <x:c r="Y1926" s="18" t="n">
        <x:f>IF(U1926=0,0,N1926*R1926/U1926)</x:f>
        <x:v>0</x:v>
      </x:c>
      <x:c r="Z1926" s="18" t="n">
        <x:f>IF(U1926=0,0,P1926*R1926/U1926)</x:f>
        <x:v>0</x:v>
      </x:c>
      <x:c r="AA1926" s="18" t="n">
        <x:f>MAX(Y1926,Z1926*'01 Controls'!$E$13)</x:f>
        <x:v>0</x:v>
      </x:c>
      <x:c r="AB1926" s="18" t="n">
        <x:f>IF(U1926=0,0,N1926*S1926/U1926)</x:f>
        <x:v>900</x:v>
      </x:c>
      <x:c r="AC1926" s="18" t="n">
        <x:f>IF(U1926=0,0,P1926*S1926/U1926)</x:f>
        <x:v>1372.8000000000002</x:v>
      </x:c>
      <x:c r="AD1926" s="18" t="n">
        <x:f>MAX(AB1926,AC1926*'01 Controls'!$E$14)</x:f>
        <x:v>900</x:v>
      </x:c>
      <x:c r="AE1926" s="18" t="n">
        <x:f>IF(U1926=0,0,N1926*T1926/U1926)</x:f>
        <x:v>0</x:v>
      </x:c>
      <x:c r="AF1926" s="18" t="n">
        <x:f>IF(U1926=0,0,P1926*T1926/U1926)</x:f>
        <x:v>0</x:v>
      </x:c>
      <x:c r="AG1926" s="18" t="n">
        <x:f>MAX(AE1926,AF1926*'01 Controls'!$E$15)</x:f>
        <x:v>0</x:v>
      </x:c>
      <x:c r="AH1926" s="18" t="n">
        <x:f>SUM(V1926,Y1926,AB1926,AE1926)</x:f>
        <x:v>900</x:v>
      </x:c>
      <x:c r="AI1926" s="18" t="n">
        <x:f>N1926-AH1926</x:f>
        <x:v>0</x:v>
      </x:c>
      <x:c r="AJ1926" s="18" t="n">
        <x:f>V1926*INDEX('07 Mode Capacity'!$P$6:$P$17,MATCH("AIR-"&amp;I1926,'07 Mode Capacity'!$C$6:$C$17,0))</x:f>
        <x:v>0</x:v>
      </x:c>
      <x:c r="AK1926" s="18" t="n">
        <x:f>Y1926*INDEX('07 Mode Capacity'!$P$6:$P$17,MATCH("OCEAN-"&amp;I1926,'07 Mode Capacity'!$C$6:$C$17,0))</x:f>
        <x:v>0</x:v>
      </x:c>
      <x:c r="AL1926" s="18" t="n">
        <x:f>AB1926*INDEX('07 Mode Capacity'!$P$6:$P$17,MATCH("LAND-"&amp;I1926,'07 Mode Capacity'!$C$6:$C$17,0))</x:f>
        <x:v>109.8430825630924</x:v>
      </x:c>
      <x:c r="AM1926" s="18" t="n">
        <x:f>AE1926*INDEX('07 Mode Capacity'!$P$6:$P$17,MATCH("INLAND-"&amp;I1926,'07 Mode Capacity'!$C$6:$C$17,0))</x:f>
        <x:v>0</x:v>
      </x:c>
      <x:c r="AN1926" s="18" t="n">
        <x:f>SUM(AJ1926:AM1926)</x:f>
        <x:v>109.8430825630924</x:v>
      </x:c>
      <x:c r="AO1926" s="17" t="n">
        <x:f>IF(N1926=0,1,AN1926/N1926)</x:f>
        <x:v>0.1220478695145471</x:v>
      </x:c>
      <x:c r="AP1926" s="11" t="str">
        <x:f>IF(AO1926&gt;='01 Controls'!$E$16,"PASS","FAIL")</x:f>
        <x:v>FAIL</x:v>
      </x:c>
      <x:c r="AQ1926" s="11" t="str">
        <x:v>UNQUANTIFIED</x:v>
      </x:c>
      <x:c r="AR1926" s="11" t="str">
        <x:v>Position-class planning record; serial item and receiver open</x:v>
      </x:c>
      <x:c r="AS1926" s="26"/>
      <x:c r="AT1926" s="26"/>
    </x:row>
    <x:row r="1927">
      <x:c r="C1927" s="11" t="str">
        <x:v>M2-A-TDG-TNK-20</x:v>
      </x:c>
      <x:c r="D1927" s="11" t="str">
        <x:v>M2</x:v>
      </x:c>
      <x:c r="E1927" s="11" t="str">
        <x:v>Urban heat</x:v>
      </x:c>
      <x:c r="F1927" s="11" t="str">
        <x:v>A-TDG</x:v>
      </x:c>
      <x:c r="G1927" s="11" t="str">
        <x:v>Tactical distribution group</x:v>
      </x:c>
      <x:c r="H1927" s="11" t="str">
        <x:v>TNK-20</x:v>
      </x:c>
      <x:c r="I1927" s="19" t="n">
        <x:v>48</x:v>
      </x:c>
      <x:c r="J1927" s="21" t="n">
        <x:v>4</x:v>
      </x:c>
      <x:c r="K1927" s="18" t="n">
        <x:f>'05 Cargo Register'!K135</x:f>
        <x:v>281.25</x:v>
      </x:c>
      <x:c r="L1927" s="18" t="n">
        <x:f>'05 Cargo Register'!N135</x:f>
        <x:v>17</x:v>
      </x:c>
      <x:c r="M1927" s="18" t="n">
        <x:f>'05 Cargo Register'!O135</x:f>
        <x:v>361.25</x:v>
      </x:c>
      <x:c r="N1927" s="18" t="n">
        <x:f>J1927*K1927</x:f>
        <x:v>1125</x:v>
      </x:c>
      <x:c r="O1927" s="18" t="n">
        <x:f>J1927*L1927</x:f>
        <x:v>68</x:v>
      </x:c>
      <x:c r="P1927" s="18" t="n">
        <x:f>J1927*M1927</x:f>
        <x:v>1445</x:v>
      </x:c>
      <x:c r="Q1927" s="22" t="n">
        <x:f>'01 Controls'!$E$26*'02 Cargo Classes'!$M$10</x:f>
        <x:v>0</x:v>
      </x:c>
      <x:c r="R1927" s="22" t="n">
        <x:f>'01 Controls'!$F$26*'02 Cargo Classes'!$N$10</x:f>
        <x:v>0</x:v>
      </x:c>
      <x:c r="S1927" s="22" t="n">
        <x:f>'01 Controls'!$G$26*'02 Cargo Classes'!$O$10</x:f>
        <x:v>0.95</x:v>
      </x:c>
      <x:c r="T1927" s="22" t="n">
        <x:f>'01 Controls'!$H$26*'02 Cargo Classes'!$P$10</x:f>
        <x:v>0</x:v>
      </x:c>
      <x:c r="U1927" s="22" t="n">
        <x:f>SUM(Q1927:T1927)</x:f>
        <x:v>0.95</x:v>
      </x:c>
      <x:c r="V1927" s="18" t="n">
        <x:f>IF(U1927=0,0,N1927*Q1927/U1927)</x:f>
        <x:v>0</x:v>
      </x:c>
      <x:c r="W1927" s="18" t="n">
        <x:f>IF(U1927=0,0,P1927*Q1927/U1927)</x:f>
        <x:v>0</x:v>
      </x:c>
      <x:c r="X1927" s="18" t="n">
        <x:f>MAX(V1927,W1927*'01 Controls'!$E$12)</x:f>
        <x:v>0</x:v>
      </x:c>
      <x:c r="Y1927" s="18" t="n">
        <x:f>IF(U1927=0,0,N1927*R1927/U1927)</x:f>
        <x:v>0</x:v>
      </x:c>
      <x:c r="Z1927" s="18" t="n">
        <x:f>IF(U1927=0,0,P1927*R1927/U1927)</x:f>
        <x:v>0</x:v>
      </x:c>
      <x:c r="AA1927" s="18" t="n">
        <x:f>MAX(Y1927,Z1927*'01 Controls'!$E$13)</x:f>
        <x:v>0</x:v>
      </x:c>
      <x:c r="AB1927" s="18" t="n">
        <x:f>IF(U1927=0,0,N1927*S1927/U1927)</x:f>
        <x:v>1125</x:v>
      </x:c>
      <x:c r="AC1927" s="18" t="n">
        <x:f>IF(U1927=0,0,P1927*S1927/U1927)</x:f>
        <x:v>1445</x:v>
      </x:c>
      <x:c r="AD1927" s="18" t="n">
        <x:f>MAX(AB1927,AC1927*'01 Controls'!$E$14)</x:f>
        <x:v>1125</x:v>
      </x:c>
      <x:c r="AE1927" s="18" t="n">
        <x:f>IF(U1927=0,0,N1927*T1927/U1927)</x:f>
        <x:v>0</x:v>
      </x:c>
      <x:c r="AF1927" s="18" t="n">
        <x:f>IF(U1927=0,0,P1927*T1927/U1927)</x:f>
        <x:v>0</x:v>
      </x:c>
      <x:c r="AG1927" s="18" t="n">
        <x:f>MAX(AE1927,AF1927*'01 Controls'!$E$15)</x:f>
        <x:v>0</x:v>
      </x:c>
      <x:c r="AH1927" s="18" t="n">
        <x:f>SUM(V1927,Y1927,AB1927,AE1927)</x:f>
        <x:v>1125</x:v>
      </x:c>
      <x:c r="AI1927" s="18" t="n">
        <x:f>N1927-AH1927</x:f>
        <x:v>0</x:v>
      </x:c>
      <x:c r="AJ1927" s="18" t="n">
        <x:f>V1927*INDEX('07 Mode Capacity'!$P$6:$P$17,MATCH("AIR-"&amp;I1927,'07 Mode Capacity'!$C$6:$C$17,0))</x:f>
        <x:v>0</x:v>
      </x:c>
      <x:c r="AK1927" s="18" t="n">
        <x:f>Y1927*INDEX('07 Mode Capacity'!$P$6:$P$17,MATCH("OCEAN-"&amp;I1927,'07 Mode Capacity'!$C$6:$C$17,0))</x:f>
        <x:v>0</x:v>
      </x:c>
      <x:c r="AL1927" s="18" t="n">
        <x:f>AB1927*INDEX('07 Mode Capacity'!$P$6:$P$17,MATCH("LAND-"&amp;I1927,'07 Mode Capacity'!$C$6:$C$17,0))</x:f>
        <x:v>137.3038532038655</x:v>
      </x:c>
      <x:c r="AM1927" s="18" t="n">
        <x:f>AE1927*INDEX('07 Mode Capacity'!$P$6:$P$17,MATCH("INLAND-"&amp;I1927,'07 Mode Capacity'!$C$6:$C$17,0))</x:f>
        <x:v>0</x:v>
      </x:c>
      <x:c r="AN1927" s="18" t="n">
        <x:f>SUM(AJ1927:AM1927)</x:f>
        <x:v>137.3038532038655</x:v>
      </x:c>
      <x:c r="AO1927" s="17" t="n">
        <x:f>IF(N1927=0,1,AN1927/N1927)</x:f>
        <x:v>0.1220478695145471</x:v>
      </x:c>
      <x:c r="AP1927" s="11" t="str">
        <x:f>IF(AO1927&gt;='01 Controls'!$E$16,"PASS","FAIL")</x:f>
        <x:v>FAIL</x:v>
      </x:c>
      <x:c r="AQ1927" s="11" t="str">
        <x:v>UNQUANTIFIED</x:v>
      </x:c>
      <x:c r="AR1927" s="11" t="str">
        <x:v>Position-class planning record; serial item and receiver open</x:v>
      </x:c>
      <x:c r="AS1927" s="26"/>
      <x:c r="AT1927" s="26"/>
    </x:row>
    <x:row r="1928">
      <x:c r="C1928" s="11" t="str">
        <x:v>M2-A-TDG-FLR-24</x:v>
      </x:c>
      <x:c r="D1928" s="11" t="str">
        <x:v>M2</x:v>
      </x:c>
      <x:c r="E1928" s="11" t="str">
        <x:v>Urban heat</x:v>
      </x:c>
      <x:c r="F1928" s="11" t="str">
        <x:v>A-TDG</x:v>
      </x:c>
      <x:c r="G1928" s="11" t="str">
        <x:v>Tactical distribution group</x:v>
      </x:c>
      <x:c r="H1928" s="11" t="str">
        <x:v>FLR-24</x:v>
      </x:c>
      <x:c r="I1928" s="19" t="n">
        <x:v>48</x:v>
      </x:c>
      <x:c r="J1928" s="21" t="n">
        <x:v>4</x:v>
      </x:c>
      <x:c r="K1928" s="18" t="n">
        <x:f>'05 Cargo Register'!K136</x:f>
        <x:v>421.875</x:v>
      </x:c>
      <x:c r="L1928" s="18" t="n">
        <x:f>'05 Cargo Register'!N136</x:f>
        <x:v>21</x:v>
      </x:c>
      <x:c r="M1928" s="18" t="n">
        <x:f>'05 Cargo Register'!O136</x:f>
        <x:v>672</x:v>
      </x:c>
      <x:c r="N1928" s="18" t="n">
        <x:f>J1928*K1928</x:f>
        <x:v>1687.5</x:v>
      </x:c>
      <x:c r="O1928" s="18" t="n">
        <x:f>J1928*L1928</x:f>
        <x:v>84</x:v>
      </x:c>
      <x:c r="P1928" s="18" t="n">
        <x:f>J1928*M1928</x:f>
        <x:v>2688</x:v>
      </x:c>
      <x:c r="Q1928" s="22" t="n">
        <x:f>'01 Controls'!$E$26*'02 Cargo Classes'!$M$11</x:f>
        <x:v>0</x:v>
      </x:c>
      <x:c r="R1928" s="22" t="n">
        <x:f>'01 Controls'!$F$26*'02 Cargo Classes'!$N$11</x:f>
        <x:v>0</x:v>
      </x:c>
      <x:c r="S1928" s="22" t="n">
        <x:f>'01 Controls'!$G$26*'02 Cargo Classes'!$O$11</x:f>
        <x:v>0.95</x:v>
      </x:c>
      <x:c r="T1928" s="22" t="n">
        <x:f>'01 Controls'!$H$26*'02 Cargo Classes'!$P$11</x:f>
        <x:v>0</x:v>
      </x:c>
      <x:c r="U1928" s="22" t="n">
        <x:f>SUM(Q1928:T1928)</x:f>
        <x:v>0.95</x:v>
      </x:c>
      <x:c r="V1928" s="18" t="n">
        <x:f>IF(U1928=0,0,N1928*Q1928/U1928)</x:f>
        <x:v>0</x:v>
      </x:c>
      <x:c r="W1928" s="18" t="n">
        <x:f>IF(U1928=0,0,P1928*Q1928/U1928)</x:f>
        <x:v>0</x:v>
      </x:c>
      <x:c r="X1928" s="18" t="n">
        <x:f>MAX(V1928,W1928*'01 Controls'!$E$12)</x:f>
        <x:v>0</x:v>
      </x:c>
      <x:c r="Y1928" s="18" t="n">
        <x:f>IF(U1928=0,0,N1928*R1928/U1928)</x:f>
        <x:v>0</x:v>
      </x:c>
      <x:c r="Z1928" s="18" t="n">
        <x:f>IF(U1928=0,0,P1928*R1928/U1928)</x:f>
        <x:v>0</x:v>
      </x:c>
      <x:c r="AA1928" s="18" t="n">
        <x:f>MAX(Y1928,Z1928*'01 Controls'!$E$13)</x:f>
        <x:v>0</x:v>
      </x:c>
      <x:c r="AB1928" s="18" t="n">
        <x:f>IF(U1928=0,0,N1928*S1928/U1928)</x:f>
        <x:v>1687.5</x:v>
      </x:c>
      <x:c r="AC1928" s="18" t="n">
        <x:f>IF(U1928=0,0,P1928*S1928/U1928)</x:f>
        <x:v>2688</x:v>
      </x:c>
      <x:c r="AD1928" s="18" t="n">
        <x:f>MAX(AB1928,AC1928*'01 Controls'!$E$14)</x:f>
        <x:v>1687.5</x:v>
      </x:c>
      <x:c r="AE1928" s="18" t="n">
        <x:f>IF(U1928=0,0,N1928*T1928/U1928)</x:f>
        <x:v>0</x:v>
      </x:c>
      <x:c r="AF1928" s="18" t="n">
        <x:f>IF(U1928=0,0,P1928*T1928/U1928)</x:f>
        <x:v>0</x:v>
      </x:c>
      <x:c r="AG1928" s="18" t="n">
        <x:f>MAX(AE1928,AF1928*'01 Controls'!$E$15)</x:f>
        <x:v>0</x:v>
      </x:c>
      <x:c r="AH1928" s="18" t="n">
        <x:f>SUM(V1928,Y1928,AB1928,AE1928)</x:f>
        <x:v>1687.5</x:v>
      </x:c>
      <x:c r="AI1928" s="18" t="n">
        <x:f>N1928-AH1928</x:f>
        <x:v>0</x:v>
      </x:c>
      <x:c r="AJ1928" s="18" t="n">
        <x:f>V1928*INDEX('07 Mode Capacity'!$P$6:$P$17,MATCH("AIR-"&amp;I1928,'07 Mode Capacity'!$C$6:$C$17,0))</x:f>
        <x:v>0</x:v>
      </x:c>
      <x:c r="AK1928" s="18" t="n">
        <x:f>Y1928*INDEX('07 Mode Capacity'!$P$6:$P$17,MATCH("OCEAN-"&amp;I1928,'07 Mode Capacity'!$C$6:$C$17,0))</x:f>
        <x:v>0</x:v>
      </x:c>
      <x:c r="AL1928" s="18" t="n">
        <x:f>AB1928*INDEX('07 Mode Capacity'!$P$6:$P$17,MATCH("LAND-"&amp;I1928,'07 Mode Capacity'!$C$6:$C$17,0))</x:f>
        <x:v>205.95577980579824</x:v>
      </x:c>
      <x:c r="AM1928" s="18" t="n">
        <x:f>AE1928*INDEX('07 Mode Capacity'!$P$6:$P$17,MATCH("INLAND-"&amp;I1928,'07 Mode Capacity'!$C$6:$C$17,0))</x:f>
        <x:v>0</x:v>
      </x:c>
      <x:c r="AN1928" s="18" t="n">
        <x:f>SUM(AJ1928:AM1928)</x:f>
        <x:v>205.95577980579824</x:v>
      </x:c>
      <x:c r="AO1928" s="17" t="n">
        <x:f>IF(N1928=0,1,AN1928/N1928)</x:f>
        <x:v>0.1220478695145471</x:v>
      </x:c>
      <x:c r="AP1928" s="11" t="str">
        <x:f>IF(AO1928&gt;='01 Controls'!$E$16,"PASS","FAIL")</x:f>
        <x:v>FAIL</x:v>
      </x:c>
      <x:c r="AQ1928" s="11" t="str">
        <x:v>UNQUANTIFIED</x:v>
      </x:c>
      <x:c r="AR1928" s="11" t="str">
        <x:v>Position-class planning record; serial item and receiver open</x:v>
      </x:c>
      <x:c r="AS1928" s="26"/>
      <x:c r="AT1928" s="26"/>
    </x:row>
    <x:row r="1929">
      <x:c r="C1929" s="11" t="str">
        <x:v>M2-A-TDG-ROL-30</x:v>
      </x:c>
      <x:c r="D1929" s="11" t="str">
        <x:v>M2</x:v>
      </x:c>
      <x:c r="E1929" s="11" t="str">
        <x:v>Urban heat</x:v>
      </x:c>
      <x:c r="F1929" s="11" t="str">
        <x:v>A-TDG</x:v>
      </x:c>
      <x:c r="G1929" s="11" t="str">
        <x:v>Tactical distribution group</x:v>
      </x:c>
      <x:c r="H1929" s="11" t="str">
        <x:v>ROL-30</x:v>
      </x:c>
      <x:c r="I1929" s="19" t="n">
        <x:v>48</x:v>
      </x:c>
      <x:c r="J1929" s="21" t="n">
        <x:v>4</x:v>
      </x:c>
      <x:c r="K1929" s="18" t="n">
        <x:f>'05 Cargo Register'!K137</x:f>
        <x:v>506.25</x:v>
      </x:c>
      <x:c r="L1929" s="18" t="n">
        <x:f>'05 Cargo Register'!N137</x:f>
        <x:v>22</x:v>
      </x:c>
      <x:c r="M1929" s="18" t="n">
        <x:f>'05 Cargo Register'!O137</x:f>
        <x:v>1402.5</x:v>
      </x:c>
      <x:c r="N1929" s="18" t="n">
        <x:f>J1929*K1929</x:f>
        <x:v>2025</x:v>
      </x:c>
      <x:c r="O1929" s="18" t="n">
        <x:f>J1929*L1929</x:f>
        <x:v>88</x:v>
      </x:c>
      <x:c r="P1929" s="18" t="n">
        <x:f>J1929*M1929</x:f>
        <x:v>5610</x:v>
      </x:c>
      <x:c r="Q1929" s="22" t="n">
        <x:f>'01 Controls'!$E$26*'02 Cargo Classes'!$M$12</x:f>
        <x:v>0</x:v>
      </x:c>
      <x:c r="R1929" s="22" t="n">
        <x:f>'01 Controls'!$F$26*'02 Cargo Classes'!$N$12</x:f>
        <x:v>0</x:v>
      </x:c>
      <x:c r="S1929" s="22" t="n">
        <x:f>'01 Controls'!$G$26*'02 Cargo Classes'!$O$12</x:f>
        <x:v>1.4249999999999998</x:v>
      </x:c>
      <x:c r="T1929" s="22" t="n">
        <x:f>'01 Controls'!$H$26*'02 Cargo Classes'!$P$12</x:f>
        <x:v>0</x:v>
      </x:c>
      <x:c r="U1929" s="22" t="n">
        <x:f>SUM(Q1929:T1929)</x:f>
        <x:v>1.4249999999999998</x:v>
      </x:c>
      <x:c r="V1929" s="18" t="n">
        <x:f>IF(U1929=0,0,N1929*Q1929/U1929)</x:f>
        <x:v>0</x:v>
      </x:c>
      <x:c r="W1929" s="18" t="n">
        <x:f>IF(U1929=0,0,P1929*Q1929/U1929)</x:f>
        <x:v>0</x:v>
      </x:c>
      <x:c r="X1929" s="18" t="n">
        <x:f>MAX(V1929,W1929*'01 Controls'!$E$12)</x:f>
        <x:v>0</x:v>
      </x:c>
      <x:c r="Y1929" s="18" t="n">
        <x:f>IF(U1929=0,0,N1929*R1929/U1929)</x:f>
        <x:v>0</x:v>
      </x:c>
      <x:c r="Z1929" s="18" t="n">
        <x:f>IF(U1929=0,0,P1929*R1929/U1929)</x:f>
        <x:v>0</x:v>
      </x:c>
      <x:c r="AA1929" s="18" t="n">
        <x:f>MAX(Y1929,Z1929*'01 Controls'!$E$13)</x:f>
        <x:v>0</x:v>
      </x:c>
      <x:c r="AB1929" s="18" t="n">
        <x:f>IF(U1929=0,0,N1929*S1929/U1929)</x:f>
        <x:v>2025</x:v>
      </x:c>
      <x:c r="AC1929" s="18" t="n">
        <x:f>IF(U1929=0,0,P1929*S1929/U1929)</x:f>
        <x:v>5610</x:v>
      </x:c>
      <x:c r="AD1929" s="18" t="n">
        <x:f>MAX(AB1929,AC1929*'01 Controls'!$E$14)</x:f>
        <x:v>2025</x:v>
      </x:c>
      <x:c r="AE1929" s="18" t="n">
        <x:f>IF(U1929=0,0,N1929*T1929/U1929)</x:f>
        <x:v>0</x:v>
      </x:c>
      <x:c r="AF1929" s="18" t="n">
        <x:f>IF(U1929=0,0,P1929*T1929/U1929)</x:f>
        <x:v>0</x:v>
      </x:c>
      <x:c r="AG1929" s="18" t="n">
        <x:f>MAX(AE1929,AF1929*'01 Controls'!$E$15)</x:f>
        <x:v>0</x:v>
      </x:c>
      <x:c r="AH1929" s="18" t="n">
        <x:f>SUM(V1929,Y1929,AB1929,AE1929)</x:f>
        <x:v>2025</x:v>
      </x:c>
      <x:c r="AI1929" s="18" t="n">
        <x:f>N1929-AH1929</x:f>
        <x:v>0</x:v>
      </x:c>
      <x:c r="AJ1929" s="18" t="n">
        <x:f>V1929*INDEX('07 Mode Capacity'!$P$6:$P$17,MATCH("AIR-"&amp;I1929,'07 Mode Capacity'!$C$6:$C$17,0))</x:f>
        <x:v>0</x:v>
      </x:c>
      <x:c r="AK1929" s="18" t="n">
        <x:f>Y1929*INDEX('07 Mode Capacity'!$P$6:$P$17,MATCH("OCEAN-"&amp;I1929,'07 Mode Capacity'!$C$6:$C$17,0))</x:f>
        <x:v>0</x:v>
      </x:c>
      <x:c r="AL1929" s="18" t="n">
        <x:f>AB1929*INDEX('07 Mode Capacity'!$P$6:$P$17,MATCH("LAND-"&amp;I1929,'07 Mode Capacity'!$C$6:$C$17,0))</x:f>
        <x:v>247.14693576695788</x:v>
      </x:c>
      <x:c r="AM1929" s="18" t="n">
        <x:f>AE1929*INDEX('07 Mode Capacity'!$P$6:$P$17,MATCH("INLAND-"&amp;I1929,'07 Mode Capacity'!$C$6:$C$17,0))</x:f>
        <x:v>0</x:v>
      </x:c>
      <x:c r="AN1929" s="18" t="n">
        <x:f>SUM(AJ1929:AM1929)</x:f>
        <x:v>247.14693576695788</x:v>
      </x:c>
      <x:c r="AO1929" s="17" t="n">
        <x:f>IF(N1929=0,1,AN1929/N1929)</x:f>
        <x:v>0.1220478695145471</x:v>
      </x:c>
      <x:c r="AP1929" s="11" t="str">
        <x:f>IF(AO1929&gt;='01 Controls'!$E$16,"PASS","FAIL")</x:f>
        <x:v>FAIL</x:v>
      </x:c>
      <x:c r="AQ1929" s="11" t="str">
        <x:v>UNQUANTIFIED</x:v>
      </x:c>
      <x:c r="AR1929" s="11" t="str">
        <x:v>Position-class planning record; serial item and receiver open</x:v>
      </x:c>
      <x:c r="AS1929" s="26"/>
      <x:c r="AT1929" s="26"/>
    </x:row>
    <x:row r="1930">
      <x:c r="C1930" s="11" t="str">
        <x:v>M2-A-TDG-LIN-18</x:v>
      </x:c>
      <x:c r="D1930" s="11" t="str">
        <x:v>M2</x:v>
      </x:c>
      <x:c r="E1930" s="11" t="str">
        <x:v>Urban heat</x:v>
      </x:c>
      <x:c r="F1930" s="11" t="str">
        <x:v>A-TDG</x:v>
      </x:c>
      <x:c r="G1930" s="11" t="str">
        <x:v>Tactical distribution group</x:v>
      </x:c>
      <x:c r="H1930" s="11" t="str">
        <x:v>LIN-18</x:v>
      </x:c>
      <x:c r="I1930" s="19" t="n">
        <x:v>72</x:v>
      </x:c>
      <x:c r="J1930" s="21" t="n">
        <x:v>4</x:v>
      </x:c>
      <x:c r="K1930" s="18" t="n">
        <x:f>'05 Cargo Register'!K138</x:f>
        <x:v>112.5</x:v>
      </x:c>
      <x:c r="L1930" s="18" t="n">
        <x:f>'05 Cargo Register'!N138</x:f>
        <x:v>8</x:v>
      </x:c>
      <x:c r="M1930" s="18" t="n">
        <x:f>'05 Cargo Register'!O138</x:f>
        <x:v>352</x:v>
      </x:c>
      <x:c r="N1930" s="18" t="n">
        <x:f>J1930*K1930</x:f>
        <x:v>450</x:v>
      </x:c>
      <x:c r="O1930" s="18" t="n">
        <x:f>J1930*L1930</x:f>
        <x:v>32</x:v>
      </x:c>
      <x:c r="P1930" s="18" t="n">
        <x:f>J1930*M1930</x:f>
        <x:v>1408</x:v>
      </x:c>
      <x:c r="Q1930" s="22" t="n">
        <x:f>'01 Controls'!$E$26*'02 Cargo Classes'!$M$13</x:f>
        <x:v>0</x:v>
      </x:c>
      <x:c r="R1930" s="22" t="n">
        <x:f>'01 Controls'!$F$26*'02 Cargo Classes'!$N$13</x:f>
        <x:v>0</x:v>
      </x:c>
      <x:c r="S1930" s="22" t="n">
        <x:f>'01 Controls'!$G$26*'02 Cargo Classes'!$O$13</x:f>
        <x:v>0.95</x:v>
      </x:c>
      <x:c r="T1930" s="22" t="n">
        <x:f>'01 Controls'!$H$26*'02 Cargo Classes'!$P$13</x:f>
        <x:v>0</x:v>
      </x:c>
      <x:c r="U1930" s="22" t="n">
        <x:f>SUM(Q1930:T1930)</x:f>
        <x:v>0.95</x:v>
      </x:c>
      <x:c r="V1930" s="18" t="n">
        <x:f>IF(U1930=0,0,N1930*Q1930/U1930)</x:f>
        <x:v>0</x:v>
      </x:c>
      <x:c r="W1930" s="18" t="n">
        <x:f>IF(U1930=0,0,P1930*Q1930/U1930)</x:f>
        <x:v>0</x:v>
      </x:c>
      <x:c r="X1930" s="18" t="n">
        <x:f>MAX(V1930,W1930*'01 Controls'!$E$12)</x:f>
        <x:v>0</x:v>
      </x:c>
      <x:c r="Y1930" s="18" t="n">
        <x:f>IF(U1930=0,0,N1930*R1930/U1930)</x:f>
        <x:v>0</x:v>
      </x:c>
      <x:c r="Z1930" s="18" t="n">
        <x:f>IF(U1930=0,0,P1930*R1930/U1930)</x:f>
        <x:v>0</x:v>
      </x:c>
      <x:c r="AA1930" s="18" t="n">
        <x:f>MAX(Y1930,Z1930*'01 Controls'!$E$13)</x:f>
        <x:v>0</x:v>
      </x:c>
      <x:c r="AB1930" s="18" t="n">
        <x:f>IF(U1930=0,0,N1930*S1930/U1930)</x:f>
        <x:v>450</x:v>
      </x:c>
      <x:c r="AC1930" s="18" t="n">
        <x:f>IF(U1930=0,0,P1930*S1930/U1930)</x:f>
        <x:v>1408</x:v>
      </x:c>
      <x:c r="AD1930" s="18" t="n">
        <x:f>MAX(AB1930,AC1930*'01 Controls'!$E$14)</x:f>
        <x:v>450</x:v>
      </x:c>
      <x:c r="AE1930" s="18" t="n">
        <x:f>IF(U1930=0,0,N1930*T1930/U1930)</x:f>
        <x:v>0</x:v>
      </x:c>
      <x:c r="AF1930" s="18" t="n">
        <x:f>IF(U1930=0,0,P1930*T1930/U1930)</x:f>
        <x:v>0</x:v>
      </x:c>
      <x:c r="AG1930" s="18" t="n">
        <x:f>MAX(AE1930,AF1930*'01 Controls'!$E$15)</x:f>
        <x:v>0</x:v>
      </x:c>
      <x:c r="AH1930" s="18" t="n">
        <x:f>SUM(V1930,Y1930,AB1930,AE1930)</x:f>
        <x:v>450</x:v>
      </x:c>
      <x:c r="AI1930" s="18" t="n">
        <x:f>N1930-AH1930</x:f>
        <x:v>0</x:v>
      </x:c>
      <x:c r="AJ1930" s="18" t="n">
        <x:f>V1930*INDEX('07 Mode Capacity'!$P$6:$P$17,MATCH("AIR-"&amp;I1930,'07 Mode Capacity'!$C$6:$C$17,0))</x:f>
        <x:v>0</x:v>
      </x:c>
      <x:c r="AK1930" s="18" t="n">
        <x:f>Y1930*INDEX('07 Mode Capacity'!$P$6:$P$17,MATCH("OCEAN-"&amp;I1930,'07 Mode Capacity'!$C$6:$C$17,0))</x:f>
        <x:v>0</x:v>
      </x:c>
      <x:c r="AL1930" s="18" t="n">
        <x:f>AB1930*INDEX('07 Mode Capacity'!$P$6:$P$17,MATCH("LAND-"&amp;I1930,'07 Mode Capacity'!$C$6:$C$17,0))</x:f>
        <x:v>321.75460115107506</x:v>
      </x:c>
      <x:c r="AM1930" s="18" t="n">
        <x:f>AE1930*INDEX('07 Mode Capacity'!$P$6:$P$17,MATCH("INLAND-"&amp;I1930,'07 Mode Capacity'!$C$6:$C$17,0))</x:f>
        <x:v>0</x:v>
      </x:c>
      <x:c r="AN1930" s="18" t="n">
        <x:f>SUM(AJ1930:AM1930)</x:f>
        <x:v>321.75460115107506</x:v>
      </x:c>
      <x:c r="AO1930" s="17" t="n">
        <x:f>IF(N1930=0,1,AN1930/N1930)</x:f>
        <x:v>0.7150102247801668</x:v>
      </x:c>
      <x:c r="AP1930" s="11" t="str">
        <x:f>IF(AO1930&gt;='01 Controls'!$E$16,"PASS","FAIL")</x:f>
        <x:v>FAIL</x:v>
      </x:c>
      <x:c r="AQ1930" s="11" t="str">
        <x:v>UNQUANTIFIED</x:v>
      </x:c>
      <x:c r="AR1930" s="11" t="str">
        <x:v>Position-class planning record; serial item and receiver open</x:v>
      </x:c>
      <x:c r="AS1930" s="26"/>
      <x:c r="AT1930" s="26"/>
    </x:row>
    <x:row r="1931">
      <x:c r="C1931" s="11" t="str">
        <x:v>M2-A-TDG-BLK-08</x:v>
      </x:c>
      <x:c r="D1931" s="11" t="str">
        <x:v>M2</x:v>
      </x:c>
      <x:c r="E1931" s="11" t="str">
        <x:v>Urban heat</x:v>
      </x:c>
      <x:c r="F1931" s="11" t="str">
        <x:v>A-TDG</x:v>
      </x:c>
      <x:c r="G1931" s="11" t="str">
        <x:v>Tactical distribution group</x:v>
      </x:c>
      <x:c r="H1931" s="11" t="str">
        <x:v>BLK-08</x:v>
      </x:c>
      <x:c r="I1931" s="19" t="n">
        <x:v>48</x:v>
      </x:c>
      <x:c r="J1931" s="21" t="n">
        <x:v>4</x:v>
      </x:c>
      <x:c r="K1931" s="18" t="n">
        <x:f>'05 Cargo Register'!K139</x:f>
        <x:v>56.25</x:v>
      </x:c>
      <x:c r="L1931" s="18" t="n">
        <x:f>'05 Cargo Register'!N139</x:f>
        <x:v>9</x:v>
      </x:c>
      <x:c r="M1931" s="18" t="n">
        <x:f>'05 Cargo Register'!O139</x:f>
        <x:v>459</x:v>
      </x:c>
      <x:c r="N1931" s="18" t="n">
        <x:f>J1931*K1931</x:f>
        <x:v>225</x:v>
      </x:c>
      <x:c r="O1931" s="18" t="n">
        <x:f>J1931*L1931</x:f>
        <x:v>36</x:v>
      </x:c>
      <x:c r="P1931" s="18" t="n">
        <x:f>J1931*M1931</x:f>
        <x:v>1836</x:v>
      </x:c>
      <x:c r="Q1931" s="22" t="n">
        <x:f>'01 Controls'!$E$26*'02 Cargo Classes'!$M$14</x:f>
        <x:v>0.05</x:v>
      </x:c>
      <x:c r="R1931" s="22" t="n">
        <x:f>'01 Controls'!$F$26*'02 Cargo Classes'!$N$14</x:f>
        <x:v>0</x:v>
      </x:c>
      <x:c r="S1931" s="22" t="n">
        <x:f>'01 Controls'!$G$26*'02 Cargo Classes'!$O$14</x:f>
        <x:v>0.95</x:v>
      </x:c>
      <x:c r="T1931" s="22" t="n">
        <x:f>'01 Controls'!$H$26*'02 Cargo Classes'!$P$14</x:f>
        <x:v>0</x:v>
      </x:c>
      <x:c r="U1931" s="22" t="n">
        <x:f>SUM(Q1931:T1931)</x:f>
        <x:v>1</x:v>
      </x:c>
      <x:c r="V1931" s="18" t="n">
        <x:f>IF(U1931=0,0,N1931*Q1931/U1931)</x:f>
        <x:v>11.25</x:v>
      </x:c>
      <x:c r="W1931" s="18" t="n">
        <x:f>IF(U1931=0,0,P1931*Q1931/U1931)</x:f>
        <x:v>91.80000000000001</x:v>
      </x:c>
      <x:c r="X1931" s="18" t="n">
        <x:f>MAX(V1931,W1931*'01 Controls'!$E$12)</x:f>
        <x:v>22.950000000000003</x:v>
      </x:c>
      <x:c r="Y1931" s="18" t="n">
        <x:f>IF(U1931=0,0,N1931*R1931/U1931)</x:f>
        <x:v>0</x:v>
      </x:c>
      <x:c r="Z1931" s="18" t="n">
        <x:f>IF(U1931=0,0,P1931*R1931/U1931)</x:f>
        <x:v>0</x:v>
      </x:c>
      <x:c r="AA1931" s="18" t="n">
        <x:f>MAX(Y1931,Z1931*'01 Controls'!$E$13)</x:f>
        <x:v>0</x:v>
      </x:c>
      <x:c r="AB1931" s="18" t="n">
        <x:f>IF(U1931=0,0,N1931*S1931/U1931)</x:f>
        <x:v>213.75</x:v>
      </x:c>
      <x:c r="AC1931" s="18" t="n">
        <x:f>IF(U1931=0,0,P1931*S1931/U1931)</x:f>
        <x:v>1744.1999999999998</x:v>
      </x:c>
      <x:c r="AD1931" s="18" t="n">
        <x:f>MAX(AB1931,AC1931*'01 Controls'!$E$14)</x:f>
        <x:v>348.84</x:v>
      </x:c>
      <x:c r="AE1931" s="18" t="n">
        <x:f>IF(U1931=0,0,N1931*T1931/U1931)</x:f>
        <x:v>0</x:v>
      </x:c>
      <x:c r="AF1931" s="18" t="n">
        <x:f>IF(U1931=0,0,P1931*T1931/U1931)</x:f>
        <x:v>0</x:v>
      </x:c>
      <x:c r="AG1931" s="18" t="n">
        <x:f>MAX(AE1931,AF1931*'01 Controls'!$E$15)</x:f>
        <x:v>0</x:v>
      </x:c>
      <x:c r="AH1931" s="18" t="n">
        <x:f>SUM(V1931,Y1931,AB1931,AE1931)</x:f>
        <x:v>225</x:v>
      </x:c>
      <x:c r="AI1931" s="18" t="n">
        <x:f>N1931-AH1931</x:f>
        <x:v>0</x:v>
      </x:c>
      <x:c r="AJ1931" s="18" t="n">
        <x:f>V1931*INDEX('07 Mode Capacity'!$P$6:$P$17,MATCH("AIR-"&amp;I1931,'07 Mode Capacity'!$C$6:$C$17,0))</x:f>
        <x:v>3.1537761557545423</x:v>
      </x:c>
      <x:c r="AK1931" s="18" t="n">
        <x:f>Y1931*INDEX('07 Mode Capacity'!$P$6:$P$17,MATCH("OCEAN-"&amp;I1931,'07 Mode Capacity'!$C$6:$C$17,0))</x:f>
        <x:v>0</x:v>
      </x:c>
      <x:c r="AL1931" s="18" t="n">
        <x:f>AB1931*INDEX('07 Mode Capacity'!$P$6:$P$17,MATCH("LAND-"&amp;I1931,'07 Mode Capacity'!$C$6:$C$17,0))</x:f>
        <x:v>26.087732108734443</x:v>
      </x:c>
      <x:c r="AM1931" s="18" t="n">
        <x:f>AE1931*INDEX('07 Mode Capacity'!$P$6:$P$17,MATCH("INLAND-"&amp;I1931,'07 Mode Capacity'!$C$6:$C$17,0))</x:f>
        <x:v>0</x:v>
      </x:c>
      <x:c r="AN1931" s="18" t="n">
        <x:f>SUM(AJ1931:AM1931)</x:f>
        <x:v>29.241508264488985</x:v>
      </x:c>
      <x:c r="AO1931" s="17" t="n">
        <x:f>IF(N1931=0,1,AN1931/N1931)</x:f>
        <x:v>0.12996225895328437</x:v>
      </x:c>
      <x:c r="AP1931" s="11" t="str">
        <x:f>IF(AO1931&gt;='01 Controls'!$E$16,"PASS","FAIL")</x:f>
        <x:v>FAIL</x:v>
      </x:c>
      <x:c r="AQ1931" s="11" t="str">
        <x:v>UNQUANTIFIED</x:v>
      </x:c>
      <x:c r="AR1931" s="11" t="str">
        <x:v>Position-class planning record; serial item and receiver open</x:v>
      </x:c>
      <x:c r="AS1931" s="26"/>
      <x:c r="AT1931" s="26"/>
    </x:row>
    <x:row r="1932">
      <x:c r="C1932" s="11" t="str">
        <x:v>M2-A-TDG-OOG-80</x:v>
      </x:c>
      <x:c r="D1932" s="11" t="str">
        <x:v>M2</x:v>
      </x:c>
      <x:c r="E1932" s="11" t="str">
        <x:v>Urban heat</x:v>
      </x:c>
      <x:c r="F1932" s="11" t="str">
        <x:v>A-TDG</x:v>
      </x:c>
      <x:c r="G1932" s="11" t="str">
        <x:v>Tactical distribution group</x:v>
      </x:c>
      <x:c r="H1932" s="11" t="str">
        <x:v>OOG-80</x:v>
      </x:c>
      <x:c r="I1932" s="19" t="n">
        <x:v>72</x:v>
      </x:c>
      <x:c r="J1932" s="21" t="n">
        <x:v>4</x:v>
      </x:c>
      <x:c r="K1932" s="18" t="n">
        <x:f>'05 Cargo Register'!K140</x:f>
        <x:v>562.5</x:v>
      </x:c>
      <x:c r="L1932" s="18" t="n">
        <x:f>'05 Cargo Register'!N140</x:f>
        <x:v>10</x:v>
      </x:c>
      <x:c r="M1932" s="18" t="n">
        <x:f>'05 Cargo Register'!O140</x:f>
        <x:v>1760</x:v>
      </x:c>
      <x:c r="N1932" s="18" t="n">
        <x:f>J1932*K1932</x:f>
        <x:v>2250</x:v>
      </x:c>
      <x:c r="O1932" s="18" t="n">
        <x:f>J1932*L1932</x:f>
        <x:v>40</x:v>
      </x:c>
      <x:c r="P1932" s="18" t="n">
        <x:f>J1932*M1932</x:f>
        <x:v>7040</x:v>
      </x:c>
      <x:c r="Q1932" s="22" t="n">
        <x:f>'01 Controls'!$E$26*'02 Cargo Classes'!$M$15</x:f>
        <x:v>0</x:v>
      </x:c>
      <x:c r="R1932" s="22" t="n">
        <x:f>'01 Controls'!$F$26*'02 Cargo Classes'!$N$15</x:f>
        <x:v>0</x:v>
      </x:c>
      <x:c r="S1932" s="22" t="n">
        <x:f>'01 Controls'!$G$26*'02 Cargo Classes'!$O$15</x:f>
        <x:v>0.57</x:v>
      </x:c>
      <x:c r="T1932" s="22" t="n">
        <x:f>'01 Controls'!$H$26*'02 Cargo Classes'!$P$15</x:f>
        <x:v>0</x:v>
      </x:c>
      <x:c r="U1932" s="22" t="n">
        <x:f>SUM(Q1932:T1932)</x:f>
        <x:v>0.57</x:v>
      </x:c>
      <x:c r="V1932" s="18" t="n">
        <x:f>IF(U1932=0,0,N1932*Q1932/U1932)</x:f>
        <x:v>0</x:v>
      </x:c>
      <x:c r="W1932" s="18" t="n">
        <x:f>IF(U1932=0,0,P1932*Q1932/U1932)</x:f>
        <x:v>0</x:v>
      </x:c>
      <x:c r="X1932" s="18" t="n">
        <x:f>MAX(V1932,W1932*'01 Controls'!$E$12)</x:f>
        <x:v>0</x:v>
      </x:c>
      <x:c r="Y1932" s="18" t="n">
        <x:f>IF(U1932=0,0,N1932*R1932/U1932)</x:f>
        <x:v>0</x:v>
      </x:c>
      <x:c r="Z1932" s="18" t="n">
        <x:f>IF(U1932=0,0,P1932*R1932/U1932)</x:f>
        <x:v>0</x:v>
      </x:c>
      <x:c r="AA1932" s="18" t="n">
        <x:f>MAX(Y1932,Z1932*'01 Controls'!$E$13)</x:f>
        <x:v>0</x:v>
      </x:c>
      <x:c r="AB1932" s="18" t="n">
        <x:f>IF(U1932=0,0,N1932*S1932/U1932)</x:f>
        <x:v>2250</x:v>
      </x:c>
      <x:c r="AC1932" s="18" t="n">
        <x:f>IF(U1932=0,0,P1932*S1932/U1932)</x:f>
        <x:v>7040</x:v>
      </x:c>
      <x:c r="AD1932" s="18" t="n">
        <x:f>MAX(AB1932,AC1932*'01 Controls'!$E$14)</x:f>
        <x:v>2250</x:v>
      </x:c>
      <x:c r="AE1932" s="18" t="n">
        <x:f>IF(U1932=0,0,N1932*T1932/U1932)</x:f>
        <x:v>0</x:v>
      </x:c>
      <x:c r="AF1932" s="18" t="n">
        <x:f>IF(U1932=0,0,P1932*T1932/U1932)</x:f>
        <x:v>0</x:v>
      </x:c>
      <x:c r="AG1932" s="18" t="n">
        <x:f>MAX(AE1932,AF1932*'01 Controls'!$E$15)</x:f>
        <x:v>0</x:v>
      </x:c>
      <x:c r="AH1932" s="18" t="n">
        <x:f>SUM(V1932,Y1932,AB1932,AE1932)</x:f>
        <x:v>2250</x:v>
      </x:c>
      <x:c r="AI1932" s="18" t="n">
        <x:f>N1932-AH1932</x:f>
        <x:v>0</x:v>
      </x:c>
      <x:c r="AJ1932" s="18" t="n">
        <x:f>V1932*INDEX('07 Mode Capacity'!$P$6:$P$17,MATCH("AIR-"&amp;I1932,'07 Mode Capacity'!$C$6:$C$17,0))</x:f>
        <x:v>0</x:v>
      </x:c>
      <x:c r="AK1932" s="18" t="n">
        <x:f>Y1932*INDEX('07 Mode Capacity'!$P$6:$P$17,MATCH("OCEAN-"&amp;I1932,'07 Mode Capacity'!$C$6:$C$17,0))</x:f>
        <x:v>0</x:v>
      </x:c>
      <x:c r="AL1932" s="18" t="n">
        <x:f>AB1932*INDEX('07 Mode Capacity'!$P$6:$P$17,MATCH("LAND-"&amp;I1932,'07 Mode Capacity'!$C$6:$C$17,0))</x:f>
        <x:v>1608.7730057553754</x:v>
      </x:c>
      <x:c r="AM1932" s="18" t="n">
        <x:f>AE1932*INDEX('07 Mode Capacity'!$P$6:$P$17,MATCH("INLAND-"&amp;I1932,'07 Mode Capacity'!$C$6:$C$17,0))</x:f>
        <x:v>0</x:v>
      </x:c>
      <x:c r="AN1932" s="18" t="n">
        <x:f>SUM(AJ1932:AM1932)</x:f>
        <x:v>1608.7730057553754</x:v>
      </x:c>
      <x:c r="AO1932" s="17" t="n">
        <x:f>IF(N1932=0,1,AN1932/N1932)</x:f>
        <x:v>0.7150102247801668</x:v>
      </x:c>
      <x:c r="AP1932" s="11" t="str">
        <x:f>IF(AO1932&gt;='01 Controls'!$E$16,"PASS","FAIL")</x:f>
        <x:v>FAIL</x:v>
      </x:c>
      <x:c r="AQ1932" s="11" t="str">
        <x:v>UNQUANTIFIED</x:v>
      </x:c>
      <x:c r="AR1932" s="11" t="str">
        <x:v>Position-class planning record; serial item and receiver open</x:v>
      </x:c>
      <x:c r="AS1932" s="26"/>
      <x:c r="AT1932" s="26"/>
    </x:row>
    <x:row r="1933">
      <x:c r="C1933" s="11" t="str">
        <x:v>M2-A-SRG-APL-45</x:v>
      </x:c>
      <x:c r="D1933" s="11" t="str">
        <x:v>M2</x:v>
      </x:c>
      <x:c r="E1933" s="11" t="str">
        <x:v>Urban heat</x:v>
      </x:c>
      <x:c r="F1933" s="11" t="str">
        <x:v>A-SRG</x:v>
      </x:c>
      <x:c r="G1933" s="11" t="str">
        <x:v>Air sensing and relay group</x:v>
      </x:c>
      <x:c r="H1933" s="11" t="str">
        <x:v>APL-45</x:v>
      </x:c>
      <x:c r="I1933" s="19" t="n">
        <x:v>24</x:v>
      </x:c>
      <x:c r="J1933" s="21" t="n">
        <x:v>3</x:v>
      </x:c>
      <x:c r="K1933" s="18" t="n">
        <x:f>'05 Cargo Register'!K141</x:f>
        <x:v>225</x:v>
      </x:c>
      <x:c r="L1933" s="18" t="n">
        <x:f>'05 Cargo Register'!N141</x:f>
        <x:v>59</x:v>
      </x:c>
      <x:c r="M1933" s="18" t="n">
        <x:f>'05 Cargo Register'!O141</x:f>
        <x:v>442.5</x:v>
      </x:c>
      <x:c r="N1933" s="18" t="n">
        <x:f>J1933*K1933</x:f>
        <x:v>675</x:v>
      </x:c>
      <x:c r="O1933" s="18" t="n">
        <x:f>J1933*L1933</x:f>
        <x:v>177</x:v>
      </x:c>
      <x:c r="P1933" s="18" t="n">
        <x:f>J1933*M1933</x:f>
        <x:v>1327.5</x:v>
      </x:c>
      <x:c r="Q1933" s="22" t="n">
        <x:f>'01 Controls'!$E$26*'02 Cargo Classes'!$M$6</x:f>
        <x:v>0.15000000000000002</x:v>
      </x:c>
      <x:c r="R1933" s="22" t="n">
        <x:f>'01 Controls'!$F$26*'02 Cargo Classes'!$N$6</x:f>
        <x:v>0</x:v>
      </x:c>
      <x:c r="S1933" s="22" t="n">
        <x:f>'01 Controls'!$G$26*'02 Cargo Classes'!$O$6</x:f>
        <x:v>0.95</x:v>
      </x:c>
      <x:c r="T1933" s="22" t="n">
        <x:f>'01 Controls'!$H$26*'02 Cargo Classes'!$P$6</x:f>
        <x:v>0</x:v>
      </x:c>
      <x:c r="U1933" s="22" t="n">
        <x:f>SUM(Q1933:T1933)</x:f>
        <x:v>1.1</x:v>
      </x:c>
      <x:c r="V1933" s="18" t="n">
        <x:f>IF(U1933=0,0,N1933*Q1933/U1933)</x:f>
        <x:v>92.04545454545455</x:v>
      </x:c>
      <x:c r="W1933" s="18" t="n">
        <x:f>IF(U1933=0,0,P1933*Q1933/U1933)</x:f>
        <x:v>181.02272727272728</x:v>
      </x:c>
      <x:c r="X1933" s="18" t="n">
        <x:f>MAX(V1933,W1933*'01 Controls'!$E$12)</x:f>
        <x:v>92.04545454545455</x:v>
      </x:c>
      <x:c r="Y1933" s="18" t="n">
        <x:f>IF(U1933=0,0,N1933*R1933/U1933)</x:f>
        <x:v>0</x:v>
      </x:c>
      <x:c r="Z1933" s="18" t="n">
        <x:f>IF(U1933=0,0,P1933*R1933/U1933)</x:f>
        <x:v>0</x:v>
      </x:c>
      <x:c r="AA1933" s="18" t="n">
        <x:f>MAX(Y1933,Z1933*'01 Controls'!$E$13)</x:f>
        <x:v>0</x:v>
      </x:c>
      <x:c r="AB1933" s="18" t="n">
        <x:f>IF(U1933=0,0,N1933*S1933/U1933)</x:f>
        <x:v>582.9545454545454</x:v>
      </x:c>
      <x:c r="AC1933" s="18" t="n">
        <x:f>IF(U1933=0,0,P1933*S1933/U1933)</x:f>
        <x:v>1146.4772727272727</x:v>
      </x:c>
      <x:c r="AD1933" s="18" t="n">
        <x:f>MAX(AB1933,AC1933*'01 Controls'!$E$14)</x:f>
        <x:v>582.9545454545454</x:v>
      </x:c>
      <x:c r="AE1933" s="18" t="n">
        <x:f>IF(U1933=0,0,N1933*T1933/U1933)</x:f>
        <x:v>0</x:v>
      </x:c>
      <x:c r="AF1933" s="18" t="n">
        <x:f>IF(U1933=0,0,P1933*T1933/U1933)</x:f>
        <x:v>0</x:v>
      </x:c>
      <x:c r="AG1933" s="18" t="n">
        <x:f>MAX(AE1933,AF1933*'01 Controls'!$E$15)</x:f>
        <x:v>0</x:v>
      </x:c>
      <x:c r="AH1933" s="18" t="n">
        <x:f>SUM(V1933,Y1933,AB1933,AE1933)</x:f>
        <x:v>674.9999999999999</x:v>
      </x:c>
      <x:c r="AI1933" s="18" t="n">
        <x:f>N1933-AH1933</x:f>
        <x:v>1.1368683772161603e-13</x:v>
      </x:c>
      <x:c r="AJ1933" s="18" t="n">
        <x:f>V1933*INDEX('07 Mode Capacity'!$P$6:$P$17,MATCH("AIR-"&amp;I1933,'07 Mode Capacity'!$C$6:$C$17,0))</x:f>
        <x:v>18.677317607895944</x:v>
      </x:c>
      <x:c r="AK1933" s="18" t="n">
        <x:f>Y1933*INDEX('07 Mode Capacity'!$P$6:$P$17,MATCH("OCEAN-"&amp;I1933,'07 Mode Capacity'!$C$6:$C$17,0))</x:f>
        <x:v>0</x:v>
      </x:c>
      <x:c r="AL1933" s="18" t="n">
        <x:f>AB1933*INDEX('07 Mode Capacity'!$P$6:$P$17,MATCH("LAND-"&amp;I1933,'07 Mode Capacity'!$C$6:$C$17,0))</x:f>
        <x:v>222.98065243183393</x:v>
      </x:c>
      <x:c r="AM1933" s="18" t="n">
        <x:f>AE1933*INDEX('07 Mode Capacity'!$P$6:$P$17,MATCH("INLAND-"&amp;I1933,'07 Mode Capacity'!$C$6:$C$17,0))</x:f>
        <x:v>0</x:v>
      </x:c>
      <x:c r="AN1933" s="18" t="n">
        <x:f>SUM(AJ1933:AM1933)</x:f>
        <x:v>241.6579700397299</x:v>
      </x:c>
      <x:c r="AO1933" s="17" t="n">
        <x:f>IF(N1933=0,1,AN1933/N1933)</x:f>
        <x:v>0.3580118074662665</x:v>
      </x:c>
      <x:c r="AP1933" s="11" t="str">
        <x:f>IF(AO1933&gt;='01 Controls'!$E$16,"PASS","FAIL")</x:f>
        <x:v>FAIL</x:v>
      </x:c>
      <x:c r="AQ1933" s="11" t="str">
        <x:v>UNQUANTIFIED</x:v>
      </x:c>
      <x:c r="AR1933" s="11" t="str">
        <x:v>Position-class planning record; serial item and receiver open</x:v>
      </x:c>
      <x:c r="AS1933" s="26"/>
      <x:c r="AT1933" s="26"/>
    </x:row>
    <x:row r="1934">
      <x:c r="C1934" s="11" t="str">
        <x:v>M2-A-SRG-ISO-18</x:v>
      </x:c>
      <x:c r="D1934" s="11" t="str">
        <x:v>M2</x:v>
      </x:c>
      <x:c r="E1934" s="11" t="str">
        <x:v>Urban heat</x:v>
      </x:c>
      <x:c r="F1934" s="11" t="str">
        <x:v>A-SRG</x:v>
      </x:c>
      <x:c r="G1934" s="11" t="str">
        <x:v>Air sensing and relay group</x:v>
      </x:c>
      <x:c r="H1934" s="11" t="str">
        <x:v>ISO-18</x:v>
      </x:c>
      <x:c r="I1934" s="19" t="n">
        <x:v>48</x:v>
      </x:c>
      <x:c r="J1934" s="21" t="n">
        <x:v>3</x:v>
      </x:c>
      <x:c r="K1934" s="18" t="n">
        <x:f>'05 Cargo Register'!K142</x:f>
        <x:v>337.5</x:v>
      </x:c>
      <x:c r="L1934" s="18" t="n">
        <x:f>'05 Cargo Register'!N142</x:f>
        <x:v>23</x:v>
      </x:c>
      <x:c r="M1934" s="18" t="n">
        <x:f>'05 Cargo Register'!O142</x:f>
        <x:v>607.2</x:v>
      </x:c>
      <x:c r="N1934" s="18" t="n">
        <x:f>J1934*K1934</x:f>
        <x:v>1012.5</x:v>
      </x:c>
      <x:c r="O1934" s="18" t="n">
        <x:f>J1934*L1934</x:f>
        <x:v>69</x:v>
      </x:c>
      <x:c r="P1934" s="18" t="n">
        <x:f>J1934*M1934</x:f>
        <x:v>1821.6000000000001</x:v>
      </x:c>
      <x:c r="Q1934" s="22" t="n">
        <x:f>'01 Controls'!$E$26*'02 Cargo Classes'!$M$7</x:f>
        <x:v>0.010000000000000002</x:v>
      </x:c>
      <x:c r="R1934" s="22" t="n">
        <x:f>'01 Controls'!$F$26*'02 Cargo Classes'!$N$7</x:f>
        <x:v>0</x:v>
      </x:c>
      <x:c r="S1934" s="22" t="n">
        <x:f>'01 Controls'!$G$26*'02 Cargo Classes'!$O$7</x:f>
        <x:v>1.14</x:v>
      </x:c>
      <x:c r="T1934" s="22" t="n">
        <x:f>'01 Controls'!$H$26*'02 Cargo Classes'!$P$7</x:f>
        <x:v>0</x:v>
      </x:c>
      <x:c r="U1934" s="22" t="n">
        <x:f>SUM(Q1934:T1934)</x:f>
        <x:v>1.15</x:v>
      </x:c>
      <x:c r="V1934" s="18" t="n">
        <x:f>IF(U1934=0,0,N1934*Q1934/U1934)</x:f>
        <x:v>8.804347826086959</x:v>
      </x:c>
      <x:c r="W1934" s="18" t="n">
        <x:f>IF(U1934=0,0,P1934*Q1934/U1934)</x:f>
        <x:v>15.840000000000005</x:v>
      </x:c>
      <x:c r="X1934" s="18" t="n">
        <x:f>MAX(V1934,W1934*'01 Controls'!$E$12)</x:f>
        <x:v>8.804347826086959</x:v>
      </x:c>
      <x:c r="Y1934" s="18" t="n">
        <x:f>IF(U1934=0,0,N1934*R1934/U1934)</x:f>
        <x:v>0</x:v>
      </x:c>
      <x:c r="Z1934" s="18" t="n">
        <x:f>IF(U1934=0,0,P1934*R1934/U1934)</x:f>
        <x:v>0</x:v>
      </x:c>
      <x:c r="AA1934" s="18" t="n">
        <x:f>MAX(Y1934,Z1934*'01 Controls'!$E$13)</x:f>
        <x:v>0</x:v>
      </x:c>
      <x:c r="AB1934" s="18" t="n">
        <x:f>IF(U1934=0,0,N1934*S1934/U1934)</x:f>
        <x:v>1003.6956521739131</x:v>
      </x:c>
      <x:c r="AC1934" s="18" t="n">
        <x:f>IF(U1934=0,0,P1934*S1934/U1934)</x:f>
        <x:v>1805.76</x:v>
      </x:c>
      <x:c r="AD1934" s="18" t="n">
        <x:f>MAX(AB1934,AC1934*'01 Controls'!$E$14)</x:f>
        <x:v>1003.6956521739131</x:v>
      </x:c>
      <x:c r="AE1934" s="18" t="n">
        <x:f>IF(U1934=0,0,N1934*T1934/U1934)</x:f>
        <x:v>0</x:v>
      </x:c>
      <x:c r="AF1934" s="18" t="n">
        <x:f>IF(U1934=0,0,P1934*T1934/U1934)</x:f>
        <x:v>0</x:v>
      </x:c>
      <x:c r="AG1934" s="18" t="n">
        <x:f>MAX(AE1934,AF1934*'01 Controls'!$E$15)</x:f>
        <x:v>0</x:v>
      </x:c>
      <x:c r="AH1934" s="18" t="n">
        <x:f>SUM(V1934,Y1934,AB1934,AE1934)</x:f>
        <x:v>1012.5000000000001</x:v>
      </x:c>
      <x:c r="AI1934" s="18" t="n">
        <x:f>N1934-AH1934</x:f>
        <x:v>-1.1368683772161603e-13</x:v>
      </x:c>
      <x:c r="AJ1934" s="18" t="n">
        <x:f>V1934*INDEX('07 Mode Capacity'!$P$6:$P$17,MATCH("AIR-"&amp;I1934,'07 Mode Capacity'!$C$6:$C$17,0))</x:f>
        <x:v>2.46817264363399</x:v>
      </x:c>
      <x:c r="AK1934" s="18" t="n">
        <x:f>Y1934*INDEX('07 Mode Capacity'!$P$6:$P$17,MATCH("OCEAN-"&amp;I1934,'07 Mode Capacity'!$C$6:$C$17,0))</x:f>
        <x:v>0</x:v>
      </x:c>
      <x:c r="AL1934" s="18" t="n">
        <x:f>AB1934*INDEX('07 Mode Capacity'!$P$6:$P$17,MATCH("LAND-"&amp;I1934,'07 Mode Capacity'!$C$6:$C$17,0))</x:f>
        <x:v>122.49891598884</x:v>
      </x:c>
      <x:c r="AM1934" s="18" t="n">
        <x:f>AE1934*INDEX('07 Mode Capacity'!$P$6:$P$17,MATCH("INLAND-"&amp;I1934,'07 Mode Capacity'!$C$6:$C$17,0))</x:f>
        <x:v>0</x:v>
      </x:c>
      <x:c r="AN1934" s="18" t="n">
        <x:f>SUM(AJ1934:AM1934)</x:f>
        <x:v>124.96708863247399</x:v>
      </x:c>
      <x:c r="AO1934" s="17" t="n">
        <x:f>IF(N1934=0,1,AN1934/N1934)</x:f>
        <x:v>0.12342428506911012</x:v>
      </x:c>
      <x:c r="AP1934" s="11" t="str">
        <x:f>IF(AO1934&gt;='01 Controls'!$E$16,"PASS","FAIL")</x:f>
        <x:v>FAIL</x:v>
      </x:c>
      <x:c r="AQ1934" s="11" t="str">
        <x:v>UNQUANTIFIED</x:v>
      </x:c>
      <x:c r="AR1934" s="11" t="str">
        <x:v>Position-class planning record; serial item and receiver open</x:v>
      </x:c>
      <x:c r="AS1934" s="26"/>
      <x:c r="AT1934" s="26"/>
    </x:row>
    <x:row r="1935">
      <x:c r="C1935" s="11" t="str">
        <x:v>M2-A-SRG-COL-12</x:v>
      </x:c>
      <x:c r="D1935" s="11" t="str">
        <x:v>M2</x:v>
      </x:c>
      <x:c r="E1935" s="11" t="str">
        <x:v>Urban heat</x:v>
      </x:c>
      <x:c r="F1935" s="11" t="str">
        <x:v>A-SRG</x:v>
      </x:c>
      <x:c r="G1935" s="11" t="str">
        <x:v>Air sensing and relay group</x:v>
      </x:c>
      <x:c r="H1935" s="11" t="str">
        <x:v>COL-12</x:v>
      </x:c>
      <x:c r="I1935" s="19" t="n">
        <x:v>24</x:v>
      </x:c>
      <x:c r="J1935" s="21" t="n">
        <x:v>3</x:v>
      </x:c>
      <x:c r="K1935" s="18" t="n">
        <x:f>'05 Cargo Register'!K143</x:f>
        <x:v>84.375</x:v>
      </x:c>
      <x:c r="L1935" s="18" t="n">
        <x:f>'05 Cargo Register'!N143</x:f>
        <x:v>9</x:v>
      </x:c>
      <x:c r="M1935" s="18" t="n">
        <x:f>'05 Cargo Register'!O143</x:f>
        <x:v>237.60000000000002</x:v>
      </x:c>
      <x:c r="N1935" s="18" t="n">
        <x:f>J1935*K1935</x:f>
        <x:v>253.125</x:v>
      </x:c>
      <x:c r="O1935" s="18" t="n">
        <x:f>J1935*L1935</x:f>
        <x:v>27</x:v>
      </x:c>
      <x:c r="P1935" s="18" t="n">
        <x:f>J1935*M1935</x:f>
        <x:v>712.8000000000001</x:v>
      </x:c>
      <x:c r="Q1935" s="22" t="n">
        <x:f>'01 Controls'!$E$26*'02 Cargo Classes'!$M$8</x:f>
        <x:v>0.1</x:v>
      </x:c>
      <x:c r="R1935" s="22" t="n">
        <x:f>'01 Controls'!$F$26*'02 Cargo Classes'!$N$8</x:f>
        <x:v>0</x:v>
      </x:c>
      <x:c r="S1935" s="22" t="n">
        <x:f>'01 Controls'!$G$26*'02 Cargo Classes'!$O$8</x:f>
        <x:v>1.14</x:v>
      </x:c>
      <x:c r="T1935" s="22" t="n">
        <x:f>'01 Controls'!$H$26*'02 Cargo Classes'!$P$8</x:f>
        <x:v>0</x:v>
      </x:c>
      <x:c r="U1935" s="22" t="n">
        <x:f>SUM(Q1935:T1935)</x:f>
        <x:v>1.24</x:v>
      </x:c>
      <x:c r="V1935" s="18" t="n">
        <x:f>IF(U1935=0,0,N1935*Q1935/U1935)</x:f>
        <x:v>20.413306451612904</x:v>
      </x:c>
      <x:c r="W1935" s="18" t="n">
        <x:f>IF(U1935=0,0,P1935*Q1935/U1935)</x:f>
        <x:v>57.48387096774195</x:v>
      </x:c>
      <x:c r="X1935" s="18" t="n">
        <x:f>MAX(V1935,W1935*'01 Controls'!$E$12)</x:f>
        <x:v>20.413306451612904</x:v>
      </x:c>
      <x:c r="Y1935" s="18" t="n">
        <x:f>IF(U1935=0,0,N1935*R1935/U1935)</x:f>
        <x:v>0</x:v>
      </x:c>
      <x:c r="Z1935" s="18" t="n">
        <x:f>IF(U1935=0,0,P1935*R1935/U1935)</x:f>
        <x:v>0</x:v>
      </x:c>
      <x:c r="AA1935" s="18" t="n">
        <x:f>MAX(Y1935,Z1935*'01 Controls'!$E$13)</x:f>
        <x:v>0</x:v>
      </x:c>
      <x:c r="AB1935" s="18" t="n">
        <x:f>IF(U1935=0,0,N1935*S1935/U1935)</x:f>
        <x:v>232.7116935483871</x:v>
      </x:c>
      <x:c r="AC1935" s="18" t="n">
        <x:f>IF(U1935=0,0,P1935*S1935/U1935)</x:f>
        <x:v>655.316129032258</x:v>
      </x:c>
      <x:c r="AD1935" s="18" t="n">
        <x:f>MAX(AB1935,AC1935*'01 Controls'!$E$14)</x:f>
        <x:v>232.7116935483871</x:v>
      </x:c>
      <x:c r="AE1935" s="18" t="n">
        <x:f>IF(U1935=0,0,N1935*T1935/U1935)</x:f>
        <x:v>0</x:v>
      </x:c>
      <x:c r="AF1935" s="18" t="n">
        <x:f>IF(U1935=0,0,P1935*T1935/U1935)</x:f>
        <x:v>0</x:v>
      </x:c>
      <x:c r="AG1935" s="18" t="n">
        <x:f>MAX(AE1935,AF1935*'01 Controls'!$E$15)</x:f>
        <x:v>0</x:v>
      </x:c>
      <x:c r="AH1935" s="18" t="n">
        <x:f>SUM(V1935,Y1935,AB1935,AE1935)</x:f>
        <x:v>253.125</x:v>
      </x:c>
      <x:c r="AI1935" s="18" t="n">
        <x:f>N1935-AH1935</x:f>
        <x:v>0</x:v>
      </x:c>
      <x:c r="AJ1935" s="18" t="n">
        <x:f>V1935*INDEX('07 Mode Capacity'!$P$6:$P$17,MATCH("AIR-"&amp;I1935,'07 Mode Capacity'!$C$6:$C$17,0))</x:f>
        <x:v>4.142147050138213</x:v>
      </x:c>
      <x:c r="AK1935" s="18" t="n">
        <x:f>Y1935*INDEX('07 Mode Capacity'!$P$6:$P$17,MATCH("OCEAN-"&amp;I1935,'07 Mode Capacity'!$C$6:$C$17,0))</x:f>
        <x:v>0</x:v>
      </x:c>
      <x:c r="AL1935" s="18" t="n">
        <x:f>AB1935*INDEX('07 Mode Capacity'!$P$6:$P$17,MATCH("LAND-"&amp;I1935,'07 Mode Capacity'!$C$6:$C$17,0))</x:f>
        <x:v>89.01243786593372</x:v>
      </x:c>
      <x:c r="AM1935" s="18" t="n">
        <x:f>AE1935*INDEX('07 Mode Capacity'!$P$6:$P$17,MATCH("INLAND-"&amp;I1935,'07 Mode Capacity'!$C$6:$C$17,0))</x:f>
        <x:v>0</x:v>
      </x:c>
      <x:c r="AN1935" s="18" t="n">
        <x:f>SUM(AJ1935:AM1935)</x:f>
        <x:v>93.15458491607194</x:v>
      </x:c>
      <x:c r="AO1935" s="17" t="n">
        <x:f>IF(N1935=0,1,AN1935/N1935)</x:f>
        <x:v>0.3680181132486793</x:v>
      </x:c>
      <x:c r="AP1935" s="11" t="str">
        <x:f>IF(AO1935&gt;='01 Controls'!$E$16,"PASS","FAIL")</x:f>
        <x:v>FAIL</x:v>
      </x:c>
      <x:c r="AQ1935" s="11" t="str">
        <x:v>UNQUANTIFIED</x:v>
      </x:c>
      <x:c r="AR1935" s="11" t="str">
        <x:v>Position-class planning record; serial item and receiver open</x:v>
      </x:c>
      <x:c r="AS1935" s="26"/>
      <x:c r="AT1935" s="26"/>
    </x:row>
    <x:row r="1936">
      <x:c r="C1936" s="11" t="str">
        <x:v>M2-A-SRG-BAT-22</x:v>
      </x:c>
      <x:c r="D1936" s="11" t="str">
        <x:v>M2</x:v>
      </x:c>
      <x:c r="E1936" s="11" t="str">
        <x:v>Urban heat</x:v>
      </x:c>
      <x:c r="F1936" s="11" t="str">
        <x:v>A-SRG</x:v>
      </x:c>
      <x:c r="G1936" s="11" t="str">
        <x:v>Air sensing and relay group</x:v>
      </x:c>
      <x:c r="H1936" s="11" t="str">
        <x:v>BAT-22</x:v>
      </x:c>
      <x:c r="I1936" s="19" t="n">
        <x:v>48</x:v>
      </x:c>
      <x:c r="J1936" s="21" t="n">
        <x:v>3</x:v>
      </x:c>
      <x:c r="K1936" s="18" t="n">
        <x:f>'05 Cargo Register'!K144</x:f>
        <x:v>225</x:v>
      </x:c>
      <x:c r="L1936" s="18" t="n">
        <x:f>'05 Cargo Register'!N144</x:f>
        <x:v>13</x:v>
      </x:c>
      <x:c r="M1936" s="18" t="n">
        <x:f>'05 Cargo Register'!O144</x:f>
        <x:v>343.20000000000005</x:v>
      </x:c>
      <x:c r="N1936" s="18" t="n">
        <x:f>J1936*K1936</x:f>
        <x:v>675</x:v>
      </x:c>
      <x:c r="O1936" s="18" t="n">
        <x:f>J1936*L1936</x:f>
        <x:v>39</x:v>
      </x:c>
      <x:c r="P1936" s="18" t="n">
        <x:f>J1936*M1936</x:f>
        <x:v>1029.6000000000001</x:v>
      </x:c>
      <x:c r="Q1936" s="22" t="n">
        <x:f>'01 Controls'!$E$26*'02 Cargo Classes'!$M$9</x:f>
        <x:v>0</x:v>
      </x:c>
      <x:c r="R1936" s="22" t="n">
        <x:f>'01 Controls'!$F$26*'02 Cargo Classes'!$N$9</x:f>
        <x:v>0</x:v>
      </x:c>
      <x:c r="S1936" s="22" t="n">
        <x:f>'01 Controls'!$G$26*'02 Cargo Classes'!$O$9</x:f>
        <x:v>0.95</x:v>
      </x:c>
      <x:c r="T1936" s="22" t="n">
        <x:f>'01 Controls'!$H$26*'02 Cargo Classes'!$P$9</x:f>
        <x:v>0</x:v>
      </x:c>
      <x:c r="U1936" s="22" t="n">
        <x:f>SUM(Q1936:T1936)</x:f>
        <x:v>0.95</x:v>
      </x:c>
      <x:c r="V1936" s="18" t="n">
        <x:f>IF(U1936=0,0,N1936*Q1936/U1936)</x:f>
        <x:v>0</x:v>
      </x:c>
      <x:c r="W1936" s="18" t="n">
        <x:f>IF(U1936=0,0,P1936*Q1936/U1936)</x:f>
        <x:v>0</x:v>
      </x:c>
      <x:c r="X1936" s="18" t="n">
        <x:f>MAX(V1936,W1936*'01 Controls'!$E$12)</x:f>
        <x:v>0</x:v>
      </x:c>
      <x:c r="Y1936" s="18" t="n">
        <x:f>IF(U1936=0,0,N1936*R1936/U1936)</x:f>
        <x:v>0</x:v>
      </x:c>
      <x:c r="Z1936" s="18" t="n">
        <x:f>IF(U1936=0,0,P1936*R1936/U1936)</x:f>
        <x:v>0</x:v>
      </x:c>
      <x:c r="AA1936" s="18" t="n">
        <x:f>MAX(Y1936,Z1936*'01 Controls'!$E$13)</x:f>
        <x:v>0</x:v>
      </x:c>
      <x:c r="AB1936" s="18" t="n">
        <x:f>IF(U1936=0,0,N1936*S1936/U1936)</x:f>
        <x:v>675</x:v>
      </x:c>
      <x:c r="AC1936" s="18" t="n">
        <x:f>IF(U1936=0,0,P1936*S1936/U1936)</x:f>
        <x:v>1029.6000000000001</x:v>
      </x:c>
      <x:c r="AD1936" s="18" t="n">
        <x:f>MAX(AB1936,AC1936*'01 Controls'!$E$14)</x:f>
        <x:v>675</x:v>
      </x:c>
      <x:c r="AE1936" s="18" t="n">
        <x:f>IF(U1936=0,0,N1936*T1936/U1936)</x:f>
        <x:v>0</x:v>
      </x:c>
      <x:c r="AF1936" s="18" t="n">
        <x:f>IF(U1936=0,0,P1936*T1936/U1936)</x:f>
        <x:v>0</x:v>
      </x:c>
      <x:c r="AG1936" s="18" t="n">
        <x:f>MAX(AE1936,AF1936*'01 Controls'!$E$15)</x:f>
        <x:v>0</x:v>
      </x:c>
      <x:c r="AH1936" s="18" t="n">
        <x:f>SUM(V1936,Y1936,AB1936,AE1936)</x:f>
        <x:v>675</x:v>
      </x:c>
      <x:c r="AI1936" s="18" t="n">
        <x:f>N1936-AH1936</x:f>
        <x:v>0</x:v>
      </x:c>
      <x:c r="AJ1936" s="18" t="n">
        <x:f>V1936*INDEX('07 Mode Capacity'!$P$6:$P$17,MATCH("AIR-"&amp;I1936,'07 Mode Capacity'!$C$6:$C$17,0))</x:f>
        <x:v>0</x:v>
      </x:c>
      <x:c r="AK1936" s="18" t="n">
        <x:f>Y1936*INDEX('07 Mode Capacity'!$P$6:$P$17,MATCH("OCEAN-"&amp;I1936,'07 Mode Capacity'!$C$6:$C$17,0))</x:f>
        <x:v>0</x:v>
      </x:c>
      <x:c r="AL1936" s="18" t="n">
        <x:f>AB1936*INDEX('07 Mode Capacity'!$P$6:$P$17,MATCH("LAND-"&amp;I1936,'07 Mode Capacity'!$C$6:$C$17,0))</x:f>
        <x:v>82.38231192231929</x:v>
      </x:c>
      <x:c r="AM1936" s="18" t="n">
        <x:f>AE1936*INDEX('07 Mode Capacity'!$P$6:$P$17,MATCH("INLAND-"&amp;I1936,'07 Mode Capacity'!$C$6:$C$17,0))</x:f>
        <x:v>0</x:v>
      </x:c>
      <x:c r="AN1936" s="18" t="n">
        <x:f>SUM(AJ1936:AM1936)</x:f>
        <x:v>82.38231192231929</x:v>
      </x:c>
      <x:c r="AO1936" s="17" t="n">
        <x:f>IF(N1936=0,1,AN1936/N1936)</x:f>
        <x:v>0.12204786951454709</x:v>
      </x:c>
      <x:c r="AP1936" s="11" t="str">
        <x:f>IF(AO1936&gt;='01 Controls'!$E$16,"PASS","FAIL")</x:f>
        <x:v>FAIL</x:v>
      </x:c>
      <x:c r="AQ1936" s="11" t="str">
        <x:v>UNQUANTIFIED</x:v>
      </x:c>
      <x:c r="AR1936" s="11" t="str">
        <x:v>Position-class planning record; serial item and receiver open</x:v>
      </x:c>
      <x:c r="AS1936" s="26"/>
      <x:c r="AT1936" s="26"/>
    </x:row>
    <x:row r="1937">
      <x:c r="C1937" s="11" t="str">
        <x:v>M2-A-SRG-TNK-20</x:v>
      </x:c>
      <x:c r="D1937" s="11" t="str">
        <x:v>M2</x:v>
      </x:c>
      <x:c r="E1937" s="11" t="str">
        <x:v>Urban heat</x:v>
      </x:c>
      <x:c r="F1937" s="11" t="str">
        <x:v>A-SRG</x:v>
      </x:c>
      <x:c r="G1937" s="11" t="str">
        <x:v>Air sensing and relay group</x:v>
      </x:c>
      <x:c r="H1937" s="11" t="str">
        <x:v>TNK-20</x:v>
      </x:c>
      <x:c r="I1937" s="19" t="n">
        <x:v>48</x:v>
      </x:c>
      <x:c r="J1937" s="21" t="n">
        <x:v>3</x:v>
      </x:c>
      <x:c r="K1937" s="18" t="n">
        <x:f>'05 Cargo Register'!K145</x:f>
        <x:v>281.25</x:v>
      </x:c>
      <x:c r="L1937" s="18" t="n">
        <x:f>'05 Cargo Register'!N145</x:f>
        <x:v>17</x:v>
      </x:c>
      <x:c r="M1937" s="18" t="n">
        <x:f>'05 Cargo Register'!O145</x:f>
        <x:v>361.25</x:v>
      </x:c>
      <x:c r="N1937" s="18" t="n">
        <x:f>J1937*K1937</x:f>
        <x:v>843.75</x:v>
      </x:c>
      <x:c r="O1937" s="18" t="n">
        <x:f>J1937*L1937</x:f>
        <x:v>51</x:v>
      </x:c>
      <x:c r="P1937" s="18" t="n">
        <x:f>J1937*M1937</x:f>
        <x:v>1083.75</x:v>
      </x:c>
      <x:c r="Q1937" s="22" t="n">
        <x:f>'01 Controls'!$E$26*'02 Cargo Classes'!$M$10</x:f>
        <x:v>0</x:v>
      </x:c>
      <x:c r="R1937" s="22" t="n">
        <x:f>'01 Controls'!$F$26*'02 Cargo Classes'!$N$10</x:f>
        <x:v>0</x:v>
      </x:c>
      <x:c r="S1937" s="22" t="n">
        <x:f>'01 Controls'!$G$26*'02 Cargo Classes'!$O$10</x:f>
        <x:v>0.95</x:v>
      </x:c>
      <x:c r="T1937" s="22" t="n">
        <x:f>'01 Controls'!$H$26*'02 Cargo Classes'!$P$10</x:f>
        <x:v>0</x:v>
      </x:c>
      <x:c r="U1937" s="22" t="n">
        <x:f>SUM(Q1937:T1937)</x:f>
        <x:v>0.95</x:v>
      </x:c>
      <x:c r="V1937" s="18" t="n">
        <x:f>IF(U1937=0,0,N1937*Q1937/U1937)</x:f>
        <x:v>0</x:v>
      </x:c>
      <x:c r="W1937" s="18" t="n">
        <x:f>IF(U1937=0,0,P1937*Q1937/U1937)</x:f>
        <x:v>0</x:v>
      </x:c>
      <x:c r="X1937" s="18" t="n">
        <x:f>MAX(V1937,W1937*'01 Controls'!$E$12)</x:f>
        <x:v>0</x:v>
      </x:c>
      <x:c r="Y1937" s="18" t="n">
        <x:f>IF(U1937=0,0,N1937*R1937/U1937)</x:f>
        <x:v>0</x:v>
      </x:c>
      <x:c r="Z1937" s="18" t="n">
        <x:f>IF(U1937=0,0,P1937*R1937/U1937)</x:f>
        <x:v>0</x:v>
      </x:c>
      <x:c r="AA1937" s="18" t="n">
        <x:f>MAX(Y1937,Z1937*'01 Controls'!$E$13)</x:f>
        <x:v>0</x:v>
      </x:c>
      <x:c r="AB1937" s="18" t="n">
        <x:f>IF(U1937=0,0,N1937*S1937/U1937)</x:f>
        <x:v>843.75</x:v>
      </x:c>
      <x:c r="AC1937" s="18" t="n">
        <x:f>IF(U1937=0,0,P1937*S1937/U1937)</x:f>
        <x:v>1083.75</x:v>
      </x:c>
      <x:c r="AD1937" s="18" t="n">
        <x:f>MAX(AB1937,AC1937*'01 Controls'!$E$14)</x:f>
        <x:v>843.75</x:v>
      </x:c>
      <x:c r="AE1937" s="18" t="n">
        <x:f>IF(U1937=0,0,N1937*T1937/U1937)</x:f>
        <x:v>0</x:v>
      </x:c>
      <x:c r="AF1937" s="18" t="n">
        <x:f>IF(U1937=0,0,P1937*T1937/U1937)</x:f>
        <x:v>0</x:v>
      </x:c>
      <x:c r="AG1937" s="18" t="n">
        <x:f>MAX(AE1937,AF1937*'01 Controls'!$E$15)</x:f>
        <x:v>0</x:v>
      </x:c>
      <x:c r="AH1937" s="18" t="n">
        <x:f>SUM(V1937,Y1937,AB1937,AE1937)</x:f>
        <x:v>843.75</x:v>
      </x:c>
      <x:c r="AI1937" s="18" t="n">
        <x:f>N1937-AH1937</x:f>
        <x:v>0</x:v>
      </x:c>
      <x:c r="AJ1937" s="18" t="n">
        <x:f>V1937*INDEX('07 Mode Capacity'!$P$6:$P$17,MATCH("AIR-"&amp;I1937,'07 Mode Capacity'!$C$6:$C$17,0))</x:f>
        <x:v>0</x:v>
      </x:c>
      <x:c r="AK1937" s="18" t="n">
        <x:f>Y1937*INDEX('07 Mode Capacity'!$P$6:$P$17,MATCH("OCEAN-"&amp;I1937,'07 Mode Capacity'!$C$6:$C$17,0))</x:f>
        <x:v>0</x:v>
      </x:c>
      <x:c r="AL1937" s="18" t="n">
        <x:f>AB1937*INDEX('07 Mode Capacity'!$P$6:$P$17,MATCH("LAND-"&amp;I1937,'07 Mode Capacity'!$C$6:$C$17,0))</x:f>
        <x:v>102.97788990289912</x:v>
      </x:c>
      <x:c r="AM1937" s="18" t="n">
        <x:f>AE1937*INDEX('07 Mode Capacity'!$P$6:$P$17,MATCH("INLAND-"&amp;I1937,'07 Mode Capacity'!$C$6:$C$17,0))</x:f>
        <x:v>0</x:v>
      </x:c>
      <x:c r="AN1937" s="18" t="n">
        <x:f>SUM(AJ1937:AM1937)</x:f>
        <x:v>102.97788990289912</x:v>
      </x:c>
      <x:c r="AO1937" s="17" t="n">
        <x:f>IF(N1937=0,1,AN1937/N1937)</x:f>
        <x:v>0.1220478695145471</x:v>
      </x:c>
      <x:c r="AP1937" s="11" t="str">
        <x:f>IF(AO1937&gt;='01 Controls'!$E$16,"PASS","FAIL")</x:f>
        <x:v>FAIL</x:v>
      </x:c>
      <x:c r="AQ1937" s="11" t="str">
        <x:v>UNQUANTIFIED</x:v>
      </x:c>
      <x:c r="AR1937" s="11" t="str">
        <x:v>Position-class planning record; serial item and receiver open</x:v>
      </x:c>
      <x:c r="AS1937" s="26"/>
      <x:c r="AT1937" s="26"/>
    </x:row>
    <x:row r="1938">
      <x:c r="C1938" s="11" t="str">
        <x:v>M2-A-SRG-FLR-24</x:v>
      </x:c>
      <x:c r="D1938" s="11" t="str">
        <x:v>M2</x:v>
      </x:c>
      <x:c r="E1938" s="11" t="str">
        <x:v>Urban heat</x:v>
      </x:c>
      <x:c r="F1938" s="11" t="str">
        <x:v>A-SRG</x:v>
      </x:c>
      <x:c r="G1938" s="11" t="str">
        <x:v>Air sensing and relay group</x:v>
      </x:c>
      <x:c r="H1938" s="11" t="str">
        <x:v>FLR-24</x:v>
      </x:c>
      <x:c r="I1938" s="19" t="n">
        <x:v>48</x:v>
      </x:c>
      <x:c r="J1938" s="21" t="n">
        <x:v>3</x:v>
      </x:c>
      <x:c r="K1938" s="18" t="n">
        <x:f>'05 Cargo Register'!K146</x:f>
        <x:v>421.875</x:v>
      </x:c>
      <x:c r="L1938" s="18" t="n">
        <x:f>'05 Cargo Register'!N146</x:f>
        <x:v>21</x:v>
      </x:c>
      <x:c r="M1938" s="18" t="n">
        <x:f>'05 Cargo Register'!O146</x:f>
        <x:v>672</x:v>
      </x:c>
      <x:c r="N1938" s="18" t="n">
        <x:f>J1938*K1938</x:f>
        <x:v>1265.625</x:v>
      </x:c>
      <x:c r="O1938" s="18" t="n">
        <x:f>J1938*L1938</x:f>
        <x:v>63</x:v>
      </x:c>
      <x:c r="P1938" s="18" t="n">
        <x:f>J1938*M1938</x:f>
        <x:v>2016</x:v>
      </x:c>
      <x:c r="Q1938" s="22" t="n">
        <x:f>'01 Controls'!$E$26*'02 Cargo Classes'!$M$11</x:f>
        <x:v>0</x:v>
      </x:c>
      <x:c r="R1938" s="22" t="n">
        <x:f>'01 Controls'!$F$26*'02 Cargo Classes'!$N$11</x:f>
        <x:v>0</x:v>
      </x:c>
      <x:c r="S1938" s="22" t="n">
        <x:f>'01 Controls'!$G$26*'02 Cargo Classes'!$O$11</x:f>
        <x:v>0.95</x:v>
      </x:c>
      <x:c r="T1938" s="22" t="n">
        <x:f>'01 Controls'!$H$26*'02 Cargo Classes'!$P$11</x:f>
        <x:v>0</x:v>
      </x:c>
      <x:c r="U1938" s="22" t="n">
        <x:f>SUM(Q1938:T1938)</x:f>
        <x:v>0.95</x:v>
      </x:c>
      <x:c r="V1938" s="18" t="n">
        <x:f>IF(U1938=0,0,N1938*Q1938/U1938)</x:f>
        <x:v>0</x:v>
      </x:c>
      <x:c r="W1938" s="18" t="n">
        <x:f>IF(U1938=0,0,P1938*Q1938/U1938)</x:f>
        <x:v>0</x:v>
      </x:c>
      <x:c r="X1938" s="18" t="n">
        <x:f>MAX(V1938,W1938*'01 Controls'!$E$12)</x:f>
        <x:v>0</x:v>
      </x:c>
      <x:c r="Y1938" s="18" t="n">
        <x:f>IF(U1938=0,0,N1938*R1938/U1938)</x:f>
        <x:v>0</x:v>
      </x:c>
      <x:c r="Z1938" s="18" t="n">
        <x:f>IF(U1938=0,0,P1938*R1938/U1938)</x:f>
        <x:v>0</x:v>
      </x:c>
      <x:c r="AA1938" s="18" t="n">
        <x:f>MAX(Y1938,Z1938*'01 Controls'!$E$13)</x:f>
        <x:v>0</x:v>
      </x:c>
      <x:c r="AB1938" s="18" t="n">
        <x:f>IF(U1938=0,0,N1938*S1938/U1938)</x:f>
        <x:v>1265.625</x:v>
      </x:c>
      <x:c r="AC1938" s="18" t="n">
        <x:f>IF(U1938=0,0,P1938*S1938/U1938)</x:f>
        <x:v>2016</x:v>
      </x:c>
      <x:c r="AD1938" s="18" t="n">
        <x:f>MAX(AB1938,AC1938*'01 Controls'!$E$14)</x:f>
        <x:v>1265.625</x:v>
      </x:c>
      <x:c r="AE1938" s="18" t="n">
        <x:f>IF(U1938=0,0,N1938*T1938/U1938)</x:f>
        <x:v>0</x:v>
      </x:c>
      <x:c r="AF1938" s="18" t="n">
        <x:f>IF(U1938=0,0,P1938*T1938/U1938)</x:f>
        <x:v>0</x:v>
      </x:c>
      <x:c r="AG1938" s="18" t="n">
        <x:f>MAX(AE1938,AF1938*'01 Controls'!$E$15)</x:f>
        <x:v>0</x:v>
      </x:c>
      <x:c r="AH1938" s="18" t="n">
        <x:f>SUM(V1938,Y1938,AB1938,AE1938)</x:f>
        <x:v>1265.625</x:v>
      </x:c>
      <x:c r="AI1938" s="18" t="n">
        <x:f>N1938-AH1938</x:f>
        <x:v>0</x:v>
      </x:c>
      <x:c r="AJ1938" s="18" t="n">
        <x:f>V1938*INDEX('07 Mode Capacity'!$P$6:$P$17,MATCH("AIR-"&amp;I1938,'07 Mode Capacity'!$C$6:$C$17,0))</x:f>
        <x:v>0</x:v>
      </x:c>
      <x:c r="AK1938" s="18" t="n">
        <x:f>Y1938*INDEX('07 Mode Capacity'!$P$6:$P$17,MATCH("OCEAN-"&amp;I1938,'07 Mode Capacity'!$C$6:$C$17,0))</x:f>
        <x:v>0</x:v>
      </x:c>
      <x:c r="AL1938" s="18" t="n">
        <x:f>AB1938*INDEX('07 Mode Capacity'!$P$6:$P$17,MATCH("LAND-"&amp;I1938,'07 Mode Capacity'!$C$6:$C$17,0))</x:f>
        <x:v>154.4668348543487</x:v>
      </x:c>
      <x:c r="AM1938" s="18" t="n">
        <x:f>AE1938*INDEX('07 Mode Capacity'!$P$6:$P$17,MATCH("INLAND-"&amp;I1938,'07 Mode Capacity'!$C$6:$C$17,0))</x:f>
        <x:v>0</x:v>
      </x:c>
      <x:c r="AN1938" s="18" t="n">
        <x:f>SUM(AJ1938:AM1938)</x:f>
        <x:v>154.4668348543487</x:v>
      </x:c>
      <x:c r="AO1938" s="17" t="n">
        <x:f>IF(N1938=0,1,AN1938/N1938)</x:f>
        <x:v>0.12204786951454712</x:v>
      </x:c>
      <x:c r="AP1938" s="11" t="str">
        <x:f>IF(AO1938&gt;='01 Controls'!$E$16,"PASS","FAIL")</x:f>
        <x:v>FAIL</x:v>
      </x:c>
      <x:c r="AQ1938" s="11" t="str">
        <x:v>UNQUANTIFIED</x:v>
      </x:c>
      <x:c r="AR1938" s="11" t="str">
        <x:v>Position-class planning record; serial item and receiver open</x:v>
      </x:c>
      <x:c r="AS1938" s="26"/>
      <x:c r="AT1938" s="26"/>
    </x:row>
    <x:row r="1939">
      <x:c r="C1939" s="11" t="str">
        <x:v>M2-A-SRG-ROL-30</x:v>
      </x:c>
      <x:c r="D1939" s="11" t="str">
        <x:v>M2</x:v>
      </x:c>
      <x:c r="E1939" s="11" t="str">
        <x:v>Urban heat</x:v>
      </x:c>
      <x:c r="F1939" s="11" t="str">
        <x:v>A-SRG</x:v>
      </x:c>
      <x:c r="G1939" s="11" t="str">
        <x:v>Air sensing and relay group</x:v>
      </x:c>
      <x:c r="H1939" s="11" t="str">
        <x:v>ROL-30</x:v>
      </x:c>
      <x:c r="I1939" s="19" t="n">
        <x:v>48</x:v>
      </x:c>
      <x:c r="J1939" s="21" t="n">
        <x:v>3</x:v>
      </x:c>
      <x:c r="K1939" s="18" t="n">
        <x:f>'05 Cargo Register'!K147</x:f>
        <x:v>506.25</x:v>
      </x:c>
      <x:c r="L1939" s="18" t="n">
        <x:f>'05 Cargo Register'!N147</x:f>
        <x:v>22</x:v>
      </x:c>
      <x:c r="M1939" s="18" t="n">
        <x:f>'05 Cargo Register'!O147</x:f>
        <x:v>1402.5</x:v>
      </x:c>
      <x:c r="N1939" s="18" t="n">
        <x:f>J1939*K1939</x:f>
        <x:v>1518.75</x:v>
      </x:c>
      <x:c r="O1939" s="18" t="n">
        <x:f>J1939*L1939</x:f>
        <x:v>66</x:v>
      </x:c>
      <x:c r="P1939" s="18" t="n">
        <x:f>J1939*M1939</x:f>
        <x:v>4207.5</x:v>
      </x:c>
      <x:c r="Q1939" s="22" t="n">
        <x:f>'01 Controls'!$E$26*'02 Cargo Classes'!$M$12</x:f>
        <x:v>0</x:v>
      </x:c>
      <x:c r="R1939" s="22" t="n">
        <x:f>'01 Controls'!$F$26*'02 Cargo Classes'!$N$12</x:f>
        <x:v>0</x:v>
      </x:c>
      <x:c r="S1939" s="22" t="n">
        <x:f>'01 Controls'!$G$26*'02 Cargo Classes'!$O$12</x:f>
        <x:v>1.4249999999999998</x:v>
      </x:c>
      <x:c r="T1939" s="22" t="n">
        <x:f>'01 Controls'!$H$26*'02 Cargo Classes'!$P$12</x:f>
        <x:v>0</x:v>
      </x:c>
      <x:c r="U1939" s="22" t="n">
        <x:f>SUM(Q1939:T1939)</x:f>
        <x:v>1.4249999999999998</x:v>
      </x:c>
      <x:c r="V1939" s="18" t="n">
        <x:f>IF(U1939=0,0,N1939*Q1939/U1939)</x:f>
        <x:v>0</x:v>
      </x:c>
      <x:c r="W1939" s="18" t="n">
        <x:f>IF(U1939=0,0,P1939*Q1939/U1939)</x:f>
        <x:v>0</x:v>
      </x:c>
      <x:c r="X1939" s="18" t="n">
        <x:f>MAX(V1939,W1939*'01 Controls'!$E$12)</x:f>
        <x:v>0</x:v>
      </x:c>
      <x:c r="Y1939" s="18" t="n">
        <x:f>IF(U1939=0,0,N1939*R1939/U1939)</x:f>
        <x:v>0</x:v>
      </x:c>
      <x:c r="Z1939" s="18" t="n">
        <x:f>IF(U1939=0,0,P1939*R1939/U1939)</x:f>
        <x:v>0</x:v>
      </x:c>
      <x:c r="AA1939" s="18" t="n">
        <x:f>MAX(Y1939,Z1939*'01 Controls'!$E$13)</x:f>
        <x:v>0</x:v>
      </x:c>
      <x:c r="AB1939" s="18" t="n">
        <x:f>IF(U1939=0,0,N1939*S1939/U1939)</x:f>
        <x:v>1518.7499999999998</x:v>
      </x:c>
      <x:c r="AC1939" s="18" t="n">
        <x:f>IF(U1939=0,0,P1939*S1939/U1939)</x:f>
        <x:v>4207.5</x:v>
      </x:c>
      <x:c r="AD1939" s="18" t="n">
        <x:f>MAX(AB1939,AC1939*'01 Controls'!$E$14)</x:f>
        <x:v>1518.7499999999998</x:v>
      </x:c>
      <x:c r="AE1939" s="18" t="n">
        <x:f>IF(U1939=0,0,N1939*T1939/U1939)</x:f>
        <x:v>0</x:v>
      </x:c>
      <x:c r="AF1939" s="18" t="n">
        <x:f>IF(U1939=0,0,P1939*T1939/U1939)</x:f>
        <x:v>0</x:v>
      </x:c>
      <x:c r="AG1939" s="18" t="n">
        <x:f>MAX(AE1939,AF1939*'01 Controls'!$E$15)</x:f>
        <x:v>0</x:v>
      </x:c>
      <x:c r="AH1939" s="18" t="n">
        <x:f>SUM(V1939,Y1939,AB1939,AE1939)</x:f>
        <x:v>1518.7499999999998</x:v>
      </x:c>
      <x:c r="AI1939" s="18" t="n">
        <x:f>N1939-AH1939</x:f>
        <x:v>2.2737367544323206e-13</x:v>
      </x:c>
      <x:c r="AJ1939" s="18" t="n">
        <x:f>V1939*INDEX('07 Mode Capacity'!$P$6:$P$17,MATCH("AIR-"&amp;I1939,'07 Mode Capacity'!$C$6:$C$17,0))</x:f>
        <x:v>0</x:v>
      </x:c>
      <x:c r="AK1939" s="18" t="n">
        <x:f>Y1939*INDEX('07 Mode Capacity'!$P$6:$P$17,MATCH("OCEAN-"&amp;I1939,'07 Mode Capacity'!$C$6:$C$17,0))</x:f>
        <x:v>0</x:v>
      </x:c>
      <x:c r="AL1939" s="18" t="n">
        <x:f>AB1939*INDEX('07 Mode Capacity'!$P$6:$P$17,MATCH("LAND-"&amp;I1939,'07 Mode Capacity'!$C$6:$C$17,0))</x:f>
        <x:v>185.36020182521838</x:v>
      </x:c>
      <x:c r="AM1939" s="18" t="n">
        <x:f>AE1939*INDEX('07 Mode Capacity'!$P$6:$P$17,MATCH("INLAND-"&amp;I1939,'07 Mode Capacity'!$C$6:$C$17,0))</x:f>
        <x:v>0</x:v>
      </x:c>
      <x:c r="AN1939" s="18" t="n">
        <x:f>SUM(AJ1939:AM1939)</x:f>
        <x:v>185.36020182521838</x:v>
      </x:c>
      <x:c r="AO1939" s="17" t="n">
        <x:f>IF(N1939=0,1,AN1939/N1939)</x:f>
        <x:v>0.12204786951454709</x:v>
      </x:c>
      <x:c r="AP1939" s="11" t="str">
        <x:f>IF(AO1939&gt;='01 Controls'!$E$16,"PASS","FAIL")</x:f>
        <x:v>FAIL</x:v>
      </x:c>
      <x:c r="AQ1939" s="11" t="str">
        <x:v>UNQUANTIFIED</x:v>
      </x:c>
      <x:c r="AR1939" s="11" t="str">
        <x:v>Position-class planning record; serial item and receiver open</x:v>
      </x:c>
      <x:c r="AS1939" s="26"/>
      <x:c r="AT1939" s="26"/>
    </x:row>
    <x:row r="1940">
      <x:c r="C1940" s="11" t="str">
        <x:v>M2-A-SRG-LIN-18</x:v>
      </x:c>
      <x:c r="D1940" s="11" t="str">
        <x:v>M2</x:v>
      </x:c>
      <x:c r="E1940" s="11" t="str">
        <x:v>Urban heat</x:v>
      </x:c>
      <x:c r="F1940" s="11" t="str">
        <x:v>A-SRG</x:v>
      </x:c>
      <x:c r="G1940" s="11" t="str">
        <x:v>Air sensing and relay group</x:v>
      </x:c>
      <x:c r="H1940" s="11" t="str">
        <x:v>LIN-18</x:v>
      </x:c>
      <x:c r="I1940" s="19" t="n">
        <x:v>72</x:v>
      </x:c>
      <x:c r="J1940" s="21" t="n">
        <x:v>3</x:v>
      </x:c>
      <x:c r="K1940" s="18" t="n">
        <x:f>'05 Cargo Register'!K148</x:f>
        <x:v>112.5</x:v>
      </x:c>
      <x:c r="L1940" s="18" t="n">
        <x:f>'05 Cargo Register'!N148</x:f>
        <x:v>8</x:v>
      </x:c>
      <x:c r="M1940" s="18" t="n">
        <x:f>'05 Cargo Register'!O148</x:f>
        <x:v>352</x:v>
      </x:c>
      <x:c r="N1940" s="18" t="n">
        <x:f>J1940*K1940</x:f>
        <x:v>337.5</x:v>
      </x:c>
      <x:c r="O1940" s="18" t="n">
        <x:f>J1940*L1940</x:f>
        <x:v>24</x:v>
      </x:c>
      <x:c r="P1940" s="18" t="n">
        <x:f>J1940*M1940</x:f>
        <x:v>1056</x:v>
      </x:c>
      <x:c r="Q1940" s="22" t="n">
        <x:f>'01 Controls'!$E$26*'02 Cargo Classes'!$M$13</x:f>
        <x:v>0</x:v>
      </x:c>
      <x:c r="R1940" s="22" t="n">
        <x:f>'01 Controls'!$F$26*'02 Cargo Classes'!$N$13</x:f>
        <x:v>0</x:v>
      </x:c>
      <x:c r="S1940" s="22" t="n">
        <x:f>'01 Controls'!$G$26*'02 Cargo Classes'!$O$13</x:f>
        <x:v>0.95</x:v>
      </x:c>
      <x:c r="T1940" s="22" t="n">
        <x:f>'01 Controls'!$H$26*'02 Cargo Classes'!$P$13</x:f>
        <x:v>0</x:v>
      </x:c>
      <x:c r="U1940" s="22" t="n">
        <x:f>SUM(Q1940:T1940)</x:f>
        <x:v>0.95</x:v>
      </x:c>
      <x:c r="V1940" s="18" t="n">
        <x:f>IF(U1940=0,0,N1940*Q1940/U1940)</x:f>
        <x:v>0</x:v>
      </x:c>
      <x:c r="W1940" s="18" t="n">
        <x:f>IF(U1940=0,0,P1940*Q1940/U1940)</x:f>
        <x:v>0</x:v>
      </x:c>
      <x:c r="X1940" s="18" t="n">
        <x:f>MAX(V1940,W1940*'01 Controls'!$E$12)</x:f>
        <x:v>0</x:v>
      </x:c>
      <x:c r="Y1940" s="18" t="n">
        <x:f>IF(U1940=0,0,N1940*R1940/U1940)</x:f>
        <x:v>0</x:v>
      </x:c>
      <x:c r="Z1940" s="18" t="n">
        <x:f>IF(U1940=0,0,P1940*R1940/U1940)</x:f>
        <x:v>0</x:v>
      </x:c>
      <x:c r="AA1940" s="18" t="n">
        <x:f>MAX(Y1940,Z1940*'01 Controls'!$E$13)</x:f>
        <x:v>0</x:v>
      </x:c>
      <x:c r="AB1940" s="18" t="n">
        <x:f>IF(U1940=0,0,N1940*S1940/U1940)</x:f>
        <x:v>337.5</x:v>
      </x:c>
      <x:c r="AC1940" s="18" t="n">
        <x:f>IF(U1940=0,0,P1940*S1940/U1940)</x:f>
        <x:v>1056</x:v>
      </x:c>
      <x:c r="AD1940" s="18" t="n">
        <x:f>MAX(AB1940,AC1940*'01 Controls'!$E$14)</x:f>
        <x:v>337.5</x:v>
      </x:c>
      <x:c r="AE1940" s="18" t="n">
        <x:f>IF(U1940=0,0,N1940*T1940/U1940)</x:f>
        <x:v>0</x:v>
      </x:c>
      <x:c r="AF1940" s="18" t="n">
        <x:f>IF(U1940=0,0,P1940*T1940/U1940)</x:f>
        <x:v>0</x:v>
      </x:c>
      <x:c r="AG1940" s="18" t="n">
        <x:f>MAX(AE1940,AF1940*'01 Controls'!$E$15)</x:f>
        <x:v>0</x:v>
      </x:c>
      <x:c r="AH1940" s="18" t="n">
        <x:f>SUM(V1940,Y1940,AB1940,AE1940)</x:f>
        <x:v>337.5</x:v>
      </x:c>
      <x:c r="AI1940" s="18" t="n">
        <x:f>N1940-AH1940</x:f>
        <x:v>0</x:v>
      </x:c>
      <x:c r="AJ1940" s="18" t="n">
        <x:f>V1940*INDEX('07 Mode Capacity'!$P$6:$P$17,MATCH("AIR-"&amp;I1940,'07 Mode Capacity'!$C$6:$C$17,0))</x:f>
        <x:v>0</x:v>
      </x:c>
      <x:c r="AK1940" s="18" t="n">
        <x:f>Y1940*INDEX('07 Mode Capacity'!$P$6:$P$17,MATCH("OCEAN-"&amp;I1940,'07 Mode Capacity'!$C$6:$C$17,0))</x:f>
        <x:v>0</x:v>
      </x:c>
      <x:c r="AL1940" s="18" t="n">
        <x:f>AB1940*INDEX('07 Mode Capacity'!$P$6:$P$17,MATCH("LAND-"&amp;I1940,'07 Mode Capacity'!$C$6:$C$17,0))</x:f>
        <x:v>241.3159508633063</x:v>
      </x:c>
      <x:c r="AM1940" s="18" t="n">
        <x:f>AE1940*INDEX('07 Mode Capacity'!$P$6:$P$17,MATCH("INLAND-"&amp;I1940,'07 Mode Capacity'!$C$6:$C$17,0))</x:f>
        <x:v>0</x:v>
      </x:c>
      <x:c r="AN1940" s="18" t="n">
        <x:f>SUM(AJ1940:AM1940)</x:f>
        <x:v>241.3159508633063</x:v>
      </x:c>
      <x:c r="AO1940" s="17" t="n">
        <x:f>IF(N1940=0,1,AN1940/N1940)</x:f>
        <x:v>0.7150102247801668</x:v>
      </x:c>
      <x:c r="AP1940" s="11" t="str">
        <x:f>IF(AO1940&gt;='01 Controls'!$E$16,"PASS","FAIL")</x:f>
        <x:v>FAIL</x:v>
      </x:c>
      <x:c r="AQ1940" s="11" t="str">
        <x:v>UNQUANTIFIED</x:v>
      </x:c>
      <x:c r="AR1940" s="11" t="str">
        <x:v>Position-class planning record; serial item and receiver open</x:v>
      </x:c>
      <x:c r="AS1940" s="26"/>
      <x:c r="AT1940" s="26"/>
    </x:row>
    <x:row r="1941">
      <x:c r="C1941" s="11" t="str">
        <x:v>M2-A-SRG-BLK-08</x:v>
      </x:c>
      <x:c r="D1941" s="11" t="str">
        <x:v>M2</x:v>
      </x:c>
      <x:c r="E1941" s="11" t="str">
        <x:v>Urban heat</x:v>
      </x:c>
      <x:c r="F1941" s="11" t="str">
        <x:v>A-SRG</x:v>
      </x:c>
      <x:c r="G1941" s="11" t="str">
        <x:v>Air sensing and relay group</x:v>
      </x:c>
      <x:c r="H1941" s="11" t="str">
        <x:v>BLK-08</x:v>
      </x:c>
      <x:c r="I1941" s="19" t="n">
        <x:v>48</x:v>
      </x:c>
      <x:c r="J1941" s="21" t="n">
        <x:v>3</x:v>
      </x:c>
      <x:c r="K1941" s="18" t="n">
        <x:f>'05 Cargo Register'!K149</x:f>
        <x:v>56.25</x:v>
      </x:c>
      <x:c r="L1941" s="18" t="n">
        <x:f>'05 Cargo Register'!N149</x:f>
        <x:v>9</x:v>
      </x:c>
      <x:c r="M1941" s="18" t="n">
        <x:f>'05 Cargo Register'!O149</x:f>
        <x:v>459</x:v>
      </x:c>
      <x:c r="N1941" s="18" t="n">
        <x:f>J1941*K1941</x:f>
        <x:v>168.75</x:v>
      </x:c>
      <x:c r="O1941" s="18" t="n">
        <x:f>J1941*L1941</x:f>
        <x:v>27</x:v>
      </x:c>
      <x:c r="P1941" s="18" t="n">
        <x:f>J1941*M1941</x:f>
        <x:v>1377</x:v>
      </x:c>
      <x:c r="Q1941" s="22" t="n">
        <x:f>'01 Controls'!$E$26*'02 Cargo Classes'!$M$14</x:f>
        <x:v>0.05</x:v>
      </x:c>
      <x:c r="R1941" s="22" t="n">
        <x:f>'01 Controls'!$F$26*'02 Cargo Classes'!$N$14</x:f>
        <x:v>0</x:v>
      </x:c>
      <x:c r="S1941" s="22" t="n">
        <x:f>'01 Controls'!$G$26*'02 Cargo Classes'!$O$14</x:f>
        <x:v>0.95</x:v>
      </x:c>
      <x:c r="T1941" s="22" t="n">
        <x:f>'01 Controls'!$H$26*'02 Cargo Classes'!$P$14</x:f>
        <x:v>0</x:v>
      </x:c>
      <x:c r="U1941" s="22" t="n">
        <x:f>SUM(Q1941:T1941)</x:f>
        <x:v>1</x:v>
      </x:c>
      <x:c r="V1941" s="18" t="n">
        <x:f>IF(U1941=0,0,N1941*Q1941/U1941)</x:f>
        <x:v>8.4375</x:v>
      </x:c>
      <x:c r="W1941" s="18" t="n">
        <x:f>IF(U1941=0,0,P1941*Q1941/U1941)</x:f>
        <x:v>68.85000000000001</x:v>
      </x:c>
      <x:c r="X1941" s="18" t="n">
        <x:f>MAX(V1941,W1941*'01 Controls'!$E$12)</x:f>
        <x:v>17.212500000000002</x:v>
      </x:c>
      <x:c r="Y1941" s="18" t="n">
        <x:f>IF(U1941=0,0,N1941*R1941/U1941)</x:f>
        <x:v>0</x:v>
      </x:c>
      <x:c r="Z1941" s="18" t="n">
        <x:f>IF(U1941=0,0,P1941*R1941/U1941)</x:f>
        <x:v>0</x:v>
      </x:c>
      <x:c r="AA1941" s="18" t="n">
        <x:f>MAX(Y1941,Z1941*'01 Controls'!$E$13)</x:f>
        <x:v>0</x:v>
      </x:c>
      <x:c r="AB1941" s="18" t="n">
        <x:f>IF(U1941=0,0,N1941*S1941/U1941)</x:f>
        <x:v>160.3125</x:v>
      </x:c>
      <x:c r="AC1941" s="18" t="n">
        <x:f>IF(U1941=0,0,P1941*S1941/U1941)</x:f>
        <x:v>1308.1499999999999</x:v>
      </x:c>
      <x:c r="AD1941" s="18" t="n">
        <x:f>MAX(AB1941,AC1941*'01 Controls'!$E$14)</x:f>
        <x:v>261.63</x:v>
      </x:c>
      <x:c r="AE1941" s="18" t="n">
        <x:f>IF(U1941=0,0,N1941*T1941/U1941)</x:f>
        <x:v>0</x:v>
      </x:c>
      <x:c r="AF1941" s="18" t="n">
        <x:f>IF(U1941=0,0,P1941*T1941/U1941)</x:f>
        <x:v>0</x:v>
      </x:c>
      <x:c r="AG1941" s="18" t="n">
        <x:f>MAX(AE1941,AF1941*'01 Controls'!$E$15)</x:f>
        <x:v>0</x:v>
      </x:c>
      <x:c r="AH1941" s="18" t="n">
        <x:f>SUM(V1941,Y1941,AB1941,AE1941)</x:f>
        <x:v>168.75</x:v>
      </x:c>
      <x:c r="AI1941" s="18" t="n">
        <x:f>N1941-AH1941</x:f>
        <x:v>0</x:v>
      </x:c>
      <x:c r="AJ1941" s="18" t="n">
        <x:f>V1941*INDEX('07 Mode Capacity'!$P$6:$P$17,MATCH("AIR-"&amp;I1941,'07 Mode Capacity'!$C$6:$C$17,0))</x:f>
        <x:v>2.3653321168159067</x:v>
      </x:c>
      <x:c r="AK1941" s="18" t="n">
        <x:f>Y1941*INDEX('07 Mode Capacity'!$P$6:$P$17,MATCH("OCEAN-"&amp;I1941,'07 Mode Capacity'!$C$6:$C$17,0))</x:f>
        <x:v>0</x:v>
      </x:c>
      <x:c r="AL1941" s="18" t="n">
        <x:f>AB1941*INDEX('07 Mode Capacity'!$P$6:$P$17,MATCH("LAND-"&amp;I1941,'07 Mode Capacity'!$C$6:$C$17,0))</x:f>
        <x:v>19.565799081550832</x:v>
      </x:c>
      <x:c r="AM1941" s="18" t="n">
        <x:f>AE1941*INDEX('07 Mode Capacity'!$P$6:$P$17,MATCH("INLAND-"&amp;I1941,'07 Mode Capacity'!$C$6:$C$17,0))</x:f>
        <x:v>0</x:v>
      </x:c>
      <x:c r="AN1941" s="18" t="n">
        <x:f>SUM(AJ1941:AM1941)</x:f>
        <x:v>21.93113119836674</x:v>
      </x:c>
      <x:c r="AO1941" s="17" t="n">
        <x:f>IF(N1941=0,1,AN1941/N1941)</x:f>
        <x:v>0.12996225895328437</x:v>
      </x:c>
      <x:c r="AP1941" s="11" t="str">
        <x:f>IF(AO1941&gt;='01 Controls'!$E$16,"PASS","FAIL")</x:f>
        <x:v>FAIL</x:v>
      </x:c>
      <x:c r="AQ1941" s="11" t="str">
        <x:v>UNQUANTIFIED</x:v>
      </x:c>
      <x:c r="AR1941" s="11" t="str">
        <x:v>Position-class planning record; serial item and receiver open</x:v>
      </x:c>
      <x:c r="AS1941" s="26"/>
      <x:c r="AT1941" s="26"/>
    </x:row>
    <x:row r="1942">
      <x:c r="C1942" s="11" t="str">
        <x:v>M2-A-SRG-OOG-80</x:v>
      </x:c>
      <x:c r="D1942" s="11" t="str">
        <x:v>M2</x:v>
      </x:c>
      <x:c r="E1942" s="11" t="str">
        <x:v>Urban heat</x:v>
      </x:c>
      <x:c r="F1942" s="11" t="str">
        <x:v>A-SRG</x:v>
      </x:c>
      <x:c r="G1942" s="11" t="str">
        <x:v>Air sensing and relay group</x:v>
      </x:c>
      <x:c r="H1942" s="11" t="str">
        <x:v>OOG-80</x:v>
      </x:c>
      <x:c r="I1942" s="19" t="n">
        <x:v>72</x:v>
      </x:c>
      <x:c r="J1942" s="21" t="n">
        <x:v>3</x:v>
      </x:c>
      <x:c r="K1942" s="18" t="n">
        <x:f>'05 Cargo Register'!K150</x:f>
        <x:v>562.5</x:v>
      </x:c>
      <x:c r="L1942" s="18" t="n">
        <x:f>'05 Cargo Register'!N150</x:f>
        <x:v>10</x:v>
      </x:c>
      <x:c r="M1942" s="18" t="n">
        <x:f>'05 Cargo Register'!O150</x:f>
        <x:v>1760</x:v>
      </x:c>
      <x:c r="N1942" s="18" t="n">
        <x:f>J1942*K1942</x:f>
        <x:v>1687.5</x:v>
      </x:c>
      <x:c r="O1942" s="18" t="n">
        <x:f>J1942*L1942</x:f>
        <x:v>30</x:v>
      </x:c>
      <x:c r="P1942" s="18" t="n">
        <x:f>J1942*M1942</x:f>
        <x:v>5280</x:v>
      </x:c>
      <x:c r="Q1942" s="22" t="n">
        <x:f>'01 Controls'!$E$26*'02 Cargo Classes'!$M$15</x:f>
        <x:v>0</x:v>
      </x:c>
      <x:c r="R1942" s="22" t="n">
        <x:f>'01 Controls'!$F$26*'02 Cargo Classes'!$N$15</x:f>
        <x:v>0</x:v>
      </x:c>
      <x:c r="S1942" s="22" t="n">
        <x:f>'01 Controls'!$G$26*'02 Cargo Classes'!$O$15</x:f>
        <x:v>0.57</x:v>
      </x:c>
      <x:c r="T1942" s="22" t="n">
        <x:f>'01 Controls'!$H$26*'02 Cargo Classes'!$P$15</x:f>
        <x:v>0</x:v>
      </x:c>
      <x:c r="U1942" s="22" t="n">
        <x:f>SUM(Q1942:T1942)</x:f>
        <x:v>0.57</x:v>
      </x:c>
      <x:c r="V1942" s="18" t="n">
        <x:f>IF(U1942=0,0,N1942*Q1942/U1942)</x:f>
        <x:v>0</x:v>
      </x:c>
      <x:c r="W1942" s="18" t="n">
        <x:f>IF(U1942=0,0,P1942*Q1942/U1942)</x:f>
        <x:v>0</x:v>
      </x:c>
      <x:c r="X1942" s="18" t="n">
        <x:f>MAX(V1942,W1942*'01 Controls'!$E$12)</x:f>
        <x:v>0</x:v>
      </x:c>
      <x:c r="Y1942" s="18" t="n">
        <x:f>IF(U1942=0,0,N1942*R1942/U1942)</x:f>
        <x:v>0</x:v>
      </x:c>
      <x:c r="Z1942" s="18" t="n">
        <x:f>IF(U1942=0,0,P1942*R1942/U1942)</x:f>
        <x:v>0</x:v>
      </x:c>
      <x:c r="AA1942" s="18" t="n">
        <x:f>MAX(Y1942,Z1942*'01 Controls'!$E$13)</x:f>
        <x:v>0</x:v>
      </x:c>
      <x:c r="AB1942" s="18" t="n">
        <x:f>IF(U1942=0,0,N1942*S1942/U1942)</x:f>
        <x:v>1687.5</x:v>
      </x:c>
      <x:c r="AC1942" s="18" t="n">
        <x:f>IF(U1942=0,0,P1942*S1942/U1942)</x:f>
        <x:v>5280</x:v>
      </x:c>
      <x:c r="AD1942" s="18" t="n">
        <x:f>MAX(AB1942,AC1942*'01 Controls'!$E$14)</x:f>
        <x:v>1687.5</x:v>
      </x:c>
      <x:c r="AE1942" s="18" t="n">
        <x:f>IF(U1942=0,0,N1942*T1942/U1942)</x:f>
        <x:v>0</x:v>
      </x:c>
      <x:c r="AF1942" s="18" t="n">
        <x:f>IF(U1942=0,0,P1942*T1942/U1942)</x:f>
        <x:v>0</x:v>
      </x:c>
      <x:c r="AG1942" s="18" t="n">
        <x:f>MAX(AE1942,AF1942*'01 Controls'!$E$15)</x:f>
        <x:v>0</x:v>
      </x:c>
      <x:c r="AH1942" s="18" t="n">
        <x:f>SUM(V1942,Y1942,AB1942,AE1942)</x:f>
        <x:v>1687.5</x:v>
      </x:c>
      <x:c r="AI1942" s="18" t="n">
        <x:f>N1942-AH1942</x:f>
        <x:v>0</x:v>
      </x:c>
      <x:c r="AJ1942" s="18" t="n">
        <x:f>V1942*INDEX('07 Mode Capacity'!$P$6:$P$17,MATCH("AIR-"&amp;I1942,'07 Mode Capacity'!$C$6:$C$17,0))</x:f>
        <x:v>0</x:v>
      </x:c>
      <x:c r="AK1942" s="18" t="n">
        <x:f>Y1942*INDEX('07 Mode Capacity'!$P$6:$P$17,MATCH("OCEAN-"&amp;I1942,'07 Mode Capacity'!$C$6:$C$17,0))</x:f>
        <x:v>0</x:v>
      </x:c>
      <x:c r="AL1942" s="18" t="n">
        <x:f>AB1942*INDEX('07 Mode Capacity'!$P$6:$P$17,MATCH("LAND-"&amp;I1942,'07 Mode Capacity'!$C$6:$C$17,0))</x:f>
        <x:v>1206.5797543165315</x:v>
      </x:c>
      <x:c r="AM1942" s="18" t="n">
        <x:f>AE1942*INDEX('07 Mode Capacity'!$P$6:$P$17,MATCH("INLAND-"&amp;I1942,'07 Mode Capacity'!$C$6:$C$17,0))</x:f>
        <x:v>0</x:v>
      </x:c>
      <x:c r="AN1942" s="18" t="n">
        <x:f>SUM(AJ1942:AM1942)</x:f>
        <x:v>1206.5797543165315</x:v>
      </x:c>
      <x:c r="AO1942" s="17" t="n">
        <x:f>IF(N1942=0,1,AN1942/N1942)</x:f>
        <x:v>0.7150102247801668</x:v>
      </x:c>
      <x:c r="AP1942" s="11" t="str">
        <x:f>IF(AO1942&gt;='01 Controls'!$E$16,"PASS","FAIL")</x:f>
        <x:v>FAIL</x:v>
      </x:c>
      <x:c r="AQ1942" s="11" t="str">
        <x:v>UNQUANTIFIED</x:v>
      </x:c>
      <x:c r="AR1942" s="11" t="str">
        <x:v>Position-class planning record; serial item and receiver open</x:v>
      </x:c>
      <x:c r="AS1942" s="26"/>
      <x:c r="AT1942" s="26"/>
    </x:row>
    <x:row r="1943">
      <x:c r="C1943" s="11" t="str">
        <x:v>M2-A-AMG-APL-45</x:v>
      </x:c>
      <x:c r="D1943" s="11" t="str">
        <x:v>M2</x:v>
      </x:c>
      <x:c r="E1943" s="11" t="str">
        <x:v>Urban heat</x:v>
      </x:c>
      <x:c r="F1943" s="11" t="str">
        <x:v>A-AMG</x:v>
      </x:c>
      <x:c r="G1943" s="11" t="str">
        <x:v>Aeromedical movement group</x:v>
      </x:c>
      <x:c r="H1943" s="11" t="str">
        <x:v>APL-45</x:v>
      </x:c>
      <x:c r="I1943" s="19" t="n">
        <x:v>24</x:v>
      </x:c>
      <x:c r="J1943" s="21" t="n">
        <x:v>3</x:v>
      </x:c>
      <x:c r="K1943" s="18" t="n">
        <x:f>'05 Cargo Register'!K151</x:f>
        <x:v>225</x:v>
      </x:c>
      <x:c r="L1943" s="18" t="n">
        <x:f>'05 Cargo Register'!N151</x:f>
        <x:v>59</x:v>
      </x:c>
      <x:c r="M1943" s="18" t="n">
        <x:f>'05 Cargo Register'!O151</x:f>
        <x:v>442.5</x:v>
      </x:c>
      <x:c r="N1943" s="18" t="n">
        <x:f>J1943*K1943</x:f>
        <x:v>675</x:v>
      </x:c>
      <x:c r="O1943" s="18" t="n">
        <x:f>J1943*L1943</x:f>
        <x:v>177</x:v>
      </x:c>
      <x:c r="P1943" s="18" t="n">
        <x:f>J1943*M1943</x:f>
        <x:v>1327.5</x:v>
      </x:c>
      <x:c r="Q1943" s="22" t="n">
        <x:f>'01 Controls'!$E$26*'02 Cargo Classes'!$M$6</x:f>
        <x:v>0.15000000000000002</x:v>
      </x:c>
      <x:c r="R1943" s="22" t="n">
        <x:f>'01 Controls'!$F$26*'02 Cargo Classes'!$N$6</x:f>
        <x:v>0</x:v>
      </x:c>
      <x:c r="S1943" s="22" t="n">
        <x:f>'01 Controls'!$G$26*'02 Cargo Classes'!$O$6</x:f>
        <x:v>0.95</x:v>
      </x:c>
      <x:c r="T1943" s="22" t="n">
        <x:f>'01 Controls'!$H$26*'02 Cargo Classes'!$P$6</x:f>
        <x:v>0</x:v>
      </x:c>
      <x:c r="U1943" s="22" t="n">
        <x:f>SUM(Q1943:T1943)</x:f>
        <x:v>1.1</x:v>
      </x:c>
      <x:c r="V1943" s="18" t="n">
        <x:f>IF(U1943=0,0,N1943*Q1943/U1943)</x:f>
        <x:v>92.04545454545455</x:v>
      </x:c>
      <x:c r="W1943" s="18" t="n">
        <x:f>IF(U1943=0,0,P1943*Q1943/U1943)</x:f>
        <x:v>181.02272727272728</x:v>
      </x:c>
      <x:c r="X1943" s="18" t="n">
        <x:f>MAX(V1943,W1943*'01 Controls'!$E$12)</x:f>
        <x:v>92.04545454545455</x:v>
      </x:c>
      <x:c r="Y1943" s="18" t="n">
        <x:f>IF(U1943=0,0,N1943*R1943/U1943)</x:f>
        <x:v>0</x:v>
      </x:c>
      <x:c r="Z1943" s="18" t="n">
        <x:f>IF(U1943=0,0,P1943*R1943/U1943)</x:f>
        <x:v>0</x:v>
      </x:c>
      <x:c r="AA1943" s="18" t="n">
        <x:f>MAX(Y1943,Z1943*'01 Controls'!$E$13)</x:f>
        <x:v>0</x:v>
      </x:c>
      <x:c r="AB1943" s="18" t="n">
        <x:f>IF(U1943=0,0,N1943*S1943/U1943)</x:f>
        <x:v>582.9545454545454</x:v>
      </x:c>
      <x:c r="AC1943" s="18" t="n">
        <x:f>IF(U1943=0,0,P1943*S1943/U1943)</x:f>
        <x:v>1146.4772727272727</x:v>
      </x:c>
      <x:c r="AD1943" s="18" t="n">
        <x:f>MAX(AB1943,AC1943*'01 Controls'!$E$14)</x:f>
        <x:v>582.9545454545454</x:v>
      </x:c>
      <x:c r="AE1943" s="18" t="n">
        <x:f>IF(U1943=0,0,N1943*T1943/U1943)</x:f>
        <x:v>0</x:v>
      </x:c>
      <x:c r="AF1943" s="18" t="n">
        <x:f>IF(U1943=0,0,P1943*T1943/U1943)</x:f>
        <x:v>0</x:v>
      </x:c>
      <x:c r="AG1943" s="18" t="n">
        <x:f>MAX(AE1943,AF1943*'01 Controls'!$E$15)</x:f>
        <x:v>0</x:v>
      </x:c>
      <x:c r="AH1943" s="18" t="n">
        <x:f>SUM(V1943,Y1943,AB1943,AE1943)</x:f>
        <x:v>674.9999999999999</x:v>
      </x:c>
      <x:c r="AI1943" s="18" t="n">
        <x:f>N1943-AH1943</x:f>
        <x:v>1.1368683772161603e-13</x:v>
      </x:c>
      <x:c r="AJ1943" s="18" t="n">
        <x:f>V1943*INDEX('07 Mode Capacity'!$P$6:$P$17,MATCH("AIR-"&amp;I1943,'07 Mode Capacity'!$C$6:$C$17,0))</x:f>
        <x:v>18.677317607895944</x:v>
      </x:c>
      <x:c r="AK1943" s="18" t="n">
        <x:f>Y1943*INDEX('07 Mode Capacity'!$P$6:$P$17,MATCH("OCEAN-"&amp;I1943,'07 Mode Capacity'!$C$6:$C$17,0))</x:f>
        <x:v>0</x:v>
      </x:c>
      <x:c r="AL1943" s="18" t="n">
        <x:f>AB1943*INDEX('07 Mode Capacity'!$P$6:$P$17,MATCH("LAND-"&amp;I1943,'07 Mode Capacity'!$C$6:$C$17,0))</x:f>
        <x:v>222.98065243183393</x:v>
      </x:c>
      <x:c r="AM1943" s="18" t="n">
        <x:f>AE1943*INDEX('07 Mode Capacity'!$P$6:$P$17,MATCH("INLAND-"&amp;I1943,'07 Mode Capacity'!$C$6:$C$17,0))</x:f>
        <x:v>0</x:v>
      </x:c>
      <x:c r="AN1943" s="18" t="n">
        <x:f>SUM(AJ1943:AM1943)</x:f>
        <x:v>241.6579700397299</x:v>
      </x:c>
      <x:c r="AO1943" s="17" t="n">
        <x:f>IF(N1943=0,1,AN1943/N1943)</x:f>
        <x:v>0.3580118074662665</x:v>
      </x:c>
      <x:c r="AP1943" s="11" t="str">
        <x:f>IF(AO1943&gt;='01 Controls'!$E$16,"PASS","FAIL")</x:f>
        <x:v>FAIL</x:v>
      </x:c>
      <x:c r="AQ1943" s="11" t="str">
        <x:v>UNQUANTIFIED</x:v>
      </x:c>
      <x:c r="AR1943" s="11" t="str">
        <x:v>Position-class planning record; serial item and receiver open</x:v>
      </x:c>
      <x:c r="AS1943" s="26"/>
      <x:c r="AT1943" s="26"/>
    </x:row>
    <x:row r="1944">
      <x:c r="C1944" s="11" t="str">
        <x:v>M2-A-AMG-ISO-18</x:v>
      </x:c>
      <x:c r="D1944" s="11" t="str">
        <x:v>M2</x:v>
      </x:c>
      <x:c r="E1944" s="11" t="str">
        <x:v>Urban heat</x:v>
      </x:c>
      <x:c r="F1944" s="11" t="str">
        <x:v>A-AMG</x:v>
      </x:c>
      <x:c r="G1944" s="11" t="str">
        <x:v>Aeromedical movement group</x:v>
      </x:c>
      <x:c r="H1944" s="11" t="str">
        <x:v>ISO-18</x:v>
      </x:c>
      <x:c r="I1944" s="19" t="n">
        <x:v>48</x:v>
      </x:c>
      <x:c r="J1944" s="21" t="n">
        <x:v>3</x:v>
      </x:c>
      <x:c r="K1944" s="18" t="n">
        <x:f>'05 Cargo Register'!K152</x:f>
        <x:v>337.5</x:v>
      </x:c>
      <x:c r="L1944" s="18" t="n">
        <x:f>'05 Cargo Register'!N152</x:f>
        <x:v>23</x:v>
      </x:c>
      <x:c r="M1944" s="18" t="n">
        <x:f>'05 Cargo Register'!O152</x:f>
        <x:v>607.2</x:v>
      </x:c>
      <x:c r="N1944" s="18" t="n">
        <x:f>J1944*K1944</x:f>
        <x:v>1012.5</x:v>
      </x:c>
      <x:c r="O1944" s="18" t="n">
        <x:f>J1944*L1944</x:f>
        <x:v>69</x:v>
      </x:c>
      <x:c r="P1944" s="18" t="n">
        <x:f>J1944*M1944</x:f>
        <x:v>1821.6000000000001</x:v>
      </x:c>
      <x:c r="Q1944" s="22" t="n">
        <x:f>'01 Controls'!$E$26*'02 Cargo Classes'!$M$7</x:f>
        <x:v>0.010000000000000002</x:v>
      </x:c>
      <x:c r="R1944" s="22" t="n">
        <x:f>'01 Controls'!$F$26*'02 Cargo Classes'!$N$7</x:f>
        <x:v>0</x:v>
      </x:c>
      <x:c r="S1944" s="22" t="n">
        <x:f>'01 Controls'!$G$26*'02 Cargo Classes'!$O$7</x:f>
        <x:v>1.14</x:v>
      </x:c>
      <x:c r="T1944" s="22" t="n">
        <x:f>'01 Controls'!$H$26*'02 Cargo Classes'!$P$7</x:f>
        <x:v>0</x:v>
      </x:c>
      <x:c r="U1944" s="22" t="n">
        <x:f>SUM(Q1944:T1944)</x:f>
        <x:v>1.15</x:v>
      </x:c>
      <x:c r="V1944" s="18" t="n">
        <x:f>IF(U1944=0,0,N1944*Q1944/U1944)</x:f>
        <x:v>8.804347826086959</x:v>
      </x:c>
      <x:c r="W1944" s="18" t="n">
        <x:f>IF(U1944=0,0,P1944*Q1944/U1944)</x:f>
        <x:v>15.840000000000005</x:v>
      </x:c>
      <x:c r="X1944" s="18" t="n">
        <x:f>MAX(V1944,W1944*'01 Controls'!$E$12)</x:f>
        <x:v>8.804347826086959</x:v>
      </x:c>
      <x:c r="Y1944" s="18" t="n">
        <x:f>IF(U1944=0,0,N1944*R1944/U1944)</x:f>
        <x:v>0</x:v>
      </x:c>
      <x:c r="Z1944" s="18" t="n">
        <x:f>IF(U1944=0,0,P1944*R1944/U1944)</x:f>
        <x:v>0</x:v>
      </x:c>
      <x:c r="AA1944" s="18" t="n">
        <x:f>MAX(Y1944,Z1944*'01 Controls'!$E$13)</x:f>
        <x:v>0</x:v>
      </x:c>
      <x:c r="AB1944" s="18" t="n">
        <x:f>IF(U1944=0,0,N1944*S1944/U1944)</x:f>
        <x:v>1003.6956521739131</x:v>
      </x:c>
      <x:c r="AC1944" s="18" t="n">
        <x:f>IF(U1944=0,0,P1944*S1944/U1944)</x:f>
        <x:v>1805.76</x:v>
      </x:c>
      <x:c r="AD1944" s="18" t="n">
        <x:f>MAX(AB1944,AC1944*'01 Controls'!$E$14)</x:f>
        <x:v>1003.6956521739131</x:v>
      </x:c>
      <x:c r="AE1944" s="18" t="n">
        <x:f>IF(U1944=0,0,N1944*T1944/U1944)</x:f>
        <x:v>0</x:v>
      </x:c>
      <x:c r="AF1944" s="18" t="n">
        <x:f>IF(U1944=0,0,P1944*T1944/U1944)</x:f>
        <x:v>0</x:v>
      </x:c>
      <x:c r="AG1944" s="18" t="n">
        <x:f>MAX(AE1944,AF1944*'01 Controls'!$E$15)</x:f>
        <x:v>0</x:v>
      </x:c>
      <x:c r="AH1944" s="18" t="n">
        <x:f>SUM(V1944,Y1944,AB1944,AE1944)</x:f>
        <x:v>1012.5000000000001</x:v>
      </x:c>
      <x:c r="AI1944" s="18" t="n">
        <x:f>N1944-AH1944</x:f>
        <x:v>-1.1368683772161603e-13</x:v>
      </x:c>
      <x:c r="AJ1944" s="18" t="n">
        <x:f>V1944*INDEX('07 Mode Capacity'!$P$6:$P$17,MATCH("AIR-"&amp;I1944,'07 Mode Capacity'!$C$6:$C$17,0))</x:f>
        <x:v>2.46817264363399</x:v>
      </x:c>
      <x:c r="AK1944" s="18" t="n">
        <x:f>Y1944*INDEX('07 Mode Capacity'!$P$6:$P$17,MATCH("OCEAN-"&amp;I1944,'07 Mode Capacity'!$C$6:$C$17,0))</x:f>
        <x:v>0</x:v>
      </x:c>
      <x:c r="AL1944" s="18" t="n">
        <x:f>AB1944*INDEX('07 Mode Capacity'!$P$6:$P$17,MATCH("LAND-"&amp;I1944,'07 Mode Capacity'!$C$6:$C$17,0))</x:f>
        <x:v>122.49891598884</x:v>
      </x:c>
      <x:c r="AM1944" s="18" t="n">
        <x:f>AE1944*INDEX('07 Mode Capacity'!$P$6:$P$17,MATCH("INLAND-"&amp;I1944,'07 Mode Capacity'!$C$6:$C$17,0))</x:f>
        <x:v>0</x:v>
      </x:c>
      <x:c r="AN1944" s="18" t="n">
        <x:f>SUM(AJ1944:AM1944)</x:f>
        <x:v>124.96708863247399</x:v>
      </x:c>
      <x:c r="AO1944" s="17" t="n">
        <x:f>IF(N1944=0,1,AN1944/N1944)</x:f>
        <x:v>0.12342428506911012</x:v>
      </x:c>
      <x:c r="AP1944" s="11" t="str">
        <x:f>IF(AO1944&gt;='01 Controls'!$E$16,"PASS","FAIL")</x:f>
        <x:v>FAIL</x:v>
      </x:c>
      <x:c r="AQ1944" s="11" t="str">
        <x:v>UNQUANTIFIED</x:v>
      </x:c>
      <x:c r="AR1944" s="11" t="str">
        <x:v>Position-class planning record; serial item and receiver open</x:v>
      </x:c>
      <x:c r="AS1944" s="26"/>
      <x:c r="AT1944" s="26"/>
    </x:row>
    <x:row r="1945">
      <x:c r="C1945" s="11" t="str">
        <x:v>M2-A-AMG-COL-12</x:v>
      </x:c>
      <x:c r="D1945" s="11" t="str">
        <x:v>M2</x:v>
      </x:c>
      <x:c r="E1945" s="11" t="str">
        <x:v>Urban heat</x:v>
      </x:c>
      <x:c r="F1945" s="11" t="str">
        <x:v>A-AMG</x:v>
      </x:c>
      <x:c r="G1945" s="11" t="str">
        <x:v>Aeromedical movement group</x:v>
      </x:c>
      <x:c r="H1945" s="11" t="str">
        <x:v>COL-12</x:v>
      </x:c>
      <x:c r="I1945" s="19" t="n">
        <x:v>24</x:v>
      </x:c>
      <x:c r="J1945" s="21" t="n">
        <x:v>3</x:v>
      </x:c>
      <x:c r="K1945" s="18" t="n">
        <x:f>'05 Cargo Register'!K153</x:f>
        <x:v>84.375</x:v>
      </x:c>
      <x:c r="L1945" s="18" t="n">
        <x:f>'05 Cargo Register'!N153</x:f>
        <x:v>9</x:v>
      </x:c>
      <x:c r="M1945" s="18" t="n">
        <x:f>'05 Cargo Register'!O153</x:f>
        <x:v>237.60000000000002</x:v>
      </x:c>
      <x:c r="N1945" s="18" t="n">
        <x:f>J1945*K1945</x:f>
        <x:v>253.125</x:v>
      </x:c>
      <x:c r="O1945" s="18" t="n">
        <x:f>J1945*L1945</x:f>
        <x:v>27</x:v>
      </x:c>
      <x:c r="P1945" s="18" t="n">
        <x:f>J1945*M1945</x:f>
        <x:v>712.8000000000001</x:v>
      </x:c>
      <x:c r="Q1945" s="22" t="n">
        <x:f>'01 Controls'!$E$26*'02 Cargo Classes'!$M$8</x:f>
        <x:v>0.1</x:v>
      </x:c>
      <x:c r="R1945" s="22" t="n">
        <x:f>'01 Controls'!$F$26*'02 Cargo Classes'!$N$8</x:f>
        <x:v>0</x:v>
      </x:c>
      <x:c r="S1945" s="22" t="n">
        <x:f>'01 Controls'!$G$26*'02 Cargo Classes'!$O$8</x:f>
        <x:v>1.14</x:v>
      </x:c>
      <x:c r="T1945" s="22" t="n">
        <x:f>'01 Controls'!$H$26*'02 Cargo Classes'!$P$8</x:f>
        <x:v>0</x:v>
      </x:c>
      <x:c r="U1945" s="22" t="n">
        <x:f>SUM(Q1945:T1945)</x:f>
        <x:v>1.24</x:v>
      </x:c>
      <x:c r="V1945" s="18" t="n">
        <x:f>IF(U1945=0,0,N1945*Q1945/U1945)</x:f>
        <x:v>20.413306451612904</x:v>
      </x:c>
      <x:c r="W1945" s="18" t="n">
        <x:f>IF(U1945=0,0,P1945*Q1945/U1945)</x:f>
        <x:v>57.48387096774195</x:v>
      </x:c>
      <x:c r="X1945" s="18" t="n">
        <x:f>MAX(V1945,W1945*'01 Controls'!$E$12)</x:f>
        <x:v>20.413306451612904</x:v>
      </x:c>
      <x:c r="Y1945" s="18" t="n">
        <x:f>IF(U1945=0,0,N1945*R1945/U1945)</x:f>
        <x:v>0</x:v>
      </x:c>
      <x:c r="Z1945" s="18" t="n">
        <x:f>IF(U1945=0,0,P1945*R1945/U1945)</x:f>
        <x:v>0</x:v>
      </x:c>
      <x:c r="AA1945" s="18" t="n">
        <x:f>MAX(Y1945,Z1945*'01 Controls'!$E$13)</x:f>
        <x:v>0</x:v>
      </x:c>
      <x:c r="AB1945" s="18" t="n">
        <x:f>IF(U1945=0,0,N1945*S1945/U1945)</x:f>
        <x:v>232.7116935483871</x:v>
      </x:c>
      <x:c r="AC1945" s="18" t="n">
        <x:f>IF(U1945=0,0,P1945*S1945/U1945)</x:f>
        <x:v>655.316129032258</x:v>
      </x:c>
      <x:c r="AD1945" s="18" t="n">
        <x:f>MAX(AB1945,AC1945*'01 Controls'!$E$14)</x:f>
        <x:v>232.7116935483871</x:v>
      </x:c>
      <x:c r="AE1945" s="18" t="n">
        <x:f>IF(U1945=0,0,N1945*T1945/U1945)</x:f>
        <x:v>0</x:v>
      </x:c>
      <x:c r="AF1945" s="18" t="n">
        <x:f>IF(U1945=0,0,P1945*T1945/U1945)</x:f>
        <x:v>0</x:v>
      </x:c>
      <x:c r="AG1945" s="18" t="n">
        <x:f>MAX(AE1945,AF1945*'01 Controls'!$E$15)</x:f>
        <x:v>0</x:v>
      </x:c>
      <x:c r="AH1945" s="18" t="n">
        <x:f>SUM(V1945,Y1945,AB1945,AE1945)</x:f>
        <x:v>253.125</x:v>
      </x:c>
      <x:c r="AI1945" s="18" t="n">
        <x:f>N1945-AH1945</x:f>
        <x:v>0</x:v>
      </x:c>
      <x:c r="AJ1945" s="18" t="n">
        <x:f>V1945*INDEX('07 Mode Capacity'!$P$6:$P$17,MATCH("AIR-"&amp;I1945,'07 Mode Capacity'!$C$6:$C$17,0))</x:f>
        <x:v>4.142147050138213</x:v>
      </x:c>
      <x:c r="AK1945" s="18" t="n">
        <x:f>Y1945*INDEX('07 Mode Capacity'!$P$6:$P$17,MATCH("OCEAN-"&amp;I1945,'07 Mode Capacity'!$C$6:$C$17,0))</x:f>
        <x:v>0</x:v>
      </x:c>
      <x:c r="AL1945" s="18" t="n">
        <x:f>AB1945*INDEX('07 Mode Capacity'!$P$6:$P$17,MATCH("LAND-"&amp;I1945,'07 Mode Capacity'!$C$6:$C$17,0))</x:f>
        <x:v>89.01243786593372</x:v>
      </x:c>
      <x:c r="AM1945" s="18" t="n">
        <x:f>AE1945*INDEX('07 Mode Capacity'!$P$6:$P$17,MATCH("INLAND-"&amp;I1945,'07 Mode Capacity'!$C$6:$C$17,0))</x:f>
        <x:v>0</x:v>
      </x:c>
      <x:c r="AN1945" s="18" t="n">
        <x:f>SUM(AJ1945:AM1945)</x:f>
        <x:v>93.15458491607194</x:v>
      </x:c>
      <x:c r="AO1945" s="17" t="n">
        <x:f>IF(N1945=0,1,AN1945/N1945)</x:f>
        <x:v>0.3680181132486793</x:v>
      </x:c>
      <x:c r="AP1945" s="11" t="str">
        <x:f>IF(AO1945&gt;='01 Controls'!$E$16,"PASS","FAIL")</x:f>
        <x:v>FAIL</x:v>
      </x:c>
      <x:c r="AQ1945" s="11" t="str">
        <x:v>UNQUANTIFIED</x:v>
      </x:c>
      <x:c r="AR1945" s="11" t="str">
        <x:v>Position-class planning record; serial item and receiver open</x:v>
      </x:c>
      <x:c r="AS1945" s="26"/>
      <x:c r="AT1945" s="26"/>
    </x:row>
    <x:row r="1946">
      <x:c r="C1946" s="11" t="str">
        <x:v>M2-A-AMG-BAT-22</x:v>
      </x:c>
      <x:c r="D1946" s="11" t="str">
        <x:v>M2</x:v>
      </x:c>
      <x:c r="E1946" s="11" t="str">
        <x:v>Urban heat</x:v>
      </x:c>
      <x:c r="F1946" s="11" t="str">
        <x:v>A-AMG</x:v>
      </x:c>
      <x:c r="G1946" s="11" t="str">
        <x:v>Aeromedical movement group</x:v>
      </x:c>
      <x:c r="H1946" s="11" t="str">
        <x:v>BAT-22</x:v>
      </x:c>
      <x:c r="I1946" s="19" t="n">
        <x:v>48</x:v>
      </x:c>
      <x:c r="J1946" s="21" t="n">
        <x:v>3</x:v>
      </x:c>
      <x:c r="K1946" s="18" t="n">
        <x:f>'05 Cargo Register'!K154</x:f>
        <x:v>225</x:v>
      </x:c>
      <x:c r="L1946" s="18" t="n">
        <x:f>'05 Cargo Register'!N154</x:f>
        <x:v>13</x:v>
      </x:c>
      <x:c r="M1946" s="18" t="n">
        <x:f>'05 Cargo Register'!O154</x:f>
        <x:v>343.20000000000005</x:v>
      </x:c>
      <x:c r="N1946" s="18" t="n">
        <x:f>J1946*K1946</x:f>
        <x:v>675</x:v>
      </x:c>
      <x:c r="O1946" s="18" t="n">
        <x:f>J1946*L1946</x:f>
        <x:v>39</x:v>
      </x:c>
      <x:c r="P1946" s="18" t="n">
        <x:f>J1946*M1946</x:f>
        <x:v>1029.6000000000001</x:v>
      </x:c>
      <x:c r="Q1946" s="22" t="n">
        <x:f>'01 Controls'!$E$26*'02 Cargo Classes'!$M$9</x:f>
        <x:v>0</x:v>
      </x:c>
      <x:c r="R1946" s="22" t="n">
        <x:f>'01 Controls'!$F$26*'02 Cargo Classes'!$N$9</x:f>
        <x:v>0</x:v>
      </x:c>
      <x:c r="S1946" s="22" t="n">
        <x:f>'01 Controls'!$G$26*'02 Cargo Classes'!$O$9</x:f>
        <x:v>0.95</x:v>
      </x:c>
      <x:c r="T1946" s="22" t="n">
        <x:f>'01 Controls'!$H$26*'02 Cargo Classes'!$P$9</x:f>
        <x:v>0</x:v>
      </x:c>
      <x:c r="U1946" s="22" t="n">
        <x:f>SUM(Q1946:T1946)</x:f>
        <x:v>0.95</x:v>
      </x:c>
      <x:c r="V1946" s="18" t="n">
        <x:f>IF(U1946=0,0,N1946*Q1946/U1946)</x:f>
        <x:v>0</x:v>
      </x:c>
      <x:c r="W1946" s="18" t="n">
        <x:f>IF(U1946=0,0,P1946*Q1946/U1946)</x:f>
        <x:v>0</x:v>
      </x:c>
      <x:c r="X1946" s="18" t="n">
        <x:f>MAX(V1946,W1946*'01 Controls'!$E$12)</x:f>
        <x:v>0</x:v>
      </x:c>
      <x:c r="Y1946" s="18" t="n">
        <x:f>IF(U1946=0,0,N1946*R1946/U1946)</x:f>
        <x:v>0</x:v>
      </x:c>
      <x:c r="Z1946" s="18" t="n">
        <x:f>IF(U1946=0,0,P1946*R1946/U1946)</x:f>
        <x:v>0</x:v>
      </x:c>
      <x:c r="AA1946" s="18" t="n">
        <x:f>MAX(Y1946,Z1946*'01 Controls'!$E$13)</x:f>
        <x:v>0</x:v>
      </x:c>
      <x:c r="AB1946" s="18" t="n">
        <x:f>IF(U1946=0,0,N1946*S1946/U1946)</x:f>
        <x:v>675</x:v>
      </x:c>
      <x:c r="AC1946" s="18" t="n">
        <x:f>IF(U1946=0,0,P1946*S1946/U1946)</x:f>
        <x:v>1029.6000000000001</x:v>
      </x:c>
      <x:c r="AD1946" s="18" t="n">
        <x:f>MAX(AB1946,AC1946*'01 Controls'!$E$14)</x:f>
        <x:v>675</x:v>
      </x:c>
      <x:c r="AE1946" s="18" t="n">
        <x:f>IF(U1946=0,0,N1946*T1946/U1946)</x:f>
        <x:v>0</x:v>
      </x:c>
      <x:c r="AF1946" s="18" t="n">
        <x:f>IF(U1946=0,0,P1946*T1946/U1946)</x:f>
        <x:v>0</x:v>
      </x:c>
      <x:c r="AG1946" s="18" t="n">
        <x:f>MAX(AE1946,AF1946*'01 Controls'!$E$15)</x:f>
        <x:v>0</x:v>
      </x:c>
      <x:c r="AH1946" s="18" t="n">
        <x:f>SUM(V1946,Y1946,AB1946,AE1946)</x:f>
        <x:v>675</x:v>
      </x:c>
      <x:c r="AI1946" s="18" t="n">
        <x:f>N1946-AH1946</x:f>
        <x:v>0</x:v>
      </x:c>
      <x:c r="AJ1946" s="18" t="n">
        <x:f>V1946*INDEX('07 Mode Capacity'!$P$6:$P$17,MATCH("AIR-"&amp;I1946,'07 Mode Capacity'!$C$6:$C$17,0))</x:f>
        <x:v>0</x:v>
      </x:c>
      <x:c r="AK1946" s="18" t="n">
        <x:f>Y1946*INDEX('07 Mode Capacity'!$P$6:$P$17,MATCH("OCEAN-"&amp;I1946,'07 Mode Capacity'!$C$6:$C$17,0))</x:f>
        <x:v>0</x:v>
      </x:c>
      <x:c r="AL1946" s="18" t="n">
        <x:f>AB1946*INDEX('07 Mode Capacity'!$P$6:$P$17,MATCH("LAND-"&amp;I1946,'07 Mode Capacity'!$C$6:$C$17,0))</x:f>
        <x:v>82.38231192231929</x:v>
      </x:c>
      <x:c r="AM1946" s="18" t="n">
        <x:f>AE1946*INDEX('07 Mode Capacity'!$P$6:$P$17,MATCH("INLAND-"&amp;I1946,'07 Mode Capacity'!$C$6:$C$17,0))</x:f>
        <x:v>0</x:v>
      </x:c>
      <x:c r="AN1946" s="18" t="n">
        <x:f>SUM(AJ1946:AM1946)</x:f>
        <x:v>82.38231192231929</x:v>
      </x:c>
      <x:c r="AO1946" s="17" t="n">
        <x:f>IF(N1946=0,1,AN1946/N1946)</x:f>
        <x:v>0.12204786951454709</x:v>
      </x:c>
      <x:c r="AP1946" s="11" t="str">
        <x:f>IF(AO1946&gt;='01 Controls'!$E$16,"PASS","FAIL")</x:f>
        <x:v>FAIL</x:v>
      </x:c>
      <x:c r="AQ1946" s="11" t="str">
        <x:v>UNQUANTIFIED</x:v>
      </x:c>
      <x:c r="AR1946" s="11" t="str">
        <x:v>Position-class planning record; serial item and receiver open</x:v>
      </x:c>
      <x:c r="AS1946" s="26"/>
      <x:c r="AT1946" s="26"/>
    </x:row>
    <x:row r="1947">
      <x:c r="C1947" s="11" t="str">
        <x:v>M2-A-AMG-TNK-20</x:v>
      </x:c>
      <x:c r="D1947" s="11" t="str">
        <x:v>M2</x:v>
      </x:c>
      <x:c r="E1947" s="11" t="str">
        <x:v>Urban heat</x:v>
      </x:c>
      <x:c r="F1947" s="11" t="str">
        <x:v>A-AMG</x:v>
      </x:c>
      <x:c r="G1947" s="11" t="str">
        <x:v>Aeromedical movement group</x:v>
      </x:c>
      <x:c r="H1947" s="11" t="str">
        <x:v>TNK-20</x:v>
      </x:c>
      <x:c r="I1947" s="19" t="n">
        <x:v>48</x:v>
      </x:c>
      <x:c r="J1947" s="21" t="n">
        <x:v>3</x:v>
      </x:c>
      <x:c r="K1947" s="18" t="n">
        <x:f>'05 Cargo Register'!K155</x:f>
        <x:v>281.25</x:v>
      </x:c>
      <x:c r="L1947" s="18" t="n">
        <x:f>'05 Cargo Register'!N155</x:f>
        <x:v>17</x:v>
      </x:c>
      <x:c r="M1947" s="18" t="n">
        <x:f>'05 Cargo Register'!O155</x:f>
        <x:v>361.25</x:v>
      </x:c>
      <x:c r="N1947" s="18" t="n">
        <x:f>J1947*K1947</x:f>
        <x:v>843.75</x:v>
      </x:c>
      <x:c r="O1947" s="18" t="n">
        <x:f>J1947*L1947</x:f>
        <x:v>51</x:v>
      </x:c>
      <x:c r="P1947" s="18" t="n">
        <x:f>J1947*M1947</x:f>
        <x:v>1083.75</x:v>
      </x:c>
      <x:c r="Q1947" s="22" t="n">
        <x:f>'01 Controls'!$E$26*'02 Cargo Classes'!$M$10</x:f>
        <x:v>0</x:v>
      </x:c>
      <x:c r="R1947" s="22" t="n">
        <x:f>'01 Controls'!$F$26*'02 Cargo Classes'!$N$10</x:f>
        <x:v>0</x:v>
      </x:c>
      <x:c r="S1947" s="22" t="n">
        <x:f>'01 Controls'!$G$26*'02 Cargo Classes'!$O$10</x:f>
        <x:v>0.95</x:v>
      </x:c>
      <x:c r="T1947" s="22" t="n">
        <x:f>'01 Controls'!$H$26*'02 Cargo Classes'!$P$10</x:f>
        <x:v>0</x:v>
      </x:c>
      <x:c r="U1947" s="22" t="n">
        <x:f>SUM(Q1947:T1947)</x:f>
        <x:v>0.95</x:v>
      </x:c>
      <x:c r="V1947" s="18" t="n">
        <x:f>IF(U1947=0,0,N1947*Q1947/U1947)</x:f>
        <x:v>0</x:v>
      </x:c>
      <x:c r="W1947" s="18" t="n">
        <x:f>IF(U1947=0,0,P1947*Q1947/U1947)</x:f>
        <x:v>0</x:v>
      </x:c>
      <x:c r="X1947" s="18" t="n">
        <x:f>MAX(V1947,W1947*'01 Controls'!$E$12)</x:f>
        <x:v>0</x:v>
      </x:c>
      <x:c r="Y1947" s="18" t="n">
        <x:f>IF(U1947=0,0,N1947*R1947/U1947)</x:f>
        <x:v>0</x:v>
      </x:c>
      <x:c r="Z1947" s="18" t="n">
        <x:f>IF(U1947=0,0,P1947*R1947/U1947)</x:f>
        <x:v>0</x:v>
      </x:c>
      <x:c r="AA1947" s="18" t="n">
        <x:f>MAX(Y1947,Z1947*'01 Controls'!$E$13)</x:f>
        <x:v>0</x:v>
      </x:c>
      <x:c r="AB1947" s="18" t="n">
        <x:f>IF(U1947=0,0,N1947*S1947/U1947)</x:f>
        <x:v>843.75</x:v>
      </x:c>
      <x:c r="AC1947" s="18" t="n">
        <x:f>IF(U1947=0,0,P1947*S1947/U1947)</x:f>
        <x:v>1083.75</x:v>
      </x:c>
      <x:c r="AD1947" s="18" t="n">
        <x:f>MAX(AB1947,AC1947*'01 Controls'!$E$14)</x:f>
        <x:v>843.75</x:v>
      </x:c>
      <x:c r="AE1947" s="18" t="n">
        <x:f>IF(U1947=0,0,N1947*T1947/U1947)</x:f>
        <x:v>0</x:v>
      </x:c>
      <x:c r="AF1947" s="18" t="n">
        <x:f>IF(U1947=0,0,P1947*T1947/U1947)</x:f>
        <x:v>0</x:v>
      </x:c>
      <x:c r="AG1947" s="18" t="n">
        <x:f>MAX(AE1947,AF1947*'01 Controls'!$E$15)</x:f>
        <x:v>0</x:v>
      </x:c>
      <x:c r="AH1947" s="18" t="n">
        <x:f>SUM(V1947,Y1947,AB1947,AE1947)</x:f>
        <x:v>843.75</x:v>
      </x:c>
      <x:c r="AI1947" s="18" t="n">
        <x:f>N1947-AH1947</x:f>
        <x:v>0</x:v>
      </x:c>
      <x:c r="AJ1947" s="18" t="n">
        <x:f>V1947*INDEX('07 Mode Capacity'!$P$6:$P$17,MATCH("AIR-"&amp;I1947,'07 Mode Capacity'!$C$6:$C$17,0))</x:f>
        <x:v>0</x:v>
      </x:c>
      <x:c r="AK1947" s="18" t="n">
        <x:f>Y1947*INDEX('07 Mode Capacity'!$P$6:$P$17,MATCH("OCEAN-"&amp;I1947,'07 Mode Capacity'!$C$6:$C$17,0))</x:f>
        <x:v>0</x:v>
      </x:c>
      <x:c r="AL1947" s="18" t="n">
        <x:f>AB1947*INDEX('07 Mode Capacity'!$P$6:$P$17,MATCH("LAND-"&amp;I1947,'07 Mode Capacity'!$C$6:$C$17,0))</x:f>
        <x:v>102.97788990289912</x:v>
      </x:c>
      <x:c r="AM1947" s="18" t="n">
        <x:f>AE1947*INDEX('07 Mode Capacity'!$P$6:$P$17,MATCH("INLAND-"&amp;I1947,'07 Mode Capacity'!$C$6:$C$17,0))</x:f>
        <x:v>0</x:v>
      </x:c>
      <x:c r="AN1947" s="18" t="n">
        <x:f>SUM(AJ1947:AM1947)</x:f>
        <x:v>102.97788990289912</x:v>
      </x:c>
      <x:c r="AO1947" s="17" t="n">
        <x:f>IF(N1947=0,1,AN1947/N1947)</x:f>
        <x:v>0.1220478695145471</x:v>
      </x:c>
      <x:c r="AP1947" s="11" t="str">
        <x:f>IF(AO1947&gt;='01 Controls'!$E$16,"PASS","FAIL")</x:f>
        <x:v>FAIL</x:v>
      </x:c>
      <x:c r="AQ1947" s="11" t="str">
        <x:v>UNQUANTIFIED</x:v>
      </x:c>
      <x:c r="AR1947" s="11" t="str">
        <x:v>Position-class planning record; serial item and receiver open</x:v>
      </x:c>
      <x:c r="AS1947" s="26"/>
      <x:c r="AT1947" s="26"/>
    </x:row>
    <x:row r="1948">
      <x:c r="C1948" s="11" t="str">
        <x:v>M2-A-AMG-FLR-24</x:v>
      </x:c>
      <x:c r="D1948" s="11" t="str">
        <x:v>M2</x:v>
      </x:c>
      <x:c r="E1948" s="11" t="str">
        <x:v>Urban heat</x:v>
      </x:c>
      <x:c r="F1948" s="11" t="str">
        <x:v>A-AMG</x:v>
      </x:c>
      <x:c r="G1948" s="11" t="str">
        <x:v>Aeromedical movement group</x:v>
      </x:c>
      <x:c r="H1948" s="11" t="str">
        <x:v>FLR-24</x:v>
      </x:c>
      <x:c r="I1948" s="19" t="n">
        <x:v>48</x:v>
      </x:c>
      <x:c r="J1948" s="21" t="n">
        <x:v>3</x:v>
      </x:c>
      <x:c r="K1948" s="18" t="n">
        <x:f>'05 Cargo Register'!K156</x:f>
        <x:v>421.875</x:v>
      </x:c>
      <x:c r="L1948" s="18" t="n">
        <x:f>'05 Cargo Register'!N156</x:f>
        <x:v>21</x:v>
      </x:c>
      <x:c r="M1948" s="18" t="n">
        <x:f>'05 Cargo Register'!O156</x:f>
        <x:v>672</x:v>
      </x:c>
      <x:c r="N1948" s="18" t="n">
        <x:f>J1948*K1948</x:f>
        <x:v>1265.625</x:v>
      </x:c>
      <x:c r="O1948" s="18" t="n">
        <x:f>J1948*L1948</x:f>
        <x:v>63</x:v>
      </x:c>
      <x:c r="P1948" s="18" t="n">
        <x:f>J1948*M1948</x:f>
        <x:v>2016</x:v>
      </x:c>
      <x:c r="Q1948" s="22" t="n">
        <x:f>'01 Controls'!$E$26*'02 Cargo Classes'!$M$11</x:f>
        <x:v>0</x:v>
      </x:c>
      <x:c r="R1948" s="22" t="n">
        <x:f>'01 Controls'!$F$26*'02 Cargo Classes'!$N$11</x:f>
        <x:v>0</x:v>
      </x:c>
      <x:c r="S1948" s="22" t="n">
        <x:f>'01 Controls'!$G$26*'02 Cargo Classes'!$O$11</x:f>
        <x:v>0.95</x:v>
      </x:c>
      <x:c r="T1948" s="22" t="n">
        <x:f>'01 Controls'!$H$26*'02 Cargo Classes'!$P$11</x:f>
        <x:v>0</x:v>
      </x:c>
      <x:c r="U1948" s="22" t="n">
        <x:f>SUM(Q1948:T1948)</x:f>
        <x:v>0.95</x:v>
      </x:c>
      <x:c r="V1948" s="18" t="n">
        <x:f>IF(U1948=0,0,N1948*Q1948/U1948)</x:f>
        <x:v>0</x:v>
      </x:c>
      <x:c r="W1948" s="18" t="n">
        <x:f>IF(U1948=0,0,P1948*Q1948/U1948)</x:f>
        <x:v>0</x:v>
      </x:c>
      <x:c r="X1948" s="18" t="n">
        <x:f>MAX(V1948,W1948*'01 Controls'!$E$12)</x:f>
        <x:v>0</x:v>
      </x:c>
      <x:c r="Y1948" s="18" t="n">
        <x:f>IF(U1948=0,0,N1948*R1948/U1948)</x:f>
        <x:v>0</x:v>
      </x:c>
      <x:c r="Z1948" s="18" t="n">
        <x:f>IF(U1948=0,0,P1948*R1948/U1948)</x:f>
        <x:v>0</x:v>
      </x:c>
      <x:c r="AA1948" s="18" t="n">
        <x:f>MAX(Y1948,Z1948*'01 Controls'!$E$13)</x:f>
        <x:v>0</x:v>
      </x:c>
      <x:c r="AB1948" s="18" t="n">
        <x:f>IF(U1948=0,0,N1948*S1948/U1948)</x:f>
        <x:v>1265.625</x:v>
      </x:c>
      <x:c r="AC1948" s="18" t="n">
        <x:f>IF(U1948=0,0,P1948*S1948/U1948)</x:f>
        <x:v>2016</x:v>
      </x:c>
      <x:c r="AD1948" s="18" t="n">
        <x:f>MAX(AB1948,AC1948*'01 Controls'!$E$14)</x:f>
        <x:v>1265.625</x:v>
      </x:c>
      <x:c r="AE1948" s="18" t="n">
        <x:f>IF(U1948=0,0,N1948*T1948/U1948)</x:f>
        <x:v>0</x:v>
      </x:c>
      <x:c r="AF1948" s="18" t="n">
        <x:f>IF(U1948=0,0,P1948*T1948/U1948)</x:f>
        <x:v>0</x:v>
      </x:c>
      <x:c r="AG1948" s="18" t="n">
        <x:f>MAX(AE1948,AF1948*'01 Controls'!$E$15)</x:f>
        <x:v>0</x:v>
      </x:c>
      <x:c r="AH1948" s="18" t="n">
        <x:f>SUM(V1948,Y1948,AB1948,AE1948)</x:f>
        <x:v>1265.625</x:v>
      </x:c>
      <x:c r="AI1948" s="18" t="n">
        <x:f>N1948-AH1948</x:f>
        <x:v>0</x:v>
      </x:c>
      <x:c r="AJ1948" s="18" t="n">
        <x:f>V1948*INDEX('07 Mode Capacity'!$P$6:$P$17,MATCH("AIR-"&amp;I1948,'07 Mode Capacity'!$C$6:$C$17,0))</x:f>
        <x:v>0</x:v>
      </x:c>
      <x:c r="AK1948" s="18" t="n">
        <x:f>Y1948*INDEX('07 Mode Capacity'!$P$6:$P$17,MATCH("OCEAN-"&amp;I1948,'07 Mode Capacity'!$C$6:$C$17,0))</x:f>
        <x:v>0</x:v>
      </x:c>
      <x:c r="AL1948" s="18" t="n">
        <x:f>AB1948*INDEX('07 Mode Capacity'!$P$6:$P$17,MATCH("LAND-"&amp;I1948,'07 Mode Capacity'!$C$6:$C$17,0))</x:f>
        <x:v>154.4668348543487</x:v>
      </x:c>
      <x:c r="AM1948" s="18" t="n">
        <x:f>AE1948*INDEX('07 Mode Capacity'!$P$6:$P$17,MATCH("INLAND-"&amp;I1948,'07 Mode Capacity'!$C$6:$C$17,0))</x:f>
        <x:v>0</x:v>
      </x:c>
      <x:c r="AN1948" s="18" t="n">
        <x:f>SUM(AJ1948:AM1948)</x:f>
        <x:v>154.4668348543487</x:v>
      </x:c>
      <x:c r="AO1948" s="17" t="n">
        <x:f>IF(N1948=0,1,AN1948/N1948)</x:f>
        <x:v>0.12204786951454712</x:v>
      </x:c>
      <x:c r="AP1948" s="11" t="str">
        <x:f>IF(AO1948&gt;='01 Controls'!$E$16,"PASS","FAIL")</x:f>
        <x:v>FAIL</x:v>
      </x:c>
      <x:c r="AQ1948" s="11" t="str">
        <x:v>UNQUANTIFIED</x:v>
      </x:c>
      <x:c r="AR1948" s="11" t="str">
        <x:v>Position-class planning record; serial item and receiver open</x:v>
      </x:c>
      <x:c r="AS1948" s="26"/>
      <x:c r="AT1948" s="26"/>
    </x:row>
    <x:row r="1949">
      <x:c r="C1949" s="11" t="str">
        <x:v>M2-A-AMG-ROL-30</x:v>
      </x:c>
      <x:c r="D1949" s="11" t="str">
        <x:v>M2</x:v>
      </x:c>
      <x:c r="E1949" s="11" t="str">
        <x:v>Urban heat</x:v>
      </x:c>
      <x:c r="F1949" s="11" t="str">
        <x:v>A-AMG</x:v>
      </x:c>
      <x:c r="G1949" s="11" t="str">
        <x:v>Aeromedical movement group</x:v>
      </x:c>
      <x:c r="H1949" s="11" t="str">
        <x:v>ROL-30</x:v>
      </x:c>
      <x:c r="I1949" s="19" t="n">
        <x:v>48</x:v>
      </x:c>
      <x:c r="J1949" s="21" t="n">
        <x:v>3</x:v>
      </x:c>
      <x:c r="K1949" s="18" t="n">
        <x:f>'05 Cargo Register'!K157</x:f>
        <x:v>506.25</x:v>
      </x:c>
      <x:c r="L1949" s="18" t="n">
        <x:f>'05 Cargo Register'!N157</x:f>
        <x:v>22</x:v>
      </x:c>
      <x:c r="M1949" s="18" t="n">
        <x:f>'05 Cargo Register'!O157</x:f>
        <x:v>1402.5</x:v>
      </x:c>
      <x:c r="N1949" s="18" t="n">
        <x:f>J1949*K1949</x:f>
        <x:v>1518.75</x:v>
      </x:c>
      <x:c r="O1949" s="18" t="n">
        <x:f>J1949*L1949</x:f>
        <x:v>66</x:v>
      </x:c>
      <x:c r="P1949" s="18" t="n">
        <x:f>J1949*M1949</x:f>
        <x:v>4207.5</x:v>
      </x:c>
      <x:c r="Q1949" s="22" t="n">
        <x:f>'01 Controls'!$E$26*'02 Cargo Classes'!$M$12</x:f>
        <x:v>0</x:v>
      </x:c>
      <x:c r="R1949" s="22" t="n">
        <x:f>'01 Controls'!$F$26*'02 Cargo Classes'!$N$12</x:f>
        <x:v>0</x:v>
      </x:c>
      <x:c r="S1949" s="22" t="n">
        <x:f>'01 Controls'!$G$26*'02 Cargo Classes'!$O$12</x:f>
        <x:v>1.4249999999999998</x:v>
      </x:c>
      <x:c r="T1949" s="22" t="n">
        <x:f>'01 Controls'!$H$26*'02 Cargo Classes'!$P$12</x:f>
        <x:v>0</x:v>
      </x:c>
      <x:c r="U1949" s="22" t="n">
        <x:f>SUM(Q1949:T1949)</x:f>
        <x:v>1.4249999999999998</x:v>
      </x:c>
      <x:c r="V1949" s="18" t="n">
        <x:f>IF(U1949=0,0,N1949*Q1949/U1949)</x:f>
        <x:v>0</x:v>
      </x:c>
      <x:c r="W1949" s="18" t="n">
        <x:f>IF(U1949=0,0,P1949*Q1949/U1949)</x:f>
        <x:v>0</x:v>
      </x:c>
      <x:c r="X1949" s="18" t="n">
        <x:f>MAX(V1949,W1949*'01 Controls'!$E$12)</x:f>
        <x:v>0</x:v>
      </x:c>
      <x:c r="Y1949" s="18" t="n">
        <x:f>IF(U1949=0,0,N1949*R1949/U1949)</x:f>
        <x:v>0</x:v>
      </x:c>
      <x:c r="Z1949" s="18" t="n">
        <x:f>IF(U1949=0,0,P1949*R1949/U1949)</x:f>
        <x:v>0</x:v>
      </x:c>
      <x:c r="AA1949" s="18" t="n">
        <x:f>MAX(Y1949,Z1949*'01 Controls'!$E$13)</x:f>
        <x:v>0</x:v>
      </x:c>
      <x:c r="AB1949" s="18" t="n">
        <x:f>IF(U1949=0,0,N1949*S1949/U1949)</x:f>
        <x:v>1518.7499999999998</x:v>
      </x:c>
      <x:c r="AC1949" s="18" t="n">
        <x:f>IF(U1949=0,0,P1949*S1949/U1949)</x:f>
        <x:v>4207.5</x:v>
      </x:c>
      <x:c r="AD1949" s="18" t="n">
        <x:f>MAX(AB1949,AC1949*'01 Controls'!$E$14)</x:f>
        <x:v>1518.7499999999998</x:v>
      </x:c>
      <x:c r="AE1949" s="18" t="n">
        <x:f>IF(U1949=0,0,N1949*T1949/U1949)</x:f>
        <x:v>0</x:v>
      </x:c>
      <x:c r="AF1949" s="18" t="n">
        <x:f>IF(U1949=0,0,P1949*T1949/U1949)</x:f>
        <x:v>0</x:v>
      </x:c>
      <x:c r="AG1949" s="18" t="n">
        <x:f>MAX(AE1949,AF1949*'01 Controls'!$E$15)</x:f>
        <x:v>0</x:v>
      </x:c>
      <x:c r="AH1949" s="18" t="n">
        <x:f>SUM(V1949,Y1949,AB1949,AE1949)</x:f>
        <x:v>1518.7499999999998</x:v>
      </x:c>
      <x:c r="AI1949" s="18" t="n">
        <x:f>N1949-AH1949</x:f>
        <x:v>2.2737367544323206e-13</x:v>
      </x:c>
      <x:c r="AJ1949" s="18" t="n">
        <x:f>V1949*INDEX('07 Mode Capacity'!$P$6:$P$17,MATCH("AIR-"&amp;I1949,'07 Mode Capacity'!$C$6:$C$17,0))</x:f>
        <x:v>0</x:v>
      </x:c>
      <x:c r="AK1949" s="18" t="n">
        <x:f>Y1949*INDEX('07 Mode Capacity'!$P$6:$P$17,MATCH("OCEAN-"&amp;I1949,'07 Mode Capacity'!$C$6:$C$17,0))</x:f>
        <x:v>0</x:v>
      </x:c>
      <x:c r="AL1949" s="18" t="n">
        <x:f>AB1949*INDEX('07 Mode Capacity'!$P$6:$P$17,MATCH("LAND-"&amp;I1949,'07 Mode Capacity'!$C$6:$C$17,0))</x:f>
        <x:v>185.36020182521838</x:v>
      </x:c>
      <x:c r="AM1949" s="18" t="n">
        <x:f>AE1949*INDEX('07 Mode Capacity'!$P$6:$P$17,MATCH("INLAND-"&amp;I1949,'07 Mode Capacity'!$C$6:$C$17,0))</x:f>
        <x:v>0</x:v>
      </x:c>
      <x:c r="AN1949" s="18" t="n">
        <x:f>SUM(AJ1949:AM1949)</x:f>
        <x:v>185.36020182521838</x:v>
      </x:c>
      <x:c r="AO1949" s="17" t="n">
        <x:f>IF(N1949=0,1,AN1949/N1949)</x:f>
        <x:v>0.12204786951454709</x:v>
      </x:c>
      <x:c r="AP1949" s="11" t="str">
        <x:f>IF(AO1949&gt;='01 Controls'!$E$16,"PASS","FAIL")</x:f>
        <x:v>FAIL</x:v>
      </x:c>
      <x:c r="AQ1949" s="11" t="str">
        <x:v>UNQUANTIFIED</x:v>
      </x:c>
      <x:c r="AR1949" s="11" t="str">
        <x:v>Position-class planning record; serial item and receiver open</x:v>
      </x:c>
      <x:c r="AS1949" s="26"/>
      <x:c r="AT1949" s="26"/>
    </x:row>
    <x:row r="1950">
      <x:c r="C1950" s="11" t="str">
        <x:v>M2-A-AMG-LIN-18</x:v>
      </x:c>
      <x:c r="D1950" s="11" t="str">
        <x:v>M2</x:v>
      </x:c>
      <x:c r="E1950" s="11" t="str">
        <x:v>Urban heat</x:v>
      </x:c>
      <x:c r="F1950" s="11" t="str">
        <x:v>A-AMG</x:v>
      </x:c>
      <x:c r="G1950" s="11" t="str">
        <x:v>Aeromedical movement group</x:v>
      </x:c>
      <x:c r="H1950" s="11" t="str">
        <x:v>LIN-18</x:v>
      </x:c>
      <x:c r="I1950" s="19" t="n">
        <x:v>72</x:v>
      </x:c>
      <x:c r="J1950" s="21" t="n">
        <x:v>3</x:v>
      </x:c>
      <x:c r="K1950" s="18" t="n">
        <x:f>'05 Cargo Register'!K158</x:f>
        <x:v>112.5</x:v>
      </x:c>
      <x:c r="L1950" s="18" t="n">
        <x:f>'05 Cargo Register'!N158</x:f>
        <x:v>8</x:v>
      </x:c>
      <x:c r="M1950" s="18" t="n">
        <x:f>'05 Cargo Register'!O158</x:f>
        <x:v>352</x:v>
      </x:c>
      <x:c r="N1950" s="18" t="n">
        <x:f>J1950*K1950</x:f>
        <x:v>337.5</x:v>
      </x:c>
      <x:c r="O1950" s="18" t="n">
        <x:f>J1950*L1950</x:f>
        <x:v>24</x:v>
      </x:c>
      <x:c r="P1950" s="18" t="n">
        <x:f>J1950*M1950</x:f>
        <x:v>1056</x:v>
      </x:c>
      <x:c r="Q1950" s="22" t="n">
        <x:f>'01 Controls'!$E$26*'02 Cargo Classes'!$M$13</x:f>
        <x:v>0</x:v>
      </x:c>
      <x:c r="R1950" s="22" t="n">
        <x:f>'01 Controls'!$F$26*'02 Cargo Classes'!$N$13</x:f>
        <x:v>0</x:v>
      </x:c>
      <x:c r="S1950" s="22" t="n">
        <x:f>'01 Controls'!$G$26*'02 Cargo Classes'!$O$13</x:f>
        <x:v>0.95</x:v>
      </x:c>
      <x:c r="T1950" s="22" t="n">
        <x:f>'01 Controls'!$H$26*'02 Cargo Classes'!$P$13</x:f>
        <x:v>0</x:v>
      </x:c>
      <x:c r="U1950" s="22" t="n">
        <x:f>SUM(Q1950:T1950)</x:f>
        <x:v>0.95</x:v>
      </x:c>
      <x:c r="V1950" s="18" t="n">
        <x:f>IF(U1950=0,0,N1950*Q1950/U1950)</x:f>
        <x:v>0</x:v>
      </x:c>
      <x:c r="W1950" s="18" t="n">
        <x:f>IF(U1950=0,0,P1950*Q1950/U1950)</x:f>
        <x:v>0</x:v>
      </x:c>
      <x:c r="X1950" s="18" t="n">
        <x:f>MAX(V1950,W1950*'01 Controls'!$E$12)</x:f>
        <x:v>0</x:v>
      </x:c>
      <x:c r="Y1950" s="18" t="n">
        <x:f>IF(U1950=0,0,N1950*R1950/U1950)</x:f>
        <x:v>0</x:v>
      </x:c>
      <x:c r="Z1950" s="18" t="n">
        <x:f>IF(U1950=0,0,P1950*R1950/U1950)</x:f>
        <x:v>0</x:v>
      </x:c>
      <x:c r="AA1950" s="18" t="n">
        <x:f>MAX(Y1950,Z1950*'01 Controls'!$E$13)</x:f>
        <x:v>0</x:v>
      </x:c>
      <x:c r="AB1950" s="18" t="n">
        <x:f>IF(U1950=0,0,N1950*S1950/U1950)</x:f>
        <x:v>337.5</x:v>
      </x:c>
      <x:c r="AC1950" s="18" t="n">
        <x:f>IF(U1950=0,0,P1950*S1950/U1950)</x:f>
        <x:v>1056</x:v>
      </x:c>
      <x:c r="AD1950" s="18" t="n">
        <x:f>MAX(AB1950,AC1950*'01 Controls'!$E$14)</x:f>
        <x:v>337.5</x:v>
      </x:c>
      <x:c r="AE1950" s="18" t="n">
        <x:f>IF(U1950=0,0,N1950*T1950/U1950)</x:f>
        <x:v>0</x:v>
      </x:c>
      <x:c r="AF1950" s="18" t="n">
        <x:f>IF(U1950=0,0,P1950*T1950/U1950)</x:f>
        <x:v>0</x:v>
      </x:c>
      <x:c r="AG1950" s="18" t="n">
        <x:f>MAX(AE1950,AF1950*'01 Controls'!$E$15)</x:f>
        <x:v>0</x:v>
      </x:c>
      <x:c r="AH1950" s="18" t="n">
        <x:f>SUM(V1950,Y1950,AB1950,AE1950)</x:f>
        <x:v>337.5</x:v>
      </x:c>
      <x:c r="AI1950" s="18" t="n">
        <x:f>N1950-AH1950</x:f>
        <x:v>0</x:v>
      </x:c>
      <x:c r="AJ1950" s="18" t="n">
        <x:f>V1950*INDEX('07 Mode Capacity'!$P$6:$P$17,MATCH("AIR-"&amp;I1950,'07 Mode Capacity'!$C$6:$C$17,0))</x:f>
        <x:v>0</x:v>
      </x:c>
      <x:c r="AK1950" s="18" t="n">
        <x:f>Y1950*INDEX('07 Mode Capacity'!$P$6:$P$17,MATCH("OCEAN-"&amp;I1950,'07 Mode Capacity'!$C$6:$C$17,0))</x:f>
        <x:v>0</x:v>
      </x:c>
      <x:c r="AL1950" s="18" t="n">
        <x:f>AB1950*INDEX('07 Mode Capacity'!$P$6:$P$17,MATCH("LAND-"&amp;I1950,'07 Mode Capacity'!$C$6:$C$17,0))</x:f>
        <x:v>241.3159508633063</x:v>
      </x:c>
      <x:c r="AM1950" s="18" t="n">
        <x:f>AE1950*INDEX('07 Mode Capacity'!$P$6:$P$17,MATCH("INLAND-"&amp;I1950,'07 Mode Capacity'!$C$6:$C$17,0))</x:f>
        <x:v>0</x:v>
      </x:c>
      <x:c r="AN1950" s="18" t="n">
        <x:f>SUM(AJ1950:AM1950)</x:f>
        <x:v>241.3159508633063</x:v>
      </x:c>
      <x:c r="AO1950" s="17" t="n">
        <x:f>IF(N1950=0,1,AN1950/N1950)</x:f>
        <x:v>0.7150102247801668</x:v>
      </x:c>
      <x:c r="AP1950" s="11" t="str">
        <x:f>IF(AO1950&gt;='01 Controls'!$E$16,"PASS","FAIL")</x:f>
        <x:v>FAIL</x:v>
      </x:c>
      <x:c r="AQ1950" s="11" t="str">
        <x:v>UNQUANTIFIED</x:v>
      </x:c>
      <x:c r="AR1950" s="11" t="str">
        <x:v>Position-class planning record; serial item and receiver open</x:v>
      </x:c>
      <x:c r="AS1950" s="26"/>
      <x:c r="AT1950" s="26"/>
    </x:row>
    <x:row r="1951">
      <x:c r="C1951" s="11" t="str">
        <x:v>M2-A-AMG-BLK-08</x:v>
      </x:c>
      <x:c r="D1951" s="11" t="str">
        <x:v>M2</x:v>
      </x:c>
      <x:c r="E1951" s="11" t="str">
        <x:v>Urban heat</x:v>
      </x:c>
      <x:c r="F1951" s="11" t="str">
        <x:v>A-AMG</x:v>
      </x:c>
      <x:c r="G1951" s="11" t="str">
        <x:v>Aeromedical movement group</x:v>
      </x:c>
      <x:c r="H1951" s="11" t="str">
        <x:v>BLK-08</x:v>
      </x:c>
      <x:c r="I1951" s="19" t="n">
        <x:v>48</x:v>
      </x:c>
      <x:c r="J1951" s="21" t="n">
        <x:v>3</x:v>
      </x:c>
      <x:c r="K1951" s="18" t="n">
        <x:f>'05 Cargo Register'!K159</x:f>
        <x:v>56.25</x:v>
      </x:c>
      <x:c r="L1951" s="18" t="n">
        <x:f>'05 Cargo Register'!N159</x:f>
        <x:v>9</x:v>
      </x:c>
      <x:c r="M1951" s="18" t="n">
        <x:f>'05 Cargo Register'!O159</x:f>
        <x:v>459</x:v>
      </x:c>
      <x:c r="N1951" s="18" t="n">
        <x:f>J1951*K1951</x:f>
        <x:v>168.75</x:v>
      </x:c>
      <x:c r="O1951" s="18" t="n">
        <x:f>J1951*L1951</x:f>
        <x:v>27</x:v>
      </x:c>
      <x:c r="P1951" s="18" t="n">
        <x:f>J1951*M1951</x:f>
        <x:v>1377</x:v>
      </x:c>
      <x:c r="Q1951" s="22" t="n">
        <x:f>'01 Controls'!$E$26*'02 Cargo Classes'!$M$14</x:f>
        <x:v>0.05</x:v>
      </x:c>
      <x:c r="R1951" s="22" t="n">
        <x:f>'01 Controls'!$F$26*'02 Cargo Classes'!$N$14</x:f>
        <x:v>0</x:v>
      </x:c>
      <x:c r="S1951" s="22" t="n">
        <x:f>'01 Controls'!$G$26*'02 Cargo Classes'!$O$14</x:f>
        <x:v>0.95</x:v>
      </x:c>
      <x:c r="T1951" s="22" t="n">
        <x:f>'01 Controls'!$H$26*'02 Cargo Classes'!$P$14</x:f>
        <x:v>0</x:v>
      </x:c>
      <x:c r="U1951" s="22" t="n">
        <x:f>SUM(Q1951:T1951)</x:f>
        <x:v>1</x:v>
      </x:c>
      <x:c r="V1951" s="18" t="n">
        <x:f>IF(U1951=0,0,N1951*Q1951/U1951)</x:f>
        <x:v>8.4375</x:v>
      </x:c>
      <x:c r="W1951" s="18" t="n">
        <x:f>IF(U1951=0,0,P1951*Q1951/U1951)</x:f>
        <x:v>68.85000000000001</x:v>
      </x:c>
      <x:c r="X1951" s="18" t="n">
        <x:f>MAX(V1951,W1951*'01 Controls'!$E$12)</x:f>
        <x:v>17.212500000000002</x:v>
      </x:c>
      <x:c r="Y1951" s="18" t="n">
        <x:f>IF(U1951=0,0,N1951*R1951/U1951)</x:f>
        <x:v>0</x:v>
      </x:c>
      <x:c r="Z1951" s="18" t="n">
        <x:f>IF(U1951=0,0,P1951*R1951/U1951)</x:f>
        <x:v>0</x:v>
      </x:c>
      <x:c r="AA1951" s="18" t="n">
        <x:f>MAX(Y1951,Z1951*'01 Controls'!$E$13)</x:f>
        <x:v>0</x:v>
      </x:c>
      <x:c r="AB1951" s="18" t="n">
        <x:f>IF(U1951=0,0,N1951*S1951/U1951)</x:f>
        <x:v>160.3125</x:v>
      </x:c>
      <x:c r="AC1951" s="18" t="n">
        <x:f>IF(U1951=0,0,P1951*S1951/U1951)</x:f>
        <x:v>1308.1499999999999</x:v>
      </x:c>
      <x:c r="AD1951" s="18" t="n">
        <x:f>MAX(AB1951,AC1951*'01 Controls'!$E$14)</x:f>
        <x:v>261.63</x:v>
      </x:c>
      <x:c r="AE1951" s="18" t="n">
        <x:f>IF(U1951=0,0,N1951*T1951/U1951)</x:f>
        <x:v>0</x:v>
      </x:c>
      <x:c r="AF1951" s="18" t="n">
        <x:f>IF(U1951=0,0,P1951*T1951/U1951)</x:f>
        <x:v>0</x:v>
      </x:c>
      <x:c r="AG1951" s="18" t="n">
        <x:f>MAX(AE1951,AF1951*'01 Controls'!$E$15)</x:f>
        <x:v>0</x:v>
      </x:c>
      <x:c r="AH1951" s="18" t="n">
        <x:f>SUM(V1951,Y1951,AB1951,AE1951)</x:f>
        <x:v>168.75</x:v>
      </x:c>
      <x:c r="AI1951" s="18" t="n">
        <x:f>N1951-AH1951</x:f>
        <x:v>0</x:v>
      </x:c>
      <x:c r="AJ1951" s="18" t="n">
        <x:f>V1951*INDEX('07 Mode Capacity'!$P$6:$P$17,MATCH("AIR-"&amp;I1951,'07 Mode Capacity'!$C$6:$C$17,0))</x:f>
        <x:v>2.3653321168159067</x:v>
      </x:c>
      <x:c r="AK1951" s="18" t="n">
        <x:f>Y1951*INDEX('07 Mode Capacity'!$P$6:$P$17,MATCH("OCEAN-"&amp;I1951,'07 Mode Capacity'!$C$6:$C$17,0))</x:f>
        <x:v>0</x:v>
      </x:c>
      <x:c r="AL1951" s="18" t="n">
        <x:f>AB1951*INDEX('07 Mode Capacity'!$P$6:$P$17,MATCH("LAND-"&amp;I1951,'07 Mode Capacity'!$C$6:$C$17,0))</x:f>
        <x:v>19.565799081550832</x:v>
      </x:c>
      <x:c r="AM1951" s="18" t="n">
        <x:f>AE1951*INDEX('07 Mode Capacity'!$P$6:$P$17,MATCH("INLAND-"&amp;I1951,'07 Mode Capacity'!$C$6:$C$17,0))</x:f>
        <x:v>0</x:v>
      </x:c>
      <x:c r="AN1951" s="18" t="n">
        <x:f>SUM(AJ1951:AM1951)</x:f>
        <x:v>21.93113119836674</x:v>
      </x:c>
      <x:c r="AO1951" s="17" t="n">
        <x:f>IF(N1951=0,1,AN1951/N1951)</x:f>
        <x:v>0.12996225895328437</x:v>
      </x:c>
      <x:c r="AP1951" s="11" t="str">
        <x:f>IF(AO1951&gt;='01 Controls'!$E$16,"PASS","FAIL")</x:f>
        <x:v>FAIL</x:v>
      </x:c>
      <x:c r="AQ1951" s="11" t="str">
        <x:v>UNQUANTIFIED</x:v>
      </x:c>
      <x:c r="AR1951" s="11" t="str">
        <x:v>Position-class planning record; serial item and receiver open</x:v>
      </x:c>
      <x:c r="AS1951" s="26"/>
      <x:c r="AT1951" s="26"/>
    </x:row>
    <x:row r="1952">
      <x:c r="C1952" s="11" t="str">
        <x:v>M2-A-AMG-OOG-80</x:v>
      </x:c>
      <x:c r="D1952" s="11" t="str">
        <x:v>M2</x:v>
      </x:c>
      <x:c r="E1952" s="11" t="str">
        <x:v>Urban heat</x:v>
      </x:c>
      <x:c r="F1952" s="11" t="str">
        <x:v>A-AMG</x:v>
      </x:c>
      <x:c r="G1952" s="11" t="str">
        <x:v>Aeromedical movement group</x:v>
      </x:c>
      <x:c r="H1952" s="11" t="str">
        <x:v>OOG-80</x:v>
      </x:c>
      <x:c r="I1952" s="19" t="n">
        <x:v>72</x:v>
      </x:c>
      <x:c r="J1952" s="21" t="n">
        <x:v>3</x:v>
      </x:c>
      <x:c r="K1952" s="18" t="n">
        <x:f>'05 Cargo Register'!K160</x:f>
        <x:v>562.5</x:v>
      </x:c>
      <x:c r="L1952" s="18" t="n">
        <x:f>'05 Cargo Register'!N160</x:f>
        <x:v>10</x:v>
      </x:c>
      <x:c r="M1952" s="18" t="n">
        <x:f>'05 Cargo Register'!O160</x:f>
        <x:v>1760</x:v>
      </x:c>
      <x:c r="N1952" s="18" t="n">
        <x:f>J1952*K1952</x:f>
        <x:v>1687.5</x:v>
      </x:c>
      <x:c r="O1952" s="18" t="n">
        <x:f>J1952*L1952</x:f>
        <x:v>30</x:v>
      </x:c>
      <x:c r="P1952" s="18" t="n">
        <x:f>J1952*M1952</x:f>
        <x:v>5280</x:v>
      </x:c>
      <x:c r="Q1952" s="22" t="n">
        <x:f>'01 Controls'!$E$26*'02 Cargo Classes'!$M$15</x:f>
        <x:v>0</x:v>
      </x:c>
      <x:c r="R1952" s="22" t="n">
        <x:f>'01 Controls'!$F$26*'02 Cargo Classes'!$N$15</x:f>
        <x:v>0</x:v>
      </x:c>
      <x:c r="S1952" s="22" t="n">
        <x:f>'01 Controls'!$G$26*'02 Cargo Classes'!$O$15</x:f>
        <x:v>0.57</x:v>
      </x:c>
      <x:c r="T1952" s="22" t="n">
        <x:f>'01 Controls'!$H$26*'02 Cargo Classes'!$P$15</x:f>
        <x:v>0</x:v>
      </x:c>
      <x:c r="U1952" s="22" t="n">
        <x:f>SUM(Q1952:T1952)</x:f>
        <x:v>0.57</x:v>
      </x:c>
      <x:c r="V1952" s="18" t="n">
        <x:f>IF(U1952=0,0,N1952*Q1952/U1952)</x:f>
        <x:v>0</x:v>
      </x:c>
      <x:c r="W1952" s="18" t="n">
        <x:f>IF(U1952=0,0,P1952*Q1952/U1952)</x:f>
        <x:v>0</x:v>
      </x:c>
      <x:c r="X1952" s="18" t="n">
        <x:f>MAX(V1952,W1952*'01 Controls'!$E$12)</x:f>
        <x:v>0</x:v>
      </x:c>
      <x:c r="Y1952" s="18" t="n">
        <x:f>IF(U1952=0,0,N1952*R1952/U1952)</x:f>
        <x:v>0</x:v>
      </x:c>
      <x:c r="Z1952" s="18" t="n">
        <x:f>IF(U1952=0,0,P1952*R1952/U1952)</x:f>
        <x:v>0</x:v>
      </x:c>
      <x:c r="AA1952" s="18" t="n">
        <x:f>MAX(Y1952,Z1952*'01 Controls'!$E$13)</x:f>
        <x:v>0</x:v>
      </x:c>
      <x:c r="AB1952" s="18" t="n">
        <x:f>IF(U1952=0,0,N1952*S1952/U1952)</x:f>
        <x:v>1687.5</x:v>
      </x:c>
      <x:c r="AC1952" s="18" t="n">
        <x:f>IF(U1952=0,0,P1952*S1952/U1952)</x:f>
        <x:v>5280</x:v>
      </x:c>
      <x:c r="AD1952" s="18" t="n">
        <x:f>MAX(AB1952,AC1952*'01 Controls'!$E$14)</x:f>
        <x:v>1687.5</x:v>
      </x:c>
      <x:c r="AE1952" s="18" t="n">
        <x:f>IF(U1952=0,0,N1952*T1952/U1952)</x:f>
        <x:v>0</x:v>
      </x:c>
      <x:c r="AF1952" s="18" t="n">
        <x:f>IF(U1952=0,0,P1952*T1952/U1952)</x:f>
        <x:v>0</x:v>
      </x:c>
      <x:c r="AG1952" s="18" t="n">
        <x:f>MAX(AE1952,AF1952*'01 Controls'!$E$15)</x:f>
        <x:v>0</x:v>
      </x:c>
      <x:c r="AH1952" s="18" t="n">
        <x:f>SUM(V1952,Y1952,AB1952,AE1952)</x:f>
        <x:v>1687.5</x:v>
      </x:c>
      <x:c r="AI1952" s="18" t="n">
        <x:f>N1952-AH1952</x:f>
        <x:v>0</x:v>
      </x:c>
      <x:c r="AJ1952" s="18" t="n">
        <x:f>V1952*INDEX('07 Mode Capacity'!$P$6:$P$17,MATCH("AIR-"&amp;I1952,'07 Mode Capacity'!$C$6:$C$17,0))</x:f>
        <x:v>0</x:v>
      </x:c>
      <x:c r="AK1952" s="18" t="n">
        <x:f>Y1952*INDEX('07 Mode Capacity'!$P$6:$P$17,MATCH("OCEAN-"&amp;I1952,'07 Mode Capacity'!$C$6:$C$17,0))</x:f>
        <x:v>0</x:v>
      </x:c>
      <x:c r="AL1952" s="18" t="n">
        <x:f>AB1952*INDEX('07 Mode Capacity'!$P$6:$P$17,MATCH("LAND-"&amp;I1952,'07 Mode Capacity'!$C$6:$C$17,0))</x:f>
        <x:v>1206.5797543165315</x:v>
      </x:c>
      <x:c r="AM1952" s="18" t="n">
        <x:f>AE1952*INDEX('07 Mode Capacity'!$P$6:$P$17,MATCH("INLAND-"&amp;I1952,'07 Mode Capacity'!$C$6:$C$17,0))</x:f>
        <x:v>0</x:v>
      </x:c>
      <x:c r="AN1952" s="18" t="n">
        <x:f>SUM(AJ1952:AM1952)</x:f>
        <x:v>1206.5797543165315</x:v>
      </x:c>
      <x:c r="AO1952" s="17" t="n">
        <x:f>IF(N1952=0,1,AN1952/N1952)</x:f>
        <x:v>0.7150102247801668</x:v>
      </x:c>
      <x:c r="AP1952" s="11" t="str">
        <x:f>IF(AO1952&gt;='01 Controls'!$E$16,"PASS","FAIL")</x:f>
        <x:v>FAIL</x:v>
      </x:c>
      <x:c r="AQ1952" s="11" t="str">
        <x:v>UNQUANTIFIED</x:v>
      </x:c>
      <x:c r="AR1952" s="11" t="str">
        <x:v>Position-class planning record; serial item and receiver open</x:v>
      </x:c>
      <x:c r="AS1952" s="26"/>
      <x:c r="AT1952" s="26"/>
    </x:row>
    <x:row r="1953">
      <x:c r="C1953" s="11" t="str">
        <x:v>M2-M-POG-APL-45</x:v>
      </x:c>
      <x:c r="D1953" s="11" t="str">
        <x:v>M2</x:v>
      </x:c>
      <x:c r="E1953" s="11" t="str">
        <x:v>Urban heat</x:v>
      </x:c>
      <x:c r="F1953" s="11" t="str">
        <x:v>M-POG</x:v>
      </x:c>
      <x:c r="G1953" s="11" t="str">
        <x:v>Port-opening group</x:v>
      </x:c>
      <x:c r="H1953" s="11" t="str">
        <x:v>APL-45</x:v>
      </x:c>
      <x:c r="I1953" s="19" t="n">
        <x:v>24</x:v>
      </x:c>
      <x:c r="J1953" s="21" t="n">
        <x:v>0</x:v>
      </x:c>
      <x:c r="K1953" s="18" t="n">
        <x:f>'05 Cargo Register'!K161</x:f>
        <x:v>63</x:v>
      </x:c>
      <x:c r="L1953" s="18" t="n">
        <x:f>'05 Cargo Register'!N161</x:f>
        <x:v>17</x:v>
      </x:c>
      <x:c r="M1953" s="18" t="n">
        <x:f>'05 Cargo Register'!O161</x:f>
        <x:v>127.5</x:v>
      </x:c>
      <x:c r="N1953" s="18" t="n">
        <x:f>J1953*K1953</x:f>
        <x:v>0</x:v>
      </x:c>
      <x:c r="O1953" s="18" t="n">
        <x:f>J1953*L1953</x:f>
        <x:v>0</x:v>
      </x:c>
      <x:c r="P1953" s="18" t="n">
        <x:f>J1953*M1953</x:f>
        <x:v>0</x:v>
      </x:c>
      <x:c r="Q1953" s="22" t="n">
        <x:f>'01 Controls'!$E$26*'02 Cargo Classes'!$M$6</x:f>
        <x:v>0.15000000000000002</x:v>
      </x:c>
      <x:c r="R1953" s="22" t="n">
        <x:f>'01 Controls'!$F$26*'02 Cargo Classes'!$N$6</x:f>
        <x:v>0</x:v>
      </x:c>
      <x:c r="S1953" s="22" t="n">
        <x:f>'01 Controls'!$G$26*'02 Cargo Classes'!$O$6</x:f>
        <x:v>0.95</x:v>
      </x:c>
      <x:c r="T1953" s="22" t="n">
        <x:f>'01 Controls'!$H$26*'02 Cargo Classes'!$P$6</x:f>
        <x:v>0</x:v>
      </x:c>
      <x:c r="U1953" s="22" t="n">
        <x:f>SUM(Q1953:T1953)</x:f>
        <x:v>1.1</x:v>
      </x:c>
      <x:c r="V1953" s="18" t="n">
        <x:f>IF(U1953=0,0,N1953*Q1953/U1953)</x:f>
        <x:v>0</x:v>
      </x:c>
      <x:c r="W1953" s="18" t="n">
        <x:f>IF(U1953=0,0,P1953*Q1953/U1953)</x:f>
        <x:v>0</x:v>
      </x:c>
      <x:c r="X1953" s="18" t="n">
        <x:f>MAX(V1953,W1953*'01 Controls'!$E$12)</x:f>
        <x:v>0</x:v>
      </x:c>
      <x:c r="Y1953" s="18" t="n">
        <x:f>IF(U1953=0,0,N1953*R1953/U1953)</x:f>
        <x:v>0</x:v>
      </x:c>
      <x:c r="Z1953" s="18" t="n">
        <x:f>IF(U1953=0,0,P1953*R1953/U1953)</x:f>
        <x:v>0</x:v>
      </x:c>
      <x:c r="AA1953" s="18" t="n">
        <x:f>MAX(Y1953,Z1953*'01 Controls'!$E$13)</x:f>
        <x:v>0</x:v>
      </x:c>
      <x:c r="AB1953" s="18" t="n">
        <x:f>IF(U1953=0,0,N1953*S1953/U1953)</x:f>
        <x:v>0</x:v>
      </x:c>
      <x:c r="AC1953" s="18" t="n">
        <x:f>IF(U1953=0,0,P1953*S1953/U1953)</x:f>
        <x:v>0</x:v>
      </x:c>
      <x:c r="AD1953" s="18" t="n">
        <x:f>MAX(AB1953,AC1953*'01 Controls'!$E$14)</x:f>
        <x:v>0</x:v>
      </x:c>
      <x:c r="AE1953" s="18" t="n">
        <x:f>IF(U1953=0,0,N1953*T1953/U1953)</x:f>
        <x:v>0</x:v>
      </x:c>
      <x:c r="AF1953" s="18" t="n">
        <x:f>IF(U1953=0,0,P1953*T1953/U1953)</x:f>
        <x:v>0</x:v>
      </x:c>
      <x:c r="AG1953" s="18" t="n">
        <x:f>MAX(AE1953,AF1953*'01 Controls'!$E$15)</x:f>
        <x:v>0</x:v>
      </x:c>
      <x:c r="AH1953" s="18" t="n">
        <x:f>SUM(V1953,Y1953,AB1953,AE1953)</x:f>
        <x:v>0</x:v>
      </x:c>
      <x:c r="AI1953" s="18" t="n">
        <x:f>N1953-AH1953</x:f>
        <x:v>0</x:v>
      </x:c>
      <x:c r="AJ1953" s="18" t="n">
        <x:f>V1953*INDEX('07 Mode Capacity'!$P$6:$P$17,MATCH("AIR-"&amp;I1953,'07 Mode Capacity'!$C$6:$C$17,0))</x:f>
        <x:v>0</x:v>
      </x:c>
      <x:c r="AK1953" s="18" t="n">
        <x:f>Y1953*INDEX('07 Mode Capacity'!$P$6:$P$17,MATCH("OCEAN-"&amp;I1953,'07 Mode Capacity'!$C$6:$C$17,0))</x:f>
        <x:v>0</x:v>
      </x:c>
      <x:c r="AL1953" s="18" t="n">
        <x:f>AB1953*INDEX('07 Mode Capacity'!$P$6:$P$17,MATCH("LAND-"&amp;I1953,'07 Mode Capacity'!$C$6:$C$17,0))</x:f>
        <x:v>0</x:v>
      </x:c>
      <x:c r="AM1953" s="18" t="n">
        <x:f>AE1953*INDEX('07 Mode Capacity'!$P$6:$P$17,MATCH("INLAND-"&amp;I1953,'07 Mode Capacity'!$C$6:$C$17,0))</x:f>
        <x:v>0</x:v>
      </x:c>
      <x:c r="AN1953" s="18" t="n">
        <x:f>SUM(AJ1953:AM1953)</x:f>
        <x:v>0</x:v>
      </x:c>
      <x:c r="AO1953" s="17" t="n">
        <x:f>IF(N1953=0,1,AN1953/N1953)</x:f>
        <x:v>1</x:v>
      </x:c>
      <x:c r="AP1953" s="11" t="str">
        <x:f>IF(AO1953&gt;='01 Controls'!$E$16,"PASS","FAIL")</x:f>
        <x:v>PASS</x:v>
      </x:c>
      <x:c r="AQ1953" s="11" t="str">
        <x:v>UNQUANTIFIED</x:v>
      </x:c>
      <x:c r="AR1953" s="11" t="str">
        <x:v>Position-class planning record; serial item and receiver open</x:v>
      </x:c>
      <x:c r="AS1953" s="26"/>
      <x:c r="AT1953" s="26"/>
    </x:row>
    <x:row r="1954">
      <x:c r="C1954" s="11" t="str">
        <x:v>M2-M-POG-ISO-18</x:v>
      </x:c>
      <x:c r="D1954" s="11" t="str">
        <x:v>M2</x:v>
      </x:c>
      <x:c r="E1954" s="11" t="str">
        <x:v>Urban heat</x:v>
      </x:c>
      <x:c r="F1954" s="11" t="str">
        <x:v>M-POG</x:v>
      </x:c>
      <x:c r="G1954" s="11" t="str">
        <x:v>Port-opening group</x:v>
      </x:c>
      <x:c r="H1954" s="11" t="str">
        <x:v>ISO-18</x:v>
      </x:c>
      <x:c r="I1954" s="19" t="n">
        <x:v>48</x:v>
      </x:c>
      <x:c r="J1954" s="21" t="n">
        <x:v>0</x:v>
      </x:c>
      <x:c r="K1954" s="18" t="n">
        <x:f>'05 Cargo Register'!K162</x:f>
        <x:v>252</x:v>
      </x:c>
      <x:c r="L1954" s="18" t="n">
        <x:f>'05 Cargo Register'!N162</x:f>
        <x:v>17</x:v>
      </x:c>
      <x:c r="M1954" s="18" t="n">
        <x:f>'05 Cargo Register'!O162</x:f>
        <x:v>448.8</x:v>
      </x:c>
      <x:c r="N1954" s="18" t="n">
        <x:f>J1954*K1954</x:f>
        <x:v>0</x:v>
      </x:c>
      <x:c r="O1954" s="18" t="n">
        <x:f>J1954*L1954</x:f>
        <x:v>0</x:v>
      </x:c>
      <x:c r="P1954" s="18" t="n">
        <x:f>J1954*M1954</x:f>
        <x:v>0</x:v>
      </x:c>
      <x:c r="Q1954" s="22" t="n">
        <x:f>'01 Controls'!$E$26*'02 Cargo Classes'!$M$7</x:f>
        <x:v>0.010000000000000002</x:v>
      </x:c>
      <x:c r="R1954" s="22" t="n">
        <x:f>'01 Controls'!$F$26*'02 Cargo Classes'!$N$7</x:f>
        <x:v>0</x:v>
      </x:c>
      <x:c r="S1954" s="22" t="n">
        <x:f>'01 Controls'!$G$26*'02 Cargo Classes'!$O$7</x:f>
        <x:v>1.14</x:v>
      </x:c>
      <x:c r="T1954" s="22" t="n">
        <x:f>'01 Controls'!$H$26*'02 Cargo Classes'!$P$7</x:f>
        <x:v>0</x:v>
      </x:c>
      <x:c r="U1954" s="22" t="n">
        <x:f>SUM(Q1954:T1954)</x:f>
        <x:v>1.15</x:v>
      </x:c>
      <x:c r="V1954" s="18" t="n">
        <x:f>IF(U1954=0,0,N1954*Q1954/U1954)</x:f>
        <x:v>0</x:v>
      </x:c>
      <x:c r="W1954" s="18" t="n">
        <x:f>IF(U1954=0,0,P1954*Q1954/U1954)</x:f>
        <x:v>0</x:v>
      </x:c>
      <x:c r="X1954" s="18" t="n">
        <x:f>MAX(V1954,W1954*'01 Controls'!$E$12)</x:f>
        <x:v>0</x:v>
      </x:c>
      <x:c r="Y1954" s="18" t="n">
        <x:f>IF(U1954=0,0,N1954*R1954/U1954)</x:f>
        <x:v>0</x:v>
      </x:c>
      <x:c r="Z1954" s="18" t="n">
        <x:f>IF(U1954=0,0,P1954*R1954/U1954)</x:f>
        <x:v>0</x:v>
      </x:c>
      <x:c r="AA1954" s="18" t="n">
        <x:f>MAX(Y1954,Z1954*'01 Controls'!$E$13)</x:f>
        <x:v>0</x:v>
      </x:c>
      <x:c r="AB1954" s="18" t="n">
        <x:f>IF(U1954=0,0,N1954*S1954/U1954)</x:f>
        <x:v>0</x:v>
      </x:c>
      <x:c r="AC1954" s="18" t="n">
        <x:f>IF(U1954=0,0,P1954*S1954/U1954)</x:f>
        <x:v>0</x:v>
      </x:c>
      <x:c r="AD1954" s="18" t="n">
        <x:f>MAX(AB1954,AC1954*'01 Controls'!$E$14)</x:f>
        <x:v>0</x:v>
      </x:c>
      <x:c r="AE1954" s="18" t="n">
        <x:f>IF(U1954=0,0,N1954*T1954/U1954)</x:f>
        <x:v>0</x:v>
      </x:c>
      <x:c r="AF1954" s="18" t="n">
        <x:f>IF(U1954=0,0,P1954*T1954/U1954)</x:f>
        <x:v>0</x:v>
      </x:c>
      <x:c r="AG1954" s="18" t="n">
        <x:f>MAX(AE1954,AF1954*'01 Controls'!$E$15)</x:f>
        <x:v>0</x:v>
      </x:c>
      <x:c r="AH1954" s="18" t="n">
        <x:f>SUM(V1954,Y1954,AB1954,AE1954)</x:f>
        <x:v>0</x:v>
      </x:c>
      <x:c r="AI1954" s="18" t="n">
        <x:f>N1954-AH1954</x:f>
        <x:v>0</x:v>
      </x:c>
      <x:c r="AJ1954" s="18" t="n">
        <x:f>V1954*INDEX('07 Mode Capacity'!$P$6:$P$17,MATCH("AIR-"&amp;I1954,'07 Mode Capacity'!$C$6:$C$17,0))</x:f>
        <x:v>0</x:v>
      </x:c>
      <x:c r="AK1954" s="18" t="n">
        <x:f>Y1954*INDEX('07 Mode Capacity'!$P$6:$P$17,MATCH("OCEAN-"&amp;I1954,'07 Mode Capacity'!$C$6:$C$17,0))</x:f>
        <x:v>0</x:v>
      </x:c>
      <x:c r="AL1954" s="18" t="n">
        <x:f>AB1954*INDEX('07 Mode Capacity'!$P$6:$P$17,MATCH("LAND-"&amp;I1954,'07 Mode Capacity'!$C$6:$C$17,0))</x:f>
        <x:v>0</x:v>
      </x:c>
      <x:c r="AM1954" s="18" t="n">
        <x:f>AE1954*INDEX('07 Mode Capacity'!$P$6:$P$17,MATCH("INLAND-"&amp;I1954,'07 Mode Capacity'!$C$6:$C$17,0))</x:f>
        <x:v>0</x:v>
      </x:c>
      <x:c r="AN1954" s="18" t="n">
        <x:f>SUM(AJ1954:AM1954)</x:f>
        <x:v>0</x:v>
      </x:c>
      <x:c r="AO1954" s="17" t="n">
        <x:f>IF(N1954=0,1,AN1954/N1954)</x:f>
        <x:v>1</x:v>
      </x:c>
      <x:c r="AP1954" s="11" t="str">
        <x:f>IF(AO1954&gt;='01 Controls'!$E$16,"PASS","FAIL")</x:f>
        <x:v>PASS</x:v>
      </x:c>
      <x:c r="AQ1954" s="11" t="str">
        <x:v>UNQUANTIFIED</x:v>
      </x:c>
      <x:c r="AR1954" s="11" t="str">
        <x:v>Position-class planning record; serial item and receiver open</x:v>
      </x:c>
      <x:c r="AS1954" s="26"/>
      <x:c r="AT1954" s="26"/>
    </x:row>
    <x:row r="1955">
      <x:c r="C1955" s="11" t="str">
        <x:v>M2-M-POG-COL-12</x:v>
      </x:c>
      <x:c r="D1955" s="11" t="str">
        <x:v>M2</x:v>
      </x:c>
      <x:c r="E1955" s="11" t="str">
        <x:v>Urban heat</x:v>
      </x:c>
      <x:c r="F1955" s="11" t="str">
        <x:v>M-POG</x:v>
      </x:c>
      <x:c r="G1955" s="11" t="str">
        <x:v>Port-opening group</x:v>
      </x:c>
      <x:c r="H1955" s="11" t="str">
        <x:v>COL-12</x:v>
      </x:c>
      <x:c r="I1955" s="19" t="n">
        <x:v>24</x:v>
      </x:c>
      <x:c r="J1955" s="21" t="n">
        <x:v>0</x:v>
      </x:c>
      <x:c r="K1955" s="18" t="n">
        <x:f>'05 Cargo Register'!K163</x:f>
        <x:v>42</x:v>
      </x:c>
      <x:c r="L1955" s="18" t="n">
        <x:f>'05 Cargo Register'!N163</x:f>
        <x:v>5</x:v>
      </x:c>
      <x:c r="M1955" s="18" t="n">
        <x:f>'05 Cargo Register'!O163</x:f>
        <x:v>132</x:v>
      </x:c>
      <x:c r="N1955" s="18" t="n">
        <x:f>J1955*K1955</x:f>
        <x:v>0</x:v>
      </x:c>
      <x:c r="O1955" s="18" t="n">
        <x:f>J1955*L1955</x:f>
        <x:v>0</x:v>
      </x:c>
      <x:c r="P1955" s="18" t="n">
        <x:f>J1955*M1955</x:f>
        <x:v>0</x:v>
      </x:c>
      <x:c r="Q1955" s="22" t="n">
        <x:f>'01 Controls'!$E$26*'02 Cargo Classes'!$M$8</x:f>
        <x:v>0.1</x:v>
      </x:c>
      <x:c r="R1955" s="22" t="n">
        <x:f>'01 Controls'!$F$26*'02 Cargo Classes'!$N$8</x:f>
        <x:v>0</x:v>
      </x:c>
      <x:c r="S1955" s="22" t="n">
        <x:f>'01 Controls'!$G$26*'02 Cargo Classes'!$O$8</x:f>
        <x:v>1.14</x:v>
      </x:c>
      <x:c r="T1955" s="22" t="n">
        <x:f>'01 Controls'!$H$26*'02 Cargo Classes'!$P$8</x:f>
        <x:v>0</x:v>
      </x:c>
      <x:c r="U1955" s="22" t="n">
        <x:f>SUM(Q1955:T1955)</x:f>
        <x:v>1.24</x:v>
      </x:c>
      <x:c r="V1955" s="18" t="n">
        <x:f>IF(U1955=0,0,N1955*Q1955/U1955)</x:f>
        <x:v>0</x:v>
      </x:c>
      <x:c r="W1955" s="18" t="n">
        <x:f>IF(U1955=0,0,P1955*Q1955/U1955)</x:f>
        <x:v>0</x:v>
      </x:c>
      <x:c r="X1955" s="18" t="n">
        <x:f>MAX(V1955,W1955*'01 Controls'!$E$12)</x:f>
        <x:v>0</x:v>
      </x:c>
      <x:c r="Y1955" s="18" t="n">
        <x:f>IF(U1955=0,0,N1955*R1955/U1955)</x:f>
        <x:v>0</x:v>
      </x:c>
      <x:c r="Z1955" s="18" t="n">
        <x:f>IF(U1955=0,0,P1955*R1955/U1955)</x:f>
        <x:v>0</x:v>
      </x:c>
      <x:c r="AA1955" s="18" t="n">
        <x:f>MAX(Y1955,Z1955*'01 Controls'!$E$13)</x:f>
        <x:v>0</x:v>
      </x:c>
      <x:c r="AB1955" s="18" t="n">
        <x:f>IF(U1955=0,0,N1955*S1955/U1955)</x:f>
        <x:v>0</x:v>
      </x:c>
      <x:c r="AC1955" s="18" t="n">
        <x:f>IF(U1955=0,0,P1955*S1955/U1955)</x:f>
        <x:v>0</x:v>
      </x:c>
      <x:c r="AD1955" s="18" t="n">
        <x:f>MAX(AB1955,AC1955*'01 Controls'!$E$14)</x:f>
        <x:v>0</x:v>
      </x:c>
      <x:c r="AE1955" s="18" t="n">
        <x:f>IF(U1955=0,0,N1955*T1955/U1955)</x:f>
        <x:v>0</x:v>
      </x:c>
      <x:c r="AF1955" s="18" t="n">
        <x:f>IF(U1955=0,0,P1955*T1955/U1955)</x:f>
        <x:v>0</x:v>
      </x:c>
      <x:c r="AG1955" s="18" t="n">
        <x:f>MAX(AE1955,AF1955*'01 Controls'!$E$15)</x:f>
        <x:v>0</x:v>
      </x:c>
      <x:c r="AH1955" s="18" t="n">
        <x:f>SUM(V1955,Y1955,AB1955,AE1955)</x:f>
        <x:v>0</x:v>
      </x:c>
      <x:c r="AI1955" s="18" t="n">
        <x:f>N1955-AH1955</x:f>
        <x:v>0</x:v>
      </x:c>
      <x:c r="AJ1955" s="18" t="n">
        <x:f>V1955*INDEX('07 Mode Capacity'!$P$6:$P$17,MATCH("AIR-"&amp;I1955,'07 Mode Capacity'!$C$6:$C$17,0))</x:f>
        <x:v>0</x:v>
      </x:c>
      <x:c r="AK1955" s="18" t="n">
        <x:f>Y1955*INDEX('07 Mode Capacity'!$P$6:$P$17,MATCH("OCEAN-"&amp;I1955,'07 Mode Capacity'!$C$6:$C$17,0))</x:f>
        <x:v>0</x:v>
      </x:c>
      <x:c r="AL1955" s="18" t="n">
        <x:f>AB1955*INDEX('07 Mode Capacity'!$P$6:$P$17,MATCH("LAND-"&amp;I1955,'07 Mode Capacity'!$C$6:$C$17,0))</x:f>
        <x:v>0</x:v>
      </x:c>
      <x:c r="AM1955" s="18" t="n">
        <x:f>AE1955*INDEX('07 Mode Capacity'!$P$6:$P$17,MATCH("INLAND-"&amp;I1955,'07 Mode Capacity'!$C$6:$C$17,0))</x:f>
        <x:v>0</x:v>
      </x:c>
      <x:c r="AN1955" s="18" t="n">
        <x:f>SUM(AJ1955:AM1955)</x:f>
        <x:v>0</x:v>
      </x:c>
      <x:c r="AO1955" s="17" t="n">
        <x:f>IF(N1955=0,1,AN1955/N1955)</x:f>
        <x:v>1</x:v>
      </x:c>
      <x:c r="AP1955" s="11" t="str">
        <x:f>IF(AO1955&gt;='01 Controls'!$E$16,"PASS","FAIL")</x:f>
        <x:v>PASS</x:v>
      </x:c>
      <x:c r="AQ1955" s="11" t="str">
        <x:v>UNQUANTIFIED</x:v>
      </x:c>
      <x:c r="AR1955" s="11" t="str">
        <x:v>Position-class planning record; serial item and receiver open</x:v>
      </x:c>
      <x:c r="AS1955" s="26"/>
      <x:c r="AT1955" s="26"/>
    </x:row>
    <x:row r="1956">
      <x:c r="C1956" s="11" t="str">
        <x:v>M2-M-POG-BAT-22</x:v>
      </x:c>
      <x:c r="D1956" s="11" t="str">
        <x:v>M2</x:v>
      </x:c>
      <x:c r="E1956" s="11" t="str">
        <x:v>Urban heat</x:v>
      </x:c>
      <x:c r="F1956" s="11" t="str">
        <x:v>M-POG</x:v>
      </x:c>
      <x:c r="G1956" s="11" t="str">
        <x:v>Port-opening group</x:v>
      </x:c>
      <x:c r="H1956" s="11" t="str">
        <x:v>BAT-22</x:v>
      </x:c>
      <x:c r="I1956" s="19" t="n">
        <x:v>48</x:v>
      </x:c>
      <x:c r="J1956" s="21" t="n">
        <x:v>0</x:v>
      </x:c>
      <x:c r="K1956" s="18" t="n">
        <x:f>'05 Cargo Register'!K164</x:f>
        <x:v>168</x:v>
      </x:c>
      <x:c r="L1956" s="18" t="n">
        <x:f>'05 Cargo Register'!N164</x:f>
        <x:v>10</x:v>
      </x:c>
      <x:c r="M1956" s="18" t="n">
        <x:f>'05 Cargo Register'!O164</x:f>
        <x:v>264</x:v>
      </x:c>
      <x:c r="N1956" s="18" t="n">
        <x:f>J1956*K1956</x:f>
        <x:v>0</x:v>
      </x:c>
      <x:c r="O1956" s="18" t="n">
        <x:f>J1956*L1956</x:f>
        <x:v>0</x:v>
      </x:c>
      <x:c r="P1956" s="18" t="n">
        <x:f>J1956*M1956</x:f>
        <x:v>0</x:v>
      </x:c>
      <x:c r="Q1956" s="22" t="n">
        <x:f>'01 Controls'!$E$26*'02 Cargo Classes'!$M$9</x:f>
        <x:v>0</x:v>
      </x:c>
      <x:c r="R1956" s="22" t="n">
        <x:f>'01 Controls'!$F$26*'02 Cargo Classes'!$N$9</x:f>
        <x:v>0</x:v>
      </x:c>
      <x:c r="S1956" s="22" t="n">
        <x:f>'01 Controls'!$G$26*'02 Cargo Classes'!$O$9</x:f>
        <x:v>0.95</x:v>
      </x:c>
      <x:c r="T1956" s="22" t="n">
        <x:f>'01 Controls'!$H$26*'02 Cargo Classes'!$P$9</x:f>
        <x:v>0</x:v>
      </x:c>
      <x:c r="U1956" s="22" t="n">
        <x:f>SUM(Q1956:T1956)</x:f>
        <x:v>0.95</x:v>
      </x:c>
      <x:c r="V1956" s="18" t="n">
        <x:f>IF(U1956=0,0,N1956*Q1956/U1956)</x:f>
        <x:v>0</x:v>
      </x:c>
      <x:c r="W1956" s="18" t="n">
        <x:f>IF(U1956=0,0,P1956*Q1956/U1956)</x:f>
        <x:v>0</x:v>
      </x:c>
      <x:c r="X1956" s="18" t="n">
        <x:f>MAX(V1956,W1956*'01 Controls'!$E$12)</x:f>
        <x:v>0</x:v>
      </x:c>
      <x:c r="Y1956" s="18" t="n">
        <x:f>IF(U1956=0,0,N1956*R1956/U1956)</x:f>
        <x:v>0</x:v>
      </x:c>
      <x:c r="Z1956" s="18" t="n">
        <x:f>IF(U1956=0,0,P1956*R1956/U1956)</x:f>
        <x:v>0</x:v>
      </x:c>
      <x:c r="AA1956" s="18" t="n">
        <x:f>MAX(Y1956,Z1956*'01 Controls'!$E$13)</x:f>
        <x:v>0</x:v>
      </x:c>
      <x:c r="AB1956" s="18" t="n">
        <x:f>IF(U1956=0,0,N1956*S1956/U1956)</x:f>
        <x:v>0</x:v>
      </x:c>
      <x:c r="AC1956" s="18" t="n">
        <x:f>IF(U1956=0,0,P1956*S1956/U1956)</x:f>
        <x:v>0</x:v>
      </x:c>
      <x:c r="AD1956" s="18" t="n">
        <x:f>MAX(AB1956,AC1956*'01 Controls'!$E$14)</x:f>
        <x:v>0</x:v>
      </x:c>
      <x:c r="AE1956" s="18" t="n">
        <x:f>IF(U1956=0,0,N1956*T1956/U1956)</x:f>
        <x:v>0</x:v>
      </x:c>
      <x:c r="AF1956" s="18" t="n">
        <x:f>IF(U1956=0,0,P1956*T1956/U1956)</x:f>
        <x:v>0</x:v>
      </x:c>
      <x:c r="AG1956" s="18" t="n">
        <x:f>MAX(AE1956,AF1956*'01 Controls'!$E$15)</x:f>
        <x:v>0</x:v>
      </x:c>
      <x:c r="AH1956" s="18" t="n">
        <x:f>SUM(V1956,Y1956,AB1956,AE1956)</x:f>
        <x:v>0</x:v>
      </x:c>
      <x:c r="AI1956" s="18" t="n">
        <x:f>N1956-AH1956</x:f>
        <x:v>0</x:v>
      </x:c>
      <x:c r="AJ1956" s="18" t="n">
        <x:f>V1956*INDEX('07 Mode Capacity'!$P$6:$P$17,MATCH("AIR-"&amp;I1956,'07 Mode Capacity'!$C$6:$C$17,0))</x:f>
        <x:v>0</x:v>
      </x:c>
      <x:c r="AK1956" s="18" t="n">
        <x:f>Y1956*INDEX('07 Mode Capacity'!$P$6:$P$17,MATCH("OCEAN-"&amp;I1956,'07 Mode Capacity'!$C$6:$C$17,0))</x:f>
        <x:v>0</x:v>
      </x:c>
      <x:c r="AL1956" s="18" t="n">
        <x:f>AB1956*INDEX('07 Mode Capacity'!$P$6:$P$17,MATCH("LAND-"&amp;I1956,'07 Mode Capacity'!$C$6:$C$17,0))</x:f>
        <x:v>0</x:v>
      </x:c>
      <x:c r="AM1956" s="18" t="n">
        <x:f>AE1956*INDEX('07 Mode Capacity'!$P$6:$P$17,MATCH("INLAND-"&amp;I1956,'07 Mode Capacity'!$C$6:$C$17,0))</x:f>
        <x:v>0</x:v>
      </x:c>
      <x:c r="AN1956" s="18" t="n">
        <x:f>SUM(AJ1956:AM1956)</x:f>
        <x:v>0</x:v>
      </x:c>
      <x:c r="AO1956" s="17" t="n">
        <x:f>IF(N1956=0,1,AN1956/N1956)</x:f>
        <x:v>1</x:v>
      </x:c>
      <x:c r="AP1956" s="11" t="str">
        <x:f>IF(AO1956&gt;='01 Controls'!$E$16,"PASS","FAIL")</x:f>
        <x:v>PASS</x:v>
      </x:c>
      <x:c r="AQ1956" s="11" t="str">
        <x:v>UNQUANTIFIED</x:v>
      </x:c>
      <x:c r="AR1956" s="11" t="str">
        <x:v>Position-class planning record; serial item and receiver open</x:v>
      </x:c>
      <x:c r="AS1956" s="26"/>
      <x:c r="AT1956" s="26"/>
    </x:row>
    <x:row r="1957">
      <x:c r="C1957" s="11" t="str">
        <x:v>M2-M-POG-TNK-20</x:v>
      </x:c>
      <x:c r="D1957" s="11" t="str">
        <x:v>M2</x:v>
      </x:c>
      <x:c r="E1957" s="11" t="str">
        <x:v>Urban heat</x:v>
      </x:c>
      <x:c r="F1957" s="11" t="str">
        <x:v>M-POG</x:v>
      </x:c>
      <x:c r="G1957" s="11" t="str">
        <x:v>Port-opening group</x:v>
      </x:c>
      <x:c r="H1957" s="11" t="str">
        <x:v>TNK-20</x:v>
      </x:c>
      <x:c r="I1957" s="19" t="n">
        <x:v>48</x:v>
      </x:c>
      <x:c r="J1957" s="21" t="n">
        <x:v>0</x:v>
      </x:c>
      <x:c r="K1957" s="18" t="n">
        <x:f>'05 Cargo Register'!K165</x:f>
        <x:v>252</x:v>
      </x:c>
      <x:c r="L1957" s="18" t="n">
        <x:f>'05 Cargo Register'!N165</x:f>
        <x:v>15</x:v>
      </x:c>
      <x:c r="M1957" s="18" t="n">
        <x:f>'05 Cargo Register'!O165</x:f>
        <x:v>318.75</x:v>
      </x:c>
      <x:c r="N1957" s="18" t="n">
        <x:f>J1957*K1957</x:f>
        <x:v>0</x:v>
      </x:c>
      <x:c r="O1957" s="18" t="n">
        <x:f>J1957*L1957</x:f>
        <x:v>0</x:v>
      </x:c>
      <x:c r="P1957" s="18" t="n">
        <x:f>J1957*M1957</x:f>
        <x:v>0</x:v>
      </x:c>
      <x:c r="Q1957" s="22" t="n">
        <x:f>'01 Controls'!$E$26*'02 Cargo Classes'!$M$10</x:f>
        <x:v>0</x:v>
      </x:c>
      <x:c r="R1957" s="22" t="n">
        <x:f>'01 Controls'!$F$26*'02 Cargo Classes'!$N$10</x:f>
        <x:v>0</x:v>
      </x:c>
      <x:c r="S1957" s="22" t="n">
        <x:f>'01 Controls'!$G$26*'02 Cargo Classes'!$O$10</x:f>
        <x:v>0.95</x:v>
      </x:c>
      <x:c r="T1957" s="22" t="n">
        <x:f>'01 Controls'!$H$26*'02 Cargo Classes'!$P$10</x:f>
        <x:v>0</x:v>
      </x:c>
      <x:c r="U1957" s="22" t="n">
        <x:f>SUM(Q1957:T1957)</x:f>
        <x:v>0.95</x:v>
      </x:c>
      <x:c r="V1957" s="18" t="n">
        <x:f>IF(U1957=0,0,N1957*Q1957/U1957)</x:f>
        <x:v>0</x:v>
      </x:c>
      <x:c r="W1957" s="18" t="n">
        <x:f>IF(U1957=0,0,P1957*Q1957/U1957)</x:f>
        <x:v>0</x:v>
      </x:c>
      <x:c r="X1957" s="18" t="n">
        <x:f>MAX(V1957,W1957*'01 Controls'!$E$12)</x:f>
        <x:v>0</x:v>
      </x:c>
      <x:c r="Y1957" s="18" t="n">
        <x:f>IF(U1957=0,0,N1957*R1957/U1957)</x:f>
        <x:v>0</x:v>
      </x:c>
      <x:c r="Z1957" s="18" t="n">
        <x:f>IF(U1957=0,0,P1957*R1957/U1957)</x:f>
        <x:v>0</x:v>
      </x:c>
      <x:c r="AA1957" s="18" t="n">
        <x:f>MAX(Y1957,Z1957*'01 Controls'!$E$13)</x:f>
        <x:v>0</x:v>
      </x:c>
      <x:c r="AB1957" s="18" t="n">
        <x:f>IF(U1957=0,0,N1957*S1957/U1957)</x:f>
        <x:v>0</x:v>
      </x:c>
      <x:c r="AC1957" s="18" t="n">
        <x:f>IF(U1957=0,0,P1957*S1957/U1957)</x:f>
        <x:v>0</x:v>
      </x:c>
      <x:c r="AD1957" s="18" t="n">
        <x:f>MAX(AB1957,AC1957*'01 Controls'!$E$14)</x:f>
        <x:v>0</x:v>
      </x:c>
      <x:c r="AE1957" s="18" t="n">
        <x:f>IF(U1957=0,0,N1957*T1957/U1957)</x:f>
        <x:v>0</x:v>
      </x:c>
      <x:c r="AF1957" s="18" t="n">
        <x:f>IF(U1957=0,0,P1957*T1957/U1957)</x:f>
        <x:v>0</x:v>
      </x:c>
      <x:c r="AG1957" s="18" t="n">
        <x:f>MAX(AE1957,AF1957*'01 Controls'!$E$15)</x:f>
        <x:v>0</x:v>
      </x:c>
      <x:c r="AH1957" s="18" t="n">
        <x:f>SUM(V1957,Y1957,AB1957,AE1957)</x:f>
        <x:v>0</x:v>
      </x:c>
      <x:c r="AI1957" s="18" t="n">
        <x:f>N1957-AH1957</x:f>
        <x:v>0</x:v>
      </x:c>
      <x:c r="AJ1957" s="18" t="n">
        <x:f>V1957*INDEX('07 Mode Capacity'!$P$6:$P$17,MATCH("AIR-"&amp;I1957,'07 Mode Capacity'!$C$6:$C$17,0))</x:f>
        <x:v>0</x:v>
      </x:c>
      <x:c r="AK1957" s="18" t="n">
        <x:f>Y1957*INDEX('07 Mode Capacity'!$P$6:$P$17,MATCH("OCEAN-"&amp;I1957,'07 Mode Capacity'!$C$6:$C$17,0))</x:f>
        <x:v>0</x:v>
      </x:c>
      <x:c r="AL1957" s="18" t="n">
        <x:f>AB1957*INDEX('07 Mode Capacity'!$P$6:$P$17,MATCH("LAND-"&amp;I1957,'07 Mode Capacity'!$C$6:$C$17,0))</x:f>
        <x:v>0</x:v>
      </x:c>
      <x:c r="AM1957" s="18" t="n">
        <x:f>AE1957*INDEX('07 Mode Capacity'!$P$6:$P$17,MATCH("INLAND-"&amp;I1957,'07 Mode Capacity'!$C$6:$C$17,0))</x:f>
        <x:v>0</x:v>
      </x:c>
      <x:c r="AN1957" s="18" t="n">
        <x:f>SUM(AJ1957:AM1957)</x:f>
        <x:v>0</x:v>
      </x:c>
      <x:c r="AO1957" s="17" t="n">
        <x:f>IF(N1957=0,1,AN1957/N1957)</x:f>
        <x:v>1</x:v>
      </x:c>
      <x:c r="AP1957" s="11" t="str">
        <x:f>IF(AO1957&gt;='01 Controls'!$E$16,"PASS","FAIL")</x:f>
        <x:v>PASS</x:v>
      </x:c>
      <x:c r="AQ1957" s="11" t="str">
        <x:v>UNQUANTIFIED</x:v>
      </x:c>
      <x:c r="AR1957" s="11" t="str">
        <x:v>Position-class planning record; serial item and receiver open</x:v>
      </x:c>
      <x:c r="AS1957" s="26"/>
      <x:c r="AT1957" s="26"/>
    </x:row>
    <x:row r="1958">
      <x:c r="C1958" s="11" t="str">
        <x:v>M2-M-POG-FLR-24</x:v>
      </x:c>
      <x:c r="D1958" s="11" t="str">
        <x:v>M2</x:v>
      </x:c>
      <x:c r="E1958" s="11" t="str">
        <x:v>Urban heat</x:v>
      </x:c>
      <x:c r="F1958" s="11" t="str">
        <x:v>M-POG</x:v>
      </x:c>
      <x:c r="G1958" s="11" t="str">
        <x:v>Port-opening group</x:v>
      </x:c>
      <x:c r="H1958" s="11" t="str">
        <x:v>FLR-24</x:v>
      </x:c>
      <x:c r="I1958" s="19" t="n">
        <x:v>48</x:v>
      </x:c>
      <x:c r="J1958" s="21" t="n">
        <x:v>0</x:v>
      </x:c>
      <x:c r="K1958" s="18" t="n">
        <x:f>'05 Cargo Register'!K166</x:f>
        <x:v>315</x:v>
      </x:c>
      <x:c r="L1958" s="18" t="n">
        <x:f>'05 Cargo Register'!N166</x:f>
        <x:v>16</x:v>
      </x:c>
      <x:c r="M1958" s="18" t="n">
        <x:f>'05 Cargo Register'!O166</x:f>
        <x:v>512</x:v>
      </x:c>
      <x:c r="N1958" s="18" t="n">
        <x:f>J1958*K1958</x:f>
        <x:v>0</x:v>
      </x:c>
      <x:c r="O1958" s="18" t="n">
        <x:f>J1958*L1958</x:f>
        <x:v>0</x:v>
      </x:c>
      <x:c r="P1958" s="18" t="n">
        <x:f>J1958*M1958</x:f>
        <x:v>0</x:v>
      </x:c>
      <x:c r="Q1958" s="22" t="n">
        <x:f>'01 Controls'!$E$26*'02 Cargo Classes'!$M$11</x:f>
        <x:v>0</x:v>
      </x:c>
      <x:c r="R1958" s="22" t="n">
        <x:f>'01 Controls'!$F$26*'02 Cargo Classes'!$N$11</x:f>
        <x:v>0</x:v>
      </x:c>
      <x:c r="S1958" s="22" t="n">
        <x:f>'01 Controls'!$G$26*'02 Cargo Classes'!$O$11</x:f>
        <x:v>0.95</x:v>
      </x:c>
      <x:c r="T1958" s="22" t="n">
        <x:f>'01 Controls'!$H$26*'02 Cargo Classes'!$P$11</x:f>
        <x:v>0</x:v>
      </x:c>
      <x:c r="U1958" s="22" t="n">
        <x:f>SUM(Q1958:T1958)</x:f>
        <x:v>0.95</x:v>
      </x:c>
      <x:c r="V1958" s="18" t="n">
        <x:f>IF(U1958=0,0,N1958*Q1958/U1958)</x:f>
        <x:v>0</x:v>
      </x:c>
      <x:c r="W1958" s="18" t="n">
        <x:f>IF(U1958=0,0,P1958*Q1958/U1958)</x:f>
        <x:v>0</x:v>
      </x:c>
      <x:c r="X1958" s="18" t="n">
        <x:f>MAX(V1958,W1958*'01 Controls'!$E$12)</x:f>
        <x:v>0</x:v>
      </x:c>
      <x:c r="Y1958" s="18" t="n">
        <x:f>IF(U1958=0,0,N1958*R1958/U1958)</x:f>
        <x:v>0</x:v>
      </x:c>
      <x:c r="Z1958" s="18" t="n">
        <x:f>IF(U1958=0,0,P1958*R1958/U1958)</x:f>
        <x:v>0</x:v>
      </x:c>
      <x:c r="AA1958" s="18" t="n">
        <x:f>MAX(Y1958,Z1958*'01 Controls'!$E$13)</x:f>
        <x:v>0</x:v>
      </x:c>
      <x:c r="AB1958" s="18" t="n">
        <x:f>IF(U1958=0,0,N1958*S1958/U1958)</x:f>
        <x:v>0</x:v>
      </x:c>
      <x:c r="AC1958" s="18" t="n">
        <x:f>IF(U1958=0,0,P1958*S1958/U1958)</x:f>
        <x:v>0</x:v>
      </x:c>
      <x:c r="AD1958" s="18" t="n">
        <x:f>MAX(AB1958,AC1958*'01 Controls'!$E$14)</x:f>
        <x:v>0</x:v>
      </x:c>
      <x:c r="AE1958" s="18" t="n">
        <x:f>IF(U1958=0,0,N1958*T1958/U1958)</x:f>
        <x:v>0</x:v>
      </x:c>
      <x:c r="AF1958" s="18" t="n">
        <x:f>IF(U1958=0,0,P1958*T1958/U1958)</x:f>
        <x:v>0</x:v>
      </x:c>
      <x:c r="AG1958" s="18" t="n">
        <x:f>MAX(AE1958,AF1958*'01 Controls'!$E$15)</x:f>
        <x:v>0</x:v>
      </x:c>
      <x:c r="AH1958" s="18" t="n">
        <x:f>SUM(V1958,Y1958,AB1958,AE1958)</x:f>
        <x:v>0</x:v>
      </x:c>
      <x:c r="AI1958" s="18" t="n">
        <x:f>N1958-AH1958</x:f>
        <x:v>0</x:v>
      </x:c>
      <x:c r="AJ1958" s="18" t="n">
        <x:f>V1958*INDEX('07 Mode Capacity'!$P$6:$P$17,MATCH("AIR-"&amp;I1958,'07 Mode Capacity'!$C$6:$C$17,0))</x:f>
        <x:v>0</x:v>
      </x:c>
      <x:c r="AK1958" s="18" t="n">
        <x:f>Y1958*INDEX('07 Mode Capacity'!$P$6:$P$17,MATCH("OCEAN-"&amp;I1958,'07 Mode Capacity'!$C$6:$C$17,0))</x:f>
        <x:v>0</x:v>
      </x:c>
      <x:c r="AL1958" s="18" t="n">
        <x:f>AB1958*INDEX('07 Mode Capacity'!$P$6:$P$17,MATCH("LAND-"&amp;I1958,'07 Mode Capacity'!$C$6:$C$17,0))</x:f>
        <x:v>0</x:v>
      </x:c>
      <x:c r="AM1958" s="18" t="n">
        <x:f>AE1958*INDEX('07 Mode Capacity'!$P$6:$P$17,MATCH("INLAND-"&amp;I1958,'07 Mode Capacity'!$C$6:$C$17,0))</x:f>
        <x:v>0</x:v>
      </x:c>
      <x:c r="AN1958" s="18" t="n">
        <x:f>SUM(AJ1958:AM1958)</x:f>
        <x:v>0</x:v>
      </x:c>
      <x:c r="AO1958" s="17" t="n">
        <x:f>IF(N1958=0,1,AN1958/N1958)</x:f>
        <x:v>1</x:v>
      </x:c>
      <x:c r="AP1958" s="11" t="str">
        <x:f>IF(AO1958&gt;='01 Controls'!$E$16,"PASS","FAIL")</x:f>
        <x:v>PASS</x:v>
      </x:c>
      <x:c r="AQ1958" s="11" t="str">
        <x:v>UNQUANTIFIED</x:v>
      </x:c>
      <x:c r="AR1958" s="11" t="str">
        <x:v>Position-class planning record; serial item and receiver open</x:v>
      </x:c>
      <x:c r="AS1958" s="26"/>
      <x:c r="AT1958" s="26"/>
    </x:row>
    <x:row r="1959">
      <x:c r="C1959" s="11" t="str">
        <x:v>M2-M-POG-ROL-30</x:v>
      </x:c>
      <x:c r="D1959" s="11" t="str">
        <x:v>M2</x:v>
      </x:c>
      <x:c r="E1959" s="11" t="str">
        <x:v>Urban heat</x:v>
      </x:c>
      <x:c r="F1959" s="11" t="str">
        <x:v>M-POG</x:v>
      </x:c>
      <x:c r="G1959" s="11" t="str">
        <x:v>Port-opening group</x:v>
      </x:c>
      <x:c r="H1959" s="11" t="str">
        <x:v>ROL-30</x:v>
      </x:c>
      <x:c r="I1959" s="19" t="n">
        <x:v>48</x:v>
      </x:c>
      <x:c r="J1959" s="21" t="n">
        <x:v>0</x:v>
      </x:c>
      <x:c r="K1959" s="18" t="n">
        <x:f>'05 Cargo Register'!K167</x:f>
        <x:v>315</x:v>
      </x:c>
      <x:c r="L1959" s="18" t="n">
        <x:f>'05 Cargo Register'!N167</x:f>
        <x:v>14</x:v>
      </x:c>
      <x:c r="M1959" s="18" t="n">
        <x:f>'05 Cargo Register'!O167</x:f>
        <x:v>892.5</x:v>
      </x:c>
      <x:c r="N1959" s="18" t="n">
        <x:f>J1959*K1959</x:f>
        <x:v>0</x:v>
      </x:c>
      <x:c r="O1959" s="18" t="n">
        <x:f>J1959*L1959</x:f>
        <x:v>0</x:v>
      </x:c>
      <x:c r="P1959" s="18" t="n">
        <x:f>J1959*M1959</x:f>
        <x:v>0</x:v>
      </x:c>
      <x:c r="Q1959" s="22" t="n">
        <x:f>'01 Controls'!$E$26*'02 Cargo Classes'!$M$12</x:f>
        <x:v>0</x:v>
      </x:c>
      <x:c r="R1959" s="22" t="n">
        <x:f>'01 Controls'!$F$26*'02 Cargo Classes'!$N$12</x:f>
        <x:v>0</x:v>
      </x:c>
      <x:c r="S1959" s="22" t="n">
        <x:f>'01 Controls'!$G$26*'02 Cargo Classes'!$O$12</x:f>
        <x:v>1.4249999999999998</x:v>
      </x:c>
      <x:c r="T1959" s="22" t="n">
        <x:f>'01 Controls'!$H$26*'02 Cargo Classes'!$P$12</x:f>
        <x:v>0</x:v>
      </x:c>
      <x:c r="U1959" s="22" t="n">
        <x:f>SUM(Q1959:T1959)</x:f>
        <x:v>1.4249999999999998</x:v>
      </x:c>
      <x:c r="V1959" s="18" t="n">
        <x:f>IF(U1959=0,0,N1959*Q1959/U1959)</x:f>
        <x:v>0</x:v>
      </x:c>
      <x:c r="W1959" s="18" t="n">
        <x:f>IF(U1959=0,0,P1959*Q1959/U1959)</x:f>
        <x:v>0</x:v>
      </x:c>
      <x:c r="X1959" s="18" t="n">
        <x:f>MAX(V1959,W1959*'01 Controls'!$E$12)</x:f>
        <x:v>0</x:v>
      </x:c>
      <x:c r="Y1959" s="18" t="n">
        <x:f>IF(U1959=0,0,N1959*R1959/U1959)</x:f>
        <x:v>0</x:v>
      </x:c>
      <x:c r="Z1959" s="18" t="n">
        <x:f>IF(U1959=0,0,P1959*R1959/U1959)</x:f>
        <x:v>0</x:v>
      </x:c>
      <x:c r="AA1959" s="18" t="n">
        <x:f>MAX(Y1959,Z1959*'01 Controls'!$E$13)</x:f>
        <x:v>0</x:v>
      </x:c>
      <x:c r="AB1959" s="18" t="n">
        <x:f>IF(U1959=0,0,N1959*S1959/U1959)</x:f>
        <x:v>0</x:v>
      </x:c>
      <x:c r="AC1959" s="18" t="n">
        <x:f>IF(U1959=0,0,P1959*S1959/U1959)</x:f>
        <x:v>0</x:v>
      </x:c>
      <x:c r="AD1959" s="18" t="n">
        <x:f>MAX(AB1959,AC1959*'01 Controls'!$E$14)</x:f>
        <x:v>0</x:v>
      </x:c>
      <x:c r="AE1959" s="18" t="n">
        <x:f>IF(U1959=0,0,N1959*T1959/U1959)</x:f>
        <x:v>0</x:v>
      </x:c>
      <x:c r="AF1959" s="18" t="n">
        <x:f>IF(U1959=0,0,P1959*T1959/U1959)</x:f>
        <x:v>0</x:v>
      </x:c>
      <x:c r="AG1959" s="18" t="n">
        <x:f>MAX(AE1959,AF1959*'01 Controls'!$E$15)</x:f>
        <x:v>0</x:v>
      </x:c>
      <x:c r="AH1959" s="18" t="n">
        <x:f>SUM(V1959,Y1959,AB1959,AE1959)</x:f>
        <x:v>0</x:v>
      </x:c>
      <x:c r="AI1959" s="18" t="n">
        <x:f>N1959-AH1959</x:f>
        <x:v>0</x:v>
      </x:c>
      <x:c r="AJ1959" s="18" t="n">
        <x:f>V1959*INDEX('07 Mode Capacity'!$P$6:$P$17,MATCH("AIR-"&amp;I1959,'07 Mode Capacity'!$C$6:$C$17,0))</x:f>
        <x:v>0</x:v>
      </x:c>
      <x:c r="AK1959" s="18" t="n">
        <x:f>Y1959*INDEX('07 Mode Capacity'!$P$6:$P$17,MATCH("OCEAN-"&amp;I1959,'07 Mode Capacity'!$C$6:$C$17,0))</x:f>
        <x:v>0</x:v>
      </x:c>
      <x:c r="AL1959" s="18" t="n">
        <x:f>AB1959*INDEX('07 Mode Capacity'!$P$6:$P$17,MATCH("LAND-"&amp;I1959,'07 Mode Capacity'!$C$6:$C$17,0))</x:f>
        <x:v>0</x:v>
      </x:c>
      <x:c r="AM1959" s="18" t="n">
        <x:f>AE1959*INDEX('07 Mode Capacity'!$P$6:$P$17,MATCH("INLAND-"&amp;I1959,'07 Mode Capacity'!$C$6:$C$17,0))</x:f>
        <x:v>0</x:v>
      </x:c>
      <x:c r="AN1959" s="18" t="n">
        <x:f>SUM(AJ1959:AM1959)</x:f>
        <x:v>0</x:v>
      </x:c>
      <x:c r="AO1959" s="17" t="n">
        <x:f>IF(N1959=0,1,AN1959/N1959)</x:f>
        <x:v>1</x:v>
      </x:c>
      <x:c r="AP1959" s="11" t="str">
        <x:f>IF(AO1959&gt;='01 Controls'!$E$16,"PASS","FAIL")</x:f>
        <x:v>PASS</x:v>
      </x:c>
      <x:c r="AQ1959" s="11" t="str">
        <x:v>UNQUANTIFIED</x:v>
      </x:c>
      <x:c r="AR1959" s="11" t="str">
        <x:v>Position-class planning record; serial item and receiver open</x:v>
      </x:c>
      <x:c r="AS1959" s="26"/>
      <x:c r="AT1959" s="26"/>
    </x:row>
    <x:row r="1960">
      <x:c r="C1960" s="11" t="str">
        <x:v>M2-M-POG-LIN-18</x:v>
      </x:c>
      <x:c r="D1960" s="11" t="str">
        <x:v>M2</x:v>
      </x:c>
      <x:c r="E1960" s="11" t="str">
        <x:v>Urban heat</x:v>
      </x:c>
      <x:c r="F1960" s="11" t="str">
        <x:v>M-POG</x:v>
      </x:c>
      <x:c r="G1960" s="11" t="str">
        <x:v>Port-opening group</x:v>
      </x:c>
      <x:c r="H1960" s="11" t="str">
        <x:v>LIN-18</x:v>
      </x:c>
      <x:c r="I1960" s="19" t="n">
        <x:v>72</x:v>
      </x:c>
      <x:c r="J1960" s="21" t="n">
        <x:v>0</x:v>
      </x:c>
      <x:c r="K1960" s="18" t="n">
        <x:f>'05 Cargo Register'!K168</x:f>
        <x:v>168</x:v>
      </x:c>
      <x:c r="L1960" s="18" t="n">
        <x:f>'05 Cargo Register'!N168</x:f>
        <x:v>12</x:v>
      </x:c>
      <x:c r="M1960" s="18" t="n">
        <x:f>'05 Cargo Register'!O168</x:f>
        <x:v>528</x:v>
      </x:c>
      <x:c r="N1960" s="18" t="n">
        <x:f>J1960*K1960</x:f>
        <x:v>0</x:v>
      </x:c>
      <x:c r="O1960" s="18" t="n">
        <x:f>J1960*L1960</x:f>
        <x:v>0</x:v>
      </x:c>
      <x:c r="P1960" s="18" t="n">
        <x:f>J1960*M1960</x:f>
        <x:v>0</x:v>
      </x:c>
      <x:c r="Q1960" s="22" t="n">
        <x:f>'01 Controls'!$E$26*'02 Cargo Classes'!$M$13</x:f>
        <x:v>0</x:v>
      </x:c>
      <x:c r="R1960" s="22" t="n">
        <x:f>'01 Controls'!$F$26*'02 Cargo Classes'!$N$13</x:f>
        <x:v>0</x:v>
      </x:c>
      <x:c r="S1960" s="22" t="n">
        <x:f>'01 Controls'!$G$26*'02 Cargo Classes'!$O$13</x:f>
        <x:v>0.95</x:v>
      </x:c>
      <x:c r="T1960" s="22" t="n">
        <x:f>'01 Controls'!$H$26*'02 Cargo Classes'!$P$13</x:f>
        <x:v>0</x:v>
      </x:c>
      <x:c r="U1960" s="22" t="n">
        <x:f>SUM(Q1960:T1960)</x:f>
        <x:v>0.95</x:v>
      </x:c>
      <x:c r="V1960" s="18" t="n">
        <x:f>IF(U1960=0,0,N1960*Q1960/U1960)</x:f>
        <x:v>0</x:v>
      </x:c>
      <x:c r="W1960" s="18" t="n">
        <x:f>IF(U1960=0,0,P1960*Q1960/U1960)</x:f>
        <x:v>0</x:v>
      </x:c>
      <x:c r="X1960" s="18" t="n">
        <x:f>MAX(V1960,W1960*'01 Controls'!$E$12)</x:f>
        <x:v>0</x:v>
      </x:c>
      <x:c r="Y1960" s="18" t="n">
        <x:f>IF(U1960=0,0,N1960*R1960/U1960)</x:f>
        <x:v>0</x:v>
      </x:c>
      <x:c r="Z1960" s="18" t="n">
        <x:f>IF(U1960=0,0,P1960*R1960/U1960)</x:f>
        <x:v>0</x:v>
      </x:c>
      <x:c r="AA1960" s="18" t="n">
        <x:f>MAX(Y1960,Z1960*'01 Controls'!$E$13)</x:f>
        <x:v>0</x:v>
      </x:c>
      <x:c r="AB1960" s="18" t="n">
        <x:f>IF(U1960=0,0,N1960*S1960/U1960)</x:f>
        <x:v>0</x:v>
      </x:c>
      <x:c r="AC1960" s="18" t="n">
        <x:f>IF(U1960=0,0,P1960*S1960/U1960)</x:f>
        <x:v>0</x:v>
      </x:c>
      <x:c r="AD1960" s="18" t="n">
        <x:f>MAX(AB1960,AC1960*'01 Controls'!$E$14)</x:f>
        <x:v>0</x:v>
      </x:c>
      <x:c r="AE1960" s="18" t="n">
        <x:f>IF(U1960=0,0,N1960*T1960/U1960)</x:f>
        <x:v>0</x:v>
      </x:c>
      <x:c r="AF1960" s="18" t="n">
        <x:f>IF(U1960=0,0,P1960*T1960/U1960)</x:f>
        <x:v>0</x:v>
      </x:c>
      <x:c r="AG1960" s="18" t="n">
        <x:f>MAX(AE1960,AF1960*'01 Controls'!$E$15)</x:f>
        <x:v>0</x:v>
      </x:c>
      <x:c r="AH1960" s="18" t="n">
        <x:f>SUM(V1960,Y1960,AB1960,AE1960)</x:f>
        <x:v>0</x:v>
      </x:c>
      <x:c r="AI1960" s="18" t="n">
        <x:f>N1960-AH1960</x:f>
        <x:v>0</x:v>
      </x:c>
      <x:c r="AJ1960" s="18" t="n">
        <x:f>V1960*INDEX('07 Mode Capacity'!$P$6:$P$17,MATCH("AIR-"&amp;I1960,'07 Mode Capacity'!$C$6:$C$17,0))</x:f>
        <x:v>0</x:v>
      </x:c>
      <x:c r="AK1960" s="18" t="n">
        <x:f>Y1960*INDEX('07 Mode Capacity'!$P$6:$P$17,MATCH("OCEAN-"&amp;I1960,'07 Mode Capacity'!$C$6:$C$17,0))</x:f>
        <x:v>0</x:v>
      </x:c>
      <x:c r="AL1960" s="18" t="n">
        <x:f>AB1960*INDEX('07 Mode Capacity'!$P$6:$P$17,MATCH("LAND-"&amp;I1960,'07 Mode Capacity'!$C$6:$C$17,0))</x:f>
        <x:v>0</x:v>
      </x:c>
      <x:c r="AM1960" s="18" t="n">
        <x:f>AE1960*INDEX('07 Mode Capacity'!$P$6:$P$17,MATCH("INLAND-"&amp;I1960,'07 Mode Capacity'!$C$6:$C$17,0))</x:f>
        <x:v>0</x:v>
      </x:c>
      <x:c r="AN1960" s="18" t="n">
        <x:f>SUM(AJ1960:AM1960)</x:f>
        <x:v>0</x:v>
      </x:c>
      <x:c r="AO1960" s="17" t="n">
        <x:f>IF(N1960=0,1,AN1960/N1960)</x:f>
        <x:v>1</x:v>
      </x:c>
      <x:c r="AP1960" s="11" t="str">
        <x:f>IF(AO1960&gt;='01 Controls'!$E$16,"PASS","FAIL")</x:f>
        <x:v>PASS</x:v>
      </x:c>
      <x:c r="AQ1960" s="11" t="str">
        <x:v>UNQUANTIFIED</x:v>
      </x:c>
      <x:c r="AR1960" s="11" t="str">
        <x:v>Position-class planning record; serial item and receiver open</x:v>
      </x:c>
      <x:c r="AS1960" s="26"/>
      <x:c r="AT1960" s="26"/>
    </x:row>
    <x:row r="1961">
      <x:c r="C1961" s="11" t="str">
        <x:v>M2-M-POG-BLK-08</x:v>
      </x:c>
      <x:c r="D1961" s="11" t="str">
        <x:v>M2</x:v>
      </x:c>
      <x:c r="E1961" s="11" t="str">
        <x:v>Urban heat</x:v>
      </x:c>
      <x:c r="F1961" s="11" t="str">
        <x:v>M-POG</x:v>
      </x:c>
      <x:c r="G1961" s="11" t="str">
        <x:v>Port-opening group</x:v>
      </x:c>
      <x:c r="H1961" s="11" t="str">
        <x:v>BLK-08</x:v>
      </x:c>
      <x:c r="I1961" s="19" t="n">
        <x:v>48</x:v>
      </x:c>
      <x:c r="J1961" s="21" t="n">
        <x:v>0</x:v>
      </x:c>
      <x:c r="K1961" s="18" t="n">
        <x:f>'05 Cargo Register'!K169</x:f>
        <x:v>105</x:v>
      </x:c>
      <x:c r="L1961" s="18" t="n">
        <x:f>'05 Cargo Register'!N169</x:f>
        <x:v>17</x:v>
      </x:c>
      <x:c r="M1961" s="18" t="n">
        <x:f>'05 Cargo Register'!O169</x:f>
        <x:v>867</x:v>
      </x:c>
      <x:c r="N1961" s="18" t="n">
        <x:f>J1961*K1961</x:f>
        <x:v>0</x:v>
      </x:c>
      <x:c r="O1961" s="18" t="n">
        <x:f>J1961*L1961</x:f>
        <x:v>0</x:v>
      </x:c>
      <x:c r="P1961" s="18" t="n">
        <x:f>J1961*M1961</x:f>
        <x:v>0</x:v>
      </x:c>
      <x:c r="Q1961" s="22" t="n">
        <x:f>'01 Controls'!$E$26*'02 Cargo Classes'!$M$14</x:f>
        <x:v>0.05</x:v>
      </x:c>
      <x:c r="R1961" s="22" t="n">
        <x:f>'01 Controls'!$F$26*'02 Cargo Classes'!$N$14</x:f>
        <x:v>0</x:v>
      </x:c>
      <x:c r="S1961" s="22" t="n">
        <x:f>'01 Controls'!$G$26*'02 Cargo Classes'!$O$14</x:f>
        <x:v>0.95</x:v>
      </x:c>
      <x:c r="T1961" s="22" t="n">
        <x:f>'01 Controls'!$H$26*'02 Cargo Classes'!$P$14</x:f>
        <x:v>0</x:v>
      </x:c>
      <x:c r="U1961" s="22" t="n">
        <x:f>SUM(Q1961:T1961)</x:f>
        <x:v>1</x:v>
      </x:c>
      <x:c r="V1961" s="18" t="n">
        <x:f>IF(U1961=0,0,N1961*Q1961/U1961)</x:f>
        <x:v>0</x:v>
      </x:c>
      <x:c r="W1961" s="18" t="n">
        <x:f>IF(U1961=0,0,P1961*Q1961/U1961)</x:f>
        <x:v>0</x:v>
      </x:c>
      <x:c r="X1961" s="18" t="n">
        <x:f>MAX(V1961,W1961*'01 Controls'!$E$12)</x:f>
        <x:v>0</x:v>
      </x:c>
      <x:c r="Y1961" s="18" t="n">
        <x:f>IF(U1961=0,0,N1961*R1961/U1961)</x:f>
        <x:v>0</x:v>
      </x:c>
      <x:c r="Z1961" s="18" t="n">
        <x:f>IF(U1961=0,0,P1961*R1961/U1961)</x:f>
        <x:v>0</x:v>
      </x:c>
      <x:c r="AA1961" s="18" t="n">
        <x:f>MAX(Y1961,Z1961*'01 Controls'!$E$13)</x:f>
        <x:v>0</x:v>
      </x:c>
      <x:c r="AB1961" s="18" t="n">
        <x:f>IF(U1961=0,0,N1961*S1961/U1961)</x:f>
        <x:v>0</x:v>
      </x:c>
      <x:c r="AC1961" s="18" t="n">
        <x:f>IF(U1961=0,0,P1961*S1961/U1961)</x:f>
        <x:v>0</x:v>
      </x:c>
      <x:c r="AD1961" s="18" t="n">
        <x:f>MAX(AB1961,AC1961*'01 Controls'!$E$14)</x:f>
        <x:v>0</x:v>
      </x:c>
      <x:c r="AE1961" s="18" t="n">
        <x:f>IF(U1961=0,0,N1961*T1961/U1961)</x:f>
        <x:v>0</x:v>
      </x:c>
      <x:c r="AF1961" s="18" t="n">
        <x:f>IF(U1961=0,0,P1961*T1961/U1961)</x:f>
        <x:v>0</x:v>
      </x:c>
      <x:c r="AG1961" s="18" t="n">
        <x:f>MAX(AE1961,AF1961*'01 Controls'!$E$15)</x:f>
        <x:v>0</x:v>
      </x:c>
      <x:c r="AH1961" s="18" t="n">
        <x:f>SUM(V1961,Y1961,AB1961,AE1961)</x:f>
        <x:v>0</x:v>
      </x:c>
      <x:c r="AI1961" s="18" t="n">
        <x:f>N1961-AH1961</x:f>
        <x:v>0</x:v>
      </x:c>
      <x:c r="AJ1961" s="18" t="n">
        <x:f>V1961*INDEX('07 Mode Capacity'!$P$6:$P$17,MATCH("AIR-"&amp;I1961,'07 Mode Capacity'!$C$6:$C$17,0))</x:f>
        <x:v>0</x:v>
      </x:c>
      <x:c r="AK1961" s="18" t="n">
        <x:f>Y1961*INDEX('07 Mode Capacity'!$P$6:$P$17,MATCH("OCEAN-"&amp;I1961,'07 Mode Capacity'!$C$6:$C$17,0))</x:f>
        <x:v>0</x:v>
      </x:c>
      <x:c r="AL1961" s="18" t="n">
        <x:f>AB1961*INDEX('07 Mode Capacity'!$P$6:$P$17,MATCH("LAND-"&amp;I1961,'07 Mode Capacity'!$C$6:$C$17,0))</x:f>
        <x:v>0</x:v>
      </x:c>
      <x:c r="AM1961" s="18" t="n">
        <x:f>AE1961*INDEX('07 Mode Capacity'!$P$6:$P$17,MATCH("INLAND-"&amp;I1961,'07 Mode Capacity'!$C$6:$C$17,0))</x:f>
        <x:v>0</x:v>
      </x:c>
      <x:c r="AN1961" s="18" t="n">
        <x:f>SUM(AJ1961:AM1961)</x:f>
        <x:v>0</x:v>
      </x:c>
      <x:c r="AO1961" s="17" t="n">
        <x:f>IF(N1961=0,1,AN1961/N1961)</x:f>
        <x:v>1</x:v>
      </x:c>
      <x:c r="AP1961" s="11" t="str">
        <x:f>IF(AO1961&gt;='01 Controls'!$E$16,"PASS","FAIL")</x:f>
        <x:v>PASS</x:v>
      </x:c>
      <x:c r="AQ1961" s="11" t="str">
        <x:v>UNQUANTIFIED</x:v>
      </x:c>
      <x:c r="AR1961" s="11" t="str">
        <x:v>Position-class planning record; serial item and receiver open</x:v>
      </x:c>
      <x:c r="AS1961" s="26"/>
      <x:c r="AT1961" s="26"/>
    </x:row>
    <x:row r="1962">
      <x:c r="C1962" s="11" t="str">
        <x:v>M2-M-POG-OOG-80</x:v>
      </x:c>
      <x:c r="D1962" s="11" t="str">
        <x:v>M2</x:v>
      </x:c>
      <x:c r="E1962" s="11" t="str">
        <x:v>Urban heat</x:v>
      </x:c>
      <x:c r="F1962" s="11" t="str">
        <x:v>M-POG</x:v>
      </x:c>
      <x:c r="G1962" s="11" t="str">
        <x:v>Port-opening group</x:v>
      </x:c>
      <x:c r="H1962" s="11" t="str">
        <x:v>OOG-80</x:v>
      </x:c>
      <x:c r="I1962" s="19" t="n">
        <x:v>72</x:v>
      </x:c>
      <x:c r="J1962" s="21" t="n">
        <x:v>0</x:v>
      </x:c>
      <x:c r="K1962" s="18" t="n">
        <x:f>'05 Cargo Register'!K170</x:f>
        <x:v>420</x:v>
      </x:c>
      <x:c r="L1962" s="18" t="n">
        <x:f>'05 Cargo Register'!N170</x:f>
        <x:v>7</x:v>
      </x:c>
      <x:c r="M1962" s="18" t="n">
        <x:f>'05 Cargo Register'!O170</x:f>
        <x:v>1232</x:v>
      </x:c>
      <x:c r="N1962" s="18" t="n">
        <x:f>J1962*K1962</x:f>
        <x:v>0</x:v>
      </x:c>
      <x:c r="O1962" s="18" t="n">
        <x:f>J1962*L1962</x:f>
        <x:v>0</x:v>
      </x:c>
      <x:c r="P1962" s="18" t="n">
        <x:f>J1962*M1962</x:f>
        <x:v>0</x:v>
      </x:c>
      <x:c r="Q1962" s="22" t="n">
        <x:f>'01 Controls'!$E$26*'02 Cargo Classes'!$M$15</x:f>
        <x:v>0</x:v>
      </x:c>
      <x:c r="R1962" s="22" t="n">
        <x:f>'01 Controls'!$F$26*'02 Cargo Classes'!$N$15</x:f>
        <x:v>0</x:v>
      </x:c>
      <x:c r="S1962" s="22" t="n">
        <x:f>'01 Controls'!$G$26*'02 Cargo Classes'!$O$15</x:f>
        <x:v>0.57</x:v>
      </x:c>
      <x:c r="T1962" s="22" t="n">
        <x:f>'01 Controls'!$H$26*'02 Cargo Classes'!$P$15</x:f>
        <x:v>0</x:v>
      </x:c>
      <x:c r="U1962" s="22" t="n">
        <x:f>SUM(Q1962:T1962)</x:f>
        <x:v>0.57</x:v>
      </x:c>
      <x:c r="V1962" s="18" t="n">
        <x:f>IF(U1962=0,0,N1962*Q1962/U1962)</x:f>
        <x:v>0</x:v>
      </x:c>
      <x:c r="W1962" s="18" t="n">
        <x:f>IF(U1962=0,0,P1962*Q1962/U1962)</x:f>
        <x:v>0</x:v>
      </x:c>
      <x:c r="X1962" s="18" t="n">
        <x:f>MAX(V1962,W1962*'01 Controls'!$E$12)</x:f>
        <x:v>0</x:v>
      </x:c>
      <x:c r="Y1962" s="18" t="n">
        <x:f>IF(U1962=0,0,N1962*R1962/U1962)</x:f>
        <x:v>0</x:v>
      </x:c>
      <x:c r="Z1962" s="18" t="n">
        <x:f>IF(U1962=0,0,P1962*R1962/U1962)</x:f>
        <x:v>0</x:v>
      </x:c>
      <x:c r="AA1962" s="18" t="n">
        <x:f>MAX(Y1962,Z1962*'01 Controls'!$E$13)</x:f>
        <x:v>0</x:v>
      </x:c>
      <x:c r="AB1962" s="18" t="n">
        <x:f>IF(U1962=0,0,N1962*S1962/U1962)</x:f>
        <x:v>0</x:v>
      </x:c>
      <x:c r="AC1962" s="18" t="n">
        <x:f>IF(U1962=0,0,P1962*S1962/U1962)</x:f>
        <x:v>0</x:v>
      </x:c>
      <x:c r="AD1962" s="18" t="n">
        <x:f>MAX(AB1962,AC1962*'01 Controls'!$E$14)</x:f>
        <x:v>0</x:v>
      </x:c>
      <x:c r="AE1962" s="18" t="n">
        <x:f>IF(U1962=0,0,N1962*T1962/U1962)</x:f>
        <x:v>0</x:v>
      </x:c>
      <x:c r="AF1962" s="18" t="n">
        <x:f>IF(U1962=0,0,P1962*T1962/U1962)</x:f>
        <x:v>0</x:v>
      </x:c>
      <x:c r="AG1962" s="18" t="n">
        <x:f>MAX(AE1962,AF1962*'01 Controls'!$E$15)</x:f>
        <x:v>0</x:v>
      </x:c>
      <x:c r="AH1962" s="18" t="n">
        <x:f>SUM(V1962,Y1962,AB1962,AE1962)</x:f>
        <x:v>0</x:v>
      </x:c>
      <x:c r="AI1962" s="18" t="n">
        <x:f>N1962-AH1962</x:f>
        <x:v>0</x:v>
      </x:c>
      <x:c r="AJ1962" s="18" t="n">
        <x:f>V1962*INDEX('07 Mode Capacity'!$P$6:$P$17,MATCH("AIR-"&amp;I1962,'07 Mode Capacity'!$C$6:$C$17,0))</x:f>
        <x:v>0</x:v>
      </x:c>
      <x:c r="AK1962" s="18" t="n">
        <x:f>Y1962*INDEX('07 Mode Capacity'!$P$6:$P$17,MATCH("OCEAN-"&amp;I1962,'07 Mode Capacity'!$C$6:$C$17,0))</x:f>
        <x:v>0</x:v>
      </x:c>
      <x:c r="AL1962" s="18" t="n">
        <x:f>AB1962*INDEX('07 Mode Capacity'!$P$6:$P$17,MATCH("LAND-"&amp;I1962,'07 Mode Capacity'!$C$6:$C$17,0))</x:f>
        <x:v>0</x:v>
      </x:c>
      <x:c r="AM1962" s="18" t="n">
        <x:f>AE1962*INDEX('07 Mode Capacity'!$P$6:$P$17,MATCH("INLAND-"&amp;I1962,'07 Mode Capacity'!$C$6:$C$17,0))</x:f>
        <x:v>0</x:v>
      </x:c>
      <x:c r="AN1962" s="18" t="n">
        <x:f>SUM(AJ1962:AM1962)</x:f>
        <x:v>0</x:v>
      </x:c>
      <x:c r="AO1962" s="17" t="n">
        <x:f>IF(N1962=0,1,AN1962/N1962)</x:f>
        <x:v>1</x:v>
      </x:c>
      <x:c r="AP1962" s="11" t="str">
        <x:f>IF(AO1962&gt;='01 Controls'!$E$16,"PASS","FAIL")</x:f>
        <x:v>PASS</x:v>
      </x:c>
      <x:c r="AQ1962" s="11" t="str">
        <x:v>UNQUANTIFIED</x:v>
      </x:c>
      <x:c r="AR1962" s="11" t="str">
        <x:v>Position-class planning record; serial item and receiver open</x:v>
      </x:c>
      <x:c r="AS1962" s="26"/>
      <x:c r="AT1962" s="26"/>
    </x:row>
    <x:row r="1963">
      <x:c r="C1963" s="11" t="str">
        <x:v>M2-M-LAG-APL-45</x:v>
      </x:c>
      <x:c r="D1963" s="11" t="str">
        <x:v>M2</x:v>
      </x:c>
      <x:c r="E1963" s="11" t="str">
        <x:v>Urban heat</x:v>
      </x:c>
      <x:c r="F1963" s="11" t="str">
        <x:v>M-LAG</x:v>
      </x:c>
      <x:c r="G1963" s="11" t="str">
        <x:v>Littoral-access group</x:v>
      </x:c>
      <x:c r="H1963" s="11" t="str">
        <x:v>APL-45</x:v>
      </x:c>
      <x:c r="I1963" s="19" t="n">
        <x:v>24</x:v>
      </x:c>
      <x:c r="J1963" s="21" t="n">
        <x:v>0</x:v>
      </x:c>
      <x:c r="K1963" s="18" t="n">
        <x:f>'05 Cargo Register'!K171</x:f>
        <x:v>63</x:v>
      </x:c>
      <x:c r="L1963" s="18" t="n">
        <x:f>'05 Cargo Register'!N171</x:f>
        <x:v>17</x:v>
      </x:c>
      <x:c r="M1963" s="18" t="n">
        <x:f>'05 Cargo Register'!O171</x:f>
        <x:v>127.5</x:v>
      </x:c>
      <x:c r="N1963" s="18" t="n">
        <x:f>J1963*K1963</x:f>
        <x:v>0</x:v>
      </x:c>
      <x:c r="O1963" s="18" t="n">
        <x:f>J1963*L1963</x:f>
        <x:v>0</x:v>
      </x:c>
      <x:c r="P1963" s="18" t="n">
        <x:f>J1963*M1963</x:f>
        <x:v>0</x:v>
      </x:c>
      <x:c r="Q1963" s="22" t="n">
        <x:f>'01 Controls'!$E$26*'02 Cargo Classes'!$M$6</x:f>
        <x:v>0.15000000000000002</x:v>
      </x:c>
      <x:c r="R1963" s="22" t="n">
        <x:f>'01 Controls'!$F$26*'02 Cargo Classes'!$N$6</x:f>
        <x:v>0</x:v>
      </x:c>
      <x:c r="S1963" s="22" t="n">
        <x:f>'01 Controls'!$G$26*'02 Cargo Classes'!$O$6</x:f>
        <x:v>0.95</x:v>
      </x:c>
      <x:c r="T1963" s="22" t="n">
        <x:f>'01 Controls'!$H$26*'02 Cargo Classes'!$P$6</x:f>
        <x:v>0</x:v>
      </x:c>
      <x:c r="U1963" s="22" t="n">
        <x:f>SUM(Q1963:T1963)</x:f>
        <x:v>1.1</x:v>
      </x:c>
      <x:c r="V1963" s="18" t="n">
        <x:f>IF(U1963=0,0,N1963*Q1963/U1963)</x:f>
        <x:v>0</x:v>
      </x:c>
      <x:c r="W1963" s="18" t="n">
        <x:f>IF(U1963=0,0,P1963*Q1963/U1963)</x:f>
        <x:v>0</x:v>
      </x:c>
      <x:c r="X1963" s="18" t="n">
        <x:f>MAX(V1963,W1963*'01 Controls'!$E$12)</x:f>
        <x:v>0</x:v>
      </x:c>
      <x:c r="Y1963" s="18" t="n">
        <x:f>IF(U1963=0,0,N1963*R1963/U1963)</x:f>
        <x:v>0</x:v>
      </x:c>
      <x:c r="Z1963" s="18" t="n">
        <x:f>IF(U1963=0,0,P1963*R1963/U1963)</x:f>
        <x:v>0</x:v>
      </x:c>
      <x:c r="AA1963" s="18" t="n">
        <x:f>MAX(Y1963,Z1963*'01 Controls'!$E$13)</x:f>
        <x:v>0</x:v>
      </x:c>
      <x:c r="AB1963" s="18" t="n">
        <x:f>IF(U1963=0,0,N1963*S1963/U1963)</x:f>
        <x:v>0</x:v>
      </x:c>
      <x:c r="AC1963" s="18" t="n">
        <x:f>IF(U1963=0,0,P1963*S1963/U1963)</x:f>
        <x:v>0</x:v>
      </x:c>
      <x:c r="AD1963" s="18" t="n">
        <x:f>MAX(AB1963,AC1963*'01 Controls'!$E$14)</x:f>
        <x:v>0</x:v>
      </x:c>
      <x:c r="AE1963" s="18" t="n">
        <x:f>IF(U1963=0,0,N1963*T1963/U1963)</x:f>
        <x:v>0</x:v>
      </x:c>
      <x:c r="AF1963" s="18" t="n">
        <x:f>IF(U1963=0,0,P1963*T1963/U1963)</x:f>
        <x:v>0</x:v>
      </x:c>
      <x:c r="AG1963" s="18" t="n">
        <x:f>MAX(AE1963,AF1963*'01 Controls'!$E$15)</x:f>
        <x:v>0</x:v>
      </x:c>
      <x:c r="AH1963" s="18" t="n">
        <x:f>SUM(V1963,Y1963,AB1963,AE1963)</x:f>
        <x:v>0</x:v>
      </x:c>
      <x:c r="AI1963" s="18" t="n">
        <x:f>N1963-AH1963</x:f>
        <x:v>0</x:v>
      </x:c>
      <x:c r="AJ1963" s="18" t="n">
        <x:f>V1963*INDEX('07 Mode Capacity'!$P$6:$P$17,MATCH("AIR-"&amp;I1963,'07 Mode Capacity'!$C$6:$C$17,0))</x:f>
        <x:v>0</x:v>
      </x:c>
      <x:c r="AK1963" s="18" t="n">
        <x:f>Y1963*INDEX('07 Mode Capacity'!$P$6:$P$17,MATCH("OCEAN-"&amp;I1963,'07 Mode Capacity'!$C$6:$C$17,0))</x:f>
        <x:v>0</x:v>
      </x:c>
      <x:c r="AL1963" s="18" t="n">
        <x:f>AB1963*INDEX('07 Mode Capacity'!$P$6:$P$17,MATCH("LAND-"&amp;I1963,'07 Mode Capacity'!$C$6:$C$17,0))</x:f>
        <x:v>0</x:v>
      </x:c>
      <x:c r="AM1963" s="18" t="n">
        <x:f>AE1963*INDEX('07 Mode Capacity'!$P$6:$P$17,MATCH("INLAND-"&amp;I1963,'07 Mode Capacity'!$C$6:$C$17,0))</x:f>
        <x:v>0</x:v>
      </x:c>
      <x:c r="AN1963" s="18" t="n">
        <x:f>SUM(AJ1963:AM1963)</x:f>
        <x:v>0</x:v>
      </x:c>
      <x:c r="AO1963" s="17" t="n">
        <x:f>IF(N1963=0,1,AN1963/N1963)</x:f>
        <x:v>1</x:v>
      </x:c>
      <x:c r="AP1963" s="11" t="str">
        <x:f>IF(AO1963&gt;='01 Controls'!$E$16,"PASS","FAIL")</x:f>
        <x:v>PASS</x:v>
      </x:c>
      <x:c r="AQ1963" s="11" t="str">
        <x:v>UNQUANTIFIED</x:v>
      </x:c>
      <x:c r="AR1963" s="11" t="str">
        <x:v>Position-class planning record; serial item and receiver open</x:v>
      </x:c>
      <x:c r="AS1963" s="26"/>
      <x:c r="AT1963" s="26"/>
    </x:row>
    <x:row r="1964">
      <x:c r="C1964" s="11" t="str">
        <x:v>M2-M-LAG-ISO-18</x:v>
      </x:c>
      <x:c r="D1964" s="11" t="str">
        <x:v>M2</x:v>
      </x:c>
      <x:c r="E1964" s="11" t="str">
        <x:v>Urban heat</x:v>
      </x:c>
      <x:c r="F1964" s="11" t="str">
        <x:v>M-LAG</x:v>
      </x:c>
      <x:c r="G1964" s="11" t="str">
        <x:v>Littoral-access group</x:v>
      </x:c>
      <x:c r="H1964" s="11" t="str">
        <x:v>ISO-18</x:v>
      </x:c>
      <x:c r="I1964" s="19" t="n">
        <x:v>48</x:v>
      </x:c>
      <x:c r="J1964" s="21" t="n">
        <x:v>0</x:v>
      </x:c>
      <x:c r="K1964" s="18" t="n">
        <x:f>'05 Cargo Register'!K172</x:f>
        <x:v>252</x:v>
      </x:c>
      <x:c r="L1964" s="18" t="n">
        <x:f>'05 Cargo Register'!N172</x:f>
        <x:v>17</x:v>
      </x:c>
      <x:c r="M1964" s="18" t="n">
        <x:f>'05 Cargo Register'!O172</x:f>
        <x:v>448.8</x:v>
      </x:c>
      <x:c r="N1964" s="18" t="n">
        <x:f>J1964*K1964</x:f>
        <x:v>0</x:v>
      </x:c>
      <x:c r="O1964" s="18" t="n">
        <x:f>J1964*L1964</x:f>
        <x:v>0</x:v>
      </x:c>
      <x:c r="P1964" s="18" t="n">
        <x:f>J1964*M1964</x:f>
        <x:v>0</x:v>
      </x:c>
      <x:c r="Q1964" s="22" t="n">
        <x:f>'01 Controls'!$E$26*'02 Cargo Classes'!$M$7</x:f>
        <x:v>0.010000000000000002</x:v>
      </x:c>
      <x:c r="R1964" s="22" t="n">
        <x:f>'01 Controls'!$F$26*'02 Cargo Classes'!$N$7</x:f>
        <x:v>0</x:v>
      </x:c>
      <x:c r="S1964" s="22" t="n">
        <x:f>'01 Controls'!$G$26*'02 Cargo Classes'!$O$7</x:f>
        <x:v>1.14</x:v>
      </x:c>
      <x:c r="T1964" s="22" t="n">
        <x:f>'01 Controls'!$H$26*'02 Cargo Classes'!$P$7</x:f>
        <x:v>0</x:v>
      </x:c>
      <x:c r="U1964" s="22" t="n">
        <x:f>SUM(Q1964:T1964)</x:f>
        <x:v>1.15</x:v>
      </x:c>
      <x:c r="V1964" s="18" t="n">
        <x:f>IF(U1964=0,0,N1964*Q1964/U1964)</x:f>
        <x:v>0</x:v>
      </x:c>
      <x:c r="W1964" s="18" t="n">
        <x:f>IF(U1964=0,0,P1964*Q1964/U1964)</x:f>
        <x:v>0</x:v>
      </x:c>
      <x:c r="X1964" s="18" t="n">
        <x:f>MAX(V1964,W1964*'01 Controls'!$E$12)</x:f>
        <x:v>0</x:v>
      </x:c>
      <x:c r="Y1964" s="18" t="n">
        <x:f>IF(U1964=0,0,N1964*R1964/U1964)</x:f>
        <x:v>0</x:v>
      </x:c>
      <x:c r="Z1964" s="18" t="n">
        <x:f>IF(U1964=0,0,P1964*R1964/U1964)</x:f>
        <x:v>0</x:v>
      </x:c>
      <x:c r="AA1964" s="18" t="n">
        <x:f>MAX(Y1964,Z1964*'01 Controls'!$E$13)</x:f>
        <x:v>0</x:v>
      </x:c>
      <x:c r="AB1964" s="18" t="n">
        <x:f>IF(U1964=0,0,N1964*S1964/U1964)</x:f>
        <x:v>0</x:v>
      </x:c>
      <x:c r="AC1964" s="18" t="n">
        <x:f>IF(U1964=0,0,P1964*S1964/U1964)</x:f>
        <x:v>0</x:v>
      </x:c>
      <x:c r="AD1964" s="18" t="n">
        <x:f>MAX(AB1964,AC1964*'01 Controls'!$E$14)</x:f>
        <x:v>0</x:v>
      </x:c>
      <x:c r="AE1964" s="18" t="n">
        <x:f>IF(U1964=0,0,N1964*T1964/U1964)</x:f>
        <x:v>0</x:v>
      </x:c>
      <x:c r="AF1964" s="18" t="n">
        <x:f>IF(U1964=0,0,P1964*T1964/U1964)</x:f>
        <x:v>0</x:v>
      </x:c>
      <x:c r="AG1964" s="18" t="n">
        <x:f>MAX(AE1964,AF1964*'01 Controls'!$E$15)</x:f>
        <x:v>0</x:v>
      </x:c>
      <x:c r="AH1964" s="18" t="n">
        <x:f>SUM(V1964,Y1964,AB1964,AE1964)</x:f>
        <x:v>0</x:v>
      </x:c>
      <x:c r="AI1964" s="18" t="n">
        <x:f>N1964-AH1964</x:f>
        <x:v>0</x:v>
      </x:c>
      <x:c r="AJ1964" s="18" t="n">
        <x:f>V1964*INDEX('07 Mode Capacity'!$P$6:$P$17,MATCH("AIR-"&amp;I1964,'07 Mode Capacity'!$C$6:$C$17,0))</x:f>
        <x:v>0</x:v>
      </x:c>
      <x:c r="AK1964" s="18" t="n">
        <x:f>Y1964*INDEX('07 Mode Capacity'!$P$6:$P$17,MATCH("OCEAN-"&amp;I1964,'07 Mode Capacity'!$C$6:$C$17,0))</x:f>
        <x:v>0</x:v>
      </x:c>
      <x:c r="AL1964" s="18" t="n">
        <x:f>AB1964*INDEX('07 Mode Capacity'!$P$6:$P$17,MATCH("LAND-"&amp;I1964,'07 Mode Capacity'!$C$6:$C$17,0))</x:f>
        <x:v>0</x:v>
      </x:c>
      <x:c r="AM1964" s="18" t="n">
        <x:f>AE1964*INDEX('07 Mode Capacity'!$P$6:$P$17,MATCH("INLAND-"&amp;I1964,'07 Mode Capacity'!$C$6:$C$17,0))</x:f>
        <x:v>0</x:v>
      </x:c>
      <x:c r="AN1964" s="18" t="n">
        <x:f>SUM(AJ1964:AM1964)</x:f>
        <x:v>0</x:v>
      </x:c>
      <x:c r="AO1964" s="17" t="n">
        <x:f>IF(N1964=0,1,AN1964/N1964)</x:f>
        <x:v>1</x:v>
      </x:c>
      <x:c r="AP1964" s="11" t="str">
        <x:f>IF(AO1964&gt;='01 Controls'!$E$16,"PASS","FAIL")</x:f>
        <x:v>PASS</x:v>
      </x:c>
      <x:c r="AQ1964" s="11" t="str">
        <x:v>UNQUANTIFIED</x:v>
      </x:c>
      <x:c r="AR1964" s="11" t="str">
        <x:v>Position-class planning record; serial item and receiver open</x:v>
      </x:c>
      <x:c r="AS1964" s="26"/>
      <x:c r="AT1964" s="26"/>
    </x:row>
    <x:row r="1965">
      <x:c r="C1965" s="11" t="str">
        <x:v>M2-M-LAG-COL-12</x:v>
      </x:c>
      <x:c r="D1965" s="11" t="str">
        <x:v>M2</x:v>
      </x:c>
      <x:c r="E1965" s="11" t="str">
        <x:v>Urban heat</x:v>
      </x:c>
      <x:c r="F1965" s="11" t="str">
        <x:v>M-LAG</x:v>
      </x:c>
      <x:c r="G1965" s="11" t="str">
        <x:v>Littoral-access group</x:v>
      </x:c>
      <x:c r="H1965" s="11" t="str">
        <x:v>COL-12</x:v>
      </x:c>
      <x:c r="I1965" s="19" t="n">
        <x:v>24</x:v>
      </x:c>
      <x:c r="J1965" s="21" t="n">
        <x:v>0</x:v>
      </x:c>
      <x:c r="K1965" s="18" t="n">
        <x:f>'05 Cargo Register'!K173</x:f>
        <x:v>42</x:v>
      </x:c>
      <x:c r="L1965" s="18" t="n">
        <x:f>'05 Cargo Register'!N173</x:f>
        <x:v>5</x:v>
      </x:c>
      <x:c r="M1965" s="18" t="n">
        <x:f>'05 Cargo Register'!O173</x:f>
        <x:v>132</x:v>
      </x:c>
      <x:c r="N1965" s="18" t="n">
        <x:f>J1965*K1965</x:f>
        <x:v>0</x:v>
      </x:c>
      <x:c r="O1965" s="18" t="n">
        <x:f>J1965*L1965</x:f>
        <x:v>0</x:v>
      </x:c>
      <x:c r="P1965" s="18" t="n">
        <x:f>J1965*M1965</x:f>
        <x:v>0</x:v>
      </x:c>
      <x:c r="Q1965" s="22" t="n">
        <x:f>'01 Controls'!$E$26*'02 Cargo Classes'!$M$8</x:f>
        <x:v>0.1</x:v>
      </x:c>
      <x:c r="R1965" s="22" t="n">
        <x:f>'01 Controls'!$F$26*'02 Cargo Classes'!$N$8</x:f>
        <x:v>0</x:v>
      </x:c>
      <x:c r="S1965" s="22" t="n">
        <x:f>'01 Controls'!$G$26*'02 Cargo Classes'!$O$8</x:f>
        <x:v>1.14</x:v>
      </x:c>
      <x:c r="T1965" s="22" t="n">
        <x:f>'01 Controls'!$H$26*'02 Cargo Classes'!$P$8</x:f>
        <x:v>0</x:v>
      </x:c>
      <x:c r="U1965" s="22" t="n">
        <x:f>SUM(Q1965:T1965)</x:f>
        <x:v>1.24</x:v>
      </x:c>
      <x:c r="V1965" s="18" t="n">
        <x:f>IF(U1965=0,0,N1965*Q1965/U1965)</x:f>
        <x:v>0</x:v>
      </x:c>
      <x:c r="W1965" s="18" t="n">
        <x:f>IF(U1965=0,0,P1965*Q1965/U1965)</x:f>
        <x:v>0</x:v>
      </x:c>
      <x:c r="X1965" s="18" t="n">
        <x:f>MAX(V1965,W1965*'01 Controls'!$E$12)</x:f>
        <x:v>0</x:v>
      </x:c>
      <x:c r="Y1965" s="18" t="n">
        <x:f>IF(U1965=0,0,N1965*R1965/U1965)</x:f>
        <x:v>0</x:v>
      </x:c>
      <x:c r="Z1965" s="18" t="n">
        <x:f>IF(U1965=0,0,P1965*R1965/U1965)</x:f>
        <x:v>0</x:v>
      </x:c>
      <x:c r="AA1965" s="18" t="n">
        <x:f>MAX(Y1965,Z1965*'01 Controls'!$E$13)</x:f>
        <x:v>0</x:v>
      </x:c>
      <x:c r="AB1965" s="18" t="n">
        <x:f>IF(U1965=0,0,N1965*S1965/U1965)</x:f>
        <x:v>0</x:v>
      </x:c>
      <x:c r="AC1965" s="18" t="n">
        <x:f>IF(U1965=0,0,P1965*S1965/U1965)</x:f>
        <x:v>0</x:v>
      </x:c>
      <x:c r="AD1965" s="18" t="n">
        <x:f>MAX(AB1965,AC1965*'01 Controls'!$E$14)</x:f>
        <x:v>0</x:v>
      </x:c>
      <x:c r="AE1965" s="18" t="n">
        <x:f>IF(U1965=0,0,N1965*T1965/U1965)</x:f>
        <x:v>0</x:v>
      </x:c>
      <x:c r="AF1965" s="18" t="n">
        <x:f>IF(U1965=0,0,P1965*T1965/U1965)</x:f>
        <x:v>0</x:v>
      </x:c>
      <x:c r="AG1965" s="18" t="n">
        <x:f>MAX(AE1965,AF1965*'01 Controls'!$E$15)</x:f>
        <x:v>0</x:v>
      </x:c>
      <x:c r="AH1965" s="18" t="n">
        <x:f>SUM(V1965,Y1965,AB1965,AE1965)</x:f>
        <x:v>0</x:v>
      </x:c>
      <x:c r="AI1965" s="18" t="n">
        <x:f>N1965-AH1965</x:f>
        <x:v>0</x:v>
      </x:c>
      <x:c r="AJ1965" s="18" t="n">
        <x:f>V1965*INDEX('07 Mode Capacity'!$P$6:$P$17,MATCH("AIR-"&amp;I1965,'07 Mode Capacity'!$C$6:$C$17,0))</x:f>
        <x:v>0</x:v>
      </x:c>
      <x:c r="AK1965" s="18" t="n">
        <x:f>Y1965*INDEX('07 Mode Capacity'!$P$6:$P$17,MATCH("OCEAN-"&amp;I1965,'07 Mode Capacity'!$C$6:$C$17,0))</x:f>
        <x:v>0</x:v>
      </x:c>
      <x:c r="AL1965" s="18" t="n">
        <x:f>AB1965*INDEX('07 Mode Capacity'!$P$6:$P$17,MATCH("LAND-"&amp;I1965,'07 Mode Capacity'!$C$6:$C$17,0))</x:f>
        <x:v>0</x:v>
      </x:c>
      <x:c r="AM1965" s="18" t="n">
        <x:f>AE1965*INDEX('07 Mode Capacity'!$P$6:$P$17,MATCH("INLAND-"&amp;I1965,'07 Mode Capacity'!$C$6:$C$17,0))</x:f>
        <x:v>0</x:v>
      </x:c>
      <x:c r="AN1965" s="18" t="n">
        <x:f>SUM(AJ1965:AM1965)</x:f>
        <x:v>0</x:v>
      </x:c>
      <x:c r="AO1965" s="17" t="n">
        <x:f>IF(N1965=0,1,AN1965/N1965)</x:f>
        <x:v>1</x:v>
      </x:c>
      <x:c r="AP1965" s="11" t="str">
        <x:f>IF(AO1965&gt;='01 Controls'!$E$16,"PASS","FAIL")</x:f>
        <x:v>PASS</x:v>
      </x:c>
      <x:c r="AQ1965" s="11" t="str">
        <x:v>UNQUANTIFIED</x:v>
      </x:c>
      <x:c r="AR1965" s="11" t="str">
        <x:v>Position-class planning record; serial item and receiver open</x:v>
      </x:c>
      <x:c r="AS1965" s="26"/>
      <x:c r="AT1965" s="26"/>
    </x:row>
    <x:row r="1966">
      <x:c r="C1966" s="11" t="str">
        <x:v>M2-M-LAG-BAT-22</x:v>
      </x:c>
      <x:c r="D1966" s="11" t="str">
        <x:v>M2</x:v>
      </x:c>
      <x:c r="E1966" s="11" t="str">
        <x:v>Urban heat</x:v>
      </x:c>
      <x:c r="F1966" s="11" t="str">
        <x:v>M-LAG</x:v>
      </x:c>
      <x:c r="G1966" s="11" t="str">
        <x:v>Littoral-access group</x:v>
      </x:c>
      <x:c r="H1966" s="11" t="str">
        <x:v>BAT-22</x:v>
      </x:c>
      <x:c r="I1966" s="19" t="n">
        <x:v>48</x:v>
      </x:c>
      <x:c r="J1966" s="21" t="n">
        <x:v>0</x:v>
      </x:c>
      <x:c r="K1966" s="18" t="n">
        <x:f>'05 Cargo Register'!K174</x:f>
        <x:v>168</x:v>
      </x:c>
      <x:c r="L1966" s="18" t="n">
        <x:f>'05 Cargo Register'!N174</x:f>
        <x:v>10</x:v>
      </x:c>
      <x:c r="M1966" s="18" t="n">
        <x:f>'05 Cargo Register'!O174</x:f>
        <x:v>264</x:v>
      </x:c>
      <x:c r="N1966" s="18" t="n">
        <x:f>J1966*K1966</x:f>
        <x:v>0</x:v>
      </x:c>
      <x:c r="O1966" s="18" t="n">
        <x:f>J1966*L1966</x:f>
        <x:v>0</x:v>
      </x:c>
      <x:c r="P1966" s="18" t="n">
        <x:f>J1966*M1966</x:f>
        <x:v>0</x:v>
      </x:c>
      <x:c r="Q1966" s="22" t="n">
        <x:f>'01 Controls'!$E$26*'02 Cargo Classes'!$M$9</x:f>
        <x:v>0</x:v>
      </x:c>
      <x:c r="R1966" s="22" t="n">
        <x:f>'01 Controls'!$F$26*'02 Cargo Classes'!$N$9</x:f>
        <x:v>0</x:v>
      </x:c>
      <x:c r="S1966" s="22" t="n">
        <x:f>'01 Controls'!$G$26*'02 Cargo Classes'!$O$9</x:f>
        <x:v>0.95</x:v>
      </x:c>
      <x:c r="T1966" s="22" t="n">
        <x:f>'01 Controls'!$H$26*'02 Cargo Classes'!$P$9</x:f>
        <x:v>0</x:v>
      </x:c>
      <x:c r="U1966" s="22" t="n">
        <x:f>SUM(Q1966:T1966)</x:f>
        <x:v>0.95</x:v>
      </x:c>
      <x:c r="V1966" s="18" t="n">
        <x:f>IF(U1966=0,0,N1966*Q1966/U1966)</x:f>
        <x:v>0</x:v>
      </x:c>
      <x:c r="W1966" s="18" t="n">
        <x:f>IF(U1966=0,0,P1966*Q1966/U1966)</x:f>
        <x:v>0</x:v>
      </x:c>
      <x:c r="X1966" s="18" t="n">
        <x:f>MAX(V1966,W1966*'01 Controls'!$E$12)</x:f>
        <x:v>0</x:v>
      </x:c>
      <x:c r="Y1966" s="18" t="n">
        <x:f>IF(U1966=0,0,N1966*R1966/U1966)</x:f>
        <x:v>0</x:v>
      </x:c>
      <x:c r="Z1966" s="18" t="n">
        <x:f>IF(U1966=0,0,P1966*R1966/U1966)</x:f>
        <x:v>0</x:v>
      </x:c>
      <x:c r="AA1966" s="18" t="n">
        <x:f>MAX(Y1966,Z1966*'01 Controls'!$E$13)</x:f>
        <x:v>0</x:v>
      </x:c>
      <x:c r="AB1966" s="18" t="n">
        <x:f>IF(U1966=0,0,N1966*S1966/U1966)</x:f>
        <x:v>0</x:v>
      </x:c>
      <x:c r="AC1966" s="18" t="n">
        <x:f>IF(U1966=0,0,P1966*S1966/U1966)</x:f>
        <x:v>0</x:v>
      </x:c>
      <x:c r="AD1966" s="18" t="n">
        <x:f>MAX(AB1966,AC1966*'01 Controls'!$E$14)</x:f>
        <x:v>0</x:v>
      </x:c>
      <x:c r="AE1966" s="18" t="n">
        <x:f>IF(U1966=0,0,N1966*T1966/U1966)</x:f>
        <x:v>0</x:v>
      </x:c>
      <x:c r="AF1966" s="18" t="n">
        <x:f>IF(U1966=0,0,P1966*T1966/U1966)</x:f>
        <x:v>0</x:v>
      </x:c>
      <x:c r="AG1966" s="18" t="n">
        <x:f>MAX(AE1966,AF1966*'01 Controls'!$E$15)</x:f>
        <x:v>0</x:v>
      </x:c>
      <x:c r="AH1966" s="18" t="n">
        <x:f>SUM(V1966,Y1966,AB1966,AE1966)</x:f>
        <x:v>0</x:v>
      </x:c>
      <x:c r="AI1966" s="18" t="n">
        <x:f>N1966-AH1966</x:f>
        <x:v>0</x:v>
      </x:c>
      <x:c r="AJ1966" s="18" t="n">
        <x:f>V1966*INDEX('07 Mode Capacity'!$P$6:$P$17,MATCH("AIR-"&amp;I1966,'07 Mode Capacity'!$C$6:$C$17,0))</x:f>
        <x:v>0</x:v>
      </x:c>
      <x:c r="AK1966" s="18" t="n">
        <x:f>Y1966*INDEX('07 Mode Capacity'!$P$6:$P$17,MATCH("OCEAN-"&amp;I1966,'07 Mode Capacity'!$C$6:$C$17,0))</x:f>
        <x:v>0</x:v>
      </x:c>
      <x:c r="AL1966" s="18" t="n">
        <x:f>AB1966*INDEX('07 Mode Capacity'!$P$6:$P$17,MATCH("LAND-"&amp;I1966,'07 Mode Capacity'!$C$6:$C$17,0))</x:f>
        <x:v>0</x:v>
      </x:c>
      <x:c r="AM1966" s="18" t="n">
        <x:f>AE1966*INDEX('07 Mode Capacity'!$P$6:$P$17,MATCH("INLAND-"&amp;I1966,'07 Mode Capacity'!$C$6:$C$17,0))</x:f>
        <x:v>0</x:v>
      </x:c>
      <x:c r="AN1966" s="18" t="n">
        <x:f>SUM(AJ1966:AM1966)</x:f>
        <x:v>0</x:v>
      </x:c>
      <x:c r="AO1966" s="17" t="n">
        <x:f>IF(N1966=0,1,AN1966/N1966)</x:f>
        <x:v>1</x:v>
      </x:c>
      <x:c r="AP1966" s="11" t="str">
        <x:f>IF(AO1966&gt;='01 Controls'!$E$16,"PASS","FAIL")</x:f>
        <x:v>PASS</x:v>
      </x:c>
      <x:c r="AQ1966" s="11" t="str">
        <x:v>UNQUANTIFIED</x:v>
      </x:c>
      <x:c r="AR1966" s="11" t="str">
        <x:v>Position-class planning record; serial item and receiver open</x:v>
      </x:c>
      <x:c r="AS1966" s="26"/>
      <x:c r="AT1966" s="26"/>
    </x:row>
    <x:row r="1967">
      <x:c r="C1967" s="11" t="str">
        <x:v>M2-M-LAG-TNK-20</x:v>
      </x:c>
      <x:c r="D1967" s="11" t="str">
        <x:v>M2</x:v>
      </x:c>
      <x:c r="E1967" s="11" t="str">
        <x:v>Urban heat</x:v>
      </x:c>
      <x:c r="F1967" s="11" t="str">
        <x:v>M-LAG</x:v>
      </x:c>
      <x:c r="G1967" s="11" t="str">
        <x:v>Littoral-access group</x:v>
      </x:c>
      <x:c r="H1967" s="11" t="str">
        <x:v>TNK-20</x:v>
      </x:c>
      <x:c r="I1967" s="19" t="n">
        <x:v>48</x:v>
      </x:c>
      <x:c r="J1967" s="21" t="n">
        <x:v>0</x:v>
      </x:c>
      <x:c r="K1967" s="18" t="n">
        <x:f>'05 Cargo Register'!K175</x:f>
        <x:v>252</x:v>
      </x:c>
      <x:c r="L1967" s="18" t="n">
        <x:f>'05 Cargo Register'!N175</x:f>
        <x:v>15</x:v>
      </x:c>
      <x:c r="M1967" s="18" t="n">
        <x:f>'05 Cargo Register'!O175</x:f>
        <x:v>318.75</x:v>
      </x:c>
      <x:c r="N1967" s="18" t="n">
        <x:f>J1967*K1967</x:f>
        <x:v>0</x:v>
      </x:c>
      <x:c r="O1967" s="18" t="n">
        <x:f>J1967*L1967</x:f>
        <x:v>0</x:v>
      </x:c>
      <x:c r="P1967" s="18" t="n">
        <x:f>J1967*M1967</x:f>
        <x:v>0</x:v>
      </x:c>
      <x:c r="Q1967" s="22" t="n">
        <x:f>'01 Controls'!$E$26*'02 Cargo Classes'!$M$10</x:f>
        <x:v>0</x:v>
      </x:c>
      <x:c r="R1967" s="22" t="n">
        <x:f>'01 Controls'!$F$26*'02 Cargo Classes'!$N$10</x:f>
        <x:v>0</x:v>
      </x:c>
      <x:c r="S1967" s="22" t="n">
        <x:f>'01 Controls'!$G$26*'02 Cargo Classes'!$O$10</x:f>
        <x:v>0.95</x:v>
      </x:c>
      <x:c r="T1967" s="22" t="n">
        <x:f>'01 Controls'!$H$26*'02 Cargo Classes'!$P$10</x:f>
        <x:v>0</x:v>
      </x:c>
      <x:c r="U1967" s="22" t="n">
        <x:f>SUM(Q1967:T1967)</x:f>
        <x:v>0.95</x:v>
      </x:c>
      <x:c r="V1967" s="18" t="n">
        <x:f>IF(U1967=0,0,N1967*Q1967/U1967)</x:f>
        <x:v>0</x:v>
      </x:c>
      <x:c r="W1967" s="18" t="n">
        <x:f>IF(U1967=0,0,P1967*Q1967/U1967)</x:f>
        <x:v>0</x:v>
      </x:c>
      <x:c r="X1967" s="18" t="n">
        <x:f>MAX(V1967,W1967*'01 Controls'!$E$12)</x:f>
        <x:v>0</x:v>
      </x:c>
      <x:c r="Y1967" s="18" t="n">
        <x:f>IF(U1967=0,0,N1967*R1967/U1967)</x:f>
        <x:v>0</x:v>
      </x:c>
      <x:c r="Z1967" s="18" t="n">
        <x:f>IF(U1967=0,0,P1967*R1967/U1967)</x:f>
        <x:v>0</x:v>
      </x:c>
      <x:c r="AA1967" s="18" t="n">
        <x:f>MAX(Y1967,Z1967*'01 Controls'!$E$13)</x:f>
        <x:v>0</x:v>
      </x:c>
      <x:c r="AB1967" s="18" t="n">
        <x:f>IF(U1967=0,0,N1967*S1967/U1967)</x:f>
        <x:v>0</x:v>
      </x:c>
      <x:c r="AC1967" s="18" t="n">
        <x:f>IF(U1967=0,0,P1967*S1967/U1967)</x:f>
        <x:v>0</x:v>
      </x:c>
      <x:c r="AD1967" s="18" t="n">
        <x:f>MAX(AB1967,AC1967*'01 Controls'!$E$14)</x:f>
        <x:v>0</x:v>
      </x:c>
      <x:c r="AE1967" s="18" t="n">
        <x:f>IF(U1967=0,0,N1967*T1967/U1967)</x:f>
        <x:v>0</x:v>
      </x:c>
      <x:c r="AF1967" s="18" t="n">
        <x:f>IF(U1967=0,0,P1967*T1967/U1967)</x:f>
        <x:v>0</x:v>
      </x:c>
      <x:c r="AG1967" s="18" t="n">
        <x:f>MAX(AE1967,AF1967*'01 Controls'!$E$15)</x:f>
        <x:v>0</x:v>
      </x:c>
      <x:c r="AH1967" s="18" t="n">
        <x:f>SUM(V1967,Y1967,AB1967,AE1967)</x:f>
        <x:v>0</x:v>
      </x:c>
      <x:c r="AI1967" s="18" t="n">
        <x:f>N1967-AH1967</x:f>
        <x:v>0</x:v>
      </x:c>
      <x:c r="AJ1967" s="18" t="n">
        <x:f>V1967*INDEX('07 Mode Capacity'!$P$6:$P$17,MATCH("AIR-"&amp;I1967,'07 Mode Capacity'!$C$6:$C$17,0))</x:f>
        <x:v>0</x:v>
      </x:c>
      <x:c r="AK1967" s="18" t="n">
        <x:f>Y1967*INDEX('07 Mode Capacity'!$P$6:$P$17,MATCH("OCEAN-"&amp;I1967,'07 Mode Capacity'!$C$6:$C$17,0))</x:f>
        <x:v>0</x:v>
      </x:c>
      <x:c r="AL1967" s="18" t="n">
        <x:f>AB1967*INDEX('07 Mode Capacity'!$P$6:$P$17,MATCH("LAND-"&amp;I1967,'07 Mode Capacity'!$C$6:$C$17,0))</x:f>
        <x:v>0</x:v>
      </x:c>
      <x:c r="AM1967" s="18" t="n">
        <x:f>AE1967*INDEX('07 Mode Capacity'!$P$6:$P$17,MATCH("INLAND-"&amp;I1967,'07 Mode Capacity'!$C$6:$C$17,0))</x:f>
        <x:v>0</x:v>
      </x:c>
      <x:c r="AN1967" s="18" t="n">
        <x:f>SUM(AJ1967:AM1967)</x:f>
        <x:v>0</x:v>
      </x:c>
      <x:c r="AO1967" s="17" t="n">
        <x:f>IF(N1967=0,1,AN1967/N1967)</x:f>
        <x:v>1</x:v>
      </x:c>
      <x:c r="AP1967" s="11" t="str">
        <x:f>IF(AO1967&gt;='01 Controls'!$E$16,"PASS","FAIL")</x:f>
        <x:v>PASS</x:v>
      </x:c>
      <x:c r="AQ1967" s="11" t="str">
        <x:v>UNQUANTIFIED</x:v>
      </x:c>
      <x:c r="AR1967" s="11" t="str">
        <x:v>Position-class planning record; serial item and receiver open</x:v>
      </x:c>
      <x:c r="AS1967" s="26"/>
      <x:c r="AT1967" s="26"/>
    </x:row>
    <x:row r="1968">
      <x:c r="C1968" s="11" t="str">
        <x:v>M2-M-LAG-FLR-24</x:v>
      </x:c>
      <x:c r="D1968" s="11" t="str">
        <x:v>M2</x:v>
      </x:c>
      <x:c r="E1968" s="11" t="str">
        <x:v>Urban heat</x:v>
      </x:c>
      <x:c r="F1968" s="11" t="str">
        <x:v>M-LAG</x:v>
      </x:c>
      <x:c r="G1968" s="11" t="str">
        <x:v>Littoral-access group</x:v>
      </x:c>
      <x:c r="H1968" s="11" t="str">
        <x:v>FLR-24</x:v>
      </x:c>
      <x:c r="I1968" s="19" t="n">
        <x:v>48</x:v>
      </x:c>
      <x:c r="J1968" s="21" t="n">
        <x:v>0</x:v>
      </x:c>
      <x:c r="K1968" s="18" t="n">
        <x:f>'05 Cargo Register'!K176</x:f>
        <x:v>315</x:v>
      </x:c>
      <x:c r="L1968" s="18" t="n">
        <x:f>'05 Cargo Register'!N176</x:f>
        <x:v>16</x:v>
      </x:c>
      <x:c r="M1968" s="18" t="n">
        <x:f>'05 Cargo Register'!O176</x:f>
        <x:v>512</x:v>
      </x:c>
      <x:c r="N1968" s="18" t="n">
        <x:f>J1968*K1968</x:f>
        <x:v>0</x:v>
      </x:c>
      <x:c r="O1968" s="18" t="n">
        <x:f>J1968*L1968</x:f>
        <x:v>0</x:v>
      </x:c>
      <x:c r="P1968" s="18" t="n">
        <x:f>J1968*M1968</x:f>
        <x:v>0</x:v>
      </x:c>
      <x:c r="Q1968" s="22" t="n">
        <x:f>'01 Controls'!$E$26*'02 Cargo Classes'!$M$11</x:f>
        <x:v>0</x:v>
      </x:c>
      <x:c r="R1968" s="22" t="n">
        <x:f>'01 Controls'!$F$26*'02 Cargo Classes'!$N$11</x:f>
        <x:v>0</x:v>
      </x:c>
      <x:c r="S1968" s="22" t="n">
        <x:f>'01 Controls'!$G$26*'02 Cargo Classes'!$O$11</x:f>
        <x:v>0.95</x:v>
      </x:c>
      <x:c r="T1968" s="22" t="n">
        <x:f>'01 Controls'!$H$26*'02 Cargo Classes'!$P$11</x:f>
        <x:v>0</x:v>
      </x:c>
      <x:c r="U1968" s="22" t="n">
        <x:f>SUM(Q1968:T1968)</x:f>
        <x:v>0.95</x:v>
      </x:c>
      <x:c r="V1968" s="18" t="n">
        <x:f>IF(U1968=0,0,N1968*Q1968/U1968)</x:f>
        <x:v>0</x:v>
      </x:c>
      <x:c r="W1968" s="18" t="n">
        <x:f>IF(U1968=0,0,P1968*Q1968/U1968)</x:f>
        <x:v>0</x:v>
      </x:c>
      <x:c r="X1968" s="18" t="n">
        <x:f>MAX(V1968,W1968*'01 Controls'!$E$12)</x:f>
        <x:v>0</x:v>
      </x:c>
      <x:c r="Y1968" s="18" t="n">
        <x:f>IF(U1968=0,0,N1968*R1968/U1968)</x:f>
        <x:v>0</x:v>
      </x:c>
      <x:c r="Z1968" s="18" t="n">
        <x:f>IF(U1968=0,0,P1968*R1968/U1968)</x:f>
        <x:v>0</x:v>
      </x:c>
      <x:c r="AA1968" s="18" t="n">
        <x:f>MAX(Y1968,Z1968*'01 Controls'!$E$13)</x:f>
        <x:v>0</x:v>
      </x:c>
      <x:c r="AB1968" s="18" t="n">
        <x:f>IF(U1968=0,0,N1968*S1968/U1968)</x:f>
        <x:v>0</x:v>
      </x:c>
      <x:c r="AC1968" s="18" t="n">
        <x:f>IF(U1968=0,0,P1968*S1968/U1968)</x:f>
        <x:v>0</x:v>
      </x:c>
      <x:c r="AD1968" s="18" t="n">
        <x:f>MAX(AB1968,AC1968*'01 Controls'!$E$14)</x:f>
        <x:v>0</x:v>
      </x:c>
      <x:c r="AE1968" s="18" t="n">
        <x:f>IF(U1968=0,0,N1968*T1968/U1968)</x:f>
        <x:v>0</x:v>
      </x:c>
      <x:c r="AF1968" s="18" t="n">
        <x:f>IF(U1968=0,0,P1968*T1968/U1968)</x:f>
        <x:v>0</x:v>
      </x:c>
      <x:c r="AG1968" s="18" t="n">
        <x:f>MAX(AE1968,AF1968*'01 Controls'!$E$15)</x:f>
        <x:v>0</x:v>
      </x:c>
      <x:c r="AH1968" s="18" t="n">
        <x:f>SUM(V1968,Y1968,AB1968,AE1968)</x:f>
        <x:v>0</x:v>
      </x:c>
      <x:c r="AI1968" s="18" t="n">
        <x:f>N1968-AH1968</x:f>
        <x:v>0</x:v>
      </x:c>
      <x:c r="AJ1968" s="18" t="n">
        <x:f>V1968*INDEX('07 Mode Capacity'!$P$6:$P$17,MATCH("AIR-"&amp;I1968,'07 Mode Capacity'!$C$6:$C$17,0))</x:f>
        <x:v>0</x:v>
      </x:c>
      <x:c r="AK1968" s="18" t="n">
        <x:f>Y1968*INDEX('07 Mode Capacity'!$P$6:$P$17,MATCH("OCEAN-"&amp;I1968,'07 Mode Capacity'!$C$6:$C$17,0))</x:f>
        <x:v>0</x:v>
      </x:c>
      <x:c r="AL1968" s="18" t="n">
        <x:f>AB1968*INDEX('07 Mode Capacity'!$P$6:$P$17,MATCH("LAND-"&amp;I1968,'07 Mode Capacity'!$C$6:$C$17,0))</x:f>
        <x:v>0</x:v>
      </x:c>
      <x:c r="AM1968" s="18" t="n">
        <x:f>AE1968*INDEX('07 Mode Capacity'!$P$6:$P$17,MATCH("INLAND-"&amp;I1968,'07 Mode Capacity'!$C$6:$C$17,0))</x:f>
        <x:v>0</x:v>
      </x:c>
      <x:c r="AN1968" s="18" t="n">
        <x:f>SUM(AJ1968:AM1968)</x:f>
        <x:v>0</x:v>
      </x:c>
      <x:c r="AO1968" s="17" t="n">
        <x:f>IF(N1968=0,1,AN1968/N1968)</x:f>
        <x:v>1</x:v>
      </x:c>
      <x:c r="AP1968" s="11" t="str">
        <x:f>IF(AO1968&gt;='01 Controls'!$E$16,"PASS","FAIL")</x:f>
        <x:v>PASS</x:v>
      </x:c>
      <x:c r="AQ1968" s="11" t="str">
        <x:v>UNQUANTIFIED</x:v>
      </x:c>
      <x:c r="AR1968" s="11" t="str">
        <x:v>Position-class planning record; serial item and receiver open</x:v>
      </x:c>
      <x:c r="AS1968" s="26"/>
      <x:c r="AT1968" s="26"/>
    </x:row>
    <x:row r="1969">
      <x:c r="C1969" s="11" t="str">
        <x:v>M2-M-LAG-ROL-30</x:v>
      </x:c>
      <x:c r="D1969" s="11" t="str">
        <x:v>M2</x:v>
      </x:c>
      <x:c r="E1969" s="11" t="str">
        <x:v>Urban heat</x:v>
      </x:c>
      <x:c r="F1969" s="11" t="str">
        <x:v>M-LAG</x:v>
      </x:c>
      <x:c r="G1969" s="11" t="str">
        <x:v>Littoral-access group</x:v>
      </x:c>
      <x:c r="H1969" s="11" t="str">
        <x:v>ROL-30</x:v>
      </x:c>
      <x:c r="I1969" s="19" t="n">
        <x:v>48</x:v>
      </x:c>
      <x:c r="J1969" s="21" t="n">
        <x:v>0</x:v>
      </x:c>
      <x:c r="K1969" s="18" t="n">
        <x:f>'05 Cargo Register'!K177</x:f>
        <x:v>315</x:v>
      </x:c>
      <x:c r="L1969" s="18" t="n">
        <x:f>'05 Cargo Register'!N177</x:f>
        <x:v>14</x:v>
      </x:c>
      <x:c r="M1969" s="18" t="n">
        <x:f>'05 Cargo Register'!O177</x:f>
        <x:v>892.5</x:v>
      </x:c>
      <x:c r="N1969" s="18" t="n">
        <x:f>J1969*K1969</x:f>
        <x:v>0</x:v>
      </x:c>
      <x:c r="O1969" s="18" t="n">
        <x:f>J1969*L1969</x:f>
        <x:v>0</x:v>
      </x:c>
      <x:c r="P1969" s="18" t="n">
        <x:f>J1969*M1969</x:f>
        <x:v>0</x:v>
      </x:c>
      <x:c r="Q1969" s="22" t="n">
        <x:f>'01 Controls'!$E$26*'02 Cargo Classes'!$M$12</x:f>
        <x:v>0</x:v>
      </x:c>
      <x:c r="R1969" s="22" t="n">
        <x:f>'01 Controls'!$F$26*'02 Cargo Classes'!$N$12</x:f>
        <x:v>0</x:v>
      </x:c>
      <x:c r="S1969" s="22" t="n">
        <x:f>'01 Controls'!$G$26*'02 Cargo Classes'!$O$12</x:f>
        <x:v>1.4249999999999998</x:v>
      </x:c>
      <x:c r="T1969" s="22" t="n">
        <x:f>'01 Controls'!$H$26*'02 Cargo Classes'!$P$12</x:f>
        <x:v>0</x:v>
      </x:c>
      <x:c r="U1969" s="22" t="n">
        <x:f>SUM(Q1969:T1969)</x:f>
        <x:v>1.4249999999999998</x:v>
      </x:c>
      <x:c r="V1969" s="18" t="n">
        <x:f>IF(U1969=0,0,N1969*Q1969/U1969)</x:f>
        <x:v>0</x:v>
      </x:c>
      <x:c r="W1969" s="18" t="n">
        <x:f>IF(U1969=0,0,P1969*Q1969/U1969)</x:f>
        <x:v>0</x:v>
      </x:c>
      <x:c r="X1969" s="18" t="n">
        <x:f>MAX(V1969,W1969*'01 Controls'!$E$12)</x:f>
        <x:v>0</x:v>
      </x:c>
      <x:c r="Y1969" s="18" t="n">
        <x:f>IF(U1969=0,0,N1969*R1969/U1969)</x:f>
        <x:v>0</x:v>
      </x:c>
      <x:c r="Z1969" s="18" t="n">
        <x:f>IF(U1969=0,0,P1969*R1969/U1969)</x:f>
        <x:v>0</x:v>
      </x:c>
      <x:c r="AA1969" s="18" t="n">
        <x:f>MAX(Y1969,Z1969*'01 Controls'!$E$13)</x:f>
        <x:v>0</x:v>
      </x:c>
      <x:c r="AB1969" s="18" t="n">
        <x:f>IF(U1969=0,0,N1969*S1969/U1969)</x:f>
        <x:v>0</x:v>
      </x:c>
      <x:c r="AC1969" s="18" t="n">
        <x:f>IF(U1969=0,0,P1969*S1969/U1969)</x:f>
        <x:v>0</x:v>
      </x:c>
      <x:c r="AD1969" s="18" t="n">
        <x:f>MAX(AB1969,AC1969*'01 Controls'!$E$14)</x:f>
        <x:v>0</x:v>
      </x:c>
      <x:c r="AE1969" s="18" t="n">
        <x:f>IF(U1969=0,0,N1969*T1969/U1969)</x:f>
        <x:v>0</x:v>
      </x:c>
      <x:c r="AF1969" s="18" t="n">
        <x:f>IF(U1969=0,0,P1969*T1969/U1969)</x:f>
        <x:v>0</x:v>
      </x:c>
      <x:c r="AG1969" s="18" t="n">
        <x:f>MAX(AE1969,AF1969*'01 Controls'!$E$15)</x:f>
        <x:v>0</x:v>
      </x:c>
      <x:c r="AH1969" s="18" t="n">
        <x:f>SUM(V1969,Y1969,AB1969,AE1969)</x:f>
        <x:v>0</x:v>
      </x:c>
      <x:c r="AI1969" s="18" t="n">
        <x:f>N1969-AH1969</x:f>
        <x:v>0</x:v>
      </x:c>
      <x:c r="AJ1969" s="18" t="n">
        <x:f>V1969*INDEX('07 Mode Capacity'!$P$6:$P$17,MATCH("AIR-"&amp;I1969,'07 Mode Capacity'!$C$6:$C$17,0))</x:f>
        <x:v>0</x:v>
      </x:c>
      <x:c r="AK1969" s="18" t="n">
        <x:f>Y1969*INDEX('07 Mode Capacity'!$P$6:$P$17,MATCH("OCEAN-"&amp;I1969,'07 Mode Capacity'!$C$6:$C$17,0))</x:f>
        <x:v>0</x:v>
      </x:c>
      <x:c r="AL1969" s="18" t="n">
        <x:f>AB1969*INDEX('07 Mode Capacity'!$P$6:$P$17,MATCH("LAND-"&amp;I1969,'07 Mode Capacity'!$C$6:$C$17,0))</x:f>
        <x:v>0</x:v>
      </x:c>
      <x:c r="AM1969" s="18" t="n">
        <x:f>AE1969*INDEX('07 Mode Capacity'!$P$6:$P$17,MATCH("INLAND-"&amp;I1969,'07 Mode Capacity'!$C$6:$C$17,0))</x:f>
        <x:v>0</x:v>
      </x:c>
      <x:c r="AN1969" s="18" t="n">
        <x:f>SUM(AJ1969:AM1969)</x:f>
        <x:v>0</x:v>
      </x:c>
      <x:c r="AO1969" s="17" t="n">
        <x:f>IF(N1969=0,1,AN1969/N1969)</x:f>
        <x:v>1</x:v>
      </x:c>
      <x:c r="AP1969" s="11" t="str">
        <x:f>IF(AO1969&gt;='01 Controls'!$E$16,"PASS","FAIL")</x:f>
        <x:v>PASS</x:v>
      </x:c>
      <x:c r="AQ1969" s="11" t="str">
        <x:v>UNQUANTIFIED</x:v>
      </x:c>
      <x:c r="AR1969" s="11" t="str">
        <x:v>Position-class planning record; serial item and receiver open</x:v>
      </x:c>
      <x:c r="AS1969" s="26"/>
      <x:c r="AT1969" s="26"/>
    </x:row>
    <x:row r="1970">
      <x:c r="C1970" s="11" t="str">
        <x:v>M2-M-LAG-LIN-18</x:v>
      </x:c>
      <x:c r="D1970" s="11" t="str">
        <x:v>M2</x:v>
      </x:c>
      <x:c r="E1970" s="11" t="str">
        <x:v>Urban heat</x:v>
      </x:c>
      <x:c r="F1970" s="11" t="str">
        <x:v>M-LAG</x:v>
      </x:c>
      <x:c r="G1970" s="11" t="str">
        <x:v>Littoral-access group</x:v>
      </x:c>
      <x:c r="H1970" s="11" t="str">
        <x:v>LIN-18</x:v>
      </x:c>
      <x:c r="I1970" s="19" t="n">
        <x:v>72</x:v>
      </x:c>
      <x:c r="J1970" s="21" t="n">
        <x:v>0</x:v>
      </x:c>
      <x:c r="K1970" s="18" t="n">
        <x:f>'05 Cargo Register'!K178</x:f>
        <x:v>168</x:v>
      </x:c>
      <x:c r="L1970" s="18" t="n">
        <x:f>'05 Cargo Register'!N178</x:f>
        <x:v>12</x:v>
      </x:c>
      <x:c r="M1970" s="18" t="n">
        <x:f>'05 Cargo Register'!O178</x:f>
        <x:v>528</x:v>
      </x:c>
      <x:c r="N1970" s="18" t="n">
        <x:f>J1970*K1970</x:f>
        <x:v>0</x:v>
      </x:c>
      <x:c r="O1970" s="18" t="n">
        <x:f>J1970*L1970</x:f>
        <x:v>0</x:v>
      </x:c>
      <x:c r="P1970" s="18" t="n">
        <x:f>J1970*M1970</x:f>
        <x:v>0</x:v>
      </x:c>
      <x:c r="Q1970" s="22" t="n">
        <x:f>'01 Controls'!$E$26*'02 Cargo Classes'!$M$13</x:f>
        <x:v>0</x:v>
      </x:c>
      <x:c r="R1970" s="22" t="n">
        <x:f>'01 Controls'!$F$26*'02 Cargo Classes'!$N$13</x:f>
        <x:v>0</x:v>
      </x:c>
      <x:c r="S1970" s="22" t="n">
        <x:f>'01 Controls'!$G$26*'02 Cargo Classes'!$O$13</x:f>
        <x:v>0.95</x:v>
      </x:c>
      <x:c r="T1970" s="22" t="n">
        <x:f>'01 Controls'!$H$26*'02 Cargo Classes'!$P$13</x:f>
        <x:v>0</x:v>
      </x:c>
      <x:c r="U1970" s="22" t="n">
        <x:f>SUM(Q1970:T1970)</x:f>
        <x:v>0.95</x:v>
      </x:c>
      <x:c r="V1970" s="18" t="n">
        <x:f>IF(U1970=0,0,N1970*Q1970/U1970)</x:f>
        <x:v>0</x:v>
      </x:c>
      <x:c r="W1970" s="18" t="n">
        <x:f>IF(U1970=0,0,P1970*Q1970/U1970)</x:f>
        <x:v>0</x:v>
      </x:c>
      <x:c r="X1970" s="18" t="n">
        <x:f>MAX(V1970,W1970*'01 Controls'!$E$12)</x:f>
        <x:v>0</x:v>
      </x:c>
      <x:c r="Y1970" s="18" t="n">
        <x:f>IF(U1970=0,0,N1970*R1970/U1970)</x:f>
        <x:v>0</x:v>
      </x:c>
      <x:c r="Z1970" s="18" t="n">
        <x:f>IF(U1970=0,0,P1970*R1970/U1970)</x:f>
        <x:v>0</x:v>
      </x:c>
      <x:c r="AA1970" s="18" t="n">
        <x:f>MAX(Y1970,Z1970*'01 Controls'!$E$13)</x:f>
        <x:v>0</x:v>
      </x:c>
      <x:c r="AB1970" s="18" t="n">
        <x:f>IF(U1970=0,0,N1970*S1970/U1970)</x:f>
        <x:v>0</x:v>
      </x:c>
      <x:c r="AC1970" s="18" t="n">
        <x:f>IF(U1970=0,0,P1970*S1970/U1970)</x:f>
        <x:v>0</x:v>
      </x:c>
      <x:c r="AD1970" s="18" t="n">
        <x:f>MAX(AB1970,AC1970*'01 Controls'!$E$14)</x:f>
        <x:v>0</x:v>
      </x:c>
      <x:c r="AE1970" s="18" t="n">
        <x:f>IF(U1970=0,0,N1970*T1970/U1970)</x:f>
        <x:v>0</x:v>
      </x:c>
      <x:c r="AF1970" s="18" t="n">
        <x:f>IF(U1970=0,0,P1970*T1970/U1970)</x:f>
        <x:v>0</x:v>
      </x:c>
      <x:c r="AG1970" s="18" t="n">
        <x:f>MAX(AE1970,AF1970*'01 Controls'!$E$15)</x:f>
        <x:v>0</x:v>
      </x:c>
      <x:c r="AH1970" s="18" t="n">
        <x:f>SUM(V1970,Y1970,AB1970,AE1970)</x:f>
        <x:v>0</x:v>
      </x:c>
      <x:c r="AI1970" s="18" t="n">
        <x:f>N1970-AH1970</x:f>
        <x:v>0</x:v>
      </x:c>
      <x:c r="AJ1970" s="18" t="n">
        <x:f>V1970*INDEX('07 Mode Capacity'!$P$6:$P$17,MATCH("AIR-"&amp;I1970,'07 Mode Capacity'!$C$6:$C$17,0))</x:f>
        <x:v>0</x:v>
      </x:c>
      <x:c r="AK1970" s="18" t="n">
        <x:f>Y1970*INDEX('07 Mode Capacity'!$P$6:$P$17,MATCH("OCEAN-"&amp;I1970,'07 Mode Capacity'!$C$6:$C$17,0))</x:f>
        <x:v>0</x:v>
      </x:c>
      <x:c r="AL1970" s="18" t="n">
        <x:f>AB1970*INDEX('07 Mode Capacity'!$P$6:$P$17,MATCH("LAND-"&amp;I1970,'07 Mode Capacity'!$C$6:$C$17,0))</x:f>
        <x:v>0</x:v>
      </x:c>
      <x:c r="AM1970" s="18" t="n">
        <x:f>AE1970*INDEX('07 Mode Capacity'!$P$6:$P$17,MATCH("INLAND-"&amp;I1970,'07 Mode Capacity'!$C$6:$C$17,0))</x:f>
        <x:v>0</x:v>
      </x:c>
      <x:c r="AN1970" s="18" t="n">
        <x:f>SUM(AJ1970:AM1970)</x:f>
        <x:v>0</x:v>
      </x:c>
      <x:c r="AO1970" s="17" t="n">
        <x:f>IF(N1970=0,1,AN1970/N1970)</x:f>
        <x:v>1</x:v>
      </x:c>
      <x:c r="AP1970" s="11" t="str">
        <x:f>IF(AO1970&gt;='01 Controls'!$E$16,"PASS","FAIL")</x:f>
        <x:v>PASS</x:v>
      </x:c>
      <x:c r="AQ1970" s="11" t="str">
        <x:v>UNQUANTIFIED</x:v>
      </x:c>
      <x:c r="AR1970" s="11" t="str">
        <x:v>Position-class planning record; serial item and receiver open</x:v>
      </x:c>
      <x:c r="AS1970" s="26"/>
      <x:c r="AT1970" s="26"/>
    </x:row>
    <x:row r="1971">
      <x:c r="C1971" s="11" t="str">
        <x:v>M2-M-LAG-BLK-08</x:v>
      </x:c>
      <x:c r="D1971" s="11" t="str">
        <x:v>M2</x:v>
      </x:c>
      <x:c r="E1971" s="11" t="str">
        <x:v>Urban heat</x:v>
      </x:c>
      <x:c r="F1971" s="11" t="str">
        <x:v>M-LAG</x:v>
      </x:c>
      <x:c r="G1971" s="11" t="str">
        <x:v>Littoral-access group</x:v>
      </x:c>
      <x:c r="H1971" s="11" t="str">
        <x:v>BLK-08</x:v>
      </x:c>
      <x:c r="I1971" s="19" t="n">
        <x:v>48</x:v>
      </x:c>
      <x:c r="J1971" s="21" t="n">
        <x:v>0</x:v>
      </x:c>
      <x:c r="K1971" s="18" t="n">
        <x:f>'05 Cargo Register'!K179</x:f>
        <x:v>105</x:v>
      </x:c>
      <x:c r="L1971" s="18" t="n">
        <x:f>'05 Cargo Register'!N179</x:f>
        <x:v>17</x:v>
      </x:c>
      <x:c r="M1971" s="18" t="n">
        <x:f>'05 Cargo Register'!O179</x:f>
        <x:v>867</x:v>
      </x:c>
      <x:c r="N1971" s="18" t="n">
        <x:f>J1971*K1971</x:f>
        <x:v>0</x:v>
      </x:c>
      <x:c r="O1971" s="18" t="n">
        <x:f>J1971*L1971</x:f>
        <x:v>0</x:v>
      </x:c>
      <x:c r="P1971" s="18" t="n">
        <x:f>J1971*M1971</x:f>
        <x:v>0</x:v>
      </x:c>
      <x:c r="Q1971" s="22" t="n">
        <x:f>'01 Controls'!$E$26*'02 Cargo Classes'!$M$14</x:f>
        <x:v>0.05</x:v>
      </x:c>
      <x:c r="R1971" s="22" t="n">
        <x:f>'01 Controls'!$F$26*'02 Cargo Classes'!$N$14</x:f>
        <x:v>0</x:v>
      </x:c>
      <x:c r="S1971" s="22" t="n">
        <x:f>'01 Controls'!$G$26*'02 Cargo Classes'!$O$14</x:f>
        <x:v>0.95</x:v>
      </x:c>
      <x:c r="T1971" s="22" t="n">
        <x:f>'01 Controls'!$H$26*'02 Cargo Classes'!$P$14</x:f>
        <x:v>0</x:v>
      </x:c>
      <x:c r="U1971" s="22" t="n">
        <x:f>SUM(Q1971:T1971)</x:f>
        <x:v>1</x:v>
      </x:c>
      <x:c r="V1971" s="18" t="n">
        <x:f>IF(U1971=0,0,N1971*Q1971/U1971)</x:f>
        <x:v>0</x:v>
      </x:c>
      <x:c r="W1971" s="18" t="n">
        <x:f>IF(U1971=0,0,P1971*Q1971/U1971)</x:f>
        <x:v>0</x:v>
      </x:c>
      <x:c r="X1971" s="18" t="n">
        <x:f>MAX(V1971,W1971*'01 Controls'!$E$12)</x:f>
        <x:v>0</x:v>
      </x:c>
      <x:c r="Y1971" s="18" t="n">
        <x:f>IF(U1971=0,0,N1971*R1971/U1971)</x:f>
        <x:v>0</x:v>
      </x:c>
      <x:c r="Z1971" s="18" t="n">
        <x:f>IF(U1971=0,0,P1971*R1971/U1971)</x:f>
        <x:v>0</x:v>
      </x:c>
      <x:c r="AA1971" s="18" t="n">
        <x:f>MAX(Y1971,Z1971*'01 Controls'!$E$13)</x:f>
        <x:v>0</x:v>
      </x:c>
      <x:c r="AB1971" s="18" t="n">
        <x:f>IF(U1971=0,0,N1971*S1971/U1971)</x:f>
        <x:v>0</x:v>
      </x:c>
      <x:c r="AC1971" s="18" t="n">
        <x:f>IF(U1971=0,0,P1971*S1971/U1971)</x:f>
        <x:v>0</x:v>
      </x:c>
      <x:c r="AD1971" s="18" t="n">
        <x:f>MAX(AB1971,AC1971*'01 Controls'!$E$14)</x:f>
        <x:v>0</x:v>
      </x:c>
      <x:c r="AE1971" s="18" t="n">
        <x:f>IF(U1971=0,0,N1971*T1971/U1971)</x:f>
        <x:v>0</x:v>
      </x:c>
      <x:c r="AF1971" s="18" t="n">
        <x:f>IF(U1971=0,0,P1971*T1971/U1971)</x:f>
        <x:v>0</x:v>
      </x:c>
      <x:c r="AG1971" s="18" t="n">
        <x:f>MAX(AE1971,AF1971*'01 Controls'!$E$15)</x:f>
        <x:v>0</x:v>
      </x:c>
      <x:c r="AH1971" s="18" t="n">
        <x:f>SUM(V1971,Y1971,AB1971,AE1971)</x:f>
        <x:v>0</x:v>
      </x:c>
      <x:c r="AI1971" s="18" t="n">
        <x:f>N1971-AH1971</x:f>
        <x:v>0</x:v>
      </x:c>
      <x:c r="AJ1971" s="18" t="n">
        <x:f>V1971*INDEX('07 Mode Capacity'!$P$6:$P$17,MATCH("AIR-"&amp;I1971,'07 Mode Capacity'!$C$6:$C$17,0))</x:f>
        <x:v>0</x:v>
      </x:c>
      <x:c r="AK1971" s="18" t="n">
        <x:f>Y1971*INDEX('07 Mode Capacity'!$P$6:$P$17,MATCH("OCEAN-"&amp;I1971,'07 Mode Capacity'!$C$6:$C$17,0))</x:f>
        <x:v>0</x:v>
      </x:c>
      <x:c r="AL1971" s="18" t="n">
        <x:f>AB1971*INDEX('07 Mode Capacity'!$P$6:$P$17,MATCH("LAND-"&amp;I1971,'07 Mode Capacity'!$C$6:$C$17,0))</x:f>
        <x:v>0</x:v>
      </x:c>
      <x:c r="AM1971" s="18" t="n">
        <x:f>AE1971*INDEX('07 Mode Capacity'!$P$6:$P$17,MATCH("INLAND-"&amp;I1971,'07 Mode Capacity'!$C$6:$C$17,0))</x:f>
        <x:v>0</x:v>
      </x:c>
      <x:c r="AN1971" s="18" t="n">
        <x:f>SUM(AJ1971:AM1971)</x:f>
        <x:v>0</x:v>
      </x:c>
      <x:c r="AO1971" s="17" t="n">
        <x:f>IF(N1971=0,1,AN1971/N1971)</x:f>
        <x:v>1</x:v>
      </x:c>
      <x:c r="AP1971" s="11" t="str">
        <x:f>IF(AO1971&gt;='01 Controls'!$E$16,"PASS","FAIL")</x:f>
        <x:v>PASS</x:v>
      </x:c>
      <x:c r="AQ1971" s="11" t="str">
        <x:v>UNQUANTIFIED</x:v>
      </x:c>
      <x:c r="AR1971" s="11" t="str">
        <x:v>Position-class planning record; serial item and receiver open</x:v>
      </x:c>
      <x:c r="AS1971" s="26"/>
      <x:c r="AT1971" s="26"/>
    </x:row>
    <x:row r="1972">
      <x:c r="C1972" s="11" t="str">
        <x:v>M2-M-LAG-OOG-80</x:v>
      </x:c>
      <x:c r="D1972" s="11" t="str">
        <x:v>M2</x:v>
      </x:c>
      <x:c r="E1972" s="11" t="str">
        <x:v>Urban heat</x:v>
      </x:c>
      <x:c r="F1972" s="11" t="str">
        <x:v>M-LAG</x:v>
      </x:c>
      <x:c r="G1972" s="11" t="str">
        <x:v>Littoral-access group</x:v>
      </x:c>
      <x:c r="H1972" s="11" t="str">
        <x:v>OOG-80</x:v>
      </x:c>
      <x:c r="I1972" s="19" t="n">
        <x:v>72</x:v>
      </x:c>
      <x:c r="J1972" s="21" t="n">
        <x:v>0</x:v>
      </x:c>
      <x:c r="K1972" s="18" t="n">
        <x:f>'05 Cargo Register'!K180</x:f>
        <x:v>420</x:v>
      </x:c>
      <x:c r="L1972" s="18" t="n">
        <x:f>'05 Cargo Register'!N180</x:f>
        <x:v>7</x:v>
      </x:c>
      <x:c r="M1972" s="18" t="n">
        <x:f>'05 Cargo Register'!O180</x:f>
        <x:v>1232</x:v>
      </x:c>
      <x:c r="N1972" s="18" t="n">
        <x:f>J1972*K1972</x:f>
        <x:v>0</x:v>
      </x:c>
      <x:c r="O1972" s="18" t="n">
        <x:f>J1972*L1972</x:f>
        <x:v>0</x:v>
      </x:c>
      <x:c r="P1972" s="18" t="n">
        <x:f>J1972*M1972</x:f>
        <x:v>0</x:v>
      </x:c>
      <x:c r="Q1972" s="22" t="n">
        <x:f>'01 Controls'!$E$26*'02 Cargo Classes'!$M$15</x:f>
        <x:v>0</x:v>
      </x:c>
      <x:c r="R1972" s="22" t="n">
        <x:f>'01 Controls'!$F$26*'02 Cargo Classes'!$N$15</x:f>
        <x:v>0</x:v>
      </x:c>
      <x:c r="S1972" s="22" t="n">
        <x:f>'01 Controls'!$G$26*'02 Cargo Classes'!$O$15</x:f>
        <x:v>0.57</x:v>
      </x:c>
      <x:c r="T1972" s="22" t="n">
        <x:f>'01 Controls'!$H$26*'02 Cargo Classes'!$P$15</x:f>
        <x:v>0</x:v>
      </x:c>
      <x:c r="U1972" s="22" t="n">
        <x:f>SUM(Q1972:T1972)</x:f>
        <x:v>0.57</x:v>
      </x:c>
      <x:c r="V1972" s="18" t="n">
        <x:f>IF(U1972=0,0,N1972*Q1972/U1972)</x:f>
        <x:v>0</x:v>
      </x:c>
      <x:c r="W1972" s="18" t="n">
        <x:f>IF(U1972=0,0,P1972*Q1972/U1972)</x:f>
        <x:v>0</x:v>
      </x:c>
      <x:c r="X1972" s="18" t="n">
        <x:f>MAX(V1972,W1972*'01 Controls'!$E$12)</x:f>
        <x:v>0</x:v>
      </x:c>
      <x:c r="Y1972" s="18" t="n">
        <x:f>IF(U1972=0,0,N1972*R1972/U1972)</x:f>
        <x:v>0</x:v>
      </x:c>
      <x:c r="Z1972" s="18" t="n">
        <x:f>IF(U1972=0,0,P1972*R1972/U1972)</x:f>
        <x:v>0</x:v>
      </x:c>
      <x:c r="AA1972" s="18" t="n">
        <x:f>MAX(Y1972,Z1972*'01 Controls'!$E$13)</x:f>
        <x:v>0</x:v>
      </x:c>
      <x:c r="AB1972" s="18" t="n">
        <x:f>IF(U1972=0,0,N1972*S1972/U1972)</x:f>
        <x:v>0</x:v>
      </x:c>
      <x:c r="AC1972" s="18" t="n">
        <x:f>IF(U1972=0,0,P1972*S1972/U1972)</x:f>
        <x:v>0</x:v>
      </x:c>
      <x:c r="AD1972" s="18" t="n">
        <x:f>MAX(AB1972,AC1972*'01 Controls'!$E$14)</x:f>
        <x:v>0</x:v>
      </x:c>
      <x:c r="AE1972" s="18" t="n">
        <x:f>IF(U1972=0,0,N1972*T1972/U1972)</x:f>
        <x:v>0</x:v>
      </x:c>
      <x:c r="AF1972" s="18" t="n">
        <x:f>IF(U1972=0,0,P1972*T1972/U1972)</x:f>
        <x:v>0</x:v>
      </x:c>
      <x:c r="AG1972" s="18" t="n">
        <x:f>MAX(AE1972,AF1972*'01 Controls'!$E$15)</x:f>
        <x:v>0</x:v>
      </x:c>
      <x:c r="AH1972" s="18" t="n">
        <x:f>SUM(V1972,Y1972,AB1972,AE1972)</x:f>
        <x:v>0</x:v>
      </x:c>
      <x:c r="AI1972" s="18" t="n">
        <x:f>N1972-AH1972</x:f>
        <x:v>0</x:v>
      </x:c>
      <x:c r="AJ1972" s="18" t="n">
        <x:f>V1972*INDEX('07 Mode Capacity'!$P$6:$P$17,MATCH("AIR-"&amp;I1972,'07 Mode Capacity'!$C$6:$C$17,0))</x:f>
        <x:v>0</x:v>
      </x:c>
      <x:c r="AK1972" s="18" t="n">
        <x:f>Y1972*INDEX('07 Mode Capacity'!$P$6:$P$17,MATCH("OCEAN-"&amp;I1972,'07 Mode Capacity'!$C$6:$C$17,0))</x:f>
        <x:v>0</x:v>
      </x:c>
      <x:c r="AL1972" s="18" t="n">
        <x:f>AB1972*INDEX('07 Mode Capacity'!$P$6:$P$17,MATCH("LAND-"&amp;I1972,'07 Mode Capacity'!$C$6:$C$17,0))</x:f>
        <x:v>0</x:v>
      </x:c>
      <x:c r="AM1972" s="18" t="n">
        <x:f>AE1972*INDEX('07 Mode Capacity'!$P$6:$P$17,MATCH("INLAND-"&amp;I1972,'07 Mode Capacity'!$C$6:$C$17,0))</x:f>
        <x:v>0</x:v>
      </x:c>
      <x:c r="AN1972" s="18" t="n">
        <x:f>SUM(AJ1972:AM1972)</x:f>
        <x:v>0</x:v>
      </x:c>
      <x:c r="AO1972" s="17" t="n">
        <x:f>IF(N1972=0,1,AN1972/N1972)</x:f>
        <x:v>1</x:v>
      </x:c>
      <x:c r="AP1972" s="11" t="str">
        <x:f>IF(AO1972&gt;='01 Controls'!$E$16,"PASS","FAIL")</x:f>
        <x:v>PASS</x:v>
      </x:c>
      <x:c r="AQ1972" s="11" t="str">
        <x:v>UNQUANTIFIED</x:v>
      </x:c>
      <x:c r="AR1972" s="11" t="str">
        <x:v>Position-class planning record; serial item and receiver open</x:v>
      </x:c>
      <x:c r="AS1972" s="26"/>
      <x:c r="AT1972" s="26"/>
    </x:row>
    <x:row r="1973">
      <x:c r="C1973" s="11" t="str">
        <x:v>M2-M-IWG-APL-45</x:v>
      </x:c>
      <x:c r="D1973" s="11" t="str">
        <x:v>M2</x:v>
      </x:c>
      <x:c r="E1973" s="11" t="str">
        <x:v>Urban heat</x:v>
      </x:c>
      <x:c r="F1973" s="11" t="str">
        <x:v>M-IWG</x:v>
      </x:c>
      <x:c r="G1973" s="11" t="str">
        <x:v>Inland-waterway group</x:v>
      </x:c>
      <x:c r="H1973" s="11" t="str">
        <x:v>APL-45</x:v>
      </x:c>
      <x:c r="I1973" s="19" t="n">
        <x:v>24</x:v>
      </x:c>
      <x:c r="J1973" s="21" t="n">
        <x:v>0</x:v>
      </x:c>
      <x:c r="K1973" s="18" t="n">
        <x:f>'05 Cargo Register'!K181</x:f>
        <x:v>63</x:v>
      </x:c>
      <x:c r="L1973" s="18" t="n">
        <x:f>'05 Cargo Register'!N181</x:f>
        <x:v>17</x:v>
      </x:c>
      <x:c r="M1973" s="18" t="n">
        <x:f>'05 Cargo Register'!O181</x:f>
        <x:v>127.5</x:v>
      </x:c>
      <x:c r="N1973" s="18" t="n">
        <x:f>J1973*K1973</x:f>
        <x:v>0</x:v>
      </x:c>
      <x:c r="O1973" s="18" t="n">
        <x:f>J1973*L1973</x:f>
        <x:v>0</x:v>
      </x:c>
      <x:c r="P1973" s="18" t="n">
        <x:f>J1973*M1973</x:f>
        <x:v>0</x:v>
      </x:c>
      <x:c r="Q1973" s="22" t="n">
        <x:f>'01 Controls'!$E$26*'02 Cargo Classes'!$M$6</x:f>
        <x:v>0.15000000000000002</x:v>
      </x:c>
      <x:c r="R1973" s="22" t="n">
        <x:f>'01 Controls'!$F$26*'02 Cargo Classes'!$N$6</x:f>
        <x:v>0</x:v>
      </x:c>
      <x:c r="S1973" s="22" t="n">
        <x:f>'01 Controls'!$G$26*'02 Cargo Classes'!$O$6</x:f>
        <x:v>0.95</x:v>
      </x:c>
      <x:c r="T1973" s="22" t="n">
        <x:f>'01 Controls'!$H$26*'02 Cargo Classes'!$P$6</x:f>
        <x:v>0</x:v>
      </x:c>
      <x:c r="U1973" s="22" t="n">
        <x:f>SUM(Q1973:T1973)</x:f>
        <x:v>1.1</x:v>
      </x:c>
      <x:c r="V1973" s="18" t="n">
        <x:f>IF(U1973=0,0,N1973*Q1973/U1973)</x:f>
        <x:v>0</x:v>
      </x:c>
      <x:c r="W1973" s="18" t="n">
        <x:f>IF(U1973=0,0,P1973*Q1973/U1973)</x:f>
        <x:v>0</x:v>
      </x:c>
      <x:c r="X1973" s="18" t="n">
        <x:f>MAX(V1973,W1973*'01 Controls'!$E$12)</x:f>
        <x:v>0</x:v>
      </x:c>
      <x:c r="Y1973" s="18" t="n">
        <x:f>IF(U1973=0,0,N1973*R1973/U1973)</x:f>
        <x:v>0</x:v>
      </x:c>
      <x:c r="Z1973" s="18" t="n">
        <x:f>IF(U1973=0,0,P1973*R1973/U1973)</x:f>
        <x:v>0</x:v>
      </x:c>
      <x:c r="AA1973" s="18" t="n">
        <x:f>MAX(Y1973,Z1973*'01 Controls'!$E$13)</x:f>
        <x:v>0</x:v>
      </x:c>
      <x:c r="AB1973" s="18" t="n">
        <x:f>IF(U1973=0,0,N1973*S1973/U1973)</x:f>
        <x:v>0</x:v>
      </x:c>
      <x:c r="AC1973" s="18" t="n">
        <x:f>IF(U1973=0,0,P1973*S1973/U1973)</x:f>
        <x:v>0</x:v>
      </x:c>
      <x:c r="AD1973" s="18" t="n">
        <x:f>MAX(AB1973,AC1973*'01 Controls'!$E$14)</x:f>
        <x:v>0</x:v>
      </x:c>
      <x:c r="AE1973" s="18" t="n">
        <x:f>IF(U1973=0,0,N1973*T1973/U1973)</x:f>
        <x:v>0</x:v>
      </x:c>
      <x:c r="AF1973" s="18" t="n">
        <x:f>IF(U1973=0,0,P1973*T1973/U1973)</x:f>
        <x:v>0</x:v>
      </x:c>
      <x:c r="AG1973" s="18" t="n">
        <x:f>MAX(AE1973,AF1973*'01 Controls'!$E$15)</x:f>
        <x:v>0</x:v>
      </x:c>
      <x:c r="AH1973" s="18" t="n">
        <x:f>SUM(V1973,Y1973,AB1973,AE1973)</x:f>
        <x:v>0</x:v>
      </x:c>
      <x:c r="AI1973" s="18" t="n">
        <x:f>N1973-AH1973</x:f>
        <x:v>0</x:v>
      </x:c>
      <x:c r="AJ1973" s="18" t="n">
        <x:f>V1973*INDEX('07 Mode Capacity'!$P$6:$P$17,MATCH("AIR-"&amp;I1973,'07 Mode Capacity'!$C$6:$C$17,0))</x:f>
        <x:v>0</x:v>
      </x:c>
      <x:c r="AK1973" s="18" t="n">
        <x:f>Y1973*INDEX('07 Mode Capacity'!$P$6:$P$17,MATCH("OCEAN-"&amp;I1973,'07 Mode Capacity'!$C$6:$C$17,0))</x:f>
        <x:v>0</x:v>
      </x:c>
      <x:c r="AL1973" s="18" t="n">
        <x:f>AB1973*INDEX('07 Mode Capacity'!$P$6:$P$17,MATCH("LAND-"&amp;I1973,'07 Mode Capacity'!$C$6:$C$17,0))</x:f>
        <x:v>0</x:v>
      </x:c>
      <x:c r="AM1973" s="18" t="n">
        <x:f>AE1973*INDEX('07 Mode Capacity'!$P$6:$P$17,MATCH("INLAND-"&amp;I1973,'07 Mode Capacity'!$C$6:$C$17,0))</x:f>
        <x:v>0</x:v>
      </x:c>
      <x:c r="AN1973" s="18" t="n">
        <x:f>SUM(AJ1973:AM1973)</x:f>
        <x:v>0</x:v>
      </x:c>
      <x:c r="AO1973" s="17" t="n">
        <x:f>IF(N1973=0,1,AN1973/N1973)</x:f>
        <x:v>1</x:v>
      </x:c>
      <x:c r="AP1973" s="11" t="str">
        <x:f>IF(AO1973&gt;='01 Controls'!$E$16,"PASS","FAIL")</x:f>
        <x:v>PASS</x:v>
      </x:c>
      <x:c r="AQ1973" s="11" t="str">
        <x:v>UNQUANTIFIED</x:v>
      </x:c>
      <x:c r="AR1973" s="11" t="str">
        <x:v>Position-class planning record; serial item and receiver open</x:v>
      </x:c>
      <x:c r="AS1973" s="26"/>
      <x:c r="AT1973" s="26"/>
    </x:row>
    <x:row r="1974">
      <x:c r="C1974" s="11" t="str">
        <x:v>M2-M-IWG-ISO-18</x:v>
      </x:c>
      <x:c r="D1974" s="11" t="str">
        <x:v>M2</x:v>
      </x:c>
      <x:c r="E1974" s="11" t="str">
        <x:v>Urban heat</x:v>
      </x:c>
      <x:c r="F1974" s="11" t="str">
        <x:v>M-IWG</x:v>
      </x:c>
      <x:c r="G1974" s="11" t="str">
        <x:v>Inland-waterway group</x:v>
      </x:c>
      <x:c r="H1974" s="11" t="str">
        <x:v>ISO-18</x:v>
      </x:c>
      <x:c r="I1974" s="19" t="n">
        <x:v>48</x:v>
      </x:c>
      <x:c r="J1974" s="21" t="n">
        <x:v>0</x:v>
      </x:c>
      <x:c r="K1974" s="18" t="n">
        <x:f>'05 Cargo Register'!K182</x:f>
        <x:v>252</x:v>
      </x:c>
      <x:c r="L1974" s="18" t="n">
        <x:f>'05 Cargo Register'!N182</x:f>
        <x:v>17</x:v>
      </x:c>
      <x:c r="M1974" s="18" t="n">
        <x:f>'05 Cargo Register'!O182</x:f>
        <x:v>448.8</x:v>
      </x:c>
      <x:c r="N1974" s="18" t="n">
        <x:f>J1974*K1974</x:f>
        <x:v>0</x:v>
      </x:c>
      <x:c r="O1974" s="18" t="n">
        <x:f>J1974*L1974</x:f>
        <x:v>0</x:v>
      </x:c>
      <x:c r="P1974" s="18" t="n">
        <x:f>J1974*M1974</x:f>
        <x:v>0</x:v>
      </x:c>
      <x:c r="Q1974" s="22" t="n">
        <x:f>'01 Controls'!$E$26*'02 Cargo Classes'!$M$7</x:f>
        <x:v>0.010000000000000002</x:v>
      </x:c>
      <x:c r="R1974" s="22" t="n">
        <x:f>'01 Controls'!$F$26*'02 Cargo Classes'!$N$7</x:f>
        <x:v>0</x:v>
      </x:c>
      <x:c r="S1974" s="22" t="n">
        <x:f>'01 Controls'!$G$26*'02 Cargo Classes'!$O$7</x:f>
        <x:v>1.14</x:v>
      </x:c>
      <x:c r="T1974" s="22" t="n">
        <x:f>'01 Controls'!$H$26*'02 Cargo Classes'!$P$7</x:f>
        <x:v>0</x:v>
      </x:c>
      <x:c r="U1974" s="22" t="n">
        <x:f>SUM(Q1974:T1974)</x:f>
        <x:v>1.15</x:v>
      </x:c>
      <x:c r="V1974" s="18" t="n">
        <x:f>IF(U1974=0,0,N1974*Q1974/U1974)</x:f>
        <x:v>0</x:v>
      </x:c>
      <x:c r="W1974" s="18" t="n">
        <x:f>IF(U1974=0,0,P1974*Q1974/U1974)</x:f>
        <x:v>0</x:v>
      </x:c>
      <x:c r="X1974" s="18" t="n">
        <x:f>MAX(V1974,W1974*'01 Controls'!$E$12)</x:f>
        <x:v>0</x:v>
      </x:c>
      <x:c r="Y1974" s="18" t="n">
        <x:f>IF(U1974=0,0,N1974*R1974/U1974)</x:f>
        <x:v>0</x:v>
      </x:c>
      <x:c r="Z1974" s="18" t="n">
        <x:f>IF(U1974=0,0,P1974*R1974/U1974)</x:f>
        <x:v>0</x:v>
      </x:c>
      <x:c r="AA1974" s="18" t="n">
        <x:f>MAX(Y1974,Z1974*'01 Controls'!$E$13)</x:f>
        <x:v>0</x:v>
      </x:c>
      <x:c r="AB1974" s="18" t="n">
        <x:f>IF(U1974=0,0,N1974*S1974/U1974)</x:f>
        <x:v>0</x:v>
      </x:c>
      <x:c r="AC1974" s="18" t="n">
        <x:f>IF(U1974=0,0,P1974*S1974/U1974)</x:f>
        <x:v>0</x:v>
      </x:c>
      <x:c r="AD1974" s="18" t="n">
        <x:f>MAX(AB1974,AC1974*'01 Controls'!$E$14)</x:f>
        <x:v>0</x:v>
      </x:c>
      <x:c r="AE1974" s="18" t="n">
        <x:f>IF(U1974=0,0,N1974*T1974/U1974)</x:f>
        <x:v>0</x:v>
      </x:c>
      <x:c r="AF1974" s="18" t="n">
        <x:f>IF(U1974=0,0,P1974*T1974/U1974)</x:f>
        <x:v>0</x:v>
      </x:c>
      <x:c r="AG1974" s="18" t="n">
        <x:f>MAX(AE1974,AF1974*'01 Controls'!$E$15)</x:f>
        <x:v>0</x:v>
      </x:c>
      <x:c r="AH1974" s="18" t="n">
        <x:f>SUM(V1974,Y1974,AB1974,AE1974)</x:f>
        <x:v>0</x:v>
      </x:c>
      <x:c r="AI1974" s="18" t="n">
        <x:f>N1974-AH1974</x:f>
        <x:v>0</x:v>
      </x:c>
      <x:c r="AJ1974" s="18" t="n">
        <x:f>V1974*INDEX('07 Mode Capacity'!$P$6:$P$17,MATCH("AIR-"&amp;I1974,'07 Mode Capacity'!$C$6:$C$17,0))</x:f>
        <x:v>0</x:v>
      </x:c>
      <x:c r="AK1974" s="18" t="n">
        <x:f>Y1974*INDEX('07 Mode Capacity'!$P$6:$P$17,MATCH("OCEAN-"&amp;I1974,'07 Mode Capacity'!$C$6:$C$17,0))</x:f>
        <x:v>0</x:v>
      </x:c>
      <x:c r="AL1974" s="18" t="n">
        <x:f>AB1974*INDEX('07 Mode Capacity'!$P$6:$P$17,MATCH("LAND-"&amp;I1974,'07 Mode Capacity'!$C$6:$C$17,0))</x:f>
        <x:v>0</x:v>
      </x:c>
      <x:c r="AM1974" s="18" t="n">
        <x:f>AE1974*INDEX('07 Mode Capacity'!$P$6:$P$17,MATCH("INLAND-"&amp;I1974,'07 Mode Capacity'!$C$6:$C$17,0))</x:f>
        <x:v>0</x:v>
      </x:c>
      <x:c r="AN1974" s="18" t="n">
        <x:f>SUM(AJ1974:AM1974)</x:f>
        <x:v>0</x:v>
      </x:c>
      <x:c r="AO1974" s="17" t="n">
        <x:f>IF(N1974=0,1,AN1974/N1974)</x:f>
        <x:v>1</x:v>
      </x:c>
      <x:c r="AP1974" s="11" t="str">
        <x:f>IF(AO1974&gt;='01 Controls'!$E$16,"PASS","FAIL")</x:f>
        <x:v>PASS</x:v>
      </x:c>
      <x:c r="AQ1974" s="11" t="str">
        <x:v>UNQUANTIFIED</x:v>
      </x:c>
      <x:c r="AR1974" s="11" t="str">
        <x:v>Position-class planning record; serial item and receiver open</x:v>
      </x:c>
      <x:c r="AS1974" s="26"/>
      <x:c r="AT1974" s="26"/>
    </x:row>
    <x:row r="1975">
      <x:c r="C1975" s="11" t="str">
        <x:v>M2-M-IWG-COL-12</x:v>
      </x:c>
      <x:c r="D1975" s="11" t="str">
        <x:v>M2</x:v>
      </x:c>
      <x:c r="E1975" s="11" t="str">
        <x:v>Urban heat</x:v>
      </x:c>
      <x:c r="F1975" s="11" t="str">
        <x:v>M-IWG</x:v>
      </x:c>
      <x:c r="G1975" s="11" t="str">
        <x:v>Inland-waterway group</x:v>
      </x:c>
      <x:c r="H1975" s="11" t="str">
        <x:v>COL-12</x:v>
      </x:c>
      <x:c r="I1975" s="19" t="n">
        <x:v>24</x:v>
      </x:c>
      <x:c r="J1975" s="21" t="n">
        <x:v>0</x:v>
      </x:c>
      <x:c r="K1975" s="18" t="n">
        <x:f>'05 Cargo Register'!K183</x:f>
        <x:v>42</x:v>
      </x:c>
      <x:c r="L1975" s="18" t="n">
        <x:f>'05 Cargo Register'!N183</x:f>
        <x:v>5</x:v>
      </x:c>
      <x:c r="M1975" s="18" t="n">
        <x:f>'05 Cargo Register'!O183</x:f>
        <x:v>132</x:v>
      </x:c>
      <x:c r="N1975" s="18" t="n">
        <x:f>J1975*K1975</x:f>
        <x:v>0</x:v>
      </x:c>
      <x:c r="O1975" s="18" t="n">
        <x:f>J1975*L1975</x:f>
        <x:v>0</x:v>
      </x:c>
      <x:c r="P1975" s="18" t="n">
        <x:f>J1975*M1975</x:f>
        <x:v>0</x:v>
      </x:c>
      <x:c r="Q1975" s="22" t="n">
        <x:f>'01 Controls'!$E$26*'02 Cargo Classes'!$M$8</x:f>
        <x:v>0.1</x:v>
      </x:c>
      <x:c r="R1975" s="22" t="n">
        <x:f>'01 Controls'!$F$26*'02 Cargo Classes'!$N$8</x:f>
        <x:v>0</x:v>
      </x:c>
      <x:c r="S1975" s="22" t="n">
        <x:f>'01 Controls'!$G$26*'02 Cargo Classes'!$O$8</x:f>
        <x:v>1.14</x:v>
      </x:c>
      <x:c r="T1975" s="22" t="n">
        <x:f>'01 Controls'!$H$26*'02 Cargo Classes'!$P$8</x:f>
        <x:v>0</x:v>
      </x:c>
      <x:c r="U1975" s="22" t="n">
        <x:f>SUM(Q1975:T1975)</x:f>
        <x:v>1.24</x:v>
      </x:c>
      <x:c r="V1975" s="18" t="n">
        <x:f>IF(U1975=0,0,N1975*Q1975/U1975)</x:f>
        <x:v>0</x:v>
      </x:c>
      <x:c r="W1975" s="18" t="n">
        <x:f>IF(U1975=0,0,P1975*Q1975/U1975)</x:f>
        <x:v>0</x:v>
      </x:c>
      <x:c r="X1975" s="18" t="n">
        <x:f>MAX(V1975,W1975*'01 Controls'!$E$12)</x:f>
        <x:v>0</x:v>
      </x:c>
      <x:c r="Y1975" s="18" t="n">
        <x:f>IF(U1975=0,0,N1975*R1975/U1975)</x:f>
        <x:v>0</x:v>
      </x:c>
      <x:c r="Z1975" s="18" t="n">
        <x:f>IF(U1975=0,0,P1975*R1975/U1975)</x:f>
        <x:v>0</x:v>
      </x:c>
      <x:c r="AA1975" s="18" t="n">
        <x:f>MAX(Y1975,Z1975*'01 Controls'!$E$13)</x:f>
        <x:v>0</x:v>
      </x:c>
      <x:c r="AB1975" s="18" t="n">
        <x:f>IF(U1975=0,0,N1975*S1975/U1975)</x:f>
        <x:v>0</x:v>
      </x:c>
      <x:c r="AC1975" s="18" t="n">
        <x:f>IF(U1975=0,0,P1975*S1975/U1975)</x:f>
        <x:v>0</x:v>
      </x:c>
      <x:c r="AD1975" s="18" t="n">
        <x:f>MAX(AB1975,AC1975*'01 Controls'!$E$14)</x:f>
        <x:v>0</x:v>
      </x:c>
      <x:c r="AE1975" s="18" t="n">
        <x:f>IF(U1975=0,0,N1975*T1975/U1975)</x:f>
        <x:v>0</x:v>
      </x:c>
      <x:c r="AF1975" s="18" t="n">
        <x:f>IF(U1975=0,0,P1975*T1975/U1975)</x:f>
        <x:v>0</x:v>
      </x:c>
      <x:c r="AG1975" s="18" t="n">
        <x:f>MAX(AE1975,AF1975*'01 Controls'!$E$15)</x:f>
        <x:v>0</x:v>
      </x:c>
      <x:c r="AH1975" s="18" t="n">
        <x:f>SUM(V1975,Y1975,AB1975,AE1975)</x:f>
        <x:v>0</x:v>
      </x:c>
      <x:c r="AI1975" s="18" t="n">
        <x:f>N1975-AH1975</x:f>
        <x:v>0</x:v>
      </x:c>
      <x:c r="AJ1975" s="18" t="n">
        <x:f>V1975*INDEX('07 Mode Capacity'!$P$6:$P$17,MATCH("AIR-"&amp;I1975,'07 Mode Capacity'!$C$6:$C$17,0))</x:f>
        <x:v>0</x:v>
      </x:c>
      <x:c r="AK1975" s="18" t="n">
        <x:f>Y1975*INDEX('07 Mode Capacity'!$P$6:$P$17,MATCH("OCEAN-"&amp;I1975,'07 Mode Capacity'!$C$6:$C$17,0))</x:f>
        <x:v>0</x:v>
      </x:c>
      <x:c r="AL1975" s="18" t="n">
        <x:f>AB1975*INDEX('07 Mode Capacity'!$P$6:$P$17,MATCH("LAND-"&amp;I1975,'07 Mode Capacity'!$C$6:$C$17,0))</x:f>
        <x:v>0</x:v>
      </x:c>
      <x:c r="AM1975" s="18" t="n">
        <x:f>AE1975*INDEX('07 Mode Capacity'!$P$6:$P$17,MATCH("INLAND-"&amp;I1975,'07 Mode Capacity'!$C$6:$C$17,0))</x:f>
        <x:v>0</x:v>
      </x:c>
      <x:c r="AN1975" s="18" t="n">
        <x:f>SUM(AJ1975:AM1975)</x:f>
        <x:v>0</x:v>
      </x:c>
      <x:c r="AO1975" s="17" t="n">
        <x:f>IF(N1975=0,1,AN1975/N1975)</x:f>
        <x:v>1</x:v>
      </x:c>
      <x:c r="AP1975" s="11" t="str">
        <x:f>IF(AO1975&gt;='01 Controls'!$E$16,"PASS","FAIL")</x:f>
        <x:v>PASS</x:v>
      </x:c>
      <x:c r="AQ1975" s="11" t="str">
        <x:v>UNQUANTIFIED</x:v>
      </x:c>
      <x:c r="AR1975" s="11" t="str">
        <x:v>Position-class planning record; serial item and receiver open</x:v>
      </x:c>
      <x:c r="AS1975" s="26"/>
      <x:c r="AT1975" s="26"/>
    </x:row>
    <x:row r="1976">
      <x:c r="C1976" s="11" t="str">
        <x:v>M2-M-IWG-BAT-22</x:v>
      </x:c>
      <x:c r="D1976" s="11" t="str">
        <x:v>M2</x:v>
      </x:c>
      <x:c r="E1976" s="11" t="str">
        <x:v>Urban heat</x:v>
      </x:c>
      <x:c r="F1976" s="11" t="str">
        <x:v>M-IWG</x:v>
      </x:c>
      <x:c r="G1976" s="11" t="str">
        <x:v>Inland-waterway group</x:v>
      </x:c>
      <x:c r="H1976" s="11" t="str">
        <x:v>BAT-22</x:v>
      </x:c>
      <x:c r="I1976" s="19" t="n">
        <x:v>48</x:v>
      </x:c>
      <x:c r="J1976" s="21" t="n">
        <x:v>0</x:v>
      </x:c>
      <x:c r="K1976" s="18" t="n">
        <x:f>'05 Cargo Register'!K184</x:f>
        <x:v>168</x:v>
      </x:c>
      <x:c r="L1976" s="18" t="n">
        <x:f>'05 Cargo Register'!N184</x:f>
        <x:v>10</x:v>
      </x:c>
      <x:c r="M1976" s="18" t="n">
        <x:f>'05 Cargo Register'!O184</x:f>
        <x:v>264</x:v>
      </x:c>
      <x:c r="N1976" s="18" t="n">
        <x:f>J1976*K1976</x:f>
        <x:v>0</x:v>
      </x:c>
      <x:c r="O1976" s="18" t="n">
        <x:f>J1976*L1976</x:f>
        <x:v>0</x:v>
      </x:c>
      <x:c r="P1976" s="18" t="n">
        <x:f>J1976*M1976</x:f>
        <x:v>0</x:v>
      </x:c>
      <x:c r="Q1976" s="22" t="n">
        <x:f>'01 Controls'!$E$26*'02 Cargo Classes'!$M$9</x:f>
        <x:v>0</x:v>
      </x:c>
      <x:c r="R1976" s="22" t="n">
        <x:f>'01 Controls'!$F$26*'02 Cargo Classes'!$N$9</x:f>
        <x:v>0</x:v>
      </x:c>
      <x:c r="S1976" s="22" t="n">
        <x:f>'01 Controls'!$G$26*'02 Cargo Classes'!$O$9</x:f>
        <x:v>0.95</x:v>
      </x:c>
      <x:c r="T1976" s="22" t="n">
        <x:f>'01 Controls'!$H$26*'02 Cargo Classes'!$P$9</x:f>
        <x:v>0</x:v>
      </x:c>
      <x:c r="U1976" s="22" t="n">
        <x:f>SUM(Q1976:T1976)</x:f>
        <x:v>0.95</x:v>
      </x:c>
      <x:c r="V1976" s="18" t="n">
        <x:f>IF(U1976=0,0,N1976*Q1976/U1976)</x:f>
        <x:v>0</x:v>
      </x:c>
      <x:c r="W1976" s="18" t="n">
        <x:f>IF(U1976=0,0,P1976*Q1976/U1976)</x:f>
        <x:v>0</x:v>
      </x:c>
      <x:c r="X1976" s="18" t="n">
        <x:f>MAX(V1976,W1976*'01 Controls'!$E$12)</x:f>
        <x:v>0</x:v>
      </x:c>
      <x:c r="Y1976" s="18" t="n">
        <x:f>IF(U1976=0,0,N1976*R1976/U1976)</x:f>
        <x:v>0</x:v>
      </x:c>
      <x:c r="Z1976" s="18" t="n">
        <x:f>IF(U1976=0,0,P1976*R1976/U1976)</x:f>
        <x:v>0</x:v>
      </x:c>
      <x:c r="AA1976" s="18" t="n">
        <x:f>MAX(Y1976,Z1976*'01 Controls'!$E$13)</x:f>
        <x:v>0</x:v>
      </x:c>
      <x:c r="AB1976" s="18" t="n">
        <x:f>IF(U1976=0,0,N1976*S1976/U1976)</x:f>
        <x:v>0</x:v>
      </x:c>
      <x:c r="AC1976" s="18" t="n">
        <x:f>IF(U1976=0,0,P1976*S1976/U1976)</x:f>
        <x:v>0</x:v>
      </x:c>
      <x:c r="AD1976" s="18" t="n">
        <x:f>MAX(AB1976,AC1976*'01 Controls'!$E$14)</x:f>
        <x:v>0</x:v>
      </x:c>
      <x:c r="AE1976" s="18" t="n">
        <x:f>IF(U1976=0,0,N1976*T1976/U1976)</x:f>
        <x:v>0</x:v>
      </x:c>
      <x:c r="AF1976" s="18" t="n">
        <x:f>IF(U1976=0,0,P1976*T1976/U1976)</x:f>
        <x:v>0</x:v>
      </x:c>
      <x:c r="AG1976" s="18" t="n">
        <x:f>MAX(AE1976,AF1976*'01 Controls'!$E$15)</x:f>
        <x:v>0</x:v>
      </x:c>
      <x:c r="AH1976" s="18" t="n">
        <x:f>SUM(V1976,Y1976,AB1976,AE1976)</x:f>
        <x:v>0</x:v>
      </x:c>
      <x:c r="AI1976" s="18" t="n">
        <x:f>N1976-AH1976</x:f>
        <x:v>0</x:v>
      </x:c>
      <x:c r="AJ1976" s="18" t="n">
        <x:f>V1976*INDEX('07 Mode Capacity'!$P$6:$P$17,MATCH("AIR-"&amp;I1976,'07 Mode Capacity'!$C$6:$C$17,0))</x:f>
        <x:v>0</x:v>
      </x:c>
      <x:c r="AK1976" s="18" t="n">
        <x:f>Y1976*INDEX('07 Mode Capacity'!$P$6:$P$17,MATCH("OCEAN-"&amp;I1976,'07 Mode Capacity'!$C$6:$C$17,0))</x:f>
        <x:v>0</x:v>
      </x:c>
      <x:c r="AL1976" s="18" t="n">
        <x:f>AB1976*INDEX('07 Mode Capacity'!$P$6:$P$17,MATCH("LAND-"&amp;I1976,'07 Mode Capacity'!$C$6:$C$17,0))</x:f>
        <x:v>0</x:v>
      </x:c>
      <x:c r="AM1976" s="18" t="n">
        <x:f>AE1976*INDEX('07 Mode Capacity'!$P$6:$P$17,MATCH("INLAND-"&amp;I1976,'07 Mode Capacity'!$C$6:$C$17,0))</x:f>
        <x:v>0</x:v>
      </x:c>
      <x:c r="AN1976" s="18" t="n">
        <x:f>SUM(AJ1976:AM1976)</x:f>
        <x:v>0</x:v>
      </x:c>
      <x:c r="AO1976" s="17" t="n">
        <x:f>IF(N1976=0,1,AN1976/N1976)</x:f>
        <x:v>1</x:v>
      </x:c>
      <x:c r="AP1976" s="11" t="str">
        <x:f>IF(AO1976&gt;='01 Controls'!$E$16,"PASS","FAIL")</x:f>
        <x:v>PASS</x:v>
      </x:c>
      <x:c r="AQ1976" s="11" t="str">
        <x:v>UNQUANTIFIED</x:v>
      </x:c>
      <x:c r="AR1976" s="11" t="str">
        <x:v>Position-class planning record; serial item and receiver open</x:v>
      </x:c>
      <x:c r="AS1976" s="26"/>
      <x:c r="AT1976" s="26"/>
    </x:row>
    <x:row r="1977">
      <x:c r="C1977" s="11" t="str">
        <x:v>M2-M-IWG-TNK-20</x:v>
      </x:c>
      <x:c r="D1977" s="11" t="str">
        <x:v>M2</x:v>
      </x:c>
      <x:c r="E1977" s="11" t="str">
        <x:v>Urban heat</x:v>
      </x:c>
      <x:c r="F1977" s="11" t="str">
        <x:v>M-IWG</x:v>
      </x:c>
      <x:c r="G1977" s="11" t="str">
        <x:v>Inland-waterway group</x:v>
      </x:c>
      <x:c r="H1977" s="11" t="str">
        <x:v>TNK-20</x:v>
      </x:c>
      <x:c r="I1977" s="19" t="n">
        <x:v>48</x:v>
      </x:c>
      <x:c r="J1977" s="21" t="n">
        <x:v>0</x:v>
      </x:c>
      <x:c r="K1977" s="18" t="n">
        <x:f>'05 Cargo Register'!K185</x:f>
        <x:v>252</x:v>
      </x:c>
      <x:c r="L1977" s="18" t="n">
        <x:f>'05 Cargo Register'!N185</x:f>
        <x:v>15</x:v>
      </x:c>
      <x:c r="M1977" s="18" t="n">
        <x:f>'05 Cargo Register'!O185</x:f>
        <x:v>318.75</x:v>
      </x:c>
      <x:c r="N1977" s="18" t="n">
        <x:f>J1977*K1977</x:f>
        <x:v>0</x:v>
      </x:c>
      <x:c r="O1977" s="18" t="n">
        <x:f>J1977*L1977</x:f>
        <x:v>0</x:v>
      </x:c>
      <x:c r="P1977" s="18" t="n">
        <x:f>J1977*M1977</x:f>
        <x:v>0</x:v>
      </x:c>
      <x:c r="Q1977" s="22" t="n">
        <x:f>'01 Controls'!$E$26*'02 Cargo Classes'!$M$10</x:f>
        <x:v>0</x:v>
      </x:c>
      <x:c r="R1977" s="22" t="n">
        <x:f>'01 Controls'!$F$26*'02 Cargo Classes'!$N$10</x:f>
        <x:v>0</x:v>
      </x:c>
      <x:c r="S1977" s="22" t="n">
        <x:f>'01 Controls'!$G$26*'02 Cargo Classes'!$O$10</x:f>
        <x:v>0.95</x:v>
      </x:c>
      <x:c r="T1977" s="22" t="n">
        <x:f>'01 Controls'!$H$26*'02 Cargo Classes'!$P$10</x:f>
        <x:v>0</x:v>
      </x:c>
      <x:c r="U1977" s="22" t="n">
        <x:f>SUM(Q1977:T1977)</x:f>
        <x:v>0.95</x:v>
      </x:c>
      <x:c r="V1977" s="18" t="n">
        <x:f>IF(U1977=0,0,N1977*Q1977/U1977)</x:f>
        <x:v>0</x:v>
      </x:c>
      <x:c r="W1977" s="18" t="n">
        <x:f>IF(U1977=0,0,P1977*Q1977/U1977)</x:f>
        <x:v>0</x:v>
      </x:c>
      <x:c r="X1977" s="18" t="n">
        <x:f>MAX(V1977,W1977*'01 Controls'!$E$12)</x:f>
        <x:v>0</x:v>
      </x:c>
      <x:c r="Y1977" s="18" t="n">
        <x:f>IF(U1977=0,0,N1977*R1977/U1977)</x:f>
        <x:v>0</x:v>
      </x:c>
      <x:c r="Z1977" s="18" t="n">
        <x:f>IF(U1977=0,0,P1977*R1977/U1977)</x:f>
        <x:v>0</x:v>
      </x:c>
      <x:c r="AA1977" s="18" t="n">
        <x:f>MAX(Y1977,Z1977*'01 Controls'!$E$13)</x:f>
        <x:v>0</x:v>
      </x:c>
      <x:c r="AB1977" s="18" t="n">
        <x:f>IF(U1977=0,0,N1977*S1977/U1977)</x:f>
        <x:v>0</x:v>
      </x:c>
      <x:c r="AC1977" s="18" t="n">
        <x:f>IF(U1977=0,0,P1977*S1977/U1977)</x:f>
        <x:v>0</x:v>
      </x:c>
      <x:c r="AD1977" s="18" t="n">
        <x:f>MAX(AB1977,AC1977*'01 Controls'!$E$14)</x:f>
        <x:v>0</x:v>
      </x:c>
      <x:c r="AE1977" s="18" t="n">
        <x:f>IF(U1977=0,0,N1977*T1977/U1977)</x:f>
        <x:v>0</x:v>
      </x:c>
      <x:c r="AF1977" s="18" t="n">
        <x:f>IF(U1977=0,0,P1977*T1977/U1977)</x:f>
        <x:v>0</x:v>
      </x:c>
      <x:c r="AG1977" s="18" t="n">
        <x:f>MAX(AE1977,AF1977*'01 Controls'!$E$15)</x:f>
        <x:v>0</x:v>
      </x:c>
      <x:c r="AH1977" s="18" t="n">
        <x:f>SUM(V1977,Y1977,AB1977,AE1977)</x:f>
        <x:v>0</x:v>
      </x:c>
      <x:c r="AI1977" s="18" t="n">
        <x:f>N1977-AH1977</x:f>
        <x:v>0</x:v>
      </x:c>
      <x:c r="AJ1977" s="18" t="n">
        <x:f>V1977*INDEX('07 Mode Capacity'!$P$6:$P$17,MATCH("AIR-"&amp;I1977,'07 Mode Capacity'!$C$6:$C$17,0))</x:f>
        <x:v>0</x:v>
      </x:c>
      <x:c r="AK1977" s="18" t="n">
        <x:f>Y1977*INDEX('07 Mode Capacity'!$P$6:$P$17,MATCH("OCEAN-"&amp;I1977,'07 Mode Capacity'!$C$6:$C$17,0))</x:f>
        <x:v>0</x:v>
      </x:c>
      <x:c r="AL1977" s="18" t="n">
        <x:f>AB1977*INDEX('07 Mode Capacity'!$P$6:$P$17,MATCH("LAND-"&amp;I1977,'07 Mode Capacity'!$C$6:$C$17,0))</x:f>
        <x:v>0</x:v>
      </x:c>
      <x:c r="AM1977" s="18" t="n">
        <x:f>AE1977*INDEX('07 Mode Capacity'!$P$6:$P$17,MATCH("INLAND-"&amp;I1977,'07 Mode Capacity'!$C$6:$C$17,0))</x:f>
        <x:v>0</x:v>
      </x:c>
      <x:c r="AN1977" s="18" t="n">
        <x:f>SUM(AJ1977:AM1977)</x:f>
        <x:v>0</x:v>
      </x:c>
      <x:c r="AO1977" s="17" t="n">
        <x:f>IF(N1977=0,1,AN1977/N1977)</x:f>
        <x:v>1</x:v>
      </x:c>
      <x:c r="AP1977" s="11" t="str">
        <x:f>IF(AO1977&gt;='01 Controls'!$E$16,"PASS","FAIL")</x:f>
        <x:v>PASS</x:v>
      </x:c>
      <x:c r="AQ1977" s="11" t="str">
        <x:v>UNQUANTIFIED</x:v>
      </x:c>
      <x:c r="AR1977" s="11" t="str">
        <x:v>Position-class planning record; serial item and receiver open</x:v>
      </x:c>
      <x:c r="AS1977" s="26"/>
      <x:c r="AT1977" s="26"/>
    </x:row>
    <x:row r="1978">
      <x:c r="C1978" s="11" t="str">
        <x:v>M2-M-IWG-FLR-24</x:v>
      </x:c>
      <x:c r="D1978" s="11" t="str">
        <x:v>M2</x:v>
      </x:c>
      <x:c r="E1978" s="11" t="str">
        <x:v>Urban heat</x:v>
      </x:c>
      <x:c r="F1978" s="11" t="str">
        <x:v>M-IWG</x:v>
      </x:c>
      <x:c r="G1978" s="11" t="str">
        <x:v>Inland-waterway group</x:v>
      </x:c>
      <x:c r="H1978" s="11" t="str">
        <x:v>FLR-24</x:v>
      </x:c>
      <x:c r="I1978" s="19" t="n">
        <x:v>48</x:v>
      </x:c>
      <x:c r="J1978" s="21" t="n">
        <x:v>0</x:v>
      </x:c>
      <x:c r="K1978" s="18" t="n">
        <x:f>'05 Cargo Register'!K186</x:f>
        <x:v>315</x:v>
      </x:c>
      <x:c r="L1978" s="18" t="n">
        <x:f>'05 Cargo Register'!N186</x:f>
        <x:v>16</x:v>
      </x:c>
      <x:c r="M1978" s="18" t="n">
        <x:f>'05 Cargo Register'!O186</x:f>
        <x:v>512</x:v>
      </x:c>
      <x:c r="N1978" s="18" t="n">
        <x:f>J1978*K1978</x:f>
        <x:v>0</x:v>
      </x:c>
      <x:c r="O1978" s="18" t="n">
        <x:f>J1978*L1978</x:f>
        <x:v>0</x:v>
      </x:c>
      <x:c r="P1978" s="18" t="n">
        <x:f>J1978*M1978</x:f>
        <x:v>0</x:v>
      </x:c>
      <x:c r="Q1978" s="22" t="n">
        <x:f>'01 Controls'!$E$26*'02 Cargo Classes'!$M$11</x:f>
        <x:v>0</x:v>
      </x:c>
      <x:c r="R1978" s="22" t="n">
        <x:f>'01 Controls'!$F$26*'02 Cargo Classes'!$N$11</x:f>
        <x:v>0</x:v>
      </x:c>
      <x:c r="S1978" s="22" t="n">
        <x:f>'01 Controls'!$G$26*'02 Cargo Classes'!$O$11</x:f>
        <x:v>0.95</x:v>
      </x:c>
      <x:c r="T1978" s="22" t="n">
        <x:f>'01 Controls'!$H$26*'02 Cargo Classes'!$P$11</x:f>
        <x:v>0</x:v>
      </x:c>
      <x:c r="U1978" s="22" t="n">
        <x:f>SUM(Q1978:T1978)</x:f>
        <x:v>0.95</x:v>
      </x:c>
      <x:c r="V1978" s="18" t="n">
        <x:f>IF(U1978=0,0,N1978*Q1978/U1978)</x:f>
        <x:v>0</x:v>
      </x:c>
      <x:c r="W1978" s="18" t="n">
        <x:f>IF(U1978=0,0,P1978*Q1978/U1978)</x:f>
        <x:v>0</x:v>
      </x:c>
      <x:c r="X1978" s="18" t="n">
        <x:f>MAX(V1978,W1978*'01 Controls'!$E$12)</x:f>
        <x:v>0</x:v>
      </x:c>
      <x:c r="Y1978" s="18" t="n">
        <x:f>IF(U1978=0,0,N1978*R1978/U1978)</x:f>
        <x:v>0</x:v>
      </x:c>
      <x:c r="Z1978" s="18" t="n">
        <x:f>IF(U1978=0,0,P1978*R1978/U1978)</x:f>
        <x:v>0</x:v>
      </x:c>
      <x:c r="AA1978" s="18" t="n">
        <x:f>MAX(Y1978,Z1978*'01 Controls'!$E$13)</x:f>
        <x:v>0</x:v>
      </x:c>
      <x:c r="AB1978" s="18" t="n">
        <x:f>IF(U1978=0,0,N1978*S1978/U1978)</x:f>
        <x:v>0</x:v>
      </x:c>
      <x:c r="AC1978" s="18" t="n">
        <x:f>IF(U1978=0,0,P1978*S1978/U1978)</x:f>
        <x:v>0</x:v>
      </x:c>
      <x:c r="AD1978" s="18" t="n">
        <x:f>MAX(AB1978,AC1978*'01 Controls'!$E$14)</x:f>
        <x:v>0</x:v>
      </x:c>
      <x:c r="AE1978" s="18" t="n">
        <x:f>IF(U1978=0,0,N1978*T1978/U1978)</x:f>
        <x:v>0</x:v>
      </x:c>
      <x:c r="AF1978" s="18" t="n">
        <x:f>IF(U1978=0,0,P1978*T1978/U1978)</x:f>
        <x:v>0</x:v>
      </x:c>
      <x:c r="AG1978" s="18" t="n">
        <x:f>MAX(AE1978,AF1978*'01 Controls'!$E$15)</x:f>
        <x:v>0</x:v>
      </x:c>
      <x:c r="AH1978" s="18" t="n">
        <x:f>SUM(V1978,Y1978,AB1978,AE1978)</x:f>
        <x:v>0</x:v>
      </x:c>
      <x:c r="AI1978" s="18" t="n">
        <x:f>N1978-AH1978</x:f>
        <x:v>0</x:v>
      </x:c>
      <x:c r="AJ1978" s="18" t="n">
        <x:f>V1978*INDEX('07 Mode Capacity'!$P$6:$P$17,MATCH("AIR-"&amp;I1978,'07 Mode Capacity'!$C$6:$C$17,0))</x:f>
        <x:v>0</x:v>
      </x:c>
      <x:c r="AK1978" s="18" t="n">
        <x:f>Y1978*INDEX('07 Mode Capacity'!$P$6:$P$17,MATCH("OCEAN-"&amp;I1978,'07 Mode Capacity'!$C$6:$C$17,0))</x:f>
        <x:v>0</x:v>
      </x:c>
      <x:c r="AL1978" s="18" t="n">
        <x:f>AB1978*INDEX('07 Mode Capacity'!$P$6:$P$17,MATCH("LAND-"&amp;I1978,'07 Mode Capacity'!$C$6:$C$17,0))</x:f>
        <x:v>0</x:v>
      </x:c>
      <x:c r="AM1978" s="18" t="n">
        <x:f>AE1978*INDEX('07 Mode Capacity'!$P$6:$P$17,MATCH("INLAND-"&amp;I1978,'07 Mode Capacity'!$C$6:$C$17,0))</x:f>
        <x:v>0</x:v>
      </x:c>
      <x:c r="AN1978" s="18" t="n">
        <x:f>SUM(AJ1978:AM1978)</x:f>
        <x:v>0</x:v>
      </x:c>
      <x:c r="AO1978" s="17" t="n">
        <x:f>IF(N1978=0,1,AN1978/N1978)</x:f>
        <x:v>1</x:v>
      </x:c>
      <x:c r="AP1978" s="11" t="str">
        <x:f>IF(AO1978&gt;='01 Controls'!$E$16,"PASS","FAIL")</x:f>
        <x:v>PASS</x:v>
      </x:c>
      <x:c r="AQ1978" s="11" t="str">
        <x:v>UNQUANTIFIED</x:v>
      </x:c>
      <x:c r="AR1978" s="11" t="str">
        <x:v>Position-class planning record; serial item and receiver open</x:v>
      </x:c>
      <x:c r="AS1978" s="26"/>
      <x:c r="AT1978" s="26"/>
    </x:row>
    <x:row r="1979">
      <x:c r="C1979" s="11" t="str">
        <x:v>M2-M-IWG-ROL-30</x:v>
      </x:c>
      <x:c r="D1979" s="11" t="str">
        <x:v>M2</x:v>
      </x:c>
      <x:c r="E1979" s="11" t="str">
        <x:v>Urban heat</x:v>
      </x:c>
      <x:c r="F1979" s="11" t="str">
        <x:v>M-IWG</x:v>
      </x:c>
      <x:c r="G1979" s="11" t="str">
        <x:v>Inland-waterway group</x:v>
      </x:c>
      <x:c r="H1979" s="11" t="str">
        <x:v>ROL-30</x:v>
      </x:c>
      <x:c r="I1979" s="19" t="n">
        <x:v>48</x:v>
      </x:c>
      <x:c r="J1979" s="21" t="n">
        <x:v>0</x:v>
      </x:c>
      <x:c r="K1979" s="18" t="n">
        <x:f>'05 Cargo Register'!K187</x:f>
        <x:v>315</x:v>
      </x:c>
      <x:c r="L1979" s="18" t="n">
        <x:f>'05 Cargo Register'!N187</x:f>
        <x:v>14</x:v>
      </x:c>
      <x:c r="M1979" s="18" t="n">
        <x:f>'05 Cargo Register'!O187</x:f>
        <x:v>892.5</x:v>
      </x:c>
      <x:c r="N1979" s="18" t="n">
        <x:f>J1979*K1979</x:f>
        <x:v>0</x:v>
      </x:c>
      <x:c r="O1979" s="18" t="n">
        <x:f>J1979*L1979</x:f>
        <x:v>0</x:v>
      </x:c>
      <x:c r="P1979" s="18" t="n">
        <x:f>J1979*M1979</x:f>
        <x:v>0</x:v>
      </x:c>
      <x:c r="Q1979" s="22" t="n">
        <x:f>'01 Controls'!$E$26*'02 Cargo Classes'!$M$12</x:f>
        <x:v>0</x:v>
      </x:c>
      <x:c r="R1979" s="22" t="n">
        <x:f>'01 Controls'!$F$26*'02 Cargo Classes'!$N$12</x:f>
        <x:v>0</x:v>
      </x:c>
      <x:c r="S1979" s="22" t="n">
        <x:f>'01 Controls'!$G$26*'02 Cargo Classes'!$O$12</x:f>
        <x:v>1.4249999999999998</x:v>
      </x:c>
      <x:c r="T1979" s="22" t="n">
        <x:f>'01 Controls'!$H$26*'02 Cargo Classes'!$P$12</x:f>
        <x:v>0</x:v>
      </x:c>
      <x:c r="U1979" s="22" t="n">
        <x:f>SUM(Q1979:T1979)</x:f>
        <x:v>1.4249999999999998</x:v>
      </x:c>
      <x:c r="V1979" s="18" t="n">
        <x:f>IF(U1979=0,0,N1979*Q1979/U1979)</x:f>
        <x:v>0</x:v>
      </x:c>
      <x:c r="W1979" s="18" t="n">
        <x:f>IF(U1979=0,0,P1979*Q1979/U1979)</x:f>
        <x:v>0</x:v>
      </x:c>
      <x:c r="X1979" s="18" t="n">
        <x:f>MAX(V1979,W1979*'01 Controls'!$E$12)</x:f>
        <x:v>0</x:v>
      </x:c>
      <x:c r="Y1979" s="18" t="n">
        <x:f>IF(U1979=0,0,N1979*R1979/U1979)</x:f>
        <x:v>0</x:v>
      </x:c>
      <x:c r="Z1979" s="18" t="n">
        <x:f>IF(U1979=0,0,P1979*R1979/U1979)</x:f>
        <x:v>0</x:v>
      </x:c>
      <x:c r="AA1979" s="18" t="n">
        <x:f>MAX(Y1979,Z1979*'01 Controls'!$E$13)</x:f>
        <x:v>0</x:v>
      </x:c>
      <x:c r="AB1979" s="18" t="n">
        <x:f>IF(U1979=0,0,N1979*S1979/U1979)</x:f>
        <x:v>0</x:v>
      </x:c>
      <x:c r="AC1979" s="18" t="n">
        <x:f>IF(U1979=0,0,P1979*S1979/U1979)</x:f>
        <x:v>0</x:v>
      </x:c>
      <x:c r="AD1979" s="18" t="n">
        <x:f>MAX(AB1979,AC1979*'01 Controls'!$E$14)</x:f>
        <x:v>0</x:v>
      </x:c>
      <x:c r="AE1979" s="18" t="n">
        <x:f>IF(U1979=0,0,N1979*T1979/U1979)</x:f>
        <x:v>0</x:v>
      </x:c>
      <x:c r="AF1979" s="18" t="n">
        <x:f>IF(U1979=0,0,P1979*T1979/U1979)</x:f>
        <x:v>0</x:v>
      </x:c>
      <x:c r="AG1979" s="18" t="n">
        <x:f>MAX(AE1979,AF1979*'01 Controls'!$E$15)</x:f>
        <x:v>0</x:v>
      </x:c>
      <x:c r="AH1979" s="18" t="n">
        <x:f>SUM(V1979,Y1979,AB1979,AE1979)</x:f>
        <x:v>0</x:v>
      </x:c>
      <x:c r="AI1979" s="18" t="n">
        <x:f>N1979-AH1979</x:f>
        <x:v>0</x:v>
      </x:c>
      <x:c r="AJ1979" s="18" t="n">
        <x:f>V1979*INDEX('07 Mode Capacity'!$P$6:$P$17,MATCH("AIR-"&amp;I1979,'07 Mode Capacity'!$C$6:$C$17,0))</x:f>
        <x:v>0</x:v>
      </x:c>
      <x:c r="AK1979" s="18" t="n">
        <x:f>Y1979*INDEX('07 Mode Capacity'!$P$6:$P$17,MATCH("OCEAN-"&amp;I1979,'07 Mode Capacity'!$C$6:$C$17,0))</x:f>
        <x:v>0</x:v>
      </x:c>
      <x:c r="AL1979" s="18" t="n">
        <x:f>AB1979*INDEX('07 Mode Capacity'!$P$6:$P$17,MATCH("LAND-"&amp;I1979,'07 Mode Capacity'!$C$6:$C$17,0))</x:f>
        <x:v>0</x:v>
      </x:c>
      <x:c r="AM1979" s="18" t="n">
        <x:f>AE1979*INDEX('07 Mode Capacity'!$P$6:$P$17,MATCH("INLAND-"&amp;I1979,'07 Mode Capacity'!$C$6:$C$17,0))</x:f>
        <x:v>0</x:v>
      </x:c>
      <x:c r="AN1979" s="18" t="n">
        <x:f>SUM(AJ1979:AM1979)</x:f>
        <x:v>0</x:v>
      </x:c>
      <x:c r="AO1979" s="17" t="n">
        <x:f>IF(N1979=0,1,AN1979/N1979)</x:f>
        <x:v>1</x:v>
      </x:c>
      <x:c r="AP1979" s="11" t="str">
        <x:f>IF(AO1979&gt;='01 Controls'!$E$16,"PASS","FAIL")</x:f>
        <x:v>PASS</x:v>
      </x:c>
      <x:c r="AQ1979" s="11" t="str">
        <x:v>UNQUANTIFIED</x:v>
      </x:c>
      <x:c r="AR1979" s="11" t="str">
        <x:v>Position-class planning record; serial item and receiver open</x:v>
      </x:c>
      <x:c r="AS1979" s="26"/>
      <x:c r="AT1979" s="26"/>
    </x:row>
    <x:row r="1980">
      <x:c r="C1980" s="11" t="str">
        <x:v>M2-M-IWG-LIN-18</x:v>
      </x:c>
      <x:c r="D1980" s="11" t="str">
        <x:v>M2</x:v>
      </x:c>
      <x:c r="E1980" s="11" t="str">
        <x:v>Urban heat</x:v>
      </x:c>
      <x:c r="F1980" s="11" t="str">
        <x:v>M-IWG</x:v>
      </x:c>
      <x:c r="G1980" s="11" t="str">
        <x:v>Inland-waterway group</x:v>
      </x:c>
      <x:c r="H1980" s="11" t="str">
        <x:v>LIN-18</x:v>
      </x:c>
      <x:c r="I1980" s="19" t="n">
        <x:v>72</x:v>
      </x:c>
      <x:c r="J1980" s="21" t="n">
        <x:v>0</x:v>
      </x:c>
      <x:c r="K1980" s="18" t="n">
        <x:f>'05 Cargo Register'!K188</x:f>
        <x:v>168</x:v>
      </x:c>
      <x:c r="L1980" s="18" t="n">
        <x:f>'05 Cargo Register'!N188</x:f>
        <x:v>12</x:v>
      </x:c>
      <x:c r="M1980" s="18" t="n">
        <x:f>'05 Cargo Register'!O188</x:f>
        <x:v>528</x:v>
      </x:c>
      <x:c r="N1980" s="18" t="n">
        <x:f>J1980*K1980</x:f>
        <x:v>0</x:v>
      </x:c>
      <x:c r="O1980" s="18" t="n">
        <x:f>J1980*L1980</x:f>
        <x:v>0</x:v>
      </x:c>
      <x:c r="P1980" s="18" t="n">
        <x:f>J1980*M1980</x:f>
        <x:v>0</x:v>
      </x:c>
      <x:c r="Q1980" s="22" t="n">
        <x:f>'01 Controls'!$E$26*'02 Cargo Classes'!$M$13</x:f>
        <x:v>0</x:v>
      </x:c>
      <x:c r="R1980" s="22" t="n">
        <x:f>'01 Controls'!$F$26*'02 Cargo Classes'!$N$13</x:f>
        <x:v>0</x:v>
      </x:c>
      <x:c r="S1980" s="22" t="n">
        <x:f>'01 Controls'!$G$26*'02 Cargo Classes'!$O$13</x:f>
        <x:v>0.95</x:v>
      </x:c>
      <x:c r="T1980" s="22" t="n">
        <x:f>'01 Controls'!$H$26*'02 Cargo Classes'!$P$13</x:f>
        <x:v>0</x:v>
      </x:c>
      <x:c r="U1980" s="22" t="n">
        <x:f>SUM(Q1980:T1980)</x:f>
        <x:v>0.95</x:v>
      </x:c>
      <x:c r="V1980" s="18" t="n">
        <x:f>IF(U1980=0,0,N1980*Q1980/U1980)</x:f>
        <x:v>0</x:v>
      </x:c>
      <x:c r="W1980" s="18" t="n">
        <x:f>IF(U1980=0,0,P1980*Q1980/U1980)</x:f>
        <x:v>0</x:v>
      </x:c>
      <x:c r="X1980" s="18" t="n">
        <x:f>MAX(V1980,W1980*'01 Controls'!$E$12)</x:f>
        <x:v>0</x:v>
      </x:c>
      <x:c r="Y1980" s="18" t="n">
        <x:f>IF(U1980=0,0,N1980*R1980/U1980)</x:f>
        <x:v>0</x:v>
      </x:c>
      <x:c r="Z1980" s="18" t="n">
        <x:f>IF(U1980=0,0,P1980*R1980/U1980)</x:f>
        <x:v>0</x:v>
      </x:c>
      <x:c r="AA1980" s="18" t="n">
        <x:f>MAX(Y1980,Z1980*'01 Controls'!$E$13)</x:f>
        <x:v>0</x:v>
      </x:c>
      <x:c r="AB1980" s="18" t="n">
        <x:f>IF(U1980=0,0,N1980*S1980/U1980)</x:f>
        <x:v>0</x:v>
      </x:c>
      <x:c r="AC1980" s="18" t="n">
        <x:f>IF(U1980=0,0,P1980*S1980/U1980)</x:f>
        <x:v>0</x:v>
      </x:c>
      <x:c r="AD1980" s="18" t="n">
        <x:f>MAX(AB1980,AC1980*'01 Controls'!$E$14)</x:f>
        <x:v>0</x:v>
      </x:c>
      <x:c r="AE1980" s="18" t="n">
        <x:f>IF(U1980=0,0,N1980*T1980/U1980)</x:f>
        <x:v>0</x:v>
      </x:c>
      <x:c r="AF1980" s="18" t="n">
        <x:f>IF(U1980=0,0,P1980*T1980/U1980)</x:f>
        <x:v>0</x:v>
      </x:c>
      <x:c r="AG1980" s="18" t="n">
        <x:f>MAX(AE1980,AF1980*'01 Controls'!$E$15)</x:f>
        <x:v>0</x:v>
      </x:c>
      <x:c r="AH1980" s="18" t="n">
        <x:f>SUM(V1980,Y1980,AB1980,AE1980)</x:f>
        <x:v>0</x:v>
      </x:c>
      <x:c r="AI1980" s="18" t="n">
        <x:f>N1980-AH1980</x:f>
        <x:v>0</x:v>
      </x:c>
      <x:c r="AJ1980" s="18" t="n">
        <x:f>V1980*INDEX('07 Mode Capacity'!$P$6:$P$17,MATCH("AIR-"&amp;I1980,'07 Mode Capacity'!$C$6:$C$17,0))</x:f>
        <x:v>0</x:v>
      </x:c>
      <x:c r="AK1980" s="18" t="n">
        <x:f>Y1980*INDEX('07 Mode Capacity'!$P$6:$P$17,MATCH("OCEAN-"&amp;I1980,'07 Mode Capacity'!$C$6:$C$17,0))</x:f>
        <x:v>0</x:v>
      </x:c>
      <x:c r="AL1980" s="18" t="n">
        <x:f>AB1980*INDEX('07 Mode Capacity'!$P$6:$P$17,MATCH("LAND-"&amp;I1980,'07 Mode Capacity'!$C$6:$C$17,0))</x:f>
        <x:v>0</x:v>
      </x:c>
      <x:c r="AM1980" s="18" t="n">
        <x:f>AE1980*INDEX('07 Mode Capacity'!$P$6:$P$17,MATCH("INLAND-"&amp;I1980,'07 Mode Capacity'!$C$6:$C$17,0))</x:f>
        <x:v>0</x:v>
      </x:c>
      <x:c r="AN1980" s="18" t="n">
        <x:f>SUM(AJ1980:AM1980)</x:f>
        <x:v>0</x:v>
      </x:c>
      <x:c r="AO1980" s="17" t="n">
        <x:f>IF(N1980=0,1,AN1980/N1980)</x:f>
        <x:v>1</x:v>
      </x:c>
      <x:c r="AP1980" s="11" t="str">
        <x:f>IF(AO1980&gt;='01 Controls'!$E$16,"PASS","FAIL")</x:f>
        <x:v>PASS</x:v>
      </x:c>
      <x:c r="AQ1980" s="11" t="str">
        <x:v>UNQUANTIFIED</x:v>
      </x:c>
      <x:c r="AR1980" s="11" t="str">
        <x:v>Position-class planning record; serial item and receiver open</x:v>
      </x:c>
      <x:c r="AS1980" s="26"/>
      <x:c r="AT1980" s="26"/>
    </x:row>
    <x:row r="1981">
      <x:c r="C1981" s="11" t="str">
        <x:v>M2-M-IWG-BLK-08</x:v>
      </x:c>
      <x:c r="D1981" s="11" t="str">
        <x:v>M2</x:v>
      </x:c>
      <x:c r="E1981" s="11" t="str">
        <x:v>Urban heat</x:v>
      </x:c>
      <x:c r="F1981" s="11" t="str">
        <x:v>M-IWG</x:v>
      </x:c>
      <x:c r="G1981" s="11" t="str">
        <x:v>Inland-waterway group</x:v>
      </x:c>
      <x:c r="H1981" s="11" t="str">
        <x:v>BLK-08</x:v>
      </x:c>
      <x:c r="I1981" s="19" t="n">
        <x:v>48</x:v>
      </x:c>
      <x:c r="J1981" s="21" t="n">
        <x:v>0</x:v>
      </x:c>
      <x:c r="K1981" s="18" t="n">
        <x:f>'05 Cargo Register'!K189</x:f>
        <x:v>105</x:v>
      </x:c>
      <x:c r="L1981" s="18" t="n">
        <x:f>'05 Cargo Register'!N189</x:f>
        <x:v>17</x:v>
      </x:c>
      <x:c r="M1981" s="18" t="n">
        <x:f>'05 Cargo Register'!O189</x:f>
        <x:v>867</x:v>
      </x:c>
      <x:c r="N1981" s="18" t="n">
        <x:f>J1981*K1981</x:f>
        <x:v>0</x:v>
      </x:c>
      <x:c r="O1981" s="18" t="n">
        <x:f>J1981*L1981</x:f>
        <x:v>0</x:v>
      </x:c>
      <x:c r="P1981" s="18" t="n">
        <x:f>J1981*M1981</x:f>
        <x:v>0</x:v>
      </x:c>
      <x:c r="Q1981" s="22" t="n">
        <x:f>'01 Controls'!$E$26*'02 Cargo Classes'!$M$14</x:f>
        <x:v>0.05</x:v>
      </x:c>
      <x:c r="R1981" s="22" t="n">
        <x:f>'01 Controls'!$F$26*'02 Cargo Classes'!$N$14</x:f>
        <x:v>0</x:v>
      </x:c>
      <x:c r="S1981" s="22" t="n">
        <x:f>'01 Controls'!$G$26*'02 Cargo Classes'!$O$14</x:f>
        <x:v>0.95</x:v>
      </x:c>
      <x:c r="T1981" s="22" t="n">
        <x:f>'01 Controls'!$H$26*'02 Cargo Classes'!$P$14</x:f>
        <x:v>0</x:v>
      </x:c>
      <x:c r="U1981" s="22" t="n">
        <x:f>SUM(Q1981:T1981)</x:f>
        <x:v>1</x:v>
      </x:c>
      <x:c r="V1981" s="18" t="n">
        <x:f>IF(U1981=0,0,N1981*Q1981/U1981)</x:f>
        <x:v>0</x:v>
      </x:c>
      <x:c r="W1981" s="18" t="n">
        <x:f>IF(U1981=0,0,P1981*Q1981/U1981)</x:f>
        <x:v>0</x:v>
      </x:c>
      <x:c r="X1981" s="18" t="n">
        <x:f>MAX(V1981,W1981*'01 Controls'!$E$12)</x:f>
        <x:v>0</x:v>
      </x:c>
      <x:c r="Y1981" s="18" t="n">
        <x:f>IF(U1981=0,0,N1981*R1981/U1981)</x:f>
        <x:v>0</x:v>
      </x:c>
      <x:c r="Z1981" s="18" t="n">
        <x:f>IF(U1981=0,0,P1981*R1981/U1981)</x:f>
        <x:v>0</x:v>
      </x:c>
      <x:c r="AA1981" s="18" t="n">
        <x:f>MAX(Y1981,Z1981*'01 Controls'!$E$13)</x:f>
        <x:v>0</x:v>
      </x:c>
      <x:c r="AB1981" s="18" t="n">
        <x:f>IF(U1981=0,0,N1981*S1981/U1981)</x:f>
        <x:v>0</x:v>
      </x:c>
      <x:c r="AC1981" s="18" t="n">
        <x:f>IF(U1981=0,0,P1981*S1981/U1981)</x:f>
        <x:v>0</x:v>
      </x:c>
      <x:c r="AD1981" s="18" t="n">
        <x:f>MAX(AB1981,AC1981*'01 Controls'!$E$14)</x:f>
        <x:v>0</x:v>
      </x:c>
      <x:c r="AE1981" s="18" t="n">
        <x:f>IF(U1981=0,0,N1981*T1981/U1981)</x:f>
        <x:v>0</x:v>
      </x:c>
      <x:c r="AF1981" s="18" t="n">
        <x:f>IF(U1981=0,0,P1981*T1981/U1981)</x:f>
        <x:v>0</x:v>
      </x:c>
      <x:c r="AG1981" s="18" t="n">
        <x:f>MAX(AE1981,AF1981*'01 Controls'!$E$15)</x:f>
        <x:v>0</x:v>
      </x:c>
      <x:c r="AH1981" s="18" t="n">
        <x:f>SUM(V1981,Y1981,AB1981,AE1981)</x:f>
        <x:v>0</x:v>
      </x:c>
      <x:c r="AI1981" s="18" t="n">
        <x:f>N1981-AH1981</x:f>
        <x:v>0</x:v>
      </x:c>
      <x:c r="AJ1981" s="18" t="n">
        <x:f>V1981*INDEX('07 Mode Capacity'!$P$6:$P$17,MATCH("AIR-"&amp;I1981,'07 Mode Capacity'!$C$6:$C$17,0))</x:f>
        <x:v>0</x:v>
      </x:c>
      <x:c r="AK1981" s="18" t="n">
        <x:f>Y1981*INDEX('07 Mode Capacity'!$P$6:$P$17,MATCH("OCEAN-"&amp;I1981,'07 Mode Capacity'!$C$6:$C$17,0))</x:f>
        <x:v>0</x:v>
      </x:c>
      <x:c r="AL1981" s="18" t="n">
        <x:f>AB1981*INDEX('07 Mode Capacity'!$P$6:$P$17,MATCH("LAND-"&amp;I1981,'07 Mode Capacity'!$C$6:$C$17,0))</x:f>
        <x:v>0</x:v>
      </x:c>
      <x:c r="AM1981" s="18" t="n">
        <x:f>AE1981*INDEX('07 Mode Capacity'!$P$6:$P$17,MATCH("INLAND-"&amp;I1981,'07 Mode Capacity'!$C$6:$C$17,0))</x:f>
        <x:v>0</x:v>
      </x:c>
      <x:c r="AN1981" s="18" t="n">
        <x:f>SUM(AJ1981:AM1981)</x:f>
        <x:v>0</x:v>
      </x:c>
      <x:c r="AO1981" s="17" t="n">
        <x:f>IF(N1981=0,1,AN1981/N1981)</x:f>
        <x:v>1</x:v>
      </x:c>
      <x:c r="AP1981" s="11" t="str">
        <x:f>IF(AO1981&gt;='01 Controls'!$E$16,"PASS","FAIL")</x:f>
        <x:v>PASS</x:v>
      </x:c>
      <x:c r="AQ1981" s="11" t="str">
        <x:v>UNQUANTIFIED</x:v>
      </x:c>
      <x:c r="AR1981" s="11" t="str">
        <x:v>Position-class planning record; serial item and receiver open</x:v>
      </x:c>
      <x:c r="AS1981" s="26"/>
      <x:c r="AT1981" s="26"/>
    </x:row>
    <x:row r="1982">
      <x:c r="C1982" s="11" t="str">
        <x:v>M2-M-IWG-OOG-80</x:v>
      </x:c>
      <x:c r="D1982" s="11" t="str">
        <x:v>M2</x:v>
      </x:c>
      <x:c r="E1982" s="11" t="str">
        <x:v>Urban heat</x:v>
      </x:c>
      <x:c r="F1982" s="11" t="str">
        <x:v>M-IWG</x:v>
      </x:c>
      <x:c r="G1982" s="11" t="str">
        <x:v>Inland-waterway group</x:v>
      </x:c>
      <x:c r="H1982" s="11" t="str">
        <x:v>OOG-80</x:v>
      </x:c>
      <x:c r="I1982" s="19" t="n">
        <x:v>72</x:v>
      </x:c>
      <x:c r="J1982" s="21" t="n">
        <x:v>0</x:v>
      </x:c>
      <x:c r="K1982" s="18" t="n">
        <x:f>'05 Cargo Register'!K190</x:f>
        <x:v>420</x:v>
      </x:c>
      <x:c r="L1982" s="18" t="n">
        <x:f>'05 Cargo Register'!N190</x:f>
        <x:v>7</x:v>
      </x:c>
      <x:c r="M1982" s="18" t="n">
        <x:f>'05 Cargo Register'!O190</x:f>
        <x:v>1232</x:v>
      </x:c>
      <x:c r="N1982" s="18" t="n">
        <x:f>J1982*K1982</x:f>
        <x:v>0</x:v>
      </x:c>
      <x:c r="O1982" s="18" t="n">
        <x:f>J1982*L1982</x:f>
        <x:v>0</x:v>
      </x:c>
      <x:c r="P1982" s="18" t="n">
        <x:f>J1982*M1982</x:f>
        <x:v>0</x:v>
      </x:c>
      <x:c r="Q1982" s="22" t="n">
        <x:f>'01 Controls'!$E$26*'02 Cargo Classes'!$M$15</x:f>
        <x:v>0</x:v>
      </x:c>
      <x:c r="R1982" s="22" t="n">
        <x:f>'01 Controls'!$F$26*'02 Cargo Classes'!$N$15</x:f>
        <x:v>0</x:v>
      </x:c>
      <x:c r="S1982" s="22" t="n">
        <x:f>'01 Controls'!$G$26*'02 Cargo Classes'!$O$15</x:f>
        <x:v>0.57</x:v>
      </x:c>
      <x:c r="T1982" s="22" t="n">
        <x:f>'01 Controls'!$H$26*'02 Cargo Classes'!$P$15</x:f>
        <x:v>0</x:v>
      </x:c>
      <x:c r="U1982" s="22" t="n">
        <x:f>SUM(Q1982:T1982)</x:f>
        <x:v>0.57</x:v>
      </x:c>
      <x:c r="V1982" s="18" t="n">
        <x:f>IF(U1982=0,0,N1982*Q1982/U1982)</x:f>
        <x:v>0</x:v>
      </x:c>
      <x:c r="W1982" s="18" t="n">
        <x:f>IF(U1982=0,0,P1982*Q1982/U1982)</x:f>
        <x:v>0</x:v>
      </x:c>
      <x:c r="X1982" s="18" t="n">
        <x:f>MAX(V1982,W1982*'01 Controls'!$E$12)</x:f>
        <x:v>0</x:v>
      </x:c>
      <x:c r="Y1982" s="18" t="n">
        <x:f>IF(U1982=0,0,N1982*R1982/U1982)</x:f>
        <x:v>0</x:v>
      </x:c>
      <x:c r="Z1982" s="18" t="n">
        <x:f>IF(U1982=0,0,P1982*R1982/U1982)</x:f>
        <x:v>0</x:v>
      </x:c>
      <x:c r="AA1982" s="18" t="n">
        <x:f>MAX(Y1982,Z1982*'01 Controls'!$E$13)</x:f>
        <x:v>0</x:v>
      </x:c>
      <x:c r="AB1982" s="18" t="n">
        <x:f>IF(U1982=0,0,N1982*S1982/U1982)</x:f>
        <x:v>0</x:v>
      </x:c>
      <x:c r="AC1982" s="18" t="n">
        <x:f>IF(U1982=0,0,P1982*S1982/U1982)</x:f>
        <x:v>0</x:v>
      </x:c>
      <x:c r="AD1982" s="18" t="n">
        <x:f>MAX(AB1982,AC1982*'01 Controls'!$E$14)</x:f>
        <x:v>0</x:v>
      </x:c>
      <x:c r="AE1982" s="18" t="n">
        <x:f>IF(U1982=0,0,N1982*T1982/U1982)</x:f>
        <x:v>0</x:v>
      </x:c>
      <x:c r="AF1982" s="18" t="n">
        <x:f>IF(U1982=0,0,P1982*T1982/U1982)</x:f>
        <x:v>0</x:v>
      </x:c>
      <x:c r="AG1982" s="18" t="n">
        <x:f>MAX(AE1982,AF1982*'01 Controls'!$E$15)</x:f>
        <x:v>0</x:v>
      </x:c>
      <x:c r="AH1982" s="18" t="n">
        <x:f>SUM(V1982,Y1982,AB1982,AE1982)</x:f>
        <x:v>0</x:v>
      </x:c>
      <x:c r="AI1982" s="18" t="n">
        <x:f>N1982-AH1982</x:f>
        <x:v>0</x:v>
      </x:c>
      <x:c r="AJ1982" s="18" t="n">
        <x:f>V1982*INDEX('07 Mode Capacity'!$P$6:$P$17,MATCH("AIR-"&amp;I1982,'07 Mode Capacity'!$C$6:$C$17,0))</x:f>
        <x:v>0</x:v>
      </x:c>
      <x:c r="AK1982" s="18" t="n">
        <x:f>Y1982*INDEX('07 Mode Capacity'!$P$6:$P$17,MATCH("OCEAN-"&amp;I1982,'07 Mode Capacity'!$C$6:$C$17,0))</x:f>
        <x:v>0</x:v>
      </x:c>
      <x:c r="AL1982" s="18" t="n">
        <x:f>AB1982*INDEX('07 Mode Capacity'!$P$6:$P$17,MATCH("LAND-"&amp;I1982,'07 Mode Capacity'!$C$6:$C$17,0))</x:f>
        <x:v>0</x:v>
      </x:c>
      <x:c r="AM1982" s="18" t="n">
        <x:f>AE1982*INDEX('07 Mode Capacity'!$P$6:$P$17,MATCH("INLAND-"&amp;I1982,'07 Mode Capacity'!$C$6:$C$17,0))</x:f>
        <x:v>0</x:v>
      </x:c>
      <x:c r="AN1982" s="18" t="n">
        <x:f>SUM(AJ1982:AM1982)</x:f>
        <x:v>0</x:v>
      </x:c>
      <x:c r="AO1982" s="17" t="n">
        <x:f>IF(N1982=0,1,AN1982/N1982)</x:f>
        <x:v>1</x:v>
      </x:c>
      <x:c r="AP1982" s="11" t="str">
        <x:f>IF(AO1982&gt;='01 Controls'!$E$16,"PASS","FAIL")</x:f>
        <x:v>PASS</x:v>
      </x:c>
      <x:c r="AQ1982" s="11" t="str">
        <x:v>UNQUANTIFIED</x:v>
      </x:c>
      <x:c r="AR1982" s="11" t="str">
        <x:v>Position-class planning record; serial item and receiver open</x:v>
      </x:c>
      <x:c r="AS1982" s="26"/>
      <x:c r="AT1982" s="26"/>
    </x:row>
    <x:row r="1983">
      <x:c r="C1983" s="11" t="str">
        <x:v>M2-M-OSG-APL-45</x:v>
      </x:c>
      <x:c r="D1983" s="11" t="str">
        <x:v>M2</x:v>
      </x:c>
      <x:c r="E1983" s="11" t="str">
        <x:v>Urban heat</x:v>
      </x:c>
      <x:c r="F1983" s="11" t="str">
        <x:v>M-OSG</x:v>
      </x:c>
      <x:c r="G1983" s="11" t="str">
        <x:v>Offshore-support group</x:v>
      </x:c>
      <x:c r="H1983" s="11" t="str">
        <x:v>APL-45</x:v>
      </x:c>
      <x:c r="I1983" s="19" t="n">
        <x:v>24</x:v>
      </x:c>
      <x:c r="J1983" s="21" t="n">
        <x:v>0</x:v>
      </x:c>
      <x:c r="K1983" s="18" t="n">
        <x:f>'05 Cargo Register'!K191</x:f>
        <x:v>63</x:v>
      </x:c>
      <x:c r="L1983" s="18" t="n">
        <x:f>'05 Cargo Register'!N191</x:f>
        <x:v>17</x:v>
      </x:c>
      <x:c r="M1983" s="18" t="n">
        <x:f>'05 Cargo Register'!O191</x:f>
        <x:v>127.5</x:v>
      </x:c>
      <x:c r="N1983" s="18" t="n">
        <x:f>J1983*K1983</x:f>
        <x:v>0</x:v>
      </x:c>
      <x:c r="O1983" s="18" t="n">
        <x:f>J1983*L1983</x:f>
        <x:v>0</x:v>
      </x:c>
      <x:c r="P1983" s="18" t="n">
        <x:f>J1983*M1983</x:f>
        <x:v>0</x:v>
      </x:c>
      <x:c r="Q1983" s="22" t="n">
        <x:f>'01 Controls'!$E$26*'02 Cargo Classes'!$M$6</x:f>
        <x:v>0.15000000000000002</x:v>
      </x:c>
      <x:c r="R1983" s="22" t="n">
        <x:f>'01 Controls'!$F$26*'02 Cargo Classes'!$N$6</x:f>
        <x:v>0</x:v>
      </x:c>
      <x:c r="S1983" s="22" t="n">
        <x:f>'01 Controls'!$G$26*'02 Cargo Classes'!$O$6</x:f>
        <x:v>0.95</x:v>
      </x:c>
      <x:c r="T1983" s="22" t="n">
        <x:f>'01 Controls'!$H$26*'02 Cargo Classes'!$P$6</x:f>
        <x:v>0</x:v>
      </x:c>
      <x:c r="U1983" s="22" t="n">
        <x:f>SUM(Q1983:T1983)</x:f>
        <x:v>1.1</x:v>
      </x:c>
      <x:c r="V1983" s="18" t="n">
        <x:f>IF(U1983=0,0,N1983*Q1983/U1983)</x:f>
        <x:v>0</x:v>
      </x:c>
      <x:c r="W1983" s="18" t="n">
        <x:f>IF(U1983=0,0,P1983*Q1983/U1983)</x:f>
        <x:v>0</x:v>
      </x:c>
      <x:c r="X1983" s="18" t="n">
        <x:f>MAX(V1983,W1983*'01 Controls'!$E$12)</x:f>
        <x:v>0</x:v>
      </x:c>
      <x:c r="Y1983" s="18" t="n">
        <x:f>IF(U1983=0,0,N1983*R1983/U1983)</x:f>
        <x:v>0</x:v>
      </x:c>
      <x:c r="Z1983" s="18" t="n">
        <x:f>IF(U1983=0,0,P1983*R1983/U1983)</x:f>
        <x:v>0</x:v>
      </x:c>
      <x:c r="AA1983" s="18" t="n">
        <x:f>MAX(Y1983,Z1983*'01 Controls'!$E$13)</x:f>
        <x:v>0</x:v>
      </x:c>
      <x:c r="AB1983" s="18" t="n">
        <x:f>IF(U1983=0,0,N1983*S1983/U1983)</x:f>
        <x:v>0</x:v>
      </x:c>
      <x:c r="AC1983" s="18" t="n">
        <x:f>IF(U1983=0,0,P1983*S1983/U1983)</x:f>
        <x:v>0</x:v>
      </x:c>
      <x:c r="AD1983" s="18" t="n">
        <x:f>MAX(AB1983,AC1983*'01 Controls'!$E$14)</x:f>
        <x:v>0</x:v>
      </x:c>
      <x:c r="AE1983" s="18" t="n">
        <x:f>IF(U1983=0,0,N1983*T1983/U1983)</x:f>
        <x:v>0</x:v>
      </x:c>
      <x:c r="AF1983" s="18" t="n">
        <x:f>IF(U1983=0,0,P1983*T1983/U1983)</x:f>
        <x:v>0</x:v>
      </x:c>
      <x:c r="AG1983" s="18" t="n">
        <x:f>MAX(AE1983,AF1983*'01 Controls'!$E$15)</x:f>
        <x:v>0</x:v>
      </x:c>
      <x:c r="AH1983" s="18" t="n">
        <x:f>SUM(V1983,Y1983,AB1983,AE1983)</x:f>
        <x:v>0</x:v>
      </x:c>
      <x:c r="AI1983" s="18" t="n">
        <x:f>N1983-AH1983</x:f>
        <x:v>0</x:v>
      </x:c>
      <x:c r="AJ1983" s="18" t="n">
        <x:f>V1983*INDEX('07 Mode Capacity'!$P$6:$P$17,MATCH("AIR-"&amp;I1983,'07 Mode Capacity'!$C$6:$C$17,0))</x:f>
        <x:v>0</x:v>
      </x:c>
      <x:c r="AK1983" s="18" t="n">
        <x:f>Y1983*INDEX('07 Mode Capacity'!$P$6:$P$17,MATCH("OCEAN-"&amp;I1983,'07 Mode Capacity'!$C$6:$C$17,0))</x:f>
        <x:v>0</x:v>
      </x:c>
      <x:c r="AL1983" s="18" t="n">
        <x:f>AB1983*INDEX('07 Mode Capacity'!$P$6:$P$17,MATCH("LAND-"&amp;I1983,'07 Mode Capacity'!$C$6:$C$17,0))</x:f>
        <x:v>0</x:v>
      </x:c>
      <x:c r="AM1983" s="18" t="n">
        <x:f>AE1983*INDEX('07 Mode Capacity'!$P$6:$P$17,MATCH("INLAND-"&amp;I1983,'07 Mode Capacity'!$C$6:$C$17,0))</x:f>
        <x:v>0</x:v>
      </x:c>
      <x:c r="AN1983" s="18" t="n">
        <x:f>SUM(AJ1983:AM1983)</x:f>
        <x:v>0</x:v>
      </x:c>
      <x:c r="AO1983" s="17" t="n">
        <x:f>IF(N1983=0,1,AN1983/N1983)</x:f>
        <x:v>1</x:v>
      </x:c>
      <x:c r="AP1983" s="11" t="str">
        <x:f>IF(AO1983&gt;='01 Controls'!$E$16,"PASS","FAIL")</x:f>
        <x:v>PASS</x:v>
      </x:c>
      <x:c r="AQ1983" s="11" t="str">
        <x:v>UNQUANTIFIED</x:v>
      </x:c>
      <x:c r="AR1983" s="11" t="str">
        <x:v>Position-class planning record; serial item and receiver open</x:v>
      </x:c>
      <x:c r="AS1983" s="26"/>
      <x:c r="AT1983" s="26"/>
    </x:row>
    <x:row r="1984">
      <x:c r="C1984" s="11" t="str">
        <x:v>M2-M-OSG-ISO-18</x:v>
      </x:c>
      <x:c r="D1984" s="11" t="str">
        <x:v>M2</x:v>
      </x:c>
      <x:c r="E1984" s="11" t="str">
        <x:v>Urban heat</x:v>
      </x:c>
      <x:c r="F1984" s="11" t="str">
        <x:v>M-OSG</x:v>
      </x:c>
      <x:c r="G1984" s="11" t="str">
        <x:v>Offshore-support group</x:v>
      </x:c>
      <x:c r="H1984" s="11" t="str">
        <x:v>ISO-18</x:v>
      </x:c>
      <x:c r="I1984" s="19" t="n">
        <x:v>48</x:v>
      </x:c>
      <x:c r="J1984" s="21" t="n">
        <x:v>0</x:v>
      </x:c>
      <x:c r="K1984" s="18" t="n">
        <x:f>'05 Cargo Register'!K192</x:f>
        <x:v>252</x:v>
      </x:c>
      <x:c r="L1984" s="18" t="n">
        <x:f>'05 Cargo Register'!N192</x:f>
        <x:v>17</x:v>
      </x:c>
      <x:c r="M1984" s="18" t="n">
        <x:f>'05 Cargo Register'!O192</x:f>
        <x:v>448.8</x:v>
      </x:c>
      <x:c r="N1984" s="18" t="n">
        <x:f>J1984*K1984</x:f>
        <x:v>0</x:v>
      </x:c>
      <x:c r="O1984" s="18" t="n">
        <x:f>J1984*L1984</x:f>
        <x:v>0</x:v>
      </x:c>
      <x:c r="P1984" s="18" t="n">
        <x:f>J1984*M1984</x:f>
        <x:v>0</x:v>
      </x:c>
      <x:c r="Q1984" s="22" t="n">
        <x:f>'01 Controls'!$E$26*'02 Cargo Classes'!$M$7</x:f>
        <x:v>0.010000000000000002</x:v>
      </x:c>
      <x:c r="R1984" s="22" t="n">
        <x:f>'01 Controls'!$F$26*'02 Cargo Classes'!$N$7</x:f>
        <x:v>0</x:v>
      </x:c>
      <x:c r="S1984" s="22" t="n">
        <x:f>'01 Controls'!$G$26*'02 Cargo Classes'!$O$7</x:f>
        <x:v>1.14</x:v>
      </x:c>
      <x:c r="T1984" s="22" t="n">
        <x:f>'01 Controls'!$H$26*'02 Cargo Classes'!$P$7</x:f>
        <x:v>0</x:v>
      </x:c>
      <x:c r="U1984" s="22" t="n">
        <x:f>SUM(Q1984:T1984)</x:f>
        <x:v>1.15</x:v>
      </x:c>
      <x:c r="V1984" s="18" t="n">
        <x:f>IF(U1984=0,0,N1984*Q1984/U1984)</x:f>
        <x:v>0</x:v>
      </x:c>
      <x:c r="W1984" s="18" t="n">
        <x:f>IF(U1984=0,0,P1984*Q1984/U1984)</x:f>
        <x:v>0</x:v>
      </x:c>
      <x:c r="X1984" s="18" t="n">
        <x:f>MAX(V1984,W1984*'01 Controls'!$E$12)</x:f>
        <x:v>0</x:v>
      </x:c>
      <x:c r="Y1984" s="18" t="n">
        <x:f>IF(U1984=0,0,N1984*R1984/U1984)</x:f>
        <x:v>0</x:v>
      </x:c>
      <x:c r="Z1984" s="18" t="n">
        <x:f>IF(U1984=0,0,P1984*R1984/U1984)</x:f>
        <x:v>0</x:v>
      </x:c>
      <x:c r="AA1984" s="18" t="n">
        <x:f>MAX(Y1984,Z1984*'01 Controls'!$E$13)</x:f>
        <x:v>0</x:v>
      </x:c>
      <x:c r="AB1984" s="18" t="n">
        <x:f>IF(U1984=0,0,N1984*S1984/U1984)</x:f>
        <x:v>0</x:v>
      </x:c>
      <x:c r="AC1984" s="18" t="n">
        <x:f>IF(U1984=0,0,P1984*S1984/U1984)</x:f>
        <x:v>0</x:v>
      </x:c>
      <x:c r="AD1984" s="18" t="n">
        <x:f>MAX(AB1984,AC1984*'01 Controls'!$E$14)</x:f>
        <x:v>0</x:v>
      </x:c>
      <x:c r="AE1984" s="18" t="n">
        <x:f>IF(U1984=0,0,N1984*T1984/U1984)</x:f>
        <x:v>0</x:v>
      </x:c>
      <x:c r="AF1984" s="18" t="n">
        <x:f>IF(U1984=0,0,P1984*T1984/U1984)</x:f>
        <x:v>0</x:v>
      </x:c>
      <x:c r="AG1984" s="18" t="n">
        <x:f>MAX(AE1984,AF1984*'01 Controls'!$E$15)</x:f>
        <x:v>0</x:v>
      </x:c>
      <x:c r="AH1984" s="18" t="n">
        <x:f>SUM(V1984,Y1984,AB1984,AE1984)</x:f>
        <x:v>0</x:v>
      </x:c>
      <x:c r="AI1984" s="18" t="n">
        <x:f>N1984-AH1984</x:f>
        <x:v>0</x:v>
      </x:c>
      <x:c r="AJ1984" s="18" t="n">
        <x:f>V1984*INDEX('07 Mode Capacity'!$P$6:$P$17,MATCH("AIR-"&amp;I1984,'07 Mode Capacity'!$C$6:$C$17,0))</x:f>
        <x:v>0</x:v>
      </x:c>
      <x:c r="AK1984" s="18" t="n">
        <x:f>Y1984*INDEX('07 Mode Capacity'!$P$6:$P$17,MATCH("OCEAN-"&amp;I1984,'07 Mode Capacity'!$C$6:$C$17,0))</x:f>
        <x:v>0</x:v>
      </x:c>
      <x:c r="AL1984" s="18" t="n">
        <x:f>AB1984*INDEX('07 Mode Capacity'!$P$6:$P$17,MATCH("LAND-"&amp;I1984,'07 Mode Capacity'!$C$6:$C$17,0))</x:f>
        <x:v>0</x:v>
      </x:c>
      <x:c r="AM1984" s="18" t="n">
        <x:f>AE1984*INDEX('07 Mode Capacity'!$P$6:$P$17,MATCH("INLAND-"&amp;I1984,'07 Mode Capacity'!$C$6:$C$17,0))</x:f>
        <x:v>0</x:v>
      </x:c>
      <x:c r="AN1984" s="18" t="n">
        <x:f>SUM(AJ1984:AM1984)</x:f>
        <x:v>0</x:v>
      </x:c>
      <x:c r="AO1984" s="17" t="n">
        <x:f>IF(N1984=0,1,AN1984/N1984)</x:f>
        <x:v>1</x:v>
      </x:c>
      <x:c r="AP1984" s="11" t="str">
        <x:f>IF(AO1984&gt;='01 Controls'!$E$16,"PASS","FAIL")</x:f>
        <x:v>PASS</x:v>
      </x:c>
      <x:c r="AQ1984" s="11" t="str">
        <x:v>UNQUANTIFIED</x:v>
      </x:c>
      <x:c r="AR1984" s="11" t="str">
        <x:v>Position-class planning record; serial item and receiver open</x:v>
      </x:c>
      <x:c r="AS1984" s="26"/>
      <x:c r="AT1984" s="26"/>
    </x:row>
    <x:row r="1985">
      <x:c r="C1985" s="11" t="str">
        <x:v>M2-M-OSG-COL-12</x:v>
      </x:c>
      <x:c r="D1985" s="11" t="str">
        <x:v>M2</x:v>
      </x:c>
      <x:c r="E1985" s="11" t="str">
        <x:v>Urban heat</x:v>
      </x:c>
      <x:c r="F1985" s="11" t="str">
        <x:v>M-OSG</x:v>
      </x:c>
      <x:c r="G1985" s="11" t="str">
        <x:v>Offshore-support group</x:v>
      </x:c>
      <x:c r="H1985" s="11" t="str">
        <x:v>COL-12</x:v>
      </x:c>
      <x:c r="I1985" s="19" t="n">
        <x:v>24</x:v>
      </x:c>
      <x:c r="J1985" s="21" t="n">
        <x:v>0</x:v>
      </x:c>
      <x:c r="K1985" s="18" t="n">
        <x:f>'05 Cargo Register'!K193</x:f>
        <x:v>42</x:v>
      </x:c>
      <x:c r="L1985" s="18" t="n">
        <x:f>'05 Cargo Register'!N193</x:f>
        <x:v>5</x:v>
      </x:c>
      <x:c r="M1985" s="18" t="n">
        <x:f>'05 Cargo Register'!O193</x:f>
        <x:v>132</x:v>
      </x:c>
      <x:c r="N1985" s="18" t="n">
        <x:f>J1985*K1985</x:f>
        <x:v>0</x:v>
      </x:c>
      <x:c r="O1985" s="18" t="n">
        <x:f>J1985*L1985</x:f>
        <x:v>0</x:v>
      </x:c>
      <x:c r="P1985" s="18" t="n">
        <x:f>J1985*M1985</x:f>
        <x:v>0</x:v>
      </x:c>
      <x:c r="Q1985" s="22" t="n">
        <x:f>'01 Controls'!$E$26*'02 Cargo Classes'!$M$8</x:f>
        <x:v>0.1</x:v>
      </x:c>
      <x:c r="R1985" s="22" t="n">
        <x:f>'01 Controls'!$F$26*'02 Cargo Classes'!$N$8</x:f>
        <x:v>0</x:v>
      </x:c>
      <x:c r="S1985" s="22" t="n">
        <x:f>'01 Controls'!$G$26*'02 Cargo Classes'!$O$8</x:f>
        <x:v>1.14</x:v>
      </x:c>
      <x:c r="T1985" s="22" t="n">
        <x:f>'01 Controls'!$H$26*'02 Cargo Classes'!$P$8</x:f>
        <x:v>0</x:v>
      </x:c>
      <x:c r="U1985" s="22" t="n">
        <x:f>SUM(Q1985:T1985)</x:f>
        <x:v>1.24</x:v>
      </x:c>
      <x:c r="V1985" s="18" t="n">
        <x:f>IF(U1985=0,0,N1985*Q1985/U1985)</x:f>
        <x:v>0</x:v>
      </x:c>
      <x:c r="W1985" s="18" t="n">
        <x:f>IF(U1985=0,0,P1985*Q1985/U1985)</x:f>
        <x:v>0</x:v>
      </x:c>
      <x:c r="X1985" s="18" t="n">
        <x:f>MAX(V1985,W1985*'01 Controls'!$E$12)</x:f>
        <x:v>0</x:v>
      </x:c>
      <x:c r="Y1985" s="18" t="n">
        <x:f>IF(U1985=0,0,N1985*R1985/U1985)</x:f>
        <x:v>0</x:v>
      </x:c>
      <x:c r="Z1985" s="18" t="n">
        <x:f>IF(U1985=0,0,P1985*R1985/U1985)</x:f>
        <x:v>0</x:v>
      </x:c>
      <x:c r="AA1985" s="18" t="n">
        <x:f>MAX(Y1985,Z1985*'01 Controls'!$E$13)</x:f>
        <x:v>0</x:v>
      </x:c>
      <x:c r="AB1985" s="18" t="n">
        <x:f>IF(U1985=0,0,N1985*S1985/U1985)</x:f>
        <x:v>0</x:v>
      </x:c>
      <x:c r="AC1985" s="18" t="n">
        <x:f>IF(U1985=0,0,P1985*S1985/U1985)</x:f>
        <x:v>0</x:v>
      </x:c>
      <x:c r="AD1985" s="18" t="n">
        <x:f>MAX(AB1985,AC1985*'01 Controls'!$E$14)</x:f>
        <x:v>0</x:v>
      </x:c>
      <x:c r="AE1985" s="18" t="n">
        <x:f>IF(U1985=0,0,N1985*T1985/U1985)</x:f>
        <x:v>0</x:v>
      </x:c>
      <x:c r="AF1985" s="18" t="n">
        <x:f>IF(U1985=0,0,P1985*T1985/U1985)</x:f>
        <x:v>0</x:v>
      </x:c>
      <x:c r="AG1985" s="18" t="n">
        <x:f>MAX(AE1985,AF1985*'01 Controls'!$E$15)</x:f>
        <x:v>0</x:v>
      </x:c>
      <x:c r="AH1985" s="18" t="n">
        <x:f>SUM(V1985,Y1985,AB1985,AE1985)</x:f>
        <x:v>0</x:v>
      </x:c>
      <x:c r="AI1985" s="18" t="n">
        <x:f>N1985-AH1985</x:f>
        <x:v>0</x:v>
      </x:c>
      <x:c r="AJ1985" s="18" t="n">
        <x:f>V1985*INDEX('07 Mode Capacity'!$P$6:$P$17,MATCH("AIR-"&amp;I1985,'07 Mode Capacity'!$C$6:$C$17,0))</x:f>
        <x:v>0</x:v>
      </x:c>
      <x:c r="AK1985" s="18" t="n">
        <x:f>Y1985*INDEX('07 Mode Capacity'!$P$6:$P$17,MATCH("OCEAN-"&amp;I1985,'07 Mode Capacity'!$C$6:$C$17,0))</x:f>
        <x:v>0</x:v>
      </x:c>
      <x:c r="AL1985" s="18" t="n">
        <x:f>AB1985*INDEX('07 Mode Capacity'!$P$6:$P$17,MATCH("LAND-"&amp;I1985,'07 Mode Capacity'!$C$6:$C$17,0))</x:f>
        <x:v>0</x:v>
      </x:c>
      <x:c r="AM1985" s="18" t="n">
        <x:f>AE1985*INDEX('07 Mode Capacity'!$P$6:$P$17,MATCH("INLAND-"&amp;I1985,'07 Mode Capacity'!$C$6:$C$17,0))</x:f>
        <x:v>0</x:v>
      </x:c>
      <x:c r="AN1985" s="18" t="n">
        <x:f>SUM(AJ1985:AM1985)</x:f>
        <x:v>0</x:v>
      </x:c>
      <x:c r="AO1985" s="17" t="n">
        <x:f>IF(N1985=0,1,AN1985/N1985)</x:f>
        <x:v>1</x:v>
      </x:c>
      <x:c r="AP1985" s="11" t="str">
        <x:f>IF(AO1985&gt;='01 Controls'!$E$16,"PASS","FAIL")</x:f>
        <x:v>PASS</x:v>
      </x:c>
      <x:c r="AQ1985" s="11" t="str">
        <x:v>UNQUANTIFIED</x:v>
      </x:c>
      <x:c r="AR1985" s="11" t="str">
        <x:v>Position-class planning record; serial item and receiver open</x:v>
      </x:c>
      <x:c r="AS1985" s="26"/>
      <x:c r="AT1985" s="26"/>
    </x:row>
    <x:row r="1986">
      <x:c r="C1986" s="11" t="str">
        <x:v>M2-M-OSG-BAT-22</x:v>
      </x:c>
      <x:c r="D1986" s="11" t="str">
        <x:v>M2</x:v>
      </x:c>
      <x:c r="E1986" s="11" t="str">
        <x:v>Urban heat</x:v>
      </x:c>
      <x:c r="F1986" s="11" t="str">
        <x:v>M-OSG</x:v>
      </x:c>
      <x:c r="G1986" s="11" t="str">
        <x:v>Offshore-support group</x:v>
      </x:c>
      <x:c r="H1986" s="11" t="str">
        <x:v>BAT-22</x:v>
      </x:c>
      <x:c r="I1986" s="19" t="n">
        <x:v>48</x:v>
      </x:c>
      <x:c r="J1986" s="21" t="n">
        <x:v>0</x:v>
      </x:c>
      <x:c r="K1986" s="18" t="n">
        <x:f>'05 Cargo Register'!K194</x:f>
        <x:v>168</x:v>
      </x:c>
      <x:c r="L1986" s="18" t="n">
        <x:f>'05 Cargo Register'!N194</x:f>
        <x:v>10</x:v>
      </x:c>
      <x:c r="M1986" s="18" t="n">
        <x:f>'05 Cargo Register'!O194</x:f>
        <x:v>264</x:v>
      </x:c>
      <x:c r="N1986" s="18" t="n">
        <x:f>J1986*K1986</x:f>
        <x:v>0</x:v>
      </x:c>
      <x:c r="O1986" s="18" t="n">
        <x:f>J1986*L1986</x:f>
        <x:v>0</x:v>
      </x:c>
      <x:c r="P1986" s="18" t="n">
        <x:f>J1986*M1986</x:f>
        <x:v>0</x:v>
      </x:c>
      <x:c r="Q1986" s="22" t="n">
        <x:f>'01 Controls'!$E$26*'02 Cargo Classes'!$M$9</x:f>
        <x:v>0</x:v>
      </x:c>
      <x:c r="R1986" s="22" t="n">
        <x:f>'01 Controls'!$F$26*'02 Cargo Classes'!$N$9</x:f>
        <x:v>0</x:v>
      </x:c>
      <x:c r="S1986" s="22" t="n">
        <x:f>'01 Controls'!$G$26*'02 Cargo Classes'!$O$9</x:f>
        <x:v>0.95</x:v>
      </x:c>
      <x:c r="T1986" s="22" t="n">
        <x:f>'01 Controls'!$H$26*'02 Cargo Classes'!$P$9</x:f>
        <x:v>0</x:v>
      </x:c>
      <x:c r="U1986" s="22" t="n">
        <x:f>SUM(Q1986:T1986)</x:f>
        <x:v>0.95</x:v>
      </x:c>
      <x:c r="V1986" s="18" t="n">
        <x:f>IF(U1986=0,0,N1986*Q1986/U1986)</x:f>
        <x:v>0</x:v>
      </x:c>
      <x:c r="W1986" s="18" t="n">
        <x:f>IF(U1986=0,0,P1986*Q1986/U1986)</x:f>
        <x:v>0</x:v>
      </x:c>
      <x:c r="X1986" s="18" t="n">
        <x:f>MAX(V1986,W1986*'01 Controls'!$E$12)</x:f>
        <x:v>0</x:v>
      </x:c>
      <x:c r="Y1986" s="18" t="n">
        <x:f>IF(U1986=0,0,N1986*R1986/U1986)</x:f>
        <x:v>0</x:v>
      </x:c>
      <x:c r="Z1986" s="18" t="n">
        <x:f>IF(U1986=0,0,P1986*R1986/U1986)</x:f>
        <x:v>0</x:v>
      </x:c>
      <x:c r="AA1986" s="18" t="n">
        <x:f>MAX(Y1986,Z1986*'01 Controls'!$E$13)</x:f>
        <x:v>0</x:v>
      </x:c>
      <x:c r="AB1986" s="18" t="n">
        <x:f>IF(U1986=0,0,N1986*S1986/U1986)</x:f>
        <x:v>0</x:v>
      </x:c>
      <x:c r="AC1986" s="18" t="n">
        <x:f>IF(U1986=0,0,P1986*S1986/U1986)</x:f>
        <x:v>0</x:v>
      </x:c>
      <x:c r="AD1986" s="18" t="n">
        <x:f>MAX(AB1986,AC1986*'01 Controls'!$E$14)</x:f>
        <x:v>0</x:v>
      </x:c>
      <x:c r="AE1986" s="18" t="n">
        <x:f>IF(U1986=0,0,N1986*T1986/U1986)</x:f>
        <x:v>0</x:v>
      </x:c>
      <x:c r="AF1986" s="18" t="n">
        <x:f>IF(U1986=0,0,P1986*T1986/U1986)</x:f>
        <x:v>0</x:v>
      </x:c>
      <x:c r="AG1986" s="18" t="n">
        <x:f>MAX(AE1986,AF1986*'01 Controls'!$E$15)</x:f>
        <x:v>0</x:v>
      </x:c>
      <x:c r="AH1986" s="18" t="n">
        <x:f>SUM(V1986,Y1986,AB1986,AE1986)</x:f>
        <x:v>0</x:v>
      </x:c>
      <x:c r="AI1986" s="18" t="n">
        <x:f>N1986-AH1986</x:f>
        <x:v>0</x:v>
      </x:c>
      <x:c r="AJ1986" s="18" t="n">
        <x:f>V1986*INDEX('07 Mode Capacity'!$P$6:$P$17,MATCH("AIR-"&amp;I1986,'07 Mode Capacity'!$C$6:$C$17,0))</x:f>
        <x:v>0</x:v>
      </x:c>
      <x:c r="AK1986" s="18" t="n">
        <x:f>Y1986*INDEX('07 Mode Capacity'!$P$6:$P$17,MATCH("OCEAN-"&amp;I1986,'07 Mode Capacity'!$C$6:$C$17,0))</x:f>
        <x:v>0</x:v>
      </x:c>
      <x:c r="AL1986" s="18" t="n">
        <x:f>AB1986*INDEX('07 Mode Capacity'!$P$6:$P$17,MATCH("LAND-"&amp;I1986,'07 Mode Capacity'!$C$6:$C$17,0))</x:f>
        <x:v>0</x:v>
      </x:c>
      <x:c r="AM1986" s="18" t="n">
        <x:f>AE1986*INDEX('07 Mode Capacity'!$P$6:$P$17,MATCH("INLAND-"&amp;I1986,'07 Mode Capacity'!$C$6:$C$17,0))</x:f>
        <x:v>0</x:v>
      </x:c>
      <x:c r="AN1986" s="18" t="n">
        <x:f>SUM(AJ1986:AM1986)</x:f>
        <x:v>0</x:v>
      </x:c>
      <x:c r="AO1986" s="17" t="n">
        <x:f>IF(N1986=0,1,AN1986/N1986)</x:f>
        <x:v>1</x:v>
      </x:c>
      <x:c r="AP1986" s="11" t="str">
        <x:f>IF(AO1986&gt;='01 Controls'!$E$16,"PASS","FAIL")</x:f>
        <x:v>PASS</x:v>
      </x:c>
      <x:c r="AQ1986" s="11" t="str">
        <x:v>UNQUANTIFIED</x:v>
      </x:c>
      <x:c r="AR1986" s="11" t="str">
        <x:v>Position-class planning record; serial item and receiver open</x:v>
      </x:c>
      <x:c r="AS1986" s="26"/>
      <x:c r="AT1986" s="26"/>
    </x:row>
    <x:row r="1987">
      <x:c r="C1987" s="11" t="str">
        <x:v>M2-M-OSG-TNK-20</x:v>
      </x:c>
      <x:c r="D1987" s="11" t="str">
        <x:v>M2</x:v>
      </x:c>
      <x:c r="E1987" s="11" t="str">
        <x:v>Urban heat</x:v>
      </x:c>
      <x:c r="F1987" s="11" t="str">
        <x:v>M-OSG</x:v>
      </x:c>
      <x:c r="G1987" s="11" t="str">
        <x:v>Offshore-support group</x:v>
      </x:c>
      <x:c r="H1987" s="11" t="str">
        <x:v>TNK-20</x:v>
      </x:c>
      <x:c r="I1987" s="19" t="n">
        <x:v>48</x:v>
      </x:c>
      <x:c r="J1987" s="21" t="n">
        <x:v>0</x:v>
      </x:c>
      <x:c r="K1987" s="18" t="n">
        <x:f>'05 Cargo Register'!K195</x:f>
        <x:v>252</x:v>
      </x:c>
      <x:c r="L1987" s="18" t="n">
        <x:f>'05 Cargo Register'!N195</x:f>
        <x:v>15</x:v>
      </x:c>
      <x:c r="M1987" s="18" t="n">
        <x:f>'05 Cargo Register'!O195</x:f>
        <x:v>318.75</x:v>
      </x:c>
      <x:c r="N1987" s="18" t="n">
        <x:f>J1987*K1987</x:f>
        <x:v>0</x:v>
      </x:c>
      <x:c r="O1987" s="18" t="n">
        <x:f>J1987*L1987</x:f>
        <x:v>0</x:v>
      </x:c>
      <x:c r="P1987" s="18" t="n">
        <x:f>J1987*M1987</x:f>
        <x:v>0</x:v>
      </x:c>
      <x:c r="Q1987" s="22" t="n">
        <x:f>'01 Controls'!$E$26*'02 Cargo Classes'!$M$10</x:f>
        <x:v>0</x:v>
      </x:c>
      <x:c r="R1987" s="22" t="n">
        <x:f>'01 Controls'!$F$26*'02 Cargo Classes'!$N$10</x:f>
        <x:v>0</x:v>
      </x:c>
      <x:c r="S1987" s="22" t="n">
        <x:f>'01 Controls'!$G$26*'02 Cargo Classes'!$O$10</x:f>
        <x:v>0.95</x:v>
      </x:c>
      <x:c r="T1987" s="22" t="n">
        <x:f>'01 Controls'!$H$26*'02 Cargo Classes'!$P$10</x:f>
        <x:v>0</x:v>
      </x:c>
      <x:c r="U1987" s="22" t="n">
        <x:f>SUM(Q1987:T1987)</x:f>
        <x:v>0.95</x:v>
      </x:c>
      <x:c r="V1987" s="18" t="n">
        <x:f>IF(U1987=0,0,N1987*Q1987/U1987)</x:f>
        <x:v>0</x:v>
      </x:c>
      <x:c r="W1987" s="18" t="n">
        <x:f>IF(U1987=0,0,P1987*Q1987/U1987)</x:f>
        <x:v>0</x:v>
      </x:c>
      <x:c r="X1987" s="18" t="n">
        <x:f>MAX(V1987,W1987*'01 Controls'!$E$12)</x:f>
        <x:v>0</x:v>
      </x:c>
      <x:c r="Y1987" s="18" t="n">
        <x:f>IF(U1987=0,0,N1987*R1987/U1987)</x:f>
        <x:v>0</x:v>
      </x:c>
      <x:c r="Z1987" s="18" t="n">
        <x:f>IF(U1987=0,0,P1987*R1987/U1987)</x:f>
        <x:v>0</x:v>
      </x:c>
      <x:c r="AA1987" s="18" t="n">
        <x:f>MAX(Y1987,Z1987*'01 Controls'!$E$13)</x:f>
        <x:v>0</x:v>
      </x:c>
      <x:c r="AB1987" s="18" t="n">
        <x:f>IF(U1987=0,0,N1987*S1987/U1987)</x:f>
        <x:v>0</x:v>
      </x:c>
      <x:c r="AC1987" s="18" t="n">
        <x:f>IF(U1987=0,0,P1987*S1987/U1987)</x:f>
        <x:v>0</x:v>
      </x:c>
      <x:c r="AD1987" s="18" t="n">
        <x:f>MAX(AB1987,AC1987*'01 Controls'!$E$14)</x:f>
        <x:v>0</x:v>
      </x:c>
      <x:c r="AE1987" s="18" t="n">
        <x:f>IF(U1987=0,0,N1987*T1987/U1987)</x:f>
        <x:v>0</x:v>
      </x:c>
      <x:c r="AF1987" s="18" t="n">
        <x:f>IF(U1987=0,0,P1987*T1987/U1987)</x:f>
        <x:v>0</x:v>
      </x:c>
      <x:c r="AG1987" s="18" t="n">
        <x:f>MAX(AE1987,AF1987*'01 Controls'!$E$15)</x:f>
        <x:v>0</x:v>
      </x:c>
      <x:c r="AH1987" s="18" t="n">
        <x:f>SUM(V1987,Y1987,AB1987,AE1987)</x:f>
        <x:v>0</x:v>
      </x:c>
      <x:c r="AI1987" s="18" t="n">
        <x:f>N1987-AH1987</x:f>
        <x:v>0</x:v>
      </x:c>
      <x:c r="AJ1987" s="18" t="n">
        <x:f>V1987*INDEX('07 Mode Capacity'!$P$6:$P$17,MATCH("AIR-"&amp;I1987,'07 Mode Capacity'!$C$6:$C$17,0))</x:f>
        <x:v>0</x:v>
      </x:c>
      <x:c r="AK1987" s="18" t="n">
        <x:f>Y1987*INDEX('07 Mode Capacity'!$P$6:$P$17,MATCH("OCEAN-"&amp;I1987,'07 Mode Capacity'!$C$6:$C$17,0))</x:f>
        <x:v>0</x:v>
      </x:c>
      <x:c r="AL1987" s="18" t="n">
        <x:f>AB1987*INDEX('07 Mode Capacity'!$P$6:$P$17,MATCH("LAND-"&amp;I1987,'07 Mode Capacity'!$C$6:$C$17,0))</x:f>
        <x:v>0</x:v>
      </x:c>
      <x:c r="AM1987" s="18" t="n">
        <x:f>AE1987*INDEX('07 Mode Capacity'!$P$6:$P$17,MATCH("INLAND-"&amp;I1987,'07 Mode Capacity'!$C$6:$C$17,0))</x:f>
        <x:v>0</x:v>
      </x:c>
      <x:c r="AN1987" s="18" t="n">
        <x:f>SUM(AJ1987:AM1987)</x:f>
        <x:v>0</x:v>
      </x:c>
      <x:c r="AO1987" s="17" t="n">
        <x:f>IF(N1987=0,1,AN1987/N1987)</x:f>
        <x:v>1</x:v>
      </x:c>
      <x:c r="AP1987" s="11" t="str">
        <x:f>IF(AO1987&gt;='01 Controls'!$E$16,"PASS","FAIL")</x:f>
        <x:v>PASS</x:v>
      </x:c>
      <x:c r="AQ1987" s="11" t="str">
        <x:v>UNQUANTIFIED</x:v>
      </x:c>
      <x:c r="AR1987" s="11" t="str">
        <x:v>Position-class planning record; serial item and receiver open</x:v>
      </x:c>
      <x:c r="AS1987" s="26"/>
      <x:c r="AT1987" s="26"/>
    </x:row>
    <x:row r="1988">
      <x:c r="C1988" s="11" t="str">
        <x:v>M2-M-OSG-FLR-24</x:v>
      </x:c>
      <x:c r="D1988" s="11" t="str">
        <x:v>M2</x:v>
      </x:c>
      <x:c r="E1988" s="11" t="str">
        <x:v>Urban heat</x:v>
      </x:c>
      <x:c r="F1988" s="11" t="str">
        <x:v>M-OSG</x:v>
      </x:c>
      <x:c r="G1988" s="11" t="str">
        <x:v>Offshore-support group</x:v>
      </x:c>
      <x:c r="H1988" s="11" t="str">
        <x:v>FLR-24</x:v>
      </x:c>
      <x:c r="I1988" s="19" t="n">
        <x:v>48</x:v>
      </x:c>
      <x:c r="J1988" s="21" t="n">
        <x:v>0</x:v>
      </x:c>
      <x:c r="K1988" s="18" t="n">
        <x:f>'05 Cargo Register'!K196</x:f>
        <x:v>315</x:v>
      </x:c>
      <x:c r="L1988" s="18" t="n">
        <x:f>'05 Cargo Register'!N196</x:f>
        <x:v>16</x:v>
      </x:c>
      <x:c r="M1988" s="18" t="n">
        <x:f>'05 Cargo Register'!O196</x:f>
        <x:v>512</x:v>
      </x:c>
      <x:c r="N1988" s="18" t="n">
        <x:f>J1988*K1988</x:f>
        <x:v>0</x:v>
      </x:c>
      <x:c r="O1988" s="18" t="n">
        <x:f>J1988*L1988</x:f>
        <x:v>0</x:v>
      </x:c>
      <x:c r="P1988" s="18" t="n">
        <x:f>J1988*M1988</x:f>
        <x:v>0</x:v>
      </x:c>
      <x:c r="Q1988" s="22" t="n">
        <x:f>'01 Controls'!$E$26*'02 Cargo Classes'!$M$11</x:f>
        <x:v>0</x:v>
      </x:c>
      <x:c r="R1988" s="22" t="n">
        <x:f>'01 Controls'!$F$26*'02 Cargo Classes'!$N$11</x:f>
        <x:v>0</x:v>
      </x:c>
      <x:c r="S1988" s="22" t="n">
        <x:f>'01 Controls'!$G$26*'02 Cargo Classes'!$O$11</x:f>
        <x:v>0.95</x:v>
      </x:c>
      <x:c r="T1988" s="22" t="n">
        <x:f>'01 Controls'!$H$26*'02 Cargo Classes'!$P$11</x:f>
        <x:v>0</x:v>
      </x:c>
      <x:c r="U1988" s="22" t="n">
        <x:f>SUM(Q1988:T1988)</x:f>
        <x:v>0.95</x:v>
      </x:c>
      <x:c r="V1988" s="18" t="n">
        <x:f>IF(U1988=0,0,N1988*Q1988/U1988)</x:f>
        <x:v>0</x:v>
      </x:c>
      <x:c r="W1988" s="18" t="n">
        <x:f>IF(U1988=0,0,P1988*Q1988/U1988)</x:f>
        <x:v>0</x:v>
      </x:c>
      <x:c r="X1988" s="18" t="n">
        <x:f>MAX(V1988,W1988*'01 Controls'!$E$12)</x:f>
        <x:v>0</x:v>
      </x:c>
      <x:c r="Y1988" s="18" t="n">
        <x:f>IF(U1988=0,0,N1988*R1988/U1988)</x:f>
        <x:v>0</x:v>
      </x:c>
      <x:c r="Z1988" s="18" t="n">
        <x:f>IF(U1988=0,0,P1988*R1988/U1988)</x:f>
        <x:v>0</x:v>
      </x:c>
      <x:c r="AA1988" s="18" t="n">
        <x:f>MAX(Y1988,Z1988*'01 Controls'!$E$13)</x:f>
        <x:v>0</x:v>
      </x:c>
      <x:c r="AB1988" s="18" t="n">
        <x:f>IF(U1988=0,0,N1988*S1988/U1988)</x:f>
        <x:v>0</x:v>
      </x:c>
      <x:c r="AC1988" s="18" t="n">
        <x:f>IF(U1988=0,0,P1988*S1988/U1988)</x:f>
        <x:v>0</x:v>
      </x:c>
      <x:c r="AD1988" s="18" t="n">
        <x:f>MAX(AB1988,AC1988*'01 Controls'!$E$14)</x:f>
        <x:v>0</x:v>
      </x:c>
      <x:c r="AE1988" s="18" t="n">
        <x:f>IF(U1988=0,0,N1988*T1988/U1988)</x:f>
        <x:v>0</x:v>
      </x:c>
      <x:c r="AF1988" s="18" t="n">
        <x:f>IF(U1988=0,0,P1988*T1988/U1988)</x:f>
        <x:v>0</x:v>
      </x:c>
      <x:c r="AG1988" s="18" t="n">
        <x:f>MAX(AE1988,AF1988*'01 Controls'!$E$15)</x:f>
        <x:v>0</x:v>
      </x:c>
      <x:c r="AH1988" s="18" t="n">
        <x:f>SUM(V1988,Y1988,AB1988,AE1988)</x:f>
        <x:v>0</x:v>
      </x:c>
      <x:c r="AI1988" s="18" t="n">
        <x:f>N1988-AH1988</x:f>
        <x:v>0</x:v>
      </x:c>
      <x:c r="AJ1988" s="18" t="n">
        <x:f>V1988*INDEX('07 Mode Capacity'!$P$6:$P$17,MATCH("AIR-"&amp;I1988,'07 Mode Capacity'!$C$6:$C$17,0))</x:f>
        <x:v>0</x:v>
      </x:c>
      <x:c r="AK1988" s="18" t="n">
        <x:f>Y1988*INDEX('07 Mode Capacity'!$P$6:$P$17,MATCH("OCEAN-"&amp;I1988,'07 Mode Capacity'!$C$6:$C$17,0))</x:f>
        <x:v>0</x:v>
      </x:c>
      <x:c r="AL1988" s="18" t="n">
        <x:f>AB1988*INDEX('07 Mode Capacity'!$P$6:$P$17,MATCH("LAND-"&amp;I1988,'07 Mode Capacity'!$C$6:$C$17,0))</x:f>
        <x:v>0</x:v>
      </x:c>
      <x:c r="AM1988" s="18" t="n">
        <x:f>AE1988*INDEX('07 Mode Capacity'!$P$6:$P$17,MATCH("INLAND-"&amp;I1988,'07 Mode Capacity'!$C$6:$C$17,0))</x:f>
        <x:v>0</x:v>
      </x:c>
      <x:c r="AN1988" s="18" t="n">
        <x:f>SUM(AJ1988:AM1988)</x:f>
        <x:v>0</x:v>
      </x:c>
      <x:c r="AO1988" s="17" t="n">
        <x:f>IF(N1988=0,1,AN1988/N1988)</x:f>
        <x:v>1</x:v>
      </x:c>
      <x:c r="AP1988" s="11" t="str">
        <x:f>IF(AO1988&gt;='01 Controls'!$E$16,"PASS","FAIL")</x:f>
        <x:v>PASS</x:v>
      </x:c>
      <x:c r="AQ1988" s="11" t="str">
        <x:v>UNQUANTIFIED</x:v>
      </x:c>
      <x:c r="AR1988" s="11" t="str">
        <x:v>Position-class planning record; serial item and receiver open</x:v>
      </x:c>
      <x:c r="AS1988" s="26"/>
      <x:c r="AT1988" s="26"/>
    </x:row>
    <x:row r="1989">
      <x:c r="C1989" s="11" t="str">
        <x:v>M2-M-OSG-ROL-30</x:v>
      </x:c>
      <x:c r="D1989" s="11" t="str">
        <x:v>M2</x:v>
      </x:c>
      <x:c r="E1989" s="11" t="str">
        <x:v>Urban heat</x:v>
      </x:c>
      <x:c r="F1989" s="11" t="str">
        <x:v>M-OSG</x:v>
      </x:c>
      <x:c r="G1989" s="11" t="str">
        <x:v>Offshore-support group</x:v>
      </x:c>
      <x:c r="H1989" s="11" t="str">
        <x:v>ROL-30</x:v>
      </x:c>
      <x:c r="I1989" s="19" t="n">
        <x:v>48</x:v>
      </x:c>
      <x:c r="J1989" s="21" t="n">
        <x:v>0</x:v>
      </x:c>
      <x:c r="K1989" s="18" t="n">
        <x:f>'05 Cargo Register'!K197</x:f>
        <x:v>315</x:v>
      </x:c>
      <x:c r="L1989" s="18" t="n">
        <x:f>'05 Cargo Register'!N197</x:f>
        <x:v>14</x:v>
      </x:c>
      <x:c r="M1989" s="18" t="n">
        <x:f>'05 Cargo Register'!O197</x:f>
        <x:v>892.5</x:v>
      </x:c>
      <x:c r="N1989" s="18" t="n">
        <x:f>J1989*K1989</x:f>
        <x:v>0</x:v>
      </x:c>
      <x:c r="O1989" s="18" t="n">
        <x:f>J1989*L1989</x:f>
        <x:v>0</x:v>
      </x:c>
      <x:c r="P1989" s="18" t="n">
        <x:f>J1989*M1989</x:f>
        <x:v>0</x:v>
      </x:c>
      <x:c r="Q1989" s="22" t="n">
        <x:f>'01 Controls'!$E$26*'02 Cargo Classes'!$M$12</x:f>
        <x:v>0</x:v>
      </x:c>
      <x:c r="R1989" s="22" t="n">
        <x:f>'01 Controls'!$F$26*'02 Cargo Classes'!$N$12</x:f>
        <x:v>0</x:v>
      </x:c>
      <x:c r="S1989" s="22" t="n">
        <x:f>'01 Controls'!$G$26*'02 Cargo Classes'!$O$12</x:f>
        <x:v>1.4249999999999998</x:v>
      </x:c>
      <x:c r="T1989" s="22" t="n">
        <x:f>'01 Controls'!$H$26*'02 Cargo Classes'!$P$12</x:f>
        <x:v>0</x:v>
      </x:c>
      <x:c r="U1989" s="22" t="n">
        <x:f>SUM(Q1989:T1989)</x:f>
        <x:v>1.4249999999999998</x:v>
      </x:c>
      <x:c r="V1989" s="18" t="n">
        <x:f>IF(U1989=0,0,N1989*Q1989/U1989)</x:f>
        <x:v>0</x:v>
      </x:c>
      <x:c r="W1989" s="18" t="n">
        <x:f>IF(U1989=0,0,P1989*Q1989/U1989)</x:f>
        <x:v>0</x:v>
      </x:c>
      <x:c r="X1989" s="18" t="n">
        <x:f>MAX(V1989,W1989*'01 Controls'!$E$12)</x:f>
        <x:v>0</x:v>
      </x:c>
      <x:c r="Y1989" s="18" t="n">
        <x:f>IF(U1989=0,0,N1989*R1989/U1989)</x:f>
        <x:v>0</x:v>
      </x:c>
      <x:c r="Z1989" s="18" t="n">
        <x:f>IF(U1989=0,0,P1989*R1989/U1989)</x:f>
        <x:v>0</x:v>
      </x:c>
      <x:c r="AA1989" s="18" t="n">
        <x:f>MAX(Y1989,Z1989*'01 Controls'!$E$13)</x:f>
        <x:v>0</x:v>
      </x:c>
      <x:c r="AB1989" s="18" t="n">
        <x:f>IF(U1989=0,0,N1989*S1989/U1989)</x:f>
        <x:v>0</x:v>
      </x:c>
      <x:c r="AC1989" s="18" t="n">
        <x:f>IF(U1989=0,0,P1989*S1989/U1989)</x:f>
        <x:v>0</x:v>
      </x:c>
      <x:c r="AD1989" s="18" t="n">
        <x:f>MAX(AB1989,AC1989*'01 Controls'!$E$14)</x:f>
        <x:v>0</x:v>
      </x:c>
      <x:c r="AE1989" s="18" t="n">
        <x:f>IF(U1989=0,0,N1989*T1989/U1989)</x:f>
        <x:v>0</x:v>
      </x:c>
      <x:c r="AF1989" s="18" t="n">
        <x:f>IF(U1989=0,0,P1989*T1989/U1989)</x:f>
        <x:v>0</x:v>
      </x:c>
      <x:c r="AG1989" s="18" t="n">
        <x:f>MAX(AE1989,AF1989*'01 Controls'!$E$15)</x:f>
        <x:v>0</x:v>
      </x:c>
      <x:c r="AH1989" s="18" t="n">
        <x:f>SUM(V1989,Y1989,AB1989,AE1989)</x:f>
        <x:v>0</x:v>
      </x:c>
      <x:c r="AI1989" s="18" t="n">
        <x:f>N1989-AH1989</x:f>
        <x:v>0</x:v>
      </x:c>
      <x:c r="AJ1989" s="18" t="n">
        <x:f>V1989*INDEX('07 Mode Capacity'!$P$6:$P$17,MATCH("AIR-"&amp;I1989,'07 Mode Capacity'!$C$6:$C$17,0))</x:f>
        <x:v>0</x:v>
      </x:c>
      <x:c r="AK1989" s="18" t="n">
        <x:f>Y1989*INDEX('07 Mode Capacity'!$P$6:$P$17,MATCH("OCEAN-"&amp;I1989,'07 Mode Capacity'!$C$6:$C$17,0))</x:f>
        <x:v>0</x:v>
      </x:c>
      <x:c r="AL1989" s="18" t="n">
        <x:f>AB1989*INDEX('07 Mode Capacity'!$P$6:$P$17,MATCH("LAND-"&amp;I1989,'07 Mode Capacity'!$C$6:$C$17,0))</x:f>
        <x:v>0</x:v>
      </x:c>
      <x:c r="AM1989" s="18" t="n">
        <x:f>AE1989*INDEX('07 Mode Capacity'!$P$6:$P$17,MATCH("INLAND-"&amp;I1989,'07 Mode Capacity'!$C$6:$C$17,0))</x:f>
        <x:v>0</x:v>
      </x:c>
      <x:c r="AN1989" s="18" t="n">
        <x:f>SUM(AJ1989:AM1989)</x:f>
        <x:v>0</x:v>
      </x:c>
      <x:c r="AO1989" s="17" t="n">
        <x:f>IF(N1989=0,1,AN1989/N1989)</x:f>
        <x:v>1</x:v>
      </x:c>
      <x:c r="AP1989" s="11" t="str">
        <x:f>IF(AO1989&gt;='01 Controls'!$E$16,"PASS","FAIL")</x:f>
        <x:v>PASS</x:v>
      </x:c>
      <x:c r="AQ1989" s="11" t="str">
        <x:v>UNQUANTIFIED</x:v>
      </x:c>
      <x:c r="AR1989" s="11" t="str">
        <x:v>Position-class planning record; serial item and receiver open</x:v>
      </x:c>
      <x:c r="AS1989" s="26"/>
      <x:c r="AT1989" s="26"/>
    </x:row>
    <x:row r="1990">
      <x:c r="C1990" s="11" t="str">
        <x:v>M2-M-OSG-LIN-18</x:v>
      </x:c>
      <x:c r="D1990" s="11" t="str">
        <x:v>M2</x:v>
      </x:c>
      <x:c r="E1990" s="11" t="str">
        <x:v>Urban heat</x:v>
      </x:c>
      <x:c r="F1990" s="11" t="str">
        <x:v>M-OSG</x:v>
      </x:c>
      <x:c r="G1990" s="11" t="str">
        <x:v>Offshore-support group</x:v>
      </x:c>
      <x:c r="H1990" s="11" t="str">
        <x:v>LIN-18</x:v>
      </x:c>
      <x:c r="I1990" s="19" t="n">
        <x:v>72</x:v>
      </x:c>
      <x:c r="J1990" s="21" t="n">
        <x:v>0</x:v>
      </x:c>
      <x:c r="K1990" s="18" t="n">
        <x:f>'05 Cargo Register'!K198</x:f>
        <x:v>168</x:v>
      </x:c>
      <x:c r="L1990" s="18" t="n">
        <x:f>'05 Cargo Register'!N198</x:f>
        <x:v>12</x:v>
      </x:c>
      <x:c r="M1990" s="18" t="n">
        <x:f>'05 Cargo Register'!O198</x:f>
        <x:v>528</x:v>
      </x:c>
      <x:c r="N1990" s="18" t="n">
        <x:f>J1990*K1990</x:f>
        <x:v>0</x:v>
      </x:c>
      <x:c r="O1990" s="18" t="n">
        <x:f>J1990*L1990</x:f>
        <x:v>0</x:v>
      </x:c>
      <x:c r="P1990" s="18" t="n">
        <x:f>J1990*M1990</x:f>
        <x:v>0</x:v>
      </x:c>
      <x:c r="Q1990" s="22" t="n">
        <x:f>'01 Controls'!$E$26*'02 Cargo Classes'!$M$13</x:f>
        <x:v>0</x:v>
      </x:c>
      <x:c r="R1990" s="22" t="n">
        <x:f>'01 Controls'!$F$26*'02 Cargo Classes'!$N$13</x:f>
        <x:v>0</x:v>
      </x:c>
      <x:c r="S1990" s="22" t="n">
        <x:f>'01 Controls'!$G$26*'02 Cargo Classes'!$O$13</x:f>
        <x:v>0.95</x:v>
      </x:c>
      <x:c r="T1990" s="22" t="n">
        <x:f>'01 Controls'!$H$26*'02 Cargo Classes'!$P$13</x:f>
        <x:v>0</x:v>
      </x:c>
      <x:c r="U1990" s="22" t="n">
        <x:f>SUM(Q1990:T1990)</x:f>
        <x:v>0.95</x:v>
      </x:c>
      <x:c r="V1990" s="18" t="n">
        <x:f>IF(U1990=0,0,N1990*Q1990/U1990)</x:f>
        <x:v>0</x:v>
      </x:c>
      <x:c r="W1990" s="18" t="n">
        <x:f>IF(U1990=0,0,P1990*Q1990/U1990)</x:f>
        <x:v>0</x:v>
      </x:c>
      <x:c r="X1990" s="18" t="n">
        <x:f>MAX(V1990,W1990*'01 Controls'!$E$12)</x:f>
        <x:v>0</x:v>
      </x:c>
      <x:c r="Y1990" s="18" t="n">
        <x:f>IF(U1990=0,0,N1990*R1990/U1990)</x:f>
        <x:v>0</x:v>
      </x:c>
      <x:c r="Z1990" s="18" t="n">
        <x:f>IF(U1990=0,0,P1990*R1990/U1990)</x:f>
        <x:v>0</x:v>
      </x:c>
      <x:c r="AA1990" s="18" t="n">
        <x:f>MAX(Y1990,Z1990*'01 Controls'!$E$13)</x:f>
        <x:v>0</x:v>
      </x:c>
      <x:c r="AB1990" s="18" t="n">
        <x:f>IF(U1990=0,0,N1990*S1990/U1990)</x:f>
        <x:v>0</x:v>
      </x:c>
      <x:c r="AC1990" s="18" t="n">
        <x:f>IF(U1990=0,0,P1990*S1990/U1990)</x:f>
        <x:v>0</x:v>
      </x:c>
      <x:c r="AD1990" s="18" t="n">
        <x:f>MAX(AB1990,AC1990*'01 Controls'!$E$14)</x:f>
        <x:v>0</x:v>
      </x:c>
      <x:c r="AE1990" s="18" t="n">
        <x:f>IF(U1990=0,0,N1990*T1990/U1990)</x:f>
        <x:v>0</x:v>
      </x:c>
      <x:c r="AF1990" s="18" t="n">
        <x:f>IF(U1990=0,0,P1990*T1990/U1990)</x:f>
        <x:v>0</x:v>
      </x:c>
      <x:c r="AG1990" s="18" t="n">
        <x:f>MAX(AE1990,AF1990*'01 Controls'!$E$15)</x:f>
        <x:v>0</x:v>
      </x:c>
      <x:c r="AH1990" s="18" t="n">
        <x:f>SUM(V1990,Y1990,AB1990,AE1990)</x:f>
        <x:v>0</x:v>
      </x:c>
      <x:c r="AI1990" s="18" t="n">
        <x:f>N1990-AH1990</x:f>
        <x:v>0</x:v>
      </x:c>
      <x:c r="AJ1990" s="18" t="n">
        <x:f>V1990*INDEX('07 Mode Capacity'!$P$6:$P$17,MATCH("AIR-"&amp;I1990,'07 Mode Capacity'!$C$6:$C$17,0))</x:f>
        <x:v>0</x:v>
      </x:c>
      <x:c r="AK1990" s="18" t="n">
        <x:f>Y1990*INDEX('07 Mode Capacity'!$P$6:$P$17,MATCH("OCEAN-"&amp;I1990,'07 Mode Capacity'!$C$6:$C$17,0))</x:f>
        <x:v>0</x:v>
      </x:c>
      <x:c r="AL1990" s="18" t="n">
        <x:f>AB1990*INDEX('07 Mode Capacity'!$P$6:$P$17,MATCH("LAND-"&amp;I1990,'07 Mode Capacity'!$C$6:$C$17,0))</x:f>
        <x:v>0</x:v>
      </x:c>
      <x:c r="AM1990" s="18" t="n">
        <x:f>AE1990*INDEX('07 Mode Capacity'!$P$6:$P$17,MATCH("INLAND-"&amp;I1990,'07 Mode Capacity'!$C$6:$C$17,0))</x:f>
        <x:v>0</x:v>
      </x:c>
      <x:c r="AN1990" s="18" t="n">
        <x:f>SUM(AJ1990:AM1990)</x:f>
        <x:v>0</x:v>
      </x:c>
      <x:c r="AO1990" s="17" t="n">
        <x:f>IF(N1990=0,1,AN1990/N1990)</x:f>
        <x:v>1</x:v>
      </x:c>
      <x:c r="AP1990" s="11" t="str">
        <x:f>IF(AO1990&gt;='01 Controls'!$E$16,"PASS","FAIL")</x:f>
        <x:v>PASS</x:v>
      </x:c>
      <x:c r="AQ1990" s="11" t="str">
        <x:v>UNQUANTIFIED</x:v>
      </x:c>
      <x:c r="AR1990" s="11" t="str">
        <x:v>Position-class planning record; serial item and receiver open</x:v>
      </x:c>
      <x:c r="AS1990" s="26"/>
      <x:c r="AT1990" s="26"/>
    </x:row>
    <x:row r="1991">
      <x:c r="C1991" s="11" t="str">
        <x:v>M2-M-OSG-BLK-08</x:v>
      </x:c>
      <x:c r="D1991" s="11" t="str">
        <x:v>M2</x:v>
      </x:c>
      <x:c r="E1991" s="11" t="str">
        <x:v>Urban heat</x:v>
      </x:c>
      <x:c r="F1991" s="11" t="str">
        <x:v>M-OSG</x:v>
      </x:c>
      <x:c r="G1991" s="11" t="str">
        <x:v>Offshore-support group</x:v>
      </x:c>
      <x:c r="H1991" s="11" t="str">
        <x:v>BLK-08</x:v>
      </x:c>
      <x:c r="I1991" s="19" t="n">
        <x:v>48</x:v>
      </x:c>
      <x:c r="J1991" s="21" t="n">
        <x:v>0</x:v>
      </x:c>
      <x:c r="K1991" s="18" t="n">
        <x:f>'05 Cargo Register'!K199</x:f>
        <x:v>105</x:v>
      </x:c>
      <x:c r="L1991" s="18" t="n">
        <x:f>'05 Cargo Register'!N199</x:f>
        <x:v>17</x:v>
      </x:c>
      <x:c r="M1991" s="18" t="n">
        <x:f>'05 Cargo Register'!O199</x:f>
        <x:v>867</x:v>
      </x:c>
      <x:c r="N1991" s="18" t="n">
        <x:f>J1991*K1991</x:f>
        <x:v>0</x:v>
      </x:c>
      <x:c r="O1991" s="18" t="n">
        <x:f>J1991*L1991</x:f>
        <x:v>0</x:v>
      </x:c>
      <x:c r="P1991" s="18" t="n">
        <x:f>J1991*M1991</x:f>
        <x:v>0</x:v>
      </x:c>
      <x:c r="Q1991" s="22" t="n">
        <x:f>'01 Controls'!$E$26*'02 Cargo Classes'!$M$14</x:f>
        <x:v>0.05</x:v>
      </x:c>
      <x:c r="R1991" s="22" t="n">
        <x:f>'01 Controls'!$F$26*'02 Cargo Classes'!$N$14</x:f>
        <x:v>0</x:v>
      </x:c>
      <x:c r="S1991" s="22" t="n">
        <x:f>'01 Controls'!$G$26*'02 Cargo Classes'!$O$14</x:f>
        <x:v>0.95</x:v>
      </x:c>
      <x:c r="T1991" s="22" t="n">
        <x:f>'01 Controls'!$H$26*'02 Cargo Classes'!$P$14</x:f>
        <x:v>0</x:v>
      </x:c>
      <x:c r="U1991" s="22" t="n">
        <x:f>SUM(Q1991:T1991)</x:f>
        <x:v>1</x:v>
      </x:c>
      <x:c r="V1991" s="18" t="n">
        <x:f>IF(U1991=0,0,N1991*Q1991/U1991)</x:f>
        <x:v>0</x:v>
      </x:c>
      <x:c r="W1991" s="18" t="n">
        <x:f>IF(U1991=0,0,P1991*Q1991/U1991)</x:f>
        <x:v>0</x:v>
      </x:c>
      <x:c r="X1991" s="18" t="n">
        <x:f>MAX(V1991,W1991*'01 Controls'!$E$12)</x:f>
        <x:v>0</x:v>
      </x:c>
      <x:c r="Y1991" s="18" t="n">
        <x:f>IF(U1991=0,0,N1991*R1991/U1991)</x:f>
        <x:v>0</x:v>
      </x:c>
      <x:c r="Z1991" s="18" t="n">
        <x:f>IF(U1991=0,0,P1991*R1991/U1991)</x:f>
        <x:v>0</x:v>
      </x:c>
      <x:c r="AA1991" s="18" t="n">
        <x:f>MAX(Y1991,Z1991*'01 Controls'!$E$13)</x:f>
        <x:v>0</x:v>
      </x:c>
      <x:c r="AB1991" s="18" t="n">
        <x:f>IF(U1991=0,0,N1991*S1991/U1991)</x:f>
        <x:v>0</x:v>
      </x:c>
      <x:c r="AC1991" s="18" t="n">
        <x:f>IF(U1991=0,0,P1991*S1991/U1991)</x:f>
        <x:v>0</x:v>
      </x:c>
      <x:c r="AD1991" s="18" t="n">
        <x:f>MAX(AB1991,AC1991*'01 Controls'!$E$14)</x:f>
        <x:v>0</x:v>
      </x:c>
      <x:c r="AE1991" s="18" t="n">
        <x:f>IF(U1991=0,0,N1991*T1991/U1991)</x:f>
        <x:v>0</x:v>
      </x:c>
      <x:c r="AF1991" s="18" t="n">
        <x:f>IF(U1991=0,0,P1991*T1991/U1991)</x:f>
        <x:v>0</x:v>
      </x:c>
      <x:c r="AG1991" s="18" t="n">
        <x:f>MAX(AE1991,AF1991*'01 Controls'!$E$15)</x:f>
        <x:v>0</x:v>
      </x:c>
      <x:c r="AH1991" s="18" t="n">
        <x:f>SUM(V1991,Y1991,AB1991,AE1991)</x:f>
        <x:v>0</x:v>
      </x:c>
      <x:c r="AI1991" s="18" t="n">
        <x:f>N1991-AH1991</x:f>
        <x:v>0</x:v>
      </x:c>
      <x:c r="AJ1991" s="18" t="n">
        <x:f>V1991*INDEX('07 Mode Capacity'!$P$6:$P$17,MATCH("AIR-"&amp;I1991,'07 Mode Capacity'!$C$6:$C$17,0))</x:f>
        <x:v>0</x:v>
      </x:c>
      <x:c r="AK1991" s="18" t="n">
        <x:f>Y1991*INDEX('07 Mode Capacity'!$P$6:$P$17,MATCH("OCEAN-"&amp;I1991,'07 Mode Capacity'!$C$6:$C$17,0))</x:f>
        <x:v>0</x:v>
      </x:c>
      <x:c r="AL1991" s="18" t="n">
        <x:f>AB1991*INDEX('07 Mode Capacity'!$P$6:$P$17,MATCH("LAND-"&amp;I1991,'07 Mode Capacity'!$C$6:$C$17,0))</x:f>
        <x:v>0</x:v>
      </x:c>
      <x:c r="AM1991" s="18" t="n">
        <x:f>AE1991*INDEX('07 Mode Capacity'!$P$6:$P$17,MATCH("INLAND-"&amp;I1991,'07 Mode Capacity'!$C$6:$C$17,0))</x:f>
        <x:v>0</x:v>
      </x:c>
      <x:c r="AN1991" s="18" t="n">
        <x:f>SUM(AJ1991:AM1991)</x:f>
        <x:v>0</x:v>
      </x:c>
      <x:c r="AO1991" s="17" t="n">
        <x:f>IF(N1991=0,1,AN1991/N1991)</x:f>
        <x:v>1</x:v>
      </x:c>
      <x:c r="AP1991" s="11" t="str">
        <x:f>IF(AO1991&gt;='01 Controls'!$E$16,"PASS","FAIL")</x:f>
        <x:v>PASS</x:v>
      </x:c>
      <x:c r="AQ1991" s="11" t="str">
        <x:v>UNQUANTIFIED</x:v>
      </x:c>
      <x:c r="AR1991" s="11" t="str">
        <x:v>Position-class planning record; serial item and receiver open</x:v>
      </x:c>
      <x:c r="AS1991" s="26"/>
      <x:c r="AT1991" s="26"/>
    </x:row>
    <x:row r="1992">
      <x:c r="C1992" s="11" t="str">
        <x:v>M2-M-OSG-OOG-80</x:v>
      </x:c>
      <x:c r="D1992" s="11" t="str">
        <x:v>M2</x:v>
      </x:c>
      <x:c r="E1992" s="11" t="str">
        <x:v>Urban heat</x:v>
      </x:c>
      <x:c r="F1992" s="11" t="str">
        <x:v>M-OSG</x:v>
      </x:c>
      <x:c r="G1992" s="11" t="str">
        <x:v>Offshore-support group</x:v>
      </x:c>
      <x:c r="H1992" s="11" t="str">
        <x:v>OOG-80</x:v>
      </x:c>
      <x:c r="I1992" s="19" t="n">
        <x:v>72</x:v>
      </x:c>
      <x:c r="J1992" s="21" t="n">
        <x:v>0</x:v>
      </x:c>
      <x:c r="K1992" s="18" t="n">
        <x:f>'05 Cargo Register'!K200</x:f>
        <x:v>420</x:v>
      </x:c>
      <x:c r="L1992" s="18" t="n">
        <x:f>'05 Cargo Register'!N200</x:f>
        <x:v>7</x:v>
      </x:c>
      <x:c r="M1992" s="18" t="n">
        <x:f>'05 Cargo Register'!O200</x:f>
        <x:v>1232</x:v>
      </x:c>
      <x:c r="N1992" s="18" t="n">
        <x:f>J1992*K1992</x:f>
        <x:v>0</x:v>
      </x:c>
      <x:c r="O1992" s="18" t="n">
        <x:f>J1992*L1992</x:f>
        <x:v>0</x:v>
      </x:c>
      <x:c r="P1992" s="18" t="n">
        <x:f>J1992*M1992</x:f>
        <x:v>0</x:v>
      </x:c>
      <x:c r="Q1992" s="22" t="n">
        <x:f>'01 Controls'!$E$26*'02 Cargo Classes'!$M$15</x:f>
        <x:v>0</x:v>
      </x:c>
      <x:c r="R1992" s="22" t="n">
        <x:f>'01 Controls'!$F$26*'02 Cargo Classes'!$N$15</x:f>
        <x:v>0</x:v>
      </x:c>
      <x:c r="S1992" s="22" t="n">
        <x:f>'01 Controls'!$G$26*'02 Cargo Classes'!$O$15</x:f>
        <x:v>0.57</x:v>
      </x:c>
      <x:c r="T1992" s="22" t="n">
        <x:f>'01 Controls'!$H$26*'02 Cargo Classes'!$P$15</x:f>
        <x:v>0</x:v>
      </x:c>
      <x:c r="U1992" s="22" t="n">
        <x:f>SUM(Q1992:T1992)</x:f>
        <x:v>0.57</x:v>
      </x:c>
      <x:c r="V1992" s="18" t="n">
        <x:f>IF(U1992=0,0,N1992*Q1992/U1992)</x:f>
        <x:v>0</x:v>
      </x:c>
      <x:c r="W1992" s="18" t="n">
        <x:f>IF(U1992=0,0,P1992*Q1992/U1992)</x:f>
        <x:v>0</x:v>
      </x:c>
      <x:c r="X1992" s="18" t="n">
        <x:f>MAX(V1992,W1992*'01 Controls'!$E$12)</x:f>
        <x:v>0</x:v>
      </x:c>
      <x:c r="Y1992" s="18" t="n">
        <x:f>IF(U1992=0,0,N1992*R1992/U1992)</x:f>
        <x:v>0</x:v>
      </x:c>
      <x:c r="Z1992" s="18" t="n">
        <x:f>IF(U1992=0,0,P1992*R1992/U1992)</x:f>
        <x:v>0</x:v>
      </x:c>
      <x:c r="AA1992" s="18" t="n">
        <x:f>MAX(Y1992,Z1992*'01 Controls'!$E$13)</x:f>
        <x:v>0</x:v>
      </x:c>
      <x:c r="AB1992" s="18" t="n">
        <x:f>IF(U1992=0,0,N1992*S1992/U1992)</x:f>
        <x:v>0</x:v>
      </x:c>
      <x:c r="AC1992" s="18" t="n">
        <x:f>IF(U1992=0,0,P1992*S1992/U1992)</x:f>
        <x:v>0</x:v>
      </x:c>
      <x:c r="AD1992" s="18" t="n">
        <x:f>MAX(AB1992,AC1992*'01 Controls'!$E$14)</x:f>
        <x:v>0</x:v>
      </x:c>
      <x:c r="AE1992" s="18" t="n">
        <x:f>IF(U1992=0,0,N1992*T1992/U1992)</x:f>
        <x:v>0</x:v>
      </x:c>
      <x:c r="AF1992" s="18" t="n">
        <x:f>IF(U1992=0,0,P1992*T1992/U1992)</x:f>
        <x:v>0</x:v>
      </x:c>
      <x:c r="AG1992" s="18" t="n">
        <x:f>MAX(AE1992,AF1992*'01 Controls'!$E$15)</x:f>
        <x:v>0</x:v>
      </x:c>
      <x:c r="AH1992" s="18" t="n">
        <x:f>SUM(V1992,Y1992,AB1992,AE1992)</x:f>
        <x:v>0</x:v>
      </x:c>
      <x:c r="AI1992" s="18" t="n">
        <x:f>N1992-AH1992</x:f>
        <x:v>0</x:v>
      </x:c>
      <x:c r="AJ1992" s="18" t="n">
        <x:f>V1992*INDEX('07 Mode Capacity'!$P$6:$P$17,MATCH("AIR-"&amp;I1992,'07 Mode Capacity'!$C$6:$C$17,0))</x:f>
        <x:v>0</x:v>
      </x:c>
      <x:c r="AK1992" s="18" t="n">
        <x:f>Y1992*INDEX('07 Mode Capacity'!$P$6:$P$17,MATCH("OCEAN-"&amp;I1992,'07 Mode Capacity'!$C$6:$C$17,0))</x:f>
        <x:v>0</x:v>
      </x:c>
      <x:c r="AL1992" s="18" t="n">
        <x:f>AB1992*INDEX('07 Mode Capacity'!$P$6:$P$17,MATCH("LAND-"&amp;I1992,'07 Mode Capacity'!$C$6:$C$17,0))</x:f>
        <x:v>0</x:v>
      </x:c>
      <x:c r="AM1992" s="18" t="n">
        <x:f>AE1992*INDEX('07 Mode Capacity'!$P$6:$P$17,MATCH("INLAND-"&amp;I1992,'07 Mode Capacity'!$C$6:$C$17,0))</x:f>
        <x:v>0</x:v>
      </x:c>
      <x:c r="AN1992" s="18" t="n">
        <x:f>SUM(AJ1992:AM1992)</x:f>
        <x:v>0</x:v>
      </x:c>
      <x:c r="AO1992" s="17" t="n">
        <x:f>IF(N1992=0,1,AN1992/N1992)</x:f>
        <x:v>1</x:v>
      </x:c>
      <x:c r="AP1992" s="11" t="str">
        <x:f>IF(AO1992&gt;='01 Controls'!$E$16,"PASS","FAIL")</x:f>
        <x:v>PASS</x:v>
      </x:c>
      <x:c r="AQ1992" s="11" t="str">
        <x:v>UNQUANTIFIED</x:v>
      </x:c>
      <x:c r="AR1992" s="11" t="str">
        <x:v>Position-class planning record; serial item and receiver open</x:v>
      </x:c>
      <x:c r="AS1992" s="26"/>
      <x:c r="AT1992" s="26"/>
    </x:row>
    <x:row r="1993">
      <x:c r="C1993" s="11" t="str">
        <x:v>M2-M-SSG-APL-45</x:v>
      </x:c>
      <x:c r="D1993" s="11" t="str">
        <x:v>M2</x:v>
      </x:c>
      <x:c r="E1993" s="11" t="str">
        <x:v>Urban heat</x:v>
      </x:c>
      <x:c r="F1993" s="11" t="str">
        <x:v>M-SSG</x:v>
      </x:c>
      <x:c r="G1993" s="11" t="str">
        <x:v>Ocean sustainment group</x:v>
      </x:c>
      <x:c r="H1993" s="11" t="str">
        <x:v>APL-45</x:v>
      </x:c>
      <x:c r="I1993" s="19" t="n">
        <x:v>24</x:v>
      </x:c>
      <x:c r="J1993" s="21" t="n">
        <x:v>1</x:v>
      </x:c>
      <x:c r="K1993" s="18" t="n">
        <x:f>'05 Cargo Register'!K201</x:f>
        <x:v>63</x:v>
      </x:c>
      <x:c r="L1993" s="18" t="n">
        <x:f>'05 Cargo Register'!N201</x:f>
        <x:v>17</x:v>
      </x:c>
      <x:c r="M1993" s="18" t="n">
        <x:f>'05 Cargo Register'!O201</x:f>
        <x:v>127.5</x:v>
      </x:c>
      <x:c r="N1993" s="18" t="n">
        <x:f>J1993*K1993</x:f>
        <x:v>63</x:v>
      </x:c>
      <x:c r="O1993" s="18" t="n">
        <x:f>J1993*L1993</x:f>
        <x:v>17</x:v>
      </x:c>
      <x:c r="P1993" s="18" t="n">
        <x:f>J1993*M1993</x:f>
        <x:v>127.5</x:v>
      </x:c>
      <x:c r="Q1993" s="22" t="n">
        <x:f>'01 Controls'!$E$26*'02 Cargo Classes'!$M$6</x:f>
        <x:v>0.15000000000000002</x:v>
      </x:c>
      <x:c r="R1993" s="22" t="n">
        <x:f>'01 Controls'!$F$26*'02 Cargo Classes'!$N$6</x:f>
        <x:v>0</x:v>
      </x:c>
      <x:c r="S1993" s="22" t="n">
        <x:f>'01 Controls'!$G$26*'02 Cargo Classes'!$O$6</x:f>
        <x:v>0.95</x:v>
      </x:c>
      <x:c r="T1993" s="22" t="n">
        <x:f>'01 Controls'!$H$26*'02 Cargo Classes'!$P$6</x:f>
        <x:v>0</x:v>
      </x:c>
      <x:c r="U1993" s="22" t="n">
        <x:f>SUM(Q1993:T1993)</x:f>
        <x:v>1.1</x:v>
      </x:c>
      <x:c r="V1993" s="18" t="n">
        <x:f>IF(U1993=0,0,N1993*Q1993/U1993)</x:f>
        <x:v>8.590909090909092</x:v>
      </x:c>
      <x:c r="W1993" s="18" t="n">
        <x:f>IF(U1993=0,0,P1993*Q1993/U1993)</x:f>
        <x:v>17.386363636363637</x:v>
      </x:c>
      <x:c r="X1993" s="18" t="n">
        <x:f>MAX(V1993,W1993*'01 Controls'!$E$12)</x:f>
        <x:v>8.590909090909092</x:v>
      </x:c>
      <x:c r="Y1993" s="18" t="n">
        <x:f>IF(U1993=0,0,N1993*R1993/U1993)</x:f>
        <x:v>0</x:v>
      </x:c>
      <x:c r="Z1993" s="18" t="n">
        <x:f>IF(U1993=0,0,P1993*R1993/U1993)</x:f>
        <x:v>0</x:v>
      </x:c>
      <x:c r="AA1993" s="18" t="n">
        <x:f>MAX(Y1993,Z1993*'01 Controls'!$E$13)</x:f>
        <x:v>0</x:v>
      </x:c>
      <x:c r="AB1993" s="18" t="n">
        <x:f>IF(U1993=0,0,N1993*S1993/U1993)</x:f>
        <x:v>54.4090909090909</x:v>
      </x:c>
      <x:c r="AC1993" s="18" t="n">
        <x:f>IF(U1993=0,0,P1993*S1993/U1993)</x:f>
        <x:v>110.11363636363636</x:v>
      </x:c>
      <x:c r="AD1993" s="18" t="n">
        <x:f>MAX(AB1993,AC1993*'01 Controls'!$E$14)</x:f>
        <x:v>54.4090909090909</x:v>
      </x:c>
      <x:c r="AE1993" s="18" t="n">
        <x:f>IF(U1993=0,0,N1993*T1993/U1993)</x:f>
        <x:v>0</x:v>
      </x:c>
      <x:c r="AF1993" s="18" t="n">
        <x:f>IF(U1993=0,0,P1993*T1993/U1993)</x:f>
        <x:v>0</x:v>
      </x:c>
      <x:c r="AG1993" s="18" t="n">
        <x:f>MAX(AE1993,AF1993*'01 Controls'!$E$15)</x:f>
        <x:v>0</x:v>
      </x:c>
      <x:c r="AH1993" s="18" t="n">
        <x:f>SUM(V1993,Y1993,AB1993,AE1993)</x:f>
        <x:v>62.99999999999999</x:v>
      </x:c>
      <x:c r="AI1993" s="18" t="n">
        <x:f>N1993-AH1993</x:f>
        <x:v>7.105427357601002e-15</x:v>
      </x:c>
      <x:c r="AJ1993" s="18" t="n">
        <x:f>V1993*INDEX('07 Mode Capacity'!$P$6:$P$17,MATCH("AIR-"&amp;I1993,'07 Mode Capacity'!$C$6:$C$17,0))</x:f>
        <x:v>1.7432163100702882</x:v>
      </x:c>
      <x:c r="AK1993" s="18" t="n">
        <x:f>Y1993*INDEX('07 Mode Capacity'!$P$6:$P$17,MATCH("OCEAN-"&amp;I1993,'07 Mode Capacity'!$C$6:$C$17,0))</x:f>
        <x:v>0</x:v>
      </x:c>
      <x:c r="AL1993" s="18" t="n">
        <x:f>AB1993*INDEX('07 Mode Capacity'!$P$6:$P$17,MATCH("LAND-"&amp;I1993,'07 Mode Capacity'!$C$6:$C$17,0))</x:f>
        <x:v>20.811527560304498</x:v>
      </x:c>
      <x:c r="AM1993" s="18" t="n">
        <x:f>AE1993*INDEX('07 Mode Capacity'!$P$6:$P$17,MATCH("INLAND-"&amp;I1993,'07 Mode Capacity'!$C$6:$C$17,0))</x:f>
        <x:v>0</x:v>
      </x:c>
      <x:c r="AN1993" s="18" t="n">
        <x:f>SUM(AJ1993:AM1993)</x:f>
        <x:v>22.554743870374786</x:v>
      </x:c>
      <x:c r="AO1993" s="17" t="n">
        <x:f>IF(N1993=0,1,AN1993/N1993)</x:f>
        <x:v>0.35801180746626643</x:v>
      </x:c>
      <x:c r="AP1993" s="11" t="str">
        <x:f>IF(AO1993&gt;='01 Controls'!$E$16,"PASS","FAIL")</x:f>
        <x:v>FAIL</x:v>
      </x:c>
      <x:c r="AQ1993" s="11" t="str">
        <x:v>UNQUANTIFIED</x:v>
      </x:c>
      <x:c r="AR1993" s="11" t="str">
        <x:v>Position-class planning record; serial item and receiver open</x:v>
      </x:c>
      <x:c r="AS1993" s="26"/>
      <x:c r="AT1993" s="26"/>
    </x:row>
    <x:row r="1994">
      <x:c r="C1994" s="11" t="str">
        <x:v>M2-M-SSG-ISO-18</x:v>
      </x:c>
      <x:c r="D1994" s="11" t="str">
        <x:v>M2</x:v>
      </x:c>
      <x:c r="E1994" s="11" t="str">
        <x:v>Urban heat</x:v>
      </x:c>
      <x:c r="F1994" s="11" t="str">
        <x:v>M-SSG</x:v>
      </x:c>
      <x:c r="G1994" s="11" t="str">
        <x:v>Ocean sustainment group</x:v>
      </x:c>
      <x:c r="H1994" s="11" t="str">
        <x:v>ISO-18</x:v>
      </x:c>
      <x:c r="I1994" s="19" t="n">
        <x:v>48</x:v>
      </x:c>
      <x:c r="J1994" s="21" t="n">
        <x:v>1</x:v>
      </x:c>
      <x:c r="K1994" s="18" t="n">
        <x:f>'05 Cargo Register'!K202</x:f>
        <x:v>252</x:v>
      </x:c>
      <x:c r="L1994" s="18" t="n">
        <x:f>'05 Cargo Register'!N202</x:f>
        <x:v>17</x:v>
      </x:c>
      <x:c r="M1994" s="18" t="n">
        <x:f>'05 Cargo Register'!O202</x:f>
        <x:v>448.8</x:v>
      </x:c>
      <x:c r="N1994" s="18" t="n">
        <x:f>J1994*K1994</x:f>
        <x:v>252</x:v>
      </x:c>
      <x:c r="O1994" s="18" t="n">
        <x:f>J1994*L1994</x:f>
        <x:v>17</x:v>
      </x:c>
      <x:c r="P1994" s="18" t="n">
        <x:f>J1994*M1994</x:f>
        <x:v>448.8</x:v>
      </x:c>
      <x:c r="Q1994" s="22" t="n">
        <x:f>'01 Controls'!$E$26*'02 Cargo Classes'!$M$7</x:f>
        <x:v>0.010000000000000002</x:v>
      </x:c>
      <x:c r="R1994" s="22" t="n">
        <x:f>'01 Controls'!$F$26*'02 Cargo Classes'!$N$7</x:f>
        <x:v>0</x:v>
      </x:c>
      <x:c r="S1994" s="22" t="n">
        <x:f>'01 Controls'!$G$26*'02 Cargo Classes'!$O$7</x:f>
        <x:v>1.14</x:v>
      </x:c>
      <x:c r="T1994" s="22" t="n">
        <x:f>'01 Controls'!$H$26*'02 Cargo Classes'!$P$7</x:f>
        <x:v>0</x:v>
      </x:c>
      <x:c r="U1994" s="22" t="n">
        <x:f>SUM(Q1994:T1994)</x:f>
        <x:v>1.15</x:v>
      </x:c>
      <x:c r="V1994" s="18" t="n">
        <x:f>IF(U1994=0,0,N1994*Q1994/U1994)</x:f>
        <x:v>2.1913043478260876</x:v>
      </x:c>
      <x:c r="W1994" s="18" t="n">
        <x:f>IF(U1994=0,0,P1994*Q1994/U1994)</x:f>
        <x:v>3.9026086956521753</x:v>
      </x:c>
      <x:c r="X1994" s="18" t="n">
        <x:f>MAX(V1994,W1994*'01 Controls'!$E$12)</x:f>
        <x:v>2.1913043478260876</x:v>
      </x:c>
      <x:c r="Y1994" s="18" t="n">
        <x:f>IF(U1994=0,0,N1994*R1994/U1994)</x:f>
        <x:v>0</x:v>
      </x:c>
      <x:c r="Z1994" s="18" t="n">
        <x:f>IF(U1994=0,0,P1994*R1994/U1994)</x:f>
        <x:v>0</x:v>
      </x:c>
      <x:c r="AA1994" s="18" t="n">
        <x:f>MAX(Y1994,Z1994*'01 Controls'!$E$13)</x:f>
        <x:v>0</x:v>
      </x:c>
      <x:c r="AB1994" s="18" t="n">
        <x:f>IF(U1994=0,0,N1994*S1994/U1994)</x:f>
        <x:v>249.8086956521739</x:v>
      </x:c>
      <x:c r="AC1994" s="18" t="n">
        <x:f>IF(U1994=0,0,P1994*S1994/U1994)</x:f>
        <x:v>444.8973913043478</x:v>
      </x:c>
      <x:c r="AD1994" s="18" t="n">
        <x:f>MAX(AB1994,AC1994*'01 Controls'!$E$14)</x:f>
        <x:v>249.8086956521739</x:v>
      </x:c>
      <x:c r="AE1994" s="18" t="n">
        <x:f>IF(U1994=0,0,N1994*T1994/U1994)</x:f>
        <x:v>0</x:v>
      </x:c>
      <x:c r="AF1994" s="18" t="n">
        <x:f>IF(U1994=0,0,P1994*T1994/U1994)</x:f>
        <x:v>0</x:v>
      </x:c>
      <x:c r="AG1994" s="18" t="n">
        <x:f>MAX(AE1994,AF1994*'01 Controls'!$E$15)</x:f>
        <x:v>0</x:v>
      </x:c>
      <x:c r="AH1994" s="18" t="n">
        <x:f>SUM(V1994,Y1994,AB1994,AE1994)</x:f>
        <x:v>251.99999999999997</x:v>
      </x:c>
      <x:c r="AI1994" s="18" t="n">
        <x:f>N1994-AH1994</x:f>
        <x:v>2.842170943040401e-14</x:v>
      </x:c>
      <x:c r="AJ1994" s="18" t="n">
        <x:f>V1994*INDEX('07 Mode Capacity'!$P$6:$P$17,MATCH("AIR-"&amp;I1994,'07 Mode Capacity'!$C$6:$C$17,0))</x:f>
        <x:v>0.6143007468600153</x:v>
      </x:c>
      <x:c r="AK1994" s="18" t="n">
        <x:f>Y1994*INDEX('07 Mode Capacity'!$P$6:$P$17,MATCH("OCEAN-"&amp;I1994,'07 Mode Capacity'!$C$6:$C$17,0))</x:f>
        <x:v>0</x:v>
      </x:c>
      <x:c r="AL1994" s="18" t="n">
        <x:f>AB1994*INDEX('07 Mode Capacity'!$P$6:$P$17,MATCH("LAND-"&amp;I1994,'07 Mode Capacity'!$C$6:$C$17,0))</x:f>
        <x:v>30.48861909055573</x:v>
      </x:c>
      <x:c r="AM1994" s="18" t="n">
        <x:f>AE1994*INDEX('07 Mode Capacity'!$P$6:$P$17,MATCH("INLAND-"&amp;I1994,'07 Mode Capacity'!$C$6:$C$17,0))</x:f>
        <x:v>0</x:v>
      </x:c>
      <x:c r="AN1994" s="18" t="n">
        <x:f>SUM(AJ1994:AM1994)</x:f>
        <x:v>31.102919837415744</x:v>
      </x:c>
      <x:c r="AO1994" s="17" t="n">
        <x:f>IF(N1994=0,1,AN1994/N1994)</x:f>
        <x:v>0.1234242850691101</x:v>
      </x:c>
      <x:c r="AP1994" s="11" t="str">
        <x:f>IF(AO1994&gt;='01 Controls'!$E$16,"PASS","FAIL")</x:f>
        <x:v>FAIL</x:v>
      </x:c>
      <x:c r="AQ1994" s="11" t="str">
        <x:v>UNQUANTIFIED</x:v>
      </x:c>
      <x:c r="AR1994" s="11" t="str">
        <x:v>Position-class planning record; serial item and receiver open</x:v>
      </x:c>
      <x:c r="AS1994" s="26"/>
      <x:c r="AT1994" s="26"/>
    </x:row>
    <x:row r="1995">
      <x:c r="C1995" s="11" t="str">
        <x:v>M2-M-SSG-COL-12</x:v>
      </x:c>
      <x:c r="D1995" s="11" t="str">
        <x:v>M2</x:v>
      </x:c>
      <x:c r="E1995" s="11" t="str">
        <x:v>Urban heat</x:v>
      </x:c>
      <x:c r="F1995" s="11" t="str">
        <x:v>M-SSG</x:v>
      </x:c>
      <x:c r="G1995" s="11" t="str">
        <x:v>Ocean sustainment group</x:v>
      </x:c>
      <x:c r="H1995" s="11" t="str">
        <x:v>COL-12</x:v>
      </x:c>
      <x:c r="I1995" s="19" t="n">
        <x:v>24</x:v>
      </x:c>
      <x:c r="J1995" s="21" t="n">
        <x:v>1</x:v>
      </x:c>
      <x:c r="K1995" s="18" t="n">
        <x:f>'05 Cargo Register'!K203</x:f>
        <x:v>42</x:v>
      </x:c>
      <x:c r="L1995" s="18" t="n">
        <x:f>'05 Cargo Register'!N203</x:f>
        <x:v>5</x:v>
      </x:c>
      <x:c r="M1995" s="18" t="n">
        <x:f>'05 Cargo Register'!O203</x:f>
        <x:v>132</x:v>
      </x:c>
      <x:c r="N1995" s="18" t="n">
        <x:f>J1995*K1995</x:f>
        <x:v>42</x:v>
      </x:c>
      <x:c r="O1995" s="18" t="n">
        <x:f>J1995*L1995</x:f>
        <x:v>5</x:v>
      </x:c>
      <x:c r="P1995" s="18" t="n">
        <x:f>J1995*M1995</x:f>
        <x:v>132</x:v>
      </x:c>
      <x:c r="Q1995" s="22" t="n">
        <x:f>'01 Controls'!$E$26*'02 Cargo Classes'!$M$8</x:f>
        <x:v>0.1</x:v>
      </x:c>
      <x:c r="R1995" s="22" t="n">
        <x:f>'01 Controls'!$F$26*'02 Cargo Classes'!$N$8</x:f>
        <x:v>0</x:v>
      </x:c>
      <x:c r="S1995" s="22" t="n">
        <x:f>'01 Controls'!$G$26*'02 Cargo Classes'!$O$8</x:f>
        <x:v>1.14</x:v>
      </x:c>
      <x:c r="T1995" s="22" t="n">
        <x:f>'01 Controls'!$H$26*'02 Cargo Classes'!$P$8</x:f>
        <x:v>0</x:v>
      </x:c>
      <x:c r="U1995" s="22" t="n">
        <x:f>SUM(Q1995:T1995)</x:f>
        <x:v>1.24</x:v>
      </x:c>
      <x:c r="V1995" s="18" t="n">
        <x:f>IF(U1995=0,0,N1995*Q1995/U1995)</x:f>
        <x:v>3.3870967741935485</x:v>
      </x:c>
      <x:c r="W1995" s="18" t="n">
        <x:f>IF(U1995=0,0,P1995*Q1995/U1995)</x:f>
        <x:v>10.645161290322582</x:v>
      </x:c>
      <x:c r="X1995" s="18" t="n">
        <x:f>MAX(V1995,W1995*'01 Controls'!$E$12)</x:f>
        <x:v>3.3870967741935485</x:v>
      </x:c>
      <x:c r="Y1995" s="18" t="n">
        <x:f>IF(U1995=0,0,N1995*R1995/U1995)</x:f>
        <x:v>0</x:v>
      </x:c>
      <x:c r="Z1995" s="18" t="n">
        <x:f>IF(U1995=0,0,P1995*R1995/U1995)</x:f>
        <x:v>0</x:v>
      </x:c>
      <x:c r="AA1995" s="18" t="n">
        <x:f>MAX(Y1995,Z1995*'01 Controls'!$E$13)</x:f>
        <x:v>0</x:v>
      </x:c>
      <x:c r="AB1995" s="18" t="n">
        <x:f>IF(U1995=0,0,N1995*S1995/U1995)</x:f>
        <x:v>38.61290322580645</x:v>
      </x:c>
      <x:c r="AC1995" s="18" t="n">
        <x:f>IF(U1995=0,0,P1995*S1995/U1995)</x:f>
        <x:v>121.35483870967741</x:v>
      </x:c>
      <x:c r="AD1995" s="18" t="n">
        <x:f>MAX(AB1995,AC1995*'01 Controls'!$E$14)</x:f>
        <x:v>38.61290322580645</x:v>
      </x:c>
      <x:c r="AE1995" s="18" t="n">
        <x:f>IF(U1995=0,0,N1995*T1995/U1995)</x:f>
        <x:v>0</x:v>
      </x:c>
      <x:c r="AF1995" s="18" t="n">
        <x:f>IF(U1995=0,0,P1995*T1995/U1995)</x:f>
        <x:v>0</x:v>
      </x:c>
      <x:c r="AG1995" s="18" t="n">
        <x:f>MAX(AE1995,AF1995*'01 Controls'!$E$15)</x:f>
        <x:v>0</x:v>
      </x:c>
      <x:c r="AH1995" s="18" t="n">
        <x:f>SUM(V1995,Y1995,AB1995,AE1995)</x:f>
        <x:v>42</x:v>
      </x:c>
      <x:c r="AI1995" s="18" t="n">
        <x:f>N1995-AH1995</x:f>
        <x:v>0</x:v>
      </x:c>
      <x:c r="AJ1995" s="18" t="n">
        <x:f>V1995*INDEX('07 Mode Capacity'!$P$6:$P$17,MATCH("AIR-"&amp;I1995,'07 Mode Capacity'!$C$6:$C$17,0))</x:f>
        <x:v>0.6872895846155258</x:v>
      </x:c>
      <x:c r="AK1995" s="18" t="n">
        <x:f>Y1995*INDEX('07 Mode Capacity'!$P$6:$P$17,MATCH("OCEAN-"&amp;I1995,'07 Mode Capacity'!$C$6:$C$17,0))</x:f>
        <x:v>0</x:v>
      </x:c>
      <x:c r="AL1995" s="18" t="n">
        <x:f>AB1995*INDEX('07 Mode Capacity'!$P$6:$P$17,MATCH("LAND-"&amp;I1995,'07 Mode Capacity'!$C$6:$C$17,0))</x:f>
        <x:v>14.769471171829002</x:v>
      </x:c>
      <x:c r="AM1995" s="18" t="n">
        <x:f>AE1995*INDEX('07 Mode Capacity'!$P$6:$P$17,MATCH("INLAND-"&amp;I1995,'07 Mode Capacity'!$C$6:$C$17,0))</x:f>
        <x:v>0</x:v>
      </x:c>
      <x:c r="AN1995" s="18" t="n">
        <x:f>SUM(AJ1995:AM1995)</x:f>
        <x:v>15.456760756444528</x:v>
      </x:c>
      <x:c r="AO1995" s="17" t="n">
        <x:f>IF(N1995=0,1,AN1995/N1995)</x:f>
        <x:v>0.3680181132486792</x:v>
      </x:c>
      <x:c r="AP1995" s="11" t="str">
        <x:f>IF(AO1995&gt;='01 Controls'!$E$16,"PASS","FAIL")</x:f>
        <x:v>FAIL</x:v>
      </x:c>
      <x:c r="AQ1995" s="11" t="str">
        <x:v>UNQUANTIFIED</x:v>
      </x:c>
      <x:c r="AR1995" s="11" t="str">
        <x:v>Position-class planning record; serial item and receiver open</x:v>
      </x:c>
      <x:c r="AS1995" s="26"/>
      <x:c r="AT1995" s="26"/>
    </x:row>
    <x:row r="1996">
      <x:c r="C1996" s="11" t="str">
        <x:v>M2-M-SSG-BAT-22</x:v>
      </x:c>
      <x:c r="D1996" s="11" t="str">
        <x:v>M2</x:v>
      </x:c>
      <x:c r="E1996" s="11" t="str">
        <x:v>Urban heat</x:v>
      </x:c>
      <x:c r="F1996" s="11" t="str">
        <x:v>M-SSG</x:v>
      </x:c>
      <x:c r="G1996" s="11" t="str">
        <x:v>Ocean sustainment group</x:v>
      </x:c>
      <x:c r="H1996" s="11" t="str">
        <x:v>BAT-22</x:v>
      </x:c>
      <x:c r="I1996" s="19" t="n">
        <x:v>48</x:v>
      </x:c>
      <x:c r="J1996" s="21" t="n">
        <x:v>1</x:v>
      </x:c>
      <x:c r="K1996" s="18" t="n">
        <x:f>'05 Cargo Register'!K204</x:f>
        <x:v>168</x:v>
      </x:c>
      <x:c r="L1996" s="18" t="n">
        <x:f>'05 Cargo Register'!N204</x:f>
        <x:v>10</x:v>
      </x:c>
      <x:c r="M1996" s="18" t="n">
        <x:f>'05 Cargo Register'!O204</x:f>
        <x:v>264</x:v>
      </x:c>
      <x:c r="N1996" s="18" t="n">
        <x:f>J1996*K1996</x:f>
        <x:v>168</x:v>
      </x:c>
      <x:c r="O1996" s="18" t="n">
        <x:f>J1996*L1996</x:f>
        <x:v>10</x:v>
      </x:c>
      <x:c r="P1996" s="18" t="n">
        <x:f>J1996*M1996</x:f>
        <x:v>264</x:v>
      </x:c>
      <x:c r="Q1996" s="22" t="n">
        <x:f>'01 Controls'!$E$26*'02 Cargo Classes'!$M$9</x:f>
        <x:v>0</x:v>
      </x:c>
      <x:c r="R1996" s="22" t="n">
        <x:f>'01 Controls'!$F$26*'02 Cargo Classes'!$N$9</x:f>
        <x:v>0</x:v>
      </x:c>
      <x:c r="S1996" s="22" t="n">
        <x:f>'01 Controls'!$G$26*'02 Cargo Classes'!$O$9</x:f>
        <x:v>0.95</x:v>
      </x:c>
      <x:c r="T1996" s="22" t="n">
        <x:f>'01 Controls'!$H$26*'02 Cargo Classes'!$P$9</x:f>
        <x:v>0</x:v>
      </x:c>
      <x:c r="U1996" s="22" t="n">
        <x:f>SUM(Q1996:T1996)</x:f>
        <x:v>0.95</x:v>
      </x:c>
      <x:c r="V1996" s="18" t="n">
        <x:f>IF(U1996=0,0,N1996*Q1996/U1996)</x:f>
        <x:v>0</x:v>
      </x:c>
      <x:c r="W1996" s="18" t="n">
        <x:f>IF(U1996=0,0,P1996*Q1996/U1996)</x:f>
        <x:v>0</x:v>
      </x:c>
      <x:c r="X1996" s="18" t="n">
        <x:f>MAX(V1996,W1996*'01 Controls'!$E$12)</x:f>
        <x:v>0</x:v>
      </x:c>
      <x:c r="Y1996" s="18" t="n">
        <x:f>IF(U1996=0,0,N1996*R1996/U1996)</x:f>
        <x:v>0</x:v>
      </x:c>
      <x:c r="Z1996" s="18" t="n">
        <x:f>IF(U1996=0,0,P1996*R1996/U1996)</x:f>
        <x:v>0</x:v>
      </x:c>
      <x:c r="AA1996" s="18" t="n">
        <x:f>MAX(Y1996,Z1996*'01 Controls'!$E$13)</x:f>
        <x:v>0</x:v>
      </x:c>
      <x:c r="AB1996" s="18" t="n">
        <x:f>IF(U1996=0,0,N1996*S1996/U1996)</x:f>
        <x:v>168</x:v>
      </x:c>
      <x:c r="AC1996" s="18" t="n">
        <x:f>IF(U1996=0,0,P1996*S1996/U1996)</x:f>
        <x:v>264</x:v>
      </x:c>
      <x:c r="AD1996" s="18" t="n">
        <x:f>MAX(AB1996,AC1996*'01 Controls'!$E$14)</x:f>
        <x:v>168</x:v>
      </x:c>
      <x:c r="AE1996" s="18" t="n">
        <x:f>IF(U1996=0,0,N1996*T1996/U1996)</x:f>
        <x:v>0</x:v>
      </x:c>
      <x:c r="AF1996" s="18" t="n">
        <x:f>IF(U1996=0,0,P1996*T1996/U1996)</x:f>
        <x:v>0</x:v>
      </x:c>
      <x:c r="AG1996" s="18" t="n">
        <x:f>MAX(AE1996,AF1996*'01 Controls'!$E$15)</x:f>
        <x:v>0</x:v>
      </x:c>
      <x:c r="AH1996" s="18" t="n">
        <x:f>SUM(V1996,Y1996,AB1996,AE1996)</x:f>
        <x:v>168</x:v>
      </x:c>
      <x:c r="AI1996" s="18" t="n">
        <x:f>N1996-AH1996</x:f>
        <x:v>0</x:v>
      </x:c>
      <x:c r="AJ1996" s="18" t="n">
        <x:f>V1996*INDEX('07 Mode Capacity'!$P$6:$P$17,MATCH("AIR-"&amp;I1996,'07 Mode Capacity'!$C$6:$C$17,0))</x:f>
        <x:v>0</x:v>
      </x:c>
      <x:c r="AK1996" s="18" t="n">
        <x:f>Y1996*INDEX('07 Mode Capacity'!$P$6:$P$17,MATCH("OCEAN-"&amp;I1996,'07 Mode Capacity'!$C$6:$C$17,0))</x:f>
        <x:v>0</x:v>
      </x:c>
      <x:c r="AL1996" s="18" t="n">
        <x:f>AB1996*INDEX('07 Mode Capacity'!$P$6:$P$17,MATCH("LAND-"&amp;I1996,'07 Mode Capacity'!$C$6:$C$17,0))</x:f>
        <x:v>20.504042078443913</x:v>
      </x:c>
      <x:c r="AM1996" s="18" t="n">
        <x:f>AE1996*INDEX('07 Mode Capacity'!$P$6:$P$17,MATCH("INLAND-"&amp;I1996,'07 Mode Capacity'!$C$6:$C$17,0))</x:f>
        <x:v>0</x:v>
      </x:c>
      <x:c r="AN1996" s="18" t="n">
        <x:f>SUM(AJ1996:AM1996)</x:f>
        <x:v>20.504042078443913</x:v>
      </x:c>
      <x:c r="AO1996" s="17" t="n">
        <x:f>IF(N1996=0,1,AN1996/N1996)</x:f>
        <x:v>0.1220478695145471</x:v>
      </x:c>
      <x:c r="AP1996" s="11" t="str">
        <x:f>IF(AO1996&gt;='01 Controls'!$E$16,"PASS","FAIL")</x:f>
        <x:v>FAIL</x:v>
      </x:c>
      <x:c r="AQ1996" s="11" t="str">
        <x:v>UNQUANTIFIED</x:v>
      </x:c>
      <x:c r="AR1996" s="11" t="str">
        <x:v>Position-class planning record; serial item and receiver open</x:v>
      </x:c>
      <x:c r="AS1996" s="26"/>
      <x:c r="AT1996" s="26"/>
    </x:row>
    <x:row r="1997">
      <x:c r="C1997" s="11" t="str">
        <x:v>M2-M-SSG-TNK-20</x:v>
      </x:c>
      <x:c r="D1997" s="11" t="str">
        <x:v>M2</x:v>
      </x:c>
      <x:c r="E1997" s="11" t="str">
        <x:v>Urban heat</x:v>
      </x:c>
      <x:c r="F1997" s="11" t="str">
        <x:v>M-SSG</x:v>
      </x:c>
      <x:c r="G1997" s="11" t="str">
        <x:v>Ocean sustainment group</x:v>
      </x:c>
      <x:c r="H1997" s="11" t="str">
        <x:v>TNK-20</x:v>
      </x:c>
      <x:c r="I1997" s="19" t="n">
        <x:v>48</x:v>
      </x:c>
      <x:c r="J1997" s="21" t="n">
        <x:v>1</x:v>
      </x:c>
      <x:c r="K1997" s="18" t="n">
        <x:f>'05 Cargo Register'!K205</x:f>
        <x:v>252</x:v>
      </x:c>
      <x:c r="L1997" s="18" t="n">
        <x:f>'05 Cargo Register'!N205</x:f>
        <x:v>15</x:v>
      </x:c>
      <x:c r="M1997" s="18" t="n">
        <x:f>'05 Cargo Register'!O205</x:f>
        <x:v>318.75</x:v>
      </x:c>
      <x:c r="N1997" s="18" t="n">
        <x:f>J1997*K1997</x:f>
        <x:v>252</x:v>
      </x:c>
      <x:c r="O1997" s="18" t="n">
        <x:f>J1997*L1997</x:f>
        <x:v>15</x:v>
      </x:c>
      <x:c r="P1997" s="18" t="n">
        <x:f>J1997*M1997</x:f>
        <x:v>318.75</x:v>
      </x:c>
      <x:c r="Q1997" s="22" t="n">
        <x:f>'01 Controls'!$E$26*'02 Cargo Classes'!$M$10</x:f>
        <x:v>0</x:v>
      </x:c>
      <x:c r="R1997" s="22" t="n">
        <x:f>'01 Controls'!$F$26*'02 Cargo Classes'!$N$10</x:f>
        <x:v>0</x:v>
      </x:c>
      <x:c r="S1997" s="22" t="n">
        <x:f>'01 Controls'!$G$26*'02 Cargo Classes'!$O$10</x:f>
        <x:v>0.95</x:v>
      </x:c>
      <x:c r="T1997" s="22" t="n">
        <x:f>'01 Controls'!$H$26*'02 Cargo Classes'!$P$10</x:f>
        <x:v>0</x:v>
      </x:c>
      <x:c r="U1997" s="22" t="n">
        <x:f>SUM(Q1997:T1997)</x:f>
        <x:v>0.95</x:v>
      </x:c>
      <x:c r="V1997" s="18" t="n">
        <x:f>IF(U1997=0,0,N1997*Q1997/U1997)</x:f>
        <x:v>0</x:v>
      </x:c>
      <x:c r="W1997" s="18" t="n">
        <x:f>IF(U1997=0,0,P1997*Q1997/U1997)</x:f>
        <x:v>0</x:v>
      </x:c>
      <x:c r="X1997" s="18" t="n">
        <x:f>MAX(V1997,W1997*'01 Controls'!$E$12)</x:f>
        <x:v>0</x:v>
      </x:c>
      <x:c r="Y1997" s="18" t="n">
        <x:f>IF(U1997=0,0,N1997*R1997/U1997)</x:f>
        <x:v>0</x:v>
      </x:c>
      <x:c r="Z1997" s="18" t="n">
        <x:f>IF(U1997=0,0,P1997*R1997/U1997)</x:f>
        <x:v>0</x:v>
      </x:c>
      <x:c r="AA1997" s="18" t="n">
        <x:f>MAX(Y1997,Z1997*'01 Controls'!$E$13)</x:f>
        <x:v>0</x:v>
      </x:c>
      <x:c r="AB1997" s="18" t="n">
        <x:f>IF(U1997=0,0,N1997*S1997/U1997)</x:f>
        <x:v>252</x:v>
      </x:c>
      <x:c r="AC1997" s="18" t="n">
        <x:f>IF(U1997=0,0,P1997*S1997/U1997)</x:f>
        <x:v>318.75</x:v>
      </x:c>
      <x:c r="AD1997" s="18" t="n">
        <x:f>MAX(AB1997,AC1997*'01 Controls'!$E$14)</x:f>
        <x:v>252</x:v>
      </x:c>
      <x:c r="AE1997" s="18" t="n">
        <x:f>IF(U1997=0,0,N1997*T1997/U1997)</x:f>
        <x:v>0</x:v>
      </x:c>
      <x:c r="AF1997" s="18" t="n">
        <x:f>IF(U1997=0,0,P1997*T1997/U1997)</x:f>
        <x:v>0</x:v>
      </x:c>
      <x:c r="AG1997" s="18" t="n">
        <x:f>MAX(AE1997,AF1997*'01 Controls'!$E$15)</x:f>
        <x:v>0</x:v>
      </x:c>
      <x:c r="AH1997" s="18" t="n">
        <x:f>SUM(V1997,Y1997,AB1997,AE1997)</x:f>
        <x:v>252</x:v>
      </x:c>
      <x:c r="AI1997" s="18" t="n">
        <x:f>N1997-AH1997</x:f>
        <x:v>0</x:v>
      </x:c>
      <x:c r="AJ1997" s="18" t="n">
        <x:f>V1997*INDEX('07 Mode Capacity'!$P$6:$P$17,MATCH("AIR-"&amp;I1997,'07 Mode Capacity'!$C$6:$C$17,0))</x:f>
        <x:v>0</x:v>
      </x:c>
      <x:c r="AK1997" s="18" t="n">
        <x:f>Y1997*INDEX('07 Mode Capacity'!$P$6:$P$17,MATCH("OCEAN-"&amp;I1997,'07 Mode Capacity'!$C$6:$C$17,0))</x:f>
        <x:v>0</x:v>
      </x:c>
      <x:c r="AL1997" s="18" t="n">
        <x:f>AB1997*INDEX('07 Mode Capacity'!$P$6:$P$17,MATCH("LAND-"&amp;I1997,'07 Mode Capacity'!$C$6:$C$17,0))</x:f>
        <x:v>30.75606311766587</x:v>
      </x:c>
      <x:c r="AM1997" s="18" t="n">
        <x:f>AE1997*INDEX('07 Mode Capacity'!$P$6:$P$17,MATCH("INLAND-"&amp;I1997,'07 Mode Capacity'!$C$6:$C$17,0))</x:f>
        <x:v>0</x:v>
      </x:c>
      <x:c r="AN1997" s="18" t="n">
        <x:f>SUM(AJ1997:AM1997)</x:f>
        <x:v>30.75606311766587</x:v>
      </x:c>
      <x:c r="AO1997" s="17" t="n">
        <x:f>IF(N1997=0,1,AN1997/N1997)</x:f>
        <x:v>0.1220478695145471</x:v>
      </x:c>
      <x:c r="AP1997" s="11" t="str">
        <x:f>IF(AO1997&gt;='01 Controls'!$E$16,"PASS","FAIL")</x:f>
        <x:v>FAIL</x:v>
      </x:c>
      <x:c r="AQ1997" s="11" t="str">
        <x:v>UNQUANTIFIED</x:v>
      </x:c>
      <x:c r="AR1997" s="11" t="str">
        <x:v>Position-class planning record; serial item and receiver open</x:v>
      </x:c>
      <x:c r="AS1997" s="26"/>
      <x:c r="AT1997" s="26"/>
    </x:row>
    <x:row r="1998">
      <x:c r="C1998" s="11" t="str">
        <x:v>M2-M-SSG-FLR-24</x:v>
      </x:c>
      <x:c r="D1998" s="11" t="str">
        <x:v>M2</x:v>
      </x:c>
      <x:c r="E1998" s="11" t="str">
        <x:v>Urban heat</x:v>
      </x:c>
      <x:c r="F1998" s="11" t="str">
        <x:v>M-SSG</x:v>
      </x:c>
      <x:c r="G1998" s="11" t="str">
        <x:v>Ocean sustainment group</x:v>
      </x:c>
      <x:c r="H1998" s="11" t="str">
        <x:v>FLR-24</x:v>
      </x:c>
      <x:c r="I1998" s="19" t="n">
        <x:v>48</x:v>
      </x:c>
      <x:c r="J1998" s="21" t="n">
        <x:v>1</x:v>
      </x:c>
      <x:c r="K1998" s="18" t="n">
        <x:f>'05 Cargo Register'!K206</x:f>
        <x:v>315</x:v>
      </x:c>
      <x:c r="L1998" s="18" t="n">
        <x:f>'05 Cargo Register'!N206</x:f>
        <x:v>16</x:v>
      </x:c>
      <x:c r="M1998" s="18" t="n">
        <x:f>'05 Cargo Register'!O206</x:f>
        <x:v>512</x:v>
      </x:c>
      <x:c r="N1998" s="18" t="n">
        <x:f>J1998*K1998</x:f>
        <x:v>315</x:v>
      </x:c>
      <x:c r="O1998" s="18" t="n">
        <x:f>J1998*L1998</x:f>
        <x:v>16</x:v>
      </x:c>
      <x:c r="P1998" s="18" t="n">
        <x:f>J1998*M1998</x:f>
        <x:v>512</x:v>
      </x:c>
      <x:c r="Q1998" s="22" t="n">
        <x:f>'01 Controls'!$E$26*'02 Cargo Classes'!$M$11</x:f>
        <x:v>0</x:v>
      </x:c>
      <x:c r="R1998" s="22" t="n">
        <x:f>'01 Controls'!$F$26*'02 Cargo Classes'!$N$11</x:f>
        <x:v>0</x:v>
      </x:c>
      <x:c r="S1998" s="22" t="n">
        <x:f>'01 Controls'!$G$26*'02 Cargo Classes'!$O$11</x:f>
        <x:v>0.95</x:v>
      </x:c>
      <x:c r="T1998" s="22" t="n">
        <x:f>'01 Controls'!$H$26*'02 Cargo Classes'!$P$11</x:f>
        <x:v>0</x:v>
      </x:c>
      <x:c r="U1998" s="22" t="n">
        <x:f>SUM(Q1998:T1998)</x:f>
        <x:v>0.95</x:v>
      </x:c>
      <x:c r="V1998" s="18" t="n">
        <x:f>IF(U1998=0,0,N1998*Q1998/U1998)</x:f>
        <x:v>0</x:v>
      </x:c>
      <x:c r="W1998" s="18" t="n">
        <x:f>IF(U1998=0,0,P1998*Q1998/U1998)</x:f>
        <x:v>0</x:v>
      </x:c>
      <x:c r="X1998" s="18" t="n">
        <x:f>MAX(V1998,W1998*'01 Controls'!$E$12)</x:f>
        <x:v>0</x:v>
      </x:c>
      <x:c r="Y1998" s="18" t="n">
        <x:f>IF(U1998=0,0,N1998*R1998/U1998)</x:f>
        <x:v>0</x:v>
      </x:c>
      <x:c r="Z1998" s="18" t="n">
        <x:f>IF(U1998=0,0,P1998*R1998/U1998)</x:f>
        <x:v>0</x:v>
      </x:c>
      <x:c r="AA1998" s="18" t="n">
        <x:f>MAX(Y1998,Z1998*'01 Controls'!$E$13)</x:f>
        <x:v>0</x:v>
      </x:c>
      <x:c r="AB1998" s="18" t="n">
        <x:f>IF(U1998=0,0,N1998*S1998/U1998)</x:f>
        <x:v>315</x:v>
      </x:c>
      <x:c r="AC1998" s="18" t="n">
        <x:f>IF(U1998=0,0,P1998*S1998/U1998)</x:f>
        <x:v>512</x:v>
      </x:c>
      <x:c r="AD1998" s="18" t="n">
        <x:f>MAX(AB1998,AC1998*'01 Controls'!$E$14)</x:f>
        <x:v>315</x:v>
      </x:c>
      <x:c r="AE1998" s="18" t="n">
        <x:f>IF(U1998=0,0,N1998*T1998/U1998)</x:f>
        <x:v>0</x:v>
      </x:c>
      <x:c r="AF1998" s="18" t="n">
        <x:f>IF(U1998=0,0,P1998*T1998/U1998)</x:f>
        <x:v>0</x:v>
      </x:c>
      <x:c r="AG1998" s="18" t="n">
        <x:f>MAX(AE1998,AF1998*'01 Controls'!$E$15)</x:f>
        <x:v>0</x:v>
      </x:c>
      <x:c r="AH1998" s="18" t="n">
        <x:f>SUM(V1998,Y1998,AB1998,AE1998)</x:f>
        <x:v>315</x:v>
      </x:c>
      <x:c r="AI1998" s="18" t="n">
        <x:f>N1998-AH1998</x:f>
        <x:v>0</x:v>
      </x:c>
      <x:c r="AJ1998" s="18" t="n">
        <x:f>V1998*INDEX('07 Mode Capacity'!$P$6:$P$17,MATCH("AIR-"&amp;I1998,'07 Mode Capacity'!$C$6:$C$17,0))</x:f>
        <x:v>0</x:v>
      </x:c>
      <x:c r="AK1998" s="18" t="n">
        <x:f>Y1998*INDEX('07 Mode Capacity'!$P$6:$P$17,MATCH("OCEAN-"&amp;I1998,'07 Mode Capacity'!$C$6:$C$17,0))</x:f>
        <x:v>0</x:v>
      </x:c>
      <x:c r="AL1998" s="18" t="n">
        <x:f>AB1998*INDEX('07 Mode Capacity'!$P$6:$P$17,MATCH("LAND-"&amp;I1998,'07 Mode Capacity'!$C$6:$C$17,0))</x:f>
        <x:v>38.44507889708234</x:v>
      </x:c>
      <x:c r="AM1998" s="18" t="n">
        <x:f>AE1998*INDEX('07 Mode Capacity'!$P$6:$P$17,MATCH("INLAND-"&amp;I1998,'07 Mode Capacity'!$C$6:$C$17,0))</x:f>
        <x:v>0</x:v>
      </x:c>
      <x:c r="AN1998" s="18" t="n">
        <x:f>SUM(AJ1998:AM1998)</x:f>
        <x:v>38.44507889708234</x:v>
      </x:c>
      <x:c r="AO1998" s="17" t="n">
        <x:f>IF(N1998=0,1,AN1998/N1998)</x:f>
        <x:v>0.12204786951454712</x:v>
      </x:c>
      <x:c r="AP1998" s="11" t="str">
        <x:f>IF(AO1998&gt;='01 Controls'!$E$16,"PASS","FAIL")</x:f>
        <x:v>FAIL</x:v>
      </x:c>
      <x:c r="AQ1998" s="11" t="str">
        <x:v>UNQUANTIFIED</x:v>
      </x:c>
      <x:c r="AR1998" s="11" t="str">
        <x:v>Position-class planning record; serial item and receiver open</x:v>
      </x:c>
      <x:c r="AS1998" s="26"/>
      <x:c r="AT1998" s="26"/>
    </x:row>
    <x:row r="1999">
      <x:c r="C1999" s="11" t="str">
        <x:v>M2-M-SSG-ROL-30</x:v>
      </x:c>
      <x:c r="D1999" s="11" t="str">
        <x:v>M2</x:v>
      </x:c>
      <x:c r="E1999" s="11" t="str">
        <x:v>Urban heat</x:v>
      </x:c>
      <x:c r="F1999" s="11" t="str">
        <x:v>M-SSG</x:v>
      </x:c>
      <x:c r="G1999" s="11" t="str">
        <x:v>Ocean sustainment group</x:v>
      </x:c>
      <x:c r="H1999" s="11" t="str">
        <x:v>ROL-30</x:v>
      </x:c>
      <x:c r="I1999" s="19" t="n">
        <x:v>48</x:v>
      </x:c>
      <x:c r="J1999" s="21" t="n">
        <x:v>1</x:v>
      </x:c>
      <x:c r="K1999" s="18" t="n">
        <x:f>'05 Cargo Register'!K207</x:f>
        <x:v>315</x:v>
      </x:c>
      <x:c r="L1999" s="18" t="n">
        <x:f>'05 Cargo Register'!N207</x:f>
        <x:v>14</x:v>
      </x:c>
      <x:c r="M1999" s="18" t="n">
        <x:f>'05 Cargo Register'!O207</x:f>
        <x:v>892.5</x:v>
      </x:c>
      <x:c r="N1999" s="18" t="n">
        <x:f>J1999*K1999</x:f>
        <x:v>315</x:v>
      </x:c>
      <x:c r="O1999" s="18" t="n">
        <x:f>J1999*L1999</x:f>
        <x:v>14</x:v>
      </x:c>
      <x:c r="P1999" s="18" t="n">
        <x:f>J1999*M1999</x:f>
        <x:v>892.5</x:v>
      </x:c>
      <x:c r="Q1999" s="22" t="n">
        <x:f>'01 Controls'!$E$26*'02 Cargo Classes'!$M$12</x:f>
        <x:v>0</x:v>
      </x:c>
      <x:c r="R1999" s="22" t="n">
        <x:f>'01 Controls'!$F$26*'02 Cargo Classes'!$N$12</x:f>
        <x:v>0</x:v>
      </x:c>
      <x:c r="S1999" s="22" t="n">
        <x:f>'01 Controls'!$G$26*'02 Cargo Classes'!$O$12</x:f>
        <x:v>1.4249999999999998</x:v>
      </x:c>
      <x:c r="T1999" s="22" t="n">
        <x:f>'01 Controls'!$H$26*'02 Cargo Classes'!$P$12</x:f>
        <x:v>0</x:v>
      </x:c>
      <x:c r="U1999" s="22" t="n">
        <x:f>SUM(Q1999:T1999)</x:f>
        <x:v>1.4249999999999998</x:v>
      </x:c>
      <x:c r="V1999" s="18" t="n">
        <x:f>IF(U1999=0,0,N1999*Q1999/U1999)</x:f>
        <x:v>0</x:v>
      </x:c>
      <x:c r="W1999" s="18" t="n">
        <x:f>IF(U1999=0,0,P1999*Q1999/U1999)</x:f>
        <x:v>0</x:v>
      </x:c>
      <x:c r="X1999" s="18" t="n">
        <x:f>MAX(V1999,W1999*'01 Controls'!$E$12)</x:f>
        <x:v>0</x:v>
      </x:c>
      <x:c r="Y1999" s="18" t="n">
        <x:f>IF(U1999=0,0,N1999*R1999/U1999)</x:f>
        <x:v>0</x:v>
      </x:c>
      <x:c r="Z1999" s="18" t="n">
        <x:f>IF(U1999=0,0,P1999*R1999/U1999)</x:f>
        <x:v>0</x:v>
      </x:c>
      <x:c r="AA1999" s="18" t="n">
        <x:f>MAX(Y1999,Z1999*'01 Controls'!$E$13)</x:f>
        <x:v>0</x:v>
      </x:c>
      <x:c r="AB1999" s="18" t="n">
        <x:f>IF(U1999=0,0,N1999*S1999/U1999)</x:f>
        <x:v>315</x:v>
      </x:c>
      <x:c r="AC1999" s="18" t="n">
        <x:f>IF(U1999=0,0,P1999*S1999/U1999)</x:f>
        <x:v>892.5</x:v>
      </x:c>
      <x:c r="AD1999" s="18" t="n">
        <x:f>MAX(AB1999,AC1999*'01 Controls'!$E$14)</x:f>
        <x:v>315</x:v>
      </x:c>
      <x:c r="AE1999" s="18" t="n">
        <x:f>IF(U1999=0,0,N1999*T1999/U1999)</x:f>
        <x:v>0</x:v>
      </x:c>
      <x:c r="AF1999" s="18" t="n">
        <x:f>IF(U1999=0,0,P1999*T1999/U1999)</x:f>
        <x:v>0</x:v>
      </x:c>
      <x:c r="AG1999" s="18" t="n">
        <x:f>MAX(AE1999,AF1999*'01 Controls'!$E$15)</x:f>
        <x:v>0</x:v>
      </x:c>
      <x:c r="AH1999" s="18" t="n">
        <x:f>SUM(V1999,Y1999,AB1999,AE1999)</x:f>
        <x:v>315</x:v>
      </x:c>
      <x:c r="AI1999" s="18" t="n">
        <x:f>N1999-AH1999</x:f>
        <x:v>0</x:v>
      </x:c>
      <x:c r="AJ1999" s="18" t="n">
        <x:f>V1999*INDEX('07 Mode Capacity'!$P$6:$P$17,MATCH("AIR-"&amp;I1999,'07 Mode Capacity'!$C$6:$C$17,0))</x:f>
        <x:v>0</x:v>
      </x:c>
      <x:c r="AK1999" s="18" t="n">
        <x:f>Y1999*INDEX('07 Mode Capacity'!$P$6:$P$17,MATCH("OCEAN-"&amp;I1999,'07 Mode Capacity'!$C$6:$C$17,0))</x:f>
        <x:v>0</x:v>
      </x:c>
      <x:c r="AL1999" s="18" t="n">
        <x:f>AB1999*INDEX('07 Mode Capacity'!$P$6:$P$17,MATCH("LAND-"&amp;I1999,'07 Mode Capacity'!$C$6:$C$17,0))</x:f>
        <x:v>38.44507889708234</x:v>
      </x:c>
      <x:c r="AM1999" s="18" t="n">
        <x:f>AE1999*INDEX('07 Mode Capacity'!$P$6:$P$17,MATCH("INLAND-"&amp;I1999,'07 Mode Capacity'!$C$6:$C$17,0))</x:f>
        <x:v>0</x:v>
      </x:c>
      <x:c r="AN1999" s="18" t="n">
        <x:f>SUM(AJ1999:AM1999)</x:f>
        <x:v>38.44507889708234</x:v>
      </x:c>
      <x:c r="AO1999" s="17" t="n">
        <x:f>IF(N1999=0,1,AN1999/N1999)</x:f>
        <x:v>0.12204786951454712</x:v>
      </x:c>
      <x:c r="AP1999" s="11" t="str">
        <x:f>IF(AO1999&gt;='01 Controls'!$E$16,"PASS","FAIL")</x:f>
        <x:v>FAIL</x:v>
      </x:c>
      <x:c r="AQ1999" s="11" t="str">
        <x:v>UNQUANTIFIED</x:v>
      </x:c>
      <x:c r="AR1999" s="11" t="str">
        <x:v>Position-class planning record; serial item and receiver open</x:v>
      </x:c>
      <x:c r="AS1999" s="26"/>
      <x:c r="AT1999" s="26"/>
    </x:row>
    <x:row r="2000">
      <x:c r="C2000" s="11" t="str">
        <x:v>M2-M-SSG-LIN-18</x:v>
      </x:c>
      <x:c r="D2000" s="11" t="str">
        <x:v>M2</x:v>
      </x:c>
      <x:c r="E2000" s="11" t="str">
        <x:v>Urban heat</x:v>
      </x:c>
      <x:c r="F2000" s="11" t="str">
        <x:v>M-SSG</x:v>
      </x:c>
      <x:c r="G2000" s="11" t="str">
        <x:v>Ocean sustainment group</x:v>
      </x:c>
      <x:c r="H2000" s="11" t="str">
        <x:v>LIN-18</x:v>
      </x:c>
      <x:c r="I2000" s="19" t="n">
        <x:v>72</x:v>
      </x:c>
      <x:c r="J2000" s="21" t="n">
        <x:v>1</x:v>
      </x:c>
      <x:c r="K2000" s="18" t="n">
        <x:f>'05 Cargo Register'!K208</x:f>
        <x:v>168</x:v>
      </x:c>
      <x:c r="L2000" s="18" t="n">
        <x:f>'05 Cargo Register'!N208</x:f>
        <x:v>12</x:v>
      </x:c>
      <x:c r="M2000" s="18" t="n">
        <x:f>'05 Cargo Register'!O208</x:f>
        <x:v>528</x:v>
      </x:c>
      <x:c r="N2000" s="18" t="n">
        <x:f>J2000*K2000</x:f>
        <x:v>168</x:v>
      </x:c>
      <x:c r="O2000" s="18" t="n">
        <x:f>J2000*L2000</x:f>
        <x:v>12</x:v>
      </x:c>
      <x:c r="P2000" s="18" t="n">
        <x:f>J2000*M2000</x:f>
        <x:v>528</x:v>
      </x:c>
      <x:c r="Q2000" s="22" t="n">
        <x:f>'01 Controls'!$E$26*'02 Cargo Classes'!$M$13</x:f>
        <x:v>0</x:v>
      </x:c>
      <x:c r="R2000" s="22" t="n">
        <x:f>'01 Controls'!$F$26*'02 Cargo Classes'!$N$13</x:f>
        <x:v>0</x:v>
      </x:c>
      <x:c r="S2000" s="22" t="n">
        <x:f>'01 Controls'!$G$26*'02 Cargo Classes'!$O$13</x:f>
        <x:v>0.95</x:v>
      </x:c>
      <x:c r="T2000" s="22" t="n">
        <x:f>'01 Controls'!$H$26*'02 Cargo Classes'!$P$13</x:f>
        <x:v>0</x:v>
      </x:c>
      <x:c r="U2000" s="22" t="n">
        <x:f>SUM(Q2000:T2000)</x:f>
        <x:v>0.95</x:v>
      </x:c>
      <x:c r="V2000" s="18" t="n">
        <x:f>IF(U2000=0,0,N2000*Q2000/U2000)</x:f>
        <x:v>0</x:v>
      </x:c>
      <x:c r="W2000" s="18" t="n">
        <x:f>IF(U2000=0,0,P2000*Q2000/U2000)</x:f>
        <x:v>0</x:v>
      </x:c>
      <x:c r="X2000" s="18" t="n">
        <x:f>MAX(V2000,W2000*'01 Controls'!$E$12)</x:f>
        <x:v>0</x:v>
      </x:c>
      <x:c r="Y2000" s="18" t="n">
        <x:f>IF(U2000=0,0,N2000*R2000/U2000)</x:f>
        <x:v>0</x:v>
      </x:c>
      <x:c r="Z2000" s="18" t="n">
        <x:f>IF(U2000=0,0,P2000*R2000/U2000)</x:f>
        <x:v>0</x:v>
      </x:c>
      <x:c r="AA2000" s="18" t="n">
        <x:f>MAX(Y2000,Z2000*'01 Controls'!$E$13)</x:f>
        <x:v>0</x:v>
      </x:c>
      <x:c r="AB2000" s="18" t="n">
        <x:f>IF(U2000=0,0,N2000*S2000/U2000)</x:f>
        <x:v>168</x:v>
      </x:c>
      <x:c r="AC2000" s="18" t="n">
        <x:f>IF(U2000=0,0,P2000*S2000/U2000)</x:f>
        <x:v>528</x:v>
      </x:c>
      <x:c r="AD2000" s="18" t="n">
        <x:f>MAX(AB2000,AC2000*'01 Controls'!$E$14)</x:f>
        <x:v>168</x:v>
      </x:c>
      <x:c r="AE2000" s="18" t="n">
        <x:f>IF(U2000=0,0,N2000*T2000/U2000)</x:f>
        <x:v>0</x:v>
      </x:c>
      <x:c r="AF2000" s="18" t="n">
        <x:f>IF(U2000=0,0,P2000*T2000/U2000)</x:f>
        <x:v>0</x:v>
      </x:c>
      <x:c r="AG2000" s="18" t="n">
        <x:f>MAX(AE2000,AF2000*'01 Controls'!$E$15)</x:f>
        <x:v>0</x:v>
      </x:c>
      <x:c r="AH2000" s="18" t="n">
        <x:f>SUM(V2000,Y2000,AB2000,AE2000)</x:f>
        <x:v>168</x:v>
      </x:c>
      <x:c r="AI2000" s="18" t="n">
        <x:f>N2000-AH2000</x:f>
        <x:v>0</x:v>
      </x:c>
      <x:c r="AJ2000" s="18" t="n">
        <x:f>V2000*INDEX('07 Mode Capacity'!$P$6:$P$17,MATCH("AIR-"&amp;I2000,'07 Mode Capacity'!$C$6:$C$17,0))</x:f>
        <x:v>0</x:v>
      </x:c>
      <x:c r="AK2000" s="18" t="n">
        <x:f>Y2000*INDEX('07 Mode Capacity'!$P$6:$P$17,MATCH("OCEAN-"&amp;I2000,'07 Mode Capacity'!$C$6:$C$17,0))</x:f>
        <x:v>0</x:v>
      </x:c>
      <x:c r="AL2000" s="18" t="n">
        <x:f>AB2000*INDEX('07 Mode Capacity'!$P$6:$P$17,MATCH("LAND-"&amp;I2000,'07 Mode Capacity'!$C$6:$C$17,0))</x:f>
        <x:v>120.12171776306803</x:v>
      </x:c>
      <x:c r="AM2000" s="18" t="n">
        <x:f>AE2000*INDEX('07 Mode Capacity'!$P$6:$P$17,MATCH("INLAND-"&amp;I2000,'07 Mode Capacity'!$C$6:$C$17,0))</x:f>
        <x:v>0</x:v>
      </x:c>
      <x:c r="AN2000" s="18" t="n">
        <x:f>SUM(AJ2000:AM2000)</x:f>
        <x:v>120.12171776306803</x:v>
      </x:c>
      <x:c r="AO2000" s="17" t="n">
        <x:f>IF(N2000=0,1,AN2000/N2000)</x:f>
        <x:v>0.7150102247801668</x:v>
      </x:c>
      <x:c r="AP2000" s="11" t="str">
        <x:f>IF(AO2000&gt;='01 Controls'!$E$16,"PASS","FAIL")</x:f>
        <x:v>FAIL</x:v>
      </x:c>
      <x:c r="AQ2000" s="11" t="str">
        <x:v>UNQUANTIFIED</x:v>
      </x:c>
      <x:c r="AR2000" s="11" t="str">
        <x:v>Position-class planning record; serial item and receiver open</x:v>
      </x:c>
      <x:c r="AS2000" s="26"/>
      <x:c r="AT2000" s="26"/>
    </x:row>
    <x:row r="2001">
      <x:c r="C2001" s="11" t="str">
        <x:v>M2-M-SSG-BLK-08</x:v>
      </x:c>
      <x:c r="D2001" s="11" t="str">
        <x:v>M2</x:v>
      </x:c>
      <x:c r="E2001" s="11" t="str">
        <x:v>Urban heat</x:v>
      </x:c>
      <x:c r="F2001" s="11" t="str">
        <x:v>M-SSG</x:v>
      </x:c>
      <x:c r="G2001" s="11" t="str">
        <x:v>Ocean sustainment group</x:v>
      </x:c>
      <x:c r="H2001" s="11" t="str">
        <x:v>BLK-08</x:v>
      </x:c>
      <x:c r="I2001" s="19" t="n">
        <x:v>48</x:v>
      </x:c>
      <x:c r="J2001" s="21" t="n">
        <x:v>1</x:v>
      </x:c>
      <x:c r="K2001" s="18" t="n">
        <x:f>'05 Cargo Register'!K209</x:f>
        <x:v>105</x:v>
      </x:c>
      <x:c r="L2001" s="18" t="n">
        <x:f>'05 Cargo Register'!N209</x:f>
        <x:v>17</x:v>
      </x:c>
      <x:c r="M2001" s="18" t="n">
        <x:f>'05 Cargo Register'!O209</x:f>
        <x:v>867</x:v>
      </x:c>
      <x:c r="N2001" s="18" t="n">
        <x:f>J2001*K2001</x:f>
        <x:v>105</x:v>
      </x:c>
      <x:c r="O2001" s="18" t="n">
        <x:f>J2001*L2001</x:f>
        <x:v>17</x:v>
      </x:c>
      <x:c r="P2001" s="18" t="n">
        <x:f>J2001*M2001</x:f>
        <x:v>867</x:v>
      </x:c>
      <x:c r="Q2001" s="22" t="n">
        <x:f>'01 Controls'!$E$26*'02 Cargo Classes'!$M$14</x:f>
        <x:v>0.05</x:v>
      </x:c>
      <x:c r="R2001" s="22" t="n">
        <x:f>'01 Controls'!$F$26*'02 Cargo Classes'!$N$14</x:f>
        <x:v>0</x:v>
      </x:c>
      <x:c r="S2001" s="22" t="n">
        <x:f>'01 Controls'!$G$26*'02 Cargo Classes'!$O$14</x:f>
        <x:v>0.95</x:v>
      </x:c>
      <x:c r="T2001" s="22" t="n">
        <x:f>'01 Controls'!$H$26*'02 Cargo Classes'!$P$14</x:f>
        <x:v>0</x:v>
      </x:c>
      <x:c r="U2001" s="22" t="n">
        <x:f>SUM(Q2001:T2001)</x:f>
        <x:v>1</x:v>
      </x:c>
      <x:c r="V2001" s="18" t="n">
        <x:f>IF(U2001=0,0,N2001*Q2001/U2001)</x:f>
        <x:v>5.25</x:v>
      </x:c>
      <x:c r="W2001" s="18" t="n">
        <x:f>IF(U2001=0,0,P2001*Q2001/U2001)</x:f>
        <x:v>43.35</x:v>
      </x:c>
      <x:c r="X2001" s="18" t="n">
        <x:f>MAX(V2001,W2001*'01 Controls'!$E$12)</x:f>
        <x:v>10.8375</x:v>
      </x:c>
      <x:c r="Y2001" s="18" t="n">
        <x:f>IF(U2001=0,0,N2001*R2001/U2001)</x:f>
        <x:v>0</x:v>
      </x:c>
      <x:c r="Z2001" s="18" t="n">
        <x:f>IF(U2001=0,0,P2001*R2001/U2001)</x:f>
        <x:v>0</x:v>
      </x:c>
      <x:c r="AA2001" s="18" t="n">
        <x:f>MAX(Y2001,Z2001*'01 Controls'!$E$13)</x:f>
        <x:v>0</x:v>
      </x:c>
      <x:c r="AB2001" s="18" t="n">
        <x:f>IF(U2001=0,0,N2001*S2001/U2001)</x:f>
        <x:v>99.75</x:v>
      </x:c>
      <x:c r="AC2001" s="18" t="n">
        <x:f>IF(U2001=0,0,P2001*S2001/U2001)</x:f>
        <x:v>823.65</x:v>
      </x:c>
      <x:c r="AD2001" s="18" t="n">
        <x:f>MAX(AB2001,AC2001*'01 Controls'!$E$14)</x:f>
        <x:v>164.73000000000002</x:v>
      </x:c>
      <x:c r="AE2001" s="18" t="n">
        <x:f>IF(U2001=0,0,N2001*T2001/U2001)</x:f>
        <x:v>0</x:v>
      </x:c>
      <x:c r="AF2001" s="18" t="n">
        <x:f>IF(U2001=0,0,P2001*T2001/U2001)</x:f>
        <x:v>0</x:v>
      </x:c>
      <x:c r="AG2001" s="18" t="n">
        <x:f>MAX(AE2001,AF2001*'01 Controls'!$E$15)</x:f>
        <x:v>0</x:v>
      </x:c>
      <x:c r="AH2001" s="18" t="n">
        <x:f>SUM(V2001,Y2001,AB2001,AE2001)</x:f>
        <x:v>105</x:v>
      </x:c>
      <x:c r="AI2001" s="18" t="n">
        <x:f>N2001-AH2001</x:f>
        <x:v>0</x:v>
      </x:c>
      <x:c r="AJ2001" s="18" t="n">
        <x:f>V2001*INDEX('07 Mode Capacity'!$P$6:$P$17,MATCH("AIR-"&amp;I2001,'07 Mode Capacity'!$C$6:$C$17,0))</x:f>
        <x:v>1.4717622060187863</x:v>
      </x:c>
      <x:c r="AK2001" s="18" t="n">
        <x:f>Y2001*INDEX('07 Mode Capacity'!$P$6:$P$17,MATCH("OCEAN-"&amp;I2001,'07 Mode Capacity'!$C$6:$C$17,0))</x:f>
        <x:v>0</x:v>
      </x:c>
      <x:c r="AL2001" s="18" t="n">
        <x:f>AB2001*INDEX('07 Mode Capacity'!$P$6:$P$17,MATCH("LAND-"&amp;I2001,'07 Mode Capacity'!$C$6:$C$17,0))</x:f>
        <x:v>12.174274984076073</x:v>
      </x:c>
      <x:c r="AM2001" s="18" t="n">
        <x:f>AE2001*INDEX('07 Mode Capacity'!$P$6:$P$17,MATCH("INLAND-"&amp;I2001,'07 Mode Capacity'!$C$6:$C$17,0))</x:f>
        <x:v>0</x:v>
      </x:c>
      <x:c r="AN2001" s="18" t="n">
        <x:f>SUM(AJ2001:AM2001)</x:f>
        <x:v>13.646037190094859</x:v>
      </x:c>
      <x:c r="AO2001" s="17" t="n">
        <x:f>IF(N2001=0,1,AN2001/N2001)</x:f>
        <x:v>0.12996225895328437</x:v>
      </x:c>
      <x:c r="AP2001" s="11" t="str">
        <x:f>IF(AO2001&gt;='01 Controls'!$E$16,"PASS","FAIL")</x:f>
        <x:v>FAIL</x:v>
      </x:c>
      <x:c r="AQ2001" s="11" t="str">
        <x:v>UNQUANTIFIED</x:v>
      </x:c>
      <x:c r="AR2001" s="11" t="str">
        <x:v>Position-class planning record; serial item and receiver open</x:v>
      </x:c>
      <x:c r="AS2001" s="26"/>
      <x:c r="AT2001" s="26"/>
    </x:row>
    <x:row r="2002">
      <x:c r="C2002" s="11" t="str">
        <x:v>M2-M-SSG-OOG-80</x:v>
      </x:c>
      <x:c r="D2002" s="11" t="str">
        <x:v>M2</x:v>
      </x:c>
      <x:c r="E2002" s="11" t="str">
        <x:v>Urban heat</x:v>
      </x:c>
      <x:c r="F2002" s="11" t="str">
        <x:v>M-SSG</x:v>
      </x:c>
      <x:c r="G2002" s="11" t="str">
        <x:v>Ocean sustainment group</x:v>
      </x:c>
      <x:c r="H2002" s="11" t="str">
        <x:v>OOG-80</x:v>
      </x:c>
      <x:c r="I2002" s="19" t="n">
        <x:v>72</x:v>
      </x:c>
      <x:c r="J2002" s="21" t="n">
        <x:v>1</x:v>
      </x:c>
      <x:c r="K2002" s="18" t="n">
        <x:f>'05 Cargo Register'!K210</x:f>
        <x:v>420</x:v>
      </x:c>
      <x:c r="L2002" s="18" t="n">
        <x:f>'05 Cargo Register'!N210</x:f>
        <x:v>7</x:v>
      </x:c>
      <x:c r="M2002" s="18" t="n">
        <x:f>'05 Cargo Register'!O210</x:f>
        <x:v>1232</x:v>
      </x:c>
      <x:c r="N2002" s="18" t="n">
        <x:f>J2002*K2002</x:f>
        <x:v>420</x:v>
      </x:c>
      <x:c r="O2002" s="18" t="n">
        <x:f>J2002*L2002</x:f>
        <x:v>7</x:v>
      </x:c>
      <x:c r="P2002" s="18" t="n">
        <x:f>J2002*M2002</x:f>
        <x:v>1232</x:v>
      </x:c>
      <x:c r="Q2002" s="22" t="n">
        <x:f>'01 Controls'!$E$26*'02 Cargo Classes'!$M$15</x:f>
        <x:v>0</x:v>
      </x:c>
      <x:c r="R2002" s="22" t="n">
        <x:f>'01 Controls'!$F$26*'02 Cargo Classes'!$N$15</x:f>
        <x:v>0</x:v>
      </x:c>
      <x:c r="S2002" s="22" t="n">
        <x:f>'01 Controls'!$G$26*'02 Cargo Classes'!$O$15</x:f>
        <x:v>0.57</x:v>
      </x:c>
      <x:c r="T2002" s="22" t="n">
        <x:f>'01 Controls'!$H$26*'02 Cargo Classes'!$P$15</x:f>
        <x:v>0</x:v>
      </x:c>
      <x:c r="U2002" s="22" t="n">
        <x:f>SUM(Q2002:T2002)</x:f>
        <x:v>0.57</x:v>
      </x:c>
      <x:c r="V2002" s="18" t="n">
        <x:f>IF(U2002=0,0,N2002*Q2002/U2002)</x:f>
        <x:v>0</x:v>
      </x:c>
      <x:c r="W2002" s="18" t="n">
        <x:f>IF(U2002=0,0,P2002*Q2002/U2002)</x:f>
        <x:v>0</x:v>
      </x:c>
      <x:c r="X2002" s="18" t="n">
        <x:f>MAX(V2002,W2002*'01 Controls'!$E$12)</x:f>
        <x:v>0</x:v>
      </x:c>
      <x:c r="Y2002" s="18" t="n">
        <x:f>IF(U2002=0,0,N2002*R2002/U2002)</x:f>
        <x:v>0</x:v>
      </x:c>
      <x:c r="Z2002" s="18" t="n">
        <x:f>IF(U2002=0,0,P2002*R2002/U2002)</x:f>
        <x:v>0</x:v>
      </x:c>
      <x:c r="AA2002" s="18" t="n">
        <x:f>MAX(Y2002,Z2002*'01 Controls'!$E$13)</x:f>
        <x:v>0</x:v>
      </x:c>
      <x:c r="AB2002" s="18" t="n">
        <x:f>IF(U2002=0,0,N2002*S2002/U2002)</x:f>
        <x:v>420</x:v>
      </x:c>
      <x:c r="AC2002" s="18" t="n">
        <x:f>IF(U2002=0,0,P2002*S2002/U2002)</x:f>
        <x:v>1232</x:v>
      </x:c>
      <x:c r="AD2002" s="18" t="n">
        <x:f>MAX(AB2002,AC2002*'01 Controls'!$E$14)</x:f>
        <x:v>420</x:v>
      </x:c>
      <x:c r="AE2002" s="18" t="n">
        <x:f>IF(U2002=0,0,N2002*T2002/U2002)</x:f>
        <x:v>0</x:v>
      </x:c>
      <x:c r="AF2002" s="18" t="n">
        <x:f>IF(U2002=0,0,P2002*T2002/U2002)</x:f>
        <x:v>0</x:v>
      </x:c>
      <x:c r="AG2002" s="18" t="n">
        <x:f>MAX(AE2002,AF2002*'01 Controls'!$E$15)</x:f>
        <x:v>0</x:v>
      </x:c>
      <x:c r="AH2002" s="18" t="n">
        <x:f>SUM(V2002,Y2002,AB2002,AE2002)</x:f>
        <x:v>420</x:v>
      </x:c>
      <x:c r="AI2002" s="18" t="n">
        <x:f>N2002-AH2002</x:f>
        <x:v>0</x:v>
      </x:c>
      <x:c r="AJ2002" s="18" t="n">
        <x:f>V2002*INDEX('07 Mode Capacity'!$P$6:$P$17,MATCH("AIR-"&amp;I2002,'07 Mode Capacity'!$C$6:$C$17,0))</x:f>
        <x:v>0</x:v>
      </x:c>
      <x:c r="AK2002" s="18" t="n">
        <x:f>Y2002*INDEX('07 Mode Capacity'!$P$6:$P$17,MATCH("OCEAN-"&amp;I2002,'07 Mode Capacity'!$C$6:$C$17,0))</x:f>
        <x:v>0</x:v>
      </x:c>
      <x:c r="AL2002" s="18" t="n">
        <x:f>AB2002*INDEX('07 Mode Capacity'!$P$6:$P$17,MATCH("LAND-"&amp;I2002,'07 Mode Capacity'!$C$6:$C$17,0))</x:f>
        <x:v>300.30429440767006</x:v>
      </x:c>
      <x:c r="AM2002" s="18" t="n">
        <x:f>AE2002*INDEX('07 Mode Capacity'!$P$6:$P$17,MATCH("INLAND-"&amp;I2002,'07 Mode Capacity'!$C$6:$C$17,0))</x:f>
        <x:v>0</x:v>
      </x:c>
      <x:c r="AN2002" s="18" t="n">
        <x:f>SUM(AJ2002:AM2002)</x:f>
        <x:v>300.30429440767006</x:v>
      </x:c>
      <x:c r="AO2002" s="17" t="n">
        <x:f>IF(N2002=0,1,AN2002/N2002)</x:f>
        <x:v>0.7150102247801668</x:v>
      </x:c>
      <x:c r="AP2002" s="11" t="str">
        <x:f>IF(AO2002&gt;='01 Controls'!$E$16,"PASS","FAIL")</x:f>
        <x:v>FAIL</x:v>
      </x:c>
      <x:c r="AQ2002" s="11" t="str">
        <x:v>UNQUANTIFIED</x:v>
      </x:c>
      <x:c r="AR2002" s="11" t="str">
        <x:v>Position-class planning record; serial item and receiver open</x:v>
      </x:c>
      <x:c r="AS2002" s="26"/>
      <x:c r="AT2002" s="26"/>
    </x:row>
    <x:row r="2003">
      <x:c r="C2003" s="11" t="str">
        <x:v>M2-I-CUG-APL-45</x:v>
      </x:c>
      <x:c r="D2003" s="11" t="str">
        <x:v>M2</x:v>
      </x:c>
      <x:c r="E2003" s="11" t="str">
        <x:v>Urban heat</x:v>
      </x:c>
      <x:c r="F2003" s="11" t="str">
        <x:v>I-CUG</x:v>
      </x:c>
      <x:c r="G2003" s="11" t="str">
        <x:v>Communications utility group</x:v>
      </x:c>
      <x:c r="H2003" s="11" t="str">
        <x:v>APL-45</x:v>
      </x:c>
      <x:c r="I2003" s="19" t="n">
        <x:v>24</x:v>
      </x:c>
      <x:c r="J2003" s="21" t="n">
        <x:v>4</x:v>
      </x:c>
      <x:c r="K2003" s="18" t="n">
        <x:f>'05 Cargo Register'!K211</x:f>
        <x:v>720</x:v>
      </x:c>
      <x:c r="L2003" s="18" t="n">
        <x:f>'05 Cargo Register'!N211</x:f>
        <x:v>189</x:v>
      </x:c>
      <x:c r="M2003" s="18" t="n">
        <x:f>'05 Cargo Register'!O211</x:f>
        <x:v>1417.5</x:v>
      </x:c>
      <x:c r="N2003" s="18" t="n">
        <x:f>J2003*K2003</x:f>
        <x:v>2880</x:v>
      </x:c>
      <x:c r="O2003" s="18" t="n">
        <x:f>J2003*L2003</x:f>
        <x:v>756</x:v>
      </x:c>
      <x:c r="P2003" s="18" t="n">
        <x:f>J2003*M2003</x:f>
        <x:v>5670</x:v>
      </x:c>
      <x:c r="Q2003" s="22" t="n">
        <x:f>'01 Controls'!$E$26*'02 Cargo Classes'!$M$6</x:f>
        <x:v>0.15000000000000002</x:v>
      </x:c>
      <x:c r="R2003" s="22" t="n">
        <x:f>'01 Controls'!$F$26*'02 Cargo Classes'!$N$6</x:f>
        <x:v>0</x:v>
      </x:c>
      <x:c r="S2003" s="22" t="n">
        <x:f>'01 Controls'!$G$26*'02 Cargo Classes'!$O$6</x:f>
        <x:v>0.95</x:v>
      </x:c>
      <x:c r="T2003" s="22" t="n">
        <x:f>'01 Controls'!$H$26*'02 Cargo Classes'!$P$6</x:f>
        <x:v>0</x:v>
      </x:c>
      <x:c r="U2003" s="22" t="n">
        <x:f>SUM(Q2003:T2003)</x:f>
        <x:v>1.1</x:v>
      </x:c>
      <x:c r="V2003" s="18" t="n">
        <x:f>IF(U2003=0,0,N2003*Q2003/U2003)</x:f>
        <x:v>392.72727272727275</x:v>
      </x:c>
      <x:c r="W2003" s="18" t="n">
        <x:f>IF(U2003=0,0,P2003*Q2003/U2003)</x:f>
        <x:v>773.1818181818182</x:v>
      </x:c>
      <x:c r="X2003" s="18" t="n">
        <x:f>MAX(V2003,W2003*'01 Controls'!$E$12)</x:f>
        <x:v>392.72727272727275</x:v>
      </x:c>
      <x:c r="Y2003" s="18" t="n">
        <x:f>IF(U2003=0,0,N2003*R2003/U2003)</x:f>
        <x:v>0</x:v>
      </x:c>
      <x:c r="Z2003" s="18" t="n">
        <x:f>IF(U2003=0,0,P2003*R2003/U2003)</x:f>
        <x:v>0</x:v>
      </x:c>
      <x:c r="AA2003" s="18" t="n">
        <x:f>MAX(Y2003,Z2003*'01 Controls'!$E$13)</x:f>
        <x:v>0</x:v>
      </x:c>
      <x:c r="AB2003" s="18" t="n">
        <x:f>IF(U2003=0,0,N2003*S2003/U2003)</x:f>
        <x:v>2487.272727272727</x:v>
      </x:c>
      <x:c r="AC2003" s="18" t="n">
        <x:f>IF(U2003=0,0,P2003*S2003/U2003)</x:f>
        <x:v>4896.818181818181</x:v>
      </x:c>
      <x:c r="AD2003" s="18" t="n">
        <x:f>MAX(AB2003,AC2003*'01 Controls'!$E$14)</x:f>
        <x:v>2487.272727272727</x:v>
      </x:c>
      <x:c r="AE2003" s="18" t="n">
        <x:f>IF(U2003=0,0,N2003*T2003/U2003)</x:f>
        <x:v>0</x:v>
      </x:c>
      <x:c r="AF2003" s="18" t="n">
        <x:f>IF(U2003=0,0,P2003*T2003/U2003)</x:f>
        <x:v>0</x:v>
      </x:c>
      <x:c r="AG2003" s="18" t="n">
        <x:f>MAX(AE2003,AF2003*'01 Controls'!$E$15)</x:f>
        <x:v>0</x:v>
      </x:c>
      <x:c r="AH2003" s="18" t="n">
        <x:f>SUM(V2003,Y2003,AB2003,AE2003)</x:f>
        <x:v>2880</x:v>
      </x:c>
      <x:c r="AI2003" s="18" t="n">
        <x:f>N2003-AH2003</x:f>
        <x:v>0</x:v>
      </x:c>
      <x:c r="AJ2003" s="18" t="n">
        <x:f>V2003*INDEX('07 Mode Capacity'!$P$6:$P$17,MATCH("AIR-"&amp;I2003,'07 Mode Capacity'!$C$6:$C$17,0))</x:f>
        <x:v>79.68988846035603</x:v>
      </x:c>
      <x:c r="AK2003" s="18" t="n">
        <x:f>Y2003*INDEX('07 Mode Capacity'!$P$6:$P$17,MATCH("OCEAN-"&amp;I2003,'07 Mode Capacity'!$C$6:$C$17,0))</x:f>
        <x:v>0</x:v>
      </x:c>
      <x:c r="AL2003" s="18" t="n">
        <x:f>AB2003*INDEX('07 Mode Capacity'!$P$6:$P$17,MATCH("LAND-"&amp;I2003,'07 Mode Capacity'!$C$6:$C$17,0))</x:f>
        <x:v>951.3841170424914</x:v>
      </x:c>
      <x:c r="AM2003" s="18" t="n">
        <x:f>AE2003*INDEX('07 Mode Capacity'!$P$6:$P$17,MATCH("INLAND-"&amp;I2003,'07 Mode Capacity'!$C$6:$C$17,0))</x:f>
        <x:v>0</x:v>
      </x:c>
      <x:c r="AN2003" s="18" t="n">
        <x:f>SUM(AJ2003:AM2003)</x:f>
        <x:v>1031.0740055028475</x:v>
      </x:c>
      <x:c r="AO2003" s="17" t="n">
        <x:f>IF(N2003=0,1,AN2003/N2003)</x:f>
        <x:v>0.3580118074662665</x:v>
      </x:c>
      <x:c r="AP2003" s="11" t="str">
        <x:f>IF(AO2003&gt;='01 Controls'!$E$16,"PASS","FAIL")</x:f>
        <x:v>FAIL</x:v>
      </x:c>
      <x:c r="AQ2003" s="11" t="str">
        <x:v>UNQUANTIFIED</x:v>
      </x:c>
      <x:c r="AR2003" s="11" t="str">
        <x:v>Position-class planning record; serial item and receiver open</x:v>
      </x:c>
      <x:c r="AS2003" s="26"/>
      <x:c r="AT2003" s="26"/>
    </x:row>
    <x:row r="2004">
      <x:c r="C2004" s="11" t="str">
        <x:v>M2-I-CUG-ISO-18</x:v>
      </x:c>
      <x:c r="D2004" s="11" t="str">
        <x:v>M2</x:v>
      </x:c>
      <x:c r="E2004" s="11" t="str">
        <x:v>Urban heat</x:v>
      </x:c>
      <x:c r="F2004" s="11" t="str">
        <x:v>I-CUG</x:v>
      </x:c>
      <x:c r="G2004" s="11" t="str">
        <x:v>Communications utility group</x:v>
      </x:c>
      <x:c r="H2004" s="11" t="str">
        <x:v>ISO-18</x:v>
      </x:c>
      <x:c r="I2004" s="19" t="n">
        <x:v>48</x:v>
      </x:c>
      <x:c r="J2004" s="21" t="n">
        <x:v>4</x:v>
      </x:c>
      <x:c r="K2004" s="18" t="n">
        <x:f>'05 Cargo Register'!K212</x:f>
        <x:v>900</x:v>
      </x:c>
      <x:c r="L2004" s="18" t="n">
        <x:f>'05 Cargo Register'!N212</x:f>
        <x:v>59</x:v>
      </x:c>
      <x:c r="M2004" s="18" t="n">
        <x:f>'05 Cargo Register'!O212</x:f>
        <x:v>1557.6000000000001</x:v>
      </x:c>
      <x:c r="N2004" s="18" t="n">
        <x:f>J2004*K2004</x:f>
        <x:v>3600</x:v>
      </x:c>
      <x:c r="O2004" s="18" t="n">
        <x:f>J2004*L2004</x:f>
        <x:v>236</x:v>
      </x:c>
      <x:c r="P2004" s="18" t="n">
        <x:f>J2004*M2004</x:f>
        <x:v>6230.400000000001</x:v>
      </x:c>
      <x:c r="Q2004" s="22" t="n">
        <x:f>'01 Controls'!$E$26*'02 Cargo Classes'!$M$7</x:f>
        <x:v>0.010000000000000002</x:v>
      </x:c>
      <x:c r="R2004" s="22" t="n">
        <x:f>'01 Controls'!$F$26*'02 Cargo Classes'!$N$7</x:f>
        <x:v>0</x:v>
      </x:c>
      <x:c r="S2004" s="22" t="n">
        <x:f>'01 Controls'!$G$26*'02 Cargo Classes'!$O$7</x:f>
        <x:v>1.14</x:v>
      </x:c>
      <x:c r="T2004" s="22" t="n">
        <x:f>'01 Controls'!$H$26*'02 Cargo Classes'!$P$7</x:f>
        <x:v>0</x:v>
      </x:c>
      <x:c r="U2004" s="22" t="n">
        <x:f>SUM(Q2004:T2004)</x:f>
        <x:v>1.15</x:v>
      </x:c>
      <x:c r="V2004" s="18" t="n">
        <x:f>IF(U2004=0,0,N2004*Q2004/U2004)</x:f>
        <x:v>31.304347826086964</x:v>
      </x:c>
      <x:c r="W2004" s="18" t="n">
        <x:f>IF(U2004=0,0,P2004*Q2004/U2004)</x:f>
        <x:v>54.17739130434784</x:v>
      </x:c>
      <x:c r="X2004" s="18" t="n">
        <x:f>MAX(V2004,W2004*'01 Controls'!$E$12)</x:f>
        <x:v>31.304347826086964</x:v>
      </x:c>
      <x:c r="Y2004" s="18" t="n">
        <x:f>IF(U2004=0,0,N2004*R2004/U2004)</x:f>
        <x:v>0</x:v>
      </x:c>
      <x:c r="Z2004" s="18" t="n">
        <x:f>IF(U2004=0,0,P2004*R2004/U2004)</x:f>
        <x:v>0</x:v>
      </x:c>
      <x:c r="AA2004" s="18" t="n">
        <x:f>MAX(Y2004,Z2004*'01 Controls'!$E$13)</x:f>
        <x:v>0</x:v>
      </x:c>
      <x:c r="AB2004" s="18" t="n">
        <x:f>IF(U2004=0,0,N2004*S2004/U2004)</x:f>
        <x:v>3568.6956521739135</x:v>
      </x:c>
      <x:c r="AC2004" s="18" t="n">
        <x:f>IF(U2004=0,0,P2004*S2004/U2004)</x:f>
        <x:v>6176.2226086956525</x:v>
      </x:c>
      <x:c r="AD2004" s="18" t="n">
        <x:f>MAX(AB2004,AC2004*'01 Controls'!$E$14)</x:f>
        <x:v>3568.6956521739135</x:v>
      </x:c>
      <x:c r="AE2004" s="18" t="n">
        <x:f>IF(U2004=0,0,N2004*T2004/U2004)</x:f>
        <x:v>0</x:v>
      </x:c>
      <x:c r="AF2004" s="18" t="n">
        <x:f>IF(U2004=0,0,P2004*T2004/U2004)</x:f>
        <x:v>0</x:v>
      </x:c>
      <x:c r="AG2004" s="18" t="n">
        <x:f>MAX(AE2004,AF2004*'01 Controls'!$E$15)</x:f>
        <x:v>0</x:v>
      </x:c>
      <x:c r="AH2004" s="18" t="n">
        <x:f>SUM(V2004,Y2004,AB2004,AE2004)</x:f>
        <x:v>3600.0000000000005</x:v>
      </x:c>
      <x:c r="AI2004" s="18" t="n">
        <x:f>N2004-AH2004</x:f>
        <x:v>-4.547473508864641e-13</x:v>
      </x:c>
      <x:c r="AJ2004" s="18" t="n">
        <x:f>V2004*INDEX('07 Mode Capacity'!$P$6:$P$17,MATCH("AIR-"&amp;I2004,'07 Mode Capacity'!$C$6:$C$17,0))</x:f>
        <x:v>8.775724955143076</x:v>
      </x:c>
      <x:c r="AK2004" s="18" t="n">
        <x:f>Y2004*INDEX('07 Mode Capacity'!$P$6:$P$17,MATCH("OCEAN-"&amp;I2004,'07 Mode Capacity'!$C$6:$C$17,0))</x:f>
        <x:v>0</x:v>
      </x:c>
      <x:c r="AL2004" s="18" t="n">
        <x:f>AB2004*INDEX('07 Mode Capacity'!$P$6:$P$17,MATCH("LAND-"&amp;I2004,'07 Mode Capacity'!$C$6:$C$17,0))</x:f>
        <x:v>435.55170129365337</x:v>
      </x:c>
      <x:c r="AM2004" s="18" t="n">
        <x:f>AE2004*INDEX('07 Mode Capacity'!$P$6:$P$17,MATCH("INLAND-"&amp;I2004,'07 Mode Capacity'!$C$6:$C$17,0))</x:f>
        <x:v>0</x:v>
      </x:c>
      <x:c r="AN2004" s="18" t="n">
        <x:f>SUM(AJ2004:AM2004)</x:f>
        <x:v>444.3274262487964</x:v>
      </x:c>
      <x:c r="AO2004" s="17" t="n">
        <x:f>IF(N2004=0,1,AN2004/N2004)</x:f>
        <x:v>0.12342428506911012</x:v>
      </x:c>
      <x:c r="AP2004" s="11" t="str">
        <x:f>IF(AO2004&gt;='01 Controls'!$E$16,"PASS","FAIL")</x:f>
        <x:v>FAIL</x:v>
      </x:c>
      <x:c r="AQ2004" s="11" t="str">
        <x:v>UNQUANTIFIED</x:v>
      </x:c>
      <x:c r="AR2004" s="11" t="str">
        <x:v>Position-class planning record; serial item and receiver open</x:v>
      </x:c>
      <x:c r="AS2004" s="26"/>
      <x:c r="AT2004" s="26"/>
    </x:row>
    <x:row r="2005">
      <x:c r="C2005" s="11" t="str">
        <x:v>M2-I-CUG-COL-12</x:v>
      </x:c>
      <x:c r="D2005" s="11" t="str">
        <x:v>M2</x:v>
      </x:c>
      <x:c r="E2005" s="11" t="str">
        <x:v>Urban heat</x:v>
      </x:c>
      <x:c r="F2005" s="11" t="str">
        <x:v>I-CUG</x:v>
      </x:c>
      <x:c r="G2005" s="11" t="str">
        <x:v>Communications utility group</x:v>
      </x:c>
      <x:c r="H2005" s="11" t="str">
        <x:v>COL-12</x:v>
      </x:c>
      <x:c r="I2005" s="19" t="n">
        <x:v>24</x:v>
      </x:c>
      <x:c r="J2005" s="21" t="n">
        <x:v>4</x:v>
      </x:c>
      <x:c r="K2005" s="18" t="n">
        <x:f>'05 Cargo Register'!K213</x:f>
        <x:v>180</x:v>
      </x:c>
      <x:c r="L2005" s="18" t="n">
        <x:f>'05 Cargo Register'!N213</x:f>
        <x:v>19</x:v>
      </x:c>
      <x:c r="M2005" s="18" t="n">
        <x:f>'05 Cargo Register'!O213</x:f>
        <x:v>501.6</x:v>
      </x:c>
      <x:c r="N2005" s="18" t="n">
        <x:f>J2005*K2005</x:f>
        <x:v>720</x:v>
      </x:c>
      <x:c r="O2005" s="18" t="n">
        <x:f>J2005*L2005</x:f>
        <x:v>76</x:v>
      </x:c>
      <x:c r="P2005" s="18" t="n">
        <x:f>J2005*M2005</x:f>
        <x:v>2006.4</x:v>
      </x:c>
      <x:c r="Q2005" s="22" t="n">
        <x:f>'01 Controls'!$E$26*'02 Cargo Classes'!$M$8</x:f>
        <x:v>0.1</x:v>
      </x:c>
      <x:c r="R2005" s="22" t="n">
        <x:f>'01 Controls'!$F$26*'02 Cargo Classes'!$N$8</x:f>
        <x:v>0</x:v>
      </x:c>
      <x:c r="S2005" s="22" t="n">
        <x:f>'01 Controls'!$G$26*'02 Cargo Classes'!$O$8</x:f>
        <x:v>1.14</x:v>
      </x:c>
      <x:c r="T2005" s="22" t="n">
        <x:f>'01 Controls'!$H$26*'02 Cargo Classes'!$P$8</x:f>
        <x:v>0</x:v>
      </x:c>
      <x:c r="U2005" s="22" t="n">
        <x:f>SUM(Q2005:T2005)</x:f>
        <x:v>1.24</x:v>
      </x:c>
      <x:c r="V2005" s="18" t="n">
        <x:f>IF(U2005=0,0,N2005*Q2005/U2005)</x:f>
        <x:v>58.064516129032256</x:v>
      </x:c>
      <x:c r="W2005" s="18" t="n">
        <x:f>IF(U2005=0,0,P2005*Q2005/U2005)</x:f>
        <x:v>161.80645161290323</x:v>
      </x:c>
      <x:c r="X2005" s="18" t="n">
        <x:f>MAX(V2005,W2005*'01 Controls'!$E$12)</x:f>
        <x:v>58.064516129032256</x:v>
      </x:c>
      <x:c r="Y2005" s="18" t="n">
        <x:f>IF(U2005=0,0,N2005*R2005/U2005)</x:f>
        <x:v>0</x:v>
      </x:c>
      <x:c r="Z2005" s="18" t="n">
        <x:f>IF(U2005=0,0,P2005*R2005/U2005)</x:f>
        <x:v>0</x:v>
      </x:c>
      <x:c r="AA2005" s="18" t="n">
        <x:f>MAX(Y2005,Z2005*'01 Controls'!$E$13)</x:f>
        <x:v>0</x:v>
      </x:c>
      <x:c r="AB2005" s="18" t="n">
        <x:f>IF(U2005=0,0,N2005*S2005/U2005)</x:f>
        <x:v>661.9354838709677</x:v>
      </x:c>
      <x:c r="AC2005" s="18" t="n">
        <x:f>IF(U2005=0,0,P2005*S2005/U2005)</x:f>
        <x:v>1844.5935483870967</x:v>
      </x:c>
      <x:c r="AD2005" s="18" t="n">
        <x:f>MAX(AB2005,AC2005*'01 Controls'!$E$14)</x:f>
        <x:v>661.9354838709677</x:v>
      </x:c>
      <x:c r="AE2005" s="18" t="n">
        <x:f>IF(U2005=0,0,N2005*T2005/U2005)</x:f>
        <x:v>0</x:v>
      </x:c>
      <x:c r="AF2005" s="18" t="n">
        <x:f>IF(U2005=0,0,P2005*T2005/U2005)</x:f>
        <x:v>0</x:v>
      </x:c>
      <x:c r="AG2005" s="18" t="n">
        <x:f>MAX(AE2005,AF2005*'01 Controls'!$E$15)</x:f>
        <x:v>0</x:v>
      </x:c>
      <x:c r="AH2005" s="18" t="n">
        <x:f>SUM(V2005,Y2005,AB2005,AE2005)</x:f>
        <x:v>720</x:v>
      </x:c>
      <x:c r="AI2005" s="18" t="n">
        <x:f>N2005-AH2005</x:f>
        <x:v>0</x:v>
      </x:c>
      <x:c r="AJ2005" s="18" t="n">
        <x:f>V2005*INDEX('07 Mode Capacity'!$P$6:$P$17,MATCH("AIR-"&amp;I2005,'07 Mode Capacity'!$C$6:$C$17,0))</x:f>
        <x:v>11.782107164837583</x:v>
      </x:c>
      <x:c r="AK2005" s="18" t="n">
        <x:f>Y2005*INDEX('07 Mode Capacity'!$P$6:$P$17,MATCH("OCEAN-"&amp;I2005,'07 Mode Capacity'!$C$6:$C$17,0))</x:f>
        <x:v>0</x:v>
      </x:c>
      <x:c r="AL2005" s="18" t="n">
        <x:f>AB2005*INDEX('07 Mode Capacity'!$P$6:$P$17,MATCH("LAND-"&amp;I2005,'07 Mode Capacity'!$C$6:$C$17,0))</x:f>
        <x:v>253.19093437421145</x:v>
      </x:c>
      <x:c r="AM2005" s="18" t="n">
        <x:f>AE2005*INDEX('07 Mode Capacity'!$P$6:$P$17,MATCH("INLAND-"&amp;I2005,'07 Mode Capacity'!$C$6:$C$17,0))</x:f>
        <x:v>0</x:v>
      </x:c>
      <x:c r="AN2005" s="18" t="n">
        <x:f>SUM(AJ2005:AM2005)</x:f>
        <x:v>264.97304153904906</x:v>
      </x:c>
      <x:c r="AO2005" s="17" t="n">
        <x:f>IF(N2005=0,1,AN2005/N2005)</x:f>
        <x:v>0.3680181132486793</x:v>
      </x:c>
      <x:c r="AP2005" s="11" t="str">
        <x:f>IF(AO2005&gt;='01 Controls'!$E$16,"PASS","FAIL")</x:f>
        <x:v>FAIL</x:v>
      </x:c>
      <x:c r="AQ2005" s="11" t="str">
        <x:v>UNQUANTIFIED</x:v>
      </x:c>
      <x:c r="AR2005" s="11" t="str">
        <x:v>Position-class planning record; serial item and receiver open</x:v>
      </x:c>
      <x:c r="AS2005" s="26"/>
      <x:c r="AT2005" s="26"/>
    </x:row>
    <x:row r="2006">
      <x:c r="C2006" s="11" t="str">
        <x:v>M2-I-CUG-BAT-22</x:v>
      </x:c>
      <x:c r="D2006" s="11" t="str">
        <x:v>M2</x:v>
      </x:c>
      <x:c r="E2006" s="11" t="str">
        <x:v>Urban heat</x:v>
      </x:c>
      <x:c r="F2006" s="11" t="str">
        <x:v>I-CUG</x:v>
      </x:c>
      <x:c r="G2006" s="11" t="str">
        <x:v>Communications utility group</x:v>
      </x:c>
      <x:c r="H2006" s="11" t="str">
        <x:v>BAT-22</x:v>
      </x:c>
      <x:c r="I2006" s="19" t="n">
        <x:v>48</x:v>
      </x:c>
      <x:c r="J2006" s="21" t="n">
        <x:v>4</x:v>
      </x:c>
      <x:c r="K2006" s="18" t="n">
        <x:f>'05 Cargo Register'!K214</x:f>
        <x:v>180</x:v>
      </x:c>
      <x:c r="L2006" s="18" t="n">
        <x:f>'05 Cargo Register'!N214</x:f>
        <x:v>11</x:v>
      </x:c>
      <x:c r="M2006" s="18" t="n">
        <x:f>'05 Cargo Register'!O214</x:f>
        <x:v>290.40000000000003</x:v>
      </x:c>
      <x:c r="N2006" s="18" t="n">
        <x:f>J2006*K2006</x:f>
        <x:v>720</x:v>
      </x:c>
      <x:c r="O2006" s="18" t="n">
        <x:f>J2006*L2006</x:f>
        <x:v>44</x:v>
      </x:c>
      <x:c r="P2006" s="18" t="n">
        <x:f>J2006*M2006</x:f>
        <x:v>1161.6000000000001</x:v>
      </x:c>
      <x:c r="Q2006" s="22" t="n">
        <x:f>'01 Controls'!$E$26*'02 Cargo Classes'!$M$9</x:f>
        <x:v>0</x:v>
      </x:c>
      <x:c r="R2006" s="22" t="n">
        <x:f>'01 Controls'!$F$26*'02 Cargo Classes'!$N$9</x:f>
        <x:v>0</x:v>
      </x:c>
      <x:c r="S2006" s="22" t="n">
        <x:f>'01 Controls'!$G$26*'02 Cargo Classes'!$O$9</x:f>
        <x:v>0.95</x:v>
      </x:c>
      <x:c r="T2006" s="22" t="n">
        <x:f>'01 Controls'!$H$26*'02 Cargo Classes'!$P$9</x:f>
        <x:v>0</x:v>
      </x:c>
      <x:c r="U2006" s="22" t="n">
        <x:f>SUM(Q2006:T2006)</x:f>
        <x:v>0.95</x:v>
      </x:c>
      <x:c r="V2006" s="18" t="n">
        <x:f>IF(U2006=0,0,N2006*Q2006/U2006)</x:f>
        <x:v>0</x:v>
      </x:c>
      <x:c r="W2006" s="18" t="n">
        <x:f>IF(U2006=0,0,P2006*Q2006/U2006)</x:f>
        <x:v>0</x:v>
      </x:c>
      <x:c r="X2006" s="18" t="n">
        <x:f>MAX(V2006,W2006*'01 Controls'!$E$12)</x:f>
        <x:v>0</x:v>
      </x:c>
      <x:c r="Y2006" s="18" t="n">
        <x:f>IF(U2006=0,0,N2006*R2006/U2006)</x:f>
        <x:v>0</x:v>
      </x:c>
      <x:c r="Z2006" s="18" t="n">
        <x:f>IF(U2006=0,0,P2006*R2006/U2006)</x:f>
        <x:v>0</x:v>
      </x:c>
      <x:c r="AA2006" s="18" t="n">
        <x:f>MAX(Y2006,Z2006*'01 Controls'!$E$13)</x:f>
        <x:v>0</x:v>
      </x:c>
      <x:c r="AB2006" s="18" t="n">
        <x:f>IF(U2006=0,0,N2006*S2006/U2006)</x:f>
        <x:v>720</x:v>
      </x:c>
      <x:c r="AC2006" s="18" t="n">
        <x:f>IF(U2006=0,0,P2006*S2006/U2006)</x:f>
        <x:v>1161.6000000000001</x:v>
      </x:c>
      <x:c r="AD2006" s="18" t="n">
        <x:f>MAX(AB2006,AC2006*'01 Controls'!$E$14)</x:f>
        <x:v>720</x:v>
      </x:c>
      <x:c r="AE2006" s="18" t="n">
        <x:f>IF(U2006=0,0,N2006*T2006/U2006)</x:f>
        <x:v>0</x:v>
      </x:c>
      <x:c r="AF2006" s="18" t="n">
        <x:f>IF(U2006=0,0,P2006*T2006/U2006)</x:f>
        <x:v>0</x:v>
      </x:c>
      <x:c r="AG2006" s="18" t="n">
        <x:f>MAX(AE2006,AF2006*'01 Controls'!$E$15)</x:f>
        <x:v>0</x:v>
      </x:c>
      <x:c r="AH2006" s="18" t="n">
        <x:f>SUM(V2006,Y2006,AB2006,AE2006)</x:f>
        <x:v>720</x:v>
      </x:c>
      <x:c r="AI2006" s="18" t="n">
        <x:f>N2006-AH2006</x:f>
        <x:v>0</x:v>
      </x:c>
      <x:c r="AJ2006" s="18" t="n">
        <x:f>V2006*INDEX('07 Mode Capacity'!$P$6:$P$17,MATCH("AIR-"&amp;I2006,'07 Mode Capacity'!$C$6:$C$17,0))</x:f>
        <x:v>0</x:v>
      </x:c>
      <x:c r="AK2006" s="18" t="n">
        <x:f>Y2006*INDEX('07 Mode Capacity'!$P$6:$P$17,MATCH("OCEAN-"&amp;I2006,'07 Mode Capacity'!$C$6:$C$17,0))</x:f>
        <x:v>0</x:v>
      </x:c>
      <x:c r="AL2006" s="18" t="n">
        <x:f>AB2006*INDEX('07 Mode Capacity'!$P$6:$P$17,MATCH("LAND-"&amp;I2006,'07 Mode Capacity'!$C$6:$C$17,0))</x:f>
        <x:v>87.87446605047391</x:v>
      </x:c>
      <x:c r="AM2006" s="18" t="n">
        <x:f>AE2006*INDEX('07 Mode Capacity'!$P$6:$P$17,MATCH("INLAND-"&amp;I2006,'07 Mode Capacity'!$C$6:$C$17,0))</x:f>
        <x:v>0</x:v>
      </x:c>
      <x:c r="AN2006" s="18" t="n">
        <x:f>SUM(AJ2006:AM2006)</x:f>
        <x:v>87.87446605047391</x:v>
      </x:c>
      <x:c r="AO2006" s="17" t="n">
        <x:f>IF(N2006=0,1,AN2006/N2006)</x:f>
        <x:v>0.1220478695145471</x:v>
      </x:c>
      <x:c r="AP2006" s="11" t="str">
        <x:f>IF(AO2006&gt;='01 Controls'!$E$16,"PASS","FAIL")</x:f>
        <x:v>FAIL</x:v>
      </x:c>
      <x:c r="AQ2006" s="11" t="str">
        <x:v>UNQUANTIFIED</x:v>
      </x:c>
      <x:c r="AR2006" s="11" t="str">
        <x:v>Position-class planning record; serial item and receiver open</x:v>
      </x:c>
      <x:c r="AS2006" s="26"/>
      <x:c r="AT2006" s="26"/>
    </x:row>
    <x:row r="2007">
      <x:c r="C2007" s="11" t="str">
        <x:v>M2-I-CUG-TNK-20</x:v>
      </x:c>
      <x:c r="D2007" s="11" t="str">
        <x:v>M2</x:v>
      </x:c>
      <x:c r="E2007" s="11" t="str">
        <x:v>Urban heat</x:v>
      </x:c>
      <x:c r="F2007" s="11" t="str">
        <x:v>I-CUG</x:v>
      </x:c>
      <x:c r="G2007" s="11" t="str">
        <x:v>Communications utility group</x:v>
      </x:c>
      <x:c r="H2007" s="11" t="str">
        <x:v>TNK-20</x:v>
      </x:c>
      <x:c r="I2007" s="19" t="n">
        <x:v>48</x:v>
      </x:c>
      <x:c r="J2007" s="21" t="n">
        <x:v>4</x:v>
      </x:c>
      <x:c r="K2007" s="18" t="n">
        <x:f>'05 Cargo Register'!K215</x:f>
        <x:v>180</x:v>
      </x:c>
      <x:c r="L2007" s="18" t="n">
        <x:f>'05 Cargo Register'!N215</x:f>
        <x:v>11</x:v>
      </x:c>
      <x:c r="M2007" s="18" t="n">
        <x:f>'05 Cargo Register'!O215</x:f>
        <x:v>233.75</x:v>
      </x:c>
      <x:c r="N2007" s="18" t="n">
        <x:f>J2007*K2007</x:f>
        <x:v>720</x:v>
      </x:c>
      <x:c r="O2007" s="18" t="n">
        <x:f>J2007*L2007</x:f>
        <x:v>44</x:v>
      </x:c>
      <x:c r="P2007" s="18" t="n">
        <x:f>J2007*M2007</x:f>
        <x:v>935</x:v>
      </x:c>
      <x:c r="Q2007" s="22" t="n">
        <x:f>'01 Controls'!$E$26*'02 Cargo Classes'!$M$10</x:f>
        <x:v>0</x:v>
      </x:c>
      <x:c r="R2007" s="22" t="n">
        <x:f>'01 Controls'!$F$26*'02 Cargo Classes'!$N$10</x:f>
        <x:v>0</x:v>
      </x:c>
      <x:c r="S2007" s="22" t="n">
        <x:f>'01 Controls'!$G$26*'02 Cargo Classes'!$O$10</x:f>
        <x:v>0.95</x:v>
      </x:c>
      <x:c r="T2007" s="22" t="n">
        <x:f>'01 Controls'!$H$26*'02 Cargo Classes'!$P$10</x:f>
        <x:v>0</x:v>
      </x:c>
      <x:c r="U2007" s="22" t="n">
        <x:f>SUM(Q2007:T2007)</x:f>
        <x:v>0.95</x:v>
      </x:c>
      <x:c r="V2007" s="18" t="n">
        <x:f>IF(U2007=0,0,N2007*Q2007/U2007)</x:f>
        <x:v>0</x:v>
      </x:c>
      <x:c r="W2007" s="18" t="n">
        <x:f>IF(U2007=0,0,P2007*Q2007/U2007)</x:f>
        <x:v>0</x:v>
      </x:c>
      <x:c r="X2007" s="18" t="n">
        <x:f>MAX(V2007,W2007*'01 Controls'!$E$12)</x:f>
        <x:v>0</x:v>
      </x:c>
      <x:c r="Y2007" s="18" t="n">
        <x:f>IF(U2007=0,0,N2007*R2007/U2007)</x:f>
        <x:v>0</x:v>
      </x:c>
      <x:c r="Z2007" s="18" t="n">
        <x:f>IF(U2007=0,0,P2007*R2007/U2007)</x:f>
        <x:v>0</x:v>
      </x:c>
      <x:c r="AA2007" s="18" t="n">
        <x:f>MAX(Y2007,Z2007*'01 Controls'!$E$13)</x:f>
        <x:v>0</x:v>
      </x:c>
      <x:c r="AB2007" s="18" t="n">
        <x:f>IF(U2007=0,0,N2007*S2007/U2007)</x:f>
        <x:v>720</x:v>
      </x:c>
      <x:c r="AC2007" s="18" t="n">
        <x:f>IF(U2007=0,0,P2007*S2007/U2007)</x:f>
        <x:v>935</x:v>
      </x:c>
      <x:c r="AD2007" s="18" t="n">
        <x:f>MAX(AB2007,AC2007*'01 Controls'!$E$14)</x:f>
        <x:v>720</x:v>
      </x:c>
      <x:c r="AE2007" s="18" t="n">
        <x:f>IF(U2007=0,0,N2007*T2007/U2007)</x:f>
        <x:v>0</x:v>
      </x:c>
      <x:c r="AF2007" s="18" t="n">
        <x:f>IF(U2007=0,0,P2007*T2007/U2007)</x:f>
        <x:v>0</x:v>
      </x:c>
      <x:c r="AG2007" s="18" t="n">
        <x:f>MAX(AE2007,AF2007*'01 Controls'!$E$15)</x:f>
        <x:v>0</x:v>
      </x:c>
      <x:c r="AH2007" s="18" t="n">
        <x:f>SUM(V2007,Y2007,AB2007,AE2007)</x:f>
        <x:v>720</x:v>
      </x:c>
      <x:c r="AI2007" s="18" t="n">
        <x:f>N2007-AH2007</x:f>
        <x:v>0</x:v>
      </x:c>
      <x:c r="AJ2007" s="18" t="n">
        <x:f>V2007*INDEX('07 Mode Capacity'!$P$6:$P$17,MATCH("AIR-"&amp;I2007,'07 Mode Capacity'!$C$6:$C$17,0))</x:f>
        <x:v>0</x:v>
      </x:c>
      <x:c r="AK2007" s="18" t="n">
        <x:f>Y2007*INDEX('07 Mode Capacity'!$P$6:$P$17,MATCH("OCEAN-"&amp;I2007,'07 Mode Capacity'!$C$6:$C$17,0))</x:f>
        <x:v>0</x:v>
      </x:c>
      <x:c r="AL2007" s="18" t="n">
        <x:f>AB2007*INDEX('07 Mode Capacity'!$P$6:$P$17,MATCH("LAND-"&amp;I2007,'07 Mode Capacity'!$C$6:$C$17,0))</x:f>
        <x:v>87.87446605047391</x:v>
      </x:c>
      <x:c r="AM2007" s="18" t="n">
        <x:f>AE2007*INDEX('07 Mode Capacity'!$P$6:$P$17,MATCH("INLAND-"&amp;I2007,'07 Mode Capacity'!$C$6:$C$17,0))</x:f>
        <x:v>0</x:v>
      </x:c>
      <x:c r="AN2007" s="18" t="n">
        <x:f>SUM(AJ2007:AM2007)</x:f>
        <x:v>87.87446605047391</x:v>
      </x:c>
      <x:c r="AO2007" s="17" t="n">
        <x:f>IF(N2007=0,1,AN2007/N2007)</x:f>
        <x:v>0.1220478695145471</x:v>
      </x:c>
      <x:c r="AP2007" s="11" t="str">
        <x:f>IF(AO2007&gt;='01 Controls'!$E$16,"PASS","FAIL")</x:f>
        <x:v>FAIL</x:v>
      </x:c>
      <x:c r="AQ2007" s="11" t="str">
        <x:v>UNQUANTIFIED</x:v>
      </x:c>
      <x:c r="AR2007" s="11" t="str">
        <x:v>Position-class planning record; serial item and receiver open</x:v>
      </x:c>
      <x:c r="AS2007" s="26"/>
      <x:c r="AT2007" s="26"/>
    </x:row>
    <x:row r="2008">
      <x:c r="C2008" s="11" t="str">
        <x:v>M2-I-CUG-FLR-24</x:v>
      </x:c>
      <x:c r="D2008" s="11" t="str">
        <x:v>M2</x:v>
      </x:c>
      <x:c r="E2008" s="11" t="str">
        <x:v>Urban heat</x:v>
      </x:c>
      <x:c r="F2008" s="11" t="str">
        <x:v>I-CUG</x:v>
      </x:c>
      <x:c r="G2008" s="11" t="str">
        <x:v>Communications utility group</x:v>
      </x:c>
      <x:c r="H2008" s="11" t="str">
        <x:v>FLR-24</x:v>
      </x:c>
      <x:c r="I2008" s="19" t="n">
        <x:v>48</x:v>
      </x:c>
      <x:c r="J2008" s="21" t="n">
        <x:v>4</x:v>
      </x:c>
      <x:c r="K2008" s="18" t="n">
        <x:f>'05 Cargo Register'!K216</x:f>
        <x:v>360</x:v>
      </x:c>
      <x:c r="L2008" s="18" t="n">
        <x:f>'05 Cargo Register'!N216</x:f>
        <x:v>18</x:v>
      </x:c>
      <x:c r="M2008" s="18" t="n">
        <x:f>'05 Cargo Register'!O216</x:f>
        <x:v>576</x:v>
      </x:c>
      <x:c r="N2008" s="18" t="n">
        <x:f>J2008*K2008</x:f>
        <x:v>1440</x:v>
      </x:c>
      <x:c r="O2008" s="18" t="n">
        <x:f>J2008*L2008</x:f>
        <x:v>72</x:v>
      </x:c>
      <x:c r="P2008" s="18" t="n">
        <x:f>J2008*M2008</x:f>
        <x:v>2304</x:v>
      </x:c>
      <x:c r="Q2008" s="22" t="n">
        <x:f>'01 Controls'!$E$26*'02 Cargo Classes'!$M$11</x:f>
        <x:v>0</x:v>
      </x:c>
      <x:c r="R2008" s="22" t="n">
        <x:f>'01 Controls'!$F$26*'02 Cargo Classes'!$N$11</x:f>
        <x:v>0</x:v>
      </x:c>
      <x:c r="S2008" s="22" t="n">
        <x:f>'01 Controls'!$G$26*'02 Cargo Classes'!$O$11</x:f>
        <x:v>0.95</x:v>
      </x:c>
      <x:c r="T2008" s="22" t="n">
        <x:f>'01 Controls'!$H$26*'02 Cargo Classes'!$P$11</x:f>
        <x:v>0</x:v>
      </x:c>
      <x:c r="U2008" s="22" t="n">
        <x:f>SUM(Q2008:T2008)</x:f>
        <x:v>0.95</x:v>
      </x:c>
      <x:c r="V2008" s="18" t="n">
        <x:f>IF(U2008=0,0,N2008*Q2008/U2008)</x:f>
        <x:v>0</x:v>
      </x:c>
      <x:c r="W2008" s="18" t="n">
        <x:f>IF(U2008=0,0,P2008*Q2008/U2008)</x:f>
        <x:v>0</x:v>
      </x:c>
      <x:c r="X2008" s="18" t="n">
        <x:f>MAX(V2008,W2008*'01 Controls'!$E$12)</x:f>
        <x:v>0</x:v>
      </x:c>
      <x:c r="Y2008" s="18" t="n">
        <x:f>IF(U2008=0,0,N2008*R2008/U2008)</x:f>
        <x:v>0</x:v>
      </x:c>
      <x:c r="Z2008" s="18" t="n">
        <x:f>IF(U2008=0,0,P2008*R2008/U2008)</x:f>
        <x:v>0</x:v>
      </x:c>
      <x:c r="AA2008" s="18" t="n">
        <x:f>MAX(Y2008,Z2008*'01 Controls'!$E$13)</x:f>
        <x:v>0</x:v>
      </x:c>
      <x:c r="AB2008" s="18" t="n">
        <x:f>IF(U2008=0,0,N2008*S2008/U2008)</x:f>
        <x:v>1440</x:v>
      </x:c>
      <x:c r="AC2008" s="18" t="n">
        <x:f>IF(U2008=0,0,P2008*S2008/U2008)</x:f>
        <x:v>2304</x:v>
      </x:c>
      <x:c r="AD2008" s="18" t="n">
        <x:f>MAX(AB2008,AC2008*'01 Controls'!$E$14)</x:f>
        <x:v>1440</x:v>
      </x:c>
      <x:c r="AE2008" s="18" t="n">
        <x:f>IF(U2008=0,0,N2008*T2008/U2008)</x:f>
        <x:v>0</x:v>
      </x:c>
      <x:c r="AF2008" s="18" t="n">
        <x:f>IF(U2008=0,0,P2008*T2008/U2008)</x:f>
        <x:v>0</x:v>
      </x:c>
      <x:c r="AG2008" s="18" t="n">
        <x:f>MAX(AE2008,AF2008*'01 Controls'!$E$15)</x:f>
        <x:v>0</x:v>
      </x:c>
      <x:c r="AH2008" s="18" t="n">
        <x:f>SUM(V2008,Y2008,AB2008,AE2008)</x:f>
        <x:v>1440</x:v>
      </x:c>
      <x:c r="AI2008" s="18" t="n">
        <x:f>N2008-AH2008</x:f>
        <x:v>0</x:v>
      </x:c>
      <x:c r="AJ2008" s="18" t="n">
        <x:f>V2008*INDEX('07 Mode Capacity'!$P$6:$P$17,MATCH("AIR-"&amp;I2008,'07 Mode Capacity'!$C$6:$C$17,0))</x:f>
        <x:v>0</x:v>
      </x:c>
      <x:c r="AK2008" s="18" t="n">
        <x:f>Y2008*INDEX('07 Mode Capacity'!$P$6:$P$17,MATCH("OCEAN-"&amp;I2008,'07 Mode Capacity'!$C$6:$C$17,0))</x:f>
        <x:v>0</x:v>
      </x:c>
      <x:c r="AL2008" s="18" t="n">
        <x:f>AB2008*INDEX('07 Mode Capacity'!$P$6:$P$17,MATCH("LAND-"&amp;I2008,'07 Mode Capacity'!$C$6:$C$17,0))</x:f>
        <x:v>175.74893210094783</x:v>
      </x:c>
      <x:c r="AM2008" s="18" t="n">
        <x:f>AE2008*INDEX('07 Mode Capacity'!$P$6:$P$17,MATCH("INLAND-"&amp;I2008,'07 Mode Capacity'!$C$6:$C$17,0))</x:f>
        <x:v>0</x:v>
      </x:c>
      <x:c r="AN2008" s="18" t="n">
        <x:f>SUM(AJ2008:AM2008)</x:f>
        <x:v>175.74893210094783</x:v>
      </x:c>
      <x:c r="AO2008" s="17" t="n">
        <x:f>IF(N2008=0,1,AN2008/N2008)</x:f>
        <x:v>0.1220478695145471</x:v>
      </x:c>
      <x:c r="AP2008" s="11" t="str">
        <x:f>IF(AO2008&gt;='01 Controls'!$E$16,"PASS","FAIL")</x:f>
        <x:v>FAIL</x:v>
      </x:c>
      <x:c r="AQ2008" s="11" t="str">
        <x:v>UNQUANTIFIED</x:v>
      </x:c>
      <x:c r="AR2008" s="11" t="str">
        <x:v>Position-class planning record; serial item and receiver open</x:v>
      </x:c>
      <x:c r="AS2008" s="26"/>
      <x:c r="AT2008" s="26"/>
    </x:row>
    <x:row r="2009">
      <x:c r="C2009" s="11" t="str">
        <x:v>M2-I-CUG-ROL-30</x:v>
      </x:c>
      <x:c r="D2009" s="11" t="str">
        <x:v>M2</x:v>
      </x:c>
      <x:c r="E2009" s="11" t="str">
        <x:v>Urban heat</x:v>
      </x:c>
      <x:c r="F2009" s="11" t="str">
        <x:v>I-CUG</x:v>
      </x:c>
      <x:c r="G2009" s="11" t="str">
        <x:v>Communications utility group</x:v>
      </x:c>
      <x:c r="H2009" s="11" t="str">
        <x:v>ROL-30</x:v>
      </x:c>
      <x:c r="I2009" s="19" t="n">
        <x:v>48</x:v>
      </x:c>
      <x:c r="J2009" s="21" t="n">
        <x:v>4</x:v>
      </x:c>
      <x:c r="K2009" s="18" t="n">
        <x:f>'05 Cargo Register'!K217</x:f>
        <x:v>360</x:v>
      </x:c>
      <x:c r="L2009" s="18" t="n">
        <x:f>'05 Cargo Register'!N217</x:f>
        <x:v>15</x:v>
      </x:c>
      <x:c r="M2009" s="18" t="n">
        <x:f>'05 Cargo Register'!O217</x:f>
        <x:v>956.25</x:v>
      </x:c>
      <x:c r="N2009" s="18" t="n">
        <x:f>J2009*K2009</x:f>
        <x:v>1440</x:v>
      </x:c>
      <x:c r="O2009" s="18" t="n">
        <x:f>J2009*L2009</x:f>
        <x:v>60</x:v>
      </x:c>
      <x:c r="P2009" s="18" t="n">
        <x:f>J2009*M2009</x:f>
        <x:v>3825</x:v>
      </x:c>
      <x:c r="Q2009" s="22" t="n">
        <x:f>'01 Controls'!$E$26*'02 Cargo Classes'!$M$12</x:f>
        <x:v>0</x:v>
      </x:c>
      <x:c r="R2009" s="22" t="n">
        <x:f>'01 Controls'!$F$26*'02 Cargo Classes'!$N$12</x:f>
        <x:v>0</x:v>
      </x:c>
      <x:c r="S2009" s="22" t="n">
        <x:f>'01 Controls'!$G$26*'02 Cargo Classes'!$O$12</x:f>
        <x:v>1.4249999999999998</x:v>
      </x:c>
      <x:c r="T2009" s="22" t="n">
        <x:f>'01 Controls'!$H$26*'02 Cargo Classes'!$P$12</x:f>
        <x:v>0</x:v>
      </x:c>
      <x:c r="U2009" s="22" t="n">
        <x:f>SUM(Q2009:T2009)</x:f>
        <x:v>1.4249999999999998</x:v>
      </x:c>
      <x:c r="V2009" s="18" t="n">
        <x:f>IF(U2009=0,0,N2009*Q2009/U2009)</x:f>
        <x:v>0</x:v>
      </x:c>
      <x:c r="W2009" s="18" t="n">
        <x:f>IF(U2009=0,0,P2009*Q2009/U2009)</x:f>
        <x:v>0</x:v>
      </x:c>
      <x:c r="X2009" s="18" t="n">
        <x:f>MAX(V2009,W2009*'01 Controls'!$E$12)</x:f>
        <x:v>0</x:v>
      </x:c>
      <x:c r="Y2009" s="18" t="n">
        <x:f>IF(U2009=0,0,N2009*R2009/U2009)</x:f>
        <x:v>0</x:v>
      </x:c>
      <x:c r="Z2009" s="18" t="n">
        <x:f>IF(U2009=0,0,P2009*R2009/U2009)</x:f>
        <x:v>0</x:v>
      </x:c>
      <x:c r="AA2009" s="18" t="n">
        <x:f>MAX(Y2009,Z2009*'01 Controls'!$E$13)</x:f>
        <x:v>0</x:v>
      </x:c>
      <x:c r="AB2009" s="18" t="n">
        <x:f>IF(U2009=0,0,N2009*S2009/U2009)</x:f>
        <x:v>1439.9999999999998</x:v>
      </x:c>
      <x:c r="AC2009" s="18" t="n">
        <x:f>IF(U2009=0,0,P2009*S2009/U2009)</x:f>
        <x:v>3825</x:v>
      </x:c>
      <x:c r="AD2009" s="18" t="n">
        <x:f>MAX(AB2009,AC2009*'01 Controls'!$E$14)</x:f>
        <x:v>1439.9999999999998</x:v>
      </x:c>
      <x:c r="AE2009" s="18" t="n">
        <x:f>IF(U2009=0,0,N2009*T2009/U2009)</x:f>
        <x:v>0</x:v>
      </x:c>
      <x:c r="AF2009" s="18" t="n">
        <x:f>IF(U2009=0,0,P2009*T2009/U2009)</x:f>
        <x:v>0</x:v>
      </x:c>
      <x:c r="AG2009" s="18" t="n">
        <x:f>MAX(AE2009,AF2009*'01 Controls'!$E$15)</x:f>
        <x:v>0</x:v>
      </x:c>
      <x:c r="AH2009" s="18" t="n">
        <x:f>SUM(V2009,Y2009,AB2009,AE2009)</x:f>
        <x:v>1439.9999999999998</x:v>
      </x:c>
      <x:c r="AI2009" s="18" t="n">
        <x:f>N2009-AH2009</x:f>
        <x:v>2.2737367544323206e-13</x:v>
      </x:c>
      <x:c r="AJ2009" s="18" t="n">
        <x:f>V2009*INDEX('07 Mode Capacity'!$P$6:$P$17,MATCH("AIR-"&amp;I2009,'07 Mode Capacity'!$C$6:$C$17,0))</x:f>
        <x:v>0</x:v>
      </x:c>
      <x:c r="AK2009" s="18" t="n">
        <x:f>Y2009*INDEX('07 Mode Capacity'!$P$6:$P$17,MATCH("OCEAN-"&amp;I2009,'07 Mode Capacity'!$C$6:$C$17,0))</x:f>
        <x:v>0</x:v>
      </x:c>
      <x:c r="AL2009" s="18" t="n">
        <x:f>AB2009*INDEX('07 Mode Capacity'!$P$6:$P$17,MATCH("LAND-"&amp;I2009,'07 Mode Capacity'!$C$6:$C$17,0))</x:f>
        <x:v>175.7489321009478</x:v>
      </x:c>
      <x:c r="AM2009" s="18" t="n">
        <x:f>AE2009*INDEX('07 Mode Capacity'!$P$6:$P$17,MATCH("INLAND-"&amp;I2009,'07 Mode Capacity'!$C$6:$C$17,0))</x:f>
        <x:v>0</x:v>
      </x:c>
      <x:c r="AN2009" s="18" t="n">
        <x:f>SUM(AJ2009:AM2009)</x:f>
        <x:v>175.7489321009478</x:v>
      </x:c>
      <x:c r="AO2009" s="17" t="n">
        <x:f>IF(N2009=0,1,AN2009/N2009)</x:f>
        <x:v>0.12204786951454707</x:v>
      </x:c>
      <x:c r="AP2009" s="11" t="str">
        <x:f>IF(AO2009&gt;='01 Controls'!$E$16,"PASS","FAIL")</x:f>
        <x:v>FAIL</x:v>
      </x:c>
      <x:c r="AQ2009" s="11" t="str">
        <x:v>UNQUANTIFIED</x:v>
      </x:c>
      <x:c r="AR2009" s="11" t="str">
        <x:v>Position-class planning record; serial item and receiver open</x:v>
      </x:c>
      <x:c r="AS2009" s="26"/>
      <x:c r="AT2009" s="26"/>
    </x:row>
    <x:row r="2010">
      <x:c r="C2010" s="11" t="str">
        <x:v>M2-I-CUG-LIN-18</x:v>
      </x:c>
      <x:c r="D2010" s="11" t="str">
        <x:v>M2</x:v>
      </x:c>
      <x:c r="E2010" s="11" t="str">
        <x:v>Urban heat</x:v>
      </x:c>
      <x:c r="F2010" s="11" t="str">
        <x:v>I-CUG</x:v>
      </x:c>
      <x:c r="G2010" s="11" t="str">
        <x:v>Communications utility group</x:v>
      </x:c>
      <x:c r="H2010" s="11" t="str">
        <x:v>LIN-18</x:v>
      </x:c>
      <x:c r="I2010" s="19" t="n">
        <x:v>72</x:v>
      </x:c>
      <x:c r="J2010" s="21" t="n">
        <x:v>4</x:v>
      </x:c>
      <x:c r="K2010" s="18" t="n">
        <x:f>'05 Cargo Register'!K218</x:f>
        <x:v>180</x:v>
      </x:c>
      <x:c r="L2010" s="18" t="n">
        <x:f>'05 Cargo Register'!N218</x:f>
        <x:v>13</x:v>
      </x:c>
      <x:c r="M2010" s="18" t="n">
        <x:f>'05 Cargo Register'!O218</x:f>
        <x:v>572</x:v>
      </x:c>
      <x:c r="N2010" s="18" t="n">
        <x:f>J2010*K2010</x:f>
        <x:v>720</x:v>
      </x:c>
      <x:c r="O2010" s="18" t="n">
        <x:f>J2010*L2010</x:f>
        <x:v>52</x:v>
      </x:c>
      <x:c r="P2010" s="18" t="n">
        <x:f>J2010*M2010</x:f>
        <x:v>2288</x:v>
      </x:c>
      <x:c r="Q2010" s="22" t="n">
        <x:f>'01 Controls'!$E$26*'02 Cargo Classes'!$M$13</x:f>
        <x:v>0</x:v>
      </x:c>
      <x:c r="R2010" s="22" t="n">
        <x:f>'01 Controls'!$F$26*'02 Cargo Classes'!$N$13</x:f>
        <x:v>0</x:v>
      </x:c>
      <x:c r="S2010" s="22" t="n">
        <x:f>'01 Controls'!$G$26*'02 Cargo Classes'!$O$13</x:f>
        <x:v>0.95</x:v>
      </x:c>
      <x:c r="T2010" s="22" t="n">
        <x:f>'01 Controls'!$H$26*'02 Cargo Classes'!$P$13</x:f>
        <x:v>0</x:v>
      </x:c>
      <x:c r="U2010" s="22" t="n">
        <x:f>SUM(Q2010:T2010)</x:f>
        <x:v>0.95</x:v>
      </x:c>
      <x:c r="V2010" s="18" t="n">
        <x:f>IF(U2010=0,0,N2010*Q2010/U2010)</x:f>
        <x:v>0</x:v>
      </x:c>
      <x:c r="W2010" s="18" t="n">
        <x:f>IF(U2010=0,0,P2010*Q2010/U2010)</x:f>
        <x:v>0</x:v>
      </x:c>
      <x:c r="X2010" s="18" t="n">
        <x:f>MAX(V2010,W2010*'01 Controls'!$E$12)</x:f>
        <x:v>0</x:v>
      </x:c>
      <x:c r="Y2010" s="18" t="n">
        <x:f>IF(U2010=0,0,N2010*R2010/U2010)</x:f>
        <x:v>0</x:v>
      </x:c>
      <x:c r="Z2010" s="18" t="n">
        <x:f>IF(U2010=0,0,P2010*R2010/U2010)</x:f>
        <x:v>0</x:v>
      </x:c>
      <x:c r="AA2010" s="18" t="n">
        <x:f>MAX(Y2010,Z2010*'01 Controls'!$E$13)</x:f>
        <x:v>0</x:v>
      </x:c>
      <x:c r="AB2010" s="18" t="n">
        <x:f>IF(U2010=0,0,N2010*S2010/U2010)</x:f>
        <x:v>720</x:v>
      </x:c>
      <x:c r="AC2010" s="18" t="n">
        <x:f>IF(U2010=0,0,P2010*S2010/U2010)</x:f>
        <x:v>2288</x:v>
      </x:c>
      <x:c r="AD2010" s="18" t="n">
        <x:f>MAX(AB2010,AC2010*'01 Controls'!$E$14)</x:f>
        <x:v>720</x:v>
      </x:c>
      <x:c r="AE2010" s="18" t="n">
        <x:f>IF(U2010=0,0,N2010*T2010/U2010)</x:f>
        <x:v>0</x:v>
      </x:c>
      <x:c r="AF2010" s="18" t="n">
        <x:f>IF(U2010=0,0,P2010*T2010/U2010)</x:f>
        <x:v>0</x:v>
      </x:c>
      <x:c r="AG2010" s="18" t="n">
        <x:f>MAX(AE2010,AF2010*'01 Controls'!$E$15)</x:f>
        <x:v>0</x:v>
      </x:c>
      <x:c r="AH2010" s="18" t="n">
        <x:f>SUM(V2010,Y2010,AB2010,AE2010)</x:f>
        <x:v>720</x:v>
      </x:c>
      <x:c r="AI2010" s="18" t="n">
        <x:f>N2010-AH2010</x:f>
        <x:v>0</x:v>
      </x:c>
      <x:c r="AJ2010" s="18" t="n">
        <x:f>V2010*INDEX('07 Mode Capacity'!$P$6:$P$17,MATCH("AIR-"&amp;I2010,'07 Mode Capacity'!$C$6:$C$17,0))</x:f>
        <x:v>0</x:v>
      </x:c>
      <x:c r="AK2010" s="18" t="n">
        <x:f>Y2010*INDEX('07 Mode Capacity'!$P$6:$P$17,MATCH("OCEAN-"&amp;I2010,'07 Mode Capacity'!$C$6:$C$17,0))</x:f>
        <x:v>0</x:v>
      </x:c>
      <x:c r="AL2010" s="18" t="n">
        <x:f>AB2010*INDEX('07 Mode Capacity'!$P$6:$P$17,MATCH("LAND-"&amp;I2010,'07 Mode Capacity'!$C$6:$C$17,0))</x:f>
        <x:v>514.8073618417201</x:v>
      </x:c>
      <x:c r="AM2010" s="18" t="n">
        <x:f>AE2010*INDEX('07 Mode Capacity'!$P$6:$P$17,MATCH("INLAND-"&amp;I2010,'07 Mode Capacity'!$C$6:$C$17,0))</x:f>
        <x:v>0</x:v>
      </x:c>
      <x:c r="AN2010" s="18" t="n">
        <x:f>SUM(AJ2010:AM2010)</x:f>
        <x:v>514.8073618417201</x:v>
      </x:c>
      <x:c r="AO2010" s="17" t="n">
        <x:f>IF(N2010=0,1,AN2010/N2010)</x:f>
        <x:v>0.7150102247801667</x:v>
      </x:c>
      <x:c r="AP2010" s="11" t="str">
        <x:f>IF(AO2010&gt;='01 Controls'!$E$16,"PASS","FAIL")</x:f>
        <x:v>FAIL</x:v>
      </x:c>
      <x:c r="AQ2010" s="11" t="str">
        <x:v>UNQUANTIFIED</x:v>
      </x:c>
      <x:c r="AR2010" s="11" t="str">
        <x:v>Position-class planning record; serial item and receiver open</x:v>
      </x:c>
      <x:c r="AS2010" s="26"/>
      <x:c r="AT2010" s="26"/>
    </x:row>
    <x:row r="2011">
      <x:c r="C2011" s="11" t="str">
        <x:v>M2-I-CUG-BLK-08</x:v>
      </x:c>
      <x:c r="D2011" s="11" t="str">
        <x:v>M2</x:v>
      </x:c>
      <x:c r="E2011" s="11" t="str">
        <x:v>Urban heat</x:v>
      </x:c>
      <x:c r="F2011" s="11" t="str">
        <x:v>I-CUG</x:v>
      </x:c>
      <x:c r="G2011" s="11" t="str">
        <x:v>Communications utility group</x:v>
      </x:c>
      <x:c r="H2011" s="11" t="str">
        <x:v>BLK-08</x:v>
      </x:c>
      <x:c r="I2011" s="19" t="n">
        <x:v>48</x:v>
      </x:c>
      <x:c r="J2011" s="21" t="n">
        <x:v>4</x:v>
      </x:c>
      <x:c r="K2011" s="18" t="n">
        <x:f>'05 Cargo Register'!K219</x:f>
        <x:v>540</x:v>
      </x:c>
      <x:c r="L2011" s="18" t="n">
        <x:f>'05 Cargo Register'!N219</x:f>
        <x:v>85</x:v>
      </x:c>
      <x:c r="M2011" s="18" t="n">
        <x:f>'05 Cargo Register'!O219</x:f>
        <x:v>4335</x:v>
      </x:c>
      <x:c r="N2011" s="18" t="n">
        <x:f>J2011*K2011</x:f>
        <x:v>2160</x:v>
      </x:c>
      <x:c r="O2011" s="18" t="n">
        <x:f>J2011*L2011</x:f>
        <x:v>340</x:v>
      </x:c>
      <x:c r="P2011" s="18" t="n">
        <x:f>J2011*M2011</x:f>
        <x:v>17340</x:v>
      </x:c>
      <x:c r="Q2011" s="22" t="n">
        <x:f>'01 Controls'!$E$26*'02 Cargo Classes'!$M$14</x:f>
        <x:v>0.05</x:v>
      </x:c>
      <x:c r="R2011" s="22" t="n">
        <x:f>'01 Controls'!$F$26*'02 Cargo Classes'!$N$14</x:f>
        <x:v>0</x:v>
      </x:c>
      <x:c r="S2011" s="22" t="n">
        <x:f>'01 Controls'!$G$26*'02 Cargo Classes'!$O$14</x:f>
        <x:v>0.95</x:v>
      </x:c>
      <x:c r="T2011" s="22" t="n">
        <x:f>'01 Controls'!$H$26*'02 Cargo Classes'!$P$14</x:f>
        <x:v>0</x:v>
      </x:c>
      <x:c r="U2011" s="22" t="n">
        <x:f>SUM(Q2011:T2011)</x:f>
        <x:v>1</x:v>
      </x:c>
      <x:c r="V2011" s="18" t="n">
        <x:f>IF(U2011=0,0,N2011*Q2011/U2011)</x:f>
        <x:v>108</x:v>
      </x:c>
      <x:c r="W2011" s="18" t="n">
        <x:f>IF(U2011=0,0,P2011*Q2011/U2011)</x:f>
        <x:v>867</x:v>
      </x:c>
      <x:c r="X2011" s="18" t="n">
        <x:f>MAX(V2011,W2011*'01 Controls'!$E$12)</x:f>
        <x:v>216.75</x:v>
      </x:c>
      <x:c r="Y2011" s="18" t="n">
        <x:f>IF(U2011=0,0,N2011*R2011/U2011)</x:f>
        <x:v>0</x:v>
      </x:c>
      <x:c r="Z2011" s="18" t="n">
        <x:f>IF(U2011=0,0,P2011*R2011/U2011)</x:f>
        <x:v>0</x:v>
      </x:c>
      <x:c r="AA2011" s="18" t="n">
        <x:f>MAX(Y2011,Z2011*'01 Controls'!$E$13)</x:f>
        <x:v>0</x:v>
      </x:c>
      <x:c r="AB2011" s="18" t="n">
        <x:f>IF(U2011=0,0,N2011*S2011/U2011)</x:f>
        <x:v>2052</x:v>
      </x:c>
      <x:c r="AC2011" s="18" t="n">
        <x:f>IF(U2011=0,0,P2011*S2011/U2011)</x:f>
        <x:v>16473</x:v>
      </x:c>
      <x:c r="AD2011" s="18" t="n">
        <x:f>MAX(AB2011,AC2011*'01 Controls'!$E$14)</x:f>
        <x:v>3294.6000000000004</x:v>
      </x:c>
      <x:c r="AE2011" s="18" t="n">
        <x:f>IF(U2011=0,0,N2011*T2011/U2011)</x:f>
        <x:v>0</x:v>
      </x:c>
      <x:c r="AF2011" s="18" t="n">
        <x:f>IF(U2011=0,0,P2011*T2011/U2011)</x:f>
        <x:v>0</x:v>
      </x:c>
      <x:c r="AG2011" s="18" t="n">
        <x:f>MAX(AE2011,AF2011*'01 Controls'!$E$15)</x:f>
        <x:v>0</x:v>
      </x:c>
      <x:c r="AH2011" s="18" t="n">
        <x:f>SUM(V2011,Y2011,AB2011,AE2011)</x:f>
        <x:v>2160</x:v>
      </x:c>
      <x:c r="AI2011" s="18" t="n">
        <x:f>N2011-AH2011</x:f>
        <x:v>0</x:v>
      </x:c>
      <x:c r="AJ2011" s="18" t="n">
        <x:f>V2011*INDEX('07 Mode Capacity'!$P$6:$P$17,MATCH("AIR-"&amp;I2011,'07 Mode Capacity'!$C$6:$C$17,0))</x:f>
        <x:v>30.276251095243605</x:v>
      </x:c>
      <x:c r="AK2011" s="18" t="n">
        <x:f>Y2011*INDEX('07 Mode Capacity'!$P$6:$P$17,MATCH("OCEAN-"&amp;I2011,'07 Mode Capacity'!$C$6:$C$17,0))</x:f>
        <x:v>0</x:v>
      </x:c>
      <x:c r="AL2011" s="18" t="n">
        <x:f>AB2011*INDEX('07 Mode Capacity'!$P$6:$P$17,MATCH("LAND-"&amp;I2011,'07 Mode Capacity'!$C$6:$C$17,0))</x:f>
        <x:v>250.44222824385065</x:v>
      </x:c>
      <x:c r="AM2011" s="18" t="n">
        <x:f>AE2011*INDEX('07 Mode Capacity'!$P$6:$P$17,MATCH("INLAND-"&amp;I2011,'07 Mode Capacity'!$C$6:$C$17,0))</x:f>
        <x:v>0</x:v>
      </x:c>
      <x:c r="AN2011" s="18" t="n">
        <x:f>SUM(AJ2011:AM2011)</x:f>
        <x:v>280.71847933909424</x:v>
      </x:c>
      <x:c r="AO2011" s="17" t="n">
        <x:f>IF(N2011=0,1,AN2011/N2011)</x:f>
        <x:v>0.12996225895328437</x:v>
      </x:c>
      <x:c r="AP2011" s="11" t="str">
        <x:f>IF(AO2011&gt;='01 Controls'!$E$16,"PASS","FAIL")</x:f>
        <x:v>FAIL</x:v>
      </x:c>
      <x:c r="AQ2011" s="11" t="str">
        <x:v>UNQUANTIFIED</x:v>
      </x:c>
      <x:c r="AR2011" s="11" t="str">
        <x:v>Position-class planning record; serial item and receiver open</x:v>
      </x:c>
      <x:c r="AS2011" s="26"/>
      <x:c r="AT2011" s="26"/>
    </x:row>
    <x:row r="2012">
      <x:c r="C2012" s="11" t="str">
        <x:v>M2-I-TSG-APL-45</x:v>
      </x:c>
      <x:c r="D2012" s="11" t="str">
        <x:v>M2</x:v>
      </x:c>
      <x:c r="E2012" s="11" t="str">
        <x:v>Urban heat</x:v>
      </x:c>
      <x:c r="F2012" s="11" t="str">
        <x:v>I-TSG</x:v>
      </x:c>
      <x:c r="G2012" s="11" t="str">
        <x:v>Thermal safety group</x:v>
      </x:c>
      <x:c r="H2012" s="11" t="str">
        <x:v>APL-45</x:v>
      </x:c>
      <x:c r="I2012" s="19" t="n">
        <x:v>24</x:v>
      </x:c>
      <x:c r="J2012" s="21" t="n">
        <x:v>10</x:v>
      </x:c>
      <x:c r="K2012" s="18" t="n">
        <x:f>'05 Cargo Register'!K220</x:f>
        <x:v>144</x:v>
      </x:c>
      <x:c r="L2012" s="18" t="n">
        <x:f>'05 Cargo Register'!N220</x:f>
        <x:v>38</x:v>
      </x:c>
      <x:c r="M2012" s="18" t="n">
        <x:f>'05 Cargo Register'!O220</x:f>
        <x:v>285</x:v>
      </x:c>
      <x:c r="N2012" s="18" t="n">
        <x:f>J2012*K2012</x:f>
        <x:v>1440</x:v>
      </x:c>
      <x:c r="O2012" s="18" t="n">
        <x:f>J2012*L2012</x:f>
        <x:v>380</x:v>
      </x:c>
      <x:c r="P2012" s="18" t="n">
        <x:f>J2012*M2012</x:f>
        <x:v>2850</x:v>
      </x:c>
      <x:c r="Q2012" s="22" t="n">
        <x:f>'01 Controls'!$E$26*'02 Cargo Classes'!$M$6</x:f>
        <x:v>0.15000000000000002</x:v>
      </x:c>
      <x:c r="R2012" s="22" t="n">
        <x:f>'01 Controls'!$F$26*'02 Cargo Classes'!$N$6</x:f>
        <x:v>0</x:v>
      </x:c>
      <x:c r="S2012" s="22" t="n">
        <x:f>'01 Controls'!$G$26*'02 Cargo Classes'!$O$6</x:f>
        <x:v>0.95</x:v>
      </x:c>
      <x:c r="T2012" s="22" t="n">
        <x:f>'01 Controls'!$H$26*'02 Cargo Classes'!$P$6</x:f>
        <x:v>0</x:v>
      </x:c>
      <x:c r="U2012" s="22" t="n">
        <x:f>SUM(Q2012:T2012)</x:f>
        <x:v>1.1</x:v>
      </x:c>
      <x:c r="V2012" s="18" t="n">
        <x:f>IF(U2012=0,0,N2012*Q2012/U2012)</x:f>
        <x:v>196.36363636363637</x:v>
      </x:c>
      <x:c r="W2012" s="18" t="n">
        <x:f>IF(U2012=0,0,P2012*Q2012/U2012)</x:f>
        <x:v>388.6363636363637</x:v>
      </x:c>
      <x:c r="X2012" s="18" t="n">
        <x:f>MAX(V2012,W2012*'01 Controls'!$E$12)</x:f>
        <x:v>196.36363636363637</x:v>
      </x:c>
      <x:c r="Y2012" s="18" t="n">
        <x:f>IF(U2012=0,0,N2012*R2012/U2012)</x:f>
        <x:v>0</x:v>
      </x:c>
      <x:c r="Z2012" s="18" t="n">
        <x:f>IF(U2012=0,0,P2012*R2012/U2012)</x:f>
        <x:v>0</x:v>
      </x:c>
      <x:c r="AA2012" s="18" t="n">
        <x:f>MAX(Y2012,Z2012*'01 Controls'!$E$13)</x:f>
        <x:v>0</x:v>
      </x:c>
      <x:c r="AB2012" s="18" t="n">
        <x:f>IF(U2012=0,0,N2012*S2012/U2012)</x:f>
        <x:v>1243.6363636363635</x:v>
      </x:c>
      <x:c r="AC2012" s="18" t="n">
        <x:f>IF(U2012=0,0,P2012*S2012/U2012)</x:f>
        <x:v>2461.363636363636</x:v>
      </x:c>
      <x:c r="AD2012" s="18" t="n">
        <x:f>MAX(AB2012,AC2012*'01 Controls'!$E$14)</x:f>
        <x:v>1243.6363636363635</x:v>
      </x:c>
      <x:c r="AE2012" s="18" t="n">
        <x:f>IF(U2012=0,0,N2012*T2012/U2012)</x:f>
        <x:v>0</x:v>
      </x:c>
      <x:c r="AF2012" s="18" t="n">
        <x:f>IF(U2012=0,0,P2012*T2012/U2012)</x:f>
        <x:v>0</x:v>
      </x:c>
      <x:c r="AG2012" s="18" t="n">
        <x:f>MAX(AE2012,AF2012*'01 Controls'!$E$15)</x:f>
        <x:v>0</x:v>
      </x:c>
      <x:c r="AH2012" s="18" t="n">
        <x:f>SUM(V2012,Y2012,AB2012,AE2012)</x:f>
        <x:v>1440</x:v>
      </x:c>
      <x:c r="AI2012" s="18" t="n">
        <x:f>N2012-AH2012</x:f>
        <x:v>0</x:v>
      </x:c>
      <x:c r="AJ2012" s="18" t="n">
        <x:f>V2012*INDEX('07 Mode Capacity'!$P$6:$P$17,MATCH("AIR-"&amp;I2012,'07 Mode Capacity'!$C$6:$C$17,0))</x:f>
        <x:v>39.844944230178015</x:v>
      </x:c>
      <x:c r="AK2012" s="18" t="n">
        <x:f>Y2012*INDEX('07 Mode Capacity'!$P$6:$P$17,MATCH("OCEAN-"&amp;I2012,'07 Mode Capacity'!$C$6:$C$17,0))</x:f>
        <x:v>0</x:v>
      </x:c>
      <x:c r="AL2012" s="18" t="n">
        <x:f>AB2012*INDEX('07 Mode Capacity'!$P$6:$P$17,MATCH("LAND-"&amp;I2012,'07 Mode Capacity'!$C$6:$C$17,0))</x:f>
        <x:v>475.6920585212457</x:v>
      </x:c>
      <x:c r="AM2012" s="18" t="n">
        <x:f>AE2012*INDEX('07 Mode Capacity'!$P$6:$P$17,MATCH("INLAND-"&amp;I2012,'07 Mode Capacity'!$C$6:$C$17,0))</x:f>
        <x:v>0</x:v>
      </x:c>
      <x:c r="AN2012" s="18" t="n">
        <x:f>SUM(AJ2012:AM2012)</x:f>
        <x:v>515.5370027514238</x:v>
      </x:c>
      <x:c r="AO2012" s="17" t="n">
        <x:f>IF(N2012=0,1,AN2012/N2012)</x:f>
        <x:v>0.3580118074662665</x:v>
      </x:c>
      <x:c r="AP2012" s="11" t="str">
        <x:f>IF(AO2012&gt;='01 Controls'!$E$16,"PASS","FAIL")</x:f>
        <x:v>FAIL</x:v>
      </x:c>
      <x:c r="AQ2012" s="11" t="str">
        <x:v>UNQUANTIFIED</x:v>
      </x:c>
      <x:c r="AR2012" s="11" t="str">
        <x:v>Position-class planning record; serial item and receiver open</x:v>
      </x:c>
      <x:c r="AS2012" s="26"/>
      <x:c r="AT2012" s="26"/>
    </x:row>
    <x:row r="2013">
      <x:c r="C2013" s="11" t="str">
        <x:v>M2-I-TSG-ISO-18</x:v>
      </x:c>
      <x:c r="D2013" s="11" t="str">
        <x:v>M2</x:v>
      </x:c>
      <x:c r="E2013" s="11" t="str">
        <x:v>Urban heat</x:v>
      </x:c>
      <x:c r="F2013" s="11" t="str">
        <x:v>I-TSG</x:v>
      </x:c>
      <x:c r="G2013" s="11" t="str">
        <x:v>Thermal safety group</x:v>
      </x:c>
      <x:c r="H2013" s="11" t="str">
        <x:v>ISO-18</x:v>
      </x:c>
      <x:c r="I2013" s="19" t="n">
        <x:v>48</x:v>
      </x:c>
      <x:c r="J2013" s="21" t="n">
        <x:v>10</x:v>
      </x:c>
      <x:c r="K2013" s="18" t="n">
        <x:f>'05 Cargo Register'!K221</x:f>
        <x:v>432</x:v>
      </x:c>
      <x:c r="L2013" s="18" t="n">
        <x:f>'05 Cargo Register'!N221</x:f>
        <x:v>29</x:v>
      </x:c>
      <x:c r="M2013" s="18" t="n">
        <x:f>'05 Cargo Register'!O221</x:f>
        <x:v>765.6</x:v>
      </x:c>
      <x:c r="N2013" s="18" t="n">
        <x:f>J2013*K2013</x:f>
        <x:v>4320</x:v>
      </x:c>
      <x:c r="O2013" s="18" t="n">
        <x:f>J2013*L2013</x:f>
        <x:v>290</x:v>
      </x:c>
      <x:c r="P2013" s="18" t="n">
        <x:f>J2013*M2013</x:f>
        <x:v>7656</x:v>
      </x:c>
      <x:c r="Q2013" s="22" t="n">
        <x:f>'01 Controls'!$E$26*'02 Cargo Classes'!$M$7</x:f>
        <x:v>0.010000000000000002</x:v>
      </x:c>
      <x:c r="R2013" s="22" t="n">
        <x:f>'01 Controls'!$F$26*'02 Cargo Classes'!$N$7</x:f>
        <x:v>0</x:v>
      </x:c>
      <x:c r="S2013" s="22" t="n">
        <x:f>'01 Controls'!$G$26*'02 Cargo Classes'!$O$7</x:f>
        <x:v>1.14</x:v>
      </x:c>
      <x:c r="T2013" s="22" t="n">
        <x:f>'01 Controls'!$H$26*'02 Cargo Classes'!$P$7</x:f>
        <x:v>0</x:v>
      </x:c>
      <x:c r="U2013" s="22" t="n">
        <x:f>SUM(Q2013:T2013)</x:f>
        <x:v>1.15</x:v>
      </x:c>
      <x:c r="V2013" s="18" t="n">
        <x:f>IF(U2013=0,0,N2013*Q2013/U2013)</x:f>
        <x:v>37.56521739130436</x:v>
      </x:c>
      <x:c r="W2013" s="18" t="n">
        <x:f>IF(U2013=0,0,P2013*Q2013/U2013)</x:f>
        <x:v>66.57391304347829</x:v>
      </x:c>
      <x:c r="X2013" s="18" t="n">
        <x:f>MAX(V2013,W2013*'01 Controls'!$E$12)</x:f>
        <x:v>37.56521739130436</x:v>
      </x:c>
      <x:c r="Y2013" s="18" t="n">
        <x:f>IF(U2013=0,0,N2013*R2013/U2013)</x:f>
        <x:v>0</x:v>
      </x:c>
      <x:c r="Z2013" s="18" t="n">
        <x:f>IF(U2013=0,0,P2013*R2013/U2013)</x:f>
        <x:v>0</x:v>
      </x:c>
      <x:c r="AA2013" s="18" t="n">
        <x:f>MAX(Y2013,Z2013*'01 Controls'!$E$13)</x:f>
        <x:v>0</x:v>
      </x:c>
      <x:c r="AB2013" s="18" t="n">
        <x:f>IF(U2013=0,0,N2013*S2013/U2013)</x:f>
        <x:v>4282.434782608695</x:v>
      </x:c>
      <x:c r="AC2013" s="18" t="n">
        <x:f>IF(U2013=0,0,P2013*S2013/U2013)</x:f>
        <x:v>7589.426086956522</x:v>
      </x:c>
      <x:c r="AD2013" s="18" t="n">
        <x:f>MAX(AB2013,AC2013*'01 Controls'!$E$14)</x:f>
        <x:v>4282.434782608695</x:v>
      </x:c>
      <x:c r="AE2013" s="18" t="n">
        <x:f>IF(U2013=0,0,N2013*T2013/U2013)</x:f>
        <x:v>0</x:v>
      </x:c>
      <x:c r="AF2013" s="18" t="n">
        <x:f>IF(U2013=0,0,P2013*T2013/U2013)</x:f>
        <x:v>0</x:v>
      </x:c>
      <x:c r="AG2013" s="18" t="n">
        <x:f>MAX(AE2013,AF2013*'01 Controls'!$E$15)</x:f>
        <x:v>0</x:v>
      </x:c>
      <x:c r="AH2013" s="18" t="n">
        <x:f>SUM(V2013,Y2013,AB2013,AE2013)</x:f>
        <x:v>4319.999999999999</x:v>
      </x:c>
      <x:c r="AI2013" s="18" t="n">
        <x:f>N2013-AH2013</x:f>
        <x:v>9.094947017729282e-13</x:v>
      </x:c>
      <x:c r="AJ2013" s="18" t="n">
        <x:f>V2013*INDEX('07 Mode Capacity'!$P$6:$P$17,MATCH("AIR-"&amp;I2013,'07 Mode Capacity'!$C$6:$C$17,0))</x:f>
        <x:v>10.530869946171691</x:v>
      </x:c>
      <x:c r="AK2013" s="18" t="n">
        <x:f>Y2013*INDEX('07 Mode Capacity'!$P$6:$P$17,MATCH("OCEAN-"&amp;I2013,'07 Mode Capacity'!$C$6:$C$17,0))</x:f>
        <x:v>0</x:v>
      </x:c>
      <x:c r="AL2013" s="18" t="n">
        <x:f>AB2013*INDEX('07 Mode Capacity'!$P$6:$P$17,MATCH("LAND-"&amp;I2013,'07 Mode Capacity'!$C$6:$C$17,0))</x:f>
        <x:v>522.6620415523839</x:v>
      </x:c>
      <x:c r="AM2013" s="18" t="n">
        <x:f>AE2013*INDEX('07 Mode Capacity'!$P$6:$P$17,MATCH("INLAND-"&amp;I2013,'07 Mode Capacity'!$C$6:$C$17,0))</x:f>
        <x:v>0</x:v>
      </x:c>
      <x:c r="AN2013" s="18" t="n">
        <x:f>SUM(AJ2013:AM2013)</x:f>
        <x:v>533.1929114985556</x:v>
      </x:c>
      <x:c r="AO2013" s="17" t="n">
        <x:f>IF(N2013=0,1,AN2013/N2013)</x:f>
        <x:v>0.1234242850691101</x:v>
      </x:c>
      <x:c r="AP2013" s="11" t="str">
        <x:f>IF(AO2013&gt;='01 Controls'!$E$16,"PASS","FAIL")</x:f>
        <x:v>FAIL</x:v>
      </x:c>
      <x:c r="AQ2013" s="11" t="str">
        <x:v>UNQUANTIFIED</x:v>
      </x:c>
      <x:c r="AR2013" s="11" t="str">
        <x:v>Position-class planning record; serial item and receiver open</x:v>
      </x:c>
      <x:c r="AS2013" s="26"/>
      <x:c r="AT2013" s="26"/>
    </x:row>
    <x:row r="2014">
      <x:c r="C2014" s="11" t="str">
        <x:v>M2-I-TSG-COL-12</x:v>
      </x:c>
      <x:c r="D2014" s="11" t="str">
        <x:v>M2</x:v>
      </x:c>
      <x:c r="E2014" s="11" t="str">
        <x:v>Urban heat</x:v>
      </x:c>
      <x:c r="F2014" s="11" t="str">
        <x:v>I-TSG</x:v>
      </x:c>
      <x:c r="G2014" s="11" t="str">
        <x:v>Thermal safety group</x:v>
      </x:c>
      <x:c r="H2014" s="11" t="str">
        <x:v>COL-12</x:v>
      </x:c>
      <x:c r="I2014" s="19" t="n">
        <x:v>24</x:v>
      </x:c>
      <x:c r="J2014" s="21" t="n">
        <x:v>10</x:v>
      </x:c>
      <x:c r="K2014" s="18" t="n">
        <x:f>'05 Cargo Register'!K222</x:f>
        <x:v>72</x:v>
      </x:c>
      <x:c r="L2014" s="18" t="n">
        <x:f>'05 Cargo Register'!N222</x:f>
        <x:v>8</x:v>
      </x:c>
      <x:c r="M2014" s="18" t="n">
        <x:f>'05 Cargo Register'!O222</x:f>
        <x:v>211.20000000000002</x:v>
      </x:c>
      <x:c r="N2014" s="18" t="n">
        <x:f>J2014*K2014</x:f>
        <x:v>720</x:v>
      </x:c>
      <x:c r="O2014" s="18" t="n">
        <x:f>J2014*L2014</x:f>
        <x:v>80</x:v>
      </x:c>
      <x:c r="P2014" s="18" t="n">
        <x:f>J2014*M2014</x:f>
        <x:v>2112</x:v>
      </x:c>
      <x:c r="Q2014" s="22" t="n">
        <x:f>'01 Controls'!$E$26*'02 Cargo Classes'!$M$8</x:f>
        <x:v>0.1</x:v>
      </x:c>
      <x:c r="R2014" s="22" t="n">
        <x:f>'01 Controls'!$F$26*'02 Cargo Classes'!$N$8</x:f>
        <x:v>0</x:v>
      </x:c>
      <x:c r="S2014" s="22" t="n">
        <x:f>'01 Controls'!$G$26*'02 Cargo Classes'!$O$8</x:f>
        <x:v>1.14</x:v>
      </x:c>
      <x:c r="T2014" s="22" t="n">
        <x:f>'01 Controls'!$H$26*'02 Cargo Classes'!$P$8</x:f>
        <x:v>0</x:v>
      </x:c>
      <x:c r="U2014" s="22" t="n">
        <x:f>SUM(Q2014:T2014)</x:f>
        <x:v>1.24</x:v>
      </x:c>
      <x:c r="V2014" s="18" t="n">
        <x:f>IF(U2014=0,0,N2014*Q2014/U2014)</x:f>
        <x:v>58.064516129032256</x:v>
      </x:c>
      <x:c r="W2014" s="18" t="n">
        <x:f>IF(U2014=0,0,P2014*Q2014/U2014)</x:f>
        <x:v>170.3225806451613</x:v>
      </x:c>
      <x:c r="X2014" s="18" t="n">
        <x:f>MAX(V2014,W2014*'01 Controls'!$E$12)</x:f>
        <x:v>58.064516129032256</x:v>
      </x:c>
      <x:c r="Y2014" s="18" t="n">
        <x:f>IF(U2014=0,0,N2014*R2014/U2014)</x:f>
        <x:v>0</x:v>
      </x:c>
      <x:c r="Z2014" s="18" t="n">
        <x:f>IF(U2014=0,0,P2014*R2014/U2014)</x:f>
        <x:v>0</x:v>
      </x:c>
      <x:c r="AA2014" s="18" t="n">
        <x:f>MAX(Y2014,Z2014*'01 Controls'!$E$13)</x:f>
        <x:v>0</x:v>
      </x:c>
      <x:c r="AB2014" s="18" t="n">
        <x:f>IF(U2014=0,0,N2014*S2014/U2014)</x:f>
        <x:v>661.9354838709677</x:v>
      </x:c>
      <x:c r="AC2014" s="18" t="n">
        <x:f>IF(U2014=0,0,P2014*S2014/U2014)</x:f>
        <x:v>1941.6774193548385</x:v>
      </x:c>
      <x:c r="AD2014" s="18" t="n">
        <x:f>MAX(AB2014,AC2014*'01 Controls'!$E$14)</x:f>
        <x:v>661.9354838709677</x:v>
      </x:c>
      <x:c r="AE2014" s="18" t="n">
        <x:f>IF(U2014=0,0,N2014*T2014/U2014)</x:f>
        <x:v>0</x:v>
      </x:c>
      <x:c r="AF2014" s="18" t="n">
        <x:f>IF(U2014=0,0,P2014*T2014/U2014)</x:f>
        <x:v>0</x:v>
      </x:c>
      <x:c r="AG2014" s="18" t="n">
        <x:f>MAX(AE2014,AF2014*'01 Controls'!$E$15)</x:f>
        <x:v>0</x:v>
      </x:c>
      <x:c r="AH2014" s="18" t="n">
        <x:f>SUM(V2014,Y2014,AB2014,AE2014)</x:f>
        <x:v>720</x:v>
      </x:c>
      <x:c r="AI2014" s="18" t="n">
        <x:f>N2014-AH2014</x:f>
        <x:v>0</x:v>
      </x:c>
      <x:c r="AJ2014" s="18" t="n">
        <x:f>V2014*INDEX('07 Mode Capacity'!$P$6:$P$17,MATCH("AIR-"&amp;I2014,'07 Mode Capacity'!$C$6:$C$17,0))</x:f>
        <x:v>11.782107164837583</x:v>
      </x:c>
      <x:c r="AK2014" s="18" t="n">
        <x:f>Y2014*INDEX('07 Mode Capacity'!$P$6:$P$17,MATCH("OCEAN-"&amp;I2014,'07 Mode Capacity'!$C$6:$C$17,0))</x:f>
        <x:v>0</x:v>
      </x:c>
      <x:c r="AL2014" s="18" t="n">
        <x:f>AB2014*INDEX('07 Mode Capacity'!$P$6:$P$17,MATCH("LAND-"&amp;I2014,'07 Mode Capacity'!$C$6:$C$17,0))</x:f>
        <x:v>253.19093437421145</x:v>
      </x:c>
      <x:c r="AM2014" s="18" t="n">
        <x:f>AE2014*INDEX('07 Mode Capacity'!$P$6:$P$17,MATCH("INLAND-"&amp;I2014,'07 Mode Capacity'!$C$6:$C$17,0))</x:f>
        <x:v>0</x:v>
      </x:c>
      <x:c r="AN2014" s="18" t="n">
        <x:f>SUM(AJ2014:AM2014)</x:f>
        <x:v>264.97304153904906</x:v>
      </x:c>
      <x:c r="AO2014" s="17" t="n">
        <x:f>IF(N2014=0,1,AN2014/N2014)</x:f>
        <x:v>0.3680181132486793</x:v>
      </x:c>
      <x:c r="AP2014" s="11" t="str">
        <x:f>IF(AO2014&gt;='01 Controls'!$E$16,"PASS","FAIL")</x:f>
        <x:v>FAIL</x:v>
      </x:c>
      <x:c r="AQ2014" s="11" t="str">
        <x:v>UNQUANTIFIED</x:v>
      </x:c>
      <x:c r="AR2014" s="11" t="str">
        <x:v>Position-class planning record; serial item and receiver open</x:v>
      </x:c>
      <x:c r="AS2014" s="26"/>
      <x:c r="AT2014" s="26"/>
    </x:row>
    <x:row r="2015">
      <x:c r="C2015" s="11" t="str">
        <x:v>M2-I-TSG-BAT-22</x:v>
      </x:c>
      <x:c r="D2015" s="11" t="str">
        <x:v>M2</x:v>
      </x:c>
      <x:c r="E2015" s="11" t="str">
        <x:v>Urban heat</x:v>
      </x:c>
      <x:c r="F2015" s="11" t="str">
        <x:v>I-TSG</x:v>
      </x:c>
      <x:c r="G2015" s="11" t="str">
        <x:v>Thermal safety group</x:v>
      </x:c>
      <x:c r="H2015" s="11" t="str">
        <x:v>BAT-22</x:v>
      </x:c>
      <x:c r="I2015" s="19" t="n">
        <x:v>48</x:v>
      </x:c>
      <x:c r="J2015" s="21" t="n">
        <x:v>10</x:v>
      </x:c>
      <x:c r="K2015" s="18" t="n">
        <x:f>'05 Cargo Register'!K223</x:f>
        <x:v>540</x:v>
      </x:c>
      <x:c r="L2015" s="18" t="n">
        <x:f>'05 Cargo Register'!N223</x:f>
        <x:v>31</x:v>
      </x:c>
      <x:c r="M2015" s="18" t="n">
        <x:f>'05 Cargo Register'!O223</x:f>
        <x:v>818.4000000000001</x:v>
      </x:c>
      <x:c r="N2015" s="18" t="n">
        <x:f>J2015*K2015</x:f>
        <x:v>5400</x:v>
      </x:c>
      <x:c r="O2015" s="18" t="n">
        <x:f>J2015*L2015</x:f>
        <x:v>310</x:v>
      </x:c>
      <x:c r="P2015" s="18" t="n">
        <x:f>J2015*M2015</x:f>
        <x:v>8184.000000000001</x:v>
      </x:c>
      <x:c r="Q2015" s="22" t="n">
        <x:f>'01 Controls'!$E$26*'02 Cargo Classes'!$M$9</x:f>
        <x:v>0</x:v>
      </x:c>
      <x:c r="R2015" s="22" t="n">
        <x:f>'01 Controls'!$F$26*'02 Cargo Classes'!$N$9</x:f>
        <x:v>0</x:v>
      </x:c>
      <x:c r="S2015" s="22" t="n">
        <x:f>'01 Controls'!$G$26*'02 Cargo Classes'!$O$9</x:f>
        <x:v>0.95</x:v>
      </x:c>
      <x:c r="T2015" s="22" t="n">
        <x:f>'01 Controls'!$H$26*'02 Cargo Classes'!$P$9</x:f>
        <x:v>0</x:v>
      </x:c>
      <x:c r="U2015" s="22" t="n">
        <x:f>SUM(Q2015:T2015)</x:f>
        <x:v>0.95</x:v>
      </x:c>
      <x:c r="V2015" s="18" t="n">
        <x:f>IF(U2015=0,0,N2015*Q2015/U2015)</x:f>
        <x:v>0</x:v>
      </x:c>
      <x:c r="W2015" s="18" t="n">
        <x:f>IF(U2015=0,0,P2015*Q2015/U2015)</x:f>
        <x:v>0</x:v>
      </x:c>
      <x:c r="X2015" s="18" t="n">
        <x:f>MAX(V2015,W2015*'01 Controls'!$E$12)</x:f>
        <x:v>0</x:v>
      </x:c>
      <x:c r="Y2015" s="18" t="n">
        <x:f>IF(U2015=0,0,N2015*R2015/U2015)</x:f>
        <x:v>0</x:v>
      </x:c>
      <x:c r="Z2015" s="18" t="n">
        <x:f>IF(U2015=0,0,P2015*R2015/U2015)</x:f>
        <x:v>0</x:v>
      </x:c>
      <x:c r="AA2015" s="18" t="n">
        <x:f>MAX(Y2015,Z2015*'01 Controls'!$E$13)</x:f>
        <x:v>0</x:v>
      </x:c>
      <x:c r="AB2015" s="18" t="n">
        <x:f>IF(U2015=0,0,N2015*S2015/U2015)</x:f>
        <x:v>5400</x:v>
      </x:c>
      <x:c r="AC2015" s="18" t="n">
        <x:f>IF(U2015=0,0,P2015*S2015/U2015)</x:f>
        <x:v>8184.000000000001</x:v>
      </x:c>
      <x:c r="AD2015" s="18" t="n">
        <x:f>MAX(AB2015,AC2015*'01 Controls'!$E$14)</x:f>
        <x:v>5400</x:v>
      </x:c>
      <x:c r="AE2015" s="18" t="n">
        <x:f>IF(U2015=0,0,N2015*T2015/U2015)</x:f>
        <x:v>0</x:v>
      </x:c>
      <x:c r="AF2015" s="18" t="n">
        <x:f>IF(U2015=0,0,P2015*T2015/U2015)</x:f>
        <x:v>0</x:v>
      </x:c>
      <x:c r="AG2015" s="18" t="n">
        <x:f>MAX(AE2015,AF2015*'01 Controls'!$E$15)</x:f>
        <x:v>0</x:v>
      </x:c>
      <x:c r="AH2015" s="18" t="n">
        <x:f>SUM(V2015,Y2015,AB2015,AE2015)</x:f>
        <x:v>5400</x:v>
      </x:c>
      <x:c r="AI2015" s="18" t="n">
        <x:f>N2015-AH2015</x:f>
        <x:v>0</x:v>
      </x:c>
      <x:c r="AJ2015" s="18" t="n">
        <x:f>V2015*INDEX('07 Mode Capacity'!$P$6:$P$17,MATCH("AIR-"&amp;I2015,'07 Mode Capacity'!$C$6:$C$17,0))</x:f>
        <x:v>0</x:v>
      </x:c>
      <x:c r="AK2015" s="18" t="n">
        <x:f>Y2015*INDEX('07 Mode Capacity'!$P$6:$P$17,MATCH("OCEAN-"&amp;I2015,'07 Mode Capacity'!$C$6:$C$17,0))</x:f>
        <x:v>0</x:v>
      </x:c>
      <x:c r="AL2015" s="18" t="n">
        <x:f>AB2015*INDEX('07 Mode Capacity'!$P$6:$P$17,MATCH("LAND-"&amp;I2015,'07 Mode Capacity'!$C$6:$C$17,0))</x:f>
        <x:v>659.0584953785543</x:v>
      </x:c>
      <x:c r="AM2015" s="18" t="n">
        <x:f>AE2015*INDEX('07 Mode Capacity'!$P$6:$P$17,MATCH("INLAND-"&amp;I2015,'07 Mode Capacity'!$C$6:$C$17,0))</x:f>
        <x:v>0</x:v>
      </x:c>
      <x:c r="AN2015" s="18" t="n">
        <x:f>SUM(AJ2015:AM2015)</x:f>
        <x:v>659.0584953785543</x:v>
      </x:c>
      <x:c r="AO2015" s="17" t="n">
        <x:f>IF(N2015=0,1,AN2015/N2015)</x:f>
        <x:v>0.12204786951454709</x:v>
      </x:c>
      <x:c r="AP2015" s="11" t="str">
        <x:f>IF(AO2015&gt;='01 Controls'!$E$16,"PASS","FAIL")</x:f>
        <x:v>FAIL</x:v>
      </x:c>
      <x:c r="AQ2015" s="11" t="str">
        <x:v>UNQUANTIFIED</x:v>
      </x:c>
      <x:c r="AR2015" s="11" t="str">
        <x:v>Position-class planning record; serial item and receiver open</x:v>
      </x:c>
      <x:c r="AS2015" s="26"/>
      <x:c r="AT2015" s="26"/>
    </x:row>
    <x:row r="2016">
      <x:c r="C2016" s="11" t="str">
        <x:v>M2-I-TSG-TNK-20</x:v>
      </x:c>
      <x:c r="D2016" s="11" t="str">
        <x:v>M2</x:v>
      </x:c>
      <x:c r="E2016" s="11" t="str">
        <x:v>Urban heat</x:v>
      </x:c>
      <x:c r="F2016" s="11" t="str">
        <x:v>I-TSG</x:v>
      </x:c>
      <x:c r="G2016" s="11" t="str">
        <x:v>Thermal safety group</x:v>
      </x:c>
      <x:c r="H2016" s="11" t="str">
        <x:v>TNK-20</x:v>
      </x:c>
      <x:c r="I2016" s="19" t="n">
        <x:v>48</x:v>
      </x:c>
      <x:c r="J2016" s="21" t="n">
        <x:v>10</x:v>
      </x:c>
      <x:c r="K2016" s="18" t="n">
        <x:f>'05 Cargo Register'!K224</x:f>
        <x:v>432</x:v>
      </x:c>
      <x:c r="L2016" s="18" t="n">
        <x:f>'05 Cargo Register'!N224</x:f>
        <x:v>26</x:v>
      </x:c>
      <x:c r="M2016" s="18" t="n">
        <x:f>'05 Cargo Register'!O224</x:f>
        <x:v>552.5</x:v>
      </x:c>
      <x:c r="N2016" s="18" t="n">
        <x:f>J2016*K2016</x:f>
        <x:v>4320</x:v>
      </x:c>
      <x:c r="O2016" s="18" t="n">
        <x:f>J2016*L2016</x:f>
        <x:v>260</x:v>
      </x:c>
      <x:c r="P2016" s="18" t="n">
        <x:f>J2016*M2016</x:f>
        <x:v>5525</x:v>
      </x:c>
      <x:c r="Q2016" s="22" t="n">
        <x:f>'01 Controls'!$E$26*'02 Cargo Classes'!$M$10</x:f>
        <x:v>0</x:v>
      </x:c>
      <x:c r="R2016" s="22" t="n">
        <x:f>'01 Controls'!$F$26*'02 Cargo Classes'!$N$10</x:f>
        <x:v>0</x:v>
      </x:c>
      <x:c r="S2016" s="22" t="n">
        <x:f>'01 Controls'!$G$26*'02 Cargo Classes'!$O$10</x:f>
        <x:v>0.95</x:v>
      </x:c>
      <x:c r="T2016" s="22" t="n">
        <x:f>'01 Controls'!$H$26*'02 Cargo Classes'!$P$10</x:f>
        <x:v>0</x:v>
      </x:c>
      <x:c r="U2016" s="22" t="n">
        <x:f>SUM(Q2016:T2016)</x:f>
        <x:v>0.95</x:v>
      </x:c>
      <x:c r="V2016" s="18" t="n">
        <x:f>IF(U2016=0,0,N2016*Q2016/U2016)</x:f>
        <x:v>0</x:v>
      </x:c>
      <x:c r="W2016" s="18" t="n">
        <x:f>IF(U2016=0,0,P2016*Q2016/U2016)</x:f>
        <x:v>0</x:v>
      </x:c>
      <x:c r="X2016" s="18" t="n">
        <x:f>MAX(V2016,W2016*'01 Controls'!$E$12)</x:f>
        <x:v>0</x:v>
      </x:c>
      <x:c r="Y2016" s="18" t="n">
        <x:f>IF(U2016=0,0,N2016*R2016/U2016)</x:f>
        <x:v>0</x:v>
      </x:c>
      <x:c r="Z2016" s="18" t="n">
        <x:f>IF(U2016=0,0,P2016*R2016/U2016)</x:f>
        <x:v>0</x:v>
      </x:c>
      <x:c r="AA2016" s="18" t="n">
        <x:f>MAX(Y2016,Z2016*'01 Controls'!$E$13)</x:f>
        <x:v>0</x:v>
      </x:c>
      <x:c r="AB2016" s="18" t="n">
        <x:f>IF(U2016=0,0,N2016*S2016/U2016)</x:f>
        <x:v>4320</x:v>
      </x:c>
      <x:c r="AC2016" s="18" t="n">
        <x:f>IF(U2016=0,0,P2016*S2016/U2016)</x:f>
        <x:v>5525</x:v>
      </x:c>
      <x:c r="AD2016" s="18" t="n">
        <x:f>MAX(AB2016,AC2016*'01 Controls'!$E$14)</x:f>
        <x:v>4320</x:v>
      </x:c>
      <x:c r="AE2016" s="18" t="n">
        <x:f>IF(U2016=0,0,N2016*T2016/U2016)</x:f>
        <x:v>0</x:v>
      </x:c>
      <x:c r="AF2016" s="18" t="n">
        <x:f>IF(U2016=0,0,P2016*T2016/U2016)</x:f>
        <x:v>0</x:v>
      </x:c>
      <x:c r="AG2016" s="18" t="n">
        <x:f>MAX(AE2016,AF2016*'01 Controls'!$E$15)</x:f>
        <x:v>0</x:v>
      </x:c>
      <x:c r="AH2016" s="18" t="n">
        <x:f>SUM(V2016,Y2016,AB2016,AE2016)</x:f>
        <x:v>4320</x:v>
      </x:c>
      <x:c r="AI2016" s="18" t="n">
        <x:f>N2016-AH2016</x:f>
        <x:v>0</x:v>
      </x:c>
      <x:c r="AJ2016" s="18" t="n">
        <x:f>V2016*INDEX('07 Mode Capacity'!$P$6:$P$17,MATCH("AIR-"&amp;I2016,'07 Mode Capacity'!$C$6:$C$17,0))</x:f>
        <x:v>0</x:v>
      </x:c>
      <x:c r="AK2016" s="18" t="n">
        <x:f>Y2016*INDEX('07 Mode Capacity'!$P$6:$P$17,MATCH("OCEAN-"&amp;I2016,'07 Mode Capacity'!$C$6:$C$17,0))</x:f>
        <x:v>0</x:v>
      </x:c>
      <x:c r="AL2016" s="18" t="n">
        <x:f>AB2016*INDEX('07 Mode Capacity'!$P$6:$P$17,MATCH("LAND-"&amp;I2016,'07 Mode Capacity'!$C$6:$C$17,0))</x:f>
        <x:v>527.2467963028434</x:v>
      </x:c>
      <x:c r="AM2016" s="18" t="n">
        <x:f>AE2016*INDEX('07 Mode Capacity'!$P$6:$P$17,MATCH("INLAND-"&amp;I2016,'07 Mode Capacity'!$C$6:$C$17,0))</x:f>
        <x:v>0</x:v>
      </x:c>
      <x:c r="AN2016" s="18" t="n">
        <x:f>SUM(AJ2016:AM2016)</x:f>
        <x:v>527.2467963028434</x:v>
      </x:c>
      <x:c r="AO2016" s="17" t="n">
        <x:f>IF(N2016=0,1,AN2016/N2016)</x:f>
        <x:v>0.12204786951454709</x:v>
      </x:c>
      <x:c r="AP2016" s="11" t="str">
        <x:f>IF(AO2016&gt;='01 Controls'!$E$16,"PASS","FAIL")</x:f>
        <x:v>FAIL</x:v>
      </x:c>
      <x:c r="AQ2016" s="11" t="str">
        <x:v>UNQUANTIFIED</x:v>
      </x:c>
      <x:c r="AR2016" s="11" t="str">
        <x:v>Position-class planning record; serial item and receiver open</x:v>
      </x:c>
      <x:c r="AS2016" s="26"/>
      <x:c r="AT2016" s="26"/>
    </x:row>
    <x:row r="2017">
      <x:c r="C2017" s="11" t="str">
        <x:v>M2-I-TSG-FLR-24</x:v>
      </x:c>
      <x:c r="D2017" s="11" t="str">
        <x:v>M2</x:v>
      </x:c>
      <x:c r="E2017" s="11" t="str">
        <x:v>Urban heat</x:v>
      </x:c>
      <x:c r="F2017" s="11" t="str">
        <x:v>I-TSG</x:v>
      </x:c>
      <x:c r="G2017" s="11" t="str">
        <x:v>Thermal safety group</x:v>
      </x:c>
      <x:c r="H2017" s="11" t="str">
        <x:v>FLR-24</x:v>
      </x:c>
      <x:c r="I2017" s="19" t="n">
        <x:v>48</x:v>
      </x:c>
      <x:c r="J2017" s="21" t="n">
        <x:v>10</x:v>
      </x:c>
      <x:c r="K2017" s="18" t="n">
        <x:f>'05 Cargo Register'!K225</x:f>
        <x:v>648</x:v>
      </x:c>
      <x:c r="L2017" s="18" t="n">
        <x:f>'05 Cargo Register'!N225</x:f>
        <x:v>32</x:v>
      </x:c>
      <x:c r="M2017" s="18" t="n">
        <x:f>'05 Cargo Register'!O225</x:f>
        <x:v>1024</x:v>
      </x:c>
      <x:c r="N2017" s="18" t="n">
        <x:f>J2017*K2017</x:f>
        <x:v>6480</x:v>
      </x:c>
      <x:c r="O2017" s="18" t="n">
        <x:f>J2017*L2017</x:f>
        <x:v>320</x:v>
      </x:c>
      <x:c r="P2017" s="18" t="n">
        <x:f>J2017*M2017</x:f>
        <x:v>10240</x:v>
      </x:c>
      <x:c r="Q2017" s="22" t="n">
        <x:f>'01 Controls'!$E$26*'02 Cargo Classes'!$M$11</x:f>
        <x:v>0</x:v>
      </x:c>
      <x:c r="R2017" s="22" t="n">
        <x:f>'01 Controls'!$F$26*'02 Cargo Classes'!$N$11</x:f>
        <x:v>0</x:v>
      </x:c>
      <x:c r="S2017" s="22" t="n">
        <x:f>'01 Controls'!$G$26*'02 Cargo Classes'!$O$11</x:f>
        <x:v>0.95</x:v>
      </x:c>
      <x:c r="T2017" s="22" t="n">
        <x:f>'01 Controls'!$H$26*'02 Cargo Classes'!$P$11</x:f>
        <x:v>0</x:v>
      </x:c>
      <x:c r="U2017" s="22" t="n">
        <x:f>SUM(Q2017:T2017)</x:f>
        <x:v>0.95</x:v>
      </x:c>
      <x:c r="V2017" s="18" t="n">
        <x:f>IF(U2017=0,0,N2017*Q2017/U2017)</x:f>
        <x:v>0</x:v>
      </x:c>
      <x:c r="W2017" s="18" t="n">
        <x:f>IF(U2017=0,0,P2017*Q2017/U2017)</x:f>
        <x:v>0</x:v>
      </x:c>
      <x:c r="X2017" s="18" t="n">
        <x:f>MAX(V2017,W2017*'01 Controls'!$E$12)</x:f>
        <x:v>0</x:v>
      </x:c>
      <x:c r="Y2017" s="18" t="n">
        <x:f>IF(U2017=0,0,N2017*R2017/U2017)</x:f>
        <x:v>0</x:v>
      </x:c>
      <x:c r="Z2017" s="18" t="n">
        <x:f>IF(U2017=0,0,P2017*R2017/U2017)</x:f>
        <x:v>0</x:v>
      </x:c>
      <x:c r="AA2017" s="18" t="n">
        <x:f>MAX(Y2017,Z2017*'01 Controls'!$E$13)</x:f>
        <x:v>0</x:v>
      </x:c>
      <x:c r="AB2017" s="18" t="n">
        <x:f>IF(U2017=0,0,N2017*S2017/U2017)</x:f>
        <x:v>6480</x:v>
      </x:c>
      <x:c r="AC2017" s="18" t="n">
        <x:f>IF(U2017=0,0,P2017*S2017/U2017)</x:f>
        <x:v>10240</x:v>
      </x:c>
      <x:c r="AD2017" s="18" t="n">
        <x:f>MAX(AB2017,AC2017*'01 Controls'!$E$14)</x:f>
        <x:v>6480</x:v>
      </x:c>
      <x:c r="AE2017" s="18" t="n">
        <x:f>IF(U2017=0,0,N2017*T2017/U2017)</x:f>
        <x:v>0</x:v>
      </x:c>
      <x:c r="AF2017" s="18" t="n">
        <x:f>IF(U2017=0,0,P2017*T2017/U2017)</x:f>
        <x:v>0</x:v>
      </x:c>
      <x:c r="AG2017" s="18" t="n">
        <x:f>MAX(AE2017,AF2017*'01 Controls'!$E$15)</x:f>
        <x:v>0</x:v>
      </x:c>
      <x:c r="AH2017" s="18" t="n">
        <x:f>SUM(V2017,Y2017,AB2017,AE2017)</x:f>
        <x:v>6480</x:v>
      </x:c>
      <x:c r="AI2017" s="18" t="n">
        <x:f>N2017-AH2017</x:f>
        <x:v>0</x:v>
      </x:c>
      <x:c r="AJ2017" s="18" t="n">
        <x:f>V2017*INDEX('07 Mode Capacity'!$P$6:$P$17,MATCH("AIR-"&amp;I2017,'07 Mode Capacity'!$C$6:$C$17,0))</x:f>
        <x:v>0</x:v>
      </x:c>
      <x:c r="AK2017" s="18" t="n">
        <x:f>Y2017*INDEX('07 Mode Capacity'!$P$6:$P$17,MATCH("OCEAN-"&amp;I2017,'07 Mode Capacity'!$C$6:$C$17,0))</x:f>
        <x:v>0</x:v>
      </x:c>
      <x:c r="AL2017" s="18" t="n">
        <x:f>AB2017*INDEX('07 Mode Capacity'!$P$6:$P$17,MATCH("LAND-"&amp;I2017,'07 Mode Capacity'!$C$6:$C$17,0))</x:f>
        <x:v>790.8701944542652</x:v>
      </x:c>
      <x:c r="AM2017" s="18" t="n">
        <x:f>AE2017*INDEX('07 Mode Capacity'!$P$6:$P$17,MATCH("INLAND-"&amp;I2017,'07 Mode Capacity'!$C$6:$C$17,0))</x:f>
        <x:v>0</x:v>
      </x:c>
      <x:c r="AN2017" s="18" t="n">
        <x:f>SUM(AJ2017:AM2017)</x:f>
        <x:v>790.8701944542652</x:v>
      </x:c>
      <x:c r="AO2017" s="17" t="n">
        <x:f>IF(N2017=0,1,AN2017/N2017)</x:f>
        <x:v>0.12204786951454709</x:v>
      </x:c>
      <x:c r="AP2017" s="11" t="str">
        <x:f>IF(AO2017&gt;='01 Controls'!$E$16,"PASS","FAIL")</x:f>
        <x:v>FAIL</x:v>
      </x:c>
      <x:c r="AQ2017" s="11" t="str">
        <x:v>UNQUANTIFIED</x:v>
      </x:c>
      <x:c r="AR2017" s="11" t="str">
        <x:v>Position-class planning record; serial item and receiver open</x:v>
      </x:c>
      <x:c r="AS2017" s="26"/>
      <x:c r="AT2017" s="26"/>
    </x:row>
    <x:row r="2018">
      <x:c r="C2018" s="11" t="str">
        <x:v>M2-I-TSG-ROL-30</x:v>
      </x:c>
      <x:c r="D2018" s="11" t="str">
        <x:v>M2</x:v>
      </x:c>
      <x:c r="E2018" s="11" t="str">
        <x:v>Urban heat</x:v>
      </x:c>
      <x:c r="F2018" s="11" t="str">
        <x:v>I-TSG</x:v>
      </x:c>
      <x:c r="G2018" s="11" t="str">
        <x:v>Thermal safety group</x:v>
      </x:c>
      <x:c r="H2018" s="11" t="str">
        <x:v>ROL-30</x:v>
      </x:c>
      <x:c r="I2018" s="19" t="n">
        <x:v>48</x:v>
      </x:c>
      <x:c r="J2018" s="21" t="n">
        <x:v>10</x:v>
      </x:c>
      <x:c r="K2018" s="18" t="n">
        <x:f>'05 Cargo Register'!K226</x:f>
        <x:v>432</x:v>
      </x:c>
      <x:c r="L2018" s="18" t="n">
        <x:f>'05 Cargo Register'!N226</x:f>
        <x:v>18</x:v>
      </x:c>
      <x:c r="M2018" s="18" t="n">
        <x:f>'05 Cargo Register'!O226</x:f>
        <x:v>1147.5</x:v>
      </x:c>
      <x:c r="N2018" s="18" t="n">
        <x:f>J2018*K2018</x:f>
        <x:v>4320</x:v>
      </x:c>
      <x:c r="O2018" s="18" t="n">
        <x:f>J2018*L2018</x:f>
        <x:v>180</x:v>
      </x:c>
      <x:c r="P2018" s="18" t="n">
        <x:f>J2018*M2018</x:f>
        <x:v>11475</x:v>
      </x:c>
      <x:c r="Q2018" s="22" t="n">
        <x:f>'01 Controls'!$E$26*'02 Cargo Classes'!$M$12</x:f>
        <x:v>0</x:v>
      </x:c>
      <x:c r="R2018" s="22" t="n">
        <x:f>'01 Controls'!$F$26*'02 Cargo Classes'!$N$12</x:f>
        <x:v>0</x:v>
      </x:c>
      <x:c r="S2018" s="22" t="n">
        <x:f>'01 Controls'!$G$26*'02 Cargo Classes'!$O$12</x:f>
        <x:v>1.4249999999999998</x:v>
      </x:c>
      <x:c r="T2018" s="22" t="n">
        <x:f>'01 Controls'!$H$26*'02 Cargo Classes'!$P$12</x:f>
        <x:v>0</x:v>
      </x:c>
      <x:c r="U2018" s="22" t="n">
        <x:f>SUM(Q2018:T2018)</x:f>
        <x:v>1.4249999999999998</x:v>
      </x:c>
      <x:c r="V2018" s="18" t="n">
        <x:f>IF(U2018=0,0,N2018*Q2018/U2018)</x:f>
        <x:v>0</x:v>
      </x:c>
      <x:c r="W2018" s="18" t="n">
        <x:f>IF(U2018=0,0,P2018*Q2018/U2018)</x:f>
        <x:v>0</x:v>
      </x:c>
      <x:c r="X2018" s="18" t="n">
        <x:f>MAX(V2018,W2018*'01 Controls'!$E$12)</x:f>
        <x:v>0</x:v>
      </x:c>
      <x:c r="Y2018" s="18" t="n">
        <x:f>IF(U2018=0,0,N2018*R2018/U2018)</x:f>
        <x:v>0</x:v>
      </x:c>
      <x:c r="Z2018" s="18" t="n">
        <x:f>IF(U2018=0,0,P2018*R2018/U2018)</x:f>
        <x:v>0</x:v>
      </x:c>
      <x:c r="AA2018" s="18" t="n">
        <x:f>MAX(Y2018,Z2018*'01 Controls'!$E$13)</x:f>
        <x:v>0</x:v>
      </x:c>
      <x:c r="AB2018" s="18" t="n">
        <x:f>IF(U2018=0,0,N2018*S2018/U2018)</x:f>
        <x:v>4320</x:v>
      </x:c>
      <x:c r="AC2018" s="18" t="n">
        <x:f>IF(U2018=0,0,P2018*S2018/U2018)</x:f>
        <x:v>11475</x:v>
      </x:c>
      <x:c r="AD2018" s="18" t="n">
        <x:f>MAX(AB2018,AC2018*'01 Controls'!$E$14)</x:f>
        <x:v>4320</x:v>
      </x:c>
      <x:c r="AE2018" s="18" t="n">
        <x:f>IF(U2018=0,0,N2018*T2018/U2018)</x:f>
        <x:v>0</x:v>
      </x:c>
      <x:c r="AF2018" s="18" t="n">
        <x:f>IF(U2018=0,0,P2018*T2018/U2018)</x:f>
        <x:v>0</x:v>
      </x:c>
      <x:c r="AG2018" s="18" t="n">
        <x:f>MAX(AE2018,AF2018*'01 Controls'!$E$15)</x:f>
        <x:v>0</x:v>
      </x:c>
      <x:c r="AH2018" s="18" t="n">
        <x:f>SUM(V2018,Y2018,AB2018,AE2018)</x:f>
        <x:v>4320</x:v>
      </x:c>
      <x:c r="AI2018" s="18" t="n">
        <x:f>N2018-AH2018</x:f>
        <x:v>0</x:v>
      </x:c>
      <x:c r="AJ2018" s="18" t="n">
        <x:f>V2018*INDEX('07 Mode Capacity'!$P$6:$P$17,MATCH("AIR-"&amp;I2018,'07 Mode Capacity'!$C$6:$C$17,0))</x:f>
        <x:v>0</x:v>
      </x:c>
      <x:c r="AK2018" s="18" t="n">
        <x:f>Y2018*INDEX('07 Mode Capacity'!$P$6:$P$17,MATCH("OCEAN-"&amp;I2018,'07 Mode Capacity'!$C$6:$C$17,0))</x:f>
        <x:v>0</x:v>
      </x:c>
      <x:c r="AL2018" s="18" t="n">
        <x:f>AB2018*INDEX('07 Mode Capacity'!$P$6:$P$17,MATCH("LAND-"&amp;I2018,'07 Mode Capacity'!$C$6:$C$17,0))</x:f>
        <x:v>527.2467963028434</x:v>
      </x:c>
      <x:c r="AM2018" s="18" t="n">
        <x:f>AE2018*INDEX('07 Mode Capacity'!$P$6:$P$17,MATCH("INLAND-"&amp;I2018,'07 Mode Capacity'!$C$6:$C$17,0))</x:f>
        <x:v>0</x:v>
      </x:c>
      <x:c r="AN2018" s="18" t="n">
        <x:f>SUM(AJ2018:AM2018)</x:f>
        <x:v>527.2467963028434</x:v>
      </x:c>
      <x:c r="AO2018" s="17" t="n">
        <x:f>IF(N2018=0,1,AN2018/N2018)</x:f>
        <x:v>0.12204786951454709</x:v>
      </x:c>
      <x:c r="AP2018" s="11" t="str">
        <x:f>IF(AO2018&gt;='01 Controls'!$E$16,"PASS","FAIL")</x:f>
        <x:v>FAIL</x:v>
      </x:c>
      <x:c r="AQ2018" s="11" t="str">
        <x:v>UNQUANTIFIED</x:v>
      </x:c>
      <x:c r="AR2018" s="11" t="str">
        <x:v>Position-class planning record; serial item and receiver open</x:v>
      </x:c>
      <x:c r="AS2018" s="26"/>
      <x:c r="AT2018" s="26"/>
    </x:row>
    <x:row r="2019">
      <x:c r="C2019" s="11" t="str">
        <x:v>M2-I-TSG-LIN-18</x:v>
      </x:c>
      <x:c r="D2019" s="11" t="str">
        <x:v>M2</x:v>
      </x:c>
      <x:c r="E2019" s="11" t="str">
        <x:v>Urban heat</x:v>
      </x:c>
      <x:c r="F2019" s="11" t="str">
        <x:v>I-TSG</x:v>
      </x:c>
      <x:c r="G2019" s="11" t="str">
        <x:v>Thermal safety group</x:v>
      </x:c>
      <x:c r="H2019" s="11" t="str">
        <x:v>LIN-18</x:v>
      </x:c>
      <x:c r="I2019" s="19" t="n">
        <x:v>72</x:v>
      </x:c>
      <x:c r="J2019" s="21" t="n">
        <x:v>10</x:v>
      </x:c>
      <x:c r="K2019" s="18" t="n">
        <x:f>'05 Cargo Register'!K227</x:f>
        <x:v>360</x:v>
      </x:c>
      <x:c r="L2019" s="18" t="n">
        <x:f>'05 Cargo Register'!N227</x:f>
        <x:v>25</x:v>
      </x:c>
      <x:c r="M2019" s="18" t="n">
        <x:f>'05 Cargo Register'!O227</x:f>
        <x:v>1100</x:v>
      </x:c>
      <x:c r="N2019" s="18" t="n">
        <x:f>J2019*K2019</x:f>
        <x:v>3600</x:v>
      </x:c>
      <x:c r="O2019" s="18" t="n">
        <x:f>J2019*L2019</x:f>
        <x:v>250</x:v>
      </x:c>
      <x:c r="P2019" s="18" t="n">
        <x:f>J2019*M2019</x:f>
        <x:v>11000</x:v>
      </x:c>
      <x:c r="Q2019" s="22" t="n">
        <x:f>'01 Controls'!$E$26*'02 Cargo Classes'!$M$13</x:f>
        <x:v>0</x:v>
      </x:c>
      <x:c r="R2019" s="22" t="n">
        <x:f>'01 Controls'!$F$26*'02 Cargo Classes'!$N$13</x:f>
        <x:v>0</x:v>
      </x:c>
      <x:c r="S2019" s="22" t="n">
        <x:f>'01 Controls'!$G$26*'02 Cargo Classes'!$O$13</x:f>
        <x:v>0.95</x:v>
      </x:c>
      <x:c r="T2019" s="22" t="n">
        <x:f>'01 Controls'!$H$26*'02 Cargo Classes'!$P$13</x:f>
        <x:v>0</x:v>
      </x:c>
      <x:c r="U2019" s="22" t="n">
        <x:f>SUM(Q2019:T2019)</x:f>
        <x:v>0.95</x:v>
      </x:c>
      <x:c r="V2019" s="18" t="n">
        <x:f>IF(U2019=0,0,N2019*Q2019/U2019)</x:f>
        <x:v>0</x:v>
      </x:c>
      <x:c r="W2019" s="18" t="n">
        <x:f>IF(U2019=0,0,P2019*Q2019/U2019)</x:f>
        <x:v>0</x:v>
      </x:c>
      <x:c r="X2019" s="18" t="n">
        <x:f>MAX(V2019,W2019*'01 Controls'!$E$12)</x:f>
        <x:v>0</x:v>
      </x:c>
      <x:c r="Y2019" s="18" t="n">
        <x:f>IF(U2019=0,0,N2019*R2019/U2019)</x:f>
        <x:v>0</x:v>
      </x:c>
      <x:c r="Z2019" s="18" t="n">
        <x:f>IF(U2019=0,0,P2019*R2019/U2019)</x:f>
        <x:v>0</x:v>
      </x:c>
      <x:c r="AA2019" s="18" t="n">
        <x:f>MAX(Y2019,Z2019*'01 Controls'!$E$13)</x:f>
        <x:v>0</x:v>
      </x:c>
      <x:c r="AB2019" s="18" t="n">
        <x:f>IF(U2019=0,0,N2019*S2019/U2019)</x:f>
        <x:v>3600</x:v>
      </x:c>
      <x:c r="AC2019" s="18" t="n">
        <x:f>IF(U2019=0,0,P2019*S2019/U2019)</x:f>
        <x:v>11000</x:v>
      </x:c>
      <x:c r="AD2019" s="18" t="n">
        <x:f>MAX(AB2019,AC2019*'01 Controls'!$E$14)</x:f>
        <x:v>3600</x:v>
      </x:c>
      <x:c r="AE2019" s="18" t="n">
        <x:f>IF(U2019=0,0,N2019*T2019/U2019)</x:f>
        <x:v>0</x:v>
      </x:c>
      <x:c r="AF2019" s="18" t="n">
        <x:f>IF(U2019=0,0,P2019*T2019/U2019)</x:f>
        <x:v>0</x:v>
      </x:c>
      <x:c r="AG2019" s="18" t="n">
        <x:f>MAX(AE2019,AF2019*'01 Controls'!$E$15)</x:f>
        <x:v>0</x:v>
      </x:c>
      <x:c r="AH2019" s="18" t="n">
        <x:f>SUM(V2019,Y2019,AB2019,AE2019)</x:f>
        <x:v>3600</x:v>
      </x:c>
      <x:c r="AI2019" s="18" t="n">
        <x:f>N2019-AH2019</x:f>
        <x:v>0</x:v>
      </x:c>
      <x:c r="AJ2019" s="18" t="n">
        <x:f>V2019*INDEX('07 Mode Capacity'!$P$6:$P$17,MATCH("AIR-"&amp;I2019,'07 Mode Capacity'!$C$6:$C$17,0))</x:f>
        <x:v>0</x:v>
      </x:c>
      <x:c r="AK2019" s="18" t="n">
        <x:f>Y2019*INDEX('07 Mode Capacity'!$P$6:$P$17,MATCH("OCEAN-"&amp;I2019,'07 Mode Capacity'!$C$6:$C$17,0))</x:f>
        <x:v>0</x:v>
      </x:c>
      <x:c r="AL2019" s="18" t="n">
        <x:f>AB2019*INDEX('07 Mode Capacity'!$P$6:$P$17,MATCH("LAND-"&amp;I2019,'07 Mode Capacity'!$C$6:$C$17,0))</x:f>
        <x:v>2574.0368092086005</x:v>
      </x:c>
      <x:c r="AM2019" s="18" t="n">
        <x:f>AE2019*INDEX('07 Mode Capacity'!$P$6:$P$17,MATCH("INLAND-"&amp;I2019,'07 Mode Capacity'!$C$6:$C$17,0))</x:f>
        <x:v>0</x:v>
      </x:c>
      <x:c r="AN2019" s="18" t="n">
        <x:f>SUM(AJ2019:AM2019)</x:f>
        <x:v>2574.0368092086005</x:v>
      </x:c>
      <x:c r="AO2019" s="17" t="n">
        <x:f>IF(N2019=0,1,AN2019/N2019)</x:f>
        <x:v>0.7150102247801668</x:v>
      </x:c>
      <x:c r="AP2019" s="11" t="str">
        <x:f>IF(AO2019&gt;='01 Controls'!$E$16,"PASS","FAIL")</x:f>
        <x:v>FAIL</x:v>
      </x:c>
      <x:c r="AQ2019" s="11" t="str">
        <x:v>UNQUANTIFIED</x:v>
      </x:c>
      <x:c r="AR2019" s="11" t="str">
        <x:v>Position-class planning record; serial item and receiver open</x:v>
      </x:c>
      <x:c r="AS2019" s="26"/>
      <x:c r="AT2019" s="26"/>
    </x:row>
    <x:row r="2020">
      <x:c r="C2020" s="11" t="str">
        <x:v>M2-I-TSG-BLK-08</x:v>
      </x:c>
      <x:c r="D2020" s="11" t="str">
        <x:v>M2</x:v>
      </x:c>
      <x:c r="E2020" s="11" t="str">
        <x:v>Urban heat</x:v>
      </x:c>
      <x:c r="F2020" s="11" t="str">
        <x:v>I-TSG</x:v>
      </x:c>
      <x:c r="G2020" s="11" t="str">
        <x:v>Thermal safety group</x:v>
      </x:c>
      <x:c r="H2020" s="11" t="str">
        <x:v>BLK-08</x:v>
      </x:c>
      <x:c r="I2020" s="19" t="n">
        <x:v>48</x:v>
      </x:c>
      <x:c r="J2020" s="21" t="n">
        <x:v>10</x:v>
      </x:c>
      <x:c r="K2020" s="18" t="n">
        <x:f>'05 Cargo Register'!K228</x:f>
        <x:v>108</x:v>
      </x:c>
      <x:c r="L2020" s="18" t="n">
        <x:f>'05 Cargo Register'!N228</x:f>
        <x:v>17</x:v>
      </x:c>
      <x:c r="M2020" s="18" t="n">
        <x:f>'05 Cargo Register'!O228</x:f>
        <x:v>867</x:v>
      </x:c>
      <x:c r="N2020" s="18" t="n">
        <x:f>J2020*K2020</x:f>
        <x:v>1080</x:v>
      </x:c>
      <x:c r="O2020" s="18" t="n">
        <x:f>J2020*L2020</x:f>
        <x:v>170</x:v>
      </x:c>
      <x:c r="P2020" s="18" t="n">
        <x:f>J2020*M2020</x:f>
        <x:v>8670</x:v>
      </x:c>
      <x:c r="Q2020" s="22" t="n">
        <x:f>'01 Controls'!$E$26*'02 Cargo Classes'!$M$14</x:f>
        <x:v>0.05</x:v>
      </x:c>
      <x:c r="R2020" s="22" t="n">
        <x:f>'01 Controls'!$F$26*'02 Cargo Classes'!$N$14</x:f>
        <x:v>0</x:v>
      </x:c>
      <x:c r="S2020" s="22" t="n">
        <x:f>'01 Controls'!$G$26*'02 Cargo Classes'!$O$14</x:f>
        <x:v>0.95</x:v>
      </x:c>
      <x:c r="T2020" s="22" t="n">
        <x:f>'01 Controls'!$H$26*'02 Cargo Classes'!$P$14</x:f>
        <x:v>0</x:v>
      </x:c>
      <x:c r="U2020" s="22" t="n">
        <x:f>SUM(Q2020:T2020)</x:f>
        <x:v>1</x:v>
      </x:c>
      <x:c r="V2020" s="18" t="n">
        <x:f>IF(U2020=0,0,N2020*Q2020/U2020)</x:f>
        <x:v>54</x:v>
      </x:c>
      <x:c r="W2020" s="18" t="n">
        <x:f>IF(U2020=0,0,P2020*Q2020/U2020)</x:f>
        <x:v>433.5</x:v>
      </x:c>
      <x:c r="X2020" s="18" t="n">
        <x:f>MAX(V2020,W2020*'01 Controls'!$E$12)</x:f>
        <x:v>108.375</x:v>
      </x:c>
      <x:c r="Y2020" s="18" t="n">
        <x:f>IF(U2020=0,0,N2020*R2020/U2020)</x:f>
        <x:v>0</x:v>
      </x:c>
      <x:c r="Z2020" s="18" t="n">
        <x:f>IF(U2020=0,0,P2020*R2020/U2020)</x:f>
        <x:v>0</x:v>
      </x:c>
      <x:c r="AA2020" s="18" t="n">
        <x:f>MAX(Y2020,Z2020*'01 Controls'!$E$13)</x:f>
        <x:v>0</x:v>
      </x:c>
      <x:c r="AB2020" s="18" t="n">
        <x:f>IF(U2020=0,0,N2020*S2020/U2020)</x:f>
        <x:v>1026</x:v>
      </x:c>
      <x:c r="AC2020" s="18" t="n">
        <x:f>IF(U2020=0,0,P2020*S2020/U2020)</x:f>
        <x:v>8236.5</x:v>
      </x:c>
      <x:c r="AD2020" s="18" t="n">
        <x:f>MAX(AB2020,AC2020*'01 Controls'!$E$14)</x:f>
        <x:v>1647.3000000000002</x:v>
      </x:c>
      <x:c r="AE2020" s="18" t="n">
        <x:f>IF(U2020=0,0,N2020*T2020/U2020)</x:f>
        <x:v>0</x:v>
      </x:c>
      <x:c r="AF2020" s="18" t="n">
        <x:f>IF(U2020=0,0,P2020*T2020/U2020)</x:f>
        <x:v>0</x:v>
      </x:c>
      <x:c r="AG2020" s="18" t="n">
        <x:f>MAX(AE2020,AF2020*'01 Controls'!$E$15)</x:f>
        <x:v>0</x:v>
      </x:c>
      <x:c r="AH2020" s="18" t="n">
        <x:f>SUM(V2020,Y2020,AB2020,AE2020)</x:f>
        <x:v>1080</x:v>
      </x:c>
      <x:c r="AI2020" s="18" t="n">
        <x:f>N2020-AH2020</x:f>
        <x:v>0</x:v>
      </x:c>
      <x:c r="AJ2020" s="18" t="n">
        <x:f>V2020*INDEX('07 Mode Capacity'!$P$6:$P$17,MATCH("AIR-"&amp;I2020,'07 Mode Capacity'!$C$6:$C$17,0))</x:f>
        <x:v>15.138125547621803</x:v>
      </x:c>
      <x:c r="AK2020" s="18" t="n">
        <x:f>Y2020*INDEX('07 Mode Capacity'!$P$6:$P$17,MATCH("OCEAN-"&amp;I2020,'07 Mode Capacity'!$C$6:$C$17,0))</x:f>
        <x:v>0</x:v>
      </x:c>
      <x:c r="AL2020" s="18" t="n">
        <x:f>AB2020*INDEX('07 Mode Capacity'!$P$6:$P$17,MATCH("LAND-"&amp;I2020,'07 Mode Capacity'!$C$6:$C$17,0))</x:f>
        <x:v>125.22111412192532</x:v>
      </x:c>
      <x:c r="AM2020" s="18" t="n">
        <x:f>AE2020*INDEX('07 Mode Capacity'!$P$6:$P$17,MATCH("INLAND-"&amp;I2020,'07 Mode Capacity'!$C$6:$C$17,0))</x:f>
        <x:v>0</x:v>
      </x:c>
      <x:c r="AN2020" s="18" t="n">
        <x:f>SUM(AJ2020:AM2020)</x:f>
        <x:v>140.35923966954712</x:v>
      </x:c>
      <x:c r="AO2020" s="17" t="n">
        <x:f>IF(N2020=0,1,AN2020/N2020)</x:f>
        <x:v>0.12996225895328437</x:v>
      </x:c>
      <x:c r="AP2020" s="11" t="str">
        <x:f>IF(AO2020&gt;='01 Controls'!$E$16,"PASS","FAIL")</x:f>
        <x:v>FAIL</x:v>
      </x:c>
      <x:c r="AQ2020" s="11" t="str">
        <x:v>UNQUANTIFIED</x:v>
      </x:c>
      <x:c r="AR2020" s="11" t="str">
        <x:v>Position-class planning record; serial item and receiver open</x:v>
      </x:c>
      <x:c r="AS2020" s="26"/>
      <x:c r="AT2020" s="26"/>
    </x:row>
    <x:row r="2021">
      <x:c r="C2021" s="11" t="str">
        <x:v>M2-I-TSG-OOG-80</x:v>
      </x:c>
      <x:c r="D2021" s="11" t="str">
        <x:v>M2</x:v>
      </x:c>
      <x:c r="E2021" s="11" t="str">
        <x:v>Urban heat</x:v>
      </x:c>
      <x:c r="F2021" s="11" t="str">
        <x:v>I-TSG</x:v>
      </x:c>
      <x:c r="G2021" s="11" t="str">
        <x:v>Thermal safety group</x:v>
      </x:c>
      <x:c r="H2021" s="11" t="str">
        <x:v>OOG-80</x:v>
      </x:c>
      <x:c r="I2021" s="19" t="n">
        <x:v>72</x:v>
      </x:c>
      <x:c r="J2021" s="21" t="n">
        <x:v>10</x:v>
      </x:c>
      <x:c r="K2021" s="18" t="n">
        <x:f>'05 Cargo Register'!K229</x:f>
        <x:v>432</x:v>
      </x:c>
      <x:c r="L2021" s="18" t="n">
        <x:f>'05 Cargo Register'!N229</x:f>
        <x:v>8</x:v>
      </x:c>
      <x:c r="M2021" s="18" t="n">
        <x:f>'05 Cargo Register'!O229</x:f>
        <x:v>1408</x:v>
      </x:c>
      <x:c r="N2021" s="18" t="n">
        <x:f>J2021*K2021</x:f>
        <x:v>4320</x:v>
      </x:c>
      <x:c r="O2021" s="18" t="n">
        <x:f>J2021*L2021</x:f>
        <x:v>80</x:v>
      </x:c>
      <x:c r="P2021" s="18" t="n">
        <x:f>J2021*M2021</x:f>
        <x:v>14080</x:v>
      </x:c>
      <x:c r="Q2021" s="22" t="n">
        <x:f>'01 Controls'!$E$26*'02 Cargo Classes'!$M$15</x:f>
        <x:v>0</x:v>
      </x:c>
      <x:c r="R2021" s="22" t="n">
        <x:f>'01 Controls'!$F$26*'02 Cargo Classes'!$N$15</x:f>
        <x:v>0</x:v>
      </x:c>
      <x:c r="S2021" s="22" t="n">
        <x:f>'01 Controls'!$G$26*'02 Cargo Classes'!$O$15</x:f>
        <x:v>0.57</x:v>
      </x:c>
      <x:c r="T2021" s="22" t="n">
        <x:f>'01 Controls'!$H$26*'02 Cargo Classes'!$P$15</x:f>
        <x:v>0</x:v>
      </x:c>
      <x:c r="U2021" s="22" t="n">
        <x:f>SUM(Q2021:T2021)</x:f>
        <x:v>0.57</x:v>
      </x:c>
      <x:c r="V2021" s="18" t="n">
        <x:f>IF(U2021=0,0,N2021*Q2021/U2021)</x:f>
        <x:v>0</x:v>
      </x:c>
      <x:c r="W2021" s="18" t="n">
        <x:f>IF(U2021=0,0,P2021*Q2021/U2021)</x:f>
        <x:v>0</x:v>
      </x:c>
      <x:c r="X2021" s="18" t="n">
        <x:f>MAX(V2021,W2021*'01 Controls'!$E$12)</x:f>
        <x:v>0</x:v>
      </x:c>
      <x:c r="Y2021" s="18" t="n">
        <x:f>IF(U2021=0,0,N2021*R2021/U2021)</x:f>
        <x:v>0</x:v>
      </x:c>
      <x:c r="Z2021" s="18" t="n">
        <x:f>IF(U2021=0,0,P2021*R2021/U2021)</x:f>
        <x:v>0</x:v>
      </x:c>
      <x:c r="AA2021" s="18" t="n">
        <x:f>MAX(Y2021,Z2021*'01 Controls'!$E$13)</x:f>
        <x:v>0</x:v>
      </x:c>
      <x:c r="AB2021" s="18" t="n">
        <x:f>IF(U2021=0,0,N2021*S2021/U2021)</x:f>
        <x:v>4320</x:v>
      </x:c>
      <x:c r="AC2021" s="18" t="n">
        <x:f>IF(U2021=0,0,P2021*S2021/U2021)</x:f>
        <x:v>14080</x:v>
      </x:c>
      <x:c r="AD2021" s="18" t="n">
        <x:f>MAX(AB2021,AC2021*'01 Controls'!$E$14)</x:f>
        <x:v>4320</x:v>
      </x:c>
      <x:c r="AE2021" s="18" t="n">
        <x:f>IF(U2021=0,0,N2021*T2021/U2021)</x:f>
        <x:v>0</x:v>
      </x:c>
      <x:c r="AF2021" s="18" t="n">
        <x:f>IF(U2021=0,0,P2021*T2021/U2021)</x:f>
        <x:v>0</x:v>
      </x:c>
      <x:c r="AG2021" s="18" t="n">
        <x:f>MAX(AE2021,AF2021*'01 Controls'!$E$15)</x:f>
        <x:v>0</x:v>
      </x:c>
      <x:c r="AH2021" s="18" t="n">
        <x:f>SUM(V2021,Y2021,AB2021,AE2021)</x:f>
        <x:v>4320</x:v>
      </x:c>
      <x:c r="AI2021" s="18" t="n">
        <x:f>N2021-AH2021</x:f>
        <x:v>0</x:v>
      </x:c>
      <x:c r="AJ2021" s="18" t="n">
        <x:f>V2021*INDEX('07 Mode Capacity'!$P$6:$P$17,MATCH("AIR-"&amp;I2021,'07 Mode Capacity'!$C$6:$C$17,0))</x:f>
        <x:v>0</x:v>
      </x:c>
      <x:c r="AK2021" s="18" t="n">
        <x:f>Y2021*INDEX('07 Mode Capacity'!$P$6:$P$17,MATCH("OCEAN-"&amp;I2021,'07 Mode Capacity'!$C$6:$C$17,0))</x:f>
        <x:v>0</x:v>
      </x:c>
      <x:c r="AL2021" s="18" t="n">
        <x:f>AB2021*INDEX('07 Mode Capacity'!$P$6:$P$17,MATCH("LAND-"&amp;I2021,'07 Mode Capacity'!$C$6:$C$17,0))</x:f>
        <x:v>3088.8441710503207</x:v>
      </x:c>
      <x:c r="AM2021" s="18" t="n">
        <x:f>AE2021*INDEX('07 Mode Capacity'!$P$6:$P$17,MATCH("INLAND-"&amp;I2021,'07 Mode Capacity'!$C$6:$C$17,0))</x:f>
        <x:v>0</x:v>
      </x:c>
      <x:c r="AN2021" s="18" t="n">
        <x:f>SUM(AJ2021:AM2021)</x:f>
        <x:v>3088.8441710503207</x:v>
      </x:c>
      <x:c r="AO2021" s="17" t="n">
        <x:f>IF(N2021=0,1,AN2021/N2021)</x:f>
        <x:v>0.7150102247801668</x:v>
      </x:c>
      <x:c r="AP2021" s="11" t="str">
        <x:f>IF(AO2021&gt;='01 Controls'!$E$16,"PASS","FAIL")</x:f>
        <x:v>FAIL</x:v>
      </x:c>
      <x:c r="AQ2021" s="11" t="str">
        <x:v>UNQUANTIFIED</x:v>
      </x:c>
      <x:c r="AR2021" s="11" t="str">
        <x:v>Position-class planning record; serial item and receiver open</x:v>
      </x:c>
      <x:c r="AS2021" s="26"/>
      <x:c r="AT2021" s="26"/>
    </x:row>
    <x:row r="2022">
      <x:c r="C2022" s="11" t="str">
        <x:v>M2-I-URG-APL-45</x:v>
      </x:c>
      <x:c r="D2022" s="11" t="str">
        <x:v>M2</x:v>
      </x:c>
      <x:c r="E2022" s="11" t="str">
        <x:v>Urban heat</x:v>
      </x:c>
      <x:c r="F2022" s="11" t="str">
        <x:v>I-URG</x:v>
      </x:c>
      <x:c r="G2022" s="11" t="str">
        <x:v>Utility reconstruction group</x:v>
      </x:c>
      <x:c r="H2022" s="11" t="str">
        <x:v>APL-45</x:v>
      </x:c>
      <x:c r="I2022" s="19" t="n">
        <x:v>24</x:v>
      </x:c>
      <x:c r="J2022" s="21" t="n">
        <x:v>4</x:v>
      </x:c>
      <x:c r="K2022" s="18" t="n">
        <x:f>'05 Cargo Register'!K230</x:f>
        <x:v>144</x:v>
      </x:c>
      <x:c r="L2022" s="18" t="n">
        <x:f>'05 Cargo Register'!N230</x:f>
        <x:v>38</x:v>
      </x:c>
      <x:c r="M2022" s="18" t="n">
        <x:f>'05 Cargo Register'!O230</x:f>
        <x:v>285</x:v>
      </x:c>
      <x:c r="N2022" s="18" t="n">
        <x:f>J2022*K2022</x:f>
        <x:v>576</x:v>
      </x:c>
      <x:c r="O2022" s="18" t="n">
        <x:f>J2022*L2022</x:f>
        <x:v>152</x:v>
      </x:c>
      <x:c r="P2022" s="18" t="n">
        <x:f>J2022*M2022</x:f>
        <x:v>1140</x:v>
      </x:c>
      <x:c r="Q2022" s="22" t="n">
        <x:f>'01 Controls'!$E$26*'02 Cargo Classes'!$M$6</x:f>
        <x:v>0.15000000000000002</x:v>
      </x:c>
      <x:c r="R2022" s="22" t="n">
        <x:f>'01 Controls'!$F$26*'02 Cargo Classes'!$N$6</x:f>
        <x:v>0</x:v>
      </x:c>
      <x:c r="S2022" s="22" t="n">
        <x:f>'01 Controls'!$G$26*'02 Cargo Classes'!$O$6</x:f>
        <x:v>0.95</x:v>
      </x:c>
      <x:c r="T2022" s="22" t="n">
        <x:f>'01 Controls'!$H$26*'02 Cargo Classes'!$P$6</x:f>
        <x:v>0</x:v>
      </x:c>
      <x:c r="U2022" s="22" t="n">
        <x:f>SUM(Q2022:T2022)</x:f>
        <x:v>1.1</x:v>
      </x:c>
      <x:c r="V2022" s="18" t="n">
        <x:f>IF(U2022=0,0,N2022*Q2022/U2022)</x:f>
        <x:v>78.54545454545455</x:v>
      </x:c>
      <x:c r="W2022" s="18" t="n">
        <x:f>IF(U2022=0,0,P2022*Q2022/U2022)</x:f>
        <x:v>155.45454545454547</x:v>
      </x:c>
      <x:c r="X2022" s="18" t="n">
        <x:f>MAX(V2022,W2022*'01 Controls'!$E$12)</x:f>
        <x:v>78.54545454545455</x:v>
      </x:c>
      <x:c r="Y2022" s="18" t="n">
        <x:f>IF(U2022=0,0,N2022*R2022/U2022)</x:f>
        <x:v>0</x:v>
      </x:c>
      <x:c r="Z2022" s="18" t="n">
        <x:f>IF(U2022=0,0,P2022*R2022/U2022)</x:f>
        <x:v>0</x:v>
      </x:c>
      <x:c r="AA2022" s="18" t="n">
        <x:f>MAX(Y2022,Z2022*'01 Controls'!$E$13)</x:f>
        <x:v>0</x:v>
      </x:c>
      <x:c r="AB2022" s="18" t="n">
        <x:f>IF(U2022=0,0,N2022*S2022/U2022)</x:f>
        <x:v>497.4545454545453</x:v>
      </x:c>
      <x:c r="AC2022" s="18" t="n">
        <x:f>IF(U2022=0,0,P2022*S2022/U2022)</x:f>
        <x:v>984.5454545454545</x:v>
      </x:c>
      <x:c r="AD2022" s="18" t="n">
        <x:f>MAX(AB2022,AC2022*'01 Controls'!$E$14)</x:f>
        <x:v>497.4545454545453</x:v>
      </x:c>
      <x:c r="AE2022" s="18" t="n">
        <x:f>IF(U2022=0,0,N2022*T2022/U2022)</x:f>
        <x:v>0</x:v>
      </x:c>
      <x:c r="AF2022" s="18" t="n">
        <x:f>IF(U2022=0,0,P2022*T2022/U2022)</x:f>
        <x:v>0</x:v>
      </x:c>
      <x:c r="AG2022" s="18" t="n">
        <x:f>MAX(AE2022,AF2022*'01 Controls'!$E$15)</x:f>
        <x:v>0</x:v>
      </x:c>
      <x:c r="AH2022" s="18" t="n">
        <x:f>SUM(V2022,Y2022,AB2022,AE2022)</x:f>
        <x:v>575.9999999999999</x:v>
      </x:c>
      <x:c r="AI2022" s="18" t="n">
        <x:f>N2022-AH2022</x:f>
        <x:v>1.1368683772161603e-13</x:v>
      </x:c>
      <x:c r="AJ2022" s="18" t="n">
        <x:f>V2022*INDEX('07 Mode Capacity'!$P$6:$P$17,MATCH("AIR-"&amp;I2022,'07 Mode Capacity'!$C$6:$C$17,0))</x:f>
        <x:v>15.937977692071206</x:v>
      </x:c>
      <x:c r="AK2022" s="18" t="n">
        <x:f>Y2022*INDEX('07 Mode Capacity'!$P$6:$P$17,MATCH("OCEAN-"&amp;I2022,'07 Mode Capacity'!$C$6:$C$17,0))</x:f>
        <x:v>0</x:v>
      </x:c>
      <x:c r="AL2022" s="18" t="n">
        <x:f>AB2022*INDEX('07 Mode Capacity'!$P$6:$P$17,MATCH("LAND-"&amp;I2022,'07 Mode Capacity'!$C$6:$C$17,0))</x:f>
        <x:v>190.27682340849827</x:v>
      </x:c>
      <x:c r="AM2022" s="18" t="n">
        <x:f>AE2022*INDEX('07 Mode Capacity'!$P$6:$P$17,MATCH("INLAND-"&amp;I2022,'07 Mode Capacity'!$C$6:$C$17,0))</x:f>
        <x:v>0</x:v>
      </x:c>
      <x:c r="AN2022" s="18" t="n">
        <x:f>SUM(AJ2022:AM2022)</x:f>
        <x:v>206.21480110056947</x:v>
      </x:c>
      <x:c r="AO2022" s="17" t="n">
        <x:f>IF(N2022=0,1,AN2022/N2022)</x:f>
        <x:v>0.35801180746626643</x:v>
      </x:c>
      <x:c r="AP2022" s="11" t="str">
        <x:f>IF(AO2022&gt;='01 Controls'!$E$16,"PASS","FAIL")</x:f>
        <x:v>FAIL</x:v>
      </x:c>
      <x:c r="AQ2022" s="11" t="str">
        <x:v>UNQUANTIFIED</x:v>
      </x:c>
      <x:c r="AR2022" s="11" t="str">
        <x:v>Position-class planning record; serial item and receiver open</x:v>
      </x:c>
      <x:c r="AS2022" s="26"/>
      <x:c r="AT2022" s="26"/>
    </x:row>
    <x:row r="2023">
      <x:c r="C2023" s="11" t="str">
        <x:v>M2-I-URG-ISO-18</x:v>
      </x:c>
      <x:c r="D2023" s="11" t="str">
        <x:v>M2</x:v>
      </x:c>
      <x:c r="E2023" s="11" t="str">
        <x:v>Urban heat</x:v>
      </x:c>
      <x:c r="F2023" s="11" t="str">
        <x:v>I-URG</x:v>
      </x:c>
      <x:c r="G2023" s="11" t="str">
        <x:v>Utility reconstruction group</x:v>
      </x:c>
      <x:c r="H2023" s="11" t="str">
        <x:v>ISO-18</x:v>
      </x:c>
      <x:c r="I2023" s="19" t="n">
        <x:v>48</x:v>
      </x:c>
      <x:c r="J2023" s="21" t="n">
        <x:v>4</x:v>
      </x:c>
      <x:c r="K2023" s="18" t="n">
        <x:f>'05 Cargo Register'!K231</x:f>
        <x:v>432</x:v>
      </x:c>
      <x:c r="L2023" s="18" t="n">
        <x:f>'05 Cargo Register'!N231</x:f>
        <x:v>29</x:v>
      </x:c>
      <x:c r="M2023" s="18" t="n">
        <x:f>'05 Cargo Register'!O231</x:f>
        <x:v>765.6</x:v>
      </x:c>
      <x:c r="N2023" s="18" t="n">
        <x:f>J2023*K2023</x:f>
        <x:v>1728</x:v>
      </x:c>
      <x:c r="O2023" s="18" t="n">
        <x:f>J2023*L2023</x:f>
        <x:v>116</x:v>
      </x:c>
      <x:c r="P2023" s="18" t="n">
        <x:f>J2023*M2023</x:f>
        <x:v>3062.4</x:v>
      </x:c>
      <x:c r="Q2023" s="22" t="n">
        <x:f>'01 Controls'!$E$26*'02 Cargo Classes'!$M$7</x:f>
        <x:v>0.010000000000000002</x:v>
      </x:c>
      <x:c r="R2023" s="22" t="n">
        <x:f>'01 Controls'!$F$26*'02 Cargo Classes'!$N$7</x:f>
        <x:v>0</x:v>
      </x:c>
      <x:c r="S2023" s="22" t="n">
        <x:f>'01 Controls'!$G$26*'02 Cargo Classes'!$O$7</x:f>
        <x:v>1.14</x:v>
      </x:c>
      <x:c r="T2023" s="22" t="n">
        <x:f>'01 Controls'!$H$26*'02 Cargo Classes'!$P$7</x:f>
        <x:v>0</x:v>
      </x:c>
      <x:c r="U2023" s="22" t="n">
        <x:f>SUM(Q2023:T2023)</x:f>
        <x:v>1.15</x:v>
      </x:c>
      <x:c r="V2023" s="18" t="n">
        <x:f>IF(U2023=0,0,N2023*Q2023/U2023)</x:f>
        <x:v>15.026086956521745</x:v>
      </x:c>
      <x:c r="W2023" s="18" t="n">
        <x:f>IF(U2023=0,0,P2023*Q2023/U2023)</x:f>
        <x:v>26.62956521739131</x:v>
      </x:c>
      <x:c r="X2023" s="18" t="n">
        <x:f>MAX(V2023,W2023*'01 Controls'!$E$12)</x:f>
        <x:v>15.026086956521745</x:v>
      </x:c>
      <x:c r="Y2023" s="18" t="n">
        <x:f>IF(U2023=0,0,N2023*R2023/U2023)</x:f>
        <x:v>0</x:v>
      </x:c>
      <x:c r="Z2023" s="18" t="n">
        <x:f>IF(U2023=0,0,P2023*R2023/U2023)</x:f>
        <x:v>0</x:v>
      </x:c>
      <x:c r="AA2023" s="18" t="n">
        <x:f>MAX(Y2023,Z2023*'01 Controls'!$E$13)</x:f>
        <x:v>0</x:v>
      </x:c>
      <x:c r="AB2023" s="18" t="n">
        <x:f>IF(U2023=0,0,N2023*S2023/U2023)</x:f>
        <x:v>1712.9739130434782</x:v>
      </x:c>
      <x:c r="AC2023" s="18" t="n">
        <x:f>IF(U2023=0,0,P2023*S2023/U2023)</x:f>
        <x:v>3035.770434782609</x:v>
      </x:c>
      <x:c r="AD2023" s="18" t="n">
        <x:f>MAX(AB2023,AC2023*'01 Controls'!$E$14)</x:f>
        <x:v>1712.9739130434782</x:v>
      </x:c>
      <x:c r="AE2023" s="18" t="n">
        <x:f>IF(U2023=0,0,N2023*T2023/U2023)</x:f>
        <x:v>0</x:v>
      </x:c>
      <x:c r="AF2023" s="18" t="n">
        <x:f>IF(U2023=0,0,P2023*T2023/U2023)</x:f>
        <x:v>0</x:v>
      </x:c>
      <x:c r="AG2023" s="18" t="n">
        <x:f>MAX(AE2023,AF2023*'01 Controls'!$E$15)</x:f>
        <x:v>0</x:v>
      </x:c>
      <x:c r="AH2023" s="18" t="n">
        <x:f>SUM(V2023,Y2023,AB2023,AE2023)</x:f>
        <x:v>1728</x:v>
      </x:c>
      <x:c r="AI2023" s="18" t="n">
        <x:f>N2023-AH2023</x:f>
        <x:v>0</x:v>
      </x:c>
      <x:c r="AJ2023" s="18" t="n">
        <x:f>V2023*INDEX('07 Mode Capacity'!$P$6:$P$17,MATCH("AIR-"&amp;I2023,'07 Mode Capacity'!$C$6:$C$17,0))</x:f>
        <x:v>4.212347978468677</x:v>
      </x:c>
      <x:c r="AK2023" s="18" t="n">
        <x:f>Y2023*INDEX('07 Mode Capacity'!$P$6:$P$17,MATCH("OCEAN-"&amp;I2023,'07 Mode Capacity'!$C$6:$C$17,0))</x:f>
        <x:v>0</x:v>
      </x:c>
      <x:c r="AL2023" s="18" t="n">
        <x:f>AB2023*INDEX('07 Mode Capacity'!$P$6:$P$17,MATCH("LAND-"&amp;I2023,'07 Mode Capacity'!$C$6:$C$17,0))</x:f>
        <x:v>209.0648166209536</x:v>
      </x:c>
      <x:c r="AM2023" s="18" t="n">
        <x:f>AE2023*INDEX('07 Mode Capacity'!$P$6:$P$17,MATCH("INLAND-"&amp;I2023,'07 Mode Capacity'!$C$6:$C$17,0))</x:f>
        <x:v>0</x:v>
      </x:c>
      <x:c r="AN2023" s="18" t="n">
        <x:f>SUM(AJ2023:AM2023)</x:f>
        <x:v>213.27716459942226</x:v>
      </x:c>
      <x:c r="AO2023" s="17" t="n">
        <x:f>IF(N2023=0,1,AN2023/N2023)</x:f>
        <x:v>0.1234242850691101</x:v>
      </x:c>
      <x:c r="AP2023" s="11" t="str">
        <x:f>IF(AO2023&gt;='01 Controls'!$E$16,"PASS","FAIL")</x:f>
        <x:v>FAIL</x:v>
      </x:c>
      <x:c r="AQ2023" s="11" t="str">
        <x:v>UNQUANTIFIED</x:v>
      </x:c>
      <x:c r="AR2023" s="11" t="str">
        <x:v>Position-class planning record; serial item and receiver open</x:v>
      </x:c>
      <x:c r="AS2023" s="26"/>
      <x:c r="AT2023" s="26"/>
    </x:row>
    <x:row r="2024">
      <x:c r="C2024" s="11" t="str">
        <x:v>M2-I-URG-COL-12</x:v>
      </x:c>
      <x:c r="D2024" s="11" t="str">
        <x:v>M2</x:v>
      </x:c>
      <x:c r="E2024" s="11" t="str">
        <x:v>Urban heat</x:v>
      </x:c>
      <x:c r="F2024" s="11" t="str">
        <x:v>I-URG</x:v>
      </x:c>
      <x:c r="G2024" s="11" t="str">
        <x:v>Utility reconstruction group</x:v>
      </x:c>
      <x:c r="H2024" s="11" t="str">
        <x:v>COL-12</x:v>
      </x:c>
      <x:c r="I2024" s="19" t="n">
        <x:v>24</x:v>
      </x:c>
      <x:c r="J2024" s="21" t="n">
        <x:v>4</x:v>
      </x:c>
      <x:c r="K2024" s="18" t="n">
        <x:f>'05 Cargo Register'!K232</x:f>
        <x:v>72</x:v>
      </x:c>
      <x:c r="L2024" s="18" t="n">
        <x:f>'05 Cargo Register'!N232</x:f>
        <x:v>8</x:v>
      </x:c>
      <x:c r="M2024" s="18" t="n">
        <x:f>'05 Cargo Register'!O232</x:f>
        <x:v>211.20000000000002</x:v>
      </x:c>
      <x:c r="N2024" s="18" t="n">
        <x:f>J2024*K2024</x:f>
        <x:v>288</x:v>
      </x:c>
      <x:c r="O2024" s="18" t="n">
        <x:f>J2024*L2024</x:f>
        <x:v>32</x:v>
      </x:c>
      <x:c r="P2024" s="18" t="n">
        <x:f>J2024*M2024</x:f>
        <x:v>844.8000000000001</x:v>
      </x:c>
      <x:c r="Q2024" s="22" t="n">
        <x:f>'01 Controls'!$E$26*'02 Cargo Classes'!$M$8</x:f>
        <x:v>0.1</x:v>
      </x:c>
      <x:c r="R2024" s="22" t="n">
        <x:f>'01 Controls'!$F$26*'02 Cargo Classes'!$N$8</x:f>
        <x:v>0</x:v>
      </x:c>
      <x:c r="S2024" s="22" t="n">
        <x:f>'01 Controls'!$G$26*'02 Cargo Classes'!$O$8</x:f>
        <x:v>1.14</x:v>
      </x:c>
      <x:c r="T2024" s="22" t="n">
        <x:f>'01 Controls'!$H$26*'02 Cargo Classes'!$P$8</x:f>
        <x:v>0</x:v>
      </x:c>
      <x:c r="U2024" s="22" t="n">
        <x:f>SUM(Q2024:T2024)</x:f>
        <x:v>1.24</x:v>
      </x:c>
      <x:c r="V2024" s="18" t="n">
        <x:f>IF(U2024=0,0,N2024*Q2024/U2024)</x:f>
        <x:v>23.225806451612904</x:v>
      </x:c>
      <x:c r="W2024" s="18" t="n">
        <x:f>IF(U2024=0,0,P2024*Q2024/U2024)</x:f>
        <x:v>68.12903225806453</x:v>
      </x:c>
      <x:c r="X2024" s="18" t="n">
        <x:f>MAX(V2024,W2024*'01 Controls'!$E$12)</x:f>
        <x:v>23.225806451612904</x:v>
      </x:c>
      <x:c r="Y2024" s="18" t="n">
        <x:f>IF(U2024=0,0,N2024*R2024/U2024)</x:f>
        <x:v>0</x:v>
      </x:c>
      <x:c r="Z2024" s="18" t="n">
        <x:f>IF(U2024=0,0,P2024*R2024/U2024)</x:f>
        <x:v>0</x:v>
      </x:c>
      <x:c r="AA2024" s="18" t="n">
        <x:f>MAX(Y2024,Z2024*'01 Controls'!$E$13)</x:f>
        <x:v>0</x:v>
      </x:c>
      <x:c r="AB2024" s="18" t="n">
        <x:f>IF(U2024=0,0,N2024*S2024/U2024)</x:f>
        <x:v>264.7741935483871</x:v>
      </x:c>
      <x:c r="AC2024" s="18" t="n">
        <x:f>IF(U2024=0,0,P2024*S2024/U2024)</x:f>
        <x:v>776.6709677419354</x:v>
      </x:c>
      <x:c r="AD2024" s="18" t="n">
        <x:f>MAX(AB2024,AC2024*'01 Controls'!$E$14)</x:f>
        <x:v>264.7741935483871</x:v>
      </x:c>
      <x:c r="AE2024" s="18" t="n">
        <x:f>IF(U2024=0,0,N2024*T2024/U2024)</x:f>
        <x:v>0</x:v>
      </x:c>
      <x:c r="AF2024" s="18" t="n">
        <x:f>IF(U2024=0,0,P2024*T2024/U2024)</x:f>
        <x:v>0</x:v>
      </x:c>
      <x:c r="AG2024" s="18" t="n">
        <x:f>MAX(AE2024,AF2024*'01 Controls'!$E$15)</x:f>
        <x:v>0</x:v>
      </x:c>
      <x:c r="AH2024" s="18" t="n">
        <x:f>SUM(V2024,Y2024,AB2024,AE2024)</x:f>
        <x:v>288</x:v>
      </x:c>
      <x:c r="AI2024" s="18" t="n">
        <x:f>N2024-AH2024</x:f>
        <x:v>0</x:v>
      </x:c>
      <x:c r="AJ2024" s="18" t="n">
        <x:f>V2024*INDEX('07 Mode Capacity'!$P$6:$P$17,MATCH("AIR-"&amp;I2024,'07 Mode Capacity'!$C$6:$C$17,0))</x:f>
        <x:v>4.712842865935034</x:v>
      </x:c>
      <x:c r="AK2024" s="18" t="n">
        <x:f>Y2024*INDEX('07 Mode Capacity'!$P$6:$P$17,MATCH("OCEAN-"&amp;I2024,'07 Mode Capacity'!$C$6:$C$17,0))</x:f>
        <x:v>0</x:v>
      </x:c>
      <x:c r="AL2024" s="18" t="n">
        <x:f>AB2024*INDEX('07 Mode Capacity'!$P$6:$P$17,MATCH("LAND-"&amp;I2024,'07 Mode Capacity'!$C$6:$C$17,0))</x:f>
        <x:v>101.27637374968458</x:v>
      </x:c>
      <x:c r="AM2024" s="18" t="n">
        <x:f>AE2024*INDEX('07 Mode Capacity'!$P$6:$P$17,MATCH("INLAND-"&amp;I2024,'07 Mode Capacity'!$C$6:$C$17,0))</x:f>
        <x:v>0</x:v>
      </x:c>
      <x:c r="AN2024" s="18" t="n">
        <x:f>SUM(AJ2024:AM2024)</x:f>
        <x:v>105.98921661561961</x:v>
      </x:c>
      <x:c r="AO2024" s="17" t="n">
        <x:f>IF(N2024=0,1,AN2024/N2024)</x:f>
        <x:v>0.3680181132486792</x:v>
      </x:c>
      <x:c r="AP2024" s="11" t="str">
        <x:f>IF(AO2024&gt;='01 Controls'!$E$16,"PASS","FAIL")</x:f>
        <x:v>FAIL</x:v>
      </x:c>
      <x:c r="AQ2024" s="11" t="str">
        <x:v>UNQUANTIFIED</x:v>
      </x:c>
      <x:c r="AR2024" s="11" t="str">
        <x:v>Position-class planning record; serial item and receiver open</x:v>
      </x:c>
      <x:c r="AS2024" s="26"/>
      <x:c r="AT2024" s="26"/>
    </x:row>
    <x:row r="2025">
      <x:c r="C2025" s="11" t="str">
        <x:v>M2-I-URG-BAT-22</x:v>
      </x:c>
      <x:c r="D2025" s="11" t="str">
        <x:v>M2</x:v>
      </x:c>
      <x:c r="E2025" s="11" t="str">
        <x:v>Urban heat</x:v>
      </x:c>
      <x:c r="F2025" s="11" t="str">
        <x:v>I-URG</x:v>
      </x:c>
      <x:c r="G2025" s="11" t="str">
        <x:v>Utility reconstruction group</x:v>
      </x:c>
      <x:c r="H2025" s="11" t="str">
        <x:v>BAT-22</x:v>
      </x:c>
      <x:c r="I2025" s="19" t="n">
        <x:v>48</x:v>
      </x:c>
      <x:c r="J2025" s="21" t="n">
        <x:v>4</x:v>
      </x:c>
      <x:c r="K2025" s="18" t="n">
        <x:f>'05 Cargo Register'!K233</x:f>
        <x:v>540</x:v>
      </x:c>
      <x:c r="L2025" s="18" t="n">
        <x:f>'05 Cargo Register'!N233</x:f>
        <x:v>31</x:v>
      </x:c>
      <x:c r="M2025" s="18" t="n">
        <x:f>'05 Cargo Register'!O233</x:f>
        <x:v>818.4000000000001</x:v>
      </x:c>
      <x:c r="N2025" s="18" t="n">
        <x:f>J2025*K2025</x:f>
        <x:v>2160</x:v>
      </x:c>
      <x:c r="O2025" s="18" t="n">
        <x:f>J2025*L2025</x:f>
        <x:v>124</x:v>
      </x:c>
      <x:c r="P2025" s="18" t="n">
        <x:f>J2025*M2025</x:f>
        <x:v>3273.6000000000004</x:v>
      </x:c>
      <x:c r="Q2025" s="22" t="n">
        <x:f>'01 Controls'!$E$26*'02 Cargo Classes'!$M$9</x:f>
        <x:v>0</x:v>
      </x:c>
      <x:c r="R2025" s="22" t="n">
        <x:f>'01 Controls'!$F$26*'02 Cargo Classes'!$N$9</x:f>
        <x:v>0</x:v>
      </x:c>
      <x:c r="S2025" s="22" t="n">
        <x:f>'01 Controls'!$G$26*'02 Cargo Classes'!$O$9</x:f>
        <x:v>0.95</x:v>
      </x:c>
      <x:c r="T2025" s="22" t="n">
        <x:f>'01 Controls'!$H$26*'02 Cargo Classes'!$P$9</x:f>
        <x:v>0</x:v>
      </x:c>
      <x:c r="U2025" s="22" t="n">
        <x:f>SUM(Q2025:T2025)</x:f>
        <x:v>0.95</x:v>
      </x:c>
      <x:c r="V2025" s="18" t="n">
        <x:f>IF(U2025=0,0,N2025*Q2025/U2025)</x:f>
        <x:v>0</x:v>
      </x:c>
      <x:c r="W2025" s="18" t="n">
        <x:f>IF(U2025=0,0,P2025*Q2025/U2025)</x:f>
        <x:v>0</x:v>
      </x:c>
      <x:c r="X2025" s="18" t="n">
        <x:f>MAX(V2025,W2025*'01 Controls'!$E$12)</x:f>
        <x:v>0</x:v>
      </x:c>
      <x:c r="Y2025" s="18" t="n">
        <x:f>IF(U2025=0,0,N2025*R2025/U2025)</x:f>
        <x:v>0</x:v>
      </x:c>
      <x:c r="Z2025" s="18" t="n">
        <x:f>IF(U2025=0,0,P2025*R2025/U2025)</x:f>
        <x:v>0</x:v>
      </x:c>
      <x:c r="AA2025" s="18" t="n">
        <x:f>MAX(Y2025,Z2025*'01 Controls'!$E$13)</x:f>
        <x:v>0</x:v>
      </x:c>
      <x:c r="AB2025" s="18" t="n">
        <x:f>IF(U2025=0,0,N2025*S2025/U2025)</x:f>
        <x:v>2160</x:v>
      </x:c>
      <x:c r="AC2025" s="18" t="n">
        <x:f>IF(U2025=0,0,P2025*S2025/U2025)</x:f>
        <x:v>3273.6000000000004</x:v>
      </x:c>
      <x:c r="AD2025" s="18" t="n">
        <x:f>MAX(AB2025,AC2025*'01 Controls'!$E$14)</x:f>
        <x:v>2160</x:v>
      </x:c>
      <x:c r="AE2025" s="18" t="n">
        <x:f>IF(U2025=0,0,N2025*T2025/U2025)</x:f>
        <x:v>0</x:v>
      </x:c>
      <x:c r="AF2025" s="18" t="n">
        <x:f>IF(U2025=0,0,P2025*T2025/U2025)</x:f>
        <x:v>0</x:v>
      </x:c>
      <x:c r="AG2025" s="18" t="n">
        <x:f>MAX(AE2025,AF2025*'01 Controls'!$E$15)</x:f>
        <x:v>0</x:v>
      </x:c>
      <x:c r="AH2025" s="18" t="n">
        <x:f>SUM(V2025,Y2025,AB2025,AE2025)</x:f>
        <x:v>2160</x:v>
      </x:c>
      <x:c r="AI2025" s="18" t="n">
        <x:f>N2025-AH2025</x:f>
        <x:v>0</x:v>
      </x:c>
      <x:c r="AJ2025" s="18" t="n">
        <x:f>V2025*INDEX('07 Mode Capacity'!$P$6:$P$17,MATCH("AIR-"&amp;I2025,'07 Mode Capacity'!$C$6:$C$17,0))</x:f>
        <x:v>0</x:v>
      </x:c>
      <x:c r="AK2025" s="18" t="n">
        <x:f>Y2025*INDEX('07 Mode Capacity'!$P$6:$P$17,MATCH("OCEAN-"&amp;I2025,'07 Mode Capacity'!$C$6:$C$17,0))</x:f>
        <x:v>0</x:v>
      </x:c>
      <x:c r="AL2025" s="18" t="n">
        <x:f>AB2025*INDEX('07 Mode Capacity'!$P$6:$P$17,MATCH("LAND-"&amp;I2025,'07 Mode Capacity'!$C$6:$C$17,0))</x:f>
        <x:v>263.6233981514217</x:v>
      </x:c>
      <x:c r="AM2025" s="18" t="n">
        <x:f>AE2025*INDEX('07 Mode Capacity'!$P$6:$P$17,MATCH("INLAND-"&amp;I2025,'07 Mode Capacity'!$C$6:$C$17,0))</x:f>
        <x:v>0</x:v>
      </x:c>
      <x:c r="AN2025" s="18" t="n">
        <x:f>SUM(AJ2025:AM2025)</x:f>
        <x:v>263.6233981514217</x:v>
      </x:c>
      <x:c r="AO2025" s="17" t="n">
        <x:f>IF(N2025=0,1,AN2025/N2025)</x:f>
        <x:v>0.12204786951454709</x:v>
      </x:c>
      <x:c r="AP2025" s="11" t="str">
        <x:f>IF(AO2025&gt;='01 Controls'!$E$16,"PASS","FAIL")</x:f>
        <x:v>FAIL</x:v>
      </x:c>
      <x:c r="AQ2025" s="11" t="str">
        <x:v>UNQUANTIFIED</x:v>
      </x:c>
      <x:c r="AR2025" s="11" t="str">
        <x:v>Position-class planning record; serial item and receiver open</x:v>
      </x:c>
      <x:c r="AS2025" s="26"/>
      <x:c r="AT2025" s="26"/>
    </x:row>
    <x:row r="2026">
      <x:c r="C2026" s="11" t="str">
        <x:v>M2-I-URG-TNK-20</x:v>
      </x:c>
      <x:c r="D2026" s="11" t="str">
        <x:v>M2</x:v>
      </x:c>
      <x:c r="E2026" s="11" t="str">
        <x:v>Urban heat</x:v>
      </x:c>
      <x:c r="F2026" s="11" t="str">
        <x:v>I-URG</x:v>
      </x:c>
      <x:c r="G2026" s="11" t="str">
        <x:v>Utility reconstruction group</x:v>
      </x:c>
      <x:c r="H2026" s="11" t="str">
        <x:v>TNK-20</x:v>
      </x:c>
      <x:c r="I2026" s="19" t="n">
        <x:v>48</x:v>
      </x:c>
      <x:c r="J2026" s="21" t="n">
        <x:v>4</x:v>
      </x:c>
      <x:c r="K2026" s="18" t="n">
        <x:f>'05 Cargo Register'!K234</x:f>
        <x:v>432</x:v>
      </x:c>
      <x:c r="L2026" s="18" t="n">
        <x:f>'05 Cargo Register'!N234</x:f>
        <x:v>26</x:v>
      </x:c>
      <x:c r="M2026" s="18" t="n">
        <x:f>'05 Cargo Register'!O234</x:f>
        <x:v>552.5</x:v>
      </x:c>
      <x:c r="N2026" s="18" t="n">
        <x:f>J2026*K2026</x:f>
        <x:v>1728</x:v>
      </x:c>
      <x:c r="O2026" s="18" t="n">
        <x:f>J2026*L2026</x:f>
        <x:v>104</x:v>
      </x:c>
      <x:c r="P2026" s="18" t="n">
        <x:f>J2026*M2026</x:f>
        <x:v>2210</x:v>
      </x:c>
      <x:c r="Q2026" s="22" t="n">
        <x:f>'01 Controls'!$E$26*'02 Cargo Classes'!$M$10</x:f>
        <x:v>0</x:v>
      </x:c>
      <x:c r="R2026" s="22" t="n">
        <x:f>'01 Controls'!$F$26*'02 Cargo Classes'!$N$10</x:f>
        <x:v>0</x:v>
      </x:c>
      <x:c r="S2026" s="22" t="n">
        <x:f>'01 Controls'!$G$26*'02 Cargo Classes'!$O$10</x:f>
        <x:v>0.95</x:v>
      </x:c>
      <x:c r="T2026" s="22" t="n">
        <x:f>'01 Controls'!$H$26*'02 Cargo Classes'!$P$10</x:f>
        <x:v>0</x:v>
      </x:c>
      <x:c r="U2026" s="22" t="n">
        <x:f>SUM(Q2026:T2026)</x:f>
        <x:v>0.95</x:v>
      </x:c>
      <x:c r="V2026" s="18" t="n">
        <x:f>IF(U2026=0,0,N2026*Q2026/U2026)</x:f>
        <x:v>0</x:v>
      </x:c>
      <x:c r="W2026" s="18" t="n">
        <x:f>IF(U2026=0,0,P2026*Q2026/U2026)</x:f>
        <x:v>0</x:v>
      </x:c>
      <x:c r="X2026" s="18" t="n">
        <x:f>MAX(V2026,W2026*'01 Controls'!$E$12)</x:f>
        <x:v>0</x:v>
      </x:c>
      <x:c r="Y2026" s="18" t="n">
        <x:f>IF(U2026=0,0,N2026*R2026/U2026)</x:f>
        <x:v>0</x:v>
      </x:c>
      <x:c r="Z2026" s="18" t="n">
        <x:f>IF(U2026=0,0,P2026*R2026/U2026)</x:f>
        <x:v>0</x:v>
      </x:c>
      <x:c r="AA2026" s="18" t="n">
        <x:f>MAX(Y2026,Z2026*'01 Controls'!$E$13)</x:f>
        <x:v>0</x:v>
      </x:c>
      <x:c r="AB2026" s="18" t="n">
        <x:f>IF(U2026=0,0,N2026*S2026/U2026)</x:f>
        <x:v>1728</x:v>
      </x:c>
      <x:c r="AC2026" s="18" t="n">
        <x:f>IF(U2026=0,0,P2026*S2026/U2026)</x:f>
        <x:v>2210</x:v>
      </x:c>
      <x:c r="AD2026" s="18" t="n">
        <x:f>MAX(AB2026,AC2026*'01 Controls'!$E$14)</x:f>
        <x:v>1728</x:v>
      </x:c>
      <x:c r="AE2026" s="18" t="n">
        <x:f>IF(U2026=0,0,N2026*T2026/U2026)</x:f>
        <x:v>0</x:v>
      </x:c>
      <x:c r="AF2026" s="18" t="n">
        <x:f>IF(U2026=0,0,P2026*T2026/U2026)</x:f>
        <x:v>0</x:v>
      </x:c>
      <x:c r="AG2026" s="18" t="n">
        <x:f>MAX(AE2026,AF2026*'01 Controls'!$E$15)</x:f>
        <x:v>0</x:v>
      </x:c>
      <x:c r="AH2026" s="18" t="n">
        <x:f>SUM(V2026,Y2026,AB2026,AE2026)</x:f>
        <x:v>1728</x:v>
      </x:c>
      <x:c r="AI2026" s="18" t="n">
        <x:f>N2026-AH2026</x:f>
        <x:v>0</x:v>
      </x:c>
      <x:c r="AJ2026" s="18" t="n">
        <x:f>V2026*INDEX('07 Mode Capacity'!$P$6:$P$17,MATCH("AIR-"&amp;I2026,'07 Mode Capacity'!$C$6:$C$17,0))</x:f>
        <x:v>0</x:v>
      </x:c>
      <x:c r="AK2026" s="18" t="n">
        <x:f>Y2026*INDEX('07 Mode Capacity'!$P$6:$P$17,MATCH("OCEAN-"&amp;I2026,'07 Mode Capacity'!$C$6:$C$17,0))</x:f>
        <x:v>0</x:v>
      </x:c>
      <x:c r="AL2026" s="18" t="n">
        <x:f>AB2026*INDEX('07 Mode Capacity'!$P$6:$P$17,MATCH("LAND-"&amp;I2026,'07 Mode Capacity'!$C$6:$C$17,0))</x:f>
        <x:v>210.8987185211374</x:v>
      </x:c>
      <x:c r="AM2026" s="18" t="n">
        <x:f>AE2026*INDEX('07 Mode Capacity'!$P$6:$P$17,MATCH("INLAND-"&amp;I2026,'07 Mode Capacity'!$C$6:$C$17,0))</x:f>
        <x:v>0</x:v>
      </x:c>
      <x:c r="AN2026" s="18" t="n">
        <x:f>SUM(AJ2026:AM2026)</x:f>
        <x:v>210.8987185211374</x:v>
      </x:c>
      <x:c r="AO2026" s="17" t="n">
        <x:f>IF(N2026=0,1,AN2026/N2026)</x:f>
        <x:v>0.1220478695145471</x:v>
      </x:c>
      <x:c r="AP2026" s="11" t="str">
        <x:f>IF(AO2026&gt;='01 Controls'!$E$16,"PASS","FAIL")</x:f>
        <x:v>FAIL</x:v>
      </x:c>
      <x:c r="AQ2026" s="11" t="str">
        <x:v>UNQUANTIFIED</x:v>
      </x:c>
      <x:c r="AR2026" s="11" t="str">
        <x:v>Position-class planning record; serial item and receiver open</x:v>
      </x:c>
      <x:c r="AS2026" s="26"/>
      <x:c r="AT2026" s="26"/>
    </x:row>
    <x:row r="2027">
      <x:c r="C2027" s="11" t="str">
        <x:v>M2-I-URG-FLR-24</x:v>
      </x:c>
      <x:c r="D2027" s="11" t="str">
        <x:v>M2</x:v>
      </x:c>
      <x:c r="E2027" s="11" t="str">
        <x:v>Urban heat</x:v>
      </x:c>
      <x:c r="F2027" s="11" t="str">
        <x:v>I-URG</x:v>
      </x:c>
      <x:c r="G2027" s="11" t="str">
        <x:v>Utility reconstruction group</x:v>
      </x:c>
      <x:c r="H2027" s="11" t="str">
        <x:v>FLR-24</x:v>
      </x:c>
      <x:c r="I2027" s="19" t="n">
        <x:v>48</x:v>
      </x:c>
      <x:c r="J2027" s="21" t="n">
        <x:v>4</x:v>
      </x:c>
      <x:c r="K2027" s="18" t="n">
        <x:f>'05 Cargo Register'!K235</x:f>
        <x:v>648</x:v>
      </x:c>
      <x:c r="L2027" s="18" t="n">
        <x:f>'05 Cargo Register'!N235</x:f>
        <x:v>32</x:v>
      </x:c>
      <x:c r="M2027" s="18" t="n">
        <x:f>'05 Cargo Register'!O235</x:f>
        <x:v>1024</x:v>
      </x:c>
      <x:c r="N2027" s="18" t="n">
        <x:f>J2027*K2027</x:f>
        <x:v>2592</x:v>
      </x:c>
      <x:c r="O2027" s="18" t="n">
        <x:f>J2027*L2027</x:f>
        <x:v>128</x:v>
      </x:c>
      <x:c r="P2027" s="18" t="n">
        <x:f>J2027*M2027</x:f>
        <x:v>4096</x:v>
      </x:c>
      <x:c r="Q2027" s="22" t="n">
        <x:f>'01 Controls'!$E$26*'02 Cargo Classes'!$M$11</x:f>
        <x:v>0</x:v>
      </x:c>
      <x:c r="R2027" s="22" t="n">
        <x:f>'01 Controls'!$F$26*'02 Cargo Classes'!$N$11</x:f>
        <x:v>0</x:v>
      </x:c>
      <x:c r="S2027" s="22" t="n">
        <x:f>'01 Controls'!$G$26*'02 Cargo Classes'!$O$11</x:f>
        <x:v>0.95</x:v>
      </x:c>
      <x:c r="T2027" s="22" t="n">
        <x:f>'01 Controls'!$H$26*'02 Cargo Classes'!$P$11</x:f>
        <x:v>0</x:v>
      </x:c>
      <x:c r="U2027" s="22" t="n">
        <x:f>SUM(Q2027:T2027)</x:f>
        <x:v>0.95</x:v>
      </x:c>
      <x:c r="V2027" s="18" t="n">
        <x:f>IF(U2027=0,0,N2027*Q2027/U2027)</x:f>
        <x:v>0</x:v>
      </x:c>
      <x:c r="W2027" s="18" t="n">
        <x:f>IF(U2027=0,0,P2027*Q2027/U2027)</x:f>
        <x:v>0</x:v>
      </x:c>
      <x:c r="X2027" s="18" t="n">
        <x:f>MAX(V2027,W2027*'01 Controls'!$E$12)</x:f>
        <x:v>0</x:v>
      </x:c>
      <x:c r="Y2027" s="18" t="n">
        <x:f>IF(U2027=0,0,N2027*R2027/U2027)</x:f>
        <x:v>0</x:v>
      </x:c>
      <x:c r="Z2027" s="18" t="n">
        <x:f>IF(U2027=0,0,P2027*R2027/U2027)</x:f>
        <x:v>0</x:v>
      </x:c>
      <x:c r="AA2027" s="18" t="n">
        <x:f>MAX(Y2027,Z2027*'01 Controls'!$E$13)</x:f>
        <x:v>0</x:v>
      </x:c>
      <x:c r="AB2027" s="18" t="n">
        <x:f>IF(U2027=0,0,N2027*S2027/U2027)</x:f>
        <x:v>2592</x:v>
      </x:c>
      <x:c r="AC2027" s="18" t="n">
        <x:f>IF(U2027=0,0,P2027*S2027/U2027)</x:f>
        <x:v>4096</x:v>
      </x:c>
      <x:c r="AD2027" s="18" t="n">
        <x:f>MAX(AB2027,AC2027*'01 Controls'!$E$14)</x:f>
        <x:v>2592</x:v>
      </x:c>
      <x:c r="AE2027" s="18" t="n">
        <x:f>IF(U2027=0,0,N2027*T2027/U2027)</x:f>
        <x:v>0</x:v>
      </x:c>
      <x:c r="AF2027" s="18" t="n">
        <x:f>IF(U2027=0,0,P2027*T2027/U2027)</x:f>
        <x:v>0</x:v>
      </x:c>
      <x:c r="AG2027" s="18" t="n">
        <x:f>MAX(AE2027,AF2027*'01 Controls'!$E$15)</x:f>
        <x:v>0</x:v>
      </x:c>
      <x:c r="AH2027" s="18" t="n">
        <x:f>SUM(V2027,Y2027,AB2027,AE2027)</x:f>
        <x:v>2592</x:v>
      </x:c>
      <x:c r="AI2027" s="18" t="n">
        <x:f>N2027-AH2027</x:f>
        <x:v>0</x:v>
      </x:c>
      <x:c r="AJ2027" s="18" t="n">
        <x:f>V2027*INDEX('07 Mode Capacity'!$P$6:$P$17,MATCH("AIR-"&amp;I2027,'07 Mode Capacity'!$C$6:$C$17,0))</x:f>
        <x:v>0</x:v>
      </x:c>
      <x:c r="AK2027" s="18" t="n">
        <x:f>Y2027*INDEX('07 Mode Capacity'!$P$6:$P$17,MATCH("OCEAN-"&amp;I2027,'07 Mode Capacity'!$C$6:$C$17,0))</x:f>
        <x:v>0</x:v>
      </x:c>
      <x:c r="AL2027" s="18" t="n">
        <x:f>AB2027*INDEX('07 Mode Capacity'!$P$6:$P$17,MATCH("LAND-"&amp;I2027,'07 Mode Capacity'!$C$6:$C$17,0))</x:f>
        <x:v>316.3480777817061</x:v>
      </x:c>
      <x:c r="AM2027" s="18" t="n">
        <x:f>AE2027*INDEX('07 Mode Capacity'!$P$6:$P$17,MATCH("INLAND-"&amp;I2027,'07 Mode Capacity'!$C$6:$C$17,0))</x:f>
        <x:v>0</x:v>
      </x:c>
      <x:c r="AN2027" s="18" t="n">
        <x:f>SUM(AJ2027:AM2027)</x:f>
        <x:v>316.3480777817061</x:v>
      </x:c>
      <x:c r="AO2027" s="17" t="n">
        <x:f>IF(N2027=0,1,AN2027/N2027)</x:f>
        <x:v>0.1220478695145471</x:v>
      </x:c>
      <x:c r="AP2027" s="11" t="str">
        <x:f>IF(AO2027&gt;='01 Controls'!$E$16,"PASS","FAIL")</x:f>
        <x:v>FAIL</x:v>
      </x:c>
      <x:c r="AQ2027" s="11" t="str">
        <x:v>UNQUANTIFIED</x:v>
      </x:c>
      <x:c r="AR2027" s="11" t="str">
        <x:v>Position-class planning record; serial item and receiver open</x:v>
      </x:c>
      <x:c r="AS2027" s="26"/>
      <x:c r="AT2027" s="26"/>
    </x:row>
    <x:row r="2028">
      <x:c r="C2028" s="11" t="str">
        <x:v>M2-I-URG-ROL-30</x:v>
      </x:c>
      <x:c r="D2028" s="11" t="str">
        <x:v>M2</x:v>
      </x:c>
      <x:c r="E2028" s="11" t="str">
        <x:v>Urban heat</x:v>
      </x:c>
      <x:c r="F2028" s="11" t="str">
        <x:v>I-URG</x:v>
      </x:c>
      <x:c r="G2028" s="11" t="str">
        <x:v>Utility reconstruction group</x:v>
      </x:c>
      <x:c r="H2028" s="11" t="str">
        <x:v>ROL-30</x:v>
      </x:c>
      <x:c r="I2028" s="19" t="n">
        <x:v>48</x:v>
      </x:c>
      <x:c r="J2028" s="21" t="n">
        <x:v>4</x:v>
      </x:c>
      <x:c r="K2028" s="18" t="n">
        <x:f>'05 Cargo Register'!K236</x:f>
        <x:v>432</x:v>
      </x:c>
      <x:c r="L2028" s="18" t="n">
        <x:f>'05 Cargo Register'!N236</x:f>
        <x:v>18</x:v>
      </x:c>
      <x:c r="M2028" s="18" t="n">
        <x:f>'05 Cargo Register'!O236</x:f>
        <x:v>1147.5</x:v>
      </x:c>
      <x:c r="N2028" s="18" t="n">
        <x:f>J2028*K2028</x:f>
        <x:v>1728</x:v>
      </x:c>
      <x:c r="O2028" s="18" t="n">
        <x:f>J2028*L2028</x:f>
        <x:v>72</x:v>
      </x:c>
      <x:c r="P2028" s="18" t="n">
        <x:f>J2028*M2028</x:f>
        <x:v>4590</x:v>
      </x:c>
      <x:c r="Q2028" s="22" t="n">
        <x:f>'01 Controls'!$E$26*'02 Cargo Classes'!$M$12</x:f>
        <x:v>0</x:v>
      </x:c>
      <x:c r="R2028" s="22" t="n">
        <x:f>'01 Controls'!$F$26*'02 Cargo Classes'!$N$12</x:f>
        <x:v>0</x:v>
      </x:c>
      <x:c r="S2028" s="22" t="n">
        <x:f>'01 Controls'!$G$26*'02 Cargo Classes'!$O$12</x:f>
        <x:v>1.4249999999999998</x:v>
      </x:c>
      <x:c r="T2028" s="22" t="n">
        <x:f>'01 Controls'!$H$26*'02 Cargo Classes'!$P$12</x:f>
        <x:v>0</x:v>
      </x:c>
      <x:c r="U2028" s="22" t="n">
        <x:f>SUM(Q2028:T2028)</x:f>
        <x:v>1.4249999999999998</x:v>
      </x:c>
      <x:c r="V2028" s="18" t="n">
        <x:f>IF(U2028=0,0,N2028*Q2028/U2028)</x:f>
        <x:v>0</x:v>
      </x:c>
      <x:c r="W2028" s="18" t="n">
        <x:f>IF(U2028=0,0,P2028*Q2028/U2028)</x:f>
        <x:v>0</x:v>
      </x:c>
      <x:c r="X2028" s="18" t="n">
        <x:f>MAX(V2028,W2028*'01 Controls'!$E$12)</x:f>
        <x:v>0</x:v>
      </x:c>
      <x:c r="Y2028" s="18" t="n">
        <x:f>IF(U2028=0,0,N2028*R2028/U2028)</x:f>
        <x:v>0</x:v>
      </x:c>
      <x:c r="Z2028" s="18" t="n">
        <x:f>IF(U2028=0,0,P2028*R2028/U2028)</x:f>
        <x:v>0</x:v>
      </x:c>
      <x:c r="AA2028" s="18" t="n">
        <x:f>MAX(Y2028,Z2028*'01 Controls'!$E$13)</x:f>
        <x:v>0</x:v>
      </x:c>
      <x:c r="AB2028" s="18" t="n">
        <x:f>IF(U2028=0,0,N2028*S2028/U2028)</x:f>
        <x:v>1728</x:v>
      </x:c>
      <x:c r="AC2028" s="18" t="n">
        <x:f>IF(U2028=0,0,P2028*S2028/U2028)</x:f>
        <x:v>4590</x:v>
      </x:c>
      <x:c r="AD2028" s="18" t="n">
        <x:f>MAX(AB2028,AC2028*'01 Controls'!$E$14)</x:f>
        <x:v>1728</x:v>
      </x:c>
      <x:c r="AE2028" s="18" t="n">
        <x:f>IF(U2028=0,0,N2028*T2028/U2028)</x:f>
        <x:v>0</x:v>
      </x:c>
      <x:c r="AF2028" s="18" t="n">
        <x:f>IF(U2028=0,0,P2028*T2028/U2028)</x:f>
        <x:v>0</x:v>
      </x:c>
      <x:c r="AG2028" s="18" t="n">
        <x:f>MAX(AE2028,AF2028*'01 Controls'!$E$15)</x:f>
        <x:v>0</x:v>
      </x:c>
      <x:c r="AH2028" s="18" t="n">
        <x:f>SUM(V2028,Y2028,AB2028,AE2028)</x:f>
        <x:v>1728</x:v>
      </x:c>
      <x:c r="AI2028" s="18" t="n">
        <x:f>N2028-AH2028</x:f>
        <x:v>0</x:v>
      </x:c>
      <x:c r="AJ2028" s="18" t="n">
        <x:f>V2028*INDEX('07 Mode Capacity'!$P$6:$P$17,MATCH("AIR-"&amp;I2028,'07 Mode Capacity'!$C$6:$C$17,0))</x:f>
        <x:v>0</x:v>
      </x:c>
      <x:c r="AK2028" s="18" t="n">
        <x:f>Y2028*INDEX('07 Mode Capacity'!$P$6:$P$17,MATCH("OCEAN-"&amp;I2028,'07 Mode Capacity'!$C$6:$C$17,0))</x:f>
        <x:v>0</x:v>
      </x:c>
      <x:c r="AL2028" s="18" t="n">
        <x:f>AB2028*INDEX('07 Mode Capacity'!$P$6:$P$17,MATCH("LAND-"&amp;I2028,'07 Mode Capacity'!$C$6:$C$17,0))</x:f>
        <x:v>210.8987185211374</x:v>
      </x:c>
      <x:c r="AM2028" s="18" t="n">
        <x:f>AE2028*INDEX('07 Mode Capacity'!$P$6:$P$17,MATCH("INLAND-"&amp;I2028,'07 Mode Capacity'!$C$6:$C$17,0))</x:f>
        <x:v>0</x:v>
      </x:c>
      <x:c r="AN2028" s="18" t="n">
        <x:f>SUM(AJ2028:AM2028)</x:f>
        <x:v>210.8987185211374</x:v>
      </x:c>
      <x:c r="AO2028" s="17" t="n">
        <x:f>IF(N2028=0,1,AN2028/N2028)</x:f>
        <x:v>0.1220478695145471</x:v>
      </x:c>
      <x:c r="AP2028" s="11" t="str">
        <x:f>IF(AO2028&gt;='01 Controls'!$E$16,"PASS","FAIL")</x:f>
        <x:v>FAIL</x:v>
      </x:c>
      <x:c r="AQ2028" s="11" t="str">
        <x:v>UNQUANTIFIED</x:v>
      </x:c>
      <x:c r="AR2028" s="11" t="str">
        <x:v>Position-class planning record; serial item and receiver open</x:v>
      </x:c>
      <x:c r="AS2028" s="26"/>
      <x:c r="AT2028" s="26"/>
    </x:row>
    <x:row r="2029">
      <x:c r="C2029" s="11" t="str">
        <x:v>M2-I-URG-LIN-18</x:v>
      </x:c>
      <x:c r="D2029" s="11" t="str">
        <x:v>M2</x:v>
      </x:c>
      <x:c r="E2029" s="11" t="str">
        <x:v>Urban heat</x:v>
      </x:c>
      <x:c r="F2029" s="11" t="str">
        <x:v>I-URG</x:v>
      </x:c>
      <x:c r="G2029" s="11" t="str">
        <x:v>Utility reconstruction group</x:v>
      </x:c>
      <x:c r="H2029" s="11" t="str">
        <x:v>LIN-18</x:v>
      </x:c>
      <x:c r="I2029" s="19" t="n">
        <x:v>72</x:v>
      </x:c>
      <x:c r="J2029" s="21" t="n">
        <x:v>4</x:v>
      </x:c>
      <x:c r="K2029" s="18" t="n">
        <x:f>'05 Cargo Register'!K237</x:f>
        <x:v>360</x:v>
      </x:c>
      <x:c r="L2029" s="18" t="n">
        <x:f>'05 Cargo Register'!N237</x:f>
        <x:v>25</x:v>
      </x:c>
      <x:c r="M2029" s="18" t="n">
        <x:f>'05 Cargo Register'!O237</x:f>
        <x:v>1100</x:v>
      </x:c>
      <x:c r="N2029" s="18" t="n">
        <x:f>J2029*K2029</x:f>
        <x:v>1440</x:v>
      </x:c>
      <x:c r="O2029" s="18" t="n">
        <x:f>J2029*L2029</x:f>
        <x:v>100</x:v>
      </x:c>
      <x:c r="P2029" s="18" t="n">
        <x:f>J2029*M2029</x:f>
        <x:v>4400</x:v>
      </x:c>
      <x:c r="Q2029" s="22" t="n">
        <x:f>'01 Controls'!$E$26*'02 Cargo Classes'!$M$13</x:f>
        <x:v>0</x:v>
      </x:c>
      <x:c r="R2029" s="22" t="n">
        <x:f>'01 Controls'!$F$26*'02 Cargo Classes'!$N$13</x:f>
        <x:v>0</x:v>
      </x:c>
      <x:c r="S2029" s="22" t="n">
        <x:f>'01 Controls'!$G$26*'02 Cargo Classes'!$O$13</x:f>
        <x:v>0.95</x:v>
      </x:c>
      <x:c r="T2029" s="22" t="n">
        <x:f>'01 Controls'!$H$26*'02 Cargo Classes'!$P$13</x:f>
        <x:v>0</x:v>
      </x:c>
      <x:c r="U2029" s="22" t="n">
        <x:f>SUM(Q2029:T2029)</x:f>
        <x:v>0.95</x:v>
      </x:c>
      <x:c r="V2029" s="18" t="n">
        <x:f>IF(U2029=0,0,N2029*Q2029/U2029)</x:f>
        <x:v>0</x:v>
      </x:c>
      <x:c r="W2029" s="18" t="n">
        <x:f>IF(U2029=0,0,P2029*Q2029/U2029)</x:f>
        <x:v>0</x:v>
      </x:c>
      <x:c r="X2029" s="18" t="n">
        <x:f>MAX(V2029,W2029*'01 Controls'!$E$12)</x:f>
        <x:v>0</x:v>
      </x:c>
      <x:c r="Y2029" s="18" t="n">
        <x:f>IF(U2029=0,0,N2029*R2029/U2029)</x:f>
        <x:v>0</x:v>
      </x:c>
      <x:c r="Z2029" s="18" t="n">
        <x:f>IF(U2029=0,0,P2029*R2029/U2029)</x:f>
        <x:v>0</x:v>
      </x:c>
      <x:c r="AA2029" s="18" t="n">
        <x:f>MAX(Y2029,Z2029*'01 Controls'!$E$13)</x:f>
        <x:v>0</x:v>
      </x:c>
      <x:c r="AB2029" s="18" t="n">
        <x:f>IF(U2029=0,0,N2029*S2029/U2029)</x:f>
        <x:v>1440</x:v>
      </x:c>
      <x:c r="AC2029" s="18" t="n">
        <x:f>IF(U2029=0,0,P2029*S2029/U2029)</x:f>
        <x:v>4400</x:v>
      </x:c>
      <x:c r="AD2029" s="18" t="n">
        <x:f>MAX(AB2029,AC2029*'01 Controls'!$E$14)</x:f>
        <x:v>1440</x:v>
      </x:c>
      <x:c r="AE2029" s="18" t="n">
        <x:f>IF(U2029=0,0,N2029*T2029/U2029)</x:f>
        <x:v>0</x:v>
      </x:c>
      <x:c r="AF2029" s="18" t="n">
        <x:f>IF(U2029=0,0,P2029*T2029/U2029)</x:f>
        <x:v>0</x:v>
      </x:c>
      <x:c r="AG2029" s="18" t="n">
        <x:f>MAX(AE2029,AF2029*'01 Controls'!$E$15)</x:f>
        <x:v>0</x:v>
      </x:c>
      <x:c r="AH2029" s="18" t="n">
        <x:f>SUM(V2029,Y2029,AB2029,AE2029)</x:f>
        <x:v>1440</x:v>
      </x:c>
      <x:c r="AI2029" s="18" t="n">
        <x:f>N2029-AH2029</x:f>
        <x:v>0</x:v>
      </x:c>
      <x:c r="AJ2029" s="18" t="n">
        <x:f>V2029*INDEX('07 Mode Capacity'!$P$6:$P$17,MATCH("AIR-"&amp;I2029,'07 Mode Capacity'!$C$6:$C$17,0))</x:f>
        <x:v>0</x:v>
      </x:c>
      <x:c r="AK2029" s="18" t="n">
        <x:f>Y2029*INDEX('07 Mode Capacity'!$P$6:$P$17,MATCH("OCEAN-"&amp;I2029,'07 Mode Capacity'!$C$6:$C$17,0))</x:f>
        <x:v>0</x:v>
      </x:c>
      <x:c r="AL2029" s="18" t="n">
        <x:f>AB2029*INDEX('07 Mode Capacity'!$P$6:$P$17,MATCH("LAND-"&amp;I2029,'07 Mode Capacity'!$C$6:$C$17,0))</x:f>
        <x:v>1029.6147236834402</x:v>
      </x:c>
      <x:c r="AM2029" s="18" t="n">
        <x:f>AE2029*INDEX('07 Mode Capacity'!$P$6:$P$17,MATCH("INLAND-"&amp;I2029,'07 Mode Capacity'!$C$6:$C$17,0))</x:f>
        <x:v>0</x:v>
      </x:c>
      <x:c r="AN2029" s="18" t="n">
        <x:f>SUM(AJ2029:AM2029)</x:f>
        <x:v>1029.6147236834402</x:v>
      </x:c>
      <x:c r="AO2029" s="17" t="n">
        <x:f>IF(N2029=0,1,AN2029/N2029)</x:f>
        <x:v>0.7150102247801667</x:v>
      </x:c>
      <x:c r="AP2029" s="11" t="str">
        <x:f>IF(AO2029&gt;='01 Controls'!$E$16,"PASS","FAIL")</x:f>
        <x:v>FAIL</x:v>
      </x:c>
      <x:c r="AQ2029" s="11" t="str">
        <x:v>UNQUANTIFIED</x:v>
      </x:c>
      <x:c r="AR2029" s="11" t="str">
        <x:v>Position-class planning record; serial item and receiver open</x:v>
      </x:c>
      <x:c r="AS2029" s="26"/>
      <x:c r="AT2029" s="26"/>
    </x:row>
    <x:row r="2030">
      <x:c r="C2030" s="11" t="str">
        <x:v>M2-I-URG-BLK-08</x:v>
      </x:c>
      <x:c r="D2030" s="11" t="str">
        <x:v>M2</x:v>
      </x:c>
      <x:c r="E2030" s="11" t="str">
        <x:v>Urban heat</x:v>
      </x:c>
      <x:c r="F2030" s="11" t="str">
        <x:v>I-URG</x:v>
      </x:c>
      <x:c r="G2030" s="11" t="str">
        <x:v>Utility reconstruction group</x:v>
      </x:c>
      <x:c r="H2030" s="11" t="str">
        <x:v>BLK-08</x:v>
      </x:c>
      <x:c r="I2030" s="19" t="n">
        <x:v>48</x:v>
      </x:c>
      <x:c r="J2030" s="21" t="n">
        <x:v>4</x:v>
      </x:c>
      <x:c r="K2030" s="18" t="n">
        <x:f>'05 Cargo Register'!K238</x:f>
        <x:v>108</x:v>
      </x:c>
      <x:c r="L2030" s="18" t="n">
        <x:f>'05 Cargo Register'!N238</x:f>
        <x:v>17</x:v>
      </x:c>
      <x:c r="M2030" s="18" t="n">
        <x:f>'05 Cargo Register'!O238</x:f>
        <x:v>867</x:v>
      </x:c>
      <x:c r="N2030" s="18" t="n">
        <x:f>J2030*K2030</x:f>
        <x:v>432</x:v>
      </x:c>
      <x:c r="O2030" s="18" t="n">
        <x:f>J2030*L2030</x:f>
        <x:v>68</x:v>
      </x:c>
      <x:c r="P2030" s="18" t="n">
        <x:f>J2030*M2030</x:f>
        <x:v>3468</x:v>
      </x:c>
      <x:c r="Q2030" s="22" t="n">
        <x:f>'01 Controls'!$E$26*'02 Cargo Classes'!$M$14</x:f>
        <x:v>0.05</x:v>
      </x:c>
      <x:c r="R2030" s="22" t="n">
        <x:f>'01 Controls'!$F$26*'02 Cargo Classes'!$N$14</x:f>
        <x:v>0</x:v>
      </x:c>
      <x:c r="S2030" s="22" t="n">
        <x:f>'01 Controls'!$G$26*'02 Cargo Classes'!$O$14</x:f>
        <x:v>0.95</x:v>
      </x:c>
      <x:c r="T2030" s="22" t="n">
        <x:f>'01 Controls'!$H$26*'02 Cargo Classes'!$P$14</x:f>
        <x:v>0</x:v>
      </x:c>
      <x:c r="U2030" s="22" t="n">
        <x:f>SUM(Q2030:T2030)</x:f>
        <x:v>1</x:v>
      </x:c>
      <x:c r="V2030" s="18" t="n">
        <x:f>IF(U2030=0,0,N2030*Q2030/U2030)</x:f>
        <x:v>21.6</x:v>
      </x:c>
      <x:c r="W2030" s="18" t="n">
        <x:f>IF(U2030=0,0,P2030*Q2030/U2030)</x:f>
        <x:v>173.4</x:v>
      </x:c>
      <x:c r="X2030" s="18" t="n">
        <x:f>MAX(V2030,W2030*'01 Controls'!$E$12)</x:f>
        <x:v>43.35</x:v>
      </x:c>
      <x:c r="Y2030" s="18" t="n">
        <x:f>IF(U2030=0,0,N2030*R2030/U2030)</x:f>
        <x:v>0</x:v>
      </x:c>
      <x:c r="Z2030" s="18" t="n">
        <x:f>IF(U2030=0,0,P2030*R2030/U2030)</x:f>
        <x:v>0</x:v>
      </x:c>
      <x:c r="AA2030" s="18" t="n">
        <x:f>MAX(Y2030,Z2030*'01 Controls'!$E$13)</x:f>
        <x:v>0</x:v>
      </x:c>
      <x:c r="AB2030" s="18" t="n">
        <x:f>IF(U2030=0,0,N2030*S2030/U2030)</x:f>
        <x:v>410.4</x:v>
      </x:c>
      <x:c r="AC2030" s="18" t="n">
        <x:f>IF(U2030=0,0,P2030*S2030/U2030)</x:f>
        <x:v>3294.6</x:v>
      </x:c>
      <x:c r="AD2030" s="18" t="n">
        <x:f>MAX(AB2030,AC2030*'01 Controls'!$E$14)</x:f>
        <x:v>658.9200000000001</x:v>
      </x:c>
      <x:c r="AE2030" s="18" t="n">
        <x:f>IF(U2030=0,0,N2030*T2030/U2030)</x:f>
        <x:v>0</x:v>
      </x:c>
      <x:c r="AF2030" s="18" t="n">
        <x:f>IF(U2030=0,0,P2030*T2030/U2030)</x:f>
        <x:v>0</x:v>
      </x:c>
      <x:c r="AG2030" s="18" t="n">
        <x:f>MAX(AE2030,AF2030*'01 Controls'!$E$15)</x:f>
        <x:v>0</x:v>
      </x:c>
      <x:c r="AH2030" s="18" t="n">
        <x:f>SUM(V2030,Y2030,AB2030,AE2030)</x:f>
        <x:v>432</x:v>
      </x:c>
      <x:c r="AI2030" s="18" t="n">
        <x:f>N2030-AH2030</x:f>
        <x:v>0</x:v>
      </x:c>
      <x:c r="AJ2030" s="18" t="n">
        <x:f>V2030*INDEX('07 Mode Capacity'!$P$6:$P$17,MATCH("AIR-"&amp;I2030,'07 Mode Capacity'!$C$6:$C$17,0))</x:f>
        <x:v>6.055250219048721</x:v>
      </x:c>
      <x:c r="AK2030" s="18" t="n">
        <x:f>Y2030*INDEX('07 Mode Capacity'!$P$6:$P$17,MATCH("OCEAN-"&amp;I2030,'07 Mode Capacity'!$C$6:$C$17,0))</x:f>
        <x:v>0</x:v>
      </x:c>
      <x:c r="AL2030" s="18" t="n">
        <x:f>AB2030*INDEX('07 Mode Capacity'!$P$6:$P$17,MATCH("LAND-"&amp;I2030,'07 Mode Capacity'!$C$6:$C$17,0))</x:f>
        <x:v>50.088445648770126</x:v>
      </x:c>
      <x:c r="AM2030" s="18" t="n">
        <x:f>AE2030*INDEX('07 Mode Capacity'!$P$6:$P$17,MATCH("INLAND-"&amp;I2030,'07 Mode Capacity'!$C$6:$C$17,0))</x:f>
        <x:v>0</x:v>
      </x:c>
      <x:c r="AN2030" s="18" t="n">
        <x:f>SUM(AJ2030:AM2030)</x:f>
        <x:v>56.14369586781885</x:v>
      </x:c>
      <x:c r="AO2030" s="17" t="n">
        <x:f>IF(N2030=0,1,AN2030/N2030)</x:f>
        <x:v>0.12996225895328437</x:v>
      </x:c>
      <x:c r="AP2030" s="11" t="str">
        <x:f>IF(AO2030&gt;='01 Controls'!$E$16,"PASS","FAIL")</x:f>
        <x:v>FAIL</x:v>
      </x:c>
      <x:c r="AQ2030" s="11" t="str">
        <x:v>UNQUANTIFIED</x:v>
      </x:c>
      <x:c r="AR2030" s="11" t="str">
        <x:v>Position-class planning record; serial item and receiver open</x:v>
      </x:c>
      <x:c r="AS2030" s="26"/>
      <x:c r="AT2030" s="26"/>
    </x:row>
    <x:row r="2031">
      <x:c r="C2031" s="11" t="str">
        <x:v>M2-I-URG-OOG-80</x:v>
      </x:c>
      <x:c r="D2031" s="11" t="str">
        <x:v>M2</x:v>
      </x:c>
      <x:c r="E2031" s="11" t="str">
        <x:v>Urban heat</x:v>
      </x:c>
      <x:c r="F2031" s="11" t="str">
        <x:v>I-URG</x:v>
      </x:c>
      <x:c r="G2031" s="11" t="str">
        <x:v>Utility reconstruction group</x:v>
      </x:c>
      <x:c r="H2031" s="11" t="str">
        <x:v>OOG-80</x:v>
      </x:c>
      <x:c r="I2031" s="19" t="n">
        <x:v>72</x:v>
      </x:c>
      <x:c r="J2031" s="21" t="n">
        <x:v>4</x:v>
      </x:c>
      <x:c r="K2031" s="18" t="n">
        <x:f>'05 Cargo Register'!K239</x:f>
        <x:v>432</x:v>
      </x:c>
      <x:c r="L2031" s="18" t="n">
        <x:f>'05 Cargo Register'!N239</x:f>
        <x:v>8</x:v>
      </x:c>
      <x:c r="M2031" s="18" t="n">
        <x:f>'05 Cargo Register'!O239</x:f>
        <x:v>1408</x:v>
      </x:c>
      <x:c r="N2031" s="18" t="n">
        <x:f>J2031*K2031</x:f>
        <x:v>1728</x:v>
      </x:c>
      <x:c r="O2031" s="18" t="n">
        <x:f>J2031*L2031</x:f>
        <x:v>32</x:v>
      </x:c>
      <x:c r="P2031" s="18" t="n">
        <x:f>J2031*M2031</x:f>
        <x:v>5632</x:v>
      </x:c>
      <x:c r="Q2031" s="22" t="n">
        <x:f>'01 Controls'!$E$26*'02 Cargo Classes'!$M$15</x:f>
        <x:v>0</x:v>
      </x:c>
      <x:c r="R2031" s="22" t="n">
        <x:f>'01 Controls'!$F$26*'02 Cargo Classes'!$N$15</x:f>
        <x:v>0</x:v>
      </x:c>
      <x:c r="S2031" s="22" t="n">
        <x:f>'01 Controls'!$G$26*'02 Cargo Classes'!$O$15</x:f>
        <x:v>0.57</x:v>
      </x:c>
      <x:c r="T2031" s="22" t="n">
        <x:f>'01 Controls'!$H$26*'02 Cargo Classes'!$P$15</x:f>
        <x:v>0</x:v>
      </x:c>
      <x:c r="U2031" s="22" t="n">
        <x:f>SUM(Q2031:T2031)</x:f>
        <x:v>0.57</x:v>
      </x:c>
      <x:c r="V2031" s="18" t="n">
        <x:f>IF(U2031=0,0,N2031*Q2031/U2031)</x:f>
        <x:v>0</x:v>
      </x:c>
      <x:c r="W2031" s="18" t="n">
        <x:f>IF(U2031=0,0,P2031*Q2031/U2031)</x:f>
        <x:v>0</x:v>
      </x:c>
      <x:c r="X2031" s="18" t="n">
        <x:f>MAX(V2031,W2031*'01 Controls'!$E$12)</x:f>
        <x:v>0</x:v>
      </x:c>
      <x:c r="Y2031" s="18" t="n">
        <x:f>IF(U2031=0,0,N2031*R2031/U2031)</x:f>
        <x:v>0</x:v>
      </x:c>
      <x:c r="Z2031" s="18" t="n">
        <x:f>IF(U2031=0,0,P2031*R2031/U2031)</x:f>
        <x:v>0</x:v>
      </x:c>
      <x:c r="AA2031" s="18" t="n">
        <x:f>MAX(Y2031,Z2031*'01 Controls'!$E$13)</x:f>
        <x:v>0</x:v>
      </x:c>
      <x:c r="AB2031" s="18" t="n">
        <x:f>IF(U2031=0,0,N2031*S2031/U2031)</x:f>
        <x:v>1728</x:v>
      </x:c>
      <x:c r="AC2031" s="18" t="n">
        <x:f>IF(U2031=0,0,P2031*S2031/U2031)</x:f>
        <x:v>5632</x:v>
      </x:c>
      <x:c r="AD2031" s="18" t="n">
        <x:f>MAX(AB2031,AC2031*'01 Controls'!$E$14)</x:f>
        <x:v>1728</x:v>
      </x:c>
      <x:c r="AE2031" s="18" t="n">
        <x:f>IF(U2031=0,0,N2031*T2031/U2031)</x:f>
        <x:v>0</x:v>
      </x:c>
      <x:c r="AF2031" s="18" t="n">
        <x:f>IF(U2031=0,0,P2031*T2031/U2031)</x:f>
        <x:v>0</x:v>
      </x:c>
      <x:c r="AG2031" s="18" t="n">
        <x:f>MAX(AE2031,AF2031*'01 Controls'!$E$15)</x:f>
        <x:v>0</x:v>
      </x:c>
      <x:c r="AH2031" s="18" t="n">
        <x:f>SUM(V2031,Y2031,AB2031,AE2031)</x:f>
        <x:v>1728</x:v>
      </x:c>
      <x:c r="AI2031" s="18" t="n">
        <x:f>N2031-AH2031</x:f>
        <x:v>0</x:v>
      </x:c>
      <x:c r="AJ2031" s="18" t="n">
        <x:f>V2031*INDEX('07 Mode Capacity'!$P$6:$P$17,MATCH("AIR-"&amp;I2031,'07 Mode Capacity'!$C$6:$C$17,0))</x:f>
        <x:v>0</x:v>
      </x:c>
      <x:c r="AK2031" s="18" t="n">
        <x:f>Y2031*INDEX('07 Mode Capacity'!$P$6:$P$17,MATCH("OCEAN-"&amp;I2031,'07 Mode Capacity'!$C$6:$C$17,0))</x:f>
        <x:v>0</x:v>
      </x:c>
      <x:c r="AL2031" s="18" t="n">
        <x:f>AB2031*INDEX('07 Mode Capacity'!$P$6:$P$17,MATCH("LAND-"&amp;I2031,'07 Mode Capacity'!$C$6:$C$17,0))</x:f>
        <x:v>1235.5376684201283</x:v>
      </x:c>
      <x:c r="AM2031" s="18" t="n">
        <x:f>AE2031*INDEX('07 Mode Capacity'!$P$6:$P$17,MATCH("INLAND-"&amp;I2031,'07 Mode Capacity'!$C$6:$C$17,0))</x:f>
        <x:v>0</x:v>
      </x:c>
      <x:c r="AN2031" s="18" t="n">
        <x:f>SUM(AJ2031:AM2031)</x:f>
        <x:v>1235.5376684201283</x:v>
      </x:c>
      <x:c r="AO2031" s="17" t="n">
        <x:f>IF(N2031=0,1,AN2031/N2031)</x:f>
        <x:v>0.7150102247801668</x:v>
      </x:c>
      <x:c r="AP2031" s="11" t="str">
        <x:f>IF(AO2031&gt;='01 Controls'!$E$16,"PASS","FAIL")</x:f>
        <x:v>FAIL</x:v>
      </x:c>
      <x:c r="AQ2031" s="11" t="str">
        <x:v>UNQUANTIFIED</x:v>
      </x:c>
      <x:c r="AR2031" s="11" t="str">
        <x:v>Position-class planning record; serial item and receiver open</x:v>
      </x:c>
      <x:c r="AS2031" s="26"/>
      <x:c r="AT2031" s="26"/>
    </x:row>
    <x:row r="2032">
      <x:c r="C2032" s="11" t="str">
        <x:v>M2-H-CHC-APL-45</x:v>
      </x:c>
      <x:c r="D2032" s="11" t="str">
        <x:v>M2</x:v>
      </x:c>
      <x:c r="E2032" s="11" t="str">
        <x:v>Urban heat</x:v>
      </x:c>
      <x:c r="F2032" s="11" t="str">
        <x:v>H-CHC</x:v>
      </x:c>
      <x:c r="G2032" s="11" t="str">
        <x:v>Community health continuity group</x:v>
      </x:c>
      <x:c r="H2032" s="11" t="str">
        <x:v>APL-45</x:v>
      </x:c>
      <x:c r="I2032" s="19" t="n">
        <x:v>24</x:v>
      </x:c>
      <x:c r="J2032" s="21" t="n">
        <x:v>8</x:v>
      </x:c>
      <x:c r="K2032" s="18" t="n">
        <x:f>'05 Cargo Register'!K240</x:f>
        <x:v>472.5</x:v>
      </x:c>
      <x:c r="L2032" s="18" t="n">
        <x:f>'05 Cargo Register'!N240</x:f>
        <x:v>124</x:v>
      </x:c>
      <x:c r="M2032" s="18" t="n">
        <x:f>'05 Cargo Register'!O240</x:f>
        <x:v>930</x:v>
      </x:c>
      <x:c r="N2032" s="18" t="n">
        <x:f>J2032*K2032</x:f>
        <x:v>3780</x:v>
      </x:c>
      <x:c r="O2032" s="18" t="n">
        <x:f>J2032*L2032</x:f>
        <x:v>992</x:v>
      </x:c>
      <x:c r="P2032" s="18" t="n">
        <x:f>J2032*M2032</x:f>
        <x:v>7440</x:v>
      </x:c>
      <x:c r="Q2032" s="22" t="n">
        <x:f>'01 Controls'!$E$26*'02 Cargo Classes'!$M$6</x:f>
        <x:v>0.15000000000000002</x:v>
      </x:c>
      <x:c r="R2032" s="22" t="n">
        <x:f>'01 Controls'!$F$26*'02 Cargo Classes'!$N$6</x:f>
        <x:v>0</x:v>
      </x:c>
      <x:c r="S2032" s="22" t="n">
        <x:f>'01 Controls'!$G$26*'02 Cargo Classes'!$O$6</x:f>
        <x:v>0.95</x:v>
      </x:c>
      <x:c r="T2032" s="22" t="n">
        <x:f>'01 Controls'!$H$26*'02 Cargo Classes'!$P$6</x:f>
        <x:v>0</x:v>
      </x:c>
      <x:c r="U2032" s="22" t="n">
        <x:f>SUM(Q2032:T2032)</x:f>
        <x:v>1.1</x:v>
      </x:c>
      <x:c r="V2032" s="18" t="n">
        <x:f>IF(U2032=0,0,N2032*Q2032/U2032)</x:f>
        <x:v>515.4545454545455</x:v>
      </x:c>
      <x:c r="W2032" s="18" t="n">
        <x:f>IF(U2032=0,0,P2032*Q2032/U2032)</x:f>
        <x:v>1014.5454545454546</x:v>
      </x:c>
      <x:c r="X2032" s="18" t="n">
        <x:f>MAX(V2032,W2032*'01 Controls'!$E$12)</x:f>
        <x:v>515.4545454545455</x:v>
      </x:c>
      <x:c r="Y2032" s="18" t="n">
        <x:f>IF(U2032=0,0,N2032*R2032/U2032)</x:f>
        <x:v>0</x:v>
      </x:c>
      <x:c r="Z2032" s="18" t="n">
        <x:f>IF(U2032=0,0,P2032*R2032/U2032)</x:f>
        <x:v>0</x:v>
      </x:c>
      <x:c r="AA2032" s="18" t="n">
        <x:f>MAX(Y2032,Z2032*'01 Controls'!$E$13)</x:f>
        <x:v>0</x:v>
      </x:c>
      <x:c r="AB2032" s="18" t="n">
        <x:f>IF(U2032=0,0,N2032*S2032/U2032)</x:f>
        <x:v>3264.5454545454545</x:v>
      </x:c>
      <x:c r="AC2032" s="18" t="n">
        <x:f>IF(U2032=0,0,P2032*S2032/U2032)</x:f>
        <x:v>6425.454545454545</x:v>
      </x:c>
      <x:c r="AD2032" s="18" t="n">
        <x:f>MAX(AB2032,AC2032*'01 Controls'!$E$14)</x:f>
        <x:v>3264.5454545454545</x:v>
      </x:c>
      <x:c r="AE2032" s="18" t="n">
        <x:f>IF(U2032=0,0,N2032*T2032/U2032)</x:f>
        <x:v>0</x:v>
      </x:c>
      <x:c r="AF2032" s="18" t="n">
        <x:f>IF(U2032=0,0,P2032*T2032/U2032)</x:f>
        <x:v>0</x:v>
      </x:c>
      <x:c r="AG2032" s="18" t="n">
        <x:f>MAX(AE2032,AF2032*'01 Controls'!$E$15)</x:f>
        <x:v>0</x:v>
      </x:c>
      <x:c r="AH2032" s="18" t="n">
        <x:f>SUM(V2032,Y2032,AB2032,AE2032)</x:f>
        <x:v>3780</x:v>
      </x:c>
      <x:c r="AI2032" s="18" t="n">
        <x:f>N2032-AH2032</x:f>
        <x:v>0</x:v>
      </x:c>
      <x:c r="AJ2032" s="18" t="n">
        <x:f>V2032*INDEX('07 Mode Capacity'!$P$6:$P$17,MATCH("AIR-"&amp;I2032,'07 Mode Capacity'!$C$6:$C$17,0))</x:f>
        <x:v>104.5929786042173</x:v>
      </x:c>
      <x:c r="AK2032" s="18" t="n">
        <x:f>Y2032*INDEX('07 Mode Capacity'!$P$6:$P$17,MATCH("OCEAN-"&amp;I2032,'07 Mode Capacity'!$C$6:$C$17,0))</x:f>
        <x:v>0</x:v>
      </x:c>
      <x:c r="AL2032" s="18" t="n">
        <x:f>AB2032*INDEX('07 Mode Capacity'!$P$6:$P$17,MATCH("LAND-"&amp;I2032,'07 Mode Capacity'!$C$6:$C$17,0))</x:f>
        <x:v>1248.6916536182703</x:v>
      </x:c>
      <x:c r="AM2032" s="18" t="n">
        <x:f>AE2032*INDEX('07 Mode Capacity'!$P$6:$P$17,MATCH("INLAND-"&amp;I2032,'07 Mode Capacity'!$C$6:$C$17,0))</x:f>
        <x:v>0</x:v>
      </x:c>
      <x:c r="AN2032" s="18" t="n">
        <x:f>SUM(AJ2032:AM2032)</x:f>
        <x:v>1353.2846322224875</x:v>
      </x:c>
      <x:c r="AO2032" s="17" t="n">
        <x:f>IF(N2032=0,1,AN2032/N2032)</x:f>
        <x:v>0.35801180746626654</x:v>
      </x:c>
      <x:c r="AP2032" s="11" t="str">
        <x:f>IF(AO2032&gt;='01 Controls'!$E$16,"PASS","FAIL")</x:f>
        <x:v>FAIL</x:v>
      </x:c>
      <x:c r="AQ2032" s="11" t="str">
        <x:v>UNQUANTIFIED</x:v>
      </x:c>
      <x:c r="AR2032" s="11" t="str">
        <x:v>Position-class planning record; serial item and receiver open</x:v>
      </x:c>
      <x:c r="AS2032" s="26"/>
      <x:c r="AT2032" s="26"/>
    </x:row>
    <x:row r="2033">
      <x:c r="C2033" s="11" t="str">
        <x:v>M2-H-CHC-ISO-18</x:v>
      </x:c>
      <x:c r="D2033" s="11" t="str">
        <x:v>M2</x:v>
      </x:c>
      <x:c r="E2033" s="11" t="str">
        <x:v>Urban heat</x:v>
      </x:c>
      <x:c r="F2033" s="11" t="str">
        <x:v>H-CHC</x:v>
      </x:c>
      <x:c r="G2033" s="11" t="str">
        <x:v>Community health continuity group</x:v>
      </x:c>
      <x:c r="H2033" s="11" t="str">
        <x:v>ISO-18</x:v>
      </x:c>
      <x:c r="I2033" s="19" t="n">
        <x:v>48</x:v>
      </x:c>
      <x:c r="J2033" s="21" t="n">
        <x:v>8</x:v>
      </x:c>
      <x:c r="K2033" s="18" t="n">
        <x:f>'05 Cargo Register'!K241</x:f>
        <x:v>551.25</x:v>
      </x:c>
      <x:c r="L2033" s="18" t="n">
        <x:f>'05 Cargo Register'!N241</x:f>
        <x:v>37</x:v>
      </x:c>
      <x:c r="M2033" s="18" t="n">
        <x:f>'05 Cargo Register'!O241</x:f>
        <x:v>976.8000000000001</x:v>
      </x:c>
      <x:c r="N2033" s="18" t="n">
        <x:f>J2033*K2033</x:f>
        <x:v>4410</x:v>
      </x:c>
      <x:c r="O2033" s="18" t="n">
        <x:f>J2033*L2033</x:f>
        <x:v>296</x:v>
      </x:c>
      <x:c r="P2033" s="18" t="n">
        <x:f>J2033*M2033</x:f>
        <x:v>7814.400000000001</x:v>
      </x:c>
      <x:c r="Q2033" s="22" t="n">
        <x:f>'01 Controls'!$E$26*'02 Cargo Classes'!$M$7</x:f>
        <x:v>0.010000000000000002</x:v>
      </x:c>
      <x:c r="R2033" s="22" t="n">
        <x:f>'01 Controls'!$F$26*'02 Cargo Classes'!$N$7</x:f>
        <x:v>0</x:v>
      </x:c>
      <x:c r="S2033" s="22" t="n">
        <x:f>'01 Controls'!$G$26*'02 Cargo Classes'!$O$7</x:f>
        <x:v>1.14</x:v>
      </x:c>
      <x:c r="T2033" s="22" t="n">
        <x:f>'01 Controls'!$H$26*'02 Cargo Classes'!$P$7</x:f>
        <x:v>0</x:v>
      </x:c>
      <x:c r="U2033" s="22" t="n">
        <x:f>SUM(Q2033:T2033)</x:f>
        <x:v>1.15</x:v>
      </x:c>
      <x:c r="V2033" s="18" t="n">
        <x:f>IF(U2033=0,0,N2033*Q2033/U2033)</x:f>
        <x:v>38.34782608695653</x:v>
      </x:c>
      <x:c r="W2033" s="18" t="n">
        <x:f>IF(U2033=0,0,P2033*Q2033/U2033)</x:f>
        <x:v>67.95130434782611</x:v>
      </x:c>
      <x:c r="X2033" s="18" t="n">
        <x:f>MAX(V2033,W2033*'01 Controls'!$E$12)</x:f>
        <x:v>38.34782608695653</x:v>
      </x:c>
      <x:c r="Y2033" s="18" t="n">
        <x:f>IF(U2033=0,0,N2033*R2033/U2033)</x:f>
        <x:v>0</x:v>
      </x:c>
      <x:c r="Z2033" s="18" t="n">
        <x:f>IF(U2033=0,0,P2033*R2033/U2033)</x:f>
        <x:v>0</x:v>
      </x:c>
      <x:c r="AA2033" s="18" t="n">
        <x:f>MAX(Y2033,Z2033*'01 Controls'!$E$13)</x:f>
        <x:v>0</x:v>
      </x:c>
      <x:c r="AB2033" s="18" t="n">
        <x:f>IF(U2033=0,0,N2033*S2033/U2033)</x:f>
        <x:v>4371.652173913044</x:v>
      </x:c>
      <x:c r="AC2033" s="18" t="n">
        <x:f>IF(U2033=0,0,P2033*S2033/U2033)</x:f>
        <x:v>7746.448695652174</x:v>
      </x:c>
      <x:c r="AD2033" s="18" t="n">
        <x:f>MAX(AB2033,AC2033*'01 Controls'!$E$14)</x:f>
        <x:v>4371.652173913044</x:v>
      </x:c>
      <x:c r="AE2033" s="18" t="n">
        <x:f>IF(U2033=0,0,N2033*T2033/U2033)</x:f>
        <x:v>0</x:v>
      </x:c>
      <x:c r="AF2033" s="18" t="n">
        <x:f>IF(U2033=0,0,P2033*T2033/U2033)</x:f>
        <x:v>0</x:v>
      </x:c>
      <x:c r="AG2033" s="18" t="n">
        <x:f>MAX(AE2033,AF2033*'01 Controls'!$E$15)</x:f>
        <x:v>0</x:v>
      </x:c>
      <x:c r="AH2033" s="18" t="n">
        <x:f>SUM(V2033,Y2033,AB2033,AE2033)</x:f>
        <x:v>4410.000000000001</x:v>
      </x:c>
      <x:c r="AI2033" s="18" t="n">
        <x:f>N2033-AH2033</x:f>
        <x:v>-9.094947017729282e-13</x:v>
      </x:c>
      <x:c r="AJ2033" s="18" t="n">
        <x:f>V2033*INDEX('07 Mode Capacity'!$P$6:$P$17,MATCH("AIR-"&amp;I2033,'07 Mode Capacity'!$C$6:$C$17,0))</x:f>
        <x:v>10.750263070050268</x:v>
      </x:c>
      <x:c r="AK2033" s="18" t="n">
        <x:f>Y2033*INDEX('07 Mode Capacity'!$P$6:$P$17,MATCH("OCEAN-"&amp;I2033,'07 Mode Capacity'!$C$6:$C$17,0))</x:f>
        <x:v>0</x:v>
      </x:c>
      <x:c r="AL2033" s="18" t="n">
        <x:f>AB2033*INDEX('07 Mode Capacity'!$P$6:$P$17,MATCH("LAND-"&amp;I2033,'07 Mode Capacity'!$C$6:$C$17,0))</x:f>
        <x:v>533.5508340847254</x:v>
      </x:c>
      <x:c r="AM2033" s="18" t="n">
        <x:f>AE2033*INDEX('07 Mode Capacity'!$P$6:$P$17,MATCH("INLAND-"&amp;I2033,'07 Mode Capacity'!$C$6:$C$17,0))</x:f>
        <x:v>0</x:v>
      </x:c>
      <x:c r="AN2033" s="18" t="n">
        <x:f>SUM(AJ2033:AM2033)</x:f>
        <x:v>544.3010971547757</x:v>
      </x:c>
      <x:c r="AO2033" s="17" t="n">
        <x:f>IF(N2033=0,1,AN2033/N2033)</x:f>
        <x:v>0.12342428506911013</x:v>
      </x:c>
      <x:c r="AP2033" s="11" t="str">
        <x:f>IF(AO2033&gt;='01 Controls'!$E$16,"PASS","FAIL")</x:f>
        <x:v>FAIL</x:v>
      </x:c>
      <x:c r="AQ2033" s="11" t="str">
        <x:v>UNQUANTIFIED</x:v>
      </x:c>
      <x:c r="AR2033" s="11" t="str">
        <x:v>Position-class planning record; serial item and receiver open</x:v>
      </x:c>
      <x:c r="AS2033" s="26"/>
      <x:c r="AT2033" s="26"/>
    </x:row>
    <x:row r="2034">
      <x:c r="C2034" s="11" t="str">
        <x:v>M2-H-CHC-COL-12</x:v>
      </x:c>
      <x:c r="D2034" s="11" t="str">
        <x:v>M2</x:v>
      </x:c>
      <x:c r="E2034" s="11" t="str">
        <x:v>Urban heat</x:v>
      </x:c>
      <x:c r="F2034" s="11" t="str">
        <x:v>H-CHC</x:v>
      </x:c>
      <x:c r="G2034" s="11" t="str">
        <x:v>Community health continuity group</x:v>
      </x:c>
      <x:c r="H2034" s="11" t="str">
        <x:v>COL-12</x:v>
      </x:c>
      <x:c r="I2034" s="19" t="n">
        <x:v>24</x:v>
      </x:c>
      <x:c r="J2034" s="21" t="n">
        <x:v>8</x:v>
      </x:c>
      <x:c r="K2034" s="18" t="n">
        <x:f>'05 Cargo Register'!K242</x:f>
        <x:v>472.5</x:v>
      </x:c>
      <x:c r="L2034" s="18" t="n">
        <x:f>'05 Cargo Register'!N242</x:f>
        <x:v>50</x:v>
      </x:c>
      <x:c r="M2034" s="18" t="n">
        <x:f>'05 Cargo Register'!O242</x:f>
        <x:v>1320</x:v>
      </x:c>
      <x:c r="N2034" s="18" t="n">
        <x:f>J2034*K2034</x:f>
        <x:v>3780</x:v>
      </x:c>
      <x:c r="O2034" s="18" t="n">
        <x:f>J2034*L2034</x:f>
        <x:v>400</x:v>
      </x:c>
      <x:c r="P2034" s="18" t="n">
        <x:f>J2034*M2034</x:f>
        <x:v>10560</x:v>
      </x:c>
      <x:c r="Q2034" s="22" t="n">
        <x:f>'01 Controls'!$E$26*'02 Cargo Classes'!$M$8</x:f>
        <x:v>0.1</x:v>
      </x:c>
      <x:c r="R2034" s="22" t="n">
        <x:f>'01 Controls'!$F$26*'02 Cargo Classes'!$N$8</x:f>
        <x:v>0</x:v>
      </x:c>
      <x:c r="S2034" s="22" t="n">
        <x:f>'01 Controls'!$G$26*'02 Cargo Classes'!$O$8</x:f>
        <x:v>1.14</x:v>
      </x:c>
      <x:c r="T2034" s="22" t="n">
        <x:f>'01 Controls'!$H$26*'02 Cargo Classes'!$P$8</x:f>
        <x:v>0</x:v>
      </x:c>
      <x:c r="U2034" s="22" t="n">
        <x:f>SUM(Q2034:T2034)</x:f>
        <x:v>1.24</x:v>
      </x:c>
      <x:c r="V2034" s="18" t="n">
        <x:f>IF(U2034=0,0,N2034*Q2034/U2034)</x:f>
        <x:v>304.83870967741933</x:v>
      </x:c>
      <x:c r="W2034" s="18" t="n">
        <x:f>IF(U2034=0,0,P2034*Q2034/U2034)</x:f>
        <x:v>851.6129032258065</x:v>
      </x:c>
      <x:c r="X2034" s="18" t="n">
        <x:f>MAX(V2034,W2034*'01 Controls'!$E$12)</x:f>
        <x:v>304.83870967741933</x:v>
      </x:c>
      <x:c r="Y2034" s="18" t="n">
        <x:f>IF(U2034=0,0,N2034*R2034/U2034)</x:f>
        <x:v>0</x:v>
      </x:c>
      <x:c r="Z2034" s="18" t="n">
        <x:f>IF(U2034=0,0,P2034*R2034/U2034)</x:f>
        <x:v>0</x:v>
      </x:c>
      <x:c r="AA2034" s="18" t="n">
        <x:f>MAX(Y2034,Z2034*'01 Controls'!$E$13)</x:f>
        <x:v>0</x:v>
      </x:c>
      <x:c r="AB2034" s="18" t="n">
        <x:f>IF(U2034=0,0,N2034*S2034/U2034)</x:f>
        <x:v>3475.1612903225805</x:v>
      </x:c>
      <x:c r="AC2034" s="18" t="n">
        <x:f>IF(U2034=0,0,P2034*S2034/U2034)</x:f>
        <x:v>9708.387096774193</x:v>
      </x:c>
      <x:c r="AD2034" s="18" t="n">
        <x:f>MAX(AB2034,AC2034*'01 Controls'!$E$14)</x:f>
        <x:v>3475.1612903225805</x:v>
      </x:c>
      <x:c r="AE2034" s="18" t="n">
        <x:f>IF(U2034=0,0,N2034*T2034/U2034)</x:f>
        <x:v>0</x:v>
      </x:c>
      <x:c r="AF2034" s="18" t="n">
        <x:f>IF(U2034=0,0,P2034*T2034/U2034)</x:f>
        <x:v>0</x:v>
      </x:c>
      <x:c r="AG2034" s="18" t="n">
        <x:f>MAX(AE2034,AF2034*'01 Controls'!$E$15)</x:f>
        <x:v>0</x:v>
      </x:c>
      <x:c r="AH2034" s="18" t="n">
        <x:f>SUM(V2034,Y2034,AB2034,AE2034)</x:f>
        <x:v>3780</x:v>
      </x:c>
      <x:c r="AI2034" s="18" t="n">
        <x:f>N2034-AH2034</x:f>
        <x:v>0</x:v>
      </x:c>
      <x:c r="AJ2034" s="18" t="n">
        <x:f>V2034*INDEX('07 Mode Capacity'!$P$6:$P$17,MATCH("AIR-"&amp;I2034,'07 Mode Capacity'!$C$6:$C$17,0))</x:f>
        <x:v>61.85606261539731</x:v>
      </x:c>
      <x:c r="AK2034" s="18" t="n">
        <x:f>Y2034*INDEX('07 Mode Capacity'!$P$6:$P$17,MATCH("OCEAN-"&amp;I2034,'07 Mode Capacity'!$C$6:$C$17,0))</x:f>
        <x:v>0</x:v>
      </x:c>
      <x:c r="AL2034" s="18" t="n">
        <x:f>AB2034*INDEX('07 Mode Capacity'!$P$6:$P$17,MATCH("LAND-"&amp;I2034,'07 Mode Capacity'!$C$6:$C$17,0))</x:f>
        <x:v>1329.25240546461</x:v>
      </x:c>
      <x:c r="AM2034" s="18" t="n">
        <x:f>AE2034*INDEX('07 Mode Capacity'!$P$6:$P$17,MATCH("INLAND-"&amp;I2034,'07 Mode Capacity'!$C$6:$C$17,0))</x:f>
        <x:v>0</x:v>
      </x:c>
      <x:c r="AN2034" s="18" t="n">
        <x:f>SUM(AJ2034:AM2034)</x:f>
        <x:v>1391.1084680800075</x:v>
      </x:c>
      <x:c r="AO2034" s="17" t="n">
        <x:f>IF(N2034=0,1,AN2034/N2034)</x:f>
        <x:v>0.3680181132486792</x:v>
      </x:c>
      <x:c r="AP2034" s="11" t="str">
        <x:f>IF(AO2034&gt;='01 Controls'!$E$16,"PASS","FAIL")</x:f>
        <x:v>FAIL</x:v>
      </x:c>
      <x:c r="AQ2034" s="11" t="str">
        <x:v>UNQUANTIFIED</x:v>
      </x:c>
      <x:c r="AR2034" s="11" t="str">
        <x:v>Position-class planning record; serial item and receiver open</x:v>
      </x:c>
      <x:c r="AS2034" s="26"/>
      <x:c r="AT2034" s="26"/>
    </x:row>
    <x:row r="2035">
      <x:c r="C2035" s="11" t="str">
        <x:v>M2-H-CHC-BAT-22</x:v>
      </x:c>
      <x:c r="D2035" s="11" t="str">
        <x:v>M2</x:v>
      </x:c>
      <x:c r="E2035" s="11" t="str">
        <x:v>Urban heat</x:v>
      </x:c>
      <x:c r="F2035" s="11" t="str">
        <x:v>H-CHC</x:v>
      </x:c>
      <x:c r="G2035" s="11" t="str">
        <x:v>Community health continuity group</x:v>
      </x:c>
      <x:c r="H2035" s="11" t="str">
        <x:v>BAT-22</x:v>
      </x:c>
      <x:c r="I2035" s="19" t="n">
        <x:v>48</x:v>
      </x:c>
      <x:c r="J2035" s="21" t="n">
        <x:v>8</x:v>
      </x:c>
      <x:c r="K2035" s="18" t="n">
        <x:f>'05 Cargo Register'!K243</x:f>
        <x:v>210</x:v>
      </x:c>
      <x:c r="L2035" s="18" t="n">
        <x:f>'05 Cargo Register'!N243</x:f>
        <x:v>12</x:v>
      </x:c>
      <x:c r="M2035" s="18" t="n">
        <x:f>'05 Cargo Register'!O243</x:f>
        <x:v>316.8</x:v>
      </x:c>
      <x:c r="N2035" s="18" t="n">
        <x:f>J2035*K2035</x:f>
        <x:v>1680</x:v>
      </x:c>
      <x:c r="O2035" s="18" t="n">
        <x:f>J2035*L2035</x:f>
        <x:v>96</x:v>
      </x:c>
      <x:c r="P2035" s="18" t="n">
        <x:f>J2035*M2035</x:f>
        <x:v>2534.4</x:v>
      </x:c>
      <x:c r="Q2035" s="22" t="n">
        <x:f>'01 Controls'!$E$26*'02 Cargo Classes'!$M$9</x:f>
        <x:v>0</x:v>
      </x:c>
      <x:c r="R2035" s="22" t="n">
        <x:f>'01 Controls'!$F$26*'02 Cargo Classes'!$N$9</x:f>
        <x:v>0</x:v>
      </x:c>
      <x:c r="S2035" s="22" t="n">
        <x:f>'01 Controls'!$G$26*'02 Cargo Classes'!$O$9</x:f>
        <x:v>0.95</x:v>
      </x:c>
      <x:c r="T2035" s="22" t="n">
        <x:f>'01 Controls'!$H$26*'02 Cargo Classes'!$P$9</x:f>
        <x:v>0</x:v>
      </x:c>
      <x:c r="U2035" s="22" t="n">
        <x:f>SUM(Q2035:T2035)</x:f>
        <x:v>0.95</x:v>
      </x:c>
      <x:c r="V2035" s="18" t="n">
        <x:f>IF(U2035=0,0,N2035*Q2035/U2035)</x:f>
        <x:v>0</x:v>
      </x:c>
      <x:c r="W2035" s="18" t="n">
        <x:f>IF(U2035=0,0,P2035*Q2035/U2035)</x:f>
        <x:v>0</x:v>
      </x:c>
      <x:c r="X2035" s="18" t="n">
        <x:f>MAX(V2035,W2035*'01 Controls'!$E$12)</x:f>
        <x:v>0</x:v>
      </x:c>
      <x:c r="Y2035" s="18" t="n">
        <x:f>IF(U2035=0,0,N2035*R2035/U2035)</x:f>
        <x:v>0</x:v>
      </x:c>
      <x:c r="Z2035" s="18" t="n">
        <x:f>IF(U2035=0,0,P2035*R2035/U2035)</x:f>
        <x:v>0</x:v>
      </x:c>
      <x:c r="AA2035" s="18" t="n">
        <x:f>MAX(Y2035,Z2035*'01 Controls'!$E$13)</x:f>
        <x:v>0</x:v>
      </x:c>
      <x:c r="AB2035" s="18" t="n">
        <x:f>IF(U2035=0,0,N2035*S2035/U2035)</x:f>
        <x:v>1680</x:v>
      </x:c>
      <x:c r="AC2035" s="18" t="n">
        <x:f>IF(U2035=0,0,P2035*S2035/U2035)</x:f>
        <x:v>2534.4</x:v>
      </x:c>
      <x:c r="AD2035" s="18" t="n">
        <x:f>MAX(AB2035,AC2035*'01 Controls'!$E$14)</x:f>
        <x:v>1680</x:v>
      </x:c>
      <x:c r="AE2035" s="18" t="n">
        <x:f>IF(U2035=0,0,N2035*T2035/U2035)</x:f>
        <x:v>0</x:v>
      </x:c>
      <x:c r="AF2035" s="18" t="n">
        <x:f>IF(U2035=0,0,P2035*T2035/U2035)</x:f>
        <x:v>0</x:v>
      </x:c>
      <x:c r="AG2035" s="18" t="n">
        <x:f>MAX(AE2035,AF2035*'01 Controls'!$E$15)</x:f>
        <x:v>0</x:v>
      </x:c>
      <x:c r="AH2035" s="18" t="n">
        <x:f>SUM(V2035,Y2035,AB2035,AE2035)</x:f>
        <x:v>1680</x:v>
      </x:c>
      <x:c r="AI2035" s="18" t="n">
        <x:f>N2035-AH2035</x:f>
        <x:v>0</x:v>
      </x:c>
      <x:c r="AJ2035" s="18" t="n">
        <x:f>V2035*INDEX('07 Mode Capacity'!$P$6:$P$17,MATCH("AIR-"&amp;I2035,'07 Mode Capacity'!$C$6:$C$17,0))</x:f>
        <x:v>0</x:v>
      </x:c>
      <x:c r="AK2035" s="18" t="n">
        <x:f>Y2035*INDEX('07 Mode Capacity'!$P$6:$P$17,MATCH("OCEAN-"&amp;I2035,'07 Mode Capacity'!$C$6:$C$17,0))</x:f>
        <x:v>0</x:v>
      </x:c>
      <x:c r="AL2035" s="18" t="n">
        <x:f>AB2035*INDEX('07 Mode Capacity'!$P$6:$P$17,MATCH("LAND-"&amp;I2035,'07 Mode Capacity'!$C$6:$C$17,0))</x:f>
        <x:v>205.04042078443914</x:v>
      </x:c>
      <x:c r="AM2035" s="18" t="n">
        <x:f>AE2035*INDEX('07 Mode Capacity'!$P$6:$P$17,MATCH("INLAND-"&amp;I2035,'07 Mode Capacity'!$C$6:$C$17,0))</x:f>
        <x:v>0</x:v>
      </x:c>
      <x:c r="AN2035" s="18" t="n">
        <x:f>SUM(AJ2035:AM2035)</x:f>
        <x:v>205.04042078443914</x:v>
      </x:c>
      <x:c r="AO2035" s="17" t="n">
        <x:f>IF(N2035=0,1,AN2035/N2035)</x:f>
        <x:v>0.1220478695145471</x:v>
      </x:c>
      <x:c r="AP2035" s="11" t="str">
        <x:f>IF(AO2035&gt;='01 Controls'!$E$16,"PASS","FAIL")</x:f>
        <x:v>FAIL</x:v>
      </x:c>
      <x:c r="AQ2035" s="11" t="str">
        <x:v>UNQUANTIFIED</x:v>
      </x:c>
      <x:c r="AR2035" s="11" t="str">
        <x:v>Position-class planning record; serial item and receiver open</x:v>
      </x:c>
      <x:c r="AS2035" s="26"/>
      <x:c r="AT2035" s="26"/>
    </x:row>
    <x:row r="2036">
      <x:c r="C2036" s="11" t="str">
        <x:v>M2-H-CHC-TNK-20</x:v>
      </x:c>
      <x:c r="D2036" s="11" t="str">
        <x:v>M2</x:v>
      </x:c>
      <x:c r="E2036" s="11" t="str">
        <x:v>Urban heat</x:v>
      </x:c>
      <x:c r="F2036" s="11" t="str">
        <x:v>H-CHC</x:v>
      </x:c>
      <x:c r="G2036" s="11" t="str">
        <x:v>Community health continuity group</x:v>
      </x:c>
      <x:c r="H2036" s="11" t="str">
        <x:v>TNK-20</x:v>
      </x:c>
      <x:c r="I2036" s="19" t="n">
        <x:v>48</x:v>
      </x:c>
      <x:c r="J2036" s="21" t="n">
        <x:v>8</x:v>
      </x:c>
      <x:c r="K2036" s="18" t="n">
        <x:f>'05 Cargo Register'!K244</x:f>
        <x:v>157.5</x:v>
      </x:c>
      <x:c r="L2036" s="18" t="n">
        <x:f>'05 Cargo Register'!N244</x:f>
        <x:v>10</x:v>
      </x:c>
      <x:c r="M2036" s="18" t="n">
        <x:f>'05 Cargo Register'!O244</x:f>
        <x:v>212.5</x:v>
      </x:c>
      <x:c r="N2036" s="18" t="n">
        <x:f>J2036*K2036</x:f>
        <x:v>1260</x:v>
      </x:c>
      <x:c r="O2036" s="18" t="n">
        <x:f>J2036*L2036</x:f>
        <x:v>80</x:v>
      </x:c>
      <x:c r="P2036" s="18" t="n">
        <x:f>J2036*M2036</x:f>
        <x:v>1700</x:v>
      </x:c>
      <x:c r="Q2036" s="22" t="n">
        <x:f>'01 Controls'!$E$26*'02 Cargo Classes'!$M$10</x:f>
        <x:v>0</x:v>
      </x:c>
      <x:c r="R2036" s="22" t="n">
        <x:f>'01 Controls'!$F$26*'02 Cargo Classes'!$N$10</x:f>
        <x:v>0</x:v>
      </x:c>
      <x:c r="S2036" s="22" t="n">
        <x:f>'01 Controls'!$G$26*'02 Cargo Classes'!$O$10</x:f>
        <x:v>0.95</x:v>
      </x:c>
      <x:c r="T2036" s="22" t="n">
        <x:f>'01 Controls'!$H$26*'02 Cargo Classes'!$P$10</x:f>
        <x:v>0</x:v>
      </x:c>
      <x:c r="U2036" s="22" t="n">
        <x:f>SUM(Q2036:T2036)</x:f>
        <x:v>0.95</x:v>
      </x:c>
      <x:c r="V2036" s="18" t="n">
        <x:f>IF(U2036=0,0,N2036*Q2036/U2036)</x:f>
        <x:v>0</x:v>
      </x:c>
      <x:c r="W2036" s="18" t="n">
        <x:f>IF(U2036=0,0,P2036*Q2036/U2036)</x:f>
        <x:v>0</x:v>
      </x:c>
      <x:c r="X2036" s="18" t="n">
        <x:f>MAX(V2036,W2036*'01 Controls'!$E$12)</x:f>
        <x:v>0</x:v>
      </x:c>
      <x:c r="Y2036" s="18" t="n">
        <x:f>IF(U2036=0,0,N2036*R2036/U2036)</x:f>
        <x:v>0</x:v>
      </x:c>
      <x:c r="Z2036" s="18" t="n">
        <x:f>IF(U2036=0,0,P2036*R2036/U2036)</x:f>
        <x:v>0</x:v>
      </x:c>
      <x:c r="AA2036" s="18" t="n">
        <x:f>MAX(Y2036,Z2036*'01 Controls'!$E$13)</x:f>
        <x:v>0</x:v>
      </x:c>
      <x:c r="AB2036" s="18" t="n">
        <x:f>IF(U2036=0,0,N2036*S2036/U2036)</x:f>
        <x:v>1260</x:v>
      </x:c>
      <x:c r="AC2036" s="18" t="n">
        <x:f>IF(U2036=0,0,P2036*S2036/U2036)</x:f>
        <x:v>1700</x:v>
      </x:c>
      <x:c r="AD2036" s="18" t="n">
        <x:f>MAX(AB2036,AC2036*'01 Controls'!$E$14)</x:f>
        <x:v>1260</x:v>
      </x:c>
      <x:c r="AE2036" s="18" t="n">
        <x:f>IF(U2036=0,0,N2036*T2036/U2036)</x:f>
        <x:v>0</x:v>
      </x:c>
      <x:c r="AF2036" s="18" t="n">
        <x:f>IF(U2036=0,0,P2036*T2036/U2036)</x:f>
        <x:v>0</x:v>
      </x:c>
      <x:c r="AG2036" s="18" t="n">
        <x:f>MAX(AE2036,AF2036*'01 Controls'!$E$15)</x:f>
        <x:v>0</x:v>
      </x:c>
      <x:c r="AH2036" s="18" t="n">
        <x:f>SUM(V2036,Y2036,AB2036,AE2036)</x:f>
        <x:v>1260</x:v>
      </x:c>
      <x:c r="AI2036" s="18" t="n">
        <x:f>N2036-AH2036</x:f>
        <x:v>0</x:v>
      </x:c>
      <x:c r="AJ2036" s="18" t="n">
        <x:f>V2036*INDEX('07 Mode Capacity'!$P$6:$P$17,MATCH("AIR-"&amp;I2036,'07 Mode Capacity'!$C$6:$C$17,0))</x:f>
        <x:v>0</x:v>
      </x:c>
      <x:c r="AK2036" s="18" t="n">
        <x:f>Y2036*INDEX('07 Mode Capacity'!$P$6:$P$17,MATCH("OCEAN-"&amp;I2036,'07 Mode Capacity'!$C$6:$C$17,0))</x:f>
        <x:v>0</x:v>
      </x:c>
      <x:c r="AL2036" s="18" t="n">
        <x:f>AB2036*INDEX('07 Mode Capacity'!$P$6:$P$17,MATCH("LAND-"&amp;I2036,'07 Mode Capacity'!$C$6:$C$17,0))</x:f>
        <x:v>153.78031558832936</x:v>
      </x:c>
      <x:c r="AM2036" s="18" t="n">
        <x:f>AE2036*INDEX('07 Mode Capacity'!$P$6:$P$17,MATCH("INLAND-"&amp;I2036,'07 Mode Capacity'!$C$6:$C$17,0))</x:f>
        <x:v>0</x:v>
      </x:c>
      <x:c r="AN2036" s="18" t="n">
        <x:f>SUM(AJ2036:AM2036)</x:f>
        <x:v>153.78031558832936</x:v>
      </x:c>
      <x:c r="AO2036" s="17" t="n">
        <x:f>IF(N2036=0,1,AN2036/N2036)</x:f>
        <x:v>0.12204786951454712</x:v>
      </x:c>
      <x:c r="AP2036" s="11" t="str">
        <x:f>IF(AO2036&gt;='01 Controls'!$E$16,"PASS","FAIL")</x:f>
        <x:v>FAIL</x:v>
      </x:c>
      <x:c r="AQ2036" s="11" t="str">
        <x:v>UNQUANTIFIED</x:v>
      </x:c>
      <x:c r="AR2036" s="11" t="str">
        <x:v>Position-class planning record; serial item and receiver open</x:v>
      </x:c>
      <x:c r="AS2036" s="26"/>
      <x:c r="AT2036" s="26"/>
    </x:row>
    <x:row r="2037">
      <x:c r="C2037" s="11" t="str">
        <x:v>M2-H-CHC-FLR-24</x:v>
      </x:c>
      <x:c r="D2037" s="11" t="str">
        <x:v>M2</x:v>
      </x:c>
      <x:c r="E2037" s="11" t="str">
        <x:v>Urban heat</x:v>
      </x:c>
      <x:c r="F2037" s="11" t="str">
        <x:v>H-CHC</x:v>
      </x:c>
      <x:c r="G2037" s="11" t="str">
        <x:v>Community health continuity group</x:v>
      </x:c>
      <x:c r="H2037" s="11" t="str">
        <x:v>FLR-24</x:v>
      </x:c>
      <x:c r="I2037" s="19" t="n">
        <x:v>48</x:v>
      </x:c>
      <x:c r="J2037" s="21" t="n">
        <x:v>8</x:v>
      </x:c>
      <x:c r="K2037" s="18" t="n">
        <x:f>'05 Cargo Register'!K245</x:f>
        <x:v>131.25</x:v>
      </x:c>
      <x:c r="L2037" s="18" t="n">
        <x:f>'05 Cargo Register'!N245</x:f>
        <x:v>7</x:v>
      </x:c>
      <x:c r="M2037" s="18" t="n">
        <x:f>'05 Cargo Register'!O245</x:f>
        <x:v>224</x:v>
      </x:c>
      <x:c r="N2037" s="18" t="n">
        <x:f>J2037*K2037</x:f>
        <x:v>1050</x:v>
      </x:c>
      <x:c r="O2037" s="18" t="n">
        <x:f>J2037*L2037</x:f>
        <x:v>56</x:v>
      </x:c>
      <x:c r="P2037" s="18" t="n">
        <x:f>J2037*M2037</x:f>
        <x:v>1792</x:v>
      </x:c>
      <x:c r="Q2037" s="22" t="n">
        <x:f>'01 Controls'!$E$26*'02 Cargo Classes'!$M$11</x:f>
        <x:v>0</x:v>
      </x:c>
      <x:c r="R2037" s="22" t="n">
        <x:f>'01 Controls'!$F$26*'02 Cargo Classes'!$N$11</x:f>
        <x:v>0</x:v>
      </x:c>
      <x:c r="S2037" s="22" t="n">
        <x:f>'01 Controls'!$G$26*'02 Cargo Classes'!$O$11</x:f>
        <x:v>0.95</x:v>
      </x:c>
      <x:c r="T2037" s="22" t="n">
        <x:f>'01 Controls'!$H$26*'02 Cargo Classes'!$P$11</x:f>
        <x:v>0</x:v>
      </x:c>
      <x:c r="U2037" s="22" t="n">
        <x:f>SUM(Q2037:T2037)</x:f>
        <x:v>0.95</x:v>
      </x:c>
      <x:c r="V2037" s="18" t="n">
        <x:f>IF(U2037=0,0,N2037*Q2037/U2037)</x:f>
        <x:v>0</x:v>
      </x:c>
      <x:c r="W2037" s="18" t="n">
        <x:f>IF(U2037=0,0,P2037*Q2037/U2037)</x:f>
        <x:v>0</x:v>
      </x:c>
      <x:c r="X2037" s="18" t="n">
        <x:f>MAX(V2037,W2037*'01 Controls'!$E$12)</x:f>
        <x:v>0</x:v>
      </x:c>
      <x:c r="Y2037" s="18" t="n">
        <x:f>IF(U2037=0,0,N2037*R2037/U2037)</x:f>
        <x:v>0</x:v>
      </x:c>
      <x:c r="Z2037" s="18" t="n">
        <x:f>IF(U2037=0,0,P2037*R2037/U2037)</x:f>
        <x:v>0</x:v>
      </x:c>
      <x:c r="AA2037" s="18" t="n">
        <x:f>MAX(Y2037,Z2037*'01 Controls'!$E$13)</x:f>
        <x:v>0</x:v>
      </x:c>
      <x:c r="AB2037" s="18" t="n">
        <x:f>IF(U2037=0,0,N2037*S2037/U2037)</x:f>
        <x:v>1050</x:v>
      </x:c>
      <x:c r="AC2037" s="18" t="n">
        <x:f>IF(U2037=0,0,P2037*S2037/U2037)</x:f>
        <x:v>1792</x:v>
      </x:c>
      <x:c r="AD2037" s="18" t="n">
        <x:f>MAX(AB2037,AC2037*'01 Controls'!$E$14)</x:f>
        <x:v>1050</x:v>
      </x:c>
      <x:c r="AE2037" s="18" t="n">
        <x:f>IF(U2037=0,0,N2037*T2037/U2037)</x:f>
        <x:v>0</x:v>
      </x:c>
      <x:c r="AF2037" s="18" t="n">
        <x:f>IF(U2037=0,0,P2037*T2037/U2037)</x:f>
        <x:v>0</x:v>
      </x:c>
      <x:c r="AG2037" s="18" t="n">
        <x:f>MAX(AE2037,AF2037*'01 Controls'!$E$15)</x:f>
        <x:v>0</x:v>
      </x:c>
      <x:c r="AH2037" s="18" t="n">
        <x:f>SUM(V2037,Y2037,AB2037,AE2037)</x:f>
        <x:v>1050</x:v>
      </x:c>
      <x:c r="AI2037" s="18" t="n">
        <x:f>N2037-AH2037</x:f>
        <x:v>0</x:v>
      </x:c>
      <x:c r="AJ2037" s="18" t="n">
        <x:f>V2037*INDEX('07 Mode Capacity'!$P$6:$P$17,MATCH("AIR-"&amp;I2037,'07 Mode Capacity'!$C$6:$C$17,0))</x:f>
        <x:v>0</x:v>
      </x:c>
      <x:c r="AK2037" s="18" t="n">
        <x:f>Y2037*INDEX('07 Mode Capacity'!$P$6:$P$17,MATCH("OCEAN-"&amp;I2037,'07 Mode Capacity'!$C$6:$C$17,0))</x:f>
        <x:v>0</x:v>
      </x:c>
      <x:c r="AL2037" s="18" t="n">
        <x:f>AB2037*INDEX('07 Mode Capacity'!$P$6:$P$17,MATCH("LAND-"&amp;I2037,'07 Mode Capacity'!$C$6:$C$17,0))</x:f>
        <x:v>128.15026299027446</x:v>
      </x:c>
      <x:c r="AM2037" s="18" t="n">
        <x:f>AE2037*INDEX('07 Mode Capacity'!$P$6:$P$17,MATCH("INLAND-"&amp;I2037,'07 Mode Capacity'!$C$6:$C$17,0))</x:f>
        <x:v>0</x:v>
      </x:c>
      <x:c r="AN2037" s="18" t="n">
        <x:f>SUM(AJ2037:AM2037)</x:f>
        <x:v>128.15026299027446</x:v>
      </x:c>
      <x:c r="AO2037" s="17" t="n">
        <x:f>IF(N2037=0,1,AN2037/N2037)</x:f>
        <x:v>0.1220478695145471</x:v>
      </x:c>
      <x:c r="AP2037" s="11" t="str">
        <x:f>IF(AO2037&gt;='01 Controls'!$E$16,"PASS","FAIL")</x:f>
        <x:v>FAIL</x:v>
      </x:c>
      <x:c r="AQ2037" s="11" t="str">
        <x:v>UNQUANTIFIED</x:v>
      </x:c>
      <x:c r="AR2037" s="11" t="str">
        <x:v>Position-class planning record; serial item and receiver open</x:v>
      </x:c>
      <x:c r="AS2037" s="26"/>
      <x:c r="AT2037" s="26"/>
    </x:row>
    <x:row r="2038">
      <x:c r="C2038" s="11" t="str">
        <x:v>M2-H-CHC-ROL-30</x:v>
      </x:c>
      <x:c r="D2038" s="11" t="str">
        <x:v>M2</x:v>
      </x:c>
      <x:c r="E2038" s="11" t="str">
        <x:v>Urban heat</x:v>
      </x:c>
      <x:c r="F2038" s="11" t="str">
        <x:v>H-CHC</x:v>
      </x:c>
      <x:c r="G2038" s="11" t="str">
        <x:v>Community health continuity group</x:v>
      </x:c>
      <x:c r="H2038" s="11" t="str">
        <x:v>ROL-30</x:v>
      </x:c>
      <x:c r="I2038" s="19" t="n">
        <x:v>48</x:v>
      </x:c>
      <x:c r="J2038" s="21" t="n">
        <x:v>8</x:v>
      </x:c>
      <x:c r="K2038" s="18" t="n">
        <x:f>'05 Cargo Register'!K246</x:f>
        <x:v>262.5</x:v>
      </x:c>
      <x:c r="L2038" s="18" t="n">
        <x:f>'05 Cargo Register'!N246</x:f>
        <x:v>11</x:v>
      </x:c>
      <x:c r="M2038" s="18" t="n">
        <x:f>'05 Cargo Register'!O246</x:f>
        <x:v>701.25</x:v>
      </x:c>
      <x:c r="N2038" s="18" t="n">
        <x:f>J2038*K2038</x:f>
        <x:v>2100</x:v>
      </x:c>
      <x:c r="O2038" s="18" t="n">
        <x:f>J2038*L2038</x:f>
        <x:v>88</x:v>
      </x:c>
      <x:c r="P2038" s="18" t="n">
        <x:f>J2038*M2038</x:f>
        <x:v>5610</x:v>
      </x:c>
      <x:c r="Q2038" s="22" t="n">
        <x:f>'01 Controls'!$E$26*'02 Cargo Classes'!$M$12</x:f>
        <x:v>0</x:v>
      </x:c>
      <x:c r="R2038" s="22" t="n">
        <x:f>'01 Controls'!$F$26*'02 Cargo Classes'!$N$12</x:f>
        <x:v>0</x:v>
      </x:c>
      <x:c r="S2038" s="22" t="n">
        <x:f>'01 Controls'!$G$26*'02 Cargo Classes'!$O$12</x:f>
        <x:v>1.4249999999999998</x:v>
      </x:c>
      <x:c r="T2038" s="22" t="n">
        <x:f>'01 Controls'!$H$26*'02 Cargo Classes'!$P$12</x:f>
        <x:v>0</x:v>
      </x:c>
      <x:c r="U2038" s="22" t="n">
        <x:f>SUM(Q2038:T2038)</x:f>
        <x:v>1.4249999999999998</x:v>
      </x:c>
      <x:c r="V2038" s="18" t="n">
        <x:f>IF(U2038=0,0,N2038*Q2038/U2038)</x:f>
        <x:v>0</x:v>
      </x:c>
      <x:c r="W2038" s="18" t="n">
        <x:f>IF(U2038=0,0,P2038*Q2038/U2038)</x:f>
        <x:v>0</x:v>
      </x:c>
      <x:c r="X2038" s="18" t="n">
        <x:f>MAX(V2038,W2038*'01 Controls'!$E$12)</x:f>
        <x:v>0</x:v>
      </x:c>
      <x:c r="Y2038" s="18" t="n">
        <x:f>IF(U2038=0,0,N2038*R2038/U2038)</x:f>
        <x:v>0</x:v>
      </x:c>
      <x:c r="Z2038" s="18" t="n">
        <x:f>IF(U2038=0,0,P2038*R2038/U2038)</x:f>
        <x:v>0</x:v>
      </x:c>
      <x:c r="AA2038" s="18" t="n">
        <x:f>MAX(Y2038,Z2038*'01 Controls'!$E$13)</x:f>
        <x:v>0</x:v>
      </x:c>
      <x:c r="AB2038" s="18" t="n">
        <x:f>IF(U2038=0,0,N2038*S2038/U2038)</x:f>
        <x:v>2100</x:v>
      </x:c>
      <x:c r="AC2038" s="18" t="n">
        <x:f>IF(U2038=0,0,P2038*S2038/U2038)</x:f>
        <x:v>5610</x:v>
      </x:c>
      <x:c r="AD2038" s="18" t="n">
        <x:f>MAX(AB2038,AC2038*'01 Controls'!$E$14)</x:f>
        <x:v>2100</x:v>
      </x:c>
      <x:c r="AE2038" s="18" t="n">
        <x:f>IF(U2038=0,0,N2038*T2038/U2038)</x:f>
        <x:v>0</x:v>
      </x:c>
      <x:c r="AF2038" s="18" t="n">
        <x:f>IF(U2038=0,0,P2038*T2038/U2038)</x:f>
        <x:v>0</x:v>
      </x:c>
      <x:c r="AG2038" s="18" t="n">
        <x:f>MAX(AE2038,AF2038*'01 Controls'!$E$15)</x:f>
        <x:v>0</x:v>
      </x:c>
      <x:c r="AH2038" s="18" t="n">
        <x:f>SUM(V2038,Y2038,AB2038,AE2038)</x:f>
        <x:v>2100</x:v>
      </x:c>
      <x:c r="AI2038" s="18" t="n">
        <x:f>N2038-AH2038</x:f>
        <x:v>0</x:v>
      </x:c>
      <x:c r="AJ2038" s="18" t="n">
        <x:f>V2038*INDEX('07 Mode Capacity'!$P$6:$P$17,MATCH("AIR-"&amp;I2038,'07 Mode Capacity'!$C$6:$C$17,0))</x:f>
        <x:v>0</x:v>
      </x:c>
      <x:c r="AK2038" s="18" t="n">
        <x:f>Y2038*INDEX('07 Mode Capacity'!$P$6:$P$17,MATCH("OCEAN-"&amp;I2038,'07 Mode Capacity'!$C$6:$C$17,0))</x:f>
        <x:v>0</x:v>
      </x:c>
      <x:c r="AL2038" s="18" t="n">
        <x:f>AB2038*INDEX('07 Mode Capacity'!$P$6:$P$17,MATCH("LAND-"&amp;I2038,'07 Mode Capacity'!$C$6:$C$17,0))</x:f>
        <x:v>256.3005259805489</x:v>
      </x:c>
      <x:c r="AM2038" s="18" t="n">
        <x:f>AE2038*INDEX('07 Mode Capacity'!$P$6:$P$17,MATCH("INLAND-"&amp;I2038,'07 Mode Capacity'!$C$6:$C$17,0))</x:f>
        <x:v>0</x:v>
      </x:c>
      <x:c r="AN2038" s="18" t="n">
        <x:f>SUM(AJ2038:AM2038)</x:f>
        <x:v>256.3005259805489</x:v>
      </x:c>
      <x:c r="AO2038" s="17" t="n">
        <x:f>IF(N2038=0,1,AN2038/N2038)</x:f>
        <x:v>0.1220478695145471</x:v>
      </x:c>
      <x:c r="AP2038" s="11" t="str">
        <x:f>IF(AO2038&gt;='01 Controls'!$E$16,"PASS","FAIL")</x:f>
        <x:v>FAIL</x:v>
      </x:c>
      <x:c r="AQ2038" s="11" t="str">
        <x:v>UNQUANTIFIED</x:v>
      </x:c>
      <x:c r="AR2038" s="11" t="str">
        <x:v>Position-class planning record; serial item and receiver open</x:v>
      </x:c>
      <x:c r="AS2038" s="26"/>
      <x:c r="AT2038" s="26"/>
    </x:row>
    <x:row r="2039">
      <x:c r="C2039" s="11" t="str">
        <x:v>M2-H-CHC-BLK-08</x:v>
      </x:c>
      <x:c r="D2039" s="11" t="str">
        <x:v>M2</x:v>
      </x:c>
      <x:c r="E2039" s="11" t="str">
        <x:v>Urban heat</x:v>
      </x:c>
      <x:c r="F2039" s="11" t="str">
        <x:v>H-CHC</x:v>
      </x:c>
      <x:c r="G2039" s="11" t="str">
        <x:v>Community health continuity group</x:v>
      </x:c>
      <x:c r="H2039" s="11" t="str">
        <x:v>BLK-08</x:v>
      </x:c>
      <x:c r="I2039" s="19" t="n">
        <x:v>48</x:v>
      </x:c>
      <x:c r="J2039" s="21" t="n">
        <x:v>8</x:v>
      </x:c>
      <x:c r="K2039" s="18" t="n">
        <x:f>'05 Cargo Register'!K247</x:f>
        <x:v>367.50000000000006</x:v>
      </x:c>
      <x:c r="L2039" s="18" t="n">
        <x:f>'05 Cargo Register'!N247</x:f>
        <x:v>58</x:v>
      </x:c>
      <x:c r="M2039" s="18" t="n">
        <x:f>'05 Cargo Register'!O247</x:f>
        <x:v>2958</x:v>
      </x:c>
      <x:c r="N2039" s="18" t="n">
        <x:f>J2039*K2039</x:f>
        <x:v>2940.0000000000005</x:v>
      </x:c>
      <x:c r="O2039" s="18" t="n">
        <x:f>J2039*L2039</x:f>
        <x:v>464</x:v>
      </x:c>
      <x:c r="P2039" s="18" t="n">
        <x:f>J2039*M2039</x:f>
        <x:v>23664</x:v>
      </x:c>
      <x:c r="Q2039" s="22" t="n">
        <x:f>'01 Controls'!$E$26*'02 Cargo Classes'!$M$14</x:f>
        <x:v>0.05</x:v>
      </x:c>
      <x:c r="R2039" s="22" t="n">
        <x:f>'01 Controls'!$F$26*'02 Cargo Classes'!$N$14</x:f>
        <x:v>0</x:v>
      </x:c>
      <x:c r="S2039" s="22" t="n">
        <x:f>'01 Controls'!$G$26*'02 Cargo Classes'!$O$14</x:f>
        <x:v>0.95</x:v>
      </x:c>
      <x:c r="T2039" s="22" t="n">
        <x:f>'01 Controls'!$H$26*'02 Cargo Classes'!$P$14</x:f>
        <x:v>0</x:v>
      </x:c>
      <x:c r="U2039" s="22" t="n">
        <x:f>SUM(Q2039:T2039)</x:f>
        <x:v>1</x:v>
      </x:c>
      <x:c r="V2039" s="18" t="n">
        <x:f>IF(U2039=0,0,N2039*Q2039/U2039)</x:f>
        <x:v>147.00000000000003</x:v>
      </x:c>
      <x:c r="W2039" s="18" t="n">
        <x:f>IF(U2039=0,0,P2039*Q2039/U2039)</x:f>
        <x:v>1183.2</x:v>
      </x:c>
      <x:c r="X2039" s="18" t="n">
        <x:f>MAX(V2039,W2039*'01 Controls'!$E$12)</x:f>
        <x:v>295.8</x:v>
      </x:c>
      <x:c r="Y2039" s="18" t="n">
        <x:f>IF(U2039=0,0,N2039*R2039/U2039)</x:f>
        <x:v>0</x:v>
      </x:c>
      <x:c r="Z2039" s="18" t="n">
        <x:f>IF(U2039=0,0,P2039*R2039/U2039)</x:f>
        <x:v>0</x:v>
      </x:c>
      <x:c r="AA2039" s="18" t="n">
        <x:f>MAX(Y2039,Z2039*'01 Controls'!$E$13)</x:f>
        <x:v>0</x:v>
      </x:c>
      <x:c r="AB2039" s="18" t="n">
        <x:f>IF(U2039=0,0,N2039*S2039/U2039)</x:f>
        <x:v>2793.0000000000005</x:v>
      </x:c>
      <x:c r="AC2039" s="18" t="n">
        <x:f>IF(U2039=0,0,P2039*S2039/U2039)</x:f>
        <x:v>22480.8</x:v>
      </x:c>
      <x:c r="AD2039" s="18" t="n">
        <x:f>MAX(AB2039,AC2039*'01 Controls'!$E$14)</x:f>
        <x:v>4496.16</x:v>
      </x:c>
      <x:c r="AE2039" s="18" t="n">
        <x:f>IF(U2039=0,0,N2039*T2039/U2039)</x:f>
        <x:v>0</x:v>
      </x:c>
      <x:c r="AF2039" s="18" t="n">
        <x:f>IF(U2039=0,0,P2039*T2039/U2039)</x:f>
        <x:v>0</x:v>
      </x:c>
      <x:c r="AG2039" s="18" t="n">
        <x:f>MAX(AE2039,AF2039*'01 Controls'!$E$15)</x:f>
        <x:v>0</x:v>
      </x:c>
      <x:c r="AH2039" s="18" t="n">
        <x:f>SUM(V2039,Y2039,AB2039,AE2039)</x:f>
        <x:v>2940.0000000000005</x:v>
      </x:c>
      <x:c r="AI2039" s="18" t="n">
        <x:f>N2039-AH2039</x:f>
        <x:v>0</x:v>
      </x:c>
      <x:c r="AJ2039" s="18" t="n">
        <x:f>V2039*INDEX('07 Mode Capacity'!$P$6:$P$17,MATCH("AIR-"&amp;I2039,'07 Mode Capacity'!$C$6:$C$17,0))</x:f>
        <x:v>41.20934176852602</x:v>
      </x:c>
      <x:c r="AK2039" s="18" t="n">
        <x:f>Y2039*INDEX('07 Mode Capacity'!$P$6:$P$17,MATCH("OCEAN-"&amp;I2039,'07 Mode Capacity'!$C$6:$C$17,0))</x:f>
        <x:v>0</x:v>
      </x:c>
      <x:c r="AL2039" s="18" t="n">
        <x:f>AB2039*INDEX('07 Mode Capacity'!$P$6:$P$17,MATCH("LAND-"&amp;I2039,'07 Mode Capacity'!$C$6:$C$17,0))</x:f>
        <x:v>340.8796995541301</x:v>
      </x:c>
      <x:c r="AM2039" s="18" t="n">
        <x:f>AE2039*INDEX('07 Mode Capacity'!$P$6:$P$17,MATCH("INLAND-"&amp;I2039,'07 Mode Capacity'!$C$6:$C$17,0))</x:f>
        <x:v>0</x:v>
      </x:c>
      <x:c r="AN2039" s="18" t="n">
        <x:f>SUM(AJ2039:AM2039)</x:f>
        <x:v>382.08904132265616</x:v>
      </x:c>
      <x:c r="AO2039" s="17" t="n">
        <x:f>IF(N2039=0,1,AN2039/N2039)</x:f>
        <x:v>0.1299622589532844</x:v>
      </x:c>
      <x:c r="AP2039" s="11" t="str">
        <x:f>IF(AO2039&gt;='01 Controls'!$E$16,"PASS","FAIL")</x:f>
        <x:v>FAIL</x:v>
      </x:c>
      <x:c r="AQ2039" s="11" t="str">
        <x:v>UNQUANTIFIED</x:v>
      </x:c>
      <x:c r="AR2039" s="11" t="str">
        <x:v>Position-class planning record; serial item and receiver open</x:v>
      </x:c>
      <x:c r="AS2039" s="26"/>
      <x:c r="AT2039" s="26"/>
    </x:row>
    <x:row r="2040">
      <x:c r="C2040" s="11" t="str">
        <x:v>M2-H-MAC-APL-45</x:v>
      </x:c>
      <x:c r="D2040" s="11" t="str">
        <x:v>M2</x:v>
      </x:c>
      <x:c r="E2040" s="11" t="str">
        <x:v>Urban heat</x:v>
      </x:c>
      <x:c r="F2040" s="11" t="str">
        <x:v>H-MAC</x:v>
      </x:c>
      <x:c r="G2040" s="11" t="str">
        <x:v>Mobile acute-care group</x:v>
      </x:c>
      <x:c r="H2040" s="11" t="str">
        <x:v>APL-45</x:v>
      </x:c>
      <x:c r="I2040" s="19" t="n">
        <x:v>24</x:v>
      </x:c>
      <x:c r="J2040" s="21" t="n">
        <x:v>4</x:v>
      </x:c>
      <x:c r="K2040" s="18" t="n">
        <x:f>'05 Cargo Register'!K248</x:f>
        <x:v>472.5</x:v>
      </x:c>
      <x:c r="L2040" s="18" t="n">
        <x:f>'05 Cargo Register'!N248</x:f>
        <x:v>124</x:v>
      </x:c>
      <x:c r="M2040" s="18" t="n">
        <x:f>'05 Cargo Register'!O248</x:f>
        <x:v>930</x:v>
      </x:c>
      <x:c r="N2040" s="18" t="n">
        <x:f>J2040*K2040</x:f>
        <x:v>1890</x:v>
      </x:c>
      <x:c r="O2040" s="18" t="n">
        <x:f>J2040*L2040</x:f>
        <x:v>496</x:v>
      </x:c>
      <x:c r="P2040" s="18" t="n">
        <x:f>J2040*M2040</x:f>
        <x:v>3720</x:v>
      </x:c>
      <x:c r="Q2040" s="22" t="n">
        <x:f>'01 Controls'!$E$26*'02 Cargo Classes'!$M$6</x:f>
        <x:v>0.15000000000000002</x:v>
      </x:c>
      <x:c r="R2040" s="22" t="n">
        <x:f>'01 Controls'!$F$26*'02 Cargo Classes'!$N$6</x:f>
        <x:v>0</x:v>
      </x:c>
      <x:c r="S2040" s="22" t="n">
        <x:f>'01 Controls'!$G$26*'02 Cargo Classes'!$O$6</x:f>
        <x:v>0.95</x:v>
      </x:c>
      <x:c r="T2040" s="22" t="n">
        <x:f>'01 Controls'!$H$26*'02 Cargo Classes'!$P$6</x:f>
        <x:v>0</x:v>
      </x:c>
      <x:c r="U2040" s="22" t="n">
        <x:f>SUM(Q2040:T2040)</x:f>
        <x:v>1.1</x:v>
      </x:c>
      <x:c r="V2040" s="18" t="n">
        <x:f>IF(U2040=0,0,N2040*Q2040/U2040)</x:f>
        <x:v>257.72727272727275</x:v>
      </x:c>
      <x:c r="W2040" s="18" t="n">
        <x:f>IF(U2040=0,0,P2040*Q2040/U2040)</x:f>
        <x:v>507.2727272727273</x:v>
      </x:c>
      <x:c r="X2040" s="18" t="n">
        <x:f>MAX(V2040,W2040*'01 Controls'!$E$12)</x:f>
        <x:v>257.72727272727275</x:v>
      </x:c>
      <x:c r="Y2040" s="18" t="n">
        <x:f>IF(U2040=0,0,N2040*R2040/U2040)</x:f>
        <x:v>0</x:v>
      </x:c>
      <x:c r="Z2040" s="18" t="n">
        <x:f>IF(U2040=0,0,P2040*R2040/U2040)</x:f>
        <x:v>0</x:v>
      </x:c>
      <x:c r="AA2040" s="18" t="n">
        <x:f>MAX(Y2040,Z2040*'01 Controls'!$E$13)</x:f>
        <x:v>0</x:v>
      </x:c>
      <x:c r="AB2040" s="18" t="n">
        <x:f>IF(U2040=0,0,N2040*S2040/U2040)</x:f>
        <x:v>1632.2727272727273</x:v>
      </x:c>
      <x:c r="AC2040" s="18" t="n">
        <x:f>IF(U2040=0,0,P2040*S2040/U2040)</x:f>
        <x:v>3212.7272727272725</x:v>
      </x:c>
      <x:c r="AD2040" s="18" t="n">
        <x:f>MAX(AB2040,AC2040*'01 Controls'!$E$14)</x:f>
        <x:v>1632.2727272727273</x:v>
      </x:c>
      <x:c r="AE2040" s="18" t="n">
        <x:f>IF(U2040=0,0,N2040*T2040/U2040)</x:f>
        <x:v>0</x:v>
      </x:c>
      <x:c r="AF2040" s="18" t="n">
        <x:f>IF(U2040=0,0,P2040*T2040/U2040)</x:f>
        <x:v>0</x:v>
      </x:c>
      <x:c r="AG2040" s="18" t="n">
        <x:f>MAX(AE2040,AF2040*'01 Controls'!$E$15)</x:f>
        <x:v>0</x:v>
      </x:c>
      <x:c r="AH2040" s="18" t="n">
        <x:f>SUM(V2040,Y2040,AB2040,AE2040)</x:f>
        <x:v>1890</x:v>
      </x:c>
      <x:c r="AI2040" s="18" t="n">
        <x:f>N2040-AH2040</x:f>
        <x:v>0</x:v>
      </x:c>
      <x:c r="AJ2040" s="18" t="n">
        <x:f>V2040*INDEX('07 Mode Capacity'!$P$6:$P$17,MATCH("AIR-"&amp;I2040,'07 Mode Capacity'!$C$6:$C$17,0))</x:f>
        <x:v>52.29648930210865</x:v>
      </x:c>
      <x:c r="AK2040" s="18" t="n">
        <x:f>Y2040*INDEX('07 Mode Capacity'!$P$6:$P$17,MATCH("OCEAN-"&amp;I2040,'07 Mode Capacity'!$C$6:$C$17,0))</x:f>
        <x:v>0</x:v>
      </x:c>
      <x:c r="AL2040" s="18" t="n">
        <x:f>AB2040*INDEX('07 Mode Capacity'!$P$6:$P$17,MATCH("LAND-"&amp;I2040,'07 Mode Capacity'!$C$6:$C$17,0))</x:f>
        <x:v>624.3458268091351</x:v>
      </x:c>
      <x:c r="AM2040" s="18" t="n">
        <x:f>AE2040*INDEX('07 Mode Capacity'!$P$6:$P$17,MATCH("INLAND-"&amp;I2040,'07 Mode Capacity'!$C$6:$C$17,0))</x:f>
        <x:v>0</x:v>
      </x:c>
      <x:c r="AN2040" s="18" t="n">
        <x:f>SUM(AJ2040:AM2040)</x:f>
        <x:v>676.6423161112438</x:v>
      </x:c>
      <x:c r="AO2040" s="17" t="n">
        <x:f>IF(N2040=0,1,AN2040/N2040)</x:f>
        <x:v>0.35801180746626654</x:v>
      </x:c>
      <x:c r="AP2040" s="11" t="str">
        <x:f>IF(AO2040&gt;='01 Controls'!$E$16,"PASS","FAIL")</x:f>
        <x:v>FAIL</x:v>
      </x:c>
      <x:c r="AQ2040" s="11" t="str">
        <x:v>UNQUANTIFIED</x:v>
      </x:c>
      <x:c r="AR2040" s="11" t="str">
        <x:v>Position-class planning record; serial item and receiver open</x:v>
      </x:c>
      <x:c r="AS2040" s="26"/>
      <x:c r="AT2040" s="26"/>
    </x:row>
    <x:row r="2041">
      <x:c r="C2041" s="11" t="str">
        <x:v>M2-H-MAC-ISO-18</x:v>
      </x:c>
      <x:c r="D2041" s="11" t="str">
        <x:v>M2</x:v>
      </x:c>
      <x:c r="E2041" s="11" t="str">
        <x:v>Urban heat</x:v>
      </x:c>
      <x:c r="F2041" s="11" t="str">
        <x:v>H-MAC</x:v>
      </x:c>
      <x:c r="G2041" s="11" t="str">
        <x:v>Mobile acute-care group</x:v>
      </x:c>
      <x:c r="H2041" s="11" t="str">
        <x:v>ISO-18</x:v>
      </x:c>
      <x:c r="I2041" s="19" t="n">
        <x:v>48</x:v>
      </x:c>
      <x:c r="J2041" s="21" t="n">
        <x:v>4</x:v>
      </x:c>
      <x:c r="K2041" s="18" t="n">
        <x:f>'05 Cargo Register'!K249</x:f>
        <x:v>551.25</x:v>
      </x:c>
      <x:c r="L2041" s="18" t="n">
        <x:f>'05 Cargo Register'!N249</x:f>
        <x:v>37</x:v>
      </x:c>
      <x:c r="M2041" s="18" t="n">
        <x:f>'05 Cargo Register'!O249</x:f>
        <x:v>976.8000000000001</x:v>
      </x:c>
      <x:c r="N2041" s="18" t="n">
        <x:f>J2041*K2041</x:f>
        <x:v>2205</x:v>
      </x:c>
      <x:c r="O2041" s="18" t="n">
        <x:f>J2041*L2041</x:f>
        <x:v>148</x:v>
      </x:c>
      <x:c r="P2041" s="18" t="n">
        <x:f>J2041*M2041</x:f>
        <x:v>3907.2000000000003</x:v>
      </x:c>
      <x:c r="Q2041" s="22" t="n">
        <x:f>'01 Controls'!$E$26*'02 Cargo Classes'!$M$7</x:f>
        <x:v>0.010000000000000002</x:v>
      </x:c>
      <x:c r="R2041" s="22" t="n">
        <x:f>'01 Controls'!$F$26*'02 Cargo Classes'!$N$7</x:f>
        <x:v>0</x:v>
      </x:c>
      <x:c r="S2041" s="22" t="n">
        <x:f>'01 Controls'!$G$26*'02 Cargo Classes'!$O$7</x:f>
        <x:v>1.14</x:v>
      </x:c>
      <x:c r="T2041" s="22" t="n">
        <x:f>'01 Controls'!$H$26*'02 Cargo Classes'!$P$7</x:f>
        <x:v>0</x:v>
      </x:c>
      <x:c r="U2041" s="22" t="n">
        <x:f>SUM(Q2041:T2041)</x:f>
        <x:v>1.15</x:v>
      </x:c>
      <x:c r="V2041" s="18" t="n">
        <x:f>IF(U2041=0,0,N2041*Q2041/U2041)</x:f>
        <x:v>19.173913043478265</x:v>
      </x:c>
      <x:c r="W2041" s="18" t="n">
        <x:f>IF(U2041=0,0,P2041*Q2041/U2041)</x:f>
        <x:v>33.975652173913055</x:v>
      </x:c>
      <x:c r="X2041" s="18" t="n">
        <x:f>MAX(V2041,W2041*'01 Controls'!$E$12)</x:f>
        <x:v>19.173913043478265</x:v>
      </x:c>
      <x:c r="Y2041" s="18" t="n">
        <x:f>IF(U2041=0,0,N2041*R2041/U2041)</x:f>
        <x:v>0</x:v>
      </x:c>
      <x:c r="Z2041" s="18" t="n">
        <x:f>IF(U2041=0,0,P2041*R2041/U2041)</x:f>
        <x:v>0</x:v>
      </x:c>
      <x:c r="AA2041" s="18" t="n">
        <x:f>MAX(Y2041,Z2041*'01 Controls'!$E$13)</x:f>
        <x:v>0</x:v>
      </x:c>
      <x:c r="AB2041" s="18" t="n">
        <x:f>IF(U2041=0,0,N2041*S2041/U2041)</x:f>
        <x:v>2185.826086956522</x:v>
      </x:c>
      <x:c r="AC2041" s="18" t="n">
        <x:f>IF(U2041=0,0,P2041*S2041/U2041)</x:f>
        <x:v>3873.224347826087</x:v>
      </x:c>
      <x:c r="AD2041" s="18" t="n">
        <x:f>MAX(AB2041,AC2041*'01 Controls'!$E$14)</x:f>
        <x:v>2185.826086956522</x:v>
      </x:c>
      <x:c r="AE2041" s="18" t="n">
        <x:f>IF(U2041=0,0,N2041*T2041/U2041)</x:f>
        <x:v>0</x:v>
      </x:c>
      <x:c r="AF2041" s="18" t="n">
        <x:f>IF(U2041=0,0,P2041*T2041/U2041)</x:f>
        <x:v>0</x:v>
      </x:c>
      <x:c r="AG2041" s="18" t="n">
        <x:f>MAX(AE2041,AF2041*'01 Controls'!$E$15)</x:f>
        <x:v>0</x:v>
      </x:c>
      <x:c r="AH2041" s="18" t="n">
        <x:f>SUM(V2041,Y2041,AB2041,AE2041)</x:f>
        <x:v>2205.0000000000005</x:v>
      </x:c>
      <x:c r="AI2041" s="18" t="n">
        <x:f>N2041-AH2041</x:f>
        <x:v>-4.547473508864641e-13</x:v>
      </x:c>
      <x:c r="AJ2041" s="18" t="n">
        <x:f>V2041*INDEX('07 Mode Capacity'!$P$6:$P$17,MATCH("AIR-"&amp;I2041,'07 Mode Capacity'!$C$6:$C$17,0))</x:f>
        <x:v>5.375131535025134</x:v>
      </x:c>
      <x:c r="AK2041" s="18" t="n">
        <x:f>Y2041*INDEX('07 Mode Capacity'!$P$6:$P$17,MATCH("OCEAN-"&amp;I2041,'07 Mode Capacity'!$C$6:$C$17,0))</x:f>
        <x:v>0</x:v>
      </x:c>
      <x:c r="AL2041" s="18" t="n">
        <x:f>AB2041*INDEX('07 Mode Capacity'!$P$6:$P$17,MATCH("LAND-"&amp;I2041,'07 Mode Capacity'!$C$6:$C$17,0))</x:f>
        <x:v>266.7754170423627</x:v>
      </x:c>
      <x:c r="AM2041" s="18" t="n">
        <x:f>AE2041*INDEX('07 Mode Capacity'!$P$6:$P$17,MATCH("INLAND-"&amp;I2041,'07 Mode Capacity'!$C$6:$C$17,0))</x:f>
        <x:v>0</x:v>
      </x:c>
      <x:c r="AN2041" s="18" t="n">
        <x:f>SUM(AJ2041:AM2041)</x:f>
        <x:v>272.15054857738784</x:v>
      </x:c>
      <x:c r="AO2041" s="17" t="n">
        <x:f>IF(N2041=0,1,AN2041/N2041)</x:f>
        <x:v>0.12342428506911013</x:v>
      </x:c>
      <x:c r="AP2041" s="11" t="str">
        <x:f>IF(AO2041&gt;='01 Controls'!$E$16,"PASS","FAIL")</x:f>
        <x:v>FAIL</x:v>
      </x:c>
      <x:c r="AQ2041" s="11" t="str">
        <x:v>UNQUANTIFIED</x:v>
      </x:c>
      <x:c r="AR2041" s="11" t="str">
        <x:v>Position-class planning record; serial item and receiver open</x:v>
      </x:c>
      <x:c r="AS2041" s="26"/>
      <x:c r="AT2041" s="26"/>
    </x:row>
    <x:row r="2042">
      <x:c r="C2042" s="11" t="str">
        <x:v>M2-H-MAC-COL-12</x:v>
      </x:c>
      <x:c r="D2042" s="11" t="str">
        <x:v>M2</x:v>
      </x:c>
      <x:c r="E2042" s="11" t="str">
        <x:v>Urban heat</x:v>
      </x:c>
      <x:c r="F2042" s="11" t="str">
        <x:v>H-MAC</x:v>
      </x:c>
      <x:c r="G2042" s="11" t="str">
        <x:v>Mobile acute-care group</x:v>
      </x:c>
      <x:c r="H2042" s="11" t="str">
        <x:v>COL-12</x:v>
      </x:c>
      <x:c r="I2042" s="19" t="n">
        <x:v>24</x:v>
      </x:c>
      <x:c r="J2042" s="21" t="n">
        <x:v>4</x:v>
      </x:c>
      <x:c r="K2042" s="18" t="n">
        <x:f>'05 Cargo Register'!K250</x:f>
        <x:v>472.5</x:v>
      </x:c>
      <x:c r="L2042" s="18" t="n">
        <x:f>'05 Cargo Register'!N250</x:f>
        <x:v>50</x:v>
      </x:c>
      <x:c r="M2042" s="18" t="n">
        <x:f>'05 Cargo Register'!O250</x:f>
        <x:v>1320</x:v>
      </x:c>
      <x:c r="N2042" s="18" t="n">
        <x:f>J2042*K2042</x:f>
        <x:v>1890</x:v>
      </x:c>
      <x:c r="O2042" s="18" t="n">
        <x:f>J2042*L2042</x:f>
        <x:v>200</x:v>
      </x:c>
      <x:c r="P2042" s="18" t="n">
        <x:f>J2042*M2042</x:f>
        <x:v>5280</x:v>
      </x:c>
      <x:c r="Q2042" s="22" t="n">
        <x:f>'01 Controls'!$E$26*'02 Cargo Classes'!$M$8</x:f>
        <x:v>0.1</x:v>
      </x:c>
      <x:c r="R2042" s="22" t="n">
        <x:f>'01 Controls'!$F$26*'02 Cargo Classes'!$N$8</x:f>
        <x:v>0</x:v>
      </x:c>
      <x:c r="S2042" s="22" t="n">
        <x:f>'01 Controls'!$G$26*'02 Cargo Classes'!$O$8</x:f>
        <x:v>1.14</x:v>
      </x:c>
      <x:c r="T2042" s="22" t="n">
        <x:f>'01 Controls'!$H$26*'02 Cargo Classes'!$P$8</x:f>
        <x:v>0</x:v>
      </x:c>
      <x:c r="U2042" s="22" t="n">
        <x:f>SUM(Q2042:T2042)</x:f>
        <x:v>1.24</x:v>
      </x:c>
      <x:c r="V2042" s="18" t="n">
        <x:f>IF(U2042=0,0,N2042*Q2042/U2042)</x:f>
        <x:v>152.41935483870967</x:v>
      </x:c>
      <x:c r="W2042" s="18" t="n">
        <x:f>IF(U2042=0,0,P2042*Q2042/U2042)</x:f>
        <x:v>425.80645161290323</x:v>
      </x:c>
      <x:c r="X2042" s="18" t="n">
        <x:f>MAX(V2042,W2042*'01 Controls'!$E$12)</x:f>
        <x:v>152.41935483870967</x:v>
      </x:c>
      <x:c r="Y2042" s="18" t="n">
        <x:f>IF(U2042=0,0,N2042*R2042/U2042)</x:f>
        <x:v>0</x:v>
      </x:c>
      <x:c r="Z2042" s="18" t="n">
        <x:f>IF(U2042=0,0,P2042*R2042/U2042)</x:f>
        <x:v>0</x:v>
      </x:c>
      <x:c r="AA2042" s="18" t="n">
        <x:f>MAX(Y2042,Z2042*'01 Controls'!$E$13)</x:f>
        <x:v>0</x:v>
      </x:c>
      <x:c r="AB2042" s="18" t="n">
        <x:f>IF(U2042=0,0,N2042*S2042/U2042)</x:f>
        <x:v>1737.5806451612902</x:v>
      </x:c>
      <x:c r="AC2042" s="18" t="n">
        <x:f>IF(U2042=0,0,P2042*S2042/U2042)</x:f>
        <x:v>4854.193548387097</x:v>
      </x:c>
      <x:c r="AD2042" s="18" t="n">
        <x:f>MAX(AB2042,AC2042*'01 Controls'!$E$14)</x:f>
        <x:v>1737.5806451612902</x:v>
      </x:c>
      <x:c r="AE2042" s="18" t="n">
        <x:f>IF(U2042=0,0,N2042*T2042/U2042)</x:f>
        <x:v>0</x:v>
      </x:c>
      <x:c r="AF2042" s="18" t="n">
        <x:f>IF(U2042=0,0,P2042*T2042/U2042)</x:f>
        <x:v>0</x:v>
      </x:c>
      <x:c r="AG2042" s="18" t="n">
        <x:f>MAX(AE2042,AF2042*'01 Controls'!$E$15)</x:f>
        <x:v>0</x:v>
      </x:c>
      <x:c r="AH2042" s="18" t="n">
        <x:f>SUM(V2042,Y2042,AB2042,AE2042)</x:f>
        <x:v>1890</x:v>
      </x:c>
      <x:c r="AI2042" s="18" t="n">
        <x:f>N2042-AH2042</x:f>
        <x:v>0</x:v>
      </x:c>
      <x:c r="AJ2042" s="18" t="n">
        <x:f>V2042*INDEX('07 Mode Capacity'!$P$6:$P$17,MATCH("AIR-"&amp;I2042,'07 Mode Capacity'!$C$6:$C$17,0))</x:f>
        <x:v>30.928031307698657</x:v>
      </x:c>
      <x:c r="AK2042" s="18" t="n">
        <x:f>Y2042*INDEX('07 Mode Capacity'!$P$6:$P$17,MATCH("OCEAN-"&amp;I2042,'07 Mode Capacity'!$C$6:$C$17,0))</x:f>
        <x:v>0</x:v>
      </x:c>
      <x:c r="AL2042" s="18" t="n">
        <x:f>AB2042*INDEX('07 Mode Capacity'!$P$6:$P$17,MATCH("LAND-"&amp;I2042,'07 Mode Capacity'!$C$6:$C$17,0))</x:f>
        <x:v>664.626202732305</x:v>
      </x:c>
      <x:c r="AM2042" s="18" t="n">
        <x:f>AE2042*INDEX('07 Mode Capacity'!$P$6:$P$17,MATCH("INLAND-"&amp;I2042,'07 Mode Capacity'!$C$6:$C$17,0))</x:f>
        <x:v>0</x:v>
      </x:c>
      <x:c r="AN2042" s="18" t="n">
        <x:f>SUM(AJ2042:AM2042)</x:f>
        <x:v>695.5542340400037</x:v>
      </x:c>
      <x:c r="AO2042" s="17" t="n">
        <x:f>IF(N2042=0,1,AN2042/N2042)</x:f>
        <x:v>0.3680181132486792</x:v>
      </x:c>
      <x:c r="AP2042" s="11" t="str">
        <x:f>IF(AO2042&gt;='01 Controls'!$E$16,"PASS","FAIL")</x:f>
        <x:v>FAIL</x:v>
      </x:c>
      <x:c r="AQ2042" s="11" t="str">
        <x:v>UNQUANTIFIED</x:v>
      </x:c>
      <x:c r="AR2042" s="11" t="str">
        <x:v>Position-class planning record; serial item and receiver open</x:v>
      </x:c>
      <x:c r="AS2042" s="26"/>
      <x:c r="AT2042" s="26"/>
    </x:row>
    <x:row r="2043">
      <x:c r="C2043" s="11" t="str">
        <x:v>M2-H-MAC-BAT-22</x:v>
      </x:c>
      <x:c r="D2043" s="11" t="str">
        <x:v>M2</x:v>
      </x:c>
      <x:c r="E2043" s="11" t="str">
        <x:v>Urban heat</x:v>
      </x:c>
      <x:c r="F2043" s="11" t="str">
        <x:v>H-MAC</x:v>
      </x:c>
      <x:c r="G2043" s="11" t="str">
        <x:v>Mobile acute-care group</x:v>
      </x:c>
      <x:c r="H2043" s="11" t="str">
        <x:v>BAT-22</x:v>
      </x:c>
      <x:c r="I2043" s="19" t="n">
        <x:v>48</x:v>
      </x:c>
      <x:c r="J2043" s="21" t="n">
        <x:v>4</x:v>
      </x:c>
      <x:c r="K2043" s="18" t="n">
        <x:f>'05 Cargo Register'!K251</x:f>
        <x:v>210</x:v>
      </x:c>
      <x:c r="L2043" s="18" t="n">
        <x:f>'05 Cargo Register'!N251</x:f>
        <x:v>12</x:v>
      </x:c>
      <x:c r="M2043" s="18" t="n">
        <x:f>'05 Cargo Register'!O251</x:f>
        <x:v>316.8</x:v>
      </x:c>
      <x:c r="N2043" s="18" t="n">
        <x:f>J2043*K2043</x:f>
        <x:v>840</x:v>
      </x:c>
      <x:c r="O2043" s="18" t="n">
        <x:f>J2043*L2043</x:f>
        <x:v>48</x:v>
      </x:c>
      <x:c r="P2043" s="18" t="n">
        <x:f>J2043*M2043</x:f>
        <x:v>1267.2</x:v>
      </x:c>
      <x:c r="Q2043" s="22" t="n">
        <x:f>'01 Controls'!$E$26*'02 Cargo Classes'!$M$9</x:f>
        <x:v>0</x:v>
      </x:c>
      <x:c r="R2043" s="22" t="n">
        <x:f>'01 Controls'!$F$26*'02 Cargo Classes'!$N$9</x:f>
        <x:v>0</x:v>
      </x:c>
      <x:c r="S2043" s="22" t="n">
        <x:f>'01 Controls'!$G$26*'02 Cargo Classes'!$O$9</x:f>
        <x:v>0.95</x:v>
      </x:c>
      <x:c r="T2043" s="22" t="n">
        <x:f>'01 Controls'!$H$26*'02 Cargo Classes'!$P$9</x:f>
        <x:v>0</x:v>
      </x:c>
      <x:c r="U2043" s="22" t="n">
        <x:f>SUM(Q2043:T2043)</x:f>
        <x:v>0.95</x:v>
      </x:c>
      <x:c r="V2043" s="18" t="n">
        <x:f>IF(U2043=0,0,N2043*Q2043/U2043)</x:f>
        <x:v>0</x:v>
      </x:c>
      <x:c r="W2043" s="18" t="n">
        <x:f>IF(U2043=0,0,P2043*Q2043/U2043)</x:f>
        <x:v>0</x:v>
      </x:c>
      <x:c r="X2043" s="18" t="n">
        <x:f>MAX(V2043,W2043*'01 Controls'!$E$12)</x:f>
        <x:v>0</x:v>
      </x:c>
      <x:c r="Y2043" s="18" t="n">
        <x:f>IF(U2043=0,0,N2043*R2043/U2043)</x:f>
        <x:v>0</x:v>
      </x:c>
      <x:c r="Z2043" s="18" t="n">
        <x:f>IF(U2043=0,0,P2043*R2043/U2043)</x:f>
        <x:v>0</x:v>
      </x:c>
      <x:c r="AA2043" s="18" t="n">
        <x:f>MAX(Y2043,Z2043*'01 Controls'!$E$13)</x:f>
        <x:v>0</x:v>
      </x:c>
      <x:c r="AB2043" s="18" t="n">
        <x:f>IF(U2043=0,0,N2043*S2043/U2043)</x:f>
        <x:v>840</x:v>
      </x:c>
      <x:c r="AC2043" s="18" t="n">
        <x:f>IF(U2043=0,0,P2043*S2043/U2043)</x:f>
        <x:v>1267.2</x:v>
      </x:c>
      <x:c r="AD2043" s="18" t="n">
        <x:f>MAX(AB2043,AC2043*'01 Controls'!$E$14)</x:f>
        <x:v>840</x:v>
      </x:c>
      <x:c r="AE2043" s="18" t="n">
        <x:f>IF(U2043=0,0,N2043*T2043/U2043)</x:f>
        <x:v>0</x:v>
      </x:c>
      <x:c r="AF2043" s="18" t="n">
        <x:f>IF(U2043=0,0,P2043*T2043/U2043)</x:f>
        <x:v>0</x:v>
      </x:c>
      <x:c r="AG2043" s="18" t="n">
        <x:f>MAX(AE2043,AF2043*'01 Controls'!$E$15)</x:f>
        <x:v>0</x:v>
      </x:c>
      <x:c r="AH2043" s="18" t="n">
        <x:f>SUM(V2043,Y2043,AB2043,AE2043)</x:f>
        <x:v>840</x:v>
      </x:c>
      <x:c r="AI2043" s="18" t="n">
        <x:f>N2043-AH2043</x:f>
        <x:v>0</x:v>
      </x:c>
      <x:c r="AJ2043" s="18" t="n">
        <x:f>V2043*INDEX('07 Mode Capacity'!$P$6:$P$17,MATCH("AIR-"&amp;I2043,'07 Mode Capacity'!$C$6:$C$17,0))</x:f>
        <x:v>0</x:v>
      </x:c>
      <x:c r="AK2043" s="18" t="n">
        <x:f>Y2043*INDEX('07 Mode Capacity'!$P$6:$P$17,MATCH("OCEAN-"&amp;I2043,'07 Mode Capacity'!$C$6:$C$17,0))</x:f>
        <x:v>0</x:v>
      </x:c>
      <x:c r="AL2043" s="18" t="n">
        <x:f>AB2043*INDEX('07 Mode Capacity'!$P$6:$P$17,MATCH("LAND-"&amp;I2043,'07 Mode Capacity'!$C$6:$C$17,0))</x:f>
        <x:v>102.52021039221957</x:v>
      </x:c>
      <x:c r="AM2043" s="18" t="n">
        <x:f>AE2043*INDEX('07 Mode Capacity'!$P$6:$P$17,MATCH("INLAND-"&amp;I2043,'07 Mode Capacity'!$C$6:$C$17,0))</x:f>
        <x:v>0</x:v>
      </x:c>
      <x:c r="AN2043" s="18" t="n">
        <x:f>SUM(AJ2043:AM2043)</x:f>
        <x:v>102.52021039221957</x:v>
      </x:c>
      <x:c r="AO2043" s="17" t="n">
        <x:f>IF(N2043=0,1,AN2043/N2043)</x:f>
        <x:v>0.1220478695145471</x:v>
      </x:c>
      <x:c r="AP2043" s="11" t="str">
        <x:f>IF(AO2043&gt;='01 Controls'!$E$16,"PASS","FAIL")</x:f>
        <x:v>FAIL</x:v>
      </x:c>
      <x:c r="AQ2043" s="11" t="str">
        <x:v>UNQUANTIFIED</x:v>
      </x:c>
      <x:c r="AR2043" s="11" t="str">
        <x:v>Position-class planning record; serial item and receiver open</x:v>
      </x:c>
      <x:c r="AS2043" s="26"/>
      <x:c r="AT2043" s="26"/>
    </x:row>
    <x:row r="2044">
      <x:c r="C2044" s="11" t="str">
        <x:v>M2-H-MAC-TNK-20</x:v>
      </x:c>
      <x:c r="D2044" s="11" t="str">
        <x:v>M2</x:v>
      </x:c>
      <x:c r="E2044" s="11" t="str">
        <x:v>Urban heat</x:v>
      </x:c>
      <x:c r="F2044" s="11" t="str">
        <x:v>H-MAC</x:v>
      </x:c>
      <x:c r="G2044" s="11" t="str">
        <x:v>Mobile acute-care group</x:v>
      </x:c>
      <x:c r="H2044" s="11" t="str">
        <x:v>TNK-20</x:v>
      </x:c>
      <x:c r="I2044" s="19" t="n">
        <x:v>48</x:v>
      </x:c>
      <x:c r="J2044" s="21" t="n">
        <x:v>4</x:v>
      </x:c>
      <x:c r="K2044" s="18" t="n">
        <x:f>'05 Cargo Register'!K252</x:f>
        <x:v>157.5</x:v>
      </x:c>
      <x:c r="L2044" s="18" t="n">
        <x:f>'05 Cargo Register'!N252</x:f>
        <x:v>10</x:v>
      </x:c>
      <x:c r="M2044" s="18" t="n">
        <x:f>'05 Cargo Register'!O252</x:f>
        <x:v>212.5</x:v>
      </x:c>
      <x:c r="N2044" s="18" t="n">
        <x:f>J2044*K2044</x:f>
        <x:v>630</x:v>
      </x:c>
      <x:c r="O2044" s="18" t="n">
        <x:f>J2044*L2044</x:f>
        <x:v>40</x:v>
      </x:c>
      <x:c r="P2044" s="18" t="n">
        <x:f>J2044*M2044</x:f>
        <x:v>850</x:v>
      </x:c>
      <x:c r="Q2044" s="22" t="n">
        <x:f>'01 Controls'!$E$26*'02 Cargo Classes'!$M$10</x:f>
        <x:v>0</x:v>
      </x:c>
      <x:c r="R2044" s="22" t="n">
        <x:f>'01 Controls'!$F$26*'02 Cargo Classes'!$N$10</x:f>
        <x:v>0</x:v>
      </x:c>
      <x:c r="S2044" s="22" t="n">
        <x:f>'01 Controls'!$G$26*'02 Cargo Classes'!$O$10</x:f>
        <x:v>0.95</x:v>
      </x:c>
      <x:c r="T2044" s="22" t="n">
        <x:f>'01 Controls'!$H$26*'02 Cargo Classes'!$P$10</x:f>
        <x:v>0</x:v>
      </x:c>
      <x:c r="U2044" s="22" t="n">
        <x:f>SUM(Q2044:T2044)</x:f>
        <x:v>0.95</x:v>
      </x:c>
      <x:c r="V2044" s="18" t="n">
        <x:f>IF(U2044=0,0,N2044*Q2044/U2044)</x:f>
        <x:v>0</x:v>
      </x:c>
      <x:c r="W2044" s="18" t="n">
        <x:f>IF(U2044=0,0,P2044*Q2044/U2044)</x:f>
        <x:v>0</x:v>
      </x:c>
      <x:c r="X2044" s="18" t="n">
        <x:f>MAX(V2044,W2044*'01 Controls'!$E$12)</x:f>
        <x:v>0</x:v>
      </x:c>
      <x:c r="Y2044" s="18" t="n">
        <x:f>IF(U2044=0,0,N2044*R2044/U2044)</x:f>
        <x:v>0</x:v>
      </x:c>
      <x:c r="Z2044" s="18" t="n">
        <x:f>IF(U2044=0,0,P2044*R2044/U2044)</x:f>
        <x:v>0</x:v>
      </x:c>
      <x:c r="AA2044" s="18" t="n">
        <x:f>MAX(Y2044,Z2044*'01 Controls'!$E$13)</x:f>
        <x:v>0</x:v>
      </x:c>
      <x:c r="AB2044" s="18" t="n">
        <x:f>IF(U2044=0,0,N2044*S2044/U2044)</x:f>
        <x:v>630</x:v>
      </x:c>
      <x:c r="AC2044" s="18" t="n">
        <x:f>IF(U2044=0,0,P2044*S2044/U2044)</x:f>
        <x:v>850</x:v>
      </x:c>
      <x:c r="AD2044" s="18" t="n">
        <x:f>MAX(AB2044,AC2044*'01 Controls'!$E$14)</x:f>
        <x:v>630</x:v>
      </x:c>
      <x:c r="AE2044" s="18" t="n">
        <x:f>IF(U2044=0,0,N2044*T2044/U2044)</x:f>
        <x:v>0</x:v>
      </x:c>
      <x:c r="AF2044" s="18" t="n">
        <x:f>IF(U2044=0,0,P2044*T2044/U2044)</x:f>
        <x:v>0</x:v>
      </x:c>
      <x:c r="AG2044" s="18" t="n">
        <x:f>MAX(AE2044,AF2044*'01 Controls'!$E$15)</x:f>
        <x:v>0</x:v>
      </x:c>
      <x:c r="AH2044" s="18" t="n">
        <x:f>SUM(V2044,Y2044,AB2044,AE2044)</x:f>
        <x:v>630</x:v>
      </x:c>
      <x:c r="AI2044" s="18" t="n">
        <x:f>N2044-AH2044</x:f>
        <x:v>0</x:v>
      </x:c>
      <x:c r="AJ2044" s="18" t="n">
        <x:f>V2044*INDEX('07 Mode Capacity'!$P$6:$P$17,MATCH("AIR-"&amp;I2044,'07 Mode Capacity'!$C$6:$C$17,0))</x:f>
        <x:v>0</x:v>
      </x:c>
      <x:c r="AK2044" s="18" t="n">
        <x:f>Y2044*INDEX('07 Mode Capacity'!$P$6:$P$17,MATCH("OCEAN-"&amp;I2044,'07 Mode Capacity'!$C$6:$C$17,0))</x:f>
        <x:v>0</x:v>
      </x:c>
      <x:c r="AL2044" s="18" t="n">
        <x:f>AB2044*INDEX('07 Mode Capacity'!$P$6:$P$17,MATCH("LAND-"&amp;I2044,'07 Mode Capacity'!$C$6:$C$17,0))</x:f>
        <x:v>76.89015779416468</x:v>
      </x:c>
      <x:c r="AM2044" s="18" t="n">
        <x:f>AE2044*INDEX('07 Mode Capacity'!$P$6:$P$17,MATCH("INLAND-"&amp;I2044,'07 Mode Capacity'!$C$6:$C$17,0))</x:f>
        <x:v>0</x:v>
      </x:c>
      <x:c r="AN2044" s="18" t="n">
        <x:f>SUM(AJ2044:AM2044)</x:f>
        <x:v>76.89015779416468</x:v>
      </x:c>
      <x:c r="AO2044" s="17" t="n">
        <x:f>IF(N2044=0,1,AN2044/N2044)</x:f>
        <x:v>0.12204786951454712</x:v>
      </x:c>
      <x:c r="AP2044" s="11" t="str">
        <x:f>IF(AO2044&gt;='01 Controls'!$E$16,"PASS","FAIL")</x:f>
        <x:v>FAIL</x:v>
      </x:c>
      <x:c r="AQ2044" s="11" t="str">
        <x:v>UNQUANTIFIED</x:v>
      </x:c>
      <x:c r="AR2044" s="11" t="str">
        <x:v>Position-class planning record; serial item and receiver open</x:v>
      </x:c>
      <x:c r="AS2044" s="26"/>
      <x:c r="AT2044" s="26"/>
    </x:row>
    <x:row r="2045">
      <x:c r="C2045" s="11" t="str">
        <x:v>M2-H-MAC-FLR-24</x:v>
      </x:c>
      <x:c r="D2045" s="11" t="str">
        <x:v>M2</x:v>
      </x:c>
      <x:c r="E2045" s="11" t="str">
        <x:v>Urban heat</x:v>
      </x:c>
      <x:c r="F2045" s="11" t="str">
        <x:v>H-MAC</x:v>
      </x:c>
      <x:c r="G2045" s="11" t="str">
        <x:v>Mobile acute-care group</x:v>
      </x:c>
      <x:c r="H2045" s="11" t="str">
        <x:v>FLR-24</x:v>
      </x:c>
      <x:c r="I2045" s="19" t="n">
        <x:v>48</x:v>
      </x:c>
      <x:c r="J2045" s="21" t="n">
        <x:v>4</x:v>
      </x:c>
      <x:c r="K2045" s="18" t="n">
        <x:f>'05 Cargo Register'!K253</x:f>
        <x:v>131.25</x:v>
      </x:c>
      <x:c r="L2045" s="18" t="n">
        <x:f>'05 Cargo Register'!N253</x:f>
        <x:v>7</x:v>
      </x:c>
      <x:c r="M2045" s="18" t="n">
        <x:f>'05 Cargo Register'!O253</x:f>
        <x:v>224</x:v>
      </x:c>
      <x:c r="N2045" s="18" t="n">
        <x:f>J2045*K2045</x:f>
        <x:v>525</x:v>
      </x:c>
      <x:c r="O2045" s="18" t="n">
        <x:f>J2045*L2045</x:f>
        <x:v>28</x:v>
      </x:c>
      <x:c r="P2045" s="18" t="n">
        <x:f>J2045*M2045</x:f>
        <x:v>896</x:v>
      </x:c>
      <x:c r="Q2045" s="22" t="n">
        <x:f>'01 Controls'!$E$26*'02 Cargo Classes'!$M$11</x:f>
        <x:v>0</x:v>
      </x:c>
      <x:c r="R2045" s="22" t="n">
        <x:f>'01 Controls'!$F$26*'02 Cargo Classes'!$N$11</x:f>
        <x:v>0</x:v>
      </x:c>
      <x:c r="S2045" s="22" t="n">
        <x:f>'01 Controls'!$G$26*'02 Cargo Classes'!$O$11</x:f>
        <x:v>0.95</x:v>
      </x:c>
      <x:c r="T2045" s="22" t="n">
        <x:f>'01 Controls'!$H$26*'02 Cargo Classes'!$P$11</x:f>
        <x:v>0</x:v>
      </x:c>
      <x:c r="U2045" s="22" t="n">
        <x:f>SUM(Q2045:T2045)</x:f>
        <x:v>0.95</x:v>
      </x:c>
      <x:c r="V2045" s="18" t="n">
        <x:f>IF(U2045=0,0,N2045*Q2045/U2045)</x:f>
        <x:v>0</x:v>
      </x:c>
      <x:c r="W2045" s="18" t="n">
        <x:f>IF(U2045=0,0,P2045*Q2045/U2045)</x:f>
        <x:v>0</x:v>
      </x:c>
      <x:c r="X2045" s="18" t="n">
        <x:f>MAX(V2045,W2045*'01 Controls'!$E$12)</x:f>
        <x:v>0</x:v>
      </x:c>
      <x:c r="Y2045" s="18" t="n">
        <x:f>IF(U2045=0,0,N2045*R2045/U2045)</x:f>
        <x:v>0</x:v>
      </x:c>
      <x:c r="Z2045" s="18" t="n">
        <x:f>IF(U2045=0,0,P2045*R2045/U2045)</x:f>
        <x:v>0</x:v>
      </x:c>
      <x:c r="AA2045" s="18" t="n">
        <x:f>MAX(Y2045,Z2045*'01 Controls'!$E$13)</x:f>
        <x:v>0</x:v>
      </x:c>
      <x:c r="AB2045" s="18" t="n">
        <x:f>IF(U2045=0,0,N2045*S2045/U2045)</x:f>
        <x:v>525</x:v>
      </x:c>
      <x:c r="AC2045" s="18" t="n">
        <x:f>IF(U2045=0,0,P2045*S2045/U2045)</x:f>
        <x:v>896</x:v>
      </x:c>
      <x:c r="AD2045" s="18" t="n">
        <x:f>MAX(AB2045,AC2045*'01 Controls'!$E$14)</x:f>
        <x:v>525</x:v>
      </x:c>
      <x:c r="AE2045" s="18" t="n">
        <x:f>IF(U2045=0,0,N2045*T2045/U2045)</x:f>
        <x:v>0</x:v>
      </x:c>
      <x:c r="AF2045" s="18" t="n">
        <x:f>IF(U2045=0,0,P2045*T2045/U2045)</x:f>
        <x:v>0</x:v>
      </x:c>
      <x:c r="AG2045" s="18" t="n">
        <x:f>MAX(AE2045,AF2045*'01 Controls'!$E$15)</x:f>
        <x:v>0</x:v>
      </x:c>
      <x:c r="AH2045" s="18" t="n">
        <x:f>SUM(V2045,Y2045,AB2045,AE2045)</x:f>
        <x:v>525</x:v>
      </x:c>
      <x:c r="AI2045" s="18" t="n">
        <x:f>N2045-AH2045</x:f>
        <x:v>0</x:v>
      </x:c>
      <x:c r="AJ2045" s="18" t="n">
        <x:f>V2045*INDEX('07 Mode Capacity'!$P$6:$P$17,MATCH("AIR-"&amp;I2045,'07 Mode Capacity'!$C$6:$C$17,0))</x:f>
        <x:v>0</x:v>
      </x:c>
      <x:c r="AK2045" s="18" t="n">
        <x:f>Y2045*INDEX('07 Mode Capacity'!$P$6:$P$17,MATCH("OCEAN-"&amp;I2045,'07 Mode Capacity'!$C$6:$C$17,0))</x:f>
        <x:v>0</x:v>
      </x:c>
      <x:c r="AL2045" s="18" t="n">
        <x:f>AB2045*INDEX('07 Mode Capacity'!$P$6:$P$17,MATCH("LAND-"&amp;I2045,'07 Mode Capacity'!$C$6:$C$17,0))</x:f>
        <x:v>64.07513149513723</x:v>
      </x:c>
      <x:c r="AM2045" s="18" t="n">
        <x:f>AE2045*INDEX('07 Mode Capacity'!$P$6:$P$17,MATCH("INLAND-"&amp;I2045,'07 Mode Capacity'!$C$6:$C$17,0))</x:f>
        <x:v>0</x:v>
      </x:c>
      <x:c r="AN2045" s="18" t="n">
        <x:f>SUM(AJ2045:AM2045)</x:f>
        <x:v>64.07513149513723</x:v>
      </x:c>
      <x:c r="AO2045" s="17" t="n">
        <x:f>IF(N2045=0,1,AN2045/N2045)</x:f>
        <x:v>0.1220478695145471</x:v>
      </x:c>
      <x:c r="AP2045" s="11" t="str">
        <x:f>IF(AO2045&gt;='01 Controls'!$E$16,"PASS","FAIL")</x:f>
        <x:v>FAIL</x:v>
      </x:c>
      <x:c r="AQ2045" s="11" t="str">
        <x:v>UNQUANTIFIED</x:v>
      </x:c>
      <x:c r="AR2045" s="11" t="str">
        <x:v>Position-class planning record; serial item and receiver open</x:v>
      </x:c>
      <x:c r="AS2045" s="26"/>
      <x:c r="AT2045" s="26"/>
    </x:row>
    <x:row r="2046">
      <x:c r="C2046" s="11" t="str">
        <x:v>M2-H-MAC-ROL-30</x:v>
      </x:c>
      <x:c r="D2046" s="11" t="str">
        <x:v>M2</x:v>
      </x:c>
      <x:c r="E2046" s="11" t="str">
        <x:v>Urban heat</x:v>
      </x:c>
      <x:c r="F2046" s="11" t="str">
        <x:v>H-MAC</x:v>
      </x:c>
      <x:c r="G2046" s="11" t="str">
        <x:v>Mobile acute-care group</x:v>
      </x:c>
      <x:c r="H2046" s="11" t="str">
        <x:v>ROL-30</x:v>
      </x:c>
      <x:c r="I2046" s="19" t="n">
        <x:v>48</x:v>
      </x:c>
      <x:c r="J2046" s="21" t="n">
        <x:v>4</x:v>
      </x:c>
      <x:c r="K2046" s="18" t="n">
        <x:f>'05 Cargo Register'!K254</x:f>
        <x:v>262.5</x:v>
      </x:c>
      <x:c r="L2046" s="18" t="n">
        <x:f>'05 Cargo Register'!N254</x:f>
        <x:v>11</x:v>
      </x:c>
      <x:c r="M2046" s="18" t="n">
        <x:f>'05 Cargo Register'!O254</x:f>
        <x:v>701.25</x:v>
      </x:c>
      <x:c r="N2046" s="18" t="n">
        <x:f>J2046*K2046</x:f>
        <x:v>1050</x:v>
      </x:c>
      <x:c r="O2046" s="18" t="n">
        <x:f>J2046*L2046</x:f>
        <x:v>44</x:v>
      </x:c>
      <x:c r="P2046" s="18" t="n">
        <x:f>J2046*M2046</x:f>
        <x:v>2805</x:v>
      </x:c>
      <x:c r="Q2046" s="22" t="n">
        <x:f>'01 Controls'!$E$26*'02 Cargo Classes'!$M$12</x:f>
        <x:v>0</x:v>
      </x:c>
      <x:c r="R2046" s="22" t="n">
        <x:f>'01 Controls'!$F$26*'02 Cargo Classes'!$N$12</x:f>
        <x:v>0</x:v>
      </x:c>
      <x:c r="S2046" s="22" t="n">
        <x:f>'01 Controls'!$G$26*'02 Cargo Classes'!$O$12</x:f>
        <x:v>1.4249999999999998</x:v>
      </x:c>
      <x:c r="T2046" s="22" t="n">
        <x:f>'01 Controls'!$H$26*'02 Cargo Classes'!$P$12</x:f>
        <x:v>0</x:v>
      </x:c>
      <x:c r="U2046" s="22" t="n">
        <x:f>SUM(Q2046:T2046)</x:f>
        <x:v>1.4249999999999998</x:v>
      </x:c>
      <x:c r="V2046" s="18" t="n">
        <x:f>IF(U2046=0,0,N2046*Q2046/U2046)</x:f>
        <x:v>0</x:v>
      </x:c>
      <x:c r="W2046" s="18" t="n">
        <x:f>IF(U2046=0,0,P2046*Q2046/U2046)</x:f>
        <x:v>0</x:v>
      </x:c>
      <x:c r="X2046" s="18" t="n">
        <x:f>MAX(V2046,W2046*'01 Controls'!$E$12)</x:f>
        <x:v>0</x:v>
      </x:c>
      <x:c r="Y2046" s="18" t="n">
        <x:f>IF(U2046=0,0,N2046*R2046/U2046)</x:f>
        <x:v>0</x:v>
      </x:c>
      <x:c r="Z2046" s="18" t="n">
        <x:f>IF(U2046=0,0,P2046*R2046/U2046)</x:f>
        <x:v>0</x:v>
      </x:c>
      <x:c r="AA2046" s="18" t="n">
        <x:f>MAX(Y2046,Z2046*'01 Controls'!$E$13)</x:f>
        <x:v>0</x:v>
      </x:c>
      <x:c r="AB2046" s="18" t="n">
        <x:f>IF(U2046=0,0,N2046*S2046/U2046)</x:f>
        <x:v>1050</x:v>
      </x:c>
      <x:c r="AC2046" s="18" t="n">
        <x:f>IF(U2046=0,0,P2046*S2046/U2046)</x:f>
        <x:v>2805</x:v>
      </x:c>
      <x:c r="AD2046" s="18" t="n">
        <x:f>MAX(AB2046,AC2046*'01 Controls'!$E$14)</x:f>
        <x:v>1050</x:v>
      </x:c>
      <x:c r="AE2046" s="18" t="n">
        <x:f>IF(U2046=0,0,N2046*T2046/U2046)</x:f>
        <x:v>0</x:v>
      </x:c>
      <x:c r="AF2046" s="18" t="n">
        <x:f>IF(U2046=0,0,P2046*T2046/U2046)</x:f>
        <x:v>0</x:v>
      </x:c>
      <x:c r="AG2046" s="18" t="n">
        <x:f>MAX(AE2046,AF2046*'01 Controls'!$E$15)</x:f>
        <x:v>0</x:v>
      </x:c>
      <x:c r="AH2046" s="18" t="n">
        <x:f>SUM(V2046,Y2046,AB2046,AE2046)</x:f>
        <x:v>1050</x:v>
      </x:c>
      <x:c r="AI2046" s="18" t="n">
        <x:f>N2046-AH2046</x:f>
        <x:v>0</x:v>
      </x:c>
      <x:c r="AJ2046" s="18" t="n">
        <x:f>V2046*INDEX('07 Mode Capacity'!$P$6:$P$17,MATCH("AIR-"&amp;I2046,'07 Mode Capacity'!$C$6:$C$17,0))</x:f>
        <x:v>0</x:v>
      </x:c>
      <x:c r="AK2046" s="18" t="n">
        <x:f>Y2046*INDEX('07 Mode Capacity'!$P$6:$P$17,MATCH("OCEAN-"&amp;I2046,'07 Mode Capacity'!$C$6:$C$17,0))</x:f>
        <x:v>0</x:v>
      </x:c>
      <x:c r="AL2046" s="18" t="n">
        <x:f>AB2046*INDEX('07 Mode Capacity'!$P$6:$P$17,MATCH("LAND-"&amp;I2046,'07 Mode Capacity'!$C$6:$C$17,0))</x:f>
        <x:v>128.15026299027446</x:v>
      </x:c>
      <x:c r="AM2046" s="18" t="n">
        <x:f>AE2046*INDEX('07 Mode Capacity'!$P$6:$P$17,MATCH("INLAND-"&amp;I2046,'07 Mode Capacity'!$C$6:$C$17,0))</x:f>
        <x:v>0</x:v>
      </x:c>
      <x:c r="AN2046" s="18" t="n">
        <x:f>SUM(AJ2046:AM2046)</x:f>
        <x:v>128.15026299027446</x:v>
      </x:c>
      <x:c r="AO2046" s="17" t="n">
        <x:f>IF(N2046=0,1,AN2046/N2046)</x:f>
        <x:v>0.1220478695145471</x:v>
      </x:c>
      <x:c r="AP2046" s="11" t="str">
        <x:f>IF(AO2046&gt;='01 Controls'!$E$16,"PASS","FAIL")</x:f>
        <x:v>FAIL</x:v>
      </x:c>
      <x:c r="AQ2046" s="11" t="str">
        <x:v>UNQUANTIFIED</x:v>
      </x:c>
      <x:c r="AR2046" s="11" t="str">
        <x:v>Position-class planning record; serial item and receiver open</x:v>
      </x:c>
      <x:c r="AS2046" s="26"/>
      <x:c r="AT2046" s="26"/>
    </x:row>
    <x:row r="2047">
      <x:c r="C2047" s="11" t="str">
        <x:v>M2-H-MAC-BLK-08</x:v>
      </x:c>
      <x:c r="D2047" s="11" t="str">
        <x:v>M2</x:v>
      </x:c>
      <x:c r="E2047" s="11" t="str">
        <x:v>Urban heat</x:v>
      </x:c>
      <x:c r="F2047" s="11" t="str">
        <x:v>H-MAC</x:v>
      </x:c>
      <x:c r="G2047" s="11" t="str">
        <x:v>Mobile acute-care group</x:v>
      </x:c>
      <x:c r="H2047" s="11" t="str">
        <x:v>BLK-08</x:v>
      </x:c>
      <x:c r="I2047" s="19" t="n">
        <x:v>48</x:v>
      </x:c>
      <x:c r="J2047" s="21" t="n">
        <x:v>4</x:v>
      </x:c>
      <x:c r="K2047" s="18" t="n">
        <x:f>'05 Cargo Register'!K255</x:f>
        <x:v>367.50000000000006</x:v>
      </x:c>
      <x:c r="L2047" s="18" t="n">
        <x:f>'05 Cargo Register'!N255</x:f>
        <x:v>58</x:v>
      </x:c>
      <x:c r="M2047" s="18" t="n">
        <x:f>'05 Cargo Register'!O255</x:f>
        <x:v>2958</x:v>
      </x:c>
      <x:c r="N2047" s="18" t="n">
        <x:f>J2047*K2047</x:f>
        <x:v>1470.0000000000002</x:v>
      </x:c>
      <x:c r="O2047" s="18" t="n">
        <x:f>J2047*L2047</x:f>
        <x:v>232</x:v>
      </x:c>
      <x:c r="P2047" s="18" t="n">
        <x:f>J2047*M2047</x:f>
        <x:v>11832</x:v>
      </x:c>
      <x:c r="Q2047" s="22" t="n">
        <x:f>'01 Controls'!$E$26*'02 Cargo Classes'!$M$14</x:f>
        <x:v>0.05</x:v>
      </x:c>
      <x:c r="R2047" s="22" t="n">
        <x:f>'01 Controls'!$F$26*'02 Cargo Classes'!$N$14</x:f>
        <x:v>0</x:v>
      </x:c>
      <x:c r="S2047" s="22" t="n">
        <x:f>'01 Controls'!$G$26*'02 Cargo Classes'!$O$14</x:f>
        <x:v>0.95</x:v>
      </x:c>
      <x:c r="T2047" s="22" t="n">
        <x:f>'01 Controls'!$H$26*'02 Cargo Classes'!$P$14</x:f>
        <x:v>0</x:v>
      </x:c>
      <x:c r="U2047" s="22" t="n">
        <x:f>SUM(Q2047:T2047)</x:f>
        <x:v>1</x:v>
      </x:c>
      <x:c r="V2047" s="18" t="n">
        <x:f>IF(U2047=0,0,N2047*Q2047/U2047)</x:f>
        <x:v>73.50000000000001</x:v>
      </x:c>
      <x:c r="W2047" s="18" t="n">
        <x:f>IF(U2047=0,0,P2047*Q2047/U2047)</x:f>
        <x:v>591.6</x:v>
      </x:c>
      <x:c r="X2047" s="18" t="n">
        <x:f>MAX(V2047,W2047*'01 Controls'!$E$12)</x:f>
        <x:v>147.9</x:v>
      </x:c>
      <x:c r="Y2047" s="18" t="n">
        <x:f>IF(U2047=0,0,N2047*R2047/U2047)</x:f>
        <x:v>0</x:v>
      </x:c>
      <x:c r="Z2047" s="18" t="n">
        <x:f>IF(U2047=0,0,P2047*R2047/U2047)</x:f>
        <x:v>0</x:v>
      </x:c>
      <x:c r="AA2047" s="18" t="n">
        <x:f>MAX(Y2047,Z2047*'01 Controls'!$E$13)</x:f>
        <x:v>0</x:v>
      </x:c>
      <x:c r="AB2047" s="18" t="n">
        <x:f>IF(U2047=0,0,N2047*S2047/U2047)</x:f>
        <x:v>1396.5000000000002</x:v>
      </x:c>
      <x:c r="AC2047" s="18" t="n">
        <x:f>IF(U2047=0,0,P2047*S2047/U2047)</x:f>
        <x:v>11240.4</x:v>
      </x:c>
      <x:c r="AD2047" s="18" t="n">
        <x:f>MAX(AB2047,AC2047*'01 Controls'!$E$14)</x:f>
        <x:v>2248.08</x:v>
      </x:c>
      <x:c r="AE2047" s="18" t="n">
        <x:f>IF(U2047=0,0,N2047*T2047/U2047)</x:f>
        <x:v>0</x:v>
      </x:c>
      <x:c r="AF2047" s="18" t="n">
        <x:f>IF(U2047=0,0,P2047*T2047/U2047)</x:f>
        <x:v>0</x:v>
      </x:c>
      <x:c r="AG2047" s="18" t="n">
        <x:f>MAX(AE2047,AF2047*'01 Controls'!$E$15)</x:f>
        <x:v>0</x:v>
      </x:c>
      <x:c r="AH2047" s="18" t="n">
        <x:f>SUM(V2047,Y2047,AB2047,AE2047)</x:f>
        <x:v>1470.0000000000002</x:v>
      </x:c>
      <x:c r="AI2047" s="18" t="n">
        <x:f>N2047-AH2047</x:f>
        <x:v>0</x:v>
      </x:c>
      <x:c r="AJ2047" s="18" t="n">
        <x:f>V2047*INDEX('07 Mode Capacity'!$P$6:$P$17,MATCH("AIR-"&amp;I2047,'07 Mode Capacity'!$C$6:$C$17,0))</x:f>
        <x:v>20.60467088426301</x:v>
      </x:c>
      <x:c r="AK2047" s="18" t="n">
        <x:f>Y2047*INDEX('07 Mode Capacity'!$P$6:$P$17,MATCH("OCEAN-"&amp;I2047,'07 Mode Capacity'!$C$6:$C$17,0))</x:f>
        <x:v>0</x:v>
      </x:c>
      <x:c r="AL2047" s="18" t="n">
        <x:f>AB2047*INDEX('07 Mode Capacity'!$P$6:$P$17,MATCH("LAND-"&amp;I2047,'07 Mode Capacity'!$C$6:$C$17,0))</x:f>
        <x:v>170.43984977706506</x:v>
      </x:c>
      <x:c r="AM2047" s="18" t="n">
        <x:f>AE2047*INDEX('07 Mode Capacity'!$P$6:$P$17,MATCH("INLAND-"&amp;I2047,'07 Mode Capacity'!$C$6:$C$17,0))</x:f>
        <x:v>0</x:v>
      </x:c>
      <x:c r="AN2047" s="18" t="n">
        <x:f>SUM(AJ2047:AM2047)</x:f>
        <x:v>191.04452066132808</x:v>
      </x:c>
      <x:c r="AO2047" s="17" t="n">
        <x:f>IF(N2047=0,1,AN2047/N2047)</x:f>
        <x:v>0.1299622589532844</x:v>
      </x:c>
      <x:c r="AP2047" s="11" t="str">
        <x:f>IF(AO2047&gt;='01 Controls'!$E$16,"PASS","FAIL")</x:f>
        <x:v>FAIL</x:v>
      </x:c>
      <x:c r="AQ2047" s="11" t="str">
        <x:v>UNQUANTIFIED</x:v>
      </x:c>
      <x:c r="AR2047" s="11" t="str">
        <x:v>Position-class planning record; serial item and receiver open</x:v>
      </x:c>
      <x:c r="AS2047" s="26"/>
      <x:c r="AT2047" s="26"/>
    </x:row>
    <x:row r="2048">
      <x:c r="C2048" s="11" t="str">
        <x:v>M2-H-PHC-APL-45</x:v>
      </x:c>
      <x:c r="D2048" s="11" t="str">
        <x:v>M2</x:v>
      </x:c>
      <x:c r="E2048" s="11" t="str">
        <x:v>Urban heat</x:v>
      </x:c>
      <x:c r="F2048" s="11" t="str">
        <x:v>H-PHC</x:v>
      </x:c>
      <x:c r="G2048" s="11" t="str">
        <x:v>Public-health control group</x:v>
      </x:c>
      <x:c r="H2048" s="11" t="str">
        <x:v>APL-45</x:v>
      </x:c>
      <x:c r="I2048" s="19" t="n">
        <x:v>24</x:v>
      </x:c>
      <x:c r="J2048" s="21" t="n">
        <x:v>4</x:v>
      </x:c>
      <x:c r="K2048" s="18" t="n">
        <x:f>'05 Cargo Register'!K256</x:f>
        <x:v>472.5</x:v>
      </x:c>
      <x:c r="L2048" s="18" t="n">
        <x:f>'05 Cargo Register'!N256</x:f>
        <x:v>124</x:v>
      </x:c>
      <x:c r="M2048" s="18" t="n">
        <x:f>'05 Cargo Register'!O256</x:f>
        <x:v>930</x:v>
      </x:c>
      <x:c r="N2048" s="18" t="n">
        <x:f>J2048*K2048</x:f>
        <x:v>1890</x:v>
      </x:c>
      <x:c r="O2048" s="18" t="n">
        <x:f>J2048*L2048</x:f>
        <x:v>496</x:v>
      </x:c>
      <x:c r="P2048" s="18" t="n">
        <x:f>J2048*M2048</x:f>
        <x:v>3720</x:v>
      </x:c>
      <x:c r="Q2048" s="22" t="n">
        <x:f>'01 Controls'!$E$26*'02 Cargo Classes'!$M$6</x:f>
        <x:v>0.15000000000000002</x:v>
      </x:c>
      <x:c r="R2048" s="22" t="n">
        <x:f>'01 Controls'!$F$26*'02 Cargo Classes'!$N$6</x:f>
        <x:v>0</x:v>
      </x:c>
      <x:c r="S2048" s="22" t="n">
        <x:f>'01 Controls'!$G$26*'02 Cargo Classes'!$O$6</x:f>
        <x:v>0.95</x:v>
      </x:c>
      <x:c r="T2048" s="22" t="n">
        <x:f>'01 Controls'!$H$26*'02 Cargo Classes'!$P$6</x:f>
        <x:v>0</x:v>
      </x:c>
      <x:c r="U2048" s="22" t="n">
        <x:f>SUM(Q2048:T2048)</x:f>
        <x:v>1.1</x:v>
      </x:c>
      <x:c r="V2048" s="18" t="n">
        <x:f>IF(U2048=0,0,N2048*Q2048/U2048)</x:f>
        <x:v>257.72727272727275</x:v>
      </x:c>
      <x:c r="W2048" s="18" t="n">
        <x:f>IF(U2048=0,0,P2048*Q2048/U2048)</x:f>
        <x:v>507.2727272727273</x:v>
      </x:c>
      <x:c r="X2048" s="18" t="n">
        <x:f>MAX(V2048,W2048*'01 Controls'!$E$12)</x:f>
        <x:v>257.72727272727275</x:v>
      </x:c>
      <x:c r="Y2048" s="18" t="n">
        <x:f>IF(U2048=0,0,N2048*R2048/U2048)</x:f>
        <x:v>0</x:v>
      </x:c>
      <x:c r="Z2048" s="18" t="n">
        <x:f>IF(U2048=0,0,P2048*R2048/U2048)</x:f>
        <x:v>0</x:v>
      </x:c>
      <x:c r="AA2048" s="18" t="n">
        <x:f>MAX(Y2048,Z2048*'01 Controls'!$E$13)</x:f>
        <x:v>0</x:v>
      </x:c>
      <x:c r="AB2048" s="18" t="n">
        <x:f>IF(U2048=0,0,N2048*S2048/U2048)</x:f>
        <x:v>1632.2727272727273</x:v>
      </x:c>
      <x:c r="AC2048" s="18" t="n">
        <x:f>IF(U2048=0,0,P2048*S2048/U2048)</x:f>
        <x:v>3212.7272727272725</x:v>
      </x:c>
      <x:c r="AD2048" s="18" t="n">
        <x:f>MAX(AB2048,AC2048*'01 Controls'!$E$14)</x:f>
        <x:v>1632.2727272727273</x:v>
      </x:c>
      <x:c r="AE2048" s="18" t="n">
        <x:f>IF(U2048=0,0,N2048*T2048/U2048)</x:f>
        <x:v>0</x:v>
      </x:c>
      <x:c r="AF2048" s="18" t="n">
        <x:f>IF(U2048=0,0,P2048*T2048/U2048)</x:f>
        <x:v>0</x:v>
      </x:c>
      <x:c r="AG2048" s="18" t="n">
        <x:f>MAX(AE2048,AF2048*'01 Controls'!$E$15)</x:f>
        <x:v>0</x:v>
      </x:c>
      <x:c r="AH2048" s="18" t="n">
        <x:f>SUM(V2048,Y2048,AB2048,AE2048)</x:f>
        <x:v>1890</x:v>
      </x:c>
      <x:c r="AI2048" s="18" t="n">
        <x:f>N2048-AH2048</x:f>
        <x:v>0</x:v>
      </x:c>
      <x:c r="AJ2048" s="18" t="n">
        <x:f>V2048*INDEX('07 Mode Capacity'!$P$6:$P$17,MATCH("AIR-"&amp;I2048,'07 Mode Capacity'!$C$6:$C$17,0))</x:f>
        <x:v>52.29648930210865</x:v>
      </x:c>
      <x:c r="AK2048" s="18" t="n">
        <x:f>Y2048*INDEX('07 Mode Capacity'!$P$6:$P$17,MATCH("OCEAN-"&amp;I2048,'07 Mode Capacity'!$C$6:$C$17,0))</x:f>
        <x:v>0</x:v>
      </x:c>
      <x:c r="AL2048" s="18" t="n">
        <x:f>AB2048*INDEX('07 Mode Capacity'!$P$6:$P$17,MATCH("LAND-"&amp;I2048,'07 Mode Capacity'!$C$6:$C$17,0))</x:f>
        <x:v>624.3458268091351</x:v>
      </x:c>
      <x:c r="AM2048" s="18" t="n">
        <x:f>AE2048*INDEX('07 Mode Capacity'!$P$6:$P$17,MATCH("INLAND-"&amp;I2048,'07 Mode Capacity'!$C$6:$C$17,0))</x:f>
        <x:v>0</x:v>
      </x:c>
      <x:c r="AN2048" s="18" t="n">
        <x:f>SUM(AJ2048:AM2048)</x:f>
        <x:v>676.6423161112438</x:v>
      </x:c>
      <x:c r="AO2048" s="17" t="n">
        <x:f>IF(N2048=0,1,AN2048/N2048)</x:f>
        <x:v>0.35801180746626654</x:v>
      </x:c>
      <x:c r="AP2048" s="11" t="str">
        <x:f>IF(AO2048&gt;='01 Controls'!$E$16,"PASS","FAIL")</x:f>
        <x:v>FAIL</x:v>
      </x:c>
      <x:c r="AQ2048" s="11" t="str">
        <x:v>UNQUANTIFIED</x:v>
      </x:c>
      <x:c r="AR2048" s="11" t="str">
        <x:v>Position-class planning record; serial item and receiver open</x:v>
      </x:c>
      <x:c r="AS2048" s="26"/>
      <x:c r="AT2048" s="26"/>
    </x:row>
    <x:row r="2049">
      <x:c r="C2049" s="11" t="str">
        <x:v>M2-H-PHC-ISO-18</x:v>
      </x:c>
      <x:c r="D2049" s="11" t="str">
        <x:v>M2</x:v>
      </x:c>
      <x:c r="E2049" s="11" t="str">
        <x:v>Urban heat</x:v>
      </x:c>
      <x:c r="F2049" s="11" t="str">
        <x:v>H-PHC</x:v>
      </x:c>
      <x:c r="G2049" s="11" t="str">
        <x:v>Public-health control group</x:v>
      </x:c>
      <x:c r="H2049" s="11" t="str">
        <x:v>ISO-18</x:v>
      </x:c>
      <x:c r="I2049" s="19" t="n">
        <x:v>48</x:v>
      </x:c>
      <x:c r="J2049" s="21" t="n">
        <x:v>4</x:v>
      </x:c>
      <x:c r="K2049" s="18" t="n">
        <x:f>'05 Cargo Register'!K257</x:f>
        <x:v>551.25</x:v>
      </x:c>
      <x:c r="L2049" s="18" t="n">
        <x:f>'05 Cargo Register'!N257</x:f>
        <x:v>37</x:v>
      </x:c>
      <x:c r="M2049" s="18" t="n">
        <x:f>'05 Cargo Register'!O257</x:f>
        <x:v>976.8000000000001</x:v>
      </x:c>
      <x:c r="N2049" s="18" t="n">
        <x:f>J2049*K2049</x:f>
        <x:v>2205</x:v>
      </x:c>
      <x:c r="O2049" s="18" t="n">
        <x:f>J2049*L2049</x:f>
        <x:v>148</x:v>
      </x:c>
      <x:c r="P2049" s="18" t="n">
        <x:f>J2049*M2049</x:f>
        <x:v>3907.2000000000003</x:v>
      </x:c>
      <x:c r="Q2049" s="22" t="n">
        <x:f>'01 Controls'!$E$26*'02 Cargo Classes'!$M$7</x:f>
        <x:v>0.010000000000000002</x:v>
      </x:c>
      <x:c r="R2049" s="22" t="n">
        <x:f>'01 Controls'!$F$26*'02 Cargo Classes'!$N$7</x:f>
        <x:v>0</x:v>
      </x:c>
      <x:c r="S2049" s="22" t="n">
        <x:f>'01 Controls'!$G$26*'02 Cargo Classes'!$O$7</x:f>
        <x:v>1.14</x:v>
      </x:c>
      <x:c r="T2049" s="22" t="n">
        <x:f>'01 Controls'!$H$26*'02 Cargo Classes'!$P$7</x:f>
        <x:v>0</x:v>
      </x:c>
      <x:c r="U2049" s="22" t="n">
        <x:f>SUM(Q2049:T2049)</x:f>
        <x:v>1.15</x:v>
      </x:c>
      <x:c r="V2049" s="18" t="n">
        <x:f>IF(U2049=0,0,N2049*Q2049/U2049)</x:f>
        <x:v>19.173913043478265</x:v>
      </x:c>
      <x:c r="W2049" s="18" t="n">
        <x:f>IF(U2049=0,0,P2049*Q2049/U2049)</x:f>
        <x:v>33.975652173913055</x:v>
      </x:c>
      <x:c r="X2049" s="18" t="n">
        <x:f>MAX(V2049,W2049*'01 Controls'!$E$12)</x:f>
        <x:v>19.173913043478265</x:v>
      </x:c>
      <x:c r="Y2049" s="18" t="n">
        <x:f>IF(U2049=0,0,N2049*R2049/U2049)</x:f>
        <x:v>0</x:v>
      </x:c>
      <x:c r="Z2049" s="18" t="n">
        <x:f>IF(U2049=0,0,P2049*R2049/U2049)</x:f>
        <x:v>0</x:v>
      </x:c>
      <x:c r="AA2049" s="18" t="n">
        <x:f>MAX(Y2049,Z2049*'01 Controls'!$E$13)</x:f>
        <x:v>0</x:v>
      </x:c>
      <x:c r="AB2049" s="18" t="n">
        <x:f>IF(U2049=0,0,N2049*S2049/U2049)</x:f>
        <x:v>2185.826086956522</x:v>
      </x:c>
      <x:c r="AC2049" s="18" t="n">
        <x:f>IF(U2049=0,0,P2049*S2049/U2049)</x:f>
        <x:v>3873.224347826087</x:v>
      </x:c>
      <x:c r="AD2049" s="18" t="n">
        <x:f>MAX(AB2049,AC2049*'01 Controls'!$E$14)</x:f>
        <x:v>2185.826086956522</x:v>
      </x:c>
      <x:c r="AE2049" s="18" t="n">
        <x:f>IF(U2049=0,0,N2049*T2049/U2049)</x:f>
        <x:v>0</x:v>
      </x:c>
      <x:c r="AF2049" s="18" t="n">
        <x:f>IF(U2049=0,0,P2049*T2049/U2049)</x:f>
        <x:v>0</x:v>
      </x:c>
      <x:c r="AG2049" s="18" t="n">
        <x:f>MAX(AE2049,AF2049*'01 Controls'!$E$15)</x:f>
        <x:v>0</x:v>
      </x:c>
      <x:c r="AH2049" s="18" t="n">
        <x:f>SUM(V2049,Y2049,AB2049,AE2049)</x:f>
        <x:v>2205.0000000000005</x:v>
      </x:c>
      <x:c r="AI2049" s="18" t="n">
        <x:f>N2049-AH2049</x:f>
        <x:v>-4.547473508864641e-13</x:v>
      </x:c>
      <x:c r="AJ2049" s="18" t="n">
        <x:f>V2049*INDEX('07 Mode Capacity'!$P$6:$P$17,MATCH("AIR-"&amp;I2049,'07 Mode Capacity'!$C$6:$C$17,0))</x:f>
        <x:v>5.375131535025134</x:v>
      </x:c>
      <x:c r="AK2049" s="18" t="n">
        <x:f>Y2049*INDEX('07 Mode Capacity'!$P$6:$P$17,MATCH("OCEAN-"&amp;I2049,'07 Mode Capacity'!$C$6:$C$17,0))</x:f>
        <x:v>0</x:v>
      </x:c>
      <x:c r="AL2049" s="18" t="n">
        <x:f>AB2049*INDEX('07 Mode Capacity'!$P$6:$P$17,MATCH("LAND-"&amp;I2049,'07 Mode Capacity'!$C$6:$C$17,0))</x:f>
        <x:v>266.7754170423627</x:v>
      </x:c>
      <x:c r="AM2049" s="18" t="n">
        <x:f>AE2049*INDEX('07 Mode Capacity'!$P$6:$P$17,MATCH("INLAND-"&amp;I2049,'07 Mode Capacity'!$C$6:$C$17,0))</x:f>
        <x:v>0</x:v>
      </x:c>
      <x:c r="AN2049" s="18" t="n">
        <x:f>SUM(AJ2049:AM2049)</x:f>
        <x:v>272.15054857738784</x:v>
      </x:c>
      <x:c r="AO2049" s="17" t="n">
        <x:f>IF(N2049=0,1,AN2049/N2049)</x:f>
        <x:v>0.12342428506911013</x:v>
      </x:c>
      <x:c r="AP2049" s="11" t="str">
        <x:f>IF(AO2049&gt;='01 Controls'!$E$16,"PASS","FAIL")</x:f>
        <x:v>FAIL</x:v>
      </x:c>
      <x:c r="AQ2049" s="11" t="str">
        <x:v>UNQUANTIFIED</x:v>
      </x:c>
      <x:c r="AR2049" s="11" t="str">
        <x:v>Position-class planning record; serial item and receiver open</x:v>
      </x:c>
      <x:c r="AS2049" s="26"/>
      <x:c r="AT2049" s="26"/>
    </x:row>
    <x:row r="2050">
      <x:c r="C2050" s="11" t="str">
        <x:v>M2-H-PHC-COL-12</x:v>
      </x:c>
      <x:c r="D2050" s="11" t="str">
        <x:v>M2</x:v>
      </x:c>
      <x:c r="E2050" s="11" t="str">
        <x:v>Urban heat</x:v>
      </x:c>
      <x:c r="F2050" s="11" t="str">
        <x:v>H-PHC</x:v>
      </x:c>
      <x:c r="G2050" s="11" t="str">
        <x:v>Public-health control group</x:v>
      </x:c>
      <x:c r="H2050" s="11" t="str">
        <x:v>COL-12</x:v>
      </x:c>
      <x:c r="I2050" s="19" t="n">
        <x:v>24</x:v>
      </x:c>
      <x:c r="J2050" s="21" t="n">
        <x:v>4</x:v>
      </x:c>
      <x:c r="K2050" s="18" t="n">
        <x:f>'05 Cargo Register'!K258</x:f>
        <x:v>472.5</x:v>
      </x:c>
      <x:c r="L2050" s="18" t="n">
        <x:f>'05 Cargo Register'!N258</x:f>
        <x:v>50</x:v>
      </x:c>
      <x:c r="M2050" s="18" t="n">
        <x:f>'05 Cargo Register'!O258</x:f>
        <x:v>1320</x:v>
      </x:c>
      <x:c r="N2050" s="18" t="n">
        <x:f>J2050*K2050</x:f>
        <x:v>1890</x:v>
      </x:c>
      <x:c r="O2050" s="18" t="n">
        <x:f>J2050*L2050</x:f>
        <x:v>200</x:v>
      </x:c>
      <x:c r="P2050" s="18" t="n">
        <x:f>J2050*M2050</x:f>
        <x:v>5280</x:v>
      </x:c>
      <x:c r="Q2050" s="22" t="n">
        <x:f>'01 Controls'!$E$26*'02 Cargo Classes'!$M$8</x:f>
        <x:v>0.1</x:v>
      </x:c>
      <x:c r="R2050" s="22" t="n">
        <x:f>'01 Controls'!$F$26*'02 Cargo Classes'!$N$8</x:f>
        <x:v>0</x:v>
      </x:c>
      <x:c r="S2050" s="22" t="n">
        <x:f>'01 Controls'!$G$26*'02 Cargo Classes'!$O$8</x:f>
        <x:v>1.14</x:v>
      </x:c>
      <x:c r="T2050" s="22" t="n">
        <x:f>'01 Controls'!$H$26*'02 Cargo Classes'!$P$8</x:f>
        <x:v>0</x:v>
      </x:c>
      <x:c r="U2050" s="22" t="n">
        <x:f>SUM(Q2050:T2050)</x:f>
        <x:v>1.24</x:v>
      </x:c>
      <x:c r="V2050" s="18" t="n">
        <x:f>IF(U2050=0,0,N2050*Q2050/U2050)</x:f>
        <x:v>152.41935483870967</x:v>
      </x:c>
      <x:c r="W2050" s="18" t="n">
        <x:f>IF(U2050=0,0,P2050*Q2050/U2050)</x:f>
        <x:v>425.80645161290323</x:v>
      </x:c>
      <x:c r="X2050" s="18" t="n">
        <x:f>MAX(V2050,W2050*'01 Controls'!$E$12)</x:f>
        <x:v>152.41935483870967</x:v>
      </x:c>
      <x:c r="Y2050" s="18" t="n">
        <x:f>IF(U2050=0,0,N2050*R2050/U2050)</x:f>
        <x:v>0</x:v>
      </x:c>
      <x:c r="Z2050" s="18" t="n">
        <x:f>IF(U2050=0,0,P2050*R2050/U2050)</x:f>
        <x:v>0</x:v>
      </x:c>
      <x:c r="AA2050" s="18" t="n">
        <x:f>MAX(Y2050,Z2050*'01 Controls'!$E$13)</x:f>
        <x:v>0</x:v>
      </x:c>
      <x:c r="AB2050" s="18" t="n">
        <x:f>IF(U2050=0,0,N2050*S2050/U2050)</x:f>
        <x:v>1737.5806451612902</x:v>
      </x:c>
      <x:c r="AC2050" s="18" t="n">
        <x:f>IF(U2050=0,0,P2050*S2050/U2050)</x:f>
        <x:v>4854.193548387097</x:v>
      </x:c>
      <x:c r="AD2050" s="18" t="n">
        <x:f>MAX(AB2050,AC2050*'01 Controls'!$E$14)</x:f>
        <x:v>1737.5806451612902</x:v>
      </x:c>
      <x:c r="AE2050" s="18" t="n">
        <x:f>IF(U2050=0,0,N2050*T2050/U2050)</x:f>
        <x:v>0</x:v>
      </x:c>
      <x:c r="AF2050" s="18" t="n">
        <x:f>IF(U2050=0,0,P2050*T2050/U2050)</x:f>
        <x:v>0</x:v>
      </x:c>
      <x:c r="AG2050" s="18" t="n">
        <x:f>MAX(AE2050,AF2050*'01 Controls'!$E$15)</x:f>
        <x:v>0</x:v>
      </x:c>
      <x:c r="AH2050" s="18" t="n">
        <x:f>SUM(V2050,Y2050,AB2050,AE2050)</x:f>
        <x:v>1890</x:v>
      </x:c>
      <x:c r="AI2050" s="18" t="n">
        <x:f>N2050-AH2050</x:f>
        <x:v>0</x:v>
      </x:c>
      <x:c r="AJ2050" s="18" t="n">
        <x:f>V2050*INDEX('07 Mode Capacity'!$P$6:$P$17,MATCH("AIR-"&amp;I2050,'07 Mode Capacity'!$C$6:$C$17,0))</x:f>
        <x:v>30.928031307698657</x:v>
      </x:c>
      <x:c r="AK2050" s="18" t="n">
        <x:f>Y2050*INDEX('07 Mode Capacity'!$P$6:$P$17,MATCH("OCEAN-"&amp;I2050,'07 Mode Capacity'!$C$6:$C$17,0))</x:f>
        <x:v>0</x:v>
      </x:c>
      <x:c r="AL2050" s="18" t="n">
        <x:f>AB2050*INDEX('07 Mode Capacity'!$P$6:$P$17,MATCH("LAND-"&amp;I2050,'07 Mode Capacity'!$C$6:$C$17,0))</x:f>
        <x:v>664.626202732305</x:v>
      </x:c>
      <x:c r="AM2050" s="18" t="n">
        <x:f>AE2050*INDEX('07 Mode Capacity'!$P$6:$P$17,MATCH("INLAND-"&amp;I2050,'07 Mode Capacity'!$C$6:$C$17,0))</x:f>
        <x:v>0</x:v>
      </x:c>
      <x:c r="AN2050" s="18" t="n">
        <x:f>SUM(AJ2050:AM2050)</x:f>
        <x:v>695.5542340400037</x:v>
      </x:c>
      <x:c r="AO2050" s="17" t="n">
        <x:f>IF(N2050=0,1,AN2050/N2050)</x:f>
        <x:v>0.3680181132486792</x:v>
      </x:c>
      <x:c r="AP2050" s="11" t="str">
        <x:f>IF(AO2050&gt;='01 Controls'!$E$16,"PASS","FAIL")</x:f>
        <x:v>FAIL</x:v>
      </x:c>
      <x:c r="AQ2050" s="11" t="str">
        <x:v>UNQUANTIFIED</x:v>
      </x:c>
      <x:c r="AR2050" s="11" t="str">
        <x:v>Position-class planning record; serial item and receiver open</x:v>
      </x:c>
      <x:c r="AS2050" s="26"/>
      <x:c r="AT2050" s="26"/>
    </x:row>
    <x:row r="2051">
      <x:c r="C2051" s="11" t="str">
        <x:v>M2-H-PHC-BAT-22</x:v>
      </x:c>
      <x:c r="D2051" s="11" t="str">
        <x:v>M2</x:v>
      </x:c>
      <x:c r="E2051" s="11" t="str">
        <x:v>Urban heat</x:v>
      </x:c>
      <x:c r="F2051" s="11" t="str">
        <x:v>H-PHC</x:v>
      </x:c>
      <x:c r="G2051" s="11" t="str">
        <x:v>Public-health control group</x:v>
      </x:c>
      <x:c r="H2051" s="11" t="str">
        <x:v>BAT-22</x:v>
      </x:c>
      <x:c r="I2051" s="19" t="n">
        <x:v>48</x:v>
      </x:c>
      <x:c r="J2051" s="21" t="n">
        <x:v>4</x:v>
      </x:c>
      <x:c r="K2051" s="18" t="n">
        <x:f>'05 Cargo Register'!K259</x:f>
        <x:v>210</x:v>
      </x:c>
      <x:c r="L2051" s="18" t="n">
        <x:f>'05 Cargo Register'!N259</x:f>
        <x:v>12</x:v>
      </x:c>
      <x:c r="M2051" s="18" t="n">
        <x:f>'05 Cargo Register'!O259</x:f>
        <x:v>316.8</x:v>
      </x:c>
      <x:c r="N2051" s="18" t="n">
        <x:f>J2051*K2051</x:f>
        <x:v>840</x:v>
      </x:c>
      <x:c r="O2051" s="18" t="n">
        <x:f>J2051*L2051</x:f>
        <x:v>48</x:v>
      </x:c>
      <x:c r="P2051" s="18" t="n">
        <x:f>J2051*M2051</x:f>
        <x:v>1267.2</x:v>
      </x:c>
      <x:c r="Q2051" s="22" t="n">
        <x:f>'01 Controls'!$E$26*'02 Cargo Classes'!$M$9</x:f>
        <x:v>0</x:v>
      </x:c>
      <x:c r="R2051" s="22" t="n">
        <x:f>'01 Controls'!$F$26*'02 Cargo Classes'!$N$9</x:f>
        <x:v>0</x:v>
      </x:c>
      <x:c r="S2051" s="22" t="n">
        <x:f>'01 Controls'!$G$26*'02 Cargo Classes'!$O$9</x:f>
        <x:v>0.95</x:v>
      </x:c>
      <x:c r="T2051" s="22" t="n">
        <x:f>'01 Controls'!$H$26*'02 Cargo Classes'!$P$9</x:f>
        <x:v>0</x:v>
      </x:c>
      <x:c r="U2051" s="22" t="n">
        <x:f>SUM(Q2051:T2051)</x:f>
        <x:v>0.95</x:v>
      </x:c>
      <x:c r="V2051" s="18" t="n">
        <x:f>IF(U2051=0,0,N2051*Q2051/U2051)</x:f>
        <x:v>0</x:v>
      </x:c>
      <x:c r="W2051" s="18" t="n">
        <x:f>IF(U2051=0,0,P2051*Q2051/U2051)</x:f>
        <x:v>0</x:v>
      </x:c>
      <x:c r="X2051" s="18" t="n">
        <x:f>MAX(V2051,W2051*'01 Controls'!$E$12)</x:f>
        <x:v>0</x:v>
      </x:c>
      <x:c r="Y2051" s="18" t="n">
        <x:f>IF(U2051=0,0,N2051*R2051/U2051)</x:f>
        <x:v>0</x:v>
      </x:c>
      <x:c r="Z2051" s="18" t="n">
        <x:f>IF(U2051=0,0,P2051*R2051/U2051)</x:f>
        <x:v>0</x:v>
      </x:c>
      <x:c r="AA2051" s="18" t="n">
        <x:f>MAX(Y2051,Z2051*'01 Controls'!$E$13)</x:f>
        <x:v>0</x:v>
      </x:c>
      <x:c r="AB2051" s="18" t="n">
        <x:f>IF(U2051=0,0,N2051*S2051/U2051)</x:f>
        <x:v>840</x:v>
      </x:c>
      <x:c r="AC2051" s="18" t="n">
        <x:f>IF(U2051=0,0,P2051*S2051/U2051)</x:f>
        <x:v>1267.2</x:v>
      </x:c>
      <x:c r="AD2051" s="18" t="n">
        <x:f>MAX(AB2051,AC2051*'01 Controls'!$E$14)</x:f>
        <x:v>840</x:v>
      </x:c>
      <x:c r="AE2051" s="18" t="n">
        <x:f>IF(U2051=0,0,N2051*T2051/U2051)</x:f>
        <x:v>0</x:v>
      </x:c>
      <x:c r="AF2051" s="18" t="n">
        <x:f>IF(U2051=0,0,P2051*T2051/U2051)</x:f>
        <x:v>0</x:v>
      </x:c>
      <x:c r="AG2051" s="18" t="n">
        <x:f>MAX(AE2051,AF2051*'01 Controls'!$E$15)</x:f>
        <x:v>0</x:v>
      </x:c>
      <x:c r="AH2051" s="18" t="n">
        <x:f>SUM(V2051,Y2051,AB2051,AE2051)</x:f>
        <x:v>840</x:v>
      </x:c>
      <x:c r="AI2051" s="18" t="n">
        <x:f>N2051-AH2051</x:f>
        <x:v>0</x:v>
      </x:c>
      <x:c r="AJ2051" s="18" t="n">
        <x:f>V2051*INDEX('07 Mode Capacity'!$P$6:$P$17,MATCH("AIR-"&amp;I2051,'07 Mode Capacity'!$C$6:$C$17,0))</x:f>
        <x:v>0</x:v>
      </x:c>
      <x:c r="AK2051" s="18" t="n">
        <x:f>Y2051*INDEX('07 Mode Capacity'!$P$6:$P$17,MATCH("OCEAN-"&amp;I2051,'07 Mode Capacity'!$C$6:$C$17,0))</x:f>
        <x:v>0</x:v>
      </x:c>
      <x:c r="AL2051" s="18" t="n">
        <x:f>AB2051*INDEX('07 Mode Capacity'!$P$6:$P$17,MATCH("LAND-"&amp;I2051,'07 Mode Capacity'!$C$6:$C$17,0))</x:f>
        <x:v>102.52021039221957</x:v>
      </x:c>
      <x:c r="AM2051" s="18" t="n">
        <x:f>AE2051*INDEX('07 Mode Capacity'!$P$6:$P$17,MATCH("INLAND-"&amp;I2051,'07 Mode Capacity'!$C$6:$C$17,0))</x:f>
        <x:v>0</x:v>
      </x:c>
      <x:c r="AN2051" s="18" t="n">
        <x:f>SUM(AJ2051:AM2051)</x:f>
        <x:v>102.52021039221957</x:v>
      </x:c>
      <x:c r="AO2051" s="17" t="n">
        <x:f>IF(N2051=0,1,AN2051/N2051)</x:f>
        <x:v>0.1220478695145471</x:v>
      </x:c>
      <x:c r="AP2051" s="11" t="str">
        <x:f>IF(AO2051&gt;='01 Controls'!$E$16,"PASS","FAIL")</x:f>
        <x:v>FAIL</x:v>
      </x:c>
      <x:c r="AQ2051" s="11" t="str">
        <x:v>UNQUANTIFIED</x:v>
      </x:c>
      <x:c r="AR2051" s="11" t="str">
        <x:v>Position-class planning record; serial item and receiver open</x:v>
      </x:c>
      <x:c r="AS2051" s="26"/>
      <x:c r="AT2051" s="26"/>
    </x:row>
    <x:row r="2052">
      <x:c r="C2052" s="11" t="str">
        <x:v>M2-H-PHC-TNK-20</x:v>
      </x:c>
      <x:c r="D2052" s="11" t="str">
        <x:v>M2</x:v>
      </x:c>
      <x:c r="E2052" s="11" t="str">
        <x:v>Urban heat</x:v>
      </x:c>
      <x:c r="F2052" s="11" t="str">
        <x:v>H-PHC</x:v>
      </x:c>
      <x:c r="G2052" s="11" t="str">
        <x:v>Public-health control group</x:v>
      </x:c>
      <x:c r="H2052" s="11" t="str">
        <x:v>TNK-20</x:v>
      </x:c>
      <x:c r="I2052" s="19" t="n">
        <x:v>48</x:v>
      </x:c>
      <x:c r="J2052" s="21" t="n">
        <x:v>4</x:v>
      </x:c>
      <x:c r="K2052" s="18" t="n">
        <x:f>'05 Cargo Register'!K260</x:f>
        <x:v>157.5</x:v>
      </x:c>
      <x:c r="L2052" s="18" t="n">
        <x:f>'05 Cargo Register'!N260</x:f>
        <x:v>10</x:v>
      </x:c>
      <x:c r="M2052" s="18" t="n">
        <x:f>'05 Cargo Register'!O260</x:f>
        <x:v>212.5</x:v>
      </x:c>
      <x:c r="N2052" s="18" t="n">
        <x:f>J2052*K2052</x:f>
        <x:v>630</x:v>
      </x:c>
      <x:c r="O2052" s="18" t="n">
        <x:f>J2052*L2052</x:f>
        <x:v>40</x:v>
      </x:c>
      <x:c r="P2052" s="18" t="n">
        <x:f>J2052*M2052</x:f>
        <x:v>850</x:v>
      </x:c>
      <x:c r="Q2052" s="22" t="n">
        <x:f>'01 Controls'!$E$26*'02 Cargo Classes'!$M$10</x:f>
        <x:v>0</x:v>
      </x:c>
      <x:c r="R2052" s="22" t="n">
        <x:f>'01 Controls'!$F$26*'02 Cargo Classes'!$N$10</x:f>
        <x:v>0</x:v>
      </x:c>
      <x:c r="S2052" s="22" t="n">
        <x:f>'01 Controls'!$G$26*'02 Cargo Classes'!$O$10</x:f>
        <x:v>0.95</x:v>
      </x:c>
      <x:c r="T2052" s="22" t="n">
        <x:f>'01 Controls'!$H$26*'02 Cargo Classes'!$P$10</x:f>
        <x:v>0</x:v>
      </x:c>
      <x:c r="U2052" s="22" t="n">
        <x:f>SUM(Q2052:T2052)</x:f>
        <x:v>0.95</x:v>
      </x:c>
      <x:c r="V2052" s="18" t="n">
        <x:f>IF(U2052=0,0,N2052*Q2052/U2052)</x:f>
        <x:v>0</x:v>
      </x:c>
      <x:c r="W2052" s="18" t="n">
        <x:f>IF(U2052=0,0,P2052*Q2052/U2052)</x:f>
        <x:v>0</x:v>
      </x:c>
      <x:c r="X2052" s="18" t="n">
        <x:f>MAX(V2052,W2052*'01 Controls'!$E$12)</x:f>
        <x:v>0</x:v>
      </x:c>
      <x:c r="Y2052" s="18" t="n">
        <x:f>IF(U2052=0,0,N2052*R2052/U2052)</x:f>
        <x:v>0</x:v>
      </x:c>
      <x:c r="Z2052" s="18" t="n">
        <x:f>IF(U2052=0,0,P2052*R2052/U2052)</x:f>
        <x:v>0</x:v>
      </x:c>
      <x:c r="AA2052" s="18" t="n">
        <x:f>MAX(Y2052,Z2052*'01 Controls'!$E$13)</x:f>
        <x:v>0</x:v>
      </x:c>
      <x:c r="AB2052" s="18" t="n">
        <x:f>IF(U2052=0,0,N2052*S2052/U2052)</x:f>
        <x:v>630</x:v>
      </x:c>
      <x:c r="AC2052" s="18" t="n">
        <x:f>IF(U2052=0,0,P2052*S2052/U2052)</x:f>
        <x:v>850</x:v>
      </x:c>
      <x:c r="AD2052" s="18" t="n">
        <x:f>MAX(AB2052,AC2052*'01 Controls'!$E$14)</x:f>
        <x:v>630</x:v>
      </x:c>
      <x:c r="AE2052" s="18" t="n">
        <x:f>IF(U2052=0,0,N2052*T2052/U2052)</x:f>
        <x:v>0</x:v>
      </x:c>
      <x:c r="AF2052" s="18" t="n">
        <x:f>IF(U2052=0,0,P2052*T2052/U2052)</x:f>
        <x:v>0</x:v>
      </x:c>
      <x:c r="AG2052" s="18" t="n">
        <x:f>MAX(AE2052,AF2052*'01 Controls'!$E$15)</x:f>
        <x:v>0</x:v>
      </x:c>
      <x:c r="AH2052" s="18" t="n">
        <x:f>SUM(V2052,Y2052,AB2052,AE2052)</x:f>
        <x:v>630</x:v>
      </x:c>
      <x:c r="AI2052" s="18" t="n">
        <x:f>N2052-AH2052</x:f>
        <x:v>0</x:v>
      </x:c>
      <x:c r="AJ2052" s="18" t="n">
        <x:f>V2052*INDEX('07 Mode Capacity'!$P$6:$P$17,MATCH("AIR-"&amp;I2052,'07 Mode Capacity'!$C$6:$C$17,0))</x:f>
        <x:v>0</x:v>
      </x:c>
      <x:c r="AK2052" s="18" t="n">
        <x:f>Y2052*INDEX('07 Mode Capacity'!$P$6:$P$17,MATCH("OCEAN-"&amp;I2052,'07 Mode Capacity'!$C$6:$C$17,0))</x:f>
        <x:v>0</x:v>
      </x:c>
      <x:c r="AL2052" s="18" t="n">
        <x:f>AB2052*INDEX('07 Mode Capacity'!$P$6:$P$17,MATCH("LAND-"&amp;I2052,'07 Mode Capacity'!$C$6:$C$17,0))</x:f>
        <x:v>76.89015779416468</x:v>
      </x:c>
      <x:c r="AM2052" s="18" t="n">
        <x:f>AE2052*INDEX('07 Mode Capacity'!$P$6:$P$17,MATCH("INLAND-"&amp;I2052,'07 Mode Capacity'!$C$6:$C$17,0))</x:f>
        <x:v>0</x:v>
      </x:c>
      <x:c r="AN2052" s="18" t="n">
        <x:f>SUM(AJ2052:AM2052)</x:f>
        <x:v>76.89015779416468</x:v>
      </x:c>
      <x:c r="AO2052" s="17" t="n">
        <x:f>IF(N2052=0,1,AN2052/N2052)</x:f>
        <x:v>0.12204786951454712</x:v>
      </x:c>
      <x:c r="AP2052" s="11" t="str">
        <x:f>IF(AO2052&gt;='01 Controls'!$E$16,"PASS","FAIL")</x:f>
        <x:v>FAIL</x:v>
      </x:c>
      <x:c r="AQ2052" s="11" t="str">
        <x:v>UNQUANTIFIED</x:v>
      </x:c>
      <x:c r="AR2052" s="11" t="str">
        <x:v>Position-class planning record; serial item and receiver open</x:v>
      </x:c>
      <x:c r="AS2052" s="26"/>
      <x:c r="AT2052" s="26"/>
    </x:row>
    <x:row r="2053">
      <x:c r="C2053" s="11" t="str">
        <x:v>M2-H-PHC-FLR-24</x:v>
      </x:c>
      <x:c r="D2053" s="11" t="str">
        <x:v>M2</x:v>
      </x:c>
      <x:c r="E2053" s="11" t="str">
        <x:v>Urban heat</x:v>
      </x:c>
      <x:c r="F2053" s="11" t="str">
        <x:v>H-PHC</x:v>
      </x:c>
      <x:c r="G2053" s="11" t="str">
        <x:v>Public-health control group</x:v>
      </x:c>
      <x:c r="H2053" s="11" t="str">
        <x:v>FLR-24</x:v>
      </x:c>
      <x:c r="I2053" s="19" t="n">
        <x:v>48</x:v>
      </x:c>
      <x:c r="J2053" s="21" t="n">
        <x:v>4</x:v>
      </x:c>
      <x:c r="K2053" s="18" t="n">
        <x:f>'05 Cargo Register'!K261</x:f>
        <x:v>131.25</x:v>
      </x:c>
      <x:c r="L2053" s="18" t="n">
        <x:f>'05 Cargo Register'!N261</x:f>
        <x:v>7</x:v>
      </x:c>
      <x:c r="M2053" s="18" t="n">
        <x:f>'05 Cargo Register'!O261</x:f>
        <x:v>224</x:v>
      </x:c>
      <x:c r="N2053" s="18" t="n">
        <x:f>J2053*K2053</x:f>
        <x:v>525</x:v>
      </x:c>
      <x:c r="O2053" s="18" t="n">
        <x:f>J2053*L2053</x:f>
        <x:v>28</x:v>
      </x:c>
      <x:c r="P2053" s="18" t="n">
        <x:f>J2053*M2053</x:f>
        <x:v>896</x:v>
      </x:c>
      <x:c r="Q2053" s="22" t="n">
        <x:f>'01 Controls'!$E$26*'02 Cargo Classes'!$M$11</x:f>
        <x:v>0</x:v>
      </x:c>
      <x:c r="R2053" s="22" t="n">
        <x:f>'01 Controls'!$F$26*'02 Cargo Classes'!$N$11</x:f>
        <x:v>0</x:v>
      </x:c>
      <x:c r="S2053" s="22" t="n">
        <x:f>'01 Controls'!$G$26*'02 Cargo Classes'!$O$11</x:f>
        <x:v>0.95</x:v>
      </x:c>
      <x:c r="T2053" s="22" t="n">
        <x:f>'01 Controls'!$H$26*'02 Cargo Classes'!$P$11</x:f>
        <x:v>0</x:v>
      </x:c>
      <x:c r="U2053" s="22" t="n">
        <x:f>SUM(Q2053:T2053)</x:f>
        <x:v>0.95</x:v>
      </x:c>
      <x:c r="V2053" s="18" t="n">
        <x:f>IF(U2053=0,0,N2053*Q2053/U2053)</x:f>
        <x:v>0</x:v>
      </x:c>
      <x:c r="W2053" s="18" t="n">
        <x:f>IF(U2053=0,0,P2053*Q2053/U2053)</x:f>
        <x:v>0</x:v>
      </x:c>
      <x:c r="X2053" s="18" t="n">
        <x:f>MAX(V2053,W2053*'01 Controls'!$E$12)</x:f>
        <x:v>0</x:v>
      </x:c>
      <x:c r="Y2053" s="18" t="n">
        <x:f>IF(U2053=0,0,N2053*R2053/U2053)</x:f>
        <x:v>0</x:v>
      </x:c>
      <x:c r="Z2053" s="18" t="n">
        <x:f>IF(U2053=0,0,P2053*R2053/U2053)</x:f>
        <x:v>0</x:v>
      </x:c>
      <x:c r="AA2053" s="18" t="n">
        <x:f>MAX(Y2053,Z2053*'01 Controls'!$E$13)</x:f>
        <x:v>0</x:v>
      </x:c>
      <x:c r="AB2053" s="18" t="n">
        <x:f>IF(U2053=0,0,N2053*S2053/U2053)</x:f>
        <x:v>525</x:v>
      </x:c>
      <x:c r="AC2053" s="18" t="n">
        <x:f>IF(U2053=0,0,P2053*S2053/U2053)</x:f>
        <x:v>896</x:v>
      </x:c>
      <x:c r="AD2053" s="18" t="n">
        <x:f>MAX(AB2053,AC2053*'01 Controls'!$E$14)</x:f>
        <x:v>525</x:v>
      </x:c>
      <x:c r="AE2053" s="18" t="n">
        <x:f>IF(U2053=0,0,N2053*T2053/U2053)</x:f>
        <x:v>0</x:v>
      </x:c>
      <x:c r="AF2053" s="18" t="n">
        <x:f>IF(U2053=0,0,P2053*T2053/U2053)</x:f>
        <x:v>0</x:v>
      </x:c>
      <x:c r="AG2053" s="18" t="n">
        <x:f>MAX(AE2053,AF2053*'01 Controls'!$E$15)</x:f>
        <x:v>0</x:v>
      </x:c>
      <x:c r="AH2053" s="18" t="n">
        <x:f>SUM(V2053,Y2053,AB2053,AE2053)</x:f>
        <x:v>525</x:v>
      </x:c>
      <x:c r="AI2053" s="18" t="n">
        <x:f>N2053-AH2053</x:f>
        <x:v>0</x:v>
      </x:c>
      <x:c r="AJ2053" s="18" t="n">
        <x:f>V2053*INDEX('07 Mode Capacity'!$P$6:$P$17,MATCH("AIR-"&amp;I2053,'07 Mode Capacity'!$C$6:$C$17,0))</x:f>
        <x:v>0</x:v>
      </x:c>
      <x:c r="AK2053" s="18" t="n">
        <x:f>Y2053*INDEX('07 Mode Capacity'!$P$6:$P$17,MATCH("OCEAN-"&amp;I2053,'07 Mode Capacity'!$C$6:$C$17,0))</x:f>
        <x:v>0</x:v>
      </x:c>
      <x:c r="AL2053" s="18" t="n">
        <x:f>AB2053*INDEX('07 Mode Capacity'!$P$6:$P$17,MATCH("LAND-"&amp;I2053,'07 Mode Capacity'!$C$6:$C$17,0))</x:f>
        <x:v>64.07513149513723</x:v>
      </x:c>
      <x:c r="AM2053" s="18" t="n">
        <x:f>AE2053*INDEX('07 Mode Capacity'!$P$6:$P$17,MATCH("INLAND-"&amp;I2053,'07 Mode Capacity'!$C$6:$C$17,0))</x:f>
        <x:v>0</x:v>
      </x:c>
      <x:c r="AN2053" s="18" t="n">
        <x:f>SUM(AJ2053:AM2053)</x:f>
        <x:v>64.07513149513723</x:v>
      </x:c>
      <x:c r="AO2053" s="17" t="n">
        <x:f>IF(N2053=0,1,AN2053/N2053)</x:f>
        <x:v>0.1220478695145471</x:v>
      </x:c>
      <x:c r="AP2053" s="11" t="str">
        <x:f>IF(AO2053&gt;='01 Controls'!$E$16,"PASS","FAIL")</x:f>
        <x:v>FAIL</x:v>
      </x:c>
      <x:c r="AQ2053" s="11" t="str">
        <x:v>UNQUANTIFIED</x:v>
      </x:c>
      <x:c r="AR2053" s="11" t="str">
        <x:v>Position-class planning record; serial item and receiver open</x:v>
      </x:c>
      <x:c r="AS2053" s="26"/>
      <x:c r="AT2053" s="26"/>
    </x:row>
    <x:row r="2054">
      <x:c r="C2054" s="11" t="str">
        <x:v>M2-H-PHC-ROL-30</x:v>
      </x:c>
      <x:c r="D2054" s="11" t="str">
        <x:v>M2</x:v>
      </x:c>
      <x:c r="E2054" s="11" t="str">
        <x:v>Urban heat</x:v>
      </x:c>
      <x:c r="F2054" s="11" t="str">
        <x:v>H-PHC</x:v>
      </x:c>
      <x:c r="G2054" s="11" t="str">
        <x:v>Public-health control group</x:v>
      </x:c>
      <x:c r="H2054" s="11" t="str">
        <x:v>ROL-30</x:v>
      </x:c>
      <x:c r="I2054" s="19" t="n">
        <x:v>48</x:v>
      </x:c>
      <x:c r="J2054" s="21" t="n">
        <x:v>4</x:v>
      </x:c>
      <x:c r="K2054" s="18" t="n">
        <x:f>'05 Cargo Register'!K262</x:f>
        <x:v>262.5</x:v>
      </x:c>
      <x:c r="L2054" s="18" t="n">
        <x:f>'05 Cargo Register'!N262</x:f>
        <x:v>11</x:v>
      </x:c>
      <x:c r="M2054" s="18" t="n">
        <x:f>'05 Cargo Register'!O262</x:f>
        <x:v>701.25</x:v>
      </x:c>
      <x:c r="N2054" s="18" t="n">
        <x:f>J2054*K2054</x:f>
        <x:v>1050</x:v>
      </x:c>
      <x:c r="O2054" s="18" t="n">
        <x:f>J2054*L2054</x:f>
        <x:v>44</x:v>
      </x:c>
      <x:c r="P2054" s="18" t="n">
        <x:f>J2054*M2054</x:f>
        <x:v>2805</x:v>
      </x:c>
      <x:c r="Q2054" s="22" t="n">
        <x:f>'01 Controls'!$E$26*'02 Cargo Classes'!$M$12</x:f>
        <x:v>0</x:v>
      </x:c>
      <x:c r="R2054" s="22" t="n">
        <x:f>'01 Controls'!$F$26*'02 Cargo Classes'!$N$12</x:f>
        <x:v>0</x:v>
      </x:c>
      <x:c r="S2054" s="22" t="n">
        <x:f>'01 Controls'!$G$26*'02 Cargo Classes'!$O$12</x:f>
        <x:v>1.4249999999999998</x:v>
      </x:c>
      <x:c r="T2054" s="22" t="n">
        <x:f>'01 Controls'!$H$26*'02 Cargo Classes'!$P$12</x:f>
        <x:v>0</x:v>
      </x:c>
      <x:c r="U2054" s="22" t="n">
        <x:f>SUM(Q2054:T2054)</x:f>
        <x:v>1.4249999999999998</x:v>
      </x:c>
      <x:c r="V2054" s="18" t="n">
        <x:f>IF(U2054=0,0,N2054*Q2054/U2054)</x:f>
        <x:v>0</x:v>
      </x:c>
      <x:c r="W2054" s="18" t="n">
        <x:f>IF(U2054=0,0,P2054*Q2054/U2054)</x:f>
        <x:v>0</x:v>
      </x:c>
      <x:c r="X2054" s="18" t="n">
        <x:f>MAX(V2054,W2054*'01 Controls'!$E$12)</x:f>
        <x:v>0</x:v>
      </x:c>
      <x:c r="Y2054" s="18" t="n">
        <x:f>IF(U2054=0,0,N2054*R2054/U2054)</x:f>
        <x:v>0</x:v>
      </x:c>
      <x:c r="Z2054" s="18" t="n">
        <x:f>IF(U2054=0,0,P2054*R2054/U2054)</x:f>
        <x:v>0</x:v>
      </x:c>
      <x:c r="AA2054" s="18" t="n">
        <x:f>MAX(Y2054,Z2054*'01 Controls'!$E$13)</x:f>
        <x:v>0</x:v>
      </x:c>
      <x:c r="AB2054" s="18" t="n">
        <x:f>IF(U2054=0,0,N2054*S2054/U2054)</x:f>
        <x:v>1050</x:v>
      </x:c>
      <x:c r="AC2054" s="18" t="n">
        <x:f>IF(U2054=0,0,P2054*S2054/U2054)</x:f>
        <x:v>2805</x:v>
      </x:c>
      <x:c r="AD2054" s="18" t="n">
        <x:f>MAX(AB2054,AC2054*'01 Controls'!$E$14)</x:f>
        <x:v>1050</x:v>
      </x:c>
      <x:c r="AE2054" s="18" t="n">
        <x:f>IF(U2054=0,0,N2054*T2054/U2054)</x:f>
        <x:v>0</x:v>
      </x:c>
      <x:c r="AF2054" s="18" t="n">
        <x:f>IF(U2054=0,0,P2054*T2054/U2054)</x:f>
        <x:v>0</x:v>
      </x:c>
      <x:c r="AG2054" s="18" t="n">
        <x:f>MAX(AE2054,AF2054*'01 Controls'!$E$15)</x:f>
        <x:v>0</x:v>
      </x:c>
      <x:c r="AH2054" s="18" t="n">
        <x:f>SUM(V2054,Y2054,AB2054,AE2054)</x:f>
        <x:v>1050</x:v>
      </x:c>
      <x:c r="AI2054" s="18" t="n">
        <x:f>N2054-AH2054</x:f>
        <x:v>0</x:v>
      </x:c>
      <x:c r="AJ2054" s="18" t="n">
        <x:f>V2054*INDEX('07 Mode Capacity'!$P$6:$P$17,MATCH("AIR-"&amp;I2054,'07 Mode Capacity'!$C$6:$C$17,0))</x:f>
        <x:v>0</x:v>
      </x:c>
      <x:c r="AK2054" s="18" t="n">
        <x:f>Y2054*INDEX('07 Mode Capacity'!$P$6:$P$17,MATCH("OCEAN-"&amp;I2054,'07 Mode Capacity'!$C$6:$C$17,0))</x:f>
        <x:v>0</x:v>
      </x:c>
      <x:c r="AL2054" s="18" t="n">
        <x:f>AB2054*INDEX('07 Mode Capacity'!$P$6:$P$17,MATCH("LAND-"&amp;I2054,'07 Mode Capacity'!$C$6:$C$17,0))</x:f>
        <x:v>128.15026299027446</x:v>
      </x:c>
      <x:c r="AM2054" s="18" t="n">
        <x:f>AE2054*INDEX('07 Mode Capacity'!$P$6:$P$17,MATCH("INLAND-"&amp;I2054,'07 Mode Capacity'!$C$6:$C$17,0))</x:f>
        <x:v>0</x:v>
      </x:c>
      <x:c r="AN2054" s="18" t="n">
        <x:f>SUM(AJ2054:AM2054)</x:f>
        <x:v>128.15026299027446</x:v>
      </x:c>
      <x:c r="AO2054" s="17" t="n">
        <x:f>IF(N2054=0,1,AN2054/N2054)</x:f>
        <x:v>0.1220478695145471</x:v>
      </x:c>
      <x:c r="AP2054" s="11" t="str">
        <x:f>IF(AO2054&gt;='01 Controls'!$E$16,"PASS","FAIL")</x:f>
        <x:v>FAIL</x:v>
      </x:c>
      <x:c r="AQ2054" s="11" t="str">
        <x:v>UNQUANTIFIED</x:v>
      </x:c>
      <x:c r="AR2054" s="11" t="str">
        <x:v>Position-class planning record; serial item and receiver open</x:v>
      </x:c>
      <x:c r="AS2054" s="26"/>
      <x:c r="AT2054" s="26"/>
    </x:row>
    <x:row r="2055">
      <x:c r="C2055" s="11" t="str">
        <x:v>M2-H-PHC-BLK-08</x:v>
      </x:c>
      <x:c r="D2055" s="11" t="str">
        <x:v>M2</x:v>
      </x:c>
      <x:c r="E2055" s="11" t="str">
        <x:v>Urban heat</x:v>
      </x:c>
      <x:c r="F2055" s="11" t="str">
        <x:v>H-PHC</x:v>
      </x:c>
      <x:c r="G2055" s="11" t="str">
        <x:v>Public-health control group</x:v>
      </x:c>
      <x:c r="H2055" s="11" t="str">
        <x:v>BLK-08</x:v>
      </x:c>
      <x:c r="I2055" s="19" t="n">
        <x:v>48</x:v>
      </x:c>
      <x:c r="J2055" s="21" t="n">
        <x:v>4</x:v>
      </x:c>
      <x:c r="K2055" s="18" t="n">
        <x:f>'05 Cargo Register'!K263</x:f>
        <x:v>367.50000000000006</x:v>
      </x:c>
      <x:c r="L2055" s="18" t="n">
        <x:f>'05 Cargo Register'!N263</x:f>
        <x:v>58</x:v>
      </x:c>
      <x:c r="M2055" s="18" t="n">
        <x:f>'05 Cargo Register'!O263</x:f>
        <x:v>2958</x:v>
      </x:c>
      <x:c r="N2055" s="18" t="n">
        <x:f>J2055*K2055</x:f>
        <x:v>1470.0000000000002</x:v>
      </x:c>
      <x:c r="O2055" s="18" t="n">
        <x:f>J2055*L2055</x:f>
        <x:v>232</x:v>
      </x:c>
      <x:c r="P2055" s="18" t="n">
        <x:f>J2055*M2055</x:f>
        <x:v>11832</x:v>
      </x:c>
      <x:c r="Q2055" s="22" t="n">
        <x:f>'01 Controls'!$E$26*'02 Cargo Classes'!$M$14</x:f>
        <x:v>0.05</x:v>
      </x:c>
      <x:c r="R2055" s="22" t="n">
        <x:f>'01 Controls'!$F$26*'02 Cargo Classes'!$N$14</x:f>
        <x:v>0</x:v>
      </x:c>
      <x:c r="S2055" s="22" t="n">
        <x:f>'01 Controls'!$G$26*'02 Cargo Classes'!$O$14</x:f>
        <x:v>0.95</x:v>
      </x:c>
      <x:c r="T2055" s="22" t="n">
        <x:f>'01 Controls'!$H$26*'02 Cargo Classes'!$P$14</x:f>
        <x:v>0</x:v>
      </x:c>
      <x:c r="U2055" s="22" t="n">
        <x:f>SUM(Q2055:T2055)</x:f>
        <x:v>1</x:v>
      </x:c>
      <x:c r="V2055" s="18" t="n">
        <x:f>IF(U2055=0,0,N2055*Q2055/U2055)</x:f>
        <x:v>73.50000000000001</x:v>
      </x:c>
      <x:c r="W2055" s="18" t="n">
        <x:f>IF(U2055=0,0,P2055*Q2055/U2055)</x:f>
        <x:v>591.6</x:v>
      </x:c>
      <x:c r="X2055" s="18" t="n">
        <x:f>MAX(V2055,W2055*'01 Controls'!$E$12)</x:f>
        <x:v>147.9</x:v>
      </x:c>
      <x:c r="Y2055" s="18" t="n">
        <x:f>IF(U2055=0,0,N2055*R2055/U2055)</x:f>
        <x:v>0</x:v>
      </x:c>
      <x:c r="Z2055" s="18" t="n">
        <x:f>IF(U2055=0,0,P2055*R2055/U2055)</x:f>
        <x:v>0</x:v>
      </x:c>
      <x:c r="AA2055" s="18" t="n">
        <x:f>MAX(Y2055,Z2055*'01 Controls'!$E$13)</x:f>
        <x:v>0</x:v>
      </x:c>
      <x:c r="AB2055" s="18" t="n">
        <x:f>IF(U2055=0,0,N2055*S2055/U2055)</x:f>
        <x:v>1396.5000000000002</x:v>
      </x:c>
      <x:c r="AC2055" s="18" t="n">
        <x:f>IF(U2055=0,0,P2055*S2055/U2055)</x:f>
        <x:v>11240.4</x:v>
      </x:c>
      <x:c r="AD2055" s="18" t="n">
        <x:f>MAX(AB2055,AC2055*'01 Controls'!$E$14)</x:f>
        <x:v>2248.08</x:v>
      </x:c>
      <x:c r="AE2055" s="18" t="n">
        <x:f>IF(U2055=0,0,N2055*T2055/U2055)</x:f>
        <x:v>0</x:v>
      </x:c>
      <x:c r="AF2055" s="18" t="n">
        <x:f>IF(U2055=0,0,P2055*T2055/U2055)</x:f>
        <x:v>0</x:v>
      </x:c>
      <x:c r="AG2055" s="18" t="n">
        <x:f>MAX(AE2055,AF2055*'01 Controls'!$E$15)</x:f>
        <x:v>0</x:v>
      </x:c>
      <x:c r="AH2055" s="18" t="n">
        <x:f>SUM(V2055,Y2055,AB2055,AE2055)</x:f>
        <x:v>1470.0000000000002</x:v>
      </x:c>
      <x:c r="AI2055" s="18" t="n">
        <x:f>N2055-AH2055</x:f>
        <x:v>0</x:v>
      </x:c>
      <x:c r="AJ2055" s="18" t="n">
        <x:f>V2055*INDEX('07 Mode Capacity'!$P$6:$P$17,MATCH("AIR-"&amp;I2055,'07 Mode Capacity'!$C$6:$C$17,0))</x:f>
        <x:v>20.60467088426301</x:v>
      </x:c>
      <x:c r="AK2055" s="18" t="n">
        <x:f>Y2055*INDEX('07 Mode Capacity'!$P$6:$P$17,MATCH("OCEAN-"&amp;I2055,'07 Mode Capacity'!$C$6:$C$17,0))</x:f>
        <x:v>0</x:v>
      </x:c>
      <x:c r="AL2055" s="18" t="n">
        <x:f>AB2055*INDEX('07 Mode Capacity'!$P$6:$P$17,MATCH("LAND-"&amp;I2055,'07 Mode Capacity'!$C$6:$C$17,0))</x:f>
        <x:v>170.43984977706506</x:v>
      </x:c>
      <x:c r="AM2055" s="18" t="n">
        <x:f>AE2055*INDEX('07 Mode Capacity'!$P$6:$P$17,MATCH("INLAND-"&amp;I2055,'07 Mode Capacity'!$C$6:$C$17,0))</x:f>
        <x:v>0</x:v>
      </x:c>
      <x:c r="AN2055" s="18" t="n">
        <x:f>SUM(AJ2055:AM2055)</x:f>
        <x:v>191.04452066132808</x:v>
      </x:c>
      <x:c r="AO2055" s="17" t="n">
        <x:f>IF(N2055=0,1,AN2055/N2055)</x:f>
        <x:v>0.1299622589532844</x:v>
      </x:c>
      <x:c r="AP2055" s="11" t="str">
        <x:f>IF(AO2055&gt;='01 Controls'!$E$16,"PASS","FAIL")</x:f>
        <x:v>FAIL</x:v>
      </x:c>
      <x:c r="AQ2055" s="11" t="str">
        <x:v>UNQUANTIFIED</x:v>
      </x:c>
      <x:c r="AR2055" s="11" t="str">
        <x:v>Position-class planning record; serial item and receiver open</x:v>
      </x:c>
      <x:c r="AS2055" s="26"/>
      <x:c r="AT2055" s="26"/>
    </x:row>
    <x:row r="2056">
      <x:c r="C2056" s="11" t="str">
        <x:v>M2-H-HWR-APL-45</x:v>
      </x:c>
      <x:c r="D2056" s="11" t="str">
        <x:v>M2</x:v>
      </x:c>
      <x:c r="E2056" s="11" t="str">
        <x:v>Urban heat</x:v>
      </x:c>
      <x:c r="F2056" s="11" t="str">
        <x:v>H-HWR</x:v>
      </x:c>
      <x:c r="G2056" s="11" t="str">
        <x:v>Health workforce replacement group</x:v>
      </x:c>
      <x:c r="H2056" s="11" t="str">
        <x:v>APL-45</x:v>
      </x:c>
      <x:c r="I2056" s="19" t="n">
        <x:v>24</x:v>
      </x:c>
      <x:c r="J2056" s="21" t="n">
        <x:v>8</x:v>
      </x:c>
      <x:c r="K2056" s="18" t="n">
        <x:f>'05 Cargo Register'!K264</x:f>
        <x:v>472.5</x:v>
      </x:c>
      <x:c r="L2056" s="18" t="n">
        <x:f>'05 Cargo Register'!N264</x:f>
        <x:v>124</x:v>
      </x:c>
      <x:c r="M2056" s="18" t="n">
        <x:f>'05 Cargo Register'!O264</x:f>
        <x:v>930</x:v>
      </x:c>
      <x:c r="N2056" s="18" t="n">
        <x:f>J2056*K2056</x:f>
        <x:v>3780</x:v>
      </x:c>
      <x:c r="O2056" s="18" t="n">
        <x:f>J2056*L2056</x:f>
        <x:v>992</x:v>
      </x:c>
      <x:c r="P2056" s="18" t="n">
        <x:f>J2056*M2056</x:f>
        <x:v>7440</x:v>
      </x:c>
      <x:c r="Q2056" s="22" t="n">
        <x:f>'01 Controls'!$E$26*'02 Cargo Classes'!$M$6</x:f>
        <x:v>0.15000000000000002</x:v>
      </x:c>
      <x:c r="R2056" s="22" t="n">
        <x:f>'01 Controls'!$F$26*'02 Cargo Classes'!$N$6</x:f>
        <x:v>0</x:v>
      </x:c>
      <x:c r="S2056" s="22" t="n">
        <x:f>'01 Controls'!$G$26*'02 Cargo Classes'!$O$6</x:f>
        <x:v>0.95</x:v>
      </x:c>
      <x:c r="T2056" s="22" t="n">
        <x:f>'01 Controls'!$H$26*'02 Cargo Classes'!$P$6</x:f>
        <x:v>0</x:v>
      </x:c>
      <x:c r="U2056" s="22" t="n">
        <x:f>SUM(Q2056:T2056)</x:f>
        <x:v>1.1</x:v>
      </x:c>
      <x:c r="V2056" s="18" t="n">
        <x:f>IF(U2056=0,0,N2056*Q2056/U2056)</x:f>
        <x:v>515.4545454545455</x:v>
      </x:c>
      <x:c r="W2056" s="18" t="n">
        <x:f>IF(U2056=0,0,P2056*Q2056/U2056)</x:f>
        <x:v>1014.5454545454546</x:v>
      </x:c>
      <x:c r="X2056" s="18" t="n">
        <x:f>MAX(V2056,W2056*'01 Controls'!$E$12)</x:f>
        <x:v>515.4545454545455</x:v>
      </x:c>
      <x:c r="Y2056" s="18" t="n">
        <x:f>IF(U2056=0,0,N2056*R2056/U2056)</x:f>
        <x:v>0</x:v>
      </x:c>
      <x:c r="Z2056" s="18" t="n">
        <x:f>IF(U2056=0,0,P2056*R2056/U2056)</x:f>
        <x:v>0</x:v>
      </x:c>
      <x:c r="AA2056" s="18" t="n">
        <x:f>MAX(Y2056,Z2056*'01 Controls'!$E$13)</x:f>
        <x:v>0</x:v>
      </x:c>
      <x:c r="AB2056" s="18" t="n">
        <x:f>IF(U2056=0,0,N2056*S2056/U2056)</x:f>
        <x:v>3264.5454545454545</x:v>
      </x:c>
      <x:c r="AC2056" s="18" t="n">
        <x:f>IF(U2056=0,0,P2056*S2056/U2056)</x:f>
        <x:v>6425.454545454545</x:v>
      </x:c>
      <x:c r="AD2056" s="18" t="n">
        <x:f>MAX(AB2056,AC2056*'01 Controls'!$E$14)</x:f>
        <x:v>3264.5454545454545</x:v>
      </x:c>
      <x:c r="AE2056" s="18" t="n">
        <x:f>IF(U2056=0,0,N2056*T2056/U2056)</x:f>
        <x:v>0</x:v>
      </x:c>
      <x:c r="AF2056" s="18" t="n">
        <x:f>IF(U2056=0,0,P2056*T2056/U2056)</x:f>
        <x:v>0</x:v>
      </x:c>
      <x:c r="AG2056" s="18" t="n">
        <x:f>MAX(AE2056,AF2056*'01 Controls'!$E$15)</x:f>
        <x:v>0</x:v>
      </x:c>
      <x:c r="AH2056" s="18" t="n">
        <x:f>SUM(V2056,Y2056,AB2056,AE2056)</x:f>
        <x:v>3780</x:v>
      </x:c>
      <x:c r="AI2056" s="18" t="n">
        <x:f>N2056-AH2056</x:f>
        <x:v>0</x:v>
      </x:c>
      <x:c r="AJ2056" s="18" t="n">
        <x:f>V2056*INDEX('07 Mode Capacity'!$P$6:$P$17,MATCH("AIR-"&amp;I2056,'07 Mode Capacity'!$C$6:$C$17,0))</x:f>
        <x:v>104.5929786042173</x:v>
      </x:c>
      <x:c r="AK2056" s="18" t="n">
        <x:f>Y2056*INDEX('07 Mode Capacity'!$P$6:$P$17,MATCH("OCEAN-"&amp;I2056,'07 Mode Capacity'!$C$6:$C$17,0))</x:f>
        <x:v>0</x:v>
      </x:c>
      <x:c r="AL2056" s="18" t="n">
        <x:f>AB2056*INDEX('07 Mode Capacity'!$P$6:$P$17,MATCH("LAND-"&amp;I2056,'07 Mode Capacity'!$C$6:$C$17,0))</x:f>
        <x:v>1248.6916536182703</x:v>
      </x:c>
      <x:c r="AM2056" s="18" t="n">
        <x:f>AE2056*INDEX('07 Mode Capacity'!$P$6:$P$17,MATCH("INLAND-"&amp;I2056,'07 Mode Capacity'!$C$6:$C$17,0))</x:f>
        <x:v>0</x:v>
      </x:c>
      <x:c r="AN2056" s="18" t="n">
        <x:f>SUM(AJ2056:AM2056)</x:f>
        <x:v>1353.2846322224875</x:v>
      </x:c>
      <x:c r="AO2056" s="17" t="n">
        <x:f>IF(N2056=0,1,AN2056/N2056)</x:f>
        <x:v>0.35801180746626654</x:v>
      </x:c>
      <x:c r="AP2056" s="11" t="str">
        <x:f>IF(AO2056&gt;='01 Controls'!$E$16,"PASS","FAIL")</x:f>
        <x:v>FAIL</x:v>
      </x:c>
      <x:c r="AQ2056" s="11" t="str">
        <x:v>UNQUANTIFIED</x:v>
      </x:c>
      <x:c r="AR2056" s="11" t="str">
        <x:v>Position-class planning record; serial item and receiver open</x:v>
      </x:c>
      <x:c r="AS2056" s="26"/>
      <x:c r="AT2056" s="26"/>
    </x:row>
    <x:row r="2057">
      <x:c r="C2057" s="11" t="str">
        <x:v>M2-H-HWR-ISO-18</x:v>
      </x:c>
      <x:c r="D2057" s="11" t="str">
        <x:v>M2</x:v>
      </x:c>
      <x:c r="E2057" s="11" t="str">
        <x:v>Urban heat</x:v>
      </x:c>
      <x:c r="F2057" s="11" t="str">
        <x:v>H-HWR</x:v>
      </x:c>
      <x:c r="G2057" s="11" t="str">
        <x:v>Health workforce replacement group</x:v>
      </x:c>
      <x:c r="H2057" s="11" t="str">
        <x:v>ISO-18</x:v>
      </x:c>
      <x:c r="I2057" s="19" t="n">
        <x:v>48</x:v>
      </x:c>
      <x:c r="J2057" s="21" t="n">
        <x:v>8</x:v>
      </x:c>
      <x:c r="K2057" s="18" t="n">
        <x:f>'05 Cargo Register'!K265</x:f>
        <x:v>551.25</x:v>
      </x:c>
      <x:c r="L2057" s="18" t="n">
        <x:f>'05 Cargo Register'!N265</x:f>
        <x:v>37</x:v>
      </x:c>
      <x:c r="M2057" s="18" t="n">
        <x:f>'05 Cargo Register'!O265</x:f>
        <x:v>976.8000000000001</x:v>
      </x:c>
      <x:c r="N2057" s="18" t="n">
        <x:f>J2057*K2057</x:f>
        <x:v>4410</x:v>
      </x:c>
      <x:c r="O2057" s="18" t="n">
        <x:f>J2057*L2057</x:f>
        <x:v>296</x:v>
      </x:c>
      <x:c r="P2057" s="18" t="n">
        <x:f>J2057*M2057</x:f>
        <x:v>7814.400000000001</x:v>
      </x:c>
      <x:c r="Q2057" s="22" t="n">
        <x:f>'01 Controls'!$E$26*'02 Cargo Classes'!$M$7</x:f>
        <x:v>0.010000000000000002</x:v>
      </x:c>
      <x:c r="R2057" s="22" t="n">
        <x:f>'01 Controls'!$F$26*'02 Cargo Classes'!$N$7</x:f>
        <x:v>0</x:v>
      </x:c>
      <x:c r="S2057" s="22" t="n">
        <x:f>'01 Controls'!$G$26*'02 Cargo Classes'!$O$7</x:f>
        <x:v>1.14</x:v>
      </x:c>
      <x:c r="T2057" s="22" t="n">
        <x:f>'01 Controls'!$H$26*'02 Cargo Classes'!$P$7</x:f>
        <x:v>0</x:v>
      </x:c>
      <x:c r="U2057" s="22" t="n">
        <x:f>SUM(Q2057:T2057)</x:f>
        <x:v>1.15</x:v>
      </x:c>
      <x:c r="V2057" s="18" t="n">
        <x:f>IF(U2057=0,0,N2057*Q2057/U2057)</x:f>
        <x:v>38.34782608695653</x:v>
      </x:c>
      <x:c r="W2057" s="18" t="n">
        <x:f>IF(U2057=0,0,P2057*Q2057/U2057)</x:f>
        <x:v>67.95130434782611</x:v>
      </x:c>
      <x:c r="X2057" s="18" t="n">
        <x:f>MAX(V2057,W2057*'01 Controls'!$E$12)</x:f>
        <x:v>38.34782608695653</x:v>
      </x:c>
      <x:c r="Y2057" s="18" t="n">
        <x:f>IF(U2057=0,0,N2057*R2057/U2057)</x:f>
        <x:v>0</x:v>
      </x:c>
      <x:c r="Z2057" s="18" t="n">
        <x:f>IF(U2057=0,0,P2057*R2057/U2057)</x:f>
        <x:v>0</x:v>
      </x:c>
      <x:c r="AA2057" s="18" t="n">
        <x:f>MAX(Y2057,Z2057*'01 Controls'!$E$13)</x:f>
        <x:v>0</x:v>
      </x:c>
      <x:c r="AB2057" s="18" t="n">
        <x:f>IF(U2057=0,0,N2057*S2057/U2057)</x:f>
        <x:v>4371.652173913044</x:v>
      </x:c>
      <x:c r="AC2057" s="18" t="n">
        <x:f>IF(U2057=0,0,P2057*S2057/U2057)</x:f>
        <x:v>7746.448695652174</x:v>
      </x:c>
      <x:c r="AD2057" s="18" t="n">
        <x:f>MAX(AB2057,AC2057*'01 Controls'!$E$14)</x:f>
        <x:v>4371.652173913044</x:v>
      </x:c>
      <x:c r="AE2057" s="18" t="n">
        <x:f>IF(U2057=0,0,N2057*T2057/U2057)</x:f>
        <x:v>0</x:v>
      </x:c>
      <x:c r="AF2057" s="18" t="n">
        <x:f>IF(U2057=0,0,P2057*T2057/U2057)</x:f>
        <x:v>0</x:v>
      </x:c>
      <x:c r="AG2057" s="18" t="n">
        <x:f>MAX(AE2057,AF2057*'01 Controls'!$E$15)</x:f>
        <x:v>0</x:v>
      </x:c>
      <x:c r="AH2057" s="18" t="n">
        <x:f>SUM(V2057,Y2057,AB2057,AE2057)</x:f>
        <x:v>4410.000000000001</x:v>
      </x:c>
      <x:c r="AI2057" s="18" t="n">
        <x:f>N2057-AH2057</x:f>
        <x:v>-9.094947017729282e-13</x:v>
      </x:c>
      <x:c r="AJ2057" s="18" t="n">
        <x:f>V2057*INDEX('07 Mode Capacity'!$P$6:$P$17,MATCH("AIR-"&amp;I2057,'07 Mode Capacity'!$C$6:$C$17,0))</x:f>
        <x:v>10.750263070050268</x:v>
      </x:c>
      <x:c r="AK2057" s="18" t="n">
        <x:f>Y2057*INDEX('07 Mode Capacity'!$P$6:$P$17,MATCH("OCEAN-"&amp;I2057,'07 Mode Capacity'!$C$6:$C$17,0))</x:f>
        <x:v>0</x:v>
      </x:c>
      <x:c r="AL2057" s="18" t="n">
        <x:f>AB2057*INDEX('07 Mode Capacity'!$P$6:$P$17,MATCH("LAND-"&amp;I2057,'07 Mode Capacity'!$C$6:$C$17,0))</x:f>
        <x:v>533.5508340847254</x:v>
      </x:c>
      <x:c r="AM2057" s="18" t="n">
        <x:f>AE2057*INDEX('07 Mode Capacity'!$P$6:$P$17,MATCH("INLAND-"&amp;I2057,'07 Mode Capacity'!$C$6:$C$17,0))</x:f>
        <x:v>0</x:v>
      </x:c>
      <x:c r="AN2057" s="18" t="n">
        <x:f>SUM(AJ2057:AM2057)</x:f>
        <x:v>544.3010971547757</x:v>
      </x:c>
      <x:c r="AO2057" s="17" t="n">
        <x:f>IF(N2057=0,1,AN2057/N2057)</x:f>
        <x:v>0.12342428506911013</x:v>
      </x:c>
      <x:c r="AP2057" s="11" t="str">
        <x:f>IF(AO2057&gt;='01 Controls'!$E$16,"PASS","FAIL")</x:f>
        <x:v>FAIL</x:v>
      </x:c>
      <x:c r="AQ2057" s="11" t="str">
        <x:v>UNQUANTIFIED</x:v>
      </x:c>
      <x:c r="AR2057" s="11" t="str">
        <x:v>Position-class planning record; serial item and receiver open</x:v>
      </x:c>
      <x:c r="AS2057" s="26"/>
      <x:c r="AT2057" s="26"/>
    </x:row>
    <x:row r="2058">
      <x:c r="C2058" s="11" t="str">
        <x:v>M2-H-HWR-COL-12</x:v>
      </x:c>
      <x:c r="D2058" s="11" t="str">
        <x:v>M2</x:v>
      </x:c>
      <x:c r="E2058" s="11" t="str">
        <x:v>Urban heat</x:v>
      </x:c>
      <x:c r="F2058" s="11" t="str">
        <x:v>H-HWR</x:v>
      </x:c>
      <x:c r="G2058" s="11" t="str">
        <x:v>Health workforce replacement group</x:v>
      </x:c>
      <x:c r="H2058" s="11" t="str">
        <x:v>COL-12</x:v>
      </x:c>
      <x:c r="I2058" s="19" t="n">
        <x:v>24</x:v>
      </x:c>
      <x:c r="J2058" s="21" t="n">
        <x:v>8</x:v>
      </x:c>
      <x:c r="K2058" s="18" t="n">
        <x:f>'05 Cargo Register'!K266</x:f>
        <x:v>472.5</x:v>
      </x:c>
      <x:c r="L2058" s="18" t="n">
        <x:f>'05 Cargo Register'!N266</x:f>
        <x:v>50</x:v>
      </x:c>
      <x:c r="M2058" s="18" t="n">
        <x:f>'05 Cargo Register'!O266</x:f>
        <x:v>1320</x:v>
      </x:c>
      <x:c r="N2058" s="18" t="n">
        <x:f>J2058*K2058</x:f>
        <x:v>3780</x:v>
      </x:c>
      <x:c r="O2058" s="18" t="n">
        <x:f>J2058*L2058</x:f>
        <x:v>400</x:v>
      </x:c>
      <x:c r="P2058" s="18" t="n">
        <x:f>J2058*M2058</x:f>
        <x:v>10560</x:v>
      </x:c>
      <x:c r="Q2058" s="22" t="n">
        <x:f>'01 Controls'!$E$26*'02 Cargo Classes'!$M$8</x:f>
        <x:v>0.1</x:v>
      </x:c>
      <x:c r="R2058" s="22" t="n">
        <x:f>'01 Controls'!$F$26*'02 Cargo Classes'!$N$8</x:f>
        <x:v>0</x:v>
      </x:c>
      <x:c r="S2058" s="22" t="n">
        <x:f>'01 Controls'!$G$26*'02 Cargo Classes'!$O$8</x:f>
        <x:v>1.14</x:v>
      </x:c>
      <x:c r="T2058" s="22" t="n">
        <x:f>'01 Controls'!$H$26*'02 Cargo Classes'!$P$8</x:f>
        <x:v>0</x:v>
      </x:c>
      <x:c r="U2058" s="22" t="n">
        <x:f>SUM(Q2058:T2058)</x:f>
        <x:v>1.24</x:v>
      </x:c>
      <x:c r="V2058" s="18" t="n">
        <x:f>IF(U2058=0,0,N2058*Q2058/U2058)</x:f>
        <x:v>304.83870967741933</x:v>
      </x:c>
      <x:c r="W2058" s="18" t="n">
        <x:f>IF(U2058=0,0,P2058*Q2058/U2058)</x:f>
        <x:v>851.6129032258065</x:v>
      </x:c>
      <x:c r="X2058" s="18" t="n">
        <x:f>MAX(V2058,W2058*'01 Controls'!$E$12)</x:f>
        <x:v>304.83870967741933</x:v>
      </x:c>
      <x:c r="Y2058" s="18" t="n">
        <x:f>IF(U2058=0,0,N2058*R2058/U2058)</x:f>
        <x:v>0</x:v>
      </x:c>
      <x:c r="Z2058" s="18" t="n">
        <x:f>IF(U2058=0,0,P2058*R2058/U2058)</x:f>
        <x:v>0</x:v>
      </x:c>
      <x:c r="AA2058" s="18" t="n">
        <x:f>MAX(Y2058,Z2058*'01 Controls'!$E$13)</x:f>
        <x:v>0</x:v>
      </x:c>
      <x:c r="AB2058" s="18" t="n">
        <x:f>IF(U2058=0,0,N2058*S2058/U2058)</x:f>
        <x:v>3475.1612903225805</x:v>
      </x:c>
      <x:c r="AC2058" s="18" t="n">
        <x:f>IF(U2058=0,0,P2058*S2058/U2058)</x:f>
        <x:v>9708.387096774193</x:v>
      </x:c>
      <x:c r="AD2058" s="18" t="n">
        <x:f>MAX(AB2058,AC2058*'01 Controls'!$E$14)</x:f>
        <x:v>3475.1612903225805</x:v>
      </x:c>
      <x:c r="AE2058" s="18" t="n">
        <x:f>IF(U2058=0,0,N2058*T2058/U2058)</x:f>
        <x:v>0</x:v>
      </x:c>
      <x:c r="AF2058" s="18" t="n">
        <x:f>IF(U2058=0,0,P2058*T2058/U2058)</x:f>
        <x:v>0</x:v>
      </x:c>
      <x:c r="AG2058" s="18" t="n">
        <x:f>MAX(AE2058,AF2058*'01 Controls'!$E$15)</x:f>
        <x:v>0</x:v>
      </x:c>
      <x:c r="AH2058" s="18" t="n">
        <x:f>SUM(V2058,Y2058,AB2058,AE2058)</x:f>
        <x:v>3780</x:v>
      </x:c>
      <x:c r="AI2058" s="18" t="n">
        <x:f>N2058-AH2058</x:f>
        <x:v>0</x:v>
      </x:c>
      <x:c r="AJ2058" s="18" t="n">
        <x:f>V2058*INDEX('07 Mode Capacity'!$P$6:$P$17,MATCH("AIR-"&amp;I2058,'07 Mode Capacity'!$C$6:$C$17,0))</x:f>
        <x:v>61.85606261539731</x:v>
      </x:c>
      <x:c r="AK2058" s="18" t="n">
        <x:f>Y2058*INDEX('07 Mode Capacity'!$P$6:$P$17,MATCH("OCEAN-"&amp;I2058,'07 Mode Capacity'!$C$6:$C$17,0))</x:f>
        <x:v>0</x:v>
      </x:c>
      <x:c r="AL2058" s="18" t="n">
        <x:f>AB2058*INDEX('07 Mode Capacity'!$P$6:$P$17,MATCH("LAND-"&amp;I2058,'07 Mode Capacity'!$C$6:$C$17,0))</x:f>
        <x:v>1329.25240546461</x:v>
      </x:c>
      <x:c r="AM2058" s="18" t="n">
        <x:f>AE2058*INDEX('07 Mode Capacity'!$P$6:$P$17,MATCH("INLAND-"&amp;I2058,'07 Mode Capacity'!$C$6:$C$17,0))</x:f>
        <x:v>0</x:v>
      </x:c>
      <x:c r="AN2058" s="18" t="n">
        <x:f>SUM(AJ2058:AM2058)</x:f>
        <x:v>1391.1084680800075</x:v>
      </x:c>
      <x:c r="AO2058" s="17" t="n">
        <x:f>IF(N2058=0,1,AN2058/N2058)</x:f>
        <x:v>0.3680181132486792</x:v>
      </x:c>
      <x:c r="AP2058" s="11" t="str">
        <x:f>IF(AO2058&gt;='01 Controls'!$E$16,"PASS","FAIL")</x:f>
        <x:v>FAIL</x:v>
      </x:c>
      <x:c r="AQ2058" s="11" t="str">
        <x:v>UNQUANTIFIED</x:v>
      </x:c>
      <x:c r="AR2058" s="11" t="str">
        <x:v>Position-class planning record; serial item and receiver open</x:v>
      </x:c>
      <x:c r="AS2058" s="26"/>
      <x:c r="AT2058" s="26"/>
    </x:row>
    <x:row r="2059">
      <x:c r="C2059" s="11" t="str">
        <x:v>M2-H-HWR-BAT-22</x:v>
      </x:c>
      <x:c r="D2059" s="11" t="str">
        <x:v>M2</x:v>
      </x:c>
      <x:c r="E2059" s="11" t="str">
        <x:v>Urban heat</x:v>
      </x:c>
      <x:c r="F2059" s="11" t="str">
        <x:v>H-HWR</x:v>
      </x:c>
      <x:c r="G2059" s="11" t="str">
        <x:v>Health workforce replacement group</x:v>
      </x:c>
      <x:c r="H2059" s="11" t="str">
        <x:v>BAT-22</x:v>
      </x:c>
      <x:c r="I2059" s="19" t="n">
        <x:v>48</x:v>
      </x:c>
      <x:c r="J2059" s="21" t="n">
        <x:v>8</x:v>
      </x:c>
      <x:c r="K2059" s="18" t="n">
        <x:f>'05 Cargo Register'!K267</x:f>
        <x:v>210</x:v>
      </x:c>
      <x:c r="L2059" s="18" t="n">
        <x:f>'05 Cargo Register'!N267</x:f>
        <x:v>12</x:v>
      </x:c>
      <x:c r="M2059" s="18" t="n">
        <x:f>'05 Cargo Register'!O267</x:f>
        <x:v>316.8</x:v>
      </x:c>
      <x:c r="N2059" s="18" t="n">
        <x:f>J2059*K2059</x:f>
        <x:v>1680</x:v>
      </x:c>
      <x:c r="O2059" s="18" t="n">
        <x:f>J2059*L2059</x:f>
        <x:v>96</x:v>
      </x:c>
      <x:c r="P2059" s="18" t="n">
        <x:f>J2059*M2059</x:f>
        <x:v>2534.4</x:v>
      </x:c>
      <x:c r="Q2059" s="22" t="n">
        <x:f>'01 Controls'!$E$26*'02 Cargo Classes'!$M$9</x:f>
        <x:v>0</x:v>
      </x:c>
      <x:c r="R2059" s="22" t="n">
        <x:f>'01 Controls'!$F$26*'02 Cargo Classes'!$N$9</x:f>
        <x:v>0</x:v>
      </x:c>
      <x:c r="S2059" s="22" t="n">
        <x:f>'01 Controls'!$G$26*'02 Cargo Classes'!$O$9</x:f>
        <x:v>0.95</x:v>
      </x:c>
      <x:c r="T2059" s="22" t="n">
        <x:f>'01 Controls'!$H$26*'02 Cargo Classes'!$P$9</x:f>
        <x:v>0</x:v>
      </x:c>
      <x:c r="U2059" s="22" t="n">
        <x:f>SUM(Q2059:T2059)</x:f>
        <x:v>0.95</x:v>
      </x:c>
      <x:c r="V2059" s="18" t="n">
        <x:f>IF(U2059=0,0,N2059*Q2059/U2059)</x:f>
        <x:v>0</x:v>
      </x:c>
      <x:c r="W2059" s="18" t="n">
        <x:f>IF(U2059=0,0,P2059*Q2059/U2059)</x:f>
        <x:v>0</x:v>
      </x:c>
      <x:c r="X2059" s="18" t="n">
        <x:f>MAX(V2059,W2059*'01 Controls'!$E$12)</x:f>
        <x:v>0</x:v>
      </x:c>
      <x:c r="Y2059" s="18" t="n">
        <x:f>IF(U2059=0,0,N2059*R2059/U2059)</x:f>
        <x:v>0</x:v>
      </x:c>
      <x:c r="Z2059" s="18" t="n">
        <x:f>IF(U2059=0,0,P2059*R2059/U2059)</x:f>
        <x:v>0</x:v>
      </x:c>
      <x:c r="AA2059" s="18" t="n">
        <x:f>MAX(Y2059,Z2059*'01 Controls'!$E$13)</x:f>
        <x:v>0</x:v>
      </x:c>
      <x:c r="AB2059" s="18" t="n">
        <x:f>IF(U2059=0,0,N2059*S2059/U2059)</x:f>
        <x:v>1680</x:v>
      </x:c>
      <x:c r="AC2059" s="18" t="n">
        <x:f>IF(U2059=0,0,P2059*S2059/U2059)</x:f>
        <x:v>2534.4</x:v>
      </x:c>
      <x:c r="AD2059" s="18" t="n">
        <x:f>MAX(AB2059,AC2059*'01 Controls'!$E$14)</x:f>
        <x:v>1680</x:v>
      </x:c>
      <x:c r="AE2059" s="18" t="n">
        <x:f>IF(U2059=0,0,N2059*T2059/U2059)</x:f>
        <x:v>0</x:v>
      </x:c>
      <x:c r="AF2059" s="18" t="n">
        <x:f>IF(U2059=0,0,P2059*T2059/U2059)</x:f>
        <x:v>0</x:v>
      </x:c>
      <x:c r="AG2059" s="18" t="n">
        <x:f>MAX(AE2059,AF2059*'01 Controls'!$E$15)</x:f>
        <x:v>0</x:v>
      </x:c>
      <x:c r="AH2059" s="18" t="n">
        <x:f>SUM(V2059,Y2059,AB2059,AE2059)</x:f>
        <x:v>1680</x:v>
      </x:c>
      <x:c r="AI2059" s="18" t="n">
        <x:f>N2059-AH2059</x:f>
        <x:v>0</x:v>
      </x:c>
      <x:c r="AJ2059" s="18" t="n">
        <x:f>V2059*INDEX('07 Mode Capacity'!$P$6:$P$17,MATCH("AIR-"&amp;I2059,'07 Mode Capacity'!$C$6:$C$17,0))</x:f>
        <x:v>0</x:v>
      </x:c>
      <x:c r="AK2059" s="18" t="n">
        <x:f>Y2059*INDEX('07 Mode Capacity'!$P$6:$P$17,MATCH("OCEAN-"&amp;I2059,'07 Mode Capacity'!$C$6:$C$17,0))</x:f>
        <x:v>0</x:v>
      </x:c>
      <x:c r="AL2059" s="18" t="n">
        <x:f>AB2059*INDEX('07 Mode Capacity'!$P$6:$P$17,MATCH("LAND-"&amp;I2059,'07 Mode Capacity'!$C$6:$C$17,0))</x:f>
        <x:v>205.04042078443914</x:v>
      </x:c>
      <x:c r="AM2059" s="18" t="n">
        <x:f>AE2059*INDEX('07 Mode Capacity'!$P$6:$P$17,MATCH("INLAND-"&amp;I2059,'07 Mode Capacity'!$C$6:$C$17,0))</x:f>
        <x:v>0</x:v>
      </x:c>
      <x:c r="AN2059" s="18" t="n">
        <x:f>SUM(AJ2059:AM2059)</x:f>
        <x:v>205.04042078443914</x:v>
      </x:c>
      <x:c r="AO2059" s="17" t="n">
        <x:f>IF(N2059=0,1,AN2059/N2059)</x:f>
        <x:v>0.1220478695145471</x:v>
      </x:c>
      <x:c r="AP2059" s="11" t="str">
        <x:f>IF(AO2059&gt;='01 Controls'!$E$16,"PASS","FAIL")</x:f>
        <x:v>FAIL</x:v>
      </x:c>
      <x:c r="AQ2059" s="11" t="str">
        <x:v>UNQUANTIFIED</x:v>
      </x:c>
      <x:c r="AR2059" s="11" t="str">
        <x:v>Position-class planning record; serial item and receiver open</x:v>
      </x:c>
      <x:c r="AS2059" s="26"/>
      <x:c r="AT2059" s="26"/>
    </x:row>
    <x:row r="2060">
      <x:c r="C2060" s="11" t="str">
        <x:v>M2-H-HWR-TNK-20</x:v>
      </x:c>
      <x:c r="D2060" s="11" t="str">
        <x:v>M2</x:v>
      </x:c>
      <x:c r="E2060" s="11" t="str">
        <x:v>Urban heat</x:v>
      </x:c>
      <x:c r="F2060" s="11" t="str">
        <x:v>H-HWR</x:v>
      </x:c>
      <x:c r="G2060" s="11" t="str">
        <x:v>Health workforce replacement group</x:v>
      </x:c>
      <x:c r="H2060" s="11" t="str">
        <x:v>TNK-20</x:v>
      </x:c>
      <x:c r="I2060" s="19" t="n">
        <x:v>48</x:v>
      </x:c>
      <x:c r="J2060" s="21" t="n">
        <x:v>8</x:v>
      </x:c>
      <x:c r="K2060" s="18" t="n">
        <x:f>'05 Cargo Register'!K268</x:f>
        <x:v>157.5</x:v>
      </x:c>
      <x:c r="L2060" s="18" t="n">
        <x:f>'05 Cargo Register'!N268</x:f>
        <x:v>10</x:v>
      </x:c>
      <x:c r="M2060" s="18" t="n">
        <x:f>'05 Cargo Register'!O268</x:f>
        <x:v>212.5</x:v>
      </x:c>
      <x:c r="N2060" s="18" t="n">
        <x:f>J2060*K2060</x:f>
        <x:v>1260</x:v>
      </x:c>
      <x:c r="O2060" s="18" t="n">
        <x:f>J2060*L2060</x:f>
        <x:v>80</x:v>
      </x:c>
      <x:c r="P2060" s="18" t="n">
        <x:f>J2060*M2060</x:f>
        <x:v>1700</x:v>
      </x:c>
      <x:c r="Q2060" s="22" t="n">
        <x:f>'01 Controls'!$E$26*'02 Cargo Classes'!$M$10</x:f>
        <x:v>0</x:v>
      </x:c>
      <x:c r="R2060" s="22" t="n">
        <x:f>'01 Controls'!$F$26*'02 Cargo Classes'!$N$10</x:f>
        <x:v>0</x:v>
      </x:c>
      <x:c r="S2060" s="22" t="n">
        <x:f>'01 Controls'!$G$26*'02 Cargo Classes'!$O$10</x:f>
        <x:v>0.95</x:v>
      </x:c>
      <x:c r="T2060" s="22" t="n">
        <x:f>'01 Controls'!$H$26*'02 Cargo Classes'!$P$10</x:f>
        <x:v>0</x:v>
      </x:c>
      <x:c r="U2060" s="22" t="n">
        <x:f>SUM(Q2060:T2060)</x:f>
        <x:v>0.95</x:v>
      </x:c>
      <x:c r="V2060" s="18" t="n">
        <x:f>IF(U2060=0,0,N2060*Q2060/U2060)</x:f>
        <x:v>0</x:v>
      </x:c>
      <x:c r="W2060" s="18" t="n">
        <x:f>IF(U2060=0,0,P2060*Q2060/U2060)</x:f>
        <x:v>0</x:v>
      </x:c>
      <x:c r="X2060" s="18" t="n">
        <x:f>MAX(V2060,W2060*'01 Controls'!$E$12)</x:f>
        <x:v>0</x:v>
      </x:c>
      <x:c r="Y2060" s="18" t="n">
        <x:f>IF(U2060=0,0,N2060*R2060/U2060)</x:f>
        <x:v>0</x:v>
      </x:c>
      <x:c r="Z2060" s="18" t="n">
        <x:f>IF(U2060=0,0,P2060*R2060/U2060)</x:f>
        <x:v>0</x:v>
      </x:c>
      <x:c r="AA2060" s="18" t="n">
        <x:f>MAX(Y2060,Z2060*'01 Controls'!$E$13)</x:f>
        <x:v>0</x:v>
      </x:c>
      <x:c r="AB2060" s="18" t="n">
        <x:f>IF(U2060=0,0,N2060*S2060/U2060)</x:f>
        <x:v>1260</x:v>
      </x:c>
      <x:c r="AC2060" s="18" t="n">
        <x:f>IF(U2060=0,0,P2060*S2060/U2060)</x:f>
        <x:v>1700</x:v>
      </x:c>
      <x:c r="AD2060" s="18" t="n">
        <x:f>MAX(AB2060,AC2060*'01 Controls'!$E$14)</x:f>
        <x:v>1260</x:v>
      </x:c>
      <x:c r="AE2060" s="18" t="n">
        <x:f>IF(U2060=0,0,N2060*T2060/U2060)</x:f>
        <x:v>0</x:v>
      </x:c>
      <x:c r="AF2060" s="18" t="n">
        <x:f>IF(U2060=0,0,P2060*T2060/U2060)</x:f>
        <x:v>0</x:v>
      </x:c>
      <x:c r="AG2060" s="18" t="n">
        <x:f>MAX(AE2060,AF2060*'01 Controls'!$E$15)</x:f>
        <x:v>0</x:v>
      </x:c>
      <x:c r="AH2060" s="18" t="n">
        <x:f>SUM(V2060,Y2060,AB2060,AE2060)</x:f>
        <x:v>1260</x:v>
      </x:c>
      <x:c r="AI2060" s="18" t="n">
        <x:f>N2060-AH2060</x:f>
        <x:v>0</x:v>
      </x:c>
      <x:c r="AJ2060" s="18" t="n">
        <x:f>V2060*INDEX('07 Mode Capacity'!$P$6:$P$17,MATCH("AIR-"&amp;I2060,'07 Mode Capacity'!$C$6:$C$17,0))</x:f>
        <x:v>0</x:v>
      </x:c>
      <x:c r="AK2060" s="18" t="n">
        <x:f>Y2060*INDEX('07 Mode Capacity'!$P$6:$P$17,MATCH("OCEAN-"&amp;I2060,'07 Mode Capacity'!$C$6:$C$17,0))</x:f>
        <x:v>0</x:v>
      </x:c>
      <x:c r="AL2060" s="18" t="n">
        <x:f>AB2060*INDEX('07 Mode Capacity'!$P$6:$P$17,MATCH("LAND-"&amp;I2060,'07 Mode Capacity'!$C$6:$C$17,0))</x:f>
        <x:v>153.78031558832936</x:v>
      </x:c>
      <x:c r="AM2060" s="18" t="n">
        <x:f>AE2060*INDEX('07 Mode Capacity'!$P$6:$P$17,MATCH("INLAND-"&amp;I2060,'07 Mode Capacity'!$C$6:$C$17,0))</x:f>
        <x:v>0</x:v>
      </x:c>
      <x:c r="AN2060" s="18" t="n">
        <x:f>SUM(AJ2060:AM2060)</x:f>
        <x:v>153.78031558832936</x:v>
      </x:c>
      <x:c r="AO2060" s="17" t="n">
        <x:f>IF(N2060=0,1,AN2060/N2060)</x:f>
        <x:v>0.12204786951454712</x:v>
      </x:c>
      <x:c r="AP2060" s="11" t="str">
        <x:f>IF(AO2060&gt;='01 Controls'!$E$16,"PASS","FAIL")</x:f>
        <x:v>FAIL</x:v>
      </x:c>
      <x:c r="AQ2060" s="11" t="str">
        <x:v>UNQUANTIFIED</x:v>
      </x:c>
      <x:c r="AR2060" s="11" t="str">
        <x:v>Position-class planning record; serial item and receiver open</x:v>
      </x:c>
      <x:c r="AS2060" s="26"/>
      <x:c r="AT2060" s="26"/>
    </x:row>
    <x:row r="2061">
      <x:c r="C2061" s="11" t="str">
        <x:v>M2-H-HWR-FLR-24</x:v>
      </x:c>
      <x:c r="D2061" s="11" t="str">
        <x:v>M2</x:v>
      </x:c>
      <x:c r="E2061" s="11" t="str">
        <x:v>Urban heat</x:v>
      </x:c>
      <x:c r="F2061" s="11" t="str">
        <x:v>H-HWR</x:v>
      </x:c>
      <x:c r="G2061" s="11" t="str">
        <x:v>Health workforce replacement group</x:v>
      </x:c>
      <x:c r="H2061" s="11" t="str">
        <x:v>FLR-24</x:v>
      </x:c>
      <x:c r="I2061" s="19" t="n">
        <x:v>48</x:v>
      </x:c>
      <x:c r="J2061" s="21" t="n">
        <x:v>8</x:v>
      </x:c>
      <x:c r="K2061" s="18" t="n">
        <x:f>'05 Cargo Register'!K269</x:f>
        <x:v>131.25</x:v>
      </x:c>
      <x:c r="L2061" s="18" t="n">
        <x:f>'05 Cargo Register'!N269</x:f>
        <x:v>7</x:v>
      </x:c>
      <x:c r="M2061" s="18" t="n">
        <x:f>'05 Cargo Register'!O269</x:f>
        <x:v>224</x:v>
      </x:c>
      <x:c r="N2061" s="18" t="n">
        <x:f>J2061*K2061</x:f>
        <x:v>1050</x:v>
      </x:c>
      <x:c r="O2061" s="18" t="n">
        <x:f>J2061*L2061</x:f>
        <x:v>56</x:v>
      </x:c>
      <x:c r="P2061" s="18" t="n">
        <x:f>J2061*M2061</x:f>
        <x:v>1792</x:v>
      </x:c>
      <x:c r="Q2061" s="22" t="n">
        <x:f>'01 Controls'!$E$26*'02 Cargo Classes'!$M$11</x:f>
        <x:v>0</x:v>
      </x:c>
      <x:c r="R2061" s="22" t="n">
        <x:f>'01 Controls'!$F$26*'02 Cargo Classes'!$N$11</x:f>
        <x:v>0</x:v>
      </x:c>
      <x:c r="S2061" s="22" t="n">
        <x:f>'01 Controls'!$G$26*'02 Cargo Classes'!$O$11</x:f>
        <x:v>0.95</x:v>
      </x:c>
      <x:c r="T2061" s="22" t="n">
        <x:f>'01 Controls'!$H$26*'02 Cargo Classes'!$P$11</x:f>
        <x:v>0</x:v>
      </x:c>
      <x:c r="U2061" s="22" t="n">
        <x:f>SUM(Q2061:T2061)</x:f>
        <x:v>0.95</x:v>
      </x:c>
      <x:c r="V2061" s="18" t="n">
        <x:f>IF(U2061=0,0,N2061*Q2061/U2061)</x:f>
        <x:v>0</x:v>
      </x:c>
      <x:c r="W2061" s="18" t="n">
        <x:f>IF(U2061=0,0,P2061*Q2061/U2061)</x:f>
        <x:v>0</x:v>
      </x:c>
      <x:c r="X2061" s="18" t="n">
        <x:f>MAX(V2061,W2061*'01 Controls'!$E$12)</x:f>
        <x:v>0</x:v>
      </x:c>
      <x:c r="Y2061" s="18" t="n">
        <x:f>IF(U2061=0,0,N2061*R2061/U2061)</x:f>
        <x:v>0</x:v>
      </x:c>
      <x:c r="Z2061" s="18" t="n">
        <x:f>IF(U2061=0,0,P2061*R2061/U2061)</x:f>
        <x:v>0</x:v>
      </x:c>
      <x:c r="AA2061" s="18" t="n">
        <x:f>MAX(Y2061,Z2061*'01 Controls'!$E$13)</x:f>
        <x:v>0</x:v>
      </x:c>
      <x:c r="AB2061" s="18" t="n">
        <x:f>IF(U2061=0,0,N2061*S2061/U2061)</x:f>
        <x:v>1050</x:v>
      </x:c>
      <x:c r="AC2061" s="18" t="n">
        <x:f>IF(U2061=0,0,P2061*S2061/U2061)</x:f>
        <x:v>1792</x:v>
      </x:c>
      <x:c r="AD2061" s="18" t="n">
        <x:f>MAX(AB2061,AC2061*'01 Controls'!$E$14)</x:f>
        <x:v>1050</x:v>
      </x:c>
      <x:c r="AE2061" s="18" t="n">
        <x:f>IF(U2061=0,0,N2061*T2061/U2061)</x:f>
        <x:v>0</x:v>
      </x:c>
      <x:c r="AF2061" s="18" t="n">
        <x:f>IF(U2061=0,0,P2061*T2061/U2061)</x:f>
        <x:v>0</x:v>
      </x:c>
      <x:c r="AG2061" s="18" t="n">
        <x:f>MAX(AE2061,AF2061*'01 Controls'!$E$15)</x:f>
        <x:v>0</x:v>
      </x:c>
      <x:c r="AH2061" s="18" t="n">
        <x:f>SUM(V2061,Y2061,AB2061,AE2061)</x:f>
        <x:v>1050</x:v>
      </x:c>
      <x:c r="AI2061" s="18" t="n">
        <x:f>N2061-AH2061</x:f>
        <x:v>0</x:v>
      </x:c>
      <x:c r="AJ2061" s="18" t="n">
        <x:f>V2061*INDEX('07 Mode Capacity'!$P$6:$P$17,MATCH("AIR-"&amp;I2061,'07 Mode Capacity'!$C$6:$C$17,0))</x:f>
        <x:v>0</x:v>
      </x:c>
      <x:c r="AK2061" s="18" t="n">
        <x:f>Y2061*INDEX('07 Mode Capacity'!$P$6:$P$17,MATCH("OCEAN-"&amp;I2061,'07 Mode Capacity'!$C$6:$C$17,0))</x:f>
        <x:v>0</x:v>
      </x:c>
      <x:c r="AL2061" s="18" t="n">
        <x:f>AB2061*INDEX('07 Mode Capacity'!$P$6:$P$17,MATCH("LAND-"&amp;I2061,'07 Mode Capacity'!$C$6:$C$17,0))</x:f>
        <x:v>128.15026299027446</x:v>
      </x:c>
      <x:c r="AM2061" s="18" t="n">
        <x:f>AE2061*INDEX('07 Mode Capacity'!$P$6:$P$17,MATCH("INLAND-"&amp;I2061,'07 Mode Capacity'!$C$6:$C$17,0))</x:f>
        <x:v>0</x:v>
      </x:c>
      <x:c r="AN2061" s="18" t="n">
        <x:f>SUM(AJ2061:AM2061)</x:f>
        <x:v>128.15026299027446</x:v>
      </x:c>
      <x:c r="AO2061" s="17" t="n">
        <x:f>IF(N2061=0,1,AN2061/N2061)</x:f>
        <x:v>0.1220478695145471</x:v>
      </x:c>
      <x:c r="AP2061" s="11" t="str">
        <x:f>IF(AO2061&gt;='01 Controls'!$E$16,"PASS","FAIL")</x:f>
        <x:v>FAIL</x:v>
      </x:c>
      <x:c r="AQ2061" s="11" t="str">
        <x:v>UNQUANTIFIED</x:v>
      </x:c>
      <x:c r="AR2061" s="11" t="str">
        <x:v>Position-class planning record; serial item and receiver open</x:v>
      </x:c>
      <x:c r="AS2061" s="26"/>
      <x:c r="AT2061" s="26"/>
    </x:row>
    <x:row r="2062">
      <x:c r="C2062" s="11" t="str">
        <x:v>M2-H-HWR-ROL-30</x:v>
      </x:c>
      <x:c r="D2062" s="11" t="str">
        <x:v>M2</x:v>
      </x:c>
      <x:c r="E2062" s="11" t="str">
        <x:v>Urban heat</x:v>
      </x:c>
      <x:c r="F2062" s="11" t="str">
        <x:v>H-HWR</x:v>
      </x:c>
      <x:c r="G2062" s="11" t="str">
        <x:v>Health workforce replacement group</x:v>
      </x:c>
      <x:c r="H2062" s="11" t="str">
        <x:v>ROL-30</x:v>
      </x:c>
      <x:c r="I2062" s="19" t="n">
        <x:v>48</x:v>
      </x:c>
      <x:c r="J2062" s="21" t="n">
        <x:v>8</x:v>
      </x:c>
      <x:c r="K2062" s="18" t="n">
        <x:f>'05 Cargo Register'!K270</x:f>
        <x:v>262.5</x:v>
      </x:c>
      <x:c r="L2062" s="18" t="n">
        <x:f>'05 Cargo Register'!N270</x:f>
        <x:v>11</x:v>
      </x:c>
      <x:c r="M2062" s="18" t="n">
        <x:f>'05 Cargo Register'!O270</x:f>
        <x:v>701.25</x:v>
      </x:c>
      <x:c r="N2062" s="18" t="n">
        <x:f>J2062*K2062</x:f>
        <x:v>2100</x:v>
      </x:c>
      <x:c r="O2062" s="18" t="n">
        <x:f>J2062*L2062</x:f>
        <x:v>88</x:v>
      </x:c>
      <x:c r="P2062" s="18" t="n">
        <x:f>J2062*M2062</x:f>
        <x:v>5610</x:v>
      </x:c>
      <x:c r="Q2062" s="22" t="n">
        <x:f>'01 Controls'!$E$26*'02 Cargo Classes'!$M$12</x:f>
        <x:v>0</x:v>
      </x:c>
      <x:c r="R2062" s="22" t="n">
        <x:f>'01 Controls'!$F$26*'02 Cargo Classes'!$N$12</x:f>
        <x:v>0</x:v>
      </x:c>
      <x:c r="S2062" s="22" t="n">
        <x:f>'01 Controls'!$G$26*'02 Cargo Classes'!$O$12</x:f>
        <x:v>1.4249999999999998</x:v>
      </x:c>
      <x:c r="T2062" s="22" t="n">
        <x:f>'01 Controls'!$H$26*'02 Cargo Classes'!$P$12</x:f>
        <x:v>0</x:v>
      </x:c>
      <x:c r="U2062" s="22" t="n">
        <x:f>SUM(Q2062:T2062)</x:f>
        <x:v>1.4249999999999998</x:v>
      </x:c>
      <x:c r="V2062" s="18" t="n">
        <x:f>IF(U2062=0,0,N2062*Q2062/U2062)</x:f>
        <x:v>0</x:v>
      </x:c>
      <x:c r="W2062" s="18" t="n">
        <x:f>IF(U2062=0,0,P2062*Q2062/U2062)</x:f>
        <x:v>0</x:v>
      </x:c>
      <x:c r="X2062" s="18" t="n">
        <x:f>MAX(V2062,W2062*'01 Controls'!$E$12)</x:f>
        <x:v>0</x:v>
      </x:c>
      <x:c r="Y2062" s="18" t="n">
        <x:f>IF(U2062=0,0,N2062*R2062/U2062)</x:f>
        <x:v>0</x:v>
      </x:c>
      <x:c r="Z2062" s="18" t="n">
        <x:f>IF(U2062=0,0,P2062*R2062/U2062)</x:f>
        <x:v>0</x:v>
      </x:c>
      <x:c r="AA2062" s="18" t="n">
        <x:f>MAX(Y2062,Z2062*'01 Controls'!$E$13)</x:f>
        <x:v>0</x:v>
      </x:c>
      <x:c r="AB2062" s="18" t="n">
        <x:f>IF(U2062=0,0,N2062*S2062/U2062)</x:f>
        <x:v>2100</x:v>
      </x:c>
      <x:c r="AC2062" s="18" t="n">
        <x:f>IF(U2062=0,0,P2062*S2062/U2062)</x:f>
        <x:v>5610</x:v>
      </x:c>
      <x:c r="AD2062" s="18" t="n">
        <x:f>MAX(AB2062,AC2062*'01 Controls'!$E$14)</x:f>
        <x:v>2100</x:v>
      </x:c>
      <x:c r="AE2062" s="18" t="n">
        <x:f>IF(U2062=0,0,N2062*T2062/U2062)</x:f>
        <x:v>0</x:v>
      </x:c>
      <x:c r="AF2062" s="18" t="n">
        <x:f>IF(U2062=0,0,P2062*T2062/U2062)</x:f>
        <x:v>0</x:v>
      </x:c>
      <x:c r="AG2062" s="18" t="n">
        <x:f>MAX(AE2062,AF2062*'01 Controls'!$E$15)</x:f>
        <x:v>0</x:v>
      </x:c>
      <x:c r="AH2062" s="18" t="n">
        <x:f>SUM(V2062,Y2062,AB2062,AE2062)</x:f>
        <x:v>2100</x:v>
      </x:c>
      <x:c r="AI2062" s="18" t="n">
        <x:f>N2062-AH2062</x:f>
        <x:v>0</x:v>
      </x:c>
      <x:c r="AJ2062" s="18" t="n">
        <x:f>V2062*INDEX('07 Mode Capacity'!$P$6:$P$17,MATCH("AIR-"&amp;I2062,'07 Mode Capacity'!$C$6:$C$17,0))</x:f>
        <x:v>0</x:v>
      </x:c>
      <x:c r="AK2062" s="18" t="n">
        <x:f>Y2062*INDEX('07 Mode Capacity'!$P$6:$P$17,MATCH("OCEAN-"&amp;I2062,'07 Mode Capacity'!$C$6:$C$17,0))</x:f>
        <x:v>0</x:v>
      </x:c>
      <x:c r="AL2062" s="18" t="n">
        <x:f>AB2062*INDEX('07 Mode Capacity'!$P$6:$P$17,MATCH("LAND-"&amp;I2062,'07 Mode Capacity'!$C$6:$C$17,0))</x:f>
        <x:v>256.3005259805489</x:v>
      </x:c>
      <x:c r="AM2062" s="18" t="n">
        <x:f>AE2062*INDEX('07 Mode Capacity'!$P$6:$P$17,MATCH("INLAND-"&amp;I2062,'07 Mode Capacity'!$C$6:$C$17,0))</x:f>
        <x:v>0</x:v>
      </x:c>
      <x:c r="AN2062" s="18" t="n">
        <x:f>SUM(AJ2062:AM2062)</x:f>
        <x:v>256.3005259805489</x:v>
      </x:c>
      <x:c r="AO2062" s="17" t="n">
        <x:f>IF(N2062=0,1,AN2062/N2062)</x:f>
        <x:v>0.1220478695145471</x:v>
      </x:c>
      <x:c r="AP2062" s="11" t="str">
        <x:f>IF(AO2062&gt;='01 Controls'!$E$16,"PASS","FAIL")</x:f>
        <x:v>FAIL</x:v>
      </x:c>
      <x:c r="AQ2062" s="11" t="str">
        <x:v>UNQUANTIFIED</x:v>
      </x:c>
      <x:c r="AR2062" s="11" t="str">
        <x:v>Position-class planning record; serial item and receiver open</x:v>
      </x:c>
      <x:c r="AS2062" s="26"/>
      <x:c r="AT2062" s="26"/>
    </x:row>
    <x:row r="2063">
      <x:c r="C2063" s="11" t="str">
        <x:v>M2-H-HWR-BLK-08</x:v>
      </x:c>
      <x:c r="D2063" s="11" t="str">
        <x:v>M2</x:v>
      </x:c>
      <x:c r="E2063" s="11" t="str">
        <x:v>Urban heat</x:v>
      </x:c>
      <x:c r="F2063" s="11" t="str">
        <x:v>H-HWR</x:v>
      </x:c>
      <x:c r="G2063" s="11" t="str">
        <x:v>Health workforce replacement group</x:v>
      </x:c>
      <x:c r="H2063" s="11" t="str">
        <x:v>BLK-08</x:v>
      </x:c>
      <x:c r="I2063" s="19" t="n">
        <x:v>48</x:v>
      </x:c>
      <x:c r="J2063" s="21" t="n">
        <x:v>8</x:v>
      </x:c>
      <x:c r="K2063" s="18" t="n">
        <x:f>'05 Cargo Register'!K271</x:f>
        <x:v>367.50000000000006</x:v>
      </x:c>
      <x:c r="L2063" s="18" t="n">
        <x:f>'05 Cargo Register'!N271</x:f>
        <x:v>58</x:v>
      </x:c>
      <x:c r="M2063" s="18" t="n">
        <x:f>'05 Cargo Register'!O271</x:f>
        <x:v>2958</x:v>
      </x:c>
      <x:c r="N2063" s="18" t="n">
        <x:f>J2063*K2063</x:f>
        <x:v>2940.0000000000005</x:v>
      </x:c>
      <x:c r="O2063" s="18" t="n">
        <x:f>J2063*L2063</x:f>
        <x:v>464</x:v>
      </x:c>
      <x:c r="P2063" s="18" t="n">
        <x:f>J2063*M2063</x:f>
        <x:v>23664</x:v>
      </x:c>
      <x:c r="Q2063" s="22" t="n">
        <x:f>'01 Controls'!$E$26*'02 Cargo Classes'!$M$14</x:f>
        <x:v>0.05</x:v>
      </x:c>
      <x:c r="R2063" s="22" t="n">
        <x:f>'01 Controls'!$F$26*'02 Cargo Classes'!$N$14</x:f>
        <x:v>0</x:v>
      </x:c>
      <x:c r="S2063" s="22" t="n">
        <x:f>'01 Controls'!$G$26*'02 Cargo Classes'!$O$14</x:f>
        <x:v>0.95</x:v>
      </x:c>
      <x:c r="T2063" s="22" t="n">
        <x:f>'01 Controls'!$H$26*'02 Cargo Classes'!$P$14</x:f>
        <x:v>0</x:v>
      </x:c>
      <x:c r="U2063" s="22" t="n">
        <x:f>SUM(Q2063:T2063)</x:f>
        <x:v>1</x:v>
      </x:c>
      <x:c r="V2063" s="18" t="n">
        <x:f>IF(U2063=0,0,N2063*Q2063/U2063)</x:f>
        <x:v>147.00000000000003</x:v>
      </x:c>
      <x:c r="W2063" s="18" t="n">
        <x:f>IF(U2063=0,0,P2063*Q2063/U2063)</x:f>
        <x:v>1183.2</x:v>
      </x:c>
      <x:c r="X2063" s="18" t="n">
        <x:f>MAX(V2063,W2063*'01 Controls'!$E$12)</x:f>
        <x:v>295.8</x:v>
      </x:c>
      <x:c r="Y2063" s="18" t="n">
        <x:f>IF(U2063=0,0,N2063*R2063/U2063)</x:f>
        <x:v>0</x:v>
      </x:c>
      <x:c r="Z2063" s="18" t="n">
        <x:f>IF(U2063=0,0,P2063*R2063/U2063)</x:f>
        <x:v>0</x:v>
      </x:c>
      <x:c r="AA2063" s="18" t="n">
        <x:f>MAX(Y2063,Z2063*'01 Controls'!$E$13)</x:f>
        <x:v>0</x:v>
      </x:c>
      <x:c r="AB2063" s="18" t="n">
        <x:f>IF(U2063=0,0,N2063*S2063/U2063)</x:f>
        <x:v>2793.0000000000005</x:v>
      </x:c>
      <x:c r="AC2063" s="18" t="n">
        <x:f>IF(U2063=0,0,P2063*S2063/U2063)</x:f>
        <x:v>22480.8</x:v>
      </x:c>
      <x:c r="AD2063" s="18" t="n">
        <x:f>MAX(AB2063,AC2063*'01 Controls'!$E$14)</x:f>
        <x:v>4496.16</x:v>
      </x:c>
      <x:c r="AE2063" s="18" t="n">
        <x:f>IF(U2063=0,0,N2063*T2063/U2063)</x:f>
        <x:v>0</x:v>
      </x:c>
      <x:c r="AF2063" s="18" t="n">
        <x:f>IF(U2063=0,0,P2063*T2063/U2063)</x:f>
        <x:v>0</x:v>
      </x:c>
      <x:c r="AG2063" s="18" t="n">
        <x:f>MAX(AE2063,AF2063*'01 Controls'!$E$15)</x:f>
        <x:v>0</x:v>
      </x:c>
      <x:c r="AH2063" s="18" t="n">
        <x:f>SUM(V2063,Y2063,AB2063,AE2063)</x:f>
        <x:v>2940.0000000000005</x:v>
      </x:c>
      <x:c r="AI2063" s="18" t="n">
        <x:f>N2063-AH2063</x:f>
        <x:v>0</x:v>
      </x:c>
      <x:c r="AJ2063" s="18" t="n">
        <x:f>V2063*INDEX('07 Mode Capacity'!$P$6:$P$17,MATCH("AIR-"&amp;I2063,'07 Mode Capacity'!$C$6:$C$17,0))</x:f>
        <x:v>41.20934176852602</x:v>
      </x:c>
      <x:c r="AK2063" s="18" t="n">
        <x:f>Y2063*INDEX('07 Mode Capacity'!$P$6:$P$17,MATCH("OCEAN-"&amp;I2063,'07 Mode Capacity'!$C$6:$C$17,0))</x:f>
        <x:v>0</x:v>
      </x:c>
      <x:c r="AL2063" s="18" t="n">
        <x:f>AB2063*INDEX('07 Mode Capacity'!$P$6:$P$17,MATCH("LAND-"&amp;I2063,'07 Mode Capacity'!$C$6:$C$17,0))</x:f>
        <x:v>340.8796995541301</x:v>
      </x:c>
      <x:c r="AM2063" s="18" t="n">
        <x:f>AE2063*INDEX('07 Mode Capacity'!$P$6:$P$17,MATCH("INLAND-"&amp;I2063,'07 Mode Capacity'!$C$6:$C$17,0))</x:f>
        <x:v>0</x:v>
      </x:c>
      <x:c r="AN2063" s="18" t="n">
        <x:f>SUM(AJ2063:AM2063)</x:f>
        <x:v>382.08904132265616</x:v>
      </x:c>
      <x:c r="AO2063" s="17" t="n">
        <x:f>IF(N2063=0,1,AN2063/N2063)</x:f>
        <x:v>0.1299622589532844</x:v>
      </x:c>
      <x:c r="AP2063" s="11" t="str">
        <x:f>IF(AO2063&gt;='01 Controls'!$E$16,"PASS","FAIL")</x:f>
        <x:v>FAIL</x:v>
      </x:c>
      <x:c r="AQ2063" s="11" t="str">
        <x:v>UNQUANTIFIED</x:v>
      </x:c>
      <x:c r="AR2063" s="11" t="str">
        <x:v>Position-class planning record; serial item and receiver open</x:v>
      </x:c>
      <x:c r="AS2063" s="26"/>
      <x:c r="AT2063" s="26"/>
    </x:row>
    <x:row r="2064">
      <x:c r="C2064" s="11" t="str">
        <x:v>M2-C-PSG-APL-45</x:v>
      </x:c>
      <x:c r="D2064" s="11" t="str">
        <x:v>M2</x:v>
      </x:c>
      <x:c r="E2064" s="11" t="str">
        <x:v>Urban heat</x:v>
      </x:c>
      <x:c r="F2064" s="11" t="str">
        <x:v>C-PSG</x:v>
      </x:c>
      <x:c r="G2064" s="11" t="str">
        <x:v>Population support group</x:v>
      </x:c>
      <x:c r="H2064" s="11" t="str">
        <x:v>APL-45</x:v>
      </x:c>
      <x:c r="I2064" s="19" t="n">
        <x:v>24</x:v>
      </x:c>
      <x:c r="J2064" s="21" t="n">
        <x:v>8</x:v>
      </x:c>
      <x:c r="K2064" s="18" t="n">
        <x:f>'05 Cargo Register'!K272</x:f>
        <x:v>175.5</x:v>
      </x:c>
      <x:c r="L2064" s="18" t="n">
        <x:f>'05 Cargo Register'!N272</x:f>
        <x:v>46</x:v>
      </x:c>
      <x:c r="M2064" s="18" t="n">
        <x:f>'05 Cargo Register'!O272</x:f>
        <x:v>345</x:v>
      </x:c>
      <x:c r="N2064" s="18" t="n">
        <x:f>J2064*K2064</x:f>
        <x:v>1404</x:v>
      </x:c>
      <x:c r="O2064" s="18" t="n">
        <x:f>J2064*L2064</x:f>
        <x:v>368</x:v>
      </x:c>
      <x:c r="P2064" s="18" t="n">
        <x:f>J2064*M2064</x:f>
        <x:v>2760</x:v>
      </x:c>
      <x:c r="Q2064" s="22" t="n">
        <x:f>'01 Controls'!$E$26*'02 Cargo Classes'!$M$6</x:f>
        <x:v>0.15000000000000002</x:v>
      </x:c>
      <x:c r="R2064" s="22" t="n">
        <x:f>'01 Controls'!$F$26*'02 Cargo Classes'!$N$6</x:f>
        <x:v>0</x:v>
      </x:c>
      <x:c r="S2064" s="22" t="n">
        <x:f>'01 Controls'!$G$26*'02 Cargo Classes'!$O$6</x:f>
        <x:v>0.95</x:v>
      </x:c>
      <x:c r="T2064" s="22" t="n">
        <x:f>'01 Controls'!$H$26*'02 Cargo Classes'!$P$6</x:f>
        <x:v>0</x:v>
      </x:c>
      <x:c r="U2064" s="22" t="n">
        <x:f>SUM(Q2064:T2064)</x:f>
        <x:v>1.1</x:v>
      </x:c>
      <x:c r="V2064" s="18" t="n">
        <x:f>IF(U2064=0,0,N2064*Q2064/U2064)</x:f>
        <x:v>191.45454545454547</x:v>
      </x:c>
      <x:c r="W2064" s="18" t="n">
        <x:f>IF(U2064=0,0,P2064*Q2064/U2064)</x:f>
        <x:v>376.3636363636364</x:v>
      </x:c>
      <x:c r="X2064" s="18" t="n">
        <x:f>MAX(V2064,W2064*'01 Controls'!$E$12)</x:f>
        <x:v>191.45454545454547</x:v>
      </x:c>
      <x:c r="Y2064" s="18" t="n">
        <x:f>IF(U2064=0,0,N2064*R2064/U2064)</x:f>
        <x:v>0</x:v>
      </x:c>
      <x:c r="Z2064" s="18" t="n">
        <x:f>IF(U2064=0,0,P2064*R2064/U2064)</x:f>
        <x:v>0</x:v>
      </x:c>
      <x:c r="AA2064" s="18" t="n">
        <x:f>MAX(Y2064,Z2064*'01 Controls'!$E$13)</x:f>
        <x:v>0</x:v>
      </x:c>
      <x:c r="AB2064" s="18" t="n">
        <x:f>IF(U2064=0,0,N2064*S2064/U2064)</x:f>
        <x:v>1212.5454545454545</x:v>
      </x:c>
      <x:c r="AC2064" s="18" t="n">
        <x:f>IF(U2064=0,0,P2064*S2064/U2064)</x:f>
        <x:v>2383.6363636363635</x:v>
      </x:c>
      <x:c r="AD2064" s="18" t="n">
        <x:f>MAX(AB2064,AC2064*'01 Controls'!$E$14)</x:f>
        <x:v>1212.5454545454545</x:v>
      </x:c>
      <x:c r="AE2064" s="18" t="n">
        <x:f>IF(U2064=0,0,N2064*T2064/U2064)</x:f>
        <x:v>0</x:v>
      </x:c>
      <x:c r="AF2064" s="18" t="n">
        <x:f>IF(U2064=0,0,P2064*T2064/U2064)</x:f>
        <x:v>0</x:v>
      </x:c>
      <x:c r="AG2064" s="18" t="n">
        <x:f>MAX(AE2064,AF2064*'01 Controls'!$E$15)</x:f>
        <x:v>0</x:v>
      </x:c>
      <x:c r="AH2064" s="18" t="n">
        <x:f>SUM(V2064,Y2064,AB2064,AE2064)</x:f>
        <x:v>1404</x:v>
      </x:c>
      <x:c r="AI2064" s="18" t="n">
        <x:f>N2064-AH2064</x:f>
        <x:v>0</x:v>
      </x:c>
      <x:c r="AJ2064" s="18" t="n">
        <x:f>V2064*INDEX('07 Mode Capacity'!$P$6:$P$17,MATCH("AIR-"&amp;I2064,'07 Mode Capacity'!$C$6:$C$17,0))</x:f>
        <x:v>38.84882062442357</x:v>
      </x:c>
      <x:c r="AK2064" s="18" t="n">
        <x:f>Y2064*INDEX('07 Mode Capacity'!$P$6:$P$17,MATCH("OCEAN-"&amp;I2064,'07 Mode Capacity'!$C$6:$C$17,0))</x:f>
        <x:v>0</x:v>
      </x:c>
      <x:c r="AL2064" s="18" t="n">
        <x:f>AB2064*INDEX('07 Mode Capacity'!$P$6:$P$17,MATCH("LAND-"&amp;I2064,'07 Mode Capacity'!$C$6:$C$17,0))</x:f>
        <x:v>463.79975705821465</x:v>
      </x:c>
      <x:c r="AM2064" s="18" t="n">
        <x:f>AE2064*INDEX('07 Mode Capacity'!$P$6:$P$17,MATCH("INLAND-"&amp;I2064,'07 Mode Capacity'!$C$6:$C$17,0))</x:f>
        <x:v>0</x:v>
      </x:c>
      <x:c r="AN2064" s="18" t="n">
        <x:f>SUM(AJ2064:AM2064)</x:f>
        <x:v>502.64857768263823</x:v>
      </x:c>
      <x:c r="AO2064" s="17" t="n">
        <x:f>IF(N2064=0,1,AN2064/N2064)</x:f>
        <x:v>0.35801180746626654</x:v>
      </x:c>
      <x:c r="AP2064" s="11" t="str">
        <x:f>IF(AO2064&gt;='01 Controls'!$E$16,"PASS","FAIL")</x:f>
        <x:v>FAIL</x:v>
      </x:c>
      <x:c r="AQ2064" s="11" t="str">
        <x:v>UNQUANTIFIED</x:v>
      </x:c>
      <x:c r="AR2064" s="11" t="str">
        <x:v>Position-class planning record; serial item and receiver open</x:v>
      </x:c>
      <x:c r="AS2064" s="26"/>
      <x:c r="AT2064" s="26"/>
    </x:row>
    <x:row r="2065">
      <x:c r="C2065" s="11" t="str">
        <x:v>M2-C-PSG-ISO-18</x:v>
      </x:c>
      <x:c r="D2065" s="11" t="str">
        <x:v>M2</x:v>
      </x:c>
      <x:c r="E2065" s="11" t="str">
        <x:v>Urban heat</x:v>
      </x:c>
      <x:c r="F2065" s="11" t="str">
        <x:v>C-PSG</x:v>
      </x:c>
      <x:c r="G2065" s="11" t="str">
        <x:v>Population support group</x:v>
      </x:c>
      <x:c r="H2065" s="11" t="str">
        <x:v>ISO-18</x:v>
      </x:c>
      <x:c r="I2065" s="19" t="n">
        <x:v>48</x:v>
      </x:c>
      <x:c r="J2065" s="21" t="n">
        <x:v>8</x:v>
      </x:c>
      <x:c r="K2065" s="18" t="n">
        <x:f>'05 Cargo Register'!K273</x:f>
        <x:v>438.75</x:v>
      </x:c>
      <x:c r="L2065" s="18" t="n">
        <x:f>'05 Cargo Register'!N273</x:f>
        <x:v>29</x:v>
      </x:c>
      <x:c r="M2065" s="18" t="n">
        <x:f>'05 Cargo Register'!O273</x:f>
        <x:v>765.6</x:v>
      </x:c>
      <x:c r="N2065" s="18" t="n">
        <x:f>J2065*K2065</x:f>
        <x:v>3510</x:v>
      </x:c>
      <x:c r="O2065" s="18" t="n">
        <x:f>J2065*L2065</x:f>
        <x:v>232</x:v>
      </x:c>
      <x:c r="P2065" s="18" t="n">
        <x:f>J2065*M2065</x:f>
        <x:v>6124.8</x:v>
      </x:c>
      <x:c r="Q2065" s="22" t="n">
        <x:f>'01 Controls'!$E$26*'02 Cargo Classes'!$M$7</x:f>
        <x:v>0.010000000000000002</x:v>
      </x:c>
      <x:c r="R2065" s="22" t="n">
        <x:f>'01 Controls'!$F$26*'02 Cargo Classes'!$N$7</x:f>
        <x:v>0</x:v>
      </x:c>
      <x:c r="S2065" s="22" t="n">
        <x:f>'01 Controls'!$G$26*'02 Cargo Classes'!$O$7</x:f>
        <x:v>1.14</x:v>
      </x:c>
      <x:c r="T2065" s="22" t="n">
        <x:f>'01 Controls'!$H$26*'02 Cargo Classes'!$P$7</x:f>
        <x:v>0</x:v>
      </x:c>
      <x:c r="U2065" s="22" t="n">
        <x:f>SUM(Q2065:T2065)</x:f>
        <x:v>1.15</x:v>
      </x:c>
      <x:c r="V2065" s="18" t="n">
        <x:f>IF(U2065=0,0,N2065*Q2065/U2065)</x:f>
        <x:v>30.521739130434792</x:v>
      </x:c>
      <x:c r="W2065" s="18" t="n">
        <x:f>IF(U2065=0,0,P2065*Q2065/U2065)</x:f>
        <x:v>53.25913043478262</x:v>
      </x:c>
      <x:c r="X2065" s="18" t="n">
        <x:f>MAX(V2065,W2065*'01 Controls'!$E$12)</x:f>
        <x:v>30.521739130434792</x:v>
      </x:c>
      <x:c r="Y2065" s="18" t="n">
        <x:f>IF(U2065=0,0,N2065*R2065/U2065)</x:f>
        <x:v>0</x:v>
      </x:c>
      <x:c r="Z2065" s="18" t="n">
        <x:f>IF(U2065=0,0,P2065*R2065/U2065)</x:f>
        <x:v>0</x:v>
      </x:c>
      <x:c r="AA2065" s="18" t="n">
        <x:f>MAX(Y2065,Z2065*'01 Controls'!$E$13)</x:f>
        <x:v>0</x:v>
      </x:c>
      <x:c r="AB2065" s="18" t="n">
        <x:f>IF(U2065=0,0,N2065*S2065/U2065)</x:f>
        <x:v>3479.478260869565</x:v>
      </x:c>
      <x:c r="AC2065" s="18" t="n">
        <x:f>IF(U2065=0,0,P2065*S2065/U2065)</x:f>
        <x:v>6071.540869565218</x:v>
      </x:c>
      <x:c r="AD2065" s="18" t="n">
        <x:f>MAX(AB2065,AC2065*'01 Controls'!$E$14)</x:f>
        <x:v>3479.478260869565</x:v>
      </x:c>
      <x:c r="AE2065" s="18" t="n">
        <x:f>IF(U2065=0,0,N2065*T2065/U2065)</x:f>
        <x:v>0</x:v>
      </x:c>
      <x:c r="AF2065" s="18" t="n">
        <x:f>IF(U2065=0,0,P2065*T2065/U2065)</x:f>
        <x:v>0</x:v>
      </x:c>
      <x:c r="AG2065" s="18" t="n">
        <x:f>MAX(AE2065,AF2065*'01 Controls'!$E$15)</x:f>
        <x:v>0</x:v>
      </x:c>
      <x:c r="AH2065" s="18" t="n">
        <x:f>SUM(V2065,Y2065,AB2065,AE2065)</x:f>
        <x:v>3510</x:v>
      </x:c>
      <x:c r="AI2065" s="18" t="n">
        <x:f>N2065-AH2065</x:f>
        <x:v>0</x:v>
      </x:c>
      <x:c r="AJ2065" s="18" t="n">
        <x:f>V2065*INDEX('07 Mode Capacity'!$P$6:$P$17,MATCH("AIR-"&amp;I2065,'07 Mode Capacity'!$C$6:$C$17,0))</x:f>
        <x:v>8.5563318312645</x:v>
      </x:c>
      <x:c r="AK2065" s="18" t="n">
        <x:f>Y2065*INDEX('07 Mode Capacity'!$P$6:$P$17,MATCH("OCEAN-"&amp;I2065,'07 Mode Capacity'!$C$6:$C$17,0))</x:f>
        <x:v>0</x:v>
      </x:c>
      <x:c r="AL2065" s="18" t="n">
        <x:f>AB2065*INDEX('07 Mode Capacity'!$P$6:$P$17,MATCH("LAND-"&amp;I2065,'07 Mode Capacity'!$C$6:$C$17,0))</x:f>
        <x:v>424.66290876131194</x:v>
      </x:c>
      <x:c r="AM2065" s="18" t="n">
        <x:f>AE2065*INDEX('07 Mode Capacity'!$P$6:$P$17,MATCH("INLAND-"&amp;I2065,'07 Mode Capacity'!$C$6:$C$17,0))</x:f>
        <x:v>0</x:v>
      </x:c>
      <x:c r="AN2065" s="18" t="n">
        <x:f>SUM(AJ2065:AM2065)</x:f>
        <x:v>433.21924059257645</x:v>
      </x:c>
      <x:c r="AO2065" s="17" t="n">
        <x:f>IF(N2065=0,1,AN2065/N2065)</x:f>
        <x:v>0.1234242850691101</x:v>
      </x:c>
      <x:c r="AP2065" s="11" t="str">
        <x:f>IF(AO2065&gt;='01 Controls'!$E$16,"PASS","FAIL")</x:f>
        <x:v>FAIL</x:v>
      </x:c>
      <x:c r="AQ2065" s="11" t="str">
        <x:v>UNQUANTIFIED</x:v>
      </x:c>
      <x:c r="AR2065" s="11" t="str">
        <x:v>Position-class planning record; serial item and receiver open</x:v>
      </x:c>
      <x:c r="AS2065" s="26"/>
      <x:c r="AT2065" s="26"/>
    </x:row>
    <x:row r="2066">
      <x:c r="C2066" s="11" t="str">
        <x:v>M2-C-PSG-COL-12</x:v>
      </x:c>
      <x:c r="D2066" s="11" t="str">
        <x:v>M2</x:v>
      </x:c>
      <x:c r="E2066" s="11" t="str">
        <x:v>Urban heat</x:v>
      </x:c>
      <x:c r="F2066" s="11" t="str">
        <x:v>C-PSG</x:v>
      </x:c>
      <x:c r="G2066" s="11" t="str">
        <x:v>Population support group</x:v>
      </x:c>
      <x:c r="H2066" s="11" t="str">
        <x:v>COL-12</x:v>
      </x:c>
      <x:c r="I2066" s="19" t="n">
        <x:v>24</x:v>
      </x:c>
      <x:c r="J2066" s="21" t="n">
        <x:v>8</x:v>
      </x:c>
      <x:c r="K2066" s="18" t="n">
        <x:f>'05 Cargo Register'!K274</x:f>
        <x:v>175.5</x:v>
      </x:c>
      <x:c r="L2066" s="18" t="n">
        <x:f>'05 Cargo Register'!N274</x:f>
        <x:v>19</x:v>
      </x:c>
      <x:c r="M2066" s="18" t="n">
        <x:f>'05 Cargo Register'!O274</x:f>
        <x:v>501.6</x:v>
      </x:c>
      <x:c r="N2066" s="18" t="n">
        <x:f>J2066*K2066</x:f>
        <x:v>1404</x:v>
      </x:c>
      <x:c r="O2066" s="18" t="n">
        <x:f>J2066*L2066</x:f>
        <x:v>152</x:v>
      </x:c>
      <x:c r="P2066" s="18" t="n">
        <x:f>J2066*M2066</x:f>
        <x:v>4012.8</x:v>
      </x:c>
      <x:c r="Q2066" s="22" t="n">
        <x:f>'01 Controls'!$E$26*'02 Cargo Classes'!$M$8</x:f>
        <x:v>0.1</x:v>
      </x:c>
      <x:c r="R2066" s="22" t="n">
        <x:f>'01 Controls'!$F$26*'02 Cargo Classes'!$N$8</x:f>
        <x:v>0</x:v>
      </x:c>
      <x:c r="S2066" s="22" t="n">
        <x:f>'01 Controls'!$G$26*'02 Cargo Classes'!$O$8</x:f>
        <x:v>1.14</x:v>
      </x:c>
      <x:c r="T2066" s="22" t="n">
        <x:f>'01 Controls'!$H$26*'02 Cargo Classes'!$P$8</x:f>
        <x:v>0</x:v>
      </x:c>
      <x:c r="U2066" s="22" t="n">
        <x:f>SUM(Q2066:T2066)</x:f>
        <x:v>1.24</x:v>
      </x:c>
      <x:c r="V2066" s="18" t="n">
        <x:f>IF(U2066=0,0,N2066*Q2066/U2066)</x:f>
        <x:v>113.22580645161291</x:v>
      </x:c>
      <x:c r="W2066" s="18" t="n">
        <x:f>IF(U2066=0,0,P2066*Q2066/U2066)</x:f>
        <x:v>323.61290322580646</x:v>
      </x:c>
      <x:c r="X2066" s="18" t="n">
        <x:f>MAX(V2066,W2066*'01 Controls'!$E$12)</x:f>
        <x:v>113.22580645161291</x:v>
      </x:c>
      <x:c r="Y2066" s="18" t="n">
        <x:f>IF(U2066=0,0,N2066*R2066/U2066)</x:f>
        <x:v>0</x:v>
      </x:c>
      <x:c r="Z2066" s="18" t="n">
        <x:f>IF(U2066=0,0,P2066*R2066/U2066)</x:f>
        <x:v>0</x:v>
      </x:c>
      <x:c r="AA2066" s="18" t="n">
        <x:f>MAX(Y2066,Z2066*'01 Controls'!$E$13)</x:f>
        <x:v>0</x:v>
      </x:c>
      <x:c r="AB2066" s="18" t="n">
        <x:f>IF(U2066=0,0,N2066*S2066/U2066)</x:f>
        <x:v>1290.774193548387</x:v>
      </x:c>
      <x:c r="AC2066" s="18" t="n">
        <x:f>IF(U2066=0,0,P2066*S2066/U2066)</x:f>
        <x:v>3689.1870967741934</x:v>
      </x:c>
      <x:c r="AD2066" s="18" t="n">
        <x:f>MAX(AB2066,AC2066*'01 Controls'!$E$14)</x:f>
        <x:v>1290.774193548387</x:v>
      </x:c>
      <x:c r="AE2066" s="18" t="n">
        <x:f>IF(U2066=0,0,N2066*T2066/U2066)</x:f>
        <x:v>0</x:v>
      </x:c>
      <x:c r="AF2066" s="18" t="n">
        <x:f>IF(U2066=0,0,P2066*T2066/U2066)</x:f>
        <x:v>0</x:v>
      </x:c>
      <x:c r="AG2066" s="18" t="n">
        <x:f>MAX(AE2066,AF2066*'01 Controls'!$E$15)</x:f>
        <x:v>0</x:v>
      </x:c>
      <x:c r="AH2066" s="18" t="n">
        <x:f>SUM(V2066,Y2066,AB2066,AE2066)</x:f>
        <x:v>1404</x:v>
      </x:c>
      <x:c r="AI2066" s="18" t="n">
        <x:f>N2066-AH2066</x:f>
        <x:v>0</x:v>
      </x:c>
      <x:c r="AJ2066" s="18" t="n">
        <x:f>V2066*INDEX('07 Mode Capacity'!$P$6:$P$17,MATCH("AIR-"&amp;I2066,'07 Mode Capacity'!$C$6:$C$17,0))</x:f>
        <x:v>22.97510897143329</x:v>
      </x:c>
      <x:c r="AK2066" s="18" t="n">
        <x:f>Y2066*INDEX('07 Mode Capacity'!$P$6:$P$17,MATCH("OCEAN-"&amp;I2066,'07 Mode Capacity'!$C$6:$C$17,0))</x:f>
        <x:v>0</x:v>
      </x:c>
      <x:c r="AL2066" s="18" t="n">
        <x:f>AB2066*INDEX('07 Mode Capacity'!$P$6:$P$17,MATCH("LAND-"&amp;I2066,'07 Mode Capacity'!$C$6:$C$17,0))</x:f>
        <x:v>493.72232202971236</x:v>
      </x:c>
      <x:c r="AM2066" s="18" t="n">
        <x:f>AE2066*INDEX('07 Mode Capacity'!$P$6:$P$17,MATCH("INLAND-"&amp;I2066,'07 Mode Capacity'!$C$6:$C$17,0))</x:f>
        <x:v>0</x:v>
      </x:c>
      <x:c r="AN2066" s="18" t="n">
        <x:f>SUM(AJ2066:AM2066)</x:f>
        <x:v>516.6974310011457</x:v>
      </x:c>
      <x:c r="AO2066" s="17" t="n">
        <x:f>IF(N2066=0,1,AN2066/N2066)</x:f>
        <x:v>0.3680181132486793</x:v>
      </x:c>
      <x:c r="AP2066" s="11" t="str">
        <x:f>IF(AO2066&gt;='01 Controls'!$E$16,"PASS","FAIL")</x:f>
        <x:v>FAIL</x:v>
      </x:c>
      <x:c r="AQ2066" s="11" t="str">
        <x:v>UNQUANTIFIED</x:v>
      </x:c>
      <x:c r="AR2066" s="11" t="str">
        <x:v>Position-class planning record; serial item and receiver open</x:v>
      </x:c>
      <x:c r="AS2066" s="26"/>
      <x:c r="AT2066" s="26"/>
    </x:row>
    <x:row r="2067">
      <x:c r="C2067" s="11" t="str">
        <x:v>M2-C-PSG-BAT-22</x:v>
      </x:c>
      <x:c r="D2067" s="11" t="str">
        <x:v>M2</x:v>
      </x:c>
      <x:c r="E2067" s="11" t="str">
        <x:v>Urban heat</x:v>
      </x:c>
      <x:c r="F2067" s="11" t="str">
        <x:v>C-PSG</x:v>
      </x:c>
      <x:c r="G2067" s="11" t="str">
        <x:v>Population support group</x:v>
      </x:c>
      <x:c r="H2067" s="11" t="str">
        <x:v>BAT-22</x:v>
      </x:c>
      <x:c r="I2067" s="19" t="n">
        <x:v>48</x:v>
      </x:c>
      <x:c r="J2067" s="21" t="n">
        <x:v>8</x:v>
      </x:c>
      <x:c r="K2067" s="18" t="n">
        <x:f>'05 Cargo Register'!K275</x:f>
        <x:v>131.625</x:v>
      </x:c>
      <x:c r="L2067" s="18" t="n">
        <x:f>'05 Cargo Register'!N275</x:f>
        <x:v>8</x:v>
      </x:c>
      <x:c r="M2067" s="18" t="n">
        <x:f>'05 Cargo Register'!O275</x:f>
        <x:v>211.20000000000002</x:v>
      </x:c>
      <x:c r="N2067" s="18" t="n">
        <x:f>J2067*K2067</x:f>
        <x:v>1053</x:v>
      </x:c>
      <x:c r="O2067" s="18" t="n">
        <x:f>J2067*L2067</x:f>
        <x:v>64</x:v>
      </x:c>
      <x:c r="P2067" s="18" t="n">
        <x:f>J2067*M2067</x:f>
        <x:v>1689.6000000000001</x:v>
      </x:c>
      <x:c r="Q2067" s="22" t="n">
        <x:f>'01 Controls'!$E$26*'02 Cargo Classes'!$M$9</x:f>
        <x:v>0</x:v>
      </x:c>
      <x:c r="R2067" s="22" t="n">
        <x:f>'01 Controls'!$F$26*'02 Cargo Classes'!$N$9</x:f>
        <x:v>0</x:v>
      </x:c>
      <x:c r="S2067" s="22" t="n">
        <x:f>'01 Controls'!$G$26*'02 Cargo Classes'!$O$9</x:f>
        <x:v>0.95</x:v>
      </x:c>
      <x:c r="T2067" s="22" t="n">
        <x:f>'01 Controls'!$H$26*'02 Cargo Classes'!$P$9</x:f>
        <x:v>0</x:v>
      </x:c>
      <x:c r="U2067" s="22" t="n">
        <x:f>SUM(Q2067:T2067)</x:f>
        <x:v>0.95</x:v>
      </x:c>
      <x:c r="V2067" s="18" t="n">
        <x:f>IF(U2067=0,0,N2067*Q2067/U2067)</x:f>
        <x:v>0</x:v>
      </x:c>
      <x:c r="W2067" s="18" t="n">
        <x:f>IF(U2067=0,0,P2067*Q2067/U2067)</x:f>
        <x:v>0</x:v>
      </x:c>
      <x:c r="X2067" s="18" t="n">
        <x:f>MAX(V2067,W2067*'01 Controls'!$E$12)</x:f>
        <x:v>0</x:v>
      </x:c>
      <x:c r="Y2067" s="18" t="n">
        <x:f>IF(U2067=0,0,N2067*R2067/U2067)</x:f>
        <x:v>0</x:v>
      </x:c>
      <x:c r="Z2067" s="18" t="n">
        <x:f>IF(U2067=0,0,P2067*R2067/U2067)</x:f>
        <x:v>0</x:v>
      </x:c>
      <x:c r="AA2067" s="18" t="n">
        <x:f>MAX(Y2067,Z2067*'01 Controls'!$E$13)</x:f>
        <x:v>0</x:v>
      </x:c>
      <x:c r="AB2067" s="18" t="n">
        <x:f>IF(U2067=0,0,N2067*S2067/U2067)</x:f>
        <x:v>1053</x:v>
      </x:c>
      <x:c r="AC2067" s="18" t="n">
        <x:f>IF(U2067=0,0,P2067*S2067/U2067)</x:f>
        <x:v>1689.6000000000001</x:v>
      </x:c>
      <x:c r="AD2067" s="18" t="n">
        <x:f>MAX(AB2067,AC2067*'01 Controls'!$E$14)</x:f>
        <x:v>1053</x:v>
      </x:c>
      <x:c r="AE2067" s="18" t="n">
        <x:f>IF(U2067=0,0,N2067*T2067/U2067)</x:f>
        <x:v>0</x:v>
      </x:c>
      <x:c r="AF2067" s="18" t="n">
        <x:f>IF(U2067=0,0,P2067*T2067/U2067)</x:f>
        <x:v>0</x:v>
      </x:c>
      <x:c r="AG2067" s="18" t="n">
        <x:f>MAX(AE2067,AF2067*'01 Controls'!$E$15)</x:f>
        <x:v>0</x:v>
      </x:c>
      <x:c r="AH2067" s="18" t="n">
        <x:f>SUM(V2067,Y2067,AB2067,AE2067)</x:f>
        <x:v>1053</x:v>
      </x:c>
      <x:c r="AI2067" s="18" t="n">
        <x:f>N2067-AH2067</x:f>
        <x:v>0</x:v>
      </x:c>
      <x:c r="AJ2067" s="18" t="n">
        <x:f>V2067*INDEX('07 Mode Capacity'!$P$6:$P$17,MATCH("AIR-"&amp;I2067,'07 Mode Capacity'!$C$6:$C$17,0))</x:f>
        <x:v>0</x:v>
      </x:c>
      <x:c r="AK2067" s="18" t="n">
        <x:f>Y2067*INDEX('07 Mode Capacity'!$P$6:$P$17,MATCH("OCEAN-"&amp;I2067,'07 Mode Capacity'!$C$6:$C$17,0))</x:f>
        <x:v>0</x:v>
      </x:c>
      <x:c r="AL2067" s="18" t="n">
        <x:f>AB2067*INDEX('07 Mode Capacity'!$P$6:$P$17,MATCH("LAND-"&amp;I2067,'07 Mode Capacity'!$C$6:$C$17,0))</x:f>
        <x:v>128.5164065988181</x:v>
      </x:c>
      <x:c r="AM2067" s="18" t="n">
        <x:f>AE2067*INDEX('07 Mode Capacity'!$P$6:$P$17,MATCH("INLAND-"&amp;I2067,'07 Mode Capacity'!$C$6:$C$17,0))</x:f>
        <x:v>0</x:v>
      </x:c>
      <x:c r="AN2067" s="18" t="n">
        <x:f>SUM(AJ2067:AM2067)</x:f>
        <x:v>128.5164065988181</x:v>
      </x:c>
      <x:c r="AO2067" s="17" t="n">
        <x:f>IF(N2067=0,1,AN2067/N2067)</x:f>
        <x:v>0.1220478695145471</x:v>
      </x:c>
      <x:c r="AP2067" s="11" t="str">
        <x:f>IF(AO2067&gt;='01 Controls'!$E$16,"PASS","FAIL")</x:f>
        <x:v>FAIL</x:v>
      </x:c>
      <x:c r="AQ2067" s="11" t="str">
        <x:v>UNQUANTIFIED</x:v>
      </x:c>
      <x:c r="AR2067" s="11" t="str">
        <x:v>Position-class planning record; serial item and receiver open</x:v>
      </x:c>
      <x:c r="AS2067" s="26"/>
      <x:c r="AT2067" s="26"/>
    </x:row>
    <x:row r="2068">
      <x:c r="C2068" s="11" t="str">
        <x:v>M2-C-PSG-TNK-20</x:v>
      </x:c>
      <x:c r="D2068" s="11" t="str">
        <x:v>M2</x:v>
      </x:c>
      <x:c r="E2068" s="11" t="str">
        <x:v>Urban heat</x:v>
      </x:c>
      <x:c r="F2068" s="11" t="str">
        <x:v>C-PSG</x:v>
      </x:c>
      <x:c r="G2068" s="11" t="str">
        <x:v>Population support group</x:v>
      </x:c>
      <x:c r="H2068" s="11" t="str">
        <x:v>TNK-20</x:v>
      </x:c>
      <x:c r="I2068" s="19" t="n">
        <x:v>48</x:v>
      </x:c>
      <x:c r="J2068" s="21" t="n">
        <x:v>8</x:v>
      </x:c>
      <x:c r="K2068" s="18" t="n">
        <x:f>'05 Cargo Register'!K276</x:f>
        <x:v>175.5</x:v>
      </x:c>
      <x:c r="L2068" s="18" t="n">
        <x:f>'05 Cargo Register'!N276</x:f>
        <x:v>11</x:v>
      </x:c>
      <x:c r="M2068" s="18" t="n">
        <x:f>'05 Cargo Register'!O276</x:f>
        <x:v>233.75</x:v>
      </x:c>
      <x:c r="N2068" s="18" t="n">
        <x:f>J2068*K2068</x:f>
        <x:v>1404</x:v>
      </x:c>
      <x:c r="O2068" s="18" t="n">
        <x:f>J2068*L2068</x:f>
        <x:v>88</x:v>
      </x:c>
      <x:c r="P2068" s="18" t="n">
        <x:f>J2068*M2068</x:f>
        <x:v>1870</x:v>
      </x:c>
      <x:c r="Q2068" s="22" t="n">
        <x:f>'01 Controls'!$E$26*'02 Cargo Classes'!$M$10</x:f>
        <x:v>0</x:v>
      </x:c>
      <x:c r="R2068" s="22" t="n">
        <x:f>'01 Controls'!$F$26*'02 Cargo Classes'!$N$10</x:f>
        <x:v>0</x:v>
      </x:c>
      <x:c r="S2068" s="22" t="n">
        <x:f>'01 Controls'!$G$26*'02 Cargo Classes'!$O$10</x:f>
        <x:v>0.95</x:v>
      </x:c>
      <x:c r="T2068" s="22" t="n">
        <x:f>'01 Controls'!$H$26*'02 Cargo Classes'!$P$10</x:f>
        <x:v>0</x:v>
      </x:c>
      <x:c r="U2068" s="22" t="n">
        <x:f>SUM(Q2068:T2068)</x:f>
        <x:v>0.95</x:v>
      </x:c>
      <x:c r="V2068" s="18" t="n">
        <x:f>IF(U2068=0,0,N2068*Q2068/U2068)</x:f>
        <x:v>0</x:v>
      </x:c>
      <x:c r="W2068" s="18" t="n">
        <x:f>IF(U2068=0,0,P2068*Q2068/U2068)</x:f>
        <x:v>0</x:v>
      </x:c>
      <x:c r="X2068" s="18" t="n">
        <x:f>MAX(V2068,W2068*'01 Controls'!$E$12)</x:f>
        <x:v>0</x:v>
      </x:c>
      <x:c r="Y2068" s="18" t="n">
        <x:f>IF(U2068=0,0,N2068*R2068/U2068)</x:f>
        <x:v>0</x:v>
      </x:c>
      <x:c r="Z2068" s="18" t="n">
        <x:f>IF(U2068=0,0,P2068*R2068/U2068)</x:f>
        <x:v>0</x:v>
      </x:c>
      <x:c r="AA2068" s="18" t="n">
        <x:f>MAX(Y2068,Z2068*'01 Controls'!$E$13)</x:f>
        <x:v>0</x:v>
      </x:c>
      <x:c r="AB2068" s="18" t="n">
        <x:f>IF(U2068=0,0,N2068*S2068/U2068)</x:f>
        <x:v>1404</x:v>
      </x:c>
      <x:c r="AC2068" s="18" t="n">
        <x:f>IF(U2068=0,0,P2068*S2068/U2068)</x:f>
        <x:v>1870</x:v>
      </x:c>
      <x:c r="AD2068" s="18" t="n">
        <x:f>MAX(AB2068,AC2068*'01 Controls'!$E$14)</x:f>
        <x:v>1404</x:v>
      </x:c>
      <x:c r="AE2068" s="18" t="n">
        <x:f>IF(U2068=0,0,N2068*T2068/U2068)</x:f>
        <x:v>0</x:v>
      </x:c>
      <x:c r="AF2068" s="18" t="n">
        <x:f>IF(U2068=0,0,P2068*T2068/U2068)</x:f>
        <x:v>0</x:v>
      </x:c>
      <x:c r="AG2068" s="18" t="n">
        <x:f>MAX(AE2068,AF2068*'01 Controls'!$E$15)</x:f>
        <x:v>0</x:v>
      </x:c>
      <x:c r="AH2068" s="18" t="n">
        <x:f>SUM(V2068,Y2068,AB2068,AE2068)</x:f>
        <x:v>1404</x:v>
      </x:c>
      <x:c r="AI2068" s="18" t="n">
        <x:f>N2068-AH2068</x:f>
        <x:v>0</x:v>
      </x:c>
      <x:c r="AJ2068" s="18" t="n">
        <x:f>V2068*INDEX('07 Mode Capacity'!$P$6:$P$17,MATCH("AIR-"&amp;I2068,'07 Mode Capacity'!$C$6:$C$17,0))</x:f>
        <x:v>0</x:v>
      </x:c>
      <x:c r="AK2068" s="18" t="n">
        <x:f>Y2068*INDEX('07 Mode Capacity'!$P$6:$P$17,MATCH("OCEAN-"&amp;I2068,'07 Mode Capacity'!$C$6:$C$17,0))</x:f>
        <x:v>0</x:v>
      </x:c>
      <x:c r="AL2068" s="18" t="n">
        <x:f>AB2068*INDEX('07 Mode Capacity'!$P$6:$P$17,MATCH("LAND-"&amp;I2068,'07 Mode Capacity'!$C$6:$C$17,0))</x:f>
        <x:v>171.35520879842414</x:v>
      </x:c>
      <x:c r="AM2068" s="18" t="n">
        <x:f>AE2068*INDEX('07 Mode Capacity'!$P$6:$P$17,MATCH("INLAND-"&amp;I2068,'07 Mode Capacity'!$C$6:$C$17,0))</x:f>
        <x:v>0</x:v>
      </x:c>
      <x:c r="AN2068" s="18" t="n">
        <x:f>SUM(AJ2068:AM2068)</x:f>
        <x:v>171.35520879842414</x:v>
      </x:c>
      <x:c r="AO2068" s="17" t="n">
        <x:f>IF(N2068=0,1,AN2068/N2068)</x:f>
        <x:v>0.12204786951454712</x:v>
      </x:c>
      <x:c r="AP2068" s="11" t="str">
        <x:f>IF(AO2068&gt;='01 Controls'!$E$16,"PASS","FAIL")</x:f>
        <x:v>FAIL</x:v>
      </x:c>
      <x:c r="AQ2068" s="11" t="str">
        <x:v>UNQUANTIFIED</x:v>
      </x:c>
      <x:c r="AR2068" s="11" t="str">
        <x:v>Position-class planning record; serial item and receiver open</x:v>
      </x:c>
      <x:c r="AS2068" s="26"/>
      <x:c r="AT2068" s="26"/>
    </x:row>
    <x:row r="2069">
      <x:c r="C2069" s="11" t="str">
        <x:v>M2-C-PSG-ROL-30</x:v>
      </x:c>
      <x:c r="D2069" s="11" t="str">
        <x:v>M2</x:v>
      </x:c>
      <x:c r="E2069" s="11" t="str">
        <x:v>Urban heat</x:v>
      </x:c>
      <x:c r="F2069" s="11" t="str">
        <x:v>C-PSG</x:v>
      </x:c>
      <x:c r="G2069" s="11" t="str">
        <x:v>Population support group</x:v>
      </x:c>
      <x:c r="H2069" s="11" t="str">
        <x:v>ROL-30</x:v>
      </x:c>
      <x:c r="I2069" s="19" t="n">
        <x:v>48</x:v>
      </x:c>
      <x:c r="J2069" s="21" t="n">
        <x:v>8</x:v>
      </x:c>
      <x:c r="K2069" s="18" t="n">
        <x:f>'05 Cargo Register'!K277</x:f>
        <x:v>263.25</x:v>
      </x:c>
      <x:c r="L2069" s="18" t="n">
        <x:f>'05 Cargo Register'!N277</x:f>
        <x:v>11</x:v>
      </x:c>
      <x:c r="M2069" s="18" t="n">
        <x:f>'05 Cargo Register'!O277</x:f>
        <x:v>701.25</x:v>
      </x:c>
      <x:c r="N2069" s="18" t="n">
        <x:f>J2069*K2069</x:f>
        <x:v>2106</x:v>
      </x:c>
      <x:c r="O2069" s="18" t="n">
        <x:f>J2069*L2069</x:f>
        <x:v>88</x:v>
      </x:c>
      <x:c r="P2069" s="18" t="n">
        <x:f>J2069*M2069</x:f>
        <x:v>5610</x:v>
      </x:c>
      <x:c r="Q2069" s="22" t="n">
        <x:f>'01 Controls'!$E$26*'02 Cargo Classes'!$M$12</x:f>
        <x:v>0</x:v>
      </x:c>
      <x:c r="R2069" s="22" t="n">
        <x:f>'01 Controls'!$F$26*'02 Cargo Classes'!$N$12</x:f>
        <x:v>0</x:v>
      </x:c>
      <x:c r="S2069" s="22" t="n">
        <x:f>'01 Controls'!$G$26*'02 Cargo Classes'!$O$12</x:f>
        <x:v>1.4249999999999998</x:v>
      </x:c>
      <x:c r="T2069" s="22" t="n">
        <x:f>'01 Controls'!$H$26*'02 Cargo Classes'!$P$12</x:f>
        <x:v>0</x:v>
      </x:c>
      <x:c r="U2069" s="22" t="n">
        <x:f>SUM(Q2069:T2069)</x:f>
        <x:v>1.4249999999999998</x:v>
      </x:c>
      <x:c r="V2069" s="18" t="n">
        <x:f>IF(U2069=0,0,N2069*Q2069/U2069)</x:f>
        <x:v>0</x:v>
      </x:c>
      <x:c r="W2069" s="18" t="n">
        <x:f>IF(U2069=0,0,P2069*Q2069/U2069)</x:f>
        <x:v>0</x:v>
      </x:c>
      <x:c r="X2069" s="18" t="n">
        <x:f>MAX(V2069,W2069*'01 Controls'!$E$12)</x:f>
        <x:v>0</x:v>
      </x:c>
      <x:c r="Y2069" s="18" t="n">
        <x:f>IF(U2069=0,0,N2069*R2069/U2069)</x:f>
        <x:v>0</x:v>
      </x:c>
      <x:c r="Z2069" s="18" t="n">
        <x:f>IF(U2069=0,0,P2069*R2069/U2069)</x:f>
        <x:v>0</x:v>
      </x:c>
      <x:c r="AA2069" s="18" t="n">
        <x:f>MAX(Y2069,Z2069*'01 Controls'!$E$13)</x:f>
        <x:v>0</x:v>
      </x:c>
      <x:c r="AB2069" s="18" t="n">
        <x:f>IF(U2069=0,0,N2069*S2069/U2069)</x:f>
        <x:v>2106</x:v>
      </x:c>
      <x:c r="AC2069" s="18" t="n">
        <x:f>IF(U2069=0,0,P2069*S2069/U2069)</x:f>
        <x:v>5610</x:v>
      </x:c>
      <x:c r="AD2069" s="18" t="n">
        <x:f>MAX(AB2069,AC2069*'01 Controls'!$E$14)</x:f>
        <x:v>2106</x:v>
      </x:c>
      <x:c r="AE2069" s="18" t="n">
        <x:f>IF(U2069=0,0,N2069*T2069/U2069)</x:f>
        <x:v>0</x:v>
      </x:c>
      <x:c r="AF2069" s="18" t="n">
        <x:f>IF(U2069=0,0,P2069*T2069/U2069)</x:f>
        <x:v>0</x:v>
      </x:c>
      <x:c r="AG2069" s="18" t="n">
        <x:f>MAX(AE2069,AF2069*'01 Controls'!$E$15)</x:f>
        <x:v>0</x:v>
      </x:c>
      <x:c r="AH2069" s="18" t="n">
        <x:f>SUM(V2069,Y2069,AB2069,AE2069)</x:f>
        <x:v>2106</x:v>
      </x:c>
      <x:c r="AI2069" s="18" t="n">
        <x:f>N2069-AH2069</x:f>
        <x:v>0</x:v>
      </x:c>
      <x:c r="AJ2069" s="18" t="n">
        <x:f>V2069*INDEX('07 Mode Capacity'!$P$6:$P$17,MATCH("AIR-"&amp;I2069,'07 Mode Capacity'!$C$6:$C$17,0))</x:f>
        <x:v>0</x:v>
      </x:c>
      <x:c r="AK2069" s="18" t="n">
        <x:f>Y2069*INDEX('07 Mode Capacity'!$P$6:$P$17,MATCH("OCEAN-"&amp;I2069,'07 Mode Capacity'!$C$6:$C$17,0))</x:f>
        <x:v>0</x:v>
      </x:c>
      <x:c r="AL2069" s="18" t="n">
        <x:f>AB2069*INDEX('07 Mode Capacity'!$P$6:$P$17,MATCH("LAND-"&amp;I2069,'07 Mode Capacity'!$C$6:$C$17,0))</x:f>
        <x:v>257.0328131976362</x:v>
      </x:c>
      <x:c r="AM2069" s="18" t="n">
        <x:f>AE2069*INDEX('07 Mode Capacity'!$P$6:$P$17,MATCH("INLAND-"&amp;I2069,'07 Mode Capacity'!$C$6:$C$17,0))</x:f>
        <x:v>0</x:v>
      </x:c>
      <x:c r="AN2069" s="18" t="n">
        <x:f>SUM(AJ2069:AM2069)</x:f>
        <x:v>257.0328131976362</x:v>
      </x:c>
      <x:c r="AO2069" s="17" t="n">
        <x:f>IF(N2069=0,1,AN2069/N2069)</x:f>
        <x:v>0.1220478695145471</x:v>
      </x:c>
      <x:c r="AP2069" s="11" t="str">
        <x:f>IF(AO2069&gt;='01 Controls'!$E$16,"PASS","FAIL")</x:f>
        <x:v>FAIL</x:v>
      </x:c>
      <x:c r="AQ2069" s="11" t="str">
        <x:v>UNQUANTIFIED</x:v>
      </x:c>
      <x:c r="AR2069" s="11" t="str">
        <x:v>Position-class planning record; serial item and receiver open</x:v>
      </x:c>
      <x:c r="AS2069" s="26"/>
      <x:c r="AT2069" s="26"/>
    </x:row>
    <x:row r="2070">
      <x:c r="C2070" s="11" t="str">
        <x:v>M2-C-PSG-LIN-18</x:v>
      </x:c>
      <x:c r="D2070" s="11" t="str">
        <x:v>M2</x:v>
      </x:c>
      <x:c r="E2070" s="11" t="str">
        <x:v>Urban heat</x:v>
      </x:c>
      <x:c r="F2070" s="11" t="str">
        <x:v>C-PSG</x:v>
      </x:c>
      <x:c r="G2070" s="11" t="str">
        <x:v>Population support group</x:v>
      </x:c>
      <x:c r="H2070" s="11" t="str">
        <x:v>LIN-18</x:v>
      </x:c>
      <x:c r="I2070" s="19" t="n">
        <x:v>72</x:v>
      </x:c>
      <x:c r="J2070" s="21" t="n">
        <x:v>8</x:v>
      </x:c>
      <x:c r="K2070" s="18" t="n">
        <x:f>'05 Cargo Register'!K278</x:f>
        <x:v>87.75</x:v>
      </x:c>
      <x:c r="L2070" s="18" t="n">
        <x:f>'05 Cargo Register'!N278</x:f>
        <x:v>7</x:v>
      </x:c>
      <x:c r="M2070" s="18" t="n">
        <x:f>'05 Cargo Register'!O278</x:f>
        <x:v>308</x:v>
      </x:c>
      <x:c r="N2070" s="18" t="n">
        <x:f>J2070*K2070</x:f>
        <x:v>702</x:v>
      </x:c>
      <x:c r="O2070" s="18" t="n">
        <x:f>J2070*L2070</x:f>
        <x:v>56</x:v>
      </x:c>
      <x:c r="P2070" s="18" t="n">
        <x:f>J2070*M2070</x:f>
        <x:v>2464</x:v>
      </x:c>
      <x:c r="Q2070" s="22" t="n">
        <x:f>'01 Controls'!$E$26*'02 Cargo Classes'!$M$13</x:f>
        <x:v>0</x:v>
      </x:c>
      <x:c r="R2070" s="22" t="n">
        <x:f>'01 Controls'!$F$26*'02 Cargo Classes'!$N$13</x:f>
        <x:v>0</x:v>
      </x:c>
      <x:c r="S2070" s="22" t="n">
        <x:f>'01 Controls'!$G$26*'02 Cargo Classes'!$O$13</x:f>
        <x:v>0.95</x:v>
      </x:c>
      <x:c r="T2070" s="22" t="n">
        <x:f>'01 Controls'!$H$26*'02 Cargo Classes'!$P$13</x:f>
        <x:v>0</x:v>
      </x:c>
      <x:c r="U2070" s="22" t="n">
        <x:f>SUM(Q2070:T2070)</x:f>
        <x:v>0.95</x:v>
      </x:c>
      <x:c r="V2070" s="18" t="n">
        <x:f>IF(U2070=0,0,N2070*Q2070/U2070)</x:f>
        <x:v>0</x:v>
      </x:c>
      <x:c r="W2070" s="18" t="n">
        <x:f>IF(U2070=0,0,P2070*Q2070/U2070)</x:f>
        <x:v>0</x:v>
      </x:c>
      <x:c r="X2070" s="18" t="n">
        <x:f>MAX(V2070,W2070*'01 Controls'!$E$12)</x:f>
        <x:v>0</x:v>
      </x:c>
      <x:c r="Y2070" s="18" t="n">
        <x:f>IF(U2070=0,0,N2070*R2070/U2070)</x:f>
        <x:v>0</x:v>
      </x:c>
      <x:c r="Z2070" s="18" t="n">
        <x:f>IF(U2070=0,0,P2070*R2070/U2070)</x:f>
        <x:v>0</x:v>
      </x:c>
      <x:c r="AA2070" s="18" t="n">
        <x:f>MAX(Y2070,Z2070*'01 Controls'!$E$13)</x:f>
        <x:v>0</x:v>
      </x:c>
      <x:c r="AB2070" s="18" t="n">
        <x:f>IF(U2070=0,0,N2070*S2070/U2070)</x:f>
        <x:v>702</x:v>
      </x:c>
      <x:c r="AC2070" s="18" t="n">
        <x:f>IF(U2070=0,0,P2070*S2070/U2070)</x:f>
        <x:v>2464</x:v>
      </x:c>
      <x:c r="AD2070" s="18" t="n">
        <x:f>MAX(AB2070,AC2070*'01 Controls'!$E$14)</x:f>
        <x:v>702</x:v>
      </x:c>
      <x:c r="AE2070" s="18" t="n">
        <x:f>IF(U2070=0,0,N2070*T2070/U2070)</x:f>
        <x:v>0</x:v>
      </x:c>
      <x:c r="AF2070" s="18" t="n">
        <x:f>IF(U2070=0,0,P2070*T2070/U2070)</x:f>
        <x:v>0</x:v>
      </x:c>
      <x:c r="AG2070" s="18" t="n">
        <x:f>MAX(AE2070,AF2070*'01 Controls'!$E$15)</x:f>
        <x:v>0</x:v>
      </x:c>
      <x:c r="AH2070" s="18" t="n">
        <x:f>SUM(V2070,Y2070,AB2070,AE2070)</x:f>
        <x:v>702</x:v>
      </x:c>
      <x:c r="AI2070" s="18" t="n">
        <x:f>N2070-AH2070</x:f>
        <x:v>0</x:v>
      </x:c>
      <x:c r="AJ2070" s="18" t="n">
        <x:f>V2070*INDEX('07 Mode Capacity'!$P$6:$P$17,MATCH("AIR-"&amp;I2070,'07 Mode Capacity'!$C$6:$C$17,0))</x:f>
        <x:v>0</x:v>
      </x:c>
      <x:c r="AK2070" s="18" t="n">
        <x:f>Y2070*INDEX('07 Mode Capacity'!$P$6:$P$17,MATCH("OCEAN-"&amp;I2070,'07 Mode Capacity'!$C$6:$C$17,0))</x:f>
        <x:v>0</x:v>
      </x:c>
      <x:c r="AL2070" s="18" t="n">
        <x:f>AB2070*INDEX('07 Mode Capacity'!$P$6:$P$17,MATCH("LAND-"&amp;I2070,'07 Mode Capacity'!$C$6:$C$17,0))</x:f>
        <x:v>501.93717779567714</x:v>
      </x:c>
      <x:c r="AM2070" s="18" t="n">
        <x:f>AE2070*INDEX('07 Mode Capacity'!$P$6:$P$17,MATCH("INLAND-"&amp;I2070,'07 Mode Capacity'!$C$6:$C$17,0))</x:f>
        <x:v>0</x:v>
      </x:c>
      <x:c r="AN2070" s="18" t="n">
        <x:f>SUM(AJ2070:AM2070)</x:f>
        <x:v>501.93717779567714</x:v>
      </x:c>
      <x:c r="AO2070" s="17" t="n">
        <x:f>IF(N2070=0,1,AN2070/N2070)</x:f>
        <x:v>0.7150102247801668</x:v>
      </x:c>
      <x:c r="AP2070" s="11" t="str">
        <x:f>IF(AO2070&gt;='01 Controls'!$E$16,"PASS","FAIL")</x:f>
        <x:v>FAIL</x:v>
      </x:c>
      <x:c r="AQ2070" s="11" t="str">
        <x:v>UNQUANTIFIED</x:v>
      </x:c>
      <x:c r="AR2070" s="11" t="str">
        <x:v>Position-class planning record; serial item and receiver open</x:v>
      </x:c>
      <x:c r="AS2070" s="26"/>
      <x:c r="AT2070" s="26"/>
    </x:row>
    <x:row r="2071">
      <x:c r="C2071" s="11" t="str">
        <x:v>M2-C-PSG-BLK-08</x:v>
      </x:c>
      <x:c r="D2071" s="11" t="str">
        <x:v>M2</x:v>
      </x:c>
      <x:c r="E2071" s="11" t="str">
        <x:v>Urban heat</x:v>
      </x:c>
      <x:c r="F2071" s="11" t="str">
        <x:v>C-PSG</x:v>
      </x:c>
      <x:c r="G2071" s="11" t="str">
        <x:v>Population support group</x:v>
      </x:c>
      <x:c r="H2071" s="11" t="str">
        <x:v>BLK-08</x:v>
      </x:c>
      <x:c r="I2071" s="19" t="n">
        <x:v>48</x:v>
      </x:c>
      <x:c r="J2071" s="21" t="n">
        <x:v>8</x:v>
      </x:c>
      <x:c r="K2071" s="18" t="n">
        <x:f>'05 Cargo Register'!K279</x:f>
        <x:v>745.875</x:v>
      </x:c>
      <x:c r="L2071" s="18" t="n">
        <x:f>'05 Cargo Register'!N279</x:f>
        <x:v>117</x:v>
      </x:c>
      <x:c r="M2071" s="18" t="n">
        <x:f>'05 Cargo Register'!O279</x:f>
        <x:v>5967</x:v>
      </x:c>
      <x:c r="N2071" s="18" t="n">
        <x:f>J2071*K2071</x:f>
        <x:v>5967</x:v>
      </x:c>
      <x:c r="O2071" s="18" t="n">
        <x:f>J2071*L2071</x:f>
        <x:v>936</x:v>
      </x:c>
      <x:c r="P2071" s="18" t="n">
        <x:f>J2071*M2071</x:f>
        <x:v>47736</x:v>
      </x:c>
      <x:c r="Q2071" s="22" t="n">
        <x:f>'01 Controls'!$E$26*'02 Cargo Classes'!$M$14</x:f>
        <x:v>0.05</x:v>
      </x:c>
      <x:c r="R2071" s="22" t="n">
        <x:f>'01 Controls'!$F$26*'02 Cargo Classes'!$N$14</x:f>
        <x:v>0</x:v>
      </x:c>
      <x:c r="S2071" s="22" t="n">
        <x:f>'01 Controls'!$G$26*'02 Cargo Classes'!$O$14</x:f>
        <x:v>0.95</x:v>
      </x:c>
      <x:c r="T2071" s="22" t="n">
        <x:f>'01 Controls'!$H$26*'02 Cargo Classes'!$P$14</x:f>
        <x:v>0</x:v>
      </x:c>
      <x:c r="U2071" s="22" t="n">
        <x:f>SUM(Q2071:T2071)</x:f>
        <x:v>1</x:v>
      </x:c>
      <x:c r="V2071" s="18" t="n">
        <x:f>IF(U2071=0,0,N2071*Q2071/U2071)</x:f>
        <x:v>298.35</x:v>
      </x:c>
      <x:c r="W2071" s="18" t="n">
        <x:f>IF(U2071=0,0,P2071*Q2071/U2071)</x:f>
        <x:v>2386.8</x:v>
      </x:c>
      <x:c r="X2071" s="18" t="n">
        <x:f>MAX(V2071,W2071*'01 Controls'!$E$12)</x:f>
        <x:v>596.7</x:v>
      </x:c>
      <x:c r="Y2071" s="18" t="n">
        <x:f>IF(U2071=0,0,N2071*R2071/U2071)</x:f>
        <x:v>0</x:v>
      </x:c>
      <x:c r="Z2071" s="18" t="n">
        <x:f>IF(U2071=0,0,P2071*R2071/U2071)</x:f>
        <x:v>0</x:v>
      </x:c>
      <x:c r="AA2071" s="18" t="n">
        <x:f>MAX(Y2071,Z2071*'01 Controls'!$E$13)</x:f>
        <x:v>0</x:v>
      </x:c>
      <x:c r="AB2071" s="18" t="n">
        <x:f>IF(U2071=0,0,N2071*S2071/U2071)</x:f>
        <x:v>5668.65</x:v>
      </x:c>
      <x:c r="AC2071" s="18" t="n">
        <x:f>IF(U2071=0,0,P2071*S2071/U2071)</x:f>
        <x:v>45349.2</x:v>
      </x:c>
      <x:c r="AD2071" s="18" t="n">
        <x:f>MAX(AB2071,AC2071*'01 Controls'!$E$14)</x:f>
        <x:v>9069.84</x:v>
      </x:c>
      <x:c r="AE2071" s="18" t="n">
        <x:f>IF(U2071=0,0,N2071*T2071/U2071)</x:f>
        <x:v>0</x:v>
      </x:c>
      <x:c r="AF2071" s="18" t="n">
        <x:f>IF(U2071=0,0,P2071*T2071/U2071)</x:f>
        <x:v>0</x:v>
      </x:c>
      <x:c r="AG2071" s="18" t="n">
        <x:f>MAX(AE2071,AF2071*'01 Controls'!$E$15)</x:f>
        <x:v>0</x:v>
      </x:c>
      <x:c r="AH2071" s="18" t="n">
        <x:f>SUM(V2071,Y2071,AB2071,AE2071)</x:f>
        <x:v>5967</x:v>
      </x:c>
      <x:c r="AI2071" s="18" t="n">
        <x:f>N2071-AH2071</x:f>
        <x:v>0</x:v>
      </x:c>
      <x:c r="AJ2071" s="18" t="n">
        <x:f>V2071*INDEX('07 Mode Capacity'!$P$6:$P$17,MATCH("AIR-"&amp;I2071,'07 Mode Capacity'!$C$6:$C$17,0))</x:f>
        <x:v>83.63814365061046</x:v>
      </x:c>
      <x:c r="AK2071" s="18" t="n">
        <x:f>Y2071*INDEX('07 Mode Capacity'!$P$6:$P$17,MATCH("OCEAN-"&amp;I2071,'07 Mode Capacity'!$C$6:$C$17,0))</x:f>
        <x:v>0</x:v>
      </x:c>
      <x:c r="AL2071" s="18" t="n">
        <x:f>AB2071*INDEX('07 Mode Capacity'!$P$6:$P$17,MATCH("LAND-"&amp;I2071,'07 Mode Capacity'!$C$6:$C$17,0))</x:f>
        <x:v>691.8466555236374</x:v>
      </x:c>
      <x:c r="AM2071" s="18" t="n">
        <x:f>AE2071*INDEX('07 Mode Capacity'!$P$6:$P$17,MATCH("INLAND-"&amp;I2071,'07 Mode Capacity'!$C$6:$C$17,0))</x:f>
        <x:v>0</x:v>
      </x:c>
      <x:c r="AN2071" s="18" t="n">
        <x:f>SUM(AJ2071:AM2071)</x:f>
        <x:v>775.4847991742479</x:v>
      </x:c>
      <x:c r="AO2071" s="17" t="n">
        <x:f>IF(N2071=0,1,AN2071/N2071)</x:f>
        <x:v>0.12996225895328437</x:v>
      </x:c>
      <x:c r="AP2071" s="11" t="str">
        <x:f>IF(AO2071&gt;='01 Controls'!$E$16,"PASS","FAIL")</x:f>
        <x:v>FAIL</x:v>
      </x:c>
      <x:c r="AQ2071" s="11" t="str">
        <x:v>UNQUANTIFIED</x:v>
      </x:c>
      <x:c r="AR2071" s="11" t="str">
        <x:v>Position-class planning record; serial item and receiver open</x:v>
      </x:c>
      <x:c r="AS2071" s="26"/>
      <x:c r="AT2071" s="26"/>
    </x:row>
    <x:row r="2072">
      <x:c r="C2072" s="11" t="str">
        <x:v>M2-C-EGG-APL-45</x:v>
      </x:c>
      <x:c r="D2072" s="11" t="str">
        <x:v>M2</x:v>
      </x:c>
      <x:c r="E2072" s="11" t="str">
        <x:v>Urban heat</x:v>
      </x:c>
      <x:c r="F2072" s="11" t="str">
        <x:v>C-EGG</x:v>
      </x:c>
      <x:c r="G2072" s="11" t="str">
        <x:v>Essential-goods group</x:v>
      </x:c>
      <x:c r="H2072" s="11" t="str">
        <x:v>APL-45</x:v>
      </x:c>
      <x:c r="I2072" s="19" t="n">
        <x:v>24</x:v>
      </x:c>
      <x:c r="J2072" s="21" t="n">
        <x:v>8</x:v>
      </x:c>
      <x:c r="K2072" s="18" t="n">
        <x:f>'05 Cargo Register'!K280</x:f>
        <x:v>175.5</x:v>
      </x:c>
      <x:c r="L2072" s="18" t="n">
        <x:f>'05 Cargo Register'!N280</x:f>
        <x:v>46</x:v>
      </x:c>
      <x:c r="M2072" s="18" t="n">
        <x:f>'05 Cargo Register'!O280</x:f>
        <x:v>345</x:v>
      </x:c>
      <x:c r="N2072" s="18" t="n">
        <x:f>J2072*K2072</x:f>
        <x:v>1404</x:v>
      </x:c>
      <x:c r="O2072" s="18" t="n">
        <x:f>J2072*L2072</x:f>
        <x:v>368</x:v>
      </x:c>
      <x:c r="P2072" s="18" t="n">
        <x:f>J2072*M2072</x:f>
        <x:v>2760</x:v>
      </x:c>
      <x:c r="Q2072" s="22" t="n">
        <x:f>'01 Controls'!$E$26*'02 Cargo Classes'!$M$6</x:f>
        <x:v>0.15000000000000002</x:v>
      </x:c>
      <x:c r="R2072" s="22" t="n">
        <x:f>'01 Controls'!$F$26*'02 Cargo Classes'!$N$6</x:f>
        <x:v>0</x:v>
      </x:c>
      <x:c r="S2072" s="22" t="n">
        <x:f>'01 Controls'!$G$26*'02 Cargo Classes'!$O$6</x:f>
        <x:v>0.95</x:v>
      </x:c>
      <x:c r="T2072" s="22" t="n">
        <x:f>'01 Controls'!$H$26*'02 Cargo Classes'!$P$6</x:f>
        <x:v>0</x:v>
      </x:c>
      <x:c r="U2072" s="22" t="n">
        <x:f>SUM(Q2072:T2072)</x:f>
        <x:v>1.1</x:v>
      </x:c>
      <x:c r="V2072" s="18" t="n">
        <x:f>IF(U2072=0,0,N2072*Q2072/U2072)</x:f>
        <x:v>191.45454545454547</x:v>
      </x:c>
      <x:c r="W2072" s="18" t="n">
        <x:f>IF(U2072=0,0,P2072*Q2072/U2072)</x:f>
        <x:v>376.3636363636364</x:v>
      </x:c>
      <x:c r="X2072" s="18" t="n">
        <x:f>MAX(V2072,W2072*'01 Controls'!$E$12)</x:f>
        <x:v>191.45454545454547</x:v>
      </x:c>
      <x:c r="Y2072" s="18" t="n">
        <x:f>IF(U2072=0,0,N2072*R2072/U2072)</x:f>
        <x:v>0</x:v>
      </x:c>
      <x:c r="Z2072" s="18" t="n">
        <x:f>IF(U2072=0,0,P2072*R2072/U2072)</x:f>
        <x:v>0</x:v>
      </x:c>
      <x:c r="AA2072" s="18" t="n">
        <x:f>MAX(Y2072,Z2072*'01 Controls'!$E$13)</x:f>
        <x:v>0</x:v>
      </x:c>
      <x:c r="AB2072" s="18" t="n">
        <x:f>IF(U2072=0,0,N2072*S2072/U2072)</x:f>
        <x:v>1212.5454545454545</x:v>
      </x:c>
      <x:c r="AC2072" s="18" t="n">
        <x:f>IF(U2072=0,0,P2072*S2072/U2072)</x:f>
        <x:v>2383.6363636363635</x:v>
      </x:c>
      <x:c r="AD2072" s="18" t="n">
        <x:f>MAX(AB2072,AC2072*'01 Controls'!$E$14)</x:f>
        <x:v>1212.5454545454545</x:v>
      </x:c>
      <x:c r="AE2072" s="18" t="n">
        <x:f>IF(U2072=0,0,N2072*T2072/U2072)</x:f>
        <x:v>0</x:v>
      </x:c>
      <x:c r="AF2072" s="18" t="n">
        <x:f>IF(U2072=0,0,P2072*T2072/U2072)</x:f>
        <x:v>0</x:v>
      </x:c>
      <x:c r="AG2072" s="18" t="n">
        <x:f>MAX(AE2072,AF2072*'01 Controls'!$E$15)</x:f>
        <x:v>0</x:v>
      </x:c>
      <x:c r="AH2072" s="18" t="n">
        <x:f>SUM(V2072,Y2072,AB2072,AE2072)</x:f>
        <x:v>1404</x:v>
      </x:c>
      <x:c r="AI2072" s="18" t="n">
        <x:f>N2072-AH2072</x:f>
        <x:v>0</x:v>
      </x:c>
      <x:c r="AJ2072" s="18" t="n">
        <x:f>V2072*INDEX('07 Mode Capacity'!$P$6:$P$17,MATCH("AIR-"&amp;I2072,'07 Mode Capacity'!$C$6:$C$17,0))</x:f>
        <x:v>38.84882062442357</x:v>
      </x:c>
      <x:c r="AK2072" s="18" t="n">
        <x:f>Y2072*INDEX('07 Mode Capacity'!$P$6:$P$17,MATCH("OCEAN-"&amp;I2072,'07 Mode Capacity'!$C$6:$C$17,0))</x:f>
        <x:v>0</x:v>
      </x:c>
      <x:c r="AL2072" s="18" t="n">
        <x:f>AB2072*INDEX('07 Mode Capacity'!$P$6:$P$17,MATCH("LAND-"&amp;I2072,'07 Mode Capacity'!$C$6:$C$17,0))</x:f>
        <x:v>463.79975705821465</x:v>
      </x:c>
      <x:c r="AM2072" s="18" t="n">
        <x:f>AE2072*INDEX('07 Mode Capacity'!$P$6:$P$17,MATCH("INLAND-"&amp;I2072,'07 Mode Capacity'!$C$6:$C$17,0))</x:f>
        <x:v>0</x:v>
      </x:c>
      <x:c r="AN2072" s="18" t="n">
        <x:f>SUM(AJ2072:AM2072)</x:f>
        <x:v>502.64857768263823</x:v>
      </x:c>
      <x:c r="AO2072" s="17" t="n">
        <x:f>IF(N2072=0,1,AN2072/N2072)</x:f>
        <x:v>0.35801180746626654</x:v>
      </x:c>
      <x:c r="AP2072" s="11" t="str">
        <x:f>IF(AO2072&gt;='01 Controls'!$E$16,"PASS","FAIL")</x:f>
        <x:v>FAIL</x:v>
      </x:c>
      <x:c r="AQ2072" s="11" t="str">
        <x:v>UNQUANTIFIED</x:v>
      </x:c>
      <x:c r="AR2072" s="11" t="str">
        <x:v>Position-class planning record; serial item and receiver open</x:v>
      </x:c>
      <x:c r="AS2072" s="26"/>
      <x:c r="AT2072" s="26"/>
    </x:row>
    <x:row r="2073">
      <x:c r="C2073" s="11" t="str">
        <x:v>M2-C-EGG-ISO-18</x:v>
      </x:c>
      <x:c r="D2073" s="11" t="str">
        <x:v>M2</x:v>
      </x:c>
      <x:c r="E2073" s="11" t="str">
        <x:v>Urban heat</x:v>
      </x:c>
      <x:c r="F2073" s="11" t="str">
        <x:v>C-EGG</x:v>
      </x:c>
      <x:c r="G2073" s="11" t="str">
        <x:v>Essential-goods group</x:v>
      </x:c>
      <x:c r="H2073" s="11" t="str">
        <x:v>ISO-18</x:v>
      </x:c>
      <x:c r="I2073" s="19" t="n">
        <x:v>48</x:v>
      </x:c>
      <x:c r="J2073" s="21" t="n">
        <x:v>8</x:v>
      </x:c>
      <x:c r="K2073" s="18" t="n">
        <x:f>'05 Cargo Register'!K281</x:f>
        <x:v>438.75</x:v>
      </x:c>
      <x:c r="L2073" s="18" t="n">
        <x:f>'05 Cargo Register'!N281</x:f>
        <x:v>29</x:v>
      </x:c>
      <x:c r="M2073" s="18" t="n">
        <x:f>'05 Cargo Register'!O281</x:f>
        <x:v>765.6</x:v>
      </x:c>
      <x:c r="N2073" s="18" t="n">
        <x:f>J2073*K2073</x:f>
        <x:v>3510</x:v>
      </x:c>
      <x:c r="O2073" s="18" t="n">
        <x:f>J2073*L2073</x:f>
        <x:v>232</x:v>
      </x:c>
      <x:c r="P2073" s="18" t="n">
        <x:f>J2073*M2073</x:f>
        <x:v>6124.8</x:v>
      </x:c>
      <x:c r="Q2073" s="22" t="n">
        <x:f>'01 Controls'!$E$26*'02 Cargo Classes'!$M$7</x:f>
        <x:v>0.010000000000000002</x:v>
      </x:c>
      <x:c r="R2073" s="22" t="n">
        <x:f>'01 Controls'!$F$26*'02 Cargo Classes'!$N$7</x:f>
        <x:v>0</x:v>
      </x:c>
      <x:c r="S2073" s="22" t="n">
        <x:f>'01 Controls'!$G$26*'02 Cargo Classes'!$O$7</x:f>
        <x:v>1.14</x:v>
      </x:c>
      <x:c r="T2073" s="22" t="n">
        <x:f>'01 Controls'!$H$26*'02 Cargo Classes'!$P$7</x:f>
        <x:v>0</x:v>
      </x:c>
      <x:c r="U2073" s="22" t="n">
        <x:f>SUM(Q2073:T2073)</x:f>
        <x:v>1.15</x:v>
      </x:c>
      <x:c r="V2073" s="18" t="n">
        <x:f>IF(U2073=0,0,N2073*Q2073/U2073)</x:f>
        <x:v>30.521739130434792</x:v>
      </x:c>
      <x:c r="W2073" s="18" t="n">
        <x:f>IF(U2073=0,0,P2073*Q2073/U2073)</x:f>
        <x:v>53.25913043478262</x:v>
      </x:c>
      <x:c r="X2073" s="18" t="n">
        <x:f>MAX(V2073,W2073*'01 Controls'!$E$12)</x:f>
        <x:v>30.521739130434792</x:v>
      </x:c>
      <x:c r="Y2073" s="18" t="n">
        <x:f>IF(U2073=0,0,N2073*R2073/U2073)</x:f>
        <x:v>0</x:v>
      </x:c>
      <x:c r="Z2073" s="18" t="n">
        <x:f>IF(U2073=0,0,P2073*R2073/U2073)</x:f>
        <x:v>0</x:v>
      </x:c>
      <x:c r="AA2073" s="18" t="n">
        <x:f>MAX(Y2073,Z2073*'01 Controls'!$E$13)</x:f>
        <x:v>0</x:v>
      </x:c>
      <x:c r="AB2073" s="18" t="n">
        <x:f>IF(U2073=0,0,N2073*S2073/U2073)</x:f>
        <x:v>3479.478260869565</x:v>
      </x:c>
      <x:c r="AC2073" s="18" t="n">
        <x:f>IF(U2073=0,0,P2073*S2073/U2073)</x:f>
        <x:v>6071.540869565218</x:v>
      </x:c>
      <x:c r="AD2073" s="18" t="n">
        <x:f>MAX(AB2073,AC2073*'01 Controls'!$E$14)</x:f>
        <x:v>3479.478260869565</x:v>
      </x:c>
      <x:c r="AE2073" s="18" t="n">
        <x:f>IF(U2073=0,0,N2073*T2073/U2073)</x:f>
        <x:v>0</x:v>
      </x:c>
      <x:c r="AF2073" s="18" t="n">
        <x:f>IF(U2073=0,0,P2073*T2073/U2073)</x:f>
        <x:v>0</x:v>
      </x:c>
      <x:c r="AG2073" s="18" t="n">
        <x:f>MAX(AE2073,AF2073*'01 Controls'!$E$15)</x:f>
        <x:v>0</x:v>
      </x:c>
      <x:c r="AH2073" s="18" t="n">
        <x:f>SUM(V2073,Y2073,AB2073,AE2073)</x:f>
        <x:v>3510</x:v>
      </x:c>
      <x:c r="AI2073" s="18" t="n">
        <x:f>N2073-AH2073</x:f>
        <x:v>0</x:v>
      </x:c>
      <x:c r="AJ2073" s="18" t="n">
        <x:f>V2073*INDEX('07 Mode Capacity'!$P$6:$P$17,MATCH("AIR-"&amp;I2073,'07 Mode Capacity'!$C$6:$C$17,0))</x:f>
        <x:v>8.5563318312645</x:v>
      </x:c>
      <x:c r="AK2073" s="18" t="n">
        <x:f>Y2073*INDEX('07 Mode Capacity'!$P$6:$P$17,MATCH("OCEAN-"&amp;I2073,'07 Mode Capacity'!$C$6:$C$17,0))</x:f>
        <x:v>0</x:v>
      </x:c>
      <x:c r="AL2073" s="18" t="n">
        <x:f>AB2073*INDEX('07 Mode Capacity'!$P$6:$P$17,MATCH("LAND-"&amp;I2073,'07 Mode Capacity'!$C$6:$C$17,0))</x:f>
        <x:v>424.66290876131194</x:v>
      </x:c>
      <x:c r="AM2073" s="18" t="n">
        <x:f>AE2073*INDEX('07 Mode Capacity'!$P$6:$P$17,MATCH("INLAND-"&amp;I2073,'07 Mode Capacity'!$C$6:$C$17,0))</x:f>
        <x:v>0</x:v>
      </x:c>
      <x:c r="AN2073" s="18" t="n">
        <x:f>SUM(AJ2073:AM2073)</x:f>
        <x:v>433.21924059257645</x:v>
      </x:c>
      <x:c r="AO2073" s="17" t="n">
        <x:f>IF(N2073=0,1,AN2073/N2073)</x:f>
        <x:v>0.1234242850691101</x:v>
      </x:c>
      <x:c r="AP2073" s="11" t="str">
        <x:f>IF(AO2073&gt;='01 Controls'!$E$16,"PASS","FAIL")</x:f>
        <x:v>FAIL</x:v>
      </x:c>
      <x:c r="AQ2073" s="11" t="str">
        <x:v>UNQUANTIFIED</x:v>
      </x:c>
      <x:c r="AR2073" s="11" t="str">
        <x:v>Position-class planning record; serial item and receiver open</x:v>
      </x:c>
      <x:c r="AS2073" s="26"/>
      <x:c r="AT2073" s="26"/>
    </x:row>
    <x:row r="2074">
      <x:c r="C2074" s="11" t="str">
        <x:v>M2-C-EGG-COL-12</x:v>
      </x:c>
      <x:c r="D2074" s="11" t="str">
        <x:v>M2</x:v>
      </x:c>
      <x:c r="E2074" s="11" t="str">
        <x:v>Urban heat</x:v>
      </x:c>
      <x:c r="F2074" s="11" t="str">
        <x:v>C-EGG</x:v>
      </x:c>
      <x:c r="G2074" s="11" t="str">
        <x:v>Essential-goods group</x:v>
      </x:c>
      <x:c r="H2074" s="11" t="str">
        <x:v>COL-12</x:v>
      </x:c>
      <x:c r="I2074" s="19" t="n">
        <x:v>24</x:v>
      </x:c>
      <x:c r="J2074" s="21" t="n">
        <x:v>8</x:v>
      </x:c>
      <x:c r="K2074" s="18" t="n">
        <x:f>'05 Cargo Register'!K282</x:f>
        <x:v>175.5</x:v>
      </x:c>
      <x:c r="L2074" s="18" t="n">
        <x:f>'05 Cargo Register'!N282</x:f>
        <x:v>19</x:v>
      </x:c>
      <x:c r="M2074" s="18" t="n">
        <x:f>'05 Cargo Register'!O282</x:f>
        <x:v>501.6</x:v>
      </x:c>
      <x:c r="N2074" s="18" t="n">
        <x:f>J2074*K2074</x:f>
        <x:v>1404</x:v>
      </x:c>
      <x:c r="O2074" s="18" t="n">
        <x:f>J2074*L2074</x:f>
        <x:v>152</x:v>
      </x:c>
      <x:c r="P2074" s="18" t="n">
        <x:f>J2074*M2074</x:f>
        <x:v>4012.8</x:v>
      </x:c>
      <x:c r="Q2074" s="22" t="n">
        <x:f>'01 Controls'!$E$26*'02 Cargo Classes'!$M$8</x:f>
        <x:v>0.1</x:v>
      </x:c>
      <x:c r="R2074" s="22" t="n">
        <x:f>'01 Controls'!$F$26*'02 Cargo Classes'!$N$8</x:f>
        <x:v>0</x:v>
      </x:c>
      <x:c r="S2074" s="22" t="n">
        <x:f>'01 Controls'!$G$26*'02 Cargo Classes'!$O$8</x:f>
        <x:v>1.14</x:v>
      </x:c>
      <x:c r="T2074" s="22" t="n">
        <x:f>'01 Controls'!$H$26*'02 Cargo Classes'!$P$8</x:f>
        <x:v>0</x:v>
      </x:c>
      <x:c r="U2074" s="22" t="n">
        <x:f>SUM(Q2074:T2074)</x:f>
        <x:v>1.24</x:v>
      </x:c>
      <x:c r="V2074" s="18" t="n">
        <x:f>IF(U2074=0,0,N2074*Q2074/U2074)</x:f>
        <x:v>113.22580645161291</x:v>
      </x:c>
      <x:c r="W2074" s="18" t="n">
        <x:f>IF(U2074=0,0,P2074*Q2074/U2074)</x:f>
        <x:v>323.61290322580646</x:v>
      </x:c>
      <x:c r="X2074" s="18" t="n">
        <x:f>MAX(V2074,W2074*'01 Controls'!$E$12)</x:f>
        <x:v>113.22580645161291</x:v>
      </x:c>
      <x:c r="Y2074" s="18" t="n">
        <x:f>IF(U2074=0,0,N2074*R2074/U2074)</x:f>
        <x:v>0</x:v>
      </x:c>
      <x:c r="Z2074" s="18" t="n">
        <x:f>IF(U2074=0,0,P2074*R2074/U2074)</x:f>
        <x:v>0</x:v>
      </x:c>
      <x:c r="AA2074" s="18" t="n">
        <x:f>MAX(Y2074,Z2074*'01 Controls'!$E$13)</x:f>
        <x:v>0</x:v>
      </x:c>
      <x:c r="AB2074" s="18" t="n">
        <x:f>IF(U2074=0,0,N2074*S2074/U2074)</x:f>
        <x:v>1290.774193548387</x:v>
      </x:c>
      <x:c r="AC2074" s="18" t="n">
        <x:f>IF(U2074=0,0,P2074*S2074/U2074)</x:f>
        <x:v>3689.1870967741934</x:v>
      </x:c>
      <x:c r="AD2074" s="18" t="n">
        <x:f>MAX(AB2074,AC2074*'01 Controls'!$E$14)</x:f>
        <x:v>1290.774193548387</x:v>
      </x:c>
      <x:c r="AE2074" s="18" t="n">
        <x:f>IF(U2074=0,0,N2074*T2074/U2074)</x:f>
        <x:v>0</x:v>
      </x:c>
      <x:c r="AF2074" s="18" t="n">
        <x:f>IF(U2074=0,0,P2074*T2074/U2074)</x:f>
        <x:v>0</x:v>
      </x:c>
      <x:c r="AG2074" s="18" t="n">
        <x:f>MAX(AE2074,AF2074*'01 Controls'!$E$15)</x:f>
        <x:v>0</x:v>
      </x:c>
      <x:c r="AH2074" s="18" t="n">
        <x:f>SUM(V2074,Y2074,AB2074,AE2074)</x:f>
        <x:v>1404</x:v>
      </x:c>
      <x:c r="AI2074" s="18" t="n">
        <x:f>N2074-AH2074</x:f>
        <x:v>0</x:v>
      </x:c>
      <x:c r="AJ2074" s="18" t="n">
        <x:f>V2074*INDEX('07 Mode Capacity'!$P$6:$P$17,MATCH("AIR-"&amp;I2074,'07 Mode Capacity'!$C$6:$C$17,0))</x:f>
        <x:v>22.97510897143329</x:v>
      </x:c>
      <x:c r="AK2074" s="18" t="n">
        <x:f>Y2074*INDEX('07 Mode Capacity'!$P$6:$P$17,MATCH("OCEAN-"&amp;I2074,'07 Mode Capacity'!$C$6:$C$17,0))</x:f>
        <x:v>0</x:v>
      </x:c>
      <x:c r="AL2074" s="18" t="n">
        <x:f>AB2074*INDEX('07 Mode Capacity'!$P$6:$P$17,MATCH("LAND-"&amp;I2074,'07 Mode Capacity'!$C$6:$C$17,0))</x:f>
        <x:v>493.72232202971236</x:v>
      </x:c>
      <x:c r="AM2074" s="18" t="n">
        <x:f>AE2074*INDEX('07 Mode Capacity'!$P$6:$P$17,MATCH("INLAND-"&amp;I2074,'07 Mode Capacity'!$C$6:$C$17,0))</x:f>
        <x:v>0</x:v>
      </x:c>
      <x:c r="AN2074" s="18" t="n">
        <x:f>SUM(AJ2074:AM2074)</x:f>
        <x:v>516.6974310011457</x:v>
      </x:c>
      <x:c r="AO2074" s="17" t="n">
        <x:f>IF(N2074=0,1,AN2074/N2074)</x:f>
        <x:v>0.3680181132486793</x:v>
      </x:c>
      <x:c r="AP2074" s="11" t="str">
        <x:f>IF(AO2074&gt;='01 Controls'!$E$16,"PASS","FAIL")</x:f>
        <x:v>FAIL</x:v>
      </x:c>
      <x:c r="AQ2074" s="11" t="str">
        <x:v>UNQUANTIFIED</x:v>
      </x:c>
      <x:c r="AR2074" s="11" t="str">
        <x:v>Position-class planning record; serial item and receiver open</x:v>
      </x:c>
      <x:c r="AS2074" s="26"/>
      <x:c r="AT2074" s="26"/>
    </x:row>
    <x:row r="2075">
      <x:c r="C2075" s="11" t="str">
        <x:v>M2-C-EGG-BAT-22</x:v>
      </x:c>
      <x:c r="D2075" s="11" t="str">
        <x:v>M2</x:v>
      </x:c>
      <x:c r="E2075" s="11" t="str">
        <x:v>Urban heat</x:v>
      </x:c>
      <x:c r="F2075" s="11" t="str">
        <x:v>C-EGG</x:v>
      </x:c>
      <x:c r="G2075" s="11" t="str">
        <x:v>Essential-goods group</x:v>
      </x:c>
      <x:c r="H2075" s="11" t="str">
        <x:v>BAT-22</x:v>
      </x:c>
      <x:c r="I2075" s="19" t="n">
        <x:v>48</x:v>
      </x:c>
      <x:c r="J2075" s="21" t="n">
        <x:v>8</x:v>
      </x:c>
      <x:c r="K2075" s="18" t="n">
        <x:f>'05 Cargo Register'!K283</x:f>
        <x:v>131.625</x:v>
      </x:c>
      <x:c r="L2075" s="18" t="n">
        <x:f>'05 Cargo Register'!N283</x:f>
        <x:v>8</x:v>
      </x:c>
      <x:c r="M2075" s="18" t="n">
        <x:f>'05 Cargo Register'!O283</x:f>
        <x:v>211.20000000000002</x:v>
      </x:c>
      <x:c r="N2075" s="18" t="n">
        <x:f>J2075*K2075</x:f>
        <x:v>1053</x:v>
      </x:c>
      <x:c r="O2075" s="18" t="n">
        <x:f>J2075*L2075</x:f>
        <x:v>64</x:v>
      </x:c>
      <x:c r="P2075" s="18" t="n">
        <x:f>J2075*M2075</x:f>
        <x:v>1689.6000000000001</x:v>
      </x:c>
      <x:c r="Q2075" s="22" t="n">
        <x:f>'01 Controls'!$E$26*'02 Cargo Classes'!$M$9</x:f>
        <x:v>0</x:v>
      </x:c>
      <x:c r="R2075" s="22" t="n">
        <x:f>'01 Controls'!$F$26*'02 Cargo Classes'!$N$9</x:f>
        <x:v>0</x:v>
      </x:c>
      <x:c r="S2075" s="22" t="n">
        <x:f>'01 Controls'!$G$26*'02 Cargo Classes'!$O$9</x:f>
        <x:v>0.95</x:v>
      </x:c>
      <x:c r="T2075" s="22" t="n">
        <x:f>'01 Controls'!$H$26*'02 Cargo Classes'!$P$9</x:f>
        <x:v>0</x:v>
      </x:c>
      <x:c r="U2075" s="22" t="n">
        <x:f>SUM(Q2075:T2075)</x:f>
        <x:v>0.95</x:v>
      </x:c>
      <x:c r="V2075" s="18" t="n">
        <x:f>IF(U2075=0,0,N2075*Q2075/U2075)</x:f>
        <x:v>0</x:v>
      </x:c>
      <x:c r="W2075" s="18" t="n">
        <x:f>IF(U2075=0,0,P2075*Q2075/U2075)</x:f>
        <x:v>0</x:v>
      </x:c>
      <x:c r="X2075" s="18" t="n">
        <x:f>MAX(V2075,W2075*'01 Controls'!$E$12)</x:f>
        <x:v>0</x:v>
      </x:c>
      <x:c r="Y2075" s="18" t="n">
        <x:f>IF(U2075=0,0,N2075*R2075/U2075)</x:f>
        <x:v>0</x:v>
      </x:c>
      <x:c r="Z2075" s="18" t="n">
        <x:f>IF(U2075=0,0,P2075*R2075/U2075)</x:f>
        <x:v>0</x:v>
      </x:c>
      <x:c r="AA2075" s="18" t="n">
        <x:f>MAX(Y2075,Z2075*'01 Controls'!$E$13)</x:f>
        <x:v>0</x:v>
      </x:c>
      <x:c r="AB2075" s="18" t="n">
        <x:f>IF(U2075=0,0,N2075*S2075/U2075)</x:f>
        <x:v>1053</x:v>
      </x:c>
      <x:c r="AC2075" s="18" t="n">
        <x:f>IF(U2075=0,0,P2075*S2075/U2075)</x:f>
        <x:v>1689.6000000000001</x:v>
      </x:c>
      <x:c r="AD2075" s="18" t="n">
        <x:f>MAX(AB2075,AC2075*'01 Controls'!$E$14)</x:f>
        <x:v>1053</x:v>
      </x:c>
      <x:c r="AE2075" s="18" t="n">
        <x:f>IF(U2075=0,0,N2075*T2075/U2075)</x:f>
        <x:v>0</x:v>
      </x:c>
      <x:c r="AF2075" s="18" t="n">
        <x:f>IF(U2075=0,0,P2075*T2075/U2075)</x:f>
        <x:v>0</x:v>
      </x:c>
      <x:c r="AG2075" s="18" t="n">
        <x:f>MAX(AE2075,AF2075*'01 Controls'!$E$15)</x:f>
        <x:v>0</x:v>
      </x:c>
      <x:c r="AH2075" s="18" t="n">
        <x:f>SUM(V2075,Y2075,AB2075,AE2075)</x:f>
        <x:v>1053</x:v>
      </x:c>
      <x:c r="AI2075" s="18" t="n">
        <x:f>N2075-AH2075</x:f>
        <x:v>0</x:v>
      </x:c>
      <x:c r="AJ2075" s="18" t="n">
        <x:f>V2075*INDEX('07 Mode Capacity'!$P$6:$P$17,MATCH("AIR-"&amp;I2075,'07 Mode Capacity'!$C$6:$C$17,0))</x:f>
        <x:v>0</x:v>
      </x:c>
      <x:c r="AK2075" s="18" t="n">
        <x:f>Y2075*INDEX('07 Mode Capacity'!$P$6:$P$17,MATCH("OCEAN-"&amp;I2075,'07 Mode Capacity'!$C$6:$C$17,0))</x:f>
        <x:v>0</x:v>
      </x:c>
      <x:c r="AL2075" s="18" t="n">
        <x:f>AB2075*INDEX('07 Mode Capacity'!$P$6:$P$17,MATCH("LAND-"&amp;I2075,'07 Mode Capacity'!$C$6:$C$17,0))</x:f>
        <x:v>128.5164065988181</x:v>
      </x:c>
      <x:c r="AM2075" s="18" t="n">
        <x:f>AE2075*INDEX('07 Mode Capacity'!$P$6:$P$17,MATCH("INLAND-"&amp;I2075,'07 Mode Capacity'!$C$6:$C$17,0))</x:f>
        <x:v>0</x:v>
      </x:c>
      <x:c r="AN2075" s="18" t="n">
        <x:f>SUM(AJ2075:AM2075)</x:f>
        <x:v>128.5164065988181</x:v>
      </x:c>
      <x:c r="AO2075" s="17" t="n">
        <x:f>IF(N2075=0,1,AN2075/N2075)</x:f>
        <x:v>0.1220478695145471</x:v>
      </x:c>
      <x:c r="AP2075" s="11" t="str">
        <x:f>IF(AO2075&gt;='01 Controls'!$E$16,"PASS","FAIL")</x:f>
        <x:v>FAIL</x:v>
      </x:c>
      <x:c r="AQ2075" s="11" t="str">
        <x:v>UNQUANTIFIED</x:v>
      </x:c>
      <x:c r="AR2075" s="11" t="str">
        <x:v>Position-class planning record; serial item and receiver open</x:v>
      </x:c>
      <x:c r="AS2075" s="26"/>
      <x:c r="AT2075" s="26"/>
    </x:row>
    <x:row r="2076">
      <x:c r="C2076" s="11" t="str">
        <x:v>M2-C-EGG-TNK-20</x:v>
      </x:c>
      <x:c r="D2076" s="11" t="str">
        <x:v>M2</x:v>
      </x:c>
      <x:c r="E2076" s="11" t="str">
        <x:v>Urban heat</x:v>
      </x:c>
      <x:c r="F2076" s="11" t="str">
        <x:v>C-EGG</x:v>
      </x:c>
      <x:c r="G2076" s="11" t="str">
        <x:v>Essential-goods group</x:v>
      </x:c>
      <x:c r="H2076" s="11" t="str">
        <x:v>TNK-20</x:v>
      </x:c>
      <x:c r="I2076" s="19" t="n">
        <x:v>48</x:v>
      </x:c>
      <x:c r="J2076" s="21" t="n">
        <x:v>8</x:v>
      </x:c>
      <x:c r="K2076" s="18" t="n">
        <x:f>'05 Cargo Register'!K284</x:f>
        <x:v>175.5</x:v>
      </x:c>
      <x:c r="L2076" s="18" t="n">
        <x:f>'05 Cargo Register'!N284</x:f>
        <x:v>11</x:v>
      </x:c>
      <x:c r="M2076" s="18" t="n">
        <x:f>'05 Cargo Register'!O284</x:f>
        <x:v>233.75</x:v>
      </x:c>
      <x:c r="N2076" s="18" t="n">
        <x:f>J2076*K2076</x:f>
        <x:v>1404</x:v>
      </x:c>
      <x:c r="O2076" s="18" t="n">
        <x:f>J2076*L2076</x:f>
        <x:v>88</x:v>
      </x:c>
      <x:c r="P2076" s="18" t="n">
        <x:f>J2076*M2076</x:f>
        <x:v>1870</x:v>
      </x:c>
      <x:c r="Q2076" s="22" t="n">
        <x:f>'01 Controls'!$E$26*'02 Cargo Classes'!$M$10</x:f>
        <x:v>0</x:v>
      </x:c>
      <x:c r="R2076" s="22" t="n">
        <x:f>'01 Controls'!$F$26*'02 Cargo Classes'!$N$10</x:f>
        <x:v>0</x:v>
      </x:c>
      <x:c r="S2076" s="22" t="n">
        <x:f>'01 Controls'!$G$26*'02 Cargo Classes'!$O$10</x:f>
        <x:v>0.95</x:v>
      </x:c>
      <x:c r="T2076" s="22" t="n">
        <x:f>'01 Controls'!$H$26*'02 Cargo Classes'!$P$10</x:f>
        <x:v>0</x:v>
      </x:c>
      <x:c r="U2076" s="22" t="n">
        <x:f>SUM(Q2076:T2076)</x:f>
        <x:v>0.95</x:v>
      </x:c>
      <x:c r="V2076" s="18" t="n">
        <x:f>IF(U2076=0,0,N2076*Q2076/U2076)</x:f>
        <x:v>0</x:v>
      </x:c>
      <x:c r="W2076" s="18" t="n">
        <x:f>IF(U2076=0,0,P2076*Q2076/U2076)</x:f>
        <x:v>0</x:v>
      </x:c>
      <x:c r="X2076" s="18" t="n">
        <x:f>MAX(V2076,W2076*'01 Controls'!$E$12)</x:f>
        <x:v>0</x:v>
      </x:c>
      <x:c r="Y2076" s="18" t="n">
        <x:f>IF(U2076=0,0,N2076*R2076/U2076)</x:f>
        <x:v>0</x:v>
      </x:c>
      <x:c r="Z2076" s="18" t="n">
        <x:f>IF(U2076=0,0,P2076*R2076/U2076)</x:f>
        <x:v>0</x:v>
      </x:c>
      <x:c r="AA2076" s="18" t="n">
        <x:f>MAX(Y2076,Z2076*'01 Controls'!$E$13)</x:f>
        <x:v>0</x:v>
      </x:c>
      <x:c r="AB2076" s="18" t="n">
        <x:f>IF(U2076=0,0,N2076*S2076/U2076)</x:f>
        <x:v>1404</x:v>
      </x:c>
      <x:c r="AC2076" s="18" t="n">
        <x:f>IF(U2076=0,0,P2076*S2076/U2076)</x:f>
        <x:v>1870</x:v>
      </x:c>
      <x:c r="AD2076" s="18" t="n">
        <x:f>MAX(AB2076,AC2076*'01 Controls'!$E$14)</x:f>
        <x:v>1404</x:v>
      </x:c>
      <x:c r="AE2076" s="18" t="n">
        <x:f>IF(U2076=0,0,N2076*T2076/U2076)</x:f>
        <x:v>0</x:v>
      </x:c>
      <x:c r="AF2076" s="18" t="n">
        <x:f>IF(U2076=0,0,P2076*T2076/U2076)</x:f>
        <x:v>0</x:v>
      </x:c>
      <x:c r="AG2076" s="18" t="n">
        <x:f>MAX(AE2076,AF2076*'01 Controls'!$E$15)</x:f>
        <x:v>0</x:v>
      </x:c>
      <x:c r="AH2076" s="18" t="n">
        <x:f>SUM(V2076,Y2076,AB2076,AE2076)</x:f>
        <x:v>1404</x:v>
      </x:c>
      <x:c r="AI2076" s="18" t="n">
        <x:f>N2076-AH2076</x:f>
        <x:v>0</x:v>
      </x:c>
      <x:c r="AJ2076" s="18" t="n">
        <x:f>V2076*INDEX('07 Mode Capacity'!$P$6:$P$17,MATCH("AIR-"&amp;I2076,'07 Mode Capacity'!$C$6:$C$17,0))</x:f>
        <x:v>0</x:v>
      </x:c>
      <x:c r="AK2076" s="18" t="n">
        <x:f>Y2076*INDEX('07 Mode Capacity'!$P$6:$P$17,MATCH("OCEAN-"&amp;I2076,'07 Mode Capacity'!$C$6:$C$17,0))</x:f>
        <x:v>0</x:v>
      </x:c>
      <x:c r="AL2076" s="18" t="n">
        <x:f>AB2076*INDEX('07 Mode Capacity'!$P$6:$P$17,MATCH("LAND-"&amp;I2076,'07 Mode Capacity'!$C$6:$C$17,0))</x:f>
        <x:v>171.35520879842414</x:v>
      </x:c>
      <x:c r="AM2076" s="18" t="n">
        <x:f>AE2076*INDEX('07 Mode Capacity'!$P$6:$P$17,MATCH("INLAND-"&amp;I2076,'07 Mode Capacity'!$C$6:$C$17,0))</x:f>
        <x:v>0</x:v>
      </x:c>
      <x:c r="AN2076" s="18" t="n">
        <x:f>SUM(AJ2076:AM2076)</x:f>
        <x:v>171.35520879842414</x:v>
      </x:c>
      <x:c r="AO2076" s="17" t="n">
        <x:f>IF(N2076=0,1,AN2076/N2076)</x:f>
        <x:v>0.12204786951454712</x:v>
      </x:c>
      <x:c r="AP2076" s="11" t="str">
        <x:f>IF(AO2076&gt;='01 Controls'!$E$16,"PASS","FAIL")</x:f>
        <x:v>FAIL</x:v>
      </x:c>
      <x:c r="AQ2076" s="11" t="str">
        <x:v>UNQUANTIFIED</x:v>
      </x:c>
      <x:c r="AR2076" s="11" t="str">
        <x:v>Position-class planning record; serial item and receiver open</x:v>
      </x:c>
      <x:c r="AS2076" s="26"/>
      <x:c r="AT2076" s="26"/>
    </x:row>
    <x:row r="2077">
      <x:c r="C2077" s="11" t="str">
        <x:v>M2-C-EGG-ROL-30</x:v>
      </x:c>
      <x:c r="D2077" s="11" t="str">
        <x:v>M2</x:v>
      </x:c>
      <x:c r="E2077" s="11" t="str">
        <x:v>Urban heat</x:v>
      </x:c>
      <x:c r="F2077" s="11" t="str">
        <x:v>C-EGG</x:v>
      </x:c>
      <x:c r="G2077" s="11" t="str">
        <x:v>Essential-goods group</x:v>
      </x:c>
      <x:c r="H2077" s="11" t="str">
        <x:v>ROL-30</x:v>
      </x:c>
      <x:c r="I2077" s="19" t="n">
        <x:v>48</x:v>
      </x:c>
      <x:c r="J2077" s="21" t="n">
        <x:v>8</x:v>
      </x:c>
      <x:c r="K2077" s="18" t="n">
        <x:f>'05 Cargo Register'!K285</x:f>
        <x:v>263.25</x:v>
      </x:c>
      <x:c r="L2077" s="18" t="n">
        <x:f>'05 Cargo Register'!N285</x:f>
        <x:v>11</x:v>
      </x:c>
      <x:c r="M2077" s="18" t="n">
        <x:f>'05 Cargo Register'!O285</x:f>
        <x:v>701.25</x:v>
      </x:c>
      <x:c r="N2077" s="18" t="n">
        <x:f>J2077*K2077</x:f>
        <x:v>2106</x:v>
      </x:c>
      <x:c r="O2077" s="18" t="n">
        <x:f>J2077*L2077</x:f>
        <x:v>88</x:v>
      </x:c>
      <x:c r="P2077" s="18" t="n">
        <x:f>J2077*M2077</x:f>
        <x:v>5610</x:v>
      </x:c>
      <x:c r="Q2077" s="22" t="n">
        <x:f>'01 Controls'!$E$26*'02 Cargo Classes'!$M$12</x:f>
        <x:v>0</x:v>
      </x:c>
      <x:c r="R2077" s="22" t="n">
        <x:f>'01 Controls'!$F$26*'02 Cargo Classes'!$N$12</x:f>
        <x:v>0</x:v>
      </x:c>
      <x:c r="S2077" s="22" t="n">
        <x:f>'01 Controls'!$G$26*'02 Cargo Classes'!$O$12</x:f>
        <x:v>1.4249999999999998</x:v>
      </x:c>
      <x:c r="T2077" s="22" t="n">
        <x:f>'01 Controls'!$H$26*'02 Cargo Classes'!$P$12</x:f>
        <x:v>0</x:v>
      </x:c>
      <x:c r="U2077" s="22" t="n">
        <x:f>SUM(Q2077:T2077)</x:f>
        <x:v>1.4249999999999998</x:v>
      </x:c>
      <x:c r="V2077" s="18" t="n">
        <x:f>IF(U2077=0,0,N2077*Q2077/U2077)</x:f>
        <x:v>0</x:v>
      </x:c>
      <x:c r="W2077" s="18" t="n">
        <x:f>IF(U2077=0,0,P2077*Q2077/U2077)</x:f>
        <x:v>0</x:v>
      </x:c>
      <x:c r="X2077" s="18" t="n">
        <x:f>MAX(V2077,W2077*'01 Controls'!$E$12)</x:f>
        <x:v>0</x:v>
      </x:c>
      <x:c r="Y2077" s="18" t="n">
        <x:f>IF(U2077=0,0,N2077*R2077/U2077)</x:f>
        <x:v>0</x:v>
      </x:c>
      <x:c r="Z2077" s="18" t="n">
        <x:f>IF(U2077=0,0,P2077*R2077/U2077)</x:f>
        <x:v>0</x:v>
      </x:c>
      <x:c r="AA2077" s="18" t="n">
        <x:f>MAX(Y2077,Z2077*'01 Controls'!$E$13)</x:f>
        <x:v>0</x:v>
      </x:c>
      <x:c r="AB2077" s="18" t="n">
        <x:f>IF(U2077=0,0,N2077*S2077/U2077)</x:f>
        <x:v>2106</x:v>
      </x:c>
      <x:c r="AC2077" s="18" t="n">
        <x:f>IF(U2077=0,0,P2077*S2077/U2077)</x:f>
        <x:v>5610</x:v>
      </x:c>
      <x:c r="AD2077" s="18" t="n">
        <x:f>MAX(AB2077,AC2077*'01 Controls'!$E$14)</x:f>
        <x:v>2106</x:v>
      </x:c>
      <x:c r="AE2077" s="18" t="n">
        <x:f>IF(U2077=0,0,N2077*T2077/U2077)</x:f>
        <x:v>0</x:v>
      </x:c>
      <x:c r="AF2077" s="18" t="n">
        <x:f>IF(U2077=0,0,P2077*T2077/U2077)</x:f>
        <x:v>0</x:v>
      </x:c>
      <x:c r="AG2077" s="18" t="n">
        <x:f>MAX(AE2077,AF2077*'01 Controls'!$E$15)</x:f>
        <x:v>0</x:v>
      </x:c>
      <x:c r="AH2077" s="18" t="n">
        <x:f>SUM(V2077,Y2077,AB2077,AE2077)</x:f>
        <x:v>2106</x:v>
      </x:c>
      <x:c r="AI2077" s="18" t="n">
        <x:f>N2077-AH2077</x:f>
        <x:v>0</x:v>
      </x:c>
      <x:c r="AJ2077" s="18" t="n">
        <x:f>V2077*INDEX('07 Mode Capacity'!$P$6:$P$17,MATCH("AIR-"&amp;I2077,'07 Mode Capacity'!$C$6:$C$17,0))</x:f>
        <x:v>0</x:v>
      </x:c>
      <x:c r="AK2077" s="18" t="n">
        <x:f>Y2077*INDEX('07 Mode Capacity'!$P$6:$P$17,MATCH("OCEAN-"&amp;I2077,'07 Mode Capacity'!$C$6:$C$17,0))</x:f>
        <x:v>0</x:v>
      </x:c>
      <x:c r="AL2077" s="18" t="n">
        <x:f>AB2077*INDEX('07 Mode Capacity'!$P$6:$P$17,MATCH("LAND-"&amp;I2077,'07 Mode Capacity'!$C$6:$C$17,0))</x:f>
        <x:v>257.0328131976362</x:v>
      </x:c>
      <x:c r="AM2077" s="18" t="n">
        <x:f>AE2077*INDEX('07 Mode Capacity'!$P$6:$P$17,MATCH("INLAND-"&amp;I2077,'07 Mode Capacity'!$C$6:$C$17,0))</x:f>
        <x:v>0</x:v>
      </x:c>
      <x:c r="AN2077" s="18" t="n">
        <x:f>SUM(AJ2077:AM2077)</x:f>
        <x:v>257.0328131976362</x:v>
      </x:c>
      <x:c r="AO2077" s="17" t="n">
        <x:f>IF(N2077=0,1,AN2077/N2077)</x:f>
        <x:v>0.1220478695145471</x:v>
      </x:c>
      <x:c r="AP2077" s="11" t="str">
        <x:f>IF(AO2077&gt;='01 Controls'!$E$16,"PASS","FAIL")</x:f>
        <x:v>FAIL</x:v>
      </x:c>
      <x:c r="AQ2077" s="11" t="str">
        <x:v>UNQUANTIFIED</x:v>
      </x:c>
      <x:c r="AR2077" s="11" t="str">
        <x:v>Position-class planning record; serial item and receiver open</x:v>
      </x:c>
      <x:c r="AS2077" s="26"/>
      <x:c r="AT2077" s="26"/>
    </x:row>
    <x:row r="2078">
      <x:c r="C2078" s="11" t="str">
        <x:v>M2-C-EGG-LIN-18</x:v>
      </x:c>
      <x:c r="D2078" s="11" t="str">
        <x:v>M2</x:v>
      </x:c>
      <x:c r="E2078" s="11" t="str">
        <x:v>Urban heat</x:v>
      </x:c>
      <x:c r="F2078" s="11" t="str">
        <x:v>C-EGG</x:v>
      </x:c>
      <x:c r="G2078" s="11" t="str">
        <x:v>Essential-goods group</x:v>
      </x:c>
      <x:c r="H2078" s="11" t="str">
        <x:v>LIN-18</x:v>
      </x:c>
      <x:c r="I2078" s="19" t="n">
        <x:v>72</x:v>
      </x:c>
      <x:c r="J2078" s="21" t="n">
        <x:v>8</x:v>
      </x:c>
      <x:c r="K2078" s="18" t="n">
        <x:f>'05 Cargo Register'!K286</x:f>
        <x:v>87.75</x:v>
      </x:c>
      <x:c r="L2078" s="18" t="n">
        <x:f>'05 Cargo Register'!N286</x:f>
        <x:v>7</x:v>
      </x:c>
      <x:c r="M2078" s="18" t="n">
        <x:f>'05 Cargo Register'!O286</x:f>
        <x:v>308</x:v>
      </x:c>
      <x:c r="N2078" s="18" t="n">
        <x:f>J2078*K2078</x:f>
        <x:v>702</x:v>
      </x:c>
      <x:c r="O2078" s="18" t="n">
        <x:f>J2078*L2078</x:f>
        <x:v>56</x:v>
      </x:c>
      <x:c r="P2078" s="18" t="n">
        <x:f>J2078*M2078</x:f>
        <x:v>2464</x:v>
      </x:c>
      <x:c r="Q2078" s="22" t="n">
        <x:f>'01 Controls'!$E$26*'02 Cargo Classes'!$M$13</x:f>
        <x:v>0</x:v>
      </x:c>
      <x:c r="R2078" s="22" t="n">
        <x:f>'01 Controls'!$F$26*'02 Cargo Classes'!$N$13</x:f>
        <x:v>0</x:v>
      </x:c>
      <x:c r="S2078" s="22" t="n">
        <x:f>'01 Controls'!$G$26*'02 Cargo Classes'!$O$13</x:f>
        <x:v>0.95</x:v>
      </x:c>
      <x:c r="T2078" s="22" t="n">
        <x:f>'01 Controls'!$H$26*'02 Cargo Classes'!$P$13</x:f>
        <x:v>0</x:v>
      </x:c>
      <x:c r="U2078" s="22" t="n">
        <x:f>SUM(Q2078:T2078)</x:f>
        <x:v>0.95</x:v>
      </x:c>
      <x:c r="V2078" s="18" t="n">
        <x:f>IF(U2078=0,0,N2078*Q2078/U2078)</x:f>
        <x:v>0</x:v>
      </x:c>
      <x:c r="W2078" s="18" t="n">
        <x:f>IF(U2078=0,0,P2078*Q2078/U2078)</x:f>
        <x:v>0</x:v>
      </x:c>
      <x:c r="X2078" s="18" t="n">
        <x:f>MAX(V2078,W2078*'01 Controls'!$E$12)</x:f>
        <x:v>0</x:v>
      </x:c>
      <x:c r="Y2078" s="18" t="n">
        <x:f>IF(U2078=0,0,N2078*R2078/U2078)</x:f>
        <x:v>0</x:v>
      </x:c>
      <x:c r="Z2078" s="18" t="n">
        <x:f>IF(U2078=0,0,P2078*R2078/U2078)</x:f>
        <x:v>0</x:v>
      </x:c>
      <x:c r="AA2078" s="18" t="n">
        <x:f>MAX(Y2078,Z2078*'01 Controls'!$E$13)</x:f>
        <x:v>0</x:v>
      </x:c>
      <x:c r="AB2078" s="18" t="n">
        <x:f>IF(U2078=0,0,N2078*S2078/U2078)</x:f>
        <x:v>702</x:v>
      </x:c>
      <x:c r="AC2078" s="18" t="n">
        <x:f>IF(U2078=0,0,P2078*S2078/U2078)</x:f>
        <x:v>2464</x:v>
      </x:c>
      <x:c r="AD2078" s="18" t="n">
        <x:f>MAX(AB2078,AC2078*'01 Controls'!$E$14)</x:f>
        <x:v>702</x:v>
      </x:c>
      <x:c r="AE2078" s="18" t="n">
        <x:f>IF(U2078=0,0,N2078*T2078/U2078)</x:f>
        <x:v>0</x:v>
      </x:c>
      <x:c r="AF2078" s="18" t="n">
        <x:f>IF(U2078=0,0,P2078*T2078/U2078)</x:f>
        <x:v>0</x:v>
      </x:c>
      <x:c r="AG2078" s="18" t="n">
        <x:f>MAX(AE2078,AF2078*'01 Controls'!$E$15)</x:f>
        <x:v>0</x:v>
      </x:c>
      <x:c r="AH2078" s="18" t="n">
        <x:f>SUM(V2078,Y2078,AB2078,AE2078)</x:f>
        <x:v>702</x:v>
      </x:c>
      <x:c r="AI2078" s="18" t="n">
        <x:f>N2078-AH2078</x:f>
        <x:v>0</x:v>
      </x:c>
      <x:c r="AJ2078" s="18" t="n">
        <x:f>V2078*INDEX('07 Mode Capacity'!$P$6:$P$17,MATCH("AIR-"&amp;I2078,'07 Mode Capacity'!$C$6:$C$17,0))</x:f>
        <x:v>0</x:v>
      </x:c>
      <x:c r="AK2078" s="18" t="n">
        <x:f>Y2078*INDEX('07 Mode Capacity'!$P$6:$P$17,MATCH("OCEAN-"&amp;I2078,'07 Mode Capacity'!$C$6:$C$17,0))</x:f>
        <x:v>0</x:v>
      </x:c>
      <x:c r="AL2078" s="18" t="n">
        <x:f>AB2078*INDEX('07 Mode Capacity'!$P$6:$P$17,MATCH("LAND-"&amp;I2078,'07 Mode Capacity'!$C$6:$C$17,0))</x:f>
        <x:v>501.93717779567714</x:v>
      </x:c>
      <x:c r="AM2078" s="18" t="n">
        <x:f>AE2078*INDEX('07 Mode Capacity'!$P$6:$P$17,MATCH("INLAND-"&amp;I2078,'07 Mode Capacity'!$C$6:$C$17,0))</x:f>
        <x:v>0</x:v>
      </x:c>
      <x:c r="AN2078" s="18" t="n">
        <x:f>SUM(AJ2078:AM2078)</x:f>
        <x:v>501.93717779567714</x:v>
      </x:c>
      <x:c r="AO2078" s="17" t="n">
        <x:f>IF(N2078=0,1,AN2078/N2078)</x:f>
        <x:v>0.7150102247801668</x:v>
      </x:c>
      <x:c r="AP2078" s="11" t="str">
        <x:f>IF(AO2078&gt;='01 Controls'!$E$16,"PASS","FAIL")</x:f>
        <x:v>FAIL</x:v>
      </x:c>
      <x:c r="AQ2078" s="11" t="str">
        <x:v>UNQUANTIFIED</x:v>
      </x:c>
      <x:c r="AR2078" s="11" t="str">
        <x:v>Position-class planning record; serial item and receiver open</x:v>
      </x:c>
      <x:c r="AS2078" s="26"/>
      <x:c r="AT2078" s="26"/>
    </x:row>
    <x:row r="2079">
      <x:c r="C2079" s="11" t="str">
        <x:v>M2-C-EGG-BLK-08</x:v>
      </x:c>
      <x:c r="D2079" s="11" t="str">
        <x:v>M2</x:v>
      </x:c>
      <x:c r="E2079" s="11" t="str">
        <x:v>Urban heat</x:v>
      </x:c>
      <x:c r="F2079" s="11" t="str">
        <x:v>C-EGG</x:v>
      </x:c>
      <x:c r="G2079" s="11" t="str">
        <x:v>Essential-goods group</x:v>
      </x:c>
      <x:c r="H2079" s="11" t="str">
        <x:v>BLK-08</x:v>
      </x:c>
      <x:c r="I2079" s="19" t="n">
        <x:v>48</x:v>
      </x:c>
      <x:c r="J2079" s="21" t="n">
        <x:v>8</x:v>
      </x:c>
      <x:c r="K2079" s="18" t="n">
        <x:f>'05 Cargo Register'!K287</x:f>
        <x:v>745.875</x:v>
      </x:c>
      <x:c r="L2079" s="18" t="n">
        <x:f>'05 Cargo Register'!N287</x:f>
        <x:v>117</x:v>
      </x:c>
      <x:c r="M2079" s="18" t="n">
        <x:f>'05 Cargo Register'!O287</x:f>
        <x:v>5967</x:v>
      </x:c>
      <x:c r="N2079" s="18" t="n">
        <x:f>J2079*K2079</x:f>
        <x:v>5967</x:v>
      </x:c>
      <x:c r="O2079" s="18" t="n">
        <x:f>J2079*L2079</x:f>
        <x:v>936</x:v>
      </x:c>
      <x:c r="P2079" s="18" t="n">
        <x:f>J2079*M2079</x:f>
        <x:v>47736</x:v>
      </x:c>
      <x:c r="Q2079" s="22" t="n">
        <x:f>'01 Controls'!$E$26*'02 Cargo Classes'!$M$14</x:f>
        <x:v>0.05</x:v>
      </x:c>
      <x:c r="R2079" s="22" t="n">
        <x:f>'01 Controls'!$F$26*'02 Cargo Classes'!$N$14</x:f>
        <x:v>0</x:v>
      </x:c>
      <x:c r="S2079" s="22" t="n">
        <x:f>'01 Controls'!$G$26*'02 Cargo Classes'!$O$14</x:f>
        <x:v>0.95</x:v>
      </x:c>
      <x:c r="T2079" s="22" t="n">
        <x:f>'01 Controls'!$H$26*'02 Cargo Classes'!$P$14</x:f>
        <x:v>0</x:v>
      </x:c>
      <x:c r="U2079" s="22" t="n">
        <x:f>SUM(Q2079:T2079)</x:f>
        <x:v>1</x:v>
      </x:c>
      <x:c r="V2079" s="18" t="n">
        <x:f>IF(U2079=0,0,N2079*Q2079/U2079)</x:f>
        <x:v>298.35</x:v>
      </x:c>
      <x:c r="W2079" s="18" t="n">
        <x:f>IF(U2079=0,0,P2079*Q2079/U2079)</x:f>
        <x:v>2386.8</x:v>
      </x:c>
      <x:c r="X2079" s="18" t="n">
        <x:f>MAX(V2079,W2079*'01 Controls'!$E$12)</x:f>
        <x:v>596.7</x:v>
      </x:c>
      <x:c r="Y2079" s="18" t="n">
        <x:f>IF(U2079=0,0,N2079*R2079/U2079)</x:f>
        <x:v>0</x:v>
      </x:c>
      <x:c r="Z2079" s="18" t="n">
        <x:f>IF(U2079=0,0,P2079*R2079/U2079)</x:f>
        <x:v>0</x:v>
      </x:c>
      <x:c r="AA2079" s="18" t="n">
        <x:f>MAX(Y2079,Z2079*'01 Controls'!$E$13)</x:f>
        <x:v>0</x:v>
      </x:c>
      <x:c r="AB2079" s="18" t="n">
        <x:f>IF(U2079=0,0,N2079*S2079/U2079)</x:f>
        <x:v>5668.65</x:v>
      </x:c>
      <x:c r="AC2079" s="18" t="n">
        <x:f>IF(U2079=0,0,P2079*S2079/U2079)</x:f>
        <x:v>45349.2</x:v>
      </x:c>
      <x:c r="AD2079" s="18" t="n">
        <x:f>MAX(AB2079,AC2079*'01 Controls'!$E$14)</x:f>
        <x:v>9069.84</x:v>
      </x:c>
      <x:c r="AE2079" s="18" t="n">
        <x:f>IF(U2079=0,0,N2079*T2079/U2079)</x:f>
        <x:v>0</x:v>
      </x:c>
      <x:c r="AF2079" s="18" t="n">
        <x:f>IF(U2079=0,0,P2079*T2079/U2079)</x:f>
        <x:v>0</x:v>
      </x:c>
      <x:c r="AG2079" s="18" t="n">
        <x:f>MAX(AE2079,AF2079*'01 Controls'!$E$15)</x:f>
        <x:v>0</x:v>
      </x:c>
      <x:c r="AH2079" s="18" t="n">
        <x:f>SUM(V2079,Y2079,AB2079,AE2079)</x:f>
        <x:v>5967</x:v>
      </x:c>
      <x:c r="AI2079" s="18" t="n">
        <x:f>N2079-AH2079</x:f>
        <x:v>0</x:v>
      </x:c>
      <x:c r="AJ2079" s="18" t="n">
        <x:f>V2079*INDEX('07 Mode Capacity'!$P$6:$P$17,MATCH("AIR-"&amp;I2079,'07 Mode Capacity'!$C$6:$C$17,0))</x:f>
        <x:v>83.63814365061046</x:v>
      </x:c>
      <x:c r="AK2079" s="18" t="n">
        <x:f>Y2079*INDEX('07 Mode Capacity'!$P$6:$P$17,MATCH("OCEAN-"&amp;I2079,'07 Mode Capacity'!$C$6:$C$17,0))</x:f>
        <x:v>0</x:v>
      </x:c>
      <x:c r="AL2079" s="18" t="n">
        <x:f>AB2079*INDEX('07 Mode Capacity'!$P$6:$P$17,MATCH("LAND-"&amp;I2079,'07 Mode Capacity'!$C$6:$C$17,0))</x:f>
        <x:v>691.8466555236374</x:v>
      </x:c>
      <x:c r="AM2079" s="18" t="n">
        <x:f>AE2079*INDEX('07 Mode Capacity'!$P$6:$P$17,MATCH("INLAND-"&amp;I2079,'07 Mode Capacity'!$C$6:$C$17,0))</x:f>
        <x:v>0</x:v>
      </x:c>
      <x:c r="AN2079" s="18" t="n">
        <x:f>SUM(AJ2079:AM2079)</x:f>
        <x:v>775.4847991742479</x:v>
      </x:c>
      <x:c r="AO2079" s="17" t="n">
        <x:f>IF(N2079=0,1,AN2079/N2079)</x:f>
        <x:v>0.12996225895328437</x:v>
      </x:c>
      <x:c r="AP2079" s="11" t="str">
        <x:f>IF(AO2079&gt;='01 Controls'!$E$16,"PASS","FAIL")</x:f>
        <x:v>FAIL</x:v>
      </x:c>
      <x:c r="AQ2079" s="11" t="str">
        <x:v>UNQUANTIFIED</x:v>
      </x:c>
      <x:c r="AR2079" s="11" t="str">
        <x:v>Position-class planning record; serial item and receiver open</x:v>
      </x:c>
      <x:c r="AS2079" s="26"/>
      <x:c r="AT2079" s="26"/>
    </x:row>
    <x:row r="2080">
      <x:c r="C2080" s="11" t="str">
        <x:v>M2-C-CAG-APL-45</x:v>
      </x:c>
      <x:c r="D2080" s="11" t="str">
        <x:v>M2</x:v>
      </x:c>
      <x:c r="E2080" s="11" t="str">
        <x:v>Urban heat</x:v>
      </x:c>
      <x:c r="F2080" s="11" t="str">
        <x:v>C-CAG</x:v>
      </x:c>
      <x:c r="G2080" s="11" t="str">
        <x:v>Civil access group</x:v>
      </x:c>
      <x:c r="H2080" s="11" t="str">
        <x:v>APL-45</x:v>
      </x:c>
      <x:c r="I2080" s="19" t="n">
        <x:v>24</x:v>
      </x:c>
      <x:c r="J2080" s="21" t="n">
        <x:v>6</x:v>
      </x:c>
      <x:c r="K2080" s="18" t="n">
        <x:f>'05 Cargo Register'!K288</x:f>
        <x:v>175.5</x:v>
      </x:c>
      <x:c r="L2080" s="18" t="n">
        <x:f>'05 Cargo Register'!N288</x:f>
        <x:v>46</x:v>
      </x:c>
      <x:c r="M2080" s="18" t="n">
        <x:f>'05 Cargo Register'!O288</x:f>
        <x:v>345</x:v>
      </x:c>
      <x:c r="N2080" s="18" t="n">
        <x:f>J2080*K2080</x:f>
        <x:v>1053</x:v>
      </x:c>
      <x:c r="O2080" s="18" t="n">
        <x:f>J2080*L2080</x:f>
        <x:v>276</x:v>
      </x:c>
      <x:c r="P2080" s="18" t="n">
        <x:f>J2080*M2080</x:f>
        <x:v>2070</x:v>
      </x:c>
      <x:c r="Q2080" s="22" t="n">
        <x:f>'01 Controls'!$E$26*'02 Cargo Classes'!$M$6</x:f>
        <x:v>0.15000000000000002</x:v>
      </x:c>
      <x:c r="R2080" s="22" t="n">
        <x:f>'01 Controls'!$F$26*'02 Cargo Classes'!$N$6</x:f>
        <x:v>0</x:v>
      </x:c>
      <x:c r="S2080" s="22" t="n">
        <x:f>'01 Controls'!$G$26*'02 Cargo Classes'!$O$6</x:f>
        <x:v>0.95</x:v>
      </x:c>
      <x:c r="T2080" s="22" t="n">
        <x:f>'01 Controls'!$H$26*'02 Cargo Classes'!$P$6</x:f>
        <x:v>0</x:v>
      </x:c>
      <x:c r="U2080" s="22" t="n">
        <x:f>SUM(Q2080:T2080)</x:f>
        <x:v>1.1</x:v>
      </x:c>
      <x:c r="V2080" s="18" t="n">
        <x:f>IF(U2080=0,0,N2080*Q2080/U2080)</x:f>
        <x:v>143.5909090909091</x:v>
      </x:c>
      <x:c r="W2080" s="18" t="n">
        <x:f>IF(U2080=0,0,P2080*Q2080/U2080)</x:f>
        <x:v>282.2727272727273</x:v>
      </x:c>
      <x:c r="X2080" s="18" t="n">
        <x:f>MAX(V2080,W2080*'01 Controls'!$E$12)</x:f>
        <x:v>143.5909090909091</x:v>
      </x:c>
      <x:c r="Y2080" s="18" t="n">
        <x:f>IF(U2080=0,0,N2080*R2080/U2080)</x:f>
        <x:v>0</x:v>
      </x:c>
      <x:c r="Z2080" s="18" t="n">
        <x:f>IF(U2080=0,0,P2080*R2080/U2080)</x:f>
        <x:v>0</x:v>
      </x:c>
      <x:c r="AA2080" s="18" t="n">
        <x:f>MAX(Y2080,Z2080*'01 Controls'!$E$13)</x:f>
        <x:v>0</x:v>
      </x:c>
      <x:c r="AB2080" s="18" t="n">
        <x:f>IF(U2080=0,0,N2080*S2080/U2080)</x:f>
        <x:v>909.4090909090908</x:v>
      </x:c>
      <x:c r="AC2080" s="18" t="n">
        <x:f>IF(U2080=0,0,P2080*S2080/U2080)</x:f>
        <x:v>1787.7272727272725</x:v>
      </x:c>
      <x:c r="AD2080" s="18" t="n">
        <x:f>MAX(AB2080,AC2080*'01 Controls'!$E$14)</x:f>
        <x:v>909.4090909090908</x:v>
      </x:c>
      <x:c r="AE2080" s="18" t="n">
        <x:f>IF(U2080=0,0,N2080*T2080/U2080)</x:f>
        <x:v>0</x:v>
      </x:c>
      <x:c r="AF2080" s="18" t="n">
        <x:f>IF(U2080=0,0,P2080*T2080/U2080)</x:f>
        <x:v>0</x:v>
      </x:c>
      <x:c r="AG2080" s="18" t="n">
        <x:f>MAX(AE2080,AF2080*'01 Controls'!$E$15)</x:f>
        <x:v>0</x:v>
      </x:c>
      <x:c r="AH2080" s="18" t="n">
        <x:f>SUM(V2080,Y2080,AB2080,AE2080)</x:f>
        <x:v>1052.9999999999998</x:v>
      </x:c>
      <x:c r="AI2080" s="18" t="n">
        <x:f>N2080-AH2080</x:f>
        <x:v>2.2737367544323206e-13</x:v>
      </x:c>
      <x:c r="AJ2080" s="18" t="n">
        <x:f>V2080*INDEX('07 Mode Capacity'!$P$6:$P$17,MATCH("AIR-"&amp;I2080,'07 Mode Capacity'!$C$6:$C$17,0))</x:f>
        <x:v>29.13661546831767</x:v>
      </x:c>
      <x:c r="AK2080" s="18" t="n">
        <x:f>Y2080*INDEX('07 Mode Capacity'!$P$6:$P$17,MATCH("OCEAN-"&amp;I2080,'07 Mode Capacity'!$C$6:$C$17,0))</x:f>
        <x:v>0</x:v>
      </x:c>
      <x:c r="AL2080" s="18" t="n">
        <x:f>AB2080*INDEX('07 Mode Capacity'!$P$6:$P$17,MATCH("LAND-"&amp;I2080,'07 Mode Capacity'!$C$6:$C$17,0))</x:f>
        <x:v>347.8498177936609</x:v>
      </x:c>
      <x:c r="AM2080" s="18" t="n">
        <x:f>AE2080*INDEX('07 Mode Capacity'!$P$6:$P$17,MATCH("INLAND-"&amp;I2080,'07 Mode Capacity'!$C$6:$C$17,0))</x:f>
        <x:v>0</x:v>
      </x:c>
      <x:c r="AN2080" s="18" t="n">
        <x:f>SUM(AJ2080:AM2080)</x:f>
        <x:v>376.9864332619786</x:v>
      </x:c>
      <x:c r="AO2080" s="17" t="n">
        <x:f>IF(N2080=0,1,AN2080/N2080)</x:f>
        <x:v>0.3580118074662665</x:v>
      </x:c>
      <x:c r="AP2080" s="11" t="str">
        <x:f>IF(AO2080&gt;='01 Controls'!$E$16,"PASS","FAIL")</x:f>
        <x:v>FAIL</x:v>
      </x:c>
      <x:c r="AQ2080" s="11" t="str">
        <x:v>UNQUANTIFIED</x:v>
      </x:c>
      <x:c r="AR2080" s="11" t="str">
        <x:v>Position-class planning record; serial item and receiver open</x:v>
      </x:c>
      <x:c r="AS2080" s="26"/>
      <x:c r="AT2080" s="26"/>
    </x:row>
    <x:row r="2081">
      <x:c r="C2081" s="11" t="str">
        <x:v>M2-C-CAG-ISO-18</x:v>
      </x:c>
      <x:c r="D2081" s="11" t="str">
        <x:v>M2</x:v>
      </x:c>
      <x:c r="E2081" s="11" t="str">
        <x:v>Urban heat</x:v>
      </x:c>
      <x:c r="F2081" s="11" t="str">
        <x:v>C-CAG</x:v>
      </x:c>
      <x:c r="G2081" s="11" t="str">
        <x:v>Civil access group</x:v>
      </x:c>
      <x:c r="H2081" s="11" t="str">
        <x:v>ISO-18</x:v>
      </x:c>
      <x:c r="I2081" s="19" t="n">
        <x:v>48</x:v>
      </x:c>
      <x:c r="J2081" s="21" t="n">
        <x:v>6</x:v>
      </x:c>
      <x:c r="K2081" s="18" t="n">
        <x:f>'05 Cargo Register'!K289</x:f>
        <x:v>438.75</x:v>
      </x:c>
      <x:c r="L2081" s="18" t="n">
        <x:f>'05 Cargo Register'!N289</x:f>
        <x:v>29</x:v>
      </x:c>
      <x:c r="M2081" s="18" t="n">
        <x:f>'05 Cargo Register'!O289</x:f>
        <x:v>765.6</x:v>
      </x:c>
      <x:c r="N2081" s="18" t="n">
        <x:f>J2081*K2081</x:f>
        <x:v>2632.5</x:v>
      </x:c>
      <x:c r="O2081" s="18" t="n">
        <x:f>J2081*L2081</x:f>
        <x:v>174</x:v>
      </x:c>
      <x:c r="P2081" s="18" t="n">
        <x:f>J2081*M2081</x:f>
        <x:v>4593.6</x:v>
      </x:c>
      <x:c r="Q2081" s="22" t="n">
        <x:f>'01 Controls'!$E$26*'02 Cargo Classes'!$M$7</x:f>
        <x:v>0.010000000000000002</x:v>
      </x:c>
      <x:c r="R2081" s="22" t="n">
        <x:f>'01 Controls'!$F$26*'02 Cargo Classes'!$N$7</x:f>
        <x:v>0</x:v>
      </x:c>
      <x:c r="S2081" s="22" t="n">
        <x:f>'01 Controls'!$G$26*'02 Cargo Classes'!$O$7</x:f>
        <x:v>1.14</x:v>
      </x:c>
      <x:c r="T2081" s="22" t="n">
        <x:f>'01 Controls'!$H$26*'02 Cargo Classes'!$P$7</x:f>
        <x:v>0</x:v>
      </x:c>
      <x:c r="U2081" s="22" t="n">
        <x:f>SUM(Q2081:T2081)</x:f>
        <x:v>1.15</x:v>
      </x:c>
      <x:c r="V2081" s="18" t="n">
        <x:f>IF(U2081=0,0,N2081*Q2081/U2081)</x:f>
        <x:v>22.891304347826093</x:v>
      </x:c>
      <x:c r="W2081" s="18" t="n">
        <x:f>IF(U2081=0,0,P2081*Q2081/U2081)</x:f>
        <x:v>39.944347826086975</x:v>
      </x:c>
      <x:c r="X2081" s="18" t="n">
        <x:f>MAX(V2081,W2081*'01 Controls'!$E$12)</x:f>
        <x:v>22.891304347826093</x:v>
      </x:c>
      <x:c r="Y2081" s="18" t="n">
        <x:f>IF(U2081=0,0,N2081*R2081/U2081)</x:f>
        <x:v>0</x:v>
      </x:c>
      <x:c r="Z2081" s="18" t="n">
        <x:f>IF(U2081=0,0,P2081*R2081/U2081)</x:f>
        <x:v>0</x:v>
      </x:c>
      <x:c r="AA2081" s="18" t="n">
        <x:f>MAX(Y2081,Z2081*'01 Controls'!$E$13)</x:f>
        <x:v>0</x:v>
      </x:c>
      <x:c r="AB2081" s="18" t="n">
        <x:f>IF(U2081=0,0,N2081*S2081/U2081)</x:f>
        <x:v>2609.608695652174</x:v>
      </x:c>
      <x:c r="AC2081" s="18" t="n">
        <x:f>IF(U2081=0,0,P2081*S2081/U2081)</x:f>
        <x:v>4553.655652173913</x:v>
      </x:c>
      <x:c r="AD2081" s="18" t="n">
        <x:f>MAX(AB2081,AC2081*'01 Controls'!$E$14)</x:f>
        <x:v>2609.608695652174</x:v>
      </x:c>
      <x:c r="AE2081" s="18" t="n">
        <x:f>IF(U2081=0,0,N2081*T2081/U2081)</x:f>
        <x:v>0</x:v>
      </x:c>
      <x:c r="AF2081" s="18" t="n">
        <x:f>IF(U2081=0,0,P2081*T2081/U2081)</x:f>
        <x:v>0</x:v>
      </x:c>
      <x:c r="AG2081" s="18" t="n">
        <x:f>MAX(AE2081,AF2081*'01 Controls'!$E$15)</x:f>
        <x:v>0</x:v>
      </x:c>
      <x:c r="AH2081" s="18" t="n">
        <x:f>SUM(V2081,Y2081,AB2081,AE2081)</x:f>
        <x:v>2632.5</x:v>
      </x:c>
      <x:c r="AI2081" s="18" t="n">
        <x:f>N2081-AH2081</x:f>
        <x:v>0</x:v>
      </x:c>
      <x:c r="AJ2081" s="18" t="n">
        <x:f>V2081*INDEX('07 Mode Capacity'!$P$6:$P$17,MATCH("AIR-"&amp;I2081,'07 Mode Capacity'!$C$6:$C$17,0))</x:f>
        <x:v>6.417248873448375</x:v>
      </x:c>
      <x:c r="AK2081" s="18" t="n">
        <x:f>Y2081*INDEX('07 Mode Capacity'!$P$6:$P$17,MATCH("OCEAN-"&amp;I2081,'07 Mode Capacity'!$C$6:$C$17,0))</x:f>
        <x:v>0</x:v>
      </x:c>
      <x:c r="AL2081" s="18" t="n">
        <x:f>AB2081*INDEX('07 Mode Capacity'!$P$6:$P$17,MATCH("LAND-"&amp;I2081,'07 Mode Capacity'!$C$6:$C$17,0))</x:f>
        <x:v>318.49718157098397</x:v>
      </x:c>
      <x:c r="AM2081" s="18" t="n">
        <x:f>AE2081*INDEX('07 Mode Capacity'!$P$6:$P$17,MATCH("INLAND-"&amp;I2081,'07 Mode Capacity'!$C$6:$C$17,0))</x:f>
        <x:v>0</x:v>
      </x:c>
      <x:c r="AN2081" s="18" t="n">
        <x:f>SUM(AJ2081:AM2081)</x:f>
        <x:v>324.91443044443236</x:v>
      </x:c>
      <x:c r="AO2081" s="17" t="n">
        <x:f>IF(N2081=0,1,AN2081/N2081)</x:f>
        <x:v>0.1234242850691101</x:v>
      </x:c>
      <x:c r="AP2081" s="11" t="str">
        <x:f>IF(AO2081&gt;='01 Controls'!$E$16,"PASS","FAIL")</x:f>
        <x:v>FAIL</x:v>
      </x:c>
      <x:c r="AQ2081" s="11" t="str">
        <x:v>UNQUANTIFIED</x:v>
      </x:c>
      <x:c r="AR2081" s="11" t="str">
        <x:v>Position-class planning record; serial item and receiver open</x:v>
      </x:c>
      <x:c r="AS2081" s="26"/>
      <x:c r="AT2081" s="26"/>
    </x:row>
    <x:row r="2082">
      <x:c r="C2082" s="11" t="str">
        <x:v>M2-C-CAG-COL-12</x:v>
      </x:c>
      <x:c r="D2082" s="11" t="str">
        <x:v>M2</x:v>
      </x:c>
      <x:c r="E2082" s="11" t="str">
        <x:v>Urban heat</x:v>
      </x:c>
      <x:c r="F2082" s="11" t="str">
        <x:v>C-CAG</x:v>
      </x:c>
      <x:c r="G2082" s="11" t="str">
        <x:v>Civil access group</x:v>
      </x:c>
      <x:c r="H2082" s="11" t="str">
        <x:v>COL-12</x:v>
      </x:c>
      <x:c r="I2082" s="19" t="n">
        <x:v>24</x:v>
      </x:c>
      <x:c r="J2082" s="21" t="n">
        <x:v>6</x:v>
      </x:c>
      <x:c r="K2082" s="18" t="n">
        <x:f>'05 Cargo Register'!K290</x:f>
        <x:v>175.5</x:v>
      </x:c>
      <x:c r="L2082" s="18" t="n">
        <x:f>'05 Cargo Register'!N290</x:f>
        <x:v>19</x:v>
      </x:c>
      <x:c r="M2082" s="18" t="n">
        <x:f>'05 Cargo Register'!O290</x:f>
        <x:v>501.6</x:v>
      </x:c>
      <x:c r="N2082" s="18" t="n">
        <x:f>J2082*K2082</x:f>
        <x:v>1053</x:v>
      </x:c>
      <x:c r="O2082" s="18" t="n">
        <x:f>J2082*L2082</x:f>
        <x:v>114</x:v>
      </x:c>
      <x:c r="P2082" s="18" t="n">
        <x:f>J2082*M2082</x:f>
        <x:v>3009.6000000000004</x:v>
      </x:c>
      <x:c r="Q2082" s="22" t="n">
        <x:f>'01 Controls'!$E$26*'02 Cargo Classes'!$M$8</x:f>
        <x:v>0.1</x:v>
      </x:c>
      <x:c r="R2082" s="22" t="n">
        <x:f>'01 Controls'!$F$26*'02 Cargo Classes'!$N$8</x:f>
        <x:v>0</x:v>
      </x:c>
      <x:c r="S2082" s="22" t="n">
        <x:f>'01 Controls'!$G$26*'02 Cargo Classes'!$O$8</x:f>
        <x:v>1.14</x:v>
      </x:c>
      <x:c r="T2082" s="22" t="n">
        <x:f>'01 Controls'!$H$26*'02 Cargo Classes'!$P$8</x:f>
        <x:v>0</x:v>
      </x:c>
      <x:c r="U2082" s="22" t="n">
        <x:f>SUM(Q2082:T2082)</x:f>
        <x:v>1.24</x:v>
      </x:c>
      <x:c r="V2082" s="18" t="n">
        <x:f>IF(U2082=0,0,N2082*Q2082/U2082)</x:f>
        <x:v>84.9193548387097</x:v>
      </x:c>
      <x:c r="W2082" s="18" t="n">
        <x:f>IF(U2082=0,0,P2082*Q2082/U2082)</x:f>
        <x:v>242.70967741935488</x:v>
      </x:c>
      <x:c r="X2082" s="18" t="n">
        <x:f>MAX(V2082,W2082*'01 Controls'!$E$12)</x:f>
        <x:v>84.9193548387097</x:v>
      </x:c>
      <x:c r="Y2082" s="18" t="n">
        <x:f>IF(U2082=0,0,N2082*R2082/U2082)</x:f>
        <x:v>0</x:v>
      </x:c>
      <x:c r="Z2082" s="18" t="n">
        <x:f>IF(U2082=0,0,P2082*R2082/U2082)</x:f>
        <x:v>0</x:v>
      </x:c>
      <x:c r="AA2082" s="18" t="n">
        <x:f>MAX(Y2082,Z2082*'01 Controls'!$E$13)</x:f>
        <x:v>0</x:v>
      </x:c>
      <x:c r="AB2082" s="18" t="n">
        <x:f>IF(U2082=0,0,N2082*S2082/U2082)</x:f>
        <x:v>968.0806451612902</x:v>
      </x:c>
      <x:c r="AC2082" s="18" t="n">
        <x:f>IF(U2082=0,0,P2082*S2082/U2082)</x:f>
        <x:v>2766.8903225806453</x:v>
      </x:c>
      <x:c r="AD2082" s="18" t="n">
        <x:f>MAX(AB2082,AC2082*'01 Controls'!$E$14)</x:f>
        <x:v>968.0806451612902</x:v>
      </x:c>
      <x:c r="AE2082" s="18" t="n">
        <x:f>IF(U2082=0,0,N2082*T2082/U2082)</x:f>
        <x:v>0</x:v>
      </x:c>
      <x:c r="AF2082" s="18" t="n">
        <x:f>IF(U2082=0,0,P2082*T2082/U2082)</x:f>
        <x:v>0</x:v>
      </x:c>
      <x:c r="AG2082" s="18" t="n">
        <x:f>MAX(AE2082,AF2082*'01 Controls'!$E$15)</x:f>
        <x:v>0</x:v>
      </x:c>
      <x:c r="AH2082" s="18" t="n">
        <x:f>SUM(V2082,Y2082,AB2082,AE2082)</x:f>
        <x:v>1053</x:v>
      </x:c>
      <x:c r="AI2082" s="18" t="n">
        <x:f>N2082-AH2082</x:f>
        <x:v>0</x:v>
      </x:c>
      <x:c r="AJ2082" s="18" t="n">
        <x:f>V2082*INDEX('07 Mode Capacity'!$P$6:$P$17,MATCH("AIR-"&amp;I2082,'07 Mode Capacity'!$C$6:$C$17,0))</x:f>
        <x:v>17.231331728574972</x:v>
      </x:c>
      <x:c r="AK2082" s="18" t="n">
        <x:f>Y2082*INDEX('07 Mode Capacity'!$P$6:$P$17,MATCH("OCEAN-"&amp;I2082,'07 Mode Capacity'!$C$6:$C$17,0))</x:f>
        <x:v>0</x:v>
      </x:c>
      <x:c r="AL2082" s="18" t="n">
        <x:f>AB2082*INDEX('07 Mode Capacity'!$P$6:$P$17,MATCH("LAND-"&amp;I2082,'07 Mode Capacity'!$C$6:$C$17,0))</x:f>
        <x:v>370.29174152228427</x:v>
      </x:c>
      <x:c r="AM2082" s="18" t="n">
        <x:f>AE2082*INDEX('07 Mode Capacity'!$P$6:$P$17,MATCH("INLAND-"&amp;I2082,'07 Mode Capacity'!$C$6:$C$17,0))</x:f>
        <x:v>0</x:v>
      </x:c>
      <x:c r="AN2082" s="18" t="n">
        <x:f>SUM(AJ2082:AM2082)</x:f>
        <x:v>387.5230732508592</x:v>
      </x:c>
      <x:c r="AO2082" s="17" t="n">
        <x:f>IF(N2082=0,1,AN2082/N2082)</x:f>
        <x:v>0.3680181132486792</x:v>
      </x:c>
      <x:c r="AP2082" s="11" t="str">
        <x:f>IF(AO2082&gt;='01 Controls'!$E$16,"PASS","FAIL")</x:f>
        <x:v>FAIL</x:v>
      </x:c>
      <x:c r="AQ2082" s="11" t="str">
        <x:v>UNQUANTIFIED</x:v>
      </x:c>
      <x:c r="AR2082" s="11" t="str">
        <x:v>Position-class planning record; serial item and receiver open</x:v>
      </x:c>
      <x:c r="AS2082" s="26"/>
      <x:c r="AT2082" s="26"/>
    </x:row>
    <x:row r="2083">
      <x:c r="C2083" s="11" t="str">
        <x:v>M2-C-CAG-BAT-22</x:v>
      </x:c>
      <x:c r="D2083" s="11" t="str">
        <x:v>M2</x:v>
      </x:c>
      <x:c r="E2083" s="11" t="str">
        <x:v>Urban heat</x:v>
      </x:c>
      <x:c r="F2083" s="11" t="str">
        <x:v>C-CAG</x:v>
      </x:c>
      <x:c r="G2083" s="11" t="str">
        <x:v>Civil access group</x:v>
      </x:c>
      <x:c r="H2083" s="11" t="str">
        <x:v>BAT-22</x:v>
      </x:c>
      <x:c r="I2083" s="19" t="n">
        <x:v>48</x:v>
      </x:c>
      <x:c r="J2083" s="21" t="n">
        <x:v>6</x:v>
      </x:c>
      <x:c r="K2083" s="18" t="n">
        <x:f>'05 Cargo Register'!K291</x:f>
        <x:v>131.625</x:v>
      </x:c>
      <x:c r="L2083" s="18" t="n">
        <x:f>'05 Cargo Register'!N291</x:f>
        <x:v>8</x:v>
      </x:c>
      <x:c r="M2083" s="18" t="n">
        <x:f>'05 Cargo Register'!O291</x:f>
        <x:v>211.20000000000002</x:v>
      </x:c>
      <x:c r="N2083" s="18" t="n">
        <x:f>J2083*K2083</x:f>
        <x:v>789.75</x:v>
      </x:c>
      <x:c r="O2083" s="18" t="n">
        <x:f>J2083*L2083</x:f>
        <x:v>48</x:v>
      </x:c>
      <x:c r="P2083" s="18" t="n">
        <x:f>J2083*M2083</x:f>
        <x:v>1267.2</x:v>
      </x:c>
      <x:c r="Q2083" s="22" t="n">
        <x:f>'01 Controls'!$E$26*'02 Cargo Classes'!$M$9</x:f>
        <x:v>0</x:v>
      </x:c>
      <x:c r="R2083" s="22" t="n">
        <x:f>'01 Controls'!$F$26*'02 Cargo Classes'!$N$9</x:f>
        <x:v>0</x:v>
      </x:c>
      <x:c r="S2083" s="22" t="n">
        <x:f>'01 Controls'!$G$26*'02 Cargo Classes'!$O$9</x:f>
        <x:v>0.95</x:v>
      </x:c>
      <x:c r="T2083" s="22" t="n">
        <x:f>'01 Controls'!$H$26*'02 Cargo Classes'!$P$9</x:f>
        <x:v>0</x:v>
      </x:c>
      <x:c r="U2083" s="22" t="n">
        <x:f>SUM(Q2083:T2083)</x:f>
        <x:v>0.95</x:v>
      </x:c>
      <x:c r="V2083" s="18" t="n">
        <x:f>IF(U2083=0,0,N2083*Q2083/U2083)</x:f>
        <x:v>0</x:v>
      </x:c>
      <x:c r="W2083" s="18" t="n">
        <x:f>IF(U2083=0,0,P2083*Q2083/U2083)</x:f>
        <x:v>0</x:v>
      </x:c>
      <x:c r="X2083" s="18" t="n">
        <x:f>MAX(V2083,W2083*'01 Controls'!$E$12)</x:f>
        <x:v>0</x:v>
      </x:c>
      <x:c r="Y2083" s="18" t="n">
        <x:f>IF(U2083=0,0,N2083*R2083/U2083)</x:f>
        <x:v>0</x:v>
      </x:c>
      <x:c r="Z2083" s="18" t="n">
        <x:f>IF(U2083=0,0,P2083*R2083/U2083)</x:f>
        <x:v>0</x:v>
      </x:c>
      <x:c r="AA2083" s="18" t="n">
        <x:f>MAX(Y2083,Z2083*'01 Controls'!$E$13)</x:f>
        <x:v>0</x:v>
      </x:c>
      <x:c r="AB2083" s="18" t="n">
        <x:f>IF(U2083=0,0,N2083*S2083/U2083)</x:f>
        <x:v>789.75</x:v>
      </x:c>
      <x:c r="AC2083" s="18" t="n">
        <x:f>IF(U2083=0,0,P2083*S2083/U2083)</x:f>
        <x:v>1267.2</x:v>
      </x:c>
      <x:c r="AD2083" s="18" t="n">
        <x:f>MAX(AB2083,AC2083*'01 Controls'!$E$14)</x:f>
        <x:v>789.75</x:v>
      </x:c>
      <x:c r="AE2083" s="18" t="n">
        <x:f>IF(U2083=0,0,N2083*T2083/U2083)</x:f>
        <x:v>0</x:v>
      </x:c>
      <x:c r="AF2083" s="18" t="n">
        <x:f>IF(U2083=0,0,P2083*T2083/U2083)</x:f>
        <x:v>0</x:v>
      </x:c>
      <x:c r="AG2083" s="18" t="n">
        <x:f>MAX(AE2083,AF2083*'01 Controls'!$E$15)</x:f>
        <x:v>0</x:v>
      </x:c>
      <x:c r="AH2083" s="18" t="n">
        <x:f>SUM(V2083,Y2083,AB2083,AE2083)</x:f>
        <x:v>789.75</x:v>
      </x:c>
      <x:c r="AI2083" s="18" t="n">
        <x:f>N2083-AH2083</x:f>
        <x:v>0</x:v>
      </x:c>
      <x:c r="AJ2083" s="18" t="n">
        <x:f>V2083*INDEX('07 Mode Capacity'!$P$6:$P$17,MATCH("AIR-"&amp;I2083,'07 Mode Capacity'!$C$6:$C$17,0))</x:f>
        <x:v>0</x:v>
      </x:c>
      <x:c r="AK2083" s="18" t="n">
        <x:f>Y2083*INDEX('07 Mode Capacity'!$P$6:$P$17,MATCH("OCEAN-"&amp;I2083,'07 Mode Capacity'!$C$6:$C$17,0))</x:f>
        <x:v>0</x:v>
      </x:c>
      <x:c r="AL2083" s="18" t="n">
        <x:f>AB2083*INDEX('07 Mode Capacity'!$P$6:$P$17,MATCH("LAND-"&amp;I2083,'07 Mode Capacity'!$C$6:$C$17,0))</x:f>
        <x:v>96.38730494911357</x:v>
      </x:c>
      <x:c r="AM2083" s="18" t="n">
        <x:f>AE2083*INDEX('07 Mode Capacity'!$P$6:$P$17,MATCH("INLAND-"&amp;I2083,'07 Mode Capacity'!$C$6:$C$17,0))</x:f>
        <x:v>0</x:v>
      </x:c>
      <x:c r="AN2083" s="18" t="n">
        <x:f>SUM(AJ2083:AM2083)</x:f>
        <x:v>96.38730494911357</x:v>
      </x:c>
      <x:c r="AO2083" s="17" t="n">
        <x:f>IF(N2083=0,1,AN2083/N2083)</x:f>
        <x:v>0.1220478695145471</x:v>
      </x:c>
      <x:c r="AP2083" s="11" t="str">
        <x:f>IF(AO2083&gt;='01 Controls'!$E$16,"PASS","FAIL")</x:f>
        <x:v>FAIL</x:v>
      </x:c>
      <x:c r="AQ2083" s="11" t="str">
        <x:v>UNQUANTIFIED</x:v>
      </x:c>
      <x:c r="AR2083" s="11" t="str">
        <x:v>Position-class planning record; serial item and receiver open</x:v>
      </x:c>
      <x:c r="AS2083" s="26"/>
      <x:c r="AT2083" s="26"/>
    </x:row>
    <x:row r="2084">
      <x:c r="C2084" s="11" t="str">
        <x:v>M2-C-CAG-TNK-20</x:v>
      </x:c>
      <x:c r="D2084" s="11" t="str">
        <x:v>M2</x:v>
      </x:c>
      <x:c r="E2084" s="11" t="str">
        <x:v>Urban heat</x:v>
      </x:c>
      <x:c r="F2084" s="11" t="str">
        <x:v>C-CAG</x:v>
      </x:c>
      <x:c r="G2084" s="11" t="str">
        <x:v>Civil access group</x:v>
      </x:c>
      <x:c r="H2084" s="11" t="str">
        <x:v>TNK-20</x:v>
      </x:c>
      <x:c r="I2084" s="19" t="n">
        <x:v>48</x:v>
      </x:c>
      <x:c r="J2084" s="21" t="n">
        <x:v>6</x:v>
      </x:c>
      <x:c r="K2084" s="18" t="n">
        <x:f>'05 Cargo Register'!K292</x:f>
        <x:v>175.5</x:v>
      </x:c>
      <x:c r="L2084" s="18" t="n">
        <x:f>'05 Cargo Register'!N292</x:f>
        <x:v>11</x:v>
      </x:c>
      <x:c r="M2084" s="18" t="n">
        <x:f>'05 Cargo Register'!O292</x:f>
        <x:v>233.75</x:v>
      </x:c>
      <x:c r="N2084" s="18" t="n">
        <x:f>J2084*K2084</x:f>
        <x:v>1053</x:v>
      </x:c>
      <x:c r="O2084" s="18" t="n">
        <x:f>J2084*L2084</x:f>
        <x:v>66</x:v>
      </x:c>
      <x:c r="P2084" s="18" t="n">
        <x:f>J2084*M2084</x:f>
        <x:v>1402.5</x:v>
      </x:c>
      <x:c r="Q2084" s="22" t="n">
        <x:f>'01 Controls'!$E$26*'02 Cargo Classes'!$M$10</x:f>
        <x:v>0</x:v>
      </x:c>
      <x:c r="R2084" s="22" t="n">
        <x:f>'01 Controls'!$F$26*'02 Cargo Classes'!$N$10</x:f>
        <x:v>0</x:v>
      </x:c>
      <x:c r="S2084" s="22" t="n">
        <x:f>'01 Controls'!$G$26*'02 Cargo Classes'!$O$10</x:f>
        <x:v>0.95</x:v>
      </x:c>
      <x:c r="T2084" s="22" t="n">
        <x:f>'01 Controls'!$H$26*'02 Cargo Classes'!$P$10</x:f>
        <x:v>0</x:v>
      </x:c>
      <x:c r="U2084" s="22" t="n">
        <x:f>SUM(Q2084:T2084)</x:f>
        <x:v>0.95</x:v>
      </x:c>
      <x:c r="V2084" s="18" t="n">
        <x:f>IF(U2084=0,0,N2084*Q2084/U2084)</x:f>
        <x:v>0</x:v>
      </x:c>
      <x:c r="W2084" s="18" t="n">
        <x:f>IF(U2084=0,0,P2084*Q2084/U2084)</x:f>
        <x:v>0</x:v>
      </x:c>
      <x:c r="X2084" s="18" t="n">
        <x:f>MAX(V2084,W2084*'01 Controls'!$E$12)</x:f>
        <x:v>0</x:v>
      </x:c>
      <x:c r="Y2084" s="18" t="n">
        <x:f>IF(U2084=0,0,N2084*R2084/U2084)</x:f>
        <x:v>0</x:v>
      </x:c>
      <x:c r="Z2084" s="18" t="n">
        <x:f>IF(U2084=0,0,P2084*R2084/U2084)</x:f>
        <x:v>0</x:v>
      </x:c>
      <x:c r="AA2084" s="18" t="n">
        <x:f>MAX(Y2084,Z2084*'01 Controls'!$E$13)</x:f>
        <x:v>0</x:v>
      </x:c>
      <x:c r="AB2084" s="18" t="n">
        <x:f>IF(U2084=0,0,N2084*S2084/U2084)</x:f>
        <x:v>1053</x:v>
      </x:c>
      <x:c r="AC2084" s="18" t="n">
        <x:f>IF(U2084=0,0,P2084*S2084/U2084)</x:f>
        <x:v>1402.5</x:v>
      </x:c>
      <x:c r="AD2084" s="18" t="n">
        <x:f>MAX(AB2084,AC2084*'01 Controls'!$E$14)</x:f>
        <x:v>1053</x:v>
      </x:c>
      <x:c r="AE2084" s="18" t="n">
        <x:f>IF(U2084=0,0,N2084*T2084/U2084)</x:f>
        <x:v>0</x:v>
      </x:c>
      <x:c r="AF2084" s="18" t="n">
        <x:f>IF(U2084=0,0,P2084*T2084/U2084)</x:f>
        <x:v>0</x:v>
      </x:c>
      <x:c r="AG2084" s="18" t="n">
        <x:f>MAX(AE2084,AF2084*'01 Controls'!$E$15)</x:f>
        <x:v>0</x:v>
      </x:c>
      <x:c r="AH2084" s="18" t="n">
        <x:f>SUM(V2084,Y2084,AB2084,AE2084)</x:f>
        <x:v>1053</x:v>
      </x:c>
      <x:c r="AI2084" s="18" t="n">
        <x:f>N2084-AH2084</x:f>
        <x:v>0</x:v>
      </x:c>
      <x:c r="AJ2084" s="18" t="n">
        <x:f>V2084*INDEX('07 Mode Capacity'!$P$6:$P$17,MATCH("AIR-"&amp;I2084,'07 Mode Capacity'!$C$6:$C$17,0))</x:f>
        <x:v>0</x:v>
      </x:c>
      <x:c r="AK2084" s="18" t="n">
        <x:f>Y2084*INDEX('07 Mode Capacity'!$P$6:$P$17,MATCH("OCEAN-"&amp;I2084,'07 Mode Capacity'!$C$6:$C$17,0))</x:f>
        <x:v>0</x:v>
      </x:c>
      <x:c r="AL2084" s="18" t="n">
        <x:f>AB2084*INDEX('07 Mode Capacity'!$P$6:$P$17,MATCH("LAND-"&amp;I2084,'07 Mode Capacity'!$C$6:$C$17,0))</x:f>
        <x:v>128.5164065988181</x:v>
      </x:c>
      <x:c r="AM2084" s="18" t="n">
        <x:f>AE2084*INDEX('07 Mode Capacity'!$P$6:$P$17,MATCH("INLAND-"&amp;I2084,'07 Mode Capacity'!$C$6:$C$17,0))</x:f>
        <x:v>0</x:v>
      </x:c>
      <x:c r="AN2084" s="18" t="n">
        <x:f>SUM(AJ2084:AM2084)</x:f>
        <x:v>128.5164065988181</x:v>
      </x:c>
      <x:c r="AO2084" s="17" t="n">
        <x:f>IF(N2084=0,1,AN2084/N2084)</x:f>
        <x:v>0.1220478695145471</x:v>
      </x:c>
      <x:c r="AP2084" s="11" t="str">
        <x:f>IF(AO2084&gt;='01 Controls'!$E$16,"PASS","FAIL")</x:f>
        <x:v>FAIL</x:v>
      </x:c>
      <x:c r="AQ2084" s="11" t="str">
        <x:v>UNQUANTIFIED</x:v>
      </x:c>
      <x:c r="AR2084" s="11" t="str">
        <x:v>Position-class planning record; serial item and receiver open</x:v>
      </x:c>
      <x:c r="AS2084" s="26"/>
      <x:c r="AT2084" s="26"/>
    </x:row>
    <x:row r="2085">
      <x:c r="C2085" s="11" t="str">
        <x:v>M2-C-CAG-ROL-30</x:v>
      </x:c>
      <x:c r="D2085" s="11" t="str">
        <x:v>M2</x:v>
      </x:c>
      <x:c r="E2085" s="11" t="str">
        <x:v>Urban heat</x:v>
      </x:c>
      <x:c r="F2085" s="11" t="str">
        <x:v>C-CAG</x:v>
      </x:c>
      <x:c r="G2085" s="11" t="str">
        <x:v>Civil access group</x:v>
      </x:c>
      <x:c r="H2085" s="11" t="str">
        <x:v>ROL-30</x:v>
      </x:c>
      <x:c r="I2085" s="19" t="n">
        <x:v>48</x:v>
      </x:c>
      <x:c r="J2085" s="21" t="n">
        <x:v>6</x:v>
      </x:c>
      <x:c r="K2085" s="18" t="n">
        <x:f>'05 Cargo Register'!K293</x:f>
        <x:v>263.25</x:v>
      </x:c>
      <x:c r="L2085" s="18" t="n">
        <x:f>'05 Cargo Register'!N293</x:f>
        <x:v>11</x:v>
      </x:c>
      <x:c r="M2085" s="18" t="n">
        <x:f>'05 Cargo Register'!O293</x:f>
        <x:v>701.25</x:v>
      </x:c>
      <x:c r="N2085" s="18" t="n">
        <x:f>J2085*K2085</x:f>
        <x:v>1579.5</x:v>
      </x:c>
      <x:c r="O2085" s="18" t="n">
        <x:f>J2085*L2085</x:f>
        <x:v>66</x:v>
      </x:c>
      <x:c r="P2085" s="18" t="n">
        <x:f>J2085*M2085</x:f>
        <x:v>4207.5</x:v>
      </x:c>
      <x:c r="Q2085" s="22" t="n">
        <x:f>'01 Controls'!$E$26*'02 Cargo Classes'!$M$12</x:f>
        <x:v>0</x:v>
      </x:c>
      <x:c r="R2085" s="22" t="n">
        <x:f>'01 Controls'!$F$26*'02 Cargo Classes'!$N$12</x:f>
        <x:v>0</x:v>
      </x:c>
      <x:c r="S2085" s="22" t="n">
        <x:f>'01 Controls'!$G$26*'02 Cargo Classes'!$O$12</x:f>
        <x:v>1.4249999999999998</x:v>
      </x:c>
      <x:c r="T2085" s="22" t="n">
        <x:f>'01 Controls'!$H$26*'02 Cargo Classes'!$P$12</x:f>
        <x:v>0</x:v>
      </x:c>
      <x:c r="U2085" s="22" t="n">
        <x:f>SUM(Q2085:T2085)</x:f>
        <x:v>1.4249999999999998</x:v>
      </x:c>
      <x:c r="V2085" s="18" t="n">
        <x:f>IF(U2085=0,0,N2085*Q2085/U2085)</x:f>
        <x:v>0</x:v>
      </x:c>
      <x:c r="W2085" s="18" t="n">
        <x:f>IF(U2085=0,0,P2085*Q2085/U2085)</x:f>
        <x:v>0</x:v>
      </x:c>
      <x:c r="X2085" s="18" t="n">
        <x:f>MAX(V2085,W2085*'01 Controls'!$E$12)</x:f>
        <x:v>0</x:v>
      </x:c>
      <x:c r="Y2085" s="18" t="n">
        <x:f>IF(U2085=0,0,N2085*R2085/U2085)</x:f>
        <x:v>0</x:v>
      </x:c>
      <x:c r="Z2085" s="18" t="n">
        <x:f>IF(U2085=0,0,P2085*R2085/U2085)</x:f>
        <x:v>0</x:v>
      </x:c>
      <x:c r="AA2085" s="18" t="n">
        <x:f>MAX(Y2085,Z2085*'01 Controls'!$E$13)</x:f>
        <x:v>0</x:v>
      </x:c>
      <x:c r="AB2085" s="18" t="n">
        <x:f>IF(U2085=0,0,N2085*S2085/U2085)</x:f>
        <x:v>1579.5000000000002</x:v>
      </x:c>
      <x:c r="AC2085" s="18" t="n">
        <x:f>IF(U2085=0,0,P2085*S2085/U2085)</x:f>
        <x:v>4207.5</x:v>
      </x:c>
      <x:c r="AD2085" s="18" t="n">
        <x:f>MAX(AB2085,AC2085*'01 Controls'!$E$14)</x:f>
        <x:v>1579.5000000000002</x:v>
      </x:c>
      <x:c r="AE2085" s="18" t="n">
        <x:f>IF(U2085=0,0,N2085*T2085/U2085)</x:f>
        <x:v>0</x:v>
      </x:c>
      <x:c r="AF2085" s="18" t="n">
        <x:f>IF(U2085=0,0,P2085*T2085/U2085)</x:f>
        <x:v>0</x:v>
      </x:c>
      <x:c r="AG2085" s="18" t="n">
        <x:f>MAX(AE2085,AF2085*'01 Controls'!$E$15)</x:f>
        <x:v>0</x:v>
      </x:c>
      <x:c r="AH2085" s="18" t="n">
        <x:f>SUM(V2085,Y2085,AB2085,AE2085)</x:f>
        <x:v>1579.5000000000002</x:v>
      </x:c>
      <x:c r="AI2085" s="18" t="n">
        <x:f>N2085-AH2085</x:f>
        <x:v>-2.2737367544323206e-13</x:v>
      </x:c>
      <x:c r="AJ2085" s="18" t="n">
        <x:f>V2085*INDEX('07 Mode Capacity'!$P$6:$P$17,MATCH("AIR-"&amp;I2085,'07 Mode Capacity'!$C$6:$C$17,0))</x:f>
        <x:v>0</x:v>
      </x:c>
      <x:c r="AK2085" s="18" t="n">
        <x:f>Y2085*INDEX('07 Mode Capacity'!$P$6:$P$17,MATCH("OCEAN-"&amp;I2085,'07 Mode Capacity'!$C$6:$C$17,0))</x:f>
        <x:v>0</x:v>
      </x:c>
      <x:c r="AL2085" s="18" t="n">
        <x:f>AB2085*INDEX('07 Mode Capacity'!$P$6:$P$17,MATCH("LAND-"&amp;I2085,'07 Mode Capacity'!$C$6:$C$17,0))</x:f>
        <x:v>192.77460989822717</x:v>
      </x:c>
      <x:c r="AM2085" s="18" t="n">
        <x:f>AE2085*INDEX('07 Mode Capacity'!$P$6:$P$17,MATCH("INLAND-"&amp;I2085,'07 Mode Capacity'!$C$6:$C$17,0))</x:f>
        <x:v>0</x:v>
      </x:c>
      <x:c r="AN2085" s="18" t="n">
        <x:f>SUM(AJ2085:AM2085)</x:f>
        <x:v>192.77460989822717</x:v>
      </x:c>
      <x:c r="AO2085" s="17" t="n">
        <x:f>IF(N2085=0,1,AN2085/N2085)</x:f>
        <x:v>0.12204786951454712</x:v>
      </x:c>
      <x:c r="AP2085" s="11" t="str">
        <x:f>IF(AO2085&gt;='01 Controls'!$E$16,"PASS","FAIL")</x:f>
        <x:v>FAIL</x:v>
      </x:c>
      <x:c r="AQ2085" s="11" t="str">
        <x:v>UNQUANTIFIED</x:v>
      </x:c>
      <x:c r="AR2085" s="11" t="str">
        <x:v>Position-class planning record; serial item and receiver open</x:v>
      </x:c>
      <x:c r="AS2085" s="26"/>
      <x:c r="AT2085" s="26"/>
    </x:row>
    <x:row r="2086">
      <x:c r="C2086" s="11" t="str">
        <x:v>M2-C-CAG-LIN-18</x:v>
      </x:c>
      <x:c r="D2086" s="11" t="str">
        <x:v>M2</x:v>
      </x:c>
      <x:c r="E2086" s="11" t="str">
        <x:v>Urban heat</x:v>
      </x:c>
      <x:c r="F2086" s="11" t="str">
        <x:v>C-CAG</x:v>
      </x:c>
      <x:c r="G2086" s="11" t="str">
        <x:v>Civil access group</x:v>
      </x:c>
      <x:c r="H2086" s="11" t="str">
        <x:v>LIN-18</x:v>
      </x:c>
      <x:c r="I2086" s="19" t="n">
        <x:v>72</x:v>
      </x:c>
      <x:c r="J2086" s="21" t="n">
        <x:v>6</x:v>
      </x:c>
      <x:c r="K2086" s="18" t="n">
        <x:f>'05 Cargo Register'!K294</x:f>
        <x:v>87.75</x:v>
      </x:c>
      <x:c r="L2086" s="18" t="n">
        <x:f>'05 Cargo Register'!N294</x:f>
        <x:v>7</x:v>
      </x:c>
      <x:c r="M2086" s="18" t="n">
        <x:f>'05 Cargo Register'!O294</x:f>
        <x:v>308</x:v>
      </x:c>
      <x:c r="N2086" s="18" t="n">
        <x:f>J2086*K2086</x:f>
        <x:v>526.5</x:v>
      </x:c>
      <x:c r="O2086" s="18" t="n">
        <x:f>J2086*L2086</x:f>
        <x:v>42</x:v>
      </x:c>
      <x:c r="P2086" s="18" t="n">
        <x:f>J2086*M2086</x:f>
        <x:v>1848</x:v>
      </x:c>
      <x:c r="Q2086" s="22" t="n">
        <x:f>'01 Controls'!$E$26*'02 Cargo Classes'!$M$13</x:f>
        <x:v>0</x:v>
      </x:c>
      <x:c r="R2086" s="22" t="n">
        <x:f>'01 Controls'!$F$26*'02 Cargo Classes'!$N$13</x:f>
        <x:v>0</x:v>
      </x:c>
      <x:c r="S2086" s="22" t="n">
        <x:f>'01 Controls'!$G$26*'02 Cargo Classes'!$O$13</x:f>
        <x:v>0.95</x:v>
      </x:c>
      <x:c r="T2086" s="22" t="n">
        <x:f>'01 Controls'!$H$26*'02 Cargo Classes'!$P$13</x:f>
        <x:v>0</x:v>
      </x:c>
      <x:c r="U2086" s="22" t="n">
        <x:f>SUM(Q2086:T2086)</x:f>
        <x:v>0.95</x:v>
      </x:c>
      <x:c r="V2086" s="18" t="n">
        <x:f>IF(U2086=0,0,N2086*Q2086/U2086)</x:f>
        <x:v>0</x:v>
      </x:c>
      <x:c r="W2086" s="18" t="n">
        <x:f>IF(U2086=0,0,P2086*Q2086/U2086)</x:f>
        <x:v>0</x:v>
      </x:c>
      <x:c r="X2086" s="18" t="n">
        <x:f>MAX(V2086,W2086*'01 Controls'!$E$12)</x:f>
        <x:v>0</x:v>
      </x:c>
      <x:c r="Y2086" s="18" t="n">
        <x:f>IF(U2086=0,0,N2086*R2086/U2086)</x:f>
        <x:v>0</x:v>
      </x:c>
      <x:c r="Z2086" s="18" t="n">
        <x:f>IF(U2086=0,0,P2086*R2086/U2086)</x:f>
        <x:v>0</x:v>
      </x:c>
      <x:c r="AA2086" s="18" t="n">
        <x:f>MAX(Y2086,Z2086*'01 Controls'!$E$13)</x:f>
        <x:v>0</x:v>
      </x:c>
      <x:c r="AB2086" s="18" t="n">
        <x:f>IF(U2086=0,0,N2086*S2086/U2086)</x:f>
        <x:v>526.5</x:v>
      </x:c>
      <x:c r="AC2086" s="18" t="n">
        <x:f>IF(U2086=0,0,P2086*S2086/U2086)</x:f>
        <x:v>1848</x:v>
      </x:c>
      <x:c r="AD2086" s="18" t="n">
        <x:f>MAX(AB2086,AC2086*'01 Controls'!$E$14)</x:f>
        <x:v>526.5</x:v>
      </x:c>
      <x:c r="AE2086" s="18" t="n">
        <x:f>IF(U2086=0,0,N2086*T2086/U2086)</x:f>
        <x:v>0</x:v>
      </x:c>
      <x:c r="AF2086" s="18" t="n">
        <x:f>IF(U2086=0,0,P2086*T2086/U2086)</x:f>
        <x:v>0</x:v>
      </x:c>
      <x:c r="AG2086" s="18" t="n">
        <x:f>MAX(AE2086,AF2086*'01 Controls'!$E$15)</x:f>
        <x:v>0</x:v>
      </x:c>
      <x:c r="AH2086" s="18" t="n">
        <x:f>SUM(V2086,Y2086,AB2086,AE2086)</x:f>
        <x:v>526.5</x:v>
      </x:c>
      <x:c r="AI2086" s="18" t="n">
        <x:f>N2086-AH2086</x:f>
        <x:v>0</x:v>
      </x:c>
      <x:c r="AJ2086" s="18" t="n">
        <x:f>V2086*INDEX('07 Mode Capacity'!$P$6:$P$17,MATCH("AIR-"&amp;I2086,'07 Mode Capacity'!$C$6:$C$17,0))</x:f>
        <x:v>0</x:v>
      </x:c>
      <x:c r="AK2086" s="18" t="n">
        <x:f>Y2086*INDEX('07 Mode Capacity'!$P$6:$P$17,MATCH("OCEAN-"&amp;I2086,'07 Mode Capacity'!$C$6:$C$17,0))</x:f>
        <x:v>0</x:v>
      </x:c>
      <x:c r="AL2086" s="18" t="n">
        <x:f>AB2086*INDEX('07 Mode Capacity'!$P$6:$P$17,MATCH("LAND-"&amp;I2086,'07 Mode Capacity'!$C$6:$C$17,0))</x:f>
        <x:v>376.45288334675786</x:v>
      </x:c>
      <x:c r="AM2086" s="18" t="n">
        <x:f>AE2086*INDEX('07 Mode Capacity'!$P$6:$P$17,MATCH("INLAND-"&amp;I2086,'07 Mode Capacity'!$C$6:$C$17,0))</x:f>
        <x:v>0</x:v>
      </x:c>
      <x:c r="AN2086" s="18" t="n">
        <x:f>SUM(AJ2086:AM2086)</x:f>
        <x:v>376.45288334675786</x:v>
      </x:c>
      <x:c r="AO2086" s="17" t="n">
        <x:f>IF(N2086=0,1,AN2086/N2086)</x:f>
        <x:v>0.7150102247801668</x:v>
      </x:c>
      <x:c r="AP2086" s="11" t="str">
        <x:f>IF(AO2086&gt;='01 Controls'!$E$16,"PASS","FAIL")</x:f>
        <x:v>FAIL</x:v>
      </x:c>
      <x:c r="AQ2086" s="11" t="str">
        <x:v>UNQUANTIFIED</x:v>
      </x:c>
      <x:c r="AR2086" s="11" t="str">
        <x:v>Position-class planning record; serial item and receiver open</x:v>
      </x:c>
      <x:c r="AS2086" s="26"/>
      <x:c r="AT2086" s="26"/>
    </x:row>
    <x:row r="2087">
      <x:c r="C2087" s="11" t="str">
        <x:v>M2-C-CAG-BLK-08</x:v>
      </x:c>
      <x:c r="D2087" s="11" t="str">
        <x:v>M2</x:v>
      </x:c>
      <x:c r="E2087" s="11" t="str">
        <x:v>Urban heat</x:v>
      </x:c>
      <x:c r="F2087" s="11" t="str">
        <x:v>C-CAG</x:v>
      </x:c>
      <x:c r="G2087" s="11" t="str">
        <x:v>Civil access group</x:v>
      </x:c>
      <x:c r="H2087" s="11" t="str">
        <x:v>BLK-08</x:v>
      </x:c>
      <x:c r="I2087" s="19" t="n">
        <x:v>48</x:v>
      </x:c>
      <x:c r="J2087" s="21" t="n">
        <x:v>6</x:v>
      </x:c>
      <x:c r="K2087" s="18" t="n">
        <x:f>'05 Cargo Register'!K295</x:f>
        <x:v>745.875</x:v>
      </x:c>
      <x:c r="L2087" s="18" t="n">
        <x:f>'05 Cargo Register'!N295</x:f>
        <x:v>117</x:v>
      </x:c>
      <x:c r="M2087" s="18" t="n">
        <x:f>'05 Cargo Register'!O295</x:f>
        <x:v>5967</x:v>
      </x:c>
      <x:c r="N2087" s="18" t="n">
        <x:f>J2087*K2087</x:f>
        <x:v>4475.25</x:v>
      </x:c>
      <x:c r="O2087" s="18" t="n">
        <x:f>J2087*L2087</x:f>
        <x:v>702</x:v>
      </x:c>
      <x:c r="P2087" s="18" t="n">
        <x:f>J2087*M2087</x:f>
        <x:v>35802</x:v>
      </x:c>
      <x:c r="Q2087" s="22" t="n">
        <x:f>'01 Controls'!$E$26*'02 Cargo Classes'!$M$14</x:f>
        <x:v>0.05</x:v>
      </x:c>
      <x:c r="R2087" s="22" t="n">
        <x:f>'01 Controls'!$F$26*'02 Cargo Classes'!$N$14</x:f>
        <x:v>0</x:v>
      </x:c>
      <x:c r="S2087" s="22" t="n">
        <x:f>'01 Controls'!$G$26*'02 Cargo Classes'!$O$14</x:f>
        <x:v>0.95</x:v>
      </x:c>
      <x:c r="T2087" s="22" t="n">
        <x:f>'01 Controls'!$H$26*'02 Cargo Classes'!$P$14</x:f>
        <x:v>0</x:v>
      </x:c>
      <x:c r="U2087" s="22" t="n">
        <x:f>SUM(Q2087:T2087)</x:f>
        <x:v>1</x:v>
      </x:c>
      <x:c r="V2087" s="18" t="n">
        <x:f>IF(U2087=0,0,N2087*Q2087/U2087)</x:f>
        <x:v>223.76250000000002</x:v>
      </x:c>
      <x:c r="W2087" s="18" t="n">
        <x:f>IF(U2087=0,0,P2087*Q2087/U2087)</x:f>
        <x:v>1790.1000000000001</x:v>
      </x:c>
      <x:c r="X2087" s="18" t="n">
        <x:f>MAX(V2087,W2087*'01 Controls'!$E$12)</x:f>
        <x:v>447.52500000000003</x:v>
      </x:c>
      <x:c r="Y2087" s="18" t="n">
        <x:f>IF(U2087=0,0,N2087*R2087/U2087)</x:f>
        <x:v>0</x:v>
      </x:c>
      <x:c r="Z2087" s="18" t="n">
        <x:f>IF(U2087=0,0,P2087*R2087/U2087)</x:f>
        <x:v>0</x:v>
      </x:c>
      <x:c r="AA2087" s="18" t="n">
        <x:f>MAX(Y2087,Z2087*'01 Controls'!$E$13)</x:f>
        <x:v>0</x:v>
      </x:c>
      <x:c r="AB2087" s="18" t="n">
        <x:f>IF(U2087=0,0,N2087*S2087/U2087)</x:f>
        <x:v>4251.4875</x:v>
      </x:c>
      <x:c r="AC2087" s="18" t="n">
        <x:f>IF(U2087=0,0,P2087*S2087/U2087)</x:f>
        <x:v>34011.9</x:v>
      </x:c>
      <x:c r="AD2087" s="18" t="n">
        <x:f>MAX(AB2087,AC2087*'01 Controls'!$E$14)</x:f>
        <x:v>6802.380000000001</x:v>
      </x:c>
      <x:c r="AE2087" s="18" t="n">
        <x:f>IF(U2087=0,0,N2087*T2087/U2087)</x:f>
        <x:v>0</x:v>
      </x:c>
      <x:c r="AF2087" s="18" t="n">
        <x:f>IF(U2087=0,0,P2087*T2087/U2087)</x:f>
        <x:v>0</x:v>
      </x:c>
      <x:c r="AG2087" s="18" t="n">
        <x:f>MAX(AE2087,AF2087*'01 Controls'!$E$15)</x:f>
        <x:v>0</x:v>
      </x:c>
      <x:c r="AH2087" s="18" t="n">
        <x:f>SUM(V2087,Y2087,AB2087,AE2087)</x:f>
        <x:v>4475.25</x:v>
      </x:c>
      <x:c r="AI2087" s="18" t="n">
        <x:f>N2087-AH2087</x:f>
        <x:v>0</x:v>
      </x:c>
      <x:c r="AJ2087" s="18" t="n">
        <x:f>V2087*INDEX('07 Mode Capacity'!$P$6:$P$17,MATCH("AIR-"&amp;I2087,'07 Mode Capacity'!$C$6:$C$17,0))</x:f>
        <x:v>62.728607737957844</x:v>
      </x:c>
      <x:c r="AK2087" s="18" t="n">
        <x:f>Y2087*INDEX('07 Mode Capacity'!$P$6:$P$17,MATCH("OCEAN-"&amp;I2087,'07 Mode Capacity'!$C$6:$C$17,0))</x:f>
        <x:v>0</x:v>
      </x:c>
      <x:c r="AL2087" s="18" t="n">
        <x:f>AB2087*INDEX('07 Mode Capacity'!$P$6:$P$17,MATCH("LAND-"&amp;I2087,'07 Mode Capacity'!$C$6:$C$17,0))</x:f>
        <x:v>518.8849916427281</x:v>
      </x:c>
      <x:c r="AM2087" s="18" t="n">
        <x:f>AE2087*INDEX('07 Mode Capacity'!$P$6:$P$17,MATCH("INLAND-"&amp;I2087,'07 Mode Capacity'!$C$6:$C$17,0))</x:f>
        <x:v>0</x:v>
      </x:c>
      <x:c r="AN2087" s="18" t="n">
        <x:f>SUM(AJ2087:AM2087)</x:f>
        <x:v>581.613599380686</x:v>
      </x:c>
      <x:c r="AO2087" s="17" t="n">
        <x:f>IF(N2087=0,1,AN2087/N2087)</x:f>
        <x:v>0.1299622589532844</x:v>
      </x:c>
      <x:c r="AP2087" s="11" t="str">
        <x:f>IF(AO2087&gt;='01 Controls'!$E$16,"PASS","FAIL")</x:f>
        <x:v>FAIL</x:v>
      </x:c>
      <x:c r="AQ2087" s="11" t="str">
        <x:v>UNQUANTIFIED</x:v>
      </x:c>
      <x:c r="AR2087" s="11" t="str">
        <x:v>Position-class planning record; serial item and receiver open</x:v>
      </x:c>
      <x:c r="AS2087" s="26"/>
      <x:c r="AT2087" s="26"/>
    </x:row>
    <x:row r="2088">
      <x:c r="C2088" s="11" t="str">
        <x:v>M2-C-DTG-APL-45</x:v>
      </x:c>
      <x:c r="D2088" s="11" t="str">
        <x:v>M2</x:v>
      </x:c>
      <x:c r="E2088" s="11" t="str">
        <x:v>Urban heat</x:v>
      </x:c>
      <x:c r="F2088" s="11" t="str">
        <x:v>C-DTG</x:v>
      </x:c>
      <x:c r="G2088" s="11" t="str">
        <x:v>Displacement transition group</x:v>
      </x:c>
      <x:c r="H2088" s="11" t="str">
        <x:v>APL-45</x:v>
      </x:c>
      <x:c r="I2088" s="19" t="n">
        <x:v>24</x:v>
      </x:c>
      <x:c r="J2088" s="21" t="n">
        <x:v>6</x:v>
      </x:c>
      <x:c r="K2088" s="18" t="n">
        <x:f>'05 Cargo Register'!K296</x:f>
        <x:v>175.5</x:v>
      </x:c>
      <x:c r="L2088" s="18" t="n">
        <x:f>'05 Cargo Register'!N296</x:f>
        <x:v>46</x:v>
      </x:c>
      <x:c r="M2088" s="18" t="n">
        <x:f>'05 Cargo Register'!O296</x:f>
        <x:v>345</x:v>
      </x:c>
      <x:c r="N2088" s="18" t="n">
        <x:f>J2088*K2088</x:f>
        <x:v>1053</x:v>
      </x:c>
      <x:c r="O2088" s="18" t="n">
        <x:f>J2088*L2088</x:f>
        <x:v>276</x:v>
      </x:c>
      <x:c r="P2088" s="18" t="n">
        <x:f>J2088*M2088</x:f>
        <x:v>2070</x:v>
      </x:c>
      <x:c r="Q2088" s="22" t="n">
        <x:f>'01 Controls'!$E$26*'02 Cargo Classes'!$M$6</x:f>
        <x:v>0.15000000000000002</x:v>
      </x:c>
      <x:c r="R2088" s="22" t="n">
        <x:f>'01 Controls'!$F$26*'02 Cargo Classes'!$N$6</x:f>
        <x:v>0</x:v>
      </x:c>
      <x:c r="S2088" s="22" t="n">
        <x:f>'01 Controls'!$G$26*'02 Cargo Classes'!$O$6</x:f>
        <x:v>0.95</x:v>
      </x:c>
      <x:c r="T2088" s="22" t="n">
        <x:f>'01 Controls'!$H$26*'02 Cargo Classes'!$P$6</x:f>
        <x:v>0</x:v>
      </x:c>
      <x:c r="U2088" s="22" t="n">
        <x:f>SUM(Q2088:T2088)</x:f>
        <x:v>1.1</x:v>
      </x:c>
      <x:c r="V2088" s="18" t="n">
        <x:f>IF(U2088=0,0,N2088*Q2088/U2088)</x:f>
        <x:v>143.5909090909091</x:v>
      </x:c>
      <x:c r="W2088" s="18" t="n">
        <x:f>IF(U2088=0,0,P2088*Q2088/U2088)</x:f>
        <x:v>282.2727272727273</x:v>
      </x:c>
      <x:c r="X2088" s="18" t="n">
        <x:f>MAX(V2088,W2088*'01 Controls'!$E$12)</x:f>
        <x:v>143.5909090909091</x:v>
      </x:c>
      <x:c r="Y2088" s="18" t="n">
        <x:f>IF(U2088=0,0,N2088*R2088/U2088)</x:f>
        <x:v>0</x:v>
      </x:c>
      <x:c r="Z2088" s="18" t="n">
        <x:f>IF(U2088=0,0,P2088*R2088/U2088)</x:f>
        <x:v>0</x:v>
      </x:c>
      <x:c r="AA2088" s="18" t="n">
        <x:f>MAX(Y2088,Z2088*'01 Controls'!$E$13)</x:f>
        <x:v>0</x:v>
      </x:c>
      <x:c r="AB2088" s="18" t="n">
        <x:f>IF(U2088=0,0,N2088*S2088/U2088)</x:f>
        <x:v>909.4090909090908</x:v>
      </x:c>
      <x:c r="AC2088" s="18" t="n">
        <x:f>IF(U2088=0,0,P2088*S2088/U2088)</x:f>
        <x:v>1787.7272727272725</x:v>
      </x:c>
      <x:c r="AD2088" s="18" t="n">
        <x:f>MAX(AB2088,AC2088*'01 Controls'!$E$14)</x:f>
        <x:v>909.4090909090908</x:v>
      </x:c>
      <x:c r="AE2088" s="18" t="n">
        <x:f>IF(U2088=0,0,N2088*T2088/U2088)</x:f>
        <x:v>0</x:v>
      </x:c>
      <x:c r="AF2088" s="18" t="n">
        <x:f>IF(U2088=0,0,P2088*T2088/U2088)</x:f>
        <x:v>0</x:v>
      </x:c>
      <x:c r="AG2088" s="18" t="n">
        <x:f>MAX(AE2088,AF2088*'01 Controls'!$E$15)</x:f>
        <x:v>0</x:v>
      </x:c>
      <x:c r="AH2088" s="18" t="n">
        <x:f>SUM(V2088,Y2088,AB2088,AE2088)</x:f>
        <x:v>1052.9999999999998</x:v>
      </x:c>
      <x:c r="AI2088" s="18" t="n">
        <x:f>N2088-AH2088</x:f>
        <x:v>2.2737367544323206e-13</x:v>
      </x:c>
      <x:c r="AJ2088" s="18" t="n">
        <x:f>V2088*INDEX('07 Mode Capacity'!$P$6:$P$17,MATCH("AIR-"&amp;I2088,'07 Mode Capacity'!$C$6:$C$17,0))</x:f>
        <x:v>29.13661546831767</x:v>
      </x:c>
      <x:c r="AK2088" s="18" t="n">
        <x:f>Y2088*INDEX('07 Mode Capacity'!$P$6:$P$17,MATCH("OCEAN-"&amp;I2088,'07 Mode Capacity'!$C$6:$C$17,0))</x:f>
        <x:v>0</x:v>
      </x:c>
      <x:c r="AL2088" s="18" t="n">
        <x:f>AB2088*INDEX('07 Mode Capacity'!$P$6:$P$17,MATCH("LAND-"&amp;I2088,'07 Mode Capacity'!$C$6:$C$17,0))</x:f>
        <x:v>347.8498177936609</x:v>
      </x:c>
      <x:c r="AM2088" s="18" t="n">
        <x:f>AE2088*INDEX('07 Mode Capacity'!$P$6:$P$17,MATCH("INLAND-"&amp;I2088,'07 Mode Capacity'!$C$6:$C$17,0))</x:f>
        <x:v>0</x:v>
      </x:c>
      <x:c r="AN2088" s="18" t="n">
        <x:f>SUM(AJ2088:AM2088)</x:f>
        <x:v>376.9864332619786</x:v>
      </x:c>
      <x:c r="AO2088" s="17" t="n">
        <x:f>IF(N2088=0,1,AN2088/N2088)</x:f>
        <x:v>0.3580118074662665</x:v>
      </x:c>
      <x:c r="AP2088" s="11" t="str">
        <x:f>IF(AO2088&gt;='01 Controls'!$E$16,"PASS","FAIL")</x:f>
        <x:v>FAIL</x:v>
      </x:c>
      <x:c r="AQ2088" s="11" t="str">
        <x:v>UNQUANTIFIED</x:v>
      </x:c>
      <x:c r="AR2088" s="11" t="str">
        <x:v>Position-class planning record; serial item and receiver open</x:v>
      </x:c>
      <x:c r="AS2088" s="26"/>
      <x:c r="AT2088" s="26"/>
    </x:row>
    <x:row r="2089">
      <x:c r="C2089" s="11" t="str">
        <x:v>M2-C-DTG-ISO-18</x:v>
      </x:c>
      <x:c r="D2089" s="11" t="str">
        <x:v>M2</x:v>
      </x:c>
      <x:c r="E2089" s="11" t="str">
        <x:v>Urban heat</x:v>
      </x:c>
      <x:c r="F2089" s="11" t="str">
        <x:v>C-DTG</x:v>
      </x:c>
      <x:c r="G2089" s="11" t="str">
        <x:v>Displacement transition group</x:v>
      </x:c>
      <x:c r="H2089" s="11" t="str">
        <x:v>ISO-18</x:v>
      </x:c>
      <x:c r="I2089" s="19" t="n">
        <x:v>48</x:v>
      </x:c>
      <x:c r="J2089" s="21" t="n">
        <x:v>6</x:v>
      </x:c>
      <x:c r="K2089" s="18" t="n">
        <x:f>'05 Cargo Register'!K297</x:f>
        <x:v>438.75</x:v>
      </x:c>
      <x:c r="L2089" s="18" t="n">
        <x:f>'05 Cargo Register'!N297</x:f>
        <x:v>29</x:v>
      </x:c>
      <x:c r="M2089" s="18" t="n">
        <x:f>'05 Cargo Register'!O297</x:f>
        <x:v>765.6</x:v>
      </x:c>
      <x:c r="N2089" s="18" t="n">
        <x:f>J2089*K2089</x:f>
        <x:v>2632.5</x:v>
      </x:c>
      <x:c r="O2089" s="18" t="n">
        <x:f>J2089*L2089</x:f>
        <x:v>174</x:v>
      </x:c>
      <x:c r="P2089" s="18" t="n">
        <x:f>J2089*M2089</x:f>
        <x:v>4593.6</x:v>
      </x:c>
      <x:c r="Q2089" s="22" t="n">
        <x:f>'01 Controls'!$E$26*'02 Cargo Classes'!$M$7</x:f>
        <x:v>0.010000000000000002</x:v>
      </x:c>
      <x:c r="R2089" s="22" t="n">
        <x:f>'01 Controls'!$F$26*'02 Cargo Classes'!$N$7</x:f>
        <x:v>0</x:v>
      </x:c>
      <x:c r="S2089" s="22" t="n">
        <x:f>'01 Controls'!$G$26*'02 Cargo Classes'!$O$7</x:f>
        <x:v>1.14</x:v>
      </x:c>
      <x:c r="T2089" s="22" t="n">
        <x:f>'01 Controls'!$H$26*'02 Cargo Classes'!$P$7</x:f>
        <x:v>0</x:v>
      </x:c>
      <x:c r="U2089" s="22" t="n">
        <x:f>SUM(Q2089:T2089)</x:f>
        <x:v>1.15</x:v>
      </x:c>
      <x:c r="V2089" s="18" t="n">
        <x:f>IF(U2089=0,0,N2089*Q2089/U2089)</x:f>
        <x:v>22.891304347826093</x:v>
      </x:c>
      <x:c r="W2089" s="18" t="n">
        <x:f>IF(U2089=0,0,P2089*Q2089/U2089)</x:f>
        <x:v>39.944347826086975</x:v>
      </x:c>
      <x:c r="X2089" s="18" t="n">
        <x:f>MAX(V2089,W2089*'01 Controls'!$E$12)</x:f>
        <x:v>22.891304347826093</x:v>
      </x:c>
      <x:c r="Y2089" s="18" t="n">
        <x:f>IF(U2089=0,0,N2089*R2089/U2089)</x:f>
        <x:v>0</x:v>
      </x:c>
      <x:c r="Z2089" s="18" t="n">
        <x:f>IF(U2089=0,0,P2089*R2089/U2089)</x:f>
        <x:v>0</x:v>
      </x:c>
      <x:c r="AA2089" s="18" t="n">
        <x:f>MAX(Y2089,Z2089*'01 Controls'!$E$13)</x:f>
        <x:v>0</x:v>
      </x:c>
      <x:c r="AB2089" s="18" t="n">
        <x:f>IF(U2089=0,0,N2089*S2089/U2089)</x:f>
        <x:v>2609.608695652174</x:v>
      </x:c>
      <x:c r="AC2089" s="18" t="n">
        <x:f>IF(U2089=0,0,P2089*S2089/U2089)</x:f>
        <x:v>4553.655652173913</x:v>
      </x:c>
      <x:c r="AD2089" s="18" t="n">
        <x:f>MAX(AB2089,AC2089*'01 Controls'!$E$14)</x:f>
        <x:v>2609.608695652174</x:v>
      </x:c>
      <x:c r="AE2089" s="18" t="n">
        <x:f>IF(U2089=0,0,N2089*T2089/U2089)</x:f>
        <x:v>0</x:v>
      </x:c>
      <x:c r="AF2089" s="18" t="n">
        <x:f>IF(U2089=0,0,P2089*T2089/U2089)</x:f>
        <x:v>0</x:v>
      </x:c>
      <x:c r="AG2089" s="18" t="n">
        <x:f>MAX(AE2089,AF2089*'01 Controls'!$E$15)</x:f>
        <x:v>0</x:v>
      </x:c>
      <x:c r="AH2089" s="18" t="n">
        <x:f>SUM(V2089,Y2089,AB2089,AE2089)</x:f>
        <x:v>2632.5</x:v>
      </x:c>
      <x:c r="AI2089" s="18" t="n">
        <x:f>N2089-AH2089</x:f>
        <x:v>0</x:v>
      </x:c>
      <x:c r="AJ2089" s="18" t="n">
        <x:f>V2089*INDEX('07 Mode Capacity'!$P$6:$P$17,MATCH("AIR-"&amp;I2089,'07 Mode Capacity'!$C$6:$C$17,0))</x:f>
        <x:v>6.417248873448375</x:v>
      </x:c>
      <x:c r="AK2089" s="18" t="n">
        <x:f>Y2089*INDEX('07 Mode Capacity'!$P$6:$P$17,MATCH("OCEAN-"&amp;I2089,'07 Mode Capacity'!$C$6:$C$17,0))</x:f>
        <x:v>0</x:v>
      </x:c>
      <x:c r="AL2089" s="18" t="n">
        <x:f>AB2089*INDEX('07 Mode Capacity'!$P$6:$P$17,MATCH("LAND-"&amp;I2089,'07 Mode Capacity'!$C$6:$C$17,0))</x:f>
        <x:v>318.49718157098397</x:v>
      </x:c>
      <x:c r="AM2089" s="18" t="n">
        <x:f>AE2089*INDEX('07 Mode Capacity'!$P$6:$P$17,MATCH("INLAND-"&amp;I2089,'07 Mode Capacity'!$C$6:$C$17,0))</x:f>
        <x:v>0</x:v>
      </x:c>
      <x:c r="AN2089" s="18" t="n">
        <x:f>SUM(AJ2089:AM2089)</x:f>
        <x:v>324.91443044443236</x:v>
      </x:c>
      <x:c r="AO2089" s="17" t="n">
        <x:f>IF(N2089=0,1,AN2089/N2089)</x:f>
        <x:v>0.1234242850691101</x:v>
      </x:c>
      <x:c r="AP2089" s="11" t="str">
        <x:f>IF(AO2089&gt;='01 Controls'!$E$16,"PASS","FAIL")</x:f>
        <x:v>FAIL</x:v>
      </x:c>
      <x:c r="AQ2089" s="11" t="str">
        <x:v>UNQUANTIFIED</x:v>
      </x:c>
      <x:c r="AR2089" s="11" t="str">
        <x:v>Position-class planning record; serial item and receiver open</x:v>
      </x:c>
      <x:c r="AS2089" s="26"/>
      <x:c r="AT2089" s="26"/>
    </x:row>
    <x:row r="2090">
      <x:c r="C2090" s="11" t="str">
        <x:v>M2-C-DTG-COL-12</x:v>
      </x:c>
      <x:c r="D2090" s="11" t="str">
        <x:v>M2</x:v>
      </x:c>
      <x:c r="E2090" s="11" t="str">
        <x:v>Urban heat</x:v>
      </x:c>
      <x:c r="F2090" s="11" t="str">
        <x:v>C-DTG</x:v>
      </x:c>
      <x:c r="G2090" s="11" t="str">
        <x:v>Displacement transition group</x:v>
      </x:c>
      <x:c r="H2090" s="11" t="str">
        <x:v>COL-12</x:v>
      </x:c>
      <x:c r="I2090" s="19" t="n">
        <x:v>24</x:v>
      </x:c>
      <x:c r="J2090" s="21" t="n">
        <x:v>6</x:v>
      </x:c>
      <x:c r="K2090" s="18" t="n">
        <x:f>'05 Cargo Register'!K298</x:f>
        <x:v>175.5</x:v>
      </x:c>
      <x:c r="L2090" s="18" t="n">
        <x:f>'05 Cargo Register'!N298</x:f>
        <x:v>19</x:v>
      </x:c>
      <x:c r="M2090" s="18" t="n">
        <x:f>'05 Cargo Register'!O298</x:f>
        <x:v>501.6</x:v>
      </x:c>
      <x:c r="N2090" s="18" t="n">
        <x:f>J2090*K2090</x:f>
        <x:v>1053</x:v>
      </x:c>
      <x:c r="O2090" s="18" t="n">
        <x:f>J2090*L2090</x:f>
        <x:v>114</x:v>
      </x:c>
      <x:c r="P2090" s="18" t="n">
        <x:f>J2090*M2090</x:f>
        <x:v>3009.6000000000004</x:v>
      </x:c>
      <x:c r="Q2090" s="22" t="n">
        <x:f>'01 Controls'!$E$26*'02 Cargo Classes'!$M$8</x:f>
        <x:v>0.1</x:v>
      </x:c>
      <x:c r="R2090" s="22" t="n">
        <x:f>'01 Controls'!$F$26*'02 Cargo Classes'!$N$8</x:f>
        <x:v>0</x:v>
      </x:c>
      <x:c r="S2090" s="22" t="n">
        <x:f>'01 Controls'!$G$26*'02 Cargo Classes'!$O$8</x:f>
        <x:v>1.14</x:v>
      </x:c>
      <x:c r="T2090" s="22" t="n">
        <x:f>'01 Controls'!$H$26*'02 Cargo Classes'!$P$8</x:f>
        <x:v>0</x:v>
      </x:c>
      <x:c r="U2090" s="22" t="n">
        <x:f>SUM(Q2090:T2090)</x:f>
        <x:v>1.24</x:v>
      </x:c>
      <x:c r="V2090" s="18" t="n">
        <x:f>IF(U2090=0,0,N2090*Q2090/U2090)</x:f>
        <x:v>84.9193548387097</x:v>
      </x:c>
      <x:c r="W2090" s="18" t="n">
        <x:f>IF(U2090=0,0,P2090*Q2090/U2090)</x:f>
        <x:v>242.70967741935488</x:v>
      </x:c>
      <x:c r="X2090" s="18" t="n">
        <x:f>MAX(V2090,W2090*'01 Controls'!$E$12)</x:f>
        <x:v>84.9193548387097</x:v>
      </x:c>
      <x:c r="Y2090" s="18" t="n">
        <x:f>IF(U2090=0,0,N2090*R2090/U2090)</x:f>
        <x:v>0</x:v>
      </x:c>
      <x:c r="Z2090" s="18" t="n">
        <x:f>IF(U2090=0,0,P2090*R2090/U2090)</x:f>
        <x:v>0</x:v>
      </x:c>
      <x:c r="AA2090" s="18" t="n">
        <x:f>MAX(Y2090,Z2090*'01 Controls'!$E$13)</x:f>
        <x:v>0</x:v>
      </x:c>
      <x:c r="AB2090" s="18" t="n">
        <x:f>IF(U2090=0,0,N2090*S2090/U2090)</x:f>
        <x:v>968.0806451612902</x:v>
      </x:c>
      <x:c r="AC2090" s="18" t="n">
        <x:f>IF(U2090=0,0,P2090*S2090/U2090)</x:f>
        <x:v>2766.8903225806453</x:v>
      </x:c>
      <x:c r="AD2090" s="18" t="n">
        <x:f>MAX(AB2090,AC2090*'01 Controls'!$E$14)</x:f>
        <x:v>968.0806451612902</x:v>
      </x:c>
      <x:c r="AE2090" s="18" t="n">
        <x:f>IF(U2090=0,0,N2090*T2090/U2090)</x:f>
        <x:v>0</x:v>
      </x:c>
      <x:c r="AF2090" s="18" t="n">
        <x:f>IF(U2090=0,0,P2090*T2090/U2090)</x:f>
        <x:v>0</x:v>
      </x:c>
      <x:c r="AG2090" s="18" t="n">
        <x:f>MAX(AE2090,AF2090*'01 Controls'!$E$15)</x:f>
        <x:v>0</x:v>
      </x:c>
      <x:c r="AH2090" s="18" t="n">
        <x:f>SUM(V2090,Y2090,AB2090,AE2090)</x:f>
        <x:v>1053</x:v>
      </x:c>
      <x:c r="AI2090" s="18" t="n">
        <x:f>N2090-AH2090</x:f>
        <x:v>0</x:v>
      </x:c>
      <x:c r="AJ2090" s="18" t="n">
        <x:f>V2090*INDEX('07 Mode Capacity'!$P$6:$P$17,MATCH("AIR-"&amp;I2090,'07 Mode Capacity'!$C$6:$C$17,0))</x:f>
        <x:v>17.231331728574972</x:v>
      </x:c>
      <x:c r="AK2090" s="18" t="n">
        <x:f>Y2090*INDEX('07 Mode Capacity'!$P$6:$P$17,MATCH("OCEAN-"&amp;I2090,'07 Mode Capacity'!$C$6:$C$17,0))</x:f>
        <x:v>0</x:v>
      </x:c>
      <x:c r="AL2090" s="18" t="n">
        <x:f>AB2090*INDEX('07 Mode Capacity'!$P$6:$P$17,MATCH("LAND-"&amp;I2090,'07 Mode Capacity'!$C$6:$C$17,0))</x:f>
        <x:v>370.29174152228427</x:v>
      </x:c>
      <x:c r="AM2090" s="18" t="n">
        <x:f>AE2090*INDEX('07 Mode Capacity'!$P$6:$P$17,MATCH("INLAND-"&amp;I2090,'07 Mode Capacity'!$C$6:$C$17,0))</x:f>
        <x:v>0</x:v>
      </x:c>
      <x:c r="AN2090" s="18" t="n">
        <x:f>SUM(AJ2090:AM2090)</x:f>
        <x:v>387.5230732508592</x:v>
      </x:c>
      <x:c r="AO2090" s="17" t="n">
        <x:f>IF(N2090=0,1,AN2090/N2090)</x:f>
        <x:v>0.3680181132486792</x:v>
      </x:c>
      <x:c r="AP2090" s="11" t="str">
        <x:f>IF(AO2090&gt;='01 Controls'!$E$16,"PASS","FAIL")</x:f>
        <x:v>FAIL</x:v>
      </x:c>
      <x:c r="AQ2090" s="11" t="str">
        <x:v>UNQUANTIFIED</x:v>
      </x:c>
      <x:c r="AR2090" s="11" t="str">
        <x:v>Position-class planning record; serial item and receiver open</x:v>
      </x:c>
      <x:c r="AS2090" s="26"/>
      <x:c r="AT2090" s="26"/>
    </x:row>
    <x:row r="2091">
      <x:c r="C2091" s="11" t="str">
        <x:v>M2-C-DTG-BAT-22</x:v>
      </x:c>
      <x:c r="D2091" s="11" t="str">
        <x:v>M2</x:v>
      </x:c>
      <x:c r="E2091" s="11" t="str">
        <x:v>Urban heat</x:v>
      </x:c>
      <x:c r="F2091" s="11" t="str">
        <x:v>C-DTG</x:v>
      </x:c>
      <x:c r="G2091" s="11" t="str">
        <x:v>Displacement transition group</x:v>
      </x:c>
      <x:c r="H2091" s="11" t="str">
        <x:v>BAT-22</x:v>
      </x:c>
      <x:c r="I2091" s="19" t="n">
        <x:v>48</x:v>
      </x:c>
      <x:c r="J2091" s="21" t="n">
        <x:v>6</x:v>
      </x:c>
      <x:c r="K2091" s="18" t="n">
        <x:f>'05 Cargo Register'!K299</x:f>
        <x:v>131.625</x:v>
      </x:c>
      <x:c r="L2091" s="18" t="n">
        <x:f>'05 Cargo Register'!N299</x:f>
        <x:v>8</x:v>
      </x:c>
      <x:c r="M2091" s="18" t="n">
        <x:f>'05 Cargo Register'!O299</x:f>
        <x:v>211.20000000000002</x:v>
      </x:c>
      <x:c r="N2091" s="18" t="n">
        <x:f>J2091*K2091</x:f>
        <x:v>789.75</x:v>
      </x:c>
      <x:c r="O2091" s="18" t="n">
        <x:f>J2091*L2091</x:f>
        <x:v>48</x:v>
      </x:c>
      <x:c r="P2091" s="18" t="n">
        <x:f>J2091*M2091</x:f>
        <x:v>1267.2</x:v>
      </x:c>
      <x:c r="Q2091" s="22" t="n">
        <x:f>'01 Controls'!$E$26*'02 Cargo Classes'!$M$9</x:f>
        <x:v>0</x:v>
      </x:c>
      <x:c r="R2091" s="22" t="n">
        <x:f>'01 Controls'!$F$26*'02 Cargo Classes'!$N$9</x:f>
        <x:v>0</x:v>
      </x:c>
      <x:c r="S2091" s="22" t="n">
        <x:f>'01 Controls'!$G$26*'02 Cargo Classes'!$O$9</x:f>
        <x:v>0.95</x:v>
      </x:c>
      <x:c r="T2091" s="22" t="n">
        <x:f>'01 Controls'!$H$26*'02 Cargo Classes'!$P$9</x:f>
        <x:v>0</x:v>
      </x:c>
      <x:c r="U2091" s="22" t="n">
        <x:f>SUM(Q2091:T2091)</x:f>
        <x:v>0.95</x:v>
      </x:c>
      <x:c r="V2091" s="18" t="n">
        <x:f>IF(U2091=0,0,N2091*Q2091/U2091)</x:f>
        <x:v>0</x:v>
      </x:c>
      <x:c r="W2091" s="18" t="n">
        <x:f>IF(U2091=0,0,P2091*Q2091/U2091)</x:f>
        <x:v>0</x:v>
      </x:c>
      <x:c r="X2091" s="18" t="n">
        <x:f>MAX(V2091,W2091*'01 Controls'!$E$12)</x:f>
        <x:v>0</x:v>
      </x:c>
      <x:c r="Y2091" s="18" t="n">
        <x:f>IF(U2091=0,0,N2091*R2091/U2091)</x:f>
        <x:v>0</x:v>
      </x:c>
      <x:c r="Z2091" s="18" t="n">
        <x:f>IF(U2091=0,0,P2091*R2091/U2091)</x:f>
        <x:v>0</x:v>
      </x:c>
      <x:c r="AA2091" s="18" t="n">
        <x:f>MAX(Y2091,Z2091*'01 Controls'!$E$13)</x:f>
        <x:v>0</x:v>
      </x:c>
      <x:c r="AB2091" s="18" t="n">
        <x:f>IF(U2091=0,0,N2091*S2091/U2091)</x:f>
        <x:v>789.75</x:v>
      </x:c>
      <x:c r="AC2091" s="18" t="n">
        <x:f>IF(U2091=0,0,P2091*S2091/U2091)</x:f>
        <x:v>1267.2</x:v>
      </x:c>
      <x:c r="AD2091" s="18" t="n">
        <x:f>MAX(AB2091,AC2091*'01 Controls'!$E$14)</x:f>
        <x:v>789.75</x:v>
      </x:c>
      <x:c r="AE2091" s="18" t="n">
        <x:f>IF(U2091=0,0,N2091*T2091/U2091)</x:f>
        <x:v>0</x:v>
      </x:c>
      <x:c r="AF2091" s="18" t="n">
        <x:f>IF(U2091=0,0,P2091*T2091/U2091)</x:f>
        <x:v>0</x:v>
      </x:c>
      <x:c r="AG2091" s="18" t="n">
        <x:f>MAX(AE2091,AF2091*'01 Controls'!$E$15)</x:f>
        <x:v>0</x:v>
      </x:c>
      <x:c r="AH2091" s="18" t="n">
        <x:f>SUM(V2091,Y2091,AB2091,AE2091)</x:f>
        <x:v>789.75</x:v>
      </x:c>
      <x:c r="AI2091" s="18" t="n">
        <x:f>N2091-AH2091</x:f>
        <x:v>0</x:v>
      </x:c>
      <x:c r="AJ2091" s="18" t="n">
        <x:f>V2091*INDEX('07 Mode Capacity'!$P$6:$P$17,MATCH("AIR-"&amp;I2091,'07 Mode Capacity'!$C$6:$C$17,0))</x:f>
        <x:v>0</x:v>
      </x:c>
      <x:c r="AK2091" s="18" t="n">
        <x:f>Y2091*INDEX('07 Mode Capacity'!$P$6:$P$17,MATCH("OCEAN-"&amp;I2091,'07 Mode Capacity'!$C$6:$C$17,0))</x:f>
        <x:v>0</x:v>
      </x:c>
      <x:c r="AL2091" s="18" t="n">
        <x:f>AB2091*INDEX('07 Mode Capacity'!$P$6:$P$17,MATCH("LAND-"&amp;I2091,'07 Mode Capacity'!$C$6:$C$17,0))</x:f>
        <x:v>96.38730494911357</x:v>
      </x:c>
      <x:c r="AM2091" s="18" t="n">
        <x:f>AE2091*INDEX('07 Mode Capacity'!$P$6:$P$17,MATCH("INLAND-"&amp;I2091,'07 Mode Capacity'!$C$6:$C$17,0))</x:f>
        <x:v>0</x:v>
      </x:c>
      <x:c r="AN2091" s="18" t="n">
        <x:f>SUM(AJ2091:AM2091)</x:f>
        <x:v>96.38730494911357</x:v>
      </x:c>
      <x:c r="AO2091" s="17" t="n">
        <x:f>IF(N2091=0,1,AN2091/N2091)</x:f>
        <x:v>0.1220478695145471</x:v>
      </x:c>
      <x:c r="AP2091" s="11" t="str">
        <x:f>IF(AO2091&gt;='01 Controls'!$E$16,"PASS","FAIL")</x:f>
        <x:v>FAIL</x:v>
      </x:c>
      <x:c r="AQ2091" s="11" t="str">
        <x:v>UNQUANTIFIED</x:v>
      </x:c>
      <x:c r="AR2091" s="11" t="str">
        <x:v>Position-class planning record; serial item and receiver open</x:v>
      </x:c>
      <x:c r="AS2091" s="26"/>
      <x:c r="AT2091" s="26"/>
    </x:row>
    <x:row r="2092">
      <x:c r="C2092" s="11" t="str">
        <x:v>M2-C-DTG-TNK-20</x:v>
      </x:c>
      <x:c r="D2092" s="11" t="str">
        <x:v>M2</x:v>
      </x:c>
      <x:c r="E2092" s="11" t="str">
        <x:v>Urban heat</x:v>
      </x:c>
      <x:c r="F2092" s="11" t="str">
        <x:v>C-DTG</x:v>
      </x:c>
      <x:c r="G2092" s="11" t="str">
        <x:v>Displacement transition group</x:v>
      </x:c>
      <x:c r="H2092" s="11" t="str">
        <x:v>TNK-20</x:v>
      </x:c>
      <x:c r="I2092" s="19" t="n">
        <x:v>48</x:v>
      </x:c>
      <x:c r="J2092" s="21" t="n">
        <x:v>6</x:v>
      </x:c>
      <x:c r="K2092" s="18" t="n">
        <x:f>'05 Cargo Register'!K300</x:f>
        <x:v>175.5</x:v>
      </x:c>
      <x:c r="L2092" s="18" t="n">
        <x:f>'05 Cargo Register'!N300</x:f>
        <x:v>11</x:v>
      </x:c>
      <x:c r="M2092" s="18" t="n">
        <x:f>'05 Cargo Register'!O300</x:f>
        <x:v>233.75</x:v>
      </x:c>
      <x:c r="N2092" s="18" t="n">
        <x:f>J2092*K2092</x:f>
        <x:v>1053</x:v>
      </x:c>
      <x:c r="O2092" s="18" t="n">
        <x:f>J2092*L2092</x:f>
        <x:v>66</x:v>
      </x:c>
      <x:c r="P2092" s="18" t="n">
        <x:f>J2092*M2092</x:f>
        <x:v>1402.5</x:v>
      </x:c>
      <x:c r="Q2092" s="22" t="n">
        <x:f>'01 Controls'!$E$26*'02 Cargo Classes'!$M$10</x:f>
        <x:v>0</x:v>
      </x:c>
      <x:c r="R2092" s="22" t="n">
        <x:f>'01 Controls'!$F$26*'02 Cargo Classes'!$N$10</x:f>
        <x:v>0</x:v>
      </x:c>
      <x:c r="S2092" s="22" t="n">
        <x:f>'01 Controls'!$G$26*'02 Cargo Classes'!$O$10</x:f>
        <x:v>0.95</x:v>
      </x:c>
      <x:c r="T2092" s="22" t="n">
        <x:f>'01 Controls'!$H$26*'02 Cargo Classes'!$P$10</x:f>
        <x:v>0</x:v>
      </x:c>
      <x:c r="U2092" s="22" t="n">
        <x:f>SUM(Q2092:T2092)</x:f>
        <x:v>0.95</x:v>
      </x:c>
      <x:c r="V2092" s="18" t="n">
        <x:f>IF(U2092=0,0,N2092*Q2092/U2092)</x:f>
        <x:v>0</x:v>
      </x:c>
      <x:c r="W2092" s="18" t="n">
        <x:f>IF(U2092=0,0,P2092*Q2092/U2092)</x:f>
        <x:v>0</x:v>
      </x:c>
      <x:c r="X2092" s="18" t="n">
        <x:f>MAX(V2092,W2092*'01 Controls'!$E$12)</x:f>
        <x:v>0</x:v>
      </x:c>
      <x:c r="Y2092" s="18" t="n">
        <x:f>IF(U2092=0,0,N2092*R2092/U2092)</x:f>
        <x:v>0</x:v>
      </x:c>
      <x:c r="Z2092" s="18" t="n">
        <x:f>IF(U2092=0,0,P2092*R2092/U2092)</x:f>
        <x:v>0</x:v>
      </x:c>
      <x:c r="AA2092" s="18" t="n">
        <x:f>MAX(Y2092,Z2092*'01 Controls'!$E$13)</x:f>
        <x:v>0</x:v>
      </x:c>
      <x:c r="AB2092" s="18" t="n">
        <x:f>IF(U2092=0,0,N2092*S2092/U2092)</x:f>
        <x:v>1053</x:v>
      </x:c>
      <x:c r="AC2092" s="18" t="n">
        <x:f>IF(U2092=0,0,P2092*S2092/U2092)</x:f>
        <x:v>1402.5</x:v>
      </x:c>
      <x:c r="AD2092" s="18" t="n">
        <x:f>MAX(AB2092,AC2092*'01 Controls'!$E$14)</x:f>
        <x:v>1053</x:v>
      </x:c>
      <x:c r="AE2092" s="18" t="n">
        <x:f>IF(U2092=0,0,N2092*T2092/U2092)</x:f>
        <x:v>0</x:v>
      </x:c>
      <x:c r="AF2092" s="18" t="n">
        <x:f>IF(U2092=0,0,P2092*T2092/U2092)</x:f>
        <x:v>0</x:v>
      </x:c>
      <x:c r="AG2092" s="18" t="n">
        <x:f>MAX(AE2092,AF2092*'01 Controls'!$E$15)</x:f>
        <x:v>0</x:v>
      </x:c>
      <x:c r="AH2092" s="18" t="n">
        <x:f>SUM(V2092,Y2092,AB2092,AE2092)</x:f>
        <x:v>1053</x:v>
      </x:c>
      <x:c r="AI2092" s="18" t="n">
        <x:f>N2092-AH2092</x:f>
        <x:v>0</x:v>
      </x:c>
      <x:c r="AJ2092" s="18" t="n">
        <x:f>V2092*INDEX('07 Mode Capacity'!$P$6:$P$17,MATCH("AIR-"&amp;I2092,'07 Mode Capacity'!$C$6:$C$17,0))</x:f>
        <x:v>0</x:v>
      </x:c>
      <x:c r="AK2092" s="18" t="n">
        <x:f>Y2092*INDEX('07 Mode Capacity'!$P$6:$P$17,MATCH("OCEAN-"&amp;I2092,'07 Mode Capacity'!$C$6:$C$17,0))</x:f>
        <x:v>0</x:v>
      </x:c>
      <x:c r="AL2092" s="18" t="n">
        <x:f>AB2092*INDEX('07 Mode Capacity'!$P$6:$P$17,MATCH("LAND-"&amp;I2092,'07 Mode Capacity'!$C$6:$C$17,0))</x:f>
        <x:v>128.5164065988181</x:v>
      </x:c>
      <x:c r="AM2092" s="18" t="n">
        <x:f>AE2092*INDEX('07 Mode Capacity'!$P$6:$P$17,MATCH("INLAND-"&amp;I2092,'07 Mode Capacity'!$C$6:$C$17,0))</x:f>
        <x:v>0</x:v>
      </x:c>
      <x:c r="AN2092" s="18" t="n">
        <x:f>SUM(AJ2092:AM2092)</x:f>
        <x:v>128.5164065988181</x:v>
      </x:c>
      <x:c r="AO2092" s="17" t="n">
        <x:f>IF(N2092=0,1,AN2092/N2092)</x:f>
        <x:v>0.1220478695145471</x:v>
      </x:c>
      <x:c r="AP2092" s="11" t="str">
        <x:f>IF(AO2092&gt;='01 Controls'!$E$16,"PASS","FAIL")</x:f>
        <x:v>FAIL</x:v>
      </x:c>
      <x:c r="AQ2092" s="11" t="str">
        <x:v>UNQUANTIFIED</x:v>
      </x:c>
      <x:c r="AR2092" s="11" t="str">
        <x:v>Position-class planning record; serial item and receiver open</x:v>
      </x:c>
      <x:c r="AS2092" s="26"/>
      <x:c r="AT2092" s="26"/>
    </x:row>
    <x:row r="2093">
      <x:c r="C2093" s="11" t="str">
        <x:v>M2-C-DTG-ROL-30</x:v>
      </x:c>
      <x:c r="D2093" s="11" t="str">
        <x:v>M2</x:v>
      </x:c>
      <x:c r="E2093" s="11" t="str">
        <x:v>Urban heat</x:v>
      </x:c>
      <x:c r="F2093" s="11" t="str">
        <x:v>C-DTG</x:v>
      </x:c>
      <x:c r="G2093" s="11" t="str">
        <x:v>Displacement transition group</x:v>
      </x:c>
      <x:c r="H2093" s="11" t="str">
        <x:v>ROL-30</x:v>
      </x:c>
      <x:c r="I2093" s="19" t="n">
        <x:v>48</x:v>
      </x:c>
      <x:c r="J2093" s="21" t="n">
        <x:v>6</x:v>
      </x:c>
      <x:c r="K2093" s="18" t="n">
        <x:f>'05 Cargo Register'!K301</x:f>
        <x:v>263.25</x:v>
      </x:c>
      <x:c r="L2093" s="18" t="n">
        <x:f>'05 Cargo Register'!N301</x:f>
        <x:v>11</x:v>
      </x:c>
      <x:c r="M2093" s="18" t="n">
        <x:f>'05 Cargo Register'!O301</x:f>
        <x:v>701.25</x:v>
      </x:c>
      <x:c r="N2093" s="18" t="n">
        <x:f>J2093*K2093</x:f>
        <x:v>1579.5</x:v>
      </x:c>
      <x:c r="O2093" s="18" t="n">
        <x:f>J2093*L2093</x:f>
        <x:v>66</x:v>
      </x:c>
      <x:c r="P2093" s="18" t="n">
        <x:f>J2093*M2093</x:f>
        <x:v>4207.5</x:v>
      </x:c>
      <x:c r="Q2093" s="22" t="n">
        <x:f>'01 Controls'!$E$26*'02 Cargo Classes'!$M$12</x:f>
        <x:v>0</x:v>
      </x:c>
      <x:c r="R2093" s="22" t="n">
        <x:f>'01 Controls'!$F$26*'02 Cargo Classes'!$N$12</x:f>
        <x:v>0</x:v>
      </x:c>
      <x:c r="S2093" s="22" t="n">
        <x:f>'01 Controls'!$G$26*'02 Cargo Classes'!$O$12</x:f>
        <x:v>1.4249999999999998</x:v>
      </x:c>
      <x:c r="T2093" s="22" t="n">
        <x:f>'01 Controls'!$H$26*'02 Cargo Classes'!$P$12</x:f>
        <x:v>0</x:v>
      </x:c>
      <x:c r="U2093" s="22" t="n">
        <x:f>SUM(Q2093:T2093)</x:f>
        <x:v>1.4249999999999998</x:v>
      </x:c>
      <x:c r="V2093" s="18" t="n">
        <x:f>IF(U2093=0,0,N2093*Q2093/U2093)</x:f>
        <x:v>0</x:v>
      </x:c>
      <x:c r="W2093" s="18" t="n">
        <x:f>IF(U2093=0,0,P2093*Q2093/U2093)</x:f>
        <x:v>0</x:v>
      </x:c>
      <x:c r="X2093" s="18" t="n">
        <x:f>MAX(V2093,W2093*'01 Controls'!$E$12)</x:f>
        <x:v>0</x:v>
      </x:c>
      <x:c r="Y2093" s="18" t="n">
        <x:f>IF(U2093=0,0,N2093*R2093/U2093)</x:f>
        <x:v>0</x:v>
      </x:c>
      <x:c r="Z2093" s="18" t="n">
        <x:f>IF(U2093=0,0,P2093*R2093/U2093)</x:f>
        <x:v>0</x:v>
      </x:c>
      <x:c r="AA2093" s="18" t="n">
        <x:f>MAX(Y2093,Z2093*'01 Controls'!$E$13)</x:f>
        <x:v>0</x:v>
      </x:c>
      <x:c r="AB2093" s="18" t="n">
        <x:f>IF(U2093=0,0,N2093*S2093/U2093)</x:f>
        <x:v>1579.5000000000002</x:v>
      </x:c>
      <x:c r="AC2093" s="18" t="n">
        <x:f>IF(U2093=0,0,P2093*S2093/U2093)</x:f>
        <x:v>4207.5</x:v>
      </x:c>
      <x:c r="AD2093" s="18" t="n">
        <x:f>MAX(AB2093,AC2093*'01 Controls'!$E$14)</x:f>
        <x:v>1579.5000000000002</x:v>
      </x:c>
      <x:c r="AE2093" s="18" t="n">
        <x:f>IF(U2093=0,0,N2093*T2093/U2093)</x:f>
        <x:v>0</x:v>
      </x:c>
      <x:c r="AF2093" s="18" t="n">
        <x:f>IF(U2093=0,0,P2093*T2093/U2093)</x:f>
        <x:v>0</x:v>
      </x:c>
      <x:c r="AG2093" s="18" t="n">
        <x:f>MAX(AE2093,AF2093*'01 Controls'!$E$15)</x:f>
        <x:v>0</x:v>
      </x:c>
      <x:c r="AH2093" s="18" t="n">
        <x:f>SUM(V2093,Y2093,AB2093,AE2093)</x:f>
        <x:v>1579.5000000000002</x:v>
      </x:c>
      <x:c r="AI2093" s="18" t="n">
        <x:f>N2093-AH2093</x:f>
        <x:v>-2.2737367544323206e-13</x:v>
      </x:c>
      <x:c r="AJ2093" s="18" t="n">
        <x:f>V2093*INDEX('07 Mode Capacity'!$P$6:$P$17,MATCH("AIR-"&amp;I2093,'07 Mode Capacity'!$C$6:$C$17,0))</x:f>
        <x:v>0</x:v>
      </x:c>
      <x:c r="AK2093" s="18" t="n">
        <x:f>Y2093*INDEX('07 Mode Capacity'!$P$6:$P$17,MATCH("OCEAN-"&amp;I2093,'07 Mode Capacity'!$C$6:$C$17,0))</x:f>
        <x:v>0</x:v>
      </x:c>
      <x:c r="AL2093" s="18" t="n">
        <x:f>AB2093*INDEX('07 Mode Capacity'!$P$6:$P$17,MATCH("LAND-"&amp;I2093,'07 Mode Capacity'!$C$6:$C$17,0))</x:f>
        <x:v>192.77460989822717</x:v>
      </x:c>
      <x:c r="AM2093" s="18" t="n">
        <x:f>AE2093*INDEX('07 Mode Capacity'!$P$6:$P$17,MATCH("INLAND-"&amp;I2093,'07 Mode Capacity'!$C$6:$C$17,0))</x:f>
        <x:v>0</x:v>
      </x:c>
      <x:c r="AN2093" s="18" t="n">
        <x:f>SUM(AJ2093:AM2093)</x:f>
        <x:v>192.77460989822717</x:v>
      </x:c>
      <x:c r="AO2093" s="17" t="n">
        <x:f>IF(N2093=0,1,AN2093/N2093)</x:f>
        <x:v>0.12204786951454712</x:v>
      </x:c>
      <x:c r="AP2093" s="11" t="str">
        <x:f>IF(AO2093&gt;='01 Controls'!$E$16,"PASS","FAIL")</x:f>
        <x:v>FAIL</x:v>
      </x:c>
      <x:c r="AQ2093" s="11" t="str">
        <x:v>UNQUANTIFIED</x:v>
      </x:c>
      <x:c r="AR2093" s="11" t="str">
        <x:v>Position-class planning record; serial item and receiver open</x:v>
      </x:c>
      <x:c r="AS2093" s="26"/>
      <x:c r="AT2093" s="26"/>
    </x:row>
    <x:row r="2094">
      <x:c r="C2094" s="11" t="str">
        <x:v>M2-C-DTG-LIN-18</x:v>
      </x:c>
      <x:c r="D2094" s="11" t="str">
        <x:v>M2</x:v>
      </x:c>
      <x:c r="E2094" s="11" t="str">
        <x:v>Urban heat</x:v>
      </x:c>
      <x:c r="F2094" s="11" t="str">
        <x:v>C-DTG</x:v>
      </x:c>
      <x:c r="G2094" s="11" t="str">
        <x:v>Displacement transition group</x:v>
      </x:c>
      <x:c r="H2094" s="11" t="str">
        <x:v>LIN-18</x:v>
      </x:c>
      <x:c r="I2094" s="19" t="n">
        <x:v>72</x:v>
      </x:c>
      <x:c r="J2094" s="21" t="n">
        <x:v>6</x:v>
      </x:c>
      <x:c r="K2094" s="18" t="n">
        <x:f>'05 Cargo Register'!K302</x:f>
        <x:v>87.75</x:v>
      </x:c>
      <x:c r="L2094" s="18" t="n">
        <x:f>'05 Cargo Register'!N302</x:f>
        <x:v>7</x:v>
      </x:c>
      <x:c r="M2094" s="18" t="n">
        <x:f>'05 Cargo Register'!O302</x:f>
        <x:v>308</x:v>
      </x:c>
      <x:c r="N2094" s="18" t="n">
        <x:f>J2094*K2094</x:f>
        <x:v>526.5</x:v>
      </x:c>
      <x:c r="O2094" s="18" t="n">
        <x:f>J2094*L2094</x:f>
        <x:v>42</x:v>
      </x:c>
      <x:c r="P2094" s="18" t="n">
        <x:f>J2094*M2094</x:f>
        <x:v>1848</x:v>
      </x:c>
      <x:c r="Q2094" s="22" t="n">
        <x:f>'01 Controls'!$E$26*'02 Cargo Classes'!$M$13</x:f>
        <x:v>0</x:v>
      </x:c>
      <x:c r="R2094" s="22" t="n">
        <x:f>'01 Controls'!$F$26*'02 Cargo Classes'!$N$13</x:f>
        <x:v>0</x:v>
      </x:c>
      <x:c r="S2094" s="22" t="n">
        <x:f>'01 Controls'!$G$26*'02 Cargo Classes'!$O$13</x:f>
        <x:v>0.95</x:v>
      </x:c>
      <x:c r="T2094" s="22" t="n">
        <x:f>'01 Controls'!$H$26*'02 Cargo Classes'!$P$13</x:f>
        <x:v>0</x:v>
      </x:c>
      <x:c r="U2094" s="22" t="n">
        <x:f>SUM(Q2094:T2094)</x:f>
        <x:v>0.95</x:v>
      </x:c>
      <x:c r="V2094" s="18" t="n">
        <x:f>IF(U2094=0,0,N2094*Q2094/U2094)</x:f>
        <x:v>0</x:v>
      </x:c>
      <x:c r="W2094" s="18" t="n">
        <x:f>IF(U2094=0,0,P2094*Q2094/U2094)</x:f>
        <x:v>0</x:v>
      </x:c>
      <x:c r="X2094" s="18" t="n">
        <x:f>MAX(V2094,W2094*'01 Controls'!$E$12)</x:f>
        <x:v>0</x:v>
      </x:c>
      <x:c r="Y2094" s="18" t="n">
        <x:f>IF(U2094=0,0,N2094*R2094/U2094)</x:f>
        <x:v>0</x:v>
      </x:c>
      <x:c r="Z2094" s="18" t="n">
        <x:f>IF(U2094=0,0,P2094*R2094/U2094)</x:f>
        <x:v>0</x:v>
      </x:c>
      <x:c r="AA2094" s="18" t="n">
        <x:f>MAX(Y2094,Z2094*'01 Controls'!$E$13)</x:f>
        <x:v>0</x:v>
      </x:c>
      <x:c r="AB2094" s="18" t="n">
        <x:f>IF(U2094=0,0,N2094*S2094/U2094)</x:f>
        <x:v>526.5</x:v>
      </x:c>
      <x:c r="AC2094" s="18" t="n">
        <x:f>IF(U2094=0,0,P2094*S2094/U2094)</x:f>
        <x:v>1848</x:v>
      </x:c>
      <x:c r="AD2094" s="18" t="n">
        <x:f>MAX(AB2094,AC2094*'01 Controls'!$E$14)</x:f>
        <x:v>526.5</x:v>
      </x:c>
      <x:c r="AE2094" s="18" t="n">
        <x:f>IF(U2094=0,0,N2094*T2094/U2094)</x:f>
        <x:v>0</x:v>
      </x:c>
      <x:c r="AF2094" s="18" t="n">
        <x:f>IF(U2094=0,0,P2094*T2094/U2094)</x:f>
        <x:v>0</x:v>
      </x:c>
      <x:c r="AG2094" s="18" t="n">
        <x:f>MAX(AE2094,AF2094*'01 Controls'!$E$15)</x:f>
        <x:v>0</x:v>
      </x:c>
      <x:c r="AH2094" s="18" t="n">
        <x:f>SUM(V2094,Y2094,AB2094,AE2094)</x:f>
        <x:v>526.5</x:v>
      </x:c>
      <x:c r="AI2094" s="18" t="n">
        <x:f>N2094-AH2094</x:f>
        <x:v>0</x:v>
      </x:c>
      <x:c r="AJ2094" s="18" t="n">
        <x:f>V2094*INDEX('07 Mode Capacity'!$P$6:$P$17,MATCH("AIR-"&amp;I2094,'07 Mode Capacity'!$C$6:$C$17,0))</x:f>
        <x:v>0</x:v>
      </x:c>
      <x:c r="AK2094" s="18" t="n">
        <x:f>Y2094*INDEX('07 Mode Capacity'!$P$6:$P$17,MATCH("OCEAN-"&amp;I2094,'07 Mode Capacity'!$C$6:$C$17,0))</x:f>
        <x:v>0</x:v>
      </x:c>
      <x:c r="AL2094" s="18" t="n">
        <x:f>AB2094*INDEX('07 Mode Capacity'!$P$6:$P$17,MATCH("LAND-"&amp;I2094,'07 Mode Capacity'!$C$6:$C$17,0))</x:f>
        <x:v>376.45288334675786</x:v>
      </x:c>
      <x:c r="AM2094" s="18" t="n">
        <x:f>AE2094*INDEX('07 Mode Capacity'!$P$6:$P$17,MATCH("INLAND-"&amp;I2094,'07 Mode Capacity'!$C$6:$C$17,0))</x:f>
        <x:v>0</x:v>
      </x:c>
      <x:c r="AN2094" s="18" t="n">
        <x:f>SUM(AJ2094:AM2094)</x:f>
        <x:v>376.45288334675786</x:v>
      </x:c>
      <x:c r="AO2094" s="17" t="n">
        <x:f>IF(N2094=0,1,AN2094/N2094)</x:f>
        <x:v>0.7150102247801668</x:v>
      </x:c>
      <x:c r="AP2094" s="11" t="str">
        <x:f>IF(AO2094&gt;='01 Controls'!$E$16,"PASS","FAIL")</x:f>
        <x:v>FAIL</x:v>
      </x:c>
      <x:c r="AQ2094" s="11" t="str">
        <x:v>UNQUANTIFIED</x:v>
      </x:c>
      <x:c r="AR2094" s="11" t="str">
        <x:v>Position-class planning record; serial item and receiver open</x:v>
      </x:c>
      <x:c r="AS2094" s="26"/>
      <x:c r="AT2094" s="26"/>
    </x:row>
    <x:row r="2095">
      <x:c r="C2095" s="11" t="str">
        <x:v>M2-C-DTG-BLK-08</x:v>
      </x:c>
      <x:c r="D2095" s="11" t="str">
        <x:v>M2</x:v>
      </x:c>
      <x:c r="E2095" s="11" t="str">
        <x:v>Urban heat</x:v>
      </x:c>
      <x:c r="F2095" s="11" t="str">
        <x:v>C-DTG</x:v>
      </x:c>
      <x:c r="G2095" s="11" t="str">
        <x:v>Displacement transition group</x:v>
      </x:c>
      <x:c r="H2095" s="11" t="str">
        <x:v>BLK-08</x:v>
      </x:c>
      <x:c r="I2095" s="19" t="n">
        <x:v>48</x:v>
      </x:c>
      <x:c r="J2095" s="21" t="n">
        <x:v>6</x:v>
      </x:c>
      <x:c r="K2095" s="18" t="n">
        <x:f>'05 Cargo Register'!K303</x:f>
        <x:v>745.875</x:v>
      </x:c>
      <x:c r="L2095" s="18" t="n">
        <x:f>'05 Cargo Register'!N303</x:f>
        <x:v>117</x:v>
      </x:c>
      <x:c r="M2095" s="18" t="n">
        <x:f>'05 Cargo Register'!O303</x:f>
        <x:v>5967</x:v>
      </x:c>
      <x:c r="N2095" s="18" t="n">
        <x:f>J2095*K2095</x:f>
        <x:v>4475.25</x:v>
      </x:c>
      <x:c r="O2095" s="18" t="n">
        <x:f>J2095*L2095</x:f>
        <x:v>702</x:v>
      </x:c>
      <x:c r="P2095" s="18" t="n">
        <x:f>J2095*M2095</x:f>
        <x:v>35802</x:v>
      </x:c>
      <x:c r="Q2095" s="22" t="n">
        <x:f>'01 Controls'!$E$26*'02 Cargo Classes'!$M$14</x:f>
        <x:v>0.05</x:v>
      </x:c>
      <x:c r="R2095" s="22" t="n">
        <x:f>'01 Controls'!$F$26*'02 Cargo Classes'!$N$14</x:f>
        <x:v>0</x:v>
      </x:c>
      <x:c r="S2095" s="22" t="n">
        <x:f>'01 Controls'!$G$26*'02 Cargo Classes'!$O$14</x:f>
        <x:v>0.95</x:v>
      </x:c>
      <x:c r="T2095" s="22" t="n">
        <x:f>'01 Controls'!$H$26*'02 Cargo Classes'!$P$14</x:f>
        <x:v>0</x:v>
      </x:c>
      <x:c r="U2095" s="22" t="n">
        <x:f>SUM(Q2095:T2095)</x:f>
        <x:v>1</x:v>
      </x:c>
      <x:c r="V2095" s="18" t="n">
        <x:f>IF(U2095=0,0,N2095*Q2095/U2095)</x:f>
        <x:v>223.76250000000002</x:v>
      </x:c>
      <x:c r="W2095" s="18" t="n">
        <x:f>IF(U2095=0,0,P2095*Q2095/U2095)</x:f>
        <x:v>1790.1000000000001</x:v>
      </x:c>
      <x:c r="X2095" s="18" t="n">
        <x:f>MAX(V2095,W2095*'01 Controls'!$E$12)</x:f>
        <x:v>447.52500000000003</x:v>
      </x:c>
      <x:c r="Y2095" s="18" t="n">
        <x:f>IF(U2095=0,0,N2095*R2095/U2095)</x:f>
        <x:v>0</x:v>
      </x:c>
      <x:c r="Z2095" s="18" t="n">
        <x:f>IF(U2095=0,0,P2095*R2095/U2095)</x:f>
        <x:v>0</x:v>
      </x:c>
      <x:c r="AA2095" s="18" t="n">
        <x:f>MAX(Y2095,Z2095*'01 Controls'!$E$13)</x:f>
        <x:v>0</x:v>
      </x:c>
      <x:c r="AB2095" s="18" t="n">
        <x:f>IF(U2095=0,0,N2095*S2095/U2095)</x:f>
        <x:v>4251.4875</x:v>
      </x:c>
      <x:c r="AC2095" s="18" t="n">
        <x:f>IF(U2095=0,0,P2095*S2095/U2095)</x:f>
        <x:v>34011.9</x:v>
      </x:c>
      <x:c r="AD2095" s="18" t="n">
        <x:f>MAX(AB2095,AC2095*'01 Controls'!$E$14)</x:f>
        <x:v>6802.380000000001</x:v>
      </x:c>
      <x:c r="AE2095" s="18" t="n">
        <x:f>IF(U2095=0,0,N2095*T2095/U2095)</x:f>
        <x:v>0</x:v>
      </x:c>
      <x:c r="AF2095" s="18" t="n">
        <x:f>IF(U2095=0,0,P2095*T2095/U2095)</x:f>
        <x:v>0</x:v>
      </x:c>
      <x:c r="AG2095" s="18" t="n">
        <x:f>MAX(AE2095,AF2095*'01 Controls'!$E$15)</x:f>
        <x:v>0</x:v>
      </x:c>
      <x:c r="AH2095" s="18" t="n">
        <x:f>SUM(V2095,Y2095,AB2095,AE2095)</x:f>
        <x:v>4475.25</x:v>
      </x:c>
      <x:c r="AI2095" s="18" t="n">
        <x:f>N2095-AH2095</x:f>
        <x:v>0</x:v>
      </x:c>
      <x:c r="AJ2095" s="18" t="n">
        <x:f>V2095*INDEX('07 Mode Capacity'!$P$6:$P$17,MATCH("AIR-"&amp;I2095,'07 Mode Capacity'!$C$6:$C$17,0))</x:f>
        <x:v>62.728607737957844</x:v>
      </x:c>
      <x:c r="AK2095" s="18" t="n">
        <x:f>Y2095*INDEX('07 Mode Capacity'!$P$6:$P$17,MATCH("OCEAN-"&amp;I2095,'07 Mode Capacity'!$C$6:$C$17,0))</x:f>
        <x:v>0</x:v>
      </x:c>
      <x:c r="AL2095" s="18" t="n">
        <x:f>AB2095*INDEX('07 Mode Capacity'!$P$6:$P$17,MATCH("LAND-"&amp;I2095,'07 Mode Capacity'!$C$6:$C$17,0))</x:f>
        <x:v>518.8849916427281</x:v>
      </x:c>
      <x:c r="AM2095" s="18" t="n">
        <x:f>AE2095*INDEX('07 Mode Capacity'!$P$6:$P$17,MATCH("INLAND-"&amp;I2095,'07 Mode Capacity'!$C$6:$C$17,0))</x:f>
        <x:v>0</x:v>
      </x:c>
      <x:c r="AN2095" s="18" t="n">
        <x:f>SUM(AJ2095:AM2095)</x:f>
        <x:v>581.613599380686</x:v>
      </x:c>
      <x:c r="AO2095" s="17" t="n">
        <x:f>IF(N2095=0,1,AN2095/N2095)</x:f>
        <x:v>0.1299622589532844</x:v>
      </x:c>
      <x:c r="AP2095" s="11" t="str">
        <x:f>IF(AO2095&gt;='01 Controls'!$E$16,"PASS","FAIL")</x:f>
        <x:v>FAIL</x:v>
      </x:c>
      <x:c r="AQ2095" s="11" t="str">
        <x:v>UNQUANTIFIED</x:v>
      </x:c>
      <x:c r="AR2095" s="11" t="str">
        <x:v>Position-class planning record; serial item and receiver open</x:v>
      </x:c>
      <x:c r="AS2095" s="26"/>
      <x:c r="AT2095" s="26"/>
    </x:row>
    <x:row r="2096">
      <x:c r="C2096" s="11" t="str">
        <x:v>M2-C-CIG-APL-45</x:v>
      </x:c>
      <x:c r="D2096" s="11" t="str">
        <x:v>M2</x:v>
      </x:c>
      <x:c r="E2096" s="11" t="str">
        <x:v>Urban heat</x:v>
      </x:c>
      <x:c r="F2096" s="11" t="str">
        <x:v>C-CIG</x:v>
      </x:c>
      <x:c r="G2096" s="11" t="str">
        <x:v>Community institutions group</x:v>
      </x:c>
      <x:c r="H2096" s="11" t="str">
        <x:v>APL-45</x:v>
      </x:c>
      <x:c r="I2096" s="19" t="n">
        <x:v>24</x:v>
      </x:c>
      <x:c r="J2096" s="21" t="n">
        <x:v>5</x:v>
      </x:c>
      <x:c r="K2096" s="18" t="n">
        <x:f>'05 Cargo Register'!K304</x:f>
        <x:v>175.5</x:v>
      </x:c>
      <x:c r="L2096" s="18" t="n">
        <x:f>'05 Cargo Register'!N304</x:f>
        <x:v>46</x:v>
      </x:c>
      <x:c r="M2096" s="18" t="n">
        <x:f>'05 Cargo Register'!O304</x:f>
        <x:v>345</x:v>
      </x:c>
      <x:c r="N2096" s="18" t="n">
        <x:f>J2096*K2096</x:f>
        <x:v>877.5</x:v>
      </x:c>
      <x:c r="O2096" s="18" t="n">
        <x:f>J2096*L2096</x:f>
        <x:v>230</x:v>
      </x:c>
      <x:c r="P2096" s="18" t="n">
        <x:f>J2096*M2096</x:f>
        <x:v>1725</x:v>
      </x:c>
      <x:c r="Q2096" s="22" t="n">
        <x:f>'01 Controls'!$E$26*'02 Cargo Classes'!$M$6</x:f>
        <x:v>0.15000000000000002</x:v>
      </x:c>
      <x:c r="R2096" s="22" t="n">
        <x:f>'01 Controls'!$F$26*'02 Cargo Classes'!$N$6</x:f>
        <x:v>0</x:v>
      </x:c>
      <x:c r="S2096" s="22" t="n">
        <x:f>'01 Controls'!$G$26*'02 Cargo Classes'!$O$6</x:f>
        <x:v>0.95</x:v>
      </x:c>
      <x:c r="T2096" s="22" t="n">
        <x:f>'01 Controls'!$H$26*'02 Cargo Classes'!$P$6</x:f>
        <x:v>0</x:v>
      </x:c>
      <x:c r="U2096" s="22" t="n">
        <x:f>SUM(Q2096:T2096)</x:f>
        <x:v>1.1</x:v>
      </x:c>
      <x:c r="V2096" s="18" t="n">
        <x:f>IF(U2096=0,0,N2096*Q2096/U2096)</x:f>
        <x:v>119.65909090909092</x:v>
      </x:c>
      <x:c r="W2096" s="18" t="n">
        <x:f>IF(U2096=0,0,P2096*Q2096/U2096)</x:f>
        <x:v>235.22727272727275</x:v>
      </x:c>
      <x:c r="X2096" s="18" t="n">
        <x:f>MAX(V2096,W2096*'01 Controls'!$E$12)</x:f>
        <x:v>119.65909090909092</x:v>
      </x:c>
      <x:c r="Y2096" s="18" t="n">
        <x:f>IF(U2096=0,0,N2096*R2096/U2096)</x:f>
        <x:v>0</x:v>
      </x:c>
      <x:c r="Z2096" s="18" t="n">
        <x:f>IF(U2096=0,0,P2096*R2096/U2096)</x:f>
        <x:v>0</x:v>
      </x:c>
      <x:c r="AA2096" s="18" t="n">
        <x:f>MAX(Y2096,Z2096*'01 Controls'!$E$13)</x:f>
        <x:v>0</x:v>
      </x:c>
      <x:c r="AB2096" s="18" t="n">
        <x:f>IF(U2096=0,0,N2096*S2096/U2096)</x:f>
        <x:v>757.840909090909</x:v>
      </x:c>
      <x:c r="AC2096" s="18" t="n">
        <x:f>IF(U2096=0,0,P2096*S2096/U2096)</x:f>
        <x:v>1489.7727272727273</x:v>
      </x:c>
      <x:c r="AD2096" s="18" t="n">
        <x:f>MAX(AB2096,AC2096*'01 Controls'!$E$14)</x:f>
        <x:v>757.840909090909</x:v>
      </x:c>
      <x:c r="AE2096" s="18" t="n">
        <x:f>IF(U2096=0,0,N2096*T2096/U2096)</x:f>
        <x:v>0</x:v>
      </x:c>
      <x:c r="AF2096" s="18" t="n">
        <x:f>IF(U2096=0,0,P2096*T2096/U2096)</x:f>
        <x:v>0</x:v>
      </x:c>
      <x:c r="AG2096" s="18" t="n">
        <x:f>MAX(AE2096,AF2096*'01 Controls'!$E$15)</x:f>
        <x:v>0</x:v>
      </x:c>
      <x:c r="AH2096" s="18" t="n">
        <x:f>SUM(V2096,Y2096,AB2096,AE2096)</x:f>
        <x:v>877.4999999999999</x:v>
      </x:c>
      <x:c r="AI2096" s="18" t="n">
        <x:f>N2096-AH2096</x:f>
        <x:v>1.1368683772161603e-13</x:v>
      </x:c>
      <x:c r="AJ2096" s="18" t="n">
        <x:f>V2096*INDEX('07 Mode Capacity'!$P$6:$P$17,MATCH("AIR-"&amp;I2096,'07 Mode Capacity'!$C$6:$C$17,0))</x:f>
        <x:v>24.280512890264728</x:v>
      </x:c>
      <x:c r="AK2096" s="18" t="n">
        <x:f>Y2096*INDEX('07 Mode Capacity'!$P$6:$P$17,MATCH("OCEAN-"&amp;I2096,'07 Mode Capacity'!$C$6:$C$17,0))</x:f>
        <x:v>0</x:v>
      </x:c>
      <x:c r="AL2096" s="18" t="n">
        <x:f>AB2096*INDEX('07 Mode Capacity'!$P$6:$P$17,MATCH("LAND-"&amp;I2096,'07 Mode Capacity'!$C$6:$C$17,0))</x:f>
        <x:v>289.87484816138414</x:v>
      </x:c>
      <x:c r="AM2096" s="18" t="n">
        <x:f>AE2096*INDEX('07 Mode Capacity'!$P$6:$P$17,MATCH("INLAND-"&amp;I2096,'07 Mode Capacity'!$C$6:$C$17,0))</x:f>
        <x:v>0</x:v>
      </x:c>
      <x:c r="AN2096" s="18" t="n">
        <x:f>SUM(AJ2096:AM2096)</x:f>
        <x:v>314.15536105164887</x:v>
      </x:c>
      <x:c r="AO2096" s="17" t="n">
        <x:f>IF(N2096=0,1,AN2096/N2096)</x:f>
        <x:v>0.35801180746626654</x:v>
      </x:c>
      <x:c r="AP2096" s="11" t="str">
        <x:f>IF(AO2096&gt;='01 Controls'!$E$16,"PASS","FAIL")</x:f>
        <x:v>FAIL</x:v>
      </x:c>
      <x:c r="AQ2096" s="11" t="str">
        <x:v>UNQUANTIFIED</x:v>
      </x:c>
      <x:c r="AR2096" s="11" t="str">
        <x:v>Position-class planning record; serial item and receiver open</x:v>
      </x:c>
      <x:c r="AS2096" s="26"/>
      <x:c r="AT2096" s="26"/>
    </x:row>
    <x:row r="2097">
      <x:c r="C2097" s="11" t="str">
        <x:v>M2-C-CIG-ISO-18</x:v>
      </x:c>
      <x:c r="D2097" s="11" t="str">
        <x:v>M2</x:v>
      </x:c>
      <x:c r="E2097" s="11" t="str">
        <x:v>Urban heat</x:v>
      </x:c>
      <x:c r="F2097" s="11" t="str">
        <x:v>C-CIG</x:v>
      </x:c>
      <x:c r="G2097" s="11" t="str">
        <x:v>Community institutions group</x:v>
      </x:c>
      <x:c r="H2097" s="11" t="str">
        <x:v>ISO-18</x:v>
      </x:c>
      <x:c r="I2097" s="19" t="n">
        <x:v>48</x:v>
      </x:c>
      <x:c r="J2097" s="21" t="n">
        <x:v>5</x:v>
      </x:c>
      <x:c r="K2097" s="18" t="n">
        <x:f>'05 Cargo Register'!K305</x:f>
        <x:v>438.75</x:v>
      </x:c>
      <x:c r="L2097" s="18" t="n">
        <x:f>'05 Cargo Register'!N305</x:f>
        <x:v>29</x:v>
      </x:c>
      <x:c r="M2097" s="18" t="n">
        <x:f>'05 Cargo Register'!O305</x:f>
        <x:v>765.6</x:v>
      </x:c>
      <x:c r="N2097" s="18" t="n">
        <x:f>J2097*K2097</x:f>
        <x:v>2193.75</x:v>
      </x:c>
      <x:c r="O2097" s="18" t="n">
        <x:f>J2097*L2097</x:f>
        <x:v>145</x:v>
      </x:c>
      <x:c r="P2097" s="18" t="n">
        <x:f>J2097*M2097</x:f>
        <x:v>3828</x:v>
      </x:c>
      <x:c r="Q2097" s="22" t="n">
        <x:f>'01 Controls'!$E$26*'02 Cargo Classes'!$M$7</x:f>
        <x:v>0.010000000000000002</x:v>
      </x:c>
      <x:c r="R2097" s="22" t="n">
        <x:f>'01 Controls'!$F$26*'02 Cargo Classes'!$N$7</x:f>
        <x:v>0</x:v>
      </x:c>
      <x:c r="S2097" s="22" t="n">
        <x:f>'01 Controls'!$G$26*'02 Cargo Classes'!$O$7</x:f>
        <x:v>1.14</x:v>
      </x:c>
      <x:c r="T2097" s="22" t="n">
        <x:f>'01 Controls'!$H$26*'02 Cargo Classes'!$P$7</x:f>
        <x:v>0</x:v>
      </x:c>
      <x:c r="U2097" s="22" t="n">
        <x:f>SUM(Q2097:T2097)</x:f>
        <x:v>1.15</x:v>
      </x:c>
      <x:c r="V2097" s="18" t="n">
        <x:f>IF(U2097=0,0,N2097*Q2097/U2097)</x:f>
        <x:v>19.076086956521745</x:v>
      </x:c>
      <x:c r="W2097" s="18" t="n">
        <x:f>IF(U2097=0,0,P2097*Q2097/U2097)</x:f>
        <x:v>33.28695652173914</x:v>
      </x:c>
      <x:c r="X2097" s="18" t="n">
        <x:f>MAX(V2097,W2097*'01 Controls'!$E$12)</x:f>
        <x:v>19.076086956521745</x:v>
      </x:c>
      <x:c r="Y2097" s="18" t="n">
        <x:f>IF(U2097=0,0,N2097*R2097/U2097)</x:f>
        <x:v>0</x:v>
      </x:c>
      <x:c r="Z2097" s="18" t="n">
        <x:f>IF(U2097=0,0,P2097*R2097/U2097)</x:f>
        <x:v>0</x:v>
      </x:c>
      <x:c r="AA2097" s="18" t="n">
        <x:f>MAX(Y2097,Z2097*'01 Controls'!$E$13)</x:f>
        <x:v>0</x:v>
      </x:c>
      <x:c r="AB2097" s="18" t="n">
        <x:f>IF(U2097=0,0,N2097*S2097/U2097)</x:f>
        <x:v>2174.6739130434785</x:v>
      </x:c>
      <x:c r="AC2097" s="18" t="n">
        <x:f>IF(U2097=0,0,P2097*S2097/U2097)</x:f>
        <x:v>3794.713043478261</x:v>
      </x:c>
      <x:c r="AD2097" s="18" t="n">
        <x:f>MAX(AB2097,AC2097*'01 Controls'!$E$14)</x:f>
        <x:v>2174.6739130434785</x:v>
      </x:c>
      <x:c r="AE2097" s="18" t="n">
        <x:f>IF(U2097=0,0,N2097*T2097/U2097)</x:f>
        <x:v>0</x:v>
      </x:c>
      <x:c r="AF2097" s="18" t="n">
        <x:f>IF(U2097=0,0,P2097*T2097/U2097)</x:f>
        <x:v>0</x:v>
      </x:c>
      <x:c r="AG2097" s="18" t="n">
        <x:f>MAX(AE2097,AF2097*'01 Controls'!$E$15)</x:f>
        <x:v>0</x:v>
      </x:c>
      <x:c r="AH2097" s="18" t="n">
        <x:f>SUM(V2097,Y2097,AB2097,AE2097)</x:f>
        <x:v>2193.75</x:v>
      </x:c>
      <x:c r="AI2097" s="18" t="n">
        <x:f>N2097-AH2097</x:f>
        <x:v>0</x:v>
      </x:c>
      <x:c r="AJ2097" s="18" t="n">
        <x:f>V2097*INDEX('07 Mode Capacity'!$P$6:$P$17,MATCH("AIR-"&amp;I2097,'07 Mode Capacity'!$C$6:$C$17,0))</x:f>
        <x:v>5.347707394540312</x:v>
      </x:c>
      <x:c r="AK2097" s="18" t="n">
        <x:f>Y2097*INDEX('07 Mode Capacity'!$P$6:$P$17,MATCH("OCEAN-"&amp;I2097,'07 Mode Capacity'!$C$6:$C$17,0))</x:f>
        <x:v>0</x:v>
      </x:c>
      <x:c r="AL2097" s="18" t="n">
        <x:f>AB2097*INDEX('07 Mode Capacity'!$P$6:$P$17,MATCH("LAND-"&amp;I2097,'07 Mode Capacity'!$C$6:$C$17,0))</x:f>
        <x:v>265.41431797582004</x:v>
      </x:c>
      <x:c r="AM2097" s="18" t="n">
        <x:f>AE2097*INDEX('07 Mode Capacity'!$P$6:$P$17,MATCH("INLAND-"&amp;I2097,'07 Mode Capacity'!$C$6:$C$17,0))</x:f>
        <x:v>0</x:v>
      </x:c>
      <x:c r="AN2097" s="18" t="n">
        <x:f>SUM(AJ2097:AM2097)</x:f>
        <x:v>270.76202537036033</x:v>
      </x:c>
      <x:c r="AO2097" s="17" t="n">
        <x:f>IF(N2097=0,1,AN2097/N2097)</x:f>
        <x:v>0.12342428506911013</x:v>
      </x:c>
      <x:c r="AP2097" s="11" t="str">
        <x:f>IF(AO2097&gt;='01 Controls'!$E$16,"PASS","FAIL")</x:f>
        <x:v>FAIL</x:v>
      </x:c>
      <x:c r="AQ2097" s="11" t="str">
        <x:v>UNQUANTIFIED</x:v>
      </x:c>
      <x:c r="AR2097" s="11" t="str">
        <x:v>Position-class planning record; serial item and receiver open</x:v>
      </x:c>
      <x:c r="AS2097" s="26"/>
      <x:c r="AT2097" s="26"/>
    </x:row>
    <x:row r="2098">
      <x:c r="C2098" s="11" t="str">
        <x:v>M2-C-CIG-COL-12</x:v>
      </x:c>
      <x:c r="D2098" s="11" t="str">
        <x:v>M2</x:v>
      </x:c>
      <x:c r="E2098" s="11" t="str">
        <x:v>Urban heat</x:v>
      </x:c>
      <x:c r="F2098" s="11" t="str">
        <x:v>C-CIG</x:v>
      </x:c>
      <x:c r="G2098" s="11" t="str">
        <x:v>Community institutions group</x:v>
      </x:c>
      <x:c r="H2098" s="11" t="str">
        <x:v>COL-12</x:v>
      </x:c>
      <x:c r="I2098" s="19" t="n">
        <x:v>24</x:v>
      </x:c>
      <x:c r="J2098" s="21" t="n">
        <x:v>5</x:v>
      </x:c>
      <x:c r="K2098" s="18" t="n">
        <x:f>'05 Cargo Register'!K306</x:f>
        <x:v>175.5</x:v>
      </x:c>
      <x:c r="L2098" s="18" t="n">
        <x:f>'05 Cargo Register'!N306</x:f>
        <x:v>19</x:v>
      </x:c>
      <x:c r="M2098" s="18" t="n">
        <x:f>'05 Cargo Register'!O306</x:f>
        <x:v>501.6</x:v>
      </x:c>
      <x:c r="N2098" s="18" t="n">
        <x:f>J2098*K2098</x:f>
        <x:v>877.5</x:v>
      </x:c>
      <x:c r="O2098" s="18" t="n">
        <x:f>J2098*L2098</x:f>
        <x:v>95</x:v>
      </x:c>
      <x:c r="P2098" s="18" t="n">
        <x:f>J2098*M2098</x:f>
        <x:v>2508</x:v>
      </x:c>
      <x:c r="Q2098" s="22" t="n">
        <x:f>'01 Controls'!$E$26*'02 Cargo Classes'!$M$8</x:f>
        <x:v>0.1</x:v>
      </x:c>
      <x:c r="R2098" s="22" t="n">
        <x:f>'01 Controls'!$F$26*'02 Cargo Classes'!$N$8</x:f>
        <x:v>0</x:v>
      </x:c>
      <x:c r="S2098" s="22" t="n">
        <x:f>'01 Controls'!$G$26*'02 Cargo Classes'!$O$8</x:f>
        <x:v>1.14</x:v>
      </x:c>
      <x:c r="T2098" s="22" t="n">
        <x:f>'01 Controls'!$H$26*'02 Cargo Classes'!$P$8</x:f>
        <x:v>0</x:v>
      </x:c>
      <x:c r="U2098" s="22" t="n">
        <x:f>SUM(Q2098:T2098)</x:f>
        <x:v>1.24</x:v>
      </x:c>
      <x:c r="V2098" s="18" t="n">
        <x:f>IF(U2098=0,0,N2098*Q2098/U2098)</x:f>
        <x:v>70.76612903225806</x:v>
      </x:c>
      <x:c r="W2098" s="18" t="n">
        <x:f>IF(U2098=0,0,P2098*Q2098/U2098)</x:f>
        <x:v>202.25806451612905</x:v>
      </x:c>
      <x:c r="X2098" s="18" t="n">
        <x:f>MAX(V2098,W2098*'01 Controls'!$E$12)</x:f>
        <x:v>70.76612903225806</x:v>
      </x:c>
      <x:c r="Y2098" s="18" t="n">
        <x:f>IF(U2098=0,0,N2098*R2098/U2098)</x:f>
        <x:v>0</x:v>
      </x:c>
      <x:c r="Z2098" s="18" t="n">
        <x:f>IF(U2098=0,0,P2098*R2098/U2098)</x:f>
        <x:v>0</x:v>
      </x:c>
      <x:c r="AA2098" s="18" t="n">
        <x:f>MAX(Y2098,Z2098*'01 Controls'!$E$13)</x:f>
        <x:v>0</x:v>
      </x:c>
      <x:c r="AB2098" s="18" t="n">
        <x:f>IF(U2098=0,0,N2098*S2098/U2098)</x:f>
        <x:v>806.7338709677418</x:v>
      </x:c>
      <x:c r="AC2098" s="18" t="n">
        <x:f>IF(U2098=0,0,P2098*S2098/U2098)</x:f>
        <x:v>2305.7419354838707</x:v>
      </x:c>
      <x:c r="AD2098" s="18" t="n">
        <x:f>MAX(AB2098,AC2098*'01 Controls'!$E$14)</x:f>
        <x:v>806.7338709677418</x:v>
      </x:c>
      <x:c r="AE2098" s="18" t="n">
        <x:f>IF(U2098=0,0,N2098*T2098/U2098)</x:f>
        <x:v>0</x:v>
      </x:c>
      <x:c r="AF2098" s="18" t="n">
        <x:f>IF(U2098=0,0,P2098*T2098/U2098)</x:f>
        <x:v>0</x:v>
      </x:c>
      <x:c r="AG2098" s="18" t="n">
        <x:f>MAX(AE2098,AF2098*'01 Controls'!$E$15)</x:f>
        <x:v>0</x:v>
      </x:c>
      <x:c r="AH2098" s="18" t="n">
        <x:f>SUM(V2098,Y2098,AB2098,AE2098)</x:f>
        <x:v>877.4999999999999</x:v>
      </x:c>
      <x:c r="AI2098" s="18" t="n">
        <x:f>N2098-AH2098</x:f>
        <x:v>1.1368683772161603e-13</x:v>
      </x:c>
      <x:c r="AJ2098" s="18" t="n">
        <x:f>V2098*INDEX('07 Mode Capacity'!$P$6:$P$17,MATCH("AIR-"&amp;I2098,'07 Mode Capacity'!$C$6:$C$17,0))</x:f>
        <x:v>14.359443107145806</x:v>
      </x:c>
      <x:c r="AK2098" s="18" t="n">
        <x:f>Y2098*INDEX('07 Mode Capacity'!$P$6:$P$17,MATCH("OCEAN-"&amp;I2098,'07 Mode Capacity'!$C$6:$C$17,0))</x:f>
        <x:v>0</x:v>
      </x:c>
      <x:c r="AL2098" s="18" t="n">
        <x:f>AB2098*INDEX('07 Mode Capacity'!$P$6:$P$17,MATCH("LAND-"&amp;I2098,'07 Mode Capacity'!$C$6:$C$17,0))</x:f>
        <x:v>308.57645126857017</x:v>
      </x:c>
      <x:c r="AM2098" s="18" t="n">
        <x:f>AE2098*INDEX('07 Mode Capacity'!$P$6:$P$17,MATCH("INLAND-"&amp;I2098,'07 Mode Capacity'!$C$6:$C$17,0))</x:f>
        <x:v>0</x:v>
      </x:c>
      <x:c r="AN2098" s="18" t="n">
        <x:f>SUM(AJ2098:AM2098)</x:f>
        <x:v>322.935894375716</x:v>
      </x:c>
      <x:c r="AO2098" s="17" t="n">
        <x:f>IF(N2098=0,1,AN2098/N2098)</x:f>
        <x:v>0.36801811324867917</x:v>
      </x:c>
      <x:c r="AP2098" s="11" t="str">
        <x:f>IF(AO2098&gt;='01 Controls'!$E$16,"PASS","FAIL")</x:f>
        <x:v>FAIL</x:v>
      </x:c>
      <x:c r="AQ2098" s="11" t="str">
        <x:v>UNQUANTIFIED</x:v>
      </x:c>
      <x:c r="AR2098" s="11" t="str">
        <x:v>Position-class planning record; serial item and receiver open</x:v>
      </x:c>
      <x:c r="AS2098" s="26"/>
      <x:c r="AT2098" s="26"/>
    </x:row>
    <x:row r="2099">
      <x:c r="C2099" s="11" t="str">
        <x:v>M2-C-CIG-BAT-22</x:v>
      </x:c>
      <x:c r="D2099" s="11" t="str">
        <x:v>M2</x:v>
      </x:c>
      <x:c r="E2099" s="11" t="str">
        <x:v>Urban heat</x:v>
      </x:c>
      <x:c r="F2099" s="11" t="str">
        <x:v>C-CIG</x:v>
      </x:c>
      <x:c r="G2099" s="11" t="str">
        <x:v>Community institutions group</x:v>
      </x:c>
      <x:c r="H2099" s="11" t="str">
        <x:v>BAT-22</x:v>
      </x:c>
      <x:c r="I2099" s="19" t="n">
        <x:v>48</x:v>
      </x:c>
      <x:c r="J2099" s="21" t="n">
        <x:v>5</x:v>
      </x:c>
      <x:c r="K2099" s="18" t="n">
        <x:f>'05 Cargo Register'!K307</x:f>
        <x:v>131.625</x:v>
      </x:c>
      <x:c r="L2099" s="18" t="n">
        <x:f>'05 Cargo Register'!N307</x:f>
        <x:v>8</x:v>
      </x:c>
      <x:c r="M2099" s="18" t="n">
        <x:f>'05 Cargo Register'!O307</x:f>
        <x:v>211.20000000000002</x:v>
      </x:c>
      <x:c r="N2099" s="18" t="n">
        <x:f>J2099*K2099</x:f>
        <x:v>658.125</x:v>
      </x:c>
      <x:c r="O2099" s="18" t="n">
        <x:f>J2099*L2099</x:f>
        <x:v>40</x:v>
      </x:c>
      <x:c r="P2099" s="18" t="n">
        <x:f>J2099*M2099</x:f>
        <x:v>1056</x:v>
      </x:c>
      <x:c r="Q2099" s="22" t="n">
        <x:f>'01 Controls'!$E$26*'02 Cargo Classes'!$M$9</x:f>
        <x:v>0</x:v>
      </x:c>
      <x:c r="R2099" s="22" t="n">
        <x:f>'01 Controls'!$F$26*'02 Cargo Classes'!$N$9</x:f>
        <x:v>0</x:v>
      </x:c>
      <x:c r="S2099" s="22" t="n">
        <x:f>'01 Controls'!$G$26*'02 Cargo Classes'!$O$9</x:f>
        <x:v>0.95</x:v>
      </x:c>
      <x:c r="T2099" s="22" t="n">
        <x:f>'01 Controls'!$H$26*'02 Cargo Classes'!$P$9</x:f>
        <x:v>0</x:v>
      </x:c>
      <x:c r="U2099" s="22" t="n">
        <x:f>SUM(Q2099:T2099)</x:f>
        <x:v>0.95</x:v>
      </x:c>
      <x:c r="V2099" s="18" t="n">
        <x:f>IF(U2099=0,0,N2099*Q2099/U2099)</x:f>
        <x:v>0</x:v>
      </x:c>
      <x:c r="W2099" s="18" t="n">
        <x:f>IF(U2099=0,0,P2099*Q2099/U2099)</x:f>
        <x:v>0</x:v>
      </x:c>
      <x:c r="X2099" s="18" t="n">
        <x:f>MAX(V2099,W2099*'01 Controls'!$E$12)</x:f>
        <x:v>0</x:v>
      </x:c>
      <x:c r="Y2099" s="18" t="n">
        <x:f>IF(U2099=0,0,N2099*R2099/U2099)</x:f>
        <x:v>0</x:v>
      </x:c>
      <x:c r="Z2099" s="18" t="n">
        <x:f>IF(U2099=0,0,P2099*R2099/U2099)</x:f>
        <x:v>0</x:v>
      </x:c>
      <x:c r="AA2099" s="18" t="n">
        <x:f>MAX(Y2099,Z2099*'01 Controls'!$E$13)</x:f>
        <x:v>0</x:v>
      </x:c>
      <x:c r="AB2099" s="18" t="n">
        <x:f>IF(U2099=0,0,N2099*S2099/U2099)</x:f>
        <x:v>658.125</x:v>
      </x:c>
      <x:c r="AC2099" s="18" t="n">
        <x:f>IF(U2099=0,0,P2099*S2099/U2099)</x:f>
        <x:v>1056</x:v>
      </x:c>
      <x:c r="AD2099" s="18" t="n">
        <x:f>MAX(AB2099,AC2099*'01 Controls'!$E$14)</x:f>
        <x:v>658.125</x:v>
      </x:c>
      <x:c r="AE2099" s="18" t="n">
        <x:f>IF(U2099=0,0,N2099*T2099/U2099)</x:f>
        <x:v>0</x:v>
      </x:c>
      <x:c r="AF2099" s="18" t="n">
        <x:f>IF(U2099=0,0,P2099*T2099/U2099)</x:f>
        <x:v>0</x:v>
      </x:c>
      <x:c r="AG2099" s="18" t="n">
        <x:f>MAX(AE2099,AF2099*'01 Controls'!$E$15)</x:f>
        <x:v>0</x:v>
      </x:c>
      <x:c r="AH2099" s="18" t="n">
        <x:f>SUM(V2099,Y2099,AB2099,AE2099)</x:f>
        <x:v>658.125</x:v>
      </x:c>
      <x:c r="AI2099" s="18" t="n">
        <x:f>N2099-AH2099</x:f>
        <x:v>0</x:v>
      </x:c>
      <x:c r="AJ2099" s="18" t="n">
        <x:f>V2099*INDEX('07 Mode Capacity'!$P$6:$P$17,MATCH("AIR-"&amp;I2099,'07 Mode Capacity'!$C$6:$C$17,0))</x:f>
        <x:v>0</x:v>
      </x:c>
      <x:c r="AK2099" s="18" t="n">
        <x:f>Y2099*INDEX('07 Mode Capacity'!$P$6:$P$17,MATCH("OCEAN-"&amp;I2099,'07 Mode Capacity'!$C$6:$C$17,0))</x:f>
        <x:v>0</x:v>
      </x:c>
      <x:c r="AL2099" s="18" t="n">
        <x:f>AB2099*INDEX('07 Mode Capacity'!$P$6:$P$17,MATCH("LAND-"&amp;I2099,'07 Mode Capacity'!$C$6:$C$17,0))</x:f>
        <x:v>80.32275412426131</x:v>
      </x:c>
      <x:c r="AM2099" s="18" t="n">
        <x:f>AE2099*INDEX('07 Mode Capacity'!$P$6:$P$17,MATCH("INLAND-"&amp;I2099,'07 Mode Capacity'!$C$6:$C$17,0))</x:f>
        <x:v>0</x:v>
      </x:c>
      <x:c r="AN2099" s="18" t="n">
        <x:f>SUM(AJ2099:AM2099)</x:f>
        <x:v>80.32275412426131</x:v>
      </x:c>
      <x:c r="AO2099" s="17" t="n">
        <x:f>IF(N2099=0,1,AN2099/N2099)</x:f>
        <x:v>0.1220478695145471</x:v>
      </x:c>
      <x:c r="AP2099" s="11" t="str">
        <x:f>IF(AO2099&gt;='01 Controls'!$E$16,"PASS","FAIL")</x:f>
        <x:v>FAIL</x:v>
      </x:c>
      <x:c r="AQ2099" s="11" t="str">
        <x:v>UNQUANTIFIED</x:v>
      </x:c>
      <x:c r="AR2099" s="11" t="str">
        <x:v>Position-class planning record; serial item and receiver open</x:v>
      </x:c>
      <x:c r="AS2099" s="26"/>
      <x:c r="AT2099" s="26"/>
    </x:row>
    <x:row r="2100">
      <x:c r="C2100" s="11" t="str">
        <x:v>M2-C-CIG-TNK-20</x:v>
      </x:c>
      <x:c r="D2100" s="11" t="str">
        <x:v>M2</x:v>
      </x:c>
      <x:c r="E2100" s="11" t="str">
        <x:v>Urban heat</x:v>
      </x:c>
      <x:c r="F2100" s="11" t="str">
        <x:v>C-CIG</x:v>
      </x:c>
      <x:c r="G2100" s="11" t="str">
        <x:v>Community institutions group</x:v>
      </x:c>
      <x:c r="H2100" s="11" t="str">
        <x:v>TNK-20</x:v>
      </x:c>
      <x:c r="I2100" s="19" t="n">
        <x:v>48</x:v>
      </x:c>
      <x:c r="J2100" s="21" t="n">
        <x:v>5</x:v>
      </x:c>
      <x:c r="K2100" s="18" t="n">
        <x:f>'05 Cargo Register'!K308</x:f>
        <x:v>175.5</x:v>
      </x:c>
      <x:c r="L2100" s="18" t="n">
        <x:f>'05 Cargo Register'!N308</x:f>
        <x:v>11</x:v>
      </x:c>
      <x:c r="M2100" s="18" t="n">
        <x:f>'05 Cargo Register'!O308</x:f>
        <x:v>233.75</x:v>
      </x:c>
      <x:c r="N2100" s="18" t="n">
        <x:f>J2100*K2100</x:f>
        <x:v>877.5</x:v>
      </x:c>
      <x:c r="O2100" s="18" t="n">
        <x:f>J2100*L2100</x:f>
        <x:v>55</x:v>
      </x:c>
      <x:c r="P2100" s="18" t="n">
        <x:f>J2100*M2100</x:f>
        <x:v>1168.75</x:v>
      </x:c>
      <x:c r="Q2100" s="22" t="n">
        <x:f>'01 Controls'!$E$26*'02 Cargo Classes'!$M$10</x:f>
        <x:v>0</x:v>
      </x:c>
      <x:c r="R2100" s="22" t="n">
        <x:f>'01 Controls'!$F$26*'02 Cargo Classes'!$N$10</x:f>
        <x:v>0</x:v>
      </x:c>
      <x:c r="S2100" s="22" t="n">
        <x:f>'01 Controls'!$G$26*'02 Cargo Classes'!$O$10</x:f>
        <x:v>0.95</x:v>
      </x:c>
      <x:c r="T2100" s="22" t="n">
        <x:f>'01 Controls'!$H$26*'02 Cargo Classes'!$P$10</x:f>
        <x:v>0</x:v>
      </x:c>
      <x:c r="U2100" s="22" t="n">
        <x:f>SUM(Q2100:T2100)</x:f>
        <x:v>0.95</x:v>
      </x:c>
      <x:c r="V2100" s="18" t="n">
        <x:f>IF(U2100=0,0,N2100*Q2100/U2100)</x:f>
        <x:v>0</x:v>
      </x:c>
      <x:c r="W2100" s="18" t="n">
        <x:f>IF(U2100=0,0,P2100*Q2100/U2100)</x:f>
        <x:v>0</x:v>
      </x:c>
      <x:c r="X2100" s="18" t="n">
        <x:f>MAX(V2100,W2100*'01 Controls'!$E$12)</x:f>
        <x:v>0</x:v>
      </x:c>
      <x:c r="Y2100" s="18" t="n">
        <x:f>IF(U2100=0,0,N2100*R2100/U2100)</x:f>
        <x:v>0</x:v>
      </x:c>
      <x:c r="Z2100" s="18" t="n">
        <x:f>IF(U2100=0,0,P2100*R2100/U2100)</x:f>
        <x:v>0</x:v>
      </x:c>
      <x:c r="AA2100" s="18" t="n">
        <x:f>MAX(Y2100,Z2100*'01 Controls'!$E$13)</x:f>
        <x:v>0</x:v>
      </x:c>
      <x:c r="AB2100" s="18" t="n">
        <x:f>IF(U2100=0,0,N2100*S2100/U2100)</x:f>
        <x:v>877.5</x:v>
      </x:c>
      <x:c r="AC2100" s="18" t="n">
        <x:f>IF(U2100=0,0,P2100*S2100/U2100)</x:f>
        <x:v>1168.75</x:v>
      </x:c>
      <x:c r="AD2100" s="18" t="n">
        <x:f>MAX(AB2100,AC2100*'01 Controls'!$E$14)</x:f>
        <x:v>877.5</x:v>
      </x:c>
      <x:c r="AE2100" s="18" t="n">
        <x:f>IF(U2100=0,0,N2100*T2100/U2100)</x:f>
        <x:v>0</x:v>
      </x:c>
      <x:c r="AF2100" s="18" t="n">
        <x:f>IF(U2100=0,0,P2100*T2100/U2100)</x:f>
        <x:v>0</x:v>
      </x:c>
      <x:c r="AG2100" s="18" t="n">
        <x:f>MAX(AE2100,AF2100*'01 Controls'!$E$15)</x:f>
        <x:v>0</x:v>
      </x:c>
      <x:c r="AH2100" s="18" t="n">
        <x:f>SUM(V2100,Y2100,AB2100,AE2100)</x:f>
        <x:v>877.5</x:v>
      </x:c>
      <x:c r="AI2100" s="18" t="n">
        <x:f>N2100-AH2100</x:f>
        <x:v>0</x:v>
      </x:c>
      <x:c r="AJ2100" s="18" t="n">
        <x:f>V2100*INDEX('07 Mode Capacity'!$P$6:$P$17,MATCH("AIR-"&amp;I2100,'07 Mode Capacity'!$C$6:$C$17,0))</x:f>
        <x:v>0</x:v>
      </x:c>
      <x:c r="AK2100" s="18" t="n">
        <x:f>Y2100*INDEX('07 Mode Capacity'!$P$6:$P$17,MATCH("OCEAN-"&amp;I2100,'07 Mode Capacity'!$C$6:$C$17,0))</x:f>
        <x:v>0</x:v>
      </x:c>
      <x:c r="AL2100" s="18" t="n">
        <x:f>AB2100*INDEX('07 Mode Capacity'!$P$6:$P$17,MATCH("LAND-"&amp;I2100,'07 Mode Capacity'!$C$6:$C$17,0))</x:f>
        <x:v>107.09700549901508</x:v>
      </x:c>
      <x:c r="AM2100" s="18" t="n">
        <x:f>AE2100*INDEX('07 Mode Capacity'!$P$6:$P$17,MATCH("INLAND-"&amp;I2100,'07 Mode Capacity'!$C$6:$C$17,0))</x:f>
        <x:v>0</x:v>
      </x:c>
      <x:c r="AN2100" s="18" t="n">
        <x:f>SUM(AJ2100:AM2100)</x:f>
        <x:v>107.09700549901508</x:v>
      </x:c>
      <x:c r="AO2100" s="17" t="n">
        <x:f>IF(N2100=0,1,AN2100/N2100)</x:f>
        <x:v>0.1220478695145471</x:v>
      </x:c>
      <x:c r="AP2100" s="11" t="str">
        <x:f>IF(AO2100&gt;='01 Controls'!$E$16,"PASS","FAIL")</x:f>
        <x:v>FAIL</x:v>
      </x:c>
      <x:c r="AQ2100" s="11" t="str">
        <x:v>UNQUANTIFIED</x:v>
      </x:c>
      <x:c r="AR2100" s="11" t="str">
        <x:v>Position-class planning record; serial item and receiver open</x:v>
      </x:c>
      <x:c r="AS2100" s="26"/>
      <x:c r="AT2100" s="26"/>
    </x:row>
    <x:row r="2101">
      <x:c r="C2101" s="11" t="str">
        <x:v>M2-C-CIG-ROL-30</x:v>
      </x:c>
      <x:c r="D2101" s="11" t="str">
        <x:v>M2</x:v>
      </x:c>
      <x:c r="E2101" s="11" t="str">
        <x:v>Urban heat</x:v>
      </x:c>
      <x:c r="F2101" s="11" t="str">
        <x:v>C-CIG</x:v>
      </x:c>
      <x:c r="G2101" s="11" t="str">
        <x:v>Community institutions group</x:v>
      </x:c>
      <x:c r="H2101" s="11" t="str">
        <x:v>ROL-30</x:v>
      </x:c>
      <x:c r="I2101" s="19" t="n">
        <x:v>48</x:v>
      </x:c>
      <x:c r="J2101" s="21" t="n">
        <x:v>5</x:v>
      </x:c>
      <x:c r="K2101" s="18" t="n">
        <x:f>'05 Cargo Register'!K309</x:f>
        <x:v>263.25</x:v>
      </x:c>
      <x:c r="L2101" s="18" t="n">
        <x:f>'05 Cargo Register'!N309</x:f>
        <x:v>11</x:v>
      </x:c>
      <x:c r="M2101" s="18" t="n">
        <x:f>'05 Cargo Register'!O309</x:f>
        <x:v>701.25</x:v>
      </x:c>
      <x:c r="N2101" s="18" t="n">
        <x:f>J2101*K2101</x:f>
        <x:v>1316.25</x:v>
      </x:c>
      <x:c r="O2101" s="18" t="n">
        <x:f>J2101*L2101</x:f>
        <x:v>55</x:v>
      </x:c>
      <x:c r="P2101" s="18" t="n">
        <x:f>J2101*M2101</x:f>
        <x:v>3506.25</x:v>
      </x:c>
      <x:c r="Q2101" s="22" t="n">
        <x:f>'01 Controls'!$E$26*'02 Cargo Classes'!$M$12</x:f>
        <x:v>0</x:v>
      </x:c>
      <x:c r="R2101" s="22" t="n">
        <x:f>'01 Controls'!$F$26*'02 Cargo Classes'!$N$12</x:f>
        <x:v>0</x:v>
      </x:c>
      <x:c r="S2101" s="22" t="n">
        <x:f>'01 Controls'!$G$26*'02 Cargo Classes'!$O$12</x:f>
        <x:v>1.4249999999999998</x:v>
      </x:c>
      <x:c r="T2101" s="22" t="n">
        <x:f>'01 Controls'!$H$26*'02 Cargo Classes'!$P$12</x:f>
        <x:v>0</x:v>
      </x:c>
      <x:c r="U2101" s="22" t="n">
        <x:f>SUM(Q2101:T2101)</x:f>
        <x:v>1.4249999999999998</x:v>
      </x:c>
      <x:c r="V2101" s="18" t="n">
        <x:f>IF(U2101=0,0,N2101*Q2101/U2101)</x:f>
        <x:v>0</x:v>
      </x:c>
      <x:c r="W2101" s="18" t="n">
        <x:f>IF(U2101=0,0,P2101*Q2101/U2101)</x:f>
        <x:v>0</x:v>
      </x:c>
      <x:c r="X2101" s="18" t="n">
        <x:f>MAX(V2101,W2101*'01 Controls'!$E$12)</x:f>
        <x:v>0</x:v>
      </x:c>
      <x:c r="Y2101" s="18" t="n">
        <x:f>IF(U2101=0,0,N2101*R2101/U2101)</x:f>
        <x:v>0</x:v>
      </x:c>
      <x:c r="Z2101" s="18" t="n">
        <x:f>IF(U2101=0,0,P2101*R2101/U2101)</x:f>
        <x:v>0</x:v>
      </x:c>
      <x:c r="AA2101" s="18" t="n">
        <x:f>MAX(Y2101,Z2101*'01 Controls'!$E$13)</x:f>
        <x:v>0</x:v>
      </x:c>
      <x:c r="AB2101" s="18" t="n">
        <x:f>IF(U2101=0,0,N2101*S2101/U2101)</x:f>
        <x:v>1316.25</x:v>
      </x:c>
      <x:c r="AC2101" s="18" t="n">
        <x:f>IF(U2101=0,0,P2101*S2101/U2101)</x:f>
        <x:v>3506.25</x:v>
      </x:c>
      <x:c r="AD2101" s="18" t="n">
        <x:f>MAX(AB2101,AC2101*'01 Controls'!$E$14)</x:f>
        <x:v>1316.25</x:v>
      </x:c>
      <x:c r="AE2101" s="18" t="n">
        <x:f>IF(U2101=0,0,N2101*T2101/U2101)</x:f>
        <x:v>0</x:v>
      </x:c>
      <x:c r="AF2101" s="18" t="n">
        <x:f>IF(U2101=0,0,P2101*T2101/U2101)</x:f>
        <x:v>0</x:v>
      </x:c>
      <x:c r="AG2101" s="18" t="n">
        <x:f>MAX(AE2101,AF2101*'01 Controls'!$E$15)</x:f>
        <x:v>0</x:v>
      </x:c>
      <x:c r="AH2101" s="18" t="n">
        <x:f>SUM(V2101,Y2101,AB2101,AE2101)</x:f>
        <x:v>1316.25</x:v>
      </x:c>
      <x:c r="AI2101" s="18" t="n">
        <x:f>N2101-AH2101</x:f>
        <x:v>0</x:v>
      </x:c>
      <x:c r="AJ2101" s="18" t="n">
        <x:f>V2101*INDEX('07 Mode Capacity'!$P$6:$P$17,MATCH("AIR-"&amp;I2101,'07 Mode Capacity'!$C$6:$C$17,0))</x:f>
        <x:v>0</x:v>
      </x:c>
      <x:c r="AK2101" s="18" t="n">
        <x:f>Y2101*INDEX('07 Mode Capacity'!$P$6:$P$17,MATCH("OCEAN-"&amp;I2101,'07 Mode Capacity'!$C$6:$C$17,0))</x:f>
        <x:v>0</x:v>
      </x:c>
      <x:c r="AL2101" s="18" t="n">
        <x:f>AB2101*INDEX('07 Mode Capacity'!$P$6:$P$17,MATCH("LAND-"&amp;I2101,'07 Mode Capacity'!$C$6:$C$17,0))</x:f>
        <x:v>160.64550824852262</x:v>
      </x:c>
      <x:c r="AM2101" s="18" t="n">
        <x:f>AE2101*INDEX('07 Mode Capacity'!$P$6:$P$17,MATCH("INLAND-"&amp;I2101,'07 Mode Capacity'!$C$6:$C$17,0))</x:f>
        <x:v>0</x:v>
      </x:c>
      <x:c r="AN2101" s="18" t="n">
        <x:f>SUM(AJ2101:AM2101)</x:f>
        <x:v>160.64550824852262</x:v>
      </x:c>
      <x:c r="AO2101" s="17" t="n">
        <x:f>IF(N2101=0,1,AN2101/N2101)</x:f>
        <x:v>0.1220478695145471</x:v>
      </x:c>
      <x:c r="AP2101" s="11" t="str">
        <x:f>IF(AO2101&gt;='01 Controls'!$E$16,"PASS","FAIL")</x:f>
        <x:v>FAIL</x:v>
      </x:c>
      <x:c r="AQ2101" s="11" t="str">
        <x:v>UNQUANTIFIED</x:v>
      </x:c>
      <x:c r="AR2101" s="11" t="str">
        <x:v>Position-class planning record; serial item and receiver open</x:v>
      </x:c>
      <x:c r="AS2101" s="26"/>
      <x:c r="AT2101" s="26"/>
    </x:row>
    <x:row r="2102">
      <x:c r="C2102" s="11" t="str">
        <x:v>M2-C-CIG-LIN-18</x:v>
      </x:c>
      <x:c r="D2102" s="11" t="str">
        <x:v>M2</x:v>
      </x:c>
      <x:c r="E2102" s="11" t="str">
        <x:v>Urban heat</x:v>
      </x:c>
      <x:c r="F2102" s="11" t="str">
        <x:v>C-CIG</x:v>
      </x:c>
      <x:c r="G2102" s="11" t="str">
        <x:v>Community institutions group</x:v>
      </x:c>
      <x:c r="H2102" s="11" t="str">
        <x:v>LIN-18</x:v>
      </x:c>
      <x:c r="I2102" s="19" t="n">
        <x:v>72</x:v>
      </x:c>
      <x:c r="J2102" s="21" t="n">
        <x:v>5</x:v>
      </x:c>
      <x:c r="K2102" s="18" t="n">
        <x:f>'05 Cargo Register'!K310</x:f>
        <x:v>87.75</x:v>
      </x:c>
      <x:c r="L2102" s="18" t="n">
        <x:f>'05 Cargo Register'!N310</x:f>
        <x:v>7</x:v>
      </x:c>
      <x:c r="M2102" s="18" t="n">
        <x:f>'05 Cargo Register'!O310</x:f>
        <x:v>308</x:v>
      </x:c>
      <x:c r="N2102" s="18" t="n">
        <x:f>J2102*K2102</x:f>
        <x:v>438.75</x:v>
      </x:c>
      <x:c r="O2102" s="18" t="n">
        <x:f>J2102*L2102</x:f>
        <x:v>35</x:v>
      </x:c>
      <x:c r="P2102" s="18" t="n">
        <x:f>J2102*M2102</x:f>
        <x:v>1540</x:v>
      </x:c>
      <x:c r="Q2102" s="22" t="n">
        <x:f>'01 Controls'!$E$26*'02 Cargo Classes'!$M$13</x:f>
        <x:v>0</x:v>
      </x:c>
      <x:c r="R2102" s="22" t="n">
        <x:f>'01 Controls'!$F$26*'02 Cargo Classes'!$N$13</x:f>
        <x:v>0</x:v>
      </x:c>
      <x:c r="S2102" s="22" t="n">
        <x:f>'01 Controls'!$G$26*'02 Cargo Classes'!$O$13</x:f>
        <x:v>0.95</x:v>
      </x:c>
      <x:c r="T2102" s="22" t="n">
        <x:f>'01 Controls'!$H$26*'02 Cargo Classes'!$P$13</x:f>
        <x:v>0</x:v>
      </x:c>
      <x:c r="U2102" s="22" t="n">
        <x:f>SUM(Q2102:T2102)</x:f>
        <x:v>0.95</x:v>
      </x:c>
      <x:c r="V2102" s="18" t="n">
        <x:f>IF(U2102=0,0,N2102*Q2102/U2102)</x:f>
        <x:v>0</x:v>
      </x:c>
      <x:c r="W2102" s="18" t="n">
        <x:f>IF(U2102=0,0,P2102*Q2102/U2102)</x:f>
        <x:v>0</x:v>
      </x:c>
      <x:c r="X2102" s="18" t="n">
        <x:f>MAX(V2102,W2102*'01 Controls'!$E$12)</x:f>
        <x:v>0</x:v>
      </x:c>
      <x:c r="Y2102" s="18" t="n">
        <x:f>IF(U2102=0,0,N2102*R2102/U2102)</x:f>
        <x:v>0</x:v>
      </x:c>
      <x:c r="Z2102" s="18" t="n">
        <x:f>IF(U2102=0,0,P2102*R2102/U2102)</x:f>
        <x:v>0</x:v>
      </x:c>
      <x:c r="AA2102" s="18" t="n">
        <x:f>MAX(Y2102,Z2102*'01 Controls'!$E$13)</x:f>
        <x:v>0</x:v>
      </x:c>
      <x:c r="AB2102" s="18" t="n">
        <x:f>IF(U2102=0,0,N2102*S2102/U2102)</x:f>
        <x:v>438.75</x:v>
      </x:c>
      <x:c r="AC2102" s="18" t="n">
        <x:f>IF(U2102=0,0,P2102*S2102/U2102)</x:f>
        <x:v>1540</x:v>
      </x:c>
      <x:c r="AD2102" s="18" t="n">
        <x:f>MAX(AB2102,AC2102*'01 Controls'!$E$14)</x:f>
        <x:v>438.75</x:v>
      </x:c>
      <x:c r="AE2102" s="18" t="n">
        <x:f>IF(U2102=0,0,N2102*T2102/U2102)</x:f>
        <x:v>0</x:v>
      </x:c>
      <x:c r="AF2102" s="18" t="n">
        <x:f>IF(U2102=0,0,P2102*T2102/U2102)</x:f>
        <x:v>0</x:v>
      </x:c>
      <x:c r="AG2102" s="18" t="n">
        <x:f>MAX(AE2102,AF2102*'01 Controls'!$E$15)</x:f>
        <x:v>0</x:v>
      </x:c>
      <x:c r="AH2102" s="18" t="n">
        <x:f>SUM(V2102,Y2102,AB2102,AE2102)</x:f>
        <x:v>438.75</x:v>
      </x:c>
      <x:c r="AI2102" s="18" t="n">
        <x:f>N2102-AH2102</x:f>
        <x:v>0</x:v>
      </x:c>
      <x:c r="AJ2102" s="18" t="n">
        <x:f>V2102*INDEX('07 Mode Capacity'!$P$6:$P$17,MATCH("AIR-"&amp;I2102,'07 Mode Capacity'!$C$6:$C$17,0))</x:f>
        <x:v>0</x:v>
      </x:c>
      <x:c r="AK2102" s="18" t="n">
        <x:f>Y2102*INDEX('07 Mode Capacity'!$P$6:$P$17,MATCH("OCEAN-"&amp;I2102,'07 Mode Capacity'!$C$6:$C$17,0))</x:f>
        <x:v>0</x:v>
      </x:c>
      <x:c r="AL2102" s="18" t="n">
        <x:f>AB2102*INDEX('07 Mode Capacity'!$P$6:$P$17,MATCH("LAND-"&amp;I2102,'07 Mode Capacity'!$C$6:$C$17,0))</x:f>
        <x:v>313.7107361222982</x:v>
      </x:c>
      <x:c r="AM2102" s="18" t="n">
        <x:f>AE2102*INDEX('07 Mode Capacity'!$P$6:$P$17,MATCH("INLAND-"&amp;I2102,'07 Mode Capacity'!$C$6:$C$17,0))</x:f>
        <x:v>0</x:v>
      </x:c>
      <x:c r="AN2102" s="18" t="n">
        <x:f>SUM(AJ2102:AM2102)</x:f>
        <x:v>313.7107361222982</x:v>
      </x:c>
      <x:c r="AO2102" s="17" t="n">
        <x:f>IF(N2102=0,1,AN2102/N2102)</x:f>
        <x:v>0.7150102247801668</x:v>
      </x:c>
      <x:c r="AP2102" s="11" t="str">
        <x:f>IF(AO2102&gt;='01 Controls'!$E$16,"PASS","FAIL")</x:f>
        <x:v>FAIL</x:v>
      </x:c>
      <x:c r="AQ2102" s="11" t="str">
        <x:v>UNQUANTIFIED</x:v>
      </x:c>
      <x:c r="AR2102" s="11" t="str">
        <x:v>Position-class planning record; serial item and receiver open</x:v>
      </x:c>
      <x:c r="AS2102" s="26"/>
      <x:c r="AT2102" s="26"/>
    </x:row>
    <x:row r="2103">
      <x:c r="C2103" s="11" t="str">
        <x:v>M2-C-CIG-BLK-08</x:v>
      </x:c>
      <x:c r="D2103" s="11" t="str">
        <x:v>M2</x:v>
      </x:c>
      <x:c r="E2103" s="11" t="str">
        <x:v>Urban heat</x:v>
      </x:c>
      <x:c r="F2103" s="11" t="str">
        <x:v>C-CIG</x:v>
      </x:c>
      <x:c r="G2103" s="11" t="str">
        <x:v>Community institutions group</x:v>
      </x:c>
      <x:c r="H2103" s="11" t="str">
        <x:v>BLK-08</x:v>
      </x:c>
      <x:c r="I2103" s="19" t="n">
        <x:v>48</x:v>
      </x:c>
      <x:c r="J2103" s="21" t="n">
        <x:v>5</x:v>
      </x:c>
      <x:c r="K2103" s="18" t="n">
        <x:f>'05 Cargo Register'!K311</x:f>
        <x:v>745.875</x:v>
      </x:c>
      <x:c r="L2103" s="18" t="n">
        <x:f>'05 Cargo Register'!N311</x:f>
        <x:v>117</x:v>
      </x:c>
      <x:c r="M2103" s="18" t="n">
        <x:f>'05 Cargo Register'!O311</x:f>
        <x:v>5967</x:v>
      </x:c>
      <x:c r="N2103" s="18" t="n">
        <x:f>J2103*K2103</x:f>
        <x:v>3729.375</x:v>
      </x:c>
      <x:c r="O2103" s="18" t="n">
        <x:f>J2103*L2103</x:f>
        <x:v>585</x:v>
      </x:c>
      <x:c r="P2103" s="18" t="n">
        <x:f>J2103*M2103</x:f>
        <x:v>29835</x:v>
      </x:c>
      <x:c r="Q2103" s="22" t="n">
        <x:f>'01 Controls'!$E$26*'02 Cargo Classes'!$M$14</x:f>
        <x:v>0.05</x:v>
      </x:c>
      <x:c r="R2103" s="22" t="n">
        <x:f>'01 Controls'!$F$26*'02 Cargo Classes'!$N$14</x:f>
        <x:v>0</x:v>
      </x:c>
      <x:c r="S2103" s="22" t="n">
        <x:f>'01 Controls'!$G$26*'02 Cargo Classes'!$O$14</x:f>
        <x:v>0.95</x:v>
      </x:c>
      <x:c r="T2103" s="22" t="n">
        <x:f>'01 Controls'!$H$26*'02 Cargo Classes'!$P$14</x:f>
        <x:v>0</x:v>
      </x:c>
      <x:c r="U2103" s="22" t="n">
        <x:f>SUM(Q2103:T2103)</x:f>
        <x:v>1</x:v>
      </x:c>
      <x:c r="V2103" s="18" t="n">
        <x:f>IF(U2103=0,0,N2103*Q2103/U2103)</x:f>
        <x:v>186.46875</x:v>
      </x:c>
      <x:c r="W2103" s="18" t="n">
        <x:f>IF(U2103=0,0,P2103*Q2103/U2103)</x:f>
        <x:v>1491.75</x:v>
      </x:c>
      <x:c r="X2103" s="18" t="n">
        <x:f>MAX(V2103,W2103*'01 Controls'!$E$12)</x:f>
        <x:v>372.9375</x:v>
      </x:c>
      <x:c r="Y2103" s="18" t="n">
        <x:f>IF(U2103=0,0,N2103*R2103/U2103)</x:f>
        <x:v>0</x:v>
      </x:c>
      <x:c r="Z2103" s="18" t="n">
        <x:f>IF(U2103=0,0,P2103*R2103/U2103)</x:f>
        <x:v>0</x:v>
      </x:c>
      <x:c r="AA2103" s="18" t="n">
        <x:f>MAX(Y2103,Z2103*'01 Controls'!$E$13)</x:f>
        <x:v>0</x:v>
      </x:c>
      <x:c r="AB2103" s="18" t="n">
        <x:f>IF(U2103=0,0,N2103*S2103/U2103)</x:f>
        <x:v>3542.90625</x:v>
      </x:c>
      <x:c r="AC2103" s="18" t="n">
        <x:f>IF(U2103=0,0,P2103*S2103/U2103)</x:f>
        <x:v>28343.25</x:v>
      </x:c>
      <x:c r="AD2103" s="18" t="n">
        <x:f>MAX(AB2103,AC2103*'01 Controls'!$E$14)</x:f>
        <x:v>5668.650000000001</x:v>
      </x:c>
      <x:c r="AE2103" s="18" t="n">
        <x:f>IF(U2103=0,0,N2103*T2103/U2103)</x:f>
        <x:v>0</x:v>
      </x:c>
      <x:c r="AF2103" s="18" t="n">
        <x:f>IF(U2103=0,0,P2103*T2103/U2103)</x:f>
        <x:v>0</x:v>
      </x:c>
      <x:c r="AG2103" s="18" t="n">
        <x:f>MAX(AE2103,AF2103*'01 Controls'!$E$15)</x:f>
        <x:v>0</x:v>
      </x:c>
      <x:c r="AH2103" s="18" t="n">
        <x:f>SUM(V2103,Y2103,AB2103,AE2103)</x:f>
        <x:v>3729.375</x:v>
      </x:c>
      <x:c r="AI2103" s="18" t="n">
        <x:f>N2103-AH2103</x:f>
        <x:v>0</x:v>
      </x:c>
      <x:c r="AJ2103" s="18" t="n">
        <x:f>V2103*INDEX('07 Mode Capacity'!$P$6:$P$17,MATCH("AIR-"&amp;I2103,'07 Mode Capacity'!$C$6:$C$17,0))</x:f>
        <x:v>52.27383978163154</x:v>
      </x:c>
      <x:c r="AK2103" s="18" t="n">
        <x:f>Y2103*INDEX('07 Mode Capacity'!$P$6:$P$17,MATCH("OCEAN-"&amp;I2103,'07 Mode Capacity'!$C$6:$C$17,0))</x:f>
        <x:v>0</x:v>
      </x:c>
      <x:c r="AL2103" s="18" t="n">
        <x:f>AB2103*INDEX('07 Mode Capacity'!$P$6:$P$17,MATCH("LAND-"&amp;I2103,'07 Mode Capacity'!$C$6:$C$17,0))</x:f>
        <x:v>432.4041597022734</x:v>
      </x:c>
      <x:c r="AM2103" s="18" t="n">
        <x:f>AE2103*INDEX('07 Mode Capacity'!$P$6:$P$17,MATCH("INLAND-"&amp;I2103,'07 Mode Capacity'!$C$6:$C$17,0))</x:f>
        <x:v>0</x:v>
      </x:c>
      <x:c r="AN2103" s="18" t="n">
        <x:f>SUM(AJ2103:AM2103)</x:f>
        <x:v>484.6779994839049</x:v>
      </x:c>
      <x:c r="AO2103" s="17" t="n">
        <x:f>IF(N2103=0,1,AN2103/N2103)</x:f>
        <x:v>0.12996225895328437</x:v>
      </x:c>
      <x:c r="AP2103" s="11" t="str">
        <x:f>IF(AO2103&gt;='01 Controls'!$E$16,"PASS","FAIL")</x:f>
        <x:v>FAIL</x:v>
      </x:c>
      <x:c r="AQ2103" s="11" t="str">
        <x:v>UNQUANTIFIED</x:v>
      </x:c>
      <x:c r="AR2103" s="11" t="str">
        <x:v>Position-class planning record; serial item and receiver open</x:v>
      </x:c>
      <x:c r="AS2103" s="26"/>
      <x:c r="AT2103" s="26"/>
    </x:row>
    <x:row r="2104">
      <x:c r="C2104" s="11" t="str">
        <x:v>M2-J-RIG-APL-45</x:v>
      </x:c>
      <x:c r="D2104" s="11" t="str">
        <x:v>M2</x:v>
      </x:c>
      <x:c r="E2104" s="11" t="str">
        <x:v>Urban heat</x:v>
      </x:c>
      <x:c r="F2104" s="11" t="str">
        <x:v>J-RIG</x:v>
      </x:c>
      <x:c r="G2104" s="11" t="str">
        <x:v>Resilience information group</x:v>
      </x:c>
      <x:c r="H2104" s="11" t="str">
        <x:v>APL-45</x:v>
      </x:c>
      <x:c r="I2104" s="19" t="n">
        <x:v>24</x:v>
      </x:c>
      <x:c r="J2104" s="21" t="n">
        <x:v>4</x:v>
      </x:c>
      <x:c r="K2104" s="18" t="n">
        <x:f>'05 Cargo Register'!K312</x:f>
        <x:v>273</x:v>
      </x:c>
      <x:c r="L2104" s="18" t="n">
        <x:f>'05 Cargo Register'!N312</x:f>
        <x:v>72</x:v>
      </x:c>
      <x:c r="M2104" s="18" t="n">
        <x:f>'05 Cargo Register'!O312</x:f>
        <x:v>540</x:v>
      </x:c>
      <x:c r="N2104" s="18" t="n">
        <x:f>J2104*K2104</x:f>
        <x:v>1092</x:v>
      </x:c>
      <x:c r="O2104" s="18" t="n">
        <x:f>J2104*L2104</x:f>
        <x:v>288</x:v>
      </x:c>
      <x:c r="P2104" s="18" t="n">
        <x:f>J2104*M2104</x:f>
        <x:v>2160</x:v>
      </x:c>
      <x:c r="Q2104" s="22" t="n">
        <x:f>'01 Controls'!$E$26*'02 Cargo Classes'!$M$6</x:f>
        <x:v>0.15000000000000002</x:v>
      </x:c>
      <x:c r="R2104" s="22" t="n">
        <x:f>'01 Controls'!$F$26*'02 Cargo Classes'!$N$6</x:f>
        <x:v>0</x:v>
      </x:c>
      <x:c r="S2104" s="22" t="n">
        <x:f>'01 Controls'!$G$26*'02 Cargo Classes'!$O$6</x:f>
        <x:v>0.95</x:v>
      </x:c>
      <x:c r="T2104" s="22" t="n">
        <x:f>'01 Controls'!$H$26*'02 Cargo Classes'!$P$6</x:f>
        <x:v>0</x:v>
      </x:c>
      <x:c r="U2104" s="22" t="n">
        <x:f>SUM(Q2104:T2104)</x:f>
        <x:v>1.1</x:v>
      </x:c>
      <x:c r="V2104" s="18" t="n">
        <x:f>IF(U2104=0,0,N2104*Q2104/U2104)</x:f>
        <x:v>148.9090909090909</x:v>
      </x:c>
      <x:c r="W2104" s="18" t="n">
        <x:f>IF(U2104=0,0,P2104*Q2104/U2104)</x:f>
        <x:v>294.54545454545456</x:v>
      </x:c>
      <x:c r="X2104" s="18" t="n">
        <x:f>MAX(V2104,W2104*'01 Controls'!$E$12)</x:f>
        <x:v>148.9090909090909</x:v>
      </x:c>
      <x:c r="Y2104" s="18" t="n">
        <x:f>IF(U2104=0,0,N2104*R2104/U2104)</x:f>
        <x:v>0</x:v>
      </x:c>
      <x:c r="Z2104" s="18" t="n">
        <x:f>IF(U2104=0,0,P2104*R2104/U2104)</x:f>
        <x:v>0</x:v>
      </x:c>
      <x:c r="AA2104" s="18" t="n">
        <x:f>MAX(Y2104,Z2104*'01 Controls'!$E$13)</x:f>
        <x:v>0</x:v>
      </x:c>
      <x:c r="AB2104" s="18" t="n">
        <x:f>IF(U2104=0,0,N2104*S2104/U2104)</x:f>
        <x:v>943.0909090909089</x:v>
      </x:c>
      <x:c r="AC2104" s="18" t="n">
        <x:f>IF(U2104=0,0,P2104*S2104/U2104)</x:f>
        <x:v>1865.4545454545453</x:v>
      </x:c>
      <x:c r="AD2104" s="18" t="n">
        <x:f>MAX(AB2104,AC2104*'01 Controls'!$E$14)</x:f>
        <x:v>943.0909090909089</x:v>
      </x:c>
      <x:c r="AE2104" s="18" t="n">
        <x:f>IF(U2104=0,0,N2104*T2104/U2104)</x:f>
        <x:v>0</x:v>
      </x:c>
      <x:c r="AF2104" s="18" t="n">
        <x:f>IF(U2104=0,0,P2104*T2104/U2104)</x:f>
        <x:v>0</x:v>
      </x:c>
      <x:c r="AG2104" s="18" t="n">
        <x:f>MAX(AE2104,AF2104*'01 Controls'!$E$15)</x:f>
        <x:v>0</x:v>
      </x:c>
      <x:c r="AH2104" s="18" t="n">
        <x:f>SUM(V2104,Y2104,AB2104,AE2104)</x:f>
        <x:v>1091.9999999999998</x:v>
      </x:c>
      <x:c r="AI2104" s="18" t="n">
        <x:f>N2104-AH2104</x:f>
        <x:v>2.2737367544323206e-13</x:v>
      </x:c>
      <x:c r="AJ2104" s="18" t="n">
        <x:f>V2104*INDEX('07 Mode Capacity'!$P$6:$P$17,MATCH("AIR-"&amp;I2104,'07 Mode Capacity'!$C$6:$C$17,0))</x:f>
        <x:v>30.21574937455166</x:v>
      </x:c>
      <x:c r="AK2104" s="18" t="n">
        <x:f>Y2104*INDEX('07 Mode Capacity'!$P$6:$P$17,MATCH("OCEAN-"&amp;I2104,'07 Mode Capacity'!$C$6:$C$17,0))</x:f>
        <x:v>0</x:v>
      </x:c>
      <x:c r="AL2104" s="18" t="n">
        <x:f>AB2104*INDEX('07 Mode Capacity'!$P$6:$P$17,MATCH("LAND-"&amp;I2104,'07 Mode Capacity'!$C$6:$C$17,0))</x:f>
        <x:v>360.7331443786113</x:v>
      </x:c>
      <x:c r="AM2104" s="18" t="n">
        <x:f>AE2104*INDEX('07 Mode Capacity'!$P$6:$P$17,MATCH("INLAND-"&amp;I2104,'07 Mode Capacity'!$C$6:$C$17,0))</x:f>
        <x:v>0</x:v>
      </x:c>
      <x:c r="AN2104" s="18" t="n">
        <x:f>SUM(AJ2104:AM2104)</x:f>
        <x:v>390.94889375316296</x:v>
      </x:c>
      <x:c r="AO2104" s="17" t="n">
        <x:f>IF(N2104=0,1,AN2104/N2104)</x:f>
        <x:v>0.35801180746626643</x:v>
      </x:c>
      <x:c r="AP2104" s="11" t="str">
        <x:f>IF(AO2104&gt;='01 Controls'!$E$16,"PASS","FAIL")</x:f>
        <x:v>FAIL</x:v>
      </x:c>
      <x:c r="AQ2104" s="11" t="str">
        <x:v>UNQUANTIFIED</x:v>
      </x:c>
      <x:c r="AR2104" s="11" t="str">
        <x:v>Position-class planning record; serial item and receiver open</x:v>
      </x:c>
      <x:c r="AS2104" s="26"/>
      <x:c r="AT2104" s="26"/>
    </x:row>
    <x:row r="2105">
      <x:c r="C2105" s="11" t="str">
        <x:v>M2-J-RIG-ISO-18</x:v>
      </x:c>
      <x:c r="D2105" s="11" t="str">
        <x:v>M2</x:v>
      </x:c>
      <x:c r="E2105" s="11" t="str">
        <x:v>Urban heat</x:v>
      </x:c>
      <x:c r="F2105" s="11" t="str">
        <x:v>J-RIG</x:v>
      </x:c>
      <x:c r="G2105" s="11" t="str">
        <x:v>Resilience information group</x:v>
      </x:c>
      <x:c r="H2105" s="11" t="str">
        <x:v>ISO-18</x:v>
      </x:c>
      <x:c r="I2105" s="19" t="n">
        <x:v>48</x:v>
      </x:c>
      <x:c r="J2105" s="21" t="n">
        <x:v>4</x:v>
      </x:c>
      <x:c r="K2105" s="18" t="n">
        <x:f>'05 Cargo Register'!K313</x:f>
        <x:v>341.25</x:v>
      </x:c>
      <x:c r="L2105" s="18" t="n">
        <x:f>'05 Cargo Register'!N313</x:f>
        <x:v>23</x:v>
      </x:c>
      <x:c r="M2105" s="18" t="n">
        <x:f>'05 Cargo Register'!O313</x:f>
        <x:v>607.2</x:v>
      </x:c>
      <x:c r="N2105" s="18" t="n">
        <x:f>J2105*K2105</x:f>
        <x:v>1365</x:v>
      </x:c>
      <x:c r="O2105" s="18" t="n">
        <x:f>J2105*L2105</x:f>
        <x:v>92</x:v>
      </x:c>
      <x:c r="P2105" s="18" t="n">
        <x:f>J2105*M2105</x:f>
        <x:v>2428.8</x:v>
      </x:c>
      <x:c r="Q2105" s="22" t="n">
        <x:f>'01 Controls'!$E$26*'02 Cargo Classes'!$M$7</x:f>
        <x:v>0.010000000000000002</x:v>
      </x:c>
      <x:c r="R2105" s="22" t="n">
        <x:f>'01 Controls'!$F$26*'02 Cargo Classes'!$N$7</x:f>
        <x:v>0</x:v>
      </x:c>
      <x:c r="S2105" s="22" t="n">
        <x:f>'01 Controls'!$G$26*'02 Cargo Classes'!$O$7</x:f>
        <x:v>1.14</x:v>
      </x:c>
      <x:c r="T2105" s="22" t="n">
        <x:f>'01 Controls'!$H$26*'02 Cargo Classes'!$P$7</x:f>
        <x:v>0</x:v>
      </x:c>
      <x:c r="U2105" s="22" t="n">
        <x:f>SUM(Q2105:T2105)</x:f>
        <x:v>1.15</x:v>
      </x:c>
      <x:c r="V2105" s="18" t="n">
        <x:f>IF(U2105=0,0,N2105*Q2105/U2105)</x:f>
        <x:v>11.869565217391306</x:v>
      </x:c>
      <x:c r="W2105" s="18" t="n">
        <x:f>IF(U2105=0,0,P2105*Q2105/U2105)</x:f>
        <x:v>21.120000000000008</x:v>
      </x:c>
      <x:c r="X2105" s="18" t="n">
        <x:f>MAX(V2105,W2105*'01 Controls'!$E$12)</x:f>
        <x:v>11.869565217391306</x:v>
      </x:c>
      <x:c r="Y2105" s="18" t="n">
        <x:f>IF(U2105=0,0,N2105*R2105/U2105)</x:f>
        <x:v>0</x:v>
      </x:c>
      <x:c r="Z2105" s="18" t="n">
        <x:f>IF(U2105=0,0,P2105*R2105/U2105)</x:f>
        <x:v>0</x:v>
      </x:c>
      <x:c r="AA2105" s="18" t="n">
        <x:f>MAX(Y2105,Z2105*'01 Controls'!$E$13)</x:f>
        <x:v>0</x:v>
      </x:c>
      <x:c r="AB2105" s="18" t="n">
        <x:f>IF(U2105=0,0,N2105*S2105/U2105)</x:f>
        <x:v>1353.1304347826087</x:v>
      </x:c>
      <x:c r="AC2105" s="18" t="n">
        <x:f>IF(U2105=0,0,P2105*S2105/U2105)</x:f>
        <x:v>2407.6800000000003</x:v>
      </x:c>
      <x:c r="AD2105" s="18" t="n">
        <x:f>MAX(AB2105,AC2105*'01 Controls'!$E$14)</x:f>
        <x:v>1353.1304347826087</x:v>
      </x:c>
      <x:c r="AE2105" s="18" t="n">
        <x:f>IF(U2105=0,0,N2105*T2105/U2105)</x:f>
        <x:v>0</x:v>
      </x:c>
      <x:c r="AF2105" s="18" t="n">
        <x:f>IF(U2105=0,0,P2105*T2105/U2105)</x:f>
        <x:v>0</x:v>
      </x:c>
      <x:c r="AG2105" s="18" t="n">
        <x:f>MAX(AE2105,AF2105*'01 Controls'!$E$15)</x:f>
        <x:v>0</x:v>
      </x:c>
      <x:c r="AH2105" s="18" t="n">
        <x:f>SUM(V2105,Y2105,AB2105,AE2105)</x:f>
        <x:v>1365</x:v>
      </x:c>
      <x:c r="AI2105" s="18" t="n">
        <x:f>N2105-AH2105</x:f>
        <x:v>0</x:v>
      </x:c>
      <x:c r="AJ2105" s="18" t="n">
        <x:f>V2105*INDEX('07 Mode Capacity'!$P$6:$P$17,MATCH("AIR-"&amp;I2105,'07 Mode Capacity'!$C$6:$C$17,0))</x:f>
        <x:v>3.3274623788250826</x:v>
      </x:c>
      <x:c r="AK2105" s="18" t="n">
        <x:f>Y2105*INDEX('07 Mode Capacity'!$P$6:$P$17,MATCH("OCEAN-"&amp;I2105,'07 Mode Capacity'!$C$6:$C$17,0))</x:f>
        <x:v>0</x:v>
      </x:c>
      <x:c r="AL2105" s="18" t="n">
        <x:f>AB2105*INDEX('07 Mode Capacity'!$P$6:$P$17,MATCH("LAND-"&amp;I2105,'07 Mode Capacity'!$C$6:$C$17,0))</x:f>
        <x:v>165.14668674051023</x:v>
      </x:c>
      <x:c r="AM2105" s="18" t="n">
        <x:f>AE2105*INDEX('07 Mode Capacity'!$P$6:$P$17,MATCH("INLAND-"&amp;I2105,'07 Mode Capacity'!$C$6:$C$17,0))</x:f>
        <x:v>0</x:v>
      </x:c>
      <x:c r="AN2105" s="18" t="n">
        <x:f>SUM(AJ2105:AM2105)</x:f>
        <x:v>168.47414911933532</x:v>
      </x:c>
      <x:c r="AO2105" s="17" t="n">
        <x:f>IF(N2105=0,1,AN2105/N2105)</x:f>
        <x:v>0.12342428506911013</x:v>
      </x:c>
      <x:c r="AP2105" s="11" t="str">
        <x:f>IF(AO2105&gt;='01 Controls'!$E$16,"PASS","FAIL")</x:f>
        <x:v>FAIL</x:v>
      </x:c>
      <x:c r="AQ2105" s="11" t="str">
        <x:v>UNQUANTIFIED</x:v>
      </x:c>
      <x:c r="AR2105" s="11" t="str">
        <x:v>Position-class planning record; serial item and receiver open</x:v>
      </x:c>
      <x:c r="AS2105" s="26"/>
      <x:c r="AT2105" s="26"/>
    </x:row>
    <x:row r="2106">
      <x:c r="C2106" s="11" t="str">
        <x:v>M2-J-RIG-COL-12</x:v>
      </x:c>
      <x:c r="D2106" s="11" t="str">
        <x:v>M2</x:v>
      </x:c>
      <x:c r="E2106" s="11" t="str">
        <x:v>Urban heat</x:v>
      </x:c>
      <x:c r="F2106" s="11" t="str">
        <x:v>J-RIG</x:v>
      </x:c>
      <x:c r="G2106" s="11" t="str">
        <x:v>Resilience information group</x:v>
      </x:c>
      <x:c r="H2106" s="11" t="str">
        <x:v>COL-12</x:v>
      </x:c>
      <x:c r="I2106" s="19" t="n">
        <x:v>24</x:v>
      </x:c>
      <x:c r="J2106" s="21" t="n">
        <x:v>4</x:v>
      </x:c>
      <x:c r="K2106" s="18" t="n">
        <x:f>'05 Cargo Register'!K314</x:f>
        <x:v>68.25</x:v>
      </x:c>
      <x:c r="L2106" s="18" t="n">
        <x:f>'05 Cargo Register'!N314</x:f>
        <x:v>8</x:v>
      </x:c>
      <x:c r="M2106" s="18" t="n">
        <x:f>'05 Cargo Register'!O314</x:f>
        <x:v>211.20000000000002</x:v>
      </x:c>
      <x:c r="N2106" s="18" t="n">
        <x:f>J2106*K2106</x:f>
        <x:v>273</x:v>
      </x:c>
      <x:c r="O2106" s="18" t="n">
        <x:f>J2106*L2106</x:f>
        <x:v>32</x:v>
      </x:c>
      <x:c r="P2106" s="18" t="n">
        <x:f>J2106*M2106</x:f>
        <x:v>844.8000000000001</x:v>
      </x:c>
      <x:c r="Q2106" s="22" t="n">
        <x:f>'01 Controls'!$E$26*'02 Cargo Classes'!$M$8</x:f>
        <x:v>0.1</x:v>
      </x:c>
      <x:c r="R2106" s="22" t="n">
        <x:f>'01 Controls'!$F$26*'02 Cargo Classes'!$N$8</x:f>
        <x:v>0</x:v>
      </x:c>
      <x:c r="S2106" s="22" t="n">
        <x:f>'01 Controls'!$G$26*'02 Cargo Classes'!$O$8</x:f>
        <x:v>1.14</x:v>
      </x:c>
      <x:c r="T2106" s="22" t="n">
        <x:f>'01 Controls'!$H$26*'02 Cargo Classes'!$P$8</x:f>
        <x:v>0</x:v>
      </x:c>
      <x:c r="U2106" s="22" t="n">
        <x:f>SUM(Q2106:T2106)</x:f>
        <x:v>1.24</x:v>
      </x:c>
      <x:c r="V2106" s="18" t="n">
        <x:f>IF(U2106=0,0,N2106*Q2106/U2106)</x:f>
        <x:v>22.016129032258064</x:v>
      </x:c>
      <x:c r="W2106" s="18" t="n">
        <x:f>IF(U2106=0,0,P2106*Q2106/U2106)</x:f>
        <x:v>68.12903225806453</x:v>
      </x:c>
      <x:c r="X2106" s="18" t="n">
        <x:f>MAX(V2106,W2106*'01 Controls'!$E$12)</x:f>
        <x:v>22.016129032258064</x:v>
      </x:c>
      <x:c r="Y2106" s="18" t="n">
        <x:f>IF(U2106=0,0,N2106*R2106/U2106)</x:f>
        <x:v>0</x:v>
      </x:c>
      <x:c r="Z2106" s="18" t="n">
        <x:f>IF(U2106=0,0,P2106*R2106/U2106)</x:f>
        <x:v>0</x:v>
      </x:c>
      <x:c r="AA2106" s="18" t="n">
        <x:f>MAX(Y2106,Z2106*'01 Controls'!$E$13)</x:f>
        <x:v>0</x:v>
      </x:c>
      <x:c r="AB2106" s="18" t="n">
        <x:f>IF(U2106=0,0,N2106*S2106/U2106)</x:f>
        <x:v>250.98387096774192</x:v>
      </x:c>
      <x:c r="AC2106" s="18" t="n">
        <x:f>IF(U2106=0,0,P2106*S2106/U2106)</x:f>
        <x:v>776.6709677419354</x:v>
      </x:c>
      <x:c r="AD2106" s="18" t="n">
        <x:f>MAX(AB2106,AC2106*'01 Controls'!$E$14)</x:f>
        <x:v>250.98387096774192</x:v>
      </x:c>
      <x:c r="AE2106" s="18" t="n">
        <x:f>IF(U2106=0,0,N2106*T2106/U2106)</x:f>
        <x:v>0</x:v>
      </x:c>
      <x:c r="AF2106" s="18" t="n">
        <x:f>IF(U2106=0,0,P2106*T2106/U2106)</x:f>
        <x:v>0</x:v>
      </x:c>
      <x:c r="AG2106" s="18" t="n">
        <x:f>MAX(AE2106,AF2106*'01 Controls'!$E$15)</x:f>
        <x:v>0</x:v>
      </x:c>
      <x:c r="AH2106" s="18" t="n">
        <x:f>SUM(V2106,Y2106,AB2106,AE2106)</x:f>
        <x:v>273</x:v>
      </x:c>
      <x:c r="AI2106" s="18" t="n">
        <x:f>N2106-AH2106</x:f>
        <x:v>0</x:v>
      </x:c>
      <x:c r="AJ2106" s="18" t="n">
        <x:f>V2106*INDEX('07 Mode Capacity'!$P$6:$P$17,MATCH("AIR-"&amp;I2106,'07 Mode Capacity'!$C$6:$C$17,0))</x:f>
        <x:v>4.467382300000917</x:v>
      </x:c>
      <x:c r="AK2106" s="18" t="n">
        <x:f>Y2106*INDEX('07 Mode Capacity'!$P$6:$P$17,MATCH("OCEAN-"&amp;I2106,'07 Mode Capacity'!$C$6:$C$17,0))</x:f>
        <x:v>0</x:v>
      </x:c>
      <x:c r="AL2106" s="18" t="n">
        <x:f>AB2106*INDEX('07 Mode Capacity'!$P$6:$P$17,MATCH("LAND-"&amp;I2106,'07 Mode Capacity'!$C$6:$C$17,0))</x:f>
        <x:v>96.0015626168885</x:v>
      </x:c>
      <x:c r="AM2106" s="18" t="n">
        <x:f>AE2106*INDEX('07 Mode Capacity'!$P$6:$P$17,MATCH("INLAND-"&amp;I2106,'07 Mode Capacity'!$C$6:$C$17,0))</x:f>
        <x:v>0</x:v>
      </x:c>
      <x:c r="AN2106" s="18" t="n">
        <x:f>SUM(AJ2106:AM2106)</x:f>
        <x:v>100.46894491688943</x:v>
      </x:c>
      <x:c r="AO2106" s="17" t="n">
        <x:f>IF(N2106=0,1,AN2106/N2106)</x:f>
        <x:v>0.3680181132486792</x:v>
      </x:c>
      <x:c r="AP2106" s="11" t="str">
        <x:f>IF(AO2106&gt;='01 Controls'!$E$16,"PASS","FAIL")</x:f>
        <x:v>FAIL</x:v>
      </x:c>
      <x:c r="AQ2106" s="11" t="str">
        <x:v>UNQUANTIFIED</x:v>
      </x:c>
      <x:c r="AR2106" s="11" t="str">
        <x:v>Position-class planning record; serial item and receiver open</x:v>
      </x:c>
      <x:c r="AS2106" s="26"/>
      <x:c r="AT2106" s="26"/>
    </x:row>
    <x:row r="2107">
      <x:c r="C2107" s="11" t="str">
        <x:v>M2-J-RIG-BAT-22</x:v>
      </x:c>
      <x:c r="D2107" s="11" t="str">
        <x:v>M2</x:v>
      </x:c>
      <x:c r="E2107" s="11" t="str">
        <x:v>Urban heat</x:v>
      </x:c>
      <x:c r="F2107" s="11" t="str">
        <x:v>J-RIG</x:v>
      </x:c>
      <x:c r="G2107" s="11" t="str">
        <x:v>Resilience information group</x:v>
      </x:c>
      <x:c r="H2107" s="11" t="str">
        <x:v>BAT-22</x:v>
      </x:c>
      <x:c r="I2107" s="19" t="n">
        <x:v>48</x:v>
      </x:c>
      <x:c r="J2107" s="21" t="n">
        <x:v>4</x:v>
      </x:c>
      <x:c r="K2107" s="18" t="n">
        <x:f>'05 Cargo Register'!K315</x:f>
        <x:v>68.25</x:v>
      </x:c>
      <x:c r="L2107" s="18" t="n">
        <x:f>'05 Cargo Register'!N315</x:f>
        <x:v>4</x:v>
      </x:c>
      <x:c r="M2107" s="18" t="n">
        <x:f>'05 Cargo Register'!O315</x:f>
        <x:v>105.60000000000001</x:v>
      </x:c>
      <x:c r="N2107" s="18" t="n">
        <x:f>J2107*K2107</x:f>
        <x:v>273</x:v>
      </x:c>
      <x:c r="O2107" s="18" t="n">
        <x:f>J2107*L2107</x:f>
        <x:v>16</x:v>
      </x:c>
      <x:c r="P2107" s="18" t="n">
        <x:f>J2107*M2107</x:f>
        <x:v>422.40000000000003</x:v>
      </x:c>
      <x:c r="Q2107" s="22" t="n">
        <x:f>'01 Controls'!$E$26*'02 Cargo Classes'!$M$9</x:f>
        <x:v>0</x:v>
      </x:c>
      <x:c r="R2107" s="22" t="n">
        <x:f>'01 Controls'!$F$26*'02 Cargo Classes'!$N$9</x:f>
        <x:v>0</x:v>
      </x:c>
      <x:c r="S2107" s="22" t="n">
        <x:f>'01 Controls'!$G$26*'02 Cargo Classes'!$O$9</x:f>
        <x:v>0.95</x:v>
      </x:c>
      <x:c r="T2107" s="22" t="n">
        <x:f>'01 Controls'!$H$26*'02 Cargo Classes'!$P$9</x:f>
        <x:v>0</x:v>
      </x:c>
      <x:c r="U2107" s="22" t="n">
        <x:f>SUM(Q2107:T2107)</x:f>
        <x:v>0.95</x:v>
      </x:c>
      <x:c r="V2107" s="18" t="n">
        <x:f>IF(U2107=0,0,N2107*Q2107/U2107)</x:f>
        <x:v>0</x:v>
      </x:c>
      <x:c r="W2107" s="18" t="n">
        <x:f>IF(U2107=0,0,P2107*Q2107/U2107)</x:f>
        <x:v>0</x:v>
      </x:c>
      <x:c r="X2107" s="18" t="n">
        <x:f>MAX(V2107,W2107*'01 Controls'!$E$12)</x:f>
        <x:v>0</x:v>
      </x:c>
      <x:c r="Y2107" s="18" t="n">
        <x:f>IF(U2107=0,0,N2107*R2107/U2107)</x:f>
        <x:v>0</x:v>
      </x:c>
      <x:c r="Z2107" s="18" t="n">
        <x:f>IF(U2107=0,0,P2107*R2107/U2107)</x:f>
        <x:v>0</x:v>
      </x:c>
      <x:c r="AA2107" s="18" t="n">
        <x:f>MAX(Y2107,Z2107*'01 Controls'!$E$13)</x:f>
        <x:v>0</x:v>
      </x:c>
      <x:c r="AB2107" s="18" t="n">
        <x:f>IF(U2107=0,0,N2107*S2107/U2107)</x:f>
        <x:v>273</x:v>
      </x:c>
      <x:c r="AC2107" s="18" t="n">
        <x:f>IF(U2107=0,0,P2107*S2107/U2107)</x:f>
        <x:v>422.40000000000003</x:v>
      </x:c>
      <x:c r="AD2107" s="18" t="n">
        <x:f>MAX(AB2107,AC2107*'01 Controls'!$E$14)</x:f>
        <x:v>273</x:v>
      </x:c>
      <x:c r="AE2107" s="18" t="n">
        <x:f>IF(U2107=0,0,N2107*T2107/U2107)</x:f>
        <x:v>0</x:v>
      </x:c>
      <x:c r="AF2107" s="18" t="n">
        <x:f>IF(U2107=0,0,P2107*T2107/U2107)</x:f>
        <x:v>0</x:v>
      </x:c>
      <x:c r="AG2107" s="18" t="n">
        <x:f>MAX(AE2107,AF2107*'01 Controls'!$E$15)</x:f>
        <x:v>0</x:v>
      </x:c>
      <x:c r="AH2107" s="18" t="n">
        <x:f>SUM(V2107,Y2107,AB2107,AE2107)</x:f>
        <x:v>273</x:v>
      </x:c>
      <x:c r="AI2107" s="18" t="n">
        <x:f>N2107-AH2107</x:f>
        <x:v>0</x:v>
      </x:c>
      <x:c r="AJ2107" s="18" t="n">
        <x:f>V2107*INDEX('07 Mode Capacity'!$P$6:$P$17,MATCH("AIR-"&amp;I2107,'07 Mode Capacity'!$C$6:$C$17,0))</x:f>
        <x:v>0</x:v>
      </x:c>
      <x:c r="AK2107" s="18" t="n">
        <x:f>Y2107*INDEX('07 Mode Capacity'!$P$6:$P$17,MATCH("OCEAN-"&amp;I2107,'07 Mode Capacity'!$C$6:$C$17,0))</x:f>
        <x:v>0</x:v>
      </x:c>
      <x:c r="AL2107" s="18" t="n">
        <x:f>AB2107*INDEX('07 Mode Capacity'!$P$6:$P$17,MATCH("LAND-"&amp;I2107,'07 Mode Capacity'!$C$6:$C$17,0))</x:f>
        <x:v>33.31906837747136</x:v>
      </x:c>
      <x:c r="AM2107" s="18" t="n">
        <x:f>AE2107*INDEX('07 Mode Capacity'!$P$6:$P$17,MATCH("INLAND-"&amp;I2107,'07 Mode Capacity'!$C$6:$C$17,0))</x:f>
        <x:v>0</x:v>
      </x:c>
      <x:c r="AN2107" s="18" t="n">
        <x:f>SUM(AJ2107:AM2107)</x:f>
        <x:v>33.31906837747136</x:v>
      </x:c>
      <x:c r="AO2107" s="17" t="n">
        <x:f>IF(N2107=0,1,AN2107/N2107)</x:f>
        <x:v>0.1220478695145471</x:v>
      </x:c>
      <x:c r="AP2107" s="11" t="str">
        <x:f>IF(AO2107&gt;='01 Controls'!$E$16,"PASS","FAIL")</x:f>
        <x:v>FAIL</x:v>
      </x:c>
      <x:c r="AQ2107" s="11" t="str">
        <x:v>UNQUANTIFIED</x:v>
      </x:c>
      <x:c r="AR2107" s="11" t="str">
        <x:v>Position-class planning record; serial item and receiver open</x:v>
      </x:c>
      <x:c r="AS2107" s="26"/>
      <x:c r="AT2107" s="26"/>
    </x:row>
    <x:row r="2108">
      <x:c r="C2108" s="11" t="str">
        <x:v>M2-J-RIG-TNK-20</x:v>
      </x:c>
      <x:c r="D2108" s="11" t="str">
        <x:v>M2</x:v>
      </x:c>
      <x:c r="E2108" s="11" t="str">
        <x:v>Urban heat</x:v>
      </x:c>
      <x:c r="F2108" s="11" t="str">
        <x:v>J-RIG</x:v>
      </x:c>
      <x:c r="G2108" s="11" t="str">
        <x:v>Resilience information group</x:v>
      </x:c>
      <x:c r="H2108" s="11" t="str">
        <x:v>TNK-20</x:v>
      </x:c>
      <x:c r="I2108" s="19" t="n">
        <x:v>48</x:v>
      </x:c>
      <x:c r="J2108" s="21" t="n">
        <x:v>4</x:v>
      </x:c>
      <x:c r="K2108" s="18" t="n">
        <x:f>'05 Cargo Register'!K316</x:f>
        <x:v>68.25</x:v>
      </x:c>
      <x:c r="L2108" s="18" t="n">
        <x:f>'05 Cargo Register'!N316</x:f>
        <x:v>5</x:v>
      </x:c>
      <x:c r="M2108" s="18" t="n">
        <x:f>'05 Cargo Register'!O316</x:f>
        <x:v>106.25</x:v>
      </x:c>
      <x:c r="N2108" s="18" t="n">
        <x:f>J2108*K2108</x:f>
        <x:v>273</x:v>
      </x:c>
      <x:c r="O2108" s="18" t="n">
        <x:f>J2108*L2108</x:f>
        <x:v>20</x:v>
      </x:c>
      <x:c r="P2108" s="18" t="n">
        <x:f>J2108*M2108</x:f>
        <x:v>425</x:v>
      </x:c>
      <x:c r="Q2108" s="22" t="n">
        <x:f>'01 Controls'!$E$26*'02 Cargo Classes'!$M$10</x:f>
        <x:v>0</x:v>
      </x:c>
      <x:c r="R2108" s="22" t="n">
        <x:f>'01 Controls'!$F$26*'02 Cargo Classes'!$N$10</x:f>
        <x:v>0</x:v>
      </x:c>
      <x:c r="S2108" s="22" t="n">
        <x:f>'01 Controls'!$G$26*'02 Cargo Classes'!$O$10</x:f>
        <x:v>0.95</x:v>
      </x:c>
      <x:c r="T2108" s="22" t="n">
        <x:f>'01 Controls'!$H$26*'02 Cargo Classes'!$P$10</x:f>
        <x:v>0</x:v>
      </x:c>
      <x:c r="U2108" s="22" t="n">
        <x:f>SUM(Q2108:T2108)</x:f>
        <x:v>0.95</x:v>
      </x:c>
      <x:c r="V2108" s="18" t="n">
        <x:f>IF(U2108=0,0,N2108*Q2108/U2108)</x:f>
        <x:v>0</x:v>
      </x:c>
      <x:c r="W2108" s="18" t="n">
        <x:f>IF(U2108=0,0,P2108*Q2108/U2108)</x:f>
        <x:v>0</x:v>
      </x:c>
      <x:c r="X2108" s="18" t="n">
        <x:f>MAX(V2108,W2108*'01 Controls'!$E$12)</x:f>
        <x:v>0</x:v>
      </x:c>
      <x:c r="Y2108" s="18" t="n">
        <x:f>IF(U2108=0,0,N2108*R2108/U2108)</x:f>
        <x:v>0</x:v>
      </x:c>
      <x:c r="Z2108" s="18" t="n">
        <x:f>IF(U2108=0,0,P2108*R2108/U2108)</x:f>
        <x:v>0</x:v>
      </x:c>
      <x:c r="AA2108" s="18" t="n">
        <x:f>MAX(Y2108,Z2108*'01 Controls'!$E$13)</x:f>
        <x:v>0</x:v>
      </x:c>
      <x:c r="AB2108" s="18" t="n">
        <x:f>IF(U2108=0,0,N2108*S2108/U2108)</x:f>
        <x:v>273</x:v>
      </x:c>
      <x:c r="AC2108" s="18" t="n">
        <x:f>IF(U2108=0,0,P2108*S2108/U2108)</x:f>
        <x:v>425</x:v>
      </x:c>
      <x:c r="AD2108" s="18" t="n">
        <x:f>MAX(AB2108,AC2108*'01 Controls'!$E$14)</x:f>
        <x:v>273</x:v>
      </x:c>
      <x:c r="AE2108" s="18" t="n">
        <x:f>IF(U2108=0,0,N2108*T2108/U2108)</x:f>
        <x:v>0</x:v>
      </x:c>
      <x:c r="AF2108" s="18" t="n">
        <x:f>IF(U2108=0,0,P2108*T2108/U2108)</x:f>
        <x:v>0</x:v>
      </x:c>
      <x:c r="AG2108" s="18" t="n">
        <x:f>MAX(AE2108,AF2108*'01 Controls'!$E$15)</x:f>
        <x:v>0</x:v>
      </x:c>
      <x:c r="AH2108" s="18" t="n">
        <x:f>SUM(V2108,Y2108,AB2108,AE2108)</x:f>
        <x:v>273</x:v>
      </x:c>
      <x:c r="AI2108" s="18" t="n">
        <x:f>N2108-AH2108</x:f>
        <x:v>0</x:v>
      </x:c>
      <x:c r="AJ2108" s="18" t="n">
        <x:f>V2108*INDEX('07 Mode Capacity'!$P$6:$P$17,MATCH("AIR-"&amp;I2108,'07 Mode Capacity'!$C$6:$C$17,0))</x:f>
        <x:v>0</x:v>
      </x:c>
      <x:c r="AK2108" s="18" t="n">
        <x:f>Y2108*INDEX('07 Mode Capacity'!$P$6:$P$17,MATCH("OCEAN-"&amp;I2108,'07 Mode Capacity'!$C$6:$C$17,0))</x:f>
        <x:v>0</x:v>
      </x:c>
      <x:c r="AL2108" s="18" t="n">
        <x:f>AB2108*INDEX('07 Mode Capacity'!$P$6:$P$17,MATCH("LAND-"&amp;I2108,'07 Mode Capacity'!$C$6:$C$17,0))</x:f>
        <x:v>33.31906837747136</x:v>
      </x:c>
      <x:c r="AM2108" s="18" t="n">
        <x:f>AE2108*INDEX('07 Mode Capacity'!$P$6:$P$17,MATCH("INLAND-"&amp;I2108,'07 Mode Capacity'!$C$6:$C$17,0))</x:f>
        <x:v>0</x:v>
      </x:c>
      <x:c r="AN2108" s="18" t="n">
        <x:f>SUM(AJ2108:AM2108)</x:f>
        <x:v>33.31906837747136</x:v>
      </x:c>
      <x:c r="AO2108" s="17" t="n">
        <x:f>IF(N2108=0,1,AN2108/N2108)</x:f>
        <x:v>0.1220478695145471</x:v>
      </x:c>
      <x:c r="AP2108" s="11" t="str">
        <x:f>IF(AO2108&gt;='01 Controls'!$E$16,"PASS","FAIL")</x:f>
        <x:v>FAIL</x:v>
      </x:c>
      <x:c r="AQ2108" s="11" t="str">
        <x:v>UNQUANTIFIED</x:v>
      </x:c>
      <x:c r="AR2108" s="11" t="str">
        <x:v>Position-class planning record; serial item and receiver open</x:v>
      </x:c>
      <x:c r="AS2108" s="26"/>
      <x:c r="AT2108" s="26"/>
    </x:row>
    <x:row r="2109">
      <x:c r="C2109" s="11" t="str">
        <x:v>M2-J-RIG-FLR-24</x:v>
      </x:c>
      <x:c r="D2109" s="11" t="str">
        <x:v>M2</x:v>
      </x:c>
      <x:c r="E2109" s="11" t="str">
        <x:v>Urban heat</x:v>
      </x:c>
      <x:c r="F2109" s="11" t="str">
        <x:v>J-RIG</x:v>
      </x:c>
      <x:c r="G2109" s="11" t="str">
        <x:v>Resilience information group</x:v>
      </x:c>
      <x:c r="H2109" s="11" t="str">
        <x:v>FLR-24</x:v>
      </x:c>
      <x:c r="I2109" s="19" t="n">
        <x:v>48</x:v>
      </x:c>
      <x:c r="J2109" s="21" t="n">
        <x:v>4</x:v>
      </x:c>
      <x:c r="K2109" s="18" t="n">
        <x:f>'05 Cargo Register'!K317</x:f>
        <x:v>136.5</x:v>
      </x:c>
      <x:c r="L2109" s="18" t="n">
        <x:f>'05 Cargo Register'!N317</x:f>
        <x:v>7</x:v>
      </x:c>
      <x:c r="M2109" s="18" t="n">
        <x:f>'05 Cargo Register'!O317</x:f>
        <x:v>224</x:v>
      </x:c>
      <x:c r="N2109" s="18" t="n">
        <x:f>J2109*K2109</x:f>
        <x:v>546</x:v>
      </x:c>
      <x:c r="O2109" s="18" t="n">
        <x:f>J2109*L2109</x:f>
        <x:v>28</x:v>
      </x:c>
      <x:c r="P2109" s="18" t="n">
        <x:f>J2109*M2109</x:f>
        <x:v>896</x:v>
      </x:c>
      <x:c r="Q2109" s="22" t="n">
        <x:f>'01 Controls'!$E$26*'02 Cargo Classes'!$M$11</x:f>
        <x:v>0</x:v>
      </x:c>
      <x:c r="R2109" s="22" t="n">
        <x:f>'01 Controls'!$F$26*'02 Cargo Classes'!$N$11</x:f>
        <x:v>0</x:v>
      </x:c>
      <x:c r="S2109" s="22" t="n">
        <x:f>'01 Controls'!$G$26*'02 Cargo Classes'!$O$11</x:f>
        <x:v>0.95</x:v>
      </x:c>
      <x:c r="T2109" s="22" t="n">
        <x:f>'01 Controls'!$H$26*'02 Cargo Classes'!$P$11</x:f>
        <x:v>0</x:v>
      </x:c>
      <x:c r="U2109" s="22" t="n">
        <x:f>SUM(Q2109:T2109)</x:f>
        <x:v>0.95</x:v>
      </x:c>
      <x:c r="V2109" s="18" t="n">
        <x:f>IF(U2109=0,0,N2109*Q2109/U2109)</x:f>
        <x:v>0</x:v>
      </x:c>
      <x:c r="W2109" s="18" t="n">
        <x:f>IF(U2109=0,0,P2109*Q2109/U2109)</x:f>
        <x:v>0</x:v>
      </x:c>
      <x:c r="X2109" s="18" t="n">
        <x:f>MAX(V2109,W2109*'01 Controls'!$E$12)</x:f>
        <x:v>0</x:v>
      </x:c>
      <x:c r="Y2109" s="18" t="n">
        <x:f>IF(U2109=0,0,N2109*R2109/U2109)</x:f>
        <x:v>0</x:v>
      </x:c>
      <x:c r="Z2109" s="18" t="n">
        <x:f>IF(U2109=0,0,P2109*R2109/U2109)</x:f>
        <x:v>0</x:v>
      </x:c>
      <x:c r="AA2109" s="18" t="n">
        <x:f>MAX(Y2109,Z2109*'01 Controls'!$E$13)</x:f>
        <x:v>0</x:v>
      </x:c>
      <x:c r="AB2109" s="18" t="n">
        <x:f>IF(U2109=0,0,N2109*S2109/U2109)</x:f>
        <x:v>546</x:v>
      </x:c>
      <x:c r="AC2109" s="18" t="n">
        <x:f>IF(U2109=0,0,P2109*S2109/U2109)</x:f>
        <x:v>896</x:v>
      </x:c>
      <x:c r="AD2109" s="18" t="n">
        <x:f>MAX(AB2109,AC2109*'01 Controls'!$E$14)</x:f>
        <x:v>546</x:v>
      </x:c>
      <x:c r="AE2109" s="18" t="n">
        <x:f>IF(U2109=0,0,N2109*T2109/U2109)</x:f>
        <x:v>0</x:v>
      </x:c>
      <x:c r="AF2109" s="18" t="n">
        <x:f>IF(U2109=0,0,P2109*T2109/U2109)</x:f>
        <x:v>0</x:v>
      </x:c>
      <x:c r="AG2109" s="18" t="n">
        <x:f>MAX(AE2109,AF2109*'01 Controls'!$E$15)</x:f>
        <x:v>0</x:v>
      </x:c>
      <x:c r="AH2109" s="18" t="n">
        <x:f>SUM(V2109,Y2109,AB2109,AE2109)</x:f>
        <x:v>546</x:v>
      </x:c>
      <x:c r="AI2109" s="18" t="n">
        <x:f>N2109-AH2109</x:f>
        <x:v>0</x:v>
      </x:c>
      <x:c r="AJ2109" s="18" t="n">
        <x:f>V2109*INDEX('07 Mode Capacity'!$P$6:$P$17,MATCH("AIR-"&amp;I2109,'07 Mode Capacity'!$C$6:$C$17,0))</x:f>
        <x:v>0</x:v>
      </x:c>
      <x:c r="AK2109" s="18" t="n">
        <x:f>Y2109*INDEX('07 Mode Capacity'!$P$6:$P$17,MATCH("OCEAN-"&amp;I2109,'07 Mode Capacity'!$C$6:$C$17,0))</x:f>
        <x:v>0</x:v>
      </x:c>
      <x:c r="AL2109" s="18" t="n">
        <x:f>AB2109*INDEX('07 Mode Capacity'!$P$6:$P$17,MATCH("LAND-"&amp;I2109,'07 Mode Capacity'!$C$6:$C$17,0))</x:f>
        <x:v>66.63813675494272</x:v>
      </x:c>
      <x:c r="AM2109" s="18" t="n">
        <x:f>AE2109*INDEX('07 Mode Capacity'!$P$6:$P$17,MATCH("INLAND-"&amp;I2109,'07 Mode Capacity'!$C$6:$C$17,0))</x:f>
        <x:v>0</x:v>
      </x:c>
      <x:c r="AN2109" s="18" t="n">
        <x:f>SUM(AJ2109:AM2109)</x:f>
        <x:v>66.63813675494272</x:v>
      </x:c>
      <x:c r="AO2109" s="17" t="n">
        <x:f>IF(N2109=0,1,AN2109/N2109)</x:f>
        <x:v>0.1220478695145471</x:v>
      </x:c>
      <x:c r="AP2109" s="11" t="str">
        <x:f>IF(AO2109&gt;='01 Controls'!$E$16,"PASS","FAIL")</x:f>
        <x:v>FAIL</x:v>
      </x:c>
      <x:c r="AQ2109" s="11" t="str">
        <x:v>UNQUANTIFIED</x:v>
      </x:c>
      <x:c r="AR2109" s="11" t="str">
        <x:v>Position-class planning record; serial item and receiver open</x:v>
      </x:c>
      <x:c r="AS2109" s="26"/>
      <x:c r="AT2109" s="26"/>
    </x:row>
    <x:row r="2110">
      <x:c r="C2110" s="11" t="str">
        <x:v>M2-J-RIG-ROL-30</x:v>
      </x:c>
      <x:c r="D2110" s="11" t="str">
        <x:v>M2</x:v>
      </x:c>
      <x:c r="E2110" s="11" t="str">
        <x:v>Urban heat</x:v>
      </x:c>
      <x:c r="F2110" s="11" t="str">
        <x:v>J-RIG</x:v>
      </x:c>
      <x:c r="G2110" s="11" t="str">
        <x:v>Resilience information group</x:v>
      </x:c>
      <x:c r="H2110" s="11" t="str">
        <x:v>ROL-30</x:v>
      </x:c>
      <x:c r="I2110" s="19" t="n">
        <x:v>48</x:v>
      </x:c>
      <x:c r="J2110" s="21" t="n">
        <x:v>4</x:v>
      </x:c>
      <x:c r="K2110" s="18" t="n">
        <x:f>'05 Cargo Register'!K318</x:f>
        <x:v>136.5</x:v>
      </x:c>
      <x:c r="L2110" s="18" t="n">
        <x:f>'05 Cargo Register'!N318</x:f>
        <x:v>6</x:v>
      </x:c>
      <x:c r="M2110" s="18" t="n">
        <x:f>'05 Cargo Register'!O318</x:f>
        <x:v>382.5</x:v>
      </x:c>
      <x:c r="N2110" s="18" t="n">
        <x:f>J2110*K2110</x:f>
        <x:v>546</x:v>
      </x:c>
      <x:c r="O2110" s="18" t="n">
        <x:f>J2110*L2110</x:f>
        <x:v>24</x:v>
      </x:c>
      <x:c r="P2110" s="18" t="n">
        <x:f>J2110*M2110</x:f>
        <x:v>1530</x:v>
      </x:c>
      <x:c r="Q2110" s="22" t="n">
        <x:f>'01 Controls'!$E$26*'02 Cargo Classes'!$M$12</x:f>
        <x:v>0</x:v>
      </x:c>
      <x:c r="R2110" s="22" t="n">
        <x:f>'01 Controls'!$F$26*'02 Cargo Classes'!$N$12</x:f>
        <x:v>0</x:v>
      </x:c>
      <x:c r="S2110" s="22" t="n">
        <x:f>'01 Controls'!$G$26*'02 Cargo Classes'!$O$12</x:f>
        <x:v>1.4249999999999998</x:v>
      </x:c>
      <x:c r="T2110" s="22" t="n">
        <x:f>'01 Controls'!$H$26*'02 Cargo Classes'!$P$12</x:f>
        <x:v>0</x:v>
      </x:c>
      <x:c r="U2110" s="22" t="n">
        <x:f>SUM(Q2110:T2110)</x:f>
        <x:v>1.4249999999999998</x:v>
      </x:c>
      <x:c r="V2110" s="18" t="n">
        <x:f>IF(U2110=0,0,N2110*Q2110/U2110)</x:f>
        <x:v>0</x:v>
      </x:c>
      <x:c r="W2110" s="18" t="n">
        <x:f>IF(U2110=0,0,P2110*Q2110/U2110)</x:f>
        <x:v>0</x:v>
      </x:c>
      <x:c r="X2110" s="18" t="n">
        <x:f>MAX(V2110,W2110*'01 Controls'!$E$12)</x:f>
        <x:v>0</x:v>
      </x:c>
      <x:c r="Y2110" s="18" t="n">
        <x:f>IF(U2110=0,0,N2110*R2110/U2110)</x:f>
        <x:v>0</x:v>
      </x:c>
      <x:c r="Z2110" s="18" t="n">
        <x:f>IF(U2110=0,0,P2110*R2110/U2110)</x:f>
        <x:v>0</x:v>
      </x:c>
      <x:c r="AA2110" s="18" t="n">
        <x:f>MAX(Y2110,Z2110*'01 Controls'!$E$13)</x:f>
        <x:v>0</x:v>
      </x:c>
      <x:c r="AB2110" s="18" t="n">
        <x:f>IF(U2110=0,0,N2110*S2110/U2110)</x:f>
        <x:v>546</x:v>
      </x:c>
      <x:c r="AC2110" s="18" t="n">
        <x:f>IF(U2110=0,0,P2110*S2110/U2110)</x:f>
        <x:v>1529.9999999999998</x:v>
      </x:c>
      <x:c r="AD2110" s="18" t="n">
        <x:f>MAX(AB2110,AC2110*'01 Controls'!$E$14)</x:f>
        <x:v>546</x:v>
      </x:c>
      <x:c r="AE2110" s="18" t="n">
        <x:f>IF(U2110=0,0,N2110*T2110/U2110)</x:f>
        <x:v>0</x:v>
      </x:c>
      <x:c r="AF2110" s="18" t="n">
        <x:f>IF(U2110=0,0,P2110*T2110/U2110)</x:f>
        <x:v>0</x:v>
      </x:c>
      <x:c r="AG2110" s="18" t="n">
        <x:f>MAX(AE2110,AF2110*'01 Controls'!$E$15)</x:f>
        <x:v>0</x:v>
      </x:c>
      <x:c r="AH2110" s="18" t="n">
        <x:f>SUM(V2110,Y2110,AB2110,AE2110)</x:f>
        <x:v>546</x:v>
      </x:c>
      <x:c r="AI2110" s="18" t="n">
        <x:f>N2110-AH2110</x:f>
        <x:v>0</x:v>
      </x:c>
      <x:c r="AJ2110" s="18" t="n">
        <x:f>V2110*INDEX('07 Mode Capacity'!$P$6:$P$17,MATCH("AIR-"&amp;I2110,'07 Mode Capacity'!$C$6:$C$17,0))</x:f>
        <x:v>0</x:v>
      </x:c>
      <x:c r="AK2110" s="18" t="n">
        <x:f>Y2110*INDEX('07 Mode Capacity'!$P$6:$P$17,MATCH("OCEAN-"&amp;I2110,'07 Mode Capacity'!$C$6:$C$17,0))</x:f>
        <x:v>0</x:v>
      </x:c>
      <x:c r="AL2110" s="18" t="n">
        <x:f>AB2110*INDEX('07 Mode Capacity'!$P$6:$P$17,MATCH("LAND-"&amp;I2110,'07 Mode Capacity'!$C$6:$C$17,0))</x:f>
        <x:v>66.63813675494272</x:v>
      </x:c>
      <x:c r="AM2110" s="18" t="n">
        <x:f>AE2110*INDEX('07 Mode Capacity'!$P$6:$P$17,MATCH("INLAND-"&amp;I2110,'07 Mode Capacity'!$C$6:$C$17,0))</x:f>
        <x:v>0</x:v>
      </x:c>
      <x:c r="AN2110" s="18" t="n">
        <x:f>SUM(AJ2110:AM2110)</x:f>
        <x:v>66.63813675494272</x:v>
      </x:c>
      <x:c r="AO2110" s="17" t="n">
        <x:f>IF(N2110=0,1,AN2110/N2110)</x:f>
        <x:v>0.1220478695145471</x:v>
      </x:c>
      <x:c r="AP2110" s="11" t="str">
        <x:f>IF(AO2110&gt;='01 Controls'!$E$16,"PASS","FAIL")</x:f>
        <x:v>FAIL</x:v>
      </x:c>
      <x:c r="AQ2110" s="11" t="str">
        <x:v>UNQUANTIFIED</x:v>
      </x:c>
      <x:c r="AR2110" s="11" t="str">
        <x:v>Position-class planning record; serial item and receiver open</x:v>
      </x:c>
      <x:c r="AS2110" s="26"/>
      <x:c r="AT2110" s="26"/>
    </x:row>
    <x:row r="2111">
      <x:c r="C2111" s="11" t="str">
        <x:v>M2-J-RIG-LIN-18</x:v>
      </x:c>
      <x:c r="D2111" s="11" t="str">
        <x:v>M2</x:v>
      </x:c>
      <x:c r="E2111" s="11" t="str">
        <x:v>Urban heat</x:v>
      </x:c>
      <x:c r="F2111" s="11" t="str">
        <x:v>J-RIG</x:v>
      </x:c>
      <x:c r="G2111" s="11" t="str">
        <x:v>Resilience information group</x:v>
      </x:c>
      <x:c r="H2111" s="11" t="str">
        <x:v>LIN-18</x:v>
      </x:c>
      <x:c r="I2111" s="19" t="n">
        <x:v>72</x:v>
      </x:c>
      <x:c r="J2111" s="21" t="n">
        <x:v>4</x:v>
      </x:c>
      <x:c r="K2111" s="18" t="n">
        <x:f>'05 Cargo Register'!K319</x:f>
        <x:v>68.25</x:v>
      </x:c>
      <x:c r="L2111" s="18" t="n">
        <x:f>'05 Cargo Register'!N319</x:f>
        <x:v>5</x:v>
      </x:c>
      <x:c r="M2111" s="18" t="n">
        <x:f>'05 Cargo Register'!O319</x:f>
        <x:v>220</x:v>
      </x:c>
      <x:c r="N2111" s="18" t="n">
        <x:f>J2111*K2111</x:f>
        <x:v>273</x:v>
      </x:c>
      <x:c r="O2111" s="18" t="n">
        <x:f>J2111*L2111</x:f>
        <x:v>20</x:v>
      </x:c>
      <x:c r="P2111" s="18" t="n">
        <x:f>J2111*M2111</x:f>
        <x:v>880</x:v>
      </x:c>
      <x:c r="Q2111" s="22" t="n">
        <x:f>'01 Controls'!$E$26*'02 Cargo Classes'!$M$13</x:f>
        <x:v>0</x:v>
      </x:c>
      <x:c r="R2111" s="22" t="n">
        <x:f>'01 Controls'!$F$26*'02 Cargo Classes'!$N$13</x:f>
        <x:v>0</x:v>
      </x:c>
      <x:c r="S2111" s="22" t="n">
        <x:f>'01 Controls'!$G$26*'02 Cargo Classes'!$O$13</x:f>
        <x:v>0.95</x:v>
      </x:c>
      <x:c r="T2111" s="22" t="n">
        <x:f>'01 Controls'!$H$26*'02 Cargo Classes'!$P$13</x:f>
        <x:v>0</x:v>
      </x:c>
      <x:c r="U2111" s="22" t="n">
        <x:f>SUM(Q2111:T2111)</x:f>
        <x:v>0.95</x:v>
      </x:c>
      <x:c r="V2111" s="18" t="n">
        <x:f>IF(U2111=0,0,N2111*Q2111/U2111)</x:f>
        <x:v>0</x:v>
      </x:c>
      <x:c r="W2111" s="18" t="n">
        <x:f>IF(U2111=0,0,P2111*Q2111/U2111)</x:f>
        <x:v>0</x:v>
      </x:c>
      <x:c r="X2111" s="18" t="n">
        <x:f>MAX(V2111,W2111*'01 Controls'!$E$12)</x:f>
        <x:v>0</x:v>
      </x:c>
      <x:c r="Y2111" s="18" t="n">
        <x:f>IF(U2111=0,0,N2111*R2111/U2111)</x:f>
        <x:v>0</x:v>
      </x:c>
      <x:c r="Z2111" s="18" t="n">
        <x:f>IF(U2111=0,0,P2111*R2111/U2111)</x:f>
        <x:v>0</x:v>
      </x:c>
      <x:c r="AA2111" s="18" t="n">
        <x:f>MAX(Y2111,Z2111*'01 Controls'!$E$13)</x:f>
        <x:v>0</x:v>
      </x:c>
      <x:c r="AB2111" s="18" t="n">
        <x:f>IF(U2111=0,0,N2111*S2111/U2111)</x:f>
        <x:v>273</x:v>
      </x:c>
      <x:c r="AC2111" s="18" t="n">
        <x:f>IF(U2111=0,0,P2111*S2111/U2111)</x:f>
        <x:v>880</x:v>
      </x:c>
      <x:c r="AD2111" s="18" t="n">
        <x:f>MAX(AB2111,AC2111*'01 Controls'!$E$14)</x:f>
        <x:v>273</x:v>
      </x:c>
      <x:c r="AE2111" s="18" t="n">
        <x:f>IF(U2111=0,0,N2111*T2111/U2111)</x:f>
        <x:v>0</x:v>
      </x:c>
      <x:c r="AF2111" s="18" t="n">
        <x:f>IF(U2111=0,0,P2111*T2111/U2111)</x:f>
        <x:v>0</x:v>
      </x:c>
      <x:c r="AG2111" s="18" t="n">
        <x:f>MAX(AE2111,AF2111*'01 Controls'!$E$15)</x:f>
        <x:v>0</x:v>
      </x:c>
      <x:c r="AH2111" s="18" t="n">
        <x:f>SUM(V2111,Y2111,AB2111,AE2111)</x:f>
        <x:v>273</x:v>
      </x:c>
      <x:c r="AI2111" s="18" t="n">
        <x:f>N2111-AH2111</x:f>
        <x:v>0</x:v>
      </x:c>
      <x:c r="AJ2111" s="18" t="n">
        <x:f>V2111*INDEX('07 Mode Capacity'!$P$6:$P$17,MATCH("AIR-"&amp;I2111,'07 Mode Capacity'!$C$6:$C$17,0))</x:f>
        <x:v>0</x:v>
      </x:c>
      <x:c r="AK2111" s="18" t="n">
        <x:f>Y2111*INDEX('07 Mode Capacity'!$P$6:$P$17,MATCH("OCEAN-"&amp;I2111,'07 Mode Capacity'!$C$6:$C$17,0))</x:f>
        <x:v>0</x:v>
      </x:c>
      <x:c r="AL2111" s="18" t="n">
        <x:f>AB2111*INDEX('07 Mode Capacity'!$P$6:$P$17,MATCH("LAND-"&amp;I2111,'07 Mode Capacity'!$C$6:$C$17,0))</x:f>
        <x:v>195.19779136498556</x:v>
      </x:c>
      <x:c r="AM2111" s="18" t="n">
        <x:f>AE2111*INDEX('07 Mode Capacity'!$P$6:$P$17,MATCH("INLAND-"&amp;I2111,'07 Mode Capacity'!$C$6:$C$17,0))</x:f>
        <x:v>0</x:v>
      </x:c>
      <x:c r="AN2111" s="18" t="n">
        <x:f>SUM(AJ2111:AM2111)</x:f>
        <x:v>195.19779136498556</x:v>
      </x:c>
      <x:c r="AO2111" s="17" t="n">
        <x:f>IF(N2111=0,1,AN2111/N2111)</x:f>
        <x:v>0.7150102247801668</x:v>
      </x:c>
      <x:c r="AP2111" s="11" t="str">
        <x:f>IF(AO2111&gt;='01 Controls'!$E$16,"PASS","FAIL")</x:f>
        <x:v>FAIL</x:v>
      </x:c>
      <x:c r="AQ2111" s="11" t="str">
        <x:v>UNQUANTIFIED</x:v>
      </x:c>
      <x:c r="AR2111" s="11" t="str">
        <x:v>Position-class planning record; serial item and receiver open</x:v>
      </x:c>
      <x:c r="AS2111" s="26"/>
      <x:c r="AT2111" s="26"/>
    </x:row>
    <x:row r="2112">
      <x:c r="C2112" s="11" t="str">
        <x:v>M2-J-RIG-BLK-08</x:v>
      </x:c>
      <x:c r="D2112" s="11" t="str">
        <x:v>M2</x:v>
      </x:c>
      <x:c r="E2112" s="11" t="str">
        <x:v>Urban heat</x:v>
      </x:c>
      <x:c r="F2112" s="11" t="str">
        <x:v>J-RIG</x:v>
      </x:c>
      <x:c r="G2112" s="11" t="str">
        <x:v>Resilience information group</x:v>
      </x:c>
      <x:c r="H2112" s="11" t="str">
        <x:v>BLK-08</x:v>
      </x:c>
      <x:c r="I2112" s="19" t="n">
        <x:v>48</x:v>
      </x:c>
      <x:c r="J2112" s="21" t="n">
        <x:v>4</x:v>
      </x:c>
      <x:c r="K2112" s="18" t="n">
        <x:f>'05 Cargo Register'!K320</x:f>
        <x:v>204.75</x:v>
      </x:c>
      <x:c r="L2112" s="18" t="n">
        <x:f>'05 Cargo Register'!N320</x:f>
        <x:v>32</x:v>
      </x:c>
      <x:c r="M2112" s="18" t="n">
        <x:f>'05 Cargo Register'!O320</x:f>
        <x:v>1632</x:v>
      </x:c>
      <x:c r="N2112" s="18" t="n">
        <x:f>J2112*K2112</x:f>
        <x:v>819</x:v>
      </x:c>
      <x:c r="O2112" s="18" t="n">
        <x:f>J2112*L2112</x:f>
        <x:v>128</x:v>
      </x:c>
      <x:c r="P2112" s="18" t="n">
        <x:f>J2112*M2112</x:f>
        <x:v>6528</x:v>
      </x:c>
      <x:c r="Q2112" s="22" t="n">
        <x:f>'01 Controls'!$E$26*'02 Cargo Classes'!$M$14</x:f>
        <x:v>0.05</x:v>
      </x:c>
      <x:c r="R2112" s="22" t="n">
        <x:f>'01 Controls'!$F$26*'02 Cargo Classes'!$N$14</x:f>
        <x:v>0</x:v>
      </x:c>
      <x:c r="S2112" s="22" t="n">
        <x:f>'01 Controls'!$G$26*'02 Cargo Classes'!$O$14</x:f>
        <x:v>0.95</x:v>
      </x:c>
      <x:c r="T2112" s="22" t="n">
        <x:f>'01 Controls'!$H$26*'02 Cargo Classes'!$P$14</x:f>
        <x:v>0</x:v>
      </x:c>
      <x:c r="U2112" s="22" t="n">
        <x:f>SUM(Q2112:T2112)</x:f>
        <x:v>1</x:v>
      </x:c>
      <x:c r="V2112" s="18" t="n">
        <x:f>IF(U2112=0,0,N2112*Q2112/U2112)</x:f>
        <x:v>40.95</x:v>
      </x:c>
      <x:c r="W2112" s="18" t="n">
        <x:f>IF(U2112=0,0,P2112*Q2112/U2112)</x:f>
        <x:v>326.40000000000003</x:v>
      </x:c>
      <x:c r="X2112" s="18" t="n">
        <x:f>MAX(V2112,W2112*'01 Controls'!$E$12)</x:f>
        <x:v>81.60000000000001</x:v>
      </x:c>
      <x:c r="Y2112" s="18" t="n">
        <x:f>IF(U2112=0,0,N2112*R2112/U2112)</x:f>
        <x:v>0</x:v>
      </x:c>
      <x:c r="Z2112" s="18" t="n">
        <x:f>IF(U2112=0,0,P2112*R2112/U2112)</x:f>
        <x:v>0</x:v>
      </x:c>
      <x:c r="AA2112" s="18" t="n">
        <x:f>MAX(Y2112,Z2112*'01 Controls'!$E$13)</x:f>
        <x:v>0</x:v>
      </x:c>
      <x:c r="AB2112" s="18" t="n">
        <x:f>IF(U2112=0,0,N2112*S2112/U2112)</x:f>
        <x:v>778.05</x:v>
      </x:c>
      <x:c r="AC2112" s="18" t="n">
        <x:f>IF(U2112=0,0,P2112*S2112/U2112)</x:f>
        <x:v>6201.599999999999</x:v>
      </x:c>
      <x:c r="AD2112" s="18" t="n">
        <x:f>MAX(AB2112,AC2112*'01 Controls'!$E$14)</x:f>
        <x:v>1240.32</x:v>
      </x:c>
      <x:c r="AE2112" s="18" t="n">
        <x:f>IF(U2112=0,0,N2112*T2112/U2112)</x:f>
        <x:v>0</x:v>
      </x:c>
      <x:c r="AF2112" s="18" t="n">
        <x:f>IF(U2112=0,0,P2112*T2112/U2112)</x:f>
        <x:v>0</x:v>
      </x:c>
      <x:c r="AG2112" s="18" t="n">
        <x:f>MAX(AE2112,AF2112*'01 Controls'!$E$15)</x:f>
        <x:v>0</x:v>
      </x:c>
      <x:c r="AH2112" s="18" t="n">
        <x:f>SUM(V2112,Y2112,AB2112,AE2112)</x:f>
        <x:v>819</x:v>
      </x:c>
      <x:c r="AI2112" s="18" t="n">
        <x:f>N2112-AH2112</x:f>
        <x:v>0</x:v>
      </x:c>
      <x:c r="AJ2112" s="18" t="n">
        <x:f>V2112*INDEX('07 Mode Capacity'!$P$6:$P$17,MATCH("AIR-"&amp;I2112,'07 Mode Capacity'!$C$6:$C$17,0))</x:f>
        <x:v>11.479745206946534</x:v>
      </x:c>
      <x:c r="AK2112" s="18" t="n">
        <x:f>Y2112*INDEX('07 Mode Capacity'!$P$6:$P$17,MATCH("OCEAN-"&amp;I2112,'07 Mode Capacity'!$C$6:$C$17,0))</x:f>
        <x:v>0</x:v>
      </x:c>
      <x:c r="AL2112" s="18" t="n">
        <x:f>AB2112*INDEX('07 Mode Capacity'!$P$6:$P$17,MATCH("LAND-"&amp;I2112,'07 Mode Capacity'!$C$6:$C$17,0))</x:f>
        <x:v>94.95934487579336</x:v>
      </x:c>
      <x:c r="AM2112" s="18" t="n">
        <x:f>AE2112*INDEX('07 Mode Capacity'!$P$6:$P$17,MATCH("INLAND-"&amp;I2112,'07 Mode Capacity'!$C$6:$C$17,0))</x:f>
        <x:v>0</x:v>
      </x:c>
      <x:c r="AN2112" s="18" t="n">
        <x:f>SUM(AJ2112:AM2112)</x:f>
        <x:v>106.4390900827399</x:v>
      </x:c>
      <x:c r="AO2112" s="17" t="n">
        <x:f>IF(N2112=0,1,AN2112/N2112)</x:f>
        <x:v>0.12996225895328437</x:v>
      </x:c>
      <x:c r="AP2112" s="11" t="str">
        <x:f>IF(AO2112&gt;='01 Controls'!$E$16,"PASS","FAIL")</x:f>
        <x:v>FAIL</x:v>
      </x:c>
      <x:c r="AQ2112" s="11" t="str">
        <x:v>UNQUANTIFIED</x:v>
      </x:c>
      <x:c r="AR2112" s="11" t="str">
        <x:v>Position-class planning record; serial item and receiver open</x:v>
      </x:c>
      <x:c r="AS2112" s="26"/>
      <x:c r="AT2112" s="26"/>
    </x:row>
    <x:row r="2113">
      <x:c r="C2113" s="11" t="str">
        <x:v>M2-M-MPG-APL-45</x:v>
      </x:c>
      <x:c r="D2113" s="11" t="str">
        <x:v>M2</x:v>
      </x:c>
      <x:c r="E2113" s="11" t="str">
        <x:v>Urban heat</x:v>
      </x:c>
      <x:c r="F2113" s="11" t="str">
        <x:v>M-MPG</x:v>
      </x:c>
      <x:c r="G2113" s="11" t="str">
        <x:v>Maritime production group</x:v>
      </x:c>
      <x:c r="H2113" s="11" t="str">
        <x:v>APL-45</x:v>
      </x:c>
      <x:c r="I2113" s="19" t="n">
        <x:v>24</x:v>
      </x:c>
      <x:c r="J2113" s="21" t="n">
        <x:v>2</x:v>
      </x:c>
      <x:c r="K2113" s="18" t="n">
        <x:f>'05 Cargo Register'!K321</x:f>
        <x:v>220.5</x:v>
      </x:c>
      <x:c r="L2113" s="18" t="n">
        <x:f>'05 Cargo Register'!N321</x:f>
        <x:v>58</x:v>
      </x:c>
      <x:c r="M2113" s="18" t="n">
        <x:f>'05 Cargo Register'!O321</x:f>
        <x:v>435</x:v>
      </x:c>
      <x:c r="N2113" s="18" t="n">
        <x:f>J2113*K2113</x:f>
        <x:v>441</x:v>
      </x:c>
      <x:c r="O2113" s="18" t="n">
        <x:f>J2113*L2113</x:f>
        <x:v>116</x:v>
      </x:c>
      <x:c r="P2113" s="18" t="n">
        <x:f>J2113*M2113</x:f>
        <x:v>870</x:v>
      </x:c>
      <x:c r="Q2113" s="22" t="n">
        <x:f>'01 Controls'!$E$26*'02 Cargo Classes'!$M$6</x:f>
        <x:v>0.15000000000000002</x:v>
      </x:c>
      <x:c r="R2113" s="22" t="n">
        <x:f>'01 Controls'!$F$26*'02 Cargo Classes'!$N$6</x:f>
        <x:v>0</x:v>
      </x:c>
      <x:c r="S2113" s="22" t="n">
        <x:f>'01 Controls'!$G$26*'02 Cargo Classes'!$O$6</x:f>
        <x:v>0.95</x:v>
      </x:c>
      <x:c r="T2113" s="22" t="n">
        <x:f>'01 Controls'!$H$26*'02 Cargo Classes'!$P$6</x:f>
        <x:v>0</x:v>
      </x:c>
      <x:c r="U2113" s="22" t="n">
        <x:f>SUM(Q2113:T2113)</x:f>
        <x:v>1.1</x:v>
      </x:c>
      <x:c r="V2113" s="18" t="n">
        <x:f>IF(U2113=0,0,N2113*Q2113/U2113)</x:f>
        <x:v>60.13636363636363</x:v>
      </x:c>
      <x:c r="W2113" s="18" t="n">
        <x:f>IF(U2113=0,0,P2113*Q2113/U2113)</x:f>
        <x:v>118.63636363636365</x:v>
      </x:c>
      <x:c r="X2113" s="18" t="n">
        <x:f>MAX(V2113,W2113*'01 Controls'!$E$12)</x:f>
        <x:v>60.13636363636363</x:v>
      </x:c>
      <x:c r="Y2113" s="18" t="n">
        <x:f>IF(U2113=0,0,N2113*R2113/U2113)</x:f>
        <x:v>0</x:v>
      </x:c>
      <x:c r="Z2113" s="18" t="n">
        <x:f>IF(U2113=0,0,P2113*R2113/U2113)</x:f>
        <x:v>0</x:v>
      </x:c>
      <x:c r="AA2113" s="18" t="n">
        <x:f>MAX(Y2113,Z2113*'01 Controls'!$E$13)</x:f>
        <x:v>0</x:v>
      </x:c>
      <x:c r="AB2113" s="18" t="n">
        <x:f>IF(U2113=0,0,N2113*S2113/U2113)</x:f>
        <x:v>380.8636363636363</x:v>
      </x:c>
      <x:c r="AC2113" s="18" t="n">
        <x:f>IF(U2113=0,0,P2113*S2113/U2113)</x:f>
        <x:v>751.3636363636363</x:v>
      </x:c>
      <x:c r="AD2113" s="18" t="n">
        <x:f>MAX(AB2113,AC2113*'01 Controls'!$E$14)</x:f>
        <x:v>380.8636363636363</x:v>
      </x:c>
      <x:c r="AE2113" s="18" t="n">
        <x:f>IF(U2113=0,0,N2113*T2113/U2113)</x:f>
        <x:v>0</x:v>
      </x:c>
      <x:c r="AF2113" s="18" t="n">
        <x:f>IF(U2113=0,0,P2113*T2113/U2113)</x:f>
        <x:v>0</x:v>
      </x:c>
      <x:c r="AG2113" s="18" t="n">
        <x:f>MAX(AE2113,AF2113*'01 Controls'!$E$15)</x:f>
        <x:v>0</x:v>
      </x:c>
      <x:c r="AH2113" s="18" t="n">
        <x:f>SUM(V2113,Y2113,AB2113,AE2113)</x:f>
        <x:v>440.99999999999994</x:v>
      </x:c>
      <x:c r="AI2113" s="18" t="n">
        <x:f>N2113-AH2113</x:f>
        <x:v>5.684341886080802e-14</x:v>
      </x:c>
      <x:c r="AJ2113" s="18" t="n">
        <x:f>V2113*INDEX('07 Mode Capacity'!$P$6:$P$17,MATCH("AIR-"&amp;I2113,'07 Mode Capacity'!$C$6:$C$17,0))</x:f>
        <x:v>12.202514170492016</x:v>
      </x:c>
      <x:c r="AK2113" s="18" t="n">
        <x:f>Y2113*INDEX('07 Mode Capacity'!$P$6:$P$17,MATCH("OCEAN-"&amp;I2113,'07 Mode Capacity'!$C$6:$C$17,0))</x:f>
        <x:v>0</x:v>
      </x:c>
      <x:c r="AL2113" s="18" t="n">
        <x:f>AB2113*INDEX('07 Mode Capacity'!$P$6:$P$17,MATCH("LAND-"&amp;I2113,'07 Mode Capacity'!$C$6:$C$17,0))</x:f>
        <x:v>145.6806929221315</x:v>
      </x:c>
      <x:c r="AM2113" s="18" t="n">
        <x:f>AE2113*INDEX('07 Mode Capacity'!$P$6:$P$17,MATCH("INLAND-"&amp;I2113,'07 Mode Capacity'!$C$6:$C$17,0))</x:f>
        <x:v>0</x:v>
      </x:c>
      <x:c r="AN2113" s="18" t="n">
        <x:f>SUM(AJ2113:AM2113)</x:f>
        <x:v>157.8832070926235</x:v>
      </x:c>
      <x:c r="AO2113" s="17" t="n">
        <x:f>IF(N2113=0,1,AN2113/N2113)</x:f>
        <x:v>0.35801180746626643</x:v>
      </x:c>
      <x:c r="AP2113" s="11" t="str">
        <x:f>IF(AO2113&gt;='01 Controls'!$E$16,"PASS","FAIL")</x:f>
        <x:v>FAIL</x:v>
      </x:c>
      <x:c r="AQ2113" s="11" t="str">
        <x:v>UNQUANTIFIED</x:v>
      </x:c>
      <x:c r="AR2113" s="11" t="str">
        <x:v>Position-class planning record; serial item and receiver open</x:v>
      </x:c>
      <x:c r="AS2113" s="26"/>
      <x:c r="AT2113" s="26"/>
    </x:row>
    <x:row r="2114">
      <x:c r="C2114" s="11" t="str">
        <x:v>M2-M-MPG-ISO-18</x:v>
      </x:c>
      <x:c r="D2114" s="11" t="str">
        <x:v>M2</x:v>
      </x:c>
      <x:c r="E2114" s="11" t="str">
        <x:v>Urban heat</x:v>
      </x:c>
      <x:c r="F2114" s="11" t="str">
        <x:v>M-MPG</x:v>
      </x:c>
      <x:c r="G2114" s="11" t="str">
        <x:v>Maritime production group</x:v>
      </x:c>
      <x:c r="H2114" s="11" t="str">
        <x:v>ISO-18</x:v>
      </x:c>
      <x:c r="I2114" s="19" t="n">
        <x:v>48</x:v>
      </x:c>
      <x:c r="J2114" s="21" t="n">
        <x:v>2</x:v>
      </x:c>
      <x:c r="K2114" s="18" t="n">
        <x:f>'05 Cargo Register'!K322</x:f>
        <x:v>882</x:v>
      </x:c>
      <x:c r="L2114" s="18" t="n">
        <x:f>'05 Cargo Register'!N322</x:f>
        <x:v>58</x:v>
      </x:c>
      <x:c r="M2114" s="18" t="n">
        <x:f>'05 Cargo Register'!O322</x:f>
        <x:v>1531.2</x:v>
      </x:c>
      <x:c r="N2114" s="18" t="n">
        <x:f>J2114*K2114</x:f>
        <x:v>1764</x:v>
      </x:c>
      <x:c r="O2114" s="18" t="n">
        <x:f>J2114*L2114</x:f>
        <x:v>116</x:v>
      </x:c>
      <x:c r="P2114" s="18" t="n">
        <x:f>J2114*M2114</x:f>
        <x:v>3062.4</x:v>
      </x:c>
      <x:c r="Q2114" s="22" t="n">
        <x:f>'01 Controls'!$E$26*'02 Cargo Classes'!$M$7</x:f>
        <x:v>0.010000000000000002</x:v>
      </x:c>
      <x:c r="R2114" s="22" t="n">
        <x:f>'01 Controls'!$F$26*'02 Cargo Classes'!$N$7</x:f>
        <x:v>0</x:v>
      </x:c>
      <x:c r="S2114" s="22" t="n">
        <x:f>'01 Controls'!$G$26*'02 Cargo Classes'!$O$7</x:f>
        <x:v>1.14</x:v>
      </x:c>
      <x:c r="T2114" s="22" t="n">
        <x:f>'01 Controls'!$H$26*'02 Cargo Classes'!$P$7</x:f>
        <x:v>0</x:v>
      </x:c>
      <x:c r="U2114" s="22" t="n">
        <x:f>SUM(Q2114:T2114)</x:f>
        <x:v>1.15</x:v>
      </x:c>
      <x:c r="V2114" s="18" t="n">
        <x:f>IF(U2114=0,0,N2114*Q2114/U2114)</x:f>
        <x:v>15.339130434782614</x:v>
      </x:c>
      <x:c r="W2114" s="18" t="n">
        <x:f>IF(U2114=0,0,P2114*Q2114/U2114)</x:f>
        <x:v>26.62956521739131</x:v>
      </x:c>
      <x:c r="X2114" s="18" t="n">
        <x:f>MAX(V2114,W2114*'01 Controls'!$E$12)</x:f>
        <x:v>15.339130434782614</x:v>
      </x:c>
      <x:c r="Y2114" s="18" t="n">
        <x:f>IF(U2114=0,0,N2114*R2114/U2114)</x:f>
        <x:v>0</x:v>
      </x:c>
      <x:c r="Z2114" s="18" t="n">
        <x:f>IF(U2114=0,0,P2114*R2114/U2114)</x:f>
        <x:v>0</x:v>
      </x:c>
      <x:c r="AA2114" s="18" t="n">
        <x:f>MAX(Y2114,Z2114*'01 Controls'!$E$13)</x:f>
        <x:v>0</x:v>
      </x:c>
      <x:c r="AB2114" s="18" t="n">
        <x:f>IF(U2114=0,0,N2114*S2114/U2114)</x:f>
        <x:v>1748.6608695652174</x:v>
      </x:c>
      <x:c r="AC2114" s="18" t="n">
        <x:f>IF(U2114=0,0,P2114*S2114/U2114)</x:f>
        <x:v>3035.770434782609</x:v>
      </x:c>
      <x:c r="AD2114" s="18" t="n">
        <x:f>MAX(AB2114,AC2114*'01 Controls'!$E$14)</x:f>
        <x:v>1748.6608695652174</x:v>
      </x:c>
      <x:c r="AE2114" s="18" t="n">
        <x:f>IF(U2114=0,0,N2114*T2114/U2114)</x:f>
        <x:v>0</x:v>
      </x:c>
      <x:c r="AF2114" s="18" t="n">
        <x:f>IF(U2114=0,0,P2114*T2114/U2114)</x:f>
        <x:v>0</x:v>
      </x:c>
      <x:c r="AG2114" s="18" t="n">
        <x:f>MAX(AE2114,AF2114*'01 Controls'!$E$15)</x:f>
        <x:v>0</x:v>
      </x:c>
      <x:c r="AH2114" s="18" t="n">
        <x:f>SUM(V2114,Y2114,AB2114,AE2114)</x:f>
        <x:v>1764</x:v>
      </x:c>
      <x:c r="AI2114" s="18" t="n">
        <x:f>N2114-AH2114</x:f>
        <x:v>0</x:v>
      </x:c>
      <x:c r="AJ2114" s="18" t="n">
        <x:f>V2114*INDEX('07 Mode Capacity'!$P$6:$P$17,MATCH("AIR-"&amp;I2114,'07 Mode Capacity'!$C$6:$C$17,0))</x:f>
        <x:v>4.300105228020108</x:v>
      </x:c>
      <x:c r="AK2114" s="18" t="n">
        <x:f>Y2114*INDEX('07 Mode Capacity'!$P$6:$P$17,MATCH("OCEAN-"&amp;I2114,'07 Mode Capacity'!$C$6:$C$17,0))</x:f>
        <x:v>0</x:v>
      </x:c>
      <x:c r="AL2114" s="18" t="n">
        <x:f>AB2114*INDEX('07 Mode Capacity'!$P$6:$P$17,MATCH("LAND-"&amp;I2114,'07 Mode Capacity'!$C$6:$C$17,0))</x:f>
        <x:v>213.42033363389012</x:v>
      </x:c>
      <x:c r="AM2114" s="18" t="n">
        <x:f>AE2114*INDEX('07 Mode Capacity'!$P$6:$P$17,MATCH("INLAND-"&amp;I2114,'07 Mode Capacity'!$C$6:$C$17,0))</x:f>
        <x:v>0</x:v>
      </x:c>
      <x:c r="AN2114" s="18" t="n">
        <x:f>SUM(AJ2114:AM2114)</x:f>
        <x:v>217.72043886191022</x:v>
      </x:c>
      <x:c r="AO2114" s="17" t="n">
        <x:f>IF(N2114=0,1,AN2114/N2114)</x:f>
        <x:v>0.1234242850691101</x:v>
      </x:c>
      <x:c r="AP2114" s="11" t="str">
        <x:f>IF(AO2114&gt;='01 Controls'!$E$16,"PASS","FAIL")</x:f>
        <x:v>FAIL</x:v>
      </x:c>
      <x:c r="AQ2114" s="11" t="str">
        <x:v>UNQUANTIFIED</x:v>
      </x:c>
      <x:c r="AR2114" s="11" t="str">
        <x:v>Position-class planning record; serial item and receiver open</x:v>
      </x:c>
      <x:c r="AS2114" s="26"/>
      <x:c r="AT2114" s="26"/>
    </x:row>
    <x:row r="2115">
      <x:c r="C2115" s="11" t="str">
        <x:v>M2-M-MPG-COL-12</x:v>
      </x:c>
      <x:c r="D2115" s="11" t="str">
        <x:v>M2</x:v>
      </x:c>
      <x:c r="E2115" s="11" t="str">
        <x:v>Urban heat</x:v>
      </x:c>
      <x:c r="F2115" s="11" t="str">
        <x:v>M-MPG</x:v>
      </x:c>
      <x:c r="G2115" s="11" t="str">
        <x:v>Maritime production group</x:v>
      </x:c>
      <x:c r="H2115" s="11" t="str">
        <x:v>COL-12</x:v>
      </x:c>
      <x:c r="I2115" s="19" t="n">
        <x:v>24</x:v>
      </x:c>
      <x:c r="J2115" s="21" t="n">
        <x:v>2</x:v>
      </x:c>
      <x:c r="K2115" s="18" t="n">
        <x:f>'05 Cargo Register'!K323</x:f>
        <x:v>147</x:v>
      </x:c>
      <x:c r="L2115" s="18" t="n">
        <x:f>'05 Cargo Register'!N323</x:f>
        <x:v>16</x:v>
      </x:c>
      <x:c r="M2115" s="18" t="n">
        <x:f>'05 Cargo Register'!O323</x:f>
        <x:v>422.40000000000003</x:v>
      </x:c>
      <x:c r="N2115" s="18" t="n">
        <x:f>J2115*K2115</x:f>
        <x:v>294</x:v>
      </x:c>
      <x:c r="O2115" s="18" t="n">
        <x:f>J2115*L2115</x:f>
        <x:v>32</x:v>
      </x:c>
      <x:c r="P2115" s="18" t="n">
        <x:f>J2115*M2115</x:f>
        <x:v>844.8000000000001</x:v>
      </x:c>
      <x:c r="Q2115" s="22" t="n">
        <x:f>'01 Controls'!$E$26*'02 Cargo Classes'!$M$8</x:f>
        <x:v>0.1</x:v>
      </x:c>
      <x:c r="R2115" s="22" t="n">
        <x:f>'01 Controls'!$F$26*'02 Cargo Classes'!$N$8</x:f>
        <x:v>0</x:v>
      </x:c>
      <x:c r="S2115" s="22" t="n">
        <x:f>'01 Controls'!$G$26*'02 Cargo Classes'!$O$8</x:f>
        <x:v>1.14</x:v>
      </x:c>
      <x:c r="T2115" s="22" t="n">
        <x:f>'01 Controls'!$H$26*'02 Cargo Classes'!$P$8</x:f>
        <x:v>0</x:v>
      </x:c>
      <x:c r="U2115" s="22" t="n">
        <x:f>SUM(Q2115:T2115)</x:f>
        <x:v>1.24</x:v>
      </x:c>
      <x:c r="V2115" s="18" t="n">
        <x:f>IF(U2115=0,0,N2115*Q2115/U2115)</x:f>
        <x:v>23.70967741935484</x:v>
      </x:c>
      <x:c r="W2115" s="18" t="n">
        <x:f>IF(U2115=0,0,P2115*Q2115/U2115)</x:f>
        <x:v>68.12903225806453</x:v>
      </x:c>
      <x:c r="X2115" s="18" t="n">
        <x:f>MAX(V2115,W2115*'01 Controls'!$E$12)</x:f>
        <x:v>23.70967741935484</x:v>
      </x:c>
      <x:c r="Y2115" s="18" t="n">
        <x:f>IF(U2115=0,0,N2115*R2115/U2115)</x:f>
        <x:v>0</x:v>
      </x:c>
      <x:c r="Z2115" s="18" t="n">
        <x:f>IF(U2115=0,0,P2115*R2115/U2115)</x:f>
        <x:v>0</x:v>
      </x:c>
      <x:c r="AA2115" s="18" t="n">
        <x:f>MAX(Y2115,Z2115*'01 Controls'!$E$13)</x:f>
        <x:v>0</x:v>
      </x:c>
      <x:c r="AB2115" s="18" t="n">
        <x:f>IF(U2115=0,0,N2115*S2115/U2115)</x:f>
        <x:v>270.2903225806451</x:v>
      </x:c>
      <x:c r="AC2115" s="18" t="n">
        <x:f>IF(U2115=0,0,P2115*S2115/U2115)</x:f>
        <x:v>776.6709677419354</x:v>
      </x:c>
      <x:c r="AD2115" s="18" t="n">
        <x:f>MAX(AB2115,AC2115*'01 Controls'!$E$14)</x:f>
        <x:v>270.2903225806451</x:v>
      </x:c>
      <x:c r="AE2115" s="18" t="n">
        <x:f>IF(U2115=0,0,N2115*T2115/U2115)</x:f>
        <x:v>0</x:v>
      </x:c>
      <x:c r="AF2115" s="18" t="n">
        <x:f>IF(U2115=0,0,P2115*T2115/U2115)</x:f>
        <x:v>0</x:v>
      </x:c>
      <x:c r="AG2115" s="18" t="n">
        <x:f>MAX(AE2115,AF2115*'01 Controls'!$E$15)</x:f>
        <x:v>0</x:v>
      </x:c>
      <x:c r="AH2115" s="18" t="n">
        <x:f>SUM(V2115,Y2115,AB2115,AE2115)</x:f>
        <x:v>293.99999999999994</x:v>
      </x:c>
      <x:c r="AI2115" s="18" t="n">
        <x:f>N2115-AH2115</x:f>
        <x:v>5.684341886080802e-14</x:v>
      </x:c>
      <x:c r="AJ2115" s="18" t="n">
        <x:f>V2115*INDEX('07 Mode Capacity'!$P$6:$P$17,MATCH("AIR-"&amp;I2115,'07 Mode Capacity'!$C$6:$C$17,0))</x:f>
        <x:v>4.811027092308681</x:v>
      </x:c>
      <x:c r="AK2115" s="18" t="n">
        <x:f>Y2115*INDEX('07 Mode Capacity'!$P$6:$P$17,MATCH("OCEAN-"&amp;I2115,'07 Mode Capacity'!$C$6:$C$17,0))</x:f>
        <x:v>0</x:v>
      </x:c>
      <x:c r="AL2115" s="18" t="n">
        <x:f>AB2115*INDEX('07 Mode Capacity'!$P$6:$P$17,MATCH("LAND-"&amp;I2115,'07 Mode Capacity'!$C$6:$C$17,0))</x:f>
        <x:v>103.386298202803</x:v>
      </x:c>
      <x:c r="AM2115" s="18" t="n">
        <x:f>AE2115*INDEX('07 Mode Capacity'!$P$6:$P$17,MATCH("INLAND-"&amp;I2115,'07 Mode Capacity'!$C$6:$C$17,0))</x:f>
        <x:v>0</x:v>
      </x:c>
      <x:c r="AN2115" s="18" t="n">
        <x:f>SUM(AJ2115:AM2115)</x:f>
        <x:v>108.19732529511168</x:v>
      </x:c>
      <x:c r="AO2115" s="17" t="n">
        <x:f>IF(N2115=0,1,AN2115/N2115)</x:f>
        <x:v>0.36801811324867917</x:v>
      </x:c>
      <x:c r="AP2115" s="11" t="str">
        <x:f>IF(AO2115&gt;='01 Controls'!$E$16,"PASS","FAIL")</x:f>
        <x:v>FAIL</x:v>
      </x:c>
      <x:c r="AQ2115" s="11" t="str">
        <x:v>UNQUANTIFIED</x:v>
      </x:c>
      <x:c r="AR2115" s="11" t="str">
        <x:v>Position-class planning record; serial item and receiver open</x:v>
      </x:c>
      <x:c r="AS2115" s="26"/>
      <x:c r="AT2115" s="26"/>
    </x:row>
    <x:row r="2116">
      <x:c r="C2116" s="11" t="str">
        <x:v>M2-M-MPG-BAT-22</x:v>
      </x:c>
      <x:c r="D2116" s="11" t="str">
        <x:v>M2</x:v>
      </x:c>
      <x:c r="E2116" s="11" t="str">
        <x:v>Urban heat</x:v>
      </x:c>
      <x:c r="F2116" s="11" t="str">
        <x:v>M-MPG</x:v>
      </x:c>
      <x:c r="G2116" s="11" t="str">
        <x:v>Maritime production group</x:v>
      </x:c>
      <x:c r="H2116" s="11" t="str">
        <x:v>BAT-22</x:v>
      </x:c>
      <x:c r="I2116" s="19" t="n">
        <x:v>48</x:v>
      </x:c>
      <x:c r="J2116" s="21" t="n">
        <x:v>2</x:v>
      </x:c>
      <x:c r="K2116" s="18" t="n">
        <x:f>'05 Cargo Register'!K324</x:f>
        <x:v>588</x:v>
      </x:c>
      <x:c r="L2116" s="18" t="n">
        <x:f>'05 Cargo Register'!N324</x:f>
        <x:v>34</x:v>
      </x:c>
      <x:c r="M2116" s="18" t="n">
        <x:f>'05 Cargo Register'!O324</x:f>
        <x:v>897.6</x:v>
      </x:c>
      <x:c r="N2116" s="18" t="n">
        <x:f>J2116*K2116</x:f>
        <x:v>1176</x:v>
      </x:c>
      <x:c r="O2116" s="18" t="n">
        <x:f>J2116*L2116</x:f>
        <x:v>68</x:v>
      </x:c>
      <x:c r="P2116" s="18" t="n">
        <x:f>J2116*M2116</x:f>
        <x:v>1795.2</x:v>
      </x:c>
      <x:c r="Q2116" s="22" t="n">
        <x:f>'01 Controls'!$E$26*'02 Cargo Classes'!$M$9</x:f>
        <x:v>0</x:v>
      </x:c>
      <x:c r="R2116" s="22" t="n">
        <x:f>'01 Controls'!$F$26*'02 Cargo Classes'!$N$9</x:f>
        <x:v>0</x:v>
      </x:c>
      <x:c r="S2116" s="22" t="n">
        <x:f>'01 Controls'!$G$26*'02 Cargo Classes'!$O$9</x:f>
        <x:v>0.95</x:v>
      </x:c>
      <x:c r="T2116" s="22" t="n">
        <x:f>'01 Controls'!$H$26*'02 Cargo Classes'!$P$9</x:f>
        <x:v>0</x:v>
      </x:c>
      <x:c r="U2116" s="22" t="n">
        <x:f>SUM(Q2116:T2116)</x:f>
        <x:v>0.95</x:v>
      </x:c>
      <x:c r="V2116" s="18" t="n">
        <x:f>IF(U2116=0,0,N2116*Q2116/U2116)</x:f>
        <x:v>0</x:v>
      </x:c>
      <x:c r="W2116" s="18" t="n">
        <x:f>IF(U2116=0,0,P2116*Q2116/U2116)</x:f>
        <x:v>0</x:v>
      </x:c>
      <x:c r="X2116" s="18" t="n">
        <x:f>MAX(V2116,W2116*'01 Controls'!$E$12)</x:f>
        <x:v>0</x:v>
      </x:c>
      <x:c r="Y2116" s="18" t="n">
        <x:f>IF(U2116=0,0,N2116*R2116/U2116)</x:f>
        <x:v>0</x:v>
      </x:c>
      <x:c r="Z2116" s="18" t="n">
        <x:f>IF(U2116=0,0,P2116*R2116/U2116)</x:f>
        <x:v>0</x:v>
      </x:c>
      <x:c r="AA2116" s="18" t="n">
        <x:f>MAX(Y2116,Z2116*'01 Controls'!$E$13)</x:f>
        <x:v>0</x:v>
      </x:c>
      <x:c r="AB2116" s="18" t="n">
        <x:f>IF(U2116=0,0,N2116*S2116/U2116)</x:f>
        <x:v>1176</x:v>
      </x:c>
      <x:c r="AC2116" s="18" t="n">
        <x:f>IF(U2116=0,0,P2116*S2116/U2116)</x:f>
        <x:v>1795.2</x:v>
      </x:c>
      <x:c r="AD2116" s="18" t="n">
        <x:f>MAX(AB2116,AC2116*'01 Controls'!$E$14)</x:f>
        <x:v>1176</x:v>
      </x:c>
      <x:c r="AE2116" s="18" t="n">
        <x:f>IF(U2116=0,0,N2116*T2116/U2116)</x:f>
        <x:v>0</x:v>
      </x:c>
      <x:c r="AF2116" s="18" t="n">
        <x:f>IF(U2116=0,0,P2116*T2116/U2116)</x:f>
        <x:v>0</x:v>
      </x:c>
      <x:c r="AG2116" s="18" t="n">
        <x:f>MAX(AE2116,AF2116*'01 Controls'!$E$15)</x:f>
        <x:v>0</x:v>
      </x:c>
      <x:c r="AH2116" s="18" t="n">
        <x:f>SUM(V2116,Y2116,AB2116,AE2116)</x:f>
        <x:v>1176</x:v>
      </x:c>
      <x:c r="AI2116" s="18" t="n">
        <x:f>N2116-AH2116</x:f>
        <x:v>0</x:v>
      </x:c>
      <x:c r="AJ2116" s="18" t="n">
        <x:f>V2116*INDEX('07 Mode Capacity'!$P$6:$P$17,MATCH("AIR-"&amp;I2116,'07 Mode Capacity'!$C$6:$C$17,0))</x:f>
        <x:v>0</x:v>
      </x:c>
      <x:c r="AK2116" s="18" t="n">
        <x:f>Y2116*INDEX('07 Mode Capacity'!$P$6:$P$17,MATCH("OCEAN-"&amp;I2116,'07 Mode Capacity'!$C$6:$C$17,0))</x:f>
        <x:v>0</x:v>
      </x:c>
      <x:c r="AL2116" s="18" t="n">
        <x:f>AB2116*INDEX('07 Mode Capacity'!$P$6:$P$17,MATCH("LAND-"&amp;I2116,'07 Mode Capacity'!$C$6:$C$17,0))</x:f>
        <x:v>143.5282945491074</x:v>
      </x:c>
      <x:c r="AM2116" s="18" t="n">
        <x:f>AE2116*INDEX('07 Mode Capacity'!$P$6:$P$17,MATCH("INLAND-"&amp;I2116,'07 Mode Capacity'!$C$6:$C$17,0))</x:f>
        <x:v>0</x:v>
      </x:c>
      <x:c r="AN2116" s="18" t="n">
        <x:f>SUM(AJ2116:AM2116)</x:f>
        <x:v>143.5282945491074</x:v>
      </x:c>
      <x:c r="AO2116" s="17" t="n">
        <x:f>IF(N2116=0,1,AN2116/N2116)</x:f>
        <x:v>0.1220478695145471</x:v>
      </x:c>
      <x:c r="AP2116" s="11" t="str">
        <x:f>IF(AO2116&gt;='01 Controls'!$E$16,"PASS","FAIL")</x:f>
        <x:v>FAIL</x:v>
      </x:c>
      <x:c r="AQ2116" s="11" t="str">
        <x:v>UNQUANTIFIED</x:v>
      </x:c>
      <x:c r="AR2116" s="11" t="str">
        <x:v>Position-class planning record; serial item and receiver open</x:v>
      </x:c>
      <x:c r="AS2116" s="26"/>
      <x:c r="AT2116" s="26"/>
    </x:row>
    <x:row r="2117">
      <x:c r="C2117" s="11" t="str">
        <x:v>M2-M-MPG-TNK-20</x:v>
      </x:c>
      <x:c r="D2117" s="11" t="str">
        <x:v>M2</x:v>
      </x:c>
      <x:c r="E2117" s="11" t="str">
        <x:v>Urban heat</x:v>
      </x:c>
      <x:c r="F2117" s="11" t="str">
        <x:v>M-MPG</x:v>
      </x:c>
      <x:c r="G2117" s="11" t="str">
        <x:v>Maritime production group</x:v>
      </x:c>
      <x:c r="H2117" s="11" t="str">
        <x:v>TNK-20</x:v>
      </x:c>
      <x:c r="I2117" s="19" t="n">
        <x:v>48</x:v>
      </x:c>
      <x:c r="J2117" s="21" t="n">
        <x:v>2</x:v>
      </x:c>
      <x:c r="K2117" s="18" t="n">
        <x:f>'05 Cargo Register'!K325</x:f>
        <x:v>882</x:v>
      </x:c>
      <x:c r="L2117" s="18" t="n">
        <x:f>'05 Cargo Register'!N325</x:f>
        <x:v>52</x:v>
      </x:c>
      <x:c r="M2117" s="18" t="n">
        <x:f>'05 Cargo Register'!O325</x:f>
        <x:v>1105</x:v>
      </x:c>
      <x:c r="N2117" s="18" t="n">
        <x:f>J2117*K2117</x:f>
        <x:v>1764</x:v>
      </x:c>
      <x:c r="O2117" s="18" t="n">
        <x:f>J2117*L2117</x:f>
        <x:v>104</x:v>
      </x:c>
      <x:c r="P2117" s="18" t="n">
        <x:f>J2117*M2117</x:f>
        <x:v>2210</x:v>
      </x:c>
      <x:c r="Q2117" s="22" t="n">
        <x:f>'01 Controls'!$E$26*'02 Cargo Classes'!$M$10</x:f>
        <x:v>0</x:v>
      </x:c>
      <x:c r="R2117" s="22" t="n">
        <x:f>'01 Controls'!$F$26*'02 Cargo Classes'!$N$10</x:f>
        <x:v>0</x:v>
      </x:c>
      <x:c r="S2117" s="22" t="n">
        <x:f>'01 Controls'!$G$26*'02 Cargo Classes'!$O$10</x:f>
        <x:v>0.95</x:v>
      </x:c>
      <x:c r="T2117" s="22" t="n">
        <x:f>'01 Controls'!$H$26*'02 Cargo Classes'!$P$10</x:f>
        <x:v>0</x:v>
      </x:c>
      <x:c r="U2117" s="22" t="n">
        <x:f>SUM(Q2117:T2117)</x:f>
        <x:v>0.95</x:v>
      </x:c>
      <x:c r="V2117" s="18" t="n">
        <x:f>IF(U2117=0,0,N2117*Q2117/U2117)</x:f>
        <x:v>0</x:v>
      </x:c>
      <x:c r="W2117" s="18" t="n">
        <x:f>IF(U2117=0,0,P2117*Q2117/U2117)</x:f>
        <x:v>0</x:v>
      </x:c>
      <x:c r="X2117" s="18" t="n">
        <x:f>MAX(V2117,W2117*'01 Controls'!$E$12)</x:f>
        <x:v>0</x:v>
      </x:c>
      <x:c r="Y2117" s="18" t="n">
        <x:f>IF(U2117=0,0,N2117*R2117/U2117)</x:f>
        <x:v>0</x:v>
      </x:c>
      <x:c r="Z2117" s="18" t="n">
        <x:f>IF(U2117=0,0,P2117*R2117/U2117)</x:f>
        <x:v>0</x:v>
      </x:c>
      <x:c r="AA2117" s="18" t="n">
        <x:f>MAX(Y2117,Z2117*'01 Controls'!$E$13)</x:f>
        <x:v>0</x:v>
      </x:c>
      <x:c r="AB2117" s="18" t="n">
        <x:f>IF(U2117=0,0,N2117*S2117/U2117)</x:f>
        <x:v>1764</x:v>
      </x:c>
      <x:c r="AC2117" s="18" t="n">
        <x:f>IF(U2117=0,0,P2117*S2117/U2117)</x:f>
        <x:v>2210</x:v>
      </x:c>
      <x:c r="AD2117" s="18" t="n">
        <x:f>MAX(AB2117,AC2117*'01 Controls'!$E$14)</x:f>
        <x:v>1764</x:v>
      </x:c>
      <x:c r="AE2117" s="18" t="n">
        <x:f>IF(U2117=0,0,N2117*T2117/U2117)</x:f>
        <x:v>0</x:v>
      </x:c>
      <x:c r="AF2117" s="18" t="n">
        <x:f>IF(U2117=0,0,P2117*T2117/U2117)</x:f>
        <x:v>0</x:v>
      </x:c>
      <x:c r="AG2117" s="18" t="n">
        <x:f>MAX(AE2117,AF2117*'01 Controls'!$E$15)</x:f>
        <x:v>0</x:v>
      </x:c>
      <x:c r="AH2117" s="18" t="n">
        <x:f>SUM(V2117,Y2117,AB2117,AE2117)</x:f>
        <x:v>1764</x:v>
      </x:c>
      <x:c r="AI2117" s="18" t="n">
        <x:f>N2117-AH2117</x:f>
        <x:v>0</x:v>
      </x:c>
      <x:c r="AJ2117" s="18" t="n">
        <x:f>V2117*INDEX('07 Mode Capacity'!$P$6:$P$17,MATCH("AIR-"&amp;I2117,'07 Mode Capacity'!$C$6:$C$17,0))</x:f>
        <x:v>0</x:v>
      </x:c>
      <x:c r="AK2117" s="18" t="n">
        <x:f>Y2117*INDEX('07 Mode Capacity'!$P$6:$P$17,MATCH("OCEAN-"&amp;I2117,'07 Mode Capacity'!$C$6:$C$17,0))</x:f>
        <x:v>0</x:v>
      </x:c>
      <x:c r="AL2117" s="18" t="n">
        <x:f>AB2117*INDEX('07 Mode Capacity'!$P$6:$P$17,MATCH("LAND-"&amp;I2117,'07 Mode Capacity'!$C$6:$C$17,0))</x:f>
        <x:v>215.29244182366108</x:v>
      </x:c>
      <x:c r="AM2117" s="18" t="n">
        <x:f>AE2117*INDEX('07 Mode Capacity'!$P$6:$P$17,MATCH("INLAND-"&amp;I2117,'07 Mode Capacity'!$C$6:$C$17,0))</x:f>
        <x:v>0</x:v>
      </x:c>
      <x:c r="AN2117" s="18" t="n">
        <x:f>SUM(AJ2117:AM2117)</x:f>
        <x:v>215.29244182366108</x:v>
      </x:c>
      <x:c r="AO2117" s="17" t="n">
        <x:f>IF(N2117=0,1,AN2117/N2117)</x:f>
        <x:v>0.1220478695145471</x:v>
      </x:c>
      <x:c r="AP2117" s="11" t="str">
        <x:f>IF(AO2117&gt;='01 Controls'!$E$16,"PASS","FAIL")</x:f>
        <x:v>FAIL</x:v>
      </x:c>
      <x:c r="AQ2117" s="11" t="str">
        <x:v>UNQUANTIFIED</x:v>
      </x:c>
      <x:c r="AR2117" s="11" t="str">
        <x:v>Position-class planning record; serial item and receiver open</x:v>
      </x:c>
      <x:c r="AS2117" s="26"/>
      <x:c r="AT2117" s="26"/>
    </x:row>
    <x:row r="2118">
      <x:c r="C2118" s="11" t="str">
        <x:v>M2-M-MPG-FLR-24</x:v>
      </x:c>
      <x:c r="D2118" s="11" t="str">
        <x:v>M2</x:v>
      </x:c>
      <x:c r="E2118" s="11" t="str">
        <x:v>Urban heat</x:v>
      </x:c>
      <x:c r="F2118" s="11" t="str">
        <x:v>M-MPG</x:v>
      </x:c>
      <x:c r="G2118" s="11" t="str">
        <x:v>Maritime production group</x:v>
      </x:c>
      <x:c r="H2118" s="11" t="str">
        <x:v>FLR-24</x:v>
      </x:c>
      <x:c r="I2118" s="19" t="n">
        <x:v>48</x:v>
      </x:c>
      <x:c r="J2118" s="21" t="n">
        <x:v>2</x:v>
      </x:c>
      <x:c r="K2118" s="18" t="n">
        <x:f>'05 Cargo Register'!K326</x:f>
        <x:v>1102.5</x:v>
      </x:c>
      <x:c r="L2118" s="18" t="n">
        <x:f>'05 Cargo Register'!N326</x:f>
        <x:v>55</x:v>
      </x:c>
      <x:c r="M2118" s="18" t="n">
        <x:f>'05 Cargo Register'!O326</x:f>
        <x:v>1760</x:v>
      </x:c>
      <x:c r="N2118" s="18" t="n">
        <x:f>J2118*K2118</x:f>
        <x:v>2205</x:v>
      </x:c>
      <x:c r="O2118" s="18" t="n">
        <x:f>J2118*L2118</x:f>
        <x:v>110</x:v>
      </x:c>
      <x:c r="P2118" s="18" t="n">
        <x:f>J2118*M2118</x:f>
        <x:v>3520</x:v>
      </x:c>
      <x:c r="Q2118" s="22" t="n">
        <x:f>'01 Controls'!$E$26*'02 Cargo Classes'!$M$11</x:f>
        <x:v>0</x:v>
      </x:c>
      <x:c r="R2118" s="22" t="n">
        <x:f>'01 Controls'!$F$26*'02 Cargo Classes'!$N$11</x:f>
        <x:v>0</x:v>
      </x:c>
      <x:c r="S2118" s="22" t="n">
        <x:f>'01 Controls'!$G$26*'02 Cargo Classes'!$O$11</x:f>
        <x:v>0.95</x:v>
      </x:c>
      <x:c r="T2118" s="22" t="n">
        <x:f>'01 Controls'!$H$26*'02 Cargo Classes'!$P$11</x:f>
        <x:v>0</x:v>
      </x:c>
      <x:c r="U2118" s="22" t="n">
        <x:f>SUM(Q2118:T2118)</x:f>
        <x:v>0.95</x:v>
      </x:c>
      <x:c r="V2118" s="18" t="n">
        <x:f>IF(U2118=0,0,N2118*Q2118/U2118)</x:f>
        <x:v>0</x:v>
      </x:c>
      <x:c r="W2118" s="18" t="n">
        <x:f>IF(U2118=0,0,P2118*Q2118/U2118)</x:f>
        <x:v>0</x:v>
      </x:c>
      <x:c r="X2118" s="18" t="n">
        <x:f>MAX(V2118,W2118*'01 Controls'!$E$12)</x:f>
        <x:v>0</x:v>
      </x:c>
      <x:c r="Y2118" s="18" t="n">
        <x:f>IF(U2118=0,0,N2118*R2118/U2118)</x:f>
        <x:v>0</x:v>
      </x:c>
      <x:c r="Z2118" s="18" t="n">
        <x:f>IF(U2118=0,0,P2118*R2118/U2118)</x:f>
        <x:v>0</x:v>
      </x:c>
      <x:c r="AA2118" s="18" t="n">
        <x:f>MAX(Y2118,Z2118*'01 Controls'!$E$13)</x:f>
        <x:v>0</x:v>
      </x:c>
      <x:c r="AB2118" s="18" t="n">
        <x:f>IF(U2118=0,0,N2118*S2118/U2118)</x:f>
        <x:v>2205</x:v>
      </x:c>
      <x:c r="AC2118" s="18" t="n">
        <x:f>IF(U2118=0,0,P2118*S2118/U2118)</x:f>
        <x:v>3520</x:v>
      </x:c>
      <x:c r="AD2118" s="18" t="n">
        <x:f>MAX(AB2118,AC2118*'01 Controls'!$E$14)</x:f>
        <x:v>2205</x:v>
      </x:c>
      <x:c r="AE2118" s="18" t="n">
        <x:f>IF(U2118=0,0,N2118*T2118/U2118)</x:f>
        <x:v>0</x:v>
      </x:c>
      <x:c r="AF2118" s="18" t="n">
        <x:f>IF(U2118=0,0,P2118*T2118/U2118)</x:f>
        <x:v>0</x:v>
      </x:c>
      <x:c r="AG2118" s="18" t="n">
        <x:f>MAX(AE2118,AF2118*'01 Controls'!$E$15)</x:f>
        <x:v>0</x:v>
      </x:c>
      <x:c r="AH2118" s="18" t="n">
        <x:f>SUM(V2118,Y2118,AB2118,AE2118)</x:f>
        <x:v>2205</x:v>
      </x:c>
      <x:c r="AI2118" s="18" t="n">
        <x:f>N2118-AH2118</x:f>
        <x:v>0</x:v>
      </x:c>
      <x:c r="AJ2118" s="18" t="n">
        <x:f>V2118*INDEX('07 Mode Capacity'!$P$6:$P$17,MATCH("AIR-"&amp;I2118,'07 Mode Capacity'!$C$6:$C$17,0))</x:f>
        <x:v>0</x:v>
      </x:c>
      <x:c r="AK2118" s="18" t="n">
        <x:f>Y2118*INDEX('07 Mode Capacity'!$P$6:$P$17,MATCH("OCEAN-"&amp;I2118,'07 Mode Capacity'!$C$6:$C$17,0))</x:f>
        <x:v>0</x:v>
      </x:c>
      <x:c r="AL2118" s="18" t="n">
        <x:f>AB2118*INDEX('07 Mode Capacity'!$P$6:$P$17,MATCH("LAND-"&amp;I2118,'07 Mode Capacity'!$C$6:$C$17,0))</x:f>
        <x:v>269.1155522795764</x:v>
      </x:c>
      <x:c r="AM2118" s="18" t="n">
        <x:f>AE2118*INDEX('07 Mode Capacity'!$P$6:$P$17,MATCH("INLAND-"&amp;I2118,'07 Mode Capacity'!$C$6:$C$17,0))</x:f>
        <x:v>0</x:v>
      </x:c>
      <x:c r="AN2118" s="18" t="n">
        <x:f>SUM(AJ2118:AM2118)</x:f>
        <x:v>269.1155522795764</x:v>
      </x:c>
      <x:c r="AO2118" s="17" t="n">
        <x:f>IF(N2118=0,1,AN2118/N2118)</x:f>
        <x:v>0.12204786951454712</x:v>
      </x:c>
      <x:c r="AP2118" s="11" t="str">
        <x:f>IF(AO2118&gt;='01 Controls'!$E$16,"PASS","FAIL")</x:f>
        <x:v>FAIL</x:v>
      </x:c>
      <x:c r="AQ2118" s="11" t="str">
        <x:v>UNQUANTIFIED</x:v>
      </x:c>
      <x:c r="AR2118" s="11" t="str">
        <x:v>Position-class planning record; serial item and receiver open</x:v>
      </x:c>
      <x:c r="AS2118" s="26"/>
      <x:c r="AT2118" s="26"/>
    </x:row>
    <x:row r="2119">
      <x:c r="C2119" s="11" t="str">
        <x:v>M2-M-MPG-ROL-30</x:v>
      </x:c>
      <x:c r="D2119" s="11" t="str">
        <x:v>M2</x:v>
      </x:c>
      <x:c r="E2119" s="11" t="str">
        <x:v>Urban heat</x:v>
      </x:c>
      <x:c r="F2119" s="11" t="str">
        <x:v>M-MPG</x:v>
      </x:c>
      <x:c r="G2119" s="11" t="str">
        <x:v>Maritime production group</x:v>
      </x:c>
      <x:c r="H2119" s="11" t="str">
        <x:v>ROL-30</x:v>
      </x:c>
      <x:c r="I2119" s="19" t="n">
        <x:v>48</x:v>
      </x:c>
      <x:c r="J2119" s="21" t="n">
        <x:v>2</x:v>
      </x:c>
      <x:c r="K2119" s="18" t="n">
        <x:f>'05 Cargo Register'!K327</x:f>
        <x:v>1102.5</x:v>
      </x:c>
      <x:c r="L2119" s="18" t="n">
        <x:f>'05 Cargo Register'!N327</x:f>
        <x:v>46</x:v>
      </x:c>
      <x:c r="M2119" s="18" t="n">
        <x:f>'05 Cargo Register'!O327</x:f>
        <x:v>2932.5</x:v>
      </x:c>
      <x:c r="N2119" s="18" t="n">
        <x:f>J2119*K2119</x:f>
        <x:v>2205</x:v>
      </x:c>
      <x:c r="O2119" s="18" t="n">
        <x:f>J2119*L2119</x:f>
        <x:v>92</x:v>
      </x:c>
      <x:c r="P2119" s="18" t="n">
        <x:f>J2119*M2119</x:f>
        <x:v>5865</x:v>
      </x:c>
      <x:c r="Q2119" s="22" t="n">
        <x:f>'01 Controls'!$E$26*'02 Cargo Classes'!$M$12</x:f>
        <x:v>0</x:v>
      </x:c>
      <x:c r="R2119" s="22" t="n">
        <x:f>'01 Controls'!$F$26*'02 Cargo Classes'!$N$12</x:f>
        <x:v>0</x:v>
      </x:c>
      <x:c r="S2119" s="22" t="n">
        <x:f>'01 Controls'!$G$26*'02 Cargo Classes'!$O$12</x:f>
        <x:v>1.4249999999999998</x:v>
      </x:c>
      <x:c r="T2119" s="22" t="n">
        <x:f>'01 Controls'!$H$26*'02 Cargo Classes'!$P$12</x:f>
        <x:v>0</x:v>
      </x:c>
      <x:c r="U2119" s="22" t="n">
        <x:f>SUM(Q2119:T2119)</x:f>
        <x:v>1.4249999999999998</x:v>
      </x:c>
      <x:c r="V2119" s="18" t="n">
        <x:f>IF(U2119=0,0,N2119*Q2119/U2119)</x:f>
        <x:v>0</x:v>
      </x:c>
      <x:c r="W2119" s="18" t="n">
        <x:f>IF(U2119=0,0,P2119*Q2119/U2119)</x:f>
        <x:v>0</x:v>
      </x:c>
      <x:c r="X2119" s="18" t="n">
        <x:f>MAX(V2119,W2119*'01 Controls'!$E$12)</x:f>
        <x:v>0</x:v>
      </x:c>
      <x:c r="Y2119" s="18" t="n">
        <x:f>IF(U2119=0,0,N2119*R2119/U2119)</x:f>
        <x:v>0</x:v>
      </x:c>
      <x:c r="Z2119" s="18" t="n">
        <x:f>IF(U2119=0,0,P2119*R2119/U2119)</x:f>
        <x:v>0</x:v>
      </x:c>
      <x:c r="AA2119" s="18" t="n">
        <x:f>MAX(Y2119,Z2119*'01 Controls'!$E$13)</x:f>
        <x:v>0</x:v>
      </x:c>
      <x:c r="AB2119" s="18" t="n">
        <x:f>IF(U2119=0,0,N2119*S2119/U2119)</x:f>
        <x:v>2205</x:v>
      </x:c>
      <x:c r="AC2119" s="18" t="n">
        <x:f>IF(U2119=0,0,P2119*S2119/U2119)</x:f>
        <x:v>5864.999999999999</x:v>
      </x:c>
      <x:c r="AD2119" s="18" t="n">
        <x:f>MAX(AB2119,AC2119*'01 Controls'!$E$14)</x:f>
        <x:v>2205</x:v>
      </x:c>
      <x:c r="AE2119" s="18" t="n">
        <x:f>IF(U2119=0,0,N2119*T2119/U2119)</x:f>
        <x:v>0</x:v>
      </x:c>
      <x:c r="AF2119" s="18" t="n">
        <x:f>IF(U2119=0,0,P2119*T2119/U2119)</x:f>
        <x:v>0</x:v>
      </x:c>
      <x:c r="AG2119" s="18" t="n">
        <x:f>MAX(AE2119,AF2119*'01 Controls'!$E$15)</x:f>
        <x:v>0</x:v>
      </x:c>
      <x:c r="AH2119" s="18" t="n">
        <x:f>SUM(V2119,Y2119,AB2119,AE2119)</x:f>
        <x:v>2205</x:v>
      </x:c>
      <x:c r="AI2119" s="18" t="n">
        <x:f>N2119-AH2119</x:f>
        <x:v>0</x:v>
      </x:c>
      <x:c r="AJ2119" s="18" t="n">
        <x:f>V2119*INDEX('07 Mode Capacity'!$P$6:$P$17,MATCH("AIR-"&amp;I2119,'07 Mode Capacity'!$C$6:$C$17,0))</x:f>
        <x:v>0</x:v>
      </x:c>
      <x:c r="AK2119" s="18" t="n">
        <x:f>Y2119*INDEX('07 Mode Capacity'!$P$6:$P$17,MATCH("OCEAN-"&amp;I2119,'07 Mode Capacity'!$C$6:$C$17,0))</x:f>
        <x:v>0</x:v>
      </x:c>
      <x:c r="AL2119" s="18" t="n">
        <x:f>AB2119*INDEX('07 Mode Capacity'!$P$6:$P$17,MATCH("LAND-"&amp;I2119,'07 Mode Capacity'!$C$6:$C$17,0))</x:f>
        <x:v>269.1155522795764</x:v>
      </x:c>
      <x:c r="AM2119" s="18" t="n">
        <x:f>AE2119*INDEX('07 Mode Capacity'!$P$6:$P$17,MATCH("INLAND-"&amp;I2119,'07 Mode Capacity'!$C$6:$C$17,0))</x:f>
        <x:v>0</x:v>
      </x:c>
      <x:c r="AN2119" s="18" t="n">
        <x:f>SUM(AJ2119:AM2119)</x:f>
        <x:v>269.1155522795764</x:v>
      </x:c>
      <x:c r="AO2119" s="17" t="n">
        <x:f>IF(N2119=0,1,AN2119/N2119)</x:f>
        <x:v>0.12204786951454712</x:v>
      </x:c>
      <x:c r="AP2119" s="11" t="str">
        <x:f>IF(AO2119&gt;='01 Controls'!$E$16,"PASS","FAIL")</x:f>
        <x:v>FAIL</x:v>
      </x:c>
      <x:c r="AQ2119" s="11" t="str">
        <x:v>UNQUANTIFIED</x:v>
      </x:c>
      <x:c r="AR2119" s="11" t="str">
        <x:v>Position-class planning record; serial item and receiver open</x:v>
      </x:c>
      <x:c r="AS2119" s="26"/>
      <x:c r="AT2119" s="26"/>
    </x:row>
    <x:row r="2120">
      <x:c r="C2120" s="11" t="str">
        <x:v>M2-M-MPG-LIN-18</x:v>
      </x:c>
      <x:c r="D2120" s="11" t="str">
        <x:v>M2</x:v>
      </x:c>
      <x:c r="E2120" s="11" t="str">
        <x:v>Urban heat</x:v>
      </x:c>
      <x:c r="F2120" s="11" t="str">
        <x:v>M-MPG</x:v>
      </x:c>
      <x:c r="G2120" s="11" t="str">
        <x:v>Maritime production group</x:v>
      </x:c>
      <x:c r="H2120" s="11" t="str">
        <x:v>LIN-18</x:v>
      </x:c>
      <x:c r="I2120" s="19" t="n">
        <x:v>72</x:v>
      </x:c>
      <x:c r="J2120" s="21" t="n">
        <x:v>2</x:v>
      </x:c>
      <x:c r="K2120" s="18" t="n">
        <x:f>'05 Cargo Register'!K328</x:f>
        <x:v>588</x:v>
      </x:c>
      <x:c r="L2120" s="18" t="n">
        <x:f>'05 Cargo Register'!N328</x:f>
        <x:v>41</x:v>
      </x:c>
      <x:c r="M2120" s="18" t="n">
        <x:f>'05 Cargo Register'!O328</x:f>
        <x:v>1804</x:v>
      </x:c>
      <x:c r="N2120" s="18" t="n">
        <x:f>J2120*K2120</x:f>
        <x:v>1176</x:v>
      </x:c>
      <x:c r="O2120" s="18" t="n">
        <x:f>J2120*L2120</x:f>
        <x:v>82</x:v>
      </x:c>
      <x:c r="P2120" s="18" t="n">
        <x:f>J2120*M2120</x:f>
        <x:v>3608</x:v>
      </x:c>
      <x:c r="Q2120" s="22" t="n">
        <x:f>'01 Controls'!$E$26*'02 Cargo Classes'!$M$13</x:f>
        <x:v>0</x:v>
      </x:c>
      <x:c r="R2120" s="22" t="n">
        <x:f>'01 Controls'!$F$26*'02 Cargo Classes'!$N$13</x:f>
        <x:v>0</x:v>
      </x:c>
      <x:c r="S2120" s="22" t="n">
        <x:f>'01 Controls'!$G$26*'02 Cargo Classes'!$O$13</x:f>
        <x:v>0.95</x:v>
      </x:c>
      <x:c r="T2120" s="22" t="n">
        <x:f>'01 Controls'!$H$26*'02 Cargo Classes'!$P$13</x:f>
        <x:v>0</x:v>
      </x:c>
      <x:c r="U2120" s="22" t="n">
        <x:f>SUM(Q2120:T2120)</x:f>
        <x:v>0.95</x:v>
      </x:c>
      <x:c r="V2120" s="18" t="n">
        <x:f>IF(U2120=0,0,N2120*Q2120/U2120)</x:f>
        <x:v>0</x:v>
      </x:c>
      <x:c r="W2120" s="18" t="n">
        <x:f>IF(U2120=0,0,P2120*Q2120/U2120)</x:f>
        <x:v>0</x:v>
      </x:c>
      <x:c r="X2120" s="18" t="n">
        <x:f>MAX(V2120,W2120*'01 Controls'!$E$12)</x:f>
        <x:v>0</x:v>
      </x:c>
      <x:c r="Y2120" s="18" t="n">
        <x:f>IF(U2120=0,0,N2120*R2120/U2120)</x:f>
        <x:v>0</x:v>
      </x:c>
      <x:c r="Z2120" s="18" t="n">
        <x:f>IF(U2120=0,0,P2120*R2120/U2120)</x:f>
        <x:v>0</x:v>
      </x:c>
      <x:c r="AA2120" s="18" t="n">
        <x:f>MAX(Y2120,Z2120*'01 Controls'!$E$13)</x:f>
        <x:v>0</x:v>
      </x:c>
      <x:c r="AB2120" s="18" t="n">
        <x:f>IF(U2120=0,0,N2120*S2120/U2120)</x:f>
        <x:v>1176</x:v>
      </x:c>
      <x:c r="AC2120" s="18" t="n">
        <x:f>IF(U2120=0,0,P2120*S2120/U2120)</x:f>
        <x:v>3608</x:v>
      </x:c>
      <x:c r="AD2120" s="18" t="n">
        <x:f>MAX(AB2120,AC2120*'01 Controls'!$E$14)</x:f>
        <x:v>1176</x:v>
      </x:c>
      <x:c r="AE2120" s="18" t="n">
        <x:f>IF(U2120=0,0,N2120*T2120/U2120)</x:f>
        <x:v>0</x:v>
      </x:c>
      <x:c r="AF2120" s="18" t="n">
        <x:f>IF(U2120=0,0,P2120*T2120/U2120)</x:f>
        <x:v>0</x:v>
      </x:c>
      <x:c r="AG2120" s="18" t="n">
        <x:f>MAX(AE2120,AF2120*'01 Controls'!$E$15)</x:f>
        <x:v>0</x:v>
      </x:c>
      <x:c r="AH2120" s="18" t="n">
        <x:f>SUM(V2120,Y2120,AB2120,AE2120)</x:f>
        <x:v>1176</x:v>
      </x:c>
      <x:c r="AI2120" s="18" t="n">
        <x:f>N2120-AH2120</x:f>
        <x:v>0</x:v>
      </x:c>
      <x:c r="AJ2120" s="18" t="n">
        <x:f>V2120*INDEX('07 Mode Capacity'!$P$6:$P$17,MATCH("AIR-"&amp;I2120,'07 Mode Capacity'!$C$6:$C$17,0))</x:f>
        <x:v>0</x:v>
      </x:c>
      <x:c r="AK2120" s="18" t="n">
        <x:f>Y2120*INDEX('07 Mode Capacity'!$P$6:$P$17,MATCH("OCEAN-"&amp;I2120,'07 Mode Capacity'!$C$6:$C$17,0))</x:f>
        <x:v>0</x:v>
      </x:c>
      <x:c r="AL2120" s="18" t="n">
        <x:f>AB2120*INDEX('07 Mode Capacity'!$P$6:$P$17,MATCH("LAND-"&amp;I2120,'07 Mode Capacity'!$C$6:$C$17,0))</x:f>
        <x:v>840.8520243414762</x:v>
      </x:c>
      <x:c r="AM2120" s="18" t="n">
        <x:f>AE2120*INDEX('07 Mode Capacity'!$P$6:$P$17,MATCH("INLAND-"&amp;I2120,'07 Mode Capacity'!$C$6:$C$17,0))</x:f>
        <x:v>0</x:v>
      </x:c>
      <x:c r="AN2120" s="18" t="n">
        <x:f>SUM(AJ2120:AM2120)</x:f>
        <x:v>840.8520243414762</x:v>
      </x:c>
      <x:c r="AO2120" s="17" t="n">
        <x:f>IF(N2120=0,1,AN2120/N2120)</x:f>
        <x:v>0.7150102247801668</x:v>
      </x:c>
      <x:c r="AP2120" s="11" t="str">
        <x:f>IF(AO2120&gt;='01 Controls'!$E$16,"PASS","FAIL")</x:f>
        <x:v>FAIL</x:v>
      </x:c>
      <x:c r="AQ2120" s="11" t="str">
        <x:v>UNQUANTIFIED</x:v>
      </x:c>
      <x:c r="AR2120" s="11" t="str">
        <x:v>Position-class planning record; serial item and receiver open</x:v>
      </x:c>
      <x:c r="AS2120" s="26"/>
      <x:c r="AT2120" s="26"/>
    </x:row>
    <x:row r="2121">
      <x:c r="C2121" s="11" t="str">
        <x:v>M2-M-MPG-BLK-08</x:v>
      </x:c>
      <x:c r="D2121" s="11" t="str">
        <x:v>M2</x:v>
      </x:c>
      <x:c r="E2121" s="11" t="str">
        <x:v>Urban heat</x:v>
      </x:c>
      <x:c r="F2121" s="11" t="str">
        <x:v>M-MPG</x:v>
      </x:c>
      <x:c r="G2121" s="11" t="str">
        <x:v>Maritime production group</x:v>
      </x:c>
      <x:c r="H2121" s="11" t="str">
        <x:v>BLK-08</x:v>
      </x:c>
      <x:c r="I2121" s="19" t="n">
        <x:v>48</x:v>
      </x:c>
      <x:c r="J2121" s="21" t="n">
        <x:v>2</x:v>
      </x:c>
      <x:c r="K2121" s="18" t="n">
        <x:f>'05 Cargo Register'!K329</x:f>
        <x:v>367.5</x:v>
      </x:c>
      <x:c r="L2121" s="18" t="n">
        <x:f>'05 Cargo Register'!N329</x:f>
        <x:v>58</x:v>
      </x:c>
      <x:c r="M2121" s="18" t="n">
        <x:f>'05 Cargo Register'!O329</x:f>
        <x:v>2958</x:v>
      </x:c>
      <x:c r="N2121" s="18" t="n">
        <x:f>J2121*K2121</x:f>
        <x:v>735</x:v>
      </x:c>
      <x:c r="O2121" s="18" t="n">
        <x:f>J2121*L2121</x:f>
        <x:v>116</x:v>
      </x:c>
      <x:c r="P2121" s="18" t="n">
        <x:f>J2121*M2121</x:f>
        <x:v>5916</x:v>
      </x:c>
      <x:c r="Q2121" s="22" t="n">
        <x:f>'01 Controls'!$E$26*'02 Cargo Classes'!$M$14</x:f>
        <x:v>0.05</x:v>
      </x:c>
      <x:c r="R2121" s="22" t="n">
        <x:f>'01 Controls'!$F$26*'02 Cargo Classes'!$N$14</x:f>
        <x:v>0</x:v>
      </x:c>
      <x:c r="S2121" s="22" t="n">
        <x:f>'01 Controls'!$G$26*'02 Cargo Classes'!$O$14</x:f>
        <x:v>0.95</x:v>
      </x:c>
      <x:c r="T2121" s="22" t="n">
        <x:f>'01 Controls'!$H$26*'02 Cargo Classes'!$P$14</x:f>
        <x:v>0</x:v>
      </x:c>
      <x:c r="U2121" s="22" t="n">
        <x:f>SUM(Q2121:T2121)</x:f>
        <x:v>1</x:v>
      </x:c>
      <x:c r="V2121" s="18" t="n">
        <x:f>IF(U2121=0,0,N2121*Q2121/U2121)</x:f>
        <x:v>36.75</x:v>
      </x:c>
      <x:c r="W2121" s="18" t="n">
        <x:f>IF(U2121=0,0,P2121*Q2121/U2121)</x:f>
        <x:v>295.8</x:v>
      </x:c>
      <x:c r="X2121" s="18" t="n">
        <x:f>MAX(V2121,W2121*'01 Controls'!$E$12)</x:f>
        <x:v>73.95</x:v>
      </x:c>
      <x:c r="Y2121" s="18" t="n">
        <x:f>IF(U2121=0,0,N2121*R2121/U2121)</x:f>
        <x:v>0</x:v>
      </x:c>
      <x:c r="Z2121" s="18" t="n">
        <x:f>IF(U2121=0,0,P2121*R2121/U2121)</x:f>
        <x:v>0</x:v>
      </x:c>
      <x:c r="AA2121" s="18" t="n">
        <x:f>MAX(Y2121,Z2121*'01 Controls'!$E$13)</x:f>
        <x:v>0</x:v>
      </x:c>
      <x:c r="AB2121" s="18" t="n">
        <x:f>IF(U2121=0,0,N2121*S2121/U2121)</x:f>
        <x:v>698.25</x:v>
      </x:c>
      <x:c r="AC2121" s="18" t="n">
        <x:f>IF(U2121=0,0,P2121*S2121/U2121)</x:f>
        <x:v>5620.2</x:v>
      </x:c>
      <x:c r="AD2121" s="18" t="n">
        <x:f>MAX(AB2121,AC2121*'01 Controls'!$E$14)</x:f>
        <x:v>1124.04</x:v>
      </x:c>
      <x:c r="AE2121" s="18" t="n">
        <x:f>IF(U2121=0,0,N2121*T2121/U2121)</x:f>
        <x:v>0</x:v>
      </x:c>
      <x:c r="AF2121" s="18" t="n">
        <x:f>IF(U2121=0,0,P2121*T2121/U2121)</x:f>
        <x:v>0</x:v>
      </x:c>
      <x:c r="AG2121" s="18" t="n">
        <x:f>MAX(AE2121,AF2121*'01 Controls'!$E$15)</x:f>
        <x:v>0</x:v>
      </x:c>
      <x:c r="AH2121" s="18" t="n">
        <x:f>SUM(V2121,Y2121,AB2121,AE2121)</x:f>
        <x:v>735</x:v>
      </x:c>
      <x:c r="AI2121" s="18" t="n">
        <x:f>N2121-AH2121</x:f>
        <x:v>0</x:v>
      </x:c>
      <x:c r="AJ2121" s="18" t="n">
        <x:f>V2121*INDEX('07 Mode Capacity'!$P$6:$P$17,MATCH("AIR-"&amp;I2121,'07 Mode Capacity'!$C$6:$C$17,0))</x:f>
        <x:v>10.302335442131504</x:v>
      </x:c>
      <x:c r="AK2121" s="18" t="n">
        <x:f>Y2121*INDEX('07 Mode Capacity'!$P$6:$P$17,MATCH("OCEAN-"&amp;I2121,'07 Mode Capacity'!$C$6:$C$17,0))</x:f>
        <x:v>0</x:v>
      </x:c>
      <x:c r="AL2121" s="18" t="n">
        <x:f>AB2121*INDEX('07 Mode Capacity'!$P$6:$P$17,MATCH("LAND-"&amp;I2121,'07 Mode Capacity'!$C$6:$C$17,0))</x:f>
        <x:v>85.21992488853252</x:v>
      </x:c>
      <x:c r="AM2121" s="18" t="n">
        <x:f>AE2121*INDEX('07 Mode Capacity'!$P$6:$P$17,MATCH("INLAND-"&amp;I2121,'07 Mode Capacity'!$C$6:$C$17,0))</x:f>
        <x:v>0</x:v>
      </x:c>
      <x:c r="AN2121" s="18" t="n">
        <x:f>SUM(AJ2121:AM2121)</x:f>
        <x:v>95.52226033066403</x:v>
      </x:c>
      <x:c r="AO2121" s="17" t="n">
        <x:f>IF(N2121=0,1,AN2121/N2121)</x:f>
        <x:v>0.1299622589532844</x:v>
      </x:c>
      <x:c r="AP2121" s="11" t="str">
        <x:f>IF(AO2121&gt;='01 Controls'!$E$16,"PASS","FAIL")</x:f>
        <x:v>FAIL</x:v>
      </x:c>
      <x:c r="AQ2121" s="11" t="str">
        <x:v>UNQUANTIFIED</x:v>
      </x:c>
      <x:c r="AR2121" s="11" t="str">
        <x:v>Position-class planning record; serial item and receiver open</x:v>
      </x:c>
      <x:c r="AS2121" s="26"/>
      <x:c r="AT2121" s="26"/>
    </x:row>
    <x:row r="2122">
      <x:c r="C2122" s="11" t="str">
        <x:v>M2-M-MPG-OOG-80</x:v>
      </x:c>
      <x:c r="D2122" s="11" t="str">
        <x:v>M2</x:v>
      </x:c>
      <x:c r="E2122" s="11" t="str">
        <x:v>Urban heat</x:v>
      </x:c>
      <x:c r="F2122" s="11" t="str">
        <x:v>M-MPG</x:v>
      </x:c>
      <x:c r="G2122" s="11" t="str">
        <x:v>Maritime production group</x:v>
      </x:c>
      <x:c r="H2122" s="11" t="str">
        <x:v>OOG-80</x:v>
      </x:c>
      <x:c r="I2122" s="19" t="n">
        <x:v>72</x:v>
      </x:c>
      <x:c r="J2122" s="21" t="n">
        <x:v>2</x:v>
      </x:c>
      <x:c r="K2122" s="18" t="n">
        <x:f>'05 Cargo Register'!K330</x:f>
        <x:v>1470</x:v>
      </x:c>
      <x:c r="L2122" s="18" t="n">
        <x:f>'05 Cargo Register'!N330</x:f>
        <x:v>25</x:v>
      </x:c>
      <x:c r="M2122" s="18" t="n">
        <x:f>'05 Cargo Register'!O330</x:f>
        <x:v>4400</x:v>
      </x:c>
      <x:c r="N2122" s="18" t="n">
        <x:f>J2122*K2122</x:f>
        <x:v>2940</x:v>
      </x:c>
      <x:c r="O2122" s="18" t="n">
        <x:f>J2122*L2122</x:f>
        <x:v>50</x:v>
      </x:c>
      <x:c r="P2122" s="18" t="n">
        <x:f>J2122*M2122</x:f>
        <x:v>8800</x:v>
      </x:c>
      <x:c r="Q2122" s="22" t="n">
        <x:f>'01 Controls'!$E$26*'02 Cargo Classes'!$M$15</x:f>
        <x:v>0</x:v>
      </x:c>
      <x:c r="R2122" s="22" t="n">
        <x:f>'01 Controls'!$F$26*'02 Cargo Classes'!$N$15</x:f>
        <x:v>0</x:v>
      </x:c>
      <x:c r="S2122" s="22" t="n">
        <x:f>'01 Controls'!$G$26*'02 Cargo Classes'!$O$15</x:f>
        <x:v>0.57</x:v>
      </x:c>
      <x:c r="T2122" s="22" t="n">
        <x:f>'01 Controls'!$H$26*'02 Cargo Classes'!$P$15</x:f>
        <x:v>0</x:v>
      </x:c>
      <x:c r="U2122" s="22" t="n">
        <x:f>SUM(Q2122:T2122)</x:f>
        <x:v>0.57</x:v>
      </x:c>
      <x:c r="V2122" s="18" t="n">
        <x:f>IF(U2122=0,0,N2122*Q2122/U2122)</x:f>
        <x:v>0</x:v>
      </x:c>
      <x:c r="W2122" s="18" t="n">
        <x:f>IF(U2122=0,0,P2122*Q2122/U2122)</x:f>
        <x:v>0</x:v>
      </x:c>
      <x:c r="X2122" s="18" t="n">
        <x:f>MAX(V2122,W2122*'01 Controls'!$E$12)</x:f>
        <x:v>0</x:v>
      </x:c>
      <x:c r="Y2122" s="18" t="n">
        <x:f>IF(U2122=0,0,N2122*R2122/U2122)</x:f>
        <x:v>0</x:v>
      </x:c>
      <x:c r="Z2122" s="18" t="n">
        <x:f>IF(U2122=0,0,P2122*R2122/U2122)</x:f>
        <x:v>0</x:v>
      </x:c>
      <x:c r="AA2122" s="18" t="n">
        <x:f>MAX(Y2122,Z2122*'01 Controls'!$E$13)</x:f>
        <x:v>0</x:v>
      </x:c>
      <x:c r="AB2122" s="18" t="n">
        <x:f>IF(U2122=0,0,N2122*S2122/U2122)</x:f>
        <x:v>2940</x:v>
      </x:c>
      <x:c r="AC2122" s="18" t="n">
        <x:f>IF(U2122=0,0,P2122*S2122/U2122)</x:f>
        <x:v>8800</x:v>
      </x:c>
      <x:c r="AD2122" s="18" t="n">
        <x:f>MAX(AB2122,AC2122*'01 Controls'!$E$14)</x:f>
        <x:v>2940</x:v>
      </x:c>
      <x:c r="AE2122" s="18" t="n">
        <x:f>IF(U2122=0,0,N2122*T2122/U2122)</x:f>
        <x:v>0</x:v>
      </x:c>
      <x:c r="AF2122" s="18" t="n">
        <x:f>IF(U2122=0,0,P2122*T2122/U2122)</x:f>
        <x:v>0</x:v>
      </x:c>
      <x:c r="AG2122" s="18" t="n">
        <x:f>MAX(AE2122,AF2122*'01 Controls'!$E$15)</x:f>
        <x:v>0</x:v>
      </x:c>
      <x:c r="AH2122" s="18" t="n">
        <x:f>SUM(V2122,Y2122,AB2122,AE2122)</x:f>
        <x:v>2940</x:v>
      </x:c>
      <x:c r="AI2122" s="18" t="n">
        <x:f>N2122-AH2122</x:f>
        <x:v>0</x:v>
      </x:c>
      <x:c r="AJ2122" s="18" t="n">
        <x:f>V2122*INDEX('07 Mode Capacity'!$P$6:$P$17,MATCH("AIR-"&amp;I2122,'07 Mode Capacity'!$C$6:$C$17,0))</x:f>
        <x:v>0</x:v>
      </x:c>
      <x:c r="AK2122" s="18" t="n">
        <x:f>Y2122*INDEX('07 Mode Capacity'!$P$6:$P$17,MATCH("OCEAN-"&amp;I2122,'07 Mode Capacity'!$C$6:$C$17,0))</x:f>
        <x:v>0</x:v>
      </x:c>
      <x:c r="AL2122" s="18" t="n">
        <x:f>AB2122*INDEX('07 Mode Capacity'!$P$6:$P$17,MATCH("LAND-"&amp;I2122,'07 Mode Capacity'!$C$6:$C$17,0))</x:f>
        <x:v>2102.1300608536903</x:v>
      </x:c>
      <x:c r="AM2122" s="18" t="n">
        <x:f>AE2122*INDEX('07 Mode Capacity'!$P$6:$P$17,MATCH("INLAND-"&amp;I2122,'07 Mode Capacity'!$C$6:$C$17,0))</x:f>
        <x:v>0</x:v>
      </x:c>
      <x:c r="AN2122" s="18" t="n">
        <x:f>SUM(AJ2122:AM2122)</x:f>
        <x:v>2102.1300608536903</x:v>
      </x:c>
      <x:c r="AO2122" s="17" t="n">
        <x:f>IF(N2122=0,1,AN2122/N2122)</x:f>
        <x:v>0.7150102247801667</x:v>
      </x:c>
      <x:c r="AP2122" s="11" t="str">
        <x:f>IF(AO2122&gt;='01 Controls'!$E$16,"PASS","FAIL")</x:f>
        <x:v>FAIL</x:v>
      </x:c>
      <x:c r="AQ2122" s="11" t="str">
        <x:v>UNQUANTIFIED</x:v>
      </x:c>
      <x:c r="AR2122" s="11" t="str">
        <x:v>Position-class planning record; serial item and receiver open</x:v>
      </x:c>
      <x:c r="AS2122" s="26"/>
      <x:c r="AT2122" s="26"/>
    </x:row>
    <x:row r="2123">
      <x:c r="C2123" s="11" t="str">
        <x:v>M2-I-WRG-APL-45</x:v>
      </x:c>
      <x:c r="D2123" s="11" t="str">
        <x:v>M2</x:v>
      </x:c>
      <x:c r="E2123" s="11" t="str">
        <x:v>Urban heat</x:v>
      </x:c>
      <x:c r="F2123" s="11" t="str">
        <x:v>I-WRG</x:v>
      </x:c>
      <x:c r="G2123" s="11" t="str">
        <x:v>Water restoration group</x:v>
      </x:c>
      <x:c r="H2123" s="11" t="str">
        <x:v>APL-45</x:v>
      </x:c>
      <x:c r="I2123" s="19" t="n">
        <x:v>24</x:v>
      </x:c>
      <x:c r="J2123" s="21" t="n">
        <x:v>2</x:v>
      </x:c>
      <x:c r="K2123" s="18" t="n">
        <x:f>'05 Cargo Register'!K331</x:f>
        <x:v>282.19199999999995</x:v>
      </x:c>
      <x:c r="L2123" s="18" t="n">
        <x:f>'05 Cargo Register'!N331</x:f>
        <x:v>74</x:v>
      </x:c>
      <x:c r="M2123" s="18" t="n">
        <x:f>'05 Cargo Register'!O331</x:f>
        <x:v>555</x:v>
      </x:c>
      <x:c r="N2123" s="18" t="n">
        <x:f>J2123*K2123</x:f>
        <x:v>564.3839999999999</x:v>
      </x:c>
      <x:c r="O2123" s="18" t="n">
        <x:f>J2123*L2123</x:f>
        <x:v>148</x:v>
      </x:c>
      <x:c r="P2123" s="18" t="n">
        <x:f>J2123*M2123</x:f>
        <x:v>1110</x:v>
      </x:c>
      <x:c r="Q2123" s="22" t="n">
        <x:f>'01 Controls'!$E$26*'02 Cargo Classes'!$M$6</x:f>
        <x:v>0.15000000000000002</x:v>
      </x:c>
      <x:c r="R2123" s="22" t="n">
        <x:f>'01 Controls'!$F$26*'02 Cargo Classes'!$N$6</x:f>
        <x:v>0</x:v>
      </x:c>
      <x:c r="S2123" s="22" t="n">
        <x:f>'01 Controls'!$G$26*'02 Cargo Classes'!$O$6</x:f>
        <x:v>0.95</x:v>
      </x:c>
      <x:c r="T2123" s="22" t="n">
        <x:f>'01 Controls'!$H$26*'02 Cargo Classes'!$P$6</x:f>
        <x:v>0</x:v>
      </x:c>
      <x:c r="U2123" s="22" t="n">
        <x:f>SUM(Q2123:T2123)</x:f>
        <x:v>1.1</x:v>
      </x:c>
      <x:c r="V2123" s="18" t="n">
        <x:f>IF(U2123=0,0,N2123*Q2123/U2123)</x:f>
        <x:v>76.96145454545454</x:v>
      </x:c>
      <x:c r="W2123" s="18" t="n">
        <x:f>IF(U2123=0,0,P2123*Q2123/U2123)</x:f>
        <x:v>151.36363636363637</x:v>
      </x:c>
      <x:c r="X2123" s="18" t="n">
        <x:f>MAX(V2123,W2123*'01 Controls'!$E$12)</x:f>
        <x:v>76.96145454545454</x:v>
      </x:c>
      <x:c r="Y2123" s="18" t="n">
        <x:f>IF(U2123=0,0,N2123*R2123/U2123)</x:f>
        <x:v>0</x:v>
      </x:c>
      <x:c r="Z2123" s="18" t="n">
        <x:f>IF(U2123=0,0,P2123*R2123/U2123)</x:f>
        <x:v>0</x:v>
      </x:c>
      <x:c r="AA2123" s="18" t="n">
        <x:f>MAX(Y2123,Z2123*'01 Controls'!$E$13)</x:f>
        <x:v>0</x:v>
      </x:c>
      <x:c r="AB2123" s="18" t="n">
        <x:f>IF(U2123=0,0,N2123*S2123/U2123)</x:f>
        <x:v>487.42254545454534</x:v>
      </x:c>
      <x:c r="AC2123" s="18" t="n">
        <x:f>IF(U2123=0,0,P2123*S2123/U2123)</x:f>
        <x:v>958.6363636363635</x:v>
      </x:c>
      <x:c r="AD2123" s="18" t="n">
        <x:f>MAX(AB2123,AC2123*'01 Controls'!$E$14)</x:f>
        <x:v>487.42254545454534</x:v>
      </x:c>
      <x:c r="AE2123" s="18" t="n">
        <x:f>IF(U2123=0,0,N2123*T2123/U2123)</x:f>
        <x:v>0</x:v>
      </x:c>
      <x:c r="AF2123" s="18" t="n">
        <x:f>IF(U2123=0,0,P2123*T2123/U2123)</x:f>
        <x:v>0</x:v>
      </x:c>
      <x:c r="AG2123" s="18" t="n">
        <x:f>MAX(AE2123,AF2123*'01 Controls'!$E$15)</x:f>
        <x:v>0</x:v>
      </x:c>
      <x:c r="AH2123" s="18" t="n">
        <x:f>SUM(V2123,Y2123,AB2123,AE2123)</x:f>
        <x:v>564.3839999999999</x:v>
      </x:c>
      <x:c r="AI2123" s="18" t="n">
        <x:f>N2123-AH2123</x:f>
        <x:v>0</x:v>
      </x:c>
      <x:c r="AJ2123" s="18" t="n">
        <x:f>V2123*INDEX('07 Mode Capacity'!$P$6:$P$17,MATCH("AIR-"&amp;I2123,'07 Mode Capacity'!$C$6:$C$17,0))</x:f>
        <x:v>15.616561808614435</x:v>
      </x:c>
      <x:c r="AK2123" s="18" t="n">
        <x:f>Y2123*INDEX('07 Mode Capacity'!$P$6:$P$17,MATCH("OCEAN-"&amp;I2123,'07 Mode Capacity'!$C$6:$C$17,0))</x:f>
        <x:v>0</x:v>
      </x:c>
      <x:c r="AL2123" s="18" t="n">
        <x:f>AB2123*INDEX('07 Mode Capacity'!$P$6:$P$17,MATCH("LAND-"&amp;I2123,'07 Mode Capacity'!$C$6:$C$17,0))</x:f>
        <x:v>186.4395741364269</x:v>
      </x:c>
      <x:c r="AM2123" s="18" t="n">
        <x:f>AE2123*INDEX('07 Mode Capacity'!$P$6:$P$17,MATCH("INLAND-"&amp;I2123,'07 Mode Capacity'!$C$6:$C$17,0))</x:f>
        <x:v>0</x:v>
      </x:c>
      <x:c r="AN2123" s="18" t="n">
        <x:f>SUM(AJ2123:AM2123)</x:f>
        <x:v>202.05613594504132</x:v>
      </x:c>
      <x:c r="AO2123" s="17" t="n">
        <x:f>IF(N2123=0,1,AN2123/N2123)</x:f>
        <x:v>0.3580118074662665</x:v>
      </x:c>
      <x:c r="AP2123" s="11" t="str">
        <x:f>IF(AO2123&gt;='01 Controls'!$E$16,"PASS","FAIL")</x:f>
        <x:v>FAIL</x:v>
      </x:c>
      <x:c r="AQ2123" s="11" t="str">
        <x:v>UNQUANTIFIED</x:v>
      </x:c>
      <x:c r="AR2123" s="11" t="str">
        <x:v>Position-class planning record; serial item and receiver open</x:v>
      </x:c>
      <x:c r="AS2123" s="26"/>
      <x:c r="AT2123" s="26"/>
    </x:row>
    <x:row r="2124">
      <x:c r="C2124" s="11" t="str">
        <x:v>M2-I-WRG-ISO-18</x:v>
      </x:c>
      <x:c r="D2124" s="11" t="str">
        <x:v>M2</x:v>
      </x:c>
      <x:c r="E2124" s="11" t="str">
        <x:v>Urban heat</x:v>
      </x:c>
      <x:c r="F2124" s="11" t="str">
        <x:v>I-WRG</x:v>
      </x:c>
      <x:c r="G2124" s="11" t="str">
        <x:v>Water restoration group</x:v>
      </x:c>
      <x:c r="H2124" s="11" t="str">
        <x:v>ISO-18</x:v>
      </x:c>
      <x:c r="I2124" s="19" t="n">
        <x:v>48</x:v>
      </x:c>
      <x:c r="J2124" s="21" t="n">
        <x:v>2</x:v>
      </x:c>
      <x:c r="K2124" s="18" t="n">
        <x:f>'05 Cargo Register'!K332</x:f>
        <x:v>846.5759999999999</x:v>
      </x:c>
      <x:c r="L2124" s="18" t="n">
        <x:f>'05 Cargo Register'!N332</x:f>
        <x:v>56</x:v>
      </x:c>
      <x:c r="M2124" s="18" t="n">
        <x:f>'05 Cargo Register'!O332</x:f>
        <x:v>1478.4</x:v>
      </x:c>
      <x:c r="N2124" s="18" t="n">
        <x:f>J2124*K2124</x:f>
        <x:v>1693.1519999999998</x:v>
      </x:c>
      <x:c r="O2124" s="18" t="n">
        <x:f>J2124*L2124</x:f>
        <x:v>112</x:v>
      </x:c>
      <x:c r="P2124" s="18" t="n">
        <x:f>J2124*M2124</x:f>
        <x:v>2956.8</x:v>
      </x:c>
      <x:c r="Q2124" s="22" t="n">
        <x:f>'01 Controls'!$E$26*'02 Cargo Classes'!$M$7</x:f>
        <x:v>0.010000000000000002</x:v>
      </x:c>
      <x:c r="R2124" s="22" t="n">
        <x:f>'01 Controls'!$F$26*'02 Cargo Classes'!$N$7</x:f>
        <x:v>0</x:v>
      </x:c>
      <x:c r="S2124" s="22" t="n">
        <x:f>'01 Controls'!$G$26*'02 Cargo Classes'!$O$7</x:f>
        <x:v>1.14</x:v>
      </x:c>
      <x:c r="T2124" s="22" t="n">
        <x:f>'01 Controls'!$H$26*'02 Cargo Classes'!$P$7</x:f>
        <x:v>0</x:v>
      </x:c>
      <x:c r="U2124" s="22" t="n">
        <x:f>SUM(Q2124:T2124)</x:f>
        <x:v>1.15</x:v>
      </x:c>
      <x:c r="V2124" s="18" t="n">
        <x:f>IF(U2124=0,0,N2124*Q2124/U2124)</x:f>
        <x:v>14.72306086956522</x:v>
      </x:c>
      <x:c r="W2124" s="18" t="n">
        <x:f>IF(U2124=0,0,P2124*Q2124/U2124)</x:f>
        <x:v>25.711304347826097</x:v>
      </x:c>
      <x:c r="X2124" s="18" t="n">
        <x:f>MAX(V2124,W2124*'01 Controls'!$E$12)</x:f>
        <x:v>14.72306086956522</x:v>
      </x:c>
      <x:c r="Y2124" s="18" t="n">
        <x:f>IF(U2124=0,0,N2124*R2124/U2124)</x:f>
        <x:v>0</x:v>
      </x:c>
      <x:c r="Z2124" s="18" t="n">
        <x:f>IF(U2124=0,0,P2124*R2124/U2124)</x:f>
        <x:v>0</x:v>
      </x:c>
      <x:c r="AA2124" s="18" t="n">
        <x:f>MAX(Y2124,Z2124*'01 Controls'!$E$13)</x:f>
        <x:v>0</x:v>
      </x:c>
      <x:c r="AB2124" s="18" t="n">
        <x:f>IF(U2124=0,0,N2124*S2124/U2124)</x:f>
        <x:v>1678.4289391304346</x:v>
      </x:c>
      <x:c r="AC2124" s="18" t="n">
        <x:f>IF(U2124=0,0,P2124*S2124/U2124)</x:f>
        <x:v>2931.088695652174</x:v>
      </x:c>
      <x:c r="AD2124" s="18" t="n">
        <x:f>MAX(AB2124,AC2124*'01 Controls'!$E$14)</x:f>
        <x:v>1678.4289391304346</x:v>
      </x:c>
      <x:c r="AE2124" s="18" t="n">
        <x:f>IF(U2124=0,0,N2124*T2124/U2124)</x:f>
        <x:v>0</x:v>
      </x:c>
      <x:c r="AF2124" s="18" t="n">
        <x:f>IF(U2124=0,0,P2124*T2124/U2124)</x:f>
        <x:v>0</x:v>
      </x:c>
      <x:c r="AG2124" s="18" t="n">
        <x:f>MAX(AE2124,AF2124*'01 Controls'!$E$15)</x:f>
        <x:v>0</x:v>
      </x:c>
      <x:c r="AH2124" s="18" t="n">
        <x:f>SUM(V2124,Y2124,AB2124,AE2124)</x:f>
        <x:v>1693.1519999999998</x:v>
      </x:c>
      <x:c r="AI2124" s="18" t="n">
        <x:f>N2124-AH2124</x:f>
        <x:v>0</x:v>
      </x:c>
      <x:c r="AJ2124" s="18" t="n">
        <x:f>V2124*INDEX('07 Mode Capacity'!$P$6:$P$17,MATCH("AIR-"&amp;I2124,'07 Mode Capacity'!$C$6:$C$17,0))</x:f>
        <x:v>4.127398960902891</x:v>
      </x:c>
      <x:c r="AK2124" s="18" t="n">
        <x:f>Y2124*INDEX('07 Mode Capacity'!$P$6:$P$17,MATCH("OCEAN-"&amp;I2124,'07 Mode Capacity'!$C$6:$C$17,0))</x:f>
        <x:v>0</x:v>
      </x:c>
      <x:c r="AL2124" s="18" t="n">
        <x:f>AB2124*INDEX('07 Mode Capacity'!$P$6:$P$17,MATCH("LAND-"&amp;I2124,'07 Mode Capacity'!$C$6:$C$17,0))</x:f>
        <x:v>204.848676152431</x:v>
      </x:c>
      <x:c r="AM2124" s="18" t="n">
        <x:f>AE2124*INDEX('07 Mode Capacity'!$P$6:$P$17,MATCH("INLAND-"&amp;I2124,'07 Mode Capacity'!$C$6:$C$17,0))</x:f>
        <x:v>0</x:v>
      </x:c>
      <x:c r="AN2124" s="18" t="n">
        <x:f>SUM(AJ2124:AM2124)</x:f>
        <x:v>208.9760751133339</x:v>
      </x:c>
      <x:c r="AO2124" s="17" t="n">
        <x:f>IF(N2124=0,1,AN2124/N2124)</x:f>
        <x:v>0.12342428506911012</x:v>
      </x:c>
      <x:c r="AP2124" s="11" t="str">
        <x:f>IF(AO2124&gt;='01 Controls'!$E$16,"PASS","FAIL")</x:f>
        <x:v>FAIL</x:v>
      </x:c>
      <x:c r="AQ2124" s="11" t="str">
        <x:v>UNQUANTIFIED</x:v>
      </x:c>
      <x:c r="AR2124" s="11" t="str">
        <x:v>Position-class planning record; serial item and receiver open</x:v>
      </x:c>
      <x:c r="AS2124" s="26"/>
      <x:c r="AT2124" s="26"/>
    </x:row>
    <x:row r="2125">
      <x:c r="C2125" s="11" t="str">
        <x:v>M2-I-WRG-COL-12</x:v>
      </x:c>
      <x:c r="D2125" s="11" t="str">
        <x:v>M2</x:v>
      </x:c>
      <x:c r="E2125" s="11" t="str">
        <x:v>Urban heat</x:v>
      </x:c>
      <x:c r="F2125" s="11" t="str">
        <x:v>I-WRG</x:v>
      </x:c>
      <x:c r="G2125" s="11" t="str">
        <x:v>Water restoration group</x:v>
      </x:c>
      <x:c r="H2125" s="11" t="str">
        <x:v>COL-12</x:v>
      </x:c>
      <x:c r="I2125" s="19" t="n">
        <x:v>24</x:v>
      </x:c>
      <x:c r="J2125" s="21" t="n">
        <x:v>2</x:v>
      </x:c>
      <x:c r="K2125" s="18" t="n">
        <x:f>'05 Cargo Register'!K333</x:f>
        <x:v>141.09599999999998</x:v>
      </x:c>
      <x:c r="L2125" s="18" t="n">
        <x:f>'05 Cargo Register'!N333</x:f>
        <x:v>15</x:v>
      </x:c>
      <x:c r="M2125" s="18" t="n">
        <x:f>'05 Cargo Register'!O333</x:f>
        <x:v>396</x:v>
      </x:c>
      <x:c r="N2125" s="18" t="n">
        <x:f>J2125*K2125</x:f>
        <x:v>282.19199999999995</x:v>
      </x:c>
      <x:c r="O2125" s="18" t="n">
        <x:f>J2125*L2125</x:f>
        <x:v>30</x:v>
      </x:c>
      <x:c r="P2125" s="18" t="n">
        <x:f>J2125*M2125</x:f>
        <x:v>792</x:v>
      </x:c>
      <x:c r="Q2125" s="22" t="n">
        <x:f>'01 Controls'!$E$26*'02 Cargo Classes'!$M$8</x:f>
        <x:v>0.1</x:v>
      </x:c>
      <x:c r="R2125" s="22" t="n">
        <x:f>'01 Controls'!$F$26*'02 Cargo Classes'!$N$8</x:f>
        <x:v>0</x:v>
      </x:c>
      <x:c r="S2125" s="22" t="n">
        <x:f>'01 Controls'!$G$26*'02 Cargo Classes'!$O$8</x:f>
        <x:v>1.14</x:v>
      </x:c>
      <x:c r="T2125" s="22" t="n">
        <x:f>'01 Controls'!$H$26*'02 Cargo Classes'!$P$8</x:f>
        <x:v>0</x:v>
      </x:c>
      <x:c r="U2125" s="22" t="n">
        <x:f>SUM(Q2125:T2125)</x:f>
        <x:v>1.24</x:v>
      </x:c>
      <x:c r="V2125" s="18" t="n">
        <x:f>IF(U2125=0,0,N2125*Q2125/U2125)</x:f>
        <x:v>22.757419354838706</x:v>
      </x:c>
      <x:c r="W2125" s="18" t="n">
        <x:f>IF(U2125=0,0,P2125*Q2125/U2125)</x:f>
        <x:v>63.87096774193549</x:v>
      </x:c>
      <x:c r="X2125" s="18" t="n">
        <x:f>MAX(V2125,W2125*'01 Controls'!$E$12)</x:f>
        <x:v>22.757419354838706</x:v>
      </x:c>
      <x:c r="Y2125" s="18" t="n">
        <x:f>IF(U2125=0,0,N2125*R2125/U2125)</x:f>
        <x:v>0</x:v>
      </x:c>
      <x:c r="Z2125" s="18" t="n">
        <x:f>IF(U2125=0,0,P2125*R2125/U2125)</x:f>
        <x:v>0</x:v>
      </x:c>
      <x:c r="AA2125" s="18" t="n">
        <x:f>MAX(Y2125,Z2125*'01 Controls'!$E$13)</x:f>
        <x:v>0</x:v>
      </x:c>
      <x:c r="AB2125" s="18" t="n">
        <x:f>IF(U2125=0,0,N2125*S2125/U2125)</x:f>
        <x:v>259.43458064516125</x:v>
      </x:c>
      <x:c r="AC2125" s="18" t="n">
        <x:f>IF(U2125=0,0,P2125*S2125/U2125)</x:f>
        <x:v>728.1290322580644</x:v>
      </x:c>
      <x:c r="AD2125" s="18" t="n">
        <x:f>MAX(AB2125,AC2125*'01 Controls'!$E$14)</x:f>
        <x:v>259.43458064516125</x:v>
      </x:c>
      <x:c r="AE2125" s="18" t="n">
        <x:f>IF(U2125=0,0,N2125*T2125/U2125)</x:f>
        <x:v>0</x:v>
      </x:c>
      <x:c r="AF2125" s="18" t="n">
        <x:f>IF(U2125=0,0,P2125*T2125/U2125)</x:f>
        <x:v>0</x:v>
      </x:c>
      <x:c r="AG2125" s="18" t="n">
        <x:f>MAX(AE2125,AF2125*'01 Controls'!$E$15)</x:f>
        <x:v>0</x:v>
      </x:c>
      <x:c r="AH2125" s="18" t="n">
        <x:f>SUM(V2125,Y2125,AB2125,AE2125)</x:f>
        <x:v>282.19199999999995</x:v>
      </x:c>
      <x:c r="AI2125" s="18" t="n">
        <x:f>N2125-AH2125</x:f>
        <x:v>0</x:v>
      </x:c>
      <x:c r="AJ2125" s="18" t="n">
        <x:f>V2125*INDEX('07 Mode Capacity'!$P$6:$P$17,MATCH("AIR-"&amp;I2125,'07 Mode Capacity'!$C$6:$C$17,0))</x:f>
        <x:v>4.617800534805343</x:v>
      </x:c>
      <x:c r="AK2125" s="18" t="n">
        <x:f>Y2125*INDEX('07 Mode Capacity'!$P$6:$P$17,MATCH("OCEAN-"&amp;I2125,'07 Mode Capacity'!$C$6:$C$17,0))</x:f>
        <x:v>0</x:v>
      </x:c>
      <x:c r="AL2125" s="18" t="n">
        <x:f>AB2125*INDEX('07 Mode Capacity'!$P$6:$P$17,MATCH("LAND-"&amp;I2125,'07 Mode Capacity'!$C$6:$C$17,0))</x:f>
        <x:v>99.23396687906593</x:v>
      </x:c>
      <x:c r="AM2125" s="18" t="n">
        <x:f>AE2125*INDEX('07 Mode Capacity'!$P$6:$P$17,MATCH("INLAND-"&amp;I2125,'07 Mode Capacity'!$C$6:$C$17,0))</x:f>
        <x:v>0</x:v>
      </x:c>
      <x:c r="AN2125" s="18" t="n">
        <x:f>SUM(AJ2125:AM2125)</x:f>
        <x:v>103.85176741387127</x:v>
      </x:c>
      <x:c r="AO2125" s="17" t="n">
        <x:f>IF(N2125=0,1,AN2125/N2125)</x:f>
        <x:v>0.3680181132486792</x:v>
      </x:c>
      <x:c r="AP2125" s="11" t="str">
        <x:f>IF(AO2125&gt;='01 Controls'!$E$16,"PASS","FAIL")</x:f>
        <x:v>FAIL</x:v>
      </x:c>
      <x:c r="AQ2125" s="11" t="str">
        <x:v>UNQUANTIFIED</x:v>
      </x:c>
      <x:c r="AR2125" s="11" t="str">
        <x:v>Position-class planning record; serial item and receiver open</x:v>
      </x:c>
      <x:c r="AS2125" s="26"/>
      <x:c r="AT2125" s="26"/>
    </x:row>
    <x:row r="2126">
      <x:c r="C2126" s="11" t="str">
        <x:v>M2-I-WRG-BAT-22</x:v>
      </x:c>
      <x:c r="D2126" s="11" t="str">
        <x:v>M2</x:v>
      </x:c>
      <x:c r="E2126" s="11" t="str">
        <x:v>Urban heat</x:v>
      </x:c>
      <x:c r="F2126" s="11" t="str">
        <x:v>I-WRG</x:v>
      </x:c>
      <x:c r="G2126" s="11" t="str">
        <x:v>Water restoration group</x:v>
      </x:c>
      <x:c r="H2126" s="11" t="str">
        <x:v>BAT-22</x:v>
      </x:c>
      <x:c r="I2126" s="19" t="n">
        <x:v>48</x:v>
      </x:c>
      <x:c r="J2126" s="21" t="n">
        <x:v>2</x:v>
      </x:c>
      <x:c r="K2126" s="18" t="n">
        <x:f>'05 Cargo Register'!K334</x:f>
        <x:v>1058.2199999999998</x:v>
      </x:c>
      <x:c r="L2126" s="18" t="n">
        <x:f>'05 Cargo Register'!N334</x:f>
        <x:v>61</x:v>
      </x:c>
      <x:c r="M2126" s="18" t="n">
        <x:f>'05 Cargo Register'!O334</x:f>
        <x:v>1610.4</x:v>
      </x:c>
      <x:c r="N2126" s="18" t="n">
        <x:f>J2126*K2126</x:f>
        <x:v>2116.4399999999996</x:v>
      </x:c>
      <x:c r="O2126" s="18" t="n">
        <x:f>J2126*L2126</x:f>
        <x:v>122</x:v>
      </x:c>
      <x:c r="P2126" s="18" t="n">
        <x:f>J2126*M2126</x:f>
        <x:v>3220.8</x:v>
      </x:c>
      <x:c r="Q2126" s="22" t="n">
        <x:f>'01 Controls'!$E$26*'02 Cargo Classes'!$M$9</x:f>
        <x:v>0</x:v>
      </x:c>
      <x:c r="R2126" s="22" t="n">
        <x:f>'01 Controls'!$F$26*'02 Cargo Classes'!$N$9</x:f>
        <x:v>0</x:v>
      </x:c>
      <x:c r="S2126" s="22" t="n">
        <x:f>'01 Controls'!$G$26*'02 Cargo Classes'!$O$9</x:f>
        <x:v>0.95</x:v>
      </x:c>
      <x:c r="T2126" s="22" t="n">
        <x:f>'01 Controls'!$H$26*'02 Cargo Classes'!$P$9</x:f>
        <x:v>0</x:v>
      </x:c>
      <x:c r="U2126" s="22" t="n">
        <x:f>SUM(Q2126:T2126)</x:f>
        <x:v>0.95</x:v>
      </x:c>
      <x:c r="V2126" s="18" t="n">
        <x:f>IF(U2126=0,0,N2126*Q2126/U2126)</x:f>
        <x:v>0</x:v>
      </x:c>
      <x:c r="W2126" s="18" t="n">
        <x:f>IF(U2126=0,0,P2126*Q2126/U2126)</x:f>
        <x:v>0</x:v>
      </x:c>
      <x:c r="X2126" s="18" t="n">
        <x:f>MAX(V2126,W2126*'01 Controls'!$E$12)</x:f>
        <x:v>0</x:v>
      </x:c>
      <x:c r="Y2126" s="18" t="n">
        <x:f>IF(U2126=0,0,N2126*R2126/U2126)</x:f>
        <x:v>0</x:v>
      </x:c>
      <x:c r="Z2126" s="18" t="n">
        <x:f>IF(U2126=0,0,P2126*R2126/U2126)</x:f>
        <x:v>0</x:v>
      </x:c>
      <x:c r="AA2126" s="18" t="n">
        <x:f>MAX(Y2126,Z2126*'01 Controls'!$E$13)</x:f>
        <x:v>0</x:v>
      </x:c>
      <x:c r="AB2126" s="18" t="n">
        <x:f>IF(U2126=0,0,N2126*S2126/U2126)</x:f>
        <x:v>2116.4399999999996</x:v>
      </x:c>
      <x:c r="AC2126" s="18" t="n">
        <x:f>IF(U2126=0,0,P2126*S2126/U2126)</x:f>
        <x:v>3220.8</x:v>
      </x:c>
      <x:c r="AD2126" s="18" t="n">
        <x:f>MAX(AB2126,AC2126*'01 Controls'!$E$14)</x:f>
        <x:v>2116.4399999999996</x:v>
      </x:c>
      <x:c r="AE2126" s="18" t="n">
        <x:f>IF(U2126=0,0,N2126*T2126/U2126)</x:f>
        <x:v>0</x:v>
      </x:c>
      <x:c r="AF2126" s="18" t="n">
        <x:f>IF(U2126=0,0,P2126*T2126/U2126)</x:f>
        <x:v>0</x:v>
      </x:c>
      <x:c r="AG2126" s="18" t="n">
        <x:f>MAX(AE2126,AF2126*'01 Controls'!$E$15)</x:f>
        <x:v>0</x:v>
      </x:c>
      <x:c r="AH2126" s="18" t="n">
        <x:f>SUM(V2126,Y2126,AB2126,AE2126)</x:f>
        <x:v>2116.4399999999996</x:v>
      </x:c>
      <x:c r="AI2126" s="18" t="n">
        <x:f>N2126-AH2126</x:f>
        <x:v>0</x:v>
      </x:c>
      <x:c r="AJ2126" s="18" t="n">
        <x:f>V2126*INDEX('07 Mode Capacity'!$P$6:$P$17,MATCH("AIR-"&amp;I2126,'07 Mode Capacity'!$C$6:$C$17,0))</x:f>
        <x:v>0</x:v>
      </x:c>
      <x:c r="AK2126" s="18" t="n">
        <x:f>Y2126*INDEX('07 Mode Capacity'!$P$6:$P$17,MATCH("OCEAN-"&amp;I2126,'07 Mode Capacity'!$C$6:$C$17,0))</x:f>
        <x:v>0</x:v>
      </x:c>
      <x:c r="AL2126" s="18" t="n">
        <x:f>AB2126*INDEX('07 Mode Capacity'!$P$6:$P$17,MATCH("LAND-"&amp;I2126,'07 Mode Capacity'!$C$6:$C$17,0))</x:f>
        <x:v>258.306992955368</x:v>
      </x:c>
      <x:c r="AM2126" s="18" t="n">
        <x:f>AE2126*INDEX('07 Mode Capacity'!$P$6:$P$17,MATCH("INLAND-"&amp;I2126,'07 Mode Capacity'!$C$6:$C$17,0))</x:f>
        <x:v>0</x:v>
      </x:c>
      <x:c r="AN2126" s="18" t="n">
        <x:f>SUM(AJ2126:AM2126)</x:f>
        <x:v>258.306992955368</x:v>
      </x:c>
      <x:c r="AO2126" s="17" t="n">
        <x:f>IF(N2126=0,1,AN2126/N2126)</x:f>
        <x:v>0.12204786951454709</x:v>
      </x:c>
      <x:c r="AP2126" s="11" t="str">
        <x:f>IF(AO2126&gt;='01 Controls'!$E$16,"PASS","FAIL")</x:f>
        <x:v>FAIL</x:v>
      </x:c>
      <x:c r="AQ2126" s="11" t="str">
        <x:v>UNQUANTIFIED</x:v>
      </x:c>
      <x:c r="AR2126" s="11" t="str">
        <x:v>Position-class planning record; serial item and receiver open</x:v>
      </x:c>
      <x:c r="AS2126" s="26"/>
      <x:c r="AT2126" s="26"/>
    </x:row>
    <x:row r="2127">
      <x:c r="C2127" s="11" t="str">
        <x:v>M2-I-WRG-TNK-20</x:v>
      </x:c>
      <x:c r="D2127" s="11" t="str">
        <x:v>M2</x:v>
      </x:c>
      <x:c r="E2127" s="11" t="str">
        <x:v>Urban heat</x:v>
      </x:c>
      <x:c r="F2127" s="11" t="str">
        <x:v>I-WRG</x:v>
      </x:c>
      <x:c r="G2127" s="11" t="str">
        <x:v>Water restoration group</x:v>
      </x:c>
      <x:c r="H2127" s="11" t="str">
        <x:v>TNK-20</x:v>
      </x:c>
      <x:c r="I2127" s="19" t="n">
        <x:v>48</x:v>
      </x:c>
      <x:c r="J2127" s="21" t="n">
        <x:v>2</x:v>
      </x:c>
      <x:c r="K2127" s="18" t="n">
        <x:f>'05 Cargo Register'!K335</x:f>
        <x:v>846.5759999999999</x:v>
      </x:c>
      <x:c r="L2127" s="18" t="n">
        <x:f>'05 Cargo Register'!N335</x:f>
        <x:v>50</x:v>
      </x:c>
      <x:c r="M2127" s="18" t="n">
        <x:f>'05 Cargo Register'!O335</x:f>
        <x:v>1062.5</x:v>
      </x:c>
      <x:c r="N2127" s="18" t="n">
        <x:f>J2127*K2127</x:f>
        <x:v>1693.1519999999998</x:v>
      </x:c>
      <x:c r="O2127" s="18" t="n">
        <x:f>J2127*L2127</x:f>
        <x:v>100</x:v>
      </x:c>
      <x:c r="P2127" s="18" t="n">
        <x:f>J2127*M2127</x:f>
        <x:v>2125</x:v>
      </x:c>
      <x:c r="Q2127" s="22" t="n">
        <x:f>'01 Controls'!$E$26*'02 Cargo Classes'!$M$10</x:f>
        <x:v>0</x:v>
      </x:c>
      <x:c r="R2127" s="22" t="n">
        <x:f>'01 Controls'!$F$26*'02 Cargo Classes'!$N$10</x:f>
        <x:v>0</x:v>
      </x:c>
      <x:c r="S2127" s="22" t="n">
        <x:f>'01 Controls'!$G$26*'02 Cargo Classes'!$O$10</x:f>
        <x:v>0.95</x:v>
      </x:c>
      <x:c r="T2127" s="22" t="n">
        <x:f>'01 Controls'!$H$26*'02 Cargo Classes'!$P$10</x:f>
        <x:v>0</x:v>
      </x:c>
      <x:c r="U2127" s="22" t="n">
        <x:f>SUM(Q2127:T2127)</x:f>
        <x:v>0.95</x:v>
      </x:c>
      <x:c r="V2127" s="18" t="n">
        <x:f>IF(U2127=0,0,N2127*Q2127/U2127)</x:f>
        <x:v>0</x:v>
      </x:c>
      <x:c r="W2127" s="18" t="n">
        <x:f>IF(U2127=0,0,P2127*Q2127/U2127)</x:f>
        <x:v>0</x:v>
      </x:c>
      <x:c r="X2127" s="18" t="n">
        <x:f>MAX(V2127,W2127*'01 Controls'!$E$12)</x:f>
        <x:v>0</x:v>
      </x:c>
      <x:c r="Y2127" s="18" t="n">
        <x:f>IF(U2127=0,0,N2127*R2127/U2127)</x:f>
        <x:v>0</x:v>
      </x:c>
      <x:c r="Z2127" s="18" t="n">
        <x:f>IF(U2127=0,0,P2127*R2127/U2127)</x:f>
        <x:v>0</x:v>
      </x:c>
      <x:c r="AA2127" s="18" t="n">
        <x:f>MAX(Y2127,Z2127*'01 Controls'!$E$13)</x:f>
        <x:v>0</x:v>
      </x:c>
      <x:c r="AB2127" s="18" t="n">
        <x:f>IF(U2127=0,0,N2127*S2127/U2127)</x:f>
        <x:v>1693.1519999999998</x:v>
      </x:c>
      <x:c r="AC2127" s="18" t="n">
        <x:f>IF(U2127=0,0,P2127*S2127/U2127)</x:f>
        <x:v>2125</x:v>
      </x:c>
      <x:c r="AD2127" s="18" t="n">
        <x:f>MAX(AB2127,AC2127*'01 Controls'!$E$14)</x:f>
        <x:v>1693.1519999999998</x:v>
      </x:c>
      <x:c r="AE2127" s="18" t="n">
        <x:f>IF(U2127=0,0,N2127*T2127/U2127)</x:f>
        <x:v>0</x:v>
      </x:c>
      <x:c r="AF2127" s="18" t="n">
        <x:f>IF(U2127=0,0,P2127*T2127/U2127)</x:f>
        <x:v>0</x:v>
      </x:c>
      <x:c r="AG2127" s="18" t="n">
        <x:f>MAX(AE2127,AF2127*'01 Controls'!$E$15)</x:f>
        <x:v>0</x:v>
      </x:c>
      <x:c r="AH2127" s="18" t="n">
        <x:f>SUM(V2127,Y2127,AB2127,AE2127)</x:f>
        <x:v>1693.1519999999998</x:v>
      </x:c>
      <x:c r="AI2127" s="18" t="n">
        <x:f>N2127-AH2127</x:f>
        <x:v>0</x:v>
      </x:c>
      <x:c r="AJ2127" s="18" t="n">
        <x:f>V2127*INDEX('07 Mode Capacity'!$P$6:$P$17,MATCH("AIR-"&amp;I2127,'07 Mode Capacity'!$C$6:$C$17,0))</x:f>
        <x:v>0</x:v>
      </x:c>
      <x:c r="AK2127" s="18" t="n">
        <x:f>Y2127*INDEX('07 Mode Capacity'!$P$6:$P$17,MATCH("OCEAN-"&amp;I2127,'07 Mode Capacity'!$C$6:$C$17,0))</x:f>
        <x:v>0</x:v>
      </x:c>
      <x:c r="AL2127" s="18" t="n">
        <x:f>AB2127*INDEX('07 Mode Capacity'!$P$6:$P$17,MATCH("LAND-"&amp;I2127,'07 Mode Capacity'!$C$6:$C$17,0))</x:f>
        <x:v>206.64559436429442</x:v>
      </x:c>
      <x:c r="AM2127" s="18" t="n">
        <x:f>AE2127*INDEX('07 Mode Capacity'!$P$6:$P$17,MATCH("INLAND-"&amp;I2127,'07 Mode Capacity'!$C$6:$C$17,0))</x:f>
        <x:v>0</x:v>
      </x:c>
      <x:c r="AN2127" s="18" t="n">
        <x:f>SUM(AJ2127:AM2127)</x:f>
        <x:v>206.64559436429442</x:v>
      </x:c>
      <x:c r="AO2127" s="17" t="n">
        <x:f>IF(N2127=0,1,AN2127/N2127)</x:f>
        <x:v>0.1220478695145471</x:v>
      </x:c>
      <x:c r="AP2127" s="11" t="str">
        <x:f>IF(AO2127&gt;='01 Controls'!$E$16,"PASS","FAIL")</x:f>
        <x:v>FAIL</x:v>
      </x:c>
      <x:c r="AQ2127" s="11" t="str">
        <x:v>UNQUANTIFIED</x:v>
      </x:c>
      <x:c r="AR2127" s="11" t="str">
        <x:v>Position-class planning record; serial item and receiver open</x:v>
      </x:c>
      <x:c r="AS2127" s="26"/>
      <x:c r="AT2127" s="26"/>
    </x:row>
    <x:row r="2128">
      <x:c r="C2128" s="11" t="str">
        <x:v>M2-I-WRG-FLR-24</x:v>
      </x:c>
      <x:c r="D2128" s="11" t="str">
        <x:v>M2</x:v>
      </x:c>
      <x:c r="E2128" s="11" t="str">
        <x:v>Urban heat</x:v>
      </x:c>
      <x:c r="F2128" s="11" t="str">
        <x:v>I-WRG</x:v>
      </x:c>
      <x:c r="G2128" s="11" t="str">
        <x:v>Water restoration group</x:v>
      </x:c>
      <x:c r="H2128" s="11" t="str">
        <x:v>FLR-24</x:v>
      </x:c>
      <x:c r="I2128" s="19" t="n">
        <x:v>48</x:v>
      </x:c>
      <x:c r="J2128" s="21" t="n">
        <x:v>2</x:v>
      </x:c>
      <x:c r="K2128" s="18" t="n">
        <x:f>'05 Cargo Register'!K336</x:f>
        <x:v>1269.8639999999998</x:v>
      </x:c>
      <x:c r="L2128" s="18" t="n">
        <x:f>'05 Cargo Register'!N336</x:f>
        <x:v>63</x:v>
      </x:c>
      <x:c r="M2128" s="18" t="n">
        <x:f>'05 Cargo Register'!O336</x:f>
        <x:v>2016</x:v>
      </x:c>
      <x:c r="N2128" s="18" t="n">
        <x:f>J2128*K2128</x:f>
        <x:v>2539.7279999999996</x:v>
      </x:c>
      <x:c r="O2128" s="18" t="n">
        <x:f>J2128*L2128</x:f>
        <x:v>126</x:v>
      </x:c>
      <x:c r="P2128" s="18" t="n">
        <x:f>J2128*M2128</x:f>
        <x:v>4032</x:v>
      </x:c>
      <x:c r="Q2128" s="22" t="n">
        <x:f>'01 Controls'!$E$26*'02 Cargo Classes'!$M$11</x:f>
        <x:v>0</x:v>
      </x:c>
      <x:c r="R2128" s="22" t="n">
        <x:f>'01 Controls'!$F$26*'02 Cargo Classes'!$N$11</x:f>
        <x:v>0</x:v>
      </x:c>
      <x:c r="S2128" s="22" t="n">
        <x:f>'01 Controls'!$G$26*'02 Cargo Classes'!$O$11</x:f>
        <x:v>0.95</x:v>
      </x:c>
      <x:c r="T2128" s="22" t="n">
        <x:f>'01 Controls'!$H$26*'02 Cargo Classes'!$P$11</x:f>
        <x:v>0</x:v>
      </x:c>
      <x:c r="U2128" s="22" t="n">
        <x:f>SUM(Q2128:T2128)</x:f>
        <x:v>0.95</x:v>
      </x:c>
      <x:c r="V2128" s="18" t="n">
        <x:f>IF(U2128=0,0,N2128*Q2128/U2128)</x:f>
        <x:v>0</x:v>
      </x:c>
      <x:c r="W2128" s="18" t="n">
        <x:f>IF(U2128=0,0,P2128*Q2128/U2128)</x:f>
        <x:v>0</x:v>
      </x:c>
      <x:c r="X2128" s="18" t="n">
        <x:f>MAX(V2128,W2128*'01 Controls'!$E$12)</x:f>
        <x:v>0</x:v>
      </x:c>
      <x:c r="Y2128" s="18" t="n">
        <x:f>IF(U2128=0,0,N2128*R2128/U2128)</x:f>
        <x:v>0</x:v>
      </x:c>
      <x:c r="Z2128" s="18" t="n">
        <x:f>IF(U2128=0,0,P2128*R2128/U2128)</x:f>
        <x:v>0</x:v>
      </x:c>
      <x:c r="AA2128" s="18" t="n">
        <x:f>MAX(Y2128,Z2128*'01 Controls'!$E$13)</x:f>
        <x:v>0</x:v>
      </x:c>
      <x:c r="AB2128" s="18" t="n">
        <x:f>IF(U2128=0,0,N2128*S2128/U2128)</x:f>
        <x:v>2539.7279999999996</x:v>
      </x:c>
      <x:c r="AC2128" s="18" t="n">
        <x:f>IF(U2128=0,0,P2128*S2128/U2128)</x:f>
        <x:v>4032</x:v>
      </x:c>
      <x:c r="AD2128" s="18" t="n">
        <x:f>MAX(AB2128,AC2128*'01 Controls'!$E$14)</x:f>
        <x:v>2539.7279999999996</x:v>
      </x:c>
      <x:c r="AE2128" s="18" t="n">
        <x:f>IF(U2128=0,0,N2128*T2128/U2128)</x:f>
        <x:v>0</x:v>
      </x:c>
      <x:c r="AF2128" s="18" t="n">
        <x:f>IF(U2128=0,0,P2128*T2128/U2128)</x:f>
        <x:v>0</x:v>
      </x:c>
      <x:c r="AG2128" s="18" t="n">
        <x:f>MAX(AE2128,AF2128*'01 Controls'!$E$15)</x:f>
        <x:v>0</x:v>
      </x:c>
      <x:c r="AH2128" s="18" t="n">
        <x:f>SUM(V2128,Y2128,AB2128,AE2128)</x:f>
        <x:v>2539.7279999999996</x:v>
      </x:c>
      <x:c r="AI2128" s="18" t="n">
        <x:f>N2128-AH2128</x:f>
        <x:v>0</x:v>
      </x:c>
      <x:c r="AJ2128" s="18" t="n">
        <x:f>V2128*INDEX('07 Mode Capacity'!$P$6:$P$17,MATCH("AIR-"&amp;I2128,'07 Mode Capacity'!$C$6:$C$17,0))</x:f>
        <x:v>0</x:v>
      </x:c>
      <x:c r="AK2128" s="18" t="n">
        <x:f>Y2128*INDEX('07 Mode Capacity'!$P$6:$P$17,MATCH("OCEAN-"&amp;I2128,'07 Mode Capacity'!$C$6:$C$17,0))</x:f>
        <x:v>0</x:v>
      </x:c>
      <x:c r="AL2128" s="18" t="n">
        <x:f>AB2128*INDEX('07 Mode Capacity'!$P$6:$P$17,MATCH("LAND-"&amp;I2128,'07 Mode Capacity'!$C$6:$C$17,0))</x:f>
        <x:v>309.96839154644164</x:v>
      </x:c>
      <x:c r="AM2128" s="18" t="n">
        <x:f>AE2128*INDEX('07 Mode Capacity'!$P$6:$P$17,MATCH("INLAND-"&amp;I2128,'07 Mode Capacity'!$C$6:$C$17,0))</x:f>
        <x:v>0</x:v>
      </x:c>
      <x:c r="AN2128" s="18" t="n">
        <x:f>SUM(AJ2128:AM2128)</x:f>
        <x:v>309.96839154644164</x:v>
      </x:c>
      <x:c r="AO2128" s="17" t="n">
        <x:f>IF(N2128=0,1,AN2128/N2128)</x:f>
        <x:v>0.1220478695145471</x:v>
      </x:c>
      <x:c r="AP2128" s="11" t="str">
        <x:f>IF(AO2128&gt;='01 Controls'!$E$16,"PASS","FAIL")</x:f>
        <x:v>FAIL</x:v>
      </x:c>
      <x:c r="AQ2128" s="11" t="str">
        <x:v>UNQUANTIFIED</x:v>
      </x:c>
      <x:c r="AR2128" s="11" t="str">
        <x:v>Position-class planning record; serial item and receiver open</x:v>
      </x:c>
      <x:c r="AS2128" s="26"/>
      <x:c r="AT2128" s="26"/>
    </x:row>
    <x:row r="2129">
      <x:c r="C2129" s="11" t="str">
        <x:v>M2-I-WRG-ROL-30</x:v>
      </x:c>
      <x:c r="D2129" s="11" t="str">
        <x:v>M2</x:v>
      </x:c>
      <x:c r="E2129" s="11" t="str">
        <x:v>Urban heat</x:v>
      </x:c>
      <x:c r="F2129" s="11" t="str">
        <x:v>I-WRG</x:v>
      </x:c>
      <x:c r="G2129" s="11" t="str">
        <x:v>Water restoration group</x:v>
      </x:c>
      <x:c r="H2129" s="11" t="str">
        <x:v>ROL-30</x:v>
      </x:c>
      <x:c r="I2129" s="19" t="n">
        <x:v>48</x:v>
      </x:c>
      <x:c r="J2129" s="21" t="n">
        <x:v>2</x:v>
      </x:c>
      <x:c r="K2129" s="18" t="n">
        <x:f>'05 Cargo Register'!K337</x:f>
        <x:v>846.5759999999999</x:v>
      </x:c>
      <x:c r="L2129" s="18" t="n">
        <x:f>'05 Cargo Register'!N337</x:f>
        <x:v>36</x:v>
      </x:c>
      <x:c r="M2129" s="18" t="n">
        <x:f>'05 Cargo Register'!O337</x:f>
        <x:v>2295</x:v>
      </x:c>
      <x:c r="N2129" s="18" t="n">
        <x:f>J2129*K2129</x:f>
        <x:v>1693.1519999999998</x:v>
      </x:c>
      <x:c r="O2129" s="18" t="n">
        <x:f>J2129*L2129</x:f>
        <x:v>72</x:v>
      </x:c>
      <x:c r="P2129" s="18" t="n">
        <x:f>J2129*M2129</x:f>
        <x:v>4590</x:v>
      </x:c>
      <x:c r="Q2129" s="22" t="n">
        <x:f>'01 Controls'!$E$26*'02 Cargo Classes'!$M$12</x:f>
        <x:v>0</x:v>
      </x:c>
      <x:c r="R2129" s="22" t="n">
        <x:f>'01 Controls'!$F$26*'02 Cargo Classes'!$N$12</x:f>
        <x:v>0</x:v>
      </x:c>
      <x:c r="S2129" s="22" t="n">
        <x:f>'01 Controls'!$G$26*'02 Cargo Classes'!$O$12</x:f>
        <x:v>1.4249999999999998</x:v>
      </x:c>
      <x:c r="T2129" s="22" t="n">
        <x:f>'01 Controls'!$H$26*'02 Cargo Classes'!$P$12</x:f>
        <x:v>0</x:v>
      </x:c>
      <x:c r="U2129" s="22" t="n">
        <x:f>SUM(Q2129:T2129)</x:f>
        <x:v>1.4249999999999998</x:v>
      </x:c>
      <x:c r="V2129" s="18" t="n">
        <x:f>IF(U2129=0,0,N2129*Q2129/U2129)</x:f>
        <x:v>0</x:v>
      </x:c>
      <x:c r="W2129" s="18" t="n">
        <x:f>IF(U2129=0,0,P2129*Q2129/U2129)</x:f>
        <x:v>0</x:v>
      </x:c>
      <x:c r="X2129" s="18" t="n">
        <x:f>MAX(V2129,W2129*'01 Controls'!$E$12)</x:f>
        <x:v>0</x:v>
      </x:c>
      <x:c r="Y2129" s="18" t="n">
        <x:f>IF(U2129=0,0,N2129*R2129/U2129)</x:f>
        <x:v>0</x:v>
      </x:c>
      <x:c r="Z2129" s="18" t="n">
        <x:f>IF(U2129=0,0,P2129*R2129/U2129)</x:f>
        <x:v>0</x:v>
      </x:c>
      <x:c r="AA2129" s="18" t="n">
        <x:f>MAX(Y2129,Z2129*'01 Controls'!$E$13)</x:f>
        <x:v>0</x:v>
      </x:c>
      <x:c r="AB2129" s="18" t="n">
        <x:f>IF(U2129=0,0,N2129*S2129/U2129)</x:f>
        <x:v>1693.1519999999998</x:v>
      </x:c>
      <x:c r="AC2129" s="18" t="n">
        <x:f>IF(U2129=0,0,P2129*S2129/U2129)</x:f>
        <x:v>4590</x:v>
      </x:c>
      <x:c r="AD2129" s="18" t="n">
        <x:f>MAX(AB2129,AC2129*'01 Controls'!$E$14)</x:f>
        <x:v>1693.1519999999998</x:v>
      </x:c>
      <x:c r="AE2129" s="18" t="n">
        <x:f>IF(U2129=0,0,N2129*T2129/U2129)</x:f>
        <x:v>0</x:v>
      </x:c>
      <x:c r="AF2129" s="18" t="n">
        <x:f>IF(U2129=0,0,P2129*T2129/U2129)</x:f>
        <x:v>0</x:v>
      </x:c>
      <x:c r="AG2129" s="18" t="n">
        <x:f>MAX(AE2129,AF2129*'01 Controls'!$E$15)</x:f>
        <x:v>0</x:v>
      </x:c>
      <x:c r="AH2129" s="18" t="n">
        <x:f>SUM(V2129,Y2129,AB2129,AE2129)</x:f>
        <x:v>1693.1519999999998</x:v>
      </x:c>
      <x:c r="AI2129" s="18" t="n">
        <x:f>N2129-AH2129</x:f>
        <x:v>0</x:v>
      </x:c>
      <x:c r="AJ2129" s="18" t="n">
        <x:f>V2129*INDEX('07 Mode Capacity'!$P$6:$P$17,MATCH("AIR-"&amp;I2129,'07 Mode Capacity'!$C$6:$C$17,0))</x:f>
        <x:v>0</x:v>
      </x:c>
      <x:c r="AK2129" s="18" t="n">
        <x:f>Y2129*INDEX('07 Mode Capacity'!$P$6:$P$17,MATCH("OCEAN-"&amp;I2129,'07 Mode Capacity'!$C$6:$C$17,0))</x:f>
        <x:v>0</x:v>
      </x:c>
      <x:c r="AL2129" s="18" t="n">
        <x:f>AB2129*INDEX('07 Mode Capacity'!$P$6:$P$17,MATCH("LAND-"&amp;I2129,'07 Mode Capacity'!$C$6:$C$17,0))</x:f>
        <x:v>206.64559436429442</x:v>
      </x:c>
      <x:c r="AM2129" s="18" t="n">
        <x:f>AE2129*INDEX('07 Mode Capacity'!$P$6:$P$17,MATCH("INLAND-"&amp;I2129,'07 Mode Capacity'!$C$6:$C$17,0))</x:f>
        <x:v>0</x:v>
      </x:c>
      <x:c r="AN2129" s="18" t="n">
        <x:f>SUM(AJ2129:AM2129)</x:f>
        <x:v>206.64559436429442</x:v>
      </x:c>
      <x:c r="AO2129" s="17" t="n">
        <x:f>IF(N2129=0,1,AN2129/N2129)</x:f>
        <x:v>0.1220478695145471</x:v>
      </x:c>
      <x:c r="AP2129" s="11" t="str">
        <x:f>IF(AO2129&gt;='01 Controls'!$E$16,"PASS","FAIL")</x:f>
        <x:v>FAIL</x:v>
      </x:c>
      <x:c r="AQ2129" s="11" t="str">
        <x:v>UNQUANTIFIED</x:v>
      </x:c>
      <x:c r="AR2129" s="11" t="str">
        <x:v>Position-class planning record; serial item and receiver open</x:v>
      </x:c>
      <x:c r="AS2129" s="26"/>
      <x:c r="AT2129" s="26"/>
    </x:row>
    <x:row r="2130">
      <x:c r="C2130" s="11" t="str">
        <x:v>M2-I-WRG-LIN-18</x:v>
      </x:c>
      <x:c r="D2130" s="11" t="str">
        <x:v>M2</x:v>
      </x:c>
      <x:c r="E2130" s="11" t="str">
        <x:v>Urban heat</x:v>
      </x:c>
      <x:c r="F2130" s="11" t="str">
        <x:v>I-WRG</x:v>
      </x:c>
      <x:c r="G2130" s="11" t="str">
        <x:v>Water restoration group</x:v>
      </x:c>
      <x:c r="H2130" s="11" t="str">
        <x:v>LIN-18</x:v>
      </x:c>
      <x:c r="I2130" s="19" t="n">
        <x:v>72</x:v>
      </x:c>
      <x:c r="J2130" s="21" t="n">
        <x:v>2</x:v>
      </x:c>
      <x:c r="K2130" s="18" t="n">
        <x:f>'05 Cargo Register'!K338</x:f>
        <x:v>705.48</x:v>
      </x:c>
      <x:c r="L2130" s="18" t="n">
        <x:f>'05 Cargo Register'!N338</x:f>
        <x:v>49</x:v>
      </x:c>
      <x:c r="M2130" s="18" t="n">
        <x:f>'05 Cargo Register'!O338</x:f>
        <x:v>2156</x:v>
      </x:c>
      <x:c r="N2130" s="18" t="n">
        <x:f>J2130*K2130</x:f>
        <x:v>1410.96</x:v>
      </x:c>
      <x:c r="O2130" s="18" t="n">
        <x:f>J2130*L2130</x:f>
        <x:v>98</x:v>
      </x:c>
      <x:c r="P2130" s="18" t="n">
        <x:f>J2130*M2130</x:f>
        <x:v>4312</x:v>
      </x:c>
      <x:c r="Q2130" s="22" t="n">
        <x:f>'01 Controls'!$E$26*'02 Cargo Classes'!$M$13</x:f>
        <x:v>0</x:v>
      </x:c>
      <x:c r="R2130" s="22" t="n">
        <x:f>'01 Controls'!$F$26*'02 Cargo Classes'!$N$13</x:f>
        <x:v>0</x:v>
      </x:c>
      <x:c r="S2130" s="22" t="n">
        <x:f>'01 Controls'!$G$26*'02 Cargo Classes'!$O$13</x:f>
        <x:v>0.95</x:v>
      </x:c>
      <x:c r="T2130" s="22" t="n">
        <x:f>'01 Controls'!$H$26*'02 Cargo Classes'!$P$13</x:f>
        <x:v>0</x:v>
      </x:c>
      <x:c r="U2130" s="22" t="n">
        <x:f>SUM(Q2130:T2130)</x:f>
        <x:v>0.95</x:v>
      </x:c>
      <x:c r="V2130" s="18" t="n">
        <x:f>IF(U2130=0,0,N2130*Q2130/U2130)</x:f>
        <x:v>0</x:v>
      </x:c>
      <x:c r="W2130" s="18" t="n">
        <x:f>IF(U2130=0,0,P2130*Q2130/U2130)</x:f>
        <x:v>0</x:v>
      </x:c>
      <x:c r="X2130" s="18" t="n">
        <x:f>MAX(V2130,W2130*'01 Controls'!$E$12)</x:f>
        <x:v>0</x:v>
      </x:c>
      <x:c r="Y2130" s="18" t="n">
        <x:f>IF(U2130=0,0,N2130*R2130/U2130)</x:f>
        <x:v>0</x:v>
      </x:c>
      <x:c r="Z2130" s="18" t="n">
        <x:f>IF(U2130=0,0,P2130*R2130/U2130)</x:f>
        <x:v>0</x:v>
      </x:c>
      <x:c r="AA2130" s="18" t="n">
        <x:f>MAX(Y2130,Z2130*'01 Controls'!$E$13)</x:f>
        <x:v>0</x:v>
      </x:c>
      <x:c r="AB2130" s="18" t="n">
        <x:f>IF(U2130=0,0,N2130*S2130/U2130)</x:f>
        <x:v>1410.96</x:v>
      </x:c>
      <x:c r="AC2130" s="18" t="n">
        <x:f>IF(U2130=0,0,P2130*S2130/U2130)</x:f>
        <x:v>4312</x:v>
      </x:c>
      <x:c r="AD2130" s="18" t="n">
        <x:f>MAX(AB2130,AC2130*'01 Controls'!$E$14)</x:f>
        <x:v>1410.96</x:v>
      </x:c>
      <x:c r="AE2130" s="18" t="n">
        <x:f>IF(U2130=0,0,N2130*T2130/U2130)</x:f>
        <x:v>0</x:v>
      </x:c>
      <x:c r="AF2130" s="18" t="n">
        <x:f>IF(U2130=0,0,P2130*T2130/U2130)</x:f>
        <x:v>0</x:v>
      </x:c>
      <x:c r="AG2130" s="18" t="n">
        <x:f>MAX(AE2130,AF2130*'01 Controls'!$E$15)</x:f>
        <x:v>0</x:v>
      </x:c>
      <x:c r="AH2130" s="18" t="n">
        <x:f>SUM(V2130,Y2130,AB2130,AE2130)</x:f>
        <x:v>1410.96</x:v>
      </x:c>
      <x:c r="AI2130" s="18" t="n">
        <x:f>N2130-AH2130</x:f>
        <x:v>0</x:v>
      </x:c>
      <x:c r="AJ2130" s="18" t="n">
        <x:f>V2130*INDEX('07 Mode Capacity'!$P$6:$P$17,MATCH("AIR-"&amp;I2130,'07 Mode Capacity'!$C$6:$C$17,0))</x:f>
        <x:v>0</x:v>
      </x:c>
      <x:c r="AK2130" s="18" t="n">
        <x:f>Y2130*INDEX('07 Mode Capacity'!$P$6:$P$17,MATCH("OCEAN-"&amp;I2130,'07 Mode Capacity'!$C$6:$C$17,0))</x:f>
        <x:v>0</x:v>
      </x:c>
      <x:c r="AL2130" s="18" t="n">
        <x:f>AB2130*INDEX('07 Mode Capacity'!$P$6:$P$17,MATCH("LAND-"&amp;I2130,'07 Mode Capacity'!$C$6:$C$17,0))</x:f>
        <x:v>1008.8508267558242</x:v>
      </x:c>
      <x:c r="AM2130" s="18" t="n">
        <x:f>AE2130*INDEX('07 Mode Capacity'!$P$6:$P$17,MATCH("INLAND-"&amp;I2130,'07 Mode Capacity'!$C$6:$C$17,0))</x:f>
        <x:v>0</x:v>
      </x:c>
      <x:c r="AN2130" s="18" t="n">
        <x:f>SUM(AJ2130:AM2130)</x:f>
        <x:v>1008.8508267558242</x:v>
      </x:c>
      <x:c r="AO2130" s="17" t="n">
        <x:f>IF(N2130=0,1,AN2130/N2130)</x:f>
        <x:v>0.7150102247801668</x:v>
      </x:c>
      <x:c r="AP2130" s="11" t="str">
        <x:f>IF(AO2130&gt;='01 Controls'!$E$16,"PASS","FAIL")</x:f>
        <x:v>FAIL</x:v>
      </x:c>
      <x:c r="AQ2130" s="11" t="str">
        <x:v>UNQUANTIFIED</x:v>
      </x:c>
      <x:c r="AR2130" s="11" t="str">
        <x:v>Position-class planning record; serial item and receiver open</x:v>
      </x:c>
      <x:c r="AS2130" s="26"/>
      <x:c r="AT2130" s="26"/>
    </x:row>
    <x:row r="2131">
      <x:c r="C2131" s="11" t="str">
        <x:v>M2-I-WRG-BLK-08</x:v>
      </x:c>
      <x:c r="D2131" s="11" t="str">
        <x:v>M2</x:v>
      </x:c>
      <x:c r="E2131" s="11" t="str">
        <x:v>Urban heat</x:v>
      </x:c>
      <x:c r="F2131" s="11" t="str">
        <x:v>I-WRG</x:v>
      </x:c>
      <x:c r="G2131" s="11" t="str">
        <x:v>Water restoration group</x:v>
      </x:c>
      <x:c r="H2131" s="11" t="str">
        <x:v>BLK-08</x:v>
      </x:c>
      <x:c r="I2131" s="19" t="n">
        <x:v>48</x:v>
      </x:c>
      <x:c r="J2131" s="21" t="n">
        <x:v>2</x:v>
      </x:c>
      <x:c r="K2131" s="18" t="n">
        <x:f>'05 Cargo Register'!K339</x:f>
        <x:v>211.64399999999998</x:v>
      </x:c>
      <x:c r="L2131" s="18" t="n">
        <x:f>'05 Cargo Register'!N339</x:f>
        <x:v>34</x:v>
      </x:c>
      <x:c r="M2131" s="18" t="n">
        <x:f>'05 Cargo Register'!O339</x:f>
        <x:v>1734</x:v>
      </x:c>
      <x:c r="N2131" s="18" t="n">
        <x:f>J2131*K2131</x:f>
        <x:v>423.28799999999995</x:v>
      </x:c>
      <x:c r="O2131" s="18" t="n">
        <x:f>J2131*L2131</x:f>
        <x:v>68</x:v>
      </x:c>
      <x:c r="P2131" s="18" t="n">
        <x:f>J2131*M2131</x:f>
        <x:v>3468</x:v>
      </x:c>
      <x:c r="Q2131" s="22" t="n">
        <x:f>'01 Controls'!$E$26*'02 Cargo Classes'!$M$14</x:f>
        <x:v>0.05</x:v>
      </x:c>
      <x:c r="R2131" s="22" t="n">
        <x:f>'01 Controls'!$F$26*'02 Cargo Classes'!$N$14</x:f>
        <x:v>0</x:v>
      </x:c>
      <x:c r="S2131" s="22" t="n">
        <x:f>'01 Controls'!$G$26*'02 Cargo Classes'!$O$14</x:f>
        <x:v>0.95</x:v>
      </x:c>
      <x:c r="T2131" s="22" t="n">
        <x:f>'01 Controls'!$H$26*'02 Cargo Classes'!$P$14</x:f>
        <x:v>0</x:v>
      </x:c>
      <x:c r="U2131" s="22" t="n">
        <x:f>SUM(Q2131:T2131)</x:f>
        <x:v>1</x:v>
      </x:c>
      <x:c r="V2131" s="18" t="n">
        <x:f>IF(U2131=0,0,N2131*Q2131/U2131)</x:f>
        <x:v>21.1644</x:v>
      </x:c>
      <x:c r="W2131" s="18" t="n">
        <x:f>IF(U2131=0,0,P2131*Q2131/U2131)</x:f>
        <x:v>173.4</x:v>
      </x:c>
      <x:c r="X2131" s="18" t="n">
        <x:f>MAX(V2131,W2131*'01 Controls'!$E$12)</x:f>
        <x:v>43.35</x:v>
      </x:c>
      <x:c r="Y2131" s="18" t="n">
        <x:f>IF(U2131=0,0,N2131*R2131/U2131)</x:f>
        <x:v>0</x:v>
      </x:c>
      <x:c r="Z2131" s="18" t="n">
        <x:f>IF(U2131=0,0,P2131*R2131/U2131)</x:f>
        <x:v>0</x:v>
      </x:c>
      <x:c r="AA2131" s="18" t="n">
        <x:f>MAX(Y2131,Z2131*'01 Controls'!$E$13)</x:f>
        <x:v>0</x:v>
      </x:c>
      <x:c r="AB2131" s="18" t="n">
        <x:f>IF(U2131=0,0,N2131*S2131/U2131)</x:f>
        <x:v>402.12359999999995</x:v>
      </x:c>
      <x:c r="AC2131" s="18" t="n">
        <x:f>IF(U2131=0,0,P2131*S2131/U2131)</x:f>
        <x:v>3294.6</x:v>
      </x:c>
      <x:c r="AD2131" s="18" t="n">
        <x:f>MAX(AB2131,AC2131*'01 Controls'!$E$14)</x:f>
        <x:v>658.9200000000001</x:v>
      </x:c>
      <x:c r="AE2131" s="18" t="n">
        <x:f>IF(U2131=0,0,N2131*T2131/U2131)</x:f>
        <x:v>0</x:v>
      </x:c>
      <x:c r="AF2131" s="18" t="n">
        <x:f>IF(U2131=0,0,P2131*T2131/U2131)</x:f>
        <x:v>0</x:v>
      </x:c>
      <x:c r="AG2131" s="18" t="n">
        <x:f>MAX(AE2131,AF2131*'01 Controls'!$E$15)</x:f>
        <x:v>0</x:v>
      </x:c>
      <x:c r="AH2131" s="18" t="n">
        <x:f>SUM(V2131,Y2131,AB2131,AE2131)</x:f>
        <x:v>423.28799999999995</x:v>
      </x:c>
      <x:c r="AI2131" s="18" t="n">
        <x:f>N2131-AH2131</x:f>
        <x:v>0</x:v>
      </x:c>
      <x:c r="AJ2131" s="18" t="n">
        <x:f>V2131*INDEX('07 Mode Capacity'!$P$6:$P$17,MATCH("AIR-"&amp;I2131,'07 Mode Capacity'!$C$6:$C$17,0))</x:f>
        <x:v>5.9331360062979055</x:v>
      </x:c>
      <x:c r="AK2131" s="18" t="n">
        <x:f>Y2131*INDEX('07 Mode Capacity'!$P$6:$P$17,MATCH("OCEAN-"&amp;I2131,'07 Mode Capacity'!$C$6:$C$17,0))</x:f>
        <x:v>0</x:v>
      </x:c>
      <x:c r="AL2131" s="18" t="n">
        <x:f>AB2131*INDEX('07 Mode Capacity'!$P$6:$P$17,MATCH("LAND-"&amp;I2131,'07 Mode Capacity'!$C$6:$C$17,0))</x:f>
        <x:v>49.078328661519926</x:v>
      </x:c>
      <x:c r="AM2131" s="18" t="n">
        <x:f>AE2131*INDEX('07 Mode Capacity'!$P$6:$P$17,MATCH("INLAND-"&amp;I2131,'07 Mode Capacity'!$C$6:$C$17,0))</x:f>
        <x:v>0</x:v>
      </x:c>
      <x:c r="AN2131" s="18" t="n">
        <x:f>SUM(AJ2131:AM2131)</x:f>
        <x:v>55.01146466781783</x:v>
      </x:c>
      <x:c r="AO2131" s="17" t="n">
        <x:f>IF(N2131=0,1,AN2131/N2131)</x:f>
        <x:v>0.1299622589532844</x:v>
      </x:c>
      <x:c r="AP2131" s="11" t="str">
        <x:f>IF(AO2131&gt;='01 Controls'!$E$16,"PASS","FAIL")</x:f>
        <x:v>FAIL</x:v>
      </x:c>
      <x:c r="AQ2131" s="11" t="str">
        <x:v>UNQUANTIFIED</x:v>
      </x:c>
      <x:c r="AR2131" s="11" t="str">
        <x:v>Position-class planning record; serial item and receiver open</x:v>
      </x:c>
      <x:c r="AS2131" s="26"/>
      <x:c r="AT2131" s="26"/>
    </x:row>
    <x:row r="2132">
      <x:c r="C2132" s="11" t="str">
        <x:v>M2-I-WRG-OOG-80</x:v>
      </x:c>
      <x:c r="D2132" s="11" t="str">
        <x:v>M2</x:v>
      </x:c>
      <x:c r="E2132" s="11" t="str">
        <x:v>Urban heat</x:v>
      </x:c>
      <x:c r="F2132" s="11" t="str">
        <x:v>I-WRG</x:v>
      </x:c>
      <x:c r="G2132" s="11" t="str">
        <x:v>Water restoration group</x:v>
      </x:c>
      <x:c r="H2132" s="11" t="str">
        <x:v>OOG-80</x:v>
      </x:c>
      <x:c r="I2132" s="19" t="n">
        <x:v>72</x:v>
      </x:c>
      <x:c r="J2132" s="21" t="n">
        <x:v>2</x:v>
      </x:c>
      <x:c r="K2132" s="18" t="n">
        <x:f>'05 Cargo Register'!K340</x:f>
        <x:v>846.5759999999999</x:v>
      </x:c>
      <x:c r="L2132" s="18" t="n">
        <x:f>'05 Cargo Register'!N340</x:f>
        <x:v>15</x:v>
      </x:c>
      <x:c r="M2132" s="18" t="n">
        <x:f>'05 Cargo Register'!O340</x:f>
        <x:v>2640</x:v>
      </x:c>
      <x:c r="N2132" s="18" t="n">
        <x:f>J2132*K2132</x:f>
        <x:v>1693.1519999999998</x:v>
      </x:c>
      <x:c r="O2132" s="18" t="n">
        <x:f>J2132*L2132</x:f>
        <x:v>30</x:v>
      </x:c>
      <x:c r="P2132" s="18" t="n">
        <x:f>J2132*M2132</x:f>
        <x:v>5280</x:v>
      </x:c>
      <x:c r="Q2132" s="22" t="n">
        <x:f>'01 Controls'!$E$26*'02 Cargo Classes'!$M$15</x:f>
        <x:v>0</x:v>
      </x:c>
      <x:c r="R2132" s="22" t="n">
        <x:f>'01 Controls'!$F$26*'02 Cargo Classes'!$N$15</x:f>
        <x:v>0</x:v>
      </x:c>
      <x:c r="S2132" s="22" t="n">
        <x:f>'01 Controls'!$G$26*'02 Cargo Classes'!$O$15</x:f>
        <x:v>0.57</x:v>
      </x:c>
      <x:c r="T2132" s="22" t="n">
        <x:f>'01 Controls'!$H$26*'02 Cargo Classes'!$P$15</x:f>
        <x:v>0</x:v>
      </x:c>
      <x:c r="U2132" s="22" t="n">
        <x:f>SUM(Q2132:T2132)</x:f>
        <x:v>0.57</x:v>
      </x:c>
      <x:c r="V2132" s="18" t="n">
        <x:f>IF(U2132=0,0,N2132*Q2132/U2132)</x:f>
        <x:v>0</x:v>
      </x:c>
      <x:c r="W2132" s="18" t="n">
        <x:f>IF(U2132=0,0,P2132*Q2132/U2132)</x:f>
        <x:v>0</x:v>
      </x:c>
      <x:c r="X2132" s="18" t="n">
        <x:f>MAX(V2132,W2132*'01 Controls'!$E$12)</x:f>
        <x:v>0</x:v>
      </x:c>
      <x:c r="Y2132" s="18" t="n">
        <x:f>IF(U2132=0,0,N2132*R2132/U2132)</x:f>
        <x:v>0</x:v>
      </x:c>
      <x:c r="Z2132" s="18" t="n">
        <x:f>IF(U2132=0,0,P2132*R2132/U2132)</x:f>
        <x:v>0</x:v>
      </x:c>
      <x:c r="AA2132" s="18" t="n">
        <x:f>MAX(Y2132,Z2132*'01 Controls'!$E$13)</x:f>
        <x:v>0</x:v>
      </x:c>
      <x:c r="AB2132" s="18" t="n">
        <x:f>IF(U2132=0,0,N2132*S2132/U2132)</x:f>
        <x:v>1693.1519999999998</x:v>
      </x:c>
      <x:c r="AC2132" s="18" t="n">
        <x:f>IF(U2132=0,0,P2132*S2132/U2132)</x:f>
        <x:v>5280</x:v>
      </x:c>
      <x:c r="AD2132" s="18" t="n">
        <x:f>MAX(AB2132,AC2132*'01 Controls'!$E$14)</x:f>
        <x:v>1693.1519999999998</x:v>
      </x:c>
      <x:c r="AE2132" s="18" t="n">
        <x:f>IF(U2132=0,0,N2132*T2132/U2132)</x:f>
        <x:v>0</x:v>
      </x:c>
      <x:c r="AF2132" s="18" t="n">
        <x:f>IF(U2132=0,0,P2132*T2132/U2132)</x:f>
        <x:v>0</x:v>
      </x:c>
      <x:c r="AG2132" s="18" t="n">
        <x:f>MAX(AE2132,AF2132*'01 Controls'!$E$15)</x:f>
        <x:v>0</x:v>
      </x:c>
      <x:c r="AH2132" s="18" t="n">
        <x:f>SUM(V2132,Y2132,AB2132,AE2132)</x:f>
        <x:v>1693.1519999999998</x:v>
      </x:c>
      <x:c r="AI2132" s="18" t="n">
        <x:f>N2132-AH2132</x:f>
        <x:v>0</x:v>
      </x:c>
      <x:c r="AJ2132" s="18" t="n">
        <x:f>V2132*INDEX('07 Mode Capacity'!$P$6:$P$17,MATCH("AIR-"&amp;I2132,'07 Mode Capacity'!$C$6:$C$17,0))</x:f>
        <x:v>0</x:v>
      </x:c>
      <x:c r="AK2132" s="18" t="n">
        <x:f>Y2132*INDEX('07 Mode Capacity'!$P$6:$P$17,MATCH("OCEAN-"&amp;I2132,'07 Mode Capacity'!$C$6:$C$17,0))</x:f>
        <x:v>0</x:v>
      </x:c>
      <x:c r="AL2132" s="18" t="n">
        <x:f>AB2132*INDEX('07 Mode Capacity'!$P$6:$P$17,MATCH("LAND-"&amp;I2132,'07 Mode Capacity'!$C$6:$C$17,0))</x:f>
        <x:v>1210.620992106989</x:v>
      </x:c>
      <x:c r="AM2132" s="18" t="n">
        <x:f>AE2132*INDEX('07 Mode Capacity'!$P$6:$P$17,MATCH("INLAND-"&amp;I2132,'07 Mode Capacity'!$C$6:$C$17,0))</x:f>
        <x:v>0</x:v>
      </x:c>
      <x:c r="AN2132" s="18" t="n">
        <x:f>SUM(AJ2132:AM2132)</x:f>
        <x:v>1210.620992106989</x:v>
      </x:c>
      <x:c r="AO2132" s="17" t="n">
        <x:f>IF(N2132=0,1,AN2132/N2132)</x:f>
        <x:v>0.7150102247801668</x:v>
      </x:c>
      <x:c r="AP2132" s="11" t="str">
        <x:f>IF(AO2132&gt;='01 Controls'!$E$16,"PASS","FAIL")</x:f>
        <x:v>FAIL</x:v>
      </x:c>
      <x:c r="AQ2132" s="11" t="str">
        <x:v>UNQUANTIFIED</x:v>
      </x:c>
      <x:c r="AR2132" s="11" t="str">
        <x:v>Position-class planning record; serial item and receiver open</x:v>
      </x:c>
      <x:c r="AS2132" s="26"/>
      <x:c r="AT2132" s="26"/>
    </x:row>
    <x:row r="2133">
      <x:c r="C2133" s="11" t="str">
        <x:v>M2-I-PRG-APL-45</x:v>
      </x:c>
      <x:c r="D2133" s="11" t="str">
        <x:v>M2</x:v>
      </x:c>
      <x:c r="E2133" s="11" t="str">
        <x:v>Urban heat</x:v>
      </x:c>
      <x:c r="F2133" s="11" t="str">
        <x:v>I-PRG</x:v>
      </x:c>
      <x:c r="G2133" s="11" t="str">
        <x:v>Power restoration group</x:v>
      </x:c>
      <x:c r="H2133" s="11" t="str">
        <x:v>APL-45</x:v>
      </x:c>
      <x:c r="I2133" s="19" t="n">
        <x:v>24</x:v>
      </x:c>
      <x:c r="J2133" s="21" t="n">
        <x:v>6</x:v>
      </x:c>
      <x:c r="K2133" s="18" t="n">
        <x:f>'05 Cargo Register'!K341</x:f>
        <x:v>219.984</x:v>
      </x:c>
      <x:c r="L2133" s="18" t="n">
        <x:f>'05 Cargo Register'!N341</x:f>
        <x:v>58</x:v>
      </x:c>
      <x:c r="M2133" s="18" t="n">
        <x:f>'05 Cargo Register'!O341</x:f>
        <x:v>435</x:v>
      </x:c>
      <x:c r="N2133" s="18" t="n">
        <x:f>J2133*K2133</x:f>
        <x:v>1319.904</x:v>
      </x:c>
      <x:c r="O2133" s="18" t="n">
        <x:f>J2133*L2133</x:f>
        <x:v>348</x:v>
      </x:c>
      <x:c r="P2133" s="18" t="n">
        <x:f>J2133*M2133</x:f>
        <x:v>2610</x:v>
      </x:c>
      <x:c r="Q2133" s="22" t="n">
        <x:f>'01 Controls'!$E$26*'02 Cargo Classes'!$M$6</x:f>
        <x:v>0.15000000000000002</x:v>
      </x:c>
      <x:c r="R2133" s="22" t="n">
        <x:f>'01 Controls'!$F$26*'02 Cargo Classes'!$N$6</x:f>
        <x:v>0</x:v>
      </x:c>
      <x:c r="S2133" s="22" t="n">
        <x:f>'01 Controls'!$G$26*'02 Cargo Classes'!$O$6</x:f>
        <x:v>0.95</x:v>
      </x:c>
      <x:c r="T2133" s="22" t="n">
        <x:f>'01 Controls'!$H$26*'02 Cargo Classes'!$P$6</x:f>
        <x:v>0</x:v>
      </x:c>
      <x:c r="U2133" s="22" t="n">
        <x:f>SUM(Q2133:T2133)</x:f>
        <x:v>1.1</x:v>
      </x:c>
      <x:c r="V2133" s="18" t="n">
        <x:f>IF(U2133=0,0,N2133*Q2133/U2133)</x:f>
        <x:v>179.9869090909091</x:v>
      </x:c>
      <x:c r="W2133" s="18" t="n">
        <x:f>IF(U2133=0,0,P2133*Q2133/U2133)</x:f>
        <x:v>355.90909090909093</x:v>
      </x:c>
      <x:c r="X2133" s="18" t="n">
        <x:f>MAX(V2133,W2133*'01 Controls'!$E$12)</x:f>
        <x:v>179.9869090909091</x:v>
      </x:c>
      <x:c r="Y2133" s="18" t="n">
        <x:f>IF(U2133=0,0,N2133*R2133/U2133)</x:f>
        <x:v>0</x:v>
      </x:c>
      <x:c r="Z2133" s="18" t="n">
        <x:f>IF(U2133=0,0,P2133*R2133/U2133)</x:f>
        <x:v>0</x:v>
      </x:c>
      <x:c r="AA2133" s="18" t="n">
        <x:f>MAX(Y2133,Z2133*'01 Controls'!$E$13)</x:f>
        <x:v>0</x:v>
      </x:c>
      <x:c r="AB2133" s="18" t="n">
        <x:f>IF(U2133=0,0,N2133*S2133/U2133)</x:f>
        <x:v>1139.9170909090908</x:v>
      </x:c>
      <x:c r="AC2133" s="18" t="n">
        <x:f>IF(U2133=0,0,P2133*S2133/U2133)</x:f>
        <x:v>2254.090909090909</x:v>
      </x:c>
      <x:c r="AD2133" s="18" t="n">
        <x:f>MAX(AB2133,AC2133*'01 Controls'!$E$14)</x:f>
        <x:v>1139.9170909090908</x:v>
      </x:c>
      <x:c r="AE2133" s="18" t="n">
        <x:f>IF(U2133=0,0,N2133*T2133/U2133)</x:f>
        <x:v>0</x:v>
      </x:c>
      <x:c r="AF2133" s="18" t="n">
        <x:f>IF(U2133=0,0,P2133*T2133/U2133)</x:f>
        <x:v>0</x:v>
      </x:c>
      <x:c r="AG2133" s="18" t="n">
        <x:f>MAX(AE2133,AF2133*'01 Controls'!$E$15)</x:f>
        <x:v>0</x:v>
      </x:c>
      <x:c r="AH2133" s="18" t="n">
        <x:f>SUM(V2133,Y2133,AB2133,AE2133)</x:f>
        <x:v>1319.904</x:v>
      </x:c>
      <x:c r="AI2133" s="18" t="n">
        <x:f>N2133-AH2133</x:f>
        <x:v>0</x:v>
      </x:c>
      <x:c r="AJ2133" s="18" t="n">
        <x:f>V2133*INDEX('07 Mode Capacity'!$P$6:$P$17,MATCH("AIR-"&amp;I2133,'07 Mode Capacity'!$C$6:$C$17,0))</x:f>
        <x:v>36.52187588138117</x:v>
      </x:c>
      <x:c r="AK2133" s="18" t="n">
        <x:f>Y2133*INDEX('07 Mode Capacity'!$P$6:$P$17,MATCH("OCEAN-"&amp;I2133,'07 Mode Capacity'!$C$6:$C$17,0))</x:f>
        <x:v>0</x:v>
      </x:c>
      <x:c r="AL2133" s="18" t="n">
        <x:f>AB2133*INDEX('07 Mode Capacity'!$P$6:$P$17,MATCH("LAND-"&amp;I2133,'07 Mode Capacity'!$C$6:$C$17,0))</x:f>
        <x:v>436.0193408405739</x:v>
      </x:c>
      <x:c r="AM2133" s="18" t="n">
        <x:f>AE2133*INDEX('07 Mode Capacity'!$P$6:$P$17,MATCH("INLAND-"&amp;I2133,'07 Mode Capacity'!$C$6:$C$17,0))</x:f>
        <x:v>0</x:v>
      </x:c>
      <x:c r="AN2133" s="18" t="n">
        <x:f>SUM(AJ2133:AM2133)</x:f>
        <x:v>472.54121672195504</x:v>
      </x:c>
      <x:c r="AO2133" s="17" t="n">
        <x:f>IF(N2133=0,1,AN2133/N2133)</x:f>
        <x:v>0.35801180746626654</x:v>
      </x:c>
      <x:c r="AP2133" s="11" t="str">
        <x:f>IF(AO2133&gt;='01 Controls'!$E$16,"PASS","FAIL")</x:f>
        <x:v>FAIL</x:v>
      </x:c>
      <x:c r="AQ2133" s="11" t="str">
        <x:v>UNQUANTIFIED</x:v>
      </x:c>
      <x:c r="AR2133" s="11" t="str">
        <x:v>Position-class planning record; serial item and receiver open</x:v>
      </x:c>
      <x:c r="AS2133" s="26"/>
      <x:c r="AT2133" s="26"/>
    </x:row>
    <x:row r="2134">
      <x:c r="C2134" s="11" t="str">
        <x:v>M2-I-PRG-ISO-18</x:v>
      </x:c>
      <x:c r="D2134" s="11" t="str">
        <x:v>M2</x:v>
      </x:c>
      <x:c r="E2134" s="11" t="str">
        <x:v>Urban heat</x:v>
      </x:c>
      <x:c r="F2134" s="11" t="str">
        <x:v>I-PRG</x:v>
      </x:c>
      <x:c r="G2134" s="11" t="str">
        <x:v>Power restoration group</x:v>
      </x:c>
      <x:c r="H2134" s="11" t="str">
        <x:v>ISO-18</x:v>
      </x:c>
      <x:c r="I2134" s="19" t="n">
        <x:v>48</x:v>
      </x:c>
      <x:c r="J2134" s="21" t="n">
        <x:v>6</x:v>
      </x:c>
      <x:c r="K2134" s="18" t="n">
        <x:f>'05 Cargo Register'!K342</x:f>
        <x:v>659.952</x:v>
      </x:c>
      <x:c r="L2134" s="18" t="n">
        <x:f>'05 Cargo Register'!N342</x:f>
        <x:v>44</x:v>
      </x:c>
      <x:c r="M2134" s="18" t="n">
        <x:f>'05 Cargo Register'!O342</x:f>
        <x:v>1161.6000000000001</x:v>
      </x:c>
      <x:c r="N2134" s="18" t="n">
        <x:f>J2134*K2134</x:f>
        <x:v>3959.712</x:v>
      </x:c>
      <x:c r="O2134" s="18" t="n">
        <x:f>J2134*L2134</x:f>
        <x:v>264</x:v>
      </x:c>
      <x:c r="P2134" s="18" t="n">
        <x:f>J2134*M2134</x:f>
        <x:v>6969.6</x:v>
      </x:c>
      <x:c r="Q2134" s="22" t="n">
        <x:f>'01 Controls'!$E$26*'02 Cargo Classes'!$M$7</x:f>
        <x:v>0.010000000000000002</x:v>
      </x:c>
      <x:c r="R2134" s="22" t="n">
        <x:f>'01 Controls'!$F$26*'02 Cargo Classes'!$N$7</x:f>
        <x:v>0</x:v>
      </x:c>
      <x:c r="S2134" s="22" t="n">
        <x:f>'01 Controls'!$G$26*'02 Cargo Classes'!$O$7</x:f>
        <x:v>1.14</x:v>
      </x:c>
      <x:c r="T2134" s="22" t="n">
        <x:f>'01 Controls'!$H$26*'02 Cargo Classes'!$P$7</x:f>
        <x:v>0</x:v>
      </x:c>
      <x:c r="U2134" s="22" t="n">
        <x:f>SUM(Q2134:T2134)</x:f>
        <x:v>1.15</x:v>
      </x:c>
      <x:c r="V2134" s="18" t="n">
        <x:f>IF(U2134=0,0,N2134*Q2134/U2134)</x:f>
        <x:v>34.43227826086958</x:v>
      </x:c>
      <x:c r="W2134" s="18" t="n">
        <x:f>IF(U2134=0,0,P2134*Q2134/U2134)</x:f>
        <x:v>60.605217391304365</x:v>
      </x:c>
      <x:c r="X2134" s="18" t="n">
        <x:f>MAX(V2134,W2134*'01 Controls'!$E$12)</x:f>
        <x:v>34.43227826086958</x:v>
      </x:c>
      <x:c r="Y2134" s="18" t="n">
        <x:f>IF(U2134=0,0,N2134*R2134/U2134)</x:f>
        <x:v>0</x:v>
      </x:c>
      <x:c r="Z2134" s="18" t="n">
        <x:f>IF(U2134=0,0,P2134*R2134/U2134)</x:f>
        <x:v>0</x:v>
      </x:c>
      <x:c r="AA2134" s="18" t="n">
        <x:f>MAX(Y2134,Z2134*'01 Controls'!$E$13)</x:f>
        <x:v>0</x:v>
      </x:c>
      <x:c r="AB2134" s="18" t="n">
        <x:f>IF(U2134=0,0,N2134*S2134/U2134)</x:f>
        <x:v>3925.2797217391308</x:v>
      </x:c>
      <x:c r="AC2134" s="18" t="n">
        <x:f>IF(U2134=0,0,P2134*S2134/U2134)</x:f>
        <x:v>6908.994782608696</x:v>
      </x:c>
      <x:c r="AD2134" s="18" t="n">
        <x:f>MAX(AB2134,AC2134*'01 Controls'!$E$14)</x:f>
        <x:v>3925.2797217391308</x:v>
      </x:c>
      <x:c r="AE2134" s="18" t="n">
        <x:f>IF(U2134=0,0,N2134*T2134/U2134)</x:f>
        <x:v>0</x:v>
      </x:c>
      <x:c r="AF2134" s="18" t="n">
        <x:f>IF(U2134=0,0,P2134*T2134/U2134)</x:f>
        <x:v>0</x:v>
      </x:c>
      <x:c r="AG2134" s="18" t="n">
        <x:f>MAX(AE2134,AF2134*'01 Controls'!$E$15)</x:f>
        <x:v>0</x:v>
      </x:c>
      <x:c r="AH2134" s="18" t="n">
        <x:f>SUM(V2134,Y2134,AB2134,AE2134)</x:f>
        <x:v>3959.7120000000004</x:v>
      </x:c>
      <x:c r="AI2134" s="18" t="n">
        <x:f>N2134-AH2134</x:f>
        <x:v>-4.547473508864641e-13</x:v>
      </x:c>
      <x:c r="AJ2134" s="18" t="n">
        <x:f>V2134*INDEX('07 Mode Capacity'!$P$6:$P$17,MATCH("AIR-"&amp;I2134,'07 Mode Capacity'!$C$6:$C$17,0))</x:f>
        <x:v>9.652595392660974</x:v>
      </x:c>
      <x:c r="AK2134" s="18" t="n">
        <x:f>Y2134*INDEX('07 Mode Capacity'!$P$6:$P$17,MATCH("OCEAN-"&amp;I2134,'07 Mode Capacity'!$C$6:$C$17,0))</x:f>
        <x:v>0</x:v>
      </x:c>
      <x:c r="AL2134" s="18" t="n">
        <x:f>AB2134*INDEX('07 Mode Capacity'!$P$6:$P$17,MATCH("LAND-"&amp;I2134,'07 Mode Capacity'!$C$6:$C$17,0))</x:f>
        <x:v>479.0720272869152</x:v>
      </x:c>
      <x:c r="AM2134" s="18" t="n">
        <x:f>AE2134*INDEX('07 Mode Capacity'!$P$6:$P$17,MATCH("INLAND-"&amp;I2134,'07 Mode Capacity'!$C$6:$C$17,0))</x:f>
        <x:v>0</x:v>
      </x:c>
      <x:c r="AN2134" s="18" t="n">
        <x:f>SUM(AJ2134:AM2134)</x:f>
        <x:v>488.7246226795762</x:v>
      </x:c>
      <x:c r="AO2134" s="17" t="n">
        <x:f>IF(N2134=0,1,AN2134/N2134)</x:f>
        <x:v>0.12342428506911013</x:v>
      </x:c>
      <x:c r="AP2134" s="11" t="str">
        <x:f>IF(AO2134&gt;='01 Controls'!$E$16,"PASS","FAIL")</x:f>
        <x:v>FAIL</x:v>
      </x:c>
      <x:c r="AQ2134" s="11" t="str">
        <x:v>UNQUANTIFIED</x:v>
      </x:c>
      <x:c r="AR2134" s="11" t="str">
        <x:v>Position-class planning record; serial item and receiver open</x:v>
      </x:c>
      <x:c r="AS2134" s="26"/>
      <x:c r="AT2134" s="26"/>
    </x:row>
    <x:row r="2135">
      <x:c r="C2135" s="11" t="str">
        <x:v>M2-I-PRG-COL-12</x:v>
      </x:c>
      <x:c r="D2135" s="11" t="str">
        <x:v>M2</x:v>
      </x:c>
      <x:c r="E2135" s="11" t="str">
        <x:v>Urban heat</x:v>
      </x:c>
      <x:c r="F2135" s="11" t="str">
        <x:v>I-PRG</x:v>
      </x:c>
      <x:c r="G2135" s="11" t="str">
        <x:v>Power restoration group</x:v>
      </x:c>
      <x:c r="H2135" s="11" t="str">
        <x:v>COL-12</x:v>
      </x:c>
      <x:c r="I2135" s="19" t="n">
        <x:v>24</x:v>
      </x:c>
      <x:c r="J2135" s="21" t="n">
        <x:v>6</x:v>
      </x:c>
      <x:c r="K2135" s="18" t="n">
        <x:f>'05 Cargo Register'!K343</x:f>
        <x:v>109.992</x:v>
      </x:c>
      <x:c r="L2135" s="18" t="n">
        <x:f>'05 Cargo Register'!N343</x:f>
        <x:v>12</x:v>
      </x:c>
      <x:c r="M2135" s="18" t="n">
        <x:f>'05 Cargo Register'!O343</x:f>
        <x:v>316.8</x:v>
      </x:c>
      <x:c r="N2135" s="18" t="n">
        <x:f>J2135*K2135</x:f>
        <x:v>659.952</x:v>
      </x:c>
      <x:c r="O2135" s="18" t="n">
        <x:f>J2135*L2135</x:f>
        <x:v>72</x:v>
      </x:c>
      <x:c r="P2135" s="18" t="n">
        <x:f>J2135*M2135</x:f>
        <x:v>1900.8000000000002</x:v>
      </x:c>
      <x:c r="Q2135" s="22" t="n">
        <x:f>'01 Controls'!$E$26*'02 Cargo Classes'!$M$8</x:f>
        <x:v>0.1</x:v>
      </x:c>
      <x:c r="R2135" s="22" t="n">
        <x:f>'01 Controls'!$F$26*'02 Cargo Classes'!$N$8</x:f>
        <x:v>0</x:v>
      </x:c>
      <x:c r="S2135" s="22" t="n">
        <x:f>'01 Controls'!$G$26*'02 Cargo Classes'!$O$8</x:f>
        <x:v>1.14</x:v>
      </x:c>
      <x:c r="T2135" s="22" t="n">
        <x:f>'01 Controls'!$H$26*'02 Cargo Classes'!$P$8</x:f>
        <x:v>0</x:v>
      </x:c>
      <x:c r="U2135" s="22" t="n">
        <x:f>SUM(Q2135:T2135)</x:f>
        <x:v>1.24</x:v>
      </x:c>
      <x:c r="V2135" s="18" t="n">
        <x:f>IF(U2135=0,0,N2135*Q2135/U2135)</x:f>
        <x:v>53.221935483870965</x:v>
      </x:c>
      <x:c r="W2135" s="18" t="n">
        <x:f>IF(U2135=0,0,P2135*Q2135/U2135)</x:f>
        <x:v>153.29032258064518</x:v>
      </x:c>
      <x:c r="X2135" s="18" t="n">
        <x:f>MAX(V2135,W2135*'01 Controls'!$E$12)</x:f>
        <x:v>53.221935483870965</x:v>
      </x:c>
      <x:c r="Y2135" s="18" t="n">
        <x:f>IF(U2135=0,0,N2135*R2135/U2135)</x:f>
        <x:v>0</x:v>
      </x:c>
      <x:c r="Z2135" s="18" t="n">
        <x:f>IF(U2135=0,0,P2135*R2135/U2135)</x:f>
        <x:v>0</x:v>
      </x:c>
      <x:c r="AA2135" s="18" t="n">
        <x:f>MAX(Y2135,Z2135*'01 Controls'!$E$13)</x:f>
        <x:v>0</x:v>
      </x:c>
      <x:c r="AB2135" s="18" t="n">
        <x:f>IF(U2135=0,0,N2135*S2135/U2135)</x:f>
        <x:v>606.7300645161289</x:v>
      </x:c>
      <x:c r="AC2135" s="18" t="n">
        <x:f>IF(U2135=0,0,P2135*S2135/U2135)</x:f>
        <x:v>1747.5096774193546</x:v>
      </x:c>
      <x:c r="AD2135" s="18" t="n">
        <x:f>MAX(AB2135,AC2135*'01 Controls'!$E$14)</x:f>
        <x:v>606.7300645161289</x:v>
      </x:c>
      <x:c r="AE2135" s="18" t="n">
        <x:f>IF(U2135=0,0,N2135*T2135/U2135)</x:f>
        <x:v>0</x:v>
      </x:c>
      <x:c r="AF2135" s="18" t="n">
        <x:f>IF(U2135=0,0,P2135*T2135/U2135)</x:f>
        <x:v>0</x:v>
      </x:c>
      <x:c r="AG2135" s="18" t="n">
        <x:f>MAX(AE2135,AF2135*'01 Controls'!$E$15)</x:f>
        <x:v>0</x:v>
      </x:c>
      <x:c r="AH2135" s="18" t="n">
        <x:f>SUM(V2135,Y2135,AB2135,AE2135)</x:f>
        <x:v>659.9519999999999</x:v>
      </x:c>
      <x:c r="AI2135" s="18" t="n">
        <x:f>N2135-AH2135</x:f>
        <x:v>1.1368683772161603e-13</x:v>
      </x:c>
      <x:c r="AJ2135" s="18" t="n">
        <x:f>V2135*INDEX('07 Mode Capacity'!$P$6:$P$17,MATCH("AIR-"&amp;I2135,'07 Mode Capacity'!$C$6:$C$17,0))</x:f>
        <x:v>10.799479427290128</x:v>
      </x:c>
      <x:c r="AK2135" s="18" t="n">
        <x:f>Y2135*INDEX('07 Mode Capacity'!$P$6:$P$17,MATCH("OCEAN-"&amp;I2135,'07 Mode Capacity'!$C$6:$C$17,0))</x:f>
        <x:v>0</x:v>
      </x:c>
      <x:c r="AL2135" s="18" t="n">
        <x:f>AB2135*INDEX('07 Mode Capacity'!$P$6:$P$17,MATCH("LAND-"&amp;I2135,'07 Mode Capacity'!$C$6:$C$17,0))</x:f>
        <x:v>232.07481044740217</x:v>
      </x:c>
      <x:c r="AM2135" s="18" t="n">
        <x:f>AE2135*INDEX('07 Mode Capacity'!$P$6:$P$17,MATCH("INLAND-"&amp;I2135,'07 Mode Capacity'!$C$6:$C$17,0))</x:f>
        <x:v>0</x:v>
      </x:c>
      <x:c r="AN2135" s="18" t="n">
        <x:f>SUM(AJ2135:AM2135)</x:f>
        <x:v>242.8742898746923</x:v>
      </x:c>
      <x:c r="AO2135" s="17" t="n">
        <x:f>IF(N2135=0,1,AN2135/N2135)</x:f>
        <x:v>0.3680181132486791</x:v>
      </x:c>
      <x:c r="AP2135" s="11" t="str">
        <x:f>IF(AO2135&gt;='01 Controls'!$E$16,"PASS","FAIL")</x:f>
        <x:v>FAIL</x:v>
      </x:c>
      <x:c r="AQ2135" s="11" t="str">
        <x:v>UNQUANTIFIED</x:v>
      </x:c>
      <x:c r="AR2135" s="11" t="str">
        <x:v>Position-class planning record; serial item and receiver open</x:v>
      </x:c>
      <x:c r="AS2135" s="26"/>
      <x:c r="AT2135" s="26"/>
    </x:row>
    <x:row r="2136">
      <x:c r="C2136" s="11" t="str">
        <x:v>M2-I-PRG-BAT-22</x:v>
      </x:c>
      <x:c r="D2136" s="11" t="str">
        <x:v>M2</x:v>
      </x:c>
      <x:c r="E2136" s="11" t="str">
        <x:v>Urban heat</x:v>
      </x:c>
      <x:c r="F2136" s="11" t="str">
        <x:v>I-PRG</x:v>
      </x:c>
      <x:c r="G2136" s="11" t="str">
        <x:v>Power restoration group</x:v>
      </x:c>
      <x:c r="H2136" s="11" t="str">
        <x:v>BAT-22</x:v>
      </x:c>
      <x:c r="I2136" s="19" t="n">
        <x:v>48</x:v>
      </x:c>
      <x:c r="J2136" s="21" t="n">
        <x:v>6</x:v>
      </x:c>
      <x:c r="K2136" s="18" t="n">
        <x:f>'05 Cargo Register'!K344</x:f>
        <x:v>824.94</x:v>
      </x:c>
      <x:c r="L2136" s="18" t="n">
        <x:f>'05 Cargo Register'!N344</x:f>
        <x:v>47</x:v>
      </x:c>
      <x:c r="M2136" s="18" t="n">
        <x:f>'05 Cargo Register'!O344</x:f>
        <x:v>1240.8000000000002</x:v>
      </x:c>
      <x:c r="N2136" s="18" t="n">
        <x:f>J2136*K2136</x:f>
        <x:v>4949.64</x:v>
      </x:c>
      <x:c r="O2136" s="18" t="n">
        <x:f>J2136*L2136</x:f>
        <x:v>282</x:v>
      </x:c>
      <x:c r="P2136" s="18" t="n">
        <x:f>J2136*M2136</x:f>
        <x:v>7444.800000000001</x:v>
      </x:c>
      <x:c r="Q2136" s="22" t="n">
        <x:f>'01 Controls'!$E$26*'02 Cargo Classes'!$M$9</x:f>
        <x:v>0</x:v>
      </x:c>
      <x:c r="R2136" s="22" t="n">
        <x:f>'01 Controls'!$F$26*'02 Cargo Classes'!$N$9</x:f>
        <x:v>0</x:v>
      </x:c>
      <x:c r="S2136" s="22" t="n">
        <x:f>'01 Controls'!$G$26*'02 Cargo Classes'!$O$9</x:f>
        <x:v>0.95</x:v>
      </x:c>
      <x:c r="T2136" s="22" t="n">
        <x:f>'01 Controls'!$H$26*'02 Cargo Classes'!$P$9</x:f>
        <x:v>0</x:v>
      </x:c>
      <x:c r="U2136" s="22" t="n">
        <x:f>SUM(Q2136:T2136)</x:f>
        <x:v>0.95</x:v>
      </x:c>
      <x:c r="V2136" s="18" t="n">
        <x:f>IF(U2136=0,0,N2136*Q2136/U2136)</x:f>
        <x:v>0</x:v>
      </x:c>
      <x:c r="W2136" s="18" t="n">
        <x:f>IF(U2136=0,0,P2136*Q2136/U2136)</x:f>
        <x:v>0</x:v>
      </x:c>
      <x:c r="X2136" s="18" t="n">
        <x:f>MAX(V2136,W2136*'01 Controls'!$E$12)</x:f>
        <x:v>0</x:v>
      </x:c>
      <x:c r="Y2136" s="18" t="n">
        <x:f>IF(U2136=0,0,N2136*R2136/U2136)</x:f>
        <x:v>0</x:v>
      </x:c>
      <x:c r="Z2136" s="18" t="n">
        <x:f>IF(U2136=0,0,P2136*R2136/U2136)</x:f>
        <x:v>0</x:v>
      </x:c>
      <x:c r="AA2136" s="18" t="n">
        <x:f>MAX(Y2136,Z2136*'01 Controls'!$E$13)</x:f>
        <x:v>0</x:v>
      </x:c>
      <x:c r="AB2136" s="18" t="n">
        <x:f>IF(U2136=0,0,N2136*S2136/U2136)</x:f>
        <x:v>4949.64</x:v>
      </x:c>
      <x:c r="AC2136" s="18" t="n">
        <x:f>IF(U2136=0,0,P2136*S2136/U2136)</x:f>
        <x:v>7444.800000000001</x:v>
      </x:c>
      <x:c r="AD2136" s="18" t="n">
        <x:f>MAX(AB2136,AC2136*'01 Controls'!$E$14)</x:f>
        <x:v>4949.64</x:v>
      </x:c>
      <x:c r="AE2136" s="18" t="n">
        <x:f>IF(U2136=0,0,N2136*T2136/U2136)</x:f>
        <x:v>0</x:v>
      </x:c>
      <x:c r="AF2136" s="18" t="n">
        <x:f>IF(U2136=0,0,P2136*T2136/U2136)</x:f>
        <x:v>0</x:v>
      </x:c>
      <x:c r="AG2136" s="18" t="n">
        <x:f>MAX(AE2136,AF2136*'01 Controls'!$E$15)</x:f>
        <x:v>0</x:v>
      </x:c>
      <x:c r="AH2136" s="18" t="n">
        <x:f>SUM(V2136,Y2136,AB2136,AE2136)</x:f>
        <x:v>4949.64</x:v>
      </x:c>
      <x:c r="AI2136" s="18" t="n">
        <x:f>N2136-AH2136</x:f>
        <x:v>0</x:v>
      </x:c>
      <x:c r="AJ2136" s="18" t="n">
        <x:f>V2136*INDEX('07 Mode Capacity'!$P$6:$P$17,MATCH("AIR-"&amp;I2136,'07 Mode Capacity'!$C$6:$C$17,0))</x:f>
        <x:v>0</x:v>
      </x:c>
      <x:c r="AK2136" s="18" t="n">
        <x:f>Y2136*INDEX('07 Mode Capacity'!$P$6:$P$17,MATCH("OCEAN-"&amp;I2136,'07 Mode Capacity'!$C$6:$C$17,0))</x:f>
        <x:v>0</x:v>
      </x:c>
      <x:c r="AL2136" s="18" t="n">
        <x:f>AB2136*INDEX('07 Mode Capacity'!$P$6:$P$17,MATCH("LAND-"&amp;I2136,'07 Mode Capacity'!$C$6:$C$17,0))</x:f>
        <x:v>604.0930168639829</x:v>
      </x:c>
      <x:c r="AM2136" s="18" t="n">
        <x:f>AE2136*INDEX('07 Mode Capacity'!$P$6:$P$17,MATCH("INLAND-"&amp;I2136,'07 Mode Capacity'!$C$6:$C$17,0))</x:f>
        <x:v>0</x:v>
      </x:c>
      <x:c r="AN2136" s="18" t="n">
        <x:f>SUM(AJ2136:AM2136)</x:f>
        <x:v>604.0930168639829</x:v>
      </x:c>
      <x:c r="AO2136" s="17" t="n">
        <x:f>IF(N2136=0,1,AN2136/N2136)</x:f>
        <x:v>0.1220478695145471</x:v>
      </x:c>
      <x:c r="AP2136" s="11" t="str">
        <x:f>IF(AO2136&gt;='01 Controls'!$E$16,"PASS","FAIL")</x:f>
        <x:v>FAIL</x:v>
      </x:c>
      <x:c r="AQ2136" s="11" t="str">
        <x:v>UNQUANTIFIED</x:v>
      </x:c>
      <x:c r="AR2136" s="11" t="str">
        <x:v>Position-class planning record; serial item and receiver open</x:v>
      </x:c>
      <x:c r="AS2136" s="26"/>
      <x:c r="AT2136" s="26"/>
    </x:row>
    <x:row r="2137">
      <x:c r="C2137" s="11" t="str">
        <x:v>M2-I-PRG-TNK-20</x:v>
      </x:c>
      <x:c r="D2137" s="11" t="str">
        <x:v>M2</x:v>
      </x:c>
      <x:c r="E2137" s="11" t="str">
        <x:v>Urban heat</x:v>
      </x:c>
      <x:c r="F2137" s="11" t="str">
        <x:v>I-PRG</x:v>
      </x:c>
      <x:c r="G2137" s="11" t="str">
        <x:v>Power restoration group</x:v>
      </x:c>
      <x:c r="H2137" s="11" t="str">
        <x:v>TNK-20</x:v>
      </x:c>
      <x:c r="I2137" s="19" t="n">
        <x:v>48</x:v>
      </x:c>
      <x:c r="J2137" s="21" t="n">
        <x:v>6</x:v>
      </x:c>
      <x:c r="K2137" s="18" t="n">
        <x:f>'05 Cargo Register'!K345</x:f>
        <x:v>659.952</x:v>
      </x:c>
      <x:c r="L2137" s="18" t="n">
        <x:f>'05 Cargo Register'!N345</x:f>
        <x:v>39</x:v>
      </x:c>
      <x:c r="M2137" s="18" t="n">
        <x:f>'05 Cargo Register'!O345</x:f>
        <x:v>828.75</x:v>
      </x:c>
      <x:c r="N2137" s="18" t="n">
        <x:f>J2137*K2137</x:f>
        <x:v>3959.712</x:v>
      </x:c>
      <x:c r="O2137" s="18" t="n">
        <x:f>J2137*L2137</x:f>
        <x:v>234</x:v>
      </x:c>
      <x:c r="P2137" s="18" t="n">
        <x:f>J2137*M2137</x:f>
        <x:v>4972.5</x:v>
      </x:c>
      <x:c r="Q2137" s="22" t="n">
        <x:f>'01 Controls'!$E$26*'02 Cargo Classes'!$M$10</x:f>
        <x:v>0</x:v>
      </x:c>
      <x:c r="R2137" s="22" t="n">
        <x:f>'01 Controls'!$F$26*'02 Cargo Classes'!$N$10</x:f>
        <x:v>0</x:v>
      </x:c>
      <x:c r="S2137" s="22" t="n">
        <x:f>'01 Controls'!$G$26*'02 Cargo Classes'!$O$10</x:f>
        <x:v>0.95</x:v>
      </x:c>
      <x:c r="T2137" s="22" t="n">
        <x:f>'01 Controls'!$H$26*'02 Cargo Classes'!$P$10</x:f>
        <x:v>0</x:v>
      </x:c>
      <x:c r="U2137" s="22" t="n">
        <x:f>SUM(Q2137:T2137)</x:f>
        <x:v>0.95</x:v>
      </x:c>
      <x:c r="V2137" s="18" t="n">
        <x:f>IF(U2137=0,0,N2137*Q2137/U2137)</x:f>
        <x:v>0</x:v>
      </x:c>
      <x:c r="W2137" s="18" t="n">
        <x:f>IF(U2137=0,0,P2137*Q2137/U2137)</x:f>
        <x:v>0</x:v>
      </x:c>
      <x:c r="X2137" s="18" t="n">
        <x:f>MAX(V2137,W2137*'01 Controls'!$E$12)</x:f>
        <x:v>0</x:v>
      </x:c>
      <x:c r="Y2137" s="18" t="n">
        <x:f>IF(U2137=0,0,N2137*R2137/U2137)</x:f>
        <x:v>0</x:v>
      </x:c>
      <x:c r="Z2137" s="18" t="n">
        <x:f>IF(U2137=0,0,P2137*R2137/U2137)</x:f>
        <x:v>0</x:v>
      </x:c>
      <x:c r="AA2137" s="18" t="n">
        <x:f>MAX(Y2137,Z2137*'01 Controls'!$E$13)</x:f>
        <x:v>0</x:v>
      </x:c>
      <x:c r="AB2137" s="18" t="n">
        <x:f>IF(U2137=0,0,N2137*S2137/U2137)</x:f>
        <x:v>3959.712</x:v>
      </x:c>
      <x:c r="AC2137" s="18" t="n">
        <x:f>IF(U2137=0,0,P2137*S2137/U2137)</x:f>
        <x:v>4972.5</x:v>
      </x:c>
      <x:c r="AD2137" s="18" t="n">
        <x:f>MAX(AB2137,AC2137*'01 Controls'!$E$14)</x:f>
        <x:v>3959.712</x:v>
      </x:c>
      <x:c r="AE2137" s="18" t="n">
        <x:f>IF(U2137=0,0,N2137*T2137/U2137)</x:f>
        <x:v>0</x:v>
      </x:c>
      <x:c r="AF2137" s="18" t="n">
        <x:f>IF(U2137=0,0,P2137*T2137/U2137)</x:f>
        <x:v>0</x:v>
      </x:c>
      <x:c r="AG2137" s="18" t="n">
        <x:f>MAX(AE2137,AF2137*'01 Controls'!$E$15)</x:f>
        <x:v>0</x:v>
      </x:c>
      <x:c r="AH2137" s="18" t="n">
        <x:f>SUM(V2137,Y2137,AB2137,AE2137)</x:f>
        <x:v>3959.712</x:v>
      </x:c>
      <x:c r="AI2137" s="18" t="n">
        <x:f>N2137-AH2137</x:f>
        <x:v>0</x:v>
      </x:c>
      <x:c r="AJ2137" s="18" t="n">
        <x:f>V2137*INDEX('07 Mode Capacity'!$P$6:$P$17,MATCH("AIR-"&amp;I2137,'07 Mode Capacity'!$C$6:$C$17,0))</x:f>
        <x:v>0</x:v>
      </x:c>
      <x:c r="AK2137" s="18" t="n">
        <x:f>Y2137*INDEX('07 Mode Capacity'!$P$6:$P$17,MATCH("OCEAN-"&amp;I2137,'07 Mode Capacity'!$C$6:$C$17,0))</x:f>
        <x:v>0</x:v>
      </x:c>
      <x:c r="AL2137" s="18" t="n">
        <x:f>AB2137*INDEX('07 Mode Capacity'!$P$6:$P$17,MATCH("LAND-"&amp;I2137,'07 Mode Capacity'!$C$6:$C$17,0))</x:f>
        <x:v>483.27441349118635</x:v>
      </x:c>
      <x:c r="AM2137" s="18" t="n">
        <x:f>AE2137*INDEX('07 Mode Capacity'!$P$6:$P$17,MATCH("INLAND-"&amp;I2137,'07 Mode Capacity'!$C$6:$C$17,0))</x:f>
        <x:v>0</x:v>
      </x:c>
      <x:c r="AN2137" s="18" t="n">
        <x:f>SUM(AJ2137:AM2137)</x:f>
        <x:v>483.27441349118635</x:v>
      </x:c>
      <x:c r="AO2137" s="17" t="n">
        <x:f>IF(N2137=0,1,AN2137/N2137)</x:f>
        <x:v>0.1220478695145471</x:v>
      </x:c>
      <x:c r="AP2137" s="11" t="str">
        <x:f>IF(AO2137&gt;='01 Controls'!$E$16,"PASS","FAIL")</x:f>
        <x:v>FAIL</x:v>
      </x:c>
      <x:c r="AQ2137" s="11" t="str">
        <x:v>UNQUANTIFIED</x:v>
      </x:c>
      <x:c r="AR2137" s="11" t="str">
        <x:v>Position-class planning record; serial item and receiver open</x:v>
      </x:c>
      <x:c r="AS2137" s="26"/>
      <x:c r="AT2137" s="26"/>
    </x:row>
    <x:row r="2138">
      <x:c r="C2138" s="11" t="str">
        <x:v>M2-I-PRG-FLR-24</x:v>
      </x:c>
      <x:c r="D2138" s="11" t="str">
        <x:v>M2</x:v>
      </x:c>
      <x:c r="E2138" s="11" t="str">
        <x:v>Urban heat</x:v>
      </x:c>
      <x:c r="F2138" s="11" t="str">
        <x:v>I-PRG</x:v>
      </x:c>
      <x:c r="G2138" s="11" t="str">
        <x:v>Power restoration group</x:v>
      </x:c>
      <x:c r="H2138" s="11" t="str">
        <x:v>FLR-24</x:v>
      </x:c>
      <x:c r="I2138" s="19" t="n">
        <x:v>48</x:v>
      </x:c>
      <x:c r="J2138" s="21" t="n">
        <x:v>6</x:v>
      </x:c>
      <x:c r="K2138" s="18" t="n">
        <x:f>'05 Cargo Register'!K346</x:f>
        <x:v>989.928</x:v>
      </x:c>
      <x:c r="L2138" s="18" t="n">
        <x:f>'05 Cargo Register'!N346</x:f>
        <x:v>49</x:v>
      </x:c>
      <x:c r="M2138" s="18" t="n">
        <x:f>'05 Cargo Register'!O346</x:f>
        <x:v>1568</x:v>
      </x:c>
      <x:c r="N2138" s="18" t="n">
        <x:f>J2138*K2138</x:f>
        <x:v>5939.568</x:v>
      </x:c>
      <x:c r="O2138" s="18" t="n">
        <x:f>J2138*L2138</x:f>
        <x:v>294</x:v>
      </x:c>
      <x:c r="P2138" s="18" t="n">
        <x:f>J2138*M2138</x:f>
        <x:v>9408</x:v>
      </x:c>
      <x:c r="Q2138" s="22" t="n">
        <x:f>'01 Controls'!$E$26*'02 Cargo Classes'!$M$11</x:f>
        <x:v>0</x:v>
      </x:c>
      <x:c r="R2138" s="22" t="n">
        <x:f>'01 Controls'!$F$26*'02 Cargo Classes'!$N$11</x:f>
        <x:v>0</x:v>
      </x:c>
      <x:c r="S2138" s="22" t="n">
        <x:f>'01 Controls'!$G$26*'02 Cargo Classes'!$O$11</x:f>
        <x:v>0.95</x:v>
      </x:c>
      <x:c r="T2138" s="22" t="n">
        <x:f>'01 Controls'!$H$26*'02 Cargo Classes'!$P$11</x:f>
        <x:v>0</x:v>
      </x:c>
      <x:c r="U2138" s="22" t="n">
        <x:f>SUM(Q2138:T2138)</x:f>
        <x:v>0.95</x:v>
      </x:c>
      <x:c r="V2138" s="18" t="n">
        <x:f>IF(U2138=0,0,N2138*Q2138/U2138)</x:f>
        <x:v>0</x:v>
      </x:c>
      <x:c r="W2138" s="18" t="n">
        <x:f>IF(U2138=0,0,P2138*Q2138/U2138)</x:f>
        <x:v>0</x:v>
      </x:c>
      <x:c r="X2138" s="18" t="n">
        <x:f>MAX(V2138,W2138*'01 Controls'!$E$12)</x:f>
        <x:v>0</x:v>
      </x:c>
      <x:c r="Y2138" s="18" t="n">
        <x:f>IF(U2138=0,0,N2138*R2138/U2138)</x:f>
        <x:v>0</x:v>
      </x:c>
      <x:c r="Z2138" s="18" t="n">
        <x:f>IF(U2138=0,0,P2138*R2138/U2138)</x:f>
        <x:v>0</x:v>
      </x:c>
      <x:c r="AA2138" s="18" t="n">
        <x:f>MAX(Y2138,Z2138*'01 Controls'!$E$13)</x:f>
        <x:v>0</x:v>
      </x:c>
      <x:c r="AB2138" s="18" t="n">
        <x:f>IF(U2138=0,0,N2138*S2138/U2138)</x:f>
        <x:v>5939.568</x:v>
      </x:c>
      <x:c r="AC2138" s="18" t="n">
        <x:f>IF(U2138=0,0,P2138*S2138/U2138)</x:f>
        <x:v>9408</x:v>
      </x:c>
      <x:c r="AD2138" s="18" t="n">
        <x:f>MAX(AB2138,AC2138*'01 Controls'!$E$14)</x:f>
        <x:v>5939.568</x:v>
      </x:c>
      <x:c r="AE2138" s="18" t="n">
        <x:f>IF(U2138=0,0,N2138*T2138/U2138)</x:f>
        <x:v>0</x:v>
      </x:c>
      <x:c r="AF2138" s="18" t="n">
        <x:f>IF(U2138=0,0,P2138*T2138/U2138)</x:f>
        <x:v>0</x:v>
      </x:c>
      <x:c r="AG2138" s="18" t="n">
        <x:f>MAX(AE2138,AF2138*'01 Controls'!$E$15)</x:f>
        <x:v>0</x:v>
      </x:c>
      <x:c r="AH2138" s="18" t="n">
        <x:f>SUM(V2138,Y2138,AB2138,AE2138)</x:f>
        <x:v>5939.568</x:v>
      </x:c>
      <x:c r="AI2138" s="18" t="n">
        <x:f>N2138-AH2138</x:f>
        <x:v>0</x:v>
      </x:c>
      <x:c r="AJ2138" s="18" t="n">
        <x:f>V2138*INDEX('07 Mode Capacity'!$P$6:$P$17,MATCH("AIR-"&amp;I2138,'07 Mode Capacity'!$C$6:$C$17,0))</x:f>
        <x:v>0</x:v>
      </x:c>
      <x:c r="AK2138" s="18" t="n">
        <x:f>Y2138*INDEX('07 Mode Capacity'!$P$6:$P$17,MATCH("OCEAN-"&amp;I2138,'07 Mode Capacity'!$C$6:$C$17,0))</x:f>
        <x:v>0</x:v>
      </x:c>
      <x:c r="AL2138" s="18" t="n">
        <x:f>AB2138*INDEX('07 Mode Capacity'!$P$6:$P$17,MATCH("LAND-"&amp;I2138,'07 Mode Capacity'!$C$6:$C$17,0))</x:f>
        <x:v>724.9116202367795</x:v>
      </x:c>
      <x:c r="AM2138" s="18" t="n">
        <x:f>AE2138*INDEX('07 Mode Capacity'!$P$6:$P$17,MATCH("INLAND-"&amp;I2138,'07 Mode Capacity'!$C$6:$C$17,0))</x:f>
        <x:v>0</x:v>
      </x:c>
      <x:c r="AN2138" s="18" t="n">
        <x:f>SUM(AJ2138:AM2138)</x:f>
        <x:v>724.9116202367795</x:v>
      </x:c>
      <x:c r="AO2138" s="17" t="n">
        <x:f>IF(N2138=0,1,AN2138/N2138)</x:f>
        <x:v>0.1220478695145471</x:v>
      </x:c>
      <x:c r="AP2138" s="11" t="str">
        <x:f>IF(AO2138&gt;='01 Controls'!$E$16,"PASS","FAIL")</x:f>
        <x:v>FAIL</x:v>
      </x:c>
      <x:c r="AQ2138" s="11" t="str">
        <x:v>UNQUANTIFIED</x:v>
      </x:c>
      <x:c r="AR2138" s="11" t="str">
        <x:v>Position-class planning record; serial item and receiver open</x:v>
      </x:c>
      <x:c r="AS2138" s="26"/>
      <x:c r="AT2138" s="26"/>
    </x:row>
    <x:row r="2139">
      <x:c r="C2139" s="11" t="str">
        <x:v>M2-I-PRG-ROL-30</x:v>
      </x:c>
      <x:c r="D2139" s="11" t="str">
        <x:v>M2</x:v>
      </x:c>
      <x:c r="E2139" s="11" t="str">
        <x:v>Urban heat</x:v>
      </x:c>
      <x:c r="F2139" s="11" t="str">
        <x:v>I-PRG</x:v>
      </x:c>
      <x:c r="G2139" s="11" t="str">
        <x:v>Power restoration group</x:v>
      </x:c>
      <x:c r="H2139" s="11" t="str">
        <x:v>ROL-30</x:v>
      </x:c>
      <x:c r="I2139" s="19" t="n">
        <x:v>48</x:v>
      </x:c>
      <x:c r="J2139" s="21" t="n">
        <x:v>6</x:v>
      </x:c>
      <x:c r="K2139" s="18" t="n">
        <x:f>'05 Cargo Register'!K347</x:f>
        <x:v>659.952</x:v>
      </x:c>
      <x:c r="L2139" s="18" t="n">
        <x:f>'05 Cargo Register'!N347</x:f>
        <x:v>28</x:v>
      </x:c>
      <x:c r="M2139" s="18" t="n">
        <x:f>'05 Cargo Register'!O347</x:f>
        <x:v>1785</x:v>
      </x:c>
      <x:c r="N2139" s="18" t="n">
        <x:f>J2139*K2139</x:f>
        <x:v>3959.712</x:v>
      </x:c>
      <x:c r="O2139" s="18" t="n">
        <x:f>J2139*L2139</x:f>
        <x:v>168</x:v>
      </x:c>
      <x:c r="P2139" s="18" t="n">
        <x:f>J2139*M2139</x:f>
        <x:v>10710</x:v>
      </x:c>
      <x:c r="Q2139" s="22" t="n">
        <x:f>'01 Controls'!$E$26*'02 Cargo Classes'!$M$12</x:f>
        <x:v>0</x:v>
      </x:c>
      <x:c r="R2139" s="22" t="n">
        <x:f>'01 Controls'!$F$26*'02 Cargo Classes'!$N$12</x:f>
        <x:v>0</x:v>
      </x:c>
      <x:c r="S2139" s="22" t="n">
        <x:f>'01 Controls'!$G$26*'02 Cargo Classes'!$O$12</x:f>
        <x:v>1.4249999999999998</x:v>
      </x:c>
      <x:c r="T2139" s="22" t="n">
        <x:f>'01 Controls'!$H$26*'02 Cargo Classes'!$P$12</x:f>
        <x:v>0</x:v>
      </x:c>
      <x:c r="U2139" s="22" t="n">
        <x:f>SUM(Q2139:T2139)</x:f>
        <x:v>1.4249999999999998</x:v>
      </x:c>
      <x:c r="V2139" s="18" t="n">
        <x:f>IF(U2139=0,0,N2139*Q2139/U2139)</x:f>
        <x:v>0</x:v>
      </x:c>
      <x:c r="W2139" s="18" t="n">
        <x:f>IF(U2139=0,0,P2139*Q2139/U2139)</x:f>
        <x:v>0</x:v>
      </x:c>
      <x:c r="X2139" s="18" t="n">
        <x:f>MAX(V2139,W2139*'01 Controls'!$E$12)</x:f>
        <x:v>0</x:v>
      </x:c>
      <x:c r="Y2139" s="18" t="n">
        <x:f>IF(U2139=0,0,N2139*R2139/U2139)</x:f>
        <x:v>0</x:v>
      </x:c>
      <x:c r="Z2139" s="18" t="n">
        <x:f>IF(U2139=0,0,P2139*R2139/U2139)</x:f>
        <x:v>0</x:v>
      </x:c>
      <x:c r="AA2139" s="18" t="n">
        <x:f>MAX(Y2139,Z2139*'01 Controls'!$E$13)</x:f>
        <x:v>0</x:v>
      </x:c>
      <x:c r="AB2139" s="18" t="n">
        <x:f>IF(U2139=0,0,N2139*S2139/U2139)</x:f>
        <x:v>3959.712</x:v>
      </x:c>
      <x:c r="AC2139" s="18" t="n">
        <x:f>IF(U2139=0,0,P2139*S2139/U2139)</x:f>
        <x:v>10710</x:v>
      </x:c>
      <x:c r="AD2139" s="18" t="n">
        <x:f>MAX(AB2139,AC2139*'01 Controls'!$E$14)</x:f>
        <x:v>3959.712</x:v>
      </x:c>
      <x:c r="AE2139" s="18" t="n">
        <x:f>IF(U2139=0,0,N2139*T2139/U2139)</x:f>
        <x:v>0</x:v>
      </x:c>
      <x:c r="AF2139" s="18" t="n">
        <x:f>IF(U2139=0,0,P2139*T2139/U2139)</x:f>
        <x:v>0</x:v>
      </x:c>
      <x:c r="AG2139" s="18" t="n">
        <x:f>MAX(AE2139,AF2139*'01 Controls'!$E$15)</x:f>
        <x:v>0</x:v>
      </x:c>
      <x:c r="AH2139" s="18" t="n">
        <x:f>SUM(V2139,Y2139,AB2139,AE2139)</x:f>
        <x:v>3959.712</x:v>
      </x:c>
      <x:c r="AI2139" s="18" t="n">
        <x:f>N2139-AH2139</x:f>
        <x:v>0</x:v>
      </x:c>
      <x:c r="AJ2139" s="18" t="n">
        <x:f>V2139*INDEX('07 Mode Capacity'!$P$6:$P$17,MATCH("AIR-"&amp;I2139,'07 Mode Capacity'!$C$6:$C$17,0))</x:f>
        <x:v>0</x:v>
      </x:c>
      <x:c r="AK2139" s="18" t="n">
        <x:f>Y2139*INDEX('07 Mode Capacity'!$P$6:$P$17,MATCH("OCEAN-"&amp;I2139,'07 Mode Capacity'!$C$6:$C$17,0))</x:f>
        <x:v>0</x:v>
      </x:c>
      <x:c r="AL2139" s="18" t="n">
        <x:f>AB2139*INDEX('07 Mode Capacity'!$P$6:$P$17,MATCH("LAND-"&amp;I2139,'07 Mode Capacity'!$C$6:$C$17,0))</x:f>
        <x:v>483.27441349118635</x:v>
      </x:c>
      <x:c r="AM2139" s="18" t="n">
        <x:f>AE2139*INDEX('07 Mode Capacity'!$P$6:$P$17,MATCH("INLAND-"&amp;I2139,'07 Mode Capacity'!$C$6:$C$17,0))</x:f>
        <x:v>0</x:v>
      </x:c>
      <x:c r="AN2139" s="18" t="n">
        <x:f>SUM(AJ2139:AM2139)</x:f>
        <x:v>483.27441349118635</x:v>
      </x:c>
      <x:c r="AO2139" s="17" t="n">
        <x:f>IF(N2139=0,1,AN2139/N2139)</x:f>
        <x:v>0.1220478695145471</x:v>
      </x:c>
      <x:c r="AP2139" s="11" t="str">
        <x:f>IF(AO2139&gt;='01 Controls'!$E$16,"PASS","FAIL")</x:f>
        <x:v>FAIL</x:v>
      </x:c>
      <x:c r="AQ2139" s="11" t="str">
        <x:v>UNQUANTIFIED</x:v>
      </x:c>
      <x:c r="AR2139" s="11" t="str">
        <x:v>Position-class planning record; serial item and receiver open</x:v>
      </x:c>
      <x:c r="AS2139" s="26"/>
      <x:c r="AT2139" s="26"/>
    </x:row>
    <x:row r="2140">
      <x:c r="C2140" s="11" t="str">
        <x:v>M2-I-PRG-LIN-18</x:v>
      </x:c>
      <x:c r="D2140" s="11" t="str">
        <x:v>M2</x:v>
      </x:c>
      <x:c r="E2140" s="11" t="str">
        <x:v>Urban heat</x:v>
      </x:c>
      <x:c r="F2140" s="11" t="str">
        <x:v>I-PRG</x:v>
      </x:c>
      <x:c r="G2140" s="11" t="str">
        <x:v>Power restoration group</x:v>
      </x:c>
      <x:c r="H2140" s="11" t="str">
        <x:v>LIN-18</x:v>
      </x:c>
      <x:c r="I2140" s="19" t="n">
        <x:v>72</x:v>
      </x:c>
      <x:c r="J2140" s="21" t="n">
        <x:v>6</x:v>
      </x:c>
      <x:c r="K2140" s="18" t="n">
        <x:f>'05 Cargo Register'!K348</x:f>
        <x:v>549.96</x:v>
      </x:c>
      <x:c r="L2140" s="18" t="n">
        <x:f>'05 Cargo Register'!N348</x:f>
        <x:v>39</x:v>
      </x:c>
      <x:c r="M2140" s="18" t="n">
        <x:f>'05 Cargo Register'!O348</x:f>
        <x:v>1716</x:v>
      </x:c>
      <x:c r="N2140" s="18" t="n">
        <x:f>J2140*K2140</x:f>
        <x:v>3299.76</x:v>
      </x:c>
      <x:c r="O2140" s="18" t="n">
        <x:f>J2140*L2140</x:f>
        <x:v>234</x:v>
      </x:c>
      <x:c r="P2140" s="18" t="n">
        <x:f>J2140*M2140</x:f>
        <x:v>10296</x:v>
      </x:c>
      <x:c r="Q2140" s="22" t="n">
        <x:f>'01 Controls'!$E$26*'02 Cargo Classes'!$M$13</x:f>
        <x:v>0</x:v>
      </x:c>
      <x:c r="R2140" s="22" t="n">
        <x:f>'01 Controls'!$F$26*'02 Cargo Classes'!$N$13</x:f>
        <x:v>0</x:v>
      </x:c>
      <x:c r="S2140" s="22" t="n">
        <x:f>'01 Controls'!$G$26*'02 Cargo Classes'!$O$13</x:f>
        <x:v>0.95</x:v>
      </x:c>
      <x:c r="T2140" s="22" t="n">
        <x:f>'01 Controls'!$H$26*'02 Cargo Classes'!$P$13</x:f>
        <x:v>0</x:v>
      </x:c>
      <x:c r="U2140" s="22" t="n">
        <x:f>SUM(Q2140:T2140)</x:f>
        <x:v>0.95</x:v>
      </x:c>
      <x:c r="V2140" s="18" t="n">
        <x:f>IF(U2140=0,0,N2140*Q2140/U2140)</x:f>
        <x:v>0</x:v>
      </x:c>
      <x:c r="W2140" s="18" t="n">
        <x:f>IF(U2140=0,0,P2140*Q2140/U2140)</x:f>
        <x:v>0</x:v>
      </x:c>
      <x:c r="X2140" s="18" t="n">
        <x:f>MAX(V2140,W2140*'01 Controls'!$E$12)</x:f>
        <x:v>0</x:v>
      </x:c>
      <x:c r="Y2140" s="18" t="n">
        <x:f>IF(U2140=0,0,N2140*R2140/U2140)</x:f>
        <x:v>0</x:v>
      </x:c>
      <x:c r="Z2140" s="18" t="n">
        <x:f>IF(U2140=0,0,P2140*R2140/U2140)</x:f>
        <x:v>0</x:v>
      </x:c>
      <x:c r="AA2140" s="18" t="n">
        <x:f>MAX(Y2140,Z2140*'01 Controls'!$E$13)</x:f>
        <x:v>0</x:v>
      </x:c>
      <x:c r="AB2140" s="18" t="n">
        <x:f>IF(U2140=0,0,N2140*S2140/U2140)</x:f>
        <x:v>3299.76</x:v>
      </x:c>
      <x:c r="AC2140" s="18" t="n">
        <x:f>IF(U2140=0,0,P2140*S2140/U2140)</x:f>
        <x:v>10296</x:v>
      </x:c>
      <x:c r="AD2140" s="18" t="n">
        <x:f>MAX(AB2140,AC2140*'01 Controls'!$E$14)</x:f>
        <x:v>3299.76</x:v>
      </x:c>
      <x:c r="AE2140" s="18" t="n">
        <x:f>IF(U2140=0,0,N2140*T2140/U2140)</x:f>
        <x:v>0</x:v>
      </x:c>
      <x:c r="AF2140" s="18" t="n">
        <x:f>IF(U2140=0,0,P2140*T2140/U2140)</x:f>
        <x:v>0</x:v>
      </x:c>
      <x:c r="AG2140" s="18" t="n">
        <x:f>MAX(AE2140,AF2140*'01 Controls'!$E$15)</x:f>
        <x:v>0</x:v>
      </x:c>
      <x:c r="AH2140" s="18" t="n">
        <x:f>SUM(V2140,Y2140,AB2140,AE2140)</x:f>
        <x:v>3299.76</x:v>
      </x:c>
      <x:c r="AI2140" s="18" t="n">
        <x:f>N2140-AH2140</x:f>
        <x:v>0</x:v>
      </x:c>
      <x:c r="AJ2140" s="18" t="n">
        <x:f>V2140*INDEX('07 Mode Capacity'!$P$6:$P$17,MATCH("AIR-"&amp;I2140,'07 Mode Capacity'!$C$6:$C$17,0))</x:f>
        <x:v>0</x:v>
      </x:c>
      <x:c r="AK2140" s="18" t="n">
        <x:f>Y2140*INDEX('07 Mode Capacity'!$P$6:$P$17,MATCH("OCEAN-"&amp;I2140,'07 Mode Capacity'!$C$6:$C$17,0))</x:f>
        <x:v>0</x:v>
      </x:c>
      <x:c r="AL2140" s="18" t="n">
        <x:f>AB2140*INDEX('07 Mode Capacity'!$P$6:$P$17,MATCH("LAND-"&amp;I2140,'07 Mode Capacity'!$C$6:$C$17,0))</x:f>
        <x:v>2359.3621393206035</x:v>
      </x:c>
      <x:c r="AM2140" s="18" t="n">
        <x:f>AE2140*INDEX('07 Mode Capacity'!$P$6:$P$17,MATCH("INLAND-"&amp;I2140,'07 Mode Capacity'!$C$6:$C$17,0))</x:f>
        <x:v>0</x:v>
      </x:c>
      <x:c r="AN2140" s="18" t="n">
        <x:f>SUM(AJ2140:AM2140)</x:f>
        <x:v>2359.3621393206035</x:v>
      </x:c>
      <x:c r="AO2140" s="17" t="n">
        <x:f>IF(N2140=0,1,AN2140/N2140)</x:f>
        <x:v>0.7150102247801668</x:v>
      </x:c>
      <x:c r="AP2140" s="11" t="str">
        <x:f>IF(AO2140&gt;='01 Controls'!$E$16,"PASS","FAIL")</x:f>
        <x:v>FAIL</x:v>
      </x:c>
      <x:c r="AQ2140" s="11" t="str">
        <x:v>UNQUANTIFIED</x:v>
      </x:c>
      <x:c r="AR2140" s="11" t="str">
        <x:v>Position-class planning record; serial item and receiver open</x:v>
      </x:c>
      <x:c r="AS2140" s="26"/>
      <x:c r="AT2140" s="26"/>
    </x:row>
    <x:row r="2141">
      <x:c r="C2141" s="11" t="str">
        <x:v>M2-I-PRG-BLK-08</x:v>
      </x:c>
      <x:c r="D2141" s="11" t="str">
        <x:v>M2</x:v>
      </x:c>
      <x:c r="E2141" s="11" t="str">
        <x:v>Urban heat</x:v>
      </x:c>
      <x:c r="F2141" s="11" t="str">
        <x:v>I-PRG</x:v>
      </x:c>
      <x:c r="G2141" s="11" t="str">
        <x:v>Power restoration group</x:v>
      </x:c>
      <x:c r="H2141" s="11" t="str">
        <x:v>BLK-08</x:v>
      </x:c>
      <x:c r="I2141" s="19" t="n">
        <x:v>48</x:v>
      </x:c>
      <x:c r="J2141" s="21" t="n">
        <x:v>6</x:v>
      </x:c>
      <x:c r="K2141" s="18" t="n">
        <x:f>'05 Cargo Register'!K349</x:f>
        <x:v>164.988</x:v>
      </x:c>
      <x:c r="L2141" s="18" t="n">
        <x:f>'05 Cargo Register'!N349</x:f>
        <x:v>26</x:v>
      </x:c>
      <x:c r="M2141" s="18" t="n">
        <x:f>'05 Cargo Register'!O349</x:f>
        <x:v>1326</x:v>
      </x:c>
      <x:c r="N2141" s="18" t="n">
        <x:f>J2141*K2141</x:f>
        <x:v>989.928</x:v>
      </x:c>
      <x:c r="O2141" s="18" t="n">
        <x:f>J2141*L2141</x:f>
        <x:v>156</x:v>
      </x:c>
      <x:c r="P2141" s="18" t="n">
        <x:f>J2141*M2141</x:f>
        <x:v>7956</x:v>
      </x:c>
      <x:c r="Q2141" s="22" t="n">
        <x:f>'01 Controls'!$E$26*'02 Cargo Classes'!$M$14</x:f>
        <x:v>0.05</x:v>
      </x:c>
      <x:c r="R2141" s="22" t="n">
        <x:f>'01 Controls'!$F$26*'02 Cargo Classes'!$N$14</x:f>
        <x:v>0</x:v>
      </x:c>
      <x:c r="S2141" s="22" t="n">
        <x:f>'01 Controls'!$G$26*'02 Cargo Classes'!$O$14</x:f>
        <x:v>0.95</x:v>
      </x:c>
      <x:c r="T2141" s="22" t="n">
        <x:f>'01 Controls'!$H$26*'02 Cargo Classes'!$P$14</x:f>
        <x:v>0</x:v>
      </x:c>
      <x:c r="U2141" s="22" t="n">
        <x:f>SUM(Q2141:T2141)</x:f>
        <x:v>1</x:v>
      </x:c>
      <x:c r="V2141" s="18" t="n">
        <x:f>IF(U2141=0,0,N2141*Q2141/U2141)</x:f>
        <x:v>49.4964</x:v>
      </x:c>
      <x:c r="W2141" s="18" t="n">
        <x:f>IF(U2141=0,0,P2141*Q2141/U2141)</x:f>
        <x:v>397.8</x:v>
      </x:c>
      <x:c r="X2141" s="18" t="n">
        <x:f>MAX(V2141,W2141*'01 Controls'!$E$12)</x:f>
        <x:v>99.45</x:v>
      </x:c>
      <x:c r="Y2141" s="18" t="n">
        <x:f>IF(U2141=0,0,N2141*R2141/U2141)</x:f>
        <x:v>0</x:v>
      </x:c>
      <x:c r="Z2141" s="18" t="n">
        <x:f>IF(U2141=0,0,P2141*R2141/U2141)</x:f>
        <x:v>0</x:v>
      </x:c>
      <x:c r="AA2141" s="18" t="n">
        <x:f>MAX(Y2141,Z2141*'01 Controls'!$E$13)</x:f>
        <x:v>0</x:v>
      </x:c>
      <x:c r="AB2141" s="18" t="n">
        <x:f>IF(U2141=0,0,N2141*S2141/U2141)</x:f>
        <x:v>940.4316</x:v>
      </x:c>
      <x:c r="AC2141" s="18" t="n">
        <x:f>IF(U2141=0,0,P2141*S2141/U2141)</x:f>
        <x:v>7558.2</x:v>
      </x:c>
      <x:c r="AD2141" s="18" t="n">
        <x:f>MAX(AB2141,AC2141*'01 Controls'!$E$14)</x:f>
        <x:v>1511.64</x:v>
      </x:c>
      <x:c r="AE2141" s="18" t="n">
        <x:f>IF(U2141=0,0,N2141*T2141/U2141)</x:f>
        <x:v>0</x:v>
      </x:c>
      <x:c r="AF2141" s="18" t="n">
        <x:f>IF(U2141=0,0,P2141*T2141/U2141)</x:f>
        <x:v>0</x:v>
      </x:c>
      <x:c r="AG2141" s="18" t="n">
        <x:f>MAX(AE2141,AF2141*'01 Controls'!$E$15)</x:f>
        <x:v>0</x:v>
      </x:c>
      <x:c r="AH2141" s="18" t="n">
        <x:f>SUM(V2141,Y2141,AB2141,AE2141)</x:f>
        <x:v>989.928</x:v>
      </x:c>
      <x:c r="AI2141" s="18" t="n">
        <x:f>N2141-AH2141</x:f>
        <x:v>0</x:v>
      </x:c>
      <x:c r="AJ2141" s="18" t="n">
        <x:f>V2141*INDEX('07 Mode Capacity'!$P$6:$P$17,MATCH("AIR-"&amp;I2141,'07 Mode Capacity'!$C$6:$C$17,0))</x:f>
        <x:v>13.875605876950145</x:v>
      </x:c>
      <x:c r="AK2141" s="18" t="n">
        <x:f>Y2141*INDEX('07 Mode Capacity'!$P$6:$P$17,MATCH("OCEAN-"&amp;I2141,'07 Mode Capacity'!$C$6:$C$17,0))</x:f>
        <x:v>0</x:v>
      </x:c>
      <x:c r="AL2141" s="18" t="n">
        <x:f>AB2141*INDEX('07 Mode Capacity'!$P$6:$P$17,MATCH("LAND-"&amp;I2141,'07 Mode Capacity'!$C$6:$C$17,0))</x:f>
        <x:v>114.77767320415676</x:v>
      </x:c>
      <x:c r="AM2141" s="18" t="n">
        <x:f>AE2141*INDEX('07 Mode Capacity'!$P$6:$P$17,MATCH("INLAND-"&amp;I2141,'07 Mode Capacity'!$C$6:$C$17,0))</x:f>
        <x:v>0</x:v>
      </x:c>
      <x:c r="AN2141" s="18" t="n">
        <x:f>SUM(AJ2141:AM2141)</x:f>
        <x:v>128.6532790811069</x:v>
      </x:c>
      <x:c r="AO2141" s="17" t="n">
        <x:f>IF(N2141=0,1,AN2141/N2141)</x:f>
        <x:v>0.12996225895328437</x:v>
      </x:c>
      <x:c r="AP2141" s="11" t="str">
        <x:f>IF(AO2141&gt;='01 Controls'!$E$16,"PASS","FAIL")</x:f>
        <x:v>FAIL</x:v>
      </x:c>
      <x:c r="AQ2141" s="11" t="str">
        <x:v>UNQUANTIFIED</x:v>
      </x:c>
      <x:c r="AR2141" s="11" t="str">
        <x:v>Position-class planning record; serial item and receiver open</x:v>
      </x:c>
      <x:c r="AS2141" s="26"/>
      <x:c r="AT2141" s="26"/>
    </x:row>
    <x:row r="2142">
      <x:c r="C2142" s="11" t="str">
        <x:v>M2-I-PRG-OOG-80</x:v>
      </x:c>
      <x:c r="D2142" s="11" t="str">
        <x:v>M2</x:v>
      </x:c>
      <x:c r="E2142" s="11" t="str">
        <x:v>Urban heat</x:v>
      </x:c>
      <x:c r="F2142" s="11" t="str">
        <x:v>I-PRG</x:v>
      </x:c>
      <x:c r="G2142" s="11" t="str">
        <x:v>Power restoration group</x:v>
      </x:c>
      <x:c r="H2142" s="11" t="str">
        <x:v>OOG-80</x:v>
      </x:c>
      <x:c r="I2142" s="19" t="n">
        <x:v>72</x:v>
      </x:c>
      <x:c r="J2142" s="21" t="n">
        <x:v>6</x:v>
      </x:c>
      <x:c r="K2142" s="18" t="n">
        <x:f>'05 Cargo Register'!K350</x:f>
        <x:v>659.952</x:v>
      </x:c>
      <x:c r="L2142" s="18" t="n">
        <x:f>'05 Cargo Register'!N350</x:f>
        <x:v>11</x:v>
      </x:c>
      <x:c r="M2142" s="18" t="n">
        <x:f>'05 Cargo Register'!O350</x:f>
        <x:v>1936</x:v>
      </x:c>
      <x:c r="N2142" s="18" t="n">
        <x:f>J2142*K2142</x:f>
        <x:v>3959.712</x:v>
      </x:c>
      <x:c r="O2142" s="18" t="n">
        <x:f>J2142*L2142</x:f>
        <x:v>66</x:v>
      </x:c>
      <x:c r="P2142" s="18" t="n">
        <x:f>J2142*M2142</x:f>
        <x:v>11616</x:v>
      </x:c>
      <x:c r="Q2142" s="22" t="n">
        <x:f>'01 Controls'!$E$26*'02 Cargo Classes'!$M$15</x:f>
        <x:v>0</x:v>
      </x:c>
      <x:c r="R2142" s="22" t="n">
        <x:f>'01 Controls'!$F$26*'02 Cargo Classes'!$N$15</x:f>
        <x:v>0</x:v>
      </x:c>
      <x:c r="S2142" s="22" t="n">
        <x:f>'01 Controls'!$G$26*'02 Cargo Classes'!$O$15</x:f>
        <x:v>0.57</x:v>
      </x:c>
      <x:c r="T2142" s="22" t="n">
        <x:f>'01 Controls'!$H$26*'02 Cargo Classes'!$P$15</x:f>
        <x:v>0</x:v>
      </x:c>
      <x:c r="U2142" s="22" t="n">
        <x:f>SUM(Q2142:T2142)</x:f>
        <x:v>0.57</x:v>
      </x:c>
      <x:c r="V2142" s="18" t="n">
        <x:f>IF(U2142=0,0,N2142*Q2142/U2142)</x:f>
        <x:v>0</x:v>
      </x:c>
      <x:c r="W2142" s="18" t="n">
        <x:f>IF(U2142=0,0,P2142*Q2142/U2142)</x:f>
        <x:v>0</x:v>
      </x:c>
      <x:c r="X2142" s="18" t="n">
        <x:f>MAX(V2142,W2142*'01 Controls'!$E$12)</x:f>
        <x:v>0</x:v>
      </x:c>
      <x:c r="Y2142" s="18" t="n">
        <x:f>IF(U2142=0,0,N2142*R2142/U2142)</x:f>
        <x:v>0</x:v>
      </x:c>
      <x:c r="Z2142" s="18" t="n">
        <x:f>IF(U2142=0,0,P2142*R2142/U2142)</x:f>
        <x:v>0</x:v>
      </x:c>
      <x:c r="AA2142" s="18" t="n">
        <x:f>MAX(Y2142,Z2142*'01 Controls'!$E$13)</x:f>
        <x:v>0</x:v>
      </x:c>
      <x:c r="AB2142" s="18" t="n">
        <x:f>IF(U2142=0,0,N2142*S2142/U2142)</x:f>
        <x:v>3959.7120000000004</x:v>
      </x:c>
      <x:c r="AC2142" s="18" t="n">
        <x:f>IF(U2142=0,0,P2142*S2142/U2142)</x:f>
        <x:v>11616</x:v>
      </x:c>
      <x:c r="AD2142" s="18" t="n">
        <x:f>MAX(AB2142,AC2142*'01 Controls'!$E$14)</x:f>
        <x:v>3959.7120000000004</x:v>
      </x:c>
      <x:c r="AE2142" s="18" t="n">
        <x:f>IF(U2142=0,0,N2142*T2142/U2142)</x:f>
        <x:v>0</x:v>
      </x:c>
      <x:c r="AF2142" s="18" t="n">
        <x:f>IF(U2142=0,0,P2142*T2142/U2142)</x:f>
        <x:v>0</x:v>
      </x:c>
      <x:c r="AG2142" s="18" t="n">
        <x:f>MAX(AE2142,AF2142*'01 Controls'!$E$15)</x:f>
        <x:v>0</x:v>
      </x:c>
      <x:c r="AH2142" s="18" t="n">
        <x:f>SUM(V2142,Y2142,AB2142,AE2142)</x:f>
        <x:v>3959.7120000000004</x:v>
      </x:c>
      <x:c r="AI2142" s="18" t="n">
        <x:f>N2142-AH2142</x:f>
        <x:v>-4.547473508864641e-13</x:v>
      </x:c>
      <x:c r="AJ2142" s="18" t="n">
        <x:f>V2142*INDEX('07 Mode Capacity'!$P$6:$P$17,MATCH("AIR-"&amp;I2142,'07 Mode Capacity'!$C$6:$C$17,0))</x:f>
        <x:v>0</x:v>
      </x:c>
      <x:c r="AK2142" s="18" t="n">
        <x:f>Y2142*INDEX('07 Mode Capacity'!$P$6:$P$17,MATCH("OCEAN-"&amp;I2142,'07 Mode Capacity'!$C$6:$C$17,0))</x:f>
        <x:v>0</x:v>
      </x:c>
      <x:c r="AL2142" s="18" t="n">
        <x:f>AB2142*INDEX('07 Mode Capacity'!$P$6:$P$17,MATCH("LAND-"&amp;I2142,'07 Mode Capacity'!$C$6:$C$17,0))</x:f>
        <x:v>2831.2345671847243</x:v>
      </x:c>
      <x:c r="AM2142" s="18" t="n">
        <x:f>AE2142*INDEX('07 Mode Capacity'!$P$6:$P$17,MATCH("INLAND-"&amp;I2142,'07 Mode Capacity'!$C$6:$C$17,0))</x:f>
        <x:v>0</x:v>
      </x:c>
      <x:c r="AN2142" s="18" t="n">
        <x:f>SUM(AJ2142:AM2142)</x:f>
        <x:v>2831.2345671847243</x:v>
      </x:c>
      <x:c r="AO2142" s="17" t="n">
        <x:f>IF(N2142=0,1,AN2142/N2142)</x:f>
        <x:v>0.715010224780167</x:v>
      </x:c>
      <x:c r="AP2142" s="11" t="str">
        <x:f>IF(AO2142&gt;='01 Controls'!$E$16,"PASS","FAIL")</x:f>
        <x:v>FAIL</x:v>
      </x:c>
      <x:c r="AQ2142" s="11" t="str">
        <x:v>UNQUANTIFIED</x:v>
      </x:c>
      <x:c r="AR2142" s="11" t="str">
        <x:v>Position-class planning record; serial item and receiver open</x:v>
      </x:c>
      <x:c r="AS2142" s="26"/>
      <x:c r="AT2142" s="26"/>
    </x:row>
    <x:row r="2143">
      <x:c r="C2143" s="11" t="str">
        <x:v>M2-I-GBG-APL-45</x:v>
      </x:c>
      <x:c r="D2143" s="11" t="str">
        <x:v>M2</x:v>
      </x:c>
      <x:c r="E2143" s="11" t="str">
        <x:v>Urban heat</x:v>
      </x:c>
      <x:c r="F2143" s="11" t="str">
        <x:v>I-GBG</x:v>
      </x:c>
      <x:c r="G2143" s="11" t="str">
        <x:v>Grid bridge group</x:v>
      </x:c>
      <x:c r="H2143" s="11" t="str">
        <x:v>APL-45</x:v>
      </x:c>
      <x:c r="I2143" s="19" t="n">
        <x:v>24</x:v>
      </x:c>
      <x:c r="J2143" s="21" t="n">
        <x:v>5</x:v>
      </x:c>
      <x:c r="K2143" s="18" t="n">
        <x:f>'05 Cargo Register'!K351</x:f>
        <x:v>180</x:v>
      </x:c>
      <x:c r="L2143" s="18" t="n">
        <x:f>'05 Cargo Register'!N351</x:f>
        <x:v>48</x:v>
      </x:c>
      <x:c r="M2143" s="18" t="n">
        <x:f>'05 Cargo Register'!O351</x:f>
        <x:v>360</x:v>
      </x:c>
      <x:c r="N2143" s="18" t="n">
        <x:f>J2143*K2143</x:f>
        <x:v>900</x:v>
      </x:c>
      <x:c r="O2143" s="18" t="n">
        <x:f>J2143*L2143</x:f>
        <x:v>240</x:v>
      </x:c>
      <x:c r="P2143" s="18" t="n">
        <x:f>J2143*M2143</x:f>
        <x:v>1800</x:v>
      </x:c>
      <x:c r="Q2143" s="22" t="n">
        <x:f>'01 Controls'!$E$26*'02 Cargo Classes'!$M$6</x:f>
        <x:v>0.15000000000000002</x:v>
      </x:c>
      <x:c r="R2143" s="22" t="n">
        <x:f>'01 Controls'!$F$26*'02 Cargo Classes'!$N$6</x:f>
        <x:v>0</x:v>
      </x:c>
      <x:c r="S2143" s="22" t="n">
        <x:f>'01 Controls'!$G$26*'02 Cargo Classes'!$O$6</x:f>
        <x:v>0.95</x:v>
      </x:c>
      <x:c r="T2143" s="22" t="n">
        <x:f>'01 Controls'!$H$26*'02 Cargo Classes'!$P$6</x:f>
        <x:v>0</x:v>
      </x:c>
      <x:c r="U2143" s="22" t="n">
        <x:f>SUM(Q2143:T2143)</x:f>
        <x:v>1.1</x:v>
      </x:c>
      <x:c r="V2143" s="18" t="n">
        <x:f>IF(U2143=0,0,N2143*Q2143/U2143)</x:f>
        <x:v>122.72727272727275</x:v>
      </x:c>
      <x:c r="W2143" s="18" t="n">
        <x:f>IF(U2143=0,0,P2143*Q2143/U2143)</x:f>
        <x:v>245.4545454545455</x:v>
      </x:c>
      <x:c r="X2143" s="18" t="n">
        <x:f>MAX(V2143,W2143*'01 Controls'!$E$12)</x:f>
        <x:v>122.72727272727275</x:v>
      </x:c>
      <x:c r="Y2143" s="18" t="n">
        <x:f>IF(U2143=0,0,N2143*R2143/U2143)</x:f>
        <x:v>0</x:v>
      </x:c>
      <x:c r="Z2143" s="18" t="n">
        <x:f>IF(U2143=0,0,P2143*R2143/U2143)</x:f>
        <x:v>0</x:v>
      </x:c>
      <x:c r="AA2143" s="18" t="n">
        <x:f>MAX(Y2143,Z2143*'01 Controls'!$E$13)</x:f>
        <x:v>0</x:v>
      </x:c>
      <x:c r="AB2143" s="18" t="n">
        <x:f>IF(U2143=0,0,N2143*S2143/U2143)</x:f>
        <x:v>777.2727272727273</x:v>
      </x:c>
      <x:c r="AC2143" s="18" t="n">
        <x:f>IF(U2143=0,0,P2143*S2143/U2143)</x:f>
        <x:v>1554.5454545454545</x:v>
      </x:c>
      <x:c r="AD2143" s="18" t="n">
        <x:f>MAX(AB2143,AC2143*'01 Controls'!$E$14)</x:f>
        <x:v>777.2727272727273</x:v>
      </x:c>
      <x:c r="AE2143" s="18" t="n">
        <x:f>IF(U2143=0,0,N2143*T2143/U2143)</x:f>
        <x:v>0</x:v>
      </x:c>
      <x:c r="AF2143" s="18" t="n">
        <x:f>IF(U2143=0,0,P2143*T2143/U2143)</x:f>
        <x:v>0</x:v>
      </x:c>
      <x:c r="AG2143" s="18" t="n">
        <x:f>MAX(AE2143,AF2143*'01 Controls'!$E$15)</x:f>
        <x:v>0</x:v>
      </x:c>
      <x:c r="AH2143" s="18" t="n">
        <x:f>SUM(V2143,Y2143,AB2143,AE2143)</x:f>
        <x:v>900</x:v>
      </x:c>
      <x:c r="AI2143" s="18" t="n">
        <x:f>N2143-AH2143</x:f>
        <x:v>0</x:v>
      </x:c>
      <x:c r="AJ2143" s="18" t="n">
        <x:f>V2143*INDEX('07 Mode Capacity'!$P$6:$P$17,MATCH("AIR-"&amp;I2143,'07 Mode Capacity'!$C$6:$C$17,0))</x:f>
        <x:v>24.903090143861263</x:v>
      </x:c>
      <x:c r="AK2143" s="18" t="n">
        <x:f>Y2143*INDEX('07 Mode Capacity'!$P$6:$P$17,MATCH("OCEAN-"&amp;I2143,'07 Mode Capacity'!$C$6:$C$17,0))</x:f>
        <x:v>0</x:v>
      </x:c>
      <x:c r="AL2143" s="18" t="n">
        <x:f>AB2143*INDEX('07 Mode Capacity'!$P$6:$P$17,MATCH("LAND-"&amp;I2143,'07 Mode Capacity'!$C$6:$C$17,0))</x:f>
        <x:v>297.3075365757786</x:v>
      </x:c>
      <x:c r="AM2143" s="18" t="n">
        <x:f>AE2143*INDEX('07 Mode Capacity'!$P$6:$P$17,MATCH("INLAND-"&amp;I2143,'07 Mode Capacity'!$C$6:$C$17,0))</x:f>
        <x:v>0</x:v>
      </x:c>
      <x:c r="AN2143" s="18" t="n">
        <x:f>SUM(AJ2143:AM2143)</x:f>
        <x:v>322.2106267196399</x:v>
      </x:c>
      <x:c r="AO2143" s="17" t="n">
        <x:f>IF(N2143=0,1,AN2143/N2143)</x:f>
        <x:v>0.35801180746626654</x:v>
      </x:c>
      <x:c r="AP2143" s="11" t="str">
        <x:f>IF(AO2143&gt;='01 Controls'!$E$16,"PASS","FAIL")</x:f>
        <x:v>FAIL</x:v>
      </x:c>
      <x:c r="AQ2143" s="11" t="str">
        <x:v>UNQUANTIFIED</x:v>
      </x:c>
      <x:c r="AR2143" s="11" t="str">
        <x:v>Position-class planning record; serial item and receiver open</x:v>
      </x:c>
      <x:c r="AS2143" s="26"/>
      <x:c r="AT2143" s="26"/>
    </x:row>
    <x:row r="2144">
      <x:c r="C2144" s="11" t="str">
        <x:v>M2-I-GBG-ISO-18</x:v>
      </x:c>
      <x:c r="D2144" s="11" t="str">
        <x:v>M2</x:v>
      </x:c>
      <x:c r="E2144" s="11" t="str">
        <x:v>Urban heat</x:v>
      </x:c>
      <x:c r="F2144" s="11" t="str">
        <x:v>I-GBG</x:v>
      </x:c>
      <x:c r="G2144" s="11" t="str">
        <x:v>Grid bridge group</x:v>
      </x:c>
      <x:c r="H2144" s="11" t="str">
        <x:v>ISO-18</x:v>
      </x:c>
      <x:c r="I2144" s="19" t="n">
        <x:v>48</x:v>
      </x:c>
      <x:c r="J2144" s="21" t="n">
        <x:v>5</x:v>
      </x:c>
      <x:c r="K2144" s="18" t="n">
        <x:f>'05 Cargo Register'!K352</x:f>
        <x:v>540</x:v>
      </x:c>
      <x:c r="L2144" s="18" t="n">
        <x:f>'05 Cargo Register'!N352</x:f>
        <x:v>36</x:v>
      </x:c>
      <x:c r="M2144" s="18" t="n">
        <x:f>'05 Cargo Register'!O352</x:f>
        <x:v>950.4000000000001</x:v>
      </x:c>
      <x:c r="N2144" s="18" t="n">
        <x:f>J2144*K2144</x:f>
        <x:v>2700</x:v>
      </x:c>
      <x:c r="O2144" s="18" t="n">
        <x:f>J2144*L2144</x:f>
        <x:v>180</x:v>
      </x:c>
      <x:c r="P2144" s="18" t="n">
        <x:f>J2144*M2144</x:f>
        <x:v>4752</x:v>
      </x:c>
      <x:c r="Q2144" s="22" t="n">
        <x:f>'01 Controls'!$E$26*'02 Cargo Classes'!$M$7</x:f>
        <x:v>0.010000000000000002</x:v>
      </x:c>
      <x:c r="R2144" s="22" t="n">
        <x:f>'01 Controls'!$F$26*'02 Cargo Classes'!$N$7</x:f>
        <x:v>0</x:v>
      </x:c>
      <x:c r="S2144" s="22" t="n">
        <x:f>'01 Controls'!$G$26*'02 Cargo Classes'!$O$7</x:f>
        <x:v>1.14</x:v>
      </x:c>
      <x:c r="T2144" s="22" t="n">
        <x:f>'01 Controls'!$H$26*'02 Cargo Classes'!$P$7</x:f>
        <x:v>0</x:v>
      </x:c>
      <x:c r="U2144" s="22" t="n">
        <x:f>SUM(Q2144:T2144)</x:f>
        <x:v>1.15</x:v>
      </x:c>
      <x:c r="V2144" s="18" t="n">
        <x:f>IF(U2144=0,0,N2144*Q2144/U2144)</x:f>
        <x:v>23.478260869565222</x:v>
      </x:c>
      <x:c r="W2144" s="18" t="n">
        <x:f>IF(U2144=0,0,P2144*Q2144/U2144)</x:f>
        <x:v>41.32173913043479</x:v>
      </x:c>
      <x:c r="X2144" s="18" t="n">
        <x:f>MAX(V2144,W2144*'01 Controls'!$E$12)</x:f>
        <x:v>23.478260869565222</x:v>
      </x:c>
      <x:c r="Y2144" s="18" t="n">
        <x:f>IF(U2144=0,0,N2144*R2144/U2144)</x:f>
        <x:v>0</x:v>
      </x:c>
      <x:c r="Z2144" s="18" t="n">
        <x:f>IF(U2144=0,0,P2144*R2144/U2144)</x:f>
        <x:v>0</x:v>
      </x:c>
      <x:c r="AA2144" s="18" t="n">
        <x:f>MAX(Y2144,Z2144*'01 Controls'!$E$13)</x:f>
        <x:v>0</x:v>
      </x:c>
      <x:c r="AB2144" s="18" t="n">
        <x:f>IF(U2144=0,0,N2144*S2144/U2144)</x:f>
        <x:v>2676.5217391304345</x:v>
      </x:c>
      <x:c r="AC2144" s="18" t="n">
        <x:f>IF(U2144=0,0,P2144*S2144/U2144)</x:f>
        <x:v>4710.678260869566</x:v>
      </x:c>
      <x:c r="AD2144" s="18" t="n">
        <x:f>MAX(AB2144,AC2144*'01 Controls'!$E$14)</x:f>
        <x:v>2676.5217391304345</x:v>
      </x:c>
      <x:c r="AE2144" s="18" t="n">
        <x:f>IF(U2144=0,0,N2144*T2144/U2144)</x:f>
        <x:v>0</x:v>
      </x:c>
      <x:c r="AF2144" s="18" t="n">
        <x:f>IF(U2144=0,0,P2144*T2144/U2144)</x:f>
        <x:v>0</x:v>
      </x:c>
      <x:c r="AG2144" s="18" t="n">
        <x:f>MAX(AE2144,AF2144*'01 Controls'!$E$15)</x:f>
        <x:v>0</x:v>
      </x:c>
      <x:c r="AH2144" s="18" t="n">
        <x:f>SUM(V2144,Y2144,AB2144,AE2144)</x:f>
        <x:v>2699.9999999999995</x:v>
      </x:c>
      <x:c r="AI2144" s="18" t="n">
        <x:f>N2144-AH2144</x:f>
        <x:v>4.547473508864641e-13</x:v>
      </x:c>
      <x:c r="AJ2144" s="18" t="n">
        <x:f>V2144*INDEX('07 Mode Capacity'!$P$6:$P$17,MATCH("AIR-"&amp;I2144,'07 Mode Capacity'!$C$6:$C$17,0))</x:f>
        <x:v>6.581793716357307</x:v>
      </x:c>
      <x:c r="AK2144" s="18" t="n">
        <x:f>Y2144*INDEX('07 Mode Capacity'!$P$6:$P$17,MATCH("OCEAN-"&amp;I2144,'07 Mode Capacity'!$C$6:$C$17,0))</x:f>
        <x:v>0</x:v>
      </x:c>
      <x:c r="AL2144" s="18" t="n">
        <x:f>AB2144*INDEX('07 Mode Capacity'!$P$6:$P$17,MATCH("LAND-"&amp;I2144,'07 Mode Capacity'!$C$6:$C$17,0))</x:f>
        <x:v>326.66377597023995</x:v>
      </x:c>
      <x:c r="AM2144" s="18" t="n">
        <x:f>AE2144*INDEX('07 Mode Capacity'!$P$6:$P$17,MATCH("INLAND-"&amp;I2144,'07 Mode Capacity'!$C$6:$C$17,0))</x:f>
        <x:v>0</x:v>
      </x:c>
      <x:c r="AN2144" s="18" t="n">
        <x:f>SUM(AJ2144:AM2144)</x:f>
        <x:v>333.24556968659726</x:v>
      </x:c>
      <x:c r="AO2144" s="17" t="n">
        <x:f>IF(N2144=0,1,AN2144/N2144)</x:f>
        <x:v>0.1234242850691101</x:v>
      </x:c>
      <x:c r="AP2144" s="11" t="str">
        <x:f>IF(AO2144&gt;='01 Controls'!$E$16,"PASS","FAIL")</x:f>
        <x:v>FAIL</x:v>
      </x:c>
      <x:c r="AQ2144" s="11" t="str">
        <x:v>UNQUANTIFIED</x:v>
      </x:c>
      <x:c r="AR2144" s="11" t="str">
        <x:v>Position-class planning record; serial item and receiver open</x:v>
      </x:c>
      <x:c r="AS2144" s="26"/>
      <x:c r="AT2144" s="26"/>
    </x:row>
    <x:row r="2145">
      <x:c r="C2145" s="11" t="str">
        <x:v>M2-I-GBG-COL-12</x:v>
      </x:c>
      <x:c r="D2145" s="11" t="str">
        <x:v>M2</x:v>
      </x:c>
      <x:c r="E2145" s="11" t="str">
        <x:v>Urban heat</x:v>
      </x:c>
      <x:c r="F2145" s="11" t="str">
        <x:v>I-GBG</x:v>
      </x:c>
      <x:c r="G2145" s="11" t="str">
        <x:v>Grid bridge group</x:v>
      </x:c>
      <x:c r="H2145" s="11" t="str">
        <x:v>COL-12</x:v>
      </x:c>
      <x:c r="I2145" s="19" t="n">
        <x:v>24</x:v>
      </x:c>
      <x:c r="J2145" s="21" t="n">
        <x:v>5</x:v>
      </x:c>
      <x:c r="K2145" s="18" t="n">
        <x:f>'05 Cargo Register'!K353</x:f>
        <x:v>90</x:v>
      </x:c>
      <x:c r="L2145" s="18" t="n">
        <x:f>'05 Cargo Register'!N353</x:f>
        <x:v>10</x:v>
      </x:c>
      <x:c r="M2145" s="18" t="n">
        <x:f>'05 Cargo Register'!O353</x:f>
        <x:v>264</x:v>
      </x:c>
      <x:c r="N2145" s="18" t="n">
        <x:f>J2145*K2145</x:f>
        <x:v>450</x:v>
      </x:c>
      <x:c r="O2145" s="18" t="n">
        <x:f>J2145*L2145</x:f>
        <x:v>50</x:v>
      </x:c>
      <x:c r="P2145" s="18" t="n">
        <x:f>J2145*M2145</x:f>
        <x:v>1320</x:v>
      </x:c>
      <x:c r="Q2145" s="22" t="n">
        <x:f>'01 Controls'!$E$26*'02 Cargo Classes'!$M$8</x:f>
        <x:v>0.1</x:v>
      </x:c>
      <x:c r="R2145" s="22" t="n">
        <x:f>'01 Controls'!$F$26*'02 Cargo Classes'!$N$8</x:f>
        <x:v>0</x:v>
      </x:c>
      <x:c r="S2145" s="22" t="n">
        <x:f>'01 Controls'!$G$26*'02 Cargo Classes'!$O$8</x:f>
        <x:v>1.14</x:v>
      </x:c>
      <x:c r="T2145" s="22" t="n">
        <x:f>'01 Controls'!$H$26*'02 Cargo Classes'!$P$8</x:f>
        <x:v>0</x:v>
      </x:c>
      <x:c r="U2145" s="22" t="n">
        <x:f>SUM(Q2145:T2145)</x:f>
        <x:v>1.24</x:v>
      </x:c>
      <x:c r="V2145" s="18" t="n">
        <x:f>IF(U2145=0,0,N2145*Q2145/U2145)</x:f>
        <x:v>36.29032258064516</x:v>
      </x:c>
      <x:c r="W2145" s="18" t="n">
        <x:f>IF(U2145=0,0,P2145*Q2145/U2145)</x:f>
        <x:v>106.45161290322581</x:v>
      </x:c>
      <x:c r="X2145" s="18" t="n">
        <x:f>MAX(V2145,W2145*'01 Controls'!$E$12)</x:f>
        <x:v>36.29032258064516</x:v>
      </x:c>
      <x:c r="Y2145" s="18" t="n">
        <x:f>IF(U2145=0,0,N2145*R2145/U2145)</x:f>
        <x:v>0</x:v>
      </x:c>
      <x:c r="Z2145" s="18" t="n">
        <x:f>IF(U2145=0,0,P2145*R2145/U2145)</x:f>
        <x:v>0</x:v>
      </x:c>
      <x:c r="AA2145" s="18" t="n">
        <x:f>MAX(Y2145,Z2145*'01 Controls'!$E$13)</x:f>
        <x:v>0</x:v>
      </x:c>
      <x:c r="AB2145" s="18" t="n">
        <x:f>IF(U2145=0,0,N2145*S2145/U2145)</x:f>
        <x:v>413.7096774193548</x:v>
      </x:c>
      <x:c r="AC2145" s="18" t="n">
        <x:f>IF(U2145=0,0,P2145*S2145/U2145)</x:f>
        <x:v>1213.5483870967741</x:v>
      </x:c>
      <x:c r="AD2145" s="18" t="n">
        <x:f>MAX(AB2145,AC2145*'01 Controls'!$E$14)</x:f>
        <x:v>413.7096774193548</x:v>
      </x:c>
      <x:c r="AE2145" s="18" t="n">
        <x:f>IF(U2145=0,0,N2145*T2145/U2145)</x:f>
        <x:v>0</x:v>
      </x:c>
      <x:c r="AF2145" s="18" t="n">
        <x:f>IF(U2145=0,0,P2145*T2145/U2145)</x:f>
        <x:v>0</x:v>
      </x:c>
      <x:c r="AG2145" s="18" t="n">
        <x:f>MAX(AE2145,AF2145*'01 Controls'!$E$15)</x:f>
        <x:v>0</x:v>
      </x:c>
      <x:c r="AH2145" s="18" t="n">
        <x:f>SUM(V2145,Y2145,AB2145,AE2145)</x:f>
        <x:v>450</x:v>
      </x:c>
      <x:c r="AI2145" s="18" t="n">
        <x:f>N2145-AH2145</x:f>
        <x:v>0</x:v>
      </x:c>
      <x:c r="AJ2145" s="18" t="n">
        <x:f>V2145*INDEX('07 Mode Capacity'!$P$6:$P$17,MATCH("AIR-"&amp;I2145,'07 Mode Capacity'!$C$6:$C$17,0))</x:f>
        <x:v>7.36381697802349</x:v>
      </x:c>
      <x:c r="AK2145" s="18" t="n">
        <x:f>Y2145*INDEX('07 Mode Capacity'!$P$6:$P$17,MATCH("OCEAN-"&amp;I2145,'07 Mode Capacity'!$C$6:$C$17,0))</x:f>
        <x:v>0</x:v>
      </x:c>
      <x:c r="AL2145" s="18" t="n">
        <x:f>AB2145*INDEX('07 Mode Capacity'!$P$6:$P$17,MATCH("LAND-"&amp;I2145,'07 Mode Capacity'!$C$6:$C$17,0))</x:f>
        <x:v>158.24433398388217</x:v>
      </x:c>
      <x:c r="AM2145" s="18" t="n">
        <x:f>AE2145*INDEX('07 Mode Capacity'!$P$6:$P$17,MATCH("INLAND-"&amp;I2145,'07 Mode Capacity'!$C$6:$C$17,0))</x:f>
        <x:v>0</x:v>
      </x:c>
      <x:c r="AN2145" s="18" t="n">
        <x:f>SUM(AJ2145:AM2145)</x:f>
        <x:v>165.60815096190566</x:v>
      </x:c>
      <x:c r="AO2145" s="17" t="n">
        <x:f>IF(N2145=0,1,AN2145/N2145)</x:f>
        <x:v>0.3680181132486793</x:v>
      </x:c>
      <x:c r="AP2145" s="11" t="str">
        <x:f>IF(AO2145&gt;='01 Controls'!$E$16,"PASS","FAIL")</x:f>
        <x:v>FAIL</x:v>
      </x:c>
      <x:c r="AQ2145" s="11" t="str">
        <x:v>UNQUANTIFIED</x:v>
      </x:c>
      <x:c r="AR2145" s="11" t="str">
        <x:v>Position-class planning record; serial item and receiver open</x:v>
      </x:c>
      <x:c r="AS2145" s="26"/>
      <x:c r="AT2145" s="26"/>
    </x:row>
    <x:row r="2146">
      <x:c r="C2146" s="11" t="str">
        <x:v>M2-I-GBG-BAT-22</x:v>
      </x:c>
      <x:c r="D2146" s="11" t="str">
        <x:v>M2</x:v>
      </x:c>
      <x:c r="E2146" s="11" t="str">
        <x:v>Urban heat</x:v>
      </x:c>
      <x:c r="F2146" s="11" t="str">
        <x:v>I-GBG</x:v>
      </x:c>
      <x:c r="G2146" s="11" t="str">
        <x:v>Grid bridge group</x:v>
      </x:c>
      <x:c r="H2146" s="11" t="str">
        <x:v>BAT-22</x:v>
      </x:c>
      <x:c r="I2146" s="19" t="n">
        <x:v>48</x:v>
      </x:c>
      <x:c r="J2146" s="21" t="n">
        <x:v>5</x:v>
      </x:c>
      <x:c r="K2146" s="18" t="n">
        <x:f>'05 Cargo Register'!K354</x:f>
        <x:v>675</x:v>
      </x:c>
      <x:c r="L2146" s="18" t="n">
        <x:f>'05 Cargo Register'!N354</x:f>
        <x:v>39</x:v>
      </x:c>
      <x:c r="M2146" s="18" t="n">
        <x:f>'05 Cargo Register'!O354</x:f>
        <x:v>1029.6000000000001</x:v>
      </x:c>
      <x:c r="N2146" s="18" t="n">
        <x:f>J2146*K2146</x:f>
        <x:v>3375</x:v>
      </x:c>
      <x:c r="O2146" s="18" t="n">
        <x:f>J2146*L2146</x:f>
        <x:v>195</x:v>
      </x:c>
      <x:c r="P2146" s="18" t="n">
        <x:f>J2146*M2146</x:f>
        <x:v>5148.000000000001</x:v>
      </x:c>
      <x:c r="Q2146" s="22" t="n">
        <x:f>'01 Controls'!$E$26*'02 Cargo Classes'!$M$9</x:f>
        <x:v>0</x:v>
      </x:c>
      <x:c r="R2146" s="22" t="n">
        <x:f>'01 Controls'!$F$26*'02 Cargo Classes'!$N$9</x:f>
        <x:v>0</x:v>
      </x:c>
      <x:c r="S2146" s="22" t="n">
        <x:f>'01 Controls'!$G$26*'02 Cargo Classes'!$O$9</x:f>
        <x:v>0.95</x:v>
      </x:c>
      <x:c r="T2146" s="22" t="n">
        <x:f>'01 Controls'!$H$26*'02 Cargo Classes'!$P$9</x:f>
        <x:v>0</x:v>
      </x:c>
      <x:c r="U2146" s="22" t="n">
        <x:f>SUM(Q2146:T2146)</x:f>
        <x:v>0.95</x:v>
      </x:c>
      <x:c r="V2146" s="18" t="n">
        <x:f>IF(U2146=0,0,N2146*Q2146/U2146)</x:f>
        <x:v>0</x:v>
      </x:c>
      <x:c r="W2146" s="18" t="n">
        <x:f>IF(U2146=0,0,P2146*Q2146/U2146)</x:f>
        <x:v>0</x:v>
      </x:c>
      <x:c r="X2146" s="18" t="n">
        <x:f>MAX(V2146,W2146*'01 Controls'!$E$12)</x:f>
        <x:v>0</x:v>
      </x:c>
      <x:c r="Y2146" s="18" t="n">
        <x:f>IF(U2146=0,0,N2146*R2146/U2146)</x:f>
        <x:v>0</x:v>
      </x:c>
      <x:c r="Z2146" s="18" t="n">
        <x:f>IF(U2146=0,0,P2146*R2146/U2146)</x:f>
        <x:v>0</x:v>
      </x:c>
      <x:c r="AA2146" s="18" t="n">
        <x:f>MAX(Y2146,Z2146*'01 Controls'!$E$13)</x:f>
        <x:v>0</x:v>
      </x:c>
      <x:c r="AB2146" s="18" t="n">
        <x:f>IF(U2146=0,0,N2146*S2146/U2146)</x:f>
        <x:v>3375</x:v>
      </x:c>
      <x:c r="AC2146" s="18" t="n">
        <x:f>IF(U2146=0,0,P2146*S2146/U2146)</x:f>
        <x:v>5148.000000000001</x:v>
      </x:c>
      <x:c r="AD2146" s="18" t="n">
        <x:f>MAX(AB2146,AC2146*'01 Controls'!$E$14)</x:f>
        <x:v>3375</x:v>
      </x:c>
      <x:c r="AE2146" s="18" t="n">
        <x:f>IF(U2146=0,0,N2146*T2146/U2146)</x:f>
        <x:v>0</x:v>
      </x:c>
      <x:c r="AF2146" s="18" t="n">
        <x:f>IF(U2146=0,0,P2146*T2146/U2146)</x:f>
        <x:v>0</x:v>
      </x:c>
      <x:c r="AG2146" s="18" t="n">
        <x:f>MAX(AE2146,AF2146*'01 Controls'!$E$15)</x:f>
        <x:v>0</x:v>
      </x:c>
      <x:c r="AH2146" s="18" t="n">
        <x:f>SUM(V2146,Y2146,AB2146,AE2146)</x:f>
        <x:v>3375</x:v>
      </x:c>
      <x:c r="AI2146" s="18" t="n">
        <x:f>N2146-AH2146</x:f>
        <x:v>0</x:v>
      </x:c>
      <x:c r="AJ2146" s="18" t="n">
        <x:f>V2146*INDEX('07 Mode Capacity'!$P$6:$P$17,MATCH("AIR-"&amp;I2146,'07 Mode Capacity'!$C$6:$C$17,0))</x:f>
        <x:v>0</x:v>
      </x:c>
      <x:c r="AK2146" s="18" t="n">
        <x:f>Y2146*INDEX('07 Mode Capacity'!$P$6:$P$17,MATCH("OCEAN-"&amp;I2146,'07 Mode Capacity'!$C$6:$C$17,0))</x:f>
        <x:v>0</x:v>
      </x:c>
      <x:c r="AL2146" s="18" t="n">
        <x:f>AB2146*INDEX('07 Mode Capacity'!$P$6:$P$17,MATCH("LAND-"&amp;I2146,'07 Mode Capacity'!$C$6:$C$17,0))</x:f>
        <x:v>411.9115596115965</x:v>
      </x:c>
      <x:c r="AM2146" s="18" t="n">
        <x:f>AE2146*INDEX('07 Mode Capacity'!$P$6:$P$17,MATCH("INLAND-"&amp;I2146,'07 Mode Capacity'!$C$6:$C$17,0))</x:f>
        <x:v>0</x:v>
      </x:c>
      <x:c r="AN2146" s="18" t="n">
        <x:f>SUM(AJ2146:AM2146)</x:f>
        <x:v>411.9115596115965</x:v>
      </x:c>
      <x:c r="AO2146" s="17" t="n">
        <x:f>IF(N2146=0,1,AN2146/N2146)</x:f>
        <x:v>0.1220478695145471</x:v>
      </x:c>
      <x:c r="AP2146" s="11" t="str">
        <x:f>IF(AO2146&gt;='01 Controls'!$E$16,"PASS","FAIL")</x:f>
        <x:v>FAIL</x:v>
      </x:c>
      <x:c r="AQ2146" s="11" t="str">
        <x:v>UNQUANTIFIED</x:v>
      </x:c>
      <x:c r="AR2146" s="11" t="str">
        <x:v>Position-class planning record; serial item and receiver open</x:v>
      </x:c>
      <x:c r="AS2146" s="26"/>
      <x:c r="AT2146" s="26"/>
    </x:row>
    <x:row r="2147">
      <x:c r="C2147" s="11" t="str">
        <x:v>M2-I-GBG-TNK-20</x:v>
      </x:c>
      <x:c r="D2147" s="11" t="str">
        <x:v>M2</x:v>
      </x:c>
      <x:c r="E2147" s="11" t="str">
        <x:v>Urban heat</x:v>
      </x:c>
      <x:c r="F2147" s="11" t="str">
        <x:v>I-GBG</x:v>
      </x:c>
      <x:c r="G2147" s="11" t="str">
        <x:v>Grid bridge group</x:v>
      </x:c>
      <x:c r="H2147" s="11" t="str">
        <x:v>TNK-20</x:v>
      </x:c>
      <x:c r="I2147" s="19" t="n">
        <x:v>48</x:v>
      </x:c>
      <x:c r="J2147" s="21" t="n">
        <x:v>5</x:v>
      </x:c>
      <x:c r="K2147" s="18" t="n">
        <x:f>'05 Cargo Register'!K355</x:f>
        <x:v>540</x:v>
      </x:c>
      <x:c r="L2147" s="18" t="n">
        <x:f>'05 Cargo Register'!N355</x:f>
        <x:v>32</x:v>
      </x:c>
      <x:c r="M2147" s="18" t="n">
        <x:f>'05 Cargo Register'!O355</x:f>
        <x:v>680</x:v>
      </x:c>
      <x:c r="N2147" s="18" t="n">
        <x:f>J2147*K2147</x:f>
        <x:v>2700</x:v>
      </x:c>
      <x:c r="O2147" s="18" t="n">
        <x:f>J2147*L2147</x:f>
        <x:v>160</x:v>
      </x:c>
      <x:c r="P2147" s="18" t="n">
        <x:f>J2147*M2147</x:f>
        <x:v>3400</x:v>
      </x:c>
      <x:c r="Q2147" s="22" t="n">
        <x:f>'01 Controls'!$E$26*'02 Cargo Classes'!$M$10</x:f>
        <x:v>0</x:v>
      </x:c>
      <x:c r="R2147" s="22" t="n">
        <x:f>'01 Controls'!$F$26*'02 Cargo Classes'!$N$10</x:f>
        <x:v>0</x:v>
      </x:c>
      <x:c r="S2147" s="22" t="n">
        <x:f>'01 Controls'!$G$26*'02 Cargo Classes'!$O$10</x:f>
        <x:v>0.95</x:v>
      </x:c>
      <x:c r="T2147" s="22" t="n">
        <x:f>'01 Controls'!$H$26*'02 Cargo Classes'!$P$10</x:f>
        <x:v>0</x:v>
      </x:c>
      <x:c r="U2147" s="22" t="n">
        <x:f>SUM(Q2147:T2147)</x:f>
        <x:v>0.95</x:v>
      </x:c>
      <x:c r="V2147" s="18" t="n">
        <x:f>IF(U2147=0,0,N2147*Q2147/U2147)</x:f>
        <x:v>0</x:v>
      </x:c>
      <x:c r="W2147" s="18" t="n">
        <x:f>IF(U2147=0,0,P2147*Q2147/U2147)</x:f>
        <x:v>0</x:v>
      </x:c>
      <x:c r="X2147" s="18" t="n">
        <x:f>MAX(V2147,W2147*'01 Controls'!$E$12)</x:f>
        <x:v>0</x:v>
      </x:c>
      <x:c r="Y2147" s="18" t="n">
        <x:f>IF(U2147=0,0,N2147*R2147/U2147)</x:f>
        <x:v>0</x:v>
      </x:c>
      <x:c r="Z2147" s="18" t="n">
        <x:f>IF(U2147=0,0,P2147*R2147/U2147)</x:f>
        <x:v>0</x:v>
      </x:c>
      <x:c r="AA2147" s="18" t="n">
        <x:f>MAX(Y2147,Z2147*'01 Controls'!$E$13)</x:f>
        <x:v>0</x:v>
      </x:c>
      <x:c r="AB2147" s="18" t="n">
        <x:f>IF(U2147=0,0,N2147*S2147/U2147)</x:f>
        <x:v>2700</x:v>
      </x:c>
      <x:c r="AC2147" s="18" t="n">
        <x:f>IF(U2147=0,0,P2147*S2147/U2147)</x:f>
        <x:v>3400</x:v>
      </x:c>
      <x:c r="AD2147" s="18" t="n">
        <x:f>MAX(AB2147,AC2147*'01 Controls'!$E$14)</x:f>
        <x:v>2700</x:v>
      </x:c>
      <x:c r="AE2147" s="18" t="n">
        <x:f>IF(U2147=0,0,N2147*T2147/U2147)</x:f>
        <x:v>0</x:v>
      </x:c>
      <x:c r="AF2147" s="18" t="n">
        <x:f>IF(U2147=0,0,P2147*T2147/U2147)</x:f>
        <x:v>0</x:v>
      </x:c>
      <x:c r="AG2147" s="18" t="n">
        <x:f>MAX(AE2147,AF2147*'01 Controls'!$E$15)</x:f>
        <x:v>0</x:v>
      </x:c>
      <x:c r="AH2147" s="18" t="n">
        <x:f>SUM(V2147,Y2147,AB2147,AE2147)</x:f>
        <x:v>2700</x:v>
      </x:c>
      <x:c r="AI2147" s="18" t="n">
        <x:f>N2147-AH2147</x:f>
        <x:v>0</x:v>
      </x:c>
      <x:c r="AJ2147" s="18" t="n">
        <x:f>V2147*INDEX('07 Mode Capacity'!$P$6:$P$17,MATCH("AIR-"&amp;I2147,'07 Mode Capacity'!$C$6:$C$17,0))</x:f>
        <x:v>0</x:v>
      </x:c>
      <x:c r="AK2147" s="18" t="n">
        <x:f>Y2147*INDEX('07 Mode Capacity'!$P$6:$P$17,MATCH("OCEAN-"&amp;I2147,'07 Mode Capacity'!$C$6:$C$17,0))</x:f>
        <x:v>0</x:v>
      </x:c>
      <x:c r="AL2147" s="18" t="n">
        <x:f>AB2147*INDEX('07 Mode Capacity'!$P$6:$P$17,MATCH("LAND-"&amp;I2147,'07 Mode Capacity'!$C$6:$C$17,0))</x:f>
        <x:v>329.52924768927716</x:v>
      </x:c>
      <x:c r="AM2147" s="18" t="n">
        <x:f>AE2147*INDEX('07 Mode Capacity'!$P$6:$P$17,MATCH("INLAND-"&amp;I2147,'07 Mode Capacity'!$C$6:$C$17,0))</x:f>
        <x:v>0</x:v>
      </x:c>
      <x:c r="AN2147" s="18" t="n">
        <x:f>SUM(AJ2147:AM2147)</x:f>
        <x:v>329.52924768927716</x:v>
      </x:c>
      <x:c r="AO2147" s="17" t="n">
        <x:f>IF(N2147=0,1,AN2147/N2147)</x:f>
        <x:v>0.12204786951454709</x:v>
      </x:c>
      <x:c r="AP2147" s="11" t="str">
        <x:f>IF(AO2147&gt;='01 Controls'!$E$16,"PASS","FAIL")</x:f>
        <x:v>FAIL</x:v>
      </x:c>
      <x:c r="AQ2147" s="11" t="str">
        <x:v>UNQUANTIFIED</x:v>
      </x:c>
      <x:c r="AR2147" s="11" t="str">
        <x:v>Position-class planning record; serial item and receiver open</x:v>
      </x:c>
      <x:c r="AS2147" s="26"/>
      <x:c r="AT2147" s="26"/>
    </x:row>
    <x:row r="2148">
      <x:c r="C2148" s="11" t="str">
        <x:v>M2-I-GBG-FLR-24</x:v>
      </x:c>
      <x:c r="D2148" s="11" t="str">
        <x:v>M2</x:v>
      </x:c>
      <x:c r="E2148" s="11" t="str">
        <x:v>Urban heat</x:v>
      </x:c>
      <x:c r="F2148" s="11" t="str">
        <x:v>I-GBG</x:v>
      </x:c>
      <x:c r="G2148" s="11" t="str">
        <x:v>Grid bridge group</x:v>
      </x:c>
      <x:c r="H2148" s="11" t="str">
        <x:v>FLR-24</x:v>
      </x:c>
      <x:c r="I2148" s="19" t="n">
        <x:v>48</x:v>
      </x:c>
      <x:c r="J2148" s="21" t="n">
        <x:v>5</x:v>
      </x:c>
      <x:c r="K2148" s="18" t="n">
        <x:f>'05 Cargo Register'!K356</x:f>
        <x:v>810</x:v>
      </x:c>
      <x:c r="L2148" s="18" t="n">
        <x:f>'05 Cargo Register'!N356</x:f>
        <x:v>40</x:v>
      </x:c>
      <x:c r="M2148" s="18" t="n">
        <x:f>'05 Cargo Register'!O356</x:f>
        <x:v>1280</x:v>
      </x:c>
      <x:c r="N2148" s="18" t="n">
        <x:f>J2148*K2148</x:f>
        <x:v>4050</x:v>
      </x:c>
      <x:c r="O2148" s="18" t="n">
        <x:f>J2148*L2148</x:f>
        <x:v>200</x:v>
      </x:c>
      <x:c r="P2148" s="18" t="n">
        <x:f>J2148*M2148</x:f>
        <x:v>6400</x:v>
      </x:c>
      <x:c r="Q2148" s="22" t="n">
        <x:f>'01 Controls'!$E$26*'02 Cargo Classes'!$M$11</x:f>
        <x:v>0</x:v>
      </x:c>
      <x:c r="R2148" s="22" t="n">
        <x:f>'01 Controls'!$F$26*'02 Cargo Classes'!$N$11</x:f>
        <x:v>0</x:v>
      </x:c>
      <x:c r="S2148" s="22" t="n">
        <x:f>'01 Controls'!$G$26*'02 Cargo Classes'!$O$11</x:f>
        <x:v>0.95</x:v>
      </x:c>
      <x:c r="T2148" s="22" t="n">
        <x:f>'01 Controls'!$H$26*'02 Cargo Classes'!$P$11</x:f>
        <x:v>0</x:v>
      </x:c>
      <x:c r="U2148" s="22" t="n">
        <x:f>SUM(Q2148:T2148)</x:f>
        <x:v>0.95</x:v>
      </x:c>
      <x:c r="V2148" s="18" t="n">
        <x:f>IF(U2148=0,0,N2148*Q2148/U2148)</x:f>
        <x:v>0</x:v>
      </x:c>
      <x:c r="W2148" s="18" t="n">
        <x:f>IF(U2148=0,0,P2148*Q2148/U2148)</x:f>
        <x:v>0</x:v>
      </x:c>
      <x:c r="X2148" s="18" t="n">
        <x:f>MAX(V2148,W2148*'01 Controls'!$E$12)</x:f>
        <x:v>0</x:v>
      </x:c>
      <x:c r="Y2148" s="18" t="n">
        <x:f>IF(U2148=0,0,N2148*R2148/U2148)</x:f>
        <x:v>0</x:v>
      </x:c>
      <x:c r="Z2148" s="18" t="n">
        <x:f>IF(U2148=0,0,P2148*R2148/U2148)</x:f>
        <x:v>0</x:v>
      </x:c>
      <x:c r="AA2148" s="18" t="n">
        <x:f>MAX(Y2148,Z2148*'01 Controls'!$E$13)</x:f>
        <x:v>0</x:v>
      </x:c>
      <x:c r="AB2148" s="18" t="n">
        <x:f>IF(U2148=0,0,N2148*S2148/U2148)</x:f>
        <x:v>4050</x:v>
      </x:c>
      <x:c r="AC2148" s="18" t="n">
        <x:f>IF(U2148=0,0,P2148*S2148/U2148)</x:f>
        <x:v>6400</x:v>
      </x:c>
      <x:c r="AD2148" s="18" t="n">
        <x:f>MAX(AB2148,AC2148*'01 Controls'!$E$14)</x:f>
        <x:v>4050</x:v>
      </x:c>
      <x:c r="AE2148" s="18" t="n">
        <x:f>IF(U2148=0,0,N2148*T2148/U2148)</x:f>
        <x:v>0</x:v>
      </x:c>
      <x:c r="AF2148" s="18" t="n">
        <x:f>IF(U2148=0,0,P2148*T2148/U2148)</x:f>
        <x:v>0</x:v>
      </x:c>
      <x:c r="AG2148" s="18" t="n">
        <x:f>MAX(AE2148,AF2148*'01 Controls'!$E$15)</x:f>
        <x:v>0</x:v>
      </x:c>
      <x:c r="AH2148" s="18" t="n">
        <x:f>SUM(V2148,Y2148,AB2148,AE2148)</x:f>
        <x:v>4050</x:v>
      </x:c>
      <x:c r="AI2148" s="18" t="n">
        <x:f>N2148-AH2148</x:f>
        <x:v>0</x:v>
      </x:c>
      <x:c r="AJ2148" s="18" t="n">
        <x:f>V2148*INDEX('07 Mode Capacity'!$P$6:$P$17,MATCH("AIR-"&amp;I2148,'07 Mode Capacity'!$C$6:$C$17,0))</x:f>
        <x:v>0</x:v>
      </x:c>
      <x:c r="AK2148" s="18" t="n">
        <x:f>Y2148*INDEX('07 Mode Capacity'!$P$6:$P$17,MATCH("OCEAN-"&amp;I2148,'07 Mode Capacity'!$C$6:$C$17,0))</x:f>
        <x:v>0</x:v>
      </x:c>
      <x:c r="AL2148" s="18" t="n">
        <x:f>AB2148*INDEX('07 Mode Capacity'!$P$6:$P$17,MATCH("LAND-"&amp;I2148,'07 Mode Capacity'!$C$6:$C$17,0))</x:f>
        <x:v>494.29387153391576</x:v>
      </x:c>
      <x:c r="AM2148" s="18" t="n">
        <x:f>AE2148*INDEX('07 Mode Capacity'!$P$6:$P$17,MATCH("INLAND-"&amp;I2148,'07 Mode Capacity'!$C$6:$C$17,0))</x:f>
        <x:v>0</x:v>
      </x:c>
      <x:c r="AN2148" s="18" t="n">
        <x:f>SUM(AJ2148:AM2148)</x:f>
        <x:v>494.29387153391576</x:v>
      </x:c>
      <x:c r="AO2148" s="17" t="n">
        <x:f>IF(N2148=0,1,AN2148/N2148)</x:f>
        <x:v>0.1220478695145471</x:v>
      </x:c>
      <x:c r="AP2148" s="11" t="str">
        <x:f>IF(AO2148&gt;='01 Controls'!$E$16,"PASS","FAIL")</x:f>
        <x:v>FAIL</x:v>
      </x:c>
      <x:c r="AQ2148" s="11" t="str">
        <x:v>UNQUANTIFIED</x:v>
      </x:c>
      <x:c r="AR2148" s="11" t="str">
        <x:v>Position-class planning record; serial item and receiver open</x:v>
      </x:c>
      <x:c r="AS2148" s="26"/>
      <x:c r="AT2148" s="26"/>
    </x:row>
    <x:row r="2149">
      <x:c r="C2149" s="11" t="str">
        <x:v>M2-I-GBG-ROL-30</x:v>
      </x:c>
      <x:c r="D2149" s="11" t="str">
        <x:v>M2</x:v>
      </x:c>
      <x:c r="E2149" s="11" t="str">
        <x:v>Urban heat</x:v>
      </x:c>
      <x:c r="F2149" s="11" t="str">
        <x:v>I-GBG</x:v>
      </x:c>
      <x:c r="G2149" s="11" t="str">
        <x:v>Grid bridge group</x:v>
      </x:c>
      <x:c r="H2149" s="11" t="str">
        <x:v>ROL-30</x:v>
      </x:c>
      <x:c r="I2149" s="19" t="n">
        <x:v>48</x:v>
      </x:c>
      <x:c r="J2149" s="21" t="n">
        <x:v>5</x:v>
      </x:c>
      <x:c r="K2149" s="18" t="n">
        <x:f>'05 Cargo Register'!K357</x:f>
        <x:v>540</x:v>
      </x:c>
      <x:c r="L2149" s="18" t="n">
        <x:f>'05 Cargo Register'!N357</x:f>
        <x:v>23</x:v>
      </x:c>
      <x:c r="M2149" s="18" t="n">
        <x:f>'05 Cargo Register'!O357</x:f>
        <x:v>1466.25</x:v>
      </x:c>
      <x:c r="N2149" s="18" t="n">
        <x:f>J2149*K2149</x:f>
        <x:v>2700</x:v>
      </x:c>
      <x:c r="O2149" s="18" t="n">
        <x:f>J2149*L2149</x:f>
        <x:v>115</x:v>
      </x:c>
      <x:c r="P2149" s="18" t="n">
        <x:f>J2149*M2149</x:f>
        <x:v>7331.25</x:v>
      </x:c>
      <x:c r="Q2149" s="22" t="n">
        <x:f>'01 Controls'!$E$26*'02 Cargo Classes'!$M$12</x:f>
        <x:v>0</x:v>
      </x:c>
      <x:c r="R2149" s="22" t="n">
        <x:f>'01 Controls'!$F$26*'02 Cargo Classes'!$N$12</x:f>
        <x:v>0</x:v>
      </x:c>
      <x:c r="S2149" s="22" t="n">
        <x:f>'01 Controls'!$G$26*'02 Cargo Classes'!$O$12</x:f>
        <x:v>1.4249999999999998</x:v>
      </x:c>
      <x:c r="T2149" s="22" t="n">
        <x:f>'01 Controls'!$H$26*'02 Cargo Classes'!$P$12</x:f>
        <x:v>0</x:v>
      </x:c>
      <x:c r="U2149" s="22" t="n">
        <x:f>SUM(Q2149:T2149)</x:f>
        <x:v>1.4249999999999998</x:v>
      </x:c>
      <x:c r="V2149" s="18" t="n">
        <x:f>IF(U2149=0,0,N2149*Q2149/U2149)</x:f>
        <x:v>0</x:v>
      </x:c>
      <x:c r="W2149" s="18" t="n">
        <x:f>IF(U2149=0,0,P2149*Q2149/U2149)</x:f>
        <x:v>0</x:v>
      </x:c>
      <x:c r="X2149" s="18" t="n">
        <x:f>MAX(V2149,W2149*'01 Controls'!$E$12)</x:f>
        <x:v>0</x:v>
      </x:c>
      <x:c r="Y2149" s="18" t="n">
        <x:f>IF(U2149=0,0,N2149*R2149/U2149)</x:f>
        <x:v>0</x:v>
      </x:c>
      <x:c r="Z2149" s="18" t="n">
        <x:f>IF(U2149=0,0,P2149*R2149/U2149)</x:f>
        <x:v>0</x:v>
      </x:c>
      <x:c r="AA2149" s="18" t="n">
        <x:f>MAX(Y2149,Z2149*'01 Controls'!$E$13)</x:f>
        <x:v>0</x:v>
      </x:c>
      <x:c r="AB2149" s="18" t="n">
        <x:f>IF(U2149=0,0,N2149*S2149/U2149)</x:f>
        <x:v>2700</x:v>
      </x:c>
      <x:c r="AC2149" s="18" t="n">
        <x:f>IF(U2149=0,0,P2149*S2149/U2149)</x:f>
        <x:v>7331.25</x:v>
      </x:c>
      <x:c r="AD2149" s="18" t="n">
        <x:f>MAX(AB2149,AC2149*'01 Controls'!$E$14)</x:f>
        <x:v>2700</x:v>
      </x:c>
      <x:c r="AE2149" s="18" t="n">
        <x:f>IF(U2149=0,0,N2149*T2149/U2149)</x:f>
        <x:v>0</x:v>
      </x:c>
      <x:c r="AF2149" s="18" t="n">
        <x:f>IF(U2149=0,0,P2149*T2149/U2149)</x:f>
        <x:v>0</x:v>
      </x:c>
      <x:c r="AG2149" s="18" t="n">
        <x:f>MAX(AE2149,AF2149*'01 Controls'!$E$15)</x:f>
        <x:v>0</x:v>
      </x:c>
      <x:c r="AH2149" s="18" t="n">
        <x:f>SUM(V2149,Y2149,AB2149,AE2149)</x:f>
        <x:v>2700</x:v>
      </x:c>
      <x:c r="AI2149" s="18" t="n">
        <x:f>N2149-AH2149</x:f>
        <x:v>0</x:v>
      </x:c>
      <x:c r="AJ2149" s="18" t="n">
        <x:f>V2149*INDEX('07 Mode Capacity'!$P$6:$P$17,MATCH("AIR-"&amp;I2149,'07 Mode Capacity'!$C$6:$C$17,0))</x:f>
        <x:v>0</x:v>
      </x:c>
      <x:c r="AK2149" s="18" t="n">
        <x:f>Y2149*INDEX('07 Mode Capacity'!$P$6:$P$17,MATCH("OCEAN-"&amp;I2149,'07 Mode Capacity'!$C$6:$C$17,0))</x:f>
        <x:v>0</x:v>
      </x:c>
      <x:c r="AL2149" s="18" t="n">
        <x:f>AB2149*INDEX('07 Mode Capacity'!$P$6:$P$17,MATCH("LAND-"&amp;I2149,'07 Mode Capacity'!$C$6:$C$17,0))</x:f>
        <x:v>329.52924768927716</x:v>
      </x:c>
      <x:c r="AM2149" s="18" t="n">
        <x:f>AE2149*INDEX('07 Mode Capacity'!$P$6:$P$17,MATCH("INLAND-"&amp;I2149,'07 Mode Capacity'!$C$6:$C$17,0))</x:f>
        <x:v>0</x:v>
      </x:c>
      <x:c r="AN2149" s="18" t="n">
        <x:f>SUM(AJ2149:AM2149)</x:f>
        <x:v>329.52924768927716</x:v>
      </x:c>
      <x:c r="AO2149" s="17" t="n">
        <x:f>IF(N2149=0,1,AN2149/N2149)</x:f>
        <x:v>0.12204786951454709</x:v>
      </x:c>
      <x:c r="AP2149" s="11" t="str">
        <x:f>IF(AO2149&gt;='01 Controls'!$E$16,"PASS","FAIL")</x:f>
        <x:v>FAIL</x:v>
      </x:c>
      <x:c r="AQ2149" s="11" t="str">
        <x:v>UNQUANTIFIED</x:v>
      </x:c>
      <x:c r="AR2149" s="11" t="str">
        <x:v>Position-class planning record; serial item and receiver open</x:v>
      </x:c>
      <x:c r="AS2149" s="26"/>
      <x:c r="AT2149" s="26"/>
    </x:row>
    <x:row r="2150">
      <x:c r="C2150" s="11" t="str">
        <x:v>M2-I-GBG-LIN-18</x:v>
      </x:c>
      <x:c r="D2150" s="11" t="str">
        <x:v>M2</x:v>
      </x:c>
      <x:c r="E2150" s="11" t="str">
        <x:v>Urban heat</x:v>
      </x:c>
      <x:c r="F2150" s="11" t="str">
        <x:v>I-GBG</x:v>
      </x:c>
      <x:c r="G2150" s="11" t="str">
        <x:v>Grid bridge group</x:v>
      </x:c>
      <x:c r="H2150" s="11" t="str">
        <x:v>LIN-18</x:v>
      </x:c>
      <x:c r="I2150" s="19" t="n">
        <x:v>72</x:v>
      </x:c>
      <x:c r="J2150" s="21" t="n">
        <x:v>5</x:v>
      </x:c>
      <x:c r="K2150" s="18" t="n">
        <x:f>'05 Cargo Register'!K358</x:f>
        <x:v>450</x:v>
      </x:c>
      <x:c r="L2150" s="18" t="n">
        <x:f>'05 Cargo Register'!N358</x:f>
        <x:v>32</x:v>
      </x:c>
      <x:c r="M2150" s="18" t="n">
        <x:f>'05 Cargo Register'!O358</x:f>
        <x:v>1408</x:v>
      </x:c>
      <x:c r="N2150" s="18" t="n">
        <x:f>J2150*K2150</x:f>
        <x:v>2250</x:v>
      </x:c>
      <x:c r="O2150" s="18" t="n">
        <x:f>J2150*L2150</x:f>
        <x:v>160</x:v>
      </x:c>
      <x:c r="P2150" s="18" t="n">
        <x:f>J2150*M2150</x:f>
        <x:v>7040</x:v>
      </x:c>
      <x:c r="Q2150" s="22" t="n">
        <x:f>'01 Controls'!$E$26*'02 Cargo Classes'!$M$13</x:f>
        <x:v>0</x:v>
      </x:c>
      <x:c r="R2150" s="22" t="n">
        <x:f>'01 Controls'!$F$26*'02 Cargo Classes'!$N$13</x:f>
        <x:v>0</x:v>
      </x:c>
      <x:c r="S2150" s="22" t="n">
        <x:f>'01 Controls'!$G$26*'02 Cargo Classes'!$O$13</x:f>
        <x:v>0.95</x:v>
      </x:c>
      <x:c r="T2150" s="22" t="n">
        <x:f>'01 Controls'!$H$26*'02 Cargo Classes'!$P$13</x:f>
        <x:v>0</x:v>
      </x:c>
      <x:c r="U2150" s="22" t="n">
        <x:f>SUM(Q2150:T2150)</x:f>
        <x:v>0.95</x:v>
      </x:c>
      <x:c r="V2150" s="18" t="n">
        <x:f>IF(U2150=0,0,N2150*Q2150/U2150)</x:f>
        <x:v>0</x:v>
      </x:c>
      <x:c r="W2150" s="18" t="n">
        <x:f>IF(U2150=0,0,P2150*Q2150/U2150)</x:f>
        <x:v>0</x:v>
      </x:c>
      <x:c r="X2150" s="18" t="n">
        <x:f>MAX(V2150,W2150*'01 Controls'!$E$12)</x:f>
        <x:v>0</x:v>
      </x:c>
      <x:c r="Y2150" s="18" t="n">
        <x:f>IF(U2150=0,0,N2150*R2150/U2150)</x:f>
        <x:v>0</x:v>
      </x:c>
      <x:c r="Z2150" s="18" t="n">
        <x:f>IF(U2150=0,0,P2150*R2150/U2150)</x:f>
        <x:v>0</x:v>
      </x:c>
      <x:c r="AA2150" s="18" t="n">
        <x:f>MAX(Y2150,Z2150*'01 Controls'!$E$13)</x:f>
        <x:v>0</x:v>
      </x:c>
      <x:c r="AB2150" s="18" t="n">
        <x:f>IF(U2150=0,0,N2150*S2150/U2150)</x:f>
        <x:v>2250</x:v>
      </x:c>
      <x:c r="AC2150" s="18" t="n">
        <x:f>IF(U2150=0,0,P2150*S2150/U2150)</x:f>
        <x:v>7040</x:v>
      </x:c>
      <x:c r="AD2150" s="18" t="n">
        <x:f>MAX(AB2150,AC2150*'01 Controls'!$E$14)</x:f>
        <x:v>2250</x:v>
      </x:c>
      <x:c r="AE2150" s="18" t="n">
        <x:f>IF(U2150=0,0,N2150*T2150/U2150)</x:f>
        <x:v>0</x:v>
      </x:c>
      <x:c r="AF2150" s="18" t="n">
        <x:f>IF(U2150=0,0,P2150*T2150/U2150)</x:f>
        <x:v>0</x:v>
      </x:c>
      <x:c r="AG2150" s="18" t="n">
        <x:f>MAX(AE2150,AF2150*'01 Controls'!$E$15)</x:f>
        <x:v>0</x:v>
      </x:c>
      <x:c r="AH2150" s="18" t="n">
        <x:f>SUM(V2150,Y2150,AB2150,AE2150)</x:f>
        <x:v>2250</x:v>
      </x:c>
      <x:c r="AI2150" s="18" t="n">
        <x:f>N2150-AH2150</x:f>
        <x:v>0</x:v>
      </x:c>
      <x:c r="AJ2150" s="18" t="n">
        <x:f>V2150*INDEX('07 Mode Capacity'!$P$6:$P$17,MATCH("AIR-"&amp;I2150,'07 Mode Capacity'!$C$6:$C$17,0))</x:f>
        <x:v>0</x:v>
      </x:c>
      <x:c r="AK2150" s="18" t="n">
        <x:f>Y2150*INDEX('07 Mode Capacity'!$P$6:$P$17,MATCH("OCEAN-"&amp;I2150,'07 Mode Capacity'!$C$6:$C$17,0))</x:f>
        <x:v>0</x:v>
      </x:c>
      <x:c r="AL2150" s="18" t="n">
        <x:f>AB2150*INDEX('07 Mode Capacity'!$P$6:$P$17,MATCH("LAND-"&amp;I2150,'07 Mode Capacity'!$C$6:$C$17,0))</x:f>
        <x:v>1608.7730057553754</x:v>
      </x:c>
      <x:c r="AM2150" s="18" t="n">
        <x:f>AE2150*INDEX('07 Mode Capacity'!$P$6:$P$17,MATCH("INLAND-"&amp;I2150,'07 Mode Capacity'!$C$6:$C$17,0))</x:f>
        <x:v>0</x:v>
      </x:c>
      <x:c r="AN2150" s="18" t="n">
        <x:f>SUM(AJ2150:AM2150)</x:f>
        <x:v>1608.7730057553754</x:v>
      </x:c>
      <x:c r="AO2150" s="17" t="n">
        <x:f>IF(N2150=0,1,AN2150/N2150)</x:f>
        <x:v>0.7150102247801668</x:v>
      </x:c>
      <x:c r="AP2150" s="11" t="str">
        <x:f>IF(AO2150&gt;='01 Controls'!$E$16,"PASS","FAIL")</x:f>
        <x:v>FAIL</x:v>
      </x:c>
      <x:c r="AQ2150" s="11" t="str">
        <x:v>UNQUANTIFIED</x:v>
      </x:c>
      <x:c r="AR2150" s="11" t="str">
        <x:v>Position-class planning record; serial item and receiver open</x:v>
      </x:c>
      <x:c r="AS2150" s="26"/>
      <x:c r="AT2150" s="26"/>
    </x:row>
    <x:row r="2151">
      <x:c r="C2151" s="11" t="str">
        <x:v>M2-I-GBG-BLK-08</x:v>
      </x:c>
      <x:c r="D2151" s="11" t="str">
        <x:v>M2</x:v>
      </x:c>
      <x:c r="E2151" s="11" t="str">
        <x:v>Urban heat</x:v>
      </x:c>
      <x:c r="F2151" s="11" t="str">
        <x:v>I-GBG</x:v>
      </x:c>
      <x:c r="G2151" s="11" t="str">
        <x:v>Grid bridge group</x:v>
      </x:c>
      <x:c r="H2151" s="11" t="str">
        <x:v>BLK-08</x:v>
      </x:c>
      <x:c r="I2151" s="19" t="n">
        <x:v>48</x:v>
      </x:c>
      <x:c r="J2151" s="21" t="n">
        <x:v>5</x:v>
      </x:c>
      <x:c r="K2151" s="18" t="n">
        <x:f>'05 Cargo Register'!K359</x:f>
        <x:v>135</x:v>
      </x:c>
      <x:c r="L2151" s="18" t="n">
        <x:f>'05 Cargo Register'!N359</x:f>
        <x:v>22</x:v>
      </x:c>
      <x:c r="M2151" s="18" t="n">
        <x:f>'05 Cargo Register'!O359</x:f>
        <x:v>1122</x:v>
      </x:c>
      <x:c r="N2151" s="18" t="n">
        <x:f>J2151*K2151</x:f>
        <x:v>675</x:v>
      </x:c>
      <x:c r="O2151" s="18" t="n">
        <x:f>J2151*L2151</x:f>
        <x:v>110</x:v>
      </x:c>
      <x:c r="P2151" s="18" t="n">
        <x:f>J2151*M2151</x:f>
        <x:v>5610</x:v>
      </x:c>
      <x:c r="Q2151" s="22" t="n">
        <x:f>'01 Controls'!$E$26*'02 Cargo Classes'!$M$14</x:f>
        <x:v>0.05</x:v>
      </x:c>
      <x:c r="R2151" s="22" t="n">
        <x:f>'01 Controls'!$F$26*'02 Cargo Classes'!$N$14</x:f>
        <x:v>0</x:v>
      </x:c>
      <x:c r="S2151" s="22" t="n">
        <x:f>'01 Controls'!$G$26*'02 Cargo Classes'!$O$14</x:f>
        <x:v>0.95</x:v>
      </x:c>
      <x:c r="T2151" s="22" t="n">
        <x:f>'01 Controls'!$H$26*'02 Cargo Classes'!$P$14</x:f>
        <x:v>0</x:v>
      </x:c>
      <x:c r="U2151" s="22" t="n">
        <x:f>SUM(Q2151:T2151)</x:f>
        <x:v>1</x:v>
      </x:c>
      <x:c r="V2151" s="18" t="n">
        <x:f>IF(U2151=0,0,N2151*Q2151/U2151)</x:f>
        <x:v>33.75</x:v>
      </x:c>
      <x:c r="W2151" s="18" t="n">
        <x:f>IF(U2151=0,0,P2151*Q2151/U2151)</x:f>
        <x:v>280.5</x:v>
      </x:c>
      <x:c r="X2151" s="18" t="n">
        <x:f>MAX(V2151,W2151*'01 Controls'!$E$12)</x:f>
        <x:v>70.125</x:v>
      </x:c>
      <x:c r="Y2151" s="18" t="n">
        <x:f>IF(U2151=0,0,N2151*R2151/U2151)</x:f>
        <x:v>0</x:v>
      </x:c>
      <x:c r="Z2151" s="18" t="n">
        <x:f>IF(U2151=0,0,P2151*R2151/U2151)</x:f>
        <x:v>0</x:v>
      </x:c>
      <x:c r="AA2151" s="18" t="n">
        <x:f>MAX(Y2151,Z2151*'01 Controls'!$E$13)</x:f>
        <x:v>0</x:v>
      </x:c>
      <x:c r="AB2151" s="18" t="n">
        <x:f>IF(U2151=0,0,N2151*S2151/U2151)</x:f>
        <x:v>641.25</x:v>
      </x:c>
      <x:c r="AC2151" s="18" t="n">
        <x:f>IF(U2151=0,0,P2151*S2151/U2151)</x:f>
        <x:v>5329.5</x:v>
      </x:c>
      <x:c r="AD2151" s="18" t="n">
        <x:f>MAX(AB2151,AC2151*'01 Controls'!$E$14)</x:f>
        <x:v>1065.9</x:v>
      </x:c>
      <x:c r="AE2151" s="18" t="n">
        <x:f>IF(U2151=0,0,N2151*T2151/U2151)</x:f>
        <x:v>0</x:v>
      </x:c>
      <x:c r="AF2151" s="18" t="n">
        <x:f>IF(U2151=0,0,P2151*T2151/U2151)</x:f>
        <x:v>0</x:v>
      </x:c>
      <x:c r="AG2151" s="18" t="n">
        <x:f>MAX(AE2151,AF2151*'01 Controls'!$E$15)</x:f>
        <x:v>0</x:v>
      </x:c>
      <x:c r="AH2151" s="18" t="n">
        <x:f>SUM(V2151,Y2151,AB2151,AE2151)</x:f>
        <x:v>675</x:v>
      </x:c>
      <x:c r="AI2151" s="18" t="n">
        <x:f>N2151-AH2151</x:f>
        <x:v>0</x:v>
      </x:c>
      <x:c r="AJ2151" s="18" t="n">
        <x:f>V2151*INDEX('07 Mode Capacity'!$P$6:$P$17,MATCH("AIR-"&amp;I2151,'07 Mode Capacity'!$C$6:$C$17,0))</x:f>
        <x:v>9.461328467263627</x:v>
      </x:c>
      <x:c r="AK2151" s="18" t="n">
        <x:f>Y2151*INDEX('07 Mode Capacity'!$P$6:$P$17,MATCH("OCEAN-"&amp;I2151,'07 Mode Capacity'!$C$6:$C$17,0))</x:f>
        <x:v>0</x:v>
      </x:c>
      <x:c r="AL2151" s="18" t="n">
        <x:f>AB2151*INDEX('07 Mode Capacity'!$P$6:$P$17,MATCH("LAND-"&amp;I2151,'07 Mode Capacity'!$C$6:$C$17,0))</x:f>
        <x:v>78.26319632620333</x:v>
      </x:c>
      <x:c r="AM2151" s="18" t="n">
        <x:f>AE2151*INDEX('07 Mode Capacity'!$P$6:$P$17,MATCH("INLAND-"&amp;I2151,'07 Mode Capacity'!$C$6:$C$17,0))</x:f>
        <x:v>0</x:v>
      </x:c>
      <x:c r="AN2151" s="18" t="n">
        <x:f>SUM(AJ2151:AM2151)</x:f>
        <x:v>87.72452479346695</x:v>
      </x:c>
      <x:c r="AO2151" s="17" t="n">
        <x:f>IF(N2151=0,1,AN2151/N2151)</x:f>
        <x:v>0.12996225895328437</x:v>
      </x:c>
      <x:c r="AP2151" s="11" t="str">
        <x:f>IF(AO2151&gt;='01 Controls'!$E$16,"PASS","FAIL")</x:f>
        <x:v>FAIL</x:v>
      </x:c>
      <x:c r="AQ2151" s="11" t="str">
        <x:v>UNQUANTIFIED</x:v>
      </x:c>
      <x:c r="AR2151" s="11" t="str">
        <x:v>Position-class planning record; serial item and receiver open</x:v>
      </x:c>
      <x:c r="AS2151" s="26"/>
      <x:c r="AT2151" s="26"/>
    </x:row>
    <x:row r="2152">
      <x:c r="C2152" s="11" t="str">
        <x:v>M2-I-GBG-OOG-80</x:v>
      </x:c>
      <x:c r="D2152" s="11" t="str">
        <x:v>M2</x:v>
      </x:c>
      <x:c r="E2152" s="11" t="str">
        <x:v>Urban heat</x:v>
      </x:c>
      <x:c r="F2152" s="11" t="str">
        <x:v>I-GBG</x:v>
      </x:c>
      <x:c r="G2152" s="11" t="str">
        <x:v>Grid bridge group</x:v>
      </x:c>
      <x:c r="H2152" s="11" t="str">
        <x:v>OOG-80</x:v>
      </x:c>
      <x:c r="I2152" s="19" t="n">
        <x:v>72</x:v>
      </x:c>
      <x:c r="J2152" s="21" t="n">
        <x:v>5</x:v>
      </x:c>
      <x:c r="K2152" s="18" t="n">
        <x:f>'05 Cargo Register'!K360</x:f>
        <x:v>540</x:v>
      </x:c>
      <x:c r="L2152" s="18" t="n">
        <x:f>'05 Cargo Register'!N360</x:f>
        <x:v>9</x:v>
      </x:c>
      <x:c r="M2152" s="18" t="n">
        <x:f>'05 Cargo Register'!O360</x:f>
        <x:v>1584</x:v>
      </x:c>
      <x:c r="N2152" s="18" t="n">
        <x:f>J2152*K2152</x:f>
        <x:v>2700</x:v>
      </x:c>
      <x:c r="O2152" s="18" t="n">
        <x:f>J2152*L2152</x:f>
        <x:v>45</x:v>
      </x:c>
      <x:c r="P2152" s="18" t="n">
        <x:f>J2152*M2152</x:f>
        <x:v>7920</x:v>
      </x:c>
      <x:c r="Q2152" s="22" t="n">
        <x:f>'01 Controls'!$E$26*'02 Cargo Classes'!$M$15</x:f>
        <x:v>0</x:v>
      </x:c>
      <x:c r="R2152" s="22" t="n">
        <x:f>'01 Controls'!$F$26*'02 Cargo Classes'!$N$15</x:f>
        <x:v>0</x:v>
      </x:c>
      <x:c r="S2152" s="22" t="n">
        <x:f>'01 Controls'!$G$26*'02 Cargo Classes'!$O$15</x:f>
        <x:v>0.57</x:v>
      </x:c>
      <x:c r="T2152" s="22" t="n">
        <x:f>'01 Controls'!$H$26*'02 Cargo Classes'!$P$15</x:f>
        <x:v>0</x:v>
      </x:c>
      <x:c r="U2152" s="22" t="n">
        <x:f>SUM(Q2152:T2152)</x:f>
        <x:v>0.57</x:v>
      </x:c>
      <x:c r="V2152" s="18" t="n">
        <x:f>IF(U2152=0,0,N2152*Q2152/U2152)</x:f>
        <x:v>0</x:v>
      </x:c>
      <x:c r="W2152" s="18" t="n">
        <x:f>IF(U2152=0,0,P2152*Q2152/U2152)</x:f>
        <x:v>0</x:v>
      </x:c>
      <x:c r="X2152" s="18" t="n">
        <x:f>MAX(V2152,W2152*'01 Controls'!$E$12)</x:f>
        <x:v>0</x:v>
      </x:c>
      <x:c r="Y2152" s="18" t="n">
        <x:f>IF(U2152=0,0,N2152*R2152/U2152)</x:f>
        <x:v>0</x:v>
      </x:c>
      <x:c r="Z2152" s="18" t="n">
        <x:f>IF(U2152=0,0,P2152*R2152/U2152)</x:f>
        <x:v>0</x:v>
      </x:c>
      <x:c r="AA2152" s="18" t="n">
        <x:f>MAX(Y2152,Z2152*'01 Controls'!$E$13)</x:f>
        <x:v>0</x:v>
      </x:c>
      <x:c r="AB2152" s="18" t="n">
        <x:f>IF(U2152=0,0,N2152*S2152/U2152)</x:f>
        <x:v>2700</x:v>
      </x:c>
      <x:c r="AC2152" s="18" t="n">
        <x:f>IF(U2152=0,0,P2152*S2152/U2152)</x:f>
        <x:v>7920</x:v>
      </x:c>
      <x:c r="AD2152" s="18" t="n">
        <x:f>MAX(AB2152,AC2152*'01 Controls'!$E$14)</x:f>
        <x:v>2700</x:v>
      </x:c>
      <x:c r="AE2152" s="18" t="n">
        <x:f>IF(U2152=0,0,N2152*T2152/U2152)</x:f>
        <x:v>0</x:v>
      </x:c>
      <x:c r="AF2152" s="18" t="n">
        <x:f>IF(U2152=0,0,P2152*T2152/U2152)</x:f>
        <x:v>0</x:v>
      </x:c>
      <x:c r="AG2152" s="18" t="n">
        <x:f>MAX(AE2152,AF2152*'01 Controls'!$E$15)</x:f>
        <x:v>0</x:v>
      </x:c>
      <x:c r="AH2152" s="18" t="n">
        <x:f>SUM(V2152,Y2152,AB2152,AE2152)</x:f>
        <x:v>2700</x:v>
      </x:c>
      <x:c r="AI2152" s="18" t="n">
        <x:f>N2152-AH2152</x:f>
        <x:v>0</x:v>
      </x:c>
      <x:c r="AJ2152" s="18" t="n">
        <x:f>V2152*INDEX('07 Mode Capacity'!$P$6:$P$17,MATCH("AIR-"&amp;I2152,'07 Mode Capacity'!$C$6:$C$17,0))</x:f>
        <x:v>0</x:v>
      </x:c>
      <x:c r="AK2152" s="18" t="n">
        <x:f>Y2152*INDEX('07 Mode Capacity'!$P$6:$P$17,MATCH("OCEAN-"&amp;I2152,'07 Mode Capacity'!$C$6:$C$17,0))</x:f>
        <x:v>0</x:v>
      </x:c>
      <x:c r="AL2152" s="18" t="n">
        <x:f>AB2152*INDEX('07 Mode Capacity'!$P$6:$P$17,MATCH("LAND-"&amp;I2152,'07 Mode Capacity'!$C$6:$C$17,0))</x:f>
        <x:v>1930.5276069064505</x:v>
      </x:c>
      <x:c r="AM2152" s="18" t="n">
        <x:f>AE2152*INDEX('07 Mode Capacity'!$P$6:$P$17,MATCH("INLAND-"&amp;I2152,'07 Mode Capacity'!$C$6:$C$17,0))</x:f>
        <x:v>0</x:v>
      </x:c>
      <x:c r="AN2152" s="18" t="n">
        <x:f>SUM(AJ2152:AM2152)</x:f>
        <x:v>1930.5276069064505</x:v>
      </x:c>
      <x:c r="AO2152" s="17" t="n">
        <x:f>IF(N2152=0,1,AN2152/N2152)</x:f>
        <x:v>0.7150102247801668</x:v>
      </x:c>
      <x:c r="AP2152" s="11" t="str">
        <x:f>IF(AO2152&gt;='01 Controls'!$E$16,"PASS","FAIL")</x:f>
        <x:v>FAIL</x:v>
      </x:c>
      <x:c r="AQ2152" s="11" t="str">
        <x:v>UNQUANTIFIED</x:v>
      </x:c>
      <x:c r="AR2152" s="11" t="str">
        <x:v>Position-class planning record; serial item and receiver open</x:v>
      </x:c>
      <x:c r="AS2152" s="26"/>
      <x:c r="AT2152" s="26"/>
    </x:row>
    <x:row r="2153">
      <x:c r="C2153" s="11" t="str">
        <x:v>M2-H-THC-APL-45</x:v>
      </x:c>
      <x:c r="D2153" s="11" t="str">
        <x:v>M2</x:v>
      </x:c>
      <x:c r="E2153" s="11" t="str">
        <x:v>Urban heat</x:v>
      </x:c>
      <x:c r="F2153" s="11" t="str">
        <x:v>H-THC</x:v>
      </x:c>
      <x:c r="G2153" s="11" t="str">
        <x:v>Theater hospital command</x:v>
      </x:c>
      <x:c r="H2153" s="11" t="str">
        <x:v>APL-45</x:v>
      </x:c>
      <x:c r="I2153" s="19" t="n">
        <x:v>24</x:v>
      </x:c>
      <x:c r="J2153" s="21" t="n">
        <x:v>2</x:v>
      </x:c>
      <x:c r="K2153" s="18" t="n">
        <x:f>'05 Cargo Register'!K361</x:f>
        <x:v>330.75</x:v>
      </x:c>
      <x:c r="L2153" s="18" t="n">
        <x:f>'05 Cargo Register'!N361</x:f>
        <x:v>87</x:v>
      </x:c>
      <x:c r="M2153" s="18" t="n">
        <x:f>'05 Cargo Register'!O361</x:f>
        <x:v>652.5</x:v>
      </x:c>
      <x:c r="N2153" s="18" t="n">
        <x:f>J2153*K2153</x:f>
        <x:v>661.5</x:v>
      </x:c>
      <x:c r="O2153" s="18" t="n">
        <x:f>J2153*L2153</x:f>
        <x:v>174</x:v>
      </x:c>
      <x:c r="P2153" s="18" t="n">
        <x:f>J2153*M2153</x:f>
        <x:v>1305</x:v>
      </x:c>
      <x:c r="Q2153" s="22" t="n">
        <x:f>'01 Controls'!$E$26*'02 Cargo Classes'!$M$6</x:f>
        <x:v>0.15000000000000002</x:v>
      </x:c>
      <x:c r="R2153" s="22" t="n">
        <x:f>'01 Controls'!$F$26*'02 Cargo Classes'!$N$6</x:f>
        <x:v>0</x:v>
      </x:c>
      <x:c r="S2153" s="22" t="n">
        <x:f>'01 Controls'!$G$26*'02 Cargo Classes'!$O$6</x:f>
        <x:v>0.95</x:v>
      </x:c>
      <x:c r="T2153" s="22" t="n">
        <x:f>'01 Controls'!$H$26*'02 Cargo Classes'!$P$6</x:f>
        <x:v>0</x:v>
      </x:c>
      <x:c r="U2153" s="22" t="n">
        <x:f>SUM(Q2153:T2153)</x:f>
        <x:v>1.1</x:v>
      </x:c>
      <x:c r="V2153" s="18" t="n">
        <x:f>IF(U2153=0,0,N2153*Q2153/U2153)</x:f>
        <x:v>90.20454545454545</x:v>
      </x:c>
      <x:c r="W2153" s="18" t="n">
        <x:f>IF(U2153=0,0,P2153*Q2153/U2153)</x:f>
        <x:v>177.95454545454547</x:v>
      </x:c>
      <x:c r="X2153" s="18" t="n">
        <x:f>MAX(V2153,W2153*'01 Controls'!$E$12)</x:f>
        <x:v>90.20454545454545</x:v>
      </x:c>
      <x:c r="Y2153" s="18" t="n">
        <x:f>IF(U2153=0,0,N2153*R2153/U2153)</x:f>
        <x:v>0</x:v>
      </x:c>
      <x:c r="Z2153" s="18" t="n">
        <x:f>IF(U2153=0,0,P2153*R2153/U2153)</x:f>
        <x:v>0</x:v>
      </x:c>
      <x:c r="AA2153" s="18" t="n">
        <x:f>MAX(Y2153,Z2153*'01 Controls'!$E$13)</x:f>
        <x:v>0</x:v>
      </x:c>
      <x:c r="AB2153" s="18" t="n">
        <x:f>IF(U2153=0,0,N2153*S2153/U2153)</x:f>
        <x:v>571.2954545454545</x:v>
      </x:c>
      <x:c r="AC2153" s="18" t="n">
        <x:f>IF(U2153=0,0,P2153*S2153/U2153)</x:f>
        <x:v>1127.0454545454545</x:v>
      </x:c>
      <x:c r="AD2153" s="18" t="n">
        <x:f>MAX(AB2153,AC2153*'01 Controls'!$E$14)</x:f>
        <x:v>571.2954545454545</x:v>
      </x:c>
      <x:c r="AE2153" s="18" t="n">
        <x:f>IF(U2153=0,0,N2153*T2153/U2153)</x:f>
        <x:v>0</x:v>
      </x:c>
      <x:c r="AF2153" s="18" t="n">
        <x:f>IF(U2153=0,0,P2153*T2153/U2153)</x:f>
        <x:v>0</x:v>
      </x:c>
      <x:c r="AG2153" s="18" t="n">
        <x:f>MAX(AE2153,AF2153*'01 Controls'!$E$15)</x:f>
        <x:v>0</x:v>
      </x:c>
      <x:c r="AH2153" s="18" t="n">
        <x:f>SUM(V2153,Y2153,AB2153,AE2153)</x:f>
        <x:v>661.5</x:v>
      </x:c>
      <x:c r="AI2153" s="18" t="n">
        <x:f>N2153-AH2153</x:f>
        <x:v>0</x:v>
      </x:c>
      <x:c r="AJ2153" s="18" t="n">
        <x:f>V2153*INDEX('07 Mode Capacity'!$P$6:$P$17,MATCH("AIR-"&amp;I2153,'07 Mode Capacity'!$C$6:$C$17,0))</x:f>
        <x:v>18.303771255738024</x:v>
      </x:c>
      <x:c r="AK2153" s="18" t="n">
        <x:f>Y2153*INDEX('07 Mode Capacity'!$P$6:$P$17,MATCH("OCEAN-"&amp;I2153,'07 Mode Capacity'!$C$6:$C$17,0))</x:f>
        <x:v>0</x:v>
      </x:c>
      <x:c r="AL2153" s="18" t="n">
        <x:f>AB2153*INDEX('07 Mode Capacity'!$P$6:$P$17,MATCH("LAND-"&amp;I2153,'07 Mode Capacity'!$C$6:$C$17,0))</x:f>
        <x:v>218.52103938319726</x:v>
      </x:c>
      <x:c r="AM2153" s="18" t="n">
        <x:f>AE2153*INDEX('07 Mode Capacity'!$P$6:$P$17,MATCH("INLAND-"&amp;I2153,'07 Mode Capacity'!$C$6:$C$17,0))</x:f>
        <x:v>0</x:v>
      </x:c>
      <x:c r="AN2153" s="18" t="n">
        <x:f>SUM(AJ2153:AM2153)</x:f>
        <x:v>236.82481063893528</x:v>
      </x:c>
      <x:c r="AO2153" s="17" t="n">
        <x:f>IF(N2153=0,1,AN2153/N2153)</x:f>
        <x:v>0.3580118074662665</x:v>
      </x:c>
      <x:c r="AP2153" s="11" t="str">
        <x:f>IF(AO2153&gt;='01 Controls'!$E$16,"PASS","FAIL")</x:f>
        <x:v>FAIL</x:v>
      </x:c>
      <x:c r="AQ2153" s="11" t="str">
        <x:v>UNQUANTIFIED</x:v>
      </x:c>
      <x:c r="AR2153" s="11" t="str">
        <x:v>Position-class planning record; serial item and receiver open</x:v>
      </x:c>
      <x:c r="AS2153" s="26"/>
      <x:c r="AT2153" s="26"/>
    </x:row>
    <x:row r="2154">
      <x:c r="C2154" s="11" t="str">
        <x:v>M2-H-THC-ISO-18</x:v>
      </x:c>
      <x:c r="D2154" s="11" t="str">
        <x:v>M2</x:v>
      </x:c>
      <x:c r="E2154" s="11" t="str">
        <x:v>Urban heat</x:v>
      </x:c>
      <x:c r="F2154" s="11" t="str">
        <x:v>H-THC</x:v>
      </x:c>
      <x:c r="G2154" s="11" t="str">
        <x:v>Theater hospital command</x:v>
      </x:c>
      <x:c r="H2154" s="11" t="str">
        <x:v>ISO-18</x:v>
      </x:c>
      <x:c r="I2154" s="19" t="n">
        <x:v>48</x:v>
      </x:c>
      <x:c r="J2154" s="21" t="n">
        <x:v>2</x:v>
      </x:c>
      <x:c r="K2154" s="18" t="n">
        <x:f>'05 Cargo Register'!K362</x:f>
        <x:v>385.875</x:v>
      </x:c>
      <x:c r="L2154" s="18" t="n">
        <x:f>'05 Cargo Register'!N362</x:f>
        <x:v>26</x:v>
      </x:c>
      <x:c r="M2154" s="18" t="n">
        <x:f>'05 Cargo Register'!O362</x:f>
        <x:v>686.4000000000001</x:v>
      </x:c>
      <x:c r="N2154" s="18" t="n">
        <x:f>J2154*K2154</x:f>
        <x:v>771.75</x:v>
      </x:c>
      <x:c r="O2154" s="18" t="n">
        <x:f>J2154*L2154</x:f>
        <x:v>52</x:v>
      </x:c>
      <x:c r="P2154" s="18" t="n">
        <x:f>J2154*M2154</x:f>
        <x:v>1372.8000000000002</x:v>
      </x:c>
      <x:c r="Q2154" s="22" t="n">
        <x:f>'01 Controls'!$E$26*'02 Cargo Classes'!$M$7</x:f>
        <x:v>0.010000000000000002</x:v>
      </x:c>
      <x:c r="R2154" s="22" t="n">
        <x:f>'01 Controls'!$F$26*'02 Cargo Classes'!$N$7</x:f>
        <x:v>0</x:v>
      </x:c>
      <x:c r="S2154" s="22" t="n">
        <x:f>'01 Controls'!$G$26*'02 Cargo Classes'!$O$7</x:f>
        <x:v>1.14</x:v>
      </x:c>
      <x:c r="T2154" s="22" t="n">
        <x:f>'01 Controls'!$H$26*'02 Cargo Classes'!$P$7</x:f>
        <x:v>0</x:v>
      </x:c>
      <x:c r="U2154" s="22" t="n">
        <x:f>SUM(Q2154:T2154)</x:f>
        <x:v>1.15</x:v>
      </x:c>
      <x:c r="V2154" s="18" t="n">
        <x:f>IF(U2154=0,0,N2154*Q2154/U2154)</x:f>
        <x:v>6.710869565217393</x:v>
      </x:c>
      <x:c r="W2154" s="18" t="n">
        <x:f>IF(U2154=0,0,P2154*Q2154/U2154)</x:f>
        <x:v>11.937391304347832</x:v>
      </x:c>
      <x:c r="X2154" s="18" t="n">
        <x:f>MAX(V2154,W2154*'01 Controls'!$E$12)</x:f>
        <x:v>6.710869565217393</x:v>
      </x:c>
      <x:c r="Y2154" s="18" t="n">
        <x:f>IF(U2154=0,0,N2154*R2154/U2154)</x:f>
        <x:v>0</x:v>
      </x:c>
      <x:c r="Z2154" s="18" t="n">
        <x:f>IF(U2154=0,0,P2154*R2154/U2154)</x:f>
        <x:v>0</x:v>
      </x:c>
      <x:c r="AA2154" s="18" t="n">
        <x:f>MAX(Y2154,Z2154*'01 Controls'!$E$13)</x:f>
        <x:v>0</x:v>
      </x:c>
      <x:c r="AB2154" s="18" t="n">
        <x:f>IF(U2154=0,0,N2154*S2154/U2154)</x:f>
        <x:v>765.0391304347826</x:v>
      </x:c>
      <x:c r="AC2154" s="18" t="n">
        <x:f>IF(U2154=0,0,P2154*S2154/U2154)</x:f>
        <x:v>1360.8626086956522</x:v>
      </x:c>
      <x:c r="AD2154" s="18" t="n">
        <x:f>MAX(AB2154,AC2154*'01 Controls'!$E$14)</x:f>
        <x:v>765.0391304347826</x:v>
      </x:c>
      <x:c r="AE2154" s="18" t="n">
        <x:f>IF(U2154=0,0,N2154*T2154/U2154)</x:f>
        <x:v>0</x:v>
      </x:c>
      <x:c r="AF2154" s="18" t="n">
        <x:f>IF(U2154=0,0,P2154*T2154/U2154)</x:f>
        <x:v>0</x:v>
      </x:c>
      <x:c r="AG2154" s="18" t="n">
        <x:f>MAX(AE2154,AF2154*'01 Controls'!$E$15)</x:f>
        <x:v>0</x:v>
      </x:c>
      <x:c r="AH2154" s="18" t="n">
        <x:f>SUM(V2154,Y2154,AB2154,AE2154)</x:f>
        <x:v>771.75</x:v>
      </x:c>
      <x:c r="AI2154" s="18" t="n">
        <x:f>N2154-AH2154</x:f>
        <x:v>0</x:v>
      </x:c>
      <x:c r="AJ2154" s="18" t="n">
        <x:f>V2154*INDEX('07 Mode Capacity'!$P$6:$P$17,MATCH("AIR-"&amp;I2154,'07 Mode Capacity'!$C$6:$C$17,0))</x:f>
        <x:v>1.8812960372587968</x:v>
      </x:c>
      <x:c r="AK2154" s="18" t="n">
        <x:f>Y2154*INDEX('07 Mode Capacity'!$P$6:$P$17,MATCH("OCEAN-"&amp;I2154,'07 Mode Capacity'!$C$6:$C$17,0))</x:f>
        <x:v>0</x:v>
      </x:c>
      <x:c r="AL2154" s="18" t="n">
        <x:f>AB2154*INDEX('07 Mode Capacity'!$P$6:$P$17,MATCH("LAND-"&amp;I2154,'07 Mode Capacity'!$C$6:$C$17,0))</x:f>
        <x:v>93.37139596482693</x:v>
      </x:c>
      <x:c r="AM2154" s="18" t="n">
        <x:f>AE2154*INDEX('07 Mode Capacity'!$P$6:$P$17,MATCH("INLAND-"&amp;I2154,'07 Mode Capacity'!$C$6:$C$17,0))</x:f>
        <x:v>0</x:v>
      </x:c>
      <x:c r="AN2154" s="18" t="n">
        <x:f>SUM(AJ2154:AM2154)</x:f>
        <x:v>95.25269200208572</x:v>
      </x:c>
      <x:c r="AO2154" s="17" t="n">
        <x:f>IF(N2154=0,1,AN2154/N2154)</x:f>
        <x:v>0.1234242850691101</x:v>
      </x:c>
      <x:c r="AP2154" s="11" t="str">
        <x:f>IF(AO2154&gt;='01 Controls'!$E$16,"PASS","FAIL")</x:f>
        <x:v>FAIL</x:v>
      </x:c>
      <x:c r="AQ2154" s="11" t="str">
        <x:v>UNQUANTIFIED</x:v>
      </x:c>
      <x:c r="AR2154" s="11" t="str">
        <x:v>Position-class planning record; serial item and receiver open</x:v>
      </x:c>
      <x:c r="AS2154" s="26"/>
      <x:c r="AT2154" s="26"/>
    </x:row>
    <x:row r="2155">
      <x:c r="C2155" s="11" t="str">
        <x:v>M2-H-THC-COL-12</x:v>
      </x:c>
      <x:c r="D2155" s="11" t="str">
        <x:v>M2</x:v>
      </x:c>
      <x:c r="E2155" s="11" t="str">
        <x:v>Urban heat</x:v>
      </x:c>
      <x:c r="F2155" s="11" t="str">
        <x:v>H-THC</x:v>
      </x:c>
      <x:c r="G2155" s="11" t="str">
        <x:v>Theater hospital command</x:v>
      </x:c>
      <x:c r="H2155" s="11" t="str">
        <x:v>COL-12</x:v>
      </x:c>
      <x:c r="I2155" s="19" t="n">
        <x:v>24</x:v>
      </x:c>
      <x:c r="J2155" s="21" t="n">
        <x:v>2</x:v>
      </x:c>
      <x:c r="K2155" s="18" t="n">
        <x:f>'05 Cargo Register'!K363</x:f>
        <x:v>330.75</x:v>
      </x:c>
      <x:c r="L2155" s="18" t="n">
        <x:f>'05 Cargo Register'!N363</x:f>
        <x:v>35</x:v>
      </x:c>
      <x:c r="M2155" s="18" t="n">
        <x:f>'05 Cargo Register'!O363</x:f>
        <x:v>924</x:v>
      </x:c>
      <x:c r="N2155" s="18" t="n">
        <x:f>J2155*K2155</x:f>
        <x:v>661.5</x:v>
      </x:c>
      <x:c r="O2155" s="18" t="n">
        <x:f>J2155*L2155</x:f>
        <x:v>70</x:v>
      </x:c>
      <x:c r="P2155" s="18" t="n">
        <x:f>J2155*M2155</x:f>
        <x:v>1848</x:v>
      </x:c>
      <x:c r="Q2155" s="22" t="n">
        <x:f>'01 Controls'!$E$26*'02 Cargo Classes'!$M$8</x:f>
        <x:v>0.1</x:v>
      </x:c>
      <x:c r="R2155" s="22" t="n">
        <x:f>'01 Controls'!$F$26*'02 Cargo Classes'!$N$8</x:f>
        <x:v>0</x:v>
      </x:c>
      <x:c r="S2155" s="22" t="n">
        <x:f>'01 Controls'!$G$26*'02 Cargo Classes'!$O$8</x:f>
        <x:v>1.14</x:v>
      </x:c>
      <x:c r="T2155" s="22" t="n">
        <x:f>'01 Controls'!$H$26*'02 Cargo Classes'!$P$8</x:f>
        <x:v>0</x:v>
      </x:c>
      <x:c r="U2155" s="22" t="n">
        <x:f>SUM(Q2155:T2155)</x:f>
        <x:v>1.24</x:v>
      </x:c>
      <x:c r="V2155" s="18" t="n">
        <x:f>IF(U2155=0,0,N2155*Q2155/U2155)</x:f>
        <x:v>53.34677419354839</x:v>
      </x:c>
      <x:c r="W2155" s="18" t="n">
        <x:f>IF(U2155=0,0,P2155*Q2155/U2155)</x:f>
        <x:v>149.03225806451613</x:v>
      </x:c>
      <x:c r="X2155" s="18" t="n">
        <x:f>MAX(V2155,W2155*'01 Controls'!$E$12)</x:f>
        <x:v>53.34677419354839</x:v>
      </x:c>
      <x:c r="Y2155" s="18" t="n">
        <x:f>IF(U2155=0,0,N2155*R2155/U2155)</x:f>
        <x:v>0</x:v>
      </x:c>
      <x:c r="Z2155" s="18" t="n">
        <x:f>IF(U2155=0,0,P2155*R2155/U2155)</x:f>
        <x:v>0</x:v>
      </x:c>
      <x:c r="AA2155" s="18" t="n">
        <x:f>MAX(Y2155,Z2155*'01 Controls'!$E$13)</x:f>
        <x:v>0</x:v>
      </x:c>
      <x:c r="AB2155" s="18" t="n">
        <x:f>IF(U2155=0,0,N2155*S2155/U2155)</x:f>
        <x:v>608.1532258064516</x:v>
      </x:c>
      <x:c r="AC2155" s="18" t="n">
        <x:f>IF(U2155=0,0,P2155*S2155/U2155)</x:f>
        <x:v>1698.9677419354837</x:v>
      </x:c>
      <x:c r="AD2155" s="18" t="n">
        <x:f>MAX(AB2155,AC2155*'01 Controls'!$E$14)</x:f>
        <x:v>608.1532258064516</x:v>
      </x:c>
      <x:c r="AE2155" s="18" t="n">
        <x:f>IF(U2155=0,0,N2155*T2155/U2155)</x:f>
        <x:v>0</x:v>
      </x:c>
      <x:c r="AF2155" s="18" t="n">
        <x:f>IF(U2155=0,0,P2155*T2155/U2155)</x:f>
        <x:v>0</x:v>
      </x:c>
      <x:c r="AG2155" s="18" t="n">
        <x:f>MAX(AE2155,AF2155*'01 Controls'!$E$15)</x:f>
        <x:v>0</x:v>
      </x:c>
      <x:c r="AH2155" s="18" t="n">
        <x:f>SUM(V2155,Y2155,AB2155,AE2155)</x:f>
        <x:v>661.5</x:v>
      </x:c>
      <x:c r="AI2155" s="18" t="n">
        <x:f>N2155-AH2155</x:f>
        <x:v>0</x:v>
      </x:c>
      <x:c r="AJ2155" s="18" t="n">
        <x:f>V2155*INDEX('07 Mode Capacity'!$P$6:$P$17,MATCH("AIR-"&amp;I2155,'07 Mode Capacity'!$C$6:$C$17,0))</x:f>
        <x:v>10.824810957694531</x:v>
      </x:c>
      <x:c r="AK2155" s="18" t="n">
        <x:f>Y2155*INDEX('07 Mode Capacity'!$P$6:$P$17,MATCH("OCEAN-"&amp;I2155,'07 Mode Capacity'!$C$6:$C$17,0))</x:f>
        <x:v>0</x:v>
      </x:c>
      <x:c r="AL2155" s="18" t="n">
        <x:f>AB2155*INDEX('07 Mode Capacity'!$P$6:$P$17,MATCH("LAND-"&amp;I2155,'07 Mode Capacity'!$C$6:$C$17,0))</x:f>
        <x:v>232.6191709563068</x:v>
      </x:c>
      <x:c r="AM2155" s="18" t="n">
        <x:f>AE2155*INDEX('07 Mode Capacity'!$P$6:$P$17,MATCH("INLAND-"&amp;I2155,'07 Mode Capacity'!$C$6:$C$17,0))</x:f>
        <x:v>0</x:v>
      </x:c>
      <x:c r="AN2155" s="18" t="n">
        <x:f>SUM(AJ2155:AM2155)</x:f>
        <x:v>243.4439819140013</x:v>
      </x:c>
      <x:c r="AO2155" s="17" t="n">
        <x:f>IF(N2155=0,1,AN2155/N2155)</x:f>
        <x:v>0.3680181132486792</x:v>
      </x:c>
      <x:c r="AP2155" s="11" t="str">
        <x:f>IF(AO2155&gt;='01 Controls'!$E$16,"PASS","FAIL")</x:f>
        <x:v>FAIL</x:v>
      </x:c>
      <x:c r="AQ2155" s="11" t="str">
        <x:v>UNQUANTIFIED</x:v>
      </x:c>
      <x:c r="AR2155" s="11" t="str">
        <x:v>Position-class planning record; serial item and receiver open</x:v>
      </x:c>
      <x:c r="AS2155" s="26"/>
      <x:c r="AT2155" s="26"/>
    </x:row>
    <x:row r="2156">
      <x:c r="C2156" s="11" t="str">
        <x:v>M2-H-THC-BAT-22</x:v>
      </x:c>
      <x:c r="D2156" s="11" t="str">
        <x:v>M2</x:v>
      </x:c>
      <x:c r="E2156" s="11" t="str">
        <x:v>Urban heat</x:v>
      </x:c>
      <x:c r="F2156" s="11" t="str">
        <x:v>H-THC</x:v>
      </x:c>
      <x:c r="G2156" s="11" t="str">
        <x:v>Theater hospital command</x:v>
      </x:c>
      <x:c r="H2156" s="11" t="str">
        <x:v>BAT-22</x:v>
      </x:c>
      <x:c r="I2156" s="19" t="n">
        <x:v>48</x:v>
      </x:c>
      <x:c r="J2156" s="21" t="n">
        <x:v>2</x:v>
      </x:c>
      <x:c r="K2156" s="18" t="n">
        <x:f>'05 Cargo Register'!K364</x:f>
        <x:v>147</x:v>
      </x:c>
      <x:c r="L2156" s="18" t="n">
        <x:f>'05 Cargo Register'!N364</x:f>
        <x:v>9</x:v>
      </x:c>
      <x:c r="M2156" s="18" t="n">
        <x:f>'05 Cargo Register'!O364</x:f>
        <x:v>237.60000000000002</x:v>
      </x:c>
      <x:c r="N2156" s="18" t="n">
        <x:f>J2156*K2156</x:f>
        <x:v>294</x:v>
      </x:c>
      <x:c r="O2156" s="18" t="n">
        <x:f>J2156*L2156</x:f>
        <x:v>18</x:v>
      </x:c>
      <x:c r="P2156" s="18" t="n">
        <x:f>J2156*M2156</x:f>
        <x:v>475.20000000000005</x:v>
      </x:c>
      <x:c r="Q2156" s="22" t="n">
        <x:f>'01 Controls'!$E$26*'02 Cargo Classes'!$M$9</x:f>
        <x:v>0</x:v>
      </x:c>
      <x:c r="R2156" s="22" t="n">
        <x:f>'01 Controls'!$F$26*'02 Cargo Classes'!$N$9</x:f>
        <x:v>0</x:v>
      </x:c>
      <x:c r="S2156" s="22" t="n">
        <x:f>'01 Controls'!$G$26*'02 Cargo Classes'!$O$9</x:f>
        <x:v>0.95</x:v>
      </x:c>
      <x:c r="T2156" s="22" t="n">
        <x:f>'01 Controls'!$H$26*'02 Cargo Classes'!$P$9</x:f>
        <x:v>0</x:v>
      </x:c>
      <x:c r="U2156" s="22" t="n">
        <x:f>SUM(Q2156:T2156)</x:f>
        <x:v>0.95</x:v>
      </x:c>
      <x:c r="V2156" s="18" t="n">
        <x:f>IF(U2156=0,0,N2156*Q2156/U2156)</x:f>
        <x:v>0</x:v>
      </x:c>
      <x:c r="W2156" s="18" t="n">
        <x:f>IF(U2156=0,0,P2156*Q2156/U2156)</x:f>
        <x:v>0</x:v>
      </x:c>
      <x:c r="X2156" s="18" t="n">
        <x:f>MAX(V2156,W2156*'01 Controls'!$E$12)</x:f>
        <x:v>0</x:v>
      </x:c>
      <x:c r="Y2156" s="18" t="n">
        <x:f>IF(U2156=0,0,N2156*R2156/U2156)</x:f>
        <x:v>0</x:v>
      </x:c>
      <x:c r="Z2156" s="18" t="n">
        <x:f>IF(U2156=0,0,P2156*R2156/U2156)</x:f>
        <x:v>0</x:v>
      </x:c>
      <x:c r="AA2156" s="18" t="n">
        <x:f>MAX(Y2156,Z2156*'01 Controls'!$E$13)</x:f>
        <x:v>0</x:v>
      </x:c>
      <x:c r="AB2156" s="18" t="n">
        <x:f>IF(U2156=0,0,N2156*S2156/U2156)</x:f>
        <x:v>294</x:v>
      </x:c>
      <x:c r="AC2156" s="18" t="n">
        <x:f>IF(U2156=0,0,P2156*S2156/U2156)</x:f>
        <x:v>475.20000000000005</x:v>
      </x:c>
      <x:c r="AD2156" s="18" t="n">
        <x:f>MAX(AB2156,AC2156*'01 Controls'!$E$14)</x:f>
        <x:v>294</x:v>
      </x:c>
      <x:c r="AE2156" s="18" t="n">
        <x:f>IF(U2156=0,0,N2156*T2156/U2156)</x:f>
        <x:v>0</x:v>
      </x:c>
      <x:c r="AF2156" s="18" t="n">
        <x:f>IF(U2156=0,0,P2156*T2156/U2156)</x:f>
        <x:v>0</x:v>
      </x:c>
      <x:c r="AG2156" s="18" t="n">
        <x:f>MAX(AE2156,AF2156*'01 Controls'!$E$15)</x:f>
        <x:v>0</x:v>
      </x:c>
      <x:c r="AH2156" s="18" t="n">
        <x:f>SUM(V2156,Y2156,AB2156,AE2156)</x:f>
        <x:v>294</x:v>
      </x:c>
      <x:c r="AI2156" s="18" t="n">
        <x:f>N2156-AH2156</x:f>
        <x:v>0</x:v>
      </x:c>
      <x:c r="AJ2156" s="18" t="n">
        <x:f>V2156*INDEX('07 Mode Capacity'!$P$6:$P$17,MATCH("AIR-"&amp;I2156,'07 Mode Capacity'!$C$6:$C$17,0))</x:f>
        <x:v>0</x:v>
      </x:c>
      <x:c r="AK2156" s="18" t="n">
        <x:f>Y2156*INDEX('07 Mode Capacity'!$P$6:$P$17,MATCH("OCEAN-"&amp;I2156,'07 Mode Capacity'!$C$6:$C$17,0))</x:f>
        <x:v>0</x:v>
      </x:c>
      <x:c r="AL2156" s="18" t="n">
        <x:f>AB2156*INDEX('07 Mode Capacity'!$P$6:$P$17,MATCH("LAND-"&amp;I2156,'07 Mode Capacity'!$C$6:$C$17,0))</x:f>
        <x:v>35.88207363727685</x:v>
      </x:c>
      <x:c r="AM2156" s="18" t="n">
        <x:f>AE2156*INDEX('07 Mode Capacity'!$P$6:$P$17,MATCH("INLAND-"&amp;I2156,'07 Mode Capacity'!$C$6:$C$17,0))</x:f>
        <x:v>0</x:v>
      </x:c>
      <x:c r="AN2156" s="18" t="n">
        <x:f>SUM(AJ2156:AM2156)</x:f>
        <x:v>35.88207363727685</x:v>
      </x:c>
      <x:c r="AO2156" s="17" t="n">
        <x:f>IF(N2156=0,1,AN2156/N2156)</x:f>
        <x:v>0.1220478695145471</x:v>
      </x:c>
      <x:c r="AP2156" s="11" t="str">
        <x:f>IF(AO2156&gt;='01 Controls'!$E$16,"PASS","FAIL")</x:f>
        <x:v>FAIL</x:v>
      </x:c>
      <x:c r="AQ2156" s="11" t="str">
        <x:v>UNQUANTIFIED</x:v>
      </x:c>
      <x:c r="AR2156" s="11" t="str">
        <x:v>Position-class planning record; serial item and receiver open</x:v>
      </x:c>
      <x:c r="AS2156" s="26"/>
      <x:c r="AT2156" s="26"/>
    </x:row>
    <x:row r="2157">
      <x:c r="C2157" s="11" t="str">
        <x:v>M2-H-THC-TNK-20</x:v>
      </x:c>
      <x:c r="D2157" s="11" t="str">
        <x:v>M2</x:v>
      </x:c>
      <x:c r="E2157" s="11" t="str">
        <x:v>Urban heat</x:v>
      </x:c>
      <x:c r="F2157" s="11" t="str">
        <x:v>H-THC</x:v>
      </x:c>
      <x:c r="G2157" s="11" t="str">
        <x:v>Theater hospital command</x:v>
      </x:c>
      <x:c r="H2157" s="11" t="str">
        <x:v>TNK-20</x:v>
      </x:c>
      <x:c r="I2157" s="19" t="n">
        <x:v>48</x:v>
      </x:c>
      <x:c r="J2157" s="21" t="n">
        <x:v>2</x:v>
      </x:c>
      <x:c r="K2157" s="18" t="n">
        <x:f>'05 Cargo Register'!K365</x:f>
        <x:v>110.25</x:v>
      </x:c>
      <x:c r="L2157" s="18" t="n">
        <x:f>'05 Cargo Register'!N365</x:f>
        <x:v>7</x:v>
      </x:c>
      <x:c r="M2157" s="18" t="n">
        <x:f>'05 Cargo Register'!O365</x:f>
        <x:v>148.75</x:v>
      </x:c>
      <x:c r="N2157" s="18" t="n">
        <x:f>J2157*K2157</x:f>
        <x:v>220.5</x:v>
      </x:c>
      <x:c r="O2157" s="18" t="n">
        <x:f>J2157*L2157</x:f>
        <x:v>14</x:v>
      </x:c>
      <x:c r="P2157" s="18" t="n">
        <x:f>J2157*M2157</x:f>
        <x:v>297.5</x:v>
      </x:c>
      <x:c r="Q2157" s="22" t="n">
        <x:f>'01 Controls'!$E$26*'02 Cargo Classes'!$M$10</x:f>
        <x:v>0</x:v>
      </x:c>
      <x:c r="R2157" s="22" t="n">
        <x:f>'01 Controls'!$F$26*'02 Cargo Classes'!$N$10</x:f>
        <x:v>0</x:v>
      </x:c>
      <x:c r="S2157" s="22" t="n">
        <x:f>'01 Controls'!$G$26*'02 Cargo Classes'!$O$10</x:f>
        <x:v>0.95</x:v>
      </x:c>
      <x:c r="T2157" s="22" t="n">
        <x:f>'01 Controls'!$H$26*'02 Cargo Classes'!$P$10</x:f>
        <x:v>0</x:v>
      </x:c>
      <x:c r="U2157" s="22" t="n">
        <x:f>SUM(Q2157:T2157)</x:f>
        <x:v>0.95</x:v>
      </x:c>
      <x:c r="V2157" s="18" t="n">
        <x:f>IF(U2157=0,0,N2157*Q2157/U2157)</x:f>
        <x:v>0</x:v>
      </x:c>
      <x:c r="W2157" s="18" t="n">
        <x:f>IF(U2157=0,0,P2157*Q2157/U2157)</x:f>
        <x:v>0</x:v>
      </x:c>
      <x:c r="X2157" s="18" t="n">
        <x:f>MAX(V2157,W2157*'01 Controls'!$E$12)</x:f>
        <x:v>0</x:v>
      </x:c>
      <x:c r="Y2157" s="18" t="n">
        <x:f>IF(U2157=0,0,N2157*R2157/U2157)</x:f>
        <x:v>0</x:v>
      </x:c>
      <x:c r="Z2157" s="18" t="n">
        <x:f>IF(U2157=0,0,P2157*R2157/U2157)</x:f>
        <x:v>0</x:v>
      </x:c>
      <x:c r="AA2157" s="18" t="n">
        <x:f>MAX(Y2157,Z2157*'01 Controls'!$E$13)</x:f>
        <x:v>0</x:v>
      </x:c>
      <x:c r="AB2157" s="18" t="n">
        <x:f>IF(U2157=0,0,N2157*S2157/U2157)</x:f>
        <x:v>220.5</x:v>
      </x:c>
      <x:c r="AC2157" s="18" t="n">
        <x:f>IF(U2157=0,0,P2157*S2157/U2157)</x:f>
        <x:v>297.5</x:v>
      </x:c>
      <x:c r="AD2157" s="18" t="n">
        <x:f>MAX(AB2157,AC2157*'01 Controls'!$E$14)</x:f>
        <x:v>220.5</x:v>
      </x:c>
      <x:c r="AE2157" s="18" t="n">
        <x:f>IF(U2157=0,0,N2157*T2157/U2157)</x:f>
        <x:v>0</x:v>
      </x:c>
      <x:c r="AF2157" s="18" t="n">
        <x:f>IF(U2157=0,0,P2157*T2157/U2157)</x:f>
        <x:v>0</x:v>
      </x:c>
      <x:c r="AG2157" s="18" t="n">
        <x:f>MAX(AE2157,AF2157*'01 Controls'!$E$15)</x:f>
        <x:v>0</x:v>
      </x:c>
      <x:c r="AH2157" s="18" t="n">
        <x:f>SUM(V2157,Y2157,AB2157,AE2157)</x:f>
        <x:v>220.5</x:v>
      </x:c>
      <x:c r="AI2157" s="18" t="n">
        <x:f>N2157-AH2157</x:f>
        <x:v>0</x:v>
      </x:c>
      <x:c r="AJ2157" s="18" t="n">
        <x:f>V2157*INDEX('07 Mode Capacity'!$P$6:$P$17,MATCH("AIR-"&amp;I2157,'07 Mode Capacity'!$C$6:$C$17,0))</x:f>
        <x:v>0</x:v>
      </x:c>
      <x:c r="AK2157" s="18" t="n">
        <x:f>Y2157*INDEX('07 Mode Capacity'!$P$6:$P$17,MATCH("OCEAN-"&amp;I2157,'07 Mode Capacity'!$C$6:$C$17,0))</x:f>
        <x:v>0</x:v>
      </x:c>
      <x:c r="AL2157" s="18" t="n">
        <x:f>AB2157*INDEX('07 Mode Capacity'!$P$6:$P$17,MATCH("LAND-"&amp;I2157,'07 Mode Capacity'!$C$6:$C$17,0))</x:f>
        <x:v>26.911555227957635</x:v>
      </x:c>
      <x:c r="AM2157" s="18" t="n">
        <x:f>AE2157*INDEX('07 Mode Capacity'!$P$6:$P$17,MATCH("INLAND-"&amp;I2157,'07 Mode Capacity'!$C$6:$C$17,0))</x:f>
        <x:v>0</x:v>
      </x:c>
      <x:c r="AN2157" s="18" t="n">
        <x:f>SUM(AJ2157:AM2157)</x:f>
        <x:v>26.911555227957635</x:v>
      </x:c>
      <x:c r="AO2157" s="17" t="n">
        <x:f>IF(N2157=0,1,AN2157/N2157)</x:f>
        <x:v>0.1220478695145471</x:v>
      </x:c>
      <x:c r="AP2157" s="11" t="str">
        <x:f>IF(AO2157&gt;='01 Controls'!$E$16,"PASS","FAIL")</x:f>
        <x:v>FAIL</x:v>
      </x:c>
      <x:c r="AQ2157" s="11" t="str">
        <x:v>UNQUANTIFIED</x:v>
      </x:c>
      <x:c r="AR2157" s="11" t="str">
        <x:v>Position-class planning record; serial item and receiver open</x:v>
      </x:c>
      <x:c r="AS2157" s="26"/>
      <x:c r="AT2157" s="26"/>
    </x:row>
    <x:row r="2158">
      <x:c r="C2158" s="11" t="str">
        <x:v>M2-H-THC-FLR-24</x:v>
      </x:c>
      <x:c r="D2158" s="11" t="str">
        <x:v>M2</x:v>
      </x:c>
      <x:c r="E2158" s="11" t="str">
        <x:v>Urban heat</x:v>
      </x:c>
      <x:c r="F2158" s="11" t="str">
        <x:v>H-THC</x:v>
      </x:c>
      <x:c r="G2158" s="11" t="str">
        <x:v>Theater hospital command</x:v>
      </x:c>
      <x:c r="H2158" s="11" t="str">
        <x:v>FLR-24</x:v>
      </x:c>
      <x:c r="I2158" s="19" t="n">
        <x:v>48</x:v>
      </x:c>
      <x:c r="J2158" s="21" t="n">
        <x:v>2</x:v>
      </x:c>
      <x:c r="K2158" s="18" t="n">
        <x:f>'05 Cargo Register'!K366</x:f>
        <x:v>91.875</x:v>
      </x:c>
      <x:c r="L2158" s="18" t="n">
        <x:f>'05 Cargo Register'!N366</x:f>
        <x:v>5</x:v>
      </x:c>
      <x:c r="M2158" s="18" t="n">
        <x:f>'05 Cargo Register'!O366</x:f>
        <x:v>160</x:v>
      </x:c>
      <x:c r="N2158" s="18" t="n">
        <x:f>J2158*K2158</x:f>
        <x:v>183.75</x:v>
      </x:c>
      <x:c r="O2158" s="18" t="n">
        <x:f>J2158*L2158</x:f>
        <x:v>10</x:v>
      </x:c>
      <x:c r="P2158" s="18" t="n">
        <x:f>J2158*M2158</x:f>
        <x:v>320</x:v>
      </x:c>
      <x:c r="Q2158" s="22" t="n">
        <x:f>'01 Controls'!$E$26*'02 Cargo Classes'!$M$11</x:f>
        <x:v>0</x:v>
      </x:c>
      <x:c r="R2158" s="22" t="n">
        <x:f>'01 Controls'!$F$26*'02 Cargo Classes'!$N$11</x:f>
        <x:v>0</x:v>
      </x:c>
      <x:c r="S2158" s="22" t="n">
        <x:f>'01 Controls'!$G$26*'02 Cargo Classes'!$O$11</x:f>
        <x:v>0.95</x:v>
      </x:c>
      <x:c r="T2158" s="22" t="n">
        <x:f>'01 Controls'!$H$26*'02 Cargo Classes'!$P$11</x:f>
        <x:v>0</x:v>
      </x:c>
      <x:c r="U2158" s="22" t="n">
        <x:f>SUM(Q2158:T2158)</x:f>
        <x:v>0.95</x:v>
      </x:c>
      <x:c r="V2158" s="18" t="n">
        <x:f>IF(U2158=0,0,N2158*Q2158/U2158)</x:f>
        <x:v>0</x:v>
      </x:c>
      <x:c r="W2158" s="18" t="n">
        <x:f>IF(U2158=0,0,P2158*Q2158/U2158)</x:f>
        <x:v>0</x:v>
      </x:c>
      <x:c r="X2158" s="18" t="n">
        <x:f>MAX(V2158,W2158*'01 Controls'!$E$12)</x:f>
        <x:v>0</x:v>
      </x:c>
      <x:c r="Y2158" s="18" t="n">
        <x:f>IF(U2158=0,0,N2158*R2158/U2158)</x:f>
        <x:v>0</x:v>
      </x:c>
      <x:c r="Z2158" s="18" t="n">
        <x:f>IF(U2158=0,0,P2158*R2158/U2158)</x:f>
        <x:v>0</x:v>
      </x:c>
      <x:c r="AA2158" s="18" t="n">
        <x:f>MAX(Y2158,Z2158*'01 Controls'!$E$13)</x:f>
        <x:v>0</x:v>
      </x:c>
      <x:c r="AB2158" s="18" t="n">
        <x:f>IF(U2158=0,0,N2158*S2158/U2158)</x:f>
        <x:v>183.75</x:v>
      </x:c>
      <x:c r="AC2158" s="18" t="n">
        <x:f>IF(U2158=0,0,P2158*S2158/U2158)</x:f>
        <x:v>320</x:v>
      </x:c>
      <x:c r="AD2158" s="18" t="n">
        <x:f>MAX(AB2158,AC2158*'01 Controls'!$E$14)</x:f>
        <x:v>183.75</x:v>
      </x:c>
      <x:c r="AE2158" s="18" t="n">
        <x:f>IF(U2158=0,0,N2158*T2158/U2158)</x:f>
        <x:v>0</x:v>
      </x:c>
      <x:c r="AF2158" s="18" t="n">
        <x:f>IF(U2158=0,0,P2158*T2158/U2158)</x:f>
        <x:v>0</x:v>
      </x:c>
      <x:c r="AG2158" s="18" t="n">
        <x:f>MAX(AE2158,AF2158*'01 Controls'!$E$15)</x:f>
        <x:v>0</x:v>
      </x:c>
      <x:c r="AH2158" s="18" t="n">
        <x:f>SUM(V2158,Y2158,AB2158,AE2158)</x:f>
        <x:v>183.75</x:v>
      </x:c>
      <x:c r="AI2158" s="18" t="n">
        <x:f>N2158-AH2158</x:f>
        <x:v>0</x:v>
      </x:c>
      <x:c r="AJ2158" s="18" t="n">
        <x:f>V2158*INDEX('07 Mode Capacity'!$P$6:$P$17,MATCH("AIR-"&amp;I2158,'07 Mode Capacity'!$C$6:$C$17,0))</x:f>
        <x:v>0</x:v>
      </x:c>
      <x:c r="AK2158" s="18" t="n">
        <x:f>Y2158*INDEX('07 Mode Capacity'!$P$6:$P$17,MATCH("OCEAN-"&amp;I2158,'07 Mode Capacity'!$C$6:$C$17,0))</x:f>
        <x:v>0</x:v>
      </x:c>
      <x:c r="AL2158" s="18" t="n">
        <x:f>AB2158*INDEX('07 Mode Capacity'!$P$6:$P$17,MATCH("LAND-"&amp;I2158,'07 Mode Capacity'!$C$6:$C$17,0))</x:f>
        <x:v>22.42629602329803</x:v>
      </x:c>
      <x:c r="AM2158" s="18" t="n">
        <x:f>AE2158*INDEX('07 Mode Capacity'!$P$6:$P$17,MATCH("INLAND-"&amp;I2158,'07 Mode Capacity'!$C$6:$C$17,0))</x:f>
        <x:v>0</x:v>
      </x:c>
      <x:c r="AN2158" s="18" t="n">
        <x:f>SUM(AJ2158:AM2158)</x:f>
        <x:v>22.42629602329803</x:v>
      </x:c>
      <x:c r="AO2158" s="17" t="n">
        <x:f>IF(N2158=0,1,AN2158/N2158)</x:f>
        <x:v>0.1220478695145471</x:v>
      </x:c>
      <x:c r="AP2158" s="11" t="str">
        <x:f>IF(AO2158&gt;='01 Controls'!$E$16,"PASS","FAIL")</x:f>
        <x:v>FAIL</x:v>
      </x:c>
      <x:c r="AQ2158" s="11" t="str">
        <x:v>UNQUANTIFIED</x:v>
      </x:c>
      <x:c r="AR2158" s="11" t="str">
        <x:v>Position-class planning record; serial item and receiver open</x:v>
      </x:c>
      <x:c r="AS2158" s="26"/>
      <x:c r="AT2158" s="26"/>
    </x:row>
    <x:row r="2159">
      <x:c r="C2159" s="11" t="str">
        <x:v>M2-H-THC-ROL-30</x:v>
      </x:c>
      <x:c r="D2159" s="11" t="str">
        <x:v>M2</x:v>
      </x:c>
      <x:c r="E2159" s="11" t="str">
        <x:v>Urban heat</x:v>
      </x:c>
      <x:c r="F2159" s="11" t="str">
        <x:v>H-THC</x:v>
      </x:c>
      <x:c r="G2159" s="11" t="str">
        <x:v>Theater hospital command</x:v>
      </x:c>
      <x:c r="H2159" s="11" t="str">
        <x:v>ROL-30</x:v>
      </x:c>
      <x:c r="I2159" s="19" t="n">
        <x:v>48</x:v>
      </x:c>
      <x:c r="J2159" s="21" t="n">
        <x:v>2</x:v>
      </x:c>
      <x:c r="K2159" s="18" t="n">
        <x:f>'05 Cargo Register'!K367</x:f>
        <x:v>183.75</x:v>
      </x:c>
      <x:c r="L2159" s="18" t="n">
        <x:f>'05 Cargo Register'!N367</x:f>
        <x:v>8</x:v>
      </x:c>
      <x:c r="M2159" s="18" t="n">
        <x:f>'05 Cargo Register'!O367</x:f>
        <x:v>510</x:v>
      </x:c>
      <x:c r="N2159" s="18" t="n">
        <x:f>J2159*K2159</x:f>
        <x:v>367.5</x:v>
      </x:c>
      <x:c r="O2159" s="18" t="n">
        <x:f>J2159*L2159</x:f>
        <x:v>16</x:v>
      </x:c>
      <x:c r="P2159" s="18" t="n">
        <x:f>J2159*M2159</x:f>
        <x:v>1020</x:v>
      </x:c>
      <x:c r="Q2159" s="22" t="n">
        <x:f>'01 Controls'!$E$26*'02 Cargo Classes'!$M$12</x:f>
        <x:v>0</x:v>
      </x:c>
      <x:c r="R2159" s="22" t="n">
        <x:f>'01 Controls'!$F$26*'02 Cargo Classes'!$N$12</x:f>
        <x:v>0</x:v>
      </x:c>
      <x:c r="S2159" s="22" t="n">
        <x:f>'01 Controls'!$G$26*'02 Cargo Classes'!$O$12</x:f>
        <x:v>1.4249999999999998</x:v>
      </x:c>
      <x:c r="T2159" s="22" t="n">
        <x:f>'01 Controls'!$H$26*'02 Cargo Classes'!$P$12</x:f>
        <x:v>0</x:v>
      </x:c>
      <x:c r="U2159" s="22" t="n">
        <x:f>SUM(Q2159:T2159)</x:f>
        <x:v>1.4249999999999998</x:v>
      </x:c>
      <x:c r="V2159" s="18" t="n">
        <x:f>IF(U2159=0,0,N2159*Q2159/U2159)</x:f>
        <x:v>0</x:v>
      </x:c>
      <x:c r="W2159" s="18" t="n">
        <x:f>IF(U2159=0,0,P2159*Q2159/U2159)</x:f>
        <x:v>0</x:v>
      </x:c>
      <x:c r="X2159" s="18" t="n">
        <x:f>MAX(V2159,W2159*'01 Controls'!$E$12)</x:f>
        <x:v>0</x:v>
      </x:c>
      <x:c r="Y2159" s="18" t="n">
        <x:f>IF(U2159=0,0,N2159*R2159/U2159)</x:f>
        <x:v>0</x:v>
      </x:c>
      <x:c r="Z2159" s="18" t="n">
        <x:f>IF(U2159=0,0,P2159*R2159/U2159)</x:f>
        <x:v>0</x:v>
      </x:c>
      <x:c r="AA2159" s="18" t="n">
        <x:f>MAX(Y2159,Z2159*'01 Controls'!$E$13)</x:f>
        <x:v>0</x:v>
      </x:c>
      <x:c r="AB2159" s="18" t="n">
        <x:f>IF(U2159=0,0,N2159*S2159/U2159)</x:f>
        <x:v>367.49999999999994</x:v>
      </x:c>
      <x:c r="AC2159" s="18" t="n">
        <x:f>IF(U2159=0,0,P2159*S2159/U2159)</x:f>
        <x:v>1020</x:v>
      </x:c>
      <x:c r="AD2159" s="18" t="n">
        <x:f>MAX(AB2159,AC2159*'01 Controls'!$E$14)</x:f>
        <x:v>367.49999999999994</x:v>
      </x:c>
      <x:c r="AE2159" s="18" t="n">
        <x:f>IF(U2159=0,0,N2159*T2159/U2159)</x:f>
        <x:v>0</x:v>
      </x:c>
      <x:c r="AF2159" s="18" t="n">
        <x:f>IF(U2159=0,0,P2159*T2159/U2159)</x:f>
        <x:v>0</x:v>
      </x:c>
      <x:c r="AG2159" s="18" t="n">
        <x:f>MAX(AE2159,AF2159*'01 Controls'!$E$15)</x:f>
        <x:v>0</x:v>
      </x:c>
      <x:c r="AH2159" s="18" t="n">
        <x:f>SUM(V2159,Y2159,AB2159,AE2159)</x:f>
        <x:v>367.49999999999994</x:v>
      </x:c>
      <x:c r="AI2159" s="18" t="n">
        <x:f>N2159-AH2159</x:f>
        <x:v>5.684341886080802e-14</x:v>
      </x:c>
      <x:c r="AJ2159" s="18" t="n">
        <x:f>V2159*INDEX('07 Mode Capacity'!$P$6:$P$17,MATCH("AIR-"&amp;I2159,'07 Mode Capacity'!$C$6:$C$17,0))</x:f>
        <x:v>0</x:v>
      </x:c>
      <x:c r="AK2159" s="18" t="n">
        <x:f>Y2159*INDEX('07 Mode Capacity'!$P$6:$P$17,MATCH("OCEAN-"&amp;I2159,'07 Mode Capacity'!$C$6:$C$17,0))</x:f>
        <x:v>0</x:v>
      </x:c>
      <x:c r="AL2159" s="18" t="n">
        <x:f>AB2159*INDEX('07 Mode Capacity'!$P$6:$P$17,MATCH("LAND-"&amp;I2159,'07 Mode Capacity'!$C$6:$C$17,0))</x:f>
        <x:v>44.85259204659605</x:v>
      </x:c>
      <x:c r="AM2159" s="18" t="n">
        <x:f>AE2159*INDEX('07 Mode Capacity'!$P$6:$P$17,MATCH("INLAND-"&amp;I2159,'07 Mode Capacity'!$C$6:$C$17,0))</x:f>
        <x:v>0</x:v>
      </x:c>
      <x:c r="AN2159" s="18" t="n">
        <x:f>SUM(AJ2159:AM2159)</x:f>
        <x:v>44.85259204659605</x:v>
      </x:c>
      <x:c r="AO2159" s="17" t="n">
        <x:f>IF(N2159=0,1,AN2159/N2159)</x:f>
        <x:v>0.12204786951454707</x:v>
      </x:c>
      <x:c r="AP2159" s="11" t="str">
        <x:f>IF(AO2159&gt;='01 Controls'!$E$16,"PASS","FAIL")</x:f>
        <x:v>FAIL</x:v>
      </x:c>
      <x:c r="AQ2159" s="11" t="str">
        <x:v>UNQUANTIFIED</x:v>
      </x:c>
      <x:c r="AR2159" s="11" t="str">
        <x:v>Position-class planning record; serial item and receiver open</x:v>
      </x:c>
      <x:c r="AS2159" s="26"/>
      <x:c r="AT2159" s="26"/>
    </x:row>
    <x:row r="2160">
      <x:c r="C2160" s="11" t="str">
        <x:v>M2-H-THC-BLK-08</x:v>
      </x:c>
      <x:c r="D2160" s="11" t="str">
        <x:v>M2</x:v>
      </x:c>
      <x:c r="E2160" s="11" t="str">
        <x:v>Urban heat</x:v>
      </x:c>
      <x:c r="F2160" s="11" t="str">
        <x:v>H-THC</x:v>
      </x:c>
      <x:c r="G2160" s="11" t="str">
        <x:v>Theater hospital command</x:v>
      </x:c>
      <x:c r="H2160" s="11" t="str">
        <x:v>BLK-08</x:v>
      </x:c>
      <x:c r="I2160" s="19" t="n">
        <x:v>48</x:v>
      </x:c>
      <x:c r="J2160" s="21" t="n">
        <x:v>2</x:v>
      </x:c>
      <x:c r="K2160" s="18" t="n">
        <x:f>'05 Cargo Register'!K368</x:f>
        <x:v>257.25</x:v>
      </x:c>
      <x:c r="L2160" s="18" t="n">
        <x:f>'05 Cargo Register'!N368</x:f>
        <x:v>41</x:v>
      </x:c>
      <x:c r="M2160" s="18" t="n">
        <x:f>'05 Cargo Register'!O368</x:f>
        <x:v>2091</x:v>
      </x:c>
      <x:c r="N2160" s="18" t="n">
        <x:f>J2160*K2160</x:f>
        <x:v>514.5</x:v>
      </x:c>
      <x:c r="O2160" s="18" t="n">
        <x:f>J2160*L2160</x:f>
        <x:v>82</x:v>
      </x:c>
      <x:c r="P2160" s="18" t="n">
        <x:f>J2160*M2160</x:f>
        <x:v>4182</x:v>
      </x:c>
      <x:c r="Q2160" s="22" t="n">
        <x:f>'01 Controls'!$E$26*'02 Cargo Classes'!$M$14</x:f>
        <x:v>0.05</x:v>
      </x:c>
      <x:c r="R2160" s="22" t="n">
        <x:f>'01 Controls'!$F$26*'02 Cargo Classes'!$N$14</x:f>
        <x:v>0</x:v>
      </x:c>
      <x:c r="S2160" s="22" t="n">
        <x:f>'01 Controls'!$G$26*'02 Cargo Classes'!$O$14</x:f>
        <x:v>0.95</x:v>
      </x:c>
      <x:c r="T2160" s="22" t="n">
        <x:f>'01 Controls'!$H$26*'02 Cargo Classes'!$P$14</x:f>
        <x:v>0</x:v>
      </x:c>
      <x:c r="U2160" s="22" t="n">
        <x:f>SUM(Q2160:T2160)</x:f>
        <x:v>1</x:v>
      </x:c>
      <x:c r="V2160" s="18" t="n">
        <x:f>IF(U2160=0,0,N2160*Q2160/U2160)</x:f>
        <x:v>25.725</x:v>
      </x:c>
      <x:c r="W2160" s="18" t="n">
        <x:f>IF(U2160=0,0,P2160*Q2160/U2160)</x:f>
        <x:v>209.10000000000002</x:v>
      </x:c>
      <x:c r="X2160" s="18" t="n">
        <x:f>MAX(V2160,W2160*'01 Controls'!$E$12)</x:f>
        <x:v>52.275000000000006</x:v>
      </x:c>
      <x:c r="Y2160" s="18" t="n">
        <x:f>IF(U2160=0,0,N2160*R2160/U2160)</x:f>
        <x:v>0</x:v>
      </x:c>
      <x:c r="Z2160" s="18" t="n">
        <x:f>IF(U2160=0,0,P2160*R2160/U2160)</x:f>
        <x:v>0</x:v>
      </x:c>
      <x:c r="AA2160" s="18" t="n">
        <x:f>MAX(Y2160,Z2160*'01 Controls'!$E$13)</x:f>
        <x:v>0</x:v>
      </x:c>
      <x:c r="AB2160" s="18" t="n">
        <x:f>IF(U2160=0,0,N2160*S2160/U2160)</x:f>
        <x:v>488.775</x:v>
      </x:c>
      <x:c r="AC2160" s="18" t="n">
        <x:f>IF(U2160=0,0,P2160*S2160/U2160)</x:f>
        <x:v>3972.8999999999996</x:v>
      </x:c>
      <x:c r="AD2160" s="18" t="n">
        <x:f>MAX(AB2160,AC2160*'01 Controls'!$E$14)</x:f>
        <x:v>794.5799999999999</x:v>
      </x:c>
      <x:c r="AE2160" s="18" t="n">
        <x:f>IF(U2160=0,0,N2160*T2160/U2160)</x:f>
        <x:v>0</x:v>
      </x:c>
      <x:c r="AF2160" s="18" t="n">
        <x:f>IF(U2160=0,0,P2160*T2160/U2160)</x:f>
        <x:v>0</x:v>
      </x:c>
      <x:c r="AG2160" s="18" t="n">
        <x:f>MAX(AE2160,AF2160*'01 Controls'!$E$15)</x:f>
        <x:v>0</x:v>
      </x:c>
      <x:c r="AH2160" s="18" t="n">
        <x:f>SUM(V2160,Y2160,AB2160,AE2160)</x:f>
        <x:v>514.5</x:v>
      </x:c>
      <x:c r="AI2160" s="18" t="n">
        <x:f>N2160-AH2160</x:f>
        <x:v>0</x:v>
      </x:c>
      <x:c r="AJ2160" s="18" t="n">
        <x:f>V2160*INDEX('07 Mode Capacity'!$P$6:$P$17,MATCH("AIR-"&amp;I2160,'07 Mode Capacity'!$C$6:$C$17,0))</x:f>
        <x:v>7.211634809492053</x:v>
      </x:c>
      <x:c r="AK2160" s="18" t="n">
        <x:f>Y2160*INDEX('07 Mode Capacity'!$P$6:$P$17,MATCH("OCEAN-"&amp;I2160,'07 Mode Capacity'!$C$6:$C$17,0))</x:f>
        <x:v>0</x:v>
      </x:c>
      <x:c r="AL2160" s="18" t="n">
        <x:f>AB2160*INDEX('07 Mode Capacity'!$P$6:$P$17,MATCH("LAND-"&amp;I2160,'07 Mode Capacity'!$C$6:$C$17,0))</x:f>
        <x:v>59.65394742197276</x:v>
      </x:c>
      <x:c r="AM2160" s="18" t="n">
        <x:f>AE2160*INDEX('07 Mode Capacity'!$P$6:$P$17,MATCH("INLAND-"&amp;I2160,'07 Mode Capacity'!$C$6:$C$17,0))</x:f>
        <x:v>0</x:v>
      </x:c>
      <x:c r="AN2160" s="18" t="n">
        <x:f>SUM(AJ2160:AM2160)</x:f>
        <x:v>66.86558223146481</x:v>
      </x:c>
      <x:c r="AO2160" s="17" t="n">
        <x:f>IF(N2160=0,1,AN2160/N2160)</x:f>
        <x:v>0.1299622589532844</x:v>
      </x:c>
      <x:c r="AP2160" s="11" t="str">
        <x:f>IF(AO2160&gt;='01 Controls'!$E$16,"PASS","FAIL")</x:f>
        <x:v>FAIL</x:v>
      </x:c>
      <x:c r="AQ2160" s="11" t="str">
        <x:v>UNQUANTIFIED</x:v>
      </x:c>
      <x:c r="AR2160" s="11" t="str">
        <x:v>Position-class planning record; serial item and receiver open</x:v>
      </x:c>
      <x:c r="AS2160" s="26"/>
      <x:c r="AT2160" s="26"/>
    </x:row>
    <x:row r="2161">
      <x:c r="C2161" s="11" t="str">
        <x:v>M2-H-PMG-APL-45</x:v>
      </x:c>
      <x:c r="D2161" s="11" t="str">
        <x:v>M2</x:v>
      </x:c>
      <x:c r="E2161" s="11" t="str">
        <x:v>Urban heat</x:v>
      </x:c>
      <x:c r="F2161" s="11" t="str">
        <x:v>H-PMG</x:v>
      </x:c>
      <x:c r="G2161" s="11" t="str">
        <x:v>Patient movement group</x:v>
      </x:c>
      <x:c r="H2161" s="11" t="str">
        <x:v>APL-45</x:v>
      </x:c>
      <x:c r="I2161" s="19" t="n">
        <x:v>24</x:v>
      </x:c>
      <x:c r="J2161" s="21" t="n">
        <x:v>4</x:v>
      </x:c>
      <x:c r="K2161" s="18" t="n">
        <x:f>'05 Cargo Register'!K369</x:f>
        <x:v>519.7499999999999</x:v>
      </x:c>
      <x:c r="L2161" s="18" t="n">
        <x:f>'05 Cargo Register'!N369</x:f>
        <x:v>136</x:v>
      </x:c>
      <x:c r="M2161" s="18" t="n">
        <x:f>'05 Cargo Register'!O369</x:f>
        <x:v>1020</x:v>
      </x:c>
      <x:c r="N2161" s="18" t="n">
        <x:f>J2161*K2161</x:f>
        <x:v>2078.9999999999995</x:v>
      </x:c>
      <x:c r="O2161" s="18" t="n">
        <x:f>J2161*L2161</x:f>
        <x:v>544</x:v>
      </x:c>
      <x:c r="P2161" s="18" t="n">
        <x:f>J2161*M2161</x:f>
        <x:v>4080</x:v>
      </x:c>
      <x:c r="Q2161" s="22" t="n">
        <x:f>'01 Controls'!$E$26*'02 Cargo Classes'!$M$6</x:f>
        <x:v>0.15000000000000002</x:v>
      </x:c>
      <x:c r="R2161" s="22" t="n">
        <x:f>'01 Controls'!$F$26*'02 Cargo Classes'!$N$6</x:f>
        <x:v>0</x:v>
      </x:c>
      <x:c r="S2161" s="22" t="n">
        <x:f>'01 Controls'!$G$26*'02 Cargo Classes'!$O$6</x:f>
        <x:v>0.95</x:v>
      </x:c>
      <x:c r="T2161" s="22" t="n">
        <x:f>'01 Controls'!$H$26*'02 Cargo Classes'!$P$6</x:f>
        <x:v>0</x:v>
      </x:c>
      <x:c r="U2161" s="22" t="n">
        <x:f>SUM(Q2161:T2161)</x:f>
        <x:v>1.1</x:v>
      </x:c>
      <x:c r="V2161" s="18" t="n">
        <x:f>IF(U2161=0,0,N2161*Q2161/U2161)</x:f>
        <x:v>283.49999999999994</x:v>
      </x:c>
      <x:c r="W2161" s="18" t="n">
        <x:f>IF(U2161=0,0,P2161*Q2161/U2161)</x:f>
        <x:v>556.3636363636364</x:v>
      </x:c>
      <x:c r="X2161" s="18" t="n">
        <x:f>MAX(V2161,W2161*'01 Controls'!$E$12)</x:f>
        <x:v>283.49999999999994</x:v>
      </x:c>
      <x:c r="Y2161" s="18" t="n">
        <x:f>IF(U2161=0,0,N2161*R2161/U2161)</x:f>
        <x:v>0</x:v>
      </x:c>
      <x:c r="Z2161" s="18" t="n">
        <x:f>IF(U2161=0,0,P2161*R2161/U2161)</x:f>
        <x:v>0</x:v>
      </x:c>
      <x:c r="AA2161" s="18" t="n">
        <x:f>MAX(Y2161,Z2161*'01 Controls'!$E$13)</x:f>
        <x:v>0</x:v>
      </x:c>
      <x:c r="AB2161" s="18" t="n">
        <x:f>IF(U2161=0,0,N2161*S2161/U2161)</x:f>
        <x:v>1795.4999999999993</x:v>
      </x:c>
      <x:c r="AC2161" s="18" t="n">
        <x:f>IF(U2161=0,0,P2161*S2161/U2161)</x:f>
        <x:v>3523.6363636363635</x:v>
      </x:c>
      <x:c r="AD2161" s="18" t="n">
        <x:f>MAX(AB2161,AC2161*'01 Controls'!$E$14)</x:f>
        <x:v>1795.4999999999993</x:v>
      </x:c>
      <x:c r="AE2161" s="18" t="n">
        <x:f>IF(U2161=0,0,N2161*T2161/U2161)</x:f>
        <x:v>0</x:v>
      </x:c>
      <x:c r="AF2161" s="18" t="n">
        <x:f>IF(U2161=0,0,P2161*T2161/U2161)</x:f>
        <x:v>0</x:v>
      </x:c>
      <x:c r="AG2161" s="18" t="n">
        <x:f>MAX(AE2161,AF2161*'01 Controls'!$E$15)</x:f>
        <x:v>0</x:v>
      </x:c>
      <x:c r="AH2161" s="18" t="n">
        <x:f>SUM(V2161,Y2161,AB2161,AE2161)</x:f>
        <x:v>2078.999999999999</x:v>
      </x:c>
      <x:c r="AI2161" s="18" t="n">
        <x:f>N2161-AH2161</x:f>
        <x:v>4.547473508864641e-13</x:v>
      </x:c>
      <x:c r="AJ2161" s="18" t="n">
        <x:f>V2161*INDEX('07 Mode Capacity'!$P$6:$P$17,MATCH("AIR-"&amp;I2161,'07 Mode Capacity'!$C$6:$C$17,0))</x:f>
        <x:v>57.5261382323195</x:v>
      </x:c>
      <x:c r="AK2161" s="18" t="n">
        <x:f>Y2161*INDEX('07 Mode Capacity'!$P$6:$P$17,MATCH("OCEAN-"&amp;I2161,'07 Mode Capacity'!$C$6:$C$17,0))</x:f>
        <x:v>0</x:v>
      </x:c>
      <x:c r="AL2161" s="18" t="n">
        <x:f>AB2161*INDEX('07 Mode Capacity'!$P$6:$P$17,MATCH("LAND-"&amp;I2161,'07 Mode Capacity'!$C$6:$C$17,0))</x:f>
        <x:v>686.7804094900483</x:v>
      </x:c>
      <x:c r="AM2161" s="18" t="n">
        <x:f>AE2161*INDEX('07 Mode Capacity'!$P$6:$P$17,MATCH("INLAND-"&amp;I2161,'07 Mode Capacity'!$C$6:$C$17,0))</x:f>
        <x:v>0</x:v>
      </x:c>
      <x:c r="AN2161" s="18" t="n">
        <x:f>SUM(AJ2161:AM2161)</x:f>
        <x:v>744.3065477223678</x:v>
      </x:c>
      <x:c r="AO2161" s="17" t="n">
        <x:f>IF(N2161=0,1,AN2161/N2161)</x:f>
        <x:v>0.35801180746626643</x:v>
      </x:c>
      <x:c r="AP2161" s="11" t="str">
        <x:f>IF(AO2161&gt;='01 Controls'!$E$16,"PASS","FAIL")</x:f>
        <x:v>FAIL</x:v>
      </x:c>
      <x:c r="AQ2161" s="11" t="str">
        <x:v>UNQUANTIFIED</x:v>
      </x:c>
      <x:c r="AR2161" s="11" t="str">
        <x:v>Position-class planning record; serial item and receiver open</x:v>
      </x:c>
      <x:c r="AS2161" s="26"/>
      <x:c r="AT2161" s="26"/>
    </x:row>
    <x:row r="2162">
      <x:c r="C2162" s="11" t="str">
        <x:v>M2-H-PMG-ISO-18</x:v>
      </x:c>
      <x:c r="D2162" s="11" t="str">
        <x:v>M2</x:v>
      </x:c>
      <x:c r="E2162" s="11" t="str">
        <x:v>Urban heat</x:v>
      </x:c>
      <x:c r="F2162" s="11" t="str">
        <x:v>H-PMG</x:v>
      </x:c>
      <x:c r="G2162" s="11" t="str">
        <x:v>Patient movement group</x:v>
      </x:c>
      <x:c r="H2162" s="11" t="str">
        <x:v>ISO-18</x:v>
      </x:c>
      <x:c r="I2162" s="19" t="n">
        <x:v>48</x:v>
      </x:c>
      <x:c r="J2162" s="21" t="n">
        <x:v>4</x:v>
      </x:c>
      <x:c r="K2162" s="18" t="n">
        <x:f>'05 Cargo Register'!K370</x:f>
        <x:v>606.3749999999999</x:v>
      </x:c>
      <x:c r="L2162" s="18" t="n">
        <x:f>'05 Cargo Register'!N370</x:f>
        <x:v>40</x:v>
      </x:c>
      <x:c r="M2162" s="18" t="n">
        <x:f>'05 Cargo Register'!O370</x:f>
        <x:v>1056</x:v>
      </x:c>
      <x:c r="N2162" s="18" t="n">
        <x:f>J2162*K2162</x:f>
        <x:v>2425.4999999999995</x:v>
      </x:c>
      <x:c r="O2162" s="18" t="n">
        <x:f>J2162*L2162</x:f>
        <x:v>160</x:v>
      </x:c>
      <x:c r="P2162" s="18" t="n">
        <x:f>J2162*M2162</x:f>
        <x:v>4224</x:v>
      </x:c>
      <x:c r="Q2162" s="22" t="n">
        <x:f>'01 Controls'!$E$26*'02 Cargo Classes'!$M$7</x:f>
        <x:v>0.010000000000000002</x:v>
      </x:c>
      <x:c r="R2162" s="22" t="n">
        <x:f>'01 Controls'!$F$26*'02 Cargo Classes'!$N$7</x:f>
        <x:v>0</x:v>
      </x:c>
      <x:c r="S2162" s="22" t="n">
        <x:f>'01 Controls'!$G$26*'02 Cargo Classes'!$O$7</x:f>
        <x:v>1.14</x:v>
      </x:c>
      <x:c r="T2162" s="22" t="n">
        <x:f>'01 Controls'!$H$26*'02 Cargo Classes'!$P$7</x:f>
        <x:v>0</x:v>
      </x:c>
      <x:c r="U2162" s="22" t="n">
        <x:f>SUM(Q2162:T2162)</x:f>
        <x:v>1.15</x:v>
      </x:c>
      <x:c r="V2162" s="18" t="n">
        <x:f>IF(U2162=0,0,N2162*Q2162/U2162)</x:f>
        <x:v>21.09130434782609</x:v>
      </x:c>
      <x:c r="W2162" s="18" t="n">
        <x:f>IF(U2162=0,0,P2162*Q2162/U2162)</x:f>
        <x:v>36.730434782608704</x:v>
      </x:c>
      <x:c r="X2162" s="18" t="n">
        <x:f>MAX(V2162,W2162*'01 Controls'!$E$12)</x:f>
        <x:v>21.09130434782609</x:v>
      </x:c>
      <x:c r="Y2162" s="18" t="n">
        <x:f>IF(U2162=0,0,N2162*R2162/U2162)</x:f>
        <x:v>0</x:v>
      </x:c>
      <x:c r="Z2162" s="18" t="n">
        <x:f>IF(U2162=0,0,P2162*R2162/U2162)</x:f>
        <x:v>0</x:v>
      </x:c>
      <x:c r="AA2162" s="18" t="n">
        <x:f>MAX(Y2162,Z2162*'01 Controls'!$E$13)</x:f>
        <x:v>0</x:v>
      </x:c>
      <x:c r="AB2162" s="18" t="n">
        <x:f>IF(U2162=0,0,N2162*S2162/U2162)</x:f>
        <x:v>2404.4086956521733</x:v>
      </x:c>
      <x:c r="AC2162" s="18" t="n">
        <x:f>IF(U2162=0,0,P2162*S2162/U2162)</x:f>
        <x:v>4187.269565217392</x:v>
      </x:c>
      <x:c r="AD2162" s="18" t="n">
        <x:f>MAX(AB2162,AC2162*'01 Controls'!$E$14)</x:f>
        <x:v>2404.4086956521733</x:v>
      </x:c>
      <x:c r="AE2162" s="18" t="n">
        <x:f>IF(U2162=0,0,N2162*T2162/U2162)</x:f>
        <x:v>0</x:v>
      </x:c>
      <x:c r="AF2162" s="18" t="n">
        <x:f>IF(U2162=0,0,P2162*T2162/U2162)</x:f>
        <x:v>0</x:v>
      </x:c>
      <x:c r="AG2162" s="18" t="n">
        <x:f>MAX(AE2162,AF2162*'01 Controls'!$E$15)</x:f>
        <x:v>0</x:v>
      </x:c>
      <x:c r="AH2162" s="18" t="n">
        <x:f>SUM(V2162,Y2162,AB2162,AE2162)</x:f>
        <x:v>2425.4999999999995</x:v>
      </x:c>
      <x:c r="AI2162" s="18" t="n">
        <x:f>N2162-AH2162</x:f>
        <x:v>0</x:v>
      </x:c>
      <x:c r="AJ2162" s="18" t="n">
        <x:f>V2162*INDEX('07 Mode Capacity'!$P$6:$P$17,MATCH("AIR-"&amp;I2162,'07 Mode Capacity'!$C$6:$C$17,0))</x:f>
        <x:v>5.912644688527647</x:v>
      </x:c>
      <x:c r="AK2162" s="18" t="n">
        <x:f>Y2162*INDEX('07 Mode Capacity'!$P$6:$P$17,MATCH("OCEAN-"&amp;I2162,'07 Mode Capacity'!$C$6:$C$17,0))</x:f>
        <x:v>0</x:v>
      </x:c>
      <x:c r="AL2162" s="18" t="n">
        <x:f>AB2162*INDEX('07 Mode Capacity'!$P$6:$P$17,MATCH("LAND-"&amp;I2162,'07 Mode Capacity'!$C$6:$C$17,0))</x:f>
        <x:v>293.4529587465988</x:v>
      </x:c>
      <x:c r="AM2162" s="18" t="n">
        <x:f>AE2162*INDEX('07 Mode Capacity'!$P$6:$P$17,MATCH("INLAND-"&amp;I2162,'07 Mode Capacity'!$C$6:$C$17,0))</x:f>
        <x:v>0</x:v>
      </x:c>
      <x:c r="AN2162" s="18" t="n">
        <x:f>SUM(AJ2162:AM2162)</x:f>
        <x:v>299.36560343512645</x:v>
      </x:c>
      <x:c r="AO2162" s="17" t="n">
        <x:f>IF(N2162=0,1,AN2162/N2162)</x:f>
        <x:v>0.12342428506911009</x:v>
      </x:c>
      <x:c r="AP2162" s="11" t="str">
        <x:f>IF(AO2162&gt;='01 Controls'!$E$16,"PASS","FAIL")</x:f>
        <x:v>FAIL</x:v>
      </x:c>
      <x:c r="AQ2162" s="11" t="str">
        <x:v>UNQUANTIFIED</x:v>
      </x:c>
      <x:c r="AR2162" s="11" t="str">
        <x:v>Position-class planning record; serial item and receiver open</x:v>
      </x:c>
      <x:c r="AS2162" s="26"/>
      <x:c r="AT2162" s="26"/>
    </x:row>
    <x:row r="2163">
      <x:c r="C2163" s="11" t="str">
        <x:v>M2-H-PMG-COL-12</x:v>
      </x:c>
      <x:c r="D2163" s="11" t="str">
        <x:v>M2</x:v>
      </x:c>
      <x:c r="E2163" s="11" t="str">
        <x:v>Urban heat</x:v>
      </x:c>
      <x:c r="F2163" s="11" t="str">
        <x:v>H-PMG</x:v>
      </x:c>
      <x:c r="G2163" s="11" t="str">
        <x:v>Patient movement group</x:v>
      </x:c>
      <x:c r="H2163" s="11" t="str">
        <x:v>COL-12</x:v>
      </x:c>
      <x:c r="I2163" s="19" t="n">
        <x:v>24</x:v>
      </x:c>
      <x:c r="J2163" s="21" t="n">
        <x:v>4</x:v>
      </x:c>
      <x:c r="K2163" s="18" t="n">
        <x:f>'05 Cargo Register'!K371</x:f>
        <x:v>519.7499999999999</x:v>
      </x:c>
      <x:c r="L2163" s="18" t="n">
        <x:f>'05 Cargo Register'!N371</x:f>
        <x:v>55</x:v>
      </x:c>
      <x:c r="M2163" s="18" t="n">
        <x:f>'05 Cargo Register'!O371</x:f>
        <x:v>1452</x:v>
      </x:c>
      <x:c r="N2163" s="18" t="n">
        <x:f>J2163*K2163</x:f>
        <x:v>2078.9999999999995</x:v>
      </x:c>
      <x:c r="O2163" s="18" t="n">
        <x:f>J2163*L2163</x:f>
        <x:v>220</x:v>
      </x:c>
      <x:c r="P2163" s="18" t="n">
        <x:f>J2163*M2163</x:f>
        <x:v>5808</x:v>
      </x:c>
      <x:c r="Q2163" s="22" t="n">
        <x:f>'01 Controls'!$E$26*'02 Cargo Classes'!$M$8</x:f>
        <x:v>0.1</x:v>
      </x:c>
      <x:c r="R2163" s="22" t="n">
        <x:f>'01 Controls'!$F$26*'02 Cargo Classes'!$N$8</x:f>
        <x:v>0</x:v>
      </x:c>
      <x:c r="S2163" s="22" t="n">
        <x:f>'01 Controls'!$G$26*'02 Cargo Classes'!$O$8</x:f>
        <x:v>1.14</x:v>
      </x:c>
      <x:c r="T2163" s="22" t="n">
        <x:f>'01 Controls'!$H$26*'02 Cargo Classes'!$P$8</x:f>
        <x:v>0</x:v>
      </x:c>
      <x:c r="U2163" s="22" t="n">
        <x:f>SUM(Q2163:T2163)</x:f>
        <x:v>1.24</x:v>
      </x:c>
      <x:c r="V2163" s="18" t="n">
        <x:f>IF(U2163=0,0,N2163*Q2163/U2163)</x:f>
        <x:v>167.66129032258064</x:v>
      </x:c>
      <x:c r="W2163" s="18" t="n">
        <x:f>IF(U2163=0,0,P2163*Q2163/U2163)</x:f>
        <x:v>468.3870967741936</x:v>
      </x:c>
      <x:c r="X2163" s="18" t="n">
        <x:f>MAX(V2163,W2163*'01 Controls'!$E$12)</x:f>
        <x:v>167.66129032258064</x:v>
      </x:c>
      <x:c r="Y2163" s="18" t="n">
        <x:f>IF(U2163=0,0,N2163*R2163/U2163)</x:f>
        <x:v>0</x:v>
      </x:c>
      <x:c r="Z2163" s="18" t="n">
        <x:f>IF(U2163=0,0,P2163*R2163/U2163)</x:f>
        <x:v>0</x:v>
      </x:c>
      <x:c r="AA2163" s="18" t="n">
        <x:f>MAX(Y2163,Z2163*'01 Controls'!$E$13)</x:f>
        <x:v>0</x:v>
      </x:c>
      <x:c r="AB2163" s="18" t="n">
        <x:f>IF(U2163=0,0,N2163*S2163/U2163)</x:f>
        <x:v>1911.338709677419</x:v>
      </x:c>
      <x:c r="AC2163" s="18" t="n">
        <x:f>IF(U2163=0,0,P2163*S2163/U2163)</x:f>
        <x:v>5339.612903225806</x:v>
      </x:c>
      <x:c r="AD2163" s="18" t="n">
        <x:f>MAX(AB2163,AC2163*'01 Controls'!$E$14)</x:f>
        <x:v>1911.338709677419</x:v>
      </x:c>
      <x:c r="AE2163" s="18" t="n">
        <x:f>IF(U2163=0,0,N2163*T2163/U2163)</x:f>
        <x:v>0</x:v>
      </x:c>
      <x:c r="AF2163" s="18" t="n">
        <x:f>IF(U2163=0,0,P2163*T2163/U2163)</x:f>
        <x:v>0</x:v>
      </x:c>
      <x:c r="AG2163" s="18" t="n">
        <x:f>MAX(AE2163,AF2163*'01 Controls'!$E$15)</x:f>
        <x:v>0</x:v>
      </x:c>
      <x:c r="AH2163" s="18" t="n">
        <x:f>SUM(V2163,Y2163,AB2163,AE2163)</x:f>
        <x:v>2078.9999999999995</x:v>
      </x:c>
      <x:c r="AI2163" s="18" t="n">
        <x:f>N2163-AH2163</x:f>
        <x:v>0</x:v>
      </x:c>
      <x:c r="AJ2163" s="18" t="n">
        <x:f>V2163*INDEX('07 Mode Capacity'!$P$6:$P$17,MATCH("AIR-"&amp;I2163,'07 Mode Capacity'!$C$6:$C$17,0))</x:f>
        <x:v>34.020834438468526</x:v>
      </x:c>
      <x:c r="AK2163" s="18" t="n">
        <x:f>Y2163*INDEX('07 Mode Capacity'!$P$6:$P$17,MATCH("OCEAN-"&amp;I2163,'07 Mode Capacity'!$C$6:$C$17,0))</x:f>
        <x:v>0</x:v>
      </x:c>
      <x:c r="AL2163" s="18" t="n">
        <x:f>AB2163*INDEX('07 Mode Capacity'!$P$6:$P$17,MATCH("LAND-"&amp;I2163,'07 Mode Capacity'!$C$6:$C$17,0))</x:f>
        <x:v>731.0888230055355</x:v>
      </x:c>
      <x:c r="AM2163" s="18" t="n">
        <x:f>AE2163*INDEX('07 Mode Capacity'!$P$6:$P$17,MATCH("INLAND-"&amp;I2163,'07 Mode Capacity'!$C$6:$C$17,0))</x:f>
        <x:v>0</x:v>
      </x:c>
      <x:c r="AN2163" s="18" t="n">
        <x:f>SUM(AJ2163:AM2163)</x:f>
        <x:v>765.109657444004</x:v>
      </x:c>
      <x:c r="AO2163" s="17" t="n">
        <x:f>IF(N2163=0,1,AN2163/N2163)</x:f>
        <x:v>0.3680181132486793</x:v>
      </x:c>
      <x:c r="AP2163" s="11" t="str">
        <x:f>IF(AO2163&gt;='01 Controls'!$E$16,"PASS","FAIL")</x:f>
        <x:v>FAIL</x:v>
      </x:c>
      <x:c r="AQ2163" s="11" t="str">
        <x:v>UNQUANTIFIED</x:v>
      </x:c>
      <x:c r="AR2163" s="11" t="str">
        <x:v>Position-class planning record; serial item and receiver open</x:v>
      </x:c>
      <x:c r="AS2163" s="26"/>
      <x:c r="AT2163" s="26"/>
    </x:row>
    <x:row r="2164">
      <x:c r="C2164" s="11" t="str">
        <x:v>M2-H-PMG-BAT-22</x:v>
      </x:c>
      <x:c r="D2164" s="11" t="str">
        <x:v>M2</x:v>
      </x:c>
      <x:c r="E2164" s="11" t="str">
        <x:v>Urban heat</x:v>
      </x:c>
      <x:c r="F2164" s="11" t="str">
        <x:v>H-PMG</x:v>
      </x:c>
      <x:c r="G2164" s="11" t="str">
        <x:v>Patient movement group</x:v>
      </x:c>
      <x:c r="H2164" s="11" t="str">
        <x:v>BAT-22</x:v>
      </x:c>
      <x:c r="I2164" s="19" t="n">
        <x:v>48</x:v>
      </x:c>
      <x:c r="J2164" s="21" t="n">
        <x:v>4</x:v>
      </x:c>
      <x:c r="K2164" s="18" t="n">
        <x:f>'05 Cargo Register'!K372</x:f>
        <x:v>230.99999999999997</x:v>
      </x:c>
      <x:c r="L2164" s="18" t="n">
        <x:f>'05 Cargo Register'!N372</x:f>
        <x:v>14</x:v>
      </x:c>
      <x:c r="M2164" s="18" t="n">
        <x:f>'05 Cargo Register'!O372</x:f>
        <x:v>369.6</x:v>
      </x:c>
      <x:c r="N2164" s="18" t="n">
        <x:f>J2164*K2164</x:f>
        <x:v>923.9999999999999</x:v>
      </x:c>
      <x:c r="O2164" s="18" t="n">
        <x:f>J2164*L2164</x:f>
        <x:v>56</x:v>
      </x:c>
      <x:c r="P2164" s="18" t="n">
        <x:f>J2164*M2164</x:f>
        <x:v>1478.4</x:v>
      </x:c>
      <x:c r="Q2164" s="22" t="n">
        <x:f>'01 Controls'!$E$26*'02 Cargo Classes'!$M$9</x:f>
        <x:v>0</x:v>
      </x:c>
      <x:c r="R2164" s="22" t="n">
        <x:f>'01 Controls'!$F$26*'02 Cargo Classes'!$N$9</x:f>
        <x:v>0</x:v>
      </x:c>
      <x:c r="S2164" s="22" t="n">
        <x:f>'01 Controls'!$G$26*'02 Cargo Classes'!$O$9</x:f>
        <x:v>0.95</x:v>
      </x:c>
      <x:c r="T2164" s="22" t="n">
        <x:f>'01 Controls'!$H$26*'02 Cargo Classes'!$P$9</x:f>
        <x:v>0</x:v>
      </x:c>
      <x:c r="U2164" s="22" t="n">
        <x:f>SUM(Q2164:T2164)</x:f>
        <x:v>0.95</x:v>
      </x:c>
      <x:c r="V2164" s="18" t="n">
        <x:f>IF(U2164=0,0,N2164*Q2164/U2164)</x:f>
        <x:v>0</x:v>
      </x:c>
      <x:c r="W2164" s="18" t="n">
        <x:f>IF(U2164=0,0,P2164*Q2164/U2164)</x:f>
        <x:v>0</x:v>
      </x:c>
      <x:c r="X2164" s="18" t="n">
        <x:f>MAX(V2164,W2164*'01 Controls'!$E$12)</x:f>
        <x:v>0</x:v>
      </x:c>
      <x:c r="Y2164" s="18" t="n">
        <x:f>IF(U2164=0,0,N2164*R2164/U2164)</x:f>
        <x:v>0</x:v>
      </x:c>
      <x:c r="Z2164" s="18" t="n">
        <x:f>IF(U2164=0,0,P2164*R2164/U2164)</x:f>
        <x:v>0</x:v>
      </x:c>
      <x:c r="AA2164" s="18" t="n">
        <x:f>MAX(Y2164,Z2164*'01 Controls'!$E$13)</x:f>
        <x:v>0</x:v>
      </x:c>
      <x:c r="AB2164" s="18" t="n">
        <x:f>IF(U2164=0,0,N2164*S2164/U2164)</x:f>
        <x:v>923.9999999999999</x:v>
      </x:c>
      <x:c r="AC2164" s="18" t="n">
        <x:f>IF(U2164=0,0,P2164*S2164/U2164)</x:f>
        <x:v>1478.4</x:v>
      </x:c>
      <x:c r="AD2164" s="18" t="n">
        <x:f>MAX(AB2164,AC2164*'01 Controls'!$E$14)</x:f>
        <x:v>923.9999999999999</x:v>
      </x:c>
      <x:c r="AE2164" s="18" t="n">
        <x:f>IF(U2164=0,0,N2164*T2164/U2164)</x:f>
        <x:v>0</x:v>
      </x:c>
      <x:c r="AF2164" s="18" t="n">
        <x:f>IF(U2164=0,0,P2164*T2164/U2164)</x:f>
        <x:v>0</x:v>
      </x:c>
      <x:c r="AG2164" s="18" t="n">
        <x:f>MAX(AE2164,AF2164*'01 Controls'!$E$15)</x:f>
        <x:v>0</x:v>
      </x:c>
      <x:c r="AH2164" s="18" t="n">
        <x:f>SUM(V2164,Y2164,AB2164,AE2164)</x:f>
        <x:v>923.9999999999999</x:v>
      </x:c>
      <x:c r="AI2164" s="18" t="n">
        <x:f>N2164-AH2164</x:f>
        <x:v>0</x:v>
      </x:c>
      <x:c r="AJ2164" s="18" t="n">
        <x:f>V2164*INDEX('07 Mode Capacity'!$P$6:$P$17,MATCH("AIR-"&amp;I2164,'07 Mode Capacity'!$C$6:$C$17,0))</x:f>
        <x:v>0</x:v>
      </x:c>
      <x:c r="AK2164" s="18" t="n">
        <x:f>Y2164*INDEX('07 Mode Capacity'!$P$6:$P$17,MATCH("OCEAN-"&amp;I2164,'07 Mode Capacity'!$C$6:$C$17,0))</x:f>
        <x:v>0</x:v>
      </x:c>
      <x:c r="AL2164" s="18" t="n">
        <x:f>AB2164*INDEX('07 Mode Capacity'!$P$6:$P$17,MATCH("LAND-"&amp;I2164,'07 Mode Capacity'!$C$6:$C$17,0))</x:f>
        <x:v>112.77223143144151</x:v>
      </x:c>
      <x:c r="AM2164" s="18" t="n">
        <x:f>AE2164*INDEX('07 Mode Capacity'!$P$6:$P$17,MATCH("INLAND-"&amp;I2164,'07 Mode Capacity'!$C$6:$C$17,0))</x:f>
        <x:v>0</x:v>
      </x:c>
      <x:c r="AN2164" s="18" t="n">
        <x:f>SUM(AJ2164:AM2164)</x:f>
        <x:v>112.77223143144151</x:v>
      </x:c>
      <x:c r="AO2164" s="17" t="n">
        <x:f>IF(N2164=0,1,AN2164/N2164)</x:f>
        <x:v>0.1220478695145471</x:v>
      </x:c>
      <x:c r="AP2164" s="11" t="str">
        <x:f>IF(AO2164&gt;='01 Controls'!$E$16,"PASS","FAIL")</x:f>
        <x:v>FAIL</x:v>
      </x:c>
      <x:c r="AQ2164" s="11" t="str">
        <x:v>UNQUANTIFIED</x:v>
      </x:c>
      <x:c r="AR2164" s="11" t="str">
        <x:v>Position-class planning record; serial item and receiver open</x:v>
      </x:c>
      <x:c r="AS2164" s="26"/>
      <x:c r="AT2164" s="26"/>
    </x:row>
    <x:row r="2165">
      <x:c r="C2165" s="11" t="str">
        <x:v>M2-H-PMG-TNK-20</x:v>
      </x:c>
      <x:c r="D2165" s="11" t="str">
        <x:v>M2</x:v>
      </x:c>
      <x:c r="E2165" s="11" t="str">
        <x:v>Urban heat</x:v>
      </x:c>
      <x:c r="F2165" s="11" t="str">
        <x:v>H-PMG</x:v>
      </x:c>
      <x:c r="G2165" s="11" t="str">
        <x:v>Patient movement group</x:v>
      </x:c>
      <x:c r="H2165" s="11" t="str">
        <x:v>TNK-20</x:v>
      </x:c>
      <x:c r="I2165" s="19" t="n">
        <x:v>48</x:v>
      </x:c>
      <x:c r="J2165" s="21" t="n">
        <x:v>4</x:v>
      </x:c>
      <x:c r="K2165" s="18" t="n">
        <x:f>'05 Cargo Register'!K373</x:f>
        <x:v>173.24999999999997</x:v>
      </x:c>
      <x:c r="L2165" s="18" t="n">
        <x:f>'05 Cargo Register'!N373</x:f>
        <x:v>11</x:v>
      </x:c>
      <x:c r="M2165" s="18" t="n">
        <x:f>'05 Cargo Register'!O373</x:f>
        <x:v>233.75</x:v>
      </x:c>
      <x:c r="N2165" s="18" t="n">
        <x:f>J2165*K2165</x:f>
        <x:v>692.9999999999999</x:v>
      </x:c>
      <x:c r="O2165" s="18" t="n">
        <x:f>J2165*L2165</x:f>
        <x:v>44</x:v>
      </x:c>
      <x:c r="P2165" s="18" t="n">
        <x:f>J2165*M2165</x:f>
        <x:v>935</x:v>
      </x:c>
      <x:c r="Q2165" s="22" t="n">
        <x:f>'01 Controls'!$E$26*'02 Cargo Classes'!$M$10</x:f>
        <x:v>0</x:v>
      </x:c>
      <x:c r="R2165" s="22" t="n">
        <x:f>'01 Controls'!$F$26*'02 Cargo Classes'!$N$10</x:f>
        <x:v>0</x:v>
      </x:c>
      <x:c r="S2165" s="22" t="n">
        <x:f>'01 Controls'!$G$26*'02 Cargo Classes'!$O$10</x:f>
        <x:v>0.95</x:v>
      </x:c>
      <x:c r="T2165" s="22" t="n">
        <x:f>'01 Controls'!$H$26*'02 Cargo Classes'!$P$10</x:f>
        <x:v>0</x:v>
      </x:c>
      <x:c r="U2165" s="22" t="n">
        <x:f>SUM(Q2165:T2165)</x:f>
        <x:v>0.95</x:v>
      </x:c>
      <x:c r="V2165" s="18" t="n">
        <x:f>IF(U2165=0,0,N2165*Q2165/U2165)</x:f>
        <x:v>0</x:v>
      </x:c>
      <x:c r="W2165" s="18" t="n">
        <x:f>IF(U2165=0,0,P2165*Q2165/U2165)</x:f>
        <x:v>0</x:v>
      </x:c>
      <x:c r="X2165" s="18" t="n">
        <x:f>MAX(V2165,W2165*'01 Controls'!$E$12)</x:f>
        <x:v>0</x:v>
      </x:c>
      <x:c r="Y2165" s="18" t="n">
        <x:f>IF(U2165=0,0,N2165*R2165/U2165)</x:f>
        <x:v>0</x:v>
      </x:c>
      <x:c r="Z2165" s="18" t="n">
        <x:f>IF(U2165=0,0,P2165*R2165/U2165)</x:f>
        <x:v>0</x:v>
      </x:c>
      <x:c r="AA2165" s="18" t="n">
        <x:f>MAX(Y2165,Z2165*'01 Controls'!$E$13)</x:f>
        <x:v>0</x:v>
      </x:c>
      <x:c r="AB2165" s="18" t="n">
        <x:f>IF(U2165=0,0,N2165*S2165/U2165)</x:f>
        <x:v>692.9999999999999</x:v>
      </x:c>
      <x:c r="AC2165" s="18" t="n">
        <x:f>IF(U2165=0,0,P2165*S2165/U2165)</x:f>
        <x:v>935</x:v>
      </x:c>
      <x:c r="AD2165" s="18" t="n">
        <x:f>MAX(AB2165,AC2165*'01 Controls'!$E$14)</x:f>
        <x:v>692.9999999999999</x:v>
      </x:c>
      <x:c r="AE2165" s="18" t="n">
        <x:f>IF(U2165=0,0,N2165*T2165/U2165)</x:f>
        <x:v>0</x:v>
      </x:c>
      <x:c r="AF2165" s="18" t="n">
        <x:f>IF(U2165=0,0,P2165*T2165/U2165)</x:f>
        <x:v>0</x:v>
      </x:c>
      <x:c r="AG2165" s="18" t="n">
        <x:f>MAX(AE2165,AF2165*'01 Controls'!$E$15)</x:f>
        <x:v>0</x:v>
      </x:c>
      <x:c r="AH2165" s="18" t="n">
        <x:f>SUM(V2165,Y2165,AB2165,AE2165)</x:f>
        <x:v>692.9999999999999</x:v>
      </x:c>
      <x:c r="AI2165" s="18" t="n">
        <x:f>N2165-AH2165</x:f>
        <x:v>0</x:v>
      </x:c>
      <x:c r="AJ2165" s="18" t="n">
        <x:f>V2165*INDEX('07 Mode Capacity'!$P$6:$P$17,MATCH("AIR-"&amp;I2165,'07 Mode Capacity'!$C$6:$C$17,0))</x:f>
        <x:v>0</x:v>
      </x:c>
      <x:c r="AK2165" s="18" t="n">
        <x:f>Y2165*INDEX('07 Mode Capacity'!$P$6:$P$17,MATCH("OCEAN-"&amp;I2165,'07 Mode Capacity'!$C$6:$C$17,0))</x:f>
        <x:v>0</x:v>
      </x:c>
      <x:c r="AL2165" s="18" t="n">
        <x:f>AB2165*INDEX('07 Mode Capacity'!$P$6:$P$17,MATCH("LAND-"&amp;I2165,'07 Mode Capacity'!$C$6:$C$17,0))</x:f>
        <x:v>84.57917357358113</x:v>
      </x:c>
      <x:c r="AM2165" s="18" t="n">
        <x:f>AE2165*INDEX('07 Mode Capacity'!$P$6:$P$17,MATCH("INLAND-"&amp;I2165,'07 Mode Capacity'!$C$6:$C$17,0))</x:f>
        <x:v>0</x:v>
      </x:c>
      <x:c r="AN2165" s="18" t="n">
        <x:f>SUM(AJ2165:AM2165)</x:f>
        <x:v>84.57917357358113</x:v>
      </x:c>
      <x:c r="AO2165" s="17" t="n">
        <x:f>IF(N2165=0,1,AN2165/N2165)</x:f>
        <x:v>0.1220478695145471</x:v>
      </x:c>
      <x:c r="AP2165" s="11" t="str">
        <x:f>IF(AO2165&gt;='01 Controls'!$E$16,"PASS","FAIL")</x:f>
        <x:v>FAIL</x:v>
      </x:c>
      <x:c r="AQ2165" s="11" t="str">
        <x:v>UNQUANTIFIED</x:v>
      </x:c>
      <x:c r="AR2165" s="11" t="str">
        <x:v>Position-class planning record; serial item and receiver open</x:v>
      </x:c>
      <x:c r="AS2165" s="26"/>
      <x:c r="AT2165" s="26"/>
    </x:row>
    <x:row r="2166">
      <x:c r="C2166" s="11" t="str">
        <x:v>M2-H-PMG-FLR-24</x:v>
      </x:c>
      <x:c r="D2166" s="11" t="str">
        <x:v>M2</x:v>
      </x:c>
      <x:c r="E2166" s="11" t="str">
        <x:v>Urban heat</x:v>
      </x:c>
      <x:c r="F2166" s="11" t="str">
        <x:v>H-PMG</x:v>
      </x:c>
      <x:c r="G2166" s="11" t="str">
        <x:v>Patient movement group</x:v>
      </x:c>
      <x:c r="H2166" s="11" t="str">
        <x:v>FLR-24</x:v>
      </x:c>
      <x:c r="I2166" s="19" t="n">
        <x:v>48</x:v>
      </x:c>
      <x:c r="J2166" s="21" t="n">
        <x:v>4</x:v>
      </x:c>
      <x:c r="K2166" s="18" t="n">
        <x:f>'05 Cargo Register'!K374</x:f>
        <x:v>144.37499999999997</x:v>
      </x:c>
      <x:c r="L2166" s="18" t="n">
        <x:f>'05 Cargo Register'!N374</x:f>
        <x:v>8</x:v>
      </x:c>
      <x:c r="M2166" s="18" t="n">
        <x:f>'05 Cargo Register'!O374</x:f>
        <x:v>256</x:v>
      </x:c>
      <x:c r="N2166" s="18" t="n">
        <x:f>J2166*K2166</x:f>
        <x:v>577.4999999999999</x:v>
      </x:c>
      <x:c r="O2166" s="18" t="n">
        <x:f>J2166*L2166</x:f>
        <x:v>32</x:v>
      </x:c>
      <x:c r="P2166" s="18" t="n">
        <x:f>J2166*M2166</x:f>
        <x:v>1024</x:v>
      </x:c>
      <x:c r="Q2166" s="22" t="n">
        <x:f>'01 Controls'!$E$26*'02 Cargo Classes'!$M$11</x:f>
        <x:v>0</x:v>
      </x:c>
      <x:c r="R2166" s="22" t="n">
        <x:f>'01 Controls'!$F$26*'02 Cargo Classes'!$N$11</x:f>
        <x:v>0</x:v>
      </x:c>
      <x:c r="S2166" s="22" t="n">
        <x:f>'01 Controls'!$G$26*'02 Cargo Classes'!$O$11</x:f>
        <x:v>0.95</x:v>
      </x:c>
      <x:c r="T2166" s="22" t="n">
        <x:f>'01 Controls'!$H$26*'02 Cargo Classes'!$P$11</x:f>
        <x:v>0</x:v>
      </x:c>
      <x:c r="U2166" s="22" t="n">
        <x:f>SUM(Q2166:T2166)</x:f>
        <x:v>0.95</x:v>
      </x:c>
      <x:c r="V2166" s="18" t="n">
        <x:f>IF(U2166=0,0,N2166*Q2166/U2166)</x:f>
        <x:v>0</x:v>
      </x:c>
      <x:c r="W2166" s="18" t="n">
        <x:f>IF(U2166=0,0,P2166*Q2166/U2166)</x:f>
        <x:v>0</x:v>
      </x:c>
      <x:c r="X2166" s="18" t="n">
        <x:f>MAX(V2166,W2166*'01 Controls'!$E$12)</x:f>
        <x:v>0</x:v>
      </x:c>
      <x:c r="Y2166" s="18" t="n">
        <x:f>IF(U2166=0,0,N2166*R2166/U2166)</x:f>
        <x:v>0</x:v>
      </x:c>
      <x:c r="Z2166" s="18" t="n">
        <x:f>IF(U2166=0,0,P2166*R2166/U2166)</x:f>
        <x:v>0</x:v>
      </x:c>
      <x:c r="AA2166" s="18" t="n">
        <x:f>MAX(Y2166,Z2166*'01 Controls'!$E$13)</x:f>
        <x:v>0</x:v>
      </x:c>
      <x:c r="AB2166" s="18" t="n">
        <x:f>IF(U2166=0,0,N2166*S2166/U2166)</x:f>
        <x:v>577.4999999999999</x:v>
      </x:c>
      <x:c r="AC2166" s="18" t="n">
        <x:f>IF(U2166=0,0,P2166*S2166/U2166)</x:f>
        <x:v>1024</x:v>
      </x:c>
      <x:c r="AD2166" s="18" t="n">
        <x:f>MAX(AB2166,AC2166*'01 Controls'!$E$14)</x:f>
        <x:v>577.4999999999999</x:v>
      </x:c>
      <x:c r="AE2166" s="18" t="n">
        <x:f>IF(U2166=0,0,N2166*T2166/U2166)</x:f>
        <x:v>0</x:v>
      </x:c>
      <x:c r="AF2166" s="18" t="n">
        <x:f>IF(U2166=0,0,P2166*T2166/U2166)</x:f>
        <x:v>0</x:v>
      </x:c>
      <x:c r="AG2166" s="18" t="n">
        <x:f>MAX(AE2166,AF2166*'01 Controls'!$E$15)</x:f>
        <x:v>0</x:v>
      </x:c>
      <x:c r="AH2166" s="18" t="n">
        <x:f>SUM(V2166,Y2166,AB2166,AE2166)</x:f>
        <x:v>577.4999999999999</x:v>
      </x:c>
      <x:c r="AI2166" s="18" t="n">
        <x:f>N2166-AH2166</x:f>
        <x:v>0</x:v>
      </x:c>
      <x:c r="AJ2166" s="18" t="n">
        <x:f>V2166*INDEX('07 Mode Capacity'!$P$6:$P$17,MATCH("AIR-"&amp;I2166,'07 Mode Capacity'!$C$6:$C$17,0))</x:f>
        <x:v>0</x:v>
      </x:c>
      <x:c r="AK2166" s="18" t="n">
        <x:f>Y2166*INDEX('07 Mode Capacity'!$P$6:$P$17,MATCH("OCEAN-"&amp;I2166,'07 Mode Capacity'!$C$6:$C$17,0))</x:f>
        <x:v>0</x:v>
      </x:c>
      <x:c r="AL2166" s="18" t="n">
        <x:f>AB2166*INDEX('07 Mode Capacity'!$P$6:$P$17,MATCH("LAND-"&amp;I2166,'07 Mode Capacity'!$C$6:$C$17,0))</x:f>
        <x:v>70.48264464465093</x:v>
      </x:c>
      <x:c r="AM2166" s="18" t="n">
        <x:f>AE2166*INDEX('07 Mode Capacity'!$P$6:$P$17,MATCH("INLAND-"&amp;I2166,'07 Mode Capacity'!$C$6:$C$17,0))</x:f>
        <x:v>0</x:v>
      </x:c>
      <x:c r="AN2166" s="18" t="n">
        <x:f>SUM(AJ2166:AM2166)</x:f>
        <x:v>70.48264464465093</x:v>
      </x:c>
      <x:c r="AO2166" s="17" t="n">
        <x:f>IF(N2166=0,1,AN2166/N2166)</x:f>
        <x:v>0.12204786951454709</x:v>
      </x:c>
      <x:c r="AP2166" s="11" t="str">
        <x:f>IF(AO2166&gt;='01 Controls'!$E$16,"PASS","FAIL")</x:f>
        <x:v>FAIL</x:v>
      </x:c>
      <x:c r="AQ2166" s="11" t="str">
        <x:v>UNQUANTIFIED</x:v>
      </x:c>
      <x:c r="AR2166" s="11" t="str">
        <x:v>Position-class planning record; serial item and receiver open</x:v>
      </x:c>
      <x:c r="AS2166" s="26"/>
      <x:c r="AT2166" s="26"/>
    </x:row>
    <x:row r="2167">
      <x:c r="C2167" s="11" t="str">
        <x:v>M2-H-PMG-ROL-30</x:v>
      </x:c>
      <x:c r="D2167" s="11" t="str">
        <x:v>M2</x:v>
      </x:c>
      <x:c r="E2167" s="11" t="str">
        <x:v>Urban heat</x:v>
      </x:c>
      <x:c r="F2167" s="11" t="str">
        <x:v>H-PMG</x:v>
      </x:c>
      <x:c r="G2167" s="11" t="str">
        <x:v>Patient movement group</x:v>
      </x:c>
      <x:c r="H2167" s="11" t="str">
        <x:v>ROL-30</x:v>
      </x:c>
      <x:c r="I2167" s="19" t="n">
        <x:v>48</x:v>
      </x:c>
      <x:c r="J2167" s="21" t="n">
        <x:v>4</x:v>
      </x:c>
      <x:c r="K2167" s="18" t="n">
        <x:f>'05 Cargo Register'!K375</x:f>
        <x:v>288.74999999999994</x:v>
      </x:c>
      <x:c r="L2167" s="18" t="n">
        <x:f>'05 Cargo Register'!N375</x:f>
        <x:v>13</x:v>
      </x:c>
      <x:c r="M2167" s="18" t="n">
        <x:f>'05 Cargo Register'!O375</x:f>
        <x:v>828.75</x:v>
      </x:c>
      <x:c r="N2167" s="18" t="n">
        <x:f>J2167*K2167</x:f>
        <x:v>1154.9999999999998</x:v>
      </x:c>
      <x:c r="O2167" s="18" t="n">
        <x:f>J2167*L2167</x:f>
        <x:v>52</x:v>
      </x:c>
      <x:c r="P2167" s="18" t="n">
        <x:f>J2167*M2167</x:f>
        <x:v>3315</x:v>
      </x:c>
      <x:c r="Q2167" s="22" t="n">
        <x:f>'01 Controls'!$E$26*'02 Cargo Classes'!$M$12</x:f>
        <x:v>0</x:v>
      </x:c>
      <x:c r="R2167" s="22" t="n">
        <x:f>'01 Controls'!$F$26*'02 Cargo Classes'!$N$12</x:f>
        <x:v>0</x:v>
      </x:c>
      <x:c r="S2167" s="22" t="n">
        <x:f>'01 Controls'!$G$26*'02 Cargo Classes'!$O$12</x:f>
        <x:v>1.4249999999999998</x:v>
      </x:c>
      <x:c r="T2167" s="22" t="n">
        <x:f>'01 Controls'!$H$26*'02 Cargo Classes'!$P$12</x:f>
        <x:v>0</x:v>
      </x:c>
      <x:c r="U2167" s="22" t="n">
        <x:f>SUM(Q2167:T2167)</x:f>
        <x:v>1.4249999999999998</x:v>
      </x:c>
      <x:c r="V2167" s="18" t="n">
        <x:f>IF(U2167=0,0,N2167*Q2167/U2167)</x:f>
        <x:v>0</x:v>
      </x:c>
      <x:c r="W2167" s="18" t="n">
        <x:f>IF(U2167=0,0,P2167*Q2167/U2167)</x:f>
        <x:v>0</x:v>
      </x:c>
      <x:c r="X2167" s="18" t="n">
        <x:f>MAX(V2167,W2167*'01 Controls'!$E$12)</x:f>
        <x:v>0</x:v>
      </x:c>
      <x:c r="Y2167" s="18" t="n">
        <x:f>IF(U2167=0,0,N2167*R2167/U2167)</x:f>
        <x:v>0</x:v>
      </x:c>
      <x:c r="Z2167" s="18" t="n">
        <x:f>IF(U2167=0,0,P2167*R2167/U2167)</x:f>
        <x:v>0</x:v>
      </x:c>
      <x:c r="AA2167" s="18" t="n">
        <x:f>MAX(Y2167,Z2167*'01 Controls'!$E$13)</x:f>
        <x:v>0</x:v>
      </x:c>
      <x:c r="AB2167" s="18" t="n">
        <x:f>IF(U2167=0,0,N2167*S2167/U2167)</x:f>
        <x:v>1154.9999999999998</x:v>
      </x:c>
      <x:c r="AC2167" s="18" t="n">
        <x:f>IF(U2167=0,0,P2167*S2167/U2167)</x:f>
        <x:v>3315</x:v>
      </x:c>
      <x:c r="AD2167" s="18" t="n">
        <x:f>MAX(AB2167,AC2167*'01 Controls'!$E$14)</x:f>
        <x:v>1154.9999999999998</x:v>
      </x:c>
      <x:c r="AE2167" s="18" t="n">
        <x:f>IF(U2167=0,0,N2167*T2167/U2167)</x:f>
        <x:v>0</x:v>
      </x:c>
      <x:c r="AF2167" s="18" t="n">
        <x:f>IF(U2167=0,0,P2167*T2167/U2167)</x:f>
        <x:v>0</x:v>
      </x:c>
      <x:c r="AG2167" s="18" t="n">
        <x:f>MAX(AE2167,AF2167*'01 Controls'!$E$15)</x:f>
        <x:v>0</x:v>
      </x:c>
      <x:c r="AH2167" s="18" t="n">
        <x:f>SUM(V2167,Y2167,AB2167,AE2167)</x:f>
        <x:v>1154.9999999999998</x:v>
      </x:c>
      <x:c r="AI2167" s="18" t="n">
        <x:f>N2167-AH2167</x:f>
        <x:v>0</x:v>
      </x:c>
      <x:c r="AJ2167" s="18" t="n">
        <x:f>V2167*INDEX('07 Mode Capacity'!$P$6:$P$17,MATCH("AIR-"&amp;I2167,'07 Mode Capacity'!$C$6:$C$17,0))</x:f>
        <x:v>0</x:v>
      </x:c>
      <x:c r="AK2167" s="18" t="n">
        <x:f>Y2167*INDEX('07 Mode Capacity'!$P$6:$P$17,MATCH("OCEAN-"&amp;I2167,'07 Mode Capacity'!$C$6:$C$17,0))</x:f>
        <x:v>0</x:v>
      </x:c>
      <x:c r="AL2167" s="18" t="n">
        <x:f>AB2167*INDEX('07 Mode Capacity'!$P$6:$P$17,MATCH("LAND-"&amp;I2167,'07 Mode Capacity'!$C$6:$C$17,0))</x:f>
        <x:v>140.96528928930186</x:v>
      </x:c>
      <x:c r="AM2167" s="18" t="n">
        <x:f>AE2167*INDEX('07 Mode Capacity'!$P$6:$P$17,MATCH("INLAND-"&amp;I2167,'07 Mode Capacity'!$C$6:$C$17,0))</x:f>
        <x:v>0</x:v>
      </x:c>
      <x:c r="AN2167" s="18" t="n">
        <x:f>SUM(AJ2167:AM2167)</x:f>
        <x:v>140.96528928930186</x:v>
      </x:c>
      <x:c r="AO2167" s="17" t="n">
        <x:f>IF(N2167=0,1,AN2167/N2167)</x:f>
        <x:v>0.12204786951454709</x:v>
      </x:c>
      <x:c r="AP2167" s="11" t="str">
        <x:f>IF(AO2167&gt;='01 Controls'!$E$16,"PASS","FAIL")</x:f>
        <x:v>FAIL</x:v>
      </x:c>
      <x:c r="AQ2167" s="11" t="str">
        <x:v>UNQUANTIFIED</x:v>
      </x:c>
      <x:c r="AR2167" s="11" t="str">
        <x:v>Position-class planning record; serial item and receiver open</x:v>
      </x:c>
      <x:c r="AS2167" s="26"/>
      <x:c r="AT2167" s="26"/>
    </x:row>
    <x:row r="2168">
      <x:c r="C2168" s="11" t="str">
        <x:v>M2-H-PMG-BLK-08</x:v>
      </x:c>
      <x:c r="D2168" s="11" t="str">
        <x:v>M2</x:v>
      </x:c>
      <x:c r="E2168" s="11" t="str">
        <x:v>Urban heat</x:v>
      </x:c>
      <x:c r="F2168" s="11" t="str">
        <x:v>H-PMG</x:v>
      </x:c>
      <x:c r="G2168" s="11" t="str">
        <x:v>Patient movement group</x:v>
      </x:c>
      <x:c r="H2168" s="11" t="str">
        <x:v>BLK-08</x:v>
      </x:c>
      <x:c r="I2168" s="19" t="n">
        <x:v>48</x:v>
      </x:c>
      <x:c r="J2168" s="21" t="n">
        <x:v>4</x:v>
      </x:c>
      <x:c r="K2168" s="18" t="n">
        <x:f>'05 Cargo Register'!K376</x:f>
        <x:v>404.25</x:v>
      </x:c>
      <x:c r="L2168" s="18" t="n">
        <x:f>'05 Cargo Register'!N376</x:f>
        <x:v>64</x:v>
      </x:c>
      <x:c r="M2168" s="18" t="n">
        <x:f>'05 Cargo Register'!O376</x:f>
        <x:v>3264</x:v>
      </x:c>
      <x:c r="N2168" s="18" t="n">
        <x:f>J2168*K2168</x:f>
        <x:v>1617</x:v>
      </x:c>
      <x:c r="O2168" s="18" t="n">
        <x:f>J2168*L2168</x:f>
        <x:v>256</x:v>
      </x:c>
      <x:c r="P2168" s="18" t="n">
        <x:f>J2168*M2168</x:f>
        <x:v>13056</x:v>
      </x:c>
      <x:c r="Q2168" s="22" t="n">
        <x:f>'01 Controls'!$E$26*'02 Cargo Classes'!$M$14</x:f>
        <x:v>0.05</x:v>
      </x:c>
      <x:c r="R2168" s="22" t="n">
        <x:f>'01 Controls'!$F$26*'02 Cargo Classes'!$N$14</x:f>
        <x:v>0</x:v>
      </x:c>
      <x:c r="S2168" s="22" t="n">
        <x:f>'01 Controls'!$G$26*'02 Cargo Classes'!$O$14</x:f>
        <x:v>0.95</x:v>
      </x:c>
      <x:c r="T2168" s="22" t="n">
        <x:f>'01 Controls'!$H$26*'02 Cargo Classes'!$P$14</x:f>
        <x:v>0</x:v>
      </x:c>
      <x:c r="U2168" s="22" t="n">
        <x:f>SUM(Q2168:T2168)</x:f>
        <x:v>1</x:v>
      </x:c>
      <x:c r="V2168" s="18" t="n">
        <x:f>IF(U2168=0,0,N2168*Q2168/U2168)</x:f>
        <x:v>80.85000000000001</x:v>
      </x:c>
      <x:c r="W2168" s="18" t="n">
        <x:f>IF(U2168=0,0,P2168*Q2168/U2168)</x:f>
        <x:v>652.8000000000001</x:v>
      </x:c>
      <x:c r="X2168" s="18" t="n">
        <x:f>MAX(V2168,W2168*'01 Controls'!$E$12)</x:f>
        <x:v>163.20000000000002</x:v>
      </x:c>
      <x:c r="Y2168" s="18" t="n">
        <x:f>IF(U2168=0,0,N2168*R2168/U2168)</x:f>
        <x:v>0</x:v>
      </x:c>
      <x:c r="Z2168" s="18" t="n">
        <x:f>IF(U2168=0,0,P2168*R2168/U2168)</x:f>
        <x:v>0</x:v>
      </x:c>
      <x:c r="AA2168" s="18" t="n">
        <x:f>MAX(Y2168,Z2168*'01 Controls'!$E$13)</x:f>
        <x:v>0</x:v>
      </x:c>
      <x:c r="AB2168" s="18" t="n">
        <x:f>IF(U2168=0,0,N2168*S2168/U2168)</x:f>
        <x:v>1536.1499999999999</x:v>
      </x:c>
      <x:c r="AC2168" s="18" t="n">
        <x:f>IF(U2168=0,0,P2168*S2168/U2168)</x:f>
        <x:v>12403.199999999999</x:v>
      </x:c>
      <x:c r="AD2168" s="18" t="n">
        <x:f>MAX(AB2168,AC2168*'01 Controls'!$E$14)</x:f>
        <x:v>2480.64</x:v>
      </x:c>
      <x:c r="AE2168" s="18" t="n">
        <x:f>IF(U2168=0,0,N2168*T2168/U2168)</x:f>
        <x:v>0</x:v>
      </x:c>
      <x:c r="AF2168" s="18" t="n">
        <x:f>IF(U2168=0,0,P2168*T2168/U2168)</x:f>
        <x:v>0</x:v>
      </x:c>
      <x:c r="AG2168" s="18" t="n">
        <x:f>MAX(AE2168,AF2168*'01 Controls'!$E$15)</x:f>
        <x:v>0</x:v>
      </x:c>
      <x:c r="AH2168" s="18" t="n">
        <x:f>SUM(V2168,Y2168,AB2168,AE2168)</x:f>
        <x:v>1616.9999999999998</x:v>
      </x:c>
      <x:c r="AI2168" s="18" t="n">
        <x:f>N2168-AH2168</x:f>
        <x:v>2.2737367544323206e-13</x:v>
      </x:c>
      <x:c r="AJ2168" s="18" t="n">
        <x:f>V2168*INDEX('07 Mode Capacity'!$P$6:$P$17,MATCH("AIR-"&amp;I2168,'07 Mode Capacity'!$C$6:$C$17,0))</x:f>
        <x:v>22.665137972689312</x:v>
      </x:c>
      <x:c r="AK2168" s="18" t="n">
        <x:f>Y2168*INDEX('07 Mode Capacity'!$P$6:$P$17,MATCH("OCEAN-"&amp;I2168,'07 Mode Capacity'!$C$6:$C$17,0))</x:f>
        <x:v>0</x:v>
      </x:c>
      <x:c r="AL2168" s="18" t="n">
        <x:f>AB2168*INDEX('07 Mode Capacity'!$P$6:$P$17,MATCH("LAND-"&amp;I2168,'07 Mode Capacity'!$C$6:$C$17,0))</x:f>
        <x:v>187.48383475477152</x:v>
      </x:c>
      <x:c r="AM2168" s="18" t="n">
        <x:f>AE2168*INDEX('07 Mode Capacity'!$P$6:$P$17,MATCH("INLAND-"&amp;I2168,'07 Mode Capacity'!$C$6:$C$17,0))</x:f>
        <x:v>0</x:v>
      </x:c>
      <x:c r="AN2168" s="18" t="n">
        <x:f>SUM(AJ2168:AM2168)</x:f>
        <x:v>210.14897272746083</x:v>
      </x:c>
      <x:c r="AO2168" s="17" t="n">
        <x:f>IF(N2168=0,1,AN2168/N2168)</x:f>
        <x:v>0.12996225895328437</x:v>
      </x:c>
      <x:c r="AP2168" s="11" t="str">
        <x:f>IF(AO2168&gt;='01 Controls'!$E$16,"PASS","FAIL")</x:f>
        <x:v>FAIL</x:v>
      </x:c>
      <x:c r="AQ2168" s="11" t="str">
        <x:v>UNQUANTIFIED</x:v>
      </x:c>
      <x:c r="AR2168" s="11" t="str">
        <x:v>Position-class planning record; serial item and receiver open</x:v>
      </x:c>
      <x:c r="AS2168" s="26"/>
      <x:c r="AT2168" s="26"/>
    </x:row>
    <x:row r="2169">
      <x:c r="C2169" s="11" t="str">
        <x:v>M2-C-ERG-APL-45</x:v>
      </x:c>
      <x:c r="D2169" s="11" t="str">
        <x:v>M2</x:v>
      </x:c>
      <x:c r="E2169" s="11" t="str">
        <x:v>Urban heat</x:v>
      </x:c>
      <x:c r="F2169" s="11" t="str">
        <x:v>C-ERG</x:v>
      </x:c>
      <x:c r="G2169" s="11" t="str">
        <x:v>Economic restart group</x:v>
      </x:c>
      <x:c r="H2169" s="11" t="str">
        <x:v>APL-45</x:v>
      </x:c>
      <x:c r="I2169" s="19" t="n">
        <x:v>24</x:v>
      </x:c>
      <x:c r="J2169" s="21" t="n">
        <x:v>4</x:v>
      </x:c>
      <x:c r="K2169" s="18" t="n">
        <x:f>'05 Cargo Register'!K377</x:f>
        <x:v>243.75</x:v>
      </x:c>
      <x:c r="L2169" s="18" t="n">
        <x:f>'05 Cargo Register'!N377</x:f>
        <x:v>64</x:v>
      </x:c>
      <x:c r="M2169" s="18" t="n">
        <x:f>'05 Cargo Register'!O377</x:f>
        <x:v>480</x:v>
      </x:c>
      <x:c r="N2169" s="18" t="n">
        <x:f>J2169*K2169</x:f>
        <x:v>975</x:v>
      </x:c>
      <x:c r="O2169" s="18" t="n">
        <x:f>J2169*L2169</x:f>
        <x:v>256</x:v>
      </x:c>
      <x:c r="P2169" s="18" t="n">
        <x:f>J2169*M2169</x:f>
        <x:v>1920</x:v>
      </x:c>
      <x:c r="Q2169" s="22" t="n">
        <x:f>'01 Controls'!$E$26*'02 Cargo Classes'!$M$6</x:f>
        <x:v>0.15000000000000002</x:v>
      </x:c>
      <x:c r="R2169" s="22" t="n">
        <x:f>'01 Controls'!$F$26*'02 Cargo Classes'!$N$6</x:f>
        <x:v>0</x:v>
      </x:c>
      <x:c r="S2169" s="22" t="n">
        <x:f>'01 Controls'!$G$26*'02 Cargo Classes'!$O$6</x:f>
        <x:v>0.95</x:v>
      </x:c>
      <x:c r="T2169" s="22" t="n">
        <x:f>'01 Controls'!$H$26*'02 Cargo Classes'!$P$6</x:f>
        <x:v>0</x:v>
      </x:c>
      <x:c r="U2169" s="22" t="n">
        <x:f>SUM(Q2169:T2169)</x:f>
        <x:v>1.1</x:v>
      </x:c>
      <x:c r="V2169" s="18" t="n">
        <x:f>IF(U2169=0,0,N2169*Q2169/U2169)</x:f>
        <x:v>132.95454545454547</x:v>
      </x:c>
      <x:c r="W2169" s="18" t="n">
        <x:f>IF(U2169=0,0,P2169*Q2169/U2169)</x:f>
        <x:v>261.81818181818187</x:v>
      </x:c>
      <x:c r="X2169" s="18" t="n">
        <x:f>MAX(V2169,W2169*'01 Controls'!$E$12)</x:f>
        <x:v>132.95454545454547</x:v>
      </x:c>
      <x:c r="Y2169" s="18" t="n">
        <x:f>IF(U2169=0,0,N2169*R2169/U2169)</x:f>
        <x:v>0</x:v>
      </x:c>
      <x:c r="Z2169" s="18" t="n">
        <x:f>IF(U2169=0,0,P2169*R2169/U2169)</x:f>
        <x:v>0</x:v>
      </x:c>
      <x:c r="AA2169" s="18" t="n">
        <x:f>MAX(Y2169,Z2169*'01 Controls'!$E$13)</x:f>
        <x:v>0</x:v>
      </x:c>
      <x:c r="AB2169" s="18" t="n">
        <x:f>IF(U2169=0,0,N2169*S2169/U2169)</x:f>
        <x:v>842.0454545454545</x:v>
      </x:c>
      <x:c r="AC2169" s="18" t="n">
        <x:f>IF(U2169=0,0,P2169*S2169/U2169)</x:f>
        <x:v>1658.181818181818</x:v>
      </x:c>
      <x:c r="AD2169" s="18" t="n">
        <x:f>MAX(AB2169,AC2169*'01 Controls'!$E$14)</x:f>
        <x:v>842.0454545454545</x:v>
      </x:c>
      <x:c r="AE2169" s="18" t="n">
        <x:f>IF(U2169=0,0,N2169*T2169/U2169)</x:f>
        <x:v>0</x:v>
      </x:c>
      <x:c r="AF2169" s="18" t="n">
        <x:f>IF(U2169=0,0,P2169*T2169/U2169)</x:f>
        <x:v>0</x:v>
      </x:c>
      <x:c r="AG2169" s="18" t="n">
        <x:f>MAX(AE2169,AF2169*'01 Controls'!$E$15)</x:f>
        <x:v>0</x:v>
      </x:c>
      <x:c r="AH2169" s="18" t="n">
        <x:f>SUM(V2169,Y2169,AB2169,AE2169)</x:f>
        <x:v>975</x:v>
      </x:c>
      <x:c r="AI2169" s="18" t="n">
        <x:f>N2169-AH2169</x:f>
        <x:v>0</x:v>
      </x:c>
      <x:c r="AJ2169" s="18" t="n">
        <x:f>V2169*INDEX('07 Mode Capacity'!$P$6:$P$17,MATCH("AIR-"&amp;I2169,'07 Mode Capacity'!$C$6:$C$17,0))</x:f>
        <x:v>26.9783476558497</x:v>
      </x:c>
      <x:c r="AK2169" s="18" t="n">
        <x:f>Y2169*INDEX('07 Mode Capacity'!$P$6:$P$17,MATCH("OCEAN-"&amp;I2169,'07 Mode Capacity'!$C$6:$C$17,0))</x:f>
        <x:v>0</x:v>
      </x:c>
      <x:c r="AL2169" s="18" t="n">
        <x:f>AB2169*INDEX('07 Mode Capacity'!$P$6:$P$17,MATCH("LAND-"&amp;I2169,'07 Mode Capacity'!$C$6:$C$17,0))</x:f>
        <x:v>322.0831646237601</x:v>
      </x:c>
      <x:c r="AM2169" s="18" t="n">
        <x:f>AE2169*INDEX('07 Mode Capacity'!$P$6:$P$17,MATCH("INLAND-"&amp;I2169,'07 Mode Capacity'!$C$6:$C$17,0))</x:f>
        <x:v>0</x:v>
      </x:c>
      <x:c r="AN2169" s="18" t="n">
        <x:f>SUM(AJ2169:AM2169)</x:f>
        <x:v>349.0615122796098</x:v>
      </x:c>
      <x:c r="AO2169" s="17" t="n">
        <x:f>IF(N2169=0,1,AN2169/N2169)</x:f>
        <x:v>0.3580118074662665</x:v>
      </x:c>
      <x:c r="AP2169" s="11" t="str">
        <x:f>IF(AO2169&gt;='01 Controls'!$E$16,"PASS","FAIL")</x:f>
        <x:v>FAIL</x:v>
      </x:c>
      <x:c r="AQ2169" s="11" t="str">
        <x:v>UNQUANTIFIED</x:v>
      </x:c>
      <x:c r="AR2169" s="11" t="str">
        <x:v>Position-class planning record; serial item and receiver open</x:v>
      </x:c>
      <x:c r="AS2169" s="26"/>
      <x:c r="AT2169" s="26"/>
    </x:row>
    <x:row r="2170">
      <x:c r="C2170" s="11" t="str">
        <x:v>M2-C-ERG-ISO-18</x:v>
      </x:c>
      <x:c r="D2170" s="11" t="str">
        <x:v>M2</x:v>
      </x:c>
      <x:c r="E2170" s="11" t="str">
        <x:v>Urban heat</x:v>
      </x:c>
      <x:c r="F2170" s="11" t="str">
        <x:v>C-ERG</x:v>
      </x:c>
      <x:c r="G2170" s="11" t="str">
        <x:v>Economic restart group</x:v>
      </x:c>
      <x:c r="H2170" s="11" t="str">
        <x:v>ISO-18</x:v>
      </x:c>
      <x:c r="I2170" s="19" t="n">
        <x:v>48</x:v>
      </x:c>
      <x:c r="J2170" s="21" t="n">
        <x:v>4</x:v>
      </x:c>
      <x:c r="K2170" s="18" t="n">
        <x:f>'05 Cargo Register'!K378</x:f>
        <x:v>304.6875</x:v>
      </x:c>
      <x:c r="L2170" s="18" t="n">
        <x:f>'05 Cargo Register'!N378</x:f>
        <x:v>20</x:v>
      </x:c>
      <x:c r="M2170" s="18" t="n">
        <x:f>'05 Cargo Register'!O378</x:f>
        <x:v>528</x:v>
      </x:c>
      <x:c r="N2170" s="18" t="n">
        <x:f>J2170*K2170</x:f>
        <x:v>1218.75</x:v>
      </x:c>
      <x:c r="O2170" s="18" t="n">
        <x:f>J2170*L2170</x:f>
        <x:v>80</x:v>
      </x:c>
      <x:c r="P2170" s="18" t="n">
        <x:f>J2170*M2170</x:f>
        <x:v>2112</x:v>
      </x:c>
      <x:c r="Q2170" s="22" t="n">
        <x:f>'01 Controls'!$E$26*'02 Cargo Classes'!$M$7</x:f>
        <x:v>0.010000000000000002</x:v>
      </x:c>
      <x:c r="R2170" s="22" t="n">
        <x:f>'01 Controls'!$F$26*'02 Cargo Classes'!$N$7</x:f>
        <x:v>0</x:v>
      </x:c>
      <x:c r="S2170" s="22" t="n">
        <x:f>'01 Controls'!$G$26*'02 Cargo Classes'!$O$7</x:f>
        <x:v>1.14</x:v>
      </x:c>
      <x:c r="T2170" s="22" t="n">
        <x:f>'01 Controls'!$H$26*'02 Cargo Classes'!$P$7</x:f>
        <x:v>0</x:v>
      </x:c>
      <x:c r="U2170" s="22" t="n">
        <x:f>SUM(Q2170:T2170)</x:f>
        <x:v>1.15</x:v>
      </x:c>
      <x:c r="V2170" s="18" t="n">
        <x:f>IF(U2170=0,0,N2170*Q2170/U2170)</x:f>
        <x:v>10.597826086956523</x:v>
      </x:c>
      <x:c r="W2170" s="18" t="n">
        <x:f>IF(U2170=0,0,P2170*Q2170/U2170)</x:f>
        <x:v>18.365217391304352</x:v>
      </x:c>
      <x:c r="X2170" s="18" t="n">
        <x:f>MAX(V2170,W2170*'01 Controls'!$E$12)</x:f>
        <x:v>10.597826086956523</x:v>
      </x:c>
      <x:c r="Y2170" s="18" t="n">
        <x:f>IF(U2170=0,0,N2170*R2170/U2170)</x:f>
        <x:v>0</x:v>
      </x:c>
      <x:c r="Z2170" s="18" t="n">
        <x:f>IF(U2170=0,0,P2170*R2170/U2170)</x:f>
        <x:v>0</x:v>
      </x:c>
      <x:c r="AA2170" s="18" t="n">
        <x:f>MAX(Y2170,Z2170*'01 Controls'!$E$13)</x:f>
        <x:v>0</x:v>
      </x:c>
      <x:c r="AB2170" s="18" t="n">
        <x:f>IF(U2170=0,0,N2170*S2170/U2170)</x:f>
        <x:v>1208.1521739130433</x:v>
      </x:c>
      <x:c r="AC2170" s="18" t="n">
        <x:f>IF(U2170=0,0,P2170*S2170/U2170)</x:f>
        <x:v>2093.634782608696</x:v>
      </x:c>
      <x:c r="AD2170" s="18" t="n">
        <x:f>MAX(AB2170,AC2170*'01 Controls'!$E$14)</x:f>
        <x:v>1208.1521739130433</x:v>
      </x:c>
      <x:c r="AE2170" s="18" t="n">
        <x:f>IF(U2170=0,0,N2170*T2170/U2170)</x:f>
        <x:v>0</x:v>
      </x:c>
      <x:c r="AF2170" s="18" t="n">
        <x:f>IF(U2170=0,0,P2170*T2170/U2170)</x:f>
        <x:v>0</x:v>
      </x:c>
      <x:c r="AG2170" s="18" t="n">
        <x:f>MAX(AE2170,AF2170*'01 Controls'!$E$15)</x:f>
        <x:v>0</x:v>
      </x:c>
      <x:c r="AH2170" s="18" t="n">
        <x:f>SUM(V2170,Y2170,AB2170,AE2170)</x:f>
        <x:v>1218.7499999999998</x:v>
      </x:c>
      <x:c r="AI2170" s="18" t="n">
        <x:f>N2170-AH2170</x:f>
        <x:v>2.2737367544323206e-13</x:v>
      </x:c>
      <x:c r="AJ2170" s="18" t="n">
        <x:f>V2170*INDEX('07 Mode Capacity'!$P$6:$P$17,MATCH("AIR-"&amp;I2170,'07 Mode Capacity'!$C$6:$C$17,0))</x:f>
        <x:v>2.9709485525223953</x:v>
      </x:c>
      <x:c r="AK2170" s="18" t="n">
        <x:f>Y2170*INDEX('07 Mode Capacity'!$P$6:$P$17,MATCH("OCEAN-"&amp;I2170,'07 Mode Capacity'!$C$6:$C$17,0))</x:f>
        <x:v>0</x:v>
      </x:c>
      <x:c r="AL2170" s="18" t="n">
        <x:f>AB2170*INDEX('07 Mode Capacity'!$P$6:$P$17,MATCH("LAND-"&amp;I2170,'07 Mode Capacity'!$C$6:$C$17,0))</x:f>
        <x:v>147.45239887545551</x:v>
      </x:c>
      <x:c r="AM2170" s="18" t="n">
        <x:f>AE2170*INDEX('07 Mode Capacity'!$P$6:$P$17,MATCH("INLAND-"&amp;I2170,'07 Mode Capacity'!$C$6:$C$17,0))</x:f>
        <x:v>0</x:v>
      </x:c>
      <x:c r="AN2170" s="18" t="n">
        <x:f>SUM(AJ2170:AM2170)</x:f>
        <x:v>150.42334742797792</x:v>
      </x:c>
      <x:c r="AO2170" s="17" t="n">
        <x:f>IF(N2170=0,1,AN2170/N2170)</x:f>
        <x:v>0.12342428506911009</x:v>
      </x:c>
      <x:c r="AP2170" s="11" t="str">
        <x:f>IF(AO2170&gt;='01 Controls'!$E$16,"PASS","FAIL")</x:f>
        <x:v>FAIL</x:v>
      </x:c>
      <x:c r="AQ2170" s="11" t="str">
        <x:v>UNQUANTIFIED</x:v>
      </x:c>
      <x:c r="AR2170" s="11" t="str">
        <x:v>Position-class planning record; serial item and receiver open</x:v>
      </x:c>
      <x:c r="AS2170" s="26"/>
      <x:c r="AT2170" s="26"/>
    </x:row>
    <x:row r="2171">
      <x:c r="C2171" s="11" t="str">
        <x:v>M2-C-ERG-COL-12</x:v>
      </x:c>
      <x:c r="D2171" s="11" t="str">
        <x:v>M2</x:v>
      </x:c>
      <x:c r="E2171" s="11" t="str">
        <x:v>Urban heat</x:v>
      </x:c>
      <x:c r="F2171" s="11" t="str">
        <x:v>C-ERG</x:v>
      </x:c>
      <x:c r="G2171" s="11" t="str">
        <x:v>Economic restart group</x:v>
      </x:c>
      <x:c r="H2171" s="11" t="str">
        <x:v>COL-12</x:v>
      </x:c>
      <x:c r="I2171" s="19" t="n">
        <x:v>24</x:v>
      </x:c>
      <x:c r="J2171" s="21" t="n">
        <x:v>4</x:v>
      </x:c>
      <x:c r="K2171" s="18" t="n">
        <x:f>'05 Cargo Register'!K379</x:f>
        <x:v>60.9375</x:v>
      </x:c>
      <x:c r="L2171" s="18" t="n">
        <x:f>'05 Cargo Register'!N379</x:f>
        <x:v>7</x:v>
      </x:c>
      <x:c r="M2171" s="18" t="n">
        <x:f>'05 Cargo Register'!O379</x:f>
        <x:v>184.8</x:v>
      </x:c>
      <x:c r="N2171" s="18" t="n">
        <x:f>J2171*K2171</x:f>
        <x:v>243.75</x:v>
      </x:c>
      <x:c r="O2171" s="18" t="n">
        <x:f>J2171*L2171</x:f>
        <x:v>28</x:v>
      </x:c>
      <x:c r="P2171" s="18" t="n">
        <x:f>J2171*M2171</x:f>
        <x:v>739.2</x:v>
      </x:c>
      <x:c r="Q2171" s="22" t="n">
        <x:f>'01 Controls'!$E$26*'02 Cargo Classes'!$M$8</x:f>
        <x:v>0.1</x:v>
      </x:c>
      <x:c r="R2171" s="22" t="n">
        <x:f>'01 Controls'!$F$26*'02 Cargo Classes'!$N$8</x:f>
        <x:v>0</x:v>
      </x:c>
      <x:c r="S2171" s="22" t="n">
        <x:f>'01 Controls'!$G$26*'02 Cargo Classes'!$O$8</x:f>
        <x:v>1.14</x:v>
      </x:c>
      <x:c r="T2171" s="22" t="n">
        <x:f>'01 Controls'!$H$26*'02 Cargo Classes'!$P$8</x:f>
        <x:v>0</x:v>
      </x:c>
      <x:c r="U2171" s="22" t="n">
        <x:f>SUM(Q2171:T2171)</x:f>
        <x:v>1.24</x:v>
      </x:c>
      <x:c r="V2171" s="18" t="n">
        <x:f>IF(U2171=0,0,N2171*Q2171/U2171)</x:f>
        <x:v>19.657258064516128</x:v>
      </x:c>
      <x:c r="W2171" s="18" t="n">
        <x:f>IF(U2171=0,0,P2171*Q2171/U2171)</x:f>
        <x:v>59.612903225806456</x:v>
      </x:c>
      <x:c r="X2171" s="18" t="n">
        <x:f>MAX(V2171,W2171*'01 Controls'!$E$12)</x:f>
        <x:v>19.657258064516128</x:v>
      </x:c>
      <x:c r="Y2171" s="18" t="n">
        <x:f>IF(U2171=0,0,N2171*R2171/U2171)</x:f>
        <x:v>0</x:v>
      </x:c>
      <x:c r="Z2171" s="18" t="n">
        <x:f>IF(U2171=0,0,P2171*R2171/U2171)</x:f>
        <x:v>0</x:v>
      </x:c>
      <x:c r="AA2171" s="18" t="n">
        <x:f>MAX(Y2171,Z2171*'01 Controls'!$E$13)</x:f>
        <x:v>0</x:v>
      </x:c>
      <x:c r="AB2171" s="18" t="n">
        <x:f>IF(U2171=0,0,N2171*S2171/U2171)</x:f>
        <x:v>224.09274193548387</x:v>
      </x:c>
      <x:c r="AC2171" s="18" t="n">
        <x:f>IF(U2171=0,0,P2171*S2171/U2171)</x:f>
        <x:v>679.5870967741936</x:v>
      </x:c>
      <x:c r="AD2171" s="18" t="n">
        <x:f>MAX(AB2171,AC2171*'01 Controls'!$E$14)</x:f>
        <x:v>224.09274193548387</x:v>
      </x:c>
      <x:c r="AE2171" s="18" t="n">
        <x:f>IF(U2171=0,0,N2171*T2171/U2171)</x:f>
        <x:v>0</x:v>
      </x:c>
      <x:c r="AF2171" s="18" t="n">
        <x:f>IF(U2171=0,0,P2171*T2171/U2171)</x:f>
        <x:v>0</x:v>
      </x:c>
      <x:c r="AG2171" s="18" t="n">
        <x:f>MAX(AE2171,AF2171*'01 Controls'!$E$15)</x:f>
        <x:v>0</x:v>
      </x:c>
      <x:c r="AH2171" s="18" t="n">
        <x:f>SUM(V2171,Y2171,AB2171,AE2171)</x:f>
        <x:v>243.75</x:v>
      </x:c>
      <x:c r="AI2171" s="18" t="n">
        <x:f>N2171-AH2171</x:f>
        <x:v>0</x:v>
      </x:c>
      <x:c r="AJ2171" s="18" t="n">
        <x:f>V2171*INDEX('07 Mode Capacity'!$P$6:$P$17,MATCH("AIR-"&amp;I2171,'07 Mode Capacity'!$C$6:$C$17,0))</x:f>
        <x:v>3.98873419642939</x:v>
      </x:c>
      <x:c r="AK2171" s="18" t="n">
        <x:f>Y2171*INDEX('07 Mode Capacity'!$P$6:$P$17,MATCH("OCEAN-"&amp;I2171,'07 Mode Capacity'!$C$6:$C$17,0))</x:f>
        <x:v>0</x:v>
      </x:c>
      <x:c r="AL2171" s="18" t="n">
        <x:f>AB2171*INDEX('07 Mode Capacity'!$P$6:$P$17,MATCH("LAND-"&amp;I2171,'07 Mode Capacity'!$C$6:$C$17,0))</x:f>
        <x:v>85.71568090793618</x:v>
      </x:c>
      <x:c r="AM2171" s="18" t="n">
        <x:f>AE2171*INDEX('07 Mode Capacity'!$P$6:$P$17,MATCH("INLAND-"&amp;I2171,'07 Mode Capacity'!$C$6:$C$17,0))</x:f>
        <x:v>0</x:v>
      </x:c>
      <x:c r="AN2171" s="18" t="n">
        <x:f>SUM(AJ2171:AM2171)</x:f>
        <x:v>89.70441510436557</x:v>
      </x:c>
      <x:c r="AO2171" s="17" t="n">
        <x:f>IF(N2171=0,1,AN2171/N2171)</x:f>
        <x:v>0.3680181132486792</x:v>
      </x:c>
      <x:c r="AP2171" s="11" t="str">
        <x:f>IF(AO2171&gt;='01 Controls'!$E$16,"PASS","FAIL")</x:f>
        <x:v>FAIL</x:v>
      </x:c>
      <x:c r="AQ2171" s="11" t="str">
        <x:v>UNQUANTIFIED</x:v>
      </x:c>
      <x:c r="AR2171" s="11" t="str">
        <x:v>Position-class planning record; serial item and receiver open</x:v>
      </x:c>
      <x:c r="AS2171" s="26"/>
      <x:c r="AT2171" s="26"/>
    </x:row>
    <x:row r="2172">
      <x:c r="C2172" s="11" t="str">
        <x:v>M2-C-ERG-BAT-22</x:v>
      </x:c>
      <x:c r="D2172" s="11" t="str">
        <x:v>M2</x:v>
      </x:c>
      <x:c r="E2172" s="11" t="str">
        <x:v>Urban heat</x:v>
      </x:c>
      <x:c r="F2172" s="11" t="str">
        <x:v>C-ERG</x:v>
      </x:c>
      <x:c r="G2172" s="11" t="str">
        <x:v>Economic restart group</x:v>
      </x:c>
      <x:c r="H2172" s="11" t="str">
        <x:v>BAT-22</x:v>
      </x:c>
      <x:c r="I2172" s="19" t="n">
        <x:v>48</x:v>
      </x:c>
      <x:c r="J2172" s="21" t="n">
        <x:v>4</x:v>
      </x:c>
      <x:c r="K2172" s="18" t="n">
        <x:f>'05 Cargo Register'!K380</x:f>
        <x:v>60.9375</x:v>
      </x:c>
      <x:c r="L2172" s="18" t="n">
        <x:f>'05 Cargo Register'!N380</x:f>
        <x:v>4</x:v>
      </x:c>
      <x:c r="M2172" s="18" t="n">
        <x:f>'05 Cargo Register'!O380</x:f>
        <x:v>105.60000000000001</x:v>
      </x:c>
      <x:c r="N2172" s="18" t="n">
        <x:f>J2172*K2172</x:f>
        <x:v>243.75</x:v>
      </x:c>
      <x:c r="O2172" s="18" t="n">
        <x:f>J2172*L2172</x:f>
        <x:v>16</x:v>
      </x:c>
      <x:c r="P2172" s="18" t="n">
        <x:f>J2172*M2172</x:f>
        <x:v>422.40000000000003</x:v>
      </x:c>
      <x:c r="Q2172" s="22" t="n">
        <x:f>'01 Controls'!$E$26*'02 Cargo Classes'!$M$9</x:f>
        <x:v>0</x:v>
      </x:c>
      <x:c r="R2172" s="22" t="n">
        <x:f>'01 Controls'!$F$26*'02 Cargo Classes'!$N$9</x:f>
        <x:v>0</x:v>
      </x:c>
      <x:c r="S2172" s="22" t="n">
        <x:f>'01 Controls'!$G$26*'02 Cargo Classes'!$O$9</x:f>
        <x:v>0.95</x:v>
      </x:c>
      <x:c r="T2172" s="22" t="n">
        <x:f>'01 Controls'!$H$26*'02 Cargo Classes'!$P$9</x:f>
        <x:v>0</x:v>
      </x:c>
      <x:c r="U2172" s="22" t="n">
        <x:f>SUM(Q2172:T2172)</x:f>
        <x:v>0.95</x:v>
      </x:c>
      <x:c r="V2172" s="18" t="n">
        <x:f>IF(U2172=0,0,N2172*Q2172/U2172)</x:f>
        <x:v>0</x:v>
      </x:c>
      <x:c r="W2172" s="18" t="n">
        <x:f>IF(U2172=0,0,P2172*Q2172/U2172)</x:f>
        <x:v>0</x:v>
      </x:c>
      <x:c r="X2172" s="18" t="n">
        <x:f>MAX(V2172,W2172*'01 Controls'!$E$12)</x:f>
        <x:v>0</x:v>
      </x:c>
      <x:c r="Y2172" s="18" t="n">
        <x:f>IF(U2172=0,0,N2172*R2172/U2172)</x:f>
        <x:v>0</x:v>
      </x:c>
      <x:c r="Z2172" s="18" t="n">
        <x:f>IF(U2172=0,0,P2172*R2172/U2172)</x:f>
        <x:v>0</x:v>
      </x:c>
      <x:c r="AA2172" s="18" t="n">
        <x:f>MAX(Y2172,Z2172*'01 Controls'!$E$13)</x:f>
        <x:v>0</x:v>
      </x:c>
      <x:c r="AB2172" s="18" t="n">
        <x:f>IF(U2172=0,0,N2172*S2172/U2172)</x:f>
        <x:v>243.75</x:v>
      </x:c>
      <x:c r="AC2172" s="18" t="n">
        <x:f>IF(U2172=0,0,P2172*S2172/U2172)</x:f>
        <x:v>422.40000000000003</x:v>
      </x:c>
      <x:c r="AD2172" s="18" t="n">
        <x:f>MAX(AB2172,AC2172*'01 Controls'!$E$14)</x:f>
        <x:v>243.75</x:v>
      </x:c>
      <x:c r="AE2172" s="18" t="n">
        <x:f>IF(U2172=0,0,N2172*T2172/U2172)</x:f>
        <x:v>0</x:v>
      </x:c>
      <x:c r="AF2172" s="18" t="n">
        <x:f>IF(U2172=0,0,P2172*T2172/U2172)</x:f>
        <x:v>0</x:v>
      </x:c>
      <x:c r="AG2172" s="18" t="n">
        <x:f>MAX(AE2172,AF2172*'01 Controls'!$E$15)</x:f>
        <x:v>0</x:v>
      </x:c>
      <x:c r="AH2172" s="18" t="n">
        <x:f>SUM(V2172,Y2172,AB2172,AE2172)</x:f>
        <x:v>243.75</x:v>
      </x:c>
      <x:c r="AI2172" s="18" t="n">
        <x:f>N2172-AH2172</x:f>
        <x:v>0</x:v>
      </x:c>
      <x:c r="AJ2172" s="18" t="n">
        <x:f>V2172*INDEX('07 Mode Capacity'!$P$6:$P$17,MATCH("AIR-"&amp;I2172,'07 Mode Capacity'!$C$6:$C$17,0))</x:f>
        <x:v>0</x:v>
      </x:c>
      <x:c r="AK2172" s="18" t="n">
        <x:f>Y2172*INDEX('07 Mode Capacity'!$P$6:$P$17,MATCH("OCEAN-"&amp;I2172,'07 Mode Capacity'!$C$6:$C$17,0))</x:f>
        <x:v>0</x:v>
      </x:c>
      <x:c r="AL2172" s="18" t="n">
        <x:f>AB2172*INDEX('07 Mode Capacity'!$P$6:$P$17,MATCH("LAND-"&amp;I2172,'07 Mode Capacity'!$C$6:$C$17,0))</x:f>
        <x:v>29.749168194170856</x:v>
      </x:c>
      <x:c r="AM2172" s="18" t="n">
        <x:f>AE2172*INDEX('07 Mode Capacity'!$P$6:$P$17,MATCH("INLAND-"&amp;I2172,'07 Mode Capacity'!$C$6:$C$17,0))</x:f>
        <x:v>0</x:v>
      </x:c>
      <x:c r="AN2172" s="18" t="n">
        <x:f>SUM(AJ2172:AM2172)</x:f>
        <x:v>29.749168194170856</x:v>
      </x:c>
      <x:c r="AO2172" s="17" t="n">
        <x:f>IF(N2172=0,1,AN2172/N2172)</x:f>
        <x:v>0.1220478695145471</x:v>
      </x:c>
      <x:c r="AP2172" s="11" t="str">
        <x:f>IF(AO2172&gt;='01 Controls'!$E$16,"PASS","FAIL")</x:f>
        <x:v>FAIL</x:v>
      </x:c>
      <x:c r="AQ2172" s="11" t="str">
        <x:v>UNQUANTIFIED</x:v>
      </x:c>
      <x:c r="AR2172" s="11" t="str">
        <x:v>Position-class planning record; serial item and receiver open</x:v>
      </x:c>
      <x:c r="AS2172" s="26"/>
      <x:c r="AT2172" s="26"/>
    </x:row>
    <x:row r="2173">
      <x:c r="C2173" s="11" t="str">
        <x:v>M2-C-ERG-TNK-20</x:v>
      </x:c>
      <x:c r="D2173" s="11" t="str">
        <x:v>M2</x:v>
      </x:c>
      <x:c r="E2173" s="11" t="str">
        <x:v>Urban heat</x:v>
      </x:c>
      <x:c r="F2173" s="11" t="str">
        <x:v>C-ERG</x:v>
      </x:c>
      <x:c r="G2173" s="11" t="str">
        <x:v>Economic restart group</x:v>
      </x:c>
      <x:c r="H2173" s="11" t="str">
        <x:v>TNK-20</x:v>
      </x:c>
      <x:c r="I2173" s="19" t="n">
        <x:v>48</x:v>
      </x:c>
      <x:c r="J2173" s="21" t="n">
        <x:v>4</x:v>
      </x:c>
      <x:c r="K2173" s="18" t="n">
        <x:f>'05 Cargo Register'!K381</x:f>
        <x:v>60.9375</x:v>
      </x:c>
      <x:c r="L2173" s="18" t="n">
        <x:f>'05 Cargo Register'!N381</x:f>
        <x:v>4</x:v>
      </x:c>
      <x:c r="M2173" s="18" t="n">
        <x:f>'05 Cargo Register'!O381</x:f>
        <x:v>85</x:v>
      </x:c>
      <x:c r="N2173" s="18" t="n">
        <x:f>J2173*K2173</x:f>
        <x:v>243.75</x:v>
      </x:c>
      <x:c r="O2173" s="18" t="n">
        <x:f>J2173*L2173</x:f>
        <x:v>16</x:v>
      </x:c>
      <x:c r="P2173" s="18" t="n">
        <x:f>J2173*M2173</x:f>
        <x:v>340</x:v>
      </x:c>
      <x:c r="Q2173" s="22" t="n">
        <x:f>'01 Controls'!$E$26*'02 Cargo Classes'!$M$10</x:f>
        <x:v>0</x:v>
      </x:c>
      <x:c r="R2173" s="22" t="n">
        <x:f>'01 Controls'!$F$26*'02 Cargo Classes'!$N$10</x:f>
        <x:v>0</x:v>
      </x:c>
      <x:c r="S2173" s="22" t="n">
        <x:f>'01 Controls'!$G$26*'02 Cargo Classes'!$O$10</x:f>
        <x:v>0.95</x:v>
      </x:c>
      <x:c r="T2173" s="22" t="n">
        <x:f>'01 Controls'!$H$26*'02 Cargo Classes'!$P$10</x:f>
        <x:v>0</x:v>
      </x:c>
      <x:c r="U2173" s="22" t="n">
        <x:f>SUM(Q2173:T2173)</x:f>
        <x:v>0.95</x:v>
      </x:c>
      <x:c r="V2173" s="18" t="n">
        <x:f>IF(U2173=0,0,N2173*Q2173/U2173)</x:f>
        <x:v>0</x:v>
      </x:c>
      <x:c r="W2173" s="18" t="n">
        <x:f>IF(U2173=0,0,P2173*Q2173/U2173)</x:f>
        <x:v>0</x:v>
      </x:c>
      <x:c r="X2173" s="18" t="n">
        <x:f>MAX(V2173,W2173*'01 Controls'!$E$12)</x:f>
        <x:v>0</x:v>
      </x:c>
      <x:c r="Y2173" s="18" t="n">
        <x:f>IF(U2173=0,0,N2173*R2173/U2173)</x:f>
        <x:v>0</x:v>
      </x:c>
      <x:c r="Z2173" s="18" t="n">
        <x:f>IF(U2173=0,0,P2173*R2173/U2173)</x:f>
        <x:v>0</x:v>
      </x:c>
      <x:c r="AA2173" s="18" t="n">
        <x:f>MAX(Y2173,Z2173*'01 Controls'!$E$13)</x:f>
        <x:v>0</x:v>
      </x:c>
      <x:c r="AB2173" s="18" t="n">
        <x:f>IF(U2173=0,0,N2173*S2173/U2173)</x:f>
        <x:v>243.75</x:v>
      </x:c>
      <x:c r="AC2173" s="18" t="n">
        <x:f>IF(U2173=0,0,P2173*S2173/U2173)</x:f>
        <x:v>340</x:v>
      </x:c>
      <x:c r="AD2173" s="18" t="n">
        <x:f>MAX(AB2173,AC2173*'01 Controls'!$E$14)</x:f>
        <x:v>243.75</x:v>
      </x:c>
      <x:c r="AE2173" s="18" t="n">
        <x:f>IF(U2173=0,0,N2173*T2173/U2173)</x:f>
        <x:v>0</x:v>
      </x:c>
      <x:c r="AF2173" s="18" t="n">
        <x:f>IF(U2173=0,0,P2173*T2173/U2173)</x:f>
        <x:v>0</x:v>
      </x:c>
      <x:c r="AG2173" s="18" t="n">
        <x:f>MAX(AE2173,AF2173*'01 Controls'!$E$15)</x:f>
        <x:v>0</x:v>
      </x:c>
      <x:c r="AH2173" s="18" t="n">
        <x:f>SUM(V2173,Y2173,AB2173,AE2173)</x:f>
        <x:v>243.75</x:v>
      </x:c>
      <x:c r="AI2173" s="18" t="n">
        <x:f>N2173-AH2173</x:f>
        <x:v>0</x:v>
      </x:c>
      <x:c r="AJ2173" s="18" t="n">
        <x:f>V2173*INDEX('07 Mode Capacity'!$P$6:$P$17,MATCH("AIR-"&amp;I2173,'07 Mode Capacity'!$C$6:$C$17,0))</x:f>
        <x:v>0</x:v>
      </x:c>
      <x:c r="AK2173" s="18" t="n">
        <x:f>Y2173*INDEX('07 Mode Capacity'!$P$6:$P$17,MATCH("OCEAN-"&amp;I2173,'07 Mode Capacity'!$C$6:$C$17,0))</x:f>
        <x:v>0</x:v>
      </x:c>
      <x:c r="AL2173" s="18" t="n">
        <x:f>AB2173*INDEX('07 Mode Capacity'!$P$6:$P$17,MATCH("LAND-"&amp;I2173,'07 Mode Capacity'!$C$6:$C$17,0))</x:f>
        <x:v>29.749168194170856</x:v>
      </x:c>
      <x:c r="AM2173" s="18" t="n">
        <x:f>AE2173*INDEX('07 Mode Capacity'!$P$6:$P$17,MATCH("INLAND-"&amp;I2173,'07 Mode Capacity'!$C$6:$C$17,0))</x:f>
        <x:v>0</x:v>
      </x:c>
      <x:c r="AN2173" s="18" t="n">
        <x:f>SUM(AJ2173:AM2173)</x:f>
        <x:v>29.749168194170856</x:v>
      </x:c>
      <x:c r="AO2173" s="17" t="n">
        <x:f>IF(N2173=0,1,AN2173/N2173)</x:f>
        <x:v>0.1220478695145471</x:v>
      </x:c>
      <x:c r="AP2173" s="11" t="str">
        <x:f>IF(AO2173&gt;='01 Controls'!$E$16,"PASS","FAIL")</x:f>
        <x:v>FAIL</x:v>
      </x:c>
      <x:c r="AQ2173" s="11" t="str">
        <x:v>UNQUANTIFIED</x:v>
      </x:c>
      <x:c r="AR2173" s="11" t="str">
        <x:v>Position-class planning record; serial item and receiver open</x:v>
      </x:c>
      <x:c r="AS2173" s="26"/>
      <x:c r="AT2173" s="26"/>
    </x:row>
    <x:row r="2174">
      <x:c r="C2174" s="11" t="str">
        <x:v>M2-C-ERG-FLR-24</x:v>
      </x:c>
      <x:c r="D2174" s="11" t="str">
        <x:v>M2</x:v>
      </x:c>
      <x:c r="E2174" s="11" t="str">
        <x:v>Urban heat</x:v>
      </x:c>
      <x:c r="F2174" s="11" t="str">
        <x:v>C-ERG</x:v>
      </x:c>
      <x:c r="G2174" s="11" t="str">
        <x:v>Economic restart group</x:v>
      </x:c>
      <x:c r="H2174" s="11" t="str">
        <x:v>FLR-24</x:v>
      </x:c>
      <x:c r="I2174" s="19" t="n">
        <x:v>48</x:v>
      </x:c>
      <x:c r="J2174" s="21" t="n">
        <x:v>4</x:v>
      </x:c>
      <x:c r="K2174" s="18" t="n">
        <x:f>'05 Cargo Register'!K382</x:f>
        <x:v>121.875</x:v>
      </x:c>
      <x:c r="L2174" s="18" t="n">
        <x:f>'05 Cargo Register'!N382</x:f>
        <x:v>6</x:v>
      </x:c>
      <x:c r="M2174" s="18" t="n">
        <x:f>'05 Cargo Register'!O382</x:f>
        <x:v>192</x:v>
      </x:c>
      <x:c r="N2174" s="18" t="n">
        <x:f>J2174*K2174</x:f>
        <x:v>487.5</x:v>
      </x:c>
      <x:c r="O2174" s="18" t="n">
        <x:f>J2174*L2174</x:f>
        <x:v>24</x:v>
      </x:c>
      <x:c r="P2174" s="18" t="n">
        <x:f>J2174*M2174</x:f>
        <x:v>768</x:v>
      </x:c>
      <x:c r="Q2174" s="22" t="n">
        <x:f>'01 Controls'!$E$26*'02 Cargo Classes'!$M$11</x:f>
        <x:v>0</x:v>
      </x:c>
      <x:c r="R2174" s="22" t="n">
        <x:f>'01 Controls'!$F$26*'02 Cargo Classes'!$N$11</x:f>
        <x:v>0</x:v>
      </x:c>
      <x:c r="S2174" s="22" t="n">
        <x:f>'01 Controls'!$G$26*'02 Cargo Classes'!$O$11</x:f>
        <x:v>0.95</x:v>
      </x:c>
      <x:c r="T2174" s="22" t="n">
        <x:f>'01 Controls'!$H$26*'02 Cargo Classes'!$P$11</x:f>
        <x:v>0</x:v>
      </x:c>
      <x:c r="U2174" s="22" t="n">
        <x:f>SUM(Q2174:T2174)</x:f>
        <x:v>0.95</x:v>
      </x:c>
      <x:c r="V2174" s="18" t="n">
        <x:f>IF(U2174=0,0,N2174*Q2174/U2174)</x:f>
        <x:v>0</x:v>
      </x:c>
      <x:c r="W2174" s="18" t="n">
        <x:f>IF(U2174=0,0,P2174*Q2174/U2174)</x:f>
        <x:v>0</x:v>
      </x:c>
      <x:c r="X2174" s="18" t="n">
        <x:f>MAX(V2174,W2174*'01 Controls'!$E$12)</x:f>
        <x:v>0</x:v>
      </x:c>
      <x:c r="Y2174" s="18" t="n">
        <x:f>IF(U2174=0,0,N2174*R2174/U2174)</x:f>
        <x:v>0</x:v>
      </x:c>
      <x:c r="Z2174" s="18" t="n">
        <x:f>IF(U2174=0,0,P2174*R2174/U2174)</x:f>
        <x:v>0</x:v>
      </x:c>
      <x:c r="AA2174" s="18" t="n">
        <x:f>MAX(Y2174,Z2174*'01 Controls'!$E$13)</x:f>
        <x:v>0</x:v>
      </x:c>
      <x:c r="AB2174" s="18" t="n">
        <x:f>IF(U2174=0,0,N2174*S2174/U2174)</x:f>
        <x:v>487.5</x:v>
      </x:c>
      <x:c r="AC2174" s="18" t="n">
        <x:f>IF(U2174=0,0,P2174*S2174/U2174)</x:f>
        <x:v>767.9999999999999</x:v>
      </x:c>
      <x:c r="AD2174" s="18" t="n">
        <x:f>MAX(AB2174,AC2174*'01 Controls'!$E$14)</x:f>
        <x:v>487.5</x:v>
      </x:c>
      <x:c r="AE2174" s="18" t="n">
        <x:f>IF(U2174=0,0,N2174*T2174/U2174)</x:f>
        <x:v>0</x:v>
      </x:c>
      <x:c r="AF2174" s="18" t="n">
        <x:f>IF(U2174=0,0,P2174*T2174/U2174)</x:f>
        <x:v>0</x:v>
      </x:c>
      <x:c r="AG2174" s="18" t="n">
        <x:f>MAX(AE2174,AF2174*'01 Controls'!$E$15)</x:f>
        <x:v>0</x:v>
      </x:c>
      <x:c r="AH2174" s="18" t="n">
        <x:f>SUM(V2174,Y2174,AB2174,AE2174)</x:f>
        <x:v>487.5</x:v>
      </x:c>
      <x:c r="AI2174" s="18" t="n">
        <x:f>N2174-AH2174</x:f>
        <x:v>0</x:v>
      </x:c>
      <x:c r="AJ2174" s="18" t="n">
        <x:f>V2174*INDEX('07 Mode Capacity'!$P$6:$P$17,MATCH("AIR-"&amp;I2174,'07 Mode Capacity'!$C$6:$C$17,0))</x:f>
        <x:v>0</x:v>
      </x:c>
      <x:c r="AK2174" s="18" t="n">
        <x:f>Y2174*INDEX('07 Mode Capacity'!$P$6:$P$17,MATCH("OCEAN-"&amp;I2174,'07 Mode Capacity'!$C$6:$C$17,0))</x:f>
        <x:v>0</x:v>
      </x:c>
      <x:c r="AL2174" s="18" t="n">
        <x:f>AB2174*INDEX('07 Mode Capacity'!$P$6:$P$17,MATCH("LAND-"&amp;I2174,'07 Mode Capacity'!$C$6:$C$17,0))</x:f>
        <x:v>59.49833638834171</x:v>
      </x:c>
      <x:c r="AM2174" s="18" t="n">
        <x:f>AE2174*INDEX('07 Mode Capacity'!$P$6:$P$17,MATCH("INLAND-"&amp;I2174,'07 Mode Capacity'!$C$6:$C$17,0))</x:f>
        <x:v>0</x:v>
      </x:c>
      <x:c r="AN2174" s="18" t="n">
        <x:f>SUM(AJ2174:AM2174)</x:f>
        <x:v>59.49833638834171</x:v>
      </x:c>
      <x:c r="AO2174" s="17" t="n">
        <x:f>IF(N2174=0,1,AN2174/N2174)</x:f>
        <x:v>0.1220478695145471</x:v>
      </x:c>
      <x:c r="AP2174" s="11" t="str">
        <x:f>IF(AO2174&gt;='01 Controls'!$E$16,"PASS","FAIL")</x:f>
        <x:v>FAIL</x:v>
      </x:c>
      <x:c r="AQ2174" s="11" t="str">
        <x:v>UNQUANTIFIED</x:v>
      </x:c>
      <x:c r="AR2174" s="11" t="str">
        <x:v>Position-class planning record; serial item and receiver open</x:v>
      </x:c>
      <x:c r="AS2174" s="26"/>
      <x:c r="AT2174" s="26"/>
    </x:row>
    <x:row r="2175">
      <x:c r="C2175" s="11" t="str">
        <x:v>M2-C-ERG-ROL-30</x:v>
      </x:c>
      <x:c r="D2175" s="11" t="str">
        <x:v>M2</x:v>
      </x:c>
      <x:c r="E2175" s="11" t="str">
        <x:v>Urban heat</x:v>
      </x:c>
      <x:c r="F2175" s="11" t="str">
        <x:v>C-ERG</x:v>
      </x:c>
      <x:c r="G2175" s="11" t="str">
        <x:v>Economic restart group</x:v>
      </x:c>
      <x:c r="H2175" s="11" t="str">
        <x:v>ROL-30</x:v>
      </x:c>
      <x:c r="I2175" s="19" t="n">
        <x:v>48</x:v>
      </x:c>
      <x:c r="J2175" s="21" t="n">
        <x:v>4</x:v>
      </x:c>
      <x:c r="K2175" s="18" t="n">
        <x:f>'05 Cargo Register'!K383</x:f>
        <x:v>121.875</x:v>
      </x:c>
      <x:c r="L2175" s="18" t="n">
        <x:f>'05 Cargo Register'!N383</x:f>
        <x:v>6</x:v>
      </x:c>
      <x:c r="M2175" s="18" t="n">
        <x:f>'05 Cargo Register'!O383</x:f>
        <x:v>382.5</x:v>
      </x:c>
      <x:c r="N2175" s="18" t="n">
        <x:f>J2175*K2175</x:f>
        <x:v>487.5</x:v>
      </x:c>
      <x:c r="O2175" s="18" t="n">
        <x:f>J2175*L2175</x:f>
        <x:v>24</x:v>
      </x:c>
      <x:c r="P2175" s="18" t="n">
        <x:f>J2175*M2175</x:f>
        <x:v>1530</x:v>
      </x:c>
      <x:c r="Q2175" s="22" t="n">
        <x:f>'01 Controls'!$E$26*'02 Cargo Classes'!$M$12</x:f>
        <x:v>0</x:v>
      </x:c>
      <x:c r="R2175" s="22" t="n">
        <x:f>'01 Controls'!$F$26*'02 Cargo Classes'!$N$12</x:f>
        <x:v>0</x:v>
      </x:c>
      <x:c r="S2175" s="22" t="n">
        <x:f>'01 Controls'!$G$26*'02 Cargo Classes'!$O$12</x:f>
        <x:v>1.4249999999999998</x:v>
      </x:c>
      <x:c r="T2175" s="22" t="n">
        <x:f>'01 Controls'!$H$26*'02 Cargo Classes'!$P$12</x:f>
        <x:v>0</x:v>
      </x:c>
      <x:c r="U2175" s="22" t="n">
        <x:f>SUM(Q2175:T2175)</x:f>
        <x:v>1.4249999999999998</x:v>
      </x:c>
      <x:c r="V2175" s="18" t="n">
        <x:f>IF(U2175=0,0,N2175*Q2175/U2175)</x:f>
        <x:v>0</x:v>
      </x:c>
      <x:c r="W2175" s="18" t="n">
        <x:f>IF(U2175=0,0,P2175*Q2175/U2175)</x:f>
        <x:v>0</x:v>
      </x:c>
      <x:c r="X2175" s="18" t="n">
        <x:f>MAX(V2175,W2175*'01 Controls'!$E$12)</x:f>
        <x:v>0</x:v>
      </x:c>
      <x:c r="Y2175" s="18" t="n">
        <x:f>IF(U2175=0,0,N2175*R2175/U2175)</x:f>
        <x:v>0</x:v>
      </x:c>
      <x:c r="Z2175" s="18" t="n">
        <x:f>IF(U2175=0,0,P2175*R2175/U2175)</x:f>
        <x:v>0</x:v>
      </x:c>
      <x:c r="AA2175" s="18" t="n">
        <x:f>MAX(Y2175,Z2175*'01 Controls'!$E$13)</x:f>
        <x:v>0</x:v>
      </x:c>
      <x:c r="AB2175" s="18" t="n">
        <x:f>IF(U2175=0,0,N2175*S2175/U2175)</x:f>
        <x:v>487.5</x:v>
      </x:c>
      <x:c r="AC2175" s="18" t="n">
        <x:f>IF(U2175=0,0,P2175*S2175/U2175)</x:f>
        <x:v>1529.9999999999998</x:v>
      </x:c>
      <x:c r="AD2175" s="18" t="n">
        <x:f>MAX(AB2175,AC2175*'01 Controls'!$E$14)</x:f>
        <x:v>487.5</x:v>
      </x:c>
      <x:c r="AE2175" s="18" t="n">
        <x:f>IF(U2175=0,0,N2175*T2175/U2175)</x:f>
        <x:v>0</x:v>
      </x:c>
      <x:c r="AF2175" s="18" t="n">
        <x:f>IF(U2175=0,0,P2175*T2175/U2175)</x:f>
        <x:v>0</x:v>
      </x:c>
      <x:c r="AG2175" s="18" t="n">
        <x:f>MAX(AE2175,AF2175*'01 Controls'!$E$15)</x:f>
        <x:v>0</x:v>
      </x:c>
      <x:c r="AH2175" s="18" t="n">
        <x:f>SUM(V2175,Y2175,AB2175,AE2175)</x:f>
        <x:v>487.5</x:v>
      </x:c>
      <x:c r="AI2175" s="18" t="n">
        <x:f>N2175-AH2175</x:f>
        <x:v>0</x:v>
      </x:c>
      <x:c r="AJ2175" s="18" t="n">
        <x:f>V2175*INDEX('07 Mode Capacity'!$P$6:$P$17,MATCH("AIR-"&amp;I2175,'07 Mode Capacity'!$C$6:$C$17,0))</x:f>
        <x:v>0</x:v>
      </x:c>
      <x:c r="AK2175" s="18" t="n">
        <x:f>Y2175*INDEX('07 Mode Capacity'!$P$6:$P$17,MATCH("OCEAN-"&amp;I2175,'07 Mode Capacity'!$C$6:$C$17,0))</x:f>
        <x:v>0</x:v>
      </x:c>
      <x:c r="AL2175" s="18" t="n">
        <x:f>AB2175*INDEX('07 Mode Capacity'!$P$6:$P$17,MATCH("LAND-"&amp;I2175,'07 Mode Capacity'!$C$6:$C$17,0))</x:f>
        <x:v>59.49833638834171</x:v>
      </x:c>
      <x:c r="AM2175" s="18" t="n">
        <x:f>AE2175*INDEX('07 Mode Capacity'!$P$6:$P$17,MATCH("INLAND-"&amp;I2175,'07 Mode Capacity'!$C$6:$C$17,0))</x:f>
        <x:v>0</x:v>
      </x:c>
      <x:c r="AN2175" s="18" t="n">
        <x:f>SUM(AJ2175:AM2175)</x:f>
        <x:v>59.49833638834171</x:v>
      </x:c>
      <x:c r="AO2175" s="17" t="n">
        <x:f>IF(N2175=0,1,AN2175/N2175)</x:f>
        <x:v>0.1220478695145471</x:v>
      </x:c>
      <x:c r="AP2175" s="11" t="str">
        <x:f>IF(AO2175&gt;='01 Controls'!$E$16,"PASS","FAIL")</x:f>
        <x:v>FAIL</x:v>
      </x:c>
      <x:c r="AQ2175" s="11" t="str">
        <x:v>UNQUANTIFIED</x:v>
      </x:c>
      <x:c r="AR2175" s="11" t="str">
        <x:v>Position-class planning record; serial item and receiver open</x:v>
      </x:c>
      <x:c r="AS2175" s="26"/>
      <x:c r="AT2175" s="26"/>
    </x:row>
    <x:row r="2176">
      <x:c r="C2176" s="11" t="str">
        <x:v>M2-C-ERG-LIN-18</x:v>
      </x:c>
      <x:c r="D2176" s="11" t="str">
        <x:v>M2</x:v>
      </x:c>
      <x:c r="E2176" s="11" t="str">
        <x:v>Urban heat</x:v>
      </x:c>
      <x:c r="F2176" s="11" t="str">
        <x:v>C-ERG</x:v>
      </x:c>
      <x:c r="G2176" s="11" t="str">
        <x:v>Economic restart group</x:v>
      </x:c>
      <x:c r="H2176" s="11" t="str">
        <x:v>LIN-18</x:v>
      </x:c>
      <x:c r="I2176" s="19" t="n">
        <x:v>72</x:v>
      </x:c>
      <x:c r="J2176" s="21" t="n">
        <x:v>4</x:v>
      </x:c>
      <x:c r="K2176" s="18" t="n">
        <x:f>'05 Cargo Register'!K384</x:f>
        <x:v>60.9375</x:v>
      </x:c>
      <x:c r="L2176" s="18" t="n">
        <x:f>'05 Cargo Register'!N384</x:f>
        <x:v>5</x:v>
      </x:c>
      <x:c r="M2176" s="18" t="n">
        <x:f>'05 Cargo Register'!O384</x:f>
        <x:v>220</x:v>
      </x:c>
      <x:c r="N2176" s="18" t="n">
        <x:f>J2176*K2176</x:f>
        <x:v>243.75</x:v>
      </x:c>
      <x:c r="O2176" s="18" t="n">
        <x:f>J2176*L2176</x:f>
        <x:v>20</x:v>
      </x:c>
      <x:c r="P2176" s="18" t="n">
        <x:f>J2176*M2176</x:f>
        <x:v>880</x:v>
      </x:c>
      <x:c r="Q2176" s="22" t="n">
        <x:f>'01 Controls'!$E$26*'02 Cargo Classes'!$M$13</x:f>
        <x:v>0</x:v>
      </x:c>
      <x:c r="R2176" s="22" t="n">
        <x:f>'01 Controls'!$F$26*'02 Cargo Classes'!$N$13</x:f>
        <x:v>0</x:v>
      </x:c>
      <x:c r="S2176" s="22" t="n">
        <x:f>'01 Controls'!$G$26*'02 Cargo Classes'!$O$13</x:f>
        <x:v>0.95</x:v>
      </x:c>
      <x:c r="T2176" s="22" t="n">
        <x:f>'01 Controls'!$H$26*'02 Cargo Classes'!$P$13</x:f>
        <x:v>0</x:v>
      </x:c>
      <x:c r="U2176" s="22" t="n">
        <x:f>SUM(Q2176:T2176)</x:f>
        <x:v>0.95</x:v>
      </x:c>
      <x:c r="V2176" s="18" t="n">
        <x:f>IF(U2176=0,0,N2176*Q2176/U2176)</x:f>
        <x:v>0</x:v>
      </x:c>
      <x:c r="W2176" s="18" t="n">
        <x:f>IF(U2176=0,0,P2176*Q2176/U2176)</x:f>
        <x:v>0</x:v>
      </x:c>
      <x:c r="X2176" s="18" t="n">
        <x:f>MAX(V2176,W2176*'01 Controls'!$E$12)</x:f>
        <x:v>0</x:v>
      </x:c>
      <x:c r="Y2176" s="18" t="n">
        <x:f>IF(U2176=0,0,N2176*R2176/U2176)</x:f>
        <x:v>0</x:v>
      </x:c>
      <x:c r="Z2176" s="18" t="n">
        <x:f>IF(U2176=0,0,P2176*R2176/U2176)</x:f>
        <x:v>0</x:v>
      </x:c>
      <x:c r="AA2176" s="18" t="n">
        <x:f>MAX(Y2176,Z2176*'01 Controls'!$E$13)</x:f>
        <x:v>0</x:v>
      </x:c>
      <x:c r="AB2176" s="18" t="n">
        <x:f>IF(U2176=0,0,N2176*S2176/U2176)</x:f>
        <x:v>243.75</x:v>
      </x:c>
      <x:c r="AC2176" s="18" t="n">
        <x:f>IF(U2176=0,0,P2176*S2176/U2176)</x:f>
        <x:v>880</x:v>
      </x:c>
      <x:c r="AD2176" s="18" t="n">
        <x:f>MAX(AB2176,AC2176*'01 Controls'!$E$14)</x:f>
        <x:v>243.75</x:v>
      </x:c>
      <x:c r="AE2176" s="18" t="n">
        <x:f>IF(U2176=0,0,N2176*T2176/U2176)</x:f>
        <x:v>0</x:v>
      </x:c>
      <x:c r="AF2176" s="18" t="n">
        <x:f>IF(U2176=0,0,P2176*T2176/U2176)</x:f>
        <x:v>0</x:v>
      </x:c>
      <x:c r="AG2176" s="18" t="n">
        <x:f>MAX(AE2176,AF2176*'01 Controls'!$E$15)</x:f>
        <x:v>0</x:v>
      </x:c>
      <x:c r="AH2176" s="18" t="n">
        <x:f>SUM(V2176,Y2176,AB2176,AE2176)</x:f>
        <x:v>243.75</x:v>
      </x:c>
      <x:c r="AI2176" s="18" t="n">
        <x:f>N2176-AH2176</x:f>
        <x:v>0</x:v>
      </x:c>
      <x:c r="AJ2176" s="18" t="n">
        <x:f>V2176*INDEX('07 Mode Capacity'!$P$6:$P$17,MATCH("AIR-"&amp;I2176,'07 Mode Capacity'!$C$6:$C$17,0))</x:f>
        <x:v>0</x:v>
      </x:c>
      <x:c r="AK2176" s="18" t="n">
        <x:f>Y2176*INDEX('07 Mode Capacity'!$P$6:$P$17,MATCH("OCEAN-"&amp;I2176,'07 Mode Capacity'!$C$6:$C$17,0))</x:f>
        <x:v>0</x:v>
      </x:c>
      <x:c r="AL2176" s="18" t="n">
        <x:f>AB2176*INDEX('07 Mode Capacity'!$P$6:$P$17,MATCH("LAND-"&amp;I2176,'07 Mode Capacity'!$C$6:$C$17,0))</x:f>
        <x:v>174.28374229016566</x:v>
      </x:c>
      <x:c r="AM2176" s="18" t="n">
        <x:f>AE2176*INDEX('07 Mode Capacity'!$P$6:$P$17,MATCH("INLAND-"&amp;I2176,'07 Mode Capacity'!$C$6:$C$17,0))</x:f>
        <x:v>0</x:v>
      </x:c>
      <x:c r="AN2176" s="18" t="n">
        <x:f>SUM(AJ2176:AM2176)</x:f>
        <x:v>174.28374229016566</x:v>
      </x:c>
      <x:c r="AO2176" s="17" t="n">
        <x:f>IF(N2176=0,1,AN2176/N2176)</x:f>
        <x:v>0.7150102247801668</x:v>
      </x:c>
      <x:c r="AP2176" s="11" t="str">
        <x:f>IF(AO2176&gt;='01 Controls'!$E$16,"PASS","FAIL")</x:f>
        <x:v>FAIL</x:v>
      </x:c>
      <x:c r="AQ2176" s="11" t="str">
        <x:v>UNQUANTIFIED</x:v>
      </x:c>
      <x:c r="AR2176" s="11" t="str">
        <x:v>Position-class planning record; serial item and receiver open</x:v>
      </x:c>
      <x:c r="AS2176" s="26"/>
      <x:c r="AT2176" s="26"/>
    </x:row>
    <x:row r="2177">
      <x:c r="C2177" s="11" t="str">
        <x:v>M2-C-ERG-BLK-08</x:v>
      </x:c>
      <x:c r="D2177" s="11" t="str">
        <x:v>M2</x:v>
      </x:c>
      <x:c r="E2177" s="11" t="str">
        <x:v>Urban heat</x:v>
      </x:c>
      <x:c r="F2177" s="11" t="str">
        <x:v>C-ERG</x:v>
      </x:c>
      <x:c r="G2177" s="11" t="str">
        <x:v>Economic restart group</x:v>
      </x:c>
      <x:c r="H2177" s="11" t="str">
        <x:v>BLK-08</x:v>
      </x:c>
      <x:c r="I2177" s="19" t="n">
        <x:v>48</x:v>
      </x:c>
      <x:c r="J2177" s="21" t="n">
        <x:v>4</x:v>
      </x:c>
      <x:c r="K2177" s="18" t="n">
        <x:f>'05 Cargo Register'!K385</x:f>
        <x:v>182.8125</x:v>
      </x:c>
      <x:c r="L2177" s="18" t="n">
        <x:f>'05 Cargo Register'!N385</x:f>
        <x:v>29</x:v>
      </x:c>
      <x:c r="M2177" s="18" t="n">
        <x:f>'05 Cargo Register'!O385</x:f>
        <x:v>1479</x:v>
      </x:c>
      <x:c r="N2177" s="18" t="n">
        <x:f>J2177*K2177</x:f>
        <x:v>731.25</x:v>
      </x:c>
      <x:c r="O2177" s="18" t="n">
        <x:f>J2177*L2177</x:f>
        <x:v>116</x:v>
      </x:c>
      <x:c r="P2177" s="18" t="n">
        <x:f>J2177*M2177</x:f>
        <x:v>5916</x:v>
      </x:c>
      <x:c r="Q2177" s="22" t="n">
        <x:f>'01 Controls'!$E$26*'02 Cargo Classes'!$M$14</x:f>
        <x:v>0.05</x:v>
      </x:c>
      <x:c r="R2177" s="22" t="n">
        <x:f>'01 Controls'!$F$26*'02 Cargo Classes'!$N$14</x:f>
        <x:v>0</x:v>
      </x:c>
      <x:c r="S2177" s="22" t="n">
        <x:f>'01 Controls'!$G$26*'02 Cargo Classes'!$O$14</x:f>
        <x:v>0.95</x:v>
      </x:c>
      <x:c r="T2177" s="22" t="n">
        <x:f>'01 Controls'!$H$26*'02 Cargo Classes'!$P$14</x:f>
        <x:v>0</x:v>
      </x:c>
      <x:c r="U2177" s="22" t="n">
        <x:f>SUM(Q2177:T2177)</x:f>
        <x:v>1</x:v>
      </x:c>
      <x:c r="V2177" s="18" t="n">
        <x:f>IF(U2177=0,0,N2177*Q2177/U2177)</x:f>
        <x:v>36.5625</x:v>
      </x:c>
      <x:c r="W2177" s="18" t="n">
        <x:f>IF(U2177=0,0,P2177*Q2177/U2177)</x:f>
        <x:v>295.8</x:v>
      </x:c>
      <x:c r="X2177" s="18" t="n">
        <x:f>MAX(V2177,W2177*'01 Controls'!$E$12)</x:f>
        <x:v>73.95</x:v>
      </x:c>
      <x:c r="Y2177" s="18" t="n">
        <x:f>IF(U2177=0,0,N2177*R2177/U2177)</x:f>
        <x:v>0</x:v>
      </x:c>
      <x:c r="Z2177" s="18" t="n">
        <x:f>IF(U2177=0,0,P2177*R2177/U2177)</x:f>
        <x:v>0</x:v>
      </x:c>
      <x:c r="AA2177" s="18" t="n">
        <x:f>MAX(Y2177,Z2177*'01 Controls'!$E$13)</x:f>
        <x:v>0</x:v>
      </x:c>
      <x:c r="AB2177" s="18" t="n">
        <x:f>IF(U2177=0,0,N2177*S2177/U2177)</x:f>
        <x:v>694.6875</x:v>
      </x:c>
      <x:c r="AC2177" s="18" t="n">
        <x:f>IF(U2177=0,0,P2177*S2177/U2177)</x:f>
        <x:v>5620.2</x:v>
      </x:c>
      <x:c r="AD2177" s="18" t="n">
        <x:f>MAX(AB2177,AC2177*'01 Controls'!$E$14)</x:f>
        <x:v>1124.04</x:v>
      </x:c>
      <x:c r="AE2177" s="18" t="n">
        <x:f>IF(U2177=0,0,N2177*T2177/U2177)</x:f>
        <x:v>0</x:v>
      </x:c>
      <x:c r="AF2177" s="18" t="n">
        <x:f>IF(U2177=0,0,P2177*T2177/U2177)</x:f>
        <x:v>0</x:v>
      </x:c>
      <x:c r="AG2177" s="18" t="n">
        <x:f>MAX(AE2177,AF2177*'01 Controls'!$E$15)</x:f>
        <x:v>0</x:v>
      </x:c>
      <x:c r="AH2177" s="18" t="n">
        <x:f>SUM(V2177,Y2177,AB2177,AE2177)</x:f>
        <x:v>731.25</x:v>
      </x:c>
      <x:c r="AI2177" s="18" t="n">
        <x:f>N2177-AH2177</x:f>
        <x:v>0</x:v>
      </x:c>
      <x:c r="AJ2177" s="18" t="n">
        <x:f>V2177*INDEX('07 Mode Capacity'!$P$6:$P$17,MATCH("AIR-"&amp;I2177,'07 Mode Capacity'!$C$6:$C$17,0))</x:f>
        <x:v>10.249772506202262</x:v>
      </x:c>
      <x:c r="AK2177" s="18" t="n">
        <x:f>Y2177*INDEX('07 Mode Capacity'!$P$6:$P$17,MATCH("OCEAN-"&amp;I2177,'07 Mode Capacity'!$C$6:$C$17,0))</x:f>
        <x:v>0</x:v>
      </x:c>
      <x:c r="AL2177" s="18" t="n">
        <x:f>AB2177*INDEX('07 Mode Capacity'!$P$6:$P$17,MATCH("LAND-"&amp;I2177,'07 Mode Capacity'!$C$6:$C$17,0))</x:f>
        <x:v>84.78512935338694</x:v>
      </x:c>
      <x:c r="AM2177" s="18" t="n">
        <x:f>AE2177*INDEX('07 Mode Capacity'!$P$6:$P$17,MATCH("INLAND-"&amp;I2177,'07 Mode Capacity'!$C$6:$C$17,0))</x:f>
        <x:v>0</x:v>
      </x:c>
      <x:c r="AN2177" s="18" t="n">
        <x:f>SUM(AJ2177:AM2177)</x:f>
        <x:v>95.0349018595892</x:v>
      </x:c>
      <x:c r="AO2177" s="17" t="n">
        <x:f>IF(N2177=0,1,AN2177/N2177)</x:f>
        <x:v>0.12996225895328437</x:v>
      </x:c>
      <x:c r="AP2177" s="11" t="str">
        <x:f>IF(AO2177&gt;='01 Controls'!$E$16,"PASS","FAIL")</x:f>
        <x:v>FAIL</x:v>
      </x:c>
      <x:c r="AQ2177" s="11" t="str">
        <x:v>UNQUANTIFIED</x:v>
      </x:c>
      <x:c r="AR2177" s="11" t="str">
        <x:v>Position-class planning record; serial item and receiver open</x:v>
      </x:c>
      <x:c r="AS2177" s="26"/>
      <x:c r="AT2177" s="26"/>
    </x:row>
    <x:row r="2178">
      <x:c r="C2178" s="11" t="str">
        <x:v>M2-CM-HCG-APL-45</x:v>
      </x:c>
      <x:c r="D2178" s="11" t="str">
        <x:v>M2</x:v>
      </x:c>
      <x:c r="E2178" s="11" t="str">
        <x:v>Urban heat</x:v>
      </x:c>
      <x:c r="F2178" s="11" t="str">
        <x:v>CM-HCG</x:v>
      </x:c>
      <x:c r="G2178" s="11" t="str">
        <x:v>Household collection group</x:v>
      </x:c>
      <x:c r="H2178" s="11" t="str">
        <x:v>APL-45</x:v>
      </x:c>
      <x:c r="I2178" s="19" t="n">
        <x:v>24</x:v>
      </x:c>
      <x:c r="J2178" s="21" t="n">
        <x:v>6</x:v>
      </x:c>
      <x:c r="K2178" s="18" t="n">
        <x:f>'05 Cargo Register'!K386</x:f>
        <x:v>268.296</x:v>
      </x:c>
      <x:c r="L2178" s="18" t="n">
        <x:f>'05 Cargo Register'!N386</x:f>
        <x:v>71</x:v>
      </x:c>
      <x:c r="M2178" s="18" t="n">
        <x:f>'05 Cargo Register'!O386</x:f>
        <x:v>532.5</x:v>
      </x:c>
      <x:c r="N2178" s="18" t="n">
        <x:f>J2178*K2178</x:f>
        <x:v>1609.7759999999998</x:v>
      </x:c>
      <x:c r="O2178" s="18" t="n">
        <x:f>J2178*L2178</x:f>
        <x:v>426</x:v>
      </x:c>
      <x:c r="P2178" s="18" t="n">
        <x:f>J2178*M2178</x:f>
        <x:v>3195</x:v>
      </x:c>
      <x:c r="Q2178" s="22" t="n">
        <x:f>'01 Controls'!$E$26*'02 Cargo Classes'!$M$6</x:f>
        <x:v>0.15000000000000002</x:v>
      </x:c>
      <x:c r="R2178" s="22" t="n">
        <x:f>'01 Controls'!$F$26*'02 Cargo Classes'!$N$6</x:f>
        <x:v>0</x:v>
      </x:c>
      <x:c r="S2178" s="22" t="n">
        <x:f>'01 Controls'!$G$26*'02 Cargo Classes'!$O$6</x:f>
        <x:v>0.95</x:v>
      </x:c>
      <x:c r="T2178" s="22" t="n">
        <x:f>'01 Controls'!$H$26*'02 Cargo Classes'!$P$6</x:f>
        <x:v>0</x:v>
      </x:c>
      <x:c r="U2178" s="22" t="n">
        <x:f>SUM(Q2178:T2178)</x:f>
        <x:v>1.1</x:v>
      </x:c>
      <x:c r="V2178" s="18" t="n">
        <x:f>IF(U2178=0,0,N2178*Q2178/U2178)</x:f>
        <x:v>219.5149090909091</x:v>
      </x:c>
      <x:c r="W2178" s="18" t="n">
        <x:f>IF(U2178=0,0,P2178*Q2178/U2178)</x:f>
        <x:v>435.6818181818182</x:v>
      </x:c>
      <x:c r="X2178" s="18" t="n">
        <x:f>MAX(V2178,W2178*'01 Controls'!$E$12)</x:f>
        <x:v>219.5149090909091</x:v>
      </x:c>
      <x:c r="Y2178" s="18" t="n">
        <x:f>IF(U2178=0,0,N2178*R2178/U2178)</x:f>
        <x:v>0</x:v>
      </x:c>
      <x:c r="Z2178" s="18" t="n">
        <x:f>IF(U2178=0,0,P2178*R2178/U2178)</x:f>
        <x:v>0</x:v>
      </x:c>
      <x:c r="AA2178" s="18" t="n">
        <x:f>MAX(Y2178,Z2178*'01 Controls'!$E$13)</x:f>
        <x:v>0</x:v>
      </x:c>
      <x:c r="AB2178" s="18" t="n">
        <x:f>IF(U2178=0,0,N2178*S2178/U2178)</x:f>
        <x:v>1390.2610909090906</x:v>
      </x:c>
      <x:c r="AC2178" s="18" t="n">
        <x:f>IF(U2178=0,0,P2178*S2178/U2178)</x:f>
        <x:v>2759.3181818181815</x:v>
      </x:c>
      <x:c r="AD2178" s="18" t="n">
        <x:f>MAX(AB2178,AC2178*'01 Controls'!$E$14)</x:f>
        <x:v>1390.2610909090906</x:v>
      </x:c>
      <x:c r="AE2178" s="18" t="n">
        <x:f>IF(U2178=0,0,N2178*T2178/U2178)</x:f>
        <x:v>0</x:v>
      </x:c>
      <x:c r="AF2178" s="18" t="n">
        <x:f>IF(U2178=0,0,P2178*T2178/U2178)</x:f>
        <x:v>0</x:v>
      </x:c>
      <x:c r="AG2178" s="18" t="n">
        <x:f>MAX(AE2178,AF2178*'01 Controls'!$E$15)</x:f>
        <x:v>0</x:v>
      </x:c>
      <x:c r="AH2178" s="18" t="n">
        <x:f>SUM(V2178,Y2178,AB2178,AE2178)</x:f>
        <x:v>1609.7759999999998</x:v>
      </x:c>
      <x:c r="AI2178" s="18" t="n">
        <x:f>N2178-AH2178</x:f>
        <x:v>0</x:v>
      </x:c>
      <x:c r="AJ2178" s="18" t="n">
        <x:f>V2178*INDEX('07 Mode Capacity'!$P$6:$P$17,MATCH("AIR-"&amp;I2178,'07 Mode Capacity'!$C$6:$C$17,0))</x:f>
        <x:v>44.542663154916</x:v>
      </x:c>
      <x:c r="AK2178" s="18" t="n">
        <x:f>Y2178*INDEX('07 Mode Capacity'!$P$6:$P$17,MATCH("OCEAN-"&amp;I2178,'07 Mode Capacity'!$C$6:$C$17,0))</x:f>
        <x:v>0</x:v>
      </x:c>
      <x:c r="AL2178" s="18" t="n">
        <x:f>AB2178*INDEX('07 Mode Capacity'!$P$6:$P$17,MATCH("LAND-"&amp;I2178,'07 Mode Capacity'!$C$6:$C$17,0))</x:f>
        <x:v>531.7761522209006</x:v>
      </x:c>
      <x:c r="AM2178" s="18" t="n">
        <x:f>AE2178*INDEX('07 Mode Capacity'!$P$6:$P$17,MATCH("INLAND-"&amp;I2178,'07 Mode Capacity'!$C$6:$C$17,0))</x:f>
        <x:v>0</x:v>
      </x:c>
      <x:c r="AN2178" s="18" t="n">
        <x:f>SUM(AJ2178:AM2178)</x:f>
        <x:v>576.3188153758166</x:v>
      </x:c>
      <x:c r="AO2178" s="17" t="n">
        <x:f>IF(N2178=0,1,AN2178/N2178)</x:f>
        <x:v>0.35801180746626654</x:v>
      </x:c>
      <x:c r="AP2178" s="11" t="str">
        <x:f>IF(AO2178&gt;='01 Controls'!$E$16,"PASS","FAIL")</x:f>
        <x:v>FAIL</x:v>
      </x:c>
      <x:c r="AQ2178" s="11" t="str">
        <x:v>UNQUANTIFIED</x:v>
      </x:c>
      <x:c r="AR2178" s="11" t="str">
        <x:v>Position-class planning record; serial item and receiver open</x:v>
      </x:c>
      <x:c r="AS2178" s="26"/>
      <x:c r="AT2178" s="26"/>
    </x:row>
    <x:row r="2179">
      <x:c r="C2179" s="11" t="str">
        <x:v>M2-CM-HCG-ISO-18</x:v>
      </x:c>
      <x:c r="D2179" s="11" t="str">
        <x:v>M2</x:v>
      </x:c>
      <x:c r="E2179" s="11" t="str">
        <x:v>Urban heat</x:v>
      </x:c>
      <x:c r="F2179" s="11" t="str">
        <x:v>CM-HCG</x:v>
      </x:c>
      <x:c r="G2179" s="11" t="str">
        <x:v>Household collection group</x:v>
      </x:c>
      <x:c r="H2179" s="11" t="str">
        <x:v>ISO-18</x:v>
      </x:c>
      <x:c r="I2179" s="19" t="n">
        <x:v>48</x:v>
      </x:c>
      <x:c r="J2179" s="21" t="n">
        <x:v>6</x:v>
      </x:c>
      <x:c r="K2179" s="18" t="n">
        <x:f>'05 Cargo Register'!K387</x:f>
        <x:v>536.592</x:v>
      </x:c>
      <x:c r="L2179" s="18" t="n">
        <x:f>'05 Cargo Register'!N387</x:f>
        <x:v>36</x:v>
      </x:c>
      <x:c r="M2179" s="18" t="n">
        <x:f>'05 Cargo Register'!O387</x:f>
        <x:v>950.4000000000001</x:v>
      </x:c>
      <x:c r="N2179" s="18" t="n">
        <x:f>J2179*K2179</x:f>
        <x:v>3219.5519999999997</x:v>
      </x:c>
      <x:c r="O2179" s="18" t="n">
        <x:f>J2179*L2179</x:f>
        <x:v>216</x:v>
      </x:c>
      <x:c r="P2179" s="18" t="n">
        <x:f>J2179*M2179</x:f>
        <x:v>5702.400000000001</x:v>
      </x:c>
      <x:c r="Q2179" s="22" t="n">
        <x:f>'01 Controls'!$E$26*'02 Cargo Classes'!$M$7</x:f>
        <x:v>0.010000000000000002</x:v>
      </x:c>
      <x:c r="R2179" s="22" t="n">
        <x:f>'01 Controls'!$F$26*'02 Cargo Classes'!$N$7</x:f>
        <x:v>0</x:v>
      </x:c>
      <x:c r="S2179" s="22" t="n">
        <x:f>'01 Controls'!$G$26*'02 Cargo Classes'!$O$7</x:f>
        <x:v>1.14</x:v>
      </x:c>
      <x:c r="T2179" s="22" t="n">
        <x:f>'01 Controls'!$H$26*'02 Cargo Classes'!$P$7</x:f>
        <x:v>0</x:v>
      </x:c>
      <x:c r="U2179" s="22" t="n">
        <x:f>SUM(Q2179:T2179)</x:f>
        <x:v>1.15</x:v>
      </x:c>
      <x:c r="V2179" s="18" t="n">
        <x:f>IF(U2179=0,0,N2179*Q2179/U2179)</x:f>
        <x:v>27.99610434782609</x:v>
      </x:c>
      <x:c r="W2179" s="18" t="n">
        <x:f>IF(U2179=0,0,P2179*Q2179/U2179)</x:f>
        <x:v>49.586086956521754</x:v>
      </x:c>
      <x:c r="X2179" s="18" t="n">
        <x:f>MAX(V2179,W2179*'01 Controls'!$E$12)</x:f>
        <x:v>27.99610434782609</x:v>
      </x:c>
      <x:c r="Y2179" s="18" t="n">
        <x:f>IF(U2179=0,0,N2179*R2179/U2179)</x:f>
        <x:v>0</x:v>
      </x:c>
      <x:c r="Z2179" s="18" t="n">
        <x:f>IF(U2179=0,0,P2179*R2179/U2179)</x:f>
        <x:v>0</x:v>
      </x:c>
      <x:c r="AA2179" s="18" t="n">
        <x:f>MAX(Y2179,Z2179*'01 Controls'!$E$13)</x:f>
        <x:v>0</x:v>
      </x:c>
      <x:c r="AB2179" s="18" t="n">
        <x:f>IF(U2179=0,0,N2179*S2179/U2179)</x:f>
        <x:v>3191.5558956521736</x:v>
      </x:c>
      <x:c r="AC2179" s="18" t="n">
        <x:f>IF(U2179=0,0,P2179*S2179/U2179)</x:f>
        <x:v>5652.813913043478</x:v>
      </x:c>
      <x:c r="AD2179" s="18" t="n">
        <x:f>MAX(AB2179,AC2179*'01 Controls'!$E$14)</x:f>
        <x:v>3191.5558956521736</x:v>
      </x:c>
      <x:c r="AE2179" s="18" t="n">
        <x:f>IF(U2179=0,0,N2179*T2179/U2179)</x:f>
        <x:v>0</x:v>
      </x:c>
      <x:c r="AF2179" s="18" t="n">
        <x:f>IF(U2179=0,0,P2179*T2179/U2179)</x:f>
        <x:v>0</x:v>
      </x:c>
      <x:c r="AG2179" s="18" t="n">
        <x:f>MAX(AE2179,AF2179*'01 Controls'!$E$15)</x:f>
        <x:v>0</x:v>
      </x:c>
      <x:c r="AH2179" s="18" t="n">
        <x:f>SUM(V2179,Y2179,AB2179,AE2179)</x:f>
        <x:v>3219.5519999999997</x:v>
      </x:c>
      <x:c r="AI2179" s="18" t="n">
        <x:f>N2179-AH2179</x:f>
        <x:v>0</x:v>
      </x:c>
      <x:c r="AJ2179" s="18" t="n">
        <x:f>V2179*INDEX('07 Mode Capacity'!$P$6:$P$17,MATCH("AIR-"&amp;I2179,'07 Mode Capacity'!$C$6:$C$17,0))</x:f>
        <x:v>7.848306341883554</x:v>
      </x:c>
      <x:c r="AK2179" s="18" t="n">
        <x:f>Y2179*INDEX('07 Mode Capacity'!$P$6:$P$17,MATCH("OCEAN-"&amp;I2179,'07 Mode Capacity'!$C$6:$C$17,0))</x:f>
        <x:v>0</x:v>
      </x:c>
      <x:c r="AL2179" s="18" t="n">
        <x:f>AB2179*INDEX('07 Mode Capacity'!$P$6:$P$17,MATCH("LAND-"&amp;I2179,'07 Mode Capacity'!$C$6:$C$17,0))</x:f>
        <x:v>389.52259750094</x:v>
      </x:c>
      <x:c r="AM2179" s="18" t="n">
        <x:f>AE2179*INDEX('07 Mode Capacity'!$P$6:$P$17,MATCH("INLAND-"&amp;I2179,'07 Mode Capacity'!$C$6:$C$17,0))</x:f>
        <x:v>0</x:v>
      </x:c>
      <x:c r="AN2179" s="18" t="n">
        <x:f>SUM(AJ2179:AM2179)</x:f>
        <x:v>397.3709038428235</x:v>
      </x:c>
      <x:c r="AO2179" s="17" t="n">
        <x:f>IF(N2179=0,1,AN2179/N2179)</x:f>
        <x:v>0.1234242850691101</x:v>
      </x:c>
      <x:c r="AP2179" s="11" t="str">
        <x:f>IF(AO2179&gt;='01 Controls'!$E$16,"PASS","FAIL")</x:f>
        <x:v>FAIL</x:v>
      </x:c>
      <x:c r="AQ2179" s="11" t="str">
        <x:v>UNQUANTIFIED</x:v>
      </x:c>
      <x:c r="AR2179" s="11" t="str">
        <x:v>Position-class planning record; serial item and receiver open</x:v>
      </x:c>
      <x:c r="AS2179" s="26"/>
      <x:c r="AT2179" s="26"/>
    </x:row>
    <x:row r="2180">
      <x:c r="C2180" s="11" t="str">
        <x:v>M2-CM-HCG-COL-12</x:v>
      </x:c>
      <x:c r="D2180" s="11" t="str">
        <x:v>M2</x:v>
      </x:c>
      <x:c r="E2180" s="11" t="str">
        <x:v>Urban heat</x:v>
      </x:c>
      <x:c r="F2180" s="11" t="str">
        <x:v>CM-HCG</x:v>
      </x:c>
      <x:c r="G2180" s="11" t="str">
        <x:v>Household collection group</x:v>
      </x:c>
      <x:c r="H2180" s="11" t="str">
        <x:v>COL-12</x:v>
      </x:c>
      <x:c r="I2180" s="19" t="n">
        <x:v>24</x:v>
      </x:c>
      <x:c r="J2180" s="21" t="n">
        <x:v>6</x:v>
      </x:c>
      <x:c r="K2180" s="18" t="n">
        <x:f>'05 Cargo Register'!K388</x:f>
        <x:v>134.148</x:v>
      </x:c>
      <x:c r="L2180" s="18" t="n">
        <x:f>'05 Cargo Register'!N388</x:f>
        <x:v>14</x:v>
      </x:c>
      <x:c r="M2180" s="18" t="n">
        <x:f>'05 Cargo Register'!O388</x:f>
        <x:v>369.6</x:v>
      </x:c>
      <x:c r="N2180" s="18" t="n">
        <x:f>J2180*K2180</x:f>
        <x:v>804.8879999999999</x:v>
      </x:c>
      <x:c r="O2180" s="18" t="n">
        <x:f>J2180*L2180</x:f>
        <x:v>84</x:v>
      </x:c>
      <x:c r="P2180" s="18" t="n">
        <x:f>J2180*M2180</x:f>
        <x:v>2217.6000000000004</x:v>
      </x:c>
      <x:c r="Q2180" s="22" t="n">
        <x:f>'01 Controls'!$E$26*'02 Cargo Classes'!$M$8</x:f>
        <x:v>0.1</x:v>
      </x:c>
      <x:c r="R2180" s="22" t="n">
        <x:f>'01 Controls'!$F$26*'02 Cargo Classes'!$N$8</x:f>
        <x:v>0</x:v>
      </x:c>
      <x:c r="S2180" s="22" t="n">
        <x:f>'01 Controls'!$G$26*'02 Cargo Classes'!$O$8</x:f>
        <x:v>1.14</x:v>
      </x:c>
      <x:c r="T2180" s="22" t="n">
        <x:f>'01 Controls'!$H$26*'02 Cargo Classes'!$P$8</x:f>
        <x:v>0</x:v>
      </x:c>
      <x:c r="U2180" s="22" t="n">
        <x:f>SUM(Q2180:T2180)</x:f>
        <x:v>1.24</x:v>
      </x:c>
      <x:c r="V2180" s="18" t="n">
        <x:f>IF(U2180=0,0,N2180*Q2180/U2180)</x:f>
        <x:v>64.91032258064516</x:v>
      </x:c>
      <x:c r="W2180" s="18" t="n">
        <x:f>IF(U2180=0,0,P2180*Q2180/U2180)</x:f>
        <x:v>178.8387096774194</x:v>
      </x:c>
      <x:c r="X2180" s="18" t="n">
        <x:f>MAX(V2180,W2180*'01 Controls'!$E$12)</x:f>
        <x:v>64.91032258064516</x:v>
      </x:c>
      <x:c r="Y2180" s="18" t="n">
        <x:f>IF(U2180=0,0,N2180*R2180/U2180)</x:f>
        <x:v>0</x:v>
      </x:c>
      <x:c r="Z2180" s="18" t="n">
        <x:f>IF(U2180=0,0,P2180*R2180/U2180)</x:f>
        <x:v>0</x:v>
      </x:c>
      <x:c r="AA2180" s="18" t="n">
        <x:f>MAX(Y2180,Z2180*'01 Controls'!$E$13)</x:f>
        <x:v>0</x:v>
      </x:c>
      <x:c r="AB2180" s="18" t="n">
        <x:f>IF(U2180=0,0,N2180*S2180/U2180)</x:f>
        <x:v>739.9776774193548</x:v>
      </x:c>
      <x:c r="AC2180" s="18" t="n">
        <x:f>IF(U2180=0,0,P2180*S2180/U2180)</x:f>
        <x:v>2038.7612903225809</x:v>
      </x:c>
      <x:c r="AD2180" s="18" t="n">
        <x:f>MAX(AB2180,AC2180*'01 Controls'!$E$14)</x:f>
        <x:v>739.9776774193548</x:v>
      </x:c>
      <x:c r="AE2180" s="18" t="n">
        <x:f>IF(U2180=0,0,N2180*T2180/U2180)</x:f>
        <x:v>0</x:v>
      </x:c>
      <x:c r="AF2180" s="18" t="n">
        <x:f>IF(U2180=0,0,P2180*T2180/U2180)</x:f>
        <x:v>0</x:v>
      </x:c>
      <x:c r="AG2180" s="18" t="n">
        <x:f>MAX(AE2180,AF2180*'01 Controls'!$E$15)</x:f>
        <x:v>0</x:v>
      </x:c>
      <x:c r="AH2180" s="18" t="n">
        <x:f>SUM(V2180,Y2180,AB2180,AE2180)</x:f>
        <x:v>804.8879999999999</x:v>
      </x:c>
      <x:c r="AI2180" s="18" t="n">
        <x:f>N2180-AH2180</x:f>
        <x:v>0</x:v>
      </x:c>
      <x:c r="AJ2180" s="18" t="n">
        <x:f>V2180*INDEX('07 Mode Capacity'!$P$6:$P$17,MATCH("AIR-"&amp;I2180,'07 Mode Capacity'!$C$6:$C$17,0))</x:f>
        <x:v>13.171217599571934</x:v>
      </x:c>
      <x:c r="AK2180" s="18" t="n">
        <x:f>Y2180*INDEX('07 Mode Capacity'!$P$6:$P$17,MATCH("OCEAN-"&amp;I2180,'07 Mode Capacity'!$C$6:$C$17,0))</x:f>
        <x:v>0</x:v>
      </x:c>
      <x:c r="AL2180" s="18" t="n">
        <x:f>AB2180*INDEX('07 Mode Capacity'!$P$6:$P$17,MATCH("LAND-"&amp;I2180,'07 Mode Capacity'!$C$6:$C$17,0))</x:f>
        <x:v>283.042145536931</x:v>
      </x:c>
      <x:c r="AM2180" s="18" t="n">
        <x:f>AE2180*INDEX('07 Mode Capacity'!$P$6:$P$17,MATCH("INLAND-"&amp;I2180,'07 Mode Capacity'!$C$6:$C$17,0))</x:f>
        <x:v>0</x:v>
      </x:c>
      <x:c r="AN2180" s="18" t="n">
        <x:f>SUM(AJ2180:AM2180)</x:f>
        <x:v>296.21336313650295</x:v>
      </x:c>
      <x:c r="AO2180" s="17" t="n">
        <x:f>IF(N2180=0,1,AN2180/N2180)</x:f>
        <x:v>0.3680181132486793</x:v>
      </x:c>
      <x:c r="AP2180" s="11" t="str">
        <x:f>IF(AO2180&gt;='01 Controls'!$E$16,"PASS","FAIL")</x:f>
        <x:v>FAIL</x:v>
      </x:c>
      <x:c r="AQ2180" s="11" t="str">
        <x:v>UNQUANTIFIED</x:v>
      </x:c>
      <x:c r="AR2180" s="11" t="str">
        <x:v>Position-class planning record; serial item and receiver open</x:v>
      </x:c>
      <x:c r="AS2180" s="26"/>
      <x:c r="AT2180" s="26"/>
    </x:row>
    <x:row r="2181">
      <x:c r="C2181" s="11" t="str">
        <x:v>M2-CM-HCG-BAT-22</x:v>
      </x:c>
      <x:c r="D2181" s="11" t="str">
        <x:v>M2</x:v>
      </x:c>
      <x:c r="E2181" s="11" t="str">
        <x:v>Urban heat</x:v>
      </x:c>
      <x:c r="F2181" s="11" t="str">
        <x:v>CM-HCG</x:v>
      </x:c>
      <x:c r="G2181" s="11" t="str">
        <x:v>Household collection group</x:v>
      </x:c>
      <x:c r="H2181" s="11" t="str">
        <x:v>BAT-22</x:v>
      </x:c>
      <x:c r="I2181" s="19" t="n">
        <x:v>48</x:v>
      </x:c>
      <x:c r="J2181" s="21" t="n">
        <x:v>6</x:v>
      </x:c>
      <x:c r="K2181" s="18" t="n">
        <x:f>'05 Cargo Register'!K389</x:f>
        <x:v>201.22199999999998</x:v>
      </x:c>
      <x:c r="L2181" s="18" t="n">
        <x:f>'05 Cargo Register'!N389</x:f>
        <x:v>12</x:v>
      </x:c>
      <x:c r="M2181" s="18" t="n">
        <x:f>'05 Cargo Register'!O389</x:f>
        <x:v>316.8</x:v>
      </x:c>
      <x:c r="N2181" s="18" t="n">
        <x:f>J2181*K2181</x:f>
        <x:v>1207.3319999999999</x:v>
      </x:c>
      <x:c r="O2181" s="18" t="n">
        <x:f>J2181*L2181</x:f>
        <x:v>72</x:v>
      </x:c>
      <x:c r="P2181" s="18" t="n">
        <x:f>J2181*M2181</x:f>
        <x:v>1900.8000000000002</x:v>
      </x:c>
      <x:c r="Q2181" s="22" t="n">
        <x:f>'01 Controls'!$E$26*'02 Cargo Classes'!$M$9</x:f>
        <x:v>0</x:v>
      </x:c>
      <x:c r="R2181" s="22" t="n">
        <x:f>'01 Controls'!$F$26*'02 Cargo Classes'!$N$9</x:f>
        <x:v>0</x:v>
      </x:c>
      <x:c r="S2181" s="22" t="n">
        <x:f>'01 Controls'!$G$26*'02 Cargo Classes'!$O$9</x:f>
        <x:v>0.95</x:v>
      </x:c>
      <x:c r="T2181" s="22" t="n">
        <x:f>'01 Controls'!$H$26*'02 Cargo Classes'!$P$9</x:f>
        <x:v>0</x:v>
      </x:c>
      <x:c r="U2181" s="22" t="n">
        <x:f>SUM(Q2181:T2181)</x:f>
        <x:v>0.95</x:v>
      </x:c>
      <x:c r="V2181" s="18" t="n">
        <x:f>IF(U2181=0,0,N2181*Q2181/U2181)</x:f>
        <x:v>0</x:v>
      </x:c>
      <x:c r="W2181" s="18" t="n">
        <x:f>IF(U2181=0,0,P2181*Q2181/U2181)</x:f>
        <x:v>0</x:v>
      </x:c>
      <x:c r="X2181" s="18" t="n">
        <x:f>MAX(V2181,W2181*'01 Controls'!$E$12)</x:f>
        <x:v>0</x:v>
      </x:c>
      <x:c r="Y2181" s="18" t="n">
        <x:f>IF(U2181=0,0,N2181*R2181/U2181)</x:f>
        <x:v>0</x:v>
      </x:c>
      <x:c r="Z2181" s="18" t="n">
        <x:f>IF(U2181=0,0,P2181*R2181/U2181)</x:f>
        <x:v>0</x:v>
      </x:c>
      <x:c r="AA2181" s="18" t="n">
        <x:f>MAX(Y2181,Z2181*'01 Controls'!$E$13)</x:f>
        <x:v>0</x:v>
      </x:c>
      <x:c r="AB2181" s="18" t="n">
        <x:f>IF(U2181=0,0,N2181*S2181/U2181)</x:f>
        <x:v>1207.3319999999999</x:v>
      </x:c>
      <x:c r="AC2181" s="18" t="n">
        <x:f>IF(U2181=0,0,P2181*S2181/U2181)</x:f>
        <x:v>1900.8000000000002</x:v>
      </x:c>
      <x:c r="AD2181" s="18" t="n">
        <x:f>MAX(AB2181,AC2181*'01 Controls'!$E$14)</x:f>
        <x:v>1207.3319999999999</x:v>
      </x:c>
      <x:c r="AE2181" s="18" t="n">
        <x:f>IF(U2181=0,0,N2181*T2181/U2181)</x:f>
        <x:v>0</x:v>
      </x:c>
      <x:c r="AF2181" s="18" t="n">
        <x:f>IF(U2181=0,0,P2181*T2181/U2181)</x:f>
        <x:v>0</x:v>
      </x:c>
      <x:c r="AG2181" s="18" t="n">
        <x:f>MAX(AE2181,AF2181*'01 Controls'!$E$15)</x:f>
        <x:v>0</x:v>
      </x:c>
      <x:c r="AH2181" s="18" t="n">
        <x:f>SUM(V2181,Y2181,AB2181,AE2181)</x:f>
        <x:v>1207.3319999999999</x:v>
      </x:c>
      <x:c r="AI2181" s="18" t="n">
        <x:f>N2181-AH2181</x:f>
        <x:v>0</x:v>
      </x:c>
      <x:c r="AJ2181" s="18" t="n">
        <x:f>V2181*INDEX('07 Mode Capacity'!$P$6:$P$17,MATCH("AIR-"&amp;I2181,'07 Mode Capacity'!$C$6:$C$17,0))</x:f>
        <x:v>0</x:v>
      </x:c>
      <x:c r="AK2181" s="18" t="n">
        <x:f>Y2181*INDEX('07 Mode Capacity'!$P$6:$P$17,MATCH("OCEAN-"&amp;I2181,'07 Mode Capacity'!$C$6:$C$17,0))</x:f>
        <x:v>0</x:v>
      </x:c>
      <x:c r="AL2181" s="18" t="n">
        <x:f>AB2181*INDEX('07 Mode Capacity'!$P$6:$P$17,MATCH("LAND-"&amp;I2181,'07 Mode Capacity'!$C$6:$C$17,0))</x:f>
        <x:v>147.35229839673715</x:v>
      </x:c>
      <x:c r="AM2181" s="18" t="n">
        <x:f>AE2181*INDEX('07 Mode Capacity'!$P$6:$P$17,MATCH("INLAND-"&amp;I2181,'07 Mode Capacity'!$C$6:$C$17,0))</x:f>
        <x:v>0</x:v>
      </x:c>
      <x:c r="AN2181" s="18" t="n">
        <x:f>SUM(AJ2181:AM2181)</x:f>
        <x:v>147.35229839673715</x:v>
      </x:c>
      <x:c r="AO2181" s="17" t="n">
        <x:f>IF(N2181=0,1,AN2181/N2181)</x:f>
        <x:v>0.12204786951454709</x:v>
      </x:c>
      <x:c r="AP2181" s="11" t="str">
        <x:f>IF(AO2181&gt;='01 Controls'!$E$16,"PASS","FAIL")</x:f>
        <x:v>FAIL</x:v>
      </x:c>
      <x:c r="AQ2181" s="11" t="str">
        <x:v>UNQUANTIFIED</x:v>
      </x:c>
      <x:c r="AR2181" s="11" t="str">
        <x:v>Position-class planning record; serial item and receiver open</x:v>
      </x:c>
      <x:c r="AS2181" s="26"/>
      <x:c r="AT2181" s="26"/>
    </x:row>
    <x:row r="2182">
      <x:c r="C2182" s="11" t="str">
        <x:v>M2-CM-HCG-TNK-20</x:v>
      </x:c>
      <x:c r="D2182" s="11" t="str">
        <x:v>M2</x:v>
      </x:c>
      <x:c r="E2182" s="11" t="str">
        <x:v>Urban heat</x:v>
      </x:c>
      <x:c r="F2182" s="11" t="str">
        <x:v>CM-HCG</x:v>
      </x:c>
      <x:c r="G2182" s="11" t="str">
        <x:v>Household collection group</x:v>
      </x:c>
      <x:c r="H2182" s="11" t="str">
        <x:v>TNK-20</x:v>
      </x:c>
      <x:c r="I2182" s="19" t="n">
        <x:v>48</x:v>
      </x:c>
      <x:c r="J2182" s="21" t="n">
        <x:v>6</x:v>
      </x:c>
      <x:c r="K2182" s="18" t="n">
        <x:f>'05 Cargo Register'!K390</x:f>
        <x:v>134.148</x:v>
      </x:c>
      <x:c r="L2182" s="18" t="n">
        <x:f>'05 Cargo Register'!N390</x:f>
        <x:v>8</x:v>
      </x:c>
      <x:c r="M2182" s="18" t="n">
        <x:f>'05 Cargo Register'!O390</x:f>
        <x:v>170</x:v>
      </x:c>
      <x:c r="N2182" s="18" t="n">
        <x:f>J2182*K2182</x:f>
        <x:v>804.8879999999999</x:v>
      </x:c>
      <x:c r="O2182" s="18" t="n">
        <x:f>J2182*L2182</x:f>
        <x:v>48</x:v>
      </x:c>
      <x:c r="P2182" s="18" t="n">
        <x:f>J2182*M2182</x:f>
        <x:v>1020</x:v>
      </x:c>
      <x:c r="Q2182" s="22" t="n">
        <x:f>'01 Controls'!$E$26*'02 Cargo Classes'!$M$10</x:f>
        <x:v>0</x:v>
      </x:c>
      <x:c r="R2182" s="22" t="n">
        <x:f>'01 Controls'!$F$26*'02 Cargo Classes'!$N$10</x:f>
        <x:v>0</x:v>
      </x:c>
      <x:c r="S2182" s="22" t="n">
        <x:f>'01 Controls'!$G$26*'02 Cargo Classes'!$O$10</x:f>
        <x:v>0.95</x:v>
      </x:c>
      <x:c r="T2182" s="22" t="n">
        <x:f>'01 Controls'!$H$26*'02 Cargo Classes'!$P$10</x:f>
        <x:v>0</x:v>
      </x:c>
      <x:c r="U2182" s="22" t="n">
        <x:f>SUM(Q2182:T2182)</x:f>
        <x:v>0.95</x:v>
      </x:c>
      <x:c r="V2182" s="18" t="n">
        <x:f>IF(U2182=0,0,N2182*Q2182/U2182)</x:f>
        <x:v>0</x:v>
      </x:c>
      <x:c r="W2182" s="18" t="n">
        <x:f>IF(U2182=0,0,P2182*Q2182/U2182)</x:f>
        <x:v>0</x:v>
      </x:c>
      <x:c r="X2182" s="18" t="n">
        <x:f>MAX(V2182,W2182*'01 Controls'!$E$12)</x:f>
        <x:v>0</x:v>
      </x:c>
      <x:c r="Y2182" s="18" t="n">
        <x:f>IF(U2182=0,0,N2182*R2182/U2182)</x:f>
        <x:v>0</x:v>
      </x:c>
      <x:c r="Z2182" s="18" t="n">
        <x:f>IF(U2182=0,0,P2182*R2182/U2182)</x:f>
        <x:v>0</x:v>
      </x:c>
      <x:c r="AA2182" s="18" t="n">
        <x:f>MAX(Y2182,Z2182*'01 Controls'!$E$13)</x:f>
        <x:v>0</x:v>
      </x:c>
      <x:c r="AB2182" s="18" t="n">
        <x:f>IF(U2182=0,0,N2182*S2182/U2182)</x:f>
        <x:v>804.8879999999999</x:v>
      </x:c>
      <x:c r="AC2182" s="18" t="n">
        <x:f>IF(U2182=0,0,P2182*S2182/U2182)</x:f>
        <x:v>1020</x:v>
      </x:c>
      <x:c r="AD2182" s="18" t="n">
        <x:f>MAX(AB2182,AC2182*'01 Controls'!$E$14)</x:f>
        <x:v>804.8879999999999</x:v>
      </x:c>
      <x:c r="AE2182" s="18" t="n">
        <x:f>IF(U2182=0,0,N2182*T2182/U2182)</x:f>
        <x:v>0</x:v>
      </x:c>
      <x:c r="AF2182" s="18" t="n">
        <x:f>IF(U2182=0,0,P2182*T2182/U2182)</x:f>
        <x:v>0</x:v>
      </x:c>
      <x:c r="AG2182" s="18" t="n">
        <x:f>MAX(AE2182,AF2182*'01 Controls'!$E$15)</x:f>
        <x:v>0</x:v>
      </x:c>
      <x:c r="AH2182" s="18" t="n">
        <x:f>SUM(V2182,Y2182,AB2182,AE2182)</x:f>
        <x:v>804.8879999999999</x:v>
      </x:c>
      <x:c r="AI2182" s="18" t="n">
        <x:f>N2182-AH2182</x:f>
        <x:v>0</x:v>
      </x:c>
      <x:c r="AJ2182" s="18" t="n">
        <x:f>V2182*INDEX('07 Mode Capacity'!$P$6:$P$17,MATCH("AIR-"&amp;I2182,'07 Mode Capacity'!$C$6:$C$17,0))</x:f>
        <x:v>0</x:v>
      </x:c>
      <x:c r="AK2182" s="18" t="n">
        <x:f>Y2182*INDEX('07 Mode Capacity'!$P$6:$P$17,MATCH("OCEAN-"&amp;I2182,'07 Mode Capacity'!$C$6:$C$17,0))</x:f>
        <x:v>0</x:v>
      </x:c>
      <x:c r="AL2182" s="18" t="n">
        <x:f>AB2182*INDEX('07 Mode Capacity'!$P$6:$P$17,MATCH("LAND-"&amp;I2182,'07 Mode Capacity'!$C$6:$C$17,0))</x:f>
        <x:v>98.23486559782478</x:v>
      </x:c>
      <x:c r="AM2182" s="18" t="n">
        <x:f>AE2182*INDEX('07 Mode Capacity'!$P$6:$P$17,MATCH("INLAND-"&amp;I2182,'07 Mode Capacity'!$C$6:$C$17,0))</x:f>
        <x:v>0</x:v>
      </x:c>
      <x:c r="AN2182" s="18" t="n">
        <x:f>SUM(AJ2182:AM2182)</x:f>
        <x:v>98.23486559782478</x:v>
      </x:c>
      <x:c r="AO2182" s="17" t="n">
        <x:f>IF(N2182=0,1,AN2182/N2182)</x:f>
        <x:v>0.1220478695145471</x:v>
      </x:c>
      <x:c r="AP2182" s="11" t="str">
        <x:f>IF(AO2182&gt;='01 Controls'!$E$16,"PASS","FAIL")</x:f>
        <x:v>FAIL</x:v>
      </x:c>
      <x:c r="AQ2182" s="11" t="str">
        <x:v>UNQUANTIFIED</x:v>
      </x:c>
      <x:c r="AR2182" s="11" t="str">
        <x:v>Position-class planning record; serial item and receiver open</x:v>
      </x:c>
      <x:c r="AS2182" s="26"/>
      <x:c r="AT2182" s="26"/>
    </x:row>
    <x:row r="2183">
      <x:c r="C2183" s="11" t="str">
        <x:v>M2-CM-HCG-FLR-24</x:v>
      </x:c>
      <x:c r="D2183" s="11" t="str">
        <x:v>M2</x:v>
      </x:c>
      <x:c r="E2183" s="11" t="str">
        <x:v>Urban heat</x:v>
      </x:c>
      <x:c r="F2183" s="11" t="str">
        <x:v>CM-HCG</x:v>
      </x:c>
      <x:c r="G2183" s="11" t="str">
        <x:v>Household collection group</x:v>
      </x:c>
      <x:c r="H2183" s="11" t="str">
        <x:v>FLR-24</x:v>
      </x:c>
      <x:c r="I2183" s="19" t="n">
        <x:v>48</x:v>
      </x:c>
      <x:c r="J2183" s="21" t="n">
        <x:v>6</x:v>
      </x:c>
      <x:c r="K2183" s="18" t="n">
        <x:f>'05 Cargo Register'!K391</x:f>
        <x:v>268.296</x:v>
      </x:c>
      <x:c r="L2183" s="18" t="n">
        <x:f>'05 Cargo Register'!N391</x:f>
        <x:v>14</x:v>
      </x:c>
      <x:c r="M2183" s="18" t="n">
        <x:f>'05 Cargo Register'!O391</x:f>
        <x:v>448</x:v>
      </x:c>
      <x:c r="N2183" s="18" t="n">
        <x:f>J2183*K2183</x:f>
        <x:v>1609.7759999999998</x:v>
      </x:c>
      <x:c r="O2183" s="18" t="n">
        <x:f>J2183*L2183</x:f>
        <x:v>84</x:v>
      </x:c>
      <x:c r="P2183" s="18" t="n">
        <x:f>J2183*M2183</x:f>
        <x:v>2688</x:v>
      </x:c>
      <x:c r="Q2183" s="22" t="n">
        <x:f>'01 Controls'!$E$26*'02 Cargo Classes'!$M$11</x:f>
        <x:v>0</x:v>
      </x:c>
      <x:c r="R2183" s="22" t="n">
        <x:f>'01 Controls'!$F$26*'02 Cargo Classes'!$N$11</x:f>
        <x:v>0</x:v>
      </x:c>
      <x:c r="S2183" s="22" t="n">
        <x:f>'01 Controls'!$G$26*'02 Cargo Classes'!$O$11</x:f>
        <x:v>0.95</x:v>
      </x:c>
      <x:c r="T2183" s="22" t="n">
        <x:f>'01 Controls'!$H$26*'02 Cargo Classes'!$P$11</x:f>
        <x:v>0</x:v>
      </x:c>
      <x:c r="U2183" s="22" t="n">
        <x:f>SUM(Q2183:T2183)</x:f>
        <x:v>0.95</x:v>
      </x:c>
      <x:c r="V2183" s="18" t="n">
        <x:f>IF(U2183=0,0,N2183*Q2183/U2183)</x:f>
        <x:v>0</x:v>
      </x:c>
      <x:c r="W2183" s="18" t="n">
        <x:f>IF(U2183=0,0,P2183*Q2183/U2183)</x:f>
        <x:v>0</x:v>
      </x:c>
      <x:c r="X2183" s="18" t="n">
        <x:f>MAX(V2183,W2183*'01 Controls'!$E$12)</x:f>
        <x:v>0</x:v>
      </x:c>
      <x:c r="Y2183" s="18" t="n">
        <x:f>IF(U2183=0,0,N2183*R2183/U2183)</x:f>
        <x:v>0</x:v>
      </x:c>
      <x:c r="Z2183" s="18" t="n">
        <x:f>IF(U2183=0,0,P2183*R2183/U2183)</x:f>
        <x:v>0</x:v>
      </x:c>
      <x:c r="AA2183" s="18" t="n">
        <x:f>MAX(Y2183,Z2183*'01 Controls'!$E$13)</x:f>
        <x:v>0</x:v>
      </x:c>
      <x:c r="AB2183" s="18" t="n">
        <x:f>IF(U2183=0,0,N2183*S2183/U2183)</x:f>
        <x:v>1609.7759999999998</x:v>
      </x:c>
      <x:c r="AC2183" s="18" t="n">
        <x:f>IF(U2183=0,0,P2183*S2183/U2183)</x:f>
        <x:v>2688</x:v>
      </x:c>
      <x:c r="AD2183" s="18" t="n">
        <x:f>MAX(AB2183,AC2183*'01 Controls'!$E$14)</x:f>
        <x:v>1609.7759999999998</x:v>
      </x:c>
      <x:c r="AE2183" s="18" t="n">
        <x:f>IF(U2183=0,0,N2183*T2183/U2183)</x:f>
        <x:v>0</x:v>
      </x:c>
      <x:c r="AF2183" s="18" t="n">
        <x:f>IF(U2183=0,0,P2183*T2183/U2183)</x:f>
        <x:v>0</x:v>
      </x:c>
      <x:c r="AG2183" s="18" t="n">
        <x:f>MAX(AE2183,AF2183*'01 Controls'!$E$15)</x:f>
        <x:v>0</x:v>
      </x:c>
      <x:c r="AH2183" s="18" t="n">
        <x:f>SUM(V2183,Y2183,AB2183,AE2183)</x:f>
        <x:v>1609.7759999999998</x:v>
      </x:c>
      <x:c r="AI2183" s="18" t="n">
        <x:f>N2183-AH2183</x:f>
        <x:v>0</x:v>
      </x:c>
      <x:c r="AJ2183" s="18" t="n">
        <x:f>V2183*INDEX('07 Mode Capacity'!$P$6:$P$17,MATCH("AIR-"&amp;I2183,'07 Mode Capacity'!$C$6:$C$17,0))</x:f>
        <x:v>0</x:v>
      </x:c>
      <x:c r="AK2183" s="18" t="n">
        <x:f>Y2183*INDEX('07 Mode Capacity'!$P$6:$P$17,MATCH("OCEAN-"&amp;I2183,'07 Mode Capacity'!$C$6:$C$17,0))</x:f>
        <x:v>0</x:v>
      </x:c>
      <x:c r="AL2183" s="18" t="n">
        <x:f>AB2183*INDEX('07 Mode Capacity'!$P$6:$P$17,MATCH("LAND-"&amp;I2183,'07 Mode Capacity'!$C$6:$C$17,0))</x:f>
        <x:v>196.46973119564956</x:v>
      </x:c>
      <x:c r="AM2183" s="18" t="n">
        <x:f>AE2183*INDEX('07 Mode Capacity'!$P$6:$P$17,MATCH("INLAND-"&amp;I2183,'07 Mode Capacity'!$C$6:$C$17,0))</x:f>
        <x:v>0</x:v>
      </x:c>
      <x:c r="AN2183" s="18" t="n">
        <x:f>SUM(AJ2183:AM2183)</x:f>
        <x:v>196.46973119564956</x:v>
      </x:c>
      <x:c r="AO2183" s="17" t="n">
        <x:f>IF(N2183=0,1,AN2183/N2183)</x:f>
        <x:v>0.1220478695145471</x:v>
      </x:c>
      <x:c r="AP2183" s="11" t="str">
        <x:f>IF(AO2183&gt;='01 Controls'!$E$16,"PASS","FAIL")</x:f>
        <x:v>FAIL</x:v>
      </x:c>
      <x:c r="AQ2183" s="11" t="str">
        <x:v>UNQUANTIFIED</x:v>
      </x:c>
      <x:c r="AR2183" s="11" t="str">
        <x:v>Position-class planning record; serial item and receiver open</x:v>
      </x:c>
      <x:c r="AS2183" s="26"/>
      <x:c r="AT2183" s="26"/>
    </x:row>
    <x:row r="2184">
      <x:c r="C2184" s="11" t="str">
        <x:v>M2-CM-HCG-ROL-30</x:v>
      </x:c>
      <x:c r="D2184" s="11" t="str">
        <x:v>M2</x:v>
      </x:c>
      <x:c r="E2184" s="11" t="str">
        <x:v>Urban heat</x:v>
      </x:c>
      <x:c r="F2184" s="11" t="str">
        <x:v>CM-HCG</x:v>
      </x:c>
      <x:c r="G2184" s="11" t="str">
        <x:v>Household collection group</x:v>
      </x:c>
      <x:c r="H2184" s="11" t="str">
        <x:v>ROL-30</x:v>
      </x:c>
      <x:c r="I2184" s="19" t="n">
        <x:v>48</x:v>
      </x:c>
      <x:c r="J2184" s="21" t="n">
        <x:v>6</x:v>
      </x:c>
      <x:c r="K2184" s="18" t="n">
        <x:f>'05 Cargo Register'!K392</x:f>
        <x:v>1408.5539999999999</x:v>
      </x:c>
      <x:c r="L2184" s="18" t="n">
        <x:f>'05 Cargo Register'!N392</x:f>
        <x:v>59</x:v>
      </x:c>
      <x:c r="M2184" s="18" t="n">
        <x:f>'05 Cargo Register'!O392</x:f>
        <x:v>3761.25</x:v>
      </x:c>
      <x:c r="N2184" s="18" t="n">
        <x:f>J2184*K2184</x:f>
        <x:v>8451.323999999999</x:v>
      </x:c>
      <x:c r="O2184" s="18" t="n">
        <x:f>J2184*L2184</x:f>
        <x:v>354</x:v>
      </x:c>
      <x:c r="P2184" s="18" t="n">
        <x:f>J2184*M2184</x:f>
        <x:v>22567.5</x:v>
      </x:c>
      <x:c r="Q2184" s="22" t="n">
        <x:f>'01 Controls'!$E$26*'02 Cargo Classes'!$M$12</x:f>
        <x:v>0</x:v>
      </x:c>
      <x:c r="R2184" s="22" t="n">
        <x:f>'01 Controls'!$F$26*'02 Cargo Classes'!$N$12</x:f>
        <x:v>0</x:v>
      </x:c>
      <x:c r="S2184" s="22" t="n">
        <x:f>'01 Controls'!$G$26*'02 Cargo Classes'!$O$12</x:f>
        <x:v>1.4249999999999998</x:v>
      </x:c>
      <x:c r="T2184" s="22" t="n">
        <x:f>'01 Controls'!$H$26*'02 Cargo Classes'!$P$12</x:f>
        <x:v>0</x:v>
      </x:c>
      <x:c r="U2184" s="22" t="n">
        <x:f>SUM(Q2184:T2184)</x:f>
        <x:v>1.4249999999999998</x:v>
      </x:c>
      <x:c r="V2184" s="18" t="n">
        <x:f>IF(U2184=0,0,N2184*Q2184/U2184)</x:f>
        <x:v>0</x:v>
      </x:c>
      <x:c r="W2184" s="18" t="n">
        <x:f>IF(U2184=0,0,P2184*Q2184/U2184)</x:f>
        <x:v>0</x:v>
      </x:c>
      <x:c r="X2184" s="18" t="n">
        <x:f>MAX(V2184,W2184*'01 Controls'!$E$12)</x:f>
        <x:v>0</x:v>
      </x:c>
      <x:c r="Y2184" s="18" t="n">
        <x:f>IF(U2184=0,0,N2184*R2184/U2184)</x:f>
        <x:v>0</x:v>
      </x:c>
      <x:c r="Z2184" s="18" t="n">
        <x:f>IF(U2184=0,0,P2184*R2184/U2184)</x:f>
        <x:v>0</x:v>
      </x:c>
      <x:c r="AA2184" s="18" t="n">
        <x:f>MAX(Y2184,Z2184*'01 Controls'!$E$13)</x:f>
        <x:v>0</x:v>
      </x:c>
      <x:c r="AB2184" s="18" t="n">
        <x:f>IF(U2184=0,0,N2184*S2184/U2184)</x:f>
        <x:v>8451.323999999999</x:v>
      </x:c>
      <x:c r="AC2184" s="18" t="n">
        <x:f>IF(U2184=0,0,P2184*S2184/U2184)</x:f>
        <x:v>22567.5</x:v>
      </x:c>
      <x:c r="AD2184" s="18" t="n">
        <x:f>MAX(AB2184,AC2184*'01 Controls'!$E$14)</x:f>
        <x:v>8451.323999999999</x:v>
      </x:c>
      <x:c r="AE2184" s="18" t="n">
        <x:f>IF(U2184=0,0,N2184*T2184/U2184)</x:f>
        <x:v>0</x:v>
      </x:c>
      <x:c r="AF2184" s="18" t="n">
        <x:f>IF(U2184=0,0,P2184*T2184/U2184)</x:f>
        <x:v>0</x:v>
      </x:c>
      <x:c r="AG2184" s="18" t="n">
        <x:f>MAX(AE2184,AF2184*'01 Controls'!$E$15)</x:f>
        <x:v>0</x:v>
      </x:c>
      <x:c r="AH2184" s="18" t="n">
        <x:f>SUM(V2184,Y2184,AB2184,AE2184)</x:f>
        <x:v>8451.323999999999</x:v>
      </x:c>
      <x:c r="AI2184" s="18" t="n">
        <x:f>N2184-AH2184</x:f>
        <x:v>0</x:v>
      </x:c>
      <x:c r="AJ2184" s="18" t="n">
        <x:f>V2184*INDEX('07 Mode Capacity'!$P$6:$P$17,MATCH("AIR-"&amp;I2184,'07 Mode Capacity'!$C$6:$C$17,0))</x:f>
        <x:v>0</x:v>
      </x:c>
      <x:c r="AK2184" s="18" t="n">
        <x:f>Y2184*INDEX('07 Mode Capacity'!$P$6:$P$17,MATCH("OCEAN-"&amp;I2184,'07 Mode Capacity'!$C$6:$C$17,0))</x:f>
        <x:v>0</x:v>
      </x:c>
      <x:c r="AL2184" s="18" t="n">
        <x:f>AB2184*INDEX('07 Mode Capacity'!$P$6:$P$17,MATCH("LAND-"&amp;I2184,'07 Mode Capacity'!$C$6:$C$17,0))</x:f>
        <x:v>1031.4660887771602</x:v>
      </x:c>
      <x:c r="AM2184" s="18" t="n">
        <x:f>AE2184*INDEX('07 Mode Capacity'!$P$6:$P$17,MATCH("INLAND-"&amp;I2184,'07 Mode Capacity'!$C$6:$C$17,0))</x:f>
        <x:v>0</x:v>
      </x:c>
      <x:c r="AN2184" s="18" t="n">
        <x:f>SUM(AJ2184:AM2184)</x:f>
        <x:v>1031.4660887771602</x:v>
      </x:c>
      <x:c r="AO2184" s="17" t="n">
        <x:f>IF(N2184=0,1,AN2184/N2184)</x:f>
        <x:v>0.1220478695145471</x:v>
      </x:c>
      <x:c r="AP2184" s="11" t="str">
        <x:f>IF(AO2184&gt;='01 Controls'!$E$16,"PASS","FAIL")</x:f>
        <x:v>FAIL</x:v>
      </x:c>
      <x:c r="AQ2184" s="11" t="str">
        <x:v>UNQUANTIFIED</x:v>
      </x:c>
      <x:c r="AR2184" s="11" t="str">
        <x:v>Position-class planning record; serial item and receiver open</x:v>
      </x:c>
      <x:c r="AS2184" s="26"/>
      <x:c r="AT2184" s="26"/>
    </x:row>
    <x:row r="2185">
      <x:c r="C2185" s="11" t="str">
        <x:v>M2-CM-HCG-LIN-18</x:v>
      </x:c>
      <x:c r="D2185" s="11" t="str">
        <x:v>M2</x:v>
      </x:c>
      <x:c r="E2185" s="11" t="str">
        <x:v>Urban heat</x:v>
      </x:c>
      <x:c r="F2185" s="11" t="str">
        <x:v>CM-HCG</x:v>
      </x:c>
      <x:c r="G2185" s="11" t="str">
        <x:v>Household collection group</x:v>
      </x:c>
      <x:c r="H2185" s="11" t="str">
        <x:v>LIN-18</x:v>
      </x:c>
      <x:c r="I2185" s="19" t="n">
        <x:v>72</x:v>
      </x:c>
      <x:c r="J2185" s="21" t="n">
        <x:v>6</x:v>
      </x:c>
      <x:c r="K2185" s="18" t="n">
        <x:f>'05 Cargo Register'!K393</x:f>
        <x:v>134.148</x:v>
      </x:c>
      <x:c r="L2185" s="18" t="n">
        <x:f>'05 Cargo Register'!N393</x:f>
        <x:v>10</x:v>
      </x:c>
      <x:c r="M2185" s="18" t="n">
        <x:f>'05 Cargo Register'!O393</x:f>
        <x:v>440</x:v>
      </x:c>
      <x:c r="N2185" s="18" t="n">
        <x:f>J2185*K2185</x:f>
        <x:v>804.8879999999999</x:v>
      </x:c>
      <x:c r="O2185" s="18" t="n">
        <x:f>J2185*L2185</x:f>
        <x:v>60</x:v>
      </x:c>
      <x:c r="P2185" s="18" t="n">
        <x:f>J2185*M2185</x:f>
        <x:v>2640</x:v>
      </x:c>
      <x:c r="Q2185" s="22" t="n">
        <x:f>'01 Controls'!$E$26*'02 Cargo Classes'!$M$13</x:f>
        <x:v>0</x:v>
      </x:c>
      <x:c r="R2185" s="22" t="n">
        <x:f>'01 Controls'!$F$26*'02 Cargo Classes'!$N$13</x:f>
        <x:v>0</x:v>
      </x:c>
      <x:c r="S2185" s="22" t="n">
        <x:f>'01 Controls'!$G$26*'02 Cargo Classes'!$O$13</x:f>
        <x:v>0.95</x:v>
      </x:c>
      <x:c r="T2185" s="22" t="n">
        <x:f>'01 Controls'!$H$26*'02 Cargo Classes'!$P$13</x:f>
        <x:v>0</x:v>
      </x:c>
      <x:c r="U2185" s="22" t="n">
        <x:f>SUM(Q2185:T2185)</x:f>
        <x:v>0.95</x:v>
      </x:c>
      <x:c r="V2185" s="18" t="n">
        <x:f>IF(U2185=0,0,N2185*Q2185/U2185)</x:f>
        <x:v>0</x:v>
      </x:c>
      <x:c r="W2185" s="18" t="n">
        <x:f>IF(U2185=0,0,P2185*Q2185/U2185)</x:f>
        <x:v>0</x:v>
      </x:c>
      <x:c r="X2185" s="18" t="n">
        <x:f>MAX(V2185,W2185*'01 Controls'!$E$12)</x:f>
        <x:v>0</x:v>
      </x:c>
      <x:c r="Y2185" s="18" t="n">
        <x:f>IF(U2185=0,0,N2185*R2185/U2185)</x:f>
        <x:v>0</x:v>
      </x:c>
      <x:c r="Z2185" s="18" t="n">
        <x:f>IF(U2185=0,0,P2185*R2185/U2185)</x:f>
        <x:v>0</x:v>
      </x:c>
      <x:c r="AA2185" s="18" t="n">
        <x:f>MAX(Y2185,Z2185*'01 Controls'!$E$13)</x:f>
        <x:v>0</x:v>
      </x:c>
      <x:c r="AB2185" s="18" t="n">
        <x:f>IF(U2185=0,0,N2185*S2185/U2185)</x:f>
        <x:v>804.8879999999999</x:v>
      </x:c>
      <x:c r="AC2185" s="18" t="n">
        <x:f>IF(U2185=0,0,P2185*S2185/U2185)</x:f>
        <x:v>2640</x:v>
      </x:c>
      <x:c r="AD2185" s="18" t="n">
        <x:f>MAX(AB2185,AC2185*'01 Controls'!$E$14)</x:f>
        <x:v>804.8879999999999</x:v>
      </x:c>
      <x:c r="AE2185" s="18" t="n">
        <x:f>IF(U2185=0,0,N2185*T2185/U2185)</x:f>
        <x:v>0</x:v>
      </x:c>
      <x:c r="AF2185" s="18" t="n">
        <x:f>IF(U2185=0,0,P2185*T2185/U2185)</x:f>
        <x:v>0</x:v>
      </x:c>
      <x:c r="AG2185" s="18" t="n">
        <x:f>MAX(AE2185,AF2185*'01 Controls'!$E$15)</x:f>
        <x:v>0</x:v>
      </x:c>
      <x:c r="AH2185" s="18" t="n">
        <x:f>SUM(V2185,Y2185,AB2185,AE2185)</x:f>
        <x:v>804.8879999999999</x:v>
      </x:c>
      <x:c r="AI2185" s="18" t="n">
        <x:f>N2185-AH2185</x:f>
        <x:v>0</x:v>
      </x:c>
      <x:c r="AJ2185" s="18" t="n">
        <x:f>V2185*INDEX('07 Mode Capacity'!$P$6:$P$17,MATCH("AIR-"&amp;I2185,'07 Mode Capacity'!$C$6:$C$17,0))</x:f>
        <x:v>0</x:v>
      </x:c>
      <x:c r="AK2185" s="18" t="n">
        <x:f>Y2185*INDEX('07 Mode Capacity'!$P$6:$P$17,MATCH("OCEAN-"&amp;I2185,'07 Mode Capacity'!$C$6:$C$17,0))</x:f>
        <x:v>0</x:v>
      </x:c>
      <x:c r="AL2185" s="18" t="n">
        <x:f>AB2185*INDEX('07 Mode Capacity'!$P$6:$P$17,MATCH("LAND-"&amp;I2185,'07 Mode Capacity'!$C$6:$C$17,0))</x:f>
        <x:v>575.5031498028588</x:v>
      </x:c>
      <x:c r="AM2185" s="18" t="n">
        <x:f>AE2185*INDEX('07 Mode Capacity'!$P$6:$P$17,MATCH("INLAND-"&amp;I2185,'07 Mode Capacity'!$C$6:$C$17,0))</x:f>
        <x:v>0</x:v>
      </x:c>
      <x:c r="AN2185" s="18" t="n">
        <x:f>SUM(AJ2185:AM2185)</x:f>
        <x:v>575.5031498028588</x:v>
      </x:c>
      <x:c r="AO2185" s="17" t="n">
        <x:f>IF(N2185=0,1,AN2185/N2185)</x:f>
        <x:v>0.7150102247801668</x:v>
      </x:c>
      <x:c r="AP2185" s="11" t="str">
        <x:f>IF(AO2185&gt;='01 Controls'!$E$16,"PASS","FAIL")</x:f>
        <x:v>FAIL</x:v>
      </x:c>
      <x:c r="AQ2185" s="11" t="str">
        <x:v>UNQUANTIFIED</x:v>
      </x:c>
      <x:c r="AR2185" s="11" t="str">
        <x:v>Position-class planning record; serial item and receiver open</x:v>
      </x:c>
      <x:c r="AS2185" s="26"/>
      <x:c r="AT2185" s="26"/>
    </x:row>
    <x:row r="2186">
      <x:c r="C2186" s="11" t="str">
        <x:v>M2-CM-HCG-BLK-08</x:v>
      </x:c>
      <x:c r="D2186" s="11" t="str">
        <x:v>M2</x:v>
      </x:c>
      <x:c r="E2186" s="11" t="str">
        <x:v>Urban heat</x:v>
      </x:c>
      <x:c r="F2186" s="11" t="str">
        <x:v>CM-HCG</x:v>
      </x:c>
      <x:c r="G2186" s="11" t="str">
        <x:v>Household collection group</x:v>
      </x:c>
      <x:c r="H2186" s="11" t="str">
        <x:v>BLK-08</x:v>
      </x:c>
      <x:c r="I2186" s="19" t="n">
        <x:v>48</x:v>
      </x:c>
      <x:c r="J2186" s="21" t="n">
        <x:v>6</x:v>
      </x:c>
      <x:c r="K2186" s="18" t="n">
        <x:f>'05 Cargo Register'!K394</x:f>
        <x:v>268.296</x:v>
      </x:c>
      <x:c r="L2186" s="18" t="n">
        <x:f>'05 Cargo Register'!N394</x:f>
        <x:v>42</x:v>
      </x:c>
      <x:c r="M2186" s="18" t="n">
        <x:f>'05 Cargo Register'!O394</x:f>
        <x:v>2142</x:v>
      </x:c>
      <x:c r="N2186" s="18" t="n">
        <x:f>J2186*K2186</x:f>
        <x:v>1609.7759999999998</x:v>
      </x:c>
      <x:c r="O2186" s="18" t="n">
        <x:f>J2186*L2186</x:f>
        <x:v>252</x:v>
      </x:c>
      <x:c r="P2186" s="18" t="n">
        <x:f>J2186*M2186</x:f>
        <x:v>12852</x:v>
      </x:c>
      <x:c r="Q2186" s="22" t="n">
        <x:f>'01 Controls'!$E$26*'02 Cargo Classes'!$M$14</x:f>
        <x:v>0.05</x:v>
      </x:c>
      <x:c r="R2186" s="22" t="n">
        <x:f>'01 Controls'!$F$26*'02 Cargo Classes'!$N$14</x:f>
        <x:v>0</x:v>
      </x:c>
      <x:c r="S2186" s="22" t="n">
        <x:f>'01 Controls'!$G$26*'02 Cargo Classes'!$O$14</x:f>
        <x:v>0.95</x:v>
      </x:c>
      <x:c r="T2186" s="22" t="n">
        <x:f>'01 Controls'!$H$26*'02 Cargo Classes'!$P$14</x:f>
        <x:v>0</x:v>
      </x:c>
      <x:c r="U2186" s="22" t="n">
        <x:f>SUM(Q2186:T2186)</x:f>
        <x:v>1</x:v>
      </x:c>
      <x:c r="V2186" s="18" t="n">
        <x:f>IF(U2186=0,0,N2186*Q2186/U2186)</x:f>
        <x:v>80.4888</x:v>
      </x:c>
      <x:c r="W2186" s="18" t="n">
        <x:f>IF(U2186=0,0,P2186*Q2186/U2186)</x:f>
        <x:v>642.6</x:v>
      </x:c>
      <x:c r="X2186" s="18" t="n">
        <x:f>MAX(V2186,W2186*'01 Controls'!$E$12)</x:f>
        <x:v>160.65</x:v>
      </x:c>
      <x:c r="Y2186" s="18" t="n">
        <x:f>IF(U2186=0,0,N2186*R2186/U2186)</x:f>
        <x:v>0</x:v>
      </x:c>
      <x:c r="Z2186" s="18" t="n">
        <x:f>IF(U2186=0,0,P2186*R2186/U2186)</x:f>
        <x:v>0</x:v>
      </x:c>
      <x:c r="AA2186" s="18" t="n">
        <x:f>MAX(Y2186,Z2186*'01 Controls'!$E$13)</x:f>
        <x:v>0</x:v>
      </x:c>
      <x:c r="AB2186" s="18" t="n">
        <x:f>IF(U2186=0,0,N2186*S2186/U2186)</x:f>
        <x:v>1529.2871999999998</x:v>
      </x:c>
      <x:c r="AC2186" s="18" t="n">
        <x:f>IF(U2186=0,0,P2186*S2186/U2186)</x:f>
        <x:v>12209.4</x:v>
      </x:c>
      <x:c r="AD2186" s="18" t="n">
        <x:f>MAX(AB2186,AC2186*'01 Controls'!$E$14)</x:f>
        <x:v>2441.88</x:v>
      </x:c>
      <x:c r="AE2186" s="18" t="n">
        <x:f>IF(U2186=0,0,N2186*T2186/U2186)</x:f>
        <x:v>0</x:v>
      </x:c>
      <x:c r="AF2186" s="18" t="n">
        <x:f>IF(U2186=0,0,P2186*T2186/U2186)</x:f>
        <x:v>0</x:v>
      </x:c>
      <x:c r="AG2186" s="18" t="n">
        <x:f>MAX(AE2186,AF2186*'01 Controls'!$E$15)</x:f>
        <x:v>0</x:v>
      </x:c>
      <x:c r="AH2186" s="18" t="n">
        <x:f>SUM(V2186,Y2186,AB2186,AE2186)</x:f>
        <x:v>1609.7759999999998</x:v>
      </x:c>
      <x:c r="AI2186" s="18" t="n">
        <x:f>N2186-AH2186</x:f>
        <x:v>0</x:v>
      </x:c>
      <x:c r="AJ2186" s="18" t="n">
        <x:f>V2186*INDEX('07 Mode Capacity'!$P$6:$P$17,MATCH("AIR-"&amp;I2186,'07 Mode Capacity'!$C$6:$C$17,0))</x:f>
        <x:v>22.563880732915216</x:v>
      </x:c>
      <x:c r="AK2186" s="18" t="n">
        <x:f>Y2186*INDEX('07 Mode Capacity'!$P$6:$P$17,MATCH("OCEAN-"&amp;I2186,'07 Mode Capacity'!$C$6:$C$17,0))</x:f>
        <x:v>0</x:v>
      </x:c>
      <x:c r="AL2186" s="18" t="n">
        <x:f>AB2186*INDEX('07 Mode Capacity'!$P$6:$P$17,MATCH("LAND-"&amp;I2186,'07 Mode Capacity'!$C$6:$C$17,0))</x:f>
        <x:v>186.64624463586708</x:v>
      </x:c>
      <x:c r="AM2186" s="18" t="n">
        <x:f>AE2186*INDEX('07 Mode Capacity'!$P$6:$P$17,MATCH("INLAND-"&amp;I2186,'07 Mode Capacity'!$C$6:$C$17,0))</x:f>
        <x:v>0</x:v>
      </x:c>
      <x:c r="AN2186" s="18" t="n">
        <x:f>SUM(AJ2186:AM2186)</x:f>
        <x:v>209.2101253687823</x:v>
      </x:c>
      <x:c r="AO2186" s="17" t="n">
        <x:f>IF(N2186=0,1,AN2186/N2186)</x:f>
        <x:v>0.12996225895328437</x:v>
      </x:c>
      <x:c r="AP2186" s="11" t="str">
        <x:f>IF(AO2186&gt;='01 Controls'!$E$16,"PASS","FAIL")</x:f>
        <x:v>FAIL</x:v>
      </x:c>
      <x:c r="AQ2186" s="11" t="str">
        <x:v>UNQUANTIFIED</x:v>
      </x:c>
      <x:c r="AR2186" s="11" t="str">
        <x:v>Position-class planning record; serial item and receiver open</x:v>
      </x:c>
      <x:c r="AS2186" s="26"/>
      <x:c r="AT2186" s="26"/>
    </x:row>
    <x:row r="2187">
      <x:c r="C2187" s="11" t="str">
        <x:v>M2-CM-CTN-APL-45</x:v>
      </x:c>
      <x:c r="D2187" s="11" t="str">
        <x:v>M2</x:v>
      </x:c>
      <x:c r="E2187" s="11" t="str">
        <x:v>Urban heat</x:v>
      </x:c>
      <x:c r="F2187" s="11" t="str">
        <x:v>CM-CTN</x:v>
      </x:c>
      <x:c r="G2187" s="11" t="str">
        <x:v>Continuity transfer-node group</x:v>
      </x:c>
      <x:c r="H2187" s="11" t="str">
        <x:v>APL-45</x:v>
      </x:c>
      <x:c r="I2187" s="19" t="n">
        <x:v>24</x:v>
      </x:c>
      <x:c r="J2187" s="21" t="n">
        <x:v>4</x:v>
      </x:c>
      <x:c r="K2187" s="18" t="n">
        <x:f>'05 Cargo Register'!K395</x:f>
        <x:v>189.546</x:v>
      </x:c>
      <x:c r="L2187" s="18" t="n">
        <x:f>'05 Cargo Register'!N395</x:f>
        <x:v>50</x:v>
      </x:c>
      <x:c r="M2187" s="18" t="n">
        <x:f>'05 Cargo Register'!O395</x:f>
        <x:v>375</x:v>
      </x:c>
      <x:c r="N2187" s="18" t="n">
        <x:f>J2187*K2187</x:f>
        <x:v>758.184</x:v>
      </x:c>
      <x:c r="O2187" s="18" t="n">
        <x:f>J2187*L2187</x:f>
        <x:v>200</x:v>
      </x:c>
      <x:c r="P2187" s="18" t="n">
        <x:f>J2187*M2187</x:f>
        <x:v>1500</x:v>
      </x:c>
      <x:c r="Q2187" s="22" t="n">
        <x:f>'01 Controls'!$E$26*'02 Cargo Classes'!$M$6</x:f>
        <x:v>0.15000000000000002</x:v>
      </x:c>
      <x:c r="R2187" s="22" t="n">
        <x:f>'01 Controls'!$F$26*'02 Cargo Classes'!$N$6</x:f>
        <x:v>0</x:v>
      </x:c>
      <x:c r="S2187" s="22" t="n">
        <x:f>'01 Controls'!$G$26*'02 Cargo Classes'!$O$6</x:f>
        <x:v>0.95</x:v>
      </x:c>
      <x:c r="T2187" s="22" t="n">
        <x:f>'01 Controls'!$H$26*'02 Cargo Classes'!$P$6</x:f>
        <x:v>0</x:v>
      </x:c>
      <x:c r="U2187" s="22" t="n">
        <x:f>SUM(Q2187:T2187)</x:f>
        <x:v>1.1</x:v>
      </x:c>
      <x:c r="V2187" s="18" t="n">
        <x:f>IF(U2187=0,0,N2187*Q2187/U2187)</x:f>
        <x:v>103.38872727272728</x:v>
      </x:c>
      <x:c r="W2187" s="18" t="n">
        <x:f>IF(U2187=0,0,P2187*Q2187/U2187)</x:f>
        <x:v>204.54545454545456</x:v>
      </x:c>
      <x:c r="X2187" s="18" t="n">
        <x:f>MAX(V2187,W2187*'01 Controls'!$E$12)</x:f>
        <x:v>103.38872727272728</x:v>
      </x:c>
      <x:c r="Y2187" s="18" t="n">
        <x:f>IF(U2187=0,0,N2187*R2187/U2187)</x:f>
        <x:v>0</x:v>
      </x:c>
      <x:c r="Z2187" s="18" t="n">
        <x:f>IF(U2187=0,0,P2187*R2187/U2187)</x:f>
        <x:v>0</x:v>
      </x:c>
      <x:c r="AA2187" s="18" t="n">
        <x:f>MAX(Y2187,Z2187*'01 Controls'!$E$13)</x:f>
        <x:v>0</x:v>
      </x:c>
      <x:c r="AB2187" s="18" t="n">
        <x:f>IF(U2187=0,0,N2187*S2187/U2187)</x:f>
        <x:v>654.7952727272726</x:v>
      </x:c>
      <x:c r="AC2187" s="18" t="n">
        <x:f>IF(U2187=0,0,P2187*S2187/U2187)</x:f>
        <x:v>1295.4545454545453</x:v>
      </x:c>
      <x:c r="AD2187" s="18" t="n">
        <x:f>MAX(AB2187,AC2187*'01 Controls'!$E$14)</x:f>
        <x:v>654.7952727272726</x:v>
      </x:c>
      <x:c r="AE2187" s="18" t="n">
        <x:f>IF(U2187=0,0,N2187*T2187/U2187)</x:f>
        <x:v>0</x:v>
      </x:c>
      <x:c r="AF2187" s="18" t="n">
        <x:f>IF(U2187=0,0,P2187*T2187/U2187)</x:f>
        <x:v>0</x:v>
      </x:c>
      <x:c r="AG2187" s="18" t="n">
        <x:f>MAX(AE2187,AF2187*'01 Controls'!$E$15)</x:f>
        <x:v>0</x:v>
      </x:c>
      <x:c r="AH2187" s="18" t="n">
        <x:f>SUM(V2187,Y2187,AB2187,AE2187)</x:f>
        <x:v>758.1839999999999</x:v>
      </x:c>
      <x:c r="AI2187" s="18" t="n">
        <x:f>N2187-AH2187</x:f>
        <x:v>1.1368683772161603e-13</x:v>
      </x:c>
      <x:c r="AJ2187" s="18" t="n">
        <x:f>V2187*INDEX('07 Mode Capacity'!$P$6:$P$17,MATCH("AIR-"&amp;I2187,'07 Mode Capacity'!$C$6:$C$17,0))</x:f>
        <x:v>20.97902721959256</x:v>
      </x:c>
      <x:c r="AK2187" s="18" t="n">
        <x:f>Y2187*INDEX('07 Mode Capacity'!$P$6:$P$17,MATCH("OCEAN-"&amp;I2187,'07 Mode Capacity'!$C$6:$C$17,0))</x:f>
        <x:v>0</x:v>
      </x:c>
      <x:c r="AL2187" s="18" t="n">
        <x:f>AB2187*INDEX('07 Mode Capacity'!$P$6:$P$17,MATCH("LAND-"&amp;I2187,'07 Mode Capacity'!$C$6:$C$17,0))</x:f>
        <x:v>250.45979701241123</x:v>
      </x:c>
      <x:c r="AM2187" s="18" t="n">
        <x:f>AE2187*INDEX('07 Mode Capacity'!$P$6:$P$17,MATCH("INLAND-"&amp;I2187,'07 Mode Capacity'!$C$6:$C$17,0))</x:f>
        <x:v>0</x:v>
      </x:c>
      <x:c r="AN2187" s="18" t="n">
        <x:f>SUM(AJ2187:AM2187)</x:f>
        <x:v>271.4388242320038</x:v>
      </x:c>
      <x:c r="AO2187" s="17" t="n">
        <x:f>IF(N2187=0,1,AN2187/N2187)</x:f>
        <x:v>0.35801180746626654</x:v>
      </x:c>
      <x:c r="AP2187" s="11" t="str">
        <x:f>IF(AO2187&gt;='01 Controls'!$E$16,"PASS","FAIL")</x:f>
        <x:v>FAIL</x:v>
      </x:c>
      <x:c r="AQ2187" s="11" t="str">
        <x:v>UNQUANTIFIED</x:v>
      </x:c>
      <x:c r="AR2187" s="11" t="str">
        <x:v>Position-class planning record; serial item and receiver open</x:v>
      </x:c>
      <x:c r="AS2187" s="26"/>
      <x:c r="AT2187" s="26"/>
    </x:row>
    <x:row r="2188">
      <x:c r="C2188" s="11" t="str">
        <x:v>M2-CM-CTN-ISO-18</x:v>
      </x:c>
      <x:c r="D2188" s="11" t="str">
        <x:v>M2</x:v>
      </x:c>
      <x:c r="E2188" s="11" t="str">
        <x:v>Urban heat</x:v>
      </x:c>
      <x:c r="F2188" s="11" t="str">
        <x:v>CM-CTN</x:v>
      </x:c>
      <x:c r="G2188" s="11" t="str">
        <x:v>Continuity transfer-node group</x:v>
      </x:c>
      <x:c r="H2188" s="11" t="str">
        <x:v>ISO-18</x:v>
      </x:c>
      <x:c r="I2188" s="19" t="n">
        <x:v>48</x:v>
      </x:c>
      <x:c r="J2188" s="21" t="n">
        <x:v>4</x:v>
      </x:c>
      <x:c r="K2188" s="18" t="n">
        <x:f>'05 Cargo Register'!K396</x:f>
        <x:v>379.092</x:v>
      </x:c>
      <x:c r="L2188" s="18" t="n">
        <x:f>'05 Cargo Register'!N396</x:f>
        <x:v>25</x:v>
      </x:c>
      <x:c r="M2188" s="18" t="n">
        <x:f>'05 Cargo Register'!O396</x:f>
        <x:v>660</x:v>
      </x:c>
      <x:c r="N2188" s="18" t="n">
        <x:f>J2188*K2188</x:f>
        <x:v>1516.368</x:v>
      </x:c>
      <x:c r="O2188" s="18" t="n">
        <x:f>J2188*L2188</x:f>
        <x:v>100</x:v>
      </x:c>
      <x:c r="P2188" s="18" t="n">
        <x:f>J2188*M2188</x:f>
        <x:v>2640</x:v>
      </x:c>
      <x:c r="Q2188" s="22" t="n">
        <x:f>'01 Controls'!$E$26*'02 Cargo Classes'!$M$7</x:f>
        <x:v>0.010000000000000002</x:v>
      </x:c>
      <x:c r="R2188" s="22" t="n">
        <x:f>'01 Controls'!$F$26*'02 Cargo Classes'!$N$7</x:f>
        <x:v>0</x:v>
      </x:c>
      <x:c r="S2188" s="22" t="n">
        <x:f>'01 Controls'!$G$26*'02 Cargo Classes'!$O$7</x:f>
        <x:v>1.14</x:v>
      </x:c>
      <x:c r="T2188" s="22" t="n">
        <x:f>'01 Controls'!$H$26*'02 Cargo Classes'!$P$7</x:f>
        <x:v>0</x:v>
      </x:c>
      <x:c r="U2188" s="22" t="n">
        <x:f>SUM(Q2188:T2188)</x:f>
        <x:v>1.15</x:v>
      </x:c>
      <x:c r="V2188" s="18" t="n">
        <x:f>IF(U2188=0,0,N2188*Q2188/U2188)</x:f>
        <x:v>13.185808695652177</x:v>
      </x:c>
      <x:c r="W2188" s="18" t="n">
        <x:f>IF(U2188=0,0,P2188*Q2188/U2188)</x:f>
        <x:v>22.95652173913044</x:v>
      </x:c>
      <x:c r="X2188" s="18" t="n">
        <x:f>MAX(V2188,W2188*'01 Controls'!$E$12)</x:f>
        <x:v>13.185808695652177</x:v>
      </x:c>
      <x:c r="Y2188" s="18" t="n">
        <x:f>IF(U2188=0,0,N2188*R2188/U2188)</x:f>
        <x:v>0</x:v>
      </x:c>
      <x:c r="Z2188" s="18" t="n">
        <x:f>IF(U2188=0,0,P2188*R2188/U2188)</x:f>
        <x:v>0</x:v>
      </x:c>
      <x:c r="AA2188" s="18" t="n">
        <x:f>MAX(Y2188,Z2188*'01 Controls'!$E$13)</x:f>
        <x:v>0</x:v>
      </x:c>
      <x:c r="AB2188" s="18" t="n">
        <x:f>IF(U2188=0,0,N2188*S2188/U2188)</x:f>
        <x:v>1503.1821913043477</x:v>
      </x:c>
      <x:c r="AC2188" s="18" t="n">
        <x:f>IF(U2188=0,0,P2188*S2188/U2188)</x:f>
        <x:v>2617.0434782608695</x:v>
      </x:c>
      <x:c r="AD2188" s="18" t="n">
        <x:f>MAX(AB2188,AC2188*'01 Controls'!$E$14)</x:f>
        <x:v>1503.1821913043477</x:v>
      </x:c>
      <x:c r="AE2188" s="18" t="n">
        <x:f>IF(U2188=0,0,N2188*T2188/U2188)</x:f>
        <x:v>0</x:v>
      </x:c>
      <x:c r="AF2188" s="18" t="n">
        <x:f>IF(U2188=0,0,P2188*T2188/U2188)</x:f>
        <x:v>0</x:v>
      </x:c>
      <x:c r="AG2188" s="18" t="n">
        <x:f>MAX(AE2188,AF2188*'01 Controls'!$E$15)</x:f>
        <x:v>0</x:v>
      </x:c>
      <x:c r="AH2188" s="18" t="n">
        <x:f>SUM(V2188,Y2188,AB2188,AE2188)</x:f>
        <x:v>1516.368</x:v>
      </x:c>
      <x:c r="AI2188" s="18" t="n">
        <x:f>N2188-AH2188</x:f>
        <x:v>0</x:v>
      </x:c>
      <x:c r="AJ2188" s="18" t="n">
        <x:f>V2188*INDEX('07 Mode Capacity'!$P$6:$P$17,MATCH("AIR-"&amp;I2188,'07 Mode Capacity'!$C$6:$C$17,0))</x:f>
        <x:v>3.6964523607723323</x:v>
      </x:c>
      <x:c r="AK2188" s="18" t="n">
        <x:f>Y2188*INDEX('07 Mode Capacity'!$P$6:$P$17,MATCH("OCEAN-"&amp;I2188,'07 Mode Capacity'!$C$6:$C$17,0))</x:f>
        <x:v>0</x:v>
      </x:c>
      <x:c r="AL2188" s="18" t="n">
        <x:f>AB2188*INDEX('07 Mode Capacity'!$P$6:$P$17,MATCH("LAND-"&amp;I2188,'07 Mode Capacity'!$C$6:$C$17,0))</x:f>
        <x:v>183.46018394090402</x:v>
      </x:c>
      <x:c r="AM2188" s="18" t="n">
        <x:f>AE2188*INDEX('07 Mode Capacity'!$P$6:$P$17,MATCH("INLAND-"&amp;I2188,'07 Mode Capacity'!$C$6:$C$17,0))</x:f>
        <x:v>0</x:v>
      </x:c>
      <x:c r="AN2188" s="18" t="n">
        <x:f>SUM(AJ2188:AM2188)</x:f>
        <x:v>187.15663630167634</x:v>
      </x:c>
      <x:c r="AO2188" s="17" t="n">
        <x:f>IF(N2188=0,1,AN2188/N2188)</x:f>
        <x:v>0.1234242850691101</x:v>
      </x:c>
      <x:c r="AP2188" s="11" t="str">
        <x:f>IF(AO2188&gt;='01 Controls'!$E$16,"PASS","FAIL")</x:f>
        <x:v>FAIL</x:v>
      </x:c>
      <x:c r="AQ2188" s="11" t="str">
        <x:v>UNQUANTIFIED</x:v>
      </x:c>
      <x:c r="AR2188" s="11" t="str">
        <x:v>Position-class planning record; serial item and receiver open</x:v>
      </x:c>
      <x:c r="AS2188" s="26"/>
      <x:c r="AT2188" s="26"/>
    </x:row>
    <x:row r="2189">
      <x:c r="C2189" s="11" t="str">
        <x:v>M2-CM-CTN-COL-12</x:v>
      </x:c>
      <x:c r="D2189" s="11" t="str">
        <x:v>M2</x:v>
      </x:c>
      <x:c r="E2189" s="11" t="str">
        <x:v>Urban heat</x:v>
      </x:c>
      <x:c r="F2189" s="11" t="str">
        <x:v>CM-CTN</x:v>
      </x:c>
      <x:c r="G2189" s="11" t="str">
        <x:v>Continuity transfer-node group</x:v>
      </x:c>
      <x:c r="H2189" s="11" t="str">
        <x:v>COL-12</x:v>
      </x:c>
      <x:c r="I2189" s="19" t="n">
        <x:v>24</x:v>
      </x:c>
      <x:c r="J2189" s="21" t="n">
        <x:v>4</x:v>
      </x:c>
      <x:c r="K2189" s="18" t="n">
        <x:f>'05 Cargo Register'!K397</x:f>
        <x:v>94.773</x:v>
      </x:c>
      <x:c r="L2189" s="18" t="n">
        <x:f>'05 Cargo Register'!N397</x:f>
        <x:v>10</x:v>
      </x:c>
      <x:c r="M2189" s="18" t="n">
        <x:f>'05 Cargo Register'!O397</x:f>
        <x:v>264</x:v>
      </x:c>
      <x:c r="N2189" s="18" t="n">
        <x:f>J2189*K2189</x:f>
        <x:v>379.092</x:v>
      </x:c>
      <x:c r="O2189" s="18" t="n">
        <x:f>J2189*L2189</x:f>
        <x:v>40</x:v>
      </x:c>
      <x:c r="P2189" s="18" t="n">
        <x:f>J2189*M2189</x:f>
        <x:v>1056</x:v>
      </x:c>
      <x:c r="Q2189" s="22" t="n">
        <x:f>'01 Controls'!$E$26*'02 Cargo Classes'!$M$8</x:f>
        <x:v>0.1</x:v>
      </x:c>
      <x:c r="R2189" s="22" t="n">
        <x:f>'01 Controls'!$F$26*'02 Cargo Classes'!$N$8</x:f>
        <x:v>0</x:v>
      </x:c>
      <x:c r="S2189" s="22" t="n">
        <x:f>'01 Controls'!$G$26*'02 Cargo Classes'!$O$8</x:f>
        <x:v>1.14</x:v>
      </x:c>
      <x:c r="T2189" s="22" t="n">
        <x:f>'01 Controls'!$H$26*'02 Cargo Classes'!$P$8</x:f>
        <x:v>0</x:v>
      </x:c>
      <x:c r="U2189" s="22" t="n">
        <x:f>SUM(Q2189:T2189)</x:f>
        <x:v>1.24</x:v>
      </x:c>
      <x:c r="V2189" s="18" t="n">
        <x:f>IF(U2189=0,0,N2189*Q2189/U2189)</x:f>
        <x:v>30.571935483870966</x:v>
      </x:c>
      <x:c r="W2189" s="18" t="n">
        <x:f>IF(U2189=0,0,P2189*Q2189/U2189)</x:f>
        <x:v>85.16129032258065</x:v>
      </x:c>
      <x:c r="X2189" s="18" t="n">
        <x:f>MAX(V2189,W2189*'01 Controls'!$E$12)</x:f>
        <x:v>30.571935483870966</x:v>
      </x:c>
      <x:c r="Y2189" s="18" t="n">
        <x:f>IF(U2189=0,0,N2189*R2189/U2189)</x:f>
        <x:v>0</x:v>
      </x:c>
      <x:c r="Z2189" s="18" t="n">
        <x:f>IF(U2189=0,0,P2189*R2189/U2189)</x:f>
        <x:v>0</x:v>
      </x:c>
      <x:c r="AA2189" s="18" t="n">
        <x:f>MAX(Y2189,Z2189*'01 Controls'!$E$13)</x:f>
        <x:v>0</x:v>
      </x:c>
      <x:c r="AB2189" s="18" t="n">
        <x:f>IF(U2189=0,0,N2189*S2189/U2189)</x:f>
        <x:v>348.52006451612897</x:v>
      </x:c>
      <x:c r="AC2189" s="18" t="n">
        <x:f>IF(U2189=0,0,P2189*S2189/U2189)</x:f>
        <x:v>970.8387096774193</x:v>
      </x:c>
      <x:c r="AD2189" s="18" t="n">
        <x:f>MAX(AB2189,AC2189*'01 Controls'!$E$14)</x:f>
        <x:v>348.52006451612897</x:v>
      </x:c>
      <x:c r="AE2189" s="18" t="n">
        <x:f>IF(U2189=0,0,N2189*T2189/U2189)</x:f>
        <x:v>0</x:v>
      </x:c>
      <x:c r="AF2189" s="18" t="n">
        <x:f>IF(U2189=0,0,P2189*T2189/U2189)</x:f>
        <x:v>0</x:v>
      </x:c>
      <x:c r="AG2189" s="18" t="n">
        <x:f>MAX(AE2189,AF2189*'01 Controls'!$E$15)</x:f>
        <x:v>0</x:v>
      </x:c>
      <x:c r="AH2189" s="18" t="n">
        <x:f>SUM(V2189,Y2189,AB2189,AE2189)</x:f>
        <x:v>379.0919999999999</x:v>
      </x:c>
      <x:c r="AI2189" s="18" t="n">
        <x:f>N2189-AH2189</x:f>
        <x:v>5.684341886080802e-14</x:v>
      </x:c>
      <x:c r="AJ2189" s="18" t="n">
        <x:f>V2189*INDEX('07 Mode Capacity'!$P$6:$P$17,MATCH("AIR-"&amp;I2189,'07 Mode Capacity'!$C$6:$C$17,0))</x:f>
        <x:v>6.203475790739735</x:v>
      </x:c>
      <x:c r="AK2189" s="18" t="n">
        <x:f>Y2189*INDEX('07 Mode Capacity'!$P$6:$P$17,MATCH("OCEAN-"&amp;I2189,'07 Mode Capacity'!$C$6:$C$17,0))</x:f>
        <x:v>0</x:v>
      </x:c>
      <x:c r="AL2189" s="18" t="n">
        <x:f>AB2189*INDEX('07 Mode Capacity'!$P$6:$P$17,MATCH("LAND-"&amp;I2189,'07 Mode Capacity'!$C$6:$C$17,0))</x:f>
        <x:v>133.30924679692856</x:v>
      </x:c>
      <x:c r="AM2189" s="18" t="n">
        <x:f>AE2189*INDEX('07 Mode Capacity'!$P$6:$P$17,MATCH("INLAND-"&amp;I2189,'07 Mode Capacity'!$C$6:$C$17,0))</x:f>
        <x:v>0</x:v>
      </x:c>
      <x:c r="AN2189" s="18" t="n">
        <x:f>SUM(AJ2189:AM2189)</x:f>
        <x:v>139.5127225876683</x:v>
      </x:c>
      <x:c r="AO2189" s="17" t="n">
        <x:f>IF(N2189=0,1,AN2189/N2189)</x:f>
        <x:v>0.3680181132486792</x:v>
      </x:c>
      <x:c r="AP2189" s="11" t="str">
        <x:f>IF(AO2189&gt;='01 Controls'!$E$16,"PASS","FAIL")</x:f>
        <x:v>FAIL</x:v>
      </x:c>
      <x:c r="AQ2189" s="11" t="str">
        <x:v>UNQUANTIFIED</x:v>
      </x:c>
      <x:c r="AR2189" s="11" t="str">
        <x:v>Position-class planning record; serial item and receiver open</x:v>
      </x:c>
      <x:c r="AS2189" s="26"/>
      <x:c r="AT2189" s="26"/>
    </x:row>
    <x:row r="2190">
      <x:c r="C2190" s="11" t="str">
        <x:v>M2-CM-CTN-BAT-22</x:v>
      </x:c>
      <x:c r="D2190" s="11" t="str">
        <x:v>M2</x:v>
      </x:c>
      <x:c r="E2190" s="11" t="str">
        <x:v>Urban heat</x:v>
      </x:c>
      <x:c r="F2190" s="11" t="str">
        <x:v>CM-CTN</x:v>
      </x:c>
      <x:c r="G2190" s="11" t="str">
        <x:v>Continuity transfer-node group</x:v>
      </x:c>
      <x:c r="H2190" s="11" t="str">
        <x:v>BAT-22</x:v>
      </x:c>
      <x:c r="I2190" s="19" t="n">
        <x:v>48</x:v>
      </x:c>
      <x:c r="J2190" s="21" t="n">
        <x:v>4</x:v>
      </x:c>
      <x:c r="K2190" s="18" t="n">
        <x:f>'05 Cargo Register'!K398</x:f>
        <x:v>142.15949999999998</x:v>
      </x:c>
      <x:c r="L2190" s="18" t="n">
        <x:f>'05 Cargo Register'!N398</x:f>
        <x:v>9</x:v>
      </x:c>
      <x:c r="M2190" s="18" t="n">
        <x:f>'05 Cargo Register'!O398</x:f>
        <x:v>237.60000000000002</x:v>
      </x:c>
      <x:c r="N2190" s="18" t="n">
        <x:f>J2190*K2190</x:f>
        <x:v>568.6379999999999</x:v>
      </x:c>
      <x:c r="O2190" s="18" t="n">
        <x:f>J2190*L2190</x:f>
        <x:v>36</x:v>
      </x:c>
      <x:c r="P2190" s="18" t="n">
        <x:f>J2190*M2190</x:f>
        <x:v>950.4000000000001</x:v>
      </x:c>
      <x:c r="Q2190" s="22" t="n">
        <x:f>'01 Controls'!$E$26*'02 Cargo Classes'!$M$9</x:f>
        <x:v>0</x:v>
      </x:c>
      <x:c r="R2190" s="22" t="n">
        <x:f>'01 Controls'!$F$26*'02 Cargo Classes'!$N$9</x:f>
        <x:v>0</x:v>
      </x:c>
      <x:c r="S2190" s="22" t="n">
        <x:f>'01 Controls'!$G$26*'02 Cargo Classes'!$O$9</x:f>
        <x:v>0.95</x:v>
      </x:c>
      <x:c r="T2190" s="22" t="n">
        <x:f>'01 Controls'!$H$26*'02 Cargo Classes'!$P$9</x:f>
        <x:v>0</x:v>
      </x:c>
      <x:c r="U2190" s="22" t="n">
        <x:f>SUM(Q2190:T2190)</x:f>
        <x:v>0.95</x:v>
      </x:c>
      <x:c r="V2190" s="18" t="n">
        <x:f>IF(U2190=0,0,N2190*Q2190/U2190)</x:f>
        <x:v>0</x:v>
      </x:c>
      <x:c r="W2190" s="18" t="n">
        <x:f>IF(U2190=0,0,P2190*Q2190/U2190)</x:f>
        <x:v>0</x:v>
      </x:c>
      <x:c r="X2190" s="18" t="n">
        <x:f>MAX(V2190,W2190*'01 Controls'!$E$12)</x:f>
        <x:v>0</x:v>
      </x:c>
      <x:c r="Y2190" s="18" t="n">
        <x:f>IF(U2190=0,0,N2190*R2190/U2190)</x:f>
        <x:v>0</x:v>
      </x:c>
      <x:c r="Z2190" s="18" t="n">
        <x:f>IF(U2190=0,0,P2190*R2190/U2190)</x:f>
        <x:v>0</x:v>
      </x:c>
      <x:c r="AA2190" s="18" t="n">
        <x:f>MAX(Y2190,Z2190*'01 Controls'!$E$13)</x:f>
        <x:v>0</x:v>
      </x:c>
      <x:c r="AB2190" s="18" t="n">
        <x:f>IF(U2190=0,0,N2190*S2190/U2190)</x:f>
        <x:v>568.6379999999999</x:v>
      </x:c>
      <x:c r="AC2190" s="18" t="n">
        <x:f>IF(U2190=0,0,P2190*S2190/U2190)</x:f>
        <x:v>950.4000000000001</x:v>
      </x:c>
      <x:c r="AD2190" s="18" t="n">
        <x:f>MAX(AB2190,AC2190*'01 Controls'!$E$14)</x:f>
        <x:v>568.6379999999999</x:v>
      </x:c>
      <x:c r="AE2190" s="18" t="n">
        <x:f>IF(U2190=0,0,N2190*T2190/U2190)</x:f>
        <x:v>0</x:v>
      </x:c>
      <x:c r="AF2190" s="18" t="n">
        <x:f>IF(U2190=0,0,P2190*T2190/U2190)</x:f>
        <x:v>0</x:v>
      </x:c>
      <x:c r="AG2190" s="18" t="n">
        <x:f>MAX(AE2190,AF2190*'01 Controls'!$E$15)</x:f>
        <x:v>0</x:v>
      </x:c>
      <x:c r="AH2190" s="18" t="n">
        <x:f>SUM(V2190,Y2190,AB2190,AE2190)</x:f>
        <x:v>568.6379999999999</x:v>
      </x:c>
      <x:c r="AI2190" s="18" t="n">
        <x:f>N2190-AH2190</x:f>
        <x:v>0</x:v>
      </x:c>
      <x:c r="AJ2190" s="18" t="n">
        <x:f>V2190*INDEX('07 Mode Capacity'!$P$6:$P$17,MATCH("AIR-"&amp;I2190,'07 Mode Capacity'!$C$6:$C$17,0))</x:f>
        <x:v>0</x:v>
      </x:c>
      <x:c r="AK2190" s="18" t="n">
        <x:f>Y2190*INDEX('07 Mode Capacity'!$P$6:$P$17,MATCH("OCEAN-"&amp;I2190,'07 Mode Capacity'!$C$6:$C$17,0))</x:f>
        <x:v>0</x:v>
      </x:c>
      <x:c r="AL2190" s="18" t="n">
        <x:f>AB2190*INDEX('07 Mode Capacity'!$P$6:$P$17,MATCH("LAND-"&amp;I2190,'07 Mode Capacity'!$C$6:$C$17,0))</x:f>
        <x:v>69.40105642501302</x:v>
      </x:c>
      <x:c r="AM2190" s="18" t="n">
        <x:f>AE2190*INDEX('07 Mode Capacity'!$P$6:$P$17,MATCH("INLAND-"&amp;I2190,'07 Mode Capacity'!$C$6:$C$17,0))</x:f>
        <x:v>0</x:v>
      </x:c>
      <x:c r="AN2190" s="18" t="n">
        <x:f>SUM(AJ2190:AM2190)</x:f>
        <x:v>69.40105642501302</x:v>
      </x:c>
      <x:c r="AO2190" s="17" t="n">
        <x:f>IF(N2190=0,1,AN2190/N2190)</x:f>
        <x:v>0.1220478695145471</x:v>
      </x:c>
      <x:c r="AP2190" s="11" t="str">
        <x:f>IF(AO2190&gt;='01 Controls'!$E$16,"PASS","FAIL")</x:f>
        <x:v>FAIL</x:v>
      </x:c>
      <x:c r="AQ2190" s="11" t="str">
        <x:v>UNQUANTIFIED</x:v>
      </x:c>
      <x:c r="AR2190" s="11" t="str">
        <x:v>Position-class planning record; serial item and receiver open</x:v>
      </x:c>
      <x:c r="AS2190" s="26"/>
      <x:c r="AT2190" s="26"/>
    </x:row>
    <x:row r="2191">
      <x:c r="C2191" s="11" t="str">
        <x:v>M2-CM-CTN-TNK-20</x:v>
      </x:c>
      <x:c r="D2191" s="11" t="str">
        <x:v>M2</x:v>
      </x:c>
      <x:c r="E2191" s="11" t="str">
        <x:v>Urban heat</x:v>
      </x:c>
      <x:c r="F2191" s="11" t="str">
        <x:v>CM-CTN</x:v>
      </x:c>
      <x:c r="G2191" s="11" t="str">
        <x:v>Continuity transfer-node group</x:v>
      </x:c>
      <x:c r="H2191" s="11" t="str">
        <x:v>TNK-20</x:v>
      </x:c>
      <x:c r="I2191" s="19" t="n">
        <x:v>48</x:v>
      </x:c>
      <x:c r="J2191" s="21" t="n">
        <x:v>4</x:v>
      </x:c>
      <x:c r="K2191" s="18" t="n">
        <x:f>'05 Cargo Register'!K399</x:f>
        <x:v>94.773</x:v>
      </x:c>
      <x:c r="L2191" s="18" t="n">
        <x:f>'05 Cargo Register'!N399</x:f>
        <x:v>6</x:v>
      </x:c>
      <x:c r="M2191" s="18" t="n">
        <x:f>'05 Cargo Register'!O399</x:f>
        <x:v>127.5</x:v>
      </x:c>
      <x:c r="N2191" s="18" t="n">
        <x:f>J2191*K2191</x:f>
        <x:v>379.092</x:v>
      </x:c>
      <x:c r="O2191" s="18" t="n">
        <x:f>J2191*L2191</x:f>
        <x:v>24</x:v>
      </x:c>
      <x:c r="P2191" s="18" t="n">
        <x:f>J2191*M2191</x:f>
        <x:v>510</x:v>
      </x:c>
      <x:c r="Q2191" s="22" t="n">
        <x:f>'01 Controls'!$E$26*'02 Cargo Classes'!$M$10</x:f>
        <x:v>0</x:v>
      </x:c>
      <x:c r="R2191" s="22" t="n">
        <x:f>'01 Controls'!$F$26*'02 Cargo Classes'!$N$10</x:f>
        <x:v>0</x:v>
      </x:c>
      <x:c r="S2191" s="22" t="n">
        <x:f>'01 Controls'!$G$26*'02 Cargo Classes'!$O$10</x:f>
        <x:v>0.95</x:v>
      </x:c>
      <x:c r="T2191" s="22" t="n">
        <x:f>'01 Controls'!$H$26*'02 Cargo Classes'!$P$10</x:f>
        <x:v>0</x:v>
      </x:c>
      <x:c r="U2191" s="22" t="n">
        <x:f>SUM(Q2191:T2191)</x:f>
        <x:v>0.95</x:v>
      </x:c>
      <x:c r="V2191" s="18" t="n">
        <x:f>IF(U2191=0,0,N2191*Q2191/U2191)</x:f>
        <x:v>0</x:v>
      </x:c>
      <x:c r="W2191" s="18" t="n">
        <x:f>IF(U2191=0,0,P2191*Q2191/U2191)</x:f>
        <x:v>0</x:v>
      </x:c>
      <x:c r="X2191" s="18" t="n">
        <x:f>MAX(V2191,W2191*'01 Controls'!$E$12)</x:f>
        <x:v>0</x:v>
      </x:c>
      <x:c r="Y2191" s="18" t="n">
        <x:f>IF(U2191=0,0,N2191*R2191/U2191)</x:f>
        <x:v>0</x:v>
      </x:c>
      <x:c r="Z2191" s="18" t="n">
        <x:f>IF(U2191=0,0,P2191*R2191/U2191)</x:f>
        <x:v>0</x:v>
      </x:c>
      <x:c r="AA2191" s="18" t="n">
        <x:f>MAX(Y2191,Z2191*'01 Controls'!$E$13)</x:f>
        <x:v>0</x:v>
      </x:c>
      <x:c r="AB2191" s="18" t="n">
        <x:f>IF(U2191=0,0,N2191*S2191/U2191)</x:f>
        <x:v>379.092</x:v>
      </x:c>
      <x:c r="AC2191" s="18" t="n">
        <x:f>IF(U2191=0,0,P2191*S2191/U2191)</x:f>
        <x:v>510</x:v>
      </x:c>
      <x:c r="AD2191" s="18" t="n">
        <x:f>MAX(AB2191,AC2191*'01 Controls'!$E$14)</x:f>
        <x:v>379.092</x:v>
      </x:c>
      <x:c r="AE2191" s="18" t="n">
        <x:f>IF(U2191=0,0,N2191*T2191/U2191)</x:f>
        <x:v>0</x:v>
      </x:c>
      <x:c r="AF2191" s="18" t="n">
        <x:f>IF(U2191=0,0,P2191*T2191/U2191)</x:f>
        <x:v>0</x:v>
      </x:c>
      <x:c r="AG2191" s="18" t="n">
        <x:f>MAX(AE2191,AF2191*'01 Controls'!$E$15)</x:f>
        <x:v>0</x:v>
      </x:c>
      <x:c r="AH2191" s="18" t="n">
        <x:f>SUM(V2191,Y2191,AB2191,AE2191)</x:f>
        <x:v>379.092</x:v>
      </x:c>
      <x:c r="AI2191" s="18" t="n">
        <x:f>N2191-AH2191</x:f>
        <x:v>0</x:v>
      </x:c>
      <x:c r="AJ2191" s="18" t="n">
        <x:f>V2191*INDEX('07 Mode Capacity'!$P$6:$P$17,MATCH("AIR-"&amp;I2191,'07 Mode Capacity'!$C$6:$C$17,0))</x:f>
        <x:v>0</x:v>
      </x:c>
      <x:c r="AK2191" s="18" t="n">
        <x:f>Y2191*INDEX('07 Mode Capacity'!$P$6:$P$17,MATCH("OCEAN-"&amp;I2191,'07 Mode Capacity'!$C$6:$C$17,0))</x:f>
        <x:v>0</x:v>
      </x:c>
      <x:c r="AL2191" s="18" t="n">
        <x:f>AB2191*INDEX('07 Mode Capacity'!$P$6:$P$17,MATCH("LAND-"&amp;I2191,'07 Mode Capacity'!$C$6:$C$17,0))</x:f>
        <x:v>46.26737095000869</x:v>
      </x:c>
      <x:c r="AM2191" s="18" t="n">
        <x:f>AE2191*INDEX('07 Mode Capacity'!$P$6:$P$17,MATCH("INLAND-"&amp;I2191,'07 Mode Capacity'!$C$6:$C$17,0))</x:f>
        <x:v>0</x:v>
      </x:c>
      <x:c r="AN2191" s="18" t="n">
        <x:f>SUM(AJ2191:AM2191)</x:f>
        <x:v>46.26737095000869</x:v>
      </x:c>
      <x:c r="AO2191" s="17" t="n">
        <x:f>IF(N2191=0,1,AN2191/N2191)</x:f>
        <x:v>0.1220478695145471</x:v>
      </x:c>
      <x:c r="AP2191" s="11" t="str">
        <x:f>IF(AO2191&gt;='01 Controls'!$E$16,"PASS","FAIL")</x:f>
        <x:v>FAIL</x:v>
      </x:c>
      <x:c r="AQ2191" s="11" t="str">
        <x:v>UNQUANTIFIED</x:v>
      </x:c>
      <x:c r="AR2191" s="11" t="str">
        <x:v>Position-class planning record; serial item and receiver open</x:v>
      </x:c>
      <x:c r="AS2191" s="26"/>
      <x:c r="AT2191" s="26"/>
    </x:row>
    <x:row r="2192">
      <x:c r="C2192" s="11" t="str">
        <x:v>M2-CM-CTN-FLR-24</x:v>
      </x:c>
      <x:c r="D2192" s="11" t="str">
        <x:v>M2</x:v>
      </x:c>
      <x:c r="E2192" s="11" t="str">
        <x:v>Urban heat</x:v>
      </x:c>
      <x:c r="F2192" s="11" t="str">
        <x:v>CM-CTN</x:v>
      </x:c>
      <x:c r="G2192" s="11" t="str">
        <x:v>Continuity transfer-node group</x:v>
      </x:c>
      <x:c r="H2192" s="11" t="str">
        <x:v>FLR-24</x:v>
      </x:c>
      <x:c r="I2192" s="19" t="n">
        <x:v>48</x:v>
      </x:c>
      <x:c r="J2192" s="21" t="n">
        <x:v>4</x:v>
      </x:c>
      <x:c r="K2192" s="18" t="n">
        <x:f>'05 Cargo Register'!K400</x:f>
        <x:v>189.546</x:v>
      </x:c>
      <x:c r="L2192" s="18" t="n">
        <x:f>'05 Cargo Register'!N400</x:f>
        <x:v>10</x:v>
      </x:c>
      <x:c r="M2192" s="18" t="n">
        <x:f>'05 Cargo Register'!O400</x:f>
        <x:v>320</x:v>
      </x:c>
      <x:c r="N2192" s="18" t="n">
        <x:f>J2192*K2192</x:f>
        <x:v>758.184</x:v>
      </x:c>
      <x:c r="O2192" s="18" t="n">
        <x:f>J2192*L2192</x:f>
        <x:v>40</x:v>
      </x:c>
      <x:c r="P2192" s="18" t="n">
        <x:f>J2192*M2192</x:f>
        <x:v>1280</x:v>
      </x:c>
      <x:c r="Q2192" s="22" t="n">
        <x:f>'01 Controls'!$E$26*'02 Cargo Classes'!$M$11</x:f>
        <x:v>0</x:v>
      </x:c>
      <x:c r="R2192" s="22" t="n">
        <x:f>'01 Controls'!$F$26*'02 Cargo Classes'!$N$11</x:f>
        <x:v>0</x:v>
      </x:c>
      <x:c r="S2192" s="22" t="n">
        <x:f>'01 Controls'!$G$26*'02 Cargo Classes'!$O$11</x:f>
        <x:v>0.95</x:v>
      </x:c>
      <x:c r="T2192" s="22" t="n">
        <x:f>'01 Controls'!$H$26*'02 Cargo Classes'!$P$11</x:f>
        <x:v>0</x:v>
      </x:c>
      <x:c r="U2192" s="22" t="n">
        <x:f>SUM(Q2192:T2192)</x:f>
        <x:v>0.95</x:v>
      </x:c>
      <x:c r="V2192" s="18" t="n">
        <x:f>IF(U2192=0,0,N2192*Q2192/U2192)</x:f>
        <x:v>0</x:v>
      </x:c>
      <x:c r="W2192" s="18" t="n">
        <x:f>IF(U2192=0,0,P2192*Q2192/U2192)</x:f>
        <x:v>0</x:v>
      </x:c>
      <x:c r="X2192" s="18" t="n">
        <x:f>MAX(V2192,W2192*'01 Controls'!$E$12)</x:f>
        <x:v>0</x:v>
      </x:c>
      <x:c r="Y2192" s="18" t="n">
        <x:f>IF(U2192=0,0,N2192*R2192/U2192)</x:f>
        <x:v>0</x:v>
      </x:c>
      <x:c r="Z2192" s="18" t="n">
        <x:f>IF(U2192=0,0,P2192*R2192/U2192)</x:f>
        <x:v>0</x:v>
      </x:c>
      <x:c r="AA2192" s="18" t="n">
        <x:f>MAX(Y2192,Z2192*'01 Controls'!$E$13)</x:f>
        <x:v>0</x:v>
      </x:c>
      <x:c r="AB2192" s="18" t="n">
        <x:f>IF(U2192=0,0,N2192*S2192/U2192)</x:f>
        <x:v>758.184</x:v>
      </x:c>
      <x:c r="AC2192" s="18" t="n">
        <x:f>IF(U2192=0,0,P2192*S2192/U2192)</x:f>
        <x:v>1280</x:v>
      </x:c>
      <x:c r="AD2192" s="18" t="n">
        <x:f>MAX(AB2192,AC2192*'01 Controls'!$E$14)</x:f>
        <x:v>758.184</x:v>
      </x:c>
      <x:c r="AE2192" s="18" t="n">
        <x:f>IF(U2192=0,0,N2192*T2192/U2192)</x:f>
        <x:v>0</x:v>
      </x:c>
      <x:c r="AF2192" s="18" t="n">
        <x:f>IF(U2192=0,0,P2192*T2192/U2192)</x:f>
        <x:v>0</x:v>
      </x:c>
      <x:c r="AG2192" s="18" t="n">
        <x:f>MAX(AE2192,AF2192*'01 Controls'!$E$15)</x:f>
        <x:v>0</x:v>
      </x:c>
      <x:c r="AH2192" s="18" t="n">
        <x:f>SUM(V2192,Y2192,AB2192,AE2192)</x:f>
        <x:v>758.184</x:v>
      </x:c>
      <x:c r="AI2192" s="18" t="n">
        <x:f>N2192-AH2192</x:f>
        <x:v>0</x:v>
      </x:c>
      <x:c r="AJ2192" s="18" t="n">
        <x:f>V2192*INDEX('07 Mode Capacity'!$P$6:$P$17,MATCH("AIR-"&amp;I2192,'07 Mode Capacity'!$C$6:$C$17,0))</x:f>
        <x:v>0</x:v>
      </x:c>
      <x:c r="AK2192" s="18" t="n">
        <x:f>Y2192*INDEX('07 Mode Capacity'!$P$6:$P$17,MATCH("OCEAN-"&amp;I2192,'07 Mode Capacity'!$C$6:$C$17,0))</x:f>
        <x:v>0</x:v>
      </x:c>
      <x:c r="AL2192" s="18" t="n">
        <x:f>AB2192*INDEX('07 Mode Capacity'!$P$6:$P$17,MATCH("LAND-"&amp;I2192,'07 Mode Capacity'!$C$6:$C$17,0))</x:f>
        <x:v>92.53474190001738</x:v>
      </x:c>
      <x:c r="AM2192" s="18" t="n">
        <x:f>AE2192*INDEX('07 Mode Capacity'!$P$6:$P$17,MATCH("INLAND-"&amp;I2192,'07 Mode Capacity'!$C$6:$C$17,0))</x:f>
        <x:v>0</x:v>
      </x:c>
      <x:c r="AN2192" s="18" t="n">
        <x:f>SUM(AJ2192:AM2192)</x:f>
        <x:v>92.53474190001738</x:v>
      </x:c>
      <x:c r="AO2192" s="17" t="n">
        <x:f>IF(N2192=0,1,AN2192/N2192)</x:f>
        <x:v>0.1220478695145471</x:v>
      </x:c>
      <x:c r="AP2192" s="11" t="str">
        <x:f>IF(AO2192&gt;='01 Controls'!$E$16,"PASS","FAIL")</x:f>
        <x:v>FAIL</x:v>
      </x:c>
      <x:c r="AQ2192" s="11" t="str">
        <x:v>UNQUANTIFIED</x:v>
      </x:c>
      <x:c r="AR2192" s="11" t="str">
        <x:v>Position-class planning record; serial item and receiver open</x:v>
      </x:c>
      <x:c r="AS2192" s="26"/>
      <x:c r="AT2192" s="26"/>
    </x:row>
    <x:row r="2193">
      <x:c r="C2193" s="11" t="str">
        <x:v>M2-CM-CTN-ROL-30</x:v>
      </x:c>
      <x:c r="D2193" s="11" t="str">
        <x:v>M2</x:v>
      </x:c>
      <x:c r="E2193" s="11" t="str">
        <x:v>Urban heat</x:v>
      </x:c>
      <x:c r="F2193" s="11" t="str">
        <x:v>CM-CTN</x:v>
      </x:c>
      <x:c r="G2193" s="11" t="str">
        <x:v>Continuity transfer-node group</x:v>
      </x:c>
      <x:c r="H2193" s="11" t="str">
        <x:v>ROL-30</x:v>
      </x:c>
      <x:c r="I2193" s="19" t="n">
        <x:v>48</x:v>
      </x:c>
      <x:c r="J2193" s="21" t="n">
        <x:v>4</x:v>
      </x:c>
      <x:c r="K2193" s="18" t="n">
        <x:f>'05 Cargo Register'!K401</x:f>
        <x:v>995.1164999999999</x:v>
      </x:c>
      <x:c r="L2193" s="18" t="n">
        <x:f>'05 Cargo Register'!N401</x:f>
        <x:v>42</x:v>
      </x:c>
      <x:c r="M2193" s="18" t="n">
        <x:f>'05 Cargo Register'!O401</x:f>
        <x:v>2677.5</x:v>
      </x:c>
      <x:c r="N2193" s="18" t="n">
        <x:f>J2193*K2193</x:f>
        <x:v>3980.4659999999994</x:v>
      </x:c>
      <x:c r="O2193" s="18" t="n">
        <x:f>J2193*L2193</x:f>
        <x:v>168</x:v>
      </x:c>
      <x:c r="P2193" s="18" t="n">
        <x:f>J2193*M2193</x:f>
        <x:v>10710</x:v>
      </x:c>
      <x:c r="Q2193" s="22" t="n">
        <x:f>'01 Controls'!$E$26*'02 Cargo Classes'!$M$12</x:f>
        <x:v>0</x:v>
      </x:c>
      <x:c r="R2193" s="22" t="n">
        <x:f>'01 Controls'!$F$26*'02 Cargo Classes'!$N$12</x:f>
        <x:v>0</x:v>
      </x:c>
      <x:c r="S2193" s="22" t="n">
        <x:f>'01 Controls'!$G$26*'02 Cargo Classes'!$O$12</x:f>
        <x:v>1.4249999999999998</x:v>
      </x:c>
      <x:c r="T2193" s="22" t="n">
        <x:f>'01 Controls'!$H$26*'02 Cargo Classes'!$P$12</x:f>
        <x:v>0</x:v>
      </x:c>
      <x:c r="U2193" s="22" t="n">
        <x:f>SUM(Q2193:T2193)</x:f>
        <x:v>1.4249999999999998</x:v>
      </x:c>
      <x:c r="V2193" s="18" t="n">
        <x:f>IF(U2193=0,0,N2193*Q2193/U2193)</x:f>
        <x:v>0</x:v>
      </x:c>
      <x:c r="W2193" s="18" t="n">
        <x:f>IF(U2193=0,0,P2193*Q2193/U2193)</x:f>
        <x:v>0</x:v>
      </x:c>
      <x:c r="X2193" s="18" t="n">
        <x:f>MAX(V2193,W2193*'01 Controls'!$E$12)</x:f>
        <x:v>0</x:v>
      </x:c>
      <x:c r="Y2193" s="18" t="n">
        <x:f>IF(U2193=0,0,N2193*R2193/U2193)</x:f>
        <x:v>0</x:v>
      </x:c>
      <x:c r="Z2193" s="18" t="n">
        <x:f>IF(U2193=0,0,P2193*R2193/U2193)</x:f>
        <x:v>0</x:v>
      </x:c>
      <x:c r="AA2193" s="18" t="n">
        <x:f>MAX(Y2193,Z2193*'01 Controls'!$E$13)</x:f>
        <x:v>0</x:v>
      </x:c>
      <x:c r="AB2193" s="18" t="n">
        <x:f>IF(U2193=0,0,N2193*S2193/U2193)</x:f>
        <x:v>3980.4659999999994</x:v>
      </x:c>
      <x:c r="AC2193" s="18" t="n">
        <x:f>IF(U2193=0,0,P2193*S2193/U2193)</x:f>
        <x:v>10710</x:v>
      </x:c>
      <x:c r="AD2193" s="18" t="n">
        <x:f>MAX(AB2193,AC2193*'01 Controls'!$E$14)</x:f>
        <x:v>3980.4659999999994</x:v>
      </x:c>
      <x:c r="AE2193" s="18" t="n">
        <x:f>IF(U2193=0,0,N2193*T2193/U2193)</x:f>
        <x:v>0</x:v>
      </x:c>
      <x:c r="AF2193" s="18" t="n">
        <x:f>IF(U2193=0,0,P2193*T2193/U2193)</x:f>
        <x:v>0</x:v>
      </x:c>
      <x:c r="AG2193" s="18" t="n">
        <x:f>MAX(AE2193,AF2193*'01 Controls'!$E$15)</x:f>
        <x:v>0</x:v>
      </x:c>
      <x:c r="AH2193" s="18" t="n">
        <x:f>SUM(V2193,Y2193,AB2193,AE2193)</x:f>
        <x:v>3980.4659999999994</x:v>
      </x:c>
      <x:c r="AI2193" s="18" t="n">
        <x:f>N2193-AH2193</x:f>
        <x:v>0</x:v>
      </x:c>
      <x:c r="AJ2193" s="18" t="n">
        <x:f>V2193*INDEX('07 Mode Capacity'!$P$6:$P$17,MATCH("AIR-"&amp;I2193,'07 Mode Capacity'!$C$6:$C$17,0))</x:f>
        <x:v>0</x:v>
      </x:c>
      <x:c r="AK2193" s="18" t="n">
        <x:f>Y2193*INDEX('07 Mode Capacity'!$P$6:$P$17,MATCH("OCEAN-"&amp;I2193,'07 Mode Capacity'!$C$6:$C$17,0))</x:f>
        <x:v>0</x:v>
      </x:c>
      <x:c r="AL2193" s="18" t="n">
        <x:f>AB2193*INDEX('07 Mode Capacity'!$P$6:$P$17,MATCH("LAND-"&amp;I2193,'07 Mode Capacity'!$C$6:$C$17,0))</x:f>
        <x:v>485.8073949750912</x:v>
      </x:c>
      <x:c r="AM2193" s="18" t="n">
        <x:f>AE2193*INDEX('07 Mode Capacity'!$P$6:$P$17,MATCH("INLAND-"&amp;I2193,'07 Mode Capacity'!$C$6:$C$17,0))</x:f>
        <x:v>0</x:v>
      </x:c>
      <x:c r="AN2193" s="18" t="n">
        <x:f>SUM(AJ2193:AM2193)</x:f>
        <x:v>485.8073949750912</x:v>
      </x:c>
      <x:c r="AO2193" s="17" t="n">
        <x:f>IF(N2193=0,1,AN2193/N2193)</x:f>
        <x:v>0.1220478695145471</x:v>
      </x:c>
      <x:c r="AP2193" s="11" t="str">
        <x:f>IF(AO2193&gt;='01 Controls'!$E$16,"PASS","FAIL")</x:f>
        <x:v>FAIL</x:v>
      </x:c>
      <x:c r="AQ2193" s="11" t="str">
        <x:v>UNQUANTIFIED</x:v>
      </x:c>
      <x:c r="AR2193" s="11" t="str">
        <x:v>Position-class planning record; serial item and receiver open</x:v>
      </x:c>
      <x:c r="AS2193" s="26"/>
      <x:c r="AT2193" s="26"/>
    </x:row>
    <x:row r="2194">
      <x:c r="C2194" s="11" t="str">
        <x:v>M2-CM-CTN-LIN-18</x:v>
      </x:c>
      <x:c r="D2194" s="11" t="str">
        <x:v>M2</x:v>
      </x:c>
      <x:c r="E2194" s="11" t="str">
        <x:v>Urban heat</x:v>
      </x:c>
      <x:c r="F2194" s="11" t="str">
        <x:v>CM-CTN</x:v>
      </x:c>
      <x:c r="G2194" s="11" t="str">
        <x:v>Continuity transfer-node group</x:v>
      </x:c>
      <x:c r="H2194" s="11" t="str">
        <x:v>LIN-18</x:v>
      </x:c>
      <x:c r="I2194" s="19" t="n">
        <x:v>72</x:v>
      </x:c>
      <x:c r="J2194" s="21" t="n">
        <x:v>4</x:v>
      </x:c>
      <x:c r="K2194" s="18" t="n">
        <x:f>'05 Cargo Register'!K402</x:f>
        <x:v>94.773</x:v>
      </x:c>
      <x:c r="L2194" s="18" t="n">
        <x:f>'05 Cargo Register'!N402</x:f>
        <x:v>7</x:v>
      </x:c>
      <x:c r="M2194" s="18" t="n">
        <x:f>'05 Cargo Register'!O402</x:f>
        <x:v>308</x:v>
      </x:c>
      <x:c r="N2194" s="18" t="n">
        <x:f>J2194*K2194</x:f>
        <x:v>379.092</x:v>
      </x:c>
      <x:c r="O2194" s="18" t="n">
        <x:f>J2194*L2194</x:f>
        <x:v>28</x:v>
      </x:c>
      <x:c r="P2194" s="18" t="n">
        <x:f>J2194*M2194</x:f>
        <x:v>1232</x:v>
      </x:c>
      <x:c r="Q2194" s="22" t="n">
        <x:f>'01 Controls'!$E$26*'02 Cargo Classes'!$M$13</x:f>
        <x:v>0</x:v>
      </x:c>
      <x:c r="R2194" s="22" t="n">
        <x:f>'01 Controls'!$F$26*'02 Cargo Classes'!$N$13</x:f>
        <x:v>0</x:v>
      </x:c>
      <x:c r="S2194" s="22" t="n">
        <x:f>'01 Controls'!$G$26*'02 Cargo Classes'!$O$13</x:f>
        <x:v>0.95</x:v>
      </x:c>
      <x:c r="T2194" s="22" t="n">
        <x:f>'01 Controls'!$H$26*'02 Cargo Classes'!$P$13</x:f>
        <x:v>0</x:v>
      </x:c>
      <x:c r="U2194" s="22" t="n">
        <x:f>SUM(Q2194:T2194)</x:f>
        <x:v>0.95</x:v>
      </x:c>
      <x:c r="V2194" s="18" t="n">
        <x:f>IF(U2194=0,0,N2194*Q2194/U2194)</x:f>
        <x:v>0</x:v>
      </x:c>
      <x:c r="W2194" s="18" t="n">
        <x:f>IF(U2194=0,0,P2194*Q2194/U2194)</x:f>
        <x:v>0</x:v>
      </x:c>
      <x:c r="X2194" s="18" t="n">
        <x:f>MAX(V2194,W2194*'01 Controls'!$E$12)</x:f>
        <x:v>0</x:v>
      </x:c>
      <x:c r="Y2194" s="18" t="n">
        <x:f>IF(U2194=0,0,N2194*R2194/U2194)</x:f>
        <x:v>0</x:v>
      </x:c>
      <x:c r="Z2194" s="18" t="n">
        <x:f>IF(U2194=0,0,P2194*R2194/U2194)</x:f>
        <x:v>0</x:v>
      </x:c>
      <x:c r="AA2194" s="18" t="n">
        <x:f>MAX(Y2194,Z2194*'01 Controls'!$E$13)</x:f>
        <x:v>0</x:v>
      </x:c>
      <x:c r="AB2194" s="18" t="n">
        <x:f>IF(U2194=0,0,N2194*S2194/U2194)</x:f>
        <x:v>379.092</x:v>
      </x:c>
      <x:c r="AC2194" s="18" t="n">
        <x:f>IF(U2194=0,0,P2194*S2194/U2194)</x:f>
        <x:v>1232</x:v>
      </x:c>
      <x:c r="AD2194" s="18" t="n">
        <x:f>MAX(AB2194,AC2194*'01 Controls'!$E$14)</x:f>
        <x:v>379.092</x:v>
      </x:c>
      <x:c r="AE2194" s="18" t="n">
        <x:f>IF(U2194=0,0,N2194*T2194/U2194)</x:f>
        <x:v>0</x:v>
      </x:c>
      <x:c r="AF2194" s="18" t="n">
        <x:f>IF(U2194=0,0,P2194*T2194/U2194)</x:f>
        <x:v>0</x:v>
      </x:c>
      <x:c r="AG2194" s="18" t="n">
        <x:f>MAX(AE2194,AF2194*'01 Controls'!$E$15)</x:f>
        <x:v>0</x:v>
      </x:c>
      <x:c r="AH2194" s="18" t="n">
        <x:f>SUM(V2194,Y2194,AB2194,AE2194)</x:f>
        <x:v>379.092</x:v>
      </x:c>
      <x:c r="AI2194" s="18" t="n">
        <x:f>N2194-AH2194</x:f>
        <x:v>0</x:v>
      </x:c>
      <x:c r="AJ2194" s="18" t="n">
        <x:f>V2194*INDEX('07 Mode Capacity'!$P$6:$P$17,MATCH("AIR-"&amp;I2194,'07 Mode Capacity'!$C$6:$C$17,0))</x:f>
        <x:v>0</x:v>
      </x:c>
      <x:c r="AK2194" s="18" t="n">
        <x:f>Y2194*INDEX('07 Mode Capacity'!$P$6:$P$17,MATCH("OCEAN-"&amp;I2194,'07 Mode Capacity'!$C$6:$C$17,0))</x:f>
        <x:v>0</x:v>
      </x:c>
      <x:c r="AL2194" s="18" t="n">
        <x:f>AB2194*INDEX('07 Mode Capacity'!$P$6:$P$17,MATCH("LAND-"&amp;I2194,'07 Mode Capacity'!$C$6:$C$17,0))</x:f>
        <x:v>271.054656132363</x:v>
      </x:c>
      <x:c r="AM2194" s="18" t="n">
        <x:f>AE2194*INDEX('07 Mode Capacity'!$P$6:$P$17,MATCH("INLAND-"&amp;I2194,'07 Mode Capacity'!$C$6:$C$17,0))</x:f>
        <x:v>0</x:v>
      </x:c>
      <x:c r="AN2194" s="18" t="n">
        <x:f>SUM(AJ2194:AM2194)</x:f>
        <x:v>271.054656132363</x:v>
      </x:c>
      <x:c r="AO2194" s="17" t="n">
        <x:f>IF(N2194=0,1,AN2194/N2194)</x:f>
        <x:v>0.7150102247801668</x:v>
      </x:c>
      <x:c r="AP2194" s="11" t="str">
        <x:f>IF(AO2194&gt;='01 Controls'!$E$16,"PASS","FAIL")</x:f>
        <x:v>FAIL</x:v>
      </x:c>
      <x:c r="AQ2194" s="11" t="str">
        <x:v>UNQUANTIFIED</x:v>
      </x:c>
      <x:c r="AR2194" s="11" t="str">
        <x:v>Position-class planning record; serial item and receiver open</x:v>
      </x:c>
      <x:c r="AS2194" s="26"/>
      <x:c r="AT2194" s="26"/>
    </x:row>
    <x:row r="2195">
      <x:c r="C2195" s="11" t="str">
        <x:v>M2-CM-CTN-BLK-08</x:v>
      </x:c>
      <x:c r="D2195" s="11" t="str">
        <x:v>M2</x:v>
      </x:c>
      <x:c r="E2195" s="11" t="str">
        <x:v>Urban heat</x:v>
      </x:c>
      <x:c r="F2195" s="11" t="str">
        <x:v>CM-CTN</x:v>
      </x:c>
      <x:c r="G2195" s="11" t="str">
        <x:v>Continuity transfer-node group</x:v>
      </x:c>
      <x:c r="H2195" s="11" t="str">
        <x:v>BLK-08</x:v>
      </x:c>
      <x:c r="I2195" s="19" t="n">
        <x:v>48</x:v>
      </x:c>
      <x:c r="J2195" s="21" t="n">
        <x:v>4</x:v>
      </x:c>
      <x:c r="K2195" s="18" t="n">
        <x:f>'05 Cargo Register'!K403</x:f>
        <x:v>189.546</x:v>
      </x:c>
      <x:c r="L2195" s="18" t="n">
        <x:f>'05 Cargo Register'!N403</x:f>
        <x:v>30</x:v>
      </x:c>
      <x:c r="M2195" s="18" t="n">
        <x:f>'05 Cargo Register'!O403</x:f>
        <x:v>1530</x:v>
      </x:c>
      <x:c r="N2195" s="18" t="n">
        <x:f>J2195*K2195</x:f>
        <x:v>758.184</x:v>
      </x:c>
      <x:c r="O2195" s="18" t="n">
        <x:f>J2195*L2195</x:f>
        <x:v>120</x:v>
      </x:c>
      <x:c r="P2195" s="18" t="n">
        <x:f>J2195*M2195</x:f>
        <x:v>6120</x:v>
      </x:c>
      <x:c r="Q2195" s="22" t="n">
        <x:f>'01 Controls'!$E$26*'02 Cargo Classes'!$M$14</x:f>
        <x:v>0.05</x:v>
      </x:c>
      <x:c r="R2195" s="22" t="n">
        <x:f>'01 Controls'!$F$26*'02 Cargo Classes'!$N$14</x:f>
        <x:v>0</x:v>
      </x:c>
      <x:c r="S2195" s="22" t="n">
        <x:f>'01 Controls'!$G$26*'02 Cargo Classes'!$O$14</x:f>
        <x:v>0.95</x:v>
      </x:c>
      <x:c r="T2195" s="22" t="n">
        <x:f>'01 Controls'!$H$26*'02 Cargo Classes'!$P$14</x:f>
        <x:v>0</x:v>
      </x:c>
      <x:c r="U2195" s="22" t="n">
        <x:f>SUM(Q2195:T2195)</x:f>
        <x:v>1</x:v>
      </x:c>
      <x:c r="V2195" s="18" t="n">
        <x:f>IF(U2195=0,0,N2195*Q2195/U2195)</x:f>
        <x:v>37.9092</x:v>
      </x:c>
      <x:c r="W2195" s="18" t="n">
        <x:f>IF(U2195=0,0,P2195*Q2195/U2195)</x:f>
        <x:v>306</x:v>
      </x:c>
      <x:c r="X2195" s="18" t="n">
        <x:f>MAX(V2195,W2195*'01 Controls'!$E$12)</x:f>
        <x:v>76.5</x:v>
      </x:c>
      <x:c r="Y2195" s="18" t="n">
        <x:f>IF(U2195=0,0,N2195*R2195/U2195)</x:f>
        <x:v>0</x:v>
      </x:c>
      <x:c r="Z2195" s="18" t="n">
        <x:f>IF(U2195=0,0,P2195*R2195/U2195)</x:f>
        <x:v>0</x:v>
      </x:c>
      <x:c r="AA2195" s="18" t="n">
        <x:f>MAX(Y2195,Z2195*'01 Controls'!$E$13)</x:f>
        <x:v>0</x:v>
      </x:c>
      <x:c r="AB2195" s="18" t="n">
        <x:f>IF(U2195=0,0,N2195*S2195/U2195)</x:f>
        <x:v>720.2747999999999</x:v>
      </x:c>
      <x:c r="AC2195" s="18" t="n">
        <x:f>IF(U2195=0,0,P2195*S2195/U2195)</x:f>
        <x:v>5814</x:v>
      </x:c>
      <x:c r="AD2195" s="18" t="n">
        <x:f>MAX(AB2195,AC2195*'01 Controls'!$E$14)</x:f>
        <x:v>1162.8</x:v>
      </x:c>
      <x:c r="AE2195" s="18" t="n">
        <x:f>IF(U2195=0,0,N2195*T2195/U2195)</x:f>
        <x:v>0</x:v>
      </x:c>
      <x:c r="AF2195" s="18" t="n">
        <x:f>IF(U2195=0,0,P2195*T2195/U2195)</x:f>
        <x:v>0</x:v>
      </x:c>
      <x:c r="AG2195" s="18" t="n">
        <x:f>MAX(AE2195,AF2195*'01 Controls'!$E$15)</x:f>
        <x:v>0</x:v>
      </x:c>
      <x:c r="AH2195" s="18" t="n">
        <x:f>SUM(V2195,Y2195,AB2195,AE2195)</x:f>
        <x:v>758.184</x:v>
      </x:c>
      <x:c r="AI2195" s="18" t="n">
        <x:f>N2195-AH2195</x:f>
        <x:v>0</x:v>
      </x:c>
      <x:c r="AJ2195" s="18" t="n">
        <x:f>V2195*INDEX('07 Mode Capacity'!$P$6:$P$17,MATCH("AIR-"&amp;I2195,'07 Mode Capacity'!$C$6:$C$17,0))</x:f>
        <x:v>10.627300537220451</x:v>
      </x:c>
      <x:c r="AK2195" s="18" t="n">
        <x:f>Y2195*INDEX('07 Mode Capacity'!$P$6:$P$17,MATCH("OCEAN-"&amp;I2195,'07 Mode Capacity'!$C$6:$C$17,0))</x:f>
        <x:v>0</x:v>
      </x:c>
      <x:c r="AL2195" s="18" t="n">
        <x:f>AB2195*INDEX('07 Mode Capacity'!$P$6:$P$17,MATCH("LAND-"&amp;I2195,'07 Mode Capacity'!$C$6:$C$17,0))</x:f>
        <x:v>87.9080048050165</x:v>
      </x:c>
      <x:c r="AM2195" s="18" t="n">
        <x:f>AE2195*INDEX('07 Mode Capacity'!$P$6:$P$17,MATCH("INLAND-"&amp;I2195,'07 Mode Capacity'!$C$6:$C$17,0))</x:f>
        <x:v>0</x:v>
      </x:c>
      <x:c r="AN2195" s="18" t="n">
        <x:f>SUM(AJ2195:AM2195)</x:f>
        <x:v>98.53530534223695</x:v>
      </x:c>
      <x:c r="AO2195" s="17" t="n">
        <x:f>IF(N2195=0,1,AN2195/N2195)</x:f>
        <x:v>0.12996225895328437</x:v>
      </x:c>
      <x:c r="AP2195" s="11" t="str">
        <x:f>IF(AO2195&gt;='01 Controls'!$E$16,"PASS","FAIL")</x:f>
        <x:v>FAIL</x:v>
      </x:c>
      <x:c r="AQ2195" s="11" t="str">
        <x:v>UNQUANTIFIED</x:v>
      </x:c>
      <x:c r="AR2195" s="11" t="str">
        <x:v>Position-class planning record; serial item and receiver open</x:v>
      </x:c>
      <x:c r="AS2195" s="26"/>
      <x:c r="AT2195" s="26"/>
    </x:row>
    <x:row r="2196">
      <x:c r="C2196" s="11" t="str">
        <x:v>M2-CM-RMG-APL-45</x:v>
      </x:c>
      <x:c r="D2196" s="11" t="str">
        <x:v>M2</x:v>
      </x:c>
      <x:c r="E2196" s="11" t="str">
        <x:v>Urban heat</x:v>
      </x:c>
      <x:c r="F2196" s="11" t="str">
        <x:v>CM-RMG</x:v>
      </x:c>
      <x:c r="G2196" s="11" t="str">
        <x:v>Civil road-mobility group</x:v>
      </x:c>
      <x:c r="H2196" s="11" t="str">
        <x:v>APL-45</x:v>
      </x:c>
      <x:c r="I2196" s="19" t="n">
        <x:v>24</x:v>
      </x:c>
      <x:c r="J2196" s="21" t="n">
        <x:v>8</x:v>
      </x:c>
      <x:c r="K2196" s="18" t="n">
        <x:f>'05 Cargo Register'!K404</x:f>
        <x:v>105</x:v>
      </x:c>
      <x:c r="L2196" s="18" t="n">
        <x:f>'05 Cargo Register'!N404</x:f>
        <x:v>28</x:v>
      </x:c>
      <x:c r="M2196" s="18" t="n">
        <x:f>'05 Cargo Register'!O404</x:f>
        <x:v>210</x:v>
      </x:c>
      <x:c r="N2196" s="18" t="n">
        <x:f>J2196*K2196</x:f>
        <x:v>840</x:v>
      </x:c>
      <x:c r="O2196" s="18" t="n">
        <x:f>J2196*L2196</x:f>
        <x:v>224</x:v>
      </x:c>
      <x:c r="P2196" s="18" t="n">
        <x:f>J2196*M2196</x:f>
        <x:v>1680</x:v>
      </x:c>
      <x:c r="Q2196" s="22" t="n">
        <x:f>'01 Controls'!$E$26*'02 Cargo Classes'!$M$6</x:f>
        <x:v>0.15000000000000002</x:v>
      </x:c>
      <x:c r="R2196" s="22" t="n">
        <x:f>'01 Controls'!$F$26*'02 Cargo Classes'!$N$6</x:f>
        <x:v>0</x:v>
      </x:c>
      <x:c r="S2196" s="22" t="n">
        <x:f>'01 Controls'!$G$26*'02 Cargo Classes'!$O$6</x:f>
        <x:v>0.95</x:v>
      </x:c>
      <x:c r="T2196" s="22" t="n">
        <x:f>'01 Controls'!$H$26*'02 Cargo Classes'!$P$6</x:f>
        <x:v>0</x:v>
      </x:c>
      <x:c r="U2196" s="22" t="n">
        <x:f>SUM(Q2196:T2196)</x:f>
        <x:v>1.1</x:v>
      </x:c>
      <x:c r="V2196" s="18" t="n">
        <x:f>IF(U2196=0,0,N2196*Q2196/U2196)</x:f>
        <x:v>114.54545454545455</x:v>
      </x:c>
      <x:c r="W2196" s="18" t="n">
        <x:f>IF(U2196=0,0,P2196*Q2196/U2196)</x:f>
        <x:v>229.0909090909091</x:v>
      </x:c>
      <x:c r="X2196" s="18" t="n">
        <x:f>MAX(V2196,W2196*'01 Controls'!$E$12)</x:f>
        <x:v>114.54545454545455</x:v>
      </x:c>
      <x:c r="Y2196" s="18" t="n">
        <x:f>IF(U2196=0,0,N2196*R2196/U2196)</x:f>
        <x:v>0</x:v>
      </x:c>
      <x:c r="Z2196" s="18" t="n">
        <x:f>IF(U2196=0,0,P2196*R2196/U2196)</x:f>
        <x:v>0</x:v>
      </x:c>
      <x:c r="AA2196" s="18" t="n">
        <x:f>MAX(Y2196,Z2196*'01 Controls'!$E$13)</x:f>
        <x:v>0</x:v>
      </x:c>
      <x:c r="AB2196" s="18" t="n">
        <x:f>IF(U2196=0,0,N2196*S2196/U2196)</x:f>
        <x:v>725.4545454545454</x:v>
      </x:c>
      <x:c r="AC2196" s="18" t="n">
        <x:f>IF(U2196=0,0,P2196*S2196/U2196)</x:f>
        <x:v>1450.9090909090908</x:v>
      </x:c>
      <x:c r="AD2196" s="18" t="n">
        <x:f>MAX(AB2196,AC2196*'01 Controls'!$E$14)</x:f>
        <x:v>725.4545454545454</x:v>
      </x:c>
      <x:c r="AE2196" s="18" t="n">
        <x:f>IF(U2196=0,0,N2196*T2196/U2196)</x:f>
        <x:v>0</x:v>
      </x:c>
      <x:c r="AF2196" s="18" t="n">
        <x:f>IF(U2196=0,0,P2196*T2196/U2196)</x:f>
        <x:v>0</x:v>
      </x:c>
      <x:c r="AG2196" s="18" t="n">
        <x:f>MAX(AE2196,AF2196*'01 Controls'!$E$15)</x:f>
        <x:v>0</x:v>
      </x:c>
      <x:c r="AH2196" s="18" t="n">
        <x:f>SUM(V2196,Y2196,AB2196,AE2196)</x:f>
        <x:v>839.9999999999999</x:v>
      </x:c>
      <x:c r="AI2196" s="18" t="n">
        <x:f>N2196-AH2196</x:f>
        <x:v>1.1368683772161603e-13</x:v>
      </x:c>
      <x:c r="AJ2196" s="18" t="n">
        <x:f>V2196*INDEX('07 Mode Capacity'!$P$6:$P$17,MATCH("AIR-"&amp;I2196,'07 Mode Capacity'!$C$6:$C$17,0))</x:f>
        <x:v>23.242884134270508</x:v>
      </x:c>
      <x:c r="AK2196" s="18" t="n">
        <x:f>Y2196*INDEX('07 Mode Capacity'!$P$6:$P$17,MATCH("OCEAN-"&amp;I2196,'07 Mode Capacity'!$C$6:$C$17,0))</x:f>
        <x:v>0</x:v>
      </x:c>
      <x:c r="AL2196" s="18" t="n">
        <x:f>AB2196*INDEX('07 Mode Capacity'!$P$6:$P$17,MATCH("LAND-"&amp;I2196,'07 Mode Capacity'!$C$6:$C$17,0))</x:f>
        <x:v>277.4870341373933</x:v>
      </x:c>
      <x:c r="AM2196" s="18" t="n">
        <x:f>AE2196*INDEX('07 Mode Capacity'!$P$6:$P$17,MATCH("INLAND-"&amp;I2196,'07 Mode Capacity'!$C$6:$C$17,0))</x:f>
        <x:v>0</x:v>
      </x:c>
      <x:c r="AN2196" s="18" t="n">
        <x:f>SUM(AJ2196:AM2196)</x:f>
        <x:v>300.72991827166385</x:v>
      </x:c>
      <x:c r="AO2196" s="17" t="n">
        <x:f>IF(N2196=0,1,AN2196/N2196)</x:f>
        <x:v>0.3580118074662665</x:v>
      </x:c>
      <x:c r="AP2196" s="11" t="str">
        <x:f>IF(AO2196&gt;='01 Controls'!$E$16,"PASS","FAIL")</x:f>
        <x:v>FAIL</x:v>
      </x:c>
      <x:c r="AQ2196" s="11" t="str">
        <x:v>UNQUANTIFIED</x:v>
      </x:c>
      <x:c r="AR2196" s="11" t="str">
        <x:v>Position-class planning record; serial item and receiver open</x:v>
      </x:c>
      <x:c r="AS2196" s="26"/>
      <x:c r="AT2196" s="26"/>
    </x:row>
    <x:row r="2197">
      <x:c r="C2197" s="11" t="str">
        <x:v>M2-CM-RMG-ISO-18</x:v>
      </x:c>
      <x:c r="D2197" s="11" t="str">
        <x:v>M2</x:v>
      </x:c>
      <x:c r="E2197" s="11" t="str">
        <x:v>Urban heat</x:v>
      </x:c>
      <x:c r="F2197" s="11" t="str">
        <x:v>CM-RMG</x:v>
      </x:c>
      <x:c r="G2197" s="11" t="str">
        <x:v>Civil road-mobility group</x:v>
      </x:c>
      <x:c r="H2197" s="11" t="str">
        <x:v>ISO-18</x:v>
      </x:c>
      <x:c r="I2197" s="19" t="n">
        <x:v>48</x:v>
      </x:c>
      <x:c r="J2197" s="21" t="n">
        <x:v>8</x:v>
      </x:c>
      <x:c r="K2197" s="18" t="n">
        <x:f>'05 Cargo Register'!K405</x:f>
        <x:v>262.5</x:v>
      </x:c>
      <x:c r="L2197" s="18" t="n">
        <x:f>'05 Cargo Register'!N405</x:f>
        <x:v>18</x:v>
      </x:c>
      <x:c r="M2197" s="18" t="n">
        <x:f>'05 Cargo Register'!O405</x:f>
        <x:v>475.20000000000005</x:v>
      </x:c>
      <x:c r="N2197" s="18" t="n">
        <x:f>J2197*K2197</x:f>
        <x:v>2100</x:v>
      </x:c>
      <x:c r="O2197" s="18" t="n">
        <x:f>J2197*L2197</x:f>
        <x:v>144</x:v>
      </x:c>
      <x:c r="P2197" s="18" t="n">
        <x:f>J2197*M2197</x:f>
        <x:v>3801.6000000000004</x:v>
      </x:c>
      <x:c r="Q2197" s="22" t="n">
        <x:f>'01 Controls'!$E$26*'02 Cargo Classes'!$M$7</x:f>
        <x:v>0.010000000000000002</x:v>
      </x:c>
      <x:c r="R2197" s="22" t="n">
        <x:f>'01 Controls'!$F$26*'02 Cargo Classes'!$N$7</x:f>
        <x:v>0</x:v>
      </x:c>
      <x:c r="S2197" s="22" t="n">
        <x:f>'01 Controls'!$G$26*'02 Cargo Classes'!$O$7</x:f>
        <x:v>1.14</x:v>
      </x:c>
      <x:c r="T2197" s="22" t="n">
        <x:f>'01 Controls'!$H$26*'02 Cargo Classes'!$P$7</x:f>
        <x:v>0</x:v>
      </x:c>
      <x:c r="U2197" s="22" t="n">
        <x:f>SUM(Q2197:T2197)</x:f>
        <x:v>1.15</x:v>
      </x:c>
      <x:c r="V2197" s="18" t="n">
        <x:f>IF(U2197=0,0,N2197*Q2197/U2197)</x:f>
        <x:v>18.260869565217394</x:v>
      </x:c>
      <x:c r="W2197" s="18" t="n">
        <x:f>IF(U2197=0,0,P2197*Q2197/U2197)</x:f>
        <x:v>33.05739130434784</x:v>
      </x:c>
      <x:c r="X2197" s="18" t="n">
        <x:f>MAX(V2197,W2197*'01 Controls'!$E$12)</x:f>
        <x:v>18.260869565217394</x:v>
      </x:c>
      <x:c r="Y2197" s="18" t="n">
        <x:f>IF(U2197=0,0,N2197*R2197/U2197)</x:f>
        <x:v>0</x:v>
      </x:c>
      <x:c r="Z2197" s="18" t="n">
        <x:f>IF(U2197=0,0,P2197*R2197/U2197)</x:f>
        <x:v>0</x:v>
      </x:c>
      <x:c r="AA2197" s="18" t="n">
        <x:f>MAX(Y2197,Z2197*'01 Controls'!$E$13)</x:f>
        <x:v>0</x:v>
      </x:c>
      <x:c r="AB2197" s="18" t="n">
        <x:f>IF(U2197=0,0,N2197*S2197/U2197)</x:f>
        <x:v>2081.739130434783</x:v>
      </x:c>
      <x:c r="AC2197" s="18" t="n">
        <x:f>IF(U2197=0,0,P2197*S2197/U2197)</x:f>
        <x:v>3768.5426086956522</x:v>
      </x:c>
      <x:c r="AD2197" s="18" t="n">
        <x:f>MAX(AB2197,AC2197*'01 Controls'!$E$14)</x:f>
        <x:v>2081.739130434783</x:v>
      </x:c>
      <x:c r="AE2197" s="18" t="n">
        <x:f>IF(U2197=0,0,N2197*T2197/U2197)</x:f>
        <x:v>0</x:v>
      </x:c>
      <x:c r="AF2197" s="18" t="n">
        <x:f>IF(U2197=0,0,P2197*T2197/U2197)</x:f>
        <x:v>0</x:v>
      </x:c>
      <x:c r="AG2197" s="18" t="n">
        <x:f>MAX(AE2197,AF2197*'01 Controls'!$E$15)</x:f>
        <x:v>0</x:v>
      </x:c>
      <x:c r="AH2197" s="18" t="n">
        <x:f>SUM(V2197,Y2197,AB2197,AE2197)</x:f>
        <x:v>2100.0000000000005</x:v>
      </x:c>
      <x:c r="AI2197" s="18" t="n">
        <x:f>N2197-AH2197</x:f>
        <x:v>-4.547473508864641e-13</x:v>
      </x:c>
      <x:c r="AJ2197" s="18" t="n">
        <x:f>V2197*INDEX('07 Mode Capacity'!$P$6:$P$17,MATCH("AIR-"&amp;I2197,'07 Mode Capacity'!$C$6:$C$17,0))</x:f>
        <x:v>5.119172890500127</x:v>
      </x:c>
      <x:c r="AK2197" s="18" t="n">
        <x:f>Y2197*INDEX('07 Mode Capacity'!$P$6:$P$17,MATCH("OCEAN-"&amp;I2197,'07 Mode Capacity'!$C$6:$C$17,0))</x:f>
        <x:v>0</x:v>
      </x:c>
      <x:c r="AL2197" s="18" t="n">
        <x:f>AB2197*INDEX('07 Mode Capacity'!$P$6:$P$17,MATCH("LAND-"&amp;I2197,'07 Mode Capacity'!$C$6:$C$17,0))</x:f>
        <x:v>254.07182575463113</x:v>
      </x:c>
      <x:c r="AM2197" s="18" t="n">
        <x:f>AE2197*INDEX('07 Mode Capacity'!$P$6:$P$17,MATCH("INLAND-"&amp;I2197,'07 Mode Capacity'!$C$6:$C$17,0))</x:f>
        <x:v>0</x:v>
      </x:c>
      <x:c r="AN2197" s="18" t="n">
        <x:f>SUM(AJ2197:AM2197)</x:f>
        <x:v>259.1909986451313</x:v>
      </x:c>
      <x:c r="AO2197" s="17" t="n">
        <x:f>IF(N2197=0,1,AN2197/N2197)</x:f>
        <x:v>0.12342428506911014</x:v>
      </x:c>
      <x:c r="AP2197" s="11" t="str">
        <x:f>IF(AO2197&gt;='01 Controls'!$E$16,"PASS","FAIL")</x:f>
        <x:v>FAIL</x:v>
      </x:c>
      <x:c r="AQ2197" s="11" t="str">
        <x:v>UNQUANTIFIED</x:v>
      </x:c>
      <x:c r="AR2197" s="11" t="str">
        <x:v>Position-class planning record; serial item and receiver open</x:v>
      </x:c>
      <x:c r="AS2197" s="26"/>
      <x:c r="AT2197" s="26"/>
    </x:row>
    <x:row r="2198">
      <x:c r="C2198" s="11" t="str">
        <x:v>M2-CM-RMG-COL-12</x:v>
      </x:c>
      <x:c r="D2198" s="11" t="str">
        <x:v>M2</x:v>
      </x:c>
      <x:c r="E2198" s="11" t="str">
        <x:v>Urban heat</x:v>
      </x:c>
      <x:c r="F2198" s="11" t="str">
        <x:v>CM-RMG</x:v>
      </x:c>
      <x:c r="G2198" s="11" t="str">
        <x:v>Civil road-mobility group</x:v>
      </x:c>
      <x:c r="H2198" s="11" t="str">
        <x:v>COL-12</x:v>
      </x:c>
      <x:c r="I2198" s="19" t="n">
        <x:v>24</x:v>
      </x:c>
      <x:c r="J2198" s="21" t="n">
        <x:v>8</x:v>
      </x:c>
      <x:c r="K2198" s="18" t="n">
        <x:f>'05 Cargo Register'!K406</x:f>
        <x:v>105</x:v>
      </x:c>
      <x:c r="L2198" s="18" t="n">
        <x:f>'05 Cargo Register'!N406</x:f>
        <x:v>11</x:v>
      </x:c>
      <x:c r="M2198" s="18" t="n">
        <x:f>'05 Cargo Register'!O406</x:f>
        <x:v>290.40000000000003</x:v>
      </x:c>
      <x:c r="N2198" s="18" t="n">
        <x:f>J2198*K2198</x:f>
        <x:v>840</x:v>
      </x:c>
      <x:c r="O2198" s="18" t="n">
        <x:f>J2198*L2198</x:f>
        <x:v>88</x:v>
      </x:c>
      <x:c r="P2198" s="18" t="n">
        <x:f>J2198*M2198</x:f>
        <x:v>2323.2000000000003</x:v>
      </x:c>
      <x:c r="Q2198" s="22" t="n">
        <x:f>'01 Controls'!$E$26*'02 Cargo Classes'!$M$8</x:f>
        <x:v>0.1</x:v>
      </x:c>
      <x:c r="R2198" s="22" t="n">
        <x:f>'01 Controls'!$F$26*'02 Cargo Classes'!$N$8</x:f>
        <x:v>0</x:v>
      </x:c>
      <x:c r="S2198" s="22" t="n">
        <x:f>'01 Controls'!$G$26*'02 Cargo Classes'!$O$8</x:f>
        <x:v>1.14</x:v>
      </x:c>
      <x:c r="T2198" s="22" t="n">
        <x:f>'01 Controls'!$H$26*'02 Cargo Classes'!$P$8</x:f>
        <x:v>0</x:v>
      </x:c>
      <x:c r="U2198" s="22" t="n">
        <x:f>SUM(Q2198:T2198)</x:f>
        <x:v>1.24</x:v>
      </x:c>
      <x:c r="V2198" s="18" t="n">
        <x:f>IF(U2198=0,0,N2198*Q2198/U2198)</x:f>
        <x:v>67.74193548387098</x:v>
      </x:c>
      <x:c r="W2198" s="18" t="n">
        <x:f>IF(U2198=0,0,P2198*Q2198/U2198)</x:f>
        <x:v>187.35483870967747</x:v>
      </x:c>
      <x:c r="X2198" s="18" t="n">
        <x:f>MAX(V2198,W2198*'01 Controls'!$E$12)</x:f>
        <x:v>67.74193548387098</x:v>
      </x:c>
      <x:c r="Y2198" s="18" t="n">
        <x:f>IF(U2198=0,0,N2198*R2198/U2198)</x:f>
        <x:v>0</x:v>
      </x:c>
      <x:c r="Z2198" s="18" t="n">
        <x:f>IF(U2198=0,0,P2198*R2198/U2198)</x:f>
        <x:v>0</x:v>
      </x:c>
      <x:c r="AA2198" s="18" t="n">
        <x:f>MAX(Y2198,Z2198*'01 Controls'!$E$13)</x:f>
        <x:v>0</x:v>
      </x:c>
      <x:c r="AB2198" s="18" t="n">
        <x:f>IF(U2198=0,0,N2198*S2198/U2198)</x:f>
        <x:v>772.2580645161289</x:v>
      </x:c>
      <x:c r="AC2198" s="18" t="n">
        <x:f>IF(U2198=0,0,P2198*S2198/U2198)</x:f>
        <x:v>2135.8451612903223</x:v>
      </x:c>
      <x:c r="AD2198" s="18" t="n">
        <x:f>MAX(AB2198,AC2198*'01 Controls'!$E$14)</x:f>
        <x:v>772.2580645161289</x:v>
      </x:c>
      <x:c r="AE2198" s="18" t="n">
        <x:f>IF(U2198=0,0,N2198*T2198/U2198)</x:f>
        <x:v>0</x:v>
      </x:c>
      <x:c r="AF2198" s="18" t="n">
        <x:f>IF(U2198=0,0,P2198*T2198/U2198)</x:f>
        <x:v>0</x:v>
      </x:c>
      <x:c r="AG2198" s="18" t="n">
        <x:f>MAX(AE2198,AF2198*'01 Controls'!$E$15)</x:f>
        <x:v>0</x:v>
      </x:c>
      <x:c r="AH2198" s="18" t="n">
        <x:f>SUM(V2198,Y2198,AB2198,AE2198)</x:f>
        <x:v>839.9999999999999</x:v>
      </x:c>
      <x:c r="AI2198" s="18" t="n">
        <x:f>N2198-AH2198</x:f>
        <x:v>1.1368683772161603e-13</x:v>
      </x:c>
      <x:c r="AJ2198" s="18" t="n">
        <x:f>V2198*INDEX('07 Mode Capacity'!$P$6:$P$17,MATCH("AIR-"&amp;I2198,'07 Mode Capacity'!$C$6:$C$17,0))</x:f>
        <x:v>13.745791692310517</x:v>
      </x:c>
      <x:c r="AK2198" s="18" t="n">
        <x:f>Y2198*INDEX('07 Mode Capacity'!$P$6:$P$17,MATCH("OCEAN-"&amp;I2198,'07 Mode Capacity'!$C$6:$C$17,0))</x:f>
        <x:v>0</x:v>
      </x:c>
      <x:c r="AL2198" s="18" t="n">
        <x:f>AB2198*INDEX('07 Mode Capacity'!$P$6:$P$17,MATCH("LAND-"&amp;I2198,'07 Mode Capacity'!$C$6:$C$17,0))</x:f>
        <x:v>295.38942343658</x:v>
      </x:c>
      <x:c r="AM2198" s="18" t="n">
        <x:f>AE2198*INDEX('07 Mode Capacity'!$P$6:$P$17,MATCH("INLAND-"&amp;I2198,'07 Mode Capacity'!$C$6:$C$17,0))</x:f>
        <x:v>0</x:v>
      </x:c>
      <x:c r="AN2198" s="18" t="n">
        <x:f>SUM(AJ2198:AM2198)</x:f>
        <x:v>309.1352151288905</x:v>
      </x:c>
      <x:c r="AO2198" s="17" t="n">
        <x:f>IF(N2198=0,1,AN2198/N2198)</x:f>
        <x:v>0.36801811324867917</x:v>
      </x:c>
      <x:c r="AP2198" s="11" t="str">
        <x:f>IF(AO2198&gt;='01 Controls'!$E$16,"PASS","FAIL")</x:f>
        <x:v>FAIL</x:v>
      </x:c>
      <x:c r="AQ2198" s="11" t="str">
        <x:v>UNQUANTIFIED</x:v>
      </x:c>
      <x:c r="AR2198" s="11" t="str">
        <x:v>Position-class planning record; serial item and receiver open</x:v>
      </x:c>
      <x:c r="AS2198" s="26"/>
      <x:c r="AT2198" s="26"/>
    </x:row>
    <x:row r="2199">
      <x:c r="C2199" s="11" t="str">
        <x:v>M2-CM-RMG-BAT-22</x:v>
      </x:c>
      <x:c r="D2199" s="11" t="str">
        <x:v>M2</x:v>
      </x:c>
      <x:c r="E2199" s="11" t="str">
        <x:v>Urban heat</x:v>
      </x:c>
      <x:c r="F2199" s="11" t="str">
        <x:v>CM-RMG</x:v>
      </x:c>
      <x:c r="G2199" s="11" t="str">
        <x:v>Civil road-mobility group</x:v>
      </x:c>
      <x:c r="H2199" s="11" t="str">
        <x:v>BAT-22</x:v>
      </x:c>
      <x:c r="I2199" s="19" t="n">
        <x:v>48</x:v>
      </x:c>
      <x:c r="J2199" s="21" t="n">
        <x:v>8</x:v>
      </x:c>
      <x:c r="K2199" s="18" t="n">
        <x:f>'05 Cargo Register'!K407</x:f>
        <x:v>131.25</x:v>
      </x:c>
      <x:c r="L2199" s="18" t="n">
        <x:f>'05 Cargo Register'!N407</x:f>
        <x:v>8</x:v>
      </x:c>
      <x:c r="M2199" s="18" t="n">
        <x:f>'05 Cargo Register'!O407</x:f>
        <x:v>211.20000000000002</x:v>
      </x:c>
      <x:c r="N2199" s="18" t="n">
        <x:f>J2199*K2199</x:f>
        <x:v>1050</x:v>
      </x:c>
      <x:c r="O2199" s="18" t="n">
        <x:f>J2199*L2199</x:f>
        <x:v>64</x:v>
      </x:c>
      <x:c r="P2199" s="18" t="n">
        <x:f>J2199*M2199</x:f>
        <x:v>1689.6000000000001</x:v>
      </x:c>
      <x:c r="Q2199" s="22" t="n">
        <x:f>'01 Controls'!$E$26*'02 Cargo Classes'!$M$9</x:f>
        <x:v>0</x:v>
      </x:c>
      <x:c r="R2199" s="22" t="n">
        <x:f>'01 Controls'!$F$26*'02 Cargo Classes'!$N$9</x:f>
        <x:v>0</x:v>
      </x:c>
      <x:c r="S2199" s="22" t="n">
        <x:f>'01 Controls'!$G$26*'02 Cargo Classes'!$O$9</x:f>
        <x:v>0.95</x:v>
      </x:c>
      <x:c r="T2199" s="22" t="n">
        <x:f>'01 Controls'!$H$26*'02 Cargo Classes'!$P$9</x:f>
        <x:v>0</x:v>
      </x:c>
      <x:c r="U2199" s="22" t="n">
        <x:f>SUM(Q2199:T2199)</x:f>
        <x:v>0.95</x:v>
      </x:c>
      <x:c r="V2199" s="18" t="n">
        <x:f>IF(U2199=0,0,N2199*Q2199/U2199)</x:f>
        <x:v>0</x:v>
      </x:c>
      <x:c r="W2199" s="18" t="n">
        <x:f>IF(U2199=0,0,P2199*Q2199/U2199)</x:f>
        <x:v>0</x:v>
      </x:c>
      <x:c r="X2199" s="18" t="n">
        <x:f>MAX(V2199,W2199*'01 Controls'!$E$12)</x:f>
        <x:v>0</x:v>
      </x:c>
      <x:c r="Y2199" s="18" t="n">
        <x:f>IF(U2199=0,0,N2199*R2199/U2199)</x:f>
        <x:v>0</x:v>
      </x:c>
      <x:c r="Z2199" s="18" t="n">
        <x:f>IF(U2199=0,0,P2199*R2199/U2199)</x:f>
        <x:v>0</x:v>
      </x:c>
      <x:c r="AA2199" s="18" t="n">
        <x:f>MAX(Y2199,Z2199*'01 Controls'!$E$13)</x:f>
        <x:v>0</x:v>
      </x:c>
      <x:c r="AB2199" s="18" t="n">
        <x:f>IF(U2199=0,0,N2199*S2199/U2199)</x:f>
        <x:v>1050</x:v>
      </x:c>
      <x:c r="AC2199" s="18" t="n">
        <x:f>IF(U2199=0,0,P2199*S2199/U2199)</x:f>
        <x:v>1689.6000000000001</x:v>
      </x:c>
      <x:c r="AD2199" s="18" t="n">
        <x:f>MAX(AB2199,AC2199*'01 Controls'!$E$14)</x:f>
        <x:v>1050</x:v>
      </x:c>
      <x:c r="AE2199" s="18" t="n">
        <x:f>IF(U2199=0,0,N2199*T2199/U2199)</x:f>
        <x:v>0</x:v>
      </x:c>
      <x:c r="AF2199" s="18" t="n">
        <x:f>IF(U2199=0,0,P2199*T2199/U2199)</x:f>
        <x:v>0</x:v>
      </x:c>
      <x:c r="AG2199" s="18" t="n">
        <x:f>MAX(AE2199,AF2199*'01 Controls'!$E$15)</x:f>
        <x:v>0</x:v>
      </x:c>
      <x:c r="AH2199" s="18" t="n">
        <x:f>SUM(V2199,Y2199,AB2199,AE2199)</x:f>
        <x:v>1050</x:v>
      </x:c>
      <x:c r="AI2199" s="18" t="n">
        <x:f>N2199-AH2199</x:f>
        <x:v>0</x:v>
      </x:c>
      <x:c r="AJ2199" s="18" t="n">
        <x:f>V2199*INDEX('07 Mode Capacity'!$P$6:$P$17,MATCH("AIR-"&amp;I2199,'07 Mode Capacity'!$C$6:$C$17,0))</x:f>
        <x:v>0</x:v>
      </x:c>
      <x:c r="AK2199" s="18" t="n">
        <x:f>Y2199*INDEX('07 Mode Capacity'!$P$6:$P$17,MATCH("OCEAN-"&amp;I2199,'07 Mode Capacity'!$C$6:$C$17,0))</x:f>
        <x:v>0</x:v>
      </x:c>
      <x:c r="AL2199" s="18" t="n">
        <x:f>AB2199*INDEX('07 Mode Capacity'!$P$6:$P$17,MATCH("LAND-"&amp;I2199,'07 Mode Capacity'!$C$6:$C$17,0))</x:f>
        <x:v>128.15026299027446</x:v>
      </x:c>
      <x:c r="AM2199" s="18" t="n">
        <x:f>AE2199*INDEX('07 Mode Capacity'!$P$6:$P$17,MATCH("INLAND-"&amp;I2199,'07 Mode Capacity'!$C$6:$C$17,0))</x:f>
        <x:v>0</x:v>
      </x:c>
      <x:c r="AN2199" s="18" t="n">
        <x:f>SUM(AJ2199:AM2199)</x:f>
        <x:v>128.15026299027446</x:v>
      </x:c>
      <x:c r="AO2199" s="17" t="n">
        <x:f>IF(N2199=0,1,AN2199/N2199)</x:f>
        <x:v>0.1220478695145471</x:v>
      </x:c>
      <x:c r="AP2199" s="11" t="str">
        <x:f>IF(AO2199&gt;='01 Controls'!$E$16,"PASS","FAIL")</x:f>
        <x:v>FAIL</x:v>
      </x:c>
      <x:c r="AQ2199" s="11" t="str">
        <x:v>UNQUANTIFIED</x:v>
      </x:c>
      <x:c r="AR2199" s="11" t="str">
        <x:v>Position-class planning record; serial item and receiver open</x:v>
      </x:c>
      <x:c r="AS2199" s="26"/>
      <x:c r="AT2199" s="26"/>
    </x:row>
    <x:row r="2200">
      <x:c r="C2200" s="11" t="str">
        <x:v>M2-CM-RMG-TNK-20</x:v>
      </x:c>
      <x:c r="D2200" s="11" t="str">
        <x:v>M2</x:v>
      </x:c>
      <x:c r="E2200" s="11" t="str">
        <x:v>Urban heat</x:v>
      </x:c>
      <x:c r="F2200" s="11" t="str">
        <x:v>CM-RMG</x:v>
      </x:c>
      <x:c r="G2200" s="11" t="str">
        <x:v>Civil road-mobility group</x:v>
      </x:c>
      <x:c r="H2200" s="11" t="str">
        <x:v>TNK-20</x:v>
      </x:c>
      <x:c r="I2200" s="19" t="n">
        <x:v>48</x:v>
      </x:c>
      <x:c r="J2200" s="21" t="n">
        <x:v>8</x:v>
      </x:c>
      <x:c r="K2200" s="18" t="n">
        <x:f>'05 Cargo Register'!K408</x:f>
        <x:v>131.25</x:v>
      </x:c>
      <x:c r="L2200" s="18" t="n">
        <x:f>'05 Cargo Register'!N408</x:f>
        <x:v>8</x:v>
      </x:c>
      <x:c r="M2200" s="18" t="n">
        <x:f>'05 Cargo Register'!O408</x:f>
        <x:v>170</x:v>
      </x:c>
      <x:c r="N2200" s="18" t="n">
        <x:f>J2200*K2200</x:f>
        <x:v>1050</x:v>
      </x:c>
      <x:c r="O2200" s="18" t="n">
        <x:f>J2200*L2200</x:f>
        <x:v>64</x:v>
      </x:c>
      <x:c r="P2200" s="18" t="n">
        <x:f>J2200*M2200</x:f>
        <x:v>1360</x:v>
      </x:c>
      <x:c r="Q2200" s="22" t="n">
        <x:f>'01 Controls'!$E$26*'02 Cargo Classes'!$M$10</x:f>
        <x:v>0</x:v>
      </x:c>
      <x:c r="R2200" s="22" t="n">
        <x:f>'01 Controls'!$F$26*'02 Cargo Classes'!$N$10</x:f>
        <x:v>0</x:v>
      </x:c>
      <x:c r="S2200" s="22" t="n">
        <x:f>'01 Controls'!$G$26*'02 Cargo Classes'!$O$10</x:f>
        <x:v>0.95</x:v>
      </x:c>
      <x:c r="T2200" s="22" t="n">
        <x:f>'01 Controls'!$H$26*'02 Cargo Classes'!$P$10</x:f>
        <x:v>0</x:v>
      </x:c>
      <x:c r="U2200" s="22" t="n">
        <x:f>SUM(Q2200:T2200)</x:f>
        <x:v>0.95</x:v>
      </x:c>
      <x:c r="V2200" s="18" t="n">
        <x:f>IF(U2200=0,0,N2200*Q2200/U2200)</x:f>
        <x:v>0</x:v>
      </x:c>
      <x:c r="W2200" s="18" t="n">
        <x:f>IF(U2200=0,0,P2200*Q2200/U2200)</x:f>
        <x:v>0</x:v>
      </x:c>
      <x:c r="X2200" s="18" t="n">
        <x:f>MAX(V2200,W2200*'01 Controls'!$E$12)</x:f>
        <x:v>0</x:v>
      </x:c>
      <x:c r="Y2200" s="18" t="n">
        <x:f>IF(U2200=0,0,N2200*R2200/U2200)</x:f>
        <x:v>0</x:v>
      </x:c>
      <x:c r="Z2200" s="18" t="n">
        <x:f>IF(U2200=0,0,P2200*R2200/U2200)</x:f>
        <x:v>0</x:v>
      </x:c>
      <x:c r="AA2200" s="18" t="n">
        <x:f>MAX(Y2200,Z2200*'01 Controls'!$E$13)</x:f>
        <x:v>0</x:v>
      </x:c>
      <x:c r="AB2200" s="18" t="n">
        <x:f>IF(U2200=0,0,N2200*S2200/U2200)</x:f>
        <x:v>1050</x:v>
      </x:c>
      <x:c r="AC2200" s="18" t="n">
        <x:f>IF(U2200=0,0,P2200*S2200/U2200)</x:f>
        <x:v>1360</x:v>
      </x:c>
      <x:c r="AD2200" s="18" t="n">
        <x:f>MAX(AB2200,AC2200*'01 Controls'!$E$14)</x:f>
        <x:v>1050</x:v>
      </x:c>
      <x:c r="AE2200" s="18" t="n">
        <x:f>IF(U2200=0,0,N2200*T2200/U2200)</x:f>
        <x:v>0</x:v>
      </x:c>
      <x:c r="AF2200" s="18" t="n">
        <x:f>IF(U2200=0,0,P2200*T2200/U2200)</x:f>
        <x:v>0</x:v>
      </x:c>
      <x:c r="AG2200" s="18" t="n">
        <x:f>MAX(AE2200,AF2200*'01 Controls'!$E$15)</x:f>
        <x:v>0</x:v>
      </x:c>
      <x:c r="AH2200" s="18" t="n">
        <x:f>SUM(V2200,Y2200,AB2200,AE2200)</x:f>
        <x:v>1050</x:v>
      </x:c>
      <x:c r="AI2200" s="18" t="n">
        <x:f>N2200-AH2200</x:f>
        <x:v>0</x:v>
      </x:c>
      <x:c r="AJ2200" s="18" t="n">
        <x:f>V2200*INDEX('07 Mode Capacity'!$P$6:$P$17,MATCH("AIR-"&amp;I2200,'07 Mode Capacity'!$C$6:$C$17,0))</x:f>
        <x:v>0</x:v>
      </x:c>
      <x:c r="AK2200" s="18" t="n">
        <x:f>Y2200*INDEX('07 Mode Capacity'!$P$6:$P$17,MATCH("OCEAN-"&amp;I2200,'07 Mode Capacity'!$C$6:$C$17,0))</x:f>
        <x:v>0</x:v>
      </x:c>
      <x:c r="AL2200" s="18" t="n">
        <x:f>AB2200*INDEX('07 Mode Capacity'!$P$6:$P$17,MATCH("LAND-"&amp;I2200,'07 Mode Capacity'!$C$6:$C$17,0))</x:f>
        <x:v>128.15026299027446</x:v>
      </x:c>
      <x:c r="AM2200" s="18" t="n">
        <x:f>AE2200*INDEX('07 Mode Capacity'!$P$6:$P$17,MATCH("INLAND-"&amp;I2200,'07 Mode Capacity'!$C$6:$C$17,0))</x:f>
        <x:v>0</x:v>
      </x:c>
      <x:c r="AN2200" s="18" t="n">
        <x:f>SUM(AJ2200:AM2200)</x:f>
        <x:v>128.15026299027446</x:v>
      </x:c>
      <x:c r="AO2200" s="17" t="n">
        <x:f>IF(N2200=0,1,AN2200/N2200)</x:f>
        <x:v>0.1220478695145471</x:v>
      </x:c>
      <x:c r="AP2200" s="11" t="str">
        <x:f>IF(AO2200&gt;='01 Controls'!$E$16,"PASS","FAIL")</x:f>
        <x:v>FAIL</x:v>
      </x:c>
      <x:c r="AQ2200" s="11" t="str">
        <x:v>UNQUANTIFIED</x:v>
      </x:c>
      <x:c r="AR2200" s="11" t="str">
        <x:v>Position-class planning record; serial item and receiver open</x:v>
      </x:c>
      <x:c r="AS2200" s="26"/>
      <x:c r="AT2200" s="26"/>
    </x:row>
    <x:row r="2201">
      <x:c r="C2201" s="11" t="str">
        <x:v>M2-CM-RMG-FLR-24</x:v>
      </x:c>
      <x:c r="D2201" s="11" t="str">
        <x:v>M2</x:v>
      </x:c>
      <x:c r="E2201" s="11" t="str">
        <x:v>Urban heat</x:v>
      </x:c>
      <x:c r="F2201" s="11" t="str">
        <x:v>CM-RMG</x:v>
      </x:c>
      <x:c r="G2201" s="11" t="str">
        <x:v>Civil road-mobility group</x:v>
      </x:c>
      <x:c r="H2201" s="11" t="str">
        <x:v>FLR-24</x:v>
      </x:c>
      <x:c r="I2201" s="19" t="n">
        <x:v>48</x:v>
      </x:c>
      <x:c r="J2201" s="21" t="n">
        <x:v>8</x:v>
      </x:c>
      <x:c r="K2201" s="18" t="n">
        <x:f>'05 Cargo Register'!K409</x:f>
        <x:v>210</x:v>
      </x:c>
      <x:c r="L2201" s="18" t="n">
        <x:f>'05 Cargo Register'!N409</x:f>
        <x:v>11</x:v>
      </x:c>
      <x:c r="M2201" s="18" t="n">
        <x:f>'05 Cargo Register'!O409</x:f>
        <x:v>352</x:v>
      </x:c>
      <x:c r="N2201" s="18" t="n">
        <x:f>J2201*K2201</x:f>
        <x:v>1680</x:v>
      </x:c>
      <x:c r="O2201" s="18" t="n">
        <x:f>J2201*L2201</x:f>
        <x:v>88</x:v>
      </x:c>
      <x:c r="P2201" s="18" t="n">
        <x:f>J2201*M2201</x:f>
        <x:v>2816</x:v>
      </x:c>
      <x:c r="Q2201" s="22" t="n">
        <x:f>'01 Controls'!$E$26*'02 Cargo Classes'!$M$11</x:f>
        <x:v>0</x:v>
      </x:c>
      <x:c r="R2201" s="22" t="n">
        <x:f>'01 Controls'!$F$26*'02 Cargo Classes'!$N$11</x:f>
        <x:v>0</x:v>
      </x:c>
      <x:c r="S2201" s="22" t="n">
        <x:f>'01 Controls'!$G$26*'02 Cargo Classes'!$O$11</x:f>
        <x:v>0.95</x:v>
      </x:c>
      <x:c r="T2201" s="22" t="n">
        <x:f>'01 Controls'!$H$26*'02 Cargo Classes'!$P$11</x:f>
        <x:v>0</x:v>
      </x:c>
      <x:c r="U2201" s="22" t="n">
        <x:f>SUM(Q2201:T2201)</x:f>
        <x:v>0.95</x:v>
      </x:c>
      <x:c r="V2201" s="18" t="n">
        <x:f>IF(U2201=0,0,N2201*Q2201/U2201)</x:f>
        <x:v>0</x:v>
      </x:c>
      <x:c r="W2201" s="18" t="n">
        <x:f>IF(U2201=0,0,P2201*Q2201/U2201)</x:f>
        <x:v>0</x:v>
      </x:c>
      <x:c r="X2201" s="18" t="n">
        <x:f>MAX(V2201,W2201*'01 Controls'!$E$12)</x:f>
        <x:v>0</x:v>
      </x:c>
      <x:c r="Y2201" s="18" t="n">
        <x:f>IF(U2201=0,0,N2201*R2201/U2201)</x:f>
        <x:v>0</x:v>
      </x:c>
      <x:c r="Z2201" s="18" t="n">
        <x:f>IF(U2201=0,0,P2201*R2201/U2201)</x:f>
        <x:v>0</x:v>
      </x:c>
      <x:c r="AA2201" s="18" t="n">
        <x:f>MAX(Y2201,Z2201*'01 Controls'!$E$13)</x:f>
        <x:v>0</x:v>
      </x:c>
      <x:c r="AB2201" s="18" t="n">
        <x:f>IF(U2201=0,0,N2201*S2201/U2201)</x:f>
        <x:v>1680</x:v>
      </x:c>
      <x:c r="AC2201" s="18" t="n">
        <x:f>IF(U2201=0,0,P2201*S2201/U2201)</x:f>
        <x:v>2816</x:v>
      </x:c>
      <x:c r="AD2201" s="18" t="n">
        <x:f>MAX(AB2201,AC2201*'01 Controls'!$E$14)</x:f>
        <x:v>1680</x:v>
      </x:c>
      <x:c r="AE2201" s="18" t="n">
        <x:f>IF(U2201=0,0,N2201*T2201/U2201)</x:f>
        <x:v>0</x:v>
      </x:c>
      <x:c r="AF2201" s="18" t="n">
        <x:f>IF(U2201=0,0,P2201*T2201/U2201)</x:f>
        <x:v>0</x:v>
      </x:c>
      <x:c r="AG2201" s="18" t="n">
        <x:f>MAX(AE2201,AF2201*'01 Controls'!$E$15)</x:f>
        <x:v>0</x:v>
      </x:c>
      <x:c r="AH2201" s="18" t="n">
        <x:f>SUM(V2201,Y2201,AB2201,AE2201)</x:f>
        <x:v>1680</x:v>
      </x:c>
      <x:c r="AI2201" s="18" t="n">
        <x:f>N2201-AH2201</x:f>
        <x:v>0</x:v>
      </x:c>
      <x:c r="AJ2201" s="18" t="n">
        <x:f>V2201*INDEX('07 Mode Capacity'!$P$6:$P$17,MATCH("AIR-"&amp;I2201,'07 Mode Capacity'!$C$6:$C$17,0))</x:f>
        <x:v>0</x:v>
      </x:c>
      <x:c r="AK2201" s="18" t="n">
        <x:f>Y2201*INDEX('07 Mode Capacity'!$P$6:$P$17,MATCH("OCEAN-"&amp;I2201,'07 Mode Capacity'!$C$6:$C$17,0))</x:f>
        <x:v>0</x:v>
      </x:c>
      <x:c r="AL2201" s="18" t="n">
        <x:f>AB2201*INDEX('07 Mode Capacity'!$P$6:$P$17,MATCH("LAND-"&amp;I2201,'07 Mode Capacity'!$C$6:$C$17,0))</x:f>
        <x:v>205.04042078443914</x:v>
      </x:c>
      <x:c r="AM2201" s="18" t="n">
        <x:f>AE2201*INDEX('07 Mode Capacity'!$P$6:$P$17,MATCH("INLAND-"&amp;I2201,'07 Mode Capacity'!$C$6:$C$17,0))</x:f>
        <x:v>0</x:v>
      </x:c>
      <x:c r="AN2201" s="18" t="n">
        <x:f>SUM(AJ2201:AM2201)</x:f>
        <x:v>205.04042078443914</x:v>
      </x:c>
      <x:c r="AO2201" s="17" t="n">
        <x:f>IF(N2201=0,1,AN2201/N2201)</x:f>
        <x:v>0.1220478695145471</x:v>
      </x:c>
      <x:c r="AP2201" s="11" t="str">
        <x:f>IF(AO2201&gt;='01 Controls'!$E$16,"PASS","FAIL")</x:f>
        <x:v>FAIL</x:v>
      </x:c>
      <x:c r="AQ2201" s="11" t="str">
        <x:v>UNQUANTIFIED</x:v>
      </x:c>
      <x:c r="AR2201" s="11" t="str">
        <x:v>Position-class planning record; serial item and receiver open</x:v>
      </x:c>
      <x:c r="AS2201" s="26"/>
      <x:c r="AT2201" s="26"/>
    </x:row>
    <x:row r="2202">
      <x:c r="C2202" s="11" t="str">
        <x:v>M2-CM-RMG-ROL-30</x:v>
      </x:c>
      <x:c r="D2202" s="11" t="str">
        <x:v>M2</x:v>
      </x:c>
      <x:c r="E2202" s="11" t="str">
        <x:v>Urban heat</x:v>
      </x:c>
      <x:c r="F2202" s="11" t="str">
        <x:v>CM-RMG</x:v>
      </x:c>
      <x:c r="G2202" s="11" t="str">
        <x:v>Civil road-mobility group</x:v>
      </x:c>
      <x:c r="H2202" s="11" t="str">
        <x:v>ROL-30</x:v>
      </x:c>
      <x:c r="I2202" s="19" t="n">
        <x:v>48</x:v>
      </x:c>
      <x:c r="J2202" s="21" t="n">
        <x:v>8</x:v>
      </x:c>
      <x:c r="K2202" s="18" t="n">
        <x:f>'05 Cargo Register'!K410</x:f>
        <x:v>945</x:v>
      </x:c>
      <x:c r="L2202" s="18" t="n">
        <x:f>'05 Cargo Register'!N410</x:f>
        <x:v>40</x:v>
      </x:c>
      <x:c r="M2202" s="18" t="n">
        <x:f>'05 Cargo Register'!O410</x:f>
        <x:v>2550</x:v>
      </x:c>
      <x:c r="N2202" s="18" t="n">
        <x:f>J2202*K2202</x:f>
        <x:v>7560</x:v>
      </x:c>
      <x:c r="O2202" s="18" t="n">
        <x:f>J2202*L2202</x:f>
        <x:v>320</x:v>
      </x:c>
      <x:c r="P2202" s="18" t="n">
        <x:f>J2202*M2202</x:f>
        <x:v>20400</x:v>
      </x:c>
      <x:c r="Q2202" s="22" t="n">
        <x:f>'01 Controls'!$E$26*'02 Cargo Classes'!$M$12</x:f>
        <x:v>0</x:v>
      </x:c>
      <x:c r="R2202" s="22" t="n">
        <x:f>'01 Controls'!$F$26*'02 Cargo Classes'!$N$12</x:f>
        <x:v>0</x:v>
      </x:c>
      <x:c r="S2202" s="22" t="n">
        <x:f>'01 Controls'!$G$26*'02 Cargo Classes'!$O$12</x:f>
        <x:v>1.4249999999999998</x:v>
      </x:c>
      <x:c r="T2202" s="22" t="n">
        <x:f>'01 Controls'!$H$26*'02 Cargo Classes'!$P$12</x:f>
        <x:v>0</x:v>
      </x:c>
      <x:c r="U2202" s="22" t="n">
        <x:f>SUM(Q2202:T2202)</x:f>
        <x:v>1.4249999999999998</x:v>
      </x:c>
      <x:c r="V2202" s="18" t="n">
        <x:f>IF(U2202=0,0,N2202*Q2202/U2202)</x:f>
        <x:v>0</x:v>
      </x:c>
      <x:c r="W2202" s="18" t="n">
        <x:f>IF(U2202=0,0,P2202*Q2202/U2202)</x:f>
        <x:v>0</x:v>
      </x:c>
      <x:c r="X2202" s="18" t="n">
        <x:f>MAX(V2202,W2202*'01 Controls'!$E$12)</x:f>
        <x:v>0</x:v>
      </x:c>
      <x:c r="Y2202" s="18" t="n">
        <x:f>IF(U2202=0,0,N2202*R2202/U2202)</x:f>
        <x:v>0</x:v>
      </x:c>
      <x:c r="Z2202" s="18" t="n">
        <x:f>IF(U2202=0,0,P2202*R2202/U2202)</x:f>
        <x:v>0</x:v>
      </x:c>
      <x:c r="AA2202" s="18" t="n">
        <x:f>MAX(Y2202,Z2202*'01 Controls'!$E$13)</x:f>
        <x:v>0</x:v>
      </x:c>
      <x:c r="AB2202" s="18" t="n">
        <x:f>IF(U2202=0,0,N2202*S2202/U2202)</x:f>
        <x:v>7560</x:v>
      </x:c>
      <x:c r="AC2202" s="18" t="n">
        <x:f>IF(U2202=0,0,P2202*S2202/U2202)</x:f>
        <x:v>20400</x:v>
      </x:c>
      <x:c r="AD2202" s="18" t="n">
        <x:f>MAX(AB2202,AC2202*'01 Controls'!$E$14)</x:f>
        <x:v>7560</x:v>
      </x:c>
      <x:c r="AE2202" s="18" t="n">
        <x:f>IF(U2202=0,0,N2202*T2202/U2202)</x:f>
        <x:v>0</x:v>
      </x:c>
      <x:c r="AF2202" s="18" t="n">
        <x:f>IF(U2202=0,0,P2202*T2202/U2202)</x:f>
        <x:v>0</x:v>
      </x:c>
      <x:c r="AG2202" s="18" t="n">
        <x:f>MAX(AE2202,AF2202*'01 Controls'!$E$15)</x:f>
        <x:v>0</x:v>
      </x:c>
      <x:c r="AH2202" s="18" t="n">
        <x:f>SUM(V2202,Y2202,AB2202,AE2202)</x:f>
        <x:v>7560</x:v>
      </x:c>
      <x:c r="AI2202" s="18" t="n">
        <x:f>N2202-AH2202</x:f>
        <x:v>0</x:v>
      </x:c>
      <x:c r="AJ2202" s="18" t="n">
        <x:f>V2202*INDEX('07 Mode Capacity'!$P$6:$P$17,MATCH("AIR-"&amp;I2202,'07 Mode Capacity'!$C$6:$C$17,0))</x:f>
        <x:v>0</x:v>
      </x:c>
      <x:c r="AK2202" s="18" t="n">
        <x:f>Y2202*INDEX('07 Mode Capacity'!$P$6:$P$17,MATCH("OCEAN-"&amp;I2202,'07 Mode Capacity'!$C$6:$C$17,0))</x:f>
        <x:v>0</x:v>
      </x:c>
      <x:c r="AL2202" s="18" t="n">
        <x:f>AB2202*INDEX('07 Mode Capacity'!$P$6:$P$17,MATCH("LAND-"&amp;I2202,'07 Mode Capacity'!$C$6:$C$17,0))</x:f>
        <x:v>922.6818935299762</x:v>
      </x:c>
      <x:c r="AM2202" s="18" t="n">
        <x:f>AE2202*INDEX('07 Mode Capacity'!$P$6:$P$17,MATCH("INLAND-"&amp;I2202,'07 Mode Capacity'!$C$6:$C$17,0))</x:f>
        <x:v>0</x:v>
      </x:c>
      <x:c r="AN2202" s="18" t="n">
        <x:f>SUM(AJ2202:AM2202)</x:f>
        <x:v>922.6818935299762</x:v>
      </x:c>
      <x:c r="AO2202" s="17" t="n">
        <x:f>IF(N2202=0,1,AN2202/N2202)</x:f>
        <x:v>0.12204786951454712</x:v>
      </x:c>
      <x:c r="AP2202" s="11" t="str">
        <x:f>IF(AO2202&gt;='01 Controls'!$E$16,"PASS","FAIL")</x:f>
        <x:v>FAIL</x:v>
      </x:c>
      <x:c r="AQ2202" s="11" t="str">
        <x:v>UNQUANTIFIED</x:v>
      </x:c>
      <x:c r="AR2202" s="11" t="str">
        <x:v>Position-class planning record; serial item and receiver open</x:v>
      </x:c>
      <x:c r="AS2202" s="26"/>
      <x:c r="AT2202" s="26"/>
    </x:row>
    <x:row r="2203">
      <x:c r="C2203" s="11" t="str">
        <x:v>M2-CM-RMG-LIN-18</x:v>
      </x:c>
      <x:c r="D2203" s="11" t="str">
        <x:v>M2</x:v>
      </x:c>
      <x:c r="E2203" s="11" t="str">
        <x:v>Urban heat</x:v>
      </x:c>
      <x:c r="F2203" s="11" t="str">
        <x:v>CM-RMG</x:v>
      </x:c>
      <x:c r="G2203" s="11" t="str">
        <x:v>Civil road-mobility group</x:v>
      </x:c>
      <x:c r="H2203" s="11" t="str">
        <x:v>LIN-18</x:v>
      </x:c>
      <x:c r="I2203" s="19" t="n">
        <x:v>72</x:v>
      </x:c>
      <x:c r="J2203" s="21" t="n">
        <x:v>8</x:v>
      </x:c>
      <x:c r="K2203" s="18" t="n">
        <x:f>'05 Cargo Register'!K411</x:f>
        <x:v>105</x:v>
      </x:c>
      <x:c r="L2203" s="18" t="n">
        <x:f>'05 Cargo Register'!N411</x:f>
        <x:v>8</x:v>
      </x:c>
      <x:c r="M2203" s="18" t="n">
        <x:f>'05 Cargo Register'!O411</x:f>
        <x:v>352</x:v>
      </x:c>
      <x:c r="N2203" s="18" t="n">
        <x:f>J2203*K2203</x:f>
        <x:v>840</x:v>
      </x:c>
      <x:c r="O2203" s="18" t="n">
        <x:f>J2203*L2203</x:f>
        <x:v>64</x:v>
      </x:c>
      <x:c r="P2203" s="18" t="n">
        <x:f>J2203*M2203</x:f>
        <x:v>2816</x:v>
      </x:c>
      <x:c r="Q2203" s="22" t="n">
        <x:f>'01 Controls'!$E$26*'02 Cargo Classes'!$M$13</x:f>
        <x:v>0</x:v>
      </x:c>
      <x:c r="R2203" s="22" t="n">
        <x:f>'01 Controls'!$F$26*'02 Cargo Classes'!$N$13</x:f>
        <x:v>0</x:v>
      </x:c>
      <x:c r="S2203" s="22" t="n">
        <x:f>'01 Controls'!$G$26*'02 Cargo Classes'!$O$13</x:f>
        <x:v>0.95</x:v>
      </x:c>
      <x:c r="T2203" s="22" t="n">
        <x:f>'01 Controls'!$H$26*'02 Cargo Classes'!$P$13</x:f>
        <x:v>0</x:v>
      </x:c>
      <x:c r="U2203" s="22" t="n">
        <x:f>SUM(Q2203:T2203)</x:f>
        <x:v>0.95</x:v>
      </x:c>
      <x:c r="V2203" s="18" t="n">
        <x:f>IF(U2203=0,0,N2203*Q2203/U2203)</x:f>
        <x:v>0</x:v>
      </x:c>
      <x:c r="W2203" s="18" t="n">
        <x:f>IF(U2203=0,0,P2203*Q2203/U2203)</x:f>
        <x:v>0</x:v>
      </x:c>
      <x:c r="X2203" s="18" t="n">
        <x:f>MAX(V2203,W2203*'01 Controls'!$E$12)</x:f>
        <x:v>0</x:v>
      </x:c>
      <x:c r="Y2203" s="18" t="n">
        <x:f>IF(U2203=0,0,N2203*R2203/U2203)</x:f>
        <x:v>0</x:v>
      </x:c>
      <x:c r="Z2203" s="18" t="n">
        <x:f>IF(U2203=0,0,P2203*R2203/U2203)</x:f>
        <x:v>0</x:v>
      </x:c>
      <x:c r="AA2203" s="18" t="n">
        <x:f>MAX(Y2203,Z2203*'01 Controls'!$E$13)</x:f>
        <x:v>0</x:v>
      </x:c>
      <x:c r="AB2203" s="18" t="n">
        <x:f>IF(U2203=0,0,N2203*S2203/U2203)</x:f>
        <x:v>840</x:v>
      </x:c>
      <x:c r="AC2203" s="18" t="n">
        <x:f>IF(U2203=0,0,P2203*S2203/U2203)</x:f>
        <x:v>2816</x:v>
      </x:c>
      <x:c r="AD2203" s="18" t="n">
        <x:f>MAX(AB2203,AC2203*'01 Controls'!$E$14)</x:f>
        <x:v>840</x:v>
      </x:c>
      <x:c r="AE2203" s="18" t="n">
        <x:f>IF(U2203=0,0,N2203*T2203/U2203)</x:f>
        <x:v>0</x:v>
      </x:c>
      <x:c r="AF2203" s="18" t="n">
        <x:f>IF(U2203=0,0,P2203*T2203/U2203)</x:f>
        <x:v>0</x:v>
      </x:c>
      <x:c r="AG2203" s="18" t="n">
        <x:f>MAX(AE2203,AF2203*'01 Controls'!$E$15)</x:f>
        <x:v>0</x:v>
      </x:c>
      <x:c r="AH2203" s="18" t="n">
        <x:f>SUM(V2203,Y2203,AB2203,AE2203)</x:f>
        <x:v>840</x:v>
      </x:c>
      <x:c r="AI2203" s="18" t="n">
        <x:f>N2203-AH2203</x:f>
        <x:v>0</x:v>
      </x:c>
      <x:c r="AJ2203" s="18" t="n">
        <x:f>V2203*INDEX('07 Mode Capacity'!$P$6:$P$17,MATCH("AIR-"&amp;I2203,'07 Mode Capacity'!$C$6:$C$17,0))</x:f>
        <x:v>0</x:v>
      </x:c>
      <x:c r="AK2203" s="18" t="n">
        <x:f>Y2203*INDEX('07 Mode Capacity'!$P$6:$P$17,MATCH("OCEAN-"&amp;I2203,'07 Mode Capacity'!$C$6:$C$17,0))</x:f>
        <x:v>0</x:v>
      </x:c>
      <x:c r="AL2203" s="18" t="n">
        <x:f>AB2203*INDEX('07 Mode Capacity'!$P$6:$P$17,MATCH("LAND-"&amp;I2203,'07 Mode Capacity'!$C$6:$C$17,0))</x:f>
        <x:v>600.6085888153401</x:v>
      </x:c>
      <x:c r="AM2203" s="18" t="n">
        <x:f>AE2203*INDEX('07 Mode Capacity'!$P$6:$P$17,MATCH("INLAND-"&amp;I2203,'07 Mode Capacity'!$C$6:$C$17,0))</x:f>
        <x:v>0</x:v>
      </x:c>
      <x:c r="AN2203" s="18" t="n">
        <x:f>SUM(AJ2203:AM2203)</x:f>
        <x:v>600.6085888153401</x:v>
      </x:c>
      <x:c r="AO2203" s="17" t="n">
        <x:f>IF(N2203=0,1,AN2203/N2203)</x:f>
        <x:v>0.7150102247801668</x:v>
      </x:c>
      <x:c r="AP2203" s="11" t="str">
        <x:f>IF(AO2203&gt;='01 Controls'!$E$16,"PASS","FAIL")</x:f>
        <x:v>FAIL</x:v>
      </x:c>
      <x:c r="AQ2203" s="11" t="str">
        <x:v>UNQUANTIFIED</x:v>
      </x:c>
      <x:c r="AR2203" s="11" t="str">
        <x:v>Position-class planning record; serial item and receiver open</x:v>
      </x:c>
      <x:c r="AS2203" s="26"/>
      <x:c r="AT2203" s="26"/>
    </x:row>
    <x:row r="2204">
      <x:c r="C2204" s="11" t="str">
        <x:v>M2-CM-RMG-BLK-08</x:v>
      </x:c>
      <x:c r="D2204" s="11" t="str">
        <x:v>M2</x:v>
      </x:c>
      <x:c r="E2204" s="11" t="str">
        <x:v>Urban heat</x:v>
      </x:c>
      <x:c r="F2204" s="11" t="str">
        <x:v>CM-RMG</x:v>
      </x:c>
      <x:c r="G2204" s="11" t="str">
        <x:v>Civil road-mobility group</x:v>
      </x:c>
      <x:c r="H2204" s="11" t="str">
        <x:v>BLK-08</x:v>
      </x:c>
      <x:c r="I2204" s="19" t="n">
        <x:v>48</x:v>
      </x:c>
      <x:c r="J2204" s="21" t="n">
        <x:v>8</x:v>
      </x:c>
      <x:c r="K2204" s="18" t="n">
        <x:f>'05 Cargo Register'!K412</x:f>
        <x:v>157.5</x:v>
      </x:c>
      <x:c r="L2204" s="18" t="n">
        <x:f>'05 Cargo Register'!N412</x:f>
        <x:v>25</x:v>
      </x:c>
      <x:c r="M2204" s="18" t="n">
        <x:f>'05 Cargo Register'!O412</x:f>
        <x:v>1275</x:v>
      </x:c>
      <x:c r="N2204" s="18" t="n">
        <x:f>J2204*K2204</x:f>
        <x:v>1260</x:v>
      </x:c>
      <x:c r="O2204" s="18" t="n">
        <x:f>J2204*L2204</x:f>
        <x:v>200</x:v>
      </x:c>
      <x:c r="P2204" s="18" t="n">
        <x:f>J2204*M2204</x:f>
        <x:v>10200</x:v>
      </x:c>
      <x:c r="Q2204" s="22" t="n">
        <x:f>'01 Controls'!$E$26*'02 Cargo Classes'!$M$14</x:f>
        <x:v>0.05</x:v>
      </x:c>
      <x:c r="R2204" s="22" t="n">
        <x:f>'01 Controls'!$F$26*'02 Cargo Classes'!$N$14</x:f>
        <x:v>0</x:v>
      </x:c>
      <x:c r="S2204" s="22" t="n">
        <x:f>'01 Controls'!$G$26*'02 Cargo Classes'!$O$14</x:f>
        <x:v>0.95</x:v>
      </x:c>
      <x:c r="T2204" s="22" t="n">
        <x:f>'01 Controls'!$H$26*'02 Cargo Classes'!$P$14</x:f>
        <x:v>0</x:v>
      </x:c>
      <x:c r="U2204" s="22" t="n">
        <x:f>SUM(Q2204:T2204)</x:f>
        <x:v>1</x:v>
      </x:c>
      <x:c r="V2204" s="18" t="n">
        <x:f>IF(U2204=0,0,N2204*Q2204/U2204)</x:f>
        <x:v>63</x:v>
      </x:c>
      <x:c r="W2204" s="18" t="n">
        <x:f>IF(U2204=0,0,P2204*Q2204/U2204)</x:f>
        <x:v>510</x:v>
      </x:c>
      <x:c r="X2204" s="18" t="n">
        <x:f>MAX(V2204,W2204*'01 Controls'!$E$12)</x:f>
        <x:v>127.5</x:v>
      </x:c>
      <x:c r="Y2204" s="18" t="n">
        <x:f>IF(U2204=0,0,N2204*R2204/U2204)</x:f>
        <x:v>0</x:v>
      </x:c>
      <x:c r="Z2204" s="18" t="n">
        <x:f>IF(U2204=0,0,P2204*R2204/U2204)</x:f>
        <x:v>0</x:v>
      </x:c>
      <x:c r="AA2204" s="18" t="n">
        <x:f>MAX(Y2204,Z2204*'01 Controls'!$E$13)</x:f>
        <x:v>0</x:v>
      </x:c>
      <x:c r="AB2204" s="18" t="n">
        <x:f>IF(U2204=0,0,N2204*S2204/U2204)</x:f>
        <x:v>1197</x:v>
      </x:c>
      <x:c r="AC2204" s="18" t="n">
        <x:f>IF(U2204=0,0,P2204*S2204/U2204)</x:f>
        <x:v>9690</x:v>
      </x:c>
      <x:c r="AD2204" s="18" t="n">
        <x:f>MAX(AB2204,AC2204*'01 Controls'!$E$14)</x:f>
        <x:v>1938</x:v>
      </x:c>
      <x:c r="AE2204" s="18" t="n">
        <x:f>IF(U2204=0,0,N2204*T2204/U2204)</x:f>
        <x:v>0</x:v>
      </x:c>
      <x:c r="AF2204" s="18" t="n">
        <x:f>IF(U2204=0,0,P2204*T2204/U2204)</x:f>
        <x:v>0</x:v>
      </x:c>
      <x:c r="AG2204" s="18" t="n">
        <x:f>MAX(AE2204,AF2204*'01 Controls'!$E$15)</x:f>
        <x:v>0</x:v>
      </x:c>
      <x:c r="AH2204" s="18" t="n">
        <x:f>SUM(V2204,Y2204,AB2204,AE2204)</x:f>
        <x:v>1260</x:v>
      </x:c>
      <x:c r="AI2204" s="18" t="n">
        <x:f>N2204-AH2204</x:f>
        <x:v>0</x:v>
      </x:c>
      <x:c r="AJ2204" s="18" t="n">
        <x:f>V2204*INDEX('07 Mode Capacity'!$P$6:$P$17,MATCH("AIR-"&amp;I2204,'07 Mode Capacity'!$C$6:$C$17,0))</x:f>
        <x:v>17.661146472225436</x:v>
      </x:c>
      <x:c r="AK2204" s="18" t="n">
        <x:f>Y2204*INDEX('07 Mode Capacity'!$P$6:$P$17,MATCH("OCEAN-"&amp;I2204,'07 Mode Capacity'!$C$6:$C$17,0))</x:f>
        <x:v>0</x:v>
      </x:c>
      <x:c r="AL2204" s="18" t="n">
        <x:f>AB2204*INDEX('07 Mode Capacity'!$P$6:$P$17,MATCH("LAND-"&amp;I2204,'07 Mode Capacity'!$C$6:$C$17,0))</x:f>
        <x:v>146.09129980891288</x:v>
      </x:c>
      <x:c r="AM2204" s="18" t="n">
        <x:f>AE2204*INDEX('07 Mode Capacity'!$P$6:$P$17,MATCH("INLAND-"&amp;I2204,'07 Mode Capacity'!$C$6:$C$17,0))</x:f>
        <x:v>0</x:v>
      </x:c>
      <x:c r="AN2204" s="18" t="n">
        <x:f>SUM(AJ2204:AM2204)</x:f>
        <x:v>163.7524462811383</x:v>
      </x:c>
      <x:c r="AO2204" s="17" t="n">
        <x:f>IF(N2204=0,1,AN2204/N2204)</x:f>
        <x:v>0.12996225895328437</x:v>
      </x:c>
      <x:c r="AP2204" s="11" t="str">
        <x:f>IF(AO2204&gt;='01 Controls'!$E$16,"PASS","FAIL")</x:f>
        <x:v>FAIL</x:v>
      </x:c>
      <x:c r="AQ2204" s="11" t="str">
        <x:v>UNQUANTIFIED</x:v>
      </x:c>
      <x:c r="AR2204" s="11" t="str">
        <x:v>Position-class planning record; serial item and receiver open</x:v>
      </x:c>
      <x:c r="AS2204" s="26"/>
      <x:c r="AT2204" s="26"/>
    </x:row>
    <x:row r="2205">
      <x:c r="C2205" s="11" t="str">
        <x:v>M2-CM-RMG-OOG-80</x:v>
      </x:c>
      <x:c r="D2205" s="11" t="str">
        <x:v>M2</x:v>
      </x:c>
      <x:c r="E2205" s="11" t="str">
        <x:v>Urban heat</x:v>
      </x:c>
      <x:c r="F2205" s="11" t="str">
        <x:v>CM-RMG</x:v>
      </x:c>
      <x:c r="G2205" s="11" t="str">
        <x:v>Civil road-mobility group</x:v>
      </x:c>
      <x:c r="H2205" s="11" t="str">
        <x:v>OOG-80</x:v>
      </x:c>
      <x:c r="I2205" s="19" t="n">
        <x:v>72</x:v>
      </x:c>
      <x:c r="J2205" s="21" t="n">
        <x:v>8</x:v>
      </x:c>
      <x:c r="K2205" s="18" t="n">
        <x:f>'05 Cargo Register'!K413</x:f>
        <x:v>472.5</x:v>
      </x:c>
      <x:c r="L2205" s="18" t="n">
        <x:f>'05 Cargo Register'!N413</x:f>
        <x:v>8</x:v>
      </x:c>
      <x:c r="M2205" s="18" t="n">
        <x:f>'05 Cargo Register'!O413</x:f>
        <x:v>1408</x:v>
      </x:c>
      <x:c r="N2205" s="18" t="n">
        <x:f>J2205*K2205</x:f>
        <x:v>3780</x:v>
      </x:c>
      <x:c r="O2205" s="18" t="n">
        <x:f>J2205*L2205</x:f>
        <x:v>64</x:v>
      </x:c>
      <x:c r="P2205" s="18" t="n">
        <x:f>J2205*M2205</x:f>
        <x:v>11264</x:v>
      </x:c>
      <x:c r="Q2205" s="22" t="n">
        <x:f>'01 Controls'!$E$26*'02 Cargo Classes'!$M$15</x:f>
        <x:v>0</x:v>
      </x:c>
      <x:c r="R2205" s="22" t="n">
        <x:f>'01 Controls'!$F$26*'02 Cargo Classes'!$N$15</x:f>
        <x:v>0</x:v>
      </x:c>
      <x:c r="S2205" s="22" t="n">
        <x:f>'01 Controls'!$G$26*'02 Cargo Classes'!$O$15</x:f>
        <x:v>0.57</x:v>
      </x:c>
      <x:c r="T2205" s="22" t="n">
        <x:f>'01 Controls'!$H$26*'02 Cargo Classes'!$P$15</x:f>
        <x:v>0</x:v>
      </x:c>
      <x:c r="U2205" s="22" t="n">
        <x:f>SUM(Q2205:T2205)</x:f>
        <x:v>0.57</x:v>
      </x:c>
      <x:c r="V2205" s="18" t="n">
        <x:f>IF(U2205=0,0,N2205*Q2205/U2205)</x:f>
        <x:v>0</x:v>
      </x:c>
      <x:c r="W2205" s="18" t="n">
        <x:f>IF(U2205=0,0,P2205*Q2205/U2205)</x:f>
        <x:v>0</x:v>
      </x:c>
      <x:c r="X2205" s="18" t="n">
        <x:f>MAX(V2205,W2205*'01 Controls'!$E$12)</x:f>
        <x:v>0</x:v>
      </x:c>
      <x:c r="Y2205" s="18" t="n">
        <x:f>IF(U2205=0,0,N2205*R2205/U2205)</x:f>
        <x:v>0</x:v>
      </x:c>
      <x:c r="Z2205" s="18" t="n">
        <x:f>IF(U2205=0,0,P2205*R2205/U2205)</x:f>
        <x:v>0</x:v>
      </x:c>
      <x:c r="AA2205" s="18" t="n">
        <x:f>MAX(Y2205,Z2205*'01 Controls'!$E$13)</x:f>
        <x:v>0</x:v>
      </x:c>
      <x:c r="AB2205" s="18" t="n">
        <x:f>IF(U2205=0,0,N2205*S2205/U2205)</x:f>
        <x:v>3780</x:v>
      </x:c>
      <x:c r="AC2205" s="18" t="n">
        <x:f>IF(U2205=0,0,P2205*S2205/U2205)</x:f>
        <x:v>11264</x:v>
      </x:c>
      <x:c r="AD2205" s="18" t="n">
        <x:f>MAX(AB2205,AC2205*'01 Controls'!$E$14)</x:f>
        <x:v>3780</x:v>
      </x:c>
      <x:c r="AE2205" s="18" t="n">
        <x:f>IF(U2205=0,0,N2205*T2205/U2205)</x:f>
        <x:v>0</x:v>
      </x:c>
      <x:c r="AF2205" s="18" t="n">
        <x:f>IF(U2205=0,0,P2205*T2205/U2205)</x:f>
        <x:v>0</x:v>
      </x:c>
      <x:c r="AG2205" s="18" t="n">
        <x:f>MAX(AE2205,AF2205*'01 Controls'!$E$15)</x:f>
        <x:v>0</x:v>
      </x:c>
      <x:c r="AH2205" s="18" t="n">
        <x:f>SUM(V2205,Y2205,AB2205,AE2205)</x:f>
        <x:v>3780</x:v>
      </x:c>
      <x:c r="AI2205" s="18" t="n">
        <x:f>N2205-AH2205</x:f>
        <x:v>0</x:v>
      </x:c>
      <x:c r="AJ2205" s="18" t="n">
        <x:f>V2205*INDEX('07 Mode Capacity'!$P$6:$P$17,MATCH("AIR-"&amp;I2205,'07 Mode Capacity'!$C$6:$C$17,0))</x:f>
        <x:v>0</x:v>
      </x:c>
      <x:c r="AK2205" s="18" t="n">
        <x:f>Y2205*INDEX('07 Mode Capacity'!$P$6:$P$17,MATCH("OCEAN-"&amp;I2205,'07 Mode Capacity'!$C$6:$C$17,0))</x:f>
        <x:v>0</x:v>
      </x:c>
      <x:c r="AL2205" s="18" t="n">
        <x:f>AB2205*INDEX('07 Mode Capacity'!$P$6:$P$17,MATCH("LAND-"&amp;I2205,'07 Mode Capacity'!$C$6:$C$17,0))</x:f>
        <x:v>2702.7386496690306</x:v>
      </x:c>
      <x:c r="AM2205" s="18" t="n">
        <x:f>AE2205*INDEX('07 Mode Capacity'!$P$6:$P$17,MATCH("INLAND-"&amp;I2205,'07 Mode Capacity'!$C$6:$C$17,0))</x:f>
        <x:v>0</x:v>
      </x:c>
      <x:c r="AN2205" s="18" t="n">
        <x:f>SUM(AJ2205:AM2205)</x:f>
        <x:v>2702.7386496690306</x:v>
      </x:c>
      <x:c r="AO2205" s="17" t="n">
        <x:f>IF(N2205=0,1,AN2205/N2205)</x:f>
        <x:v>0.7150102247801668</x:v>
      </x:c>
      <x:c r="AP2205" s="11" t="str">
        <x:f>IF(AO2205&gt;='01 Controls'!$E$16,"PASS","FAIL")</x:f>
        <x:v>FAIL</x:v>
      </x:c>
      <x:c r="AQ2205" s="11" t="str">
        <x:v>UNQUANTIFIED</x:v>
      </x:c>
      <x:c r="AR2205" s="11" t="str">
        <x:v>Position-class planning record; serial item and receiver open</x:v>
      </x:c>
      <x:c r="AS2205" s="26"/>
      <x:c r="AT2205" s="26"/>
    </x:row>
    <x:row r="2206">
      <x:c r="C2206" s="11" t="str">
        <x:v>M2-CM-RLG-APL-45</x:v>
      </x:c>
      <x:c r="D2206" s="11" t="str">
        <x:v>M2</x:v>
      </x:c>
      <x:c r="E2206" s="11" t="str">
        <x:v>Urban heat</x:v>
      </x:c>
      <x:c r="F2206" s="11" t="str">
        <x:v>CM-RLG</x:v>
      </x:c>
      <x:c r="G2206" s="11" t="str">
        <x:v>Civil rail-mobility group</x:v>
      </x:c>
      <x:c r="H2206" s="11" t="str">
        <x:v>APL-45</x:v>
      </x:c>
      <x:c r="I2206" s="19" t="n">
        <x:v>24</x:v>
      </x:c>
      <x:c r="J2206" s="21" t="n">
        <x:v>2</x:v>
      </x:c>
      <x:c r="K2206" s="18" t="n">
        <x:f>'05 Cargo Register'!K414</x:f>
        <x:v>144</x:v>
      </x:c>
      <x:c r="L2206" s="18" t="n">
        <x:f>'05 Cargo Register'!N414</x:f>
        <x:v>38</x:v>
      </x:c>
      <x:c r="M2206" s="18" t="n">
        <x:f>'05 Cargo Register'!O414</x:f>
        <x:v>285</x:v>
      </x:c>
      <x:c r="N2206" s="18" t="n">
        <x:f>J2206*K2206</x:f>
        <x:v>288</x:v>
      </x:c>
      <x:c r="O2206" s="18" t="n">
        <x:f>J2206*L2206</x:f>
        <x:v>76</x:v>
      </x:c>
      <x:c r="P2206" s="18" t="n">
        <x:f>J2206*M2206</x:f>
        <x:v>570</x:v>
      </x:c>
      <x:c r="Q2206" s="22" t="n">
        <x:f>'01 Controls'!$E$26*'02 Cargo Classes'!$M$6</x:f>
        <x:v>0.15000000000000002</x:v>
      </x:c>
      <x:c r="R2206" s="22" t="n">
        <x:f>'01 Controls'!$F$26*'02 Cargo Classes'!$N$6</x:f>
        <x:v>0</x:v>
      </x:c>
      <x:c r="S2206" s="22" t="n">
        <x:f>'01 Controls'!$G$26*'02 Cargo Classes'!$O$6</x:f>
        <x:v>0.95</x:v>
      </x:c>
      <x:c r="T2206" s="22" t="n">
        <x:f>'01 Controls'!$H$26*'02 Cargo Classes'!$P$6</x:f>
        <x:v>0</x:v>
      </x:c>
      <x:c r="U2206" s="22" t="n">
        <x:f>SUM(Q2206:T2206)</x:f>
        <x:v>1.1</x:v>
      </x:c>
      <x:c r="V2206" s="18" t="n">
        <x:f>IF(U2206=0,0,N2206*Q2206/U2206)</x:f>
        <x:v>39.27272727272727</x:v>
      </x:c>
      <x:c r="W2206" s="18" t="n">
        <x:f>IF(U2206=0,0,P2206*Q2206/U2206)</x:f>
        <x:v>77.72727272727273</x:v>
      </x:c>
      <x:c r="X2206" s="18" t="n">
        <x:f>MAX(V2206,W2206*'01 Controls'!$E$12)</x:f>
        <x:v>39.27272727272727</x:v>
      </x:c>
      <x:c r="Y2206" s="18" t="n">
        <x:f>IF(U2206=0,0,N2206*R2206/U2206)</x:f>
        <x:v>0</x:v>
      </x:c>
      <x:c r="Z2206" s="18" t="n">
        <x:f>IF(U2206=0,0,P2206*R2206/U2206)</x:f>
        <x:v>0</x:v>
      </x:c>
      <x:c r="AA2206" s="18" t="n">
        <x:f>MAX(Y2206,Z2206*'01 Controls'!$E$13)</x:f>
        <x:v>0</x:v>
      </x:c>
      <x:c r="AB2206" s="18" t="n">
        <x:f>IF(U2206=0,0,N2206*S2206/U2206)</x:f>
        <x:v>248.72727272727266</x:v>
      </x:c>
      <x:c r="AC2206" s="18" t="n">
        <x:f>IF(U2206=0,0,P2206*S2206/U2206)</x:f>
        <x:v>492.27272727272725</x:v>
      </x:c>
      <x:c r="AD2206" s="18" t="n">
        <x:f>MAX(AB2206,AC2206*'01 Controls'!$E$14)</x:f>
        <x:v>248.72727272727266</x:v>
      </x:c>
      <x:c r="AE2206" s="18" t="n">
        <x:f>IF(U2206=0,0,N2206*T2206/U2206)</x:f>
        <x:v>0</x:v>
      </x:c>
      <x:c r="AF2206" s="18" t="n">
        <x:f>IF(U2206=0,0,P2206*T2206/U2206)</x:f>
        <x:v>0</x:v>
      </x:c>
      <x:c r="AG2206" s="18" t="n">
        <x:f>MAX(AE2206,AF2206*'01 Controls'!$E$15)</x:f>
        <x:v>0</x:v>
      </x:c>
      <x:c r="AH2206" s="18" t="n">
        <x:f>SUM(V2206,Y2206,AB2206,AE2206)</x:f>
        <x:v>287.99999999999994</x:v>
      </x:c>
      <x:c r="AI2206" s="18" t="n">
        <x:f>N2206-AH2206</x:f>
        <x:v>5.684341886080802e-14</x:v>
      </x:c>
      <x:c r="AJ2206" s="18" t="n">
        <x:f>V2206*INDEX('07 Mode Capacity'!$P$6:$P$17,MATCH("AIR-"&amp;I2206,'07 Mode Capacity'!$C$6:$C$17,0))</x:f>
        <x:v>7.968988846035603</x:v>
      </x:c>
      <x:c r="AK2206" s="18" t="n">
        <x:f>Y2206*INDEX('07 Mode Capacity'!$P$6:$P$17,MATCH("OCEAN-"&amp;I2206,'07 Mode Capacity'!$C$6:$C$17,0))</x:f>
        <x:v>0</x:v>
      </x:c>
      <x:c r="AL2206" s="18" t="n">
        <x:f>AB2206*INDEX('07 Mode Capacity'!$P$6:$P$17,MATCH("LAND-"&amp;I2206,'07 Mode Capacity'!$C$6:$C$17,0))</x:f>
        <x:v>95.13841170424914</x:v>
      </x:c>
      <x:c r="AM2206" s="18" t="n">
        <x:f>AE2206*INDEX('07 Mode Capacity'!$P$6:$P$17,MATCH("INLAND-"&amp;I2206,'07 Mode Capacity'!$C$6:$C$17,0))</x:f>
        <x:v>0</x:v>
      </x:c>
      <x:c r="AN2206" s="18" t="n">
        <x:f>SUM(AJ2206:AM2206)</x:f>
        <x:v>103.10740055028474</x:v>
      </x:c>
      <x:c r="AO2206" s="17" t="n">
        <x:f>IF(N2206=0,1,AN2206/N2206)</x:f>
        <x:v>0.35801180746626643</x:v>
      </x:c>
      <x:c r="AP2206" s="11" t="str">
        <x:f>IF(AO2206&gt;='01 Controls'!$E$16,"PASS","FAIL")</x:f>
        <x:v>FAIL</x:v>
      </x:c>
      <x:c r="AQ2206" s="11" t="str">
        <x:v>UNQUANTIFIED</x:v>
      </x:c>
      <x:c r="AR2206" s="11" t="str">
        <x:v>Position-class planning record; serial item and receiver open</x:v>
      </x:c>
      <x:c r="AS2206" s="26"/>
      <x:c r="AT2206" s="26"/>
    </x:row>
    <x:row r="2207">
      <x:c r="C2207" s="11" t="str">
        <x:v>M2-CM-RLG-ISO-18</x:v>
      </x:c>
      <x:c r="D2207" s="11" t="str">
        <x:v>M2</x:v>
      </x:c>
      <x:c r="E2207" s="11" t="str">
        <x:v>Urban heat</x:v>
      </x:c>
      <x:c r="F2207" s="11" t="str">
        <x:v>CM-RLG</x:v>
      </x:c>
      <x:c r="G2207" s="11" t="str">
        <x:v>Civil rail-mobility group</x:v>
      </x:c>
      <x:c r="H2207" s="11" t="str">
        <x:v>ISO-18</x:v>
      </x:c>
      <x:c r="I2207" s="19" t="n">
        <x:v>48</x:v>
      </x:c>
      <x:c r="J2207" s="21" t="n">
        <x:v>2</x:v>
      </x:c>
      <x:c r="K2207" s="18" t="n">
        <x:f>'05 Cargo Register'!K415</x:f>
        <x:v>360</x:v>
      </x:c>
      <x:c r="L2207" s="18" t="n">
        <x:f>'05 Cargo Register'!N415</x:f>
        <x:v>24</x:v>
      </x:c>
      <x:c r="M2207" s="18" t="n">
        <x:f>'05 Cargo Register'!O415</x:f>
        <x:v>633.6</x:v>
      </x:c>
      <x:c r="N2207" s="18" t="n">
        <x:f>J2207*K2207</x:f>
        <x:v>720</x:v>
      </x:c>
      <x:c r="O2207" s="18" t="n">
        <x:f>J2207*L2207</x:f>
        <x:v>48</x:v>
      </x:c>
      <x:c r="P2207" s="18" t="n">
        <x:f>J2207*M2207</x:f>
        <x:v>1267.2</x:v>
      </x:c>
      <x:c r="Q2207" s="22" t="n">
        <x:f>'01 Controls'!$E$26*'02 Cargo Classes'!$M$7</x:f>
        <x:v>0.010000000000000002</x:v>
      </x:c>
      <x:c r="R2207" s="22" t="n">
        <x:f>'01 Controls'!$F$26*'02 Cargo Classes'!$N$7</x:f>
        <x:v>0</x:v>
      </x:c>
      <x:c r="S2207" s="22" t="n">
        <x:f>'01 Controls'!$G$26*'02 Cargo Classes'!$O$7</x:f>
        <x:v>1.14</x:v>
      </x:c>
      <x:c r="T2207" s="22" t="n">
        <x:f>'01 Controls'!$H$26*'02 Cargo Classes'!$P$7</x:f>
        <x:v>0</x:v>
      </x:c>
      <x:c r="U2207" s="22" t="n">
        <x:f>SUM(Q2207:T2207)</x:f>
        <x:v>1.15</x:v>
      </x:c>
      <x:c r="V2207" s="18" t="n">
        <x:f>IF(U2207=0,0,N2207*Q2207/U2207)</x:f>
        <x:v>6.2608695652173925</x:v>
      </x:c>
      <x:c r="W2207" s="18" t="n">
        <x:f>IF(U2207=0,0,P2207*Q2207/U2207)</x:f>
        <x:v>11.019130434782612</x:v>
      </x:c>
      <x:c r="X2207" s="18" t="n">
        <x:f>MAX(V2207,W2207*'01 Controls'!$E$12)</x:f>
        <x:v>6.2608695652173925</x:v>
      </x:c>
      <x:c r="Y2207" s="18" t="n">
        <x:f>IF(U2207=0,0,N2207*R2207/U2207)</x:f>
        <x:v>0</x:v>
      </x:c>
      <x:c r="Z2207" s="18" t="n">
        <x:f>IF(U2207=0,0,P2207*R2207/U2207)</x:f>
        <x:v>0</x:v>
      </x:c>
      <x:c r="AA2207" s="18" t="n">
        <x:f>MAX(Y2207,Z2207*'01 Controls'!$E$13)</x:f>
        <x:v>0</x:v>
      </x:c>
      <x:c r="AB2207" s="18" t="n">
        <x:f>IF(U2207=0,0,N2207*S2207/U2207)</x:f>
        <x:v>713.7391304347826</x:v>
      </x:c>
      <x:c r="AC2207" s="18" t="n">
        <x:f>IF(U2207=0,0,P2207*S2207/U2207)</x:f>
        <x:v>1256.1808695652173</x:v>
      </x:c>
      <x:c r="AD2207" s="18" t="n">
        <x:f>MAX(AB2207,AC2207*'01 Controls'!$E$14)</x:f>
        <x:v>713.7391304347826</x:v>
      </x:c>
      <x:c r="AE2207" s="18" t="n">
        <x:f>IF(U2207=0,0,N2207*T2207/U2207)</x:f>
        <x:v>0</x:v>
      </x:c>
      <x:c r="AF2207" s="18" t="n">
        <x:f>IF(U2207=0,0,P2207*T2207/U2207)</x:f>
        <x:v>0</x:v>
      </x:c>
      <x:c r="AG2207" s="18" t="n">
        <x:f>MAX(AE2207,AF2207*'01 Controls'!$E$15)</x:f>
        <x:v>0</x:v>
      </x:c>
      <x:c r="AH2207" s="18" t="n">
        <x:f>SUM(V2207,Y2207,AB2207,AE2207)</x:f>
        <x:v>720</x:v>
      </x:c>
      <x:c r="AI2207" s="18" t="n">
        <x:f>N2207-AH2207</x:f>
        <x:v>0</x:v>
      </x:c>
      <x:c r="AJ2207" s="18" t="n">
        <x:f>V2207*INDEX('07 Mode Capacity'!$P$6:$P$17,MATCH("AIR-"&amp;I2207,'07 Mode Capacity'!$C$6:$C$17,0))</x:f>
        <x:v>1.755144991028615</x:v>
      </x:c>
      <x:c r="AK2207" s="18" t="n">
        <x:f>Y2207*INDEX('07 Mode Capacity'!$P$6:$P$17,MATCH("OCEAN-"&amp;I2207,'07 Mode Capacity'!$C$6:$C$17,0))</x:f>
        <x:v>0</x:v>
      </x:c>
      <x:c r="AL2207" s="18" t="n">
        <x:f>AB2207*INDEX('07 Mode Capacity'!$P$6:$P$17,MATCH("LAND-"&amp;I2207,'07 Mode Capacity'!$C$6:$C$17,0))</x:f>
        <x:v>87.11034025873066</x:v>
      </x:c>
      <x:c r="AM2207" s="18" t="n">
        <x:f>AE2207*INDEX('07 Mode Capacity'!$P$6:$P$17,MATCH("INLAND-"&amp;I2207,'07 Mode Capacity'!$C$6:$C$17,0))</x:f>
        <x:v>0</x:v>
      </x:c>
      <x:c r="AN2207" s="18" t="n">
        <x:f>SUM(AJ2207:AM2207)</x:f>
        <x:v>88.86548524975927</x:v>
      </x:c>
      <x:c r="AO2207" s="17" t="n">
        <x:f>IF(N2207=0,1,AN2207/N2207)</x:f>
        <x:v>0.1234242850691101</x:v>
      </x:c>
      <x:c r="AP2207" s="11" t="str">
        <x:f>IF(AO2207&gt;='01 Controls'!$E$16,"PASS","FAIL")</x:f>
        <x:v>FAIL</x:v>
      </x:c>
      <x:c r="AQ2207" s="11" t="str">
        <x:v>UNQUANTIFIED</x:v>
      </x:c>
      <x:c r="AR2207" s="11" t="str">
        <x:v>Position-class planning record; serial item and receiver open</x:v>
      </x:c>
      <x:c r="AS2207" s="26"/>
      <x:c r="AT2207" s="26"/>
    </x:row>
    <x:row r="2208">
      <x:c r="C2208" s="11" t="str">
        <x:v>M2-CM-RLG-COL-12</x:v>
      </x:c>
      <x:c r="D2208" s="11" t="str">
        <x:v>M2</x:v>
      </x:c>
      <x:c r="E2208" s="11" t="str">
        <x:v>Urban heat</x:v>
      </x:c>
      <x:c r="F2208" s="11" t="str">
        <x:v>CM-RLG</x:v>
      </x:c>
      <x:c r="G2208" s="11" t="str">
        <x:v>Civil rail-mobility group</x:v>
      </x:c>
      <x:c r="H2208" s="11" t="str">
        <x:v>COL-12</x:v>
      </x:c>
      <x:c r="I2208" s="19" t="n">
        <x:v>24</x:v>
      </x:c>
      <x:c r="J2208" s="21" t="n">
        <x:v>2</x:v>
      </x:c>
      <x:c r="K2208" s="18" t="n">
        <x:f>'05 Cargo Register'!K416</x:f>
        <x:v>144</x:v>
      </x:c>
      <x:c r="L2208" s="18" t="n">
        <x:f>'05 Cargo Register'!N416</x:f>
        <x:v>15</x:v>
      </x:c>
      <x:c r="M2208" s="18" t="n">
        <x:f>'05 Cargo Register'!O416</x:f>
        <x:v>396</x:v>
      </x:c>
      <x:c r="N2208" s="18" t="n">
        <x:f>J2208*K2208</x:f>
        <x:v>288</x:v>
      </x:c>
      <x:c r="O2208" s="18" t="n">
        <x:f>J2208*L2208</x:f>
        <x:v>30</x:v>
      </x:c>
      <x:c r="P2208" s="18" t="n">
        <x:f>J2208*M2208</x:f>
        <x:v>792</x:v>
      </x:c>
      <x:c r="Q2208" s="22" t="n">
        <x:f>'01 Controls'!$E$26*'02 Cargo Classes'!$M$8</x:f>
        <x:v>0.1</x:v>
      </x:c>
      <x:c r="R2208" s="22" t="n">
        <x:f>'01 Controls'!$F$26*'02 Cargo Classes'!$N$8</x:f>
        <x:v>0</x:v>
      </x:c>
      <x:c r="S2208" s="22" t="n">
        <x:f>'01 Controls'!$G$26*'02 Cargo Classes'!$O$8</x:f>
        <x:v>1.14</x:v>
      </x:c>
      <x:c r="T2208" s="22" t="n">
        <x:f>'01 Controls'!$H$26*'02 Cargo Classes'!$P$8</x:f>
        <x:v>0</x:v>
      </x:c>
      <x:c r="U2208" s="22" t="n">
        <x:f>SUM(Q2208:T2208)</x:f>
        <x:v>1.24</x:v>
      </x:c>
      <x:c r="V2208" s="18" t="n">
        <x:f>IF(U2208=0,0,N2208*Q2208/U2208)</x:f>
        <x:v>23.225806451612904</x:v>
      </x:c>
      <x:c r="W2208" s="18" t="n">
        <x:f>IF(U2208=0,0,P2208*Q2208/U2208)</x:f>
        <x:v>63.87096774193549</x:v>
      </x:c>
      <x:c r="X2208" s="18" t="n">
        <x:f>MAX(V2208,W2208*'01 Controls'!$E$12)</x:f>
        <x:v>23.225806451612904</x:v>
      </x:c>
      <x:c r="Y2208" s="18" t="n">
        <x:f>IF(U2208=0,0,N2208*R2208/U2208)</x:f>
        <x:v>0</x:v>
      </x:c>
      <x:c r="Z2208" s="18" t="n">
        <x:f>IF(U2208=0,0,P2208*R2208/U2208)</x:f>
        <x:v>0</x:v>
      </x:c>
      <x:c r="AA2208" s="18" t="n">
        <x:f>MAX(Y2208,Z2208*'01 Controls'!$E$13)</x:f>
        <x:v>0</x:v>
      </x:c>
      <x:c r="AB2208" s="18" t="n">
        <x:f>IF(U2208=0,0,N2208*S2208/U2208)</x:f>
        <x:v>264.7741935483871</x:v>
      </x:c>
      <x:c r="AC2208" s="18" t="n">
        <x:f>IF(U2208=0,0,P2208*S2208/U2208)</x:f>
        <x:v>728.1290322580644</x:v>
      </x:c>
      <x:c r="AD2208" s="18" t="n">
        <x:f>MAX(AB2208,AC2208*'01 Controls'!$E$14)</x:f>
        <x:v>264.7741935483871</x:v>
      </x:c>
      <x:c r="AE2208" s="18" t="n">
        <x:f>IF(U2208=0,0,N2208*T2208/U2208)</x:f>
        <x:v>0</x:v>
      </x:c>
      <x:c r="AF2208" s="18" t="n">
        <x:f>IF(U2208=0,0,P2208*T2208/U2208)</x:f>
        <x:v>0</x:v>
      </x:c>
      <x:c r="AG2208" s="18" t="n">
        <x:f>MAX(AE2208,AF2208*'01 Controls'!$E$15)</x:f>
        <x:v>0</x:v>
      </x:c>
      <x:c r="AH2208" s="18" t="n">
        <x:f>SUM(V2208,Y2208,AB2208,AE2208)</x:f>
        <x:v>288</x:v>
      </x:c>
      <x:c r="AI2208" s="18" t="n">
        <x:f>N2208-AH2208</x:f>
        <x:v>0</x:v>
      </x:c>
      <x:c r="AJ2208" s="18" t="n">
        <x:f>V2208*INDEX('07 Mode Capacity'!$P$6:$P$17,MATCH("AIR-"&amp;I2208,'07 Mode Capacity'!$C$6:$C$17,0))</x:f>
        <x:v>4.712842865935034</x:v>
      </x:c>
      <x:c r="AK2208" s="18" t="n">
        <x:f>Y2208*INDEX('07 Mode Capacity'!$P$6:$P$17,MATCH("OCEAN-"&amp;I2208,'07 Mode Capacity'!$C$6:$C$17,0))</x:f>
        <x:v>0</x:v>
      </x:c>
      <x:c r="AL2208" s="18" t="n">
        <x:f>AB2208*INDEX('07 Mode Capacity'!$P$6:$P$17,MATCH("LAND-"&amp;I2208,'07 Mode Capacity'!$C$6:$C$17,0))</x:f>
        <x:v>101.27637374968458</x:v>
      </x:c>
      <x:c r="AM2208" s="18" t="n">
        <x:f>AE2208*INDEX('07 Mode Capacity'!$P$6:$P$17,MATCH("INLAND-"&amp;I2208,'07 Mode Capacity'!$C$6:$C$17,0))</x:f>
        <x:v>0</x:v>
      </x:c>
      <x:c r="AN2208" s="18" t="n">
        <x:f>SUM(AJ2208:AM2208)</x:f>
        <x:v>105.98921661561961</x:v>
      </x:c>
      <x:c r="AO2208" s="17" t="n">
        <x:f>IF(N2208=0,1,AN2208/N2208)</x:f>
        <x:v>0.3680181132486792</x:v>
      </x:c>
      <x:c r="AP2208" s="11" t="str">
        <x:f>IF(AO2208&gt;='01 Controls'!$E$16,"PASS","FAIL")</x:f>
        <x:v>FAIL</x:v>
      </x:c>
      <x:c r="AQ2208" s="11" t="str">
        <x:v>UNQUANTIFIED</x:v>
      </x:c>
      <x:c r="AR2208" s="11" t="str">
        <x:v>Position-class planning record; serial item and receiver open</x:v>
      </x:c>
      <x:c r="AS2208" s="26"/>
      <x:c r="AT2208" s="26"/>
    </x:row>
    <x:row r="2209">
      <x:c r="C2209" s="11" t="str">
        <x:v>M2-CM-RLG-BAT-22</x:v>
      </x:c>
      <x:c r="D2209" s="11" t="str">
        <x:v>M2</x:v>
      </x:c>
      <x:c r="E2209" s="11" t="str">
        <x:v>Urban heat</x:v>
      </x:c>
      <x:c r="F2209" s="11" t="str">
        <x:v>CM-RLG</x:v>
      </x:c>
      <x:c r="G2209" s="11" t="str">
        <x:v>Civil rail-mobility group</x:v>
      </x:c>
      <x:c r="H2209" s="11" t="str">
        <x:v>BAT-22</x:v>
      </x:c>
      <x:c r="I2209" s="19" t="n">
        <x:v>48</x:v>
      </x:c>
      <x:c r="J2209" s="21" t="n">
        <x:v>2</x:v>
      </x:c>
      <x:c r="K2209" s="18" t="n">
        <x:f>'05 Cargo Register'!K417</x:f>
        <x:v>180</x:v>
      </x:c>
      <x:c r="L2209" s="18" t="n">
        <x:f>'05 Cargo Register'!N417</x:f>
        <x:v>11</x:v>
      </x:c>
      <x:c r="M2209" s="18" t="n">
        <x:f>'05 Cargo Register'!O417</x:f>
        <x:v>290.40000000000003</x:v>
      </x:c>
      <x:c r="N2209" s="18" t="n">
        <x:f>J2209*K2209</x:f>
        <x:v>360</x:v>
      </x:c>
      <x:c r="O2209" s="18" t="n">
        <x:f>J2209*L2209</x:f>
        <x:v>22</x:v>
      </x:c>
      <x:c r="P2209" s="18" t="n">
        <x:f>J2209*M2209</x:f>
        <x:v>580.8000000000001</x:v>
      </x:c>
      <x:c r="Q2209" s="22" t="n">
        <x:f>'01 Controls'!$E$26*'02 Cargo Classes'!$M$9</x:f>
        <x:v>0</x:v>
      </x:c>
      <x:c r="R2209" s="22" t="n">
        <x:f>'01 Controls'!$F$26*'02 Cargo Classes'!$N$9</x:f>
        <x:v>0</x:v>
      </x:c>
      <x:c r="S2209" s="22" t="n">
        <x:f>'01 Controls'!$G$26*'02 Cargo Classes'!$O$9</x:f>
        <x:v>0.95</x:v>
      </x:c>
      <x:c r="T2209" s="22" t="n">
        <x:f>'01 Controls'!$H$26*'02 Cargo Classes'!$P$9</x:f>
        <x:v>0</x:v>
      </x:c>
      <x:c r="U2209" s="22" t="n">
        <x:f>SUM(Q2209:T2209)</x:f>
        <x:v>0.95</x:v>
      </x:c>
      <x:c r="V2209" s="18" t="n">
        <x:f>IF(U2209=0,0,N2209*Q2209/U2209)</x:f>
        <x:v>0</x:v>
      </x:c>
      <x:c r="W2209" s="18" t="n">
        <x:f>IF(U2209=0,0,P2209*Q2209/U2209)</x:f>
        <x:v>0</x:v>
      </x:c>
      <x:c r="X2209" s="18" t="n">
        <x:f>MAX(V2209,W2209*'01 Controls'!$E$12)</x:f>
        <x:v>0</x:v>
      </x:c>
      <x:c r="Y2209" s="18" t="n">
        <x:f>IF(U2209=0,0,N2209*R2209/U2209)</x:f>
        <x:v>0</x:v>
      </x:c>
      <x:c r="Z2209" s="18" t="n">
        <x:f>IF(U2209=0,0,P2209*R2209/U2209)</x:f>
        <x:v>0</x:v>
      </x:c>
      <x:c r="AA2209" s="18" t="n">
        <x:f>MAX(Y2209,Z2209*'01 Controls'!$E$13)</x:f>
        <x:v>0</x:v>
      </x:c>
      <x:c r="AB2209" s="18" t="n">
        <x:f>IF(U2209=0,0,N2209*S2209/U2209)</x:f>
        <x:v>360</x:v>
      </x:c>
      <x:c r="AC2209" s="18" t="n">
        <x:f>IF(U2209=0,0,P2209*S2209/U2209)</x:f>
        <x:v>580.8000000000001</x:v>
      </x:c>
      <x:c r="AD2209" s="18" t="n">
        <x:f>MAX(AB2209,AC2209*'01 Controls'!$E$14)</x:f>
        <x:v>360</x:v>
      </x:c>
      <x:c r="AE2209" s="18" t="n">
        <x:f>IF(U2209=0,0,N2209*T2209/U2209)</x:f>
        <x:v>0</x:v>
      </x:c>
      <x:c r="AF2209" s="18" t="n">
        <x:f>IF(U2209=0,0,P2209*T2209/U2209)</x:f>
        <x:v>0</x:v>
      </x:c>
      <x:c r="AG2209" s="18" t="n">
        <x:f>MAX(AE2209,AF2209*'01 Controls'!$E$15)</x:f>
        <x:v>0</x:v>
      </x:c>
      <x:c r="AH2209" s="18" t="n">
        <x:f>SUM(V2209,Y2209,AB2209,AE2209)</x:f>
        <x:v>360</x:v>
      </x:c>
      <x:c r="AI2209" s="18" t="n">
        <x:f>N2209-AH2209</x:f>
        <x:v>0</x:v>
      </x:c>
      <x:c r="AJ2209" s="18" t="n">
        <x:f>V2209*INDEX('07 Mode Capacity'!$P$6:$P$17,MATCH("AIR-"&amp;I2209,'07 Mode Capacity'!$C$6:$C$17,0))</x:f>
        <x:v>0</x:v>
      </x:c>
      <x:c r="AK2209" s="18" t="n">
        <x:f>Y2209*INDEX('07 Mode Capacity'!$P$6:$P$17,MATCH("OCEAN-"&amp;I2209,'07 Mode Capacity'!$C$6:$C$17,0))</x:f>
        <x:v>0</x:v>
      </x:c>
      <x:c r="AL2209" s="18" t="n">
        <x:f>AB2209*INDEX('07 Mode Capacity'!$P$6:$P$17,MATCH("LAND-"&amp;I2209,'07 Mode Capacity'!$C$6:$C$17,0))</x:f>
        <x:v>43.93723302523696</x:v>
      </x:c>
      <x:c r="AM2209" s="18" t="n">
        <x:f>AE2209*INDEX('07 Mode Capacity'!$P$6:$P$17,MATCH("INLAND-"&amp;I2209,'07 Mode Capacity'!$C$6:$C$17,0))</x:f>
        <x:v>0</x:v>
      </x:c>
      <x:c r="AN2209" s="18" t="n">
        <x:f>SUM(AJ2209:AM2209)</x:f>
        <x:v>43.93723302523696</x:v>
      </x:c>
      <x:c r="AO2209" s="17" t="n">
        <x:f>IF(N2209=0,1,AN2209/N2209)</x:f>
        <x:v>0.1220478695145471</x:v>
      </x:c>
      <x:c r="AP2209" s="11" t="str">
        <x:f>IF(AO2209&gt;='01 Controls'!$E$16,"PASS","FAIL")</x:f>
        <x:v>FAIL</x:v>
      </x:c>
      <x:c r="AQ2209" s="11" t="str">
        <x:v>UNQUANTIFIED</x:v>
      </x:c>
      <x:c r="AR2209" s="11" t="str">
        <x:v>Position-class planning record; serial item and receiver open</x:v>
      </x:c>
      <x:c r="AS2209" s="26"/>
      <x:c r="AT2209" s="26"/>
    </x:row>
    <x:row r="2210">
      <x:c r="C2210" s="11" t="str">
        <x:v>M2-CM-RLG-TNK-20</x:v>
      </x:c>
      <x:c r="D2210" s="11" t="str">
        <x:v>M2</x:v>
      </x:c>
      <x:c r="E2210" s="11" t="str">
        <x:v>Urban heat</x:v>
      </x:c>
      <x:c r="F2210" s="11" t="str">
        <x:v>CM-RLG</x:v>
      </x:c>
      <x:c r="G2210" s="11" t="str">
        <x:v>Civil rail-mobility group</x:v>
      </x:c>
      <x:c r="H2210" s="11" t="str">
        <x:v>TNK-20</x:v>
      </x:c>
      <x:c r="I2210" s="19" t="n">
        <x:v>48</x:v>
      </x:c>
      <x:c r="J2210" s="21" t="n">
        <x:v>2</x:v>
      </x:c>
      <x:c r="K2210" s="18" t="n">
        <x:f>'05 Cargo Register'!K418</x:f>
        <x:v>180</x:v>
      </x:c>
      <x:c r="L2210" s="18" t="n">
        <x:f>'05 Cargo Register'!N418</x:f>
        <x:v>11</x:v>
      </x:c>
      <x:c r="M2210" s="18" t="n">
        <x:f>'05 Cargo Register'!O418</x:f>
        <x:v>233.75</x:v>
      </x:c>
      <x:c r="N2210" s="18" t="n">
        <x:f>J2210*K2210</x:f>
        <x:v>360</x:v>
      </x:c>
      <x:c r="O2210" s="18" t="n">
        <x:f>J2210*L2210</x:f>
        <x:v>22</x:v>
      </x:c>
      <x:c r="P2210" s="18" t="n">
        <x:f>J2210*M2210</x:f>
        <x:v>467.5</x:v>
      </x:c>
      <x:c r="Q2210" s="22" t="n">
        <x:f>'01 Controls'!$E$26*'02 Cargo Classes'!$M$10</x:f>
        <x:v>0</x:v>
      </x:c>
      <x:c r="R2210" s="22" t="n">
        <x:f>'01 Controls'!$F$26*'02 Cargo Classes'!$N$10</x:f>
        <x:v>0</x:v>
      </x:c>
      <x:c r="S2210" s="22" t="n">
        <x:f>'01 Controls'!$G$26*'02 Cargo Classes'!$O$10</x:f>
        <x:v>0.95</x:v>
      </x:c>
      <x:c r="T2210" s="22" t="n">
        <x:f>'01 Controls'!$H$26*'02 Cargo Classes'!$P$10</x:f>
        <x:v>0</x:v>
      </x:c>
      <x:c r="U2210" s="22" t="n">
        <x:f>SUM(Q2210:T2210)</x:f>
        <x:v>0.95</x:v>
      </x:c>
      <x:c r="V2210" s="18" t="n">
        <x:f>IF(U2210=0,0,N2210*Q2210/U2210)</x:f>
        <x:v>0</x:v>
      </x:c>
      <x:c r="W2210" s="18" t="n">
        <x:f>IF(U2210=0,0,P2210*Q2210/U2210)</x:f>
        <x:v>0</x:v>
      </x:c>
      <x:c r="X2210" s="18" t="n">
        <x:f>MAX(V2210,W2210*'01 Controls'!$E$12)</x:f>
        <x:v>0</x:v>
      </x:c>
      <x:c r="Y2210" s="18" t="n">
        <x:f>IF(U2210=0,0,N2210*R2210/U2210)</x:f>
        <x:v>0</x:v>
      </x:c>
      <x:c r="Z2210" s="18" t="n">
        <x:f>IF(U2210=0,0,P2210*R2210/U2210)</x:f>
        <x:v>0</x:v>
      </x:c>
      <x:c r="AA2210" s="18" t="n">
        <x:f>MAX(Y2210,Z2210*'01 Controls'!$E$13)</x:f>
        <x:v>0</x:v>
      </x:c>
      <x:c r="AB2210" s="18" t="n">
        <x:f>IF(U2210=0,0,N2210*S2210/U2210)</x:f>
        <x:v>360</x:v>
      </x:c>
      <x:c r="AC2210" s="18" t="n">
        <x:f>IF(U2210=0,0,P2210*S2210/U2210)</x:f>
        <x:v>467.5</x:v>
      </x:c>
      <x:c r="AD2210" s="18" t="n">
        <x:f>MAX(AB2210,AC2210*'01 Controls'!$E$14)</x:f>
        <x:v>360</x:v>
      </x:c>
      <x:c r="AE2210" s="18" t="n">
        <x:f>IF(U2210=0,0,N2210*T2210/U2210)</x:f>
        <x:v>0</x:v>
      </x:c>
      <x:c r="AF2210" s="18" t="n">
        <x:f>IF(U2210=0,0,P2210*T2210/U2210)</x:f>
        <x:v>0</x:v>
      </x:c>
      <x:c r="AG2210" s="18" t="n">
        <x:f>MAX(AE2210,AF2210*'01 Controls'!$E$15)</x:f>
        <x:v>0</x:v>
      </x:c>
      <x:c r="AH2210" s="18" t="n">
        <x:f>SUM(V2210,Y2210,AB2210,AE2210)</x:f>
        <x:v>360</x:v>
      </x:c>
      <x:c r="AI2210" s="18" t="n">
        <x:f>N2210-AH2210</x:f>
        <x:v>0</x:v>
      </x:c>
      <x:c r="AJ2210" s="18" t="n">
        <x:f>V2210*INDEX('07 Mode Capacity'!$P$6:$P$17,MATCH("AIR-"&amp;I2210,'07 Mode Capacity'!$C$6:$C$17,0))</x:f>
        <x:v>0</x:v>
      </x:c>
      <x:c r="AK2210" s="18" t="n">
        <x:f>Y2210*INDEX('07 Mode Capacity'!$P$6:$P$17,MATCH("OCEAN-"&amp;I2210,'07 Mode Capacity'!$C$6:$C$17,0))</x:f>
        <x:v>0</x:v>
      </x:c>
      <x:c r="AL2210" s="18" t="n">
        <x:f>AB2210*INDEX('07 Mode Capacity'!$P$6:$P$17,MATCH("LAND-"&amp;I2210,'07 Mode Capacity'!$C$6:$C$17,0))</x:f>
        <x:v>43.93723302523696</x:v>
      </x:c>
      <x:c r="AM2210" s="18" t="n">
        <x:f>AE2210*INDEX('07 Mode Capacity'!$P$6:$P$17,MATCH("INLAND-"&amp;I2210,'07 Mode Capacity'!$C$6:$C$17,0))</x:f>
        <x:v>0</x:v>
      </x:c>
      <x:c r="AN2210" s="18" t="n">
        <x:f>SUM(AJ2210:AM2210)</x:f>
        <x:v>43.93723302523696</x:v>
      </x:c>
      <x:c r="AO2210" s="17" t="n">
        <x:f>IF(N2210=0,1,AN2210/N2210)</x:f>
        <x:v>0.1220478695145471</x:v>
      </x:c>
      <x:c r="AP2210" s="11" t="str">
        <x:f>IF(AO2210&gt;='01 Controls'!$E$16,"PASS","FAIL")</x:f>
        <x:v>FAIL</x:v>
      </x:c>
      <x:c r="AQ2210" s="11" t="str">
        <x:v>UNQUANTIFIED</x:v>
      </x:c>
      <x:c r="AR2210" s="11" t="str">
        <x:v>Position-class planning record; serial item and receiver open</x:v>
      </x:c>
      <x:c r="AS2210" s="26"/>
      <x:c r="AT2210" s="26"/>
    </x:row>
    <x:row r="2211">
      <x:c r="C2211" s="11" t="str">
        <x:v>M2-CM-RLG-FLR-24</x:v>
      </x:c>
      <x:c r="D2211" s="11" t="str">
        <x:v>M2</x:v>
      </x:c>
      <x:c r="E2211" s="11" t="str">
        <x:v>Urban heat</x:v>
      </x:c>
      <x:c r="F2211" s="11" t="str">
        <x:v>CM-RLG</x:v>
      </x:c>
      <x:c r="G2211" s="11" t="str">
        <x:v>Civil rail-mobility group</x:v>
      </x:c>
      <x:c r="H2211" s="11" t="str">
        <x:v>FLR-24</x:v>
      </x:c>
      <x:c r="I2211" s="19" t="n">
        <x:v>48</x:v>
      </x:c>
      <x:c r="J2211" s="21" t="n">
        <x:v>2</x:v>
      </x:c>
      <x:c r="K2211" s="18" t="n">
        <x:f>'05 Cargo Register'!K419</x:f>
        <x:v>288</x:v>
      </x:c>
      <x:c r="L2211" s="18" t="n">
        <x:f>'05 Cargo Register'!N419</x:f>
        <x:v>15</x:v>
      </x:c>
      <x:c r="M2211" s="18" t="n">
        <x:f>'05 Cargo Register'!O419</x:f>
        <x:v>480</x:v>
      </x:c>
      <x:c r="N2211" s="18" t="n">
        <x:f>J2211*K2211</x:f>
        <x:v>576</x:v>
      </x:c>
      <x:c r="O2211" s="18" t="n">
        <x:f>J2211*L2211</x:f>
        <x:v>30</x:v>
      </x:c>
      <x:c r="P2211" s="18" t="n">
        <x:f>J2211*M2211</x:f>
        <x:v>960</x:v>
      </x:c>
      <x:c r="Q2211" s="22" t="n">
        <x:f>'01 Controls'!$E$26*'02 Cargo Classes'!$M$11</x:f>
        <x:v>0</x:v>
      </x:c>
      <x:c r="R2211" s="22" t="n">
        <x:f>'01 Controls'!$F$26*'02 Cargo Classes'!$N$11</x:f>
        <x:v>0</x:v>
      </x:c>
      <x:c r="S2211" s="22" t="n">
        <x:f>'01 Controls'!$G$26*'02 Cargo Classes'!$O$11</x:f>
        <x:v>0.95</x:v>
      </x:c>
      <x:c r="T2211" s="22" t="n">
        <x:f>'01 Controls'!$H$26*'02 Cargo Classes'!$P$11</x:f>
        <x:v>0</x:v>
      </x:c>
      <x:c r="U2211" s="22" t="n">
        <x:f>SUM(Q2211:T2211)</x:f>
        <x:v>0.95</x:v>
      </x:c>
      <x:c r="V2211" s="18" t="n">
        <x:f>IF(U2211=0,0,N2211*Q2211/U2211)</x:f>
        <x:v>0</x:v>
      </x:c>
      <x:c r="W2211" s="18" t="n">
        <x:f>IF(U2211=0,0,P2211*Q2211/U2211)</x:f>
        <x:v>0</x:v>
      </x:c>
      <x:c r="X2211" s="18" t="n">
        <x:f>MAX(V2211,W2211*'01 Controls'!$E$12)</x:f>
        <x:v>0</x:v>
      </x:c>
      <x:c r="Y2211" s="18" t="n">
        <x:f>IF(U2211=0,0,N2211*R2211/U2211)</x:f>
        <x:v>0</x:v>
      </x:c>
      <x:c r="Z2211" s="18" t="n">
        <x:f>IF(U2211=0,0,P2211*R2211/U2211)</x:f>
        <x:v>0</x:v>
      </x:c>
      <x:c r="AA2211" s="18" t="n">
        <x:f>MAX(Y2211,Z2211*'01 Controls'!$E$13)</x:f>
        <x:v>0</x:v>
      </x:c>
      <x:c r="AB2211" s="18" t="n">
        <x:f>IF(U2211=0,0,N2211*S2211/U2211)</x:f>
        <x:v>576</x:v>
      </x:c>
      <x:c r="AC2211" s="18" t="n">
        <x:f>IF(U2211=0,0,P2211*S2211/U2211)</x:f>
        <x:v>960</x:v>
      </x:c>
      <x:c r="AD2211" s="18" t="n">
        <x:f>MAX(AB2211,AC2211*'01 Controls'!$E$14)</x:f>
        <x:v>576</x:v>
      </x:c>
      <x:c r="AE2211" s="18" t="n">
        <x:f>IF(U2211=0,0,N2211*T2211/U2211)</x:f>
        <x:v>0</x:v>
      </x:c>
      <x:c r="AF2211" s="18" t="n">
        <x:f>IF(U2211=0,0,P2211*T2211/U2211)</x:f>
        <x:v>0</x:v>
      </x:c>
      <x:c r="AG2211" s="18" t="n">
        <x:f>MAX(AE2211,AF2211*'01 Controls'!$E$15)</x:f>
        <x:v>0</x:v>
      </x:c>
      <x:c r="AH2211" s="18" t="n">
        <x:f>SUM(V2211,Y2211,AB2211,AE2211)</x:f>
        <x:v>576</x:v>
      </x:c>
      <x:c r="AI2211" s="18" t="n">
        <x:f>N2211-AH2211</x:f>
        <x:v>0</x:v>
      </x:c>
      <x:c r="AJ2211" s="18" t="n">
        <x:f>V2211*INDEX('07 Mode Capacity'!$P$6:$P$17,MATCH("AIR-"&amp;I2211,'07 Mode Capacity'!$C$6:$C$17,0))</x:f>
        <x:v>0</x:v>
      </x:c>
      <x:c r="AK2211" s="18" t="n">
        <x:f>Y2211*INDEX('07 Mode Capacity'!$P$6:$P$17,MATCH("OCEAN-"&amp;I2211,'07 Mode Capacity'!$C$6:$C$17,0))</x:f>
        <x:v>0</x:v>
      </x:c>
      <x:c r="AL2211" s="18" t="n">
        <x:f>AB2211*INDEX('07 Mode Capacity'!$P$6:$P$17,MATCH("LAND-"&amp;I2211,'07 Mode Capacity'!$C$6:$C$17,0))</x:f>
        <x:v>70.29957284037913</x:v>
      </x:c>
      <x:c r="AM2211" s="18" t="n">
        <x:f>AE2211*INDEX('07 Mode Capacity'!$P$6:$P$17,MATCH("INLAND-"&amp;I2211,'07 Mode Capacity'!$C$6:$C$17,0))</x:f>
        <x:v>0</x:v>
      </x:c>
      <x:c r="AN2211" s="18" t="n">
        <x:f>SUM(AJ2211:AM2211)</x:f>
        <x:v>70.29957284037913</x:v>
      </x:c>
      <x:c r="AO2211" s="17" t="n">
        <x:f>IF(N2211=0,1,AN2211/N2211)</x:f>
        <x:v>0.1220478695145471</x:v>
      </x:c>
      <x:c r="AP2211" s="11" t="str">
        <x:f>IF(AO2211&gt;='01 Controls'!$E$16,"PASS","FAIL")</x:f>
        <x:v>FAIL</x:v>
      </x:c>
      <x:c r="AQ2211" s="11" t="str">
        <x:v>UNQUANTIFIED</x:v>
      </x:c>
      <x:c r="AR2211" s="11" t="str">
        <x:v>Position-class planning record; serial item and receiver open</x:v>
      </x:c>
      <x:c r="AS2211" s="26"/>
      <x:c r="AT2211" s="26"/>
    </x:row>
    <x:row r="2212">
      <x:c r="C2212" s="11" t="str">
        <x:v>M2-CM-RLG-ROL-30</x:v>
      </x:c>
      <x:c r="D2212" s="11" t="str">
        <x:v>M2</x:v>
      </x:c>
      <x:c r="E2212" s="11" t="str">
        <x:v>Urban heat</x:v>
      </x:c>
      <x:c r="F2212" s="11" t="str">
        <x:v>CM-RLG</x:v>
      </x:c>
      <x:c r="G2212" s="11" t="str">
        <x:v>Civil rail-mobility group</x:v>
      </x:c>
      <x:c r="H2212" s="11" t="str">
        <x:v>ROL-30</x:v>
      </x:c>
      <x:c r="I2212" s="19" t="n">
        <x:v>48</x:v>
      </x:c>
      <x:c r="J2212" s="21" t="n">
        <x:v>2</x:v>
      </x:c>
      <x:c r="K2212" s="18" t="n">
        <x:f>'05 Cargo Register'!K420</x:f>
        <x:v>1296</x:v>
      </x:c>
      <x:c r="L2212" s="18" t="n">
        <x:f>'05 Cargo Register'!N420</x:f>
        <x:v>54</x:v>
      </x:c>
      <x:c r="M2212" s="18" t="n">
        <x:f>'05 Cargo Register'!O420</x:f>
        <x:v>3442.5</x:v>
      </x:c>
      <x:c r="N2212" s="18" t="n">
        <x:f>J2212*K2212</x:f>
        <x:v>2592</x:v>
      </x:c>
      <x:c r="O2212" s="18" t="n">
        <x:f>J2212*L2212</x:f>
        <x:v>108</x:v>
      </x:c>
      <x:c r="P2212" s="18" t="n">
        <x:f>J2212*M2212</x:f>
        <x:v>6885</x:v>
      </x:c>
      <x:c r="Q2212" s="22" t="n">
        <x:f>'01 Controls'!$E$26*'02 Cargo Classes'!$M$12</x:f>
        <x:v>0</x:v>
      </x:c>
      <x:c r="R2212" s="22" t="n">
        <x:f>'01 Controls'!$F$26*'02 Cargo Classes'!$N$12</x:f>
        <x:v>0</x:v>
      </x:c>
      <x:c r="S2212" s="22" t="n">
        <x:f>'01 Controls'!$G$26*'02 Cargo Classes'!$O$12</x:f>
        <x:v>1.4249999999999998</x:v>
      </x:c>
      <x:c r="T2212" s="22" t="n">
        <x:f>'01 Controls'!$H$26*'02 Cargo Classes'!$P$12</x:f>
        <x:v>0</x:v>
      </x:c>
      <x:c r="U2212" s="22" t="n">
        <x:f>SUM(Q2212:T2212)</x:f>
        <x:v>1.4249999999999998</x:v>
      </x:c>
      <x:c r="V2212" s="18" t="n">
        <x:f>IF(U2212=0,0,N2212*Q2212/U2212)</x:f>
        <x:v>0</x:v>
      </x:c>
      <x:c r="W2212" s="18" t="n">
        <x:f>IF(U2212=0,0,P2212*Q2212/U2212)</x:f>
        <x:v>0</x:v>
      </x:c>
      <x:c r="X2212" s="18" t="n">
        <x:f>MAX(V2212,W2212*'01 Controls'!$E$12)</x:f>
        <x:v>0</x:v>
      </x:c>
      <x:c r="Y2212" s="18" t="n">
        <x:f>IF(U2212=0,0,N2212*R2212/U2212)</x:f>
        <x:v>0</x:v>
      </x:c>
      <x:c r="Z2212" s="18" t="n">
        <x:f>IF(U2212=0,0,P2212*R2212/U2212)</x:f>
        <x:v>0</x:v>
      </x:c>
      <x:c r="AA2212" s="18" t="n">
        <x:f>MAX(Y2212,Z2212*'01 Controls'!$E$13)</x:f>
        <x:v>0</x:v>
      </x:c>
      <x:c r="AB2212" s="18" t="n">
        <x:f>IF(U2212=0,0,N2212*S2212/U2212)</x:f>
        <x:v>2592</x:v>
      </x:c>
      <x:c r="AC2212" s="18" t="n">
        <x:f>IF(U2212=0,0,P2212*S2212/U2212)</x:f>
        <x:v>6885</x:v>
      </x:c>
      <x:c r="AD2212" s="18" t="n">
        <x:f>MAX(AB2212,AC2212*'01 Controls'!$E$14)</x:f>
        <x:v>2592</x:v>
      </x:c>
      <x:c r="AE2212" s="18" t="n">
        <x:f>IF(U2212=0,0,N2212*T2212/U2212)</x:f>
        <x:v>0</x:v>
      </x:c>
      <x:c r="AF2212" s="18" t="n">
        <x:f>IF(U2212=0,0,P2212*T2212/U2212)</x:f>
        <x:v>0</x:v>
      </x:c>
      <x:c r="AG2212" s="18" t="n">
        <x:f>MAX(AE2212,AF2212*'01 Controls'!$E$15)</x:f>
        <x:v>0</x:v>
      </x:c>
      <x:c r="AH2212" s="18" t="n">
        <x:f>SUM(V2212,Y2212,AB2212,AE2212)</x:f>
        <x:v>2592</x:v>
      </x:c>
      <x:c r="AI2212" s="18" t="n">
        <x:f>N2212-AH2212</x:f>
        <x:v>0</x:v>
      </x:c>
      <x:c r="AJ2212" s="18" t="n">
        <x:f>V2212*INDEX('07 Mode Capacity'!$P$6:$P$17,MATCH("AIR-"&amp;I2212,'07 Mode Capacity'!$C$6:$C$17,0))</x:f>
        <x:v>0</x:v>
      </x:c>
      <x:c r="AK2212" s="18" t="n">
        <x:f>Y2212*INDEX('07 Mode Capacity'!$P$6:$P$17,MATCH("OCEAN-"&amp;I2212,'07 Mode Capacity'!$C$6:$C$17,0))</x:f>
        <x:v>0</x:v>
      </x:c>
      <x:c r="AL2212" s="18" t="n">
        <x:f>AB2212*INDEX('07 Mode Capacity'!$P$6:$P$17,MATCH("LAND-"&amp;I2212,'07 Mode Capacity'!$C$6:$C$17,0))</x:f>
        <x:v>316.3480777817061</x:v>
      </x:c>
      <x:c r="AM2212" s="18" t="n">
        <x:f>AE2212*INDEX('07 Mode Capacity'!$P$6:$P$17,MATCH("INLAND-"&amp;I2212,'07 Mode Capacity'!$C$6:$C$17,0))</x:f>
        <x:v>0</x:v>
      </x:c>
      <x:c r="AN2212" s="18" t="n">
        <x:f>SUM(AJ2212:AM2212)</x:f>
        <x:v>316.3480777817061</x:v>
      </x:c>
      <x:c r="AO2212" s="17" t="n">
        <x:f>IF(N2212=0,1,AN2212/N2212)</x:f>
        <x:v>0.1220478695145471</x:v>
      </x:c>
      <x:c r="AP2212" s="11" t="str">
        <x:f>IF(AO2212&gt;='01 Controls'!$E$16,"PASS","FAIL")</x:f>
        <x:v>FAIL</x:v>
      </x:c>
      <x:c r="AQ2212" s="11" t="str">
        <x:v>UNQUANTIFIED</x:v>
      </x:c>
      <x:c r="AR2212" s="11" t="str">
        <x:v>Position-class planning record; serial item and receiver open</x:v>
      </x:c>
      <x:c r="AS2212" s="26"/>
      <x:c r="AT2212" s="26"/>
    </x:row>
    <x:row r="2213">
      <x:c r="C2213" s="11" t="str">
        <x:v>M2-CM-RLG-LIN-18</x:v>
      </x:c>
      <x:c r="D2213" s="11" t="str">
        <x:v>M2</x:v>
      </x:c>
      <x:c r="E2213" s="11" t="str">
        <x:v>Urban heat</x:v>
      </x:c>
      <x:c r="F2213" s="11" t="str">
        <x:v>CM-RLG</x:v>
      </x:c>
      <x:c r="G2213" s="11" t="str">
        <x:v>Civil rail-mobility group</x:v>
      </x:c>
      <x:c r="H2213" s="11" t="str">
        <x:v>LIN-18</x:v>
      </x:c>
      <x:c r="I2213" s="19" t="n">
        <x:v>72</x:v>
      </x:c>
      <x:c r="J2213" s="21" t="n">
        <x:v>2</x:v>
      </x:c>
      <x:c r="K2213" s="18" t="n">
        <x:f>'05 Cargo Register'!K421</x:f>
        <x:v>144</x:v>
      </x:c>
      <x:c r="L2213" s="18" t="n">
        <x:f>'05 Cargo Register'!N421</x:f>
        <x:v>10</x:v>
      </x:c>
      <x:c r="M2213" s="18" t="n">
        <x:f>'05 Cargo Register'!O421</x:f>
        <x:v>440</x:v>
      </x:c>
      <x:c r="N2213" s="18" t="n">
        <x:f>J2213*K2213</x:f>
        <x:v>288</x:v>
      </x:c>
      <x:c r="O2213" s="18" t="n">
        <x:f>J2213*L2213</x:f>
        <x:v>20</x:v>
      </x:c>
      <x:c r="P2213" s="18" t="n">
        <x:f>J2213*M2213</x:f>
        <x:v>880</x:v>
      </x:c>
      <x:c r="Q2213" s="22" t="n">
        <x:f>'01 Controls'!$E$26*'02 Cargo Classes'!$M$13</x:f>
        <x:v>0</x:v>
      </x:c>
      <x:c r="R2213" s="22" t="n">
        <x:f>'01 Controls'!$F$26*'02 Cargo Classes'!$N$13</x:f>
        <x:v>0</x:v>
      </x:c>
      <x:c r="S2213" s="22" t="n">
        <x:f>'01 Controls'!$G$26*'02 Cargo Classes'!$O$13</x:f>
        <x:v>0.95</x:v>
      </x:c>
      <x:c r="T2213" s="22" t="n">
        <x:f>'01 Controls'!$H$26*'02 Cargo Classes'!$P$13</x:f>
        <x:v>0</x:v>
      </x:c>
      <x:c r="U2213" s="22" t="n">
        <x:f>SUM(Q2213:T2213)</x:f>
        <x:v>0.95</x:v>
      </x:c>
      <x:c r="V2213" s="18" t="n">
        <x:f>IF(U2213=0,0,N2213*Q2213/U2213)</x:f>
        <x:v>0</x:v>
      </x:c>
      <x:c r="W2213" s="18" t="n">
        <x:f>IF(U2213=0,0,P2213*Q2213/U2213)</x:f>
        <x:v>0</x:v>
      </x:c>
      <x:c r="X2213" s="18" t="n">
        <x:f>MAX(V2213,W2213*'01 Controls'!$E$12)</x:f>
        <x:v>0</x:v>
      </x:c>
      <x:c r="Y2213" s="18" t="n">
        <x:f>IF(U2213=0,0,N2213*R2213/U2213)</x:f>
        <x:v>0</x:v>
      </x:c>
      <x:c r="Z2213" s="18" t="n">
        <x:f>IF(U2213=0,0,P2213*R2213/U2213)</x:f>
        <x:v>0</x:v>
      </x:c>
      <x:c r="AA2213" s="18" t="n">
        <x:f>MAX(Y2213,Z2213*'01 Controls'!$E$13)</x:f>
        <x:v>0</x:v>
      </x:c>
      <x:c r="AB2213" s="18" t="n">
        <x:f>IF(U2213=0,0,N2213*S2213/U2213)</x:f>
        <x:v>288</x:v>
      </x:c>
      <x:c r="AC2213" s="18" t="n">
        <x:f>IF(U2213=0,0,P2213*S2213/U2213)</x:f>
        <x:v>880</x:v>
      </x:c>
      <x:c r="AD2213" s="18" t="n">
        <x:f>MAX(AB2213,AC2213*'01 Controls'!$E$14)</x:f>
        <x:v>288</x:v>
      </x:c>
      <x:c r="AE2213" s="18" t="n">
        <x:f>IF(U2213=0,0,N2213*T2213/U2213)</x:f>
        <x:v>0</x:v>
      </x:c>
      <x:c r="AF2213" s="18" t="n">
        <x:f>IF(U2213=0,0,P2213*T2213/U2213)</x:f>
        <x:v>0</x:v>
      </x:c>
      <x:c r="AG2213" s="18" t="n">
        <x:f>MAX(AE2213,AF2213*'01 Controls'!$E$15)</x:f>
        <x:v>0</x:v>
      </x:c>
      <x:c r="AH2213" s="18" t="n">
        <x:f>SUM(V2213,Y2213,AB2213,AE2213)</x:f>
        <x:v>288</x:v>
      </x:c>
      <x:c r="AI2213" s="18" t="n">
        <x:f>N2213-AH2213</x:f>
        <x:v>0</x:v>
      </x:c>
      <x:c r="AJ2213" s="18" t="n">
        <x:f>V2213*INDEX('07 Mode Capacity'!$P$6:$P$17,MATCH("AIR-"&amp;I2213,'07 Mode Capacity'!$C$6:$C$17,0))</x:f>
        <x:v>0</x:v>
      </x:c>
      <x:c r="AK2213" s="18" t="n">
        <x:f>Y2213*INDEX('07 Mode Capacity'!$P$6:$P$17,MATCH("OCEAN-"&amp;I2213,'07 Mode Capacity'!$C$6:$C$17,0))</x:f>
        <x:v>0</x:v>
      </x:c>
      <x:c r="AL2213" s="18" t="n">
        <x:f>AB2213*INDEX('07 Mode Capacity'!$P$6:$P$17,MATCH("LAND-"&amp;I2213,'07 Mode Capacity'!$C$6:$C$17,0))</x:f>
        <x:v>205.92294473668807</x:v>
      </x:c>
      <x:c r="AM2213" s="18" t="n">
        <x:f>AE2213*INDEX('07 Mode Capacity'!$P$6:$P$17,MATCH("INLAND-"&amp;I2213,'07 Mode Capacity'!$C$6:$C$17,0))</x:f>
        <x:v>0</x:v>
      </x:c>
      <x:c r="AN2213" s="18" t="n">
        <x:f>SUM(AJ2213:AM2213)</x:f>
        <x:v>205.92294473668807</x:v>
      </x:c>
      <x:c r="AO2213" s="17" t="n">
        <x:f>IF(N2213=0,1,AN2213/N2213)</x:f>
        <x:v>0.7150102247801668</x:v>
      </x:c>
      <x:c r="AP2213" s="11" t="str">
        <x:f>IF(AO2213&gt;='01 Controls'!$E$16,"PASS","FAIL")</x:f>
        <x:v>FAIL</x:v>
      </x:c>
      <x:c r="AQ2213" s="11" t="str">
        <x:v>UNQUANTIFIED</x:v>
      </x:c>
      <x:c r="AR2213" s="11" t="str">
        <x:v>Position-class planning record; serial item and receiver open</x:v>
      </x:c>
      <x:c r="AS2213" s="26"/>
      <x:c r="AT2213" s="26"/>
    </x:row>
    <x:row r="2214">
      <x:c r="C2214" s="11" t="str">
        <x:v>M2-CM-RLG-BLK-08</x:v>
      </x:c>
      <x:c r="D2214" s="11" t="str">
        <x:v>M2</x:v>
      </x:c>
      <x:c r="E2214" s="11" t="str">
        <x:v>Urban heat</x:v>
      </x:c>
      <x:c r="F2214" s="11" t="str">
        <x:v>CM-RLG</x:v>
      </x:c>
      <x:c r="G2214" s="11" t="str">
        <x:v>Civil rail-mobility group</x:v>
      </x:c>
      <x:c r="H2214" s="11" t="str">
        <x:v>BLK-08</x:v>
      </x:c>
      <x:c r="I2214" s="19" t="n">
        <x:v>48</x:v>
      </x:c>
      <x:c r="J2214" s="21" t="n">
        <x:v>2</x:v>
      </x:c>
      <x:c r="K2214" s="18" t="n">
        <x:f>'05 Cargo Register'!K422</x:f>
        <x:v>216</x:v>
      </x:c>
      <x:c r="L2214" s="18" t="n">
        <x:f>'05 Cargo Register'!N422</x:f>
        <x:v>34</x:v>
      </x:c>
      <x:c r="M2214" s="18" t="n">
        <x:f>'05 Cargo Register'!O422</x:f>
        <x:v>1734</x:v>
      </x:c>
      <x:c r="N2214" s="18" t="n">
        <x:f>J2214*K2214</x:f>
        <x:v>432</x:v>
      </x:c>
      <x:c r="O2214" s="18" t="n">
        <x:f>J2214*L2214</x:f>
        <x:v>68</x:v>
      </x:c>
      <x:c r="P2214" s="18" t="n">
        <x:f>J2214*M2214</x:f>
        <x:v>3468</x:v>
      </x:c>
      <x:c r="Q2214" s="22" t="n">
        <x:f>'01 Controls'!$E$26*'02 Cargo Classes'!$M$14</x:f>
        <x:v>0.05</x:v>
      </x:c>
      <x:c r="R2214" s="22" t="n">
        <x:f>'01 Controls'!$F$26*'02 Cargo Classes'!$N$14</x:f>
        <x:v>0</x:v>
      </x:c>
      <x:c r="S2214" s="22" t="n">
        <x:f>'01 Controls'!$G$26*'02 Cargo Classes'!$O$14</x:f>
        <x:v>0.95</x:v>
      </x:c>
      <x:c r="T2214" s="22" t="n">
        <x:f>'01 Controls'!$H$26*'02 Cargo Classes'!$P$14</x:f>
        <x:v>0</x:v>
      </x:c>
      <x:c r="U2214" s="22" t="n">
        <x:f>SUM(Q2214:T2214)</x:f>
        <x:v>1</x:v>
      </x:c>
      <x:c r="V2214" s="18" t="n">
        <x:f>IF(U2214=0,0,N2214*Q2214/U2214)</x:f>
        <x:v>21.6</x:v>
      </x:c>
      <x:c r="W2214" s="18" t="n">
        <x:f>IF(U2214=0,0,P2214*Q2214/U2214)</x:f>
        <x:v>173.4</x:v>
      </x:c>
      <x:c r="X2214" s="18" t="n">
        <x:f>MAX(V2214,W2214*'01 Controls'!$E$12)</x:f>
        <x:v>43.35</x:v>
      </x:c>
      <x:c r="Y2214" s="18" t="n">
        <x:f>IF(U2214=0,0,N2214*R2214/U2214)</x:f>
        <x:v>0</x:v>
      </x:c>
      <x:c r="Z2214" s="18" t="n">
        <x:f>IF(U2214=0,0,P2214*R2214/U2214)</x:f>
        <x:v>0</x:v>
      </x:c>
      <x:c r="AA2214" s="18" t="n">
        <x:f>MAX(Y2214,Z2214*'01 Controls'!$E$13)</x:f>
        <x:v>0</x:v>
      </x:c>
      <x:c r="AB2214" s="18" t="n">
        <x:f>IF(U2214=0,0,N2214*S2214/U2214)</x:f>
        <x:v>410.4</x:v>
      </x:c>
      <x:c r="AC2214" s="18" t="n">
        <x:f>IF(U2214=0,0,P2214*S2214/U2214)</x:f>
        <x:v>3294.6</x:v>
      </x:c>
      <x:c r="AD2214" s="18" t="n">
        <x:f>MAX(AB2214,AC2214*'01 Controls'!$E$14)</x:f>
        <x:v>658.9200000000001</x:v>
      </x:c>
      <x:c r="AE2214" s="18" t="n">
        <x:f>IF(U2214=0,0,N2214*T2214/U2214)</x:f>
        <x:v>0</x:v>
      </x:c>
      <x:c r="AF2214" s="18" t="n">
        <x:f>IF(U2214=0,0,P2214*T2214/U2214)</x:f>
        <x:v>0</x:v>
      </x:c>
      <x:c r="AG2214" s="18" t="n">
        <x:f>MAX(AE2214,AF2214*'01 Controls'!$E$15)</x:f>
        <x:v>0</x:v>
      </x:c>
      <x:c r="AH2214" s="18" t="n">
        <x:f>SUM(V2214,Y2214,AB2214,AE2214)</x:f>
        <x:v>432</x:v>
      </x:c>
      <x:c r="AI2214" s="18" t="n">
        <x:f>N2214-AH2214</x:f>
        <x:v>0</x:v>
      </x:c>
      <x:c r="AJ2214" s="18" t="n">
        <x:f>V2214*INDEX('07 Mode Capacity'!$P$6:$P$17,MATCH("AIR-"&amp;I2214,'07 Mode Capacity'!$C$6:$C$17,0))</x:f>
        <x:v>6.055250219048721</x:v>
      </x:c>
      <x:c r="AK2214" s="18" t="n">
        <x:f>Y2214*INDEX('07 Mode Capacity'!$P$6:$P$17,MATCH("OCEAN-"&amp;I2214,'07 Mode Capacity'!$C$6:$C$17,0))</x:f>
        <x:v>0</x:v>
      </x:c>
      <x:c r="AL2214" s="18" t="n">
        <x:f>AB2214*INDEX('07 Mode Capacity'!$P$6:$P$17,MATCH("LAND-"&amp;I2214,'07 Mode Capacity'!$C$6:$C$17,0))</x:f>
        <x:v>50.088445648770126</x:v>
      </x:c>
      <x:c r="AM2214" s="18" t="n">
        <x:f>AE2214*INDEX('07 Mode Capacity'!$P$6:$P$17,MATCH("INLAND-"&amp;I2214,'07 Mode Capacity'!$C$6:$C$17,0))</x:f>
        <x:v>0</x:v>
      </x:c>
      <x:c r="AN2214" s="18" t="n">
        <x:f>SUM(AJ2214:AM2214)</x:f>
        <x:v>56.14369586781885</x:v>
      </x:c>
      <x:c r="AO2214" s="17" t="n">
        <x:f>IF(N2214=0,1,AN2214/N2214)</x:f>
        <x:v>0.12996225895328437</x:v>
      </x:c>
      <x:c r="AP2214" s="11" t="str">
        <x:f>IF(AO2214&gt;='01 Controls'!$E$16,"PASS","FAIL")</x:f>
        <x:v>FAIL</x:v>
      </x:c>
      <x:c r="AQ2214" s="11" t="str">
        <x:v>UNQUANTIFIED</x:v>
      </x:c>
      <x:c r="AR2214" s="11" t="str">
        <x:v>Position-class planning record; serial item and receiver open</x:v>
      </x:c>
      <x:c r="AS2214" s="26"/>
      <x:c r="AT2214" s="26"/>
    </x:row>
    <x:row r="2215">
      <x:c r="C2215" s="11" t="str">
        <x:v>M2-CM-RLG-OOG-80</x:v>
      </x:c>
      <x:c r="D2215" s="11" t="str">
        <x:v>M2</x:v>
      </x:c>
      <x:c r="E2215" s="11" t="str">
        <x:v>Urban heat</x:v>
      </x:c>
      <x:c r="F2215" s="11" t="str">
        <x:v>CM-RLG</x:v>
      </x:c>
      <x:c r="G2215" s="11" t="str">
        <x:v>Civil rail-mobility group</x:v>
      </x:c>
      <x:c r="H2215" s="11" t="str">
        <x:v>OOG-80</x:v>
      </x:c>
      <x:c r="I2215" s="19" t="n">
        <x:v>72</x:v>
      </x:c>
      <x:c r="J2215" s="21" t="n">
        <x:v>2</x:v>
      </x:c>
      <x:c r="K2215" s="18" t="n">
        <x:f>'05 Cargo Register'!K423</x:f>
        <x:v>648</x:v>
      </x:c>
      <x:c r="L2215" s="18" t="n">
        <x:f>'05 Cargo Register'!N423</x:f>
        <x:v>11</x:v>
      </x:c>
      <x:c r="M2215" s="18" t="n">
        <x:f>'05 Cargo Register'!O423</x:f>
        <x:v>1936</x:v>
      </x:c>
      <x:c r="N2215" s="18" t="n">
        <x:f>J2215*K2215</x:f>
        <x:v>1296</x:v>
      </x:c>
      <x:c r="O2215" s="18" t="n">
        <x:f>J2215*L2215</x:f>
        <x:v>22</x:v>
      </x:c>
      <x:c r="P2215" s="18" t="n">
        <x:f>J2215*M2215</x:f>
        <x:v>3872</x:v>
      </x:c>
      <x:c r="Q2215" s="22" t="n">
        <x:f>'01 Controls'!$E$26*'02 Cargo Classes'!$M$15</x:f>
        <x:v>0</x:v>
      </x:c>
      <x:c r="R2215" s="22" t="n">
        <x:f>'01 Controls'!$F$26*'02 Cargo Classes'!$N$15</x:f>
        <x:v>0</x:v>
      </x:c>
      <x:c r="S2215" s="22" t="n">
        <x:f>'01 Controls'!$G$26*'02 Cargo Classes'!$O$15</x:f>
        <x:v>0.57</x:v>
      </x:c>
      <x:c r="T2215" s="22" t="n">
        <x:f>'01 Controls'!$H$26*'02 Cargo Classes'!$P$15</x:f>
        <x:v>0</x:v>
      </x:c>
      <x:c r="U2215" s="22" t="n">
        <x:f>SUM(Q2215:T2215)</x:f>
        <x:v>0.57</x:v>
      </x:c>
      <x:c r="V2215" s="18" t="n">
        <x:f>IF(U2215=0,0,N2215*Q2215/U2215)</x:f>
        <x:v>0</x:v>
      </x:c>
      <x:c r="W2215" s="18" t="n">
        <x:f>IF(U2215=0,0,P2215*Q2215/U2215)</x:f>
        <x:v>0</x:v>
      </x:c>
      <x:c r="X2215" s="18" t="n">
        <x:f>MAX(V2215,W2215*'01 Controls'!$E$12)</x:f>
        <x:v>0</x:v>
      </x:c>
      <x:c r="Y2215" s="18" t="n">
        <x:f>IF(U2215=0,0,N2215*R2215/U2215)</x:f>
        <x:v>0</x:v>
      </x:c>
      <x:c r="Z2215" s="18" t="n">
        <x:f>IF(U2215=0,0,P2215*R2215/U2215)</x:f>
        <x:v>0</x:v>
      </x:c>
      <x:c r="AA2215" s="18" t="n">
        <x:f>MAX(Y2215,Z2215*'01 Controls'!$E$13)</x:f>
        <x:v>0</x:v>
      </x:c>
      <x:c r="AB2215" s="18" t="n">
        <x:f>IF(U2215=0,0,N2215*S2215/U2215)</x:f>
        <x:v>1296</x:v>
      </x:c>
      <x:c r="AC2215" s="18" t="n">
        <x:f>IF(U2215=0,0,P2215*S2215/U2215)</x:f>
        <x:v>3872.0000000000005</x:v>
      </x:c>
      <x:c r="AD2215" s="18" t="n">
        <x:f>MAX(AB2215,AC2215*'01 Controls'!$E$14)</x:f>
        <x:v>1296</x:v>
      </x:c>
      <x:c r="AE2215" s="18" t="n">
        <x:f>IF(U2215=0,0,N2215*T2215/U2215)</x:f>
        <x:v>0</x:v>
      </x:c>
      <x:c r="AF2215" s="18" t="n">
        <x:f>IF(U2215=0,0,P2215*T2215/U2215)</x:f>
        <x:v>0</x:v>
      </x:c>
      <x:c r="AG2215" s="18" t="n">
        <x:f>MAX(AE2215,AF2215*'01 Controls'!$E$15)</x:f>
        <x:v>0</x:v>
      </x:c>
      <x:c r="AH2215" s="18" t="n">
        <x:f>SUM(V2215,Y2215,AB2215,AE2215)</x:f>
        <x:v>1296</x:v>
      </x:c>
      <x:c r="AI2215" s="18" t="n">
        <x:f>N2215-AH2215</x:f>
        <x:v>0</x:v>
      </x:c>
      <x:c r="AJ2215" s="18" t="n">
        <x:f>V2215*INDEX('07 Mode Capacity'!$P$6:$P$17,MATCH("AIR-"&amp;I2215,'07 Mode Capacity'!$C$6:$C$17,0))</x:f>
        <x:v>0</x:v>
      </x:c>
      <x:c r="AK2215" s="18" t="n">
        <x:f>Y2215*INDEX('07 Mode Capacity'!$P$6:$P$17,MATCH("OCEAN-"&amp;I2215,'07 Mode Capacity'!$C$6:$C$17,0))</x:f>
        <x:v>0</x:v>
      </x:c>
      <x:c r="AL2215" s="18" t="n">
        <x:f>AB2215*INDEX('07 Mode Capacity'!$P$6:$P$17,MATCH("LAND-"&amp;I2215,'07 Mode Capacity'!$C$6:$C$17,0))</x:f>
        <x:v>926.6532513150962</x:v>
      </x:c>
      <x:c r="AM2215" s="18" t="n">
        <x:f>AE2215*INDEX('07 Mode Capacity'!$P$6:$P$17,MATCH("INLAND-"&amp;I2215,'07 Mode Capacity'!$C$6:$C$17,0))</x:f>
        <x:v>0</x:v>
      </x:c>
      <x:c r="AN2215" s="18" t="n">
        <x:f>SUM(AJ2215:AM2215)</x:f>
        <x:v>926.6532513150962</x:v>
      </x:c>
      <x:c r="AO2215" s="17" t="n">
        <x:f>IF(N2215=0,1,AN2215/N2215)</x:f>
        <x:v>0.7150102247801668</x:v>
      </x:c>
      <x:c r="AP2215" s="11" t="str">
        <x:f>IF(AO2215&gt;='01 Controls'!$E$16,"PASS","FAIL")</x:f>
        <x:v>FAIL</x:v>
      </x:c>
      <x:c r="AQ2215" s="11" t="str">
        <x:v>UNQUANTIFIED</x:v>
      </x:c>
      <x:c r="AR2215" s="11" t="str">
        <x:v>Position-class planning record; serial item and receiver open</x:v>
      </x:c>
      <x:c r="AS2215" s="26"/>
      <x:c r="AT2215" s="26"/>
    </x:row>
    <x:row r="2216">
      <x:c r="C2216" s="11" t="str">
        <x:v>M2-CM-AMG-APL-45</x:v>
      </x:c>
      <x:c r="D2216" s="11" t="str">
        <x:v>M2</x:v>
      </x:c>
      <x:c r="E2216" s="11" t="str">
        <x:v>Urban heat</x:v>
      </x:c>
      <x:c r="F2216" s="11" t="str">
        <x:v>CM-AMG</x:v>
      </x:c>
      <x:c r="G2216" s="11" t="str">
        <x:v>Civil air-mobility group</x:v>
      </x:c>
      <x:c r="H2216" s="11" t="str">
        <x:v>APL-45</x:v>
      </x:c>
      <x:c r="I2216" s="19" t="n">
        <x:v>24</x:v>
      </x:c>
      <x:c r="J2216" s="21" t="n">
        <x:v>2</x:v>
      </x:c>
      <x:c r="K2216" s="18" t="n">
        <x:f>'05 Cargo Register'!K424</x:f>
        <x:v>135</x:v>
      </x:c>
      <x:c r="L2216" s="18" t="n">
        <x:f>'05 Cargo Register'!N424</x:f>
        <x:v>36</x:v>
      </x:c>
      <x:c r="M2216" s="18" t="n">
        <x:f>'05 Cargo Register'!O424</x:f>
        <x:v>270</x:v>
      </x:c>
      <x:c r="N2216" s="18" t="n">
        <x:f>J2216*K2216</x:f>
        <x:v>270</x:v>
      </x:c>
      <x:c r="O2216" s="18" t="n">
        <x:f>J2216*L2216</x:f>
        <x:v>72</x:v>
      </x:c>
      <x:c r="P2216" s="18" t="n">
        <x:f>J2216*M2216</x:f>
        <x:v>540</x:v>
      </x:c>
      <x:c r="Q2216" s="22" t="n">
        <x:f>'01 Controls'!$E$26*'02 Cargo Classes'!$M$6</x:f>
        <x:v>0.15000000000000002</x:v>
      </x:c>
      <x:c r="R2216" s="22" t="n">
        <x:f>'01 Controls'!$F$26*'02 Cargo Classes'!$N$6</x:f>
        <x:v>0</x:v>
      </x:c>
      <x:c r="S2216" s="22" t="n">
        <x:f>'01 Controls'!$G$26*'02 Cargo Classes'!$O$6</x:f>
        <x:v>0.95</x:v>
      </x:c>
      <x:c r="T2216" s="22" t="n">
        <x:f>'01 Controls'!$H$26*'02 Cargo Classes'!$P$6</x:f>
        <x:v>0</x:v>
      </x:c>
      <x:c r="U2216" s="22" t="n">
        <x:f>SUM(Q2216:T2216)</x:f>
        <x:v>1.1</x:v>
      </x:c>
      <x:c r="V2216" s="18" t="n">
        <x:f>IF(U2216=0,0,N2216*Q2216/U2216)</x:f>
        <x:v>36.81818181818182</x:v>
      </x:c>
      <x:c r="W2216" s="18" t="n">
        <x:f>IF(U2216=0,0,P2216*Q2216/U2216)</x:f>
        <x:v>73.63636363636364</x:v>
      </x:c>
      <x:c r="X2216" s="18" t="n">
        <x:f>MAX(V2216,W2216*'01 Controls'!$E$12)</x:f>
        <x:v>36.81818181818182</x:v>
      </x:c>
      <x:c r="Y2216" s="18" t="n">
        <x:f>IF(U2216=0,0,N2216*R2216/U2216)</x:f>
        <x:v>0</x:v>
      </x:c>
      <x:c r="Z2216" s="18" t="n">
        <x:f>IF(U2216=0,0,P2216*R2216/U2216)</x:f>
        <x:v>0</x:v>
      </x:c>
      <x:c r="AA2216" s="18" t="n">
        <x:f>MAX(Y2216,Z2216*'01 Controls'!$E$13)</x:f>
        <x:v>0</x:v>
      </x:c>
      <x:c r="AB2216" s="18" t="n">
        <x:f>IF(U2216=0,0,N2216*S2216/U2216)</x:f>
        <x:v>233.18181818181816</x:v>
      </x:c>
      <x:c r="AC2216" s="18" t="n">
        <x:f>IF(U2216=0,0,P2216*S2216/U2216)</x:f>
        <x:v>466.3636363636363</x:v>
      </x:c>
      <x:c r="AD2216" s="18" t="n">
        <x:f>MAX(AB2216,AC2216*'01 Controls'!$E$14)</x:f>
        <x:v>233.18181818181816</x:v>
      </x:c>
      <x:c r="AE2216" s="18" t="n">
        <x:f>IF(U2216=0,0,N2216*T2216/U2216)</x:f>
        <x:v>0</x:v>
      </x:c>
      <x:c r="AF2216" s="18" t="n">
        <x:f>IF(U2216=0,0,P2216*T2216/U2216)</x:f>
        <x:v>0</x:v>
      </x:c>
      <x:c r="AG2216" s="18" t="n">
        <x:f>MAX(AE2216,AF2216*'01 Controls'!$E$15)</x:f>
        <x:v>0</x:v>
      </x:c>
      <x:c r="AH2216" s="18" t="n">
        <x:f>SUM(V2216,Y2216,AB2216,AE2216)</x:f>
        <x:v>270</x:v>
      </x:c>
      <x:c r="AI2216" s="18" t="n">
        <x:f>N2216-AH2216</x:f>
        <x:v>0</x:v>
      </x:c>
      <x:c r="AJ2216" s="18" t="n">
        <x:f>V2216*INDEX('07 Mode Capacity'!$P$6:$P$17,MATCH("AIR-"&amp;I2216,'07 Mode Capacity'!$C$6:$C$17,0))</x:f>
        <x:v>7.470927043158378</x:v>
      </x:c>
      <x:c r="AK2216" s="18" t="n">
        <x:f>Y2216*INDEX('07 Mode Capacity'!$P$6:$P$17,MATCH("OCEAN-"&amp;I2216,'07 Mode Capacity'!$C$6:$C$17,0))</x:f>
        <x:v>0</x:v>
      </x:c>
      <x:c r="AL2216" s="18" t="n">
        <x:f>AB2216*INDEX('07 Mode Capacity'!$P$6:$P$17,MATCH("LAND-"&amp;I2216,'07 Mode Capacity'!$C$6:$C$17,0))</x:f>
        <x:v>89.19226097273358</x:v>
      </x:c>
      <x:c r="AM2216" s="18" t="n">
        <x:f>AE2216*INDEX('07 Mode Capacity'!$P$6:$P$17,MATCH("INLAND-"&amp;I2216,'07 Mode Capacity'!$C$6:$C$17,0))</x:f>
        <x:v>0</x:v>
      </x:c>
      <x:c r="AN2216" s="18" t="n">
        <x:f>SUM(AJ2216:AM2216)</x:f>
        <x:v>96.66318801589196</x:v>
      </x:c>
      <x:c r="AO2216" s="17" t="n">
        <x:f>IF(N2216=0,1,AN2216/N2216)</x:f>
        <x:v>0.35801180746626654</x:v>
      </x:c>
      <x:c r="AP2216" s="11" t="str">
        <x:f>IF(AO2216&gt;='01 Controls'!$E$16,"PASS","FAIL")</x:f>
        <x:v>FAIL</x:v>
      </x:c>
      <x:c r="AQ2216" s="11" t="str">
        <x:v>UNQUANTIFIED</x:v>
      </x:c>
      <x:c r="AR2216" s="11" t="str">
        <x:v>Position-class planning record; serial item and receiver open</x:v>
      </x:c>
      <x:c r="AS2216" s="26"/>
      <x:c r="AT2216" s="26"/>
    </x:row>
    <x:row r="2217">
      <x:c r="C2217" s="11" t="str">
        <x:v>M2-CM-AMG-ISO-18</x:v>
      </x:c>
      <x:c r="D2217" s="11" t="str">
        <x:v>M2</x:v>
      </x:c>
      <x:c r="E2217" s="11" t="str">
        <x:v>Urban heat</x:v>
      </x:c>
      <x:c r="F2217" s="11" t="str">
        <x:v>CM-AMG</x:v>
      </x:c>
      <x:c r="G2217" s="11" t="str">
        <x:v>Civil air-mobility group</x:v>
      </x:c>
      <x:c r="H2217" s="11" t="str">
        <x:v>ISO-18</x:v>
      </x:c>
      <x:c r="I2217" s="19" t="n">
        <x:v>48</x:v>
      </x:c>
      <x:c r="J2217" s="21" t="n">
        <x:v>2</x:v>
      </x:c>
      <x:c r="K2217" s="18" t="n">
        <x:f>'05 Cargo Register'!K425</x:f>
        <x:v>337.5</x:v>
      </x:c>
      <x:c r="L2217" s="18" t="n">
        <x:f>'05 Cargo Register'!N425</x:f>
        <x:v>23</x:v>
      </x:c>
      <x:c r="M2217" s="18" t="n">
        <x:f>'05 Cargo Register'!O425</x:f>
        <x:v>607.2</x:v>
      </x:c>
      <x:c r="N2217" s="18" t="n">
        <x:f>J2217*K2217</x:f>
        <x:v>675</x:v>
      </x:c>
      <x:c r="O2217" s="18" t="n">
        <x:f>J2217*L2217</x:f>
        <x:v>46</x:v>
      </x:c>
      <x:c r="P2217" s="18" t="n">
        <x:f>J2217*M2217</x:f>
        <x:v>1214.4</x:v>
      </x:c>
      <x:c r="Q2217" s="22" t="n">
        <x:f>'01 Controls'!$E$26*'02 Cargo Classes'!$M$7</x:f>
        <x:v>0.010000000000000002</x:v>
      </x:c>
      <x:c r="R2217" s="22" t="n">
        <x:f>'01 Controls'!$F$26*'02 Cargo Classes'!$N$7</x:f>
        <x:v>0</x:v>
      </x:c>
      <x:c r="S2217" s="22" t="n">
        <x:f>'01 Controls'!$G$26*'02 Cargo Classes'!$O$7</x:f>
        <x:v>1.14</x:v>
      </x:c>
      <x:c r="T2217" s="22" t="n">
        <x:f>'01 Controls'!$H$26*'02 Cargo Classes'!$P$7</x:f>
        <x:v>0</x:v>
      </x:c>
      <x:c r="U2217" s="22" t="n">
        <x:f>SUM(Q2217:T2217)</x:f>
        <x:v>1.15</x:v>
      </x:c>
      <x:c r="V2217" s="18" t="n">
        <x:f>IF(U2217=0,0,N2217*Q2217/U2217)</x:f>
        <x:v>5.8695652173913055</x:v>
      </x:c>
      <x:c r="W2217" s="18" t="n">
        <x:f>IF(U2217=0,0,P2217*Q2217/U2217)</x:f>
        <x:v>10.560000000000004</x:v>
      </x:c>
      <x:c r="X2217" s="18" t="n">
        <x:f>MAX(V2217,W2217*'01 Controls'!$E$12)</x:f>
        <x:v>5.8695652173913055</x:v>
      </x:c>
      <x:c r="Y2217" s="18" t="n">
        <x:f>IF(U2217=0,0,N2217*R2217/U2217)</x:f>
        <x:v>0</x:v>
      </x:c>
      <x:c r="Z2217" s="18" t="n">
        <x:f>IF(U2217=0,0,P2217*R2217/U2217)</x:f>
        <x:v>0</x:v>
      </x:c>
      <x:c r="AA2217" s="18" t="n">
        <x:f>MAX(Y2217,Z2217*'01 Controls'!$E$13)</x:f>
        <x:v>0</x:v>
      </x:c>
      <x:c r="AB2217" s="18" t="n">
        <x:f>IF(U2217=0,0,N2217*S2217/U2217)</x:f>
        <x:v>669.1304347826086</x:v>
      </x:c>
      <x:c r="AC2217" s="18" t="n">
        <x:f>IF(U2217=0,0,P2217*S2217/U2217)</x:f>
        <x:v>1203.8400000000001</x:v>
      </x:c>
      <x:c r="AD2217" s="18" t="n">
        <x:f>MAX(AB2217,AC2217*'01 Controls'!$E$14)</x:f>
        <x:v>669.1304347826086</x:v>
      </x:c>
      <x:c r="AE2217" s="18" t="n">
        <x:f>IF(U2217=0,0,N2217*T2217/U2217)</x:f>
        <x:v>0</x:v>
      </x:c>
      <x:c r="AF2217" s="18" t="n">
        <x:f>IF(U2217=0,0,P2217*T2217/U2217)</x:f>
        <x:v>0</x:v>
      </x:c>
      <x:c r="AG2217" s="18" t="n">
        <x:f>MAX(AE2217,AF2217*'01 Controls'!$E$15)</x:f>
        <x:v>0</x:v>
      </x:c>
      <x:c r="AH2217" s="18" t="n">
        <x:f>SUM(V2217,Y2217,AB2217,AE2217)</x:f>
        <x:v>674.9999999999999</x:v>
      </x:c>
      <x:c r="AI2217" s="18" t="n">
        <x:f>N2217-AH2217</x:f>
        <x:v>1.1368683772161603e-13</x:v>
      </x:c>
      <x:c r="AJ2217" s="18" t="n">
        <x:f>V2217*INDEX('07 Mode Capacity'!$P$6:$P$17,MATCH("AIR-"&amp;I2217,'07 Mode Capacity'!$C$6:$C$17,0))</x:f>
        <x:v>1.6454484290893268</x:v>
      </x:c>
      <x:c r="AK2217" s="18" t="n">
        <x:f>Y2217*INDEX('07 Mode Capacity'!$P$6:$P$17,MATCH("OCEAN-"&amp;I2217,'07 Mode Capacity'!$C$6:$C$17,0))</x:f>
        <x:v>0</x:v>
      </x:c>
      <x:c r="AL2217" s="18" t="n">
        <x:f>AB2217*INDEX('07 Mode Capacity'!$P$6:$P$17,MATCH("LAND-"&amp;I2217,'07 Mode Capacity'!$C$6:$C$17,0))</x:f>
        <x:v>81.66594399255999</x:v>
      </x:c>
      <x:c r="AM2217" s="18" t="n">
        <x:f>AE2217*INDEX('07 Mode Capacity'!$P$6:$P$17,MATCH("INLAND-"&amp;I2217,'07 Mode Capacity'!$C$6:$C$17,0))</x:f>
        <x:v>0</x:v>
      </x:c>
      <x:c r="AN2217" s="18" t="n">
        <x:f>SUM(AJ2217:AM2217)</x:f>
        <x:v>83.31139242164932</x:v>
      </x:c>
      <x:c r="AO2217" s="17" t="n">
        <x:f>IF(N2217=0,1,AN2217/N2217)</x:f>
        <x:v>0.1234242850691101</x:v>
      </x:c>
      <x:c r="AP2217" s="11" t="str">
        <x:f>IF(AO2217&gt;='01 Controls'!$E$16,"PASS","FAIL")</x:f>
        <x:v>FAIL</x:v>
      </x:c>
      <x:c r="AQ2217" s="11" t="str">
        <x:v>UNQUANTIFIED</x:v>
      </x:c>
      <x:c r="AR2217" s="11" t="str">
        <x:v>Position-class planning record; serial item and receiver open</x:v>
      </x:c>
      <x:c r="AS2217" s="26"/>
      <x:c r="AT2217" s="26"/>
    </x:row>
    <x:row r="2218">
      <x:c r="C2218" s="11" t="str">
        <x:v>M2-CM-AMG-COL-12</x:v>
      </x:c>
      <x:c r="D2218" s="11" t="str">
        <x:v>M2</x:v>
      </x:c>
      <x:c r="E2218" s="11" t="str">
        <x:v>Urban heat</x:v>
      </x:c>
      <x:c r="F2218" s="11" t="str">
        <x:v>CM-AMG</x:v>
      </x:c>
      <x:c r="G2218" s="11" t="str">
        <x:v>Civil air-mobility group</x:v>
      </x:c>
      <x:c r="H2218" s="11" t="str">
        <x:v>COL-12</x:v>
      </x:c>
      <x:c r="I2218" s="19" t="n">
        <x:v>24</x:v>
      </x:c>
      <x:c r="J2218" s="21" t="n">
        <x:v>2</x:v>
      </x:c>
      <x:c r="K2218" s="18" t="n">
        <x:f>'05 Cargo Register'!K426</x:f>
        <x:v>135</x:v>
      </x:c>
      <x:c r="L2218" s="18" t="n">
        <x:f>'05 Cargo Register'!N426</x:f>
        <x:v>15</x:v>
      </x:c>
      <x:c r="M2218" s="18" t="n">
        <x:f>'05 Cargo Register'!O426</x:f>
        <x:v>396</x:v>
      </x:c>
      <x:c r="N2218" s="18" t="n">
        <x:f>J2218*K2218</x:f>
        <x:v>270</x:v>
      </x:c>
      <x:c r="O2218" s="18" t="n">
        <x:f>J2218*L2218</x:f>
        <x:v>30</x:v>
      </x:c>
      <x:c r="P2218" s="18" t="n">
        <x:f>J2218*M2218</x:f>
        <x:v>792</x:v>
      </x:c>
      <x:c r="Q2218" s="22" t="n">
        <x:f>'01 Controls'!$E$26*'02 Cargo Classes'!$M$8</x:f>
        <x:v>0.1</x:v>
      </x:c>
      <x:c r="R2218" s="22" t="n">
        <x:f>'01 Controls'!$F$26*'02 Cargo Classes'!$N$8</x:f>
        <x:v>0</x:v>
      </x:c>
      <x:c r="S2218" s="22" t="n">
        <x:f>'01 Controls'!$G$26*'02 Cargo Classes'!$O$8</x:f>
        <x:v>1.14</x:v>
      </x:c>
      <x:c r="T2218" s="22" t="n">
        <x:f>'01 Controls'!$H$26*'02 Cargo Classes'!$P$8</x:f>
        <x:v>0</x:v>
      </x:c>
      <x:c r="U2218" s="22" t="n">
        <x:f>SUM(Q2218:T2218)</x:f>
        <x:v>1.24</x:v>
      </x:c>
      <x:c r="V2218" s="18" t="n">
        <x:f>IF(U2218=0,0,N2218*Q2218/U2218)</x:f>
        <x:v>21.774193548387096</x:v>
      </x:c>
      <x:c r="W2218" s="18" t="n">
        <x:f>IF(U2218=0,0,P2218*Q2218/U2218)</x:f>
        <x:v>63.87096774193549</x:v>
      </x:c>
      <x:c r="X2218" s="18" t="n">
        <x:f>MAX(V2218,W2218*'01 Controls'!$E$12)</x:f>
        <x:v>21.774193548387096</x:v>
      </x:c>
      <x:c r="Y2218" s="18" t="n">
        <x:f>IF(U2218=0,0,N2218*R2218/U2218)</x:f>
        <x:v>0</x:v>
      </x:c>
      <x:c r="Z2218" s="18" t="n">
        <x:f>IF(U2218=0,0,P2218*R2218/U2218)</x:f>
        <x:v>0</x:v>
      </x:c>
      <x:c r="AA2218" s="18" t="n">
        <x:f>MAX(Y2218,Z2218*'01 Controls'!$E$13)</x:f>
        <x:v>0</x:v>
      </x:c>
      <x:c r="AB2218" s="18" t="n">
        <x:f>IF(U2218=0,0,N2218*S2218/U2218)</x:f>
        <x:v>248.22580645161287</x:v>
      </x:c>
      <x:c r="AC2218" s="18" t="n">
        <x:f>IF(U2218=0,0,P2218*S2218/U2218)</x:f>
        <x:v>728.1290322580644</x:v>
      </x:c>
      <x:c r="AD2218" s="18" t="n">
        <x:f>MAX(AB2218,AC2218*'01 Controls'!$E$14)</x:f>
        <x:v>248.22580645161287</x:v>
      </x:c>
      <x:c r="AE2218" s="18" t="n">
        <x:f>IF(U2218=0,0,N2218*T2218/U2218)</x:f>
        <x:v>0</x:v>
      </x:c>
      <x:c r="AF2218" s="18" t="n">
        <x:f>IF(U2218=0,0,P2218*T2218/U2218)</x:f>
        <x:v>0</x:v>
      </x:c>
      <x:c r="AG2218" s="18" t="n">
        <x:f>MAX(AE2218,AF2218*'01 Controls'!$E$15)</x:f>
        <x:v>0</x:v>
      </x:c>
      <x:c r="AH2218" s="18" t="n">
        <x:f>SUM(V2218,Y2218,AB2218,AE2218)</x:f>
        <x:v>269.99999999999994</x:v>
      </x:c>
      <x:c r="AI2218" s="18" t="n">
        <x:f>N2218-AH2218</x:f>
        <x:v>5.684341886080802e-14</x:v>
      </x:c>
      <x:c r="AJ2218" s="18" t="n">
        <x:f>V2218*INDEX('07 Mode Capacity'!$P$6:$P$17,MATCH("AIR-"&amp;I2218,'07 Mode Capacity'!$C$6:$C$17,0))</x:f>
        <x:v>4.418290186814094</x:v>
      </x:c>
      <x:c r="AK2218" s="18" t="n">
        <x:f>Y2218*INDEX('07 Mode Capacity'!$P$6:$P$17,MATCH("OCEAN-"&amp;I2218,'07 Mode Capacity'!$C$6:$C$17,0))</x:f>
        <x:v>0</x:v>
      </x:c>
      <x:c r="AL2218" s="18" t="n">
        <x:f>AB2218*INDEX('07 Mode Capacity'!$P$6:$P$17,MATCH("LAND-"&amp;I2218,'07 Mode Capacity'!$C$6:$C$17,0))</x:f>
        <x:v>94.94660039032928</x:v>
      </x:c>
      <x:c r="AM2218" s="18" t="n">
        <x:f>AE2218*INDEX('07 Mode Capacity'!$P$6:$P$17,MATCH("INLAND-"&amp;I2218,'07 Mode Capacity'!$C$6:$C$17,0))</x:f>
        <x:v>0</x:v>
      </x:c>
      <x:c r="AN2218" s="18" t="n">
        <x:f>SUM(AJ2218:AM2218)</x:f>
        <x:v>99.36489057714337</x:v>
      </x:c>
      <x:c r="AO2218" s="17" t="n">
        <x:f>IF(N2218=0,1,AN2218/N2218)</x:f>
        <x:v>0.36801811324867917</x:v>
      </x:c>
      <x:c r="AP2218" s="11" t="str">
        <x:f>IF(AO2218&gt;='01 Controls'!$E$16,"PASS","FAIL")</x:f>
        <x:v>FAIL</x:v>
      </x:c>
      <x:c r="AQ2218" s="11" t="str">
        <x:v>UNQUANTIFIED</x:v>
      </x:c>
      <x:c r="AR2218" s="11" t="str">
        <x:v>Position-class planning record; serial item and receiver open</x:v>
      </x:c>
      <x:c r="AS2218" s="26"/>
      <x:c r="AT2218" s="26"/>
    </x:row>
    <x:row r="2219">
      <x:c r="C2219" s="11" t="str">
        <x:v>M2-CM-AMG-BAT-22</x:v>
      </x:c>
      <x:c r="D2219" s="11" t="str">
        <x:v>M2</x:v>
      </x:c>
      <x:c r="E2219" s="11" t="str">
        <x:v>Urban heat</x:v>
      </x:c>
      <x:c r="F2219" s="11" t="str">
        <x:v>CM-AMG</x:v>
      </x:c>
      <x:c r="G2219" s="11" t="str">
        <x:v>Civil air-mobility group</x:v>
      </x:c>
      <x:c r="H2219" s="11" t="str">
        <x:v>BAT-22</x:v>
      </x:c>
      <x:c r="I2219" s="19" t="n">
        <x:v>48</x:v>
      </x:c>
      <x:c r="J2219" s="21" t="n">
        <x:v>2</x:v>
      </x:c>
      <x:c r="K2219" s="18" t="n">
        <x:f>'05 Cargo Register'!K427</x:f>
        <x:v>168.75</x:v>
      </x:c>
      <x:c r="L2219" s="18" t="n">
        <x:f>'05 Cargo Register'!N427</x:f>
        <x:v>10</x:v>
      </x:c>
      <x:c r="M2219" s="18" t="n">
        <x:f>'05 Cargo Register'!O427</x:f>
        <x:v>264</x:v>
      </x:c>
      <x:c r="N2219" s="18" t="n">
        <x:f>J2219*K2219</x:f>
        <x:v>337.5</x:v>
      </x:c>
      <x:c r="O2219" s="18" t="n">
        <x:f>J2219*L2219</x:f>
        <x:v>20</x:v>
      </x:c>
      <x:c r="P2219" s="18" t="n">
        <x:f>J2219*M2219</x:f>
        <x:v>528</x:v>
      </x:c>
      <x:c r="Q2219" s="22" t="n">
        <x:f>'01 Controls'!$E$26*'02 Cargo Classes'!$M$9</x:f>
        <x:v>0</x:v>
      </x:c>
      <x:c r="R2219" s="22" t="n">
        <x:f>'01 Controls'!$F$26*'02 Cargo Classes'!$N$9</x:f>
        <x:v>0</x:v>
      </x:c>
      <x:c r="S2219" s="22" t="n">
        <x:f>'01 Controls'!$G$26*'02 Cargo Classes'!$O$9</x:f>
        <x:v>0.95</x:v>
      </x:c>
      <x:c r="T2219" s="22" t="n">
        <x:f>'01 Controls'!$H$26*'02 Cargo Classes'!$P$9</x:f>
        <x:v>0</x:v>
      </x:c>
      <x:c r="U2219" s="22" t="n">
        <x:f>SUM(Q2219:T2219)</x:f>
        <x:v>0.95</x:v>
      </x:c>
      <x:c r="V2219" s="18" t="n">
        <x:f>IF(U2219=0,0,N2219*Q2219/U2219)</x:f>
        <x:v>0</x:v>
      </x:c>
      <x:c r="W2219" s="18" t="n">
        <x:f>IF(U2219=0,0,P2219*Q2219/U2219)</x:f>
        <x:v>0</x:v>
      </x:c>
      <x:c r="X2219" s="18" t="n">
        <x:f>MAX(V2219,W2219*'01 Controls'!$E$12)</x:f>
        <x:v>0</x:v>
      </x:c>
      <x:c r="Y2219" s="18" t="n">
        <x:f>IF(U2219=0,0,N2219*R2219/U2219)</x:f>
        <x:v>0</x:v>
      </x:c>
      <x:c r="Z2219" s="18" t="n">
        <x:f>IF(U2219=0,0,P2219*R2219/U2219)</x:f>
        <x:v>0</x:v>
      </x:c>
      <x:c r="AA2219" s="18" t="n">
        <x:f>MAX(Y2219,Z2219*'01 Controls'!$E$13)</x:f>
        <x:v>0</x:v>
      </x:c>
      <x:c r="AB2219" s="18" t="n">
        <x:f>IF(U2219=0,0,N2219*S2219/U2219)</x:f>
        <x:v>337.5</x:v>
      </x:c>
      <x:c r="AC2219" s="18" t="n">
        <x:f>IF(U2219=0,0,P2219*S2219/U2219)</x:f>
        <x:v>528</x:v>
      </x:c>
      <x:c r="AD2219" s="18" t="n">
        <x:f>MAX(AB2219,AC2219*'01 Controls'!$E$14)</x:f>
        <x:v>337.5</x:v>
      </x:c>
      <x:c r="AE2219" s="18" t="n">
        <x:f>IF(U2219=0,0,N2219*T2219/U2219)</x:f>
        <x:v>0</x:v>
      </x:c>
      <x:c r="AF2219" s="18" t="n">
        <x:f>IF(U2219=0,0,P2219*T2219/U2219)</x:f>
        <x:v>0</x:v>
      </x:c>
      <x:c r="AG2219" s="18" t="n">
        <x:f>MAX(AE2219,AF2219*'01 Controls'!$E$15)</x:f>
        <x:v>0</x:v>
      </x:c>
      <x:c r="AH2219" s="18" t="n">
        <x:f>SUM(V2219,Y2219,AB2219,AE2219)</x:f>
        <x:v>337.5</x:v>
      </x:c>
      <x:c r="AI2219" s="18" t="n">
        <x:f>N2219-AH2219</x:f>
        <x:v>0</x:v>
      </x:c>
      <x:c r="AJ2219" s="18" t="n">
        <x:f>V2219*INDEX('07 Mode Capacity'!$P$6:$P$17,MATCH("AIR-"&amp;I2219,'07 Mode Capacity'!$C$6:$C$17,0))</x:f>
        <x:v>0</x:v>
      </x:c>
      <x:c r="AK2219" s="18" t="n">
        <x:f>Y2219*INDEX('07 Mode Capacity'!$P$6:$P$17,MATCH("OCEAN-"&amp;I2219,'07 Mode Capacity'!$C$6:$C$17,0))</x:f>
        <x:v>0</x:v>
      </x:c>
      <x:c r="AL2219" s="18" t="n">
        <x:f>AB2219*INDEX('07 Mode Capacity'!$P$6:$P$17,MATCH("LAND-"&amp;I2219,'07 Mode Capacity'!$C$6:$C$17,0))</x:f>
        <x:v>41.191155961159645</x:v>
      </x:c>
      <x:c r="AM2219" s="18" t="n">
        <x:f>AE2219*INDEX('07 Mode Capacity'!$P$6:$P$17,MATCH("INLAND-"&amp;I2219,'07 Mode Capacity'!$C$6:$C$17,0))</x:f>
        <x:v>0</x:v>
      </x:c>
      <x:c r="AN2219" s="18" t="n">
        <x:f>SUM(AJ2219:AM2219)</x:f>
        <x:v>41.191155961159645</x:v>
      </x:c>
      <x:c r="AO2219" s="17" t="n">
        <x:f>IF(N2219=0,1,AN2219/N2219)</x:f>
        <x:v>0.12204786951454709</x:v>
      </x:c>
      <x:c r="AP2219" s="11" t="str">
        <x:f>IF(AO2219&gt;='01 Controls'!$E$16,"PASS","FAIL")</x:f>
        <x:v>FAIL</x:v>
      </x:c>
      <x:c r="AQ2219" s="11" t="str">
        <x:v>UNQUANTIFIED</x:v>
      </x:c>
      <x:c r="AR2219" s="11" t="str">
        <x:v>Position-class planning record; serial item and receiver open</x:v>
      </x:c>
      <x:c r="AS2219" s="26"/>
      <x:c r="AT2219" s="26"/>
    </x:row>
    <x:row r="2220">
      <x:c r="C2220" s="11" t="str">
        <x:v>M2-CM-AMG-TNK-20</x:v>
      </x:c>
      <x:c r="D2220" s="11" t="str">
        <x:v>M2</x:v>
      </x:c>
      <x:c r="E2220" s="11" t="str">
        <x:v>Urban heat</x:v>
      </x:c>
      <x:c r="F2220" s="11" t="str">
        <x:v>CM-AMG</x:v>
      </x:c>
      <x:c r="G2220" s="11" t="str">
        <x:v>Civil air-mobility group</x:v>
      </x:c>
      <x:c r="H2220" s="11" t="str">
        <x:v>TNK-20</x:v>
      </x:c>
      <x:c r="I2220" s="19" t="n">
        <x:v>48</x:v>
      </x:c>
      <x:c r="J2220" s="21" t="n">
        <x:v>2</x:v>
      </x:c>
      <x:c r="K2220" s="18" t="n">
        <x:f>'05 Cargo Register'!K428</x:f>
        <x:v>168.75</x:v>
      </x:c>
      <x:c r="L2220" s="18" t="n">
        <x:f>'05 Cargo Register'!N428</x:f>
        <x:v>10</x:v>
      </x:c>
      <x:c r="M2220" s="18" t="n">
        <x:f>'05 Cargo Register'!O428</x:f>
        <x:v>212.5</x:v>
      </x:c>
      <x:c r="N2220" s="18" t="n">
        <x:f>J2220*K2220</x:f>
        <x:v>337.5</x:v>
      </x:c>
      <x:c r="O2220" s="18" t="n">
        <x:f>J2220*L2220</x:f>
        <x:v>20</x:v>
      </x:c>
      <x:c r="P2220" s="18" t="n">
        <x:f>J2220*M2220</x:f>
        <x:v>425</x:v>
      </x:c>
      <x:c r="Q2220" s="22" t="n">
        <x:f>'01 Controls'!$E$26*'02 Cargo Classes'!$M$10</x:f>
        <x:v>0</x:v>
      </x:c>
      <x:c r="R2220" s="22" t="n">
        <x:f>'01 Controls'!$F$26*'02 Cargo Classes'!$N$10</x:f>
        <x:v>0</x:v>
      </x:c>
      <x:c r="S2220" s="22" t="n">
        <x:f>'01 Controls'!$G$26*'02 Cargo Classes'!$O$10</x:f>
        <x:v>0.95</x:v>
      </x:c>
      <x:c r="T2220" s="22" t="n">
        <x:f>'01 Controls'!$H$26*'02 Cargo Classes'!$P$10</x:f>
        <x:v>0</x:v>
      </x:c>
      <x:c r="U2220" s="22" t="n">
        <x:f>SUM(Q2220:T2220)</x:f>
        <x:v>0.95</x:v>
      </x:c>
      <x:c r="V2220" s="18" t="n">
        <x:f>IF(U2220=0,0,N2220*Q2220/U2220)</x:f>
        <x:v>0</x:v>
      </x:c>
      <x:c r="W2220" s="18" t="n">
        <x:f>IF(U2220=0,0,P2220*Q2220/U2220)</x:f>
        <x:v>0</x:v>
      </x:c>
      <x:c r="X2220" s="18" t="n">
        <x:f>MAX(V2220,W2220*'01 Controls'!$E$12)</x:f>
        <x:v>0</x:v>
      </x:c>
      <x:c r="Y2220" s="18" t="n">
        <x:f>IF(U2220=0,0,N2220*R2220/U2220)</x:f>
        <x:v>0</x:v>
      </x:c>
      <x:c r="Z2220" s="18" t="n">
        <x:f>IF(U2220=0,0,P2220*R2220/U2220)</x:f>
        <x:v>0</x:v>
      </x:c>
      <x:c r="AA2220" s="18" t="n">
        <x:f>MAX(Y2220,Z2220*'01 Controls'!$E$13)</x:f>
        <x:v>0</x:v>
      </x:c>
      <x:c r="AB2220" s="18" t="n">
        <x:f>IF(U2220=0,0,N2220*S2220/U2220)</x:f>
        <x:v>337.5</x:v>
      </x:c>
      <x:c r="AC2220" s="18" t="n">
        <x:f>IF(U2220=0,0,P2220*S2220/U2220)</x:f>
        <x:v>425</x:v>
      </x:c>
      <x:c r="AD2220" s="18" t="n">
        <x:f>MAX(AB2220,AC2220*'01 Controls'!$E$14)</x:f>
        <x:v>337.5</x:v>
      </x:c>
      <x:c r="AE2220" s="18" t="n">
        <x:f>IF(U2220=0,0,N2220*T2220/U2220)</x:f>
        <x:v>0</x:v>
      </x:c>
      <x:c r="AF2220" s="18" t="n">
        <x:f>IF(U2220=0,0,P2220*T2220/U2220)</x:f>
        <x:v>0</x:v>
      </x:c>
      <x:c r="AG2220" s="18" t="n">
        <x:f>MAX(AE2220,AF2220*'01 Controls'!$E$15)</x:f>
        <x:v>0</x:v>
      </x:c>
      <x:c r="AH2220" s="18" t="n">
        <x:f>SUM(V2220,Y2220,AB2220,AE2220)</x:f>
        <x:v>337.5</x:v>
      </x:c>
      <x:c r="AI2220" s="18" t="n">
        <x:f>N2220-AH2220</x:f>
        <x:v>0</x:v>
      </x:c>
      <x:c r="AJ2220" s="18" t="n">
        <x:f>V2220*INDEX('07 Mode Capacity'!$P$6:$P$17,MATCH("AIR-"&amp;I2220,'07 Mode Capacity'!$C$6:$C$17,0))</x:f>
        <x:v>0</x:v>
      </x:c>
      <x:c r="AK2220" s="18" t="n">
        <x:f>Y2220*INDEX('07 Mode Capacity'!$P$6:$P$17,MATCH("OCEAN-"&amp;I2220,'07 Mode Capacity'!$C$6:$C$17,0))</x:f>
        <x:v>0</x:v>
      </x:c>
      <x:c r="AL2220" s="18" t="n">
        <x:f>AB2220*INDEX('07 Mode Capacity'!$P$6:$P$17,MATCH("LAND-"&amp;I2220,'07 Mode Capacity'!$C$6:$C$17,0))</x:f>
        <x:v>41.191155961159645</x:v>
      </x:c>
      <x:c r="AM2220" s="18" t="n">
        <x:f>AE2220*INDEX('07 Mode Capacity'!$P$6:$P$17,MATCH("INLAND-"&amp;I2220,'07 Mode Capacity'!$C$6:$C$17,0))</x:f>
        <x:v>0</x:v>
      </x:c>
      <x:c r="AN2220" s="18" t="n">
        <x:f>SUM(AJ2220:AM2220)</x:f>
        <x:v>41.191155961159645</x:v>
      </x:c>
      <x:c r="AO2220" s="17" t="n">
        <x:f>IF(N2220=0,1,AN2220/N2220)</x:f>
        <x:v>0.12204786951454709</x:v>
      </x:c>
      <x:c r="AP2220" s="11" t="str">
        <x:f>IF(AO2220&gt;='01 Controls'!$E$16,"PASS","FAIL")</x:f>
        <x:v>FAIL</x:v>
      </x:c>
      <x:c r="AQ2220" s="11" t="str">
        <x:v>UNQUANTIFIED</x:v>
      </x:c>
      <x:c r="AR2220" s="11" t="str">
        <x:v>Position-class planning record; serial item and receiver open</x:v>
      </x:c>
      <x:c r="AS2220" s="26"/>
      <x:c r="AT2220" s="26"/>
    </x:row>
    <x:row r="2221">
      <x:c r="C2221" s="11" t="str">
        <x:v>M2-CM-AMG-FLR-24</x:v>
      </x:c>
      <x:c r="D2221" s="11" t="str">
        <x:v>M2</x:v>
      </x:c>
      <x:c r="E2221" s="11" t="str">
        <x:v>Urban heat</x:v>
      </x:c>
      <x:c r="F2221" s="11" t="str">
        <x:v>CM-AMG</x:v>
      </x:c>
      <x:c r="G2221" s="11" t="str">
        <x:v>Civil air-mobility group</x:v>
      </x:c>
      <x:c r="H2221" s="11" t="str">
        <x:v>FLR-24</x:v>
      </x:c>
      <x:c r="I2221" s="19" t="n">
        <x:v>48</x:v>
      </x:c>
      <x:c r="J2221" s="21" t="n">
        <x:v>2</x:v>
      </x:c>
      <x:c r="K2221" s="18" t="n">
        <x:f>'05 Cargo Register'!K429</x:f>
        <x:v>270</x:v>
      </x:c>
      <x:c r="L2221" s="18" t="n">
        <x:f>'05 Cargo Register'!N429</x:f>
        <x:v>14</x:v>
      </x:c>
      <x:c r="M2221" s="18" t="n">
        <x:f>'05 Cargo Register'!O429</x:f>
        <x:v>448</x:v>
      </x:c>
      <x:c r="N2221" s="18" t="n">
        <x:f>J2221*K2221</x:f>
        <x:v>540</x:v>
      </x:c>
      <x:c r="O2221" s="18" t="n">
        <x:f>J2221*L2221</x:f>
        <x:v>28</x:v>
      </x:c>
      <x:c r="P2221" s="18" t="n">
        <x:f>J2221*M2221</x:f>
        <x:v>896</x:v>
      </x:c>
      <x:c r="Q2221" s="22" t="n">
        <x:f>'01 Controls'!$E$26*'02 Cargo Classes'!$M$11</x:f>
        <x:v>0</x:v>
      </x:c>
      <x:c r="R2221" s="22" t="n">
        <x:f>'01 Controls'!$F$26*'02 Cargo Classes'!$N$11</x:f>
        <x:v>0</x:v>
      </x:c>
      <x:c r="S2221" s="22" t="n">
        <x:f>'01 Controls'!$G$26*'02 Cargo Classes'!$O$11</x:f>
        <x:v>0.95</x:v>
      </x:c>
      <x:c r="T2221" s="22" t="n">
        <x:f>'01 Controls'!$H$26*'02 Cargo Classes'!$P$11</x:f>
        <x:v>0</x:v>
      </x:c>
      <x:c r="U2221" s="22" t="n">
        <x:f>SUM(Q2221:T2221)</x:f>
        <x:v>0.95</x:v>
      </x:c>
      <x:c r="V2221" s="18" t="n">
        <x:f>IF(U2221=0,0,N2221*Q2221/U2221)</x:f>
        <x:v>0</x:v>
      </x:c>
      <x:c r="W2221" s="18" t="n">
        <x:f>IF(U2221=0,0,P2221*Q2221/U2221)</x:f>
        <x:v>0</x:v>
      </x:c>
      <x:c r="X2221" s="18" t="n">
        <x:f>MAX(V2221,W2221*'01 Controls'!$E$12)</x:f>
        <x:v>0</x:v>
      </x:c>
      <x:c r="Y2221" s="18" t="n">
        <x:f>IF(U2221=0,0,N2221*R2221/U2221)</x:f>
        <x:v>0</x:v>
      </x:c>
      <x:c r="Z2221" s="18" t="n">
        <x:f>IF(U2221=0,0,P2221*R2221/U2221)</x:f>
        <x:v>0</x:v>
      </x:c>
      <x:c r="AA2221" s="18" t="n">
        <x:f>MAX(Y2221,Z2221*'01 Controls'!$E$13)</x:f>
        <x:v>0</x:v>
      </x:c>
      <x:c r="AB2221" s="18" t="n">
        <x:f>IF(U2221=0,0,N2221*S2221/U2221)</x:f>
        <x:v>540</x:v>
      </x:c>
      <x:c r="AC2221" s="18" t="n">
        <x:f>IF(U2221=0,0,P2221*S2221/U2221)</x:f>
        <x:v>896</x:v>
      </x:c>
      <x:c r="AD2221" s="18" t="n">
        <x:f>MAX(AB2221,AC2221*'01 Controls'!$E$14)</x:f>
        <x:v>540</x:v>
      </x:c>
      <x:c r="AE2221" s="18" t="n">
        <x:f>IF(U2221=0,0,N2221*T2221/U2221)</x:f>
        <x:v>0</x:v>
      </x:c>
      <x:c r="AF2221" s="18" t="n">
        <x:f>IF(U2221=0,0,P2221*T2221/U2221)</x:f>
        <x:v>0</x:v>
      </x:c>
      <x:c r="AG2221" s="18" t="n">
        <x:f>MAX(AE2221,AF2221*'01 Controls'!$E$15)</x:f>
        <x:v>0</x:v>
      </x:c>
      <x:c r="AH2221" s="18" t="n">
        <x:f>SUM(V2221,Y2221,AB2221,AE2221)</x:f>
        <x:v>540</x:v>
      </x:c>
      <x:c r="AI2221" s="18" t="n">
        <x:f>N2221-AH2221</x:f>
        <x:v>0</x:v>
      </x:c>
      <x:c r="AJ2221" s="18" t="n">
        <x:f>V2221*INDEX('07 Mode Capacity'!$P$6:$P$17,MATCH("AIR-"&amp;I2221,'07 Mode Capacity'!$C$6:$C$17,0))</x:f>
        <x:v>0</x:v>
      </x:c>
      <x:c r="AK2221" s="18" t="n">
        <x:f>Y2221*INDEX('07 Mode Capacity'!$P$6:$P$17,MATCH("OCEAN-"&amp;I2221,'07 Mode Capacity'!$C$6:$C$17,0))</x:f>
        <x:v>0</x:v>
      </x:c>
      <x:c r="AL2221" s="18" t="n">
        <x:f>AB2221*INDEX('07 Mode Capacity'!$P$6:$P$17,MATCH("LAND-"&amp;I2221,'07 Mode Capacity'!$C$6:$C$17,0))</x:f>
        <x:v>65.90584953785543</x:v>
      </x:c>
      <x:c r="AM2221" s="18" t="n">
        <x:f>AE2221*INDEX('07 Mode Capacity'!$P$6:$P$17,MATCH("INLAND-"&amp;I2221,'07 Mode Capacity'!$C$6:$C$17,0))</x:f>
        <x:v>0</x:v>
      </x:c>
      <x:c r="AN2221" s="18" t="n">
        <x:f>SUM(AJ2221:AM2221)</x:f>
        <x:v>65.90584953785543</x:v>
      </x:c>
      <x:c r="AO2221" s="17" t="n">
        <x:f>IF(N2221=0,1,AN2221/N2221)</x:f>
        <x:v>0.12204786951454709</x:v>
      </x:c>
      <x:c r="AP2221" s="11" t="str">
        <x:f>IF(AO2221&gt;='01 Controls'!$E$16,"PASS","FAIL")</x:f>
        <x:v>FAIL</x:v>
      </x:c>
      <x:c r="AQ2221" s="11" t="str">
        <x:v>UNQUANTIFIED</x:v>
      </x:c>
      <x:c r="AR2221" s="11" t="str">
        <x:v>Position-class planning record; serial item and receiver open</x:v>
      </x:c>
      <x:c r="AS2221" s="26"/>
      <x:c r="AT2221" s="26"/>
    </x:row>
    <x:row r="2222">
      <x:c r="C2222" s="11" t="str">
        <x:v>M2-CM-AMG-ROL-30</x:v>
      </x:c>
      <x:c r="D2222" s="11" t="str">
        <x:v>M2</x:v>
      </x:c>
      <x:c r="E2222" s="11" t="str">
        <x:v>Urban heat</x:v>
      </x:c>
      <x:c r="F2222" s="11" t="str">
        <x:v>CM-AMG</x:v>
      </x:c>
      <x:c r="G2222" s="11" t="str">
        <x:v>Civil air-mobility group</x:v>
      </x:c>
      <x:c r="H2222" s="11" t="str">
        <x:v>ROL-30</x:v>
      </x:c>
      <x:c r="I2222" s="19" t="n">
        <x:v>48</x:v>
      </x:c>
      <x:c r="J2222" s="21" t="n">
        <x:v>2</x:v>
      </x:c>
      <x:c r="K2222" s="18" t="n">
        <x:f>'05 Cargo Register'!K430</x:f>
        <x:v>1215</x:v>
      </x:c>
      <x:c r="L2222" s="18" t="n">
        <x:f>'05 Cargo Register'!N430</x:f>
        <x:v>51</x:v>
      </x:c>
      <x:c r="M2222" s="18" t="n">
        <x:f>'05 Cargo Register'!O430</x:f>
        <x:v>3251.25</x:v>
      </x:c>
      <x:c r="N2222" s="18" t="n">
        <x:f>J2222*K2222</x:f>
        <x:v>2430</x:v>
      </x:c>
      <x:c r="O2222" s="18" t="n">
        <x:f>J2222*L2222</x:f>
        <x:v>102</x:v>
      </x:c>
      <x:c r="P2222" s="18" t="n">
        <x:f>J2222*M2222</x:f>
        <x:v>6502.5</x:v>
      </x:c>
      <x:c r="Q2222" s="22" t="n">
        <x:f>'01 Controls'!$E$26*'02 Cargo Classes'!$M$12</x:f>
        <x:v>0</x:v>
      </x:c>
      <x:c r="R2222" s="22" t="n">
        <x:f>'01 Controls'!$F$26*'02 Cargo Classes'!$N$12</x:f>
        <x:v>0</x:v>
      </x:c>
      <x:c r="S2222" s="22" t="n">
        <x:f>'01 Controls'!$G$26*'02 Cargo Classes'!$O$12</x:f>
        <x:v>1.4249999999999998</x:v>
      </x:c>
      <x:c r="T2222" s="22" t="n">
        <x:f>'01 Controls'!$H$26*'02 Cargo Classes'!$P$12</x:f>
        <x:v>0</x:v>
      </x:c>
      <x:c r="U2222" s="22" t="n">
        <x:f>SUM(Q2222:T2222)</x:f>
        <x:v>1.4249999999999998</x:v>
      </x:c>
      <x:c r="V2222" s="18" t="n">
        <x:f>IF(U2222=0,0,N2222*Q2222/U2222)</x:f>
        <x:v>0</x:v>
      </x:c>
      <x:c r="W2222" s="18" t="n">
        <x:f>IF(U2222=0,0,P2222*Q2222/U2222)</x:f>
        <x:v>0</x:v>
      </x:c>
      <x:c r="X2222" s="18" t="n">
        <x:f>MAX(V2222,W2222*'01 Controls'!$E$12)</x:f>
        <x:v>0</x:v>
      </x:c>
      <x:c r="Y2222" s="18" t="n">
        <x:f>IF(U2222=0,0,N2222*R2222/U2222)</x:f>
        <x:v>0</x:v>
      </x:c>
      <x:c r="Z2222" s="18" t="n">
        <x:f>IF(U2222=0,0,P2222*R2222/U2222)</x:f>
        <x:v>0</x:v>
      </x:c>
      <x:c r="AA2222" s="18" t="n">
        <x:f>MAX(Y2222,Z2222*'01 Controls'!$E$13)</x:f>
        <x:v>0</x:v>
      </x:c>
      <x:c r="AB2222" s="18" t="n">
        <x:f>IF(U2222=0,0,N2222*S2222/U2222)</x:f>
        <x:v>2430</x:v>
      </x:c>
      <x:c r="AC2222" s="18" t="n">
        <x:f>IF(U2222=0,0,P2222*S2222/U2222)</x:f>
        <x:v>6502.499999999999</x:v>
      </x:c>
      <x:c r="AD2222" s="18" t="n">
        <x:f>MAX(AB2222,AC2222*'01 Controls'!$E$14)</x:f>
        <x:v>2430</x:v>
      </x:c>
      <x:c r="AE2222" s="18" t="n">
        <x:f>IF(U2222=0,0,N2222*T2222/U2222)</x:f>
        <x:v>0</x:v>
      </x:c>
      <x:c r="AF2222" s="18" t="n">
        <x:f>IF(U2222=0,0,P2222*T2222/U2222)</x:f>
        <x:v>0</x:v>
      </x:c>
      <x:c r="AG2222" s="18" t="n">
        <x:f>MAX(AE2222,AF2222*'01 Controls'!$E$15)</x:f>
        <x:v>0</x:v>
      </x:c>
      <x:c r="AH2222" s="18" t="n">
        <x:f>SUM(V2222,Y2222,AB2222,AE2222)</x:f>
        <x:v>2430</x:v>
      </x:c>
      <x:c r="AI2222" s="18" t="n">
        <x:f>N2222-AH2222</x:f>
        <x:v>0</x:v>
      </x:c>
      <x:c r="AJ2222" s="18" t="n">
        <x:f>V2222*INDEX('07 Mode Capacity'!$P$6:$P$17,MATCH("AIR-"&amp;I2222,'07 Mode Capacity'!$C$6:$C$17,0))</x:f>
        <x:v>0</x:v>
      </x:c>
      <x:c r="AK2222" s="18" t="n">
        <x:f>Y2222*INDEX('07 Mode Capacity'!$P$6:$P$17,MATCH("OCEAN-"&amp;I2222,'07 Mode Capacity'!$C$6:$C$17,0))</x:f>
        <x:v>0</x:v>
      </x:c>
      <x:c r="AL2222" s="18" t="n">
        <x:f>AB2222*INDEX('07 Mode Capacity'!$P$6:$P$17,MATCH("LAND-"&amp;I2222,'07 Mode Capacity'!$C$6:$C$17,0))</x:f>
        <x:v>296.57632292034947</x:v>
      </x:c>
      <x:c r="AM2222" s="18" t="n">
        <x:f>AE2222*INDEX('07 Mode Capacity'!$P$6:$P$17,MATCH("INLAND-"&amp;I2222,'07 Mode Capacity'!$C$6:$C$17,0))</x:f>
        <x:v>0</x:v>
      </x:c>
      <x:c r="AN2222" s="18" t="n">
        <x:f>SUM(AJ2222:AM2222)</x:f>
        <x:v>296.57632292034947</x:v>
      </x:c>
      <x:c r="AO2222" s="17" t="n">
        <x:f>IF(N2222=0,1,AN2222/N2222)</x:f>
        <x:v>0.1220478695145471</x:v>
      </x:c>
      <x:c r="AP2222" s="11" t="str">
        <x:f>IF(AO2222&gt;='01 Controls'!$E$16,"PASS","FAIL")</x:f>
        <x:v>FAIL</x:v>
      </x:c>
      <x:c r="AQ2222" s="11" t="str">
        <x:v>UNQUANTIFIED</x:v>
      </x:c>
      <x:c r="AR2222" s="11" t="str">
        <x:v>Position-class planning record; serial item and receiver open</x:v>
      </x:c>
      <x:c r="AS2222" s="26"/>
      <x:c r="AT2222" s="26"/>
    </x:row>
    <x:row r="2223">
      <x:c r="C2223" s="11" t="str">
        <x:v>M2-CM-AMG-LIN-18</x:v>
      </x:c>
      <x:c r="D2223" s="11" t="str">
        <x:v>M2</x:v>
      </x:c>
      <x:c r="E2223" s="11" t="str">
        <x:v>Urban heat</x:v>
      </x:c>
      <x:c r="F2223" s="11" t="str">
        <x:v>CM-AMG</x:v>
      </x:c>
      <x:c r="G2223" s="11" t="str">
        <x:v>Civil air-mobility group</x:v>
      </x:c>
      <x:c r="H2223" s="11" t="str">
        <x:v>LIN-18</x:v>
      </x:c>
      <x:c r="I2223" s="19" t="n">
        <x:v>72</x:v>
      </x:c>
      <x:c r="J2223" s="21" t="n">
        <x:v>2</x:v>
      </x:c>
      <x:c r="K2223" s="18" t="n">
        <x:f>'05 Cargo Register'!K431</x:f>
        <x:v>135</x:v>
      </x:c>
      <x:c r="L2223" s="18" t="n">
        <x:f>'05 Cargo Register'!N431</x:f>
        <x:v>10</x:v>
      </x:c>
      <x:c r="M2223" s="18" t="n">
        <x:f>'05 Cargo Register'!O431</x:f>
        <x:v>440</x:v>
      </x:c>
      <x:c r="N2223" s="18" t="n">
        <x:f>J2223*K2223</x:f>
        <x:v>270</x:v>
      </x:c>
      <x:c r="O2223" s="18" t="n">
        <x:f>J2223*L2223</x:f>
        <x:v>20</x:v>
      </x:c>
      <x:c r="P2223" s="18" t="n">
        <x:f>J2223*M2223</x:f>
        <x:v>880</x:v>
      </x:c>
      <x:c r="Q2223" s="22" t="n">
        <x:f>'01 Controls'!$E$26*'02 Cargo Classes'!$M$13</x:f>
        <x:v>0</x:v>
      </x:c>
      <x:c r="R2223" s="22" t="n">
        <x:f>'01 Controls'!$F$26*'02 Cargo Classes'!$N$13</x:f>
        <x:v>0</x:v>
      </x:c>
      <x:c r="S2223" s="22" t="n">
        <x:f>'01 Controls'!$G$26*'02 Cargo Classes'!$O$13</x:f>
        <x:v>0.95</x:v>
      </x:c>
      <x:c r="T2223" s="22" t="n">
        <x:f>'01 Controls'!$H$26*'02 Cargo Classes'!$P$13</x:f>
        <x:v>0</x:v>
      </x:c>
      <x:c r="U2223" s="22" t="n">
        <x:f>SUM(Q2223:T2223)</x:f>
        <x:v>0.95</x:v>
      </x:c>
      <x:c r="V2223" s="18" t="n">
        <x:f>IF(U2223=0,0,N2223*Q2223/U2223)</x:f>
        <x:v>0</x:v>
      </x:c>
      <x:c r="W2223" s="18" t="n">
        <x:f>IF(U2223=0,0,P2223*Q2223/U2223)</x:f>
        <x:v>0</x:v>
      </x:c>
      <x:c r="X2223" s="18" t="n">
        <x:f>MAX(V2223,W2223*'01 Controls'!$E$12)</x:f>
        <x:v>0</x:v>
      </x:c>
      <x:c r="Y2223" s="18" t="n">
        <x:f>IF(U2223=0,0,N2223*R2223/U2223)</x:f>
        <x:v>0</x:v>
      </x:c>
      <x:c r="Z2223" s="18" t="n">
        <x:f>IF(U2223=0,0,P2223*R2223/U2223)</x:f>
        <x:v>0</x:v>
      </x:c>
      <x:c r="AA2223" s="18" t="n">
        <x:f>MAX(Y2223,Z2223*'01 Controls'!$E$13)</x:f>
        <x:v>0</x:v>
      </x:c>
      <x:c r="AB2223" s="18" t="n">
        <x:f>IF(U2223=0,0,N2223*S2223/U2223)</x:f>
        <x:v>270</x:v>
      </x:c>
      <x:c r="AC2223" s="18" t="n">
        <x:f>IF(U2223=0,0,P2223*S2223/U2223)</x:f>
        <x:v>880</x:v>
      </x:c>
      <x:c r="AD2223" s="18" t="n">
        <x:f>MAX(AB2223,AC2223*'01 Controls'!$E$14)</x:f>
        <x:v>270</x:v>
      </x:c>
      <x:c r="AE2223" s="18" t="n">
        <x:f>IF(U2223=0,0,N2223*T2223/U2223)</x:f>
        <x:v>0</x:v>
      </x:c>
      <x:c r="AF2223" s="18" t="n">
        <x:f>IF(U2223=0,0,P2223*T2223/U2223)</x:f>
        <x:v>0</x:v>
      </x:c>
      <x:c r="AG2223" s="18" t="n">
        <x:f>MAX(AE2223,AF2223*'01 Controls'!$E$15)</x:f>
        <x:v>0</x:v>
      </x:c>
      <x:c r="AH2223" s="18" t="n">
        <x:f>SUM(V2223,Y2223,AB2223,AE2223)</x:f>
        <x:v>270</x:v>
      </x:c>
      <x:c r="AI2223" s="18" t="n">
        <x:f>N2223-AH2223</x:f>
        <x:v>0</x:v>
      </x:c>
      <x:c r="AJ2223" s="18" t="n">
        <x:f>V2223*INDEX('07 Mode Capacity'!$P$6:$P$17,MATCH("AIR-"&amp;I2223,'07 Mode Capacity'!$C$6:$C$17,0))</x:f>
        <x:v>0</x:v>
      </x:c>
      <x:c r="AK2223" s="18" t="n">
        <x:f>Y2223*INDEX('07 Mode Capacity'!$P$6:$P$17,MATCH("OCEAN-"&amp;I2223,'07 Mode Capacity'!$C$6:$C$17,0))</x:f>
        <x:v>0</x:v>
      </x:c>
      <x:c r="AL2223" s="18" t="n">
        <x:f>AB2223*INDEX('07 Mode Capacity'!$P$6:$P$17,MATCH("LAND-"&amp;I2223,'07 Mode Capacity'!$C$6:$C$17,0))</x:f>
        <x:v>193.05276069064504</x:v>
      </x:c>
      <x:c r="AM2223" s="18" t="n">
        <x:f>AE2223*INDEX('07 Mode Capacity'!$P$6:$P$17,MATCH("INLAND-"&amp;I2223,'07 Mode Capacity'!$C$6:$C$17,0))</x:f>
        <x:v>0</x:v>
      </x:c>
      <x:c r="AN2223" s="18" t="n">
        <x:f>SUM(AJ2223:AM2223)</x:f>
        <x:v>193.05276069064504</x:v>
      </x:c>
      <x:c r="AO2223" s="17" t="n">
        <x:f>IF(N2223=0,1,AN2223/N2223)</x:f>
        <x:v>0.7150102247801668</x:v>
      </x:c>
      <x:c r="AP2223" s="11" t="str">
        <x:f>IF(AO2223&gt;='01 Controls'!$E$16,"PASS","FAIL")</x:f>
        <x:v>FAIL</x:v>
      </x:c>
      <x:c r="AQ2223" s="11" t="str">
        <x:v>UNQUANTIFIED</x:v>
      </x:c>
      <x:c r="AR2223" s="11" t="str">
        <x:v>Position-class planning record; serial item and receiver open</x:v>
      </x:c>
      <x:c r="AS2223" s="26"/>
      <x:c r="AT2223" s="26"/>
    </x:row>
    <x:row r="2224">
      <x:c r="C2224" s="11" t="str">
        <x:v>M2-CM-AMG-BLK-08</x:v>
      </x:c>
      <x:c r="D2224" s="11" t="str">
        <x:v>M2</x:v>
      </x:c>
      <x:c r="E2224" s="11" t="str">
        <x:v>Urban heat</x:v>
      </x:c>
      <x:c r="F2224" s="11" t="str">
        <x:v>CM-AMG</x:v>
      </x:c>
      <x:c r="G2224" s="11" t="str">
        <x:v>Civil air-mobility group</x:v>
      </x:c>
      <x:c r="H2224" s="11" t="str">
        <x:v>BLK-08</x:v>
      </x:c>
      <x:c r="I2224" s="19" t="n">
        <x:v>48</x:v>
      </x:c>
      <x:c r="J2224" s="21" t="n">
        <x:v>2</x:v>
      </x:c>
      <x:c r="K2224" s="18" t="n">
        <x:f>'05 Cargo Register'!K432</x:f>
        <x:v>202.5</x:v>
      </x:c>
      <x:c r="L2224" s="18" t="n">
        <x:f>'05 Cargo Register'!N432</x:f>
        <x:v>32</x:v>
      </x:c>
      <x:c r="M2224" s="18" t="n">
        <x:f>'05 Cargo Register'!O432</x:f>
        <x:v>1632</x:v>
      </x:c>
      <x:c r="N2224" s="18" t="n">
        <x:f>J2224*K2224</x:f>
        <x:v>405</x:v>
      </x:c>
      <x:c r="O2224" s="18" t="n">
        <x:f>J2224*L2224</x:f>
        <x:v>64</x:v>
      </x:c>
      <x:c r="P2224" s="18" t="n">
        <x:f>J2224*M2224</x:f>
        <x:v>3264</x:v>
      </x:c>
      <x:c r="Q2224" s="22" t="n">
        <x:f>'01 Controls'!$E$26*'02 Cargo Classes'!$M$14</x:f>
        <x:v>0.05</x:v>
      </x:c>
      <x:c r="R2224" s="22" t="n">
        <x:f>'01 Controls'!$F$26*'02 Cargo Classes'!$N$14</x:f>
        <x:v>0</x:v>
      </x:c>
      <x:c r="S2224" s="22" t="n">
        <x:f>'01 Controls'!$G$26*'02 Cargo Classes'!$O$14</x:f>
        <x:v>0.95</x:v>
      </x:c>
      <x:c r="T2224" s="22" t="n">
        <x:f>'01 Controls'!$H$26*'02 Cargo Classes'!$P$14</x:f>
        <x:v>0</x:v>
      </x:c>
      <x:c r="U2224" s="22" t="n">
        <x:f>SUM(Q2224:T2224)</x:f>
        <x:v>1</x:v>
      </x:c>
      <x:c r="V2224" s="18" t="n">
        <x:f>IF(U2224=0,0,N2224*Q2224/U2224)</x:f>
        <x:v>20.25</x:v>
      </x:c>
      <x:c r="W2224" s="18" t="n">
        <x:f>IF(U2224=0,0,P2224*Q2224/U2224)</x:f>
        <x:v>163.20000000000002</x:v>
      </x:c>
      <x:c r="X2224" s="18" t="n">
        <x:f>MAX(V2224,W2224*'01 Controls'!$E$12)</x:f>
        <x:v>40.800000000000004</x:v>
      </x:c>
      <x:c r="Y2224" s="18" t="n">
        <x:f>IF(U2224=0,0,N2224*R2224/U2224)</x:f>
        <x:v>0</x:v>
      </x:c>
      <x:c r="Z2224" s="18" t="n">
        <x:f>IF(U2224=0,0,P2224*R2224/U2224)</x:f>
        <x:v>0</x:v>
      </x:c>
      <x:c r="AA2224" s="18" t="n">
        <x:f>MAX(Y2224,Z2224*'01 Controls'!$E$13)</x:f>
        <x:v>0</x:v>
      </x:c>
      <x:c r="AB2224" s="18" t="n">
        <x:f>IF(U2224=0,0,N2224*S2224/U2224)</x:f>
        <x:v>384.75</x:v>
      </x:c>
      <x:c r="AC2224" s="18" t="n">
        <x:f>IF(U2224=0,0,P2224*S2224/U2224)</x:f>
        <x:v>3100.7999999999997</x:v>
      </x:c>
      <x:c r="AD2224" s="18" t="n">
        <x:f>MAX(AB2224,AC2224*'01 Controls'!$E$14)</x:f>
        <x:v>620.16</x:v>
      </x:c>
      <x:c r="AE2224" s="18" t="n">
        <x:f>IF(U2224=0,0,N2224*T2224/U2224)</x:f>
        <x:v>0</x:v>
      </x:c>
      <x:c r="AF2224" s="18" t="n">
        <x:f>IF(U2224=0,0,P2224*T2224/U2224)</x:f>
        <x:v>0</x:v>
      </x:c>
      <x:c r="AG2224" s="18" t="n">
        <x:f>MAX(AE2224,AF2224*'01 Controls'!$E$15)</x:f>
        <x:v>0</x:v>
      </x:c>
      <x:c r="AH2224" s="18" t="n">
        <x:f>SUM(V2224,Y2224,AB2224,AE2224)</x:f>
        <x:v>405</x:v>
      </x:c>
      <x:c r="AI2224" s="18" t="n">
        <x:f>N2224-AH2224</x:f>
        <x:v>0</x:v>
      </x:c>
      <x:c r="AJ2224" s="18" t="n">
        <x:f>V2224*INDEX('07 Mode Capacity'!$P$6:$P$17,MATCH("AIR-"&amp;I2224,'07 Mode Capacity'!$C$6:$C$17,0))</x:f>
        <x:v>5.676797080358176</x:v>
      </x:c>
      <x:c r="AK2224" s="18" t="n">
        <x:f>Y2224*INDEX('07 Mode Capacity'!$P$6:$P$17,MATCH("OCEAN-"&amp;I2224,'07 Mode Capacity'!$C$6:$C$17,0))</x:f>
        <x:v>0</x:v>
      </x:c>
      <x:c r="AL2224" s="18" t="n">
        <x:f>AB2224*INDEX('07 Mode Capacity'!$P$6:$P$17,MATCH("LAND-"&amp;I2224,'07 Mode Capacity'!$C$6:$C$17,0))</x:f>
        <x:v>46.957917795722</x:v>
      </x:c>
      <x:c r="AM2224" s="18" t="n">
        <x:f>AE2224*INDEX('07 Mode Capacity'!$P$6:$P$17,MATCH("INLAND-"&amp;I2224,'07 Mode Capacity'!$C$6:$C$17,0))</x:f>
        <x:v>0</x:v>
      </x:c>
      <x:c r="AN2224" s="18" t="n">
        <x:f>SUM(AJ2224:AM2224)</x:f>
        <x:v>52.634714876080174</x:v>
      </x:c>
      <x:c r="AO2224" s="17" t="n">
        <x:f>IF(N2224=0,1,AN2224/N2224)</x:f>
        <x:v>0.1299622589532844</x:v>
      </x:c>
      <x:c r="AP2224" s="11" t="str">
        <x:f>IF(AO2224&gt;='01 Controls'!$E$16,"PASS","FAIL")</x:f>
        <x:v>FAIL</x:v>
      </x:c>
      <x:c r="AQ2224" s="11" t="str">
        <x:v>UNQUANTIFIED</x:v>
      </x:c>
      <x:c r="AR2224" s="11" t="str">
        <x:v>Position-class planning record; serial item and receiver open</x:v>
      </x:c>
      <x:c r="AS2224" s="26"/>
      <x:c r="AT2224" s="26"/>
    </x:row>
    <x:row r="2225">
      <x:c r="C2225" s="11" t="str">
        <x:v>M2-CM-AMG-OOG-80</x:v>
      </x:c>
      <x:c r="D2225" s="11" t="str">
        <x:v>M2</x:v>
      </x:c>
      <x:c r="E2225" s="11" t="str">
        <x:v>Urban heat</x:v>
      </x:c>
      <x:c r="F2225" s="11" t="str">
        <x:v>CM-AMG</x:v>
      </x:c>
      <x:c r="G2225" s="11" t="str">
        <x:v>Civil air-mobility group</x:v>
      </x:c>
      <x:c r="H2225" s="11" t="str">
        <x:v>OOG-80</x:v>
      </x:c>
      <x:c r="I2225" s="19" t="n">
        <x:v>72</x:v>
      </x:c>
      <x:c r="J2225" s="21" t="n">
        <x:v>2</x:v>
      </x:c>
      <x:c r="K2225" s="18" t="n">
        <x:f>'05 Cargo Register'!K433</x:f>
        <x:v>607.5</x:v>
      </x:c>
      <x:c r="L2225" s="18" t="n">
        <x:f>'05 Cargo Register'!N433</x:f>
        <x:v>11</x:v>
      </x:c>
      <x:c r="M2225" s="18" t="n">
        <x:f>'05 Cargo Register'!O433</x:f>
        <x:v>1936</x:v>
      </x:c>
      <x:c r="N2225" s="18" t="n">
        <x:f>J2225*K2225</x:f>
        <x:v>1215</x:v>
      </x:c>
      <x:c r="O2225" s="18" t="n">
        <x:f>J2225*L2225</x:f>
        <x:v>22</x:v>
      </x:c>
      <x:c r="P2225" s="18" t="n">
        <x:f>J2225*M2225</x:f>
        <x:v>3872</x:v>
      </x:c>
      <x:c r="Q2225" s="22" t="n">
        <x:f>'01 Controls'!$E$26*'02 Cargo Classes'!$M$15</x:f>
        <x:v>0</x:v>
      </x:c>
      <x:c r="R2225" s="22" t="n">
        <x:f>'01 Controls'!$F$26*'02 Cargo Classes'!$N$15</x:f>
        <x:v>0</x:v>
      </x:c>
      <x:c r="S2225" s="22" t="n">
        <x:f>'01 Controls'!$G$26*'02 Cargo Classes'!$O$15</x:f>
        <x:v>0.57</x:v>
      </x:c>
      <x:c r="T2225" s="22" t="n">
        <x:f>'01 Controls'!$H$26*'02 Cargo Classes'!$P$15</x:f>
        <x:v>0</x:v>
      </x:c>
      <x:c r="U2225" s="22" t="n">
        <x:f>SUM(Q2225:T2225)</x:f>
        <x:v>0.57</x:v>
      </x:c>
      <x:c r="V2225" s="18" t="n">
        <x:f>IF(U2225=0,0,N2225*Q2225/U2225)</x:f>
        <x:v>0</x:v>
      </x:c>
      <x:c r="W2225" s="18" t="n">
        <x:f>IF(U2225=0,0,P2225*Q2225/U2225)</x:f>
        <x:v>0</x:v>
      </x:c>
      <x:c r="X2225" s="18" t="n">
        <x:f>MAX(V2225,W2225*'01 Controls'!$E$12)</x:f>
        <x:v>0</x:v>
      </x:c>
      <x:c r="Y2225" s="18" t="n">
        <x:f>IF(U2225=0,0,N2225*R2225/U2225)</x:f>
        <x:v>0</x:v>
      </x:c>
      <x:c r="Z2225" s="18" t="n">
        <x:f>IF(U2225=0,0,P2225*R2225/U2225)</x:f>
        <x:v>0</x:v>
      </x:c>
      <x:c r="AA2225" s="18" t="n">
        <x:f>MAX(Y2225,Z2225*'01 Controls'!$E$13)</x:f>
        <x:v>0</x:v>
      </x:c>
      <x:c r="AB2225" s="18" t="n">
        <x:f>IF(U2225=0,0,N2225*S2225/U2225)</x:f>
        <x:v>1215</x:v>
      </x:c>
      <x:c r="AC2225" s="18" t="n">
        <x:f>IF(U2225=0,0,P2225*S2225/U2225)</x:f>
        <x:v>3872.0000000000005</x:v>
      </x:c>
      <x:c r="AD2225" s="18" t="n">
        <x:f>MAX(AB2225,AC2225*'01 Controls'!$E$14)</x:f>
        <x:v>1215</x:v>
      </x:c>
      <x:c r="AE2225" s="18" t="n">
        <x:f>IF(U2225=0,0,N2225*T2225/U2225)</x:f>
        <x:v>0</x:v>
      </x:c>
      <x:c r="AF2225" s="18" t="n">
        <x:f>IF(U2225=0,0,P2225*T2225/U2225)</x:f>
        <x:v>0</x:v>
      </x:c>
      <x:c r="AG2225" s="18" t="n">
        <x:f>MAX(AE2225,AF2225*'01 Controls'!$E$15)</x:f>
        <x:v>0</x:v>
      </x:c>
      <x:c r="AH2225" s="18" t="n">
        <x:f>SUM(V2225,Y2225,AB2225,AE2225)</x:f>
        <x:v>1215</x:v>
      </x:c>
      <x:c r="AI2225" s="18" t="n">
        <x:f>N2225-AH2225</x:f>
        <x:v>0</x:v>
      </x:c>
      <x:c r="AJ2225" s="18" t="n">
        <x:f>V2225*INDEX('07 Mode Capacity'!$P$6:$P$17,MATCH("AIR-"&amp;I2225,'07 Mode Capacity'!$C$6:$C$17,0))</x:f>
        <x:v>0</x:v>
      </x:c>
      <x:c r="AK2225" s="18" t="n">
        <x:f>Y2225*INDEX('07 Mode Capacity'!$P$6:$P$17,MATCH("OCEAN-"&amp;I2225,'07 Mode Capacity'!$C$6:$C$17,0))</x:f>
        <x:v>0</x:v>
      </x:c>
      <x:c r="AL2225" s="18" t="n">
        <x:f>AB2225*INDEX('07 Mode Capacity'!$P$6:$P$17,MATCH("LAND-"&amp;I2225,'07 Mode Capacity'!$C$6:$C$17,0))</x:f>
        <x:v>868.7374231079027</x:v>
      </x:c>
      <x:c r="AM2225" s="18" t="n">
        <x:f>AE2225*INDEX('07 Mode Capacity'!$P$6:$P$17,MATCH("INLAND-"&amp;I2225,'07 Mode Capacity'!$C$6:$C$17,0))</x:f>
        <x:v>0</x:v>
      </x:c>
      <x:c r="AN2225" s="18" t="n">
        <x:f>SUM(AJ2225:AM2225)</x:f>
        <x:v>868.7374231079027</x:v>
      </x:c>
      <x:c r="AO2225" s="17" t="n">
        <x:f>IF(N2225=0,1,AN2225/N2225)</x:f>
        <x:v>0.7150102247801668</x:v>
      </x:c>
      <x:c r="AP2225" s="11" t="str">
        <x:f>IF(AO2225&gt;='01 Controls'!$E$16,"PASS","FAIL")</x:f>
        <x:v>FAIL</x:v>
      </x:c>
      <x:c r="AQ2225" s="11" t="str">
        <x:v>UNQUANTIFIED</x:v>
      </x:c>
      <x:c r="AR2225" s="11" t="str">
        <x:v>Position-class planning record; serial item and receiver open</x:v>
      </x:c>
      <x:c r="AS2225" s="26"/>
      <x:c r="AT2225" s="26"/>
    </x:row>
    <x:row r="2226">
      <x:c r="C2226" s="11" t="str">
        <x:v>M2-CM-WMG-APL-45</x:v>
      </x:c>
      <x:c r="D2226" s="11" t="str">
        <x:v>M2</x:v>
      </x:c>
      <x:c r="E2226" s="11" t="str">
        <x:v>Urban heat</x:v>
      </x:c>
      <x:c r="F2226" s="11" t="str">
        <x:v>CM-WMG</x:v>
      </x:c>
      <x:c r="G2226" s="11" t="str">
        <x:v>Civil water-mobility group</x:v>
      </x:c>
      <x:c r="H2226" s="11" t="str">
        <x:v>APL-45</x:v>
      </x:c>
      <x:c r="I2226" s="19" t="n">
        <x:v>24</x:v>
      </x:c>
      <x:c r="J2226" s="21" t="n">
        <x:v>1</x:v>
      </x:c>
      <x:c r="K2226" s="18" t="n">
        <x:f>'05 Cargo Register'!K434</x:f>
        <x:v>135</x:v>
      </x:c>
      <x:c r="L2226" s="18" t="n">
        <x:f>'05 Cargo Register'!N434</x:f>
        <x:v>36</x:v>
      </x:c>
      <x:c r="M2226" s="18" t="n">
        <x:f>'05 Cargo Register'!O434</x:f>
        <x:v>270</x:v>
      </x:c>
      <x:c r="N2226" s="18" t="n">
        <x:f>J2226*K2226</x:f>
        <x:v>135</x:v>
      </x:c>
      <x:c r="O2226" s="18" t="n">
        <x:f>J2226*L2226</x:f>
        <x:v>36</x:v>
      </x:c>
      <x:c r="P2226" s="18" t="n">
        <x:f>J2226*M2226</x:f>
        <x:v>270</x:v>
      </x:c>
      <x:c r="Q2226" s="22" t="n">
        <x:f>'01 Controls'!$E$26*'02 Cargo Classes'!$M$6</x:f>
        <x:v>0.15000000000000002</x:v>
      </x:c>
      <x:c r="R2226" s="22" t="n">
        <x:f>'01 Controls'!$F$26*'02 Cargo Classes'!$N$6</x:f>
        <x:v>0</x:v>
      </x:c>
      <x:c r="S2226" s="22" t="n">
        <x:f>'01 Controls'!$G$26*'02 Cargo Classes'!$O$6</x:f>
        <x:v>0.95</x:v>
      </x:c>
      <x:c r="T2226" s="22" t="n">
        <x:f>'01 Controls'!$H$26*'02 Cargo Classes'!$P$6</x:f>
        <x:v>0</x:v>
      </x:c>
      <x:c r="U2226" s="22" t="n">
        <x:f>SUM(Q2226:T2226)</x:f>
        <x:v>1.1</x:v>
      </x:c>
      <x:c r="V2226" s="18" t="n">
        <x:f>IF(U2226=0,0,N2226*Q2226/U2226)</x:f>
        <x:v>18.40909090909091</x:v>
      </x:c>
      <x:c r="W2226" s="18" t="n">
        <x:f>IF(U2226=0,0,P2226*Q2226/U2226)</x:f>
        <x:v>36.81818181818182</x:v>
      </x:c>
      <x:c r="X2226" s="18" t="n">
        <x:f>MAX(V2226,W2226*'01 Controls'!$E$12)</x:f>
        <x:v>18.40909090909091</x:v>
      </x:c>
      <x:c r="Y2226" s="18" t="n">
        <x:f>IF(U2226=0,0,N2226*R2226/U2226)</x:f>
        <x:v>0</x:v>
      </x:c>
      <x:c r="Z2226" s="18" t="n">
        <x:f>IF(U2226=0,0,P2226*R2226/U2226)</x:f>
        <x:v>0</x:v>
      </x:c>
      <x:c r="AA2226" s="18" t="n">
        <x:f>MAX(Y2226,Z2226*'01 Controls'!$E$13)</x:f>
        <x:v>0</x:v>
      </x:c>
      <x:c r="AB2226" s="18" t="n">
        <x:f>IF(U2226=0,0,N2226*S2226/U2226)</x:f>
        <x:v>116.59090909090908</x:v>
      </x:c>
      <x:c r="AC2226" s="18" t="n">
        <x:f>IF(U2226=0,0,P2226*S2226/U2226)</x:f>
        <x:v>233.18181818181816</x:v>
      </x:c>
      <x:c r="AD2226" s="18" t="n">
        <x:f>MAX(AB2226,AC2226*'01 Controls'!$E$14)</x:f>
        <x:v>116.59090909090908</x:v>
      </x:c>
      <x:c r="AE2226" s="18" t="n">
        <x:f>IF(U2226=0,0,N2226*T2226/U2226)</x:f>
        <x:v>0</x:v>
      </x:c>
      <x:c r="AF2226" s="18" t="n">
        <x:f>IF(U2226=0,0,P2226*T2226/U2226)</x:f>
        <x:v>0</x:v>
      </x:c>
      <x:c r="AG2226" s="18" t="n">
        <x:f>MAX(AE2226,AF2226*'01 Controls'!$E$15)</x:f>
        <x:v>0</x:v>
      </x:c>
      <x:c r="AH2226" s="18" t="n">
        <x:f>SUM(V2226,Y2226,AB2226,AE2226)</x:f>
        <x:v>135</x:v>
      </x:c>
      <x:c r="AI2226" s="18" t="n">
        <x:f>N2226-AH2226</x:f>
        <x:v>0</x:v>
      </x:c>
      <x:c r="AJ2226" s="18" t="n">
        <x:f>V2226*INDEX('07 Mode Capacity'!$P$6:$P$17,MATCH("AIR-"&amp;I2226,'07 Mode Capacity'!$C$6:$C$17,0))</x:f>
        <x:v>3.735463521579189</x:v>
      </x:c>
      <x:c r="AK2226" s="18" t="n">
        <x:f>Y2226*INDEX('07 Mode Capacity'!$P$6:$P$17,MATCH("OCEAN-"&amp;I2226,'07 Mode Capacity'!$C$6:$C$17,0))</x:f>
        <x:v>0</x:v>
      </x:c>
      <x:c r="AL2226" s="18" t="n">
        <x:f>AB2226*INDEX('07 Mode Capacity'!$P$6:$P$17,MATCH("LAND-"&amp;I2226,'07 Mode Capacity'!$C$6:$C$17,0))</x:f>
        <x:v>44.59613048636679</x:v>
      </x:c>
      <x:c r="AM2226" s="18" t="n">
        <x:f>AE2226*INDEX('07 Mode Capacity'!$P$6:$P$17,MATCH("INLAND-"&amp;I2226,'07 Mode Capacity'!$C$6:$C$17,0))</x:f>
        <x:v>0</x:v>
      </x:c>
      <x:c r="AN2226" s="18" t="n">
        <x:f>SUM(AJ2226:AM2226)</x:f>
        <x:v>48.33159400794598</x:v>
      </x:c>
      <x:c r="AO2226" s="17" t="n">
        <x:f>IF(N2226=0,1,AN2226/N2226)</x:f>
        <x:v>0.35801180746626654</x:v>
      </x:c>
      <x:c r="AP2226" s="11" t="str">
        <x:f>IF(AO2226&gt;='01 Controls'!$E$16,"PASS","FAIL")</x:f>
        <x:v>FAIL</x:v>
      </x:c>
      <x:c r="AQ2226" s="11" t="str">
        <x:v>UNQUANTIFIED</x:v>
      </x:c>
      <x:c r="AR2226" s="11" t="str">
        <x:v>Position-class planning record; serial item and receiver open</x:v>
      </x:c>
      <x:c r="AS2226" s="26"/>
      <x:c r="AT2226" s="26"/>
    </x:row>
    <x:row r="2227">
      <x:c r="C2227" s="11" t="str">
        <x:v>M2-CM-WMG-ISO-18</x:v>
      </x:c>
      <x:c r="D2227" s="11" t="str">
        <x:v>M2</x:v>
      </x:c>
      <x:c r="E2227" s="11" t="str">
        <x:v>Urban heat</x:v>
      </x:c>
      <x:c r="F2227" s="11" t="str">
        <x:v>CM-WMG</x:v>
      </x:c>
      <x:c r="G2227" s="11" t="str">
        <x:v>Civil water-mobility group</x:v>
      </x:c>
      <x:c r="H2227" s="11" t="str">
        <x:v>ISO-18</x:v>
      </x:c>
      <x:c r="I2227" s="19" t="n">
        <x:v>48</x:v>
      </x:c>
      <x:c r="J2227" s="21" t="n">
        <x:v>1</x:v>
      </x:c>
      <x:c r="K2227" s="18" t="n">
        <x:f>'05 Cargo Register'!K435</x:f>
        <x:v>337.5</x:v>
      </x:c>
      <x:c r="L2227" s="18" t="n">
        <x:f>'05 Cargo Register'!N435</x:f>
        <x:v>23</x:v>
      </x:c>
      <x:c r="M2227" s="18" t="n">
        <x:f>'05 Cargo Register'!O435</x:f>
        <x:v>607.2</x:v>
      </x:c>
      <x:c r="N2227" s="18" t="n">
        <x:f>J2227*K2227</x:f>
        <x:v>337.5</x:v>
      </x:c>
      <x:c r="O2227" s="18" t="n">
        <x:f>J2227*L2227</x:f>
        <x:v>23</x:v>
      </x:c>
      <x:c r="P2227" s="18" t="n">
        <x:f>J2227*M2227</x:f>
        <x:v>607.2</x:v>
      </x:c>
      <x:c r="Q2227" s="22" t="n">
        <x:f>'01 Controls'!$E$26*'02 Cargo Classes'!$M$7</x:f>
        <x:v>0.010000000000000002</x:v>
      </x:c>
      <x:c r="R2227" s="22" t="n">
        <x:f>'01 Controls'!$F$26*'02 Cargo Classes'!$N$7</x:f>
        <x:v>0</x:v>
      </x:c>
      <x:c r="S2227" s="22" t="n">
        <x:f>'01 Controls'!$G$26*'02 Cargo Classes'!$O$7</x:f>
        <x:v>1.14</x:v>
      </x:c>
      <x:c r="T2227" s="22" t="n">
        <x:f>'01 Controls'!$H$26*'02 Cargo Classes'!$P$7</x:f>
        <x:v>0</x:v>
      </x:c>
      <x:c r="U2227" s="22" t="n">
        <x:f>SUM(Q2227:T2227)</x:f>
        <x:v>1.15</x:v>
      </x:c>
      <x:c r="V2227" s="18" t="n">
        <x:f>IF(U2227=0,0,N2227*Q2227/U2227)</x:f>
        <x:v>2.9347826086956528</x:v>
      </x:c>
      <x:c r="W2227" s="18" t="n">
        <x:f>IF(U2227=0,0,P2227*Q2227/U2227)</x:f>
        <x:v>5.280000000000002</x:v>
      </x:c>
      <x:c r="X2227" s="18" t="n">
        <x:f>MAX(V2227,W2227*'01 Controls'!$E$12)</x:f>
        <x:v>2.9347826086956528</x:v>
      </x:c>
      <x:c r="Y2227" s="18" t="n">
        <x:f>IF(U2227=0,0,N2227*R2227/U2227)</x:f>
        <x:v>0</x:v>
      </x:c>
      <x:c r="Z2227" s="18" t="n">
        <x:f>IF(U2227=0,0,P2227*R2227/U2227)</x:f>
        <x:v>0</x:v>
      </x:c>
      <x:c r="AA2227" s="18" t="n">
        <x:f>MAX(Y2227,Z2227*'01 Controls'!$E$13)</x:f>
        <x:v>0</x:v>
      </x:c>
      <x:c r="AB2227" s="18" t="n">
        <x:f>IF(U2227=0,0,N2227*S2227/U2227)</x:f>
        <x:v>334.5652173913043</x:v>
      </x:c>
      <x:c r="AC2227" s="18" t="n">
        <x:f>IF(U2227=0,0,P2227*S2227/U2227)</x:f>
        <x:v>601.9200000000001</x:v>
      </x:c>
      <x:c r="AD2227" s="18" t="n">
        <x:f>MAX(AB2227,AC2227*'01 Controls'!$E$14)</x:f>
        <x:v>334.5652173913043</x:v>
      </x:c>
      <x:c r="AE2227" s="18" t="n">
        <x:f>IF(U2227=0,0,N2227*T2227/U2227)</x:f>
        <x:v>0</x:v>
      </x:c>
      <x:c r="AF2227" s="18" t="n">
        <x:f>IF(U2227=0,0,P2227*T2227/U2227)</x:f>
        <x:v>0</x:v>
      </x:c>
      <x:c r="AG2227" s="18" t="n">
        <x:f>MAX(AE2227,AF2227*'01 Controls'!$E$15)</x:f>
        <x:v>0</x:v>
      </x:c>
      <x:c r="AH2227" s="18" t="n">
        <x:f>SUM(V2227,Y2227,AB2227,AE2227)</x:f>
        <x:v>337.49999999999994</x:v>
      </x:c>
      <x:c r="AI2227" s="18" t="n">
        <x:f>N2227-AH2227</x:f>
        <x:v>5.684341886080802e-14</x:v>
      </x:c>
      <x:c r="AJ2227" s="18" t="n">
        <x:f>V2227*INDEX('07 Mode Capacity'!$P$6:$P$17,MATCH("AIR-"&amp;I2227,'07 Mode Capacity'!$C$6:$C$17,0))</x:f>
        <x:v>0.8227242145446634</x:v>
      </x:c>
      <x:c r="AK2227" s="18" t="n">
        <x:f>Y2227*INDEX('07 Mode Capacity'!$P$6:$P$17,MATCH("OCEAN-"&amp;I2227,'07 Mode Capacity'!$C$6:$C$17,0))</x:f>
        <x:v>0</x:v>
      </x:c>
      <x:c r="AL2227" s="18" t="n">
        <x:f>AB2227*INDEX('07 Mode Capacity'!$P$6:$P$17,MATCH("LAND-"&amp;I2227,'07 Mode Capacity'!$C$6:$C$17,0))</x:f>
        <x:v>40.832971996279994</x:v>
      </x:c>
      <x:c r="AM2227" s="18" t="n">
        <x:f>AE2227*INDEX('07 Mode Capacity'!$P$6:$P$17,MATCH("INLAND-"&amp;I2227,'07 Mode Capacity'!$C$6:$C$17,0))</x:f>
        <x:v>0</x:v>
      </x:c>
      <x:c r="AN2227" s="18" t="n">
        <x:f>SUM(AJ2227:AM2227)</x:f>
        <x:v>41.65569621082466</x:v>
      </x:c>
      <x:c r="AO2227" s="17" t="n">
        <x:f>IF(N2227=0,1,AN2227/N2227)</x:f>
        <x:v>0.1234242850691101</x:v>
      </x:c>
      <x:c r="AP2227" s="11" t="str">
        <x:f>IF(AO2227&gt;='01 Controls'!$E$16,"PASS","FAIL")</x:f>
        <x:v>FAIL</x:v>
      </x:c>
      <x:c r="AQ2227" s="11" t="str">
        <x:v>UNQUANTIFIED</x:v>
      </x:c>
      <x:c r="AR2227" s="11" t="str">
        <x:v>Position-class planning record; serial item and receiver open</x:v>
      </x:c>
      <x:c r="AS2227" s="26"/>
      <x:c r="AT2227" s="26"/>
    </x:row>
    <x:row r="2228">
      <x:c r="C2228" s="11" t="str">
        <x:v>M2-CM-WMG-COL-12</x:v>
      </x:c>
      <x:c r="D2228" s="11" t="str">
        <x:v>M2</x:v>
      </x:c>
      <x:c r="E2228" s="11" t="str">
        <x:v>Urban heat</x:v>
      </x:c>
      <x:c r="F2228" s="11" t="str">
        <x:v>CM-WMG</x:v>
      </x:c>
      <x:c r="G2228" s="11" t="str">
        <x:v>Civil water-mobility group</x:v>
      </x:c>
      <x:c r="H2228" s="11" t="str">
        <x:v>COL-12</x:v>
      </x:c>
      <x:c r="I2228" s="19" t="n">
        <x:v>24</x:v>
      </x:c>
      <x:c r="J2228" s="21" t="n">
        <x:v>1</x:v>
      </x:c>
      <x:c r="K2228" s="18" t="n">
        <x:f>'05 Cargo Register'!K436</x:f>
        <x:v>135</x:v>
      </x:c>
      <x:c r="L2228" s="18" t="n">
        <x:f>'05 Cargo Register'!N436</x:f>
        <x:v>15</x:v>
      </x:c>
      <x:c r="M2228" s="18" t="n">
        <x:f>'05 Cargo Register'!O436</x:f>
        <x:v>396</x:v>
      </x:c>
      <x:c r="N2228" s="18" t="n">
        <x:f>J2228*K2228</x:f>
        <x:v>135</x:v>
      </x:c>
      <x:c r="O2228" s="18" t="n">
        <x:f>J2228*L2228</x:f>
        <x:v>15</x:v>
      </x:c>
      <x:c r="P2228" s="18" t="n">
        <x:f>J2228*M2228</x:f>
        <x:v>396</x:v>
      </x:c>
      <x:c r="Q2228" s="22" t="n">
        <x:f>'01 Controls'!$E$26*'02 Cargo Classes'!$M$8</x:f>
        <x:v>0.1</x:v>
      </x:c>
      <x:c r="R2228" s="22" t="n">
        <x:f>'01 Controls'!$F$26*'02 Cargo Classes'!$N$8</x:f>
        <x:v>0</x:v>
      </x:c>
      <x:c r="S2228" s="22" t="n">
        <x:f>'01 Controls'!$G$26*'02 Cargo Classes'!$O$8</x:f>
        <x:v>1.14</x:v>
      </x:c>
      <x:c r="T2228" s="22" t="n">
        <x:f>'01 Controls'!$H$26*'02 Cargo Classes'!$P$8</x:f>
        <x:v>0</x:v>
      </x:c>
      <x:c r="U2228" s="22" t="n">
        <x:f>SUM(Q2228:T2228)</x:f>
        <x:v>1.24</x:v>
      </x:c>
      <x:c r="V2228" s="18" t="n">
        <x:f>IF(U2228=0,0,N2228*Q2228/U2228)</x:f>
        <x:v>10.887096774193548</x:v>
      </x:c>
      <x:c r="W2228" s="18" t="n">
        <x:f>IF(U2228=0,0,P2228*Q2228/U2228)</x:f>
        <x:v>31.935483870967744</x:v>
      </x:c>
      <x:c r="X2228" s="18" t="n">
        <x:f>MAX(V2228,W2228*'01 Controls'!$E$12)</x:f>
        <x:v>10.887096774193548</x:v>
      </x:c>
      <x:c r="Y2228" s="18" t="n">
        <x:f>IF(U2228=0,0,N2228*R2228/U2228)</x:f>
        <x:v>0</x:v>
      </x:c>
      <x:c r="Z2228" s="18" t="n">
        <x:f>IF(U2228=0,0,P2228*R2228/U2228)</x:f>
        <x:v>0</x:v>
      </x:c>
      <x:c r="AA2228" s="18" t="n">
        <x:f>MAX(Y2228,Z2228*'01 Controls'!$E$13)</x:f>
        <x:v>0</x:v>
      </x:c>
      <x:c r="AB2228" s="18" t="n">
        <x:f>IF(U2228=0,0,N2228*S2228/U2228)</x:f>
        <x:v>124.11290322580643</x:v>
      </x:c>
      <x:c r="AC2228" s="18" t="n">
        <x:f>IF(U2228=0,0,P2228*S2228/U2228)</x:f>
        <x:v>364.0645161290322</x:v>
      </x:c>
      <x:c r="AD2228" s="18" t="n">
        <x:f>MAX(AB2228,AC2228*'01 Controls'!$E$14)</x:f>
        <x:v>124.11290322580643</x:v>
      </x:c>
      <x:c r="AE2228" s="18" t="n">
        <x:f>IF(U2228=0,0,N2228*T2228/U2228)</x:f>
        <x:v>0</x:v>
      </x:c>
      <x:c r="AF2228" s="18" t="n">
        <x:f>IF(U2228=0,0,P2228*T2228/U2228)</x:f>
        <x:v>0</x:v>
      </x:c>
      <x:c r="AG2228" s="18" t="n">
        <x:f>MAX(AE2228,AF2228*'01 Controls'!$E$15)</x:f>
        <x:v>0</x:v>
      </x:c>
      <x:c r="AH2228" s="18" t="n">
        <x:f>SUM(V2228,Y2228,AB2228,AE2228)</x:f>
        <x:v>134.99999999999997</x:v>
      </x:c>
      <x:c r="AI2228" s="18" t="n">
        <x:f>N2228-AH2228</x:f>
        <x:v>2.842170943040401e-14</x:v>
      </x:c>
      <x:c r="AJ2228" s="18" t="n">
        <x:f>V2228*INDEX('07 Mode Capacity'!$P$6:$P$17,MATCH("AIR-"&amp;I2228,'07 Mode Capacity'!$C$6:$C$17,0))</x:f>
        <x:v>2.209145093407047</x:v>
      </x:c>
      <x:c r="AK2228" s="18" t="n">
        <x:f>Y2228*INDEX('07 Mode Capacity'!$P$6:$P$17,MATCH("OCEAN-"&amp;I2228,'07 Mode Capacity'!$C$6:$C$17,0))</x:f>
        <x:v>0</x:v>
      </x:c>
      <x:c r="AL2228" s="18" t="n">
        <x:f>AB2228*INDEX('07 Mode Capacity'!$P$6:$P$17,MATCH("LAND-"&amp;I2228,'07 Mode Capacity'!$C$6:$C$17,0))</x:f>
        <x:v>47.47330019516464</x:v>
      </x:c>
      <x:c r="AM2228" s="18" t="n">
        <x:f>AE2228*INDEX('07 Mode Capacity'!$P$6:$P$17,MATCH("INLAND-"&amp;I2228,'07 Mode Capacity'!$C$6:$C$17,0))</x:f>
        <x:v>0</x:v>
      </x:c>
      <x:c r="AN2228" s="18" t="n">
        <x:f>SUM(AJ2228:AM2228)</x:f>
        <x:v>49.682445288571685</x:v>
      </x:c>
      <x:c r="AO2228" s="17" t="n">
        <x:f>IF(N2228=0,1,AN2228/N2228)</x:f>
        <x:v>0.36801811324867917</x:v>
      </x:c>
      <x:c r="AP2228" s="11" t="str">
        <x:f>IF(AO2228&gt;='01 Controls'!$E$16,"PASS","FAIL")</x:f>
        <x:v>FAIL</x:v>
      </x:c>
      <x:c r="AQ2228" s="11" t="str">
        <x:v>UNQUANTIFIED</x:v>
      </x:c>
      <x:c r="AR2228" s="11" t="str">
        <x:v>Position-class planning record; serial item and receiver open</x:v>
      </x:c>
      <x:c r="AS2228" s="26"/>
      <x:c r="AT2228" s="26"/>
    </x:row>
    <x:row r="2229">
      <x:c r="C2229" s="11" t="str">
        <x:v>M2-CM-WMG-BAT-22</x:v>
      </x:c>
      <x:c r="D2229" s="11" t="str">
        <x:v>M2</x:v>
      </x:c>
      <x:c r="E2229" s="11" t="str">
        <x:v>Urban heat</x:v>
      </x:c>
      <x:c r="F2229" s="11" t="str">
        <x:v>CM-WMG</x:v>
      </x:c>
      <x:c r="G2229" s="11" t="str">
        <x:v>Civil water-mobility group</x:v>
      </x:c>
      <x:c r="H2229" s="11" t="str">
        <x:v>BAT-22</x:v>
      </x:c>
      <x:c r="I2229" s="19" t="n">
        <x:v>48</x:v>
      </x:c>
      <x:c r="J2229" s="21" t="n">
        <x:v>1</x:v>
      </x:c>
      <x:c r="K2229" s="18" t="n">
        <x:f>'05 Cargo Register'!K437</x:f>
        <x:v>168.75</x:v>
      </x:c>
      <x:c r="L2229" s="18" t="n">
        <x:f>'05 Cargo Register'!N437</x:f>
        <x:v>10</x:v>
      </x:c>
      <x:c r="M2229" s="18" t="n">
        <x:f>'05 Cargo Register'!O437</x:f>
        <x:v>264</x:v>
      </x:c>
      <x:c r="N2229" s="18" t="n">
        <x:f>J2229*K2229</x:f>
        <x:v>168.75</x:v>
      </x:c>
      <x:c r="O2229" s="18" t="n">
        <x:f>J2229*L2229</x:f>
        <x:v>10</x:v>
      </x:c>
      <x:c r="P2229" s="18" t="n">
        <x:f>J2229*M2229</x:f>
        <x:v>264</x:v>
      </x:c>
      <x:c r="Q2229" s="22" t="n">
        <x:f>'01 Controls'!$E$26*'02 Cargo Classes'!$M$9</x:f>
        <x:v>0</x:v>
      </x:c>
      <x:c r="R2229" s="22" t="n">
        <x:f>'01 Controls'!$F$26*'02 Cargo Classes'!$N$9</x:f>
        <x:v>0</x:v>
      </x:c>
      <x:c r="S2229" s="22" t="n">
        <x:f>'01 Controls'!$G$26*'02 Cargo Classes'!$O$9</x:f>
        <x:v>0.95</x:v>
      </x:c>
      <x:c r="T2229" s="22" t="n">
        <x:f>'01 Controls'!$H$26*'02 Cargo Classes'!$P$9</x:f>
        <x:v>0</x:v>
      </x:c>
      <x:c r="U2229" s="22" t="n">
        <x:f>SUM(Q2229:T2229)</x:f>
        <x:v>0.95</x:v>
      </x:c>
      <x:c r="V2229" s="18" t="n">
        <x:f>IF(U2229=0,0,N2229*Q2229/U2229)</x:f>
        <x:v>0</x:v>
      </x:c>
      <x:c r="W2229" s="18" t="n">
        <x:f>IF(U2229=0,0,P2229*Q2229/U2229)</x:f>
        <x:v>0</x:v>
      </x:c>
      <x:c r="X2229" s="18" t="n">
        <x:f>MAX(V2229,W2229*'01 Controls'!$E$12)</x:f>
        <x:v>0</x:v>
      </x:c>
      <x:c r="Y2229" s="18" t="n">
        <x:f>IF(U2229=0,0,N2229*R2229/U2229)</x:f>
        <x:v>0</x:v>
      </x:c>
      <x:c r="Z2229" s="18" t="n">
        <x:f>IF(U2229=0,0,P2229*R2229/U2229)</x:f>
        <x:v>0</x:v>
      </x:c>
      <x:c r="AA2229" s="18" t="n">
        <x:f>MAX(Y2229,Z2229*'01 Controls'!$E$13)</x:f>
        <x:v>0</x:v>
      </x:c>
      <x:c r="AB2229" s="18" t="n">
        <x:f>IF(U2229=0,0,N2229*S2229/U2229)</x:f>
        <x:v>168.75</x:v>
      </x:c>
      <x:c r="AC2229" s="18" t="n">
        <x:f>IF(U2229=0,0,P2229*S2229/U2229)</x:f>
        <x:v>264</x:v>
      </x:c>
      <x:c r="AD2229" s="18" t="n">
        <x:f>MAX(AB2229,AC2229*'01 Controls'!$E$14)</x:f>
        <x:v>168.75</x:v>
      </x:c>
      <x:c r="AE2229" s="18" t="n">
        <x:f>IF(U2229=0,0,N2229*T2229/U2229)</x:f>
        <x:v>0</x:v>
      </x:c>
      <x:c r="AF2229" s="18" t="n">
        <x:f>IF(U2229=0,0,P2229*T2229/U2229)</x:f>
        <x:v>0</x:v>
      </x:c>
      <x:c r="AG2229" s="18" t="n">
        <x:f>MAX(AE2229,AF2229*'01 Controls'!$E$15)</x:f>
        <x:v>0</x:v>
      </x:c>
      <x:c r="AH2229" s="18" t="n">
        <x:f>SUM(V2229,Y2229,AB2229,AE2229)</x:f>
        <x:v>168.75</x:v>
      </x:c>
      <x:c r="AI2229" s="18" t="n">
        <x:f>N2229-AH2229</x:f>
        <x:v>0</x:v>
      </x:c>
      <x:c r="AJ2229" s="18" t="n">
        <x:f>V2229*INDEX('07 Mode Capacity'!$P$6:$P$17,MATCH("AIR-"&amp;I2229,'07 Mode Capacity'!$C$6:$C$17,0))</x:f>
        <x:v>0</x:v>
      </x:c>
      <x:c r="AK2229" s="18" t="n">
        <x:f>Y2229*INDEX('07 Mode Capacity'!$P$6:$P$17,MATCH("OCEAN-"&amp;I2229,'07 Mode Capacity'!$C$6:$C$17,0))</x:f>
        <x:v>0</x:v>
      </x:c>
      <x:c r="AL2229" s="18" t="n">
        <x:f>AB2229*INDEX('07 Mode Capacity'!$P$6:$P$17,MATCH("LAND-"&amp;I2229,'07 Mode Capacity'!$C$6:$C$17,0))</x:f>
        <x:v>20.595577980579822</x:v>
      </x:c>
      <x:c r="AM2229" s="18" t="n">
        <x:f>AE2229*INDEX('07 Mode Capacity'!$P$6:$P$17,MATCH("INLAND-"&amp;I2229,'07 Mode Capacity'!$C$6:$C$17,0))</x:f>
        <x:v>0</x:v>
      </x:c>
      <x:c r="AN2229" s="18" t="n">
        <x:f>SUM(AJ2229:AM2229)</x:f>
        <x:v>20.595577980579822</x:v>
      </x:c>
      <x:c r="AO2229" s="17" t="n">
        <x:f>IF(N2229=0,1,AN2229/N2229)</x:f>
        <x:v>0.12204786951454709</x:v>
      </x:c>
      <x:c r="AP2229" s="11" t="str">
        <x:f>IF(AO2229&gt;='01 Controls'!$E$16,"PASS","FAIL")</x:f>
        <x:v>FAIL</x:v>
      </x:c>
      <x:c r="AQ2229" s="11" t="str">
        <x:v>UNQUANTIFIED</x:v>
      </x:c>
      <x:c r="AR2229" s="11" t="str">
        <x:v>Position-class planning record; serial item and receiver open</x:v>
      </x:c>
      <x:c r="AS2229" s="26"/>
      <x:c r="AT2229" s="26"/>
    </x:row>
    <x:row r="2230">
      <x:c r="C2230" s="11" t="str">
        <x:v>M2-CM-WMG-TNK-20</x:v>
      </x:c>
      <x:c r="D2230" s="11" t="str">
        <x:v>M2</x:v>
      </x:c>
      <x:c r="E2230" s="11" t="str">
        <x:v>Urban heat</x:v>
      </x:c>
      <x:c r="F2230" s="11" t="str">
        <x:v>CM-WMG</x:v>
      </x:c>
      <x:c r="G2230" s="11" t="str">
        <x:v>Civil water-mobility group</x:v>
      </x:c>
      <x:c r="H2230" s="11" t="str">
        <x:v>TNK-20</x:v>
      </x:c>
      <x:c r="I2230" s="19" t="n">
        <x:v>48</x:v>
      </x:c>
      <x:c r="J2230" s="21" t="n">
        <x:v>1</x:v>
      </x:c>
      <x:c r="K2230" s="18" t="n">
        <x:f>'05 Cargo Register'!K438</x:f>
        <x:v>168.75</x:v>
      </x:c>
      <x:c r="L2230" s="18" t="n">
        <x:f>'05 Cargo Register'!N438</x:f>
        <x:v>10</x:v>
      </x:c>
      <x:c r="M2230" s="18" t="n">
        <x:f>'05 Cargo Register'!O438</x:f>
        <x:v>212.5</x:v>
      </x:c>
      <x:c r="N2230" s="18" t="n">
        <x:f>J2230*K2230</x:f>
        <x:v>168.75</x:v>
      </x:c>
      <x:c r="O2230" s="18" t="n">
        <x:f>J2230*L2230</x:f>
        <x:v>10</x:v>
      </x:c>
      <x:c r="P2230" s="18" t="n">
        <x:f>J2230*M2230</x:f>
        <x:v>212.5</x:v>
      </x:c>
      <x:c r="Q2230" s="22" t="n">
        <x:f>'01 Controls'!$E$26*'02 Cargo Classes'!$M$10</x:f>
        <x:v>0</x:v>
      </x:c>
      <x:c r="R2230" s="22" t="n">
        <x:f>'01 Controls'!$F$26*'02 Cargo Classes'!$N$10</x:f>
        <x:v>0</x:v>
      </x:c>
      <x:c r="S2230" s="22" t="n">
        <x:f>'01 Controls'!$G$26*'02 Cargo Classes'!$O$10</x:f>
        <x:v>0.95</x:v>
      </x:c>
      <x:c r="T2230" s="22" t="n">
        <x:f>'01 Controls'!$H$26*'02 Cargo Classes'!$P$10</x:f>
        <x:v>0</x:v>
      </x:c>
      <x:c r="U2230" s="22" t="n">
        <x:f>SUM(Q2230:T2230)</x:f>
        <x:v>0.95</x:v>
      </x:c>
      <x:c r="V2230" s="18" t="n">
        <x:f>IF(U2230=0,0,N2230*Q2230/U2230)</x:f>
        <x:v>0</x:v>
      </x:c>
      <x:c r="W2230" s="18" t="n">
        <x:f>IF(U2230=0,0,P2230*Q2230/U2230)</x:f>
        <x:v>0</x:v>
      </x:c>
      <x:c r="X2230" s="18" t="n">
        <x:f>MAX(V2230,W2230*'01 Controls'!$E$12)</x:f>
        <x:v>0</x:v>
      </x:c>
      <x:c r="Y2230" s="18" t="n">
        <x:f>IF(U2230=0,0,N2230*R2230/U2230)</x:f>
        <x:v>0</x:v>
      </x:c>
      <x:c r="Z2230" s="18" t="n">
        <x:f>IF(U2230=0,0,P2230*R2230/U2230)</x:f>
        <x:v>0</x:v>
      </x:c>
      <x:c r="AA2230" s="18" t="n">
        <x:f>MAX(Y2230,Z2230*'01 Controls'!$E$13)</x:f>
        <x:v>0</x:v>
      </x:c>
      <x:c r="AB2230" s="18" t="n">
        <x:f>IF(U2230=0,0,N2230*S2230/U2230)</x:f>
        <x:v>168.75</x:v>
      </x:c>
      <x:c r="AC2230" s="18" t="n">
        <x:f>IF(U2230=0,0,P2230*S2230/U2230)</x:f>
        <x:v>212.5</x:v>
      </x:c>
      <x:c r="AD2230" s="18" t="n">
        <x:f>MAX(AB2230,AC2230*'01 Controls'!$E$14)</x:f>
        <x:v>168.75</x:v>
      </x:c>
      <x:c r="AE2230" s="18" t="n">
        <x:f>IF(U2230=0,0,N2230*T2230/U2230)</x:f>
        <x:v>0</x:v>
      </x:c>
      <x:c r="AF2230" s="18" t="n">
        <x:f>IF(U2230=0,0,P2230*T2230/U2230)</x:f>
        <x:v>0</x:v>
      </x:c>
      <x:c r="AG2230" s="18" t="n">
        <x:f>MAX(AE2230,AF2230*'01 Controls'!$E$15)</x:f>
        <x:v>0</x:v>
      </x:c>
      <x:c r="AH2230" s="18" t="n">
        <x:f>SUM(V2230,Y2230,AB2230,AE2230)</x:f>
        <x:v>168.75</x:v>
      </x:c>
      <x:c r="AI2230" s="18" t="n">
        <x:f>N2230-AH2230</x:f>
        <x:v>0</x:v>
      </x:c>
      <x:c r="AJ2230" s="18" t="n">
        <x:f>V2230*INDEX('07 Mode Capacity'!$P$6:$P$17,MATCH("AIR-"&amp;I2230,'07 Mode Capacity'!$C$6:$C$17,0))</x:f>
        <x:v>0</x:v>
      </x:c>
      <x:c r="AK2230" s="18" t="n">
        <x:f>Y2230*INDEX('07 Mode Capacity'!$P$6:$P$17,MATCH("OCEAN-"&amp;I2230,'07 Mode Capacity'!$C$6:$C$17,0))</x:f>
        <x:v>0</x:v>
      </x:c>
      <x:c r="AL2230" s="18" t="n">
        <x:f>AB2230*INDEX('07 Mode Capacity'!$P$6:$P$17,MATCH("LAND-"&amp;I2230,'07 Mode Capacity'!$C$6:$C$17,0))</x:f>
        <x:v>20.595577980579822</x:v>
      </x:c>
      <x:c r="AM2230" s="18" t="n">
        <x:f>AE2230*INDEX('07 Mode Capacity'!$P$6:$P$17,MATCH("INLAND-"&amp;I2230,'07 Mode Capacity'!$C$6:$C$17,0))</x:f>
        <x:v>0</x:v>
      </x:c>
      <x:c r="AN2230" s="18" t="n">
        <x:f>SUM(AJ2230:AM2230)</x:f>
        <x:v>20.595577980579822</x:v>
      </x:c>
      <x:c r="AO2230" s="17" t="n">
        <x:f>IF(N2230=0,1,AN2230/N2230)</x:f>
        <x:v>0.12204786951454709</x:v>
      </x:c>
      <x:c r="AP2230" s="11" t="str">
        <x:f>IF(AO2230&gt;='01 Controls'!$E$16,"PASS","FAIL")</x:f>
        <x:v>FAIL</x:v>
      </x:c>
      <x:c r="AQ2230" s="11" t="str">
        <x:v>UNQUANTIFIED</x:v>
      </x:c>
      <x:c r="AR2230" s="11" t="str">
        <x:v>Position-class planning record; serial item and receiver open</x:v>
      </x:c>
      <x:c r="AS2230" s="26"/>
      <x:c r="AT2230" s="26"/>
    </x:row>
    <x:row r="2231">
      <x:c r="C2231" s="11" t="str">
        <x:v>M2-CM-WMG-FLR-24</x:v>
      </x:c>
      <x:c r="D2231" s="11" t="str">
        <x:v>M2</x:v>
      </x:c>
      <x:c r="E2231" s="11" t="str">
        <x:v>Urban heat</x:v>
      </x:c>
      <x:c r="F2231" s="11" t="str">
        <x:v>CM-WMG</x:v>
      </x:c>
      <x:c r="G2231" s="11" t="str">
        <x:v>Civil water-mobility group</x:v>
      </x:c>
      <x:c r="H2231" s="11" t="str">
        <x:v>FLR-24</x:v>
      </x:c>
      <x:c r="I2231" s="19" t="n">
        <x:v>48</x:v>
      </x:c>
      <x:c r="J2231" s="21" t="n">
        <x:v>1</x:v>
      </x:c>
      <x:c r="K2231" s="18" t="n">
        <x:f>'05 Cargo Register'!K439</x:f>
        <x:v>270</x:v>
      </x:c>
      <x:c r="L2231" s="18" t="n">
        <x:f>'05 Cargo Register'!N439</x:f>
        <x:v>14</x:v>
      </x:c>
      <x:c r="M2231" s="18" t="n">
        <x:f>'05 Cargo Register'!O439</x:f>
        <x:v>448</x:v>
      </x:c>
      <x:c r="N2231" s="18" t="n">
        <x:f>J2231*K2231</x:f>
        <x:v>270</x:v>
      </x:c>
      <x:c r="O2231" s="18" t="n">
        <x:f>J2231*L2231</x:f>
        <x:v>14</x:v>
      </x:c>
      <x:c r="P2231" s="18" t="n">
        <x:f>J2231*M2231</x:f>
        <x:v>448</x:v>
      </x:c>
      <x:c r="Q2231" s="22" t="n">
        <x:f>'01 Controls'!$E$26*'02 Cargo Classes'!$M$11</x:f>
        <x:v>0</x:v>
      </x:c>
      <x:c r="R2231" s="22" t="n">
        <x:f>'01 Controls'!$F$26*'02 Cargo Classes'!$N$11</x:f>
        <x:v>0</x:v>
      </x:c>
      <x:c r="S2231" s="22" t="n">
        <x:f>'01 Controls'!$G$26*'02 Cargo Classes'!$O$11</x:f>
        <x:v>0.95</x:v>
      </x:c>
      <x:c r="T2231" s="22" t="n">
        <x:f>'01 Controls'!$H$26*'02 Cargo Classes'!$P$11</x:f>
        <x:v>0</x:v>
      </x:c>
      <x:c r="U2231" s="22" t="n">
        <x:f>SUM(Q2231:T2231)</x:f>
        <x:v>0.95</x:v>
      </x:c>
      <x:c r="V2231" s="18" t="n">
        <x:f>IF(U2231=0,0,N2231*Q2231/U2231)</x:f>
        <x:v>0</x:v>
      </x:c>
      <x:c r="W2231" s="18" t="n">
        <x:f>IF(U2231=0,0,P2231*Q2231/U2231)</x:f>
        <x:v>0</x:v>
      </x:c>
      <x:c r="X2231" s="18" t="n">
        <x:f>MAX(V2231,W2231*'01 Controls'!$E$12)</x:f>
        <x:v>0</x:v>
      </x:c>
      <x:c r="Y2231" s="18" t="n">
        <x:f>IF(U2231=0,0,N2231*R2231/U2231)</x:f>
        <x:v>0</x:v>
      </x:c>
      <x:c r="Z2231" s="18" t="n">
        <x:f>IF(U2231=0,0,P2231*R2231/U2231)</x:f>
        <x:v>0</x:v>
      </x:c>
      <x:c r="AA2231" s="18" t="n">
        <x:f>MAX(Y2231,Z2231*'01 Controls'!$E$13)</x:f>
        <x:v>0</x:v>
      </x:c>
      <x:c r="AB2231" s="18" t="n">
        <x:f>IF(U2231=0,0,N2231*S2231/U2231)</x:f>
        <x:v>270</x:v>
      </x:c>
      <x:c r="AC2231" s="18" t="n">
        <x:f>IF(U2231=0,0,P2231*S2231/U2231)</x:f>
        <x:v>448</x:v>
      </x:c>
      <x:c r="AD2231" s="18" t="n">
        <x:f>MAX(AB2231,AC2231*'01 Controls'!$E$14)</x:f>
        <x:v>270</x:v>
      </x:c>
      <x:c r="AE2231" s="18" t="n">
        <x:f>IF(U2231=0,0,N2231*T2231/U2231)</x:f>
        <x:v>0</x:v>
      </x:c>
      <x:c r="AF2231" s="18" t="n">
        <x:f>IF(U2231=0,0,P2231*T2231/U2231)</x:f>
        <x:v>0</x:v>
      </x:c>
      <x:c r="AG2231" s="18" t="n">
        <x:f>MAX(AE2231,AF2231*'01 Controls'!$E$15)</x:f>
        <x:v>0</x:v>
      </x:c>
      <x:c r="AH2231" s="18" t="n">
        <x:f>SUM(V2231,Y2231,AB2231,AE2231)</x:f>
        <x:v>270</x:v>
      </x:c>
      <x:c r="AI2231" s="18" t="n">
        <x:f>N2231-AH2231</x:f>
        <x:v>0</x:v>
      </x:c>
      <x:c r="AJ2231" s="18" t="n">
        <x:f>V2231*INDEX('07 Mode Capacity'!$P$6:$P$17,MATCH("AIR-"&amp;I2231,'07 Mode Capacity'!$C$6:$C$17,0))</x:f>
        <x:v>0</x:v>
      </x:c>
      <x:c r="AK2231" s="18" t="n">
        <x:f>Y2231*INDEX('07 Mode Capacity'!$P$6:$P$17,MATCH("OCEAN-"&amp;I2231,'07 Mode Capacity'!$C$6:$C$17,0))</x:f>
        <x:v>0</x:v>
      </x:c>
      <x:c r="AL2231" s="18" t="n">
        <x:f>AB2231*INDEX('07 Mode Capacity'!$P$6:$P$17,MATCH("LAND-"&amp;I2231,'07 Mode Capacity'!$C$6:$C$17,0))</x:f>
        <x:v>32.952924768927716</x:v>
      </x:c>
      <x:c r="AM2231" s="18" t="n">
        <x:f>AE2231*INDEX('07 Mode Capacity'!$P$6:$P$17,MATCH("INLAND-"&amp;I2231,'07 Mode Capacity'!$C$6:$C$17,0))</x:f>
        <x:v>0</x:v>
      </x:c>
      <x:c r="AN2231" s="18" t="n">
        <x:f>SUM(AJ2231:AM2231)</x:f>
        <x:v>32.952924768927716</x:v>
      </x:c>
      <x:c r="AO2231" s="17" t="n">
        <x:f>IF(N2231=0,1,AN2231/N2231)</x:f>
        <x:v>0.12204786951454709</x:v>
      </x:c>
      <x:c r="AP2231" s="11" t="str">
        <x:f>IF(AO2231&gt;='01 Controls'!$E$16,"PASS","FAIL")</x:f>
        <x:v>FAIL</x:v>
      </x:c>
      <x:c r="AQ2231" s="11" t="str">
        <x:v>UNQUANTIFIED</x:v>
      </x:c>
      <x:c r="AR2231" s="11" t="str">
        <x:v>Position-class planning record; serial item and receiver open</x:v>
      </x:c>
      <x:c r="AS2231" s="26"/>
      <x:c r="AT2231" s="26"/>
    </x:row>
    <x:row r="2232">
      <x:c r="C2232" s="11" t="str">
        <x:v>M2-CM-WMG-ROL-30</x:v>
      </x:c>
      <x:c r="D2232" s="11" t="str">
        <x:v>M2</x:v>
      </x:c>
      <x:c r="E2232" s="11" t="str">
        <x:v>Urban heat</x:v>
      </x:c>
      <x:c r="F2232" s="11" t="str">
        <x:v>CM-WMG</x:v>
      </x:c>
      <x:c r="G2232" s="11" t="str">
        <x:v>Civil water-mobility group</x:v>
      </x:c>
      <x:c r="H2232" s="11" t="str">
        <x:v>ROL-30</x:v>
      </x:c>
      <x:c r="I2232" s="19" t="n">
        <x:v>48</x:v>
      </x:c>
      <x:c r="J2232" s="21" t="n">
        <x:v>1</x:v>
      </x:c>
      <x:c r="K2232" s="18" t="n">
        <x:f>'05 Cargo Register'!K440</x:f>
        <x:v>1215</x:v>
      </x:c>
      <x:c r="L2232" s="18" t="n">
        <x:f>'05 Cargo Register'!N440</x:f>
        <x:v>51</x:v>
      </x:c>
      <x:c r="M2232" s="18" t="n">
        <x:f>'05 Cargo Register'!O440</x:f>
        <x:v>3251.25</x:v>
      </x:c>
      <x:c r="N2232" s="18" t="n">
        <x:f>J2232*K2232</x:f>
        <x:v>1215</x:v>
      </x:c>
      <x:c r="O2232" s="18" t="n">
        <x:f>J2232*L2232</x:f>
        <x:v>51</x:v>
      </x:c>
      <x:c r="P2232" s="18" t="n">
        <x:f>J2232*M2232</x:f>
        <x:v>3251.25</x:v>
      </x:c>
      <x:c r="Q2232" s="22" t="n">
        <x:f>'01 Controls'!$E$26*'02 Cargo Classes'!$M$12</x:f>
        <x:v>0</x:v>
      </x:c>
      <x:c r="R2232" s="22" t="n">
        <x:f>'01 Controls'!$F$26*'02 Cargo Classes'!$N$12</x:f>
        <x:v>0</x:v>
      </x:c>
      <x:c r="S2232" s="22" t="n">
        <x:f>'01 Controls'!$G$26*'02 Cargo Classes'!$O$12</x:f>
        <x:v>1.4249999999999998</x:v>
      </x:c>
      <x:c r="T2232" s="22" t="n">
        <x:f>'01 Controls'!$H$26*'02 Cargo Classes'!$P$12</x:f>
        <x:v>0</x:v>
      </x:c>
      <x:c r="U2232" s="22" t="n">
        <x:f>SUM(Q2232:T2232)</x:f>
        <x:v>1.4249999999999998</x:v>
      </x:c>
      <x:c r="V2232" s="18" t="n">
        <x:f>IF(U2232=0,0,N2232*Q2232/U2232)</x:f>
        <x:v>0</x:v>
      </x:c>
      <x:c r="W2232" s="18" t="n">
        <x:f>IF(U2232=0,0,P2232*Q2232/U2232)</x:f>
        <x:v>0</x:v>
      </x:c>
      <x:c r="X2232" s="18" t="n">
        <x:f>MAX(V2232,W2232*'01 Controls'!$E$12)</x:f>
        <x:v>0</x:v>
      </x:c>
      <x:c r="Y2232" s="18" t="n">
        <x:f>IF(U2232=0,0,N2232*R2232/U2232)</x:f>
        <x:v>0</x:v>
      </x:c>
      <x:c r="Z2232" s="18" t="n">
        <x:f>IF(U2232=0,0,P2232*R2232/U2232)</x:f>
        <x:v>0</x:v>
      </x:c>
      <x:c r="AA2232" s="18" t="n">
        <x:f>MAX(Y2232,Z2232*'01 Controls'!$E$13)</x:f>
        <x:v>0</x:v>
      </x:c>
      <x:c r="AB2232" s="18" t="n">
        <x:f>IF(U2232=0,0,N2232*S2232/U2232)</x:f>
        <x:v>1215</x:v>
      </x:c>
      <x:c r="AC2232" s="18" t="n">
        <x:f>IF(U2232=0,0,P2232*S2232/U2232)</x:f>
        <x:v>3251.2499999999995</x:v>
      </x:c>
      <x:c r="AD2232" s="18" t="n">
        <x:f>MAX(AB2232,AC2232*'01 Controls'!$E$14)</x:f>
        <x:v>1215</x:v>
      </x:c>
      <x:c r="AE2232" s="18" t="n">
        <x:f>IF(U2232=0,0,N2232*T2232/U2232)</x:f>
        <x:v>0</x:v>
      </x:c>
      <x:c r="AF2232" s="18" t="n">
        <x:f>IF(U2232=0,0,P2232*T2232/U2232)</x:f>
        <x:v>0</x:v>
      </x:c>
      <x:c r="AG2232" s="18" t="n">
        <x:f>MAX(AE2232,AF2232*'01 Controls'!$E$15)</x:f>
        <x:v>0</x:v>
      </x:c>
      <x:c r="AH2232" s="18" t="n">
        <x:f>SUM(V2232,Y2232,AB2232,AE2232)</x:f>
        <x:v>1215</x:v>
      </x:c>
      <x:c r="AI2232" s="18" t="n">
        <x:f>N2232-AH2232</x:f>
        <x:v>0</x:v>
      </x:c>
      <x:c r="AJ2232" s="18" t="n">
        <x:f>V2232*INDEX('07 Mode Capacity'!$P$6:$P$17,MATCH("AIR-"&amp;I2232,'07 Mode Capacity'!$C$6:$C$17,0))</x:f>
        <x:v>0</x:v>
      </x:c>
      <x:c r="AK2232" s="18" t="n">
        <x:f>Y2232*INDEX('07 Mode Capacity'!$P$6:$P$17,MATCH("OCEAN-"&amp;I2232,'07 Mode Capacity'!$C$6:$C$17,0))</x:f>
        <x:v>0</x:v>
      </x:c>
      <x:c r="AL2232" s="18" t="n">
        <x:f>AB2232*INDEX('07 Mode Capacity'!$P$6:$P$17,MATCH("LAND-"&amp;I2232,'07 Mode Capacity'!$C$6:$C$17,0))</x:f>
        <x:v>148.28816146017473</x:v>
      </x:c>
      <x:c r="AM2232" s="18" t="n">
        <x:f>AE2232*INDEX('07 Mode Capacity'!$P$6:$P$17,MATCH("INLAND-"&amp;I2232,'07 Mode Capacity'!$C$6:$C$17,0))</x:f>
        <x:v>0</x:v>
      </x:c>
      <x:c r="AN2232" s="18" t="n">
        <x:f>SUM(AJ2232:AM2232)</x:f>
        <x:v>148.28816146017473</x:v>
      </x:c>
      <x:c r="AO2232" s="17" t="n">
        <x:f>IF(N2232=0,1,AN2232/N2232)</x:f>
        <x:v>0.1220478695145471</x:v>
      </x:c>
      <x:c r="AP2232" s="11" t="str">
        <x:f>IF(AO2232&gt;='01 Controls'!$E$16,"PASS","FAIL")</x:f>
        <x:v>FAIL</x:v>
      </x:c>
      <x:c r="AQ2232" s="11" t="str">
        <x:v>UNQUANTIFIED</x:v>
      </x:c>
      <x:c r="AR2232" s="11" t="str">
        <x:v>Position-class planning record; serial item and receiver open</x:v>
      </x:c>
      <x:c r="AS2232" s="26"/>
      <x:c r="AT2232" s="26"/>
    </x:row>
    <x:row r="2233">
      <x:c r="C2233" s="11" t="str">
        <x:v>M2-CM-WMG-LIN-18</x:v>
      </x:c>
      <x:c r="D2233" s="11" t="str">
        <x:v>M2</x:v>
      </x:c>
      <x:c r="E2233" s="11" t="str">
        <x:v>Urban heat</x:v>
      </x:c>
      <x:c r="F2233" s="11" t="str">
        <x:v>CM-WMG</x:v>
      </x:c>
      <x:c r="G2233" s="11" t="str">
        <x:v>Civil water-mobility group</x:v>
      </x:c>
      <x:c r="H2233" s="11" t="str">
        <x:v>LIN-18</x:v>
      </x:c>
      <x:c r="I2233" s="19" t="n">
        <x:v>72</x:v>
      </x:c>
      <x:c r="J2233" s="21" t="n">
        <x:v>1</x:v>
      </x:c>
      <x:c r="K2233" s="18" t="n">
        <x:f>'05 Cargo Register'!K441</x:f>
        <x:v>135</x:v>
      </x:c>
      <x:c r="L2233" s="18" t="n">
        <x:f>'05 Cargo Register'!N441</x:f>
        <x:v>10</x:v>
      </x:c>
      <x:c r="M2233" s="18" t="n">
        <x:f>'05 Cargo Register'!O441</x:f>
        <x:v>440</x:v>
      </x:c>
      <x:c r="N2233" s="18" t="n">
        <x:f>J2233*K2233</x:f>
        <x:v>135</x:v>
      </x:c>
      <x:c r="O2233" s="18" t="n">
        <x:f>J2233*L2233</x:f>
        <x:v>10</x:v>
      </x:c>
      <x:c r="P2233" s="18" t="n">
        <x:f>J2233*M2233</x:f>
        <x:v>440</x:v>
      </x:c>
      <x:c r="Q2233" s="22" t="n">
        <x:f>'01 Controls'!$E$26*'02 Cargo Classes'!$M$13</x:f>
        <x:v>0</x:v>
      </x:c>
      <x:c r="R2233" s="22" t="n">
        <x:f>'01 Controls'!$F$26*'02 Cargo Classes'!$N$13</x:f>
        <x:v>0</x:v>
      </x:c>
      <x:c r="S2233" s="22" t="n">
        <x:f>'01 Controls'!$G$26*'02 Cargo Classes'!$O$13</x:f>
        <x:v>0.95</x:v>
      </x:c>
      <x:c r="T2233" s="22" t="n">
        <x:f>'01 Controls'!$H$26*'02 Cargo Classes'!$P$13</x:f>
        <x:v>0</x:v>
      </x:c>
      <x:c r="U2233" s="22" t="n">
        <x:f>SUM(Q2233:T2233)</x:f>
        <x:v>0.95</x:v>
      </x:c>
      <x:c r="V2233" s="18" t="n">
        <x:f>IF(U2233=0,0,N2233*Q2233/U2233)</x:f>
        <x:v>0</x:v>
      </x:c>
      <x:c r="W2233" s="18" t="n">
        <x:f>IF(U2233=0,0,P2233*Q2233/U2233)</x:f>
        <x:v>0</x:v>
      </x:c>
      <x:c r="X2233" s="18" t="n">
        <x:f>MAX(V2233,W2233*'01 Controls'!$E$12)</x:f>
        <x:v>0</x:v>
      </x:c>
      <x:c r="Y2233" s="18" t="n">
        <x:f>IF(U2233=0,0,N2233*R2233/U2233)</x:f>
        <x:v>0</x:v>
      </x:c>
      <x:c r="Z2233" s="18" t="n">
        <x:f>IF(U2233=0,0,P2233*R2233/U2233)</x:f>
        <x:v>0</x:v>
      </x:c>
      <x:c r="AA2233" s="18" t="n">
        <x:f>MAX(Y2233,Z2233*'01 Controls'!$E$13)</x:f>
        <x:v>0</x:v>
      </x:c>
      <x:c r="AB2233" s="18" t="n">
        <x:f>IF(U2233=0,0,N2233*S2233/U2233)</x:f>
        <x:v>135</x:v>
      </x:c>
      <x:c r="AC2233" s="18" t="n">
        <x:f>IF(U2233=0,0,P2233*S2233/U2233)</x:f>
        <x:v>440</x:v>
      </x:c>
      <x:c r="AD2233" s="18" t="n">
        <x:f>MAX(AB2233,AC2233*'01 Controls'!$E$14)</x:f>
        <x:v>135</x:v>
      </x:c>
      <x:c r="AE2233" s="18" t="n">
        <x:f>IF(U2233=0,0,N2233*T2233/U2233)</x:f>
        <x:v>0</x:v>
      </x:c>
      <x:c r="AF2233" s="18" t="n">
        <x:f>IF(U2233=0,0,P2233*T2233/U2233)</x:f>
        <x:v>0</x:v>
      </x:c>
      <x:c r="AG2233" s="18" t="n">
        <x:f>MAX(AE2233,AF2233*'01 Controls'!$E$15)</x:f>
        <x:v>0</x:v>
      </x:c>
      <x:c r="AH2233" s="18" t="n">
        <x:f>SUM(V2233,Y2233,AB2233,AE2233)</x:f>
        <x:v>135</x:v>
      </x:c>
      <x:c r="AI2233" s="18" t="n">
        <x:f>N2233-AH2233</x:f>
        <x:v>0</x:v>
      </x:c>
      <x:c r="AJ2233" s="18" t="n">
        <x:f>V2233*INDEX('07 Mode Capacity'!$P$6:$P$17,MATCH("AIR-"&amp;I2233,'07 Mode Capacity'!$C$6:$C$17,0))</x:f>
        <x:v>0</x:v>
      </x:c>
      <x:c r="AK2233" s="18" t="n">
        <x:f>Y2233*INDEX('07 Mode Capacity'!$P$6:$P$17,MATCH("OCEAN-"&amp;I2233,'07 Mode Capacity'!$C$6:$C$17,0))</x:f>
        <x:v>0</x:v>
      </x:c>
      <x:c r="AL2233" s="18" t="n">
        <x:f>AB2233*INDEX('07 Mode Capacity'!$P$6:$P$17,MATCH("LAND-"&amp;I2233,'07 Mode Capacity'!$C$6:$C$17,0))</x:f>
        <x:v>96.52638034532252</x:v>
      </x:c>
      <x:c r="AM2233" s="18" t="n">
        <x:f>AE2233*INDEX('07 Mode Capacity'!$P$6:$P$17,MATCH("INLAND-"&amp;I2233,'07 Mode Capacity'!$C$6:$C$17,0))</x:f>
        <x:v>0</x:v>
      </x:c>
      <x:c r="AN2233" s="18" t="n">
        <x:f>SUM(AJ2233:AM2233)</x:f>
        <x:v>96.52638034532252</x:v>
      </x:c>
      <x:c r="AO2233" s="17" t="n">
        <x:f>IF(N2233=0,1,AN2233/N2233)</x:f>
        <x:v>0.7150102247801668</x:v>
      </x:c>
      <x:c r="AP2233" s="11" t="str">
        <x:f>IF(AO2233&gt;='01 Controls'!$E$16,"PASS","FAIL")</x:f>
        <x:v>FAIL</x:v>
      </x:c>
      <x:c r="AQ2233" s="11" t="str">
        <x:v>UNQUANTIFIED</x:v>
      </x:c>
      <x:c r="AR2233" s="11" t="str">
        <x:v>Position-class planning record; serial item and receiver open</x:v>
      </x:c>
      <x:c r="AS2233" s="26"/>
      <x:c r="AT2233" s="26"/>
    </x:row>
    <x:row r="2234">
      <x:c r="C2234" s="11" t="str">
        <x:v>M2-CM-WMG-BLK-08</x:v>
      </x:c>
      <x:c r="D2234" s="11" t="str">
        <x:v>M2</x:v>
      </x:c>
      <x:c r="E2234" s="11" t="str">
        <x:v>Urban heat</x:v>
      </x:c>
      <x:c r="F2234" s="11" t="str">
        <x:v>CM-WMG</x:v>
      </x:c>
      <x:c r="G2234" s="11" t="str">
        <x:v>Civil water-mobility group</x:v>
      </x:c>
      <x:c r="H2234" s="11" t="str">
        <x:v>BLK-08</x:v>
      </x:c>
      <x:c r="I2234" s="19" t="n">
        <x:v>48</x:v>
      </x:c>
      <x:c r="J2234" s="21" t="n">
        <x:v>1</x:v>
      </x:c>
      <x:c r="K2234" s="18" t="n">
        <x:f>'05 Cargo Register'!K442</x:f>
        <x:v>202.5</x:v>
      </x:c>
      <x:c r="L2234" s="18" t="n">
        <x:f>'05 Cargo Register'!N442</x:f>
        <x:v>32</x:v>
      </x:c>
      <x:c r="M2234" s="18" t="n">
        <x:f>'05 Cargo Register'!O442</x:f>
        <x:v>1632</x:v>
      </x:c>
      <x:c r="N2234" s="18" t="n">
        <x:f>J2234*K2234</x:f>
        <x:v>202.5</x:v>
      </x:c>
      <x:c r="O2234" s="18" t="n">
        <x:f>J2234*L2234</x:f>
        <x:v>32</x:v>
      </x:c>
      <x:c r="P2234" s="18" t="n">
        <x:f>J2234*M2234</x:f>
        <x:v>1632</x:v>
      </x:c>
      <x:c r="Q2234" s="22" t="n">
        <x:f>'01 Controls'!$E$26*'02 Cargo Classes'!$M$14</x:f>
        <x:v>0.05</x:v>
      </x:c>
      <x:c r="R2234" s="22" t="n">
        <x:f>'01 Controls'!$F$26*'02 Cargo Classes'!$N$14</x:f>
        <x:v>0</x:v>
      </x:c>
      <x:c r="S2234" s="22" t="n">
        <x:f>'01 Controls'!$G$26*'02 Cargo Classes'!$O$14</x:f>
        <x:v>0.95</x:v>
      </x:c>
      <x:c r="T2234" s="22" t="n">
        <x:f>'01 Controls'!$H$26*'02 Cargo Classes'!$P$14</x:f>
        <x:v>0</x:v>
      </x:c>
      <x:c r="U2234" s="22" t="n">
        <x:f>SUM(Q2234:T2234)</x:f>
        <x:v>1</x:v>
      </x:c>
      <x:c r="V2234" s="18" t="n">
        <x:f>IF(U2234=0,0,N2234*Q2234/U2234)</x:f>
        <x:v>10.125</x:v>
      </x:c>
      <x:c r="W2234" s="18" t="n">
        <x:f>IF(U2234=0,0,P2234*Q2234/U2234)</x:f>
        <x:v>81.60000000000001</x:v>
      </x:c>
      <x:c r="X2234" s="18" t="n">
        <x:f>MAX(V2234,W2234*'01 Controls'!$E$12)</x:f>
        <x:v>20.400000000000002</x:v>
      </x:c>
      <x:c r="Y2234" s="18" t="n">
        <x:f>IF(U2234=0,0,N2234*R2234/U2234)</x:f>
        <x:v>0</x:v>
      </x:c>
      <x:c r="Z2234" s="18" t="n">
        <x:f>IF(U2234=0,0,P2234*R2234/U2234)</x:f>
        <x:v>0</x:v>
      </x:c>
      <x:c r="AA2234" s="18" t="n">
        <x:f>MAX(Y2234,Z2234*'01 Controls'!$E$13)</x:f>
        <x:v>0</x:v>
      </x:c>
      <x:c r="AB2234" s="18" t="n">
        <x:f>IF(U2234=0,0,N2234*S2234/U2234)</x:f>
        <x:v>192.375</x:v>
      </x:c>
      <x:c r="AC2234" s="18" t="n">
        <x:f>IF(U2234=0,0,P2234*S2234/U2234)</x:f>
        <x:v>1550.3999999999999</x:v>
      </x:c>
      <x:c r="AD2234" s="18" t="n">
        <x:f>MAX(AB2234,AC2234*'01 Controls'!$E$14)</x:f>
        <x:v>310.08</x:v>
      </x:c>
      <x:c r="AE2234" s="18" t="n">
        <x:f>IF(U2234=0,0,N2234*T2234/U2234)</x:f>
        <x:v>0</x:v>
      </x:c>
      <x:c r="AF2234" s="18" t="n">
        <x:f>IF(U2234=0,0,P2234*T2234/U2234)</x:f>
        <x:v>0</x:v>
      </x:c>
      <x:c r="AG2234" s="18" t="n">
        <x:f>MAX(AE2234,AF2234*'01 Controls'!$E$15)</x:f>
        <x:v>0</x:v>
      </x:c>
      <x:c r="AH2234" s="18" t="n">
        <x:f>SUM(V2234,Y2234,AB2234,AE2234)</x:f>
        <x:v>202.5</x:v>
      </x:c>
      <x:c r="AI2234" s="18" t="n">
        <x:f>N2234-AH2234</x:f>
        <x:v>0</x:v>
      </x:c>
      <x:c r="AJ2234" s="18" t="n">
        <x:f>V2234*INDEX('07 Mode Capacity'!$P$6:$P$17,MATCH("AIR-"&amp;I2234,'07 Mode Capacity'!$C$6:$C$17,0))</x:f>
        <x:v>2.838398540179088</x:v>
      </x:c>
      <x:c r="AK2234" s="18" t="n">
        <x:f>Y2234*INDEX('07 Mode Capacity'!$P$6:$P$17,MATCH("OCEAN-"&amp;I2234,'07 Mode Capacity'!$C$6:$C$17,0))</x:f>
        <x:v>0</x:v>
      </x:c>
      <x:c r="AL2234" s="18" t="n">
        <x:f>AB2234*INDEX('07 Mode Capacity'!$P$6:$P$17,MATCH("LAND-"&amp;I2234,'07 Mode Capacity'!$C$6:$C$17,0))</x:f>
        <x:v>23.478958897861</x:v>
      </x:c>
      <x:c r="AM2234" s="18" t="n">
        <x:f>AE2234*INDEX('07 Mode Capacity'!$P$6:$P$17,MATCH("INLAND-"&amp;I2234,'07 Mode Capacity'!$C$6:$C$17,0))</x:f>
        <x:v>0</x:v>
      </x:c>
      <x:c r="AN2234" s="18" t="n">
        <x:f>SUM(AJ2234:AM2234)</x:f>
        <x:v>26.317357438040087</x:v>
      </x:c>
      <x:c r="AO2234" s="17" t="n">
        <x:f>IF(N2234=0,1,AN2234/N2234)</x:f>
        <x:v>0.1299622589532844</x:v>
      </x:c>
      <x:c r="AP2234" s="11" t="str">
        <x:f>IF(AO2234&gt;='01 Controls'!$E$16,"PASS","FAIL")</x:f>
        <x:v>FAIL</x:v>
      </x:c>
      <x:c r="AQ2234" s="11" t="str">
        <x:v>UNQUANTIFIED</x:v>
      </x:c>
      <x:c r="AR2234" s="11" t="str">
        <x:v>Position-class planning record; serial item and receiver open</x:v>
      </x:c>
      <x:c r="AS2234" s="26"/>
      <x:c r="AT2234" s="26"/>
    </x:row>
    <x:row r="2235">
      <x:c r="C2235" s="11" t="str">
        <x:v>M2-CM-WMG-OOG-80</x:v>
      </x:c>
      <x:c r="D2235" s="11" t="str">
        <x:v>M2</x:v>
      </x:c>
      <x:c r="E2235" s="11" t="str">
        <x:v>Urban heat</x:v>
      </x:c>
      <x:c r="F2235" s="11" t="str">
        <x:v>CM-WMG</x:v>
      </x:c>
      <x:c r="G2235" s="11" t="str">
        <x:v>Civil water-mobility group</x:v>
      </x:c>
      <x:c r="H2235" s="11" t="str">
        <x:v>OOG-80</x:v>
      </x:c>
      <x:c r="I2235" s="19" t="n">
        <x:v>72</x:v>
      </x:c>
      <x:c r="J2235" s="21" t="n">
        <x:v>1</x:v>
      </x:c>
      <x:c r="K2235" s="18" t="n">
        <x:f>'05 Cargo Register'!K443</x:f>
        <x:v>607.5</x:v>
      </x:c>
      <x:c r="L2235" s="18" t="n">
        <x:f>'05 Cargo Register'!N443</x:f>
        <x:v>11</x:v>
      </x:c>
      <x:c r="M2235" s="18" t="n">
        <x:f>'05 Cargo Register'!O443</x:f>
        <x:v>1936</x:v>
      </x:c>
      <x:c r="N2235" s="18" t="n">
        <x:f>J2235*K2235</x:f>
        <x:v>607.5</x:v>
      </x:c>
      <x:c r="O2235" s="18" t="n">
        <x:f>J2235*L2235</x:f>
        <x:v>11</x:v>
      </x:c>
      <x:c r="P2235" s="18" t="n">
        <x:f>J2235*M2235</x:f>
        <x:v>1936</x:v>
      </x:c>
      <x:c r="Q2235" s="22" t="n">
        <x:f>'01 Controls'!$E$26*'02 Cargo Classes'!$M$15</x:f>
        <x:v>0</x:v>
      </x:c>
      <x:c r="R2235" s="22" t="n">
        <x:f>'01 Controls'!$F$26*'02 Cargo Classes'!$N$15</x:f>
        <x:v>0</x:v>
      </x:c>
      <x:c r="S2235" s="22" t="n">
        <x:f>'01 Controls'!$G$26*'02 Cargo Classes'!$O$15</x:f>
        <x:v>0.57</x:v>
      </x:c>
      <x:c r="T2235" s="22" t="n">
        <x:f>'01 Controls'!$H$26*'02 Cargo Classes'!$P$15</x:f>
        <x:v>0</x:v>
      </x:c>
      <x:c r="U2235" s="22" t="n">
        <x:f>SUM(Q2235:T2235)</x:f>
        <x:v>0.57</x:v>
      </x:c>
      <x:c r="V2235" s="18" t="n">
        <x:f>IF(U2235=0,0,N2235*Q2235/U2235)</x:f>
        <x:v>0</x:v>
      </x:c>
      <x:c r="W2235" s="18" t="n">
        <x:f>IF(U2235=0,0,P2235*Q2235/U2235)</x:f>
        <x:v>0</x:v>
      </x:c>
      <x:c r="X2235" s="18" t="n">
        <x:f>MAX(V2235,W2235*'01 Controls'!$E$12)</x:f>
        <x:v>0</x:v>
      </x:c>
      <x:c r="Y2235" s="18" t="n">
        <x:f>IF(U2235=0,0,N2235*R2235/U2235)</x:f>
        <x:v>0</x:v>
      </x:c>
      <x:c r="Z2235" s="18" t="n">
        <x:f>IF(U2235=0,0,P2235*R2235/U2235)</x:f>
        <x:v>0</x:v>
      </x:c>
      <x:c r="AA2235" s="18" t="n">
        <x:f>MAX(Y2235,Z2235*'01 Controls'!$E$13)</x:f>
        <x:v>0</x:v>
      </x:c>
      <x:c r="AB2235" s="18" t="n">
        <x:f>IF(U2235=0,0,N2235*S2235/U2235)</x:f>
        <x:v>607.5</x:v>
      </x:c>
      <x:c r="AC2235" s="18" t="n">
        <x:f>IF(U2235=0,0,P2235*S2235/U2235)</x:f>
        <x:v>1936.0000000000002</x:v>
      </x:c>
      <x:c r="AD2235" s="18" t="n">
        <x:f>MAX(AB2235,AC2235*'01 Controls'!$E$14)</x:f>
        <x:v>607.5</x:v>
      </x:c>
      <x:c r="AE2235" s="18" t="n">
        <x:f>IF(U2235=0,0,N2235*T2235/U2235)</x:f>
        <x:v>0</x:v>
      </x:c>
      <x:c r="AF2235" s="18" t="n">
        <x:f>IF(U2235=0,0,P2235*T2235/U2235)</x:f>
        <x:v>0</x:v>
      </x:c>
      <x:c r="AG2235" s="18" t="n">
        <x:f>MAX(AE2235,AF2235*'01 Controls'!$E$15)</x:f>
        <x:v>0</x:v>
      </x:c>
      <x:c r="AH2235" s="18" t="n">
        <x:f>SUM(V2235,Y2235,AB2235,AE2235)</x:f>
        <x:v>607.5</x:v>
      </x:c>
      <x:c r="AI2235" s="18" t="n">
        <x:f>N2235-AH2235</x:f>
        <x:v>0</x:v>
      </x:c>
      <x:c r="AJ2235" s="18" t="n">
        <x:f>V2235*INDEX('07 Mode Capacity'!$P$6:$P$17,MATCH("AIR-"&amp;I2235,'07 Mode Capacity'!$C$6:$C$17,0))</x:f>
        <x:v>0</x:v>
      </x:c>
      <x:c r="AK2235" s="18" t="n">
        <x:f>Y2235*INDEX('07 Mode Capacity'!$P$6:$P$17,MATCH("OCEAN-"&amp;I2235,'07 Mode Capacity'!$C$6:$C$17,0))</x:f>
        <x:v>0</x:v>
      </x:c>
      <x:c r="AL2235" s="18" t="n">
        <x:f>AB2235*INDEX('07 Mode Capacity'!$P$6:$P$17,MATCH("LAND-"&amp;I2235,'07 Mode Capacity'!$C$6:$C$17,0))</x:f>
        <x:v>434.36871155395136</x:v>
      </x:c>
      <x:c r="AM2235" s="18" t="n">
        <x:f>AE2235*INDEX('07 Mode Capacity'!$P$6:$P$17,MATCH("INLAND-"&amp;I2235,'07 Mode Capacity'!$C$6:$C$17,0))</x:f>
        <x:v>0</x:v>
      </x:c>
      <x:c r="AN2235" s="18" t="n">
        <x:f>SUM(AJ2235:AM2235)</x:f>
        <x:v>434.36871155395136</x:v>
      </x:c>
      <x:c r="AO2235" s="17" t="n">
        <x:f>IF(N2235=0,1,AN2235/N2235)</x:f>
        <x:v>0.7150102247801668</x:v>
      </x:c>
      <x:c r="AP2235" s="11" t="str">
        <x:f>IF(AO2235&gt;='01 Controls'!$E$16,"PASS","FAIL")</x:f>
        <x:v>FAIL</x:v>
      </x:c>
      <x:c r="AQ2235" s="11" t="str">
        <x:v>UNQUANTIFIED</x:v>
      </x:c>
      <x:c r="AR2235" s="11" t="str">
        <x:v>Position-class planning record; serial item and receiver open</x:v>
      </x:c>
      <x:c r="AS2235" s="26"/>
      <x:c r="AT2235" s="26"/>
    </x:row>
    <x:row r="2236">
      <x:c r="C2236" s="11" t="str">
        <x:v>M2-CM-RDC-APL-45</x:v>
      </x:c>
      <x:c r="D2236" s="11" t="str">
        <x:v>M2</x:v>
      </x:c>
      <x:c r="E2236" s="11" t="str">
        <x:v>Urban heat</x:v>
      </x:c>
      <x:c r="F2236" s="11" t="str">
        <x:v>CM-RDC</x:v>
      </x:c>
      <x:c r="G2236" s="11" t="str">
        <x:v>Return and durable-continuity group</x:v>
      </x:c>
      <x:c r="H2236" s="11" t="str">
        <x:v>APL-45</x:v>
      </x:c>
      <x:c r="I2236" s="19" t="n">
        <x:v>24</x:v>
      </x:c>
      <x:c r="J2236" s="21" t="n">
        <x:v>5</x:v>
      </x:c>
      <x:c r="K2236" s="18" t="n">
        <x:f>'05 Cargo Register'!K444</x:f>
        <x:v>27</x:v>
      </x:c>
      <x:c r="L2236" s="18" t="n">
        <x:f>'05 Cargo Register'!N444</x:f>
        <x:v>8</x:v>
      </x:c>
      <x:c r="M2236" s="18" t="n">
        <x:f>'05 Cargo Register'!O444</x:f>
        <x:v>60</x:v>
      </x:c>
      <x:c r="N2236" s="18" t="n">
        <x:f>J2236*K2236</x:f>
        <x:v>135</x:v>
      </x:c>
      <x:c r="O2236" s="18" t="n">
        <x:f>J2236*L2236</x:f>
        <x:v>40</x:v>
      </x:c>
      <x:c r="P2236" s="18" t="n">
        <x:f>J2236*M2236</x:f>
        <x:v>300</x:v>
      </x:c>
      <x:c r="Q2236" s="22" t="n">
        <x:f>'01 Controls'!$E$26*'02 Cargo Classes'!$M$6</x:f>
        <x:v>0.15000000000000002</x:v>
      </x:c>
      <x:c r="R2236" s="22" t="n">
        <x:f>'01 Controls'!$F$26*'02 Cargo Classes'!$N$6</x:f>
        <x:v>0</x:v>
      </x:c>
      <x:c r="S2236" s="22" t="n">
        <x:f>'01 Controls'!$G$26*'02 Cargo Classes'!$O$6</x:f>
        <x:v>0.95</x:v>
      </x:c>
      <x:c r="T2236" s="22" t="n">
        <x:f>'01 Controls'!$H$26*'02 Cargo Classes'!$P$6</x:f>
        <x:v>0</x:v>
      </x:c>
      <x:c r="U2236" s="22" t="n">
        <x:f>SUM(Q2236:T2236)</x:f>
        <x:v>1.1</x:v>
      </x:c>
      <x:c r="V2236" s="18" t="n">
        <x:f>IF(U2236=0,0,N2236*Q2236/U2236)</x:f>
        <x:v>18.40909090909091</x:v>
      </x:c>
      <x:c r="W2236" s="18" t="n">
        <x:f>IF(U2236=0,0,P2236*Q2236/U2236)</x:f>
        <x:v>40.909090909090914</x:v>
      </x:c>
      <x:c r="X2236" s="18" t="n">
        <x:f>MAX(V2236,W2236*'01 Controls'!$E$12)</x:f>
        <x:v>18.40909090909091</x:v>
      </x:c>
      <x:c r="Y2236" s="18" t="n">
        <x:f>IF(U2236=0,0,N2236*R2236/U2236)</x:f>
        <x:v>0</x:v>
      </x:c>
      <x:c r="Z2236" s="18" t="n">
        <x:f>IF(U2236=0,0,P2236*R2236/U2236)</x:f>
        <x:v>0</x:v>
      </x:c>
      <x:c r="AA2236" s="18" t="n">
        <x:f>MAX(Y2236,Z2236*'01 Controls'!$E$13)</x:f>
        <x:v>0</x:v>
      </x:c>
      <x:c r="AB2236" s="18" t="n">
        <x:f>IF(U2236=0,0,N2236*S2236/U2236)</x:f>
        <x:v>116.59090909090908</x:v>
      </x:c>
      <x:c r="AC2236" s="18" t="n">
        <x:f>IF(U2236=0,0,P2236*S2236/U2236)</x:f>
        <x:v>259.09090909090907</x:v>
      </x:c>
      <x:c r="AD2236" s="18" t="n">
        <x:f>MAX(AB2236,AC2236*'01 Controls'!$E$14)</x:f>
        <x:v>116.59090909090908</x:v>
      </x:c>
      <x:c r="AE2236" s="18" t="n">
        <x:f>IF(U2236=0,0,N2236*T2236/U2236)</x:f>
        <x:v>0</x:v>
      </x:c>
      <x:c r="AF2236" s="18" t="n">
        <x:f>IF(U2236=0,0,P2236*T2236/U2236)</x:f>
        <x:v>0</x:v>
      </x:c>
      <x:c r="AG2236" s="18" t="n">
        <x:f>MAX(AE2236,AF2236*'01 Controls'!$E$15)</x:f>
        <x:v>0</x:v>
      </x:c>
      <x:c r="AH2236" s="18" t="n">
        <x:f>SUM(V2236,Y2236,AB2236,AE2236)</x:f>
        <x:v>135</x:v>
      </x:c>
      <x:c r="AI2236" s="18" t="n">
        <x:f>N2236-AH2236</x:f>
        <x:v>0</x:v>
      </x:c>
      <x:c r="AJ2236" s="18" t="n">
        <x:f>V2236*INDEX('07 Mode Capacity'!$P$6:$P$17,MATCH("AIR-"&amp;I2236,'07 Mode Capacity'!$C$6:$C$17,0))</x:f>
        <x:v>3.735463521579189</x:v>
      </x:c>
      <x:c r="AK2236" s="18" t="n">
        <x:f>Y2236*INDEX('07 Mode Capacity'!$P$6:$P$17,MATCH("OCEAN-"&amp;I2236,'07 Mode Capacity'!$C$6:$C$17,0))</x:f>
        <x:v>0</x:v>
      </x:c>
      <x:c r="AL2236" s="18" t="n">
        <x:f>AB2236*INDEX('07 Mode Capacity'!$P$6:$P$17,MATCH("LAND-"&amp;I2236,'07 Mode Capacity'!$C$6:$C$17,0))</x:f>
        <x:v>44.59613048636679</x:v>
      </x:c>
      <x:c r="AM2236" s="18" t="n">
        <x:f>AE2236*INDEX('07 Mode Capacity'!$P$6:$P$17,MATCH("INLAND-"&amp;I2236,'07 Mode Capacity'!$C$6:$C$17,0))</x:f>
        <x:v>0</x:v>
      </x:c>
      <x:c r="AN2236" s="18" t="n">
        <x:f>SUM(AJ2236:AM2236)</x:f>
        <x:v>48.33159400794598</x:v>
      </x:c>
      <x:c r="AO2236" s="17" t="n">
        <x:f>IF(N2236=0,1,AN2236/N2236)</x:f>
        <x:v>0.35801180746626654</x:v>
      </x:c>
      <x:c r="AP2236" s="11" t="str">
        <x:f>IF(AO2236&gt;='01 Controls'!$E$16,"PASS","FAIL")</x:f>
        <x:v>FAIL</x:v>
      </x:c>
      <x:c r="AQ2236" s="11" t="str">
        <x:v>UNQUANTIFIED</x:v>
      </x:c>
      <x:c r="AR2236" s="11" t="str">
        <x:v>Position-class planning record; serial item and receiver open</x:v>
      </x:c>
      <x:c r="AS2236" s="26"/>
      <x:c r="AT2236" s="26"/>
    </x:row>
    <x:row r="2237">
      <x:c r="C2237" s="11" t="str">
        <x:v>M2-CM-RDC-ISO-18</x:v>
      </x:c>
      <x:c r="D2237" s="11" t="str">
        <x:v>M2</x:v>
      </x:c>
      <x:c r="E2237" s="11" t="str">
        <x:v>Urban heat</x:v>
      </x:c>
      <x:c r="F2237" s="11" t="str">
        <x:v>CM-RDC</x:v>
      </x:c>
      <x:c r="G2237" s="11" t="str">
        <x:v>Return and durable-continuity group</x:v>
      </x:c>
      <x:c r="H2237" s="11" t="str">
        <x:v>ISO-18</x:v>
      </x:c>
      <x:c r="I2237" s="19" t="n">
        <x:v>48</x:v>
      </x:c>
      <x:c r="J2237" s="21" t="n">
        <x:v>5</x:v>
      </x:c>
      <x:c r="K2237" s="18" t="n">
        <x:f>'05 Cargo Register'!K445</x:f>
        <x:v>67.5</x:v>
      </x:c>
      <x:c r="L2237" s="18" t="n">
        <x:f>'05 Cargo Register'!N445</x:f>
        <x:v>5</x:v>
      </x:c>
      <x:c r="M2237" s="18" t="n">
        <x:f>'05 Cargo Register'!O445</x:f>
        <x:v>132</x:v>
      </x:c>
      <x:c r="N2237" s="18" t="n">
        <x:f>J2237*K2237</x:f>
        <x:v>337.5</x:v>
      </x:c>
      <x:c r="O2237" s="18" t="n">
        <x:f>J2237*L2237</x:f>
        <x:v>25</x:v>
      </x:c>
      <x:c r="P2237" s="18" t="n">
        <x:f>J2237*M2237</x:f>
        <x:v>660</x:v>
      </x:c>
      <x:c r="Q2237" s="22" t="n">
        <x:f>'01 Controls'!$E$26*'02 Cargo Classes'!$M$7</x:f>
        <x:v>0.010000000000000002</x:v>
      </x:c>
      <x:c r="R2237" s="22" t="n">
        <x:f>'01 Controls'!$F$26*'02 Cargo Classes'!$N$7</x:f>
        <x:v>0</x:v>
      </x:c>
      <x:c r="S2237" s="22" t="n">
        <x:f>'01 Controls'!$G$26*'02 Cargo Classes'!$O$7</x:f>
        <x:v>1.14</x:v>
      </x:c>
      <x:c r="T2237" s="22" t="n">
        <x:f>'01 Controls'!$H$26*'02 Cargo Classes'!$P$7</x:f>
        <x:v>0</x:v>
      </x:c>
      <x:c r="U2237" s="22" t="n">
        <x:f>SUM(Q2237:T2237)</x:f>
        <x:v>1.15</x:v>
      </x:c>
      <x:c r="V2237" s="18" t="n">
        <x:f>IF(U2237=0,0,N2237*Q2237/U2237)</x:f>
        <x:v>2.9347826086956528</x:v>
      </x:c>
      <x:c r="W2237" s="18" t="n">
        <x:f>IF(U2237=0,0,P2237*Q2237/U2237)</x:f>
        <x:v>5.73913043478261</x:v>
      </x:c>
      <x:c r="X2237" s="18" t="n">
        <x:f>MAX(V2237,W2237*'01 Controls'!$E$12)</x:f>
        <x:v>2.9347826086956528</x:v>
      </x:c>
      <x:c r="Y2237" s="18" t="n">
        <x:f>IF(U2237=0,0,N2237*R2237/U2237)</x:f>
        <x:v>0</x:v>
      </x:c>
      <x:c r="Z2237" s="18" t="n">
        <x:f>IF(U2237=0,0,P2237*R2237/U2237)</x:f>
        <x:v>0</x:v>
      </x:c>
      <x:c r="AA2237" s="18" t="n">
        <x:f>MAX(Y2237,Z2237*'01 Controls'!$E$13)</x:f>
        <x:v>0</x:v>
      </x:c>
      <x:c r="AB2237" s="18" t="n">
        <x:f>IF(U2237=0,0,N2237*S2237/U2237)</x:f>
        <x:v>334.5652173913043</x:v>
      </x:c>
      <x:c r="AC2237" s="18" t="n">
        <x:f>IF(U2237=0,0,P2237*S2237/U2237)</x:f>
        <x:v>654.2608695652174</x:v>
      </x:c>
      <x:c r="AD2237" s="18" t="n">
        <x:f>MAX(AB2237,AC2237*'01 Controls'!$E$14)</x:f>
        <x:v>334.5652173913043</x:v>
      </x:c>
      <x:c r="AE2237" s="18" t="n">
        <x:f>IF(U2237=0,0,N2237*T2237/U2237)</x:f>
        <x:v>0</x:v>
      </x:c>
      <x:c r="AF2237" s="18" t="n">
        <x:f>IF(U2237=0,0,P2237*T2237/U2237)</x:f>
        <x:v>0</x:v>
      </x:c>
      <x:c r="AG2237" s="18" t="n">
        <x:f>MAX(AE2237,AF2237*'01 Controls'!$E$15)</x:f>
        <x:v>0</x:v>
      </x:c>
      <x:c r="AH2237" s="18" t="n">
        <x:f>SUM(V2237,Y2237,AB2237,AE2237)</x:f>
        <x:v>337.49999999999994</x:v>
      </x:c>
      <x:c r="AI2237" s="18" t="n">
        <x:f>N2237-AH2237</x:f>
        <x:v>5.684341886080802e-14</x:v>
      </x:c>
      <x:c r="AJ2237" s="18" t="n">
        <x:f>V2237*INDEX('07 Mode Capacity'!$P$6:$P$17,MATCH("AIR-"&amp;I2237,'07 Mode Capacity'!$C$6:$C$17,0))</x:f>
        <x:v>0.8227242145446634</x:v>
      </x:c>
      <x:c r="AK2237" s="18" t="n">
        <x:f>Y2237*INDEX('07 Mode Capacity'!$P$6:$P$17,MATCH("OCEAN-"&amp;I2237,'07 Mode Capacity'!$C$6:$C$17,0))</x:f>
        <x:v>0</x:v>
      </x:c>
      <x:c r="AL2237" s="18" t="n">
        <x:f>AB2237*INDEX('07 Mode Capacity'!$P$6:$P$17,MATCH("LAND-"&amp;I2237,'07 Mode Capacity'!$C$6:$C$17,0))</x:f>
        <x:v>40.832971996279994</x:v>
      </x:c>
      <x:c r="AM2237" s="18" t="n">
        <x:f>AE2237*INDEX('07 Mode Capacity'!$P$6:$P$17,MATCH("INLAND-"&amp;I2237,'07 Mode Capacity'!$C$6:$C$17,0))</x:f>
        <x:v>0</x:v>
      </x:c>
      <x:c r="AN2237" s="18" t="n">
        <x:f>SUM(AJ2237:AM2237)</x:f>
        <x:v>41.65569621082466</x:v>
      </x:c>
      <x:c r="AO2237" s="17" t="n">
        <x:f>IF(N2237=0,1,AN2237/N2237)</x:f>
        <x:v>0.1234242850691101</x:v>
      </x:c>
      <x:c r="AP2237" s="11" t="str">
        <x:f>IF(AO2237&gt;='01 Controls'!$E$16,"PASS","FAIL")</x:f>
        <x:v>FAIL</x:v>
      </x:c>
      <x:c r="AQ2237" s="11" t="str">
        <x:v>UNQUANTIFIED</x:v>
      </x:c>
      <x:c r="AR2237" s="11" t="str">
        <x:v>Position-class planning record; serial item and receiver open</x:v>
      </x:c>
      <x:c r="AS2237" s="26"/>
      <x:c r="AT2237" s="26"/>
    </x:row>
    <x:row r="2238">
      <x:c r="C2238" s="11" t="str">
        <x:v>M2-CM-RDC-COL-12</x:v>
      </x:c>
      <x:c r="D2238" s="11" t="str">
        <x:v>M2</x:v>
      </x:c>
      <x:c r="E2238" s="11" t="str">
        <x:v>Urban heat</x:v>
      </x:c>
      <x:c r="F2238" s="11" t="str">
        <x:v>CM-RDC</x:v>
      </x:c>
      <x:c r="G2238" s="11" t="str">
        <x:v>Return and durable-continuity group</x:v>
      </x:c>
      <x:c r="H2238" s="11" t="str">
        <x:v>COL-12</x:v>
      </x:c>
      <x:c r="I2238" s="19" t="n">
        <x:v>24</x:v>
      </x:c>
      <x:c r="J2238" s="21" t="n">
        <x:v>5</x:v>
      </x:c>
      <x:c r="K2238" s="18" t="n">
        <x:f>'05 Cargo Register'!K446</x:f>
        <x:v>27</x:v>
      </x:c>
      <x:c r="L2238" s="18" t="n">
        <x:f>'05 Cargo Register'!N446</x:f>
        <x:v>3</x:v>
      </x:c>
      <x:c r="M2238" s="18" t="n">
        <x:f>'05 Cargo Register'!O446</x:f>
        <x:v>79.2</x:v>
      </x:c>
      <x:c r="N2238" s="18" t="n">
        <x:f>J2238*K2238</x:f>
        <x:v>135</x:v>
      </x:c>
      <x:c r="O2238" s="18" t="n">
        <x:f>J2238*L2238</x:f>
        <x:v>15</x:v>
      </x:c>
      <x:c r="P2238" s="18" t="n">
        <x:f>J2238*M2238</x:f>
        <x:v>396</x:v>
      </x:c>
      <x:c r="Q2238" s="22" t="n">
        <x:f>'01 Controls'!$E$26*'02 Cargo Classes'!$M$8</x:f>
        <x:v>0.1</x:v>
      </x:c>
      <x:c r="R2238" s="22" t="n">
        <x:f>'01 Controls'!$F$26*'02 Cargo Classes'!$N$8</x:f>
        <x:v>0</x:v>
      </x:c>
      <x:c r="S2238" s="22" t="n">
        <x:f>'01 Controls'!$G$26*'02 Cargo Classes'!$O$8</x:f>
        <x:v>1.14</x:v>
      </x:c>
      <x:c r="T2238" s="22" t="n">
        <x:f>'01 Controls'!$H$26*'02 Cargo Classes'!$P$8</x:f>
        <x:v>0</x:v>
      </x:c>
      <x:c r="U2238" s="22" t="n">
        <x:f>SUM(Q2238:T2238)</x:f>
        <x:v>1.24</x:v>
      </x:c>
      <x:c r="V2238" s="18" t="n">
        <x:f>IF(U2238=0,0,N2238*Q2238/U2238)</x:f>
        <x:v>10.887096774193548</x:v>
      </x:c>
      <x:c r="W2238" s="18" t="n">
        <x:f>IF(U2238=0,0,P2238*Q2238/U2238)</x:f>
        <x:v>31.935483870967744</x:v>
      </x:c>
      <x:c r="X2238" s="18" t="n">
        <x:f>MAX(V2238,W2238*'01 Controls'!$E$12)</x:f>
        <x:v>10.887096774193548</x:v>
      </x:c>
      <x:c r="Y2238" s="18" t="n">
        <x:f>IF(U2238=0,0,N2238*R2238/U2238)</x:f>
        <x:v>0</x:v>
      </x:c>
      <x:c r="Z2238" s="18" t="n">
        <x:f>IF(U2238=0,0,P2238*R2238/U2238)</x:f>
        <x:v>0</x:v>
      </x:c>
      <x:c r="AA2238" s="18" t="n">
        <x:f>MAX(Y2238,Z2238*'01 Controls'!$E$13)</x:f>
        <x:v>0</x:v>
      </x:c>
      <x:c r="AB2238" s="18" t="n">
        <x:f>IF(U2238=0,0,N2238*S2238/U2238)</x:f>
        <x:v>124.11290322580643</x:v>
      </x:c>
      <x:c r="AC2238" s="18" t="n">
        <x:f>IF(U2238=0,0,P2238*S2238/U2238)</x:f>
        <x:v>364.0645161290322</x:v>
      </x:c>
      <x:c r="AD2238" s="18" t="n">
        <x:f>MAX(AB2238,AC2238*'01 Controls'!$E$14)</x:f>
        <x:v>124.11290322580643</x:v>
      </x:c>
      <x:c r="AE2238" s="18" t="n">
        <x:f>IF(U2238=0,0,N2238*T2238/U2238)</x:f>
        <x:v>0</x:v>
      </x:c>
      <x:c r="AF2238" s="18" t="n">
        <x:f>IF(U2238=0,0,P2238*T2238/U2238)</x:f>
        <x:v>0</x:v>
      </x:c>
      <x:c r="AG2238" s="18" t="n">
        <x:f>MAX(AE2238,AF2238*'01 Controls'!$E$15)</x:f>
        <x:v>0</x:v>
      </x:c>
      <x:c r="AH2238" s="18" t="n">
        <x:f>SUM(V2238,Y2238,AB2238,AE2238)</x:f>
        <x:v>134.99999999999997</x:v>
      </x:c>
      <x:c r="AI2238" s="18" t="n">
        <x:f>N2238-AH2238</x:f>
        <x:v>2.842170943040401e-14</x:v>
      </x:c>
      <x:c r="AJ2238" s="18" t="n">
        <x:f>V2238*INDEX('07 Mode Capacity'!$P$6:$P$17,MATCH("AIR-"&amp;I2238,'07 Mode Capacity'!$C$6:$C$17,0))</x:f>
        <x:v>2.209145093407047</x:v>
      </x:c>
      <x:c r="AK2238" s="18" t="n">
        <x:f>Y2238*INDEX('07 Mode Capacity'!$P$6:$P$17,MATCH("OCEAN-"&amp;I2238,'07 Mode Capacity'!$C$6:$C$17,0))</x:f>
        <x:v>0</x:v>
      </x:c>
      <x:c r="AL2238" s="18" t="n">
        <x:f>AB2238*INDEX('07 Mode Capacity'!$P$6:$P$17,MATCH("LAND-"&amp;I2238,'07 Mode Capacity'!$C$6:$C$17,0))</x:f>
        <x:v>47.47330019516464</x:v>
      </x:c>
      <x:c r="AM2238" s="18" t="n">
        <x:f>AE2238*INDEX('07 Mode Capacity'!$P$6:$P$17,MATCH("INLAND-"&amp;I2238,'07 Mode Capacity'!$C$6:$C$17,0))</x:f>
        <x:v>0</x:v>
      </x:c>
      <x:c r="AN2238" s="18" t="n">
        <x:f>SUM(AJ2238:AM2238)</x:f>
        <x:v>49.682445288571685</x:v>
      </x:c>
      <x:c r="AO2238" s="17" t="n">
        <x:f>IF(N2238=0,1,AN2238/N2238)</x:f>
        <x:v>0.36801811324867917</x:v>
      </x:c>
      <x:c r="AP2238" s="11" t="str">
        <x:f>IF(AO2238&gt;='01 Controls'!$E$16,"PASS","FAIL")</x:f>
        <x:v>FAIL</x:v>
      </x:c>
      <x:c r="AQ2238" s="11" t="str">
        <x:v>UNQUANTIFIED</x:v>
      </x:c>
      <x:c r="AR2238" s="11" t="str">
        <x:v>Position-class planning record; serial item and receiver open</x:v>
      </x:c>
      <x:c r="AS2238" s="26"/>
      <x:c r="AT2238" s="26"/>
    </x:row>
    <x:row r="2239">
      <x:c r="C2239" s="11" t="str">
        <x:v>M2-CM-RDC-BAT-22</x:v>
      </x:c>
      <x:c r="D2239" s="11" t="str">
        <x:v>M2</x:v>
      </x:c>
      <x:c r="E2239" s="11" t="str">
        <x:v>Urban heat</x:v>
      </x:c>
      <x:c r="F2239" s="11" t="str">
        <x:v>CM-RDC</x:v>
      </x:c>
      <x:c r="G2239" s="11" t="str">
        <x:v>Return and durable-continuity group</x:v>
      </x:c>
      <x:c r="H2239" s="11" t="str">
        <x:v>BAT-22</x:v>
      </x:c>
      <x:c r="I2239" s="19" t="n">
        <x:v>48</x:v>
      </x:c>
      <x:c r="J2239" s="21" t="n">
        <x:v>5</x:v>
      </x:c>
      <x:c r="K2239" s="18" t="n">
        <x:f>'05 Cargo Register'!K447</x:f>
        <x:v>33.75</x:v>
      </x:c>
      <x:c r="L2239" s="18" t="n">
        <x:f>'05 Cargo Register'!N447</x:f>
        <x:v>2</x:v>
      </x:c>
      <x:c r="M2239" s="18" t="n">
        <x:f>'05 Cargo Register'!O447</x:f>
        <x:v>52.800000000000004</x:v>
      </x:c>
      <x:c r="N2239" s="18" t="n">
        <x:f>J2239*K2239</x:f>
        <x:v>168.75</x:v>
      </x:c>
      <x:c r="O2239" s="18" t="n">
        <x:f>J2239*L2239</x:f>
        <x:v>10</x:v>
      </x:c>
      <x:c r="P2239" s="18" t="n">
        <x:f>J2239*M2239</x:f>
        <x:v>264</x:v>
      </x:c>
      <x:c r="Q2239" s="22" t="n">
        <x:f>'01 Controls'!$E$26*'02 Cargo Classes'!$M$9</x:f>
        <x:v>0</x:v>
      </x:c>
      <x:c r="R2239" s="22" t="n">
        <x:f>'01 Controls'!$F$26*'02 Cargo Classes'!$N$9</x:f>
        <x:v>0</x:v>
      </x:c>
      <x:c r="S2239" s="22" t="n">
        <x:f>'01 Controls'!$G$26*'02 Cargo Classes'!$O$9</x:f>
        <x:v>0.95</x:v>
      </x:c>
      <x:c r="T2239" s="22" t="n">
        <x:f>'01 Controls'!$H$26*'02 Cargo Classes'!$P$9</x:f>
        <x:v>0</x:v>
      </x:c>
      <x:c r="U2239" s="22" t="n">
        <x:f>SUM(Q2239:T2239)</x:f>
        <x:v>0.95</x:v>
      </x:c>
      <x:c r="V2239" s="18" t="n">
        <x:f>IF(U2239=0,0,N2239*Q2239/U2239)</x:f>
        <x:v>0</x:v>
      </x:c>
      <x:c r="W2239" s="18" t="n">
        <x:f>IF(U2239=0,0,P2239*Q2239/U2239)</x:f>
        <x:v>0</x:v>
      </x:c>
      <x:c r="X2239" s="18" t="n">
        <x:f>MAX(V2239,W2239*'01 Controls'!$E$12)</x:f>
        <x:v>0</x:v>
      </x:c>
      <x:c r="Y2239" s="18" t="n">
        <x:f>IF(U2239=0,0,N2239*R2239/U2239)</x:f>
        <x:v>0</x:v>
      </x:c>
      <x:c r="Z2239" s="18" t="n">
        <x:f>IF(U2239=0,0,P2239*R2239/U2239)</x:f>
        <x:v>0</x:v>
      </x:c>
      <x:c r="AA2239" s="18" t="n">
        <x:f>MAX(Y2239,Z2239*'01 Controls'!$E$13)</x:f>
        <x:v>0</x:v>
      </x:c>
      <x:c r="AB2239" s="18" t="n">
        <x:f>IF(U2239=0,0,N2239*S2239/U2239)</x:f>
        <x:v>168.75</x:v>
      </x:c>
      <x:c r="AC2239" s="18" t="n">
        <x:f>IF(U2239=0,0,P2239*S2239/U2239)</x:f>
        <x:v>264</x:v>
      </x:c>
      <x:c r="AD2239" s="18" t="n">
        <x:f>MAX(AB2239,AC2239*'01 Controls'!$E$14)</x:f>
        <x:v>168.75</x:v>
      </x:c>
      <x:c r="AE2239" s="18" t="n">
        <x:f>IF(U2239=0,0,N2239*T2239/U2239)</x:f>
        <x:v>0</x:v>
      </x:c>
      <x:c r="AF2239" s="18" t="n">
        <x:f>IF(U2239=0,0,P2239*T2239/U2239)</x:f>
        <x:v>0</x:v>
      </x:c>
      <x:c r="AG2239" s="18" t="n">
        <x:f>MAX(AE2239,AF2239*'01 Controls'!$E$15)</x:f>
        <x:v>0</x:v>
      </x:c>
      <x:c r="AH2239" s="18" t="n">
        <x:f>SUM(V2239,Y2239,AB2239,AE2239)</x:f>
        <x:v>168.75</x:v>
      </x:c>
      <x:c r="AI2239" s="18" t="n">
        <x:f>N2239-AH2239</x:f>
        <x:v>0</x:v>
      </x:c>
      <x:c r="AJ2239" s="18" t="n">
        <x:f>V2239*INDEX('07 Mode Capacity'!$P$6:$P$17,MATCH("AIR-"&amp;I2239,'07 Mode Capacity'!$C$6:$C$17,0))</x:f>
        <x:v>0</x:v>
      </x:c>
      <x:c r="AK2239" s="18" t="n">
        <x:f>Y2239*INDEX('07 Mode Capacity'!$P$6:$P$17,MATCH("OCEAN-"&amp;I2239,'07 Mode Capacity'!$C$6:$C$17,0))</x:f>
        <x:v>0</x:v>
      </x:c>
      <x:c r="AL2239" s="18" t="n">
        <x:f>AB2239*INDEX('07 Mode Capacity'!$P$6:$P$17,MATCH("LAND-"&amp;I2239,'07 Mode Capacity'!$C$6:$C$17,0))</x:f>
        <x:v>20.595577980579822</x:v>
      </x:c>
      <x:c r="AM2239" s="18" t="n">
        <x:f>AE2239*INDEX('07 Mode Capacity'!$P$6:$P$17,MATCH("INLAND-"&amp;I2239,'07 Mode Capacity'!$C$6:$C$17,0))</x:f>
        <x:v>0</x:v>
      </x:c>
      <x:c r="AN2239" s="18" t="n">
        <x:f>SUM(AJ2239:AM2239)</x:f>
        <x:v>20.595577980579822</x:v>
      </x:c>
      <x:c r="AO2239" s="17" t="n">
        <x:f>IF(N2239=0,1,AN2239/N2239)</x:f>
        <x:v>0.12204786951454709</x:v>
      </x:c>
      <x:c r="AP2239" s="11" t="str">
        <x:f>IF(AO2239&gt;='01 Controls'!$E$16,"PASS","FAIL")</x:f>
        <x:v>FAIL</x:v>
      </x:c>
      <x:c r="AQ2239" s="11" t="str">
        <x:v>UNQUANTIFIED</x:v>
      </x:c>
      <x:c r="AR2239" s="11" t="str">
        <x:v>Position-class planning record; serial item and receiver open</x:v>
      </x:c>
      <x:c r="AS2239" s="26"/>
      <x:c r="AT2239" s="26"/>
    </x:row>
    <x:row r="2240">
      <x:c r="C2240" s="11" t="str">
        <x:v>M2-CM-RDC-TNK-20</x:v>
      </x:c>
      <x:c r="D2240" s="11" t="str">
        <x:v>M2</x:v>
      </x:c>
      <x:c r="E2240" s="11" t="str">
        <x:v>Urban heat</x:v>
      </x:c>
      <x:c r="F2240" s="11" t="str">
        <x:v>CM-RDC</x:v>
      </x:c>
      <x:c r="G2240" s="11" t="str">
        <x:v>Return and durable-continuity group</x:v>
      </x:c>
      <x:c r="H2240" s="11" t="str">
        <x:v>TNK-20</x:v>
      </x:c>
      <x:c r="I2240" s="19" t="n">
        <x:v>48</x:v>
      </x:c>
      <x:c r="J2240" s="21" t="n">
        <x:v>5</x:v>
      </x:c>
      <x:c r="K2240" s="18" t="n">
        <x:f>'05 Cargo Register'!K448</x:f>
        <x:v>33.75</x:v>
      </x:c>
      <x:c r="L2240" s="18" t="n">
        <x:f>'05 Cargo Register'!N448</x:f>
        <x:v>2</x:v>
      </x:c>
      <x:c r="M2240" s="18" t="n">
        <x:f>'05 Cargo Register'!O448</x:f>
        <x:v>42.5</x:v>
      </x:c>
      <x:c r="N2240" s="18" t="n">
        <x:f>J2240*K2240</x:f>
        <x:v>168.75</x:v>
      </x:c>
      <x:c r="O2240" s="18" t="n">
        <x:f>J2240*L2240</x:f>
        <x:v>10</x:v>
      </x:c>
      <x:c r="P2240" s="18" t="n">
        <x:f>J2240*M2240</x:f>
        <x:v>212.5</x:v>
      </x:c>
      <x:c r="Q2240" s="22" t="n">
        <x:f>'01 Controls'!$E$26*'02 Cargo Classes'!$M$10</x:f>
        <x:v>0</x:v>
      </x:c>
      <x:c r="R2240" s="22" t="n">
        <x:f>'01 Controls'!$F$26*'02 Cargo Classes'!$N$10</x:f>
        <x:v>0</x:v>
      </x:c>
      <x:c r="S2240" s="22" t="n">
        <x:f>'01 Controls'!$G$26*'02 Cargo Classes'!$O$10</x:f>
        <x:v>0.95</x:v>
      </x:c>
      <x:c r="T2240" s="22" t="n">
        <x:f>'01 Controls'!$H$26*'02 Cargo Classes'!$P$10</x:f>
        <x:v>0</x:v>
      </x:c>
      <x:c r="U2240" s="22" t="n">
        <x:f>SUM(Q2240:T2240)</x:f>
        <x:v>0.95</x:v>
      </x:c>
      <x:c r="V2240" s="18" t="n">
        <x:f>IF(U2240=0,0,N2240*Q2240/U2240)</x:f>
        <x:v>0</x:v>
      </x:c>
      <x:c r="W2240" s="18" t="n">
        <x:f>IF(U2240=0,0,P2240*Q2240/U2240)</x:f>
        <x:v>0</x:v>
      </x:c>
      <x:c r="X2240" s="18" t="n">
        <x:f>MAX(V2240,W2240*'01 Controls'!$E$12)</x:f>
        <x:v>0</x:v>
      </x:c>
      <x:c r="Y2240" s="18" t="n">
        <x:f>IF(U2240=0,0,N2240*R2240/U2240)</x:f>
        <x:v>0</x:v>
      </x:c>
      <x:c r="Z2240" s="18" t="n">
        <x:f>IF(U2240=0,0,P2240*R2240/U2240)</x:f>
        <x:v>0</x:v>
      </x:c>
      <x:c r="AA2240" s="18" t="n">
        <x:f>MAX(Y2240,Z2240*'01 Controls'!$E$13)</x:f>
        <x:v>0</x:v>
      </x:c>
      <x:c r="AB2240" s="18" t="n">
        <x:f>IF(U2240=0,0,N2240*S2240/U2240)</x:f>
        <x:v>168.75</x:v>
      </x:c>
      <x:c r="AC2240" s="18" t="n">
        <x:f>IF(U2240=0,0,P2240*S2240/U2240)</x:f>
        <x:v>212.5</x:v>
      </x:c>
      <x:c r="AD2240" s="18" t="n">
        <x:f>MAX(AB2240,AC2240*'01 Controls'!$E$14)</x:f>
        <x:v>168.75</x:v>
      </x:c>
      <x:c r="AE2240" s="18" t="n">
        <x:f>IF(U2240=0,0,N2240*T2240/U2240)</x:f>
        <x:v>0</x:v>
      </x:c>
      <x:c r="AF2240" s="18" t="n">
        <x:f>IF(U2240=0,0,P2240*T2240/U2240)</x:f>
        <x:v>0</x:v>
      </x:c>
      <x:c r="AG2240" s="18" t="n">
        <x:f>MAX(AE2240,AF2240*'01 Controls'!$E$15)</x:f>
        <x:v>0</x:v>
      </x:c>
      <x:c r="AH2240" s="18" t="n">
        <x:f>SUM(V2240,Y2240,AB2240,AE2240)</x:f>
        <x:v>168.75</x:v>
      </x:c>
      <x:c r="AI2240" s="18" t="n">
        <x:f>N2240-AH2240</x:f>
        <x:v>0</x:v>
      </x:c>
      <x:c r="AJ2240" s="18" t="n">
        <x:f>V2240*INDEX('07 Mode Capacity'!$P$6:$P$17,MATCH("AIR-"&amp;I2240,'07 Mode Capacity'!$C$6:$C$17,0))</x:f>
        <x:v>0</x:v>
      </x:c>
      <x:c r="AK2240" s="18" t="n">
        <x:f>Y2240*INDEX('07 Mode Capacity'!$P$6:$P$17,MATCH("OCEAN-"&amp;I2240,'07 Mode Capacity'!$C$6:$C$17,0))</x:f>
        <x:v>0</x:v>
      </x:c>
      <x:c r="AL2240" s="18" t="n">
        <x:f>AB2240*INDEX('07 Mode Capacity'!$P$6:$P$17,MATCH("LAND-"&amp;I2240,'07 Mode Capacity'!$C$6:$C$17,0))</x:f>
        <x:v>20.595577980579822</x:v>
      </x:c>
      <x:c r="AM2240" s="18" t="n">
        <x:f>AE2240*INDEX('07 Mode Capacity'!$P$6:$P$17,MATCH("INLAND-"&amp;I2240,'07 Mode Capacity'!$C$6:$C$17,0))</x:f>
        <x:v>0</x:v>
      </x:c>
      <x:c r="AN2240" s="18" t="n">
        <x:f>SUM(AJ2240:AM2240)</x:f>
        <x:v>20.595577980579822</x:v>
      </x:c>
      <x:c r="AO2240" s="17" t="n">
        <x:f>IF(N2240=0,1,AN2240/N2240)</x:f>
        <x:v>0.12204786951454709</x:v>
      </x:c>
      <x:c r="AP2240" s="11" t="str">
        <x:f>IF(AO2240&gt;='01 Controls'!$E$16,"PASS","FAIL")</x:f>
        <x:v>FAIL</x:v>
      </x:c>
      <x:c r="AQ2240" s="11" t="str">
        <x:v>UNQUANTIFIED</x:v>
      </x:c>
      <x:c r="AR2240" s="11" t="str">
        <x:v>Position-class planning record; serial item and receiver open</x:v>
      </x:c>
      <x:c r="AS2240" s="26"/>
      <x:c r="AT2240" s="26"/>
    </x:row>
    <x:row r="2241">
      <x:c r="C2241" s="11" t="str">
        <x:v>M2-CM-RDC-FLR-24</x:v>
      </x:c>
      <x:c r="D2241" s="11" t="str">
        <x:v>M2</x:v>
      </x:c>
      <x:c r="E2241" s="11" t="str">
        <x:v>Urban heat</x:v>
      </x:c>
      <x:c r="F2241" s="11" t="str">
        <x:v>CM-RDC</x:v>
      </x:c>
      <x:c r="G2241" s="11" t="str">
        <x:v>Return and durable-continuity group</x:v>
      </x:c>
      <x:c r="H2241" s="11" t="str">
        <x:v>FLR-24</x:v>
      </x:c>
      <x:c r="I2241" s="19" t="n">
        <x:v>48</x:v>
      </x:c>
      <x:c r="J2241" s="21" t="n">
        <x:v>5</x:v>
      </x:c>
      <x:c r="K2241" s="18" t="n">
        <x:f>'05 Cargo Register'!K449</x:f>
        <x:v>54</x:v>
      </x:c>
      <x:c r="L2241" s="18" t="n">
        <x:f>'05 Cargo Register'!N449</x:f>
        <x:v>3</x:v>
      </x:c>
      <x:c r="M2241" s="18" t="n">
        <x:f>'05 Cargo Register'!O449</x:f>
        <x:v>96</x:v>
      </x:c>
      <x:c r="N2241" s="18" t="n">
        <x:f>J2241*K2241</x:f>
        <x:v>270</x:v>
      </x:c>
      <x:c r="O2241" s="18" t="n">
        <x:f>J2241*L2241</x:f>
        <x:v>15</x:v>
      </x:c>
      <x:c r="P2241" s="18" t="n">
        <x:f>J2241*M2241</x:f>
        <x:v>480</x:v>
      </x:c>
      <x:c r="Q2241" s="22" t="n">
        <x:f>'01 Controls'!$E$26*'02 Cargo Classes'!$M$11</x:f>
        <x:v>0</x:v>
      </x:c>
      <x:c r="R2241" s="22" t="n">
        <x:f>'01 Controls'!$F$26*'02 Cargo Classes'!$N$11</x:f>
        <x:v>0</x:v>
      </x:c>
      <x:c r="S2241" s="22" t="n">
        <x:f>'01 Controls'!$G$26*'02 Cargo Classes'!$O$11</x:f>
        <x:v>0.95</x:v>
      </x:c>
      <x:c r="T2241" s="22" t="n">
        <x:f>'01 Controls'!$H$26*'02 Cargo Classes'!$P$11</x:f>
        <x:v>0</x:v>
      </x:c>
      <x:c r="U2241" s="22" t="n">
        <x:f>SUM(Q2241:T2241)</x:f>
        <x:v>0.95</x:v>
      </x:c>
      <x:c r="V2241" s="18" t="n">
        <x:f>IF(U2241=0,0,N2241*Q2241/U2241)</x:f>
        <x:v>0</x:v>
      </x:c>
      <x:c r="W2241" s="18" t="n">
        <x:f>IF(U2241=0,0,P2241*Q2241/U2241)</x:f>
        <x:v>0</x:v>
      </x:c>
      <x:c r="X2241" s="18" t="n">
        <x:f>MAX(V2241,W2241*'01 Controls'!$E$12)</x:f>
        <x:v>0</x:v>
      </x:c>
      <x:c r="Y2241" s="18" t="n">
        <x:f>IF(U2241=0,0,N2241*R2241/U2241)</x:f>
        <x:v>0</x:v>
      </x:c>
      <x:c r="Z2241" s="18" t="n">
        <x:f>IF(U2241=0,0,P2241*R2241/U2241)</x:f>
        <x:v>0</x:v>
      </x:c>
      <x:c r="AA2241" s="18" t="n">
        <x:f>MAX(Y2241,Z2241*'01 Controls'!$E$13)</x:f>
        <x:v>0</x:v>
      </x:c>
      <x:c r="AB2241" s="18" t="n">
        <x:f>IF(U2241=0,0,N2241*S2241/U2241)</x:f>
        <x:v>270</x:v>
      </x:c>
      <x:c r="AC2241" s="18" t="n">
        <x:f>IF(U2241=0,0,P2241*S2241/U2241)</x:f>
        <x:v>480</x:v>
      </x:c>
      <x:c r="AD2241" s="18" t="n">
        <x:f>MAX(AB2241,AC2241*'01 Controls'!$E$14)</x:f>
        <x:v>270</x:v>
      </x:c>
      <x:c r="AE2241" s="18" t="n">
        <x:f>IF(U2241=0,0,N2241*T2241/U2241)</x:f>
        <x:v>0</x:v>
      </x:c>
      <x:c r="AF2241" s="18" t="n">
        <x:f>IF(U2241=0,0,P2241*T2241/U2241)</x:f>
        <x:v>0</x:v>
      </x:c>
      <x:c r="AG2241" s="18" t="n">
        <x:f>MAX(AE2241,AF2241*'01 Controls'!$E$15)</x:f>
        <x:v>0</x:v>
      </x:c>
      <x:c r="AH2241" s="18" t="n">
        <x:f>SUM(V2241,Y2241,AB2241,AE2241)</x:f>
        <x:v>270</x:v>
      </x:c>
      <x:c r="AI2241" s="18" t="n">
        <x:f>N2241-AH2241</x:f>
        <x:v>0</x:v>
      </x:c>
      <x:c r="AJ2241" s="18" t="n">
        <x:f>V2241*INDEX('07 Mode Capacity'!$P$6:$P$17,MATCH("AIR-"&amp;I2241,'07 Mode Capacity'!$C$6:$C$17,0))</x:f>
        <x:v>0</x:v>
      </x:c>
      <x:c r="AK2241" s="18" t="n">
        <x:f>Y2241*INDEX('07 Mode Capacity'!$P$6:$P$17,MATCH("OCEAN-"&amp;I2241,'07 Mode Capacity'!$C$6:$C$17,0))</x:f>
        <x:v>0</x:v>
      </x:c>
      <x:c r="AL2241" s="18" t="n">
        <x:f>AB2241*INDEX('07 Mode Capacity'!$P$6:$P$17,MATCH("LAND-"&amp;I2241,'07 Mode Capacity'!$C$6:$C$17,0))</x:f>
        <x:v>32.952924768927716</x:v>
      </x:c>
      <x:c r="AM2241" s="18" t="n">
        <x:f>AE2241*INDEX('07 Mode Capacity'!$P$6:$P$17,MATCH("INLAND-"&amp;I2241,'07 Mode Capacity'!$C$6:$C$17,0))</x:f>
        <x:v>0</x:v>
      </x:c>
      <x:c r="AN2241" s="18" t="n">
        <x:f>SUM(AJ2241:AM2241)</x:f>
        <x:v>32.952924768927716</x:v>
      </x:c>
      <x:c r="AO2241" s="17" t="n">
        <x:f>IF(N2241=0,1,AN2241/N2241)</x:f>
        <x:v>0.12204786951454709</x:v>
      </x:c>
      <x:c r="AP2241" s="11" t="str">
        <x:f>IF(AO2241&gt;='01 Controls'!$E$16,"PASS","FAIL")</x:f>
        <x:v>FAIL</x:v>
      </x:c>
      <x:c r="AQ2241" s="11" t="str">
        <x:v>UNQUANTIFIED</x:v>
      </x:c>
      <x:c r="AR2241" s="11" t="str">
        <x:v>Position-class planning record; serial item and receiver open</x:v>
      </x:c>
      <x:c r="AS2241" s="26"/>
      <x:c r="AT2241" s="26"/>
    </x:row>
    <x:row r="2242">
      <x:c r="C2242" s="11" t="str">
        <x:v>M2-CM-RDC-ROL-30</x:v>
      </x:c>
      <x:c r="D2242" s="11" t="str">
        <x:v>M2</x:v>
      </x:c>
      <x:c r="E2242" s="11" t="str">
        <x:v>Urban heat</x:v>
      </x:c>
      <x:c r="F2242" s="11" t="str">
        <x:v>CM-RDC</x:v>
      </x:c>
      <x:c r="G2242" s="11" t="str">
        <x:v>Return and durable-continuity group</x:v>
      </x:c>
      <x:c r="H2242" s="11" t="str">
        <x:v>ROL-30</x:v>
      </x:c>
      <x:c r="I2242" s="19" t="n">
        <x:v>48</x:v>
      </x:c>
      <x:c r="J2242" s="21" t="n">
        <x:v>5</x:v>
      </x:c>
      <x:c r="K2242" s="18" t="n">
        <x:f>'05 Cargo Register'!K450</x:f>
        <x:v>243</x:v>
      </x:c>
      <x:c r="L2242" s="18" t="n">
        <x:f>'05 Cargo Register'!N450</x:f>
        <x:v>11</x:v>
      </x:c>
      <x:c r="M2242" s="18" t="n">
        <x:f>'05 Cargo Register'!O450</x:f>
        <x:v>701.25</x:v>
      </x:c>
      <x:c r="N2242" s="18" t="n">
        <x:f>J2242*K2242</x:f>
        <x:v>1215</x:v>
      </x:c>
      <x:c r="O2242" s="18" t="n">
        <x:f>J2242*L2242</x:f>
        <x:v>55</x:v>
      </x:c>
      <x:c r="P2242" s="18" t="n">
        <x:f>J2242*M2242</x:f>
        <x:v>3506.25</x:v>
      </x:c>
      <x:c r="Q2242" s="22" t="n">
        <x:f>'01 Controls'!$E$26*'02 Cargo Classes'!$M$12</x:f>
        <x:v>0</x:v>
      </x:c>
      <x:c r="R2242" s="22" t="n">
        <x:f>'01 Controls'!$F$26*'02 Cargo Classes'!$N$12</x:f>
        <x:v>0</x:v>
      </x:c>
      <x:c r="S2242" s="22" t="n">
        <x:f>'01 Controls'!$G$26*'02 Cargo Classes'!$O$12</x:f>
        <x:v>1.4249999999999998</x:v>
      </x:c>
      <x:c r="T2242" s="22" t="n">
        <x:f>'01 Controls'!$H$26*'02 Cargo Classes'!$P$12</x:f>
        <x:v>0</x:v>
      </x:c>
      <x:c r="U2242" s="22" t="n">
        <x:f>SUM(Q2242:T2242)</x:f>
        <x:v>1.4249999999999998</x:v>
      </x:c>
      <x:c r="V2242" s="18" t="n">
        <x:f>IF(U2242=0,0,N2242*Q2242/U2242)</x:f>
        <x:v>0</x:v>
      </x:c>
      <x:c r="W2242" s="18" t="n">
        <x:f>IF(U2242=0,0,P2242*Q2242/U2242)</x:f>
        <x:v>0</x:v>
      </x:c>
      <x:c r="X2242" s="18" t="n">
        <x:f>MAX(V2242,W2242*'01 Controls'!$E$12)</x:f>
        <x:v>0</x:v>
      </x:c>
      <x:c r="Y2242" s="18" t="n">
        <x:f>IF(U2242=0,0,N2242*R2242/U2242)</x:f>
        <x:v>0</x:v>
      </x:c>
      <x:c r="Z2242" s="18" t="n">
        <x:f>IF(U2242=0,0,P2242*R2242/U2242)</x:f>
        <x:v>0</x:v>
      </x:c>
      <x:c r="AA2242" s="18" t="n">
        <x:f>MAX(Y2242,Z2242*'01 Controls'!$E$13)</x:f>
        <x:v>0</x:v>
      </x:c>
      <x:c r="AB2242" s="18" t="n">
        <x:f>IF(U2242=0,0,N2242*S2242/U2242)</x:f>
        <x:v>1215</x:v>
      </x:c>
      <x:c r="AC2242" s="18" t="n">
        <x:f>IF(U2242=0,0,P2242*S2242/U2242)</x:f>
        <x:v>3506.25</x:v>
      </x:c>
      <x:c r="AD2242" s="18" t="n">
        <x:f>MAX(AB2242,AC2242*'01 Controls'!$E$14)</x:f>
        <x:v>1215</x:v>
      </x:c>
      <x:c r="AE2242" s="18" t="n">
        <x:f>IF(U2242=0,0,N2242*T2242/U2242)</x:f>
        <x:v>0</x:v>
      </x:c>
      <x:c r="AF2242" s="18" t="n">
        <x:f>IF(U2242=0,0,P2242*T2242/U2242)</x:f>
        <x:v>0</x:v>
      </x:c>
      <x:c r="AG2242" s="18" t="n">
        <x:f>MAX(AE2242,AF2242*'01 Controls'!$E$15)</x:f>
        <x:v>0</x:v>
      </x:c>
      <x:c r="AH2242" s="18" t="n">
        <x:f>SUM(V2242,Y2242,AB2242,AE2242)</x:f>
        <x:v>1215</x:v>
      </x:c>
      <x:c r="AI2242" s="18" t="n">
        <x:f>N2242-AH2242</x:f>
        <x:v>0</x:v>
      </x:c>
      <x:c r="AJ2242" s="18" t="n">
        <x:f>V2242*INDEX('07 Mode Capacity'!$P$6:$P$17,MATCH("AIR-"&amp;I2242,'07 Mode Capacity'!$C$6:$C$17,0))</x:f>
        <x:v>0</x:v>
      </x:c>
      <x:c r="AK2242" s="18" t="n">
        <x:f>Y2242*INDEX('07 Mode Capacity'!$P$6:$P$17,MATCH("OCEAN-"&amp;I2242,'07 Mode Capacity'!$C$6:$C$17,0))</x:f>
        <x:v>0</x:v>
      </x:c>
      <x:c r="AL2242" s="18" t="n">
        <x:f>AB2242*INDEX('07 Mode Capacity'!$P$6:$P$17,MATCH("LAND-"&amp;I2242,'07 Mode Capacity'!$C$6:$C$17,0))</x:f>
        <x:v>148.28816146017473</x:v>
      </x:c>
      <x:c r="AM2242" s="18" t="n">
        <x:f>AE2242*INDEX('07 Mode Capacity'!$P$6:$P$17,MATCH("INLAND-"&amp;I2242,'07 Mode Capacity'!$C$6:$C$17,0))</x:f>
        <x:v>0</x:v>
      </x:c>
      <x:c r="AN2242" s="18" t="n">
        <x:f>SUM(AJ2242:AM2242)</x:f>
        <x:v>148.28816146017473</x:v>
      </x:c>
      <x:c r="AO2242" s="17" t="n">
        <x:f>IF(N2242=0,1,AN2242/N2242)</x:f>
        <x:v>0.1220478695145471</x:v>
      </x:c>
      <x:c r="AP2242" s="11" t="str">
        <x:f>IF(AO2242&gt;='01 Controls'!$E$16,"PASS","FAIL")</x:f>
        <x:v>FAIL</x:v>
      </x:c>
      <x:c r="AQ2242" s="11" t="str">
        <x:v>UNQUANTIFIED</x:v>
      </x:c>
      <x:c r="AR2242" s="11" t="str">
        <x:v>Position-class planning record; serial item and receiver open</x:v>
      </x:c>
      <x:c r="AS2242" s="26"/>
      <x:c r="AT2242" s="26"/>
    </x:row>
    <x:row r="2243">
      <x:c r="C2243" s="11" t="str">
        <x:v>M2-CM-RDC-LIN-18</x:v>
      </x:c>
      <x:c r="D2243" s="11" t="str">
        <x:v>M2</x:v>
      </x:c>
      <x:c r="E2243" s="11" t="str">
        <x:v>Urban heat</x:v>
      </x:c>
      <x:c r="F2243" s="11" t="str">
        <x:v>CM-RDC</x:v>
      </x:c>
      <x:c r="G2243" s="11" t="str">
        <x:v>Return and durable-continuity group</x:v>
      </x:c>
      <x:c r="H2243" s="11" t="str">
        <x:v>LIN-18</x:v>
      </x:c>
      <x:c r="I2243" s="19" t="n">
        <x:v>72</x:v>
      </x:c>
      <x:c r="J2243" s="21" t="n">
        <x:v>5</x:v>
      </x:c>
      <x:c r="K2243" s="18" t="n">
        <x:f>'05 Cargo Register'!K451</x:f>
        <x:v>27</x:v>
      </x:c>
      <x:c r="L2243" s="18" t="n">
        <x:f>'05 Cargo Register'!N451</x:f>
        <x:v>2</x:v>
      </x:c>
      <x:c r="M2243" s="18" t="n">
        <x:f>'05 Cargo Register'!O451</x:f>
        <x:v>88</x:v>
      </x:c>
      <x:c r="N2243" s="18" t="n">
        <x:f>J2243*K2243</x:f>
        <x:v>135</x:v>
      </x:c>
      <x:c r="O2243" s="18" t="n">
        <x:f>J2243*L2243</x:f>
        <x:v>10</x:v>
      </x:c>
      <x:c r="P2243" s="18" t="n">
        <x:f>J2243*M2243</x:f>
        <x:v>440</x:v>
      </x:c>
      <x:c r="Q2243" s="22" t="n">
        <x:f>'01 Controls'!$E$26*'02 Cargo Classes'!$M$13</x:f>
        <x:v>0</x:v>
      </x:c>
      <x:c r="R2243" s="22" t="n">
        <x:f>'01 Controls'!$F$26*'02 Cargo Classes'!$N$13</x:f>
        <x:v>0</x:v>
      </x:c>
      <x:c r="S2243" s="22" t="n">
        <x:f>'01 Controls'!$G$26*'02 Cargo Classes'!$O$13</x:f>
        <x:v>0.95</x:v>
      </x:c>
      <x:c r="T2243" s="22" t="n">
        <x:f>'01 Controls'!$H$26*'02 Cargo Classes'!$P$13</x:f>
        <x:v>0</x:v>
      </x:c>
      <x:c r="U2243" s="22" t="n">
        <x:f>SUM(Q2243:T2243)</x:f>
        <x:v>0.95</x:v>
      </x:c>
      <x:c r="V2243" s="18" t="n">
        <x:f>IF(U2243=0,0,N2243*Q2243/U2243)</x:f>
        <x:v>0</x:v>
      </x:c>
      <x:c r="W2243" s="18" t="n">
        <x:f>IF(U2243=0,0,P2243*Q2243/U2243)</x:f>
        <x:v>0</x:v>
      </x:c>
      <x:c r="X2243" s="18" t="n">
        <x:f>MAX(V2243,W2243*'01 Controls'!$E$12)</x:f>
        <x:v>0</x:v>
      </x:c>
      <x:c r="Y2243" s="18" t="n">
        <x:f>IF(U2243=0,0,N2243*R2243/U2243)</x:f>
        <x:v>0</x:v>
      </x:c>
      <x:c r="Z2243" s="18" t="n">
        <x:f>IF(U2243=0,0,P2243*R2243/U2243)</x:f>
        <x:v>0</x:v>
      </x:c>
      <x:c r="AA2243" s="18" t="n">
        <x:f>MAX(Y2243,Z2243*'01 Controls'!$E$13)</x:f>
        <x:v>0</x:v>
      </x:c>
      <x:c r="AB2243" s="18" t="n">
        <x:f>IF(U2243=0,0,N2243*S2243/U2243)</x:f>
        <x:v>135</x:v>
      </x:c>
      <x:c r="AC2243" s="18" t="n">
        <x:f>IF(U2243=0,0,P2243*S2243/U2243)</x:f>
        <x:v>440</x:v>
      </x:c>
      <x:c r="AD2243" s="18" t="n">
        <x:f>MAX(AB2243,AC2243*'01 Controls'!$E$14)</x:f>
        <x:v>135</x:v>
      </x:c>
      <x:c r="AE2243" s="18" t="n">
        <x:f>IF(U2243=0,0,N2243*T2243/U2243)</x:f>
        <x:v>0</x:v>
      </x:c>
      <x:c r="AF2243" s="18" t="n">
        <x:f>IF(U2243=0,0,P2243*T2243/U2243)</x:f>
        <x:v>0</x:v>
      </x:c>
      <x:c r="AG2243" s="18" t="n">
        <x:f>MAX(AE2243,AF2243*'01 Controls'!$E$15)</x:f>
        <x:v>0</x:v>
      </x:c>
      <x:c r="AH2243" s="18" t="n">
        <x:f>SUM(V2243,Y2243,AB2243,AE2243)</x:f>
        <x:v>135</x:v>
      </x:c>
      <x:c r="AI2243" s="18" t="n">
        <x:f>N2243-AH2243</x:f>
        <x:v>0</x:v>
      </x:c>
      <x:c r="AJ2243" s="18" t="n">
        <x:f>V2243*INDEX('07 Mode Capacity'!$P$6:$P$17,MATCH("AIR-"&amp;I2243,'07 Mode Capacity'!$C$6:$C$17,0))</x:f>
        <x:v>0</x:v>
      </x:c>
      <x:c r="AK2243" s="18" t="n">
        <x:f>Y2243*INDEX('07 Mode Capacity'!$P$6:$P$17,MATCH("OCEAN-"&amp;I2243,'07 Mode Capacity'!$C$6:$C$17,0))</x:f>
        <x:v>0</x:v>
      </x:c>
      <x:c r="AL2243" s="18" t="n">
        <x:f>AB2243*INDEX('07 Mode Capacity'!$P$6:$P$17,MATCH("LAND-"&amp;I2243,'07 Mode Capacity'!$C$6:$C$17,0))</x:f>
        <x:v>96.52638034532252</x:v>
      </x:c>
      <x:c r="AM2243" s="18" t="n">
        <x:f>AE2243*INDEX('07 Mode Capacity'!$P$6:$P$17,MATCH("INLAND-"&amp;I2243,'07 Mode Capacity'!$C$6:$C$17,0))</x:f>
        <x:v>0</x:v>
      </x:c>
      <x:c r="AN2243" s="18" t="n">
        <x:f>SUM(AJ2243:AM2243)</x:f>
        <x:v>96.52638034532252</x:v>
      </x:c>
      <x:c r="AO2243" s="17" t="n">
        <x:f>IF(N2243=0,1,AN2243/N2243)</x:f>
        <x:v>0.7150102247801668</x:v>
      </x:c>
      <x:c r="AP2243" s="11" t="str">
        <x:f>IF(AO2243&gt;='01 Controls'!$E$16,"PASS","FAIL")</x:f>
        <x:v>FAIL</x:v>
      </x:c>
      <x:c r="AQ2243" s="11" t="str">
        <x:v>UNQUANTIFIED</x:v>
      </x:c>
      <x:c r="AR2243" s="11" t="str">
        <x:v>Position-class planning record; serial item and receiver open</x:v>
      </x:c>
      <x:c r="AS2243" s="26"/>
      <x:c r="AT2243" s="26"/>
    </x:row>
    <x:row r="2244">
      <x:c r="C2244" s="11" t="str">
        <x:v>M2-CM-RDC-BLK-08</x:v>
      </x:c>
      <x:c r="D2244" s="11" t="str">
        <x:v>M2</x:v>
      </x:c>
      <x:c r="E2244" s="11" t="str">
        <x:v>Urban heat</x:v>
      </x:c>
      <x:c r="F2244" s="11" t="str">
        <x:v>CM-RDC</x:v>
      </x:c>
      <x:c r="G2244" s="11" t="str">
        <x:v>Return and durable-continuity group</x:v>
      </x:c>
      <x:c r="H2244" s="11" t="str">
        <x:v>BLK-08</x:v>
      </x:c>
      <x:c r="I2244" s="19" t="n">
        <x:v>48</x:v>
      </x:c>
      <x:c r="J2244" s="21" t="n">
        <x:v>5</x:v>
      </x:c>
      <x:c r="K2244" s="18" t="n">
        <x:f>'05 Cargo Register'!K452</x:f>
        <x:v>40.5</x:v>
      </x:c>
      <x:c r="L2244" s="18" t="n">
        <x:f>'05 Cargo Register'!N452</x:f>
        <x:v>7</x:v>
      </x:c>
      <x:c r="M2244" s="18" t="n">
        <x:f>'05 Cargo Register'!O452</x:f>
        <x:v>357</x:v>
      </x:c>
      <x:c r="N2244" s="18" t="n">
        <x:f>J2244*K2244</x:f>
        <x:v>202.5</x:v>
      </x:c>
      <x:c r="O2244" s="18" t="n">
        <x:f>J2244*L2244</x:f>
        <x:v>35</x:v>
      </x:c>
      <x:c r="P2244" s="18" t="n">
        <x:f>J2244*M2244</x:f>
        <x:v>1785</x:v>
      </x:c>
      <x:c r="Q2244" s="22" t="n">
        <x:f>'01 Controls'!$E$26*'02 Cargo Classes'!$M$14</x:f>
        <x:v>0.05</x:v>
      </x:c>
      <x:c r="R2244" s="22" t="n">
        <x:f>'01 Controls'!$F$26*'02 Cargo Classes'!$N$14</x:f>
        <x:v>0</x:v>
      </x:c>
      <x:c r="S2244" s="22" t="n">
        <x:f>'01 Controls'!$G$26*'02 Cargo Classes'!$O$14</x:f>
        <x:v>0.95</x:v>
      </x:c>
      <x:c r="T2244" s="22" t="n">
        <x:f>'01 Controls'!$H$26*'02 Cargo Classes'!$P$14</x:f>
        <x:v>0</x:v>
      </x:c>
      <x:c r="U2244" s="22" t="n">
        <x:f>SUM(Q2244:T2244)</x:f>
        <x:v>1</x:v>
      </x:c>
      <x:c r="V2244" s="18" t="n">
        <x:f>IF(U2244=0,0,N2244*Q2244/U2244)</x:f>
        <x:v>10.125</x:v>
      </x:c>
      <x:c r="W2244" s="18" t="n">
        <x:f>IF(U2244=0,0,P2244*Q2244/U2244)</x:f>
        <x:v>89.25</x:v>
      </x:c>
      <x:c r="X2244" s="18" t="n">
        <x:f>MAX(V2244,W2244*'01 Controls'!$E$12)</x:f>
        <x:v>22.3125</x:v>
      </x:c>
      <x:c r="Y2244" s="18" t="n">
        <x:f>IF(U2244=0,0,N2244*R2244/U2244)</x:f>
        <x:v>0</x:v>
      </x:c>
      <x:c r="Z2244" s="18" t="n">
        <x:f>IF(U2244=0,0,P2244*R2244/U2244)</x:f>
        <x:v>0</x:v>
      </x:c>
      <x:c r="AA2244" s="18" t="n">
        <x:f>MAX(Y2244,Z2244*'01 Controls'!$E$13)</x:f>
        <x:v>0</x:v>
      </x:c>
      <x:c r="AB2244" s="18" t="n">
        <x:f>IF(U2244=0,0,N2244*S2244/U2244)</x:f>
        <x:v>192.375</x:v>
      </x:c>
      <x:c r="AC2244" s="18" t="n">
        <x:f>IF(U2244=0,0,P2244*S2244/U2244)</x:f>
        <x:v>1695.75</x:v>
      </x:c>
      <x:c r="AD2244" s="18" t="n">
        <x:f>MAX(AB2244,AC2244*'01 Controls'!$E$14)</x:f>
        <x:v>339.15000000000003</x:v>
      </x:c>
      <x:c r="AE2244" s="18" t="n">
        <x:f>IF(U2244=0,0,N2244*T2244/U2244)</x:f>
        <x:v>0</x:v>
      </x:c>
      <x:c r="AF2244" s="18" t="n">
        <x:f>IF(U2244=0,0,P2244*T2244/U2244)</x:f>
        <x:v>0</x:v>
      </x:c>
      <x:c r="AG2244" s="18" t="n">
        <x:f>MAX(AE2244,AF2244*'01 Controls'!$E$15)</x:f>
        <x:v>0</x:v>
      </x:c>
      <x:c r="AH2244" s="18" t="n">
        <x:f>SUM(V2244,Y2244,AB2244,AE2244)</x:f>
        <x:v>202.5</x:v>
      </x:c>
      <x:c r="AI2244" s="18" t="n">
        <x:f>N2244-AH2244</x:f>
        <x:v>0</x:v>
      </x:c>
      <x:c r="AJ2244" s="18" t="n">
        <x:f>V2244*INDEX('07 Mode Capacity'!$P$6:$P$17,MATCH("AIR-"&amp;I2244,'07 Mode Capacity'!$C$6:$C$17,0))</x:f>
        <x:v>2.838398540179088</x:v>
      </x:c>
      <x:c r="AK2244" s="18" t="n">
        <x:f>Y2244*INDEX('07 Mode Capacity'!$P$6:$P$17,MATCH("OCEAN-"&amp;I2244,'07 Mode Capacity'!$C$6:$C$17,0))</x:f>
        <x:v>0</x:v>
      </x:c>
      <x:c r="AL2244" s="18" t="n">
        <x:f>AB2244*INDEX('07 Mode Capacity'!$P$6:$P$17,MATCH("LAND-"&amp;I2244,'07 Mode Capacity'!$C$6:$C$17,0))</x:f>
        <x:v>23.478958897861</x:v>
      </x:c>
      <x:c r="AM2244" s="18" t="n">
        <x:f>AE2244*INDEX('07 Mode Capacity'!$P$6:$P$17,MATCH("INLAND-"&amp;I2244,'07 Mode Capacity'!$C$6:$C$17,0))</x:f>
        <x:v>0</x:v>
      </x:c>
      <x:c r="AN2244" s="18" t="n">
        <x:f>SUM(AJ2244:AM2244)</x:f>
        <x:v>26.317357438040087</x:v>
      </x:c>
      <x:c r="AO2244" s="17" t="n">
        <x:f>IF(N2244=0,1,AN2244/N2244)</x:f>
        <x:v>0.1299622589532844</x:v>
      </x:c>
      <x:c r="AP2244" s="11" t="str">
        <x:f>IF(AO2244&gt;='01 Controls'!$E$16,"PASS","FAIL")</x:f>
        <x:v>FAIL</x:v>
      </x:c>
      <x:c r="AQ2244" s="11" t="str">
        <x:v>UNQUANTIFIED</x:v>
      </x:c>
      <x:c r="AR2244" s="11" t="str">
        <x:v>Position-class planning record; serial item and receiver open</x:v>
      </x:c>
      <x:c r="AS2244" s="26"/>
      <x:c r="AT2244" s="26"/>
    </x:row>
    <x:row r="2245">
      <x:c r="C2245" s="11" t="str">
        <x:v>M2-CM-RDC-OOG-80</x:v>
      </x:c>
      <x:c r="D2245" s="11" t="str">
        <x:v>M2</x:v>
      </x:c>
      <x:c r="E2245" s="11" t="str">
        <x:v>Urban heat</x:v>
      </x:c>
      <x:c r="F2245" s="11" t="str">
        <x:v>CM-RDC</x:v>
      </x:c>
      <x:c r="G2245" s="11" t="str">
        <x:v>Return and durable-continuity group</x:v>
      </x:c>
      <x:c r="H2245" s="11" t="str">
        <x:v>OOG-80</x:v>
      </x:c>
      <x:c r="I2245" s="19" t="n">
        <x:v>72</x:v>
      </x:c>
      <x:c r="J2245" s="21" t="n">
        <x:v>5</x:v>
      </x:c>
      <x:c r="K2245" s="18" t="n">
        <x:f>'05 Cargo Register'!K453</x:f>
        <x:v>121.5</x:v>
      </x:c>
      <x:c r="L2245" s="18" t="n">
        <x:f>'05 Cargo Register'!N453</x:f>
        <x:v>3</x:v>
      </x:c>
      <x:c r="M2245" s="18" t="n">
        <x:f>'05 Cargo Register'!O453</x:f>
        <x:v>528</x:v>
      </x:c>
      <x:c r="N2245" s="18" t="n">
        <x:f>J2245*K2245</x:f>
        <x:v>607.5</x:v>
      </x:c>
      <x:c r="O2245" s="18" t="n">
        <x:f>J2245*L2245</x:f>
        <x:v>15</x:v>
      </x:c>
      <x:c r="P2245" s="18" t="n">
        <x:f>J2245*M2245</x:f>
        <x:v>2640</x:v>
      </x:c>
      <x:c r="Q2245" s="22" t="n">
        <x:f>'01 Controls'!$E$26*'02 Cargo Classes'!$M$15</x:f>
        <x:v>0</x:v>
      </x:c>
      <x:c r="R2245" s="22" t="n">
        <x:f>'01 Controls'!$F$26*'02 Cargo Classes'!$N$15</x:f>
        <x:v>0</x:v>
      </x:c>
      <x:c r="S2245" s="22" t="n">
        <x:f>'01 Controls'!$G$26*'02 Cargo Classes'!$O$15</x:f>
        <x:v>0.57</x:v>
      </x:c>
      <x:c r="T2245" s="22" t="n">
        <x:f>'01 Controls'!$H$26*'02 Cargo Classes'!$P$15</x:f>
        <x:v>0</x:v>
      </x:c>
      <x:c r="U2245" s="22" t="n">
        <x:f>SUM(Q2245:T2245)</x:f>
        <x:v>0.57</x:v>
      </x:c>
      <x:c r="V2245" s="18" t="n">
        <x:f>IF(U2245=0,0,N2245*Q2245/U2245)</x:f>
        <x:v>0</x:v>
      </x:c>
      <x:c r="W2245" s="18" t="n">
        <x:f>IF(U2245=0,0,P2245*Q2245/U2245)</x:f>
        <x:v>0</x:v>
      </x:c>
      <x:c r="X2245" s="18" t="n">
        <x:f>MAX(V2245,W2245*'01 Controls'!$E$12)</x:f>
        <x:v>0</x:v>
      </x:c>
      <x:c r="Y2245" s="18" t="n">
        <x:f>IF(U2245=0,0,N2245*R2245/U2245)</x:f>
        <x:v>0</x:v>
      </x:c>
      <x:c r="Z2245" s="18" t="n">
        <x:f>IF(U2245=0,0,P2245*R2245/U2245)</x:f>
        <x:v>0</x:v>
      </x:c>
      <x:c r="AA2245" s="18" t="n">
        <x:f>MAX(Y2245,Z2245*'01 Controls'!$E$13)</x:f>
        <x:v>0</x:v>
      </x:c>
      <x:c r="AB2245" s="18" t="n">
        <x:f>IF(U2245=0,0,N2245*S2245/U2245)</x:f>
        <x:v>607.5</x:v>
      </x:c>
      <x:c r="AC2245" s="18" t="n">
        <x:f>IF(U2245=0,0,P2245*S2245/U2245)</x:f>
        <x:v>2640</x:v>
      </x:c>
      <x:c r="AD2245" s="18" t="n">
        <x:f>MAX(AB2245,AC2245*'01 Controls'!$E$14)</x:f>
        <x:v>607.5</x:v>
      </x:c>
      <x:c r="AE2245" s="18" t="n">
        <x:f>IF(U2245=0,0,N2245*T2245/U2245)</x:f>
        <x:v>0</x:v>
      </x:c>
      <x:c r="AF2245" s="18" t="n">
        <x:f>IF(U2245=0,0,P2245*T2245/U2245)</x:f>
        <x:v>0</x:v>
      </x:c>
      <x:c r="AG2245" s="18" t="n">
        <x:f>MAX(AE2245,AF2245*'01 Controls'!$E$15)</x:f>
        <x:v>0</x:v>
      </x:c>
      <x:c r="AH2245" s="18" t="n">
        <x:f>SUM(V2245,Y2245,AB2245,AE2245)</x:f>
        <x:v>607.5</x:v>
      </x:c>
      <x:c r="AI2245" s="18" t="n">
        <x:f>N2245-AH2245</x:f>
        <x:v>0</x:v>
      </x:c>
      <x:c r="AJ2245" s="18" t="n">
        <x:f>V2245*INDEX('07 Mode Capacity'!$P$6:$P$17,MATCH("AIR-"&amp;I2245,'07 Mode Capacity'!$C$6:$C$17,0))</x:f>
        <x:v>0</x:v>
      </x:c>
      <x:c r="AK2245" s="18" t="n">
        <x:f>Y2245*INDEX('07 Mode Capacity'!$P$6:$P$17,MATCH("OCEAN-"&amp;I2245,'07 Mode Capacity'!$C$6:$C$17,0))</x:f>
        <x:v>0</x:v>
      </x:c>
      <x:c r="AL2245" s="18" t="n">
        <x:f>AB2245*INDEX('07 Mode Capacity'!$P$6:$P$17,MATCH("LAND-"&amp;I2245,'07 Mode Capacity'!$C$6:$C$17,0))</x:f>
        <x:v>434.36871155395136</x:v>
      </x:c>
      <x:c r="AM2245" s="18" t="n">
        <x:f>AE2245*INDEX('07 Mode Capacity'!$P$6:$P$17,MATCH("INLAND-"&amp;I2245,'07 Mode Capacity'!$C$6:$C$17,0))</x:f>
        <x:v>0</x:v>
      </x:c>
      <x:c r="AN2245" s="18" t="n">
        <x:f>SUM(AJ2245:AM2245)</x:f>
        <x:v>434.36871155395136</x:v>
      </x:c>
      <x:c r="AO2245" s="17" t="n">
        <x:f>IF(N2245=0,1,AN2245/N2245)</x:f>
        <x:v>0.7150102247801668</x:v>
      </x:c>
      <x:c r="AP2245" s="11" t="str">
        <x:f>IF(AO2245&gt;='01 Controls'!$E$16,"PASS","FAIL")</x:f>
        <x:v>FAIL</x:v>
      </x:c>
      <x:c r="AQ2245" s="11" t="str">
        <x:v>UNQUANTIFIED</x:v>
      </x:c>
      <x:c r="AR2245" s="11" t="str">
        <x:v>Position-class planning record; serial item and receiver open</x:v>
      </x:c>
      <x:c r="AS2245" s="26"/>
      <x:c r="AT2245" s="26"/>
    </x:row>
    <x:row r="2246">
      <x:c r="C2246" s="11" t="str">
        <x:v>M3-J-CIE-APL-45</x:v>
      </x:c>
      <x:c r="D2246" s="11" t="str">
        <x:v>M3</x:v>
      </x:c>
      <x:c r="E2246" s="11" t="str">
        <x:v>Inland flood</x:v>
      </x:c>
      <x:c r="F2246" s="11" t="str">
        <x:v>J-CIE</x:v>
      </x:c>
      <x:c r="G2246" s="11" t="str">
        <x:v>Civil integration and effects group</x:v>
      </x:c>
      <x:c r="H2246" s="11" t="str">
        <x:v>APL-45</x:v>
      </x:c>
      <x:c r="I2246" s="19" t="n">
        <x:v>24</x:v>
      </x:c>
      <x:c r="J2246" s="21" t="n">
        <x:v>3</x:v>
      </x:c>
      <x:c r="K2246" s="18" t="n">
        <x:f>'05 Cargo Register'!K6</x:f>
        <x:v>214.5</x:v>
      </x:c>
      <x:c r="L2246" s="18" t="n">
        <x:f>'05 Cargo Register'!N6</x:f>
        <x:v>57</x:v>
      </x:c>
      <x:c r="M2246" s="18" t="n">
        <x:f>'05 Cargo Register'!O6</x:f>
        <x:v>427.5</x:v>
      </x:c>
      <x:c r="N2246" s="18" t="n">
        <x:f>J2246*K2246</x:f>
        <x:v>643.5</x:v>
      </x:c>
      <x:c r="O2246" s="18" t="n">
        <x:f>J2246*L2246</x:f>
        <x:v>171</x:v>
      </x:c>
      <x:c r="P2246" s="18" t="n">
        <x:f>J2246*M2246</x:f>
        <x:v>1282.5</x:v>
      </x:c>
      <x:c r="Q2246" s="22" t="n">
        <x:f>'01 Controls'!$E$27*'02 Cargo Classes'!$M$6</x:f>
        <x:v>0.15000000000000002</x:v>
      </x:c>
      <x:c r="R2246" s="22" t="n">
        <x:f>'01 Controls'!$F$27*'02 Cargo Classes'!$N$6</x:f>
        <x:v>0</x:v>
      </x:c>
      <x:c r="S2246" s="22" t="n">
        <x:f>'01 Controls'!$G$27*'02 Cargo Classes'!$O$6</x:f>
        <x:v>0.7</x:v>
      </x:c>
      <x:c r="T2246" s="22" t="n">
        <x:f>'01 Controls'!$H$27*'02 Cargo Classes'!$P$6</x:f>
        <x:v>0.075</x:v>
      </x:c>
      <x:c r="U2246" s="22" t="n">
        <x:f>SUM(Q2246:T2246)</x:f>
        <x:v>0.9249999999999999</x:v>
      </x:c>
      <x:c r="V2246" s="18" t="n">
        <x:f>IF(U2246=0,0,N2246*Q2246/U2246)</x:f>
        <x:v>104.35135135135138</x:v>
      </x:c>
      <x:c r="W2246" s="18" t="n">
        <x:f>IF(U2246=0,0,P2246*Q2246/U2246)</x:f>
        <x:v>207.97297297297303</x:v>
      </x:c>
      <x:c r="X2246" s="18" t="n">
        <x:f>MAX(V2246,W2246*'01 Controls'!$E$12)</x:f>
        <x:v>104.35135135135138</x:v>
      </x:c>
      <x:c r="Y2246" s="18" t="n">
        <x:f>IF(U2246=0,0,N2246*R2246/U2246)</x:f>
        <x:v>0</x:v>
      </x:c>
      <x:c r="Z2246" s="18" t="n">
        <x:f>IF(U2246=0,0,P2246*R2246/U2246)</x:f>
        <x:v>0</x:v>
      </x:c>
      <x:c r="AA2246" s="18" t="n">
        <x:f>MAX(Y2246,Z2246*'01 Controls'!$E$13)</x:f>
        <x:v>0</x:v>
      </x:c>
      <x:c r="AB2246" s="18" t="n">
        <x:f>IF(U2246=0,0,N2246*S2246/U2246)</x:f>
        <x:v>486.97297297297297</x:v>
      </x:c>
      <x:c r="AC2246" s="18" t="n">
        <x:f>IF(U2246=0,0,P2246*S2246/U2246)</x:f>
        <x:v>970.5405405405405</x:v>
      </x:c>
      <x:c r="AD2246" s="18" t="n">
        <x:f>MAX(AB2246,AC2246*'01 Controls'!$E$14)</x:f>
        <x:v>486.97297297297297</x:v>
      </x:c>
      <x:c r="AE2246" s="18" t="n">
        <x:f>IF(U2246=0,0,N2246*T2246/U2246)</x:f>
        <x:v>52.17567567567568</x:v>
      </x:c>
      <x:c r="AF2246" s="18" t="n">
        <x:f>IF(U2246=0,0,P2246*T2246/U2246)</x:f>
        <x:v>103.9864864864865</x:v>
      </x:c>
      <x:c r="AG2246" s="18" t="n">
        <x:f>MAX(AE2246,AF2246*'01 Controls'!$E$15)</x:f>
        <x:v>52.17567567567568</x:v>
      </x:c>
      <x:c r="AH2246" s="18" t="n">
        <x:f>SUM(V2246,Y2246,AB2246,AE2246)</x:f>
        <x:v>643.5</x:v>
      </x:c>
      <x:c r="AI2246" s="18" t="n">
        <x:f>N2246-AH2246</x:f>
        <x:v>0</x:v>
      </x:c>
      <x:c r="AJ2246" s="18" t="n">
        <x:f>V2246*INDEX('07 Mode Capacity'!$P$6:$P$17,MATCH("AIR-"&amp;I2246,'07 Mode Capacity'!$C$6:$C$17,0))</x:f>
        <x:v>21.174357187185823</x:v>
      </x:c>
      <x:c r="AK2246" s="18" t="n">
        <x:f>Y2246*INDEX('07 Mode Capacity'!$P$6:$P$17,MATCH("OCEAN-"&amp;I2246,'07 Mode Capacity'!$C$6:$C$17,0))</x:f>
        <x:v>0</x:v>
      </x:c>
      <x:c r="AL2246" s="18" t="n">
        <x:f>AB2246*INDEX('07 Mode Capacity'!$P$6:$P$17,MATCH("LAND-"&amp;I2246,'07 Mode Capacity'!$C$6:$C$17,0))</x:f>
        <x:v>186.2676122467083</x:v>
      </x:c>
      <x:c r="AM2246" s="18" t="n">
        <x:f>AE2246*INDEX('07 Mode Capacity'!$P$6:$P$17,MATCH("INLAND-"&amp;I2246,'07 Mode Capacity'!$C$6:$C$17,0))</x:f>
        <x:v>52.17567567567568</x:v>
      </x:c>
      <x:c r="AN2246" s="18" t="n">
        <x:f>SUM(AJ2246:AM2246)</x:f>
        <x:v>259.6176451095698</x:v>
      </x:c>
      <x:c r="AO2246" s="17" t="n">
        <x:f>IF(N2246=0,1,AN2246/N2246)</x:f>
        <x:v>0.40344622394649543</x:v>
      </x:c>
      <x:c r="AP2246" s="11" t="str">
        <x:f>IF(AO2246&gt;='01 Controls'!$E$16,"PASS","FAIL")</x:f>
        <x:v>FAIL</x:v>
      </x:c>
      <x:c r="AQ2246" s="11" t="str">
        <x:v>UNQUANTIFIED</x:v>
      </x:c>
      <x:c r="AR2246" s="11" t="str">
        <x:v>Position-class planning record; serial item and receiver open</x:v>
      </x:c>
      <x:c r="AS2246" s="26"/>
      <x:c r="AT2246" s="26"/>
    </x:row>
    <x:row r="2247">
      <x:c r="C2247" s="11" t="str">
        <x:v>M3-J-CIE-ISO-18</x:v>
      </x:c>
      <x:c r="D2247" s="11" t="str">
        <x:v>M3</x:v>
      </x:c>
      <x:c r="E2247" s="11" t="str">
        <x:v>Inland flood</x:v>
      </x:c>
      <x:c r="F2247" s="11" t="str">
        <x:v>J-CIE</x:v>
      </x:c>
      <x:c r="G2247" s="11" t="str">
        <x:v>Civil integration and effects group</x:v>
      </x:c>
      <x:c r="H2247" s="11" t="str">
        <x:v>ISO-18</x:v>
      </x:c>
      <x:c r="I2247" s="19" t="n">
        <x:v>48</x:v>
      </x:c>
      <x:c r="J2247" s="21" t="n">
        <x:v>3</x:v>
      </x:c>
      <x:c r="K2247" s="18" t="n">
        <x:f>'05 Cargo Register'!K7</x:f>
        <x:v>268.125</x:v>
      </x:c>
      <x:c r="L2247" s="18" t="n">
        <x:f>'05 Cargo Register'!N7</x:f>
        <x:v>18</x:v>
      </x:c>
      <x:c r="M2247" s="18" t="n">
        <x:f>'05 Cargo Register'!O7</x:f>
        <x:v>475.20000000000005</x:v>
      </x:c>
      <x:c r="N2247" s="18" t="n">
        <x:f>J2247*K2247</x:f>
        <x:v>804.375</x:v>
      </x:c>
      <x:c r="O2247" s="18" t="n">
        <x:f>J2247*L2247</x:f>
        <x:v>54</x:v>
      </x:c>
      <x:c r="P2247" s="18" t="n">
        <x:f>J2247*M2247</x:f>
        <x:v>1425.6000000000001</x:v>
      </x:c>
      <x:c r="Q2247" s="22" t="n">
        <x:f>'01 Controls'!$E$27*'02 Cargo Classes'!$M$7</x:f>
        <x:v>0.010000000000000002</x:v>
      </x:c>
      <x:c r="R2247" s="22" t="n">
        <x:f>'01 Controls'!$F$27*'02 Cargo Classes'!$N$7</x:f>
        <x:v>0</x:v>
      </x:c>
      <x:c r="S2247" s="22" t="n">
        <x:f>'01 Controls'!$G$27*'02 Cargo Classes'!$O$7</x:f>
        <x:v>0.84</x:v>
      </x:c>
      <x:c r="T2247" s="22" t="n">
        <x:f>'01 Controls'!$H$27*'02 Cargo Classes'!$P$7</x:f>
        <x:v>0.2</x:v>
      </x:c>
      <x:c r="U2247" s="22" t="n">
        <x:f>SUM(Q2247:T2247)</x:f>
        <x:v>1.05</x:v>
      </x:c>
      <x:c r="V2247" s="18" t="n">
        <x:f>IF(U2247=0,0,N2247*Q2247/U2247)</x:f>
        <x:v>7.6607142857142865</x:v>
      </x:c>
      <x:c r="W2247" s="18" t="n">
        <x:f>IF(U2247=0,0,P2247*Q2247/U2247)</x:f>
        <x:v>13.57714285714286</x:v>
      </x:c>
      <x:c r="X2247" s="18" t="n">
        <x:f>MAX(V2247,W2247*'01 Controls'!$E$12)</x:f>
        <x:v>7.6607142857142865</x:v>
      </x:c>
      <x:c r="Y2247" s="18" t="n">
        <x:f>IF(U2247=0,0,N2247*R2247/U2247)</x:f>
        <x:v>0</x:v>
      </x:c>
      <x:c r="Z2247" s="18" t="n">
        <x:f>IF(U2247=0,0,P2247*R2247/U2247)</x:f>
        <x:v>0</x:v>
      </x:c>
      <x:c r="AA2247" s="18" t="n">
        <x:f>MAX(Y2247,Z2247*'01 Controls'!$E$13)</x:f>
        <x:v>0</x:v>
      </x:c>
      <x:c r="AB2247" s="18" t="n">
        <x:f>IF(U2247=0,0,N2247*S2247/U2247)</x:f>
        <x:v>643.4999999999999</x:v>
      </x:c>
      <x:c r="AC2247" s="18" t="n">
        <x:f>IF(U2247=0,0,P2247*S2247/U2247)</x:f>
        <x:v>1140.48</x:v>
      </x:c>
      <x:c r="AD2247" s="18" t="n">
        <x:f>MAX(AB2247,AC2247*'01 Controls'!$E$14)</x:f>
        <x:v>643.4999999999999</x:v>
      </x:c>
      <x:c r="AE2247" s="18" t="n">
        <x:f>IF(U2247=0,0,N2247*T2247/U2247)</x:f>
        <x:v>153.2142857142857</x:v>
      </x:c>
      <x:c r="AF2247" s="18" t="n">
        <x:f>IF(U2247=0,0,P2247*T2247/U2247)</x:f>
        <x:v>271.5428571428572</x:v>
      </x:c>
      <x:c r="AG2247" s="18" t="n">
        <x:f>MAX(AE2247,AF2247*'01 Controls'!$E$15)</x:f>
        <x:v>153.2142857142857</x:v>
      </x:c>
      <x:c r="AH2247" s="18" t="n">
        <x:f>SUM(V2247,Y2247,AB2247,AE2247)</x:f>
        <x:v>804.3749999999999</x:v>
      </x:c>
      <x:c r="AI2247" s="18" t="n">
        <x:f>N2247-AH2247</x:f>
        <x:v>1.1368683772161603e-13</x:v>
      </x:c>
      <x:c r="AJ2247" s="18" t="n">
        <x:f>V2247*INDEX('07 Mode Capacity'!$P$6:$P$17,MATCH("AIR-"&amp;I2247,'07 Mode Capacity'!$C$6:$C$17,0))</x:f>
        <x:v>2.1475713822519027</x:v>
      </x:c>
      <x:c r="AK2247" s="18" t="n">
        <x:f>Y2247*INDEX('07 Mode Capacity'!$P$6:$P$17,MATCH("OCEAN-"&amp;I2247,'07 Mode Capacity'!$C$6:$C$17,0))</x:f>
        <x:v>0</x:v>
      </x:c>
      <x:c r="AL2247" s="18" t="n">
        <x:f>AB2247*INDEX('07 Mode Capacity'!$P$6:$P$17,MATCH("LAND-"&amp;I2247,'07 Mode Capacity'!$C$6:$C$17,0))</x:f>
        <x:v>78.53780403261105</x:v>
      </x:c>
      <x:c r="AM2247" s="18" t="n">
        <x:f>AE2247*INDEX('07 Mode Capacity'!$P$6:$P$17,MATCH("INLAND-"&amp;I2247,'07 Mode Capacity'!$C$6:$C$17,0))</x:f>
        <x:v>96.71412283129342</x:v>
      </x:c>
      <x:c r="AN2247" s="18" t="n">
        <x:f>SUM(AJ2247:AM2247)</x:f>
        <x:v>177.39949824615638</x:v>
      </x:c>
      <x:c r="AO2247" s="17" t="n">
        <x:f>IF(N2247=0,1,AN2247/N2247)</x:f>
        <x:v>0.22054327676289837</x:v>
      </x:c>
      <x:c r="AP2247" s="11" t="str">
        <x:f>IF(AO2247&gt;='01 Controls'!$E$16,"PASS","FAIL")</x:f>
        <x:v>FAIL</x:v>
      </x:c>
      <x:c r="AQ2247" s="11" t="str">
        <x:v>UNQUANTIFIED</x:v>
      </x:c>
      <x:c r="AR2247" s="11" t="str">
        <x:v>Position-class planning record; serial item and receiver open</x:v>
      </x:c>
      <x:c r="AS2247" s="26"/>
      <x:c r="AT2247" s="26"/>
    </x:row>
    <x:row r="2248">
      <x:c r="C2248" s="11" t="str">
        <x:v>M3-J-CIE-COL-12</x:v>
      </x:c>
      <x:c r="D2248" s="11" t="str">
        <x:v>M3</x:v>
      </x:c>
      <x:c r="E2248" s="11" t="str">
        <x:v>Inland flood</x:v>
      </x:c>
      <x:c r="F2248" s="11" t="str">
        <x:v>J-CIE</x:v>
      </x:c>
      <x:c r="G2248" s="11" t="str">
        <x:v>Civil integration and effects group</x:v>
      </x:c>
      <x:c r="H2248" s="11" t="str">
        <x:v>COL-12</x:v>
      </x:c>
      <x:c r="I2248" s="19" t="n">
        <x:v>24</x:v>
      </x:c>
      <x:c r="J2248" s="21" t="n">
        <x:v>3</x:v>
      </x:c>
      <x:c r="K2248" s="18" t="n">
        <x:f>'05 Cargo Register'!K8</x:f>
        <x:v>53.625</x:v>
      </x:c>
      <x:c r="L2248" s="18" t="n">
        <x:f>'05 Cargo Register'!N8</x:f>
        <x:v>6</x:v>
      </x:c>
      <x:c r="M2248" s="18" t="n">
        <x:f>'05 Cargo Register'!O8</x:f>
        <x:v>158.4</x:v>
      </x:c>
      <x:c r="N2248" s="18" t="n">
        <x:f>J2248*K2248</x:f>
        <x:v>160.875</x:v>
      </x:c>
      <x:c r="O2248" s="18" t="n">
        <x:f>J2248*L2248</x:f>
        <x:v>18</x:v>
      </x:c>
      <x:c r="P2248" s="18" t="n">
        <x:f>J2248*M2248</x:f>
        <x:v>475.20000000000005</x:v>
      </x:c>
      <x:c r="Q2248" s="22" t="n">
        <x:f>'01 Controls'!$E$27*'02 Cargo Classes'!$M$8</x:f>
        <x:v>0.1</x:v>
      </x:c>
      <x:c r="R2248" s="22" t="n">
        <x:f>'01 Controls'!$F$27*'02 Cargo Classes'!$N$8</x:f>
        <x:v>0</x:v>
      </x:c>
      <x:c r="S2248" s="22" t="n">
        <x:f>'01 Controls'!$G$27*'02 Cargo Classes'!$O$8</x:f>
        <x:v>0.84</x:v>
      </x:c>
      <x:c r="T2248" s="22" t="n">
        <x:f>'01 Controls'!$H$27*'02 Cargo Classes'!$P$8</x:f>
        <x:v>0.05</x:v>
      </x:c>
      <x:c r="U2248" s="22" t="n">
        <x:f>SUM(Q2248:T2248)</x:f>
        <x:v>0.99</x:v>
      </x:c>
      <x:c r="V2248" s="18" t="n">
        <x:f>IF(U2248=0,0,N2248*Q2248/U2248)</x:f>
        <x:v>16.250000000000004</x:v>
      </x:c>
      <x:c r="W2248" s="18" t="n">
        <x:f>IF(U2248=0,0,P2248*Q2248/U2248)</x:f>
        <x:v>48.000000000000014</x:v>
      </x:c>
      <x:c r="X2248" s="18" t="n">
        <x:f>MAX(V2248,W2248*'01 Controls'!$E$12)</x:f>
        <x:v>16.250000000000004</x:v>
      </x:c>
      <x:c r="Y2248" s="18" t="n">
        <x:f>IF(U2248=0,0,N2248*R2248/U2248)</x:f>
        <x:v>0</x:v>
      </x:c>
      <x:c r="Z2248" s="18" t="n">
        <x:f>IF(U2248=0,0,P2248*R2248/U2248)</x:f>
        <x:v>0</x:v>
      </x:c>
      <x:c r="AA2248" s="18" t="n">
        <x:f>MAX(Y2248,Z2248*'01 Controls'!$E$13)</x:f>
        <x:v>0</x:v>
      </x:c>
      <x:c r="AB2248" s="18" t="n">
        <x:f>IF(U2248=0,0,N2248*S2248/U2248)</x:f>
        <x:v>136.5</x:v>
      </x:c>
      <x:c r="AC2248" s="18" t="n">
        <x:f>IF(U2248=0,0,P2248*S2248/U2248)</x:f>
        <x:v>403.2</x:v>
      </x:c>
      <x:c r="AD2248" s="18" t="n">
        <x:f>MAX(AB2248,AC2248*'01 Controls'!$E$14)</x:f>
        <x:v>136.5</x:v>
      </x:c>
      <x:c r="AE2248" s="18" t="n">
        <x:f>IF(U2248=0,0,N2248*T2248/U2248)</x:f>
        <x:v>8.125000000000002</x:v>
      </x:c>
      <x:c r="AF2248" s="18" t="n">
        <x:f>IF(U2248=0,0,P2248*T2248/U2248)</x:f>
        <x:v>24.000000000000007</x:v>
      </x:c>
      <x:c r="AG2248" s="18" t="n">
        <x:f>MAX(AE2248,AF2248*'01 Controls'!$E$15)</x:f>
        <x:v>8.125000000000002</x:v>
      </x:c>
      <x:c r="AH2248" s="18" t="n">
        <x:f>SUM(V2248,Y2248,AB2248,AE2248)</x:f>
        <x:v>160.875</x:v>
      </x:c>
      <x:c r="AI2248" s="18" t="n">
        <x:f>N2248-AH2248</x:f>
        <x:v>0</x:v>
      </x:c>
      <x:c r="AJ2248" s="18" t="n">
        <x:f>V2248*INDEX('07 Mode Capacity'!$P$6:$P$17,MATCH("AIR-"&amp;I2248,'07 Mode Capacity'!$C$6:$C$17,0))</x:f>
        <x:v>3.29735360238163</x:v>
      </x:c>
      <x:c r="AK2248" s="18" t="n">
        <x:f>Y2248*INDEX('07 Mode Capacity'!$P$6:$P$17,MATCH("OCEAN-"&amp;I2248,'07 Mode Capacity'!$C$6:$C$17,0))</x:f>
        <x:v>0</x:v>
      </x:c>
      <x:c r="AL2248" s="18" t="n">
        <x:f>AB2248*INDEX('07 Mode Capacity'!$P$6:$P$17,MATCH("LAND-"&amp;I2248,'07 Mode Capacity'!$C$6:$C$17,0))</x:f>
        <x:v>52.21137616006217</x:v>
      </x:c>
      <x:c r="AM2248" s="18" t="n">
        <x:f>AE2248*INDEX('07 Mode Capacity'!$P$6:$P$17,MATCH("INLAND-"&amp;I2248,'07 Mode Capacity'!$C$6:$C$17,0))</x:f>
        <x:v>8.125000000000002</x:v>
      </x:c>
      <x:c r="AN2248" s="18" t="n">
        <x:f>SUM(AJ2248:AM2248)</x:f>
        <x:v>63.63372976244381</x:v>
      </x:c>
      <x:c r="AO2248" s="17" t="n">
        <x:f>IF(N2248=0,1,AN2248/N2248)</x:f>
        <x:v>0.39554765975101047</x:v>
      </x:c>
      <x:c r="AP2248" s="11" t="str">
        <x:f>IF(AO2248&gt;='01 Controls'!$E$16,"PASS","FAIL")</x:f>
        <x:v>FAIL</x:v>
      </x:c>
      <x:c r="AQ2248" s="11" t="str">
        <x:v>UNQUANTIFIED</x:v>
      </x:c>
      <x:c r="AR2248" s="11" t="str">
        <x:v>Position-class planning record; serial item and receiver open</x:v>
      </x:c>
      <x:c r="AS2248" s="26"/>
      <x:c r="AT2248" s="26"/>
    </x:row>
    <x:row r="2249">
      <x:c r="C2249" s="11" t="str">
        <x:v>M3-J-CIE-BAT-22</x:v>
      </x:c>
      <x:c r="D2249" s="11" t="str">
        <x:v>M3</x:v>
      </x:c>
      <x:c r="E2249" s="11" t="str">
        <x:v>Inland flood</x:v>
      </x:c>
      <x:c r="F2249" s="11" t="str">
        <x:v>J-CIE</x:v>
      </x:c>
      <x:c r="G2249" s="11" t="str">
        <x:v>Civil integration and effects group</x:v>
      </x:c>
      <x:c r="H2249" s="11" t="str">
        <x:v>BAT-22</x:v>
      </x:c>
      <x:c r="I2249" s="19" t="n">
        <x:v>48</x:v>
      </x:c>
      <x:c r="J2249" s="21" t="n">
        <x:v>3</x:v>
      </x:c>
      <x:c r="K2249" s="18" t="n">
        <x:f>'05 Cargo Register'!K9</x:f>
        <x:v>53.625</x:v>
      </x:c>
      <x:c r="L2249" s="18" t="n">
        <x:f>'05 Cargo Register'!N9</x:f>
        <x:v>4</x:v>
      </x:c>
      <x:c r="M2249" s="18" t="n">
        <x:f>'05 Cargo Register'!O9</x:f>
        <x:v>105.60000000000001</x:v>
      </x:c>
      <x:c r="N2249" s="18" t="n">
        <x:f>J2249*K2249</x:f>
        <x:v>160.875</x:v>
      </x:c>
      <x:c r="O2249" s="18" t="n">
        <x:f>J2249*L2249</x:f>
        <x:v>12</x:v>
      </x:c>
      <x:c r="P2249" s="18" t="n">
        <x:f>J2249*M2249</x:f>
        <x:v>316.8</x:v>
      </x:c>
      <x:c r="Q2249" s="22" t="n">
        <x:f>'01 Controls'!$E$27*'02 Cargo Classes'!$M$9</x:f>
        <x:v>0</x:v>
      </x:c>
      <x:c r="R2249" s="22" t="n">
        <x:f>'01 Controls'!$F$27*'02 Cargo Classes'!$N$9</x:f>
        <x:v>0</x:v>
      </x:c>
      <x:c r="S2249" s="22" t="n">
        <x:f>'01 Controls'!$G$27*'02 Cargo Classes'!$O$9</x:f>
        <x:v>0.7</x:v>
      </x:c>
      <x:c r="T2249" s="22" t="n">
        <x:f>'01 Controls'!$H$27*'02 Cargo Classes'!$P$9</x:f>
        <x:v>0.125</x:v>
      </x:c>
      <x:c r="U2249" s="22" t="n">
        <x:f>SUM(Q2249:T2249)</x:f>
        <x:v>0.825</x:v>
      </x:c>
      <x:c r="V2249" s="18" t="n">
        <x:f>IF(U2249=0,0,N2249*Q2249/U2249)</x:f>
        <x:v>0</x:v>
      </x:c>
      <x:c r="W2249" s="18" t="n">
        <x:f>IF(U2249=0,0,P2249*Q2249/U2249)</x:f>
        <x:v>0</x:v>
      </x:c>
      <x:c r="X2249" s="18" t="n">
        <x:f>MAX(V2249,W2249*'01 Controls'!$E$12)</x:f>
        <x:v>0</x:v>
      </x:c>
      <x:c r="Y2249" s="18" t="n">
        <x:f>IF(U2249=0,0,N2249*R2249/U2249)</x:f>
        <x:v>0</x:v>
      </x:c>
      <x:c r="Z2249" s="18" t="n">
        <x:f>IF(U2249=0,0,P2249*R2249/U2249)</x:f>
        <x:v>0</x:v>
      </x:c>
      <x:c r="AA2249" s="18" t="n">
        <x:f>MAX(Y2249,Z2249*'01 Controls'!$E$13)</x:f>
        <x:v>0</x:v>
      </x:c>
      <x:c r="AB2249" s="18" t="n">
        <x:f>IF(U2249=0,0,N2249*S2249/U2249)</x:f>
        <x:v>136.5</x:v>
      </x:c>
      <x:c r="AC2249" s="18" t="n">
        <x:f>IF(U2249=0,0,P2249*S2249/U2249)</x:f>
        <x:v>268.8</x:v>
      </x:c>
      <x:c r="AD2249" s="18" t="n">
        <x:f>MAX(AB2249,AC2249*'01 Controls'!$E$14)</x:f>
        <x:v>136.5</x:v>
      </x:c>
      <x:c r="AE2249" s="18" t="n">
        <x:f>IF(U2249=0,0,N2249*T2249/U2249)</x:f>
        <x:v>24.375</x:v>
      </x:c>
      <x:c r="AF2249" s="18" t="n">
        <x:f>IF(U2249=0,0,P2249*T2249/U2249)</x:f>
        <x:v>48.00000000000001</x:v>
      </x:c>
      <x:c r="AG2249" s="18" t="n">
        <x:f>MAX(AE2249,AF2249*'01 Controls'!$E$15)</x:f>
        <x:v>24.375</x:v>
      </x:c>
      <x:c r="AH2249" s="18" t="n">
        <x:f>SUM(V2249,Y2249,AB2249,AE2249)</x:f>
        <x:v>160.875</x:v>
      </x:c>
      <x:c r="AI2249" s="18" t="n">
        <x:f>N2249-AH2249</x:f>
        <x:v>0</x:v>
      </x:c>
      <x:c r="AJ2249" s="18" t="n">
        <x:f>V2249*INDEX('07 Mode Capacity'!$P$6:$P$17,MATCH("AIR-"&amp;I2249,'07 Mode Capacity'!$C$6:$C$17,0))</x:f>
        <x:v>0</x:v>
      </x:c>
      <x:c r="AK2249" s="18" t="n">
        <x:f>Y2249*INDEX('07 Mode Capacity'!$P$6:$P$17,MATCH("OCEAN-"&amp;I2249,'07 Mode Capacity'!$C$6:$C$17,0))</x:f>
        <x:v>0</x:v>
      </x:c>
      <x:c r="AL2249" s="18" t="n">
        <x:f>AB2249*INDEX('07 Mode Capacity'!$P$6:$P$17,MATCH("LAND-"&amp;I2249,'07 Mode Capacity'!$C$6:$C$17,0))</x:f>
        <x:v>16.65953418873568</x:v>
      </x:c>
      <x:c r="AM2249" s="18" t="n">
        <x:f>AE2249*INDEX('07 Mode Capacity'!$P$6:$P$17,MATCH("INLAND-"&amp;I2249,'07 Mode Capacity'!$C$6:$C$17,0))</x:f>
        <x:v>15.38633772316032</x:v>
      </x:c>
      <x:c r="AN2249" s="18" t="n">
        <x:f>SUM(AJ2249:AM2249)</x:f>
        <x:v>32.045871911896</x:v>
      </x:c>
      <x:c r="AO2249" s="17" t="n">
        <x:f>IF(N2249=0,1,AN2249/N2249)</x:f>
        <x:v>0.19919733900168454</x:v>
      </x:c>
      <x:c r="AP2249" s="11" t="str">
        <x:f>IF(AO2249&gt;='01 Controls'!$E$16,"PASS","FAIL")</x:f>
        <x:v>FAIL</x:v>
      </x:c>
      <x:c r="AQ2249" s="11" t="str">
        <x:v>UNQUANTIFIED</x:v>
      </x:c>
      <x:c r="AR2249" s="11" t="str">
        <x:v>Position-class planning record; serial item and receiver open</x:v>
      </x:c>
      <x:c r="AS2249" s="26"/>
      <x:c r="AT2249" s="26"/>
    </x:row>
    <x:row r="2250">
      <x:c r="C2250" s="11" t="str">
        <x:v>M3-J-CIE-TNK-20</x:v>
      </x:c>
      <x:c r="D2250" s="11" t="str">
        <x:v>M3</x:v>
      </x:c>
      <x:c r="E2250" s="11" t="str">
        <x:v>Inland flood</x:v>
      </x:c>
      <x:c r="F2250" s="11" t="str">
        <x:v>J-CIE</x:v>
      </x:c>
      <x:c r="G2250" s="11" t="str">
        <x:v>Civil integration and effects group</x:v>
      </x:c>
      <x:c r="H2250" s="11" t="str">
        <x:v>TNK-20</x:v>
      </x:c>
      <x:c r="I2250" s="19" t="n">
        <x:v>48</x:v>
      </x:c>
      <x:c r="J2250" s="21" t="n">
        <x:v>3</x:v>
      </x:c>
      <x:c r="K2250" s="18" t="n">
        <x:f>'05 Cargo Register'!K10</x:f>
        <x:v>53.625</x:v>
      </x:c>
      <x:c r="L2250" s="18" t="n">
        <x:f>'05 Cargo Register'!N10</x:f>
        <x:v>4</x:v>
      </x:c>
      <x:c r="M2250" s="18" t="n">
        <x:f>'05 Cargo Register'!O10</x:f>
        <x:v>85</x:v>
      </x:c>
      <x:c r="N2250" s="18" t="n">
        <x:f>J2250*K2250</x:f>
        <x:v>160.875</x:v>
      </x:c>
      <x:c r="O2250" s="18" t="n">
        <x:f>J2250*L2250</x:f>
        <x:v>12</x:v>
      </x:c>
      <x:c r="P2250" s="18" t="n">
        <x:f>J2250*M2250</x:f>
        <x:v>255</x:v>
      </x:c>
      <x:c r="Q2250" s="22" t="n">
        <x:f>'01 Controls'!$E$27*'02 Cargo Classes'!$M$10</x:f>
        <x:v>0</x:v>
      </x:c>
      <x:c r="R2250" s="22" t="n">
        <x:f>'01 Controls'!$F$27*'02 Cargo Classes'!$N$10</x:f>
        <x:v>0</x:v>
      </x:c>
      <x:c r="S2250" s="22" t="n">
        <x:f>'01 Controls'!$G$27*'02 Cargo Classes'!$O$10</x:f>
        <x:v>0.7</x:v>
      </x:c>
      <x:c r="T2250" s="22" t="n">
        <x:f>'01 Controls'!$H$27*'02 Cargo Classes'!$P$10</x:f>
        <x:v>0.25</x:v>
      </x:c>
      <x:c r="U2250" s="22" t="n">
        <x:f>SUM(Q2250:T2250)</x:f>
        <x:v>0.95</x:v>
      </x:c>
      <x:c r="V2250" s="18" t="n">
        <x:f>IF(U2250=0,0,N2250*Q2250/U2250)</x:f>
        <x:v>0</x:v>
      </x:c>
      <x:c r="W2250" s="18" t="n">
        <x:f>IF(U2250=0,0,P2250*Q2250/U2250)</x:f>
        <x:v>0</x:v>
      </x:c>
      <x:c r="X2250" s="18" t="n">
        <x:f>MAX(V2250,W2250*'01 Controls'!$E$12)</x:f>
        <x:v>0</x:v>
      </x:c>
      <x:c r="Y2250" s="18" t="n">
        <x:f>IF(U2250=0,0,N2250*R2250/U2250)</x:f>
        <x:v>0</x:v>
      </x:c>
      <x:c r="Z2250" s="18" t="n">
        <x:f>IF(U2250=0,0,P2250*R2250/U2250)</x:f>
        <x:v>0</x:v>
      </x:c>
      <x:c r="AA2250" s="18" t="n">
        <x:f>MAX(Y2250,Z2250*'01 Controls'!$E$13)</x:f>
        <x:v>0</x:v>
      </x:c>
      <x:c r="AB2250" s="18" t="n">
        <x:f>IF(U2250=0,0,N2250*S2250/U2250)</x:f>
        <x:v>118.53947368421053</x:v>
      </x:c>
      <x:c r="AC2250" s="18" t="n">
        <x:f>IF(U2250=0,0,P2250*S2250/U2250)</x:f>
        <x:v>187.89473684210526</x:v>
      </x:c>
      <x:c r="AD2250" s="18" t="n">
        <x:f>MAX(AB2250,AC2250*'01 Controls'!$E$14)</x:f>
        <x:v>118.53947368421053</x:v>
      </x:c>
      <x:c r="AE2250" s="18" t="n">
        <x:f>IF(U2250=0,0,N2250*T2250/U2250)</x:f>
        <x:v>42.33552631578947</x:v>
      </x:c>
      <x:c r="AF2250" s="18" t="n">
        <x:f>IF(U2250=0,0,P2250*T2250/U2250)</x:f>
        <x:v>67.10526315789474</x:v>
      </x:c>
      <x:c r="AG2250" s="18" t="n">
        <x:f>MAX(AE2250,AF2250*'01 Controls'!$E$15)</x:f>
        <x:v>42.33552631578947</x:v>
      </x:c>
      <x:c r="AH2250" s="18" t="n">
        <x:f>SUM(V2250,Y2250,AB2250,AE2250)</x:f>
        <x:v>160.875</x:v>
      </x:c>
      <x:c r="AI2250" s="18" t="n">
        <x:f>N2250-AH2250</x:f>
        <x:v>0</x:v>
      </x:c>
      <x:c r="AJ2250" s="18" t="n">
        <x:f>V2250*INDEX('07 Mode Capacity'!$P$6:$P$17,MATCH("AIR-"&amp;I2250,'07 Mode Capacity'!$C$6:$C$17,0))</x:f>
        <x:v>0</x:v>
      </x:c>
      <x:c r="AK2250" s="18" t="n">
        <x:f>Y2250*INDEX('07 Mode Capacity'!$P$6:$P$17,MATCH("OCEAN-"&amp;I2250,'07 Mode Capacity'!$C$6:$C$17,0))</x:f>
        <x:v>0</x:v>
      </x:c>
      <x:c r="AL2250" s="18" t="n">
        <x:f>AB2250*INDEX('07 Mode Capacity'!$P$6:$P$17,MATCH("LAND-"&amp;I2250,'07 Mode Capacity'!$C$6:$C$17,0))</x:f>
        <x:v>14.467490216533617</x:v>
      </x:c>
      <x:c r="AM2250" s="18" t="n">
        <x:f>AE2250*INDEX('07 Mode Capacity'!$P$6:$P$17,MATCH("INLAND-"&amp;I2250,'07 Mode Capacity'!$C$6:$C$17,0))</x:f>
        <x:v>26.723639203383712</x:v>
      </x:c>
      <x:c r="AN2250" s="18" t="n">
        <x:f>SUM(AJ2250:AM2250)</x:f>
        <x:v>41.19112941991733</x:v>
      </x:c>
      <x:c r="AO2250" s="17" t="n">
        <x:f>IF(N2250=0,1,AN2250/N2250)</x:f>
        <x:v>0.25604431651852266</x:v>
      </x:c>
      <x:c r="AP2250" s="11" t="str">
        <x:f>IF(AO2250&gt;='01 Controls'!$E$16,"PASS","FAIL")</x:f>
        <x:v>FAIL</x:v>
      </x:c>
      <x:c r="AQ2250" s="11" t="str">
        <x:v>UNQUANTIFIED</x:v>
      </x:c>
      <x:c r="AR2250" s="11" t="str">
        <x:v>Position-class planning record; serial item and receiver open</x:v>
      </x:c>
      <x:c r="AS2250" s="26"/>
      <x:c r="AT2250" s="26"/>
    </x:row>
    <x:row r="2251">
      <x:c r="C2251" s="11" t="str">
        <x:v>M3-J-CIE-FLR-24</x:v>
      </x:c>
      <x:c r="D2251" s="11" t="str">
        <x:v>M3</x:v>
      </x:c>
      <x:c r="E2251" s="11" t="str">
        <x:v>Inland flood</x:v>
      </x:c>
      <x:c r="F2251" s="11" t="str">
        <x:v>J-CIE</x:v>
      </x:c>
      <x:c r="G2251" s="11" t="str">
        <x:v>Civil integration and effects group</x:v>
      </x:c>
      <x:c r="H2251" s="11" t="str">
        <x:v>FLR-24</x:v>
      </x:c>
      <x:c r="I2251" s="19" t="n">
        <x:v>48</x:v>
      </x:c>
      <x:c r="J2251" s="21" t="n">
        <x:v>3</x:v>
      </x:c>
      <x:c r="K2251" s="18" t="n">
        <x:f>'05 Cargo Register'!K11</x:f>
        <x:v>107.25</x:v>
      </x:c>
      <x:c r="L2251" s="18" t="n">
        <x:f>'05 Cargo Register'!N11</x:f>
        <x:v>6</x:v>
      </x:c>
      <x:c r="M2251" s="18" t="n">
        <x:f>'05 Cargo Register'!O11</x:f>
        <x:v>192</x:v>
      </x:c>
      <x:c r="N2251" s="18" t="n">
        <x:f>J2251*K2251</x:f>
        <x:v>321.75</x:v>
      </x:c>
      <x:c r="O2251" s="18" t="n">
        <x:f>J2251*L2251</x:f>
        <x:v>18</x:v>
      </x:c>
      <x:c r="P2251" s="18" t="n">
        <x:f>J2251*M2251</x:f>
        <x:v>576</x:v>
      </x:c>
      <x:c r="Q2251" s="22" t="n">
        <x:f>'01 Controls'!$E$27*'02 Cargo Classes'!$M$11</x:f>
        <x:v>0</x:v>
      </x:c>
      <x:c r="R2251" s="22" t="n">
        <x:f>'01 Controls'!$F$27*'02 Cargo Classes'!$N$11</x:f>
        <x:v>0</x:v>
      </x:c>
      <x:c r="S2251" s="22" t="n">
        <x:f>'01 Controls'!$G$27*'02 Cargo Classes'!$O$11</x:f>
        <x:v>0.7</x:v>
      </x:c>
      <x:c r="T2251" s="22" t="n">
        <x:f>'01 Controls'!$H$27*'02 Cargo Classes'!$P$11</x:f>
        <x:v>0.2</x:v>
      </x:c>
      <x:c r="U2251" s="22" t="n">
        <x:f>SUM(Q2251:T2251)</x:f>
        <x:v>0.8999999999999999</x:v>
      </x:c>
      <x:c r="V2251" s="18" t="n">
        <x:f>IF(U2251=0,0,N2251*Q2251/U2251)</x:f>
        <x:v>0</x:v>
      </x:c>
      <x:c r="W2251" s="18" t="n">
        <x:f>IF(U2251=0,0,P2251*Q2251/U2251)</x:f>
        <x:v>0</x:v>
      </x:c>
      <x:c r="X2251" s="18" t="n">
        <x:f>MAX(V2251,W2251*'01 Controls'!$E$12)</x:f>
        <x:v>0</x:v>
      </x:c>
      <x:c r="Y2251" s="18" t="n">
        <x:f>IF(U2251=0,0,N2251*R2251/U2251)</x:f>
        <x:v>0</x:v>
      </x:c>
      <x:c r="Z2251" s="18" t="n">
        <x:f>IF(U2251=0,0,P2251*R2251/U2251)</x:f>
        <x:v>0</x:v>
      </x:c>
      <x:c r="AA2251" s="18" t="n">
        <x:f>MAX(Y2251,Z2251*'01 Controls'!$E$13)</x:f>
        <x:v>0</x:v>
      </x:c>
      <x:c r="AB2251" s="18" t="n">
        <x:f>IF(U2251=0,0,N2251*S2251/U2251)</x:f>
        <x:v>250.25000000000003</x:v>
      </x:c>
      <x:c r="AC2251" s="18" t="n">
        <x:f>IF(U2251=0,0,P2251*S2251/U2251)</x:f>
        <x:v>448.00000000000006</x:v>
      </x:c>
      <x:c r="AD2251" s="18" t="n">
        <x:f>MAX(AB2251,AC2251*'01 Controls'!$E$14)</x:f>
        <x:v>250.25000000000003</x:v>
      </x:c>
      <x:c r="AE2251" s="18" t="n">
        <x:f>IF(U2251=0,0,N2251*T2251/U2251)</x:f>
        <x:v>71.50000000000001</x:v>
      </x:c>
      <x:c r="AF2251" s="18" t="n">
        <x:f>IF(U2251=0,0,P2251*T2251/U2251)</x:f>
        <x:v>128.00000000000003</x:v>
      </x:c>
      <x:c r="AG2251" s="18" t="n">
        <x:f>MAX(AE2251,AF2251*'01 Controls'!$E$15)</x:f>
        <x:v>71.50000000000001</x:v>
      </x:c>
      <x:c r="AH2251" s="18" t="n">
        <x:f>SUM(V2251,Y2251,AB2251,AE2251)</x:f>
        <x:v>321.75000000000006</x:v>
      </x:c>
      <x:c r="AI2251" s="18" t="n">
        <x:f>N2251-AH2251</x:f>
        <x:v>-5.684341886080802e-14</x:v>
      </x:c>
      <x:c r="AJ2251" s="18" t="n">
        <x:f>V2251*INDEX('07 Mode Capacity'!$P$6:$P$17,MATCH("AIR-"&amp;I2251,'07 Mode Capacity'!$C$6:$C$17,0))</x:f>
        <x:v>0</x:v>
      </x:c>
      <x:c r="AK2251" s="18" t="n">
        <x:f>Y2251*INDEX('07 Mode Capacity'!$P$6:$P$17,MATCH("OCEAN-"&amp;I2251,'07 Mode Capacity'!$C$6:$C$17,0))</x:f>
        <x:v>0</x:v>
      </x:c>
      <x:c r="AL2251" s="18" t="n">
        <x:f>AB2251*INDEX('07 Mode Capacity'!$P$6:$P$17,MATCH("LAND-"&amp;I2251,'07 Mode Capacity'!$C$6:$C$17,0))</x:f>
        <x:v>30.542479346015416</x:v>
      </x:c>
      <x:c r="AM2251" s="18" t="n">
        <x:f>AE2251*INDEX('07 Mode Capacity'!$P$6:$P$17,MATCH("INLAND-"&amp;I2251,'07 Mode Capacity'!$C$6:$C$17,0))</x:f>
        <x:v>45.13325732127028</x:v>
      </x:c>
      <x:c r="AN2251" s="18" t="n">
        <x:f>SUM(AJ2251:AM2251)</x:f>
        <x:v>75.67573666728569</x:v>
      </x:c>
      <x:c r="AO2251" s="17" t="n">
        <x:f>IF(N2251=0,1,AN2251/N2251)</x:f>
        <x:v>0.23520042476234868</x:v>
      </x:c>
      <x:c r="AP2251" s="11" t="str">
        <x:f>IF(AO2251&gt;='01 Controls'!$E$16,"PASS","FAIL")</x:f>
        <x:v>FAIL</x:v>
      </x:c>
      <x:c r="AQ2251" s="11" t="str">
        <x:v>UNQUANTIFIED</x:v>
      </x:c>
      <x:c r="AR2251" s="11" t="str">
        <x:v>Position-class planning record; serial item and receiver open</x:v>
      </x:c>
      <x:c r="AS2251" s="26"/>
      <x:c r="AT2251" s="26"/>
    </x:row>
    <x:row r="2252">
      <x:c r="C2252" s="11" t="str">
        <x:v>M3-J-CIE-ROL-30</x:v>
      </x:c>
      <x:c r="D2252" s="11" t="str">
        <x:v>M3</x:v>
      </x:c>
      <x:c r="E2252" s="11" t="str">
        <x:v>Inland flood</x:v>
      </x:c>
      <x:c r="F2252" s="11" t="str">
        <x:v>J-CIE</x:v>
      </x:c>
      <x:c r="G2252" s="11" t="str">
        <x:v>Civil integration and effects group</x:v>
      </x:c>
      <x:c r="H2252" s="11" t="str">
        <x:v>ROL-30</x:v>
      </x:c>
      <x:c r="I2252" s="19" t="n">
        <x:v>48</x:v>
      </x:c>
      <x:c r="J2252" s="21" t="n">
        <x:v>3</x:v>
      </x:c>
      <x:c r="K2252" s="18" t="n">
        <x:f>'05 Cargo Register'!K12</x:f>
        <x:v>107.25</x:v>
      </x:c>
      <x:c r="L2252" s="18" t="n">
        <x:f>'05 Cargo Register'!N12</x:f>
        <x:v>5</x:v>
      </x:c>
      <x:c r="M2252" s="18" t="n">
        <x:f>'05 Cargo Register'!O12</x:f>
        <x:v>318.75</x:v>
      </x:c>
      <x:c r="N2252" s="18" t="n">
        <x:f>J2252*K2252</x:f>
        <x:v>321.75</x:v>
      </x:c>
      <x:c r="O2252" s="18" t="n">
        <x:f>J2252*L2252</x:f>
        <x:v>15</x:v>
      </x:c>
      <x:c r="P2252" s="18" t="n">
        <x:f>J2252*M2252</x:f>
        <x:v>956.25</x:v>
      </x:c>
      <x:c r="Q2252" s="22" t="n">
        <x:f>'01 Controls'!$E$27*'02 Cargo Classes'!$M$12</x:f>
        <x:v>0</x:v>
      </x:c>
      <x:c r="R2252" s="22" t="n">
        <x:f>'01 Controls'!$F$27*'02 Cargo Classes'!$N$12</x:f>
        <x:v>0</x:v>
      </x:c>
      <x:c r="S2252" s="22" t="n">
        <x:f>'01 Controls'!$G$27*'02 Cargo Classes'!$O$12</x:f>
        <x:v>1.0499999999999998</x:v>
      </x:c>
      <x:c r="T2252" s="22" t="n">
        <x:f>'01 Controls'!$H$27*'02 Cargo Classes'!$P$12</x:f>
        <x:v>0.15</x:v>
      </x:c>
      <x:c r="U2252" s="22" t="n">
        <x:f>SUM(Q2252:T2252)</x:f>
        <x:v>1.1999999999999997</x:v>
      </x:c>
      <x:c r="V2252" s="18" t="n">
        <x:f>IF(U2252=0,0,N2252*Q2252/U2252)</x:f>
        <x:v>0</x:v>
      </x:c>
      <x:c r="W2252" s="18" t="n">
        <x:f>IF(U2252=0,0,P2252*Q2252/U2252)</x:f>
        <x:v>0</x:v>
      </x:c>
      <x:c r="X2252" s="18" t="n">
        <x:f>MAX(V2252,W2252*'01 Controls'!$E$12)</x:f>
        <x:v>0</x:v>
      </x:c>
      <x:c r="Y2252" s="18" t="n">
        <x:f>IF(U2252=0,0,N2252*R2252/U2252)</x:f>
        <x:v>0</x:v>
      </x:c>
      <x:c r="Z2252" s="18" t="n">
        <x:f>IF(U2252=0,0,P2252*R2252/U2252)</x:f>
        <x:v>0</x:v>
      </x:c>
      <x:c r="AA2252" s="18" t="n">
        <x:f>MAX(Y2252,Z2252*'01 Controls'!$E$13)</x:f>
        <x:v>0</x:v>
      </x:c>
      <x:c r="AB2252" s="18" t="n">
        <x:f>IF(U2252=0,0,N2252*S2252/U2252)</x:f>
        <x:v>281.53125</x:v>
      </x:c>
      <x:c r="AC2252" s="18" t="n">
        <x:f>IF(U2252=0,0,P2252*S2252/U2252)</x:f>
        <x:v>836.7187500000001</x:v>
      </x:c>
      <x:c r="AD2252" s="18" t="n">
        <x:f>MAX(AB2252,AC2252*'01 Controls'!$E$14)</x:f>
        <x:v>281.53125</x:v>
      </x:c>
      <x:c r="AE2252" s="18" t="n">
        <x:f>IF(U2252=0,0,N2252*T2252/U2252)</x:f>
        <x:v>40.21875000000001</x:v>
      </x:c>
      <x:c r="AF2252" s="18" t="n">
        <x:f>IF(U2252=0,0,P2252*T2252/U2252)</x:f>
        <x:v>119.53125000000003</x:v>
      </x:c>
      <x:c r="AG2252" s="18" t="n">
        <x:f>MAX(AE2252,AF2252*'01 Controls'!$E$15)</x:f>
        <x:v>40.21875000000001</x:v>
      </x:c>
      <x:c r="AH2252" s="18" t="n">
        <x:f>SUM(V2252,Y2252,AB2252,AE2252)</x:f>
        <x:v>321.75</x:v>
      </x:c>
      <x:c r="AI2252" s="18" t="n">
        <x:f>N2252-AH2252</x:f>
        <x:v>0</x:v>
      </x:c>
      <x:c r="AJ2252" s="18" t="n">
        <x:f>V2252*INDEX('07 Mode Capacity'!$P$6:$P$17,MATCH("AIR-"&amp;I2252,'07 Mode Capacity'!$C$6:$C$17,0))</x:f>
        <x:v>0</x:v>
      </x:c>
      <x:c r="AK2252" s="18" t="n">
        <x:f>Y2252*INDEX('07 Mode Capacity'!$P$6:$P$17,MATCH("OCEAN-"&amp;I2252,'07 Mode Capacity'!$C$6:$C$17,0))</x:f>
        <x:v>0</x:v>
      </x:c>
      <x:c r="AL2252" s="18" t="n">
        <x:f>AB2252*INDEX('07 Mode Capacity'!$P$6:$P$17,MATCH("LAND-"&amp;I2252,'07 Mode Capacity'!$C$6:$C$17,0))</x:f>
        <x:v>34.36028926426734</x:v>
      </x:c>
      <x:c r="AM2252" s="18" t="n">
        <x:f>AE2252*INDEX('07 Mode Capacity'!$P$6:$P$17,MATCH("INLAND-"&amp;I2252,'07 Mode Capacity'!$C$6:$C$17,0))</x:f>
        <x:v>25.387457243214534</x:v>
      </x:c>
      <x:c r="AN2252" s="18" t="n">
        <x:f>SUM(AJ2252:AM2252)</x:f>
        <x:v>59.74774650748187</x:v>
      </x:c>
      <x:c r="AO2252" s="17" t="n">
        <x:f>IF(N2252=0,1,AN2252/N2252)</x:f>
        <x:v>0.1856961818414355</x:v>
      </x:c>
      <x:c r="AP2252" s="11" t="str">
        <x:f>IF(AO2252&gt;='01 Controls'!$E$16,"PASS","FAIL")</x:f>
        <x:v>FAIL</x:v>
      </x:c>
      <x:c r="AQ2252" s="11" t="str">
        <x:v>UNQUANTIFIED</x:v>
      </x:c>
      <x:c r="AR2252" s="11" t="str">
        <x:v>Position-class planning record; serial item and receiver open</x:v>
      </x:c>
      <x:c r="AS2252" s="26"/>
      <x:c r="AT2252" s="26"/>
    </x:row>
    <x:row r="2253">
      <x:c r="C2253" s="11" t="str">
        <x:v>M3-J-CIE-LIN-18</x:v>
      </x:c>
      <x:c r="D2253" s="11" t="str">
        <x:v>M3</x:v>
      </x:c>
      <x:c r="E2253" s="11" t="str">
        <x:v>Inland flood</x:v>
      </x:c>
      <x:c r="F2253" s="11" t="str">
        <x:v>J-CIE</x:v>
      </x:c>
      <x:c r="G2253" s="11" t="str">
        <x:v>Civil integration and effects group</x:v>
      </x:c>
      <x:c r="H2253" s="11" t="str">
        <x:v>LIN-18</x:v>
      </x:c>
      <x:c r="I2253" s="19" t="n">
        <x:v>72</x:v>
      </x:c>
      <x:c r="J2253" s="21" t="n">
        <x:v>3</x:v>
      </x:c>
      <x:c r="K2253" s="18" t="n">
        <x:f>'05 Cargo Register'!K13</x:f>
        <x:v>53.625</x:v>
      </x:c>
      <x:c r="L2253" s="18" t="n">
        <x:f>'05 Cargo Register'!N13</x:f>
        <x:v>4</x:v>
      </x:c>
      <x:c r="M2253" s="18" t="n">
        <x:f>'05 Cargo Register'!O13</x:f>
        <x:v>176</x:v>
      </x:c>
      <x:c r="N2253" s="18" t="n">
        <x:f>J2253*K2253</x:f>
        <x:v>160.875</x:v>
      </x:c>
      <x:c r="O2253" s="18" t="n">
        <x:f>J2253*L2253</x:f>
        <x:v>12</x:v>
      </x:c>
      <x:c r="P2253" s="18" t="n">
        <x:f>J2253*M2253</x:f>
        <x:v>528</x:v>
      </x:c>
      <x:c r="Q2253" s="22" t="n">
        <x:f>'01 Controls'!$E$27*'02 Cargo Classes'!$M$13</x:f>
        <x:v>0</x:v>
      </x:c>
      <x:c r="R2253" s="22" t="n">
        <x:f>'01 Controls'!$F$27*'02 Cargo Classes'!$N$13</x:f>
        <x:v>0</x:v>
      </x:c>
      <x:c r="S2253" s="22" t="n">
        <x:f>'01 Controls'!$G$27*'02 Cargo Classes'!$O$13</x:f>
        <x:v>0.7</x:v>
      </x:c>
      <x:c r="T2253" s="22" t="n">
        <x:f>'01 Controls'!$H$27*'02 Cargo Classes'!$P$13</x:f>
        <x:v>0.25</x:v>
      </x:c>
      <x:c r="U2253" s="22" t="n">
        <x:f>SUM(Q2253:T2253)</x:f>
        <x:v>0.95</x:v>
      </x:c>
      <x:c r="V2253" s="18" t="n">
        <x:f>IF(U2253=0,0,N2253*Q2253/U2253)</x:f>
        <x:v>0</x:v>
      </x:c>
      <x:c r="W2253" s="18" t="n">
        <x:f>IF(U2253=0,0,P2253*Q2253/U2253)</x:f>
        <x:v>0</x:v>
      </x:c>
      <x:c r="X2253" s="18" t="n">
        <x:f>MAX(V2253,W2253*'01 Controls'!$E$12)</x:f>
        <x:v>0</x:v>
      </x:c>
      <x:c r="Y2253" s="18" t="n">
        <x:f>IF(U2253=0,0,N2253*R2253/U2253)</x:f>
        <x:v>0</x:v>
      </x:c>
      <x:c r="Z2253" s="18" t="n">
        <x:f>IF(U2253=0,0,P2253*R2253/U2253)</x:f>
        <x:v>0</x:v>
      </x:c>
      <x:c r="AA2253" s="18" t="n">
        <x:f>MAX(Y2253,Z2253*'01 Controls'!$E$13)</x:f>
        <x:v>0</x:v>
      </x:c>
      <x:c r="AB2253" s="18" t="n">
        <x:f>IF(U2253=0,0,N2253*S2253/U2253)</x:f>
        <x:v>118.53947368421053</x:v>
      </x:c>
      <x:c r="AC2253" s="18" t="n">
        <x:f>IF(U2253=0,0,P2253*S2253/U2253)</x:f>
        <x:v>389.05263157894734</x:v>
      </x:c>
      <x:c r="AD2253" s="18" t="n">
        <x:f>MAX(AB2253,AC2253*'01 Controls'!$E$14)</x:f>
        <x:v>118.53947368421053</x:v>
      </x:c>
      <x:c r="AE2253" s="18" t="n">
        <x:f>IF(U2253=0,0,N2253*T2253/U2253)</x:f>
        <x:v>42.33552631578947</x:v>
      </x:c>
      <x:c r="AF2253" s="18" t="n">
        <x:f>IF(U2253=0,0,P2253*T2253/U2253)</x:f>
        <x:v>138.94736842105263</x:v>
      </x:c>
      <x:c r="AG2253" s="18" t="n">
        <x:f>MAX(AE2253,AF2253*'01 Controls'!$E$15)</x:f>
        <x:v>42.33552631578947</x:v>
      </x:c>
      <x:c r="AH2253" s="18" t="n">
        <x:f>SUM(V2253,Y2253,AB2253,AE2253)</x:f>
        <x:v>160.875</x:v>
      </x:c>
      <x:c r="AI2253" s="18" t="n">
        <x:f>N2253-AH2253</x:f>
        <x:v>0</x:v>
      </x:c>
      <x:c r="AJ2253" s="18" t="n">
        <x:f>V2253*INDEX('07 Mode Capacity'!$P$6:$P$17,MATCH("AIR-"&amp;I2253,'07 Mode Capacity'!$C$6:$C$17,0))</x:f>
        <x:v>0</x:v>
      </x:c>
      <x:c r="AK2253" s="18" t="n">
        <x:f>Y2253*INDEX('07 Mode Capacity'!$P$6:$P$17,MATCH("OCEAN-"&amp;I2253,'07 Mode Capacity'!$C$6:$C$17,0))</x:f>
        <x:v>0</x:v>
      </x:c>
      <x:c r="AL2253" s="18" t="n">
        <x:f>AB2253*INDEX('07 Mode Capacity'!$P$6:$P$17,MATCH("LAND-"&amp;I2253,'07 Mode Capacity'!$C$6:$C$17,0))</x:f>
        <x:v>84.75693572427005</x:v>
      </x:c>
      <x:c r="AM2253" s="18" t="n">
        <x:f>AE2253*INDEX('07 Mode Capacity'!$P$6:$P$17,MATCH("INLAND-"&amp;I2253,'07 Mode Capacity'!$C$6:$C$17,0))</x:f>
        <x:v>42.33552631578947</x:v>
      </x:c>
      <x:c r="AN2253" s="18" t="n">
        <x:f>SUM(AJ2253:AM2253)</x:f>
        <x:v>127.09246204005953</x:v>
      </x:c>
      <x:c r="AO2253" s="17" t="n">
        <x:f>IF(N2253=0,1,AN2253/N2253)</x:f>
        <x:v>0.7900075340485441</x:v>
      </x:c>
      <x:c r="AP2253" s="11" t="str">
        <x:f>IF(AO2253&gt;='01 Controls'!$E$16,"PASS","FAIL")</x:f>
        <x:v>FAIL</x:v>
      </x:c>
      <x:c r="AQ2253" s="11" t="str">
        <x:v>UNQUANTIFIED</x:v>
      </x:c>
      <x:c r="AR2253" s="11" t="str">
        <x:v>Position-class planning record; serial item and receiver open</x:v>
      </x:c>
      <x:c r="AS2253" s="26"/>
      <x:c r="AT2253" s="26"/>
    </x:row>
    <x:row r="2254">
      <x:c r="C2254" s="11" t="str">
        <x:v>M3-J-CIE-BLK-08</x:v>
      </x:c>
      <x:c r="D2254" s="11" t="str">
        <x:v>M3</x:v>
      </x:c>
      <x:c r="E2254" s="11" t="str">
        <x:v>Inland flood</x:v>
      </x:c>
      <x:c r="F2254" s="11" t="str">
        <x:v>J-CIE</x:v>
      </x:c>
      <x:c r="G2254" s="11" t="str">
        <x:v>Civil integration and effects group</x:v>
      </x:c>
      <x:c r="H2254" s="11" t="str">
        <x:v>BLK-08</x:v>
      </x:c>
      <x:c r="I2254" s="19" t="n">
        <x:v>48</x:v>
      </x:c>
      <x:c r="J2254" s="21" t="n">
        <x:v>3</x:v>
      </x:c>
      <x:c r="K2254" s="18" t="n">
        <x:f>'05 Cargo Register'!K14</x:f>
        <x:v>160.875</x:v>
      </x:c>
      <x:c r="L2254" s="18" t="n">
        <x:f>'05 Cargo Register'!N14</x:f>
        <x:v>26</x:v>
      </x:c>
      <x:c r="M2254" s="18" t="n">
        <x:f>'05 Cargo Register'!O14</x:f>
        <x:v>1326</x:v>
      </x:c>
      <x:c r="N2254" s="18" t="n">
        <x:f>J2254*K2254</x:f>
        <x:v>482.625</x:v>
      </x:c>
      <x:c r="O2254" s="18" t="n">
        <x:f>J2254*L2254</x:f>
        <x:v>78</x:v>
      </x:c>
      <x:c r="P2254" s="18" t="n">
        <x:f>J2254*M2254</x:f>
        <x:v>3978</x:v>
      </x:c>
      <x:c r="Q2254" s="22" t="n">
        <x:f>'01 Controls'!$E$27*'02 Cargo Classes'!$M$14</x:f>
        <x:v>0.05</x:v>
      </x:c>
      <x:c r="R2254" s="22" t="n">
        <x:f>'01 Controls'!$F$27*'02 Cargo Classes'!$N$14</x:f>
        <x:v>0</x:v>
      </x:c>
      <x:c r="S2254" s="22" t="n">
        <x:f>'01 Controls'!$G$27*'02 Cargo Classes'!$O$14</x:f>
        <x:v>0.7</x:v>
      </x:c>
      <x:c r="T2254" s="22" t="n">
        <x:f>'01 Controls'!$H$27*'02 Cargo Classes'!$P$14</x:f>
        <x:v>0.125</x:v>
      </x:c>
      <x:c r="U2254" s="22" t="n">
        <x:f>SUM(Q2254:T2254)</x:f>
        <x:v>0.875</x:v>
      </x:c>
      <x:c r="V2254" s="18" t="n">
        <x:f>IF(U2254=0,0,N2254*Q2254/U2254)</x:f>
        <x:v>27.57857142857143</x:v>
      </x:c>
      <x:c r="W2254" s="18" t="n">
        <x:f>IF(U2254=0,0,P2254*Q2254/U2254)</x:f>
        <x:v>227.31428571428572</x:v>
      </x:c>
      <x:c r="X2254" s="18" t="n">
        <x:f>MAX(V2254,W2254*'01 Controls'!$E$12)</x:f>
        <x:v>56.82857142857143</x:v>
      </x:c>
      <x:c r="Y2254" s="18" t="n">
        <x:f>IF(U2254=0,0,N2254*R2254/U2254)</x:f>
        <x:v>0</x:v>
      </x:c>
      <x:c r="Z2254" s="18" t="n">
        <x:f>IF(U2254=0,0,P2254*R2254/U2254)</x:f>
        <x:v>0</x:v>
      </x:c>
      <x:c r="AA2254" s="18" t="n">
        <x:f>MAX(Y2254,Z2254*'01 Controls'!$E$13)</x:f>
        <x:v>0</x:v>
      </x:c>
      <x:c r="AB2254" s="18" t="n">
        <x:f>IF(U2254=0,0,N2254*S2254/U2254)</x:f>
        <x:v>386.09999999999997</x:v>
      </x:c>
      <x:c r="AC2254" s="18" t="n">
        <x:f>IF(U2254=0,0,P2254*S2254/U2254)</x:f>
        <x:v>3182.4</x:v>
      </x:c>
      <x:c r="AD2254" s="18" t="n">
        <x:f>MAX(AB2254,AC2254*'01 Controls'!$E$14)</x:f>
        <x:v>636.48</x:v>
      </x:c>
      <x:c r="AE2254" s="18" t="n">
        <x:f>IF(U2254=0,0,N2254*T2254/U2254)</x:f>
        <x:v>68.94642857142857</x:v>
      </x:c>
      <x:c r="AF2254" s="18" t="n">
        <x:f>IF(U2254=0,0,P2254*T2254/U2254)</x:f>
        <x:v>568.2857142857143</x:v>
      </x:c>
      <x:c r="AG2254" s="18" t="n">
        <x:f>MAX(AE2254,AF2254*'01 Controls'!$E$15)</x:f>
        <x:v>102.29142857142858</x:v>
      </x:c>
      <x:c r="AH2254" s="18" t="n">
        <x:f>SUM(V2254,Y2254,AB2254,AE2254)</x:f>
        <x:v>482.62499999999994</x:v>
      </x:c>
      <x:c r="AI2254" s="18" t="n">
        <x:f>N2254-AH2254</x:f>
        <x:v>5.684341886080802e-14</x:v>
      </x:c>
      <x:c r="AJ2254" s="18" t="n">
        <x:f>V2254*INDEX('07 Mode Capacity'!$P$6:$P$17,MATCH("AIR-"&amp;I2254,'07 Mode Capacity'!$C$6:$C$17,0))</x:f>
        <x:v>7.731256976106849</x:v>
      </x:c>
      <x:c r="AK2254" s="18" t="n">
        <x:f>Y2254*INDEX('07 Mode Capacity'!$P$6:$P$17,MATCH("OCEAN-"&amp;I2254,'07 Mode Capacity'!$C$6:$C$17,0))</x:f>
        <x:v>0</x:v>
      </x:c>
      <x:c r="AL2254" s="18" t="n">
        <x:f>AB2254*INDEX('07 Mode Capacity'!$P$6:$P$17,MATCH("LAND-"&amp;I2254,'07 Mode Capacity'!$C$6:$C$17,0))</x:f>
        <x:v>47.12268241956663</x:v>
      </x:c>
      <x:c r="AM2254" s="18" t="n">
        <x:f>AE2254*INDEX('07 Mode Capacity'!$P$6:$P$17,MATCH("INLAND-"&amp;I2254,'07 Mode Capacity'!$C$6:$C$17,0))</x:f>
        <x:v>43.52135527408205</x:v>
      </x:c>
      <x:c r="AN2254" s="18" t="n">
        <x:f>SUM(AJ2254:AM2254)</x:f>
        <x:v>98.37529466975553</x:v>
      </x:c>
      <x:c r="AO2254" s="17" t="n">
        <x:f>IF(N2254=0,1,AN2254/N2254)</x:f>
        <x:v>0.20383381438954784</x:v>
      </x:c>
      <x:c r="AP2254" s="11" t="str">
        <x:f>IF(AO2254&gt;='01 Controls'!$E$16,"PASS","FAIL")</x:f>
        <x:v>FAIL</x:v>
      </x:c>
      <x:c r="AQ2254" s="11" t="str">
        <x:v>UNQUANTIFIED</x:v>
      </x:c>
      <x:c r="AR2254" s="11" t="str">
        <x:v>Position-class planning record; serial item and receiver open</x:v>
      </x:c>
      <x:c r="AS2254" s="26"/>
      <x:c r="AT2254" s="26"/>
    </x:row>
    <x:row r="2255">
      <x:c r="C2255" s="11" t="str">
        <x:v>M3-J-TOC-APL-45</x:v>
      </x:c>
      <x:c r="D2255" s="11" t="str">
        <x:v>M3</x:v>
      </x:c>
      <x:c r="E2255" s="11" t="str">
        <x:v>Inland flood</x:v>
      </x:c>
      <x:c r="F2255" s="11" t="str">
        <x:v>J-TOC</x:v>
      </x:c>
      <x:c r="G2255" s="11" t="str">
        <x:v>Theater-opening command</x:v>
      </x:c>
      <x:c r="H2255" s="11" t="str">
        <x:v>APL-45</x:v>
      </x:c>
      <x:c r="I2255" s="19" t="n">
        <x:v>24</x:v>
      </x:c>
      <x:c r="J2255" s="21" t="n">
        <x:v>2</x:v>
      </x:c>
      <x:c r="K2255" s="18" t="n">
        <x:f>'05 Cargo Register'!K15</x:f>
        <x:v>214.5</x:v>
      </x:c>
      <x:c r="L2255" s="18" t="n">
        <x:f>'05 Cargo Register'!N15</x:f>
        <x:v>57</x:v>
      </x:c>
      <x:c r="M2255" s="18" t="n">
        <x:f>'05 Cargo Register'!O15</x:f>
        <x:v>427.5</x:v>
      </x:c>
      <x:c r="N2255" s="18" t="n">
        <x:f>J2255*K2255</x:f>
        <x:v>429</x:v>
      </x:c>
      <x:c r="O2255" s="18" t="n">
        <x:f>J2255*L2255</x:f>
        <x:v>114</x:v>
      </x:c>
      <x:c r="P2255" s="18" t="n">
        <x:f>J2255*M2255</x:f>
        <x:v>855</x:v>
      </x:c>
      <x:c r="Q2255" s="22" t="n">
        <x:f>'01 Controls'!$E$27*'02 Cargo Classes'!$M$6</x:f>
        <x:v>0.15000000000000002</x:v>
      </x:c>
      <x:c r="R2255" s="22" t="n">
        <x:f>'01 Controls'!$F$27*'02 Cargo Classes'!$N$6</x:f>
        <x:v>0</x:v>
      </x:c>
      <x:c r="S2255" s="22" t="n">
        <x:f>'01 Controls'!$G$27*'02 Cargo Classes'!$O$6</x:f>
        <x:v>0.7</x:v>
      </x:c>
      <x:c r="T2255" s="22" t="n">
        <x:f>'01 Controls'!$H$27*'02 Cargo Classes'!$P$6</x:f>
        <x:v>0.075</x:v>
      </x:c>
      <x:c r="U2255" s="22" t="n">
        <x:f>SUM(Q2255:T2255)</x:f>
        <x:v>0.9249999999999999</x:v>
      </x:c>
      <x:c r="V2255" s="18" t="n">
        <x:f>IF(U2255=0,0,N2255*Q2255/U2255)</x:f>
        <x:v>69.56756756756758</x:v>
      </x:c>
      <x:c r="W2255" s="18" t="n">
        <x:f>IF(U2255=0,0,P2255*Q2255/U2255)</x:f>
        <x:v>138.6486486486487</x:v>
      </x:c>
      <x:c r="X2255" s="18" t="n">
        <x:f>MAX(V2255,W2255*'01 Controls'!$E$12)</x:f>
        <x:v>69.56756756756758</x:v>
      </x:c>
      <x:c r="Y2255" s="18" t="n">
        <x:f>IF(U2255=0,0,N2255*R2255/U2255)</x:f>
        <x:v>0</x:v>
      </x:c>
      <x:c r="Z2255" s="18" t="n">
        <x:f>IF(U2255=0,0,P2255*R2255/U2255)</x:f>
        <x:v>0</x:v>
      </x:c>
      <x:c r="AA2255" s="18" t="n">
        <x:f>MAX(Y2255,Z2255*'01 Controls'!$E$13)</x:f>
        <x:v>0</x:v>
      </x:c>
      <x:c r="AB2255" s="18" t="n">
        <x:f>IF(U2255=0,0,N2255*S2255/U2255)</x:f>
        <x:v>324.64864864864865</x:v>
      </x:c>
      <x:c r="AC2255" s="18" t="n">
        <x:f>IF(U2255=0,0,P2255*S2255/U2255)</x:f>
        <x:v>647.0270270270271</x:v>
      </x:c>
      <x:c r="AD2255" s="18" t="n">
        <x:f>MAX(AB2255,AC2255*'01 Controls'!$E$14)</x:f>
        <x:v>324.64864864864865</x:v>
      </x:c>
      <x:c r="AE2255" s="18" t="n">
        <x:f>IF(U2255=0,0,N2255*T2255/U2255)</x:f>
        <x:v>34.78378378378378</x:v>
      </x:c>
      <x:c r="AF2255" s="18" t="n">
        <x:f>IF(U2255=0,0,P2255*T2255/U2255)</x:f>
        <x:v>69.32432432432432</x:v>
      </x:c>
      <x:c r="AG2255" s="18" t="n">
        <x:f>MAX(AE2255,AF2255*'01 Controls'!$E$15)</x:f>
        <x:v>34.78378378378378</x:v>
      </x:c>
      <x:c r="AH2255" s="18" t="n">
        <x:f>SUM(V2255,Y2255,AB2255,AE2255)</x:f>
        <x:v>429.00000000000006</x:v>
      </x:c>
      <x:c r="AI2255" s="18" t="n">
        <x:f>N2255-AH2255</x:f>
        <x:v>-5.684341886080802e-14</x:v>
      </x:c>
      <x:c r="AJ2255" s="18" t="n">
        <x:f>V2255*INDEX('07 Mode Capacity'!$P$6:$P$17,MATCH("AIR-"&amp;I2255,'07 Mode Capacity'!$C$6:$C$17,0))</x:f>
        <x:v>14.116238124790545</x:v>
      </x:c>
      <x:c r="AK2255" s="18" t="n">
        <x:f>Y2255*INDEX('07 Mode Capacity'!$P$6:$P$17,MATCH("OCEAN-"&amp;I2255,'07 Mode Capacity'!$C$6:$C$17,0))</x:f>
        <x:v>0</x:v>
      </x:c>
      <x:c r="AL2255" s="18" t="n">
        <x:f>AB2255*INDEX('07 Mode Capacity'!$P$6:$P$17,MATCH("LAND-"&amp;I2255,'07 Mode Capacity'!$C$6:$C$17,0))</x:f>
        <x:v>124.1784081644722</x:v>
      </x:c>
      <x:c r="AM2255" s="18" t="n">
        <x:f>AE2255*INDEX('07 Mode Capacity'!$P$6:$P$17,MATCH("INLAND-"&amp;I2255,'07 Mode Capacity'!$C$6:$C$17,0))</x:f>
        <x:v>34.78378378378378</x:v>
      </x:c>
      <x:c r="AN2255" s="18" t="n">
        <x:f>SUM(AJ2255:AM2255)</x:f>
        <x:v>173.07843007304652</x:v>
      </x:c>
      <x:c r="AO2255" s="17" t="n">
        <x:f>IF(N2255=0,1,AN2255/N2255)</x:f>
        <x:v>0.4034462239464954</x:v>
      </x:c>
      <x:c r="AP2255" s="11" t="str">
        <x:f>IF(AO2255&gt;='01 Controls'!$E$16,"PASS","FAIL")</x:f>
        <x:v>FAIL</x:v>
      </x:c>
      <x:c r="AQ2255" s="11" t="str">
        <x:v>UNQUANTIFIED</x:v>
      </x:c>
      <x:c r="AR2255" s="11" t="str">
        <x:v>Position-class planning record; serial item and receiver open</x:v>
      </x:c>
      <x:c r="AS2255" s="26"/>
      <x:c r="AT2255" s="26"/>
    </x:row>
    <x:row r="2256">
      <x:c r="C2256" s="11" t="str">
        <x:v>M3-J-TOC-ISO-18</x:v>
      </x:c>
      <x:c r="D2256" s="11" t="str">
        <x:v>M3</x:v>
      </x:c>
      <x:c r="E2256" s="11" t="str">
        <x:v>Inland flood</x:v>
      </x:c>
      <x:c r="F2256" s="11" t="str">
        <x:v>J-TOC</x:v>
      </x:c>
      <x:c r="G2256" s="11" t="str">
        <x:v>Theater-opening command</x:v>
      </x:c>
      <x:c r="H2256" s="11" t="str">
        <x:v>ISO-18</x:v>
      </x:c>
      <x:c r="I2256" s="19" t="n">
        <x:v>48</x:v>
      </x:c>
      <x:c r="J2256" s="21" t="n">
        <x:v>2</x:v>
      </x:c>
      <x:c r="K2256" s="18" t="n">
        <x:f>'05 Cargo Register'!K16</x:f>
        <x:v>268.125</x:v>
      </x:c>
      <x:c r="L2256" s="18" t="n">
        <x:f>'05 Cargo Register'!N16</x:f>
        <x:v>18</x:v>
      </x:c>
      <x:c r="M2256" s="18" t="n">
        <x:f>'05 Cargo Register'!O16</x:f>
        <x:v>475.20000000000005</x:v>
      </x:c>
      <x:c r="N2256" s="18" t="n">
        <x:f>J2256*K2256</x:f>
        <x:v>536.25</x:v>
      </x:c>
      <x:c r="O2256" s="18" t="n">
        <x:f>J2256*L2256</x:f>
        <x:v>36</x:v>
      </x:c>
      <x:c r="P2256" s="18" t="n">
        <x:f>J2256*M2256</x:f>
        <x:v>950.4000000000001</x:v>
      </x:c>
      <x:c r="Q2256" s="22" t="n">
        <x:f>'01 Controls'!$E$27*'02 Cargo Classes'!$M$7</x:f>
        <x:v>0.010000000000000002</x:v>
      </x:c>
      <x:c r="R2256" s="22" t="n">
        <x:f>'01 Controls'!$F$27*'02 Cargo Classes'!$N$7</x:f>
        <x:v>0</x:v>
      </x:c>
      <x:c r="S2256" s="22" t="n">
        <x:f>'01 Controls'!$G$27*'02 Cargo Classes'!$O$7</x:f>
        <x:v>0.84</x:v>
      </x:c>
      <x:c r="T2256" s="22" t="n">
        <x:f>'01 Controls'!$H$27*'02 Cargo Classes'!$P$7</x:f>
        <x:v>0.2</x:v>
      </x:c>
      <x:c r="U2256" s="22" t="n">
        <x:f>SUM(Q2256:T2256)</x:f>
        <x:v>1.05</x:v>
      </x:c>
      <x:c r="V2256" s="18" t="n">
        <x:f>IF(U2256=0,0,N2256*Q2256/U2256)</x:f>
        <x:v>5.107142857142858</x:v>
      </x:c>
      <x:c r="W2256" s="18" t="n">
        <x:f>IF(U2256=0,0,P2256*Q2256/U2256)</x:f>
        <x:v>9.051428571428573</x:v>
      </x:c>
      <x:c r="X2256" s="18" t="n">
        <x:f>MAX(V2256,W2256*'01 Controls'!$E$12)</x:f>
        <x:v>5.107142857142858</x:v>
      </x:c>
      <x:c r="Y2256" s="18" t="n">
        <x:f>IF(U2256=0,0,N2256*R2256/U2256)</x:f>
        <x:v>0</x:v>
      </x:c>
      <x:c r="Z2256" s="18" t="n">
        <x:f>IF(U2256=0,0,P2256*R2256/U2256)</x:f>
        <x:v>0</x:v>
      </x:c>
      <x:c r="AA2256" s="18" t="n">
        <x:f>MAX(Y2256,Z2256*'01 Controls'!$E$13)</x:f>
        <x:v>0</x:v>
      </x:c>
      <x:c r="AB2256" s="18" t="n">
        <x:f>IF(U2256=0,0,N2256*S2256/U2256)</x:f>
        <x:v>428.99999999999994</x:v>
      </x:c>
      <x:c r="AC2256" s="18" t="n">
        <x:f>IF(U2256=0,0,P2256*S2256/U2256)</x:f>
        <x:v>760.3199999999999</x:v>
      </x:c>
      <x:c r="AD2256" s="18" t="n">
        <x:f>MAX(AB2256,AC2256*'01 Controls'!$E$14)</x:f>
        <x:v>428.99999999999994</x:v>
      </x:c>
      <x:c r="AE2256" s="18" t="n">
        <x:f>IF(U2256=0,0,N2256*T2256/U2256)</x:f>
        <x:v>102.14285714285714</x:v>
      </x:c>
      <x:c r="AF2256" s="18" t="n">
        <x:f>IF(U2256=0,0,P2256*T2256/U2256)</x:f>
        <x:v>181.02857142857147</x:v>
      </x:c>
      <x:c r="AG2256" s="18" t="n">
        <x:f>MAX(AE2256,AF2256*'01 Controls'!$E$15)</x:f>
        <x:v>102.14285714285714</x:v>
      </x:c>
      <x:c r="AH2256" s="18" t="n">
        <x:f>SUM(V2256,Y2256,AB2256,AE2256)</x:f>
        <x:v>536.2499999999999</x:v>
      </x:c>
      <x:c r="AI2256" s="18" t="n">
        <x:f>N2256-AH2256</x:f>
        <x:v>1.1368683772161603e-13</x:v>
      </x:c>
      <x:c r="AJ2256" s="18" t="n">
        <x:f>V2256*INDEX('07 Mode Capacity'!$P$6:$P$17,MATCH("AIR-"&amp;I2256,'07 Mode Capacity'!$C$6:$C$17,0))</x:f>
        <x:v>1.4317142548346018</x:v>
      </x:c>
      <x:c r="AK2256" s="18" t="n">
        <x:f>Y2256*INDEX('07 Mode Capacity'!$P$6:$P$17,MATCH("OCEAN-"&amp;I2256,'07 Mode Capacity'!$C$6:$C$17,0))</x:f>
        <x:v>0</x:v>
      </x:c>
      <x:c r="AL2256" s="18" t="n">
        <x:f>AB2256*INDEX('07 Mode Capacity'!$P$6:$P$17,MATCH("LAND-"&amp;I2256,'07 Mode Capacity'!$C$6:$C$17,0))</x:f>
        <x:v>52.3585360217407</x:v>
      </x:c>
      <x:c r="AM2256" s="18" t="n">
        <x:f>AE2256*INDEX('07 Mode Capacity'!$P$6:$P$17,MATCH("INLAND-"&amp;I2256,'07 Mode Capacity'!$C$6:$C$17,0))</x:f>
        <x:v>64.47608188752896</x:v>
      </x:c>
      <x:c r="AN2256" s="18" t="n">
        <x:f>SUM(AJ2256:AM2256)</x:f>
        <x:v>118.26633216410426</x:v>
      </x:c>
      <x:c r="AO2256" s="17" t="n">
        <x:f>IF(N2256=0,1,AN2256/N2256)</x:f>
        <x:v>0.22054327676289837</x:v>
      </x:c>
      <x:c r="AP2256" s="11" t="str">
        <x:f>IF(AO2256&gt;='01 Controls'!$E$16,"PASS","FAIL")</x:f>
        <x:v>FAIL</x:v>
      </x:c>
      <x:c r="AQ2256" s="11" t="str">
        <x:v>UNQUANTIFIED</x:v>
      </x:c>
      <x:c r="AR2256" s="11" t="str">
        <x:v>Position-class planning record; serial item and receiver open</x:v>
      </x:c>
      <x:c r="AS2256" s="26"/>
      <x:c r="AT2256" s="26"/>
    </x:row>
    <x:row r="2257">
      <x:c r="C2257" s="11" t="str">
        <x:v>M3-J-TOC-COL-12</x:v>
      </x:c>
      <x:c r="D2257" s="11" t="str">
        <x:v>M3</x:v>
      </x:c>
      <x:c r="E2257" s="11" t="str">
        <x:v>Inland flood</x:v>
      </x:c>
      <x:c r="F2257" s="11" t="str">
        <x:v>J-TOC</x:v>
      </x:c>
      <x:c r="G2257" s="11" t="str">
        <x:v>Theater-opening command</x:v>
      </x:c>
      <x:c r="H2257" s="11" t="str">
        <x:v>COL-12</x:v>
      </x:c>
      <x:c r="I2257" s="19" t="n">
        <x:v>24</x:v>
      </x:c>
      <x:c r="J2257" s="21" t="n">
        <x:v>2</x:v>
      </x:c>
      <x:c r="K2257" s="18" t="n">
        <x:f>'05 Cargo Register'!K17</x:f>
        <x:v>53.625</x:v>
      </x:c>
      <x:c r="L2257" s="18" t="n">
        <x:f>'05 Cargo Register'!N17</x:f>
        <x:v>6</x:v>
      </x:c>
      <x:c r="M2257" s="18" t="n">
        <x:f>'05 Cargo Register'!O17</x:f>
        <x:v>158.4</x:v>
      </x:c>
      <x:c r="N2257" s="18" t="n">
        <x:f>J2257*K2257</x:f>
        <x:v>107.25</x:v>
      </x:c>
      <x:c r="O2257" s="18" t="n">
        <x:f>J2257*L2257</x:f>
        <x:v>12</x:v>
      </x:c>
      <x:c r="P2257" s="18" t="n">
        <x:f>J2257*M2257</x:f>
        <x:v>316.8</x:v>
      </x:c>
      <x:c r="Q2257" s="22" t="n">
        <x:f>'01 Controls'!$E$27*'02 Cargo Classes'!$M$8</x:f>
        <x:v>0.1</x:v>
      </x:c>
      <x:c r="R2257" s="22" t="n">
        <x:f>'01 Controls'!$F$27*'02 Cargo Classes'!$N$8</x:f>
        <x:v>0</x:v>
      </x:c>
      <x:c r="S2257" s="22" t="n">
        <x:f>'01 Controls'!$G$27*'02 Cargo Classes'!$O$8</x:f>
        <x:v>0.84</x:v>
      </x:c>
      <x:c r="T2257" s="22" t="n">
        <x:f>'01 Controls'!$H$27*'02 Cargo Classes'!$P$8</x:f>
        <x:v>0.05</x:v>
      </x:c>
      <x:c r="U2257" s="22" t="n">
        <x:f>SUM(Q2257:T2257)</x:f>
        <x:v>0.99</x:v>
      </x:c>
      <x:c r="V2257" s="18" t="n">
        <x:f>IF(U2257=0,0,N2257*Q2257/U2257)</x:f>
        <x:v>10.833333333333336</x:v>
      </x:c>
      <x:c r="W2257" s="18" t="n">
        <x:f>IF(U2257=0,0,P2257*Q2257/U2257)</x:f>
        <x:v>32.00000000000001</x:v>
      </x:c>
      <x:c r="X2257" s="18" t="n">
        <x:f>MAX(V2257,W2257*'01 Controls'!$E$12)</x:f>
        <x:v>10.833333333333336</x:v>
      </x:c>
      <x:c r="Y2257" s="18" t="n">
        <x:f>IF(U2257=0,0,N2257*R2257/U2257)</x:f>
        <x:v>0</x:v>
      </x:c>
      <x:c r="Z2257" s="18" t="n">
        <x:f>IF(U2257=0,0,P2257*R2257/U2257)</x:f>
        <x:v>0</x:v>
      </x:c>
      <x:c r="AA2257" s="18" t="n">
        <x:f>MAX(Y2257,Z2257*'01 Controls'!$E$13)</x:f>
        <x:v>0</x:v>
      </x:c>
      <x:c r="AB2257" s="18" t="n">
        <x:f>IF(U2257=0,0,N2257*S2257/U2257)</x:f>
        <x:v>91</x:v>
      </x:c>
      <x:c r="AC2257" s="18" t="n">
        <x:f>IF(U2257=0,0,P2257*S2257/U2257)</x:f>
        <x:v>268.8</x:v>
      </x:c>
      <x:c r="AD2257" s="18" t="n">
        <x:f>MAX(AB2257,AC2257*'01 Controls'!$E$14)</x:f>
        <x:v>91</x:v>
      </x:c>
      <x:c r="AE2257" s="18" t="n">
        <x:f>IF(U2257=0,0,N2257*T2257/U2257)</x:f>
        <x:v>5.416666666666668</x:v>
      </x:c>
      <x:c r="AF2257" s="18" t="n">
        <x:f>IF(U2257=0,0,P2257*T2257/U2257)</x:f>
        <x:v>16.000000000000004</x:v>
      </x:c>
      <x:c r="AG2257" s="18" t="n">
        <x:f>MAX(AE2257,AF2257*'01 Controls'!$E$15)</x:f>
        <x:v>5.416666666666668</x:v>
      </x:c>
      <x:c r="AH2257" s="18" t="n">
        <x:f>SUM(V2257,Y2257,AB2257,AE2257)</x:f>
        <x:v>107.25000000000001</x:v>
      </x:c>
      <x:c r="AI2257" s="18" t="n">
        <x:f>N2257-AH2257</x:f>
        <x:v>-1.4210854715202004e-14</x:v>
      </x:c>
      <x:c r="AJ2257" s="18" t="n">
        <x:f>V2257*INDEX('07 Mode Capacity'!$P$6:$P$17,MATCH("AIR-"&amp;I2257,'07 Mode Capacity'!$C$6:$C$17,0))</x:f>
        <x:v>2.1982357349210866</x:v>
      </x:c>
      <x:c r="AK2257" s="18" t="n">
        <x:f>Y2257*INDEX('07 Mode Capacity'!$P$6:$P$17,MATCH("OCEAN-"&amp;I2257,'07 Mode Capacity'!$C$6:$C$17,0))</x:f>
        <x:v>0</x:v>
      </x:c>
      <x:c r="AL2257" s="18" t="n">
        <x:f>AB2257*INDEX('07 Mode Capacity'!$P$6:$P$17,MATCH("LAND-"&amp;I2257,'07 Mode Capacity'!$C$6:$C$17,0))</x:f>
        <x:v>34.80758410670812</x:v>
      </x:c>
      <x:c r="AM2257" s="18" t="n">
        <x:f>AE2257*INDEX('07 Mode Capacity'!$P$6:$P$17,MATCH("INLAND-"&amp;I2257,'07 Mode Capacity'!$C$6:$C$17,0))</x:f>
        <x:v>5.416666666666668</x:v>
      </x:c>
      <x:c r="AN2257" s="18" t="n">
        <x:f>SUM(AJ2257:AM2257)</x:f>
        <x:v>42.422486508295876</x:v>
      </x:c>
      <x:c r="AO2257" s="17" t="n">
        <x:f>IF(N2257=0,1,AN2257/N2257)</x:f>
        <x:v>0.39554765975101047</x:v>
      </x:c>
      <x:c r="AP2257" s="11" t="str">
        <x:f>IF(AO2257&gt;='01 Controls'!$E$16,"PASS","FAIL")</x:f>
        <x:v>FAIL</x:v>
      </x:c>
      <x:c r="AQ2257" s="11" t="str">
        <x:v>UNQUANTIFIED</x:v>
      </x:c>
      <x:c r="AR2257" s="11" t="str">
        <x:v>Position-class planning record; serial item and receiver open</x:v>
      </x:c>
      <x:c r="AS2257" s="26"/>
      <x:c r="AT2257" s="26"/>
    </x:row>
    <x:row r="2258">
      <x:c r="C2258" s="11" t="str">
        <x:v>M3-J-TOC-BAT-22</x:v>
      </x:c>
      <x:c r="D2258" s="11" t="str">
        <x:v>M3</x:v>
      </x:c>
      <x:c r="E2258" s="11" t="str">
        <x:v>Inland flood</x:v>
      </x:c>
      <x:c r="F2258" s="11" t="str">
        <x:v>J-TOC</x:v>
      </x:c>
      <x:c r="G2258" s="11" t="str">
        <x:v>Theater-opening command</x:v>
      </x:c>
      <x:c r="H2258" s="11" t="str">
        <x:v>BAT-22</x:v>
      </x:c>
      <x:c r="I2258" s="19" t="n">
        <x:v>48</x:v>
      </x:c>
      <x:c r="J2258" s="21" t="n">
        <x:v>2</x:v>
      </x:c>
      <x:c r="K2258" s="18" t="n">
        <x:f>'05 Cargo Register'!K18</x:f>
        <x:v>53.625</x:v>
      </x:c>
      <x:c r="L2258" s="18" t="n">
        <x:f>'05 Cargo Register'!N18</x:f>
        <x:v>4</x:v>
      </x:c>
      <x:c r="M2258" s="18" t="n">
        <x:f>'05 Cargo Register'!O18</x:f>
        <x:v>105.60000000000001</x:v>
      </x:c>
      <x:c r="N2258" s="18" t="n">
        <x:f>J2258*K2258</x:f>
        <x:v>107.25</x:v>
      </x:c>
      <x:c r="O2258" s="18" t="n">
        <x:f>J2258*L2258</x:f>
        <x:v>8</x:v>
      </x:c>
      <x:c r="P2258" s="18" t="n">
        <x:f>J2258*M2258</x:f>
        <x:v>211.20000000000002</x:v>
      </x:c>
      <x:c r="Q2258" s="22" t="n">
        <x:f>'01 Controls'!$E$27*'02 Cargo Classes'!$M$9</x:f>
        <x:v>0</x:v>
      </x:c>
      <x:c r="R2258" s="22" t="n">
        <x:f>'01 Controls'!$F$27*'02 Cargo Classes'!$N$9</x:f>
        <x:v>0</x:v>
      </x:c>
      <x:c r="S2258" s="22" t="n">
        <x:f>'01 Controls'!$G$27*'02 Cargo Classes'!$O$9</x:f>
        <x:v>0.7</x:v>
      </x:c>
      <x:c r="T2258" s="22" t="n">
        <x:f>'01 Controls'!$H$27*'02 Cargo Classes'!$P$9</x:f>
        <x:v>0.125</x:v>
      </x:c>
      <x:c r="U2258" s="22" t="n">
        <x:f>SUM(Q2258:T2258)</x:f>
        <x:v>0.825</x:v>
      </x:c>
      <x:c r="V2258" s="18" t="n">
        <x:f>IF(U2258=0,0,N2258*Q2258/U2258)</x:f>
        <x:v>0</x:v>
      </x:c>
      <x:c r="W2258" s="18" t="n">
        <x:f>IF(U2258=0,0,P2258*Q2258/U2258)</x:f>
        <x:v>0</x:v>
      </x:c>
      <x:c r="X2258" s="18" t="n">
        <x:f>MAX(V2258,W2258*'01 Controls'!$E$12)</x:f>
        <x:v>0</x:v>
      </x:c>
      <x:c r="Y2258" s="18" t="n">
        <x:f>IF(U2258=0,0,N2258*R2258/U2258)</x:f>
        <x:v>0</x:v>
      </x:c>
      <x:c r="Z2258" s="18" t="n">
        <x:f>IF(U2258=0,0,P2258*R2258/U2258)</x:f>
        <x:v>0</x:v>
      </x:c>
      <x:c r="AA2258" s="18" t="n">
        <x:f>MAX(Y2258,Z2258*'01 Controls'!$E$13)</x:f>
        <x:v>0</x:v>
      </x:c>
      <x:c r="AB2258" s="18" t="n">
        <x:f>IF(U2258=0,0,N2258*S2258/U2258)</x:f>
        <x:v>90.99999999999999</x:v>
      </x:c>
      <x:c r="AC2258" s="18" t="n">
        <x:f>IF(U2258=0,0,P2258*S2258/U2258)</x:f>
        <x:v>179.20000000000002</x:v>
      </x:c>
      <x:c r="AD2258" s="18" t="n">
        <x:f>MAX(AB2258,AC2258*'01 Controls'!$E$14)</x:f>
        <x:v>90.99999999999999</x:v>
      </x:c>
      <x:c r="AE2258" s="18" t="n">
        <x:f>IF(U2258=0,0,N2258*T2258/U2258)</x:f>
        <x:v>16.25</x:v>
      </x:c>
      <x:c r="AF2258" s="18" t="n">
        <x:f>IF(U2258=0,0,P2258*T2258/U2258)</x:f>
        <x:v>32.00000000000001</x:v>
      </x:c>
      <x:c r="AG2258" s="18" t="n">
        <x:f>MAX(AE2258,AF2258*'01 Controls'!$E$15)</x:f>
        <x:v>16.25</x:v>
      </x:c>
      <x:c r="AH2258" s="18" t="n">
        <x:f>SUM(V2258,Y2258,AB2258,AE2258)</x:f>
        <x:v>107.24999999999999</x:v>
      </x:c>
      <x:c r="AI2258" s="18" t="n">
        <x:f>N2258-AH2258</x:f>
        <x:v>1.4210854715202004e-14</x:v>
      </x:c>
      <x:c r="AJ2258" s="18" t="n">
        <x:f>V2258*INDEX('07 Mode Capacity'!$P$6:$P$17,MATCH("AIR-"&amp;I2258,'07 Mode Capacity'!$C$6:$C$17,0))</x:f>
        <x:v>0</x:v>
      </x:c>
      <x:c r="AK2258" s="18" t="n">
        <x:f>Y2258*INDEX('07 Mode Capacity'!$P$6:$P$17,MATCH("OCEAN-"&amp;I2258,'07 Mode Capacity'!$C$6:$C$17,0))</x:f>
        <x:v>0</x:v>
      </x:c>
      <x:c r="AL2258" s="18" t="n">
        <x:f>AB2258*INDEX('07 Mode Capacity'!$P$6:$P$17,MATCH("LAND-"&amp;I2258,'07 Mode Capacity'!$C$6:$C$17,0))</x:f>
        <x:v>11.106356125823785</x:v>
      </x:c>
      <x:c r="AM2258" s="18" t="n">
        <x:f>AE2258*INDEX('07 Mode Capacity'!$P$6:$P$17,MATCH("INLAND-"&amp;I2258,'07 Mode Capacity'!$C$6:$C$17,0))</x:f>
        <x:v>10.25755848210688</x:v>
      </x:c>
      <x:c r="AN2258" s="18" t="n">
        <x:f>SUM(AJ2258:AM2258)</x:f>
        <x:v>21.363914607930667</x:v>
      </x:c>
      <x:c r="AO2258" s="17" t="n">
        <x:f>IF(N2258=0,1,AN2258/N2258)</x:f>
        <x:v>0.19919733900168454</x:v>
      </x:c>
      <x:c r="AP2258" s="11" t="str">
        <x:f>IF(AO2258&gt;='01 Controls'!$E$16,"PASS","FAIL")</x:f>
        <x:v>FAIL</x:v>
      </x:c>
      <x:c r="AQ2258" s="11" t="str">
        <x:v>UNQUANTIFIED</x:v>
      </x:c>
      <x:c r="AR2258" s="11" t="str">
        <x:v>Position-class planning record; serial item and receiver open</x:v>
      </x:c>
      <x:c r="AS2258" s="26"/>
      <x:c r="AT2258" s="26"/>
    </x:row>
    <x:row r="2259">
      <x:c r="C2259" s="11" t="str">
        <x:v>M3-J-TOC-TNK-20</x:v>
      </x:c>
      <x:c r="D2259" s="11" t="str">
        <x:v>M3</x:v>
      </x:c>
      <x:c r="E2259" s="11" t="str">
        <x:v>Inland flood</x:v>
      </x:c>
      <x:c r="F2259" s="11" t="str">
        <x:v>J-TOC</x:v>
      </x:c>
      <x:c r="G2259" s="11" t="str">
        <x:v>Theater-opening command</x:v>
      </x:c>
      <x:c r="H2259" s="11" t="str">
        <x:v>TNK-20</x:v>
      </x:c>
      <x:c r="I2259" s="19" t="n">
        <x:v>48</x:v>
      </x:c>
      <x:c r="J2259" s="21" t="n">
        <x:v>2</x:v>
      </x:c>
      <x:c r="K2259" s="18" t="n">
        <x:f>'05 Cargo Register'!K19</x:f>
        <x:v>53.625</x:v>
      </x:c>
      <x:c r="L2259" s="18" t="n">
        <x:f>'05 Cargo Register'!N19</x:f>
        <x:v>4</x:v>
      </x:c>
      <x:c r="M2259" s="18" t="n">
        <x:f>'05 Cargo Register'!O19</x:f>
        <x:v>85</x:v>
      </x:c>
      <x:c r="N2259" s="18" t="n">
        <x:f>J2259*K2259</x:f>
        <x:v>107.25</x:v>
      </x:c>
      <x:c r="O2259" s="18" t="n">
        <x:f>J2259*L2259</x:f>
        <x:v>8</x:v>
      </x:c>
      <x:c r="P2259" s="18" t="n">
        <x:f>J2259*M2259</x:f>
        <x:v>170</x:v>
      </x:c>
      <x:c r="Q2259" s="22" t="n">
        <x:f>'01 Controls'!$E$27*'02 Cargo Classes'!$M$10</x:f>
        <x:v>0</x:v>
      </x:c>
      <x:c r="R2259" s="22" t="n">
        <x:f>'01 Controls'!$F$27*'02 Cargo Classes'!$N$10</x:f>
        <x:v>0</x:v>
      </x:c>
      <x:c r="S2259" s="22" t="n">
        <x:f>'01 Controls'!$G$27*'02 Cargo Classes'!$O$10</x:f>
        <x:v>0.7</x:v>
      </x:c>
      <x:c r="T2259" s="22" t="n">
        <x:f>'01 Controls'!$H$27*'02 Cargo Classes'!$P$10</x:f>
        <x:v>0.25</x:v>
      </x:c>
      <x:c r="U2259" s="22" t="n">
        <x:f>SUM(Q2259:T2259)</x:f>
        <x:v>0.95</x:v>
      </x:c>
      <x:c r="V2259" s="18" t="n">
        <x:f>IF(U2259=0,0,N2259*Q2259/U2259)</x:f>
        <x:v>0</x:v>
      </x:c>
      <x:c r="W2259" s="18" t="n">
        <x:f>IF(U2259=0,0,P2259*Q2259/U2259)</x:f>
        <x:v>0</x:v>
      </x:c>
      <x:c r="X2259" s="18" t="n">
        <x:f>MAX(V2259,W2259*'01 Controls'!$E$12)</x:f>
        <x:v>0</x:v>
      </x:c>
      <x:c r="Y2259" s="18" t="n">
        <x:f>IF(U2259=0,0,N2259*R2259/U2259)</x:f>
        <x:v>0</x:v>
      </x:c>
      <x:c r="Z2259" s="18" t="n">
        <x:f>IF(U2259=0,0,P2259*R2259/U2259)</x:f>
        <x:v>0</x:v>
      </x:c>
      <x:c r="AA2259" s="18" t="n">
        <x:f>MAX(Y2259,Z2259*'01 Controls'!$E$13)</x:f>
        <x:v>0</x:v>
      </x:c>
      <x:c r="AB2259" s="18" t="n">
        <x:f>IF(U2259=0,0,N2259*S2259/U2259)</x:f>
        <x:v>79.02631578947367</x:v>
      </x:c>
      <x:c r="AC2259" s="18" t="n">
        <x:f>IF(U2259=0,0,P2259*S2259/U2259)</x:f>
        <x:v>125.26315789473684</x:v>
      </x:c>
      <x:c r="AD2259" s="18" t="n">
        <x:f>MAX(AB2259,AC2259*'01 Controls'!$E$14)</x:f>
        <x:v>79.02631578947367</x:v>
      </x:c>
      <x:c r="AE2259" s="18" t="n">
        <x:f>IF(U2259=0,0,N2259*T2259/U2259)</x:f>
        <x:v>28.22368421052632</x:v>
      </x:c>
      <x:c r="AF2259" s="18" t="n">
        <x:f>IF(U2259=0,0,P2259*T2259/U2259)</x:f>
        <x:v>44.73684210526316</x:v>
      </x:c>
      <x:c r="AG2259" s="18" t="n">
        <x:f>MAX(AE2259,AF2259*'01 Controls'!$E$15)</x:f>
        <x:v>28.22368421052632</x:v>
      </x:c>
      <x:c r="AH2259" s="18" t="n">
        <x:f>SUM(V2259,Y2259,AB2259,AE2259)</x:f>
        <x:v>107.24999999999999</x:v>
      </x:c>
      <x:c r="AI2259" s="18" t="n">
        <x:f>N2259-AH2259</x:f>
        <x:v>1.4210854715202004e-14</x:v>
      </x:c>
      <x:c r="AJ2259" s="18" t="n">
        <x:f>V2259*INDEX('07 Mode Capacity'!$P$6:$P$17,MATCH("AIR-"&amp;I2259,'07 Mode Capacity'!$C$6:$C$17,0))</x:f>
        <x:v>0</x:v>
      </x:c>
      <x:c r="AK2259" s="18" t="n">
        <x:f>Y2259*INDEX('07 Mode Capacity'!$P$6:$P$17,MATCH("OCEAN-"&amp;I2259,'07 Mode Capacity'!$C$6:$C$17,0))</x:f>
        <x:v>0</x:v>
      </x:c>
      <x:c r="AL2259" s="18" t="n">
        <x:f>AB2259*INDEX('07 Mode Capacity'!$P$6:$P$17,MATCH("LAND-"&amp;I2259,'07 Mode Capacity'!$C$6:$C$17,0))</x:f>
        <x:v>9.644993477689075</x:v>
      </x:c>
      <x:c r="AM2259" s="18" t="n">
        <x:f>AE2259*INDEX('07 Mode Capacity'!$P$6:$P$17,MATCH("INLAND-"&amp;I2259,'07 Mode Capacity'!$C$6:$C$17,0))</x:f>
        <x:v>17.81575946892248</x:v>
      </x:c>
      <x:c r="AN2259" s="18" t="n">
        <x:f>SUM(AJ2259:AM2259)</x:f>
        <x:v>27.460752946611557</x:v>
      </x:c>
      <x:c r="AO2259" s="17" t="n">
        <x:f>IF(N2259=0,1,AN2259/N2259)</x:f>
        <x:v>0.25604431651852266</x:v>
      </x:c>
      <x:c r="AP2259" s="11" t="str">
        <x:f>IF(AO2259&gt;='01 Controls'!$E$16,"PASS","FAIL")</x:f>
        <x:v>FAIL</x:v>
      </x:c>
      <x:c r="AQ2259" s="11" t="str">
        <x:v>UNQUANTIFIED</x:v>
      </x:c>
      <x:c r="AR2259" s="11" t="str">
        <x:v>Position-class planning record; serial item and receiver open</x:v>
      </x:c>
      <x:c r="AS2259" s="26"/>
      <x:c r="AT2259" s="26"/>
    </x:row>
    <x:row r="2260">
      <x:c r="C2260" s="11" t="str">
        <x:v>M3-J-TOC-FLR-24</x:v>
      </x:c>
      <x:c r="D2260" s="11" t="str">
        <x:v>M3</x:v>
      </x:c>
      <x:c r="E2260" s="11" t="str">
        <x:v>Inland flood</x:v>
      </x:c>
      <x:c r="F2260" s="11" t="str">
        <x:v>J-TOC</x:v>
      </x:c>
      <x:c r="G2260" s="11" t="str">
        <x:v>Theater-opening command</x:v>
      </x:c>
      <x:c r="H2260" s="11" t="str">
        <x:v>FLR-24</x:v>
      </x:c>
      <x:c r="I2260" s="19" t="n">
        <x:v>48</x:v>
      </x:c>
      <x:c r="J2260" s="21" t="n">
        <x:v>2</x:v>
      </x:c>
      <x:c r="K2260" s="18" t="n">
        <x:f>'05 Cargo Register'!K20</x:f>
        <x:v>107.25</x:v>
      </x:c>
      <x:c r="L2260" s="18" t="n">
        <x:f>'05 Cargo Register'!N20</x:f>
        <x:v>6</x:v>
      </x:c>
      <x:c r="M2260" s="18" t="n">
        <x:f>'05 Cargo Register'!O20</x:f>
        <x:v>192</x:v>
      </x:c>
      <x:c r="N2260" s="18" t="n">
        <x:f>J2260*K2260</x:f>
        <x:v>214.5</x:v>
      </x:c>
      <x:c r="O2260" s="18" t="n">
        <x:f>J2260*L2260</x:f>
        <x:v>12</x:v>
      </x:c>
      <x:c r="P2260" s="18" t="n">
        <x:f>J2260*M2260</x:f>
        <x:v>384</x:v>
      </x:c>
      <x:c r="Q2260" s="22" t="n">
        <x:f>'01 Controls'!$E$27*'02 Cargo Classes'!$M$11</x:f>
        <x:v>0</x:v>
      </x:c>
      <x:c r="R2260" s="22" t="n">
        <x:f>'01 Controls'!$F$27*'02 Cargo Classes'!$N$11</x:f>
        <x:v>0</x:v>
      </x:c>
      <x:c r="S2260" s="22" t="n">
        <x:f>'01 Controls'!$G$27*'02 Cargo Classes'!$O$11</x:f>
        <x:v>0.7</x:v>
      </x:c>
      <x:c r="T2260" s="22" t="n">
        <x:f>'01 Controls'!$H$27*'02 Cargo Classes'!$P$11</x:f>
        <x:v>0.2</x:v>
      </x:c>
      <x:c r="U2260" s="22" t="n">
        <x:f>SUM(Q2260:T2260)</x:f>
        <x:v>0.8999999999999999</x:v>
      </x:c>
      <x:c r="V2260" s="18" t="n">
        <x:f>IF(U2260=0,0,N2260*Q2260/U2260)</x:f>
        <x:v>0</x:v>
      </x:c>
      <x:c r="W2260" s="18" t="n">
        <x:f>IF(U2260=0,0,P2260*Q2260/U2260)</x:f>
        <x:v>0</x:v>
      </x:c>
      <x:c r="X2260" s="18" t="n">
        <x:f>MAX(V2260,W2260*'01 Controls'!$E$12)</x:f>
        <x:v>0</x:v>
      </x:c>
      <x:c r="Y2260" s="18" t="n">
        <x:f>IF(U2260=0,0,N2260*R2260/U2260)</x:f>
        <x:v>0</x:v>
      </x:c>
      <x:c r="Z2260" s="18" t="n">
        <x:f>IF(U2260=0,0,P2260*R2260/U2260)</x:f>
        <x:v>0</x:v>
      </x:c>
      <x:c r="AA2260" s="18" t="n">
        <x:f>MAX(Y2260,Z2260*'01 Controls'!$E$13)</x:f>
        <x:v>0</x:v>
      </x:c>
      <x:c r="AB2260" s="18" t="n">
        <x:f>IF(U2260=0,0,N2260*S2260/U2260)</x:f>
        <x:v>166.83333333333331</x:v>
      </x:c>
      <x:c r="AC2260" s="18" t="n">
        <x:f>IF(U2260=0,0,P2260*S2260/U2260)</x:f>
        <x:v>298.66666666666663</x:v>
      </x:c>
      <x:c r="AD2260" s="18" t="n">
        <x:f>MAX(AB2260,AC2260*'01 Controls'!$E$14)</x:f>
        <x:v>166.83333333333331</x:v>
      </x:c>
      <x:c r="AE2260" s="18" t="n">
        <x:f>IF(U2260=0,0,N2260*T2260/U2260)</x:f>
        <x:v>47.66666666666668</x:v>
      </x:c>
      <x:c r="AF2260" s="18" t="n">
        <x:f>IF(U2260=0,0,P2260*T2260/U2260)</x:f>
        <x:v>85.33333333333336</x:v>
      </x:c>
      <x:c r="AG2260" s="18" t="n">
        <x:f>MAX(AE2260,AF2260*'01 Controls'!$E$15)</x:f>
        <x:v>47.66666666666668</x:v>
      </x:c>
      <x:c r="AH2260" s="18" t="n">
        <x:f>SUM(V2260,Y2260,AB2260,AE2260)</x:f>
        <x:v>214.5</x:v>
      </x:c>
      <x:c r="AI2260" s="18" t="n">
        <x:f>N2260-AH2260</x:f>
        <x:v>0</x:v>
      </x:c>
      <x:c r="AJ2260" s="18" t="n">
        <x:f>V2260*INDEX('07 Mode Capacity'!$P$6:$P$17,MATCH("AIR-"&amp;I2260,'07 Mode Capacity'!$C$6:$C$17,0))</x:f>
        <x:v>0</x:v>
      </x:c>
      <x:c r="AK2260" s="18" t="n">
        <x:f>Y2260*INDEX('07 Mode Capacity'!$P$6:$P$17,MATCH("OCEAN-"&amp;I2260,'07 Mode Capacity'!$C$6:$C$17,0))</x:f>
        <x:v>0</x:v>
      </x:c>
      <x:c r="AL2260" s="18" t="n">
        <x:f>AB2260*INDEX('07 Mode Capacity'!$P$6:$P$17,MATCH("LAND-"&amp;I2260,'07 Mode Capacity'!$C$6:$C$17,0))</x:f>
        <x:v>20.361652897343607</x:v>
      </x:c>
      <x:c r="AM2260" s="18" t="n">
        <x:f>AE2260*INDEX('07 Mode Capacity'!$P$6:$P$17,MATCH("INLAND-"&amp;I2260,'07 Mode Capacity'!$C$6:$C$17,0))</x:f>
        <x:v>30.08883821418019</x:v>
      </x:c>
      <x:c r="AN2260" s="18" t="n">
        <x:f>SUM(AJ2260:AM2260)</x:f>
        <x:v>50.450491111523796</x:v>
      </x:c>
      <x:c r="AO2260" s="17" t="n">
        <x:f>IF(N2260=0,1,AN2260/N2260)</x:f>
        <x:v>0.2352004247623487</x:v>
      </x:c>
      <x:c r="AP2260" s="11" t="str">
        <x:f>IF(AO2260&gt;='01 Controls'!$E$16,"PASS","FAIL")</x:f>
        <x:v>FAIL</x:v>
      </x:c>
      <x:c r="AQ2260" s="11" t="str">
        <x:v>UNQUANTIFIED</x:v>
      </x:c>
      <x:c r="AR2260" s="11" t="str">
        <x:v>Position-class planning record; serial item and receiver open</x:v>
      </x:c>
      <x:c r="AS2260" s="26"/>
      <x:c r="AT2260" s="26"/>
    </x:row>
    <x:row r="2261">
      <x:c r="C2261" s="11" t="str">
        <x:v>M3-J-TOC-ROL-30</x:v>
      </x:c>
      <x:c r="D2261" s="11" t="str">
        <x:v>M3</x:v>
      </x:c>
      <x:c r="E2261" s="11" t="str">
        <x:v>Inland flood</x:v>
      </x:c>
      <x:c r="F2261" s="11" t="str">
        <x:v>J-TOC</x:v>
      </x:c>
      <x:c r="G2261" s="11" t="str">
        <x:v>Theater-opening command</x:v>
      </x:c>
      <x:c r="H2261" s="11" t="str">
        <x:v>ROL-30</x:v>
      </x:c>
      <x:c r="I2261" s="19" t="n">
        <x:v>48</x:v>
      </x:c>
      <x:c r="J2261" s="21" t="n">
        <x:v>2</x:v>
      </x:c>
      <x:c r="K2261" s="18" t="n">
        <x:f>'05 Cargo Register'!K21</x:f>
        <x:v>107.25</x:v>
      </x:c>
      <x:c r="L2261" s="18" t="n">
        <x:f>'05 Cargo Register'!N21</x:f>
        <x:v>5</x:v>
      </x:c>
      <x:c r="M2261" s="18" t="n">
        <x:f>'05 Cargo Register'!O21</x:f>
        <x:v>318.75</x:v>
      </x:c>
      <x:c r="N2261" s="18" t="n">
        <x:f>J2261*K2261</x:f>
        <x:v>214.5</x:v>
      </x:c>
      <x:c r="O2261" s="18" t="n">
        <x:f>J2261*L2261</x:f>
        <x:v>10</x:v>
      </x:c>
      <x:c r="P2261" s="18" t="n">
        <x:f>J2261*M2261</x:f>
        <x:v>637.5</x:v>
      </x:c>
      <x:c r="Q2261" s="22" t="n">
        <x:f>'01 Controls'!$E$27*'02 Cargo Classes'!$M$12</x:f>
        <x:v>0</x:v>
      </x:c>
      <x:c r="R2261" s="22" t="n">
        <x:f>'01 Controls'!$F$27*'02 Cargo Classes'!$N$12</x:f>
        <x:v>0</x:v>
      </x:c>
      <x:c r="S2261" s="22" t="n">
        <x:f>'01 Controls'!$G$27*'02 Cargo Classes'!$O$12</x:f>
        <x:v>1.0499999999999998</x:v>
      </x:c>
      <x:c r="T2261" s="22" t="n">
        <x:f>'01 Controls'!$H$27*'02 Cargo Classes'!$P$12</x:f>
        <x:v>0.15</x:v>
      </x:c>
      <x:c r="U2261" s="22" t="n">
        <x:f>SUM(Q2261:T2261)</x:f>
        <x:v>1.1999999999999997</x:v>
      </x:c>
      <x:c r="V2261" s="18" t="n">
        <x:f>IF(U2261=0,0,N2261*Q2261/U2261)</x:f>
        <x:v>0</x:v>
      </x:c>
      <x:c r="W2261" s="18" t="n">
        <x:f>IF(U2261=0,0,P2261*Q2261/U2261)</x:f>
        <x:v>0</x:v>
      </x:c>
      <x:c r="X2261" s="18" t="n">
        <x:f>MAX(V2261,W2261*'01 Controls'!$E$12)</x:f>
        <x:v>0</x:v>
      </x:c>
      <x:c r="Y2261" s="18" t="n">
        <x:f>IF(U2261=0,0,N2261*R2261/U2261)</x:f>
        <x:v>0</x:v>
      </x:c>
      <x:c r="Z2261" s="18" t="n">
        <x:f>IF(U2261=0,0,P2261*R2261/U2261)</x:f>
        <x:v>0</x:v>
      </x:c>
      <x:c r="AA2261" s="18" t="n">
        <x:f>MAX(Y2261,Z2261*'01 Controls'!$E$13)</x:f>
        <x:v>0</x:v>
      </x:c>
      <x:c r="AB2261" s="18" t="n">
        <x:f>IF(U2261=0,0,N2261*S2261/U2261)</x:f>
        <x:v>187.6875</x:v>
      </x:c>
      <x:c r="AC2261" s="18" t="n">
        <x:f>IF(U2261=0,0,P2261*S2261/U2261)</x:f>
        <x:v>557.8125</x:v>
      </x:c>
      <x:c r="AD2261" s="18" t="n">
        <x:f>MAX(AB2261,AC2261*'01 Controls'!$E$14)</x:f>
        <x:v>187.6875</x:v>
      </x:c>
      <x:c r="AE2261" s="18" t="n">
        <x:f>IF(U2261=0,0,N2261*T2261/U2261)</x:f>
        <x:v>26.812500000000004</x:v>
      </x:c>
      <x:c r="AF2261" s="18" t="n">
        <x:f>IF(U2261=0,0,P2261*T2261/U2261)</x:f>
        <x:v>79.68750000000001</x:v>
      </x:c>
      <x:c r="AG2261" s="18" t="n">
        <x:f>MAX(AE2261,AF2261*'01 Controls'!$E$15)</x:f>
        <x:v>26.812500000000004</x:v>
      </x:c>
      <x:c r="AH2261" s="18" t="n">
        <x:f>SUM(V2261,Y2261,AB2261,AE2261)</x:f>
        <x:v>214.5</x:v>
      </x:c>
      <x:c r="AI2261" s="18" t="n">
        <x:f>N2261-AH2261</x:f>
        <x:v>0</x:v>
      </x:c>
      <x:c r="AJ2261" s="18" t="n">
        <x:f>V2261*INDEX('07 Mode Capacity'!$P$6:$P$17,MATCH("AIR-"&amp;I2261,'07 Mode Capacity'!$C$6:$C$17,0))</x:f>
        <x:v>0</x:v>
      </x:c>
      <x:c r="AK2261" s="18" t="n">
        <x:f>Y2261*INDEX('07 Mode Capacity'!$P$6:$P$17,MATCH("OCEAN-"&amp;I2261,'07 Mode Capacity'!$C$6:$C$17,0))</x:f>
        <x:v>0</x:v>
      </x:c>
      <x:c r="AL2261" s="18" t="n">
        <x:f>AB2261*INDEX('07 Mode Capacity'!$P$6:$P$17,MATCH("LAND-"&amp;I2261,'07 Mode Capacity'!$C$6:$C$17,0))</x:f>
        <x:v>22.90685950951156</x:v>
      </x:c>
      <x:c r="AM2261" s="18" t="n">
        <x:f>AE2261*INDEX('07 Mode Capacity'!$P$6:$P$17,MATCH("INLAND-"&amp;I2261,'07 Mode Capacity'!$C$6:$C$17,0))</x:f>
        <x:v>16.924971495476356</x:v>
      </x:c>
      <x:c r="AN2261" s="18" t="n">
        <x:f>SUM(AJ2261:AM2261)</x:f>
        <x:v>39.83183100498792</x:v>
      </x:c>
      <x:c r="AO2261" s="17" t="n">
        <x:f>IF(N2261=0,1,AN2261/N2261)</x:f>
        <x:v>0.18569618184143552</x:v>
      </x:c>
      <x:c r="AP2261" s="11" t="str">
        <x:f>IF(AO2261&gt;='01 Controls'!$E$16,"PASS","FAIL")</x:f>
        <x:v>FAIL</x:v>
      </x:c>
      <x:c r="AQ2261" s="11" t="str">
        <x:v>UNQUANTIFIED</x:v>
      </x:c>
      <x:c r="AR2261" s="11" t="str">
        <x:v>Position-class planning record; serial item and receiver open</x:v>
      </x:c>
      <x:c r="AS2261" s="26"/>
      <x:c r="AT2261" s="26"/>
    </x:row>
    <x:row r="2262">
      <x:c r="C2262" s="11" t="str">
        <x:v>M3-J-TOC-LIN-18</x:v>
      </x:c>
      <x:c r="D2262" s="11" t="str">
        <x:v>M3</x:v>
      </x:c>
      <x:c r="E2262" s="11" t="str">
        <x:v>Inland flood</x:v>
      </x:c>
      <x:c r="F2262" s="11" t="str">
        <x:v>J-TOC</x:v>
      </x:c>
      <x:c r="G2262" s="11" t="str">
        <x:v>Theater-opening command</x:v>
      </x:c>
      <x:c r="H2262" s="11" t="str">
        <x:v>LIN-18</x:v>
      </x:c>
      <x:c r="I2262" s="19" t="n">
        <x:v>72</x:v>
      </x:c>
      <x:c r="J2262" s="21" t="n">
        <x:v>2</x:v>
      </x:c>
      <x:c r="K2262" s="18" t="n">
        <x:f>'05 Cargo Register'!K22</x:f>
        <x:v>53.625</x:v>
      </x:c>
      <x:c r="L2262" s="18" t="n">
        <x:f>'05 Cargo Register'!N22</x:f>
        <x:v>4</x:v>
      </x:c>
      <x:c r="M2262" s="18" t="n">
        <x:f>'05 Cargo Register'!O22</x:f>
        <x:v>176</x:v>
      </x:c>
      <x:c r="N2262" s="18" t="n">
        <x:f>J2262*K2262</x:f>
        <x:v>107.25</x:v>
      </x:c>
      <x:c r="O2262" s="18" t="n">
        <x:f>J2262*L2262</x:f>
        <x:v>8</x:v>
      </x:c>
      <x:c r="P2262" s="18" t="n">
        <x:f>J2262*M2262</x:f>
        <x:v>352</x:v>
      </x:c>
      <x:c r="Q2262" s="22" t="n">
        <x:f>'01 Controls'!$E$27*'02 Cargo Classes'!$M$13</x:f>
        <x:v>0</x:v>
      </x:c>
      <x:c r="R2262" s="22" t="n">
        <x:f>'01 Controls'!$F$27*'02 Cargo Classes'!$N$13</x:f>
        <x:v>0</x:v>
      </x:c>
      <x:c r="S2262" s="22" t="n">
        <x:f>'01 Controls'!$G$27*'02 Cargo Classes'!$O$13</x:f>
        <x:v>0.7</x:v>
      </x:c>
      <x:c r="T2262" s="22" t="n">
        <x:f>'01 Controls'!$H$27*'02 Cargo Classes'!$P$13</x:f>
        <x:v>0.25</x:v>
      </x:c>
      <x:c r="U2262" s="22" t="n">
        <x:f>SUM(Q2262:T2262)</x:f>
        <x:v>0.95</x:v>
      </x:c>
      <x:c r="V2262" s="18" t="n">
        <x:f>IF(U2262=0,0,N2262*Q2262/U2262)</x:f>
        <x:v>0</x:v>
      </x:c>
      <x:c r="W2262" s="18" t="n">
        <x:f>IF(U2262=0,0,P2262*Q2262/U2262)</x:f>
        <x:v>0</x:v>
      </x:c>
      <x:c r="X2262" s="18" t="n">
        <x:f>MAX(V2262,W2262*'01 Controls'!$E$12)</x:f>
        <x:v>0</x:v>
      </x:c>
      <x:c r="Y2262" s="18" t="n">
        <x:f>IF(U2262=0,0,N2262*R2262/U2262)</x:f>
        <x:v>0</x:v>
      </x:c>
      <x:c r="Z2262" s="18" t="n">
        <x:f>IF(U2262=0,0,P2262*R2262/U2262)</x:f>
        <x:v>0</x:v>
      </x:c>
      <x:c r="AA2262" s="18" t="n">
        <x:f>MAX(Y2262,Z2262*'01 Controls'!$E$13)</x:f>
        <x:v>0</x:v>
      </x:c>
      <x:c r="AB2262" s="18" t="n">
        <x:f>IF(U2262=0,0,N2262*S2262/U2262)</x:f>
        <x:v>79.02631578947367</x:v>
      </x:c>
      <x:c r="AC2262" s="18" t="n">
        <x:f>IF(U2262=0,0,P2262*S2262/U2262)</x:f>
        <x:v>259.36842105263156</x:v>
      </x:c>
      <x:c r="AD2262" s="18" t="n">
        <x:f>MAX(AB2262,AC2262*'01 Controls'!$E$14)</x:f>
        <x:v>79.02631578947367</x:v>
      </x:c>
      <x:c r="AE2262" s="18" t="n">
        <x:f>IF(U2262=0,0,N2262*T2262/U2262)</x:f>
        <x:v>28.22368421052632</x:v>
      </x:c>
      <x:c r="AF2262" s="18" t="n">
        <x:f>IF(U2262=0,0,P2262*T2262/U2262)</x:f>
        <x:v>92.63157894736842</x:v>
      </x:c>
      <x:c r="AG2262" s="18" t="n">
        <x:f>MAX(AE2262,AF2262*'01 Controls'!$E$15)</x:f>
        <x:v>28.22368421052632</x:v>
      </x:c>
      <x:c r="AH2262" s="18" t="n">
        <x:f>SUM(V2262,Y2262,AB2262,AE2262)</x:f>
        <x:v>107.24999999999999</x:v>
      </x:c>
      <x:c r="AI2262" s="18" t="n">
        <x:f>N2262-AH2262</x:f>
        <x:v>1.4210854715202004e-14</x:v>
      </x:c>
      <x:c r="AJ2262" s="18" t="n">
        <x:f>V2262*INDEX('07 Mode Capacity'!$P$6:$P$17,MATCH("AIR-"&amp;I2262,'07 Mode Capacity'!$C$6:$C$17,0))</x:f>
        <x:v>0</x:v>
      </x:c>
      <x:c r="AK2262" s="18" t="n">
        <x:f>Y2262*INDEX('07 Mode Capacity'!$P$6:$P$17,MATCH("OCEAN-"&amp;I2262,'07 Mode Capacity'!$C$6:$C$17,0))</x:f>
        <x:v>0</x:v>
      </x:c>
      <x:c r="AL2262" s="18" t="n">
        <x:f>AB2262*INDEX('07 Mode Capacity'!$P$6:$P$17,MATCH("LAND-"&amp;I2262,'07 Mode Capacity'!$C$6:$C$17,0))</x:f>
        <x:v>56.504623816180015</x:v>
      </x:c>
      <x:c r="AM2262" s="18" t="n">
        <x:f>AE2262*INDEX('07 Mode Capacity'!$P$6:$P$17,MATCH("INLAND-"&amp;I2262,'07 Mode Capacity'!$C$6:$C$17,0))</x:f>
        <x:v>28.22368421052632</x:v>
      </x:c>
      <x:c r="AN2262" s="18" t="n">
        <x:f>SUM(AJ2262:AM2262)</x:f>
        <x:v>84.72830802670633</x:v>
      </x:c>
      <x:c r="AO2262" s="17" t="n">
        <x:f>IF(N2262=0,1,AN2262/N2262)</x:f>
        <x:v>0.7900075340485438</x:v>
      </x:c>
      <x:c r="AP2262" s="11" t="str">
        <x:f>IF(AO2262&gt;='01 Controls'!$E$16,"PASS","FAIL")</x:f>
        <x:v>FAIL</x:v>
      </x:c>
      <x:c r="AQ2262" s="11" t="str">
        <x:v>UNQUANTIFIED</x:v>
      </x:c>
      <x:c r="AR2262" s="11" t="str">
        <x:v>Position-class planning record; serial item and receiver open</x:v>
      </x:c>
      <x:c r="AS2262" s="26"/>
      <x:c r="AT2262" s="26"/>
    </x:row>
    <x:row r="2263">
      <x:c r="C2263" s="11" t="str">
        <x:v>M3-J-TOC-BLK-08</x:v>
      </x:c>
      <x:c r="D2263" s="11" t="str">
        <x:v>M3</x:v>
      </x:c>
      <x:c r="E2263" s="11" t="str">
        <x:v>Inland flood</x:v>
      </x:c>
      <x:c r="F2263" s="11" t="str">
        <x:v>J-TOC</x:v>
      </x:c>
      <x:c r="G2263" s="11" t="str">
        <x:v>Theater-opening command</x:v>
      </x:c>
      <x:c r="H2263" s="11" t="str">
        <x:v>BLK-08</x:v>
      </x:c>
      <x:c r="I2263" s="19" t="n">
        <x:v>48</x:v>
      </x:c>
      <x:c r="J2263" s="21" t="n">
        <x:v>2</x:v>
      </x:c>
      <x:c r="K2263" s="18" t="n">
        <x:f>'05 Cargo Register'!K23</x:f>
        <x:v>160.875</x:v>
      </x:c>
      <x:c r="L2263" s="18" t="n">
        <x:f>'05 Cargo Register'!N23</x:f>
        <x:v>26</x:v>
      </x:c>
      <x:c r="M2263" s="18" t="n">
        <x:f>'05 Cargo Register'!O23</x:f>
        <x:v>1326</x:v>
      </x:c>
      <x:c r="N2263" s="18" t="n">
        <x:f>J2263*K2263</x:f>
        <x:v>321.75</x:v>
      </x:c>
      <x:c r="O2263" s="18" t="n">
        <x:f>J2263*L2263</x:f>
        <x:v>52</x:v>
      </x:c>
      <x:c r="P2263" s="18" t="n">
        <x:f>J2263*M2263</x:f>
        <x:v>2652</x:v>
      </x:c>
      <x:c r="Q2263" s="22" t="n">
        <x:f>'01 Controls'!$E$27*'02 Cargo Classes'!$M$14</x:f>
        <x:v>0.05</x:v>
      </x:c>
      <x:c r="R2263" s="22" t="n">
        <x:f>'01 Controls'!$F$27*'02 Cargo Classes'!$N$14</x:f>
        <x:v>0</x:v>
      </x:c>
      <x:c r="S2263" s="22" t="n">
        <x:f>'01 Controls'!$G$27*'02 Cargo Classes'!$O$14</x:f>
        <x:v>0.7</x:v>
      </x:c>
      <x:c r="T2263" s="22" t="n">
        <x:f>'01 Controls'!$H$27*'02 Cargo Classes'!$P$14</x:f>
        <x:v>0.125</x:v>
      </x:c>
      <x:c r="U2263" s="22" t="n">
        <x:f>SUM(Q2263:T2263)</x:f>
        <x:v>0.875</x:v>
      </x:c>
      <x:c r="V2263" s="18" t="n">
        <x:f>IF(U2263=0,0,N2263*Q2263/U2263)</x:f>
        <x:v>18.38571428571429</x:v>
      </x:c>
      <x:c r="W2263" s="18" t="n">
        <x:f>IF(U2263=0,0,P2263*Q2263/U2263)</x:f>
        <x:v>151.54285714285714</x:v>
      </x:c>
      <x:c r="X2263" s="18" t="n">
        <x:f>MAX(V2263,W2263*'01 Controls'!$E$12)</x:f>
        <x:v>37.885714285714286</x:v>
      </x:c>
      <x:c r="Y2263" s="18" t="n">
        <x:f>IF(U2263=0,0,N2263*R2263/U2263)</x:f>
        <x:v>0</x:v>
      </x:c>
      <x:c r="Z2263" s="18" t="n">
        <x:f>IF(U2263=0,0,P2263*R2263/U2263)</x:f>
        <x:v>0</x:v>
      </x:c>
      <x:c r="AA2263" s="18" t="n">
        <x:f>MAX(Y2263,Z2263*'01 Controls'!$E$13)</x:f>
        <x:v>0</x:v>
      </x:c>
      <x:c r="AB2263" s="18" t="n">
        <x:f>IF(U2263=0,0,N2263*S2263/U2263)</x:f>
        <x:v>257.4</x:v>
      </x:c>
      <x:c r="AC2263" s="18" t="n">
        <x:f>IF(U2263=0,0,P2263*S2263/U2263)</x:f>
        <x:v>2121.6</x:v>
      </x:c>
      <x:c r="AD2263" s="18" t="n">
        <x:f>MAX(AB2263,AC2263*'01 Controls'!$E$14)</x:f>
        <x:v>424.32</x:v>
      </x:c>
      <x:c r="AE2263" s="18" t="n">
        <x:f>IF(U2263=0,0,N2263*T2263/U2263)</x:f>
        <x:v>45.964285714285715</x:v>
      </x:c>
      <x:c r="AF2263" s="18" t="n">
        <x:f>IF(U2263=0,0,P2263*T2263/U2263)</x:f>
        <x:v>378.85714285714283</x:v>
      </x:c>
      <x:c r="AG2263" s="18" t="n">
        <x:f>MAX(AE2263,AF2263*'01 Controls'!$E$15)</x:f>
        <x:v>68.19428571428571</x:v>
      </x:c>
      <x:c r="AH2263" s="18" t="n">
        <x:f>SUM(V2263,Y2263,AB2263,AE2263)</x:f>
        <x:v>321.75</x:v>
      </x:c>
      <x:c r="AI2263" s="18" t="n">
        <x:f>N2263-AH2263</x:f>
        <x:v>0</x:v>
      </x:c>
      <x:c r="AJ2263" s="18" t="n">
        <x:f>V2263*INDEX('07 Mode Capacity'!$P$6:$P$17,MATCH("AIR-"&amp;I2263,'07 Mode Capacity'!$C$6:$C$17,0))</x:f>
        <x:v>5.154171317404567</x:v>
      </x:c>
      <x:c r="AK2263" s="18" t="n">
        <x:f>Y2263*INDEX('07 Mode Capacity'!$P$6:$P$17,MATCH("OCEAN-"&amp;I2263,'07 Mode Capacity'!$C$6:$C$17,0))</x:f>
        <x:v>0</x:v>
      </x:c>
      <x:c r="AL2263" s="18" t="n">
        <x:f>AB2263*INDEX('07 Mode Capacity'!$P$6:$P$17,MATCH("LAND-"&amp;I2263,'07 Mode Capacity'!$C$6:$C$17,0))</x:f>
        <x:v>31.41512161304442</x:v>
      </x:c>
      <x:c r="AM2263" s="18" t="n">
        <x:f>AE2263*INDEX('07 Mode Capacity'!$P$6:$P$17,MATCH("INLAND-"&amp;I2263,'07 Mode Capacity'!$C$6:$C$17,0))</x:f>
        <x:v>29.014236849388034</x:v>
      </x:c>
      <x:c r="AN2263" s="18" t="n">
        <x:f>SUM(AJ2263:AM2263)</x:f>
        <x:v>65.58352977983702</x:v>
      </x:c>
      <x:c r="AO2263" s="17" t="n">
        <x:f>IF(N2263=0,1,AN2263/N2263)</x:f>
        <x:v>0.20383381438954784</x:v>
      </x:c>
      <x:c r="AP2263" s="11" t="str">
        <x:f>IF(AO2263&gt;='01 Controls'!$E$16,"PASS","FAIL")</x:f>
        <x:v>FAIL</x:v>
      </x:c>
      <x:c r="AQ2263" s="11" t="str">
        <x:v>UNQUANTIFIED</x:v>
      </x:c>
      <x:c r="AR2263" s="11" t="str">
        <x:v>Position-class planning record; serial item and receiver open</x:v>
      </x:c>
      <x:c r="AS2263" s="26"/>
      <x:c r="AT2263" s="26"/>
    </x:row>
    <x:row r="2264">
      <x:c r="C2264" s="11" t="str">
        <x:v>M3-J-TSC-APL-45</x:v>
      </x:c>
      <x:c r="D2264" s="11" t="str">
        <x:v>M3</x:v>
      </x:c>
      <x:c r="E2264" s="11" t="str">
        <x:v>Inland flood</x:v>
      </x:c>
      <x:c r="F2264" s="11" t="str">
        <x:v>J-TSC</x:v>
      </x:c>
      <x:c r="G2264" s="11" t="str">
        <x:v>Theater sustainment command</x:v>
      </x:c>
      <x:c r="H2264" s="11" t="str">
        <x:v>APL-45</x:v>
      </x:c>
      <x:c r="I2264" s="19" t="n">
        <x:v>24</x:v>
      </x:c>
      <x:c r="J2264" s="21" t="n">
        <x:v>3</x:v>
      </x:c>
      <x:c r="K2264" s="18" t="n">
        <x:f>'05 Cargo Register'!K24</x:f>
        <x:v>214.5</x:v>
      </x:c>
      <x:c r="L2264" s="18" t="n">
        <x:f>'05 Cargo Register'!N24</x:f>
        <x:v>57</x:v>
      </x:c>
      <x:c r="M2264" s="18" t="n">
        <x:f>'05 Cargo Register'!O24</x:f>
        <x:v>427.5</x:v>
      </x:c>
      <x:c r="N2264" s="18" t="n">
        <x:f>J2264*K2264</x:f>
        <x:v>643.5</x:v>
      </x:c>
      <x:c r="O2264" s="18" t="n">
        <x:f>J2264*L2264</x:f>
        <x:v>171</x:v>
      </x:c>
      <x:c r="P2264" s="18" t="n">
        <x:f>J2264*M2264</x:f>
        <x:v>1282.5</x:v>
      </x:c>
      <x:c r="Q2264" s="22" t="n">
        <x:f>'01 Controls'!$E$27*'02 Cargo Classes'!$M$6</x:f>
        <x:v>0.15000000000000002</x:v>
      </x:c>
      <x:c r="R2264" s="22" t="n">
        <x:f>'01 Controls'!$F$27*'02 Cargo Classes'!$N$6</x:f>
        <x:v>0</x:v>
      </x:c>
      <x:c r="S2264" s="22" t="n">
        <x:f>'01 Controls'!$G$27*'02 Cargo Classes'!$O$6</x:f>
        <x:v>0.7</x:v>
      </x:c>
      <x:c r="T2264" s="22" t="n">
        <x:f>'01 Controls'!$H$27*'02 Cargo Classes'!$P$6</x:f>
        <x:v>0.075</x:v>
      </x:c>
      <x:c r="U2264" s="22" t="n">
        <x:f>SUM(Q2264:T2264)</x:f>
        <x:v>0.9249999999999999</x:v>
      </x:c>
      <x:c r="V2264" s="18" t="n">
        <x:f>IF(U2264=0,0,N2264*Q2264/U2264)</x:f>
        <x:v>104.35135135135138</x:v>
      </x:c>
      <x:c r="W2264" s="18" t="n">
        <x:f>IF(U2264=0,0,P2264*Q2264/U2264)</x:f>
        <x:v>207.97297297297303</x:v>
      </x:c>
      <x:c r="X2264" s="18" t="n">
        <x:f>MAX(V2264,W2264*'01 Controls'!$E$12)</x:f>
        <x:v>104.35135135135138</x:v>
      </x:c>
      <x:c r="Y2264" s="18" t="n">
        <x:f>IF(U2264=0,0,N2264*R2264/U2264)</x:f>
        <x:v>0</x:v>
      </x:c>
      <x:c r="Z2264" s="18" t="n">
        <x:f>IF(U2264=0,0,P2264*R2264/U2264)</x:f>
        <x:v>0</x:v>
      </x:c>
      <x:c r="AA2264" s="18" t="n">
        <x:f>MAX(Y2264,Z2264*'01 Controls'!$E$13)</x:f>
        <x:v>0</x:v>
      </x:c>
      <x:c r="AB2264" s="18" t="n">
        <x:f>IF(U2264=0,0,N2264*S2264/U2264)</x:f>
        <x:v>486.97297297297297</x:v>
      </x:c>
      <x:c r="AC2264" s="18" t="n">
        <x:f>IF(U2264=0,0,P2264*S2264/U2264)</x:f>
        <x:v>970.5405405405405</x:v>
      </x:c>
      <x:c r="AD2264" s="18" t="n">
        <x:f>MAX(AB2264,AC2264*'01 Controls'!$E$14)</x:f>
        <x:v>486.97297297297297</x:v>
      </x:c>
      <x:c r="AE2264" s="18" t="n">
        <x:f>IF(U2264=0,0,N2264*T2264/U2264)</x:f>
        <x:v>52.17567567567568</x:v>
      </x:c>
      <x:c r="AF2264" s="18" t="n">
        <x:f>IF(U2264=0,0,P2264*T2264/U2264)</x:f>
        <x:v>103.9864864864865</x:v>
      </x:c>
      <x:c r="AG2264" s="18" t="n">
        <x:f>MAX(AE2264,AF2264*'01 Controls'!$E$15)</x:f>
        <x:v>52.17567567567568</x:v>
      </x:c>
      <x:c r="AH2264" s="18" t="n">
        <x:f>SUM(V2264,Y2264,AB2264,AE2264)</x:f>
        <x:v>643.5</x:v>
      </x:c>
      <x:c r="AI2264" s="18" t="n">
        <x:f>N2264-AH2264</x:f>
        <x:v>0</x:v>
      </x:c>
      <x:c r="AJ2264" s="18" t="n">
        <x:f>V2264*INDEX('07 Mode Capacity'!$P$6:$P$17,MATCH("AIR-"&amp;I2264,'07 Mode Capacity'!$C$6:$C$17,0))</x:f>
        <x:v>21.174357187185823</x:v>
      </x:c>
      <x:c r="AK2264" s="18" t="n">
        <x:f>Y2264*INDEX('07 Mode Capacity'!$P$6:$P$17,MATCH("OCEAN-"&amp;I2264,'07 Mode Capacity'!$C$6:$C$17,0))</x:f>
        <x:v>0</x:v>
      </x:c>
      <x:c r="AL2264" s="18" t="n">
        <x:f>AB2264*INDEX('07 Mode Capacity'!$P$6:$P$17,MATCH("LAND-"&amp;I2264,'07 Mode Capacity'!$C$6:$C$17,0))</x:f>
        <x:v>186.2676122467083</x:v>
      </x:c>
      <x:c r="AM2264" s="18" t="n">
        <x:f>AE2264*INDEX('07 Mode Capacity'!$P$6:$P$17,MATCH("INLAND-"&amp;I2264,'07 Mode Capacity'!$C$6:$C$17,0))</x:f>
        <x:v>52.17567567567568</x:v>
      </x:c>
      <x:c r="AN2264" s="18" t="n">
        <x:f>SUM(AJ2264:AM2264)</x:f>
        <x:v>259.6176451095698</x:v>
      </x:c>
      <x:c r="AO2264" s="17" t="n">
        <x:f>IF(N2264=0,1,AN2264/N2264)</x:f>
        <x:v>0.40344622394649543</x:v>
      </x:c>
      <x:c r="AP2264" s="11" t="str">
        <x:f>IF(AO2264&gt;='01 Controls'!$E$16,"PASS","FAIL")</x:f>
        <x:v>FAIL</x:v>
      </x:c>
      <x:c r="AQ2264" s="11" t="str">
        <x:v>UNQUANTIFIED</x:v>
      </x:c>
      <x:c r="AR2264" s="11" t="str">
        <x:v>Position-class planning record; serial item and receiver open</x:v>
      </x:c>
      <x:c r="AS2264" s="26"/>
      <x:c r="AT2264" s="26"/>
    </x:row>
    <x:row r="2265">
      <x:c r="C2265" s="11" t="str">
        <x:v>M3-J-TSC-ISO-18</x:v>
      </x:c>
      <x:c r="D2265" s="11" t="str">
        <x:v>M3</x:v>
      </x:c>
      <x:c r="E2265" s="11" t="str">
        <x:v>Inland flood</x:v>
      </x:c>
      <x:c r="F2265" s="11" t="str">
        <x:v>J-TSC</x:v>
      </x:c>
      <x:c r="G2265" s="11" t="str">
        <x:v>Theater sustainment command</x:v>
      </x:c>
      <x:c r="H2265" s="11" t="str">
        <x:v>ISO-18</x:v>
      </x:c>
      <x:c r="I2265" s="19" t="n">
        <x:v>48</x:v>
      </x:c>
      <x:c r="J2265" s="21" t="n">
        <x:v>3</x:v>
      </x:c>
      <x:c r="K2265" s="18" t="n">
        <x:f>'05 Cargo Register'!K25</x:f>
        <x:v>268.125</x:v>
      </x:c>
      <x:c r="L2265" s="18" t="n">
        <x:f>'05 Cargo Register'!N25</x:f>
        <x:v>18</x:v>
      </x:c>
      <x:c r="M2265" s="18" t="n">
        <x:f>'05 Cargo Register'!O25</x:f>
        <x:v>475.20000000000005</x:v>
      </x:c>
      <x:c r="N2265" s="18" t="n">
        <x:f>J2265*K2265</x:f>
        <x:v>804.375</x:v>
      </x:c>
      <x:c r="O2265" s="18" t="n">
        <x:f>J2265*L2265</x:f>
        <x:v>54</x:v>
      </x:c>
      <x:c r="P2265" s="18" t="n">
        <x:f>J2265*M2265</x:f>
        <x:v>1425.6000000000001</x:v>
      </x:c>
      <x:c r="Q2265" s="22" t="n">
        <x:f>'01 Controls'!$E$27*'02 Cargo Classes'!$M$7</x:f>
        <x:v>0.010000000000000002</x:v>
      </x:c>
      <x:c r="R2265" s="22" t="n">
        <x:f>'01 Controls'!$F$27*'02 Cargo Classes'!$N$7</x:f>
        <x:v>0</x:v>
      </x:c>
      <x:c r="S2265" s="22" t="n">
        <x:f>'01 Controls'!$G$27*'02 Cargo Classes'!$O$7</x:f>
        <x:v>0.84</x:v>
      </x:c>
      <x:c r="T2265" s="22" t="n">
        <x:f>'01 Controls'!$H$27*'02 Cargo Classes'!$P$7</x:f>
        <x:v>0.2</x:v>
      </x:c>
      <x:c r="U2265" s="22" t="n">
        <x:f>SUM(Q2265:T2265)</x:f>
        <x:v>1.05</x:v>
      </x:c>
      <x:c r="V2265" s="18" t="n">
        <x:f>IF(U2265=0,0,N2265*Q2265/U2265)</x:f>
        <x:v>7.6607142857142865</x:v>
      </x:c>
      <x:c r="W2265" s="18" t="n">
        <x:f>IF(U2265=0,0,P2265*Q2265/U2265)</x:f>
        <x:v>13.57714285714286</x:v>
      </x:c>
      <x:c r="X2265" s="18" t="n">
        <x:f>MAX(V2265,W2265*'01 Controls'!$E$12)</x:f>
        <x:v>7.6607142857142865</x:v>
      </x:c>
      <x:c r="Y2265" s="18" t="n">
        <x:f>IF(U2265=0,0,N2265*R2265/U2265)</x:f>
        <x:v>0</x:v>
      </x:c>
      <x:c r="Z2265" s="18" t="n">
        <x:f>IF(U2265=0,0,P2265*R2265/U2265)</x:f>
        <x:v>0</x:v>
      </x:c>
      <x:c r="AA2265" s="18" t="n">
        <x:f>MAX(Y2265,Z2265*'01 Controls'!$E$13)</x:f>
        <x:v>0</x:v>
      </x:c>
      <x:c r="AB2265" s="18" t="n">
        <x:f>IF(U2265=0,0,N2265*S2265/U2265)</x:f>
        <x:v>643.4999999999999</x:v>
      </x:c>
      <x:c r="AC2265" s="18" t="n">
        <x:f>IF(U2265=0,0,P2265*S2265/U2265)</x:f>
        <x:v>1140.48</x:v>
      </x:c>
      <x:c r="AD2265" s="18" t="n">
        <x:f>MAX(AB2265,AC2265*'01 Controls'!$E$14)</x:f>
        <x:v>643.4999999999999</x:v>
      </x:c>
      <x:c r="AE2265" s="18" t="n">
        <x:f>IF(U2265=0,0,N2265*T2265/U2265)</x:f>
        <x:v>153.2142857142857</x:v>
      </x:c>
      <x:c r="AF2265" s="18" t="n">
        <x:f>IF(U2265=0,0,P2265*T2265/U2265)</x:f>
        <x:v>271.5428571428572</x:v>
      </x:c>
      <x:c r="AG2265" s="18" t="n">
        <x:f>MAX(AE2265,AF2265*'01 Controls'!$E$15)</x:f>
        <x:v>153.2142857142857</x:v>
      </x:c>
      <x:c r="AH2265" s="18" t="n">
        <x:f>SUM(V2265,Y2265,AB2265,AE2265)</x:f>
        <x:v>804.3749999999999</x:v>
      </x:c>
      <x:c r="AI2265" s="18" t="n">
        <x:f>N2265-AH2265</x:f>
        <x:v>1.1368683772161603e-13</x:v>
      </x:c>
      <x:c r="AJ2265" s="18" t="n">
        <x:f>V2265*INDEX('07 Mode Capacity'!$P$6:$P$17,MATCH("AIR-"&amp;I2265,'07 Mode Capacity'!$C$6:$C$17,0))</x:f>
        <x:v>2.1475713822519027</x:v>
      </x:c>
      <x:c r="AK2265" s="18" t="n">
        <x:f>Y2265*INDEX('07 Mode Capacity'!$P$6:$P$17,MATCH("OCEAN-"&amp;I2265,'07 Mode Capacity'!$C$6:$C$17,0))</x:f>
        <x:v>0</x:v>
      </x:c>
      <x:c r="AL2265" s="18" t="n">
        <x:f>AB2265*INDEX('07 Mode Capacity'!$P$6:$P$17,MATCH("LAND-"&amp;I2265,'07 Mode Capacity'!$C$6:$C$17,0))</x:f>
        <x:v>78.53780403261105</x:v>
      </x:c>
      <x:c r="AM2265" s="18" t="n">
        <x:f>AE2265*INDEX('07 Mode Capacity'!$P$6:$P$17,MATCH("INLAND-"&amp;I2265,'07 Mode Capacity'!$C$6:$C$17,0))</x:f>
        <x:v>96.71412283129342</x:v>
      </x:c>
      <x:c r="AN2265" s="18" t="n">
        <x:f>SUM(AJ2265:AM2265)</x:f>
        <x:v>177.39949824615638</x:v>
      </x:c>
      <x:c r="AO2265" s="17" t="n">
        <x:f>IF(N2265=0,1,AN2265/N2265)</x:f>
        <x:v>0.22054327676289837</x:v>
      </x:c>
      <x:c r="AP2265" s="11" t="str">
        <x:f>IF(AO2265&gt;='01 Controls'!$E$16,"PASS","FAIL")</x:f>
        <x:v>FAIL</x:v>
      </x:c>
      <x:c r="AQ2265" s="11" t="str">
        <x:v>UNQUANTIFIED</x:v>
      </x:c>
      <x:c r="AR2265" s="11" t="str">
        <x:v>Position-class planning record; serial item and receiver open</x:v>
      </x:c>
      <x:c r="AS2265" s="26"/>
      <x:c r="AT2265" s="26"/>
    </x:row>
    <x:row r="2266">
      <x:c r="C2266" s="11" t="str">
        <x:v>M3-J-TSC-COL-12</x:v>
      </x:c>
      <x:c r="D2266" s="11" t="str">
        <x:v>M3</x:v>
      </x:c>
      <x:c r="E2266" s="11" t="str">
        <x:v>Inland flood</x:v>
      </x:c>
      <x:c r="F2266" s="11" t="str">
        <x:v>J-TSC</x:v>
      </x:c>
      <x:c r="G2266" s="11" t="str">
        <x:v>Theater sustainment command</x:v>
      </x:c>
      <x:c r="H2266" s="11" t="str">
        <x:v>COL-12</x:v>
      </x:c>
      <x:c r="I2266" s="19" t="n">
        <x:v>24</x:v>
      </x:c>
      <x:c r="J2266" s="21" t="n">
        <x:v>3</x:v>
      </x:c>
      <x:c r="K2266" s="18" t="n">
        <x:f>'05 Cargo Register'!K26</x:f>
        <x:v>53.625</x:v>
      </x:c>
      <x:c r="L2266" s="18" t="n">
        <x:f>'05 Cargo Register'!N26</x:f>
        <x:v>6</x:v>
      </x:c>
      <x:c r="M2266" s="18" t="n">
        <x:f>'05 Cargo Register'!O26</x:f>
        <x:v>158.4</x:v>
      </x:c>
      <x:c r="N2266" s="18" t="n">
        <x:f>J2266*K2266</x:f>
        <x:v>160.875</x:v>
      </x:c>
      <x:c r="O2266" s="18" t="n">
        <x:f>J2266*L2266</x:f>
        <x:v>18</x:v>
      </x:c>
      <x:c r="P2266" s="18" t="n">
        <x:f>J2266*M2266</x:f>
        <x:v>475.20000000000005</x:v>
      </x:c>
      <x:c r="Q2266" s="22" t="n">
        <x:f>'01 Controls'!$E$27*'02 Cargo Classes'!$M$8</x:f>
        <x:v>0.1</x:v>
      </x:c>
      <x:c r="R2266" s="22" t="n">
        <x:f>'01 Controls'!$F$27*'02 Cargo Classes'!$N$8</x:f>
        <x:v>0</x:v>
      </x:c>
      <x:c r="S2266" s="22" t="n">
        <x:f>'01 Controls'!$G$27*'02 Cargo Classes'!$O$8</x:f>
        <x:v>0.84</x:v>
      </x:c>
      <x:c r="T2266" s="22" t="n">
        <x:f>'01 Controls'!$H$27*'02 Cargo Classes'!$P$8</x:f>
        <x:v>0.05</x:v>
      </x:c>
      <x:c r="U2266" s="22" t="n">
        <x:f>SUM(Q2266:T2266)</x:f>
        <x:v>0.99</x:v>
      </x:c>
      <x:c r="V2266" s="18" t="n">
        <x:f>IF(U2266=0,0,N2266*Q2266/U2266)</x:f>
        <x:v>16.250000000000004</x:v>
      </x:c>
      <x:c r="W2266" s="18" t="n">
        <x:f>IF(U2266=0,0,P2266*Q2266/U2266)</x:f>
        <x:v>48.000000000000014</x:v>
      </x:c>
      <x:c r="X2266" s="18" t="n">
        <x:f>MAX(V2266,W2266*'01 Controls'!$E$12)</x:f>
        <x:v>16.250000000000004</x:v>
      </x:c>
      <x:c r="Y2266" s="18" t="n">
        <x:f>IF(U2266=0,0,N2266*R2266/U2266)</x:f>
        <x:v>0</x:v>
      </x:c>
      <x:c r="Z2266" s="18" t="n">
        <x:f>IF(U2266=0,0,P2266*R2266/U2266)</x:f>
        <x:v>0</x:v>
      </x:c>
      <x:c r="AA2266" s="18" t="n">
        <x:f>MAX(Y2266,Z2266*'01 Controls'!$E$13)</x:f>
        <x:v>0</x:v>
      </x:c>
      <x:c r="AB2266" s="18" t="n">
        <x:f>IF(U2266=0,0,N2266*S2266/U2266)</x:f>
        <x:v>136.5</x:v>
      </x:c>
      <x:c r="AC2266" s="18" t="n">
        <x:f>IF(U2266=0,0,P2266*S2266/U2266)</x:f>
        <x:v>403.2</x:v>
      </x:c>
      <x:c r="AD2266" s="18" t="n">
        <x:f>MAX(AB2266,AC2266*'01 Controls'!$E$14)</x:f>
        <x:v>136.5</x:v>
      </x:c>
      <x:c r="AE2266" s="18" t="n">
        <x:f>IF(U2266=0,0,N2266*T2266/U2266)</x:f>
        <x:v>8.125000000000002</x:v>
      </x:c>
      <x:c r="AF2266" s="18" t="n">
        <x:f>IF(U2266=0,0,P2266*T2266/U2266)</x:f>
        <x:v>24.000000000000007</x:v>
      </x:c>
      <x:c r="AG2266" s="18" t="n">
        <x:f>MAX(AE2266,AF2266*'01 Controls'!$E$15)</x:f>
        <x:v>8.125000000000002</x:v>
      </x:c>
      <x:c r="AH2266" s="18" t="n">
        <x:f>SUM(V2266,Y2266,AB2266,AE2266)</x:f>
        <x:v>160.875</x:v>
      </x:c>
      <x:c r="AI2266" s="18" t="n">
        <x:f>N2266-AH2266</x:f>
        <x:v>0</x:v>
      </x:c>
      <x:c r="AJ2266" s="18" t="n">
        <x:f>V2266*INDEX('07 Mode Capacity'!$P$6:$P$17,MATCH("AIR-"&amp;I2266,'07 Mode Capacity'!$C$6:$C$17,0))</x:f>
        <x:v>3.29735360238163</x:v>
      </x:c>
      <x:c r="AK2266" s="18" t="n">
        <x:f>Y2266*INDEX('07 Mode Capacity'!$P$6:$P$17,MATCH("OCEAN-"&amp;I2266,'07 Mode Capacity'!$C$6:$C$17,0))</x:f>
        <x:v>0</x:v>
      </x:c>
      <x:c r="AL2266" s="18" t="n">
        <x:f>AB2266*INDEX('07 Mode Capacity'!$P$6:$P$17,MATCH("LAND-"&amp;I2266,'07 Mode Capacity'!$C$6:$C$17,0))</x:f>
        <x:v>52.21137616006217</x:v>
      </x:c>
      <x:c r="AM2266" s="18" t="n">
        <x:f>AE2266*INDEX('07 Mode Capacity'!$P$6:$P$17,MATCH("INLAND-"&amp;I2266,'07 Mode Capacity'!$C$6:$C$17,0))</x:f>
        <x:v>8.125000000000002</x:v>
      </x:c>
      <x:c r="AN2266" s="18" t="n">
        <x:f>SUM(AJ2266:AM2266)</x:f>
        <x:v>63.63372976244381</x:v>
      </x:c>
      <x:c r="AO2266" s="17" t="n">
        <x:f>IF(N2266=0,1,AN2266/N2266)</x:f>
        <x:v>0.39554765975101047</x:v>
      </x:c>
      <x:c r="AP2266" s="11" t="str">
        <x:f>IF(AO2266&gt;='01 Controls'!$E$16,"PASS","FAIL")</x:f>
        <x:v>FAIL</x:v>
      </x:c>
      <x:c r="AQ2266" s="11" t="str">
        <x:v>UNQUANTIFIED</x:v>
      </x:c>
      <x:c r="AR2266" s="11" t="str">
        <x:v>Position-class planning record; serial item and receiver open</x:v>
      </x:c>
      <x:c r="AS2266" s="26"/>
      <x:c r="AT2266" s="26"/>
    </x:row>
    <x:row r="2267">
      <x:c r="C2267" s="11" t="str">
        <x:v>M3-J-TSC-BAT-22</x:v>
      </x:c>
      <x:c r="D2267" s="11" t="str">
        <x:v>M3</x:v>
      </x:c>
      <x:c r="E2267" s="11" t="str">
        <x:v>Inland flood</x:v>
      </x:c>
      <x:c r="F2267" s="11" t="str">
        <x:v>J-TSC</x:v>
      </x:c>
      <x:c r="G2267" s="11" t="str">
        <x:v>Theater sustainment command</x:v>
      </x:c>
      <x:c r="H2267" s="11" t="str">
        <x:v>BAT-22</x:v>
      </x:c>
      <x:c r="I2267" s="19" t="n">
        <x:v>48</x:v>
      </x:c>
      <x:c r="J2267" s="21" t="n">
        <x:v>3</x:v>
      </x:c>
      <x:c r="K2267" s="18" t="n">
        <x:f>'05 Cargo Register'!K27</x:f>
        <x:v>53.625</x:v>
      </x:c>
      <x:c r="L2267" s="18" t="n">
        <x:f>'05 Cargo Register'!N27</x:f>
        <x:v>4</x:v>
      </x:c>
      <x:c r="M2267" s="18" t="n">
        <x:f>'05 Cargo Register'!O27</x:f>
        <x:v>105.60000000000001</x:v>
      </x:c>
      <x:c r="N2267" s="18" t="n">
        <x:f>J2267*K2267</x:f>
        <x:v>160.875</x:v>
      </x:c>
      <x:c r="O2267" s="18" t="n">
        <x:f>J2267*L2267</x:f>
        <x:v>12</x:v>
      </x:c>
      <x:c r="P2267" s="18" t="n">
        <x:f>J2267*M2267</x:f>
        <x:v>316.8</x:v>
      </x:c>
      <x:c r="Q2267" s="22" t="n">
        <x:f>'01 Controls'!$E$27*'02 Cargo Classes'!$M$9</x:f>
        <x:v>0</x:v>
      </x:c>
      <x:c r="R2267" s="22" t="n">
        <x:f>'01 Controls'!$F$27*'02 Cargo Classes'!$N$9</x:f>
        <x:v>0</x:v>
      </x:c>
      <x:c r="S2267" s="22" t="n">
        <x:f>'01 Controls'!$G$27*'02 Cargo Classes'!$O$9</x:f>
        <x:v>0.7</x:v>
      </x:c>
      <x:c r="T2267" s="22" t="n">
        <x:f>'01 Controls'!$H$27*'02 Cargo Classes'!$P$9</x:f>
        <x:v>0.125</x:v>
      </x:c>
      <x:c r="U2267" s="22" t="n">
        <x:f>SUM(Q2267:T2267)</x:f>
        <x:v>0.825</x:v>
      </x:c>
      <x:c r="V2267" s="18" t="n">
        <x:f>IF(U2267=0,0,N2267*Q2267/U2267)</x:f>
        <x:v>0</x:v>
      </x:c>
      <x:c r="W2267" s="18" t="n">
        <x:f>IF(U2267=0,0,P2267*Q2267/U2267)</x:f>
        <x:v>0</x:v>
      </x:c>
      <x:c r="X2267" s="18" t="n">
        <x:f>MAX(V2267,W2267*'01 Controls'!$E$12)</x:f>
        <x:v>0</x:v>
      </x:c>
      <x:c r="Y2267" s="18" t="n">
        <x:f>IF(U2267=0,0,N2267*R2267/U2267)</x:f>
        <x:v>0</x:v>
      </x:c>
      <x:c r="Z2267" s="18" t="n">
        <x:f>IF(U2267=0,0,P2267*R2267/U2267)</x:f>
        <x:v>0</x:v>
      </x:c>
      <x:c r="AA2267" s="18" t="n">
        <x:f>MAX(Y2267,Z2267*'01 Controls'!$E$13)</x:f>
        <x:v>0</x:v>
      </x:c>
      <x:c r="AB2267" s="18" t="n">
        <x:f>IF(U2267=0,0,N2267*S2267/U2267)</x:f>
        <x:v>136.5</x:v>
      </x:c>
      <x:c r="AC2267" s="18" t="n">
        <x:f>IF(U2267=0,0,P2267*S2267/U2267)</x:f>
        <x:v>268.8</x:v>
      </x:c>
      <x:c r="AD2267" s="18" t="n">
        <x:f>MAX(AB2267,AC2267*'01 Controls'!$E$14)</x:f>
        <x:v>136.5</x:v>
      </x:c>
      <x:c r="AE2267" s="18" t="n">
        <x:f>IF(U2267=0,0,N2267*T2267/U2267)</x:f>
        <x:v>24.375</x:v>
      </x:c>
      <x:c r="AF2267" s="18" t="n">
        <x:f>IF(U2267=0,0,P2267*T2267/U2267)</x:f>
        <x:v>48.00000000000001</x:v>
      </x:c>
      <x:c r="AG2267" s="18" t="n">
        <x:f>MAX(AE2267,AF2267*'01 Controls'!$E$15)</x:f>
        <x:v>24.375</x:v>
      </x:c>
      <x:c r="AH2267" s="18" t="n">
        <x:f>SUM(V2267,Y2267,AB2267,AE2267)</x:f>
        <x:v>160.875</x:v>
      </x:c>
      <x:c r="AI2267" s="18" t="n">
        <x:f>N2267-AH2267</x:f>
        <x:v>0</x:v>
      </x:c>
      <x:c r="AJ2267" s="18" t="n">
        <x:f>V2267*INDEX('07 Mode Capacity'!$P$6:$P$17,MATCH("AIR-"&amp;I2267,'07 Mode Capacity'!$C$6:$C$17,0))</x:f>
        <x:v>0</x:v>
      </x:c>
      <x:c r="AK2267" s="18" t="n">
        <x:f>Y2267*INDEX('07 Mode Capacity'!$P$6:$P$17,MATCH("OCEAN-"&amp;I2267,'07 Mode Capacity'!$C$6:$C$17,0))</x:f>
        <x:v>0</x:v>
      </x:c>
      <x:c r="AL2267" s="18" t="n">
        <x:f>AB2267*INDEX('07 Mode Capacity'!$P$6:$P$17,MATCH("LAND-"&amp;I2267,'07 Mode Capacity'!$C$6:$C$17,0))</x:f>
        <x:v>16.65953418873568</x:v>
      </x:c>
      <x:c r="AM2267" s="18" t="n">
        <x:f>AE2267*INDEX('07 Mode Capacity'!$P$6:$P$17,MATCH("INLAND-"&amp;I2267,'07 Mode Capacity'!$C$6:$C$17,0))</x:f>
        <x:v>15.38633772316032</x:v>
      </x:c>
      <x:c r="AN2267" s="18" t="n">
        <x:f>SUM(AJ2267:AM2267)</x:f>
        <x:v>32.045871911896</x:v>
      </x:c>
      <x:c r="AO2267" s="17" t="n">
        <x:f>IF(N2267=0,1,AN2267/N2267)</x:f>
        <x:v>0.19919733900168454</x:v>
      </x:c>
      <x:c r="AP2267" s="11" t="str">
        <x:f>IF(AO2267&gt;='01 Controls'!$E$16,"PASS","FAIL")</x:f>
        <x:v>FAIL</x:v>
      </x:c>
      <x:c r="AQ2267" s="11" t="str">
        <x:v>UNQUANTIFIED</x:v>
      </x:c>
      <x:c r="AR2267" s="11" t="str">
        <x:v>Position-class planning record; serial item and receiver open</x:v>
      </x:c>
      <x:c r="AS2267" s="26"/>
      <x:c r="AT2267" s="26"/>
    </x:row>
    <x:row r="2268">
      <x:c r="C2268" s="11" t="str">
        <x:v>M3-J-TSC-TNK-20</x:v>
      </x:c>
      <x:c r="D2268" s="11" t="str">
        <x:v>M3</x:v>
      </x:c>
      <x:c r="E2268" s="11" t="str">
        <x:v>Inland flood</x:v>
      </x:c>
      <x:c r="F2268" s="11" t="str">
        <x:v>J-TSC</x:v>
      </x:c>
      <x:c r="G2268" s="11" t="str">
        <x:v>Theater sustainment command</x:v>
      </x:c>
      <x:c r="H2268" s="11" t="str">
        <x:v>TNK-20</x:v>
      </x:c>
      <x:c r="I2268" s="19" t="n">
        <x:v>48</x:v>
      </x:c>
      <x:c r="J2268" s="21" t="n">
        <x:v>3</x:v>
      </x:c>
      <x:c r="K2268" s="18" t="n">
        <x:f>'05 Cargo Register'!K28</x:f>
        <x:v>53.625</x:v>
      </x:c>
      <x:c r="L2268" s="18" t="n">
        <x:f>'05 Cargo Register'!N28</x:f>
        <x:v>4</x:v>
      </x:c>
      <x:c r="M2268" s="18" t="n">
        <x:f>'05 Cargo Register'!O28</x:f>
        <x:v>85</x:v>
      </x:c>
      <x:c r="N2268" s="18" t="n">
        <x:f>J2268*K2268</x:f>
        <x:v>160.875</x:v>
      </x:c>
      <x:c r="O2268" s="18" t="n">
        <x:f>J2268*L2268</x:f>
        <x:v>12</x:v>
      </x:c>
      <x:c r="P2268" s="18" t="n">
        <x:f>J2268*M2268</x:f>
        <x:v>255</x:v>
      </x:c>
      <x:c r="Q2268" s="22" t="n">
        <x:f>'01 Controls'!$E$27*'02 Cargo Classes'!$M$10</x:f>
        <x:v>0</x:v>
      </x:c>
      <x:c r="R2268" s="22" t="n">
        <x:f>'01 Controls'!$F$27*'02 Cargo Classes'!$N$10</x:f>
        <x:v>0</x:v>
      </x:c>
      <x:c r="S2268" s="22" t="n">
        <x:f>'01 Controls'!$G$27*'02 Cargo Classes'!$O$10</x:f>
        <x:v>0.7</x:v>
      </x:c>
      <x:c r="T2268" s="22" t="n">
        <x:f>'01 Controls'!$H$27*'02 Cargo Classes'!$P$10</x:f>
        <x:v>0.25</x:v>
      </x:c>
      <x:c r="U2268" s="22" t="n">
        <x:f>SUM(Q2268:T2268)</x:f>
        <x:v>0.95</x:v>
      </x:c>
      <x:c r="V2268" s="18" t="n">
        <x:f>IF(U2268=0,0,N2268*Q2268/U2268)</x:f>
        <x:v>0</x:v>
      </x:c>
      <x:c r="W2268" s="18" t="n">
        <x:f>IF(U2268=0,0,P2268*Q2268/U2268)</x:f>
        <x:v>0</x:v>
      </x:c>
      <x:c r="X2268" s="18" t="n">
        <x:f>MAX(V2268,W2268*'01 Controls'!$E$12)</x:f>
        <x:v>0</x:v>
      </x:c>
      <x:c r="Y2268" s="18" t="n">
        <x:f>IF(U2268=0,0,N2268*R2268/U2268)</x:f>
        <x:v>0</x:v>
      </x:c>
      <x:c r="Z2268" s="18" t="n">
        <x:f>IF(U2268=0,0,P2268*R2268/U2268)</x:f>
        <x:v>0</x:v>
      </x:c>
      <x:c r="AA2268" s="18" t="n">
        <x:f>MAX(Y2268,Z2268*'01 Controls'!$E$13)</x:f>
        <x:v>0</x:v>
      </x:c>
      <x:c r="AB2268" s="18" t="n">
        <x:f>IF(U2268=0,0,N2268*S2268/U2268)</x:f>
        <x:v>118.53947368421053</x:v>
      </x:c>
      <x:c r="AC2268" s="18" t="n">
        <x:f>IF(U2268=0,0,P2268*S2268/U2268)</x:f>
        <x:v>187.89473684210526</x:v>
      </x:c>
      <x:c r="AD2268" s="18" t="n">
        <x:f>MAX(AB2268,AC2268*'01 Controls'!$E$14)</x:f>
        <x:v>118.53947368421053</x:v>
      </x:c>
      <x:c r="AE2268" s="18" t="n">
        <x:f>IF(U2268=0,0,N2268*T2268/U2268)</x:f>
        <x:v>42.33552631578947</x:v>
      </x:c>
      <x:c r="AF2268" s="18" t="n">
        <x:f>IF(U2268=0,0,P2268*T2268/U2268)</x:f>
        <x:v>67.10526315789474</x:v>
      </x:c>
      <x:c r="AG2268" s="18" t="n">
        <x:f>MAX(AE2268,AF2268*'01 Controls'!$E$15)</x:f>
        <x:v>42.33552631578947</x:v>
      </x:c>
      <x:c r="AH2268" s="18" t="n">
        <x:f>SUM(V2268,Y2268,AB2268,AE2268)</x:f>
        <x:v>160.875</x:v>
      </x:c>
      <x:c r="AI2268" s="18" t="n">
        <x:f>N2268-AH2268</x:f>
        <x:v>0</x:v>
      </x:c>
      <x:c r="AJ2268" s="18" t="n">
        <x:f>V2268*INDEX('07 Mode Capacity'!$P$6:$P$17,MATCH("AIR-"&amp;I2268,'07 Mode Capacity'!$C$6:$C$17,0))</x:f>
        <x:v>0</x:v>
      </x:c>
      <x:c r="AK2268" s="18" t="n">
        <x:f>Y2268*INDEX('07 Mode Capacity'!$P$6:$P$17,MATCH("OCEAN-"&amp;I2268,'07 Mode Capacity'!$C$6:$C$17,0))</x:f>
        <x:v>0</x:v>
      </x:c>
      <x:c r="AL2268" s="18" t="n">
        <x:f>AB2268*INDEX('07 Mode Capacity'!$P$6:$P$17,MATCH("LAND-"&amp;I2268,'07 Mode Capacity'!$C$6:$C$17,0))</x:f>
        <x:v>14.467490216533617</x:v>
      </x:c>
      <x:c r="AM2268" s="18" t="n">
        <x:f>AE2268*INDEX('07 Mode Capacity'!$P$6:$P$17,MATCH("INLAND-"&amp;I2268,'07 Mode Capacity'!$C$6:$C$17,0))</x:f>
        <x:v>26.723639203383712</x:v>
      </x:c>
      <x:c r="AN2268" s="18" t="n">
        <x:f>SUM(AJ2268:AM2268)</x:f>
        <x:v>41.19112941991733</x:v>
      </x:c>
      <x:c r="AO2268" s="17" t="n">
        <x:f>IF(N2268=0,1,AN2268/N2268)</x:f>
        <x:v>0.25604431651852266</x:v>
      </x:c>
      <x:c r="AP2268" s="11" t="str">
        <x:f>IF(AO2268&gt;='01 Controls'!$E$16,"PASS","FAIL")</x:f>
        <x:v>FAIL</x:v>
      </x:c>
      <x:c r="AQ2268" s="11" t="str">
        <x:v>UNQUANTIFIED</x:v>
      </x:c>
      <x:c r="AR2268" s="11" t="str">
        <x:v>Position-class planning record; serial item and receiver open</x:v>
      </x:c>
      <x:c r="AS2268" s="26"/>
      <x:c r="AT2268" s="26"/>
    </x:row>
    <x:row r="2269">
      <x:c r="C2269" s="11" t="str">
        <x:v>M3-J-TSC-FLR-24</x:v>
      </x:c>
      <x:c r="D2269" s="11" t="str">
        <x:v>M3</x:v>
      </x:c>
      <x:c r="E2269" s="11" t="str">
        <x:v>Inland flood</x:v>
      </x:c>
      <x:c r="F2269" s="11" t="str">
        <x:v>J-TSC</x:v>
      </x:c>
      <x:c r="G2269" s="11" t="str">
        <x:v>Theater sustainment command</x:v>
      </x:c>
      <x:c r="H2269" s="11" t="str">
        <x:v>FLR-24</x:v>
      </x:c>
      <x:c r="I2269" s="19" t="n">
        <x:v>48</x:v>
      </x:c>
      <x:c r="J2269" s="21" t="n">
        <x:v>3</x:v>
      </x:c>
      <x:c r="K2269" s="18" t="n">
        <x:f>'05 Cargo Register'!K29</x:f>
        <x:v>107.25</x:v>
      </x:c>
      <x:c r="L2269" s="18" t="n">
        <x:f>'05 Cargo Register'!N29</x:f>
        <x:v>6</x:v>
      </x:c>
      <x:c r="M2269" s="18" t="n">
        <x:f>'05 Cargo Register'!O29</x:f>
        <x:v>192</x:v>
      </x:c>
      <x:c r="N2269" s="18" t="n">
        <x:f>J2269*K2269</x:f>
        <x:v>321.75</x:v>
      </x:c>
      <x:c r="O2269" s="18" t="n">
        <x:f>J2269*L2269</x:f>
        <x:v>18</x:v>
      </x:c>
      <x:c r="P2269" s="18" t="n">
        <x:f>J2269*M2269</x:f>
        <x:v>576</x:v>
      </x:c>
      <x:c r="Q2269" s="22" t="n">
        <x:f>'01 Controls'!$E$27*'02 Cargo Classes'!$M$11</x:f>
        <x:v>0</x:v>
      </x:c>
      <x:c r="R2269" s="22" t="n">
        <x:f>'01 Controls'!$F$27*'02 Cargo Classes'!$N$11</x:f>
        <x:v>0</x:v>
      </x:c>
      <x:c r="S2269" s="22" t="n">
        <x:f>'01 Controls'!$G$27*'02 Cargo Classes'!$O$11</x:f>
        <x:v>0.7</x:v>
      </x:c>
      <x:c r="T2269" s="22" t="n">
        <x:f>'01 Controls'!$H$27*'02 Cargo Classes'!$P$11</x:f>
        <x:v>0.2</x:v>
      </x:c>
      <x:c r="U2269" s="22" t="n">
        <x:f>SUM(Q2269:T2269)</x:f>
        <x:v>0.8999999999999999</x:v>
      </x:c>
      <x:c r="V2269" s="18" t="n">
        <x:f>IF(U2269=0,0,N2269*Q2269/U2269)</x:f>
        <x:v>0</x:v>
      </x:c>
      <x:c r="W2269" s="18" t="n">
        <x:f>IF(U2269=0,0,P2269*Q2269/U2269)</x:f>
        <x:v>0</x:v>
      </x:c>
      <x:c r="X2269" s="18" t="n">
        <x:f>MAX(V2269,W2269*'01 Controls'!$E$12)</x:f>
        <x:v>0</x:v>
      </x:c>
      <x:c r="Y2269" s="18" t="n">
        <x:f>IF(U2269=0,0,N2269*R2269/U2269)</x:f>
        <x:v>0</x:v>
      </x:c>
      <x:c r="Z2269" s="18" t="n">
        <x:f>IF(U2269=0,0,P2269*R2269/U2269)</x:f>
        <x:v>0</x:v>
      </x:c>
      <x:c r="AA2269" s="18" t="n">
        <x:f>MAX(Y2269,Z2269*'01 Controls'!$E$13)</x:f>
        <x:v>0</x:v>
      </x:c>
      <x:c r="AB2269" s="18" t="n">
        <x:f>IF(U2269=0,0,N2269*S2269/U2269)</x:f>
        <x:v>250.25000000000003</x:v>
      </x:c>
      <x:c r="AC2269" s="18" t="n">
        <x:f>IF(U2269=0,0,P2269*S2269/U2269)</x:f>
        <x:v>448.00000000000006</x:v>
      </x:c>
      <x:c r="AD2269" s="18" t="n">
        <x:f>MAX(AB2269,AC2269*'01 Controls'!$E$14)</x:f>
        <x:v>250.25000000000003</x:v>
      </x:c>
      <x:c r="AE2269" s="18" t="n">
        <x:f>IF(U2269=0,0,N2269*T2269/U2269)</x:f>
        <x:v>71.50000000000001</x:v>
      </x:c>
      <x:c r="AF2269" s="18" t="n">
        <x:f>IF(U2269=0,0,P2269*T2269/U2269)</x:f>
        <x:v>128.00000000000003</x:v>
      </x:c>
      <x:c r="AG2269" s="18" t="n">
        <x:f>MAX(AE2269,AF2269*'01 Controls'!$E$15)</x:f>
        <x:v>71.50000000000001</x:v>
      </x:c>
      <x:c r="AH2269" s="18" t="n">
        <x:f>SUM(V2269,Y2269,AB2269,AE2269)</x:f>
        <x:v>321.75000000000006</x:v>
      </x:c>
      <x:c r="AI2269" s="18" t="n">
        <x:f>N2269-AH2269</x:f>
        <x:v>-5.684341886080802e-14</x:v>
      </x:c>
      <x:c r="AJ2269" s="18" t="n">
        <x:f>V2269*INDEX('07 Mode Capacity'!$P$6:$P$17,MATCH("AIR-"&amp;I2269,'07 Mode Capacity'!$C$6:$C$17,0))</x:f>
        <x:v>0</x:v>
      </x:c>
      <x:c r="AK2269" s="18" t="n">
        <x:f>Y2269*INDEX('07 Mode Capacity'!$P$6:$P$17,MATCH("OCEAN-"&amp;I2269,'07 Mode Capacity'!$C$6:$C$17,0))</x:f>
        <x:v>0</x:v>
      </x:c>
      <x:c r="AL2269" s="18" t="n">
        <x:f>AB2269*INDEX('07 Mode Capacity'!$P$6:$P$17,MATCH("LAND-"&amp;I2269,'07 Mode Capacity'!$C$6:$C$17,0))</x:f>
        <x:v>30.542479346015416</x:v>
      </x:c>
      <x:c r="AM2269" s="18" t="n">
        <x:f>AE2269*INDEX('07 Mode Capacity'!$P$6:$P$17,MATCH("INLAND-"&amp;I2269,'07 Mode Capacity'!$C$6:$C$17,0))</x:f>
        <x:v>45.13325732127028</x:v>
      </x:c>
      <x:c r="AN2269" s="18" t="n">
        <x:f>SUM(AJ2269:AM2269)</x:f>
        <x:v>75.67573666728569</x:v>
      </x:c>
      <x:c r="AO2269" s="17" t="n">
        <x:f>IF(N2269=0,1,AN2269/N2269)</x:f>
        <x:v>0.23520042476234868</x:v>
      </x:c>
      <x:c r="AP2269" s="11" t="str">
        <x:f>IF(AO2269&gt;='01 Controls'!$E$16,"PASS","FAIL")</x:f>
        <x:v>FAIL</x:v>
      </x:c>
      <x:c r="AQ2269" s="11" t="str">
        <x:v>UNQUANTIFIED</x:v>
      </x:c>
      <x:c r="AR2269" s="11" t="str">
        <x:v>Position-class planning record; serial item and receiver open</x:v>
      </x:c>
      <x:c r="AS2269" s="26"/>
      <x:c r="AT2269" s="26"/>
    </x:row>
    <x:row r="2270">
      <x:c r="C2270" s="11" t="str">
        <x:v>M3-J-TSC-ROL-30</x:v>
      </x:c>
      <x:c r="D2270" s="11" t="str">
        <x:v>M3</x:v>
      </x:c>
      <x:c r="E2270" s="11" t="str">
        <x:v>Inland flood</x:v>
      </x:c>
      <x:c r="F2270" s="11" t="str">
        <x:v>J-TSC</x:v>
      </x:c>
      <x:c r="G2270" s="11" t="str">
        <x:v>Theater sustainment command</x:v>
      </x:c>
      <x:c r="H2270" s="11" t="str">
        <x:v>ROL-30</x:v>
      </x:c>
      <x:c r="I2270" s="19" t="n">
        <x:v>48</x:v>
      </x:c>
      <x:c r="J2270" s="21" t="n">
        <x:v>3</x:v>
      </x:c>
      <x:c r="K2270" s="18" t="n">
        <x:f>'05 Cargo Register'!K30</x:f>
        <x:v>107.25</x:v>
      </x:c>
      <x:c r="L2270" s="18" t="n">
        <x:f>'05 Cargo Register'!N30</x:f>
        <x:v>5</x:v>
      </x:c>
      <x:c r="M2270" s="18" t="n">
        <x:f>'05 Cargo Register'!O30</x:f>
        <x:v>318.75</x:v>
      </x:c>
      <x:c r="N2270" s="18" t="n">
        <x:f>J2270*K2270</x:f>
        <x:v>321.75</x:v>
      </x:c>
      <x:c r="O2270" s="18" t="n">
        <x:f>J2270*L2270</x:f>
        <x:v>15</x:v>
      </x:c>
      <x:c r="P2270" s="18" t="n">
        <x:f>J2270*M2270</x:f>
        <x:v>956.25</x:v>
      </x:c>
      <x:c r="Q2270" s="22" t="n">
        <x:f>'01 Controls'!$E$27*'02 Cargo Classes'!$M$12</x:f>
        <x:v>0</x:v>
      </x:c>
      <x:c r="R2270" s="22" t="n">
        <x:f>'01 Controls'!$F$27*'02 Cargo Classes'!$N$12</x:f>
        <x:v>0</x:v>
      </x:c>
      <x:c r="S2270" s="22" t="n">
        <x:f>'01 Controls'!$G$27*'02 Cargo Classes'!$O$12</x:f>
        <x:v>1.0499999999999998</x:v>
      </x:c>
      <x:c r="T2270" s="22" t="n">
        <x:f>'01 Controls'!$H$27*'02 Cargo Classes'!$P$12</x:f>
        <x:v>0.15</x:v>
      </x:c>
      <x:c r="U2270" s="22" t="n">
        <x:f>SUM(Q2270:T2270)</x:f>
        <x:v>1.1999999999999997</x:v>
      </x:c>
      <x:c r="V2270" s="18" t="n">
        <x:f>IF(U2270=0,0,N2270*Q2270/U2270)</x:f>
        <x:v>0</x:v>
      </x:c>
      <x:c r="W2270" s="18" t="n">
        <x:f>IF(U2270=0,0,P2270*Q2270/U2270)</x:f>
        <x:v>0</x:v>
      </x:c>
      <x:c r="X2270" s="18" t="n">
        <x:f>MAX(V2270,W2270*'01 Controls'!$E$12)</x:f>
        <x:v>0</x:v>
      </x:c>
      <x:c r="Y2270" s="18" t="n">
        <x:f>IF(U2270=0,0,N2270*R2270/U2270)</x:f>
        <x:v>0</x:v>
      </x:c>
      <x:c r="Z2270" s="18" t="n">
        <x:f>IF(U2270=0,0,P2270*R2270/U2270)</x:f>
        <x:v>0</x:v>
      </x:c>
      <x:c r="AA2270" s="18" t="n">
        <x:f>MAX(Y2270,Z2270*'01 Controls'!$E$13)</x:f>
        <x:v>0</x:v>
      </x:c>
      <x:c r="AB2270" s="18" t="n">
        <x:f>IF(U2270=0,0,N2270*S2270/U2270)</x:f>
        <x:v>281.53125</x:v>
      </x:c>
      <x:c r="AC2270" s="18" t="n">
        <x:f>IF(U2270=0,0,P2270*S2270/U2270)</x:f>
        <x:v>836.7187500000001</x:v>
      </x:c>
      <x:c r="AD2270" s="18" t="n">
        <x:f>MAX(AB2270,AC2270*'01 Controls'!$E$14)</x:f>
        <x:v>281.53125</x:v>
      </x:c>
      <x:c r="AE2270" s="18" t="n">
        <x:f>IF(U2270=0,0,N2270*T2270/U2270)</x:f>
        <x:v>40.21875000000001</x:v>
      </x:c>
      <x:c r="AF2270" s="18" t="n">
        <x:f>IF(U2270=0,0,P2270*T2270/U2270)</x:f>
        <x:v>119.53125000000003</x:v>
      </x:c>
      <x:c r="AG2270" s="18" t="n">
        <x:f>MAX(AE2270,AF2270*'01 Controls'!$E$15)</x:f>
        <x:v>40.21875000000001</x:v>
      </x:c>
      <x:c r="AH2270" s="18" t="n">
        <x:f>SUM(V2270,Y2270,AB2270,AE2270)</x:f>
        <x:v>321.75</x:v>
      </x:c>
      <x:c r="AI2270" s="18" t="n">
        <x:f>N2270-AH2270</x:f>
        <x:v>0</x:v>
      </x:c>
      <x:c r="AJ2270" s="18" t="n">
        <x:f>V2270*INDEX('07 Mode Capacity'!$P$6:$P$17,MATCH("AIR-"&amp;I2270,'07 Mode Capacity'!$C$6:$C$17,0))</x:f>
        <x:v>0</x:v>
      </x:c>
      <x:c r="AK2270" s="18" t="n">
        <x:f>Y2270*INDEX('07 Mode Capacity'!$P$6:$P$17,MATCH("OCEAN-"&amp;I2270,'07 Mode Capacity'!$C$6:$C$17,0))</x:f>
        <x:v>0</x:v>
      </x:c>
      <x:c r="AL2270" s="18" t="n">
        <x:f>AB2270*INDEX('07 Mode Capacity'!$P$6:$P$17,MATCH("LAND-"&amp;I2270,'07 Mode Capacity'!$C$6:$C$17,0))</x:f>
        <x:v>34.36028926426734</x:v>
      </x:c>
      <x:c r="AM2270" s="18" t="n">
        <x:f>AE2270*INDEX('07 Mode Capacity'!$P$6:$P$17,MATCH("INLAND-"&amp;I2270,'07 Mode Capacity'!$C$6:$C$17,0))</x:f>
        <x:v>25.387457243214534</x:v>
      </x:c>
      <x:c r="AN2270" s="18" t="n">
        <x:f>SUM(AJ2270:AM2270)</x:f>
        <x:v>59.74774650748187</x:v>
      </x:c>
      <x:c r="AO2270" s="17" t="n">
        <x:f>IF(N2270=0,1,AN2270/N2270)</x:f>
        <x:v>0.1856961818414355</x:v>
      </x:c>
      <x:c r="AP2270" s="11" t="str">
        <x:f>IF(AO2270&gt;='01 Controls'!$E$16,"PASS","FAIL")</x:f>
        <x:v>FAIL</x:v>
      </x:c>
      <x:c r="AQ2270" s="11" t="str">
        <x:v>UNQUANTIFIED</x:v>
      </x:c>
      <x:c r="AR2270" s="11" t="str">
        <x:v>Position-class planning record; serial item and receiver open</x:v>
      </x:c>
      <x:c r="AS2270" s="26"/>
      <x:c r="AT2270" s="26"/>
    </x:row>
    <x:row r="2271">
      <x:c r="C2271" s="11" t="str">
        <x:v>M3-J-TSC-LIN-18</x:v>
      </x:c>
      <x:c r="D2271" s="11" t="str">
        <x:v>M3</x:v>
      </x:c>
      <x:c r="E2271" s="11" t="str">
        <x:v>Inland flood</x:v>
      </x:c>
      <x:c r="F2271" s="11" t="str">
        <x:v>J-TSC</x:v>
      </x:c>
      <x:c r="G2271" s="11" t="str">
        <x:v>Theater sustainment command</x:v>
      </x:c>
      <x:c r="H2271" s="11" t="str">
        <x:v>LIN-18</x:v>
      </x:c>
      <x:c r="I2271" s="19" t="n">
        <x:v>72</x:v>
      </x:c>
      <x:c r="J2271" s="21" t="n">
        <x:v>3</x:v>
      </x:c>
      <x:c r="K2271" s="18" t="n">
        <x:f>'05 Cargo Register'!K31</x:f>
        <x:v>53.625</x:v>
      </x:c>
      <x:c r="L2271" s="18" t="n">
        <x:f>'05 Cargo Register'!N31</x:f>
        <x:v>4</x:v>
      </x:c>
      <x:c r="M2271" s="18" t="n">
        <x:f>'05 Cargo Register'!O31</x:f>
        <x:v>176</x:v>
      </x:c>
      <x:c r="N2271" s="18" t="n">
        <x:f>J2271*K2271</x:f>
        <x:v>160.875</x:v>
      </x:c>
      <x:c r="O2271" s="18" t="n">
        <x:f>J2271*L2271</x:f>
        <x:v>12</x:v>
      </x:c>
      <x:c r="P2271" s="18" t="n">
        <x:f>J2271*M2271</x:f>
        <x:v>528</x:v>
      </x:c>
      <x:c r="Q2271" s="22" t="n">
        <x:f>'01 Controls'!$E$27*'02 Cargo Classes'!$M$13</x:f>
        <x:v>0</x:v>
      </x:c>
      <x:c r="R2271" s="22" t="n">
        <x:f>'01 Controls'!$F$27*'02 Cargo Classes'!$N$13</x:f>
        <x:v>0</x:v>
      </x:c>
      <x:c r="S2271" s="22" t="n">
        <x:f>'01 Controls'!$G$27*'02 Cargo Classes'!$O$13</x:f>
        <x:v>0.7</x:v>
      </x:c>
      <x:c r="T2271" s="22" t="n">
        <x:f>'01 Controls'!$H$27*'02 Cargo Classes'!$P$13</x:f>
        <x:v>0.25</x:v>
      </x:c>
      <x:c r="U2271" s="22" t="n">
        <x:f>SUM(Q2271:T2271)</x:f>
        <x:v>0.95</x:v>
      </x:c>
      <x:c r="V2271" s="18" t="n">
        <x:f>IF(U2271=0,0,N2271*Q2271/U2271)</x:f>
        <x:v>0</x:v>
      </x:c>
      <x:c r="W2271" s="18" t="n">
        <x:f>IF(U2271=0,0,P2271*Q2271/U2271)</x:f>
        <x:v>0</x:v>
      </x:c>
      <x:c r="X2271" s="18" t="n">
        <x:f>MAX(V2271,W2271*'01 Controls'!$E$12)</x:f>
        <x:v>0</x:v>
      </x:c>
      <x:c r="Y2271" s="18" t="n">
        <x:f>IF(U2271=0,0,N2271*R2271/U2271)</x:f>
        <x:v>0</x:v>
      </x:c>
      <x:c r="Z2271" s="18" t="n">
        <x:f>IF(U2271=0,0,P2271*R2271/U2271)</x:f>
        <x:v>0</x:v>
      </x:c>
      <x:c r="AA2271" s="18" t="n">
        <x:f>MAX(Y2271,Z2271*'01 Controls'!$E$13)</x:f>
        <x:v>0</x:v>
      </x:c>
      <x:c r="AB2271" s="18" t="n">
        <x:f>IF(U2271=0,0,N2271*S2271/U2271)</x:f>
        <x:v>118.53947368421053</x:v>
      </x:c>
      <x:c r="AC2271" s="18" t="n">
        <x:f>IF(U2271=0,0,P2271*S2271/U2271)</x:f>
        <x:v>389.05263157894734</x:v>
      </x:c>
      <x:c r="AD2271" s="18" t="n">
        <x:f>MAX(AB2271,AC2271*'01 Controls'!$E$14)</x:f>
        <x:v>118.53947368421053</x:v>
      </x:c>
      <x:c r="AE2271" s="18" t="n">
        <x:f>IF(U2271=0,0,N2271*T2271/U2271)</x:f>
        <x:v>42.33552631578947</x:v>
      </x:c>
      <x:c r="AF2271" s="18" t="n">
        <x:f>IF(U2271=0,0,P2271*T2271/U2271)</x:f>
        <x:v>138.94736842105263</x:v>
      </x:c>
      <x:c r="AG2271" s="18" t="n">
        <x:f>MAX(AE2271,AF2271*'01 Controls'!$E$15)</x:f>
        <x:v>42.33552631578947</x:v>
      </x:c>
      <x:c r="AH2271" s="18" t="n">
        <x:f>SUM(V2271,Y2271,AB2271,AE2271)</x:f>
        <x:v>160.875</x:v>
      </x:c>
      <x:c r="AI2271" s="18" t="n">
        <x:f>N2271-AH2271</x:f>
        <x:v>0</x:v>
      </x:c>
      <x:c r="AJ2271" s="18" t="n">
        <x:f>V2271*INDEX('07 Mode Capacity'!$P$6:$P$17,MATCH("AIR-"&amp;I2271,'07 Mode Capacity'!$C$6:$C$17,0))</x:f>
        <x:v>0</x:v>
      </x:c>
      <x:c r="AK2271" s="18" t="n">
        <x:f>Y2271*INDEX('07 Mode Capacity'!$P$6:$P$17,MATCH("OCEAN-"&amp;I2271,'07 Mode Capacity'!$C$6:$C$17,0))</x:f>
        <x:v>0</x:v>
      </x:c>
      <x:c r="AL2271" s="18" t="n">
        <x:f>AB2271*INDEX('07 Mode Capacity'!$P$6:$P$17,MATCH("LAND-"&amp;I2271,'07 Mode Capacity'!$C$6:$C$17,0))</x:f>
        <x:v>84.75693572427005</x:v>
      </x:c>
      <x:c r="AM2271" s="18" t="n">
        <x:f>AE2271*INDEX('07 Mode Capacity'!$P$6:$P$17,MATCH("INLAND-"&amp;I2271,'07 Mode Capacity'!$C$6:$C$17,0))</x:f>
        <x:v>42.33552631578947</x:v>
      </x:c>
      <x:c r="AN2271" s="18" t="n">
        <x:f>SUM(AJ2271:AM2271)</x:f>
        <x:v>127.09246204005953</x:v>
      </x:c>
      <x:c r="AO2271" s="17" t="n">
        <x:f>IF(N2271=0,1,AN2271/N2271)</x:f>
        <x:v>0.7900075340485441</x:v>
      </x:c>
      <x:c r="AP2271" s="11" t="str">
        <x:f>IF(AO2271&gt;='01 Controls'!$E$16,"PASS","FAIL")</x:f>
        <x:v>FAIL</x:v>
      </x:c>
      <x:c r="AQ2271" s="11" t="str">
        <x:v>UNQUANTIFIED</x:v>
      </x:c>
      <x:c r="AR2271" s="11" t="str">
        <x:v>Position-class planning record; serial item and receiver open</x:v>
      </x:c>
      <x:c r="AS2271" s="26"/>
      <x:c r="AT2271" s="26"/>
    </x:row>
    <x:row r="2272">
      <x:c r="C2272" s="11" t="str">
        <x:v>M3-J-TSC-BLK-08</x:v>
      </x:c>
      <x:c r="D2272" s="11" t="str">
        <x:v>M3</x:v>
      </x:c>
      <x:c r="E2272" s="11" t="str">
        <x:v>Inland flood</x:v>
      </x:c>
      <x:c r="F2272" s="11" t="str">
        <x:v>J-TSC</x:v>
      </x:c>
      <x:c r="G2272" s="11" t="str">
        <x:v>Theater sustainment command</x:v>
      </x:c>
      <x:c r="H2272" s="11" t="str">
        <x:v>BLK-08</x:v>
      </x:c>
      <x:c r="I2272" s="19" t="n">
        <x:v>48</x:v>
      </x:c>
      <x:c r="J2272" s="21" t="n">
        <x:v>3</x:v>
      </x:c>
      <x:c r="K2272" s="18" t="n">
        <x:f>'05 Cargo Register'!K32</x:f>
        <x:v>160.875</x:v>
      </x:c>
      <x:c r="L2272" s="18" t="n">
        <x:f>'05 Cargo Register'!N32</x:f>
        <x:v>26</x:v>
      </x:c>
      <x:c r="M2272" s="18" t="n">
        <x:f>'05 Cargo Register'!O32</x:f>
        <x:v>1326</x:v>
      </x:c>
      <x:c r="N2272" s="18" t="n">
        <x:f>J2272*K2272</x:f>
        <x:v>482.625</x:v>
      </x:c>
      <x:c r="O2272" s="18" t="n">
        <x:f>J2272*L2272</x:f>
        <x:v>78</x:v>
      </x:c>
      <x:c r="P2272" s="18" t="n">
        <x:f>J2272*M2272</x:f>
        <x:v>3978</x:v>
      </x:c>
      <x:c r="Q2272" s="22" t="n">
        <x:f>'01 Controls'!$E$27*'02 Cargo Classes'!$M$14</x:f>
        <x:v>0.05</x:v>
      </x:c>
      <x:c r="R2272" s="22" t="n">
        <x:f>'01 Controls'!$F$27*'02 Cargo Classes'!$N$14</x:f>
        <x:v>0</x:v>
      </x:c>
      <x:c r="S2272" s="22" t="n">
        <x:f>'01 Controls'!$G$27*'02 Cargo Classes'!$O$14</x:f>
        <x:v>0.7</x:v>
      </x:c>
      <x:c r="T2272" s="22" t="n">
        <x:f>'01 Controls'!$H$27*'02 Cargo Classes'!$P$14</x:f>
        <x:v>0.125</x:v>
      </x:c>
      <x:c r="U2272" s="22" t="n">
        <x:f>SUM(Q2272:T2272)</x:f>
        <x:v>0.875</x:v>
      </x:c>
      <x:c r="V2272" s="18" t="n">
        <x:f>IF(U2272=0,0,N2272*Q2272/U2272)</x:f>
        <x:v>27.57857142857143</x:v>
      </x:c>
      <x:c r="W2272" s="18" t="n">
        <x:f>IF(U2272=0,0,P2272*Q2272/U2272)</x:f>
        <x:v>227.31428571428572</x:v>
      </x:c>
      <x:c r="X2272" s="18" t="n">
        <x:f>MAX(V2272,W2272*'01 Controls'!$E$12)</x:f>
        <x:v>56.82857142857143</x:v>
      </x:c>
      <x:c r="Y2272" s="18" t="n">
        <x:f>IF(U2272=0,0,N2272*R2272/U2272)</x:f>
        <x:v>0</x:v>
      </x:c>
      <x:c r="Z2272" s="18" t="n">
        <x:f>IF(U2272=0,0,P2272*R2272/U2272)</x:f>
        <x:v>0</x:v>
      </x:c>
      <x:c r="AA2272" s="18" t="n">
        <x:f>MAX(Y2272,Z2272*'01 Controls'!$E$13)</x:f>
        <x:v>0</x:v>
      </x:c>
      <x:c r="AB2272" s="18" t="n">
        <x:f>IF(U2272=0,0,N2272*S2272/U2272)</x:f>
        <x:v>386.09999999999997</x:v>
      </x:c>
      <x:c r="AC2272" s="18" t="n">
        <x:f>IF(U2272=0,0,P2272*S2272/U2272)</x:f>
        <x:v>3182.4</x:v>
      </x:c>
      <x:c r="AD2272" s="18" t="n">
        <x:f>MAX(AB2272,AC2272*'01 Controls'!$E$14)</x:f>
        <x:v>636.48</x:v>
      </x:c>
      <x:c r="AE2272" s="18" t="n">
        <x:f>IF(U2272=0,0,N2272*T2272/U2272)</x:f>
        <x:v>68.94642857142857</x:v>
      </x:c>
      <x:c r="AF2272" s="18" t="n">
        <x:f>IF(U2272=0,0,P2272*T2272/U2272)</x:f>
        <x:v>568.2857142857143</x:v>
      </x:c>
      <x:c r="AG2272" s="18" t="n">
        <x:f>MAX(AE2272,AF2272*'01 Controls'!$E$15)</x:f>
        <x:v>102.29142857142858</x:v>
      </x:c>
      <x:c r="AH2272" s="18" t="n">
        <x:f>SUM(V2272,Y2272,AB2272,AE2272)</x:f>
        <x:v>482.62499999999994</x:v>
      </x:c>
      <x:c r="AI2272" s="18" t="n">
        <x:f>N2272-AH2272</x:f>
        <x:v>5.684341886080802e-14</x:v>
      </x:c>
      <x:c r="AJ2272" s="18" t="n">
        <x:f>V2272*INDEX('07 Mode Capacity'!$P$6:$P$17,MATCH("AIR-"&amp;I2272,'07 Mode Capacity'!$C$6:$C$17,0))</x:f>
        <x:v>7.731256976106849</x:v>
      </x:c>
      <x:c r="AK2272" s="18" t="n">
        <x:f>Y2272*INDEX('07 Mode Capacity'!$P$6:$P$17,MATCH("OCEAN-"&amp;I2272,'07 Mode Capacity'!$C$6:$C$17,0))</x:f>
        <x:v>0</x:v>
      </x:c>
      <x:c r="AL2272" s="18" t="n">
        <x:f>AB2272*INDEX('07 Mode Capacity'!$P$6:$P$17,MATCH("LAND-"&amp;I2272,'07 Mode Capacity'!$C$6:$C$17,0))</x:f>
        <x:v>47.12268241956663</x:v>
      </x:c>
      <x:c r="AM2272" s="18" t="n">
        <x:f>AE2272*INDEX('07 Mode Capacity'!$P$6:$P$17,MATCH("INLAND-"&amp;I2272,'07 Mode Capacity'!$C$6:$C$17,0))</x:f>
        <x:v>43.52135527408205</x:v>
      </x:c>
      <x:c r="AN2272" s="18" t="n">
        <x:f>SUM(AJ2272:AM2272)</x:f>
        <x:v>98.37529466975553</x:v>
      </x:c>
      <x:c r="AO2272" s="17" t="n">
        <x:f>IF(N2272=0,1,AN2272/N2272)</x:f>
        <x:v>0.20383381438954784</x:v>
      </x:c>
      <x:c r="AP2272" s="11" t="str">
        <x:f>IF(AO2272&gt;='01 Controls'!$E$16,"PASS","FAIL")</x:f>
        <x:v>FAIL</x:v>
      </x:c>
      <x:c r="AQ2272" s="11" t="str">
        <x:v>UNQUANTIFIED</x:v>
      </x:c>
      <x:c r="AR2272" s="11" t="str">
        <x:v>Position-class planning record; serial item and receiver open</x:v>
      </x:c>
      <x:c r="AS2272" s="26"/>
      <x:c r="AT2272" s="26"/>
    </x:row>
    <x:row r="2273">
      <x:c r="C2273" s="11" t="str">
        <x:v>M3-J-RRG-APL-45</x:v>
      </x:c>
      <x:c r="D2273" s="11" t="str">
        <x:v>M3</x:v>
      </x:c>
      <x:c r="E2273" s="11" t="str">
        <x:v>Inland flood</x:v>
      </x:c>
      <x:c r="F2273" s="11" t="str">
        <x:v>J-RRG</x:v>
      </x:c>
      <x:c r="G2273" s="11" t="str">
        <x:v>Replacement and reconstitution group</x:v>
      </x:c>
      <x:c r="H2273" s="11" t="str">
        <x:v>APL-45</x:v>
      </x:c>
      <x:c r="I2273" s="19" t="n">
        <x:v>24</x:v>
      </x:c>
      <x:c r="J2273" s="21" t="n">
        <x:v>3</x:v>
      </x:c>
      <x:c r="K2273" s="18" t="n">
        <x:f>'05 Cargo Register'!K33</x:f>
        <x:v>214.5</x:v>
      </x:c>
      <x:c r="L2273" s="18" t="n">
        <x:f>'05 Cargo Register'!N33</x:f>
        <x:v>57</x:v>
      </x:c>
      <x:c r="M2273" s="18" t="n">
        <x:f>'05 Cargo Register'!O33</x:f>
        <x:v>427.5</x:v>
      </x:c>
      <x:c r="N2273" s="18" t="n">
        <x:f>J2273*K2273</x:f>
        <x:v>643.5</x:v>
      </x:c>
      <x:c r="O2273" s="18" t="n">
        <x:f>J2273*L2273</x:f>
        <x:v>171</x:v>
      </x:c>
      <x:c r="P2273" s="18" t="n">
        <x:f>J2273*M2273</x:f>
        <x:v>1282.5</x:v>
      </x:c>
      <x:c r="Q2273" s="22" t="n">
        <x:f>'01 Controls'!$E$27*'02 Cargo Classes'!$M$6</x:f>
        <x:v>0.15000000000000002</x:v>
      </x:c>
      <x:c r="R2273" s="22" t="n">
        <x:f>'01 Controls'!$F$27*'02 Cargo Classes'!$N$6</x:f>
        <x:v>0</x:v>
      </x:c>
      <x:c r="S2273" s="22" t="n">
        <x:f>'01 Controls'!$G$27*'02 Cargo Classes'!$O$6</x:f>
        <x:v>0.7</x:v>
      </x:c>
      <x:c r="T2273" s="22" t="n">
        <x:f>'01 Controls'!$H$27*'02 Cargo Classes'!$P$6</x:f>
        <x:v>0.075</x:v>
      </x:c>
      <x:c r="U2273" s="22" t="n">
        <x:f>SUM(Q2273:T2273)</x:f>
        <x:v>0.9249999999999999</x:v>
      </x:c>
      <x:c r="V2273" s="18" t="n">
        <x:f>IF(U2273=0,0,N2273*Q2273/U2273)</x:f>
        <x:v>104.35135135135138</x:v>
      </x:c>
      <x:c r="W2273" s="18" t="n">
        <x:f>IF(U2273=0,0,P2273*Q2273/U2273)</x:f>
        <x:v>207.97297297297303</x:v>
      </x:c>
      <x:c r="X2273" s="18" t="n">
        <x:f>MAX(V2273,W2273*'01 Controls'!$E$12)</x:f>
        <x:v>104.35135135135138</x:v>
      </x:c>
      <x:c r="Y2273" s="18" t="n">
        <x:f>IF(U2273=0,0,N2273*R2273/U2273)</x:f>
        <x:v>0</x:v>
      </x:c>
      <x:c r="Z2273" s="18" t="n">
        <x:f>IF(U2273=0,0,P2273*R2273/U2273)</x:f>
        <x:v>0</x:v>
      </x:c>
      <x:c r="AA2273" s="18" t="n">
        <x:f>MAX(Y2273,Z2273*'01 Controls'!$E$13)</x:f>
        <x:v>0</x:v>
      </x:c>
      <x:c r="AB2273" s="18" t="n">
        <x:f>IF(U2273=0,0,N2273*S2273/U2273)</x:f>
        <x:v>486.97297297297297</x:v>
      </x:c>
      <x:c r="AC2273" s="18" t="n">
        <x:f>IF(U2273=0,0,P2273*S2273/U2273)</x:f>
        <x:v>970.5405405405405</x:v>
      </x:c>
      <x:c r="AD2273" s="18" t="n">
        <x:f>MAX(AB2273,AC2273*'01 Controls'!$E$14)</x:f>
        <x:v>486.97297297297297</x:v>
      </x:c>
      <x:c r="AE2273" s="18" t="n">
        <x:f>IF(U2273=0,0,N2273*T2273/U2273)</x:f>
        <x:v>52.17567567567568</x:v>
      </x:c>
      <x:c r="AF2273" s="18" t="n">
        <x:f>IF(U2273=0,0,P2273*T2273/U2273)</x:f>
        <x:v>103.9864864864865</x:v>
      </x:c>
      <x:c r="AG2273" s="18" t="n">
        <x:f>MAX(AE2273,AF2273*'01 Controls'!$E$15)</x:f>
        <x:v>52.17567567567568</x:v>
      </x:c>
      <x:c r="AH2273" s="18" t="n">
        <x:f>SUM(V2273,Y2273,AB2273,AE2273)</x:f>
        <x:v>643.5</x:v>
      </x:c>
      <x:c r="AI2273" s="18" t="n">
        <x:f>N2273-AH2273</x:f>
        <x:v>0</x:v>
      </x:c>
      <x:c r="AJ2273" s="18" t="n">
        <x:f>V2273*INDEX('07 Mode Capacity'!$P$6:$P$17,MATCH("AIR-"&amp;I2273,'07 Mode Capacity'!$C$6:$C$17,0))</x:f>
        <x:v>21.174357187185823</x:v>
      </x:c>
      <x:c r="AK2273" s="18" t="n">
        <x:f>Y2273*INDEX('07 Mode Capacity'!$P$6:$P$17,MATCH("OCEAN-"&amp;I2273,'07 Mode Capacity'!$C$6:$C$17,0))</x:f>
        <x:v>0</x:v>
      </x:c>
      <x:c r="AL2273" s="18" t="n">
        <x:f>AB2273*INDEX('07 Mode Capacity'!$P$6:$P$17,MATCH("LAND-"&amp;I2273,'07 Mode Capacity'!$C$6:$C$17,0))</x:f>
        <x:v>186.2676122467083</x:v>
      </x:c>
      <x:c r="AM2273" s="18" t="n">
        <x:f>AE2273*INDEX('07 Mode Capacity'!$P$6:$P$17,MATCH("INLAND-"&amp;I2273,'07 Mode Capacity'!$C$6:$C$17,0))</x:f>
        <x:v>52.17567567567568</x:v>
      </x:c>
      <x:c r="AN2273" s="18" t="n">
        <x:f>SUM(AJ2273:AM2273)</x:f>
        <x:v>259.6176451095698</x:v>
      </x:c>
      <x:c r="AO2273" s="17" t="n">
        <x:f>IF(N2273=0,1,AN2273/N2273)</x:f>
        <x:v>0.40344622394649543</x:v>
      </x:c>
      <x:c r="AP2273" s="11" t="str">
        <x:f>IF(AO2273&gt;='01 Controls'!$E$16,"PASS","FAIL")</x:f>
        <x:v>FAIL</x:v>
      </x:c>
      <x:c r="AQ2273" s="11" t="str">
        <x:v>UNQUANTIFIED</x:v>
      </x:c>
      <x:c r="AR2273" s="11" t="str">
        <x:v>Position-class planning record; serial item and receiver open</x:v>
      </x:c>
      <x:c r="AS2273" s="26"/>
      <x:c r="AT2273" s="26"/>
    </x:row>
    <x:row r="2274">
      <x:c r="C2274" s="11" t="str">
        <x:v>M3-J-RRG-ISO-18</x:v>
      </x:c>
      <x:c r="D2274" s="11" t="str">
        <x:v>M3</x:v>
      </x:c>
      <x:c r="E2274" s="11" t="str">
        <x:v>Inland flood</x:v>
      </x:c>
      <x:c r="F2274" s="11" t="str">
        <x:v>J-RRG</x:v>
      </x:c>
      <x:c r="G2274" s="11" t="str">
        <x:v>Replacement and reconstitution group</x:v>
      </x:c>
      <x:c r="H2274" s="11" t="str">
        <x:v>ISO-18</x:v>
      </x:c>
      <x:c r="I2274" s="19" t="n">
        <x:v>48</x:v>
      </x:c>
      <x:c r="J2274" s="21" t="n">
        <x:v>3</x:v>
      </x:c>
      <x:c r="K2274" s="18" t="n">
        <x:f>'05 Cargo Register'!K34</x:f>
        <x:v>268.125</x:v>
      </x:c>
      <x:c r="L2274" s="18" t="n">
        <x:f>'05 Cargo Register'!N34</x:f>
        <x:v>18</x:v>
      </x:c>
      <x:c r="M2274" s="18" t="n">
        <x:f>'05 Cargo Register'!O34</x:f>
        <x:v>475.20000000000005</x:v>
      </x:c>
      <x:c r="N2274" s="18" t="n">
        <x:f>J2274*K2274</x:f>
        <x:v>804.375</x:v>
      </x:c>
      <x:c r="O2274" s="18" t="n">
        <x:f>J2274*L2274</x:f>
        <x:v>54</x:v>
      </x:c>
      <x:c r="P2274" s="18" t="n">
        <x:f>J2274*M2274</x:f>
        <x:v>1425.6000000000001</x:v>
      </x:c>
      <x:c r="Q2274" s="22" t="n">
        <x:f>'01 Controls'!$E$27*'02 Cargo Classes'!$M$7</x:f>
        <x:v>0.010000000000000002</x:v>
      </x:c>
      <x:c r="R2274" s="22" t="n">
        <x:f>'01 Controls'!$F$27*'02 Cargo Classes'!$N$7</x:f>
        <x:v>0</x:v>
      </x:c>
      <x:c r="S2274" s="22" t="n">
        <x:f>'01 Controls'!$G$27*'02 Cargo Classes'!$O$7</x:f>
        <x:v>0.84</x:v>
      </x:c>
      <x:c r="T2274" s="22" t="n">
        <x:f>'01 Controls'!$H$27*'02 Cargo Classes'!$P$7</x:f>
        <x:v>0.2</x:v>
      </x:c>
      <x:c r="U2274" s="22" t="n">
        <x:f>SUM(Q2274:T2274)</x:f>
        <x:v>1.05</x:v>
      </x:c>
      <x:c r="V2274" s="18" t="n">
        <x:f>IF(U2274=0,0,N2274*Q2274/U2274)</x:f>
        <x:v>7.6607142857142865</x:v>
      </x:c>
      <x:c r="W2274" s="18" t="n">
        <x:f>IF(U2274=0,0,P2274*Q2274/U2274)</x:f>
        <x:v>13.57714285714286</x:v>
      </x:c>
      <x:c r="X2274" s="18" t="n">
        <x:f>MAX(V2274,W2274*'01 Controls'!$E$12)</x:f>
        <x:v>7.6607142857142865</x:v>
      </x:c>
      <x:c r="Y2274" s="18" t="n">
        <x:f>IF(U2274=0,0,N2274*R2274/U2274)</x:f>
        <x:v>0</x:v>
      </x:c>
      <x:c r="Z2274" s="18" t="n">
        <x:f>IF(U2274=0,0,P2274*R2274/U2274)</x:f>
        <x:v>0</x:v>
      </x:c>
      <x:c r="AA2274" s="18" t="n">
        <x:f>MAX(Y2274,Z2274*'01 Controls'!$E$13)</x:f>
        <x:v>0</x:v>
      </x:c>
      <x:c r="AB2274" s="18" t="n">
        <x:f>IF(U2274=0,0,N2274*S2274/U2274)</x:f>
        <x:v>643.4999999999999</x:v>
      </x:c>
      <x:c r="AC2274" s="18" t="n">
        <x:f>IF(U2274=0,0,P2274*S2274/U2274)</x:f>
        <x:v>1140.48</x:v>
      </x:c>
      <x:c r="AD2274" s="18" t="n">
        <x:f>MAX(AB2274,AC2274*'01 Controls'!$E$14)</x:f>
        <x:v>643.4999999999999</x:v>
      </x:c>
      <x:c r="AE2274" s="18" t="n">
        <x:f>IF(U2274=0,0,N2274*T2274/U2274)</x:f>
        <x:v>153.2142857142857</x:v>
      </x:c>
      <x:c r="AF2274" s="18" t="n">
        <x:f>IF(U2274=0,0,P2274*T2274/U2274)</x:f>
        <x:v>271.5428571428572</x:v>
      </x:c>
      <x:c r="AG2274" s="18" t="n">
        <x:f>MAX(AE2274,AF2274*'01 Controls'!$E$15)</x:f>
        <x:v>153.2142857142857</x:v>
      </x:c>
      <x:c r="AH2274" s="18" t="n">
        <x:f>SUM(V2274,Y2274,AB2274,AE2274)</x:f>
        <x:v>804.3749999999999</x:v>
      </x:c>
      <x:c r="AI2274" s="18" t="n">
        <x:f>N2274-AH2274</x:f>
        <x:v>1.1368683772161603e-13</x:v>
      </x:c>
      <x:c r="AJ2274" s="18" t="n">
        <x:f>V2274*INDEX('07 Mode Capacity'!$P$6:$P$17,MATCH("AIR-"&amp;I2274,'07 Mode Capacity'!$C$6:$C$17,0))</x:f>
        <x:v>2.1475713822519027</x:v>
      </x:c>
      <x:c r="AK2274" s="18" t="n">
        <x:f>Y2274*INDEX('07 Mode Capacity'!$P$6:$P$17,MATCH("OCEAN-"&amp;I2274,'07 Mode Capacity'!$C$6:$C$17,0))</x:f>
        <x:v>0</x:v>
      </x:c>
      <x:c r="AL2274" s="18" t="n">
        <x:f>AB2274*INDEX('07 Mode Capacity'!$P$6:$P$17,MATCH("LAND-"&amp;I2274,'07 Mode Capacity'!$C$6:$C$17,0))</x:f>
        <x:v>78.53780403261105</x:v>
      </x:c>
      <x:c r="AM2274" s="18" t="n">
        <x:f>AE2274*INDEX('07 Mode Capacity'!$P$6:$P$17,MATCH("INLAND-"&amp;I2274,'07 Mode Capacity'!$C$6:$C$17,0))</x:f>
        <x:v>96.71412283129342</x:v>
      </x:c>
      <x:c r="AN2274" s="18" t="n">
        <x:f>SUM(AJ2274:AM2274)</x:f>
        <x:v>177.39949824615638</x:v>
      </x:c>
      <x:c r="AO2274" s="17" t="n">
        <x:f>IF(N2274=0,1,AN2274/N2274)</x:f>
        <x:v>0.22054327676289837</x:v>
      </x:c>
      <x:c r="AP2274" s="11" t="str">
        <x:f>IF(AO2274&gt;='01 Controls'!$E$16,"PASS","FAIL")</x:f>
        <x:v>FAIL</x:v>
      </x:c>
      <x:c r="AQ2274" s="11" t="str">
        <x:v>UNQUANTIFIED</x:v>
      </x:c>
      <x:c r="AR2274" s="11" t="str">
        <x:v>Position-class planning record; serial item and receiver open</x:v>
      </x:c>
      <x:c r="AS2274" s="26"/>
      <x:c r="AT2274" s="26"/>
    </x:row>
    <x:row r="2275">
      <x:c r="C2275" s="11" t="str">
        <x:v>M3-J-RRG-COL-12</x:v>
      </x:c>
      <x:c r="D2275" s="11" t="str">
        <x:v>M3</x:v>
      </x:c>
      <x:c r="E2275" s="11" t="str">
        <x:v>Inland flood</x:v>
      </x:c>
      <x:c r="F2275" s="11" t="str">
        <x:v>J-RRG</x:v>
      </x:c>
      <x:c r="G2275" s="11" t="str">
        <x:v>Replacement and reconstitution group</x:v>
      </x:c>
      <x:c r="H2275" s="11" t="str">
        <x:v>COL-12</x:v>
      </x:c>
      <x:c r="I2275" s="19" t="n">
        <x:v>24</x:v>
      </x:c>
      <x:c r="J2275" s="21" t="n">
        <x:v>3</x:v>
      </x:c>
      <x:c r="K2275" s="18" t="n">
        <x:f>'05 Cargo Register'!K35</x:f>
        <x:v>53.625</x:v>
      </x:c>
      <x:c r="L2275" s="18" t="n">
        <x:f>'05 Cargo Register'!N35</x:f>
        <x:v>6</x:v>
      </x:c>
      <x:c r="M2275" s="18" t="n">
        <x:f>'05 Cargo Register'!O35</x:f>
        <x:v>158.4</x:v>
      </x:c>
      <x:c r="N2275" s="18" t="n">
        <x:f>J2275*K2275</x:f>
        <x:v>160.875</x:v>
      </x:c>
      <x:c r="O2275" s="18" t="n">
        <x:f>J2275*L2275</x:f>
        <x:v>18</x:v>
      </x:c>
      <x:c r="P2275" s="18" t="n">
        <x:f>J2275*M2275</x:f>
        <x:v>475.20000000000005</x:v>
      </x:c>
      <x:c r="Q2275" s="22" t="n">
        <x:f>'01 Controls'!$E$27*'02 Cargo Classes'!$M$8</x:f>
        <x:v>0.1</x:v>
      </x:c>
      <x:c r="R2275" s="22" t="n">
        <x:f>'01 Controls'!$F$27*'02 Cargo Classes'!$N$8</x:f>
        <x:v>0</x:v>
      </x:c>
      <x:c r="S2275" s="22" t="n">
        <x:f>'01 Controls'!$G$27*'02 Cargo Classes'!$O$8</x:f>
        <x:v>0.84</x:v>
      </x:c>
      <x:c r="T2275" s="22" t="n">
        <x:f>'01 Controls'!$H$27*'02 Cargo Classes'!$P$8</x:f>
        <x:v>0.05</x:v>
      </x:c>
      <x:c r="U2275" s="22" t="n">
        <x:f>SUM(Q2275:T2275)</x:f>
        <x:v>0.99</x:v>
      </x:c>
      <x:c r="V2275" s="18" t="n">
        <x:f>IF(U2275=0,0,N2275*Q2275/U2275)</x:f>
        <x:v>16.250000000000004</x:v>
      </x:c>
      <x:c r="W2275" s="18" t="n">
        <x:f>IF(U2275=0,0,P2275*Q2275/U2275)</x:f>
        <x:v>48.000000000000014</x:v>
      </x:c>
      <x:c r="X2275" s="18" t="n">
        <x:f>MAX(V2275,W2275*'01 Controls'!$E$12)</x:f>
        <x:v>16.250000000000004</x:v>
      </x:c>
      <x:c r="Y2275" s="18" t="n">
        <x:f>IF(U2275=0,0,N2275*R2275/U2275)</x:f>
        <x:v>0</x:v>
      </x:c>
      <x:c r="Z2275" s="18" t="n">
        <x:f>IF(U2275=0,0,P2275*R2275/U2275)</x:f>
        <x:v>0</x:v>
      </x:c>
      <x:c r="AA2275" s="18" t="n">
        <x:f>MAX(Y2275,Z2275*'01 Controls'!$E$13)</x:f>
        <x:v>0</x:v>
      </x:c>
      <x:c r="AB2275" s="18" t="n">
        <x:f>IF(U2275=0,0,N2275*S2275/U2275)</x:f>
        <x:v>136.5</x:v>
      </x:c>
      <x:c r="AC2275" s="18" t="n">
        <x:f>IF(U2275=0,0,P2275*S2275/U2275)</x:f>
        <x:v>403.2</x:v>
      </x:c>
      <x:c r="AD2275" s="18" t="n">
        <x:f>MAX(AB2275,AC2275*'01 Controls'!$E$14)</x:f>
        <x:v>136.5</x:v>
      </x:c>
      <x:c r="AE2275" s="18" t="n">
        <x:f>IF(U2275=0,0,N2275*T2275/U2275)</x:f>
        <x:v>8.125000000000002</x:v>
      </x:c>
      <x:c r="AF2275" s="18" t="n">
        <x:f>IF(U2275=0,0,P2275*T2275/U2275)</x:f>
        <x:v>24.000000000000007</x:v>
      </x:c>
      <x:c r="AG2275" s="18" t="n">
        <x:f>MAX(AE2275,AF2275*'01 Controls'!$E$15)</x:f>
        <x:v>8.125000000000002</x:v>
      </x:c>
      <x:c r="AH2275" s="18" t="n">
        <x:f>SUM(V2275,Y2275,AB2275,AE2275)</x:f>
        <x:v>160.875</x:v>
      </x:c>
      <x:c r="AI2275" s="18" t="n">
        <x:f>N2275-AH2275</x:f>
        <x:v>0</x:v>
      </x:c>
      <x:c r="AJ2275" s="18" t="n">
        <x:f>V2275*INDEX('07 Mode Capacity'!$P$6:$P$17,MATCH("AIR-"&amp;I2275,'07 Mode Capacity'!$C$6:$C$17,0))</x:f>
        <x:v>3.29735360238163</x:v>
      </x:c>
      <x:c r="AK2275" s="18" t="n">
        <x:f>Y2275*INDEX('07 Mode Capacity'!$P$6:$P$17,MATCH("OCEAN-"&amp;I2275,'07 Mode Capacity'!$C$6:$C$17,0))</x:f>
        <x:v>0</x:v>
      </x:c>
      <x:c r="AL2275" s="18" t="n">
        <x:f>AB2275*INDEX('07 Mode Capacity'!$P$6:$P$17,MATCH("LAND-"&amp;I2275,'07 Mode Capacity'!$C$6:$C$17,0))</x:f>
        <x:v>52.21137616006217</x:v>
      </x:c>
      <x:c r="AM2275" s="18" t="n">
        <x:f>AE2275*INDEX('07 Mode Capacity'!$P$6:$P$17,MATCH("INLAND-"&amp;I2275,'07 Mode Capacity'!$C$6:$C$17,0))</x:f>
        <x:v>8.125000000000002</x:v>
      </x:c>
      <x:c r="AN2275" s="18" t="n">
        <x:f>SUM(AJ2275:AM2275)</x:f>
        <x:v>63.63372976244381</x:v>
      </x:c>
      <x:c r="AO2275" s="17" t="n">
        <x:f>IF(N2275=0,1,AN2275/N2275)</x:f>
        <x:v>0.39554765975101047</x:v>
      </x:c>
      <x:c r="AP2275" s="11" t="str">
        <x:f>IF(AO2275&gt;='01 Controls'!$E$16,"PASS","FAIL")</x:f>
        <x:v>FAIL</x:v>
      </x:c>
      <x:c r="AQ2275" s="11" t="str">
        <x:v>UNQUANTIFIED</x:v>
      </x:c>
      <x:c r="AR2275" s="11" t="str">
        <x:v>Position-class planning record; serial item and receiver open</x:v>
      </x:c>
      <x:c r="AS2275" s="26"/>
      <x:c r="AT2275" s="26"/>
    </x:row>
    <x:row r="2276">
      <x:c r="C2276" s="11" t="str">
        <x:v>M3-J-RRG-BAT-22</x:v>
      </x:c>
      <x:c r="D2276" s="11" t="str">
        <x:v>M3</x:v>
      </x:c>
      <x:c r="E2276" s="11" t="str">
        <x:v>Inland flood</x:v>
      </x:c>
      <x:c r="F2276" s="11" t="str">
        <x:v>J-RRG</x:v>
      </x:c>
      <x:c r="G2276" s="11" t="str">
        <x:v>Replacement and reconstitution group</x:v>
      </x:c>
      <x:c r="H2276" s="11" t="str">
        <x:v>BAT-22</x:v>
      </x:c>
      <x:c r="I2276" s="19" t="n">
        <x:v>48</x:v>
      </x:c>
      <x:c r="J2276" s="21" t="n">
        <x:v>3</x:v>
      </x:c>
      <x:c r="K2276" s="18" t="n">
        <x:f>'05 Cargo Register'!K36</x:f>
        <x:v>53.625</x:v>
      </x:c>
      <x:c r="L2276" s="18" t="n">
        <x:f>'05 Cargo Register'!N36</x:f>
        <x:v>4</x:v>
      </x:c>
      <x:c r="M2276" s="18" t="n">
        <x:f>'05 Cargo Register'!O36</x:f>
        <x:v>105.60000000000001</x:v>
      </x:c>
      <x:c r="N2276" s="18" t="n">
        <x:f>J2276*K2276</x:f>
        <x:v>160.875</x:v>
      </x:c>
      <x:c r="O2276" s="18" t="n">
        <x:f>J2276*L2276</x:f>
        <x:v>12</x:v>
      </x:c>
      <x:c r="P2276" s="18" t="n">
        <x:f>J2276*M2276</x:f>
        <x:v>316.8</x:v>
      </x:c>
      <x:c r="Q2276" s="22" t="n">
        <x:f>'01 Controls'!$E$27*'02 Cargo Classes'!$M$9</x:f>
        <x:v>0</x:v>
      </x:c>
      <x:c r="R2276" s="22" t="n">
        <x:f>'01 Controls'!$F$27*'02 Cargo Classes'!$N$9</x:f>
        <x:v>0</x:v>
      </x:c>
      <x:c r="S2276" s="22" t="n">
        <x:f>'01 Controls'!$G$27*'02 Cargo Classes'!$O$9</x:f>
        <x:v>0.7</x:v>
      </x:c>
      <x:c r="T2276" s="22" t="n">
        <x:f>'01 Controls'!$H$27*'02 Cargo Classes'!$P$9</x:f>
        <x:v>0.125</x:v>
      </x:c>
      <x:c r="U2276" s="22" t="n">
        <x:f>SUM(Q2276:T2276)</x:f>
        <x:v>0.825</x:v>
      </x:c>
      <x:c r="V2276" s="18" t="n">
        <x:f>IF(U2276=0,0,N2276*Q2276/U2276)</x:f>
        <x:v>0</x:v>
      </x:c>
      <x:c r="W2276" s="18" t="n">
        <x:f>IF(U2276=0,0,P2276*Q2276/U2276)</x:f>
        <x:v>0</x:v>
      </x:c>
      <x:c r="X2276" s="18" t="n">
        <x:f>MAX(V2276,W2276*'01 Controls'!$E$12)</x:f>
        <x:v>0</x:v>
      </x:c>
      <x:c r="Y2276" s="18" t="n">
        <x:f>IF(U2276=0,0,N2276*R2276/U2276)</x:f>
        <x:v>0</x:v>
      </x:c>
      <x:c r="Z2276" s="18" t="n">
        <x:f>IF(U2276=0,0,P2276*R2276/U2276)</x:f>
        <x:v>0</x:v>
      </x:c>
      <x:c r="AA2276" s="18" t="n">
        <x:f>MAX(Y2276,Z2276*'01 Controls'!$E$13)</x:f>
        <x:v>0</x:v>
      </x:c>
      <x:c r="AB2276" s="18" t="n">
        <x:f>IF(U2276=0,0,N2276*S2276/U2276)</x:f>
        <x:v>136.5</x:v>
      </x:c>
      <x:c r="AC2276" s="18" t="n">
        <x:f>IF(U2276=0,0,P2276*S2276/U2276)</x:f>
        <x:v>268.8</x:v>
      </x:c>
      <x:c r="AD2276" s="18" t="n">
        <x:f>MAX(AB2276,AC2276*'01 Controls'!$E$14)</x:f>
        <x:v>136.5</x:v>
      </x:c>
      <x:c r="AE2276" s="18" t="n">
        <x:f>IF(U2276=0,0,N2276*T2276/U2276)</x:f>
        <x:v>24.375</x:v>
      </x:c>
      <x:c r="AF2276" s="18" t="n">
        <x:f>IF(U2276=0,0,P2276*T2276/U2276)</x:f>
        <x:v>48.00000000000001</x:v>
      </x:c>
      <x:c r="AG2276" s="18" t="n">
        <x:f>MAX(AE2276,AF2276*'01 Controls'!$E$15)</x:f>
        <x:v>24.375</x:v>
      </x:c>
      <x:c r="AH2276" s="18" t="n">
        <x:f>SUM(V2276,Y2276,AB2276,AE2276)</x:f>
        <x:v>160.875</x:v>
      </x:c>
      <x:c r="AI2276" s="18" t="n">
        <x:f>N2276-AH2276</x:f>
        <x:v>0</x:v>
      </x:c>
      <x:c r="AJ2276" s="18" t="n">
        <x:f>V2276*INDEX('07 Mode Capacity'!$P$6:$P$17,MATCH("AIR-"&amp;I2276,'07 Mode Capacity'!$C$6:$C$17,0))</x:f>
        <x:v>0</x:v>
      </x:c>
      <x:c r="AK2276" s="18" t="n">
        <x:f>Y2276*INDEX('07 Mode Capacity'!$P$6:$P$17,MATCH("OCEAN-"&amp;I2276,'07 Mode Capacity'!$C$6:$C$17,0))</x:f>
        <x:v>0</x:v>
      </x:c>
      <x:c r="AL2276" s="18" t="n">
        <x:f>AB2276*INDEX('07 Mode Capacity'!$P$6:$P$17,MATCH("LAND-"&amp;I2276,'07 Mode Capacity'!$C$6:$C$17,0))</x:f>
        <x:v>16.65953418873568</x:v>
      </x:c>
      <x:c r="AM2276" s="18" t="n">
        <x:f>AE2276*INDEX('07 Mode Capacity'!$P$6:$P$17,MATCH("INLAND-"&amp;I2276,'07 Mode Capacity'!$C$6:$C$17,0))</x:f>
        <x:v>15.38633772316032</x:v>
      </x:c>
      <x:c r="AN2276" s="18" t="n">
        <x:f>SUM(AJ2276:AM2276)</x:f>
        <x:v>32.045871911896</x:v>
      </x:c>
      <x:c r="AO2276" s="17" t="n">
        <x:f>IF(N2276=0,1,AN2276/N2276)</x:f>
        <x:v>0.19919733900168454</x:v>
      </x:c>
      <x:c r="AP2276" s="11" t="str">
        <x:f>IF(AO2276&gt;='01 Controls'!$E$16,"PASS","FAIL")</x:f>
        <x:v>FAIL</x:v>
      </x:c>
      <x:c r="AQ2276" s="11" t="str">
        <x:v>UNQUANTIFIED</x:v>
      </x:c>
      <x:c r="AR2276" s="11" t="str">
        <x:v>Position-class planning record; serial item and receiver open</x:v>
      </x:c>
      <x:c r="AS2276" s="26"/>
      <x:c r="AT2276" s="26"/>
    </x:row>
    <x:row r="2277">
      <x:c r="C2277" s="11" t="str">
        <x:v>M3-J-RRG-TNK-20</x:v>
      </x:c>
      <x:c r="D2277" s="11" t="str">
        <x:v>M3</x:v>
      </x:c>
      <x:c r="E2277" s="11" t="str">
        <x:v>Inland flood</x:v>
      </x:c>
      <x:c r="F2277" s="11" t="str">
        <x:v>J-RRG</x:v>
      </x:c>
      <x:c r="G2277" s="11" t="str">
        <x:v>Replacement and reconstitution group</x:v>
      </x:c>
      <x:c r="H2277" s="11" t="str">
        <x:v>TNK-20</x:v>
      </x:c>
      <x:c r="I2277" s="19" t="n">
        <x:v>48</x:v>
      </x:c>
      <x:c r="J2277" s="21" t="n">
        <x:v>3</x:v>
      </x:c>
      <x:c r="K2277" s="18" t="n">
        <x:f>'05 Cargo Register'!K37</x:f>
        <x:v>53.625</x:v>
      </x:c>
      <x:c r="L2277" s="18" t="n">
        <x:f>'05 Cargo Register'!N37</x:f>
        <x:v>4</x:v>
      </x:c>
      <x:c r="M2277" s="18" t="n">
        <x:f>'05 Cargo Register'!O37</x:f>
        <x:v>85</x:v>
      </x:c>
      <x:c r="N2277" s="18" t="n">
        <x:f>J2277*K2277</x:f>
        <x:v>160.875</x:v>
      </x:c>
      <x:c r="O2277" s="18" t="n">
        <x:f>J2277*L2277</x:f>
        <x:v>12</x:v>
      </x:c>
      <x:c r="P2277" s="18" t="n">
        <x:f>J2277*M2277</x:f>
        <x:v>255</x:v>
      </x:c>
      <x:c r="Q2277" s="22" t="n">
        <x:f>'01 Controls'!$E$27*'02 Cargo Classes'!$M$10</x:f>
        <x:v>0</x:v>
      </x:c>
      <x:c r="R2277" s="22" t="n">
        <x:f>'01 Controls'!$F$27*'02 Cargo Classes'!$N$10</x:f>
        <x:v>0</x:v>
      </x:c>
      <x:c r="S2277" s="22" t="n">
        <x:f>'01 Controls'!$G$27*'02 Cargo Classes'!$O$10</x:f>
        <x:v>0.7</x:v>
      </x:c>
      <x:c r="T2277" s="22" t="n">
        <x:f>'01 Controls'!$H$27*'02 Cargo Classes'!$P$10</x:f>
        <x:v>0.25</x:v>
      </x:c>
      <x:c r="U2277" s="22" t="n">
        <x:f>SUM(Q2277:T2277)</x:f>
        <x:v>0.95</x:v>
      </x:c>
      <x:c r="V2277" s="18" t="n">
        <x:f>IF(U2277=0,0,N2277*Q2277/U2277)</x:f>
        <x:v>0</x:v>
      </x:c>
      <x:c r="W2277" s="18" t="n">
        <x:f>IF(U2277=0,0,P2277*Q2277/U2277)</x:f>
        <x:v>0</x:v>
      </x:c>
      <x:c r="X2277" s="18" t="n">
        <x:f>MAX(V2277,W2277*'01 Controls'!$E$12)</x:f>
        <x:v>0</x:v>
      </x:c>
      <x:c r="Y2277" s="18" t="n">
        <x:f>IF(U2277=0,0,N2277*R2277/U2277)</x:f>
        <x:v>0</x:v>
      </x:c>
      <x:c r="Z2277" s="18" t="n">
        <x:f>IF(U2277=0,0,P2277*R2277/U2277)</x:f>
        <x:v>0</x:v>
      </x:c>
      <x:c r="AA2277" s="18" t="n">
        <x:f>MAX(Y2277,Z2277*'01 Controls'!$E$13)</x:f>
        <x:v>0</x:v>
      </x:c>
      <x:c r="AB2277" s="18" t="n">
        <x:f>IF(U2277=0,0,N2277*S2277/U2277)</x:f>
        <x:v>118.53947368421053</x:v>
      </x:c>
      <x:c r="AC2277" s="18" t="n">
        <x:f>IF(U2277=0,0,P2277*S2277/U2277)</x:f>
        <x:v>187.89473684210526</x:v>
      </x:c>
      <x:c r="AD2277" s="18" t="n">
        <x:f>MAX(AB2277,AC2277*'01 Controls'!$E$14)</x:f>
        <x:v>118.53947368421053</x:v>
      </x:c>
      <x:c r="AE2277" s="18" t="n">
        <x:f>IF(U2277=0,0,N2277*T2277/U2277)</x:f>
        <x:v>42.33552631578947</x:v>
      </x:c>
      <x:c r="AF2277" s="18" t="n">
        <x:f>IF(U2277=0,0,P2277*T2277/U2277)</x:f>
        <x:v>67.10526315789474</x:v>
      </x:c>
      <x:c r="AG2277" s="18" t="n">
        <x:f>MAX(AE2277,AF2277*'01 Controls'!$E$15)</x:f>
        <x:v>42.33552631578947</x:v>
      </x:c>
      <x:c r="AH2277" s="18" t="n">
        <x:f>SUM(V2277,Y2277,AB2277,AE2277)</x:f>
        <x:v>160.875</x:v>
      </x:c>
      <x:c r="AI2277" s="18" t="n">
        <x:f>N2277-AH2277</x:f>
        <x:v>0</x:v>
      </x:c>
      <x:c r="AJ2277" s="18" t="n">
        <x:f>V2277*INDEX('07 Mode Capacity'!$P$6:$P$17,MATCH("AIR-"&amp;I2277,'07 Mode Capacity'!$C$6:$C$17,0))</x:f>
        <x:v>0</x:v>
      </x:c>
      <x:c r="AK2277" s="18" t="n">
        <x:f>Y2277*INDEX('07 Mode Capacity'!$P$6:$P$17,MATCH("OCEAN-"&amp;I2277,'07 Mode Capacity'!$C$6:$C$17,0))</x:f>
        <x:v>0</x:v>
      </x:c>
      <x:c r="AL2277" s="18" t="n">
        <x:f>AB2277*INDEX('07 Mode Capacity'!$P$6:$P$17,MATCH("LAND-"&amp;I2277,'07 Mode Capacity'!$C$6:$C$17,0))</x:f>
        <x:v>14.467490216533617</x:v>
      </x:c>
      <x:c r="AM2277" s="18" t="n">
        <x:f>AE2277*INDEX('07 Mode Capacity'!$P$6:$P$17,MATCH("INLAND-"&amp;I2277,'07 Mode Capacity'!$C$6:$C$17,0))</x:f>
        <x:v>26.723639203383712</x:v>
      </x:c>
      <x:c r="AN2277" s="18" t="n">
        <x:f>SUM(AJ2277:AM2277)</x:f>
        <x:v>41.19112941991733</x:v>
      </x:c>
      <x:c r="AO2277" s="17" t="n">
        <x:f>IF(N2277=0,1,AN2277/N2277)</x:f>
        <x:v>0.25604431651852266</x:v>
      </x:c>
      <x:c r="AP2277" s="11" t="str">
        <x:f>IF(AO2277&gt;='01 Controls'!$E$16,"PASS","FAIL")</x:f>
        <x:v>FAIL</x:v>
      </x:c>
      <x:c r="AQ2277" s="11" t="str">
        <x:v>UNQUANTIFIED</x:v>
      </x:c>
      <x:c r="AR2277" s="11" t="str">
        <x:v>Position-class planning record; serial item and receiver open</x:v>
      </x:c>
      <x:c r="AS2277" s="26"/>
      <x:c r="AT2277" s="26"/>
    </x:row>
    <x:row r="2278">
      <x:c r="C2278" s="11" t="str">
        <x:v>M3-J-RRG-FLR-24</x:v>
      </x:c>
      <x:c r="D2278" s="11" t="str">
        <x:v>M3</x:v>
      </x:c>
      <x:c r="E2278" s="11" t="str">
        <x:v>Inland flood</x:v>
      </x:c>
      <x:c r="F2278" s="11" t="str">
        <x:v>J-RRG</x:v>
      </x:c>
      <x:c r="G2278" s="11" t="str">
        <x:v>Replacement and reconstitution group</x:v>
      </x:c>
      <x:c r="H2278" s="11" t="str">
        <x:v>FLR-24</x:v>
      </x:c>
      <x:c r="I2278" s="19" t="n">
        <x:v>48</x:v>
      </x:c>
      <x:c r="J2278" s="21" t="n">
        <x:v>3</x:v>
      </x:c>
      <x:c r="K2278" s="18" t="n">
        <x:f>'05 Cargo Register'!K38</x:f>
        <x:v>107.25</x:v>
      </x:c>
      <x:c r="L2278" s="18" t="n">
        <x:f>'05 Cargo Register'!N38</x:f>
        <x:v>6</x:v>
      </x:c>
      <x:c r="M2278" s="18" t="n">
        <x:f>'05 Cargo Register'!O38</x:f>
        <x:v>192</x:v>
      </x:c>
      <x:c r="N2278" s="18" t="n">
        <x:f>J2278*K2278</x:f>
        <x:v>321.75</x:v>
      </x:c>
      <x:c r="O2278" s="18" t="n">
        <x:f>J2278*L2278</x:f>
        <x:v>18</x:v>
      </x:c>
      <x:c r="P2278" s="18" t="n">
        <x:f>J2278*M2278</x:f>
        <x:v>576</x:v>
      </x:c>
      <x:c r="Q2278" s="22" t="n">
        <x:f>'01 Controls'!$E$27*'02 Cargo Classes'!$M$11</x:f>
        <x:v>0</x:v>
      </x:c>
      <x:c r="R2278" s="22" t="n">
        <x:f>'01 Controls'!$F$27*'02 Cargo Classes'!$N$11</x:f>
        <x:v>0</x:v>
      </x:c>
      <x:c r="S2278" s="22" t="n">
        <x:f>'01 Controls'!$G$27*'02 Cargo Classes'!$O$11</x:f>
        <x:v>0.7</x:v>
      </x:c>
      <x:c r="T2278" s="22" t="n">
        <x:f>'01 Controls'!$H$27*'02 Cargo Classes'!$P$11</x:f>
        <x:v>0.2</x:v>
      </x:c>
      <x:c r="U2278" s="22" t="n">
        <x:f>SUM(Q2278:T2278)</x:f>
        <x:v>0.8999999999999999</x:v>
      </x:c>
      <x:c r="V2278" s="18" t="n">
        <x:f>IF(U2278=0,0,N2278*Q2278/U2278)</x:f>
        <x:v>0</x:v>
      </x:c>
      <x:c r="W2278" s="18" t="n">
        <x:f>IF(U2278=0,0,P2278*Q2278/U2278)</x:f>
        <x:v>0</x:v>
      </x:c>
      <x:c r="X2278" s="18" t="n">
        <x:f>MAX(V2278,W2278*'01 Controls'!$E$12)</x:f>
        <x:v>0</x:v>
      </x:c>
      <x:c r="Y2278" s="18" t="n">
        <x:f>IF(U2278=0,0,N2278*R2278/U2278)</x:f>
        <x:v>0</x:v>
      </x:c>
      <x:c r="Z2278" s="18" t="n">
        <x:f>IF(U2278=0,0,P2278*R2278/U2278)</x:f>
        <x:v>0</x:v>
      </x:c>
      <x:c r="AA2278" s="18" t="n">
        <x:f>MAX(Y2278,Z2278*'01 Controls'!$E$13)</x:f>
        <x:v>0</x:v>
      </x:c>
      <x:c r="AB2278" s="18" t="n">
        <x:f>IF(U2278=0,0,N2278*S2278/U2278)</x:f>
        <x:v>250.25000000000003</x:v>
      </x:c>
      <x:c r="AC2278" s="18" t="n">
        <x:f>IF(U2278=0,0,P2278*S2278/U2278)</x:f>
        <x:v>448.00000000000006</x:v>
      </x:c>
      <x:c r="AD2278" s="18" t="n">
        <x:f>MAX(AB2278,AC2278*'01 Controls'!$E$14)</x:f>
        <x:v>250.25000000000003</x:v>
      </x:c>
      <x:c r="AE2278" s="18" t="n">
        <x:f>IF(U2278=0,0,N2278*T2278/U2278)</x:f>
        <x:v>71.50000000000001</x:v>
      </x:c>
      <x:c r="AF2278" s="18" t="n">
        <x:f>IF(U2278=0,0,P2278*T2278/U2278)</x:f>
        <x:v>128.00000000000003</x:v>
      </x:c>
      <x:c r="AG2278" s="18" t="n">
        <x:f>MAX(AE2278,AF2278*'01 Controls'!$E$15)</x:f>
        <x:v>71.50000000000001</x:v>
      </x:c>
      <x:c r="AH2278" s="18" t="n">
        <x:f>SUM(V2278,Y2278,AB2278,AE2278)</x:f>
        <x:v>321.75000000000006</x:v>
      </x:c>
      <x:c r="AI2278" s="18" t="n">
        <x:f>N2278-AH2278</x:f>
        <x:v>-5.684341886080802e-14</x:v>
      </x:c>
      <x:c r="AJ2278" s="18" t="n">
        <x:f>V2278*INDEX('07 Mode Capacity'!$P$6:$P$17,MATCH("AIR-"&amp;I2278,'07 Mode Capacity'!$C$6:$C$17,0))</x:f>
        <x:v>0</x:v>
      </x:c>
      <x:c r="AK2278" s="18" t="n">
        <x:f>Y2278*INDEX('07 Mode Capacity'!$P$6:$P$17,MATCH("OCEAN-"&amp;I2278,'07 Mode Capacity'!$C$6:$C$17,0))</x:f>
        <x:v>0</x:v>
      </x:c>
      <x:c r="AL2278" s="18" t="n">
        <x:f>AB2278*INDEX('07 Mode Capacity'!$P$6:$P$17,MATCH("LAND-"&amp;I2278,'07 Mode Capacity'!$C$6:$C$17,0))</x:f>
        <x:v>30.542479346015416</x:v>
      </x:c>
      <x:c r="AM2278" s="18" t="n">
        <x:f>AE2278*INDEX('07 Mode Capacity'!$P$6:$P$17,MATCH("INLAND-"&amp;I2278,'07 Mode Capacity'!$C$6:$C$17,0))</x:f>
        <x:v>45.13325732127028</x:v>
      </x:c>
      <x:c r="AN2278" s="18" t="n">
        <x:f>SUM(AJ2278:AM2278)</x:f>
        <x:v>75.67573666728569</x:v>
      </x:c>
      <x:c r="AO2278" s="17" t="n">
        <x:f>IF(N2278=0,1,AN2278/N2278)</x:f>
        <x:v>0.23520042476234868</x:v>
      </x:c>
      <x:c r="AP2278" s="11" t="str">
        <x:f>IF(AO2278&gt;='01 Controls'!$E$16,"PASS","FAIL")</x:f>
        <x:v>FAIL</x:v>
      </x:c>
      <x:c r="AQ2278" s="11" t="str">
        <x:v>UNQUANTIFIED</x:v>
      </x:c>
      <x:c r="AR2278" s="11" t="str">
        <x:v>Position-class planning record; serial item and receiver open</x:v>
      </x:c>
      <x:c r="AS2278" s="26"/>
      <x:c r="AT2278" s="26"/>
    </x:row>
    <x:row r="2279">
      <x:c r="C2279" s="11" t="str">
        <x:v>M3-J-RRG-ROL-30</x:v>
      </x:c>
      <x:c r="D2279" s="11" t="str">
        <x:v>M3</x:v>
      </x:c>
      <x:c r="E2279" s="11" t="str">
        <x:v>Inland flood</x:v>
      </x:c>
      <x:c r="F2279" s="11" t="str">
        <x:v>J-RRG</x:v>
      </x:c>
      <x:c r="G2279" s="11" t="str">
        <x:v>Replacement and reconstitution group</x:v>
      </x:c>
      <x:c r="H2279" s="11" t="str">
        <x:v>ROL-30</x:v>
      </x:c>
      <x:c r="I2279" s="19" t="n">
        <x:v>48</x:v>
      </x:c>
      <x:c r="J2279" s="21" t="n">
        <x:v>3</x:v>
      </x:c>
      <x:c r="K2279" s="18" t="n">
        <x:f>'05 Cargo Register'!K39</x:f>
        <x:v>107.25</x:v>
      </x:c>
      <x:c r="L2279" s="18" t="n">
        <x:f>'05 Cargo Register'!N39</x:f>
        <x:v>5</x:v>
      </x:c>
      <x:c r="M2279" s="18" t="n">
        <x:f>'05 Cargo Register'!O39</x:f>
        <x:v>318.75</x:v>
      </x:c>
      <x:c r="N2279" s="18" t="n">
        <x:f>J2279*K2279</x:f>
        <x:v>321.75</x:v>
      </x:c>
      <x:c r="O2279" s="18" t="n">
        <x:f>J2279*L2279</x:f>
        <x:v>15</x:v>
      </x:c>
      <x:c r="P2279" s="18" t="n">
        <x:f>J2279*M2279</x:f>
        <x:v>956.25</x:v>
      </x:c>
      <x:c r="Q2279" s="22" t="n">
        <x:f>'01 Controls'!$E$27*'02 Cargo Classes'!$M$12</x:f>
        <x:v>0</x:v>
      </x:c>
      <x:c r="R2279" s="22" t="n">
        <x:f>'01 Controls'!$F$27*'02 Cargo Classes'!$N$12</x:f>
        <x:v>0</x:v>
      </x:c>
      <x:c r="S2279" s="22" t="n">
        <x:f>'01 Controls'!$G$27*'02 Cargo Classes'!$O$12</x:f>
        <x:v>1.0499999999999998</x:v>
      </x:c>
      <x:c r="T2279" s="22" t="n">
        <x:f>'01 Controls'!$H$27*'02 Cargo Classes'!$P$12</x:f>
        <x:v>0.15</x:v>
      </x:c>
      <x:c r="U2279" s="22" t="n">
        <x:f>SUM(Q2279:T2279)</x:f>
        <x:v>1.1999999999999997</x:v>
      </x:c>
      <x:c r="V2279" s="18" t="n">
        <x:f>IF(U2279=0,0,N2279*Q2279/U2279)</x:f>
        <x:v>0</x:v>
      </x:c>
      <x:c r="W2279" s="18" t="n">
        <x:f>IF(U2279=0,0,P2279*Q2279/U2279)</x:f>
        <x:v>0</x:v>
      </x:c>
      <x:c r="X2279" s="18" t="n">
        <x:f>MAX(V2279,W2279*'01 Controls'!$E$12)</x:f>
        <x:v>0</x:v>
      </x:c>
      <x:c r="Y2279" s="18" t="n">
        <x:f>IF(U2279=0,0,N2279*R2279/U2279)</x:f>
        <x:v>0</x:v>
      </x:c>
      <x:c r="Z2279" s="18" t="n">
        <x:f>IF(U2279=0,0,P2279*R2279/U2279)</x:f>
        <x:v>0</x:v>
      </x:c>
      <x:c r="AA2279" s="18" t="n">
        <x:f>MAX(Y2279,Z2279*'01 Controls'!$E$13)</x:f>
        <x:v>0</x:v>
      </x:c>
      <x:c r="AB2279" s="18" t="n">
        <x:f>IF(U2279=0,0,N2279*S2279/U2279)</x:f>
        <x:v>281.53125</x:v>
      </x:c>
      <x:c r="AC2279" s="18" t="n">
        <x:f>IF(U2279=0,0,P2279*S2279/U2279)</x:f>
        <x:v>836.7187500000001</x:v>
      </x:c>
      <x:c r="AD2279" s="18" t="n">
        <x:f>MAX(AB2279,AC2279*'01 Controls'!$E$14)</x:f>
        <x:v>281.53125</x:v>
      </x:c>
      <x:c r="AE2279" s="18" t="n">
        <x:f>IF(U2279=0,0,N2279*T2279/U2279)</x:f>
        <x:v>40.21875000000001</x:v>
      </x:c>
      <x:c r="AF2279" s="18" t="n">
        <x:f>IF(U2279=0,0,P2279*T2279/U2279)</x:f>
        <x:v>119.53125000000003</x:v>
      </x:c>
      <x:c r="AG2279" s="18" t="n">
        <x:f>MAX(AE2279,AF2279*'01 Controls'!$E$15)</x:f>
        <x:v>40.21875000000001</x:v>
      </x:c>
      <x:c r="AH2279" s="18" t="n">
        <x:f>SUM(V2279,Y2279,AB2279,AE2279)</x:f>
        <x:v>321.75</x:v>
      </x:c>
      <x:c r="AI2279" s="18" t="n">
        <x:f>N2279-AH2279</x:f>
        <x:v>0</x:v>
      </x:c>
      <x:c r="AJ2279" s="18" t="n">
        <x:f>V2279*INDEX('07 Mode Capacity'!$P$6:$P$17,MATCH("AIR-"&amp;I2279,'07 Mode Capacity'!$C$6:$C$17,0))</x:f>
        <x:v>0</x:v>
      </x:c>
      <x:c r="AK2279" s="18" t="n">
        <x:f>Y2279*INDEX('07 Mode Capacity'!$P$6:$P$17,MATCH("OCEAN-"&amp;I2279,'07 Mode Capacity'!$C$6:$C$17,0))</x:f>
        <x:v>0</x:v>
      </x:c>
      <x:c r="AL2279" s="18" t="n">
        <x:f>AB2279*INDEX('07 Mode Capacity'!$P$6:$P$17,MATCH("LAND-"&amp;I2279,'07 Mode Capacity'!$C$6:$C$17,0))</x:f>
        <x:v>34.36028926426734</x:v>
      </x:c>
      <x:c r="AM2279" s="18" t="n">
        <x:f>AE2279*INDEX('07 Mode Capacity'!$P$6:$P$17,MATCH("INLAND-"&amp;I2279,'07 Mode Capacity'!$C$6:$C$17,0))</x:f>
        <x:v>25.387457243214534</x:v>
      </x:c>
      <x:c r="AN2279" s="18" t="n">
        <x:f>SUM(AJ2279:AM2279)</x:f>
        <x:v>59.74774650748187</x:v>
      </x:c>
      <x:c r="AO2279" s="17" t="n">
        <x:f>IF(N2279=0,1,AN2279/N2279)</x:f>
        <x:v>0.1856961818414355</x:v>
      </x:c>
      <x:c r="AP2279" s="11" t="str">
        <x:f>IF(AO2279&gt;='01 Controls'!$E$16,"PASS","FAIL")</x:f>
        <x:v>FAIL</x:v>
      </x:c>
      <x:c r="AQ2279" s="11" t="str">
        <x:v>UNQUANTIFIED</x:v>
      </x:c>
      <x:c r="AR2279" s="11" t="str">
        <x:v>Position-class planning record; serial item and receiver open</x:v>
      </x:c>
      <x:c r="AS2279" s="26"/>
      <x:c r="AT2279" s="26"/>
    </x:row>
    <x:row r="2280">
      <x:c r="C2280" s="11" t="str">
        <x:v>M3-J-RRG-LIN-18</x:v>
      </x:c>
      <x:c r="D2280" s="11" t="str">
        <x:v>M3</x:v>
      </x:c>
      <x:c r="E2280" s="11" t="str">
        <x:v>Inland flood</x:v>
      </x:c>
      <x:c r="F2280" s="11" t="str">
        <x:v>J-RRG</x:v>
      </x:c>
      <x:c r="G2280" s="11" t="str">
        <x:v>Replacement and reconstitution group</x:v>
      </x:c>
      <x:c r="H2280" s="11" t="str">
        <x:v>LIN-18</x:v>
      </x:c>
      <x:c r="I2280" s="19" t="n">
        <x:v>72</x:v>
      </x:c>
      <x:c r="J2280" s="21" t="n">
        <x:v>3</x:v>
      </x:c>
      <x:c r="K2280" s="18" t="n">
        <x:f>'05 Cargo Register'!K40</x:f>
        <x:v>53.625</x:v>
      </x:c>
      <x:c r="L2280" s="18" t="n">
        <x:f>'05 Cargo Register'!N40</x:f>
        <x:v>4</x:v>
      </x:c>
      <x:c r="M2280" s="18" t="n">
        <x:f>'05 Cargo Register'!O40</x:f>
        <x:v>176</x:v>
      </x:c>
      <x:c r="N2280" s="18" t="n">
        <x:f>J2280*K2280</x:f>
        <x:v>160.875</x:v>
      </x:c>
      <x:c r="O2280" s="18" t="n">
        <x:f>J2280*L2280</x:f>
        <x:v>12</x:v>
      </x:c>
      <x:c r="P2280" s="18" t="n">
        <x:f>J2280*M2280</x:f>
        <x:v>528</x:v>
      </x:c>
      <x:c r="Q2280" s="22" t="n">
        <x:f>'01 Controls'!$E$27*'02 Cargo Classes'!$M$13</x:f>
        <x:v>0</x:v>
      </x:c>
      <x:c r="R2280" s="22" t="n">
        <x:f>'01 Controls'!$F$27*'02 Cargo Classes'!$N$13</x:f>
        <x:v>0</x:v>
      </x:c>
      <x:c r="S2280" s="22" t="n">
        <x:f>'01 Controls'!$G$27*'02 Cargo Classes'!$O$13</x:f>
        <x:v>0.7</x:v>
      </x:c>
      <x:c r="T2280" s="22" t="n">
        <x:f>'01 Controls'!$H$27*'02 Cargo Classes'!$P$13</x:f>
        <x:v>0.25</x:v>
      </x:c>
      <x:c r="U2280" s="22" t="n">
        <x:f>SUM(Q2280:T2280)</x:f>
        <x:v>0.95</x:v>
      </x:c>
      <x:c r="V2280" s="18" t="n">
        <x:f>IF(U2280=0,0,N2280*Q2280/U2280)</x:f>
        <x:v>0</x:v>
      </x:c>
      <x:c r="W2280" s="18" t="n">
        <x:f>IF(U2280=0,0,P2280*Q2280/U2280)</x:f>
        <x:v>0</x:v>
      </x:c>
      <x:c r="X2280" s="18" t="n">
        <x:f>MAX(V2280,W2280*'01 Controls'!$E$12)</x:f>
        <x:v>0</x:v>
      </x:c>
      <x:c r="Y2280" s="18" t="n">
        <x:f>IF(U2280=0,0,N2280*R2280/U2280)</x:f>
        <x:v>0</x:v>
      </x:c>
      <x:c r="Z2280" s="18" t="n">
        <x:f>IF(U2280=0,0,P2280*R2280/U2280)</x:f>
        <x:v>0</x:v>
      </x:c>
      <x:c r="AA2280" s="18" t="n">
        <x:f>MAX(Y2280,Z2280*'01 Controls'!$E$13)</x:f>
        <x:v>0</x:v>
      </x:c>
      <x:c r="AB2280" s="18" t="n">
        <x:f>IF(U2280=0,0,N2280*S2280/U2280)</x:f>
        <x:v>118.53947368421053</x:v>
      </x:c>
      <x:c r="AC2280" s="18" t="n">
        <x:f>IF(U2280=0,0,P2280*S2280/U2280)</x:f>
        <x:v>389.05263157894734</x:v>
      </x:c>
      <x:c r="AD2280" s="18" t="n">
        <x:f>MAX(AB2280,AC2280*'01 Controls'!$E$14)</x:f>
        <x:v>118.53947368421053</x:v>
      </x:c>
      <x:c r="AE2280" s="18" t="n">
        <x:f>IF(U2280=0,0,N2280*T2280/U2280)</x:f>
        <x:v>42.33552631578947</x:v>
      </x:c>
      <x:c r="AF2280" s="18" t="n">
        <x:f>IF(U2280=0,0,P2280*T2280/U2280)</x:f>
        <x:v>138.94736842105263</x:v>
      </x:c>
      <x:c r="AG2280" s="18" t="n">
        <x:f>MAX(AE2280,AF2280*'01 Controls'!$E$15)</x:f>
        <x:v>42.33552631578947</x:v>
      </x:c>
      <x:c r="AH2280" s="18" t="n">
        <x:f>SUM(V2280,Y2280,AB2280,AE2280)</x:f>
        <x:v>160.875</x:v>
      </x:c>
      <x:c r="AI2280" s="18" t="n">
        <x:f>N2280-AH2280</x:f>
        <x:v>0</x:v>
      </x:c>
      <x:c r="AJ2280" s="18" t="n">
        <x:f>V2280*INDEX('07 Mode Capacity'!$P$6:$P$17,MATCH("AIR-"&amp;I2280,'07 Mode Capacity'!$C$6:$C$17,0))</x:f>
        <x:v>0</x:v>
      </x:c>
      <x:c r="AK2280" s="18" t="n">
        <x:f>Y2280*INDEX('07 Mode Capacity'!$P$6:$P$17,MATCH("OCEAN-"&amp;I2280,'07 Mode Capacity'!$C$6:$C$17,0))</x:f>
        <x:v>0</x:v>
      </x:c>
      <x:c r="AL2280" s="18" t="n">
        <x:f>AB2280*INDEX('07 Mode Capacity'!$P$6:$P$17,MATCH("LAND-"&amp;I2280,'07 Mode Capacity'!$C$6:$C$17,0))</x:f>
        <x:v>84.75693572427005</x:v>
      </x:c>
      <x:c r="AM2280" s="18" t="n">
        <x:f>AE2280*INDEX('07 Mode Capacity'!$P$6:$P$17,MATCH("INLAND-"&amp;I2280,'07 Mode Capacity'!$C$6:$C$17,0))</x:f>
        <x:v>42.33552631578947</x:v>
      </x:c>
      <x:c r="AN2280" s="18" t="n">
        <x:f>SUM(AJ2280:AM2280)</x:f>
        <x:v>127.09246204005953</x:v>
      </x:c>
      <x:c r="AO2280" s="17" t="n">
        <x:f>IF(N2280=0,1,AN2280/N2280)</x:f>
        <x:v>0.7900075340485441</x:v>
      </x:c>
      <x:c r="AP2280" s="11" t="str">
        <x:f>IF(AO2280&gt;='01 Controls'!$E$16,"PASS","FAIL")</x:f>
        <x:v>FAIL</x:v>
      </x:c>
      <x:c r="AQ2280" s="11" t="str">
        <x:v>UNQUANTIFIED</x:v>
      </x:c>
      <x:c r="AR2280" s="11" t="str">
        <x:v>Position-class planning record; serial item and receiver open</x:v>
      </x:c>
      <x:c r="AS2280" s="26"/>
      <x:c r="AT2280" s="26"/>
    </x:row>
    <x:row r="2281">
      <x:c r="C2281" s="11" t="str">
        <x:v>M3-J-RRG-BLK-08</x:v>
      </x:c>
      <x:c r="D2281" s="11" t="str">
        <x:v>M3</x:v>
      </x:c>
      <x:c r="E2281" s="11" t="str">
        <x:v>Inland flood</x:v>
      </x:c>
      <x:c r="F2281" s="11" t="str">
        <x:v>J-RRG</x:v>
      </x:c>
      <x:c r="G2281" s="11" t="str">
        <x:v>Replacement and reconstitution group</x:v>
      </x:c>
      <x:c r="H2281" s="11" t="str">
        <x:v>BLK-08</x:v>
      </x:c>
      <x:c r="I2281" s="19" t="n">
        <x:v>48</x:v>
      </x:c>
      <x:c r="J2281" s="21" t="n">
        <x:v>3</x:v>
      </x:c>
      <x:c r="K2281" s="18" t="n">
        <x:f>'05 Cargo Register'!K41</x:f>
        <x:v>160.875</x:v>
      </x:c>
      <x:c r="L2281" s="18" t="n">
        <x:f>'05 Cargo Register'!N41</x:f>
        <x:v>26</x:v>
      </x:c>
      <x:c r="M2281" s="18" t="n">
        <x:f>'05 Cargo Register'!O41</x:f>
        <x:v>1326</x:v>
      </x:c>
      <x:c r="N2281" s="18" t="n">
        <x:f>J2281*K2281</x:f>
        <x:v>482.625</x:v>
      </x:c>
      <x:c r="O2281" s="18" t="n">
        <x:f>J2281*L2281</x:f>
        <x:v>78</x:v>
      </x:c>
      <x:c r="P2281" s="18" t="n">
        <x:f>J2281*M2281</x:f>
        <x:v>3978</x:v>
      </x:c>
      <x:c r="Q2281" s="22" t="n">
        <x:f>'01 Controls'!$E$27*'02 Cargo Classes'!$M$14</x:f>
        <x:v>0.05</x:v>
      </x:c>
      <x:c r="R2281" s="22" t="n">
        <x:f>'01 Controls'!$F$27*'02 Cargo Classes'!$N$14</x:f>
        <x:v>0</x:v>
      </x:c>
      <x:c r="S2281" s="22" t="n">
        <x:f>'01 Controls'!$G$27*'02 Cargo Classes'!$O$14</x:f>
        <x:v>0.7</x:v>
      </x:c>
      <x:c r="T2281" s="22" t="n">
        <x:f>'01 Controls'!$H$27*'02 Cargo Classes'!$P$14</x:f>
        <x:v>0.125</x:v>
      </x:c>
      <x:c r="U2281" s="22" t="n">
        <x:f>SUM(Q2281:T2281)</x:f>
        <x:v>0.875</x:v>
      </x:c>
      <x:c r="V2281" s="18" t="n">
        <x:f>IF(U2281=0,0,N2281*Q2281/U2281)</x:f>
        <x:v>27.57857142857143</x:v>
      </x:c>
      <x:c r="W2281" s="18" t="n">
        <x:f>IF(U2281=0,0,P2281*Q2281/U2281)</x:f>
        <x:v>227.31428571428572</x:v>
      </x:c>
      <x:c r="X2281" s="18" t="n">
        <x:f>MAX(V2281,W2281*'01 Controls'!$E$12)</x:f>
        <x:v>56.82857142857143</x:v>
      </x:c>
      <x:c r="Y2281" s="18" t="n">
        <x:f>IF(U2281=0,0,N2281*R2281/U2281)</x:f>
        <x:v>0</x:v>
      </x:c>
      <x:c r="Z2281" s="18" t="n">
        <x:f>IF(U2281=0,0,P2281*R2281/U2281)</x:f>
        <x:v>0</x:v>
      </x:c>
      <x:c r="AA2281" s="18" t="n">
        <x:f>MAX(Y2281,Z2281*'01 Controls'!$E$13)</x:f>
        <x:v>0</x:v>
      </x:c>
      <x:c r="AB2281" s="18" t="n">
        <x:f>IF(U2281=0,0,N2281*S2281/U2281)</x:f>
        <x:v>386.09999999999997</x:v>
      </x:c>
      <x:c r="AC2281" s="18" t="n">
        <x:f>IF(U2281=0,0,P2281*S2281/U2281)</x:f>
        <x:v>3182.4</x:v>
      </x:c>
      <x:c r="AD2281" s="18" t="n">
        <x:f>MAX(AB2281,AC2281*'01 Controls'!$E$14)</x:f>
        <x:v>636.48</x:v>
      </x:c>
      <x:c r="AE2281" s="18" t="n">
        <x:f>IF(U2281=0,0,N2281*T2281/U2281)</x:f>
        <x:v>68.94642857142857</x:v>
      </x:c>
      <x:c r="AF2281" s="18" t="n">
        <x:f>IF(U2281=0,0,P2281*T2281/U2281)</x:f>
        <x:v>568.2857142857143</x:v>
      </x:c>
      <x:c r="AG2281" s="18" t="n">
        <x:f>MAX(AE2281,AF2281*'01 Controls'!$E$15)</x:f>
        <x:v>102.29142857142858</x:v>
      </x:c>
      <x:c r="AH2281" s="18" t="n">
        <x:f>SUM(V2281,Y2281,AB2281,AE2281)</x:f>
        <x:v>482.62499999999994</x:v>
      </x:c>
      <x:c r="AI2281" s="18" t="n">
        <x:f>N2281-AH2281</x:f>
        <x:v>5.684341886080802e-14</x:v>
      </x:c>
      <x:c r="AJ2281" s="18" t="n">
        <x:f>V2281*INDEX('07 Mode Capacity'!$P$6:$P$17,MATCH("AIR-"&amp;I2281,'07 Mode Capacity'!$C$6:$C$17,0))</x:f>
        <x:v>7.731256976106849</x:v>
      </x:c>
      <x:c r="AK2281" s="18" t="n">
        <x:f>Y2281*INDEX('07 Mode Capacity'!$P$6:$P$17,MATCH("OCEAN-"&amp;I2281,'07 Mode Capacity'!$C$6:$C$17,0))</x:f>
        <x:v>0</x:v>
      </x:c>
      <x:c r="AL2281" s="18" t="n">
        <x:f>AB2281*INDEX('07 Mode Capacity'!$P$6:$P$17,MATCH("LAND-"&amp;I2281,'07 Mode Capacity'!$C$6:$C$17,0))</x:f>
        <x:v>47.12268241956663</x:v>
      </x:c>
      <x:c r="AM2281" s="18" t="n">
        <x:f>AE2281*INDEX('07 Mode Capacity'!$P$6:$P$17,MATCH("INLAND-"&amp;I2281,'07 Mode Capacity'!$C$6:$C$17,0))</x:f>
        <x:v>43.52135527408205</x:v>
      </x:c>
      <x:c r="AN2281" s="18" t="n">
        <x:f>SUM(AJ2281:AM2281)</x:f>
        <x:v>98.37529466975553</x:v>
      </x:c>
      <x:c r="AO2281" s="17" t="n">
        <x:f>IF(N2281=0,1,AN2281/N2281)</x:f>
        <x:v>0.20383381438954784</x:v>
      </x:c>
      <x:c r="AP2281" s="11" t="str">
        <x:f>IF(AO2281&gt;='01 Controls'!$E$16,"PASS","FAIL")</x:f>
        <x:v>FAIL</x:v>
      </x:c>
      <x:c r="AQ2281" s="11" t="str">
        <x:v>UNQUANTIFIED</x:v>
      </x:c>
      <x:c r="AR2281" s="11" t="str">
        <x:v>Position-class planning record; serial item and receiver open</x:v>
      </x:c>
      <x:c r="AS2281" s="26"/>
      <x:c r="AT2281" s="26"/>
    </x:row>
    <x:row r="2282">
      <x:c r="C2282" s="11" t="str">
        <x:v>M3-J-TDG-APL-45</x:v>
      </x:c>
      <x:c r="D2282" s="11" t="str">
        <x:v>M3</x:v>
      </x:c>
      <x:c r="E2282" s="11" t="str">
        <x:v>Inland flood</x:v>
      </x:c>
      <x:c r="F2282" s="11" t="str">
        <x:v>J-TDG</x:v>
      </x:c>
      <x:c r="G2282" s="11" t="str">
        <x:v>Transfer and demobilization group</x:v>
      </x:c>
      <x:c r="H2282" s="11" t="str">
        <x:v>APL-45</x:v>
      </x:c>
      <x:c r="I2282" s="19" t="n">
        <x:v>24</x:v>
      </x:c>
      <x:c r="J2282" s="21" t="n">
        <x:v>2</x:v>
      </x:c>
      <x:c r="K2282" s="18" t="n">
        <x:f>'05 Cargo Register'!K42</x:f>
        <x:v>214.5</x:v>
      </x:c>
      <x:c r="L2282" s="18" t="n">
        <x:f>'05 Cargo Register'!N42</x:f>
        <x:v>57</x:v>
      </x:c>
      <x:c r="M2282" s="18" t="n">
        <x:f>'05 Cargo Register'!O42</x:f>
        <x:v>427.5</x:v>
      </x:c>
      <x:c r="N2282" s="18" t="n">
        <x:f>J2282*K2282</x:f>
        <x:v>429</x:v>
      </x:c>
      <x:c r="O2282" s="18" t="n">
        <x:f>J2282*L2282</x:f>
        <x:v>114</x:v>
      </x:c>
      <x:c r="P2282" s="18" t="n">
        <x:f>J2282*M2282</x:f>
        <x:v>855</x:v>
      </x:c>
      <x:c r="Q2282" s="22" t="n">
        <x:f>'01 Controls'!$E$27*'02 Cargo Classes'!$M$6</x:f>
        <x:v>0.15000000000000002</x:v>
      </x:c>
      <x:c r="R2282" s="22" t="n">
        <x:f>'01 Controls'!$F$27*'02 Cargo Classes'!$N$6</x:f>
        <x:v>0</x:v>
      </x:c>
      <x:c r="S2282" s="22" t="n">
        <x:f>'01 Controls'!$G$27*'02 Cargo Classes'!$O$6</x:f>
        <x:v>0.7</x:v>
      </x:c>
      <x:c r="T2282" s="22" t="n">
        <x:f>'01 Controls'!$H$27*'02 Cargo Classes'!$P$6</x:f>
        <x:v>0.075</x:v>
      </x:c>
      <x:c r="U2282" s="22" t="n">
        <x:f>SUM(Q2282:T2282)</x:f>
        <x:v>0.9249999999999999</x:v>
      </x:c>
      <x:c r="V2282" s="18" t="n">
        <x:f>IF(U2282=0,0,N2282*Q2282/U2282)</x:f>
        <x:v>69.56756756756758</x:v>
      </x:c>
      <x:c r="W2282" s="18" t="n">
        <x:f>IF(U2282=0,0,P2282*Q2282/U2282)</x:f>
        <x:v>138.6486486486487</x:v>
      </x:c>
      <x:c r="X2282" s="18" t="n">
        <x:f>MAX(V2282,W2282*'01 Controls'!$E$12)</x:f>
        <x:v>69.56756756756758</x:v>
      </x:c>
      <x:c r="Y2282" s="18" t="n">
        <x:f>IF(U2282=0,0,N2282*R2282/U2282)</x:f>
        <x:v>0</x:v>
      </x:c>
      <x:c r="Z2282" s="18" t="n">
        <x:f>IF(U2282=0,0,P2282*R2282/U2282)</x:f>
        <x:v>0</x:v>
      </x:c>
      <x:c r="AA2282" s="18" t="n">
        <x:f>MAX(Y2282,Z2282*'01 Controls'!$E$13)</x:f>
        <x:v>0</x:v>
      </x:c>
      <x:c r="AB2282" s="18" t="n">
        <x:f>IF(U2282=0,0,N2282*S2282/U2282)</x:f>
        <x:v>324.64864864864865</x:v>
      </x:c>
      <x:c r="AC2282" s="18" t="n">
        <x:f>IF(U2282=0,0,P2282*S2282/U2282)</x:f>
        <x:v>647.0270270270271</x:v>
      </x:c>
      <x:c r="AD2282" s="18" t="n">
        <x:f>MAX(AB2282,AC2282*'01 Controls'!$E$14)</x:f>
        <x:v>324.64864864864865</x:v>
      </x:c>
      <x:c r="AE2282" s="18" t="n">
        <x:f>IF(U2282=0,0,N2282*T2282/U2282)</x:f>
        <x:v>34.78378378378378</x:v>
      </x:c>
      <x:c r="AF2282" s="18" t="n">
        <x:f>IF(U2282=0,0,P2282*T2282/U2282)</x:f>
        <x:v>69.32432432432432</x:v>
      </x:c>
      <x:c r="AG2282" s="18" t="n">
        <x:f>MAX(AE2282,AF2282*'01 Controls'!$E$15)</x:f>
        <x:v>34.78378378378378</x:v>
      </x:c>
      <x:c r="AH2282" s="18" t="n">
        <x:f>SUM(V2282,Y2282,AB2282,AE2282)</x:f>
        <x:v>429.00000000000006</x:v>
      </x:c>
      <x:c r="AI2282" s="18" t="n">
        <x:f>N2282-AH2282</x:f>
        <x:v>-5.684341886080802e-14</x:v>
      </x:c>
      <x:c r="AJ2282" s="18" t="n">
        <x:f>V2282*INDEX('07 Mode Capacity'!$P$6:$P$17,MATCH("AIR-"&amp;I2282,'07 Mode Capacity'!$C$6:$C$17,0))</x:f>
        <x:v>14.116238124790545</x:v>
      </x:c>
      <x:c r="AK2282" s="18" t="n">
        <x:f>Y2282*INDEX('07 Mode Capacity'!$P$6:$P$17,MATCH("OCEAN-"&amp;I2282,'07 Mode Capacity'!$C$6:$C$17,0))</x:f>
        <x:v>0</x:v>
      </x:c>
      <x:c r="AL2282" s="18" t="n">
        <x:f>AB2282*INDEX('07 Mode Capacity'!$P$6:$P$17,MATCH("LAND-"&amp;I2282,'07 Mode Capacity'!$C$6:$C$17,0))</x:f>
        <x:v>124.1784081644722</x:v>
      </x:c>
      <x:c r="AM2282" s="18" t="n">
        <x:f>AE2282*INDEX('07 Mode Capacity'!$P$6:$P$17,MATCH("INLAND-"&amp;I2282,'07 Mode Capacity'!$C$6:$C$17,0))</x:f>
        <x:v>34.78378378378378</x:v>
      </x:c>
      <x:c r="AN2282" s="18" t="n">
        <x:f>SUM(AJ2282:AM2282)</x:f>
        <x:v>173.07843007304652</x:v>
      </x:c>
      <x:c r="AO2282" s="17" t="n">
        <x:f>IF(N2282=0,1,AN2282/N2282)</x:f>
        <x:v>0.4034462239464954</x:v>
      </x:c>
      <x:c r="AP2282" s="11" t="str">
        <x:f>IF(AO2282&gt;='01 Controls'!$E$16,"PASS","FAIL")</x:f>
        <x:v>FAIL</x:v>
      </x:c>
      <x:c r="AQ2282" s="11" t="str">
        <x:v>UNQUANTIFIED</x:v>
      </x:c>
      <x:c r="AR2282" s="11" t="str">
        <x:v>Position-class planning record; serial item and receiver open</x:v>
      </x:c>
      <x:c r="AS2282" s="26"/>
      <x:c r="AT2282" s="26"/>
    </x:row>
    <x:row r="2283">
      <x:c r="C2283" s="11" t="str">
        <x:v>M3-J-TDG-ISO-18</x:v>
      </x:c>
      <x:c r="D2283" s="11" t="str">
        <x:v>M3</x:v>
      </x:c>
      <x:c r="E2283" s="11" t="str">
        <x:v>Inland flood</x:v>
      </x:c>
      <x:c r="F2283" s="11" t="str">
        <x:v>J-TDG</x:v>
      </x:c>
      <x:c r="G2283" s="11" t="str">
        <x:v>Transfer and demobilization group</x:v>
      </x:c>
      <x:c r="H2283" s="11" t="str">
        <x:v>ISO-18</x:v>
      </x:c>
      <x:c r="I2283" s="19" t="n">
        <x:v>48</x:v>
      </x:c>
      <x:c r="J2283" s="21" t="n">
        <x:v>2</x:v>
      </x:c>
      <x:c r="K2283" s="18" t="n">
        <x:f>'05 Cargo Register'!K43</x:f>
        <x:v>268.125</x:v>
      </x:c>
      <x:c r="L2283" s="18" t="n">
        <x:f>'05 Cargo Register'!N43</x:f>
        <x:v>18</x:v>
      </x:c>
      <x:c r="M2283" s="18" t="n">
        <x:f>'05 Cargo Register'!O43</x:f>
        <x:v>475.20000000000005</x:v>
      </x:c>
      <x:c r="N2283" s="18" t="n">
        <x:f>J2283*K2283</x:f>
        <x:v>536.25</x:v>
      </x:c>
      <x:c r="O2283" s="18" t="n">
        <x:f>J2283*L2283</x:f>
        <x:v>36</x:v>
      </x:c>
      <x:c r="P2283" s="18" t="n">
        <x:f>J2283*M2283</x:f>
        <x:v>950.4000000000001</x:v>
      </x:c>
      <x:c r="Q2283" s="22" t="n">
        <x:f>'01 Controls'!$E$27*'02 Cargo Classes'!$M$7</x:f>
        <x:v>0.010000000000000002</x:v>
      </x:c>
      <x:c r="R2283" s="22" t="n">
        <x:f>'01 Controls'!$F$27*'02 Cargo Classes'!$N$7</x:f>
        <x:v>0</x:v>
      </x:c>
      <x:c r="S2283" s="22" t="n">
        <x:f>'01 Controls'!$G$27*'02 Cargo Classes'!$O$7</x:f>
        <x:v>0.84</x:v>
      </x:c>
      <x:c r="T2283" s="22" t="n">
        <x:f>'01 Controls'!$H$27*'02 Cargo Classes'!$P$7</x:f>
        <x:v>0.2</x:v>
      </x:c>
      <x:c r="U2283" s="22" t="n">
        <x:f>SUM(Q2283:T2283)</x:f>
        <x:v>1.05</x:v>
      </x:c>
      <x:c r="V2283" s="18" t="n">
        <x:f>IF(U2283=0,0,N2283*Q2283/U2283)</x:f>
        <x:v>5.107142857142858</x:v>
      </x:c>
      <x:c r="W2283" s="18" t="n">
        <x:f>IF(U2283=0,0,P2283*Q2283/U2283)</x:f>
        <x:v>9.051428571428573</x:v>
      </x:c>
      <x:c r="X2283" s="18" t="n">
        <x:f>MAX(V2283,W2283*'01 Controls'!$E$12)</x:f>
        <x:v>5.107142857142858</x:v>
      </x:c>
      <x:c r="Y2283" s="18" t="n">
        <x:f>IF(U2283=0,0,N2283*R2283/U2283)</x:f>
        <x:v>0</x:v>
      </x:c>
      <x:c r="Z2283" s="18" t="n">
        <x:f>IF(U2283=0,0,P2283*R2283/U2283)</x:f>
        <x:v>0</x:v>
      </x:c>
      <x:c r="AA2283" s="18" t="n">
        <x:f>MAX(Y2283,Z2283*'01 Controls'!$E$13)</x:f>
        <x:v>0</x:v>
      </x:c>
      <x:c r="AB2283" s="18" t="n">
        <x:f>IF(U2283=0,0,N2283*S2283/U2283)</x:f>
        <x:v>428.99999999999994</x:v>
      </x:c>
      <x:c r="AC2283" s="18" t="n">
        <x:f>IF(U2283=0,0,P2283*S2283/U2283)</x:f>
        <x:v>760.3199999999999</x:v>
      </x:c>
      <x:c r="AD2283" s="18" t="n">
        <x:f>MAX(AB2283,AC2283*'01 Controls'!$E$14)</x:f>
        <x:v>428.99999999999994</x:v>
      </x:c>
      <x:c r="AE2283" s="18" t="n">
        <x:f>IF(U2283=0,0,N2283*T2283/U2283)</x:f>
        <x:v>102.14285714285714</x:v>
      </x:c>
      <x:c r="AF2283" s="18" t="n">
        <x:f>IF(U2283=0,0,P2283*T2283/U2283)</x:f>
        <x:v>181.02857142857147</x:v>
      </x:c>
      <x:c r="AG2283" s="18" t="n">
        <x:f>MAX(AE2283,AF2283*'01 Controls'!$E$15)</x:f>
        <x:v>102.14285714285714</x:v>
      </x:c>
      <x:c r="AH2283" s="18" t="n">
        <x:f>SUM(V2283,Y2283,AB2283,AE2283)</x:f>
        <x:v>536.2499999999999</x:v>
      </x:c>
      <x:c r="AI2283" s="18" t="n">
        <x:f>N2283-AH2283</x:f>
        <x:v>1.1368683772161603e-13</x:v>
      </x:c>
      <x:c r="AJ2283" s="18" t="n">
        <x:f>V2283*INDEX('07 Mode Capacity'!$P$6:$P$17,MATCH("AIR-"&amp;I2283,'07 Mode Capacity'!$C$6:$C$17,0))</x:f>
        <x:v>1.4317142548346018</x:v>
      </x:c>
      <x:c r="AK2283" s="18" t="n">
        <x:f>Y2283*INDEX('07 Mode Capacity'!$P$6:$P$17,MATCH("OCEAN-"&amp;I2283,'07 Mode Capacity'!$C$6:$C$17,0))</x:f>
        <x:v>0</x:v>
      </x:c>
      <x:c r="AL2283" s="18" t="n">
        <x:f>AB2283*INDEX('07 Mode Capacity'!$P$6:$P$17,MATCH("LAND-"&amp;I2283,'07 Mode Capacity'!$C$6:$C$17,0))</x:f>
        <x:v>52.3585360217407</x:v>
      </x:c>
      <x:c r="AM2283" s="18" t="n">
        <x:f>AE2283*INDEX('07 Mode Capacity'!$P$6:$P$17,MATCH("INLAND-"&amp;I2283,'07 Mode Capacity'!$C$6:$C$17,0))</x:f>
        <x:v>64.47608188752896</x:v>
      </x:c>
      <x:c r="AN2283" s="18" t="n">
        <x:f>SUM(AJ2283:AM2283)</x:f>
        <x:v>118.26633216410426</x:v>
      </x:c>
      <x:c r="AO2283" s="17" t="n">
        <x:f>IF(N2283=0,1,AN2283/N2283)</x:f>
        <x:v>0.22054327676289837</x:v>
      </x:c>
      <x:c r="AP2283" s="11" t="str">
        <x:f>IF(AO2283&gt;='01 Controls'!$E$16,"PASS","FAIL")</x:f>
        <x:v>FAIL</x:v>
      </x:c>
      <x:c r="AQ2283" s="11" t="str">
        <x:v>UNQUANTIFIED</x:v>
      </x:c>
      <x:c r="AR2283" s="11" t="str">
        <x:v>Position-class planning record; serial item and receiver open</x:v>
      </x:c>
      <x:c r="AS2283" s="26"/>
      <x:c r="AT2283" s="26"/>
    </x:row>
    <x:row r="2284">
      <x:c r="C2284" s="11" t="str">
        <x:v>M3-J-TDG-COL-12</x:v>
      </x:c>
      <x:c r="D2284" s="11" t="str">
        <x:v>M3</x:v>
      </x:c>
      <x:c r="E2284" s="11" t="str">
        <x:v>Inland flood</x:v>
      </x:c>
      <x:c r="F2284" s="11" t="str">
        <x:v>J-TDG</x:v>
      </x:c>
      <x:c r="G2284" s="11" t="str">
        <x:v>Transfer and demobilization group</x:v>
      </x:c>
      <x:c r="H2284" s="11" t="str">
        <x:v>COL-12</x:v>
      </x:c>
      <x:c r="I2284" s="19" t="n">
        <x:v>24</x:v>
      </x:c>
      <x:c r="J2284" s="21" t="n">
        <x:v>2</x:v>
      </x:c>
      <x:c r="K2284" s="18" t="n">
        <x:f>'05 Cargo Register'!K44</x:f>
        <x:v>53.625</x:v>
      </x:c>
      <x:c r="L2284" s="18" t="n">
        <x:f>'05 Cargo Register'!N44</x:f>
        <x:v>6</x:v>
      </x:c>
      <x:c r="M2284" s="18" t="n">
        <x:f>'05 Cargo Register'!O44</x:f>
        <x:v>158.4</x:v>
      </x:c>
      <x:c r="N2284" s="18" t="n">
        <x:f>J2284*K2284</x:f>
        <x:v>107.25</x:v>
      </x:c>
      <x:c r="O2284" s="18" t="n">
        <x:f>J2284*L2284</x:f>
        <x:v>12</x:v>
      </x:c>
      <x:c r="P2284" s="18" t="n">
        <x:f>J2284*M2284</x:f>
        <x:v>316.8</x:v>
      </x:c>
      <x:c r="Q2284" s="22" t="n">
        <x:f>'01 Controls'!$E$27*'02 Cargo Classes'!$M$8</x:f>
        <x:v>0.1</x:v>
      </x:c>
      <x:c r="R2284" s="22" t="n">
        <x:f>'01 Controls'!$F$27*'02 Cargo Classes'!$N$8</x:f>
        <x:v>0</x:v>
      </x:c>
      <x:c r="S2284" s="22" t="n">
        <x:f>'01 Controls'!$G$27*'02 Cargo Classes'!$O$8</x:f>
        <x:v>0.84</x:v>
      </x:c>
      <x:c r="T2284" s="22" t="n">
        <x:f>'01 Controls'!$H$27*'02 Cargo Classes'!$P$8</x:f>
        <x:v>0.05</x:v>
      </x:c>
      <x:c r="U2284" s="22" t="n">
        <x:f>SUM(Q2284:T2284)</x:f>
        <x:v>0.99</x:v>
      </x:c>
      <x:c r="V2284" s="18" t="n">
        <x:f>IF(U2284=0,0,N2284*Q2284/U2284)</x:f>
        <x:v>10.833333333333336</x:v>
      </x:c>
      <x:c r="W2284" s="18" t="n">
        <x:f>IF(U2284=0,0,P2284*Q2284/U2284)</x:f>
        <x:v>32.00000000000001</x:v>
      </x:c>
      <x:c r="X2284" s="18" t="n">
        <x:f>MAX(V2284,W2284*'01 Controls'!$E$12)</x:f>
        <x:v>10.833333333333336</x:v>
      </x:c>
      <x:c r="Y2284" s="18" t="n">
        <x:f>IF(U2284=0,0,N2284*R2284/U2284)</x:f>
        <x:v>0</x:v>
      </x:c>
      <x:c r="Z2284" s="18" t="n">
        <x:f>IF(U2284=0,0,P2284*R2284/U2284)</x:f>
        <x:v>0</x:v>
      </x:c>
      <x:c r="AA2284" s="18" t="n">
        <x:f>MAX(Y2284,Z2284*'01 Controls'!$E$13)</x:f>
        <x:v>0</x:v>
      </x:c>
      <x:c r="AB2284" s="18" t="n">
        <x:f>IF(U2284=0,0,N2284*S2284/U2284)</x:f>
        <x:v>91</x:v>
      </x:c>
      <x:c r="AC2284" s="18" t="n">
        <x:f>IF(U2284=0,0,P2284*S2284/U2284)</x:f>
        <x:v>268.8</x:v>
      </x:c>
      <x:c r="AD2284" s="18" t="n">
        <x:f>MAX(AB2284,AC2284*'01 Controls'!$E$14)</x:f>
        <x:v>91</x:v>
      </x:c>
      <x:c r="AE2284" s="18" t="n">
        <x:f>IF(U2284=0,0,N2284*T2284/U2284)</x:f>
        <x:v>5.416666666666668</x:v>
      </x:c>
      <x:c r="AF2284" s="18" t="n">
        <x:f>IF(U2284=0,0,P2284*T2284/U2284)</x:f>
        <x:v>16.000000000000004</x:v>
      </x:c>
      <x:c r="AG2284" s="18" t="n">
        <x:f>MAX(AE2284,AF2284*'01 Controls'!$E$15)</x:f>
        <x:v>5.416666666666668</x:v>
      </x:c>
      <x:c r="AH2284" s="18" t="n">
        <x:f>SUM(V2284,Y2284,AB2284,AE2284)</x:f>
        <x:v>107.25000000000001</x:v>
      </x:c>
      <x:c r="AI2284" s="18" t="n">
        <x:f>N2284-AH2284</x:f>
        <x:v>-1.4210854715202004e-14</x:v>
      </x:c>
      <x:c r="AJ2284" s="18" t="n">
        <x:f>V2284*INDEX('07 Mode Capacity'!$P$6:$P$17,MATCH("AIR-"&amp;I2284,'07 Mode Capacity'!$C$6:$C$17,0))</x:f>
        <x:v>2.1982357349210866</x:v>
      </x:c>
      <x:c r="AK2284" s="18" t="n">
        <x:f>Y2284*INDEX('07 Mode Capacity'!$P$6:$P$17,MATCH("OCEAN-"&amp;I2284,'07 Mode Capacity'!$C$6:$C$17,0))</x:f>
        <x:v>0</x:v>
      </x:c>
      <x:c r="AL2284" s="18" t="n">
        <x:f>AB2284*INDEX('07 Mode Capacity'!$P$6:$P$17,MATCH("LAND-"&amp;I2284,'07 Mode Capacity'!$C$6:$C$17,0))</x:f>
        <x:v>34.80758410670812</x:v>
      </x:c>
      <x:c r="AM2284" s="18" t="n">
        <x:f>AE2284*INDEX('07 Mode Capacity'!$P$6:$P$17,MATCH("INLAND-"&amp;I2284,'07 Mode Capacity'!$C$6:$C$17,0))</x:f>
        <x:v>5.416666666666668</x:v>
      </x:c>
      <x:c r="AN2284" s="18" t="n">
        <x:f>SUM(AJ2284:AM2284)</x:f>
        <x:v>42.422486508295876</x:v>
      </x:c>
      <x:c r="AO2284" s="17" t="n">
        <x:f>IF(N2284=0,1,AN2284/N2284)</x:f>
        <x:v>0.39554765975101047</x:v>
      </x:c>
      <x:c r="AP2284" s="11" t="str">
        <x:f>IF(AO2284&gt;='01 Controls'!$E$16,"PASS","FAIL")</x:f>
        <x:v>FAIL</x:v>
      </x:c>
      <x:c r="AQ2284" s="11" t="str">
        <x:v>UNQUANTIFIED</x:v>
      </x:c>
      <x:c r="AR2284" s="11" t="str">
        <x:v>Position-class planning record; serial item and receiver open</x:v>
      </x:c>
      <x:c r="AS2284" s="26"/>
      <x:c r="AT2284" s="26"/>
    </x:row>
    <x:row r="2285">
      <x:c r="C2285" s="11" t="str">
        <x:v>M3-J-TDG-BAT-22</x:v>
      </x:c>
      <x:c r="D2285" s="11" t="str">
        <x:v>M3</x:v>
      </x:c>
      <x:c r="E2285" s="11" t="str">
        <x:v>Inland flood</x:v>
      </x:c>
      <x:c r="F2285" s="11" t="str">
        <x:v>J-TDG</x:v>
      </x:c>
      <x:c r="G2285" s="11" t="str">
        <x:v>Transfer and demobilization group</x:v>
      </x:c>
      <x:c r="H2285" s="11" t="str">
        <x:v>BAT-22</x:v>
      </x:c>
      <x:c r="I2285" s="19" t="n">
        <x:v>48</x:v>
      </x:c>
      <x:c r="J2285" s="21" t="n">
        <x:v>2</x:v>
      </x:c>
      <x:c r="K2285" s="18" t="n">
        <x:f>'05 Cargo Register'!K45</x:f>
        <x:v>53.625</x:v>
      </x:c>
      <x:c r="L2285" s="18" t="n">
        <x:f>'05 Cargo Register'!N45</x:f>
        <x:v>4</x:v>
      </x:c>
      <x:c r="M2285" s="18" t="n">
        <x:f>'05 Cargo Register'!O45</x:f>
        <x:v>105.60000000000001</x:v>
      </x:c>
      <x:c r="N2285" s="18" t="n">
        <x:f>J2285*K2285</x:f>
        <x:v>107.25</x:v>
      </x:c>
      <x:c r="O2285" s="18" t="n">
        <x:f>J2285*L2285</x:f>
        <x:v>8</x:v>
      </x:c>
      <x:c r="P2285" s="18" t="n">
        <x:f>J2285*M2285</x:f>
        <x:v>211.20000000000002</x:v>
      </x:c>
      <x:c r="Q2285" s="22" t="n">
        <x:f>'01 Controls'!$E$27*'02 Cargo Classes'!$M$9</x:f>
        <x:v>0</x:v>
      </x:c>
      <x:c r="R2285" s="22" t="n">
        <x:f>'01 Controls'!$F$27*'02 Cargo Classes'!$N$9</x:f>
        <x:v>0</x:v>
      </x:c>
      <x:c r="S2285" s="22" t="n">
        <x:f>'01 Controls'!$G$27*'02 Cargo Classes'!$O$9</x:f>
        <x:v>0.7</x:v>
      </x:c>
      <x:c r="T2285" s="22" t="n">
        <x:f>'01 Controls'!$H$27*'02 Cargo Classes'!$P$9</x:f>
        <x:v>0.125</x:v>
      </x:c>
      <x:c r="U2285" s="22" t="n">
        <x:f>SUM(Q2285:T2285)</x:f>
        <x:v>0.825</x:v>
      </x:c>
      <x:c r="V2285" s="18" t="n">
        <x:f>IF(U2285=0,0,N2285*Q2285/U2285)</x:f>
        <x:v>0</x:v>
      </x:c>
      <x:c r="W2285" s="18" t="n">
        <x:f>IF(U2285=0,0,P2285*Q2285/U2285)</x:f>
        <x:v>0</x:v>
      </x:c>
      <x:c r="X2285" s="18" t="n">
        <x:f>MAX(V2285,W2285*'01 Controls'!$E$12)</x:f>
        <x:v>0</x:v>
      </x:c>
      <x:c r="Y2285" s="18" t="n">
        <x:f>IF(U2285=0,0,N2285*R2285/U2285)</x:f>
        <x:v>0</x:v>
      </x:c>
      <x:c r="Z2285" s="18" t="n">
        <x:f>IF(U2285=0,0,P2285*R2285/U2285)</x:f>
        <x:v>0</x:v>
      </x:c>
      <x:c r="AA2285" s="18" t="n">
        <x:f>MAX(Y2285,Z2285*'01 Controls'!$E$13)</x:f>
        <x:v>0</x:v>
      </x:c>
      <x:c r="AB2285" s="18" t="n">
        <x:f>IF(U2285=0,0,N2285*S2285/U2285)</x:f>
        <x:v>90.99999999999999</x:v>
      </x:c>
      <x:c r="AC2285" s="18" t="n">
        <x:f>IF(U2285=0,0,P2285*S2285/U2285)</x:f>
        <x:v>179.20000000000002</x:v>
      </x:c>
      <x:c r="AD2285" s="18" t="n">
        <x:f>MAX(AB2285,AC2285*'01 Controls'!$E$14)</x:f>
        <x:v>90.99999999999999</x:v>
      </x:c>
      <x:c r="AE2285" s="18" t="n">
        <x:f>IF(U2285=0,0,N2285*T2285/U2285)</x:f>
        <x:v>16.25</x:v>
      </x:c>
      <x:c r="AF2285" s="18" t="n">
        <x:f>IF(U2285=0,0,P2285*T2285/U2285)</x:f>
        <x:v>32.00000000000001</x:v>
      </x:c>
      <x:c r="AG2285" s="18" t="n">
        <x:f>MAX(AE2285,AF2285*'01 Controls'!$E$15)</x:f>
        <x:v>16.25</x:v>
      </x:c>
      <x:c r="AH2285" s="18" t="n">
        <x:f>SUM(V2285,Y2285,AB2285,AE2285)</x:f>
        <x:v>107.24999999999999</x:v>
      </x:c>
      <x:c r="AI2285" s="18" t="n">
        <x:f>N2285-AH2285</x:f>
        <x:v>1.4210854715202004e-14</x:v>
      </x:c>
      <x:c r="AJ2285" s="18" t="n">
        <x:f>V2285*INDEX('07 Mode Capacity'!$P$6:$P$17,MATCH("AIR-"&amp;I2285,'07 Mode Capacity'!$C$6:$C$17,0))</x:f>
        <x:v>0</x:v>
      </x:c>
      <x:c r="AK2285" s="18" t="n">
        <x:f>Y2285*INDEX('07 Mode Capacity'!$P$6:$P$17,MATCH("OCEAN-"&amp;I2285,'07 Mode Capacity'!$C$6:$C$17,0))</x:f>
        <x:v>0</x:v>
      </x:c>
      <x:c r="AL2285" s="18" t="n">
        <x:f>AB2285*INDEX('07 Mode Capacity'!$P$6:$P$17,MATCH("LAND-"&amp;I2285,'07 Mode Capacity'!$C$6:$C$17,0))</x:f>
        <x:v>11.106356125823785</x:v>
      </x:c>
      <x:c r="AM2285" s="18" t="n">
        <x:f>AE2285*INDEX('07 Mode Capacity'!$P$6:$P$17,MATCH("INLAND-"&amp;I2285,'07 Mode Capacity'!$C$6:$C$17,0))</x:f>
        <x:v>10.25755848210688</x:v>
      </x:c>
      <x:c r="AN2285" s="18" t="n">
        <x:f>SUM(AJ2285:AM2285)</x:f>
        <x:v>21.363914607930667</x:v>
      </x:c>
      <x:c r="AO2285" s="17" t="n">
        <x:f>IF(N2285=0,1,AN2285/N2285)</x:f>
        <x:v>0.19919733900168454</x:v>
      </x:c>
      <x:c r="AP2285" s="11" t="str">
        <x:f>IF(AO2285&gt;='01 Controls'!$E$16,"PASS","FAIL")</x:f>
        <x:v>FAIL</x:v>
      </x:c>
      <x:c r="AQ2285" s="11" t="str">
        <x:v>UNQUANTIFIED</x:v>
      </x:c>
      <x:c r="AR2285" s="11" t="str">
        <x:v>Position-class planning record; serial item and receiver open</x:v>
      </x:c>
      <x:c r="AS2285" s="26"/>
      <x:c r="AT2285" s="26"/>
    </x:row>
    <x:row r="2286">
      <x:c r="C2286" s="11" t="str">
        <x:v>M3-J-TDG-TNK-20</x:v>
      </x:c>
      <x:c r="D2286" s="11" t="str">
        <x:v>M3</x:v>
      </x:c>
      <x:c r="E2286" s="11" t="str">
        <x:v>Inland flood</x:v>
      </x:c>
      <x:c r="F2286" s="11" t="str">
        <x:v>J-TDG</x:v>
      </x:c>
      <x:c r="G2286" s="11" t="str">
        <x:v>Transfer and demobilization group</x:v>
      </x:c>
      <x:c r="H2286" s="11" t="str">
        <x:v>TNK-20</x:v>
      </x:c>
      <x:c r="I2286" s="19" t="n">
        <x:v>48</x:v>
      </x:c>
      <x:c r="J2286" s="21" t="n">
        <x:v>2</x:v>
      </x:c>
      <x:c r="K2286" s="18" t="n">
        <x:f>'05 Cargo Register'!K46</x:f>
        <x:v>53.625</x:v>
      </x:c>
      <x:c r="L2286" s="18" t="n">
        <x:f>'05 Cargo Register'!N46</x:f>
        <x:v>4</x:v>
      </x:c>
      <x:c r="M2286" s="18" t="n">
        <x:f>'05 Cargo Register'!O46</x:f>
        <x:v>85</x:v>
      </x:c>
      <x:c r="N2286" s="18" t="n">
        <x:f>J2286*K2286</x:f>
        <x:v>107.25</x:v>
      </x:c>
      <x:c r="O2286" s="18" t="n">
        <x:f>J2286*L2286</x:f>
        <x:v>8</x:v>
      </x:c>
      <x:c r="P2286" s="18" t="n">
        <x:f>J2286*M2286</x:f>
        <x:v>170</x:v>
      </x:c>
      <x:c r="Q2286" s="22" t="n">
        <x:f>'01 Controls'!$E$27*'02 Cargo Classes'!$M$10</x:f>
        <x:v>0</x:v>
      </x:c>
      <x:c r="R2286" s="22" t="n">
        <x:f>'01 Controls'!$F$27*'02 Cargo Classes'!$N$10</x:f>
        <x:v>0</x:v>
      </x:c>
      <x:c r="S2286" s="22" t="n">
        <x:f>'01 Controls'!$G$27*'02 Cargo Classes'!$O$10</x:f>
        <x:v>0.7</x:v>
      </x:c>
      <x:c r="T2286" s="22" t="n">
        <x:f>'01 Controls'!$H$27*'02 Cargo Classes'!$P$10</x:f>
        <x:v>0.25</x:v>
      </x:c>
      <x:c r="U2286" s="22" t="n">
        <x:f>SUM(Q2286:T2286)</x:f>
        <x:v>0.95</x:v>
      </x:c>
      <x:c r="V2286" s="18" t="n">
        <x:f>IF(U2286=0,0,N2286*Q2286/U2286)</x:f>
        <x:v>0</x:v>
      </x:c>
      <x:c r="W2286" s="18" t="n">
        <x:f>IF(U2286=0,0,P2286*Q2286/U2286)</x:f>
        <x:v>0</x:v>
      </x:c>
      <x:c r="X2286" s="18" t="n">
        <x:f>MAX(V2286,W2286*'01 Controls'!$E$12)</x:f>
        <x:v>0</x:v>
      </x:c>
      <x:c r="Y2286" s="18" t="n">
        <x:f>IF(U2286=0,0,N2286*R2286/U2286)</x:f>
        <x:v>0</x:v>
      </x:c>
      <x:c r="Z2286" s="18" t="n">
        <x:f>IF(U2286=0,0,P2286*R2286/U2286)</x:f>
        <x:v>0</x:v>
      </x:c>
      <x:c r="AA2286" s="18" t="n">
        <x:f>MAX(Y2286,Z2286*'01 Controls'!$E$13)</x:f>
        <x:v>0</x:v>
      </x:c>
      <x:c r="AB2286" s="18" t="n">
        <x:f>IF(U2286=0,0,N2286*S2286/U2286)</x:f>
        <x:v>79.02631578947367</x:v>
      </x:c>
      <x:c r="AC2286" s="18" t="n">
        <x:f>IF(U2286=0,0,P2286*S2286/U2286)</x:f>
        <x:v>125.26315789473684</x:v>
      </x:c>
      <x:c r="AD2286" s="18" t="n">
        <x:f>MAX(AB2286,AC2286*'01 Controls'!$E$14)</x:f>
        <x:v>79.02631578947367</x:v>
      </x:c>
      <x:c r="AE2286" s="18" t="n">
        <x:f>IF(U2286=0,0,N2286*T2286/U2286)</x:f>
        <x:v>28.22368421052632</x:v>
      </x:c>
      <x:c r="AF2286" s="18" t="n">
        <x:f>IF(U2286=0,0,P2286*T2286/U2286)</x:f>
        <x:v>44.73684210526316</x:v>
      </x:c>
      <x:c r="AG2286" s="18" t="n">
        <x:f>MAX(AE2286,AF2286*'01 Controls'!$E$15)</x:f>
        <x:v>28.22368421052632</x:v>
      </x:c>
      <x:c r="AH2286" s="18" t="n">
        <x:f>SUM(V2286,Y2286,AB2286,AE2286)</x:f>
        <x:v>107.24999999999999</x:v>
      </x:c>
      <x:c r="AI2286" s="18" t="n">
        <x:f>N2286-AH2286</x:f>
        <x:v>1.4210854715202004e-14</x:v>
      </x:c>
      <x:c r="AJ2286" s="18" t="n">
        <x:f>V2286*INDEX('07 Mode Capacity'!$P$6:$P$17,MATCH("AIR-"&amp;I2286,'07 Mode Capacity'!$C$6:$C$17,0))</x:f>
        <x:v>0</x:v>
      </x:c>
      <x:c r="AK2286" s="18" t="n">
        <x:f>Y2286*INDEX('07 Mode Capacity'!$P$6:$P$17,MATCH("OCEAN-"&amp;I2286,'07 Mode Capacity'!$C$6:$C$17,0))</x:f>
        <x:v>0</x:v>
      </x:c>
      <x:c r="AL2286" s="18" t="n">
        <x:f>AB2286*INDEX('07 Mode Capacity'!$P$6:$P$17,MATCH("LAND-"&amp;I2286,'07 Mode Capacity'!$C$6:$C$17,0))</x:f>
        <x:v>9.644993477689075</x:v>
      </x:c>
      <x:c r="AM2286" s="18" t="n">
        <x:f>AE2286*INDEX('07 Mode Capacity'!$P$6:$P$17,MATCH("INLAND-"&amp;I2286,'07 Mode Capacity'!$C$6:$C$17,0))</x:f>
        <x:v>17.81575946892248</x:v>
      </x:c>
      <x:c r="AN2286" s="18" t="n">
        <x:f>SUM(AJ2286:AM2286)</x:f>
        <x:v>27.460752946611557</x:v>
      </x:c>
      <x:c r="AO2286" s="17" t="n">
        <x:f>IF(N2286=0,1,AN2286/N2286)</x:f>
        <x:v>0.25604431651852266</x:v>
      </x:c>
      <x:c r="AP2286" s="11" t="str">
        <x:f>IF(AO2286&gt;='01 Controls'!$E$16,"PASS","FAIL")</x:f>
        <x:v>FAIL</x:v>
      </x:c>
      <x:c r="AQ2286" s="11" t="str">
        <x:v>UNQUANTIFIED</x:v>
      </x:c>
      <x:c r="AR2286" s="11" t="str">
        <x:v>Position-class planning record; serial item and receiver open</x:v>
      </x:c>
      <x:c r="AS2286" s="26"/>
      <x:c r="AT2286" s="26"/>
    </x:row>
    <x:row r="2287">
      <x:c r="C2287" s="11" t="str">
        <x:v>M3-J-TDG-FLR-24</x:v>
      </x:c>
      <x:c r="D2287" s="11" t="str">
        <x:v>M3</x:v>
      </x:c>
      <x:c r="E2287" s="11" t="str">
        <x:v>Inland flood</x:v>
      </x:c>
      <x:c r="F2287" s="11" t="str">
        <x:v>J-TDG</x:v>
      </x:c>
      <x:c r="G2287" s="11" t="str">
        <x:v>Transfer and demobilization group</x:v>
      </x:c>
      <x:c r="H2287" s="11" t="str">
        <x:v>FLR-24</x:v>
      </x:c>
      <x:c r="I2287" s="19" t="n">
        <x:v>48</x:v>
      </x:c>
      <x:c r="J2287" s="21" t="n">
        <x:v>2</x:v>
      </x:c>
      <x:c r="K2287" s="18" t="n">
        <x:f>'05 Cargo Register'!K47</x:f>
        <x:v>107.25</x:v>
      </x:c>
      <x:c r="L2287" s="18" t="n">
        <x:f>'05 Cargo Register'!N47</x:f>
        <x:v>6</x:v>
      </x:c>
      <x:c r="M2287" s="18" t="n">
        <x:f>'05 Cargo Register'!O47</x:f>
        <x:v>192</x:v>
      </x:c>
      <x:c r="N2287" s="18" t="n">
        <x:f>J2287*K2287</x:f>
        <x:v>214.5</x:v>
      </x:c>
      <x:c r="O2287" s="18" t="n">
        <x:f>J2287*L2287</x:f>
        <x:v>12</x:v>
      </x:c>
      <x:c r="P2287" s="18" t="n">
        <x:f>J2287*M2287</x:f>
        <x:v>384</x:v>
      </x:c>
      <x:c r="Q2287" s="22" t="n">
        <x:f>'01 Controls'!$E$27*'02 Cargo Classes'!$M$11</x:f>
        <x:v>0</x:v>
      </x:c>
      <x:c r="R2287" s="22" t="n">
        <x:f>'01 Controls'!$F$27*'02 Cargo Classes'!$N$11</x:f>
        <x:v>0</x:v>
      </x:c>
      <x:c r="S2287" s="22" t="n">
        <x:f>'01 Controls'!$G$27*'02 Cargo Classes'!$O$11</x:f>
        <x:v>0.7</x:v>
      </x:c>
      <x:c r="T2287" s="22" t="n">
        <x:f>'01 Controls'!$H$27*'02 Cargo Classes'!$P$11</x:f>
        <x:v>0.2</x:v>
      </x:c>
      <x:c r="U2287" s="22" t="n">
        <x:f>SUM(Q2287:T2287)</x:f>
        <x:v>0.8999999999999999</x:v>
      </x:c>
      <x:c r="V2287" s="18" t="n">
        <x:f>IF(U2287=0,0,N2287*Q2287/U2287)</x:f>
        <x:v>0</x:v>
      </x:c>
      <x:c r="W2287" s="18" t="n">
        <x:f>IF(U2287=0,0,P2287*Q2287/U2287)</x:f>
        <x:v>0</x:v>
      </x:c>
      <x:c r="X2287" s="18" t="n">
        <x:f>MAX(V2287,W2287*'01 Controls'!$E$12)</x:f>
        <x:v>0</x:v>
      </x:c>
      <x:c r="Y2287" s="18" t="n">
        <x:f>IF(U2287=0,0,N2287*R2287/U2287)</x:f>
        <x:v>0</x:v>
      </x:c>
      <x:c r="Z2287" s="18" t="n">
        <x:f>IF(U2287=0,0,P2287*R2287/U2287)</x:f>
        <x:v>0</x:v>
      </x:c>
      <x:c r="AA2287" s="18" t="n">
        <x:f>MAX(Y2287,Z2287*'01 Controls'!$E$13)</x:f>
        <x:v>0</x:v>
      </x:c>
      <x:c r="AB2287" s="18" t="n">
        <x:f>IF(U2287=0,0,N2287*S2287/U2287)</x:f>
        <x:v>166.83333333333331</x:v>
      </x:c>
      <x:c r="AC2287" s="18" t="n">
        <x:f>IF(U2287=0,0,P2287*S2287/U2287)</x:f>
        <x:v>298.66666666666663</x:v>
      </x:c>
      <x:c r="AD2287" s="18" t="n">
        <x:f>MAX(AB2287,AC2287*'01 Controls'!$E$14)</x:f>
        <x:v>166.83333333333331</x:v>
      </x:c>
      <x:c r="AE2287" s="18" t="n">
        <x:f>IF(U2287=0,0,N2287*T2287/U2287)</x:f>
        <x:v>47.66666666666668</x:v>
      </x:c>
      <x:c r="AF2287" s="18" t="n">
        <x:f>IF(U2287=0,0,P2287*T2287/U2287)</x:f>
        <x:v>85.33333333333336</x:v>
      </x:c>
      <x:c r="AG2287" s="18" t="n">
        <x:f>MAX(AE2287,AF2287*'01 Controls'!$E$15)</x:f>
        <x:v>47.66666666666668</x:v>
      </x:c>
      <x:c r="AH2287" s="18" t="n">
        <x:f>SUM(V2287,Y2287,AB2287,AE2287)</x:f>
        <x:v>214.5</x:v>
      </x:c>
      <x:c r="AI2287" s="18" t="n">
        <x:f>N2287-AH2287</x:f>
        <x:v>0</x:v>
      </x:c>
      <x:c r="AJ2287" s="18" t="n">
        <x:f>V2287*INDEX('07 Mode Capacity'!$P$6:$P$17,MATCH("AIR-"&amp;I2287,'07 Mode Capacity'!$C$6:$C$17,0))</x:f>
        <x:v>0</x:v>
      </x:c>
      <x:c r="AK2287" s="18" t="n">
        <x:f>Y2287*INDEX('07 Mode Capacity'!$P$6:$P$17,MATCH("OCEAN-"&amp;I2287,'07 Mode Capacity'!$C$6:$C$17,0))</x:f>
        <x:v>0</x:v>
      </x:c>
      <x:c r="AL2287" s="18" t="n">
        <x:f>AB2287*INDEX('07 Mode Capacity'!$P$6:$P$17,MATCH("LAND-"&amp;I2287,'07 Mode Capacity'!$C$6:$C$17,0))</x:f>
        <x:v>20.361652897343607</x:v>
      </x:c>
      <x:c r="AM2287" s="18" t="n">
        <x:f>AE2287*INDEX('07 Mode Capacity'!$P$6:$P$17,MATCH("INLAND-"&amp;I2287,'07 Mode Capacity'!$C$6:$C$17,0))</x:f>
        <x:v>30.08883821418019</x:v>
      </x:c>
      <x:c r="AN2287" s="18" t="n">
        <x:f>SUM(AJ2287:AM2287)</x:f>
        <x:v>50.450491111523796</x:v>
      </x:c>
      <x:c r="AO2287" s="17" t="n">
        <x:f>IF(N2287=0,1,AN2287/N2287)</x:f>
        <x:v>0.2352004247623487</x:v>
      </x:c>
      <x:c r="AP2287" s="11" t="str">
        <x:f>IF(AO2287&gt;='01 Controls'!$E$16,"PASS","FAIL")</x:f>
        <x:v>FAIL</x:v>
      </x:c>
      <x:c r="AQ2287" s="11" t="str">
        <x:v>UNQUANTIFIED</x:v>
      </x:c>
      <x:c r="AR2287" s="11" t="str">
        <x:v>Position-class planning record; serial item and receiver open</x:v>
      </x:c>
      <x:c r="AS2287" s="26"/>
      <x:c r="AT2287" s="26"/>
    </x:row>
    <x:row r="2288">
      <x:c r="C2288" s="11" t="str">
        <x:v>M3-J-TDG-ROL-30</x:v>
      </x:c>
      <x:c r="D2288" s="11" t="str">
        <x:v>M3</x:v>
      </x:c>
      <x:c r="E2288" s="11" t="str">
        <x:v>Inland flood</x:v>
      </x:c>
      <x:c r="F2288" s="11" t="str">
        <x:v>J-TDG</x:v>
      </x:c>
      <x:c r="G2288" s="11" t="str">
        <x:v>Transfer and demobilization group</x:v>
      </x:c>
      <x:c r="H2288" s="11" t="str">
        <x:v>ROL-30</x:v>
      </x:c>
      <x:c r="I2288" s="19" t="n">
        <x:v>48</x:v>
      </x:c>
      <x:c r="J2288" s="21" t="n">
        <x:v>2</x:v>
      </x:c>
      <x:c r="K2288" s="18" t="n">
        <x:f>'05 Cargo Register'!K48</x:f>
        <x:v>107.25</x:v>
      </x:c>
      <x:c r="L2288" s="18" t="n">
        <x:f>'05 Cargo Register'!N48</x:f>
        <x:v>5</x:v>
      </x:c>
      <x:c r="M2288" s="18" t="n">
        <x:f>'05 Cargo Register'!O48</x:f>
        <x:v>318.75</x:v>
      </x:c>
      <x:c r="N2288" s="18" t="n">
        <x:f>J2288*K2288</x:f>
        <x:v>214.5</x:v>
      </x:c>
      <x:c r="O2288" s="18" t="n">
        <x:f>J2288*L2288</x:f>
        <x:v>10</x:v>
      </x:c>
      <x:c r="P2288" s="18" t="n">
        <x:f>J2288*M2288</x:f>
        <x:v>637.5</x:v>
      </x:c>
      <x:c r="Q2288" s="22" t="n">
        <x:f>'01 Controls'!$E$27*'02 Cargo Classes'!$M$12</x:f>
        <x:v>0</x:v>
      </x:c>
      <x:c r="R2288" s="22" t="n">
        <x:f>'01 Controls'!$F$27*'02 Cargo Classes'!$N$12</x:f>
        <x:v>0</x:v>
      </x:c>
      <x:c r="S2288" s="22" t="n">
        <x:f>'01 Controls'!$G$27*'02 Cargo Classes'!$O$12</x:f>
        <x:v>1.0499999999999998</x:v>
      </x:c>
      <x:c r="T2288" s="22" t="n">
        <x:f>'01 Controls'!$H$27*'02 Cargo Classes'!$P$12</x:f>
        <x:v>0.15</x:v>
      </x:c>
      <x:c r="U2288" s="22" t="n">
        <x:f>SUM(Q2288:T2288)</x:f>
        <x:v>1.1999999999999997</x:v>
      </x:c>
      <x:c r="V2288" s="18" t="n">
        <x:f>IF(U2288=0,0,N2288*Q2288/U2288)</x:f>
        <x:v>0</x:v>
      </x:c>
      <x:c r="W2288" s="18" t="n">
        <x:f>IF(U2288=0,0,P2288*Q2288/U2288)</x:f>
        <x:v>0</x:v>
      </x:c>
      <x:c r="X2288" s="18" t="n">
        <x:f>MAX(V2288,W2288*'01 Controls'!$E$12)</x:f>
        <x:v>0</x:v>
      </x:c>
      <x:c r="Y2288" s="18" t="n">
        <x:f>IF(U2288=0,0,N2288*R2288/U2288)</x:f>
        <x:v>0</x:v>
      </x:c>
      <x:c r="Z2288" s="18" t="n">
        <x:f>IF(U2288=0,0,P2288*R2288/U2288)</x:f>
        <x:v>0</x:v>
      </x:c>
      <x:c r="AA2288" s="18" t="n">
        <x:f>MAX(Y2288,Z2288*'01 Controls'!$E$13)</x:f>
        <x:v>0</x:v>
      </x:c>
      <x:c r="AB2288" s="18" t="n">
        <x:f>IF(U2288=0,0,N2288*S2288/U2288)</x:f>
        <x:v>187.6875</x:v>
      </x:c>
      <x:c r="AC2288" s="18" t="n">
        <x:f>IF(U2288=0,0,P2288*S2288/U2288)</x:f>
        <x:v>557.8125</x:v>
      </x:c>
      <x:c r="AD2288" s="18" t="n">
        <x:f>MAX(AB2288,AC2288*'01 Controls'!$E$14)</x:f>
        <x:v>187.6875</x:v>
      </x:c>
      <x:c r="AE2288" s="18" t="n">
        <x:f>IF(U2288=0,0,N2288*T2288/U2288)</x:f>
        <x:v>26.812500000000004</x:v>
      </x:c>
      <x:c r="AF2288" s="18" t="n">
        <x:f>IF(U2288=0,0,P2288*T2288/U2288)</x:f>
        <x:v>79.68750000000001</x:v>
      </x:c>
      <x:c r="AG2288" s="18" t="n">
        <x:f>MAX(AE2288,AF2288*'01 Controls'!$E$15)</x:f>
        <x:v>26.812500000000004</x:v>
      </x:c>
      <x:c r="AH2288" s="18" t="n">
        <x:f>SUM(V2288,Y2288,AB2288,AE2288)</x:f>
        <x:v>214.5</x:v>
      </x:c>
      <x:c r="AI2288" s="18" t="n">
        <x:f>N2288-AH2288</x:f>
        <x:v>0</x:v>
      </x:c>
      <x:c r="AJ2288" s="18" t="n">
        <x:f>V2288*INDEX('07 Mode Capacity'!$P$6:$P$17,MATCH("AIR-"&amp;I2288,'07 Mode Capacity'!$C$6:$C$17,0))</x:f>
        <x:v>0</x:v>
      </x:c>
      <x:c r="AK2288" s="18" t="n">
        <x:f>Y2288*INDEX('07 Mode Capacity'!$P$6:$P$17,MATCH("OCEAN-"&amp;I2288,'07 Mode Capacity'!$C$6:$C$17,0))</x:f>
        <x:v>0</x:v>
      </x:c>
      <x:c r="AL2288" s="18" t="n">
        <x:f>AB2288*INDEX('07 Mode Capacity'!$P$6:$P$17,MATCH("LAND-"&amp;I2288,'07 Mode Capacity'!$C$6:$C$17,0))</x:f>
        <x:v>22.90685950951156</x:v>
      </x:c>
      <x:c r="AM2288" s="18" t="n">
        <x:f>AE2288*INDEX('07 Mode Capacity'!$P$6:$P$17,MATCH("INLAND-"&amp;I2288,'07 Mode Capacity'!$C$6:$C$17,0))</x:f>
        <x:v>16.924971495476356</x:v>
      </x:c>
      <x:c r="AN2288" s="18" t="n">
        <x:f>SUM(AJ2288:AM2288)</x:f>
        <x:v>39.83183100498792</x:v>
      </x:c>
      <x:c r="AO2288" s="17" t="n">
        <x:f>IF(N2288=0,1,AN2288/N2288)</x:f>
        <x:v>0.18569618184143552</x:v>
      </x:c>
      <x:c r="AP2288" s="11" t="str">
        <x:f>IF(AO2288&gt;='01 Controls'!$E$16,"PASS","FAIL")</x:f>
        <x:v>FAIL</x:v>
      </x:c>
      <x:c r="AQ2288" s="11" t="str">
        <x:v>UNQUANTIFIED</x:v>
      </x:c>
      <x:c r="AR2288" s="11" t="str">
        <x:v>Position-class planning record; serial item and receiver open</x:v>
      </x:c>
      <x:c r="AS2288" s="26"/>
      <x:c r="AT2288" s="26"/>
    </x:row>
    <x:row r="2289">
      <x:c r="C2289" s="11" t="str">
        <x:v>M3-J-TDG-LIN-18</x:v>
      </x:c>
      <x:c r="D2289" s="11" t="str">
        <x:v>M3</x:v>
      </x:c>
      <x:c r="E2289" s="11" t="str">
        <x:v>Inland flood</x:v>
      </x:c>
      <x:c r="F2289" s="11" t="str">
        <x:v>J-TDG</x:v>
      </x:c>
      <x:c r="G2289" s="11" t="str">
        <x:v>Transfer and demobilization group</x:v>
      </x:c>
      <x:c r="H2289" s="11" t="str">
        <x:v>LIN-18</x:v>
      </x:c>
      <x:c r="I2289" s="19" t="n">
        <x:v>72</x:v>
      </x:c>
      <x:c r="J2289" s="21" t="n">
        <x:v>2</x:v>
      </x:c>
      <x:c r="K2289" s="18" t="n">
        <x:f>'05 Cargo Register'!K49</x:f>
        <x:v>53.625</x:v>
      </x:c>
      <x:c r="L2289" s="18" t="n">
        <x:f>'05 Cargo Register'!N49</x:f>
        <x:v>4</x:v>
      </x:c>
      <x:c r="M2289" s="18" t="n">
        <x:f>'05 Cargo Register'!O49</x:f>
        <x:v>176</x:v>
      </x:c>
      <x:c r="N2289" s="18" t="n">
        <x:f>J2289*K2289</x:f>
        <x:v>107.25</x:v>
      </x:c>
      <x:c r="O2289" s="18" t="n">
        <x:f>J2289*L2289</x:f>
        <x:v>8</x:v>
      </x:c>
      <x:c r="P2289" s="18" t="n">
        <x:f>J2289*M2289</x:f>
        <x:v>352</x:v>
      </x:c>
      <x:c r="Q2289" s="22" t="n">
        <x:f>'01 Controls'!$E$27*'02 Cargo Classes'!$M$13</x:f>
        <x:v>0</x:v>
      </x:c>
      <x:c r="R2289" s="22" t="n">
        <x:f>'01 Controls'!$F$27*'02 Cargo Classes'!$N$13</x:f>
        <x:v>0</x:v>
      </x:c>
      <x:c r="S2289" s="22" t="n">
        <x:f>'01 Controls'!$G$27*'02 Cargo Classes'!$O$13</x:f>
        <x:v>0.7</x:v>
      </x:c>
      <x:c r="T2289" s="22" t="n">
        <x:f>'01 Controls'!$H$27*'02 Cargo Classes'!$P$13</x:f>
        <x:v>0.25</x:v>
      </x:c>
      <x:c r="U2289" s="22" t="n">
        <x:f>SUM(Q2289:T2289)</x:f>
        <x:v>0.95</x:v>
      </x:c>
      <x:c r="V2289" s="18" t="n">
        <x:f>IF(U2289=0,0,N2289*Q2289/U2289)</x:f>
        <x:v>0</x:v>
      </x:c>
      <x:c r="W2289" s="18" t="n">
        <x:f>IF(U2289=0,0,P2289*Q2289/U2289)</x:f>
        <x:v>0</x:v>
      </x:c>
      <x:c r="X2289" s="18" t="n">
        <x:f>MAX(V2289,W2289*'01 Controls'!$E$12)</x:f>
        <x:v>0</x:v>
      </x:c>
      <x:c r="Y2289" s="18" t="n">
        <x:f>IF(U2289=0,0,N2289*R2289/U2289)</x:f>
        <x:v>0</x:v>
      </x:c>
      <x:c r="Z2289" s="18" t="n">
        <x:f>IF(U2289=0,0,P2289*R2289/U2289)</x:f>
        <x:v>0</x:v>
      </x:c>
      <x:c r="AA2289" s="18" t="n">
        <x:f>MAX(Y2289,Z2289*'01 Controls'!$E$13)</x:f>
        <x:v>0</x:v>
      </x:c>
      <x:c r="AB2289" s="18" t="n">
        <x:f>IF(U2289=0,0,N2289*S2289/U2289)</x:f>
        <x:v>79.02631578947367</x:v>
      </x:c>
      <x:c r="AC2289" s="18" t="n">
        <x:f>IF(U2289=0,0,P2289*S2289/U2289)</x:f>
        <x:v>259.36842105263156</x:v>
      </x:c>
      <x:c r="AD2289" s="18" t="n">
        <x:f>MAX(AB2289,AC2289*'01 Controls'!$E$14)</x:f>
        <x:v>79.02631578947367</x:v>
      </x:c>
      <x:c r="AE2289" s="18" t="n">
        <x:f>IF(U2289=0,0,N2289*T2289/U2289)</x:f>
        <x:v>28.22368421052632</x:v>
      </x:c>
      <x:c r="AF2289" s="18" t="n">
        <x:f>IF(U2289=0,0,P2289*T2289/U2289)</x:f>
        <x:v>92.63157894736842</x:v>
      </x:c>
      <x:c r="AG2289" s="18" t="n">
        <x:f>MAX(AE2289,AF2289*'01 Controls'!$E$15)</x:f>
        <x:v>28.22368421052632</x:v>
      </x:c>
      <x:c r="AH2289" s="18" t="n">
        <x:f>SUM(V2289,Y2289,AB2289,AE2289)</x:f>
        <x:v>107.24999999999999</x:v>
      </x:c>
      <x:c r="AI2289" s="18" t="n">
        <x:f>N2289-AH2289</x:f>
        <x:v>1.4210854715202004e-14</x:v>
      </x:c>
      <x:c r="AJ2289" s="18" t="n">
        <x:f>V2289*INDEX('07 Mode Capacity'!$P$6:$P$17,MATCH("AIR-"&amp;I2289,'07 Mode Capacity'!$C$6:$C$17,0))</x:f>
        <x:v>0</x:v>
      </x:c>
      <x:c r="AK2289" s="18" t="n">
        <x:f>Y2289*INDEX('07 Mode Capacity'!$P$6:$P$17,MATCH("OCEAN-"&amp;I2289,'07 Mode Capacity'!$C$6:$C$17,0))</x:f>
        <x:v>0</x:v>
      </x:c>
      <x:c r="AL2289" s="18" t="n">
        <x:f>AB2289*INDEX('07 Mode Capacity'!$P$6:$P$17,MATCH("LAND-"&amp;I2289,'07 Mode Capacity'!$C$6:$C$17,0))</x:f>
        <x:v>56.504623816180015</x:v>
      </x:c>
      <x:c r="AM2289" s="18" t="n">
        <x:f>AE2289*INDEX('07 Mode Capacity'!$P$6:$P$17,MATCH("INLAND-"&amp;I2289,'07 Mode Capacity'!$C$6:$C$17,0))</x:f>
        <x:v>28.22368421052632</x:v>
      </x:c>
      <x:c r="AN2289" s="18" t="n">
        <x:f>SUM(AJ2289:AM2289)</x:f>
        <x:v>84.72830802670633</x:v>
      </x:c>
      <x:c r="AO2289" s="17" t="n">
        <x:f>IF(N2289=0,1,AN2289/N2289)</x:f>
        <x:v>0.7900075340485438</x:v>
      </x:c>
      <x:c r="AP2289" s="11" t="str">
        <x:f>IF(AO2289&gt;='01 Controls'!$E$16,"PASS","FAIL")</x:f>
        <x:v>FAIL</x:v>
      </x:c>
      <x:c r="AQ2289" s="11" t="str">
        <x:v>UNQUANTIFIED</x:v>
      </x:c>
      <x:c r="AR2289" s="11" t="str">
        <x:v>Position-class planning record; serial item and receiver open</x:v>
      </x:c>
      <x:c r="AS2289" s="26"/>
      <x:c r="AT2289" s="26"/>
    </x:row>
    <x:row r="2290">
      <x:c r="C2290" s="11" t="str">
        <x:v>M3-J-TDG-BLK-08</x:v>
      </x:c>
      <x:c r="D2290" s="11" t="str">
        <x:v>M3</x:v>
      </x:c>
      <x:c r="E2290" s="11" t="str">
        <x:v>Inland flood</x:v>
      </x:c>
      <x:c r="F2290" s="11" t="str">
        <x:v>J-TDG</x:v>
      </x:c>
      <x:c r="G2290" s="11" t="str">
        <x:v>Transfer and demobilization group</x:v>
      </x:c>
      <x:c r="H2290" s="11" t="str">
        <x:v>BLK-08</x:v>
      </x:c>
      <x:c r="I2290" s="19" t="n">
        <x:v>48</x:v>
      </x:c>
      <x:c r="J2290" s="21" t="n">
        <x:v>2</x:v>
      </x:c>
      <x:c r="K2290" s="18" t="n">
        <x:f>'05 Cargo Register'!K50</x:f>
        <x:v>160.875</x:v>
      </x:c>
      <x:c r="L2290" s="18" t="n">
        <x:f>'05 Cargo Register'!N50</x:f>
        <x:v>26</x:v>
      </x:c>
      <x:c r="M2290" s="18" t="n">
        <x:f>'05 Cargo Register'!O50</x:f>
        <x:v>1326</x:v>
      </x:c>
      <x:c r="N2290" s="18" t="n">
        <x:f>J2290*K2290</x:f>
        <x:v>321.75</x:v>
      </x:c>
      <x:c r="O2290" s="18" t="n">
        <x:f>J2290*L2290</x:f>
        <x:v>52</x:v>
      </x:c>
      <x:c r="P2290" s="18" t="n">
        <x:f>J2290*M2290</x:f>
        <x:v>2652</x:v>
      </x:c>
      <x:c r="Q2290" s="22" t="n">
        <x:f>'01 Controls'!$E$27*'02 Cargo Classes'!$M$14</x:f>
        <x:v>0.05</x:v>
      </x:c>
      <x:c r="R2290" s="22" t="n">
        <x:f>'01 Controls'!$F$27*'02 Cargo Classes'!$N$14</x:f>
        <x:v>0</x:v>
      </x:c>
      <x:c r="S2290" s="22" t="n">
        <x:f>'01 Controls'!$G$27*'02 Cargo Classes'!$O$14</x:f>
        <x:v>0.7</x:v>
      </x:c>
      <x:c r="T2290" s="22" t="n">
        <x:f>'01 Controls'!$H$27*'02 Cargo Classes'!$P$14</x:f>
        <x:v>0.125</x:v>
      </x:c>
      <x:c r="U2290" s="22" t="n">
        <x:f>SUM(Q2290:T2290)</x:f>
        <x:v>0.875</x:v>
      </x:c>
      <x:c r="V2290" s="18" t="n">
        <x:f>IF(U2290=0,0,N2290*Q2290/U2290)</x:f>
        <x:v>18.38571428571429</x:v>
      </x:c>
      <x:c r="W2290" s="18" t="n">
        <x:f>IF(U2290=0,0,P2290*Q2290/U2290)</x:f>
        <x:v>151.54285714285714</x:v>
      </x:c>
      <x:c r="X2290" s="18" t="n">
        <x:f>MAX(V2290,W2290*'01 Controls'!$E$12)</x:f>
        <x:v>37.885714285714286</x:v>
      </x:c>
      <x:c r="Y2290" s="18" t="n">
        <x:f>IF(U2290=0,0,N2290*R2290/U2290)</x:f>
        <x:v>0</x:v>
      </x:c>
      <x:c r="Z2290" s="18" t="n">
        <x:f>IF(U2290=0,0,P2290*R2290/U2290)</x:f>
        <x:v>0</x:v>
      </x:c>
      <x:c r="AA2290" s="18" t="n">
        <x:f>MAX(Y2290,Z2290*'01 Controls'!$E$13)</x:f>
        <x:v>0</x:v>
      </x:c>
      <x:c r="AB2290" s="18" t="n">
        <x:f>IF(U2290=0,0,N2290*S2290/U2290)</x:f>
        <x:v>257.4</x:v>
      </x:c>
      <x:c r="AC2290" s="18" t="n">
        <x:f>IF(U2290=0,0,P2290*S2290/U2290)</x:f>
        <x:v>2121.6</x:v>
      </x:c>
      <x:c r="AD2290" s="18" t="n">
        <x:f>MAX(AB2290,AC2290*'01 Controls'!$E$14)</x:f>
        <x:v>424.32</x:v>
      </x:c>
      <x:c r="AE2290" s="18" t="n">
        <x:f>IF(U2290=0,0,N2290*T2290/U2290)</x:f>
        <x:v>45.964285714285715</x:v>
      </x:c>
      <x:c r="AF2290" s="18" t="n">
        <x:f>IF(U2290=0,0,P2290*T2290/U2290)</x:f>
        <x:v>378.85714285714283</x:v>
      </x:c>
      <x:c r="AG2290" s="18" t="n">
        <x:f>MAX(AE2290,AF2290*'01 Controls'!$E$15)</x:f>
        <x:v>68.19428571428571</x:v>
      </x:c>
      <x:c r="AH2290" s="18" t="n">
        <x:f>SUM(V2290,Y2290,AB2290,AE2290)</x:f>
        <x:v>321.75</x:v>
      </x:c>
      <x:c r="AI2290" s="18" t="n">
        <x:f>N2290-AH2290</x:f>
        <x:v>0</x:v>
      </x:c>
      <x:c r="AJ2290" s="18" t="n">
        <x:f>V2290*INDEX('07 Mode Capacity'!$P$6:$P$17,MATCH("AIR-"&amp;I2290,'07 Mode Capacity'!$C$6:$C$17,0))</x:f>
        <x:v>5.154171317404567</x:v>
      </x:c>
      <x:c r="AK2290" s="18" t="n">
        <x:f>Y2290*INDEX('07 Mode Capacity'!$P$6:$P$17,MATCH("OCEAN-"&amp;I2290,'07 Mode Capacity'!$C$6:$C$17,0))</x:f>
        <x:v>0</x:v>
      </x:c>
      <x:c r="AL2290" s="18" t="n">
        <x:f>AB2290*INDEX('07 Mode Capacity'!$P$6:$P$17,MATCH("LAND-"&amp;I2290,'07 Mode Capacity'!$C$6:$C$17,0))</x:f>
        <x:v>31.41512161304442</x:v>
      </x:c>
      <x:c r="AM2290" s="18" t="n">
        <x:f>AE2290*INDEX('07 Mode Capacity'!$P$6:$P$17,MATCH("INLAND-"&amp;I2290,'07 Mode Capacity'!$C$6:$C$17,0))</x:f>
        <x:v>29.014236849388034</x:v>
      </x:c>
      <x:c r="AN2290" s="18" t="n">
        <x:f>SUM(AJ2290:AM2290)</x:f>
        <x:v>65.58352977983702</x:v>
      </x:c>
      <x:c r="AO2290" s="17" t="n">
        <x:f>IF(N2290=0,1,AN2290/N2290)</x:f>
        <x:v>0.20383381438954784</x:v>
      </x:c>
      <x:c r="AP2290" s="11" t="str">
        <x:f>IF(AO2290&gt;='01 Controls'!$E$16,"PASS","FAIL")</x:f>
        <x:v>FAIL</x:v>
      </x:c>
      <x:c r="AQ2290" s="11" t="str">
        <x:v>UNQUANTIFIED</x:v>
      </x:c>
      <x:c r="AR2290" s="11" t="str">
        <x:v>Position-class planning record; serial item and receiver open</x:v>
      </x:c>
      <x:c r="AS2290" s="26"/>
      <x:c r="AT2290" s="26"/>
    </x:row>
    <x:row r="2291">
      <x:c r="C2291" s="11" t="str">
        <x:v>M3-L-ROG-APL-45</x:v>
      </x:c>
      <x:c r="D2291" s="11" t="str">
        <x:v>M3</x:v>
      </x:c>
      <x:c r="E2291" s="11" t="str">
        <x:v>Inland flood</x:v>
      </x:c>
      <x:c r="F2291" s="11" t="str">
        <x:v>L-ROG</x:v>
      </x:c>
      <x:c r="G2291" s="11" t="str">
        <x:v>Access and route-opening group</x:v>
      </x:c>
      <x:c r="H2291" s="11" t="str">
        <x:v>APL-45</x:v>
      </x:c>
      <x:c r="I2291" s="19" t="n">
        <x:v>24</x:v>
      </x:c>
      <x:c r="J2291" s="21" t="n">
        <x:v>8</x:v>
      </x:c>
      <x:c r="K2291" s="18" t="n">
        <x:f>'05 Cargo Register'!K51</x:f>
        <x:v>91.125</x:v>
      </x:c>
      <x:c r="L2291" s="18" t="n">
        <x:f>'05 Cargo Register'!N51</x:f>
        <x:v>24</x:v>
      </x:c>
      <x:c r="M2291" s="18" t="n">
        <x:f>'05 Cargo Register'!O51</x:f>
        <x:v>180</x:v>
      </x:c>
      <x:c r="N2291" s="18" t="n">
        <x:f>J2291*K2291</x:f>
        <x:v>729</x:v>
      </x:c>
      <x:c r="O2291" s="18" t="n">
        <x:f>J2291*L2291</x:f>
        <x:v>192</x:v>
      </x:c>
      <x:c r="P2291" s="18" t="n">
        <x:f>J2291*M2291</x:f>
        <x:v>1440</x:v>
      </x:c>
      <x:c r="Q2291" s="22" t="n">
        <x:f>'01 Controls'!$E$27*'02 Cargo Classes'!$M$6</x:f>
        <x:v>0.15000000000000002</x:v>
      </x:c>
      <x:c r="R2291" s="22" t="n">
        <x:f>'01 Controls'!$F$27*'02 Cargo Classes'!$N$6</x:f>
        <x:v>0</x:v>
      </x:c>
      <x:c r="S2291" s="22" t="n">
        <x:f>'01 Controls'!$G$27*'02 Cargo Classes'!$O$6</x:f>
        <x:v>0.7</x:v>
      </x:c>
      <x:c r="T2291" s="22" t="n">
        <x:f>'01 Controls'!$H$27*'02 Cargo Classes'!$P$6</x:f>
        <x:v>0.075</x:v>
      </x:c>
      <x:c r="U2291" s="22" t="n">
        <x:f>SUM(Q2291:T2291)</x:f>
        <x:v>0.9249999999999999</x:v>
      </x:c>
      <x:c r="V2291" s="18" t="n">
        <x:f>IF(U2291=0,0,N2291*Q2291/U2291)</x:f>
        <x:v>118.21621621621625</x:v>
      </x:c>
      <x:c r="W2291" s="18" t="n">
        <x:f>IF(U2291=0,0,P2291*Q2291/U2291)</x:f>
        <x:v>233.51351351351357</x:v>
      </x:c>
      <x:c r="X2291" s="18" t="n">
        <x:f>MAX(V2291,W2291*'01 Controls'!$E$12)</x:f>
        <x:v>118.21621621621625</x:v>
      </x:c>
      <x:c r="Y2291" s="18" t="n">
        <x:f>IF(U2291=0,0,N2291*R2291/U2291)</x:f>
        <x:v>0</x:v>
      </x:c>
      <x:c r="Z2291" s="18" t="n">
        <x:f>IF(U2291=0,0,P2291*R2291/U2291)</x:f>
        <x:v>0</x:v>
      </x:c>
      <x:c r="AA2291" s="18" t="n">
        <x:f>MAX(Y2291,Z2291*'01 Controls'!$E$13)</x:f>
        <x:v>0</x:v>
      </x:c>
      <x:c r="AB2291" s="18" t="n">
        <x:f>IF(U2291=0,0,N2291*S2291/U2291)</x:f>
        <x:v>551.6756756756756</x:v>
      </x:c>
      <x:c r="AC2291" s="18" t="n">
        <x:f>IF(U2291=0,0,P2291*S2291/U2291)</x:f>
        <x:v>1089.7297297297298</x:v>
      </x:c>
      <x:c r="AD2291" s="18" t="n">
        <x:f>MAX(AB2291,AC2291*'01 Controls'!$E$14)</x:f>
        <x:v>551.6756756756756</x:v>
      </x:c>
      <x:c r="AE2291" s="18" t="n">
        <x:f>IF(U2291=0,0,N2291*T2291/U2291)</x:f>
        <x:v>59.10810810810811</x:v>
      </x:c>
      <x:c r="AF2291" s="18" t="n">
        <x:f>IF(U2291=0,0,P2291*T2291/U2291)</x:f>
        <x:v>116.75675675675677</x:v>
      </x:c>
      <x:c r="AG2291" s="18" t="n">
        <x:f>MAX(AE2291,AF2291*'01 Controls'!$E$15)</x:f>
        <x:v>59.10810810810811</x:v>
      </x:c>
      <x:c r="AH2291" s="18" t="n">
        <x:f>SUM(V2291,Y2291,AB2291,AE2291)</x:f>
        <x:v>729</x:v>
      </x:c>
      <x:c r="AI2291" s="18" t="n">
        <x:f>N2291-AH2291</x:f>
        <x:v>0</x:v>
      </x:c>
      <x:c r="AJ2291" s="18" t="n">
        <x:f>V2291*INDEX('07 Mode Capacity'!$P$6:$P$17,MATCH("AIR-"&amp;I2291,'07 Mode Capacity'!$C$6:$C$17,0))</x:f>
        <x:v>23.98773331695177</x:v>
      </x:c>
      <x:c r="AK2291" s="18" t="n">
        <x:f>Y2291*INDEX('07 Mode Capacity'!$P$6:$P$17,MATCH("OCEAN-"&amp;I2291,'07 Mode Capacity'!$C$6:$C$17,0))</x:f>
        <x:v>0</x:v>
      </x:c>
      <x:c r="AL2291" s="18" t="n">
        <x:f>AB2291*INDEX('07 Mode Capacity'!$P$6:$P$17,MATCH("LAND-"&amp;I2291,'07 Mode Capacity'!$C$6:$C$17,0))</x:f>
        <x:v>211.01645583193525</x:v>
      </x:c>
      <x:c r="AM2291" s="18" t="n">
        <x:f>AE2291*INDEX('07 Mode Capacity'!$P$6:$P$17,MATCH("INLAND-"&amp;I2291,'07 Mode Capacity'!$C$6:$C$17,0))</x:f>
        <x:v>59.10810810810811</x:v>
      </x:c>
      <x:c r="AN2291" s="18" t="n">
        <x:f>SUM(AJ2291:AM2291)</x:f>
        <x:v>294.11229725699513</x:v>
      </x:c>
      <x:c r="AO2291" s="17" t="n">
        <x:f>IF(N2291=0,1,AN2291/N2291)</x:f>
        <x:v>0.4034462239464954</x:v>
      </x:c>
      <x:c r="AP2291" s="11" t="str">
        <x:f>IF(AO2291&gt;='01 Controls'!$E$16,"PASS","FAIL")</x:f>
        <x:v>FAIL</x:v>
      </x:c>
      <x:c r="AQ2291" s="11" t="str">
        <x:v>UNQUANTIFIED</x:v>
      </x:c>
      <x:c r="AR2291" s="11" t="str">
        <x:v>Position-class planning record; serial item and receiver open</x:v>
      </x:c>
      <x:c r="AS2291" s="26"/>
      <x:c r="AT2291" s="26"/>
    </x:row>
    <x:row r="2292">
      <x:c r="C2292" s="11" t="str">
        <x:v>M3-L-ROG-ISO-18</x:v>
      </x:c>
      <x:c r="D2292" s="11" t="str">
        <x:v>M3</x:v>
      </x:c>
      <x:c r="E2292" s="11" t="str">
        <x:v>Inland flood</x:v>
      </x:c>
      <x:c r="F2292" s="11" t="str">
        <x:v>L-ROG</x:v>
      </x:c>
      <x:c r="G2292" s="11" t="str">
        <x:v>Access and route-opening group</x:v>
      </x:c>
      <x:c r="H2292" s="11" t="str">
        <x:v>ISO-18</x:v>
      </x:c>
      <x:c r="I2292" s="19" t="n">
        <x:v>48</x:v>
      </x:c>
      <x:c r="J2292" s="21" t="n">
        <x:v>8</x:v>
      </x:c>
      <x:c r="K2292" s="18" t="n">
        <x:f>'05 Cargo Register'!K52</x:f>
        <x:v>364.5</x:v>
      </x:c>
      <x:c r="L2292" s="18" t="n">
        <x:f>'05 Cargo Register'!N52</x:f>
        <x:v>24</x:v>
      </x:c>
      <x:c r="M2292" s="18" t="n">
        <x:f>'05 Cargo Register'!O52</x:f>
        <x:v>633.6</x:v>
      </x:c>
      <x:c r="N2292" s="18" t="n">
        <x:f>J2292*K2292</x:f>
        <x:v>2916</x:v>
      </x:c>
      <x:c r="O2292" s="18" t="n">
        <x:f>J2292*L2292</x:f>
        <x:v>192</x:v>
      </x:c>
      <x:c r="P2292" s="18" t="n">
        <x:f>J2292*M2292</x:f>
        <x:v>5068.8</x:v>
      </x:c>
      <x:c r="Q2292" s="22" t="n">
        <x:f>'01 Controls'!$E$27*'02 Cargo Classes'!$M$7</x:f>
        <x:v>0.010000000000000002</x:v>
      </x:c>
      <x:c r="R2292" s="22" t="n">
        <x:f>'01 Controls'!$F$27*'02 Cargo Classes'!$N$7</x:f>
        <x:v>0</x:v>
      </x:c>
      <x:c r="S2292" s="22" t="n">
        <x:f>'01 Controls'!$G$27*'02 Cargo Classes'!$O$7</x:f>
        <x:v>0.84</x:v>
      </x:c>
      <x:c r="T2292" s="22" t="n">
        <x:f>'01 Controls'!$H$27*'02 Cargo Classes'!$P$7</x:f>
        <x:v>0.2</x:v>
      </x:c>
      <x:c r="U2292" s="22" t="n">
        <x:f>SUM(Q2292:T2292)</x:f>
        <x:v>1.05</x:v>
      </x:c>
      <x:c r="V2292" s="18" t="n">
        <x:f>IF(U2292=0,0,N2292*Q2292/U2292)</x:f>
        <x:v>27.771428571428576</x:v>
      </x:c>
      <x:c r="W2292" s="18" t="n">
        <x:f>IF(U2292=0,0,P2292*Q2292/U2292)</x:f>
        <x:v>48.274285714285725</x:v>
      </x:c>
      <x:c r="X2292" s="18" t="n">
        <x:f>MAX(V2292,W2292*'01 Controls'!$E$12)</x:f>
        <x:v>27.771428571428576</x:v>
      </x:c>
      <x:c r="Y2292" s="18" t="n">
        <x:f>IF(U2292=0,0,N2292*R2292/U2292)</x:f>
        <x:v>0</x:v>
      </x:c>
      <x:c r="Z2292" s="18" t="n">
        <x:f>IF(U2292=0,0,P2292*R2292/U2292)</x:f>
        <x:v>0</x:v>
      </x:c>
      <x:c r="AA2292" s="18" t="n">
        <x:f>MAX(Y2292,Z2292*'01 Controls'!$E$13)</x:f>
        <x:v>0</x:v>
      </x:c>
      <x:c r="AB2292" s="18" t="n">
        <x:f>IF(U2292=0,0,N2292*S2292/U2292)</x:f>
        <x:v>2332.7999999999997</x:v>
      </x:c>
      <x:c r="AC2292" s="18" t="n">
        <x:f>IF(U2292=0,0,P2292*S2292/U2292)</x:f>
        <x:v>4055.04</x:v>
      </x:c>
      <x:c r="AD2292" s="18" t="n">
        <x:f>MAX(AB2292,AC2292*'01 Controls'!$E$14)</x:f>
        <x:v>2332.7999999999997</x:v>
      </x:c>
      <x:c r="AE2292" s="18" t="n">
        <x:f>IF(U2292=0,0,N2292*T2292/U2292)</x:f>
        <x:v>555.4285714285714</x:v>
      </x:c>
      <x:c r="AF2292" s="18" t="n">
        <x:f>IF(U2292=0,0,P2292*T2292/U2292)</x:f>
        <x:v>965.4857142857144</x:v>
      </x:c>
      <x:c r="AG2292" s="18" t="n">
        <x:f>MAX(AE2292,AF2292*'01 Controls'!$E$15)</x:f>
        <x:v>555.4285714285714</x:v>
      </x:c>
      <x:c r="AH2292" s="18" t="n">
        <x:f>SUM(V2292,Y2292,AB2292,AE2292)</x:f>
        <x:v>2916</x:v>
      </x:c>
      <x:c r="AI2292" s="18" t="n">
        <x:f>N2292-AH2292</x:f>
        <x:v>0</x:v>
      </x:c>
      <x:c r="AJ2292" s="18" t="n">
        <x:f>V2292*INDEX('07 Mode Capacity'!$P$6:$P$17,MATCH("AIR-"&amp;I2292,'07 Mode Capacity'!$C$6:$C$17,0))</x:f>
        <x:v>7.7853217102054995</x:v>
      </x:c>
      <x:c r="AK2292" s="18" t="n">
        <x:f>Y2292*INDEX('07 Mode Capacity'!$P$6:$P$17,MATCH("OCEAN-"&amp;I2292,'07 Mode Capacity'!$C$6:$C$17,0))</x:f>
        <x:v>0</x:v>
      </x:c>
      <x:c r="AL2292" s="18" t="n">
        <x:f>AB2292*INDEX('07 Mode Capacity'!$P$6:$P$17,MATCH("LAND-"&amp;I2292,'07 Mode Capacity'!$C$6:$C$17,0))</x:f>
        <x:v>284.71327000353546</x:v>
      </x:c>
      <x:c r="AM2292" s="18" t="n">
        <x:f>AE2292*INDEX('07 Mode Capacity'!$P$6:$P$17,MATCH("INLAND-"&amp;I2292,'07 Mode Capacity'!$C$6:$C$17,0))</x:f>
        <x:v>350.6056033268708</x:v>
      </x:c>
      <x:c r="AN2292" s="18" t="n">
        <x:f>SUM(AJ2292:AM2292)</x:f>
        <x:v>643.1041950406118</x:v>
      </x:c>
      <x:c r="AO2292" s="17" t="n">
        <x:f>IF(N2292=0,1,AN2292/N2292)</x:f>
        <x:v>0.22054327676289842</x:v>
      </x:c>
      <x:c r="AP2292" s="11" t="str">
        <x:f>IF(AO2292&gt;='01 Controls'!$E$16,"PASS","FAIL")</x:f>
        <x:v>FAIL</x:v>
      </x:c>
      <x:c r="AQ2292" s="11" t="str">
        <x:v>UNQUANTIFIED</x:v>
      </x:c>
      <x:c r="AR2292" s="11" t="str">
        <x:v>Position-class planning record; serial item and receiver open</x:v>
      </x:c>
      <x:c r="AS2292" s="26"/>
      <x:c r="AT2292" s="26"/>
    </x:row>
    <x:row r="2293">
      <x:c r="C2293" s="11" t="str">
        <x:v>M3-L-ROG-COL-12</x:v>
      </x:c>
      <x:c r="D2293" s="11" t="str">
        <x:v>M3</x:v>
      </x:c>
      <x:c r="E2293" s="11" t="str">
        <x:v>Inland flood</x:v>
      </x:c>
      <x:c r="F2293" s="11" t="str">
        <x:v>L-ROG</x:v>
      </x:c>
      <x:c r="G2293" s="11" t="str">
        <x:v>Access and route-opening group</x:v>
      </x:c>
      <x:c r="H2293" s="11" t="str">
        <x:v>COL-12</x:v>
      </x:c>
      <x:c r="I2293" s="19" t="n">
        <x:v>24</x:v>
      </x:c>
      <x:c r="J2293" s="21" t="n">
        <x:v>8</x:v>
      </x:c>
      <x:c r="K2293" s="18" t="n">
        <x:f>'05 Cargo Register'!K53</x:f>
        <x:v>60.75</x:v>
      </x:c>
      <x:c r="L2293" s="18" t="n">
        <x:f>'05 Cargo Register'!N53</x:f>
        <x:v>7</x:v>
      </x:c>
      <x:c r="M2293" s="18" t="n">
        <x:f>'05 Cargo Register'!O53</x:f>
        <x:v>184.8</x:v>
      </x:c>
      <x:c r="N2293" s="18" t="n">
        <x:f>J2293*K2293</x:f>
        <x:v>486</x:v>
      </x:c>
      <x:c r="O2293" s="18" t="n">
        <x:f>J2293*L2293</x:f>
        <x:v>56</x:v>
      </x:c>
      <x:c r="P2293" s="18" t="n">
        <x:f>J2293*M2293</x:f>
        <x:v>1478.4</x:v>
      </x:c>
      <x:c r="Q2293" s="22" t="n">
        <x:f>'01 Controls'!$E$27*'02 Cargo Classes'!$M$8</x:f>
        <x:v>0.1</x:v>
      </x:c>
      <x:c r="R2293" s="22" t="n">
        <x:f>'01 Controls'!$F$27*'02 Cargo Classes'!$N$8</x:f>
        <x:v>0</x:v>
      </x:c>
      <x:c r="S2293" s="22" t="n">
        <x:f>'01 Controls'!$G$27*'02 Cargo Classes'!$O$8</x:f>
        <x:v>0.84</x:v>
      </x:c>
      <x:c r="T2293" s="22" t="n">
        <x:f>'01 Controls'!$H$27*'02 Cargo Classes'!$P$8</x:f>
        <x:v>0.05</x:v>
      </x:c>
      <x:c r="U2293" s="22" t="n">
        <x:f>SUM(Q2293:T2293)</x:f>
        <x:v>0.99</x:v>
      </x:c>
      <x:c r="V2293" s="18" t="n">
        <x:f>IF(U2293=0,0,N2293*Q2293/U2293)</x:f>
        <x:v>49.09090909090909</x:v>
      </x:c>
      <x:c r="W2293" s="18" t="n">
        <x:f>IF(U2293=0,0,P2293*Q2293/U2293)</x:f>
        <x:v>149.33333333333334</x:v>
      </x:c>
      <x:c r="X2293" s="18" t="n">
        <x:f>MAX(V2293,W2293*'01 Controls'!$E$12)</x:f>
        <x:v>49.09090909090909</x:v>
      </x:c>
      <x:c r="Y2293" s="18" t="n">
        <x:f>IF(U2293=0,0,N2293*R2293/U2293)</x:f>
        <x:v>0</x:v>
      </x:c>
      <x:c r="Z2293" s="18" t="n">
        <x:f>IF(U2293=0,0,P2293*R2293/U2293)</x:f>
        <x:v>0</x:v>
      </x:c>
      <x:c r="AA2293" s="18" t="n">
        <x:f>MAX(Y2293,Z2293*'01 Controls'!$E$13)</x:f>
        <x:v>0</x:v>
      </x:c>
      <x:c r="AB2293" s="18" t="n">
        <x:f>IF(U2293=0,0,N2293*S2293/U2293)</x:f>
        <x:v>412.3636363636364</x:v>
      </x:c>
      <x:c r="AC2293" s="18" t="n">
        <x:f>IF(U2293=0,0,P2293*S2293/U2293)</x:f>
        <x:v>1254.4</x:v>
      </x:c>
      <x:c r="AD2293" s="18" t="n">
        <x:f>MAX(AB2293,AC2293*'01 Controls'!$E$14)</x:f>
        <x:v>412.3636363636364</x:v>
      </x:c>
      <x:c r="AE2293" s="18" t="n">
        <x:f>IF(U2293=0,0,N2293*T2293/U2293)</x:f>
        <x:v>24.545454545454547</x:v>
      </x:c>
      <x:c r="AF2293" s="18" t="n">
        <x:f>IF(U2293=0,0,P2293*T2293/U2293)</x:f>
        <x:v>74.66666666666667</x:v>
      </x:c>
      <x:c r="AG2293" s="18" t="n">
        <x:f>MAX(AE2293,AF2293*'01 Controls'!$E$15)</x:f>
        <x:v>24.545454545454547</x:v>
      </x:c>
      <x:c r="AH2293" s="18" t="n">
        <x:f>SUM(V2293,Y2293,AB2293,AE2293)</x:f>
        <x:v>486.00000000000006</x:v>
      </x:c>
      <x:c r="AI2293" s="18" t="n">
        <x:f>N2293-AH2293</x:f>
        <x:v>-5.684341886080802e-14</x:v>
      </x:c>
      <x:c r="AJ2293" s="18" t="n">
        <x:f>V2293*INDEX('07 Mode Capacity'!$P$6:$P$17,MATCH("AIR-"&amp;I2293,'07 Mode Capacity'!$C$6:$C$17,0))</x:f>
        <x:v>9.961236057544504</x:v>
      </x:c>
      <x:c r="AK2293" s="18" t="n">
        <x:f>Y2293*INDEX('07 Mode Capacity'!$P$6:$P$17,MATCH("OCEAN-"&amp;I2293,'07 Mode Capacity'!$C$6:$C$17,0))</x:f>
        <x:v>0</x:v>
      </x:c>
      <x:c r="AL2293" s="18" t="n">
        <x:f>AB2293*INDEX('07 Mode Capacity'!$P$6:$P$17,MATCH("LAND-"&amp;I2293,'07 Mode Capacity'!$C$6:$C$17,0))</x:f>
        <x:v>157.72947203599202</x:v>
      </x:c>
      <x:c r="AM2293" s="18" t="n">
        <x:f>AE2293*INDEX('07 Mode Capacity'!$P$6:$P$17,MATCH("INLAND-"&amp;I2293,'07 Mode Capacity'!$C$6:$C$17,0))</x:f>
        <x:v>24.545454545454547</x:v>
      </x:c>
      <x:c r="AN2293" s="18" t="n">
        <x:f>SUM(AJ2293:AM2293)</x:f>
        <x:v>192.23616263899106</x:v>
      </x:c>
      <x:c r="AO2293" s="17" t="n">
        <x:f>IF(N2293=0,1,AN2293/N2293)</x:f>
        <x:v>0.3955476597510104</x:v>
      </x:c>
      <x:c r="AP2293" s="11" t="str">
        <x:f>IF(AO2293&gt;='01 Controls'!$E$16,"PASS","FAIL")</x:f>
        <x:v>FAIL</x:v>
      </x:c>
      <x:c r="AQ2293" s="11" t="str">
        <x:v>UNQUANTIFIED</x:v>
      </x:c>
      <x:c r="AR2293" s="11" t="str">
        <x:v>Position-class planning record; serial item and receiver open</x:v>
      </x:c>
      <x:c r="AS2293" s="26"/>
      <x:c r="AT2293" s="26"/>
    </x:row>
    <x:row r="2294">
      <x:c r="C2294" s="11" t="str">
        <x:v>M3-L-ROG-BAT-22</x:v>
      </x:c>
      <x:c r="D2294" s="11" t="str">
        <x:v>M3</x:v>
      </x:c>
      <x:c r="E2294" s="11" t="str">
        <x:v>Inland flood</x:v>
      </x:c>
      <x:c r="F2294" s="11" t="str">
        <x:v>L-ROG</x:v>
      </x:c>
      <x:c r="G2294" s="11" t="str">
        <x:v>Access and route-opening group</x:v>
      </x:c>
      <x:c r="H2294" s="11" t="str">
        <x:v>BAT-22</x:v>
      </x:c>
      <x:c r="I2294" s="19" t="n">
        <x:v>48</x:v>
      </x:c>
      <x:c r="J2294" s="21" t="n">
        <x:v>8</x:v>
      </x:c>
      <x:c r="K2294" s="18" t="n">
        <x:f>'05 Cargo Register'!K54</x:f>
        <x:v>243</x:v>
      </x:c>
      <x:c r="L2294" s="18" t="n">
        <x:f>'05 Cargo Register'!N54</x:f>
        <x:v>14</x:v>
      </x:c>
      <x:c r="M2294" s="18" t="n">
        <x:f>'05 Cargo Register'!O54</x:f>
        <x:v>369.6</x:v>
      </x:c>
      <x:c r="N2294" s="18" t="n">
        <x:f>J2294*K2294</x:f>
        <x:v>1944</x:v>
      </x:c>
      <x:c r="O2294" s="18" t="n">
        <x:f>J2294*L2294</x:f>
        <x:v>112</x:v>
      </x:c>
      <x:c r="P2294" s="18" t="n">
        <x:f>J2294*M2294</x:f>
        <x:v>2956.8</x:v>
      </x:c>
      <x:c r="Q2294" s="22" t="n">
        <x:f>'01 Controls'!$E$27*'02 Cargo Classes'!$M$9</x:f>
        <x:v>0</x:v>
      </x:c>
      <x:c r="R2294" s="22" t="n">
        <x:f>'01 Controls'!$F$27*'02 Cargo Classes'!$N$9</x:f>
        <x:v>0</x:v>
      </x:c>
      <x:c r="S2294" s="22" t="n">
        <x:f>'01 Controls'!$G$27*'02 Cargo Classes'!$O$9</x:f>
        <x:v>0.7</x:v>
      </x:c>
      <x:c r="T2294" s="22" t="n">
        <x:f>'01 Controls'!$H$27*'02 Cargo Classes'!$P$9</x:f>
        <x:v>0.125</x:v>
      </x:c>
      <x:c r="U2294" s="22" t="n">
        <x:f>SUM(Q2294:T2294)</x:f>
        <x:v>0.825</x:v>
      </x:c>
      <x:c r="V2294" s="18" t="n">
        <x:f>IF(U2294=0,0,N2294*Q2294/U2294)</x:f>
        <x:v>0</x:v>
      </x:c>
      <x:c r="W2294" s="18" t="n">
        <x:f>IF(U2294=0,0,P2294*Q2294/U2294)</x:f>
        <x:v>0</x:v>
      </x:c>
      <x:c r="X2294" s="18" t="n">
        <x:f>MAX(V2294,W2294*'01 Controls'!$E$12)</x:f>
        <x:v>0</x:v>
      </x:c>
      <x:c r="Y2294" s="18" t="n">
        <x:f>IF(U2294=0,0,N2294*R2294/U2294)</x:f>
        <x:v>0</x:v>
      </x:c>
      <x:c r="Z2294" s="18" t="n">
        <x:f>IF(U2294=0,0,P2294*R2294/U2294)</x:f>
        <x:v>0</x:v>
      </x:c>
      <x:c r="AA2294" s="18" t="n">
        <x:f>MAX(Y2294,Z2294*'01 Controls'!$E$13)</x:f>
        <x:v>0</x:v>
      </x:c>
      <x:c r="AB2294" s="18" t="n">
        <x:f>IF(U2294=0,0,N2294*S2294/U2294)</x:f>
        <x:v>1649.4545454545455</x:v>
      </x:c>
      <x:c r="AC2294" s="18" t="n">
        <x:f>IF(U2294=0,0,P2294*S2294/U2294)</x:f>
        <x:v>2508.8</x:v>
      </x:c>
      <x:c r="AD2294" s="18" t="n">
        <x:f>MAX(AB2294,AC2294*'01 Controls'!$E$14)</x:f>
        <x:v>1649.4545454545455</x:v>
      </x:c>
      <x:c r="AE2294" s="18" t="n">
        <x:f>IF(U2294=0,0,N2294*T2294/U2294)</x:f>
        <x:v>294.54545454545456</x:v>
      </x:c>
      <x:c r="AF2294" s="18" t="n">
        <x:f>IF(U2294=0,0,P2294*T2294/U2294)</x:f>
        <x:v>448.00000000000006</x:v>
      </x:c>
      <x:c r="AG2294" s="18" t="n">
        <x:f>MAX(AE2294,AF2294*'01 Controls'!$E$15)</x:f>
        <x:v>294.54545454545456</x:v>
      </x:c>
      <x:c r="AH2294" s="18" t="n">
        <x:f>SUM(V2294,Y2294,AB2294,AE2294)</x:f>
        <x:v>1944</x:v>
      </x:c>
      <x:c r="AI2294" s="18" t="n">
        <x:f>N2294-AH2294</x:f>
        <x:v>0</x:v>
      </x:c>
      <x:c r="AJ2294" s="18" t="n">
        <x:f>V2294*INDEX('07 Mode Capacity'!$P$6:$P$17,MATCH("AIR-"&amp;I2294,'07 Mode Capacity'!$C$6:$C$17,0))</x:f>
        <x:v>0</x:v>
      </x:c>
      <x:c r="AK2294" s="18" t="n">
        <x:f>Y2294*INDEX('07 Mode Capacity'!$P$6:$P$17,MATCH("OCEAN-"&amp;I2294,'07 Mode Capacity'!$C$6:$C$17,0))</x:f>
        <x:v>0</x:v>
      </x:c>
      <x:c r="AL2294" s="18" t="n">
        <x:f>AB2294*INDEX('07 Mode Capacity'!$P$6:$P$17,MATCH("LAND-"&amp;I2294,'07 Mode Capacity'!$C$6:$C$17,0))</x:f>
        <x:v>201.31241313381298</x:v>
      </x:c>
      <x:c r="AM2294" s="18" t="n">
        <x:f>AE2294*INDEX('07 Mode Capacity'!$P$6:$P$17,MATCH("INLAND-"&amp;I2294,'07 Mode Capacity'!$C$6:$C$17,0))</x:f>
        <x:v>185.92721388546178</x:v>
      </x:c>
      <x:c r="AN2294" s="18" t="n">
        <x:f>SUM(AJ2294:AM2294)</x:f>
        <x:v>387.23962701927474</x:v>
      </x:c>
      <x:c r="AO2294" s="17" t="n">
        <x:f>IF(N2294=0,1,AN2294/N2294)</x:f>
        <x:v>0.19919733900168454</x:v>
      </x:c>
      <x:c r="AP2294" s="11" t="str">
        <x:f>IF(AO2294&gt;='01 Controls'!$E$16,"PASS","FAIL")</x:f>
        <x:v>FAIL</x:v>
      </x:c>
      <x:c r="AQ2294" s="11" t="str">
        <x:v>UNQUANTIFIED</x:v>
      </x:c>
      <x:c r="AR2294" s="11" t="str">
        <x:v>Position-class planning record; serial item and receiver open</x:v>
      </x:c>
      <x:c r="AS2294" s="26"/>
      <x:c r="AT2294" s="26"/>
    </x:row>
    <x:row r="2295">
      <x:c r="C2295" s="11" t="str">
        <x:v>M3-L-ROG-TNK-20</x:v>
      </x:c>
      <x:c r="D2295" s="11" t="str">
        <x:v>M3</x:v>
      </x:c>
      <x:c r="E2295" s="11" t="str">
        <x:v>Inland flood</x:v>
      </x:c>
      <x:c r="F2295" s="11" t="str">
        <x:v>L-ROG</x:v>
      </x:c>
      <x:c r="G2295" s="11" t="str">
        <x:v>Access and route-opening group</x:v>
      </x:c>
      <x:c r="H2295" s="11" t="str">
        <x:v>TNK-20</x:v>
      </x:c>
      <x:c r="I2295" s="19" t="n">
        <x:v>48</x:v>
      </x:c>
      <x:c r="J2295" s="21" t="n">
        <x:v>8</x:v>
      </x:c>
      <x:c r="K2295" s="18" t="n">
        <x:f>'05 Cargo Register'!K55</x:f>
        <x:v>243</x:v>
      </x:c>
      <x:c r="L2295" s="18" t="n">
        <x:f>'05 Cargo Register'!N55</x:f>
        <x:v>15</x:v>
      </x:c>
      <x:c r="M2295" s="18" t="n">
        <x:f>'05 Cargo Register'!O55</x:f>
        <x:v>318.75</x:v>
      </x:c>
      <x:c r="N2295" s="18" t="n">
        <x:f>J2295*K2295</x:f>
        <x:v>1944</x:v>
      </x:c>
      <x:c r="O2295" s="18" t="n">
        <x:f>J2295*L2295</x:f>
        <x:v>120</x:v>
      </x:c>
      <x:c r="P2295" s="18" t="n">
        <x:f>J2295*M2295</x:f>
        <x:v>2550</x:v>
      </x:c>
      <x:c r="Q2295" s="22" t="n">
        <x:f>'01 Controls'!$E$27*'02 Cargo Classes'!$M$10</x:f>
        <x:v>0</x:v>
      </x:c>
      <x:c r="R2295" s="22" t="n">
        <x:f>'01 Controls'!$F$27*'02 Cargo Classes'!$N$10</x:f>
        <x:v>0</x:v>
      </x:c>
      <x:c r="S2295" s="22" t="n">
        <x:f>'01 Controls'!$G$27*'02 Cargo Classes'!$O$10</x:f>
        <x:v>0.7</x:v>
      </x:c>
      <x:c r="T2295" s="22" t="n">
        <x:f>'01 Controls'!$H$27*'02 Cargo Classes'!$P$10</x:f>
        <x:v>0.25</x:v>
      </x:c>
      <x:c r="U2295" s="22" t="n">
        <x:f>SUM(Q2295:T2295)</x:f>
        <x:v>0.95</x:v>
      </x:c>
      <x:c r="V2295" s="18" t="n">
        <x:f>IF(U2295=0,0,N2295*Q2295/U2295)</x:f>
        <x:v>0</x:v>
      </x:c>
      <x:c r="W2295" s="18" t="n">
        <x:f>IF(U2295=0,0,P2295*Q2295/U2295)</x:f>
        <x:v>0</x:v>
      </x:c>
      <x:c r="X2295" s="18" t="n">
        <x:f>MAX(V2295,W2295*'01 Controls'!$E$12)</x:f>
        <x:v>0</x:v>
      </x:c>
      <x:c r="Y2295" s="18" t="n">
        <x:f>IF(U2295=0,0,N2295*R2295/U2295)</x:f>
        <x:v>0</x:v>
      </x:c>
      <x:c r="Z2295" s="18" t="n">
        <x:f>IF(U2295=0,0,P2295*R2295/U2295)</x:f>
        <x:v>0</x:v>
      </x:c>
      <x:c r="AA2295" s="18" t="n">
        <x:f>MAX(Y2295,Z2295*'01 Controls'!$E$13)</x:f>
        <x:v>0</x:v>
      </x:c>
      <x:c r="AB2295" s="18" t="n">
        <x:f>IF(U2295=0,0,N2295*S2295/U2295)</x:f>
        <x:v>1432.421052631579</x:v>
      </x:c>
      <x:c r="AC2295" s="18" t="n">
        <x:f>IF(U2295=0,0,P2295*S2295/U2295)</x:f>
        <x:v>1878.9473684210527</x:v>
      </x:c>
      <x:c r="AD2295" s="18" t="n">
        <x:f>MAX(AB2295,AC2295*'01 Controls'!$E$14)</x:f>
        <x:v>1432.421052631579</x:v>
      </x:c>
      <x:c r="AE2295" s="18" t="n">
        <x:f>IF(U2295=0,0,N2295*T2295/U2295)</x:f>
        <x:v>511.5789473684211</x:v>
      </x:c>
      <x:c r="AF2295" s="18" t="n">
        <x:f>IF(U2295=0,0,P2295*T2295/U2295)</x:f>
        <x:v>671.0526315789474</x:v>
      </x:c>
      <x:c r="AG2295" s="18" t="n">
        <x:f>MAX(AE2295,AF2295*'01 Controls'!$E$15)</x:f>
        <x:v>511.5789473684211</x:v>
      </x:c>
      <x:c r="AH2295" s="18" t="n">
        <x:f>SUM(V2295,Y2295,AB2295,AE2295)</x:f>
        <x:v>1944</x:v>
      </x:c>
      <x:c r="AI2295" s="18" t="n">
        <x:f>N2295-AH2295</x:f>
        <x:v>0</x:v>
      </x:c>
      <x:c r="AJ2295" s="18" t="n">
        <x:f>V2295*INDEX('07 Mode Capacity'!$P$6:$P$17,MATCH("AIR-"&amp;I2295,'07 Mode Capacity'!$C$6:$C$17,0))</x:f>
        <x:v>0</x:v>
      </x:c>
      <x:c r="AK2295" s="18" t="n">
        <x:f>Y2295*INDEX('07 Mode Capacity'!$P$6:$P$17,MATCH("OCEAN-"&amp;I2295,'07 Mode Capacity'!$C$6:$C$17,0))</x:f>
        <x:v>0</x:v>
      </x:c>
      <x:c r="AL2295" s="18" t="n">
        <x:f>AB2295*INDEX('07 Mode Capacity'!$P$6:$P$17,MATCH("LAND-"&amp;I2295,'07 Mode Capacity'!$C$6:$C$17,0))</x:f>
        <x:v>174.82393772146915</x:v>
      </x:c>
      <x:c r="AM2295" s="18" t="n">
        <x:f>AE2295*INDEX('07 Mode Capacity'!$P$6:$P$17,MATCH("INLAND-"&amp;I2295,'07 Mode Capacity'!$C$6:$C$17,0))</x:f>
        <x:v>322.9262135905389</x:v>
      </x:c>
      <x:c r="AN2295" s="18" t="n">
        <x:f>SUM(AJ2295:AM2295)</x:f>
        <x:v>497.75015131200803</x:v>
      </x:c>
      <x:c r="AO2295" s="17" t="n">
        <x:f>IF(N2295=0,1,AN2295/N2295)</x:f>
        <x:v>0.25604431651852266</x:v>
      </x:c>
      <x:c r="AP2295" s="11" t="str">
        <x:f>IF(AO2295&gt;='01 Controls'!$E$16,"PASS","FAIL")</x:f>
        <x:v>FAIL</x:v>
      </x:c>
      <x:c r="AQ2295" s="11" t="str">
        <x:v>UNQUANTIFIED</x:v>
      </x:c>
      <x:c r="AR2295" s="11" t="str">
        <x:v>Position-class planning record; serial item and receiver open</x:v>
      </x:c>
      <x:c r="AS2295" s="26"/>
      <x:c r="AT2295" s="26"/>
    </x:row>
    <x:row r="2296">
      <x:c r="C2296" s="11" t="str">
        <x:v>M3-L-ROG-FLR-24</x:v>
      </x:c>
      <x:c r="D2296" s="11" t="str">
        <x:v>M3</x:v>
      </x:c>
      <x:c r="E2296" s="11" t="str">
        <x:v>Inland flood</x:v>
      </x:c>
      <x:c r="F2296" s="11" t="str">
        <x:v>L-ROG</x:v>
      </x:c>
      <x:c r="G2296" s="11" t="str">
        <x:v>Access and route-opening group</x:v>
      </x:c>
      <x:c r="H2296" s="11" t="str">
        <x:v>FLR-24</x:v>
      </x:c>
      <x:c r="I2296" s="19" t="n">
        <x:v>48</x:v>
      </x:c>
      <x:c r="J2296" s="21" t="n">
        <x:v>8</x:v>
      </x:c>
      <x:c r="K2296" s="18" t="n">
        <x:f>'05 Cargo Register'!K56</x:f>
        <x:v>546.75</x:v>
      </x:c>
      <x:c r="L2296" s="18" t="n">
        <x:f>'05 Cargo Register'!N56</x:f>
        <x:v>27</x:v>
      </x:c>
      <x:c r="M2296" s="18" t="n">
        <x:f>'05 Cargo Register'!O56</x:f>
        <x:v>864</x:v>
      </x:c>
      <x:c r="N2296" s="18" t="n">
        <x:f>J2296*K2296</x:f>
        <x:v>4374</x:v>
      </x:c>
      <x:c r="O2296" s="18" t="n">
        <x:f>J2296*L2296</x:f>
        <x:v>216</x:v>
      </x:c>
      <x:c r="P2296" s="18" t="n">
        <x:f>J2296*M2296</x:f>
        <x:v>6912</x:v>
      </x:c>
      <x:c r="Q2296" s="22" t="n">
        <x:f>'01 Controls'!$E$27*'02 Cargo Classes'!$M$11</x:f>
        <x:v>0</x:v>
      </x:c>
      <x:c r="R2296" s="22" t="n">
        <x:f>'01 Controls'!$F$27*'02 Cargo Classes'!$N$11</x:f>
        <x:v>0</x:v>
      </x:c>
      <x:c r="S2296" s="22" t="n">
        <x:f>'01 Controls'!$G$27*'02 Cargo Classes'!$O$11</x:f>
        <x:v>0.7</x:v>
      </x:c>
      <x:c r="T2296" s="22" t="n">
        <x:f>'01 Controls'!$H$27*'02 Cargo Classes'!$P$11</x:f>
        <x:v>0.2</x:v>
      </x:c>
      <x:c r="U2296" s="22" t="n">
        <x:f>SUM(Q2296:T2296)</x:f>
        <x:v>0.8999999999999999</x:v>
      </x:c>
      <x:c r="V2296" s="18" t="n">
        <x:f>IF(U2296=0,0,N2296*Q2296/U2296)</x:f>
        <x:v>0</x:v>
      </x:c>
      <x:c r="W2296" s="18" t="n">
        <x:f>IF(U2296=0,0,P2296*Q2296/U2296)</x:f>
        <x:v>0</x:v>
      </x:c>
      <x:c r="X2296" s="18" t="n">
        <x:f>MAX(V2296,W2296*'01 Controls'!$E$12)</x:f>
        <x:v>0</x:v>
      </x:c>
      <x:c r="Y2296" s="18" t="n">
        <x:f>IF(U2296=0,0,N2296*R2296/U2296)</x:f>
        <x:v>0</x:v>
      </x:c>
      <x:c r="Z2296" s="18" t="n">
        <x:f>IF(U2296=0,0,P2296*R2296/U2296)</x:f>
        <x:v>0</x:v>
      </x:c>
      <x:c r="AA2296" s="18" t="n">
        <x:f>MAX(Y2296,Z2296*'01 Controls'!$E$13)</x:f>
        <x:v>0</x:v>
      </x:c>
      <x:c r="AB2296" s="18" t="n">
        <x:f>IF(U2296=0,0,N2296*S2296/U2296)</x:f>
        <x:v>3402</x:v>
      </x:c>
      <x:c r="AC2296" s="18" t="n">
        <x:f>IF(U2296=0,0,P2296*S2296/U2296)</x:f>
        <x:v>5376</x:v>
      </x:c>
      <x:c r="AD2296" s="18" t="n">
        <x:f>MAX(AB2296,AC2296*'01 Controls'!$E$14)</x:f>
        <x:v>3402</x:v>
      </x:c>
      <x:c r="AE2296" s="18" t="n">
        <x:f>IF(U2296=0,0,N2296*T2296/U2296)</x:f>
        <x:v>972.0000000000002</x:v>
      </x:c>
      <x:c r="AF2296" s="18" t="n">
        <x:f>IF(U2296=0,0,P2296*T2296/U2296)</x:f>
        <x:v>1536.0000000000002</x:v>
      </x:c>
      <x:c r="AG2296" s="18" t="n">
        <x:f>MAX(AE2296,AF2296*'01 Controls'!$E$15)</x:f>
        <x:v>972.0000000000002</x:v>
      </x:c>
      <x:c r="AH2296" s="18" t="n">
        <x:f>SUM(V2296,Y2296,AB2296,AE2296)</x:f>
        <x:v>4374</x:v>
      </x:c>
      <x:c r="AI2296" s="18" t="n">
        <x:f>N2296-AH2296</x:f>
        <x:v>0</x:v>
      </x:c>
      <x:c r="AJ2296" s="18" t="n">
        <x:f>V2296*INDEX('07 Mode Capacity'!$P$6:$P$17,MATCH("AIR-"&amp;I2296,'07 Mode Capacity'!$C$6:$C$17,0))</x:f>
        <x:v>0</x:v>
      </x:c>
      <x:c r="AK2296" s="18" t="n">
        <x:f>Y2296*INDEX('07 Mode Capacity'!$P$6:$P$17,MATCH("OCEAN-"&amp;I2296,'07 Mode Capacity'!$C$6:$C$17,0))</x:f>
        <x:v>0</x:v>
      </x:c>
      <x:c r="AL2296" s="18" t="n">
        <x:f>AB2296*INDEX('07 Mode Capacity'!$P$6:$P$17,MATCH("LAND-"&amp;I2296,'07 Mode Capacity'!$C$6:$C$17,0))</x:f>
        <x:v>415.20685208848926</x:v>
      </x:c>
      <x:c r="AM2296" s="18" t="n">
        <x:f>AE2296*INDEX('07 Mode Capacity'!$P$6:$P$17,MATCH("INLAND-"&amp;I2296,'07 Mode Capacity'!$C$6:$C$17,0))</x:f>
        <x:v>613.559805822024</x:v>
      </x:c>
      <x:c r="AN2296" s="18" t="n">
        <x:f>SUM(AJ2296:AM2296)</x:f>
        <x:v>1028.7666579105132</x:v>
      </x:c>
      <x:c r="AO2296" s="17" t="n">
        <x:f>IF(N2296=0,1,AN2296/N2296)</x:f>
        <x:v>0.2352004247623487</x:v>
      </x:c>
      <x:c r="AP2296" s="11" t="str">
        <x:f>IF(AO2296&gt;='01 Controls'!$E$16,"PASS","FAIL")</x:f>
        <x:v>FAIL</x:v>
      </x:c>
      <x:c r="AQ2296" s="11" t="str">
        <x:v>UNQUANTIFIED</x:v>
      </x:c>
      <x:c r="AR2296" s="11" t="str">
        <x:v>Position-class planning record; serial item and receiver open</x:v>
      </x:c>
      <x:c r="AS2296" s="26"/>
      <x:c r="AT2296" s="26"/>
    </x:row>
    <x:row r="2297">
      <x:c r="C2297" s="11" t="str">
        <x:v>M3-L-ROG-ROL-30</x:v>
      </x:c>
      <x:c r="D2297" s="11" t="str">
        <x:v>M3</x:v>
      </x:c>
      <x:c r="E2297" s="11" t="str">
        <x:v>Inland flood</x:v>
      </x:c>
      <x:c r="F2297" s="11" t="str">
        <x:v>L-ROG</x:v>
      </x:c>
      <x:c r="G2297" s="11" t="str">
        <x:v>Access and route-opening group</x:v>
      </x:c>
      <x:c r="H2297" s="11" t="str">
        <x:v>ROL-30</x:v>
      </x:c>
      <x:c r="I2297" s="19" t="n">
        <x:v>48</x:v>
      </x:c>
      <x:c r="J2297" s="21" t="n">
        <x:v>8</x:v>
      </x:c>
      <x:c r="K2297" s="18" t="n">
        <x:f>'05 Cargo Register'!K57</x:f>
        <x:v>759.375</x:v>
      </x:c>
      <x:c r="L2297" s="18" t="n">
        <x:f>'05 Cargo Register'!N57</x:f>
        <x:v>32</x:v>
      </x:c>
      <x:c r="M2297" s="18" t="n">
        <x:f>'05 Cargo Register'!O57</x:f>
        <x:v>2040</x:v>
      </x:c>
      <x:c r="N2297" s="18" t="n">
        <x:f>J2297*K2297</x:f>
        <x:v>6075</x:v>
      </x:c>
      <x:c r="O2297" s="18" t="n">
        <x:f>J2297*L2297</x:f>
        <x:v>256</x:v>
      </x:c>
      <x:c r="P2297" s="18" t="n">
        <x:f>J2297*M2297</x:f>
        <x:v>16320</x:v>
      </x:c>
      <x:c r="Q2297" s="22" t="n">
        <x:f>'01 Controls'!$E$27*'02 Cargo Classes'!$M$12</x:f>
        <x:v>0</x:v>
      </x:c>
      <x:c r="R2297" s="22" t="n">
        <x:f>'01 Controls'!$F$27*'02 Cargo Classes'!$N$12</x:f>
        <x:v>0</x:v>
      </x:c>
      <x:c r="S2297" s="22" t="n">
        <x:f>'01 Controls'!$G$27*'02 Cargo Classes'!$O$12</x:f>
        <x:v>1.0499999999999998</x:v>
      </x:c>
      <x:c r="T2297" s="22" t="n">
        <x:f>'01 Controls'!$H$27*'02 Cargo Classes'!$P$12</x:f>
        <x:v>0.15</x:v>
      </x:c>
      <x:c r="U2297" s="22" t="n">
        <x:f>SUM(Q2297:T2297)</x:f>
        <x:v>1.1999999999999997</x:v>
      </x:c>
      <x:c r="V2297" s="18" t="n">
        <x:f>IF(U2297=0,0,N2297*Q2297/U2297)</x:f>
        <x:v>0</x:v>
      </x:c>
      <x:c r="W2297" s="18" t="n">
        <x:f>IF(U2297=0,0,P2297*Q2297/U2297)</x:f>
        <x:v>0</x:v>
      </x:c>
      <x:c r="X2297" s="18" t="n">
        <x:f>MAX(V2297,W2297*'01 Controls'!$E$12)</x:f>
        <x:v>0</x:v>
      </x:c>
      <x:c r="Y2297" s="18" t="n">
        <x:f>IF(U2297=0,0,N2297*R2297/U2297)</x:f>
        <x:v>0</x:v>
      </x:c>
      <x:c r="Z2297" s="18" t="n">
        <x:f>IF(U2297=0,0,P2297*R2297/U2297)</x:f>
        <x:v>0</x:v>
      </x:c>
      <x:c r="AA2297" s="18" t="n">
        <x:f>MAX(Y2297,Z2297*'01 Controls'!$E$13)</x:f>
        <x:v>0</x:v>
      </x:c>
      <x:c r="AB2297" s="18" t="n">
        <x:f>IF(U2297=0,0,N2297*S2297/U2297)</x:f>
        <x:v>5315.625</x:v>
      </x:c>
      <x:c r="AC2297" s="18" t="n">
        <x:f>IF(U2297=0,0,P2297*S2297/U2297)</x:f>
        <x:v>14280</x:v>
      </x:c>
      <x:c r="AD2297" s="18" t="n">
        <x:f>MAX(AB2297,AC2297*'01 Controls'!$E$14)</x:f>
        <x:v>5315.625</x:v>
      </x:c>
      <x:c r="AE2297" s="18" t="n">
        <x:f>IF(U2297=0,0,N2297*T2297/U2297)</x:f>
        <x:v>759.3750000000001</x:v>
      </x:c>
      <x:c r="AF2297" s="18" t="n">
        <x:f>IF(U2297=0,0,P2297*T2297/U2297)</x:f>
        <x:v>2040.0000000000005</x:v>
      </x:c>
      <x:c r="AG2297" s="18" t="n">
        <x:f>MAX(AE2297,AF2297*'01 Controls'!$E$15)</x:f>
        <x:v>759.3750000000001</x:v>
      </x:c>
      <x:c r="AH2297" s="18" t="n">
        <x:f>SUM(V2297,Y2297,AB2297,AE2297)</x:f>
        <x:v>6075</x:v>
      </x:c>
      <x:c r="AI2297" s="18" t="n">
        <x:f>N2297-AH2297</x:f>
        <x:v>0</x:v>
      </x:c>
      <x:c r="AJ2297" s="18" t="n">
        <x:f>V2297*INDEX('07 Mode Capacity'!$P$6:$P$17,MATCH("AIR-"&amp;I2297,'07 Mode Capacity'!$C$6:$C$17,0))</x:f>
        <x:v>0</x:v>
      </x:c>
      <x:c r="AK2297" s="18" t="n">
        <x:f>Y2297*INDEX('07 Mode Capacity'!$P$6:$P$17,MATCH("OCEAN-"&amp;I2297,'07 Mode Capacity'!$C$6:$C$17,0))</x:f>
        <x:v>0</x:v>
      </x:c>
      <x:c r="AL2297" s="18" t="n">
        <x:f>AB2297*INDEX('07 Mode Capacity'!$P$6:$P$17,MATCH("LAND-"&amp;I2297,'07 Mode Capacity'!$C$6:$C$17,0))</x:f>
        <x:v>648.7607063882645</x:v>
      </x:c>
      <x:c r="AM2297" s="18" t="n">
        <x:f>AE2297*INDEX('07 Mode Capacity'!$P$6:$P$17,MATCH("INLAND-"&amp;I2297,'07 Mode Capacity'!$C$6:$C$17,0))</x:f>
        <x:v>479.3435982984562</x:v>
      </x:c>
      <x:c r="AN2297" s="18" t="n">
        <x:f>SUM(AJ2297:AM2297)</x:f>
        <x:v>1128.1043046867208</x:v>
      </x:c>
      <x:c r="AO2297" s="17" t="n">
        <x:f>IF(N2297=0,1,AN2297/N2297)</x:f>
        <x:v>0.18569618184143552</x:v>
      </x:c>
      <x:c r="AP2297" s="11" t="str">
        <x:f>IF(AO2297&gt;='01 Controls'!$E$16,"PASS","FAIL")</x:f>
        <x:v>FAIL</x:v>
      </x:c>
      <x:c r="AQ2297" s="11" t="str">
        <x:v>UNQUANTIFIED</x:v>
      </x:c>
      <x:c r="AR2297" s="11" t="str">
        <x:v>Position-class planning record; serial item and receiver open</x:v>
      </x:c>
      <x:c r="AS2297" s="26"/>
      <x:c r="AT2297" s="26"/>
    </x:row>
    <x:row r="2298">
      <x:c r="C2298" s="11" t="str">
        <x:v>M3-L-ROG-LIN-18</x:v>
      </x:c>
      <x:c r="D2298" s="11" t="str">
        <x:v>M3</x:v>
      </x:c>
      <x:c r="E2298" s="11" t="str">
        <x:v>Inland flood</x:v>
      </x:c>
      <x:c r="F2298" s="11" t="str">
        <x:v>L-ROG</x:v>
      </x:c>
      <x:c r="G2298" s="11" t="str">
        <x:v>Access and route-opening group</x:v>
      </x:c>
      <x:c r="H2298" s="11" t="str">
        <x:v>LIN-18</x:v>
      </x:c>
      <x:c r="I2298" s="19" t="n">
        <x:v>72</x:v>
      </x:c>
      <x:c r="J2298" s="21" t="n">
        <x:v>8</x:v>
      </x:c>
      <x:c r="K2298" s="18" t="n">
        <x:f>'05 Cargo Register'!K58</x:f>
        <x:v>303.75</x:v>
      </x:c>
      <x:c r="L2298" s="18" t="n">
        <x:f>'05 Cargo Register'!N58</x:f>
        <x:v>22</x:v>
      </x:c>
      <x:c r="M2298" s="18" t="n">
        <x:f>'05 Cargo Register'!O58</x:f>
        <x:v>968</x:v>
      </x:c>
      <x:c r="N2298" s="18" t="n">
        <x:f>J2298*K2298</x:f>
        <x:v>2430</x:v>
      </x:c>
      <x:c r="O2298" s="18" t="n">
        <x:f>J2298*L2298</x:f>
        <x:v>176</x:v>
      </x:c>
      <x:c r="P2298" s="18" t="n">
        <x:f>J2298*M2298</x:f>
        <x:v>7744</x:v>
      </x:c>
      <x:c r="Q2298" s="22" t="n">
        <x:f>'01 Controls'!$E$27*'02 Cargo Classes'!$M$13</x:f>
        <x:v>0</x:v>
      </x:c>
      <x:c r="R2298" s="22" t="n">
        <x:f>'01 Controls'!$F$27*'02 Cargo Classes'!$N$13</x:f>
        <x:v>0</x:v>
      </x:c>
      <x:c r="S2298" s="22" t="n">
        <x:f>'01 Controls'!$G$27*'02 Cargo Classes'!$O$13</x:f>
        <x:v>0.7</x:v>
      </x:c>
      <x:c r="T2298" s="22" t="n">
        <x:f>'01 Controls'!$H$27*'02 Cargo Classes'!$P$13</x:f>
        <x:v>0.25</x:v>
      </x:c>
      <x:c r="U2298" s="22" t="n">
        <x:f>SUM(Q2298:T2298)</x:f>
        <x:v>0.95</x:v>
      </x:c>
      <x:c r="V2298" s="18" t="n">
        <x:f>IF(U2298=0,0,N2298*Q2298/U2298)</x:f>
        <x:v>0</x:v>
      </x:c>
      <x:c r="W2298" s="18" t="n">
        <x:f>IF(U2298=0,0,P2298*Q2298/U2298)</x:f>
        <x:v>0</x:v>
      </x:c>
      <x:c r="X2298" s="18" t="n">
        <x:f>MAX(V2298,W2298*'01 Controls'!$E$12)</x:f>
        <x:v>0</x:v>
      </x:c>
      <x:c r="Y2298" s="18" t="n">
        <x:f>IF(U2298=0,0,N2298*R2298/U2298)</x:f>
        <x:v>0</x:v>
      </x:c>
      <x:c r="Z2298" s="18" t="n">
        <x:f>IF(U2298=0,0,P2298*R2298/U2298)</x:f>
        <x:v>0</x:v>
      </x:c>
      <x:c r="AA2298" s="18" t="n">
        <x:f>MAX(Y2298,Z2298*'01 Controls'!$E$13)</x:f>
        <x:v>0</x:v>
      </x:c>
      <x:c r="AB2298" s="18" t="n">
        <x:f>IF(U2298=0,0,N2298*S2298/U2298)</x:f>
        <x:v>1790.5263157894738</x:v>
      </x:c>
      <x:c r="AC2298" s="18" t="n">
        <x:f>IF(U2298=0,0,P2298*S2298/U2298)</x:f>
        <x:v>5706.105263157894</x:v>
      </x:c>
      <x:c r="AD2298" s="18" t="n">
        <x:f>MAX(AB2298,AC2298*'01 Controls'!$E$14)</x:f>
        <x:v>1790.5263157894738</x:v>
      </x:c>
      <x:c r="AE2298" s="18" t="n">
        <x:f>IF(U2298=0,0,N2298*T2298/U2298)</x:f>
        <x:v>639.4736842105264</x:v>
      </x:c>
      <x:c r="AF2298" s="18" t="n">
        <x:f>IF(U2298=0,0,P2298*T2298/U2298)</x:f>
        <x:v>2037.8947368421054</x:v>
      </x:c>
      <x:c r="AG2298" s="18" t="n">
        <x:f>MAX(AE2298,AF2298*'01 Controls'!$E$15)</x:f>
        <x:v>639.4736842105264</x:v>
      </x:c>
      <x:c r="AH2298" s="18" t="n">
        <x:f>SUM(V2298,Y2298,AB2298,AE2298)</x:f>
        <x:v>2430</x:v>
      </x:c>
      <x:c r="AI2298" s="18" t="n">
        <x:f>N2298-AH2298</x:f>
        <x:v>0</x:v>
      </x:c>
      <x:c r="AJ2298" s="18" t="n">
        <x:f>V2298*INDEX('07 Mode Capacity'!$P$6:$P$17,MATCH("AIR-"&amp;I2298,'07 Mode Capacity'!$C$6:$C$17,0))</x:f>
        <x:v>0</x:v>
      </x:c>
      <x:c r="AK2298" s="18" t="n">
        <x:f>Y2298*INDEX('07 Mode Capacity'!$P$6:$P$17,MATCH("OCEAN-"&amp;I2298,'07 Mode Capacity'!$C$6:$C$17,0))</x:f>
        <x:v>0</x:v>
      </x:c>
      <x:c r="AL2298" s="18" t="n">
        <x:f>AB2298*INDEX('07 Mode Capacity'!$P$6:$P$17,MATCH("LAND-"&amp;I2298,'07 Mode Capacity'!$C$6:$C$17,0))</x:f>
        <x:v>1280.2446235274356</x:v>
      </x:c>
      <x:c r="AM2298" s="18" t="n">
        <x:f>AE2298*INDEX('07 Mode Capacity'!$P$6:$P$17,MATCH("INLAND-"&amp;I2298,'07 Mode Capacity'!$C$6:$C$17,0))</x:f>
        <x:v>639.4736842105264</x:v>
      </x:c>
      <x:c r="AN2298" s="18" t="n">
        <x:f>SUM(AJ2298:AM2298)</x:f>
        <x:v>1919.7183077379618</x:v>
      </x:c>
      <x:c r="AO2298" s="17" t="n">
        <x:f>IF(N2298=0,1,AN2298/N2298)</x:f>
        <x:v>0.790007534048544</x:v>
      </x:c>
      <x:c r="AP2298" s="11" t="str">
        <x:f>IF(AO2298&gt;='01 Controls'!$E$16,"PASS","FAIL")</x:f>
        <x:v>FAIL</x:v>
      </x:c>
      <x:c r="AQ2298" s="11" t="str">
        <x:v>UNQUANTIFIED</x:v>
      </x:c>
      <x:c r="AR2298" s="11" t="str">
        <x:v>Position-class planning record; serial item and receiver open</x:v>
      </x:c>
      <x:c r="AS2298" s="26"/>
      <x:c r="AT2298" s="26"/>
    </x:row>
    <x:row r="2299">
      <x:c r="C2299" s="11" t="str">
        <x:v>M3-L-ROG-BLK-08</x:v>
      </x:c>
      <x:c r="D2299" s="11" t="str">
        <x:v>M3</x:v>
      </x:c>
      <x:c r="E2299" s="11" t="str">
        <x:v>Inland flood</x:v>
      </x:c>
      <x:c r="F2299" s="11" t="str">
        <x:v>L-ROG</x:v>
      </x:c>
      <x:c r="G2299" s="11" t="str">
        <x:v>Access and route-opening group</x:v>
      </x:c>
      <x:c r="H2299" s="11" t="str">
        <x:v>BLK-08</x:v>
      </x:c>
      <x:c r="I2299" s="19" t="n">
        <x:v>48</x:v>
      </x:c>
      <x:c r="J2299" s="21" t="n">
        <x:v>8</x:v>
      </x:c>
      <x:c r="K2299" s="18" t="n">
        <x:f>'05 Cargo Register'!K59</x:f>
        <x:v>121.5</x:v>
      </x:c>
      <x:c r="L2299" s="18" t="n">
        <x:f>'05 Cargo Register'!N59</x:f>
        <x:v>19</x:v>
      </x:c>
      <x:c r="M2299" s="18" t="n">
        <x:f>'05 Cargo Register'!O59</x:f>
        <x:v>969</x:v>
      </x:c>
      <x:c r="N2299" s="18" t="n">
        <x:f>J2299*K2299</x:f>
        <x:v>972</x:v>
      </x:c>
      <x:c r="O2299" s="18" t="n">
        <x:f>J2299*L2299</x:f>
        <x:v>152</x:v>
      </x:c>
      <x:c r="P2299" s="18" t="n">
        <x:f>J2299*M2299</x:f>
        <x:v>7752</x:v>
      </x:c>
      <x:c r="Q2299" s="22" t="n">
        <x:f>'01 Controls'!$E$27*'02 Cargo Classes'!$M$14</x:f>
        <x:v>0.05</x:v>
      </x:c>
      <x:c r="R2299" s="22" t="n">
        <x:f>'01 Controls'!$F$27*'02 Cargo Classes'!$N$14</x:f>
        <x:v>0</x:v>
      </x:c>
      <x:c r="S2299" s="22" t="n">
        <x:f>'01 Controls'!$G$27*'02 Cargo Classes'!$O$14</x:f>
        <x:v>0.7</x:v>
      </x:c>
      <x:c r="T2299" s="22" t="n">
        <x:f>'01 Controls'!$H$27*'02 Cargo Classes'!$P$14</x:f>
        <x:v>0.125</x:v>
      </x:c>
      <x:c r="U2299" s="22" t="n">
        <x:f>SUM(Q2299:T2299)</x:f>
        <x:v>0.875</x:v>
      </x:c>
      <x:c r="V2299" s="18" t="n">
        <x:f>IF(U2299=0,0,N2299*Q2299/U2299)</x:f>
        <x:v>55.542857142857144</x:v>
      </x:c>
      <x:c r="W2299" s="18" t="n">
        <x:f>IF(U2299=0,0,P2299*Q2299/U2299)</x:f>
        <x:v>442.9714285714286</x:v>
      </x:c>
      <x:c r="X2299" s="18" t="n">
        <x:f>MAX(V2299,W2299*'01 Controls'!$E$12)</x:f>
        <x:v>110.74285714285715</x:v>
      </x:c>
      <x:c r="Y2299" s="18" t="n">
        <x:f>IF(U2299=0,0,N2299*R2299/U2299)</x:f>
        <x:v>0</x:v>
      </x:c>
      <x:c r="Z2299" s="18" t="n">
        <x:f>IF(U2299=0,0,P2299*R2299/U2299)</x:f>
        <x:v>0</x:v>
      </x:c>
      <x:c r="AA2299" s="18" t="n">
        <x:f>MAX(Y2299,Z2299*'01 Controls'!$E$13)</x:f>
        <x:v>0</x:v>
      </x:c>
      <x:c r="AB2299" s="18" t="n">
        <x:f>IF(U2299=0,0,N2299*S2299/U2299)</x:f>
        <x:v>777.6</x:v>
      </x:c>
      <x:c r="AC2299" s="18" t="n">
        <x:f>IF(U2299=0,0,P2299*S2299/U2299)</x:f>
        <x:v>6201.599999999999</x:v>
      </x:c>
      <x:c r="AD2299" s="18" t="n">
        <x:f>MAX(AB2299,AC2299*'01 Controls'!$E$14)</x:f>
        <x:v>1240.32</x:v>
      </x:c>
      <x:c r="AE2299" s="18" t="n">
        <x:f>IF(U2299=0,0,N2299*T2299/U2299)</x:f>
        <x:v>138.85714285714286</x:v>
      </x:c>
      <x:c r="AF2299" s="18" t="n">
        <x:f>IF(U2299=0,0,P2299*T2299/U2299)</x:f>
        <x:v>1107.4285714285713</x:v>
      </x:c>
      <x:c r="AG2299" s="18" t="n">
        <x:f>MAX(AE2299,AF2299*'01 Controls'!$E$15)</x:f>
        <x:v>199.33714285714282</x:v>
      </x:c>
      <x:c r="AH2299" s="18" t="n">
        <x:f>SUM(V2299,Y2299,AB2299,AE2299)</x:f>
        <x:v>972</x:v>
      </x:c>
      <x:c r="AI2299" s="18" t="n">
        <x:f>N2299-AH2299</x:f>
        <x:v>0</x:v>
      </x:c>
      <x:c r="AJ2299" s="18" t="n">
        <x:f>V2299*INDEX('07 Mode Capacity'!$P$6:$P$17,MATCH("AIR-"&amp;I2299,'07 Mode Capacity'!$C$6:$C$17,0))</x:f>
        <x:v>15.570643420410997</x:v>
      </x:c>
      <x:c r="AK2299" s="18" t="n">
        <x:f>Y2299*INDEX('07 Mode Capacity'!$P$6:$P$17,MATCH("OCEAN-"&amp;I2299,'07 Mode Capacity'!$C$6:$C$17,0))</x:f>
        <x:v>0</x:v>
      </x:c>
      <x:c r="AL2299" s="18" t="n">
        <x:f>AB2299*INDEX('07 Mode Capacity'!$P$6:$P$17,MATCH("LAND-"&amp;I2299,'07 Mode Capacity'!$C$6:$C$17,0))</x:f>
        <x:v>94.90442333451183</x:v>
      </x:c>
      <x:c r="AM2299" s="18" t="n">
        <x:f>AE2299*INDEX('07 Mode Capacity'!$P$6:$P$17,MATCH("INLAND-"&amp;I2299,'07 Mode Capacity'!$C$6:$C$17,0))</x:f>
        <x:v>87.6514008317177</x:v>
      </x:c>
      <x:c r="AN2299" s="18" t="n">
        <x:f>SUM(AJ2299:AM2299)</x:f>
        <x:v>198.12646758664053</x:v>
      </x:c>
      <x:c r="AO2299" s="17" t="n">
        <x:f>IF(N2299=0,1,AN2299/N2299)</x:f>
        <x:v>0.20383381438954787</x:v>
      </x:c>
      <x:c r="AP2299" s="11" t="str">
        <x:f>IF(AO2299&gt;='01 Controls'!$E$16,"PASS","FAIL")</x:f>
        <x:v>FAIL</x:v>
      </x:c>
      <x:c r="AQ2299" s="11" t="str">
        <x:v>UNQUANTIFIED</x:v>
      </x:c>
      <x:c r="AR2299" s="11" t="str">
        <x:v>Position-class planning record; serial item and receiver open</x:v>
      </x:c>
      <x:c r="AS2299" s="26"/>
      <x:c r="AT2299" s="26"/>
    </x:row>
    <x:row r="2300">
      <x:c r="C2300" s="11" t="str">
        <x:v>M3-L-ROG-OOG-80</x:v>
      </x:c>
      <x:c r="D2300" s="11" t="str">
        <x:v>M3</x:v>
      </x:c>
      <x:c r="E2300" s="11" t="str">
        <x:v>Inland flood</x:v>
      </x:c>
      <x:c r="F2300" s="11" t="str">
        <x:v>L-ROG</x:v>
      </x:c>
      <x:c r="G2300" s="11" t="str">
        <x:v>Access and route-opening group</x:v>
      </x:c>
      <x:c r="H2300" s="11" t="str">
        <x:v>OOG-80</x:v>
      </x:c>
      <x:c r="I2300" s="19" t="n">
        <x:v>72</x:v>
      </x:c>
      <x:c r="J2300" s="21" t="n">
        <x:v>8</x:v>
      </x:c>
      <x:c r="K2300" s="18" t="n">
        <x:f>'05 Cargo Register'!K60</x:f>
        <x:v>303.75</x:v>
      </x:c>
      <x:c r="L2300" s="18" t="n">
        <x:f>'05 Cargo Register'!N60</x:f>
        <x:v>6</x:v>
      </x:c>
      <x:c r="M2300" s="18" t="n">
        <x:f>'05 Cargo Register'!O60</x:f>
        <x:v>1056</x:v>
      </x:c>
      <x:c r="N2300" s="18" t="n">
        <x:f>J2300*K2300</x:f>
        <x:v>2430</x:v>
      </x:c>
      <x:c r="O2300" s="18" t="n">
        <x:f>J2300*L2300</x:f>
        <x:v>48</x:v>
      </x:c>
      <x:c r="P2300" s="18" t="n">
        <x:f>J2300*M2300</x:f>
        <x:v>8448</x:v>
      </x:c>
      <x:c r="Q2300" s="22" t="n">
        <x:f>'01 Controls'!$E$27*'02 Cargo Classes'!$M$15</x:f>
        <x:v>0</x:v>
      </x:c>
      <x:c r="R2300" s="22" t="n">
        <x:f>'01 Controls'!$F$27*'02 Cargo Classes'!$N$15</x:f>
        <x:v>0</x:v>
      </x:c>
      <x:c r="S2300" s="22" t="n">
        <x:f>'01 Controls'!$G$27*'02 Cargo Classes'!$O$15</x:f>
        <x:v>0.42</x:v>
      </x:c>
      <x:c r="T2300" s="22" t="n">
        <x:f>'01 Controls'!$H$27*'02 Cargo Classes'!$P$15</x:f>
        <x:v>0.125</x:v>
      </x:c>
      <x:c r="U2300" s="22" t="n">
        <x:f>SUM(Q2300:T2300)</x:f>
        <x:v>0.5449999999999999</x:v>
      </x:c>
      <x:c r="V2300" s="18" t="n">
        <x:f>IF(U2300=0,0,N2300*Q2300/U2300)</x:f>
        <x:v>0</x:v>
      </x:c>
      <x:c r="W2300" s="18" t="n">
        <x:f>IF(U2300=0,0,P2300*Q2300/U2300)</x:f>
        <x:v>0</x:v>
      </x:c>
      <x:c r="X2300" s="18" t="n">
        <x:f>MAX(V2300,W2300*'01 Controls'!$E$12)</x:f>
        <x:v>0</x:v>
      </x:c>
      <x:c r="Y2300" s="18" t="n">
        <x:f>IF(U2300=0,0,N2300*R2300/U2300)</x:f>
        <x:v>0</x:v>
      </x:c>
      <x:c r="Z2300" s="18" t="n">
        <x:f>IF(U2300=0,0,P2300*R2300/U2300)</x:f>
        <x:v>0</x:v>
      </x:c>
      <x:c r="AA2300" s="18" t="n">
        <x:f>MAX(Y2300,Z2300*'01 Controls'!$E$13)</x:f>
        <x:v>0</x:v>
      </x:c>
      <x:c r="AB2300" s="18" t="n">
        <x:f>IF(U2300=0,0,N2300*S2300/U2300)</x:f>
        <x:v>1872.6605504587158</x:v>
      </x:c>
      <x:c r="AC2300" s="18" t="n">
        <x:f>IF(U2300=0,0,P2300*S2300/U2300)</x:f>
        <x:v>6510.385321100918</x:v>
      </x:c>
      <x:c r="AD2300" s="18" t="n">
        <x:f>MAX(AB2300,AC2300*'01 Controls'!$E$14)</x:f>
        <x:v>1872.6605504587158</x:v>
      </x:c>
      <x:c r="AE2300" s="18" t="n">
        <x:f>IF(U2300=0,0,N2300*T2300/U2300)</x:f>
        <x:v>557.3394495412845</x:v>
      </x:c>
      <x:c r="AF2300" s="18" t="n">
        <x:f>IF(U2300=0,0,P2300*T2300/U2300)</x:f>
        <x:v>1937.6146788990827</x:v>
      </x:c>
      <x:c r="AG2300" s="18" t="n">
        <x:f>MAX(AE2300,AF2300*'01 Controls'!$E$15)</x:f>
        <x:v>557.3394495412845</x:v>
      </x:c>
      <x:c r="AH2300" s="18" t="n">
        <x:f>SUM(V2300,Y2300,AB2300,AE2300)</x:f>
        <x:v>2430</x:v>
      </x:c>
      <x:c r="AI2300" s="18" t="n">
        <x:f>N2300-AH2300</x:f>
        <x:v>0</x:v>
      </x:c>
      <x:c r="AJ2300" s="18" t="n">
        <x:f>V2300*INDEX('07 Mode Capacity'!$P$6:$P$17,MATCH("AIR-"&amp;I2300,'07 Mode Capacity'!$C$6:$C$17,0))</x:f>
        <x:v>0</x:v>
      </x:c>
      <x:c r="AK2300" s="18" t="n">
        <x:f>Y2300*INDEX('07 Mode Capacity'!$P$6:$P$17,MATCH("OCEAN-"&amp;I2300,'07 Mode Capacity'!$C$6:$C$17,0))</x:f>
        <x:v>0</x:v>
      </x:c>
      <x:c r="AL2300" s="18" t="n">
        <x:f>AB2300*INDEX('07 Mode Capacity'!$P$6:$P$17,MATCH("LAND-"&amp;I2300,'07 Mode Capacity'!$C$6:$C$17,0))</x:f>
        <x:v>1338.9714411204372</x:v>
      </x:c>
      <x:c r="AM2300" s="18" t="n">
        <x:f>AE2300*INDEX('07 Mode Capacity'!$P$6:$P$17,MATCH("INLAND-"&amp;I2300,'07 Mode Capacity'!$C$6:$C$17,0))</x:f>
        <x:v>557.3394495412845</x:v>
      </x:c>
      <x:c r="AN2300" s="18" t="n">
        <x:f>SUM(AJ2300:AM2300)</x:f>
        <x:v>1896.3108906617217</x:v>
      </x:c>
      <x:c r="AO2300" s="17" t="n">
        <x:f>IF(N2300=0,1,AN2300/N2300)</x:f>
        <x:v>0.7803748521241654</x:v>
      </x:c>
      <x:c r="AP2300" s="11" t="str">
        <x:f>IF(AO2300&gt;='01 Controls'!$E$16,"PASS","FAIL")</x:f>
        <x:v>FAIL</x:v>
      </x:c>
      <x:c r="AQ2300" s="11" t="str">
        <x:v>UNQUANTIFIED</x:v>
      </x:c>
      <x:c r="AR2300" s="11" t="str">
        <x:v>Position-class planning record; serial item and receiver open</x:v>
      </x:c>
      <x:c r="AS2300" s="26"/>
      <x:c r="AT2300" s="26"/>
    </x:row>
    <x:row r="2301">
      <x:c r="C2301" s="11" t="str">
        <x:v>M3-L-HCG-APL-45</x:v>
      </x:c>
      <x:c r="D2301" s="11" t="str">
        <x:v>M3</x:v>
      </x:c>
      <x:c r="E2301" s="11" t="str">
        <x:v>Inland flood</x:v>
      </x:c>
      <x:c r="F2301" s="11" t="str">
        <x:v>L-HCG</x:v>
      </x:c>
      <x:c r="G2301" s="11" t="str">
        <x:v>Flood and hydraulic-control group</x:v>
      </x:c>
      <x:c r="H2301" s="11" t="str">
        <x:v>APL-45</x:v>
      </x:c>
      <x:c r="I2301" s="19" t="n">
        <x:v>24</x:v>
      </x:c>
      <x:c r="J2301" s="21" t="n">
        <x:v>12</x:v>
      </x:c>
      <x:c r="K2301" s="18" t="n">
        <x:f>'05 Cargo Register'!K61</x:f>
        <x:v>91.125</x:v>
      </x:c>
      <x:c r="L2301" s="18" t="n">
        <x:f>'05 Cargo Register'!N61</x:f>
        <x:v>24</x:v>
      </x:c>
      <x:c r="M2301" s="18" t="n">
        <x:f>'05 Cargo Register'!O61</x:f>
        <x:v>180</x:v>
      </x:c>
      <x:c r="N2301" s="18" t="n">
        <x:f>J2301*K2301</x:f>
        <x:v>1093.5</x:v>
      </x:c>
      <x:c r="O2301" s="18" t="n">
        <x:f>J2301*L2301</x:f>
        <x:v>288</x:v>
      </x:c>
      <x:c r="P2301" s="18" t="n">
        <x:f>J2301*M2301</x:f>
        <x:v>2160</x:v>
      </x:c>
      <x:c r="Q2301" s="22" t="n">
        <x:f>'01 Controls'!$E$27*'02 Cargo Classes'!$M$6</x:f>
        <x:v>0.15000000000000002</x:v>
      </x:c>
      <x:c r="R2301" s="22" t="n">
        <x:f>'01 Controls'!$F$27*'02 Cargo Classes'!$N$6</x:f>
        <x:v>0</x:v>
      </x:c>
      <x:c r="S2301" s="22" t="n">
        <x:f>'01 Controls'!$G$27*'02 Cargo Classes'!$O$6</x:f>
        <x:v>0.7</x:v>
      </x:c>
      <x:c r="T2301" s="22" t="n">
        <x:f>'01 Controls'!$H$27*'02 Cargo Classes'!$P$6</x:f>
        <x:v>0.075</x:v>
      </x:c>
      <x:c r="U2301" s="22" t="n">
        <x:f>SUM(Q2301:T2301)</x:f>
        <x:v>0.9249999999999999</x:v>
      </x:c>
      <x:c r="V2301" s="18" t="n">
        <x:f>IF(U2301=0,0,N2301*Q2301/U2301)</x:f>
        <x:v>177.32432432432438</x:v>
      </x:c>
      <x:c r="W2301" s="18" t="n">
        <x:f>IF(U2301=0,0,P2301*Q2301/U2301)</x:f>
        <x:v>350.2702702702704</x:v>
      </x:c>
      <x:c r="X2301" s="18" t="n">
        <x:f>MAX(V2301,W2301*'01 Controls'!$E$12)</x:f>
        <x:v>177.32432432432438</x:v>
      </x:c>
      <x:c r="Y2301" s="18" t="n">
        <x:f>IF(U2301=0,0,N2301*R2301/U2301)</x:f>
        <x:v>0</x:v>
      </x:c>
      <x:c r="Z2301" s="18" t="n">
        <x:f>IF(U2301=0,0,P2301*R2301/U2301)</x:f>
        <x:v>0</x:v>
      </x:c>
      <x:c r="AA2301" s="18" t="n">
        <x:f>MAX(Y2301,Z2301*'01 Controls'!$E$13)</x:f>
        <x:v>0</x:v>
      </x:c>
      <x:c r="AB2301" s="18" t="n">
        <x:f>IF(U2301=0,0,N2301*S2301/U2301)</x:f>
        <x:v>827.5135135135135</x:v>
      </x:c>
      <x:c r="AC2301" s="18" t="n">
        <x:f>IF(U2301=0,0,P2301*S2301/U2301)</x:f>
        <x:v>1634.5945945945948</x:v>
      </x:c>
      <x:c r="AD2301" s="18" t="n">
        <x:f>MAX(AB2301,AC2301*'01 Controls'!$E$14)</x:f>
        <x:v>827.5135135135135</x:v>
      </x:c>
      <x:c r="AE2301" s="18" t="n">
        <x:f>IF(U2301=0,0,N2301*T2301/U2301)</x:f>
        <x:v>88.66216216216218</x:v>
      </x:c>
      <x:c r="AF2301" s="18" t="n">
        <x:f>IF(U2301=0,0,P2301*T2301/U2301)</x:f>
        <x:v>175.13513513513516</x:v>
      </x:c>
      <x:c r="AG2301" s="18" t="n">
        <x:f>MAX(AE2301,AF2301*'01 Controls'!$E$15)</x:f>
        <x:v>88.66216216216218</x:v>
      </x:c>
      <x:c r="AH2301" s="18" t="n">
        <x:f>SUM(V2301,Y2301,AB2301,AE2301)</x:f>
        <x:v>1093.5</x:v>
      </x:c>
      <x:c r="AI2301" s="18" t="n">
        <x:f>N2301-AH2301</x:f>
        <x:v>0</x:v>
      </x:c>
      <x:c r="AJ2301" s="18" t="n">
        <x:f>V2301*INDEX('07 Mode Capacity'!$P$6:$P$17,MATCH("AIR-"&amp;I2301,'07 Mode Capacity'!$C$6:$C$17,0))</x:f>
        <x:v>35.981599975427656</x:v>
      </x:c>
      <x:c r="AK2301" s="18" t="n">
        <x:f>Y2301*INDEX('07 Mode Capacity'!$P$6:$P$17,MATCH("OCEAN-"&amp;I2301,'07 Mode Capacity'!$C$6:$C$17,0))</x:f>
        <x:v>0</x:v>
      </x:c>
      <x:c r="AL2301" s="18" t="n">
        <x:f>AB2301*INDEX('07 Mode Capacity'!$P$6:$P$17,MATCH("LAND-"&amp;I2301,'07 Mode Capacity'!$C$6:$C$17,0))</x:f>
        <x:v>316.52468374790294</x:v>
      </x:c>
      <x:c r="AM2301" s="18" t="n">
        <x:f>AE2301*INDEX('07 Mode Capacity'!$P$6:$P$17,MATCH("INLAND-"&amp;I2301,'07 Mode Capacity'!$C$6:$C$17,0))</x:f>
        <x:v>88.66216216216218</x:v>
      </x:c>
      <x:c r="AN2301" s="18" t="n">
        <x:f>SUM(AJ2301:AM2301)</x:f>
        <x:v>441.1684458854928</x:v>
      </x:c>
      <x:c r="AO2301" s="17" t="n">
        <x:f>IF(N2301=0,1,AN2301/N2301)</x:f>
        <x:v>0.4034462239464955</x:v>
      </x:c>
      <x:c r="AP2301" s="11" t="str">
        <x:f>IF(AO2301&gt;='01 Controls'!$E$16,"PASS","FAIL")</x:f>
        <x:v>FAIL</x:v>
      </x:c>
      <x:c r="AQ2301" s="11" t="str">
        <x:v>UNQUANTIFIED</x:v>
      </x:c>
      <x:c r="AR2301" s="11" t="str">
        <x:v>Position-class planning record; serial item and receiver open</x:v>
      </x:c>
      <x:c r="AS2301" s="26"/>
      <x:c r="AT2301" s="26"/>
    </x:row>
    <x:row r="2302">
      <x:c r="C2302" s="11" t="str">
        <x:v>M3-L-HCG-ISO-18</x:v>
      </x:c>
      <x:c r="D2302" s="11" t="str">
        <x:v>M3</x:v>
      </x:c>
      <x:c r="E2302" s="11" t="str">
        <x:v>Inland flood</x:v>
      </x:c>
      <x:c r="F2302" s="11" t="str">
        <x:v>L-HCG</x:v>
      </x:c>
      <x:c r="G2302" s="11" t="str">
        <x:v>Flood and hydraulic-control group</x:v>
      </x:c>
      <x:c r="H2302" s="11" t="str">
        <x:v>ISO-18</x:v>
      </x:c>
      <x:c r="I2302" s="19" t="n">
        <x:v>48</x:v>
      </x:c>
      <x:c r="J2302" s="21" t="n">
        <x:v>12</x:v>
      </x:c>
      <x:c r="K2302" s="18" t="n">
        <x:f>'05 Cargo Register'!K62</x:f>
        <x:v>364.5</x:v>
      </x:c>
      <x:c r="L2302" s="18" t="n">
        <x:f>'05 Cargo Register'!N62</x:f>
        <x:v>24</x:v>
      </x:c>
      <x:c r="M2302" s="18" t="n">
        <x:f>'05 Cargo Register'!O62</x:f>
        <x:v>633.6</x:v>
      </x:c>
      <x:c r="N2302" s="18" t="n">
        <x:f>J2302*K2302</x:f>
        <x:v>4374</x:v>
      </x:c>
      <x:c r="O2302" s="18" t="n">
        <x:f>J2302*L2302</x:f>
        <x:v>288</x:v>
      </x:c>
      <x:c r="P2302" s="18" t="n">
        <x:f>J2302*M2302</x:f>
        <x:v>7603.200000000001</x:v>
      </x:c>
      <x:c r="Q2302" s="22" t="n">
        <x:f>'01 Controls'!$E$27*'02 Cargo Classes'!$M$7</x:f>
        <x:v>0.010000000000000002</x:v>
      </x:c>
      <x:c r="R2302" s="22" t="n">
        <x:f>'01 Controls'!$F$27*'02 Cargo Classes'!$N$7</x:f>
        <x:v>0</x:v>
      </x:c>
      <x:c r="S2302" s="22" t="n">
        <x:f>'01 Controls'!$G$27*'02 Cargo Classes'!$O$7</x:f>
        <x:v>0.84</x:v>
      </x:c>
      <x:c r="T2302" s="22" t="n">
        <x:f>'01 Controls'!$H$27*'02 Cargo Classes'!$P$7</x:f>
        <x:v>0.2</x:v>
      </x:c>
      <x:c r="U2302" s="22" t="n">
        <x:f>SUM(Q2302:T2302)</x:f>
        <x:v>1.05</x:v>
      </x:c>
      <x:c r="V2302" s="18" t="n">
        <x:f>IF(U2302=0,0,N2302*Q2302/U2302)</x:f>
        <x:v>41.657142857142865</x:v>
      </x:c>
      <x:c r="W2302" s="18" t="n">
        <x:f>IF(U2302=0,0,P2302*Q2302/U2302)</x:f>
        <x:v>72.41142857142859</x:v>
      </x:c>
      <x:c r="X2302" s="18" t="n">
        <x:f>MAX(V2302,W2302*'01 Controls'!$E$12)</x:f>
        <x:v>41.657142857142865</x:v>
      </x:c>
      <x:c r="Y2302" s="18" t="n">
        <x:f>IF(U2302=0,0,N2302*R2302/U2302)</x:f>
        <x:v>0</x:v>
      </x:c>
      <x:c r="Z2302" s="18" t="n">
        <x:f>IF(U2302=0,0,P2302*R2302/U2302)</x:f>
        <x:v>0</x:v>
      </x:c>
      <x:c r="AA2302" s="18" t="n">
        <x:f>MAX(Y2302,Z2302*'01 Controls'!$E$13)</x:f>
        <x:v>0</x:v>
      </x:c>
      <x:c r="AB2302" s="18" t="n">
        <x:f>IF(U2302=0,0,N2302*S2302/U2302)</x:f>
        <x:v>3499.2</x:v>
      </x:c>
      <x:c r="AC2302" s="18" t="n">
        <x:f>IF(U2302=0,0,P2302*S2302/U2302)</x:f>
        <x:v>6082.5599999999995</x:v>
      </x:c>
      <x:c r="AD2302" s="18" t="n">
        <x:f>MAX(AB2302,AC2302*'01 Controls'!$E$14)</x:f>
        <x:v>3499.2</x:v>
      </x:c>
      <x:c r="AE2302" s="18" t="n">
        <x:f>IF(U2302=0,0,N2302*T2302/U2302)</x:f>
        <x:v>833.1428571428572</x:v>
      </x:c>
      <x:c r="AF2302" s="18" t="n">
        <x:f>IF(U2302=0,0,P2302*T2302/U2302)</x:f>
        <x:v>1448.2285714285717</x:v>
      </x:c>
      <x:c r="AG2302" s="18" t="n">
        <x:f>MAX(AE2302,AF2302*'01 Controls'!$E$15)</x:f>
        <x:v>833.1428571428572</x:v>
      </x:c>
      <x:c r="AH2302" s="18" t="n">
        <x:f>SUM(V2302,Y2302,AB2302,AE2302)</x:f>
        <x:v>4374</x:v>
      </x:c>
      <x:c r="AI2302" s="18" t="n">
        <x:f>N2302-AH2302</x:f>
        <x:v>0</x:v>
      </x:c>
      <x:c r="AJ2302" s="18" t="n">
        <x:f>V2302*INDEX('07 Mode Capacity'!$P$6:$P$17,MATCH("AIR-"&amp;I2302,'07 Mode Capacity'!$C$6:$C$17,0))</x:f>
        <x:v>11.67798256530825</x:v>
      </x:c>
      <x:c r="AK2302" s="18" t="n">
        <x:f>Y2302*INDEX('07 Mode Capacity'!$P$6:$P$17,MATCH("OCEAN-"&amp;I2302,'07 Mode Capacity'!$C$6:$C$17,0))</x:f>
        <x:v>0</x:v>
      </x:c>
      <x:c r="AL2302" s="18" t="n">
        <x:f>AB2302*INDEX('07 Mode Capacity'!$P$6:$P$17,MATCH("LAND-"&amp;I2302,'07 Mode Capacity'!$C$6:$C$17,0))</x:f>
        <x:v>427.0699050053032</x:v>
      </x:c>
      <x:c r="AM2302" s="18" t="n">
        <x:f>AE2302*INDEX('07 Mode Capacity'!$P$6:$P$17,MATCH("INLAND-"&amp;I2302,'07 Mode Capacity'!$C$6:$C$17,0))</x:f>
        <x:v>525.9084049903062</x:v>
      </x:c>
      <x:c r="AN2302" s="18" t="n">
        <x:f>SUM(AJ2302:AM2302)</x:f>
        <x:v>964.6562925609176</x:v>
      </x:c>
      <x:c r="AO2302" s="17" t="n">
        <x:f>IF(N2302=0,1,AN2302/N2302)</x:f>
        <x:v>0.2205432767628984</x:v>
      </x:c>
      <x:c r="AP2302" s="11" t="str">
        <x:f>IF(AO2302&gt;='01 Controls'!$E$16,"PASS","FAIL")</x:f>
        <x:v>FAIL</x:v>
      </x:c>
      <x:c r="AQ2302" s="11" t="str">
        <x:v>UNQUANTIFIED</x:v>
      </x:c>
      <x:c r="AR2302" s="11" t="str">
        <x:v>Position-class planning record; serial item and receiver open</x:v>
      </x:c>
      <x:c r="AS2302" s="26"/>
      <x:c r="AT2302" s="26"/>
    </x:row>
    <x:row r="2303">
      <x:c r="C2303" s="11" t="str">
        <x:v>M3-L-HCG-COL-12</x:v>
      </x:c>
      <x:c r="D2303" s="11" t="str">
        <x:v>M3</x:v>
      </x:c>
      <x:c r="E2303" s="11" t="str">
        <x:v>Inland flood</x:v>
      </x:c>
      <x:c r="F2303" s="11" t="str">
        <x:v>L-HCG</x:v>
      </x:c>
      <x:c r="G2303" s="11" t="str">
        <x:v>Flood and hydraulic-control group</x:v>
      </x:c>
      <x:c r="H2303" s="11" t="str">
        <x:v>COL-12</x:v>
      </x:c>
      <x:c r="I2303" s="19" t="n">
        <x:v>24</x:v>
      </x:c>
      <x:c r="J2303" s="21" t="n">
        <x:v>12</x:v>
      </x:c>
      <x:c r="K2303" s="18" t="n">
        <x:f>'05 Cargo Register'!K63</x:f>
        <x:v>60.75</x:v>
      </x:c>
      <x:c r="L2303" s="18" t="n">
        <x:f>'05 Cargo Register'!N63</x:f>
        <x:v>7</x:v>
      </x:c>
      <x:c r="M2303" s="18" t="n">
        <x:f>'05 Cargo Register'!O63</x:f>
        <x:v>184.8</x:v>
      </x:c>
      <x:c r="N2303" s="18" t="n">
        <x:f>J2303*K2303</x:f>
        <x:v>729</x:v>
      </x:c>
      <x:c r="O2303" s="18" t="n">
        <x:f>J2303*L2303</x:f>
        <x:v>84</x:v>
      </x:c>
      <x:c r="P2303" s="18" t="n">
        <x:f>J2303*M2303</x:f>
        <x:v>2217.6000000000004</x:v>
      </x:c>
      <x:c r="Q2303" s="22" t="n">
        <x:f>'01 Controls'!$E$27*'02 Cargo Classes'!$M$8</x:f>
        <x:v>0.1</x:v>
      </x:c>
      <x:c r="R2303" s="22" t="n">
        <x:f>'01 Controls'!$F$27*'02 Cargo Classes'!$N$8</x:f>
        <x:v>0</x:v>
      </x:c>
      <x:c r="S2303" s="22" t="n">
        <x:f>'01 Controls'!$G$27*'02 Cargo Classes'!$O$8</x:f>
        <x:v>0.84</x:v>
      </x:c>
      <x:c r="T2303" s="22" t="n">
        <x:f>'01 Controls'!$H$27*'02 Cargo Classes'!$P$8</x:f>
        <x:v>0.05</x:v>
      </x:c>
      <x:c r="U2303" s="22" t="n">
        <x:f>SUM(Q2303:T2303)</x:f>
        <x:v>0.99</x:v>
      </x:c>
      <x:c r="V2303" s="18" t="n">
        <x:f>IF(U2303=0,0,N2303*Q2303/U2303)</x:f>
        <x:v>73.63636363636364</x:v>
      </x:c>
      <x:c r="W2303" s="18" t="n">
        <x:f>IF(U2303=0,0,P2303*Q2303/U2303)</x:f>
        <x:v>224.00000000000006</x:v>
      </x:c>
      <x:c r="X2303" s="18" t="n">
        <x:f>MAX(V2303,W2303*'01 Controls'!$E$12)</x:f>
        <x:v>73.63636363636364</x:v>
      </x:c>
      <x:c r="Y2303" s="18" t="n">
        <x:f>IF(U2303=0,0,N2303*R2303/U2303)</x:f>
        <x:v>0</x:v>
      </x:c>
      <x:c r="Z2303" s="18" t="n">
        <x:f>IF(U2303=0,0,P2303*R2303/U2303)</x:f>
        <x:v>0</x:v>
      </x:c>
      <x:c r="AA2303" s="18" t="n">
        <x:f>MAX(Y2303,Z2303*'01 Controls'!$E$13)</x:f>
        <x:v>0</x:v>
      </x:c>
      <x:c r="AB2303" s="18" t="n">
        <x:f>IF(U2303=0,0,N2303*S2303/U2303)</x:f>
        <x:v>618.5454545454546</x:v>
      </x:c>
      <x:c r="AC2303" s="18" t="n">
        <x:f>IF(U2303=0,0,P2303*S2303/U2303)</x:f>
        <x:v>1881.6000000000004</x:v>
      </x:c>
      <x:c r="AD2303" s="18" t="n">
        <x:f>MAX(AB2303,AC2303*'01 Controls'!$E$14)</x:f>
        <x:v>618.5454545454546</x:v>
      </x:c>
      <x:c r="AE2303" s="18" t="n">
        <x:f>IF(U2303=0,0,N2303*T2303/U2303)</x:f>
        <x:v>36.81818181818182</x:v>
      </x:c>
      <x:c r="AF2303" s="18" t="n">
        <x:f>IF(U2303=0,0,P2303*T2303/U2303)</x:f>
        <x:v>112.00000000000003</x:v>
      </x:c>
      <x:c r="AG2303" s="18" t="n">
        <x:f>MAX(AE2303,AF2303*'01 Controls'!$E$15)</x:f>
        <x:v>36.81818181818182</x:v>
      </x:c>
      <x:c r="AH2303" s="18" t="n">
        <x:f>SUM(V2303,Y2303,AB2303,AE2303)</x:f>
        <x:v>729.0000000000001</x:v>
      </x:c>
      <x:c r="AI2303" s="18" t="n">
        <x:f>N2303-AH2303</x:f>
        <x:v>-1.1368683772161603e-13</x:v>
      </x:c>
      <x:c r="AJ2303" s="18" t="n">
        <x:f>V2303*INDEX('07 Mode Capacity'!$P$6:$P$17,MATCH("AIR-"&amp;I2303,'07 Mode Capacity'!$C$6:$C$17,0))</x:f>
        <x:v>14.941854086316756</x:v>
      </x:c>
      <x:c r="AK2303" s="18" t="n">
        <x:f>Y2303*INDEX('07 Mode Capacity'!$P$6:$P$17,MATCH("OCEAN-"&amp;I2303,'07 Mode Capacity'!$C$6:$C$17,0))</x:f>
        <x:v>0</x:v>
      </x:c>
      <x:c r="AL2303" s="18" t="n">
        <x:f>AB2303*INDEX('07 Mode Capacity'!$P$6:$P$17,MATCH("LAND-"&amp;I2303,'07 Mode Capacity'!$C$6:$C$17,0))</x:f>
        <x:v>236.59420805398807</x:v>
      </x:c>
      <x:c r="AM2303" s="18" t="n">
        <x:f>AE2303*INDEX('07 Mode Capacity'!$P$6:$P$17,MATCH("INLAND-"&amp;I2303,'07 Mode Capacity'!$C$6:$C$17,0))</x:f>
        <x:v>36.81818181818182</x:v>
      </x:c>
      <x:c r="AN2303" s="18" t="n">
        <x:f>SUM(AJ2303:AM2303)</x:f>
        <x:v>288.3542439584867</x:v>
      </x:c>
      <x:c r="AO2303" s="17" t="n">
        <x:f>IF(N2303=0,1,AN2303/N2303)</x:f>
        <x:v>0.3955476597510105</x:v>
      </x:c>
      <x:c r="AP2303" s="11" t="str">
        <x:f>IF(AO2303&gt;='01 Controls'!$E$16,"PASS","FAIL")</x:f>
        <x:v>FAIL</x:v>
      </x:c>
      <x:c r="AQ2303" s="11" t="str">
        <x:v>UNQUANTIFIED</x:v>
      </x:c>
      <x:c r="AR2303" s="11" t="str">
        <x:v>Position-class planning record; serial item and receiver open</x:v>
      </x:c>
      <x:c r="AS2303" s="26"/>
      <x:c r="AT2303" s="26"/>
    </x:row>
    <x:row r="2304">
      <x:c r="C2304" s="11" t="str">
        <x:v>M3-L-HCG-BAT-22</x:v>
      </x:c>
      <x:c r="D2304" s="11" t="str">
        <x:v>M3</x:v>
      </x:c>
      <x:c r="E2304" s="11" t="str">
        <x:v>Inland flood</x:v>
      </x:c>
      <x:c r="F2304" s="11" t="str">
        <x:v>L-HCG</x:v>
      </x:c>
      <x:c r="G2304" s="11" t="str">
        <x:v>Flood and hydraulic-control group</x:v>
      </x:c>
      <x:c r="H2304" s="11" t="str">
        <x:v>BAT-22</x:v>
      </x:c>
      <x:c r="I2304" s="19" t="n">
        <x:v>48</x:v>
      </x:c>
      <x:c r="J2304" s="21" t="n">
        <x:v>12</x:v>
      </x:c>
      <x:c r="K2304" s="18" t="n">
        <x:f>'05 Cargo Register'!K64</x:f>
        <x:v>243</x:v>
      </x:c>
      <x:c r="L2304" s="18" t="n">
        <x:f>'05 Cargo Register'!N64</x:f>
        <x:v>14</x:v>
      </x:c>
      <x:c r="M2304" s="18" t="n">
        <x:f>'05 Cargo Register'!O64</x:f>
        <x:v>369.6</x:v>
      </x:c>
      <x:c r="N2304" s="18" t="n">
        <x:f>J2304*K2304</x:f>
        <x:v>2916</x:v>
      </x:c>
      <x:c r="O2304" s="18" t="n">
        <x:f>J2304*L2304</x:f>
        <x:v>168</x:v>
      </x:c>
      <x:c r="P2304" s="18" t="n">
        <x:f>J2304*M2304</x:f>
        <x:v>4435.200000000001</x:v>
      </x:c>
      <x:c r="Q2304" s="22" t="n">
        <x:f>'01 Controls'!$E$27*'02 Cargo Classes'!$M$9</x:f>
        <x:v>0</x:v>
      </x:c>
      <x:c r="R2304" s="22" t="n">
        <x:f>'01 Controls'!$F$27*'02 Cargo Classes'!$N$9</x:f>
        <x:v>0</x:v>
      </x:c>
      <x:c r="S2304" s="22" t="n">
        <x:f>'01 Controls'!$G$27*'02 Cargo Classes'!$O$9</x:f>
        <x:v>0.7</x:v>
      </x:c>
      <x:c r="T2304" s="22" t="n">
        <x:f>'01 Controls'!$H$27*'02 Cargo Classes'!$P$9</x:f>
        <x:v>0.125</x:v>
      </x:c>
      <x:c r="U2304" s="22" t="n">
        <x:f>SUM(Q2304:T2304)</x:f>
        <x:v>0.825</x:v>
      </x:c>
      <x:c r="V2304" s="18" t="n">
        <x:f>IF(U2304=0,0,N2304*Q2304/U2304)</x:f>
        <x:v>0</x:v>
      </x:c>
      <x:c r="W2304" s="18" t="n">
        <x:f>IF(U2304=0,0,P2304*Q2304/U2304)</x:f>
        <x:v>0</x:v>
      </x:c>
      <x:c r="X2304" s="18" t="n">
        <x:f>MAX(V2304,W2304*'01 Controls'!$E$12)</x:f>
        <x:v>0</x:v>
      </x:c>
      <x:c r="Y2304" s="18" t="n">
        <x:f>IF(U2304=0,0,N2304*R2304/U2304)</x:f>
        <x:v>0</x:v>
      </x:c>
      <x:c r="Z2304" s="18" t="n">
        <x:f>IF(U2304=0,0,P2304*R2304/U2304)</x:f>
        <x:v>0</x:v>
      </x:c>
      <x:c r="AA2304" s="18" t="n">
        <x:f>MAX(Y2304,Z2304*'01 Controls'!$E$13)</x:f>
        <x:v>0</x:v>
      </x:c>
      <x:c r="AB2304" s="18" t="n">
        <x:f>IF(U2304=0,0,N2304*S2304/U2304)</x:f>
        <x:v>2474.181818181818</x:v>
      </x:c>
      <x:c r="AC2304" s="18" t="n">
        <x:f>IF(U2304=0,0,P2304*S2304/U2304)</x:f>
        <x:v>3763.2000000000007</x:v>
      </x:c>
      <x:c r="AD2304" s="18" t="n">
        <x:f>MAX(AB2304,AC2304*'01 Controls'!$E$14)</x:f>
        <x:v>2474.181818181818</x:v>
      </x:c>
      <x:c r="AE2304" s="18" t="n">
        <x:f>IF(U2304=0,0,N2304*T2304/U2304)</x:f>
        <x:v>441.81818181818187</x:v>
      </x:c>
      <x:c r="AF2304" s="18" t="n">
        <x:f>IF(U2304=0,0,P2304*T2304/U2304)</x:f>
        <x:v>672.0000000000001</x:v>
      </x:c>
      <x:c r="AG2304" s="18" t="n">
        <x:f>MAX(AE2304,AF2304*'01 Controls'!$E$15)</x:f>
        <x:v>441.81818181818187</x:v>
      </x:c>
      <x:c r="AH2304" s="18" t="n">
        <x:f>SUM(V2304,Y2304,AB2304,AE2304)</x:f>
        <x:v>2916</x:v>
      </x:c>
      <x:c r="AI2304" s="18" t="n">
        <x:f>N2304-AH2304</x:f>
        <x:v>0</x:v>
      </x:c>
      <x:c r="AJ2304" s="18" t="n">
        <x:f>V2304*INDEX('07 Mode Capacity'!$P$6:$P$17,MATCH("AIR-"&amp;I2304,'07 Mode Capacity'!$C$6:$C$17,0))</x:f>
        <x:v>0</x:v>
      </x:c>
      <x:c r="AK2304" s="18" t="n">
        <x:f>Y2304*INDEX('07 Mode Capacity'!$P$6:$P$17,MATCH("OCEAN-"&amp;I2304,'07 Mode Capacity'!$C$6:$C$17,0))</x:f>
        <x:v>0</x:v>
      </x:c>
      <x:c r="AL2304" s="18" t="n">
        <x:f>AB2304*INDEX('07 Mode Capacity'!$P$6:$P$17,MATCH("LAND-"&amp;I2304,'07 Mode Capacity'!$C$6:$C$17,0))</x:f>
        <x:v>301.96861970071944</x:v>
      </x:c>
      <x:c r="AM2304" s="18" t="n">
        <x:f>AE2304*INDEX('07 Mode Capacity'!$P$6:$P$17,MATCH("INLAND-"&amp;I2304,'07 Mode Capacity'!$C$6:$C$17,0))</x:f>
        <x:v>278.8908208281927</x:v>
      </x:c>
      <x:c r="AN2304" s="18" t="n">
        <x:f>SUM(AJ2304:AM2304)</x:f>
        <x:v>580.8594405289122</x:v>
      </x:c>
      <x:c r="AO2304" s="17" t="n">
        <x:f>IF(N2304=0,1,AN2304/N2304)</x:f>
        <x:v>0.19919733900168454</x:v>
      </x:c>
      <x:c r="AP2304" s="11" t="str">
        <x:f>IF(AO2304&gt;='01 Controls'!$E$16,"PASS","FAIL")</x:f>
        <x:v>FAIL</x:v>
      </x:c>
      <x:c r="AQ2304" s="11" t="str">
        <x:v>UNQUANTIFIED</x:v>
      </x:c>
      <x:c r="AR2304" s="11" t="str">
        <x:v>Position-class planning record; serial item and receiver open</x:v>
      </x:c>
      <x:c r="AS2304" s="26"/>
      <x:c r="AT2304" s="26"/>
    </x:row>
    <x:row r="2305">
      <x:c r="C2305" s="11" t="str">
        <x:v>M3-L-HCG-TNK-20</x:v>
      </x:c>
      <x:c r="D2305" s="11" t="str">
        <x:v>M3</x:v>
      </x:c>
      <x:c r="E2305" s="11" t="str">
        <x:v>Inland flood</x:v>
      </x:c>
      <x:c r="F2305" s="11" t="str">
        <x:v>L-HCG</x:v>
      </x:c>
      <x:c r="G2305" s="11" t="str">
        <x:v>Flood and hydraulic-control group</x:v>
      </x:c>
      <x:c r="H2305" s="11" t="str">
        <x:v>TNK-20</x:v>
      </x:c>
      <x:c r="I2305" s="19" t="n">
        <x:v>48</x:v>
      </x:c>
      <x:c r="J2305" s="21" t="n">
        <x:v>12</x:v>
      </x:c>
      <x:c r="K2305" s="18" t="n">
        <x:f>'05 Cargo Register'!K65</x:f>
        <x:v>243</x:v>
      </x:c>
      <x:c r="L2305" s="18" t="n">
        <x:f>'05 Cargo Register'!N65</x:f>
        <x:v>15</x:v>
      </x:c>
      <x:c r="M2305" s="18" t="n">
        <x:f>'05 Cargo Register'!O65</x:f>
        <x:v>318.75</x:v>
      </x:c>
      <x:c r="N2305" s="18" t="n">
        <x:f>J2305*K2305</x:f>
        <x:v>2916</x:v>
      </x:c>
      <x:c r="O2305" s="18" t="n">
        <x:f>J2305*L2305</x:f>
        <x:v>180</x:v>
      </x:c>
      <x:c r="P2305" s="18" t="n">
        <x:f>J2305*M2305</x:f>
        <x:v>3825</x:v>
      </x:c>
      <x:c r="Q2305" s="22" t="n">
        <x:f>'01 Controls'!$E$27*'02 Cargo Classes'!$M$10</x:f>
        <x:v>0</x:v>
      </x:c>
      <x:c r="R2305" s="22" t="n">
        <x:f>'01 Controls'!$F$27*'02 Cargo Classes'!$N$10</x:f>
        <x:v>0</x:v>
      </x:c>
      <x:c r="S2305" s="22" t="n">
        <x:f>'01 Controls'!$G$27*'02 Cargo Classes'!$O$10</x:f>
        <x:v>0.7</x:v>
      </x:c>
      <x:c r="T2305" s="22" t="n">
        <x:f>'01 Controls'!$H$27*'02 Cargo Classes'!$P$10</x:f>
        <x:v>0.25</x:v>
      </x:c>
      <x:c r="U2305" s="22" t="n">
        <x:f>SUM(Q2305:T2305)</x:f>
        <x:v>0.95</x:v>
      </x:c>
      <x:c r="V2305" s="18" t="n">
        <x:f>IF(U2305=0,0,N2305*Q2305/U2305)</x:f>
        <x:v>0</x:v>
      </x:c>
      <x:c r="W2305" s="18" t="n">
        <x:f>IF(U2305=0,0,P2305*Q2305/U2305)</x:f>
        <x:v>0</x:v>
      </x:c>
      <x:c r="X2305" s="18" t="n">
        <x:f>MAX(V2305,W2305*'01 Controls'!$E$12)</x:f>
        <x:v>0</x:v>
      </x:c>
      <x:c r="Y2305" s="18" t="n">
        <x:f>IF(U2305=0,0,N2305*R2305/U2305)</x:f>
        <x:v>0</x:v>
      </x:c>
      <x:c r="Z2305" s="18" t="n">
        <x:f>IF(U2305=0,0,P2305*R2305/U2305)</x:f>
        <x:v>0</x:v>
      </x:c>
      <x:c r="AA2305" s="18" t="n">
        <x:f>MAX(Y2305,Z2305*'01 Controls'!$E$13)</x:f>
        <x:v>0</x:v>
      </x:c>
      <x:c r="AB2305" s="18" t="n">
        <x:f>IF(U2305=0,0,N2305*S2305/U2305)</x:f>
        <x:v>2148.6315789473683</x:v>
      </x:c>
      <x:c r="AC2305" s="18" t="n">
        <x:f>IF(U2305=0,0,P2305*S2305/U2305)</x:f>
        <x:v>2818.421052631579</x:v>
      </x:c>
      <x:c r="AD2305" s="18" t="n">
        <x:f>MAX(AB2305,AC2305*'01 Controls'!$E$14)</x:f>
        <x:v>2148.6315789473683</x:v>
      </x:c>
      <x:c r="AE2305" s="18" t="n">
        <x:f>IF(U2305=0,0,N2305*T2305/U2305)</x:f>
        <x:v>767.3684210526316</x:v>
      </x:c>
      <x:c r="AF2305" s="18" t="n">
        <x:f>IF(U2305=0,0,P2305*T2305/U2305)</x:f>
        <x:v>1006.5789473684212</x:v>
      </x:c>
      <x:c r="AG2305" s="18" t="n">
        <x:f>MAX(AE2305,AF2305*'01 Controls'!$E$15)</x:f>
        <x:v>767.3684210526316</x:v>
      </x:c>
      <x:c r="AH2305" s="18" t="n">
        <x:f>SUM(V2305,Y2305,AB2305,AE2305)</x:f>
        <x:v>2916</x:v>
      </x:c>
      <x:c r="AI2305" s="18" t="n">
        <x:f>N2305-AH2305</x:f>
        <x:v>0</x:v>
      </x:c>
      <x:c r="AJ2305" s="18" t="n">
        <x:f>V2305*INDEX('07 Mode Capacity'!$P$6:$P$17,MATCH("AIR-"&amp;I2305,'07 Mode Capacity'!$C$6:$C$17,0))</x:f>
        <x:v>0</x:v>
      </x:c>
      <x:c r="AK2305" s="18" t="n">
        <x:f>Y2305*INDEX('07 Mode Capacity'!$P$6:$P$17,MATCH("OCEAN-"&amp;I2305,'07 Mode Capacity'!$C$6:$C$17,0))</x:f>
        <x:v>0</x:v>
      </x:c>
      <x:c r="AL2305" s="18" t="n">
        <x:f>AB2305*INDEX('07 Mode Capacity'!$P$6:$P$17,MATCH("LAND-"&amp;I2305,'07 Mode Capacity'!$C$6:$C$17,0))</x:f>
        <x:v>262.2359065822037</x:v>
      </x:c>
      <x:c r="AM2305" s="18" t="n">
        <x:f>AE2305*INDEX('07 Mode Capacity'!$P$6:$P$17,MATCH("INLAND-"&amp;I2305,'07 Mode Capacity'!$C$6:$C$17,0))</x:f>
        <x:v>484.3893203858083</x:v>
      </x:c>
      <x:c r="AN2305" s="18" t="n">
        <x:f>SUM(AJ2305:AM2305)</x:f>
        <x:v>746.6252269680119</x:v>
      </x:c>
      <x:c r="AO2305" s="17" t="n">
        <x:f>IF(N2305=0,1,AN2305/N2305)</x:f>
        <x:v>0.2560443165185226</x:v>
      </x:c>
      <x:c r="AP2305" s="11" t="str">
        <x:f>IF(AO2305&gt;='01 Controls'!$E$16,"PASS","FAIL")</x:f>
        <x:v>FAIL</x:v>
      </x:c>
      <x:c r="AQ2305" s="11" t="str">
        <x:v>UNQUANTIFIED</x:v>
      </x:c>
      <x:c r="AR2305" s="11" t="str">
        <x:v>Position-class planning record; serial item and receiver open</x:v>
      </x:c>
      <x:c r="AS2305" s="26"/>
      <x:c r="AT2305" s="26"/>
    </x:row>
    <x:row r="2306">
      <x:c r="C2306" s="11" t="str">
        <x:v>M3-L-HCG-FLR-24</x:v>
      </x:c>
      <x:c r="D2306" s="11" t="str">
        <x:v>M3</x:v>
      </x:c>
      <x:c r="E2306" s="11" t="str">
        <x:v>Inland flood</x:v>
      </x:c>
      <x:c r="F2306" s="11" t="str">
        <x:v>L-HCG</x:v>
      </x:c>
      <x:c r="G2306" s="11" t="str">
        <x:v>Flood and hydraulic-control group</x:v>
      </x:c>
      <x:c r="H2306" s="11" t="str">
        <x:v>FLR-24</x:v>
      </x:c>
      <x:c r="I2306" s="19" t="n">
        <x:v>48</x:v>
      </x:c>
      <x:c r="J2306" s="21" t="n">
        <x:v>12</x:v>
      </x:c>
      <x:c r="K2306" s="18" t="n">
        <x:f>'05 Cargo Register'!K66</x:f>
        <x:v>546.75</x:v>
      </x:c>
      <x:c r="L2306" s="18" t="n">
        <x:f>'05 Cargo Register'!N66</x:f>
        <x:v>27</x:v>
      </x:c>
      <x:c r="M2306" s="18" t="n">
        <x:f>'05 Cargo Register'!O66</x:f>
        <x:v>864</x:v>
      </x:c>
      <x:c r="N2306" s="18" t="n">
        <x:f>J2306*K2306</x:f>
        <x:v>6561</x:v>
      </x:c>
      <x:c r="O2306" s="18" t="n">
        <x:f>J2306*L2306</x:f>
        <x:v>324</x:v>
      </x:c>
      <x:c r="P2306" s="18" t="n">
        <x:f>J2306*M2306</x:f>
        <x:v>10368</x:v>
      </x:c>
      <x:c r="Q2306" s="22" t="n">
        <x:f>'01 Controls'!$E$27*'02 Cargo Classes'!$M$11</x:f>
        <x:v>0</x:v>
      </x:c>
      <x:c r="R2306" s="22" t="n">
        <x:f>'01 Controls'!$F$27*'02 Cargo Classes'!$N$11</x:f>
        <x:v>0</x:v>
      </x:c>
      <x:c r="S2306" s="22" t="n">
        <x:f>'01 Controls'!$G$27*'02 Cargo Classes'!$O$11</x:f>
        <x:v>0.7</x:v>
      </x:c>
      <x:c r="T2306" s="22" t="n">
        <x:f>'01 Controls'!$H$27*'02 Cargo Classes'!$P$11</x:f>
        <x:v>0.2</x:v>
      </x:c>
      <x:c r="U2306" s="22" t="n">
        <x:f>SUM(Q2306:T2306)</x:f>
        <x:v>0.8999999999999999</x:v>
      </x:c>
      <x:c r="V2306" s="18" t="n">
        <x:f>IF(U2306=0,0,N2306*Q2306/U2306)</x:f>
        <x:v>0</x:v>
      </x:c>
      <x:c r="W2306" s="18" t="n">
        <x:f>IF(U2306=0,0,P2306*Q2306/U2306)</x:f>
        <x:v>0</x:v>
      </x:c>
      <x:c r="X2306" s="18" t="n">
        <x:f>MAX(V2306,W2306*'01 Controls'!$E$12)</x:f>
        <x:v>0</x:v>
      </x:c>
      <x:c r="Y2306" s="18" t="n">
        <x:f>IF(U2306=0,0,N2306*R2306/U2306)</x:f>
        <x:v>0</x:v>
      </x:c>
      <x:c r="Z2306" s="18" t="n">
        <x:f>IF(U2306=0,0,P2306*R2306/U2306)</x:f>
        <x:v>0</x:v>
      </x:c>
      <x:c r="AA2306" s="18" t="n">
        <x:f>MAX(Y2306,Z2306*'01 Controls'!$E$13)</x:f>
        <x:v>0</x:v>
      </x:c>
      <x:c r="AB2306" s="18" t="n">
        <x:f>IF(U2306=0,0,N2306*S2306/U2306)</x:f>
        <x:v>5103</x:v>
      </x:c>
      <x:c r="AC2306" s="18" t="n">
        <x:f>IF(U2306=0,0,P2306*S2306/U2306)</x:f>
        <x:v>8064</x:v>
      </x:c>
      <x:c r="AD2306" s="18" t="n">
        <x:f>MAX(AB2306,AC2306*'01 Controls'!$E$14)</x:f>
        <x:v>5103</x:v>
      </x:c>
      <x:c r="AE2306" s="18" t="n">
        <x:f>IF(U2306=0,0,N2306*T2306/U2306)</x:f>
        <x:v>1458.0000000000002</x:v>
      </x:c>
      <x:c r="AF2306" s="18" t="n">
        <x:f>IF(U2306=0,0,P2306*T2306/U2306)</x:f>
        <x:v>2304</x:v>
      </x:c>
      <x:c r="AG2306" s="18" t="n">
        <x:f>MAX(AE2306,AF2306*'01 Controls'!$E$15)</x:f>
        <x:v>1458.0000000000002</x:v>
      </x:c>
      <x:c r="AH2306" s="18" t="n">
        <x:f>SUM(V2306,Y2306,AB2306,AE2306)</x:f>
        <x:v>6561</x:v>
      </x:c>
      <x:c r="AI2306" s="18" t="n">
        <x:f>N2306-AH2306</x:f>
        <x:v>0</x:v>
      </x:c>
      <x:c r="AJ2306" s="18" t="n">
        <x:f>V2306*INDEX('07 Mode Capacity'!$P$6:$P$17,MATCH("AIR-"&amp;I2306,'07 Mode Capacity'!$C$6:$C$17,0))</x:f>
        <x:v>0</x:v>
      </x:c>
      <x:c r="AK2306" s="18" t="n">
        <x:f>Y2306*INDEX('07 Mode Capacity'!$P$6:$P$17,MATCH("OCEAN-"&amp;I2306,'07 Mode Capacity'!$C$6:$C$17,0))</x:f>
        <x:v>0</x:v>
      </x:c>
      <x:c r="AL2306" s="18" t="n">
        <x:f>AB2306*INDEX('07 Mode Capacity'!$P$6:$P$17,MATCH("LAND-"&amp;I2306,'07 Mode Capacity'!$C$6:$C$17,0))</x:f>
        <x:v>622.8102781327339</x:v>
      </x:c>
      <x:c r="AM2306" s="18" t="n">
        <x:f>AE2306*INDEX('07 Mode Capacity'!$P$6:$P$17,MATCH("INLAND-"&amp;I2306,'07 Mode Capacity'!$C$6:$C$17,0))</x:f>
        <x:v>920.3397087330359</x:v>
      </x:c>
      <x:c r="AN2306" s="18" t="n">
        <x:f>SUM(AJ2306:AM2306)</x:f>
        <x:v>1543.1499868657697</x:v>
      </x:c>
      <x:c r="AO2306" s="17" t="n">
        <x:f>IF(N2306=0,1,AN2306/N2306)</x:f>
        <x:v>0.23520042476234868</x:v>
      </x:c>
      <x:c r="AP2306" s="11" t="str">
        <x:f>IF(AO2306&gt;='01 Controls'!$E$16,"PASS","FAIL")</x:f>
        <x:v>FAIL</x:v>
      </x:c>
      <x:c r="AQ2306" s="11" t="str">
        <x:v>UNQUANTIFIED</x:v>
      </x:c>
      <x:c r="AR2306" s="11" t="str">
        <x:v>Position-class planning record; serial item and receiver open</x:v>
      </x:c>
      <x:c r="AS2306" s="26"/>
      <x:c r="AT2306" s="26"/>
    </x:row>
    <x:row r="2307">
      <x:c r="C2307" s="11" t="str">
        <x:v>M3-L-HCG-ROL-30</x:v>
      </x:c>
      <x:c r="D2307" s="11" t="str">
        <x:v>M3</x:v>
      </x:c>
      <x:c r="E2307" s="11" t="str">
        <x:v>Inland flood</x:v>
      </x:c>
      <x:c r="F2307" s="11" t="str">
        <x:v>L-HCG</x:v>
      </x:c>
      <x:c r="G2307" s="11" t="str">
        <x:v>Flood and hydraulic-control group</x:v>
      </x:c>
      <x:c r="H2307" s="11" t="str">
        <x:v>ROL-30</x:v>
      </x:c>
      <x:c r="I2307" s="19" t="n">
        <x:v>48</x:v>
      </x:c>
      <x:c r="J2307" s="21" t="n">
        <x:v>12</x:v>
      </x:c>
      <x:c r="K2307" s="18" t="n">
        <x:f>'05 Cargo Register'!K67</x:f>
        <x:v>759.375</x:v>
      </x:c>
      <x:c r="L2307" s="18" t="n">
        <x:f>'05 Cargo Register'!N67</x:f>
        <x:v>32</x:v>
      </x:c>
      <x:c r="M2307" s="18" t="n">
        <x:f>'05 Cargo Register'!O67</x:f>
        <x:v>2040</x:v>
      </x:c>
      <x:c r="N2307" s="18" t="n">
        <x:f>J2307*K2307</x:f>
        <x:v>9112.5</x:v>
      </x:c>
      <x:c r="O2307" s="18" t="n">
        <x:f>J2307*L2307</x:f>
        <x:v>384</x:v>
      </x:c>
      <x:c r="P2307" s="18" t="n">
        <x:f>J2307*M2307</x:f>
        <x:v>24480</x:v>
      </x:c>
      <x:c r="Q2307" s="22" t="n">
        <x:f>'01 Controls'!$E$27*'02 Cargo Classes'!$M$12</x:f>
        <x:v>0</x:v>
      </x:c>
      <x:c r="R2307" s="22" t="n">
        <x:f>'01 Controls'!$F$27*'02 Cargo Classes'!$N$12</x:f>
        <x:v>0</x:v>
      </x:c>
      <x:c r="S2307" s="22" t="n">
        <x:f>'01 Controls'!$G$27*'02 Cargo Classes'!$O$12</x:f>
        <x:v>1.0499999999999998</x:v>
      </x:c>
      <x:c r="T2307" s="22" t="n">
        <x:f>'01 Controls'!$H$27*'02 Cargo Classes'!$P$12</x:f>
        <x:v>0.15</x:v>
      </x:c>
      <x:c r="U2307" s="22" t="n">
        <x:f>SUM(Q2307:T2307)</x:f>
        <x:v>1.1999999999999997</x:v>
      </x:c>
      <x:c r="V2307" s="18" t="n">
        <x:f>IF(U2307=0,0,N2307*Q2307/U2307)</x:f>
        <x:v>0</x:v>
      </x:c>
      <x:c r="W2307" s="18" t="n">
        <x:f>IF(U2307=0,0,P2307*Q2307/U2307)</x:f>
        <x:v>0</x:v>
      </x:c>
      <x:c r="X2307" s="18" t="n">
        <x:f>MAX(V2307,W2307*'01 Controls'!$E$12)</x:f>
        <x:v>0</x:v>
      </x:c>
      <x:c r="Y2307" s="18" t="n">
        <x:f>IF(U2307=0,0,N2307*R2307/U2307)</x:f>
        <x:v>0</x:v>
      </x:c>
      <x:c r="Z2307" s="18" t="n">
        <x:f>IF(U2307=0,0,P2307*R2307/U2307)</x:f>
        <x:v>0</x:v>
      </x:c>
      <x:c r="AA2307" s="18" t="n">
        <x:f>MAX(Y2307,Z2307*'01 Controls'!$E$13)</x:f>
        <x:v>0</x:v>
      </x:c>
      <x:c r="AB2307" s="18" t="n">
        <x:f>IF(U2307=0,0,N2307*S2307/U2307)</x:f>
        <x:v>7973.4375</x:v>
      </x:c>
      <x:c r="AC2307" s="18" t="n">
        <x:f>IF(U2307=0,0,P2307*S2307/U2307)</x:f>
        <x:v>21420</x:v>
      </x:c>
      <x:c r="AD2307" s="18" t="n">
        <x:f>MAX(AB2307,AC2307*'01 Controls'!$E$14)</x:f>
        <x:v>7973.4375</x:v>
      </x:c>
      <x:c r="AE2307" s="18" t="n">
        <x:f>IF(U2307=0,0,N2307*T2307/U2307)</x:f>
        <x:v>1139.0625000000002</x:v>
      </x:c>
      <x:c r="AF2307" s="18" t="n">
        <x:f>IF(U2307=0,0,P2307*T2307/U2307)</x:f>
        <x:v>3060.0000000000005</x:v>
      </x:c>
      <x:c r="AG2307" s="18" t="n">
        <x:f>MAX(AE2307,AF2307*'01 Controls'!$E$15)</x:f>
        <x:v>1139.0625000000002</x:v>
      </x:c>
      <x:c r="AH2307" s="18" t="n">
        <x:f>SUM(V2307,Y2307,AB2307,AE2307)</x:f>
        <x:v>9112.5</x:v>
      </x:c>
      <x:c r="AI2307" s="18" t="n">
        <x:f>N2307-AH2307</x:f>
        <x:v>0</x:v>
      </x:c>
      <x:c r="AJ2307" s="18" t="n">
        <x:f>V2307*INDEX('07 Mode Capacity'!$P$6:$P$17,MATCH("AIR-"&amp;I2307,'07 Mode Capacity'!$C$6:$C$17,0))</x:f>
        <x:v>0</x:v>
      </x:c>
      <x:c r="AK2307" s="18" t="n">
        <x:f>Y2307*INDEX('07 Mode Capacity'!$P$6:$P$17,MATCH("OCEAN-"&amp;I2307,'07 Mode Capacity'!$C$6:$C$17,0))</x:f>
        <x:v>0</x:v>
      </x:c>
      <x:c r="AL2307" s="18" t="n">
        <x:f>AB2307*INDEX('07 Mode Capacity'!$P$6:$P$17,MATCH("LAND-"&amp;I2307,'07 Mode Capacity'!$C$6:$C$17,0))</x:f>
        <x:v>973.1410595823967</x:v>
      </x:c>
      <x:c r="AM2307" s="18" t="n">
        <x:f>AE2307*INDEX('07 Mode Capacity'!$P$6:$P$17,MATCH("INLAND-"&amp;I2307,'07 Mode Capacity'!$C$6:$C$17,0))</x:f>
        <x:v>719.0153974476843</x:v>
      </x:c>
      <x:c r="AN2307" s="18" t="n">
        <x:f>SUM(AJ2307:AM2307)</x:f>
        <x:v>1692.1564570300811</x:v>
      </x:c>
      <x:c r="AO2307" s="17" t="n">
        <x:f>IF(N2307=0,1,AN2307/N2307)</x:f>
        <x:v>0.18569618184143552</x:v>
      </x:c>
      <x:c r="AP2307" s="11" t="str">
        <x:f>IF(AO2307&gt;='01 Controls'!$E$16,"PASS","FAIL")</x:f>
        <x:v>FAIL</x:v>
      </x:c>
      <x:c r="AQ2307" s="11" t="str">
        <x:v>UNQUANTIFIED</x:v>
      </x:c>
      <x:c r="AR2307" s="11" t="str">
        <x:v>Position-class planning record; serial item and receiver open</x:v>
      </x:c>
      <x:c r="AS2307" s="26"/>
      <x:c r="AT2307" s="26"/>
    </x:row>
    <x:row r="2308">
      <x:c r="C2308" s="11" t="str">
        <x:v>M3-L-HCG-LIN-18</x:v>
      </x:c>
      <x:c r="D2308" s="11" t="str">
        <x:v>M3</x:v>
      </x:c>
      <x:c r="E2308" s="11" t="str">
        <x:v>Inland flood</x:v>
      </x:c>
      <x:c r="F2308" s="11" t="str">
        <x:v>L-HCG</x:v>
      </x:c>
      <x:c r="G2308" s="11" t="str">
        <x:v>Flood and hydraulic-control group</x:v>
      </x:c>
      <x:c r="H2308" s="11" t="str">
        <x:v>LIN-18</x:v>
      </x:c>
      <x:c r="I2308" s="19" t="n">
        <x:v>72</x:v>
      </x:c>
      <x:c r="J2308" s="21" t="n">
        <x:v>12</x:v>
      </x:c>
      <x:c r="K2308" s="18" t="n">
        <x:f>'05 Cargo Register'!K68</x:f>
        <x:v>303.75</x:v>
      </x:c>
      <x:c r="L2308" s="18" t="n">
        <x:f>'05 Cargo Register'!N68</x:f>
        <x:v>22</x:v>
      </x:c>
      <x:c r="M2308" s="18" t="n">
        <x:f>'05 Cargo Register'!O68</x:f>
        <x:v>968</x:v>
      </x:c>
      <x:c r="N2308" s="18" t="n">
        <x:f>J2308*K2308</x:f>
        <x:v>3645</x:v>
      </x:c>
      <x:c r="O2308" s="18" t="n">
        <x:f>J2308*L2308</x:f>
        <x:v>264</x:v>
      </x:c>
      <x:c r="P2308" s="18" t="n">
        <x:f>J2308*M2308</x:f>
        <x:v>11616</x:v>
      </x:c>
      <x:c r="Q2308" s="22" t="n">
        <x:f>'01 Controls'!$E$27*'02 Cargo Classes'!$M$13</x:f>
        <x:v>0</x:v>
      </x:c>
      <x:c r="R2308" s="22" t="n">
        <x:f>'01 Controls'!$F$27*'02 Cargo Classes'!$N$13</x:f>
        <x:v>0</x:v>
      </x:c>
      <x:c r="S2308" s="22" t="n">
        <x:f>'01 Controls'!$G$27*'02 Cargo Classes'!$O$13</x:f>
        <x:v>0.7</x:v>
      </x:c>
      <x:c r="T2308" s="22" t="n">
        <x:f>'01 Controls'!$H$27*'02 Cargo Classes'!$P$13</x:f>
        <x:v>0.25</x:v>
      </x:c>
      <x:c r="U2308" s="22" t="n">
        <x:f>SUM(Q2308:T2308)</x:f>
        <x:v>0.95</x:v>
      </x:c>
      <x:c r="V2308" s="18" t="n">
        <x:f>IF(U2308=0,0,N2308*Q2308/U2308)</x:f>
        <x:v>0</x:v>
      </x:c>
      <x:c r="W2308" s="18" t="n">
        <x:f>IF(U2308=0,0,P2308*Q2308/U2308)</x:f>
        <x:v>0</x:v>
      </x:c>
      <x:c r="X2308" s="18" t="n">
        <x:f>MAX(V2308,W2308*'01 Controls'!$E$12)</x:f>
        <x:v>0</x:v>
      </x:c>
      <x:c r="Y2308" s="18" t="n">
        <x:f>IF(U2308=0,0,N2308*R2308/U2308)</x:f>
        <x:v>0</x:v>
      </x:c>
      <x:c r="Z2308" s="18" t="n">
        <x:f>IF(U2308=0,0,P2308*R2308/U2308)</x:f>
        <x:v>0</x:v>
      </x:c>
      <x:c r="AA2308" s="18" t="n">
        <x:f>MAX(Y2308,Z2308*'01 Controls'!$E$13)</x:f>
        <x:v>0</x:v>
      </x:c>
      <x:c r="AB2308" s="18" t="n">
        <x:f>IF(U2308=0,0,N2308*S2308/U2308)</x:f>
        <x:v>2685.789473684211</x:v>
      </x:c>
      <x:c r="AC2308" s="18" t="n">
        <x:f>IF(U2308=0,0,P2308*S2308/U2308)</x:f>
        <x:v>8559.157894736842</x:v>
      </x:c>
      <x:c r="AD2308" s="18" t="n">
        <x:f>MAX(AB2308,AC2308*'01 Controls'!$E$14)</x:f>
        <x:v>2685.789473684211</x:v>
      </x:c>
      <x:c r="AE2308" s="18" t="n">
        <x:f>IF(U2308=0,0,N2308*T2308/U2308)</x:f>
        <x:v>959.2105263157895</x:v>
      </x:c>
      <x:c r="AF2308" s="18" t="n">
        <x:f>IF(U2308=0,0,P2308*T2308/U2308)</x:f>
        <x:v>3056.842105263158</x:v>
      </x:c>
      <x:c r="AG2308" s="18" t="n">
        <x:f>MAX(AE2308,AF2308*'01 Controls'!$E$15)</x:f>
        <x:v>959.2105263157895</x:v>
      </x:c>
      <x:c r="AH2308" s="18" t="n">
        <x:f>SUM(V2308,Y2308,AB2308,AE2308)</x:f>
        <x:v>3645.0000000000005</x:v>
      </x:c>
      <x:c r="AI2308" s="18" t="n">
        <x:f>N2308-AH2308</x:f>
        <x:v>-4.547473508864641e-13</x:v>
      </x:c>
      <x:c r="AJ2308" s="18" t="n">
        <x:f>V2308*INDEX('07 Mode Capacity'!$P$6:$P$17,MATCH("AIR-"&amp;I2308,'07 Mode Capacity'!$C$6:$C$17,0))</x:f>
        <x:v>0</x:v>
      </x:c>
      <x:c r="AK2308" s="18" t="n">
        <x:f>Y2308*INDEX('07 Mode Capacity'!$P$6:$P$17,MATCH("OCEAN-"&amp;I2308,'07 Mode Capacity'!$C$6:$C$17,0))</x:f>
        <x:v>0</x:v>
      </x:c>
      <x:c r="AL2308" s="18" t="n">
        <x:f>AB2308*INDEX('07 Mode Capacity'!$P$6:$P$17,MATCH("LAND-"&amp;I2308,'07 Mode Capacity'!$C$6:$C$17,0))</x:f>
        <x:v>1920.3669352911536</x:v>
      </x:c>
      <x:c r="AM2308" s="18" t="n">
        <x:f>AE2308*INDEX('07 Mode Capacity'!$P$6:$P$17,MATCH("INLAND-"&amp;I2308,'07 Mode Capacity'!$C$6:$C$17,0))</x:f>
        <x:v>959.2105263157895</x:v>
      </x:c>
      <x:c r="AN2308" s="18" t="n">
        <x:f>SUM(AJ2308:AM2308)</x:f>
        <x:v>2879.577461606943</x:v>
      </x:c>
      <x:c r="AO2308" s="17" t="n">
        <x:f>IF(N2308=0,1,AN2308/N2308)</x:f>
        <x:v>0.7900075340485441</x:v>
      </x:c>
      <x:c r="AP2308" s="11" t="str">
        <x:f>IF(AO2308&gt;='01 Controls'!$E$16,"PASS","FAIL")</x:f>
        <x:v>FAIL</x:v>
      </x:c>
      <x:c r="AQ2308" s="11" t="str">
        <x:v>UNQUANTIFIED</x:v>
      </x:c>
      <x:c r="AR2308" s="11" t="str">
        <x:v>Position-class planning record; serial item and receiver open</x:v>
      </x:c>
      <x:c r="AS2308" s="26"/>
      <x:c r="AT2308" s="26"/>
    </x:row>
    <x:row r="2309">
      <x:c r="C2309" s="11" t="str">
        <x:v>M3-L-HCG-BLK-08</x:v>
      </x:c>
      <x:c r="D2309" s="11" t="str">
        <x:v>M3</x:v>
      </x:c>
      <x:c r="E2309" s="11" t="str">
        <x:v>Inland flood</x:v>
      </x:c>
      <x:c r="F2309" s="11" t="str">
        <x:v>L-HCG</x:v>
      </x:c>
      <x:c r="G2309" s="11" t="str">
        <x:v>Flood and hydraulic-control group</x:v>
      </x:c>
      <x:c r="H2309" s="11" t="str">
        <x:v>BLK-08</x:v>
      </x:c>
      <x:c r="I2309" s="19" t="n">
        <x:v>48</x:v>
      </x:c>
      <x:c r="J2309" s="21" t="n">
        <x:v>12</x:v>
      </x:c>
      <x:c r="K2309" s="18" t="n">
        <x:f>'05 Cargo Register'!K69</x:f>
        <x:v>121.5</x:v>
      </x:c>
      <x:c r="L2309" s="18" t="n">
        <x:f>'05 Cargo Register'!N69</x:f>
        <x:v>19</x:v>
      </x:c>
      <x:c r="M2309" s="18" t="n">
        <x:f>'05 Cargo Register'!O69</x:f>
        <x:v>969</x:v>
      </x:c>
      <x:c r="N2309" s="18" t="n">
        <x:f>J2309*K2309</x:f>
        <x:v>1458</x:v>
      </x:c>
      <x:c r="O2309" s="18" t="n">
        <x:f>J2309*L2309</x:f>
        <x:v>228</x:v>
      </x:c>
      <x:c r="P2309" s="18" t="n">
        <x:f>J2309*M2309</x:f>
        <x:v>11628</x:v>
      </x:c>
      <x:c r="Q2309" s="22" t="n">
        <x:f>'01 Controls'!$E$27*'02 Cargo Classes'!$M$14</x:f>
        <x:v>0.05</x:v>
      </x:c>
      <x:c r="R2309" s="22" t="n">
        <x:f>'01 Controls'!$F$27*'02 Cargo Classes'!$N$14</x:f>
        <x:v>0</x:v>
      </x:c>
      <x:c r="S2309" s="22" t="n">
        <x:f>'01 Controls'!$G$27*'02 Cargo Classes'!$O$14</x:f>
        <x:v>0.7</x:v>
      </x:c>
      <x:c r="T2309" s="22" t="n">
        <x:f>'01 Controls'!$H$27*'02 Cargo Classes'!$P$14</x:f>
        <x:v>0.125</x:v>
      </x:c>
      <x:c r="U2309" s="22" t="n">
        <x:f>SUM(Q2309:T2309)</x:f>
        <x:v>0.875</x:v>
      </x:c>
      <x:c r="V2309" s="18" t="n">
        <x:f>IF(U2309=0,0,N2309*Q2309/U2309)</x:f>
        <x:v>83.31428571428572</x:v>
      </x:c>
      <x:c r="W2309" s="18" t="n">
        <x:f>IF(U2309=0,0,P2309*Q2309/U2309)</x:f>
        <x:v>664.4571428571428</x:v>
      </x:c>
      <x:c r="X2309" s="18" t="n">
        <x:f>MAX(V2309,W2309*'01 Controls'!$E$12)</x:f>
        <x:v>166.1142857142857</x:v>
      </x:c>
      <x:c r="Y2309" s="18" t="n">
        <x:f>IF(U2309=0,0,N2309*R2309/U2309)</x:f>
        <x:v>0</x:v>
      </x:c>
      <x:c r="Z2309" s="18" t="n">
        <x:f>IF(U2309=0,0,P2309*R2309/U2309)</x:f>
        <x:v>0</x:v>
      </x:c>
      <x:c r="AA2309" s="18" t="n">
        <x:f>MAX(Y2309,Z2309*'01 Controls'!$E$13)</x:f>
        <x:v>0</x:v>
      </x:c>
      <x:c r="AB2309" s="18" t="n">
        <x:f>IF(U2309=0,0,N2309*S2309/U2309)</x:f>
        <x:v>1166.3999999999999</x:v>
      </x:c>
      <x:c r="AC2309" s="18" t="n">
        <x:f>IF(U2309=0,0,P2309*S2309/U2309)</x:f>
        <x:v>9302.4</x:v>
      </x:c>
      <x:c r="AD2309" s="18" t="n">
        <x:f>MAX(AB2309,AC2309*'01 Controls'!$E$14)</x:f>
        <x:v>1860.48</x:v>
      </x:c>
      <x:c r="AE2309" s="18" t="n">
        <x:f>IF(U2309=0,0,N2309*T2309/U2309)</x:f>
        <x:v>208.28571428571428</x:v>
      </x:c>
      <x:c r="AF2309" s="18" t="n">
        <x:f>IF(U2309=0,0,P2309*T2309/U2309)</x:f>
        <x:v>1661.142857142857</x:v>
      </x:c>
      <x:c r="AG2309" s="18" t="n">
        <x:f>MAX(AE2309,AF2309*'01 Controls'!$E$15)</x:f>
        <x:v>299.00571428571425</x:v>
      </x:c>
      <x:c r="AH2309" s="18" t="n">
        <x:f>SUM(V2309,Y2309,AB2309,AE2309)</x:f>
        <x:v>1457.9999999999998</x:v>
      </x:c>
      <x:c r="AI2309" s="18" t="n">
        <x:f>N2309-AH2309</x:f>
        <x:v>2.2737367544323206e-13</x:v>
      </x:c>
      <x:c r="AJ2309" s="18" t="n">
        <x:f>V2309*INDEX('07 Mode Capacity'!$P$6:$P$17,MATCH("AIR-"&amp;I2309,'07 Mode Capacity'!$C$6:$C$17,0))</x:f>
        <x:v>23.355965130616497</x:v>
      </x:c>
      <x:c r="AK2309" s="18" t="n">
        <x:f>Y2309*INDEX('07 Mode Capacity'!$P$6:$P$17,MATCH("OCEAN-"&amp;I2309,'07 Mode Capacity'!$C$6:$C$17,0))</x:f>
        <x:v>0</x:v>
      </x:c>
      <x:c r="AL2309" s="18" t="n">
        <x:f>AB2309*INDEX('07 Mode Capacity'!$P$6:$P$17,MATCH("LAND-"&amp;I2309,'07 Mode Capacity'!$C$6:$C$17,0))</x:f>
        <x:v>142.35663500176773</x:v>
      </x:c>
      <x:c r="AM2309" s="18" t="n">
        <x:f>AE2309*INDEX('07 Mode Capacity'!$P$6:$P$17,MATCH("INLAND-"&amp;I2309,'07 Mode Capacity'!$C$6:$C$17,0))</x:f>
        <x:v>131.47710124757654</x:v>
      </x:c>
      <x:c r="AN2309" s="18" t="n">
        <x:f>SUM(AJ2309:AM2309)</x:f>
        <x:v>297.18970137996075</x:v>
      </x:c>
      <x:c r="AO2309" s="17" t="n">
        <x:f>IF(N2309=0,1,AN2309/N2309)</x:f>
        <x:v>0.20383381438954784</x:v>
      </x:c>
      <x:c r="AP2309" s="11" t="str">
        <x:f>IF(AO2309&gt;='01 Controls'!$E$16,"PASS","FAIL")</x:f>
        <x:v>FAIL</x:v>
      </x:c>
      <x:c r="AQ2309" s="11" t="str">
        <x:v>UNQUANTIFIED</x:v>
      </x:c>
      <x:c r="AR2309" s="11" t="str">
        <x:v>Position-class planning record; serial item and receiver open</x:v>
      </x:c>
      <x:c r="AS2309" s="26"/>
      <x:c r="AT2309" s="26"/>
    </x:row>
    <x:row r="2310">
      <x:c r="C2310" s="11" t="str">
        <x:v>M3-L-HCG-OOG-80</x:v>
      </x:c>
      <x:c r="D2310" s="11" t="str">
        <x:v>M3</x:v>
      </x:c>
      <x:c r="E2310" s="11" t="str">
        <x:v>Inland flood</x:v>
      </x:c>
      <x:c r="F2310" s="11" t="str">
        <x:v>L-HCG</x:v>
      </x:c>
      <x:c r="G2310" s="11" t="str">
        <x:v>Flood and hydraulic-control group</x:v>
      </x:c>
      <x:c r="H2310" s="11" t="str">
        <x:v>OOG-80</x:v>
      </x:c>
      <x:c r="I2310" s="19" t="n">
        <x:v>72</x:v>
      </x:c>
      <x:c r="J2310" s="21" t="n">
        <x:v>12</x:v>
      </x:c>
      <x:c r="K2310" s="18" t="n">
        <x:f>'05 Cargo Register'!K70</x:f>
        <x:v>303.75</x:v>
      </x:c>
      <x:c r="L2310" s="18" t="n">
        <x:f>'05 Cargo Register'!N70</x:f>
        <x:v>6</x:v>
      </x:c>
      <x:c r="M2310" s="18" t="n">
        <x:f>'05 Cargo Register'!O70</x:f>
        <x:v>1056</x:v>
      </x:c>
      <x:c r="N2310" s="18" t="n">
        <x:f>J2310*K2310</x:f>
        <x:v>3645</x:v>
      </x:c>
      <x:c r="O2310" s="18" t="n">
        <x:f>J2310*L2310</x:f>
        <x:v>72</x:v>
      </x:c>
      <x:c r="P2310" s="18" t="n">
        <x:f>J2310*M2310</x:f>
        <x:v>12672</x:v>
      </x:c>
      <x:c r="Q2310" s="22" t="n">
        <x:f>'01 Controls'!$E$27*'02 Cargo Classes'!$M$15</x:f>
        <x:v>0</x:v>
      </x:c>
      <x:c r="R2310" s="22" t="n">
        <x:f>'01 Controls'!$F$27*'02 Cargo Classes'!$N$15</x:f>
        <x:v>0</x:v>
      </x:c>
      <x:c r="S2310" s="22" t="n">
        <x:f>'01 Controls'!$G$27*'02 Cargo Classes'!$O$15</x:f>
        <x:v>0.42</x:v>
      </x:c>
      <x:c r="T2310" s="22" t="n">
        <x:f>'01 Controls'!$H$27*'02 Cargo Classes'!$P$15</x:f>
        <x:v>0.125</x:v>
      </x:c>
      <x:c r="U2310" s="22" t="n">
        <x:f>SUM(Q2310:T2310)</x:f>
        <x:v>0.5449999999999999</x:v>
      </x:c>
      <x:c r="V2310" s="18" t="n">
        <x:f>IF(U2310=0,0,N2310*Q2310/U2310)</x:f>
        <x:v>0</x:v>
      </x:c>
      <x:c r="W2310" s="18" t="n">
        <x:f>IF(U2310=0,0,P2310*Q2310/U2310)</x:f>
        <x:v>0</x:v>
      </x:c>
      <x:c r="X2310" s="18" t="n">
        <x:f>MAX(V2310,W2310*'01 Controls'!$E$12)</x:f>
        <x:v>0</x:v>
      </x:c>
      <x:c r="Y2310" s="18" t="n">
        <x:f>IF(U2310=0,0,N2310*R2310/U2310)</x:f>
        <x:v>0</x:v>
      </x:c>
      <x:c r="Z2310" s="18" t="n">
        <x:f>IF(U2310=0,0,P2310*R2310/U2310)</x:f>
        <x:v>0</x:v>
      </x:c>
      <x:c r="AA2310" s="18" t="n">
        <x:f>MAX(Y2310,Z2310*'01 Controls'!$E$13)</x:f>
        <x:v>0</x:v>
      </x:c>
      <x:c r="AB2310" s="18" t="n">
        <x:f>IF(U2310=0,0,N2310*S2310/U2310)</x:f>
        <x:v>2808.9908256880735</x:v>
      </x:c>
      <x:c r="AC2310" s="18" t="n">
        <x:f>IF(U2310=0,0,P2310*S2310/U2310)</x:f>
        <x:v>9765.577981651377</x:v>
      </x:c>
      <x:c r="AD2310" s="18" t="n">
        <x:f>MAX(AB2310,AC2310*'01 Controls'!$E$14)</x:f>
        <x:v>2808.9908256880735</x:v>
      </x:c>
      <x:c r="AE2310" s="18" t="n">
        <x:f>IF(U2310=0,0,N2310*T2310/U2310)</x:f>
        <x:v>836.0091743119267</x:v>
      </x:c>
      <x:c r="AF2310" s="18" t="n">
        <x:f>IF(U2310=0,0,P2310*T2310/U2310)</x:f>
        <x:v>2906.422018348624</x:v>
      </x:c>
      <x:c r="AG2310" s="18" t="n">
        <x:f>MAX(AE2310,AF2310*'01 Controls'!$E$15)</x:f>
        <x:v>836.0091743119267</x:v>
      </x:c>
      <x:c r="AH2310" s="18" t="n">
        <x:f>SUM(V2310,Y2310,AB2310,AE2310)</x:f>
        <x:v>3645</x:v>
      </x:c>
      <x:c r="AI2310" s="18" t="n">
        <x:f>N2310-AH2310</x:f>
        <x:v>0</x:v>
      </x:c>
      <x:c r="AJ2310" s="18" t="n">
        <x:f>V2310*INDEX('07 Mode Capacity'!$P$6:$P$17,MATCH("AIR-"&amp;I2310,'07 Mode Capacity'!$C$6:$C$17,0))</x:f>
        <x:v>0</x:v>
      </x:c>
      <x:c r="AK2310" s="18" t="n">
        <x:f>Y2310*INDEX('07 Mode Capacity'!$P$6:$P$17,MATCH("OCEAN-"&amp;I2310,'07 Mode Capacity'!$C$6:$C$17,0))</x:f>
        <x:v>0</x:v>
      </x:c>
      <x:c r="AL2310" s="18" t="n">
        <x:f>AB2310*INDEX('07 Mode Capacity'!$P$6:$P$17,MATCH("LAND-"&amp;I2310,'07 Mode Capacity'!$C$6:$C$17,0))</x:f>
        <x:v>2008.4571616806559</x:v>
      </x:c>
      <x:c r="AM2310" s="18" t="n">
        <x:f>AE2310*INDEX('07 Mode Capacity'!$P$6:$P$17,MATCH("INLAND-"&amp;I2310,'07 Mode Capacity'!$C$6:$C$17,0))</x:f>
        <x:v>836.0091743119267</x:v>
      </x:c>
      <x:c r="AN2310" s="18" t="n">
        <x:f>SUM(AJ2310:AM2310)</x:f>
        <x:v>2844.4663359925826</x:v>
      </x:c>
      <x:c r="AO2310" s="17" t="n">
        <x:f>IF(N2310=0,1,AN2310/N2310)</x:f>
        <x:v>0.7803748521241654</x:v>
      </x:c>
      <x:c r="AP2310" s="11" t="str">
        <x:f>IF(AO2310&gt;='01 Controls'!$E$16,"PASS","FAIL")</x:f>
        <x:v>FAIL</x:v>
      </x:c>
      <x:c r="AQ2310" s="11" t="str">
        <x:v>UNQUANTIFIED</x:v>
      </x:c>
      <x:c r="AR2310" s="11" t="str">
        <x:v>Position-class planning record; serial item and receiver open</x:v>
      </x:c>
      <x:c r="AS2310" s="26"/>
      <x:c r="AT2310" s="26"/>
    </x:row>
    <x:row r="2311">
      <x:c r="C2311" s="11" t="str">
        <x:v>M3-L-DMG-APL-45</x:v>
      </x:c>
      <x:c r="D2311" s="11" t="str">
        <x:v>M3</x:v>
      </x:c>
      <x:c r="E2311" s="11" t="str">
        <x:v>Inland flood</x:v>
      </x:c>
      <x:c r="F2311" s="11" t="str">
        <x:v>L-DMG</x:v>
      </x:c>
      <x:c r="G2311" s="11" t="str">
        <x:v>Debris and materials group</x:v>
      </x:c>
      <x:c r="H2311" s="11" t="str">
        <x:v>APL-45</x:v>
      </x:c>
      <x:c r="I2311" s="19" t="n">
        <x:v>24</x:v>
      </x:c>
      <x:c r="J2311" s="21" t="n">
        <x:v>8</x:v>
      </x:c>
      <x:c r="K2311" s="18" t="n">
        <x:f>'05 Cargo Register'!K71</x:f>
        <x:v>91.125</x:v>
      </x:c>
      <x:c r="L2311" s="18" t="n">
        <x:f>'05 Cargo Register'!N71</x:f>
        <x:v>24</x:v>
      </x:c>
      <x:c r="M2311" s="18" t="n">
        <x:f>'05 Cargo Register'!O71</x:f>
        <x:v>180</x:v>
      </x:c>
      <x:c r="N2311" s="18" t="n">
        <x:f>J2311*K2311</x:f>
        <x:v>729</x:v>
      </x:c>
      <x:c r="O2311" s="18" t="n">
        <x:f>J2311*L2311</x:f>
        <x:v>192</x:v>
      </x:c>
      <x:c r="P2311" s="18" t="n">
        <x:f>J2311*M2311</x:f>
        <x:v>1440</x:v>
      </x:c>
      <x:c r="Q2311" s="22" t="n">
        <x:f>'01 Controls'!$E$27*'02 Cargo Classes'!$M$6</x:f>
        <x:v>0.15000000000000002</x:v>
      </x:c>
      <x:c r="R2311" s="22" t="n">
        <x:f>'01 Controls'!$F$27*'02 Cargo Classes'!$N$6</x:f>
        <x:v>0</x:v>
      </x:c>
      <x:c r="S2311" s="22" t="n">
        <x:f>'01 Controls'!$G$27*'02 Cargo Classes'!$O$6</x:f>
        <x:v>0.7</x:v>
      </x:c>
      <x:c r="T2311" s="22" t="n">
        <x:f>'01 Controls'!$H$27*'02 Cargo Classes'!$P$6</x:f>
        <x:v>0.075</x:v>
      </x:c>
      <x:c r="U2311" s="22" t="n">
        <x:f>SUM(Q2311:T2311)</x:f>
        <x:v>0.9249999999999999</x:v>
      </x:c>
      <x:c r="V2311" s="18" t="n">
        <x:f>IF(U2311=0,0,N2311*Q2311/U2311)</x:f>
        <x:v>118.21621621621625</x:v>
      </x:c>
      <x:c r="W2311" s="18" t="n">
        <x:f>IF(U2311=0,0,P2311*Q2311/U2311)</x:f>
        <x:v>233.51351351351357</x:v>
      </x:c>
      <x:c r="X2311" s="18" t="n">
        <x:f>MAX(V2311,W2311*'01 Controls'!$E$12)</x:f>
        <x:v>118.21621621621625</x:v>
      </x:c>
      <x:c r="Y2311" s="18" t="n">
        <x:f>IF(U2311=0,0,N2311*R2311/U2311)</x:f>
        <x:v>0</x:v>
      </x:c>
      <x:c r="Z2311" s="18" t="n">
        <x:f>IF(U2311=0,0,P2311*R2311/U2311)</x:f>
        <x:v>0</x:v>
      </x:c>
      <x:c r="AA2311" s="18" t="n">
        <x:f>MAX(Y2311,Z2311*'01 Controls'!$E$13)</x:f>
        <x:v>0</x:v>
      </x:c>
      <x:c r="AB2311" s="18" t="n">
        <x:f>IF(U2311=0,0,N2311*S2311/U2311)</x:f>
        <x:v>551.6756756756756</x:v>
      </x:c>
      <x:c r="AC2311" s="18" t="n">
        <x:f>IF(U2311=0,0,P2311*S2311/U2311)</x:f>
        <x:v>1089.7297297297298</x:v>
      </x:c>
      <x:c r="AD2311" s="18" t="n">
        <x:f>MAX(AB2311,AC2311*'01 Controls'!$E$14)</x:f>
        <x:v>551.6756756756756</x:v>
      </x:c>
      <x:c r="AE2311" s="18" t="n">
        <x:f>IF(U2311=0,0,N2311*T2311/U2311)</x:f>
        <x:v>59.10810810810811</x:v>
      </x:c>
      <x:c r="AF2311" s="18" t="n">
        <x:f>IF(U2311=0,0,P2311*T2311/U2311)</x:f>
        <x:v>116.75675675675677</x:v>
      </x:c>
      <x:c r="AG2311" s="18" t="n">
        <x:f>MAX(AE2311,AF2311*'01 Controls'!$E$15)</x:f>
        <x:v>59.10810810810811</x:v>
      </x:c>
      <x:c r="AH2311" s="18" t="n">
        <x:f>SUM(V2311,Y2311,AB2311,AE2311)</x:f>
        <x:v>729</x:v>
      </x:c>
      <x:c r="AI2311" s="18" t="n">
        <x:f>N2311-AH2311</x:f>
        <x:v>0</x:v>
      </x:c>
      <x:c r="AJ2311" s="18" t="n">
        <x:f>V2311*INDEX('07 Mode Capacity'!$P$6:$P$17,MATCH("AIR-"&amp;I2311,'07 Mode Capacity'!$C$6:$C$17,0))</x:f>
        <x:v>23.98773331695177</x:v>
      </x:c>
      <x:c r="AK2311" s="18" t="n">
        <x:f>Y2311*INDEX('07 Mode Capacity'!$P$6:$P$17,MATCH("OCEAN-"&amp;I2311,'07 Mode Capacity'!$C$6:$C$17,0))</x:f>
        <x:v>0</x:v>
      </x:c>
      <x:c r="AL2311" s="18" t="n">
        <x:f>AB2311*INDEX('07 Mode Capacity'!$P$6:$P$17,MATCH("LAND-"&amp;I2311,'07 Mode Capacity'!$C$6:$C$17,0))</x:f>
        <x:v>211.01645583193525</x:v>
      </x:c>
      <x:c r="AM2311" s="18" t="n">
        <x:f>AE2311*INDEX('07 Mode Capacity'!$P$6:$P$17,MATCH("INLAND-"&amp;I2311,'07 Mode Capacity'!$C$6:$C$17,0))</x:f>
        <x:v>59.10810810810811</x:v>
      </x:c>
      <x:c r="AN2311" s="18" t="n">
        <x:f>SUM(AJ2311:AM2311)</x:f>
        <x:v>294.11229725699513</x:v>
      </x:c>
      <x:c r="AO2311" s="17" t="n">
        <x:f>IF(N2311=0,1,AN2311/N2311)</x:f>
        <x:v>0.4034462239464954</x:v>
      </x:c>
      <x:c r="AP2311" s="11" t="str">
        <x:f>IF(AO2311&gt;='01 Controls'!$E$16,"PASS","FAIL")</x:f>
        <x:v>FAIL</x:v>
      </x:c>
      <x:c r="AQ2311" s="11" t="str">
        <x:v>UNQUANTIFIED</x:v>
      </x:c>
      <x:c r="AR2311" s="11" t="str">
        <x:v>Position-class planning record; serial item and receiver open</x:v>
      </x:c>
      <x:c r="AS2311" s="26"/>
      <x:c r="AT2311" s="26"/>
    </x:row>
    <x:row r="2312">
      <x:c r="C2312" s="11" t="str">
        <x:v>M3-L-DMG-ISO-18</x:v>
      </x:c>
      <x:c r="D2312" s="11" t="str">
        <x:v>M3</x:v>
      </x:c>
      <x:c r="E2312" s="11" t="str">
        <x:v>Inland flood</x:v>
      </x:c>
      <x:c r="F2312" s="11" t="str">
        <x:v>L-DMG</x:v>
      </x:c>
      <x:c r="G2312" s="11" t="str">
        <x:v>Debris and materials group</x:v>
      </x:c>
      <x:c r="H2312" s="11" t="str">
        <x:v>ISO-18</x:v>
      </x:c>
      <x:c r="I2312" s="19" t="n">
        <x:v>48</x:v>
      </x:c>
      <x:c r="J2312" s="21" t="n">
        <x:v>8</x:v>
      </x:c>
      <x:c r="K2312" s="18" t="n">
        <x:f>'05 Cargo Register'!K72</x:f>
        <x:v>364.5</x:v>
      </x:c>
      <x:c r="L2312" s="18" t="n">
        <x:f>'05 Cargo Register'!N72</x:f>
        <x:v>24</x:v>
      </x:c>
      <x:c r="M2312" s="18" t="n">
        <x:f>'05 Cargo Register'!O72</x:f>
        <x:v>633.6</x:v>
      </x:c>
      <x:c r="N2312" s="18" t="n">
        <x:f>J2312*K2312</x:f>
        <x:v>2916</x:v>
      </x:c>
      <x:c r="O2312" s="18" t="n">
        <x:f>J2312*L2312</x:f>
        <x:v>192</x:v>
      </x:c>
      <x:c r="P2312" s="18" t="n">
        <x:f>J2312*M2312</x:f>
        <x:v>5068.8</x:v>
      </x:c>
      <x:c r="Q2312" s="22" t="n">
        <x:f>'01 Controls'!$E$27*'02 Cargo Classes'!$M$7</x:f>
        <x:v>0.010000000000000002</x:v>
      </x:c>
      <x:c r="R2312" s="22" t="n">
        <x:f>'01 Controls'!$F$27*'02 Cargo Classes'!$N$7</x:f>
        <x:v>0</x:v>
      </x:c>
      <x:c r="S2312" s="22" t="n">
        <x:f>'01 Controls'!$G$27*'02 Cargo Classes'!$O$7</x:f>
        <x:v>0.84</x:v>
      </x:c>
      <x:c r="T2312" s="22" t="n">
        <x:f>'01 Controls'!$H$27*'02 Cargo Classes'!$P$7</x:f>
        <x:v>0.2</x:v>
      </x:c>
      <x:c r="U2312" s="22" t="n">
        <x:f>SUM(Q2312:T2312)</x:f>
        <x:v>1.05</x:v>
      </x:c>
      <x:c r="V2312" s="18" t="n">
        <x:f>IF(U2312=0,0,N2312*Q2312/U2312)</x:f>
        <x:v>27.771428571428576</x:v>
      </x:c>
      <x:c r="W2312" s="18" t="n">
        <x:f>IF(U2312=0,0,P2312*Q2312/U2312)</x:f>
        <x:v>48.274285714285725</x:v>
      </x:c>
      <x:c r="X2312" s="18" t="n">
        <x:f>MAX(V2312,W2312*'01 Controls'!$E$12)</x:f>
        <x:v>27.771428571428576</x:v>
      </x:c>
      <x:c r="Y2312" s="18" t="n">
        <x:f>IF(U2312=0,0,N2312*R2312/U2312)</x:f>
        <x:v>0</x:v>
      </x:c>
      <x:c r="Z2312" s="18" t="n">
        <x:f>IF(U2312=0,0,P2312*R2312/U2312)</x:f>
        <x:v>0</x:v>
      </x:c>
      <x:c r="AA2312" s="18" t="n">
        <x:f>MAX(Y2312,Z2312*'01 Controls'!$E$13)</x:f>
        <x:v>0</x:v>
      </x:c>
      <x:c r="AB2312" s="18" t="n">
        <x:f>IF(U2312=0,0,N2312*S2312/U2312)</x:f>
        <x:v>2332.7999999999997</x:v>
      </x:c>
      <x:c r="AC2312" s="18" t="n">
        <x:f>IF(U2312=0,0,P2312*S2312/U2312)</x:f>
        <x:v>4055.04</x:v>
      </x:c>
      <x:c r="AD2312" s="18" t="n">
        <x:f>MAX(AB2312,AC2312*'01 Controls'!$E$14)</x:f>
        <x:v>2332.7999999999997</x:v>
      </x:c>
      <x:c r="AE2312" s="18" t="n">
        <x:f>IF(U2312=0,0,N2312*T2312/U2312)</x:f>
        <x:v>555.4285714285714</x:v>
      </x:c>
      <x:c r="AF2312" s="18" t="n">
        <x:f>IF(U2312=0,0,P2312*T2312/U2312)</x:f>
        <x:v>965.4857142857144</x:v>
      </x:c>
      <x:c r="AG2312" s="18" t="n">
        <x:f>MAX(AE2312,AF2312*'01 Controls'!$E$15)</x:f>
        <x:v>555.4285714285714</x:v>
      </x:c>
      <x:c r="AH2312" s="18" t="n">
        <x:f>SUM(V2312,Y2312,AB2312,AE2312)</x:f>
        <x:v>2916</x:v>
      </x:c>
      <x:c r="AI2312" s="18" t="n">
        <x:f>N2312-AH2312</x:f>
        <x:v>0</x:v>
      </x:c>
      <x:c r="AJ2312" s="18" t="n">
        <x:f>V2312*INDEX('07 Mode Capacity'!$P$6:$P$17,MATCH("AIR-"&amp;I2312,'07 Mode Capacity'!$C$6:$C$17,0))</x:f>
        <x:v>7.7853217102054995</x:v>
      </x:c>
      <x:c r="AK2312" s="18" t="n">
        <x:f>Y2312*INDEX('07 Mode Capacity'!$P$6:$P$17,MATCH("OCEAN-"&amp;I2312,'07 Mode Capacity'!$C$6:$C$17,0))</x:f>
        <x:v>0</x:v>
      </x:c>
      <x:c r="AL2312" s="18" t="n">
        <x:f>AB2312*INDEX('07 Mode Capacity'!$P$6:$P$17,MATCH("LAND-"&amp;I2312,'07 Mode Capacity'!$C$6:$C$17,0))</x:f>
        <x:v>284.71327000353546</x:v>
      </x:c>
      <x:c r="AM2312" s="18" t="n">
        <x:f>AE2312*INDEX('07 Mode Capacity'!$P$6:$P$17,MATCH("INLAND-"&amp;I2312,'07 Mode Capacity'!$C$6:$C$17,0))</x:f>
        <x:v>350.6056033268708</x:v>
      </x:c>
      <x:c r="AN2312" s="18" t="n">
        <x:f>SUM(AJ2312:AM2312)</x:f>
        <x:v>643.1041950406118</x:v>
      </x:c>
      <x:c r="AO2312" s="17" t="n">
        <x:f>IF(N2312=0,1,AN2312/N2312)</x:f>
        <x:v>0.22054327676289842</x:v>
      </x:c>
      <x:c r="AP2312" s="11" t="str">
        <x:f>IF(AO2312&gt;='01 Controls'!$E$16,"PASS","FAIL")</x:f>
        <x:v>FAIL</x:v>
      </x:c>
      <x:c r="AQ2312" s="11" t="str">
        <x:v>UNQUANTIFIED</x:v>
      </x:c>
      <x:c r="AR2312" s="11" t="str">
        <x:v>Position-class planning record; serial item and receiver open</x:v>
      </x:c>
      <x:c r="AS2312" s="26"/>
      <x:c r="AT2312" s="26"/>
    </x:row>
    <x:row r="2313">
      <x:c r="C2313" s="11" t="str">
        <x:v>M3-L-DMG-COL-12</x:v>
      </x:c>
      <x:c r="D2313" s="11" t="str">
        <x:v>M3</x:v>
      </x:c>
      <x:c r="E2313" s="11" t="str">
        <x:v>Inland flood</x:v>
      </x:c>
      <x:c r="F2313" s="11" t="str">
        <x:v>L-DMG</x:v>
      </x:c>
      <x:c r="G2313" s="11" t="str">
        <x:v>Debris and materials group</x:v>
      </x:c>
      <x:c r="H2313" s="11" t="str">
        <x:v>COL-12</x:v>
      </x:c>
      <x:c r="I2313" s="19" t="n">
        <x:v>24</x:v>
      </x:c>
      <x:c r="J2313" s="21" t="n">
        <x:v>8</x:v>
      </x:c>
      <x:c r="K2313" s="18" t="n">
        <x:f>'05 Cargo Register'!K73</x:f>
        <x:v>60.75</x:v>
      </x:c>
      <x:c r="L2313" s="18" t="n">
        <x:f>'05 Cargo Register'!N73</x:f>
        <x:v>7</x:v>
      </x:c>
      <x:c r="M2313" s="18" t="n">
        <x:f>'05 Cargo Register'!O73</x:f>
        <x:v>184.8</x:v>
      </x:c>
      <x:c r="N2313" s="18" t="n">
        <x:f>J2313*K2313</x:f>
        <x:v>486</x:v>
      </x:c>
      <x:c r="O2313" s="18" t="n">
        <x:f>J2313*L2313</x:f>
        <x:v>56</x:v>
      </x:c>
      <x:c r="P2313" s="18" t="n">
        <x:f>J2313*M2313</x:f>
        <x:v>1478.4</x:v>
      </x:c>
      <x:c r="Q2313" s="22" t="n">
        <x:f>'01 Controls'!$E$27*'02 Cargo Classes'!$M$8</x:f>
        <x:v>0.1</x:v>
      </x:c>
      <x:c r="R2313" s="22" t="n">
        <x:f>'01 Controls'!$F$27*'02 Cargo Classes'!$N$8</x:f>
        <x:v>0</x:v>
      </x:c>
      <x:c r="S2313" s="22" t="n">
        <x:f>'01 Controls'!$G$27*'02 Cargo Classes'!$O$8</x:f>
        <x:v>0.84</x:v>
      </x:c>
      <x:c r="T2313" s="22" t="n">
        <x:f>'01 Controls'!$H$27*'02 Cargo Classes'!$P$8</x:f>
        <x:v>0.05</x:v>
      </x:c>
      <x:c r="U2313" s="22" t="n">
        <x:f>SUM(Q2313:T2313)</x:f>
        <x:v>0.99</x:v>
      </x:c>
      <x:c r="V2313" s="18" t="n">
        <x:f>IF(U2313=0,0,N2313*Q2313/U2313)</x:f>
        <x:v>49.09090909090909</x:v>
      </x:c>
      <x:c r="W2313" s="18" t="n">
        <x:f>IF(U2313=0,0,P2313*Q2313/U2313)</x:f>
        <x:v>149.33333333333334</x:v>
      </x:c>
      <x:c r="X2313" s="18" t="n">
        <x:f>MAX(V2313,W2313*'01 Controls'!$E$12)</x:f>
        <x:v>49.09090909090909</x:v>
      </x:c>
      <x:c r="Y2313" s="18" t="n">
        <x:f>IF(U2313=0,0,N2313*R2313/U2313)</x:f>
        <x:v>0</x:v>
      </x:c>
      <x:c r="Z2313" s="18" t="n">
        <x:f>IF(U2313=0,0,P2313*R2313/U2313)</x:f>
        <x:v>0</x:v>
      </x:c>
      <x:c r="AA2313" s="18" t="n">
        <x:f>MAX(Y2313,Z2313*'01 Controls'!$E$13)</x:f>
        <x:v>0</x:v>
      </x:c>
      <x:c r="AB2313" s="18" t="n">
        <x:f>IF(U2313=0,0,N2313*S2313/U2313)</x:f>
        <x:v>412.3636363636364</x:v>
      </x:c>
      <x:c r="AC2313" s="18" t="n">
        <x:f>IF(U2313=0,0,P2313*S2313/U2313)</x:f>
        <x:v>1254.4</x:v>
      </x:c>
      <x:c r="AD2313" s="18" t="n">
        <x:f>MAX(AB2313,AC2313*'01 Controls'!$E$14)</x:f>
        <x:v>412.3636363636364</x:v>
      </x:c>
      <x:c r="AE2313" s="18" t="n">
        <x:f>IF(U2313=0,0,N2313*T2313/U2313)</x:f>
        <x:v>24.545454545454547</x:v>
      </x:c>
      <x:c r="AF2313" s="18" t="n">
        <x:f>IF(U2313=0,0,P2313*T2313/U2313)</x:f>
        <x:v>74.66666666666667</x:v>
      </x:c>
      <x:c r="AG2313" s="18" t="n">
        <x:f>MAX(AE2313,AF2313*'01 Controls'!$E$15)</x:f>
        <x:v>24.545454545454547</x:v>
      </x:c>
      <x:c r="AH2313" s="18" t="n">
        <x:f>SUM(V2313,Y2313,AB2313,AE2313)</x:f>
        <x:v>486.00000000000006</x:v>
      </x:c>
      <x:c r="AI2313" s="18" t="n">
        <x:f>N2313-AH2313</x:f>
        <x:v>-5.684341886080802e-14</x:v>
      </x:c>
      <x:c r="AJ2313" s="18" t="n">
        <x:f>V2313*INDEX('07 Mode Capacity'!$P$6:$P$17,MATCH("AIR-"&amp;I2313,'07 Mode Capacity'!$C$6:$C$17,0))</x:f>
        <x:v>9.961236057544504</x:v>
      </x:c>
      <x:c r="AK2313" s="18" t="n">
        <x:f>Y2313*INDEX('07 Mode Capacity'!$P$6:$P$17,MATCH("OCEAN-"&amp;I2313,'07 Mode Capacity'!$C$6:$C$17,0))</x:f>
        <x:v>0</x:v>
      </x:c>
      <x:c r="AL2313" s="18" t="n">
        <x:f>AB2313*INDEX('07 Mode Capacity'!$P$6:$P$17,MATCH("LAND-"&amp;I2313,'07 Mode Capacity'!$C$6:$C$17,0))</x:f>
        <x:v>157.72947203599202</x:v>
      </x:c>
      <x:c r="AM2313" s="18" t="n">
        <x:f>AE2313*INDEX('07 Mode Capacity'!$P$6:$P$17,MATCH("INLAND-"&amp;I2313,'07 Mode Capacity'!$C$6:$C$17,0))</x:f>
        <x:v>24.545454545454547</x:v>
      </x:c>
      <x:c r="AN2313" s="18" t="n">
        <x:f>SUM(AJ2313:AM2313)</x:f>
        <x:v>192.23616263899106</x:v>
      </x:c>
      <x:c r="AO2313" s="17" t="n">
        <x:f>IF(N2313=0,1,AN2313/N2313)</x:f>
        <x:v>0.3955476597510104</x:v>
      </x:c>
      <x:c r="AP2313" s="11" t="str">
        <x:f>IF(AO2313&gt;='01 Controls'!$E$16,"PASS","FAIL")</x:f>
        <x:v>FAIL</x:v>
      </x:c>
      <x:c r="AQ2313" s="11" t="str">
        <x:v>UNQUANTIFIED</x:v>
      </x:c>
      <x:c r="AR2313" s="11" t="str">
        <x:v>Position-class planning record; serial item and receiver open</x:v>
      </x:c>
      <x:c r="AS2313" s="26"/>
      <x:c r="AT2313" s="26"/>
    </x:row>
    <x:row r="2314">
      <x:c r="C2314" s="11" t="str">
        <x:v>M3-L-DMG-BAT-22</x:v>
      </x:c>
      <x:c r="D2314" s="11" t="str">
        <x:v>M3</x:v>
      </x:c>
      <x:c r="E2314" s="11" t="str">
        <x:v>Inland flood</x:v>
      </x:c>
      <x:c r="F2314" s="11" t="str">
        <x:v>L-DMG</x:v>
      </x:c>
      <x:c r="G2314" s="11" t="str">
        <x:v>Debris and materials group</x:v>
      </x:c>
      <x:c r="H2314" s="11" t="str">
        <x:v>BAT-22</x:v>
      </x:c>
      <x:c r="I2314" s="19" t="n">
        <x:v>48</x:v>
      </x:c>
      <x:c r="J2314" s="21" t="n">
        <x:v>8</x:v>
      </x:c>
      <x:c r="K2314" s="18" t="n">
        <x:f>'05 Cargo Register'!K74</x:f>
        <x:v>243</x:v>
      </x:c>
      <x:c r="L2314" s="18" t="n">
        <x:f>'05 Cargo Register'!N74</x:f>
        <x:v>14</x:v>
      </x:c>
      <x:c r="M2314" s="18" t="n">
        <x:f>'05 Cargo Register'!O74</x:f>
        <x:v>369.6</x:v>
      </x:c>
      <x:c r="N2314" s="18" t="n">
        <x:f>J2314*K2314</x:f>
        <x:v>1944</x:v>
      </x:c>
      <x:c r="O2314" s="18" t="n">
        <x:f>J2314*L2314</x:f>
        <x:v>112</x:v>
      </x:c>
      <x:c r="P2314" s="18" t="n">
        <x:f>J2314*M2314</x:f>
        <x:v>2956.8</x:v>
      </x:c>
      <x:c r="Q2314" s="22" t="n">
        <x:f>'01 Controls'!$E$27*'02 Cargo Classes'!$M$9</x:f>
        <x:v>0</x:v>
      </x:c>
      <x:c r="R2314" s="22" t="n">
        <x:f>'01 Controls'!$F$27*'02 Cargo Classes'!$N$9</x:f>
        <x:v>0</x:v>
      </x:c>
      <x:c r="S2314" s="22" t="n">
        <x:f>'01 Controls'!$G$27*'02 Cargo Classes'!$O$9</x:f>
        <x:v>0.7</x:v>
      </x:c>
      <x:c r="T2314" s="22" t="n">
        <x:f>'01 Controls'!$H$27*'02 Cargo Classes'!$P$9</x:f>
        <x:v>0.125</x:v>
      </x:c>
      <x:c r="U2314" s="22" t="n">
        <x:f>SUM(Q2314:T2314)</x:f>
        <x:v>0.825</x:v>
      </x:c>
      <x:c r="V2314" s="18" t="n">
        <x:f>IF(U2314=0,0,N2314*Q2314/U2314)</x:f>
        <x:v>0</x:v>
      </x:c>
      <x:c r="W2314" s="18" t="n">
        <x:f>IF(U2314=0,0,P2314*Q2314/U2314)</x:f>
        <x:v>0</x:v>
      </x:c>
      <x:c r="X2314" s="18" t="n">
        <x:f>MAX(V2314,W2314*'01 Controls'!$E$12)</x:f>
        <x:v>0</x:v>
      </x:c>
      <x:c r="Y2314" s="18" t="n">
        <x:f>IF(U2314=0,0,N2314*R2314/U2314)</x:f>
        <x:v>0</x:v>
      </x:c>
      <x:c r="Z2314" s="18" t="n">
        <x:f>IF(U2314=0,0,P2314*R2314/U2314)</x:f>
        <x:v>0</x:v>
      </x:c>
      <x:c r="AA2314" s="18" t="n">
        <x:f>MAX(Y2314,Z2314*'01 Controls'!$E$13)</x:f>
        <x:v>0</x:v>
      </x:c>
      <x:c r="AB2314" s="18" t="n">
        <x:f>IF(U2314=0,0,N2314*S2314/U2314)</x:f>
        <x:v>1649.4545454545455</x:v>
      </x:c>
      <x:c r="AC2314" s="18" t="n">
        <x:f>IF(U2314=0,0,P2314*S2314/U2314)</x:f>
        <x:v>2508.8</x:v>
      </x:c>
      <x:c r="AD2314" s="18" t="n">
        <x:f>MAX(AB2314,AC2314*'01 Controls'!$E$14)</x:f>
        <x:v>1649.4545454545455</x:v>
      </x:c>
      <x:c r="AE2314" s="18" t="n">
        <x:f>IF(U2314=0,0,N2314*T2314/U2314)</x:f>
        <x:v>294.54545454545456</x:v>
      </x:c>
      <x:c r="AF2314" s="18" t="n">
        <x:f>IF(U2314=0,0,P2314*T2314/U2314)</x:f>
        <x:v>448.00000000000006</x:v>
      </x:c>
      <x:c r="AG2314" s="18" t="n">
        <x:f>MAX(AE2314,AF2314*'01 Controls'!$E$15)</x:f>
        <x:v>294.54545454545456</x:v>
      </x:c>
      <x:c r="AH2314" s="18" t="n">
        <x:f>SUM(V2314,Y2314,AB2314,AE2314)</x:f>
        <x:v>1944</x:v>
      </x:c>
      <x:c r="AI2314" s="18" t="n">
        <x:f>N2314-AH2314</x:f>
        <x:v>0</x:v>
      </x:c>
      <x:c r="AJ2314" s="18" t="n">
        <x:f>V2314*INDEX('07 Mode Capacity'!$P$6:$P$17,MATCH("AIR-"&amp;I2314,'07 Mode Capacity'!$C$6:$C$17,0))</x:f>
        <x:v>0</x:v>
      </x:c>
      <x:c r="AK2314" s="18" t="n">
        <x:f>Y2314*INDEX('07 Mode Capacity'!$P$6:$P$17,MATCH("OCEAN-"&amp;I2314,'07 Mode Capacity'!$C$6:$C$17,0))</x:f>
        <x:v>0</x:v>
      </x:c>
      <x:c r="AL2314" s="18" t="n">
        <x:f>AB2314*INDEX('07 Mode Capacity'!$P$6:$P$17,MATCH("LAND-"&amp;I2314,'07 Mode Capacity'!$C$6:$C$17,0))</x:f>
        <x:v>201.31241313381298</x:v>
      </x:c>
      <x:c r="AM2314" s="18" t="n">
        <x:f>AE2314*INDEX('07 Mode Capacity'!$P$6:$P$17,MATCH("INLAND-"&amp;I2314,'07 Mode Capacity'!$C$6:$C$17,0))</x:f>
        <x:v>185.92721388546178</x:v>
      </x:c>
      <x:c r="AN2314" s="18" t="n">
        <x:f>SUM(AJ2314:AM2314)</x:f>
        <x:v>387.23962701927474</x:v>
      </x:c>
      <x:c r="AO2314" s="17" t="n">
        <x:f>IF(N2314=0,1,AN2314/N2314)</x:f>
        <x:v>0.19919733900168454</x:v>
      </x:c>
      <x:c r="AP2314" s="11" t="str">
        <x:f>IF(AO2314&gt;='01 Controls'!$E$16,"PASS","FAIL")</x:f>
        <x:v>FAIL</x:v>
      </x:c>
      <x:c r="AQ2314" s="11" t="str">
        <x:v>UNQUANTIFIED</x:v>
      </x:c>
      <x:c r="AR2314" s="11" t="str">
        <x:v>Position-class planning record; serial item and receiver open</x:v>
      </x:c>
      <x:c r="AS2314" s="26"/>
      <x:c r="AT2314" s="26"/>
    </x:row>
    <x:row r="2315">
      <x:c r="C2315" s="11" t="str">
        <x:v>M3-L-DMG-TNK-20</x:v>
      </x:c>
      <x:c r="D2315" s="11" t="str">
        <x:v>M3</x:v>
      </x:c>
      <x:c r="E2315" s="11" t="str">
        <x:v>Inland flood</x:v>
      </x:c>
      <x:c r="F2315" s="11" t="str">
        <x:v>L-DMG</x:v>
      </x:c>
      <x:c r="G2315" s="11" t="str">
        <x:v>Debris and materials group</x:v>
      </x:c>
      <x:c r="H2315" s="11" t="str">
        <x:v>TNK-20</x:v>
      </x:c>
      <x:c r="I2315" s="19" t="n">
        <x:v>48</x:v>
      </x:c>
      <x:c r="J2315" s="21" t="n">
        <x:v>8</x:v>
      </x:c>
      <x:c r="K2315" s="18" t="n">
        <x:f>'05 Cargo Register'!K75</x:f>
        <x:v>243</x:v>
      </x:c>
      <x:c r="L2315" s="18" t="n">
        <x:f>'05 Cargo Register'!N75</x:f>
        <x:v>15</x:v>
      </x:c>
      <x:c r="M2315" s="18" t="n">
        <x:f>'05 Cargo Register'!O75</x:f>
        <x:v>318.75</x:v>
      </x:c>
      <x:c r="N2315" s="18" t="n">
        <x:f>J2315*K2315</x:f>
        <x:v>1944</x:v>
      </x:c>
      <x:c r="O2315" s="18" t="n">
        <x:f>J2315*L2315</x:f>
        <x:v>120</x:v>
      </x:c>
      <x:c r="P2315" s="18" t="n">
        <x:f>J2315*M2315</x:f>
        <x:v>2550</x:v>
      </x:c>
      <x:c r="Q2315" s="22" t="n">
        <x:f>'01 Controls'!$E$27*'02 Cargo Classes'!$M$10</x:f>
        <x:v>0</x:v>
      </x:c>
      <x:c r="R2315" s="22" t="n">
        <x:f>'01 Controls'!$F$27*'02 Cargo Classes'!$N$10</x:f>
        <x:v>0</x:v>
      </x:c>
      <x:c r="S2315" s="22" t="n">
        <x:f>'01 Controls'!$G$27*'02 Cargo Classes'!$O$10</x:f>
        <x:v>0.7</x:v>
      </x:c>
      <x:c r="T2315" s="22" t="n">
        <x:f>'01 Controls'!$H$27*'02 Cargo Classes'!$P$10</x:f>
        <x:v>0.25</x:v>
      </x:c>
      <x:c r="U2315" s="22" t="n">
        <x:f>SUM(Q2315:T2315)</x:f>
        <x:v>0.95</x:v>
      </x:c>
      <x:c r="V2315" s="18" t="n">
        <x:f>IF(U2315=0,0,N2315*Q2315/U2315)</x:f>
        <x:v>0</x:v>
      </x:c>
      <x:c r="W2315" s="18" t="n">
        <x:f>IF(U2315=0,0,P2315*Q2315/U2315)</x:f>
        <x:v>0</x:v>
      </x:c>
      <x:c r="X2315" s="18" t="n">
        <x:f>MAX(V2315,W2315*'01 Controls'!$E$12)</x:f>
        <x:v>0</x:v>
      </x:c>
      <x:c r="Y2315" s="18" t="n">
        <x:f>IF(U2315=0,0,N2315*R2315/U2315)</x:f>
        <x:v>0</x:v>
      </x:c>
      <x:c r="Z2315" s="18" t="n">
        <x:f>IF(U2315=0,0,P2315*R2315/U2315)</x:f>
        <x:v>0</x:v>
      </x:c>
      <x:c r="AA2315" s="18" t="n">
        <x:f>MAX(Y2315,Z2315*'01 Controls'!$E$13)</x:f>
        <x:v>0</x:v>
      </x:c>
      <x:c r="AB2315" s="18" t="n">
        <x:f>IF(U2315=0,0,N2315*S2315/U2315)</x:f>
        <x:v>1432.421052631579</x:v>
      </x:c>
      <x:c r="AC2315" s="18" t="n">
        <x:f>IF(U2315=0,0,P2315*S2315/U2315)</x:f>
        <x:v>1878.9473684210527</x:v>
      </x:c>
      <x:c r="AD2315" s="18" t="n">
        <x:f>MAX(AB2315,AC2315*'01 Controls'!$E$14)</x:f>
        <x:v>1432.421052631579</x:v>
      </x:c>
      <x:c r="AE2315" s="18" t="n">
        <x:f>IF(U2315=0,0,N2315*T2315/U2315)</x:f>
        <x:v>511.5789473684211</x:v>
      </x:c>
      <x:c r="AF2315" s="18" t="n">
        <x:f>IF(U2315=0,0,P2315*T2315/U2315)</x:f>
        <x:v>671.0526315789474</x:v>
      </x:c>
      <x:c r="AG2315" s="18" t="n">
        <x:f>MAX(AE2315,AF2315*'01 Controls'!$E$15)</x:f>
        <x:v>511.5789473684211</x:v>
      </x:c>
      <x:c r="AH2315" s="18" t="n">
        <x:f>SUM(V2315,Y2315,AB2315,AE2315)</x:f>
        <x:v>1944</x:v>
      </x:c>
      <x:c r="AI2315" s="18" t="n">
        <x:f>N2315-AH2315</x:f>
        <x:v>0</x:v>
      </x:c>
      <x:c r="AJ2315" s="18" t="n">
        <x:f>V2315*INDEX('07 Mode Capacity'!$P$6:$P$17,MATCH("AIR-"&amp;I2315,'07 Mode Capacity'!$C$6:$C$17,0))</x:f>
        <x:v>0</x:v>
      </x:c>
      <x:c r="AK2315" s="18" t="n">
        <x:f>Y2315*INDEX('07 Mode Capacity'!$P$6:$P$17,MATCH("OCEAN-"&amp;I2315,'07 Mode Capacity'!$C$6:$C$17,0))</x:f>
        <x:v>0</x:v>
      </x:c>
      <x:c r="AL2315" s="18" t="n">
        <x:f>AB2315*INDEX('07 Mode Capacity'!$P$6:$P$17,MATCH("LAND-"&amp;I2315,'07 Mode Capacity'!$C$6:$C$17,0))</x:f>
        <x:v>174.82393772146915</x:v>
      </x:c>
      <x:c r="AM2315" s="18" t="n">
        <x:f>AE2315*INDEX('07 Mode Capacity'!$P$6:$P$17,MATCH("INLAND-"&amp;I2315,'07 Mode Capacity'!$C$6:$C$17,0))</x:f>
        <x:v>322.9262135905389</x:v>
      </x:c>
      <x:c r="AN2315" s="18" t="n">
        <x:f>SUM(AJ2315:AM2315)</x:f>
        <x:v>497.75015131200803</x:v>
      </x:c>
      <x:c r="AO2315" s="17" t="n">
        <x:f>IF(N2315=0,1,AN2315/N2315)</x:f>
        <x:v>0.25604431651852266</x:v>
      </x:c>
      <x:c r="AP2315" s="11" t="str">
        <x:f>IF(AO2315&gt;='01 Controls'!$E$16,"PASS","FAIL")</x:f>
        <x:v>FAIL</x:v>
      </x:c>
      <x:c r="AQ2315" s="11" t="str">
        <x:v>UNQUANTIFIED</x:v>
      </x:c>
      <x:c r="AR2315" s="11" t="str">
        <x:v>Position-class planning record; serial item and receiver open</x:v>
      </x:c>
      <x:c r="AS2315" s="26"/>
      <x:c r="AT2315" s="26"/>
    </x:row>
    <x:row r="2316">
      <x:c r="C2316" s="11" t="str">
        <x:v>M3-L-DMG-FLR-24</x:v>
      </x:c>
      <x:c r="D2316" s="11" t="str">
        <x:v>M3</x:v>
      </x:c>
      <x:c r="E2316" s="11" t="str">
        <x:v>Inland flood</x:v>
      </x:c>
      <x:c r="F2316" s="11" t="str">
        <x:v>L-DMG</x:v>
      </x:c>
      <x:c r="G2316" s="11" t="str">
        <x:v>Debris and materials group</x:v>
      </x:c>
      <x:c r="H2316" s="11" t="str">
        <x:v>FLR-24</x:v>
      </x:c>
      <x:c r="I2316" s="19" t="n">
        <x:v>48</x:v>
      </x:c>
      <x:c r="J2316" s="21" t="n">
        <x:v>8</x:v>
      </x:c>
      <x:c r="K2316" s="18" t="n">
        <x:f>'05 Cargo Register'!K76</x:f>
        <x:v>546.75</x:v>
      </x:c>
      <x:c r="L2316" s="18" t="n">
        <x:f>'05 Cargo Register'!N76</x:f>
        <x:v>27</x:v>
      </x:c>
      <x:c r="M2316" s="18" t="n">
        <x:f>'05 Cargo Register'!O76</x:f>
        <x:v>864</x:v>
      </x:c>
      <x:c r="N2316" s="18" t="n">
        <x:f>J2316*K2316</x:f>
        <x:v>4374</x:v>
      </x:c>
      <x:c r="O2316" s="18" t="n">
        <x:f>J2316*L2316</x:f>
        <x:v>216</x:v>
      </x:c>
      <x:c r="P2316" s="18" t="n">
        <x:f>J2316*M2316</x:f>
        <x:v>6912</x:v>
      </x:c>
      <x:c r="Q2316" s="22" t="n">
        <x:f>'01 Controls'!$E$27*'02 Cargo Classes'!$M$11</x:f>
        <x:v>0</x:v>
      </x:c>
      <x:c r="R2316" s="22" t="n">
        <x:f>'01 Controls'!$F$27*'02 Cargo Classes'!$N$11</x:f>
        <x:v>0</x:v>
      </x:c>
      <x:c r="S2316" s="22" t="n">
        <x:f>'01 Controls'!$G$27*'02 Cargo Classes'!$O$11</x:f>
        <x:v>0.7</x:v>
      </x:c>
      <x:c r="T2316" s="22" t="n">
        <x:f>'01 Controls'!$H$27*'02 Cargo Classes'!$P$11</x:f>
        <x:v>0.2</x:v>
      </x:c>
      <x:c r="U2316" s="22" t="n">
        <x:f>SUM(Q2316:T2316)</x:f>
        <x:v>0.8999999999999999</x:v>
      </x:c>
      <x:c r="V2316" s="18" t="n">
        <x:f>IF(U2316=0,0,N2316*Q2316/U2316)</x:f>
        <x:v>0</x:v>
      </x:c>
      <x:c r="W2316" s="18" t="n">
        <x:f>IF(U2316=0,0,P2316*Q2316/U2316)</x:f>
        <x:v>0</x:v>
      </x:c>
      <x:c r="X2316" s="18" t="n">
        <x:f>MAX(V2316,W2316*'01 Controls'!$E$12)</x:f>
        <x:v>0</x:v>
      </x:c>
      <x:c r="Y2316" s="18" t="n">
        <x:f>IF(U2316=0,0,N2316*R2316/U2316)</x:f>
        <x:v>0</x:v>
      </x:c>
      <x:c r="Z2316" s="18" t="n">
        <x:f>IF(U2316=0,0,P2316*R2316/U2316)</x:f>
        <x:v>0</x:v>
      </x:c>
      <x:c r="AA2316" s="18" t="n">
        <x:f>MAX(Y2316,Z2316*'01 Controls'!$E$13)</x:f>
        <x:v>0</x:v>
      </x:c>
      <x:c r="AB2316" s="18" t="n">
        <x:f>IF(U2316=0,0,N2316*S2316/U2316)</x:f>
        <x:v>3402</x:v>
      </x:c>
      <x:c r="AC2316" s="18" t="n">
        <x:f>IF(U2316=0,0,P2316*S2316/U2316)</x:f>
        <x:v>5376</x:v>
      </x:c>
      <x:c r="AD2316" s="18" t="n">
        <x:f>MAX(AB2316,AC2316*'01 Controls'!$E$14)</x:f>
        <x:v>3402</x:v>
      </x:c>
      <x:c r="AE2316" s="18" t="n">
        <x:f>IF(U2316=0,0,N2316*T2316/U2316)</x:f>
        <x:v>972.0000000000002</x:v>
      </x:c>
      <x:c r="AF2316" s="18" t="n">
        <x:f>IF(U2316=0,0,P2316*T2316/U2316)</x:f>
        <x:v>1536.0000000000002</x:v>
      </x:c>
      <x:c r="AG2316" s="18" t="n">
        <x:f>MAX(AE2316,AF2316*'01 Controls'!$E$15)</x:f>
        <x:v>972.0000000000002</x:v>
      </x:c>
      <x:c r="AH2316" s="18" t="n">
        <x:f>SUM(V2316,Y2316,AB2316,AE2316)</x:f>
        <x:v>4374</x:v>
      </x:c>
      <x:c r="AI2316" s="18" t="n">
        <x:f>N2316-AH2316</x:f>
        <x:v>0</x:v>
      </x:c>
      <x:c r="AJ2316" s="18" t="n">
        <x:f>V2316*INDEX('07 Mode Capacity'!$P$6:$P$17,MATCH("AIR-"&amp;I2316,'07 Mode Capacity'!$C$6:$C$17,0))</x:f>
        <x:v>0</x:v>
      </x:c>
      <x:c r="AK2316" s="18" t="n">
        <x:f>Y2316*INDEX('07 Mode Capacity'!$P$6:$P$17,MATCH("OCEAN-"&amp;I2316,'07 Mode Capacity'!$C$6:$C$17,0))</x:f>
        <x:v>0</x:v>
      </x:c>
      <x:c r="AL2316" s="18" t="n">
        <x:f>AB2316*INDEX('07 Mode Capacity'!$P$6:$P$17,MATCH("LAND-"&amp;I2316,'07 Mode Capacity'!$C$6:$C$17,0))</x:f>
        <x:v>415.20685208848926</x:v>
      </x:c>
      <x:c r="AM2316" s="18" t="n">
        <x:f>AE2316*INDEX('07 Mode Capacity'!$P$6:$P$17,MATCH("INLAND-"&amp;I2316,'07 Mode Capacity'!$C$6:$C$17,0))</x:f>
        <x:v>613.559805822024</x:v>
      </x:c>
      <x:c r="AN2316" s="18" t="n">
        <x:f>SUM(AJ2316:AM2316)</x:f>
        <x:v>1028.7666579105132</x:v>
      </x:c>
      <x:c r="AO2316" s="17" t="n">
        <x:f>IF(N2316=0,1,AN2316/N2316)</x:f>
        <x:v>0.2352004247623487</x:v>
      </x:c>
      <x:c r="AP2316" s="11" t="str">
        <x:f>IF(AO2316&gt;='01 Controls'!$E$16,"PASS","FAIL")</x:f>
        <x:v>FAIL</x:v>
      </x:c>
      <x:c r="AQ2316" s="11" t="str">
        <x:v>UNQUANTIFIED</x:v>
      </x:c>
      <x:c r="AR2316" s="11" t="str">
        <x:v>Position-class planning record; serial item and receiver open</x:v>
      </x:c>
      <x:c r="AS2316" s="26"/>
      <x:c r="AT2316" s="26"/>
    </x:row>
    <x:row r="2317">
      <x:c r="C2317" s="11" t="str">
        <x:v>M3-L-DMG-ROL-30</x:v>
      </x:c>
      <x:c r="D2317" s="11" t="str">
        <x:v>M3</x:v>
      </x:c>
      <x:c r="E2317" s="11" t="str">
        <x:v>Inland flood</x:v>
      </x:c>
      <x:c r="F2317" s="11" t="str">
        <x:v>L-DMG</x:v>
      </x:c>
      <x:c r="G2317" s="11" t="str">
        <x:v>Debris and materials group</x:v>
      </x:c>
      <x:c r="H2317" s="11" t="str">
        <x:v>ROL-30</x:v>
      </x:c>
      <x:c r="I2317" s="19" t="n">
        <x:v>48</x:v>
      </x:c>
      <x:c r="J2317" s="21" t="n">
        <x:v>8</x:v>
      </x:c>
      <x:c r="K2317" s="18" t="n">
        <x:f>'05 Cargo Register'!K77</x:f>
        <x:v>759.375</x:v>
      </x:c>
      <x:c r="L2317" s="18" t="n">
        <x:f>'05 Cargo Register'!N77</x:f>
        <x:v>32</x:v>
      </x:c>
      <x:c r="M2317" s="18" t="n">
        <x:f>'05 Cargo Register'!O77</x:f>
        <x:v>2040</x:v>
      </x:c>
      <x:c r="N2317" s="18" t="n">
        <x:f>J2317*K2317</x:f>
        <x:v>6075</x:v>
      </x:c>
      <x:c r="O2317" s="18" t="n">
        <x:f>J2317*L2317</x:f>
        <x:v>256</x:v>
      </x:c>
      <x:c r="P2317" s="18" t="n">
        <x:f>J2317*M2317</x:f>
        <x:v>16320</x:v>
      </x:c>
      <x:c r="Q2317" s="22" t="n">
        <x:f>'01 Controls'!$E$27*'02 Cargo Classes'!$M$12</x:f>
        <x:v>0</x:v>
      </x:c>
      <x:c r="R2317" s="22" t="n">
        <x:f>'01 Controls'!$F$27*'02 Cargo Classes'!$N$12</x:f>
        <x:v>0</x:v>
      </x:c>
      <x:c r="S2317" s="22" t="n">
        <x:f>'01 Controls'!$G$27*'02 Cargo Classes'!$O$12</x:f>
        <x:v>1.0499999999999998</x:v>
      </x:c>
      <x:c r="T2317" s="22" t="n">
        <x:f>'01 Controls'!$H$27*'02 Cargo Classes'!$P$12</x:f>
        <x:v>0.15</x:v>
      </x:c>
      <x:c r="U2317" s="22" t="n">
        <x:f>SUM(Q2317:T2317)</x:f>
        <x:v>1.1999999999999997</x:v>
      </x:c>
      <x:c r="V2317" s="18" t="n">
        <x:f>IF(U2317=0,0,N2317*Q2317/U2317)</x:f>
        <x:v>0</x:v>
      </x:c>
      <x:c r="W2317" s="18" t="n">
        <x:f>IF(U2317=0,0,P2317*Q2317/U2317)</x:f>
        <x:v>0</x:v>
      </x:c>
      <x:c r="X2317" s="18" t="n">
        <x:f>MAX(V2317,W2317*'01 Controls'!$E$12)</x:f>
        <x:v>0</x:v>
      </x:c>
      <x:c r="Y2317" s="18" t="n">
        <x:f>IF(U2317=0,0,N2317*R2317/U2317)</x:f>
        <x:v>0</x:v>
      </x:c>
      <x:c r="Z2317" s="18" t="n">
        <x:f>IF(U2317=0,0,P2317*R2317/U2317)</x:f>
        <x:v>0</x:v>
      </x:c>
      <x:c r="AA2317" s="18" t="n">
        <x:f>MAX(Y2317,Z2317*'01 Controls'!$E$13)</x:f>
        <x:v>0</x:v>
      </x:c>
      <x:c r="AB2317" s="18" t="n">
        <x:f>IF(U2317=0,0,N2317*S2317/U2317)</x:f>
        <x:v>5315.625</x:v>
      </x:c>
      <x:c r="AC2317" s="18" t="n">
        <x:f>IF(U2317=0,0,P2317*S2317/U2317)</x:f>
        <x:v>14280</x:v>
      </x:c>
      <x:c r="AD2317" s="18" t="n">
        <x:f>MAX(AB2317,AC2317*'01 Controls'!$E$14)</x:f>
        <x:v>5315.625</x:v>
      </x:c>
      <x:c r="AE2317" s="18" t="n">
        <x:f>IF(U2317=0,0,N2317*T2317/U2317)</x:f>
        <x:v>759.3750000000001</x:v>
      </x:c>
      <x:c r="AF2317" s="18" t="n">
        <x:f>IF(U2317=0,0,P2317*T2317/U2317)</x:f>
        <x:v>2040.0000000000005</x:v>
      </x:c>
      <x:c r="AG2317" s="18" t="n">
        <x:f>MAX(AE2317,AF2317*'01 Controls'!$E$15)</x:f>
        <x:v>759.3750000000001</x:v>
      </x:c>
      <x:c r="AH2317" s="18" t="n">
        <x:f>SUM(V2317,Y2317,AB2317,AE2317)</x:f>
        <x:v>6075</x:v>
      </x:c>
      <x:c r="AI2317" s="18" t="n">
        <x:f>N2317-AH2317</x:f>
        <x:v>0</x:v>
      </x:c>
      <x:c r="AJ2317" s="18" t="n">
        <x:f>V2317*INDEX('07 Mode Capacity'!$P$6:$P$17,MATCH("AIR-"&amp;I2317,'07 Mode Capacity'!$C$6:$C$17,0))</x:f>
        <x:v>0</x:v>
      </x:c>
      <x:c r="AK2317" s="18" t="n">
        <x:f>Y2317*INDEX('07 Mode Capacity'!$P$6:$P$17,MATCH("OCEAN-"&amp;I2317,'07 Mode Capacity'!$C$6:$C$17,0))</x:f>
        <x:v>0</x:v>
      </x:c>
      <x:c r="AL2317" s="18" t="n">
        <x:f>AB2317*INDEX('07 Mode Capacity'!$P$6:$P$17,MATCH("LAND-"&amp;I2317,'07 Mode Capacity'!$C$6:$C$17,0))</x:f>
        <x:v>648.7607063882645</x:v>
      </x:c>
      <x:c r="AM2317" s="18" t="n">
        <x:f>AE2317*INDEX('07 Mode Capacity'!$P$6:$P$17,MATCH("INLAND-"&amp;I2317,'07 Mode Capacity'!$C$6:$C$17,0))</x:f>
        <x:v>479.3435982984562</x:v>
      </x:c>
      <x:c r="AN2317" s="18" t="n">
        <x:f>SUM(AJ2317:AM2317)</x:f>
        <x:v>1128.1043046867208</x:v>
      </x:c>
      <x:c r="AO2317" s="17" t="n">
        <x:f>IF(N2317=0,1,AN2317/N2317)</x:f>
        <x:v>0.18569618184143552</x:v>
      </x:c>
      <x:c r="AP2317" s="11" t="str">
        <x:f>IF(AO2317&gt;='01 Controls'!$E$16,"PASS","FAIL")</x:f>
        <x:v>FAIL</x:v>
      </x:c>
      <x:c r="AQ2317" s="11" t="str">
        <x:v>UNQUANTIFIED</x:v>
      </x:c>
      <x:c r="AR2317" s="11" t="str">
        <x:v>Position-class planning record; serial item and receiver open</x:v>
      </x:c>
      <x:c r="AS2317" s="26"/>
      <x:c r="AT2317" s="26"/>
    </x:row>
    <x:row r="2318">
      <x:c r="C2318" s="11" t="str">
        <x:v>M3-L-DMG-LIN-18</x:v>
      </x:c>
      <x:c r="D2318" s="11" t="str">
        <x:v>M3</x:v>
      </x:c>
      <x:c r="E2318" s="11" t="str">
        <x:v>Inland flood</x:v>
      </x:c>
      <x:c r="F2318" s="11" t="str">
        <x:v>L-DMG</x:v>
      </x:c>
      <x:c r="G2318" s="11" t="str">
        <x:v>Debris and materials group</x:v>
      </x:c>
      <x:c r="H2318" s="11" t="str">
        <x:v>LIN-18</x:v>
      </x:c>
      <x:c r="I2318" s="19" t="n">
        <x:v>72</x:v>
      </x:c>
      <x:c r="J2318" s="21" t="n">
        <x:v>8</x:v>
      </x:c>
      <x:c r="K2318" s="18" t="n">
        <x:f>'05 Cargo Register'!K78</x:f>
        <x:v>303.75</x:v>
      </x:c>
      <x:c r="L2318" s="18" t="n">
        <x:f>'05 Cargo Register'!N78</x:f>
        <x:v>22</x:v>
      </x:c>
      <x:c r="M2318" s="18" t="n">
        <x:f>'05 Cargo Register'!O78</x:f>
        <x:v>968</x:v>
      </x:c>
      <x:c r="N2318" s="18" t="n">
        <x:f>J2318*K2318</x:f>
        <x:v>2430</x:v>
      </x:c>
      <x:c r="O2318" s="18" t="n">
        <x:f>J2318*L2318</x:f>
        <x:v>176</x:v>
      </x:c>
      <x:c r="P2318" s="18" t="n">
        <x:f>J2318*M2318</x:f>
        <x:v>7744</x:v>
      </x:c>
      <x:c r="Q2318" s="22" t="n">
        <x:f>'01 Controls'!$E$27*'02 Cargo Classes'!$M$13</x:f>
        <x:v>0</x:v>
      </x:c>
      <x:c r="R2318" s="22" t="n">
        <x:f>'01 Controls'!$F$27*'02 Cargo Classes'!$N$13</x:f>
        <x:v>0</x:v>
      </x:c>
      <x:c r="S2318" s="22" t="n">
        <x:f>'01 Controls'!$G$27*'02 Cargo Classes'!$O$13</x:f>
        <x:v>0.7</x:v>
      </x:c>
      <x:c r="T2318" s="22" t="n">
        <x:f>'01 Controls'!$H$27*'02 Cargo Classes'!$P$13</x:f>
        <x:v>0.25</x:v>
      </x:c>
      <x:c r="U2318" s="22" t="n">
        <x:f>SUM(Q2318:T2318)</x:f>
        <x:v>0.95</x:v>
      </x:c>
      <x:c r="V2318" s="18" t="n">
        <x:f>IF(U2318=0,0,N2318*Q2318/U2318)</x:f>
        <x:v>0</x:v>
      </x:c>
      <x:c r="W2318" s="18" t="n">
        <x:f>IF(U2318=0,0,P2318*Q2318/U2318)</x:f>
        <x:v>0</x:v>
      </x:c>
      <x:c r="X2318" s="18" t="n">
        <x:f>MAX(V2318,W2318*'01 Controls'!$E$12)</x:f>
        <x:v>0</x:v>
      </x:c>
      <x:c r="Y2318" s="18" t="n">
        <x:f>IF(U2318=0,0,N2318*R2318/U2318)</x:f>
        <x:v>0</x:v>
      </x:c>
      <x:c r="Z2318" s="18" t="n">
        <x:f>IF(U2318=0,0,P2318*R2318/U2318)</x:f>
        <x:v>0</x:v>
      </x:c>
      <x:c r="AA2318" s="18" t="n">
        <x:f>MAX(Y2318,Z2318*'01 Controls'!$E$13)</x:f>
        <x:v>0</x:v>
      </x:c>
      <x:c r="AB2318" s="18" t="n">
        <x:f>IF(U2318=0,0,N2318*S2318/U2318)</x:f>
        <x:v>1790.5263157894738</x:v>
      </x:c>
      <x:c r="AC2318" s="18" t="n">
        <x:f>IF(U2318=0,0,P2318*S2318/U2318)</x:f>
        <x:v>5706.105263157894</x:v>
      </x:c>
      <x:c r="AD2318" s="18" t="n">
        <x:f>MAX(AB2318,AC2318*'01 Controls'!$E$14)</x:f>
        <x:v>1790.5263157894738</x:v>
      </x:c>
      <x:c r="AE2318" s="18" t="n">
        <x:f>IF(U2318=0,0,N2318*T2318/U2318)</x:f>
        <x:v>639.4736842105264</x:v>
      </x:c>
      <x:c r="AF2318" s="18" t="n">
        <x:f>IF(U2318=0,0,P2318*T2318/U2318)</x:f>
        <x:v>2037.8947368421054</x:v>
      </x:c>
      <x:c r="AG2318" s="18" t="n">
        <x:f>MAX(AE2318,AF2318*'01 Controls'!$E$15)</x:f>
        <x:v>639.4736842105264</x:v>
      </x:c>
      <x:c r="AH2318" s="18" t="n">
        <x:f>SUM(V2318,Y2318,AB2318,AE2318)</x:f>
        <x:v>2430</x:v>
      </x:c>
      <x:c r="AI2318" s="18" t="n">
        <x:f>N2318-AH2318</x:f>
        <x:v>0</x:v>
      </x:c>
      <x:c r="AJ2318" s="18" t="n">
        <x:f>V2318*INDEX('07 Mode Capacity'!$P$6:$P$17,MATCH("AIR-"&amp;I2318,'07 Mode Capacity'!$C$6:$C$17,0))</x:f>
        <x:v>0</x:v>
      </x:c>
      <x:c r="AK2318" s="18" t="n">
        <x:f>Y2318*INDEX('07 Mode Capacity'!$P$6:$P$17,MATCH("OCEAN-"&amp;I2318,'07 Mode Capacity'!$C$6:$C$17,0))</x:f>
        <x:v>0</x:v>
      </x:c>
      <x:c r="AL2318" s="18" t="n">
        <x:f>AB2318*INDEX('07 Mode Capacity'!$P$6:$P$17,MATCH("LAND-"&amp;I2318,'07 Mode Capacity'!$C$6:$C$17,0))</x:f>
        <x:v>1280.2446235274356</x:v>
      </x:c>
      <x:c r="AM2318" s="18" t="n">
        <x:f>AE2318*INDEX('07 Mode Capacity'!$P$6:$P$17,MATCH("INLAND-"&amp;I2318,'07 Mode Capacity'!$C$6:$C$17,0))</x:f>
        <x:v>639.4736842105264</x:v>
      </x:c>
      <x:c r="AN2318" s="18" t="n">
        <x:f>SUM(AJ2318:AM2318)</x:f>
        <x:v>1919.7183077379618</x:v>
      </x:c>
      <x:c r="AO2318" s="17" t="n">
        <x:f>IF(N2318=0,1,AN2318/N2318)</x:f>
        <x:v>0.790007534048544</x:v>
      </x:c>
      <x:c r="AP2318" s="11" t="str">
        <x:f>IF(AO2318&gt;='01 Controls'!$E$16,"PASS","FAIL")</x:f>
        <x:v>FAIL</x:v>
      </x:c>
      <x:c r="AQ2318" s="11" t="str">
        <x:v>UNQUANTIFIED</x:v>
      </x:c>
      <x:c r="AR2318" s="11" t="str">
        <x:v>Position-class planning record; serial item and receiver open</x:v>
      </x:c>
      <x:c r="AS2318" s="26"/>
      <x:c r="AT2318" s="26"/>
    </x:row>
    <x:row r="2319">
      <x:c r="C2319" s="11" t="str">
        <x:v>M3-L-DMG-BLK-08</x:v>
      </x:c>
      <x:c r="D2319" s="11" t="str">
        <x:v>M3</x:v>
      </x:c>
      <x:c r="E2319" s="11" t="str">
        <x:v>Inland flood</x:v>
      </x:c>
      <x:c r="F2319" s="11" t="str">
        <x:v>L-DMG</x:v>
      </x:c>
      <x:c r="G2319" s="11" t="str">
        <x:v>Debris and materials group</x:v>
      </x:c>
      <x:c r="H2319" s="11" t="str">
        <x:v>BLK-08</x:v>
      </x:c>
      <x:c r="I2319" s="19" t="n">
        <x:v>48</x:v>
      </x:c>
      <x:c r="J2319" s="21" t="n">
        <x:v>8</x:v>
      </x:c>
      <x:c r="K2319" s="18" t="n">
        <x:f>'05 Cargo Register'!K79</x:f>
        <x:v>121.5</x:v>
      </x:c>
      <x:c r="L2319" s="18" t="n">
        <x:f>'05 Cargo Register'!N79</x:f>
        <x:v>19</x:v>
      </x:c>
      <x:c r="M2319" s="18" t="n">
        <x:f>'05 Cargo Register'!O79</x:f>
        <x:v>969</x:v>
      </x:c>
      <x:c r="N2319" s="18" t="n">
        <x:f>J2319*K2319</x:f>
        <x:v>972</x:v>
      </x:c>
      <x:c r="O2319" s="18" t="n">
        <x:f>J2319*L2319</x:f>
        <x:v>152</x:v>
      </x:c>
      <x:c r="P2319" s="18" t="n">
        <x:f>J2319*M2319</x:f>
        <x:v>7752</x:v>
      </x:c>
      <x:c r="Q2319" s="22" t="n">
        <x:f>'01 Controls'!$E$27*'02 Cargo Classes'!$M$14</x:f>
        <x:v>0.05</x:v>
      </x:c>
      <x:c r="R2319" s="22" t="n">
        <x:f>'01 Controls'!$F$27*'02 Cargo Classes'!$N$14</x:f>
        <x:v>0</x:v>
      </x:c>
      <x:c r="S2319" s="22" t="n">
        <x:f>'01 Controls'!$G$27*'02 Cargo Classes'!$O$14</x:f>
        <x:v>0.7</x:v>
      </x:c>
      <x:c r="T2319" s="22" t="n">
        <x:f>'01 Controls'!$H$27*'02 Cargo Classes'!$P$14</x:f>
        <x:v>0.125</x:v>
      </x:c>
      <x:c r="U2319" s="22" t="n">
        <x:f>SUM(Q2319:T2319)</x:f>
        <x:v>0.875</x:v>
      </x:c>
      <x:c r="V2319" s="18" t="n">
        <x:f>IF(U2319=0,0,N2319*Q2319/U2319)</x:f>
        <x:v>55.542857142857144</x:v>
      </x:c>
      <x:c r="W2319" s="18" t="n">
        <x:f>IF(U2319=0,0,P2319*Q2319/U2319)</x:f>
        <x:v>442.9714285714286</x:v>
      </x:c>
      <x:c r="X2319" s="18" t="n">
        <x:f>MAX(V2319,W2319*'01 Controls'!$E$12)</x:f>
        <x:v>110.74285714285715</x:v>
      </x:c>
      <x:c r="Y2319" s="18" t="n">
        <x:f>IF(U2319=0,0,N2319*R2319/U2319)</x:f>
        <x:v>0</x:v>
      </x:c>
      <x:c r="Z2319" s="18" t="n">
        <x:f>IF(U2319=0,0,P2319*R2319/U2319)</x:f>
        <x:v>0</x:v>
      </x:c>
      <x:c r="AA2319" s="18" t="n">
        <x:f>MAX(Y2319,Z2319*'01 Controls'!$E$13)</x:f>
        <x:v>0</x:v>
      </x:c>
      <x:c r="AB2319" s="18" t="n">
        <x:f>IF(U2319=0,0,N2319*S2319/U2319)</x:f>
        <x:v>777.6</x:v>
      </x:c>
      <x:c r="AC2319" s="18" t="n">
        <x:f>IF(U2319=0,0,P2319*S2319/U2319)</x:f>
        <x:v>6201.599999999999</x:v>
      </x:c>
      <x:c r="AD2319" s="18" t="n">
        <x:f>MAX(AB2319,AC2319*'01 Controls'!$E$14)</x:f>
        <x:v>1240.32</x:v>
      </x:c>
      <x:c r="AE2319" s="18" t="n">
        <x:f>IF(U2319=0,0,N2319*T2319/U2319)</x:f>
        <x:v>138.85714285714286</x:v>
      </x:c>
      <x:c r="AF2319" s="18" t="n">
        <x:f>IF(U2319=0,0,P2319*T2319/U2319)</x:f>
        <x:v>1107.4285714285713</x:v>
      </x:c>
      <x:c r="AG2319" s="18" t="n">
        <x:f>MAX(AE2319,AF2319*'01 Controls'!$E$15)</x:f>
        <x:v>199.33714285714282</x:v>
      </x:c>
      <x:c r="AH2319" s="18" t="n">
        <x:f>SUM(V2319,Y2319,AB2319,AE2319)</x:f>
        <x:v>972</x:v>
      </x:c>
      <x:c r="AI2319" s="18" t="n">
        <x:f>N2319-AH2319</x:f>
        <x:v>0</x:v>
      </x:c>
      <x:c r="AJ2319" s="18" t="n">
        <x:f>V2319*INDEX('07 Mode Capacity'!$P$6:$P$17,MATCH("AIR-"&amp;I2319,'07 Mode Capacity'!$C$6:$C$17,0))</x:f>
        <x:v>15.570643420410997</x:v>
      </x:c>
      <x:c r="AK2319" s="18" t="n">
        <x:f>Y2319*INDEX('07 Mode Capacity'!$P$6:$P$17,MATCH("OCEAN-"&amp;I2319,'07 Mode Capacity'!$C$6:$C$17,0))</x:f>
        <x:v>0</x:v>
      </x:c>
      <x:c r="AL2319" s="18" t="n">
        <x:f>AB2319*INDEX('07 Mode Capacity'!$P$6:$P$17,MATCH("LAND-"&amp;I2319,'07 Mode Capacity'!$C$6:$C$17,0))</x:f>
        <x:v>94.90442333451183</x:v>
      </x:c>
      <x:c r="AM2319" s="18" t="n">
        <x:f>AE2319*INDEX('07 Mode Capacity'!$P$6:$P$17,MATCH("INLAND-"&amp;I2319,'07 Mode Capacity'!$C$6:$C$17,0))</x:f>
        <x:v>87.6514008317177</x:v>
      </x:c>
      <x:c r="AN2319" s="18" t="n">
        <x:f>SUM(AJ2319:AM2319)</x:f>
        <x:v>198.12646758664053</x:v>
      </x:c>
      <x:c r="AO2319" s="17" t="n">
        <x:f>IF(N2319=0,1,AN2319/N2319)</x:f>
        <x:v>0.20383381438954787</x:v>
      </x:c>
      <x:c r="AP2319" s="11" t="str">
        <x:f>IF(AO2319&gt;='01 Controls'!$E$16,"PASS","FAIL")</x:f>
        <x:v>FAIL</x:v>
      </x:c>
      <x:c r="AQ2319" s="11" t="str">
        <x:v>UNQUANTIFIED</x:v>
      </x:c>
      <x:c r="AR2319" s="11" t="str">
        <x:v>Position-class planning record; serial item and receiver open</x:v>
      </x:c>
      <x:c r="AS2319" s="26"/>
      <x:c r="AT2319" s="26"/>
    </x:row>
    <x:row r="2320">
      <x:c r="C2320" s="11" t="str">
        <x:v>M3-L-DMG-OOG-80</x:v>
      </x:c>
      <x:c r="D2320" s="11" t="str">
        <x:v>M3</x:v>
      </x:c>
      <x:c r="E2320" s="11" t="str">
        <x:v>Inland flood</x:v>
      </x:c>
      <x:c r="F2320" s="11" t="str">
        <x:v>L-DMG</x:v>
      </x:c>
      <x:c r="G2320" s="11" t="str">
        <x:v>Debris and materials group</x:v>
      </x:c>
      <x:c r="H2320" s="11" t="str">
        <x:v>OOG-80</x:v>
      </x:c>
      <x:c r="I2320" s="19" t="n">
        <x:v>72</x:v>
      </x:c>
      <x:c r="J2320" s="21" t="n">
        <x:v>8</x:v>
      </x:c>
      <x:c r="K2320" s="18" t="n">
        <x:f>'05 Cargo Register'!K80</x:f>
        <x:v>303.75</x:v>
      </x:c>
      <x:c r="L2320" s="18" t="n">
        <x:f>'05 Cargo Register'!N80</x:f>
        <x:v>6</x:v>
      </x:c>
      <x:c r="M2320" s="18" t="n">
        <x:f>'05 Cargo Register'!O80</x:f>
        <x:v>1056</x:v>
      </x:c>
      <x:c r="N2320" s="18" t="n">
        <x:f>J2320*K2320</x:f>
        <x:v>2430</x:v>
      </x:c>
      <x:c r="O2320" s="18" t="n">
        <x:f>J2320*L2320</x:f>
        <x:v>48</x:v>
      </x:c>
      <x:c r="P2320" s="18" t="n">
        <x:f>J2320*M2320</x:f>
        <x:v>8448</x:v>
      </x:c>
      <x:c r="Q2320" s="22" t="n">
        <x:f>'01 Controls'!$E$27*'02 Cargo Classes'!$M$15</x:f>
        <x:v>0</x:v>
      </x:c>
      <x:c r="R2320" s="22" t="n">
        <x:f>'01 Controls'!$F$27*'02 Cargo Classes'!$N$15</x:f>
        <x:v>0</x:v>
      </x:c>
      <x:c r="S2320" s="22" t="n">
        <x:f>'01 Controls'!$G$27*'02 Cargo Classes'!$O$15</x:f>
        <x:v>0.42</x:v>
      </x:c>
      <x:c r="T2320" s="22" t="n">
        <x:f>'01 Controls'!$H$27*'02 Cargo Classes'!$P$15</x:f>
        <x:v>0.125</x:v>
      </x:c>
      <x:c r="U2320" s="22" t="n">
        <x:f>SUM(Q2320:T2320)</x:f>
        <x:v>0.5449999999999999</x:v>
      </x:c>
      <x:c r="V2320" s="18" t="n">
        <x:f>IF(U2320=0,0,N2320*Q2320/U2320)</x:f>
        <x:v>0</x:v>
      </x:c>
      <x:c r="W2320" s="18" t="n">
        <x:f>IF(U2320=0,0,P2320*Q2320/U2320)</x:f>
        <x:v>0</x:v>
      </x:c>
      <x:c r="X2320" s="18" t="n">
        <x:f>MAX(V2320,W2320*'01 Controls'!$E$12)</x:f>
        <x:v>0</x:v>
      </x:c>
      <x:c r="Y2320" s="18" t="n">
        <x:f>IF(U2320=0,0,N2320*R2320/U2320)</x:f>
        <x:v>0</x:v>
      </x:c>
      <x:c r="Z2320" s="18" t="n">
        <x:f>IF(U2320=0,0,P2320*R2320/U2320)</x:f>
        <x:v>0</x:v>
      </x:c>
      <x:c r="AA2320" s="18" t="n">
        <x:f>MAX(Y2320,Z2320*'01 Controls'!$E$13)</x:f>
        <x:v>0</x:v>
      </x:c>
      <x:c r="AB2320" s="18" t="n">
        <x:f>IF(U2320=0,0,N2320*S2320/U2320)</x:f>
        <x:v>1872.6605504587158</x:v>
      </x:c>
      <x:c r="AC2320" s="18" t="n">
        <x:f>IF(U2320=0,0,P2320*S2320/U2320)</x:f>
        <x:v>6510.385321100918</x:v>
      </x:c>
      <x:c r="AD2320" s="18" t="n">
        <x:f>MAX(AB2320,AC2320*'01 Controls'!$E$14)</x:f>
        <x:v>1872.6605504587158</x:v>
      </x:c>
      <x:c r="AE2320" s="18" t="n">
        <x:f>IF(U2320=0,0,N2320*T2320/U2320)</x:f>
        <x:v>557.3394495412845</x:v>
      </x:c>
      <x:c r="AF2320" s="18" t="n">
        <x:f>IF(U2320=0,0,P2320*T2320/U2320)</x:f>
        <x:v>1937.6146788990827</x:v>
      </x:c>
      <x:c r="AG2320" s="18" t="n">
        <x:f>MAX(AE2320,AF2320*'01 Controls'!$E$15)</x:f>
        <x:v>557.3394495412845</x:v>
      </x:c>
      <x:c r="AH2320" s="18" t="n">
        <x:f>SUM(V2320,Y2320,AB2320,AE2320)</x:f>
        <x:v>2430</x:v>
      </x:c>
      <x:c r="AI2320" s="18" t="n">
        <x:f>N2320-AH2320</x:f>
        <x:v>0</x:v>
      </x:c>
      <x:c r="AJ2320" s="18" t="n">
        <x:f>V2320*INDEX('07 Mode Capacity'!$P$6:$P$17,MATCH("AIR-"&amp;I2320,'07 Mode Capacity'!$C$6:$C$17,0))</x:f>
        <x:v>0</x:v>
      </x:c>
      <x:c r="AK2320" s="18" t="n">
        <x:f>Y2320*INDEX('07 Mode Capacity'!$P$6:$P$17,MATCH("OCEAN-"&amp;I2320,'07 Mode Capacity'!$C$6:$C$17,0))</x:f>
        <x:v>0</x:v>
      </x:c>
      <x:c r="AL2320" s="18" t="n">
        <x:f>AB2320*INDEX('07 Mode Capacity'!$P$6:$P$17,MATCH("LAND-"&amp;I2320,'07 Mode Capacity'!$C$6:$C$17,0))</x:f>
        <x:v>1338.9714411204372</x:v>
      </x:c>
      <x:c r="AM2320" s="18" t="n">
        <x:f>AE2320*INDEX('07 Mode Capacity'!$P$6:$P$17,MATCH("INLAND-"&amp;I2320,'07 Mode Capacity'!$C$6:$C$17,0))</x:f>
        <x:v>557.3394495412845</x:v>
      </x:c>
      <x:c r="AN2320" s="18" t="n">
        <x:f>SUM(AJ2320:AM2320)</x:f>
        <x:v>1896.3108906617217</x:v>
      </x:c>
      <x:c r="AO2320" s="17" t="n">
        <x:f>IF(N2320=0,1,AN2320/N2320)</x:f>
        <x:v>0.7803748521241654</x:v>
      </x:c>
      <x:c r="AP2320" s="11" t="str">
        <x:f>IF(AO2320&gt;='01 Controls'!$E$16,"PASS","FAIL")</x:f>
        <x:v>FAIL</x:v>
      </x:c>
      <x:c r="AQ2320" s="11" t="str">
        <x:v>UNQUANTIFIED</x:v>
      </x:c>
      <x:c r="AR2320" s="11" t="str">
        <x:v>Position-class planning record; serial item and receiver open</x:v>
      </x:c>
      <x:c r="AS2320" s="26"/>
      <x:c r="AT2320" s="26"/>
    </x:row>
    <x:row r="2321">
      <x:c r="C2321" s="11" t="str">
        <x:v>M3-L-TWG-APL-45</x:v>
      </x:c>
      <x:c r="D2321" s="11" t="str">
        <x:v>M3</x:v>
      </x:c>
      <x:c r="E2321" s="11" t="str">
        <x:v>Inland flood</x:v>
      </x:c>
      <x:c r="F2321" s="11" t="str">
        <x:v>L-TWG</x:v>
      </x:c>
      <x:c r="G2321" s="11" t="str">
        <x:v>Temporary works and crossing group</x:v>
      </x:c>
      <x:c r="H2321" s="11" t="str">
        <x:v>APL-45</x:v>
      </x:c>
      <x:c r="I2321" s="19" t="n">
        <x:v>24</x:v>
      </x:c>
      <x:c r="J2321" s="21" t="n">
        <x:v>6</x:v>
      </x:c>
      <x:c r="K2321" s="18" t="n">
        <x:f>'05 Cargo Register'!K81</x:f>
        <x:v>91.125</x:v>
      </x:c>
      <x:c r="L2321" s="18" t="n">
        <x:f>'05 Cargo Register'!N81</x:f>
        <x:v>24</x:v>
      </x:c>
      <x:c r="M2321" s="18" t="n">
        <x:f>'05 Cargo Register'!O81</x:f>
        <x:v>180</x:v>
      </x:c>
      <x:c r="N2321" s="18" t="n">
        <x:f>J2321*K2321</x:f>
        <x:v>546.75</x:v>
      </x:c>
      <x:c r="O2321" s="18" t="n">
        <x:f>J2321*L2321</x:f>
        <x:v>144</x:v>
      </x:c>
      <x:c r="P2321" s="18" t="n">
        <x:f>J2321*M2321</x:f>
        <x:v>1080</x:v>
      </x:c>
      <x:c r="Q2321" s="22" t="n">
        <x:f>'01 Controls'!$E$27*'02 Cargo Classes'!$M$6</x:f>
        <x:v>0.15000000000000002</x:v>
      </x:c>
      <x:c r="R2321" s="22" t="n">
        <x:f>'01 Controls'!$F$27*'02 Cargo Classes'!$N$6</x:f>
        <x:v>0</x:v>
      </x:c>
      <x:c r="S2321" s="22" t="n">
        <x:f>'01 Controls'!$G$27*'02 Cargo Classes'!$O$6</x:f>
        <x:v>0.7</x:v>
      </x:c>
      <x:c r="T2321" s="22" t="n">
        <x:f>'01 Controls'!$H$27*'02 Cargo Classes'!$P$6</x:f>
        <x:v>0.075</x:v>
      </x:c>
      <x:c r="U2321" s="22" t="n">
        <x:f>SUM(Q2321:T2321)</x:f>
        <x:v>0.9249999999999999</x:v>
      </x:c>
      <x:c r="V2321" s="18" t="n">
        <x:f>IF(U2321=0,0,N2321*Q2321/U2321)</x:f>
        <x:v>88.66216216216219</x:v>
      </x:c>
      <x:c r="W2321" s="18" t="n">
        <x:f>IF(U2321=0,0,P2321*Q2321/U2321)</x:f>
        <x:v>175.1351351351352</x:v>
      </x:c>
      <x:c r="X2321" s="18" t="n">
        <x:f>MAX(V2321,W2321*'01 Controls'!$E$12)</x:f>
        <x:v>88.66216216216219</x:v>
      </x:c>
      <x:c r="Y2321" s="18" t="n">
        <x:f>IF(U2321=0,0,N2321*R2321/U2321)</x:f>
        <x:v>0</x:v>
      </x:c>
      <x:c r="Z2321" s="18" t="n">
        <x:f>IF(U2321=0,0,P2321*R2321/U2321)</x:f>
        <x:v>0</x:v>
      </x:c>
      <x:c r="AA2321" s="18" t="n">
        <x:f>MAX(Y2321,Z2321*'01 Controls'!$E$13)</x:f>
        <x:v>0</x:v>
      </x:c>
      <x:c r="AB2321" s="18" t="n">
        <x:f>IF(U2321=0,0,N2321*S2321/U2321)</x:f>
        <x:v>413.7567567567568</x:v>
      </x:c>
      <x:c r="AC2321" s="18" t="n">
        <x:f>IF(U2321=0,0,P2321*S2321/U2321)</x:f>
        <x:v>817.2972972972974</x:v>
      </x:c>
      <x:c r="AD2321" s="18" t="n">
        <x:f>MAX(AB2321,AC2321*'01 Controls'!$E$14)</x:f>
        <x:v>413.7567567567568</x:v>
      </x:c>
      <x:c r="AE2321" s="18" t="n">
        <x:f>IF(U2321=0,0,N2321*T2321/U2321)</x:f>
        <x:v>44.33108108108109</x:v>
      </x:c>
      <x:c r="AF2321" s="18" t="n">
        <x:f>IF(U2321=0,0,P2321*T2321/U2321)</x:f>
        <x:v>87.56756756756758</x:v>
      </x:c>
      <x:c r="AG2321" s="18" t="n">
        <x:f>MAX(AE2321,AF2321*'01 Controls'!$E$15)</x:f>
        <x:v>44.33108108108109</x:v>
      </x:c>
      <x:c r="AH2321" s="18" t="n">
        <x:f>SUM(V2321,Y2321,AB2321,AE2321)</x:f>
        <x:v>546.75</x:v>
      </x:c>
      <x:c r="AI2321" s="18" t="n">
        <x:f>N2321-AH2321</x:f>
        <x:v>0</x:v>
      </x:c>
      <x:c r="AJ2321" s="18" t="n">
        <x:f>V2321*INDEX('07 Mode Capacity'!$P$6:$P$17,MATCH("AIR-"&amp;I2321,'07 Mode Capacity'!$C$6:$C$17,0))</x:f>
        <x:v>17.990799987713828</x:v>
      </x:c>
      <x:c r="AK2321" s="18" t="n">
        <x:f>Y2321*INDEX('07 Mode Capacity'!$P$6:$P$17,MATCH("OCEAN-"&amp;I2321,'07 Mode Capacity'!$C$6:$C$17,0))</x:f>
        <x:v>0</x:v>
      </x:c>
      <x:c r="AL2321" s="18" t="n">
        <x:f>AB2321*INDEX('07 Mode Capacity'!$P$6:$P$17,MATCH("LAND-"&amp;I2321,'07 Mode Capacity'!$C$6:$C$17,0))</x:f>
        <x:v>158.26234187395147</x:v>
      </x:c>
      <x:c r="AM2321" s="18" t="n">
        <x:f>AE2321*INDEX('07 Mode Capacity'!$P$6:$P$17,MATCH("INLAND-"&amp;I2321,'07 Mode Capacity'!$C$6:$C$17,0))</x:f>
        <x:v>44.33108108108109</x:v>
      </x:c>
      <x:c r="AN2321" s="18" t="n">
        <x:f>SUM(AJ2321:AM2321)</x:f>
        <x:v>220.5842229427464</x:v>
      </x:c>
      <x:c r="AO2321" s="17" t="n">
        <x:f>IF(N2321=0,1,AN2321/N2321)</x:f>
        <x:v>0.4034462239464955</x:v>
      </x:c>
      <x:c r="AP2321" s="11" t="str">
        <x:f>IF(AO2321&gt;='01 Controls'!$E$16,"PASS","FAIL")</x:f>
        <x:v>FAIL</x:v>
      </x:c>
      <x:c r="AQ2321" s="11" t="str">
        <x:v>UNQUANTIFIED</x:v>
      </x:c>
      <x:c r="AR2321" s="11" t="str">
        <x:v>Position-class planning record; serial item and receiver open</x:v>
      </x:c>
      <x:c r="AS2321" s="26"/>
      <x:c r="AT2321" s="26"/>
    </x:row>
    <x:row r="2322">
      <x:c r="C2322" s="11" t="str">
        <x:v>M3-L-TWG-ISO-18</x:v>
      </x:c>
      <x:c r="D2322" s="11" t="str">
        <x:v>M3</x:v>
      </x:c>
      <x:c r="E2322" s="11" t="str">
        <x:v>Inland flood</x:v>
      </x:c>
      <x:c r="F2322" s="11" t="str">
        <x:v>L-TWG</x:v>
      </x:c>
      <x:c r="G2322" s="11" t="str">
        <x:v>Temporary works and crossing group</x:v>
      </x:c>
      <x:c r="H2322" s="11" t="str">
        <x:v>ISO-18</x:v>
      </x:c>
      <x:c r="I2322" s="19" t="n">
        <x:v>48</x:v>
      </x:c>
      <x:c r="J2322" s="21" t="n">
        <x:v>6</x:v>
      </x:c>
      <x:c r="K2322" s="18" t="n">
        <x:f>'05 Cargo Register'!K82</x:f>
        <x:v>364.5</x:v>
      </x:c>
      <x:c r="L2322" s="18" t="n">
        <x:f>'05 Cargo Register'!N82</x:f>
        <x:v>24</x:v>
      </x:c>
      <x:c r="M2322" s="18" t="n">
        <x:f>'05 Cargo Register'!O82</x:f>
        <x:v>633.6</x:v>
      </x:c>
      <x:c r="N2322" s="18" t="n">
        <x:f>J2322*K2322</x:f>
        <x:v>2187</x:v>
      </x:c>
      <x:c r="O2322" s="18" t="n">
        <x:f>J2322*L2322</x:f>
        <x:v>144</x:v>
      </x:c>
      <x:c r="P2322" s="18" t="n">
        <x:f>J2322*M2322</x:f>
        <x:v>3801.6000000000004</x:v>
      </x:c>
      <x:c r="Q2322" s="22" t="n">
        <x:f>'01 Controls'!$E$27*'02 Cargo Classes'!$M$7</x:f>
        <x:v>0.010000000000000002</x:v>
      </x:c>
      <x:c r="R2322" s="22" t="n">
        <x:f>'01 Controls'!$F$27*'02 Cargo Classes'!$N$7</x:f>
        <x:v>0</x:v>
      </x:c>
      <x:c r="S2322" s="22" t="n">
        <x:f>'01 Controls'!$G$27*'02 Cargo Classes'!$O$7</x:f>
        <x:v>0.84</x:v>
      </x:c>
      <x:c r="T2322" s="22" t="n">
        <x:f>'01 Controls'!$H$27*'02 Cargo Classes'!$P$7</x:f>
        <x:v>0.2</x:v>
      </x:c>
      <x:c r="U2322" s="22" t="n">
        <x:f>SUM(Q2322:T2322)</x:f>
        <x:v>1.05</x:v>
      </x:c>
      <x:c r="V2322" s="18" t="n">
        <x:f>IF(U2322=0,0,N2322*Q2322/U2322)</x:f>
        <x:v>20.828571428571433</x:v>
      </x:c>
      <x:c r="W2322" s="18" t="n">
        <x:f>IF(U2322=0,0,P2322*Q2322/U2322)</x:f>
        <x:v>36.20571428571429</x:v>
      </x:c>
      <x:c r="X2322" s="18" t="n">
        <x:f>MAX(V2322,W2322*'01 Controls'!$E$12)</x:f>
        <x:v>20.828571428571433</x:v>
      </x:c>
      <x:c r="Y2322" s="18" t="n">
        <x:f>IF(U2322=0,0,N2322*R2322/U2322)</x:f>
        <x:v>0</x:v>
      </x:c>
      <x:c r="Z2322" s="18" t="n">
        <x:f>IF(U2322=0,0,P2322*R2322/U2322)</x:f>
        <x:v>0</x:v>
      </x:c>
      <x:c r="AA2322" s="18" t="n">
        <x:f>MAX(Y2322,Z2322*'01 Controls'!$E$13)</x:f>
        <x:v>0</x:v>
      </x:c>
      <x:c r="AB2322" s="18" t="n">
        <x:f>IF(U2322=0,0,N2322*S2322/U2322)</x:f>
        <x:v>1749.6</x:v>
      </x:c>
      <x:c r="AC2322" s="18" t="n">
        <x:f>IF(U2322=0,0,P2322*S2322/U2322)</x:f>
        <x:v>3041.2799999999997</x:v>
      </x:c>
      <x:c r="AD2322" s="18" t="n">
        <x:f>MAX(AB2322,AC2322*'01 Controls'!$E$14)</x:f>
        <x:v>1749.6</x:v>
      </x:c>
      <x:c r="AE2322" s="18" t="n">
        <x:f>IF(U2322=0,0,N2322*T2322/U2322)</x:f>
        <x:v>416.5714285714286</x:v>
      </x:c>
      <x:c r="AF2322" s="18" t="n">
        <x:f>IF(U2322=0,0,P2322*T2322/U2322)</x:f>
        <x:v>724.1142857142859</x:v>
      </x:c>
      <x:c r="AG2322" s="18" t="n">
        <x:f>MAX(AE2322,AF2322*'01 Controls'!$E$15)</x:f>
        <x:v>416.5714285714286</x:v>
      </x:c>
      <x:c r="AH2322" s="18" t="n">
        <x:f>SUM(V2322,Y2322,AB2322,AE2322)</x:f>
        <x:v>2187</x:v>
      </x:c>
      <x:c r="AI2322" s="18" t="n">
        <x:f>N2322-AH2322</x:f>
        <x:v>0</x:v>
      </x:c>
      <x:c r="AJ2322" s="18" t="n">
        <x:f>V2322*INDEX('07 Mode Capacity'!$P$6:$P$17,MATCH("AIR-"&amp;I2322,'07 Mode Capacity'!$C$6:$C$17,0))</x:f>
        <x:v>5.838991282654125</x:v>
      </x:c>
      <x:c r="AK2322" s="18" t="n">
        <x:f>Y2322*INDEX('07 Mode Capacity'!$P$6:$P$17,MATCH("OCEAN-"&amp;I2322,'07 Mode Capacity'!$C$6:$C$17,0))</x:f>
        <x:v>0</x:v>
      </x:c>
      <x:c r="AL2322" s="18" t="n">
        <x:f>AB2322*INDEX('07 Mode Capacity'!$P$6:$P$17,MATCH("LAND-"&amp;I2322,'07 Mode Capacity'!$C$6:$C$17,0))</x:f>
        <x:v>213.5349525026516</x:v>
      </x:c>
      <x:c r="AM2322" s="18" t="n">
        <x:f>AE2322*INDEX('07 Mode Capacity'!$P$6:$P$17,MATCH("INLAND-"&amp;I2322,'07 Mode Capacity'!$C$6:$C$17,0))</x:f>
        <x:v>262.9542024951531</x:v>
      </x:c>
      <x:c r="AN2322" s="18" t="n">
        <x:f>SUM(AJ2322:AM2322)</x:f>
        <x:v>482.3281462804588</x:v>
      </x:c>
      <x:c r="AO2322" s="17" t="n">
        <x:f>IF(N2322=0,1,AN2322/N2322)</x:f>
        <x:v>0.2205432767628984</x:v>
      </x:c>
      <x:c r="AP2322" s="11" t="str">
        <x:f>IF(AO2322&gt;='01 Controls'!$E$16,"PASS","FAIL")</x:f>
        <x:v>FAIL</x:v>
      </x:c>
      <x:c r="AQ2322" s="11" t="str">
        <x:v>UNQUANTIFIED</x:v>
      </x:c>
      <x:c r="AR2322" s="11" t="str">
        <x:v>Position-class planning record; serial item and receiver open</x:v>
      </x:c>
      <x:c r="AS2322" s="26"/>
      <x:c r="AT2322" s="26"/>
    </x:row>
    <x:row r="2323">
      <x:c r="C2323" s="11" t="str">
        <x:v>M3-L-TWG-COL-12</x:v>
      </x:c>
      <x:c r="D2323" s="11" t="str">
        <x:v>M3</x:v>
      </x:c>
      <x:c r="E2323" s="11" t="str">
        <x:v>Inland flood</x:v>
      </x:c>
      <x:c r="F2323" s="11" t="str">
        <x:v>L-TWG</x:v>
      </x:c>
      <x:c r="G2323" s="11" t="str">
        <x:v>Temporary works and crossing group</x:v>
      </x:c>
      <x:c r="H2323" s="11" t="str">
        <x:v>COL-12</x:v>
      </x:c>
      <x:c r="I2323" s="19" t="n">
        <x:v>24</x:v>
      </x:c>
      <x:c r="J2323" s="21" t="n">
        <x:v>6</x:v>
      </x:c>
      <x:c r="K2323" s="18" t="n">
        <x:f>'05 Cargo Register'!K83</x:f>
        <x:v>60.75</x:v>
      </x:c>
      <x:c r="L2323" s="18" t="n">
        <x:f>'05 Cargo Register'!N83</x:f>
        <x:v>7</x:v>
      </x:c>
      <x:c r="M2323" s="18" t="n">
        <x:f>'05 Cargo Register'!O83</x:f>
        <x:v>184.8</x:v>
      </x:c>
      <x:c r="N2323" s="18" t="n">
        <x:f>J2323*K2323</x:f>
        <x:v>364.5</x:v>
      </x:c>
      <x:c r="O2323" s="18" t="n">
        <x:f>J2323*L2323</x:f>
        <x:v>42</x:v>
      </x:c>
      <x:c r="P2323" s="18" t="n">
        <x:f>J2323*M2323</x:f>
        <x:v>1108.8000000000002</x:v>
      </x:c>
      <x:c r="Q2323" s="22" t="n">
        <x:f>'01 Controls'!$E$27*'02 Cargo Classes'!$M$8</x:f>
        <x:v>0.1</x:v>
      </x:c>
      <x:c r="R2323" s="22" t="n">
        <x:f>'01 Controls'!$F$27*'02 Cargo Classes'!$N$8</x:f>
        <x:v>0</x:v>
      </x:c>
      <x:c r="S2323" s="22" t="n">
        <x:f>'01 Controls'!$G$27*'02 Cargo Classes'!$O$8</x:f>
        <x:v>0.84</x:v>
      </x:c>
      <x:c r="T2323" s="22" t="n">
        <x:f>'01 Controls'!$H$27*'02 Cargo Classes'!$P$8</x:f>
        <x:v>0.05</x:v>
      </x:c>
      <x:c r="U2323" s="22" t="n">
        <x:f>SUM(Q2323:T2323)</x:f>
        <x:v>0.99</x:v>
      </x:c>
      <x:c r="V2323" s="18" t="n">
        <x:f>IF(U2323=0,0,N2323*Q2323/U2323)</x:f>
        <x:v>36.81818181818182</x:v>
      </x:c>
      <x:c r="W2323" s="18" t="n">
        <x:f>IF(U2323=0,0,P2323*Q2323/U2323)</x:f>
        <x:v>112.00000000000003</x:v>
      </x:c>
      <x:c r="X2323" s="18" t="n">
        <x:f>MAX(V2323,W2323*'01 Controls'!$E$12)</x:f>
        <x:v>36.81818181818182</x:v>
      </x:c>
      <x:c r="Y2323" s="18" t="n">
        <x:f>IF(U2323=0,0,N2323*R2323/U2323)</x:f>
        <x:v>0</x:v>
      </x:c>
      <x:c r="Z2323" s="18" t="n">
        <x:f>IF(U2323=0,0,P2323*R2323/U2323)</x:f>
        <x:v>0</x:v>
      </x:c>
      <x:c r="AA2323" s="18" t="n">
        <x:f>MAX(Y2323,Z2323*'01 Controls'!$E$13)</x:f>
        <x:v>0</x:v>
      </x:c>
      <x:c r="AB2323" s="18" t="n">
        <x:f>IF(U2323=0,0,N2323*S2323/U2323)</x:f>
        <x:v>309.2727272727273</x:v>
      </x:c>
      <x:c r="AC2323" s="18" t="n">
        <x:f>IF(U2323=0,0,P2323*S2323/U2323)</x:f>
        <x:v>940.8000000000002</x:v>
      </x:c>
      <x:c r="AD2323" s="18" t="n">
        <x:f>MAX(AB2323,AC2323*'01 Controls'!$E$14)</x:f>
        <x:v>309.2727272727273</x:v>
      </x:c>
      <x:c r="AE2323" s="18" t="n">
        <x:f>IF(U2323=0,0,N2323*T2323/U2323)</x:f>
        <x:v>18.40909090909091</x:v>
      </x:c>
      <x:c r="AF2323" s="18" t="n">
        <x:f>IF(U2323=0,0,P2323*T2323/U2323)</x:f>
        <x:v>56.000000000000014</x:v>
      </x:c>
      <x:c r="AG2323" s="18" t="n">
        <x:f>MAX(AE2323,AF2323*'01 Controls'!$E$15)</x:f>
        <x:v>18.40909090909091</x:v>
      </x:c>
      <x:c r="AH2323" s="18" t="n">
        <x:f>SUM(V2323,Y2323,AB2323,AE2323)</x:f>
        <x:v>364.50000000000006</x:v>
      </x:c>
      <x:c r="AI2323" s="18" t="n">
        <x:f>N2323-AH2323</x:f>
        <x:v>-5.684341886080802e-14</x:v>
      </x:c>
      <x:c r="AJ2323" s="18" t="n">
        <x:f>V2323*INDEX('07 Mode Capacity'!$P$6:$P$17,MATCH("AIR-"&amp;I2323,'07 Mode Capacity'!$C$6:$C$17,0))</x:f>
        <x:v>7.470927043158378</x:v>
      </x:c>
      <x:c r="AK2323" s="18" t="n">
        <x:f>Y2323*INDEX('07 Mode Capacity'!$P$6:$P$17,MATCH("OCEAN-"&amp;I2323,'07 Mode Capacity'!$C$6:$C$17,0))</x:f>
        <x:v>0</x:v>
      </x:c>
      <x:c r="AL2323" s="18" t="n">
        <x:f>AB2323*INDEX('07 Mode Capacity'!$P$6:$P$17,MATCH("LAND-"&amp;I2323,'07 Mode Capacity'!$C$6:$C$17,0))</x:f>
        <x:v>118.29710402699403</x:v>
      </x:c>
      <x:c r="AM2323" s="18" t="n">
        <x:f>AE2323*INDEX('07 Mode Capacity'!$P$6:$P$17,MATCH("INLAND-"&amp;I2323,'07 Mode Capacity'!$C$6:$C$17,0))</x:f>
        <x:v>18.40909090909091</x:v>
      </x:c>
      <x:c r="AN2323" s="18" t="n">
        <x:f>SUM(AJ2323:AM2323)</x:f>
        <x:v>144.17712197924334</x:v>
      </x:c>
      <x:c r="AO2323" s="17" t="n">
        <x:f>IF(N2323=0,1,AN2323/N2323)</x:f>
        <x:v>0.3955476597510105</x:v>
      </x:c>
      <x:c r="AP2323" s="11" t="str">
        <x:f>IF(AO2323&gt;='01 Controls'!$E$16,"PASS","FAIL")</x:f>
        <x:v>FAIL</x:v>
      </x:c>
      <x:c r="AQ2323" s="11" t="str">
        <x:v>UNQUANTIFIED</x:v>
      </x:c>
      <x:c r="AR2323" s="11" t="str">
        <x:v>Position-class planning record; serial item and receiver open</x:v>
      </x:c>
      <x:c r="AS2323" s="26"/>
      <x:c r="AT2323" s="26"/>
    </x:row>
    <x:row r="2324">
      <x:c r="C2324" s="11" t="str">
        <x:v>M3-L-TWG-BAT-22</x:v>
      </x:c>
      <x:c r="D2324" s="11" t="str">
        <x:v>M3</x:v>
      </x:c>
      <x:c r="E2324" s="11" t="str">
        <x:v>Inland flood</x:v>
      </x:c>
      <x:c r="F2324" s="11" t="str">
        <x:v>L-TWG</x:v>
      </x:c>
      <x:c r="G2324" s="11" t="str">
        <x:v>Temporary works and crossing group</x:v>
      </x:c>
      <x:c r="H2324" s="11" t="str">
        <x:v>BAT-22</x:v>
      </x:c>
      <x:c r="I2324" s="19" t="n">
        <x:v>48</x:v>
      </x:c>
      <x:c r="J2324" s="21" t="n">
        <x:v>6</x:v>
      </x:c>
      <x:c r="K2324" s="18" t="n">
        <x:f>'05 Cargo Register'!K84</x:f>
        <x:v>243</x:v>
      </x:c>
      <x:c r="L2324" s="18" t="n">
        <x:f>'05 Cargo Register'!N84</x:f>
        <x:v>14</x:v>
      </x:c>
      <x:c r="M2324" s="18" t="n">
        <x:f>'05 Cargo Register'!O84</x:f>
        <x:v>369.6</x:v>
      </x:c>
      <x:c r="N2324" s="18" t="n">
        <x:f>J2324*K2324</x:f>
        <x:v>1458</x:v>
      </x:c>
      <x:c r="O2324" s="18" t="n">
        <x:f>J2324*L2324</x:f>
        <x:v>84</x:v>
      </x:c>
      <x:c r="P2324" s="18" t="n">
        <x:f>J2324*M2324</x:f>
        <x:v>2217.6000000000004</x:v>
      </x:c>
      <x:c r="Q2324" s="22" t="n">
        <x:f>'01 Controls'!$E$27*'02 Cargo Classes'!$M$9</x:f>
        <x:v>0</x:v>
      </x:c>
      <x:c r="R2324" s="22" t="n">
        <x:f>'01 Controls'!$F$27*'02 Cargo Classes'!$N$9</x:f>
        <x:v>0</x:v>
      </x:c>
      <x:c r="S2324" s="22" t="n">
        <x:f>'01 Controls'!$G$27*'02 Cargo Classes'!$O$9</x:f>
        <x:v>0.7</x:v>
      </x:c>
      <x:c r="T2324" s="22" t="n">
        <x:f>'01 Controls'!$H$27*'02 Cargo Classes'!$P$9</x:f>
        <x:v>0.125</x:v>
      </x:c>
      <x:c r="U2324" s="22" t="n">
        <x:f>SUM(Q2324:T2324)</x:f>
        <x:v>0.825</x:v>
      </x:c>
      <x:c r="V2324" s="18" t="n">
        <x:f>IF(U2324=0,0,N2324*Q2324/U2324)</x:f>
        <x:v>0</x:v>
      </x:c>
      <x:c r="W2324" s="18" t="n">
        <x:f>IF(U2324=0,0,P2324*Q2324/U2324)</x:f>
        <x:v>0</x:v>
      </x:c>
      <x:c r="X2324" s="18" t="n">
        <x:f>MAX(V2324,W2324*'01 Controls'!$E$12)</x:f>
        <x:v>0</x:v>
      </x:c>
      <x:c r="Y2324" s="18" t="n">
        <x:f>IF(U2324=0,0,N2324*R2324/U2324)</x:f>
        <x:v>0</x:v>
      </x:c>
      <x:c r="Z2324" s="18" t="n">
        <x:f>IF(U2324=0,0,P2324*R2324/U2324)</x:f>
        <x:v>0</x:v>
      </x:c>
      <x:c r="AA2324" s="18" t="n">
        <x:f>MAX(Y2324,Z2324*'01 Controls'!$E$13)</x:f>
        <x:v>0</x:v>
      </x:c>
      <x:c r="AB2324" s="18" t="n">
        <x:f>IF(U2324=0,0,N2324*S2324/U2324)</x:f>
        <x:v>1237.090909090909</x:v>
      </x:c>
      <x:c r="AC2324" s="18" t="n">
        <x:f>IF(U2324=0,0,P2324*S2324/U2324)</x:f>
        <x:v>1881.6000000000004</x:v>
      </x:c>
      <x:c r="AD2324" s="18" t="n">
        <x:f>MAX(AB2324,AC2324*'01 Controls'!$E$14)</x:f>
        <x:v>1237.090909090909</x:v>
      </x:c>
      <x:c r="AE2324" s="18" t="n">
        <x:f>IF(U2324=0,0,N2324*T2324/U2324)</x:f>
        <x:v>220.90909090909093</x:v>
      </x:c>
      <x:c r="AF2324" s="18" t="n">
        <x:f>IF(U2324=0,0,P2324*T2324/U2324)</x:f>
        <x:v>336.00000000000006</x:v>
      </x:c>
      <x:c r="AG2324" s="18" t="n">
        <x:f>MAX(AE2324,AF2324*'01 Controls'!$E$15)</x:f>
        <x:v>220.90909090909093</x:v>
      </x:c>
      <x:c r="AH2324" s="18" t="n">
        <x:f>SUM(V2324,Y2324,AB2324,AE2324)</x:f>
        <x:v>1458</x:v>
      </x:c>
      <x:c r="AI2324" s="18" t="n">
        <x:f>N2324-AH2324</x:f>
        <x:v>0</x:v>
      </x:c>
      <x:c r="AJ2324" s="18" t="n">
        <x:f>V2324*INDEX('07 Mode Capacity'!$P$6:$P$17,MATCH("AIR-"&amp;I2324,'07 Mode Capacity'!$C$6:$C$17,0))</x:f>
        <x:v>0</x:v>
      </x:c>
      <x:c r="AK2324" s="18" t="n">
        <x:f>Y2324*INDEX('07 Mode Capacity'!$P$6:$P$17,MATCH("OCEAN-"&amp;I2324,'07 Mode Capacity'!$C$6:$C$17,0))</x:f>
        <x:v>0</x:v>
      </x:c>
      <x:c r="AL2324" s="18" t="n">
        <x:f>AB2324*INDEX('07 Mode Capacity'!$P$6:$P$17,MATCH("LAND-"&amp;I2324,'07 Mode Capacity'!$C$6:$C$17,0))</x:f>
        <x:v>150.98430985035972</x:v>
      </x:c>
      <x:c r="AM2324" s="18" t="n">
        <x:f>AE2324*INDEX('07 Mode Capacity'!$P$6:$P$17,MATCH("INLAND-"&amp;I2324,'07 Mode Capacity'!$C$6:$C$17,0))</x:f>
        <x:v>139.44541041409636</x:v>
      </x:c>
      <x:c r="AN2324" s="18" t="n">
        <x:f>SUM(AJ2324:AM2324)</x:f>
        <x:v>290.4297202644561</x:v>
      </x:c>
      <x:c r="AO2324" s="17" t="n">
        <x:f>IF(N2324=0,1,AN2324/N2324)</x:f>
        <x:v>0.19919733900168454</x:v>
      </x:c>
      <x:c r="AP2324" s="11" t="str">
        <x:f>IF(AO2324&gt;='01 Controls'!$E$16,"PASS","FAIL")</x:f>
        <x:v>FAIL</x:v>
      </x:c>
      <x:c r="AQ2324" s="11" t="str">
        <x:v>UNQUANTIFIED</x:v>
      </x:c>
      <x:c r="AR2324" s="11" t="str">
        <x:v>Position-class planning record; serial item and receiver open</x:v>
      </x:c>
      <x:c r="AS2324" s="26"/>
      <x:c r="AT2324" s="26"/>
    </x:row>
    <x:row r="2325">
      <x:c r="C2325" s="11" t="str">
        <x:v>M3-L-TWG-TNK-20</x:v>
      </x:c>
      <x:c r="D2325" s="11" t="str">
        <x:v>M3</x:v>
      </x:c>
      <x:c r="E2325" s="11" t="str">
        <x:v>Inland flood</x:v>
      </x:c>
      <x:c r="F2325" s="11" t="str">
        <x:v>L-TWG</x:v>
      </x:c>
      <x:c r="G2325" s="11" t="str">
        <x:v>Temporary works and crossing group</x:v>
      </x:c>
      <x:c r="H2325" s="11" t="str">
        <x:v>TNK-20</x:v>
      </x:c>
      <x:c r="I2325" s="19" t="n">
        <x:v>48</x:v>
      </x:c>
      <x:c r="J2325" s="21" t="n">
        <x:v>6</x:v>
      </x:c>
      <x:c r="K2325" s="18" t="n">
        <x:f>'05 Cargo Register'!K85</x:f>
        <x:v>243</x:v>
      </x:c>
      <x:c r="L2325" s="18" t="n">
        <x:f>'05 Cargo Register'!N85</x:f>
        <x:v>15</x:v>
      </x:c>
      <x:c r="M2325" s="18" t="n">
        <x:f>'05 Cargo Register'!O85</x:f>
        <x:v>318.75</x:v>
      </x:c>
      <x:c r="N2325" s="18" t="n">
        <x:f>J2325*K2325</x:f>
        <x:v>1458</x:v>
      </x:c>
      <x:c r="O2325" s="18" t="n">
        <x:f>J2325*L2325</x:f>
        <x:v>90</x:v>
      </x:c>
      <x:c r="P2325" s="18" t="n">
        <x:f>J2325*M2325</x:f>
        <x:v>1912.5</x:v>
      </x:c>
      <x:c r="Q2325" s="22" t="n">
        <x:f>'01 Controls'!$E$27*'02 Cargo Classes'!$M$10</x:f>
        <x:v>0</x:v>
      </x:c>
      <x:c r="R2325" s="22" t="n">
        <x:f>'01 Controls'!$F$27*'02 Cargo Classes'!$N$10</x:f>
        <x:v>0</x:v>
      </x:c>
      <x:c r="S2325" s="22" t="n">
        <x:f>'01 Controls'!$G$27*'02 Cargo Classes'!$O$10</x:f>
        <x:v>0.7</x:v>
      </x:c>
      <x:c r="T2325" s="22" t="n">
        <x:f>'01 Controls'!$H$27*'02 Cargo Classes'!$P$10</x:f>
        <x:v>0.25</x:v>
      </x:c>
      <x:c r="U2325" s="22" t="n">
        <x:f>SUM(Q2325:T2325)</x:f>
        <x:v>0.95</x:v>
      </x:c>
      <x:c r="V2325" s="18" t="n">
        <x:f>IF(U2325=0,0,N2325*Q2325/U2325)</x:f>
        <x:v>0</x:v>
      </x:c>
      <x:c r="W2325" s="18" t="n">
        <x:f>IF(U2325=0,0,P2325*Q2325/U2325)</x:f>
        <x:v>0</x:v>
      </x:c>
      <x:c r="X2325" s="18" t="n">
        <x:f>MAX(V2325,W2325*'01 Controls'!$E$12)</x:f>
        <x:v>0</x:v>
      </x:c>
      <x:c r="Y2325" s="18" t="n">
        <x:f>IF(U2325=0,0,N2325*R2325/U2325)</x:f>
        <x:v>0</x:v>
      </x:c>
      <x:c r="Z2325" s="18" t="n">
        <x:f>IF(U2325=0,0,P2325*R2325/U2325)</x:f>
        <x:v>0</x:v>
      </x:c>
      <x:c r="AA2325" s="18" t="n">
        <x:f>MAX(Y2325,Z2325*'01 Controls'!$E$13)</x:f>
        <x:v>0</x:v>
      </x:c>
      <x:c r="AB2325" s="18" t="n">
        <x:f>IF(U2325=0,0,N2325*S2325/U2325)</x:f>
        <x:v>1074.3157894736842</x:v>
      </x:c>
      <x:c r="AC2325" s="18" t="n">
        <x:f>IF(U2325=0,0,P2325*S2325/U2325)</x:f>
        <x:v>1409.2105263157896</x:v>
      </x:c>
      <x:c r="AD2325" s="18" t="n">
        <x:f>MAX(AB2325,AC2325*'01 Controls'!$E$14)</x:f>
        <x:v>1074.3157894736842</x:v>
      </x:c>
      <x:c r="AE2325" s="18" t="n">
        <x:f>IF(U2325=0,0,N2325*T2325/U2325)</x:f>
        <x:v>383.6842105263158</x:v>
      </x:c>
      <x:c r="AF2325" s="18" t="n">
        <x:f>IF(U2325=0,0,P2325*T2325/U2325)</x:f>
        <x:v>503.2894736842106</x:v>
      </x:c>
      <x:c r="AG2325" s="18" t="n">
        <x:f>MAX(AE2325,AF2325*'01 Controls'!$E$15)</x:f>
        <x:v>383.6842105263158</x:v>
      </x:c>
      <x:c r="AH2325" s="18" t="n">
        <x:f>SUM(V2325,Y2325,AB2325,AE2325)</x:f>
        <x:v>1458</x:v>
      </x:c>
      <x:c r="AI2325" s="18" t="n">
        <x:f>N2325-AH2325</x:f>
        <x:v>0</x:v>
      </x:c>
      <x:c r="AJ2325" s="18" t="n">
        <x:f>V2325*INDEX('07 Mode Capacity'!$P$6:$P$17,MATCH("AIR-"&amp;I2325,'07 Mode Capacity'!$C$6:$C$17,0))</x:f>
        <x:v>0</x:v>
      </x:c>
      <x:c r="AK2325" s="18" t="n">
        <x:f>Y2325*INDEX('07 Mode Capacity'!$P$6:$P$17,MATCH("OCEAN-"&amp;I2325,'07 Mode Capacity'!$C$6:$C$17,0))</x:f>
        <x:v>0</x:v>
      </x:c>
      <x:c r="AL2325" s="18" t="n">
        <x:f>AB2325*INDEX('07 Mode Capacity'!$P$6:$P$17,MATCH("LAND-"&amp;I2325,'07 Mode Capacity'!$C$6:$C$17,0))</x:f>
        <x:v>131.11795329110186</x:v>
      </x:c>
      <x:c r="AM2325" s="18" t="n">
        <x:f>AE2325*INDEX('07 Mode Capacity'!$P$6:$P$17,MATCH("INLAND-"&amp;I2325,'07 Mode Capacity'!$C$6:$C$17,0))</x:f>
        <x:v>242.19466019290414</x:v>
      </x:c>
      <x:c r="AN2325" s="18" t="n">
        <x:f>SUM(AJ2325:AM2325)</x:f>
        <x:v>373.31261348400596</x:v>
      </x:c>
      <x:c r="AO2325" s="17" t="n">
        <x:f>IF(N2325=0,1,AN2325/N2325)</x:f>
        <x:v>0.2560443165185226</x:v>
      </x:c>
      <x:c r="AP2325" s="11" t="str">
        <x:f>IF(AO2325&gt;='01 Controls'!$E$16,"PASS","FAIL")</x:f>
        <x:v>FAIL</x:v>
      </x:c>
      <x:c r="AQ2325" s="11" t="str">
        <x:v>UNQUANTIFIED</x:v>
      </x:c>
      <x:c r="AR2325" s="11" t="str">
        <x:v>Position-class planning record; serial item and receiver open</x:v>
      </x:c>
      <x:c r="AS2325" s="26"/>
      <x:c r="AT2325" s="26"/>
    </x:row>
    <x:row r="2326">
      <x:c r="C2326" s="11" t="str">
        <x:v>M3-L-TWG-FLR-24</x:v>
      </x:c>
      <x:c r="D2326" s="11" t="str">
        <x:v>M3</x:v>
      </x:c>
      <x:c r="E2326" s="11" t="str">
        <x:v>Inland flood</x:v>
      </x:c>
      <x:c r="F2326" s="11" t="str">
        <x:v>L-TWG</x:v>
      </x:c>
      <x:c r="G2326" s="11" t="str">
        <x:v>Temporary works and crossing group</x:v>
      </x:c>
      <x:c r="H2326" s="11" t="str">
        <x:v>FLR-24</x:v>
      </x:c>
      <x:c r="I2326" s="19" t="n">
        <x:v>48</x:v>
      </x:c>
      <x:c r="J2326" s="21" t="n">
        <x:v>6</x:v>
      </x:c>
      <x:c r="K2326" s="18" t="n">
        <x:f>'05 Cargo Register'!K86</x:f>
        <x:v>546.75</x:v>
      </x:c>
      <x:c r="L2326" s="18" t="n">
        <x:f>'05 Cargo Register'!N86</x:f>
        <x:v>27</x:v>
      </x:c>
      <x:c r="M2326" s="18" t="n">
        <x:f>'05 Cargo Register'!O86</x:f>
        <x:v>864</x:v>
      </x:c>
      <x:c r="N2326" s="18" t="n">
        <x:f>J2326*K2326</x:f>
        <x:v>3280.5</x:v>
      </x:c>
      <x:c r="O2326" s="18" t="n">
        <x:f>J2326*L2326</x:f>
        <x:v>162</x:v>
      </x:c>
      <x:c r="P2326" s="18" t="n">
        <x:f>J2326*M2326</x:f>
        <x:v>5184</x:v>
      </x:c>
      <x:c r="Q2326" s="22" t="n">
        <x:f>'01 Controls'!$E$27*'02 Cargo Classes'!$M$11</x:f>
        <x:v>0</x:v>
      </x:c>
      <x:c r="R2326" s="22" t="n">
        <x:f>'01 Controls'!$F$27*'02 Cargo Classes'!$N$11</x:f>
        <x:v>0</x:v>
      </x:c>
      <x:c r="S2326" s="22" t="n">
        <x:f>'01 Controls'!$G$27*'02 Cargo Classes'!$O$11</x:f>
        <x:v>0.7</x:v>
      </x:c>
      <x:c r="T2326" s="22" t="n">
        <x:f>'01 Controls'!$H$27*'02 Cargo Classes'!$P$11</x:f>
        <x:v>0.2</x:v>
      </x:c>
      <x:c r="U2326" s="22" t="n">
        <x:f>SUM(Q2326:T2326)</x:f>
        <x:v>0.8999999999999999</x:v>
      </x:c>
      <x:c r="V2326" s="18" t="n">
        <x:f>IF(U2326=0,0,N2326*Q2326/U2326)</x:f>
        <x:v>0</x:v>
      </x:c>
      <x:c r="W2326" s="18" t="n">
        <x:f>IF(U2326=0,0,P2326*Q2326/U2326)</x:f>
        <x:v>0</x:v>
      </x:c>
      <x:c r="X2326" s="18" t="n">
        <x:f>MAX(V2326,W2326*'01 Controls'!$E$12)</x:f>
        <x:v>0</x:v>
      </x:c>
      <x:c r="Y2326" s="18" t="n">
        <x:f>IF(U2326=0,0,N2326*R2326/U2326)</x:f>
        <x:v>0</x:v>
      </x:c>
      <x:c r="Z2326" s="18" t="n">
        <x:f>IF(U2326=0,0,P2326*R2326/U2326)</x:f>
        <x:v>0</x:v>
      </x:c>
      <x:c r="AA2326" s="18" t="n">
        <x:f>MAX(Y2326,Z2326*'01 Controls'!$E$13)</x:f>
        <x:v>0</x:v>
      </x:c>
      <x:c r="AB2326" s="18" t="n">
        <x:f>IF(U2326=0,0,N2326*S2326/U2326)</x:f>
        <x:v>2551.5</x:v>
      </x:c>
      <x:c r="AC2326" s="18" t="n">
        <x:f>IF(U2326=0,0,P2326*S2326/U2326)</x:f>
        <x:v>4032</x:v>
      </x:c>
      <x:c r="AD2326" s="18" t="n">
        <x:f>MAX(AB2326,AC2326*'01 Controls'!$E$14)</x:f>
        <x:v>2551.5</x:v>
      </x:c>
      <x:c r="AE2326" s="18" t="n">
        <x:f>IF(U2326=0,0,N2326*T2326/U2326)</x:f>
        <x:v>729.0000000000001</x:v>
      </x:c>
      <x:c r="AF2326" s="18" t="n">
        <x:f>IF(U2326=0,0,P2326*T2326/U2326)</x:f>
        <x:v>1152</x:v>
      </x:c>
      <x:c r="AG2326" s="18" t="n">
        <x:f>MAX(AE2326,AF2326*'01 Controls'!$E$15)</x:f>
        <x:v>729.0000000000001</x:v>
      </x:c>
      <x:c r="AH2326" s="18" t="n">
        <x:f>SUM(V2326,Y2326,AB2326,AE2326)</x:f>
        <x:v>3280.5</x:v>
      </x:c>
      <x:c r="AI2326" s="18" t="n">
        <x:f>N2326-AH2326</x:f>
        <x:v>0</x:v>
      </x:c>
      <x:c r="AJ2326" s="18" t="n">
        <x:f>V2326*INDEX('07 Mode Capacity'!$P$6:$P$17,MATCH("AIR-"&amp;I2326,'07 Mode Capacity'!$C$6:$C$17,0))</x:f>
        <x:v>0</x:v>
      </x:c>
      <x:c r="AK2326" s="18" t="n">
        <x:f>Y2326*INDEX('07 Mode Capacity'!$P$6:$P$17,MATCH("OCEAN-"&amp;I2326,'07 Mode Capacity'!$C$6:$C$17,0))</x:f>
        <x:v>0</x:v>
      </x:c>
      <x:c r="AL2326" s="18" t="n">
        <x:f>AB2326*INDEX('07 Mode Capacity'!$P$6:$P$17,MATCH("LAND-"&amp;I2326,'07 Mode Capacity'!$C$6:$C$17,0))</x:f>
        <x:v>311.4051390663669</x:v>
      </x:c>
      <x:c r="AM2326" s="18" t="n">
        <x:f>AE2326*INDEX('07 Mode Capacity'!$P$6:$P$17,MATCH("INLAND-"&amp;I2326,'07 Mode Capacity'!$C$6:$C$17,0))</x:f>
        <x:v>460.16985436651794</x:v>
      </x:c>
      <x:c r="AN2326" s="18" t="n">
        <x:f>SUM(AJ2326:AM2326)</x:f>
        <x:v>771.5749934328849</x:v>
      </x:c>
      <x:c r="AO2326" s="17" t="n">
        <x:f>IF(N2326=0,1,AN2326/N2326)</x:f>
        <x:v>0.23520042476234868</x:v>
      </x:c>
      <x:c r="AP2326" s="11" t="str">
        <x:f>IF(AO2326&gt;='01 Controls'!$E$16,"PASS","FAIL")</x:f>
        <x:v>FAIL</x:v>
      </x:c>
      <x:c r="AQ2326" s="11" t="str">
        <x:v>UNQUANTIFIED</x:v>
      </x:c>
      <x:c r="AR2326" s="11" t="str">
        <x:v>Position-class planning record; serial item and receiver open</x:v>
      </x:c>
      <x:c r="AS2326" s="26"/>
      <x:c r="AT2326" s="26"/>
    </x:row>
    <x:row r="2327">
      <x:c r="C2327" s="11" t="str">
        <x:v>M3-L-TWG-ROL-30</x:v>
      </x:c>
      <x:c r="D2327" s="11" t="str">
        <x:v>M3</x:v>
      </x:c>
      <x:c r="E2327" s="11" t="str">
        <x:v>Inland flood</x:v>
      </x:c>
      <x:c r="F2327" s="11" t="str">
        <x:v>L-TWG</x:v>
      </x:c>
      <x:c r="G2327" s="11" t="str">
        <x:v>Temporary works and crossing group</x:v>
      </x:c>
      <x:c r="H2327" s="11" t="str">
        <x:v>ROL-30</x:v>
      </x:c>
      <x:c r="I2327" s="19" t="n">
        <x:v>48</x:v>
      </x:c>
      <x:c r="J2327" s="21" t="n">
        <x:v>6</x:v>
      </x:c>
      <x:c r="K2327" s="18" t="n">
        <x:f>'05 Cargo Register'!K87</x:f>
        <x:v>759.375</x:v>
      </x:c>
      <x:c r="L2327" s="18" t="n">
        <x:f>'05 Cargo Register'!N87</x:f>
        <x:v>32</x:v>
      </x:c>
      <x:c r="M2327" s="18" t="n">
        <x:f>'05 Cargo Register'!O87</x:f>
        <x:v>2040</x:v>
      </x:c>
      <x:c r="N2327" s="18" t="n">
        <x:f>J2327*K2327</x:f>
        <x:v>4556.25</x:v>
      </x:c>
      <x:c r="O2327" s="18" t="n">
        <x:f>J2327*L2327</x:f>
        <x:v>192</x:v>
      </x:c>
      <x:c r="P2327" s="18" t="n">
        <x:f>J2327*M2327</x:f>
        <x:v>12240</x:v>
      </x:c>
      <x:c r="Q2327" s="22" t="n">
        <x:f>'01 Controls'!$E$27*'02 Cargo Classes'!$M$12</x:f>
        <x:v>0</x:v>
      </x:c>
      <x:c r="R2327" s="22" t="n">
        <x:f>'01 Controls'!$F$27*'02 Cargo Classes'!$N$12</x:f>
        <x:v>0</x:v>
      </x:c>
      <x:c r="S2327" s="22" t="n">
        <x:f>'01 Controls'!$G$27*'02 Cargo Classes'!$O$12</x:f>
        <x:v>1.0499999999999998</x:v>
      </x:c>
      <x:c r="T2327" s="22" t="n">
        <x:f>'01 Controls'!$H$27*'02 Cargo Classes'!$P$12</x:f>
        <x:v>0.15</x:v>
      </x:c>
      <x:c r="U2327" s="22" t="n">
        <x:f>SUM(Q2327:T2327)</x:f>
        <x:v>1.1999999999999997</x:v>
      </x:c>
      <x:c r="V2327" s="18" t="n">
        <x:f>IF(U2327=0,0,N2327*Q2327/U2327)</x:f>
        <x:v>0</x:v>
      </x:c>
      <x:c r="W2327" s="18" t="n">
        <x:f>IF(U2327=0,0,P2327*Q2327/U2327)</x:f>
        <x:v>0</x:v>
      </x:c>
      <x:c r="X2327" s="18" t="n">
        <x:f>MAX(V2327,W2327*'01 Controls'!$E$12)</x:f>
        <x:v>0</x:v>
      </x:c>
      <x:c r="Y2327" s="18" t="n">
        <x:f>IF(U2327=0,0,N2327*R2327/U2327)</x:f>
        <x:v>0</x:v>
      </x:c>
      <x:c r="Z2327" s="18" t="n">
        <x:f>IF(U2327=0,0,P2327*R2327/U2327)</x:f>
        <x:v>0</x:v>
      </x:c>
      <x:c r="AA2327" s="18" t="n">
        <x:f>MAX(Y2327,Z2327*'01 Controls'!$E$13)</x:f>
        <x:v>0</x:v>
      </x:c>
      <x:c r="AB2327" s="18" t="n">
        <x:f>IF(U2327=0,0,N2327*S2327/U2327)</x:f>
        <x:v>3986.71875</x:v>
      </x:c>
      <x:c r="AC2327" s="18" t="n">
        <x:f>IF(U2327=0,0,P2327*S2327/U2327)</x:f>
        <x:v>10710</x:v>
      </x:c>
      <x:c r="AD2327" s="18" t="n">
        <x:f>MAX(AB2327,AC2327*'01 Controls'!$E$14)</x:f>
        <x:v>3986.71875</x:v>
      </x:c>
      <x:c r="AE2327" s="18" t="n">
        <x:f>IF(U2327=0,0,N2327*T2327/U2327)</x:f>
        <x:v>569.5312500000001</x:v>
      </x:c>
      <x:c r="AF2327" s="18" t="n">
        <x:f>IF(U2327=0,0,P2327*T2327/U2327)</x:f>
        <x:v>1530.0000000000002</x:v>
      </x:c>
      <x:c r="AG2327" s="18" t="n">
        <x:f>MAX(AE2327,AF2327*'01 Controls'!$E$15)</x:f>
        <x:v>569.5312500000001</x:v>
      </x:c>
      <x:c r="AH2327" s="18" t="n">
        <x:f>SUM(V2327,Y2327,AB2327,AE2327)</x:f>
        <x:v>4556.25</x:v>
      </x:c>
      <x:c r="AI2327" s="18" t="n">
        <x:f>N2327-AH2327</x:f>
        <x:v>0</x:v>
      </x:c>
      <x:c r="AJ2327" s="18" t="n">
        <x:f>V2327*INDEX('07 Mode Capacity'!$P$6:$P$17,MATCH("AIR-"&amp;I2327,'07 Mode Capacity'!$C$6:$C$17,0))</x:f>
        <x:v>0</x:v>
      </x:c>
      <x:c r="AK2327" s="18" t="n">
        <x:f>Y2327*INDEX('07 Mode Capacity'!$P$6:$P$17,MATCH("OCEAN-"&amp;I2327,'07 Mode Capacity'!$C$6:$C$17,0))</x:f>
        <x:v>0</x:v>
      </x:c>
      <x:c r="AL2327" s="18" t="n">
        <x:f>AB2327*INDEX('07 Mode Capacity'!$P$6:$P$17,MATCH("LAND-"&amp;I2327,'07 Mode Capacity'!$C$6:$C$17,0))</x:f>
        <x:v>486.57052979119834</x:v>
      </x:c>
      <x:c r="AM2327" s="18" t="n">
        <x:f>AE2327*INDEX('07 Mode Capacity'!$P$6:$P$17,MATCH("INLAND-"&amp;I2327,'07 Mode Capacity'!$C$6:$C$17,0))</x:f>
        <x:v>359.50769872384217</x:v>
      </x:c>
      <x:c r="AN2327" s="18" t="n">
        <x:f>SUM(AJ2327:AM2327)</x:f>
        <x:v>846.0782285150406</x:v>
      </x:c>
      <x:c r="AO2327" s="17" t="n">
        <x:f>IF(N2327=0,1,AN2327/N2327)</x:f>
        <x:v>0.18569618184143552</x:v>
      </x:c>
      <x:c r="AP2327" s="11" t="str">
        <x:f>IF(AO2327&gt;='01 Controls'!$E$16,"PASS","FAIL")</x:f>
        <x:v>FAIL</x:v>
      </x:c>
      <x:c r="AQ2327" s="11" t="str">
        <x:v>UNQUANTIFIED</x:v>
      </x:c>
      <x:c r="AR2327" s="11" t="str">
        <x:v>Position-class planning record; serial item and receiver open</x:v>
      </x:c>
      <x:c r="AS2327" s="26"/>
      <x:c r="AT2327" s="26"/>
    </x:row>
    <x:row r="2328">
      <x:c r="C2328" s="11" t="str">
        <x:v>M3-L-TWG-LIN-18</x:v>
      </x:c>
      <x:c r="D2328" s="11" t="str">
        <x:v>M3</x:v>
      </x:c>
      <x:c r="E2328" s="11" t="str">
        <x:v>Inland flood</x:v>
      </x:c>
      <x:c r="F2328" s="11" t="str">
        <x:v>L-TWG</x:v>
      </x:c>
      <x:c r="G2328" s="11" t="str">
        <x:v>Temporary works and crossing group</x:v>
      </x:c>
      <x:c r="H2328" s="11" t="str">
        <x:v>LIN-18</x:v>
      </x:c>
      <x:c r="I2328" s="19" t="n">
        <x:v>72</x:v>
      </x:c>
      <x:c r="J2328" s="21" t="n">
        <x:v>6</x:v>
      </x:c>
      <x:c r="K2328" s="18" t="n">
        <x:f>'05 Cargo Register'!K88</x:f>
        <x:v>303.75</x:v>
      </x:c>
      <x:c r="L2328" s="18" t="n">
        <x:f>'05 Cargo Register'!N88</x:f>
        <x:v>22</x:v>
      </x:c>
      <x:c r="M2328" s="18" t="n">
        <x:f>'05 Cargo Register'!O88</x:f>
        <x:v>968</x:v>
      </x:c>
      <x:c r="N2328" s="18" t="n">
        <x:f>J2328*K2328</x:f>
        <x:v>1822.5</x:v>
      </x:c>
      <x:c r="O2328" s="18" t="n">
        <x:f>J2328*L2328</x:f>
        <x:v>132</x:v>
      </x:c>
      <x:c r="P2328" s="18" t="n">
        <x:f>J2328*M2328</x:f>
        <x:v>5808</x:v>
      </x:c>
      <x:c r="Q2328" s="22" t="n">
        <x:f>'01 Controls'!$E$27*'02 Cargo Classes'!$M$13</x:f>
        <x:v>0</x:v>
      </x:c>
      <x:c r="R2328" s="22" t="n">
        <x:f>'01 Controls'!$F$27*'02 Cargo Classes'!$N$13</x:f>
        <x:v>0</x:v>
      </x:c>
      <x:c r="S2328" s="22" t="n">
        <x:f>'01 Controls'!$G$27*'02 Cargo Classes'!$O$13</x:f>
        <x:v>0.7</x:v>
      </x:c>
      <x:c r="T2328" s="22" t="n">
        <x:f>'01 Controls'!$H$27*'02 Cargo Classes'!$P$13</x:f>
        <x:v>0.25</x:v>
      </x:c>
      <x:c r="U2328" s="22" t="n">
        <x:f>SUM(Q2328:T2328)</x:f>
        <x:v>0.95</x:v>
      </x:c>
      <x:c r="V2328" s="18" t="n">
        <x:f>IF(U2328=0,0,N2328*Q2328/U2328)</x:f>
        <x:v>0</x:v>
      </x:c>
      <x:c r="W2328" s="18" t="n">
        <x:f>IF(U2328=0,0,P2328*Q2328/U2328)</x:f>
        <x:v>0</x:v>
      </x:c>
      <x:c r="X2328" s="18" t="n">
        <x:f>MAX(V2328,W2328*'01 Controls'!$E$12)</x:f>
        <x:v>0</x:v>
      </x:c>
      <x:c r="Y2328" s="18" t="n">
        <x:f>IF(U2328=0,0,N2328*R2328/U2328)</x:f>
        <x:v>0</x:v>
      </x:c>
      <x:c r="Z2328" s="18" t="n">
        <x:f>IF(U2328=0,0,P2328*R2328/U2328)</x:f>
        <x:v>0</x:v>
      </x:c>
      <x:c r="AA2328" s="18" t="n">
        <x:f>MAX(Y2328,Z2328*'01 Controls'!$E$13)</x:f>
        <x:v>0</x:v>
      </x:c>
      <x:c r="AB2328" s="18" t="n">
        <x:f>IF(U2328=0,0,N2328*S2328/U2328)</x:f>
        <x:v>1342.8947368421054</x:v>
      </x:c>
      <x:c r="AC2328" s="18" t="n">
        <x:f>IF(U2328=0,0,P2328*S2328/U2328)</x:f>
        <x:v>4279.578947368421</x:v>
      </x:c>
      <x:c r="AD2328" s="18" t="n">
        <x:f>MAX(AB2328,AC2328*'01 Controls'!$E$14)</x:f>
        <x:v>1342.8947368421054</x:v>
      </x:c>
      <x:c r="AE2328" s="18" t="n">
        <x:f>IF(U2328=0,0,N2328*T2328/U2328)</x:f>
        <x:v>479.60526315789474</x:v>
      </x:c>
      <x:c r="AF2328" s="18" t="n">
        <x:f>IF(U2328=0,0,P2328*T2328/U2328)</x:f>
        <x:v>1528.421052631579</x:v>
      </x:c>
      <x:c r="AG2328" s="18" t="n">
        <x:f>MAX(AE2328,AF2328*'01 Controls'!$E$15)</x:f>
        <x:v>479.60526315789474</x:v>
      </x:c>
      <x:c r="AH2328" s="18" t="n">
        <x:f>SUM(V2328,Y2328,AB2328,AE2328)</x:f>
        <x:v>1822.5000000000002</x:v>
      </x:c>
      <x:c r="AI2328" s="18" t="n">
        <x:f>N2328-AH2328</x:f>
        <x:v>-2.2737367544323206e-13</x:v>
      </x:c>
      <x:c r="AJ2328" s="18" t="n">
        <x:f>V2328*INDEX('07 Mode Capacity'!$P$6:$P$17,MATCH("AIR-"&amp;I2328,'07 Mode Capacity'!$C$6:$C$17,0))</x:f>
        <x:v>0</x:v>
      </x:c>
      <x:c r="AK2328" s="18" t="n">
        <x:f>Y2328*INDEX('07 Mode Capacity'!$P$6:$P$17,MATCH("OCEAN-"&amp;I2328,'07 Mode Capacity'!$C$6:$C$17,0))</x:f>
        <x:v>0</x:v>
      </x:c>
      <x:c r="AL2328" s="18" t="n">
        <x:f>AB2328*INDEX('07 Mode Capacity'!$P$6:$P$17,MATCH("LAND-"&amp;I2328,'07 Mode Capacity'!$C$6:$C$17,0))</x:f>
        <x:v>960.1834676455768</x:v>
      </x:c>
      <x:c r="AM2328" s="18" t="n">
        <x:f>AE2328*INDEX('07 Mode Capacity'!$P$6:$P$17,MATCH("INLAND-"&amp;I2328,'07 Mode Capacity'!$C$6:$C$17,0))</x:f>
        <x:v>479.60526315789474</x:v>
      </x:c>
      <x:c r="AN2328" s="18" t="n">
        <x:f>SUM(AJ2328:AM2328)</x:f>
        <x:v>1439.7887308034715</x:v>
      </x:c>
      <x:c r="AO2328" s="17" t="n">
        <x:f>IF(N2328=0,1,AN2328/N2328)</x:f>
        <x:v>0.7900075340485441</x:v>
      </x:c>
      <x:c r="AP2328" s="11" t="str">
        <x:f>IF(AO2328&gt;='01 Controls'!$E$16,"PASS","FAIL")</x:f>
        <x:v>FAIL</x:v>
      </x:c>
      <x:c r="AQ2328" s="11" t="str">
        <x:v>UNQUANTIFIED</x:v>
      </x:c>
      <x:c r="AR2328" s="11" t="str">
        <x:v>Position-class planning record; serial item and receiver open</x:v>
      </x:c>
      <x:c r="AS2328" s="26"/>
      <x:c r="AT2328" s="26"/>
    </x:row>
    <x:row r="2329">
      <x:c r="C2329" s="11" t="str">
        <x:v>M3-L-TWG-BLK-08</x:v>
      </x:c>
      <x:c r="D2329" s="11" t="str">
        <x:v>M3</x:v>
      </x:c>
      <x:c r="E2329" s="11" t="str">
        <x:v>Inland flood</x:v>
      </x:c>
      <x:c r="F2329" s="11" t="str">
        <x:v>L-TWG</x:v>
      </x:c>
      <x:c r="G2329" s="11" t="str">
        <x:v>Temporary works and crossing group</x:v>
      </x:c>
      <x:c r="H2329" s="11" t="str">
        <x:v>BLK-08</x:v>
      </x:c>
      <x:c r="I2329" s="19" t="n">
        <x:v>48</x:v>
      </x:c>
      <x:c r="J2329" s="21" t="n">
        <x:v>6</x:v>
      </x:c>
      <x:c r="K2329" s="18" t="n">
        <x:f>'05 Cargo Register'!K89</x:f>
        <x:v>121.5</x:v>
      </x:c>
      <x:c r="L2329" s="18" t="n">
        <x:f>'05 Cargo Register'!N89</x:f>
        <x:v>19</x:v>
      </x:c>
      <x:c r="M2329" s="18" t="n">
        <x:f>'05 Cargo Register'!O89</x:f>
        <x:v>969</x:v>
      </x:c>
      <x:c r="N2329" s="18" t="n">
        <x:f>J2329*K2329</x:f>
        <x:v>729</x:v>
      </x:c>
      <x:c r="O2329" s="18" t="n">
        <x:f>J2329*L2329</x:f>
        <x:v>114</x:v>
      </x:c>
      <x:c r="P2329" s="18" t="n">
        <x:f>J2329*M2329</x:f>
        <x:v>5814</x:v>
      </x:c>
      <x:c r="Q2329" s="22" t="n">
        <x:f>'01 Controls'!$E$27*'02 Cargo Classes'!$M$14</x:f>
        <x:v>0.05</x:v>
      </x:c>
      <x:c r="R2329" s="22" t="n">
        <x:f>'01 Controls'!$F$27*'02 Cargo Classes'!$N$14</x:f>
        <x:v>0</x:v>
      </x:c>
      <x:c r="S2329" s="22" t="n">
        <x:f>'01 Controls'!$G$27*'02 Cargo Classes'!$O$14</x:f>
        <x:v>0.7</x:v>
      </x:c>
      <x:c r="T2329" s="22" t="n">
        <x:f>'01 Controls'!$H$27*'02 Cargo Classes'!$P$14</x:f>
        <x:v>0.125</x:v>
      </x:c>
      <x:c r="U2329" s="22" t="n">
        <x:f>SUM(Q2329:T2329)</x:f>
        <x:v>0.875</x:v>
      </x:c>
      <x:c r="V2329" s="18" t="n">
        <x:f>IF(U2329=0,0,N2329*Q2329/U2329)</x:f>
        <x:v>41.65714285714286</x:v>
      </x:c>
      <x:c r="W2329" s="18" t="n">
        <x:f>IF(U2329=0,0,P2329*Q2329/U2329)</x:f>
        <x:v>332.2285714285714</x:v>
      </x:c>
      <x:c r="X2329" s="18" t="n">
        <x:f>MAX(V2329,W2329*'01 Controls'!$E$12)</x:f>
        <x:v>83.05714285714285</x:v>
      </x:c>
      <x:c r="Y2329" s="18" t="n">
        <x:f>IF(U2329=0,0,N2329*R2329/U2329)</x:f>
        <x:v>0</x:v>
      </x:c>
      <x:c r="Z2329" s="18" t="n">
        <x:f>IF(U2329=0,0,P2329*R2329/U2329)</x:f>
        <x:v>0</x:v>
      </x:c>
      <x:c r="AA2329" s="18" t="n">
        <x:f>MAX(Y2329,Z2329*'01 Controls'!$E$13)</x:f>
        <x:v>0</x:v>
      </x:c>
      <x:c r="AB2329" s="18" t="n">
        <x:f>IF(U2329=0,0,N2329*S2329/U2329)</x:f>
        <x:v>583.1999999999999</x:v>
      </x:c>
      <x:c r="AC2329" s="18" t="n">
        <x:f>IF(U2329=0,0,P2329*S2329/U2329)</x:f>
        <x:v>4651.2</x:v>
      </x:c>
      <x:c r="AD2329" s="18" t="n">
        <x:f>MAX(AB2329,AC2329*'01 Controls'!$E$14)</x:f>
        <x:v>930.24</x:v>
      </x:c>
      <x:c r="AE2329" s="18" t="n">
        <x:f>IF(U2329=0,0,N2329*T2329/U2329)</x:f>
        <x:v>104.14285714285714</x:v>
      </x:c>
      <x:c r="AF2329" s="18" t="n">
        <x:f>IF(U2329=0,0,P2329*T2329/U2329)</x:f>
        <x:v>830.5714285714286</x:v>
      </x:c>
      <x:c r="AG2329" s="18" t="n">
        <x:f>MAX(AE2329,AF2329*'01 Controls'!$E$15)</x:f>
        <x:v>149.50285714285712</x:v>
      </x:c>
      <x:c r="AH2329" s="18" t="n">
        <x:f>SUM(V2329,Y2329,AB2329,AE2329)</x:f>
        <x:v>728.9999999999999</x:v>
      </x:c>
      <x:c r="AI2329" s="18" t="n">
        <x:f>N2329-AH2329</x:f>
        <x:v>1.1368683772161603e-13</x:v>
      </x:c>
      <x:c r="AJ2329" s="18" t="n">
        <x:f>V2329*INDEX('07 Mode Capacity'!$P$6:$P$17,MATCH("AIR-"&amp;I2329,'07 Mode Capacity'!$C$6:$C$17,0))</x:f>
        <x:v>11.677982565308248</x:v>
      </x:c>
      <x:c r="AK2329" s="18" t="n">
        <x:f>Y2329*INDEX('07 Mode Capacity'!$P$6:$P$17,MATCH("OCEAN-"&amp;I2329,'07 Mode Capacity'!$C$6:$C$17,0))</x:f>
        <x:v>0</x:v>
      </x:c>
      <x:c r="AL2329" s="18" t="n">
        <x:f>AB2329*INDEX('07 Mode Capacity'!$P$6:$P$17,MATCH("LAND-"&amp;I2329,'07 Mode Capacity'!$C$6:$C$17,0))</x:f>
        <x:v>71.17831750088386</x:v>
      </x:c>
      <x:c r="AM2329" s="18" t="n">
        <x:f>AE2329*INDEX('07 Mode Capacity'!$P$6:$P$17,MATCH("INLAND-"&amp;I2329,'07 Mode Capacity'!$C$6:$C$17,0))</x:f>
        <x:v>65.73855062378827</x:v>
      </x:c>
      <x:c r="AN2329" s="18" t="n">
        <x:f>SUM(AJ2329:AM2329)</x:f>
        <x:v>148.59485068998038</x:v>
      </x:c>
      <x:c r="AO2329" s="17" t="n">
        <x:f>IF(N2329=0,1,AN2329/N2329)</x:f>
        <x:v>0.20383381438954784</x:v>
      </x:c>
      <x:c r="AP2329" s="11" t="str">
        <x:f>IF(AO2329&gt;='01 Controls'!$E$16,"PASS","FAIL")</x:f>
        <x:v>FAIL</x:v>
      </x:c>
      <x:c r="AQ2329" s="11" t="str">
        <x:v>UNQUANTIFIED</x:v>
      </x:c>
      <x:c r="AR2329" s="11" t="str">
        <x:v>Position-class planning record; serial item and receiver open</x:v>
      </x:c>
      <x:c r="AS2329" s="26"/>
      <x:c r="AT2329" s="26"/>
    </x:row>
    <x:row r="2330">
      <x:c r="C2330" s="11" t="str">
        <x:v>M3-L-TWG-OOG-80</x:v>
      </x:c>
      <x:c r="D2330" s="11" t="str">
        <x:v>M3</x:v>
      </x:c>
      <x:c r="E2330" s="11" t="str">
        <x:v>Inland flood</x:v>
      </x:c>
      <x:c r="F2330" s="11" t="str">
        <x:v>L-TWG</x:v>
      </x:c>
      <x:c r="G2330" s="11" t="str">
        <x:v>Temporary works and crossing group</x:v>
      </x:c>
      <x:c r="H2330" s="11" t="str">
        <x:v>OOG-80</x:v>
      </x:c>
      <x:c r="I2330" s="19" t="n">
        <x:v>72</x:v>
      </x:c>
      <x:c r="J2330" s="21" t="n">
        <x:v>6</x:v>
      </x:c>
      <x:c r="K2330" s="18" t="n">
        <x:f>'05 Cargo Register'!K90</x:f>
        <x:v>303.75</x:v>
      </x:c>
      <x:c r="L2330" s="18" t="n">
        <x:f>'05 Cargo Register'!N90</x:f>
        <x:v>6</x:v>
      </x:c>
      <x:c r="M2330" s="18" t="n">
        <x:f>'05 Cargo Register'!O90</x:f>
        <x:v>1056</x:v>
      </x:c>
      <x:c r="N2330" s="18" t="n">
        <x:f>J2330*K2330</x:f>
        <x:v>1822.5</x:v>
      </x:c>
      <x:c r="O2330" s="18" t="n">
        <x:f>J2330*L2330</x:f>
        <x:v>36</x:v>
      </x:c>
      <x:c r="P2330" s="18" t="n">
        <x:f>J2330*M2330</x:f>
        <x:v>6336</x:v>
      </x:c>
      <x:c r="Q2330" s="22" t="n">
        <x:f>'01 Controls'!$E$27*'02 Cargo Classes'!$M$15</x:f>
        <x:v>0</x:v>
      </x:c>
      <x:c r="R2330" s="22" t="n">
        <x:f>'01 Controls'!$F$27*'02 Cargo Classes'!$N$15</x:f>
        <x:v>0</x:v>
      </x:c>
      <x:c r="S2330" s="22" t="n">
        <x:f>'01 Controls'!$G$27*'02 Cargo Classes'!$O$15</x:f>
        <x:v>0.42</x:v>
      </x:c>
      <x:c r="T2330" s="22" t="n">
        <x:f>'01 Controls'!$H$27*'02 Cargo Classes'!$P$15</x:f>
        <x:v>0.125</x:v>
      </x:c>
      <x:c r="U2330" s="22" t="n">
        <x:f>SUM(Q2330:T2330)</x:f>
        <x:v>0.5449999999999999</x:v>
      </x:c>
      <x:c r="V2330" s="18" t="n">
        <x:f>IF(U2330=0,0,N2330*Q2330/U2330)</x:f>
        <x:v>0</x:v>
      </x:c>
      <x:c r="W2330" s="18" t="n">
        <x:f>IF(U2330=0,0,P2330*Q2330/U2330)</x:f>
        <x:v>0</x:v>
      </x:c>
      <x:c r="X2330" s="18" t="n">
        <x:f>MAX(V2330,W2330*'01 Controls'!$E$12)</x:f>
        <x:v>0</x:v>
      </x:c>
      <x:c r="Y2330" s="18" t="n">
        <x:f>IF(U2330=0,0,N2330*R2330/U2330)</x:f>
        <x:v>0</x:v>
      </x:c>
      <x:c r="Z2330" s="18" t="n">
        <x:f>IF(U2330=0,0,P2330*R2330/U2330)</x:f>
        <x:v>0</x:v>
      </x:c>
      <x:c r="AA2330" s="18" t="n">
        <x:f>MAX(Y2330,Z2330*'01 Controls'!$E$13)</x:f>
        <x:v>0</x:v>
      </x:c>
      <x:c r="AB2330" s="18" t="n">
        <x:f>IF(U2330=0,0,N2330*S2330/U2330)</x:f>
        <x:v>1404.4954128440368</x:v>
      </x:c>
      <x:c r="AC2330" s="18" t="n">
        <x:f>IF(U2330=0,0,P2330*S2330/U2330)</x:f>
        <x:v>4882.788990825688</x:v>
      </x:c>
      <x:c r="AD2330" s="18" t="n">
        <x:f>MAX(AB2330,AC2330*'01 Controls'!$E$14)</x:f>
        <x:v>1404.4954128440368</x:v>
      </x:c>
      <x:c r="AE2330" s="18" t="n">
        <x:f>IF(U2330=0,0,N2330*T2330/U2330)</x:f>
        <x:v>418.00458715596335</x:v>
      </x:c>
      <x:c r="AF2330" s="18" t="n">
        <x:f>IF(U2330=0,0,P2330*T2330/U2330)</x:f>
        <x:v>1453.211009174312</x:v>
      </x:c>
      <x:c r="AG2330" s="18" t="n">
        <x:f>MAX(AE2330,AF2330*'01 Controls'!$E$15)</x:f>
        <x:v>418.00458715596335</x:v>
      </x:c>
      <x:c r="AH2330" s="18" t="n">
        <x:f>SUM(V2330,Y2330,AB2330,AE2330)</x:f>
        <x:v>1822.5</x:v>
      </x:c>
      <x:c r="AI2330" s="18" t="n">
        <x:f>N2330-AH2330</x:f>
        <x:v>0</x:v>
      </x:c>
      <x:c r="AJ2330" s="18" t="n">
        <x:f>V2330*INDEX('07 Mode Capacity'!$P$6:$P$17,MATCH("AIR-"&amp;I2330,'07 Mode Capacity'!$C$6:$C$17,0))</x:f>
        <x:v>0</x:v>
      </x:c>
      <x:c r="AK2330" s="18" t="n">
        <x:f>Y2330*INDEX('07 Mode Capacity'!$P$6:$P$17,MATCH("OCEAN-"&amp;I2330,'07 Mode Capacity'!$C$6:$C$17,0))</x:f>
        <x:v>0</x:v>
      </x:c>
      <x:c r="AL2330" s="18" t="n">
        <x:f>AB2330*INDEX('07 Mode Capacity'!$P$6:$P$17,MATCH("LAND-"&amp;I2330,'07 Mode Capacity'!$C$6:$C$17,0))</x:f>
        <x:v>1004.2285808403279</x:v>
      </x:c>
      <x:c r="AM2330" s="18" t="n">
        <x:f>AE2330*INDEX('07 Mode Capacity'!$P$6:$P$17,MATCH("INLAND-"&amp;I2330,'07 Mode Capacity'!$C$6:$C$17,0))</x:f>
        <x:v>418.00458715596335</x:v>
      </x:c>
      <x:c r="AN2330" s="18" t="n">
        <x:f>SUM(AJ2330:AM2330)</x:f>
        <x:v>1422.2331679962913</x:v>
      </x:c>
      <x:c r="AO2330" s="17" t="n">
        <x:f>IF(N2330=0,1,AN2330/N2330)</x:f>
        <x:v>0.7803748521241654</x:v>
      </x:c>
      <x:c r="AP2330" s="11" t="str">
        <x:f>IF(AO2330&gt;='01 Controls'!$E$16,"PASS","FAIL")</x:f>
        <x:v>FAIL</x:v>
      </x:c>
      <x:c r="AQ2330" s="11" t="str">
        <x:v>UNQUANTIFIED</x:v>
      </x:c>
      <x:c r="AR2330" s="11" t="str">
        <x:v>Position-class planning record; serial item and receiver open</x:v>
      </x:c>
      <x:c r="AS2330" s="26"/>
      <x:c r="AT2330" s="26"/>
    </x:row>
    <x:row r="2331">
      <x:c r="C2331" s="11" t="str">
        <x:v>M3-L-GFG-APL-45</x:v>
      </x:c>
      <x:c r="D2331" s="11" t="str">
        <x:v>M3</x:v>
      </x:c>
      <x:c r="E2331" s="11" t="str">
        <x:v>Inland flood</x:v>
      </x:c>
      <x:c r="F2331" s="11" t="str">
        <x:v>L-GFG</x:v>
      </x:c>
      <x:c r="G2331" s="11" t="str">
        <x:v>Ground fire and landscape group</x:v>
      </x:c>
      <x:c r="H2331" s="11" t="str">
        <x:v>APL-45</x:v>
      </x:c>
      <x:c r="I2331" s="19" t="n">
        <x:v>24</x:v>
      </x:c>
      <x:c r="J2331" s="21" t="n">
        <x:v>1</x:v>
      </x:c>
      <x:c r="K2331" s="18" t="n">
        <x:f>'05 Cargo Register'!K91</x:f>
        <x:v>91.125</x:v>
      </x:c>
      <x:c r="L2331" s="18" t="n">
        <x:f>'05 Cargo Register'!N91</x:f>
        <x:v>24</x:v>
      </x:c>
      <x:c r="M2331" s="18" t="n">
        <x:f>'05 Cargo Register'!O91</x:f>
        <x:v>180</x:v>
      </x:c>
      <x:c r="N2331" s="18" t="n">
        <x:f>J2331*K2331</x:f>
        <x:v>91.125</x:v>
      </x:c>
      <x:c r="O2331" s="18" t="n">
        <x:f>J2331*L2331</x:f>
        <x:v>24</x:v>
      </x:c>
      <x:c r="P2331" s="18" t="n">
        <x:f>J2331*M2331</x:f>
        <x:v>180</x:v>
      </x:c>
      <x:c r="Q2331" s="22" t="n">
        <x:f>'01 Controls'!$E$27*'02 Cargo Classes'!$M$6</x:f>
        <x:v>0.15000000000000002</x:v>
      </x:c>
      <x:c r="R2331" s="22" t="n">
        <x:f>'01 Controls'!$F$27*'02 Cargo Classes'!$N$6</x:f>
        <x:v>0</x:v>
      </x:c>
      <x:c r="S2331" s="22" t="n">
        <x:f>'01 Controls'!$G$27*'02 Cargo Classes'!$O$6</x:f>
        <x:v>0.7</x:v>
      </x:c>
      <x:c r="T2331" s="22" t="n">
        <x:f>'01 Controls'!$H$27*'02 Cargo Classes'!$P$6</x:f>
        <x:v>0.075</x:v>
      </x:c>
      <x:c r="U2331" s="22" t="n">
        <x:f>SUM(Q2331:T2331)</x:f>
        <x:v>0.9249999999999999</x:v>
      </x:c>
      <x:c r="V2331" s="18" t="n">
        <x:f>IF(U2331=0,0,N2331*Q2331/U2331)</x:f>
        <x:v>14.777027027027032</x:v>
      </x:c>
      <x:c r="W2331" s="18" t="n">
        <x:f>IF(U2331=0,0,P2331*Q2331/U2331)</x:f>
        <x:v>29.189189189189197</x:v>
      </x:c>
      <x:c r="X2331" s="18" t="n">
        <x:f>MAX(V2331,W2331*'01 Controls'!$E$12)</x:f>
        <x:v>14.777027027027032</x:v>
      </x:c>
      <x:c r="Y2331" s="18" t="n">
        <x:f>IF(U2331=0,0,N2331*R2331/U2331)</x:f>
        <x:v>0</x:v>
      </x:c>
      <x:c r="Z2331" s="18" t="n">
        <x:f>IF(U2331=0,0,P2331*R2331/U2331)</x:f>
        <x:v>0</x:v>
      </x:c>
      <x:c r="AA2331" s="18" t="n">
        <x:f>MAX(Y2331,Z2331*'01 Controls'!$E$13)</x:f>
        <x:v>0</x:v>
      </x:c>
      <x:c r="AB2331" s="18" t="n">
        <x:f>IF(U2331=0,0,N2331*S2331/U2331)</x:f>
        <x:v>68.95945945945945</x:v>
      </x:c>
      <x:c r="AC2331" s="18" t="n">
        <x:f>IF(U2331=0,0,P2331*S2331/U2331)</x:f>
        <x:v>136.21621621621622</x:v>
      </x:c>
      <x:c r="AD2331" s="18" t="n">
        <x:f>MAX(AB2331,AC2331*'01 Controls'!$E$14)</x:f>
        <x:v>68.95945945945945</x:v>
      </x:c>
      <x:c r="AE2331" s="18" t="n">
        <x:f>IF(U2331=0,0,N2331*T2331/U2331)</x:f>
        <x:v>7.388513513513514</x:v>
      </x:c>
      <x:c r="AF2331" s="18" t="n">
        <x:f>IF(U2331=0,0,P2331*T2331/U2331)</x:f>
        <x:v>14.594594594594597</x:v>
      </x:c>
      <x:c r="AG2331" s="18" t="n">
        <x:f>MAX(AE2331,AF2331*'01 Controls'!$E$15)</x:f>
        <x:v>7.388513513513514</x:v>
      </x:c>
      <x:c r="AH2331" s="18" t="n">
        <x:f>SUM(V2331,Y2331,AB2331,AE2331)</x:f>
        <x:v>91.125</x:v>
      </x:c>
      <x:c r="AI2331" s="18" t="n">
        <x:f>N2331-AH2331</x:f>
        <x:v>0</x:v>
      </x:c>
      <x:c r="AJ2331" s="18" t="n">
        <x:f>V2331*INDEX('07 Mode Capacity'!$P$6:$P$17,MATCH("AIR-"&amp;I2331,'07 Mode Capacity'!$C$6:$C$17,0))</x:f>
        <x:v>2.998466664618971</x:v>
      </x:c>
      <x:c r="AK2331" s="18" t="n">
        <x:f>Y2331*INDEX('07 Mode Capacity'!$P$6:$P$17,MATCH("OCEAN-"&amp;I2331,'07 Mode Capacity'!$C$6:$C$17,0))</x:f>
        <x:v>0</x:v>
      </x:c>
      <x:c r="AL2331" s="18" t="n">
        <x:f>AB2331*INDEX('07 Mode Capacity'!$P$6:$P$17,MATCH("LAND-"&amp;I2331,'07 Mode Capacity'!$C$6:$C$17,0))</x:f>
        <x:v>26.377056978991906</x:v>
      </x:c>
      <x:c r="AM2331" s="18" t="n">
        <x:f>AE2331*INDEX('07 Mode Capacity'!$P$6:$P$17,MATCH("INLAND-"&amp;I2331,'07 Mode Capacity'!$C$6:$C$17,0))</x:f>
        <x:v>7.388513513513514</x:v>
      </x:c>
      <x:c r="AN2331" s="18" t="n">
        <x:f>SUM(AJ2331:AM2331)</x:f>
        <x:v>36.76403715712439</x:v>
      </x:c>
      <x:c r="AO2331" s="17" t="n">
        <x:f>IF(N2331=0,1,AN2331/N2331)</x:f>
        <x:v>0.4034462239464954</x:v>
      </x:c>
      <x:c r="AP2331" s="11" t="str">
        <x:f>IF(AO2331&gt;='01 Controls'!$E$16,"PASS","FAIL")</x:f>
        <x:v>FAIL</x:v>
      </x:c>
      <x:c r="AQ2331" s="11" t="str">
        <x:v>UNQUANTIFIED</x:v>
      </x:c>
      <x:c r="AR2331" s="11" t="str">
        <x:v>Position-class planning record; serial item and receiver open</x:v>
      </x:c>
      <x:c r="AS2331" s="26"/>
      <x:c r="AT2331" s="26"/>
    </x:row>
    <x:row r="2332">
      <x:c r="C2332" s="11" t="str">
        <x:v>M3-L-GFG-ISO-18</x:v>
      </x:c>
      <x:c r="D2332" s="11" t="str">
        <x:v>M3</x:v>
      </x:c>
      <x:c r="E2332" s="11" t="str">
        <x:v>Inland flood</x:v>
      </x:c>
      <x:c r="F2332" s="11" t="str">
        <x:v>L-GFG</x:v>
      </x:c>
      <x:c r="G2332" s="11" t="str">
        <x:v>Ground fire and landscape group</x:v>
      </x:c>
      <x:c r="H2332" s="11" t="str">
        <x:v>ISO-18</x:v>
      </x:c>
      <x:c r="I2332" s="19" t="n">
        <x:v>48</x:v>
      </x:c>
      <x:c r="J2332" s="21" t="n">
        <x:v>1</x:v>
      </x:c>
      <x:c r="K2332" s="18" t="n">
        <x:f>'05 Cargo Register'!K92</x:f>
        <x:v>364.5</x:v>
      </x:c>
      <x:c r="L2332" s="18" t="n">
        <x:f>'05 Cargo Register'!N92</x:f>
        <x:v>24</x:v>
      </x:c>
      <x:c r="M2332" s="18" t="n">
        <x:f>'05 Cargo Register'!O92</x:f>
        <x:v>633.6</x:v>
      </x:c>
      <x:c r="N2332" s="18" t="n">
        <x:f>J2332*K2332</x:f>
        <x:v>364.5</x:v>
      </x:c>
      <x:c r="O2332" s="18" t="n">
        <x:f>J2332*L2332</x:f>
        <x:v>24</x:v>
      </x:c>
      <x:c r="P2332" s="18" t="n">
        <x:f>J2332*M2332</x:f>
        <x:v>633.6</x:v>
      </x:c>
      <x:c r="Q2332" s="22" t="n">
        <x:f>'01 Controls'!$E$27*'02 Cargo Classes'!$M$7</x:f>
        <x:v>0.010000000000000002</x:v>
      </x:c>
      <x:c r="R2332" s="22" t="n">
        <x:f>'01 Controls'!$F$27*'02 Cargo Classes'!$N$7</x:f>
        <x:v>0</x:v>
      </x:c>
      <x:c r="S2332" s="22" t="n">
        <x:f>'01 Controls'!$G$27*'02 Cargo Classes'!$O$7</x:f>
        <x:v>0.84</x:v>
      </x:c>
      <x:c r="T2332" s="22" t="n">
        <x:f>'01 Controls'!$H$27*'02 Cargo Classes'!$P$7</x:f>
        <x:v>0.2</x:v>
      </x:c>
      <x:c r="U2332" s="22" t="n">
        <x:f>SUM(Q2332:T2332)</x:f>
        <x:v>1.05</x:v>
      </x:c>
      <x:c r="V2332" s="18" t="n">
        <x:f>IF(U2332=0,0,N2332*Q2332/U2332)</x:f>
        <x:v>3.471428571428572</x:v>
      </x:c>
      <x:c r="W2332" s="18" t="n">
        <x:f>IF(U2332=0,0,P2332*Q2332/U2332)</x:f>
        <x:v>6.034285714285716</x:v>
      </x:c>
      <x:c r="X2332" s="18" t="n">
        <x:f>MAX(V2332,W2332*'01 Controls'!$E$12)</x:f>
        <x:v>3.471428571428572</x:v>
      </x:c>
      <x:c r="Y2332" s="18" t="n">
        <x:f>IF(U2332=0,0,N2332*R2332/U2332)</x:f>
        <x:v>0</x:v>
      </x:c>
      <x:c r="Z2332" s="18" t="n">
        <x:f>IF(U2332=0,0,P2332*R2332/U2332)</x:f>
        <x:v>0</x:v>
      </x:c>
      <x:c r="AA2332" s="18" t="n">
        <x:f>MAX(Y2332,Z2332*'01 Controls'!$E$13)</x:f>
        <x:v>0</x:v>
      </x:c>
      <x:c r="AB2332" s="18" t="n">
        <x:f>IF(U2332=0,0,N2332*S2332/U2332)</x:f>
        <x:v>291.59999999999997</x:v>
      </x:c>
      <x:c r="AC2332" s="18" t="n">
        <x:f>IF(U2332=0,0,P2332*S2332/U2332)</x:f>
        <x:v>506.88</x:v>
      </x:c>
      <x:c r="AD2332" s="18" t="n">
        <x:f>MAX(AB2332,AC2332*'01 Controls'!$E$14)</x:f>
        <x:v>291.59999999999997</x:v>
      </x:c>
      <x:c r="AE2332" s="18" t="n">
        <x:f>IF(U2332=0,0,N2332*T2332/U2332)</x:f>
        <x:v>69.42857142857143</x:v>
      </x:c>
      <x:c r="AF2332" s="18" t="n">
        <x:f>IF(U2332=0,0,P2332*T2332/U2332)</x:f>
        <x:v>120.6857142857143</x:v>
      </x:c>
      <x:c r="AG2332" s="18" t="n">
        <x:f>MAX(AE2332,AF2332*'01 Controls'!$E$15)</x:f>
        <x:v>69.42857142857143</x:v>
      </x:c>
      <x:c r="AH2332" s="18" t="n">
        <x:f>SUM(V2332,Y2332,AB2332,AE2332)</x:f>
        <x:v>364.5</x:v>
      </x:c>
      <x:c r="AI2332" s="18" t="n">
        <x:f>N2332-AH2332</x:f>
        <x:v>0</x:v>
      </x:c>
      <x:c r="AJ2332" s="18" t="n">
        <x:f>V2332*INDEX('07 Mode Capacity'!$P$6:$P$17,MATCH("AIR-"&amp;I2332,'07 Mode Capacity'!$C$6:$C$17,0))</x:f>
        <x:v>0.9731652137756874</x:v>
      </x:c>
      <x:c r="AK2332" s="18" t="n">
        <x:f>Y2332*INDEX('07 Mode Capacity'!$P$6:$P$17,MATCH("OCEAN-"&amp;I2332,'07 Mode Capacity'!$C$6:$C$17,0))</x:f>
        <x:v>0</x:v>
      </x:c>
      <x:c r="AL2332" s="18" t="n">
        <x:f>AB2332*INDEX('07 Mode Capacity'!$P$6:$P$17,MATCH("LAND-"&amp;I2332,'07 Mode Capacity'!$C$6:$C$17,0))</x:f>
        <x:v>35.58915875044193</x:v>
      </x:c>
      <x:c r="AM2332" s="18" t="n">
        <x:f>AE2332*INDEX('07 Mode Capacity'!$P$6:$P$17,MATCH("INLAND-"&amp;I2332,'07 Mode Capacity'!$C$6:$C$17,0))</x:f>
        <x:v>43.82570041585885</x:v>
      </x:c>
      <x:c r="AN2332" s="18" t="n">
        <x:f>SUM(AJ2332:AM2332)</x:f>
        <x:v>80.38802438007647</x:v>
      </x:c>
      <x:c r="AO2332" s="17" t="n">
        <x:f>IF(N2332=0,1,AN2332/N2332)</x:f>
        <x:v>0.22054327676289842</x:v>
      </x:c>
      <x:c r="AP2332" s="11" t="str">
        <x:f>IF(AO2332&gt;='01 Controls'!$E$16,"PASS","FAIL")</x:f>
        <x:v>FAIL</x:v>
      </x:c>
      <x:c r="AQ2332" s="11" t="str">
        <x:v>UNQUANTIFIED</x:v>
      </x:c>
      <x:c r="AR2332" s="11" t="str">
        <x:v>Position-class planning record; serial item and receiver open</x:v>
      </x:c>
      <x:c r="AS2332" s="26"/>
      <x:c r="AT2332" s="26"/>
    </x:row>
    <x:row r="2333">
      <x:c r="C2333" s="11" t="str">
        <x:v>M3-L-GFG-COL-12</x:v>
      </x:c>
      <x:c r="D2333" s="11" t="str">
        <x:v>M3</x:v>
      </x:c>
      <x:c r="E2333" s="11" t="str">
        <x:v>Inland flood</x:v>
      </x:c>
      <x:c r="F2333" s="11" t="str">
        <x:v>L-GFG</x:v>
      </x:c>
      <x:c r="G2333" s="11" t="str">
        <x:v>Ground fire and landscape group</x:v>
      </x:c>
      <x:c r="H2333" s="11" t="str">
        <x:v>COL-12</x:v>
      </x:c>
      <x:c r="I2333" s="19" t="n">
        <x:v>24</x:v>
      </x:c>
      <x:c r="J2333" s="21" t="n">
        <x:v>1</x:v>
      </x:c>
      <x:c r="K2333" s="18" t="n">
        <x:f>'05 Cargo Register'!K93</x:f>
        <x:v>60.75</x:v>
      </x:c>
      <x:c r="L2333" s="18" t="n">
        <x:f>'05 Cargo Register'!N93</x:f>
        <x:v>7</x:v>
      </x:c>
      <x:c r="M2333" s="18" t="n">
        <x:f>'05 Cargo Register'!O93</x:f>
        <x:v>184.8</x:v>
      </x:c>
      <x:c r="N2333" s="18" t="n">
        <x:f>J2333*K2333</x:f>
        <x:v>60.75</x:v>
      </x:c>
      <x:c r="O2333" s="18" t="n">
        <x:f>J2333*L2333</x:f>
        <x:v>7</x:v>
      </x:c>
      <x:c r="P2333" s="18" t="n">
        <x:f>J2333*M2333</x:f>
        <x:v>184.8</x:v>
      </x:c>
      <x:c r="Q2333" s="22" t="n">
        <x:f>'01 Controls'!$E$27*'02 Cargo Classes'!$M$8</x:f>
        <x:v>0.1</x:v>
      </x:c>
      <x:c r="R2333" s="22" t="n">
        <x:f>'01 Controls'!$F$27*'02 Cargo Classes'!$N$8</x:f>
        <x:v>0</x:v>
      </x:c>
      <x:c r="S2333" s="22" t="n">
        <x:f>'01 Controls'!$G$27*'02 Cargo Classes'!$O$8</x:f>
        <x:v>0.84</x:v>
      </x:c>
      <x:c r="T2333" s="22" t="n">
        <x:f>'01 Controls'!$H$27*'02 Cargo Classes'!$P$8</x:f>
        <x:v>0.05</x:v>
      </x:c>
      <x:c r="U2333" s="22" t="n">
        <x:f>SUM(Q2333:T2333)</x:f>
        <x:v>0.99</x:v>
      </x:c>
      <x:c r="V2333" s="18" t="n">
        <x:f>IF(U2333=0,0,N2333*Q2333/U2333)</x:f>
        <x:v>6.136363636363637</x:v>
      </x:c>
      <x:c r="W2333" s="18" t="n">
        <x:f>IF(U2333=0,0,P2333*Q2333/U2333)</x:f>
        <x:v>18.666666666666668</x:v>
      </x:c>
      <x:c r="X2333" s="18" t="n">
        <x:f>MAX(V2333,W2333*'01 Controls'!$E$12)</x:f>
        <x:v>6.136363636363637</x:v>
      </x:c>
      <x:c r="Y2333" s="18" t="n">
        <x:f>IF(U2333=0,0,N2333*R2333/U2333)</x:f>
        <x:v>0</x:v>
      </x:c>
      <x:c r="Z2333" s="18" t="n">
        <x:f>IF(U2333=0,0,P2333*R2333/U2333)</x:f>
        <x:v>0</x:v>
      </x:c>
      <x:c r="AA2333" s="18" t="n">
        <x:f>MAX(Y2333,Z2333*'01 Controls'!$E$13)</x:f>
        <x:v>0</x:v>
      </x:c>
      <x:c r="AB2333" s="18" t="n">
        <x:f>IF(U2333=0,0,N2333*S2333/U2333)</x:f>
        <x:v>51.54545454545455</x:v>
      </x:c>
      <x:c r="AC2333" s="18" t="n">
        <x:f>IF(U2333=0,0,P2333*S2333/U2333)</x:f>
        <x:v>156.8</x:v>
      </x:c>
      <x:c r="AD2333" s="18" t="n">
        <x:f>MAX(AB2333,AC2333*'01 Controls'!$E$14)</x:f>
        <x:v>51.54545454545455</x:v>
      </x:c>
      <x:c r="AE2333" s="18" t="n">
        <x:f>IF(U2333=0,0,N2333*T2333/U2333)</x:f>
        <x:v>3.0681818181818183</x:v>
      </x:c>
      <x:c r="AF2333" s="18" t="n">
        <x:f>IF(U2333=0,0,P2333*T2333/U2333)</x:f>
        <x:v>9.333333333333334</x:v>
      </x:c>
      <x:c r="AG2333" s="18" t="n">
        <x:f>MAX(AE2333,AF2333*'01 Controls'!$E$15)</x:f>
        <x:v>3.0681818181818183</x:v>
      </x:c>
      <x:c r="AH2333" s="18" t="n">
        <x:f>SUM(V2333,Y2333,AB2333,AE2333)</x:f>
        <x:v>60.75000000000001</x:v>
      </x:c>
      <x:c r="AI2333" s="18" t="n">
        <x:f>N2333-AH2333</x:f>
        <x:v>-7.105427357601002e-15</x:v>
      </x:c>
      <x:c r="AJ2333" s="18" t="n">
        <x:f>V2333*INDEX('07 Mode Capacity'!$P$6:$P$17,MATCH("AIR-"&amp;I2333,'07 Mode Capacity'!$C$6:$C$17,0))</x:f>
        <x:v>1.245154507193063</x:v>
      </x:c>
      <x:c r="AK2333" s="18" t="n">
        <x:f>Y2333*INDEX('07 Mode Capacity'!$P$6:$P$17,MATCH("OCEAN-"&amp;I2333,'07 Mode Capacity'!$C$6:$C$17,0))</x:f>
        <x:v>0</x:v>
      </x:c>
      <x:c r="AL2333" s="18" t="n">
        <x:f>AB2333*INDEX('07 Mode Capacity'!$P$6:$P$17,MATCH("LAND-"&amp;I2333,'07 Mode Capacity'!$C$6:$C$17,0))</x:f>
        <x:v>19.716184004499002</x:v>
      </x:c>
      <x:c r="AM2333" s="18" t="n">
        <x:f>AE2333*INDEX('07 Mode Capacity'!$P$6:$P$17,MATCH("INLAND-"&amp;I2333,'07 Mode Capacity'!$C$6:$C$17,0))</x:f>
        <x:v>3.0681818181818183</x:v>
      </x:c>
      <x:c r="AN2333" s="18" t="n">
        <x:f>SUM(AJ2333:AM2333)</x:f>
        <x:v>24.029520329873883</x:v>
      </x:c>
      <x:c r="AO2333" s="17" t="n">
        <x:f>IF(N2333=0,1,AN2333/N2333)</x:f>
        <x:v>0.3955476597510104</x:v>
      </x:c>
      <x:c r="AP2333" s="11" t="str">
        <x:f>IF(AO2333&gt;='01 Controls'!$E$16,"PASS","FAIL")</x:f>
        <x:v>FAIL</x:v>
      </x:c>
      <x:c r="AQ2333" s="11" t="str">
        <x:v>UNQUANTIFIED</x:v>
      </x:c>
      <x:c r="AR2333" s="11" t="str">
        <x:v>Position-class planning record; serial item and receiver open</x:v>
      </x:c>
      <x:c r="AS2333" s="26"/>
      <x:c r="AT2333" s="26"/>
    </x:row>
    <x:row r="2334">
      <x:c r="C2334" s="11" t="str">
        <x:v>M3-L-GFG-BAT-22</x:v>
      </x:c>
      <x:c r="D2334" s="11" t="str">
        <x:v>M3</x:v>
      </x:c>
      <x:c r="E2334" s="11" t="str">
        <x:v>Inland flood</x:v>
      </x:c>
      <x:c r="F2334" s="11" t="str">
        <x:v>L-GFG</x:v>
      </x:c>
      <x:c r="G2334" s="11" t="str">
        <x:v>Ground fire and landscape group</x:v>
      </x:c>
      <x:c r="H2334" s="11" t="str">
        <x:v>BAT-22</x:v>
      </x:c>
      <x:c r="I2334" s="19" t="n">
        <x:v>48</x:v>
      </x:c>
      <x:c r="J2334" s="21" t="n">
        <x:v>1</x:v>
      </x:c>
      <x:c r="K2334" s="18" t="n">
        <x:f>'05 Cargo Register'!K94</x:f>
        <x:v>243</x:v>
      </x:c>
      <x:c r="L2334" s="18" t="n">
        <x:f>'05 Cargo Register'!N94</x:f>
        <x:v>14</x:v>
      </x:c>
      <x:c r="M2334" s="18" t="n">
        <x:f>'05 Cargo Register'!O94</x:f>
        <x:v>369.6</x:v>
      </x:c>
      <x:c r="N2334" s="18" t="n">
        <x:f>J2334*K2334</x:f>
        <x:v>243</x:v>
      </x:c>
      <x:c r="O2334" s="18" t="n">
        <x:f>J2334*L2334</x:f>
        <x:v>14</x:v>
      </x:c>
      <x:c r="P2334" s="18" t="n">
        <x:f>J2334*M2334</x:f>
        <x:v>369.6</x:v>
      </x:c>
      <x:c r="Q2334" s="22" t="n">
        <x:f>'01 Controls'!$E$27*'02 Cargo Classes'!$M$9</x:f>
        <x:v>0</x:v>
      </x:c>
      <x:c r="R2334" s="22" t="n">
        <x:f>'01 Controls'!$F$27*'02 Cargo Classes'!$N$9</x:f>
        <x:v>0</x:v>
      </x:c>
      <x:c r="S2334" s="22" t="n">
        <x:f>'01 Controls'!$G$27*'02 Cargo Classes'!$O$9</x:f>
        <x:v>0.7</x:v>
      </x:c>
      <x:c r="T2334" s="22" t="n">
        <x:f>'01 Controls'!$H$27*'02 Cargo Classes'!$P$9</x:f>
        <x:v>0.125</x:v>
      </x:c>
      <x:c r="U2334" s="22" t="n">
        <x:f>SUM(Q2334:T2334)</x:f>
        <x:v>0.825</x:v>
      </x:c>
      <x:c r="V2334" s="18" t="n">
        <x:f>IF(U2334=0,0,N2334*Q2334/U2334)</x:f>
        <x:v>0</x:v>
      </x:c>
      <x:c r="W2334" s="18" t="n">
        <x:f>IF(U2334=0,0,P2334*Q2334/U2334)</x:f>
        <x:v>0</x:v>
      </x:c>
      <x:c r="X2334" s="18" t="n">
        <x:f>MAX(V2334,W2334*'01 Controls'!$E$12)</x:f>
        <x:v>0</x:v>
      </x:c>
      <x:c r="Y2334" s="18" t="n">
        <x:f>IF(U2334=0,0,N2334*R2334/U2334)</x:f>
        <x:v>0</x:v>
      </x:c>
      <x:c r="Z2334" s="18" t="n">
        <x:f>IF(U2334=0,0,P2334*R2334/U2334)</x:f>
        <x:v>0</x:v>
      </x:c>
      <x:c r="AA2334" s="18" t="n">
        <x:f>MAX(Y2334,Z2334*'01 Controls'!$E$13)</x:f>
        <x:v>0</x:v>
      </x:c>
      <x:c r="AB2334" s="18" t="n">
        <x:f>IF(U2334=0,0,N2334*S2334/U2334)</x:f>
        <x:v>206.1818181818182</x:v>
      </x:c>
      <x:c r="AC2334" s="18" t="n">
        <x:f>IF(U2334=0,0,P2334*S2334/U2334)</x:f>
        <x:v>313.6</x:v>
      </x:c>
      <x:c r="AD2334" s="18" t="n">
        <x:f>MAX(AB2334,AC2334*'01 Controls'!$E$14)</x:f>
        <x:v>206.1818181818182</x:v>
      </x:c>
      <x:c r="AE2334" s="18" t="n">
        <x:f>IF(U2334=0,0,N2334*T2334/U2334)</x:f>
        <x:v>36.81818181818182</x:v>
      </x:c>
      <x:c r="AF2334" s="18" t="n">
        <x:f>IF(U2334=0,0,P2334*T2334/U2334)</x:f>
        <x:v>56.00000000000001</x:v>
      </x:c>
      <x:c r="AG2334" s="18" t="n">
        <x:f>MAX(AE2334,AF2334*'01 Controls'!$E$15)</x:f>
        <x:v>36.81818181818182</x:v>
      </x:c>
      <x:c r="AH2334" s="18" t="n">
        <x:f>SUM(V2334,Y2334,AB2334,AE2334)</x:f>
        <x:v>243</x:v>
      </x:c>
      <x:c r="AI2334" s="18" t="n">
        <x:f>N2334-AH2334</x:f>
        <x:v>0</x:v>
      </x:c>
      <x:c r="AJ2334" s="18" t="n">
        <x:f>V2334*INDEX('07 Mode Capacity'!$P$6:$P$17,MATCH("AIR-"&amp;I2334,'07 Mode Capacity'!$C$6:$C$17,0))</x:f>
        <x:v>0</x:v>
      </x:c>
      <x:c r="AK2334" s="18" t="n">
        <x:f>Y2334*INDEX('07 Mode Capacity'!$P$6:$P$17,MATCH("OCEAN-"&amp;I2334,'07 Mode Capacity'!$C$6:$C$17,0))</x:f>
        <x:v>0</x:v>
      </x:c>
      <x:c r="AL2334" s="18" t="n">
        <x:f>AB2334*INDEX('07 Mode Capacity'!$P$6:$P$17,MATCH("LAND-"&amp;I2334,'07 Mode Capacity'!$C$6:$C$17,0))</x:f>
        <x:v>25.164051641726623</x:v>
      </x:c>
      <x:c r="AM2334" s="18" t="n">
        <x:f>AE2334*INDEX('07 Mode Capacity'!$P$6:$P$17,MATCH("INLAND-"&amp;I2334,'07 Mode Capacity'!$C$6:$C$17,0))</x:f>
        <x:v>23.240901735682723</x:v>
      </x:c>
      <x:c r="AN2334" s="18" t="n">
        <x:f>SUM(AJ2334:AM2334)</x:f>
        <x:v>48.40495337740934</x:v>
      </x:c>
      <x:c r="AO2334" s="17" t="n">
        <x:f>IF(N2334=0,1,AN2334/N2334)</x:f>
        <x:v>0.19919733900168454</x:v>
      </x:c>
      <x:c r="AP2334" s="11" t="str">
        <x:f>IF(AO2334&gt;='01 Controls'!$E$16,"PASS","FAIL")</x:f>
        <x:v>FAIL</x:v>
      </x:c>
      <x:c r="AQ2334" s="11" t="str">
        <x:v>UNQUANTIFIED</x:v>
      </x:c>
      <x:c r="AR2334" s="11" t="str">
        <x:v>Position-class planning record; serial item and receiver open</x:v>
      </x:c>
      <x:c r="AS2334" s="26"/>
      <x:c r="AT2334" s="26"/>
    </x:row>
    <x:row r="2335">
      <x:c r="C2335" s="11" t="str">
        <x:v>M3-L-GFG-TNK-20</x:v>
      </x:c>
      <x:c r="D2335" s="11" t="str">
        <x:v>M3</x:v>
      </x:c>
      <x:c r="E2335" s="11" t="str">
        <x:v>Inland flood</x:v>
      </x:c>
      <x:c r="F2335" s="11" t="str">
        <x:v>L-GFG</x:v>
      </x:c>
      <x:c r="G2335" s="11" t="str">
        <x:v>Ground fire and landscape group</x:v>
      </x:c>
      <x:c r="H2335" s="11" t="str">
        <x:v>TNK-20</x:v>
      </x:c>
      <x:c r="I2335" s="19" t="n">
        <x:v>48</x:v>
      </x:c>
      <x:c r="J2335" s="21" t="n">
        <x:v>1</x:v>
      </x:c>
      <x:c r="K2335" s="18" t="n">
        <x:f>'05 Cargo Register'!K95</x:f>
        <x:v>243</x:v>
      </x:c>
      <x:c r="L2335" s="18" t="n">
        <x:f>'05 Cargo Register'!N95</x:f>
        <x:v>15</x:v>
      </x:c>
      <x:c r="M2335" s="18" t="n">
        <x:f>'05 Cargo Register'!O95</x:f>
        <x:v>318.75</x:v>
      </x:c>
      <x:c r="N2335" s="18" t="n">
        <x:f>J2335*K2335</x:f>
        <x:v>243</x:v>
      </x:c>
      <x:c r="O2335" s="18" t="n">
        <x:f>J2335*L2335</x:f>
        <x:v>15</x:v>
      </x:c>
      <x:c r="P2335" s="18" t="n">
        <x:f>J2335*M2335</x:f>
        <x:v>318.75</x:v>
      </x:c>
      <x:c r="Q2335" s="22" t="n">
        <x:f>'01 Controls'!$E$27*'02 Cargo Classes'!$M$10</x:f>
        <x:v>0</x:v>
      </x:c>
      <x:c r="R2335" s="22" t="n">
        <x:f>'01 Controls'!$F$27*'02 Cargo Classes'!$N$10</x:f>
        <x:v>0</x:v>
      </x:c>
      <x:c r="S2335" s="22" t="n">
        <x:f>'01 Controls'!$G$27*'02 Cargo Classes'!$O$10</x:f>
        <x:v>0.7</x:v>
      </x:c>
      <x:c r="T2335" s="22" t="n">
        <x:f>'01 Controls'!$H$27*'02 Cargo Classes'!$P$10</x:f>
        <x:v>0.25</x:v>
      </x:c>
      <x:c r="U2335" s="22" t="n">
        <x:f>SUM(Q2335:T2335)</x:f>
        <x:v>0.95</x:v>
      </x:c>
      <x:c r="V2335" s="18" t="n">
        <x:f>IF(U2335=0,0,N2335*Q2335/U2335)</x:f>
        <x:v>0</x:v>
      </x:c>
      <x:c r="W2335" s="18" t="n">
        <x:f>IF(U2335=0,0,P2335*Q2335/U2335)</x:f>
        <x:v>0</x:v>
      </x:c>
      <x:c r="X2335" s="18" t="n">
        <x:f>MAX(V2335,W2335*'01 Controls'!$E$12)</x:f>
        <x:v>0</x:v>
      </x:c>
      <x:c r="Y2335" s="18" t="n">
        <x:f>IF(U2335=0,0,N2335*R2335/U2335)</x:f>
        <x:v>0</x:v>
      </x:c>
      <x:c r="Z2335" s="18" t="n">
        <x:f>IF(U2335=0,0,P2335*R2335/U2335)</x:f>
        <x:v>0</x:v>
      </x:c>
      <x:c r="AA2335" s="18" t="n">
        <x:f>MAX(Y2335,Z2335*'01 Controls'!$E$13)</x:f>
        <x:v>0</x:v>
      </x:c>
      <x:c r="AB2335" s="18" t="n">
        <x:f>IF(U2335=0,0,N2335*S2335/U2335)</x:f>
        <x:v>179.05263157894737</x:v>
      </x:c>
      <x:c r="AC2335" s="18" t="n">
        <x:f>IF(U2335=0,0,P2335*S2335/U2335)</x:f>
        <x:v>234.8684210526316</x:v>
      </x:c>
      <x:c r="AD2335" s="18" t="n">
        <x:f>MAX(AB2335,AC2335*'01 Controls'!$E$14)</x:f>
        <x:v>179.05263157894737</x:v>
      </x:c>
      <x:c r="AE2335" s="18" t="n">
        <x:f>IF(U2335=0,0,N2335*T2335/U2335)</x:f>
        <x:v>63.94736842105264</x:v>
      </x:c>
      <x:c r="AF2335" s="18" t="n">
        <x:f>IF(U2335=0,0,P2335*T2335/U2335)</x:f>
        <x:v>83.88157894736842</x:v>
      </x:c>
      <x:c r="AG2335" s="18" t="n">
        <x:f>MAX(AE2335,AF2335*'01 Controls'!$E$15)</x:f>
        <x:v>63.94736842105264</x:v>
      </x:c>
      <x:c r="AH2335" s="18" t="n">
        <x:f>SUM(V2335,Y2335,AB2335,AE2335)</x:f>
        <x:v>243</x:v>
      </x:c>
      <x:c r="AI2335" s="18" t="n">
        <x:f>N2335-AH2335</x:f>
        <x:v>0</x:v>
      </x:c>
      <x:c r="AJ2335" s="18" t="n">
        <x:f>V2335*INDEX('07 Mode Capacity'!$P$6:$P$17,MATCH("AIR-"&amp;I2335,'07 Mode Capacity'!$C$6:$C$17,0))</x:f>
        <x:v>0</x:v>
      </x:c>
      <x:c r="AK2335" s="18" t="n">
        <x:f>Y2335*INDEX('07 Mode Capacity'!$P$6:$P$17,MATCH("OCEAN-"&amp;I2335,'07 Mode Capacity'!$C$6:$C$17,0))</x:f>
        <x:v>0</x:v>
      </x:c>
      <x:c r="AL2335" s="18" t="n">
        <x:f>AB2335*INDEX('07 Mode Capacity'!$P$6:$P$17,MATCH("LAND-"&amp;I2335,'07 Mode Capacity'!$C$6:$C$17,0))</x:f>
        <x:v>21.852992215183644</x:v>
      </x:c>
      <x:c r="AM2335" s="18" t="n">
        <x:f>AE2335*INDEX('07 Mode Capacity'!$P$6:$P$17,MATCH("INLAND-"&amp;I2335,'07 Mode Capacity'!$C$6:$C$17,0))</x:f>
        <x:v>40.36577669881736</x:v>
      </x:c>
      <x:c r="AN2335" s="18" t="n">
        <x:f>SUM(AJ2335:AM2335)</x:f>
        <x:v>62.218768914001004</x:v>
      </x:c>
      <x:c r="AO2335" s="17" t="n">
        <x:f>IF(N2335=0,1,AN2335/N2335)</x:f>
        <x:v>0.25604431651852266</x:v>
      </x:c>
      <x:c r="AP2335" s="11" t="str">
        <x:f>IF(AO2335&gt;='01 Controls'!$E$16,"PASS","FAIL")</x:f>
        <x:v>FAIL</x:v>
      </x:c>
      <x:c r="AQ2335" s="11" t="str">
        <x:v>UNQUANTIFIED</x:v>
      </x:c>
      <x:c r="AR2335" s="11" t="str">
        <x:v>Position-class planning record; serial item and receiver open</x:v>
      </x:c>
      <x:c r="AS2335" s="26"/>
      <x:c r="AT2335" s="26"/>
    </x:row>
    <x:row r="2336">
      <x:c r="C2336" s="11" t="str">
        <x:v>M3-L-GFG-FLR-24</x:v>
      </x:c>
      <x:c r="D2336" s="11" t="str">
        <x:v>M3</x:v>
      </x:c>
      <x:c r="E2336" s="11" t="str">
        <x:v>Inland flood</x:v>
      </x:c>
      <x:c r="F2336" s="11" t="str">
        <x:v>L-GFG</x:v>
      </x:c>
      <x:c r="G2336" s="11" t="str">
        <x:v>Ground fire and landscape group</x:v>
      </x:c>
      <x:c r="H2336" s="11" t="str">
        <x:v>FLR-24</x:v>
      </x:c>
      <x:c r="I2336" s="19" t="n">
        <x:v>48</x:v>
      </x:c>
      <x:c r="J2336" s="21" t="n">
        <x:v>1</x:v>
      </x:c>
      <x:c r="K2336" s="18" t="n">
        <x:f>'05 Cargo Register'!K96</x:f>
        <x:v>546.75</x:v>
      </x:c>
      <x:c r="L2336" s="18" t="n">
        <x:f>'05 Cargo Register'!N96</x:f>
        <x:v>27</x:v>
      </x:c>
      <x:c r="M2336" s="18" t="n">
        <x:f>'05 Cargo Register'!O96</x:f>
        <x:v>864</x:v>
      </x:c>
      <x:c r="N2336" s="18" t="n">
        <x:f>J2336*K2336</x:f>
        <x:v>546.75</x:v>
      </x:c>
      <x:c r="O2336" s="18" t="n">
        <x:f>J2336*L2336</x:f>
        <x:v>27</x:v>
      </x:c>
      <x:c r="P2336" s="18" t="n">
        <x:f>J2336*M2336</x:f>
        <x:v>864</x:v>
      </x:c>
      <x:c r="Q2336" s="22" t="n">
        <x:f>'01 Controls'!$E$27*'02 Cargo Classes'!$M$11</x:f>
        <x:v>0</x:v>
      </x:c>
      <x:c r="R2336" s="22" t="n">
        <x:f>'01 Controls'!$F$27*'02 Cargo Classes'!$N$11</x:f>
        <x:v>0</x:v>
      </x:c>
      <x:c r="S2336" s="22" t="n">
        <x:f>'01 Controls'!$G$27*'02 Cargo Classes'!$O$11</x:f>
        <x:v>0.7</x:v>
      </x:c>
      <x:c r="T2336" s="22" t="n">
        <x:f>'01 Controls'!$H$27*'02 Cargo Classes'!$P$11</x:f>
        <x:v>0.2</x:v>
      </x:c>
      <x:c r="U2336" s="22" t="n">
        <x:f>SUM(Q2336:T2336)</x:f>
        <x:v>0.8999999999999999</x:v>
      </x:c>
      <x:c r="V2336" s="18" t="n">
        <x:f>IF(U2336=0,0,N2336*Q2336/U2336)</x:f>
        <x:v>0</x:v>
      </x:c>
      <x:c r="W2336" s="18" t="n">
        <x:f>IF(U2336=0,0,P2336*Q2336/U2336)</x:f>
        <x:v>0</x:v>
      </x:c>
      <x:c r="X2336" s="18" t="n">
        <x:f>MAX(V2336,W2336*'01 Controls'!$E$12)</x:f>
        <x:v>0</x:v>
      </x:c>
      <x:c r="Y2336" s="18" t="n">
        <x:f>IF(U2336=0,0,N2336*R2336/U2336)</x:f>
        <x:v>0</x:v>
      </x:c>
      <x:c r="Z2336" s="18" t="n">
        <x:f>IF(U2336=0,0,P2336*R2336/U2336)</x:f>
        <x:v>0</x:v>
      </x:c>
      <x:c r="AA2336" s="18" t="n">
        <x:f>MAX(Y2336,Z2336*'01 Controls'!$E$13)</x:f>
        <x:v>0</x:v>
      </x:c>
      <x:c r="AB2336" s="18" t="n">
        <x:f>IF(U2336=0,0,N2336*S2336/U2336)</x:f>
        <x:v>425.25</x:v>
      </x:c>
      <x:c r="AC2336" s="18" t="n">
        <x:f>IF(U2336=0,0,P2336*S2336/U2336)</x:f>
        <x:v>672</x:v>
      </x:c>
      <x:c r="AD2336" s="18" t="n">
        <x:f>MAX(AB2336,AC2336*'01 Controls'!$E$14)</x:f>
        <x:v>425.25</x:v>
      </x:c>
      <x:c r="AE2336" s="18" t="n">
        <x:f>IF(U2336=0,0,N2336*T2336/U2336)</x:f>
        <x:v>121.50000000000003</x:v>
      </x:c>
      <x:c r="AF2336" s="18" t="n">
        <x:f>IF(U2336=0,0,P2336*T2336/U2336)</x:f>
        <x:v>192.00000000000003</x:v>
      </x:c>
      <x:c r="AG2336" s="18" t="n">
        <x:f>MAX(AE2336,AF2336*'01 Controls'!$E$15)</x:f>
        <x:v>121.50000000000003</x:v>
      </x:c>
      <x:c r="AH2336" s="18" t="n">
        <x:f>SUM(V2336,Y2336,AB2336,AE2336)</x:f>
        <x:v>546.75</x:v>
      </x:c>
      <x:c r="AI2336" s="18" t="n">
        <x:f>N2336-AH2336</x:f>
        <x:v>0</x:v>
      </x:c>
      <x:c r="AJ2336" s="18" t="n">
        <x:f>V2336*INDEX('07 Mode Capacity'!$P$6:$P$17,MATCH("AIR-"&amp;I2336,'07 Mode Capacity'!$C$6:$C$17,0))</x:f>
        <x:v>0</x:v>
      </x:c>
      <x:c r="AK2336" s="18" t="n">
        <x:f>Y2336*INDEX('07 Mode Capacity'!$P$6:$P$17,MATCH("OCEAN-"&amp;I2336,'07 Mode Capacity'!$C$6:$C$17,0))</x:f>
        <x:v>0</x:v>
      </x:c>
      <x:c r="AL2336" s="18" t="n">
        <x:f>AB2336*INDEX('07 Mode Capacity'!$P$6:$P$17,MATCH("LAND-"&amp;I2336,'07 Mode Capacity'!$C$6:$C$17,0))</x:f>
        <x:v>51.90085651106116</x:v>
      </x:c>
      <x:c r="AM2336" s="18" t="n">
        <x:f>AE2336*INDEX('07 Mode Capacity'!$P$6:$P$17,MATCH("INLAND-"&amp;I2336,'07 Mode Capacity'!$C$6:$C$17,0))</x:f>
        <x:v>76.694975727753</x:v>
      </x:c>
      <x:c r="AN2336" s="18" t="n">
        <x:f>SUM(AJ2336:AM2336)</x:f>
        <x:v>128.59583223881415</x:v>
      </x:c>
      <x:c r="AO2336" s="17" t="n">
        <x:f>IF(N2336=0,1,AN2336/N2336)</x:f>
        <x:v>0.2352004247623487</x:v>
      </x:c>
      <x:c r="AP2336" s="11" t="str">
        <x:f>IF(AO2336&gt;='01 Controls'!$E$16,"PASS","FAIL")</x:f>
        <x:v>FAIL</x:v>
      </x:c>
      <x:c r="AQ2336" s="11" t="str">
        <x:v>UNQUANTIFIED</x:v>
      </x:c>
      <x:c r="AR2336" s="11" t="str">
        <x:v>Position-class planning record; serial item and receiver open</x:v>
      </x:c>
      <x:c r="AS2336" s="26"/>
      <x:c r="AT2336" s="26"/>
    </x:row>
    <x:row r="2337">
      <x:c r="C2337" s="11" t="str">
        <x:v>M3-L-GFG-ROL-30</x:v>
      </x:c>
      <x:c r="D2337" s="11" t="str">
        <x:v>M3</x:v>
      </x:c>
      <x:c r="E2337" s="11" t="str">
        <x:v>Inland flood</x:v>
      </x:c>
      <x:c r="F2337" s="11" t="str">
        <x:v>L-GFG</x:v>
      </x:c>
      <x:c r="G2337" s="11" t="str">
        <x:v>Ground fire and landscape group</x:v>
      </x:c>
      <x:c r="H2337" s="11" t="str">
        <x:v>ROL-30</x:v>
      </x:c>
      <x:c r="I2337" s="19" t="n">
        <x:v>48</x:v>
      </x:c>
      <x:c r="J2337" s="21" t="n">
        <x:v>1</x:v>
      </x:c>
      <x:c r="K2337" s="18" t="n">
        <x:f>'05 Cargo Register'!K97</x:f>
        <x:v>759.375</x:v>
      </x:c>
      <x:c r="L2337" s="18" t="n">
        <x:f>'05 Cargo Register'!N97</x:f>
        <x:v>32</x:v>
      </x:c>
      <x:c r="M2337" s="18" t="n">
        <x:f>'05 Cargo Register'!O97</x:f>
        <x:v>2040</x:v>
      </x:c>
      <x:c r="N2337" s="18" t="n">
        <x:f>J2337*K2337</x:f>
        <x:v>759.375</x:v>
      </x:c>
      <x:c r="O2337" s="18" t="n">
        <x:f>J2337*L2337</x:f>
        <x:v>32</x:v>
      </x:c>
      <x:c r="P2337" s="18" t="n">
        <x:f>J2337*M2337</x:f>
        <x:v>2040</x:v>
      </x:c>
      <x:c r="Q2337" s="22" t="n">
        <x:f>'01 Controls'!$E$27*'02 Cargo Classes'!$M$12</x:f>
        <x:v>0</x:v>
      </x:c>
      <x:c r="R2337" s="22" t="n">
        <x:f>'01 Controls'!$F$27*'02 Cargo Classes'!$N$12</x:f>
        <x:v>0</x:v>
      </x:c>
      <x:c r="S2337" s="22" t="n">
        <x:f>'01 Controls'!$G$27*'02 Cargo Classes'!$O$12</x:f>
        <x:v>1.0499999999999998</x:v>
      </x:c>
      <x:c r="T2337" s="22" t="n">
        <x:f>'01 Controls'!$H$27*'02 Cargo Classes'!$P$12</x:f>
        <x:v>0.15</x:v>
      </x:c>
      <x:c r="U2337" s="22" t="n">
        <x:f>SUM(Q2337:T2337)</x:f>
        <x:v>1.1999999999999997</x:v>
      </x:c>
      <x:c r="V2337" s="18" t="n">
        <x:f>IF(U2337=0,0,N2337*Q2337/U2337)</x:f>
        <x:v>0</x:v>
      </x:c>
      <x:c r="W2337" s="18" t="n">
        <x:f>IF(U2337=0,0,P2337*Q2337/U2337)</x:f>
        <x:v>0</x:v>
      </x:c>
      <x:c r="X2337" s="18" t="n">
        <x:f>MAX(V2337,W2337*'01 Controls'!$E$12)</x:f>
        <x:v>0</x:v>
      </x:c>
      <x:c r="Y2337" s="18" t="n">
        <x:f>IF(U2337=0,0,N2337*R2337/U2337)</x:f>
        <x:v>0</x:v>
      </x:c>
      <x:c r="Z2337" s="18" t="n">
        <x:f>IF(U2337=0,0,P2337*R2337/U2337)</x:f>
        <x:v>0</x:v>
      </x:c>
      <x:c r="AA2337" s="18" t="n">
        <x:f>MAX(Y2337,Z2337*'01 Controls'!$E$13)</x:f>
        <x:v>0</x:v>
      </x:c>
      <x:c r="AB2337" s="18" t="n">
        <x:f>IF(U2337=0,0,N2337*S2337/U2337)</x:f>
        <x:v>664.453125</x:v>
      </x:c>
      <x:c r="AC2337" s="18" t="n">
        <x:f>IF(U2337=0,0,P2337*S2337/U2337)</x:f>
        <x:v>1785</x:v>
      </x:c>
      <x:c r="AD2337" s="18" t="n">
        <x:f>MAX(AB2337,AC2337*'01 Controls'!$E$14)</x:f>
        <x:v>664.453125</x:v>
      </x:c>
      <x:c r="AE2337" s="18" t="n">
        <x:f>IF(U2337=0,0,N2337*T2337/U2337)</x:f>
        <x:v>94.92187500000001</x:v>
      </x:c>
      <x:c r="AF2337" s="18" t="n">
        <x:f>IF(U2337=0,0,P2337*T2337/U2337)</x:f>
        <x:v>255.00000000000006</x:v>
      </x:c>
      <x:c r="AG2337" s="18" t="n">
        <x:f>MAX(AE2337,AF2337*'01 Controls'!$E$15)</x:f>
        <x:v>94.92187500000001</x:v>
      </x:c>
      <x:c r="AH2337" s="18" t="n">
        <x:f>SUM(V2337,Y2337,AB2337,AE2337)</x:f>
        <x:v>759.375</x:v>
      </x:c>
      <x:c r="AI2337" s="18" t="n">
        <x:f>N2337-AH2337</x:f>
        <x:v>0</x:v>
      </x:c>
      <x:c r="AJ2337" s="18" t="n">
        <x:f>V2337*INDEX('07 Mode Capacity'!$P$6:$P$17,MATCH("AIR-"&amp;I2337,'07 Mode Capacity'!$C$6:$C$17,0))</x:f>
        <x:v>0</x:v>
      </x:c>
      <x:c r="AK2337" s="18" t="n">
        <x:f>Y2337*INDEX('07 Mode Capacity'!$P$6:$P$17,MATCH("OCEAN-"&amp;I2337,'07 Mode Capacity'!$C$6:$C$17,0))</x:f>
        <x:v>0</x:v>
      </x:c>
      <x:c r="AL2337" s="18" t="n">
        <x:f>AB2337*INDEX('07 Mode Capacity'!$P$6:$P$17,MATCH("LAND-"&amp;I2337,'07 Mode Capacity'!$C$6:$C$17,0))</x:f>
        <x:v>81.09508829853306</x:v>
      </x:c>
      <x:c r="AM2337" s="18" t="n">
        <x:f>AE2337*INDEX('07 Mode Capacity'!$P$6:$P$17,MATCH("INLAND-"&amp;I2337,'07 Mode Capacity'!$C$6:$C$17,0))</x:f>
        <x:v>59.91794978730702</x:v>
      </x:c>
      <x:c r="AN2337" s="18" t="n">
        <x:f>SUM(AJ2337:AM2337)</x:f>
        <x:v>141.0130380858401</x:v>
      </x:c>
      <x:c r="AO2337" s="17" t="n">
        <x:f>IF(N2337=0,1,AN2337/N2337)</x:f>
        <x:v>0.18569618184143552</x:v>
      </x:c>
      <x:c r="AP2337" s="11" t="str">
        <x:f>IF(AO2337&gt;='01 Controls'!$E$16,"PASS","FAIL")</x:f>
        <x:v>FAIL</x:v>
      </x:c>
      <x:c r="AQ2337" s="11" t="str">
        <x:v>UNQUANTIFIED</x:v>
      </x:c>
      <x:c r="AR2337" s="11" t="str">
        <x:v>Position-class planning record; serial item and receiver open</x:v>
      </x:c>
      <x:c r="AS2337" s="26"/>
      <x:c r="AT2337" s="26"/>
    </x:row>
    <x:row r="2338">
      <x:c r="C2338" s="11" t="str">
        <x:v>M3-L-GFG-LIN-18</x:v>
      </x:c>
      <x:c r="D2338" s="11" t="str">
        <x:v>M3</x:v>
      </x:c>
      <x:c r="E2338" s="11" t="str">
        <x:v>Inland flood</x:v>
      </x:c>
      <x:c r="F2338" s="11" t="str">
        <x:v>L-GFG</x:v>
      </x:c>
      <x:c r="G2338" s="11" t="str">
        <x:v>Ground fire and landscape group</x:v>
      </x:c>
      <x:c r="H2338" s="11" t="str">
        <x:v>LIN-18</x:v>
      </x:c>
      <x:c r="I2338" s="19" t="n">
        <x:v>72</x:v>
      </x:c>
      <x:c r="J2338" s="21" t="n">
        <x:v>1</x:v>
      </x:c>
      <x:c r="K2338" s="18" t="n">
        <x:f>'05 Cargo Register'!K98</x:f>
        <x:v>303.75</x:v>
      </x:c>
      <x:c r="L2338" s="18" t="n">
        <x:f>'05 Cargo Register'!N98</x:f>
        <x:v>22</x:v>
      </x:c>
      <x:c r="M2338" s="18" t="n">
        <x:f>'05 Cargo Register'!O98</x:f>
        <x:v>968</x:v>
      </x:c>
      <x:c r="N2338" s="18" t="n">
        <x:f>J2338*K2338</x:f>
        <x:v>303.75</x:v>
      </x:c>
      <x:c r="O2338" s="18" t="n">
        <x:f>J2338*L2338</x:f>
        <x:v>22</x:v>
      </x:c>
      <x:c r="P2338" s="18" t="n">
        <x:f>J2338*M2338</x:f>
        <x:v>968</x:v>
      </x:c>
      <x:c r="Q2338" s="22" t="n">
        <x:f>'01 Controls'!$E$27*'02 Cargo Classes'!$M$13</x:f>
        <x:v>0</x:v>
      </x:c>
      <x:c r="R2338" s="22" t="n">
        <x:f>'01 Controls'!$F$27*'02 Cargo Classes'!$N$13</x:f>
        <x:v>0</x:v>
      </x:c>
      <x:c r="S2338" s="22" t="n">
        <x:f>'01 Controls'!$G$27*'02 Cargo Classes'!$O$13</x:f>
        <x:v>0.7</x:v>
      </x:c>
      <x:c r="T2338" s="22" t="n">
        <x:f>'01 Controls'!$H$27*'02 Cargo Classes'!$P$13</x:f>
        <x:v>0.25</x:v>
      </x:c>
      <x:c r="U2338" s="22" t="n">
        <x:f>SUM(Q2338:T2338)</x:f>
        <x:v>0.95</x:v>
      </x:c>
      <x:c r="V2338" s="18" t="n">
        <x:f>IF(U2338=0,0,N2338*Q2338/U2338)</x:f>
        <x:v>0</x:v>
      </x:c>
      <x:c r="W2338" s="18" t="n">
        <x:f>IF(U2338=0,0,P2338*Q2338/U2338)</x:f>
        <x:v>0</x:v>
      </x:c>
      <x:c r="X2338" s="18" t="n">
        <x:f>MAX(V2338,W2338*'01 Controls'!$E$12)</x:f>
        <x:v>0</x:v>
      </x:c>
      <x:c r="Y2338" s="18" t="n">
        <x:f>IF(U2338=0,0,N2338*R2338/U2338)</x:f>
        <x:v>0</x:v>
      </x:c>
      <x:c r="Z2338" s="18" t="n">
        <x:f>IF(U2338=0,0,P2338*R2338/U2338)</x:f>
        <x:v>0</x:v>
      </x:c>
      <x:c r="AA2338" s="18" t="n">
        <x:f>MAX(Y2338,Z2338*'01 Controls'!$E$13)</x:f>
        <x:v>0</x:v>
      </x:c>
      <x:c r="AB2338" s="18" t="n">
        <x:f>IF(U2338=0,0,N2338*S2338/U2338)</x:f>
        <x:v>223.81578947368422</x:v>
      </x:c>
      <x:c r="AC2338" s="18" t="n">
        <x:f>IF(U2338=0,0,P2338*S2338/U2338)</x:f>
        <x:v>713.2631578947368</x:v>
      </x:c>
      <x:c r="AD2338" s="18" t="n">
        <x:f>MAX(AB2338,AC2338*'01 Controls'!$E$14)</x:f>
        <x:v>223.81578947368422</x:v>
      </x:c>
      <x:c r="AE2338" s="18" t="n">
        <x:f>IF(U2338=0,0,N2338*T2338/U2338)</x:f>
        <x:v>79.9342105263158</x:v>
      </x:c>
      <x:c r="AF2338" s="18" t="n">
        <x:f>IF(U2338=0,0,P2338*T2338/U2338)</x:f>
        <x:v>254.73684210526318</x:v>
      </x:c>
      <x:c r="AG2338" s="18" t="n">
        <x:f>MAX(AE2338,AF2338*'01 Controls'!$E$15)</x:f>
        <x:v>79.9342105263158</x:v>
      </x:c>
      <x:c r="AH2338" s="18" t="n">
        <x:f>SUM(V2338,Y2338,AB2338,AE2338)</x:f>
        <x:v>303.75</x:v>
      </x:c>
      <x:c r="AI2338" s="18" t="n">
        <x:f>N2338-AH2338</x:f>
        <x:v>0</x:v>
      </x:c>
      <x:c r="AJ2338" s="18" t="n">
        <x:f>V2338*INDEX('07 Mode Capacity'!$P$6:$P$17,MATCH("AIR-"&amp;I2338,'07 Mode Capacity'!$C$6:$C$17,0))</x:f>
        <x:v>0</x:v>
      </x:c>
      <x:c r="AK2338" s="18" t="n">
        <x:f>Y2338*INDEX('07 Mode Capacity'!$P$6:$P$17,MATCH("OCEAN-"&amp;I2338,'07 Mode Capacity'!$C$6:$C$17,0))</x:f>
        <x:v>0</x:v>
      </x:c>
      <x:c r="AL2338" s="18" t="n">
        <x:f>AB2338*INDEX('07 Mode Capacity'!$P$6:$P$17,MATCH("LAND-"&amp;I2338,'07 Mode Capacity'!$C$6:$C$17,0))</x:f>
        <x:v>160.03057794092945</x:v>
      </x:c>
      <x:c r="AM2338" s="18" t="n">
        <x:f>AE2338*INDEX('07 Mode Capacity'!$P$6:$P$17,MATCH("INLAND-"&amp;I2338,'07 Mode Capacity'!$C$6:$C$17,0))</x:f>
        <x:v>79.9342105263158</x:v>
      </x:c>
      <x:c r="AN2338" s="18" t="n">
        <x:f>SUM(AJ2338:AM2338)</x:f>
        <x:v>239.96478846724523</x:v>
      </x:c>
      <x:c r="AO2338" s="17" t="n">
        <x:f>IF(N2338=0,1,AN2338/N2338)</x:f>
        <x:v>0.790007534048544</x:v>
      </x:c>
      <x:c r="AP2338" s="11" t="str">
        <x:f>IF(AO2338&gt;='01 Controls'!$E$16,"PASS","FAIL")</x:f>
        <x:v>FAIL</x:v>
      </x:c>
      <x:c r="AQ2338" s="11" t="str">
        <x:v>UNQUANTIFIED</x:v>
      </x:c>
      <x:c r="AR2338" s="11" t="str">
        <x:v>Position-class planning record; serial item and receiver open</x:v>
      </x:c>
      <x:c r="AS2338" s="26"/>
      <x:c r="AT2338" s="26"/>
    </x:row>
    <x:row r="2339">
      <x:c r="C2339" s="11" t="str">
        <x:v>M3-L-GFG-BLK-08</x:v>
      </x:c>
      <x:c r="D2339" s="11" t="str">
        <x:v>M3</x:v>
      </x:c>
      <x:c r="E2339" s="11" t="str">
        <x:v>Inland flood</x:v>
      </x:c>
      <x:c r="F2339" s="11" t="str">
        <x:v>L-GFG</x:v>
      </x:c>
      <x:c r="G2339" s="11" t="str">
        <x:v>Ground fire and landscape group</x:v>
      </x:c>
      <x:c r="H2339" s="11" t="str">
        <x:v>BLK-08</x:v>
      </x:c>
      <x:c r="I2339" s="19" t="n">
        <x:v>48</x:v>
      </x:c>
      <x:c r="J2339" s="21" t="n">
        <x:v>1</x:v>
      </x:c>
      <x:c r="K2339" s="18" t="n">
        <x:f>'05 Cargo Register'!K99</x:f>
        <x:v>121.5</x:v>
      </x:c>
      <x:c r="L2339" s="18" t="n">
        <x:f>'05 Cargo Register'!N99</x:f>
        <x:v>19</x:v>
      </x:c>
      <x:c r="M2339" s="18" t="n">
        <x:f>'05 Cargo Register'!O99</x:f>
        <x:v>969</x:v>
      </x:c>
      <x:c r="N2339" s="18" t="n">
        <x:f>J2339*K2339</x:f>
        <x:v>121.5</x:v>
      </x:c>
      <x:c r="O2339" s="18" t="n">
        <x:f>J2339*L2339</x:f>
        <x:v>19</x:v>
      </x:c>
      <x:c r="P2339" s="18" t="n">
        <x:f>J2339*M2339</x:f>
        <x:v>969</x:v>
      </x:c>
      <x:c r="Q2339" s="22" t="n">
        <x:f>'01 Controls'!$E$27*'02 Cargo Classes'!$M$14</x:f>
        <x:v>0.05</x:v>
      </x:c>
      <x:c r="R2339" s="22" t="n">
        <x:f>'01 Controls'!$F$27*'02 Cargo Classes'!$N$14</x:f>
        <x:v>0</x:v>
      </x:c>
      <x:c r="S2339" s="22" t="n">
        <x:f>'01 Controls'!$G$27*'02 Cargo Classes'!$O$14</x:f>
        <x:v>0.7</x:v>
      </x:c>
      <x:c r="T2339" s="22" t="n">
        <x:f>'01 Controls'!$H$27*'02 Cargo Classes'!$P$14</x:f>
        <x:v>0.125</x:v>
      </x:c>
      <x:c r="U2339" s="22" t="n">
        <x:f>SUM(Q2339:T2339)</x:f>
        <x:v>0.875</x:v>
      </x:c>
      <x:c r="V2339" s="18" t="n">
        <x:f>IF(U2339=0,0,N2339*Q2339/U2339)</x:f>
        <x:v>6.942857142857143</x:v>
      </x:c>
      <x:c r="W2339" s="18" t="n">
        <x:f>IF(U2339=0,0,P2339*Q2339/U2339)</x:f>
        <x:v>55.371428571428574</x:v>
      </x:c>
      <x:c r="X2339" s="18" t="n">
        <x:f>MAX(V2339,W2339*'01 Controls'!$E$12)</x:f>
        <x:v>13.842857142857143</x:v>
      </x:c>
      <x:c r="Y2339" s="18" t="n">
        <x:f>IF(U2339=0,0,N2339*R2339/U2339)</x:f>
        <x:v>0</x:v>
      </x:c>
      <x:c r="Z2339" s="18" t="n">
        <x:f>IF(U2339=0,0,P2339*R2339/U2339)</x:f>
        <x:v>0</x:v>
      </x:c>
      <x:c r="AA2339" s="18" t="n">
        <x:f>MAX(Y2339,Z2339*'01 Controls'!$E$13)</x:f>
        <x:v>0</x:v>
      </x:c>
      <x:c r="AB2339" s="18" t="n">
        <x:f>IF(U2339=0,0,N2339*S2339/U2339)</x:f>
        <x:v>97.2</x:v>
      </x:c>
      <x:c r="AC2339" s="18" t="n">
        <x:f>IF(U2339=0,0,P2339*S2339/U2339)</x:f>
        <x:v>775.1999999999999</x:v>
      </x:c>
      <x:c r="AD2339" s="18" t="n">
        <x:f>MAX(AB2339,AC2339*'01 Controls'!$E$14)</x:f>
        <x:v>155.04</x:v>
      </x:c>
      <x:c r="AE2339" s="18" t="n">
        <x:f>IF(U2339=0,0,N2339*T2339/U2339)</x:f>
        <x:v>17.357142857142858</x:v>
      </x:c>
      <x:c r="AF2339" s="18" t="n">
        <x:f>IF(U2339=0,0,P2339*T2339/U2339)</x:f>
        <x:v>138.42857142857142</x:v>
      </x:c>
      <x:c r="AG2339" s="18" t="n">
        <x:f>MAX(AE2339,AF2339*'01 Controls'!$E$15)</x:f>
        <x:v>24.917142857142853</x:v>
      </x:c>
      <x:c r="AH2339" s="18" t="n">
        <x:f>SUM(V2339,Y2339,AB2339,AE2339)</x:f>
        <x:v>121.5</x:v>
      </x:c>
      <x:c r="AI2339" s="18" t="n">
        <x:f>N2339-AH2339</x:f>
        <x:v>0</x:v>
      </x:c>
      <x:c r="AJ2339" s="18" t="n">
        <x:f>V2339*INDEX('07 Mode Capacity'!$P$6:$P$17,MATCH("AIR-"&amp;I2339,'07 Mode Capacity'!$C$6:$C$17,0))</x:f>
        <x:v>1.9463304275513746</x:v>
      </x:c>
      <x:c r="AK2339" s="18" t="n">
        <x:f>Y2339*INDEX('07 Mode Capacity'!$P$6:$P$17,MATCH("OCEAN-"&amp;I2339,'07 Mode Capacity'!$C$6:$C$17,0))</x:f>
        <x:v>0</x:v>
      </x:c>
      <x:c r="AL2339" s="18" t="n">
        <x:f>AB2339*INDEX('07 Mode Capacity'!$P$6:$P$17,MATCH("LAND-"&amp;I2339,'07 Mode Capacity'!$C$6:$C$17,0))</x:f>
        <x:v>11.863052916813979</x:v>
      </x:c>
      <x:c r="AM2339" s="18" t="n">
        <x:f>AE2339*INDEX('07 Mode Capacity'!$P$6:$P$17,MATCH("INLAND-"&amp;I2339,'07 Mode Capacity'!$C$6:$C$17,0))</x:f>
        <x:v>10.956425103964712</x:v>
      </x:c>
      <x:c r="AN2339" s="18" t="n">
        <x:f>SUM(AJ2339:AM2339)</x:f>
        <x:v>24.765808448330066</x:v>
      </x:c>
      <x:c r="AO2339" s="17" t="n">
        <x:f>IF(N2339=0,1,AN2339/N2339)</x:f>
        <x:v>0.20383381438954787</x:v>
      </x:c>
      <x:c r="AP2339" s="11" t="str">
        <x:f>IF(AO2339&gt;='01 Controls'!$E$16,"PASS","FAIL")</x:f>
        <x:v>FAIL</x:v>
      </x:c>
      <x:c r="AQ2339" s="11" t="str">
        <x:v>UNQUANTIFIED</x:v>
      </x:c>
      <x:c r="AR2339" s="11" t="str">
        <x:v>Position-class planning record; serial item and receiver open</x:v>
      </x:c>
      <x:c r="AS2339" s="26"/>
      <x:c r="AT2339" s="26"/>
    </x:row>
    <x:row r="2340">
      <x:c r="C2340" s="11" t="str">
        <x:v>M3-L-GFG-OOG-80</x:v>
      </x:c>
      <x:c r="D2340" s="11" t="str">
        <x:v>M3</x:v>
      </x:c>
      <x:c r="E2340" s="11" t="str">
        <x:v>Inland flood</x:v>
      </x:c>
      <x:c r="F2340" s="11" t="str">
        <x:v>L-GFG</x:v>
      </x:c>
      <x:c r="G2340" s="11" t="str">
        <x:v>Ground fire and landscape group</x:v>
      </x:c>
      <x:c r="H2340" s="11" t="str">
        <x:v>OOG-80</x:v>
      </x:c>
      <x:c r="I2340" s="19" t="n">
        <x:v>72</x:v>
      </x:c>
      <x:c r="J2340" s="21" t="n">
        <x:v>1</x:v>
      </x:c>
      <x:c r="K2340" s="18" t="n">
        <x:f>'05 Cargo Register'!K100</x:f>
        <x:v>303.75</x:v>
      </x:c>
      <x:c r="L2340" s="18" t="n">
        <x:f>'05 Cargo Register'!N100</x:f>
        <x:v>6</x:v>
      </x:c>
      <x:c r="M2340" s="18" t="n">
        <x:f>'05 Cargo Register'!O100</x:f>
        <x:v>1056</x:v>
      </x:c>
      <x:c r="N2340" s="18" t="n">
        <x:f>J2340*K2340</x:f>
        <x:v>303.75</x:v>
      </x:c>
      <x:c r="O2340" s="18" t="n">
        <x:f>J2340*L2340</x:f>
        <x:v>6</x:v>
      </x:c>
      <x:c r="P2340" s="18" t="n">
        <x:f>J2340*M2340</x:f>
        <x:v>1056</x:v>
      </x:c>
      <x:c r="Q2340" s="22" t="n">
        <x:f>'01 Controls'!$E$27*'02 Cargo Classes'!$M$15</x:f>
        <x:v>0</x:v>
      </x:c>
      <x:c r="R2340" s="22" t="n">
        <x:f>'01 Controls'!$F$27*'02 Cargo Classes'!$N$15</x:f>
        <x:v>0</x:v>
      </x:c>
      <x:c r="S2340" s="22" t="n">
        <x:f>'01 Controls'!$G$27*'02 Cargo Classes'!$O$15</x:f>
        <x:v>0.42</x:v>
      </x:c>
      <x:c r="T2340" s="22" t="n">
        <x:f>'01 Controls'!$H$27*'02 Cargo Classes'!$P$15</x:f>
        <x:v>0.125</x:v>
      </x:c>
      <x:c r="U2340" s="22" t="n">
        <x:f>SUM(Q2340:T2340)</x:f>
        <x:v>0.5449999999999999</x:v>
      </x:c>
      <x:c r="V2340" s="18" t="n">
        <x:f>IF(U2340=0,0,N2340*Q2340/U2340)</x:f>
        <x:v>0</x:v>
      </x:c>
      <x:c r="W2340" s="18" t="n">
        <x:f>IF(U2340=0,0,P2340*Q2340/U2340)</x:f>
        <x:v>0</x:v>
      </x:c>
      <x:c r="X2340" s="18" t="n">
        <x:f>MAX(V2340,W2340*'01 Controls'!$E$12)</x:f>
        <x:v>0</x:v>
      </x:c>
      <x:c r="Y2340" s="18" t="n">
        <x:f>IF(U2340=0,0,N2340*R2340/U2340)</x:f>
        <x:v>0</x:v>
      </x:c>
      <x:c r="Z2340" s="18" t="n">
        <x:f>IF(U2340=0,0,P2340*R2340/U2340)</x:f>
        <x:v>0</x:v>
      </x:c>
      <x:c r="AA2340" s="18" t="n">
        <x:f>MAX(Y2340,Z2340*'01 Controls'!$E$13)</x:f>
        <x:v>0</x:v>
      </x:c>
      <x:c r="AB2340" s="18" t="n">
        <x:f>IF(U2340=0,0,N2340*S2340/U2340)</x:f>
        <x:v>234.08256880733947</x:v>
      </x:c>
      <x:c r="AC2340" s="18" t="n">
        <x:f>IF(U2340=0,0,P2340*S2340/U2340)</x:f>
        <x:v>813.7981651376148</x:v>
      </x:c>
      <x:c r="AD2340" s="18" t="n">
        <x:f>MAX(AB2340,AC2340*'01 Controls'!$E$14)</x:f>
        <x:v>234.08256880733947</x:v>
      </x:c>
      <x:c r="AE2340" s="18" t="n">
        <x:f>IF(U2340=0,0,N2340*T2340/U2340)</x:f>
        <x:v>69.66743119266056</x:v>
      </x:c>
      <x:c r="AF2340" s="18" t="n">
        <x:f>IF(U2340=0,0,P2340*T2340/U2340)</x:f>
        <x:v>242.20183486238534</x:v>
      </x:c>
      <x:c r="AG2340" s="18" t="n">
        <x:f>MAX(AE2340,AF2340*'01 Controls'!$E$15)</x:f>
        <x:v>69.66743119266056</x:v>
      </x:c>
      <x:c r="AH2340" s="18" t="n">
        <x:f>SUM(V2340,Y2340,AB2340,AE2340)</x:f>
        <x:v>303.75</x:v>
      </x:c>
      <x:c r="AI2340" s="18" t="n">
        <x:f>N2340-AH2340</x:f>
        <x:v>0</x:v>
      </x:c>
      <x:c r="AJ2340" s="18" t="n">
        <x:f>V2340*INDEX('07 Mode Capacity'!$P$6:$P$17,MATCH("AIR-"&amp;I2340,'07 Mode Capacity'!$C$6:$C$17,0))</x:f>
        <x:v>0</x:v>
      </x:c>
      <x:c r="AK2340" s="18" t="n">
        <x:f>Y2340*INDEX('07 Mode Capacity'!$P$6:$P$17,MATCH("OCEAN-"&amp;I2340,'07 Mode Capacity'!$C$6:$C$17,0))</x:f>
        <x:v>0</x:v>
      </x:c>
      <x:c r="AL2340" s="18" t="n">
        <x:f>AB2340*INDEX('07 Mode Capacity'!$P$6:$P$17,MATCH("LAND-"&amp;I2340,'07 Mode Capacity'!$C$6:$C$17,0))</x:f>
        <x:v>167.37143014005466</x:v>
      </x:c>
      <x:c r="AM2340" s="18" t="n">
        <x:f>AE2340*INDEX('07 Mode Capacity'!$P$6:$P$17,MATCH("INLAND-"&amp;I2340,'07 Mode Capacity'!$C$6:$C$17,0))</x:f>
        <x:v>69.66743119266056</x:v>
      </x:c>
      <x:c r="AN2340" s="18" t="n">
        <x:f>SUM(AJ2340:AM2340)</x:f>
        <x:v>237.03886133271521</x:v>
      </x:c>
      <x:c r="AO2340" s="17" t="n">
        <x:f>IF(N2340=0,1,AN2340/N2340)</x:f>
        <x:v>0.7803748521241654</x:v>
      </x:c>
      <x:c r="AP2340" s="11" t="str">
        <x:f>IF(AO2340&gt;='01 Controls'!$E$16,"PASS","FAIL")</x:f>
        <x:v>FAIL</x:v>
      </x:c>
      <x:c r="AQ2340" s="11" t="str">
        <x:v>UNQUANTIFIED</x:v>
      </x:c>
      <x:c r="AR2340" s="11" t="str">
        <x:v>Position-class planning record; serial item and receiver open</x:v>
      </x:c>
      <x:c r="AS2340" s="26"/>
      <x:c r="AT2340" s="26"/>
    </x:row>
    <x:row r="2341">
      <x:c r="C2341" s="11" t="str">
        <x:v>M3-A-SMW-APL-45</x:v>
      </x:c>
      <x:c r="D2341" s="11" t="str">
        <x:v>M3</x:v>
      </x:c>
      <x:c r="E2341" s="11" t="str">
        <x:v>Inland flood</x:v>
      </x:c>
      <x:c r="F2341" s="11" t="str">
        <x:v>A-SMW</x:v>
      </x:c>
      <x:c r="G2341" s="11" t="str">
        <x:v>Strategic mobility wing</x:v>
      </x:c>
      <x:c r="H2341" s="11" t="str">
        <x:v>APL-45</x:v>
      </x:c>
      <x:c r="I2341" s="19" t="n">
        <x:v>24</x:v>
      </x:c>
      <x:c r="J2341" s="21" t="n">
        <x:v>2</x:v>
      </x:c>
      <x:c r="K2341" s="18" t="n">
        <x:f>'05 Cargo Register'!K101</x:f>
        <x:v>225</x:v>
      </x:c>
      <x:c r="L2341" s="18" t="n">
        <x:f>'05 Cargo Register'!N101</x:f>
        <x:v>59</x:v>
      </x:c>
      <x:c r="M2341" s="18" t="n">
        <x:f>'05 Cargo Register'!O101</x:f>
        <x:v>442.5</x:v>
      </x:c>
      <x:c r="N2341" s="18" t="n">
        <x:f>J2341*K2341</x:f>
        <x:v>450</x:v>
      </x:c>
      <x:c r="O2341" s="18" t="n">
        <x:f>J2341*L2341</x:f>
        <x:v>118</x:v>
      </x:c>
      <x:c r="P2341" s="18" t="n">
        <x:f>J2341*M2341</x:f>
        <x:v>885</x:v>
      </x:c>
      <x:c r="Q2341" s="22" t="n">
        <x:f>'01 Controls'!$E$27*'02 Cargo Classes'!$M$6</x:f>
        <x:v>0.15000000000000002</x:v>
      </x:c>
      <x:c r="R2341" s="22" t="n">
        <x:f>'01 Controls'!$F$27*'02 Cargo Classes'!$N$6</x:f>
        <x:v>0</x:v>
      </x:c>
      <x:c r="S2341" s="22" t="n">
        <x:f>'01 Controls'!$G$27*'02 Cargo Classes'!$O$6</x:f>
        <x:v>0.7</x:v>
      </x:c>
      <x:c r="T2341" s="22" t="n">
        <x:f>'01 Controls'!$H$27*'02 Cargo Classes'!$P$6</x:f>
        <x:v>0.075</x:v>
      </x:c>
      <x:c r="U2341" s="22" t="n">
        <x:f>SUM(Q2341:T2341)</x:f>
        <x:v>0.9249999999999999</x:v>
      </x:c>
      <x:c r="V2341" s="18" t="n">
        <x:f>IF(U2341=0,0,N2341*Q2341/U2341)</x:f>
        <x:v>72.972972972973</x:v>
      </x:c>
      <x:c r="W2341" s="18" t="n">
        <x:f>IF(U2341=0,0,P2341*Q2341/U2341)</x:f>
        <x:v>143.51351351351354</x:v>
      </x:c>
      <x:c r="X2341" s="18" t="n">
        <x:f>MAX(V2341,W2341*'01 Controls'!$E$12)</x:f>
        <x:v>72.972972972973</x:v>
      </x:c>
      <x:c r="Y2341" s="18" t="n">
        <x:f>IF(U2341=0,0,N2341*R2341/U2341)</x:f>
        <x:v>0</x:v>
      </x:c>
      <x:c r="Z2341" s="18" t="n">
        <x:f>IF(U2341=0,0,P2341*R2341/U2341)</x:f>
        <x:v>0</x:v>
      </x:c>
      <x:c r="AA2341" s="18" t="n">
        <x:f>MAX(Y2341,Z2341*'01 Controls'!$E$13)</x:f>
        <x:v>0</x:v>
      </x:c>
      <x:c r="AB2341" s="18" t="n">
        <x:f>IF(U2341=0,0,N2341*S2341/U2341)</x:f>
        <x:v>340.5405405405406</x:v>
      </x:c>
      <x:c r="AC2341" s="18" t="n">
        <x:f>IF(U2341=0,0,P2341*S2341/U2341)</x:f>
        <x:v>669.7297297297298</x:v>
      </x:c>
      <x:c r="AD2341" s="18" t="n">
        <x:f>MAX(AB2341,AC2341*'01 Controls'!$E$14)</x:f>
        <x:v>340.5405405405406</x:v>
      </x:c>
      <x:c r="AE2341" s="18" t="n">
        <x:f>IF(U2341=0,0,N2341*T2341/U2341)</x:f>
        <x:v>36.48648648648649</x:v>
      </x:c>
      <x:c r="AF2341" s="18" t="n">
        <x:f>IF(U2341=0,0,P2341*T2341/U2341)</x:f>
        <x:v>71.75675675675676</x:v>
      </x:c>
      <x:c r="AG2341" s="18" t="n">
        <x:f>MAX(AE2341,AF2341*'01 Controls'!$E$15)</x:f>
        <x:v>36.48648648648649</x:v>
      </x:c>
      <x:c r="AH2341" s="18" t="n">
        <x:f>SUM(V2341,Y2341,AB2341,AE2341)</x:f>
        <x:v>450.00000000000006</x:v>
      </x:c>
      <x:c r="AI2341" s="18" t="n">
        <x:f>N2341-AH2341</x:f>
        <x:v>-5.684341886080802e-14</x:v>
      </x:c>
      <x:c r="AJ2341" s="18" t="n">
        <x:f>V2341*INDEX('07 Mode Capacity'!$P$6:$P$17,MATCH("AIR-"&amp;I2341,'07 Mode Capacity'!$C$6:$C$17,0))</x:f>
        <x:v>14.807242788241833</x:v>
      </x:c>
      <x:c r="AK2341" s="18" t="n">
        <x:f>Y2341*INDEX('07 Mode Capacity'!$P$6:$P$17,MATCH("OCEAN-"&amp;I2341,'07 Mode Capacity'!$C$6:$C$17,0))</x:f>
        <x:v>0</x:v>
      </x:c>
      <x:c r="AL2341" s="18" t="n">
        <x:f>AB2341*INDEX('07 Mode Capacity'!$P$6:$P$17,MATCH("LAND-"&amp;I2341,'07 Mode Capacity'!$C$6:$C$17,0))</x:f>
        <x:v>130.25707150119462</x:v>
      </x:c>
      <x:c r="AM2341" s="18" t="n">
        <x:f>AE2341*INDEX('07 Mode Capacity'!$P$6:$P$17,MATCH("INLAND-"&amp;I2341,'07 Mode Capacity'!$C$6:$C$17,0))</x:f>
        <x:v>36.48648648648649</x:v>
      </x:c>
      <x:c r="AN2341" s="18" t="n">
        <x:f>SUM(AJ2341:AM2341)</x:f>
        <x:v>181.55080077592294</x:v>
      </x:c>
      <x:c r="AO2341" s="17" t="n">
        <x:f>IF(N2341=0,1,AN2341/N2341)</x:f>
        <x:v>0.40344622394649543</x:v>
      </x:c>
      <x:c r="AP2341" s="11" t="str">
        <x:f>IF(AO2341&gt;='01 Controls'!$E$16,"PASS","FAIL")</x:f>
        <x:v>FAIL</x:v>
      </x:c>
      <x:c r="AQ2341" s="11" t="str">
        <x:v>UNQUANTIFIED</x:v>
      </x:c>
      <x:c r="AR2341" s="11" t="str">
        <x:v>Position-class planning record; serial item and receiver open</x:v>
      </x:c>
      <x:c r="AS2341" s="26"/>
      <x:c r="AT2341" s="26"/>
    </x:row>
    <x:row r="2342">
      <x:c r="C2342" s="11" t="str">
        <x:v>M3-A-SMW-ISO-18</x:v>
      </x:c>
      <x:c r="D2342" s="11" t="str">
        <x:v>M3</x:v>
      </x:c>
      <x:c r="E2342" s="11" t="str">
        <x:v>Inland flood</x:v>
      </x:c>
      <x:c r="F2342" s="11" t="str">
        <x:v>A-SMW</x:v>
      </x:c>
      <x:c r="G2342" s="11" t="str">
        <x:v>Strategic mobility wing</x:v>
      </x:c>
      <x:c r="H2342" s="11" t="str">
        <x:v>ISO-18</x:v>
      </x:c>
      <x:c r="I2342" s="19" t="n">
        <x:v>48</x:v>
      </x:c>
      <x:c r="J2342" s="21" t="n">
        <x:v>2</x:v>
      </x:c>
      <x:c r="K2342" s="18" t="n">
        <x:f>'05 Cargo Register'!K102</x:f>
        <x:v>337.5</x:v>
      </x:c>
      <x:c r="L2342" s="18" t="n">
        <x:f>'05 Cargo Register'!N102</x:f>
        <x:v>23</x:v>
      </x:c>
      <x:c r="M2342" s="18" t="n">
        <x:f>'05 Cargo Register'!O102</x:f>
        <x:v>607.2</x:v>
      </x:c>
      <x:c r="N2342" s="18" t="n">
        <x:f>J2342*K2342</x:f>
        <x:v>675</x:v>
      </x:c>
      <x:c r="O2342" s="18" t="n">
        <x:f>J2342*L2342</x:f>
        <x:v>46</x:v>
      </x:c>
      <x:c r="P2342" s="18" t="n">
        <x:f>J2342*M2342</x:f>
        <x:v>1214.4</x:v>
      </x:c>
      <x:c r="Q2342" s="22" t="n">
        <x:f>'01 Controls'!$E$27*'02 Cargo Classes'!$M$7</x:f>
        <x:v>0.010000000000000002</x:v>
      </x:c>
      <x:c r="R2342" s="22" t="n">
        <x:f>'01 Controls'!$F$27*'02 Cargo Classes'!$N$7</x:f>
        <x:v>0</x:v>
      </x:c>
      <x:c r="S2342" s="22" t="n">
        <x:f>'01 Controls'!$G$27*'02 Cargo Classes'!$O$7</x:f>
        <x:v>0.84</x:v>
      </x:c>
      <x:c r="T2342" s="22" t="n">
        <x:f>'01 Controls'!$H$27*'02 Cargo Classes'!$P$7</x:f>
        <x:v>0.2</x:v>
      </x:c>
      <x:c r="U2342" s="22" t="n">
        <x:f>SUM(Q2342:T2342)</x:f>
        <x:v>1.05</x:v>
      </x:c>
      <x:c r="V2342" s="18" t="n">
        <x:f>IF(U2342=0,0,N2342*Q2342/U2342)</x:f>
        <x:v>6.428571428571429</x:v>
      </x:c>
      <x:c r="W2342" s="18" t="n">
        <x:f>IF(U2342=0,0,P2342*Q2342/U2342)</x:f>
        <x:v>11.56571428571429</x:v>
      </x:c>
      <x:c r="X2342" s="18" t="n">
        <x:f>MAX(V2342,W2342*'01 Controls'!$E$12)</x:f>
        <x:v>6.428571428571429</x:v>
      </x:c>
      <x:c r="Y2342" s="18" t="n">
        <x:f>IF(U2342=0,0,N2342*R2342/U2342)</x:f>
        <x:v>0</x:v>
      </x:c>
      <x:c r="Z2342" s="18" t="n">
        <x:f>IF(U2342=0,0,P2342*R2342/U2342)</x:f>
        <x:v>0</x:v>
      </x:c>
      <x:c r="AA2342" s="18" t="n">
        <x:f>MAX(Y2342,Z2342*'01 Controls'!$E$13)</x:f>
        <x:v>0</x:v>
      </x:c>
      <x:c r="AB2342" s="18" t="n">
        <x:f>IF(U2342=0,0,N2342*S2342/U2342)</x:f>
        <x:v>540</x:v>
      </x:c>
      <x:c r="AC2342" s="18" t="n">
        <x:f>IF(U2342=0,0,P2342*S2342/U2342)</x:f>
        <x:v>971.52</x:v>
      </x:c>
      <x:c r="AD2342" s="18" t="n">
        <x:f>MAX(AB2342,AC2342*'01 Controls'!$E$14)</x:f>
        <x:v>540</x:v>
      </x:c>
      <x:c r="AE2342" s="18" t="n">
        <x:f>IF(U2342=0,0,N2342*T2342/U2342)</x:f>
        <x:v>128.57142857142856</x:v>
      </x:c>
      <x:c r="AF2342" s="18" t="n">
        <x:f>IF(U2342=0,0,P2342*T2342/U2342)</x:f>
        <x:v>231.31428571428572</x:v>
      </x:c>
      <x:c r="AG2342" s="18" t="n">
        <x:f>MAX(AE2342,AF2342*'01 Controls'!$E$15)</x:f>
        <x:v>128.57142857142856</x:v>
      </x:c>
      <x:c r="AH2342" s="18" t="n">
        <x:f>SUM(V2342,Y2342,AB2342,AE2342)</x:f>
        <x:v>675</x:v>
      </x:c>
      <x:c r="AI2342" s="18" t="n">
        <x:f>N2342-AH2342</x:f>
        <x:v>0</x:v>
      </x:c>
      <x:c r="AJ2342" s="18" t="n">
        <x:f>V2342*INDEX('07 Mode Capacity'!$P$6:$P$17,MATCH("AIR-"&amp;I2342,'07 Mode Capacity'!$C$6:$C$17,0))</x:f>
        <x:v>1.8021578032883099</x:v>
      </x:c>
      <x:c r="AK2342" s="18" t="n">
        <x:f>Y2342*INDEX('07 Mode Capacity'!$P$6:$P$17,MATCH("OCEAN-"&amp;I2342,'07 Mode Capacity'!$C$6:$C$17,0))</x:f>
        <x:v>0</x:v>
      </x:c>
      <x:c r="AL2342" s="18" t="n">
        <x:f>AB2342*INDEX('07 Mode Capacity'!$P$6:$P$17,MATCH("LAND-"&amp;I2342,'07 Mode Capacity'!$C$6:$C$17,0))</x:f>
        <x:v>65.90584953785543</x:v>
      </x:c>
      <x:c r="AM2342" s="18" t="n">
        <x:f>AE2342*INDEX('07 Mode Capacity'!$P$6:$P$17,MATCH("INLAND-"&amp;I2342,'07 Mode Capacity'!$C$6:$C$17,0))</x:f>
        <x:v>81.15870447381266</x:v>
      </x:c>
      <x:c r="AN2342" s="18" t="n">
        <x:f>SUM(AJ2342:AM2342)</x:f>
        <x:v>148.8667118149564</x:v>
      </x:c>
      <x:c r="AO2342" s="17" t="n">
        <x:f>IF(N2342=0,1,AN2342/N2342)</x:f>
        <x:v>0.22054327676289837</x:v>
      </x:c>
      <x:c r="AP2342" s="11" t="str">
        <x:f>IF(AO2342&gt;='01 Controls'!$E$16,"PASS","FAIL")</x:f>
        <x:v>FAIL</x:v>
      </x:c>
      <x:c r="AQ2342" s="11" t="str">
        <x:v>UNQUANTIFIED</x:v>
      </x:c>
      <x:c r="AR2342" s="11" t="str">
        <x:v>Position-class planning record; serial item and receiver open</x:v>
      </x:c>
      <x:c r="AS2342" s="26"/>
      <x:c r="AT2342" s="26"/>
    </x:row>
    <x:row r="2343">
      <x:c r="C2343" s="11" t="str">
        <x:v>M3-A-SMW-COL-12</x:v>
      </x:c>
      <x:c r="D2343" s="11" t="str">
        <x:v>M3</x:v>
      </x:c>
      <x:c r="E2343" s="11" t="str">
        <x:v>Inland flood</x:v>
      </x:c>
      <x:c r="F2343" s="11" t="str">
        <x:v>A-SMW</x:v>
      </x:c>
      <x:c r="G2343" s="11" t="str">
        <x:v>Strategic mobility wing</x:v>
      </x:c>
      <x:c r="H2343" s="11" t="str">
        <x:v>COL-12</x:v>
      </x:c>
      <x:c r="I2343" s="19" t="n">
        <x:v>24</x:v>
      </x:c>
      <x:c r="J2343" s="21" t="n">
        <x:v>2</x:v>
      </x:c>
      <x:c r="K2343" s="18" t="n">
        <x:f>'05 Cargo Register'!K103</x:f>
        <x:v>84.375</x:v>
      </x:c>
      <x:c r="L2343" s="18" t="n">
        <x:f>'05 Cargo Register'!N103</x:f>
        <x:v>9</x:v>
      </x:c>
      <x:c r="M2343" s="18" t="n">
        <x:f>'05 Cargo Register'!O103</x:f>
        <x:v>237.60000000000002</x:v>
      </x:c>
      <x:c r="N2343" s="18" t="n">
        <x:f>J2343*K2343</x:f>
        <x:v>168.75</x:v>
      </x:c>
      <x:c r="O2343" s="18" t="n">
        <x:f>J2343*L2343</x:f>
        <x:v>18</x:v>
      </x:c>
      <x:c r="P2343" s="18" t="n">
        <x:f>J2343*M2343</x:f>
        <x:v>475.20000000000005</x:v>
      </x:c>
      <x:c r="Q2343" s="22" t="n">
        <x:f>'01 Controls'!$E$27*'02 Cargo Classes'!$M$8</x:f>
        <x:v>0.1</x:v>
      </x:c>
      <x:c r="R2343" s="22" t="n">
        <x:f>'01 Controls'!$F$27*'02 Cargo Classes'!$N$8</x:f>
        <x:v>0</x:v>
      </x:c>
      <x:c r="S2343" s="22" t="n">
        <x:f>'01 Controls'!$G$27*'02 Cargo Classes'!$O$8</x:f>
        <x:v>0.84</x:v>
      </x:c>
      <x:c r="T2343" s="22" t="n">
        <x:f>'01 Controls'!$H$27*'02 Cargo Classes'!$P$8</x:f>
        <x:v>0.05</x:v>
      </x:c>
      <x:c r="U2343" s="22" t="n">
        <x:f>SUM(Q2343:T2343)</x:f>
        <x:v>0.99</x:v>
      </x:c>
      <x:c r="V2343" s="18" t="n">
        <x:f>IF(U2343=0,0,N2343*Q2343/U2343)</x:f>
        <x:v>17.045454545454547</x:v>
      </x:c>
      <x:c r="W2343" s="18" t="n">
        <x:f>IF(U2343=0,0,P2343*Q2343/U2343)</x:f>
        <x:v>48.000000000000014</x:v>
      </x:c>
      <x:c r="X2343" s="18" t="n">
        <x:f>MAX(V2343,W2343*'01 Controls'!$E$12)</x:f>
        <x:v>17.045454545454547</x:v>
      </x:c>
      <x:c r="Y2343" s="18" t="n">
        <x:f>IF(U2343=0,0,N2343*R2343/U2343)</x:f>
        <x:v>0</x:v>
      </x:c>
      <x:c r="Z2343" s="18" t="n">
        <x:f>IF(U2343=0,0,P2343*R2343/U2343)</x:f>
        <x:v>0</x:v>
      </x:c>
      <x:c r="AA2343" s="18" t="n">
        <x:f>MAX(Y2343,Z2343*'01 Controls'!$E$13)</x:f>
        <x:v>0</x:v>
      </x:c>
      <x:c r="AB2343" s="18" t="n">
        <x:f>IF(U2343=0,0,N2343*S2343/U2343)</x:f>
        <x:v>143.1818181818182</x:v>
      </x:c>
      <x:c r="AC2343" s="18" t="n">
        <x:f>IF(U2343=0,0,P2343*S2343/U2343)</x:f>
        <x:v>403.2</x:v>
      </x:c>
      <x:c r="AD2343" s="18" t="n">
        <x:f>MAX(AB2343,AC2343*'01 Controls'!$E$14)</x:f>
        <x:v>143.1818181818182</x:v>
      </x:c>
      <x:c r="AE2343" s="18" t="n">
        <x:f>IF(U2343=0,0,N2343*T2343/U2343)</x:f>
        <x:v>8.522727272727273</x:v>
      </x:c>
      <x:c r="AF2343" s="18" t="n">
        <x:f>IF(U2343=0,0,P2343*T2343/U2343)</x:f>
        <x:v>24.000000000000007</x:v>
      </x:c>
      <x:c r="AG2343" s="18" t="n">
        <x:f>MAX(AE2343,AF2343*'01 Controls'!$E$15)</x:f>
        <x:v>8.522727272727273</x:v>
      </x:c>
      <x:c r="AH2343" s="18" t="n">
        <x:f>SUM(V2343,Y2343,AB2343,AE2343)</x:f>
        <x:v>168.75000000000003</x:v>
      </x:c>
      <x:c r="AI2343" s="18" t="n">
        <x:f>N2343-AH2343</x:f>
        <x:v>-2.842170943040401e-14</x:v>
      </x:c>
      <x:c r="AJ2343" s="18" t="n">
        <x:f>V2343*INDEX('07 Mode Capacity'!$P$6:$P$17,MATCH("AIR-"&amp;I2343,'07 Mode Capacity'!$C$6:$C$17,0))</x:f>
        <x:v>3.4587625199807306</x:v>
      </x:c>
      <x:c r="AK2343" s="18" t="n">
        <x:f>Y2343*INDEX('07 Mode Capacity'!$P$6:$P$17,MATCH("OCEAN-"&amp;I2343,'07 Mode Capacity'!$C$6:$C$17,0))</x:f>
        <x:v>0</x:v>
      </x:c>
      <x:c r="AL2343" s="18" t="n">
        <x:f>AB2343*INDEX('07 Mode Capacity'!$P$6:$P$17,MATCH("LAND-"&amp;I2343,'07 Mode Capacity'!$C$6:$C$17,0))</x:f>
        <x:v>54.767177790275014</x:v>
      </x:c>
      <x:c r="AM2343" s="18" t="n">
        <x:f>AE2343*INDEX('07 Mode Capacity'!$P$6:$P$17,MATCH("INLAND-"&amp;I2343,'07 Mode Capacity'!$C$6:$C$17,0))</x:f>
        <x:v>8.522727272727273</x:v>
      </x:c>
      <x:c r="AN2343" s="18" t="n">
        <x:f>SUM(AJ2343:AM2343)</x:f>
        <x:v>66.74866758298302</x:v>
      </x:c>
      <x:c r="AO2343" s="17" t="n">
        <x:f>IF(N2343=0,1,AN2343/N2343)</x:f>
        <x:v>0.39554765975101047</x:v>
      </x:c>
      <x:c r="AP2343" s="11" t="str">
        <x:f>IF(AO2343&gt;='01 Controls'!$E$16,"PASS","FAIL")</x:f>
        <x:v>FAIL</x:v>
      </x:c>
      <x:c r="AQ2343" s="11" t="str">
        <x:v>UNQUANTIFIED</x:v>
      </x:c>
      <x:c r="AR2343" s="11" t="str">
        <x:v>Position-class planning record; serial item and receiver open</x:v>
      </x:c>
      <x:c r="AS2343" s="26"/>
      <x:c r="AT2343" s="26"/>
    </x:row>
    <x:row r="2344">
      <x:c r="C2344" s="11" t="str">
        <x:v>M3-A-SMW-BAT-22</x:v>
      </x:c>
      <x:c r="D2344" s="11" t="str">
        <x:v>M3</x:v>
      </x:c>
      <x:c r="E2344" s="11" t="str">
        <x:v>Inland flood</x:v>
      </x:c>
      <x:c r="F2344" s="11" t="str">
        <x:v>A-SMW</x:v>
      </x:c>
      <x:c r="G2344" s="11" t="str">
        <x:v>Strategic mobility wing</x:v>
      </x:c>
      <x:c r="H2344" s="11" t="str">
        <x:v>BAT-22</x:v>
      </x:c>
      <x:c r="I2344" s="19" t="n">
        <x:v>48</x:v>
      </x:c>
      <x:c r="J2344" s="21" t="n">
        <x:v>2</x:v>
      </x:c>
      <x:c r="K2344" s="18" t="n">
        <x:f>'05 Cargo Register'!K104</x:f>
        <x:v>225</x:v>
      </x:c>
      <x:c r="L2344" s="18" t="n">
        <x:f>'05 Cargo Register'!N104</x:f>
        <x:v>13</x:v>
      </x:c>
      <x:c r="M2344" s="18" t="n">
        <x:f>'05 Cargo Register'!O104</x:f>
        <x:v>343.20000000000005</x:v>
      </x:c>
      <x:c r="N2344" s="18" t="n">
        <x:f>J2344*K2344</x:f>
        <x:v>450</x:v>
      </x:c>
      <x:c r="O2344" s="18" t="n">
        <x:f>J2344*L2344</x:f>
        <x:v>26</x:v>
      </x:c>
      <x:c r="P2344" s="18" t="n">
        <x:f>J2344*M2344</x:f>
        <x:v>686.4000000000001</x:v>
      </x:c>
      <x:c r="Q2344" s="22" t="n">
        <x:f>'01 Controls'!$E$27*'02 Cargo Classes'!$M$9</x:f>
        <x:v>0</x:v>
      </x:c>
      <x:c r="R2344" s="22" t="n">
        <x:f>'01 Controls'!$F$27*'02 Cargo Classes'!$N$9</x:f>
        <x:v>0</x:v>
      </x:c>
      <x:c r="S2344" s="22" t="n">
        <x:f>'01 Controls'!$G$27*'02 Cargo Classes'!$O$9</x:f>
        <x:v>0.7</x:v>
      </x:c>
      <x:c r="T2344" s="22" t="n">
        <x:f>'01 Controls'!$H$27*'02 Cargo Classes'!$P$9</x:f>
        <x:v>0.125</x:v>
      </x:c>
      <x:c r="U2344" s="22" t="n">
        <x:f>SUM(Q2344:T2344)</x:f>
        <x:v>0.825</x:v>
      </x:c>
      <x:c r="V2344" s="18" t="n">
        <x:f>IF(U2344=0,0,N2344*Q2344/U2344)</x:f>
        <x:v>0</x:v>
      </x:c>
      <x:c r="W2344" s="18" t="n">
        <x:f>IF(U2344=0,0,P2344*Q2344/U2344)</x:f>
        <x:v>0</x:v>
      </x:c>
      <x:c r="X2344" s="18" t="n">
        <x:f>MAX(V2344,W2344*'01 Controls'!$E$12)</x:f>
        <x:v>0</x:v>
      </x:c>
      <x:c r="Y2344" s="18" t="n">
        <x:f>IF(U2344=0,0,N2344*R2344/U2344)</x:f>
        <x:v>0</x:v>
      </x:c>
      <x:c r="Z2344" s="18" t="n">
        <x:f>IF(U2344=0,0,P2344*R2344/U2344)</x:f>
        <x:v>0</x:v>
      </x:c>
      <x:c r="AA2344" s="18" t="n">
        <x:f>MAX(Y2344,Z2344*'01 Controls'!$E$13)</x:f>
        <x:v>0</x:v>
      </x:c>
      <x:c r="AB2344" s="18" t="n">
        <x:f>IF(U2344=0,0,N2344*S2344/U2344)</x:f>
        <x:v>381.8181818181818</x:v>
      </x:c>
      <x:c r="AC2344" s="18" t="n">
        <x:f>IF(U2344=0,0,P2344*S2344/U2344)</x:f>
        <x:v>582.4000000000001</x:v>
      </x:c>
      <x:c r="AD2344" s="18" t="n">
        <x:f>MAX(AB2344,AC2344*'01 Controls'!$E$14)</x:f>
        <x:v>381.8181818181818</x:v>
      </x:c>
      <x:c r="AE2344" s="18" t="n">
        <x:f>IF(U2344=0,0,N2344*T2344/U2344)</x:f>
        <x:v>68.18181818181819</x:v>
      </x:c>
      <x:c r="AF2344" s="18" t="n">
        <x:f>IF(U2344=0,0,P2344*T2344/U2344)</x:f>
        <x:v>104.00000000000001</x:v>
      </x:c>
      <x:c r="AG2344" s="18" t="n">
        <x:f>MAX(AE2344,AF2344*'01 Controls'!$E$15)</x:f>
        <x:v>68.18181818181819</x:v>
      </x:c>
      <x:c r="AH2344" s="18" t="n">
        <x:f>SUM(V2344,Y2344,AB2344,AE2344)</x:f>
        <x:v>450</x:v>
      </x:c>
      <x:c r="AI2344" s="18" t="n">
        <x:f>N2344-AH2344</x:f>
        <x:v>0</x:v>
      </x:c>
      <x:c r="AJ2344" s="18" t="n">
        <x:f>V2344*INDEX('07 Mode Capacity'!$P$6:$P$17,MATCH("AIR-"&amp;I2344,'07 Mode Capacity'!$C$6:$C$17,0))</x:f>
        <x:v>0</x:v>
      </x:c>
      <x:c r="AK2344" s="18" t="n">
        <x:f>Y2344*INDEX('07 Mode Capacity'!$P$6:$P$17,MATCH("OCEAN-"&amp;I2344,'07 Mode Capacity'!$C$6:$C$17,0))</x:f>
        <x:v>0</x:v>
      </x:c>
      <x:c r="AL2344" s="18" t="n">
        <x:f>AB2344*INDEX('07 Mode Capacity'!$P$6:$P$17,MATCH("LAND-"&amp;I2344,'07 Mode Capacity'!$C$6:$C$17,0))</x:f>
        <x:v>46.60009563282708</x:v>
      </x:c>
      <x:c r="AM2344" s="18" t="n">
        <x:f>AE2344*INDEX('07 Mode Capacity'!$P$6:$P$17,MATCH("INLAND-"&amp;I2344,'07 Mode Capacity'!$C$6:$C$17,0))</x:f>
        <x:v>43.038706917930966</x:v>
      </x:c>
      <x:c r="AN2344" s="18" t="n">
        <x:f>SUM(AJ2344:AM2344)</x:f>
        <x:v>89.63880255075804</x:v>
      </x:c>
      <x:c r="AO2344" s="17" t="n">
        <x:f>IF(N2344=0,1,AN2344/N2344)</x:f>
        <x:v>0.19919733900168454</x:v>
      </x:c>
      <x:c r="AP2344" s="11" t="str">
        <x:f>IF(AO2344&gt;='01 Controls'!$E$16,"PASS","FAIL")</x:f>
        <x:v>FAIL</x:v>
      </x:c>
      <x:c r="AQ2344" s="11" t="str">
        <x:v>UNQUANTIFIED</x:v>
      </x:c>
      <x:c r="AR2344" s="11" t="str">
        <x:v>Position-class planning record; serial item and receiver open</x:v>
      </x:c>
      <x:c r="AS2344" s="26"/>
      <x:c r="AT2344" s="26"/>
    </x:row>
    <x:row r="2345">
      <x:c r="C2345" s="11" t="str">
        <x:v>M3-A-SMW-TNK-20</x:v>
      </x:c>
      <x:c r="D2345" s="11" t="str">
        <x:v>M3</x:v>
      </x:c>
      <x:c r="E2345" s="11" t="str">
        <x:v>Inland flood</x:v>
      </x:c>
      <x:c r="F2345" s="11" t="str">
        <x:v>A-SMW</x:v>
      </x:c>
      <x:c r="G2345" s="11" t="str">
        <x:v>Strategic mobility wing</x:v>
      </x:c>
      <x:c r="H2345" s="11" t="str">
        <x:v>TNK-20</x:v>
      </x:c>
      <x:c r="I2345" s="19" t="n">
        <x:v>48</x:v>
      </x:c>
      <x:c r="J2345" s="21" t="n">
        <x:v>2</x:v>
      </x:c>
      <x:c r="K2345" s="18" t="n">
        <x:f>'05 Cargo Register'!K105</x:f>
        <x:v>281.25</x:v>
      </x:c>
      <x:c r="L2345" s="18" t="n">
        <x:f>'05 Cargo Register'!N105</x:f>
        <x:v>17</x:v>
      </x:c>
      <x:c r="M2345" s="18" t="n">
        <x:f>'05 Cargo Register'!O105</x:f>
        <x:v>361.25</x:v>
      </x:c>
      <x:c r="N2345" s="18" t="n">
        <x:f>J2345*K2345</x:f>
        <x:v>562.5</x:v>
      </x:c>
      <x:c r="O2345" s="18" t="n">
        <x:f>J2345*L2345</x:f>
        <x:v>34</x:v>
      </x:c>
      <x:c r="P2345" s="18" t="n">
        <x:f>J2345*M2345</x:f>
        <x:v>722.5</x:v>
      </x:c>
      <x:c r="Q2345" s="22" t="n">
        <x:f>'01 Controls'!$E$27*'02 Cargo Classes'!$M$10</x:f>
        <x:v>0</x:v>
      </x:c>
      <x:c r="R2345" s="22" t="n">
        <x:f>'01 Controls'!$F$27*'02 Cargo Classes'!$N$10</x:f>
        <x:v>0</x:v>
      </x:c>
      <x:c r="S2345" s="22" t="n">
        <x:f>'01 Controls'!$G$27*'02 Cargo Classes'!$O$10</x:f>
        <x:v>0.7</x:v>
      </x:c>
      <x:c r="T2345" s="22" t="n">
        <x:f>'01 Controls'!$H$27*'02 Cargo Classes'!$P$10</x:f>
        <x:v>0.25</x:v>
      </x:c>
      <x:c r="U2345" s="22" t="n">
        <x:f>SUM(Q2345:T2345)</x:f>
        <x:v>0.95</x:v>
      </x:c>
      <x:c r="V2345" s="18" t="n">
        <x:f>IF(U2345=0,0,N2345*Q2345/U2345)</x:f>
        <x:v>0</x:v>
      </x:c>
      <x:c r="W2345" s="18" t="n">
        <x:f>IF(U2345=0,0,P2345*Q2345/U2345)</x:f>
        <x:v>0</x:v>
      </x:c>
      <x:c r="X2345" s="18" t="n">
        <x:f>MAX(V2345,W2345*'01 Controls'!$E$12)</x:f>
        <x:v>0</x:v>
      </x:c>
      <x:c r="Y2345" s="18" t="n">
        <x:f>IF(U2345=0,0,N2345*R2345/U2345)</x:f>
        <x:v>0</x:v>
      </x:c>
      <x:c r="Z2345" s="18" t="n">
        <x:f>IF(U2345=0,0,P2345*R2345/U2345)</x:f>
        <x:v>0</x:v>
      </x:c>
      <x:c r="AA2345" s="18" t="n">
        <x:f>MAX(Y2345,Z2345*'01 Controls'!$E$13)</x:f>
        <x:v>0</x:v>
      </x:c>
      <x:c r="AB2345" s="18" t="n">
        <x:f>IF(U2345=0,0,N2345*S2345/U2345)</x:f>
        <x:v>414.47368421052636</x:v>
      </x:c>
      <x:c r="AC2345" s="18" t="n">
        <x:f>IF(U2345=0,0,P2345*S2345/U2345)</x:f>
        <x:v>532.3684210526316</x:v>
      </x:c>
      <x:c r="AD2345" s="18" t="n">
        <x:f>MAX(AB2345,AC2345*'01 Controls'!$E$14)</x:f>
        <x:v>414.47368421052636</x:v>
      </x:c>
      <x:c r="AE2345" s="18" t="n">
        <x:f>IF(U2345=0,0,N2345*T2345/U2345)</x:f>
        <x:v>148.0263157894737</x:v>
      </x:c>
      <x:c r="AF2345" s="18" t="n">
        <x:f>IF(U2345=0,0,P2345*T2345/U2345)</x:f>
        <x:v>190.13157894736844</x:v>
      </x:c>
      <x:c r="AG2345" s="18" t="n">
        <x:f>MAX(AE2345,AF2345*'01 Controls'!$E$15)</x:f>
        <x:v>148.0263157894737</x:v>
      </x:c>
      <x:c r="AH2345" s="18" t="n">
        <x:f>SUM(V2345,Y2345,AB2345,AE2345)</x:f>
        <x:v>562.5</x:v>
      </x:c>
      <x:c r="AI2345" s="18" t="n">
        <x:f>N2345-AH2345</x:f>
        <x:v>0</x:v>
      </x:c>
      <x:c r="AJ2345" s="18" t="n">
        <x:f>V2345*INDEX('07 Mode Capacity'!$P$6:$P$17,MATCH("AIR-"&amp;I2345,'07 Mode Capacity'!$C$6:$C$17,0))</x:f>
        <x:v>0</x:v>
      </x:c>
      <x:c r="AK2345" s="18" t="n">
        <x:f>Y2345*INDEX('07 Mode Capacity'!$P$6:$P$17,MATCH("OCEAN-"&amp;I2345,'07 Mode Capacity'!$C$6:$C$17,0))</x:f>
        <x:v>0</x:v>
      </x:c>
      <x:c r="AL2345" s="18" t="n">
        <x:f>AB2345*INDEX('07 Mode Capacity'!$P$6:$P$17,MATCH("LAND-"&amp;I2345,'07 Mode Capacity'!$C$6:$C$17,0))</x:f>
        <x:v>50.585630127739925</x:v>
      </x:c>
      <x:c r="AM2345" s="18" t="n">
        <x:f>AE2345*INDEX('07 Mode Capacity'!$P$6:$P$17,MATCH("INLAND-"&amp;I2345,'07 Mode Capacity'!$C$6:$C$17,0))</x:f>
        <x:v>93.43929791392908</x:v>
      </x:c>
      <x:c r="AN2345" s="18" t="n">
        <x:f>SUM(AJ2345:AM2345)</x:f>
        <x:v>144.024928041669</x:v>
      </x:c>
      <x:c r="AO2345" s="17" t="n">
        <x:f>IF(N2345=0,1,AN2345/N2345)</x:f>
        <x:v>0.25604431651852266</x:v>
      </x:c>
      <x:c r="AP2345" s="11" t="str">
        <x:f>IF(AO2345&gt;='01 Controls'!$E$16,"PASS","FAIL")</x:f>
        <x:v>FAIL</x:v>
      </x:c>
      <x:c r="AQ2345" s="11" t="str">
        <x:v>UNQUANTIFIED</x:v>
      </x:c>
      <x:c r="AR2345" s="11" t="str">
        <x:v>Position-class planning record; serial item and receiver open</x:v>
      </x:c>
      <x:c r="AS2345" s="26"/>
      <x:c r="AT2345" s="26"/>
    </x:row>
    <x:row r="2346">
      <x:c r="C2346" s="11" t="str">
        <x:v>M3-A-SMW-FLR-24</x:v>
      </x:c>
      <x:c r="D2346" s="11" t="str">
        <x:v>M3</x:v>
      </x:c>
      <x:c r="E2346" s="11" t="str">
        <x:v>Inland flood</x:v>
      </x:c>
      <x:c r="F2346" s="11" t="str">
        <x:v>A-SMW</x:v>
      </x:c>
      <x:c r="G2346" s="11" t="str">
        <x:v>Strategic mobility wing</x:v>
      </x:c>
      <x:c r="H2346" s="11" t="str">
        <x:v>FLR-24</x:v>
      </x:c>
      <x:c r="I2346" s="19" t="n">
        <x:v>48</x:v>
      </x:c>
      <x:c r="J2346" s="21" t="n">
        <x:v>2</x:v>
      </x:c>
      <x:c r="K2346" s="18" t="n">
        <x:f>'05 Cargo Register'!K106</x:f>
        <x:v>421.875</x:v>
      </x:c>
      <x:c r="L2346" s="18" t="n">
        <x:f>'05 Cargo Register'!N106</x:f>
        <x:v>21</x:v>
      </x:c>
      <x:c r="M2346" s="18" t="n">
        <x:f>'05 Cargo Register'!O106</x:f>
        <x:v>672</x:v>
      </x:c>
      <x:c r="N2346" s="18" t="n">
        <x:f>J2346*K2346</x:f>
        <x:v>843.75</x:v>
      </x:c>
      <x:c r="O2346" s="18" t="n">
        <x:f>J2346*L2346</x:f>
        <x:v>42</x:v>
      </x:c>
      <x:c r="P2346" s="18" t="n">
        <x:f>J2346*M2346</x:f>
        <x:v>1344</x:v>
      </x:c>
      <x:c r="Q2346" s="22" t="n">
        <x:f>'01 Controls'!$E$27*'02 Cargo Classes'!$M$11</x:f>
        <x:v>0</x:v>
      </x:c>
      <x:c r="R2346" s="22" t="n">
        <x:f>'01 Controls'!$F$27*'02 Cargo Classes'!$N$11</x:f>
        <x:v>0</x:v>
      </x:c>
      <x:c r="S2346" s="22" t="n">
        <x:f>'01 Controls'!$G$27*'02 Cargo Classes'!$O$11</x:f>
        <x:v>0.7</x:v>
      </x:c>
      <x:c r="T2346" s="22" t="n">
        <x:f>'01 Controls'!$H$27*'02 Cargo Classes'!$P$11</x:f>
        <x:v>0.2</x:v>
      </x:c>
      <x:c r="U2346" s="22" t="n">
        <x:f>SUM(Q2346:T2346)</x:f>
        <x:v>0.8999999999999999</x:v>
      </x:c>
      <x:c r="V2346" s="18" t="n">
        <x:f>IF(U2346=0,0,N2346*Q2346/U2346)</x:f>
        <x:v>0</x:v>
      </x:c>
      <x:c r="W2346" s="18" t="n">
        <x:f>IF(U2346=0,0,P2346*Q2346/U2346)</x:f>
        <x:v>0</x:v>
      </x:c>
      <x:c r="X2346" s="18" t="n">
        <x:f>MAX(V2346,W2346*'01 Controls'!$E$12)</x:f>
        <x:v>0</x:v>
      </x:c>
      <x:c r="Y2346" s="18" t="n">
        <x:f>IF(U2346=0,0,N2346*R2346/U2346)</x:f>
        <x:v>0</x:v>
      </x:c>
      <x:c r="Z2346" s="18" t="n">
        <x:f>IF(U2346=0,0,P2346*R2346/U2346)</x:f>
        <x:v>0</x:v>
      </x:c>
      <x:c r="AA2346" s="18" t="n">
        <x:f>MAX(Y2346,Z2346*'01 Controls'!$E$13)</x:f>
        <x:v>0</x:v>
      </x:c>
      <x:c r="AB2346" s="18" t="n">
        <x:f>IF(U2346=0,0,N2346*S2346/U2346)</x:f>
        <x:v>656.2500000000001</x:v>
      </x:c>
      <x:c r="AC2346" s="18" t="n">
        <x:f>IF(U2346=0,0,P2346*S2346/U2346)</x:f>
        <x:v>1045.3333333333335</x:v>
      </x:c>
      <x:c r="AD2346" s="18" t="n">
        <x:f>MAX(AB2346,AC2346*'01 Controls'!$E$14)</x:f>
        <x:v>656.2500000000001</x:v>
      </x:c>
      <x:c r="AE2346" s="18" t="n">
        <x:f>IF(U2346=0,0,N2346*T2346/U2346)</x:f>
        <x:v>187.50000000000003</x:v>
      </x:c>
      <x:c r="AF2346" s="18" t="n">
        <x:f>IF(U2346=0,0,P2346*T2346/U2346)</x:f>
        <x:v>298.6666666666667</x:v>
      </x:c>
      <x:c r="AG2346" s="18" t="n">
        <x:f>MAX(AE2346,AF2346*'01 Controls'!$E$15)</x:f>
        <x:v>187.50000000000003</x:v>
      </x:c>
      <x:c r="AH2346" s="18" t="n">
        <x:f>SUM(V2346,Y2346,AB2346,AE2346)</x:f>
        <x:v>843.7500000000001</x:v>
      </x:c>
      <x:c r="AI2346" s="18" t="n">
        <x:f>N2346-AH2346</x:f>
        <x:v>-1.1368683772161603e-13</x:v>
      </x:c>
      <x:c r="AJ2346" s="18" t="n">
        <x:f>V2346*INDEX('07 Mode Capacity'!$P$6:$P$17,MATCH("AIR-"&amp;I2346,'07 Mode Capacity'!$C$6:$C$17,0))</x:f>
        <x:v>0</x:v>
      </x:c>
      <x:c r="AK2346" s="18" t="n">
        <x:f>Y2346*INDEX('07 Mode Capacity'!$P$6:$P$17,MATCH("OCEAN-"&amp;I2346,'07 Mode Capacity'!$C$6:$C$17,0))</x:f>
        <x:v>0</x:v>
      </x:c>
      <x:c r="AL2346" s="18" t="n">
        <x:f>AB2346*INDEX('07 Mode Capacity'!$P$6:$P$17,MATCH("LAND-"&amp;I2346,'07 Mode Capacity'!$C$6:$C$17,0))</x:f>
        <x:v>80.09391436892155</x:v>
      </x:c>
      <x:c r="AM2346" s="18" t="n">
        <x:f>AE2346*INDEX('07 Mode Capacity'!$P$6:$P$17,MATCH("INLAND-"&amp;I2346,'07 Mode Capacity'!$C$6:$C$17,0))</x:f>
        <x:v>118.35644402431018</x:v>
      </x:c>
      <x:c r="AN2346" s="18" t="n">
        <x:f>SUM(AJ2346:AM2346)</x:f>
        <x:v>198.45035839323174</x:v>
      </x:c>
      <x:c r="AO2346" s="17" t="n">
        <x:f>IF(N2346=0,1,AN2346/N2346)</x:f>
        <x:v>0.23520042476234873</x:v>
      </x:c>
      <x:c r="AP2346" s="11" t="str">
        <x:f>IF(AO2346&gt;='01 Controls'!$E$16,"PASS","FAIL")</x:f>
        <x:v>FAIL</x:v>
      </x:c>
      <x:c r="AQ2346" s="11" t="str">
        <x:v>UNQUANTIFIED</x:v>
      </x:c>
      <x:c r="AR2346" s="11" t="str">
        <x:v>Position-class planning record; serial item and receiver open</x:v>
      </x:c>
      <x:c r="AS2346" s="26"/>
      <x:c r="AT2346" s="26"/>
    </x:row>
    <x:row r="2347">
      <x:c r="C2347" s="11" t="str">
        <x:v>M3-A-SMW-ROL-30</x:v>
      </x:c>
      <x:c r="D2347" s="11" t="str">
        <x:v>M3</x:v>
      </x:c>
      <x:c r="E2347" s="11" t="str">
        <x:v>Inland flood</x:v>
      </x:c>
      <x:c r="F2347" s="11" t="str">
        <x:v>A-SMW</x:v>
      </x:c>
      <x:c r="G2347" s="11" t="str">
        <x:v>Strategic mobility wing</x:v>
      </x:c>
      <x:c r="H2347" s="11" t="str">
        <x:v>ROL-30</x:v>
      </x:c>
      <x:c r="I2347" s="19" t="n">
        <x:v>48</x:v>
      </x:c>
      <x:c r="J2347" s="21" t="n">
        <x:v>2</x:v>
      </x:c>
      <x:c r="K2347" s="18" t="n">
        <x:f>'05 Cargo Register'!K107</x:f>
        <x:v>506.25</x:v>
      </x:c>
      <x:c r="L2347" s="18" t="n">
        <x:f>'05 Cargo Register'!N107</x:f>
        <x:v>22</x:v>
      </x:c>
      <x:c r="M2347" s="18" t="n">
        <x:f>'05 Cargo Register'!O107</x:f>
        <x:v>1402.5</x:v>
      </x:c>
      <x:c r="N2347" s="18" t="n">
        <x:f>J2347*K2347</x:f>
        <x:v>1012.5</x:v>
      </x:c>
      <x:c r="O2347" s="18" t="n">
        <x:f>J2347*L2347</x:f>
        <x:v>44</x:v>
      </x:c>
      <x:c r="P2347" s="18" t="n">
        <x:f>J2347*M2347</x:f>
        <x:v>2805</x:v>
      </x:c>
      <x:c r="Q2347" s="22" t="n">
        <x:f>'01 Controls'!$E$27*'02 Cargo Classes'!$M$12</x:f>
        <x:v>0</x:v>
      </x:c>
      <x:c r="R2347" s="22" t="n">
        <x:f>'01 Controls'!$F$27*'02 Cargo Classes'!$N$12</x:f>
        <x:v>0</x:v>
      </x:c>
      <x:c r="S2347" s="22" t="n">
        <x:f>'01 Controls'!$G$27*'02 Cargo Classes'!$O$12</x:f>
        <x:v>1.0499999999999998</x:v>
      </x:c>
      <x:c r="T2347" s="22" t="n">
        <x:f>'01 Controls'!$H$27*'02 Cargo Classes'!$P$12</x:f>
        <x:v>0.15</x:v>
      </x:c>
      <x:c r="U2347" s="22" t="n">
        <x:f>SUM(Q2347:T2347)</x:f>
        <x:v>1.1999999999999997</x:v>
      </x:c>
      <x:c r="V2347" s="18" t="n">
        <x:f>IF(U2347=0,0,N2347*Q2347/U2347)</x:f>
        <x:v>0</x:v>
      </x:c>
      <x:c r="W2347" s="18" t="n">
        <x:f>IF(U2347=0,0,P2347*Q2347/U2347)</x:f>
        <x:v>0</x:v>
      </x:c>
      <x:c r="X2347" s="18" t="n">
        <x:f>MAX(V2347,W2347*'01 Controls'!$E$12)</x:f>
        <x:v>0</x:v>
      </x:c>
      <x:c r="Y2347" s="18" t="n">
        <x:f>IF(U2347=0,0,N2347*R2347/U2347)</x:f>
        <x:v>0</x:v>
      </x:c>
      <x:c r="Z2347" s="18" t="n">
        <x:f>IF(U2347=0,0,P2347*R2347/U2347)</x:f>
        <x:v>0</x:v>
      </x:c>
      <x:c r="AA2347" s="18" t="n">
        <x:f>MAX(Y2347,Z2347*'01 Controls'!$E$13)</x:f>
        <x:v>0</x:v>
      </x:c>
      <x:c r="AB2347" s="18" t="n">
        <x:f>IF(U2347=0,0,N2347*S2347/U2347)</x:f>
        <x:v>885.9375</x:v>
      </x:c>
      <x:c r="AC2347" s="18" t="n">
        <x:f>IF(U2347=0,0,P2347*S2347/U2347)</x:f>
        <x:v>2454.375</x:v>
      </x:c>
      <x:c r="AD2347" s="18" t="n">
        <x:f>MAX(AB2347,AC2347*'01 Controls'!$E$14)</x:f>
        <x:v>885.9375</x:v>
      </x:c>
      <x:c r="AE2347" s="18" t="n">
        <x:f>IF(U2347=0,0,N2347*T2347/U2347)</x:f>
        <x:v>126.56250000000003</x:v>
      </x:c>
      <x:c r="AF2347" s="18" t="n">
        <x:f>IF(U2347=0,0,P2347*T2347/U2347)</x:f>
        <x:v>350.62500000000006</x:v>
      </x:c>
      <x:c r="AG2347" s="18" t="n">
        <x:f>MAX(AE2347,AF2347*'01 Controls'!$E$15)</x:f>
        <x:v>126.56250000000003</x:v>
      </x:c>
      <x:c r="AH2347" s="18" t="n">
        <x:f>SUM(V2347,Y2347,AB2347,AE2347)</x:f>
        <x:v>1012.5</x:v>
      </x:c>
      <x:c r="AI2347" s="18" t="n">
        <x:f>N2347-AH2347</x:f>
        <x:v>0</x:v>
      </x:c>
      <x:c r="AJ2347" s="18" t="n">
        <x:f>V2347*INDEX('07 Mode Capacity'!$P$6:$P$17,MATCH("AIR-"&amp;I2347,'07 Mode Capacity'!$C$6:$C$17,0))</x:f>
        <x:v>0</x:v>
      </x:c>
      <x:c r="AK2347" s="18" t="n">
        <x:f>Y2347*INDEX('07 Mode Capacity'!$P$6:$P$17,MATCH("OCEAN-"&amp;I2347,'07 Mode Capacity'!$C$6:$C$17,0))</x:f>
        <x:v>0</x:v>
      </x:c>
      <x:c r="AL2347" s="18" t="n">
        <x:f>AB2347*INDEX('07 Mode Capacity'!$P$6:$P$17,MATCH("LAND-"&amp;I2347,'07 Mode Capacity'!$C$6:$C$17,0))</x:f>
        <x:v>108.12678439804408</x:v>
      </x:c>
      <x:c r="AM2347" s="18" t="n">
        <x:f>AE2347*INDEX('07 Mode Capacity'!$P$6:$P$17,MATCH("INLAND-"&amp;I2347,'07 Mode Capacity'!$C$6:$C$17,0))</x:f>
        <x:v>79.89059971640937</x:v>
      </x:c>
      <x:c r="AN2347" s="18" t="n">
        <x:f>SUM(AJ2347:AM2347)</x:f>
        <x:v>188.01738411445345</x:v>
      </x:c>
      <x:c r="AO2347" s="17" t="n">
        <x:f>IF(N2347=0,1,AN2347/N2347)</x:f>
        <x:v>0.1856961818414355</x:v>
      </x:c>
      <x:c r="AP2347" s="11" t="str">
        <x:f>IF(AO2347&gt;='01 Controls'!$E$16,"PASS","FAIL")</x:f>
        <x:v>FAIL</x:v>
      </x:c>
      <x:c r="AQ2347" s="11" t="str">
        <x:v>UNQUANTIFIED</x:v>
      </x:c>
      <x:c r="AR2347" s="11" t="str">
        <x:v>Position-class planning record; serial item and receiver open</x:v>
      </x:c>
      <x:c r="AS2347" s="26"/>
      <x:c r="AT2347" s="26"/>
    </x:row>
    <x:row r="2348">
      <x:c r="C2348" s="11" t="str">
        <x:v>M3-A-SMW-LIN-18</x:v>
      </x:c>
      <x:c r="D2348" s="11" t="str">
        <x:v>M3</x:v>
      </x:c>
      <x:c r="E2348" s="11" t="str">
        <x:v>Inland flood</x:v>
      </x:c>
      <x:c r="F2348" s="11" t="str">
        <x:v>A-SMW</x:v>
      </x:c>
      <x:c r="G2348" s="11" t="str">
        <x:v>Strategic mobility wing</x:v>
      </x:c>
      <x:c r="H2348" s="11" t="str">
        <x:v>LIN-18</x:v>
      </x:c>
      <x:c r="I2348" s="19" t="n">
        <x:v>72</x:v>
      </x:c>
      <x:c r="J2348" s="21" t="n">
        <x:v>2</x:v>
      </x:c>
      <x:c r="K2348" s="18" t="n">
        <x:f>'05 Cargo Register'!K108</x:f>
        <x:v>112.5</x:v>
      </x:c>
      <x:c r="L2348" s="18" t="n">
        <x:f>'05 Cargo Register'!N108</x:f>
        <x:v>8</x:v>
      </x:c>
      <x:c r="M2348" s="18" t="n">
        <x:f>'05 Cargo Register'!O108</x:f>
        <x:v>352</x:v>
      </x:c>
      <x:c r="N2348" s="18" t="n">
        <x:f>J2348*K2348</x:f>
        <x:v>225</x:v>
      </x:c>
      <x:c r="O2348" s="18" t="n">
        <x:f>J2348*L2348</x:f>
        <x:v>16</x:v>
      </x:c>
      <x:c r="P2348" s="18" t="n">
        <x:f>J2348*M2348</x:f>
        <x:v>704</x:v>
      </x:c>
      <x:c r="Q2348" s="22" t="n">
        <x:f>'01 Controls'!$E$27*'02 Cargo Classes'!$M$13</x:f>
        <x:v>0</x:v>
      </x:c>
      <x:c r="R2348" s="22" t="n">
        <x:f>'01 Controls'!$F$27*'02 Cargo Classes'!$N$13</x:f>
        <x:v>0</x:v>
      </x:c>
      <x:c r="S2348" s="22" t="n">
        <x:f>'01 Controls'!$G$27*'02 Cargo Classes'!$O$13</x:f>
        <x:v>0.7</x:v>
      </x:c>
      <x:c r="T2348" s="22" t="n">
        <x:f>'01 Controls'!$H$27*'02 Cargo Classes'!$P$13</x:f>
        <x:v>0.25</x:v>
      </x:c>
      <x:c r="U2348" s="22" t="n">
        <x:f>SUM(Q2348:T2348)</x:f>
        <x:v>0.95</x:v>
      </x:c>
      <x:c r="V2348" s="18" t="n">
        <x:f>IF(U2348=0,0,N2348*Q2348/U2348)</x:f>
        <x:v>0</x:v>
      </x:c>
      <x:c r="W2348" s="18" t="n">
        <x:f>IF(U2348=0,0,P2348*Q2348/U2348)</x:f>
        <x:v>0</x:v>
      </x:c>
      <x:c r="X2348" s="18" t="n">
        <x:f>MAX(V2348,W2348*'01 Controls'!$E$12)</x:f>
        <x:v>0</x:v>
      </x:c>
      <x:c r="Y2348" s="18" t="n">
        <x:f>IF(U2348=0,0,N2348*R2348/U2348)</x:f>
        <x:v>0</x:v>
      </x:c>
      <x:c r="Z2348" s="18" t="n">
        <x:f>IF(U2348=0,0,P2348*R2348/U2348)</x:f>
        <x:v>0</x:v>
      </x:c>
      <x:c r="AA2348" s="18" t="n">
        <x:f>MAX(Y2348,Z2348*'01 Controls'!$E$13)</x:f>
        <x:v>0</x:v>
      </x:c>
      <x:c r="AB2348" s="18" t="n">
        <x:f>IF(U2348=0,0,N2348*S2348/U2348)</x:f>
        <x:v>165.78947368421052</x:v>
      </x:c>
      <x:c r="AC2348" s="18" t="n">
        <x:f>IF(U2348=0,0,P2348*S2348/U2348)</x:f>
        <x:v>518.7368421052631</x:v>
      </x:c>
      <x:c r="AD2348" s="18" t="n">
        <x:f>MAX(AB2348,AC2348*'01 Controls'!$E$14)</x:f>
        <x:v>165.78947368421052</x:v>
      </x:c>
      <x:c r="AE2348" s="18" t="n">
        <x:f>IF(U2348=0,0,N2348*T2348/U2348)</x:f>
        <x:v>59.21052631578948</x:v>
      </x:c>
      <x:c r="AF2348" s="18" t="n">
        <x:f>IF(U2348=0,0,P2348*T2348/U2348)</x:f>
        <x:v>185.26315789473685</x:v>
      </x:c>
      <x:c r="AG2348" s="18" t="n">
        <x:f>MAX(AE2348,AF2348*'01 Controls'!$E$15)</x:f>
        <x:v>59.21052631578948</x:v>
      </x:c>
      <x:c r="AH2348" s="18" t="n">
        <x:f>SUM(V2348,Y2348,AB2348,AE2348)</x:f>
        <x:v>225</x:v>
      </x:c>
      <x:c r="AI2348" s="18" t="n">
        <x:f>N2348-AH2348</x:f>
        <x:v>0</x:v>
      </x:c>
      <x:c r="AJ2348" s="18" t="n">
        <x:f>V2348*INDEX('07 Mode Capacity'!$P$6:$P$17,MATCH("AIR-"&amp;I2348,'07 Mode Capacity'!$C$6:$C$17,0))</x:f>
        <x:v>0</x:v>
      </x:c>
      <x:c r="AK2348" s="18" t="n">
        <x:f>Y2348*INDEX('07 Mode Capacity'!$P$6:$P$17,MATCH("OCEAN-"&amp;I2348,'07 Mode Capacity'!$C$6:$C$17,0))</x:f>
        <x:v>0</x:v>
      </x:c>
      <x:c r="AL2348" s="18" t="n">
        <x:f>AB2348*INDEX('07 Mode Capacity'!$P$6:$P$17,MATCH("LAND-"&amp;I2348,'07 Mode Capacity'!$C$6:$C$17,0))</x:f>
        <x:v>118.54116884513292</x:v>
      </x:c>
      <x:c r="AM2348" s="18" t="n">
        <x:f>AE2348*INDEX('07 Mode Capacity'!$P$6:$P$17,MATCH("INLAND-"&amp;I2348,'07 Mode Capacity'!$C$6:$C$17,0))</x:f>
        <x:v>59.21052631578948</x:v>
      </x:c>
      <x:c r="AN2348" s="18" t="n">
        <x:f>SUM(AJ2348:AM2348)</x:f>
        <x:v>177.7516951609224</x:v>
      </x:c>
      <x:c r="AO2348" s="17" t="n">
        <x:f>IF(N2348=0,1,AN2348/N2348)</x:f>
        <x:v>0.790007534048544</x:v>
      </x:c>
      <x:c r="AP2348" s="11" t="str">
        <x:f>IF(AO2348&gt;='01 Controls'!$E$16,"PASS","FAIL")</x:f>
        <x:v>FAIL</x:v>
      </x:c>
      <x:c r="AQ2348" s="11" t="str">
        <x:v>UNQUANTIFIED</x:v>
      </x:c>
      <x:c r="AR2348" s="11" t="str">
        <x:v>Position-class planning record; serial item and receiver open</x:v>
      </x:c>
      <x:c r="AS2348" s="26"/>
      <x:c r="AT2348" s="26"/>
    </x:row>
    <x:row r="2349">
      <x:c r="C2349" s="11" t="str">
        <x:v>M3-A-SMW-BLK-08</x:v>
      </x:c>
      <x:c r="D2349" s="11" t="str">
        <x:v>M3</x:v>
      </x:c>
      <x:c r="E2349" s="11" t="str">
        <x:v>Inland flood</x:v>
      </x:c>
      <x:c r="F2349" s="11" t="str">
        <x:v>A-SMW</x:v>
      </x:c>
      <x:c r="G2349" s="11" t="str">
        <x:v>Strategic mobility wing</x:v>
      </x:c>
      <x:c r="H2349" s="11" t="str">
        <x:v>BLK-08</x:v>
      </x:c>
      <x:c r="I2349" s="19" t="n">
        <x:v>48</x:v>
      </x:c>
      <x:c r="J2349" s="21" t="n">
        <x:v>2</x:v>
      </x:c>
      <x:c r="K2349" s="18" t="n">
        <x:f>'05 Cargo Register'!K109</x:f>
        <x:v>56.25</x:v>
      </x:c>
      <x:c r="L2349" s="18" t="n">
        <x:f>'05 Cargo Register'!N109</x:f>
        <x:v>9</x:v>
      </x:c>
      <x:c r="M2349" s="18" t="n">
        <x:f>'05 Cargo Register'!O109</x:f>
        <x:v>459</x:v>
      </x:c>
      <x:c r="N2349" s="18" t="n">
        <x:f>J2349*K2349</x:f>
        <x:v>112.5</x:v>
      </x:c>
      <x:c r="O2349" s="18" t="n">
        <x:f>J2349*L2349</x:f>
        <x:v>18</x:v>
      </x:c>
      <x:c r="P2349" s="18" t="n">
        <x:f>J2349*M2349</x:f>
        <x:v>918</x:v>
      </x:c>
      <x:c r="Q2349" s="22" t="n">
        <x:f>'01 Controls'!$E$27*'02 Cargo Classes'!$M$14</x:f>
        <x:v>0.05</x:v>
      </x:c>
      <x:c r="R2349" s="22" t="n">
        <x:f>'01 Controls'!$F$27*'02 Cargo Classes'!$N$14</x:f>
        <x:v>0</x:v>
      </x:c>
      <x:c r="S2349" s="22" t="n">
        <x:f>'01 Controls'!$G$27*'02 Cargo Classes'!$O$14</x:f>
        <x:v>0.7</x:v>
      </x:c>
      <x:c r="T2349" s="22" t="n">
        <x:f>'01 Controls'!$H$27*'02 Cargo Classes'!$P$14</x:f>
        <x:v>0.125</x:v>
      </x:c>
      <x:c r="U2349" s="22" t="n">
        <x:f>SUM(Q2349:T2349)</x:f>
        <x:v>0.875</x:v>
      </x:c>
      <x:c r="V2349" s="18" t="n">
        <x:f>IF(U2349=0,0,N2349*Q2349/U2349)</x:f>
        <x:v>6.428571428571429</x:v>
      </x:c>
      <x:c r="W2349" s="18" t="n">
        <x:f>IF(U2349=0,0,P2349*Q2349/U2349)</x:f>
        <x:v>52.45714285714286</x:v>
      </x:c>
      <x:c r="X2349" s="18" t="n">
        <x:f>MAX(V2349,W2349*'01 Controls'!$E$12)</x:f>
        <x:v>13.114285714285716</x:v>
      </x:c>
      <x:c r="Y2349" s="18" t="n">
        <x:f>IF(U2349=0,0,N2349*R2349/U2349)</x:f>
        <x:v>0</x:v>
      </x:c>
      <x:c r="Z2349" s="18" t="n">
        <x:f>IF(U2349=0,0,P2349*R2349/U2349)</x:f>
        <x:v>0</x:v>
      </x:c>
      <x:c r="AA2349" s="18" t="n">
        <x:f>MAX(Y2349,Z2349*'01 Controls'!$E$13)</x:f>
        <x:v>0</x:v>
      </x:c>
      <x:c r="AB2349" s="18" t="n">
        <x:f>IF(U2349=0,0,N2349*S2349/U2349)</x:f>
        <x:v>90</x:v>
      </x:c>
      <x:c r="AC2349" s="18" t="n">
        <x:f>IF(U2349=0,0,P2349*S2349/U2349)</x:f>
        <x:v>734.3999999999999</x:v>
      </x:c>
      <x:c r="AD2349" s="18" t="n">
        <x:f>MAX(AB2349,AC2349*'01 Controls'!$E$14)</x:f>
        <x:v>146.87999999999997</x:v>
      </x:c>
      <x:c r="AE2349" s="18" t="n">
        <x:f>IF(U2349=0,0,N2349*T2349/U2349)</x:f>
        <x:v>16.071428571428573</x:v>
      </x:c>
      <x:c r="AF2349" s="18" t="n">
        <x:f>IF(U2349=0,0,P2349*T2349/U2349)</x:f>
        <x:v>131.14285714285714</x:v>
      </x:c>
      <x:c r="AG2349" s="18" t="n">
        <x:f>MAX(AE2349,AF2349*'01 Controls'!$E$15)</x:f>
        <x:v>23.605714285714285</x:v>
      </x:c>
      <x:c r="AH2349" s="18" t="n">
        <x:f>SUM(V2349,Y2349,AB2349,AE2349)</x:f>
        <x:v>112.5</x:v>
      </x:c>
      <x:c r="AI2349" s="18" t="n">
        <x:f>N2349-AH2349</x:f>
        <x:v>0</x:v>
      </x:c>
      <x:c r="AJ2349" s="18" t="n">
        <x:f>V2349*INDEX('07 Mode Capacity'!$P$6:$P$17,MATCH("AIR-"&amp;I2349,'07 Mode Capacity'!$C$6:$C$17,0))</x:f>
        <x:v>1.8021578032883099</x:v>
      </x:c>
      <x:c r="AK2349" s="18" t="n">
        <x:f>Y2349*INDEX('07 Mode Capacity'!$P$6:$P$17,MATCH("OCEAN-"&amp;I2349,'07 Mode Capacity'!$C$6:$C$17,0))</x:f>
        <x:v>0</x:v>
      </x:c>
      <x:c r="AL2349" s="18" t="n">
        <x:f>AB2349*INDEX('07 Mode Capacity'!$P$6:$P$17,MATCH("LAND-"&amp;I2349,'07 Mode Capacity'!$C$6:$C$17,0))</x:f>
        <x:v>10.98430825630924</x:v>
      </x:c>
      <x:c r="AM2349" s="18" t="n">
        <x:f>AE2349*INDEX('07 Mode Capacity'!$P$6:$P$17,MATCH("INLAND-"&amp;I2349,'07 Mode Capacity'!$C$6:$C$17,0))</x:f>
        <x:v>10.144838059226586</x:v>
      </x:c>
      <x:c r="AN2349" s="18" t="n">
        <x:f>SUM(AJ2349:AM2349)</x:f>
        <x:v>22.931304118824137</x:v>
      </x:c>
      <x:c r="AO2349" s="17" t="n">
        <x:f>IF(N2349=0,1,AN2349/N2349)</x:f>
        <x:v>0.2038338143895479</x:v>
      </x:c>
      <x:c r="AP2349" s="11" t="str">
        <x:f>IF(AO2349&gt;='01 Controls'!$E$16,"PASS","FAIL")</x:f>
        <x:v>FAIL</x:v>
      </x:c>
      <x:c r="AQ2349" s="11" t="str">
        <x:v>UNQUANTIFIED</x:v>
      </x:c>
      <x:c r="AR2349" s="11" t="str">
        <x:v>Position-class planning record; serial item and receiver open</x:v>
      </x:c>
      <x:c r="AS2349" s="26"/>
      <x:c r="AT2349" s="26"/>
    </x:row>
    <x:row r="2350">
      <x:c r="C2350" s="11" t="str">
        <x:v>M3-A-SMW-OOG-80</x:v>
      </x:c>
      <x:c r="D2350" s="11" t="str">
        <x:v>M3</x:v>
      </x:c>
      <x:c r="E2350" s="11" t="str">
        <x:v>Inland flood</x:v>
      </x:c>
      <x:c r="F2350" s="11" t="str">
        <x:v>A-SMW</x:v>
      </x:c>
      <x:c r="G2350" s="11" t="str">
        <x:v>Strategic mobility wing</x:v>
      </x:c>
      <x:c r="H2350" s="11" t="str">
        <x:v>OOG-80</x:v>
      </x:c>
      <x:c r="I2350" s="19" t="n">
        <x:v>72</x:v>
      </x:c>
      <x:c r="J2350" s="21" t="n">
        <x:v>2</x:v>
      </x:c>
      <x:c r="K2350" s="18" t="n">
        <x:f>'05 Cargo Register'!K110</x:f>
        <x:v>562.5</x:v>
      </x:c>
      <x:c r="L2350" s="18" t="n">
        <x:f>'05 Cargo Register'!N110</x:f>
        <x:v>10</x:v>
      </x:c>
      <x:c r="M2350" s="18" t="n">
        <x:f>'05 Cargo Register'!O110</x:f>
        <x:v>1760</x:v>
      </x:c>
      <x:c r="N2350" s="18" t="n">
        <x:f>J2350*K2350</x:f>
        <x:v>1125</x:v>
      </x:c>
      <x:c r="O2350" s="18" t="n">
        <x:f>J2350*L2350</x:f>
        <x:v>20</x:v>
      </x:c>
      <x:c r="P2350" s="18" t="n">
        <x:f>J2350*M2350</x:f>
        <x:v>3520</x:v>
      </x:c>
      <x:c r="Q2350" s="22" t="n">
        <x:f>'01 Controls'!$E$27*'02 Cargo Classes'!$M$15</x:f>
        <x:v>0</x:v>
      </x:c>
      <x:c r="R2350" s="22" t="n">
        <x:f>'01 Controls'!$F$27*'02 Cargo Classes'!$N$15</x:f>
        <x:v>0</x:v>
      </x:c>
      <x:c r="S2350" s="22" t="n">
        <x:f>'01 Controls'!$G$27*'02 Cargo Classes'!$O$15</x:f>
        <x:v>0.42</x:v>
      </x:c>
      <x:c r="T2350" s="22" t="n">
        <x:f>'01 Controls'!$H$27*'02 Cargo Classes'!$P$15</x:f>
        <x:v>0.125</x:v>
      </x:c>
      <x:c r="U2350" s="22" t="n">
        <x:f>SUM(Q2350:T2350)</x:f>
        <x:v>0.5449999999999999</x:v>
      </x:c>
      <x:c r="V2350" s="18" t="n">
        <x:f>IF(U2350=0,0,N2350*Q2350/U2350)</x:f>
        <x:v>0</x:v>
      </x:c>
      <x:c r="W2350" s="18" t="n">
        <x:f>IF(U2350=0,0,P2350*Q2350/U2350)</x:f>
        <x:v>0</x:v>
      </x:c>
      <x:c r="X2350" s="18" t="n">
        <x:f>MAX(V2350,W2350*'01 Controls'!$E$12)</x:f>
        <x:v>0</x:v>
      </x:c>
      <x:c r="Y2350" s="18" t="n">
        <x:f>IF(U2350=0,0,N2350*R2350/U2350)</x:f>
        <x:v>0</x:v>
      </x:c>
      <x:c r="Z2350" s="18" t="n">
        <x:f>IF(U2350=0,0,P2350*R2350/U2350)</x:f>
        <x:v>0</x:v>
      </x:c>
      <x:c r="AA2350" s="18" t="n">
        <x:f>MAX(Y2350,Z2350*'01 Controls'!$E$13)</x:f>
        <x:v>0</x:v>
      </x:c>
      <x:c r="AB2350" s="18" t="n">
        <x:f>IF(U2350=0,0,N2350*S2350/U2350)</x:f>
        <x:v>866.9724770642202</x:v>
      </x:c>
      <x:c r="AC2350" s="18" t="n">
        <x:f>IF(U2350=0,0,P2350*S2350/U2350)</x:f>
        <x:v>2712.6605504587155</x:v>
      </x:c>
      <x:c r="AD2350" s="18" t="n">
        <x:f>MAX(AB2350,AC2350*'01 Controls'!$E$14)</x:f>
        <x:v>866.9724770642202</x:v>
      </x:c>
      <x:c r="AE2350" s="18" t="n">
        <x:f>IF(U2350=0,0,N2350*T2350/U2350)</x:f>
        <x:v>258.02752293577987</x:v>
      </x:c>
      <x:c r="AF2350" s="18" t="n">
        <x:f>IF(U2350=0,0,P2350*T2350/U2350)</x:f>
        <x:v>807.3394495412845</x:v>
      </x:c>
      <x:c r="AG2350" s="18" t="n">
        <x:f>MAX(AE2350,AF2350*'01 Controls'!$E$15)</x:f>
        <x:v>258.02752293577987</x:v>
      </x:c>
      <x:c r="AH2350" s="18" t="n">
        <x:f>SUM(V2350,Y2350,AB2350,AE2350)</x:f>
        <x:v>1125</x:v>
      </x:c>
      <x:c r="AI2350" s="18" t="n">
        <x:f>N2350-AH2350</x:f>
        <x:v>0</x:v>
      </x:c>
      <x:c r="AJ2350" s="18" t="n">
        <x:f>V2350*INDEX('07 Mode Capacity'!$P$6:$P$17,MATCH("AIR-"&amp;I2350,'07 Mode Capacity'!$C$6:$C$17,0))</x:f>
        <x:v>0</x:v>
      </x:c>
      <x:c r="AK2350" s="18" t="n">
        <x:f>Y2350*INDEX('07 Mode Capacity'!$P$6:$P$17,MATCH("OCEAN-"&amp;I2350,'07 Mode Capacity'!$C$6:$C$17,0))</x:f>
        <x:v>0</x:v>
      </x:c>
      <x:c r="AL2350" s="18" t="n">
        <x:f>AB2350*INDEX('07 Mode Capacity'!$P$6:$P$17,MATCH("LAND-"&amp;I2350,'07 Mode Capacity'!$C$6:$C$17,0))</x:f>
        <x:v>619.8941857039061</x:v>
      </x:c>
      <x:c r="AM2350" s="18" t="n">
        <x:f>AE2350*INDEX('07 Mode Capacity'!$P$6:$P$17,MATCH("INLAND-"&amp;I2350,'07 Mode Capacity'!$C$6:$C$17,0))</x:f>
        <x:v>258.02752293577987</x:v>
      </x:c>
      <x:c r="AN2350" s="18" t="n">
        <x:f>SUM(AJ2350:AM2350)</x:f>
        <x:v>877.921708639686</x:v>
      </x:c>
      <x:c r="AO2350" s="17" t="n">
        <x:f>IF(N2350=0,1,AN2350/N2350)</x:f>
        <x:v>0.7803748521241654</x:v>
      </x:c>
      <x:c r="AP2350" s="11" t="str">
        <x:f>IF(AO2350&gt;='01 Controls'!$E$16,"PASS","FAIL")</x:f>
        <x:v>FAIL</x:v>
      </x:c>
      <x:c r="AQ2350" s="11" t="str">
        <x:v>UNQUANTIFIED</x:v>
      </x:c>
      <x:c r="AR2350" s="11" t="str">
        <x:v>Position-class planning record; serial item and receiver open</x:v>
      </x:c>
      <x:c r="AS2350" s="26"/>
      <x:c r="AT2350" s="26"/>
    </x:row>
    <x:row r="2351">
      <x:c r="C2351" s="11" t="str">
        <x:v>M3-A-AAG-APL-45</x:v>
      </x:c>
      <x:c r="D2351" s="11" t="str">
        <x:v>M3</x:v>
      </x:c>
      <x:c r="E2351" s="11" t="str">
        <x:v>Inland flood</x:v>
      </x:c>
      <x:c r="F2351" s="11" t="str">
        <x:v>A-AAG</x:v>
      </x:c>
      <x:c r="G2351" s="11" t="str">
        <x:v>Austere air-access group</x:v>
      </x:c>
      <x:c r="H2351" s="11" t="str">
        <x:v>APL-45</x:v>
      </x:c>
      <x:c r="I2351" s="19" t="n">
        <x:v>24</x:v>
      </x:c>
      <x:c r="J2351" s="21" t="n">
        <x:v>2</x:v>
      </x:c>
      <x:c r="K2351" s="18" t="n">
        <x:f>'05 Cargo Register'!K111</x:f>
        <x:v>225</x:v>
      </x:c>
      <x:c r="L2351" s="18" t="n">
        <x:f>'05 Cargo Register'!N111</x:f>
        <x:v>59</x:v>
      </x:c>
      <x:c r="M2351" s="18" t="n">
        <x:f>'05 Cargo Register'!O111</x:f>
        <x:v>442.5</x:v>
      </x:c>
      <x:c r="N2351" s="18" t="n">
        <x:f>J2351*K2351</x:f>
        <x:v>450</x:v>
      </x:c>
      <x:c r="O2351" s="18" t="n">
        <x:f>J2351*L2351</x:f>
        <x:v>118</x:v>
      </x:c>
      <x:c r="P2351" s="18" t="n">
        <x:f>J2351*M2351</x:f>
        <x:v>885</x:v>
      </x:c>
      <x:c r="Q2351" s="22" t="n">
        <x:f>'01 Controls'!$E$27*'02 Cargo Classes'!$M$6</x:f>
        <x:v>0.15000000000000002</x:v>
      </x:c>
      <x:c r="R2351" s="22" t="n">
        <x:f>'01 Controls'!$F$27*'02 Cargo Classes'!$N$6</x:f>
        <x:v>0</x:v>
      </x:c>
      <x:c r="S2351" s="22" t="n">
        <x:f>'01 Controls'!$G$27*'02 Cargo Classes'!$O$6</x:f>
        <x:v>0.7</x:v>
      </x:c>
      <x:c r="T2351" s="22" t="n">
        <x:f>'01 Controls'!$H$27*'02 Cargo Classes'!$P$6</x:f>
        <x:v>0.075</x:v>
      </x:c>
      <x:c r="U2351" s="22" t="n">
        <x:f>SUM(Q2351:T2351)</x:f>
        <x:v>0.9249999999999999</x:v>
      </x:c>
      <x:c r="V2351" s="18" t="n">
        <x:f>IF(U2351=0,0,N2351*Q2351/U2351)</x:f>
        <x:v>72.972972972973</x:v>
      </x:c>
      <x:c r="W2351" s="18" t="n">
        <x:f>IF(U2351=0,0,P2351*Q2351/U2351)</x:f>
        <x:v>143.51351351351354</x:v>
      </x:c>
      <x:c r="X2351" s="18" t="n">
        <x:f>MAX(V2351,W2351*'01 Controls'!$E$12)</x:f>
        <x:v>72.972972972973</x:v>
      </x:c>
      <x:c r="Y2351" s="18" t="n">
        <x:f>IF(U2351=0,0,N2351*R2351/U2351)</x:f>
        <x:v>0</x:v>
      </x:c>
      <x:c r="Z2351" s="18" t="n">
        <x:f>IF(U2351=0,0,P2351*R2351/U2351)</x:f>
        <x:v>0</x:v>
      </x:c>
      <x:c r="AA2351" s="18" t="n">
        <x:f>MAX(Y2351,Z2351*'01 Controls'!$E$13)</x:f>
        <x:v>0</x:v>
      </x:c>
      <x:c r="AB2351" s="18" t="n">
        <x:f>IF(U2351=0,0,N2351*S2351/U2351)</x:f>
        <x:v>340.5405405405406</x:v>
      </x:c>
      <x:c r="AC2351" s="18" t="n">
        <x:f>IF(U2351=0,0,P2351*S2351/U2351)</x:f>
        <x:v>669.7297297297298</x:v>
      </x:c>
      <x:c r="AD2351" s="18" t="n">
        <x:f>MAX(AB2351,AC2351*'01 Controls'!$E$14)</x:f>
        <x:v>340.5405405405406</x:v>
      </x:c>
      <x:c r="AE2351" s="18" t="n">
        <x:f>IF(U2351=0,0,N2351*T2351/U2351)</x:f>
        <x:v>36.48648648648649</x:v>
      </x:c>
      <x:c r="AF2351" s="18" t="n">
        <x:f>IF(U2351=0,0,P2351*T2351/U2351)</x:f>
        <x:v>71.75675675675676</x:v>
      </x:c>
      <x:c r="AG2351" s="18" t="n">
        <x:f>MAX(AE2351,AF2351*'01 Controls'!$E$15)</x:f>
        <x:v>36.48648648648649</x:v>
      </x:c>
      <x:c r="AH2351" s="18" t="n">
        <x:f>SUM(V2351,Y2351,AB2351,AE2351)</x:f>
        <x:v>450.00000000000006</x:v>
      </x:c>
      <x:c r="AI2351" s="18" t="n">
        <x:f>N2351-AH2351</x:f>
        <x:v>-5.684341886080802e-14</x:v>
      </x:c>
      <x:c r="AJ2351" s="18" t="n">
        <x:f>V2351*INDEX('07 Mode Capacity'!$P$6:$P$17,MATCH("AIR-"&amp;I2351,'07 Mode Capacity'!$C$6:$C$17,0))</x:f>
        <x:v>14.807242788241833</x:v>
      </x:c>
      <x:c r="AK2351" s="18" t="n">
        <x:f>Y2351*INDEX('07 Mode Capacity'!$P$6:$P$17,MATCH("OCEAN-"&amp;I2351,'07 Mode Capacity'!$C$6:$C$17,0))</x:f>
        <x:v>0</x:v>
      </x:c>
      <x:c r="AL2351" s="18" t="n">
        <x:f>AB2351*INDEX('07 Mode Capacity'!$P$6:$P$17,MATCH("LAND-"&amp;I2351,'07 Mode Capacity'!$C$6:$C$17,0))</x:f>
        <x:v>130.25707150119462</x:v>
      </x:c>
      <x:c r="AM2351" s="18" t="n">
        <x:f>AE2351*INDEX('07 Mode Capacity'!$P$6:$P$17,MATCH("INLAND-"&amp;I2351,'07 Mode Capacity'!$C$6:$C$17,0))</x:f>
        <x:v>36.48648648648649</x:v>
      </x:c>
      <x:c r="AN2351" s="18" t="n">
        <x:f>SUM(AJ2351:AM2351)</x:f>
        <x:v>181.55080077592294</x:v>
      </x:c>
      <x:c r="AO2351" s="17" t="n">
        <x:f>IF(N2351=0,1,AN2351/N2351)</x:f>
        <x:v>0.40344622394649543</x:v>
      </x:c>
      <x:c r="AP2351" s="11" t="str">
        <x:f>IF(AO2351&gt;='01 Controls'!$E$16,"PASS","FAIL")</x:f>
        <x:v>FAIL</x:v>
      </x:c>
      <x:c r="AQ2351" s="11" t="str">
        <x:v>UNQUANTIFIED</x:v>
      </x:c>
      <x:c r="AR2351" s="11" t="str">
        <x:v>Position-class planning record; serial item and receiver open</x:v>
      </x:c>
      <x:c r="AS2351" s="26"/>
      <x:c r="AT2351" s="26"/>
    </x:row>
    <x:row r="2352">
      <x:c r="C2352" s="11" t="str">
        <x:v>M3-A-AAG-ISO-18</x:v>
      </x:c>
      <x:c r="D2352" s="11" t="str">
        <x:v>M3</x:v>
      </x:c>
      <x:c r="E2352" s="11" t="str">
        <x:v>Inland flood</x:v>
      </x:c>
      <x:c r="F2352" s="11" t="str">
        <x:v>A-AAG</x:v>
      </x:c>
      <x:c r="G2352" s="11" t="str">
        <x:v>Austere air-access group</x:v>
      </x:c>
      <x:c r="H2352" s="11" t="str">
        <x:v>ISO-18</x:v>
      </x:c>
      <x:c r="I2352" s="19" t="n">
        <x:v>48</x:v>
      </x:c>
      <x:c r="J2352" s="21" t="n">
        <x:v>2</x:v>
      </x:c>
      <x:c r="K2352" s="18" t="n">
        <x:f>'05 Cargo Register'!K112</x:f>
        <x:v>337.5</x:v>
      </x:c>
      <x:c r="L2352" s="18" t="n">
        <x:f>'05 Cargo Register'!N112</x:f>
        <x:v>23</x:v>
      </x:c>
      <x:c r="M2352" s="18" t="n">
        <x:f>'05 Cargo Register'!O112</x:f>
        <x:v>607.2</x:v>
      </x:c>
      <x:c r="N2352" s="18" t="n">
        <x:f>J2352*K2352</x:f>
        <x:v>675</x:v>
      </x:c>
      <x:c r="O2352" s="18" t="n">
        <x:f>J2352*L2352</x:f>
        <x:v>46</x:v>
      </x:c>
      <x:c r="P2352" s="18" t="n">
        <x:f>J2352*M2352</x:f>
        <x:v>1214.4</x:v>
      </x:c>
      <x:c r="Q2352" s="22" t="n">
        <x:f>'01 Controls'!$E$27*'02 Cargo Classes'!$M$7</x:f>
        <x:v>0.010000000000000002</x:v>
      </x:c>
      <x:c r="R2352" s="22" t="n">
        <x:f>'01 Controls'!$F$27*'02 Cargo Classes'!$N$7</x:f>
        <x:v>0</x:v>
      </x:c>
      <x:c r="S2352" s="22" t="n">
        <x:f>'01 Controls'!$G$27*'02 Cargo Classes'!$O$7</x:f>
        <x:v>0.84</x:v>
      </x:c>
      <x:c r="T2352" s="22" t="n">
        <x:f>'01 Controls'!$H$27*'02 Cargo Classes'!$P$7</x:f>
        <x:v>0.2</x:v>
      </x:c>
      <x:c r="U2352" s="22" t="n">
        <x:f>SUM(Q2352:T2352)</x:f>
        <x:v>1.05</x:v>
      </x:c>
      <x:c r="V2352" s="18" t="n">
        <x:f>IF(U2352=0,0,N2352*Q2352/U2352)</x:f>
        <x:v>6.428571428571429</x:v>
      </x:c>
      <x:c r="W2352" s="18" t="n">
        <x:f>IF(U2352=0,0,P2352*Q2352/U2352)</x:f>
        <x:v>11.56571428571429</x:v>
      </x:c>
      <x:c r="X2352" s="18" t="n">
        <x:f>MAX(V2352,W2352*'01 Controls'!$E$12)</x:f>
        <x:v>6.428571428571429</x:v>
      </x:c>
      <x:c r="Y2352" s="18" t="n">
        <x:f>IF(U2352=0,0,N2352*R2352/U2352)</x:f>
        <x:v>0</x:v>
      </x:c>
      <x:c r="Z2352" s="18" t="n">
        <x:f>IF(U2352=0,0,P2352*R2352/U2352)</x:f>
        <x:v>0</x:v>
      </x:c>
      <x:c r="AA2352" s="18" t="n">
        <x:f>MAX(Y2352,Z2352*'01 Controls'!$E$13)</x:f>
        <x:v>0</x:v>
      </x:c>
      <x:c r="AB2352" s="18" t="n">
        <x:f>IF(U2352=0,0,N2352*S2352/U2352)</x:f>
        <x:v>540</x:v>
      </x:c>
      <x:c r="AC2352" s="18" t="n">
        <x:f>IF(U2352=0,0,P2352*S2352/U2352)</x:f>
        <x:v>971.52</x:v>
      </x:c>
      <x:c r="AD2352" s="18" t="n">
        <x:f>MAX(AB2352,AC2352*'01 Controls'!$E$14)</x:f>
        <x:v>540</x:v>
      </x:c>
      <x:c r="AE2352" s="18" t="n">
        <x:f>IF(U2352=0,0,N2352*T2352/U2352)</x:f>
        <x:v>128.57142857142856</x:v>
      </x:c>
      <x:c r="AF2352" s="18" t="n">
        <x:f>IF(U2352=0,0,P2352*T2352/U2352)</x:f>
        <x:v>231.31428571428572</x:v>
      </x:c>
      <x:c r="AG2352" s="18" t="n">
        <x:f>MAX(AE2352,AF2352*'01 Controls'!$E$15)</x:f>
        <x:v>128.57142857142856</x:v>
      </x:c>
      <x:c r="AH2352" s="18" t="n">
        <x:f>SUM(V2352,Y2352,AB2352,AE2352)</x:f>
        <x:v>675</x:v>
      </x:c>
      <x:c r="AI2352" s="18" t="n">
        <x:f>N2352-AH2352</x:f>
        <x:v>0</x:v>
      </x:c>
      <x:c r="AJ2352" s="18" t="n">
        <x:f>V2352*INDEX('07 Mode Capacity'!$P$6:$P$17,MATCH("AIR-"&amp;I2352,'07 Mode Capacity'!$C$6:$C$17,0))</x:f>
        <x:v>1.8021578032883099</x:v>
      </x:c>
      <x:c r="AK2352" s="18" t="n">
        <x:f>Y2352*INDEX('07 Mode Capacity'!$P$6:$P$17,MATCH("OCEAN-"&amp;I2352,'07 Mode Capacity'!$C$6:$C$17,0))</x:f>
        <x:v>0</x:v>
      </x:c>
      <x:c r="AL2352" s="18" t="n">
        <x:f>AB2352*INDEX('07 Mode Capacity'!$P$6:$P$17,MATCH("LAND-"&amp;I2352,'07 Mode Capacity'!$C$6:$C$17,0))</x:f>
        <x:v>65.90584953785543</x:v>
      </x:c>
      <x:c r="AM2352" s="18" t="n">
        <x:f>AE2352*INDEX('07 Mode Capacity'!$P$6:$P$17,MATCH("INLAND-"&amp;I2352,'07 Mode Capacity'!$C$6:$C$17,0))</x:f>
        <x:v>81.15870447381266</x:v>
      </x:c>
      <x:c r="AN2352" s="18" t="n">
        <x:f>SUM(AJ2352:AM2352)</x:f>
        <x:v>148.8667118149564</x:v>
      </x:c>
      <x:c r="AO2352" s="17" t="n">
        <x:f>IF(N2352=0,1,AN2352/N2352)</x:f>
        <x:v>0.22054327676289837</x:v>
      </x:c>
      <x:c r="AP2352" s="11" t="str">
        <x:f>IF(AO2352&gt;='01 Controls'!$E$16,"PASS","FAIL")</x:f>
        <x:v>FAIL</x:v>
      </x:c>
      <x:c r="AQ2352" s="11" t="str">
        <x:v>UNQUANTIFIED</x:v>
      </x:c>
      <x:c r="AR2352" s="11" t="str">
        <x:v>Position-class planning record; serial item and receiver open</x:v>
      </x:c>
      <x:c r="AS2352" s="26"/>
      <x:c r="AT2352" s="26"/>
    </x:row>
    <x:row r="2353">
      <x:c r="C2353" s="11" t="str">
        <x:v>M3-A-AAG-COL-12</x:v>
      </x:c>
      <x:c r="D2353" s="11" t="str">
        <x:v>M3</x:v>
      </x:c>
      <x:c r="E2353" s="11" t="str">
        <x:v>Inland flood</x:v>
      </x:c>
      <x:c r="F2353" s="11" t="str">
        <x:v>A-AAG</x:v>
      </x:c>
      <x:c r="G2353" s="11" t="str">
        <x:v>Austere air-access group</x:v>
      </x:c>
      <x:c r="H2353" s="11" t="str">
        <x:v>COL-12</x:v>
      </x:c>
      <x:c r="I2353" s="19" t="n">
        <x:v>24</x:v>
      </x:c>
      <x:c r="J2353" s="21" t="n">
        <x:v>2</x:v>
      </x:c>
      <x:c r="K2353" s="18" t="n">
        <x:f>'05 Cargo Register'!K113</x:f>
        <x:v>84.375</x:v>
      </x:c>
      <x:c r="L2353" s="18" t="n">
        <x:f>'05 Cargo Register'!N113</x:f>
        <x:v>9</x:v>
      </x:c>
      <x:c r="M2353" s="18" t="n">
        <x:f>'05 Cargo Register'!O113</x:f>
        <x:v>237.60000000000002</x:v>
      </x:c>
      <x:c r="N2353" s="18" t="n">
        <x:f>J2353*K2353</x:f>
        <x:v>168.75</x:v>
      </x:c>
      <x:c r="O2353" s="18" t="n">
        <x:f>J2353*L2353</x:f>
        <x:v>18</x:v>
      </x:c>
      <x:c r="P2353" s="18" t="n">
        <x:f>J2353*M2353</x:f>
        <x:v>475.20000000000005</x:v>
      </x:c>
      <x:c r="Q2353" s="22" t="n">
        <x:f>'01 Controls'!$E$27*'02 Cargo Classes'!$M$8</x:f>
        <x:v>0.1</x:v>
      </x:c>
      <x:c r="R2353" s="22" t="n">
        <x:f>'01 Controls'!$F$27*'02 Cargo Classes'!$N$8</x:f>
        <x:v>0</x:v>
      </x:c>
      <x:c r="S2353" s="22" t="n">
        <x:f>'01 Controls'!$G$27*'02 Cargo Classes'!$O$8</x:f>
        <x:v>0.84</x:v>
      </x:c>
      <x:c r="T2353" s="22" t="n">
        <x:f>'01 Controls'!$H$27*'02 Cargo Classes'!$P$8</x:f>
        <x:v>0.05</x:v>
      </x:c>
      <x:c r="U2353" s="22" t="n">
        <x:f>SUM(Q2353:T2353)</x:f>
        <x:v>0.99</x:v>
      </x:c>
      <x:c r="V2353" s="18" t="n">
        <x:f>IF(U2353=0,0,N2353*Q2353/U2353)</x:f>
        <x:v>17.045454545454547</x:v>
      </x:c>
      <x:c r="W2353" s="18" t="n">
        <x:f>IF(U2353=0,0,P2353*Q2353/U2353)</x:f>
        <x:v>48.000000000000014</x:v>
      </x:c>
      <x:c r="X2353" s="18" t="n">
        <x:f>MAX(V2353,W2353*'01 Controls'!$E$12)</x:f>
        <x:v>17.045454545454547</x:v>
      </x:c>
      <x:c r="Y2353" s="18" t="n">
        <x:f>IF(U2353=0,0,N2353*R2353/U2353)</x:f>
        <x:v>0</x:v>
      </x:c>
      <x:c r="Z2353" s="18" t="n">
        <x:f>IF(U2353=0,0,P2353*R2353/U2353)</x:f>
        <x:v>0</x:v>
      </x:c>
      <x:c r="AA2353" s="18" t="n">
        <x:f>MAX(Y2353,Z2353*'01 Controls'!$E$13)</x:f>
        <x:v>0</x:v>
      </x:c>
      <x:c r="AB2353" s="18" t="n">
        <x:f>IF(U2353=0,0,N2353*S2353/U2353)</x:f>
        <x:v>143.1818181818182</x:v>
      </x:c>
      <x:c r="AC2353" s="18" t="n">
        <x:f>IF(U2353=0,0,P2353*S2353/U2353)</x:f>
        <x:v>403.2</x:v>
      </x:c>
      <x:c r="AD2353" s="18" t="n">
        <x:f>MAX(AB2353,AC2353*'01 Controls'!$E$14)</x:f>
        <x:v>143.1818181818182</x:v>
      </x:c>
      <x:c r="AE2353" s="18" t="n">
        <x:f>IF(U2353=0,0,N2353*T2353/U2353)</x:f>
        <x:v>8.522727272727273</x:v>
      </x:c>
      <x:c r="AF2353" s="18" t="n">
        <x:f>IF(U2353=0,0,P2353*T2353/U2353)</x:f>
        <x:v>24.000000000000007</x:v>
      </x:c>
      <x:c r="AG2353" s="18" t="n">
        <x:f>MAX(AE2353,AF2353*'01 Controls'!$E$15)</x:f>
        <x:v>8.522727272727273</x:v>
      </x:c>
      <x:c r="AH2353" s="18" t="n">
        <x:f>SUM(V2353,Y2353,AB2353,AE2353)</x:f>
        <x:v>168.75000000000003</x:v>
      </x:c>
      <x:c r="AI2353" s="18" t="n">
        <x:f>N2353-AH2353</x:f>
        <x:v>-2.842170943040401e-14</x:v>
      </x:c>
      <x:c r="AJ2353" s="18" t="n">
        <x:f>V2353*INDEX('07 Mode Capacity'!$P$6:$P$17,MATCH("AIR-"&amp;I2353,'07 Mode Capacity'!$C$6:$C$17,0))</x:f>
        <x:v>3.4587625199807306</x:v>
      </x:c>
      <x:c r="AK2353" s="18" t="n">
        <x:f>Y2353*INDEX('07 Mode Capacity'!$P$6:$P$17,MATCH("OCEAN-"&amp;I2353,'07 Mode Capacity'!$C$6:$C$17,0))</x:f>
        <x:v>0</x:v>
      </x:c>
      <x:c r="AL2353" s="18" t="n">
        <x:f>AB2353*INDEX('07 Mode Capacity'!$P$6:$P$17,MATCH("LAND-"&amp;I2353,'07 Mode Capacity'!$C$6:$C$17,0))</x:f>
        <x:v>54.767177790275014</x:v>
      </x:c>
      <x:c r="AM2353" s="18" t="n">
        <x:f>AE2353*INDEX('07 Mode Capacity'!$P$6:$P$17,MATCH("INLAND-"&amp;I2353,'07 Mode Capacity'!$C$6:$C$17,0))</x:f>
        <x:v>8.522727272727273</x:v>
      </x:c>
      <x:c r="AN2353" s="18" t="n">
        <x:f>SUM(AJ2353:AM2353)</x:f>
        <x:v>66.74866758298302</x:v>
      </x:c>
      <x:c r="AO2353" s="17" t="n">
        <x:f>IF(N2353=0,1,AN2353/N2353)</x:f>
        <x:v>0.39554765975101047</x:v>
      </x:c>
      <x:c r="AP2353" s="11" t="str">
        <x:f>IF(AO2353&gt;='01 Controls'!$E$16,"PASS","FAIL")</x:f>
        <x:v>FAIL</x:v>
      </x:c>
      <x:c r="AQ2353" s="11" t="str">
        <x:v>UNQUANTIFIED</x:v>
      </x:c>
      <x:c r="AR2353" s="11" t="str">
        <x:v>Position-class planning record; serial item and receiver open</x:v>
      </x:c>
      <x:c r="AS2353" s="26"/>
      <x:c r="AT2353" s="26"/>
    </x:row>
    <x:row r="2354">
      <x:c r="C2354" s="11" t="str">
        <x:v>M3-A-AAG-BAT-22</x:v>
      </x:c>
      <x:c r="D2354" s="11" t="str">
        <x:v>M3</x:v>
      </x:c>
      <x:c r="E2354" s="11" t="str">
        <x:v>Inland flood</x:v>
      </x:c>
      <x:c r="F2354" s="11" t="str">
        <x:v>A-AAG</x:v>
      </x:c>
      <x:c r="G2354" s="11" t="str">
        <x:v>Austere air-access group</x:v>
      </x:c>
      <x:c r="H2354" s="11" t="str">
        <x:v>BAT-22</x:v>
      </x:c>
      <x:c r="I2354" s="19" t="n">
        <x:v>48</x:v>
      </x:c>
      <x:c r="J2354" s="21" t="n">
        <x:v>2</x:v>
      </x:c>
      <x:c r="K2354" s="18" t="n">
        <x:f>'05 Cargo Register'!K114</x:f>
        <x:v>225</x:v>
      </x:c>
      <x:c r="L2354" s="18" t="n">
        <x:f>'05 Cargo Register'!N114</x:f>
        <x:v>13</x:v>
      </x:c>
      <x:c r="M2354" s="18" t="n">
        <x:f>'05 Cargo Register'!O114</x:f>
        <x:v>343.20000000000005</x:v>
      </x:c>
      <x:c r="N2354" s="18" t="n">
        <x:f>J2354*K2354</x:f>
        <x:v>450</x:v>
      </x:c>
      <x:c r="O2354" s="18" t="n">
        <x:f>J2354*L2354</x:f>
        <x:v>26</x:v>
      </x:c>
      <x:c r="P2354" s="18" t="n">
        <x:f>J2354*M2354</x:f>
        <x:v>686.4000000000001</x:v>
      </x:c>
      <x:c r="Q2354" s="22" t="n">
        <x:f>'01 Controls'!$E$27*'02 Cargo Classes'!$M$9</x:f>
        <x:v>0</x:v>
      </x:c>
      <x:c r="R2354" s="22" t="n">
        <x:f>'01 Controls'!$F$27*'02 Cargo Classes'!$N$9</x:f>
        <x:v>0</x:v>
      </x:c>
      <x:c r="S2354" s="22" t="n">
        <x:f>'01 Controls'!$G$27*'02 Cargo Classes'!$O$9</x:f>
        <x:v>0.7</x:v>
      </x:c>
      <x:c r="T2354" s="22" t="n">
        <x:f>'01 Controls'!$H$27*'02 Cargo Classes'!$P$9</x:f>
        <x:v>0.125</x:v>
      </x:c>
      <x:c r="U2354" s="22" t="n">
        <x:f>SUM(Q2354:T2354)</x:f>
        <x:v>0.825</x:v>
      </x:c>
      <x:c r="V2354" s="18" t="n">
        <x:f>IF(U2354=0,0,N2354*Q2354/U2354)</x:f>
        <x:v>0</x:v>
      </x:c>
      <x:c r="W2354" s="18" t="n">
        <x:f>IF(U2354=0,0,P2354*Q2354/U2354)</x:f>
        <x:v>0</x:v>
      </x:c>
      <x:c r="X2354" s="18" t="n">
        <x:f>MAX(V2354,W2354*'01 Controls'!$E$12)</x:f>
        <x:v>0</x:v>
      </x:c>
      <x:c r="Y2354" s="18" t="n">
        <x:f>IF(U2354=0,0,N2354*R2354/U2354)</x:f>
        <x:v>0</x:v>
      </x:c>
      <x:c r="Z2354" s="18" t="n">
        <x:f>IF(U2354=0,0,P2354*R2354/U2354)</x:f>
        <x:v>0</x:v>
      </x:c>
      <x:c r="AA2354" s="18" t="n">
        <x:f>MAX(Y2354,Z2354*'01 Controls'!$E$13)</x:f>
        <x:v>0</x:v>
      </x:c>
      <x:c r="AB2354" s="18" t="n">
        <x:f>IF(U2354=0,0,N2354*S2354/U2354)</x:f>
        <x:v>381.8181818181818</x:v>
      </x:c>
      <x:c r="AC2354" s="18" t="n">
        <x:f>IF(U2354=0,0,P2354*S2354/U2354)</x:f>
        <x:v>582.4000000000001</x:v>
      </x:c>
      <x:c r="AD2354" s="18" t="n">
        <x:f>MAX(AB2354,AC2354*'01 Controls'!$E$14)</x:f>
        <x:v>381.8181818181818</x:v>
      </x:c>
      <x:c r="AE2354" s="18" t="n">
        <x:f>IF(U2354=0,0,N2354*T2354/U2354)</x:f>
        <x:v>68.18181818181819</x:v>
      </x:c>
      <x:c r="AF2354" s="18" t="n">
        <x:f>IF(U2354=0,0,P2354*T2354/U2354)</x:f>
        <x:v>104.00000000000001</x:v>
      </x:c>
      <x:c r="AG2354" s="18" t="n">
        <x:f>MAX(AE2354,AF2354*'01 Controls'!$E$15)</x:f>
        <x:v>68.18181818181819</x:v>
      </x:c>
      <x:c r="AH2354" s="18" t="n">
        <x:f>SUM(V2354,Y2354,AB2354,AE2354)</x:f>
        <x:v>450</x:v>
      </x:c>
      <x:c r="AI2354" s="18" t="n">
        <x:f>N2354-AH2354</x:f>
        <x:v>0</x:v>
      </x:c>
      <x:c r="AJ2354" s="18" t="n">
        <x:f>V2354*INDEX('07 Mode Capacity'!$P$6:$P$17,MATCH("AIR-"&amp;I2354,'07 Mode Capacity'!$C$6:$C$17,0))</x:f>
        <x:v>0</x:v>
      </x:c>
      <x:c r="AK2354" s="18" t="n">
        <x:f>Y2354*INDEX('07 Mode Capacity'!$P$6:$P$17,MATCH("OCEAN-"&amp;I2354,'07 Mode Capacity'!$C$6:$C$17,0))</x:f>
        <x:v>0</x:v>
      </x:c>
      <x:c r="AL2354" s="18" t="n">
        <x:f>AB2354*INDEX('07 Mode Capacity'!$P$6:$P$17,MATCH("LAND-"&amp;I2354,'07 Mode Capacity'!$C$6:$C$17,0))</x:f>
        <x:v>46.60009563282708</x:v>
      </x:c>
      <x:c r="AM2354" s="18" t="n">
        <x:f>AE2354*INDEX('07 Mode Capacity'!$P$6:$P$17,MATCH("INLAND-"&amp;I2354,'07 Mode Capacity'!$C$6:$C$17,0))</x:f>
        <x:v>43.038706917930966</x:v>
      </x:c>
      <x:c r="AN2354" s="18" t="n">
        <x:f>SUM(AJ2354:AM2354)</x:f>
        <x:v>89.63880255075804</x:v>
      </x:c>
      <x:c r="AO2354" s="17" t="n">
        <x:f>IF(N2354=0,1,AN2354/N2354)</x:f>
        <x:v>0.19919733900168454</x:v>
      </x:c>
      <x:c r="AP2354" s="11" t="str">
        <x:f>IF(AO2354&gt;='01 Controls'!$E$16,"PASS","FAIL")</x:f>
        <x:v>FAIL</x:v>
      </x:c>
      <x:c r="AQ2354" s="11" t="str">
        <x:v>UNQUANTIFIED</x:v>
      </x:c>
      <x:c r="AR2354" s="11" t="str">
        <x:v>Position-class planning record; serial item and receiver open</x:v>
      </x:c>
      <x:c r="AS2354" s="26"/>
      <x:c r="AT2354" s="26"/>
    </x:row>
    <x:row r="2355">
      <x:c r="C2355" s="11" t="str">
        <x:v>M3-A-AAG-TNK-20</x:v>
      </x:c>
      <x:c r="D2355" s="11" t="str">
        <x:v>M3</x:v>
      </x:c>
      <x:c r="E2355" s="11" t="str">
        <x:v>Inland flood</x:v>
      </x:c>
      <x:c r="F2355" s="11" t="str">
        <x:v>A-AAG</x:v>
      </x:c>
      <x:c r="G2355" s="11" t="str">
        <x:v>Austere air-access group</x:v>
      </x:c>
      <x:c r="H2355" s="11" t="str">
        <x:v>TNK-20</x:v>
      </x:c>
      <x:c r="I2355" s="19" t="n">
        <x:v>48</x:v>
      </x:c>
      <x:c r="J2355" s="21" t="n">
        <x:v>2</x:v>
      </x:c>
      <x:c r="K2355" s="18" t="n">
        <x:f>'05 Cargo Register'!K115</x:f>
        <x:v>281.25</x:v>
      </x:c>
      <x:c r="L2355" s="18" t="n">
        <x:f>'05 Cargo Register'!N115</x:f>
        <x:v>17</x:v>
      </x:c>
      <x:c r="M2355" s="18" t="n">
        <x:f>'05 Cargo Register'!O115</x:f>
        <x:v>361.25</x:v>
      </x:c>
      <x:c r="N2355" s="18" t="n">
        <x:f>J2355*K2355</x:f>
        <x:v>562.5</x:v>
      </x:c>
      <x:c r="O2355" s="18" t="n">
        <x:f>J2355*L2355</x:f>
        <x:v>34</x:v>
      </x:c>
      <x:c r="P2355" s="18" t="n">
        <x:f>J2355*M2355</x:f>
        <x:v>722.5</x:v>
      </x:c>
      <x:c r="Q2355" s="22" t="n">
        <x:f>'01 Controls'!$E$27*'02 Cargo Classes'!$M$10</x:f>
        <x:v>0</x:v>
      </x:c>
      <x:c r="R2355" s="22" t="n">
        <x:f>'01 Controls'!$F$27*'02 Cargo Classes'!$N$10</x:f>
        <x:v>0</x:v>
      </x:c>
      <x:c r="S2355" s="22" t="n">
        <x:f>'01 Controls'!$G$27*'02 Cargo Classes'!$O$10</x:f>
        <x:v>0.7</x:v>
      </x:c>
      <x:c r="T2355" s="22" t="n">
        <x:f>'01 Controls'!$H$27*'02 Cargo Classes'!$P$10</x:f>
        <x:v>0.25</x:v>
      </x:c>
      <x:c r="U2355" s="22" t="n">
        <x:f>SUM(Q2355:T2355)</x:f>
        <x:v>0.95</x:v>
      </x:c>
      <x:c r="V2355" s="18" t="n">
        <x:f>IF(U2355=0,0,N2355*Q2355/U2355)</x:f>
        <x:v>0</x:v>
      </x:c>
      <x:c r="W2355" s="18" t="n">
        <x:f>IF(U2355=0,0,P2355*Q2355/U2355)</x:f>
        <x:v>0</x:v>
      </x:c>
      <x:c r="X2355" s="18" t="n">
        <x:f>MAX(V2355,W2355*'01 Controls'!$E$12)</x:f>
        <x:v>0</x:v>
      </x:c>
      <x:c r="Y2355" s="18" t="n">
        <x:f>IF(U2355=0,0,N2355*R2355/U2355)</x:f>
        <x:v>0</x:v>
      </x:c>
      <x:c r="Z2355" s="18" t="n">
        <x:f>IF(U2355=0,0,P2355*R2355/U2355)</x:f>
        <x:v>0</x:v>
      </x:c>
      <x:c r="AA2355" s="18" t="n">
        <x:f>MAX(Y2355,Z2355*'01 Controls'!$E$13)</x:f>
        <x:v>0</x:v>
      </x:c>
      <x:c r="AB2355" s="18" t="n">
        <x:f>IF(U2355=0,0,N2355*S2355/U2355)</x:f>
        <x:v>414.47368421052636</x:v>
      </x:c>
      <x:c r="AC2355" s="18" t="n">
        <x:f>IF(U2355=0,0,P2355*S2355/U2355)</x:f>
        <x:v>532.3684210526316</x:v>
      </x:c>
      <x:c r="AD2355" s="18" t="n">
        <x:f>MAX(AB2355,AC2355*'01 Controls'!$E$14)</x:f>
        <x:v>414.47368421052636</x:v>
      </x:c>
      <x:c r="AE2355" s="18" t="n">
        <x:f>IF(U2355=0,0,N2355*T2355/U2355)</x:f>
        <x:v>148.0263157894737</x:v>
      </x:c>
      <x:c r="AF2355" s="18" t="n">
        <x:f>IF(U2355=0,0,P2355*T2355/U2355)</x:f>
        <x:v>190.13157894736844</x:v>
      </x:c>
      <x:c r="AG2355" s="18" t="n">
        <x:f>MAX(AE2355,AF2355*'01 Controls'!$E$15)</x:f>
        <x:v>148.0263157894737</x:v>
      </x:c>
      <x:c r="AH2355" s="18" t="n">
        <x:f>SUM(V2355,Y2355,AB2355,AE2355)</x:f>
        <x:v>562.5</x:v>
      </x:c>
      <x:c r="AI2355" s="18" t="n">
        <x:f>N2355-AH2355</x:f>
        <x:v>0</x:v>
      </x:c>
      <x:c r="AJ2355" s="18" t="n">
        <x:f>V2355*INDEX('07 Mode Capacity'!$P$6:$P$17,MATCH("AIR-"&amp;I2355,'07 Mode Capacity'!$C$6:$C$17,0))</x:f>
        <x:v>0</x:v>
      </x:c>
      <x:c r="AK2355" s="18" t="n">
        <x:f>Y2355*INDEX('07 Mode Capacity'!$P$6:$P$17,MATCH("OCEAN-"&amp;I2355,'07 Mode Capacity'!$C$6:$C$17,0))</x:f>
        <x:v>0</x:v>
      </x:c>
      <x:c r="AL2355" s="18" t="n">
        <x:f>AB2355*INDEX('07 Mode Capacity'!$P$6:$P$17,MATCH("LAND-"&amp;I2355,'07 Mode Capacity'!$C$6:$C$17,0))</x:f>
        <x:v>50.585630127739925</x:v>
      </x:c>
      <x:c r="AM2355" s="18" t="n">
        <x:f>AE2355*INDEX('07 Mode Capacity'!$P$6:$P$17,MATCH("INLAND-"&amp;I2355,'07 Mode Capacity'!$C$6:$C$17,0))</x:f>
        <x:v>93.43929791392908</x:v>
      </x:c>
      <x:c r="AN2355" s="18" t="n">
        <x:f>SUM(AJ2355:AM2355)</x:f>
        <x:v>144.024928041669</x:v>
      </x:c>
      <x:c r="AO2355" s="17" t="n">
        <x:f>IF(N2355=0,1,AN2355/N2355)</x:f>
        <x:v>0.25604431651852266</x:v>
      </x:c>
      <x:c r="AP2355" s="11" t="str">
        <x:f>IF(AO2355&gt;='01 Controls'!$E$16,"PASS","FAIL")</x:f>
        <x:v>FAIL</x:v>
      </x:c>
      <x:c r="AQ2355" s="11" t="str">
        <x:v>UNQUANTIFIED</x:v>
      </x:c>
      <x:c r="AR2355" s="11" t="str">
        <x:v>Position-class planning record; serial item and receiver open</x:v>
      </x:c>
      <x:c r="AS2355" s="26"/>
      <x:c r="AT2355" s="26"/>
    </x:row>
    <x:row r="2356">
      <x:c r="C2356" s="11" t="str">
        <x:v>M3-A-AAG-FLR-24</x:v>
      </x:c>
      <x:c r="D2356" s="11" t="str">
        <x:v>M3</x:v>
      </x:c>
      <x:c r="E2356" s="11" t="str">
        <x:v>Inland flood</x:v>
      </x:c>
      <x:c r="F2356" s="11" t="str">
        <x:v>A-AAG</x:v>
      </x:c>
      <x:c r="G2356" s="11" t="str">
        <x:v>Austere air-access group</x:v>
      </x:c>
      <x:c r="H2356" s="11" t="str">
        <x:v>FLR-24</x:v>
      </x:c>
      <x:c r="I2356" s="19" t="n">
        <x:v>48</x:v>
      </x:c>
      <x:c r="J2356" s="21" t="n">
        <x:v>2</x:v>
      </x:c>
      <x:c r="K2356" s="18" t="n">
        <x:f>'05 Cargo Register'!K116</x:f>
        <x:v>421.875</x:v>
      </x:c>
      <x:c r="L2356" s="18" t="n">
        <x:f>'05 Cargo Register'!N116</x:f>
        <x:v>21</x:v>
      </x:c>
      <x:c r="M2356" s="18" t="n">
        <x:f>'05 Cargo Register'!O116</x:f>
        <x:v>672</x:v>
      </x:c>
      <x:c r="N2356" s="18" t="n">
        <x:f>J2356*K2356</x:f>
        <x:v>843.75</x:v>
      </x:c>
      <x:c r="O2356" s="18" t="n">
        <x:f>J2356*L2356</x:f>
        <x:v>42</x:v>
      </x:c>
      <x:c r="P2356" s="18" t="n">
        <x:f>J2356*M2356</x:f>
        <x:v>1344</x:v>
      </x:c>
      <x:c r="Q2356" s="22" t="n">
        <x:f>'01 Controls'!$E$27*'02 Cargo Classes'!$M$11</x:f>
        <x:v>0</x:v>
      </x:c>
      <x:c r="R2356" s="22" t="n">
        <x:f>'01 Controls'!$F$27*'02 Cargo Classes'!$N$11</x:f>
        <x:v>0</x:v>
      </x:c>
      <x:c r="S2356" s="22" t="n">
        <x:f>'01 Controls'!$G$27*'02 Cargo Classes'!$O$11</x:f>
        <x:v>0.7</x:v>
      </x:c>
      <x:c r="T2356" s="22" t="n">
        <x:f>'01 Controls'!$H$27*'02 Cargo Classes'!$P$11</x:f>
        <x:v>0.2</x:v>
      </x:c>
      <x:c r="U2356" s="22" t="n">
        <x:f>SUM(Q2356:T2356)</x:f>
        <x:v>0.8999999999999999</x:v>
      </x:c>
      <x:c r="V2356" s="18" t="n">
        <x:f>IF(U2356=0,0,N2356*Q2356/U2356)</x:f>
        <x:v>0</x:v>
      </x:c>
      <x:c r="W2356" s="18" t="n">
        <x:f>IF(U2356=0,0,P2356*Q2356/U2356)</x:f>
        <x:v>0</x:v>
      </x:c>
      <x:c r="X2356" s="18" t="n">
        <x:f>MAX(V2356,W2356*'01 Controls'!$E$12)</x:f>
        <x:v>0</x:v>
      </x:c>
      <x:c r="Y2356" s="18" t="n">
        <x:f>IF(U2356=0,0,N2356*R2356/U2356)</x:f>
        <x:v>0</x:v>
      </x:c>
      <x:c r="Z2356" s="18" t="n">
        <x:f>IF(U2356=0,0,P2356*R2356/U2356)</x:f>
        <x:v>0</x:v>
      </x:c>
      <x:c r="AA2356" s="18" t="n">
        <x:f>MAX(Y2356,Z2356*'01 Controls'!$E$13)</x:f>
        <x:v>0</x:v>
      </x:c>
      <x:c r="AB2356" s="18" t="n">
        <x:f>IF(U2356=0,0,N2356*S2356/U2356)</x:f>
        <x:v>656.2500000000001</x:v>
      </x:c>
      <x:c r="AC2356" s="18" t="n">
        <x:f>IF(U2356=0,0,P2356*S2356/U2356)</x:f>
        <x:v>1045.3333333333335</x:v>
      </x:c>
      <x:c r="AD2356" s="18" t="n">
        <x:f>MAX(AB2356,AC2356*'01 Controls'!$E$14)</x:f>
        <x:v>656.2500000000001</x:v>
      </x:c>
      <x:c r="AE2356" s="18" t="n">
        <x:f>IF(U2356=0,0,N2356*T2356/U2356)</x:f>
        <x:v>187.50000000000003</x:v>
      </x:c>
      <x:c r="AF2356" s="18" t="n">
        <x:f>IF(U2356=0,0,P2356*T2356/U2356)</x:f>
        <x:v>298.6666666666667</x:v>
      </x:c>
      <x:c r="AG2356" s="18" t="n">
        <x:f>MAX(AE2356,AF2356*'01 Controls'!$E$15)</x:f>
        <x:v>187.50000000000003</x:v>
      </x:c>
      <x:c r="AH2356" s="18" t="n">
        <x:f>SUM(V2356,Y2356,AB2356,AE2356)</x:f>
        <x:v>843.7500000000001</x:v>
      </x:c>
      <x:c r="AI2356" s="18" t="n">
        <x:f>N2356-AH2356</x:f>
        <x:v>-1.1368683772161603e-13</x:v>
      </x:c>
      <x:c r="AJ2356" s="18" t="n">
        <x:f>V2356*INDEX('07 Mode Capacity'!$P$6:$P$17,MATCH("AIR-"&amp;I2356,'07 Mode Capacity'!$C$6:$C$17,0))</x:f>
        <x:v>0</x:v>
      </x:c>
      <x:c r="AK2356" s="18" t="n">
        <x:f>Y2356*INDEX('07 Mode Capacity'!$P$6:$P$17,MATCH("OCEAN-"&amp;I2356,'07 Mode Capacity'!$C$6:$C$17,0))</x:f>
        <x:v>0</x:v>
      </x:c>
      <x:c r="AL2356" s="18" t="n">
        <x:f>AB2356*INDEX('07 Mode Capacity'!$P$6:$P$17,MATCH("LAND-"&amp;I2356,'07 Mode Capacity'!$C$6:$C$17,0))</x:f>
        <x:v>80.09391436892155</x:v>
      </x:c>
      <x:c r="AM2356" s="18" t="n">
        <x:f>AE2356*INDEX('07 Mode Capacity'!$P$6:$P$17,MATCH("INLAND-"&amp;I2356,'07 Mode Capacity'!$C$6:$C$17,0))</x:f>
        <x:v>118.35644402431018</x:v>
      </x:c>
      <x:c r="AN2356" s="18" t="n">
        <x:f>SUM(AJ2356:AM2356)</x:f>
        <x:v>198.45035839323174</x:v>
      </x:c>
      <x:c r="AO2356" s="17" t="n">
        <x:f>IF(N2356=0,1,AN2356/N2356)</x:f>
        <x:v>0.23520042476234873</x:v>
      </x:c>
      <x:c r="AP2356" s="11" t="str">
        <x:f>IF(AO2356&gt;='01 Controls'!$E$16,"PASS","FAIL")</x:f>
        <x:v>FAIL</x:v>
      </x:c>
      <x:c r="AQ2356" s="11" t="str">
        <x:v>UNQUANTIFIED</x:v>
      </x:c>
      <x:c r="AR2356" s="11" t="str">
        <x:v>Position-class planning record; serial item and receiver open</x:v>
      </x:c>
      <x:c r="AS2356" s="26"/>
      <x:c r="AT2356" s="26"/>
    </x:row>
    <x:row r="2357">
      <x:c r="C2357" s="11" t="str">
        <x:v>M3-A-AAG-ROL-30</x:v>
      </x:c>
      <x:c r="D2357" s="11" t="str">
        <x:v>M3</x:v>
      </x:c>
      <x:c r="E2357" s="11" t="str">
        <x:v>Inland flood</x:v>
      </x:c>
      <x:c r="F2357" s="11" t="str">
        <x:v>A-AAG</x:v>
      </x:c>
      <x:c r="G2357" s="11" t="str">
        <x:v>Austere air-access group</x:v>
      </x:c>
      <x:c r="H2357" s="11" t="str">
        <x:v>ROL-30</x:v>
      </x:c>
      <x:c r="I2357" s="19" t="n">
        <x:v>48</x:v>
      </x:c>
      <x:c r="J2357" s="21" t="n">
        <x:v>2</x:v>
      </x:c>
      <x:c r="K2357" s="18" t="n">
        <x:f>'05 Cargo Register'!K117</x:f>
        <x:v>506.25</x:v>
      </x:c>
      <x:c r="L2357" s="18" t="n">
        <x:f>'05 Cargo Register'!N117</x:f>
        <x:v>22</x:v>
      </x:c>
      <x:c r="M2357" s="18" t="n">
        <x:f>'05 Cargo Register'!O117</x:f>
        <x:v>1402.5</x:v>
      </x:c>
      <x:c r="N2357" s="18" t="n">
        <x:f>J2357*K2357</x:f>
        <x:v>1012.5</x:v>
      </x:c>
      <x:c r="O2357" s="18" t="n">
        <x:f>J2357*L2357</x:f>
        <x:v>44</x:v>
      </x:c>
      <x:c r="P2357" s="18" t="n">
        <x:f>J2357*M2357</x:f>
        <x:v>2805</x:v>
      </x:c>
      <x:c r="Q2357" s="22" t="n">
        <x:f>'01 Controls'!$E$27*'02 Cargo Classes'!$M$12</x:f>
        <x:v>0</x:v>
      </x:c>
      <x:c r="R2357" s="22" t="n">
        <x:f>'01 Controls'!$F$27*'02 Cargo Classes'!$N$12</x:f>
        <x:v>0</x:v>
      </x:c>
      <x:c r="S2357" s="22" t="n">
        <x:f>'01 Controls'!$G$27*'02 Cargo Classes'!$O$12</x:f>
        <x:v>1.0499999999999998</x:v>
      </x:c>
      <x:c r="T2357" s="22" t="n">
        <x:f>'01 Controls'!$H$27*'02 Cargo Classes'!$P$12</x:f>
        <x:v>0.15</x:v>
      </x:c>
      <x:c r="U2357" s="22" t="n">
        <x:f>SUM(Q2357:T2357)</x:f>
        <x:v>1.1999999999999997</x:v>
      </x:c>
      <x:c r="V2357" s="18" t="n">
        <x:f>IF(U2357=0,0,N2357*Q2357/U2357)</x:f>
        <x:v>0</x:v>
      </x:c>
      <x:c r="W2357" s="18" t="n">
        <x:f>IF(U2357=0,0,P2357*Q2357/U2357)</x:f>
        <x:v>0</x:v>
      </x:c>
      <x:c r="X2357" s="18" t="n">
        <x:f>MAX(V2357,W2357*'01 Controls'!$E$12)</x:f>
        <x:v>0</x:v>
      </x:c>
      <x:c r="Y2357" s="18" t="n">
        <x:f>IF(U2357=0,0,N2357*R2357/U2357)</x:f>
        <x:v>0</x:v>
      </x:c>
      <x:c r="Z2357" s="18" t="n">
        <x:f>IF(U2357=0,0,P2357*R2357/U2357)</x:f>
        <x:v>0</x:v>
      </x:c>
      <x:c r="AA2357" s="18" t="n">
        <x:f>MAX(Y2357,Z2357*'01 Controls'!$E$13)</x:f>
        <x:v>0</x:v>
      </x:c>
      <x:c r="AB2357" s="18" t="n">
        <x:f>IF(U2357=0,0,N2357*S2357/U2357)</x:f>
        <x:v>885.9375</x:v>
      </x:c>
      <x:c r="AC2357" s="18" t="n">
        <x:f>IF(U2357=0,0,P2357*S2357/U2357)</x:f>
        <x:v>2454.375</x:v>
      </x:c>
      <x:c r="AD2357" s="18" t="n">
        <x:f>MAX(AB2357,AC2357*'01 Controls'!$E$14)</x:f>
        <x:v>885.9375</x:v>
      </x:c>
      <x:c r="AE2357" s="18" t="n">
        <x:f>IF(U2357=0,0,N2357*T2357/U2357)</x:f>
        <x:v>126.56250000000003</x:v>
      </x:c>
      <x:c r="AF2357" s="18" t="n">
        <x:f>IF(U2357=0,0,P2357*T2357/U2357)</x:f>
        <x:v>350.62500000000006</x:v>
      </x:c>
      <x:c r="AG2357" s="18" t="n">
        <x:f>MAX(AE2357,AF2357*'01 Controls'!$E$15)</x:f>
        <x:v>126.56250000000003</x:v>
      </x:c>
      <x:c r="AH2357" s="18" t="n">
        <x:f>SUM(V2357,Y2357,AB2357,AE2357)</x:f>
        <x:v>1012.5</x:v>
      </x:c>
      <x:c r="AI2357" s="18" t="n">
        <x:f>N2357-AH2357</x:f>
        <x:v>0</x:v>
      </x:c>
      <x:c r="AJ2357" s="18" t="n">
        <x:f>V2357*INDEX('07 Mode Capacity'!$P$6:$P$17,MATCH("AIR-"&amp;I2357,'07 Mode Capacity'!$C$6:$C$17,0))</x:f>
        <x:v>0</x:v>
      </x:c>
      <x:c r="AK2357" s="18" t="n">
        <x:f>Y2357*INDEX('07 Mode Capacity'!$P$6:$P$17,MATCH("OCEAN-"&amp;I2357,'07 Mode Capacity'!$C$6:$C$17,0))</x:f>
        <x:v>0</x:v>
      </x:c>
      <x:c r="AL2357" s="18" t="n">
        <x:f>AB2357*INDEX('07 Mode Capacity'!$P$6:$P$17,MATCH("LAND-"&amp;I2357,'07 Mode Capacity'!$C$6:$C$17,0))</x:f>
        <x:v>108.12678439804408</x:v>
      </x:c>
      <x:c r="AM2357" s="18" t="n">
        <x:f>AE2357*INDEX('07 Mode Capacity'!$P$6:$P$17,MATCH("INLAND-"&amp;I2357,'07 Mode Capacity'!$C$6:$C$17,0))</x:f>
        <x:v>79.89059971640937</x:v>
      </x:c>
      <x:c r="AN2357" s="18" t="n">
        <x:f>SUM(AJ2357:AM2357)</x:f>
        <x:v>188.01738411445345</x:v>
      </x:c>
      <x:c r="AO2357" s="17" t="n">
        <x:f>IF(N2357=0,1,AN2357/N2357)</x:f>
        <x:v>0.1856961818414355</x:v>
      </x:c>
      <x:c r="AP2357" s="11" t="str">
        <x:f>IF(AO2357&gt;='01 Controls'!$E$16,"PASS","FAIL")</x:f>
        <x:v>FAIL</x:v>
      </x:c>
      <x:c r="AQ2357" s="11" t="str">
        <x:v>UNQUANTIFIED</x:v>
      </x:c>
      <x:c r="AR2357" s="11" t="str">
        <x:v>Position-class planning record; serial item and receiver open</x:v>
      </x:c>
      <x:c r="AS2357" s="26"/>
      <x:c r="AT2357" s="26"/>
    </x:row>
    <x:row r="2358">
      <x:c r="C2358" s="11" t="str">
        <x:v>M3-A-AAG-LIN-18</x:v>
      </x:c>
      <x:c r="D2358" s="11" t="str">
        <x:v>M3</x:v>
      </x:c>
      <x:c r="E2358" s="11" t="str">
        <x:v>Inland flood</x:v>
      </x:c>
      <x:c r="F2358" s="11" t="str">
        <x:v>A-AAG</x:v>
      </x:c>
      <x:c r="G2358" s="11" t="str">
        <x:v>Austere air-access group</x:v>
      </x:c>
      <x:c r="H2358" s="11" t="str">
        <x:v>LIN-18</x:v>
      </x:c>
      <x:c r="I2358" s="19" t="n">
        <x:v>72</x:v>
      </x:c>
      <x:c r="J2358" s="21" t="n">
        <x:v>2</x:v>
      </x:c>
      <x:c r="K2358" s="18" t="n">
        <x:f>'05 Cargo Register'!K118</x:f>
        <x:v>112.5</x:v>
      </x:c>
      <x:c r="L2358" s="18" t="n">
        <x:f>'05 Cargo Register'!N118</x:f>
        <x:v>8</x:v>
      </x:c>
      <x:c r="M2358" s="18" t="n">
        <x:f>'05 Cargo Register'!O118</x:f>
        <x:v>352</x:v>
      </x:c>
      <x:c r="N2358" s="18" t="n">
        <x:f>J2358*K2358</x:f>
        <x:v>225</x:v>
      </x:c>
      <x:c r="O2358" s="18" t="n">
        <x:f>J2358*L2358</x:f>
        <x:v>16</x:v>
      </x:c>
      <x:c r="P2358" s="18" t="n">
        <x:f>J2358*M2358</x:f>
        <x:v>704</x:v>
      </x:c>
      <x:c r="Q2358" s="22" t="n">
        <x:f>'01 Controls'!$E$27*'02 Cargo Classes'!$M$13</x:f>
        <x:v>0</x:v>
      </x:c>
      <x:c r="R2358" s="22" t="n">
        <x:f>'01 Controls'!$F$27*'02 Cargo Classes'!$N$13</x:f>
        <x:v>0</x:v>
      </x:c>
      <x:c r="S2358" s="22" t="n">
        <x:f>'01 Controls'!$G$27*'02 Cargo Classes'!$O$13</x:f>
        <x:v>0.7</x:v>
      </x:c>
      <x:c r="T2358" s="22" t="n">
        <x:f>'01 Controls'!$H$27*'02 Cargo Classes'!$P$13</x:f>
        <x:v>0.25</x:v>
      </x:c>
      <x:c r="U2358" s="22" t="n">
        <x:f>SUM(Q2358:T2358)</x:f>
        <x:v>0.95</x:v>
      </x:c>
      <x:c r="V2358" s="18" t="n">
        <x:f>IF(U2358=0,0,N2358*Q2358/U2358)</x:f>
        <x:v>0</x:v>
      </x:c>
      <x:c r="W2358" s="18" t="n">
        <x:f>IF(U2358=0,0,P2358*Q2358/U2358)</x:f>
        <x:v>0</x:v>
      </x:c>
      <x:c r="X2358" s="18" t="n">
        <x:f>MAX(V2358,W2358*'01 Controls'!$E$12)</x:f>
        <x:v>0</x:v>
      </x:c>
      <x:c r="Y2358" s="18" t="n">
        <x:f>IF(U2358=0,0,N2358*R2358/U2358)</x:f>
        <x:v>0</x:v>
      </x:c>
      <x:c r="Z2358" s="18" t="n">
        <x:f>IF(U2358=0,0,P2358*R2358/U2358)</x:f>
        <x:v>0</x:v>
      </x:c>
      <x:c r="AA2358" s="18" t="n">
        <x:f>MAX(Y2358,Z2358*'01 Controls'!$E$13)</x:f>
        <x:v>0</x:v>
      </x:c>
      <x:c r="AB2358" s="18" t="n">
        <x:f>IF(U2358=0,0,N2358*S2358/U2358)</x:f>
        <x:v>165.78947368421052</x:v>
      </x:c>
      <x:c r="AC2358" s="18" t="n">
        <x:f>IF(U2358=0,0,P2358*S2358/U2358)</x:f>
        <x:v>518.7368421052631</x:v>
      </x:c>
      <x:c r="AD2358" s="18" t="n">
        <x:f>MAX(AB2358,AC2358*'01 Controls'!$E$14)</x:f>
        <x:v>165.78947368421052</x:v>
      </x:c>
      <x:c r="AE2358" s="18" t="n">
        <x:f>IF(U2358=0,0,N2358*T2358/U2358)</x:f>
        <x:v>59.21052631578948</x:v>
      </x:c>
      <x:c r="AF2358" s="18" t="n">
        <x:f>IF(U2358=0,0,P2358*T2358/U2358)</x:f>
        <x:v>185.26315789473685</x:v>
      </x:c>
      <x:c r="AG2358" s="18" t="n">
        <x:f>MAX(AE2358,AF2358*'01 Controls'!$E$15)</x:f>
        <x:v>59.21052631578948</x:v>
      </x:c>
      <x:c r="AH2358" s="18" t="n">
        <x:f>SUM(V2358,Y2358,AB2358,AE2358)</x:f>
        <x:v>225</x:v>
      </x:c>
      <x:c r="AI2358" s="18" t="n">
        <x:f>N2358-AH2358</x:f>
        <x:v>0</x:v>
      </x:c>
      <x:c r="AJ2358" s="18" t="n">
        <x:f>V2358*INDEX('07 Mode Capacity'!$P$6:$P$17,MATCH("AIR-"&amp;I2358,'07 Mode Capacity'!$C$6:$C$17,0))</x:f>
        <x:v>0</x:v>
      </x:c>
      <x:c r="AK2358" s="18" t="n">
        <x:f>Y2358*INDEX('07 Mode Capacity'!$P$6:$P$17,MATCH("OCEAN-"&amp;I2358,'07 Mode Capacity'!$C$6:$C$17,0))</x:f>
        <x:v>0</x:v>
      </x:c>
      <x:c r="AL2358" s="18" t="n">
        <x:f>AB2358*INDEX('07 Mode Capacity'!$P$6:$P$17,MATCH("LAND-"&amp;I2358,'07 Mode Capacity'!$C$6:$C$17,0))</x:f>
        <x:v>118.54116884513292</x:v>
      </x:c>
      <x:c r="AM2358" s="18" t="n">
        <x:f>AE2358*INDEX('07 Mode Capacity'!$P$6:$P$17,MATCH("INLAND-"&amp;I2358,'07 Mode Capacity'!$C$6:$C$17,0))</x:f>
        <x:v>59.21052631578948</x:v>
      </x:c>
      <x:c r="AN2358" s="18" t="n">
        <x:f>SUM(AJ2358:AM2358)</x:f>
        <x:v>177.7516951609224</x:v>
      </x:c>
      <x:c r="AO2358" s="17" t="n">
        <x:f>IF(N2358=0,1,AN2358/N2358)</x:f>
        <x:v>0.790007534048544</x:v>
      </x:c>
      <x:c r="AP2358" s="11" t="str">
        <x:f>IF(AO2358&gt;='01 Controls'!$E$16,"PASS","FAIL")</x:f>
        <x:v>FAIL</x:v>
      </x:c>
      <x:c r="AQ2358" s="11" t="str">
        <x:v>UNQUANTIFIED</x:v>
      </x:c>
      <x:c r="AR2358" s="11" t="str">
        <x:v>Position-class planning record; serial item and receiver open</x:v>
      </x:c>
      <x:c r="AS2358" s="26"/>
      <x:c r="AT2358" s="26"/>
    </x:row>
    <x:row r="2359">
      <x:c r="C2359" s="11" t="str">
        <x:v>M3-A-AAG-BLK-08</x:v>
      </x:c>
      <x:c r="D2359" s="11" t="str">
        <x:v>M3</x:v>
      </x:c>
      <x:c r="E2359" s="11" t="str">
        <x:v>Inland flood</x:v>
      </x:c>
      <x:c r="F2359" s="11" t="str">
        <x:v>A-AAG</x:v>
      </x:c>
      <x:c r="G2359" s="11" t="str">
        <x:v>Austere air-access group</x:v>
      </x:c>
      <x:c r="H2359" s="11" t="str">
        <x:v>BLK-08</x:v>
      </x:c>
      <x:c r="I2359" s="19" t="n">
        <x:v>48</x:v>
      </x:c>
      <x:c r="J2359" s="21" t="n">
        <x:v>2</x:v>
      </x:c>
      <x:c r="K2359" s="18" t="n">
        <x:f>'05 Cargo Register'!K119</x:f>
        <x:v>56.25</x:v>
      </x:c>
      <x:c r="L2359" s="18" t="n">
        <x:f>'05 Cargo Register'!N119</x:f>
        <x:v>9</x:v>
      </x:c>
      <x:c r="M2359" s="18" t="n">
        <x:f>'05 Cargo Register'!O119</x:f>
        <x:v>459</x:v>
      </x:c>
      <x:c r="N2359" s="18" t="n">
        <x:f>J2359*K2359</x:f>
        <x:v>112.5</x:v>
      </x:c>
      <x:c r="O2359" s="18" t="n">
        <x:f>J2359*L2359</x:f>
        <x:v>18</x:v>
      </x:c>
      <x:c r="P2359" s="18" t="n">
        <x:f>J2359*M2359</x:f>
        <x:v>918</x:v>
      </x:c>
      <x:c r="Q2359" s="22" t="n">
        <x:f>'01 Controls'!$E$27*'02 Cargo Classes'!$M$14</x:f>
        <x:v>0.05</x:v>
      </x:c>
      <x:c r="R2359" s="22" t="n">
        <x:f>'01 Controls'!$F$27*'02 Cargo Classes'!$N$14</x:f>
        <x:v>0</x:v>
      </x:c>
      <x:c r="S2359" s="22" t="n">
        <x:f>'01 Controls'!$G$27*'02 Cargo Classes'!$O$14</x:f>
        <x:v>0.7</x:v>
      </x:c>
      <x:c r="T2359" s="22" t="n">
        <x:f>'01 Controls'!$H$27*'02 Cargo Classes'!$P$14</x:f>
        <x:v>0.125</x:v>
      </x:c>
      <x:c r="U2359" s="22" t="n">
        <x:f>SUM(Q2359:T2359)</x:f>
        <x:v>0.875</x:v>
      </x:c>
      <x:c r="V2359" s="18" t="n">
        <x:f>IF(U2359=0,0,N2359*Q2359/U2359)</x:f>
        <x:v>6.428571428571429</x:v>
      </x:c>
      <x:c r="W2359" s="18" t="n">
        <x:f>IF(U2359=0,0,P2359*Q2359/U2359)</x:f>
        <x:v>52.45714285714286</x:v>
      </x:c>
      <x:c r="X2359" s="18" t="n">
        <x:f>MAX(V2359,W2359*'01 Controls'!$E$12)</x:f>
        <x:v>13.114285714285716</x:v>
      </x:c>
      <x:c r="Y2359" s="18" t="n">
        <x:f>IF(U2359=0,0,N2359*R2359/U2359)</x:f>
        <x:v>0</x:v>
      </x:c>
      <x:c r="Z2359" s="18" t="n">
        <x:f>IF(U2359=0,0,P2359*R2359/U2359)</x:f>
        <x:v>0</x:v>
      </x:c>
      <x:c r="AA2359" s="18" t="n">
        <x:f>MAX(Y2359,Z2359*'01 Controls'!$E$13)</x:f>
        <x:v>0</x:v>
      </x:c>
      <x:c r="AB2359" s="18" t="n">
        <x:f>IF(U2359=0,0,N2359*S2359/U2359)</x:f>
        <x:v>90</x:v>
      </x:c>
      <x:c r="AC2359" s="18" t="n">
        <x:f>IF(U2359=0,0,P2359*S2359/U2359)</x:f>
        <x:v>734.3999999999999</x:v>
      </x:c>
      <x:c r="AD2359" s="18" t="n">
        <x:f>MAX(AB2359,AC2359*'01 Controls'!$E$14)</x:f>
        <x:v>146.87999999999997</x:v>
      </x:c>
      <x:c r="AE2359" s="18" t="n">
        <x:f>IF(U2359=0,0,N2359*T2359/U2359)</x:f>
        <x:v>16.071428571428573</x:v>
      </x:c>
      <x:c r="AF2359" s="18" t="n">
        <x:f>IF(U2359=0,0,P2359*T2359/U2359)</x:f>
        <x:v>131.14285714285714</x:v>
      </x:c>
      <x:c r="AG2359" s="18" t="n">
        <x:f>MAX(AE2359,AF2359*'01 Controls'!$E$15)</x:f>
        <x:v>23.605714285714285</x:v>
      </x:c>
      <x:c r="AH2359" s="18" t="n">
        <x:f>SUM(V2359,Y2359,AB2359,AE2359)</x:f>
        <x:v>112.5</x:v>
      </x:c>
      <x:c r="AI2359" s="18" t="n">
        <x:f>N2359-AH2359</x:f>
        <x:v>0</x:v>
      </x:c>
      <x:c r="AJ2359" s="18" t="n">
        <x:f>V2359*INDEX('07 Mode Capacity'!$P$6:$P$17,MATCH("AIR-"&amp;I2359,'07 Mode Capacity'!$C$6:$C$17,0))</x:f>
        <x:v>1.8021578032883099</x:v>
      </x:c>
      <x:c r="AK2359" s="18" t="n">
        <x:f>Y2359*INDEX('07 Mode Capacity'!$P$6:$P$17,MATCH("OCEAN-"&amp;I2359,'07 Mode Capacity'!$C$6:$C$17,0))</x:f>
        <x:v>0</x:v>
      </x:c>
      <x:c r="AL2359" s="18" t="n">
        <x:f>AB2359*INDEX('07 Mode Capacity'!$P$6:$P$17,MATCH("LAND-"&amp;I2359,'07 Mode Capacity'!$C$6:$C$17,0))</x:f>
        <x:v>10.98430825630924</x:v>
      </x:c>
      <x:c r="AM2359" s="18" t="n">
        <x:f>AE2359*INDEX('07 Mode Capacity'!$P$6:$P$17,MATCH("INLAND-"&amp;I2359,'07 Mode Capacity'!$C$6:$C$17,0))</x:f>
        <x:v>10.144838059226586</x:v>
      </x:c>
      <x:c r="AN2359" s="18" t="n">
        <x:f>SUM(AJ2359:AM2359)</x:f>
        <x:v>22.931304118824137</x:v>
      </x:c>
      <x:c r="AO2359" s="17" t="n">
        <x:f>IF(N2359=0,1,AN2359/N2359)</x:f>
        <x:v>0.2038338143895479</x:v>
      </x:c>
      <x:c r="AP2359" s="11" t="str">
        <x:f>IF(AO2359&gt;='01 Controls'!$E$16,"PASS","FAIL")</x:f>
        <x:v>FAIL</x:v>
      </x:c>
      <x:c r="AQ2359" s="11" t="str">
        <x:v>UNQUANTIFIED</x:v>
      </x:c>
      <x:c r="AR2359" s="11" t="str">
        <x:v>Position-class planning record; serial item and receiver open</x:v>
      </x:c>
      <x:c r="AS2359" s="26"/>
      <x:c r="AT2359" s="26"/>
    </x:row>
    <x:row r="2360">
      <x:c r="C2360" s="11" t="str">
        <x:v>M3-A-AAG-OOG-80</x:v>
      </x:c>
      <x:c r="D2360" s="11" t="str">
        <x:v>M3</x:v>
      </x:c>
      <x:c r="E2360" s="11" t="str">
        <x:v>Inland flood</x:v>
      </x:c>
      <x:c r="F2360" s="11" t="str">
        <x:v>A-AAG</x:v>
      </x:c>
      <x:c r="G2360" s="11" t="str">
        <x:v>Austere air-access group</x:v>
      </x:c>
      <x:c r="H2360" s="11" t="str">
        <x:v>OOG-80</x:v>
      </x:c>
      <x:c r="I2360" s="19" t="n">
        <x:v>72</x:v>
      </x:c>
      <x:c r="J2360" s="21" t="n">
        <x:v>2</x:v>
      </x:c>
      <x:c r="K2360" s="18" t="n">
        <x:f>'05 Cargo Register'!K120</x:f>
        <x:v>562.5</x:v>
      </x:c>
      <x:c r="L2360" s="18" t="n">
        <x:f>'05 Cargo Register'!N120</x:f>
        <x:v>10</x:v>
      </x:c>
      <x:c r="M2360" s="18" t="n">
        <x:f>'05 Cargo Register'!O120</x:f>
        <x:v>1760</x:v>
      </x:c>
      <x:c r="N2360" s="18" t="n">
        <x:f>J2360*K2360</x:f>
        <x:v>1125</x:v>
      </x:c>
      <x:c r="O2360" s="18" t="n">
        <x:f>J2360*L2360</x:f>
        <x:v>20</x:v>
      </x:c>
      <x:c r="P2360" s="18" t="n">
        <x:f>J2360*M2360</x:f>
        <x:v>3520</x:v>
      </x:c>
      <x:c r="Q2360" s="22" t="n">
        <x:f>'01 Controls'!$E$27*'02 Cargo Classes'!$M$15</x:f>
        <x:v>0</x:v>
      </x:c>
      <x:c r="R2360" s="22" t="n">
        <x:f>'01 Controls'!$F$27*'02 Cargo Classes'!$N$15</x:f>
        <x:v>0</x:v>
      </x:c>
      <x:c r="S2360" s="22" t="n">
        <x:f>'01 Controls'!$G$27*'02 Cargo Classes'!$O$15</x:f>
        <x:v>0.42</x:v>
      </x:c>
      <x:c r="T2360" s="22" t="n">
        <x:f>'01 Controls'!$H$27*'02 Cargo Classes'!$P$15</x:f>
        <x:v>0.125</x:v>
      </x:c>
      <x:c r="U2360" s="22" t="n">
        <x:f>SUM(Q2360:T2360)</x:f>
        <x:v>0.5449999999999999</x:v>
      </x:c>
      <x:c r="V2360" s="18" t="n">
        <x:f>IF(U2360=0,0,N2360*Q2360/U2360)</x:f>
        <x:v>0</x:v>
      </x:c>
      <x:c r="W2360" s="18" t="n">
        <x:f>IF(U2360=0,0,P2360*Q2360/U2360)</x:f>
        <x:v>0</x:v>
      </x:c>
      <x:c r="X2360" s="18" t="n">
        <x:f>MAX(V2360,W2360*'01 Controls'!$E$12)</x:f>
        <x:v>0</x:v>
      </x:c>
      <x:c r="Y2360" s="18" t="n">
        <x:f>IF(U2360=0,0,N2360*R2360/U2360)</x:f>
        <x:v>0</x:v>
      </x:c>
      <x:c r="Z2360" s="18" t="n">
        <x:f>IF(U2360=0,0,P2360*R2360/U2360)</x:f>
        <x:v>0</x:v>
      </x:c>
      <x:c r="AA2360" s="18" t="n">
        <x:f>MAX(Y2360,Z2360*'01 Controls'!$E$13)</x:f>
        <x:v>0</x:v>
      </x:c>
      <x:c r="AB2360" s="18" t="n">
        <x:f>IF(U2360=0,0,N2360*S2360/U2360)</x:f>
        <x:v>866.9724770642202</x:v>
      </x:c>
      <x:c r="AC2360" s="18" t="n">
        <x:f>IF(U2360=0,0,P2360*S2360/U2360)</x:f>
        <x:v>2712.6605504587155</x:v>
      </x:c>
      <x:c r="AD2360" s="18" t="n">
        <x:f>MAX(AB2360,AC2360*'01 Controls'!$E$14)</x:f>
        <x:v>866.9724770642202</x:v>
      </x:c>
      <x:c r="AE2360" s="18" t="n">
        <x:f>IF(U2360=0,0,N2360*T2360/U2360)</x:f>
        <x:v>258.02752293577987</x:v>
      </x:c>
      <x:c r="AF2360" s="18" t="n">
        <x:f>IF(U2360=0,0,P2360*T2360/U2360)</x:f>
        <x:v>807.3394495412845</x:v>
      </x:c>
      <x:c r="AG2360" s="18" t="n">
        <x:f>MAX(AE2360,AF2360*'01 Controls'!$E$15)</x:f>
        <x:v>258.02752293577987</x:v>
      </x:c>
      <x:c r="AH2360" s="18" t="n">
        <x:f>SUM(V2360,Y2360,AB2360,AE2360)</x:f>
        <x:v>1125</x:v>
      </x:c>
      <x:c r="AI2360" s="18" t="n">
        <x:f>N2360-AH2360</x:f>
        <x:v>0</x:v>
      </x:c>
      <x:c r="AJ2360" s="18" t="n">
        <x:f>V2360*INDEX('07 Mode Capacity'!$P$6:$P$17,MATCH("AIR-"&amp;I2360,'07 Mode Capacity'!$C$6:$C$17,0))</x:f>
        <x:v>0</x:v>
      </x:c>
      <x:c r="AK2360" s="18" t="n">
        <x:f>Y2360*INDEX('07 Mode Capacity'!$P$6:$P$17,MATCH("OCEAN-"&amp;I2360,'07 Mode Capacity'!$C$6:$C$17,0))</x:f>
        <x:v>0</x:v>
      </x:c>
      <x:c r="AL2360" s="18" t="n">
        <x:f>AB2360*INDEX('07 Mode Capacity'!$P$6:$P$17,MATCH("LAND-"&amp;I2360,'07 Mode Capacity'!$C$6:$C$17,0))</x:f>
        <x:v>619.8941857039061</x:v>
      </x:c>
      <x:c r="AM2360" s="18" t="n">
        <x:f>AE2360*INDEX('07 Mode Capacity'!$P$6:$P$17,MATCH("INLAND-"&amp;I2360,'07 Mode Capacity'!$C$6:$C$17,0))</x:f>
        <x:v>258.02752293577987</x:v>
      </x:c>
      <x:c r="AN2360" s="18" t="n">
        <x:f>SUM(AJ2360:AM2360)</x:f>
        <x:v>877.921708639686</x:v>
      </x:c>
      <x:c r="AO2360" s="17" t="n">
        <x:f>IF(N2360=0,1,AN2360/N2360)</x:f>
        <x:v>0.7803748521241654</x:v>
      </x:c>
      <x:c r="AP2360" s="11" t="str">
        <x:f>IF(AO2360&gt;='01 Controls'!$E$16,"PASS","FAIL")</x:f>
        <x:v>FAIL</x:v>
      </x:c>
      <x:c r="AQ2360" s="11" t="str">
        <x:v>UNQUANTIFIED</x:v>
      </x:c>
      <x:c r="AR2360" s="11" t="str">
        <x:v>Position-class planning record; serial item and receiver open</x:v>
      </x:c>
      <x:c r="AS2360" s="26"/>
      <x:c r="AT2360" s="26"/>
    </x:row>
    <x:row r="2361">
      <x:c r="C2361" s="11" t="str">
        <x:v>M3-A-AHW-APL-45</x:v>
      </x:c>
      <x:c r="D2361" s="11" t="str">
        <x:v>M3</x:v>
      </x:c>
      <x:c r="E2361" s="11" t="str">
        <x:v>Inland flood</x:v>
      </x:c>
      <x:c r="F2361" s="11" t="str">
        <x:v>A-AHW</x:v>
      </x:c>
      <x:c r="G2361" s="11" t="str">
        <x:v>Aerial hazard-control wing</x:v>
      </x:c>
      <x:c r="H2361" s="11" t="str">
        <x:v>APL-45</x:v>
      </x:c>
      <x:c r="I2361" s="19" t="n">
        <x:v>24</x:v>
      </x:c>
      <x:c r="J2361" s="21" t="n">
        <x:v>0</x:v>
      </x:c>
      <x:c r="K2361" s="18" t="n">
        <x:f>'05 Cargo Register'!K121</x:f>
        <x:v>225</x:v>
      </x:c>
      <x:c r="L2361" s="18" t="n">
        <x:f>'05 Cargo Register'!N121</x:f>
        <x:v>59</x:v>
      </x:c>
      <x:c r="M2361" s="18" t="n">
        <x:f>'05 Cargo Register'!O121</x:f>
        <x:v>442.5</x:v>
      </x:c>
      <x:c r="N2361" s="18" t="n">
        <x:f>J2361*K2361</x:f>
        <x:v>0</x:v>
      </x:c>
      <x:c r="O2361" s="18" t="n">
        <x:f>J2361*L2361</x:f>
        <x:v>0</x:v>
      </x:c>
      <x:c r="P2361" s="18" t="n">
        <x:f>J2361*M2361</x:f>
        <x:v>0</x:v>
      </x:c>
      <x:c r="Q2361" s="22" t="n">
        <x:f>'01 Controls'!$E$27*'02 Cargo Classes'!$M$6</x:f>
        <x:v>0.15000000000000002</x:v>
      </x:c>
      <x:c r="R2361" s="22" t="n">
        <x:f>'01 Controls'!$F$27*'02 Cargo Classes'!$N$6</x:f>
        <x:v>0</x:v>
      </x:c>
      <x:c r="S2361" s="22" t="n">
        <x:f>'01 Controls'!$G$27*'02 Cargo Classes'!$O$6</x:f>
        <x:v>0.7</x:v>
      </x:c>
      <x:c r="T2361" s="22" t="n">
        <x:f>'01 Controls'!$H$27*'02 Cargo Classes'!$P$6</x:f>
        <x:v>0.075</x:v>
      </x:c>
      <x:c r="U2361" s="22" t="n">
        <x:f>SUM(Q2361:T2361)</x:f>
        <x:v>0.9249999999999999</x:v>
      </x:c>
      <x:c r="V2361" s="18" t="n">
        <x:f>IF(U2361=0,0,N2361*Q2361/U2361)</x:f>
        <x:v>0</x:v>
      </x:c>
      <x:c r="W2361" s="18" t="n">
        <x:f>IF(U2361=0,0,P2361*Q2361/U2361)</x:f>
        <x:v>0</x:v>
      </x:c>
      <x:c r="X2361" s="18" t="n">
        <x:f>MAX(V2361,W2361*'01 Controls'!$E$12)</x:f>
        <x:v>0</x:v>
      </x:c>
      <x:c r="Y2361" s="18" t="n">
        <x:f>IF(U2361=0,0,N2361*R2361/U2361)</x:f>
        <x:v>0</x:v>
      </x:c>
      <x:c r="Z2361" s="18" t="n">
        <x:f>IF(U2361=0,0,P2361*R2361/U2361)</x:f>
        <x:v>0</x:v>
      </x:c>
      <x:c r="AA2361" s="18" t="n">
        <x:f>MAX(Y2361,Z2361*'01 Controls'!$E$13)</x:f>
        <x:v>0</x:v>
      </x:c>
      <x:c r="AB2361" s="18" t="n">
        <x:f>IF(U2361=0,0,N2361*S2361/U2361)</x:f>
        <x:v>0</x:v>
      </x:c>
      <x:c r="AC2361" s="18" t="n">
        <x:f>IF(U2361=0,0,P2361*S2361/U2361)</x:f>
        <x:v>0</x:v>
      </x:c>
      <x:c r="AD2361" s="18" t="n">
        <x:f>MAX(AB2361,AC2361*'01 Controls'!$E$14)</x:f>
        <x:v>0</x:v>
      </x:c>
      <x:c r="AE2361" s="18" t="n">
        <x:f>IF(U2361=0,0,N2361*T2361/U2361)</x:f>
        <x:v>0</x:v>
      </x:c>
      <x:c r="AF2361" s="18" t="n">
        <x:f>IF(U2361=0,0,P2361*T2361/U2361)</x:f>
        <x:v>0</x:v>
      </x:c>
      <x:c r="AG2361" s="18" t="n">
        <x:f>MAX(AE2361,AF2361*'01 Controls'!$E$15)</x:f>
        <x:v>0</x:v>
      </x:c>
      <x:c r="AH2361" s="18" t="n">
        <x:f>SUM(V2361,Y2361,AB2361,AE2361)</x:f>
        <x:v>0</x:v>
      </x:c>
      <x:c r="AI2361" s="18" t="n">
        <x:f>N2361-AH2361</x:f>
        <x:v>0</x:v>
      </x:c>
      <x:c r="AJ2361" s="18" t="n">
        <x:f>V2361*INDEX('07 Mode Capacity'!$P$6:$P$17,MATCH("AIR-"&amp;I2361,'07 Mode Capacity'!$C$6:$C$17,0))</x:f>
        <x:v>0</x:v>
      </x:c>
      <x:c r="AK2361" s="18" t="n">
        <x:f>Y2361*INDEX('07 Mode Capacity'!$P$6:$P$17,MATCH("OCEAN-"&amp;I2361,'07 Mode Capacity'!$C$6:$C$17,0))</x:f>
        <x:v>0</x:v>
      </x:c>
      <x:c r="AL2361" s="18" t="n">
        <x:f>AB2361*INDEX('07 Mode Capacity'!$P$6:$P$17,MATCH("LAND-"&amp;I2361,'07 Mode Capacity'!$C$6:$C$17,0))</x:f>
        <x:v>0</x:v>
      </x:c>
      <x:c r="AM2361" s="18" t="n">
        <x:f>AE2361*INDEX('07 Mode Capacity'!$P$6:$P$17,MATCH("INLAND-"&amp;I2361,'07 Mode Capacity'!$C$6:$C$17,0))</x:f>
        <x:v>0</x:v>
      </x:c>
      <x:c r="AN2361" s="18" t="n">
        <x:f>SUM(AJ2361:AM2361)</x:f>
        <x:v>0</x:v>
      </x:c>
      <x:c r="AO2361" s="17" t="n">
        <x:f>IF(N2361=0,1,AN2361/N2361)</x:f>
        <x:v>1</x:v>
      </x:c>
      <x:c r="AP2361" s="11" t="str">
        <x:f>IF(AO2361&gt;='01 Controls'!$E$16,"PASS","FAIL")</x:f>
        <x:v>PASS</x:v>
      </x:c>
      <x:c r="AQ2361" s="11" t="str">
        <x:v>UNQUANTIFIED</x:v>
      </x:c>
      <x:c r="AR2361" s="11" t="str">
        <x:v>Position-class planning record; serial item and receiver open</x:v>
      </x:c>
      <x:c r="AS2361" s="26"/>
      <x:c r="AT2361" s="26"/>
    </x:row>
    <x:row r="2362">
      <x:c r="C2362" s="11" t="str">
        <x:v>M3-A-AHW-ISO-18</x:v>
      </x:c>
      <x:c r="D2362" s="11" t="str">
        <x:v>M3</x:v>
      </x:c>
      <x:c r="E2362" s="11" t="str">
        <x:v>Inland flood</x:v>
      </x:c>
      <x:c r="F2362" s="11" t="str">
        <x:v>A-AHW</x:v>
      </x:c>
      <x:c r="G2362" s="11" t="str">
        <x:v>Aerial hazard-control wing</x:v>
      </x:c>
      <x:c r="H2362" s="11" t="str">
        <x:v>ISO-18</x:v>
      </x:c>
      <x:c r="I2362" s="19" t="n">
        <x:v>48</x:v>
      </x:c>
      <x:c r="J2362" s="21" t="n">
        <x:v>0</x:v>
      </x:c>
      <x:c r="K2362" s="18" t="n">
        <x:f>'05 Cargo Register'!K122</x:f>
        <x:v>337.5</x:v>
      </x:c>
      <x:c r="L2362" s="18" t="n">
        <x:f>'05 Cargo Register'!N122</x:f>
        <x:v>23</x:v>
      </x:c>
      <x:c r="M2362" s="18" t="n">
        <x:f>'05 Cargo Register'!O122</x:f>
        <x:v>607.2</x:v>
      </x:c>
      <x:c r="N2362" s="18" t="n">
        <x:f>J2362*K2362</x:f>
        <x:v>0</x:v>
      </x:c>
      <x:c r="O2362" s="18" t="n">
        <x:f>J2362*L2362</x:f>
        <x:v>0</x:v>
      </x:c>
      <x:c r="P2362" s="18" t="n">
        <x:f>J2362*M2362</x:f>
        <x:v>0</x:v>
      </x:c>
      <x:c r="Q2362" s="22" t="n">
        <x:f>'01 Controls'!$E$27*'02 Cargo Classes'!$M$7</x:f>
        <x:v>0.010000000000000002</x:v>
      </x:c>
      <x:c r="R2362" s="22" t="n">
        <x:f>'01 Controls'!$F$27*'02 Cargo Classes'!$N$7</x:f>
        <x:v>0</x:v>
      </x:c>
      <x:c r="S2362" s="22" t="n">
        <x:f>'01 Controls'!$G$27*'02 Cargo Classes'!$O$7</x:f>
        <x:v>0.84</x:v>
      </x:c>
      <x:c r="T2362" s="22" t="n">
        <x:f>'01 Controls'!$H$27*'02 Cargo Classes'!$P$7</x:f>
        <x:v>0.2</x:v>
      </x:c>
      <x:c r="U2362" s="22" t="n">
        <x:f>SUM(Q2362:T2362)</x:f>
        <x:v>1.05</x:v>
      </x:c>
      <x:c r="V2362" s="18" t="n">
        <x:f>IF(U2362=0,0,N2362*Q2362/U2362)</x:f>
        <x:v>0</x:v>
      </x:c>
      <x:c r="W2362" s="18" t="n">
        <x:f>IF(U2362=0,0,P2362*Q2362/U2362)</x:f>
        <x:v>0</x:v>
      </x:c>
      <x:c r="X2362" s="18" t="n">
        <x:f>MAX(V2362,W2362*'01 Controls'!$E$12)</x:f>
        <x:v>0</x:v>
      </x:c>
      <x:c r="Y2362" s="18" t="n">
        <x:f>IF(U2362=0,0,N2362*R2362/U2362)</x:f>
        <x:v>0</x:v>
      </x:c>
      <x:c r="Z2362" s="18" t="n">
        <x:f>IF(U2362=0,0,P2362*R2362/U2362)</x:f>
        <x:v>0</x:v>
      </x:c>
      <x:c r="AA2362" s="18" t="n">
        <x:f>MAX(Y2362,Z2362*'01 Controls'!$E$13)</x:f>
        <x:v>0</x:v>
      </x:c>
      <x:c r="AB2362" s="18" t="n">
        <x:f>IF(U2362=0,0,N2362*S2362/U2362)</x:f>
        <x:v>0</x:v>
      </x:c>
      <x:c r="AC2362" s="18" t="n">
        <x:f>IF(U2362=0,0,P2362*S2362/U2362)</x:f>
        <x:v>0</x:v>
      </x:c>
      <x:c r="AD2362" s="18" t="n">
        <x:f>MAX(AB2362,AC2362*'01 Controls'!$E$14)</x:f>
        <x:v>0</x:v>
      </x:c>
      <x:c r="AE2362" s="18" t="n">
        <x:f>IF(U2362=0,0,N2362*T2362/U2362)</x:f>
        <x:v>0</x:v>
      </x:c>
      <x:c r="AF2362" s="18" t="n">
        <x:f>IF(U2362=0,0,P2362*T2362/U2362)</x:f>
        <x:v>0</x:v>
      </x:c>
      <x:c r="AG2362" s="18" t="n">
        <x:f>MAX(AE2362,AF2362*'01 Controls'!$E$15)</x:f>
        <x:v>0</x:v>
      </x:c>
      <x:c r="AH2362" s="18" t="n">
        <x:f>SUM(V2362,Y2362,AB2362,AE2362)</x:f>
        <x:v>0</x:v>
      </x:c>
      <x:c r="AI2362" s="18" t="n">
        <x:f>N2362-AH2362</x:f>
        <x:v>0</x:v>
      </x:c>
      <x:c r="AJ2362" s="18" t="n">
        <x:f>V2362*INDEX('07 Mode Capacity'!$P$6:$P$17,MATCH("AIR-"&amp;I2362,'07 Mode Capacity'!$C$6:$C$17,0))</x:f>
        <x:v>0</x:v>
      </x:c>
      <x:c r="AK2362" s="18" t="n">
        <x:f>Y2362*INDEX('07 Mode Capacity'!$P$6:$P$17,MATCH("OCEAN-"&amp;I2362,'07 Mode Capacity'!$C$6:$C$17,0))</x:f>
        <x:v>0</x:v>
      </x:c>
      <x:c r="AL2362" s="18" t="n">
        <x:f>AB2362*INDEX('07 Mode Capacity'!$P$6:$P$17,MATCH("LAND-"&amp;I2362,'07 Mode Capacity'!$C$6:$C$17,0))</x:f>
        <x:v>0</x:v>
      </x:c>
      <x:c r="AM2362" s="18" t="n">
        <x:f>AE2362*INDEX('07 Mode Capacity'!$P$6:$P$17,MATCH("INLAND-"&amp;I2362,'07 Mode Capacity'!$C$6:$C$17,0))</x:f>
        <x:v>0</x:v>
      </x:c>
      <x:c r="AN2362" s="18" t="n">
        <x:f>SUM(AJ2362:AM2362)</x:f>
        <x:v>0</x:v>
      </x:c>
      <x:c r="AO2362" s="17" t="n">
        <x:f>IF(N2362=0,1,AN2362/N2362)</x:f>
        <x:v>1</x:v>
      </x:c>
      <x:c r="AP2362" s="11" t="str">
        <x:f>IF(AO2362&gt;='01 Controls'!$E$16,"PASS","FAIL")</x:f>
        <x:v>PASS</x:v>
      </x:c>
      <x:c r="AQ2362" s="11" t="str">
        <x:v>UNQUANTIFIED</x:v>
      </x:c>
      <x:c r="AR2362" s="11" t="str">
        <x:v>Position-class planning record; serial item and receiver open</x:v>
      </x:c>
      <x:c r="AS2362" s="26"/>
      <x:c r="AT2362" s="26"/>
    </x:row>
    <x:row r="2363">
      <x:c r="C2363" s="11" t="str">
        <x:v>M3-A-AHW-COL-12</x:v>
      </x:c>
      <x:c r="D2363" s="11" t="str">
        <x:v>M3</x:v>
      </x:c>
      <x:c r="E2363" s="11" t="str">
        <x:v>Inland flood</x:v>
      </x:c>
      <x:c r="F2363" s="11" t="str">
        <x:v>A-AHW</x:v>
      </x:c>
      <x:c r="G2363" s="11" t="str">
        <x:v>Aerial hazard-control wing</x:v>
      </x:c>
      <x:c r="H2363" s="11" t="str">
        <x:v>COL-12</x:v>
      </x:c>
      <x:c r="I2363" s="19" t="n">
        <x:v>24</x:v>
      </x:c>
      <x:c r="J2363" s="21" t="n">
        <x:v>0</x:v>
      </x:c>
      <x:c r="K2363" s="18" t="n">
        <x:f>'05 Cargo Register'!K123</x:f>
        <x:v>84.375</x:v>
      </x:c>
      <x:c r="L2363" s="18" t="n">
        <x:f>'05 Cargo Register'!N123</x:f>
        <x:v>9</x:v>
      </x:c>
      <x:c r="M2363" s="18" t="n">
        <x:f>'05 Cargo Register'!O123</x:f>
        <x:v>237.60000000000002</x:v>
      </x:c>
      <x:c r="N2363" s="18" t="n">
        <x:f>J2363*K2363</x:f>
        <x:v>0</x:v>
      </x:c>
      <x:c r="O2363" s="18" t="n">
        <x:f>J2363*L2363</x:f>
        <x:v>0</x:v>
      </x:c>
      <x:c r="P2363" s="18" t="n">
        <x:f>J2363*M2363</x:f>
        <x:v>0</x:v>
      </x:c>
      <x:c r="Q2363" s="22" t="n">
        <x:f>'01 Controls'!$E$27*'02 Cargo Classes'!$M$8</x:f>
        <x:v>0.1</x:v>
      </x:c>
      <x:c r="R2363" s="22" t="n">
        <x:f>'01 Controls'!$F$27*'02 Cargo Classes'!$N$8</x:f>
        <x:v>0</x:v>
      </x:c>
      <x:c r="S2363" s="22" t="n">
        <x:f>'01 Controls'!$G$27*'02 Cargo Classes'!$O$8</x:f>
        <x:v>0.84</x:v>
      </x:c>
      <x:c r="T2363" s="22" t="n">
        <x:f>'01 Controls'!$H$27*'02 Cargo Classes'!$P$8</x:f>
        <x:v>0.05</x:v>
      </x:c>
      <x:c r="U2363" s="22" t="n">
        <x:f>SUM(Q2363:T2363)</x:f>
        <x:v>0.99</x:v>
      </x:c>
      <x:c r="V2363" s="18" t="n">
        <x:f>IF(U2363=0,0,N2363*Q2363/U2363)</x:f>
        <x:v>0</x:v>
      </x:c>
      <x:c r="W2363" s="18" t="n">
        <x:f>IF(U2363=0,0,P2363*Q2363/U2363)</x:f>
        <x:v>0</x:v>
      </x:c>
      <x:c r="X2363" s="18" t="n">
        <x:f>MAX(V2363,W2363*'01 Controls'!$E$12)</x:f>
        <x:v>0</x:v>
      </x:c>
      <x:c r="Y2363" s="18" t="n">
        <x:f>IF(U2363=0,0,N2363*R2363/U2363)</x:f>
        <x:v>0</x:v>
      </x:c>
      <x:c r="Z2363" s="18" t="n">
        <x:f>IF(U2363=0,0,P2363*R2363/U2363)</x:f>
        <x:v>0</x:v>
      </x:c>
      <x:c r="AA2363" s="18" t="n">
        <x:f>MAX(Y2363,Z2363*'01 Controls'!$E$13)</x:f>
        <x:v>0</x:v>
      </x:c>
      <x:c r="AB2363" s="18" t="n">
        <x:f>IF(U2363=0,0,N2363*S2363/U2363)</x:f>
        <x:v>0</x:v>
      </x:c>
      <x:c r="AC2363" s="18" t="n">
        <x:f>IF(U2363=0,0,P2363*S2363/U2363)</x:f>
        <x:v>0</x:v>
      </x:c>
      <x:c r="AD2363" s="18" t="n">
        <x:f>MAX(AB2363,AC2363*'01 Controls'!$E$14)</x:f>
        <x:v>0</x:v>
      </x:c>
      <x:c r="AE2363" s="18" t="n">
        <x:f>IF(U2363=0,0,N2363*T2363/U2363)</x:f>
        <x:v>0</x:v>
      </x:c>
      <x:c r="AF2363" s="18" t="n">
        <x:f>IF(U2363=0,0,P2363*T2363/U2363)</x:f>
        <x:v>0</x:v>
      </x:c>
      <x:c r="AG2363" s="18" t="n">
        <x:f>MAX(AE2363,AF2363*'01 Controls'!$E$15)</x:f>
        <x:v>0</x:v>
      </x:c>
      <x:c r="AH2363" s="18" t="n">
        <x:f>SUM(V2363,Y2363,AB2363,AE2363)</x:f>
        <x:v>0</x:v>
      </x:c>
      <x:c r="AI2363" s="18" t="n">
        <x:f>N2363-AH2363</x:f>
        <x:v>0</x:v>
      </x:c>
      <x:c r="AJ2363" s="18" t="n">
        <x:f>V2363*INDEX('07 Mode Capacity'!$P$6:$P$17,MATCH("AIR-"&amp;I2363,'07 Mode Capacity'!$C$6:$C$17,0))</x:f>
        <x:v>0</x:v>
      </x:c>
      <x:c r="AK2363" s="18" t="n">
        <x:f>Y2363*INDEX('07 Mode Capacity'!$P$6:$P$17,MATCH("OCEAN-"&amp;I2363,'07 Mode Capacity'!$C$6:$C$17,0))</x:f>
        <x:v>0</x:v>
      </x:c>
      <x:c r="AL2363" s="18" t="n">
        <x:f>AB2363*INDEX('07 Mode Capacity'!$P$6:$P$17,MATCH("LAND-"&amp;I2363,'07 Mode Capacity'!$C$6:$C$17,0))</x:f>
        <x:v>0</x:v>
      </x:c>
      <x:c r="AM2363" s="18" t="n">
        <x:f>AE2363*INDEX('07 Mode Capacity'!$P$6:$P$17,MATCH("INLAND-"&amp;I2363,'07 Mode Capacity'!$C$6:$C$17,0))</x:f>
        <x:v>0</x:v>
      </x:c>
      <x:c r="AN2363" s="18" t="n">
        <x:f>SUM(AJ2363:AM2363)</x:f>
        <x:v>0</x:v>
      </x:c>
      <x:c r="AO2363" s="17" t="n">
        <x:f>IF(N2363=0,1,AN2363/N2363)</x:f>
        <x:v>1</x:v>
      </x:c>
      <x:c r="AP2363" s="11" t="str">
        <x:f>IF(AO2363&gt;='01 Controls'!$E$16,"PASS","FAIL")</x:f>
        <x:v>PASS</x:v>
      </x:c>
      <x:c r="AQ2363" s="11" t="str">
        <x:v>UNQUANTIFIED</x:v>
      </x:c>
      <x:c r="AR2363" s="11" t="str">
        <x:v>Position-class planning record; serial item and receiver open</x:v>
      </x:c>
      <x:c r="AS2363" s="26"/>
      <x:c r="AT2363" s="26"/>
    </x:row>
    <x:row r="2364">
      <x:c r="C2364" s="11" t="str">
        <x:v>M3-A-AHW-BAT-22</x:v>
      </x:c>
      <x:c r="D2364" s="11" t="str">
        <x:v>M3</x:v>
      </x:c>
      <x:c r="E2364" s="11" t="str">
        <x:v>Inland flood</x:v>
      </x:c>
      <x:c r="F2364" s="11" t="str">
        <x:v>A-AHW</x:v>
      </x:c>
      <x:c r="G2364" s="11" t="str">
        <x:v>Aerial hazard-control wing</x:v>
      </x:c>
      <x:c r="H2364" s="11" t="str">
        <x:v>BAT-22</x:v>
      </x:c>
      <x:c r="I2364" s="19" t="n">
        <x:v>48</x:v>
      </x:c>
      <x:c r="J2364" s="21" t="n">
        <x:v>0</x:v>
      </x:c>
      <x:c r="K2364" s="18" t="n">
        <x:f>'05 Cargo Register'!K124</x:f>
        <x:v>225</x:v>
      </x:c>
      <x:c r="L2364" s="18" t="n">
        <x:f>'05 Cargo Register'!N124</x:f>
        <x:v>13</x:v>
      </x:c>
      <x:c r="M2364" s="18" t="n">
        <x:f>'05 Cargo Register'!O124</x:f>
        <x:v>343.20000000000005</x:v>
      </x:c>
      <x:c r="N2364" s="18" t="n">
        <x:f>J2364*K2364</x:f>
        <x:v>0</x:v>
      </x:c>
      <x:c r="O2364" s="18" t="n">
        <x:f>J2364*L2364</x:f>
        <x:v>0</x:v>
      </x:c>
      <x:c r="P2364" s="18" t="n">
        <x:f>J2364*M2364</x:f>
        <x:v>0</x:v>
      </x:c>
      <x:c r="Q2364" s="22" t="n">
        <x:f>'01 Controls'!$E$27*'02 Cargo Classes'!$M$9</x:f>
        <x:v>0</x:v>
      </x:c>
      <x:c r="R2364" s="22" t="n">
        <x:f>'01 Controls'!$F$27*'02 Cargo Classes'!$N$9</x:f>
        <x:v>0</x:v>
      </x:c>
      <x:c r="S2364" s="22" t="n">
        <x:f>'01 Controls'!$G$27*'02 Cargo Classes'!$O$9</x:f>
        <x:v>0.7</x:v>
      </x:c>
      <x:c r="T2364" s="22" t="n">
        <x:f>'01 Controls'!$H$27*'02 Cargo Classes'!$P$9</x:f>
        <x:v>0.125</x:v>
      </x:c>
      <x:c r="U2364" s="22" t="n">
        <x:f>SUM(Q2364:T2364)</x:f>
        <x:v>0.825</x:v>
      </x:c>
      <x:c r="V2364" s="18" t="n">
        <x:f>IF(U2364=0,0,N2364*Q2364/U2364)</x:f>
        <x:v>0</x:v>
      </x:c>
      <x:c r="W2364" s="18" t="n">
        <x:f>IF(U2364=0,0,P2364*Q2364/U2364)</x:f>
        <x:v>0</x:v>
      </x:c>
      <x:c r="X2364" s="18" t="n">
        <x:f>MAX(V2364,W2364*'01 Controls'!$E$12)</x:f>
        <x:v>0</x:v>
      </x:c>
      <x:c r="Y2364" s="18" t="n">
        <x:f>IF(U2364=0,0,N2364*R2364/U2364)</x:f>
        <x:v>0</x:v>
      </x:c>
      <x:c r="Z2364" s="18" t="n">
        <x:f>IF(U2364=0,0,P2364*R2364/U2364)</x:f>
        <x:v>0</x:v>
      </x:c>
      <x:c r="AA2364" s="18" t="n">
        <x:f>MAX(Y2364,Z2364*'01 Controls'!$E$13)</x:f>
        <x:v>0</x:v>
      </x:c>
      <x:c r="AB2364" s="18" t="n">
        <x:f>IF(U2364=0,0,N2364*S2364/U2364)</x:f>
        <x:v>0</x:v>
      </x:c>
      <x:c r="AC2364" s="18" t="n">
        <x:f>IF(U2364=0,0,P2364*S2364/U2364)</x:f>
        <x:v>0</x:v>
      </x:c>
      <x:c r="AD2364" s="18" t="n">
        <x:f>MAX(AB2364,AC2364*'01 Controls'!$E$14)</x:f>
        <x:v>0</x:v>
      </x:c>
      <x:c r="AE2364" s="18" t="n">
        <x:f>IF(U2364=0,0,N2364*T2364/U2364)</x:f>
        <x:v>0</x:v>
      </x:c>
      <x:c r="AF2364" s="18" t="n">
        <x:f>IF(U2364=0,0,P2364*T2364/U2364)</x:f>
        <x:v>0</x:v>
      </x:c>
      <x:c r="AG2364" s="18" t="n">
        <x:f>MAX(AE2364,AF2364*'01 Controls'!$E$15)</x:f>
        <x:v>0</x:v>
      </x:c>
      <x:c r="AH2364" s="18" t="n">
        <x:f>SUM(V2364,Y2364,AB2364,AE2364)</x:f>
        <x:v>0</x:v>
      </x:c>
      <x:c r="AI2364" s="18" t="n">
        <x:f>N2364-AH2364</x:f>
        <x:v>0</x:v>
      </x:c>
      <x:c r="AJ2364" s="18" t="n">
        <x:f>V2364*INDEX('07 Mode Capacity'!$P$6:$P$17,MATCH("AIR-"&amp;I2364,'07 Mode Capacity'!$C$6:$C$17,0))</x:f>
        <x:v>0</x:v>
      </x:c>
      <x:c r="AK2364" s="18" t="n">
        <x:f>Y2364*INDEX('07 Mode Capacity'!$P$6:$P$17,MATCH("OCEAN-"&amp;I2364,'07 Mode Capacity'!$C$6:$C$17,0))</x:f>
        <x:v>0</x:v>
      </x:c>
      <x:c r="AL2364" s="18" t="n">
        <x:f>AB2364*INDEX('07 Mode Capacity'!$P$6:$P$17,MATCH("LAND-"&amp;I2364,'07 Mode Capacity'!$C$6:$C$17,0))</x:f>
        <x:v>0</x:v>
      </x:c>
      <x:c r="AM2364" s="18" t="n">
        <x:f>AE2364*INDEX('07 Mode Capacity'!$P$6:$P$17,MATCH("INLAND-"&amp;I2364,'07 Mode Capacity'!$C$6:$C$17,0))</x:f>
        <x:v>0</x:v>
      </x:c>
      <x:c r="AN2364" s="18" t="n">
        <x:f>SUM(AJ2364:AM2364)</x:f>
        <x:v>0</x:v>
      </x:c>
      <x:c r="AO2364" s="17" t="n">
        <x:f>IF(N2364=0,1,AN2364/N2364)</x:f>
        <x:v>1</x:v>
      </x:c>
      <x:c r="AP2364" s="11" t="str">
        <x:f>IF(AO2364&gt;='01 Controls'!$E$16,"PASS","FAIL")</x:f>
        <x:v>PASS</x:v>
      </x:c>
      <x:c r="AQ2364" s="11" t="str">
        <x:v>UNQUANTIFIED</x:v>
      </x:c>
      <x:c r="AR2364" s="11" t="str">
        <x:v>Position-class planning record; serial item and receiver open</x:v>
      </x:c>
      <x:c r="AS2364" s="26"/>
      <x:c r="AT2364" s="26"/>
    </x:row>
    <x:row r="2365">
      <x:c r="C2365" s="11" t="str">
        <x:v>M3-A-AHW-TNK-20</x:v>
      </x:c>
      <x:c r="D2365" s="11" t="str">
        <x:v>M3</x:v>
      </x:c>
      <x:c r="E2365" s="11" t="str">
        <x:v>Inland flood</x:v>
      </x:c>
      <x:c r="F2365" s="11" t="str">
        <x:v>A-AHW</x:v>
      </x:c>
      <x:c r="G2365" s="11" t="str">
        <x:v>Aerial hazard-control wing</x:v>
      </x:c>
      <x:c r="H2365" s="11" t="str">
        <x:v>TNK-20</x:v>
      </x:c>
      <x:c r="I2365" s="19" t="n">
        <x:v>48</x:v>
      </x:c>
      <x:c r="J2365" s="21" t="n">
        <x:v>0</x:v>
      </x:c>
      <x:c r="K2365" s="18" t="n">
        <x:f>'05 Cargo Register'!K125</x:f>
        <x:v>281.25</x:v>
      </x:c>
      <x:c r="L2365" s="18" t="n">
        <x:f>'05 Cargo Register'!N125</x:f>
        <x:v>17</x:v>
      </x:c>
      <x:c r="M2365" s="18" t="n">
        <x:f>'05 Cargo Register'!O125</x:f>
        <x:v>361.25</x:v>
      </x:c>
      <x:c r="N2365" s="18" t="n">
        <x:f>J2365*K2365</x:f>
        <x:v>0</x:v>
      </x:c>
      <x:c r="O2365" s="18" t="n">
        <x:f>J2365*L2365</x:f>
        <x:v>0</x:v>
      </x:c>
      <x:c r="P2365" s="18" t="n">
        <x:f>J2365*M2365</x:f>
        <x:v>0</x:v>
      </x:c>
      <x:c r="Q2365" s="22" t="n">
        <x:f>'01 Controls'!$E$27*'02 Cargo Classes'!$M$10</x:f>
        <x:v>0</x:v>
      </x:c>
      <x:c r="R2365" s="22" t="n">
        <x:f>'01 Controls'!$F$27*'02 Cargo Classes'!$N$10</x:f>
        <x:v>0</x:v>
      </x:c>
      <x:c r="S2365" s="22" t="n">
        <x:f>'01 Controls'!$G$27*'02 Cargo Classes'!$O$10</x:f>
        <x:v>0.7</x:v>
      </x:c>
      <x:c r="T2365" s="22" t="n">
        <x:f>'01 Controls'!$H$27*'02 Cargo Classes'!$P$10</x:f>
        <x:v>0.25</x:v>
      </x:c>
      <x:c r="U2365" s="22" t="n">
        <x:f>SUM(Q2365:T2365)</x:f>
        <x:v>0.95</x:v>
      </x:c>
      <x:c r="V2365" s="18" t="n">
        <x:f>IF(U2365=0,0,N2365*Q2365/U2365)</x:f>
        <x:v>0</x:v>
      </x:c>
      <x:c r="W2365" s="18" t="n">
        <x:f>IF(U2365=0,0,P2365*Q2365/U2365)</x:f>
        <x:v>0</x:v>
      </x:c>
      <x:c r="X2365" s="18" t="n">
        <x:f>MAX(V2365,W2365*'01 Controls'!$E$12)</x:f>
        <x:v>0</x:v>
      </x:c>
      <x:c r="Y2365" s="18" t="n">
        <x:f>IF(U2365=0,0,N2365*R2365/U2365)</x:f>
        <x:v>0</x:v>
      </x:c>
      <x:c r="Z2365" s="18" t="n">
        <x:f>IF(U2365=0,0,P2365*R2365/U2365)</x:f>
        <x:v>0</x:v>
      </x:c>
      <x:c r="AA2365" s="18" t="n">
        <x:f>MAX(Y2365,Z2365*'01 Controls'!$E$13)</x:f>
        <x:v>0</x:v>
      </x:c>
      <x:c r="AB2365" s="18" t="n">
        <x:f>IF(U2365=0,0,N2365*S2365/U2365)</x:f>
        <x:v>0</x:v>
      </x:c>
      <x:c r="AC2365" s="18" t="n">
        <x:f>IF(U2365=0,0,P2365*S2365/U2365)</x:f>
        <x:v>0</x:v>
      </x:c>
      <x:c r="AD2365" s="18" t="n">
        <x:f>MAX(AB2365,AC2365*'01 Controls'!$E$14)</x:f>
        <x:v>0</x:v>
      </x:c>
      <x:c r="AE2365" s="18" t="n">
        <x:f>IF(U2365=0,0,N2365*T2365/U2365)</x:f>
        <x:v>0</x:v>
      </x:c>
      <x:c r="AF2365" s="18" t="n">
        <x:f>IF(U2365=0,0,P2365*T2365/U2365)</x:f>
        <x:v>0</x:v>
      </x:c>
      <x:c r="AG2365" s="18" t="n">
        <x:f>MAX(AE2365,AF2365*'01 Controls'!$E$15)</x:f>
        <x:v>0</x:v>
      </x:c>
      <x:c r="AH2365" s="18" t="n">
        <x:f>SUM(V2365,Y2365,AB2365,AE2365)</x:f>
        <x:v>0</x:v>
      </x:c>
      <x:c r="AI2365" s="18" t="n">
        <x:f>N2365-AH2365</x:f>
        <x:v>0</x:v>
      </x:c>
      <x:c r="AJ2365" s="18" t="n">
        <x:f>V2365*INDEX('07 Mode Capacity'!$P$6:$P$17,MATCH("AIR-"&amp;I2365,'07 Mode Capacity'!$C$6:$C$17,0))</x:f>
        <x:v>0</x:v>
      </x:c>
      <x:c r="AK2365" s="18" t="n">
        <x:f>Y2365*INDEX('07 Mode Capacity'!$P$6:$P$17,MATCH("OCEAN-"&amp;I2365,'07 Mode Capacity'!$C$6:$C$17,0))</x:f>
        <x:v>0</x:v>
      </x:c>
      <x:c r="AL2365" s="18" t="n">
        <x:f>AB2365*INDEX('07 Mode Capacity'!$P$6:$P$17,MATCH("LAND-"&amp;I2365,'07 Mode Capacity'!$C$6:$C$17,0))</x:f>
        <x:v>0</x:v>
      </x:c>
      <x:c r="AM2365" s="18" t="n">
        <x:f>AE2365*INDEX('07 Mode Capacity'!$P$6:$P$17,MATCH("INLAND-"&amp;I2365,'07 Mode Capacity'!$C$6:$C$17,0))</x:f>
        <x:v>0</x:v>
      </x:c>
      <x:c r="AN2365" s="18" t="n">
        <x:f>SUM(AJ2365:AM2365)</x:f>
        <x:v>0</x:v>
      </x:c>
      <x:c r="AO2365" s="17" t="n">
        <x:f>IF(N2365=0,1,AN2365/N2365)</x:f>
        <x:v>1</x:v>
      </x:c>
      <x:c r="AP2365" s="11" t="str">
        <x:f>IF(AO2365&gt;='01 Controls'!$E$16,"PASS","FAIL")</x:f>
        <x:v>PASS</x:v>
      </x:c>
      <x:c r="AQ2365" s="11" t="str">
        <x:v>UNQUANTIFIED</x:v>
      </x:c>
      <x:c r="AR2365" s="11" t="str">
        <x:v>Position-class planning record; serial item and receiver open</x:v>
      </x:c>
      <x:c r="AS2365" s="26"/>
      <x:c r="AT2365" s="26"/>
    </x:row>
    <x:row r="2366">
      <x:c r="C2366" s="11" t="str">
        <x:v>M3-A-AHW-FLR-24</x:v>
      </x:c>
      <x:c r="D2366" s="11" t="str">
        <x:v>M3</x:v>
      </x:c>
      <x:c r="E2366" s="11" t="str">
        <x:v>Inland flood</x:v>
      </x:c>
      <x:c r="F2366" s="11" t="str">
        <x:v>A-AHW</x:v>
      </x:c>
      <x:c r="G2366" s="11" t="str">
        <x:v>Aerial hazard-control wing</x:v>
      </x:c>
      <x:c r="H2366" s="11" t="str">
        <x:v>FLR-24</x:v>
      </x:c>
      <x:c r="I2366" s="19" t="n">
        <x:v>48</x:v>
      </x:c>
      <x:c r="J2366" s="21" t="n">
        <x:v>0</x:v>
      </x:c>
      <x:c r="K2366" s="18" t="n">
        <x:f>'05 Cargo Register'!K126</x:f>
        <x:v>421.875</x:v>
      </x:c>
      <x:c r="L2366" s="18" t="n">
        <x:f>'05 Cargo Register'!N126</x:f>
        <x:v>21</x:v>
      </x:c>
      <x:c r="M2366" s="18" t="n">
        <x:f>'05 Cargo Register'!O126</x:f>
        <x:v>672</x:v>
      </x:c>
      <x:c r="N2366" s="18" t="n">
        <x:f>J2366*K2366</x:f>
        <x:v>0</x:v>
      </x:c>
      <x:c r="O2366" s="18" t="n">
        <x:f>J2366*L2366</x:f>
        <x:v>0</x:v>
      </x:c>
      <x:c r="P2366" s="18" t="n">
        <x:f>J2366*M2366</x:f>
        <x:v>0</x:v>
      </x:c>
      <x:c r="Q2366" s="22" t="n">
        <x:f>'01 Controls'!$E$27*'02 Cargo Classes'!$M$11</x:f>
        <x:v>0</x:v>
      </x:c>
      <x:c r="R2366" s="22" t="n">
        <x:f>'01 Controls'!$F$27*'02 Cargo Classes'!$N$11</x:f>
        <x:v>0</x:v>
      </x:c>
      <x:c r="S2366" s="22" t="n">
        <x:f>'01 Controls'!$G$27*'02 Cargo Classes'!$O$11</x:f>
        <x:v>0.7</x:v>
      </x:c>
      <x:c r="T2366" s="22" t="n">
        <x:f>'01 Controls'!$H$27*'02 Cargo Classes'!$P$11</x:f>
        <x:v>0.2</x:v>
      </x:c>
      <x:c r="U2366" s="22" t="n">
        <x:f>SUM(Q2366:T2366)</x:f>
        <x:v>0.8999999999999999</x:v>
      </x:c>
      <x:c r="V2366" s="18" t="n">
        <x:f>IF(U2366=0,0,N2366*Q2366/U2366)</x:f>
        <x:v>0</x:v>
      </x:c>
      <x:c r="W2366" s="18" t="n">
        <x:f>IF(U2366=0,0,P2366*Q2366/U2366)</x:f>
        <x:v>0</x:v>
      </x:c>
      <x:c r="X2366" s="18" t="n">
        <x:f>MAX(V2366,W2366*'01 Controls'!$E$12)</x:f>
        <x:v>0</x:v>
      </x:c>
      <x:c r="Y2366" s="18" t="n">
        <x:f>IF(U2366=0,0,N2366*R2366/U2366)</x:f>
        <x:v>0</x:v>
      </x:c>
      <x:c r="Z2366" s="18" t="n">
        <x:f>IF(U2366=0,0,P2366*R2366/U2366)</x:f>
        <x:v>0</x:v>
      </x:c>
      <x:c r="AA2366" s="18" t="n">
        <x:f>MAX(Y2366,Z2366*'01 Controls'!$E$13)</x:f>
        <x:v>0</x:v>
      </x:c>
      <x:c r="AB2366" s="18" t="n">
        <x:f>IF(U2366=0,0,N2366*S2366/U2366)</x:f>
        <x:v>0</x:v>
      </x:c>
      <x:c r="AC2366" s="18" t="n">
        <x:f>IF(U2366=0,0,P2366*S2366/U2366)</x:f>
        <x:v>0</x:v>
      </x:c>
      <x:c r="AD2366" s="18" t="n">
        <x:f>MAX(AB2366,AC2366*'01 Controls'!$E$14)</x:f>
        <x:v>0</x:v>
      </x:c>
      <x:c r="AE2366" s="18" t="n">
        <x:f>IF(U2366=0,0,N2366*T2366/U2366)</x:f>
        <x:v>0</x:v>
      </x:c>
      <x:c r="AF2366" s="18" t="n">
        <x:f>IF(U2366=0,0,P2366*T2366/U2366)</x:f>
        <x:v>0</x:v>
      </x:c>
      <x:c r="AG2366" s="18" t="n">
        <x:f>MAX(AE2366,AF2366*'01 Controls'!$E$15)</x:f>
        <x:v>0</x:v>
      </x:c>
      <x:c r="AH2366" s="18" t="n">
        <x:f>SUM(V2366,Y2366,AB2366,AE2366)</x:f>
        <x:v>0</x:v>
      </x:c>
      <x:c r="AI2366" s="18" t="n">
        <x:f>N2366-AH2366</x:f>
        <x:v>0</x:v>
      </x:c>
      <x:c r="AJ2366" s="18" t="n">
        <x:f>V2366*INDEX('07 Mode Capacity'!$P$6:$P$17,MATCH("AIR-"&amp;I2366,'07 Mode Capacity'!$C$6:$C$17,0))</x:f>
        <x:v>0</x:v>
      </x:c>
      <x:c r="AK2366" s="18" t="n">
        <x:f>Y2366*INDEX('07 Mode Capacity'!$P$6:$P$17,MATCH("OCEAN-"&amp;I2366,'07 Mode Capacity'!$C$6:$C$17,0))</x:f>
        <x:v>0</x:v>
      </x:c>
      <x:c r="AL2366" s="18" t="n">
        <x:f>AB2366*INDEX('07 Mode Capacity'!$P$6:$P$17,MATCH("LAND-"&amp;I2366,'07 Mode Capacity'!$C$6:$C$17,0))</x:f>
        <x:v>0</x:v>
      </x:c>
      <x:c r="AM2366" s="18" t="n">
        <x:f>AE2366*INDEX('07 Mode Capacity'!$P$6:$P$17,MATCH("INLAND-"&amp;I2366,'07 Mode Capacity'!$C$6:$C$17,0))</x:f>
        <x:v>0</x:v>
      </x:c>
      <x:c r="AN2366" s="18" t="n">
        <x:f>SUM(AJ2366:AM2366)</x:f>
        <x:v>0</x:v>
      </x:c>
      <x:c r="AO2366" s="17" t="n">
        <x:f>IF(N2366=0,1,AN2366/N2366)</x:f>
        <x:v>1</x:v>
      </x:c>
      <x:c r="AP2366" s="11" t="str">
        <x:f>IF(AO2366&gt;='01 Controls'!$E$16,"PASS","FAIL")</x:f>
        <x:v>PASS</x:v>
      </x:c>
      <x:c r="AQ2366" s="11" t="str">
        <x:v>UNQUANTIFIED</x:v>
      </x:c>
      <x:c r="AR2366" s="11" t="str">
        <x:v>Position-class planning record; serial item and receiver open</x:v>
      </x:c>
      <x:c r="AS2366" s="26"/>
      <x:c r="AT2366" s="26"/>
    </x:row>
    <x:row r="2367">
      <x:c r="C2367" s="11" t="str">
        <x:v>M3-A-AHW-ROL-30</x:v>
      </x:c>
      <x:c r="D2367" s="11" t="str">
        <x:v>M3</x:v>
      </x:c>
      <x:c r="E2367" s="11" t="str">
        <x:v>Inland flood</x:v>
      </x:c>
      <x:c r="F2367" s="11" t="str">
        <x:v>A-AHW</x:v>
      </x:c>
      <x:c r="G2367" s="11" t="str">
        <x:v>Aerial hazard-control wing</x:v>
      </x:c>
      <x:c r="H2367" s="11" t="str">
        <x:v>ROL-30</x:v>
      </x:c>
      <x:c r="I2367" s="19" t="n">
        <x:v>48</x:v>
      </x:c>
      <x:c r="J2367" s="21" t="n">
        <x:v>0</x:v>
      </x:c>
      <x:c r="K2367" s="18" t="n">
        <x:f>'05 Cargo Register'!K127</x:f>
        <x:v>506.25</x:v>
      </x:c>
      <x:c r="L2367" s="18" t="n">
        <x:f>'05 Cargo Register'!N127</x:f>
        <x:v>22</x:v>
      </x:c>
      <x:c r="M2367" s="18" t="n">
        <x:f>'05 Cargo Register'!O127</x:f>
        <x:v>1402.5</x:v>
      </x:c>
      <x:c r="N2367" s="18" t="n">
        <x:f>J2367*K2367</x:f>
        <x:v>0</x:v>
      </x:c>
      <x:c r="O2367" s="18" t="n">
        <x:f>J2367*L2367</x:f>
        <x:v>0</x:v>
      </x:c>
      <x:c r="P2367" s="18" t="n">
        <x:f>J2367*M2367</x:f>
        <x:v>0</x:v>
      </x:c>
      <x:c r="Q2367" s="22" t="n">
        <x:f>'01 Controls'!$E$27*'02 Cargo Classes'!$M$12</x:f>
        <x:v>0</x:v>
      </x:c>
      <x:c r="R2367" s="22" t="n">
        <x:f>'01 Controls'!$F$27*'02 Cargo Classes'!$N$12</x:f>
        <x:v>0</x:v>
      </x:c>
      <x:c r="S2367" s="22" t="n">
        <x:f>'01 Controls'!$G$27*'02 Cargo Classes'!$O$12</x:f>
        <x:v>1.0499999999999998</x:v>
      </x:c>
      <x:c r="T2367" s="22" t="n">
        <x:f>'01 Controls'!$H$27*'02 Cargo Classes'!$P$12</x:f>
        <x:v>0.15</x:v>
      </x:c>
      <x:c r="U2367" s="22" t="n">
        <x:f>SUM(Q2367:T2367)</x:f>
        <x:v>1.1999999999999997</x:v>
      </x:c>
      <x:c r="V2367" s="18" t="n">
        <x:f>IF(U2367=0,0,N2367*Q2367/U2367)</x:f>
        <x:v>0</x:v>
      </x:c>
      <x:c r="W2367" s="18" t="n">
        <x:f>IF(U2367=0,0,P2367*Q2367/U2367)</x:f>
        <x:v>0</x:v>
      </x:c>
      <x:c r="X2367" s="18" t="n">
        <x:f>MAX(V2367,W2367*'01 Controls'!$E$12)</x:f>
        <x:v>0</x:v>
      </x:c>
      <x:c r="Y2367" s="18" t="n">
        <x:f>IF(U2367=0,0,N2367*R2367/U2367)</x:f>
        <x:v>0</x:v>
      </x:c>
      <x:c r="Z2367" s="18" t="n">
        <x:f>IF(U2367=0,0,P2367*R2367/U2367)</x:f>
        <x:v>0</x:v>
      </x:c>
      <x:c r="AA2367" s="18" t="n">
        <x:f>MAX(Y2367,Z2367*'01 Controls'!$E$13)</x:f>
        <x:v>0</x:v>
      </x:c>
      <x:c r="AB2367" s="18" t="n">
        <x:f>IF(U2367=0,0,N2367*S2367/U2367)</x:f>
        <x:v>0</x:v>
      </x:c>
      <x:c r="AC2367" s="18" t="n">
        <x:f>IF(U2367=0,0,P2367*S2367/U2367)</x:f>
        <x:v>0</x:v>
      </x:c>
      <x:c r="AD2367" s="18" t="n">
        <x:f>MAX(AB2367,AC2367*'01 Controls'!$E$14)</x:f>
        <x:v>0</x:v>
      </x:c>
      <x:c r="AE2367" s="18" t="n">
        <x:f>IF(U2367=0,0,N2367*T2367/U2367)</x:f>
        <x:v>0</x:v>
      </x:c>
      <x:c r="AF2367" s="18" t="n">
        <x:f>IF(U2367=0,0,P2367*T2367/U2367)</x:f>
        <x:v>0</x:v>
      </x:c>
      <x:c r="AG2367" s="18" t="n">
        <x:f>MAX(AE2367,AF2367*'01 Controls'!$E$15)</x:f>
        <x:v>0</x:v>
      </x:c>
      <x:c r="AH2367" s="18" t="n">
        <x:f>SUM(V2367,Y2367,AB2367,AE2367)</x:f>
        <x:v>0</x:v>
      </x:c>
      <x:c r="AI2367" s="18" t="n">
        <x:f>N2367-AH2367</x:f>
        <x:v>0</x:v>
      </x:c>
      <x:c r="AJ2367" s="18" t="n">
        <x:f>V2367*INDEX('07 Mode Capacity'!$P$6:$P$17,MATCH("AIR-"&amp;I2367,'07 Mode Capacity'!$C$6:$C$17,0))</x:f>
        <x:v>0</x:v>
      </x:c>
      <x:c r="AK2367" s="18" t="n">
        <x:f>Y2367*INDEX('07 Mode Capacity'!$P$6:$P$17,MATCH("OCEAN-"&amp;I2367,'07 Mode Capacity'!$C$6:$C$17,0))</x:f>
        <x:v>0</x:v>
      </x:c>
      <x:c r="AL2367" s="18" t="n">
        <x:f>AB2367*INDEX('07 Mode Capacity'!$P$6:$P$17,MATCH("LAND-"&amp;I2367,'07 Mode Capacity'!$C$6:$C$17,0))</x:f>
        <x:v>0</x:v>
      </x:c>
      <x:c r="AM2367" s="18" t="n">
        <x:f>AE2367*INDEX('07 Mode Capacity'!$P$6:$P$17,MATCH("INLAND-"&amp;I2367,'07 Mode Capacity'!$C$6:$C$17,0))</x:f>
        <x:v>0</x:v>
      </x:c>
      <x:c r="AN2367" s="18" t="n">
        <x:f>SUM(AJ2367:AM2367)</x:f>
        <x:v>0</x:v>
      </x:c>
      <x:c r="AO2367" s="17" t="n">
        <x:f>IF(N2367=0,1,AN2367/N2367)</x:f>
        <x:v>1</x:v>
      </x:c>
      <x:c r="AP2367" s="11" t="str">
        <x:f>IF(AO2367&gt;='01 Controls'!$E$16,"PASS","FAIL")</x:f>
        <x:v>PASS</x:v>
      </x:c>
      <x:c r="AQ2367" s="11" t="str">
        <x:v>UNQUANTIFIED</x:v>
      </x:c>
      <x:c r="AR2367" s="11" t="str">
        <x:v>Position-class planning record; serial item and receiver open</x:v>
      </x:c>
      <x:c r="AS2367" s="26"/>
      <x:c r="AT2367" s="26"/>
    </x:row>
    <x:row r="2368">
      <x:c r="C2368" s="11" t="str">
        <x:v>M3-A-AHW-LIN-18</x:v>
      </x:c>
      <x:c r="D2368" s="11" t="str">
        <x:v>M3</x:v>
      </x:c>
      <x:c r="E2368" s="11" t="str">
        <x:v>Inland flood</x:v>
      </x:c>
      <x:c r="F2368" s="11" t="str">
        <x:v>A-AHW</x:v>
      </x:c>
      <x:c r="G2368" s="11" t="str">
        <x:v>Aerial hazard-control wing</x:v>
      </x:c>
      <x:c r="H2368" s="11" t="str">
        <x:v>LIN-18</x:v>
      </x:c>
      <x:c r="I2368" s="19" t="n">
        <x:v>72</x:v>
      </x:c>
      <x:c r="J2368" s="21" t="n">
        <x:v>0</x:v>
      </x:c>
      <x:c r="K2368" s="18" t="n">
        <x:f>'05 Cargo Register'!K128</x:f>
        <x:v>112.5</x:v>
      </x:c>
      <x:c r="L2368" s="18" t="n">
        <x:f>'05 Cargo Register'!N128</x:f>
        <x:v>8</x:v>
      </x:c>
      <x:c r="M2368" s="18" t="n">
        <x:f>'05 Cargo Register'!O128</x:f>
        <x:v>352</x:v>
      </x:c>
      <x:c r="N2368" s="18" t="n">
        <x:f>J2368*K2368</x:f>
        <x:v>0</x:v>
      </x:c>
      <x:c r="O2368" s="18" t="n">
        <x:f>J2368*L2368</x:f>
        <x:v>0</x:v>
      </x:c>
      <x:c r="P2368" s="18" t="n">
        <x:f>J2368*M2368</x:f>
        <x:v>0</x:v>
      </x:c>
      <x:c r="Q2368" s="22" t="n">
        <x:f>'01 Controls'!$E$27*'02 Cargo Classes'!$M$13</x:f>
        <x:v>0</x:v>
      </x:c>
      <x:c r="R2368" s="22" t="n">
        <x:f>'01 Controls'!$F$27*'02 Cargo Classes'!$N$13</x:f>
        <x:v>0</x:v>
      </x:c>
      <x:c r="S2368" s="22" t="n">
        <x:f>'01 Controls'!$G$27*'02 Cargo Classes'!$O$13</x:f>
        <x:v>0.7</x:v>
      </x:c>
      <x:c r="T2368" s="22" t="n">
        <x:f>'01 Controls'!$H$27*'02 Cargo Classes'!$P$13</x:f>
        <x:v>0.25</x:v>
      </x:c>
      <x:c r="U2368" s="22" t="n">
        <x:f>SUM(Q2368:T2368)</x:f>
        <x:v>0.95</x:v>
      </x:c>
      <x:c r="V2368" s="18" t="n">
        <x:f>IF(U2368=0,0,N2368*Q2368/U2368)</x:f>
        <x:v>0</x:v>
      </x:c>
      <x:c r="W2368" s="18" t="n">
        <x:f>IF(U2368=0,0,P2368*Q2368/U2368)</x:f>
        <x:v>0</x:v>
      </x:c>
      <x:c r="X2368" s="18" t="n">
        <x:f>MAX(V2368,W2368*'01 Controls'!$E$12)</x:f>
        <x:v>0</x:v>
      </x:c>
      <x:c r="Y2368" s="18" t="n">
        <x:f>IF(U2368=0,0,N2368*R2368/U2368)</x:f>
        <x:v>0</x:v>
      </x:c>
      <x:c r="Z2368" s="18" t="n">
        <x:f>IF(U2368=0,0,P2368*R2368/U2368)</x:f>
        <x:v>0</x:v>
      </x:c>
      <x:c r="AA2368" s="18" t="n">
        <x:f>MAX(Y2368,Z2368*'01 Controls'!$E$13)</x:f>
        <x:v>0</x:v>
      </x:c>
      <x:c r="AB2368" s="18" t="n">
        <x:f>IF(U2368=0,0,N2368*S2368/U2368)</x:f>
        <x:v>0</x:v>
      </x:c>
      <x:c r="AC2368" s="18" t="n">
        <x:f>IF(U2368=0,0,P2368*S2368/U2368)</x:f>
        <x:v>0</x:v>
      </x:c>
      <x:c r="AD2368" s="18" t="n">
        <x:f>MAX(AB2368,AC2368*'01 Controls'!$E$14)</x:f>
        <x:v>0</x:v>
      </x:c>
      <x:c r="AE2368" s="18" t="n">
        <x:f>IF(U2368=0,0,N2368*T2368/U2368)</x:f>
        <x:v>0</x:v>
      </x:c>
      <x:c r="AF2368" s="18" t="n">
        <x:f>IF(U2368=0,0,P2368*T2368/U2368)</x:f>
        <x:v>0</x:v>
      </x:c>
      <x:c r="AG2368" s="18" t="n">
        <x:f>MAX(AE2368,AF2368*'01 Controls'!$E$15)</x:f>
        <x:v>0</x:v>
      </x:c>
      <x:c r="AH2368" s="18" t="n">
        <x:f>SUM(V2368,Y2368,AB2368,AE2368)</x:f>
        <x:v>0</x:v>
      </x:c>
      <x:c r="AI2368" s="18" t="n">
        <x:f>N2368-AH2368</x:f>
        <x:v>0</x:v>
      </x:c>
      <x:c r="AJ2368" s="18" t="n">
        <x:f>V2368*INDEX('07 Mode Capacity'!$P$6:$P$17,MATCH("AIR-"&amp;I2368,'07 Mode Capacity'!$C$6:$C$17,0))</x:f>
        <x:v>0</x:v>
      </x:c>
      <x:c r="AK2368" s="18" t="n">
        <x:f>Y2368*INDEX('07 Mode Capacity'!$P$6:$P$17,MATCH("OCEAN-"&amp;I2368,'07 Mode Capacity'!$C$6:$C$17,0))</x:f>
        <x:v>0</x:v>
      </x:c>
      <x:c r="AL2368" s="18" t="n">
        <x:f>AB2368*INDEX('07 Mode Capacity'!$P$6:$P$17,MATCH("LAND-"&amp;I2368,'07 Mode Capacity'!$C$6:$C$17,0))</x:f>
        <x:v>0</x:v>
      </x:c>
      <x:c r="AM2368" s="18" t="n">
        <x:f>AE2368*INDEX('07 Mode Capacity'!$P$6:$P$17,MATCH("INLAND-"&amp;I2368,'07 Mode Capacity'!$C$6:$C$17,0))</x:f>
        <x:v>0</x:v>
      </x:c>
      <x:c r="AN2368" s="18" t="n">
        <x:f>SUM(AJ2368:AM2368)</x:f>
        <x:v>0</x:v>
      </x:c>
      <x:c r="AO2368" s="17" t="n">
        <x:f>IF(N2368=0,1,AN2368/N2368)</x:f>
        <x:v>1</x:v>
      </x:c>
      <x:c r="AP2368" s="11" t="str">
        <x:f>IF(AO2368&gt;='01 Controls'!$E$16,"PASS","FAIL")</x:f>
        <x:v>PASS</x:v>
      </x:c>
      <x:c r="AQ2368" s="11" t="str">
        <x:v>UNQUANTIFIED</x:v>
      </x:c>
      <x:c r="AR2368" s="11" t="str">
        <x:v>Position-class planning record; serial item and receiver open</x:v>
      </x:c>
      <x:c r="AS2368" s="26"/>
      <x:c r="AT2368" s="26"/>
    </x:row>
    <x:row r="2369">
      <x:c r="C2369" s="11" t="str">
        <x:v>M3-A-AHW-BLK-08</x:v>
      </x:c>
      <x:c r="D2369" s="11" t="str">
        <x:v>M3</x:v>
      </x:c>
      <x:c r="E2369" s="11" t="str">
        <x:v>Inland flood</x:v>
      </x:c>
      <x:c r="F2369" s="11" t="str">
        <x:v>A-AHW</x:v>
      </x:c>
      <x:c r="G2369" s="11" t="str">
        <x:v>Aerial hazard-control wing</x:v>
      </x:c>
      <x:c r="H2369" s="11" t="str">
        <x:v>BLK-08</x:v>
      </x:c>
      <x:c r="I2369" s="19" t="n">
        <x:v>48</x:v>
      </x:c>
      <x:c r="J2369" s="21" t="n">
        <x:v>0</x:v>
      </x:c>
      <x:c r="K2369" s="18" t="n">
        <x:f>'05 Cargo Register'!K129</x:f>
        <x:v>56.25</x:v>
      </x:c>
      <x:c r="L2369" s="18" t="n">
        <x:f>'05 Cargo Register'!N129</x:f>
        <x:v>9</x:v>
      </x:c>
      <x:c r="M2369" s="18" t="n">
        <x:f>'05 Cargo Register'!O129</x:f>
        <x:v>459</x:v>
      </x:c>
      <x:c r="N2369" s="18" t="n">
        <x:f>J2369*K2369</x:f>
        <x:v>0</x:v>
      </x:c>
      <x:c r="O2369" s="18" t="n">
        <x:f>J2369*L2369</x:f>
        <x:v>0</x:v>
      </x:c>
      <x:c r="P2369" s="18" t="n">
        <x:f>J2369*M2369</x:f>
        <x:v>0</x:v>
      </x:c>
      <x:c r="Q2369" s="22" t="n">
        <x:f>'01 Controls'!$E$27*'02 Cargo Classes'!$M$14</x:f>
        <x:v>0.05</x:v>
      </x:c>
      <x:c r="R2369" s="22" t="n">
        <x:f>'01 Controls'!$F$27*'02 Cargo Classes'!$N$14</x:f>
        <x:v>0</x:v>
      </x:c>
      <x:c r="S2369" s="22" t="n">
        <x:f>'01 Controls'!$G$27*'02 Cargo Classes'!$O$14</x:f>
        <x:v>0.7</x:v>
      </x:c>
      <x:c r="T2369" s="22" t="n">
        <x:f>'01 Controls'!$H$27*'02 Cargo Classes'!$P$14</x:f>
        <x:v>0.125</x:v>
      </x:c>
      <x:c r="U2369" s="22" t="n">
        <x:f>SUM(Q2369:T2369)</x:f>
        <x:v>0.875</x:v>
      </x:c>
      <x:c r="V2369" s="18" t="n">
        <x:f>IF(U2369=0,0,N2369*Q2369/U2369)</x:f>
        <x:v>0</x:v>
      </x:c>
      <x:c r="W2369" s="18" t="n">
        <x:f>IF(U2369=0,0,P2369*Q2369/U2369)</x:f>
        <x:v>0</x:v>
      </x:c>
      <x:c r="X2369" s="18" t="n">
        <x:f>MAX(V2369,W2369*'01 Controls'!$E$12)</x:f>
        <x:v>0</x:v>
      </x:c>
      <x:c r="Y2369" s="18" t="n">
        <x:f>IF(U2369=0,0,N2369*R2369/U2369)</x:f>
        <x:v>0</x:v>
      </x:c>
      <x:c r="Z2369" s="18" t="n">
        <x:f>IF(U2369=0,0,P2369*R2369/U2369)</x:f>
        <x:v>0</x:v>
      </x:c>
      <x:c r="AA2369" s="18" t="n">
        <x:f>MAX(Y2369,Z2369*'01 Controls'!$E$13)</x:f>
        <x:v>0</x:v>
      </x:c>
      <x:c r="AB2369" s="18" t="n">
        <x:f>IF(U2369=0,0,N2369*S2369/U2369)</x:f>
        <x:v>0</x:v>
      </x:c>
      <x:c r="AC2369" s="18" t="n">
        <x:f>IF(U2369=0,0,P2369*S2369/U2369)</x:f>
        <x:v>0</x:v>
      </x:c>
      <x:c r="AD2369" s="18" t="n">
        <x:f>MAX(AB2369,AC2369*'01 Controls'!$E$14)</x:f>
        <x:v>0</x:v>
      </x:c>
      <x:c r="AE2369" s="18" t="n">
        <x:f>IF(U2369=0,0,N2369*T2369/U2369)</x:f>
        <x:v>0</x:v>
      </x:c>
      <x:c r="AF2369" s="18" t="n">
        <x:f>IF(U2369=0,0,P2369*T2369/U2369)</x:f>
        <x:v>0</x:v>
      </x:c>
      <x:c r="AG2369" s="18" t="n">
        <x:f>MAX(AE2369,AF2369*'01 Controls'!$E$15)</x:f>
        <x:v>0</x:v>
      </x:c>
      <x:c r="AH2369" s="18" t="n">
        <x:f>SUM(V2369,Y2369,AB2369,AE2369)</x:f>
        <x:v>0</x:v>
      </x:c>
      <x:c r="AI2369" s="18" t="n">
        <x:f>N2369-AH2369</x:f>
        <x:v>0</x:v>
      </x:c>
      <x:c r="AJ2369" s="18" t="n">
        <x:f>V2369*INDEX('07 Mode Capacity'!$P$6:$P$17,MATCH("AIR-"&amp;I2369,'07 Mode Capacity'!$C$6:$C$17,0))</x:f>
        <x:v>0</x:v>
      </x:c>
      <x:c r="AK2369" s="18" t="n">
        <x:f>Y2369*INDEX('07 Mode Capacity'!$P$6:$P$17,MATCH("OCEAN-"&amp;I2369,'07 Mode Capacity'!$C$6:$C$17,0))</x:f>
        <x:v>0</x:v>
      </x:c>
      <x:c r="AL2369" s="18" t="n">
        <x:f>AB2369*INDEX('07 Mode Capacity'!$P$6:$P$17,MATCH("LAND-"&amp;I2369,'07 Mode Capacity'!$C$6:$C$17,0))</x:f>
        <x:v>0</x:v>
      </x:c>
      <x:c r="AM2369" s="18" t="n">
        <x:f>AE2369*INDEX('07 Mode Capacity'!$P$6:$P$17,MATCH("INLAND-"&amp;I2369,'07 Mode Capacity'!$C$6:$C$17,0))</x:f>
        <x:v>0</x:v>
      </x:c>
      <x:c r="AN2369" s="18" t="n">
        <x:f>SUM(AJ2369:AM2369)</x:f>
        <x:v>0</x:v>
      </x:c>
      <x:c r="AO2369" s="17" t="n">
        <x:f>IF(N2369=0,1,AN2369/N2369)</x:f>
        <x:v>1</x:v>
      </x:c>
      <x:c r="AP2369" s="11" t="str">
        <x:f>IF(AO2369&gt;='01 Controls'!$E$16,"PASS","FAIL")</x:f>
        <x:v>PASS</x:v>
      </x:c>
      <x:c r="AQ2369" s="11" t="str">
        <x:v>UNQUANTIFIED</x:v>
      </x:c>
      <x:c r="AR2369" s="11" t="str">
        <x:v>Position-class planning record; serial item and receiver open</x:v>
      </x:c>
      <x:c r="AS2369" s="26"/>
      <x:c r="AT2369" s="26"/>
    </x:row>
    <x:row r="2370">
      <x:c r="C2370" s="11" t="str">
        <x:v>M3-A-AHW-OOG-80</x:v>
      </x:c>
      <x:c r="D2370" s="11" t="str">
        <x:v>M3</x:v>
      </x:c>
      <x:c r="E2370" s="11" t="str">
        <x:v>Inland flood</x:v>
      </x:c>
      <x:c r="F2370" s="11" t="str">
        <x:v>A-AHW</x:v>
      </x:c>
      <x:c r="G2370" s="11" t="str">
        <x:v>Aerial hazard-control wing</x:v>
      </x:c>
      <x:c r="H2370" s="11" t="str">
        <x:v>OOG-80</x:v>
      </x:c>
      <x:c r="I2370" s="19" t="n">
        <x:v>72</x:v>
      </x:c>
      <x:c r="J2370" s="21" t="n">
        <x:v>0</x:v>
      </x:c>
      <x:c r="K2370" s="18" t="n">
        <x:f>'05 Cargo Register'!K130</x:f>
        <x:v>562.5</x:v>
      </x:c>
      <x:c r="L2370" s="18" t="n">
        <x:f>'05 Cargo Register'!N130</x:f>
        <x:v>10</x:v>
      </x:c>
      <x:c r="M2370" s="18" t="n">
        <x:f>'05 Cargo Register'!O130</x:f>
        <x:v>1760</x:v>
      </x:c>
      <x:c r="N2370" s="18" t="n">
        <x:f>J2370*K2370</x:f>
        <x:v>0</x:v>
      </x:c>
      <x:c r="O2370" s="18" t="n">
        <x:f>J2370*L2370</x:f>
        <x:v>0</x:v>
      </x:c>
      <x:c r="P2370" s="18" t="n">
        <x:f>J2370*M2370</x:f>
        <x:v>0</x:v>
      </x:c>
      <x:c r="Q2370" s="22" t="n">
        <x:f>'01 Controls'!$E$27*'02 Cargo Classes'!$M$15</x:f>
        <x:v>0</x:v>
      </x:c>
      <x:c r="R2370" s="22" t="n">
        <x:f>'01 Controls'!$F$27*'02 Cargo Classes'!$N$15</x:f>
        <x:v>0</x:v>
      </x:c>
      <x:c r="S2370" s="22" t="n">
        <x:f>'01 Controls'!$G$27*'02 Cargo Classes'!$O$15</x:f>
        <x:v>0.42</x:v>
      </x:c>
      <x:c r="T2370" s="22" t="n">
        <x:f>'01 Controls'!$H$27*'02 Cargo Classes'!$P$15</x:f>
        <x:v>0.125</x:v>
      </x:c>
      <x:c r="U2370" s="22" t="n">
        <x:f>SUM(Q2370:T2370)</x:f>
        <x:v>0.5449999999999999</x:v>
      </x:c>
      <x:c r="V2370" s="18" t="n">
        <x:f>IF(U2370=0,0,N2370*Q2370/U2370)</x:f>
        <x:v>0</x:v>
      </x:c>
      <x:c r="W2370" s="18" t="n">
        <x:f>IF(U2370=0,0,P2370*Q2370/U2370)</x:f>
        <x:v>0</x:v>
      </x:c>
      <x:c r="X2370" s="18" t="n">
        <x:f>MAX(V2370,W2370*'01 Controls'!$E$12)</x:f>
        <x:v>0</x:v>
      </x:c>
      <x:c r="Y2370" s="18" t="n">
        <x:f>IF(U2370=0,0,N2370*R2370/U2370)</x:f>
        <x:v>0</x:v>
      </x:c>
      <x:c r="Z2370" s="18" t="n">
        <x:f>IF(U2370=0,0,P2370*R2370/U2370)</x:f>
        <x:v>0</x:v>
      </x:c>
      <x:c r="AA2370" s="18" t="n">
        <x:f>MAX(Y2370,Z2370*'01 Controls'!$E$13)</x:f>
        <x:v>0</x:v>
      </x:c>
      <x:c r="AB2370" s="18" t="n">
        <x:f>IF(U2370=0,0,N2370*S2370/U2370)</x:f>
        <x:v>0</x:v>
      </x:c>
      <x:c r="AC2370" s="18" t="n">
        <x:f>IF(U2370=0,0,P2370*S2370/U2370)</x:f>
        <x:v>0</x:v>
      </x:c>
      <x:c r="AD2370" s="18" t="n">
        <x:f>MAX(AB2370,AC2370*'01 Controls'!$E$14)</x:f>
        <x:v>0</x:v>
      </x:c>
      <x:c r="AE2370" s="18" t="n">
        <x:f>IF(U2370=0,0,N2370*T2370/U2370)</x:f>
        <x:v>0</x:v>
      </x:c>
      <x:c r="AF2370" s="18" t="n">
        <x:f>IF(U2370=0,0,P2370*T2370/U2370)</x:f>
        <x:v>0</x:v>
      </x:c>
      <x:c r="AG2370" s="18" t="n">
        <x:f>MAX(AE2370,AF2370*'01 Controls'!$E$15)</x:f>
        <x:v>0</x:v>
      </x:c>
      <x:c r="AH2370" s="18" t="n">
        <x:f>SUM(V2370,Y2370,AB2370,AE2370)</x:f>
        <x:v>0</x:v>
      </x:c>
      <x:c r="AI2370" s="18" t="n">
        <x:f>N2370-AH2370</x:f>
        <x:v>0</x:v>
      </x:c>
      <x:c r="AJ2370" s="18" t="n">
        <x:f>V2370*INDEX('07 Mode Capacity'!$P$6:$P$17,MATCH("AIR-"&amp;I2370,'07 Mode Capacity'!$C$6:$C$17,0))</x:f>
        <x:v>0</x:v>
      </x:c>
      <x:c r="AK2370" s="18" t="n">
        <x:f>Y2370*INDEX('07 Mode Capacity'!$P$6:$P$17,MATCH("OCEAN-"&amp;I2370,'07 Mode Capacity'!$C$6:$C$17,0))</x:f>
        <x:v>0</x:v>
      </x:c>
      <x:c r="AL2370" s="18" t="n">
        <x:f>AB2370*INDEX('07 Mode Capacity'!$P$6:$P$17,MATCH("LAND-"&amp;I2370,'07 Mode Capacity'!$C$6:$C$17,0))</x:f>
        <x:v>0</x:v>
      </x:c>
      <x:c r="AM2370" s="18" t="n">
        <x:f>AE2370*INDEX('07 Mode Capacity'!$P$6:$P$17,MATCH("INLAND-"&amp;I2370,'07 Mode Capacity'!$C$6:$C$17,0))</x:f>
        <x:v>0</x:v>
      </x:c>
      <x:c r="AN2370" s="18" t="n">
        <x:f>SUM(AJ2370:AM2370)</x:f>
        <x:v>0</x:v>
      </x:c>
      <x:c r="AO2370" s="17" t="n">
        <x:f>IF(N2370=0,1,AN2370/N2370)</x:f>
        <x:v>1</x:v>
      </x:c>
      <x:c r="AP2370" s="11" t="str">
        <x:f>IF(AO2370&gt;='01 Controls'!$E$16,"PASS","FAIL")</x:f>
        <x:v>PASS</x:v>
      </x:c>
      <x:c r="AQ2370" s="11" t="str">
        <x:v>UNQUANTIFIED</x:v>
      </x:c>
      <x:c r="AR2370" s="11" t="str">
        <x:v>Position-class planning record; serial item and receiver open</x:v>
      </x:c>
      <x:c r="AS2370" s="26"/>
      <x:c r="AT2370" s="26"/>
    </x:row>
    <x:row r="2371">
      <x:c r="C2371" s="11" t="str">
        <x:v>M3-A-TDG-APL-45</x:v>
      </x:c>
      <x:c r="D2371" s="11" t="str">
        <x:v>M3</x:v>
      </x:c>
      <x:c r="E2371" s="11" t="str">
        <x:v>Inland flood</x:v>
      </x:c>
      <x:c r="F2371" s="11" t="str">
        <x:v>A-TDG</x:v>
      </x:c>
      <x:c r="G2371" s="11" t="str">
        <x:v>Tactical distribution group</x:v>
      </x:c>
      <x:c r="H2371" s="11" t="str">
        <x:v>APL-45</x:v>
      </x:c>
      <x:c r="I2371" s="19" t="n">
        <x:v>24</x:v>
      </x:c>
      <x:c r="J2371" s="21" t="n">
        <x:v>4</x:v>
      </x:c>
      <x:c r="K2371" s="18" t="n">
        <x:f>'05 Cargo Register'!K131</x:f>
        <x:v>225</x:v>
      </x:c>
      <x:c r="L2371" s="18" t="n">
        <x:f>'05 Cargo Register'!N131</x:f>
        <x:v>59</x:v>
      </x:c>
      <x:c r="M2371" s="18" t="n">
        <x:f>'05 Cargo Register'!O131</x:f>
        <x:v>442.5</x:v>
      </x:c>
      <x:c r="N2371" s="18" t="n">
        <x:f>J2371*K2371</x:f>
        <x:v>900</x:v>
      </x:c>
      <x:c r="O2371" s="18" t="n">
        <x:f>J2371*L2371</x:f>
        <x:v>236</x:v>
      </x:c>
      <x:c r="P2371" s="18" t="n">
        <x:f>J2371*M2371</x:f>
        <x:v>1770</x:v>
      </x:c>
      <x:c r="Q2371" s="22" t="n">
        <x:f>'01 Controls'!$E$27*'02 Cargo Classes'!$M$6</x:f>
        <x:v>0.15000000000000002</x:v>
      </x:c>
      <x:c r="R2371" s="22" t="n">
        <x:f>'01 Controls'!$F$27*'02 Cargo Classes'!$N$6</x:f>
        <x:v>0</x:v>
      </x:c>
      <x:c r="S2371" s="22" t="n">
        <x:f>'01 Controls'!$G$27*'02 Cargo Classes'!$O$6</x:f>
        <x:v>0.7</x:v>
      </x:c>
      <x:c r="T2371" s="22" t="n">
        <x:f>'01 Controls'!$H$27*'02 Cargo Classes'!$P$6</x:f>
        <x:v>0.075</x:v>
      </x:c>
      <x:c r="U2371" s="22" t="n">
        <x:f>SUM(Q2371:T2371)</x:f>
        <x:v>0.9249999999999999</x:v>
      </x:c>
      <x:c r="V2371" s="18" t="n">
        <x:f>IF(U2371=0,0,N2371*Q2371/U2371)</x:f>
        <x:v>145.945945945946</x:v>
      </x:c>
      <x:c r="W2371" s="18" t="n">
        <x:f>IF(U2371=0,0,P2371*Q2371/U2371)</x:f>
        <x:v>287.0270270270271</x:v>
      </x:c>
      <x:c r="X2371" s="18" t="n">
        <x:f>MAX(V2371,W2371*'01 Controls'!$E$12)</x:f>
        <x:v>145.945945945946</x:v>
      </x:c>
      <x:c r="Y2371" s="18" t="n">
        <x:f>IF(U2371=0,0,N2371*R2371/U2371)</x:f>
        <x:v>0</x:v>
      </x:c>
      <x:c r="Z2371" s="18" t="n">
        <x:f>IF(U2371=0,0,P2371*R2371/U2371)</x:f>
        <x:v>0</x:v>
      </x:c>
      <x:c r="AA2371" s="18" t="n">
        <x:f>MAX(Y2371,Z2371*'01 Controls'!$E$13)</x:f>
        <x:v>0</x:v>
      </x:c>
      <x:c r="AB2371" s="18" t="n">
        <x:f>IF(U2371=0,0,N2371*S2371/U2371)</x:f>
        <x:v>681.0810810810812</x:v>
      </x:c>
      <x:c r="AC2371" s="18" t="n">
        <x:f>IF(U2371=0,0,P2371*S2371/U2371)</x:f>
        <x:v>1339.4594594594596</x:v>
      </x:c>
      <x:c r="AD2371" s="18" t="n">
        <x:f>MAX(AB2371,AC2371*'01 Controls'!$E$14)</x:f>
        <x:v>681.0810810810812</x:v>
      </x:c>
      <x:c r="AE2371" s="18" t="n">
        <x:f>IF(U2371=0,0,N2371*T2371/U2371)</x:f>
        <x:v>72.97297297297298</x:v>
      </x:c>
      <x:c r="AF2371" s="18" t="n">
        <x:f>IF(U2371=0,0,P2371*T2371/U2371)</x:f>
        <x:v>143.51351351351352</x:v>
      </x:c>
      <x:c r="AG2371" s="18" t="n">
        <x:f>MAX(AE2371,AF2371*'01 Controls'!$E$15)</x:f>
        <x:v>72.97297297297298</x:v>
      </x:c>
      <x:c r="AH2371" s="18" t="n">
        <x:f>SUM(V2371,Y2371,AB2371,AE2371)</x:f>
        <x:v>900.0000000000001</x:v>
      </x:c>
      <x:c r="AI2371" s="18" t="n">
        <x:f>N2371-AH2371</x:f>
        <x:v>-1.1368683772161603e-13</x:v>
      </x:c>
      <x:c r="AJ2371" s="18" t="n">
        <x:f>V2371*INDEX('07 Mode Capacity'!$P$6:$P$17,MATCH("AIR-"&amp;I2371,'07 Mode Capacity'!$C$6:$C$17,0))</x:f>
        <x:v>29.614485576483666</x:v>
      </x:c>
      <x:c r="AK2371" s="18" t="n">
        <x:f>Y2371*INDEX('07 Mode Capacity'!$P$6:$P$17,MATCH("OCEAN-"&amp;I2371,'07 Mode Capacity'!$C$6:$C$17,0))</x:f>
        <x:v>0</x:v>
      </x:c>
      <x:c r="AL2371" s="18" t="n">
        <x:f>AB2371*INDEX('07 Mode Capacity'!$P$6:$P$17,MATCH("LAND-"&amp;I2371,'07 Mode Capacity'!$C$6:$C$17,0))</x:f>
        <x:v>260.51414300238923</x:v>
      </x:c>
      <x:c r="AM2371" s="18" t="n">
        <x:f>AE2371*INDEX('07 Mode Capacity'!$P$6:$P$17,MATCH("INLAND-"&amp;I2371,'07 Mode Capacity'!$C$6:$C$17,0))</x:f>
        <x:v>72.97297297297298</x:v>
      </x:c>
      <x:c r="AN2371" s="18" t="n">
        <x:f>SUM(AJ2371:AM2371)</x:f>
        <x:v>363.1016015518459</x:v>
      </x:c>
      <x:c r="AO2371" s="17" t="n">
        <x:f>IF(N2371=0,1,AN2371/N2371)</x:f>
        <x:v>0.40344622394649543</x:v>
      </x:c>
      <x:c r="AP2371" s="11" t="str">
        <x:f>IF(AO2371&gt;='01 Controls'!$E$16,"PASS","FAIL")</x:f>
        <x:v>FAIL</x:v>
      </x:c>
      <x:c r="AQ2371" s="11" t="str">
        <x:v>UNQUANTIFIED</x:v>
      </x:c>
      <x:c r="AR2371" s="11" t="str">
        <x:v>Position-class planning record; serial item and receiver open</x:v>
      </x:c>
      <x:c r="AS2371" s="26"/>
      <x:c r="AT2371" s="26"/>
    </x:row>
    <x:row r="2372">
      <x:c r="C2372" s="11" t="str">
        <x:v>M3-A-TDG-ISO-18</x:v>
      </x:c>
      <x:c r="D2372" s="11" t="str">
        <x:v>M3</x:v>
      </x:c>
      <x:c r="E2372" s="11" t="str">
        <x:v>Inland flood</x:v>
      </x:c>
      <x:c r="F2372" s="11" t="str">
        <x:v>A-TDG</x:v>
      </x:c>
      <x:c r="G2372" s="11" t="str">
        <x:v>Tactical distribution group</x:v>
      </x:c>
      <x:c r="H2372" s="11" t="str">
        <x:v>ISO-18</x:v>
      </x:c>
      <x:c r="I2372" s="19" t="n">
        <x:v>48</x:v>
      </x:c>
      <x:c r="J2372" s="21" t="n">
        <x:v>4</x:v>
      </x:c>
      <x:c r="K2372" s="18" t="n">
        <x:f>'05 Cargo Register'!K132</x:f>
        <x:v>337.5</x:v>
      </x:c>
      <x:c r="L2372" s="18" t="n">
        <x:f>'05 Cargo Register'!N132</x:f>
        <x:v>23</x:v>
      </x:c>
      <x:c r="M2372" s="18" t="n">
        <x:f>'05 Cargo Register'!O132</x:f>
        <x:v>607.2</x:v>
      </x:c>
      <x:c r="N2372" s="18" t="n">
        <x:f>J2372*K2372</x:f>
        <x:v>1350</x:v>
      </x:c>
      <x:c r="O2372" s="18" t="n">
        <x:f>J2372*L2372</x:f>
        <x:v>92</x:v>
      </x:c>
      <x:c r="P2372" s="18" t="n">
        <x:f>J2372*M2372</x:f>
        <x:v>2428.8</x:v>
      </x:c>
      <x:c r="Q2372" s="22" t="n">
        <x:f>'01 Controls'!$E$27*'02 Cargo Classes'!$M$7</x:f>
        <x:v>0.010000000000000002</x:v>
      </x:c>
      <x:c r="R2372" s="22" t="n">
        <x:f>'01 Controls'!$F$27*'02 Cargo Classes'!$N$7</x:f>
        <x:v>0</x:v>
      </x:c>
      <x:c r="S2372" s="22" t="n">
        <x:f>'01 Controls'!$G$27*'02 Cargo Classes'!$O$7</x:f>
        <x:v>0.84</x:v>
      </x:c>
      <x:c r="T2372" s="22" t="n">
        <x:f>'01 Controls'!$H$27*'02 Cargo Classes'!$P$7</x:f>
        <x:v>0.2</x:v>
      </x:c>
      <x:c r="U2372" s="22" t="n">
        <x:f>SUM(Q2372:T2372)</x:f>
        <x:v>1.05</x:v>
      </x:c>
      <x:c r="V2372" s="18" t="n">
        <x:f>IF(U2372=0,0,N2372*Q2372/U2372)</x:f>
        <x:v>12.857142857142858</x:v>
      </x:c>
      <x:c r="W2372" s="18" t="n">
        <x:f>IF(U2372=0,0,P2372*Q2372/U2372)</x:f>
        <x:v>23.13142857142858</x:v>
      </x:c>
      <x:c r="X2372" s="18" t="n">
        <x:f>MAX(V2372,W2372*'01 Controls'!$E$12)</x:f>
        <x:v>12.857142857142858</x:v>
      </x:c>
      <x:c r="Y2372" s="18" t="n">
        <x:f>IF(U2372=0,0,N2372*R2372/U2372)</x:f>
        <x:v>0</x:v>
      </x:c>
      <x:c r="Z2372" s="18" t="n">
        <x:f>IF(U2372=0,0,P2372*R2372/U2372)</x:f>
        <x:v>0</x:v>
      </x:c>
      <x:c r="AA2372" s="18" t="n">
        <x:f>MAX(Y2372,Z2372*'01 Controls'!$E$13)</x:f>
        <x:v>0</x:v>
      </x:c>
      <x:c r="AB2372" s="18" t="n">
        <x:f>IF(U2372=0,0,N2372*S2372/U2372)</x:f>
        <x:v>1080</x:v>
      </x:c>
      <x:c r="AC2372" s="18" t="n">
        <x:f>IF(U2372=0,0,P2372*S2372/U2372)</x:f>
        <x:v>1943.04</x:v>
      </x:c>
      <x:c r="AD2372" s="18" t="n">
        <x:f>MAX(AB2372,AC2372*'01 Controls'!$E$14)</x:f>
        <x:v>1080</x:v>
      </x:c>
      <x:c r="AE2372" s="18" t="n">
        <x:f>IF(U2372=0,0,N2372*T2372/U2372)</x:f>
        <x:v>257.1428571428571</x:v>
      </x:c>
      <x:c r="AF2372" s="18" t="n">
        <x:f>IF(U2372=0,0,P2372*T2372/U2372)</x:f>
        <x:v>462.62857142857143</x:v>
      </x:c>
      <x:c r="AG2372" s="18" t="n">
        <x:f>MAX(AE2372,AF2372*'01 Controls'!$E$15)</x:f>
        <x:v>257.1428571428571</x:v>
      </x:c>
      <x:c r="AH2372" s="18" t="n">
        <x:f>SUM(V2372,Y2372,AB2372,AE2372)</x:f>
        <x:v>1350</x:v>
      </x:c>
      <x:c r="AI2372" s="18" t="n">
        <x:f>N2372-AH2372</x:f>
        <x:v>0</x:v>
      </x:c>
      <x:c r="AJ2372" s="18" t="n">
        <x:f>V2372*INDEX('07 Mode Capacity'!$P$6:$P$17,MATCH("AIR-"&amp;I2372,'07 Mode Capacity'!$C$6:$C$17,0))</x:f>
        <x:v>3.6043156065766198</x:v>
      </x:c>
      <x:c r="AK2372" s="18" t="n">
        <x:f>Y2372*INDEX('07 Mode Capacity'!$P$6:$P$17,MATCH("OCEAN-"&amp;I2372,'07 Mode Capacity'!$C$6:$C$17,0))</x:f>
        <x:v>0</x:v>
      </x:c>
      <x:c r="AL2372" s="18" t="n">
        <x:f>AB2372*INDEX('07 Mode Capacity'!$P$6:$P$17,MATCH("LAND-"&amp;I2372,'07 Mode Capacity'!$C$6:$C$17,0))</x:f>
        <x:v>131.81169907571086</x:v>
      </x:c>
      <x:c r="AM2372" s="18" t="n">
        <x:f>AE2372*INDEX('07 Mode Capacity'!$P$6:$P$17,MATCH("INLAND-"&amp;I2372,'07 Mode Capacity'!$C$6:$C$17,0))</x:f>
        <x:v>162.31740894762532</x:v>
      </x:c>
      <x:c r="AN2372" s="18" t="n">
        <x:f>SUM(AJ2372:AM2372)</x:f>
        <x:v>297.7334236299128</x:v>
      </x:c>
      <x:c r="AO2372" s="17" t="n">
        <x:f>IF(N2372=0,1,AN2372/N2372)</x:f>
        <x:v>0.22054327676289837</x:v>
      </x:c>
      <x:c r="AP2372" s="11" t="str">
        <x:f>IF(AO2372&gt;='01 Controls'!$E$16,"PASS","FAIL")</x:f>
        <x:v>FAIL</x:v>
      </x:c>
      <x:c r="AQ2372" s="11" t="str">
        <x:v>UNQUANTIFIED</x:v>
      </x:c>
      <x:c r="AR2372" s="11" t="str">
        <x:v>Position-class planning record; serial item and receiver open</x:v>
      </x:c>
      <x:c r="AS2372" s="26"/>
      <x:c r="AT2372" s="26"/>
    </x:row>
    <x:row r="2373">
      <x:c r="C2373" s="11" t="str">
        <x:v>M3-A-TDG-COL-12</x:v>
      </x:c>
      <x:c r="D2373" s="11" t="str">
        <x:v>M3</x:v>
      </x:c>
      <x:c r="E2373" s="11" t="str">
        <x:v>Inland flood</x:v>
      </x:c>
      <x:c r="F2373" s="11" t="str">
        <x:v>A-TDG</x:v>
      </x:c>
      <x:c r="G2373" s="11" t="str">
        <x:v>Tactical distribution group</x:v>
      </x:c>
      <x:c r="H2373" s="11" t="str">
        <x:v>COL-12</x:v>
      </x:c>
      <x:c r="I2373" s="19" t="n">
        <x:v>24</x:v>
      </x:c>
      <x:c r="J2373" s="21" t="n">
        <x:v>4</x:v>
      </x:c>
      <x:c r="K2373" s="18" t="n">
        <x:f>'05 Cargo Register'!K133</x:f>
        <x:v>84.375</x:v>
      </x:c>
      <x:c r="L2373" s="18" t="n">
        <x:f>'05 Cargo Register'!N133</x:f>
        <x:v>9</x:v>
      </x:c>
      <x:c r="M2373" s="18" t="n">
        <x:f>'05 Cargo Register'!O133</x:f>
        <x:v>237.60000000000002</x:v>
      </x:c>
      <x:c r="N2373" s="18" t="n">
        <x:f>J2373*K2373</x:f>
        <x:v>337.5</x:v>
      </x:c>
      <x:c r="O2373" s="18" t="n">
        <x:f>J2373*L2373</x:f>
        <x:v>36</x:v>
      </x:c>
      <x:c r="P2373" s="18" t="n">
        <x:f>J2373*M2373</x:f>
        <x:v>950.4000000000001</x:v>
      </x:c>
      <x:c r="Q2373" s="22" t="n">
        <x:f>'01 Controls'!$E$27*'02 Cargo Classes'!$M$8</x:f>
        <x:v>0.1</x:v>
      </x:c>
      <x:c r="R2373" s="22" t="n">
        <x:f>'01 Controls'!$F$27*'02 Cargo Classes'!$N$8</x:f>
        <x:v>0</x:v>
      </x:c>
      <x:c r="S2373" s="22" t="n">
        <x:f>'01 Controls'!$G$27*'02 Cargo Classes'!$O$8</x:f>
        <x:v>0.84</x:v>
      </x:c>
      <x:c r="T2373" s="22" t="n">
        <x:f>'01 Controls'!$H$27*'02 Cargo Classes'!$P$8</x:f>
        <x:v>0.05</x:v>
      </x:c>
      <x:c r="U2373" s="22" t="n">
        <x:f>SUM(Q2373:T2373)</x:f>
        <x:v>0.99</x:v>
      </x:c>
      <x:c r="V2373" s="18" t="n">
        <x:f>IF(U2373=0,0,N2373*Q2373/U2373)</x:f>
        <x:v>34.09090909090909</x:v>
      </x:c>
      <x:c r="W2373" s="18" t="n">
        <x:f>IF(U2373=0,0,P2373*Q2373/U2373)</x:f>
        <x:v>96.00000000000003</x:v>
      </x:c>
      <x:c r="X2373" s="18" t="n">
        <x:f>MAX(V2373,W2373*'01 Controls'!$E$12)</x:f>
        <x:v>34.09090909090909</x:v>
      </x:c>
      <x:c r="Y2373" s="18" t="n">
        <x:f>IF(U2373=0,0,N2373*R2373/U2373)</x:f>
        <x:v>0</x:v>
      </x:c>
      <x:c r="Z2373" s="18" t="n">
        <x:f>IF(U2373=0,0,P2373*R2373/U2373)</x:f>
        <x:v>0</x:v>
      </x:c>
      <x:c r="AA2373" s="18" t="n">
        <x:f>MAX(Y2373,Z2373*'01 Controls'!$E$13)</x:f>
        <x:v>0</x:v>
      </x:c>
      <x:c r="AB2373" s="18" t="n">
        <x:f>IF(U2373=0,0,N2373*S2373/U2373)</x:f>
        <x:v>286.3636363636364</x:v>
      </x:c>
      <x:c r="AC2373" s="18" t="n">
        <x:f>IF(U2373=0,0,P2373*S2373/U2373)</x:f>
        <x:v>806.4</x:v>
      </x:c>
      <x:c r="AD2373" s="18" t="n">
        <x:f>MAX(AB2373,AC2373*'01 Controls'!$E$14)</x:f>
        <x:v>286.3636363636364</x:v>
      </x:c>
      <x:c r="AE2373" s="18" t="n">
        <x:f>IF(U2373=0,0,N2373*T2373/U2373)</x:f>
        <x:v>17.045454545454547</x:v>
      </x:c>
      <x:c r="AF2373" s="18" t="n">
        <x:f>IF(U2373=0,0,P2373*T2373/U2373)</x:f>
        <x:v>48.000000000000014</x:v>
      </x:c>
      <x:c r="AG2373" s="18" t="n">
        <x:f>MAX(AE2373,AF2373*'01 Controls'!$E$15)</x:f>
        <x:v>17.045454545454547</x:v>
      </x:c>
      <x:c r="AH2373" s="18" t="n">
        <x:f>SUM(V2373,Y2373,AB2373,AE2373)</x:f>
        <x:v>337.50000000000006</x:v>
      </x:c>
      <x:c r="AI2373" s="18" t="n">
        <x:f>N2373-AH2373</x:f>
        <x:v>-5.684341886080802e-14</x:v>
      </x:c>
      <x:c r="AJ2373" s="18" t="n">
        <x:f>V2373*INDEX('07 Mode Capacity'!$P$6:$P$17,MATCH("AIR-"&amp;I2373,'07 Mode Capacity'!$C$6:$C$17,0))</x:f>
        <x:v>6.917525039961461</x:v>
      </x:c>
      <x:c r="AK2373" s="18" t="n">
        <x:f>Y2373*INDEX('07 Mode Capacity'!$P$6:$P$17,MATCH("OCEAN-"&amp;I2373,'07 Mode Capacity'!$C$6:$C$17,0))</x:f>
        <x:v>0</x:v>
      </x:c>
      <x:c r="AL2373" s="18" t="n">
        <x:f>AB2373*INDEX('07 Mode Capacity'!$P$6:$P$17,MATCH("LAND-"&amp;I2373,'07 Mode Capacity'!$C$6:$C$17,0))</x:f>
        <x:v>109.53435558055003</x:v>
      </x:c>
      <x:c r="AM2373" s="18" t="n">
        <x:f>AE2373*INDEX('07 Mode Capacity'!$P$6:$P$17,MATCH("INLAND-"&amp;I2373,'07 Mode Capacity'!$C$6:$C$17,0))</x:f>
        <x:v>17.045454545454547</x:v>
      </x:c>
      <x:c r="AN2373" s="18" t="n">
        <x:f>SUM(AJ2373:AM2373)</x:f>
        <x:v>133.49733516596604</x:v>
      </x:c>
      <x:c r="AO2373" s="17" t="n">
        <x:f>IF(N2373=0,1,AN2373/N2373)</x:f>
        <x:v>0.39554765975101047</x:v>
      </x:c>
      <x:c r="AP2373" s="11" t="str">
        <x:f>IF(AO2373&gt;='01 Controls'!$E$16,"PASS","FAIL")</x:f>
        <x:v>FAIL</x:v>
      </x:c>
      <x:c r="AQ2373" s="11" t="str">
        <x:v>UNQUANTIFIED</x:v>
      </x:c>
      <x:c r="AR2373" s="11" t="str">
        <x:v>Position-class planning record; serial item and receiver open</x:v>
      </x:c>
      <x:c r="AS2373" s="26"/>
      <x:c r="AT2373" s="26"/>
    </x:row>
    <x:row r="2374">
      <x:c r="C2374" s="11" t="str">
        <x:v>M3-A-TDG-BAT-22</x:v>
      </x:c>
      <x:c r="D2374" s="11" t="str">
        <x:v>M3</x:v>
      </x:c>
      <x:c r="E2374" s="11" t="str">
        <x:v>Inland flood</x:v>
      </x:c>
      <x:c r="F2374" s="11" t="str">
        <x:v>A-TDG</x:v>
      </x:c>
      <x:c r="G2374" s="11" t="str">
        <x:v>Tactical distribution group</x:v>
      </x:c>
      <x:c r="H2374" s="11" t="str">
        <x:v>BAT-22</x:v>
      </x:c>
      <x:c r="I2374" s="19" t="n">
        <x:v>48</x:v>
      </x:c>
      <x:c r="J2374" s="21" t="n">
        <x:v>4</x:v>
      </x:c>
      <x:c r="K2374" s="18" t="n">
        <x:f>'05 Cargo Register'!K134</x:f>
        <x:v>225</x:v>
      </x:c>
      <x:c r="L2374" s="18" t="n">
        <x:f>'05 Cargo Register'!N134</x:f>
        <x:v>13</x:v>
      </x:c>
      <x:c r="M2374" s="18" t="n">
        <x:f>'05 Cargo Register'!O134</x:f>
        <x:v>343.20000000000005</x:v>
      </x:c>
      <x:c r="N2374" s="18" t="n">
        <x:f>J2374*K2374</x:f>
        <x:v>900</x:v>
      </x:c>
      <x:c r="O2374" s="18" t="n">
        <x:f>J2374*L2374</x:f>
        <x:v>52</x:v>
      </x:c>
      <x:c r="P2374" s="18" t="n">
        <x:f>J2374*M2374</x:f>
        <x:v>1372.8000000000002</x:v>
      </x:c>
      <x:c r="Q2374" s="22" t="n">
        <x:f>'01 Controls'!$E$27*'02 Cargo Classes'!$M$9</x:f>
        <x:v>0</x:v>
      </x:c>
      <x:c r="R2374" s="22" t="n">
        <x:f>'01 Controls'!$F$27*'02 Cargo Classes'!$N$9</x:f>
        <x:v>0</x:v>
      </x:c>
      <x:c r="S2374" s="22" t="n">
        <x:f>'01 Controls'!$G$27*'02 Cargo Classes'!$O$9</x:f>
        <x:v>0.7</x:v>
      </x:c>
      <x:c r="T2374" s="22" t="n">
        <x:f>'01 Controls'!$H$27*'02 Cargo Classes'!$P$9</x:f>
        <x:v>0.125</x:v>
      </x:c>
      <x:c r="U2374" s="22" t="n">
        <x:f>SUM(Q2374:T2374)</x:f>
        <x:v>0.825</x:v>
      </x:c>
      <x:c r="V2374" s="18" t="n">
        <x:f>IF(U2374=0,0,N2374*Q2374/U2374)</x:f>
        <x:v>0</x:v>
      </x:c>
      <x:c r="W2374" s="18" t="n">
        <x:f>IF(U2374=0,0,P2374*Q2374/U2374)</x:f>
        <x:v>0</x:v>
      </x:c>
      <x:c r="X2374" s="18" t="n">
        <x:f>MAX(V2374,W2374*'01 Controls'!$E$12)</x:f>
        <x:v>0</x:v>
      </x:c>
      <x:c r="Y2374" s="18" t="n">
        <x:f>IF(U2374=0,0,N2374*R2374/U2374)</x:f>
        <x:v>0</x:v>
      </x:c>
      <x:c r="Z2374" s="18" t="n">
        <x:f>IF(U2374=0,0,P2374*R2374/U2374)</x:f>
        <x:v>0</x:v>
      </x:c>
      <x:c r="AA2374" s="18" t="n">
        <x:f>MAX(Y2374,Z2374*'01 Controls'!$E$13)</x:f>
        <x:v>0</x:v>
      </x:c>
      <x:c r="AB2374" s="18" t="n">
        <x:f>IF(U2374=0,0,N2374*S2374/U2374)</x:f>
        <x:v>763.6363636363636</x:v>
      </x:c>
      <x:c r="AC2374" s="18" t="n">
        <x:f>IF(U2374=0,0,P2374*S2374/U2374)</x:f>
        <x:v>1164.8000000000002</x:v>
      </x:c>
      <x:c r="AD2374" s="18" t="n">
        <x:f>MAX(AB2374,AC2374*'01 Controls'!$E$14)</x:f>
        <x:v>763.6363636363636</x:v>
      </x:c>
      <x:c r="AE2374" s="18" t="n">
        <x:f>IF(U2374=0,0,N2374*T2374/U2374)</x:f>
        <x:v>136.36363636363637</x:v>
      </x:c>
      <x:c r="AF2374" s="18" t="n">
        <x:f>IF(U2374=0,0,P2374*T2374/U2374)</x:f>
        <x:v>208.00000000000003</x:v>
      </x:c>
      <x:c r="AG2374" s="18" t="n">
        <x:f>MAX(AE2374,AF2374*'01 Controls'!$E$15)</x:f>
        <x:v>136.36363636363637</x:v>
      </x:c>
      <x:c r="AH2374" s="18" t="n">
        <x:f>SUM(V2374,Y2374,AB2374,AE2374)</x:f>
        <x:v>900</x:v>
      </x:c>
      <x:c r="AI2374" s="18" t="n">
        <x:f>N2374-AH2374</x:f>
        <x:v>0</x:v>
      </x:c>
      <x:c r="AJ2374" s="18" t="n">
        <x:f>V2374*INDEX('07 Mode Capacity'!$P$6:$P$17,MATCH("AIR-"&amp;I2374,'07 Mode Capacity'!$C$6:$C$17,0))</x:f>
        <x:v>0</x:v>
      </x:c>
      <x:c r="AK2374" s="18" t="n">
        <x:f>Y2374*INDEX('07 Mode Capacity'!$P$6:$P$17,MATCH("OCEAN-"&amp;I2374,'07 Mode Capacity'!$C$6:$C$17,0))</x:f>
        <x:v>0</x:v>
      </x:c>
      <x:c r="AL2374" s="18" t="n">
        <x:f>AB2374*INDEX('07 Mode Capacity'!$P$6:$P$17,MATCH("LAND-"&amp;I2374,'07 Mode Capacity'!$C$6:$C$17,0))</x:f>
        <x:v>93.20019126565415</x:v>
      </x:c>
      <x:c r="AM2374" s="18" t="n">
        <x:f>AE2374*INDEX('07 Mode Capacity'!$P$6:$P$17,MATCH("INLAND-"&amp;I2374,'07 Mode Capacity'!$C$6:$C$17,0))</x:f>
        <x:v>86.07741383586193</x:v>
      </x:c>
      <x:c r="AN2374" s="18" t="n">
        <x:f>SUM(AJ2374:AM2374)</x:f>
        <x:v>179.2776051015161</x:v>
      </x:c>
      <x:c r="AO2374" s="17" t="n">
        <x:f>IF(N2374=0,1,AN2374/N2374)</x:f>
        <x:v>0.19919733900168454</x:v>
      </x:c>
      <x:c r="AP2374" s="11" t="str">
        <x:f>IF(AO2374&gt;='01 Controls'!$E$16,"PASS","FAIL")</x:f>
        <x:v>FAIL</x:v>
      </x:c>
      <x:c r="AQ2374" s="11" t="str">
        <x:v>UNQUANTIFIED</x:v>
      </x:c>
      <x:c r="AR2374" s="11" t="str">
        <x:v>Position-class planning record; serial item and receiver open</x:v>
      </x:c>
      <x:c r="AS2374" s="26"/>
      <x:c r="AT2374" s="26"/>
    </x:row>
    <x:row r="2375">
      <x:c r="C2375" s="11" t="str">
        <x:v>M3-A-TDG-TNK-20</x:v>
      </x:c>
      <x:c r="D2375" s="11" t="str">
        <x:v>M3</x:v>
      </x:c>
      <x:c r="E2375" s="11" t="str">
        <x:v>Inland flood</x:v>
      </x:c>
      <x:c r="F2375" s="11" t="str">
        <x:v>A-TDG</x:v>
      </x:c>
      <x:c r="G2375" s="11" t="str">
        <x:v>Tactical distribution group</x:v>
      </x:c>
      <x:c r="H2375" s="11" t="str">
        <x:v>TNK-20</x:v>
      </x:c>
      <x:c r="I2375" s="19" t="n">
        <x:v>48</x:v>
      </x:c>
      <x:c r="J2375" s="21" t="n">
        <x:v>4</x:v>
      </x:c>
      <x:c r="K2375" s="18" t="n">
        <x:f>'05 Cargo Register'!K135</x:f>
        <x:v>281.25</x:v>
      </x:c>
      <x:c r="L2375" s="18" t="n">
        <x:f>'05 Cargo Register'!N135</x:f>
        <x:v>17</x:v>
      </x:c>
      <x:c r="M2375" s="18" t="n">
        <x:f>'05 Cargo Register'!O135</x:f>
        <x:v>361.25</x:v>
      </x:c>
      <x:c r="N2375" s="18" t="n">
        <x:f>J2375*K2375</x:f>
        <x:v>1125</x:v>
      </x:c>
      <x:c r="O2375" s="18" t="n">
        <x:f>J2375*L2375</x:f>
        <x:v>68</x:v>
      </x:c>
      <x:c r="P2375" s="18" t="n">
        <x:f>J2375*M2375</x:f>
        <x:v>1445</x:v>
      </x:c>
      <x:c r="Q2375" s="22" t="n">
        <x:f>'01 Controls'!$E$27*'02 Cargo Classes'!$M$10</x:f>
        <x:v>0</x:v>
      </x:c>
      <x:c r="R2375" s="22" t="n">
        <x:f>'01 Controls'!$F$27*'02 Cargo Classes'!$N$10</x:f>
        <x:v>0</x:v>
      </x:c>
      <x:c r="S2375" s="22" t="n">
        <x:f>'01 Controls'!$G$27*'02 Cargo Classes'!$O$10</x:f>
        <x:v>0.7</x:v>
      </x:c>
      <x:c r="T2375" s="22" t="n">
        <x:f>'01 Controls'!$H$27*'02 Cargo Classes'!$P$10</x:f>
        <x:v>0.25</x:v>
      </x:c>
      <x:c r="U2375" s="22" t="n">
        <x:f>SUM(Q2375:T2375)</x:f>
        <x:v>0.95</x:v>
      </x:c>
      <x:c r="V2375" s="18" t="n">
        <x:f>IF(U2375=0,0,N2375*Q2375/U2375)</x:f>
        <x:v>0</x:v>
      </x:c>
      <x:c r="W2375" s="18" t="n">
        <x:f>IF(U2375=0,0,P2375*Q2375/U2375)</x:f>
        <x:v>0</x:v>
      </x:c>
      <x:c r="X2375" s="18" t="n">
        <x:f>MAX(V2375,W2375*'01 Controls'!$E$12)</x:f>
        <x:v>0</x:v>
      </x:c>
      <x:c r="Y2375" s="18" t="n">
        <x:f>IF(U2375=0,0,N2375*R2375/U2375)</x:f>
        <x:v>0</x:v>
      </x:c>
      <x:c r="Z2375" s="18" t="n">
        <x:f>IF(U2375=0,0,P2375*R2375/U2375)</x:f>
        <x:v>0</x:v>
      </x:c>
      <x:c r="AA2375" s="18" t="n">
        <x:f>MAX(Y2375,Z2375*'01 Controls'!$E$13)</x:f>
        <x:v>0</x:v>
      </x:c>
      <x:c r="AB2375" s="18" t="n">
        <x:f>IF(U2375=0,0,N2375*S2375/U2375)</x:f>
        <x:v>828.9473684210527</x:v>
      </x:c>
      <x:c r="AC2375" s="18" t="n">
        <x:f>IF(U2375=0,0,P2375*S2375/U2375)</x:f>
        <x:v>1064.7368421052631</x:v>
      </x:c>
      <x:c r="AD2375" s="18" t="n">
        <x:f>MAX(AB2375,AC2375*'01 Controls'!$E$14)</x:f>
        <x:v>828.9473684210527</x:v>
      </x:c>
      <x:c r="AE2375" s="18" t="n">
        <x:f>IF(U2375=0,0,N2375*T2375/U2375)</x:f>
        <x:v>296.0526315789474</x:v>
      </x:c>
      <x:c r="AF2375" s="18" t="n">
        <x:f>IF(U2375=0,0,P2375*T2375/U2375)</x:f>
        <x:v>380.2631578947369</x:v>
      </x:c>
      <x:c r="AG2375" s="18" t="n">
        <x:f>MAX(AE2375,AF2375*'01 Controls'!$E$15)</x:f>
        <x:v>296.0526315789474</x:v>
      </x:c>
      <x:c r="AH2375" s="18" t="n">
        <x:f>SUM(V2375,Y2375,AB2375,AE2375)</x:f>
        <x:v>1125</x:v>
      </x:c>
      <x:c r="AI2375" s="18" t="n">
        <x:f>N2375-AH2375</x:f>
        <x:v>0</x:v>
      </x:c>
      <x:c r="AJ2375" s="18" t="n">
        <x:f>V2375*INDEX('07 Mode Capacity'!$P$6:$P$17,MATCH("AIR-"&amp;I2375,'07 Mode Capacity'!$C$6:$C$17,0))</x:f>
        <x:v>0</x:v>
      </x:c>
      <x:c r="AK2375" s="18" t="n">
        <x:f>Y2375*INDEX('07 Mode Capacity'!$P$6:$P$17,MATCH("OCEAN-"&amp;I2375,'07 Mode Capacity'!$C$6:$C$17,0))</x:f>
        <x:v>0</x:v>
      </x:c>
      <x:c r="AL2375" s="18" t="n">
        <x:f>AB2375*INDEX('07 Mode Capacity'!$P$6:$P$17,MATCH("LAND-"&amp;I2375,'07 Mode Capacity'!$C$6:$C$17,0))</x:f>
        <x:v>101.17126025547985</x:v>
      </x:c>
      <x:c r="AM2375" s="18" t="n">
        <x:f>AE2375*INDEX('07 Mode Capacity'!$P$6:$P$17,MATCH("INLAND-"&amp;I2375,'07 Mode Capacity'!$C$6:$C$17,0))</x:f>
        <x:v>186.87859582785816</x:v>
      </x:c>
      <x:c r="AN2375" s="18" t="n">
        <x:f>SUM(AJ2375:AM2375)</x:f>
        <x:v>288.049856083338</x:v>
      </x:c>
      <x:c r="AO2375" s="17" t="n">
        <x:f>IF(N2375=0,1,AN2375/N2375)</x:f>
        <x:v>0.25604431651852266</x:v>
      </x:c>
      <x:c r="AP2375" s="11" t="str">
        <x:f>IF(AO2375&gt;='01 Controls'!$E$16,"PASS","FAIL")</x:f>
        <x:v>FAIL</x:v>
      </x:c>
      <x:c r="AQ2375" s="11" t="str">
        <x:v>UNQUANTIFIED</x:v>
      </x:c>
      <x:c r="AR2375" s="11" t="str">
        <x:v>Position-class planning record; serial item and receiver open</x:v>
      </x:c>
      <x:c r="AS2375" s="26"/>
      <x:c r="AT2375" s="26"/>
    </x:row>
    <x:row r="2376">
      <x:c r="C2376" s="11" t="str">
        <x:v>M3-A-TDG-FLR-24</x:v>
      </x:c>
      <x:c r="D2376" s="11" t="str">
        <x:v>M3</x:v>
      </x:c>
      <x:c r="E2376" s="11" t="str">
        <x:v>Inland flood</x:v>
      </x:c>
      <x:c r="F2376" s="11" t="str">
        <x:v>A-TDG</x:v>
      </x:c>
      <x:c r="G2376" s="11" t="str">
        <x:v>Tactical distribution group</x:v>
      </x:c>
      <x:c r="H2376" s="11" t="str">
        <x:v>FLR-24</x:v>
      </x:c>
      <x:c r="I2376" s="19" t="n">
        <x:v>48</x:v>
      </x:c>
      <x:c r="J2376" s="21" t="n">
        <x:v>4</x:v>
      </x:c>
      <x:c r="K2376" s="18" t="n">
        <x:f>'05 Cargo Register'!K136</x:f>
        <x:v>421.875</x:v>
      </x:c>
      <x:c r="L2376" s="18" t="n">
        <x:f>'05 Cargo Register'!N136</x:f>
        <x:v>21</x:v>
      </x:c>
      <x:c r="M2376" s="18" t="n">
        <x:f>'05 Cargo Register'!O136</x:f>
        <x:v>672</x:v>
      </x:c>
      <x:c r="N2376" s="18" t="n">
        <x:f>J2376*K2376</x:f>
        <x:v>1687.5</x:v>
      </x:c>
      <x:c r="O2376" s="18" t="n">
        <x:f>J2376*L2376</x:f>
        <x:v>84</x:v>
      </x:c>
      <x:c r="P2376" s="18" t="n">
        <x:f>J2376*M2376</x:f>
        <x:v>2688</x:v>
      </x:c>
      <x:c r="Q2376" s="22" t="n">
        <x:f>'01 Controls'!$E$27*'02 Cargo Classes'!$M$11</x:f>
        <x:v>0</x:v>
      </x:c>
      <x:c r="R2376" s="22" t="n">
        <x:f>'01 Controls'!$F$27*'02 Cargo Classes'!$N$11</x:f>
        <x:v>0</x:v>
      </x:c>
      <x:c r="S2376" s="22" t="n">
        <x:f>'01 Controls'!$G$27*'02 Cargo Classes'!$O$11</x:f>
        <x:v>0.7</x:v>
      </x:c>
      <x:c r="T2376" s="22" t="n">
        <x:f>'01 Controls'!$H$27*'02 Cargo Classes'!$P$11</x:f>
        <x:v>0.2</x:v>
      </x:c>
      <x:c r="U2376" s="22" t="n">
        <x:f>SUM(Q2376:T2376)</x:f>
        <x:v>0.8999999999999999</x:v>
      </x:c>
      <x:c r="V2376" s="18" t="n">
        <x:f>IF(U2376=0,0,N2376*Q2376/U2376)</x:f>
        <x:v>0</x:v>
      </x:c>
      <x:c r="W2376" s="18" t="n">
        <x:f>IF(U2376=0,0,P2376*Q2376/U2376)</x:f>
        <x:v>0</x:v>
      </x:c>
      <x:c r="X2376" s="18" t="n">
        <x:f>MAX(V2376,W2376*'01 Controls'!$E$12)</x:f>
        <x:v>0</x:v>
      </x:c>
      <x:c r="Y2376" s="18" t="n">
        <x:f>IF(U2376=0,0,N2376*R2376/U2376)</x:f>
        <x:v>0</x:v>
      </x:c>
      <x:c r="Z2376" s="18" t="n">
        <x:f>IF(U2376=0,0,P2376*R2376/U2376)</x:f>
        <x:v>0</x:v>
      </x:c>
      <x:c r="AA2376" s="18" t="n">
        <x:f>MAX(Y2376,Z2376*'01 Controls'!$E$13)</x:f>
        <x:v>0</x:v>
      </x:c>
      <x:c r="AB2376" s="18" t="n">
        <x:f>IF(U2376=0,0,N2376*S2376/U2376)</x:f>
        <x:v>1312.5000000000002</x:v>
      </x:c>
      <x:c r="AC2376" s="18" t="n">
        <x:f>IF(U2376=0,0,P2376*S2376/U2376)</x:f>
        <x:v>2090.666666666667</x:v>
      </x:c>
      <x:c r="AD2376" s="18" t="n">
        <x:f>MAX(AB2376,AC2376*'01 Controls'!$E$14)</x:f>
        <x:v>1312.5000000000002</x:v>
      </x:c>
      <x:c r="AE2376" s="18" t="n">
        <x:f>IF(U2376=0,0,N2376*T2376/U2376)</x:f>
        <x:v>375.00000000000006</x:v>
      </x:c>
      <x:c r="AF2376" s="18" t="n">
        <x:f>IF(U2376=0,0,P2376*T2376/U2376)</x:f>
        <x:v>597.3333333333334</x:v>
      </x:c>
      <x:c r="AG2376" s="18" t="n">
        <x:f>MAX(AE2376,AF2376*'01 Controls'!$E$15)</x:f>
        <x:v>375.00000000000006</x:v>
      </x:c>
      <x:c r="AH2376" s="18" t="n">
        <x:f>SUM(V2376,Y2376,AB2376,AE2376)</x:f>
        <x:v>1687.5000000000002</x:v>
      </x:c>
      <x:c r="AI2376" s="18" t="n">
        <x:f>N2376-AH2376</x:f>
        <x:v>-2.2737367544323206e-13</x:v>
      </x:c>
      <x:c r="AJ2376" s="18" t="n">
        <x:f>V2376*INDEX('07 Mode Capacity'!$P$6:$P$17,MATCH("AIR-"&amp;I2376,'07 Mode Capacity'!$C$6:$C$17,0))</x:f>
        <x:v>0</x:v>
      </x:c>
      <x:c r="AK2376" s="18" t="n">
        <x:f>Y2376*INDEX('07 Mode Capacity'!$P$6:$P$17,MATCH("OCEAN-"&amp;I2376,'07 Mode Capacity'!$C$6:$C$17,0))</x:f>
        <x:v>0</x:v>
      </x:c>
      <x:c r="AL2376" s="18" t="n">
        <x:f>AB2376*INDEX('07 Mode Capacity'!$P$6:$P$17,MATCH("LAND-"&amp;I2376,'07 Mode Capacity'!$C$6:$C$17,0))</x:f>
        <x:v>160.1878287378431</x:v>
      </x:c>
      <x:c r="AM2376" s="18" t="n">
        <x:f>AE2376*INDEX('07 Mode Capacity'!$P$6:$P$17,MATCH("INLAND-"&amp;I2376,'07 Mode Capacity'!$C$6:$C$17,0))</x:f>
        <x:v>236.71288804862036</x:v>
      </x:c>
      <x:c r="AN2376" s="18" t="n">
        <x:f>SUM(AJ2376:AM2376)</x:f>
        <x:v>396.9007167864635</x:v>
      </x:c>
      <x:c r="AO2376" s="17" t="n">
        <x:f>IF(N2376=0,1,AN2376/N2376)</x:f>
        <x:v>0.23520042476234873</x:v>
      </x:c>
      <x:c r="AP2376" s="11" t="str">
        <x:f>IF(AO2376&gt;='01 Controls'!$E$16,"PASS","FAIL")</x:f>
        <x:v>FAIL</x:v>
      </x:c>
      <x:c r="AQ2376" s="11" t="str">
        <x:v>UNQUANTIFIED</x:v>
      </x:c>
      <x:c r="AR2376" s="11" t="str">
        <x:v>Position-class planning record; serial item and receiver open</x:v>
      </x:c>
      <x:c r="AS2376" s="26"/>
      <x:c r="AT2376" s="26"/>
    </x:row>
    <x:row r="2377">
      <x:c r="C2377" s="11" t="str">
        <x:v>M3-A-TDG-ROL-30</x:v>
      </x:c>
      <x:c r="D2377" s="11" t="str">
        <x:v>M3</x:v>
      </x:c>
      <x:c r="E2377" s="11" t="str">
        <x:v>Inland flood</x:v>
      </x:c>
      <x:c r="F2377" s="11" t="str">
        <x:v>A-TDG</x:v>
      </x:c>
      <x:c r="G2377" s="11" t="str">
        <x:v>Tactical distribution group</x:v>
      </x:c>
      <x:c r="H2377" s="11" t="str">
        <x:v>ROL-30</x:v>
      </x:c>
      <x:c r="I2377" s="19" t="n">
        <x:v>48</x:v>
      </x:c>
      <x:c r="J2377" s="21" t="n">
        <x:v>4</x:v>
      </x:c>
      <x:c r="K2377" s="18" t="n">
        <x:f>'05 Cargo Register'!K137</x:f>
        <x:v>506.25</x:v>
      </x:c>
      <x:c r="L2377" s="18" t="n">
        <x:f>'05 Cargo Register'!N137</x:f>
        <x:v>22</x:v>
      </x:c>
      <x:c r="M2377" s="18" t="n">
        <x:f>'05 Cargo Register'!O137</x:f>
        <x:v>1402.5</x:v>
      </x:c>
      <x:c r="N2377" s="18" t="n">
        <x:f>J2377*K2377</x:f>
        <x:v>2025</x:v>
      </x:c>
      <x:c r="O2377" s="18" t="n">
        <x:f>J2377*L2377</x:f>
        <x:v>88</x:v>
      </x:c>
      <x:c r="P2377" s="18" t="n">
        <x:f>J2377*M2377</x:f>
        <x:v>5610</x:v>
      </x:c>
      <x:c r="Q2377" s="22" t="n">
        <x:f>'01 Controls'!$E$27*'02 Cargo Classes'!$M$12</x:f>
        <x:v>0</x:v>
      </x:c>
      <x:c r="R2377" s="22" t="n">
        <x:f>'01 Controls'!$F$27*'02 Cargo Classes'!$N$12</x:f>
        <x:v>0</x:v>
      </x:c>
      <x:c r="S2377" s="22" t="n">
        <x:f>'01 Controls'!$G$27*'02 Cargo Classes'!$O$12</x:f>
        <x:v>1.0499999999999998</x:v>
      </x:c>
      <x:c r="T2377" s="22" t="n">
        <x:f>'01 Controls'!$H$27*'02 Cargo Classes'!$P$12</x:f>
        <x:v>0.15</x:v>
      </x:c>
      <x:c r="U2377" s="22" t="n">
        <x:f>SUM(Q2377:T2377)</x:f>
        <x:v>1.1999999999999997</x:v>
      </x:c>
      <x:c r="V2377" s="18" t="n">
        <x:f>IF(U2377=0,0,N2377*Q2377/U2377)</x:f>
        <x:v>0</x:v>
      </x:c>
      <x:c r="W2377" s="18" t="n">
        <x:f>IF(U2377=0,0,P2377*Q2377/U2377)</x:f>
        <x:v>0</x:v>
      </x:c>
      <x:c r="X2377" s="18" t="n">
        <x:f>MAX(V2377,W2377*'01 Controls'!$E$12)</x:f>
        <x:v>0</x:v>
      </x:c>
      <x:c r="Y2377" s="18" t="n">
        <x:f>IF(U2377=0,0,N2377*R2377/U2377)</x:f>
        <x:v>0</x:v>
      </x:c>
      <x:c r="Z2377" s="18" t="n">
        <x:f>IF(U2377=0,0,P2377*R2377/U2377)</x:f>
        <x:v>0</x:v>
      </x:c>
      <x:c r="AA2377" s="18" t="n">
        <x:f>MAX(Y2377,Z2377*'01 Controls'!$E$13)</x:f>
        <x:v>0</x:v>
      </x:c>
      <x:c r="AB2377" s="18" t="n">
        <x:f>IF(U2377=0,0,N2377*S2377/U2377)</x:f>
        <x:v>1771.875</x:v>
      </x:c>
      <x:c r="AC2377" s="18" t="n">
        <x:f>IF(U2377=0,0,P2377*S2377/U2377)</x:f>
        <x:v>4908.75</x:v>
      </x:c>
      <x:c r="AD2377" s="18" t="n">
        <x:f>MAX(AB2377,AC2377*'01 Controls'!$E$14)</x:f>
        <x:v>1771.875</x:v>
      </x:c>
      <x:c r="AE2377" s="18" t="n">
        <x:f>IF(U2377=0,0,N2377*T2377/U2377)</x:f>
        <x:v>253.12500000000006</x:v>
      </x:c>
      <x:c r="AF2377" s="18" t="n">
        <x:f>IF(U2377=0,0,P2377*T2377/U2377)</x:f>
        <x:v>701.2500000000001</x:v>
      </x:c>
      <x:c r="AG2377" s="18" t="n">
        <x:f>MAX(AE2377,AF2377*'01 Controls'!$E$15)</x:f>
        <x:v>253.12500000000006</x:v>
      </x:c>
      <x:c r="AH2377" s="18" t="n">
        <x:f>SUM(V2377,Y2377,AB2377,AE2377)</x:f>
        <x:v>2025</x:v>
      </x:c>
      <x:c r="AI2377" s="18" t="n">
        <x:f>N2377-AH2377</x:f>
        <x:v>0</x:v>
      </x:c>
      <x:c r="AJ2377" s="18" t="n">
        <x:f>V2377*INDEX('07 Mode Capacity'!$P$6:$P$17,MATCH("AIR-"&amp;I2377,'07 Mode Capacity'!$C$6:$C$17,0))</x:f>
        <x:v>0</x:v>
      </x:c>
      <x:c r="AK2377" s="18" t="n">
        <x:f>Y2377*INDEX('07 Mode Capacity'!$P$6:$P$17,MATCH("OCEAN-"&amp;I2377,'07 Mode Capacity'!$C$6:$C$17,0))</x:f>
        <x:v>0</x:v>
      </x:c>
      <x:c r="AL2377" s="18" t="n">
        <x:f>AB2377*INDEX('07 Mode Capacity'!$P$6:$P$17,MATCH("LAND-"&amp;I2377,'07 Mode Capacity'!$C$6:$C$17,0))</x:f>
        <x:v>216.25356879608816</x:v>
      </x:c>
      <x:c r="AM2377" s="18" t="n">
        <x:f>AE2377*INDEX('07 Mode Capacity'!$P$6:$P$17,MATCH("INLAND-"&amp;I2377,'07 Mode Capacity'!$C$6:$C$17,0))</x:f>
        <x:v>159.78119943281874</x:v>
      </x:c>
      <x:c r="AN2377" s="18" t="n">
        <x:f>SUM(AJ2377:AM2377)</x:f>
        <x:v>376.0347682289069</x:v>
      </x:c>
      <x:c r="AO2377" s="17" t="n">
        <x:f>IF(N2377=0,1,AN2377/N2377)</x:f>
        <x:v>0.1856961818414355</x:v>
      </x:c>
      <x:c r="AP2377" s="11" t="str">
        <x:f>IF(AO2377&gt;='01 Controls'!$E$16,"PASS","FAIL")</x:f>
        <x:v>FAIL</x:v>
      </x:c>
      <x:c r="AQ2377" s="11" t="str">
        <x:v>UNQUANTIFIED</x:v>
      </x:c>
      <x:c r="AR2377" s="11" t="str">
        <x:v>Position-class planning record; serial item and receiver open</x:v>
      </x:c>
      <x:c r="AS2377" s="26"/>
      <x:c r="AT2377" s="26"/>
    </x:row>
    <x:row r="2378">
      <x:c r="C2378" s="11" t="str">
        <x:v>M3-A-TDG-LIN-18</x:v>
      </x:c>
      <x:c r="D2378" s="11" t="str">
        <x:v>M3</x:v>
      </x:c>
      <x:c r="E2378" s="11" t="str">
        <x:v>Inland flood</x:v>
      </x:c>
      <x:c r="F2378" s="11" t="str">
        <x:v>A-TDG</x:v>
      </x:c>
      <x:c r="G2378" s="11" t="str">
        <x:v>Tactical distribution group</x:v>
      </x:c>
      <x:c r="H2378" s="11" t="str">
        <x:v>LIN-18</x:v>
      </x:c>
      <x:c r="I2378" s="19" t="n">
        <x:v>72</x:v>
      </x:c>
      <x:c r="J2378" s="21" t="n">
        <x:v>4</x:v>
      </x:c>
      <x:c r="K2378" s="18" t="n">
        <x:f>'05 Cargo Register'!K138</x:f>
        <x:v>112.5</x:v>
      </x:c>
      <x:c r="L2378" s="18" t="n">
        <x:f>'05 Cargo Register'!N138</x:f>
        <x:v>8</x:v>
      </x:c>
      <x:c r="M2378" s="18" t="n">
        <x:f>'05 Cargo Register'!O138</x:f>
        <x:v>352</x:v>
      </x:c>
      <x:c r="N2378" s="18" t="n">
        <x:f>J2378*K2378</x:f>
        <x:v>450</x:v>
      </x:c>
      <x:c r="O2378" s="18" t="n">
        <x:f>J2378*L2378</x:f>
        <x:v>32</x:v>
      </x:c>
      <x:c r="P2378" s="18" t="n">
        <x:f>J2378*M2378</x:f>
        <x:v>1408</x:v>
      </x:c>
      <x:c r="Q2378" s="22" t="n">
        <x:f>'01 Controls'!$E$27*'02 Cargo Classes'!$M$13</x:f>
        <x:v>0</x:v>
      </x:c>
      <x:c r="R2378" s="22" t="n">
        <x:f>'01 Controls'!$F$27*'02 Cargo Classes'!$N$13</x:f>
        <x:v>0</x:v>
      </x:c>
      <x:c r="S2378" s="22" t="n">
        <x:f>'01 Controls'!$G$27*'02 Cargo Classes'!$O$13</x:f>
        <x:v>0.7</x:v>
      </x:c>
      <x:c r="T2378" s="22" t="n">
        <x:f>'01 Controls'!$H$27*'02 Cargo Classes'!$P$13</x:f>
        <x:v>0.25</x:v>
      </x:c>
      <x:c r="U2378" s="22" t="n">
        <x:f>SUM(Q2378:T2378)</x:f>
        <x:v>0.95</x:v>
      </x:c>
      <x:c r="V2378" s="18" t="n">
        <x:f>IF(U2378=0,0,N2378*Q2378/U2378)</x:f>
        <x:v>0</x:v>
      </x:c>
      <x:c r="W2378" s="18" t="n">
        <x:f>IF(U2378=0,0,P2378*Q2378/U2378)</x:f>
        <x:v>0</x:v>
      </x:c>
      <x:c r="X2378" s="18" t="n">
        <x:f>MAX(V2378,W2378*'01 Controls'!$E$12)</x:f>
        <x:v>0</x:v>
      </x:c>
      <x:c r="Y2378" s="18" t="n">
        <x:f>IF(U2378=0,0,N2378*R2378/U2378)</x:f>
        <x:v>0</x:v>
      </x:c>
      <x:c r="Z2378" s="18" t="n">
        <x:f>IF(U2378=0,0,P2378*R2378/U2378)</x:f>
        <x:v>0</x:v>
      </x:c>
      <x:c r="AA2378" s="18" t="n">
        <x:f>MAX(Y2378,Z2378*'01 Controls'!$E$13)</x:f>
        <x:v>0</x:v>
      </x:c>
      <x:c r="AB2378" s="18" t="n">
        <x:f>IF(U2378=0,0,N2378*S2378/U2378)</x:f>
        <x:v>331.57894736842104</x:v>
      </x:c>
      <x:c r="AC2378" s="18" t="n">
        <x:f>IF(U2378=0,0,P2378*S2378/U2378)</x:f>
        <x:v>1037.4736842105262</x:v>
      </x:c>
      <x:c r="AD2378" s="18" t="n">
        <x:f>MAX(AB2378,AC2378*'01 Controls'!$E$14)</x:f>
        <x:v>331.57894736842104</x:v>
      </x:c>
      <x:c r="AE2378" s="18" t="n">
        <x:f>IF(U2378=0,0,N2378*T2378/U2378)</x:f>
        <x:v>118.42105263157896</x:v>
      </x:c>
      <x:c r="AF2378" s="18" t="n">
        <x:f>IF(U2378=0,0,P2378*T2378/U2378)</x:f>
        <x:v>370.5263157894737</x:v>
      </x:c>
      <x:c r="AG2378" s="18" t="n">
        <x:f>MAX(AE2378,AF2378*'01 Controls'!$E$15)</x:f>
        <x:v>118.42105263157896</x:v>
      </x:c>
      <x:c r="AH2378" s="18" t="n">
        <x:f>SUM(V2378,Y2378,AB2378,AE2378)</x:f>
        <x:v>450</x:v>
      </x:c>
      <x:c r="AI2378" s="18" t="n">
        <x:f>N2378-AH2378</x:f>
        <x:v>0</x:v>
      </x:c>
      <x:c r="AJ2378" s="18" t="n">
        <x:f>V2378*INDEX('07 Mode Capacity'!$P$6:$P$17,MATCH("AIR-"&amp;I2378,'07 Mode Capacity'!$C$6:$C$17,0))</x:f>
        <x:v>0</x:v>
      </x:c>
      <x:c r="AK2378" s="18" t="n">
        <x:f>Y2378*INDEX('07 Mode Capacity'!$P$6:$P$17,MATCH("OCEAN-"&amp;I2378,'07 Mode Capacity'!$C$6:$C$17,0))</x:f>
        <x:v>0</x:v>
      </x:c>
      <x:c r="AL2378" s="18" t="n">
        <x:f>AB2378*INDEX('07 Mode Capacity'!$P$6:$P$17,MATCH("LAND-"&amp;I2378,'07 Mode Capacity'!$C$6:$C$17,0))</x:f>
        <x:v>237.08233769026583</x:v>
      </x:c>
      <x:c r="AM2378" s="18" t="n">
        <x:f>AE2378*INDEX('07 Mode Capacity'!$P$6:$P$17,MATCH("INLAND-"&amp;I2378,'07 Mode Capacity'!$C$6:$C$17,0))</x:f>
        <x:v>118.42105263157896</x:v>
      </x:c>
      <x:c r="AN2378" s="18" t="n">
        <x:f>SUM(AJ2378:AM2378)</x:f>
        <x:v>355.5033903218448</x:v>
      </x:c>
      <x:c r="AO2378" s="17" t="n">
        <x:f>IF(N2378=0,1,AN2378/N2378)</x:f>
        <x:v>0.790007534048544</x:v>
      </x:c>
      <x:c r="AP2378" s="11" t="str">
        <x:f>IF(AO2378&gt;='01 Controls'!$E$16,"PASS","FAIL")</x:f>
        <x:v>FAIL</x:v>
      </x:c>
      <x:c r="AQ2378" s="11" t="str">
        <x:v>UNQUANTIFIED</x:v>
      </x:c>
      <x:c r="AR2378" s="11" t="str">
        <x:v>Position-class planning record; serial item and receiver open</x:v>
      </x:c>
      <x:c r="AS2378" s="26"/>
      <x:c r="AT2378" s="26"/>
    </x:row>
    <x:row r="2379">
      <x:c r="C2379" s="11" t="str">
        <x:v>M3-A-TDG-BLK-08</x:v>
      </x:c>
      <x:c r="D2379" s="11" t="str">
        <x:v>M3</x:v>
      </x:c>
      <x:c r="E2379" s="11" t="str">
        <x:v>Inland flood</x:v>
      </x:c>
      <x:c r="F2379" s="11" t="str">
        <x:v>A-TDG</x:v>
      </x:c>
      <x:c r="G2379" s="11" t="str">
        <x:v>Tactical distribution group</x:v>
      </x:c>
      <x:c r="H2379" s="11" t="str">
        <x:v>BLK-08</x:v>
      </x:c>
      <x:c r="I2379" s="19" t="n">
        <x:v>48</x:v>
      </x:c>
      <x:c r="J2379" s="21" t="n">
        <x:v>4</x:v>
      </x:c>
      <x:c r="K2379" s="18" t="n">
        <x:f>'05 Cargo Register'!K139</x:f>
        <x:v>56.25</x:v>
      </x:c>
      <x:c r="L2379" s="18" t="n">
        <x:f>'05 Cargo Register'!N139</x:f>
        <x:v>9</x:v>
      </x:c>
      <x:c r="M2379" s="18" t="n">
        <x:f>'05 Cargo Register'!O139</x:f>
        <x:v>459</x:v>
      </x:c>
      <x:c r="N2379" s="18" t="n">
        <x:f>J2379*K2379</x:f>
        <x:v>225</x:v>
      </x:c>
      <x:c r="O2379" s="18" t="n">
        <x:f>J2379*L2379</x:f>
        <x:v>36</x:v>
      </x:c>
      <x:c r="P2379" s="18" t="n">
        <x:f>J2379*M2379</x:f>
        <x:v>1836</x:v>
      </x:c>
      <x:c r="Q2379" s="22" t="n">
        <x:f>'01 Controls'!$E$27*'02 Cargo Classes'!$M$14</x:f>
        <x:v>0.05</x:v>
      </x:c>
      <x:c r="R2379" s="22" t="n">
        <x:f>'01 Controls'!$F$27*'02 Cargo Classes'!$N$14</x:f>
        <x:v>0</x:v>
      </x:c>
      <x:c r="S2379" s="22" t="n">
        <x:f>'01 Controls'!$G$27*'02 Cargo Classes'!$O$14</x:f>
        <x:v>0.7</x:v>
      </x:c>
      <x:c r="T2379" s="22" t="n">
        <x:f>'01 Controls'!$H$27*'02 Cargo Classes'!$P$14</x:f>
        <x:v>0.125</x:v>
      </x:c>
      <x:c r="U2379" s="22" t="n">
        <x:f>SUM(Q2379:T2379)</x:f>
        <x:v>0.875</x:v>
      </x:c>
      <x:c r="V2379" s="18" t="n">
        <x:f>IF(U2379=0,0,N2379*Q2379/U2379)</x:f>
        <x:v>12.857142857142858</x:v>
      </x:c>
      <x:c r="W2379" s="18" t="n">
        <x:f>IF(U2379=0,0,P2379*Q2379/U2379)</x:f>
        <x:v>104.91428571428573</x:v>
      </x:c>
      <x:c r="X2379" s="18" t="n">
        <x:f>MAX(V2379,W2379*'01 Controls'!$E$12)</x:f>
        <x:v>26.22857142857143</x:v>
      </x:c>
      <x:c r="Y2379" s="18" t="n">
        <x:f>IF(U2379=0,0,N2379*R2379/U2379)</x:f>
        <x:v>0</x:v>
      </x:c>
      <x:c r="Z2379" s="18" t="n">
        <x:f>IF(U2379=0,0,P2379*R2379/U2379)</x:f>
        <x:v>0</x:v>
      </x:c>
      <x:c r="AA2379" s="18" t="n">
        <x:f>MAX(Y2379,Z2379*'01 Controls'!$E$13)</x:f>
        <x:v>0</x:v>
      </x:c>
      <x:c r="AB2379" s="18" t="n">
        <x:f>IF(U2379=0,0,N2379*S2379/U2379)</x:f>
        <x:v>180</x:v>
      </x:c>
      <x:c r="AC2379" s="18" t="n">
        <x:f>IF(U2379=0,0,P2379*S2379/U2379)</x:f>
        <x:v>1468.7999999999997</x:v>
      </x:c>
      <x:c r="AD2379" s="18" t="n">
        <x:f>MAX(AB2379,AC2379*'01 Controls'!$E$14)</x:f>
        <x:v>293.75999999999993</x:v>
      </x:c>
      <x:c r="AE2379" s="18" t="n">
        <x:f>IF(U2379=0,0,N2379*T2379/U2379)</x:f>
        <x:v>32.142857142857146</x:v>
      </x:c>
      <x:c r="AF2379" s="18" t="n">
        <x:f>IF(U2379=0,0,P2379*T2379/U2379)</x:f>
        <x:v>262.2857142857143</x:v>
      </x:c>
      <x:c r="AG2379" s="18" t="n">
        <x:f>MAX(AE2379,AF2379*'01 Controls'!$E$15)</x:f>
        <x:v>47.21142857142857</x:v>
      </x:c>
      <x:c r="AH2379" s="18" t="n">
        <x:f>SUM(V2379,Y2379,AB2379,AE2379)</x:f>
        <x:v>225</x:v>
      </x:c>
      <x:c r="AI2379" s="18" t="n">
        <x:f>N2379-AH2379</x:f>
        <x:v>0</x:v>
      </x:c>
      <x:c r="AJ2379" s="18" t="n">
        <x:f>V2379*INDEX('07 Mode Capacity'!$P$6:$P$17,MATCH("AIR-"&amp;I2379,'07 Mode Capacity'!$C$6:$C$17,0))</x:f>
        <x:v>3.6043156065766198</x:v>
      </x:c>
      <x:c r="AK2379" s="18" t="n">
        <x:f>Y2379*INDEX('07 Mode Capacity'!$P$6:$P$17,MATCH("OCEAN-"&amp;I2379,'07 Mode Capacity'!$C$6:$C$17,0))</x:f>
        <x:v>0</x:v>
      </x:c>
      <x:c r="AL2379" s="18" t="n">
        <x:f>AB2379*INDEX('07 Mode Capacity'!$P$6:$P$17,MATCH("LAND-"&amp;I2379,'07 Mode Capacity'!$C$6:$C$17,0))</x:f>
        <x:v>21.96861651261848</x:v>
      </x:c>
      <x:c r="AM2379" s="18" t="n">
        <x:f>AE2379*INDEX('07 Mode Capacity'!$P$6:$P$17,MATCH("INLAND-"&amp;I2379,'07 Mode Capacity'!$C$6:$C$17,0))</x:f>
        <x:v>20.289676118453173</x:v>
      </x:c>
      <x:c r="AN2379" s="18" t="n">
        <x:f>SUM(AJ2379:AM2379)</x:f>
        <x:v>45.862608237648274</x:v>
      </x:c>
      <x:c r="AO2379" s="17" t="n">
        <x:f>IF(N2379=0,1,AN2379/N2379)</x:f>
        <x:v>0.2038338143895479</x:v>
      </x:c>
      <x:c r="AP2379" s="11" t="str">
        <x:f>IF(AO2379&gt;='01 Controls'!$E$16,"PASS","FAIL")</x:f>
        <x:v>FAIL</x:v>
      </x:c>
      <x:c r="AQ2379" s="11" t="str">
        <x:v>UNQUANTIFIED</x:v>
      </x:c>
      <x:c r="AR2379" s="11" t="str">
        <x:v>Position-class planning record; serial item and receiver open</x:v>
      </x:c>
      <x:c r="AS2379" s="26"/>
      <x:c r="AT2379" s="26"/>
    </x:row>
    <x:row r="2380">
      <x:c r="C2380" s="11" t="str">
        <x:v>M3-A-TDG-OOG-80</x:v>
      </x:c>
      <x:c r="D2380" s="11" t="str">
        <x:v>M3</x:v>
      </x:c>
      <x:c r="E2380" s="11" t="str">
        <x:v>Inland flood</x:v>
      </x:c>
      <x:c r="F2380" s="11" t="str">
        <x:v>A-TDG</x:v>
      </x:c>
      <x:c r="G2380" s="11" t="str">
        <x:v>Tactical distribution group</x:v>
      </x:c>
      <x:c r="H2380" s="11" t="str">
        <x:v>OOG-80</x:v>
      </x:c>
      <x:c r="I2380" s="19" t="n">
        <x:v>72</x:v>
      </x:c>
      <x:c r="J2380" s="21" t="n">
        <x:v>4</x:v>
      </x:c>
      <x:c r="K2380" s="18" t="n">
        <x:f>'05 Cargo Register'!K140</x:f>
        <x:v>562.5</x:v>
      </x:c>
      <x:c r="L2380" s="18" t="n">
        <x:f>'05 Cargo Register'!N140</x:f>
        <x:v>10</x:v>
      </x:c>
      <x:c r="M2380" s="18" t="n">
        <x:f>'05 Cargo Register'!O140</x:f>
        <x:v>1760</x:v>
      </x:c>
      <x:c r="N2380" s="18" t="n">
        <x:f>J2380*K2380</x:f>
        <x:v>2250</x:v>
      </x:c>
      <x:c r="O2380" s="18" t="n">
        <x:f>J2380*L2380</x:f>
        <x:v>40</x:v>
      </x:c>
      <x:c r="P2380" s="18" t="n">
        <x:f>J2380*M2380</x:f>
        <x:v>7040</x:v>
      </x:c>
      <x:c r="Q2380" s="22" t="n">
        <x:f>'01 Controls'!$E$27*'02 Cargo Classes'!$M$15</x:f>
        <x:v>0</x:v>
      </x:c>
      <x:c r="R2380" s="22" t="n">
        <x:f>'01 Controls'!$F$27*'02 Cargo Classes'!$N$15</x:f>
        <x:v>0</x:v>
      </x:c>
      <x:c r="S2380" s="22" t="n">
        <x:f>'01 Controls'!$G$27*'02 Cargo Classes'!$O$15</x:f>
        <x:v>0.42</x:v>
      </x:c>
      <x:c r="T2380" s="22" t="n">
        <x:f>'01 Controls'!$H$27*'02 Cargo Classes'!$P$15</x:f>
        <x:v>0.125</x:v>
      </x:c>
      <x:c r="U2380" s="22" t="n">
        <x:f>SUM(Q2380:T2380)</x:f>
        <x:v>0.5449999999999999</x:v>
      </x:c>
      <x:c r="V2380" s="18" t="n">
        <x:f>IF(U2380=0,0,N2380*Q2380/U2380)</x:f>
        <x:v>0</x:v>
      </x:c>
      <x:c r="W2380" s="18" t="n">
        <x:f>IF(U2380=0,0,P2380*Q2380/U2380)</x:f>
        <x:v>0</x:v>
      </x:c>
      <x:c r="X2380" s="18" t="n">
        <x:f>MAX(V2380,W2380*'01 Controls'!$E$12)</x:f>
        <x:v>0</x:v>
      </x:c>
      <x:c r="Y2380" s="18" t="n">
        <x:f>IF(U2380=0,0,N2380*R2380/U2380)</x:f>
        <x:v>0</x:v>
      </x:c>
      <x:c r="Z2380" s="18" t="n">
        <x:f>IF(U2380=0,0,P2380*R2380/U2380)</x:f>
        <x:v>0</x:v>
      </x:c>
      <x:c r="AA2380" s="18" t="n">
        <x:f>MAX(Y2380,Z2380*'01 Controls'!$E$13)</x:f>
        <x:v>0</x:v>
      </x:c>
      <x:c r="AB2380" s="18" t="n">
        <x:f>IF(U2380=0,0,N2380*S2380/U2380)</x:f>
        <x:v>1733.9449541284405</x:v>
      </x:c>
      <x:c r="AC2380" s="18" t="n">
        <x:f>IF(U2380=0,0,P2380*S2380/U2380)</x:f>
        <x:v>5425.321100917431</x:v>
      </x:c>
      <x:c r="AD2380" s="18" t="n">
        <x:f>MAX(AB2380,AC2380*'01 Controls'!$E$14)</x:f>
        <x:v>1733.9449541284405</x:v>
      </x:c>
      <x:c r="AE2380" s="18" t="n">
        <x:f>IF(U2380=0,0,N2380*T2380/U2380)</x:f>
        <x:v>516.0550458715597</x:v>
      </x:c>
      <x:c r="AF2380" s="18" t="n">
        <x:f>IF(U2380=0,0,P2380*T2380/U2380)</x:f>
        <x:v>1614.678899082569</x:v>
      </x:c>
      <x:c r="AG2380" s="18" t="n">
        <x:f>MAX(AE2380,AF2380*'01 Controls'!$E$15)</x:f>
        <x:v>516.0550458715597</x:v>
      </x:c>
      <x:c r="AH2380" s="18" t="n">
        <x:f>SUM(V2380,Y2380,AB2380,AE2380)</x:f>
        <x:v>2250</x:v>
      </x:c>
      <x:c r="AI2380" s="18" t="n">
        <x:f>N2380-AH2380</x:f>
        <x:v>0</x:v>
      </x:c>
      <x:c r="AJ2380" s="18" t="n">
        <x:f>V2380*INDEX('07 Mode Capacity'!$P$6:$P$17,MATCH("AIR-"&amp;I2380,'07 Mode Capacity'!$C$6:$C$17,0))</x:f>
        <x:v>0</x:v>
      </x:c>
      <x:c r="AK2380" s="18" t="n">
        <x:f>Y2380*INDEX('07 Mode Capacity'!$P$6:$P$17,MATCH("OCEAN-"&amp;I2380,'07 Mode Capacity'!$C$6:$C$17,0))</x:f>
        <x:v>0</x:v>
      </x:c>
      <x:c r="AL2380" s="18" t="n">
        <x:f>AB2380*INDEX('07 Mode Capacity'!$P$6:$P$17,MATCH("LAND-"&amp;I2380,'07 Mode Capacity'!$C$6:$C$17,0))</x:f>
        <x:v>1239.7883714078123</x:v>
      </x:c>
      <x:c r="AM2380" s="18" t="n">
        <x:f>AE2380*INDEX('07 Mode Capacity'!$P$6:$P$17,MATCH("INLAND-"&amp;I2380,'07 Mode Capacity'!$C$6:$C$17,0))</x:f>
        <x:v>516.0550458715597</x:v>
      </x:c>
      <x:c r="AN2380" s="18" t="n">
        <x:f>SUM(AJ2380:AM2380)</x:f>
        <x:v>1755.843417279372</x:v>
      </x:c>
      <x:c r="AO2380" s="17" t="n">
        <x:f>IF(N2380=0,1,AN2380/N2380)</x:f>
        <x:v>0.7803748521241654</x:v>
      </x:c>
      <x:c r="AP2380" s="11" t="str">
        <x:f>IF(AO2380&gt;='01 Controls'!$E$16,"PASS","FAIL")</x:f>
        <x:v>FAIL</x:v>
      </x:c>
      <x:c r="AQ2380" s="11" t="str">
        <x:v>UNQUANTIFIED</x:v>
      </x:c>
      <x:c r="AR2380" s="11" t="str">
        <x:v>Position-class planning record; serial item and receiver open</x:v>
      </x:c>
      <x:c r="AS2380" s="26"/>
      <x:c r="AT2380" s="26"/>
    </x:row>
    <x:row r="2381">
      <x:c r="C2381" s="11" t="str">
        <x:v>M3-A-SRG-APL-45</x:v>
      </x:c>
      <x:c r="D2381" s="11" t="str">
        <x:v>M3</x:v>
      </x:c>
      <x:c r="E2381" s="11" t="str">
        <x:v>Inland flood</x:v>
      </x:c>
      <x:c r="F2381" s="11" t="str">
        <x:v>A-SRG</x:v>
      </x:c>
      <x:c r="G2381" s="11" t="str">
        <x:v>Air sensing and relay group</x:v>
      </x:c>
      <x:c r="H2381" s="11" t="str">
        <x:v>APL-45</x:v>
      </x:c>
      <x:c r="I2381" s="19" t="n">
        <x:v>24</x:v>
      </x:c>
      <x:c r="J2381" s="21" t="n">
        <x:v>3</x:v>
      </x:c>
      <x:c r="K2381" s="18" t="n">
        <x:f>'05 Cargo Register'!K141</x:f>
        <x:v>225</x:v>
      </x:c>
      <x:c r="L2381" s="18" t="n">
        <x:f>'05 Cargo Register'!N141</x:f>
        <x:v>59</x:v>
      </x:c>
      <x:c r="M2381" s="18" t="n">
        <x:f>'05 Cargo Register'!O141</x:f>
        <x:v>442.5</x:v>
      </x:c>
      <x:c r="N2381" s="18" t="n">
        <x:f>J2381*K2381</x:f>
        <x:v>675</x:v>
      </x:c>
      <x:c r="O2381" s="18" t="n">
        <x:f>J2381*L2381</x:f>
        <x:v>177</x:v>
      </x:c>
      <x:c r="P2381" s="18" t="n">
        <x:f>J2381*M2381</x:f>
        <x:v>1327.5</x:v>
      </x:c>
      <x:c r="Q2381" s="22" t="n">
        <x:f>'01 Controls'!$E$27*'02 Cargo Classes'!$M$6</x:f>
        <x:v>0.15000000000000002</x:v>
      </x:c>
      <x:c r="R2381" s="22" t="n">
        <x:f>'01 Controls'!$F$27*'02 Cargo Classes'!$N$6</x:f>
        <x:v>0</x:v>
      </x:c>
      <x:c r="S2381" s="22" t="n">
        <x:f>'01 Controls'!$G$27*'02 Cargo Classes'!$O$6</x:f>
        <x:v>0.7</x:v>
      </x:c>
      <x:c r="T2381" s="22" t="n">
        <x:f>'01 Controls'!$H$27*'02 Cargo Classes'!$P$6</x:f>
        <x:v>0.075</x:v>
      </x:c>
      <x:c r="U2381" s="22" t="n">
        <x:f>SUM(Q2381:T2381)</x:f>
        <x:v>0.9249999999999999</x:v>
      </x:c>
      <x:c r="V2381" s="18" t="n">
        <x:f>IF(U2381=0,0,N2381*Q2381/U2381)</x:f>
        <x:v>109.45945945945948</x:v>
      </x:c>
      <x:c r="W2381" s="18" t="n">
        <x:f>IF(U2381=0,0,P2381*Q2381/U2381)</x:f>
        <x:v>215.27027027027032</x:v>
      </x:c>
      <x:c r="X2381" s="18" t="n">
        <x:f>MAX(V2381,W2381*'01 Controls'!$E$12)</x:f>
        <x:v>109.45945945945948</x:v>
      </x:c>
      <x:c r="Y2381" s="18" t="n">
        <x:f>IF(U2381=0,0,N2381*R2381/U2381)</x:f>
        <x:v>0</x:v>
      </x:c>
      <x:c r="Z2381" s="18" t="n">
        <x:f>IF(U2381=0,0,P2381*R2381/U2381)</x:f>
        <x:v>0</x:v>
      </x:c>
      <x:c r="AA2381" s="18" t="n">
        <x:f>MAX(Y2381,Z2381*'01 Controls'!$E$13)</x:f>
        <x:v>0</x:v>
      </x:c>
      <x:c r="AB2381" s="18" t="n">
        <x:f>IF(U2381=0,0,N2381*S2381/U2381)</x:f>
        <x:v>510.8108108108108</x:v>
      </x:c>
      <x:c r="AC2381" s="18" t="n">
        <x:f>IF(U2381=0,0,P2381*S2381/U2381)</x:f>
        <x:v>1004.5945945945946</x:v>
      </x:c>
      <x:c r="AD2381" s="18" t="n">
        <x:f>MAX(AB2381,AC2381*'01 Controls'!$E$14)</x:f>
        <x:v>510.8108108108108</x:v>
      </x:c>
      <x:c r="AE2381" s="18" t="n">
        <x:f>IF(U2381=0,0,N2381*T2381/U2381)</x:f>
        <x:v>54.72972972972973</x:v>
      </x:c>
      <x:c r="AF2381" s="18" t="n">
        <x:f>IF(U2381=0,0,P2381*T2381/U2381)</x:f>
        <x:v>107.63513513513514</x:v>
      </x:c>
      <x:c r="AG2381" s="18" t="n">
        <x:f>MAX(AE2381,AF2381*'01 Controls'!$E$15)</x:f>
        <x:v>54.72972972972973</x:v>
      </x:c>
      <x:c r="AH2381" s="18" t="n">
        <x:f>SUM(V2381,Y2381,AB2381,AE2381)</x:f>
        <x:v>674.9999999999999</x:v>
      </x:c>
      <x:c r="AI2381" s="18" t="n">
        <x:f>N2381-AH2381</x:f>
        <x:v>1.1368683772161603e-13</x:v>
      </x:c>
      <x:c r="AJ2381" s="18" t="n">
        <x:f>V2381*INDEX('07 Mode Capacity'!$P$6:$P$17,MATCH("AIR-"&amp;I2381,'07 Mode Capacity'!$C$6:$C$17,0))</x:f>
        <x:v>22.210864182362748</x:v>
      </x:c>
      <x:c r="AK2381" s="18" t="n">
        <x:f>Y2381*INDEX('07 Mode Capacity'!$P$6:$P$17,MATCH("OCEAN-"&amp;I2381,'07 Mode Capacity'!$C$6:$C$17,0))</x:f>
        <x:v>0</x:v>
      </x:c>
      <x:c r="AL2381" s="18" t="n">
        <x:f>AB2381*INDEX('07 Mode Capacity'!$P$6:$P$17,MATCH("LAND-"&amp;I2381,'07 Mode Capacity'!$C$6:$C$17,0))</x:f>
        <x:v>195.3856072517919</x:v>
      </x:c>
      <x:c r="AM2381" s="18" t="n">
        <x:f>AE2381*INDEX('07 Mode Capacity'!$P$6:$P$17,MATCH("INLAND-"&amp;I2381,'07 Mode Capacity'!$C$6:$C$17,0))</x:f>
        <x:v>54.72972972972973</x:v>
      </x:c>
      <x:c r="AN2381" s="18" t="n">
        <x:f>SUM(AJ2381:AM2381)</x:f>
        <x:v>272.3262011638844</x:v>
      </x:c>
      <x:c r="AO2381" s="17" t="n">
        <x:f>IF(N2381=0,1,AN2381/N2381)</x:f>
        <x:v>0.4034462239464954</x:v>
      </x:c>
      <x:c r="AP2381" s="11" t="str">
        <x:f>IF(AO2381&gt;='01 Controls'!$E$16,"PASS","FAIL")</x:f>
        <x:v>FAIL</x:v>
      </x:c>
      <x:c r="AQ2381" s="11" t="str">
        <x:v>UNQUANTIFIED</x:v>
      </x:c>
      <x:c r="AR2381" s="11" t="str">
        <x:v>Position-class planning record; serial item and receiver open</x:v>
      </x:c>
      <x:c r="AS2381" s="26"/>
      <x:c r="AT2381" s="26"/>
    </x:row>
    <x:row r="2382">
      <x:c r="C2382" s="11" t="str">
        <x:v>M3-A-SRG-ISO-18</x:v>
      </x:c>
      <x:c r="D2382" s="11" t="str">
        <x:v>M3</x:v>
      </x:c>
      <x:c r="E2382" s="11" t="str">
        <x:v>Inland flood</x:v>
      </x:c>
      <x:c r="F2382" s="11" t="str">
        <x:v>A-SRG</x:v>
      </x:c>
      <x:c r="G2382" s="11" t="str">
        <x:v>Air sensing and relay group</x:v>
      </x:c>
      <x:c r="H2382" s="11" t="str">
        <x:v>ISO-18</x:v>
      </x:c>
      <x:c r="I2382" s="19" t="n">
        <x:v>48</x:v>
      </x:c>
      <x:c r="J2382" s="21" t="n">
        <x:v>3</x:v>
      </x:c>
      <x:c r="K2382" s="18" t="n">
        <x:f>'05 Cargo Register'!K142</x:f>
        <x:v>337.5</x:v>
      </x:c>
      <x:c r="L2382" s="18" t="n">
        <x:f>'05 Cargo Register'!N142</x:f>
        <x:v>23</x:v>
      </x:c>
      <x:c r="M2382" s="18" t="n">
        <x:f>'05 Cargo Register'!O142</x:f>
        <x:v>607.2</x:v>
      </x:c>
      <x:c r="N2382" s="18" t="n">
        <x:f>J2382*K2382</x:f>
        <x:v>1012.5</x:v>
      </x:c>
      <x:c r="O2382" s="18" t="n">
        <x:f>J2382*L2382</x:f>
        <x:v>69</x:v>
      </x:c>
      <x:c r="P2382" s="18" t="n">
        <x:f>J2382*M2382</x:f>
        <x:v>1821.6000000000001</x:v>
      </x:c>
      <x:c r="Q2382" s="22" t="n">
        <x:f>'01 Controls'!$E$27*'02 Cargo Classes'!$M$7</x:f>
        <x:v>0.010000000000000002</x:v>
      </x:c>
      <x:c r="R2382" s="22" t="n">
        <x:f>'01 Controls'!$F$27*'02 Cargo Classes'!$N$7</x:f>
        <x:v>0</x:v>
      </x:c>
      <x:c r="S2382" s="22" t="n">
        <x:f>'01 Controls'!$G$27*'02 Cargo Classes'!$O$7</x:f>
        <x:v>0.84</x:v>
      </x:c>
      <x:c r="T2382" s="22" t="n">
        <x:f>'01 Controls'!$H$27*'02 Cargo Classes'!$P$7</x:f>
        <x:v>0.2</x:v>
      </x:c>
      <x:c r="U2382" s="22" t="n">
        <x:f>SUM(Q2382:T2382)</x:f>
        <x:v>1.05</x:v>
      </x:c>
      <x:c r="V2382" s="18" t="n">
        <x:f>IF(U2382=0,0,N2382*Q2382/U2382)</x:f>
        <x:v>9.642857142857144</x:v>
      </x:c>
      <x:c r="W2382" s="18" t="n">
        <x:f>IF(U2382=0,0,P2382*Q2382/U2382)</x:f>
        <x:v>17.348571428571432</x:v>
      </x:c>
      <x:c r="X2382" s="18" t="n">
        <x:f>MAX(V2382,W2382*'01 Controls'!$E$12)</x:f>
        <x:v>9.642857142857144</x:v>
      </x:c>
      <x:c r="Y2382" s="18" t="n">
        <x:f>IF(U2382=0,0,N2382*R2382/U2382)</x:f>
        <x:v>0</x:v>
      </x:c>
      <x:c r="Z2382" s="18" t="n">
        <x:f>IF(U2382=0,0,P2382*R2382/U2382)</x:f>
        <x:v>0</x:v>
      </x:c>
      <x:c r="AA2382" s="18" t="n">
        <x:f>MAX(Y2382,Z2382*'01 Controls'!$E$13)</x:f>
        <x:v>0</x:v>
      </x:c>
      <x:c r="AB2382" s="18" t="n">
        <x:f>IF(U2382=0,0,N2382*S2382/U2382)</x:f>
        <x:v>810</x:v>
      </x:c>
      <x:c r="AC2382" s="18" t="n">
        <x:f>IF(U2382=0,0,P2382*S2382/U2382)</x:f>
        <x:v>1457.28</x:v>
      </x:c>
      <x:c r="AD2382" s="18" t="n">
        <x:f>MAX(AB2382,AC2382*'01 Controls'!$E$14)</x:f>
        <x:v>810</x:v>
      </x:c>
      <x:c r="AE2382" s="18" t="n">
        <x:f>IF(U2382=0,0,N2382*T2382/U2382)</x:f>
        <x:v>192.85714285714286</x:v>
      </x:c>
      <x:c r="AF2382" s="18" t="n">
        <x:f>IF(U2382=0,0,P2382*T2382/U2382)</x:f>
        <x:v>346.9714285714286</x:v>
      </x:c>
      <x:c r="AG2382" s="18" t="n">
        <x:f>MAX(AE2382,AF2382*'01 Controls'!$E$15)</x:f>
        <x:v>192.85714285714286</x:v>
      </x:c>
      <x:c r="AH2382" s="18" t="n">
        <x:f>SUM(V2382,Y2382,AB2382,AE2382)</x:f>
        <x:v>1012.5</x:v>
      </x:c>
      <x:c r="AI2382" s="18" t="n">
        <x:f>N2382-AH2382</x:f>
        <x:v>0</x:v>
      </x:c>
      <x:c r="AJ2382" s="18" t="n">
        <x:f>V2382*INDEX('07 Mode Capacity'!$P$6:$P$17,MATCH("AIR-"&amp;I2382,'07 Mode Capacity'!$C$6:$C$17,0))</x:f>
        <x:v>2.703236704932465</x:v>
      </x:c>
      <x:c r="AK2382" s="18" t="n">
        <x:f>Y2382*INDEX('07 Mode Capacity'!$P$6:$P$17,MATCH("OCEAN-"&amp;I2382,'07 Mode Capacity'!$C$6:$C$17,0))</x:f>
        <x:v>0</x:v>
      </x:c>
      <x:c r="AL2382" s="18" t="n">
        <x:f>AB2382*INDEX('07 Mode Capacity'!$P$6:$P$17,MATCH("LAND-"&amp;I2382,'07 Mode Capacity'!$C$6:$C$17,0))</x:f>
        <x:v>98.85877430678315</x:v>
      </x:c>
      <x:c r="AM2382" s="18" t="n">
        <x:f>AE2382*INDEX('07 Mode Capacity'!$P$6:$P$17,MATCH("INLAND-"&amp;I2382,'07 Mode Capacity'!$C$6:$C$17,0))</x:f>
        <x:v>121.73805671071902</x:v>
      </x:c>
      <x:c r="AN2382" s="18" t="n">
        <x:f>SUM(AJ2382:AM2382)</x:f>
        <x:v>223.30006772243462</x:v>
      </x:c>
      <x:c r="AO2382" s="17" t="n">
        <x:f>IF(N2382=0,1,AN2382/N2382)</x:f>
        <x:v>0.2205432767628984</x:v>
      </x:c>
      <x:c r="AP2382" s="11" t="str">
        <x:f>IF(AO2382&gt;='01 Controls'!$E$16,"PASS","FAIL")</x:f>
        <x:v>FAIL</x:v>
      </x:c>
      <x:c r="AQ2382" s="11" t="str">
        <x:v>UNQUANTIFIED</x:v>
      </x:c>
      <x:c r="AR2382" s="11" t="str">
        <x:v>Position-class planning record; serial item and receiver open</x:v>
      </x:c>
      <x:c r="AS2382" s="26"/>
      <x:c r="AT2382" s="26"/>
    </x:row>
    <x:row r="2383">
      <x:c r="C2383" s="11" t="str">
        <x:v>M3-A-SRG-COL-12</x:v>
      </x:c>
      <x:c r="D2383" s="11" t="str">
        <x:v>M3</x:v>
      </x:c>
      <x:c r="E2383" s="11" t="str">
        <x:v>Inland flood</x:v>
      </x:c>
      <x:c r="F2383" s="11" t="str">
        <x:v>A-SRG</x:v>
      </x:c>
      <x:c r="G2383" s="11" t="str">
        <x:v>Air sensing and relay group</x:v>
      </x:c>
      <x:c r="H2383" s="11" t="str">
        <x:v>COL-12</x:v>
      </x:c>
      <x:c r="I2383" s="19" t="n">
        <x:v>24</x:v>
      </x:c>
      <x:c r="J2383" s="21" t="n">
        <x:v>3</x:v>
      </x:c>
      <x:c r="K2383" s="18" t="n">
        <x:f>'05 Cargo Register'!K143</x:f>
        <x:v>84.375</x:v>
      </x:c>
      <x:c r="L2383" s="18" t="n">
        <x:f>'05 Cargo Register'!N143</x:f>
        <x:v>9</x:v>
      </x:c>
      <x:c r="M2383" s="18" t="n">
        <x:f>'05 Cargo Register'!O143</x:f>
        <x:v>237.60000000000002</x:v>
      </x:c>
      <x:c r="N2383" s="18" t="n">
        <x:f>J2383*K2383</x:f>
        <x:v>253.125</x:v>
      </x:c>
      <x:c r="O2383" s="18" t="n">
        <x:f>J2383*L2383</x:f>
        <x:v>27</x:v>
      </x:c>
      <x:c r="P2383" s="18" t="n">
        <x:f>J2383*M2383</x:f>
        <x:v>712.8000000000001</x:v>
      </x:c>
      <x:c r="Q2383" s="22" t="n">
        <x:f>'01 Controls'!$E$27*'02 Cargo Classes'!$M$8</x:f>
        <x:v>0.1</x:v>
      </x:c>
      <x:c r="R2383" s="22" t="n">
        <x:f>'01 Controls'!$F$27*'02 Cargo Classes'!$N$8</x:f>
        <x:v>0</x:v>
      </x:c>
      <x:c r="S2383" s="22" t="n">
        <x:f>'01 Controls'!$G$27*'02 Cargo Classes'!$O$8</x:f>
        <x:v>0.84</x:v>
      </x:c>
      <x:c r="T2383" s="22" t="n">
        <x:f>'01 Controls'!$H$27*'02 Cargo Classes'!$P$8</x:f>
        <x:v>0.05</x:v>
      </x:c>
      <x:c r="U2383" s="22" t="n">
        <x:f>SUM(Q2383:T2383)</x:f>
        <x:v>0.99</x:v>
      </x:c>
      <x:c r="V2383" s="18" t="n">
        <x:f>IF(U2383=0,0,N2383*Q2383/U2383)</x:f>
        <x:v>25.56818181818182</x:v>
      </x:c>
      <x:c r="W2383" s="18" t="n">
        <x:f>IF(U2383=0,0,P2383*Q2383/U2383)</x:f>
        <x:v>72.00000000000001</x:v>
      </x:c>
      <x:c r="X2383" s="18" t="n">
        <x:f>MAX(V2383,W2383*'01 Controls'!$E$12)</x:f>
        <x:v>25.56818181818182</x:v>
      </x:c>
      <x:c r="Y2383" s="18" t="n">
        <x:f>IF(U2383=0,0,N2383*R2383/U2383)</x:f>
        <x:v>0</x:v>
      </x:c>
      <x:c r="Z2383" s="18" t="n">
        <x:f>IF(U2383=0,0,P2383*R2383/U2383)</x:f>
        <x:v>0</x:v>
      </x:c>
      <x:c r="AA2383" s="18" t="n">
        <x:f>MAX(Y2383,Z2383*'01 Controls'!$E$13)</x:f>
        <x:v>0</x:v>
      </x:c>
      <x:c r="AB2383" s="18" t="n">
        <x:f>IF(U2383=0,0,N2383*S2383/U2383)</x:f>
        <x:v>214.77272727272728</x:v>
      </x:c>
      <x:c r="AC2383" s="18" t="n">
        <x:f>IF(U2383=0,0,P2383*S2383/U2383)</x:f>
        <x:v>604.8000000000001</x:v>
      </x:c>
      <x:c r="AD2383" s="18" t="n">
        <x:f>MAX(AB2383,AC2383*'01 Controls'!$E$14)</x:f>
        <x:v>214.77272727272728</x:v>
      </x:c>
      <x:c r="AE2383" s="18" t="n">
        <x:f>IF(U2383=0,0,N2383*T2383/U2383)</x:f>
        <x:v>12.78409090909091</x:v>
      </x:c>
      <x:c r="AF2383" s="18" t="n">
        <x:f>IF(U2383=0,0,P2383*T2383/U2383)</x:f>
        <x:v>36.00000000000001</x:v>
      </x:c>
      <x:c r="AG2383" s="18" t="n">
        <x:f>MAX(AE2383,AF2383*'01 Controls'!$E$15)</x:f>
        <x:v>12.78409090909091</x:v>
      </x:c>
      <x:c r="AH2383" s="18" t="n">
        <x:f>SUM(V2383,Y2383,AB2383,AE2383)</x:f>
        <x:v>253.125</x:v>
      </x:c>
      <x:c r="AI2383" s="18" t="n">
        <x:f>N2383-AH2383</x:f>
        <x:v>0</x:v>
      </x:c>
      <x:c r="AJ2383" s="18" t="n">
        <x:f>V2383*INDEX('07 Mode Capacity'!$P$6:$P$17,MATCH("AIR-"&amp;I2383,'07 Mode Capacity'!$C$6:$C$17,0))</x:f>
        <x:v>5.188143779971096</x:v>
      </x:c>
      <x:c r="AK2383" s="18" t="n">
        <x:f>Y2383*INDEX('07 Mode Capacity'!$P$6:$P$17,MATCH("OCEAN-"&amp;I2383,'07 Mode Capacity'!$C$6:$C$17,0))</x:f>
        <x:v>0</x:v>
      </x:c>
      <x:c r="AL2383" s="18" t="n">
        <x:f>AB2383*INDEX('07 Mode Capacity'!$P$6:$P$17,MATCH("LAND-"&amp;I2383,'07 Mode Capacity'!$C$6:$C$17,0))</x:f>
        <x:v>82.15076668541252</x:v>
      </x:c>
      <x:c r="AM2383" s="18" t="n">
        <x:f>AE2383*INDEX('07 Mode Capacity'!$P$6:$P$17,MATCH("INLAND-"&amp;I2383,'07 Mode Capacity'!$C$6:$C$17,0))</x:f>
        <x:v>12.78409090909091</x:v>
      </x:c>
      <x:c r="AN2383" s="18" t="n">
        <x:f>SUM(AJ2383:AM2383)</x:f>
        <x:v>100.12300137447453</x:v>
      </x:c>
      <x:c r="AO2383" s="17" t="n">
        <x:f>IF(N2383=0,1,AN2383/N2383)</x:f>
        <x:v>0.39554765975101047</x:v>
      </x:c>
      <x:c r="AP2383" s="11" t="str">
        <x:f>IF(AO2383&gt;='01 Controls'!$E$16,"PASS","FAIL")</x:f>
        <x:v>FAIL</x:v>
      </x:c>
      <x:c r="AQ2383" s="11" t="str">
        <x:v>UNQUANTIFIED</x:v>
      </x:c>
      <x:c r="AR2383" s="11" t="str">
        <x:v>Position-class planning record; serial item and receiver open</x:v>
      </x:c>
      <x:c r="AS2383" s="26"/>
      <x:c r="AT2383" s="26"/>
    </x:row>
    <x:row r="2384">
      <x:c r="C2384" s="11" t="str">
        <x:v>M3-A-SRG-BAT-22</x:v>
      </x:c>
      <x:c r="D2384" s="11" t="str">
        <x:v>M3</x:v>
      </x:c>
      <x:c r="E2384" s="11" t="str">
        <x:v>Inland flood</x:v>
      </x:c>
      <x:c r="F2384" s="11" t="str">
        <x:v>A-SRG</x:v>
      </x:c>
      <x:c r="G2384" s="11" t="str">
        <x:v>Air sensing and relay group</x:v>
      </x:c>
      <x:c r="H2384" s="11" t="str">
        <x:v>BAT-22</x:v>
      </x:c>
      <x:c r="I2384" s="19" t="n">
        <x:v>48</x:v>
      </x:c>
      <x:c r="J2384" s="21" t="n">
        <x:v>3</x:v>
      </x:c>
      <x:c r="K2384" s="18" t="n">
        <x:f>'05 Cargo Register'!K144</x:f>
        <x:v>225</x:v>
      </x:c>
      <x:c r="L2384" s="18" t="n">
        <x:f>'05 Cargo Register'!N144</x:f>
        <x:v>13</x:v>
      </x:c>
      <x:c r="M2384" s="18" t="n">
        <x:f>'05 Cargo Register'!O144</x:f>
        <x:v>343.20000000000005</x:v>
      </x:c>
      <x:c r="N2384" s="18" t="n">
        <x:f>J2384*K2384</x:f>
        <x:v>675</x:v>
      </x:c>
      <x:c r="O2384" s="18" t="n">
        <x:f>J2384*L2384</x:f>
        <x:v>39</x:v>
      </x:c>
      <x:c r="P2384" s="18" t="n">
        <x:f>J2384*M2384</x:f>
        <x:v>1029.6000000000001</x:v>
      </x:c>
      <x:c r="Q2384" s="22" t="n">
        <x:f>'01 Controls'!$E$27*'02 Cargo Classes'!$M$9</x:f>
        <x:v>0</x:v>
      </x:c>
      <x:c r="R2384" s="22" t="n">
        <x:f>'01 Controls'!$F$27*'02 Cargo Classes'!$N$9</x:f>
        <x:v>0</x:v>
      </x:c>
      <x:c r="S2384" s="22" t="n">
        <x:f>'01 Controls'!$G$27*'02 Cargo Classes'!$O$9</x:f>
        <x:v>0.7</x:v>
      </x:c>
      <x:c r="T2384" s="22" t="n">
        <x:f>'01 Controls'!$H$27*'02 Cargo Classes'!$P$9</x:f>
        <x:v>0.125</x:v>
      </x:c>
      <x:c r="U2384" s="22" t="n">
        <x:f>SUM(Q2384:T2384)</x:f>
        <x:v>0.825</x:v>
      </x:c>
      <x:c r="V2384" s="18" t="n">
        <x:f>IF(U2384=0,0,N2384*Q2384/U2384)</x:f>
        <x:v>0</x:v>
      </x:c>
      <x:c r="W2384" s="18" t="n">
        <x:f>IF(U2384=0,0,P2384*Q2384/U2384)</x:f>
        <x:v>0</x:v>
      </x:c>
      <x:c r="X2384" s="18" t="n">
        <x:f>MAX(V2384,W2384*'01 Controls'!$E$12)</x:f>
        <x:v>0</x:v>
      </x:c>
      <x:c r="Y2384" s="18" t="n">
        <x:f>IF(U2384=0,0,N2384*R2384/U2384)</x:f>
        <x:v>0</x:v>
      </x:c>
      <x:c r="Z2384" s="18" t="n">
        <x:f>IF(U2384=0,0,P2384*R2384/U2384)</x:f>
        <x:v>0</x:v>
      </x:c>
      <x:c r="AA2384" s="18" t="n">
        <x:f>MAX(Y2384,Z2384*'01 Controls'!$E$13)</x:f>
        <x:v>0</x:v>
      </x:c>
      <x:c r="AB2384" s="18" t="n">
        <x:f>IF(U2384=0,0,N2384*S2384/U2384)</x:f>
        <x:v>572.7272727272726</x:v>
      </x:c>
      <x:c r="AC2384" s="18" t="n">
        <x:f>IF(U2384=0,0,P2384*S2384/U2384)</x:f>
        <x:v>873.6000000000001</x:v>
      </x:c>
      <x:c r="AD2384" s="18" t="n">
        <x:f>MAX(AB2384,AC2384*'01 Controls'!$E$14)</x:f>
        <x:v>572.7272727272726</x:v>
      </x:c>
      <x:c r="AE2384" s="18" t="n">
        <x:f>IF(U2384=0,0,N2384*T2384/U2384)</x:f>
        <x:v>102.27272727272728</x:v>
      </x:c>
      <x:c r="AF2384" s="18" t="n">
        <x:f>IF(U2384=0,0,P2384*T2384/U2384)</x:f>
        <x:v>156.00000000000003</x:v>
      </x:c>
      <x:c r="AG2384" s="18" t="n">
        <x:f>MAX(AE2384,AF2384*'01 Controls'!$E$15)</x:f>
        <x:v>102.27272727272728</x:v>
      </x:c>
      <x:c r="AH2384" s="18" t="n">
        <x:f>SUM(V2384,Y2384,AB2384,AE2384)</x:f>
        <x:v>674.9999999999999</x:v>
      </x:c>
      <x:c r="AI2384" s="18" t="n">
        <x:f>N2384-AH2384</x:f>
        <x:v>1.1368683772161603e-13</x:v>
      </x:c>
      <x:c r="AJ2384" s="18" t="n">
        <x:f>V2384*INDEX('07 Mode Capacity'!$P$6:$P$17,MATCH("AIR-"&amp;I2384,'07 Mode Capacity'!$C$6:$C$17,0))</x:f>
        <x:v>0</x:v>
      </x:c>
      <x:c r="AK2384" s="18" t="n">
        <x:f>Y2384*INDEX('07 Mode Capacity'!$P$6:$P$17,MATCH("OCEAN-"&amp;I2384,'07 Mode Capacity'!$C$6:$C$17,0))</x:f>
        <x:v>0</x:v>
      </x:c>
      <x:c r="AL2384" s="18" t="n">
        <x:f>AB2384*INDEX('07 Mode Capacity'!$P$6:$P$17,MATCH("LAND-"&amp;I2384,'07 Mode Capacity'!$C$6:$C$17,0))</x:f>
        <x:v>69.9001434492406</x:v>
      </x:c>
      <x:c r="AM2384" s="18" t="n">
        <x:f>AE2384*INDEX('07 Mode Capacity'!$P$6:$P$17,MATCH("INLAND-"&amp;I2384,'07 Mode Capacity'!$C$6:$C$17,0))</x:f>
        <x:v>64.55806037689645</x:v>
      </x:c>
      <x:c r="AN2384" s="18" t="n">
        <x:f>SUM(AJ2384:AM2384)</x:f>
        <x:v>134.45820382613704</x:v>
      </x:c>
      <x:c r="AO2384" s="17" t="n">
        <x:f>IF(N2384=0,1,AN2384/N2384)</x:f>
        <x:v>0.1991973390016845</x:v>
      </x:c>
      <x:c r="AP2384" s="11" t="str">
        <x:f>IF(AO2384&gt;='01 Controls'!$E$16,"PASS","FAIL")</x:f>
        <x:v>FAIL</x:v>
      </x:c>
      <x:c r="AQ2384" s="11" t="str">
        <x:v>UNQUANTIFIED</x:v>
      </x:c>
      <x:c r="AR2384" s="11" t="str">
        <x:v>Position-class planning record; serial item and receiver open</x:v>
      </x:c>
      <x:c r="AS2384" s="26"/>
      <x:c r="AT2384" s="26"/>
    </x:row>
    <x:row r="2385">
      <x:c r="C2385" s="11" t="str">
        <x:v>M3-A-SRG-TNK-20</x:v>
      </x:c>
      <x:c r="D2385" s="11" t="str">
        <x:v>M3</x:v>
      </x:c>
      <x:c r="E2385" s="11" t="str">
        <x:v>Inland flood</x:v>
      </x:c>
      <x:c r="F2385" s="11" t="str">
        <x:v>A-SRG</x:v>
      </x:c>
      <x:c r="G2385" s="11" t="str">
        <x:v>Air sensing and relay group</x:v>
      </x:c>
      <x:c r="H2385" s="11" t="str">
        <x:v>TNK-20</x:v>
      </x:c>
      <x:c r="I2385" s="19" t="n">
        <x:v>48</x:v>
      </x:c>
      <x:c r="J2385" s="21" t="n">
        <x:v>3</x:v>
      </x:c>
      <x:c r="K2385" s="18" t="n">
        <x:f>'05 Cargo Register'!K145</x:f>
        <x:v>281.25</x:v>
      </x:c>
      <x:c r="L2385" s="18" t="n">
        <x:f>'05 Cargo Register'!N145</x:f>
        <x:v>17</x:v>
      </x:c>
      <x:c r="M2385" s="18" t="n">
        <x:f>'05 Cargo Register'!O145</x:f>
        <x:v>361.25</x:v>
      </x:c>
      <x:c r="N2385" s="18" t="n">
        <x:f>J2385*K2385</x:f>
        <x:v>843.75</x:v>
      </x:c>
      <x:c r="O2385" s="18" t="n">
        <x:f>J2385*L2385</x:f>
        <x:v>51</x:v>
      </x:c>
      <x:c r="P2385" s="18" t="n">
        <x:f>J2385*M2385</x:f>
        <x:v>1083.75</x:v>
      </x:c>
      <x:c r="Q2385" s="22" t="n">
        <x:f>'01 Controls'!$E$27*'02 Cargo Classes'!$M$10</x:f>
        <x:v>0</x:v>
      </x:c>
      <x:c r="R2385" s="22" t="n">
        <x:f>'01 Controls'!$F$27*'02 Cargo Classes'!$N$10</x:f>
        <x:v>0</x:v>
      </x:c>
      <x:c r="S2385" s="22" t="n">
        <x:f>'01 Controls'!$G$27*'02 Cargo Classes'!$O$10</x:f>
        <x:v>0.7</x:v>
      </x:c>
      <x:c r="T2385" s="22" t="n">
        <x:f>'01 Controls'!$H$27*'02 Cargo Classes'!$P$10</x:f>
        <x:v>0.25</x:v>
      </x:c>
      <x:c r="U2385" s="22" t="n">
        <x:f>SUM(Q2385:T2385)</x:f>
        <x:v>0.95</x:v>
      </x:c>
      <x:c r="V2385" s="18" t="n">
        <x:f>IF(U2385=0,0,N2385*Q2385/U2385)</x:f>
        <x:v>0</x:v>
      </x:c>
      <x:c r="W2385" s="18" t="n">
        <x:f>IF(U2385=0,0,P2385*Q2385/U2385)</x:f>
        <x:v>0</x:v>
      </x:c>
      <x:c r="X2385" s="18" t="n">
        <x:f>MAX(V2385,W2385*'01 Controls'!$E$12)</x:f>
        <x:v>0</x:v>
      </x:c>
      <x:c r="Y2385" s="18" t="n">
        <x:f>IF(U2385=0,0,N2385*R2385/U2385)</x:f>
        <x:v>0</x:v>
      </x:c>
      <x:c r="Z2385" s="18" t="n">
        <x:f>IF(U2385=0,0,P2385*R2385/U2385)</x:f>
        <x:v>0</x:v>
      </x:c>
      <x:c r="AA2385" s="18" t="n">
        <x:f>MAX(Y2385,Z2385*'01 Controls'!$E$13)</x:f>
        <x:v>0</x:v>
      </x:c>
      <x:c r="AB2385" s="18" t="n">
        <x:f>IF(U2385=0,0,N2385*S2385/U2385)</x:f>
        <x:v>621.7105263157895</x:v>
      </x:c>
      <x:c r="AC2385" s="18" t="n">
        <x:f>IF(U2385=0,0,P2385*S2385/U2385)</x:f>
        <x:v>798.5526315789474</x:v>
      </x:c>
      <x:c r="AD2385" s="18" t="n">
        <x:f>MAX(AB2385,AC2385*'01 Controls'!$E$14)</x:f>
        <x:v>621.7105263157895</x:v>
      </x:c>
      <x:c r="AE2385" s="18" t="n">
        <x:f>IF(U2385=0,0,N2385*T2385/U2385)</x:f>
        <x:v>222.03947368421055</x:v>
      </x:c>
      <x:c r="AF2385" s="18" t="n">
        <x:f>IF(U2385=0,0,P2385*T2385/U2385)</x:f>
        <x:v>285.19736842105266</x:v>
      </x:c>
      <x:c r="AG2385" s="18" t="n">
        <x:f>MAX(AE2385,AF2385*'01 Controls'!$E$15)</x:f>
        <x:v>222.03947368421055</x:v>
      </x:c>
      <x:c r="AH2385" s="18" t="n">
        <x:f>SUM(V2385,Y2385,AB2385,AE2385)</x:f>
        <x:v>843.75</x:v>
      </x:c>
      <x:c r="AI2385" s="18" t="n">
        <x:f>N2385-AH2385</x:f>
        <x:v>0</x:v>
      </x:c>
      <x:c r="AJ2385" s="18" t="n">
        <x:f>V2385*INDEX('07 Mode Capacity'!$P$6:$P$17,MATCH("AIR-"&amp;I2385,'07 Mode Capacity'!$C$6:$C$17,0))</x:f>
        <x:v>0</x:v>
      </x:c>
      <x:c r="AK2385" s="18" t="n">
        <x:f>Y2385*INDEX('07 Mode Capacity'!$P$6:$P$17,MATCH("OCEAN-"&amp;I2385,'07 Mode Capacity'!$C$6:$C$17,0))</x:f>
        <x:v>0</x:v>
      </x:c>
      <x:c r="AL2385" s="18" t="n">
        <x:f>AB2385*INDEX('07 Mode Capacity'!$P$6:$P$17,MATCH("LAND-"&amp;I2385,'07 Mode Capacity'!$C$6:$C$17,0))</x:f>
        <x:v>75.87844519160987</x:v>
      </x:c>
      <x:c r="AM2385" s="18" t="n">
        <x:f>AE2385*INDEX('07 Mode Capacity'!$P$6:$P$17,MATCH("INLAND-"&amp;I2385,'07 Mode Capacity'!$C$6:$C$17,0))</x:f>
        <x:v>140.15894687089363</x:v>
      </x:c>
      <x:c r="AN2385" s="18" t="n">
        <x:f>SUM(AJ2385:AM2385)</x:f>
        <x:v>216.0373920625035</x:v>
      </x:c>
      <x:c r="AO2385" s="17" t="n">
        <x:f>IF(N2385=0,1,AN2385/N2385)</x:f>
        <x:v>0.25604431651852266</x:v>
      </x:c>
      <x:c r="AP2385" s="11" t="str">
        <x:f>IF(AO2385&gt;='01 Controls'!$E$16,"PASS","FAIL")</x:f>
        <x:v>FAIL</x:v>
      </x:c>
      <x:c r="AQ2385" s="11" t="str">
        <x:v>UNQUANTIFIED</x:v>
      </x:c>
      <x:c r="AR2385" s="11" t="str">
        <x:v>Position-class planning record; serial item and receiver open</x:v>
      </x:c>
      <x:c r="AS2385" s="26"/>
      <x:c r="AT2385" s="26"/>
    </x:row>
    <x:row r="2386">
      <x:c r="C2386" s="11" t="str">
        <x:v>M3-A-SRG-FLR-24</x:v>
      </x:c>
      <x:c r="D2386" s="11" t="str">
        <x:v>M3</x:v>
      </x:c>
      <x:c r="E2386" s="11" t="str">
        <x:v>Inland flood</x:v>
      </x:c>
      <x:c r="F2386" s="11" t="str">
        <x:v>A-SRG</x:v>
      </x:c>
      <x:c r="G2386" s="11" t="str">
        <x:v>Air sensing and relay group</x:v>
      </x:c>
      <x:c r="H2386" s="11" t="str">
        <x:v>FLR-24</x:v>
      </x:c>
      <x:c r="I2386" s="19" t="n">
        <x:v>48</x:v>
      </x:c>
      <x:c r="J2386" s="21" t="n">
        <x:v>3</x:v>
      </x:c>
      <x:c r="K2386" s="18" t="n">
        <x:f>'05 Cargo Register'!K146</x:f>
        <x:v>421.875</x:v>
      </x:c>
      <x:c r="L2386" s="18" t="n">
        <x:f>'05 Cargo Register'!N146</x:f>
        <x:v>21</x:v>
      </x:c>
      <x:c r="M2386" s="18" t="n">
        <x:f>'05 Cargo Register'!O146</x:f>
        <x:v>672</x:v>
      </x:c>
      <x:c r="N2386" s="18" t="n">
        <x:f>J2386*K2386</x:f>
        <x:v>1265.625</x:v>
      </x:c>
      <x:c r="O2386" s="18" t="n">
        <x:f>J2386*L2386</x:f>
        <x:v>63</x:v>
      </x:c>
      <x:c r="P2386" s="18" t="n">
        <x:f>J2386*M2386</x:f>
        <x:v>2016</x:v>
      </x:c>
      <x:c r="Q2386" s="22" t="n">
        <x:f>'01 Controls'!$E$27*'02 Cargo Classes'!$M$11</x:f>
        <x:v>0</x:v>
      </x:c>
      <x:c r="R2386" s="22" t="n">
        <x:f>'01 Controls'!$F$27*'02 Cargo Classes'!$N$11</x:f>
        <x:v>0</x:v>
      </x:c>
      <x:c r="S2386" s="22" t="n">
        <x:f>'01 Controls'!$G$27*'02 Cargo Classes'!$O$11</x:f>
        <x:v>0.7</x:v>
      </x:c>
      <x:c r="T2386" s="22" t="n">
        <x:f>'01 Controls'!$H$27*'02 Cargo Classes'!$P$11</x:f>
        <x:v>0.2</x:v>
      </x:c>
      <x:c r="U2386" s="22" t="n">
        <x:f>SUM(Q2386:T2386)</x:f>
        <x:v>0.8999999999999999</x:v>
      </x:c>
      <x:c r="V2386" s="18" t="n">
        <x:f>IF(U2386=0,0,N2386*Q2386/U2386)</x:f>
        <x:v>0</x:v>
      </x:c>
      <x:c r="W2386" s="18" t="n">
        <x:f>IF(U2386=0,0,P2386*Q2386/U2386)</x:f>
        <x:v>0</x:v>
      </x:c>
      <x:c r="X2386" s="18" t="n">
        <x:f>MAX(V2386,W2386*'01 Controls'!$E$12)</x:f>
        <x:v>0</x:v>
      </x:c>
      <x:c r="Y2386" s="18" t="n">
        <x:f>IF(U2386=0,0,N2386*R2386/U2386)</x:f>
        <x:v>0</x:v>
      </x:c>
      <x:c r="Z2386" s="18" t="n">
        <x:f>IF(U2386=0,0,P2386*R2386/U2386)</x:f>
        <x:v>0</x:v>
      </x:c>
      <x:c r="AA2386" s="18" t="n">
        <x:f>MAX(Y2386,Z2386*'01 Controls'!$E$13)</x:f>
        <x:v>0</x:v>
      </x:c>
      <x:c r="AB2386" s="18" t="n">
        <x:f>IF(U2386=0,0,N2386*S2386/U2386)</x:f>
        <x:v>984.3750000000001</x:v>
      </x:c>
      <x:c r="AC2386" s="18" t="n">
        <x:f>IF(U2386=0,0,P2386*S2386/U2386)</x:f>
        <x:v>1568</x:v>
      </x:c>
      <x:c r="AD2386" s="18" t="n">
        <x:f>MAX(AB2386,AC2386*'01 Controls'!$E$14)</x:f>
        <x:v>984.3750000000001</x:v>
      </x:c>
      <x:c r="AE2386" s="18" t="n">
        <x:f>IF(U2386=0,0,N2386*T2386/U2386)</x:f>
        <x:v>281.25</x:v>
      </x:c>
      <x:c r="AF2386" s="18" t="n">
        <x:f>IF(U2386=0,0,P2386*T2386/U2386)</x:f>
        <x:v>448.0000000000001</x:v>
      </x:c>
      <x:c r="AG2386" s="18" t="n">
        <x:f>MAX(AE2386,AF2386*'01 Controls'!$E$15)</x:f>
        <x:v>281.25</x:v>
      </x:c>
      <x:c r="AH2386" s="18" t="n">
        <x:f>SUM(V2386,Y2386,AB2386,AE2386)</x:f>
        <x:v>1265.625</x:v>
      </x:c>
      <x:c r="AI2386" s="18" t="n">
        <x:f>N2386-AH2386</x:f>
        <x:v>0</x:v>
      </x:c>
      <x:c r="AJ2386" s="18" t="n">
        <x:f>V2386*INDEX('07 Mode Capacity'!$P$6:$P$17,MATCH("AIR-"&amp;I2386,'07 Mode Capacity'!$C$6:$C$17,0))</x:f>
        <x:v>0</x:v>
      </x:c>
      <x:c r="AK2386" s="18" t="n">
        <x:f>Y2386*INDEX('07 Mode Capacity'!$P$6:$P$17,MATCH("OCEAN-"&amp;I2386,'07 Mode Capacity'!$C$6:$C$17,0))</x:f>
        <x:v>0</x:v>
      </x:c>
      <x:c r="AL2386" s="18" t="n">
        <x:f>AB2386*INDEX('07 Mode Capacity'!$P$6:$P$17,MATCH("LAND-"&amp;I2386,'07 Mode Capacity'!$C$6:$C$17,0))</x:f>
        <x:v>120.14087155338231</x:v>
      </x:c>
      <x:c r="AM2386" s="18" t="n">
        <x:f>AE2386*INDEX('07 Mode Capacity'!$P$6:$P$17,MATCH("INLAND-"&amp;I2386,'07 Mode Capacity'!$C$6:$C$17,0))</x:f>
        <x:v>177.53466603646524</x:v>
      </x:c>
      <x:c r="AN2386" s="18" t="n">
        <x:f>SUM(AJ2386:AM2386)</x:f>
        <x:v>297.6755375898475</x:v>
      </x:c>
      <x:c r="AO2386" s="17" t="n">
        <x:f>IF(N2386=0,1,AN2386/N2386)</x:f>
        <x:v>0.23520042476234865</x:v>
      </x:c>
      <x:c r="AP2386" s="11" t="str">
        <x:f>IF(AO2386&gt;='01 Controls'!$E$16,"PASS","FAIL")</x:f>
        <x:v>FAIL</x:v>
      </x:c>
      <x:c r="AQ2386" s="11" t="str">
        <x:v>UNQUANTIFIED</x:v>
      </x:c>
      <x:c r="AR2386" s="11" t="str">
        <x:v>Position-class planning record; serial item and receiver open</x:v>
      </x:c>
      <x:c r="AS2386" s="26"/>
      <x:c r="AT2386" s="26"/>
    </x:row>
    <x:row r="2387">
      <x:c r="C2387" s="11" t="str">
        <x:v>M3-A-SRG-ROL-30</x:v>
      </x:c>
      <x:c r="D2387" s="11" t="str">
        <x:v>M3</x:v>
      </x:c>
      <x:c r="E2387" s="11" t="str">
        <x:v>Inland flood</x:v>
      </x:c>
      <x:c r="F2387" s="11" t="str">
        <x:v>A-SRG</x:v>
      </x:c>
      <x:c r="G2387" s="11" t="str">
        <x:v>Air sensing and relay group</x:v>
      </x:c>
      <x:c r="H2387" s="11" t="str">
        <x:v>ROL-30</x:v>
      </x:c>
      <x:c r="I2387" s="19" t="n">
        <x:v>48</x:v>
      </x:c>
      <x:c r="J2387" s="21" t="n">
        <x:v>3</x:v>
      </x:c>
      <x:c r="K2387" s="18" t="n">
        <x:f>'05 Cargo Register'!K147</x:f>
        <x:v>506.25</x:v>
      </x:c>
      <x:c r="L2387" s="18" t="n">
        <x:f>'05 Cargo Register'!N147</x:f>
        <x:v>22</x:v>
      </x:c>
      <x:c r="M2387" s="18" t="n">
        <x:f>'05 Cargo Register'!O147</x:f>
        <x:v>1402.5</x:v>
      </x:c>
      <x:c r="N2387" s="18" t="n">
        <x:f>J2387*K2387</x:f>
        <x:v>1518.75</x:v>
      </x:c>
      <x:c r="O2387" s="18" t="n">
        <x:f>J2387*L2387</x:f>
        <x:v>66</x:v>
      </x:c>
      <x:c r="P2387" s="18" t="n">
        <x:f>J2387*M2387</x:f>
        <x:v>4207.5</x:v>
      </x:c>
      <x:c r="Q2387" s="22" t="n">
        <x:f>'01 Controls'!$E$27*'02 Cargo Classes'!$M$12</x:f>
        <x:v>0</x:v>
      </x:c>
      <x:c r="R2387" s="22" t="n">
        <x:f>'01 Controls'!$F$27*'02 Cargo Classes'!$N$12</x:f>
        <x:v>0</x:v>
      </x:c>
      <x:c r="S2387" s="22" t="n">
        <x:f>'01 Controls'!$G$27*'02 Cargo Classes'!$O$12</x:f>
        <x:v>1.0499999999999998</x:v>
      </x:c>
      <x:c r="T2387" s="22" t="n">
        <x:f>'01 Controls'!$H$27*'02 Cargo Classes'!$P$12</x:f>
        <x:v>0.15</x:v>
      </x:c>
      <x:c r="U2387" s="22" t="n">
        <x:f>SUM(Q2387:T2387)</x:f>
        <x:v>1.1999999999999997</x:v>
      </x:c>
      <x:c r="V2387" s="18" t="n">
        <x:f>IF(U2387=0,0,N2387*Q2387/U2387)</x:f>
        <x:v>0</x:v>
      </x:c>
      <x:c r="W2387" s="18" t="n">
        <x:f>IF(U2387=0,0,P2387*Q2387/U2387)</x:f>
        <x:v>0</x:v>
      </x:c>
      <x:c r="X2387" s="18" t="n">
        <x:f>MAX(V2387,W2387*'01 Controls'!$E$12)</x:f>
        <x:v>0</x:v>
      </x:c>
      <x:c r="Y2387" s="18" t="n">
        <x:f>IF(U2387=0,0,N2387*R2387/U2387)</x:f>
        <x:v>0</x:v>
      </x:c>
      <x:c r="Z2387" s="18" t="n">
        <x:f>IF(U2387=0,0,P2387*R2387/U2387)</x:f>
        <x:v>0</x:v>
      </x:c>
      <x:c r="AA2387" s="18" t="n">
        <x:f>MAX(Y2387,Z2387*'01 Controls'!$E$13)</x:f>
        <x:v>0</x:v>
      </x:c>
      <x:c r="AB2387" s="18" t="n">
        <x:f>IF(U2387=0,0,N2387*S2387/U2387)</x:f>
        <x:v>1328.90625</x:v>
      </x:c>
      <x:c r="AC2387" s="18" t="n">
        <x:f>IF(U2387=0,0,P2387*S2387/U2387)</x:f>
        <x:v>3681.5625</x:v>
      </x:c>
      <x:c r="AD2387" s="18" t="n">
        <x:f>MAX(AB2387,AC2387*'01 Controls'!$E$14)</x:f>
        <x:v>1328.90625</x:v>
      </x:c>
      <x:c r="AE2387" s="18" t="n">
        <x:f>IF(U2387=0,0,N2387*T2387/U2387)</x:f>
        <x:v>189.84375000000003</x:v>
      </x:c>
      <x:c r="AF2387" s="18" t="n">
        <x:f>IF(U2387=0,0,P2387*T2387/U2387)</x:f>
        <x:v>525.9375000000001</x:v>
      </x:c>
      <x:c r="AG2387" s="18" t="n">
        <x:f>MAX(AE2387,AF2387*'01 Controls'!$E$15)</x:f>
        <x:v>189.84375000000003</x:v>
      </x:c>
      <x:c r="AH2387" s="18" t="n">
        <x:f>SUM(V2387,Y2387,AB2387,AE2387)</x:f>
        <x:v>1518.75</x:v>
      </x:c>
      <x:c r="AI2387" s="18" t="n">
        <x:f>N2387-AH2387</x:f>
        <x:v>0</x:v>
      </x:c>
      <x:c r="AJ2387" s="18" t="n">
        <x:f>V2387*INDEX('07 Mode Capacity'!$P$6:$P$17,MATCH("AIR-"&amp;I2387,'07 Mode Capacity'!$C$6:$C$17,0))</x:f>
        <x:v>0</x:v>
      </x:c>
      <x:c r="AK2387" s="18" t="n">
        <x:f>Y2387*INDEX('07 Mode Capacity'!$P$6:$P$17,MATCH("OCEAN-"&amp;I2387,'07 Mode Capacity'!$C$6:$C$17,0))</x:f>
        <x:v>0</x:v>
      </x:c>
      <x:c r="AL2387" s="18" t="n">
        <x:f>AB2387*INDEX('07 Mode Capacity'!$P$6:$P$17,MATCH("LAND-"&amp;I2387,'07 Mode Capacity'!$C$6:$C$17,0))</x:f>
        <x:v>162.1901765970661</x:v>
      </x:c>
      <x:c r="AM2387" s="18" t="n">
        <x:f>AE2387*INDEX('07 Mode Capacity'!$P$6:$P$17,MATCH("INLAND-"&amp;I2387,'07 Mode Capacity'!$C$6:$C$17,0))</x:f>
        <x:v>119.83589957461405</x:v>
      </x:c>
      <x:c r="AN2387" s="18" t="n">
        <x:f>SUM(AJ2387:AM2387)</x:f>
        <x:v>282.0260761716802</x:v>
      </x:c>
      <x:c r="AO2387" s="17" t="n">
        <x:f>IF(N2387=0,1,AN2387/N2387)</x:f>
        <x:v>0.18569618184143552</x:v>
      </x:c>
      <x:c r="AP2387" s="11" t="str">
        <x:f>IF(AO2387&gt;='01 Controls'!$E$16,"PASS","FAIL")</x:f>
        <x:v>FAIL</x:v>
      </x:c>
      <x:c r="AQ2387" s="11" t="str">
        <x:v>UNQUANTIFIED</x:v>
      </x:c>
      <x:c r="AR2387" s="11" t="str">
        <x:v>Position-class planning record; serial item and receiver open</x:v>
      </x:c>
      <x:c r="AS2387" s="26"/>
      <x:c r="AT2387" s="26"/>
    </x:row>
    <x:row r="2388">
      <x:c r="C2388" s="11" t="str">
        <x:v>M3-A-SRG-LIN-18</x:v>
      </x:c>
      <x:c r="D2388" s="11" t="str">
        <x:v>M3</x:v>
      </x:c>
      <x:c r="E2388" s="11" t="str">
        <x:v>Inland flood</x:v>
      </x:c>
      <x:c r="F2388" s="11" t="str">
        <x:v>A-SRG</x:v>
      </x:c>
      <x:c r="G2388" s="11" t="str">
        <x:v>Air sensing and relay group</x:v>
      </x:c>
      <x:c r="H2388" s="11" t="str">
        <x:v>LIN-18</x:v>
      </x:c>
      <x:c r="I2388" s="19" t="n">
        <x:v>72</x:v>
      </x:c>
      <x:c r="J2388" s="21" t="n">
        <x:v>3</x:v>
      </x:c>
      <x:c r="K2388" s="18" t="n">
        <x:f>'05 Cargo Register'!K148</x:f>
        <x:v>112.5</x:v>
      </x:c>
      <x:c r="L2388" s="18" t="n">
        <x:f>'05 Cargo Register'!N148</x:f>
        <x:v>8</x:v>
      </x:c>
      <x:c r="M2388" s="18" t="n">
        <x:f>'05 Cargo Register'!O148</x:f>
        <x:v>352</x:v>
      </x:c>
      <x:c r="N2388" s="18" t="n">
        <x:f>J2388*K2388</x:f>
        <x:v>337.5</x:v>
      </x:c>
      <x:c r="O2388" s="18" t="n">
        <x:f>J2388*L2388</x:f>
        <x:v>24</x:v>
      </x:c>
      <x:c r="P2388" s="18" t="n">
        <x:f>J2388*M2388</x:f>
        <x:v>1056</x:v>
      </x:c>
      <x:c r="Q2388" s="22" t="n">
        <x:f>'01 Controls'!$E$27*'02 Cargo Classes'!$M$13</x:f>
        <x:v>0</x:v>
      </x:c>
      <x:c r="R2388" s="22" t="n">
        <x:f>'01 Controls'!$F$27*'02 Cargo Classes'!$N$13</x:f>
        <x:v>0</x:v>
      </x:c>
      <x:c r="S2388" s="22" t="n">
        <x:f>'01 Controls'!$G$27*'02 Cargo Classes'!$O$13</x:f>
        <x:v>0.7</x:v>
      </x:c>
      <x:c r="T2388" s="22" t="n">
        <x:f>'01 Controls'!$H$27*'02 Cargo Classes'!$P$13</x:f>
        <x:v>0.25</x:v>
      </x:c>
      <x:c r="U2388" s="22" t="n">
        <x:f>SUM(Q2388:T2388)</x:f>
        <x:v>0.95</x:v>
      </x:c>
      <x:c r="V2388" s="18" t="n">
        <x:f>IF(U2388=0,0,N2388*Q2388/U2388)</x:f>
        <x:v>0</x:v>
      </x:c>
      <x:c r="W2388" s="18" t="n">
        <x:f>IF(U2388=0,0,P2388*Q2388/U2388)</x:f>
        <x:v>0</x:v>
      </x:c>
      <x:c r="X2388" s="18" t="n">
        <x:f>MAX(V2388,W2388*'01 Controls'!$E$12)</x:f>
        <x:v>0</x:v>
      </x:c>
      <x:c r="Y2388" s="18" t="n">
        <x:f>IF(U2388=0,0,N2388*R2388/U2388)</x:f>
        <x:v>0</x:v>
      </x:c>
      <x:c r="Z2388" s="18" t="n">
        <x:f>IF(U2388=0,0,P2388*R2388/U2388)</x:f>
        <x:v>0</x:v>
      </x:c>
      <x:c r="AA2388" s="18" t="n">
        <x:f>MAX(Y2388,Z2388*'01 Controls'!$E$13)</x:f>
        <x:v>0</x:v>
      </x:c>
      <x:c r="AB2388" s="18" t="n">
        <x:f>IF(U2388=0,0,N2388*S2388/U2388)</x:f>
        <x:v>248.68421052631578</x:v>
      </x:c>
      <x:c r="AC2388" s="18" t="n">
        <x:f>IF(U2388=0,0,P2388*S2388/U2388)</x:f>
        <x:v>778.1052631578947</x:v>
      </x:c>
      <x:c r="AD2388" s="18" t="n">
        <x:f>MAX(AB2388,AC2388*'01 Controls'!$E$14)</x:f>
        <x:v>248.68421052631578</x:v>
      </x:c>
      <x:c r="AE2388" s="18" t="n">
        <x:f>IF(U2388=0,0,N2388*T2388/U2388)</x:f>
        <x:v>88.81578947368422</x:v>
      </x:c>
      <x:c r="AF2388" s="18" t="n">
        <x:f>IF(U2388=0,0,P2388*T2388/U2388)</x:f>
        <x:v>277.89473684210526</x:v>
      </x:c>
      <x:c r="AG2388" s="18" t="n">
        <x:f>MAX(AE2388,AF2388*'01 Controls'!$E$15)</x:f>
        <x:v>88.81578947368422</x:v>
      </x:c>
      <x:c r="AH2388" s="18" t="n">
        <x:f>SUM(V2388,Y2388,AB2388,AE2388)</x:f>
        <x:v>337.5</x:v>
      </x:c>
      <x:c r="AI2388" s="18" t="n">
        <x:f>N2388-AH2388</x:f>
        <x:v>0</x:v>
      </x:c>
      <x:c r="AJ2388" s="18" t="n">
        <x:f>V2388*INDEX('07 Mode Capacity'!$P$6:$P$17,MATCH("AIR-"&amp;I2388,'07 Mode Capacity'!$C$6:$C$17,0))</x:f>
        <x:v>0</x:v>
      </x:c>
      <x:c r="AK2388" s="18" t="n">
        <x:f>Y2388*INDEX('07 Mode Capacity'!$P$6:$P$17,MATCH("OCEAN-"&amp;I2388,'07 Mode Capacity'!$C$6:$C$17,0))</x:f>
        <x:v>0</x:v>
      </x:c>
      <x:c r="AL2388" s="18" t="n">
        <x:f>AB2388*INDEX('07 Mode Capacity'!$P$6:$P$17,MATCH("LAND-"&amp;I2388,'07 Mode Capacity'!$C$6:$C$17,0))</x:f>
        <x:v>177.81175326769937</x:v>
      </x:c>
      <x:c r="AM2388" s="18" t="n">
        <x:f>AE2388*INDEX('07 Mode Capacity'!$P$6:$P$17,MATCH("INLAND-"&amp;I2388,'07 Mode Capacity'!$C$6:$C$17,0))</x:f>
        <x:v>88.81578947368422</x:v>
      </x:c>
      <x:c r="AN2388" s="18" t="n">
        <x:f>SUM(AJ2388:AM2388)</x:f>
        <x:v>266.6275427413836</x:v>
      </x:c>
      <x:c r="AO2388" s="17" t="n">
        <x:f>IF(N2388=0,1,AN2388/N2388)</x:f>
        <x:v>0.790007534048544</x:v>
      </x:c>
      <x:c r="AP2388" s="11" t="str">
        <x:f>IF(AO2388&gt;='01 Controls'!$E$16,"PASS","FAIL")</x:f>
        <x:v>FAIL</x:v>
      </x:c>
      <x:c r="AQ2388" s="11" t="str">
        <x:v>UNQUANTIFIED</x:v>
      </x:c>
      <x:c r="AR2388" s="11" t="str">
        <x:v>Position-class planning record; serial item and receiver open</x:v>
      </x:c>
      <x:c r="AS2388" s="26"/>
      <x:c r="AT2388" s="26"/>
    </x:row>
    <x:row r="2389">
      <x:c r="C2389" s="11" t="str">
        <x:v>M3-A-SRG-BLK-08</x:v>
      </x:c>
      <x:c r="D2389" s="11" t="str">
        <x:v>M3</x:v>
      </x:c>
      <x:c r="E2389" s="11" t="str">
        <x:v>Inland flood</x:v>
      </x:c>
      <x:c r="F2389" s="11" t="str">
        <x:v>A-SRG</x:v>
      </x:c>
      <x:c r="G2389" s="11" t="str">
        <x:v>Air sensing and relay group</x:v>
      </x:c>
      <x:c r="H2389" s="11" t="str">
        <x:v>BLK-08</x:v>
      </x:c>
      <x:c r="I2389" s="19" t="n">
        <x:v>48</x:v>
      </x:c>
      <x:c r="J2389" s="21" t="n">
        <x:v>3</x:v>
      </x:c>
      <x:c r="K2389" s="18" t="n">
        <x:f>'05 Cargo Register'!K149</x:f>
        <x:v>56.25</x:v>
      </x:c>
      <x:c r="L2389" s="18" t="n">
        <x:f>'05 Cargo Register'!N149</x:f>
        <x:v>9</x:v>
      </x:c>
      <x:c r="M2389" s="18" t="n">
        <x:f>'05 Cargo Register'!O149</x:f>
        <x:v>459</x:v>
      </x:c>
      <x:c r="N2389" s="18" t="n">
        <x:f>J2389*K2389</x:f>
        <x:v>168.75</x:v>
      </x:c>
      <x:c r="O2389" s="18" t="n">
        <x:f>J2389*L2389</x:f>
        <x:v>27</x:v>
      </x:c>
      <x:c r="P2389" s="18" t="n">
        <x:f>J2389*M2389</x:f>
        <x:v>1377</x:v>
      </x:c>
      <x:c r="Q2389" s="22" t="n">
        <x:f>'01 Controls'!$E$27*'02 Cargo Classes'!$M$14</x:f>
        <x:v>0.05</x:v>
      </x:c>
      <x:c r="R2389" s="22" t="n">
        <x:f>'01 Controls'!$F$27*'02 Cargo Classes'!$N$14</x:f>
        <x:v>0</x:v>
      </x:c>
      <x:c r="S2389" s="22" t="n">
        <x:f>'01 Controls'!$G$27*'02 Cargo Classes'!$O$14</x:f>
        <x:v>0.7</x:v>
      </x:c>
      <x:c r="T2389" s="22" t="n">
        <x:f>'01 Controls'!$H$27*'02 Cargo Classes'!$P$14</x:f>
        <x:v>0.125</x:v>
      </x:c>
      <x:c r="U2389" s="22" t="n">
        <x:f>SUM(Q2389:T2389)</x:f>
        <x:v>0.875</x:v>
      </x:c>
      <x:c r="V2389" s="18" t="n">
        <x:f>IF(U2389=0,0,N2389*Q2389/U2389)</x:f>
        <x:v>9.642857142857142</x:v>
      </x:c>
      <x:c r="W2389" s="18" t="n">
        <x:f>IF(U2389=0,0,P2389*Q2389/U2389)</x:f>
        <x:v>78.6857142857143</x:v>
      </x:c>
      <x:c r="X2389" s="18" t="n">
        <x:f>MAX(V2389,W2389*'01 Controls'!$E$12)</x:f>
        <x:v>19.671428571428574</x:v>
      </x:c>
      <x:c r="Y2389" s="18" t="n">
        <x:f>IF(U2389=0,0,N2389*R2389/U2389)</x:f>
        <x:v>0</x:v>
      </x:c>
      <x:c r="Z2389" s="18" t="n">
        <x:f>IF(U2389=0,0,P2389*R2389/U2389)</x:f>
        <x:v>0</x:v>
      </x:c>
      <x:c r="AA2389" s="18" t="n">
        <x:f>MAX(Y2389,Z2389*'01 Controls'!$E$13)</x:f>
        <x:v>0</x:v>
      </x:c>
      <x:c r="AB2389" s="18" t="n">
        <x:f>IF(U2389=0,0,N2389*S2389/U2389)</x:f>
        <x:v>134.99999999999997</x:v>
      </x:c>
      <x:c r="AC2389" s="18" t="n">
        <x:f>IF(U2389=0,0,P2389*S2389/U2389)</x:f>
        <x:v>1101.6</x:v>
      </x:c>
      <x:c r="AD2389" s="18" t="n">
        <x:f>MAX(AB2389,AC2389*'01 Controls'!$E$14)</x:f>
        <x:v>220.32</x:v>
      </x:c>
      <x:c r="AE2389" s="18" t="n">
        <x:f>IF(U2389=0,0,N2389*T2389/U2389)</x:f>
        <x:v>24.107142857142858</x:v>
      </x:c>
      <x:c r="AF2389" s="18" t="n">
        <x:f>IF(U2389=0,0,P2389*T2389/U2389)</x:f>
        <x:v>196.71428571428572</x:v>
      </x:c>
      <x:c r="AG2389" s="18" t="n">
        <x:f>MAX(AE2389,AF2389*'01 Controls'!$E$15)</x:f>
        <x:v>35.40857142857143</x:v>
      </x:c>
      <x:c r="AH2389" s="18" t="n">
        <x:f>SUM(V2389,Y2389,AB2389,AE2389)</x:f>
        <x:v>168.74999999999997</x:v>
      </x:c>
      <x:c r="AI2389" s="18" t="n">
        <x:f>N2389-AH2389</x:f>
        <x:v>2.842170943040401e-14</x:v>
      </x:c>
      <x:c r="AJ2389" s="18" t="n">
        <x:f>V2389*INDEX('07 Mode Capacity'!$P$6:$P$17,MATCH("AIR-"&amp;I2389,'07 Mode Capacity'!$C$6:$C$17,0))</x:f>
        <x:v>2.7032367049324644</x:v>
      </x:c>
      <x:c r="AK2389" s="18" t="n">
        <x:f>Y2389*INDEX('07 Mode Capacity'!$P$6:$P$17,MATCH("OCEAN-"&amp;I2389,'07 Mode Capacity'!$C$6:$C$17,0))</x:f>
        <x:v>0</x:v>
      </x:c>
      <x:c r="AL2389" s="18" t="n">
        <x:f>AB2389*INDEX('07 Mode Capacity'!$P$6:$P$17,MATCH("LAND-"&amp;I2389,'07 Mode Capacity'!$C$6:$C$17,0))</x:f>
        <x:v>16.476462384463854</x:v>
      </x:c>
      <x:c r="AM2389" s="18" t="n">
        <x:f>AE2389*INDEX('07 Mode Capacity'!$P$6:$P$17,MATCH("INLAND-"&amp;I2389,'07 Mode Capacity'!$C$6:$C$17,0))</x:f>
        <x:v>15.217257088839878</x:v>
      </x:c>
      <x:c r="AN2389" s="18" t="n">
        <x:f>SUM(AJ2389:AM2389)</x:f>
        <x:v>34.396956178236195</x:v>
      </x:c>
      <x:c r="AO2389" s="17" t="n">
        <x:f>IF(N2389=0,1,AN2389/N2389)</x:f>
        <x:v>0.2038338143895478</x:v>
      </x:c>
      <x:c r="AP2389" s="11" t="str">
        <x:f>IF(AO2389&gt;='01 Controls'!$E$16,"PASS","FAIL")</x:f>
        <x:v>FAIL</x:v>
      </x:c>
      <x:c r="AQ2389" s="11" t="str">
        <x:v>UNQUANTIFIED</x:v>
      </x:c>
      <x:c r="AR2389" s="11" t="str">
        <x:v>Position-class planning record; serial item and receiver open</x:v>
      </x:c>
      <x:c r="AS2389" s="26"/>
      <x:c r="AT2389" s="26"/>
    </x:row>
    <x:row r="2390">
      <x:c r="C2390" s="11" t="str">
        <x:v>M3-A-SRG-OOG-80</x:v>
      </x:c>
      <x:c r="D2390" s="11" t="str">
        <x:v>M3</x:v>
      </x:c>
      <x:c r="E2390" s="11" t="str">
        <x:v>Inland flood</x:v>
      </x:c>
      <x:c r="F2390" s="11" t="str">
        <x:v>A-SRG</x:v>
      </x:c>
      <x:c r="G2390" s="11" t="str">
        <x:v>Air sensing and relay group</x:v>
      </x:c>
      <x:c r="H2390" s="11" t="str">
        <x:v>OOG-80</x:v>
      </x:c>
      <x:c r="I2390" s="19" t="n">
        <x:v>72</x:v>
      </x:c>
      <x:c r="J2390" s="21" t="n">
        <x:v>3</x:v>
      </x:c>
      <x:c r="K2390" s="18" t="n">
        <x:f>'05 Cargo Register'!K150</x:f>
        <x:v>562.5</x:v>
      </x:c>
      <x:c r="L2390" s="18" t="n">
        <x:f>'05 Cargo Register'!N150</x:f>
        <x:v>10</x:v>
      </x:c>
      <x:c r="M2390" s="18" t="n">
        <x:f>'05 Cargo Register'!O150</x:f>
        <x:v>1760</x:v>
      </x:c>
      <x:c r="N2390" s="18" t="n">
        <x:f>J2390*K2390</x:f>
        <x:v>1687.5</x:v>
      </x:c>
      <x:c r="O2390" s="18" t="n">
        <x:f>J2390*L2390</x:f>
        <x:v>30</x:v>
      </x:c>
      <x:c r="P2390" s="18" t="n">
        <x:f>J2390*M2390</x:f>
        <x:v>5280</x:v>
      </x:c>
      <x:c r="Q2390" s="22" t="n">
        <x:f>'01 Controls'!$E$27*'02 Cargo Classes'!$M$15</x:f>
        <x:v>0</x:v>
      </x:c>
      <x:c r="R2390" s="22" t="n">
        <x:f>'01 Controls'!$F$27*'02 Cargo Classes'!$N$15</x:f>
        <x:v>0</x:v>
      </x:c>
      <x:c r="S2390" s="22" t="n">
        <x:f>'01 Controls'!$G$27*'02 Cargo Classes'!$O$15</x:f>
        <x:v>0.42</x:v>
      </x:c>
      <x:c r="T2390" s="22" t="n">
        <x:f>'01 Controls'!$H$27*'02 Cargo Classes'!$P$15</x:f>
        <x:v>0.125</x:v>
      </x:c>
      <x:c r="U2390" s="22" t="n">
        <x:f>SUM(Q2390:T2390)</x:f>
        <x:v>0.5449999999999999</x:v>
      </x:c>
      <x:c r="V2390" s="18" t="n">
        <x:f>IF(U2390=0,0,N2390*Q2390/U2390)</x:f>
        <x:v>0</x:v>
      </x:c>
      <x:c r="W2390" s="18" t="n">
        <x:f>IF(U2390=0,0,P2390*Q2390/U2390)</x:f>
        <x:v>0</x:v>
      </x:c>
      <x:c r="X2390" s="18" t="n">
        <x:f>MAX(V2390,W2390*'01 Controls'!$E$12)</x:f>
        <x:v>0</x:v>
      </x:c>
      <x:c r="Y2390" s="18" t="n">
        <x:f>IF(U2390=0,0,N2390*R2390/U2390)</x:f>
        <x:v>0</x:v>
      </x:c>
      <x:c r="Z2390" s="18" t="n">
        <x:f>IF(U2390=0,0,P2390*R2390/U2390)</x:f>
        <x:v>0</x:v>
      </x:c>
      <x:c r="AA2390" s="18" t="n">
        <x:f>MAX(Y2390,Z2390*'01 Controls'!$E$13)</x:f>
        <x:v>0</x:v>
      </x:c>
      <x:c r="AB2390" s="18" t="n">
        <x:f>IF(U2390=0,0,N2390*S2390/U2390)</x:f>
        <x:v>1300.4587155963304</x:v>
      </x:c>
      <x:c r="AC2390" s="18" t="n">
        <x:f>IF(U2390=0,0,P2390*S2390/U2390)</x:f>
        <x:v>4068.990825688074</x:v>
      </x:c>
      <x:c r="AD2390" s="18" t="n">
        <x:f>MAX(AB2390,AC2390*'01 Controls'!$E$14)</x:f>
        <x:v>1300.4587155963304</x:v>
      </x:c>
      <x:c r="AE2390" s="18" t="n">
        <x:f>IF(U2390=0,0,N2390*T2390/U2390)</x:f>
        <x:v>387.04128440366975</x:v>
      </x:c>
      <x:c r="AF2390" s="18" t="n">
        <x:f>IF(U2390=0,0,P2390*T2390/U2390)</x:f>
        <x:v>1211.0091743119267</x:v>
      </x:c>
      <x:c r="AG2390" s="18" t="n">
        <x:f>MAX(AE2390,AF2390*'01 Controls'!$E$15)</x:f>
        <x:v>387.04128440366975</x:v>
      </x:c>
      <x:c r="AH2390" s="18" t="n">
        <x:f>SUM(V2390,Y2390,AB2390,AE2390)</x:f>
        <x:v>1687.5000000000002</x:v>
      </x:c>
      <x:c r="AI2390" s="18" t="n">
        <x:f>N2390-AH2390</x:f>
        <x:v>-2.2737367544323206e-13</x:v>
      </x:c>
      <x:c r="AJ2390" s="18" t="n">
        <x:f>V2390*INDEX('07 Mode Capacity'!$P$6:$P$17,MATCH("AIR-"&amp;I2390,'07 Mode Capacity'!$C$6:$C$17,0))</x:f>
        <x:v>0</x:v>
      </x:c>
      <x:c r="AK2390" s="18" t="n">
        <x:f>Y2390*INDEX('07 Mode Capacity'!$P$6:$P$17,MATCH("OCEAN-"&amp;I2390,'07 Mode Capacity'!$C$6:$C$17,0))</x:f>
        <x:v>0</x:v>
      </x:c>
      <x:c r="AL2390" s="18" t="n">
        <x:f>AB2390*INDEX('07 Mode Capacity'!$P$6:$P$17,MATCH("LAND-"&amp;I2390,'07 Mode Capacity'!$C$6:$C$17,0))</x:f>
        <x:v>929.8412785558593</x:v>
      </x:c>
      <x:c r="AM2390" s="18" t="n">
        <x:f>AE2390*INDEX('07 Mode Capacity'!$P$6:$P$17,MATCH("INLAND-"&amp;I2390,'07 Mode Capacity'!$C$6:$C$17,0))</x:f>
        <x:v>387.04128440366975</x:v>
      </x:c>
      <x:c r="AN2390" s="18" t="n">
        <x:f>SUM(AJ2390:AM2390)</x:f>
        <x:v>1316.882562959529</x:v>
      </x:c>
      <x:c r="AO2390" s="17" t="n">
        <x:f>IF(N2390=0,1,AN2390/N2390)</x:f>
        <x:v>0.7803748521241654</x:v>
      </x:c>
      <x:c r="AP2390" s="11" t="str">
        <x:f>IF(AO2390&gt;='01 Controls'!$E$16,"PASS","FAIL")</x:f>
        <x:v>FAIL</x:v>
      </x:c>
      <x:c r="AQ2390" s="11" t="str">
        <x:v>UNQUANTIFIED</x:v>
      </x:c>
      <x:c r="AR2390" s="11" t="str">
        <x:v>Position-class planning record; serial item and receiver open</x:v>
      </x:c>
      <x:c r="AS2390" s="26"/>
      <x:c r="AT2390" s="26"/>
    </x:row>
    <x:row r="2391">
      <x:c r="C2391" s="11" t="str">
        <x:v>M3-A-AMG-APL-45</x:v>
      </x:c>
      <x:c r="D2391" s="11" t="str">
        <x:v>M3</x:v>
      </x:c>
      <x:c r="E2391" s="11" t="str">
        <x:v>Inland flood</x:v>
      </x:c>
      <x:c r="F2391" s="11" t="str">
        <x:v>A-AMG</x:v>
      </x:c>
      <x:c r="G2391" s="11" t="str">
        <x:v>Aeromedical movement group</x:v>
      </x:c>
      <x:c r="H2391" s="11" t="str">
        <x:v>APL-45</x:v>
      </x:c>
      <x:c r="I2391" s="19" t="n">
        <x:v>24</x:v>
      </x:c>
      <x:c r="J2391" s="21" t="n">
        <x:v>2</x:v>
      </x:c>
      <x:c r="K2391" s="18" t="n">
        <x:f>'05 Cargo Register'!K151</x:f>
        <x:v>225</x:v>
      </x:c>
      <x:c r="L2391" s="18" t="n">
        <x:f>'05 Cargo Register'!N151</x:f>
        <x:v>59</x:v>
      </x:c>
      <x:c r="M2391" s="18" t="n">
        <x:f>'05 Cargo Register'!O151</x:f>
        <x:v>442.5</x:v>
      </x:c>
      <x:c r="N2391" s="18" t="n">
        <x:f>J2391*K2391</x:f>
        <x:v>450</x:v>
      </x:c>
      <x:c r="O2391" s="18" t="n">
        <x:f>J2391*L2391</x:f>
        <x:v>118</x:v>
      </x:c>
      <x:c r="P2391" s="18" t="n">
        <x:f>J2391*M2391</x:f>
        <x:v>885</x:v>
      </x:c>
      <x:c r="Q2391" s="22" t="n">
        <x:f>'01 Controls'!$E$27*'02 Cargo Classes'!$M$6</x:f>
        <x:v>0.15000000000000002</x:v>
      </x:c>
      <x:c r="R2391" s="22" t="n">
        <x:f>'01 Controls'!$F$27*'02 Cargo Classes'!$N$6</x:f>
        <x:v>0</x:v>
      </x:c>
      <x:c r="S2391" s="22" t="n">
        <x:f>'01 Controls'!$G$27*'02 Cargo Classes'!$O$6</x:f>
        <x:v>0.7</x:v>
      </x:c>
      <x:c r="T2391" s="22" t="n">
        <x:f>'01 Controls'!$H$27*'02 Cargo Classes'!$P$6</x:f>
        <x:v>0.075</x:v>
      </x:c>
      <x:c r="U2391" s="22" t="n">
        <x:f>SUM(Q2391:T2391)</x:f>
        <x:v>0.9249999999999999</x:v>
      </x:c>
      <x:c r="V2391" s="18" t="n">
        <x:f>IF(U2391=0,0,N2391*Q2391/U2391)</x:f>
        <x:v>72.972972972973</x:v>
      </x:c>
      <x:c r="W2391" s="18" t="n">
        <x:f>IF(U2391=0,0,P2391*Q2391/U2391)</x:f>
        <x:v>143.51351351351354</x:v>
      </x:c>
      <x:c r="X2391" s="18" t="n">
        <x:f>MAX(V2391,W2391*'01 Controls'!$E$12)</x:f>
        <x:v>72.972972972973</x:v>
      </x:c>
      <x:c r="Y2391" s="18" t="n">
        <x:f>IF(U2391=0,0,N2391*R2391/U2391)</x:f>
        <x:v>0</x:v>
      </x:c>
      <x:c r="Z2391" s="18" t="n">
        <x:f>IF(U2391=0,0,P2391*R2391/U2391)</x:f>
        <x:v>0</x:v>
      </x:c>
      <x:c r="AA2391" s="18" t="n">
        <x:f>MAX(Y2391,Z2391*'01 Controls'!$E$13)</x:f>
        <x:v>0</x:v>
      </x:c>
      <x:c r="AB2391" s="18" t="n">
        <x:f>IF(U2391=0,0,N2391*S2391/U2391)</x:f>
        <x:v>340.5405405405406</x:v>
      </x:c>
      <x:c r="AC2391" s="18" t="n">
        <x:f>IF(U2391=0,0,P2391*S2391/U2391)</x:f>
        <x:v>669.7297297297298</x:v>
      </x:c>
      <x:c r="AD2391" s="18" t="n">
        <x:f>MAX(AB2391,AC2391*'01 Controls'!$E$14)</x:f>
        <x:v>340.5405405405406</x:v>
      </x:c>
      <x:c r="AE2391" s="18" t="n">
        <x:f>IF(U2391=0,0,N2391*T2391/U2391)</x:f>
        <x:v>36.48648648648649</x:v>
      </x:c>
      <x:c r="AF2391" s="18" t="n">
        <x:f>IF(U2391=0,0,P2391*T2391/U2391)</x:f>
        <x:v>71.75675675675676</x:v>
      </x:c>
      <x:c r="AG2391" s="18" t="n">
        <x:f>MAX(AE2391,AF2391*'01 Controls'!$E$15)</x:f>
        <x:v>36.48648648648649</x:v>
      </x:c>
      <x:c r="AH2391" s="18" t="n">
        <x:f>SUM(V2391,Y2391,AB2391,AE2391)</x:f>
        <x:v>450.00000000000006</x:v>
      </x:c>
      <x:c r="AI2391" s="18" t="n">
        <x:f>N2391-AH2391</x:f>
        <x:v>-5.684341886080802e-14</x:v>
      </x:c>
      <x:c r="AJ2391" s="18" t="n">
        <x:f>V2391*INDEX('07 Mode Capacity'!$P$6:$P$17,MATCH("AIR-"&amp;I2391,'07 Mode Capacity'!$C$6:$C$17,0))</x:f>
        <x:v>14.807242788241833</x:v>
      </x:c>
      <x:c r="AK2391" s="18" t="n">
        <x:f>Y2391*INDEX('07 Mode Capacity'!$P$6:$P$17,MATCH("OCEAN-"&amp;I2391,'07 Mode Capacity'!$C$6:$C$17,0))</x:f>
        <x:v>0</x:v>
      </x:c>
      <x:c r="AL2391" s="18" t="n">
        <x:f>AB2391*INDEX('07 Mode Capacity'!$P$6:$P$17,MATCH("LAND-"&amp;I2391,'07 Mode Capacity'!$C$6:$C$17,0))</x:f>
        <x:v>130.25707150119462</x:v>
      </x:c>
      <x:c r="AM2391" s="18" t="n">
        <x:f>AE2391*INDEX('07 Mode Capacity'!$P$6:$P$17,MATCH("INLAND-"&amp;I2391,'07 Mode Capacity'!$C$6:$C$17,0))</x:f>
        <x:v>36.48648648648649</x:v>
      </x:c>
      <x:c r="AN2391" s="18" t="n">
        <x:f>SUM(AJ2391:AM2391)</x:f>
        <x:v>181.55080077592294</x:v>
      </x:c>
      <x:c r="AO2391" s="17" t="n">
        <x:f>IF(N2391=0,1,AN2391/N2391)</x:f>
        <x:v>0.40344622394649543</x:v>
      </x:c>
      <x:c r="AP2391" s="11" t="str">
        <x:f>IF(AO2391&gt;='01 Controls'!$E$16,"PASS","FAIL")</x:f>
        <x:v>FAIL</x:v>
      </x:c>
      <x:c r="AQ2391" s="11" t="str">
        <x:v>UNQUANTIFIED</x:v>
      </x:c>
      <x:c r="AR2391" s="11" t="str">
        <x:v>Position-class planning record; serial item and receiver open</x:v>
      </x:c>
      <x:c r="AS2391" s="26"/>
      <x:c r="AT2391" s="26"/>
    </x:row>
    <x:row r="2392">
      <x:c r="C2392" s="11" t="str">
        <x:v>M3-A-AMG-ISO-18</x:v>
      </x:c>
      <x:c r="D2392" s="11" t="str">
        <x:v>M3</x:v>
      </x:c>
      <x:c r="E2392" s="11" t="str">
        <x:v>Inland flood</x:v>
      </x:c>
      <x:c r="F2392" s="11" t="str">
        <x:v>A-AMG</x:v>
      </x:c>
      <x:c r="G2392" s="11" t="str">
        <x:v>Aeromedical movement group</x:v>
      </x:c>
      <x:c r="H2392" s="11" t="str">
        <x:v>ISO-18</x:v>
      </x:c>
      <x:c r="I2392" s="19" t="n">
        <x:v>48</x:v>
      </x:c>
      <x:c r="J2392" s="21" t="n">
        <x:v>2</x:v>
      </x:c>
      <x:c r="K2392" s="18" t="n">
        <x:f>'05 Cargo Register'!K152</x:f>
        <x:v>337.5</x:v>
      </x:c>
      <x:c r="L2392" s="18" t="n">
        <x:f>'05 Cargo Register'!N152</x:f>
        <x:v>23</x:v>
      </x:c>
      <x:c r="M2392" s="18" t="n">
        <x:f>'05 Cargo Register'!O152</x:f>
        <x:v>607.2</x:v>
      </x:c>
      <x:c r="N2392" s="18" t="n">
        <x:f>J2392*K2392</x:f>
        <x:v>675</x:v>
      </x:c>
      <x:c r="O2392" s="18" t="n">
        <x:f>J2392*L2392</x:f>
        <x:v>46</x:v>
      </x:c>
      <x:c r="P2392" s="18" t="n">
        <x:f>J2392*M2392</x:f>
        <x:v>1214.4</x:v>
      </x:c>
      <x:c r="Q2392" s="22" t="n">
        <x:f>'01 Controls'!$E$27*'02 Cargo Classes'!$M$7</x:f>
        <x:v>0.010000000000000002</x:v>
      </x:c>
      <x:c r="R2392" s="22" t="n">
        <x:f>'01 Controls'!$F$27*'02 Cargo Classes'!$N$7</x:f>
        <x:v>0</x:v>
      </x:c>
      <x:c r="S2392" s="22" t="n">
        <x:f>'01 Controls'!$G$27*'02 Cargo Classes'!$O$7</x:f>
        <x:v>0.84</x:v>
      </x:c>
      <x:c r="T2392" s="22" t="n">
        <x:f>'01 Controls'!$H$27*'02 Cargo Classes'!$P$7</x:f>
        <x:v>0.2</x:v>
      </x:c>
      <x:c r="U2392" s="22" t="n">
        <x:f>SUM(Q2392:T2392)</x:f>
        <x:v>1.05</x:v>
      </x:c>
      <x:c r="V2392" s="18" t="n">
        <x:f>IF(U2392=0,0,N2392*Q2392/U2392)</x:f>
        <x:v>6.428571428571429</x:v>
      </x:c>
      <x:c r="W2392" s="18" t="n">
        <x:f>IF(U2392=0,0,P2392*Q2392/U2392)</x:f>
        <x:v>11.56571428571429</x:v>
      </x:c>
      <x:c r="X2392" s="18" t="n">
        <x:f>MAX(V2392,W2392*'01 Controls'!$E$12)</x:f>
        <x:v>6.428571428571429</x:v>
      </x:c>
      <x:c r="Y2392" s="18" t="n">
        <x:f>IF(U2392=0,0,N2392*R2392/U2392)</x:f>
        <x:v>0</x:v>
      </x:c>
      <x:c r="Z2392" s="18" t="n">
        <x:f>IF(U2392=0,0,P2392*R2392/U2392)</x:f>
        <x:v>0</x:v>
      </x:c>
      <x:c r="AA2392" s="18" t="n">
        <x:f>MAX(Y2392,Z2392*'01 Controls'!$E$13)</x:f>
        <x:v>0</x:v>
      </x:c>
      <x:c r="AB2392" s="18" t="n">
        <x:f>IF(U2392=0,0,N2392*S2392/U2392)</x:f>
        <x:v>540</x:v>
      </x:c>
      <x:c r="AC2392" s="18" t="n">
        <x:f>IF(U2392=0,0,P2392*S2392/U2392)</x:f>
        <x:v>971.52</x:v>
      </x:c>
      <x:c r="AD2392" s="18" t="n">
        <x:f>MAX(AB2392,AC2392*'01 Controls'!$E$14)</x:f>
        <x:v>540</x:v>
      </x:c>
      <x:c r="AE2392" s="18" t="n">
        <x:f>IF(U2392=0,0,N2392*T2392/U2392)</x:f>
        <x:v>128.57142857142856</x:v>
      </x:c>
      <x:c r="AF2392" s="18" t="n">
        <x:f>IF(U2392=0,0,P2392*T2392/U2392)</x:f>
        <x:v>231.31428571428572</x:v>
      </x:c>
      <x:c r="AG2392" s="18" t="n">
        <x:f>MAX(AE2392,AF2392*'01 Controls'!$E$15)</x:f>
        <x:v>128.57142857142856</x:v>
      </x:c>
      <x:c r="AH2392" s="18" t="n">
        <x:f>SUM(V2392,Y2392,AB2392,AE2392)</x:f>
        <x:v>675</x:v>
      </x:c>
      <x:c r="AI2392" s="18" t="n">
        <x:f>N2392-AH2392</x:f>
        <x:v>0</x:v>
      </x:c>
      <x:c r="AJ2392" s="18" t="n">
        <x:f>V2392*INDEX('07 Mode Capacity'!$P$6:$P$17,MATCH("AIR-"&amp;I2392,'07 Mode Capacity'!$C$6:$C$17,0))</x:f>
        <x:v>1.8021578032883099</x:v>
      </x:c>
      <x:c r="AK2392" s="18" t="n">
        <x:f>Y2392*INDEX('07 Mode Capacity'!$P$6:$P$17,MATCH("OCEAN-"&amp;I2392,'07 Mode Capacity'!$C$6:$C$17,0))</x:f>
        <x:v>0</x:v>
      </x:c>
      <x:c r="AL2392" s="18" t="n">
        <x:f>AB2392*INDEX('07 Mode Capacity'!$P$6:$P$17,MATCH("LAND-"&amp;I2392,'07 Mode Capacity'!$C$6:$C$17,0))</x:f>
        <x:v>65.90584953785543</x:v>
      </x:c>
      <x:c r="AM2392" s="18" t="n">
        <x:f>AE2392*INDEX('07 Mode Capacity'!$P$6:$P$17,MATCH("INLAND-"&amp;I2392,'07 Mode Capacity'!$C$6:$C$17,0))</x:f>
        <x:v>81.15870447381266</x:v>
      </x:c>
      <x:c r="AN2392" s="18" t="n">
        <x:f>SUM(AJ2392:AM2392)</x:f>
        <x:v>148.8667118149564</x:v>
      </x:c>
      <x:c r="AO2392" s="17" t="n">
        <x:f>IF(N2392=0,1,AN2392/N2392)</x:f>
        <x:v>0.22054327676289837</x:v>
      </x:c>
      <x:c r="AP2392" s="11" t="str">
        <x:f>IF(AO2392&gt;='01 Controls'!$E$16,"PASS","FAIL")</x:f>
        <x:v>FAIL</x:v>
      </x:c>
      <x:c r="AQ2392" s="11" t="str">
        <x:v>UNQUANTIFIED</x:v>
      </x:c>
      <x:c r="AR2392" s="11" t="str">
        <x:v>Position-class planning record; serial item and receiver open</x:v>
      </x:c>
      <x:c r="AS2392" s="26"/>
      <x:c r="AT2392" s="26"/>
    </x:row>
    <x:row r="2393">
      <x:c r="C2393" s="11" t="str">
        <x:v>M3-A-AMG-COL-12</x:v>
      </x:c>
      <x:c r="D2393" s="11" t="str">
        <x:v>M3</x:v>
      </x:c>
      <x:c r="E2393" s="11" t="str">
        <x:v>Inland flood</x:v>
      </x:c>
      <x:c r="F2393" s="11" t="str">
        <x:v>A-AMG</x:v>
      </x:c>
      <x:c r="G2393" s="11" t="str">
        <x:v>Aeromedical movement group</x:v>
      </x:c>
      <x:c r="H2393" s="11" t="str">
        <x:v>COL-12</x:v>
      </x:c>
      <x:c r="I2393" s="19" t="n">
        <x:v>24</x:v>
      </x:c>
      <x:c r="J2393" s="21" t="n">
        <x:v>2</x:v>
      </x:c>
      <x:c r="K2393" s="18" t="n">
        <x:f>'05 Cargo Register'!K153</x:f>
        <x:v>84.375</x:v>
      </x:c>
      <x:c r="L2393" s="18" t="n">
        <x:f>'05 Cargo Register'!N153</x:f>
        <x:v>9</x:v>
      </x:c>
      <x:c r="M2393" s="18" t="n">
        <x:f>'05 Cargo Register'!O153</x:f>
        <x:v>237.60000000000002</x:v>
      </x:c>
      <x:c r="N2393" s="18" t="n">
        <x:f>J2393*K2393</x:f>
        <x:v>168.75</x:v>
      </x:c>
      <x:c r="O2393" s="18" t="n">
        <x:f>J2393*L2393</x:f>
        <x:v>18</x:v>
      </x:c>
      <x:c r="P2393" s="18" t="n">
        <x:f>J2393*M2393</x:f>
        <x:v>475.20000000000005</x:v>
      </x:c>
      <x:c r="Q2393" s="22" t="n">
        <x:f>'01 Controls'!$E$27*'02 Cargo Classes'!$M$8</x:f>
        <x:v>0.1</x:v>
      </x:c>
      <x:c r="R2393" s="22" t="n">
        <x:f>'01 Controls'!$F$27*'02 Cargo Classes'!$N$8</x:f>
        <x:v>0</x:v>
      </x:c>
      <x:c r="S2393" s="22" t="n">
        <x:f>'01 Controls'!$G$27*'02 Cargo Classes'!$O$8</x:f>
        <x:v>0.84</x:v>
      </x:c>
      <x:c r="T2393" s="22" t="n">
        <x:f>'01 Controls'!$H$27*'02 Cargo Classes'!$P$8</x:f>
        <x:v>0.05</x:v>
      </x:c>
      <x:c r="U2393" s="22" t="n">
        <x:f>SUM(Q2393:T2393)</x:f>
        <x:v>0.99</x:v>
      </x:c>
      <x:c r="V2393" s="18" t="n">
        <x:f>IF(U2393=0,0,N2393*Q2393/U2393)</x:f>
        <x:v>17.045454545454547</x:v>
      </x:c>
      <x:c r="W2393" s="18" t="n">
        <x:f>IF(U2393=0,0,P2393*Q2393/U2393)</x:f>
        <x:v>48.000000000000014</x:v>
      </x:c>
      <x:c r="X2393" s="18" t="n">
        <x:f>MAX(V2393,W2393*'01 Controls'!$E$12)</x:f>
        <x:v>17.045454545454547</x:v>
      </x:c>
      <x:c r="Y2393" s="18" t="n">
        <x:f>IF(U2393=0,0,N2393*R2393/U2393)</x:f>
        <x:v>0</x:v>
      </x:c>
      <x:c r="Z2393" s="18" t="n">
        <x:f>IF(U2393=0,0,P2393*R2393/U2393)</x:f>
        <x:v>0</x:v>
      </x:c>
      <x:c r="AA2393" s="18" t="n">
        <x:f>MAX(Y2393,Z2393*'01 Controls'!$E$13)</x:f>
        <x:v>0</x:v>
      </x:c>
      <x:c r="AB2393" s="18" t="n">
        <x:f>IF(U2393=0,0,N2393*S2393/U2393)</x:f>
        <x:v>143.1818181818182</x:v>
      </x:c>
      <x:c r="AC2393" s="18" t="n">
        <x:f>IF(U2393=0,0,P2393*S2393/U2393)</x:f>
        <x:v>403.2</x:v>
      </x:c>
      <x:c r="AD2393" s="18" t="n">
        <x:f>MAX(AB2393,AC2393*'01 Controls'!$E$14)</x:f>
        <x:v>143.1818181818182</x:v>
      </x:c>
      <x:c r="AE2393" s="18" t="n">
        <x:f>IF(U2393=0,0,N2393*T2393/U2393)</x:f>
        <x:v>8.522727272727273</x:v>
      </x:c>
      <x:c r="AF2393" s="18" t="n">
        <x:f>IF(U2393=0,0,P2393*T2393/U2393)</x:f>
        <x:v>24.000000000000007</x:v>
      </x:c>
      <x:c r="AG2393" s="18" t="n">
        <x:f>MAX(AE2393,AF2393*'01 Controls'!$E$15)</x:f>
        <x:v>8.522727272727273</x:v>
      </x:c>
      <x:c r="AH2393" s="18" t="n">
        <x:f>SUM(V2393,Y2393,AB2393,AE2393)</x:f>
        <x:v>168.75000000000003</x:v>
      </x:c>
      <x:c r="AI2393" s="18" t="n">
        <x:f>N2393-AH2393</x:f>
        <x:v>-2.842170943040401e-14</x:v>
      </x:c>
      <x:c r="AJ2393" s="18" t="n">
        <x:f>V2393*INDEX('07 Mode Capacity'!$P$6:$P$17,MATCH("AIR-"&amp;I2393,'07 Mode Capacity'!$C$6:$C$17,0))</x:f>
        <x:v>3.4587625199807306</x:v>
      </x:c>
      <x:c r="AK2393" s="18" t="n">
        <x:f>Y2393*INDEX('07 Mode Capacity'!$P$6:$P$17,MATCH("OCEAN-"&amp;I2393,'07 Mode Capacity'!$C$6:$C$17,0))</x:f>
        <x:v>0</x:v>
      </x:c>
      <x:c r="AL2393" s="18" t="n">
        <x:f>AB2393*INDEX('07 Mode Capacity'!$P$6:$P$17,MATCH("LAND-"&amp;I2393,'07 Mode Capacity'!$C$6:$C$17,0))</x:f>
        <x:v>54.767177790275014</x:v>
      </x:c>
      <x:c r="AM2393" s="18" t="n">
        <x:f>AE2393*INDEX('07 Mode Capacity'!$P$6:$P$17,MATCH("INLAND-"&amp;I2393,'07 Mode Capacity'!$C$6:$C$17,0))</x:f>
        <x:v>8.522727272727273</x:v>
      </x:c>
      <x:c r="AN2393" s="18" t="n">
        <x:f>SUM(AJ2393:AM2393)</x:f>
        <x:v>66.74866758298302</x:v>
      </x:c>
      <x:c r="AO2393" s="17" t="n">
        <x:f>IF(N2393=0,1,AN2393/N2393)</x:f>
        <x:v>0.39554765975101047</x:v>
      </x:c>
      <x:c r="AP2393" s="11" t="str">
        <x:f>IF(AO2393&gt;='01 Controls'!$E$16,"PASS","FAIL")</x:f>
        <x:v>FAIL</x:v>
      </x:c>
      <x:c r="AQ2393" s="11" t="str">
        <x:v>UNQUANTIFIED</x:v>
      </x:c>
      <x:c r="AR2393" s="11" t="str">
        <x:v>Position-class planning record; serial item and receiver open</x:v>
      </x:c>
      <x:c r="AS2393" s="26"/>
      <x:c r="AT2393" s="26"/>
    </x:row>
    <x:row r="2394">
      <x:c r="C2394" s="11" t="str">
        <x:v>M3-A-AMG-BAT-22</x:v>
      </x:c>
      <x:c r="D2394" s="11" t="str">
        <x:v>M3</x:v>
      </x:c>
      <x:c r="E2394" s="11" t="str">
        <x:v>Inland flood</x:v>
      </x:c>
      <x:c r="F2394" s="11" t="str">
        <x:v>A-AMG</x:v>
      </x:c>
      <x:c r="G2394" s="11" t="str">
        <x:v>Aeromedical movement group</x:v>
      </x:c>
      <x:c r="H2394" s="11" t="str">
        <x:v>BAT-22</x:v>
      </x:c>
      <x:c r="I2394" s="19" t="n">
        <x:v>48</x:v>
      </x:c>
      <x:c r="J2394" s="21" t="n">
        <x:v>2</x:v>
      </x:c>
      <x:c r="K2394" s="18" t="n">
        <x:f>'05 Cargo Register'!K154</x:f>
        <x:v>225</x:v>
      </x:c>
      <x:c r="L2394" s="18" t="n">
        <x:f>'05 Cargo Register'!N154</x:f>
        <x:v>13</x:v>
      </x:c>
      <x:c r="M2394" s="18" t="n">
        <x:f>'05 Cargo Register'!O154</x:f>
        <x:v>343.20000000000005</x:v>
      </x:c>
      <x:c r="N2394" s="18" t="n">
        <x:f>J2394*K2394</x:f>
        <x:v>450</x:v>
      </x:c>
      <x:c r="O2394" s="18" t="n">
        <x:f>J2394*L2394</x:f>
        <x:v>26</x:v>
      </x:c>
      <x:c r="P2394" s="18" t="n">
        <x:f>J2394*M2394</x:f>
        <x:v>686.4000000000001</x:v>
      </x:c>
      <x:c r="Q2394" s="22" t="n">
        <x:f>'01 Controls'!$E$27*'02 Cargo Classes'!$M$9</x:f>
        <x:v>0</x:v>
      </x:c>
      <x:c r="R2394" s="22" t="n">
        <x:f>'01 Controls'!$F$27*'02 Cargo Classes'!$N$9</x:f>
        <x:v>0</x:v>
      </x:c>
      <x:c r="S2394" s="22" t="n">
        <x:f>'01 Controls'!$G$27*'02 Cargo Classes'!$O$9</x:f>
        <x:v>0.7</x:v>
      </x:c>
      <x:c r="T2394" s="22" t="n">
        <x:f>'01 Controls'!$H$27*'02 Cargo Classes'!$P$9</x:f>
        <x:v>0.125</x:v>
      </x:c>
      <x:c r="U2394" s="22" t="n">
        <x:f>SUM(Q2394:T2394)</x:f>
        <x:v>0.825</x:v>
      </x:c>
      <x:c r="V2394" s="18" t="n">
        <x:f>IF(U2394=0,0,N2394*Q2394/U2394)</x:f>
        <x:v>0</x:v>
      </x:c>
      <x:c r="W2394" s="18" t="n">
        <x:f>IF(U2394=0,0,P2394*Q2394/U2394)</x:f>
        <x:v>0</x:v>
      </x:c>
      <x:c r="X2394" s="18" t="n">
        <x:f>MAX(V2394,W2394*'01 Controls'!$E$12)</x:f>
        <x:v>0</x:v>
      </x:c>
      <x:c r="Y2394" s="18" t="n">
        <x:f>IF(U2394=0,0,N2394*R2394/U2394)</x:f>
        <x:v>0</x:v>
      </x:c>
      <x:c r="Z2394" s="18" t="n">
        <x:f>IF(U2394=0,0,P2394*R2394/U2394)</x:f>
        <x:v>0</x:v>
      </x:c>
      <x:c r="AA2394" s="18" t="n">
        <x:f>MAX(Y2394,Z2394*'01 Controls'!$E$13)</x:f>
        <x:v>0</x:v>
      </x:c>
      <x:c r="AB2394" s="18" t="n">
        <x:f>IF(U2394=0,0,N2394*S2394/U2394)</x:f>
        <x:v>381.8181818181818</x:v>
      </x:c>
      <x:c r="AC2394" s="18" t="n">
        <x:f>IF(U2394=0,0,P2394*S2394/U2394)</x:f>
        <x:v>582.4000000000001</x:v>
      </x:c>
      <x:c r="AD2394" s="18" t="n">
        <x:f>MAX(AB2394,AC2394*'01 Controls'!$E$14)</x:f>
        <x:v>381.8181818181818</x:v>
      </x:c>
      <x:c r="AE2394" s="18" t="n">
        <x:f>IF(U2394=0,0,N2394*T2394/U2394)</x:f>
        <x:v>68.18181818181819</x:v>
      </x:c>
      <x:c r="AF2394" s="18" t="n">
        <x:f>IF(U2394=0,0,P2394*T2394/U2394)</x:f>
        <x:v>104.00000000000001</x:v>
      </x:c>
      <x:c r="AG2394" s="18" t="n">
        <x:f>MAX(AE2394,AF2394*'01 Controls'!$E$15)</x:f>
        <x:v>68.18181818181819</x:v>
      </x:c>
      <x:c r="AH2394" s="18" t="n">
        <x:f>SUM(V2394,Y2394,AB2394,AE2394)</x:f>
        <x:v>450</x:v>
      </x:c>
      <x:c r="AI2394" s="18" t="n">
        <x:f>N2394-AH2394</x:f>
        <x:v>0</x:v>
      </x:c>
      <x:c r="AJ2394" s="18" t="n">
        <x:f>V2394*INDEX('07 Mode Capacity'!$P$6:$P$17,MATCH("AIR-"&amp;I2394,'07 Mode Capacity'!$C$6:$C$17,0))</x:f>
        <x:v>0</x:v>
      </x:c>
      <x:c r="AK2394" s="18" t="n">
        <x:f>Y2394*INDEX('07 Mode Capacity'!$P$6:$P$17,MATCH("OCEAN-"&amp;I2394,'07 Mode Capacity'!$C$6:$C$17,0))</x:f>
        <x:v>0</x:v>
      </x:c>
      <x:c r="AL2394" s="18" t="n">
        <x:f>AB2394*INDEX('07 Mode Capacity'!$P$6:$P$17,MATCH("LAND-"&amp;I2394,'07 Mode Capacity'!$C$6:$C$17,0))</x:f>
        <x:v>46.60009563282708</x:v>
      </x:c>
      <x:c r="AM2394" s="18" t="n">
        <x:f>AE2394*INDEX('07 Mode Capacity'!$P$6:$P$17,MATCH("INLAND-"&amp;I2394,'07 Mode Capacity'!$C$6:$C$17,0))</x:f>
        <x:v>43.038706917930966</x:v>
      </x:c>
      <x:c r="AN2394" s="18" t="n">
        <x:f>SUM(AJ2394:AM2394)</x:f>
        <x:v>89.63880255075804</x:v>
      </x:c>
      <x:c r="AO2394" s="17" t="n">
        <x:f>IF(N2394=0,1,AN2394/N2394)</x:f>
        <x:v>0.19919733900168454</x:v>
      </x:c>
      <x:c r="AP2394" s="11" t="str">
        <x:f>IF(AO2394&gt;='01 Controls'!$E$16,"PASS","FAIL")</x:f>
        <x:v>FAIL</x:v>
      </x:c>
      <x:c r="AQ2394" s="11" t="str">
        <x:v>UNQUANTIFIED</x:v>
      </x:c>
      <x:c r="AR2394" s="11" t="str">
        <x:v>Position-class planning record; serial item and receiver open</x:v>
      </x:c>
      <x:c r="AS2394" s="26"/>
      <x:c r="AT2394" s="26"/>
    </x:row>
    <x:row r="2395">
      <x:c r="C2395" s="11" t="str">
        <x:v>M3-A-AMG-TNK-20</x:v>
      </x:c>
      <x:c r="D2395" s="11" t="str">
        <x:v>M3</x:v>
      </x:c>
      <x:c r="E2395" s="11" t="str">
        <x:v>Inland flood</x:v>
      </x:c>
      <x:c r="F2395" s="11" t="str">
        <x:v>A-AMG</x:v>
      </x:c>
      <x:c r="G2395" s="11" t="str">
        <x:v>Aeromedical movement group</x:v>
      </x:c>
      <x:c r="H2395" s="11" t="str">
        <x:v>TNK-20</x:v>
      </x:c>
      <x:c r="I2395" s="19" t="n">
        <x:v>48</x:v>
      </x:c>
      <x:c r="J2395" s="21" t="n">
        <x:v>2</x:v>
      </x:c>
      <x:c r="K2395" s="18" t="n">
        <x:f>'05 Cargo Register'!K155</x:f>
        <x:v>281.25</x:v>
      </x:c>
      <x:c r="L2395" s="18" t="n">
        <x:f>'05 Cargo Register'!N155</x:f>
        <x:v>17</x:v>
      </x:c>
      <x:c r="M2395" s="18" t="n">
        <x:f>'05 Cargo Register'!O155</x:f>
        <x:v>361.25</x:v>
      </x:c>
      <x:c r="N2395" s="18" t="n">
        <x:f>J2395*K2395</x:f>
        <x:v>562.5</x:v>
      </x:c>
      <x:c r="O2395" s="18" t="n">
        <x:f>J2395*L2395</x:f>
        <x:v>34</x:v>
      </x:c>
      <x:c r="P2395" s="18" t="n">
        <x:f>J2395*M2395</x:f>
        <x:v>722.5</x:v>
      </x:c>
      <x:c r="Q2395" s="22" t="n">
        <x:f>'01 Controls'!$E$27*'02 Cargo Classes'!$M$10</x:f>
        <x:v>0</x:v>
      </x:c>
      <x:c r="R2395" s="22" t="n">
        <x:f>'01 Controls'!$F$27*'02 Cargo Classes'!$N$10</x:f>
        <x:v>0</x:v>
      </x:c>
      <x:c r="S2395" s="22" t="n">
        <x:f>'01 Controls'!$G$27*'02 Cargo Classes'!$O$10</x:f>
        <x:v>0.7</x:v>
      </x:c>
      <x:c r="T2395" s="22" t="n">
        <x:f>'01 Controls'!$H$27*'02 Cargo Classes'!$P$10</x:f>
        <x:v>0.25</x:v>
      </x:c>
      <x:c r="U2395" s="22" t="n">
        <x:f>SUM(Q2395:T2395)</x:f>
        <x:v>0.95</x:v>
      </x:c>
      <x:c r="V2395" s="18" t="n">
        <x:f>IF(U2395=0,0,N2395*Q2395/U2395)</x:f>
        <x:v>0</x:v>
      </x:c>
      <x:c r="W2395" s="18" t="n">
        <x:f>IF(U2395=0,0,P2395*Q2395/U2395)</x:f>
        <x:v>0</x:v>
      </x:c>
      <x:c r="X2395" s="18" t="n">
        <x:f>MAX(V2395,W2395*'01 Controls'!$E$12)</x:f>
        <x:v>0</x:v>
      </x:c>
      <x:c r="Y2395" s="18" t="n">
        <x:f>IF(U2395=0,0,N2395*R2395/U2395)</x:f>
        <x:v>0</x:v>
      </x:c>
      <x:c r="Z2395" s="18" t="n">
        <x:f>IF(U2395=0,0,P2395*R2395/U2395)</x:f>
        <x:v>0</x:v>
      </x:c>
      <x:c r="AA2395" s="18" t="n">
        <x:f>MAX(Y2395,Z2395*'01 Controls'!$E$13)</x:f>
        <x:v>0</x:v>
      </x:c>
      <x:c r="AB2395" s="18" t="n">
        <x:f>IF(U2395=0,0,N2395*S2395/U2395)</x:f>
        <x:v>414.47368421052636</x:v>
      </x:c>
      <x:c r="AC2395" s="18" t="n">
        <x:f>IF(U2395=0,0,P2395*S2395/U2395)</x:f>
        <x:v>532.3684210526316</x:v>
      </x:c>
      <x:c r="AD2395" s="18" t="n">
        <x:f>MAX(AB2395,AC2395*'01 Controls'!$E$14)</x:f>
        <x:v>414.47368421052636</x:v>
      </x:c>
      <x:c r="AE2395" s="18" t="n">
        <x:f>IF(U2395=0,0,N2395*T2395/U2395)</x:f>
        <x:v>148.0263157894737</x:v>
      </x:c>
      <x:c r="AF2395" s="18" t="n">
        <x:f>IF(U2395=0,0,P2395*T2395/U2395)</x:f>
        <x:v>190.13157894736844</x:v>
      </x:c>
      <x:c r="AG2395" s="18" t="n">
        <x:f>MAX(AE2395,AF2395*'01 Controls'!$E$15)</x:f>
        <x:v>148.0263157894737</x:v>
      </x:c>
      <x:c r="AH2395" s="18" t="n">
        <x:f>SUM(V2395,Y2395,AB2395,AE2395)</x:f>
        <x:v>562.5</x:v>
      </x:c>
      <x:c r="AI2395" s="18" t="n">
        <x:f>N2395-AH2395</x:f>
        <x:v>0</x:v>
      </x:c>
      <x:c r="AJ2395" s="18" t="n">
        <x:f>V2395*INDEX('07 Mode Capacity'!$P$6:$P$17,MATCH("AIR-"&amp;I2395,'07 Mode Capacity'!$C$6:$C$17,0))</x:f>
        <x:v>0</x:v>
      </x:c>
      <x:c r="AK2395" s="18" t="n">
        <x:f>Y2395*INDEX('07 Mode Capacity'!$P$6:$P$17,MATCH("OCEAN-"&amp;I2395,'07 Mode Capacity'!$C$6:$C$17,0))</x:f>
        <x:v>0</x:v>
      </x:c>
      <x:c r="AL2395" s="18" t="n">
        <x:f>AB2395*INDEX('07 Mode Capacity'!$P$6:$P$17,MATCH("LAND-"&amp;I2395,'07 Mode Capacity'!$C$6:$C$17,0))</x:f>
        <x:v>50.585630127739925</x:v>
      </x:c>
      <x:c r="AM2395" s="18" t="n">
        <x:f>AE2395*INDEX('07 Mode Capacity'!$P$6:$P$17,MATCH("INLAND-"&amp;I2395,'07 Mode Capacity'!$C$6:$C$17,0))</x:f>
        <x:v>93.43929791392908</x:v>
      </x:c>
      <x:c r="AN2395" s="18" t="n">
        <x:f>SUM(AJ2395:AM2395)</x:f>
        <x:v>144.024928041669</x:v>
      </x:c>
      <x:c r="AO2395" s="17" t="n">
        <x:f>IF(N2395=0,1,AN2395/N2395)</x:f>
        <x:v>0.25604431651852266</x:v>
      </x:c>
      <x:c r="AP2395" s="11" t="str">
        <x:f>IF(AO2395&gt;='01 Controls'!$E$16,"PASS","FAIL")</x:f>
        <x:v>FAIL</x:v>
      </x:c>
      <x:c r="AQ2395" s="11" t="str">
        <x:v>UNQUANTIFIED</x:v>
      </x:c>
      <x:c r="AR2395" s="11" t="str">
        <x:v>Position-class planning record; serial item and receiver open</x:v>
      </x:c>
      <x:c r="AS2395" s="26"/>
      <x:c r="AT2395" s="26"/>
    </x:row>
    <x:row r="2396">
      <x:c r="C2396" s="11" t="str">
        <x:v>M3-A-AMG-FLR-24</x:v>
      </x:c>
      <x:c r="D2396" s="11" t="str">
        <x:v>M3</x:v>
      </x:c>
      <x:c r="E2396" s="11" t="str">
        <x:v>Inland flood</x:v>
      </x:c>
      <x:c r="F2396" s="11" t="str">
        <x:v>A-AMG</x:v>
      </x:c>
      <x:c r="G2396" s="11" t="str">
        <x:v>Aeromedical movement group</x:v>
      </x:c>
      <x:c r="H2396" s="11" t="str">
        <x:v>FLR-24</x:v>
      </x:c>
      <x:c r="I2396" s="19" t="n">
        <x:v>48</x:v>
      </x:c>
      <x:c r="J2396" s="21" t="n">
        <x:v>2</x:v>
      </x:c>
      <x:c r="K2396" s="18" t="n">
        <x:f>'05 Cargo Register'!K156</x:f>
        <x:v>421.875</x:v>
      </x:c>
      <x:c r="L2396" s="18" t="n">
        <x:f>'05 Cargo Register'!N156</x:f>
        <x:v>21</x:v>
      </x:c>
      <x:c r="M2396" s="18" t="n">
        <x:f>'05 Cargo Register'!O156</x:f>
        <x:v>672</x:v>
      </x:c>
      <x:c r="N2396" s="18" t="n">
        <x:f>J2396*K2396</x:f>
        <x:v>843.75</x:v>
      </x:c>
      <x:c r="O2396" s="18" t="n">
        <x:f>J2396*L2396</x:f>
        <x:v>42</x:v>
      </x:c>
      <x:c r="P2396" s="18" t="n">
        <x:f>J2396*M2396</x:f>
        <x:v>1344</x:v>
      </x:c>
      <x:c r="Q2396" s="22" t="n">
        <x:f>'01 Controls'!$E$27*'02 Cargo Classes'!$M$11</x:f>
        <x:v>0</x:v>
      </x:c>
      <x:c r="R2396" s="22" t="n">
        <x:f>'01 Controls'!$F$27*'02 Cargo Classes'!$N$11</x:f>
        <x:v>0</x:v>
      </x:c>
      <x:c r="S2396" s="22" t="n">
        <x:f>'01 Controls'!$G$27*'02 Cargo Classes'!$O$11</x:f>
        <x:v>0.7</x:v>
      </x:c>
      <x:c r="T2396" s="22" t="n">
        <x:f>'01 Controls'!$H$27*'02 Cargo Classes'!$P$11</x:f>
        <x:v>0.2</x:v>
      </x:c>
      <x:c r="U2396" s="22" t="n">
        <x:f>SUM(Q2396:T2396)</x:f>
        <x:v>0.8999999999999999</x:v>
      </x:c>
      <x:c r="V2396" s="18" t="n">
        <x:f>IF(U2396=0,0,N2396*Q2396/U2396)</x:f>
        <x:v>0</x:v>
      </x:c>
      <x:c r="W2396" s="18" t="n">
        <x:f>IF(U2396=0,0,P2396*Q2396/U2396)</x:f>
        <x:v>0</x:v>
      </x:c>
      <x:c r="X2396" s="18" t="n">
        <x:f>MAX(V2396,W2396*'01 Controls'!$E$12)</x:f>
        <x:v>0</x:v>
      </x:c>
      <x:c r="Y2396" s="18" t="n">
        <x:f>IF(U2396=0,0,N2396*R2396/U2396)</x:f>
        <x:v>0</x:v>
      </x:c>
      <x:c r="Z2396" s="18" t="n">
        <x:f>IF(U2396=0,0,P2396*R2396/U2396)</x:f>
        <x:v>0</x:v>
      </x:c>
      <x:c r="AA2396" s="18" t="n">
        <x:f>MAX(Y2396,Z2396*'01 Controls'!$E$13)</x:f>
        <x:v>0</x:v>
      </x:c>
      <x:c r="AB2396" s="18" t="n">
        <x:f>IF(U2396=0,0,N2396*S2396/U2396)</x:f>
        <x:v>656.2500000000001</x:v>
      </x:c>
      <x:c r="AC2396" s="18" t="n">
        <x:f>IF(U2396=0,0,P2396*S2396/U2396)</x:f>
        <x:v>1045.3333333333335</x:v>
      </x:c>
      <x:c r="AD2396" s="18" t="n">
        <x:f>MAX(AB2396,AC2396*'01 Controls'!$E$14)</x:f>
        <x:v>656.2500000000001</x:v>
      </x:c>
      <x:c r="AE2396" s="18" t="n">
        <x:f>IF(U2396=0,0,N2396*T2396/U2396)</x:f>
        <x:v>187.50000000000003</x:v>
      </x:c>
      <x:c r="AF2396" s="18" t="n">
        <x:f>IF(U2396=0,0,P2396*T2396/U2396)</x:f>
        <x:v>298.6666666666667</x:v>
      </x:c>
      <x:c r="AG2396" s="18" t="n">
        <x:f>MAX(AE2396,AF2396*'01 Controls'!$E$15)</x:f>
        <x:v>187.50000000000003</x:v>
      </x:c>
      <x:c r="AH2396" s="18" t="n">
        <x:f>SUM(V2396,Y2396,AB2396,AE2396)</x:f>
        <x:v>843.7500000000001</x:v>
      </x:c>
      <x:c r="AI2396" s="18" t="n">
        <x:f>N2396-AH2396</x:f>
        <x:v>-1.1368683772161603e-13</x:v>
      </x:c>
      <x:c r="AJ2396" s="18" t="n">
        <x:f>V2396*INDEX('07 Mode Capacity'!$P$6:$P$17,MATCH("AIR-"&amp;I2396,'07 Mode Capacity'!$C$6:$C$17,0))</x:f>
        <x:v>0</x:v>
      </x:c>
      <x:c r="AK2396" s="18" t="n">
        <x:f>Y2396*INDEX('07 Mode Capacity'!$P$6:$P$17,MATCH("OCEAN-"&amp;I2396,'07 Mode Capacity'!$C$6:$C$17,0))</x:f>
        <x:v>0</x:v>
      </x:c>
      <x:c r="AL2396" s="18" t="n">
        <x:f>AB2396*INDEX('07 Mode Capacity'!$P$6:$P$17,MATCH("LAND-"&amp;I2396,'07 Mode Capacity'!$C$6:$C$17,0))</x:f>
        <x:v>80.09391436892155</x:v>
      </x:c>
      <x:c r="AM2396" s="18" t="n">
        <x:f>AE2396*INDEX('07 Mode Capacity'!$P$6:$P$17,MATCH("INLAND-"&amp;I2396,'07 Mode Capacity'!$C$6:$C$17,0))</x:f>
        <x:v>118.35644402431018</x:v>
      </x:c>
      <x:c r="AN2396" s="18" t="n">
        <x:f>SUM(AJ2396:AM2396)</x:f>
        <x:v>198.45035839323174</x:v>
      </x:c>
      <x:c r="AO2396" s="17" t="n">
        <x:f>IF(N2396=0,1,AN2396/N2396)</x:f>
        <x:v>0.23520042476234873</x:v>
      </x:c>
      <x:c r="AP2396" s="11" t="str">
        <x:f>IF(AO2396&gt;='01 Controls'!$E$16,"PASS","FAIL")</x:f>
        <x:v>FAIL</x:v>
      </x:c>
      <x:c r="AQ2396" s="11" t="str">
        <x:v>UNQUANTIFIED</x:v>
      </x:c>
      <x:c r="AR2396" s="11" t="str">
        <x:v>Position-class planning record; serial item and receiver open</x:v>
      </x:c>
      <x:c r="AS2396" s="26"/>
      <x:c r="AT2396" s="26"/>
    </x:row>
    <x:row r="2397">
      <x:c r="C2397" s="11" t="str">
        <x:v>M3-A-AMG-ROL-30</x:v>
      </x:c>
      <x:c r="D2397" s="11" t="str">
        <x:v>M3</x:v>
      </x:c>
      <x:c r="E2397" s="11" t="str">
        <x:v>Inland flood</x:v>
      </x:c>
      <x:c r="F2397" s="11" t="str">
        <x:v>A-AMG</x:v>
      </x:c>
      <x:c r="G2397" s="11" t="str">
        <x:v>Aeromedical movement group</x:v>
      </x:c>
      <x:c r="H2397" s="11" t="str">
        <x:v>ROL-30</x:v>
      </x:c>
      <x:c r="I2397" s="19" t="n">
        <x:v>48</x:v>
      </x:c>
      <x:c r="J2397" s="21" t="n">
        <x:v>2</x:v>
      </x:c>
      <x:c r="K2397" s="18" t="n">
        <x:f>'05 Cargo Register'!K157</x:f>
        <x:v>506.25</x:v>
      </x:c>
      <x:c r="L2397" s="18" t="n">
        <x:f>'05 Cargo Register'!N157</x:f>
        <x:v>22</x:v>
      </x:c>
      <x:c r="M2397" s="18" t="n">
        <x:f>'05 Cargo Register'!O157</x:f>
        <x:v>1402.5</x:v>
      </x:c>
      <x:c r="N2397" s="18" t="n">
        <x:f>J2397*K2397</x:f>
        <x:v>1012.5</x:v>
      </x:c>
      <x:c r="O2397" s="18" t="n">
        <x:f>J2397*L2397</x:f>
        <x:v>44</x:v>
      </x:c>
      <x:c r="P2397" s="18" t="n">
        <x:f>J2397*M2397</x:f>
        <x:v>2805</x:v>
      </x:c>
      <x:c r="Q2397" s="22" t="n">
        <x:f>'01 Controls'!$E$27*'02 Cargo Classes'!$M$12</x:f>
        <x:v>0</x:v>
      </x:c>
      <x:c r="R2397" s="22" t="n">
        <x:f>'01 Controls'!$F$27*'02 Cargo Classes'!$N$12</x:f>
        <x:v>0</x:v>
      </x:c>
      <x:c r="S2397" s="22" t="n">
        <x:f>'01 Controls'!$G$27*'02 Cargo Classes'!$O$12</x:f>
        <x:v>1.0499999999999998</x:v>
      </x:c>
      <x:c r="T2397" s="22" t="n">
        <x:f>'01 Controls'!$H$27*'02 Cargo Classes'!$P$12</x:f>
        <x:v>0.15</x:v>
      </x:c>
      <x:c r="U2397" s="22" t="n">
        <x:f>SUM(Q2397:T2397)</x:f>
        <x:v>1.1999999999999997</x:v>
      </x:c>
      <x:c r="V2397" s="18" t="n">
        <x:f>IF(U2397=0,0,N2397*Q2397/U2397)</x:f>
        <x:v>0</x:v>
      </x:c>
      <x:c r="W2397" s="18" t="n">
        <x:f>IF(U2397=0,0,P2397*Q2397/U2397)</x:f>
        <x:v>0</x:v>
      </x:c>
      <x:c r="X2397" s="18" t="n">
        <x:f>MAX(V2397,W2397*'01 Controls'!$E$12)</x:f>
        <x:v>0</x:v>
      </x:c>
      <x:c r="Y2397" s="18" t="n">
        <x:f>IF(U2397=0,0,N2397*R2397/U2397)</x:f>
        <x:v>0</x:v>
      </x:c>
      <x:c r="Z2397" s="18" t="n">
        <x:f>IF(U2397=0,0,P2397*R2397/U2397)</x:f>
        <x:v>0</x:v>
      </x:c>
      <x:c r="AA2397" s="18" t="n">
        <x:f>MAX(Y2397,Z2397*'01 Controls'!$E$13)</x:f>
        <x:v>0</x:v>
      </x:c>
      <x:c r="AB2397" s="18" t="n">
        <x:f>IF(U2397=0,0,N2397*S2397/U2397)</x:f>
        <x:v>885.9375</x:v>
      </x:c>
      <x:c r="AC2397" s="18" t="n">
        <x:f>IF(U2397=0,0,P2397*S2397/U2397)</x:f>
        <x:v>2454.375</x:v>
      </x:c>
      <x:c r="AD2397" s="18" t="n">
        <x:f>MAX(AB2397,AC2397*'01 Controls'!$E$14)</x:f>
        <x:v>885.9375</x:v>
      </x:c>
      <x:c r="AE2397" s="18" t="n">
        <x:f>IF(U2397=0,0,N2397*T2397/U2397)</x:f>
        <x:v>126.56250000000003</x:v>
      </x:c>
      <x:c r="AF2397" s="18" t="n">
        <x:f>IF(U2397=0,0,P2397*T2397/U2397)</x:f>
        <x:v>350.62500000000006</x:v>
      </x:c>
      <x:c r="AG2397" s="18" t="n">
        <x:f>MAX(AE2397,AF2397*'01 Controls'!$E$15)</x:f>
        <x:v>126.56250000000003</x:v>
      </x:c>
      <x:c r="AH2397" s="18" t="n">
        <x:f>SUM(V2397,Y2397,AB2397,AE2397)</x:f>
        <x:v>1012.5</x:v>
      </x:c>
      <x:c r="AI2397" s="18" t="n">
        <x:f>N2397-AH2397</x:f>
        <x:v>0</x:v>
      </x:c>
      <x:c r="AJ2397" s="18" t="n">
        <x:f>V2397*INDEX('07 Mode Capacity'!$P$6:$P$17,MATCH("AIR-"&amp;I2397,'07 Mode Capacity'!$C$6:$C$17,0))</x:f>
        <x:v>0</x:v>
      </x:c>
      <x:c r="AK2397" s="18" t="n">
        <x:f>Y2397*INDEX('07 Mode Capacity'!$P$6:$P$17,MATCH("OCEAN-"&amp;I2397,'07 Mode Capacity'!$C$6:$C$17,0))</x:f>
        <x:v>0</x:v>
      </x:c>
      <x:c r="AL2397" s="18" t="n">
        <x:f>AB2397*INDEX('07 Mode Capacity'!$P$6:$P$17,MATCH("LAND-"&amp;I2397,'07 Mode Capacity'!$C$6:$C$17,0))</x:f>
        <x:v>108.12678439804408</x:v>
      </x:c>
      <x:c r="AM2397" s="18" t="n">
        <x:f>AE2397*INDEX('07 Mode Capacity'!$P$6:$P$17,MATCH("INLAND-"&amp;I2397,'07 Mode Capacity'!$C$6:$C$17,0))</x:f>
        <x:v>79.89059971640937</x:v>
      </x:c>
      <x:c r="AN2397" s="18" t="n">
        <x:f>SUM(AJ2397:AM2397)</x:f>
        <x:v>188.01738411445345</x:v>
      </x:c>
      <x:c r="AO2397" s="17" t="n">
        <x:f>IF(N2397=0,1,AN2397/N2397)</x:f>
        <x:v>0.1856961818414355</x:v>
      </x:c>
      <x:c r="AP2397" s="11" t="str">
        <x:f>IF(AO2397&gt;='01 Controls'!$E$16,"PASS","FAIL")</x:f>
        <x:v>FAIL</x:v>
      </x:c>
      <x:c r="AQ2397" s="11" t="str">
        <x:v>UNQUANTIFIED</x:v>
      </x:c>
      <x:c r="AR2397" s="11" t="str">
        <x:v>Position-class planning record; serial item and receiver open</x:v>
      </x:c>
      <x:c r="AS2397" s="26"/>
      <x:c r="AT2397" s="26"/>
    </x:row>
    <x:row r="2398">
      <x:c r="C2398" s="11" t="str">
        <x:v>M3-A-AMG-LIN-18</x:v>
      </x:c>
      <x:c r="D2398" s="11" t="str">
        <x:v>M3</x:v>
      </x:c>
      <x:c r="E2398" s="11" t="str">
        <x:v>Inland flood</x:v>
      </x:c>
      <x:c r="F2398" s="11" t="str">
        <x:v>A-AMG</x:v>
      </x:c>
      <x:c r="G2398" s="11" t="str">
        <x:v>Aeromedical movement group</x:v>
      </x:c>
      <x:c r="H2398" s="11" t="str">
        <x:v>LIN-18</x:v>
      </x:c>
      <x:c r="I2398" s="19" t="n">
        <x:v>72</x:v>
      </x:c>
      <x:c r="J2398" s="21" t="n">
        <x:v>2</x:v>
      </x:c>
      <x:c r="K2398" s="18" t="n">
        <x:f>'05 Cargo Register'!K158</x:f>
        <x:v>112.5</x:v>
      </x:c>
      <x:c r="L2398" s="18" t="n">
        <x:f>'05 Cargo Register'!N158</x:f>
        <x:v>8</x:v>
      </x:c>
      <x:c r="M2398" s="18" t="n">
        <x:f>'05 Cargo Register'!O158</x:f>
        <x:v>352</x:v>
      </x:c>
      <x:c r="N2398" s="18" t="n">
        <x:f>J2398*K2398</x:f>
        <x:v>225</x:v>
      </x:c>
      <x:c r="O2398" s="18" t="n">
        <x:f>J2398*L2398</x:f>
        <x:v>16</x:v>
      </x:c>
      <x:c r="P2398" s="18" t="n">
        <x:f>J2398*M2398</x:f>
        <x:v>704</x:v>
      </x:c>
      <x:c r="Q2398" s="22" t="n">
        <x:f>'01 Controls'!$E$27*'02 Cargo Classes'!$M$13</x:f>
        <x:v>0</x:v>
      </x:c>
      <x:c r="R2398" s="22" t="n">
        <x:f>'01 Controls'!$F$27*'02 Cargo Classes'!$N$13</x:f>
        <x:v>0</x:v>
      </x:c>
      <x:c r="S2398" s="22" t="n">
        <x:f>'01 Controls'!$G$27*'02 Cargo Classes'!$O$13</x:f>
        <x:v>0.7</x:v>
      </x:c>
      <x:c r="T2398" s="22" t="n">
        <x:f>'01 Controls'!$H$27*'02 Cargo Classes'!$P$13</x:f>
        <x:v>0.25</x:v>
      </x:c>
      <x:c r="U2398" s="22" t="n">
        <x:f>SUM(Q2398:T2398)</x:f>
        <x:v>0.95</x:v>
      </x:c>
      <x:c r="V2398" s="18" t="n">
        <x:f>IF(U2398=0,0,N2398*Q2398/U2398)</x:f>
        <x:v>0</x:v>
      </x:c>
      <x:c r="W2398" s="18" t="n">
        <x:f>IF(U2398=0,0,P2398*Q2398/U2398)</x:f>
        <x:v>0</x:v>
      </x:c>
      <x:c r="X2398" s="18" t="n">
        <x:f>MAX(V2398,W2398*'01 Controls'!$E$12)</x:f>
        <x:v>0</x:v>
      </x:c>
      <x:c r="Y2398" s="18" t="n">
        <x:f>IF(U2398=0,0,N2398*R2398/U2398)</x:f>
        <x:v>0</x:v>
      </x:c>
      <x:c r="Z2398" s="18" t="n">
        <x:f>IF(U2398=0,0,P2398*R2398/U2398)</x:f>
        <x:v>0</x:v>
      </x:c>
      <x:c r="AA2398" s="18" t="n">
        <x:f>MAX(Y2398,Z2398*'01 Controls'!$E$13)</x:f>
        <x:v>0</x:v>
      </x:c>
      <x:c r="AB2398" s="18" t="n">
        <x:f>IF(U2398=0,0,N2398*S2398/U2398)</x:f>
        <x:v>165.78947368421052</x:v>
      </x:c>
      <x:c r="AC2398" s="18" t="n">
        <x:f>IF(U2398=0,0,P2398*S2398/U2398)</x:f>
        <x:v>518.7368421052631</x:v>
      </x:c>
      <x:c r="AD2398" s="18" t="n">
        <x:f>MAX(AB2398,AC2398*'01 Controls'!$E$14)</x:f>
        <x:v>165.78947368421052</x:v>
      </x:c>
      <x:c r="AE2398" s="18" t="n">
        <x:f>IF(U2398=0,0,N2398*T2398/U2398)</x:f>
        <x:v>59.21052631578948</x:v>
      </x:c>
      <x:c r="AF2398" s="18" t="n">
        <x:f>IF(U2398=0,0,P2398*T2398/U2398)</x:f>
        <x:v>185.26315789473685</x:v>
      </x:c>
      <x:c r="AG2398" s="18" t="n">
        <x:f>MAX(AE2398,AF2398*'01 Controls'!$E$15)</x:f>
        <x:v>59.21052631578948</x:v>
      </x:c>
      <x:c r="AH2398" s="18" t="n">
        <x:f>SUM(V2398,Y2398,AB2398,AE2398)</x:f>
        <x:v>225</x:v>
      </x:c>
      <x:c r="AI2398" s="18" t="n">
        <x:f>N2398-AH2398</x:f>
        <x:v>0</x:v>
      </x:c>
      <x:c r="AJ2398" s="18" t="n">
        <x:f>V2398*INDEX('07 Mode Capacity'!$P$6:$P$17,MATCH("AIR-"&amp;I2398,'07 Mode Capacity'!$C$6:$C$17,0))</x:f>
        <x:v>0</x:v>
      </x:c>
      <x:c r="AK2398" s="18" t="n">
        <x:f>Y2398*INDEX('07 Mode Capacity'!$P$6:$P$17,MATCH("OCEAN-"&amp;I2398,'07 Mode Capacity'!$C$6:$C$17,0))</x:f>
        <x:v>0</x:v>
      </x:c>
      <x:c r="AL2398" s="18" t="n">
        <x:f>AB2398*INDEX('07 Mode Capacity'!$P$6:$P$17,MATCH("LAND-"&amp;I2398,'07 Mode Capacity'!$C$6:$C$17,0))</x:f>
        <x:v>118.54116884513292</x:v>
      </x:c>
      <x:c r="AM2398" s="18" t="n">
        <x:f>AE2398*INDEX('07 Mode Capacity'!$P$6:$P$17,MATCH("INLAND-"&amp;I2398,'07 Mode Capacity'!$C$6:$C$17,0))</x:f>
        <x:v>59.21052631578948</x:v>
      </x:c>
      <x:c r="AN2398" s="18" t="n">
        <x:f>SUM(AJ2398:AM2398)</x:f>
        <x:v>177.7516951609224</x:v>
      </x:c>
      <x:c r="AO2398" s="17" t="n">
        <x:f>IF(N2398=0,1,AN2398/N2398)</x:f>
        <x:v>0.790007534048544</x:v>
      </x:c>
      <x:c r="AP2398" s="11" t="str">
        <x:f>IF(AO2398&gt;='01 Controls'!$E$16,"PASS","FAIL")</x:f>
        <x:v>FAIL</x:v>
      </x:c>
      <x:c r="AQ2398" s="11" t="str">
        <x:v>UNQUANTIFIED</x:v>
      </x:c>
      <x:c r="AR2398" s="11" t="str">
        <x:v>Position-class planning record; serial item and receiver open</x:v>
      </x:c>
      <x:c r="AS2398" s="26"/>
      <x:c r="AT2398" s="26"/>
    </x:row>
    <x:row r="2399">
      <x:c r="C2399" s="11" t="str">
        <x:v>M3-A-AMG-BLK-08</x:v>
      </x:c>
      <x:c r="D2399" s="11" t="str">
        <x:v>M3</x:v>
      </x:c>
      <x:c r="E2399" s="11" t="str">
        <x:v>Inland flood</x:v>
      </x:c>
      <x:c r="F2399" s="11" t="str">
        <x:v>A-AMG</x:v>
      </x:c>
      <x:c r="G2399" s="11" t="str">
        <x:v>Aeromedical movement group</x:v>
      </x:c>
      <x:c r="H2399" s="11" t="str">
        <x:v>BLK-08</x:v>
      </x:c>
      <x:c r="I2399" s="19" t="n">
        <x:v>48</x:v>
      </x:c>
      <x:c r="J2399" s="21" t="n">
        <x:v>2</x:v>
      </x:c>
      <x:c r="K2399" s="18" t="n">
        <x:f>'05 Cargo Register'!K159</x:f>
        <x:v>56.25</x:v>
      </x:c>
      <x:c r="L2399" s="18" t="n">
        <x:f>'05 Cargo Register'!N159</x:f>
        <x:v>9</x:v>
      </x:c>
      <x:c r="M2399" s="18" t="n">
        <x:f>'05 Cargo Register'!O159</x:f>
        <x:v>459</x:v>
      </x:c>
      <x:c r="N2399" s="18" t="n">
        <x:f>J2399*K2399</x:f>
        <x:v>112.5</x:v>
      </x:c>
      <x:c r="O2399" s="18" t="n">
        <x:f>J2399*L2399</x:f>
        <x:v>18</x:v>
      </x:c>
      <x:c r="P2399" s="18" t="n">
        <x:f>J2399*M2399</x:f>
        <x:v>918</x:v>
      </x:c>
      <x:c r="Q2399" s="22" t="n">
        <x:f>'01 Controls'!$E$27*'02 Cargo Classes'!$M$14</x:f>
        <x:v>0.05</x:v>
      </x:c>
      <x:c r="R2399" s="22" t="n">
        <x:f>'01 Controls'!$F$27*'02 Cargo Classes'!$N$14</x:f>
        <x:v>0</x:v>
      </x:c>
      <x:c r="S2399" s="22" t="n">
        <x:f>'01 Controls'!$G$27*'02 Cargo Classes'!$O$14</x:f>
        <x:v>0.7</x:v>
      </x:c>
      <x:c r="T2399" s="22" t="n">
        <x:f>'01 Controls'!$H$27*'02 Cargo Classes'!$P$14</x:f>
        <x:v>0.125</x:v>
      </x:c>
      <x:c r="U2399" s="22" t="n">
        <x:f>SUM(Q2399:T2399)</x:f>
        <x:v>0.875</x:v>
      </x:c>
      <x:c r="V2399" s="18" t="n">
        <x:f>IF(U2399=0,0,N2399*Q2399/U2399)</x:f>
        <x:v>6.428571428571429</x:v>
      </x:c>
      <x:c r="W2399" s="18" t="n">
        <x:f>IF(U2399=0,0,P2399*Q2399/U2399)</x:f>
        <x:v>52.45714285714286</x:v>
      </x:c>
      <x:c r="X2399" s="18" t="n">
        <x:f>MAX(V2399,W2399*'01 Controls'!$E$12)</x:f>
        <x:v>13.114285714285716</x:v>
      </x:c>
      <x:c r="Y2399" s="18" t="n">
        <x:f>IF(U2399=0,0,N2399*R2399/U2399)</x:f>
        <x:v>0</x:v>
      </x:c>
      <x:c r="Z2399" s="18" t="n">
        <x:f>IF(U2399=0,0,P2399*R2399/U2399)</x:f>
        <x:v>0</x:v>
      </x:c>
      <x:c r="AA2399" s="18" t="n">
        <x:f>MAX(Y2399,Z2399*'01 Controls'!$E$13)</x:f>
        <x:v>0</x:v>
      </x:c>
      <x:c r="AB2399" s="18" t="n">
        <x:f>IF(U2399=0,0,N2399*S2399/U2399)</x:f>
        <x:v>90</x:v>
      </x:c>
      <x:c r="AC2399" s="18" t="n">
        <x:f>IF(U2399=0,0,P2399*S2399/U2399)</x:f>
        <x:v>734.3999999999999</x:v>
      </x:c>
      <x:c r="AD2399" s="18" t="n">
        <x:f>MAX(AB2399,AC2399*'01 Controls'!$E$14)</x:f>
        <x:v>146.87999999999997</x:v>
      </x:c>
      <x:c r="AE2399" s="18" t="n">
        <x:f>IF(U2399=0,0,N2399*T2399/U2399)</x:f>
        <x:v>16.071428571428573</x:v>
      </x:c>
      <x:c r="AF2399" s="18" t="n">
        <x:f>IF(U2399=0,0,P2399*T2399/U2399)</x:f>
        <x:v>131.14285714285714</x:v>
      </x:c>
      <x:c r="AG2399" s="18" t="n">
        <x:f>MAX(AE2399,AF2399*'01 Controls'!$E$15)</x:f>
        <x:v>23.605714285714285</x:v>
      </x:c>
      <x:c r="AH2399" s="18" t="n">
        <x:f>SUM(V2399,Y2399,AB2399,AE2399)</x:f>
        <x:v>112.5</x:v>
      </x:c>
      <x:c r="AI2399" s="18" t="n">
        <x:f>N2399-AH2399</x:f>
        <x:v>0</x:v>
      </x:c>
      <x:c r="AJ2399" s="18" t="n">
        <x:f>V2399*INDEX('07 Mode Capacity'!$P$6:$P$17,MATCH("AIR-"&amp;I2399,'07 Mode Capacity'!$C$6:$C$17,0))</x:f>
        <x:v>1.8021578032883099</x:v>
      </x:c>
      <x:c r="AK2399" s="18" t="n">
        <x:f>Y2399*INDEX('07 Mode Capacity'!$P$6:$P$17,MATCH("OCEAN-"&amp;I2399,'07 Mode Capacity'!$C$6:$C$17,0))</x:f>
        <x:v>0</x:v>
      </x:c>
      <x:c r="AL2399" s="18" t="n">
        <x:f>AB2399*INDEX('07 Mode Capacity'!$P$6:$P$17,MATCH("LAND-"&amp;I2399,'07 Mode Capacity'!$C$6:$C$17,0))</x:f>
        <x:v>10.98430825630924</x:v>
      </x:c>
      <x:c r="AM2399" s="18" t="n">
        <x:f>AE2399*INDEX('07 Mode Capacity'!$P$6:$P$17,MATCH("INLAND-"&amp;I2399,'07 Mode Capacity'!$C$6:$C$17,0))</x:f>
        <x:v>10.144838059226586</x:v>
      </x:c>
      <x:c r="AN2399" s="18" t="n">
        <x:f>SUM(AJ2399:AM2399)</x:f>
        <x:v>22.931304118824137</x:v>
      </x:c>
      <x:c r="AO2399" s="17" t="n">
        <x:f>IF(N2399=0,1,AN2399/N2399)</x:f>
        <x:v>0.2038338143895479</x:v>
      </x:c>
      <x:c r="AP2399" s="11" t="str">
        <x:f>IF(AO2399&gt;='01 Controls'!$E$16,"PASS","FAIL")</x:f>
        <x:v>FAIL</x:v>
      </x:c>
      <x:c r="AQ2399" s="11" t="str">
        <x:v>UNQUANTIFIED</x:v>
      </x:c>
      <x:c r="AR2399" s="11" t="str">
        <x:v>Position-class planning record; serial item and receiver open</x:v>
      </x:c>
      <x:c r="AS2399" s="26"/>
      <x:c r="AT2399" s="26"/>
    </x:row>
    <x:row r="2400">
      <x:c r="C2400" s="11" t="str">
        <x:v>M3-A-AMG-OOG-80</x:v>
      </x:c>
      <x:c r="D2400" s="11" t="str">
        <x:v>M3</x:v>
      </x:c>
      <x:c r="E2400" s="11" t="str">
        <x:v>Inland flood</x:v>
      </x:c>
      <x:c r="F2400" s="11" t="str">
        <x:v>A-AMG</x:v>
      </x:c>
      <x:c r="G2400" s="11" t="str">
        <x:v>Aeromedical movement group</x:v>
      </x:c>
      <x:c r="H2400" s="11" t="str">
        <x:v>OOG-80</x:v>
      </x:c>
      <x:c r="I2400" s="19" t="n">
        <x:v>72</x:v>
      </x:c>
      <x:c r="J2400" s="21" t="n">
        <x:v>2</x:v>
      </x:c>
      <x:c r="K2400" s="18" t="n">
        <x:f>'05 Cargo Register'!K160</x:f>
        <x:v>562.5</x:v>
      </x:c>
      <x:c r="L2400" s="18" t="n">
        <x:f>'05 Cargo Register'!N160</x:f>
        <x:v>10</x:v>
      </x:c>
      <x:c r="M2400" s="18" t="n">
        <x:f>'05 Cargo Register'!O160</x:f>
        <x:v>1760</x:v>
      </x:c>
      <x:c r="N2400" s="18" t="n">
        <x:f>J2400*K2400</x:f>
        <x:v>1125</x:v>
      </x:c>
      <x:c r="O2400" s="18" t="n">
        <x:f>J2400*L2400</x:f>
        <x:v>20</x:v>
      </x:c>
      <x:c r="P2400" s="18" t="n">
        <x:f>J2400*M2400</x:f>
        <x:v>3520</x:v>
      </x:c>
      <x:c r="Q2400" s="22" t="n">
        <x:f>'01 Controls'!$E$27*'02 Cargo Classes'!$M$15</x:f>
        <x:v>0</x:v>
      </x:c>
      <x:c r="R2400" s="22" t="n">
        <x:f>'01 Controls'!$F$27*'02 Cargo Classes'!$N$15</x:f>
        <x:v>0</x:v>
      </x:c>
      <x:c r="S2400" s="22" t="n">
        <x:f>'01 Controls'!$G$27*'02 Cargo Classes'!$O$15</x:f>
        <x:v>0.42</x:v>
      </x:c>
      <x:c r="T2400" s="22" t="n">
        <x:f>'01 Controls'!$H$27*'02 Cargo Classes'!$P$15</x:f>
        <x:v>0.125</x:v>
      </x:c>
      <x:c r="U2400" s="22" t="n">
        <x:f>SUM(Q2400:T2400)</x:f>
        <x:v>0.5449999999999999</x:v>
      </x:c>
      <x:c r="V2400" s="18" t="n">
        <x:f>IF(U2400=0,0,N2400*Q2400/U2400)</x:f>
        <x:v>0</x:v>
      </x:c>
      <x:c r="W2400" s="18" t="n">
        <x:f>IF(U2400=0,0,P2400*Q2400/U2400)</x:f>
        <x:v>0</x:v>
      </x:c>
      <x:c r="X2400" s="18" t="n">
        <x:f>MAX(V2400,W2400*'01 Controls'!$E$12)</x:f>
        <x:v>0</x:v>
      </x:c>
      <x:c r="Y2400" s="18" t="n">
        <x:f>IF(U2400=0,0,N2400*R2400/U2400)</x:f>
        <x:v>0</x:v>
      </x:c>
      <x:c r="Z2400" s="18" t="n">
        <x:f>IF(U2400=0,0,P2400*R2400/U2400)</x:f>
        <x:v>0</x:v>
      </x:c>
      <x:c r="AA2400" s="18" t="n">
        <x:f>MAX(Y2400,Z2400*'01 Controls'!$E$13)</x:f>
        <x:v>0</x:v>
      </x:c>
      <x:c r="AB2400" s="18" t="n">
        <x:f>IF(U2400=0,0,N2400*S2400/U2400)</x:f>
        <x:v>866.9724770642202</x:v>
      </x:c>
      <x:c r="AC2400" s="18" t="n">
        <x:f>IF(U2400=0,0,P2400*S2400/U2400)</x:f>
        <x:v>2712.6605504587155</x:v>
      </x:c>
      <x:c r="AD2400" s="18" t="n">
        <x:f>MAX(AB2400,AC2400*'01 Controls'!$E$14)</x:f>
        <x:v>866.9724770642202</x:v>
      </x:c>
      <x:c r="AE2400" s="18" t="n">
        <x:f>IF(U2400=0,0,N2400*T2400/U2400)</x:f>
        <x:v>258.02752293577987</x:v>
      </x:c>
      <x:c r="AF2400" s="18" t="n">
        <x:f>IF(U2400=0,0,P2400*T2400/U2400)</x:f>
        <x:v>807.3394495412845</x:v>
      </x:c>
      <x:c r="AG2400" s="18" t="n">
        <x:f>MAX(AE2400,AF2400*'01 Controls'!$E$15)</x:f>
        <x:v>258.02752293577987</x:v>
      </x:c>
      <x:c r="AH2400" s="18" t="n">
        <x:f>SUM(V2400,Y2400,AB2400,AE2400)</x:f>
        <x:v>1125</x:v>
      </x:c>
      <x:c r="AI2400" s="18" t="n">
        <x:f>N2400-AH2400</x:f>
        <x:v>0</x:v>
      </x:c>
      <x:c r="AJ2400" s="18" t="n">
        <x:f>V2400*INDEX('07 Mode Capacity'!$P$6:$P$17,MATCH("AIR-"&amp;I2400,'07 Mode Capacity'!$C$6:$C$17,0))</x:f>
        <x:v>0</x:v>
      </x:c>
      <x:c r="AK2400" s="18" t="n">
        <x:f>Y2400*INDEX('07 Mode Capacity'!$P$6:$P$17,MATCH("OCEAN-"&amp;I2400,'07 Mode Capacity'!$C$6:$C$17,0))</x:f>
        <x:v>0</x:v>
      </x:c>
      <x:c r="AL2400" s="18" t="n">
        <x:f>AB2400*INDEX('07 Mode Capacity'!$P$6:$P$17,MATCH("LAND-"&amp;I2400,'07 Mode Capacity'!$C$6:$C$17,0))</x:f>
        <x:v>619.8941857039061</x:v>
      </x:c>
      <x:c r="AM2400" s="18" t="n">
        <x:f>AE2400*INDEX('07 Mode Capacity'!$P$6:$P$17,MATCH("INLAND-"&amp;I2400,'07 Mode Capacity'!$C$6:$C$17,0))</x:f>
        <x:v>258.02752293577987</x:v>
      </x:c>
      <x:c r="AN2400" s="18" t="n">
        <x:f>SUM(AJ2400:AM2400)</x:f>
        <x:v>877.921708639686</x:v>
      </x:c>
      <x:c r="AO2400" s="17" t="n">
        <x:f>IF(N2400=0,1,AN2400/N2400)</x:f>
        <x:v>0.7803748521241654</x:v>
      </x:c>
      <x:c r="AP2400" s="11" t="str">
        <x:f>IF(AO2400&gt;='01 Controls'!$E$16,"PASS","FAIL")</x:f>
        <x:v>FAIL</x:v>
      </x:c>
      <x:c r="AQ2400" s="11" t="str">
        <x:v>UNQUANTIFIED</x:v>
      </x:c>
      <x:c r="AR2400" s="11" t="str">
        <x:v>Position-class planning record; serial item and receiver open</x:v>
      </x:c>
      <x:c r="AS2400" s="26"/>
      <x:c r="AT2400" s="26"/>
    </x:row>
    <x:row r="2401">
      <x:c r="C2401" s="11" t="str">
        <x:v>M3-M-POG-APL-45</x:v>
      </x:c>
      <x:c r="D2401" s="11" t="str">
        <x:v>M3</x:v>
      </x:c>
      <x:c r="E2401" s="11" t="str">
        <x:v>Inland flood</x:v>
      </x:c>
      <x:c r="F2401" s="11" t="str">
        <x:v>M-POG</x:v>
      </x:c>
      <x:c r="G2401" s="11" t="str">
        <x:v>Port-opening group</x:v>
      </x:c>
      <x:c r="H2401" s="11" t="str">
        <x:v>APL-45</x:v>
      </x:c>
      <x:c r="I2401" s="19" t="n">
        <x:v>24</x:v>
      </x:c>
      <x:c r="J2401" s="21" t="n">
        <x:v>1</x:v>
      </x:c>
      <x:c r="K2401" s="18" t="n">
        <x:f>'05 Cargo Register'!K161</x:f>
        <x:v>63</x:v>
      </x:c>
      <x:c r="L2401" s="18" t="n">
        <x:f>'05 Cargo Register'!N161</x:f>
        <x:v>17</x:v>
      </x:c>
      <x:c r="M2401" s="18" t="n">
        <x:f>'05 Cargo Register'!O161</x:f>
        <x:v>127.5</x:v>
      </x:c>
      <x:c r="N2401" s="18" t="n">
        <x:f>J2401*K2401</x:f>
        <x:v>63</x:v>
      </x:c>
      <x:c r="O2401" s="18" t="n">
        <x:f>J2401*L2401</x:f>
        <x:v>17</x:v>
      </x:c>
      <x:c r="P2401" s="18" t="n">
        <x:f>J2401*M2401</x:f>
        <x:v>127.5</x:v>
      </x:c>
      <x:c r="Q2401" s="22" t="n">
        <x:f>'01 Controls'!$E$27*'02 Cargo Classes'!$M$6</x:f>
        <x:v>0.15000000000000002</x:v>
      </x:c>
      <x:c r="R2401" s="22" t="n">
        <x:f>'01 Controls'!$F$27*'02 Cargo Classes'!$N$6</x:f>
        <x:v>0</x:v>
      </x:c>
      <x:c r="S2401" s="22" t="n">
        <x:f>'01 Controls'!$G$27*'02 Cargo Classes'!$O$6</x:f>
        <x:v>0.7</x:v>
      </x:c>
      <x:c r="T2401" s="22" t="n">
        <x:f>'01 Controls'!$H$27*'02 Cargo Classes'!$P$6</x:f>
        <x:v>0.075</x:v>
      </x:c>
      <x:c r="U2401" s="22" t="n">
        <x:f>SUM(Q2401:T2401)</x:f>
        <x:v>0.9249999999999999</x:v>
      </x:c>
      <x:c r="V2401" s="18" t="n">
        <x:f>IF(U2401=0,0,N2401*Q2401/U2401)</x:f>
        <x:v>10.216216216216218</x:v>
      </x:c>
      <x:c r="W2401" s="18" t="n">
        <x:f>IF(U2401=0,0,P2401*Q2401/U2401)</x:f>
        <x:v>20.67567567567568</x:v>
      </x:c>
      <x:c r="X2401" s="18" t="n">
        <x:f>MAX(V2401,W2401*'01 Controls'!$E$12)</x:f>
        <x:v>10.216216216216218</x:v>
      </x:c>
      <x:c r="Y2401" s="18" t="n">
        <x:f>IF(U2401=0,0,N2401*R2401/U2401)</x:f>
        <x:v>0</x:v>
      </x:c>
      <x:c r="Z2401" s="18" t="n">
        <x:f>IF(U2401=0,0,P2401*R2401/U2401)</x:f>
        <x:v>0</x:v>
      </x:c>
      <x:c r="AA2401" s="18" t="n">
        <x:f>MAX(Y2401,Z2401*'01 Controls'!$E$13)</x:f>
        <x:v>0</x:v>
      </x:c>
      <x:c r="AB2401" s="18" t="n">
        <x:f>IF(U2401=0,0,N2401*S2401/U2401)</x:f>
        <x:v>47.67567567567567</x:v>
      </x:c>
      <x:c r="AC2401" s="18" t="n">
        <x:f>IF(U2401=0,0,P2401*S2401/U2401)</x:f>
        <x:v>96.4864864864865</x:v>
      </x:c>
      <x:c r="AD2401" s="18" t="n">
        <x:f>MAX(AB2401,AC2401*'01 Controls'!$E$14)</x:f>
        <x:v>47.67567567567567</x:v>
      </x:c>
      <x:c r="AE2401" s="18" t="n">
        <x:f>IF(U2401=0,0,N2401*T2401/U2401)</x:f>
        <x:v>5.108108108108108</x:v>
      </x:c>
      <x:c r="AF2401" s="18" t="n">
        <x:f>IF(U2401=0,0,P2401*T2401/U2401)</x:f>
        <x:v>10.337837837837839</x:v>
      </x:c>
      <x:c r="AG2401" s="18" t="n">
        <x:f>MAX(AE2401,AF2401*'01 Controls'!$E$15)</x:f>
        <x:v>5.108108108108108</x:v>
      </x:c>
      <x:c r="AH2401" s="18" t="n">
        <x:f>SUM(V2401,Y2401,AB2401,AE2401)</x:f>
        <x:v>62.99999999999999</x:v>
      </x:c>
      <x:c r="AI2401" s="18" t="n">
        <x:f>N2401-AH2401</x:f>
        <x:v>7.105427357601002e-15</x:v>
      </x:c>
      <x:c r="AJ2401" s="18" t="n">
        <x:f>V2401*INDEX('07 Mode Capacity'!$P$6:$P$17,MATCH("AIR-"&amp;I2401,'07 Mode Capacity'!$C$6:$C$17,0))</x:f>
        <x:v>2.0730139903538563</x:v>
      </x:c>
      <x:c r="AK2401" s="18" t="n">
        <x:f>Y2401*INDEX('07 Mode Capacity'!$P$6:$P$17,MATCH("OCEAN-"&amp;I2401,'07 Mode Capacity'!$C$6:$C$17,0))</x:f>
        <x:v>0</x:v>
      </x:c>
      <x:c r="AL2401" s="18" t="n">
        <x:f>AB2401*INDEX('07 Mode Capacity'!$P$6:$P$17,MATCH("LAND-"&amp;I2401,'07 Mode Capacity'!$C$6:$C$17,0))</x:f>
        <x:v>18.235990010167242</x:v>
      </x:c>
      <x:c r="AM2401" s="18" t="n">
        <x:f>AE2401*INDEX('07 Mode Capacity'!$P$6:$P$17,MATCH("INLAND-"&amp;I2401,'07 Mode Capacity'!$C$6:$C$17,0))</x:f>
        <x:v>5.108108108108108</x:v>
      </x:c>
      <x:c r="AN2401" s="18" t="n">
        <x:f>SUM(AJ2401:AM2401)</x:f>
        <x:v>25.417112108629208</x:v>
      </x:c>
      <x:c r="AO2401" s="17" t="n">
        <x:f>IF(N2401=0,1,AN2401/N2401)</x:f>
        <x:v>0.4034462239464954</x:v>
      </x:c>
      <x:c r="AP2401" s="11" t="str">
        <x:f>IF(AO2401&gt;='01 Controls'!$E$16,"PASS","FAIL")</x:f>
        <x:v>FAIL</x:v>
      </x:c>
      <x:c r="AQ2401" s="11" t="str">
        <x:v>UNQUANTIFIED</x:v>
      </x:c>
      <x:c r="AR2401" s="11" t="str">
        <x:v>Position-class planning record; serial item and receiver open</x:v>
      </x:c>
      <x:c r="AS2401" s="26"/>
      <x:c r="AT2401" s="26"/>
    </x:row>
    <x:row r="2402">
      <x:c r="C2402" s="11" t="str">
        <x:v>M3-M-POG-ISO-18</x:v>
      </x:c>
      <x:c r="D2402" s="11" t="str">
        <x:v>M3</x:v>
      </x:c>
      <x:c r="E2402" s="11" t="str">
        <x:v>Inland flood</x:v>
      </x:c>
      <x:c r="F2402" s="11" t="str">
        <x:v>M-POG</x:v>
      </x:c>
      <x:c r="G2402" s="11" t="str">
        <x:v>Port-opening group</x:v>
      </x:c>
      <x:c r="H2402" s="11" t="str">
        <x:v>ISO-18</x:v>
      </x:c>
      <x:c r="I2402" s="19" t="n">
        <x:v>48</x:v>
      </x:c>
      <x:c r="J2402" s="21" t="n">
        <x:v>1</x:v>
      </x:c>
      <x:c r="K2402" s="18" t="n">
        <x:f>'05 Cargo Register'!K162</x:f>
        <x:v>252</x:v>
      </x:c>
      <x:c r="L2402" s="18" t="n">
        <x:f>'05 Cargo Register'!N162</x:f>
        <x:v>17</x:v>
      </x:c>
      <x:c r="M2402" s="18" t="n">
        <x:f>'05 Cargo Register'!O162</x:f>
        <x:v>448.8</x:v>
      </x:c>
      <x:c r="N2402" s="18" t="n">
        <x:f>J2402*K2402</x:f>
        <x:v>252</x:v>
      </x:c>
      <x:c r="O2402" s="18" t="n">
        <x:f>J2402*L2402</x:f>
        <x:v>17</x:v>
      </x:c>
      <x:c r="P2402" s="18" t="n">
        <x:f>J2402*M2402</x:f>
        <x:v>448.8</x:v>
      </x:c>
      <x:c r="Q2402" s="22" t="n">
        <x:f>'01 Controls'!$E$27*'02 Cargo Classes'!$M$7</x:f>
        <x:v>0.010000000000000002</x:v>
      </x:c>
      <x:c r="R2402" s="22" t="n">
        <x:f>'01 Controls'!$F$27*'02 Cargo Classes'!$N$7</x:f>
        <x:v>0</x:v>
      </x:c>
      <x:c r="S2402" s="22" t="n">
        <x:f>'01 Controls'!$G$27*'02 Cargo Classes'!$O$7</x:f>
        <x:v>0.84</x:v>
      </x:c>
      <x:c r="T2402" s="22" t="n">
        <x:f>'01 Controls'!$H$27*'02 Cargo Classes'!$P$7</x:f>
        <x:v>0.2</x:v>
      </x:c>
      <x:c r="U2402" s="22" t="n">
        <x:f>SUM(Q2402:T2402)</x:f>
        <x:v>1.05</x:v>
      </x:c>
      <x:c r="V2402" s="18" t="n">
        <x:f>IF(U2402=0,0,N2402*Q2402/U2402)</x:f>
        <x:v>2.4000000000000004</x:v>
      </x:c>
      <x:c r="W2402" s="18" t="n">
        <x:f>IF(U2402=0,0,P2402*Q2402/U2402)</x:f>
        <x:v>4.274285714285716</x:v>
      </x:c>
      <x:c r="X2402" s="18" t="n">
        <x:f>MAX(V2402,W2402*'01 Controls'!$E$12)</x:f>
        <x:v>2.4000000000000004</x:v>
      </x:c>
      <x:c r="Y2402" s="18" t="n">
        <x:f>IF(U2402=0,0,N2402*R2402/U2402)</x:f>
        <x:v>0</x:v>
      </x:c>
      <x:c r="Z2402" s="18" t="n">
        <x:f>IF(U2402=0,0,P2402*R2402/U2402)</x:f>
        <x:v>0</x:v>
      </x:c>
      <x:c r="AA2402" s="18" t="n">
        <x:f>MAX(Y2402,Z2402*'01 Controls'!$E$13)</x:f>
        <x:v>0</x:v>
      </x:c>
      <x:c r="AB2402" s="18" t="n">
        <x:f>IF(U2402=0,0,N2402*S2402/U2402)</x:f>
        <x:v>201.59999999999997</x:v>
      </x:c>
      <x:c r="AC2402" s="18" t="n">
        <x:f>IF(U2402=0,0,P2402*S2402/U2402)</x:f>
        <x:v>359.04</x:v>
      </x:c>
      <x:c r="AD2402" s="18" t="n">
        <x:f>MAX(AB2402,AC2402*'01 Controls'!$E$14)</x:f>
        <x:v>201.59999999999997</x:v>
      </x:c>
      <x:c r="AE2402" s="18" t="n">
        <x:f>IF(U2402=0,0,N2402*T2402/U2402)</x:f>
        <x:v>48</x:v>
      </x:c>
      <x:c r="AF2402" s="18" t="n">
        <x:f>IF(U2402=0,0,P2402*T2402/U2402)</x:f>
        <x:v>85.48571428571428</x:v>
      </x:c>
      <x:c r="AG2402" s="18" t="n">
        <x:f>MAX(AE2402,AF2402*'01 Controls'!$E$15)</x:f>
        <x:v>48</x:v>
      </x:c>
      <x:c r="AH2402" s="18" t="n">
        <x:f>SUM(V2402,Y2402,AB2402,AE2402)</x:f>
        <x:v>251.99999999999997</x:v>
      </x:c>
      <x:c r="AI2402" s="18" t="n">
        <x:f>N2402-AH2402</x:f>
        <x:v>2.842170943040401e-14</x:v>
      </x:c>
      <x:c r="AJ2402" s="18" t="n">
        <x:f>V2402*INDEX('07 Mode Capacity'!$P$6:$P$17,MATCH("AIR-"&amp;I2402,'07 Mode Capacity'!$C$6:$C$17,0))</x:f>
        <x:v>0.6728055798943025</x:v>
      </x:c>
      <x:c r="AK2402" s="18" t="n">
        <x:f>Y2402*INDEX('07 Mode Capacity'!$P$6:$P$17,MATCH("OCEAN-"&amp;I2402,'07 Mode Capacity'!$C$6:$C$17,0))</x:f>
        <x:v>0</x:v>
      </x:c>
      <x:c r="AL2402" s="18" t="n">
        <x:f>AB2402*INDEX('07 Mode Capacity'!$P$6:$P$17,MATCH("LAND-"&amp;I2402,'07 Mode Capacity'!$C$6:$C$17,0))</x:f>
        <x:v>24.60485049413269</x:v>
      </x:c>
      <x:c r="AM2402" s="18" t="n">
        <x:f>AE2402*INDEX('07 Mode Capacity'!$P$6:$P$17,MATCH("INLAND-"&amp;I2402,'07 Mode Capacity'!$C$6:$C$17,0))</x:f>
        <x:v>30.2992496702234</x:v>
      </x:c>
      <x:c r="AN2402" s="18" t="n">
        <x:f>SUM(AJ2402:AM2402)</x:f>
        <x:v>55.576905744250396</x:v>
      </x:c>
      <x:c r="AO2402" s="17" t="n">
        <x:f>IF(N2402=0,1,AN2402/N2402)</x:f>
        <x:v>0.2205432767628984</x:v>
      </x:c>
      <x:c r="AP2402" s="11" t="str">
        <x:f>IF(AO2402&gt;='01 Controls'!$E$16,"PASS","FAIL")</x:f>
        <x:v>FAIL</x:v>
      </x:c>
      <x:c r="AQ2402" s="11" t="str">
        <x:v>UNQUANTIFIED</x:v>
      </x:c>
      <x:c r="AR2402" s="11" t="str">
        <x:v>Position-class planning record; serial item and receiver open</x:v>
      </x:c>
      <x:c r="AS2402" s="26"/>
      <x:c r="AT2402" s="26"/>
    </x:row>
    <x:row r="2403">
      <x:c r="C2403" s="11" t="str">
        <x:v>M3-M-POG-COL-12</x:v>
      </x:c>
      <x:c r="D2403" s="11" t="str">
        <x:v>M3</x:v>
      </x:c>
      <x:c r="E2403" s="11" t="str">
        <x:v>Inland flood</x:v>
      </x:c>
      <x:c r="F2403" s="11" t="str">
        <x:v>M-POG</x:v>
      </x:c>
      <x:c r="G2403" s="11" t="str">
        <x:v>Port-opening group</x:v>
      </x:c>
      <x:c r="H2403" s="11" t="str">
        <x:v>COL-12</x:v>
      </x:c>
      <x:c r="I2403" s="19" t="n">
        <x:v>24</x:v>
      </x:c>
      <x:c r="J2403" s="21" t="n">
        <x:v>1</x:v>
      </x:c>
      <x:c r="K2403" s="18" t="n">
        <x:f>'05 Cargo Register'!K163</x:f>
        <x:v>42</x:v>
      </x:c>
      <x:c r="L2403" s="18" t="n">
        <x:f>'05 Cargo Register'!N163</x:f>
        <x:v>5</x:v>
      </x:c>
      <x:c r="M2403" s="18" t="n">
        <x:f>'05 Cargo Register'!O163</x:f>
        <x:v>132</x:v>
      </x:c>
      <x:c r="N2403" s="18" t="n">
        <x:f>J2403*K2403</x:f>
        <x:v>42</x:v>
      </x:c>
      <x:c r="O2403" s="18" t="n">
        <x:f>J2403*L2403</x:f>
        <x:v>5</x:v>
      </x:c>
      <x:c r="P2403" s="18" t="n">
        <x:f>J2403*M2403</x:f>
        <x:v>132</x:v>
      </x:c>
      <x:c r="Q2403" s="22" t="n">
        <x:f>'01 Controls'!$E$27*'02 Cargo Classes'!$M$8</x:f>
        <x:v>0.1</x:v>
      </x:c>
      <x:c r="R2403" s="22" t="n">
        <x:f>'01 Controls'!$F$27*'02 Cargo Classes'!$N$8</x:f>
        <x:v>0</x:v>
      </x:c>
      <x:c r="S2403" s="22" t="n">
        <x:f>'01 Controls'!$G$27*'02 Cargo Classes'!$O$8</x:f>
        <x:v>0.84</x:v>
      </x:c>
      <x:c r="T2403" s="22" t="n">
        <x:f>'01 Controls'!$H$27*'02 Cargo Classes'!$P$8</x:f>
        <x:v>0.05</x:v>
      </x:c>
      <x:c r="U2403" s="22" t="n">
        <x:f>SUM(Q2403:T2403)</x:f>
        <x:v>0.99</x:v>
      </x:c>
      <x:c r="V2403" s="18" t="n">
        <x:f>IF(U2403=0,0,N2403*Q2403/U2403)</x:f>
        <x:v>4.242424242424242</x:v>
      </x:c>
      <x:c r="W2403" s="18" t="n">
        <x:f>IF(U2403=0,0,P2403*Q2403/U2403)</x:f>
        <x:v>13.333333333333334</x:v>
      </x:c>
      <x:c r="X2403" s="18" t="n">
        <x:f>MAX(V2403,W2403*'01 Controls'!$E$12)</x:f>
        <x:v>4.242424242424242</x:v>
      </x:c>
      <x:c r="Y2403" s="18" t="n">
        <x:f>IF(U2403=0,0,N2403*R2403/U2403)</x:f>
        <x:v>0</x:v>
      </x:c>
      <x:c r="Z2403" s="18" t="n">
        <x:f>IF(U2403=0,0,P2403*R2403/U2403)</x:f>
        <x:v>0</x:v>
      </x:c>
      <x:c r="AA2403" s="18" t="n">
        <x:f>MAX(Y2403,Z2403*'01 Controls'!$E$13)</x:f>
        <x:v>0</x:v>
      </x:c>
      <x:c r="AB2403" s="18" t="n">
        <x:f>IF(U2403=0,0,N2403*S2403/U2403)</x:f>
        <x:v>35.63636363636364</x:v>
      </x:c>
      <x:c r="AC2403" s="18" t="n">
        <x:f>IF(U2403=0,0,P2403*S2403/U2403)</x:f>
        <x:v>112</x:v>
      </x:c>
      <x:c r="AD2403" s="18" t="n">
        <x:f>MAX(AB2403,AC2403*'01 Controls'!$E$14)</x:f>
        <x:v>35.63636363636364</x:v>
      </x:c>
      <x:c r="AE2403" s="18" t="n">
        <x:f>IF(U2403=0,0,N2403*T2403/U2403)</x:f>
        <x:v>2.121212121212121</x:v>
      </x:c>
      <x:c r="AF2403" s="18" t="n">
        <x:f>IF(U2403=0,0,P2403*T2403/U2403)</x:f>
        <x:v>6.666666666666667</x:v>
      </x:c>
      <x:c r="AG2403" s="18" t="n">
        <x:f>MAX(AE2403,AF2403*'01 Controls'!$E$15)</x:f>
        <x:v>2.121212121212121</x:v>
      </x:c>
      <x:c r="AH2403" s="18" t="n">
        <x:f>SUM(V2403,Y2403,AB2403,AE2403)</x:f>
        <x:v>42</x:v>
      </x:c>
      <x:c r="AI2403" s="18" t="n">
        <x:f>N2403-AH2403</x:f>
        <x:v>0</x:v>
      </x:c>
      <x:c r="AJ2403" s="18" t="n">
        <x:f>V2403*INDEX('07 Mode Capacity'!$P$6:$P$17,MATCH("AIR-"&amp;I2403,'07 Mode Capacity'!$C$6:$C$17,0))</x:f>
        <x:v>0.8608475605285373</x:v>
      </x:c>
      <x:c r="AK2403" s="18" t="n">
        <x:f>Y2403*INDEX('07 Mode Capacity'!$P$6:$P$17,MATCH("OCEAN-"&amp;I2403,'07 Mode Capacity'!$C$6:$C$17,0))</x:f>
        <x:v>0</x:v>
      </x:c>
      <x:c r="AL2403" s="18" t="n">
        <x:f>AB2403*INDEX('07 Mode Capacity'!$P$6:$P$17,MATCH("LAND-"&amp;I2403,'07 Mode Capacity'!$C$6:$C$17,0))</x:f>
        <x:v>13.630942027801781</x:v>
      </x:c>
      <x:c r="AM2403" s="18" t="n">
        <x:f>AE2403*INDEX('07 Mode Capacity'!$P$6:$P$17,MATCH("INLAND-"&amp;I2403,'07 Mode Capacity'!$C$6:$C$17,0))</x:f>
        <x:v>2.121212121212121</x:v>
      </x:c>
      <x:c r="AN2403" s="18" t="n">
        <x:f>SUM(AJ2403:AM2403)</x:f>
        <x:v>16.613001709542438</x:v>
      </x:c>
      <x:c r="AO2403" s="17" t="n">
        <x:f>IF(N2403=0,1,AN2403/N2403)</x:f>
        <x:v>0.3955476597510104</x:v>
      </x:c>
      <x:c r="AP2403" s="11" t="str">
        <x:f>IF(AO2403&gt;='01 Controls'!$E$16,"PASS","FAIL")</x:f>
        <x:v>FAIL</x:v>
      </x:c>
      <x:c r="AQ2403" s="11" t="str">
        <x:v>UNQUANTIFIED</x:v>
      </x:c>
      <x:c r="AR2403" s="11" t="str">
        <x:v>Position-class planning record; serial item and receiver open</x:v>
      </x:c>
      <x:c r="AS2403" s="26"/>
      <x:c r="AT2403" s="26"/>
    </x:row>
    <x:row r="2404">
      <x:c r="C2404" s="11" t="str">
        <x:v>M3-M-POG-BAT-22</x:v>
      </x:c>
      <x:c r="D2404" s="11" t="str">
        <x:v>M3</x:v>
      </x:c>
      <x:c r="E2404" s="11" t="str">
        <x:v>Inland flood</x:v>
      </x:c>
      <x:c r="F2404" s="11" t="str">
        <x:v>M-POG</x:v>
      </x:c>
      <x:c r="G2404" s="11" t="str">
        <x:v>Port-opening group</x:v>
      </x:c>
      <x:c r="H2404" s="11" t="str">
        <x:v>BAT-22</x:v>
      </x:c>
      <x:c r="I2404" s="19" t="n">
        <x:v>48</x:v>
      </x:c>
      <x:c r="J2404" s="21" t="n">
        <x:v>1</x:v>
      </x:c>
      <x:c r="K2404" s="18" t="n">
        <x:f>'05 Cargo Register'!K164</x:f>
        <x:v>168</x:v>
      </x:c>
      <x:c r="L2404" s="18" t="n">
        <x:f>'05 Cargo Register'!N164</x:f>
        <x:v>10</x:v>
      </x:c>
      <x:c r="M2404" s="18" t="n">
        <x:f>'05 Cargo Register'!O164</x:f>
        <x:v>264</x:v>
      </x:c>
      <x:c r="N2404" s="18" t="n">
        <x:f>J2404*K2404</x:f>
        <x:v>168</x:v>
      </x:c>
      <x:c r="O2404" s="18" t="n">
        <x:f>J2404*L2404</x:f>
        <x:v>10</x:v>
      </x:c>
      <x:c r="P2404" s="18" t="n">
        <x:f>J2404*M2404</x:f>
        <x:v>264</x:v>
      </x:c>
      <x:c r="Q2404" s="22" t="n">
        <x:f>'01 Controls'!$E$27*'02 Cargo Classes'!$M$9</x:f>
        <x:v>0</x:v>
      </x:c>
      <x:c r="R2404" s="22" t="n">
        <x:f>'01 Controls'!$F$27*'02 Cargo Classes'!$N$9</x:f>
        <x:v>0</x:v>
      </x:c>
      <x:c r="S2404" s="22" t="n">
        <x:f>'01 Controls'!$G$27*'02 Cargo Classes'!$O$9</x:f>
        <x:v>0.7</x:v>
      </x:c>
      <x:c r="T2404" s="22" t="n">
        <x:f>'01 Controls'!$H$27*'02 Cargo Classes'!$P$9</x:f>
        <x:v>0.125</x:v>
      </x:c>
      <x:c r="U2404" s="22" t="n">
        <x:f>SUM(Q2404:T2404)</x:f>
        <x:v>0.825</x:v>
      </x:c>
      <x:c r="V2404" s="18" t="n">
        <x:f>IF(U2404=0,0,N2404*Q2404/U2404)</x:f>
        <x:v>0</x:v>
      </x:c>
      <x:c r="W2404" s="18" t="n">
        <x:f>IF(U2404=0,0,P2404*Q2404/U2404)</x:f>
        <x:v>0</x:v>
      </x:c>
      <x:c r="X2404" s="18" t="n">
        <x:f>MAX(V2404,W2404*'01 Controls'!$E$12)</x:f>
        <x:v>0</x:v>
      </x:c>
      <x:c r="Y2404" s="18" t="n">
        <x:f>IF(U2404=0,0,N2404*R2404/U2404)</x:f>
        <x:v>0</x:v>
      </x:c>
      <x:c r="Z2404" s="18" t="n">
        <x:f>IF(U2404=0,0,P2404*R2404/U2404)</x:f>
        <x:v>0</x:v>
      </x:c>
      <x:c r="AA2404" s="18" t="n">
        <x:f>MAX(Y2404,Z2404*'01 Controls'!$E$13)</x:f>
        <x:v>0</x:v>
      </x:c>
      <x:c r="AB2404" s="18" t="n">
        <x:f>IF(U2404=0,0,N2404*S2404/U2404)</x:f>
        <x:v>142.54545454545453</x:v>
      </x:c>
      <x:c r="AC2404" s="18" t="n">
        <x:f>IF(U2404=0,0,P2404*S2404/U2404)</x:f>
        <x:v>224</x:v>
      </x:c>
      <x:c r="AD2404" s="18" t="n">
        <x:f>MAX(AB2404,AC2404*'01 Controls'!$E$14)</x:f>
        <x:v>142.54545454545453</x:v>
      </x:c>
      <x:c r="AE2404" s="18" t="n">
        <x:f>IF(U2404=0,0,N2404*T2404/U2404)</x:f>
        <x:v>25.454545454545457</x:v>
      </x:c>
      <x:c r="AF2404" s="18" t="n">
        <x:f>IF(U2404=0,0,P2404*T2404/U2404)</x:f>
        <x:v>40</x:v>
      </x:c>
      <x:c r="AG2404" s="18" t="n">
        <x:f>MAX(AE2404,AF2404*'01 Controls'!$E$15)</x:f>
        <x:v>25.454545454545457</x:v>
      </x:c>
      <x:c r="AH2404" s="18" t="n">
        <x:f>SUM(V2404,Y2404,AB2404,AE2404)</x:f>
        <x:v>168</x:v>
      </x:c>
      <x:c r="AI2404" s="18" t="n">
        <x:f>N2404-AH2404</x:f>
        <x:v>0</x:v>
      </x:c>
      <x:c r="AJ2404" s="18" t="n">
        <x:f>V2404*INDEX('07 Mode Capacity'!$P$6:$P$17,MATCH("AIR-"&amp;I2404,'07 Mode Capacity'!$C$6:$C$17,0))</x:f>
        <x:v>0</x:v>
      </x:c>
      <x:c r="AK2404" s="18" t="n">
        <x:f>Y2404*INDEX('07 Mode Capacity'!$P$6:$P$17,MATCH("OCEAN-"&amp;I2404,'07 Mode Capacity'!$C$6:$C$17,0))</x:f>
        <x:v>0</x:v>
      </x:c>
      <x:c r="AL2404" s="18" t="n">
        <x:f>AB2404*INDEX('07 Mode Capacity'!$P$6:$P$17,MATCH("LAND-"&amp;I2404,'07 Mode Capacity'!$C$6:$C$17,0))</x:f>
        <x:v>17.39736903625544</x:v>
      </x:c>
      <x:c r="AM2404" s="18" t="n">
        <x:f>AE2404*INDEX('07 Mode Capacity'!$P$6:$P$17,MATCH("INLAND-"&amp;I2404,'07 Mode Capacity'!$C$6:$C$17,0))</x:f>
        <x:v>16.06778391602756</x:v>
      </x:c>
      <x:c r="AN2404" s="18" t="n">
        <x:f>SUM(AJ2404:AM2404)</x:f>
        <x:v>33.465152952283006</x:v>
      </x:c>
      <x:c r="AO2404" s="17" t="n">
        <x:f>IF(N2404=0,1,AN2404/N2404)</x:f>
        <x:v>0.19919733900168457</x:v>
      </x:c>
      <x:c r="AP2404" s="11" t="str">
        <x:f>IF(AO2404&gt;='01 Controls'!$E$16,"PASS","FAIL")</x:f>
        <x:v>FAIL</x:v>
      </x:c>
      <x:c r="AQ2404" s="11" t="str">
        <x:v>UNQUANTIFIED</x:v>
      </x:c>
      <x:c r="AR2404" s="11" t="str">
        <x:v>Position-class planning record; serial item and receiver open</x:v>
      </x:c>
      <x:c r="AS2404" s="26"/>
      <x:c r="AT2404" s="26"/>
    </x:row>
    <x:row r="2405">
      <x:c r="C2405" s="11" t="str">
        <x:v>M3-M-POG-TNK-20</x:v>
      </x:c>
      <x:c r="D2405" s="11" t="str">
        <x:v>M3</x:v>
      </x:c>
      <x:c r="E2405" s="11" t="str">
        <x:v>Inland flood</x:v>
      </x:c>
      <x:c r="F2405" s="11" t="str">
        <x:v>M-POG</x:v>
      </x:c>
      <x:c r="G2405" s="11" t="str">
        <x:v>Port-opening group</x:v>
      </x:c>
      <x:c r="H2405" s="11" t="str">
        <x:v>TNK-20</x:v>
      </x:c>
      <x:c r="I2405" s="19" t="n">
        <x:v>48</x:v>
      </x:c>
      <x:c r="J2405" s="21" t="n">
        <x:v>1</x:v>
      </x:c>
      <x:c r="K2405" s="18" t="n">
        <x:f>'05 Cargo Register'!K165</x:f>
        <x:v>252</x:v>
      </x:c>
      <x:c r="L2405" s="18" t="n">
        <x:f>'05 Cargo Register'!N165</x:f>
        <x:v>15</x:v>
      </x:c>
      <x:c r="M2405" s="18" t="n">
        <x:f>'05 Cargo Register'!O165</x:f>
        <x:v>318.75</x:v>
      </x:c>
      <x:c r="N2405" s="18" t="n">
        <x:f>J2405*K2405</x:f>
        <x:v>252</x:v>
      </x:c>
      <x:c r="O2405" s="18" t="n">
        <x:f>J2405*L2405</x:f>
        <x:v>15</x:v>
      </x:c>
      <x:c r="P2405" s="18" t="n">
        <x:f>J2405*M2405</x:f>
        <x:v>318.75</x:v>
      </x:c>
      <x:c r="Q2405" s="22" t="n">
        <x:f>'01 Controls'!$E$27*'02 Cargo Classes'!$M$10</x:f>
        <x:v>0</x:v>
      </x:c>
      <x:c r="R2405" s="22" t="n">
        <x:f>'01 Controls'!$F$27*'02 Cargo Classes'!$N$10</x:f>
        <x:v>0</x:v>
      </x:c>
      <x:c r="S2405" s="22" t="n">
        <x:f>'01 Controls'!$G$27*'02 Cargo Classes'!$O$10</x:f>
        <x:v>0.7</x:v>
      </x:c>
      <x:c r="T2405" s="22" t="n">
        <x:f>'01 Controls'!$H$27*'02 Cargo Classes'!$P$10</x:f>
        <x:v>0.25</x:v>
      </x:c>
      <x:c r="U2405" s="22" t="n">
        <x:f>SUM(Q2405:T2405)</x:f>
        <x:v>0.95</x:v>
      </x:c>
      <x:c r="V2405" s="18" t="n">
        <x:f>IF(U2405=0,0,N2405*Q2405/U2405)</x:f>
        <x:v>0</x:v>
      </x:c>
      <x:c r="W2405" s="18" t="n">
        <x:f>IF(U2405=0,0,P2405*Q2405/U2405)</x:f>
        <x:v>0</x:v>
      </x:c>
      <x:c r="X2405" s="18" t="n">
        <x:f>MAX(V2405,W2405*'01 Controls'!$E$12)</x:f>
        <x:v>0</x:v>
      </x:c>
      <x:c r="Y2405" s="18" t="n">
        <x:f>IF(U2405=0,0,N2405*R2405/U2405)</x:f>
        <x:v>0</x:v>
      </x:c>
      <x:c r="Z2405" s="18" t="n">
        <x:f>IF(U2405=0,0,P2405*R2405/U2405)</x:f>
        <x:v>0</x:v>
      </x:c>
      <x:c r="AA2405" s="18" t="n">
        <x:f>MAX(Y2405,Z2405*'01 Controls'!$E$13)</x:f>
        <x:v>0</x:v>
      </x:c>
      <x:c r="AB2405" s="18" t="n">
        <x:f>IF(U2405=0,0,N2405*S2405/U2405)</x:f>
        <x:v>185.68421052631578</x:v>
      </x:c>
      <x:c r="AC2405" s="18" t="n">
        <x:f>IF(U2405=0,0,P2405*S2405/U2405)</x:f>
        <x:v>234.8684210526316</x:v>
      </x:c>
      <x:c r="AD2405" s="18" t="n">
        <x:f>MAX(AB2405,AC2405*'01 Controls'!$E$14)</x:f>
        <x:v>185.68421052631578</x:v>
      </x:c>
      <x:c r="AE2405" s="18" t="n">
        <x:f>IF(U2405=0,0,N2405*T2405/U2405)</x:f>
        <x:v>66.31578947368422</x:v>
      </x:c>
      <x:c r="AF2405" s="18" t="n">
        <x:f>IF(U2405=0,0,P2405*T2405/U2405)</x:f>
        <x:v>83.88157894736842</x:v>
      </x:c>
      <x:c r="AG2405" s="18" t="n">
        <x:f>MAX(AE2405,AF2405*'01 Controls'!$E$15)</x:f>
        <x:v>66.31578947368422</x:v>
      </x:c>
      <x:c r="AH2405" s="18" t="n">
        <x:f>SUM(V2405,Y2405,AB2405,AE2405)</x:f>
        <x:v>252</x:v>
      </x:c>
      <x:c r="AI2405" s="18" t="n">
        <x:f>N2405-AH2405</x:f>
        <x:v>0</x:v>
      </x:c>
      <x:c r="AJ2405" s="18" t="n">
        <x:f>V2405*INDEX('07 Mode Capacity'!$P$6:$P$17,MATCH("AIR-"&amp;I2405,'07 Mode Capacity'!$C$6:$C$17,0))</x:f>
        <x:v>0</x:v>
      </x:c>
      <x:c r="AK2405" s="18" t="n">
        <x:f>Y2405*INDEX('07 Mode Capacity'!$P$6:$P$17,MATCH("OCEAN-"&amp;I2405,'07 Mode Capacity'!$C$6:$C$17,0))</x:f>
        <x:v>0</x:v>
      </x:c>
      <x:c r="AL2405" s="18" t="n">
        <x:f>AB2405*INDEX('07 Mode Capacity'!$P$6:$P$17,MATCH("LAND-"&amp;I2405,'07 Mode Capacity'!$C$6:$C$17,0))</x:f>
        <x:v>22.66236229722748</x:v>
      </x:c>
      <x:c r="AM2405" s="18" t="n">
        <x:f>AE2405*INDEX('07 Mode Capacity'!$P$6:$P$17,MATCH("INLAND-"&amp;I2405,'07 Mode Capacity'!$C$6:$C$17,0))</x:f>
        <x:v>41.86080546544023</x:v>
      </x:c>
      <x:c r="AN2405" s="18" t="n">
        <x:f>SUM(AJ2405:AM2405)</x:f>
        <x:v>64.52316776266771</x:v>
      </x:c>
      <x:c r="AO2405" s="17" t="n">
        <x:f>IF(N2405=0,1,AN2405/N2405)</x:f>
        <x:v>0.25604431651852266</x:v>
      </x:c>
      <x:c r="AP2405" s="11" t="str">
        <x:f>IF(AO2405&gt;='01 Controls'!$E$16,"PASS","FAIL")</x:f>
        <x:v>FAIL</x:v>
      </x:c>
      <x:c r="AQ2405" s="11" t="str">
        <x:v>UNQUANTIFIED</x:v>
      </x:c>
      <x:c r="AR2405" s="11" t="str">
        <x:v>Position-class planning record; serial item and receiver open</x:v>
      </x:c>
      <x:c r="AS2405" s="26"/>
      <x:c r="AT2405" s="26"/>
    </x:row>
    <x:row r="2406">
      <x:c r="C2406" s="11" t="str">
        <x:v>M3-M-POG-FLR-24</x:v>
      </x:c>
      <x:c r="D2406" s="11" t="str">
        <x:v>M3</x:v>
      </x:c>
      <x:c r="E2406" s="11" t="str">
        <x:v>Inland flood</x:v>
      </x:c>
      <x:c r="F2406" s="11" t="str">
        <x:v>M-POG</x:v>
      </x:c>
      <x:c r="G2406" s="11" t="str">
        <x:v>Port-opening group</x:v>
      </x:c>
      <x:c r="H2406" s="11" t="str">
        <x:v>FLR-24</x:v>
      </x:c>
      <x:c r="I2406" s="19" t="n">
        <x:v>48</x:v>
      </x:c>
      <x:c r="J2406" s="21" t="n">
        <x:v>1</x:v>
      </x:c>
      <x:c r="K2406" s="18" t="n">
        <x:f>'05 Cargo Register'!K166</x:f>
        <x:v>315</x:v>
      </x:c>
      <x:c r="L2406" s="18" t="n">
        <x:f>'05 Cargo Register'!N166</x:f>
        <x:v>16</x:v>
      </x:c>
      <x:c r="M2406" s="18" t="n">
        <x:f>'05 Cargo Register'!O166</x:f>
        <x:v>512</x:v>
      </x:c>
      <x:c r="N2406" s="18" t="n">
        <x:f>J2406*K2406</x:f>
        <x:v>315</x:v>
      </x:c>
      <x:c r="O2406" s="18" t="n">
        <x:f>J2406*L2406</x:f>
        <x:v>16</x:v>
      </x:c>
      <x:c r="P2406" s="18" t="n">
        <x:f>J2406*M2406</x:f>
        <x:v>512</x:v>
      </x:c>
      <x:c r="Q2406" s="22" t="n">
        <x:f>'01 Controls'!$E$27*'02 Cargo Classes'!$M$11</x:f>
        <x:v>0</x:v>
      </x:c>
      <x:c r="R2406" s="22" t="n">
        <x:f>'01 Controls'!$F$27*'02 Cargo Classes'!$N$11</x:f>
        <x:v>0</x:v>
      </x:c>
      <x:c r="S2406" s="22" t="n">
        <x:f>'01 Controls'!$G$27*'02 Cargo Classes'!$O$11</x:f>
        <x:v>0.7</x:v>
      </x:c>
      <x:c r="T2406" s="22" t="n">
        <x:f>'01 Controls'!$H$27*'02 Cargo Classes'!$P$11</x:f>
        <x:v>0.2</x:v>
      </x:c>
      <x:c r="U2406" s="22" t="n">
        <x:f>SUM(Q2406:T2406)</x:f>
        <x:v>0.8999999999999999</x:v>
      </x:c>
      <x:c r="V2406" s="18" t="n">
        <x:f>IF(U2406=0,0,N2406*Q2406/U2406)</x:f>
        <x:v>0</x:v>
      </x:c>
      <x:c r="W2406" s="18" t="n">
        <x:f>IF(U2406=0,0,P2406*Q2406/U2406)</x:f>
        <x:v>0</x:v>
      </x:c>
      <x:c r="X2406" s="18" t="n">
        <x:f>MAX(V2406,W2406*'01 Controls'!$E$12)</x:f>
        <x:v>0</x:v>
      </x:c>
      <x:c r="Y2406" s="18" t="n">
        <x:f>IF(U2406=0,0,N2406*R2406/U2406)</x:f>
        <x:v>0</x:v>
      </x:c>
      <x:c r="Z2406" s="18" t="n">
        <x:f>IF(U2406=0,0,P2406*R2406/U2406)</x:f>
        <x:v>0</x:v>
      </x:c>
      <x:c r="AA2406" s="18" t="n">
        <x:f>MAX(Y2406,Z2406*'01 Controls'!$E$13)</x:f>
        <x:v>0</x:v>
      </x:c>
      <x:c r="AB2406" s="18" t="n">
        <x:f>IF(U2406=0,0,N2406*S2406/U2406)</x:f>
        <x:v>245.00000000000003</x:v>
      </x:c>
      <x:c r="AC2406" s="18" t="n">
        <x:f>IF(U2406=0,0,P2406*S2406/U2406)</x:f>
        <x:v>398.22222222222223</x:v>
      </x:c>
      <x:c r="AD2406" s="18" t="n">
        <x:f>MAX(AB2406,AC2406*'01 Controls'!$E$14)</x:f>
        <x:v>245.00000000000003</x:v>
      </x:c>
      <x:c r="AE2406" s="18" t="n">
        <x:f>IF(U2406=0,0,N2406*T2406/U2406)</x:f>
        <x:v>70</x:v>
      </x:c>
      <x:c r="AF2406" s="18" t="n">
        <x:f>IF(U2406=0,0,P2406*T2406/U2406)</x:f>
        <x:v>113.7777777777778</x:v>
      </x:c>
      <x:c r="AG2406" s="18" t="n">
        <x:f>MAX(AE2406,AF2406*'01 Controls'!$E$15)</x:f>
        <x:v>70</x:v>
      </x:c>
      <x:c r="AH2406" s="18" t="n">
        <x:f>SUM(V2406,Y2406,AB2406,AE2406)</x:f>
        <x:v>315</x:v>
      </x:c>
      <x:c r="AI2406" s="18" t="n">
        <x:f>N2406-AH2406</x:f>
        <x:v>0</x:v>
      </x:c>
      <x:c r="AJ2406" s="18" t="n">
        <x:f>V2406*INDEX('07 Mode Capacity'!$P$6:$P$17,MATCH("AIR-"&amp;I2406,'07 Mode Capacity'!$C$6:$C$17,0))</x:f>
        <x:v>0</x:v>
      </x:c>
      <x:c r="AK2406" s="18" t="n">
        <x:f>Y2406*INDEX('07 Mode Capacity'!$P$6:$P$17,MATCH("OCEAN-"&amp;I2406,'07 Mode Capacity'!$C$6:$C$17,0))</x:f>
        <x:v>0</x:v>
      </x:c>
      <x:c r="AL2406" s="18" t="n">
        <x:f>AB2406*INDEX('07 Mode Capacity'!$P$6:$P$17,MATCH("LAND-"&amp;I2406,'07 Mode Capacity'!$C$6:$C$17,0))</x:f>
        <x:v>29.901728031064042</x:v>
      </x:c>
      <x:c r="AM2406" s="18" t="n">
        <x:f>AE2406*INDEX('07 Mode Capacity'!$P$6:$P$17,MATCH("INLAND-"&amp;I2406,'07 Mode Capacity'!$C$6:$C$17,0))</x:f>
        <x:v>44.18640576907579</x:v>
      </x:c>
      <x:c r="AN2406" s="18" t="n">
        <x:f>SUM(AJ2406:AM2406)</x:f>
        <x:v>74.08813380013983</x:v>
      </x:c>
      <x:c r="AO2406" s="17" t="n">
        <x:f>IF(N2406=0,1,AN2406/N2406)</x:f>
        <x:v>0.23520042476234868</x:v>
      </x:c>
      <x:c r="AP2406" s="11" t="str">
        <x:f>IF(AO2406&gt;='01 Controls'!$E$16,"PASS","FAIL")</x:f>
        <x:v>FAIL</x:v>
      </x:c>
      <x:c r="AQ2406" s="11" t="str">
        <x:v>UNQUANTIFIED</x:v>
      </x:c>
      <x:c r="AR2406" s="11" t="str">
        <x:v>Position-class planning record; serial item and receiver open</x:v>
      </x:c>
      <x:c r="AS2406" s="26"/>
      <x:c r="AT2406" s="26"/>
    </x:row>
    <x:row r="2407">
      <x:c r="C2407" s="11" t="str">
        <x:v>M3-M-POG-ROL-30</x:v>
      </x:c>
      <x:c r="D2407" s="11" t="str">
        <x:v>M3</x:v>
      </x:c>
      <x:c r="E2407" s="11" t="str">
        <x:v>Inland flood</x:v>
      </x:c>
      <x:c r="F2407" s="11" t="str">
        <x:v>M-POG</x:v>
      </x:c>
      <x:c r="G2407" s="11" t="str">
        <x:v>Port-opening group</x:v>
      </x:c>
      <x:c r="H2407" s="11" t="str">
        <x:v>ROL-30</x:v>
      </x:c>
      <x:c r="I2407" s="19" t="n">
        <x:v>48</x:v>
      </x:c>
      <x:c r="J2407" s="21" t="n">
        <x:v>1</x:v>
      </x:c>
      <x:c r="K2407" s="18" t="n">
        <x:f>'05 Cargo Register'!K167</x:f>
        <x:v>315</x:v>
      </x:c>
      <x:c r="L2407" s="18" t="n">
        <x:f>'05 Cargo Register'!N167</x:f>
        <x:v>14</x:v>
      </x:c>
      <x:c r="M2407" s="18" t="n">
        <x:f>'05 Cargo Register'!O167</x:f>
        <x:v>892.5</x:v>
      </x:c>
      <x:c r="N2407" s="18" t="n">
        <x:f>J2407*K2407</x:f>
        <x:v>315</x:v>
      </x:c>
      <x:c r="O2407" s="18" t="n">
        <x:f>J2407*L2407</x:f>
        <x:v>14</x:v>
      </x:c>
      <x:c r="P2407" s="18" t="n">
        <x:f>J2407*M2407</x:f>
        <x:v>892.5</x:v>
      </x:c>
      <x:c r="Q2407" s="22" t="n">
        <x:f>'01 Controls'!$E$27*'02 Cargo Classes'!$M$12</x:f>
        <x:v>0</x:v>
      </x:c>
      <x:c r="R2407" s="22" t="n">
        <x:f>'01 Controls'!$F$27*'02 Cargo Classes'!$N$12</x:f>
        <x:v>0</x:v>
      </x:c>
      <x:c r="S2407" s="22" t="n">
        <x:f>'01 Controls'!$G$27*'02 Cargo Classes'!$O$12</x:f>
        <x:v>1.0499999999999998</x:v>
      </x:c>
      <x:c r="T2407" s="22" t="n">
        <x:f>'01 Controls'!$H$27*'02 Cargo Classes'!$P$12</x:f>
        <x:v>0.15</x:v>
      </x:c>
      <x:c r="U2407" s="22" t="n">
        <x:f>SUM(Q2407:T2407)</x:f>
        <x:v>1.1999999999999997</x:v>
      </x:c>
      <x:c r="V2407" s="18" t="n">
        <x:f>IF(U2407=0,0,N2407*Q2407/U2407)</x:f>
        <x:v>0</x:v>
      </x:c>
      <x:c r="W2407" s="18" t="n">
        <x:f>IF(U2407=0,0,P2407*Q2407/U2407)</x:f>
        <x:v>0</x:v>
      </x:c>
      <x:c r="X2407" s="18" t="n">
        <x:f>MAX(V2407,W2407*'01 Controls'!$E$12)</x:f>
        <x:v>0</x:v>
      </x:c>
      <x:c r="Y2407" s="18" t="n">
        <x:f>IF(U2407=0,0,N2407*R2407/U2407)</x:f>
        <x:v>0</x:v>
      </x:c>
      <x:c r="Z2407" s="18" t="n">
        <x:f>IF(U2407=0,0,P2407*R2407/U2407)</x:f>
        <x:v>0</x:v>
      </x:c>
      <x:c r="AA2407" s="18" t="n">
        <x:f>MAX(Y2407,Z2407*'01 Controls'!$E$13)</x:f>
        <x:v>0</x:v>
      </x:c>
      <x:c r="AB2407" s="18" t="n">
        <x:f>IF(U2407=0,0,N2407*S2407/U2407)</x:f>
        <x:v>275.625</x:v>
      </x:c>
      <x:c r="AC2407" s="18" t="n">
        <x:f>IF(U2407=0,0,P2407*S2407/U2407)</x:f>
        <x:v>780.9375000000001</x:v>
      </x:c>
      <x:c r="AD2407" s="18" t="n">
        <x:f>MAX(AB2407,AC2407*'01 Controls'!$E$14)</x:f>
        <x:v>275.625</x:v>
      </x:c>
      <x:c r="AE2407" s="18" t="n">
        <x:f>IF(U2407=0,0,N2407*T2407/U2407)</x:f>
        <x:v>39.37500000000001</x:v>
      </x:c>
      <x:c r="AF2407" s="18" t="n">
        <x:f>IF(U2407=0,0,P2407*T2407/U2407)</x:f>
        <x:v>111.56250000000003</x:v>
      </x:c>
      <x:c r="AG2407" s="18" t="n">
        <x:f>MAX(AE2407,AF2407*'01 Controls'!$E$15)</x:f>
        <x:v>39.37500000000001</x:v>
      </x:c>
      <x:c r="AH2407" s="18" t="n">
        <x:f>SUM(V2407,Y2407,AB2407,AE2407)</x:f>
        <x:v>315</x:v>
      </x:c>
      <x:c r="AI2407" s="18" t="n">
        <x:f>N2407-AH2407</x:f>
        <x:v>0</x:v>
      </x:c>
      <x:c r="AJ2407" s="18" t="n">
        <x:f>V2407*INDEX('07 Mode Capacity'!$P$6:$P$17,MATCH("AIR-"&amp;I2407,'07 Mode Capacity'!$C$6:$C$17,0))</x:f>
        <x:v>0</x:v>
      </x:c>
      <x:c r="AK2407" s="18" t="n">
        <x:f>Y2407*INDEX('07 Mode Capacity'!$P$6:$P$17,MATCH("OCEAN-"&amp;I2407,'07 Mode Capacity'!$C$6:$C$17,0))</x:f>
        <x:v>0</x:v>
      </x:c>
      <x:c r="AL2407" s="18" t="n">
        <x:f>AB2407*INDEX('07 Mode Capacity'!$P$6:$P$17,MATCH("LAND-"&amp;I2407,'07 Mode Capacity'!$C$6:$C$17,0))</x:f>
        <x:v>33.63944403494705</x:v>
      </x:c>
      <x:c r="AM2407" s="18" t="n">
        <x:f>AE2407*INDEX('07 Mode Capacity'!$P$6:$P$17,MATCH("INLAND-"&amp;I2407,'07 Mode Capacity'!$C$6:$C$17,0))</x:f>
        <x:v>24.854853245105136</x:v>
      </x:c>
      <x:c r="AN2407" s="18" t="n">
        <x:f>SUM(AJ2407:AM2407)</x:f>
        <x:v>58.49429728005218</x:v>
      </x:c>
      <x:c r="AO2407" s="17" t="n">
        <x:f>IF(N2407=0,1,AN2407/N2407)</x:f>
        <x:v>0.1856961818414355</x:v>
      </x:c>
      <x:c r="AP2407" s="11" t="str">
        <x:f>IF(AO2407&gt;='01 Controls'!$E$16,"PASS","FAIL")</x:f>
        <x:v>FAIL</x:v>
      </x:c>
      <x:c r="AQ2407" s="11" t="str">
        <x:v>UNQUANTIFIED</x:v>
      </x:c>
      <x:c r="AR2407" s="11" t="str">
        <x:v>Position-class planning record; serial item and receiver open</x:v>
      </x:c>
      <x:c r="AS2407" s="26"/>
      <x:c r="AT2407" s="26"/>
    </x:row>
    <x:row r="2408">
      <x:c r="C2408" s="11" t="str">
        <x:v>M3-M-POG-LIN-18</x:v>
      </x:c>
      <x:c r="D2408" s="11" t="str">
        <x:v>M3</x:v>
      </x:c>
      <x:c r="E2408" s="11" t="str">
        <x:v>Inland flood</x:v>
      </x:c>
      <x:c r="F2408" s="11" t="str">
        <x:v>M-POG</x:v>
      </x:c>
      <x:c r="G2408" s="11" t="str">
        <x:v>Port-opening group</x:v>
      </x:c>
      <x:c r="H2408" s="11" t="str">
        <x:v>LIN-18</x:v>
      </x:c>
      <x:c r="I2408" s="19" t="n">
        <x:v>72</x:v>
      </x:c>
      <x:c r="J2408" s="21" t="n">
        <x:v>1</x:v>
      </x:c>
      <x:c r="K2408" s="18" t="n">
        <x:f>'05 Cargo Register'!K168</x:f>
        <x:v>168</x:v>
      </x:c>
      <x:c r="L2408" s="18" t="n">
        <x:f>'05 Cargo Register'!N168</x:f>
        <x:v>12</x:v>
      </x:c>
      <x:c r="M2408" s="18" t="n">
        <x:f>'05 Cargo Register'!O168</x:f>
        <x:v>528</x:v>
      </x:c>
      <x:c r="N2408" s="18" t="n">
        <x:f>J2408*K2408</x:f>
        <x:v>168</x:v>
      </x:c>
      <x:c r="O2408" s="18" t="n">
        <x:f>J2408*L2408</x:f>
        <x:v>12</x:v>
      </x:c>
      <x:c r="P2408" s="18" t="n">
        <x:f>J2408*M2408</x:f>
        <x:v>528</x:v>
      </x:c>
      <x:c r="Q2408" s="22" t="n">
        <x:f>'01 Controls'!$E$27*'02 Cargo Classes'!$M$13</x:f>
        <x:v>0</x:v>
      </x:c>
      <x:c r="R2408" s="22" t="n">
        <x:f>'01 Controls'!$F$27*'02 Cargo Classes'!$N$13</x:f>
        <x:v>0</x:v>
      </x:c>
      <x:c r="S2408" s="22" t="n">
        <x:f>'01 Controls'!$G$27*'02 Cargo Classes'!$O$13</x:f>
        <x:v>0.7</x:v>
      </x:c>
      <x:c r="T2408" s="22" t="n">
        <x:f>'01 Controls'!$H$27*'02 Cargo Classes'!$P$13</x:f>
        <x:v>0.25</x:v>
      </x:c>
      <x:c r="U2408" s="22" t="n">
        <x:f>SUM(Q2408:T2408)</x:f>
        <x:v>0.95</x:v>
      </x:c>
      <x:c r="V2408" s="18" t="n">
        <x:f>IF(U2408=0,0,N2408*Q2408/U2408)</x:f>
        <x:v>0</x:v>
      </x:c>
      <x:c r="W2408" s="18" t="n">
        <x:f>IF(U2408=0,0,P2408*Q2408/U2408)</x:f>
        <x:v>0</x:v>
      </x:c>
      <x:c r="X2408" s="18" t="n">
        <x:f>MAX(V2408,W2408*'01 Controls'!$E$12)</x:f>
        <x:v>0</x:v>
      </x:c>
      <x:c r="Y2408" s="18" t="n">
        <x:f>IF(U2408=0,0,N2408*R2408/U2408)</x:f>
        <x:v>0</x:v>
      </x:c>
      <x:c r="Z2408" s="18" t="n">
        <x:f>IF(U2408=0,0,P2408*R2408/U2408)</x:f>
        <x:v>0</x:v>
      </x:c>
      <x:c r="AA2408" s="18" t="n">
        <x:f>MAX(Y2408,Z2408*'01 Controls'!$E$13)</x:f>
        <x:v>0</x:v>
      </x:c>
      <x:c r="AB2408" s="18" t="n">
        <x:f>IF(U2408=0,0,N2408*S2408/U2408)</x:f>
        <x:v>123.78947368421052</x:v>
      </x:c>
      <x:c r="AC2408" s="18" t="n">
        <x:f>IF(U2408=0,0,P2408*S2408/U2408)</x:f>
        <x:v>389.05263157894734</x:v>
      </x:c>
      <x:c r="AD2408" s="18" t="n">
        <x:f>MAX(AB2408,AC2408*'01 Controls'!$E$14)</x:f>
        <x:v>123.78947368421052</x:v>
      </x:c>
      <x:c r="AE2408" s="18" t="n">
        <x:f>IF(U2408=0,0,N2408*T2408/U2408)</x:f>
        <x:v>44.21052631578947</x:v>
      </x:c>
      <x:c r="AF2408" s="18" t="n">
        <x:f>IF(U2408=0,0,P2408*T2408/U2408)</x:f>
        <x:v>138.94736842105263</x:v>
      </x:c>
      <x:c r="AG2408" s="18" t="n">
        <x:f>MAX(AE2408,AF2408*'01 Controls'!$E$15)</x:f>
        <x:v>44.21052631578947</x:v>
      </x:c>
      <x:c r="AH2408" s="18" t="n">
        <x:f>SUM(V2408,Y2408,AB2408,AE2408)</x:f>
        <x:v>168</x:v>
      </x:c>
      <x:c r="AI2408" s="18" t="n">
        <x:f>N2408-AH2408</x:f>
        <x:v>0</x:v>
      </x:c>
      <x:c r="AJ2408" s="18" t="n">
        <x:f>V2408*INDEX('07 Mode Capacity'!$P$6:$P$17,MATCH("AIR-"&amp;I2408,'07 Mode Capacity'!$C$6:$C$17,0))</x:f>
        <x:v>0</x:v>
      </x:c>
      <x:c r="AK2408" s="18" t="n">
        <x:f>Y2408*INDEX('07 Mode Capacity'!$P$6:$P$17,MATCH("OCEAN-"&amp;I2408,'07 Mode Capacity'!$C$6:$C$17,0))</x:f>
        <x:v>0</x:v>
      </x:c>
      <x:c r="AL2408" s="18" t="n">
        <x:f>AB2408*INDEX('07 Mode Capacity'!$P$6:$P$17,MATCH("LAND-"&amp;I2408,'07 Mode Capacity'!$C$6:$C$17,0))</x:f>
        <x:v>88.5107394043659</x:v>
      </x:c>
      <x:c r="AM2408" s="18" t="n">
        <x:f>AE2408*INDEX('07 Mode Capacity'!$P$6:$P$17,MATCH("INLAND-"&amp;I2408,'07 Mode Capacity'!$C$6:$C$17,0))</x:f>
        <x:v>44.21052631578947</x:v>
      </x:c>
      <x:c r="AN2408" s="18" t="n">
        <x:f>SUM(AJ2408:AM2408)</x:f>
        <x:v>132.72126572015537</x:v>
      </x:c>
      <x:c r="AO2408" s="17" t="n">
        <x:f>IF(N2408=0,1,AN2408/N2408)</x:f>
        <x:v>0.7900075340485438</x:v>
      </x:c>
      <x:c r="AP2408" s="11" t="str">
        <x:f>IF(AO2408&gt;='01 Controls'!$E$16,"PASS","FAIL")</x:f>
        <x:v>FAIL</x:v>
      </x:c>
      <x:c r="AQ2408" s="11" t="str">
        <x:v>UNQUANTIFIED</x:v>
      </x:c>
      <x:c r="AR2408" s="11" t="str">
        <x:v>Position-class planning record; serial item and receiver open</x:v>
      </x:c>
      <x:c r="AS2408" s="26"/>
      <x:c r="AT2408" s="26"/>
    </x:row>
    <x:row r="2409">
      <x:c r="C2409" s="11" t="str">
        <x:v>M3-M-POG-BLK-08</x:v>
      </x:c>
      <x:c r="D2409" s="11" t="str">
        <x:v>M3</x:v>
      </x:c>
      <x:c r="E2409" s="11" t="str">
        <x:v>Inland flood</x:v>
      </x:c>
      <x:c r="F2409" s="11" t="str">
        <x:v>M-POG</x:v>
      </x:c>
      <x:c r="G2409" s="11" t="str">
        <x:v>Port-opening group</x:v>
      </x:c>
      <x:c r="H2409" s="11" t="str">
        <x:v>BLK-08</x:v>
      </x:c>
      <x:c r="I2409" s="19" t="n">
        <x:v>48</x:v>
      </x:c>
      <x:c r="J2409" s="21" t="n">
        <x:v>1</x:v>
      </x:c>
      <x:c r="K2409" s="18" t="n">
        <x:f>'05 Cargo Register'!K169</x:f>
        <x:v>105</x:v>
      </x:c>
      <x:c r="L2409" s="18" t="n">
        <x:f>'05 Cargo Register'!N169</x:f>
        <x:v>17</x:v>
      </x:c>
      <x:c r="M2409" s="18" t="n">
        <x:f>'05 Cargo Register'!O169</x:f>
        <x:v>867</x:v>
      </x:c>
      <x:c r="N2409" s="18" t="n">
        <x:f>J2409*K2409</x:f>
        <x:v>105</x:v>
      </x:c>
      <x:c r="O2409" s="18" t="n">
        <x:f>J2409*L2409</x:f>
        <x:v>17</x:v>
      </x:c>
      <x:c r="P2409" s="18" t="n">
        <x:f>J2409*M2409</x:f>
        <x:v>867</x:v>
      </x:c>
      <x:c r="Q2409" s="22" t="n">
        <x:f>'01 Controls'!$E$27*'02 Cargo Classes'!$M$14</x:f>
        <x:v>0.05</x:v>
      </x:c>
      <x:c r="R2409" s="22" t="n">
        <x:f>'01 Controls'!$F$27*'02 Cargo Classes'!$N$14</x:f>
        <x:v>0</x:v>
      </x:c>
      <x:c r="S2409" s="22" t="n">
        <x:f>'01 Controls'!$G$27*'02 Cargo Classes'!$O$14</x:f>
        <x:v>0.7</x:v>
      </x:c>
      <x:c r="T2409" s="22" t="n">
        <x:f>'01 Controls'!$H$27*'02 Cargo Classes'!$P$14</x:f>
        <x:v>0.125</x:v>
      </x:c>
      <x:c r="U2409" s="22" t="n">
        <x:f>SUM(Q2409:T2409)</x:f>
        <x:v>0.875</x:v>
      </x:c>
      <x:c r="V2409" s="18" t="n">
        <x:f>IF(U2409=0,0,N2409*Q2409/U2409)</x:f>
        <x:v>6</x:v>
      </x:c>
      <x:c r="W2409" s="18" t="n">
        <x:f>IF(U2409=0,0,P2409*Q2409/U2409)</x:f>
        <x:v>49.542857142857144</x:v>
      </x:c>
      <x:c r="X2409" s="18" t="n">
        <x:f>MAX(V2409,W2409*'01 Controls'!$E$12)</x:f>
        <x:v>12.385714285714286</x:v>
      </x:c>
      <x:c r="Y2409" s="18" t="n">
        <x:f>IF(U2409=0,0,N2409*R2409/U2409)</x:f>
        <x:v>0</x:v>
      </x:c>
      <x:c r="Z2409" s="18" t="n">
        <x:f>IF(U2409=0,0,P2409*R2409/U2409)</x:f>
        <x:v>0</x:v>
      </x:c>
      <x:c r="AA2409" s="18" t="n">
        <x:f>MAX(Y2409,Z2409*'01 Controls'!$E$13)</x:f>
        <x:v>0</x:v>
      </x:c>
      <x:c r="AB2409" s="18" t="n">
        <x:f>IF(U2409=0,0,N2409*S2409/U2409)</x:f>
        <x:v>84</x:v>
      </x:c>
      <x:c r="AC2409" s="18" t="n">
        <x:f>IF(U2409=0,0,P2409*S2409/U2409)</x:f>
        <x:v>693.6</x:v>
      </x:c>
      <x:c r="AD2409" s="18" t="n">
        <x:f>MAX(AB2409,AC2409*'01 Controls'!$E$14)</x:f>
        <x:v>138.72</x:v>
      </x:c>
      <x:c r="AE2409" s="18" t="n">
        <x:f>IF(U2409=0,0,N2409*T2409/U2409)</x:f>
        <x:v>15</x:v>
      </x:c>
      <x:c r="AF2409" s="18" t="n">
        <x:f>IF(U2409=0,0,P2409*T2409/U2409)</x:f>
        <x:v>123.85714285714286</x:v>
      </x:c>
      <x:c r="AG2409" s="18" t="n">
        <x:f>MAX(AE2409,AF2409*'01 Controls'!$E$15)</x:f>
        <x:v>22.294285714285714</x:v>
      </x:c>
      <x:c r="AH2409" s="18" t="n">
        <x:f>SUM(V2409,Y2409,AB2409,AE2409)</x:f>
        <x:v>105</x:v>
      </x:c>
      <x:c r="AI2409" s="18" t="n">
        <x:f>N2409-AH2409</x:f>
        <x:v>0</x:v>
      </x:c>
      <x:c r="AJ2409" s="18" t="n">
        <x:f>V2409*INDEX('07 Mode Capacity'!$P$6:$P$17,MATCH("AIR-"&amp;I2409,'07 Mode Capacity'!$C$6:$C$17,0))</x:f>
        <x:v>1.6820139497357558</x:v>
      </x:c>
      <x:c r="AK2409" s="18" t="n">
        <x:f>Y2409*INDEX('07 Mode Capacity'!$P$6:$P$17,MATCH("OCEAN-"&amp;I2409,'07 Mode Capacity'!$C$6:$C$17,0))</x:f>
        <x:v>0</x:v>
      </x:c>
      <x:c r="AL2409" s="18" t="n">
        <x:f>AB2409*INDEX('07 Mode Capacity'!$P$6:$P$17,MATCH("LAND-"&amp;I2409,'07 Mode Capacity'!$C$6:$C$17,0))</x:f>
        <x:v>10.252021039221956</x:v>
      </x:c>
      <x:c r="AM2409" s="18" t="n">
        <x:f>AE2409*INDEX('07 Mode Capacity'!$P$6:$P$17,MATCH("INLAND-"&amp;I2409,'07 Mode Capacity'!$C$6:$C$17,0))</x:f>
        <x:v>9.468515521944813</x:v>
      </x:c>
      <x:c r="AN2409" s="18" t="n">
        <x:f>SUM(AJ2409:AM2409)</x:f>
        <x:v>21.402550510902525</x:v>
      </x:c>
      <x:c r="AO2409" s="17" t="n">
        <x:f>IF(N2409=0,1,AN2409/N2409)</x:f>
        <x:v>0.20383381438954787</x:v>
      </x:c>
      <x:c r="AP2409" s="11" t="str">
        <x:f>IF(AO2409&gt;='01 Controls'!$E$16,"PASS","FAIL")</x:f>
        <x:v>FAIL</x:v>
      </x:c>
      <x:c r="AQ2409" s="11" t="str">
        <x:v>UNQUANTIFIED</x:v>
      </x:c>
      <x:c r="AR2409" s="11" t="str">
        <x:v>Position-class planning record; serial item and receiver open</x:v>
      </x:c>
      <x:c r="AS2409" s="26"/>
      <x:c r="AT2409" s="26"/>
    </x:row>
    <x:row r="2410">
      <x:c r="C2410" s="11" t="str">
        <x:v>M3-M-POG-OOG-80</x:v>
      </x:c>
      <x:c r="D2410" s="11" t="str">
        <x:v>M3</x:v>
      </x:c>
      <x:c r="E2410" s="11" t="str">
        <x:v>Inland flood</x:v>
      </x:c>
      <x:c r="F2410" s="11" t="str">
        <x:v>M-POG</x:v>
      </x:c>
      <x:c r="G2410" s="11" t="str">
        <x:v>Port-opening group</x:v>
      </x:c>
      <x:c r="H2410" s="11" t="str">
        <x:v>OOG-80</x:v>
      </x:c>
      <x:c r="I2410" s="19" t="n">
        <x:v>72</x:v>
      </x:c>
      <x:c r="J2410" s="21" t="n">
        <x:v>1</x:v>
      </x:c>
      <x:c r="K2410" s="18" t="n">
        <x:f>'05 Cargo Register'!K170</x:f>
        <x:v>420</x:v>
      </x:c>
      <x:c r="L2410" s="18" t="n">
        <x:f>'05 Cargo Register'!N170</x:f>
        <x:v>7</x:v>
      </x:c>
      <x:c r="M2410" s="18" t="n">
        <x:f>'05 Cargo Register'!O170</x:f>
        <x:v>1232</x:v>
      </x:c>
      <x:c r="N2410" s="18" t="n">
        <x:f>J2410*K2410</x:f>
        <x:v>420</x:v>
      </x:c>
      <x:c r="O2410" s="18" t="n">
        <x:f>J2410*L2410</x:f>
        <x:v>7</x:v>
      </x:c>
      <x:c r="P2410" s="18" t="n">
        <x:f>J2410*M2410</x:f>
        <x:v>1232</x:v>
      </x:c>
      <x:c r="Q2410" s="22" t="n">
        <x:f>'01 Controls'!$E$27*'02 Cargo Classes'!$M$15</x:f>
        <x:v>0</x:v>
      </x:c>
      <x:c r="R2410" s="22" t="n">
        <x:f>'01 Controls'!$F$27*'02 Cargo Classes'!$N$15</x:f>
        <x:v>0</x:v>
      </x:c>
      <x:c r="S2410" s="22" t="n">
        <x:f>'01 Controls'!$G$27*'02 Cargo Classes'!$O$15</x:f>
        <x:v>0.42</x:v>
      </x:c>
      <x:c r="T2410" s="22" t="n">
        <x:f>'01 Controls'!$H$27*'02 Cargo Classes'!$P$15</x:f>
        <x:v>0.125</x:v>
      </x:c>
      <x:c r="U2410" s="22" t="n">
        <x:f>SUM(Q2410:T2410)</x:f>
        <x:v>0.5449999999999999</x:v>
      </x:c>
      <x:c r="V2410" s="18" t="n">
        <x:f>IF(U2410=0,0,N2410*Q2410/U2410)</x:f>
        <x:v>0</x:v>
      </x:c>
      <x:c r="W2410" s="18" t="n">
        <x:f>IF(U2410=0,0,P2410*Q2410/U2410)</x:f>
        <x:v>0</x:v>
      </x:c>
      <x:c r="X2410" s="18" t="n">
        <x:f>MAX(V2410,W2410*'01 Controls'!$E$12)</x:f>
        <x:v>0</x:v>
      </x:c>
      <x:c r="Y2410" s="18" t="n">
        <x:f>IF(U2410=0,0,N2410*R2410/U2410)</x:f>
        <x:v>0</x:v>
      </x:c>
      <x:c r="Z2410" s="18" t="n">
        <x:f>IF(U2410=0,0,P2410*R2410/U2410)</x:f>
        <x:v>0</x:v>
      </x:c>
      <x:c r="AA2410" s="18" t="n">
        <x:f>MAX(Y2410,Z2410*'01 Controls'!$E$13)</x:f>
        <x:v>0</x:v>
      </x:c>
      <x:c r="AB2410" s="18" t="n">
        <x:f>IF(U2410=0,0,N2410*S2410/U2410)</x:f>
        <x:v>323.66972477064223</x:v>
      </x:c>
      <x:c r="AC2410" s="18" t="n">
        <x:f>IF(U2410=0,0,P2410*S2410/U2410)</x:f>
        <x:v>949.4311926605504</x:v>
      </x:c>
      <x:c r="AD2410" s="18" t="n">
        <x:f>MAX(AB2410,AC2410*'01 Controls'!$E$14)</x:f>
        <x:v>323.66972477064223</x:v>
      </x:c>
      <x:c r="AE2410" s="18" t="n">
        <x:f>IF(U2410=0,0,N2410*T2410/U2410)</x:f>
        <x:v>96.33027522935781</x:v>
      </x:c>
      <x:c r="AF2410" s="18" t="n">
        <x:f>IF(U2410=0,0,P2410*T2410/U2410)</x:f>
        <x:v>282.56880733944956</x:v>
      </x:c>
      <x:c r="AG2410" s="18" t="n">
        <x:f>MAX(AE2410,AF2410*'01 Controls'!$E$15)</x:f>
        <x:v>96.33027522935781</x:v>
      </x:c>
      <x:c r="AH2410" s="18" t="n">
        <x:f>SUM(V2410,Y2410,AB2410,AE2410)</x:f>
        <x:v>420.00000000000006</x:v>
      </x:c>
      <x:c r="AI2410" s="18" t="n">
        <x:f>N2410-AH2410</x:f>
        <x:v>-5.684341886080802e-14</x:v>
      </x:c>
      <x:c r="AJ2410" s="18" t="n">
        <x:f>V2410*INDEX('07 Mode Capacity'!$P$6:$P$17,MATCH("AIR-"&amp;I2410,'07 Mode Capacity'!$C$6:$C$17,0))</x:f>
        <x:v>0</x:v>
      </x:c>
      <x:c r="AK2410" s="18" t="n">
        <x:f>Y2410*INDEX('07 Mode Capacity'!$P$6:$P$17,MATCH("OCEAN-"&amp;I2410,'07 Mode Capacity'!$C$6:$C$17,0))</x:f>
        <x:v>0</x:v>
      </x:c>
      <x:c r="AL2410" s="18" t="n">
        <x:f>AB2410*INDEX('07 Mode Capacity'!$P$6:$P$17,MATCH("LAND-"&amp;I2410,'07 Mode Capacity'!$C$6:$C$17,0))</x:f>
        <x:v>231.42716266279163</x:v>
      </x:c>
      <x:c r="AM2410" s="18" t="n">
        <x:f>AE2410*INDEX('07 Mode Capacity'!$P$6:$P$17,MATCH("INLAND-"&amp;I2410,'07 Mode Capacity'!$C$6:$C$17,0))</x:f>
        <x:v>96.33027522935781</x:v>
      </x:c>
      <x:c r="AN2410" s="18" t="n">
        <x:f>SUM(AJ2410:AM2410)</x:f>
        <x:v>327.7574378921494</x:v>
      </x:c>
      <x:c r="AO2410" s="17" t="n">
        <x:f>IF(N2410=0,1,AN2410/N2410)</x:f>
        <x:v>0.7803748521241654</x:v>
      </x:c>
      <x:c r="AP2410" s="11" t="str">
        <x:f>IF(AO2410&gt;='01 Controls'!$E$16,"PASS","FAIL")</x:f>
        <x:v>FAIL</x:v>
      </x:c>
      <x:c r="AQ2410" s="11" t="str">
        <x:v>UNQUANTIFIED</x:v>
      </x:c>
      <x:c r="AR2410" s="11" t="str">
        <x:v>Position-class planning record; serial item and receiver open</x:v>
      </x:c>
      <x:c r="AS2410" s="26"/>
      <x:c r="AT2410" s="26"/>
    </x:row>
    <x:row r="2411">
      <x:c r="C2411" s="11" t="str">
        <x:v>M3-M-LAG-APL-45</x:v>
      </x:c>
      <x:c r="D2411" s="11" t="str">
        <x:v>M3</x:v>
      </x:c>
      <x:c r="E2411" s="11" t="str">
        <x:v>Inland flood</x:v>
      </x:c>
      <x:c r="F2411" s="11" t="str">
        <x:v>M-LAG</x:v>
      </x:c>
      <x:c r="G2411" s="11" t="str">
        <x:v>Littoral-access group</x:v>
      </x:c>
      <x:c r="H2411" s="11" t="str">
        <x:v>APL-45</x:v>
      </x:c>
      <x:c r="I2411" s="19" t="n">
        <x:v>24</x:v>
      </x:c>
      <x:c r="J2411" s="21" t="n">
        <x:v>2</x:v>
      </x:c>
      <x:c r="K2411" s="18" t="n">
        <x:f>'05 Cargo Register'!K171</x:f>
        <x:v>63</x:v>
      </x:c>
      <x:c r="L2411" s="18" t="n">
        <x:f>'05 Cargo Register'!N171</x:f>
        <x:v>17</x:v>
      </x:c>
      <x:c r="M2411" s="18" t="n">
        <x:f>'05 Cargo Register'!O171</x:f>
        <x:v>127.5</x:v>
      </x:c>
      <x:c r="N2411" s="18" t="n">
        <x:f>J2411*K2411</x:f>
        <x:v>126</x:v>
      </x:c>
      <x:c r="O2411" s="18" t="n">
        <x:f>J2411*L2411</x:f>
        <x:v>34</x:v>
      </x:c>
      <x:c r="P2411" s="18" t="n">
        <x:f>J2411*M2411</x:f>
        <x:v>255</x:v>
      </x:c>
      <x:c r="Q2411" s="22" t="n">
        <x:f>'01 Controls'!$E$27*'02 Cargo Classes'!$M$6</x:f>
        <x:v>0.15000000000000002</x:v>
      </x:c>
      <x:c r="R2411" s="22" t="n">
        <x:f>'01 Controls'!$F$27*'02 Cargo Classes'!$N$6</x:f>
        <x:v>0</x:v>
      </x:c>
      <x:c r="S2411" s="22" t="n">
        <x:f>'01 Controls'!$G$27*'02 Cargo Classes'!$O$6</x:f>
        <x:v>0.7</x:v>
      </x:c>
      <x:c r="T2411" s="22" t="n">
        <x:f>'01 Controls'!$H$27*'02 Cargo Classes'!$P$6</x:f>
        <x:v>0.075</x:v>
      </x:c>
      <x:c r="U2411" s="22" t="n">
        <x:f>SUM(Q2411:T2411)</x:f>
        <x:v>0.9249999999999999</x:v>
      </x:c>
      <x:c r="V2411" s="18" t="n">
        <x:f>IF(U2411=0,0,N2411*Q2411/U2411)</x:f>
        <x:v>20.432432432432435</x:v>
      </x:c>
      <x:c r="W2411" s="18" t="n">
        <x:f>IF(U2411=0,0,P2411*Q2411/U2411)</x:f>
        <x:v>41.35135135135136</x:v>
      </x:c>
      <x:c r="X2411" s="18" t="n">
        <x:f>MAX(V2411,W2411*'01 Controls'!$E$12)</x:f>
        <x:v>20.432432432432435</x:v>
      </x:c>
      <x:c r="Y2411" s="18" t="n">
        <x:f>IF(U2411=0,0,N2411*R2411/U2411)</x:f>
        <x:v>0</x:v>
      </x:c>
      <x:c r="Z2411" s="18" t="n">
        <x:f>IF(U2411=0,0,P2411*R2411/U2411)</x:f>
        <x:v>0</x:v>
      </x:c>
      <x:c r="AA2411" s="18" t="n">
        <x:f>MAX(Y2411,Z2411*'01 Controls'!$E$13)</x:f>
        <x:v>0</x:v>
      </x:c>
      <x:c r="AB2411" s="18" t="n">
        <x:f>IF(U2411=0,0,N2411*S2411/U2411)</x:f>
        <x:v>95.35135135135134</x:v>
      </x:c>
      <x:c r="AC2411" s="18" t="n">
        <x:f>IF(U2411=0,0,P2411*S2411/U2411)</x:f>
        <x:v>192.972972972973</x:v>
      </x:c>
      <x:c r="AD2411" s="18" t="n">
        <x:f>MAX(AB2411,AC2411*'01 Controls'!$E$14)</x:f>
        <x:v>95.35135135135134</x:v>
      </x:c>
      <x:c r="AE2411" s="18" t="n">
        <x:f>IF(U2411=0,0,N2411*T2411/U2411)</x:f>
        <x:v>10.216216216216216</x:v>
      </x:c>
      <x:c r="AF2411" s="18" t="n">
        <x:f>IF(U2411=0,0,P2411*T2411/U2411)</x:f>
        <x:v>20.675675675675677</x:v>
      </x:c>
      <x:c r="AG2411" s="18" t="n">
        <x:f>MAX(AE2411,AF2411*'01 Controls'!$E$15)</x:f>
        <x:v>10.216216216216216</x:v>
      </x:c>
      <x:c r="AH2411" s="18" t="n">
        <x:f>SUM(V2411,Y2411,AB2411,AE2411)</x:f>
        <x:v>125.99999999999999</x:v>
      </x:c>
      <x:c r="AI2411" s="18" t="n">
        <x:f>N2411-AH2411</x:f>
        <x:v>1.4210854715202004e-14</x:v>
      </x:c>
      <x:c r="AJ2411" s="18" t="n">
        <x:f>V2411*INDEX('07 Mode Capacity'!$P$6:$P$17,MATCH("AIR-"&amp;I2411,'07 Mode Capacity'!$C$6:$C$17,0))</x:f>
        <x:v>4.1460279807077125</x:v>
      </x:c>
      <x:c r="AK2411" s="18" t="n">
        <x:f>Y2411*INDEX('07 Mode Capacity'!$P$6:$P$17,MATCH("OCEAN-"&amp;I2411,'07 Mode Capacity'!$C$6:$C$17,0))</x:f>
        <x:v>0</x:v>
      </x:c>
      <x:c r="AL2411" s="18" t="n">
        <x:f>AB2411*INDEX('07 Mode Capacity'!$P$6:$P$17,MATCH("LAND-"&amp;I2411,'07 Mode Capacity'!$C$6:$C$17,0))</x:f>
        <x:v>36.471980020334485</x:v>
      </x:c>
      <x:c r="AM2411" s="18" t="n">
        <x:f>AE2411*INDEX('07 Mode Capacity'!$P$6:$P$17,MATCH("INLAND-"&amp;I2411,'07 Mode Capacity'!$C$6:$C$17,0))</x:f>
        <x:v>10.216216216216216</x:v>
      </x:c>
      <x:c r="AN2411" s="18" t="n">
        <x:f>SUM(AJ2411:AM2411)</x:f>
        <x:v>50.834224217258416</x:v>
      </x:c>
      <x:c r="AO2411" s="17" t="n">
        <x:f>IF(N2411=0,1,AN2411/N2411)</x:f>
        <x:v>0.4034462239464954</x:v>
      </x:c>
      <x:c r="AP2411" s="11" t="str">
        <x:f>IF(AO2411&gt;='01 Controls'!$E$16,"PASS","FAIL")</x:f>
        <x:v>FAIL</x:v>
      </x:c>
      <x:c r="AQ2411" s="11" t="str">
        <x:v>UNQUANTIFIED</x:v>
      </x:c>
      <x:c r="AR2411" s="11" t="str">
        <x:v>Position-class planning record; serial item and receiver open</x:v>
      </x:c>
      <x:c r="AS2411" s="26"/>
      <x:c r="AT2411" s="26"/>
    </x:row>
    <x:row r="2412">
      <x:c r="C2412" s="11" t="str">
        <x:v>M3-M-LAG-ISO-18</x:v>
      </x:c>
      <x:c r="D2412" s="11" t="str">
        <x:v>M3</x:v>
      </x:c>
      <x:c r="E2412" s="11" t="str">
        <x:v>Inland flood</x:v>
      </x:c>
      <x:c r="F2412" s="11" t="str">
        <x:v>M-LAG</x:v>
      </x:c>
      <x:c r="G2412" s="11" t="str">
        <x:v>Littoral-access group</x:v>
      </x:c>
      <x:c r="H2412" s="11" t="str">
        <x:v>ISO-18</x:v>
      </x:c>
      <x:c r="I2412" s="19" t="n">
        <x:v>48</x:v>
      </x:c>
      <x:c r="J2412" s="21" t="n">
        <x:v>2</x:v>
      </x:c>
      <x:c r="K2412" s="18" t="n">
        <x:f>'05 Cargo Register'!K172</x:f>
        <x:v>252</x:v>
      </x:c>
      <x:c r="L2412" s="18" t="n">
        <x:f>'05 Cargo Register'!N172</x:f>
        <x:v>17</x:v>
      </x:c>
      <x:c r="M2412" s="18" t="n">
        <x:f>'05 Cargo Register'!O172</x:f>
        <x:v>448.8</x:v>
      </x:c>
      <x:c r="N2412" s="18" t="n">
        <x:f>J2412*K2412</x:f>
        <x:v>504</x:v>
      </x:c>
      <x:c r="O2412" s="18" t="n">
        <x:f>J2412*L2412</x:f>
        <x:v>34</x:v>
      </x:c>
      <x:c r="P2412" s="18" t="n">
        <x:f>J2412*M2412</x:f>
        <x:v>897.6</x:v>
      </x:c>
      <x:c r="Q2412" s="22" t="n">
        <x:f>'01 Controls'!$E$27*'02 Cargo Classes'!$M$7</x:f>
        <x:v>0.010000000000000002</x:v>
      </x:c>
      <x:c r="R2412" s="22" t="n">
        <x:f>'01 Controls'!$F$27*'02 Cargo Classes'!$N$7</x:f>
        <x:v>0</x:v>
      </x:c>
      <x:c r="S2412" s="22" t="n">
        <x:f>'01 Controls'!$G$27*'02 Cargo Classes'!$O$7</x:f>
        <x:v>0.84</x:v>
      </x:c>
      <x:c r="T2412" s="22" t="n">
        <x:f>'01 Controls'!$H$27*'02 Cargo Classes'!$P$7</x:f>
        <x:v>0.2</x:v>
      </x:c>
      <x:c r="U2412" s="22" t="n">
        <x:f>SUM(Q2412:T2412)</x:f>
        <x:v>1.05</x:v>
      </x:c>
      <x:c r="V2412" s="18" t="n">
        <x:f>IF(U2412=0,0,N2412*Q2412/U2412)</x:f>
        <x:v>4.800000000000001</x:v>
      </x:c>
      <x:c r="W2412" s="18" t="n">
        <x:f>IF(U2412=0,0,P2412*Q2412/U2412)</x:f>
        <x:v>8.548571428571432</x:v>
      </x:c>
      <x:c r="X2412" s="18" t="n">
        <x:f>MAX(V2412,W2412*'01 Controls'!$E$12)</x:f>
        <x:v>4.800000000000001</x:v>
      </x:c>
      <x:c r="Y2412" s="18" t="n">
        <x:f>IF(U2412=0,0,N2412*R2412/U2412)</x:f>
        <x:v>0</x:v>
      </x:c>
      <x:c r="Z2412" s="18" t="n">
        <x:f>IF(U2412=0,0,P2412*R2412/U2412)</x:f>
        <x:v>0</x:v>
      </x:c>
      <x:c r="AA2412" s="18" t="n">
        <x:f>MAX(Y2412,Z2412*'01 Controls'!$E$13)</x:f>
        <x:v>0</x:v>
      </x:c>
      <x:c r="AB2412" s="18" t="n">
        <x:f>IF(U2412=0,0,N2412*S2412/U2412)</x:f>
        <x:v>403.19999999999993</x:v>
      </x:c>
      <x:c r="AC2412" s="18" t="n">
        <x:f>IF(U2412=0,0,P2412*S2412/U2412)</x:f>
        <x:v>718.08</x:v>
      </x:c>
      <x:c r="AD2412" s="18" t="n">
        <x:f>MAX(AB2412,AC2412*'01 Controls'!$E$14)</x:f>
        <x:v>403.19999999999993</x:v>
      </x:c>
      <x:c r="AE2412" s="18" t="n">
        <x:f>IF(U2412=0,0,N2412*T2412/U2412)</x:f>
        <x:v>96</x:v>
      </x:c>
      <x:c r="AF2412" s="18" t="n">
        <x:f>IF(U2412=0,0,P2412*T2412/U2412)</x:f>
        <x:v>170.97142857142856</x:v>
      </x:c>
      <x:c r="AG2412" s="18" t="n">
        <x:f>MAX(AE2412,AF2412*'01 Controls'!$E$15)</x:f>
        <x:v>96</x:v>
      </x:c>
      <x:c r="AH2412" s="18" t="n">
        <x:f>SUM(V2412,Y2412,AB2412,AE2412)</x:f>
        <x:v>503.99999999999994</x:v>
      </x:c>
      <x:c r="AI2412" s="18" t="n">
        <x:f>N2412-AH2412</x:f>
        <x:v>5.684341886080802e-14</x:v>
      </x:c>
      <x:c r="AJ2412" s="18" t="n">
        <x:f>V2412*INDEX('07 Mode Capacity'!$P$6:$P$17,MATCH("AIR-"&amp;I2412,'07 Mode Capacity'!$C$6:$C$17,0))</x:f>
        <x:v>1.345611159788605</x:v>
      </x:c>
      <x:c r="AK2412" s="18" t="n">
        <x:f>Y2412*INDEX('07 Mode Capacity'!$P$6:$P$17,MATCH("OCEAN-"&amp;I2412,'07 Mode Capacity'!$C$6:$C$17,0))</x:f>
        <x:v>0</x:v>
      </x:c>
      <x:c r="AL2412" s="18" t="n">
        <x:f>AB2412*INDEX('07 Mode Capacity'!$P$6:$P$17,MATCH("LAND-"&amp;I2412,'07 Mode Capacity'!$C$6:$C$17,0))</x:f>
        <x:v>49.20970098826538</x:v>
      </x:c>
      <x:c r="AM2412" s="18" t="n">
        <x:f>AE2412*INDEX('07 Mode Capacity'!$P$6:$P$17,MATCH("INLAND-"&amp;I2412,'07 Mode Capacity'!$C$6:$C$17,0))</x:f>
        <x:v>60.5984993404468</x:v>
      </x:c>
      <x:c r="AN2412" s="18" t="n">
        <x:f>SUM(AJ2412:AM2412)</x:f>
        <x:v>111.15381148850079</x:v>
      </x:c>
      <x:c r="AO2412" s="17" t="n">
        <x:f>IF(N2412=0,1,AN2412/N2412)</x:f>
        <x:v>0.2205432767628984</x:v>
      </x:c>
      <x:c r="AP2412" s="11" t="str">
        <x:f>IF(AO2412&gt;='01 Controls'!$E$16,"PASS","FAIL")</x:f>
        <x:v>FAIL</x:v>
      </x:c>
      <x:c r="AQ2412" s="11" t="str">
        <x:v>UNQUANTIFIED</x:v>
      </x:c>
      <x:c r="AR2412" s="11" t="str">
        <x:v>Position-class planning record; serial item and receiver open</x:v>
      </x:c>
      <x:c r="AS2412" s="26"/>
      <x:c r="AT2412" s="26"/>
    </x:row>
    <x:row r="2413">
      <x:c r="C2413" s="11" t="str">
        <x:v>M3-M-LAG-COL-12</x:v>
      </x:c>
      <x:c r="D2413" s="11" t="str">
        <x:v>M3</x:v>
      </x:c>
      <x:c r="E2413" s="11" t="str">
        <x:v>Inland flood</x:v>
      </x:c>
      <x:c r="F2413" s="11" t="str">
        <x:v>M-LAG</x:v>
      </x:c>
      <x:c r="G2413" s="11" t="str">
        <x:v>Littoral-access group</x:v>
      </x:c>
      <x:c r="H2413" s="11" t="str">
        <x:v>COL-12</x:v>
      </x:c>
      <x:c r="I2413" s="19" t="n">
        <x:v>24</x:v>
      </x:c>
      <x:c r="J2413" s="21" t="n">
        <x:v>2</x:v>
      </x:c>
      <x:c r="K2413" s="18" t="n">
        <x:f>'05 Cargo Register'!K173</x:f>
        <x:v>42</x:v>
      </x:c>
      <x:c r="L2413" s="18" t="n">
        <x:f>'05 Cargo Register'!N173</x:f>
        <x:v>5</x:v>
      </x:c>
      <x:c r="M2413" s="18" t="n">
        <x:f>'05 Cargo Register'!O173</x:f>
        <x:v>132</x:v>
      </x:c>
      <x:c r="N2413" s="18" t="n">
        <x:f>J2413*K2413</x:f>
        <x:v>84</x:v>
      </x:c>
      <x:c r="O2413" s="18" t="n">
        <x:f>J2413*L2413</x:f>
        <x:v>10</x:v>
      </x:c>
      <x:c r="P2413" s="18" t="n">
        <x:f>J2413*M2413</x:f>
        <x:v>264</x:v>
      </x:c>
      <x:c r="Q2413" s="22" t="n">
        <x:f>'01 Controls'!$E$27*'02 Cargo Classes'!$M$8</x:f>
        <x:v>0.1</x:v>
      </x:c>
      <x:c r="R2413" s="22" t="n">
        <x:f>'01 Controls'!$F$27*'02 Cargo Classes'!$N$8</x:f>
        <x:v>0</x:v>
      </x:c>
      <x:c r="S2413" s="22" t="n">
        <x:f>'01 Controls'!$G$27*'02 Cargo Classes'!$O$8</x:f>
        <x:v>0.84</x:v>
      </x:c>
      <x:c r="T2413" s="22" t="n">
        <x:f>'01 Controls'!$H$27*'02 Cargo Classes'!$P$8</x:f>
        <x:v>0.05</x:v>
      </x:c>
      <x:c r="U2413" s="22" t="n">
        <x:f>SUM(Q2413:T2413)</x:f>
        <x:v>0.99</x:v>
      </x:c>
      <x:c r="V2413" s="18" t="n">
        <x:f>IF(U2413=0,0,N2413*Q2413/U2413)</x:f>
        <x:v>8.484848484848484</x:v>
      </x:c>
      <x:c r="W2413" s="18" t="n">
        <x:f>IF(U2413=0,0,P2413*Q2413/U2413)</x:f>
        <x:v>26.666666666666668</x:v>
      </x:c>
      <x:c r="X2413" s="18" t="n">
        <x:f>MAX(V2413,W2413*'01 Controls'!$E$12)</x:f>
        <x:v>8.484848484848484</x:v>
      </x:c>
      <x:c r="Y2413" s="18" t="n">
        <x:f>IF(U2413=0,0,N2413*R2413/U2413)</x:f>
        <x:v>0</x:v>
      </x:c>
      <x:c r="Z2413" s="18" t="n">
        <x:f>IF(U2413=0,0,P2413*R2413/U2413)</x:f>
        <x:v>0</x:v>
      </x:c>
      <x:c r="AA2413" s="18" t="n">
        <x:f>MAX(Y2413,Z2413*'01 Controls'!$E$13)</x:f>
        <x:v>0</x:v>
      </x:c>
      <x:c r="AB2413" s="18" t="n">
        <x:f>IF(U2413=0,0,N2413*S2413/U2413)</x:f>
        <x:v>71.27272727272728</x:v>
      </x:c>
      <x:c r="AC2413" s="18" t="n">
        <x:f>IF(U2413=0,0,P2413*S2413/U2413)</x:f>
        <x:v>224</x:v>
      </x:c>
      <x:c r="AD2413" s="18" t="n">
        <x:f>MAX(AB2413,AC2413*'01 Controls'!$E$14)</x:f>
        <x:v>71.27272727272728</x:v>
      </x:c>
      <x:c r="AE2413" s="18" t="n">
        <x:f>IF(U2413=0,0,N2413*T2413/U2413)</x:f>
        <x:v>4.242424242424242</x:v>
      </x:c>
      <x:c r="AF2413" s="18" t="n">
        <x:f>IF(U2413=0,0,P2413*T2413/U2413)</x:f>
        <x:v>13.333333333333334</x:v>
      </x:c>
      <x:c r="AG2413" s="18" t="n">
        <x:f>MAX(AE2413,AF2413*'01 Controls'!$E$15)</x:f>
        <x:v>4.242424242424242</x:v>
      </x:c>
      <x:c r="AH2413" s="18" t="n">
        <x:f>SUM(V2413,Y2413,AB2413,AE2413)</x:f>
        <x:v>84</x:v>
      </x:c>
      <x:c r="AI2413" s="18" t="n">
        <x:f>N2413-AH2413</x:f>
        <x:v>0</x:v>
      </x:c>
      <x:c r="AJ2413" s="18" t="n">
        <x:f>V2413*INDEX('07 Mode Capacity'!$P$6:$P$17,MATCH("AIR-"&amp;I2413,'07 Mode Capacity'!$C$6:$C$17,0))</x:f>
        <x:v>1.7216951210570746</x:v>
      </x:c>
      <x:c r="AK2413" s="18" t="n">
        <x:f>Y2413*INDEX('07 Mode Capacity'!$P$6:$P$17,MATCH("OCEAN-"&amp;I2413,'07 Mode Capacity'!$C$6:$C$17,0))</x:f>
        <x:v>0</x:v>
      </x:c>
      <x:c r="AL2413" s="18" t="n">
        <x:f>AB2413*INDEX('07 Mode Capacity'!$P$6:$P$17,MATCH("LAND-"&amp;I2413,'07 Mode Capacity'!$C$6:$C$17,0))</x:f>
        <x:v>27.261884055603563</x:v>
      </x:c>
      <x:c r="AM2413" s="18" t="n">
        <x:f>AE2413*INDEX('07 Mode Capacity'!$P$6:$P$17,MATCH("INLAND-"&amp;I2413,'07 Mode Capacity'!$C$6:$C$17,0))</x:f>
        <x:v>4.242424242424242</x:v>
      </x:c>
      <x:c r="AN2413" s="18" t="n">
        <x:f>SUM(AJ2413:AM2413)</x:f>
        <x:v>33.226003419084876</x:v>
      </x:c>
      <x:c r="AO2413" s="17" t="n">
        <x:f>IF(N2413=0,1,AN2413/N2413)</x:f>
        <x:v>0.3955476597510104</x:v>
      </x:c>
      <x:c r="AP2413" s="11" t="str">
        <x:f>IF(AO2413&gt;='01 Controls'!$E$16,"PASS","FAIL")</x:f>
        <x:v>FAIL</x:v>
      </x:c>
      <x:c r="AQ2413" s="11" t="str">
        <x:v>UNQUANTIFIED</x:v>
      </x:c>
      <x:c r="AR2413" s="11" t="str">
        <x:v>Position-class planning record; serial item and receiver open</x:v>
      </x:c>
      <x:c r="AS2413" s="26"/>
      <x:c r="AT2413" s="26"/>
    </x:row>
    <x:row r="2414">
      <x:c r="C2414" s="11" t="str">
        <x:v>M3-M-LAG-BAT-22</x:v>
      </x:c>
      <x:c r="D2414" s="11" t="str">
        <x:v>M3</x:v>
      </x:c>
      <x:c r="E2414" s="11" t="str">
        <x:v>Inland flood</x:v>
      </x:c>
      <x:c r="F2414" s="11" t="str">
        <x:v>M-LAG</x:v>
      </x:c>
      <x:c r="G2414" s="11" t="str">
        <x:v>Littoral-access group</x:v>
      </x:c>
      <x:c r="H2414" s="11" t="str">
        <x:v>BAT-22</x:v>
      </x:c>
      <x:c r="I2414" s="19" t="n">
        <x:v>48</x:v>
      </x:c>
      <x:c r="J2414" s="21" t="n">
        <x:v>2</x:v>
      </x:c>
      <x:c r="K2414" s="18" t="n">
        <x:f>'05 Cargo Register'!K174</x:f>
        <x:v>168</x:v>
      </x:c>
      <x:c r="L2414" s="18" t="n">
        <x:f>'05 Cargo Register'!N174</x:f>
        <x:v>10</x:v>
      </x:c>
      <x:c r="M2414" s="18" t="n">
        <x:f>'05 Cargo Register'!O174</x:f>
        <x:v>264</x:v>
      </x:c>
      <x:c r="N2414" s="18" t="n">
        <x:f>J2414*K2414</x:f>
        <x:v>336</x:v>
      </x:c>
      <x:c r="O2414" s="18" t="n">
        <x:f>J2414*L2414</x:f>
        <x:v>20</x:v>
      </x:c>
      <x:c r="P2414" s="18" t="n">
        <x:f>J2414*M2414</x:f>
        <x:v>528</x:v>
      </x:c>
      <x:c r="Q2414" s="22" t="n">
        <x:f>'01 Controls'!$E$27*'02 Cargo Classes'!$M$9</x:f>
        <x:v>0</x:v>
      </x:c>
      <x:c r="R2414" s="22" t="n">
        <x:f>'01 Controls'!$F$27*'02 Cargo Classes'!$N$9</x:f>
        <x:v>0</x:v>
      </x:c>
      <x:c r="S2414" s="22" t="n">
        <x:f>'01 Controls'!$G$27*'02 Cargo Classes'!$O$9</x:f>
        <x:v>0.7</x:v>
      </x:c>
      <x:c r="T2414" s="22" t="n">
        <x:f>'01 Controls'!$H$27*'02 Cargo Classes'!$P$9</x:f>
        <x:v>0.125</x:v>
      </x:c>
      <x:c r="U2414" s="22" t="n">
        <x:f>SUM(Q2414:T2414)</x:f>
        <x:v>0.825</x:v>
      </x:c>
      <x:c r="V2414" s="18" t="n">
        <x:f>IF(U2414=0,0,N2414*Q2414/U2414)</x:f>
        <x:v>0</x:v>
      </x:c>
      <x:c r="W2414" s="18" t="n">
        <x:f>IF(U2414=0,0,P2414*Q2414/U2414)</x:f>
        <x:v>0</x:v>
      </x:c>
      <x:c r="X2414" s="18" t="n">
        <x:f>MAX(V2414,W2414*'01 Controls'!$E$12)</x:f>
        <x:v>0</x:v>
      </x:c>
      <x:c r="Y2414" s="18" t="n">
        <x:f>IF(U2414=0,0,N2414*R2414/U2414)</x:f>
        <x:v>0</x:v>
      </x:c>
      <x:c r="Z2414" s="18" t="n">
        <x:f>IF(U2414=0,0,P2414*R2414/U2414)</x:f>
        <x:v>0</x:v>
      </x:c>
      <x:c r="AA2414" s="18" t="n">
        <x:f>MAX(Y2414,Z2414*'01 Controls'!$E$13)</x:f>
        <x:v>0</x:v>
      </x:c>
      <x:c r="AB2414" s="18" t="n">
        <x:f>IF(U2414=0,0,N2414*S2414/U2414)</x:f>
        <x:v>285.09090909090907</x:v>
      </x:c>
      <x:c r="AC2414" s="18" t="n">
        <x:f>IF(U2414=0,0,P2414*S2414/U2414)</x:f>
        <x:v>448</x:v>
      </x:c>
      <x:c r="AD2414" s="18" t="n">
        <x:f>MAX(AB2414,AC2414*'01 Controls'!$E$14)</x:f>
        <x:v>285.09090909090907</x:v>
      </x:c>
      <x:c r="AE2414" s="18" t="n">
        <x:f>IF(U2414=0,0,N2414*T2414/U2414)</x:f>
        <x:v>50.909090909090914</x:v>
      </x:c>
      <x:c r="AF2414" s="18" t="n">
        <x:f>IF(U2414=0,0,P2414*T2414/U2414)</x:f>
        <x:v>80</x:v>
      </x:c>
      <x:c r="AG2414" s="18" t="n">
        <x:f>MAX(AE2414,AF2414*'01 Controls'!$E$15)</x:f>
        <x:v>50.909090909090914</x:v>
      </x:c>
      <x:c r="AH2414" s="18" t="n">
        <x:f>SUM(V2414,Y2414,AB2414,AE2414)</x:f>
        <x:v>336</x:v>
      </x:c>
      <x:c r="AI2414" s="18" t="n">
        <x:f>N2414-AH2414</x:f>
        <x:v>0</x:v>
      </x:c>
      <x:c r="AJ2414" s="18" t="n">
        <x:f>V2414*INDEX('07 Mode Capacity'!$P$6:$P$17,MATCH("AIR-"&amp;I2414,'07 Mode Capacity'!$C$6:$C$17,0))</x:f>
        <x:v>0</x:v>
      </x:c>
      <x:c r="AK2414" s="18" t="n">
        <x:f>Y2414*INDEX('07 Mode Capacity'!$P$6:$P$17,MATCH("OCEAN-"&amp;I2414,'07 Mode Capacity'!$C$6:$C$17,0))</x:f>
        <x:v>0</x:v>
      </x:c>
      <x:c r="AL2414" s="18" t="n">
        <x:f>AB2414*INDEX('07 Mode Capacity'!$P$6:$P$17,MATCH("LAND-"&amp;I2414,'07 Mode Capacity'!$C$6:$C$17,0))</x:f>
        <x:v>34.79473807251088</x:v>
      </x:c>
      <x:c r="AM2414" s="18" t="n">
        <x:f>AE2414*INDEX('07 Mode Capacity'!$P$6:$P$17,MATCH("INLAND-"&amp;I2414,'07 Mode Capacity'!$C$6:$C$17,0))</x:f>
        <x:v>32.13556783205512</x:v>
      </x:c>
      <x:c r="AN2414" s="18" t="n">
        <x:f>SUM(AJ2414:AM2414)</x:f>
        <x:v>66.93030590456601</x:v>
      </x:c>
      <x:c r="AO2414" s="17" t="n">
        <x:f>IF(N2414=0,1,AN2414/N2414)</x:f>
        <x:v>0.19919733900168457</x:v>
      </x:c>
      <x:c r="AP2414" s="11" t="str">
        <x:f>IF(AO2414&gt;='01 Controls'!$E$16,"PASS","FAIL")</x:f>
        <x:v>FAIL</x:v>
      </x:c>
      <x:c r="AQ2414" s="11" t="str">
        <x:v>UNQUANTIFIED</x:v>
      </x:c>
      <x:c r="AR2414" s="11" t="str">
        <x:v>Position-class planning record; serial item and receiver open</x:v>
      </x:c>
      <x:c r="AS2414" s="26"/>
      <x:c r="AT2414" s="26"/>
    </x:row>
    <x:row r="2415">
      <x:c r="C2415" s="11" t="str">
        <x:v>M3-M-LAG-TNK-20</x:v>
      </x:c>
      <x:c r="D2415" s="11" t="str">
        <x:v>M3</x:v>
      </x:c>
      <x:c r="E2415" s="11" t="str">
        <x:v>Inland flood</x:v>
      </x:c>
      <x:c r="F2415" s="11" t="str">
        <x:v>M-LAG</x:v>
      </x:c>
      <x:c r="G2415" s="11" t="str">
        <x:v>Littoral-access group</x:v>
      </x:c>
      <x:c r="H2415" s="11" t="str">
        <x:v>TNK-20</x:v>
      </x:c>
      <x:c r="I2415" s="19" t="n">
        <x:v>48</x:v>
      </x:c>
      <x:c r="J2415" s="21" t="n">
        <x:v>2</x:v>
      </x:c>
      <x:c r="K2415" s="18" t="n">
        <x:f>'05 Cargo Register'!K175</x:f>
        <x:v>252</x:v>
      </x:c>
      <x:c r="L2415" s="18" t="n">
        <x:f>'05 Cargo Register'!N175</x:f>
        <x:v>15</x:v>
      </x:c>
      <x:c r="M2415" s="18" t="n">
        <x:f>'05 Cargo Register'!O175</x:f>
        <x:v>318.75</x:v>
      </x:c>
      <x:c r="N2415" s="18" t="n">
        <x:f>J2415*K2415</x:f>
        <x:v>504</x:v>
      </x:c>
      <x:c r="O2415" s="18" t="n">
        <x:f>J2415*L2415</x:f>
        <x:v>30</x:v>
      </x:c>
      <x:c r="P2415" s="18" t="n">
        <x:f>J2415*M2415</x:f>
        <x:v>637.5</x:v>
      </x:c>
      <x:c r="Q2415" s="22" t="n">
        <x:f>'01 Controls'!$E$27*'02 Cargo Classes'!$M$10</x:f>
        <x:v>0</x:v>
      </x:c>
      <x:c r="R2415" s="22" t="n">
        <x:f>'01 Controls'!$F$27*'02 Cargo Classes'!$N$10</x:f>
        <x:v>0</x:v>
      </x:c>
      <x:c r="S2415" s="22" t="n">
        <x:f>'01 Controls'!$G$27*'02 Cargo Classes'!$O$10</x:f>
        <x:v>0.7</x:v>
      </x:c>
      <x:c r="T2415" s="22" t="n">
        <x:f>'01 Controls'!$H$27*'02 Cargo Classes'!$P$10</x:f>
        <x:v>0.25</x:v>
      </x:c>
      <x:c r="U2415" s="22" t="n">
        <x:f>SUM(Q2415:T2415)</x:f>
        <x:v>0.95</x:v>
      </x:c>
      <x:c r="V2415" s="18" t="n">
        <x:f>IF(U2415=0,0,N2415*Q2415/U2415)</x:f>
        <x:v>0</x:v>
      </x:c>
      <x:c r="W2415" s="18" t="n">
        <x:f>IF(U2415=0,0,P2415*Q2415/U2415)</x:f>
        <x:v>0</x:v>
      </x:c>
      <x:c r="X2415" s="18" t="n">
        <x:f>MAX(V2415,W2415*'01 Controls'!$E$12)</x:f>
        <x:v>0</x:v>
      </x:c>
      <x:c r="Y2415" s="18" t="n">
        <x:f>IF(U2415=0,0,N2415*R2415/U2415)</x:f>
        <x:v>0</x:v>
      </x:c>
      <x:c r="Z2415" s="18" t="n">
        <x:f>IF(U2415=0,0,P2415*R2415/U2415)</x:f>
        <x:v>0</x:v>
      </x:c>
      <x:c r="AA2415" s="18" t="n">
        <x:f>MAX(Y2415,Z2415*'01 Controls'!$E$13)</x:f>
        <x:v>0</x:v>
      </x:c>
      <x:c r="AB2415" s="18" t="n">
        <x:f>IF(U2415=0,0,N2415*S2415/U2415)</x:f>
        <x:v>371.36842105263156</x:v>
      </x:c>
      <x:c r="AC2415" s="18" t="n">
        <x:f>IF(U2415=0,0,P2415*S2415/U2415)</x:f>
        <x:v>469.7368421052632</x:v>
      </x:c>
      <x:c r="AD2415" s="18" t="n">
        <x:f>MAX(AB2415,AC2415*'01 Controls'!$E$14)</x:f>
        <x:v>371.36842105263156</x:v>
      </x:c>
      <x:c r="AE2415" s="18" t="n">
        <x:f>IF(U2415=0,0,N2415*T2415/U2415)</x:f>
        <x:v>132.63157894736844</x:v>
      </x:c>
      <x:c r="AF2415" s="18" t="n">
        <x:f>IF(U2415=0,0,P2415*T2415/U2415)</x:f>
        <x:v>167.76315789473685</x:v>
      </x:c>
      <x:c r="AG2415" s="18" t="n">
        <x:f>MAX(AE2415,AF2415*'01 Controls'!$E$15)</x:f>
        <x:v>132.63157894736844</x:v>
      </x:c>
      <x:c r="AH2415" s="18" t="n">
        <x:f>SUM(V2415,Y2415,AB2415,AE2415)</x:f>
        <x:v>504</x:v>
      </x:c>
      <x:c r="AI2415" s="18" t="n">
        <x:f>N2415-AH2415</x:f>
        <x:v>0</x:v>
      </x:c>
      <x:c r="AJ2415" s="18" t="n">
        <x:f>V2415*INDEX('07 Mode Capacity'!$P$6:$P$17,MATCH("AIR-"&amp;I2415,'07 Mode Capacity'!$C$6:$C$17,0))</x:f>
        <x:v>0</x:v>
      </x:c>
      <x:c r="AK2415" s="18" t="n">
        <x:f>Y2415*INDEX('07 Mode Capacity'!$P$6:$P$17,MATCH("OCEAN-"&amp;I2415,'07 Mode Capacity'!$C$6:$C$17,0))</x:f>
        <x:v>0</x:v>
      </x:c>
      <x:c r="AL2415" s="18" t="n">
        <x:f>AB2415*INDEX('07 Mode Capacity'!$P$6:$P$17,MATCH("LAND-"&amp;I2415,'07 Mode Capacity'!$C$6:$C$17,0))</x:f>
        <x:v>45.32472459445496</x:v>
      </x:c>
      <x:c r="AM2415" s="18" t="n">
        <x:f>AE2415*INDEX('07 Mode Capacity'!$P$6:$P$17,MATCH("INLAND-"&amp;I2415,'07 Mode Capacity'!$C$6:$C$17,0))</x:f>
        <x:v>83.72161093088046</x:v>
      </x:c>
      <x:c r="AN2415" s="18" t="n">
        <x:f>SUM(AJ2415:AM2415)</x:f>
        <x:v>129.04633552533542</x:v>
      </x:c>
      <x:c r="AO2415" s="17" t="n">
        <x:f>IF(N2415=0,1,AN2415/N2415)</x:f>
        <x:v>0.25604431651852266</x:v>
      </x:c>
      <x:c r="AP2415" s="11" t="str">
        <x:f>IF(AO2415&gt;='01 Controls'!$E$16,"PASS","FAIL")</x:f>
        <x:v>FAIL</x:v>
      </x:c>
      <x:c r="AQ2415" s="11" t="str">
        <x:v>UNQUANTIFIED</x:v>
      </x:c>
      <x:c r="AR2415" s="11" t="str">
        <x:v>Position-class planning record; serial item and receiver open</x:v>
      </x:c>
      <x:c r="AS2415" s="26"/>
      <x:c r="AT2415" s="26"/>
    </x:row>
    <x:row r="2416">
      <x:c r="C2416" s="11" t="str">
        <x:v>M3-M-LAG-FLR-24</x:v>
      </x:c>
      <x:c r="D2416" s="11" t="str">
        <x:v>M3</x:v>
      </x:c>
      <x:c r="E2416" s="11" t="str">
        <x:v>Inland flood</x:v>
      </x:c>
      <x:c r="F2416" s="11" t="str">
        <x:v>M-LAG</x:v>
      </x:c>
      <x:c r="G2416" s="11" t="str">
        <x:v>Littoral-access group</x:v>
      </x:c>
      <x:c r="H2416" s="11" t="str">
        <x:v>FLR-24</x:v>
      </x:c>
      <x:c r="I2416" s="19" t="n">
        <x:v>48</x:v>
      </x:c>
      <x:c r="J2416" s="21" t="n">
        <x:v>2</x:v>
      </x:c>
      <x:c r="K2416" s="18" t="n">
        <x:f>'05 Cargo Register'!K176</x:f>
        <x:v>315</x:v>
      </x:c>
      <x:c r="L2416" s="18" t="n">
        <x:f>'05 Cargo Register'!N176</x:f>
        <x:v>16</x:v>
      </x:c>
      <x:c r="M2416" s="18" t="n">
        <x:f>'05 Cargo Register'!O176</x:f>
        <x:v>512</x:v>
      </x:c>
      <x:c r="N2416" s="18" t="n">
        <x:f>J2416*K2416</x:f>
        <x:v>630</x:v>
      </x:c>
      <x:c r="O2416" s="18" t="n">
        <x:f>J2416*L2416</x:f>
        <x:v>32</x:v>
      </x:c>
      <x:c r="P2416" s="18" t="n">
        <x:f>J2416*M2416</x:f>
        <x:v>1024</x:v>
      </x:c>
      <x:c r="Q2416" s="22" t="n">
        <x:f>'01 Controls'!$E$27*'02 Cargo Classes'!$M$11</x:f>
        <x:v>0</x:v>
      </x:c>
      <x:c r="R2416" s="22" t="n">
        <x:f>'01 Controls'!$F$27*'02 Cargo Classes'!$N$11</x:f>
        <x:v>0</x:v>
      </x:c>
      <x:c r="S2416" s="22" t="n">
        <x:f>'01 Controls'!$G$27*'02 Cargo Classes'!$O$11</x:f>
        <x:v>0.7</x:v>
      </x:c>
      <x:c r="T2416" s="22" t="n">
        <x:f>'01 Controls'!$H$27*'02 Cargo Classes'!$P$11</x:f>
        <x:v>0.2</x:v>
      </x:c>
      <x:c r="U2416" s="22" t="n">
        <x:f>SUM(Q2416:T2416)</x:f>
        <x:v>0.8999999999999999</x:v>
      </x:c>
      <x:c r="V2416" s="18" t="n">
        <x:f>IF(U2416=0,0,N2416*Q2416/U2416)</x:f>
        <x:v>0</x:v>
      </x:c>
      <x:c r="W2416" s="18" t="n">
        <x:f>IF(U2416=0,0,P2416*Q2416/U2416)</x:f>
        <x:v>0</x:v>
      </x:c>
      <x:c r="X2416" s="18" t="n">
        <x:f>MAX(V2416,W2416*'01 Controls'!$E$12)</x:f>
        <x:v>0</x:v>
      </x:c>
      <x:c r="Y2416" s="18" t="n">
        <x:f>IF(U2416=0,0,N2416*R2416/U2416)</x:f>
        <x:v>0</x:v>
      </x:c>
      <x:c r="Z2416" s="18" t="n">
        <x:f>IF(U2416=0,0,P2416*R2416/U2416)</x:f>
        <x:v>0</x:v>
      </x:c>
      <x:c r="AA2416" s="18" t="n">
        <x:f>MAX(Y2416,Z2416*'01 Controls'!$E$13)</x:f>
        <x:v>0</x:v>
      </x:c>
      <x:c r="AB2416" s="18" t="n">
        <x:f>IF(U2416=0,0,N2416*S2416/U2416)</x:f>
        <x:v>490.00000000000006</x:v>
      </x:c>
      <x:c r="AC2416" s="18" t="n">
        <x:f>IF(U2416=0,0,P2416*S2416/U2416)</x:f>
        <x:v>796.4444444444445</x:v>
      </x:c>
      <x:c r="AD2416" s="18" t="n">
        <x:f>MAX(AB2416,AC2416*'01 Controls'!$E$14)</x:f>
        <x:v>490.00000000000006</x:v>
      </x:c>
      <x:c r="AE2416" s="18" t="n">
        <x:f>IF(U2416=0,0,N2416*T2416/U2416)</x:f>
        <x:v>140</x:v>
      </x:c>
      <x:c r="AF2416" s="18" t="n">
        <x:f>IF(U2416=0,0,P2416*T2416/U2416)</x:f>
        <x:v>227.5555555555556</x:v>
      </x:c>
      <x:c r="AG2416" s="18" t="n">
        <x:f>MAX(AE2416,AF2416*'01 Controls'!$E$15)</x:f>
        <x:v>140</x:v>
      </x:c>
      <x:c r="AH2416" s="18" t="n">
        <x:f>SUM(V2416,Y2416,AB2416,AE2416)</x:f>
        <x:v>630</x:v>
      </x:c>
      <x:c r="AI2416" s="18" t="n">
        <x:f>N2416-AH2416</x:f>
        <x:v>0</x:v>
      </x:c>
      <x:c r="AJ2416" s="18" t="n">
        <x:f>V2416*INDEX('07 Mode Capacity'!$P$6:$P$17,MATCH("AIR-"&amp;I2416,'07 Mode Capacity'!$C$6:$C$17,0))</x:f>
        <x:v>0</x:v>
      </x:c>
      <x:c r="AK2416" s="18" t="n">
        <x:f>Y2416*INDEX('07 Mode Capacity'!$P$6:$P$17,MATCH("OCEAN-"&amp;I2416,'07 Mode Capacity'!$C$6:$C$17,0))</x:f>
        <x:v>0</x:v>
      </x:c>
      <x:c r="AL2416" s="18" t="n">
        <x:f>AB2416*INDEX('07 Mode Capacity'!$P$6:$P$17,MATCH("LAND-"&amp;I2416,'07 Mode Capacity'!$C$6:$C$17,0))</x:f>
        <x:v>59.803456062128085</x:v>
      </x:c>
      <x:c r="AM2416" s="18" t="n">
        <x:f>AE2416*INDEX('07 Mode Capacity'!$P$6:$P$17,MATCH("INLAND-"&amp;I2416,'07 Mode Capacity'!$C$6:$C$17,0))</x:f>
        <x:v>88.37281153815158</x:v>
      </x:c>
      <x:c r="AN2416" s="18" t="n">
        <x:f>SUM(AJ2416:AM2416)</x:f>
        <x:v>148.17626760027966</x:v>
      </x:c>
      <x:c r="AO2416" s="17" t="n">
        <x:f>IF(N2416=0,1,AN2416/N2416)</x:f>
        <x:v>0.23520042476234868</x:v>
      </x:c>
      <x:c r="AP2416" s="11" t="str">
        <x:f>IF(AO2416&gt;='01 Controls'!$E$16,"PASS","FAIL")</x:f>
        <x:v>FAIL</x:v>
      </x:c>
      <x:c r="AQ2416" s="11" t="str">
        <x:v>UNQUANTIFIED</x:v>
      </x:c>
      <x:c r="AR2416" s="11" t="str">
        <x:v>Position-class planning record; serial item and receiver open</x:v>
      </x:c>
      <x:c r="AS2416" s="26"/>
      <x:c r="AT2416" s="26"/>
    </x:row>
    <x:row r="2417">
      <x:c r="C2417" s="11" t="str">
        <x:v>M3-M-LAG-ROL-30</x:v>
      </x:c>
      <x:c r="D2417" s="11" t="str">
        <x:v>M3</x:v>
      </x:c>
      <x:c r="E2417" s="11" t="str">
        <x:v>Inland flood</x:v>
      </x:c>
      <x:c r="F2417" s="11" t="str">
        <x:v>M-LAG</x:v>
      </x:c>
      <x:c r="G2417" s="11" t="str">
        <x:v>Littoral-access group</x:v>
      </x:c>
      <x:c r="H2417" s="11" t="str">
        <x:v>ROL-30</x:v>
      </x:c>
      <x:c r="I2417" s="19" t="n">
        <x:v>48</x:v>
      </x:c>
      <x:c r="J2417" s="21" t="n">
        <x:v>2</x:v>
      </x:c>
      <x:c r="K2417" s="18" t="n">
        <x:f>'05 Cargo Register'!K177</x:f>
        <x:v>315</x:v>
      </x:c>
      <x:c r="L2417" s="18" t="n">
        <x:f>'05 Cargo Register'!N177</x:f>
        <x:v>14</x:v>
      </x:c>
      <x:c r="M2417" s="18" t="n">
        <x:f>'05 Cargo Register'!O177</x:f>
        <x:v>892.5</x:v>
      </x:c>
      <x:c r="N2417" s="18" t="n">
        <x:f>J2417*K2417</x:f>
        <x:v>630</x:v>
      </x:c>
      <x:c r="O2417" s="18" t="n">
        <x:f>J2417*L2417</x:f>
        <x:v>28</x:v>
      </x:c>
      <x:c r="P2417" s="18" t="n">
        <x:f>J2417*M2417</x:f>
        <x:v>1785</x:v>
      </x:c>
      <x:c r="Q2417" s="22" t="n">
        <x:f>'01 Controls'!$E$27*'02 Cargo Classes'!$M$12</x:f>
        <x:v>0</x:v>
      </x:c>
      <x:c r="R2417" s="22" t="n">
        <x:f>'01 Controls'!$F$27*'02 Cargo Classes'!$N$12</x:f>
        <x:v>0</x:v>
      </x:c>
      <x:c r="S2417" s="22" t="n">
        <x:f>'01 Controls'!$G$27*'02 Cargo Classes'!$O$12</x:f>
        <x:v>1.0499999999999998</x:v>
      </x:c>
      <x:c r="T2417" s="22" t="n">
        <x:f>'01 Controls'!$H$27*'02 Cargo Classes'!$P$12</x:f>
        <x:v>0.15</x:v>
      </x:c>
      <x:c r="U2417" s="22" t="n">
        <x:f>SUM(Q2417:T2417)</x:f>
        <x:v>1.1999999999999997</x:v>
      </x:c>
      <x:c r="V2417" s="18" t="n">
        <x:f>IF(U2417=0,0,N2417*Q2417/U2417)</x:f>
        <x:v>0</x:v>
      </x:c>
      <x:c r="W2417" s="18" t="n">
        <x:f>IF(U2417=0,0,P2417*Q2417/U2417)</x:f>
        <x:v>0</x:v>
      </x:c>
      <x:c r="X2417" s="18" t="n">
        <x:f>MAX(V2417,W2417*'01 Controls'!$E$12)</x:f>
        <x:v>0</x:v>
      </x:c>
      <x:c r="Y2417" s="18" t="n">
        <x:f>IF(U2417=0,0,N2417*R2417/U2417)</x:f>
        <x:v>0</x:v>
      </x:c>
      <x:c r="Z2417" s="18" t="n">
        <x:f>IF(U2417=0,0,P2417*R2417/U2417)</x:f>
        <x:v>0</x:v>
      </x:c>
      <x:c r="AA2417" s="18" t="n">
        <x:f>MAX(Y2417,Z2417*'01 Controls'!$E$13)</x:f>
        <x:v>0</x:v>
      </x:c>
      <x:c r="AB2417" s="18" t="n">
        <x:f>IF(U2417=0,0,N2417*S2417/U2417)</x:f>
        <x:v>551.25</x:v>
      </x:c>
      <x:c r="AC2417" s="18" t="n">
        <x:f>IF(U2417=0,0,P2417*S2417/U2417)</x:f>
        <x:v>1561.8750000000002</x:v>
      </x:c>
      <x:c r="AD2417" s="18" t="n">
        <x:f>MAX(AB2417,AC2417*'01 Controls'!$E$14)</x:f>
        <x:v>551.25</x:v>
      </x:c>
      <x:c r="AE2417" s="18" t="n">
        <x:f>IF(U2417=0,0,N2417*T2417/U2417)</x:f>
        <x:v>78.75000000000001</x:v>
      </x:c>
      <x:c r="AF2417" s="18" t="n">
        <x:f>IF(U2417=0,0,P2417*T2417/U2417)</x:f>
        <x:v>223.12500000000006</x:v>
      </x:c>
      <x:c r="AG2417" s="18" t="n">
        <x:f>MAX(AE2417,AF2417*'01 Controls'!$E$15)</x:f>
        <x:v>78.75000000000001</x:v>
      </x:c>
      <x:c r="AH2417" s="18" t="n">
        <x:f>SUM(V2417,Y2417,AB2417,AE2417)</x:f>
        <x:v>630</x:v>
      </x:c>
      <x:c r="AI2417" s="18" t="n">
        <x:f>N2417-AH2417</x:f>
        <x:v>0</x:v>
      </x:c>
      <x:c r="AJ2417" s="18" t="n">
        <x:f>V2417*INDEX('07 Mode Capacity'!$P$6:$P$17,MATCH("AIR-"&amp;I2417,'07 Mode Capacity'!$C$6:$C$17,0))</x:f>
        <x:v>0</x:v>
      </x:c>
      <x:c r="AK2417" s="18" t="n">
        <x:f>Y2417*INDEX('07 Mode Capacity'!$P$6:$P$17,MATCH("OCEAN-"&amp;I2417,'07 Mode Capacity'!$C$6:$C$17,0))</x:f>
        <x:v>0</x:v>
      </x:c>
      <x:c r="AL2417" s="18" t="n">
        <x:f>AB2417*INDEX('07 Mode Capacity'!$P$6:$P$17,MATCH("LAND-"&amp;I2417,'07 Mode Capacity'!$C$6:$C$17,0))</x:f>
        <x:v>67.2788880698941</x:v>
      </x:c>
      <x:c r="AM2417" s="18" t="n">
        <x:f>AE2417*INDEX('07 Mode Capacity'!$P$6:$P$17,MATCH("INLAND-"&amp;I2417,'07 Mode Capacity'!$C$6:$C$17,0))</x:f>
        <x:v>49.70970649021027</x:v>
      </x:c>
      <x:c r="AN2417" s="18" t="n">
        <x:f>SUM(AJ2417:AM2417)</x:f>
        <x:v>116.98859456010436</x:v>
      </x:c>
      <x:c r="AO2417" s="17" t="n">
        <x:f>IF(N2417=0,1,AN2417/N2417)</x:f>
        <x:v>0.1856961818414355</x:v>
      </x:c>
      <x:c r="AP2417" s="11" t="str">
        <x:f>IF(AO2417&gt;='01 Controls'!$E$16,"PASS","FAIL")</x:f>
        <x:v>FAIL</x:v>
      </x:c>
      <x:c r="AQ2417" s="11" t="str">
        <x:v>UNQUANTIFIED</x:v>
      </x:c>
      <x:c r="AR2417" s="11" t="str">
        <x:v>Position-class planning record; serial item and receiver open</x:v>
      </x:c>
      <x:c r="AS2417" s="26"/>
      <x:c r="AT2417" s="26"/>
    </x:row>
    <x:row r="2418">
      <x:c r="C2418" s="11" t="str">
        <x:v>M3-M-LAG-LIN-18</x:v>
      </x:c>
      <x:c r="D2418" s="11" t="str">
        <x:v>M3</x:v>
      </x:c>
      <x:c r="E2418" s="11" t="str">
        <x:v>Inland flood</x:v>
      </x:c>
      <x:c r="F2418" s="11" t="str">
        <x:v>M-LAG</x:v>
      </x:c>
      <x:c r="G2418" s="11" t="str">
        <x:v>Littoral-access group</x:v>
      </x:c>
      <x:c r="H2418" s="11" t="str">
        <x:v>LIN-18</x:v>
      </x:c>
      <x:c r="I2418" s="19" t="n">
        <x:v>72</x:v>
      </x:c>
      <x:c r="J2418" s="21" t="n">
        <x:v>2</x:v>
      </x:c>
      <x:c r="K2418" s="18" t="n">
        <x:f>'05 Cargo Register'!K178</x:f>
        <x:v>168</x:v>
      </x:c>
      <x:c r="L2418" s="18" t="n">
        <x:f>'05 Cargo Register'!N178</x:f>
        <x:v>12</x:v>
      </x:c>
      <x:c r="M2418" s="18" t="n">
        <x:f>'05 Cargo Register'!O178</x:f>
        <x:v>528</x:v>
      </x:c>
      <x:c r="N2418" s="18" t="n">
        <x:f>J2418*K2418</x:f>
        <x:v>336</x:v>
      </x:c>
      <x:c r="O2418" s="18" t="n">
        <x:f>J2418*L2418</x:f>
        <x:v>24</x:v>
      </x:c>
      <x:c r="P2418" s="18" t="n">
        <x:f>J2418*M2418</x:f>
        <x:v>1056</x:v>
      </x:c>
      <x:c r="Q2418" s="22" t="n">
        <x:f>'01 Controls'!$E$27*'02 Cargo Classes'!$M$13</x:f>
        <x:v>0</x:v>
      </x:c>
      <x:c r="R2418" s="22" t="n">
        <x:f>'01 Controls'!$F$27*'02 Cargo Classes'!$N$13</x:f>
        <x:v>0</x:v>
      </x:c>
      <x:c r="S2418" s="22" t="n">
        <x:f>'01 Controls'!$G$27*'02 Cargo Classes'!$O$13</x:f>
        <x:v>0.7</x:v>
      </x:c>
      <x:c r="T2418" s="22" t="n">
        <x:f>'01 Controls'!$H$27*'02 Cargo Classes'!$P$13</x:f>
        <x:v>0.25</x:v>
      </x:c>
      <x:c r="U2418" s="22" t="n">
        <x:f>SUM(Q2418:T2418)</x:f>
        <x:v>0.95</x:v>
      </x:c>
      <x:c r="V2418" s="18" t="n">
        <x:f>IF(U2418=0,0,N2418*Q2418/U2418)</x:f>
        <x:v>0</x:v>
      </x:c>
      <x:c r="W2418" s="18" t="n">
        <x:f>IF(U2418=0,0,P2418*Q2418/U2418)</x:f>
        <x:v>0</x:v>
      </x:c>
      <x:c r="X2418" s="18" t="n">
        <x:f>MAX(V2418,W2418*'01 Controls'!$E$12)</x:f>
        <x:v>0</x:v>
      </x:c>
      <x:c r="Y2418" s="18" t="n">
        <x:f>IF(U2418=0,0,N2418*R2418/U2418)</x:f>
        <x:v>0</x:v>
      </x:c>
      <x:c r="Z2418" s="18" t="n">
        <x:f>IF(U2418=0,0,P2418*R2418/U2418)</x:f>
        <x:v>0</x:v>
      </x:c>
      <x:c r="AA2418" s="18" t="n">
        <x:f>MAX(Y2418,Z2418*'01 Controls'!$E$13)</x:f>
        <x:v>0</x:v>
      </x:c>
      <x:c r="AB2418" s="18" t="n">
        <x:f>IF(U2418=0,0,N2418*S2418/U2418)</x:f>
        <x:v>247.57894736842104</x:v>
      </x:c>
      <x:c r="AC2418" s="18" t="n">
        <x:f>IF(U2418=0,0,P2418*S2418/U2418)</x:f>
        <x:v>778.1052631578947</x:v>
      </x:c>
      <x:c r="AD2418" s="18" t="n">
        <x:f>MAX(AB2418,AC2418*'01 Controls'!$E$14)</x:f>
        <x:v>247.57894736842104</x:v>
      </x:c>
      <x:c r="AE2418" s="18" t="n">
        <x:f>IF(U2418=0,0,N2418*T2418/U2418)</x:f>
        <x:v>88.42105263157895</x:v>
      </x:c>
      <x:c r="AF2418" s="18" t="n">
        <x:f>IF(U2418=0,0,P2418*T2418/U2418)</x:f>
        <x:v>277.89473684210526</x:v>
      </x:c>
      <x:c r="AG2418" s="18" t="n">
        <x:f>MAX(AE2418,AF2418*'01 Controls'!$E$15)</x:f>
        <x:v>88.42105263157895</x:v>
      </x:c>
      <x:c r="AH2418" s="18" t="n">
        <x:f>SUM(V2418,Y2418,AB2418,AE2418)</x:f>
        <x:v>336</x:v>
      </x:c>
      <x:c r="AI2418" s="18" t="n">
        <x:f>N2418-AH2418</x:f>
        <x:v>0</x:v>
      </x:c>
      <x:c r="AJ2418" s="18" t="n">
        <x:f>V2418*INDEX('07 Mode Capacity'!$P$6:$P$17,MATCH("AIR-"&amp;I2418,'07 Mode Capacity'!$C$6:$C$17,0))</x:f>
        <x:v>0</x:v>
      </x:c>
      <x:c r="AK2418" s="18" t="n">
        <x:f>Y2418*INDEX('07 Mode Capacity'!$P$6:$P$17,MATCH("OCEAN-"&amp;I2418,'07 Mode Capacity'!$C$6:$C$17,0))</x:f>
        <x:v>0</x:v>
      </x:c>
      <x:c r="AL2418" s="18" t="n">
        <x:f>AB2418*INDEX('07 Mode Capacity'!$P$6:$P$17,MATCH("LAND-"&amp;I2418,'07 Mode Capacity'!$C$6:$C$17,0))</x:f>
        <x:v>177.0214788087318</x:v>
      </x:c>
      <x:c r="AM2418" s="18" t="n">
        <x:f>AE2418*INDEX('07 Mode Capacity'!$P$6:$P$17,MATCH("INLAND-"&amp;I2418,'07 Mode Capacity'!$C$6:$C$17,0))</x:f>
        <x:v>88.42105263157895</x:v>
      </x:c>
      <x:c r="AN2418" s="18" t="n">
        <x:f>SUM(AJ2418:AM2418)</x:f>
        <x:v>265.44253144031074</x:v>
      </x:c>
      <x:c r="AO2418" s="17" t="n">
        <x:f>IF(N2418=0,1,AN2418/N2418)</x:f>
        <x:v>0.7900075340485438</x:v>
      </x:c>
      <x:c r="AP2418" s="11" t="str">
        <x:f>IF(AO2418&gt;='01 Controls'!$E$16,"PASS","FAIL")</x:f>
        <x:v>FAIL</x:v>
      </x:c>
      <x:c r="AQ2418" s="11" t="str">
        <x:v>UNQUANTIFIED</x:v>
      </x:c>
      <x:c r="AR2418" s="11" t="str">
        <x:v>Position-class planning record; serial item and receiver open</x:v>
      </x:c>
      <x:c r="AS2418" s="26"/>
      <x:c r="AT2418" s="26"/>
    </x:row>
    <x:row r="2419">
      <x:c r="C2419" s="11" t="str">
        <x:v>M3-M-LAG-BLK-08</x:v>
      </x:c>
      <x:c r="D2419" s="11" t="str">
        <x:v>M3</x:v>
      </x:c>
      <x:c r="E2419" s="11" t="str">
        <x:v>Inland flood</x:v>
      </x:c>
      <x:c r="F2419" s="11" t="str">
        <x:v>M-LAG</x:v>
      </x:c>
      <x:c r="G2419" s="11" t="str">
        <x:v>Littoral-access group</x:v>
      </x:c>
      <x:c r="H2419" s="11" t="str">
        <x:v>BLK-08</x:v>
      </x:c>
      <x:c r="I2419" s="19" t="n">
        <x:v>48</x:v>
      </x:c>
      <x:c r="J2419" s="21" t="n">
        <x:v>2</x:v>
      </x:c>
      <x:c r="K2419" s="18" t="n">
        <x:f>'05 Cargo Register'!K179</x:f>
        <x:v>105</x:v>
      </x:c>
      <x:c r="L2419" s="18" t="n">
        <x:f>'05 Cargo Register'!N179</x:f>
        <x:v>17</x:v>
      </x:c>
      <x:c r="M2419" s="18" t="n">
        <x:f>'05 Cargo Register'!O179</x:f>
        <x:v>867</x:v>
      </x:c>
      <x:c r="N2419" s="18" t="n">
        <x:f>J2419*K2419</x:f>
        <x:v>210</x:v>
      </x:c>
      <x:c r="O2419" s="18" t="n">
        <x:f>J2419*L2419</x:f>
        <x:v>34</x:v>
      </x:c>
      <x:c r="P2419" s="18" t="n">
        <x:f>J2419*M2419</x:f>
        <x:v>1734</x:v>
      </x:c>
      <x:c r="Q2419" s="22" t="n">
        <x:f>'01 Controls'!$E$27*'02 Cargo Classes'!$M$14</x:f>
        <x:v>0.05</x:v>
      </x:c>
      <x:c r="R2419" s="22" t="n">
        <x:f>'01 Controls'!$F$27*'02 Cargo Classes'!$N$14</x:f>
        <x:v>0</x:v>
      </x:c>
      <x:c r="S2419" s="22" t="n">
        <x:f>'01 Controls'!$G$27*'02 Cargo Classes'!$O$14</x:f>
        <x:v>0.7</x:v>
      </x:c>
      <x:c r="T2419" s="22" t="n">
        <x:f>'01 Controls'!$H$27*'02 Cargo Classes'!$P$14</x:f>
        <x:v>0.125</x:v>
      </x:c>
      <x:c r="U2419" s="22" t="n">
        <x:f>SUM(Q2419:T2419)</x:f>
        <x:v>0.875</x:v>
      </x:c>
      <x:c r="V2419" s="18" t="n">
        <x:f>IF(U2419=0,0,N2419*Q2419/U2419)</x:f>
        <x:v>12</x:v>
      </x:c>
      <x:c r="W2419" s="18" t="n">
        <x:f>IF(U2419=0,0,P2419*Q2419/U2419)</x:f>
        <x:v>99.08571428571429</x:v>
      </x:c>
      <x:c r="X2419" s="18" t="n">
        <x:f>MAX(V2419,W2419*'01 Controls'!$E$12)</x:f>
        <x:v>24.771428571428572</x:v>
      </x:c>
      <x:c r="Y2419" s="18" t="n">
        <x:f>IF(U2419=0,0,N2419*R2419/U2419)</x:f>
        <x:v>0</x:v>
      </x:c>
      <x:c r="Z2419" s="18" t="n">
        <x:f>IF(U2419=0,0,P2419*R2419/U2419)</x:f>
        <x:v>0</x:v>
      </x:c>
      <x:c r="AA2419" s="18" t="n">
        <x:f>MAX(Y2419,Z2419*'01 Controls'!$E$13)</x:f>
        <x:v>0</x:v>
      </x:c>
      <x:c r="AB2419" s="18" t="n">
        <x:f>IF(U2419=0,0,N2419*S2419/U2419)</x:f>
        <x:v>168</x:v>
      </x:c>
      <x:c r="AC2419" s="18" t="n">
        <x:f>IF(U2419=0,0,P2419*S2419/U2419)</x:f>
        <x:v>1387.2</x:v>
      </x:c>
      <x:c r="AD2419" s="18" t="n">
        <x:f>MAX(AB2419,AC2419*'01 Controls'!$E$14)</x:f>
        <x:v>277.44</x:v>
      </x:c>
      <x:c r="AE2419" s="18" t="n">
        <x:f>IF(U2419=0,0,N2419*T2419/U2419)</x:f>
        <x:v>30</x:v>
      </x:c>
      <x:c r="AF2419" s="18" t="n">
        <x:f>IF(U2419=0,0,P2419*T2419/U2419)</x:f>
        <x:v>247.71428571428572</x:v>
      </x:c>
      <x:c r="AG2419" s="18" t="n">
        <x:f>MAX(AE2419,AF2419*'01 Controls'!$E$15)</x:f>
        <x:v>44.58857142857143</x:v>
      </x:c>
      <x:c r="AH2419" s="18" t="n">
        <x:f>SUM(V2419,Y2419,AB2419,AE2419)</x:f>
        <x:v>210</x:v>
      </x:c>
      <x:c r="AI2419" s="18" t="n">
        <x:f>N2419-AH2419</x:f>
        <x:v>0</x:v>
      </x:c>
      <x:c r="AJ2419" s="18" t="n">
        <x:f>V2419*INDEX('07 Mode Capacity'!$P$6:$P$17,MATCH("AIR-"&amp;I2419,'07 Mode Capacity'!$C$6:$C$17,0))</x:f>
        <x:v>3.3640278994715116</x:v>
      </x:c>
      <x:c r="AK2419" s="18" t="n">
        <x:f>Y2419*INDEX('07 Mode Capacity'!$P$6:$P$17,MATCH("OCEAN-"&amp;I2419,'07 Mode Capacity'!$C$6:$C$17,0))</x:f>
        <x:v>0</x:v>
      </x:c>
      <x:c r="AL2419" s="18" t="n">
        <x:f>AB2419*INDEX('07 Mode Capacity'!$P$6:$P$17,MATCH("LAND-"&amp;I2419,'07 Mode Capacity'!$C$6:$C$17,0))</x:f>
        <x:v>20.504042078443913</x:v>
      </x:c>
      <x:c r="AM2419" s="18" t="n">
        <x:f>AE2419*INDEX('07 Mode Capacity'!$P$6:$P$17,MATCH("INLAND-"&amp;I2419,'07 Mode Capacity'!$C$6:$C$17,0))</x:f>
        <x:v>18.937031043889625</x:v>
      </x:c>
      <x:c r="AN2419" s="18" t="n">
        <x:f>SUM(AJ2419:AM2419)</x:f>
        <x:v>42.80510102180505</x:v>
      </x:c>
      <x:c r="AO2419" s="17" t="n">
        <x:f>IF(N2419=0,1,AN2419/N2419)</x:f>
        <x:v>0.20383381438954787</x:v>
      </x:c>
      <x:c r="AP2419" s="11" t="str">
        <x:f>IF(AO2419&gt;='01 Controls'!$E$16,"PASS","FAIL")</x:f>
        <x:v>FAIL</x:v>
      </x:c>
      <x:c r="AQ2419" s="11" t="str">
        <x:v>UNQUANTIFIED</x:v>
      </x:c>
      <x:c r="AR2419" s="11" t="str">
        <x:v>Position-class planning record; serial item and receiver open</x:v>
      </x:c>
      <x:c r="AS2419" s="26"/>
      <x:c r="AT2419" s="26"/>
    </x:row>
    <x:row r="2420">
      <x:c r="C2420" s="11" t="str">
        <x:v>M3-M-LAG-OOG-80</x:v>
      </x:c>
      <x:c r="D2420" s="11" t="str">
        <x:v>M3</x:v>
      </x:c>
      <x:c r="E2420" s="11" t="str">
        <x:v>Inland flood</x:v>
      </x:c>
      <x:c r="F2420" s="11" t="str">
        <x:v>M-LAG</x:v>
      </x:c>
      <x:c r="G2420" s="11" t="str">
        <x:v>Littoral-access group</x:v>
      </x:c>
      <x:c r="H2420" s="11" t="str">
        <x:v>OOG-80</x:v>
      </x:c>
      <x:c r="I2420" s="19" t="n">
        <x:v>72</x:v>
      </x:c>
      <x:c r="J2420" s="21" t="n">
        <x:v>2</x:v>
      </x:c>
      <x:c r="K2420" s="18" t="n">
        <x:f>'05 Cargo Register'!K180</x:f>
        <x:v>420</x:v>
      </x:c>
      <x:c r="L2420" s="18" t="n">
        <x:f>'05 Cargo Register'!N180</x:f>
        <x:v>7</x:v>
      </x:c>
      <x:c r="M2420" s="18" t="n">
        <x:f>'05 Cargo Register'!O180</x:f>
        <x:v>1232</x:v>
      </x:c>
      <x:c r="N2420" s="18" t="n">
        <x:f>J2420*K2420</x:f>
        <x:v>840</x:v>
      </x:c>
      <x:c r="O2420" s="18" t="n">
        <x:f>J2420*L2420</x:f>
        <x:v>14</x:v>
      </x:c>
      <x:c r="P2420" s="18" t="n">
        <x:f>J2420*M2420</x:f>
        <x:v>2464</x:v>
      </x:c>
      <x:c r="Q2420" s="22" t="n">
        <x:f>'01 Controls'!$E$27*'02 Cargo Classes'!$M$15</x:f>
        <x:v>0</x:v>
      </x:c>
      <x:c r="R2420" s="22" t="n">
        <x:f>'01 Controls'!$F$27*'02 Cargo Classes'!$N$15</x:f>
        <x:v>0</x:v>
      </x:c>
      <x:c r="S2420" s="22" t="n">
        <x:f>'01 Controls'!$G$27*'02 Cargo Classes'!$O$15</x:f>
        <x:v>0.42</x:v>
      </x:c>
      <x:c r="T2420" s="22" t="n">
        <x:f>'01 Controls'!$H$27*'02 Cargo Classes'!$P$15</x:f>
        <x:v>0.125</x:v>
      </x:c>
      <x:c r="U2420" s="22" t="n">
        <x:f>SUM(Q2420:T2420)</x:f>
        <x:v>0.5449999999999999</x:v>
      </x:c>
      <x:c r="V2420" s="18" t="n">
        <x:f>IF(U2420=0,0,N2420*Q2420/U2420)</x:f>
        <x:v>0</x:v>
      </x:c>
      <x:c r="W2420" s="18" t="n">
        <x:f>IF(U2420=0,0,P2420*Q2420/U2420)</x:f>
        <x:v>0</x:v>
      </x:c>
      <x:c r="X2420" s="18" t="n">
        <x:f>MAX(V2420,W2420*'01 Controls'!$E$12)</x:f>
        <x:v>0</x:v>
      </x:c>
      <x:c r="Y2420" s="18" t="n">
        <x:f>IF(U2420=0,0,N2420*R2420/U2420)</x:f>
        <x:v>0</x:v>
      </x:c>
      <x:c r="Z2420" s="18" t="n">
        <x:f>IF(U2420=0,0,P2420*R2420/U2420)</x:f>
        <x:v>0</x:v>
      </x:c>
      <x:c r="AA2420" s="18" t="n">
        <x:f>MAX(Y2420,Z2420*'01 Controls'!$E$13)</x:f>
        <x:v>0</x:v>
      </x:c>
      <x:c r="AB2420" s="18" t="n">
        <x:f>IF(U2420=0,0,N2420*S2420/U2420)</x:f>
        <x:v>647.3394495412845</x:v>
      </x:c>
      <x:c r="AC2420" s="18" t="n">
        <x:f>IF(U2420=0,0,P2420*S2420/U2420)</x:f>
        <x:v>1898.8623853211009</x:v>
      </x:c>
      <x:c r="AD2420" s="18" t="n">
        <x:f>MAX(AB2420,AC2420*'01 Controls'!$E$14)</x:f>
        <x:v>647.3394495412845</x:v>
      </x:c>
      <x:c r="AE2420" s="18" t="n">
        <x:f>IF(U2420=0,0,N2420*T2420/U2420)</x:f>
        <x:v>192.66055045871562</x:v>
      </x:c>
      <x:c r="AF2420" s="18" t="n">
        <x:f>IF(U2420=0,0,P2420*T2420/U2420)</x:f>
        <x:v>565.1376146788991</x:v>
      </x:c>
      <x:c r="AG2420" s="18" t="n">
        <x:f>MAX(AE2420,AF2420*'01 Controls'!$E$15)</x:f>
        <x:v>192.66055045871562</x:v>
      </x:c>
      <x:c r="AH2420" s="18" t="n">
        <x:f>SUM(V2420,Y2420,AB2420,AE2420)</x:f>
        <x:v>840.0000000000001</x:v>
      </x:c>
      <x:c r="AI2420" s="18" t="n">
        <x:f>N2420-AH2420</x:f>
        <x:v>-1.1368683772161603e-13</x:v>
      </x:c>
      <x:c r="AJ2420" s="18" t="n">
        <x:f>V2420*INDEX('07 Mode Capacity'!$P$6:$P$17,MATCH("AIR-"&amp;I2420,'07 Mode Capacity'!$C$6:$C$17,0))</x:f>
        <x:v>0</x:v>
      </x:c>
      <x:c r="AK2420" s="18" t="n">
        <x:f>Y2420*INDEX('07 Mode Capacity'!$P$6:$P$17,MATCH("OCEAN-"&amp;I2420,'07 Mode Capacity'!$C$6:$C$17,0))</x:f>
        <x:v>0</x:v>
      </x:c>
      <x:c r="AL2420" s="18" t="n">
        <x:f>AB2420*INDEX('07 Mode Capacity'!$P$6:$P$17,MATCH("LAND-"&amp;I2420,'07 Mode Capacity'!$C$6:$C$17,0))</x:f>
        <x:v>462.85432532558326</x:v>
      </x:c>
      <x:c r="AM2420" s="18" t="n">
        <x:f>AE2420*INDEX('07 Mode Capacity'!$P$6:$P$17,MATCH("INLAND-"&amp;I2420,'07 Mode Capacity'!$C$6:$C$17,0))</x:f>
        <x:v>192.66055045871562</x:v>
      </x:c>
      <x:c r="AN2420" s="18" t="n">
        <x:f>SUM(AJ2420:AM2420)</x:f>
        <x:v>655.5148757842989</x:v>
      </x:c>
      <x:c r="AO2420" s="17" t="n">
        <x:f>IF(N2420=0,1,AN2420/N2420)</x:f>
        <x:v>0.7803748521241654</x:v>
      </x:c>
      <x:c r="AP2420" s="11" t="str">
        <x:f>IF(AO2420&gt;='01 Controls'!$E$16,"PASS","FAIL")</x:f>
        <x:v>FAIL</x:v>
      </x:c>
      <x:c r="AQ2420" s="11" t="str">
        <x:v>UNQUANTIFIED</x:v>
      </x:c>
      <x:c r="AR2420" s="11" t="str">
        <x:v>Position-class planning record; serial item and receiver open</x:v>
      </x:c>
      <x:c r="AS2420" s="26"/>
      <x:c r="AT2420" s="26"/>
    </x:row>
    <x:row r="2421">
      <x:c r="C2421" s="11" t="str">
        <x:v>M3-M-IWG-APL-45</x:v>
      </x:c>
      <x:c r="D2421" s="11" t="str">
        <x:v>M3</x:v>
      </x:c>
      <x:c r="E2421" s="11" t="str">
        <x:v>Inland flood</x:v>
      </x:c>
      <x:c r="F2421" s="11" t="str">
        <x:v>M-IWG</x:v>
      </x:c>
      <x:c r="G2421" s="11" t="str">
        <x:v>Inland-waterway group</x:v>
      </x:c>
      <x:c r="H2421" s="11" t="str">
        <x:v>APL-45</x:v>
      </x:c>
      <x:c r="I2421" s="19" t="n">
        <x:v>24</x:v>
      </x:c>
      <x:c r="J2421" s="21" t="n">
        <x:v>8</x:v>
      </x:c>
      <x:c r="K2421" s="18" t="n">
        <x:f>'05 Cargo Register'!K181</x:f>
        <x:v>63</x:v>
      </x:c>
      <x:c r="L2421" s="18" t="n">
        <x:f>'05 Cargo Register'!N181</x:f>
        <x:v>17</x:v>
      </x:c>
      <x:c r="M2421" s="18" t="n">
        <x:f>'05 Cargo Register'!O181</x:f>
        <x:v>127.5</x:v>
      </x:c>
      <x:c r="N2421" s="18" t="n">
        <x:f>J2421*K2421</x:f>
        <x:v>504</x:v>
      </x:c>
      <x:c r="O2421" s="18" t="n">
        <x:f>J2421*L2421</x:f>
        <x:v>136</x:v>
      </x:c>
      <x:c r="P2421" s="18" t="n">
        <x:f>J2421*M2421</x:f>
        <x:v>1020</x:v>
      </x:c>
      <x:c r="Q2421" s="22" t="n">
        <x:f>'01 Controls'!$E$27*'02 Cargo Classes'!$M$6</x:f>
        <x:v>0.15000000000000002</x:v>
      </x:c>
      <x:c r="R2421" s="22" t="n">
        <x:f>'01 Controls'!$F$27*'02 Cargo Classes'!$N$6</x:f>
        <x:v>0</x:v>
      </x:c>
      <x:c r="S2421" s="22" t="n">
        <x:f>'01 Controls'!$G$27*'02 Cargo Classes'!$O$6</x:f>
        <x:v>0.7</x:v>
      </x:c>
      <x:c r="T2421" s="22" t="n">
        <x:f>'01 Controls'!$H$27*'02 Cargo Classes'!$P$6</x:f>
        <x:v>0.075</x:v>
      </x:c>
      <x:c r="U2421" s="22" t="n">
        <x:f>SUM(Q2421:T2421)</x:f>
        <x:v>0.9249999999999999</x:v>
      </x:c>
      <x:c r="V2421" s="18" t="n">
        <x:f>IF(U2421=0,0,N2421*Q2421/U2421)</x:f>
        <x:v>81.72972972972974</x:v>
      </x:c>
      <x:c r="W2421" s="18" t="n">
        <x:f>IF(U2421=0,0,P2421*Q2421/U2421)</x:f>
        <x:v>165.40540540540545</x:v>
      </x:c>
      <x:c r="X2421" s="18" t="n">
        <x:f>MAX(V2421,W2421*'01 Controls'!$E$12)</x:f>
        <x:v>81.72972972972974</x:v>
      </x:c>
      <x:c r="Y2421" s="18" t="n">
        <x:f>IF(U2421=0,0,N2421*R2421/U2421)</x:f>
        <x:v>0</x:v>
      </x:c>
      <x:c r="Z2421" s="18" t="n">
        <x:f>IF(U2421=0,0,P2421*R2421/U2421)</x:f>
        <x:v>0</x:v>
      </x:c>
      <x:c r="AA2421" s="18" t="n">
        <x:f>MAX(Y2421,Z2421*'01 Controls'!$E$13)</x:f>
        <x:v>0</x:v>
      </x:c>
      <x:c r="AB2421" s="18" t="n">
        <x:f>IF(U2421=0,0,N2421*S2421/U2421)</x:f>
        <x:v>381.40540540540536</x:v>
      </x:c>
      <x:c r="AC2421" s="18" t="n">
        <x:f>IF(U2421=0,0,P2421*S2421/U2421)</x:f>
        <x:v>771.891891891892</x:v>
      </x:c>
      <x:c r="AD2421" s="18" t="n">
        <x:f>MAX(AB2421,AC2421*'01 Controls'!$E$14)</x:f>
        <x:v>381.40540540540536</x:v>
      </x:c>
      <x:c r="AE2421" s="18" t="n">
        <x:f>IF(U2421=0,0,N2421*T2421/U2421)</x:f>
        <x:v>40.86486486486486</x:v>
      </x:c>
      <x:c r="AF2421" s="18" t="n">
        <x:f>IF(U2421=0,0,P2421*T2421/U2421)</x:f>
        <x:v>82.70270270270271</x:v>
      </x:c>
      <x:c r="AG2421" s="18" t="n">
        <x:f>MAX(AE2421,AF2421*'01 Controls'!$E$15)</x:f>
        <x:v>40.86486486486486</x:v>
      </x:c>
      <x:c r="AH2421" s="18" t="n">
        <x:f>SUM(V2421,Y2421,AB2421,AE2421)</x:f>
        <x:v>503.99999999999994</x:v>
      </x:c>
      <x:c r="AI2421" s="18" t="n">
        <x:f>N2421-AH2421</x:f>
        <x:v>5.684341886080802e-14</x:v>
      </x:c>
      <x:c r="AJ2421" s="18" t="n">
        <x:f>V2421*INDEX('07 Mode Capacity'!$P$6:$P$17,MATCH("AIR-"&amp;I2421,'07 Mode Capacity'!$C$6:$C$17,0))</x:f>
        <x:v>16.58411192283085</x:v>
      </x:c>
      <x:c r="AK2421" s="18" t="n">
        <x:f>Y2421*INDEX('07 Mode Capacity'!$P$6:$P$17,MATCH("OCEAN-"&amp;I2421,'07 Mode Capacity'!$C$6:$C$17,0))</x:f>
        <x:v>0</x:v>
      </x:c>
      <x:c r="AL2421" s="18" t="n">
        <x:f>AB2421*INDEX('07 Mode Capacity'!$P$6:$P$17,MATCH("LAND-"&amp;I2421,'07 Mode Capacity'!$C$6:$C$17,0))</x:f>
        <x:v>145.88792008133794</x:v>
      </x:c>
      <x:c r="AM2421" s="18" t="n">
        <x:f>AE2421*INDEX('07 Mode Capacity'!$P$6:$P$17,MATCH("INLAND-"&amp;I2421,'07 Mode Capacity'!$C$6:$C$17,0))</x:f>
        <x:v>40.86486486486486</x:v>
      </x:c>
      <x:c r="AN2421" s="18" t="n">
        <x:f>SUM(AJ2421:AM2421)</x:f>
        <x:v>203.33689686903367</x:v>
      </x:c>
      <x:c r="AO2421" s="17" t="n">
        <x:f>IF(N2421=0,1,AN2421/N2421)</x:f>
        <x:v>0.4034462239464954</x:v>
      </x:c>
      <x:c r="AP2421" s="11" t="str">
        <x:f>IF(AO2421&gt;='01 Controls'!$E$16,"PASS","FAIL")</x:f>
        <x:v>FAIL</x:v>
      </x:c>
      <x:c r="AQ2421" s="11" t="str">
        <x:v>UNQUANTIFIED</x:v>
      </x:c>
      <x:c r="AR2421" s="11" t="str">
        <x:v>Position-class planning record; serial item and receiver open</x:v>
      </x:c>
      <x:c r="AS2421" s="26"/>
      <x:c r="AT2421" s="26"/>
    </x:row>
    <x:row r="2422">
      <x:c r="C2422" s="11" t="str">
        <x:v>M3-M-IWG-ISO-18</x:v>
      </x:c>
      <x:c r="D2422" s="11" t="str">
        <x:v>M3</x:v>
      </x:c>
      <x:c r="E2422" s="11" t="str">
        <x:v>Inland flood</x:v>
      </x:c>
      <x:c r="F2422" s="11" t="str">
        <x:v>M-IWG</x:v>
      </x:c>
      <x:c r="G2422" s="11" t="str">
        <x:v>Inland-waterway group</x:v>
      </x:c>
      <x:c r="H2422" s="11" t="str">
        <x:v>ISO-18</x:v>
      </x:c>
      <x:c r="I2422" s="19" t="n">
        <x:v>48</x:v>
      </x:c>
      <x:c r="J2422" s="21" t="n">
        <x:v>8</x:v>
      </x:c>
      <x:c r="K2422" s="18" t="n">
        <x:f>'05 Cargo Register'!K182</x:f>
        <x:v>252</x:v>
      </x:c>
      <x:c r="L2422" s="18" t="n">
        <x:f>'05 Cargo Register'!N182</x:f>
        <x:v>17</x:v>
      </x:c>
      <x:c r="M2422" s="18" t="n">
        <x:f>'05 Cargo Register'!O182</x:f>
        <x:v>448.8</x:v>
      </x:c>
      <x:c r="N2422" s="18" t="n">
        <x:f>J2422*K2422</x:f>
        <x:v>2016</x:v>
      </x:c>
      <x:c r="O2422" s="18" t="n">
        <x:f>J2422*L2422</x:f>
        <x:v>136</x:v>
      </x:c>
      <x:c r="P2422" s="18" t="n">
        <x:f>J2422*M2422</x:f>
        <x:v>3590.4</x:v>
      </x:c>
      <x:c r="Q2422" s="22" t="n">
        <x:f>'01 Controls'!$E$27*'02 Cargo Classes'!$M$7</x:f>
        <x:v>0.010000000000000002</x:v>
      </x:c>
      <x:c r="R2422" s="22" t="n">
        <x:f>'01 Controls'!$F$27*'02 Cargo Classes'!$N$7</x:f>
        <x:v>0</x:v>
      </x:c>
      <x:c r="S2422" s="22" t="n">
        <x:f>'01 Controls'!$G$27*'02 Cargo Classes'!$O$7</x:f>
        <x:v>0.84</x:v>
      </x:c>
      <x:c r="T2422" s="22" t="n">
        <x:f>'01 Controls'!$H$27*'02 Cargo Classes'!$P$7</x:f>
        <x:v>0.2</x:v>
      </x:c>
      <x:c r="U2422" s="22" t="n">
        <x:f>SUM(Q2422:T2422)</x:f>
        <x:v>1.05</x:v>
      </x:c>
      <x:c r="V2422" s="18" t="n">
        <x:f>IF(U2422=0,0,N2422*Q2422/U2422)</x:f>
        <x:v>19.200000000000003</x:v>
      </x:c>
      <x:c r="W2422" s="18" t="n">
        <x:f>IF(U2422=0,0,P2422*Q2422/U2422)</x:f>
        <x:v>34.194285714285726</x:v>
      </x:c>
      <x:c r="X2422" s="18" t="n">
        <x:f>MAX(V2422,W2422*'01 Controls'!$E$12)</x:f>
        <x:v>19.200000000000003</x:v>
      </x:c>
      <x:c r="Y2422" s="18" t="n">
        <x:f>IF(U2422=0,0,N2422*R2422/U2422)</x:f>
        <x:v>0</x:v>
      </x:c>
      <x:c r="Z2422" s="18" t="n">
        <x:f>IF(U2422=0,0,P2422*R2422/U2422)</x:f>
        <x:v>0</x:v>
      </x:c>
      <x:c r="AA2422" s="18" t="n">
        <x:f>MAX(Y2422,Z2422*'01 Controls'!$E$13)</x:f>
        <x:v>0</x:v>
      </x:c>
      <x:c r="AB2422" s="18" t="n">
        <x:f>IF(U2422=0,0,N2422*S2422/U2422)</x:f>
        <x:v>1612.7999999999997</x:v>
      </x:c>
      <x:c r="AC2422" s="18" t="n">
        <x:f>IF(U2422=0,0,P2422*S2422/U2422)</x:f>
        <x:v>2872.32</x:v>
      </x:c>
      <x:c r="AD2422" s="18" t="n">
        <x:f>MAX(AB2422,AC2422*'01 Controls'!$E$14)</x:f>
        <x:v>1612.7999999999997</x:v>
      </x:c>
      <x:c r="AE2422" s="18" t="n">
        <x:f>IF(U2422=0,0,N2422*T2422/U2422)</x:f>
        <x:v>384</x:v>
      </x:c>
      <x:c r="AF2422" s="18" t="n">
        <x:f>IF(U2422=0,0,P2422*T2422/U2422)</x:f>
        <x:v>683.8857142857142</x:v>
      </x:c>
      <x:c r="AG2422" s="18" t="n">
        <x:f>MAX(AE2422,AF2422*'01 Controls'!$E$15)</x:f>
        <x:v>384</x:v>
      </x:c>
      <x:c r="AH2422" s="18" t="n">
        <x:f>SUM(V2422,Y2422,AB2422,AE2422)</x:f>
        <x:v>2015.9999999999998</x:v>
      </x:c>
      <x:c r="AI2422" s="18" t="n">
        <x:f>N2422-AH2422</x:f>
        <x:v>2.2737367544323206e-13</x:v>
      </x:c>
      <x:c r="AJ2422" s="18" t="n">
        <x:f>V2422*INDEX('07 Mode Capacity'!$P$6:$P$17,MATCH("AIR-"&amp;I2422,'07 Mode Capacity'!$C$6:$C$17,0))</x:f>
        <x:v>5.38244463915442</x:v>
      </x:c>
      <x:c r="AK2422" s="18" t="n">
        <x:f>Y2422*INDEX('07 Mode Capacity'!$P$6:$P$17,MATCH("OCEAN-"&amp;I2422,'07 Mode Capacity'!$C$6:$C$17,0))</x:f>
        <x:v>0</x:v>
      </x:c>
      <x:c r="AL2422" s="18" t="n">
        <x:f>AB2422*INDEX('07 Mode Capacity'!$P$6:$P$17,MATCH("LAND-"&amp;I2422,'07 Mode Capacity'!$C$6:$C$17,0))</x:f>
        <x:v>196.83880395306153</x:v>
      </x:c>
      <x:c r="AM2422" s="18" t="n">
        <x:f>AE2422*INDEX('07 Mode Capacity'!$P$6:$P$17,MATCH("INLAND-"&amp;I2422,'07 Mode Capacity'!$C$6:$C$17,0))</x:f>
        <x:v>242.3939973617872</x:v>
      </x:c>
      <x:c r="AN2422" s="18" t="n">
        <x:f>SUM(AJ2422:AM2422)</x:f>
        <x:v>444.61524595400317</x:v>
      </x:c>
      <x:c r="AO2422" s="17" t="n">
        <x:f>IF(N2422=0,1,AN2422/N2422)</x:f>
        <x:v>0.2205432767628984</x:v>
      </x:c>
      <x:c r="AP2422" s="11" t="str">
        <x:f>IF(AO2422&gt;='01 Controls'!$E$16,"PASS","FAIL")</x:f>
        <x:v>FAIL</x:v>
      </x:c>
      <x:c r="AQ2422" s="11" t="str">
        <x:v>UNQUANTIFIED</x:v>
      </x:c>
      <x:c r="AR2422" s="11" t="str">
        <x:v>Position-class planning record; serial item and receiver open</x:v>
      </x:c>
      <x:c r="AS2422" s="26"/>
      <x:c r="AT2422" s="26"/>
    </x:row>
    <x:row r="2423">
      <x:c r="C2423" s="11" t="str">
        <x:v>M3-M-IWG-COL-12</x:v>
      </x:c>
      <x:c r="D2423" s="11" t="str">
        <x:v>M3</x:v>
      </x:c>
      <x:c r="E2423" s="11" t="str">
        <x:v>Inland flood</x:v>
      </x:c>
      <x:c r="F2423" s="11" t="str">
        <x:v>M-IWG</x:v>
      </x:c>
      <x:c r="G2423" s="11" t="str">
        <x:v>Inland-waterway group</x:v>
      </x:c>
      <x:c r="H2423" s="11" t="str">
        <x:v>COL-12</x:v>
      </x:c>
      <x:c r="I2423" s="19" t="n">
        <x:v>24</x:v>
      </x:c>
      <x:c r="J2423" s="21" t="n">
        <x:v>8</x:v>
      </x:c>
      <x:c r="K2423" s="18" t="n">
        <x:f>'05 Cargo Register'!K183</x:f>
        <x:v>42</x:v>
      </x:c>
      <x:c r="L2423" s="18" t="n">
        <x:f>'05 Cargo Register'!N183</x:f>
        <x:v>5</x:v>
      </x:c>
      <x:c r="M2423" s="18" t="n">
        <x:f>'05 Cargo Register'!O183</x:f>
        <x:v>132</x:v>
      </x:c>
      <x:c r="N2423" s="18" t="n">
        <x:f>J2423*K2423</x:f>
        <x:v>336</x:v>
      </x:c>
      <x:c r="O2423" s="18" t="n">
        <x:f>J2423*L2423</x:f>
        <x:v>40</x:v>
      </x:c>
      <x:c r="P2423" s="18" t="n">
        <x:f>J2423*M2423</x:f>
        <x:v>1056</x:v>
      </x:c>
      <x:c r="Q2423" s="22" t="n">
        <x:f>'01 Controls'!$E$27*'02 Cargo Classes'!$M$8</x:f>
        <x:v>0.1</x:v>
      </x:c>
      <x:c r="R2423" s="22" t="n">
        <x:f>'01 Controls'!$F$27*'02 Cargo Classes'!$N$8</x:f>
        <x:v>0</x:v>
      </x:c>
      <x:c r="S2423" s="22" t="n">
        <x:f>'01 Controls'!$G$27*'02 Cargo Classes'!$O$8</x:f>
        <x:v>0.84</x:v>
      </x:c>
      <x:c r="T2423" s="22" t="n">
        <x:f>'01 Controls'!$H$27*'02 Cargo Classes'!$P$8</x:f>
        <x:v>0.05</x:v>
      </x:c>
      <x:c r="U2423" s="22" t="n">
        <x:f>SUM(Q2423:T2423)</x:f>
        <x:v>0.99</x:v>
      </x:c>
      <x:c r="V2423" s="18" t="n">
        <x:f>IF(U2423=0,0,N2423*Q2423/U2423)</x:f>
        <x:v>33.93939393939394</x:v>
      </x:c>
      <x:c r="W2423" s="18" t="n">
        <x:f>IF(U2423=0,0,P2423*Q2423/U2423)</x:f>
        <x:v>106.66666666666667</x:v>
      </x:c>
      <x:c r="X2423" s="18" t="n">
        <x:f>MAX(V2423,W2423*'01 Controls'!$E$12)</x:f>
        <x:v>33.93939393939394</x:v>
      </x:c>
      <x:c r="Y2423" s="18" t="n">
        <x:f>IF(U2423=0,0,N2423*R2423/U2423)</x:f>
        <x:v>0</x:v>
      </x:c>
      <x:c r="Z2423" s="18" t="n">
        <x:f>IF(U2423=0,0,P2423*R2423/U2423)</x:f>
        <x:v>0</x:v>
      </x:c>
      <x:c r="AA2423" s="18" t="n">
        <x:f>MAX(Y2423,Z2423*'01 Controls'!$E$13)</x:f>
        <x:v>0</x:v>
      </x:c>
      <x:c r="AB2423" s="18" t="n">
        <x:f>IF(U2423=0,0,N2423*S2423/U2423)</x:f>
        <x:v>285.0909090909091</x:v>
      </x:c>
      <x:c r="AC2423" s="18" t="n">
        <x:f>IF(U2423=0,0,P2423*S2423/U2423)</x:f>
        <x:v>896</x:v>
      </x:c>
      <x:c r="AD2423" s="18" t="n">
        <x:f>MAX(AB2423,AC2423*'01 Controls'!$E$14)</x:f>
        <x:v>285.0909090909091</x:v>
      </x:c>
      <x:c r="AE2423" s="18" t="n">
        <x:f>IF(U2423=0,0,N2423*T2423/U2423)</x:f>
        <x:v>16.96969696969697</x:v>
      </x:c>
      <x:c r="AF2423" s="18" t="n">
        <x:f>IF(U2423=0,0,P2423*T2423/U2423)</x:f>
        <x:v>53.333333333333336</x:v>
      </x:c>
      <x:c r="AG2423" s="18" t="n">
        <x:f>MAX(AE2423,AF2423*'01 Controls'!$E$15)</x:f>
        <x:v>16.96969696969697</x:v>
      </x:c>
      <x:c r="AH2423" s="18" t="n">
        <x:f>SUM(V2423,Y2423,AB2423,AE2423)</x:f>
        <x:v>336</x:v>
      </x:c>
      <x:c r="AI2423" s="18" t="n">
        <x:f>N2423-AH2423</x:f>
        <x:v>0</x:v>
      </x:c>
      <x:c r="AJ2423" s="18" t="n">
        <x:f>V2423*INDEX('07 Mode Capacity'!$P$6:$P$17,MATCH("AIR-"&amp;I2423,'07 Mode Capacity'!$C$6:$C$17,0))</x:f>
        <x:v>6.886780484228298</x:v>
      </x:c>
      <x:c r="AK2423" s="18" t="n">
        <x:f>Y2423*INDEX('07 Mode Capacity'!$P$6:$P$17,MATCH("OCEAN-"&amp;I2423,'07 Mode Capacity'!$C$6:$C$17,0))</x:f>
        <x:v>0</x:v>
      </x:c>
      <x:c r="AL2423" s="18" t="n">
        <x:f>AB2423*INDEX('07 Mode Capacity'!$P$6:$P$17,MATCH("LAND-"&amp;I2423,'07 Mode Capacity'!$C$6:$C$17,0))</x:f>
        <x:v>109.04753622241425</x:v>
      </x:c>
      <x:c r="AM2423" s="18" t="n">
        <x:f>AE2423*INDEX('07 Mode Capacity'!$P$6:$P$17,MATCH("INLAND-"&amp;I2423,'07 Mode Capacity'!$C$6:$C$17,0))</x:f>
        <x:v>16.96969696969697</x:v>
      </x:c>
      <x:c r="AN2423" s="18" t="n">
        <x:f>SUM(AJ2423:AM2423)</x:f>
        <x:v>132.9040136763395</x:v>
      </x:c>
      <x:c r="AO2423" s="17" t="n">
        <x:f>IF(N2423=0,1,AN2423/N2423)</x:f>
        <x:v>0.3955476597510104</x:v>
      </x:c>
      <x:c r="AP2423" s="11" t="str">
        <x:f>IF(AO2423&gt;='01 Controls'!$E$16,"PASS","FAIL")</x:f>
        <x:v>FAIL</x:v>
      </x:c>
      <x:c r="AQ2423" s="11" t="str">
        <x:v>UNQUANTIFIED</x:v>
      </x:c>
      <x:c r="AR2423" s="11" t="str">
        <x:v>Position-class planning record; serial item and receiver open</x:v>
      </x:c>
      <x:c r="AS2423" s="26"/>
      <x:c r="AT2423" s="26"/>
    </x:row>
    <x:row r="2424">
      <x:c r="C2424" s="11" t="str">
        <x:v>M3-M-IWG-BAT-22</x:v>
      </x:c>
      <x:c r="D2424" s="11" t="str">
        <x:v>M3</x:v>
      </x:c>
      <x:c r="E2424" s="11" t="str">
        <x:v>Inland flood</x:v>
      </x:c>
      <x:c r="F2424" s="11" t="str">
        <x:v>M-IWG</x:v>
      </x:c>
      <x:c r="G2424" s="11" t="str">
        <x:v>Inland-waterway group</x:v>
      </x:c>
      <x:c r="H2424" s="11" t="str">
        <x:v>BAT-22</x:v>
      </x:c>
      <x:c r="I2424" s="19" t="n">
        <x:v>48</x:v>
      </x:c>
      <x:c r="J2424" s="21" t="n">
        <x:v>8</x:v>
      </x:c>
      <x:c r="K2424" s="18" t="n">
        <x:f>'05 Cargo Register'!K184</x:f>
        <x:v>168</x:v>
      </x:c>
      <x:c r="L2424" s="18" t="n">
        <x:f>'05 Cargo Register'!N184</x:f>
        <x:v>10</x:v>
      </x:c>
      <x:c r="M2424" s="18" t="n">
        <x:f>'05 Cargo Register'!O184</x:f>
        <x:v>264</x:v>
      </x:c>
      <x:c r="N2424" s="18" t="n">
        <x:f>J2424*K2424</x:f>
        <x:v>1344</x:v>
      </x:c>
      <x:c r="O2424" s="18" t="n">
        <x:f>J2424*L2424</x:f>
        <x:v>80</x:v>
      </x:c>
      <x:c r="P2424" s="18" t="n">
        <x:f>J2424*M2424</x:f>
        <x:v>2112</x:v>
      </x:c>
      <x:c r="Q2424" s="22" t="n">
        <x:f>'01 Controls'!$E$27*'02 Cargo Classes'!$M$9</x:f>
        <x:v>0</x:v>
      </x:c>
      <x:c r="R2424" s="22" t="n">
        <x:f>'01 Controls'!$F$27*'02 Cargo Classes'!$N$9</x:f>
        <x:v>0</x:v>
      </x:c>
      <x:c r="S2424" s="22" t="n">
        <x:f>'01 Controls'!$G$27*'02 Cargo Classes'!$O$9</x:f>
        <x:v>0.7</x:v>
      </x:c>
      <x:c r="T2424" s="22" t="n">
        <x:f>'01 Controls'!$H$27*'02 Cargo Classes'!$P$9</x:f>
        <x:v>0.125</x:v>
      </x:c>
      <x:c r="U2424" s="22" t="n">
        <x:f>SUM(Q2424:T2424)</x:f>
        <x:v>0.825</x:v>
      </x:c>
      <x:c r="V2424" s="18" t="n">
        <x:f>IF(U2424=0,0,N2424*Q2424/U2424)</x:f>
        <x:v>0</x:v>
      </x:c>
      <x:c r="W2424" s="18" t="n">
        <x:f>IF(U2424=0,0,P2424*Q2424/U2424)</x:f>
        <x:v>0</x:v>
      </x:c>
      <x:c r="X2424" s="18" t="n">
        <x:f>MAX(V2424,W2424*'01 Controls'!$E$12)</x:f>
        <x:v>0</x:v>
      </x:c>
      <x:c r="Y2424" s="18" t="n">
        <x:f>IF(U2424=0,0,N2424*R2424/U2424)</x:f>
        <x:v>0</x:v>
      </x:c>
      <x:c r="Z2424" s="18" t="n">
        <x:f>IF(U2424=0,0,P2424*R2424/U2424)</x:f>
        <x:v>0</x:v>
      </x:c>
      <x:c r="AA2424" s="18" t="n">
        <x:f>MAX(Y2424,Z2424*'01 Controls'!$E$13)</x:f>
        <x:v>0</x:v>
      </x:c>
      <x:c r="AB2424" s="18" t="n">
        <x:f>IF(U2424=0,0,N2424*S2424/U2424)</x:f>
        <x:v>1140.3636363636363</x:v>
      </x:c>
      <x:c r="AC2424" s="18" t="n">
        <x:f>IF(U2424=0,0,P2424*S2424/U2424)</x:f>
        <x:v>1792</x:v>
      </x:c>
      <x:c r="AD2424" s="18" t="n">
        <x:f>MAX(AB2424,AC2424*'01 Controls'!$E$14)</x:f>
        <x:v>1140.3636363636363</x:v>
      </x:c>
      <x:c r="AE2424" s="18" t="n">
        <x:f>IF(U2424=0,0,N2424*T2424/U2424)</x:f>
        <x:v>203.63636363636365</x:v>
      </x:c>
      <x:c r="AF2424" s="18" t="n">
        <x:f>IF(U2424=0,0,P2424*T2424/U2424)</x:f>
        <x:v>320</x:v>
      </x:c>
      <x:c r="AG2424" s="18" t="n">
        <x:f>MAX(AE2424,AF2424*'01 Controls'!$E$15)</x:f>
        <x:v>203.63636363636365</x:v>
      </x:c>
      <x:c r="AH2424" s="18" t="n">
        <x:f>SUM(V2424,Y2424,AB2424,AE2424)</x:f>
        <x:v>1344</x:v>
      </x:c>
      <x:c r="AI2424" s="18" t="n">
        <x:f>N2424-AH2424</x:f>
        <x:v>0</x:v>
      </x:c>
      <x:c r="AJ2424" s="18" t="n">
        <x:f>V2424*INDEX('07 Mode Capacity'!$P$6:$P$17,MATCH("AIR-"&amp;I2424,'07 Mode Capacity'!$C$6:$C$17,0))</x:f>
        <x:v>0</x:v>
      </x:c>
      <x:c r="AK2424" s="18" t="n">
        <x:f>Y2424*INDEX('07 Mode Capacity'!$P$6:$P$17,MATCH("OCEAN-"&amp;I2424,'07 Mode Capacity'!$C$6:$C$17,0))</x:f>
        <x:v>0</x:v>
      </x:c>
      <x:c r="AL2424" s="18" t="n">
        <x:f>AB2424*INDEX('07 Mode Capacity'!$P$6:$P$17,MATCH("LAND-"&amp;I2424,'07 Mode Capacity'!$C$6:$C$17,0))</x:f>
        <x:v>139.17895229004353</x:v>
      </x:c>
      <x:c r="AM2424" s="18" t="n">
        <x:f>AE2424*INDEX('07 Mode Capacity'!$P$6:$P$17,MATCH("INLAND-"&amp;I2424,'07 Mode Capacity'!$C$6:$C$17,0))</x:f>
        <x:v>128.5422713282205</x:v>
      </x:c>
      <x:c r="AN2424" s="18" t="n">
        <x:f>SUM(AJ2424:AM2424)</x:f>
        <x:v>267.72122361826405</x:v>
      </x:c>
      <x:c r="AO2424" s="17" t="n">
        <x:f>IF(N2424=0,1,AN2424/N2424)</x:f>
        <x:v>0.19919733900168457</x:v>
      </x:c>
      <x:c r="AP2424" s="11" t="str">
        <x:f>IF(AO2424&gt;='01 Controls'!$E$16,"PASS","FAIL")</x:f>
        <x:v>FAIL</x:v>
      </x:c>
      <x:c r="AQ2424" s="11" t="str">
        <x:v>UNQUANTIFIED</x:v>
      </x:c>
      <x:c r="AR2424" s="11" t="str">
        <x:v>Position-class planning record; serial item and receiver open</x:v>
      </x:c>
      <x:c r="AS2424" s="26"/>
      <x:c r="AT2424" s="26"/>
    </x:row>
    <x:row r="2425">
      <x:c r="C2425" s="11" t="str">
        <x:v>M3-M-IWG-TNK-20</x:v>
      </x:c>
      <x:c r="D2425" s="11" t="str">
        <x:v>M3</x:v>
      </x:c>
      <x:c r="E2425" s="11" t="str">
        <x:v>Inland flood</x:v>
      </x:c>
      <x:c r="F2425" s="11" t="str">
        <x:v>M-IWG</x:v>
      </x:c>
      <x:c r="G2425" s="11" t="str">
        <x:v>Inland-waterway group</x:v>
      </x:c>
      <x:c r="H2425" s="11" t="str">
        <x:v>TNK-20</x:v>
      </x:c>
      <x:c r="I2425" s="19" t="n">
        <x:v>48</x:v>
      </x:c>
      <x:c r="J2425" s="21" t="n">
        <x:v>8</x:v>
      </x:c>
      <x:c r="K2425" s="18" t="n">
        <x:f>'05 Cargo Register'!K185</x:f>
        <x:v>252</x:v>
      </x:c>
      <x:c r="L2425" s="18" t="n">
        <x:f>'05 Cargo Register'!N185</x:f>
        <x:v>15</x:v>
      </x:c>
      <x:c r="M2425" s="18" t="n">
        <x:f>'05 Cargo Register'!O185</x:f>
        <x:v>318.75</x:v>
      </x:c>
      <x:c r="N2425" s="18" t="n">
        <x:f>J2425*K2425</x:f>
        <x:v>2016</x:v>
      </x:c>
      <x:c r="O2425" s="18" t="n">
        <x:f>J2425*L2425</x:f>
        <x:v>120</x:v>
      </x:c>
      <x:c r="P2425" s="18" t="n">
        <x:f>J2425*M2425</x:f>
        <x:v>2550</x:v>
      </x:c>
      <x:c r="Q2425" s="22" t="n">
        <x:f>'01 Controls'!$E$27*'02 Cargo Classes'!$M$10</x:f>
        <x:v>0</x:v>
      </x:c>
      <x:c r="R2425" s="22" t="n">
        <x:f>'01 Controls'!$F$27*'02 Cargo Classes'!$N$10</x:f>
        <x:v>0</x:v>
      </x:c>
      <x:c r="S2425" s="22" t="n">
        <x:f>'01 Controls'!$G$27*'02 Cargo Classes'!$O$10</x:f>
        <x:v>0.7</x:v>
      </x:c>
      <x:c r="T2425" s="22" t="n">
        <x:f>'01 Controls'!$H$27*'02 Cargo Classes'!$P$10</x:f>
        <x:v>0.25</x:v>
      </x:c>
      <x:c r="U2425" s="22" t="n">
        <x:f>SUM(Q2425:T2425)</x:f>
        <x:v>0.95</x:v>
      </x:c>
      <x:c r="V2425" s="18" t="n">
        <x:f>IF(U2425=0,0,N2425*Q2425/U2425)</x:f>
        <x:v>0</x:v>
      </x:c>
      <x:c r="W2425" s="18" t="n">
        <x:f>IF(U2425=0,0,P2425*Q2425/U2425)</x:f>
        <x:v>0</x:v>
      </x:c>
      <x:c r="X2425" s="18" t="n">
        <x:f>MAX(V2425,W2425*'01 Controls'!$E$12)</x:f>
        <x:v>0</x:v>
      </x:c>
      <x:c r="Y2425" s="18" t="n">
        <x:f>IF(U2425=0,0,N2425*R2425/U2425)</x:f>
        <x:v>0</x:v>
      </x:c>
      <x:c r="Z2425" s="18" t="n">
        <x:f>IF(U2425=0,0,P2425*R2425/U2425)</x:f>
        <x:v>0</x:v>
      </x:c>
      <x:c r="AA2425" s="18" t="n">
        <x:f>MAX(Y2425,Z2425*'01 Controls'!$E$13)</x:f>
        <x:v>0</x:v>
      </x:c>
      <x:c r="AB2425" s="18" t="n">
        <x:f>IF(U2425=0,0,N2425*S2425/U2425)</x:f>
        <x:v>1485.4736842105262</x:v>
      </x:c>
      <x:c r="AC2425" s="18" t="n">
        <x:f>IF(U2425=0,0,P2425*S2425/U2425)</x:f>
        <x:v>1878.9473684210527</x:v>
      </x:c>
      <x:c r="AD2425" s="18" t="n">
        <x:f>MAX(AB2425,AC2425*'01 Controls'!$E$14)</x:f>
        <x:v>1485.4736842105262</x:v>
      </x:c>
      <x:c r="AE2425" s="18" t="n">
        <x:f>IF(U2425=0,0,N2425*T2425/U2425)</x:f>
        <x:v>530.5263157894738</x:v>
      </x:c>
      <x:c r="AF2425" s="18" t="n">
        <x:f>IF(U2425=0,0,P2425*T2425/U2425)</x:f>
        <x:v>671.0526315789474</x:v>
      </x:c>
      <x:c r="AG2425" s="18" t="n">
        <x:f>MAX(AE2425,AF2425*'01 Controls'!$E$15)</x:f>
        <x:v>530.5263157894738</x:v>
      </x:c>
      <x:c r="AH2425" s="18" t="n">
        <x:f>SUM(V2425,Y2425,AB2425,AE2425)</x:f>
        <x:v>2016</x:v>
      </x:c>
      <x:c r="AI2425" s="18" t="n">
        <x:f>N2425-AH2425</x:f>
        <x:v>0</x:v>
      </x:c>
      <x:c r="AJ2425" s="18" t="n">
        <x:f>V2425*INDEX('07 Mode Capacity'!$P$6:$P$17,MATCH("AIR-"&amp;I2425,'07 Mode Capacity'!$C$6:$C$17,0))</x:f>
        <x:v>0</x:v>
      </x:c>
      <x:c r="AK2425" s="18" t="n">
        <x:f>Y2425*INDEX('07 Mode Capacity'!$P$6:$P$17,MATCH("OCEAN-"&amp;I2425,'07 Mode Capacity'!$C$6:$C$17,0))</x:f>
        <x:v>0</x:v>
      </x:c>
      <x:c r="AL2425" s="18" t="n">
        <x:f>AB2425*INDEX('07 Mode Capacity'!$P$6:$P$17,MATCH("LAND-"&amp;I2425,'07 Mode Capacity'!$C$6:$C$17,0))</x:f>
        <x:v>181.29889837781985</x:v>
      </x:c>
      <x:c r="AM2425" s="18" t="n">
        <x:f>AE2425*INDEX('07 Mode Capacity'!$P$6:$P$17,MATCH("INLAND-"&amp;I2425,'07 Mode Capacity'!$C$6:$C$17,0))</x:f>
        <x:v>334.88644372352184</x:v>
      </x:c>
      <x:c r="AN2425" s="18" t="n">
        <x:f>SUM(AJ2425:AM2425)</x:f>
        <x:v>516.1853421013417</x:v>
      </x:c>
      <x:c r="AO2425" s="17" t="n">
        <x:f>IF(N2425=0,1,AN2425/N2425)</x:f>
        <x:v>0.25604431651852266</x:v>
      </x:c>
      <x:c r="AP2425" s="11" t="str">
        <x:f>IF(AO2425&gt;='01 Controls'!$E$16,"PASS","FAIL")</x:f>
        <x:v>FAIL</x:v>
      </x:c>
      <x:c r="AQ2425" s="11" t="str">
        <x:v>UNQUANTIFIED</x:v>
      </x:c>
      <x:c r="AR2425" s="11" t="str">
        <x:v>Position-class planning record; serial item and receiver open</x:v>
      </x:c>
      <x:c r="AS2425" s="26"/>
      <x:c r="AT2425" s="26"/>
    </x:row>
    <x:row r="2426">
      <x:c r="C2426" s="11" t="str">
        <x:v>M3-M-IWG-FLR-24</x:v>
      </x:c>
      <x:c r="D2426" s="11" t="str">
        <x:v>M3</x:v>
      </x:c>
      <x:c r="E2426" s="11" t="str">
        <x:v>Inland flood</x:v>
      </x:c>
      <x:c r="F2426" s="11" t="str">
        <x:v>M-IWG</x:v>
      </x:c>
      <x:c r="G2426" s="11" t="str">
        <x:v>Inland-waterway group</x:v>
      </x:c>
      <x:c r="H2426" s="11" t="str">
        <x:v>FLR-24</x:v>
      </x:c>
      <x:c r="I2426" s="19" t="n">
        <x:v>48</x:v>
      </x:c>
      <x:c r="J2426" s="21" t="n">
        <x:v>8</x:v>
      </x:c>
      <x:c r="K2426" s="18" t="n">
        <x:f>'05 Cargo Register'!K186</x:f>
        <x:v>315</x:v>
      </x:c>
      <x:c r="L2426" s="18" t="n">
        <x:f>'05 Cargo Register'!N186</x:f>
        <x:v>16</x:v>
      </x:c>
      <x:c r="M2426" s="18" t="n">
        <x:f>'05 Cargo Register'!O186</x:f>
        <x:v>512</x:v>
      </x:c>
      <x:c r="N2426" s="18" t="n">
        <x:f>J2426*K2426</x:f>
        <x:v>2520</x:v>
      </x:c>
      <x:c r="O2426" s="18" t="n">
        <x:f>J2426*L2426</x:f>
        <x:v>128</x:v>
      </x:c>
      <x:c r="P2426" s="18" t="n">
        <x:f>J2426*M2426</x:f>
        <x:v>4096</x:v>
      </x:c>
      <x:c r="Q2426" s="22" t="n">
        <x:f>'01 Controls'!$E$27*'02 Cargo Classes'!$M$11</x:f>
        <x:v>0</x:v>
      </x:c>
      <x:c r="R2426" s="22" t="n">
        <x:f>'01 Controls'!$F$27*'02 Cargo Classes'!$N$11</x:f>
        <x:v>0</x:v>
      </x:c>
      <x:c r="S2426" s="22" t="n">
        <x:f>'01 Controls'!$G$27*'02 Cargo Classes'!$O$11</x:f>
        <x:v>0.7</x:v>
      </x:c>
      <x:c r="T2426" s="22" t="n">
        <x:f>'01 Controls'!$H$27*'02 Cargo Classes'!$P$11</x:f>
        <x:v>0.2</x:v>
      </x:c>
      <x:c r="U2426" s="22" t="n">
        <x:f>SUM(Q2426:T2426)</x:f>
        <x:v>0.8999999999999999</x:v>
      </x:c>
      <x:c r="V2426" s="18" t="n">
        <x:f>IF(U2426=0,0,N2426*Q2426/U2426)</x:f>
        <x:v>0</x:v>
      </x:c>
      <x:c r="W2426" s="18" t="n">
        <x:f>IF(U2426=0,0,P2426*Q2426/U2426)</x:f>
        <x:v>0</x:v>
      </x:c>
      <x:c r="X2426" s="18" t="n">
        <x:f>MAX(V2426,W2426*'01 Controls'!$E$12)</x:f>
        <x:v>0</x:v>
      </x:c>
      <x:c r="Y2426" s="18" t="n">
        <x:f>IF(U2426=0,0,N2426*R2426/U2426)</x:f>
        <x:v>0</x:v>
      </x:c>
      <x:c r="Z2426" s="18" t="n">
        <x:f>IF(U2426=0,0,P2426*R2426/U2426)</x:f>
        <x:v>0</x:v>
      </x:c>
      <x:c r="AA2426" s="18" t="n">
        <x:f>MAX(Y2426,Z2426*'01 Controls'!$E$13)</x:f>
        <x:v>0</x:v>
      </x:c>
      <x:c r="AB2426" s="18" t="n">
        <x:f>IF(U2426=0,0,N2426*S2426/U2426)</x:f>
        <x:v>1960.0000000000002</x:v>
      </x:c>
      <x:c r="AC2426" s="18" t="n">
        <x:f>IF(U2426=0,0,P2426*S2426/U2426)</x:f>
        <x:v>3185.777777777778</x:v>
      </x:c>
      <x:c r="AD2426" s="18" t="n">
        <x:f>MAX(AB2426,AC2426*'01 Controls'!$E$14)</x:f>
        <x:v>1960.0000000000002</x:v>
      </x:c>
      <x:c r="AE2426" s="18" t="n">
        <x:f>IF(U2426=0,0,N2426*T2426/U2426)</x:f>
        <x:v>560</x:v>
      </x:c>
      <x:c r="AF2426" s="18" t="n">
        <x:f>IF(U2426=0,0,P2426*T2426/U2426)</x:f>
        <x:v>910.2222222222224</x:v>
      </x:c>
      <x:c r="AG2426" s="18" t="n">
        <x:f>MAX(AE2426,AF2426*'01 Controls'!$E$15)</x:f>
        <x:v>560</x:v>
      </x:c>
      <x:c r="AH2426" s="18" t="n">
        <x:f>SUM(V2426,Y2426,AB2426,AE2426)</x:f>
        <x:v>2520</x:v>
      </x:c>
      <x:c r="AI2426" s="18" t="n">
        <x:f>N2426-AH2426</x:f>
        <x:v>0</x:v>
      </x:c>
      <x:c r="AJ2426" s="18" t="n">
        <x:f>V2426*INDEX('07 Mode Capacity'!$P$6:$P$17,MATCH("AIR-"&amp;I2426,'07 Mode Capacity'!$C$6:$C$17,0))</x:f>
        <x:v>0</x:v>
      </x:c>
      <x:c r="AK2426" s="18" t="n">
        <x:f>Y2426*INDEX('07 Mode Capacity'!$P$6:$P$17,MATCH("OCEAN-"&amp;I2426,'07 Mode Capacity'!$C$6:$C$17,0))</x:f>
        <x:v>0</x:v>
      </x:c>
      <x:c r="AL2426" s="18" t="n">
        <x:f>AB2426*INDEX('07 Mode Capacity'!$P$6:$P$17,MATCH("LAND-"&amp;I2426,'07 Mode Capacity'!$C$6:$C$17,0))</x:f>
        <x:v>239.21382424851234</x:v>
      </x:c>
      <x:c r="AM2426" s="18" t="n">
        <x:f>AE2426*INDEX('07 Mode Capacity'!$P$6:$P$17,MATCH("INLAND-"&amp;I2426,'07 Mode Capacity'!$C$6:$C$17,0))</x:f>
        <x:v>353.4912461526063</x:v>
      </x:c>
      <x:c r="AN2426" s="18" t="n">
        <x:f>SUM(AJ2426:AM2426)</x:f>
        <x:v>592.7050704011186</x:v>
      </x:c>
      <x:c r="AO2426" s="17" t="n">
        <x:f>IF(N2426=0,1,AN2426/N2426)</x:f>
        <x:v>0.23520042476234868</x:v>
      </x:c>
      <x:c r="AP2426" s="11" t="str">
        <x:f>IF(AO2426&gt;='01 Controls'!$E$16,"PASS","FAIL")</x:f>
        <x:v>FAIL</x:v>
      </x:c>
      <x:c r="AQ2426" s="11" t="str">
        <x:v>UNQUANTIFIED</x:v>
      </x:c>
      <x:c r="AR2426" s="11" t="str">
        <x:v>Position-class planning record; serial item and receiver open</x:v>
      </x:c>
      <x:c r="AS2426" s="26"/>
      <x:c r="AT2426" s="26"/>
    </x:row>
    <x:row r="2427">
      <x:c r="C2427" s="11" t="str">
        <x:v>M3-M-IWG-ROL-30</x:v>
      </x:c>
      <x:c r="D2427" s="11" t="str">
        <x:v>M3</x:v>
      </x:c>
      <x:c r="E2427" s="11" t="str">
        <x:v>Inland flood</x:v>
      </x:c>
      <x:c r="F2427" s="11" t="str">
        <x:v>M-IWG</x:v>
      </x:c>
      <x:c r="G2427" s="11" t="str">
        <x:v>Inland-waterway group</x:v>
      </x:c>
      <x:c r="H2427" s="11" t="str">
        <x:v>ROL-30</x:v>
      </x:c>
      <x:c r="I2427" s="19" t="n">
        <x:v>48</x:v>
      </x:c>
      <x:c r="J2427" s="21" t="n">
        <x:v>8</x:v>
      </x:c>
      <x:c r="K2427" s="18" t="n">
        <x:f>'05 Cargo Register'!K187</x:f>
        <x:v>315</x:v>
      </x:c>
      <x:c r="L2427" s="18" t="n">
        <x:f>'05 Cargo Register'!N187</x:f>
        <x:v>14</x:v>
      </x:c>
      <x:c r="M2427" s="18" t="n">
        <x:f>'05 Cargo Register'!O187</x:f>
        <x:v>892.5</x:v>
      </x:c>
      <x:c r="N2427" s="18" t="n">
        <x:f>J2427*K2427</x:f>
        <x:v>2520</x:v>
      </x:c>
      <x:c r="O2427" s="18" t="n">
        <x:f>J2427*L2427</x:f>
        <x:v>112</x:v>
      </x:c>
      <x:c r="P2427" s="18" t="n">
        <x:f>J2427*M2427</x:f>
        <x:v>7140</x:v>
      </x:c>
      <x:c r="Q2427" s="22" t="n">
        <x:f>'01 Controls'!$E$27*'02 Cargo Classes'!$M$12</x:f>
        <x:v>0</x:v>
      </x:c>
      <x:c r="R2427" s="22" t="n">
        <x:f>'01 Controls'!$F$27*'02 Cargo Classes'!$N$12</x:f>
        <x:v>0</x:v>
      </x:c>
      <x:c r="S2427" s="22" t="n">
        <x:f>'01 Controls'!$G$27*'02 Cargo Classes'!$O$12</x:f>
        <x:v>1.0499999999999998</x:v>
      </x:c>
      <x:c r="T2427" s="22" t="n">
        <x:f>'01 Controls'!$H$27*'02 Cargo Classes'!$P$12</x:f>
        <x:v>0.15</x:v>
      </x:c>
      <x:c r="U2427" s="22" t="n">
        <x:f>SUM(Q2427:T2427)</x:f>
        <x:v>1.1999999999999997</x:v>
      </x:c>
      <x:c r="V2427" s="18" t="n">
        <x:f>IF(U2427=0,0,N2427*Q2427/U2427)</x:f>
        <x:v>0</x:v>
      </x:c>
      <x:c r="W2427" s="18" t="n">
        <x:f>IF(U2427=0,0,P2427*Q2427/U2427)</x:f>
        <x:v>0</x:v>
      </x:c>
      <x:c r="X2427" s="18" t="n">
        <x:f>MAX(V2427,W2427*'01 Controls'!$E$12)</x:f>
        <x:v>0</x:v>
      </x:c>
      <x:c r="Y2427" s="18" t="n">
        <x:f>IF(U2427=0,0,N2427*R2427/U2427)</x:f>
        <x:v>0</x:v>
      </x:c>
      <x:c r="Z2427" s="18" t="n">
        <x:f>IF(U2427=0,0,P2427*R2427/U2427)</x:f>
        <x:v>0</x:v>
      </x:c>
      <x:c r="AA2427" s="18" t="n">
        <x:f>MAX(Y2427,Z2427*'01 Controls'!$E$13)</x:f>
        <x:v>0</x:v>
      </x:c>
      <x:c r="AB2427" s="18" t="n">
        <x:f>IF(U2427=0,0,N2427*S2427/U2427)</x:f>
        <x:v>2205</x:v>
      </x:c>
      <x:c r="AC2427" s="18" t="n">
        <x:f>IF(U2427=0,0,P2427*S2427/U2427)</x:f>
        <x:v>6247.500000000001</x:v>
      </x:c>
      <x:c r="AD2427" s="18" t="n">
        <x:f>MAX(AB2427,AC2427*'01 Controls'!$E$14)</x:f>
        <x:v>2205</x:v>
      </x:c>
      <x:c r="AE2427" s="18" t="n">
        <x:f>IF(U2427=0,0,N2427*T2427/U2427)</x:f>
        <x:v>315.00000000000006</x:v>
      </x:c>
      <x:c r="AF2427" s="18" t="n">
        <x:f>IF(U2427=0,0,P2427*T2427/U2427)</x:f>
        <x:v>892.5000000000002</x:v>
      </x:c>
      <x:c r="AG2427" s="18" t="n">
        <x:f>MAX(AE2427,AF2427*'01 Controls'!$E$15)</x:f>
        <x:v>315.00000000000006</x:v>
      </x:c>
      <x:c r="AH2427" s="18" t="n">
        <x:f>SUM(V2427,Y2427,AB2427,AE2427)</x:f>
        <x:v>2520</x:v>
      </x:c>
      <x:c r="AI2427" s="18" t="n">
        <x:f>N2427-AH2427</x:f>
        <x:v>0</x:v>
      </x:c>
      <x:c r="AJ2427" s="18" t="n">
        <x:f>V2427*INDEX('07 Mode Capacity'!$P$6:$P$17,MATCH("AIR-"&amp;I2427,'07 Mode Capacity'!$C$6:$C$17,0))</x:f>
        <x:v>0</x:v>
      </x:c>
      <x:c r="AK2427" s="18" t="n">
        <x:f>Y2427*INDEX('07 Mode Capacity'!$P$6:$P$17,MATCH("OCEAN-"&amp;I2427,'07 Mode Capacity'!$C$6:$C$17,0))</x:f>
        <x:v>0</x:v>
      </x:c>
      <x:c r="AL2427" s="18" t="n">
        <x:f>AB2427*INDEX('07 Mode Capacity'!$P$6:$P$17,MATCH("LAND-"&amp;I2427,'07 Mode Capacity'!$C$6:$C$17,0))</x:f>
        <x:v>269.1155522795764</x:v>
      </x:c>
      <x:c r="AM2427" s="18" t="n">
        <x:f>AE2427*INDEX('07 Mode Capacity'!$P$6:$P$17,MATCH("INLAND-"&amp;I2427,'07 Mode Capacity'!$C$6:$C$17,0))</x:f>
        <x:v>198.8388259608411</x:v>
      </x:c>
      <x:c r="AN2427" s="18" t="n">
        <x:f>SUM(AJ2427:AM2427)</x:f>
        <x:v>467.95437824041744</x:v>
      </x:c>
      <x:c r="AO2427" s="17" t="n">
        <x:f>IF(N2427=0,1,AN2427/N2427)</x:f>
        <x:v>0.1856961818414355</x:v>
      </x:c>
      <x:c r="AP2427" s="11" t="str">
        <x:f>IF(AO2427&gt;='01 Controls'!$E$16,"PASS","FAIL")</x:f>
        <x:v>FAIL</x:v>
      </x:c>
      <x:c r="AQ2427" s="11" t="str">
        <x:v>UNQUANTIFIED</x:v>
      </x:c>
      <x:c r="AR2427" s="11" t="str">
        <x:v>Position-class planning record; serial item and receiver open</x:v>
      </x:c>
      <x:c r="AS2427" s="26"/>
      <x:c r="AT2427" s="26"/>
    </x:row>
    <x:row r="2428">
      <x:c r="C2428" s="11" t="str">
        <x:v>M3-M-IWG-LIN-18</x:v>
      </x:c>
      <x:c r="D2428" s="11" t="str">
        <x:v>M3</x:v>
      </x:c>
      <x:c r="E2428" s="11" t="str">
        <x:v>Inland flood</x:v>
      </x:c>
      <x:c r="F2428" s="11" t="str">
        <x:v>M-IWG</x:v>
      </x:c>
      <x:c r="G2428" s="11" t="str">
        <x:v>Inland-waterway group</x:v>
      </x:c>
      <x:c r="H2428" s="11" t="str">
        <x:v>LIN-18</x:v>
      </x:c>
      <x:c r="I2428" s="19" t="n">
        <x:v>72</x:v>
      </x:c>
      <x:c r="J2428" s="21" t="n">
        <x:v>8</x:v>
      </x:c>
      <x:c r="K2428" s="18" t="n">
        <x:f>'05 Cargo Register'!K188</x:f>
        <x:v>168</x:v>
      </x:c>
      <x:c r="L2428" s="18" t="n">
        <x:f>'05 Cargo Register'!N188</x:f>
        <x:v>12</x:v>
      </x:c>
      <x:c r="M2428" s="18" t="n">
        <x:f>'05 Cargo Register'!O188</x:f>
        <x:v>528</x:v>
      </x:c>
      <x:c r="N2428" s="18" t="n">
        <x:f>J2428*K2428</x:f>
        <x:v>1344</x:v>
      </x:c>
      <x:c r="O2428" s="18" t="n">
        <x:f>J2428*L2428</x:f>
        <x:v>96</x:v>
      </x:c>
      <x:c r="P2428" s="18" t="n">
        <x:f>J2428*M2428</x:f>
        <x:v>4224</x:v>
      </x:c>
      <x:c r="Q2428" s="22" t="n">
        <x:f>'01 Controls'!$E$27*'02 Cargo Classes'!$M$13</x:f>
        <x:v>0</x:v>
      </x:c>
      <x:c r="R2428" s="22" t="n">
        <x:f>'01 Controls'!$F$27*'02 Cargo Classes'!$N$13</x:f>
        <x:v>0</x:v>
      </x:c>
      <x:c r="S2428" s="22" t="n">
        <x:f>'01 Controls'!$G$27*'02 Cargo Classes'!$O$13</x:f>
        <x:v>0.7</x:v>
      </x:c>
      <x:c r="T2428" s="22" t="n">
        <x:f>'01 Controls'!$H$27*'02 Cargo Classes'!$P$13</x:f>
        <x:v>0.25</x:v>
      </x:c>
      <x:c r="U2428" s="22" t="n">
        <x:f>SUM(Q2428:T2428)</x:f>
        <x:v>0.95</x:v>
      </x:c>
      <x:c r="V2428" s="18" t="n">
        <x:f>IF(U2428=0,0,N2428*Q2428/U2428)</x:f>
        <x:v>0</x:v>
      </x:c>
      <x:c r="W2428" s="18" t="n">
        <x:f>IF(U2428=0,0,P2428*Q2428/U2428)</x:f>
        <x:v>0</x:v>
      </x:c>
      <x:c r="X2428" s="18" t="n">
        <x:f>MAX(V2428,W2428*'01 Controls'!$E$12)</x:f>
        <x:v>0</x:v>
      </x:c>
      <x:c r="Y2428" s="18" t="n">
        <x:f>IF(U2428=0,0,N2428*R2428/U2428)</x:f>
        <x:v>0</x:v>
      </x:c>
      <x:c r="Z2428" s="18" t="n">
        <x:f>IF(U2428=0,0,P2428*R2428/U2428)</x:f>
        <x:v>0</x:v>
      </x:c>
      <x:c r="AA2428" s="18" t="n">
        <x:f>MAX(Y2428,Z2428*'01 Controls'!$E$13)</x:f>
        <x:v>0</x:v>
      </x:c>
      <x:c r="AB2428" s="18" t="n">
        <x:f>IF(U2428=0,0,N2428*S2428/U2428)</x:f>
        <x:v>990.3157894736842</x:v>
      </x:c>
      <x:c r="AC2428" s="18" t="n">
        <x:f>IF(U2428=0,0,P2428*S2428/U2428)</x:f>
        <x:v>3112.4210526315787</x:v>
      </x:c>
      <x:c r="AD2428" s="18" t="n">
        <x:f>MAX(AB2428,AC2428*'01 Controls'!$E$14)</x:f>
        <x:v>990.3157894736842</x:v>
      </x:c>
      <x:c r="AE2428" s="18" t="n">
        <x:f>IF(U2428=0,0,N2428*T2428/U2428)</x:f>
        <x:v>353.6842105263158</x:v>
      </x:c>
      <x:c r="AF2428" s="18" t="n">
        <x:f>IF(U2428=0,0,P2428*T2428/U2428)</x:f>
        <x:v>1111.578947368421</x:v>
      </x:c>
      <x:c r="AG2428" s="18" t="n">
        <x:f>MAX(AE2428,AF2428*'01 Controls'!$E$15)</x:f>
        <x:v>353.6842105263158</x:v>
      </x:c>
      <x:c r="AH2428" s="18" t="n">
        <x:f>SUM(V2428,Y2428,AB2428,AE2428)</x:f>
        <x:v>1344</x:v>
      </x:c>
      <x:c r="AI2428" s="18" t="n">
        <x:f>N2428-AH2428</x:f>
        <x:v>0</x:v>
      </x:c>
      <x:c r="AJ2428" s="18" t="n">
        <x:f>V2428*INDEX('07 Mode Capacity'!$P$6:$P$17,MATCH("AIR-"&amp;I2428,'07 Mode Capacity'!$C$6:$C$17,0))</x:f>
        <x:v>0</x:v>
      </x:c>
      <x:c r="AK2428" s="18" t="n">
        <x:f>Y2428*INDEX('07 Mode Capacity'!$P$6:$P$17,MATCH("OCEAN-"&amp;I2428,'07 Mode Capacity'!$C$6:$C$17,0))</x:f>
        <x:v>0</x:v>
      </x:c>
      <x:c r="AL2428" s="18" t="n">
        <x:f>AB2428*INDEX('07 Mode Capacity'!$P$6:$P$17,MATCH("LAND-"&amp;I2428,'07 Mode Capacity'!$C$6:$C$17,0))</x:f>
        <x:v>708.0859152349273</x:v>
      </x:c>
      <x:c r="AM2428" s="18" t="n">
        <x:f>AE2428*INDEX('07 Mode Capacity'!$P$6:$P$17,MATCH("INLAND-"&amp;I2428,'07 Mode Capacity'!$C$6:$C$17,0))</x:f>
        <x:v>353.6842105263158</x:v>
      </x:c>
      <x:c r="AN2428" s="18" t="n">
        <x:f>SUM(AJ2428:AM2428)</x:f>
        <x:v>1061.770125761243</x:v>
      </x:c>
      <x:c r="AO2428" s="17" t="n">
        <x:f>IF(N2428=0,1,AN2428/N2428)</x:f>
        <x:v>0.7900075340485438</x:v>
      </x:c>
      <x:c r="AP2428" s="11" t="str">
        <x:f>IF(AO2428&gt;='01 Controls'!$E$16,"PASS","FAIL")</x:f>
        <x:v>FAIL</x:v>
      </x:c>
      <x:c r="AQ2428" s="11" t="str">
        <x:v>UNQUANTIFIED</x:v>
      </x:c>
      <x:c r="AR2428" s="11" t="str">
        <x:v>Position-class planning record; serial item and receiver open</x:v>
      </x:c>
      <x:c r="AS2428" s="26"/>
      <x:c r="AT2428" s="26"/>
    </x:row>
    <x:row r="2429">
      <x:c r="C2429" s="11" t="str">
        <x:v>M3-M-IWG-BLK-08</x:v>
      </x:c>
      <x:c r="D2429" s="11" t="str">
        <x:v>M3</x:v>
      </x:c>
      <x:c r="E2429" s="11" t="str">
        <x:v>Inland flood</x:v>
      </x:c>
      <x:c r="F2429" s="11" t="str">
        <x:v>M-IWG</x:v>
      </x:c>
      <x:c r="G2429" s="11" t="str">
        <x:v>Inland-waterway group</x:v>
      </x:c>
      <x:c r="H2429" s="11" t="str">
        <x:v>BLK-08</x:v>
      </x:c>
      <x:c r="I2429" s="19" t="n">
        <x:v>48</x:v>
      </x:c>
      <x:c r="J2429" s="21" t="n">
        <x:v>8</x:v>
      </x:c>
      <x:c r="K2429" s="18" t="n">
        <x:f>'05 Cargo Register'!K189</x:f>
        <x:v>105</x:v>
      </x:c>
      <x:c r="L2429" s="18" t="n">
        <x:f>'05 Cargo Register'!N189</x:f>
        <x:v>17</x:v>
      </x:c>
      <x:c r="M2429" s="18" t="n">
        <x:f>'05 Cargo Register'!O189</x:f>
        <x:v>867</x:v>
      </x:c>
      <x:c r="N2429" s="18" t="n">
        <x:f>J2429*K2429</x:f>
        <x:v>840</x:v>
      </x:c>
      <x:c r="O2429" s="18" t="n">
        <x:f>J2429*L2429</x:f>
        <x:v>136</x:v>
      </x:c>
      <x:c r="P2429" s="18" t="n">
        <x:f>J2429*M2429</x:f>
        <x:v>6936</x:v>
      </x:c>
      <x:c r="Q2429" s="22" t="n">
        <x:f>'01 Controls'!$E$27*'02 Cargo Classes'!$M$14</x:f>
        <x:v>0.05</x:v>
      </x:c>
      <x:c r="R2429" s="22" t="n">
        <x:f>'01 Controls'!$F$27*'02 Cargo Classes'!$N$14</x:f>
        <x:v>0</x:v>
      </x:c>
      <x:c r="S2429" s="22" t="n">
        <x:f>'01 Controls'!$G$27*'02 Cargo Classes'!$O$14</x:f>
        <x:v>0.7</x:v>
      </x:c>
      <x:c r="T2429" s="22" t="n">
        <x:f>'01 Controls'!$H$27*'02 Cargo Classes'!$P$14</x:f>
        <x:v>0.125</x:v>
      </x:c>
      <x:c r="U2429" s="22" t="n">
        <x:f>SUM(Q2429:T2429)</x:f>
        <x:v>0.875</x:v>
      </x:c>
      <x:c r="V2429" s="18" t="n">
        <x:f>IF(U2429=0,0,N2429*Q2429/U2429)</x:f>
        <x:v>48</x:v>
      </x:c>
      <x:c r="W2429" s="18" t="n">
        <x:f>IF(U2429=0,0,P2429*Q2429/U2429)</x:f>
        <x:v>396.34285714285716</x:v>
      </x:c>
      <x:c r="X2429" s="18" t="n">
        <x:f>MAX(V2429,W2429*'01 Controls'!$E$12)</x:f>
        <x:v>99.08571428571429</x:v>
      </x:c>
      <x:c r="Y2429" s="18" t="n">
        <x:f>IF(U2429=0,0,N2429*R2429/U2429)</x:f>
        <x:v>0</x:v>
      </x:c>
      <x:c r="Z2429" s="18" t="n">
        <x:f>IF(U2429=0,0,P2429*R2429/U2429)</x:f>
        <x:v>0</x:v>
      </x:c>
      <x:c r="AA2429" s="18" t="n">
        <x:f>MAX(Y2429,Z2429*'01 Controls'!$E$13)</x:f>
        <x:v>0</x:v>
      </x:c>
      <x:c r="AB2429" s="18" t="n">
        <x:f>IF(U2429=0,0,N2429*S2429/U2429)</x:f>
        <x:v>672</x:v>
      </x:c>
      <x:c r="AC2429" s="18" t="n">
        <x:f>IF(U2429=0,0,P2429*S2429/U2429)</x:f>
        <x:v>5548.8</x:v>
      </x:c>
      <x:c r="AD2429" s="18" t="n">
        <x:f>MAX(AB2429,AC2429*'01 Controls'!$E$14)</x:f>
        <x:v>1109.76</x:v>
      </x:c>
      <x:c r="AE2429" s="18" t="n">
        <x:f>IF(U2429=0,0,N2429*T2429/U2429)</x:f>
        <x:v>120</x:v>
      </x:c>
      <x:c r="AF2429" s="18" t="n">
        <x:f>IF(U2429=0,0,P2429*T2429/U2429)</x:f>
        <x:v>990.8571428571429</x:v>
      </x:c>
      <x:c r="AG2429" s="18" t="n">
        <x:f>MAX(AE2429,AF2429*'01 Controls'!$E$15)</x:f>
        <x:v>178.3542857142857</x:v>
      </x:c>
      <x:c r="AH2429" s="18" t="n">
        <x:f>SUM(V2429,Y2429,AB2429,AE2429)</x:f>
        <x:v>840</x:v>
      </x:c>
      <x:c r="AI2429" s="18" t="n">
        <x:f>N2429-AH2429</x:f>
        <x:v>0</x:v>
      </x:c>
      <x:c r="AJ2429" s="18" t="n">
        <x:f>V2429*INDEX('07 Mode Capacity'!$P$6:$P$17,MATCH("AIR-"&amp;I2429,'07 Mode Capacity'!$C$6:$C$17,0))</x:f>
        <x:v>13.456111597886046</x:v>
      </x:c>
      <x:c r="AK2429" s="18" t="n">
        <x:f>Y2429*INDEX('07 Mode Capacity'!$P$6:$P$17,MATCH("OCEAN-"&amp;I2429,'07 Mode Capacity'!$C$6:$C$17,0))</x:f>
        <x:v>0</x:v>
      </x:c>
      <x:c r="AL2429" s="18" t="n">
        <x:f>AB2429*INDEX('07 Mode Capacity'!$P$6:$P$17,MATCH("LAND-"&amp;I2429,'07 Mode Capacity'!$C$6:$C$17,0))</x:f>
        <x:v>82.01616831377565</x:v>
      </x:c>
      <x:c r="AM2429" s="18" t="n">
        <x:f>AE2429*INDEX('07 Mode Capacity'!$P$6:$P$17,MATCH("INLAND-"&amp;I2429,'07 Mode Capacity'!$C$6:$C$17,0))</x:f>
        <x:v>75.7481241755585</x:v>
      </x:c>
      <x:c r="AN2429" s="18" t="n">
        <x:f>SUM(AJ2429:AM2429)</x:f>
        <x:v>171.2204040872202</x:v>
      </x:c>
      <x:c r="AO2429" s="17" t="n">
        <x:f>IF(N2429=0,1,AN2429/N2429)</x:f>
        <x:v>0.20383381438954787</x:v>
      </x:c>
      <x:c r="AP2429" s="11" t="str">
        <x:f>IF(AO2429&gt;='01 Controls'!$E$16,"PASS","FAIL")</x:f>
        <x:v>FAIL</x:v>
      </x:c>
      <x:c r="AQ2429" s="11" t="str">
        <x:v>UNQUANTIFIED</x:v>
      </x:c>
      <x:c r="AR2429" s="11" t="str">
        <x:v>Position-class planning record; serial item and receiver open</x:v>
      </x:c>
      <x:c r="AS2429" s="26"/>
      <x:c r="AT2429" s="26"/>
    </x:row>
    <x:row r="2430">
      <x:c r="C2430" s="11" t="str">
        <x:v>M3-M-IWG-OOG-80</x:v>
      </x:c>
      <x:c r="D2430" s="11" t="str">
        <x:v>M3</x:v>
      </x:c>
      <x:c r="E2430" s="11" t="str">
        <x:v>Inland flood</x:v>
      </x:c>
      <x:c r="F2430" s="11" t="str">
        <x:v>M-IWG</x:v>
      </x:c>
      <x:c r="G2430" s="11" t="str">
        <x:v>Inland-waterway group</x:v>
      </x:c>
      <x:c r="H2430" s="11" t="str">
        <x:v>OOG-80</x:v>
      </x:c>
      <x:c r="I2430" s="19" t="n">
        <x:v>72</x:v>
      </x:c>
      <x:c r="J2430" s="21" t="n">
        <x:v>8</x:v>
      </x:c>
      <x:c r="K2430" s="18" t="n">
        <x:f>'05 Cargo Register'!K190</x:f>
        <x:v>420</x:v>
      </x:c>
      <x:c r="L2430" s="18" t="n">
        <x:f>'05 Cargo Register'!N190</x:f>
        <x:v>7</x:v>
      </x:c>
      <x:c r="M2430" s="18" t="n">
        <x:f>'05 Cargo Register'!O190</x:f>
        <x:v>1232</x:v>
      </x:c>
      <x:c r="N2430" s="18" t="n">
        <x:f>J2430*K2430</x:f>
        <x:v>3360</x:v>
      </x:c>
      <x:c r="O2430" s="18" t="n">
        <x:f>J2430*L2430</x:f>
        <x:v>56</x:v>
      </x:c>
      <x:c r="P2430" s="18" t="n">
        <x:f>J2430*M2430</x:f>
        <x:v>9856</x:v>
      </x:c>
      <x:c r="Q2430" s="22" t="n">
        <x:f>'01 Controls'!$E$27*'02 Cargo Classes'!$M$15</x:f>
        <x:v>0</x:v>
      </x:c>
      <x:c r="R2430" s="22" t="n">
        <x:f>'01 Controls'!$F$27*'02 Cargo Classes'!$N$15</x:f>
        <x:v>0</x:v>
      </x:c>
      <x:c r="S2430" s="22" t="n">
        <x:f>'01 Controls'!$G$27*'02 Cargo Classes'!$O$15</x:f>
        <x:v>0.42</x:v>
      </x:c>
      <x:c r="T2430" s="22" t="n">
        <x:f>'01 Controls'!$H$27*'02 Cargo Classes'!$P$15</x:f>
        <x:v>0.125</x:v>
      </x:c>
      <x:c r="U2430" s="22" t="n">
        <x:f>SUM(Q2430:T2430)</x:f>
        <x:v>0.5449999999999999</x:v>
      </x:c>
      <x:c r="V2430" s="18" t="n">
        <x:f>IF(U2430=0,0,N2430*Q2430/U2430)</x:f>
        <x:v>0</x:v>
      </x:c>
      <x:c r="W2430" s="18" t="n">
        <x:f>IF(U2430=0,0,P2430*Q2430/U2430)</x:f>
        <x:v>0</x:v>
      </x:c>
      <x:c r="X2430" s="18" t="n">
        <x:f>MAX(V2430,W2430*'01 Controls'!$E$12)</x:f>
        <x:v>0</x:v>
      </x:c>
      <x:c r="Y2430" s="18" t="n">
        <x:f>IF(U2430=0,0,N2430*R2430/U2430)</x:f>
        <x:v>0</x:v>
      </x:c>
      <x:c r="Z2430" s="18" t="n">
        <x:f>IF(U2430=0,0,P2430*R2430/U2430)</x:f>
        <x:v>0</x:v>
      </x:c>
      <x:c r="AA2430" s="18" t="n">
        <x:f>MAX(Y2430,Z2430*'01 Controls'!$E$13)</x:f>
        <x:v>0</x:v>
      </x:c>
      <x:c r="AB2430" s="18" t="n">
        <x:f>IF(U2430=0,0,N2430*S2430/U2430)</x:f>
        <x:v>2589.357798165138</x:v>
      </x:c>
      <x:c r="AC2430" s="18" t="n">
        <x:f>IF(U2430=0,0,P2430*S2430/U2430)</x:f>
        <x:v>7595.4495412844035</x:v>
      </x:c>
      <x:c r="AD2430" s="18" t="n">
        <x:f>MAX(AB2430,AC2430*'01 Controls'!$E$14)</x:f>
        <x:v>2589.357798165138</x:v>
      </x:c>
      <x:c r="AE2430" s="18" t="n">
        <x:f>IF(U2430=0,0,N2430*T2430/U2430)</x:f>
        <x:v>770.6422018348625</x:v>
      </x:c>
      <x:c r="AF2430" s="18" t="n">
        <x:f>IF(U2430=0,0,P2430*T2430/U2430)</x:f>
        <x:v>2260.5504587155965</x:v>
      </x:c>
      <x:c r="AG2430" s="18" t="n">
        <x:f>MAX(AE2430,AF2430*'01 Controls'!$E$15)</x:f>
        <x:v>770.6422018348625</x:v>
      </x:c>
      <x:c r="AH2430" s="18" t="n">
        <x:f>SUM(V2430,Y2430,AB2430,AE2430)</x:f>
        <x:v>3360.0000000000005</x:v>
      </x:c>
      <x:c r="AI2430" s="18" t="n">
        <x:f>N2430-AH2430</x:f>
        <x:v>-4.547473508864641e-13</x:v>
      </x:c>
      <x:c r="AJ2430" s="18" t="n">
        <x:f>V2430*INDEX('07 Mode Capacity'!$P$6:$P$17,MATCH("AIR-"&amp;I2430,'07 Mode Capacity'!$C$6:$C$17,0))</x:f>
        <x:v>0</x:v>
      </x:c>
      <x:c r="AK2430" s="18" t="n">
        <x:f>Y2430*INDEX('07 Mode Capacity'!$P$6:$P$17,MATCH("OCEAN-"&amp;I2430,'07 Mode Capacity'!$C$6:$C$17,0))</x:f>
        <x:v>0</x:v>
      </x:c>
      <x:c r="AL2430" s="18" t="n">
        <x:f>AB2430*INDEX('07 Mode Capacity'!$P$6:$P$17,MATCH("LAND-"&amp;I2430,'07 Mode Capacity'!$C$6:$C$17,0))</x:f>
        <x:v>1851.417301302333</x:v>
      </x:c>
      <x:c r="AM2430" s="18" t="n">
        <x:f>AE2430*INDEX('07 Mode Capacity'!$P$6:$P$17,MATCH("INLAND-"&amp;I2430,'07 Mode Capacity'!$C$6:$C$17,0))</x:f>
        <x:v>770.6422018348625</x:v>
      </x:c>
      <x:c r="AN2430" s="18" t="n">
        <x:f>SUM(AJ2430:AM2430)</x:f>
        <x:v>2622.0595031371954</x:v>
      </x:c>
      <x:c r="AO2430" s="17" t="n">
        <x:f>IF(N2430=0,1,AN2430/N2430)</x:f>
        <x:v>0.7803748521241654</x:v>
      </x:c>
      <x:c r="AP2430" s="11" t="str">
        <x:f>IF(AO2430&gt;='01 Controls'!$E$16,"PASS","FAIL")</x:f>
        <x:v>FAIL</x:v>
      </x:c>
      <x:c r="AQ2430" s="11" t="str">
        <x:v>UNQUANTIFIED</x:v>
      </x:c>
      <x:c r="AR2430" s="11" t="str">
        <x:v>Position-class planning record; serial item and receiver open</x:v>
      </x:c>
      <x:c r="AS2430" s="26"/>
      <x:c r="AT2430" s="26"/>
    </x:row>
    <x:row r="2431">
      <x:c r="C2431" s="11" t="str">
        <x:v>M3-M-OSG-APL-45</x:v>
      </x:c>
      <x:c r="D2431" s="11" t="str">
        <x:v>M3</x:v>
      </x:c>
      <x:c r="E2431" s="11" t="str">
        <x:v>Inland flood</x:v>
      </x:c>
      <x:c r="F2431" s="11" t="str">
        <x:v>M-OSG</x:v>
      </x:c>
      <x:c r="G2431" s="11" t="str">
        <x:v>Offshore-support group</x:v>
      </x:c>
      <x:c r="H2431" s="11" t="str">
        <x:v>APL-45</x:v>
      </x:c>
      <x:c r="I2431" s="19" t="n">
        <x:v>24</x:v>
      </x:c>
      <x:c r="J2431" s="21" t="n">
        <x:v>1</x:v>
      </x:c>
      <x:c r="K2431" s="18" t="n">
        <x:f>'05 Cargo Register'!K191</x:f>
        <x:v>63</x:v>
      </x:c>
      <x:c r="L2431" s="18" t="n">
        <x:f>'05 Cargo Register'!N191</x:f>
        <x:v>17</x:v>
      </x:c>
      <x:c r="M2431" s="18" t="n">
        <x:f>'05 Cargo Register'!O191</x:f>
        <x:v>127.5</x:v>
      </x:c>
      <x:c r="N2431" s="18" t="n">
        <x:f>J2431*K2431</x:f>
        <x:v>63</x:v>
      </x:c>
      <x:c r="O2431" s="18" t="n">
        <x:f>J2431*L2431</x:f>
        <x:v>17</x:v>
      </x:c>
      <x:c r="P2431" s="18" t="n">
        <x:f>J2431*M2431</x:f>
        <x:v>127.5</x:v>
      </x:c>
      <x:c r="Q2431" s="22" t="n">
        <x:f>'01 Controls'!$E$27*'02 Cargo Classes'!$M$6</x:f>
        <x:v>0.15000000000000002</x:v>
      </x:c>
      <x:c r="R2431" s="22" t="n">
        <x:f>'01 Controls'!$F$27*'02 Cargo Classes'!$N$6</x:f>
        <x:v>0</x:v>
      </x:c>
      <x:c r="S2431" s="22" t="n">
        <x:f>'01 Controls'!$G$27*'02 Cargo Classes'!$O$6</x:f>
        <x:v>0.7</x:v>
      </x:c>
      <x:c r="T2431" s="22" t="n">
        <x:f>'01 Controls'!$H$27*'02 Cargo Classes'!$P$6</x:f>
        <x:v>0.075</x:v>
      </x:c>
      <x:c r="U2431" s="22" t="n">
        <x:f>SUM(Q2431:T2431)</x:f>
        <x:v>0.9249999999999999</x:v>
      </x:c>
      <x:c r="V2431" s="18" t="n">
        <x:f>IF(U2431=0,0,N2431*Q2431/U2431)</x:f>
        <x:v>10.216216216216218</x:v>
      </x:c>
      <x:c r="W2431" s="18" t="n">
        <x:f>IF(U2431=0,0,P2431*Q2431/U2431)</x:f>
        <x:v>20.67567567567568</x:v>
      </x:c>
      <x:c r="X2431" s="18" t="n">
        <x:f>MAX(V2431,W2431*'01 Controls'!$E$12)</x:f>
        <x:v>10.216216216216218</x:v>
      </x:c>
      <x:c r="Y2431" s="18" t="n">
        <x:f>IF(U2431=0,0,N2431*R2431/U2431)</x:f>
        <x:v>0</x:v>
      </x:c>
      <x:c r="Z2431" s="18" t="n">
        <x:f>IF(U2431=0,0,P2431*R2431/U2431)</x:f>
        <x:v>0</x:v>
      </x:c>
      <x:c r="AA2431" s="18" t="n">
        <x:f>MAX(Y2431,Z2431*'01 Controls'!$E$13)</x:f>
        <x:v>0</x:v>
      </x:c>
      <x:c r="AB2431" s="18" t="n">
        <x:f>IF(U2431=0,0,N2431*S2431/U2431)</x:f>
        <x:v>47.67567567567567</x:v>
      </x:c>
      <x:c r="AC2431" s="18" t="n">
        <x:f>IF(U2431=0,0,P2431*S2431/U2431)</x:f>
        <x:v>96.4864864864865</x:v>
      </x:c>
      <x:c r="AD2431" s="18" t="n">
        <x:f>MAX(AB2431,AC2431*'01 Controls'!$E$14)</x:f>
        <x:v>47.67567567567567</x:v>
      </x:c>
      <x:c r="AE2431" s="18" t="n">
        <x:f>IF(U2431=0,0,N2431*T2431/U2431)</x:f>
        <x:v>5.108108108108108</x:v>
      </x:c>
      <x:c r="AF2431" s="18" t="n">
        <x:f>IF(U2431=0,0,P2431*T2431/U2431)</x:f>
        <x:v>10.337837837837839</x:v>
      </x:c>
      <x:c r="AG2431" s="18" t="n">
        <x:f>MAX(AE2431,AF2431*'01 Controls'!$E$15)</x:f>
        <x:v>5.108108108108108</x:v>
      </x:c>
      <x:c r="AH2431" s="18" t="n">
        <x:f>SUM(V2431,Y2431,AB2431,AE2431)</x:f>
        <x:v>62.99999999999999</x:v>
      </x:c>
      <x:c r="AI2431" s="18" t="n">
        <x:f>N2431-AH2431</x:f>
        <x:v>7.105427357601002e-15</x:v>
      </x:c>
      <x:c r="AJ2431" s="18" t="n">
        <x:f>V2431*INDEX('07 Mode Capacity'!$P$6:$P$17,MATCH("AIR-"&amp;I2431,'07 Mode Capacity'!$C$6:$C$17,0))</x:f>
        <x:v>2.0730139903538563</x:v>
      </x:c>
      <x:c r="AK2431" s="18" t="n">
        <x:f>Y2431*INDEX('07 Mode Capacity'!$P$6:$P$17,MATCH("OCEAN-"&amp;I2431,'07 Mode Capacity'!$C$6:$C$17,0))</x:f>
        <x:v>0</x:v>
      </x:c>
      <x:c r="AL2431" s="18" t="n">
        <x:f>AB2431*INDEX('07 Mode Capacity'!$P$6:$P$17,MATCH("LAND-"&amp;I2431,'07 Mode Capacity'!$C$6:$C$17,0))</x:f>
        <x:v>18.235990010167242</x:v>
      </x:c>
      <x:c r="AM2431" s="18" t="n">
        <x:f>AE2431*INDEX('07 Mode Capacity'!$P$6:$P$17,MATCH("INLAND-"&amp;I2431,'07 Mode Capacity'!$C$6:$C$17,0))</x:f>
        <x:v>5.108108108108108</x:v>
      </x:c>
      <x:c r="AN2431" s="18" t="n">
        <x:f>SUM(AJ2431:AM2431)</x:f>
        <x:v>25.417112108629208</x:v>
      </x:c>
      <x:c r="AO2431" s="17" t="n">
        <x:f>IF(N2431=0,1,AN2431/N2431)</x:f>
        <x:v>0.4034462239464954</x:v>
      </x:c>
      <x:c r="AP2431" s="11" t="str">
        <x:f>IF(AO2431&gt;='01 Controls'!$E$16,"PASS","FAIL")</x:f>
        <x:v>FAIL</x:v>
      </x:c>
      <x:c r="AQ2431" s="11" t="str">
        <x:v>UNQUANTIFIED</x:v>
      </x:c>
      <x:c r="AR2431" s="11" t="str">
        <x:v>Position-class planning record; serial item and receiver open</x:v>
      </x:c>
      <x:c r="AS2431" s="26"/>
      <x:c r="AT2431" s="26"/>
    </x:row>
    <x:row r="2432">
      <x:c r="C2432" s="11" t="str">
        <x:v>M3-M-OSG-ISO-18</x:v>
      </x:c>
      <x:c r="D2432" s="11" t="str">
        <x:v>M3</x:v>
      </x:c>
      <x:c r="E2432" s="11" t="str">
        <x:v>Inland flood</x:v>
      </x:c>
      <x:c r="F2432" s="11" t="str">
        <x:v>M-OSG</x:v>
      </x:c>
      <x:c r="G2432" s="11" t="str">
        <x:v>Offshore-support group</x:v>
      </x:c>
      <x:c r="H2432" s="11" t="str">
        <x:v>ISO-18</x:v>
      </x:c>
      <x:c r="I2432" s="19" t="n">
        <x:v>48</x:v>
      </x:c>
      <x:c r="J2432" s="21" t="n">
        <x:v>1</x:v>
      </x:c>
      <x:c r="K2432" s="18" t="n">
        <x:f>'05 Cargo Register'!K192</x:f>
        <x:v>252</x:v>
      </x:c>
      <x:c r="L2432" s="18" t="n">
        <x:f>'05 Cargo Register'!N192</x:f>
        <x:v>17</x:v>
      </x:c>
      <x:c r="M2432" s="18" t="n">
        <x:f>'05 Cargo Register'!O192</x:f>
        <x:v>448.8</x:v>
      </x:c>
      <x:c r="N2432" s="18" t="n">
        <x:f>J2432*K2432</x:f>
        <x:v>252</x:v>
      </x:c>
      <x:c r="O2432" s="18" t="n">
        <x:f>J2432*L2432</x:f>
        <x:v>17</x:v>
      </x:c>
      <x:c r="P2432" s="18" t="n">
        <x:f>J2432*M2432</x:f>
        <x:v>448.8</x:v>
      </x:c>
      <x:c r="Q2432" s="22" t="n">
        <x:f>'01 Controls'!$E$27*'02 Cargo Classes'!$M$7</x:f>
        <x:v>0.010000000000000002</x:v>
      </x:c>
      <x:c r="R2432" s="22" t="n">
        <x:f>'01 Controls'!$F$27*'02 Cargo Classes'!$N$7</x:f>
        <x:v>0</x:v>
      </x:c>
      <x:c r="S2432" s="22" t="n">
        <x:f>'01 Controls'!$G$27*'02 Cargo Classes'!$O$7</x:f>
        <x:v>0.84</x:v>
      </x:c>
      <x:c r="T2432" s="22" t="n">
        <x:f>'01 Controls'!$H$27*'02 Cargo Classes'!$P$7</x:f>
        <x:v>0.2</x:v>
      </x:c>
      <x:c r="U2432" s="22" t="n">
        <x:f>SUM(Q2432:T2432)</x:f>
        <x:v>1.05</x:v>
      </x:c>
      <x:c r="V2432" s="18" t="n">
        <x:f>IF(U2432=0,0,N2432*Q2432/U2432)</x:f>
        <x:v>2.4000000000000004</x:v>
      </x:c>
      <x:c r="W2432" s="18" t="n">
        <x:f>IF(U2432=0,0,P2432*Q2432/U2432)</x:f>
        <x:v>4.274285714285716</x:v>
      </x:c>
      <x:c r="X2432" s="18" t="n">
        <x:f>MAX(V2432,W2432*'01 Controls'!$E$12)</x:f>
        <x:v>2.4000000000000004</x:v>
      </x:c>
      <x:c r="Y2432" s="18" t="n">
        <x:f>IF(U2432=0,0,N2432*R2432/U2432)</x:f>
        <x:v>0</x:v>
      </x:c>
      <x:c r="Z2432" s="18" t="n">
        <x:f>IF(U2432=0,0,P2432*R2432/U2432)</x:f>
        <x:v>0</x:v>
      </x:c>
      <x:c r="AA2432" s="18" t="n">
        <x:f>MAX(Y2432,Z2432*'01 Controls'!$E$13)</x:f>
        <x:v>0</x:v>
      </x:c>
      <x:c r="AB2432" s="18" t="n">
        <x:f>IF(U2432=0,0,N2432*S2432/U2432)</x:f>
        <x:v>201.59999999999997</x:v>
      </x:c>
      <x:c r="AC2432" s="18" t="n">
        <x:f>IF(U2432=0,0,P2432*S2432/U2432)</x:f>
        <x:v>359.04</x:v>
      </x:c>
      <x:c r="AD2432" s="18" t="n">
        <x:f>MAX(AB2432,AC2432*'01 Controls'!$E$14)</x:f>
        <x:v>201.59999999999997</x:v>
      </x:c>
      <x:c r="AE2432" s="18" t="n">
        <x:f>IF(U2432=0,0,N2432*T2432/U2432)</x:f>
        <x:v>48</x:v>
      </x:c>
      <x:c r="AF2432" s="18" t="n">
        <x:f>IF(U2432=0,0,P2432*T2432/U2432)</x:f>
        <x:v>85.48571428571428</x:v>
      </x:c>
      <x:c r="AG2432" s="18" t="n">
        <x:f>MAX(AE2432,AF2432*'01 Controls'!$E$15)</x:f>
        <x:v>48</x:v>
      </x:c>
      <x:c r="AH2432" s="18" t="n">
        <x:f>SUM(V2432,Y2432,AB2432,AE2432)</x:f>
        <x:v>251.99999999999997</x:v>
      </x:c>
      <x:c r="AI2432" s="18" t="n">
        <x:f>N2432-AH2432</x:f>
        <x:v>2.842170943040401e-14</x:v>
      </x:c>
      <x:c r="AJ2432" s="18" t="n">
        <x:f>V2432*INDEX('07 Mode Capacity'!$P$6:$P$17,MATCH("AIR-"&amp;I2432,'07 Mode Capacity'!$C$6:$C$17,0))</x:f>
        <x:v>0.6728055798943025</x:v>
      </x:c>
      <x:c r="AK2432" s="18" t="n">
        <x:f>Y2432*INDEX('07 Mode Capacity'!$P$6:$P$17,MATCH("OCEAN-"&amp;I2432,'07 Mode Capacity'!$C$6:$C$17,0))</x:f>
        <x:v>0</x:v>
      </x:c>
      <x:c r="AL2432" s="18" t="n">
        <x:f>AB2432*INDEX('07 Mode Capacity'!$P$6:$P$17,MATCH("LAND-"&amp;I2432,'07 Mode Capacity'!$C$6:$C$17,0))</x:f>
        <x:v>24.60485049413269</x:v>
      </x:c>
      <x:c r="AM2432" s="18" t="n">
        <x:f>AE2432*INDEX('07 Mode Capacity'!$P$6:$P$17,MATCH("INLAND-"&amp;I2432,'07 Mode Capacity'!$C$6:$C$17,0))</x:f>
        <x:v>30.2992496702234</x:v>
      </x:c>
      <x:c r="AN2432" s="18" t="n">
        <x:f>SUM(AJ2432:AM2432)</x:f>
        <x:v>55.576905744250396</x:v>
      </x:c>
      <x:c r="AO2432" s="17" t="n">
        <x:f>IF(N2432=0,1,AN2432/N2432)</x:f>
        <x:v>0.2205432767628984</x:v>
      </x:c>
      <x:c r="AP2432" s="11" t="str">
        <x:f>IF(AO2432&gt;='01 Controls'!$E$16,"PASS","FAIL")</x:f>
        <x:v>FAIL</x:v>
      </x:c>
      <x:c r="AQ2432" s="11" t="str">
        <x:v>UNQUANTIFIED</x:v>
      </x:c>
      <x:c r="AR2432" s="11" t="str">
        <x:v>Position-class planning record; serial item and receiver open</x:v>
      </x:c>
      <x:c r="AS2432" s="26"/>
      <x:c r="AT2432" s="26"/>
    </x:row>
    <x:row r="2433">
      <x:c r="C2433" s="11" t="str">
        <x:v>M3-M-OSG-COL-12</x:v>
      </x:c>
      <x:c r="D2433" s="11" t="str">
        <x:v>M3</x:v>
      </x:c>
      <x:c r="E2433" s="11" t="str">
        <x:v>Inland flood</x:v>
      </x:c>
      <x:c r="F2433" s="11" t="str">
        <x:v>M-OSG</x:v>
      </x:c>
      <x:c r="G2433" s="11" t="str">
        <x:v>Offshore-support group</x:v>
      </x:c>
      <x:c r="H2433" s="11" t="str">
        <x:v>COL-12</x:v>
      </x:c>
      <x:c r="I2433" s="19" t="n">
        <x:v>24</x:v>
      </x:c>
      <x:c r="J2433" s="21" t="n">
        <x:v>1</x:v>
      </x:c>
      <x:c r="K2433" s="18" t="n">
        <x:f>'05 Cargo Register'!K193</x:f>
        <x:v>42</x:v>
      </x:c>
      <x:c r="L2433" s="18" t="n">
        <x:f>'05 Cargo Register'!N193</x:f>
        <x:v>5</x:v>
      </x:c>
      <x:c r="M2433" s="18" t="n">
        <x:f>'05 Cargo Register'!O193</x:f>
        <x:v>132</x:v>
      </x:c>
      <x:c r="N2433" s="18" t="n">
        <x:f>J2433*K2433</x:f>
        <x:v>42</x:v>
      </x:c>
      <x:c r="O2433" s="18" t="n">
        <x:f>J2433*L2433</x:f>
        <x:v>5</x:v>
      </x:c>
      <x:c r="P2433" s="18" t="n">
        <x:f>J2433*M2433</x:f>
        <x:v>132</x:v>
      </x:c>
      <x:c r="Q2433" s="22" t="n">
        <x:f>'01 Controls'!$E$27*'02 Cargo Classes'!$M$8</x:f>
        <x:v>0.1</x:v>
      </x:c>
      <x:c r="R2433" s="22" t="n">
        <x:f>'01 Controls'!$F$27*'02 Cargo Classes'!$N$8</x:f>
        <x:v>0</x:v>
      </x:c>
      <x:c r="S2433" s="22" t="n">
        <x:f>'01 Controls'!$G$27*'02 Cargo Classes'!$O$8</x:f>
        <x:v>0.84</x:v>
      </x:c>
      <x:c r="T2433" s="22" t="n">
        <x:f>'01 Controls'!$H$27*'02 Cargo Classes'!$P$8</x:f>
        <x:v>0.05</x:v>
      </x:c>
      <x:c r="U2433" s="22" t="n">
        <x:f>SUM(Q2433:T2433)</x:f>
        <x:v>0.99</x:v>
      </x:c>
      <x:c r="V2433" s="18" t="n">
        <x:f>IF(U2433=0,0,N2433*Q2433/U2433)</x:f>
        <x:v>4.242424242424242</x:v>
      </x:c>
      <x:c r="W2433" s="18" t="n">
        <x:f>IF(U2433=0,0,P2433*Q2433/U2433)</x:f>
        <x:v>13.333333333333334</x:v>
      </x:c>
      <x:c r="X2433" s="18" t="n">
        <x:f>MAX(V2433,W2433*'01 Controls'!$E$12)</x:f>
        <x:v>4.242424242424242</x:v>
      </x:c>
      <x:c r="Y2433" s="18" t="n">
        <x:f>IF(U2433=0,0,N2433*R2433/U2433)</x:f>
        <x:v>0</x:v>
      </x:c>
      <x:c r="Z2433" s="18" t="n">
        <x:f>IF(U2433=0,0,P2433*R2433/U2433)</x:f>
        <x:v>0</x:v>
      </x:c>
      <x:c r="AA2433" s="18" t="n">
        <x:f>MAX(Y2433,Z2433*'01 Controls'!$E$13)</x:f>
        <x:v>0</x:v>
      </x:c>
      <x:c r="AB2433" s="18" t="n">
        <x:f>IF(U2433=0,0,N2433*S2433/U2433)</x:f>
        <x:v>35.63636363636364</x:v>
      </x:c>
      <x:c r="AC2433" s="18" t="n">
        <x:f>IF(U2433=0,0,P2433*S2433/U2433)</x:f>
        <x:v>112</x:v>
      </x:c>
      <x:c r="AD2433" s="18" t="n">
        <x:f>MAX(AB2433,AC2433*'01 Controls'!$E$14)</x:f>
        <x:v>35.63636363636364</x:v>
      </x:c>
      <x:c r="AE2433" s="18" t="n">
        <x:f>IF(U2433=0,0,N2433*T2433/U2433)</x:f>
        <x:v>2.121212121212121</x:v>
      </x:c>
      <x:c r="AF2433" s="18" t="n">
        <x:f>IF(U2433=0,0,P2433*T2433/U2433)</x:f>
        <x:v>6.666666666666667</x:v>
      </x:c>
      <x:c r="AG2433" s="18" t="n">
        <x:f>MAX(AE2433,AF2433*'01 Controls'!$E$15)</x:f>
        <x:v>2.121212121212121</x:v>
      </x:c>
      <x:c r="AH2433" s="18" t="n">
        <x:f>SUM(V2433,Y2433,AB2433,AE2433)</x:f>
        <x:v>42</x:v>
      </x:c>
      <x:c r="AI2433" s="18" t="n">
        <x:f>N2433-AH2433</x:f>
        <x:v>0</x:v>
      </x:c>
      <x:c r="AJ2433" s="18" t="n">
        <x:f>V2433*INDEX('07 Mode Capacity'!$P$6:$P$17,MATCH("AIR-"&amp;I2433,'07 Mode Capacity'!$C$6:$C$17,0))</x:f>
        <x:v>0.8608475605285373</x:v>
      </x:c>
      <x:c r="AK2433" s="18" t="n">
        <x:f>Y2433*INDEX('07 Mode Capacity'!$P$6:$P$17,MATCH("OCEAN-"&amp;I2433,'07 Mode Capacity'!$C$6:$C$17,0))</x:f>
        <x:v>0</x:v>
      </x:c>
      <x:c r="AL2433" s="18" t="n">
        <x:f>AB2433*INDEX('07 Mode Capacity'!$P$6:$P$17,MATCH("LAND-"&amp;I2433,'07 Mode Capacity'!$C$6:$C$17,0))</x:f>
        <x:v>13.630942027801781</x:v>
      </x:c>
      <x:c r="AM2433" s="18" t="n">
        <x:f>AE2433*INDEX('07 Mode Capacity'!$P$6:$P$17,MATCH("INLAND-"&amp;I2433,'07 Mode Capacity'!$C$6:$C$17,0))</x:f>
        <x:v>2.121212121212121</x:v>
      </x:c>
      <x:c r="AN2433" s="18" t="n">
        <x:f>SUM(AJ2433:AM2433)</x:f>
        <x:v>16.613001709542438</x:v>
      </x:c>
      <x:c r="AO2433" s="17" t="n">
        <x:f>IF(N2433=0,1,AN2433/N2433)</x:f>
        <x:v>0.3955476597510104</x:v>
      </x:c>
      <x:c r="AP2433" s="11" t="str">
        <x:f>IF(AO2433&gt;='01 Controls'!$E$16,"PASS","FAIL")</x:f>
        <x:v>FAIL</x:v>
      </x:c>
      <x:c r="AQ2433" s="11" t="str">
        <x:v>UNQUANTIFIED</x:v>
      </x:c>
      <x:c r="AR2433" s="11" t="str">
        <x:v>Position-class planning record; serial item and receiver open</x:v>
      </x:c>
      <x:c r="AS2433" s="26"/>
      <x:c r="AT2433" s="26"/>
    </x:row>
    <x:row r="2434">
      <x:c r="C2434" s="11" t="str">
        <x:v>M3-M-OSG-BAT-22</x:v>
      </x:c>
      <x:c r="D2434" s="11" t="str">
        <x:v>M3</x:v>
      </x:c>
      <x:c r="E2434" s="11" t="str">
        <x:v>Inland flood</x:v>
      </x:c>
      <x:c r="F2434" s="11" t="str">
        <x:v>M-OSG</x:v>
      </x:c>
      <x:c r="G2434" s="11" t="str">
        <x:v>Offshore-support group</x:v>
      </x:c>
      <x:c r="H2434" s="11" t="str">
        <x:v>BAT-22</x:v>
      </x:c>
      <x:c r="I2434" s="19" t="n">
        <x:v>48</x:v>
      </x:c>
      <x:c r="J2434" s="21" t="n">
        <x:v>1</x:v>
      </x:c>
      <x:c r="K2434" s="18" t="n">
        <x:f>'05 Cargo Register'!K194</x:f>
        <x:v>168</x:v>
      </x:c>
      <x:c r="L2434" s="18" t="n">
        <x:f>'05 Cargo Register'!N194</x:f>
        <x:v>10</x:v>
      </x:c>
      <x:c r="M2434" s="18" t="n">
        <x:f>'05 Cargo Register'!O194</x:f>
        <x:v>264</x:v>
      </x:c>
      <x:c r="N2434" s="18" t="n">
        <x:f>J2434*K2434</x:f>
        <x:v>168</x:v>
      </x:c>
      <x:c r="O2434" s="18" t="n">
        <x:f>J2434*L2434</x:f>
        <x:v>10</x:v>
      </x:c>
      <x:c r="P2434" s="18" t="n">
        <x:f>J2434*M2434</x:f>
        <x:v>264</x:v>
      </x:c>
      <x:c r="Q2434" s="22" t="n">
        <x:f>'01 Controls'!$E$27*'02 Cargo Classes'!$M$9</x:f>
        <x:v>0</x:v>
      </x:c>
      <x:c r="R2434" s="22" t="n">
        <x:f>'01 Controls'!$F$27*'02 Cargo Classes'!$N$9</x:f>
        <x:v>0</x:v>
      </x:c>
      <x:c r="S2434" s="22" t="n">
        <x:f>'01 Controls'!$G$27*'02 Cargo Classes'!$O$9</x:f>
        <x:v>0.7</x:v>
      </x:c>
      <x:c r="T2434" s="22" t="n">
        <x:f>'01 Controls'!$H$27*'02 Cargo Classes'!$P$9</x:f>
        <x:v>0.125</x:v>
      </x:c>
      <x:c r="U2434" s="22" t="n">
        <x:f>SUM(Q2434:T2434)</x:f>
        <x:v>0.825</x:v>
      </x:c>
      <x:c r="V2434" s="18" t="n">
        <x:f>IF(U2434=0,0,N2434*Q2434/U2434)</x:f>
        <x:v>0</x:v>
      </x:c>
      <x:c r="W2434" s="18" t="n">
        <x:f>IF(U2434=0,0,P2434*Q2434/U2434)</x:f>
        <x:v>0</x:v>
      </x:c>
      <x:c r="X2434" s="18" t="n">
        <x:f>MAX(V2434,W2434*'01 Controls'!$E$12)</x:f>
        <x:v>0</x:v>
      </x:c>
      <x:c r="Y2434" s="18" t="n">
        <x:f>IF(U2434=0,0,N2434*R2434/U2434)</x:f>
        <x:v>0</x:v>
      </x:c>
      <x:c r="Z2434" s="18" t="n">
        <x:f>IF(U2434=0,0,P2434*R2434/U2434)</x:f>
        <x:v>0</x:v>
      </x:c>
      <x:c r="AA2434" s="18" t="n">
        <x:f>MAX(Y2434,Z2434*'01 Controls'!$E$13)</x:f>
        <x:v>0</x:v>
      </x:c>
      <x:c r="AB2434" s="18" t="n">
        <x:f>IF(U2434=0,0,N2434*S2434/U2434)</x:f>
        <x:v>142.54545454545453</x:v>
      </x:c>
      <x:c r="AC2434" s="18" t="n">
        <x:f>IF(U2434=0,0,P2434*S2434/U2434)</x:f>
        <x:v>224</x:v>
      </x:c>
      <x:c r="AD2434" s="18" t="n">
        <x:f>MAX(AB2434,AC2434*'01 Controls'!$E$14)</x:f>
        <x:v>142.54545454545453</x:v>
      </x:c>
      <x:c r="AE2434" s="18" t="n">
        <x:f>IF(U2434=0,0,N2434*T2434/U2434)</x:f>
        <x:v>25.454545454545457</x:v>
      </x:c>
      <x:c r="AF2434" s="18" t="n">
        <x:f>IF(U2434=0,0,P2434*T2434/U2434)</x:f>
        <x:v>40</x:v>
      </x:c>
      <x:c r="AG2434" s="18" t="n">
        <x:f>MAX(AE2434,AF2434*'01 Controls'!$E$15)</x:f>
        <x:v>25.454545454545457</x:v>
      </x:c>
      <x:c r="AH2434" s="18" t="n">
        <x:f>SUM(V2434,Y2434,AB2434,AE2434)</x:f>
        <x:v>168</x:v>
      </x:c>
      <x:c r="AI2434" s="18" t="n">
        <x:f>N2434-AH2434</x:f>
        <x:v>0</x:v>
      </x:c>
      <x:c r="AJ2434" s="18" t="n">
        <x:f>V2434*INDEX('07 Mode Capacity'!$P$6:$P$17,MATCH("AIR-"&amp;I2434,'07 Mode Capacity'!$C$6:$C$17,0))</x:f>
        <x:v>0</x:v>
      </x:c>
      <x:c r="AK2434" s="18" t="n">
        <x:f>Y2434*INDEX('07 Mode Capacity'!$P$6:$P$17,MATCH("OCEAN-"&amp;I2434,'07 Mode Capacity'!$C$6:$C$17,0))</x:f>
        <x:v>0</x:v>
      </x:c>
      <x:c r="AL2434" s="18" t="n">
        <x:f>AB2434*INDEX('07 Mode Capacity'!$P$6:$P$17,MATCH("LAND-"&amp;I2434,'07 Mode Capacity'!$C$6:$C$17,0))</x:f>
        <x:v>17.39736903625544</x:v>
      </x:c>
      <x:c r="AM2434" s="18" t="n">
        <x:f>AE2434*INDEX('07 Mode Capacity'!$P$6:$P$17,MATCH("INLAND-"&amp;I2434,'07 Mode Capacity'!$C$6:$C$17,0))</x:f>
        <x:v>16.06778391602756</x:v>
      </x:c>
      <x:c r="AN2434" s="18" t="n">
        <x:f>SUM(AJ2434:AM2434)</x:f>
        <x:v>33.465152952283006</x:v>
      </x:c>
      <x:c r="AO2434" s="17" t="n">
        <x:f>IF(N2434=0,1,AN2434/N2434)</x:f>
        <x:v>0.19919733900168457</x:v>
      </x:c>
      <x:c r="AP2434" s="11" t="str">
        <x:f>IF(AO2434&gt;='01 Controls'!$E$16,"PASS","FAIL")</x:f>
        <x:v>FAIL</x:v>
      </x:c>
      <x:c r="AQ2434" s="11" t="str">
        <x:v>UNQUANTIFIED</x:v>
      </x:c>
      <x:c r="AR2434" s="11" t="str">
        <x:v>Position-class planning record; serial item and receiver open</x:v>
      </x:c>
      <x:c r="AS2434" s="26"/>
      <x:c r="AT2434" s="26"/>
    </x:row>
    <x:row r="2435">
      <x:c r="C2435" s="11" t="str">
        <x:v>M3-M-OSG-TNK-20</x:v>
      </x:c>
      <x:c r="D2435" s="11" t="str">
        <x:v>M3</x:v>
      </x:c>
      <x:c r="E2435" s="11" t="str">
        <x:v>Inland flood</x:v>
      </x:c>
      <x:c r="F2435" s="11" t="str">
        <x:v>M-OSG</x:v>
      </x:c>
      <x:c r="G2435" s="11" t="str">
        <x:v>Offshore-support group</x:v>
      </x:c>
      <x:c r="H2435" s="11" t="str">
        <x:v>TNK-20</x:v>
      </x:c>
      <x:c r="I2435" s="19" t="n">
        <x:v>48</x:v>
      </x:c>
      <x:c r="J2435" s="21" t="n">
        <x:v>1</x:v>
      </x:c>
      <x:c r="K2435" s="18" t="n">
        <x:f>'05 Cargo Register'!K195</x:f>
        <x:v>252</x:v>
      </x:c>
      <x:c r="L2435" s="18" t="n">
        <x:f>'05 Cargo Register'!N195</x:f>
        <x:v>15</x:v>
      </x:c>
      <x:c r="M2435" s="18" t="n">
        <x:f>'05 Cargo Register'!O195</x:f>
        <x:v>318.75</x:v>
      </x:c>
      <x:c r="N2435" s="18" t="n">
        <x:f>J2435*K2435</x:f>
        <x:v>252</x:v>
      </x:c>
      <x:c r="O2435" s="18" t="n">
        <x:f>J2435*L2435</x:f>
        <x:v>15</x:v>
      </x:c>
      <x:c r="P2435" s="18" t="n">
        <x:f>J2435*M2435</x:f>
        <x:v>318.75</x:v>
      </x:c>
      <x:c r="Q2435" s="22" t="n">
        <x:f>'01 Controls'!$E$27*'02 Cargo Classes'!$M$10</x:f>
        <x:v>0</x:v>
      </x:c>
      <x:c r="R2435" s="22" t="n">
        <x:f>'01 Controls'!$F$27*'02 Cargo Classes'!$N$10</x:f>
        <x:v>0</x:v>
      </x:c>
      <x:c r="S2435" s="22" t="n">
        <x:f>'01 Controls'!$G$27*'02 Cargo Classes'!$O$10</x:f>
        <x:v>0.7</x:v>
      </x:c>
      <x:c r="T2435" s="22" t="n">
        <x:f>'01 Controls'!$H$27*'02 Cargo Classes'!$P$10</x:f>
        <x:v>0.25</x:v>
      </x:c>
      <x:c r="U2435" s="22" t="n">
        <x:f>SUM(Q2435:T2435)</x:f>
        <x:v>0.95</x:v>
      </x:c>
      <x:c r="V2435" s="18" t="n">
        <x:f>IF(U2435=0,0,N2435*Q2435/U2435)</x:f>
        <x:v>0</x:v>
      </x:c>
      <x:c r="W2435" s="18" t="n">
        <x:f>IF(U2435=0,0,P2435*Q2435/U2435)</x:f>
        <x:v>0</x:v>
      </x:c>
      <x:c r="X2435" s="18" t="n">
        <x:f>MAX(V2435,W2435*'01 Controls'!$E$12)</x:f>
        <x:v>0</x:v>
      </x:c>
      <x:c r="Y2435" s="18" t="n">
        <x:f>IF(U2435=0,0,N2435*R2435/U2435)</x:f>
        <x:v>0</x:v>
      </x:c>
      <x:c r="Z2435" s="18" t="n">
        <x:f>IF(U2435=0,0,P2435*R2435/U2435)</x:f>
        <x:v>0</x:v>
      </x:c>
      <x:c r="AA2435" s="18" t="n">
        <x:f>MAX(Y2435,Z2435*'01 Controls'!$E$13)</x:f>
        <x:v>0</x:v>
      </x:c>
      <x:c r="AB2435" s="18" t="n">
        <x:f>IF(U2435=0,0,N2435*S2435/U2435)</x:f>
        <x:v>185.68421052631578</x:v>
      </x:c>
      <x:c r="AC2435" s="18" t="n">
        <x:f>IF(U2435=0,0,P2435*S2435/U2435)</x:f>
        <x:v>234.8684210526316</x:v>
      </x:c>
      <x:c r="AD2435" s="18" t="n">
        <x:f>MAX(AB2435,AC2435*'01 Controls'!$E$14)</x:f>
        <x:v>185.68421052631578</x:v>
      </x:c>
      <x:c r="AE2435" s="18" t="n">
        <x:f>IF(U2435=0,0,N2435*T2435/U2435)</x:f>
        <x:v>66.31578947368422</x:v>
      </x:c>
      <x:c r="AF2435" s="18" t="n">
        <x:f>IF(U2435=0,0,P2435*T2435/U2435)</x:f>
        <x:v>83.88157894736842</x:v>
      </x:c>
      <x:c r="AG2435" s="18" t="n">
        <x:f>MAX(AE2435,AF2435*'01 Controls'!$E$15)</x:f>
        <x:v>66.31578947368422</x:v>
      </x:c>
      <x:c r="AH2435" s="18" t="n">
        <x:f>SUM(V2435,Y2435,AB2435,AE2435)</x:f>
        <x:v>252</x:v>
      </x:c>
      <x:c r="AI2435" s="18" t="n">
        <x:f>N2435-AH2435</x:f>
        <x:v>0</x:v>
      </x:c>
      <x:c r="AJ2435" s="18" t="n">
        <x:f>V2435*INDEX('07 Mode Capacity'!$P$6:$P$17,MATCH("AIR-"&amp;I2435,'07 Mode Capacity'!$C$6:$C$17,0))</x:f>
        <x:v>0</x:v>
      </x:c>
      <x:c r="AK2435" s="18" t="n">
        <x:f>Y2435*INDEX('07 Mode Capacity'!$P$6:$P$17,MATCH("OCEAN-"&amp;I2435,'07 Mode Capacity'!$C$6:$C$17,0))</x:f>
        <x:v>0</x:v>
      </x:c>
      <x:c r="AL2435" s="18" t="n">
        <x:f>AB2435*INDEX('07 Mode Capacity'!$P$6:$P$17,MATCH("LAND-"&amp;I2435,'07 Mode Capacity'!$C$6:$C$17,0))</x:f>
        <x:v>22.66236229722748</x:v>
      </x:c>
      <x:c r="AM2435" s="18" t="n">
        <x:f>AE2435*INDEX('07 Mode Capacity'!$P$6:$P$17,MATCH("INLAND-"&amp;I2435,'07 Mode Capacity'!$C$6:$C$17,0))</x:f>
        <x:v>41.86080546544023</x:v>
      </x:c>
      <x:c r="AN2435" s="18" t="n">
        <x:f>SUM(AJ2435:AM2435)</x:f>
        <x:v>64.52316776266771</x:v>
      </x:c>
      <x:c r="AO2435" s="17" t="n">
        <x:f>IF(N2435=0,1,AN2435/N2435)</x:f>
        <x:v>0.25604431651852266</x:v>
      </x:c>
      <x:c r="AP2435" s="11" t="str">
        <x:f>IF(AO2435&gt;='01 Controls'!$E$16,"PASS","FAIL")</x:f>
        <x:v>FAIL</x:v>
      </x:c>
      <x:c r="AQ2435" s="11" t="str">
        <x:v>UNQUANTIFIED</x:v>
      </x:c>
      <x:c r="AR2435" s="11" t="str">
        <x:v>Position-class planning record; serial item and receiver open</x:v>
      </x:c>
      <x:c r="AS2435" s="26"/>
      <x:c r="AT2435" s="26"/>
    </x:row>
    <x:row r="2436">
      <x:c r="C2436" s="11" t="str">
        <x:v>M3-M-OSG-FLR-24</x:v>
      </x:c>
      <x:c r="D2436" s="11" t="str">
        <x:v>M3</x:v>
      </x:c>
      <x:c r="E2436" s="11" t="str">
        <x:v>Inland flood</x:v>
      </x:c>
      <x:c r="F2436" s="11" t="str">
        <x:v>M-OSG</x:v>
      </x:c>
      <x:c r="G2436" s="11" t="str">
        <x:v>Offshore-support group</x:v>
      </x:c>
      <x:c r="H2436" s="11" t="str">
        <x:v>FLR-24</x:v>
      </x:c>
      <x:c r="I2436" s="19" t="n">
        <x:v>48</x:v>
      </x:c>
      <x:c r="J2436" s="21" t="n">
        <x:v>1</x:v>
      </x:c>
      <x:c r="K2436" s="18" t="n">
        <x:f>'05 Cargo Register'!K196</x:f>
        <x:v>315</x:v>
      </x:c>
      <x:c r="L2436" s="18" t="n">
        <x:f>'05 Cargo Register'!N196</x:f>
        <x:v>16</x:v>
      </x:c>
      <x:c r="M2436" s="18" t="n">
        <x:f>'05 Cargo Register'!O196</x:f>
        <x:v>512</x:v>
      </x:c>
      <x:c r="N2436" s="18" t="n">
        <x:f>J2436*K2436</x:f>
        <x:v>315</x:v>
      </x:c>
      <x:c r="O2436" s="18" t="n">
        <x:f>J2436*L2436</x:f>
        <x:v>16</x:v>
      </x:c>
      <x:c r="P2436" s="18" t="n">
        <x:f>J2436*M2436</x:f>
        <x:v>512</x:v>
      </x:c>
      <x:c r="Q2436" s="22" t="n">
        <x:f>'01 Controls'!$E$27*'02 Cargo Classes'!$M$11</x:f>
        <x:v>0</x:v>
      </x:c>
      <x:c r="R2436" s="22" t="n">
        <x:f>'01 Controls'!$F$27*'02 Cargo Classes'!$N$11</x:f>
        <x:v>0</x:v>
      </x:c>
      <x:c r="S2436" s="22" t="n">
        <x:f>'01 Controls'!$G$27*'02 Cargo Classes'!$O$11</x:f>
        <x:v>0.7</x:v>
      </x:c>
      <x:c r="T2436" s="22" t="n">
        <x:f>'01 Controls'!$H$27*'02 Cargo Classes'!$P$11</x:f>
        <x:v>0.2</x:v>
      </x:c>
      <x:c r="U2436" s="22" t="n">
        <x:f>SUM(Q2436:T2436)</x:f>
        <x:v>0.8999999999999999</x:v>
      </x:c>
      <x:c r="V2436" s="18" t="n">
        <x:f>IF(U2436=0,0,N2436*Q2436/U2436)</x:f>
        <x:v>0</x:v>
      </x:c>
      <x:c r="W2436" s="18" t="n">
        <x:f>IF(U2436=0,0,P2436*Q2436/U2436)</x:f>
        <x:v>0</x:v>
      </x:c>
      <x:c r="X2436" s="18" t="n">
        <x:f>MAX(V2436,W2436*'01 Controls'!$E$12)</x:f>
        <x:v>0</x:v>
      </x:c>
      <x:c r="Y2436" s="18" t="n">
        <x:f>IF(U2436=0,0,N2436*R2436/U2436)</x:f>
        <x:v>0</x:v>
      </x:c>
      <x:c r="Z2436" s="18" t="n">
        <x:f>IF(U2436=0,0,P2436*R2436/U2436)</x:f>
        <x:v>0</x:v>
      </x:c>
      <x:c r="AA2436" s="18" t="n">
        <x:f>MAX(Y2436,Z2436*'01 Controls'!$E$13)</x:f>
        <x:v>0</x:v>
      </x:c>
      <x:c r="AB2436" s="18" t="n">
        <x:f>IF(U2436=0,0,N2436*S2436/U2436)</x:f>
        <x:v>245.00000000000003</x:v>
      </x:c>
      <x:c r="AC2436" s="18" t="n">
        <x:f>IF(U2436=0,0,P2436*S2436/U2436)</x:f>
        <x:v>398.22222222222223</x:v>
      </x:c>
      <x:c r="AD2436" s="18" t="n">
        <x:f>MAX(AB2436,AC2436*'01 Controls'!$E$14)</x:f>
        <x:v>245.00000000000003</x:v>
      </x:c>
      <x:c r="AE2436" s="18" t="n">
        <x:f>IF(U2436=0,0,N2436*T2436/U2436)</x:f>
        <x:v>70</x:v>
      </x:c>
      <x:c r="AF2436" s="18" t="n">
        <x:f>IF(U2436=0,0,P2436*T2436/U2436)</x:f>
        <x:v>113.7777777777778</x:v>
      </x:c>
      <x:c r="AG2436" s="18" t="n">
        <x:f>MAX(AE2436,AF2436*'01 Controls'!$E$15)</x:f>
        <x:v>70</x:v>
      </x:c>
      <x:c r="AH2436" s="18" t="n">
        <x:f>SUM(V2436,Y2436,AB2436,AE2436)</x:f>
        <x:v>315</x:v>
      </x:c>
      <x:c r="AI2436" s="18" t="n">
        <x:f>N2436-AH2436</x:f>
        <x:v>0</x:v>
      </x:c>
      <x:c r="AJ2436" s="18" t="n">
        <x:f>V2436*INDEX('07 Mode Capacity'!$P$6:$P$17,MATCH("AIR-"&amp;I2436,'07 Mode Capacity'!$C$6:$C$17,0))</x:f>
        <x:v>0</x:v>
      </x:c>
      <x:c r="AK2436" s="18" t="n">
        <x:f>Y2436*INDEX('07 Mode Capacity'!$P$6:$P$17,MATCH("OCEAN-"&amp;I2436,'07 Mode Capacity'!$C$6:$C$17,0))</x:f>
        <x:v>0</x:v>
      </x:c>
      <x:c r="AL2436" s="18" t="n">
        <x:f>AB2436*INDEX('07 Mode Capacity'!$P$6:$P$17,MATCH("LAND-"&amp;I2436,'07 Mode Capacity'!$C$6:$C$17,0))</x:f>
        <x:v>29.901728031064042</x:v>
      </x:c>
      <x:c r="AM2436" s="18" t="n">
        <x:f>AE2436*INDEX('07 Mode Capacity'!$P$6:$P$17,MATCH("INLAND-"&amp;I2436,'07 Mode Capacity'!$C$6:$C$17,0))</x:f>
        <x:v>44.18640576907579</x:v>
      </x:c>
      <x:c r="AN2436" s="18" t="n">
        <x:f>SUM(AJ2436:AM2436)</x:f>
        <x:v>74.08813380013983</x:v>
      </x:c>
      <x:c r="AO2436" s="17" t="n">
        <x:f>IF(N2436=0,1,AN2436/N2436)</x:f>
        <x:v>0.23520042476234868</x:v>
      </x:c>
      <x:c r="AP2436" s="11" t="str">
        <x:f>IF(AO2436&gt;='01 Controls'!$E$16,"PASS","FAIL")</x:f>
        <x:v>FAIL</x:v>
      </x:c>
      <x:c r="AQ2436" s="11" t="str">
        <x:v>UNQUANTIFIED</x:v>
      </x:c>
      <x:c r="AR2436" s="11" t="str">
        <x:v>Position-class planning record; serial item and receiver open</x:v>
      </x:c>
      <x:c r="AS2436" s="26"/>
      <x:c r="AT2436" s="26"/>
    </x:row>
    <x:row r="2437">
      <x:c r="C2437" s="11" t="str">
        <x:v>M3-M-OSG-ROL-30</x:v>
      </x:c>
      <x:c r="D2437" s="11" t="str">
        <x:v>M3</x:v>
      </x:c>
      <x:c r="E2437" s="11" t="str">
        <x:v>Inland flood</x:v>
      </x:c>
      <x:c r="F2437" s="11" t="str">
        <x:v>M-OSG</x:v>
      </x:c>
      <x:c r="G2437" s="11" t="str">
        <x:v>Offshore-support group</x:v>
      </x:c>
      <x:c r="H2437" s="11" t="str">
        <x:v>ROL-30</x:v>
      </x:c>
      <x:c r="I2437" s="19" t="n">
        <x:v>48</x:v>
      </x:c>
      <x:c r="J2437" s="21" t="n">
        <x:v>1</x:v>
      </x:c>
      <x:c r="K2437" s="18" t="n">
        <x:f>'05 Cargo Register'!K197</x:f>
        <x:v>315</x:v>
      </x:c>
      <x:c r="L2437" s="18" t="n">
        <x:f>'05 Cargo Register'!N197</x:f>
        <x:v>14</x:v>
      </x:c>
      <x:c r="M2437" s="18" t="n">
        <x:f>'05 Cargo Register'!O197</x:f>
        <x:v>892.5</x:v>
      </x:c>
      <x:c r="N2437" s="18" t="n">
        <x:f>J2437*K2437</x:f>
        <x:v>315</x:v>
      </x:c>
      <x:c r="O2437" s="18" t="n">
        <x:f>J2437*L2437</x:f>
        <x:v>14</x:v>
      </x:c>
      <x:c r="P2437" s="18" t="n">
        <x:f>J2437*M2437</x:f>
        <x:v>892.5</x:v>
      </x:c>
      <x:c r="Q2437" s="22" t="n">
        <x:f>'01 Controls'!$E$27*'02 Cargo Classes'!$M$12</x:f>
        <x:v>0</x:v>
      </x:c>
      <x:c r="R2437" s="22" t="n">
        <x:f>'01 Controls'!$F$27*'02 Cargo Classes'!$N$12</x:f>
        <x:v>0</x:v>
      </x:c>
      <x:c r="S2437" s="22" t="n">
        <x:f>'01 Controls'!$G$27*'02 Cargo Classes'!$O$12</x:f>
        <x:v>1.0499999999999998</x:v>
      </x:c>
      <x:c r="T2437" s="22" t="n">
        <x:f>'01 Controls'!$H$27*'02 Cargo Classes'!$P$12</x:f>
        <x:v>0.15</x:v>
      </x:c>
      <x:c r="U2437" s="22" t="n">
        <x:f>SUM(Q2437:T2437)</x:f>
        <x:v>1.1999999999999997</x:v>
      </x:c>
      <x:c r="V2437" s="18" t="n">
        <x:f>IF(U2437=0,0,N2437*Q2437/U2437)</x:f>
        <x:v>0</x:v>
      </x:c>
      <x:c r="W2437" s="18" t="n">
        <x:f>IF(U2437=0,0,P2437*Q2437/U2437)</x:f>
        <x:v>0</x:v>
      </x:c>
      <x:c r="X2437" s="18" t="n">
        <x:f>MAX(V2437,W2437*'01 Controls'!$E$12)</x:f>
        <x:v>0</x:v>
      </x:c>
      <x:c r="Y2437" s="18" t="n">
        <x:f>IF(U2437=0,0,N2437*R2437/U2437)</x:f>
        <x:v>0</x:v>
      </x:c>
      <x:c r="Z2437" s="18" t="n">
        <x:f>IF(U2437=0,0,P2437*R2437/U2437)</x:f>
        <x:v>0</x:v>
      </x:c>
      <x:c r="AA2437" s="18" t="n">
        <x:f>MAX(Y2437,Z2437*'01 Controls'!$E$13)</x:f>
        <x:v>0</x:v>
      </x:c>
      <x:c r="AB2437" s="18" t="n">
        <x:f>IF(U2437=0,0,N2437*S2437/U2437)</x:f>
        <x:v>275.625</x:v>
      </x:c>
      <x:c r="AC2437" s="18" t="n">
        <x:f>IF(U2437=0,0,P2437*S2437/U2437)</x:f>
        <x:v>780.9375000000001</x:v>
      </x:c>
      <x:c r="AD2437" s="18" t="n">
        <x:f>MAX(AB2437,AC2437*'01 Controls'!$E$14)</x:f>
        <x:v>275.625</x:v>
      </x:c>
      <x:c r="AE2437" s="18" t="n">
        <x:f>IF(U2437=0,0,N2437*T2437/U2437)</x:f>
        <x:v>39.37500000000001</x:v>
      </x:c>
      <x:c r="AF2437" s="18" t="n">
        <x:f>IF(U2437=0,0,P2437*T2437/U2437)</x:f>
        <x:v>111.56250000000003</x:v>
      </x:c>
      <x:c r="AG2437" s="18" t="n">
        <x:f>MAX(AE2437,AF2437*'01 Controls'!$E$15)</x:f>
        <x:v>39.37500000000001</x:v>
      </x:c>
      <x:c r="AH2437" s="18" t="n">
        <x:f>SUM(V2437,Y2437,AB2437,AE2437)</x:f>
        <x:v>315</x:v>
      </x:c>
      <x:c r="AI2437" s="18" t="n">
        <x:f>N2437-AH2437</x:f>
        <x:v>0</x:v>
      </x:c>
      <x:c r="AJ2437" s="18" t="n">
        <x:f>V2437*INDEX('07 Mode Capacity'!$P$6:$P$17,MATCH("AIR-"&amp;I2437,'07 Mode Capacity'!$C$6:$C$17,0))</x:f>
        <x:v>0</x:v>
      </x:c>
      <x:c r="AK2437" s="18" t="n">
        <x:f>Y2437*INDEX('07 Mode Capacity'!$P$6:$P$17,MATCH("OCEAN-"&amp;I2437,'07 Mode Capacity'!$C$6:$C$17,0))</x:f>
        <x:v>0</x:v>
      </x:c>
      <x:c r="AL2437" s="18" t="n">
        <x:f>AB2437*INDEX('07 Mode Capacity'!$P$6:$P$17,MATCH("LAND-"&amp;I2437,'07 Mode Capacity'!$C$6:$C$17,0))</x:f>
        <x:v>33.63944403494705</x:v>
      </x:c>
      <x:c r="AM2437" s="18" t="n">
        <x:f>AE2437*INDEX('07 Mode Capacity'!$P$6:$P$17,MATCH("INLAND-"&amp;I2437,'07 Mode Capacity'!$C$6:$C$17,0))</x:f>
        <x:v>24.854853245105136</x:v>
      </x:c>
      <x:c r="AN2437" s="18" t="n">
        <x:f>SUM(AJ2437:AM2437)</x:f>
        <x:v>58.49429728005218</x:v>
      </x:c>
      <x:c r="AO2437" s="17" t="n">
        <x:f>IF(N2437=0,1,AN2437/N2437)</x:f>
        <x:v>0.1856961818414355</x:v>
      </x:c>
      <x:c r="AP2437" s="11" t="str">
        <x:f>IF(AO2437&gt;='01 Controls'!$E$16,"PASS","FAIL")</x:f>
        <x:v>FAIL</x:v>
      </x:c>
      <x:c r="AQ2437" s="11" t="str">
        <x:v>UNQUANTIFIED</x:v>
      </x:c>
      <x:c r="AR2437" s="11" t="str">
        <x:v>Position-class planning record; serial item and receiver open</x:v>
      </x:c>
      <x:c r="AS2437" s="26"/>
      <x:c r="AT2437" s="26"/>
    </x:row>
    <x:row r="2438">
      <x:c r="C2438" s="11" t="str">
        <x:v>M3-M-OSG-LIN-18</x:v>
      </x:c>
      <x:c r="D2438" s="11" t="str">
        <x:v>M3</x:v>
      </x:c>
      <x:c r="E2438" s="11" t="str">
        <x:v>Inland flood</x:v>
      </x:c>
      <x:c r="F2438" s="11" t="str">
        <x:v>M-OSG</x:v>
      </x:c>
      <x:c r="G2438" s="11" t="str">
        <x:v>Offshore-support group</x:v>
      </x:c>
      <x:c r="H2438" s="11" t="str">
        <x:v>LIN-18</x:v>
      </x:c>
      <x:c r="I2438" s="19" t="n">
        <x:v>72</x:v>
      </x:c>
      <x:c r="J2438" s="21" t="n">
        <x:v>1</x:v>
      </x:c>
      <x:c r="K2438" s="18" t="n">
        <x:f>'05 Cargo Register'!K198</x:f>
        <x:v>168</x:v>
      </x:c>
      <x:c r="L2438" s="18" t="n">
        <x:f>'05 Cargo Register'!N198</x:f>
        <x:v>12</x:v>
      </x:c>
      <x:c r="M2438" s="18" t="n">
        <x:f>'05 Cargo Register'!O198</x:f>
        <x:v>528</x:v>
      </x:c>
      <x:c r="N2438" s="18" t="n">
        <x:f>J2438*K2438</x:f>
        <x:v>168</x:v>
      </x:c>
      <x:c r="O2438" s="18" t="n">
        <x:f>J2438*L2438</x:f>
        <x:v>12</x:v>
      </x:c>
      <x:c r="P2438" s="18" t="n">
        <x:f>J2438*M2438</x:f>
        <x:v>528</x:v>
      </x:c>
      <x:c r="Q2438" s="22" t="n">
        <x:f>'01 Controls'!$E$27*'02 Cargo Classes'!$M$13</x:f>
        <x:v>0</x:v>
      </x:c>
      <x:c r="R2438" s="22" t="n">
        <x:f>'01 Controls'!$F$27*'02 Cargo Classes'!$N$13</x:f>
        <x:v>0</x:v>
      </x:c>
      <x:c r="S2438" s="22" t="n">
        <x:f>'01 Controls'!$G$27*'02 Cargo Classes'!$O$13</x:f>
        <x:v>0.7</x:v>
      </x:c>
      <x:c r="T2438" s="22" t="n">
        <x:f>'01 Controls'!$H$27*'02 Cargo Classes'!$P$13</x:f>
        <x:v>0.25</x:v>
      </x:c>
      <x:c r="U2438" s="22" t="n">
        <x:f>SUM(Q2438:T2438)</x:f>
        <x:v>0.95</x:v>
      </x:c>
      <x:c r="V2438" s="18" t="n">
        <x:f>IF(U2438=0,0,N2438*Q2438/U2438)</x:f>
        <x:v>0</x:v>
      </x:c>
      <x:c r="W2438" s="18" t="n">
        <x:f>IF(U2438=0,0,P2438*Q2438/U2438)</x:f>
        <x:v>0</x:v>
      </x:c>
      <x:c r="X2438" s="18" t="n">
        <x:f>MAX(V2438,W2438*'01 Controls'!$E$12)</x:f>
        <x:v>0</x:v>
      </x:c>
      <x:c r="Y2438" s="18" t="n">
        <x:f>IF(U2438=0,0,N2438*R2438/U2438)</x:f>
        <x:v>0</x:v>
      </x:c>
      <x:c r="Z2438" s="18" t="n">
        <x:f>IF(U2438=0,0,P2438*R2438/U2438)</x:f>
        <x:v>0</x:v>
      </x:c>
      <x:c r="AA2438" s="18" t="n">
        <x:f>MAX(Y2438,Z2438*'01 Controls'!$E$13)</x:f>
        <x:v>0</x:v>
      </x:c>
      <x:c r="AB2438" s="18" t="n">
        <x:f>IF(U2438=0,0,N2438*S2438/U2438)</x:f>
        <x:v>123.78947368421052</x:v>
      </x:c>
      <x:c r="AC2438" s="18" t="n">
        <x:f>IF(U2438=0,0,P2438*S2438/U2438)</x:f>
        <x:v>389.05263157894734</x:v>
      </x:c>
      <x:c r="AD2438" s="18" t="n">
        <x:f>MAX(AB2438,AC2438*'01 Controls'!$E$14)</x:f>
        <x:v>123.78947368421052</x:v>
      </x:c>
      <x:c r="AE2438" s="18" t="n">
        <x:f>IF(U2438=0,0,N2438*T2438/U2438)</x:f>
        <x:v>44.21052631578947</x:v>
      </x:c>
      <x:c r="AF2438" s="18" t="n">
        <x:f>IF(U2438=0,0,P2438*T2438/U2438)</x:f>
        <x:v>138.94736842105263</x:v>
      </x:c>
      <x:c r="AG2438" s="18" t="n">
        <x:f>MAX(AE2438,AF2438*'01 Controls'!$E$15)</x:f>
        <x:v>44.21052631578947</x:v>
      </x:c>
      <x:c r="AH2438" s="18" t="n">
        <x:f>SUM(V2438,Y2438,AB2438,AE2438)</x:f>
        <x:v>168</x:v>
      </x:c>
      <x:c r="AI2438" s="18" t="n">
        <x:f>N2438-AH2438</x:f>
        <x:v>0</x:v>
      </x:c>
      <x:c r="AJ2438" s="18" t="n">
        <x:f>V2438*INDEX('07 Mode Capacity'!$P$6:$P$17,MATCH("AIR-"&amp;I2438,'07 Mode Capacity'!$C$6:$C$17,0))</x:f>
        <x:v>0</x:v>
      </x:c>
      <x:c r="AK2438" s="18" t="n">
        <x:f>Y2438*INDEX('07 Mode Capacity'!$P$6:$P$17,MATCH("OCEAN-"&amp;I2438,'07 Mode Capacity'!$C$6:$C$17,0))</x:f>
        <x:v>0</x:v>
      </x:c>
      <x:c r="AL2438" s="18" t="n">
        <x:f>AB2438*INDEX('07 Mode Capacity'!$P$6:$P$17,MATCH("LAND-"&amp;I2438,'07 Mode Capacity'!$C$6:$C$17,0))</x:f>
        <x:v>88.5107394043659</x:v>
      </x:c>
      <x:c r="AM2438" s="18" t="n">
        <x:f>AE2438*INDEX('07 Mode Capacity'!$P$6:$P$17,MATCH("INLAND-"&amp;I2438,'07 Mode Capacity'!$C$6:$C$17,0))</x:f>
        <x:v>44.21052631578947</x:v>
      </x:c>
      <x:c r="AN2438" s="18" t="n">
        <x:f>SUM(AJ2438:AM2438)</x:f>
        <x:v>132.72126572015537</x:v>
      </x:c>
      <x:c r="AO2438" s="17" t="n">
        <x:f>IF(N2438=0,1,AN2438/N2438)</x:f>
        <x:v>0.7900075340485438</x:v>
      </x:c>
      <x:c r="AP2438" s="11" t="str">
        <x:f>IF(AO2438&gt;='01 Controls'!$E$16,"PASS","FAIL")</x:f>
        <x:v>FAIL</x:v>
      </x:c>
      <x:c r="AQ2438" s="11" t="str">
        <x:v>UNQUANTIFIED</x:v>
      </x:c>
      <x:c r="AR2438" s="11" t="str">
        <x:v>Position-class planning record; serial item and receiver open</x:v>
      </x:c>
      <x:c r="AS2438" s="26"/>
      <x:c r="AT2438" s="26"/>
    </x:row>
    <x:row r="2439">
      <x:c r="C2439" s="11" t="str">
        <x:v>M3-M-OSG-BLK-08</x:v>
      </x:c>
      <x:c r="D2439" s="11" t="str">
        <x:v>M3</x:v>
      </x:c>
      <x:c r="E2439" s="11" t="str">
        <x:v>Inland flood</x:v>
      </x:c>
      <x:c r="F2439" s="11" t="str">
        <x:v>M-OSG</x:v>
      </x:c>
      <x:c r="G2439" s="11" t="str">
        <x:v>Offshore-support group</x:v>
      </x:c>
      <x:c r="H2439" s="11" t="str">
        <x:v>BLK-08</x:v>
      </x:c>
      <x:c r="I2439" s="19" t="n">
        <x:v>48</x:v>
      </x:c>
      <x:c r="J2439" s="21" t="n">
        <x:v>1</x:v>
      </x:c>
      <x:c r="K2439" s="18" t="n">
        <x:f>'05 Cargo Register'!K199</x:f>
        <x:v>105</x:v>
      </x:c>
      <x:c r="L2439" s="18" t="n">
        <x:f>'05 Cargo Register'!N199</x:f>
        <x:v>17</x:v>
      </x:c>
      <x:c r="M2439" s="18" t="n">
        <x:f>'05 Cargo Register'!O199</x:f>
        <x:v>867</x:v>
      </x:c>
      <x:c r="N2439" s="18" t="n">
        <x:f>J2439*K2439</x:f>
        <x:v>105</x:v>
      </x:c>
      <x:c r="O2439" s="18" t="n">
        <x:f>J2439*L2439</x:f>
        <x:v>17</x:v>
      </x:c>
      <x:c r="P2439" s="18" t="n">
        <x:f>J2439*M2439</x:f>
        <x:v>867</x:v>
      </x:c>
      <x:c r="Q2439" s="22" t="n">
        <x:f>'01 Controls'!$E$27*'02 Cargo Classes'!$M$14</x:f>
        <x:v>0.05</x:v>
      </x:c>
      <x:c r="R2439" s="22" t="n">
        <x:f>'01 Controls'!$F$27*'02 Cargo Classes'!$N$14</x:f>
        <x:v>0</x:v>
      </x:c>
      <x:c r="S2439" s="22" t="n">
        <x:f>'01 Controls'!$G$27*'02 Cargo Classes'!$O$14</x:f>
        <x:v>0.7</x:v>
      </x:c>
      <x:c r="T2439" s="22" t="n">
        <x:f>'01 Controls'!$H$27*'02 Cargo Classes'!$P$14</x:f>
        <x:v>0.125</x:v>
      </x:c>
      <x:c r="U2439" s="22" t="n">
        <x:f>SUM(Q2439:T2439)</x:f>
        <x:v>0.875</x:v>
      </x:c>
      <x:c r="V2439" s="18" t="n">
        <x:f>IF(U2439=0,0,N2439*Q2439/U2439)</x:f>
        <x:v>6</x:v>
      </x:c>
      <x:c r="W2439" s="18" t="n">
        <x:f>IF(U2439=0,0,P2439*Q2439/U2439)</x:f>
        <x:v>49.542857142857144</x:v>
      </x:c>
      <x:c r="X2439" s="18" t="n">
        <x:f>MAX(V2439,W2439*'01 Controls'!$E$12)</x:f>
        <x:v>12.385714285714286</x:v>
      </x:c>
      <x:c r="Y2439" s="18" t="n">
        <x:f>IF(U2439=0,0,N2439*R2439/U2439)</x:f>
        <x:v>0</x:v>
      </x:c>
      <x:c r="Z2439" s="18" t="n">
        <x:f>IF(U2439=0,0,P2439*R2439/U2439)</x:f>
        <x:v>0</x:v>
      </x:c>
      <x:c r="AA2439" s="18" t="n">
        <x:f>MAX(Y2439,Z2439*'01 Controls'!$E$13)</x:f>
        <x:v>0</x:v>
      </x:c>
      <x:c r="AB2439" s="18" t="n">
        <x:f>IF(U2439=0,0,N2439*S2439/U2439)</x:f>
        <x:v>84</x:v>
      </x:c>
      <x:c r="AC2439" s="18" t="n">
        <x:f>IF(U2439=0,0,P2439*S2439/U2439)</x:f>
        <x:v>693.6</x:v>
      </x:c>
      <x:c r="AD2439" s="18" t="n">
        <x:f>MAX(AB2439,AC2439*'01 Controls'!$E$14)</x:f>
        <x:v>138.72</x:v>
      </x:c>
      <x:c r="AE2439" s="18" t="n">
        <x:f>IF(U2439=0,0,N2439*T2439/U2439)</x:f>
        <x:v>15</x:v>
      </x:c>
      <x:c r="AF2439" s="18" t="n">
        <x:f>IF(U2439=0,0,P2439*T2439/U2439)</x:f>
        <x:v>123.85714285714286</x:v>
      </x:c>
      <x:c r="AG2439" s="18" t="n">
        <x:f>MAX(AE2439,AF2439*'01 Controls'!$E$15)</x:f>
        <x:v>22.294285714285714</x:v>
      </x:c>
      <x:c r="AH2439" s="18" t="n">
        <x:f>SUM(V2439,Y2439,AB2439,AE2439)</x:f>
        <x:v>105</x:v>
      </x:c>
      <x:c r="AI2439" s="18" t="n">
        <x:f>N2439-AH2439</x:f>
        <x:v>0</x:v>
      </x:c>
      <x:c r="AJ2439" s="18" t="n">
        <x:f>V2439*INDEX('07 Mode Capacity'!$P$6:$P$17,MATCH("AIR-"&amp;I2439,'07 Mode Capacity'!$C$6:$C$17,0))</x:f>
        <x:v>1.6820139497357558</x:v>
      </x:c>
      <x:c r="AK2439" s="18" t="n">
        <x:f>Y2439*INDEX('07 Mode Capacity'!$P$6:$P$17,MATCH("OCEAN-"&amp;I2439,'07 Mode Capacity'!$C$6:$C$17,0))</x:f>
        <x:v>0</x:v>
      </x:c>
      <x:c r="AL2439" s="18" t="n">
        <x:f>AB2439*INDEX('07 Mode Capacity'!$P$6:$P$17,MATCH("LAND-"&amp;I2439,'07 Mode Capacity'!$C$6:$C$17,0))</x:f>
        <x:v>10.252021039221956</x:v>
      </x:c>
      <x:c r="AM2439" s="18" t="n">
        <x:f>AE2439*INDEX('07 Mode Capacity'!$P$6:$P$17,MATCH("INLAND-"&amp;I2439,'07 Mode Capacity'!$C$6:$C$17,0))</x:f>
        <x:v>9.468515521944813</x:v>
      </x:c>
      <x:c r="AN2439" s="18" t="n">
        <x:f>SUM(AJ2439:AM2439)</x:f>
        <x:v>21.402550510902525</x:v>
      </x:c>
      <x:c r="AO2439" s="17" t="n">
        <x:f>IF(N2439=0,1,AN2439/N2439)</x:f>
        <x:v>0.20383381438954787</x:v>
      </x:c>
      <x:c r="AP2439" s="11" t="str">
        <x:f>IF(AO2439&gt;='01 Controls'!$E$16,"PASS","FAIL")</x:f>
        <x:v>FAIL</x:v>
      </x:c>
      <x:c r="AQ2439" s="11" t="str">
        <x:v>UNQUANTIFIED</x:v>
      </x:c>
      <x:c r="AR2439" s="11" t="str">
        <x:v>Position-class planning record; serial item and receiver open</x:v>
      </x:c>
      <x:c r="AS2439" s="26"/>
      <x:c r="AT2439" s="26"/>
    </x:row>
    <x:row r="2440">
      <x:c r="C2440" s="11" t="str">
        <x:v>M3-M-OSG-OOG-80</x:v>
      </x:c>
      <x:c r="D2440" s="11" t="str">
        <x:v>M3</x:v>
      </x:c>
      <x:c r="E2440" s="11" t="str">
        <x:v>Inland flood</x:v>
      </x:c>
      <x:c r="F2440" s="11" t="str">
        <x:v>M-OSG</x:v>
      </x:c>
      <x:c r="G2440" s="11" t="str">
        <x:v>Offshore-support group</x:v>
      </x:c>
      <x:c r="H2440" s="11" t="str">
        <x:v>OOG-80</x:v>
      </x:c>
      <x:c r="I2440" s="19" t="n">
        <x:v>72</x:v>
      </x:c>
      <x:c r="J2440" s="21" t="n">
        <x:v>1</x:v>
      </x:c>
      <x:c r="K2440" s="18" t="n">
        <x:f>'05 Cargo Register'!K200</x:f>
        <x:v>420</x:v>
      </x:c>
      <x:c r="L2440" s="18" t="n">
        <x:f>'05 Cargo Register'!N200</x:f>
        <x:v>7</x:v>
      </x:c>
      <x:c r="M2440" s="18" t="n">
        <x:f>'05 Cargo Register'!O200</x:f>
        <x:v>1232</x:v>
      </x:c>
      <x:c r="N2440" s="18" t="n">
        <x:f>J2440*K2440</x:f>
        <x:v>420</x:v>
      </x:c>
      <x:c r="O2440" s="18" t="n">
        <x:f>J2440*L2440</x:f>
        <x:v>7</x:v>
      </x:c>
      <x:c r="P2440" s="18" t="n">
        <x:f>J2440*M2440</x:f>
        <x:v>1232</x:v>
      </x:c>
      <x:c r="Q2440" s="22" t="n">
        <x:f>'01 Controls'!$E$27*'02 Cargo Classes'!$M$15</x:f>
        <x:v>0</x:v>
      </x:c>
      <x:c r="R2440" s="22" t="n">
        <x:f>'01 Controls'!$F$27*'02 Cargo Classes'!$N$15</x:f>
        <x:v>0</x:v>
      </x:c>
      <x:c r="S2440" s="22" t="n">
        <x:f>'01 Controls'!$G$27*'02 Cargo Classes'!$O$15</x:f>
        <x:v>0.42</x:v>
      </x:c>
      <x:c r="T2440" s="22" t="n">
        <x:f>'01 Controls'!$H$27*'02 Cargo Classes'!$P$15</x:f>
        <x:v>0.125</x:v>
      </x:c>
      <x:c r="U2440" s="22" t="n">
        <x:f>SUM(Q2440:T2440)</x:f>
        <x:v>0.5449999999999999</x:v>
      </x:c>
      <x:c r="V2440" s="18" t="n">
        <x:f>IF(U2440=0,0,N2440*Q2440/U2440)</x:f>
        <x:v>0</x:v>
      </x:c>
      <x:c r="W2440" s="18" t="n">
        <x:f>IF(U2440=0,0,P2440*Q2440/U2440)</x:f>
        <x:v>0</x:v>
      </x:c>
      <x:c r="X2440" s="18" t="n">
        <x:f>MAX(V2440,W2440*'01 Controls'!$E$12)</x:f>
        <x:v>0</x:v>
      </x:c>
      <x:c r="Y2440" s="18" t="n">
        <x:f>IF(U2440=0,0,N2440*R2440/U2440)</x:f>
        <x:v>0</x:v>
      </x:c>
      <x:c r="Z2440" s="18" t="n">
        <x:f>IF(U2440=0,0,P2440*R2440/U2440)</x:f>
        <x:v>0</x:v>
      </x:c>
      <x:c r="AA2440" s="18" t="n">
        <x:f>MAX(Y2440,Z2440*'01 Controls'!$E$13)</x:f>
        <x:v>0</x:v>
      </x:c>
      <x:c r="AB2440" s="18" t="n">
        <x:f>IF(U2440=0,0,N2440*S2440/U2440)</x:f>
        <x:v>323.66972477064223</x:v>
      </x:c>
      <x:c r="AC2440" s="18" t="n">
        <x:f>IF(U2440=0,0,P2440*S2440/U2440)</x:f>
        <x:v>949.4311926605504</x:v>
      </x:c>
      <x:c r="AD2440" s="18" t="n">
        <x:f>MAX(AB2440,AC2440*'01 Controls'!$E$14)</x:f>
        <x:v>323.66972477064223</x:v>
      </x:c>
      <x:c r="AE2440" s="18" t="n">
        <x:f>IF(U2440=0,0,N2440*T2440/U2440)</x:f>
        <x:v>96.33027522935781</x:v>
      </x:c>
      <x:c r="AF2440" s="18" t="n">
        <x:f>IF(U2440=0,0,P2440*T2440/U2440)</x:f>
        <x:v>282.56880733944956</x:v>
      </x:c>
      <x:c r="AG2440" s="18" t="n">
        <x:f>MAX(AE2440,AF2440*'01 Controls'!$E$15)</x:f>
        <x:v>96.33027522935781</x:v>
      </x:c>
      <x:c r="AH2440" s="18" t="n">
        <x:f>SUM(V2440,Y2440,AB2440,AE2440)</x:f>
        <x:v>420.00000000000006</x:v>
      </x:c>
      <x:c r="AI2440" s="18" t="n">
        <x:f>N2440-AH2440</x:f>
        <x:v>-5.684341886080802e-14</x:v>
      </x:c>
      <x:c r="AJ2440" s="18" t="n">
        <x:f>V2440*INDEX('07 Mode Capacity'!$P$6:$P$17,MATCH("AIR-"&amp;I2440,'07 Mode Capacity'!$C$6:$C$17,0))</x:f>
        <x:v>0</x:v>
      </x:c>
      <x:c r="AK2440" s="18" t="n">
        <x:f>Y2440*INDEX('07 Mode Capacity'!$P$6:$P$17,MATCH("OCEAN-"&amp;I2440,'07 Mode Capacity'!$C$6:$C$17,0))</x:f>
        <x:v>0</x:v>
      </x:c>
      <x:c r="AL2440" s="18" t="n">
        <x:f>AB2440*INDEX('07 Mode Capacity'!$P$6:$P$17,MATCH("LAND-"&amp;I2440,'07 Mode Capacity'!$C$6:$C$17,0))</x:f>
        <x:v>231.42716266279163</x:v>
      </x:c>
      <x:c r="AM2440" s="18" t="n">
        <x:f>AE2440*INDEX('07 Mode Capacity'!$P$6:$P$17,MATCH("INLAND-"&amp;I2440,'07 Mode Capacity'!$C$6:$C$17,0))</x:f>
        <x:v>96.33027522935781</x:v>
      </x:c>
      <x:c r="AN2440" s="18" t="n">
        <x:f>SUM(AJ2440:AM2440)</x:f>
        <x:v>327.7574378921494</x:v>
      </x:c>
      <x:c r="AO2440" s="17" t="n">
        <x:f>IF(N2440=0,1,AN2440/N2440)</x:f>
        <x:v>0.7803748521241654</x:v>
      </x:c>
      <x:c r="AP2440" s="11" t="str">
        <x:f>IF(AO2440&gt;='01 Controls'!$E$16,"PASS","FAIL")</x:f>
        <x:v>FAIL</x:v>
      </x:c>
      <x:c r="AQ2440" s="11" t="str">
        <x:v>UNQUANTIFIED</x:v>
      </x:c>
      <x:c r="AR2440" s="11" t="str">
        <x:v>Position-class planning record; serial item and receiver open</x:v>
      </x:c>
      <x:c r="AS2440" s="26"/>
      <x:c r="AT2440" s="26"/>
    </x:row>
    <x:row r="2441">
      <x:c r="C2441" s="11" t="str">
        <x:v>M3-M-SSG-APL-45</x:v>
      </x:c>
      <x:c r="D2441" s="11" t="str">
        <x:v>M3</x:v>
      </x:c>
      <x:c r="E2441" s="11" t="str">
        <x:v>Inland flood</x:v>
      </x:c>
      <x:c r="F2441" s="11" t="str">
        <x:v>M-SSG</x:v>
      </x:c>
      <x:c r="G2441" s="11" t="str">
        <x:v>Ocean sustainment group</x:v>
      </x:c>
      <x:c r="H2441" s="11" t="str">
        <x:v>APL-45</x:v>
      </x:c>
      <x:c r="I2441" s="19" t="n">
        <x:v>24</x:v>
      </x:c>
      <x:c r="J2441" s="21" t="n">
        <x:v>2</x:v>
      </x:c>
      <x:c r="K2441" s="18" t="n">
        <x:f>'05 Cargo Register'!K201</x:f>
        <x:v>63</x:v>
      </x:c>
      <x:c r="L2441" s="18" t="n">
        <x:f>'05 Cargo Register'!N201</x:f>
        <x:v>17</x:v>
      </x:c>
      <x:c r="M2441" s="18" t="n">
        <x:f>'05 Cargo Register'!O201</x:f>
        <x:v>127.5</x:v>
      </x:c>
      <x:c r="N2441" s="18" t="n">
        <x:f>J2441*K2441</x:f>
        <x:v>126</x:v>
      </x:c>
      <x:c r="O2441" s="18" t="n">
        <x:f>J2441*L2441</x:f>
        <x:v>34</x:v>
      </x:c>
      <x:c r="P2441" s="18" t="n">
        <x:f>J2441*M2441</x:f>
        <x:v>255</x:v>
      </x:c>
      <x:c r="Q2441" s="22" t="n">
        <x:f>'01 Controls'!$E$27*'02 Cargo Classes'!$M$6</x:f>
        <x:v>0.15000000000000002</x:v>
      </x:c>
      <x:c r="R2441" s="22" t="n">
        <x:f>'01 Controls'!$F$27*'02 Cargo Classes'!$N$6</x:f>
        <x:v>0</x:v>
      </x:c>
      <x:c r="S2441" s="22" t="n">
        <x:f>'01 Controls'!$G$27*'02 Cargo Classes'!$O$6</x:f>
        <x:v>0.7</x:v>
      </x:c>
      <x:c r="T2441" s="22" t="n">
        <x:f>'01 Controls'!$H$27*'02 Cargo Classes'!$P$6</x:f>
        <x:v>0.075</x:v>
      </x:c>
      <x:c r="U2441" s="22" t="n">
        <x:f>SUM(Q2441:T2441)</x:f>
        <x:v>0.9249999999999999</x:v>
      </x:c>
      <x:c r="V2441" s="18" t="n">
        <x:f>IF(U2441=0,0,N2441*Q2441/U2441)</x:f>
        <x:v>20.432432432432435</x:v>
      </x:c>
      <x:c r="W2441" s="18" t="n">
        <x:f>IF(U2441=0,0,P2441*Q2441/U2441)</x:f>
        <x:v>41.35135135135136</x:v>
      </x:c>
      <x:c r="X2441" s="18" t="n">
        <x:f>MAX(V2441,W2441*'01 Controls'!$E$12)</x:f>
        <x:v>20.432432432432435</x:v>
      </x:c>
      <x:c r="Y2441" s="18" t="n">
        <x:f>IF(U2441=0,0,N2441*R2441/U2441)</x:f>
        <x:v>0</x:v>
      </x:c>
      <x:c r="Z2441" s="18" t="n">
        <x:f>IF(U2441=0,0,P2441*R2441/U2441)</x:f>
        <x:v>0</x:v>
      </x:c>
      <x:c r="AA2441" s="18" t="n">
        <x:f>MAX(Y2441,Z2441*'01 Controls'!$E$13)</x:f>
        <x:v>0</x:v>
      </x:c>
      <x:c r="AB2441" s="18" t="n">
        <x:f>IF(U2441=0,0,N2441*S2441/U2441)</x:f>
        <x:v>95.35135135135134</x:v>
      </x:c>
      <x:c r="AC2441" s="18" t="n">
        <x:f>IF(U2441=0,0,P2441*S2441/U2441)</x:f>
        <x:v>192.972972972973</x:v>
      </x:c>
      <x:c r="AD2441" s="18" t="n">
        <x:f>MAX(AB2441,AC2441*'01 Controls'!$E$14)</x:f>
        <x:v>95.35135135135134</x:v>
      </x:c>
      <x:c r="AE2441" s="18" t="n">
        <x:f>IF(U2441=0,0,N2441*T2441/U2441)</x:f>
        <x:v>10.216216216216216</x:v>
      </x:c>
      <x:c r="AF2441" s="18" t="n">
        <x:f>IF(U2441=0,0,P2441*T2441/U2441)</x:f>
        <x:v>20.675675675675677</x:v>
      </x:c>
      <x:c r="AG2441" s="18" t="n">
        <x:f>MAX(AE2441,AF2441*'01 Controls'!$E$15)</x:f>
        <x:v>10.216216216216216</x:v>
      </x:c>
      <x:c r="AH2441" s="18" t="n">
        <x:f>SUM(V2441,Y2441,AB2441,AE2441)</x:f>
        <x:v>125.99999999999999</x:v>
      </x:c>
      <x:c r="AI2441" s="18" t="n">
        <x:f>N2441-AH2441</x:f>
        <x:v>1.4210854715202004e-14</x:v>
      </x:c>
      <x:c r="AJ2441" s="18" t="n">
        <x:f>V2441*INDEX('07 Mode Capacity'!$P$6:$P$17,MATCH("AIR-"&amp;I2441,'07 Mode Capacity'!$C$6:$C$17,0))</x:f>
        <x:v>4.1460279807077125</x:v>
      </x:c>
      <x:c r="AK2441" s="18" t="n">
        <x:f>Y2441*INDEX('07 Mode Capacity'!$P$6:$P$17,MATCH("OCEAN-"&amp;I2441,'07 Mode Capacity'!$C$6:$C$17,0))</x:f>
        <x:v>0</x:v>
      </x:c>
      <x:c r="AL2441" s="18" t="n">
        <x:f>AB2441*INDEX('07 Mode Capacity'!$P$6:$P$17,MATCH("LAND-"&amp;I2441,'07 Mode Capacity'!$C$6:$C$17,0))</x:f>
        <x:v>36.471980020334485</x:v>
      </x:c>
      <x:c r="AM2441" s="18" t="n">
        <x:f>AE2441*INDEX('07 Mode Capacity'!$P$6:$P$17,MATCH("INLAND-"&amp;I2441,'07 Mode Capacity'!$C$6:$C$17,0))</x:f>
        <x:v>10.216216216216216</x:v>
      </x:c>
      <x:c r="AN2441" s="18" t="n">
        <x:f>SUM(AJ2441:AM2441)</x:f>
        <x:v>50.834224217258416</x:v>
      </x:c>
      <x:c r="AO2441" s="17" t="n">
        <x:f>IF(N2441=0,1,AN2441/N2441)</x:f>
        <x:v>0.4034462239464954</x:v>
      </x:c>
      <x:c r="AP2441" s="11" t="str">
        <x:f>IF(AO2441&gt;='01 Controls'!$E$16,"PASS","FAIL")</x:f>
        <x:v>FAIL</x:v>
      </x:c>
      <x:c r="AQ2441" s="11" t="str">
        <x:v>UNQUANTIFIED</x:v>
      </x:c>
      <x:c r="AR2441" s="11" t="str">
        <x:v>Position-class planning record; serial item and receiver open</x:v>
      </x:c>
      <x:c r="AS2441" s="26"/>
      <x:c r="AT2441" s="26"/>
    </x:row>
    <x:row r="2442">
      <x:c r="C2442" s="11" t="str">
        <x:v>M3-M-SSG-ISO-18</x:v>
      </x:c>
      <x:c r="D2442" s="11" t="str">
        <x:v>M3</x:v>
      </x:c>
      <x:c r="E2442" s="11" t="str">
        <x:v>Inland flood</x:v>
      </x:c>
      <x:c r="F2442" s="11" t="str">
        <x:v>M-SSG</x:v>
      </x:c>
      <x:c r="G2442" s="11" t="str">
        <x:v>Ocean sustainment group</x:v>
      </x:c>
      <x:c r="H2442" s="11" t="str">
        <x:v>ISO-18</x:v>
      </x:c>
      <x:c r="I2442" s="19" t="n">
        <x:v>48</x:v>
      </x:c>
      <x:c r="J2442" s="21" t="n">
        <x:v>2</x:v>
      </x:c>
      <x:c r="K2442" s="18" t="n">
        <x:f>'05 Cargo Register'!K202</x:f>
        <x:v>252</x:v>
      </x:c>
      <x:c r="L2442" s="18" t="n">
        <x:f>'05 Cargo Register'!N202</x:f>
        <x:v>17</x:v>
      </x:c>
      <x:c r="M2442" s="18" t="n">
        <x:f>'05 Cargo Register'!O202</x:f>
        <x:v>448.8</x:v>
      </x:c>
      <x:c r="N2442" s="18" t="n">
        <x:f>J2442*K2442</x:f>
        <x:v>504</x:v>
      </x:c>
      <x:c r="O2442" s="18" t="n">
        <x:f>J2442*L2442</x:f>
        <x:v>34</x:v>
      </x:c>
      <x:c r="P2442" s="18" t="n">
        <x:f>J2442*M2442</x:f>
        <x:v>897.6</x:v>
      </x:c>
      <x:c r="Q2442" s="22" t="n">
        <x:f>'01 Controls'!$E$27*'02 Cargo Classes'!$M$7</x:f>
        <x:v>0.010000000000000002</x:v>
      </x:c>
      <x:c r="R2442" s="22" t="n">
        <x:f>'01 Controls'!$F$27*'02 Cargo Classes'!$N$7</x:f>
        <x:v>0</x:v>
      </x:c>
      <x:c r="S2442" s="22" t="n">
        <x:f>'01 Controls'!$G$27*'02 Cargo Classes'!$O$7</x:f>
        <x:v>0.84</x:v>
      </x:c>
      <x:c r="T2442" s="22" t="n">
        <x:f>'01 Controls'!$H$27*'02 Cargo Classes'!$P$7</x:f>
        <x:v>0.2</x:v>
      </x:c>
      <x:c r="U2442" s="22" t="n">
        <x:f>SUM(Q2442:T2442)</x:f>
        <x:v>1.05</x:v>
      </x:c>
      <x:c r="V2442" s="18" t="n">
        <x:f>IF(U2442=0,0,N2442*Q2442/U2442)</x:f>
        <x:v>4.800000000000001</x:v>
      </x:c>
      <x:c r="W2442" s="18" t="n">
        <x:f>IF(U2442=0,0,P2442*Q2442/U2442)</x:f>
        <x:v>8.548571428571432</x:v>
      </x:c>
      <x:c r="X2442" s="18" t="n">
        <x:f>MAX(V2442,W2442*'01 Controls'!$E$12)</x:f>
        <x:v>4.800000000000001</x:v>
      </x:c>
      <x:c r="Y2442" s="18" t="n">
        <x:f>IF(U2442=0,0,N2442*R2442/U2442)</x:f>
        <x:v>0</x:v>
      </x:c>
      <x:c r="Z2442" s="18" t="n">
        <x:f>IF(U2442=0,0,P2442*R2442/U2442)</x:f>
        <x:v>0</x:v>
      </x:c>
      <x:c r="AA2442" s="18" t="n">
        <x:f>MAX(Y2442,Z2442*'01 Controls'!$E$13)</x:f>
        <x:v>0</x:v>
      </x:c>
      <x:c r="AB2442" s="18" t="n">
        <x:f>IF(U2442=0,0,N2442*S2442/U2442)</x:f>
        <x:v>403.19999999999993</x:v>
      </x:c>
      <x:c r="AC2442" s="18" t="n">
        <x:f>IF(U2442=0,0,P2442*S2442/U2442)</x:f>
        <x:v>718.08</x:v>
      </x:c>
      <x:c r="AD2442" s="18" t="n">
        <x:f>MAX(AB2442,AC2442*'01 Controls'!$E$14)</x:f>
        <x:v>403.19999999999993</x:v>
      </x:c>
      <x:c r="AE2442" s="18" t="n">
        <x:f>IF(U2442=0,0,N2442*T2442/U2442)</x:f>
        <x:v>96</x:v>
      </x:c>
      <x:c r="AF2442" s="18" t="n">
        <x:f>IF(U2442=0,0,P2442*T2442/U2442)</x:f>
        <x:v>170.97142857142856</x:v>
      </x:c>
      <x:c r="AG2442" s="18" t="n">
        <x:f>MAX(AE2442,AF2442*'01 Controls'!$E$15)</x:f>
        <x:v>96</x:v>
      </x:c>
      <x:c r="AH2442" s="18" t="n">
        <x:f>SUM(V2442,Y2442,AB2442,AE2442)</x:f>
        <x:v>503.99999999999994</x:v>
      </x:c>
      <x:c r="AI2442" s="18" t="n">
        <x:f>N2442-AH2442</x:f>
        <x:v>5.684341886080802e-14</x:v>
      </x:c>
      <x:c r="AJ2442" s="18" t="n">
        <x:f>V2442*INDEX('07 Mode Capacity'!$P$6:$P$17,MATCH("AIR-"&amp;I2442,'07 Mode Capacity'!$C$6:$C$17,0))</x:f>
        <x:v>1.345611159788605</x:v>
      </x:c>
      <x:c r="AK2442" s="18" t="n">
        <x:f>Y2442*INDEX('07 Mode Capacity'!$P$6:$P$17,MATCH("OCEAN-"&amp;I2442,'07 Mode Capacity'!$C$6:$C$17,0))</x:f>
        <x:v>0</x:v>
      </x:c>
      <x:c r="AL2442" s="18" t="n">
        <x:f>AB2442*INDEX('07 Mode Capacity'!$P$6:$P$17,MATCH("LAND-"&amp;I2442,'07 Mode Capacity'!$C$6:$C$17,0))</x:f>
        <x:v>49.20970098826538</x:v>
      </x:c>
      <x:c r="AM2442" s="18" t="n">
        <x:f>AE2442*INDEX('07 Mode Capacity'!$P$6:$P$17,MATCH("INLAND-"&amp;I2442,'07 Mode Capacity'!$C$6:$C$17,0))</x:f>
        <x:v>60.5984993404468</x:v>
      </x:c>
      <x:c r="AN2442" s="18" t="n">
        <x:f>SUM(AJ2442:AM2442)</x:f>
        <x:v>111.15381148850079</x:v>
      </x:c>
      <x:c r="AO2442" s="17" t="n">
        <x:f>IF(N2442=0,1,AN2442/N2442)</x:f>
        <x:v>0.2205432767628984</x:v>
      </x:c>
      <x:c r="AP2442" s="11" t="str">
        <x:f>IF(AO2442&gt;='01 Controls'!$E$16,"PASS","FAIL")</x:f>
        <x:v>FAIL</x:v>
      </x:c>
      <x:c r="AQ2442" s="11" t="str">
        <x:v>UNQUANTIFIED</x:v>
      </x:c>
      <x:c r="AR2442" s="11" t="str">
        <x:v>Position-class planning record; serial item and receiver open</x:v>
      </x:c>
      <x:c r="AS2442" s="26"/>
      <x:c r="AT2442" s="26"/>
    </x:row>
    <x:row r="2443">
      <x:c r="C2443" s="11" t="str">
        <x:v>M3-M-SSG-COL-12</x:v>
      </x:c>
      <x:c r="D2443" s="11" t="str">
        <x:v>M3</x:v>
      </x:c>
      <x:c r="E2443" s="11" t="str">
        <x:v>Inland flood</x:v>
      </x:c>
      <x:c r="F2443" s="11" t="str">
        <x:v>M-SSG</x:v>
      </x:c>
      <x:c r="G2443" s="11" t="str">
        <x:v>Ocean sustainment group</x:v>
      </x:c>
      <x:c r="H2443" s="11" t="str">
        <x:v>COL-12</x:v>
      </x:c>
      <x:c r="I2443" s="19" t="n">
        <x:v>24</x:v>
      </x:c>
      <x:c r="J2443" s="21" t="n">
        <x:v>2</x:v>
      </x:c>
      <x:c r="K2443" s="18" t="n">
        <x:f>'05 Cargo Register'!K203</x:f>
        <x:v>42</x:v>
      </x:c>
      <x:c r="L2443" s="18" t="n">
        <x:f>'05 Cargo Register'!N203</x:f>
        <x:v>5</x:v>
      </x:c>
      <x:c r="M2443" s="18" t="n">
        <x:f>'05 Cargo Register'!O203</x:f>
        <x:v>132</x:v>
      </x:c>
      <x:c r="N2443" s="18" t="n">
        <x:f>J2443*K2443</x:f>
        <x:v>84</x:v>
      </x:c>
      <x:c r="O2443" s="18" t="n">
        <x:f>J2443*L2443</x:f>
        <x:v>10</x:v>
      </x:c>
      <x:c r="P2443" s="18" t="n">
        <x:f>J2443*M2443</x:f>
        <x:v>264</x:v>
      </x:c>
      <x:c r="Q2443" s="22" t="n">
        <x:f>'01 Controls'!$E$27*'02 Cargo Classes'!$M$8</x:f>
        <x:v>0.1</x:v>
      </x:c>
      <x:c r="R2443" s="22" t="n">
        <x:f>'01 Controls'!$F$27*'02 Cargo Classes'!$N$8</x:f>
        <x:v>0</x:v>
      </x:c>
      <x:c r="S2443" s="22" t="n">
        <x:f>'01 Controls'!$G$27*'02 Cargo Classes'!$O$8</x:f>
        <x:v>0.84</x:v>
      </x:c>
      <x:c r="T2443" s="22" t="n">
        <x:f>'01 Controls'!$H$27*'02 Cargo Classes'!$P$8</x:f>
        <x:v>0.05</x:v>
      </x:c>
      <x:c r="U2443" s="22" t="n">
        <x:f>SUM(Q2443:T2443)</x:f>
        <x:v>0.99</x:v>
      </x:c>
      <x:c r="V2443" s="18" t="n">
        <x:f>IF(U2443=0,0,N2443*Q2443/U2443)</x:f>
        <x:v>8.484848484848484</x:v>
      </x:c>
      <x:c r="W2443" s="18" t="n">
        <x:f>IF(U2443=0,0,P2443*Q2443/U2443)</x:f>
        <x:v>26.666666666666668</x:v>
      </x:c>
      <x:c r="X2443" s="18" t="n">
        <x:f>MAX(V2443,W2443*'01 Controls'!$E$12)</x:f>
        <x:v>8.484848484848484</x:v>
      </x:c>
      <x:c r="Y2443" s="18" t="n">
        <x:f>IF(U2443=0,0,N2443*R2443/U2443)</x:f>
        <x:v>0</x:v>
      </x:c>
      <x:c r="Z2443" s="18" t="n">
        <x:f>IF(U2443=0,0,P2443*R2443/U2443)</x:f>
        <x:v>0</x:v>
      </x:c>
      <x:c r="AA2443" s="18" t="n">
        <x:f>MAX(Y2443,Z2443*'01 Controls'!$E$13)</x:f>
        <x:v>0</x:v>
      </x:c>
      <x:c r="AB2443" s="18" t="n">
        <x:f>IF(U2443=0,0,N2443*S2443/U2443)</x:f>
        <x:v>71.27272727272728</x:v>
      </x:c>
      <x:c r="AC2443" s="18" t="n">
        <x:f>IF(U2443=0,0,P2443*S2443/U2443)</x:f>
        <x:v>224</x:v>
      </x:c>
      <x:c r="AD2443" s="18" t="n">
        <x:f>MAX(AB2443,AC2443*'01 Controls'!$E$14)</x:f>
        <x:v>71.27272727272728</x:v>
      </x:c>
      <x:c r="AE2443" s="18" t="n">
        <x:f>IF(U2443=0,0,N2443*T2443/U2443)</x:f>
        <x:v>4.242424242424242</x:v>
      </x:c>
      <x:c r="AF2443" s="18" t="n">
        <x:f>IF(U2443=0,0,P2443*T2443/U2443)</x:f>
        <x:v>13.333333333333334</x:v>
      </x:c>
      <x:c r="AG2443" s="18" t="n">
        <x:f>MAX(AE2443,AF2443*'01 Controls'!$E$15)</x:f>
        <x:v>4.242424242424242</x:v>
      </x:c>
      <x:c r="AH2443" s="18" t="n">
        <x:f>SUM(V2443,Y2443,AB2443,AE2443)</x:f>
        <x:v>84</x:v>
      </x:c>
      <x:c r="AI2443" s="18" t="n">
        <x:f>N2443-AH2443</x:f>
        <x:v>0</x:v>
      </x:c>
      <x:c r="AJ2443" s="18" t="n">
        <x:f>V2443*INDEX('07 Mode Capacity'!$P$6:$P$17,MATCH("AIR-"&amp;I2443,'07 Mode Capacity'!$C$6:$C$17,0))</x:f>
        <x:v>1.7216951210570746</x:v>
      </x:c>
      <x:c r="AK2443" s="18" t="n">
        <x:f>Y2443*INDEX('07 Mode Capacity'!$P$6:$P$17,MATCH("OCEAN-"&amp;I2443,'07 Mode Capacity'!$C$6:$C$17,0))</x:f>
        <x:v>0</x:v>
      </x:c>
      <x:c r="AL2443" s="18" t="n">
        <x:f>AB2443*INDEX('07 Mode Capacity'!$P$6:$P$17,MATCH("LAND-"&amp;I2443,'07 Mode Capacity'!$C$6:$C$17,0))</x:f>
        <x:v>27.261884055603563</x:v>
      </x:c>
      <x:c r="AM2443" s="18" t="n">
        <x:f>AE2443*INDEX('07 Mode Capacity'!$P$6:$P$17,MATCH("INLAND-"&amp;I2443,'07 Mode Capacity'!$C$6:$C$17,0))</x:f>
        <x:v>4.242424242424242</x:v>
      </x:c>
      <x:c r="AN2443" s="18" t="n">
        <x:f>SUM(AJ2443:AM2443)</x:f>
        <x:v>33.226003419084876</x:v>
      </x:c>
      <x:c r="AO2443" s="17" t="n">
        <x:f>IF(N2443=0,1,AN2443/N2443)</x:f>
        <x:v>0.3955476597510104</x:v>
      </x:c>
      <x:c r="AP2443" s="11" t="str">
        <x:f>IF(AO2443&gt;='01 Controls'!$E$16,"PASS","FAIL")</x:f>
        <x:v>FAIL</x:v>
      </x:c>
      <x:c r="AQ2443" s="11" t="str">
        <x:v>UNQUANTIFIED</x:v>
      </x:c>
      <x:c r="AR2443" s="11" t="str">
        <x:v>Position-class planning record; serial item and receiver open</x:v>
      </x:c>
      <x:c r="AS2443" s="26"/>
      <x:c r="AT2443" s="26"/>
    </x:row>
    <x:row r="2444">
      <x:c r="C2444" s="11" t="str">
        <x:v>M3-M-SSG-BAT-22</x:v>
      </x:c>
      <x:c r="D2444" s="11" t="str">
        <x:v>M3</x:v>
      </x:c>
      <x:c r="E2444" s="11" t="str">
        <x:v>Inland flood</x:v>
      </x:c>
      <x:c r="F2444" s="11" t="str">
        <x:v>M-SSG</x:v>
      </x:c>
      <x:c r="G2444" s="11" t="str">
        <x:v>Ocean sustainment group</x:v>
      </x:c>
      <x:c r="H2444" s="11" t="str">
        <x:v>BAT-22</x:v>
      </x:c>
      <x:c r="I2444" s="19" t="n">
        <x:v>48</x:v>
      </x:c>
      <x:c r="J2444" s="21" t="n">
        <x:v>2</x:v>
      </x:c>
      <x:c r="K2444" s="18" t="n">
        <x:f>'05 Cargo Register'!K204</x:f>
        <x:v>168</x:v>
      </x:c>
      <x:c r="L2444" s="18" t="n">
        <x:f>'05 Cargo Register'!N204</x:f>
        <x:v>10</x:v>
      </x:c>
      <x:c r="M2444" s="18" t="n">
        <x:f>'05 Cargo Register'!O204</x:f>
        <x:v>264</x:v>
      </x:c>
      <x:c r="N2444" s="18" t="n">
        <x:f>J2444*K2444</x:f>
        <x:v>336</x:v>
      </x:c>
      <x:c r="O2444" s="18" t="n">
        <x:f>J2444*L2444</x:f>
        <x:v>20</x:v>
      </x:c>
      <x:c r="P2444" s="18" t="n">
        <x:f>J2444*M2444</x:f>
        <x:v>528</x:v>
      </x:c>
      <x:c r="Q2444" s="22" t="n">
        <x:f>'01 Controls'!$E$27*'02 Cargo Classes'!$M$9</x:f>
        <x:v>0</x:v>
      </x:c>
      <x:c r="R2444" s="22" t="n">
        <x:f>'01 Controls'!$F$27*'02 Cargo Classes'!$N$9</x:f>
        <x:v>0</x:v>
      </x:c>
      <x:c r="S2444" s="22" t="n">
        <x:f>'01 Controls'!$G$27*'02 Cargo Classes'!$O$9</x:f>
        <x:v>0.7</x:v>
      </x:c>
      <x:c r="T2444" s="22" t="n">
        <x:f>'01 Controls'!$H$27*'02 Cargo Classes'!$P$9</x:f>
        <x:v>0.125</x:v>
      </x:c>
      <x:c r="U2444" s="22" t="n">
        <x:f>SUM(Q2444:T2444)</x:f>
        <x:v>0.825</x:v>
      </x:c>
      <x:c r="V2444" s="18" t="n">
        <x:f>IF(U2444=0,0,N2444*Q2444/U2444)</x:f>
        <x:v>0</x:v>
      </x:c>
      <x:c r="W2444" s="18" t="n">
        <x:f>IF(U2444=0,0,P2444*Q2444/U2444)</x:f>
        <x:v>0</x:v>
      </x:c>
      <x:c r="X2444" s="18" t="n">
        <x:f>MAX(V2444,W2444*'01 Controls'!$E$12)</x:f>
        <x:v>0</x:v>
      </x:c>
      <x:c r="Y2444" s="18" t="n">
        <x:f>IF(U2444=0,0,N2444*R2444/U2444)</x:f>
        <x:v>0</x:v>
      </x:c>
      <x:c r="Z2444" s="18" t="n">
        <x:f>IF(U2444=0,0,P2444*R2444/U2444)</x:f>
        <x:v>0</x:v>
      </x:c>
      <x:c r="AA2444" s="18" t="n">
        <x:f>MAX(Y2444,Z2444*'01 Controls'!$E$13)</x:f>
        <x:v>0</x:v>
      </x:c>
      <x:c r="AB2444" s="18" t="n">
        <x:f>IF(U2444=0,0,N2444*S2444/U2444)</x:f>
        <x:v>285.09090909090907</x:v>
      </x:c>
      <x:c r="AC2444" s="18" t="n">
        <x:f>IF(U2444=0,0,P2444*S2444/U2444)</x:f>
        <x:v>448</x:v>
      </x:c>
      <x:c r="AD2444" s="18" t="n">
        <x:f>MAX(AB2444,AC2444*'01 Controls'!$E$14)</x:f>
        <x:v>285.09090909090907</x:v>
      </x:c>
      <x:c r="AE2444" s="18" t="n">
        <x:f>IF(U2444=0,0,N2444*T2444/U2444)</x:f>
        <x:v>50.909090909090914</x:v>
      </x:c>
      <x:c r="AF2444" s="18" t="n">
        <x:f>IF(U2444=0,0,P2444*T2444/U2444)</x:f>
        <x:v>80</x:v>
      </x:c>
      <x:c r="AG2444" s="18" t="n">
        <x:f>MAX(AE2444,AF2444*'01 Controls'!$E$15)</x:f>
        <x:v>50.909090909090914</x:v>
      </x:c>
      <x:c r="AH2444" s="18" t="n">
        <x:f>SUM(V2444,Y2444,AB2444,AE2444)</x:f>
        <x:v>336</x:v>
      </x:c>
      <x:c r="AI2444" s="18" t="n">
        <x:f>N2444-AH2444</x:f>
        <x:v>0</x:v>
      </x:c>
      <x:c r="AJ2444" s="18" t="n">
        <x:f>V2444*INDEX('07 Mode Capacity'!$P$6:$P$17,MATCH("AIR-"&amp;I2444,'07 Mode Capacity'!$C$6:$C$17,0))</x:f>
        <x:v>0</x:v>
      </x:c>
      <x:c r="AK2444" s="18" t="n">
        <x:f>Y2444*INDEX('07 Mode Capacity'!$P$6:$P$17,MATCH("OCEAN-"&amp;I2444,'07 Mode Capacity'!$C$6:$C$17,0))</x:f>
        <x:v>0</x:v>
      </x:c>
      <x:c r="AL2444" s="18" t="n">
        <x:f>AB2444*INDEX('07 Mode Capacity'!$P$6:$P$17,MATCH("LAND-"&amp;I2444,'07 Mode Capacity'!$C$6:$C$17,0))</x:f>
        <x:v>34.79473807251088</x:v>
      </x:c>
      <x:c r="AM2444" s="18" t="n">
        <x:f>AE2444*INDEX('07 Mode Capacity'!$P$6:$P$17,MATCH("INLAND-"&amp;I2444,'07 Mode Capacity'!$C$6:$C$17,0))</x:f>
        <x:v>32.13556783205512</x:v>
      </x:c>
      <x:c r="AN2444" s="18" t="n">
        <x:f>SUM(AJ2444:AM2444)</x:f>
        <x:v>66.93030590456601</x:v>
      </x:c>
      <x:c r="AO2444" s="17" t="n">
        <x:f>IF(N2444=0,1,AN2444/N2444)</x:f>
        <x:v>0.19919733900168457</x:v>
      </x:c>
      <x:c r="AP2444" s="11" t="str">
        <x:f>IF(AO2444&gt;='01 Controls'!$E$16,"PASS","FAIL")</x:f>
        <x:v>FAIL</x:v>
      </x:c>
      <x:c r="AQ2444" s="11" t="str">
        <x:v>UNQUANTIFIED</x:v>
      </x:c>
      <x:c r="AR2444" s="11" t="str">
        <x:v>Position-class planning record; serial item and receiver open</x:v>
      </x:c>
      <x:c r="AS2444" s="26"/>
      <x:c r="AT2444" s="26"/>
    </x:row>
    <x:row r="2445">
      <x:c r="C2445" s="11" t="str">
        <x:v>M3-M-SSG-TNK-20</x:v>
      </x:c>
      <x:c r="D2445" s="11" t="str">
        <x:v>M3</x:v>
      </x:c>
      <x:c r="E2445" s="11" t="str">
        <x:v>Inland flood</x:v>
      </x:c>
      <x:c r="F2445" s="11" t="str">
        <x:v>M-SSG</x:v>
      </x:c>
      <x:c r="G2445" s="11" t="str">
        <x:v>Ocean sustainment group</x:v>
      </x:c>
      <x:c r="H2445" s="11" t="str">
        <x:v>TNK-20</x:v>
      </x:c>
      <x:c r="I2445" s="19" t="n">
        <x:v>48</x:v>
      </x:c>
      <x:c r="J2445" s="21" t="n">
        <x:v>2</x:v>
      </x:c>
      <x:c r="K2445" s="18" t="n">
        <x:f>'05 Cargo Register'!K205</x:f>
        <x:v>252</x:v>
      </x:c>
      <x:c r="L2445" s="18" t="n">
        <x:f>'05 Cargo Register'!N205</x:f>
        <x:v>15</x:v>
      </x:c>
      <x:c r="M2445" s="18" t="n">
        <x:f>'05 Cargo Register'!O205</x:f>
        <x:v>318.75</x:v>
      </x:c>
      <x:c r="N2445" s="18" t="n">
        <x:f>J2445*K2445</x:f>
        <x:v>504</x:v>
      </x:c>
      <x:c r="O2445" s="18" t="n">
        <x:f>J2445*L2445</x:f>
        <x:v>30</x:v>
      </x:c>
      <x:c r="P2445" s="18" t="n">
        <x:f>J2445*M2445</x:f>
        <x:v>637.5</x:v>
      </x:c>
      <x:c r="Q2445" s="22" t="n">
        <x:f>'01 Controls'!$E$27*'02 Cargo Classes'!$M$10</x:f>
        <x:v>0</x:v>
      </x:c>
      <x:c r="R2445" s="22" t="n">
        <x:f>'01 Controls'!$F$27*'02 Cargo Classes'!$N$10</x:f>
        <x:v>0</x:v>
      </x:c>
      <x:c r="S2445" s="22" t="n">
        <x:f>'01 Controls'!$G$27*'02 Cargo Classes'!$O$10</x:f>
        <x:v>0.7</x:v>
      </x:c>
      <x:c r="T2445" s="22" t="n">
        <x:f>'01 Controls'!$H$27*'02 Cargo Classes'!$P$10</x:f>
        <x:v>0.25</x:v>
      </x:c>
      <x:c r="U2445" s="22" t="n">
        <x:f>SUM(Q2445:T2445)</x:f>
        <x:v>0.95</x:v>
      </x:c>
      <x:c r="V2445" s="18" t="n">
        <x:f>IF(U2445=0,0,N2445*Q2445/U2445)</x:f>
        <x:v>0</x:v>
      </x:c>
      <x:c r="W2445" s="18" t="n">
        <x:f>IF(U2445=0,0,P2445*Q2445/U2445)</x:f>
        <x:v>0</x:v>
      </x:c>
      <x:c r="X2445" s="18" t="n">
        <x:f>MAX(V2445,W2445*'01 Controls'!$E$12)</x:f>
        <x:v>0</x:v>
      </x:c>
      <x:c r="Y2445" s="18" t="n">
        <x:f>IF(U2445=0,0,N2445*R2445/U2445)</x:f>
        <x:v>0</x:v>
      </x:c>
      <x:c r="Z2445" s="18" t="n">
        <x:f>IF(U2445=0,0,P2445*R2445/U2445)</x:f>
        <x:v>0</x:v>
      </x:c>
      <x:c r="AA2445" s="18" t="n">
        <x:f>MAX(Y2445,Z2445*'01 Controls'!$E$13)</x:f>
        <x:v>0</x:v>
      </x:c>
      <x:c r="AB2445" s="18" t="n">
        <x:f>IF(U2445=0,0,N2445*S2445/U2445)</x:f>
        <x:v>371.36842105263156</x:v>
      </x:c>
      <x:c r="AC2445" s="18" t="n">
        <x:f>IF(U2445=0,0,P2445*S2445/U2445)</x:f>
        <x:v>469.7368421052632</x:v>
      </x:c>
      <x:c r="AD2445" s="18" t="n">
        <x:f>MAX(AB2445,AC2445*'01 Controls'!$E$14)</x:f>
        <x:v>371.36842105263156</x:v>
      </x:c>
      <x:c r="AE2445" s="18" t="n">
        <x:f>IF(U2445=0,0,N2445*T2445/U2445)</x:f>
        <x:v>132.63157894736844</x:v>
      </x:c>
      <x:c r="AF2445" s="18" t="n">
        <x:f>IF(U2445=0,0,P2445*T2445/U2445)</x:f>
        <x:v>167.76315789473685</x:v>
      </x:c>
      <x:c r="AG2445" s="18" t="n">
        <x:f>MAX(AE2445,AF2445*'01 Controls'!$E$15)</x:f>
        <x:v>132.63157894736844</x:v>
      </x:c>
      <x:c r="AH2445" s="18" t="n">
        <x:f>SUM(V2445,Y2445,AB2445,AE2445)</x:f>
        <x:v>504</x:v>
      </x:c>
      <x:c r="AI2445" s="18" t="n">
        <x:f>N2445-AH2445</x:f>
        <x:v>0</x:v>
      </x:c>
      <x:c r="AJ2445" s="18" t="n">
        <x:f>V2445*INDEX('07 Mode Capacity'!$P$6:$P$17,MATCH("AIR-"&amp;I2445,'07 Mode Capacity'!$C$6:$C$17,0))</x:f>
        <x:v>0</x:v>
      </x:c>
      <x:c r="AK2445" s="18" t="n">
        <x:f>Y2445*INDEX('07 Mode Capacity'!$P$6:$P$17,MATCH("OCEAN-"&amp;I2445,'07 Mode Capacity'!$C$6:$C$17,0))</x:f>
        <x:v>0</x:v>
      </x:c>
      <x:c r="AL2445" s="18" t="n">
        <x:f>AB2445*INDEX('07 Mode Capacity'!$P$6:$P$17,MATCH("LAND-"&amp;I2445,'07 Mode Capacity'!$C$6:$C$17,0))</x:f>
        <x:v>45.32472459445496</x:v>
      </x:c>
      <x:c r="AM2445" s="18" t="n">
        <x:f>AE2445*INDEX('07 Mode Capacity'!$P$6:$P$17,MATCH("INLAND-"&amp;I2445,'07 Mode Capacity'!$C$6:$C$17,0))</x:f>
        <x:v>83.72161093088046</x:v>
      </x:c>
      <x:c r="AN2445" s="18" t="n">
        <x:f>SUM(AJ2445:AM2445)</x:f>
        <x:v>129.04633552533542</x:v>
      </x:c>
      <x:c r="AO2445" s="17" t="n">
        <x:f>IF(N2445=0,1,AN2445/N2445)</x:f>
        <x:v>0.25604431651852266</x:v>
      </x:c>
      <x:c r="AP2445" s="11" t="str">
        <x:f>IF(AO2445&gt;='01 Controls'!$E$16,"PASS","FAIL")</x:f>
        <x:v>FAIL</x:v>
      </x:c>
      <x:c r="AQ2445" s="11" t="str">
        <x:v>UNQUANTIFIED</x:v>
      </x:c>
      <x:c r="AR2445" s="11" t="str">
        <x:v>Position-class planning record; serial item and receiver open</x:v>
      </x:c>
      <x:c r="AS2445" s="26"/>
      <x:c r="AT2445" s="26"/>
    </x:row>
    <x:row r="2446">
      <x:c r="C2446" s="11" t="str">
        <x:v>M3-M-SSG-FLR-24</x:v>
      </x:c>
      <x:c r="D2446" s="11" t="str">
        <x:v>M3</x:v>
      </x:c>
      <x:c r="E2446" s="11" t="str">
        <x:v>Inland flood</x:v>
      </x:c>
      <x:c r="F2446" s="11" t="str">
        <x:v>M-SSG</x:v>
      </x:c>
      <x:c r="G2446" s="11" t="str">
        <x:v>Ocean sustainment group</x:v>
      </x:c>
      <x:c r="H2446" s="11" t="str">
        <x:v>FLR-24</x:v>
      </x:c>
      <x:c r="I2446" s="19" t="n">
        <x:v>48</x:v>
      </x:c>
      <x:c r="J2446" s="21" t="n">
        <x:v>2</x:v>
      </x:c>
      <x:c r="K2446" s="18" t="n">
        <x:f>'05 Cargo Register'!K206</x:f>
        <x:v>315</x:v>
      </x:c>
      <x:c r="L2446" s="18" t="n">
        <x:f>'05 Cargo Register'!N206</x:f>
        <x:v>16</x:v>
      </x:c>
      <x:c r="M2446" s="18" t="n">
        <x:f>'05 Cargo Register'!O206</x:f>
        <x:v>512</x:v>
      </x:c>
      <x:c r="N2446" s="18" t="n">
        <x:f>J2446*K2446</x:f>
        <x:v>630</x:v>
      </x:c>
      <x:c r="O2446" s="18" t="n">
        <x:f>J2446*L2446</x:f>
        <x:v>32</x:v>
      </x:c>
      <x:c r="P2446" s="18" t="n">
        <x:f>J2446*M2446</x:f>
        <x:v>1024</x:v>
      </x:c>
      <x:c r="Q2446" s="22" t="n">
        <x:f>'01 Controls'!$E$27*'02 Cargo Classes'!$M$11</x:f>
        <x:v>0</x:v>
      </x:c>
      <x:c r="R2446" s="22" t="n">
        <x:f>'01 Controls'!$F$27*'02 Cargo Classes'!$N$11</x:f>
        <x:v>0</x:v>
      </x:c>
      <x:c r="S2446" s="22" t="n">
        <x:f>'01 Controls'!$G$27*'02 Cargo Classes'!$O$11</x:f>
        <x:v>0.7</x:v>
      </x:c>
      <x:c r="T2446" s="22" t="n">
        <x:f>'01 Controls'!$H$27*'02 Cargo Classes'!$P$11</x:f>
        <x:v>0.2</x:v>
      </x:c>
      <x:c r="U2446" s="22" t="n">
        <x:f>SUM(Q2446:T2446)</x:f>
        <x:v>0.8999999999999999</x:v>
      </x:c>
      <x:c r="V2446" s="18" t="n">
        <x:f>IF(U2446=0,0,N2446*Q2446/U2446)</x:f>
        <x:v>0</x:v>
      </x:c>
      <x:c r="W2446" s="18" t="n">
        <x:f>IF(U2446=0,0,P2446*Q2446/U2446)</x:f>
        <x:v>0</x:v>
      </x:c>
      <x:c r="X2446" s="18" t="n">
        <x:f>MAX(V2446,W2446*'01 Controls'!$E$12)</x:f>
        <x:v>0</x:v>
      </x:c>
      <x:c r="Y2446" s="18" t="n">
        <x:f>IF(U2446=0,0,N2446*R2446/U2446)</x:f>
        <x:v>0</x:v>
      </x:c>
      <x:c r="Z2446" s="18" t="n">
        <x:f>IF(U2446=0,0,P2446*R2446/U2446)</x:f>
        <x:v>0</x:v>
      </x:c>
      <x:c r="AA2446" s="18" t="n">
        <x:f>MAX(Y2446,Z2446*'01 Controls'!$E$13)</x:f>
        <x:v>0</x:v>
      </x:c>
      <x:c r="AB2446" s="18" t="n">
        <x:f>IF(U2446=0,0,N2446*S2446/U2446)</x:f>
        <x:v>490.00000000000006</x:v>
      </x:c>
      <x:c r="AC2446" s="18" t="n">
        <x:f>IF(U2446=0,0,P2446*S2446/U2446)</x:f>
        <x:v>796.4444444444445</x:v>
      </x:c>
      <x:c r="AD2446" s="18" t="n">
        <x:f>MAX(AB2446,AC2446*'01 Controls'!$E$14)</x:f>
        <x:v>490.00000000000006</x:v>
      </x:c>
      <x:c r="AE2446" s="18" t="n">
        <x:f>IF(U2446=0,0,N2446*T2446/U2446)</x:f>
        <x:v>140</x:v>
      </x:c>
      <x:c r="AF2446" s="18" t="n">
        <x:f>IF(U2446=0,0,P2446*T2446/U2446)</x:f>
        <x:v>227.5555555555556</x:v>
      </x:c>
      <x:c r="AG2446" s="18" t="n">
        <x:f>MAX(AE2446,AF2446*'01 Controls'!$E$15)</x:f>
        <x:v>140</x:v>
      </x:c>
      <x:c r="AH2446" s="18" t="n">
        <x:f>SUM(V2446,Y2446,AB2446,AE2446)</x:f>
        <x:v>630</x:v>
      </x:c>
      <x:c r="AI2446" s="18" t="n">
        <x:f>N2446-AH2446</x:f>
        <x:v>0</x:v>
      </x:c>
      <x:c r="AJ2446" s="18" t="n">
        <x:f>V2446*INDEX('07 Mode Capacity'!$P$6:$P$17,MATCH("AIR-"&amp;I2446,'07 Mode Capacity'!$C$6:$C$17,0))</x:f>
        <x:v>0</x:v>
      </x:c>
      <x:c r="AK2446" s="18" t="n">
        <x:f>Y2446*INDEX('07 Mode Capacity'!$P$6:$P$17,MATCH("OCEAN-"&amp;I2446,'07 Mode Capacity'!$C$6:$C$17,0))</x:f>
        <x:v>0</x:v>
      </x:c>
      <x:c r="AL2446" s="18" t="n">
        <x:f>AB2446*INDEX('07 Mode Capacity'!$P$6:$P$17,MATCH("LAND-"&amp;I2446,'07 Mode Capacity'!$C$6:$C$17,0))</x:f>
        <x:v>59.803456062128085</x:v>
      </x:c>
      <x:c r="AM2446" s="18" t="n">
        <x:f>AE2446*INDEX('07 Mode Capacity'!$P$6:$P$17,MATCH("INLAND-"&amp;I2446,'07 Mode Capacity'!$C$6:$C$17,0))</x:f>
        <x:v>88.37281153815158</x:v>
      </x:c>
      <x:c r="AN2446" s="18" t="n">
        <x:f>SUM(AJ2446:AM2446)</x:f>
        <x:v>148.17626760027966</x:v>
      </x:c>
      <x:c r="AO2446" s="17" t="n">
        <x:f>IF(N2446=0,1,AN2446/N2446)</x:f>
        <x:v>0.23520042476234868</x:v>
      </x:c>
      <x:c r="AP2446" s="11" t="str">
        <x:f>IF(AO2446&gt;='01 Controls'!$E$16,"PASS","FAIL")</x:f>
        <x:v>FAIL</x:v>
      </x:c>
      <x:c r="AQ2446" s="11" t="str">
        <x:v>UNQUANTIFIED</x:v>
      </x:c>
      <x:c r="AR2446" s="11" t="str">
        <x:v>Position-class planning record; serial item and receiver open</x:v>
      </x:c>
      <x:c r="AS2446" s="26"/>
      <x:c r="AT2446" s="26"/>
    </x:row>
    <x:row r="2447">
      <x:c r="C2447" s="11" t="str">
        <x:v>M3-M-SSG-ROL-30</x:v>
      </x:c>
      <x:c r="D2447" s="11" t="str">
        <x:v>M3</x:v>
      </x:c>
      <x:c r="E2447" s="11" t="str">
        <x:v>Inland flood</x:v>
      </x:c>
      <x:c r="F2447" s="11" t="str">
        <x:v>M-SSG</x:v>
      </x:c>
      <x:c r="G2447" s="11" t="str">
        <x:v>Ocean sustainment group</x:v>
      </x:c>
      <x:c r="H2447" s="11" t="str">
        <x:v>ROL-30</x:v>
      </x:c>
      <x:c r="I2447" s="19" t="n">
        <x:v>48</x:v>
      </x:c>
      <x:c r="J2447" s="21" t="n">
        <x:v>2</x:v>
      </x:c>
      <x:c r="K2447" s="18" t="n">
        <x:f>'05 Cargo Register'!K207</x:f>
        <x:v>315</x:v>
      </x:c>
      <x:c r="L2447" s="18" t="n">
        <x:f>'05 Cargo Register'!N207</x:f>
        <x:v>14</x:v>
      </x:c>
      <x:c r="M2447" s="18" t="n">
        <x:f>'05 Cargo Register'!O207</x:f>
        <x:v>892.5</x:v>
      </x:c>
      <x:c r="N2447" s="18" t="n">
        <x:f>J2447*K2447</x:f>
        <x:v>630</x:v>
      </x:c>
      <x:c r="O2447" s="18" t="n">
        <x:f>J2447*L2447</x:f>
        <x:v>28</x:v>
      </x:c>
      <x:c r="P2447" s="18" t="n">
        <x:f>J2447*M2447</x:f>
        <x:v>1785</x:v>
      </x:c>
      <x:c r="Q2447" s="22" t="n">
        <x:f>'01 Controls'!$E$27*'02 Cargo Classes'!$M$12</x:f>
        <x:v>0</x:v>
      </x:c>
      <x:c r="R2447" s="22" t="n">
        <x:f>'01 Controls'!$F$27*'02 Cargo Classes'!$N$12</x:f>
        <x:v>0</x:v>
      </x:c>
      <x:c r="S2447" s="22" t="n">
        <x:f>'01 Controls'!$G$27*'02 Cargo Classes'!$O$12</x:f>
        <x:v>1.0499999999999998</x:v>
      </x:c>
      <x:c r="T2447" s="22" t="n">
        <x:f>'01 Controls'!$H$27*'02 Cargo Classes'!$P$12</x:f>
        <x:v>0.15</x:v>
      </x:c>
      <x:c r="U2447" s="22" t="n">
        <x:f>SUM(Q2447:T2447)</x:f>
        <x:v>1.1999999999999997</x:v>
      </x:c>
      <x:c r="V2447" s="18" t="n">
        <x:f>IF(U2447=0,0,N2447*Q2447/U2447)</x:f>
        <x:v>0</x:v>
      </x:c>
      <x:c r="W2447" s="18" t="n">
        <x:f>IF(U2447=0,0,P2447*Q2447/U2447)</x:f>
        <x:v>0</x:v>
      </x:c>
      <x:c r="X2447" s="18" t="n">
        <x:f>MAX(V2447,W2447*'01 Controls'!$E$12)</x:f>
        <x:v>0</x:v>
      </x:c>
      <x:c r="Y2447" s="18" t="n">
        <x:f>IF(U2447=0,0,N2447*R2447/U2447)</x:f>
        <x:v>0</x:v>
      </x:c>
      <x:c r="Z2447" s="18" t="n">
        <x:f>IF(U2447=0,0,P2447*R2447/U2447)</x:f>
        <x:v>0</x:v>
      </x:c>
      <x:c r="AA2447" s="18" t="n">
        <x:f>MAX(Y2447,Z2447*'01 Controls'!$E$13)</x:f>
        <x:v>0</x:v>
      </x:c>
      <x:c r="AB2447" s="18" t="n">
        <x:f>IF(U2447=0,0,N2447*S2447/U2447)</x:f>
        <x:v>551.25</x:v>
      </x:c>
      <x:c r="AC2447" s="18" t="n">
        <x:f>IF(U2447=0,0,P2447*S2447/U2447)</x:f>
        <x:v>1561.8750000000002</x:v>
      </x:c>
      <x:c r="AD2447" s="18" t="n">
        <x:f>MAX(AB2447,AC2447*'01 Controls'!$E$14)</x:f>
        <x:v>551.25</x:v>
      </x:c>
      <x:c r="AE2447" s="18" t="n">
        <x:f>IF(U2447=0,0,N2447*T2447/U2447)</x:f>
        <x:v>78.75000000000001</x:v>
      </x:c>
      <x:c r="AF2447" s="18" t="n">
        <x:f>IF(U2447=0,0,P2447*T2447/U2447)</x:f>
        <x:v>223.12500000000006</x:v>
      </x:c>
      <x:c r="AG2447" s="18" t="n">
        <x:f>MAX(AE2447,AF2447*'01 Controls'!$E$15)</x:f>
        <x:v>78.75000000000001</x:v>
      </x:c>
      <x:c r="AH2447" s="18" t="n">
        <x:f>SUM(V2447,Y2447,AB2447,AE2447)</x:f>
        <x:v>630</x:v>
      </x:c>
      <x:c r="AI2447" s="18" t="n">
        <x:f>N2447-AH2447</x:f>
        <x:v>0</x:v>
      </x:c>
      <x:c r="AJ2447" s="18" t="n">
        <x:f>V2447*INDEX('07 Mode Capacity'!$P$6:$P$17,MATCH("AIR-"&amp;I2447,'07 Mode Capacity'!$C$6:$C$17,0))</x:f>
        <x:v>0</x:v>
      </x:c>
      <x:c r="AK2447" s="18" t="n">
        <x:f>Y2447*INDEX('07 Mode Capacity'!$P$6:$P$17,MATCH("OCEAN-"&amp;I2447,'07 Mode Capacity'!$C$6:$C$17,0))</x:f>
        <x:v>0</x:v>
      </x:c>
      <x:c r="AL2447" s="18" t="n">
        <x:f>AB2447*INDEX('07 Mode Capacity'!$P$6:$P$17,MATCH("LAND-"&amp;I2447,'07 Mode Capacity'!$C$6:$C$17,0))</x:f>
        <x:v>67.2788880698941</x:v>
      </x:c>
      <x:c r="AM2447" s="18" t="n">
        <x:f>AE2447*INDEX('07 Mode Capacity'!$P$6:$P$17,MATCH("INLAND-"&amp;I2447,'07 Mode Capacity'!$C$6:$C$17,0))</x:f>
        <x:v>49.70970649021027</x:v>
      </x:c>
      <x:c r="AN2447" s="18" t="n">
        <x:f>SUM(AJ2447:AM2447)</x:f>
        <x:v>116.98859456010436</x:v>
      </x:c>
      <x:c r="AO2447" s="17" t="n">
        <x:f>IF(N2447=0,1,AN2447/N2447)</x:f>
        <x:v>0.1856961818414355</x:v>
      </x:c>
      <x:c r="AP2447" s="11" t="str">
        <x:f>IF(AO2447&gt;='01 Controls'!$E$16,"PASS","FAIL")</x:f>
        <x:v>FAIL</x:v>
      </x:c>
      <x:c r="AQ2447" s="11" t="str">
        <x:v>UNQUANTIFIED</x:v>
      </x:c>
      <x:c r="AR2447" s="11" t="str">
        <x:v>Position-class planning record; serial item and receiver open</x:v>
      </x:c>
      <x:c r="AS2447" s="26"/>
      <x:c r="AT2447" s="26"/>
    </x:row>
    <x:row r="2448">
      <x:c r="C2448" s="11" t="str">
        <x:v>M3-M-SSG-LIN-18</x:v>
      </x:c>
      <x:c r="D2448" s="11" t="str">
        <x:v>M3</x:v>
      </x:c>
      <x:c r="E2448" s="11" t="str">
        <x:v>Inland flood</x:v>
      </x:c>
      <x:c r="F2448" s="11" t="str">
        <x:v>M-SSG</x:v>
      </x:c>
      <x:c r="G2448" s="11" t="str">
        <x:v>Ocean sustainment group</x:v>
      </x:c>
      <x:c r="H2448" s="11" t="str">
        <x:v>LIN-18</x:v>
      </x:c>
      <x:c r="I2448" s="19" t="n">
        <x:v>72</x:v>
      </x:c>
      <x:c r="J2448" s="21" t="n">
        <x:v>2</x:v>
      </x:c>
      <x:c r="K2448" s="18" t="n">
        <x:f>'05 Cargo Register'!K208</x:f>
        <x:v>168</x:v>
      </x:c>
      <x:c r="L2448" s="18" t="n">
        <x:f>'05 Cargo Register'!N208</x:f>
        <x:v>12</x:v>
      </x:c>
      <x:c r="M2448" s="18" t="n">
        <x:f>'05 Cargo Register'!O208</x:f>
        <x:v>528</x:v>
      </x:c>
      <x:c r="N2448" s="18" t="n">
        <x:f>J2448*K2448</x:f>
        <x:v>336</x:v>
      </x:c>
      <x:c r="O2448" s="18" t="n">
        <x:f>J2448*L2448</x:f>
        <x:v>24</x:v>
      </x:c>
      <x:c r="P2448" s="18" t="n">
        <x:f>J2448*M2448</x:f>
        <x:v>1056</x:v>
      </x:c>
      <x:c r="Q2448" s="22" t="n">
        <x:f>'01 Controls'!$E$27*'02 Cargo Classes'!$M$13</x:f>
        <x:v>0</x:v>
      </x:c>
      <x:c r="R2448" s="22" t="n">
        <x:f>'01 Controls'!$F$27*'02 Cargo Classes'!$N$13</x:f>
        <x:v>0</x:v>
      </x:c>
      <x:c r="S2448" s="22" t="n">
        <x:f>'01 Controls'!$G$27*'02 Cargo Classes'!$O$13</x:f>
        <x:v>0.7</x:v>
      </x:c>
      <x:c r="T2448" s="22" t="n">
        <x:f>'01 Controls'!$H$27*'02 Cargo Classes'!$P$13</x:f>
        <x:v>0.25</x:v>
      </x:c>
      <x:c r="U2448" s="22" t="n">
        <x:f>SUM(Q2448:T2448)</x:f>
        <x:v>0.95</x:v>
      </x:c>
      <x:c r="V2448" s="18" t="n">
        <x:f>IF(U2448=0,0,N2448*Q2448/U2448)</x:f>
        <x:v>0</x:v>
      </x:c>
      <x:c r="W2448" s="18" t="n">
        <x:f>IF(U2448=0,0,P2448*Q2448/U2448)</x:f>
        <x:v>0</x:v>
      </x:c>
      <x:c r="X2448" s="18" t="n">
        <x:f>MAX(V2448,W2448*'01 Controls'!$E$12)</x:f>
        <x:v>0</x:v>
      </x:c>
      <x:c r="Y2448" s="18" t="n">
        <x:f>IF(U2448=0,0,N2448*R2448/U2448)</x:f>
        <x:v>0</x:v>
      </x:c>
      <x:c r="Z2448" s="18" t="n">
        <x:f>IF(U2448=0,0,P2448*R2448/U2448)</x:f>
        <x:v>0</x:v>
      </x:c>
      <x:c r="AA2448" s="18" t="n">
        <x:f>MAX(Y2448,Z2448*'01 Controls'!$E$13)</x:f>
        <x:v>0</x:v>
      </x:c>
      <x:c r="AB2448" s="18" t="n">
        <x:f>IF(U2448=0,0,N2448*S2448/U2448)</x:f>
        <x:v>247.57894736842104</x:v>
      </x:c>
      <x:c r="AC2448" s="18" t="n">
        <x:f>IF(U2448=0,0,P2448*S2448/U2448)</x:f>
        <x:v>778.1052631578947</x:v>
      </x:c>
      <x:c r="AD2448" s="18" t="n">
        <x:f>MAX(AB2448,AC2448*'01 Controls'!$E$14)</x:f>
        <x:v>247.57894736842104</x:v>
      </x:c>
      <x:c r="AE2448" s="18" t="n">
        <x:f>IF(U2448=0,0,N2448*T2448/U2448)</x:f>
        <x:v>88.42105263157895</x:v>
      </x:c>
      <x:c r="AF2448" s="18" t="n">
        <x:f>IF(U2448=0,0,P2448*T2448/U2448)</x:f>
        <x:v>277.89473684210526</x:v>
      </x:c>
      <x:c r="AG2448" s="18" t="n">
        <x:f>MAX(AE2448,AF2448*'01 Controls'!$E$15)</x:f>
        <x:v>88.42105263157895</x:v>
      </x:c>
      <x:c r="AH2448" s="18" t="n">
        <x:f>SUM(V2448,Y2448,AB2448,AE2448)</x:f>
        <x:v>336</x:v>
      </x:c>
      <x:c r="AI2448" s="18" t="n">
        <x:f>N2448-AH2448</x:f>
        <x:v>0</x:v>
      </x:c>
      <x:c r="AJ2448" s="18" t="n">
        <x:f>V2448*INDEX('07 Mode Capacity'!$P$6:$P$17,MATCH("AIR-"&amp;I2448,'07 Mode Capacity'!$C$6:$C$17,0))</x:f>
        <x:v>0</x:v>
      </x:c>
      <x:c r="AK2448" s="18" t="n">
        <x:f>Y2448*INDEX('07 Mode Capacity'!$P$6:$P$17,MATCH("OCEAN-"&amp;I2448,'07 Mode Capacity'!$C$6:$C$17,0))</x:f>
        <x:v>0</x:v>
      </x:c>
      <x:c r="AL2448" s="18" t="n">
        <x:f>AB2448*INDEX('07 Mode Capacity'!$P$6:$P$17,MATCH("LAND-"&amp;I2448,'07 Mode Capacity'!$C$6:$C$17,0))</x:f>
        <x:v>177.0214788087318</x:v>
      </x:c>
      <x:c r="AM2448" s="18" t="n">
        <x:f>AE2448*INDEX('07 Mode Capacity'!$P$6:$P$17,MATCH("INLAND-"&amp;I2448,'07 Mode Capacity'!$C$6:$C$17,0))</x:f>
        <x:v>88.42105263157895</x:v>
      </x:c>
      <x:c r="AN2448" s="18" t="n">
        <x:f>SUM(AJ2448:AM2448)</x:f>
        <x:v>265.44253144031074</x:v>
      </x:c>
      <x:c r="AO2448" s="17" t="n">
        <x:f>IF(N2448=0,1,AN2448/N2448)</x:f>
        <x:v>0.7900075340485438</x:v>
      </x:c>
      <x:c r="AP2448" s="11" t="str">
        <x:f>IF(AO2448&gt;='01 Controls'!$E$16,"PASS","FAIL")</x:f>
        <x:v>FAIL</x:v>
      </x:c>
      <x:c r="AQ2448" s="11" t="str">
        <x:v>UNQUANTIFIED</x:v>
      </x:c>
      <x:c r="AR2448" s="11" t="str">
        <x:v>Position-class planning record; serial item and receiver open</x:v>
      </x:c>
      <x:c r="AS2448" s="26"/>
      <x:c r="AT2448" s="26"/>
    </x:row>
    <x:row r="2449">
      <x:c r="C2449" s="11" t="str">
        <x:v>M3-M-SSG-BLK-08</x:v>
      </x:c>
      <x:c r="D2449" s="11" t="str">
        <x:v>M3</x:v>
      </x:c>
      <x:c r="E2449" s="11" t="str">
        <x:v>Inland flood</x:v>
      </x:c>
      <x:c r="F2449" s="11" t="str">
        <x:v>M-SSG</x:v>
      </x:c>
      <x:c r="G2449" s="11" t="str">
        <x:v>Ocean sustainment group</x:v>
      </x:c>
      <x:c r="H2449" s="11" t="str">
        <x:v>BLK-08</x:v>
      </x:c>
      <x:c r="I2449" s="19" t="n">
        <x:v>48</x:v>
      </x:c>
      <x:c r="J2449" s="21" t="n">
        <x:v>2</x:v>
      </x:c>
      <x:c r="K2449" s="18" t="n">
        <x:f>'05 Cargo Register'!K209</x:f>
        <x:v>105</x:v>
      </x:c>
      <x:c r="L2449" s="18" t="n">
        <x:f>'05 Cargo Register'!N209</x:f>
        <x:v>17</x:v>
      </x:c>
      <x:c r="M2449" s="18" t="n">
        <x:f>'05 Cargo Register'!O209</x:f>
        <x:v>867</x:v>
      </x:c>
      <x:c r="N2449" s="18" t="n">
        <x:f>J2449*K2449</x:f>
        <x:v>210</x:v>
      </x:c>
      <x:c r="O2449" s="18" t="n">
        <x:f>J2449*L2449</x:f>
        <x:v>34</x:v>
      </x:c>
      <x:c r="P2449" s="18" t="n">
        <x:f>J2449*M2449</x:f>
        <x:v>1734</x:v>
      </x:c>
      <x:c r="Q2449" s="22" t="n">
        <x:f>'01 Controls'!$E$27*'02 Cargo Classes'!$M$14</x:f>
        <x:v>0.05</x:v>
      </x:c>
      <x:c r="R2449" s="22" t="n">
        <x:f>'01 Controls'!$F$27*'02 Cargo Classes'!$N$14</x:f>
        <x:v>0</x:v>
      </x:c>
      <x:c r="S2449" s="22" t="n">
        <x:f>'01 Controls'!$G$27*'02 Cargo Classes'!$O$14</x:f>
        <x:v>0.7</x:v>
      </x:c>
      <x:c r="T2449" s="22" t="n">
        <x:f>'01 Controls'!$H$27*'02 Cargo Classes'!$P$14</x:f>
        <x:v>0.125</x:v>
      </x:c>
      <x:c r="U2449" s="22" t="n">
        <x:f>SUM(Q2449:T2449)</x:f>
        <x:v>0.875</x:v>
      </x:c>
      <x:c r="V2449" s="18" t="n">
        <x:f>IF(U2449=0,0,N2449*Q2449/U2449)</x:f>
        <x:v>12</x:v>
      </x:c>
      <x:c r="W2449" s="18" t="n">
        <x:f>IF(U2449=0,0,P2449*Q2449/U2449)</x:f>
        <x:v>99.08571428571429</x:v>
      </x:c>
      <x:c r="X2449" s="18" t="n">
        <x:f>MAX(V2449,W2449*'01 Controls'!$E$12)</x:f>
        <x:v>24.771428571428572</x:v>
      </x:c>
      <x:c r="Y2449" s="18" t="n">
        <x:f>IF(U2449=0,0,N2449*R2449/U2449)</x:f>
        <x:v>0</x:v>
      </x:c>
      <x:c r="Z2449" s="18" t="n">
        <x:f>IF(U2449=0,0,P2449*R2449/U2449)</x:f>
        <x:v>0</x:v>
      </x:c>
      <x:c r="AA2449" s="18" t="n">
        <x:f>MAX(Y2449,Z2449*'01 Controls'!$E$13)</x:f>
        <x:v>0</x:v>
      </x:c>
      <x:c r="AB2449" s="18" t="n">
        <x:f>IF(U2449=0,0,N2449*S2449/U2449)</x:f>
        <x:v>168</x:v>
      </x:c>
      <x:c r="AC2449" s="18" t="n">
        <x:f>IF(U2449=0,0,P2449*S2449/U2449)</x:f>
        <x:v>1387.2</x:v>
      </x:c>
      <x:c r="AD2449" s="18" t="n">
        <x:f>MAX(AB2449,AC2449*'01 Controls'!$E$14)</x:f>
        <x:v>277.44</x:v>
      </x:c>
      <x:c r="AE2449" s="18" t="n">
        <x:f>IF(U2449=0,0,N2449*T2449/U2449)</x:f>
        <x:v>30</x:v>
      </x:c>
      <x:c r="AF2449" s="18" t="n">
        <x:f>IF(U2449=0,0,P2449*T2449/U2449)</x:f>
        <x:v>247.71428571428572</x:v>
      </x:c>
      <x:c r="AG2449" s="18" t="n">
        <x:f>MAX(AE2449,AF2449*'01 Controls'!$E$15)</x:f>
        <x:v>44.58857142857143</x:v>
      </x:c>
      <x:c r="AH2449" s="18" t="n">
        <x:f>SUM(V2449,Y2449,AB2449,AE2449)</x:f>
        <x:v>210</x:v>
      </x:c>
      <x:c r="AI2449" s="18" t="n">
        <x:f>N2449-AH2449</x:f>
        <x:v>0</x:v>
      </x:c>
      <x:c r="AJ2449" s="18" t="n">
        <x:f>V2449*INDEX('07 Mode Capacity'!$P$6:$P$17,MATCH("AIR-"&amp;I2449,'07 Mode Capacity'!$C$6:$C$17,0))</x:f>
        <x:v>3.3640278994715116</x:v>
      </x:c>
      <x:c r="AK2449" s="18" t="n">
        <x:f>Y2449*INDEX('07 Mode Capacity'!$P$6:$P$17,MATCH("OCEAN-"&amp;I2449,'07 Mode Capacity'!$C$6:$C$17,0))</x:f>
        <x:v>0</x:v>
      </x:c>
      <x:c r="AL2449" s="18" t="n">
        <x:f>AB2449*INDEX('07 Mode Capacity'!$P$6:$P$17,MATCH("LAND-"&amp;I2449,'07 Mode Capacity'!$C$6:$C$17,0))</x:f>
        <x:v>20.504042078443913</x:v>
      </x:c>
      <x:c r="AM2449" s="18" t="n">
        <x:f>AE2449*INDEX('07 Mode Capacity'!$P$6:$P$17,MATCH("INLAND-"&amp;I2449,'07 Mode Capacity'!$C$6:$C$17,0))</x:f>
        <x:v>18.937031043889625</x:v>
      </x:c>
      <x:c r="AN2449" s="18" t="n">
        <x:f>SUM(AJ2449:AM2449)</x:f>
        <x:v>42.80510102180505</x:v>
      </x:c>
      <x:c r="AO2449" s="17" t="n">
        <x:f>IF(N2449=0,1,AN2449/N2449)</x:f>
        <x:v>0.20383381438954787</x:v>
      </x:c>
      <x:c r="AP2449" s="11" t="str">
        <x:f>IF(AO2449&gt;='01 Controls'!$E$16,"PASS","FAIL")</x:f>
        <x:v>FAIL</x:v>
      </x:c>
      <x:c r="AQ2449" s="11" t="str">
        <x:v>UNQUANTIFIED</x:v>
      </x:c>
      <x:c r="AR2449" s="11" t="str">
        <x:v>Position-class planning record; serial item and receiver open</x:v>
      </x:c>
      <x:c r="AS2449" s="26"/>
      <x:c r="AT2449" s="26"/>
    </x:row>
    <x:row r="2450">
      <x:c r="C2450" s="11" t="str">
        <x:v>M3-M-SSG-OOG-80</x:v>
      </x:c>
      <x:c r="D2450" s="11" t="str">
        <x:v>M3</x:v>
      </x:c>
      <x:c r="E2450" s="11" t="str">
        <x:v>Inland flood</x:v>
      </x:c>
      <x:c r="F2450" s="11" t="str">
        <x:v>M-SSG</x:v>
      </x:c>
      <x:c r="G2450" s="11" t="str">
        <x:v>Ocean sustainment group</x:v>
      </x:c>
      <x:c r="H2450" s="11" t="str">
        <x:v>OOG-80</x:v>
      </x:c>
      <x:c r="I2450" s="19" t="n">
        <x:v>72</x:v>
      </x:c>
      <x:c r="J2450" s="21" t="n">
        <x:v>2</x:v>
      </x:c>
      <x:c r="K2450" s="18" t="n">
        <x:f>'05 Cargo Register'!K210</x:f>
        <x:v>420</x:v>
      </x:c>
      <x:c r="L2450" s="18" t="n">
        <x:f>'05 Cargo Register'!N210</x:f>
        <x:v>7</x:v>
      </x:c>
      <x:c r="M2450" s="18" t="n">
        <x:f>'05 Cargo Register'!O210</x:f>
        <x:v>1232</x:v>
      </x:c>
      <x:c r="N2450" s="18" t="n">
        <x:f>J2450*K2450</x:f>
        <x:v>840</x:v>
      </x:c>
      <x:c r="O2450" s="18" t="n">
        <x:f>J2450*L2450</x:f>
        <x:v>14</x:v>
      </x:c>
      <x:c r="P2450" s="18" t="n">
        <x:f>J2450*M2450</x:f>
        <x:v>2464</x:v>
      </x:c>
      <x:c r="Q2450" s="22" t="n">
        <x:f>'01 Controls'!$E$27*'02 Cargo Classes'!$M$15</x:f>
        <x:v>0</x:v>
      </x:c>
      <x:c r="R2450" s="22" t="n">
        <x:f>'01 Controls'!$F$27*'02 Cargo Classes'!$N$15</x:f>
        <x:v>0</x:v>
      </x:c>
      <x:c r="S2450" s="22" t="n">
        <x:f>'01 Controls'!$G$27*'02 Cargo Classes'!$O$15</x:f>
        <x:v>0.42</x:v>
      </x:c>
      <x:c r="T2450" s="22" t="n">
        <x:f>'01 Controls'!$H$27*'02 Cargo Classes'!$P$15</x:f>
        <x:v>0.125</x:v>
      </x:c>
      <x:c r="U2450" s="22" t="n">
        <x:f>SUM(Q2450:T2450)</x:f>
        <x:v>0.5449999999999999</x:v>
      </x:c>
      <x:c r="V2450" s="18" t="n">
        <x:f>IF(U2450=0,0,N2450*Q2450/U2450)</x:f>
        <x:v>0</x:v>
      </x:c>
      <x:c r="W2450" s="18" t="n">
        <x:f>IF(U2450=0,0,P2450*Q2450/U2450)</x:f>
        <x:v>0</x:v>
      </x:c>
      <x:c r="X2450" s="18" t="n">
        <x:f>MAX(V2450,W2450*'01 Controls'!$E$12)</x:f>
        <x:v>0</x:v>
      </x:c>
      <x:c r="Y2450" s="18" t="n">
        <x:f>IF(U2450=0,0,N2450*R2450/U2450)</x:f>
        <x:v>0</x:v>
      </x:c>
      <x:c r="Z2450" s="18" t="n">
        <x:f>IF(U2450=0,0,P2450*R2450/U2450)</x:f>
        <x:v>0</x:v>
      </x:c>
      <x:c r="AA2450" s="18" t="n">
        <x:f>MAX(Y2450,Z2450*'01 Controls'!$E$13)</x:f>
        <x:v>0</x:v>
      </x:c>
      <x:c r="AB2450" s="18" t="n">
        <x:f>IF(U2450=0,0,N2450*S2450/U2450)</x:f>
        <x:v>647.3394495412845</x:v>
      </x:c>
      <x:c r="AC2450" s="18" t="n">
        <x:f>IF(U2450=0,0,P2450*S2450/U2450)</x:f>
        <x:v>1898.8623853211009</x:v>
      </x:c>
      <x:c r="AD2450" s="18" t="n">
        <x:f>MAX(AB2450,AC2450*'01 Controls'!$E$14)</x:f>
        <x:v>647.3394495412845</x:v>
      </x:c>
      <x:c r="AE2450" s="18" t="n">
        <x:f>IF(U2450=0,0,N2450*T2450/U2450)</x:f>
        <x:v>192.66055045871562</x:v>
      </x:c>
      <x:c r="AF2450" s="18" t="n">
        <x:f>IF(U2450=0,0,P2450*T2450/U2450)</x:f>
        <x:v>565.1376146788991</x:v>
      </x:c>
      <x:c r="AG2450" s="18" t="n">
        <x:f>MAX(AE2450,AF2450*'01 Controls'!$E$15)</x:f>
        <x:v>192.66055045871562</x:v>
      </x:c>
      <x:c r="AH2450" s="18" t="n">
        <x:f>SUM(V2450,Y2450,AB2450,AE2450)</x:f>
        <x:v>840.0000000000001</x:v>
      </x:c>
      <x:c r="AI2450" s="18" t="n">
        <x:f>N2450-AH2450</x:f>
        <x:v>-1.1368683772161603e-13</x:v>
      </x:c>
      <x:c r="AJ2450" s="18" t="n">
        <x:f>V2450*INDEX('07 Mode Capacity'!$P$6:$P$17,MATCH("AIR-"&amp;I2450,'07 Mode Capacity'!$C$6:$C$17,0))</x:f>
        <x:v>0</x:v>
      </x:c>
      <x:c r="AK2450" s="18" t="n">
        <x:f>Y2450*INDEX('07 Mode Capacity'!$P$6:$P$17,MATCH("OCEAN-"&amp;I2450,'07 Mode Capacity'!$C$6:$C$17,0))</x:f>
        <x:v>0</x:v>
      </x:c>
      <x:c r="AL2450" s="18" t="n">
        <x:f>AB2450*INDEX('07 Mode Capacity'!$P$6:$P$17,MATCH("LAND-"&amp;I2450,'07 Mode Capacity'!$C$6:$C$17,0))</x:f>
        <x:v>462.85432532558326</x:v>
      </x:c>
      <x:c r="AM2450" s="18" t="n">
        <x:f>AE2450*INDEX('07 Mode Capacity'!$P$6:$P$17,MATCH("INLAND-"&amp;I2450,'07 Mode Capacity'!$C$6:$C$17,0))</x:f>
        <x:v>192.66055045871562</x:v>
      </x:c>
      <x:c r="AN2450" s="18" t="n">
        <x:f>SUM(AJ2450:AM2450)</x:f>
        <x:v>655.5148757842989</x:v>
      </x:c>
      <x:c r="AO2450" s="17" t="n">
        <x:f>IF(N2450=0,1,AN2450/N2450)</x:f>
        <x:v>0.7803748521241654</x:v>
      </x:c>
      <x:c r="AP2450" s="11" t="str">
        <x:f>IF(AO2450&gt;='01 Controls'!$E$16,"PASS","FAIL")</x:f>
        <x:v>FAIL</x:v>
      </x:c>
      <x:c r="AQ2450" s="11" t="str">
        <x:v>UNQUANTIFIED</x:v>
      </x:c>
      <x:c r="AR2450" s="11" t="str">
        <x:v>Position-class planning record; serial item and receiver open</x:v>
      </x:c>
      <x:c r="AS2450" s="26"/>
      <x:c r="AT2450" s="26"/>
    </x:row>
    <x:row r="2451">
      <x:c r="C2451" s="11" t="str">
        <x:v>M3-I-CUG-APL-45</x:v>
      </x:c>
      <x:c r="D2451" s="11" t="str">
        <x:v>M3</x:v>
      </x:c>
      <x:c r="E2451" s="11" t="str">
        <x:v>Inland flood</x:v>
      </x:c>
      <x:c r="F2451" s="11" t="str">
        <x:v>I-CUG</x:v>
      </x:c>
      <x:c r="G2451" s="11" t="str">
        <x:v>Communications utility group</x:v>
      </x:c>
      <x:c r="H2451" s="11" t="str">
        <x:v>APL-45</x:v>
      </x:c>
      <x:c r="I2451" s="19" t="n">
        <x:v>24</x:v>
      </x:c>
      <x:c r="J2451" s="21" t="n">
        <x:v>5</x:v>
      </x:c>
      <x:c r="K2451" s="18" t="n">
        <x:f>'05 Cargo Register'!K211</x:f>
        <x:v>720</x:v>
      </x:c>
      <x:c r="L2451" s="18" t="n">
        <x:f>'05 Cargo Register'!N211</x:f>
        <x:v>189</x:v>
      </x:c>
      <x:c r="M2451" s="18" t="n">
        <x:f>'05 Cargo Register'!O211</x:f>
        <x:v>1417.5</x:v>
      </x:c>
      <x:c r="N2451" s="18" t="n">
        <x:f>J2451*K2451</x:f>
        <x:v>3600</x:v>
      </x:c>
      <x:c r="O2451" s="18" t="n">
        <x:f>J2451*L2451</x:f>
        <x:v>945</x:v>
      </x:c>
      <x:c r="P2451" s="18" t="n">
        <x:f>J2451*M2451</x:f>
        <x:v>7087.5</x:v>
      </x:c>
      <x:c r="Q2451" s="22" t="n">
        <x:f>'01 Controls'!$E$27*'02 Cargo Classes'!$M$6</x:f>
        <x:v>0.15000000000000002</x:v>
      </x:c>
      <x:c r="R2451" s="22" t="n">
        <x:f>'01 Controls'!$F$27*'02 Cargo Classes'!$N$6</x:f>
        <x:v>0</x:v>
      </x:c>
      <x:c r="S2451" s="22" t="n">
        <x:f>'01 Controls'!$G$27*'02 Cargo Classes'!$O$6</x:f>
        <x:v>0.7</x:v>
      </x:c>
      <x:c r="T2451" s="22" t="n">
        <x:f>'01 Controls'!$H$27*'02 Cargo Classes'!$P$6</x:f>
        <x:v>0.075</x:v>
      </x:c>
      <x:c r="U2451" s="22" t="n">
        <x:f>SUM(Q2451:T2451)</x:f>
        <x:v>0.9249999999999999</x:v>
      </x:c>
      <x:c r="V2451" s="18" t="n">
        <x:f>IF(U2451=0,0,N2451*Q2451/U2451)</x:f>
        <x:v>583.783783783784</x:v>
      </x:c>
      <x:c r="W2451" s="18" t="n">
        <x:f>IF(U2451=0,0,P2451*Q2451/U2451)</x:f>
        <x:v>1149.3243243243246</x:v>
      </x:c>
      <x:c r="X2451" s="18" t="n">
        <x:f>MAX(V2451,W2451*'01 Controls'!$E$12)</x:f>
        <x:v>583.783783783784</x:v>
      </x:c>
      <x:c r="Y2451" s="18" t="n">
        <x:f>IF(U2451=0,0,N2451*R2451/U2451)</x:f>
        <x:v>0</x:v>
      </x:c>
      <x:c r="Z2451" s="18" t="n">
        <x:f>IF(U2451=0,0,P2451*R2451/U2451)</x:f>
        <x:v>0</x:v>
      </x:c>
      <x:c r="AA2451" s="18" t="n">
        <x:f>MAX(Y2451,Z2451*'01 Controls'!$E$13)</x:f>
        <x:v>0</x:v>
      </x:c>
      <x:c r="AB2451" s="18" t="n">
        <x:f>IF(U2451=0,0,N2451*S2451/U2451)</x:f>
        <x:v>2724.3243243243246</x:v>
      </x:c>
      <x:c r="AC2451" s="18" t="n">
        <x:f>IF(U2451=0,0,P2451*S2451/U2451)</x:f>
        <x:v>5363.513513513514</x:v>
      </x:c>
      <x:c r="AD2451" s="18" t="n">
        <x:f>MAX(AB2451,AC2451*'01 Controls'!$E$14)</x:f>
        <x:v>2724.3243243243246</x:v>
      </x:c>
      <x:c r="AE2451" s="18" t="n">
        <x:f>IF(U2451=0,0,N2451*T2451/U2451)</x:f>
        <x:v>291.89189189189193</x:v>
      </x:c>
      <x:c r="AF2451" s="18" t="n">
        <x:f>IF(U2451=0,0,P2451*T2451/U2451)</x:f>
        <x:v>574.6621621621622</x:v>
      </x:c>
      <x:c r="AG2451" s="18" t="n">
        <x:f>MAX(AE2451,AF2451*'01 Controls'!$E$15)</x:f>
        <x:v>291.89189189189193</x:v>
      </x:c>
      <x:c r="AH2451" s="18" t="n">
        <x:f>SUM(V2451,Y2451,AB2451,AE2451)</x:f>
        <x:v>3600.0000000000005</x:v>
      </x:c>
      <x:c r="AI2451" s="18" t="n">
        <x:f>N2451-AH2451</x:f>
        <x:v>-4.547473508864641e-13</x:v>
      </x:c>
      <x:c r="AJ2451" s="18" t="n">
        <x:f>V2451*INDEX('07 Mode Capacity'!$P$6:$P$17,MATCH("AIR-"&amp;I2451,'07 Mode Capacity'!$C$6:$C$17,0))</x:f>
        <x:v>118.45794230593467</x:v>
      </x:c>
      <x:c r="AK2451" s="18" t="n">
        <x:f>Y2451*INDEX('07 Mode Capacity'!$P$6:$P$17,MATCH("OCEAN-"&amp;I2451,'07 Mode Capacity'!$C$6:$C$17,0))</x:f>
        <x:v>0</x:v>
      </x:c>
      <x:c r="AL2451" s="18" t="n">
        <x:f>AB2451*INDEX('07 Mode Capacity'!$P$6:$P$17,MATCH("LAND-"&amp;I2451,'07 Mode Capacity'!$C$6:$C$17,0))</x:f>
        <x:v>1042.056572009557</x:v>
      </x:c>
      <x:c r="AM2451" s="18" t="n">
        <x:f>AE2451*INDEX('07 Mode Capacity'!$P$6:$P$17,MATCH("INLAND-"&amp;I2451,'07 Mode Capacity'!$C$6:$C$17,0))</x:f>
        <x:v>291.89189189189193</x:v>
      </x:c>
      <x:c r="AN2451" s="18" t="n">
        <x:f>SUM(AJ2451:AM2451)</x:f>
        <x:v>1452.4064062073835</x:v>
      </x:c>
      <x:c r="AO2451" s="17" t="n">
        <x:f>IF(N2451=0,1,AN2451/N2451)</x:f>
        <x:v>0.40344622394649543</x:v>
      </x:c>
      <x:c r="AP2451" s="11" t="str">
        <x:f>IF(AO2451&gt;='01 Controls'!$E$16,"PASS","FAIL")</x:f>
        <x:v>FAIL</x:v>
      </x:c>
      <x:c r="AQ2451" s="11" t="str">
        <x:v>UNQUANTIFIED</x:v>
      </x:c>
      <x:c r="AR2451" s="11" t="str">
        <x:v>Position-class planning record; serial item and receiver open</x:v>
      </x:c>
      <x:c r="AS2451" s="26"/>
      <x:c r="AT2451" s="26"/>
    </x:row>
    <x:row r="2452">
      <x:c r="C2452" s="11" t="str">
        <x:v>M3-I-CUG-ISO-18</x:v>
      </x:c>
      <x:c r="D2452" s="11" t="str">
        <x:v>M3</x:v>
      </x:c>
      <x:c r="E2452" s="11" t="str">
        <x:v>Inland flood</x:v>
      </x:c>
      <x:c r="F2452" s="11" t="str">
        <x:v>I-CUG</x:v>
      </x:c>
      <x:c r="G2452" s="11" t="str">
        <x:v>Communications utility group</x:v>
      </x:c>
      <x:c r="H2452" s="11" t="str">
        <x:v>ISO-18</x:v>
      </x:c>
      <x:c r="I2452" s="19" t="n">
        <x:v>48</x:v>
      </x:c>
      <x:c r="J2452" s="21" t="n">
        <x:v>5</x:v>
      </x:c>
      <x:c r="K2452" s="18" t="n">
        <x:f>'05 Cargo Register'!K212</x:f>
        <x:v>900</x:v>
      </x:c>
      <x:c r="L2452" s="18" t="n">
        <x:f>'05 Cargo Register'!N212</x:f>
        <x:v>59</x:v>
      </x:c>
      <x:c r="M2452" s="18" t="n">
        <x:f>'05 Cargo Register'!O212</x:f>
        <x:v>1557.6000000000001</x:v>
      </x:c>
      <x:c r="N2452" s="18" t="n">
        <x:f>J2452*K2452</x:f>
        <x:v>4500</x:v>
      </x:c>
      <x:c r="O2452" s="18" t="n">
        <x:f>J2452*L2452</x:f>
        <x:v>295</x:v>
      </x:c>
      <x:c r="P2452" s="18" t="n">
        <x:f>J2452*M2452</x:f>
        <x:v>7788.000000000001</x:v>
      </x:c>
      <x:c r="Q2452" s="22" t="n">
        <x:f>'01 Controls'!$E$27*'02 Cargo Classes'!$M$7</x:f>
        <x:v>0.010000000000000002</x:v>
      </x:c>
      <x:c r="R2452" s="22" t="n">
        <x:f>'01 Controls'!$F$27*'02 Cargo Classes'!$N$7</x:f>
        <x:v>0</x:v>
      </x:c>
      <x:c r="S2452" s="22" t="n">
        <x:f>'01 Controls'!$G$27*'02 Cargo Classes'!$O$7</x:f>
        <x:v>0.84</x:v>
      </x:c>
      <x:c r="T2452" s="22" t="n">
        <x:f>'01 Controls'!$H$27*'02 Cargo Classes'!$P$7</x:f>
        <x:v>0.2</x:v>
      </x:c>
      <x:c r="U2452" s="22" t="n">
        <x:f>SUM(Q2452:T2452)</x:f>
        <x:v>1.05</x:v>
      </x:c>
      <x:c r="V2452" s="18" t="n">
        <x:f>IF(U2452=0,0,N2452*Q2452/U2452)</x:f>
        <x:v>42.85714285714286</x:v>
      </x:c>
      <x:c r="W2452" s="18" t="n">
        <x:f>IF(U2452=0,0,P2452*Q2452/U2452)</x:f>
        <x:v>74.17142857142859</x:v>
      </x:c>
      <x:c r="X2452" s="18" t="n">
        <x:f>MAX(V2452,W2452*'01 Controls'!$E$12)</x:f>
        <x:v>42.85714285714286</x:v>
      </x:c>
      <x:c r="Y2452" s="18" t="n">
        <x:f>IF(U2452=0,0,N2452*R2452/U2452)</x:f>
        <x:v>0</x:v>
      </x:c>
      <x:c r="Z2452" s="18" t="n">
        <x:f>IF(U2452=0,0,P2452*R2452/U2452)</x:f>
        <x:v>0</x:v>
      </x:c>
      <x:c r="AA2452" s="18" t="n">
        <x:f>MAX(Y2452,Z2452*'01 Controls'!$E$13)</x:f>
        <x:v>0</x:v>
      </x:c>
      <x:c r="AB2452" s="18" t="n">
        <x:f>IF(U2452=0,0,N2452*S2452/U2452)</x:f>
        <x:v>3600</x:v>
      </x:c>
      <x:c r="AC2452" s="18" t="n">
        <x:f>IF(U2452=0,0,P2452*S2452/U2452)</x:f>
        <x:v>6230.4</x:v>
      </x:c>
      <x:c r="AD2452" s="18" t="n">
        <x:f>MAX(AB2452,AC2452*'01 Controls'!$E$14)</x:f>
        <x:v>3600</x:v>
      </x:c>
      <x:c r="AE2452" s="18" t="n">
        <x:f>IF(U2452=0,0,N2452*T2452/U2452)</x:f>
        <x:v>857.1428571428571</x:v>
      </x:c>
      <x:c r="AF2452" s="18" t="n">
        <x:f>IF(U2452=0,0,P2452*T2452/U2452)</x:f>
        <x:v>1483.4285714285718</x:v>
      </x:c>
      <x:c r="AG2452" s="18" t="n">
        <x:f>MAX(AE2452,AF2452*'01 Controls'!$E$15)</x:f>
        <x:v>857.1428571428571</x:v>
      </x:c>
      <x:c r="AH2452" s="18" t="n">
        <x:f>SUM(V2452,Y2452,AB2452,AE2452)</x:f>
        <x:v>4500</x:v>
      </x:c>
      <x:c r="AI2452" s="18" t="n">
        <x:f>N2452-AH2452</x:f>
        <x:v>0</x:v>
      </x:c>
      <x:c r="AJ2452" s="18" t="n">
        <x:f>V2452*INDEX('07 Mode Capacity'!$P$6:$P$17,MATCH("AIR-"&amp;I2452,'07 Mode Capacity'!$C$6:$C$17,0))</x:f>
        <x:v>12.0143853552554</x:v>
      </x:c>
      <x:c r="AK2452" s="18" t="n">
        <x:f>Y2452*INDEX('07 Mode Capacity'!$P$6:$P$17,MATCH("OCEAN-"&amp;I2452,'07 Mode Capacity'!$C$6:$C$17,0))</x:f>
        <x:v>0</x:v>
      </x:c>
      <x:c r="AL2452" s="18" t="n">
        <x:f>AB2452*INDEX('07 Mode Capacity'!$P$6:$P$17,MATCH("LAND-"&amp;I2452,'07 Mode Capacity'!$C$6:$C$17,0))</x:f>
        <x:v>439.3723302523696</x:v>
      </x:c>
      <x:c r="AM2452" s="18" t="n">
        <x:f>AE2452*INDEX('07 Mode Capacity'!$P$6:$P$17,MATCH("INLAND-"&amp;I2452,'07 Mode Capacity'!$C$6:$C$17,0))</x:f>
        <x:v>541.0580298254179</x:v>
      </x:c>
      <x:c r="AN2452" s="18" t="n">
        <x:f>SUM(AJ2452:AM2452)</x:f>
        <x:v>992.4447454330428</x:v>
      </x:c>
      <x:c r="AO2452" s="17" t="n">
        <x:f>IF(N2452=0,1,AN2452/N2452)</x:f>
        <x:v>0.22054327676289842</x:v>
      </x:c>
      <x:c r="AP2452" s="11" t="str">
        <x:f>IF(AO2452&gt;='01 Controls'!$E$16,"PASS","FAIL")</x:f>
        <x:v>FAIL</x:v>
      </x:c>
      <x:c r="AQ2452" s="11" t="str">
        <x:v>UNQUANTIFIED</x:v>
      </x:c>
      <x:c r="AR2452" s="11" t="str">
        <x:v>Position-class planning record; serial item and receiver open</x:v>
      </x:c>
      <x:c r="AS2452" s="26"/>
      <x:c r="AT2452" s="26"/>
    </x:row>
    <x:row r="2453">
      <x:c r="C2453" s="11" t="str">
        <x:v>M3-I-CUG-COL-12</x:v>
      </x:c>
      <x:c r="D2453" s="11" t="str">
        <x:v>M3</x:v>
      </x:c>
      <x:c r="E2453" s="11" t="str">
        <x:v>Inland flood</x:v>
      </x:c>
      <x:c r="F2453" s="11" t="str">
        <x:v>I-CUG</x:v>
      </x:c>
      <x:c r="G2453" s="11" t="str">
        <x:v>Communications utility group</x:v>
      </x:c>
      <x:c r="H2453" s="11" t="str">
        <x:v>COL-12</x:v>
      </x:c>
      <x:c r="I2453" s="19" t="n">
        <x:v>24</x:v>
      </x:c>
      <x:c r="J2453" s="21" t="n">
        <x:v>5</x:v>
      </x:c>
      <x:c r="K2453" s="18" t="n">
        <x:f>'05 Cargo Register'!K213</x:f>
        <x:v>180</x:v>
      </x:c>
      <x:c r="L2453" s="18" t="n">
        <x:f>'05 Cargo Register'!N213</x:f>
        <x:v>19</x:v>
      </x:c>
      <x:c r="M2453" s="18" t="n">
        <x:f>'05 Cargo Register'!O213</x:f>
        <x:v>501.6</x:v>
      </x:c>
      <x:c r="N2453" s="18" t="n">
        <x:f>J2453*K2453</x:f>
        <x:v>900</x:v>
      </x:c>
      <x:c r="O2453" s="18" t="n">
        <x:f>J2453*L2453</x:f>
        <x:v>95</x:v>
      </x:c>
      <x:c r="P2453" s="18" t="n">
        <x:f>J2453*M2453</x:f>
        <x:v>2508</x:v>
      </x:c>
      <x:c r="Q2453" s="22" t="n">
        <x:f>'01 Controls'!$E$27*'02 Cargo Classes'!$M$8</x:f>
        <x:v>0.1</x:v>
      </x:c>
      <x:c r="R2453" s="22" t="n">
        <x:f>'01 Controls'!$F$27*'02 Cargo Classes'!$N$8</x:f>
        <x:v>0</x:v>
      </x:c>
      <x:c r="S2453" s="22" t="n">
        <x:f>'01 Controls'!$G$27*'02 Cargo Classes'!$O$8</x:f>
        <x:v>0.84</x:v>
      </x:c>
      <x:c r="T2453" s="22" t="n">
        <x:f>'01 Controls'!$H$27*'02 Cargo Classes'!$P$8</x:f>
        <x:v>0.05</x:v>
      </x:c>
      <x:c r="U2453" s="22" t="n">
        <x:f>SUM(Q2453:T2453)</x:f>
        <x:v>0.99</x:v>
      </x:c>
      <x:c r="V2453" s="18" t="n">
        <x:f>IF(U2453=0,0,N2453*Q2453/U2453)</x:f>
        <x:v>90.9090909090909</x:v>
      </x:c>
      <x:c r="W2453" s="18" t="n">
        <x:f>IF(U2453=0,0,P2453*Q2453/U2453)</x:f>
        <x:v>253.33333333333334</x:v>
      </x:c>
      <x:c r="X2453" s="18" t="n">
        <x:f>MAX(V2453,W2453*'01 Controls'!$E$12)</x:f>
        <x:v>90.9090909090909</x:v>
      </x:c>
      <x:c r="Y2453" s="18" t="n">
        <x:f>IF(U2453=0,0,N2453*R2453/U2453)</x:f>
        <x:v>0</x:v>
      </x:c>
      <x:c r="Z2453" s="18" t="n">
        <x:f>IF(U2453=0,0,P2453*R2453/U2453)</x:f>
        <x:v>0</x:v>
      </x:c>
      <x:c r="AA2453" s="18" t="n">
        <x:f>MAX(Y2453,Z2453*'01 Controls'!$E$13)</x:f>
        <x:v>0</x:v>
      </x:c>
      <x:c r="AB2453" s="18" t="n">
        <x:f>IF(U2453=0,0,N2453*S2453/U2453)</x:f>
        <x:v>763.6363636363636</x:v>
      </x:c>
      <x:c r="AC2453" s="18" t="n">
        <x:f>IF(U2453=0,0,P2453*S2453/U2453)</x:f>
        <x:v>2128</x:v>
      </x:c>
      <x:c r="AD2453" s="18" t="n">
        <x:f>MAX(AB2453,AC2453*'01 Controls'!$E$14)</x:f>
        <x:v>763.6363636363636</x:v>
      </x:c>
      <x:c r="AE2453" s="18" t="n">
        <x:f>IF(U2453=0,0,N2453*T2453/U2453)</x:f>
        <x:v>45.45454545454545</x:v>
      </x:c>
      <x:c r="AF2453" s="18" t="n">
        <x:f>IF(U2453=0,0,P2453*T2453/U2453)</x:f>
        <x:v>126.66666666666667</x:v>
      </x:c>
      <x:c r="AG2453" s="18" t="n">
        <x:f>MAX(AE2453,AF2453*'01 Controls'!$E$15)</x:f>
        <x:v>45.45454545454545</x:v>
      </x:c>
      <x:c r="AH2453" s="18" t="n">
        <x:f>SUM(V2453,Y2453,AB2453,AE2453)</x:f>
        <x:v>900</x:v>
      </x:c>
      <x:c r="AI2453" s="18" t="n">
        <x:f>N2453-AH2453</x:f>
        <x:v>0</x:v>
      </x:c>
      <x:c r="AJ2453" s="18" t="n">
        <x:f>V2453*INDEX('07 Mode Capacity'!$P$6:$P$17,MATCH("AIR-"&amp;I2453,'07 Mode Capacity'!$C$6:$C$17,0))</x:f>
        <x:v>18.446733439897226</x:v>
      </x:c>
      <x:c r="AK2453" s="18" t="n">
        <x:f>Y2453*INDEX('07 Mode Capacity'!$P$6:$P$17,MATCH("OCEAN-"&amp;I2453,'07 Mode Capacity'!$C$6:$C$17,0))</x:f>
        <x:v>0</x:v>
      </x:c>
      <x:c r="AL2453" s="18" t="n">
        <x:f>AB2453*INDEX('07 Mode Capacity'!$P$6:$P$17,MATCH("LAND-"&amp;I2453,'07 Mode Capacity'!$C$6:$C$17,0))</x:f>
        <x:v>292.0916148814667</x:v>
      </x:c>
      <x:c r="AM2453" s="18" t="n">
        <x:f>AE2453*INDEX('07 Mode Capacity'!$P$6:$P$17,MATCH("INLAND-"&amp;I2453,'07 Mode Capacity'!$C$6:$C$17,0))</x:f>
        <x:v>45.45454545454545</x:v>
      </x:c>
      <x:c r="AN2453" s="18" t="n">
        <x:f>SUM(AJ2453:AM2453)</x:f>
        <x:v>355.99289377590935</x:v>
      </x:c>
      <x:c r="AO2453" s="17" t="n">
        <x:f>IF(N2453=0,1,AN2453/N2453)</x:f>
        <x:v>0.3955476597510104</x:v>
      </x:c>
      <x:c r="AP2453" s="11" t="str">
        <x:f>IF(AO2453&gt;='01 Controls'!$E$16,"PASS","FAIL")</x:f>
        <x:v>FAIL</x:v>
      </x:c>
      <x:c r="AQ2453" s="11" t="str">
        <x:v>UNQUANTIFIED</x:v>
      </x:c>
      <x:c r="AR2453" s="11" t="str">
        <x:v>Position-class planning record; serial item and receiver open</x:v>
      </x:c>
      <x:c r="AS2453" s="26"/>
      <x:c r="AT2453" s="26"/>
    </x:row>
    <x:row r="2454">
      <x:c r="C2454" s="11" t="str">
        <x:v>M3-I-CUG-BAT-22</x:v>
      </x:c>
      <x:c r="D2454" s="11" t="str">
        <x:v>M3</x:v>
      </x:c>
      <x:c r="E2454" s="11" t="str">
        <x:v>Inland flood</x:v>
      </x:c>
      <x:c r="F2454" s="11" t="str">
        <x:v>I-CUG</x:v>
      </x:c>
      <x:c r="G2454" s="11" t="str">
        <x:v>Communications utility group</x:v>
      </x:c>
      <x:c r="H2454" s="11" t="str">
        <x:v>BAT-22</x:v>
      </x:c>
      <x:c r="I2454" s="19" t="n">
        <x:v>48</x:v>
      </x:c>
      <x:c r="J2454" s="21" t="n">
        <x:v>5</x:v>
      </x:c>
      <x:c r="K2454" s="18" t="n">
        <x:f>'05 Cargo Register'!K214</x:f>
        <x:v>180</x:v>
      </x:c>
      <x:c r="L2454" s="18" t="n">
        <x:f>'05 Cargo Register'!N214</x:f>
        <x:v>11</x:v>
      </x:c>
      <x:c r="M2454" s="18" t="n">
        <x:f>'05 Cargo Register'!O214</x:f>
        <x:v>290.40000000000003</x:v>
      </x:c>
      <x:c r="N2454" s="18" t="n">
        <x:f>J2454*K2454</x:f>
        <x:v>900</x:v>
      </x:c>
      <x:c r="O2454" s="18" t="n">
        <x:f>J2454*L2454</x:f>
        <x:v>55</x:v>
      </x:c>
      <x:c r="P2454" s="18" t="n">
        <x:f>J2454*M2454</x:f>
        <x:v>1452.0000000000002</x:v>
      </x:c>
      <x:c r="Q2454" s="22" t="n">
        <x:f>'01 Controls'!$E$27*'02 Cargo Classes'!$M$9</x:f>
        <x:v>0</x:v>
      </x:c>
      <x:c r="R2454" s="22" t="n">
        <x:f>'01 Controls'!$F$27*'02 Cargo Classes'!$N$9</x:f>
        <x:v>0</x:v>
      </x:c>
      <x:c r="S2454" s="22" t="n">
        <x:f>'01 Controls'!$G$27*'02 Cargo Classes'!$O$9</x:f>
        <x:v>0.7</x:v>
      </x:c>
      <x:c r="T2454" s="22" t="n">
        <x:f>'01 Controls'!$H$27*'02 Cargo Classes'!$P$9</x:f>
        <x:v>0.125</x:v>
      </x:c>
      <x:c r="U2454" s="22" t="n">
        <x:f>SUM(Q2454:T2454)</x:f>
        <x:v>0.825</x:v>
      </x:c>
      <x:c r="V2454" s="18" t="n">
        <x:f>IF(U2454=0,0,N2454*Q2454/U2454)</x:f>
        <x:v>0</x:v>
      </x:c>
      <x:c r="W2454" s="18" t="n">
        <x:f>IF(U2454=0,0,P2454*Q2454/U2454)</x:f>
        <x:v>0</x:v>
      </x:c>
      <x:c r="X2454" s="18" t="n">
        <x:f>MAX(V2454,W2454*'01 Controls'!$E$12)</x:f>
        <x:v>0</x:v>
      </x:c>
      <x:c r="Y2454" s="18" t="n">
        <x:f>IF(U2454=0,0,N2454*R2454/U2454)</x:f>
        <x:v>0</x:v>
      </x:c>
      <x:c r="Z2454" s="18" t="n">
        <x:f>IF(U2454=0,0,P2454*R2454/U2454)</x:f>
        <x:v>0</x:v>
      </x:c>
      <x:c r="AA2454" s="18" t="n">
        <x:f>MAX(Y2454,Z2454*'01 Controls'!$E$13)</x:f>
        <x:v>0</x:v>
      </x:c>
      <x:c r="AB2454" s="18" t="n">
        <x:f>IF(U2454=0,0,N2454*S2454/U2454)</x:f>
        <x:v>763.6363636363636</x:v>
      </x:c>
      <x:c r="AC2454" s="18" t="n">
        <x:f>IF(U2454=0,0,P2454*S2454/U2454)</x:f>
        <x:v>1232.0000000000002</x:v>
      </x:c>
      <x:c r="AD2454" s="18" t="n">
        <x:f>MAX(AB2454,AC2454*'01 Controls'!$E$14)</x:f>
        <x:v>763.6363636363636</x:v>
      </x:c>
      <x:c r="AE2454" s="18" t="n">
        <x:f>IF(U2454=0,0,N2454*T2454/U2454)</x:f>
        <x:v>136.36363636363637</x:v>
      </x:c>
      <x:c r="AF2454" s="18" t="n">
        <x:f>IF(U2454=0,0,P2454*T2454/U2454)</x:f>
        <x:v>220.00000000000006</x:v>
      </x:c>
      <x:c r="AG2454" s="18" t="n">
        <x:f>MAX(AE2454,AF2454*'01 Controls'!$E$15)</x:f>
        <x:v>136.36363636363637</x:v>
      </x:c>
      <x:c r="AH2454" s="18" t="n">
        <x:f>SUM(V2454,Y2454,AB2454,AE2454)</x:f>
        <x:v>900</x:v>
      </x:c>
      <x:c r="AI2454" s="18" t="n">
        <x:f>N2454-AH2454</x:f>
        <x:v>0</x:v>
      </x:c>
      <x:c r="AJ2454" s="18" t="n">
        <x:f>V2454*INDEX('07 Mode Capacity'!$P$6:$P$17,MATCH("AIR-"&amp;I2454,'07 Mode Capacity'!$C$6:$C$17,0))</x:f>
        <x:v>0</x:v>
      </x:c>
      <x:c r="AK2454" s="18" t="n">
        <x:f>Y2454*INDEX('07 Mode Capacity'!$P$6:$P$17,MATCH("OCEAN-"&amp;I2454,'07 Mode Capacity'!$C$6:$C$17,0))</x:f>
        <x:v>0</x:v>
      </x:c>
      <x:c r="AL2454" s="18" t="n">
        <x:f>AB2454*INDEX('07 Mode Capacity'!$P$6:$P$17,MATCH("LAND-"&amp;I2454,'07 Mode Capacity'!$C$6:$C$17,0))</x:f>
        <x:v>93.20019126565415</x:v>
      </x:c>
      <x:c r="AM2454" s="18" t="n">
        <x:f>AE2454*INDEX('07 Mode Capacity'!$P$6:$P$17,MATCH("INLAND-"&amp;I2454,'07 Mode Capacity'!$C$6:$C$17,0))</x:f>
        <x:v>86.07741383586193</x:v>
      </x:c>
      <x:c r="AN2454" s="18" t="n">
        <x:f>SUM(AJ2454:AM2454)</x:f>
        <x:v>179.2776051015161</x:v>
      </x:c>
      <x:c r="AO2454" s="17" t="n">
        <x:f>IF(N2454=0,1,AN2454/N2454)</x:f>
        <x:v>0.19919733900168454</x:v>
      </x:c>
      <x:c r="AP2454" s="11" t="str">
        <x:f>IF(AO2454&gt;='01 Controls'!$E$16,"PASS","FAIL")</x:f>
        <x:v>FAIL</x:v>
      </x:c>
      <x:c r="AQ2454" s="11" t="str">
        <x:v>UNQUANTIFIED</x:v>
      </x:c>
      <x:c r="AR2454" s="11" t="str">
        <x:v>Position-class planning record; serial item and receiver open</x:v>
      </x:c>
      <x:c r="AS2454" s="26"/>
      <x:c r="AT2454" s="26"/>
    </x:row>
    <x:row r="2455">
      <x:c r="C2455" s="11" t="str">
        <x:v>M3-I-CUG-TNK-20</x:v>
      </x:c>
      <x:c r="D2455" s="11" t="str">
        <x:v>M3</x:v>
      </x:c>
      <x:c r="E2455" s="11" t="str">
        <x:v>Inland flood</x:v>
      </x:c>
      <x:c r="F2455" s="11" t="str">
        <x:v>I-CUG</x:v>
      </x:c>
      <x:c r="G2455" s="11" t="str">
        <x:v>Communications utility group</x:v>
      </x:c>
      <x:c r="H2455" s="11" t="str">
        <x:v>TNK-20</x:v>
      </x:c>
      <x:c r="I2455" s="19" t="n">
        <x:v>48</x:v>
      </x:c>
      <x:c r="J2455" s="21" t="n">
        <x:v>5</x:v>
      </x:c>
      <x:c r="K2455" s="18" t="n">
        <x:f>'05 Cargo Register'!K215</x:f>
        <x:v>180</x:v>
      </x:c>
      <x:c r="L2455" s="18" t="n">
        <x:f>'05 Cargo Register'!N215</x:f>
        <x:v>11</x:v>
      </x:c>
      <x:c r="M2455" s="18" t="n">
        <x:f>'05 Cargo Register'!O215</x:f>
        <x:v>233.75</x:v>
      </x:c>
      <x:c r="N2455" s="18" t="n">
        <x:f>J2455*K2455</x:f>
        <x:v>900</x:v>
      </x:c>
      <x:c r="O2455" s="18" t="n">
        <x:f>J2455*L2455</x:f>
        <x:v>55</x:v>
      </x:c>
      <x:c r="P2455" s="18" t="n">
        <x:f>J2455*M2455</x:f>
        <x:v>1168.75</x:v>
      </x:c>
      <x:c r="Q2455" s="22" t="n">
        <x:f>'01 Controls'!$E$27*'02 Cargo Classes'!$M$10</x:f>
        <x:v>0</x:v>
      </x:c>
      <x:c r="R2455" s="22" t="n">
        <x:f>'01 Controls'!$F$27*'02 Cargo Classes'!$N$10</x:f>
        <x:v>0</x:v>
      </x:c>
      <x:c r="S2455" s="22" t="n">
        <x:f>'01 Controls'!$G$27*'02 Cargo Classes'!$O$10</x:f>
        <x:v>0.7</x:v>
      </x:c>
      <x:c r="T2455" s="22" t="n">
        <x:f>'01 Controls'!$H$27*'02 Cargo Classes'!$P$10</x:f>
        <x:v>0.25</x:v>
      </x:c>
      <x:c r="U2455" s="22" t="n">
        <x:f>SUM(Q2455:T2455)</x:f>
        <x:v>0.95</x:v>
      </x:c>
      <x:c r="V2455" s="18" t="n">
        <x:f>IF(U2455=0,0,N2455*Q2455/U2455)</x:f>
        <x:v>0</x:v>
      </x:c>
      <x:c r="W2455" s="18" t="n">
        <x:f>IF(U2455=0,0,P2455*Q2455/U2455)</x:f>
        <x:v>0</x:v>
      </x:c>
      <x:c r="X2455" s="18" t="n">
        <x:f>MAX(V2455,W2455*'01 Controls'!$E$12)</x:f>
        <x:v>0</x:v>
      </x:c>
      <x:c r="Y2455" s="18" t="n">
        <x:f>IF(U2455=0,0,N2455*R2455/U2455)</x:f>
        <x:v>0</x:v>
      </x:c>
      <x:c r="Z2455" s="18" t="n">
        <x:f>IF(U2455=0,0,P2455*R2455/U2455)</x:f>
        <x:v>0</x:v>
      </x:c>
      <x:c r="AA2455" s="18" t="n">
        <x:f>MAX(Y2455,Z2455*'01 Controls'!$E$13)</x:f>
        <x:v>0</x:v>
      </x:c>
      <x:c r="AB2455" s="18" t="n">
        <x:f>IF(U2455=0,0,N2455*S2455/U2455)</x:f>
        <x:v>663.1578947368421</x:v>
      </x:c>
      <x:c r="AC2455" s="18" t="n">
        <x:f>IF(U2455=0,0,P2455*S2455/U2455)</x:f>
        <x:v>861.1842105263158</x:v>
      </x:c>
      <x:c r="AD2455" s="18" t="n">
        <x:f>MAX(AB2455,AC2455*'01 Controls'!$E$14)</x:f>
        <x:v>663.1578947368421</x:v>
      </x:c>
      <x:c r="AE2455" s="18" t="n">
        <x:f>IF(U2455=0,0,N2455*T2455/U2455)</x:f>
        <x:v>236.84210526315792</x:v>
      </x:c>
      <x:c r="AF2455" s="18" t="n">
        <x:f>IF(U2455=0,0,P2455*T2455/U2455)</x:f>
        <x:v>307.5657894736842</x:v>
      </x:c>
      <x:c r="AG2455" s="18" t="n">
        <x:f>MAX(AE2455,AF2455*'01 Controls'!$E$15)</x:f>
        <x:v>236.84210526315792</x:v>
      </x:c>
      <x:c r="AH2455" s="18" t="n">
        <x:f>SUM(V2455,Y2455,AB2455,AE2455)</x:f>
        <x:v>900</x:v>
      </x:c>
      <x:c r="AI2455" s="18" t="n">
        <x:f>N2455-AH2455</x:f>
        <x:v>0</x:v>
      </x:c>
      <x:c r="AJ2455" s="18" t="n">
        <x:f>V2455*INDEX('07 Mode Capacity'!$P$6:$P$17,MATCH("AIR-"&amp;I2455,'07 Mode Capacity'!$C$6:$C$17,0))</x:f>
        <x:v>0</x:v>
      </x:c>
      <x:c r="AK2455" s="18" t="n">
        <x:f>Y2455*INDEX('07 Mode Capacity'!$P$6:$P$17,MATCH("OCEAN-"&amp;I2455,'07 Mode Capacity'!$C$6:$C$17,0))</x:f>
        <x:v>0</x:v>
      </x:c>
      <x:c r="AL2455" s="18" t="n">
        <x:f>AB2455*INDEX('07 Mode Capacity'!$P$6:$P$17,MATCH("LAND-"&amp;I2455,'07 Mode Capacity'!$C$6:$C$17,0))</x:f>
        <x:v>80.93700820438387</x:v>
      </x:c>
      <x:c r="AM2455" s="18" t="n">
        <x:f>AE2455*INDEX('07 Mode Capacity'!$P$6:$P$17,MATCH("INLAND-"&amp;I2455,'07 Mode Capacity'!$C$6:$C$17,0))</x:f>
        <x:v>149.50287666228652</x:v>
      </x:c>
      <x:c r="AN2455" s="18" t="n">
        <x:f>SUM(AJ2455:AM2455)</x:f>
        <x:v>230.4398848666704</x:v>
      </x:c>
      <x:c r="AO2455" s="17" t="n">
        <x:f>IF(N2455=0,1,AN2455/N2455)</x:f>
        <x:v>0.25604431651852266</x:v>
      </x:c>
      <x:c r="AP2455" s="11" t="str">
        <x:f>IF(AO2455&gt;='01 Controls'!$E$16,"PASS","FAIL")</x:f>
        <x:v>FAIL</x:v>
      </x:c>
      <x:c r="AQ2455" s="11" t="str">
        <x:v>UNQUANTIFIED</x:v>
      </x:c>
      <x:c r="AR2455" s="11" t="str">
        <x:v>Position-class planning record; serial item and receiver open</x:v>
      </x:c>
      <x:c r="AS2455" s="26"/>
      <x:c r="AT2455" s="26"/>
    </x:row>
    <x:row r="2456">
      <x:c r="C2456" s="11" t="str">
        <x:v>M3-I-CUG-FLR-24</x:v>
      </x:c>
      <x:c r="D2456" s="11" t="str">
        <x:v>M3</x:v>
      </x:c>
      <x:c r="E2456" s="11" t="str">
        <x:v>Inland flood</x:v>
      </x:c>
      <x:c r="F2456" s="11" t="str">
        <x:v>I-CUG</x:v>
      </x:c>
      <x:c r="G2456" s="11" t="str">
        <x:v>Communications utility group</x:v>
      </x:c>
      <x:c r="H2456" s="11" t="str">
        <x:v>FLR-24</x:v>
      </x:c>
      <x:c r="I2456" s="19" t="n">
        <x:v>48</x:v>
      </x:c>
      <x:c r="J2456" s="21" t="n">
        <x:v>5</x:v>
      </x:c>
      <x:c r="K2456" s="18" t="n">
        <x:f>'05 Cargo Register'!K216</x:f>
        <x:v>360</x:v>
      </x:c>
      <x:c r="L2456" s="18" t="n">
        <x:f>'05 Cargo Register'!N216</x:f>
        <x:v>18</x:v>
      </x:c>
      <x:c r="M2456" s="18" t="n">
        <x:f>'05 Cargo Register'!O216</x:f>
        <x:v>576</x:v>
      </x:c>
      <x:c r="N2456" s="18" t="n">
        <x:f>J2456*K2456</x:f>
        <x:v>1800</x:v>
      </x:c>
      <x:c r="O2456" s="18" t="n">
        <x:f>J2456*L2456</x:f>
        <x:v>90</x:v>
      </x:c>
      <x:c r="P2456" s="18" t="n">
        <x:f>J2456*M2456</x:f>
        <x:v>2880</x:v>
      </x:c>
      <x:c r="Q2456" s="22" t="n">
        <x:f>'01 Controls'!$E$27*'02 Cargo Classes'!$M$11</x:f>
        <x:v>0</x:v>
      </x:c>
      <x:c r="R2456" s="22" t="n">
        <x:f>'01 Controls'!$F$27*'02 Cargo Classes'!$N$11</x:f>
        <x:v>0</x:v>
      </x:c>
      <x:c r="S2456" s="22" t="n">
        <x:f>'01 Controls'!$G$27*'02 Cargo Classes'!$O$11</x:f>
        <x:v>0.7</x:v>
      </x:c>
      <x:c r="T2456" s="22" t="n">
        <x:f>'01 Controls'!$H$27*'02 Cargo Classes'!$P$11</x:f>
        <x:v>0.2</x:v>
      </x:c>
      <x:c r="U2456" s="22" t="n">
        <x:f>SUM(Q2456:T2456)</x:f>
        <x:v>0.8999999999999999</x:v>
      </x:c>
      <x:c r="V2456" s="18" t="n">
        <x:f>IF(U2456=0,0,N2456*Q2456/U2456)</x:f>
        <x:v>0</x:v>
      </x:c>
      <x:c r="W2456" s="18" t="n">
        <x:f>IF(U2456=0,0,P2456*Q2456/U2456)</x:f>
        <x:v>0</x:v>
      </x:c>
      <x:c r="X2456" s="18" t="n">
        <x:f>MAX(V2456,W2456*'01 Controls'!$E$12)</x:f>
        <x:v>0</x:v>
      </x:c>
      <x:c r="Y2456" s="18" t="n">
        <x:f>IF(U2456=0,0,N2456*R2456/U2456)</x:f>
        <x:v>0</x:v>
      </x:c>
      <x:c r="Z2456" s="18" t="n">
        <x:f>IF(U2456=0,0,P2456*R2456/U2456)</x:f>
        <x:v>0</x:v>
      </x:c>
      <x:c r="AA2456" s="18" t="n">
        <x:f>MAX(Y2456,Z2456*'01 Controls'!$E$13)</x:f>
        <x:v>0</x:v>
      </x:c>
      <x:c r="AB2456" s="18" t="n">
        <x:f>IF(U2456=0,0,N2456*S2456/U2456)</x:f>
        <x:v>1400.0000000000002</x:v>
      </x:c>
      <x:c r="AC2456" s="18" t="n">
        <x:f>IF(U2456=0,0,P2456*S2456/U2456)</x:f>
        <x:v>2240</x:v>
      </x:c>
      <x:c r="AD2456" s="18" t="n">
        <x:f>MAX(AB2456,AC2456*'01 Controls'!$E$14)</x:f>
        <x:v>1400.0000000000002</x:v>
      </x:c>
      <x:c r="AE2456" s="18" t="n">
        <x:f>IF(U2456=0,0,N2456*T2456/U2456)</x:f>
        <x:v>400.00000000000006</x:v>
      </x:c>
      <x:c r="AF2456" s="18" t="n">
        <x:f>IF(U2456=0,0,P2456*T2456/U2456)</x:f>
        <x:v>640.0000000000001</x:v>
      </x:c>
      <x:c r="AG2456" s="18" t="n">
        <x:f>MAX(AE2456,AF2456*'01 Controls'!$E$15)</x:f>
        <x:v>400.00000000000006</x:v>
      </x:c>
      <x:c r="AH2456" s="18" t="n">
        <x:f>SUM(V2456,Y2456,AB2456,AE2456)</x:f>
        <x:v>1800.0000000000002</x:v>
      </x:c>
      <x:c r="AI2456" s="18" t="n">
        <x:f>N2456-AH2456</x:f>
        <x:v>-2.2737367544323206e-13</x:v>
      </x:c>
      <x:c r="AJ2456" s="18" t="n">
        <x:f>V2456*INDEX('07 Mode Capacity'!$P$6:$P$17,MATCH("AIR-"&amp;I2456,'07 Mode Capacity'!$C$6:$C$17,0))</x:f>
        <x:v>0</x:v>
      </x:c>
      <x:c r="AK2456" s="18" t="n">
        <x:f>Y2456*INDEX('07 Mode Capacity'!$P$6:$P$17,MATCH("OCEAN-"&amp;I2456,'07 Mode Capacity'!$C$6:$C$17,0))</x:f>
        <x:v>0</x:v>
      </x:c>
      <x:c r="AL2456" s="18" t="n">
        <x:f>AB2456*INDEX('07 Mode Capacity'!$P$6:$P$17,MATCH("LAND-"&amp;I2456,'07 Mode Capacity'!$C$6:$C$17,0))</x:f>
        <x:v>170.86701732036596</x:v>
      </x:c>
      <x:c r="AM2456" s="18" t="n">
        <x:f>AE2456*INDEX('07 Mode Capacity'!$P$6:$P$17,MATCH("INLAND-"&amp;I2456,'07 Mode Capacity'!$C$6:$C$17,0))</x:f>
        <x:v>252.4937472518617</x:v>
      </x:c>
      <x:c r="AN2456" s="18" t="n">
        <x:f>SUM(AJ2456:AM2456)</x:f>
        <x:v>423.36076457222765</x:v>
      </x:c>
      <x:c r="AO2456" s="17" t="n">
        <x:f>IF(N2456=0,1,AN2456/N2456)</x:f>
        <x:v>0.2352004247623487</x:v>
      </x:c>
      <x:c r="AP2456" s="11" t="str">
        <x:f>IF(AO2456&gt;='01 Controls'!$E$16,"PASS","FAIL")</x:f>
        <x:v>FAIL</x:v>
      </x:c>
      <x:c r="AQ2456" s="11" t="str">
        <x:v>UNQUANTIFIED</x:v>
      </x:c>
      <x:c r="AR2456" s="11" t="str">
        <x:v>Position-class planning record; serial item and receiver open</x:v>
      </x:c>
      <x:c r="AS2456" s="26"/>
      <x:c r="AT2456" s="26"/>
    </x:row>
    <x:row r="2457">
      <x:c r="C2457" s="11" t="str">
        <x:v>M3-I-CUG-ROL-30</x:v>
      </x:c>
      <x:c r="D2457" s="11" t="str">
        <x:v>M3</x:v>
      </x:c>
      <x:c r="E2457" s="11" t="str">
        <x:v>Inland flood</x:v>
      </x:c>
      <x:c r="F2457" s="11" t="str">
        <x:v>I-CUG</x:v>
      </x:c>
      <x:c r="G2457" s="11" t="str">
        <x:v>Communications utility group</x:v>
      </x:c>
      <x:c r="H2457" s="11" t="str">
        <x:v>ROL-30</x:v>
      </x:c>
      <x:c r="I2457" s="19" t="n">
        <x:v>48</x:v>
      </x:c>
      <x:c r="J2457" s="21" t="n">
        <x:v>5</x:v>
      </x:c>
      <x:c r="K2457" s="18" t="n">
        <x:f>'05 Cargo Register'!K217</x:f>
        <x:v>360</x:v>
      </x:c>
      <x:c r="L2457" s="18" t="n">
        <x:f>'05 Cargo Register'!N217</x:f>
        <x:v>15</x:v>
      </x:c>
      <x:c r="M2457" s="18" t="n">
        <x:f>'05 Cargo Register'!O217</x:f>
        <x:v>956.25</x:v>
      </x:c>
      <x:c r="N2457" s="18" t="n">
        <x:f>J2457*K2457</x:f>
        <x:v>1800</x:v>
      </x:c>
      <x:c r="O2457" s="18" t="n">
        <x:f>J2457*L2457</x:f>
        <x:v>75</x:v>
      </x:c>
      <x:c r="P2457" s="18" t="n">
        <x:f>J2457*M2457</x:f>
        <x:v>4781.25</x:v>
      </x:c>
      <x:c r="Q2457" s="22" t="n">
        <x:f>'01 Controls'!$E$27*'02 Cargo Classes'!$M$12</x:f>
        <x:v>0</x:v>
      </x:c>
      <x:c r="R2457" s="22" t="n">
        <x:f>'01 Controls'!$F$27*'02 Cargo Classes'!$N$12</x:f>
        <x:v>0</x:v>
      </x:c>
      <x:c r="S2457" s="22" t="n">
        <x:f>'01 Controls'!$G$27*'02 Cargo Classes'!$O$12</x:f>
        <x:v>1.0499999999999998</x:v>
      </x:c>
      <x:c r="T2457" s="22" t="n">
        <x:f>'01 Controls'!$H$27*'02 Cargo Classes'!$P$12</x:f>
        <x:v>0.15</x:v>
      </x:c>
      <x:c r="U2457" s="22" t="n">
        <x:f>SUM(Q2457:T2457)</x:f>
        <x:v>1.1999999999999997</x:v>
      </x:c>
      <x:c r="V2457" s="18" t="n">
        <x:f>IF(U2457=0,0,N2457*Q2457/U2457)</x:f>
        <x:v>0</x:v>
      </x:c>
      <x:c r="W2457" s="18" t="n">
        <x:f>IF(U2457=0,0,P2457*Q2457/U2457)</x:f>
        <x:v>0</x:v>
      </x:c>
      <x:c r="X2457" s="18" t="n">
        <x:f>MAX(V2457,W2457*'01 Controls'!$E$12)</x:f>
        <x:v>0</x:v>
      </x:c>
      <x:c r="Y2457" s="18" t="n">
        <x:f>IF(U2457=0,0,N2457*R2457/U2457)</x:f>
        <x:v>0</x:v>
      </x:c>
      <x:c r="Z2457" s="18" t="n">
        <x:f>IF(U2457=0,0,P2457*R2457/U2457)</x:f>
        <x:v>0</x:v>
      </x:c>
      <x:c r="AA2457" s="18" t="n">
        <x:f>MAX(Y2457,Z2457*'01 Controls'!$E$13)</x:f>
        <x:v>0</x:v>
      </x:c>
      <x:c r="AB2457" s="18" t="n">
        <x:f>IF(U2457=0,0,N2457*S2457/U2457)</x:f>
        <x:v>1575.0000000000002</x:v>
      </x:c>
      <x:c r="AC2457" s="18" t="n">
        <x:f>IF(U2457=0,0,P2457*S2457/U2457)</x:f>
        <x:v>4183.59375</x:v>
      </x:c>
      <x:c r="AD2457" s="18" t="n">
        <x:f>MAX(AB2457,AC2457*'01 Controls'!$E$14)</x:f>
        <x:v>1575.0000000000002</x:v>
      </x:c>
      <x:c r="AE2457" s="18" t="n">
        <x:f>IF(U2457=0,0,N2457*T2457/U2457)</x:f>
        <x:v>225.00000000000006</x:v>
      </x:c>
      <x:c r="AF2457" s="18" t="n">
        <x:f>IF(U2457=0,0,P2457*T2457/U2457)</x:f>
        <x:v>597.6562500000001</x:v>
      </x:c>
      <x:c r="AG2457" s="18" t="n">
        <x:f>MAX(AE2457,AF2457*'01 Controls'!$E$15)</x:f>
        <x:v>225.00000000000006</x:v>
      </x:c>
      <x:c r="AH2457" s="18" t="n">
        <x:f>SUM(V2457,Y2457,AB2457,AE2457)</x:f>
        <x:v>1800.0000000000002</x:v>
      </x:c>
      <x:c r="AI2457" s="18" t="n">
        <x:f>N2457-AH2457</x:f>
        <x:v>-2.2737367544323206e-13</x:v>
      </x:c>
      <x:c r="AJ2457" s="18" t="n">
        <x:f>V2457*INDEX('07 Mode Capacity'!$P$6:$P$17,MATCH("AIR-"&amp;I2457,'07 Mode Capacity'!$C$6:$C$17,0))</x:f>
        <x:v>0</x:v>
      </x:c>
      <x:c r="AK2457" s="18" t="n">
        <x:f>Y2457*INDEX('07 Mode Capacity'!$P$6:$P$17,MATCH("OCEAN-"&amp;I2457,'07 Mode Capacity'!$C$6:$C$17,0))</x:f>
        <x:v>0</x:v>
      </x:c>
      <x:c r="AL2457" s="18" t="n">
        <x:f>AB2457*INDEX('07 Mode Capacity'!$P$6:$P$17,MATCH("LAND-"&amp;I2457,'07 Mode Capacity'!$C$6:$C$17,0))</x:f>
        <x:v>192.22539448541173</x:v>
      </x:c>
      <x:c r="AM2457" s="18" t="n">
        <x:f>AE2457*INDEX('07 Mode Capacity'!$P$6:$P$17,MATCH("INLAND-"&amp;I2457,'07 Mode Capacity'!$C$6:$C$17,0))</x:f>
        <x:v>142.02773282917224</x:v>
      </x:c>
      <x:c r="AN2457" s="18" t="n">
        <x:f>SUM(AJ2457:AM2457)</x:f>
        <x:v>334.25312731458394</x:v>
      </x:c>
      <x:c r="AO2457" s="17" t="n">
        <x:f>IF(N2457=0,1,AN2457/N2457)</x:f>
        <x:v>0.18569618184143552</x:v>
      </x:c>
      <x:c r="AP2457" s="11" t="str">
        <x:f>IF(AO2457&gt;='01 Controls'!$E$16,"PASS","FAIL")</x:f>
        <x:v>FAIL</x:v>
      </x:c>
      <x:c r="AQ2457" s="11" t="str">
        <x:v>UNQUANTIFIED</x:v>
      </x:c>
      <x:c r="AR2457" s="11" t="str">
        <x:v>Position-class planning record; serial item and receiver open</x:v>
      </x:c>
      <x:c r="AS2457" s="26"/>
      <x:c r="AT2457" s="26"/>
    </x:row>
    <x:row r="2458">
      <x:c r="C2458" s="11" t="str">
        <x:v>M3-I-CUG-LIN-18</x:v>
      </x:c>
      <x:c r="D2458" s="11" t="str">
        <x:v>M3</x:v>
      </x:c>
      <x:c r="E2458" s="11" t="str">
        <x:v>Inland flood</x:v>
      </x:c>
      <x:c r="F2458" s="11" t="str">
        <x:v>I-CUG</x:v>
      </x:c>
      <x:c r="G2458" s="11" t="str">
        <x:v>Communications utility group</x:v>
      </x:c>
      <x:c r="H2458" s="11" t="str">
        <x:v>LIN-18</x:v>
      </x:c>
      <x:c r="I2458" s="19" t="n">
        <x:v>72</x:v>
      </x:c>
      <x:c r="J2458" s="21" t="n">
        <x:v>5</x:v>
      </x:c>
      <x:c r="K2458" s="18" t="n">
        <x:f>'05 Cargo Register'!K218</x:f>
        <x:v>180</x:v>
      </x:c>
      <x:c r="L2458" s="18" t="n">
        <x:f>'05 Cargo Register'!N218</x:f>
        <x:v>13</x:v>
      </x:c>
      <x:c r="M2458" s="18" t="n">
        <x:f>'05 Cargo Register'!O218</x:f>
        <x:v>572</x:v>
      </x:c>
      <x:c r="N2458" s="18" t="n">
        <x:f>J2458*K2458</x:f>
        <x:v>900</x:v>
      </x:c>
      <x:c r="O2458" s="18" t="n">
        <x:f>J2458*L2458</x:f>
        <x:v>65</x:v>
      </x:c>
      <x:c r="P2458" s="18" t="n">
        <x:f>J2458*M2458</x:f>
        <x:v>2860</x:v>
      </x:c>
      <x:c r="Q2458" s="22" t="n">
        <x:f>'01 Controls'!$E$27*'02 Cargo Classes'!$M$13</x:f>
        <x:v>0</x:v>
      </x:c>
      <x:c r="R2458" s="22" t="n">
        <x:f>'01 Controls'!$F$27*'02 Cargo Classes'!$N$13</x:f>
        <x:v>0</x:v>
      </x:c>
      <x:c r="S2458" s="22" t="n">
        <x:f>'01 Controls'!$G$27*'02 Cargo Classes'!$O$13</x:f>
        <x:v>0.7</x:v>
      </x:c>
      <x:c r="T2458" s="22" t="n">
        <x:f>'01 Controls'!$H$27*'02 Cargo Classes'!$P$13</x:f>
        <x:v>0.25</x:v>
      </x:c>
      <x:c r="U2458" s="22" t="n">
        <x:f>SUM(Q2458:T2458)</x:f>
        <x:v>0.95</x:v>
      </x:c>
      <x:c r="V2458" s="18" t="n">
        <x:f>IF(U2458=0,0,N2458*Q2458/U2458)</x:f>
        <x:v>0</x:v>
      </x:c>
      <x:c r="W2458" s="18" t="n">
        <x:f>IF(U2458=0,0,P2458*Q2458/U2458)</x:f>
        <x:v>0</x:v>
      </x:c>
      <x:c r="X2458" s="18" t="n">
        <x:f>MAX(V2458,W2458*'01 Controls'!$E$12)</x:f>
        <x:v>0</x:v>
      </x:c>
      <x:c r="Y2458" s="18" t="n">
        <x:f>IF(U2458=0,0,N2458*R2458/U2458)</x:f>
        <x:v>0</x:v>
      </x:c>
      <x:c r="Z2458" s="18" t="n">
        <x:f>IF(U2458=0,0,P2458*R2458/U2458)</x:f>
        <x:v>0</x:v>
      </x:c>
      <x:c r="AA2458" s="18" t="n">
        <x:f>MAX(Y2458,Z2458*'01 Controls'!$E$13)</x:f>
        <x:v>0</x:v>
      </x:c>
      <x:c r="AB2458" s="18" t="n">
        <x:f>IF(U2458=0,0,N2458*S2458/U2458)</x:f>
        <x:v>663.1578947368421</x:v>
      </x:c>
      <x:c r="AC2458" s="18" t="n">
        <x:f>IF(U2458=0,0,P2458*S2458/U2458)</x:f>
        <x:v>2107.368421052631</x:v>
      </x:c>
      <x:c r="AD2458" s="18" t="n">
        <x:f>MAX(AB2458,AC2458*'01 Controls'!$E$14)</x:f>
        <x:v>663.1578947368421</x:v>
      </x:c>
      <x:c r="AE2458" s="18" t="n">
        <x:f>IF(U2458=0,0,N2458*T2458/U2458)</x:f>
        <x:v>236.84210526315792</x:v>
      </x:c>
      <x:c r="AF2458" s="18" t="n">
        <x:f>IF(U2458=0,0,P2458*T2458/U2458)</x:f>
        <x:v>752.6315789473684</x:v>
      </x:c>
      <x:c r="AG2458" s="18" t="n">
        <x:f>MAX(AE2458,AF2458*'01 Controls'!$E$15)</x:f>
        <x:v>236.84210526315792</x:v>
      </x:c>
      <x:c r="AH2458" s="18" t="n">
        <x:f>SUM(V2458,Y2458,AB2458,AE2458)</x:f>
        <x:v>900</x:v>
      </x:c>
      <x:c r="AI2458" s="18" t="n">
        <x:f>N2458-AH2458</x:f>
        <x:v>0</x:v>
      </x:c>
      <x:c r="AJ2458" s="18" t="n">
        <x:f>V2458*INDEX('07 Mode Capacity'!$P$6:$P$17,MATCH("AIR-"&amp;I2458,'07 Mode Capacity'!$C$6:$C$17,0))</x:f>
        <x:v>0</x:v>
      </x:c>
      <x:c r="AK2458" s="18" t="n">
        <x:f>Y2458*INDEX('07 Mode Capacity'!$P$6:$P$17,MATCH("OCEAN-"&amp;I2458,'07 Mode Capacity'!$C$6:$C$17,0))</x:f>
        <x:v>0</x:v>
      </x:c>
      <x:c r="AL2458" s="18" t="n">
        <x:f>AB2458*INDEX('07 Mode Capacity'!$P$6:$P$17,MATCH("LAND-"&amp;I2458,'07 Mode Capacity'!$C$6:$C$17,0))</x:f>
        <x:v>474.16467538053166</x:v>
      </x:c>
      <x:c r="AM2458" s="18" t="n">
        <x:f>AE2458*INDEX('07 Mode Capacity'!$P$6:$P$17,MATCH("INLAND-"&amp;I2458,'07 Mode Capacity'!$C$6:$C$17,0))</x:f>
        <x:v>236.84210526315792</x:v>
      </x:c>
      <x:c r="AN2458" s="18" t="n">
        <x:f>SUM(AJ2458:AM2458)</x:f>
        <x:v>711.0067806436896</x:v>
      </x:c>
      <x:c r="AO2458" s="17" t="n">
        <x:f>IF(N2458=0,1,AN2458/N2458)</x:f>
        <x:v>0.790007534048544</x:v>
      </x:c>
      <x:c r="AP2458" s="11" t="str">
        <x:f>IF(AO2458&gt;='01 Controls'!$E$16,"PASS","FAIL")</x:f>
        <x:v>FAIL</x:v>
      </x:c>
      <x:c r="AQ2458" s="11" t="str">
        <x:v>UNQUANTIFIED</x:v>
      </x:c>
      <x:c r="AR2458" s="11" t="str">
        <x:v>Position-class planning record; serial item and receiver open</x:v>
      </x:c>
      <x:c r="AS2458" s="26"/>
      <x:c r="AT2458" s="26"/>
    </x:row>
    <x:row r="2459">
      <x:c r="C2459" s="11" t="str">
        <x:v>M3-I-CUG-BLK-08</x:v>
      </x:c>
      <x:c r="D2459" s="11" t="str">
        <x:v>M3</x:v>
      </x:c>
      <x:c r="E2459" s="11" t="str">
        <x:v>Inland flood</x:v>
      </x:c>
      <x:c r="F2459" s="11" t="str">
        <x:v>I-CUG</x:v>
      </x:c>
      <x:c r="G2459" s="11" t="str">
        <x:v>Communications utility group</x:v>
      </x:c>
      <x:c r="H2459" s="11" t="str">
        <x:v>BLK-08</x:v>
      </x:c>
      <x:c r="I2459" s="19" t="n">
        <x:v>48</x:v>
      </x:c>
      <x:c r="J2459" s="21" t="n">
        <x:v>5</x:v>
      </x:c>
      <x:c r="K2459" s="18" t="n">
        <x:f>'05 Cargo Register'!K219</x:f>
        <x:v>540</x:v>
      </x:c>
      <x:c r="L2459" s="18" t="n">
        <x:f>'05 Cargo Register'!N219</x:f>
        <x:v>85</x:v>
      </x:c>
      <x:c r="M2459" s="18" t="n">
        <x:f>'05 Cargo Register'!O219</x:f>
        <x:v>4335</x:v>
      </x:c>
      <x:c r="N2459" s="18" t="n">
        <x:f>J2459*K2459</x:f>
        <x:v>2700</x:v>
      </x:c>
      <x:c r="O2459" s="18" t="n">
        <x:f>J2459*L2459</x:f>
        <x:v>425</x:v>
      </x:c>
      <x:c r="P2459" s="18" t="n">
        <x:f>J2459*M2459</x:f>
        <x:v>21675</x:v>
      </x:c>
      <x:c r="Q2459" s="22" t="n">
        <x:f>'01 Controls'!$E$27*'02 Cargo Classes'!$M$14</x:f>
        <x:v>0.05</x:v>
      </x:c>
      <x:c r="R2459" s="22" t="n">
        <x:f>'01 Controls'!$F$27*'02 Cargo Classes'!$N$14</x:f>
        <x:v>0</x:v>
      </x:c>
      <x:c r="S2459" s="22" t="n">
        <x:f>'01 Controls'!$G$27*'02 Cargo Classes'!$O$14</x:f>
        <x:v>0.7</x:v>
      </x:c>
      <x:c r="T2459" s="22" t="n">
        <x:f>'01 Controls'!$H$27*'02 Cargo Classes'!$P$14</x:f>
        <x:v>0.125</x:v>
      </x:c>
      <x:c r="U2459" s="22" t="n">
        <x:f>SUM(Q2459:T2459)</x:f>
        <x:v>0.875</x:v>
      </x:c>
      <x:c r="V2459" s="18" t="n">
        <x:f>IF(U2459=0,0,N2459*Q2459/U2459)</x:f>
        <x:v>154.28571428571428</x:v>
      </x:c>
      <x:c r="W2459" s="18" t="n">
        <x:f>IF(U2459=0,0,P2459*Q2459/U2459)</x:f>
        <x:v>1238.5714285714287</x:v>
      </x:c>
      <x:c r="X2459" s="18" t="n">
        <x:f>MAX(V2459,W2459*'01 Controls'!$E$12)</x:f>
        <x:v>309.64285714285717</x:v>
      </x:c>
      <x:c r="Y2459" s="18" t="n">
        <x:f>IF(U2459=0,0,N2459*R2459/U2459)</x:f>
        <x:v>0</x:v>
      </x:c>
      <x:c r="Z2459" s="18" t="n">
        <x:f>IF(U2459=0,0,P2459*R2459/U2459)</x:f>
        <x:v>0</x:v>
      </x:c>
      <x:c r="AA2459" s="18" t="n">
        <x:f>MAX(Y2459,Z2459*'01 Controls'!$E$13)</x:f>
        <x:v>0</x:v>
      </x:c>
      <x:c r="AB2459" s="18" t="n">
        <x:f>IF(U2459=0,0,N2459*S2459/U2459)</x:f>
        <x:v>2159.9999999999995</x:v>
      </x:c>
      <x:c r="AC2459" s="18" t="n">
        <x:f>IF(U2459=0,0,P2459*S2459/U2459)</x:f>
        <x:v>17339.999999999996</x:v>
      </x:c>
      <x:c r="AD2459" s="18" t="n">
        <x:f>MAX(AB2459,AC2459*'01 Controls'!$E$14)</x:f>
        <x:v>3467.9999999999995</x:v>
      </x:c>
      <x:c r="AE2459" s="18" t="n">
        <x:f>IF(U2459=0,0,N2459*T2459/U2459)</x:f>
        <x:v>385.7142857142857</x:v>
      </x:c>
      <x:c r="AF2459" s="18" t="n">
        <x:f>IF(U2459=0,0,P2459*T2459/U2459)</x:f>
        <x:v>3096.4285714285716</x:v>
      </x:c>
      <x:c r="AG2459" s="18" t="n">
        <x:f>MAX(AE2459,AF2459*'01 Controls'!$E$15)</x:f>
        <x:v>557.3571428571429</x:v>
      </x:c>
      <x:c r="AH2459" s="18" t="n">
        <x:f>SUM(V2459,Y2459,AB2459,AE2459)</x:f>
        <x:v>2699.9999999999995</x:v>
      </x:c>
      <x:c r="AI2459" s="18" t="n">
        <x:f>N2459-AH2459</x:f>
        <x:v>4.547473508864641e-13</x:v>
      </x:c>
      <x:c r="AJ2459" s="18" t="n">
        <x:f>V2459*INDEX('07 Mode Capacity'!$P$6:$P$17,MATCH("AIR-"&amp;I2459,'07 Mode Capacity'!$C$6:$C$17,0))</x:f>
        <x:v>43.25178727891943</x:v>
      </x:c>
      <x:c r="AK2459" s="18" t="n">
        <x:f>Y2459*INDEX('07 Mode Capacity'!$P$6:$P$17,MATCH("OCEAN-"&amp;I2459,'07 Mode Capacity'!$C$6:$C$17,0))</x:f>
        <x:v>0</x:v>
      </x:c>
      <x:c r="AL2459" s="18" t="n">
        <x:f>AB2459*INDEX('07 Mode Capacity'!$P$6:$P$17,MATCH("LAND-"&amp;I2459,'07 Mode Capacity'!$C$6:$C$17,0))</x:f>
        <x:v>263.62339815142167</x:v>
      </x:c>
      <x:c r="AM2459" s="18" t="n">
        <x:f>AE2459*INDEX('07 Mode Capacity'!$P$6:$P$17,MATCH("INLAND-"&amp;I2459,'07 Mode Capacity'!$C$6:$C$17,0))</x:f>
        <x:v>243.47611342143804</x:v>
      </x:c>
      <x:c r="AN2459" s="18" t="n">
        <x:f>SUM(AJ2459:AM2459)</x:f>
        <x:v>550.3512988517791</x:v>
      </x:c>
      <x:c r="AO2459" s="17" t="n">
        <x:f>IF(N2459=0,1,AN2459/N2459)</x:f>
        <x:v>0.2038338143895478</x:v>
      </x:c>
      <x:c r="AP2459" s="11" t="str">
        <x:f>IF(AO2459&gt;='01 Controls'!$E$16,"PASS","FAIL")</x:f>
        <x:v>FAIL</x:v>
      </x:c>
      <x:c r="AQ2459" s="11" t="str">
        <x:v>UNQUANTIFIED</x:v>
      </x:c>
      <x:c r="AR2459" s="11" t="str">
        <x:v>Position-class planning record; serial item and receiver open</x:v>
      </x:c>
      <x:c r="AS2459" s="26"/>
      <x:c r="AT2459" s="26"/>
    </x:row>
    <x:row r="2460">
      <x:c r="C2460" s="11" t="str">
        <x:v>M3-I-TSG-APL-45</x:v>
      </x:c>
      <x:c r="D2460" s="11" t="str">
        <x:v>M3</x:v>
      </x:c>
      <x:c r="E2460" s="11" t="str">
        <x:v>Inland flood</x:v>
      </x:c>
      <x:c r="F2460" s="11" t="str">
        <x:v>I-TSG</x:v>
      </x:c>
      <x:c r="G2460" s="11" t="str">
        <x:v>Thermal safety group</x:v>
      </x:c>
      <x:c r="H2460" s="11" t="str">
        <x:v>APL-45</x:v>
      </x:c>
      <x:c r="I2460" s="19" t="n">
        <x:v>24</x:v>
      </x:c>
      <x:c r="J2460" s="21" t="n">
        <x:v>3</x:v>
      </x:c>
      <x:c r="K2460" s="18" t="n">
        <x:f>'05 Cargo Register'!K220</x:f>
        <x:v>144</x:v>
      </x:c>
      <x:c r="L2460" s="18" t="n">
        <x:f>'05 Cargo Register'!N220</x:f>
        <x:v>38</x:v>
      </x:c>
      <x:c r="M2460" s="18" t="n">
        <x:f>'05 Cargo Register'!O220</x:f>
        <x:v>285</x:v>
      </x:c>
      <x:c r="N2460" s="18" t="n">
        <x:f>J2460*K2460</x:f>
        <x:v>432</x:v>
      </x:c>
      <x:c r="O2460" s="18" t="n">
        <x:f>J2460*L2460</x:f>
        <x:v>114</x:v>
      </x:c>
      <x:c r="P2460" s="18" t="n">
        <x:f>J2460*M2460</x:f>
        <x:v>855</x:v>
      </x:c>
      <x:c r="Q2460" s="22" t="n">
        <x:f>'01 Controls'!$E$27*'02 Cargo Classes'!$M$6</x:f>
        <x:v>0.15000000000000002</x:v>
      </x:c>
      <x:c r="R2460" s="22" t="n">
        <x:f>'01 Controls'!$F$27*'02 Cargo Classes'!$N$6</x:f>
        <x:v>0</x:v>
      </x:c>
      <x:c r="S2460" s="22" t="n">
        <x:f>'01 Controls'!$G$27*'02 Cargo Classes'!$O$6</x:f>
        <x:v>0.7</x:v>
      </x:c>
      <x:c r="T2460" s="22" t="n">
        <x:f>'01 Controls'!$H$27*'02 Cargo Classes'!$P$6</x:f>
        <x:v>0.075</x:v>
      </x:c>
      <x:c r="U2460" s="22" t="n">
        <x:f>SUM(Q2460:T2460)</x:f>
        <x:v>0.9249999999999999</x:v>
      </x:c>
      <x:c r="V2460" s="18" t="n">
        <x:f>IF(U2460=0,0,N2460*Q2460/U2460)</x:f>
        <x:v>70.05405405405408</x:v>
      </x:c>
      <x:c r="W2460" s="18" t="n">
        <x:f>IF(U2460=0,0,P2460*Q2460/U2460)</x:f>
        <x:v>138.6486486486487</x:v>
      </x:c>
      <x:c r="X2460" s="18" t="n">
        <x:f>MAX(V2460,W2460*'01 Controls'!$E$12)</x:f>
        <x:v>70.05405405405408</x:v>
      </x:c>
      <x:c r="Y2460" s="18" t="n">
        <x:f>IF(U2460=0,0,N2460*R2460/U2460)</x:f>
        <x:v>0</x:v>
      </x:c>
      <x:c r="Z2460" s="18" t="n">
        <x:f>IF(U2460=0,0,P2460*R2460/U2460)</x:f>
        <x:v>0</x:v>
      </x:c>
      <x:c r="AA2460" s="18" t="n">
        <x:f>MAX(Y2460,Z2460*'01 Controls'!$E$13)</x:f>
        <x:v>0</x:v>
      </x:c>
      <x:c r="AB2460" s="18" t="n">
        <x:f>IF(U2460=0,0,N2460*S2460/U2460)</x:f>
        <x:v>326.9189189189189</x:v>
      </x:c>
      <x:c r="AC2460" s="18" t="n">
        <x:f>IF(U2460=0,0,P2460*S2460/U2460)</x:f>
        <x:v>647.0270270270271</x:v>
      </x:c>
      <x:c r="AD2460" s="18" t="n">
        <x:f>MAX(AB2460,AC2460*'01 Controls'!$E$14)</x:f>
        <x:v>326.9189189189189</x:v>
      </x:c>
      <x:c r="AE2460" s="18" t="n">
        <x:f>IF(U2460=0,0,N2460*T2460/U2460)</x:f>
        <x:v>35.027027027027025</x:v>
      </x:c>
      <x:c r="AF2460" s="18" t="n">
        <x:f>IF(U2460=0,0,P2460*T2460/U2460)</x:f>
        <x:v>69.32432432432432</x:v>
      </x:c>
      <x:c r="AG2460" s="18" t="n">
        <x:f>MAX(AE2460,AF2460*'01 Controls'!$E$15)</x:f>
        <x:v>35.027027027027025</x:v>
      </x:c>
      <x:c r="AH2460" s="18" t="n">
        <x:f>SUM(V2460,Y2460,AB2460,AE2460)</x:f>
        <x:v>432</x:v>
      </x:c>
      <x:c r="AI2460" s="18" t="n">
        <x:f>N2460-AH2460</x:f>
        <x:v>0</x:v>
      </x:c>
      <x:c r="AJ2460" s="18" t="n">
        <x:f>V2460*INDEX('07 Mode Capacity'!$P$6:$P$17,MATCH("AIR-"&amp;I2460,'07 Mode Capacity'!$C$6:$C$17,0))</x:f>
        <x:v>14.21495307671216</x:v>
      </x:c>
      <x:c r="AK2460" s="18" t="n">
        <x:f>Y2460*INDEX('07 Mode Capacity'!$P$6:$P$17,MATCH("OCEAN-"&amp;I2460,'07 Mode Capacity'!$C$6:$C$17,0))</x:f>
        <x:v>0</x:v>
      </x:c>
      <x:c r="AL2460" s="18" t="n">
        <x:f>AB2460*INDEX('07 Mode Capacity'!$P$6:$P$17,MATCH("LAND-"&amp;I2460,'07 Mode Capacity'!$C$6:$C$17,0))</x:f>
        <x:v>125.04678864114682</x:v>
      </x:c>
      <x:c r="AM2460" s="18" t="n">
        <x:f>AE2460*INDEX('07 Mode Capacity'!$P$6:$P$17,MATCH("INLAND-"&amp;I2460,'07 Mode Capacity'!$C$6:$C$17,0))</x:f>
        <x:v>35.027027027027025</x:v>
      </x:c>
      <x:c r="AN2460" s="18" t="n">
        <x:f>SUM(AJ2460:AM2460)</x:f>
        <x:v>174.288768744886</x:v>
      </x:c>
      <x:c r="AO2460" s="17" t="n">
        <x:f>IF(N2460=0,1,AN2460/N2460)</x:f>
        <x:v>0.4034462239464954</x:v>
      </x:c>
      <x:c r="AP2460" s="11" t="str">
        <x:f>IF(AO2460&gt;='01 Controls'!$E$16,"PASS","FAIL")</x:f>
        <x:v>FAIL</x:v>
      </x:c>
      <x:c r="AQ2460" s="11" t="str">
        <x:v>UNQUANTIFIED</x:v>
      </x:c>
      <x:c r="AR2460" s="11" t="str">
        <x:v>Position-class planning record; serial item and receiver open</x:v>
      </x:c>
      <x:c r="AS2460" s="26"/>
      <x:c r="AT2460" s="26"/>
    </x:row>
    <x:row r="2461">
      <x:c r="C2461" s="11" t="str">
        <x:v>M3-I-TSG-ISO-18</x:v>
      </x:c>
      <x:c r="D2461" s="11" t="str">
        <x:v>M3</x:v>
      </x:c>
      <x:c r="E2461" s="11" t="str">
        <x:v>Inland flood</x:v>
      </x:c>
      <x:c r="F2461" s="11" t="str">
        <x:v>I-TSG</x:v>
      </x:c>
      <x:c r="G2461" s="11" t="str">
        <x:v>Thermal safety group</x:v>
      </x:c>
      <x:c r="H2461" s="11" t="str">
        <x:v>ISO-18</x:v>
      </x:c>
      <x:c r="I2461" s="19" t="n">
        <x:v>48</x:v>
      </x:c>
      <x:c r="J2461" s="21" t="n">
        <x:v>3</x:v>
      </x:c>
      <x:c r="K2461" s="18" t="n">
        <x:f>'05 Cargo Register'!K221</x:f>
        <x:v>432</x:v>
      </x:c>
      <x:c r="L2461" s="18" t="n">
        <x:f>'05 Cargo Register'!N221</x:f>
        <x:v>29</x:v>
      </x:c>
      <x:c r="M2461" s="18" t="n">
        <x:f>'05 Cargo Register'!O221</x:f>
        <x:v>765.6</x:v>
      </x:c>
      <x:c r="N2461" s="18" t="n">
        <x:f>J2461*K2461</x:f>
        <x:v>1296</x:v>
      </x:c>
      <x:c r="O2461" s="18" t="n">
        <x:f>J2461*L2461</x:f>
        <x:v>87</x:v>
      </x:c>
      <x:c r="P2461" s="18" t="n">
        <x:f>J2461*M2461</x:f>
        <x:v>2296.8</x:v>
      </x:c>
      <x:c r="Q2461" s="22" t="n">
        <x:f>'01 Controls'!$E$27*'02 Cargo Classes'!$M$7</x:f>
        <x:v>0.010000000000000002</x:v>
      </x:c>
      <x:c r="R2461" s="22" t="n">
        <x:f>'01 Controls'!$F$27*'02 Cargo Classes'!$N$7</x:f>
        <x:v>0</x:v>
      </x:c>
      <x:c r="S2461" s="22" t="n">
        <x:f>'01 Controls'!$G$27*'02 Cargo Classes'!$O$7</x:f>
        <x:v>0.84</x:v>
      </x:c>
      <x:c r="T2461" s="22" t="n">
        <x:f>'01 Controls'!$H$27*'02 Cargo Classes'!$P$7</x:f>
        <x:v>0.2</x:v>
      </x:c>
      <x:c r="U2461" s="22" t="n">
        <x:f>SUM(Q2461:T2461)</x:f>
        <x:v>1.05</x:v>
      </x:c>
      <x:c r="V2461" s="18" t="n">
        <x:f>IF(U2461=0,0,N2461*Q2461/U2461)</x:f>
        <x:v>12.342857142857145</x:v>
      </x:c>
      <x:c r="W2461" s="18" t="n">
        <x:f>IF(U2461=0,0,P2461*Q2461/U2461)</x:f>
        <x:v>21.87428571428572</x:v>
      </x:c>
      <x:c r="X2461" s="18" t="n">
        <x:f>MAX(V2461,W2461*'01 Controls'!$E$12)</x:f>
        <x:v>12.342857142857145</x:v>
      </x:c>
      <x:c r="Y2461" s="18" t="n">
        <x:f>IF(U2461=0,0,N2461*R2461/U2461)</x:f>
        <x:v>0</x:v>
      </x:c>
      <x:c r="Z2461" s="18" t="n">
        <x:f>IF(U2461=0,0,P2461*R2461/U2461)</x:f>
        <x:v>0</x:v>
      </x:c>
      <x:c r="AA2461" s="18" t="n">
        <x:f>MAX(Y2461,Z2461*'01 Controls'!$E$13)</x:f>
        <x:v>0</x:v>
      </x:c>
      <x:c r="AB2461" s="18" t="n">
        <x:f>IF(U2461=0,0,N2461*S2461/U2461)</x:f>
        <x:v>1036.7999999999997</x:v>
      </x:c>
      <x:c r="AC2461" s="18" t="n">
        <x:f>IF(U2461=0,0,P2461*S2461/U2461)</x:f>
        <x:v>1837.44</x:v>
      </x:c>
      <x:c r="AD2461" s="18" t="n">
        <x:f>MAX(AB2461,AC2461*'01 Controls'!$E$14)</x:f>
        <x:v>1036.7999999999997</x:v>
      </x:c>
      <x:c r="AE2461" s="18" t="n">
        <x:f>IF(U2461=0,0,N2461*T2461/U2461)</x:f>
        <x:v>246.85714285714283</x:v>
      </x:c>
      <x:c r="AF2461" s="18" t="n">
        <x:f>IF(U2461=0,0,P2461*T2461/U2461)</x:f>
        <x:v>437.4857142857143</x:v>
      </x:c>
      <x:c r="AG2461" s="18" t="n">
        <x:f>MAX(AE2461,AF2461*'01 Controls'!$E$15)</x:f>
        <x:v>246.85714285714283</x:v>
      </x:c>
      <x:c r="AH2461" s="18" t="n">
        <x:f>SUM(V2461,Y2461,AB2461,AE2461)</x:f>
        <x:v>1295.9999999999998</x:v>
      </x:c>
      <x:c r="AI2461" s="18" t="n">
        <x:f>N2461-AH2461</x:f>
        <x:v>2.2737367544323206e-13</x:v>
      </x:c>
      <x:c r="AJ2461" s="18" t="n">
        <x:f>V2461*INDEX('07 Mode Capacity'!$P$6:$P$17,MATCH("AIR-"&amp;I2461,'07 Mode Capacity'!$C$6:$C$17,0))</x:f>
        <x:v>3.4601429823135557</x:v>
      </x:c>
      <x:c r="AK2461" s="18" t="n">
        <x:f>Y2461*INDEX('07 Mode Capacity'!$P$6:$P$17,MATCH("OCEAN-"&amp;I2461,'07 Mode Capacity'!$C$6:$C$17,0))</x:f>
        <x:v>0</x:v>
      </x:c>
      <x:c r="AL2461" s="18" t="n">
        <x:f>AB2461*INDEX('07 Mode Capacity'!$P$6:$P$17,MATCH("LAND-"&amp;I2461,'07 Mode Capacity'!$C$6:$C$17,0))</x:f>
        <x:v>126.5392311126824</x:v>
      </x:c>
      <x:c r="AM2461" s="18" t="n">
        <x:f>AE2461*INDEX('07 Mode Capacity'!$P$6:$P$17,MATCH("INLAND-"&amp;I2461,'07 Mode Capacity'!$C$6:$C$17,0))</x:f>
        <x:v>155.82471258972032</x:v>
      </x:c>
      <x:c r="AN2461" s="18" t="n">
        <x:f>SUM(AJ2461:AM2461)</x:f>
        <x:v>285.82408668471624</x:v>
      </x:c>
      <x:c r="AO2461" s="17" t="n">
        <x:f>IF(N2461=0,1,AN2461/N2461)</x:f>
        <x:v>0.22054327676289834</x:v>
      </x:c>
      <x:c r="AP2461" s="11" t="str">
        <x:f>IF(AO2461&gt;='01 Controls'!$E$16,"PASS","FAIL")</x:f>
        <x:v>FAIL</x:v>
      </x:c>
      <x:c r="AQ2461" s="11" t="str">
        <x:v>UNQUANTIFIED</x:v>
      </x:c>
      <x:c r="AR2461" s="11" t="str">
        <x:v>Position-class planning record; serial item and receiver open</x:v>
      </x:c>
      <x:c r="AS2461" s="26"/>
      <x:c r="AT2461" s="26"/>
    </x:row>
    <x:row r="2462">
      <x:c r="C2462" s="11" t="str">
        <x:v>M3-I-TSG-COL-12</x:v>
      </x:c>
      <x:c r="D2462" s="11" t="str">
        <x:v>M3</x:v>
      </x:c>
      <x:c r="E2462" s="11" t="str">
        <x:v>Inland flood</x:v>
      </x:c>
      <x:c r="F2462" s="11" t="str">
        <x:v>I-TSG</x:v>
      </x:c>
      <x:c r="G2462" s="11" t="str">
        <x:v>Thermal safety group</x:v>
      </x:c>
      <x:c r="H2462" s="11" t="str">
        <x:v>COL-12</x:v>
      </x:c>
      <x:c r="I2462" s="19" t="n">
        <x:v>24</x:v>
      </x:c>
      <x:c r="J2462" s="21" t="n">
        <x:v>3</x:v>
      </x:c>
      <x:c r="K2462" s="18" t="n">
        <x:f>'05 Cargo Register'!K222</x:f>
        <x:v>72</x:v>
      </x:c>
      <x:c r="L2462" s="18" t="n">
        <x:f>'05 Cargo Register'!N222</x:f>
        <x:v>8</x:v>
      </x:c>
      <x:c r="M2462" s="18" t="n">
        <x:f>'05 Cargo Register'!O222</x:f>
        <x:v>211.20000000000002</x:v>
      </x:c>
      <x:c r="N2462" s="18" t="n">
        <x:f>J2462*K2462</x:f>
        <x:v>216</x:v>
      </x:c>
      <x:c r="O2462" s="18" t="n">
        <x:f>J2462*L2462</x:f>
        <x:v>24</x:v>
      </x:c>
      <x:c r="P2462" s="18" t="n">
        <x:f>J2462*M2462</x:f>
        <x:v>633.6</x:v>
      </x:c>
      <x:c r="Q2462" s="22" t="n">
        <x:f>'01 Controls'!$E$27*'02 Cargo Classes'!$M$8</x:f>
        <x:v>0.1</x:v>
      </x:c>
      <x:c r="R2462" s="22" t="n">
        <x:f>'01 Controls'!$F$27*'02 Cargo Classes'!$N$8</x:f>
        <x:v>0</x:v>
      </x:c>
      <x:c r="S2462" s="22" t="n">
        <x:f>'01 Controls'!$G$27*'02 Cargo Classes'!$O$8</x:f>
        <x:v>0.84</x:v>
      </x:c>
      <x:c r="T2462" s="22" t="n">
        <x:f>'01 Controls'!$H$27*'02 Cargo Classes'!$P$8</x:f>
        <x:v>0.05</x:v>
      </x:c>
      <x:c r="U2462" s="22" t="n">
        <x:f>SUM(Q2462:T2462)</x:f>
        <x:v>0.99</x:v>
      </x:c>
      <x:c r="V2462" s="18" t="n">
        <x:f>IF(U2462=0,0,N2462*Q2462/U2462)</x:f>
        <x:v>21.81818181818182</x:v>
      </x:c>
      <x:c r="W2462" s="18" t="n">
        <x:f>IF(U2462=0,0,P2462*Q2462/U2462)</x:f>
        <x:v>64.00000000000001</x:v>
      </x:c>
      <x:c r="X2462" s="18" t="n">
        <x:f>MAX(V2462,W2462*'01 Controls'!$E$12)</x:f>
        <x:v>21.81818181818182</x:v>
      </x:c>
      <x:c r="Y2462" s="18" t="n">
        <x:f>IF(U2462=0,0,N2462*R2462/U2462)</x:f>
        <x:v>0</x:v>
      </x:c>
      <x:c r="Z2462" s="18" t="n">
        <x:f>IF(U2462=0,0,P2462*R2462/U2462)</x:f>
        <x:v>0</x:v>
      </x:c>
      <x:c r="AA2462" s="18" t="n">
        <x:f>MAX(Y2462,Z2462*'01 Controls'!$E$13)</x:f>
        <x:v>0</x:v>
      </x:c>
      <x:c r="AB2462" s="18" t="n">
        <x:f>IF(U2462=0,0,N2462*S2462/U2462)</x:f>
        <x:v>183.27272727272728</x:v>
      </x:c>
      <x:c r="AC2462" s="18" t="n">
        <x:f>IF(U2462=0,0,P2462*S2462/U2462)</x:f>
        <x:v>537.6</x:v>
      </x:c>
      <x:c r="AD2462" s="18" t="n">
        <x:f>MAX(AB2462,AC2462*'01 Controls'!$E$14)</x:f>
        <x:v>183.27272727272728</x:v>
      </x:c>
      <x:c r="AE2462" s="18" t="n">
        <x:f>IF(U2462=0,0,N2462*T2462/U2462)</x:f>
        <x:v>10.90909090909091</x:v>
      </x:c>
      <x:c r="AF2462" s="18" t="n">
        <x:f>IF(U2462=0,0,P2462*T2462/U2462)</x:f>
        <x:v>32.00000000000001</x:v>
      </x:c>
      <x:c r="AG2462" s="18" t="n">
        <x:f>MAX(AE2462,AF2462*'01 Controls'!$E$15)</x:f>
        <x:v>10.90909090909091</x:v>
      </x:c>
      <x:c r="AH2462" s="18" t="n">
        <x:f>SUM(V2462,Y2462,AB2462,AE2462)</x:f>
        <x:v>216</x:v>
      </x:c>
      <x:c r="AI2462" s="18" t="n">
        <x:f>N2462-AH2462</x:f>
        <x:v>0</x:v>
      </x:c>
      <x:c r="AJ2462" s="18" t="n">
        <x:f>V2462*INDEX('07 Mode Capacity'!$P$6:$P$17,MATCH("AIR-"&amp;I2462,'07 Mode Capacity'!$C$6:$C$17,0))</x:f>
        <x:v>4.427216025575335</x:v>
      </x:c>
      <x:c r="AK2462" s="18" t="n">
        <x:f>Y2462*INDEX('07 Mode Capacity'!$P$6:$P$17,MATCH("OCEAN-"&amp;I2462,'07 Mode Capacity'!$C$6:$C$17,0))</x:f>
        <x:v>0</x:v>
      </x:c>
      <x:c r="AL2462" s="18" t="n">
        <x:f>AB2462*INDEX('07 Mode Capacity'!$P$6:$P$17,MATCH("LAND-"&amp;I2462,'07 Mode Capacity'!$C$6:$C$17,0))</x:f>
        <x:v>70.10198757155202</x:v>
      </x:c>
      <x:c r="AM2462" s="18" t="n">
        <x:f>AE2462*INDEX('07 Mode Capacity'!$P$6:$P$17,MATCH("INLAND-"&amp;I2462,'07 Mode Capacity'!$C$6:$C$17,0))</x:f>
        <x:v>10.90909090909091</x:v>
      </x:c>
      <x:c r="AN2462" s="18" t="n">
        <x:f>SUM(AJ2462:AM2462)</x:f>
        <x:v>85.43829450621826</x:v>
      </x:c>
      <x:c r="AO2462" s="17" t="n">
        <x:f>IF(N2462=0,1,AN2462/N2462)</x:f>
        <x:v>0.3955476597510104</x:v>
      </x:c>
      <x:c r="AP2462" s="11" t="str">
        <x:f>IF(AO2462&gt;='01 Controls'!$E$16,"PASS","FAIL")</x:f>
        <x:v>FAIL</x:v>
      </x:c>
      <x:c r="AQ2462" s="11" t="str">
        <x:v>UNQUANTIFIED</x:v>
      </x:c>
      <x:c r="AR2462" s="11" t="str">
        <x:v>Position-class planning record; serial item and receiver open</x:v>
      </x:c>
      <x:c r="AS2462" s="26"/>
      <x:c r="AT2462" s="26"/>
    </x:row>
    <x:row r="2463">
      <x:c r="C2463" s="11" t="str">
        <x:v>M3-I-TSG-BAT-22</x:v>
      </x:c>
      <x:c r="D2463" s="11" t="str">
        <x:v>M3</x:v>
      </x:c>
      <x:c r="E2463" s="11" t="str">
        <x:v>Inland flood</x:v>
      </x:c>
      <x:c r="F2463" s="11" t="str">
        <x:v>I-TSG</x:v>
      </x:c>
      <x:c r="G2463" s="11" t="str">
        <x:v>Thermal safety group</x:v>
      </x:c>
      <x:c r="H2463" s="11" t="str">
        <x:v>BAT-22</x:v>
      </x:c>
      <x:c r="I2463" s="19" t="n">
        <x:v>48</x:v>
      </x:c>
      <x:c r="J2463" s="21" t="n">
        <x:v>3</x:v>
      </x:c>
      <x:c r="K2463" s="18" t="n">
        <x:f>'05 Cargo Register'!K223</x:f>
        <x:v>540</x:v>
      </x:c>
      <x:c r="L2463" s="18" t="n">
        <x:f>'05 Cargo Register'!N223</x:f>
        <x:v>31</x:v>
      </x:c>
      <x:c r="M2463" s="18" t="n">
        <x:f>'05 Cargo Register'!O223</x:f>
        <x:v>818.4000000000001</x:v>
      </x:c>
      <x:c r="N2463" s="18" t="n">
        <x:f>J2463*K2463</x:f>
        <x:v>1620</x:v>
      </x:c>
      <x:c r="O2463" s="18" t="n">
        <x:f>J2463*L2463</x:f>
        <x:v>93</x:v>
      </x:c>
      <x:c r="P2463" s="18" t="n">
        <x:f>J2463*M2463</x:f>
        <x:v>2455.2000000000003</x:v>
      </x:c>
      <x:c r="Q2463" s="22" t="n">
        <x:f>'01 Controls'!$E$27*'02 Cargo Classes'!$M$9</x:f>
        <x:v>0</x:v>
      </x:c>
      <x:c r="R2463" s="22" t="n">
        <x:f>'01 Controls'!$F$27*'02 Cargo Classes'!$N$9</x:f>
        <x:v>0</x:v>
      </x:c>
      <x:c r="S2463" s="22" t="n">
        <x:f>'01 Controls'!$G$27*'02 Cargo Classes'!$O$9</x:f>
        <x:v>0.7</x:v>
      </x:c>
      <x:c r="T2463" s="22" t="n">
        <x:f>'01 Controls'!$H$27*'02 Cargo Classes'!$P$9</x:f>
        <x:v>0.125</x:v>
      </x:c>
      <x:c r="U2463" s="22" t="n">
        <x:f>SUM(Q2463:T2463)</x:f>
        <x:v>0.825</x:v>
      </x:c>
      <x:c r="V2463" s="18" t="n">
        <x:f>IF(U2463=0,0,N2463*Q2463/U2463)</x:f>
        <x:v>0</x:v>
      </x:c>
      <x:c r="W2463" s="18" t="n">
        <x:f>IF(U2463=0,0,P2463*Q2463/U2463)</x:f>
        <x:v>0</x:v>
      </x:c>
      <x:c r="X2463" s="18" t="n">
        <x:f>MAX(V2463,W2463*'01 Controls'!$E$12)</x:f>
        <x:v>0</x:v>
      </x:c>
      <x:c r="Y2463" s="18" t="n">
        <x:f>IF(U2463=0,0,N2463*R2463/U2463)</x:f>
        <x:v>0</x:v>
      </x:c>
      <x:c r="Z2463" s="18" t="n">
        <x:f>IF(U2463=0,0,P2463*R2463/U2463)</x:f>
        <x:v>0</x:v>
      </x:c>
      <x:c r="AA2463" s="18" t="n">
        <x:f>MAX(Y2463,Z2463*'01 Controls'!$E$13)</x:f>
        <x:v>0</x:v>
      </x:c>
      <x:c r="AB2463" s="18" t="n">
        <x:f>IF(U2463=0,0,N2463*S2463/U2463)</x:f>
        <x:v>1374.5454545454547</x:v>
      </x:c>
      <x:c r="AC2463" s="18" t="n">
        <x:f>IF(U2463=0,0,P2463*S2463/U2463)</x:f>
        <x:v>2083.2000000000003</x:v>
      </x:c>
      <x:c r="AD2463" s="18" t="n">
        <x:f>MAX(AB2463,AC2463*'01 Controls'!$E$14)</x:f>
        <x:v>1374.5454545454547</x:v>
      </x:c>
      <x:c r="AE2463" s="18" t="n">
        <x:f>IF(U2463=0,0,N2463*T2463/U2463)</x:f>
        <x:v>245.45454545454547</x:v>
      </x:c>
      <x:c r="AF2463" s="18" t="n">
        <x:f>IF(U2463=0,0,P2463*T2463/U2463)</x:f>
        <x:v>372.00000000000006</x:v>
      </x:c>
      <x:c r="AG2463" s="18" t="n">
        <x:f>MAX(AE2463,AF2463*'01 Controls'!$E$15)</x:f>
        <x:v>245.45454545454547</x:v>
      </x:c>
      <x:c r="AH2463" s="18" t="n">
        <x:f>SUM(V2463,Y2463,AB2463,AE2463)</x:f>
        <x:v>1620.0000000000002</x:v>
      </x:c>
      <x:c r="AI2463" s="18" t="n">
        <x:f>N2463-AH2463</x:f>
        <x:v>-2.2737367544323206e-13</x:v>
      </x:c>
      <x:c r="AJ2463" s="18" t="n">
        <x:f>V2463*INDEX('07 Mode Capacity'!$P$6:$P$17,MATCH("AIR-"&amp;I2463,'07 Mode Capacity'!$C$6:$C$17,0))</x:f>
        <x:v>0</x:v>
      </x:c>
      <x:c r="AK2463" s="18" t="n">
        <x:f>Y2463*INDEX('07 Mode Capacity'!$P$6:$P$17,MATCH("OCEAN-"&amp;I2463,'07 Mode Capacity'!$C$6:$C$17,0))</x:f>
        <x:v>0</x:v>
      </x:c>
      <x:c r="AL2463" s="18" t="n">
        <x:f>AB2463*INDEX('07 Mode Capacity'!$P$6:$P$17,MATCH("LAND-"&amp;I2463,'07 Mode Capacity'!$C$6:$C$17,0))</x:f>
        <x:v>167.76034427817748</x:v>
      </x:c>
      <x:c r="AM2463" s="18" t="n">
        <x:f>AE2463*INDEX('07 Mode Capacity'!$P$6:$P$17,MATCH("INLAND-"&amp;I2463,'07 Mode Capacity'!$C$6:$C$17,0))</x:f>
        <x:v>154.9393449045515</x:v>
      </x:c>
      <x:c r="AN2463" s="18" t="n">
        <x:f>SUM(AJ2463:AM2463)</x:f>
        <x:v>322.699689182729</x:v>
      </x:c>
      <x:c r="AO2463" s="17" t="n">
        <x:f>IF(N2463=0,1,AN2463/N2463)</x:f>
        <x:v>0.19919733900168457</x:v>
      </x:c>
      <x:c r="AP2463" s="11" t="str">
        <x:f>IF(AO2463&gt;='01 Controls'!$E$16,"PASS","FAIL")</x:f>
        <x:v>FAIL</x:v>
      </x:c>
      <x:c r="AQ2463" s="11" t="str">
        <x:v>UNQUANTIFIED</x:v>
      </x:c>
      <x:c r="AR2463" s="11" t="str">
        <x:v>Position-class planning record; serial item and receiver open</x:v>
      </x:c>
      <x:c r="AS2463" s="26"/>
      <x:c r="AT2463" s="26"/>
    </x:row>
    <x:row r="2464">
      <x:c r="C2464" s="11" t="str">
        <x:v>M3-I-TSG-TNK-20</x:v>
      </x:c>
      <x:c r="D2464" s="11" t="str">
        <x:v>M3</x:v>
      </x:c>
      <x:c r="E2464" s="11" t="str">
        <x:v>Inland flood</x:v>
      </x:c>
      <x:c r="F2464" s="11" t="str">
        <x:v>I-TSG</x:v>
      </x:c>
      <x:c r="G2464" s="11" t="str">
        <x:v>Thermal safety group</x:v>
      </x:c>
      <x:c r="H2464" s="11" t="str">
        <x:v>TNK-20</x:v>
      </x:c>
      <x:c r="I2464" s="19" t="n">
        <x:v>48</x:v>
      </x:c>
      <x:c r="J2464" s="21" t="n">
        <x:v>3</x:v>
      </x:c>
      <x:c r="K2464" s="18" t="n">
        <x:f>'05 Cargo Register'!K224</x:f>
        <x:v>432</x:v>
      </x:c>
      <x:c r="L2464" s="18" t="n">
        <x:f>'05 Cargo Register'!N224</x:f>
        <x:v>26</x:v>
      </x:c>
      <x:c r="M2464" s="18" t="n">
        <x:f>'05 Cargo Register'!O224</x:f>
        <x:v>552.5</x:v>
      </x:c>
      <x:c r="N2464" s="18" t="n">
        <x:f>J2464*K2464</x:f>
        <x:v>1296</x:v>
      </x:c>
      <x:c r="O2464" s="18" t="n">
        <x:f>J2464*L2464</x:f>
        <x:v>78</x:v>
      </x:c>
      <x:c r="P2464" s="18" t="n">
        <x:f>J2464*M2464</x:f>
        <x:v>1657.5</x:v>
      </x:c>
      <x:c r="Q2464" s="22" t="n">
        <x:f>'01 Controls'!$E$27*'02 Cargo Classes'!$M$10</x:f>
        <x:v>0</x:v>
      </x:c>
      <x:c r="R2464" s="22" t="n">
        <x:f>'01 Controls'!$F$27*'02 Cargo Classes'!$N$10</x:f>
        <x:v>0</x:v>
      </x:c>
      <x:c r="S2464" s="22" t="n">
        <x:f>'01 Controls'!$G$27*'02 Cargo Classes'!$O$10</x:f>
        <x:v>0.7</x:v>
      </x:c>
      <x:c r="T2464" s="22" t="n">
        <x:f>'01 Controls'!$H$27*'02 Cargo Classes'!$P$10</x:f>
        <x:v>0.25</x:v>
      </x:c>
      <x:c r="U2464" s="22" t="n">
        <x:f>SUM(Q2464:T2464)</x:f>
        <x:v>0.95</x:v>
      </x:c>
      <x:c r="V2464" s="18" t="n">
        <x:f>IF(U2464=0,0,N2464*Q2464/U2464)</x:f>
        <x:v>0</x:v>
      </x:c>
      <x:c r="W2464" s="18" t="n">
        <x:f>IF(U2464=0,0,P2464*Q2464/U2464)</x:f>
        <x:v>0</x:v>
      </x:c>
      <x:c r="X2464" s="18" t="n">
        <x:f>MAX(V2464,W2464*'01 Controls'!$E$12)</x:f>
        <x:v>0</x:v>
      </x:c>
      <x:c r="Y2464" s="18" t="n">
        <x:f>IF(U2464=0,0,N2464*R2464/U2464)</x:f>
        <x:v>0</x:v>
      </x:c>
      <x:c r="Z2464" s="18" t="n">
        <x:f>IF(U2464=0,0,P2464*R2464/U2464)</x:f>
        <x:v>0</x:v>
      </x:c>
      <x:c r="AA2464" s="18" t="n">
        <x:f>MAX(Y2464,Z2464*'01 Controls'!$E$13)</x:f>
        <x:v>0</x:v>
      </x:c>
      <x:c r="AB2464" s="18" t="n">
        <x:f>IF(U2464=0,0,N2464*S2464/U2464)</x:f>
        <x:v>954.9473684210526</x:v>
      </x:c>
      <x:c r="AC2464" s="18" t="n">
        <x:f>IF(U2464=0,0,P2464*S2464/U2464)</x:f>
        <x:v>1221.3157894736842</x:v>
      </x:c>
      <x:c r="AD2464" s="18" t="n">
        <x:f>MAX(AB2464,AC2464*'01 Controls'!$E$14)</x:f>
        <x:v>954.9473684210526</x:v>
      </x:c>
      <x:c r="AE2464" s="18" t="n">
        <x:f>IF(U2464=0,0,N2464*T2464/U2464)</x:f>
        <x:v>341.0526315789474</x:v>
      </x:c>
      <x:c r="AF2464" s="18" t="n">
        <x:f>IF(U2464=0,0,P2464*T2464/U2464)</x:f>
        <x:v>436.18421052631584</x:v>
      </x:c>
      <x:c r="AG2464" s="18" t="n">
        <x:f>MAX(AE2464,AF2464*'01 Controls'!$E$15)</x:f>
        <x:v>341.0526315789474</x:v>
      </x:c>
      <x:c r="AH2464" s="18" t="n">
        <x:f>SUM(V2464,Y2464,AB2464,AE2464)</x:f>
        <x:v>1296</x:v>
      </x:c>
      <x:c r="AI2464" s="18" t="n">
        <x:f>N2464-AH2464</x:f>
        <x:v>0</x:v>
      </x:c>
      <x:c r="AJ2464" s="18" t="n">
        <x:f>V2464*INDEX('07 Mode Capacity'!$P$6:$P$17,MATCH("AIR-"&amp;I2464,'07 Mode Capacity'!$C$6:$C$17,0))</x:f>
        <x:v>0</x:v>
      </x:c>
      <x:c r="AK2464" s="18" t="n">
        <x:f>Y2464*INDEX('07 Mode Capacity'!$P$6:$P$17,MATCH("OCEAN-"&amp;I2464,'07 Mode Capacity'!$C$6:$C$17,0))</x:f>
        <x:v>0</x:v>
      </x:c>
      <x:c r="AL2464" s="18" t="n">
        <x:f>AB2464*INDEX('07 Mode Capacity'!$P$6:$P$17,MATCH("LAND-"&amp;I2464,'07 Mode Capacity'!$C$6:$C$17,0))</x:f>
        <x:v>116.54929181431277</x:v>
      </x:c>
      <x:c r="AM2464" s="18" t="n">
        <x:f>AE2464*INDEX('07 Mode Capacity'!$P$6:$P$17,MATCH("INLAND-"&amp;I2464,'07 Mode Capacity'!$C$6:$C$17,0))</x:f>
        <x:v>215.2841423936926</x:v>
      </x:c>
      <x:c r="AN2464" s="18" t="n">
        <x:f>SUM(AJ2464:AM2464)</x:f>
        <x:v>331.8334342080054</x:v>
      </x:c>
      <x:c r="AO2464" s="17" t="n">
        <x:f>IF(N2464=0,1,AN2464/N2464)</x:f>
        <x:v>0.25604431651852266</x:v>
      </x:c>
      <x:c r="AP2464" s="11" t="str">
        <x:f>IF(AO2464&gt;='01 Controls'!$E$16,"PASS","FAIL")</x:f>
        <x:v>FAIL</x:v>
      </x:c>
      <x:c r="AQ2464" s="11" t="str">
        <x:v>UNQUANTIFIED</x:v>
      </x:c>
      <x:c r="AR2464" s="11" t="str">
        <x:v>Position-class planning record; serial item and receiver open</x:v>
      </x:c>
      <x:c r="AS2464" s="26"/>
      <x:c r="AT2464" s="26"/>
    </x:row>
    <x:row r="2465">
      <x:c r="C2465" s="11" t="str">
        <x:v>M3-I-TSG-FLR-24</x:v>
      </x:c>
      <x:c r="D2465" s="11" t="str">
        <x:v>M3</x:v>
      </x:c>
      <x:c r="E2465" s="11" t="str">
        <x:v>Inland flood</x:v>
      </x:c>
      <x:c r="F2465" s="11" t="str">
        <x:v>I-TSG</x:v>
      </x:c>
      <x:c r="G2465" s="11" t="str">
        <x:v>Thermal safety group</x:v>
      </x:c>
      <x:c r="H2465" s="11" t="str">
        <x:v>FLR-24</x:v>
      </x:c>
      <x:c r="I2465" s="19" t="n">
        <x:v>48</x:v>
      </x:c>
      <x:c r="J2465" s="21" t="n">
        <x:v>3</x:v>
      </x:c>
      <x:c r="K2465" s="18" t="n">
        <x:f>'05 Cargo Register'!K225</x:f>
        <x:v>648</x:v>
      </x:c>
      <x:c r="L2465" s="18" t="n">
        <x:f>'05 Cargo Register'!N225</x:f>
        <x:v>32</x:v>
      </x:c>
      <x:c r="M2465" s="18" t="n">
        <x:f>'05 Cargo Register'!O225</x:f>
        <x:v>1024</x:v>
      </x:c>
      <x:c r="N2465" s="18" t="n">
        <x:f>J2465*K2465</x:f>
        <x:v>1944</x:v>
      </x:c>
      <x:c r="O2465" s="18" t="n">
        <x:f>J2465*L2465</x:f>
        <x:v>96</x:v>
      </x:c>
      <x:c r="P2465" s="18" t="n">
        <x:f>J2465*M2465</x:f>
        <x:v>3072</x:v>
      </x:c>
      <x:c r="Q2465" s="22" t="n">
        <x:f>'01 Controls'!$E$27*'02 Cargo Classes'!$M$11</x:f>
        <x:v>0</x:v>
      </x:c>
      <x:c r="R2465" s="22" t="n">
        <x:f>'01 Controls'!$F$27*'02 Cargo Classes'!$N$11</x:f>
        <x:v>0</x:v>
      </x:c>
      <x:c r="S2465" s="22" t="n">
        <x:f>'01 Controls'!$G$27*'02 Cargo Classes'!$O$11</x:f>
        <x:v>0.7</x:v>
      </x:c>
      <x:c r="T2465" s="22" t="n">
        <x:f>'01 Controls'!$H$27*'02 Cargo Classes'!$P$11</x:f>
        <x:v>0.2</x:v>
      </x:c>
      <x:c r="U2465" s="22" t="n">
        <x:f>SUM(Q2465:T2465)</x:f>
        <x:v>0.8999999999999999</x:v>
      </x:c>
      <x:c r="V2465" s="18" t="n">
        <x:f>IF(U2465=0,0,N2465*Q2465/U2465)</x:f>
        <x:v>0</x:v>
      </x:c>
      <x:c r="W2465" s="18" t="n">
        <x:f>IF(U2465=0,0,P2465*Q2465/U2465)</x:f>
        <x:v>0</x:v>
      </x:c>
      <x:c r="X2465" s="18" t="n">
        <x:f>MAX(V2465,W2465*'01 Controls'!$E$12)</x:f>
        <x:v>0</x:v>
      </x:c>
      <x:c r="Y2465" s="18" t="n">
        <x:f>IF(U2465=0,0,N2465*R2465/U2465)</x:f>
        <x:v>0</x:v>
      </x:c>
      <x:c r="Z2465" s="18" t="n">
        <x:f>IF(U2465=0,0,P2465*R2465/U2465)</x:f>
        <x:v>0</x:v>
      </x:c>
      <x:c r="AA2465" s="18" t="n">
        <x:f>MAX(Y2465,Z2465*'01 Controls'!$E$13)</x:f>
        <x:v>0</x:v>
      </x:c>
      <x:c r="AB2465" s="18" t="n">
        <x:f>IF(U2465=0,0,N2465*S2465/U2465)</x:f>
        <x:v>1512</x:v>
      </x:c>
      <x:c r="AC2465" s="18" t="n">
        <x:f>IF(U2465=0,0,P2465*S2465/U2465)</x:f>
        <x:v>2389.333333333333</x:v>
      </x:c>
      <x:c r="AD2465" s="18" t="n">
        <x:f>MAX(AB2465,AC2465*'01 Controls'!$E$14)</x:f>
        <x:v>1512</x:v>
      </x:c>
      <x:c r="AE2465" s="18" t="n">
        <x:f>IF(U2465=0,0,N2465*T2465/U2465)</x:f>
        <x:v>432.00000000000006</x:v>
      </x:c>
      <x:c r="AF2465" s="18" t="n">
        <x:f>IF(U2465=0,0,P2465*T2465/U2465)</x:f>
        <x:v>682.6666666666669</x:v>
      </x:c>
      <x:c r="AG2465" s="18" t="n">
        <x:f>MAX(AE2465,AF2465*'01 Controls'!$E$15)</x:f>
        <x:v>432.00000000000006</x:v>
      </x:c>
      <x:c r="AH2465" s="18" t="n">
        <x:f>SUM(V2465,Y2465,AB2465,AE2465)</x:f>
        <x:v>1944</x:v>
      </x:c>
      <x:c r="AI2465" s="18" t="n">
        <x:f>N2465-AH2465</x:f>
        <x:v>0</x:v>
      </x:c>
      <x:c r="AJ2465" s="18" t="n">
        <x:f>V2465*INDEX('07 Mode Capacity'!$P$6:$P$17,MATCH("AIR-"&amp;I2465,'07 Mode Capacity'!$C$6:$C$17,0))</x:f>
        <x:v>0</x:v>
      </x:c>
      <x:c r="AK2465" s="18" t="n">
        <x:f>Y2465*INDEX('07 Mode Capacity'!$P$6:$P$17,MATCH("OCEAN-"&amp;I2465,'07 Mode Capacity'!$C$6:$C$17,0))</x:f>
        <x:v>0</x:v>
      </x:c>
      <x:c r="AL2465" s="18" t="n">
        <x:f>AB2465*INDEX('07 Mode Capacity'!$P$6:$P$17,MATCH("LAND-"&amp;I2465,'07 Mode Capacity'!$C$6:$C$17,0))</x:f>
        <x:v>184.53637870599522</x:v>
      </x:c>
      <x:c r="AM2465" s="18" t="n">
        <x:f>AE2465*INDEX('07 Mode Capacity'!$P$6:$P$17,MATCH("INLAND-"&amp;I2465,'07 Mode Capacity'!$C$6:$C$17,0))</x:f>
        <x:v>272.6932470320106</x:v>
      </x:c>
      <x:c r="AN2465" s="18" t="n">
        <x:f>SUM(AJ2465:AM2465)</x:f>
        <x:v>457.22962573800584</x:v>
      </x:c>
      <x:c r="AO2465" s="17" t="n">
        <x:f>IF(N2465=0,1,AN2465/N2465)</x:f>
        <x:v>0.23520042476234868</x:v>
      </x:c>
      <x:c r="AP2465" s="11" t="str">
        <x:f>IF(AO2465&gt;='01 Controls'!$E$16,"PASS","FAIL")</x:f>
        <x:v>FAIL</x:v>
      </x:c>
      <x:c r="AQ2465" s="11" t="str">
        <x:v>UNQUANTIFIED</x:v>
      </x:c>
      <x:c r="AR2465" s="11" t="str">
        <x:v>Position-class planning record; serial item and receiver open</x:v>
      </x:c>
      <x:c r="AS2465" s="26"/>
      <x:c r="AT2465" s="26"/>
    </x:row>
    <x:row r="2466">
      <x:c r="C2466" s="11" t="str">
        <x:v>M3-I-TSG-ROL-30</x:v>
      </x:c>
      <x:c r="D2466" s="11" t="str">
        <x:v>M3</x:v>
      </x:c>
      <x:c r="E2466" s="11" t="str">
        <x:v>Inland flood</x:v>
      </x:c>
      <x:c r="F2466" s="11" t="str">
        <x:v>I-TSG</x:v>
      </x:c>
      <x:c r="G2466" s="11" t="str">
        <x:v>Thermal safety group</x:v>
      </x:c>
      <x:c r="H2466" s="11" t="str">
        <x:v>ROL-30</x:v>
      </x:c>
      <x:c r="I2466" s="19" t="n">
        <x:v>48</x:v>
      </x:c>
      <x:c r="J2466" s="21" t="n">
        <x:v>3</x:v>
      </x:c>
      <x:c r="K2466" s="18" t="n">
        <x:f>'05 Cargo Register'!K226</x:f>
        <x:v>432</x:v>
      </x:c>
      <x:c r="L2466" s="18" t="n">
        <x:f>'05 Cargo Register'!N226</x:f>
        <x:v>18</x:v>
      </x:c>
      <x:c r="M2466" s="18" t="n">
        <x:f>'05 Cargo Register'!O226</x:f>
        <x:v>1147.5</x:v>
      </x:c>
      <x:c r="N2466" s="18" t="n">
        <x:f>J2466*K2466</x:f>
        <x:v>1296</x:v>
      </x:c>
      <x:c r="O2466" s="18" t="n">
        <x:f>J2466*L2466</x:f>
        <x:v>54</x:v>
      </x:c>
      <x:c r="P2466" s="18" t="n">
        <x:f>J2466*M2466</x:f>
        <x:v>3442.5</x:v>
      </x:c>
      <x:c r="Q2466" s="22" t="n">
        <x:f>'01 Controls'!$E$27*'02 Cargo Classes'!$M$12</x:f>
        <x:v>0</x:v>
      </x:c>
      <x:c r="R2466" s="22" t="n">
        <x:f>'01 Controls'!$F$27*'02 Cargo Classes'!$N$12</x:f>
        <x:v>0</x:v>
      </x:c>
      <x:c r="S2466" s="22" t="n">
        <x:f>'01 Controls'!$G$27*'02 Cargo Classes'!$O$12</x:f>
        <x:v>1.0499999999999998</x:v>
      </x:c>
      <x:c r="T2466" s="22" t="n">
        <x:f>'01 Controls'!$H$27*'02 Cargo Classes'!$P$12</x:f>
        <x:v>0.15</x:v>
      </x:c>
      <x:c r="U2466" s="22" t="n">
        <x:f>SUM(Q2466:T2466)</x:f>
        <x:v>1.1999999999999997</x:v>
      </x:c>
      <x:c r="V2466" s="18" t="n">
        <x:f>IF(U2466=0,0,N2466*Q2466/U2466)</x:f>
        <x:v>0</x:v>
      </x:c>
      <x:c r="W2466" s="18" t="n">
        <x:f>IF(U2466=0,0,P2466*Q2466/U2466)</x:f>
        <x:v>0</x:v>
      </x:c>
      <x:c r="X2466" s="18" t="n">
        <x:f>MAX(V2466,W2466*'01 Controls'!$E$12)</x:f>
        <x:v>0</x:v>
      </x:c>
      <x:c r="Y2466" s="18" t="n">
        <x:f>IF(U2466=0,0,N2466*R2466/U2466)</x:f>
        <x:v>0</x:v>
      </x:c>
      <x:c r="Z2466" s="18" t="n">
        <x:f>IF(U2466=0,0,P2466*R2466/U2466)</x:f>
        <x:v>0</x:v>
      </x:c>
      <x:c r="AA2466" s="18" t="n">
        <x:f>MAX(Y2466,Z2466*'01 Controls'!$E$13)</x:f>
        <x:v>0</x:v>
      </x:c>
      <x:c r="AB2466" s="18" t="n">
        <x:f>IF(U2466=0,0,N2466*S2466/U2466)</x:f>
        <x:v>1134</x:v>
      </x:c>
      <x:c r="AC2466" s="18" t="n">
        <x:f>IF(U2466=0,0,P2466*S2466/U2466)</x:f>
        <x:v>3012.1875000000005</x:v>
      </x:c>
      <x:c r="AD2466" s="18" t="n">
        <x:f>MAX(AB2466,AC2466*'01 Controls'!$E$14)</x:f>
        <x:v>1134</x:v>
      </x:c>
      <x:c r="AE2466" s="18" t="n">
        <x:f>IF(U2466=0,0,N2466*T2466/U2466)</x:f>
        <x:v>162.00000000000003</x:v>
      </x:c>
      <x:c r="AF2466" s="18" t="n">
        <x:f>IF(U2466=0,0,P2466*T2466/U2466)</x:f>
        <x:v>430.3125000000001</x:v>
      </x:c>
      <x:c r="AG2466" s="18" t="n">
        <x:f>MAX(AE2466,AF2466*'01 Controls'!$E$15)</x:f>
        <x:v>162.00000000000003</x:v>
      </x:c>
      <x:c r="AH2466" s="18" t="n">
        <x:f>SUM(V2466,Y2466,AB2466,AE2466)</x:f>
        <x:v>1296</x:v>
      </x:c>
      <x:c r="AI2466" s="18" t="n">
        <x:f>N2466-AH2466</x:f>
        <x:v>0</x:v>
      </x:c>
      <x:c r="AJ2466" s="18" t="n">
        <x:f>V2466*INDEX('07 Mode Capacity'!$P$6:$P$17,MATCH("AIR-"&amp;I2466,'07 Mode Capacity'!$C$6:$C$17,0))</x:f>
        <x:v>0</x:v>
      </x:c>
      <x:c r="AK2466" s="18" t="n">
        <x:f>Y2466*INDEX('07 Mode Capacity'!$P$6:$P$17,MATCH("OCEAN-"&amp;I2466,'07 Mode Capacity'!$C$6:$C$17,0))</x:f>
        <x:v>0</x:v>
      </x:c>
      <x:c r="AL2466" s="18" t="n">
        <x:f>AB2466*INDEX('07 Mode Capacity'!$P$6:$P$17,MATCH("LAND-"&amp;I2466,'07 Mode Capacity'!$C$6:$C$17,0))</x:f>
        <x:v>138.40228402949643</x:v>
      </x:c>
      <x:c r="AM2466" s="18" t="n">
        <x:f>AE2466*INDEX('07 Mode Capacity'!$P$6:$P$17,MATCH("INLAND-"&amp;I2466,'07 Mode Capacity'!$C$6:$C$17,0))</x:f>
        <x:v>102.259967637004</x:v>
      </x:c>
      <x:c r="AN2466" s="18" t="n">
        <x:f>SUM(AJ2466:AM2466)</x:f>
        <x:v>240.66225166650042</x:v>
      </x:c>
      <x:c r="AO2466" s="17" t="n">
        <x:f>IF(N2466=0,1,AN2466/N2466)</x:f>
        <x:v>0.18569618184143552</x:v>
      </x:c>
      <x:c r="AP2466" s="11" t="str">
        <x:f>IF(AO2466&gt;='01 Controls'!$E$16,"PASS","FAIL")</x:f>
        <x:v>FAIL</x:v>
      </x:c>
      <x:c r="AQ2466" s="11" t="str">
        <x:v>UNQUANTIFIED</x:v>
      </x:c>
      <x:c r="AR2466" s="11" t="str">
        <x:v>Position-class planning record; serial item and receiver open</x:v>
      </x:c>
      <x:c r="AS2466" s="26"/>
      <x:c r="AT2466" s="26"/>
    </x:row>
    <x:row r="2467">
      <x:c r="C2467" s="11" t="str">
        <x:v>M3-I-TSG-LIN-18</x:v>
      </x:c>
      <x:c r="D2467" s="11" t="str">
        <x:v>M3</x:v>
      </x:c>
      <x:c r="E2467" s="11" t="str">
        <x:v>Inland flood</x:v>
      </x:c>
      <x:c r="F2467" s="11" t="str">
        <x:v>I-TSG</x:v>
      </x:c>
      <x:c r="G2467" s="11" t="str">
        <x:v>Thermal safety group</x:v>
      </x:c>
      <x:c r="H2467" s="11" t="str">
        <x:v>LIN-18</x:v>
      </x:c>
      <x:c r="I2467" s="19" t="n">
        <x:v>72</x:v>
      </x:c>
      <x:c r="J2467" s="21" t="n">
        <x:v>3</x:v>
      </x:c>
      <x:c r="K2467" s="18" t="n">
        <x:f>'05 Cargo Register'!K227</x:f>
        <x:v>360</x:v>
      </x:c>
      <x:c r="L2467" s="18" t="n">
        <x:f>'05 Cargo Register'!N227</x:f>
        <x:v>25</x:v>
      </x:c>
      <x:c r="M2467" s="18" t="n">
        <x:f>'05 Cargo Register'!O227</x:f>
        <x:v>1100</x:v>
      </x:c>
      <x:c r="N2467" s="18" t="n">
        <x:f>J2467*K2467</x:f>
        <x:v>1080</x:v>
      </x:c>
      <x:c r="O2467" s="18" t="n">
        <x:f>J2467*L2467</x:f>
        <x:v>75</x:v>
      </x:c>
      <x:c r="P2467" s="18" t="n">
        <x:f>J2467*M2467</x:f>
        <x:v>3300</x:v>
      </x:c>
      <x:c r="Q2467" s="22" t="n">
        <x:f>'01 Controls'!$E$27*'02 Cargo Classes'!$M$13</x:f>
        <x:v>0</x:v>
      </x:c>
      <x:c r="R2467" s="22" t="n">
        <x:f>'01 Controls'!$F$27*'02 Cargo Classes'!$N$13</x:f>
        <x:v>0</x:v>
      </x:c>
      <x:c r="S2467" s="22" t="n">
        <x:f>'01 Controls'!$G$27*'02 Cargo Classes'!$O$13</x:f>
        <x:v>0.7</x:v>
      </x:c>
      <x:c r="T2467" s="22" t="n">
        <x:f>'01 Controls'!$H$27*'02 Cargo Classes'!$P$13</x:f>
        <x:v>0.25</x:v>
      </x:c>
      <x:c r="U2467" s="22" t="n">
        <x:f>SUM(Q2467:T2467)</x:f>
        <x:v>0.95</x:v>
      </x:c>
      <x:c r="V2467" s="18" t="n">
        <x:f>IF(U2467=0,0,N2467*Q2467/U2467)</x:f>
        <x:v>0</x:v>
      </x:c>
      <x:c r="W2467" s="18" t="n">
        <x:f>IF(U2467=0,0,P2467*Q2467/U2467)</x:f>
        <x:v>0</x:v>
      </x:c>
      <x:c r="X2467" s="18" t="n">
        <x:f>MAX(V2467,W2467*'01 Controls'!$E$12)</x:f>
        <x:v>0</x:v>
      </x:c>
      <x:c r="Y2467" s="18" t="n">
        <x:f>IF(U2467=0,0,N2467*R2467/U2467)</x:f>
        <x:v>0</x:v>
      </x:c>
      <x:c r="Z2467" s="18" t="n">
        <x:f>IF(U2467=0,0,P2467*R2467/U2467)</x:f>
        <x:v>0</x:v>
      </x:c>
      <x:c r="AA2467" s="18" t="n">
        <x:f>MAX(Y2467,Z2467*'01 Controls'!$E$13)</x:f>
        <x:v>0</x:v>
      </x:c>
      <x:c r="AB2467" s="18" t="n">
        <x:f>IF(U2467=0,0,N2467*S2467/U2467)</x:f>
        <x:v>795.7894736842105</x:v>
      </x:c>
      <x:c r="AC2467" s="18" t="n">
        <x:f>IF(U2467=0,0,P2467*S2467/U2467)</x:f>
        <x:v>2431.5789473684213</x:v>
      </x:c>
      <x:c r="AD2467" s="18" t="n">
        <x:f>MAX(AB2467,AC2467*'01 Controls'!$E$14)</x:f>
        <x:v>795.7894736842105</x:v>
      </x:c>
      <x:c r="AE2467" s="18" t="n">
        <x:f>IF(U2467=0,0,N2467*T2467/U2467)</x:f>
        <x:v>284.2105263157895</x:v>
      </x:c>
      <x:c r="AF2467" s="18" t="n">
        <x:f>IF(U2467=0,0,P2467*T2467/U2467)</x:f>
        <x:v>868.421052631579</x:v>
      </x:c>
      <x:c r="AG2467" s="18" t="n">
        <x:f>MAX(AE2467,AF2467*'01 Controls'!$E$15)</x:f>
        <x:v>284.2105263157895</x:v>
      </x:c>
      <x:c r="AH2467" s="18" t="n">
        <x:f>SUM(V2467,Y2467,AB2467,AE2467)</x:f>
        <x:v>1080</x:v>
      </x:c>
      <x:c r="AI2467" s="18" t="n">
        <x:f>N2467-AH2467</x:f>
        <x:v>0</x:v>
      </x:c>
      <x:c r="AJ2467" s="18" t="n">
        <x:f>V2467*INDEX('07 Mode Capacity'!$P$6:$P$17,MATCH("AIR-"&amp;I2467,'07 Mode Capacity'!$C$6:$C$17,0))</x:f>
        <x:v>0</x:v>
      </x:c>
      <x:c r="AK2467" s="18" t="n">
        <x:f>Y2467*INDEX('07 Mode Capacity'!$P$6:$P$17,MATCH("OCEAN-"&amp;I2467,'07 Mode Capacity'!$C$6:$C$17,0))</x:f>
        <x:v>0</x:v>
      </x:c>
      <x:c r="AL2467" s="18" t="n">
        <x:f>AB2467*INDEX('07 Mode Capacity'!$P$6:$P$17,MATCH("LAND-"&amp;I2467,'07 Mode Capacity'!$C$6:$C$17,0))</x:f>
        <x:v>568.9976104566381</x:v>
      </x:c>
      <x:c r="AM2467" s="18" t="n">
        <x:f>AE2467*INDEX('07 Mode Capacity'!$P$6:$P$17,MATCH("INLAND-"&amp;I2467,'07 Mode Capacity'!$C$6:$C$17,0))</x:f>
        <x:v>284.2105263157895</x:v>
      </x:c>
      <x:c r="AN2467" s="18" t="n">
        <x:f>SUM(AJ2467:AM2467)</x:f>
        <x:v>853.2081367724276</x:v>
      </x:c>
      <x:c r="AO2467" s="17" t="n">
        <x:f>IF(N2467=0,1,AN2467/N2467)</x:f>
        <x:v>0.7900075340485441</x:v>
      </x:c>
      <x:c r="AP2467" s="11" t="str">
        <x:f>IF(AO2467&gt;='01 Controls'!$E$16,"PASS","FAIL")</x:f>
        <x:v>FAIL</x:v>
      </x:c>
      <x:c r="AQ2467" s="11" t="str">
        <x:v>UNQUANTIFIED</x:v>
      </x:c>
      <x:c r="AR2467" s="11" t="str">
        <x:v>Position-class planning record; serial item and receiver open</x:v>
      </x:c>
      <x:c r="AS2467" s="26"/>
      <x:c r="AT2467" s="26"/>
    </x:row>
    <x:row r="2468">
      <x:c r="C2468" s="11" t="str">
        <x:v>M3-I-TSG-BLK-08</x:v>
      </x:c>
      <x:c r="D2468" s="11" t="str">
        <x:v>M3</x:v>
      </x:c>
      <x:c r="E2468" s="11" t="str">
        <x:v>Inland flood</x:v>
      </x:c>
      <x:c r="F2468" s="11" t="str">
        <x:v>I-TSG</x:v>
      </x:c>
      <x:c r="G2468" s="11" t="str">
        <x:v>Thermal safety group</x:v>
      </x:c>
      <x:c r="H2468" s="11" t="str">
        <x:v>BLK-08</x:v>
      </x:c>
      <x:c r="I2468" s="19" t="n">
        <x:v>48</x:v>
      </x:c>
      <x:c r="J2468" s="21" t="n">
        <x:v>3</x:v>
      </x:c>
      <x:c r="K2468" s="18" t="n">
        <x:f>'05 Cargo Register'!K228</x:f>
        <x:v>108</x:v>
      </x:c>
      <x:c r="L2468" s="18" t="n">
        <x:f>'05 Cargo Register'!N228</x:f>
        <x:v>17</x:v>
      </x:c>
      <x:c r="M2468" s="18" t="n">
        <x:f>'05 Cargo Register'!O228</x:f>
        <x:v>867</x:v>
      </x:c>
      <x:c r="N2468" s="18" t="n">
        <x:f>J2468*K2468</x:f>
        <x:v>324</x:v>
      </x:c>
      <x:c r="O2468" s="18" t="n">
        <x:f>J2468*L2468</x:f>
        <x:v>51</x:v>
      </x:c>
      <x:c r="P2468" s="18" t="n">
        <x:f>J2468*M2468</x:f>
        <x:v>2601</x:v>
      </x:c>
      <x:c r="Q2468" s="22" t="n">
        <x:f>'01 Controls'!$E$27*'02 Cargo Classes'!$M$14</x:f>
        <x:v>0.05</x:v>
      </x:c>
      <x:c r="R2468" s="22" t="n">
        <x:f>'01 Controls'!$F$27*'02 Cargo Classes'!$N$14</x:f>
        <x:v>0</x:v>
      </x:c>
      <x:c r="S2468" s="22" t="n">
        <x:f>'01 Controls'!$G$27*'02 Cargo Classes'!$O$14</x:f>
        <x:v>0.7</x:v>
      </x:c>
      <x:c r="T2468" s="22" t="n">
        <x:f>'01 Controls'!$H$27*'02 Cargo Classes'!$P$14</x:f>
        <x:v>0.125</x:v>
      </x:c>
      <x:c r="U2468" s="22" t="n">
        <x:f>SUM(Q2468:T2468)</x:f>
        <x:v>0.875</x:v>
      </x:c>
      <x:c r="V2468" s="18" t="n">
        <x:f>IF(U2468=0,0,N2468*Q2468/U2468)</x:f>
        <x:v>18.514285714285712</x:v>
      </x:c>
      <x:c r="W2468" s="18" t="n">
        <x:f>IF(U2468=0,0,P2468*Q2468/U2468)</x:f>
        <x:v>148.62857142857143</x:v>
      </x:c>
      <x:c r="X2468" s="18" t="n">
        <x:f>MAX(V2468,W2468*'01 Controls'!$E$12)</x:f>
        <x:v>37.15714285714286</x:v>
      </x:c>
      <x:c r="Y2468" s="18" t="n">
        <x:f>IF(U2468=0,0,N2468*R2468/U2468)</x:f>
        <x:v>0</x:v>
      </x:c>
      <x:c r="Z2468" s="18" t="n">
        <x:f>IF(U2468=0,0,P2468*R2468/U2468)</x:f>
        <x:v>0</x:v>
      </x:c>
      <x:c r="AA2468" s="18" t="n">
        <x:f>MAX(Y2468,Z2468*'01 Controls'!$E$13)</x:f>
        <x:v>0</x:v>
      </x:c>
      <x:c r="AB2468" s="18" t="n">
        <x:f>IF(U2468=0,0,N2468*S2468/U2468)</x:f>
        <x:v>259.2</x:v>
      </x:c>
      <x:c r="AC2468" s="18" t="n">
        <x:f>IF(U2468=0,0,P2468*S2468/U2468)</x:f>
        <x:v>2080.7999999999997</x:v>
      </x:c>
      <x:c r="AD2468" s="18" t="n">
        <x:f>MAX(AB2468,AC2468*'01 Controls'!$E$14)</x:f>
        <x:v>416.15999999999997</x:v>
      </x:c>
      <x:c r="AE2468" s="18" t="n">
        <x:f>IF(U2468=0,0,N2468*T2468/U2468)</x:f>
        <x:v>46.285714285714285</x:v>
      </x:c>
      <x:c r="AF2468" s="18" t="n">
        <x:f>IF(U2468=0,0,P2468*T2468/U2468)</x:f>
        <x:v>371.57142857142856</x:v>
      </x:c>
      <x:c r="AG2468" s="18" t="n">
        <x:f>MAX(AE2468,AF2468*'01 Controls'!$E$15)</x:f>
        <x:v>66.88285714285713</x:v>
      </x:c>
      <x:c r="AH2468" s="18" t="n">
        <x:f>SUM(V2468,Y2468,AB2468,AE2468)</x:f>
        <x:v>324</x:v>
      </x:c>
      <x:c r="AI2468" s="18" t="n">
        <x:f>N2468-AH2468</x:f>
        <x:v>0</x:v>
      </x:c>
      <x:c r="AJ2468" s="18" t="n">
        <x:f>V2468*INDEX('07 Mode Capacity'!$P$6:$P$17,MATCH("AIR-"&amp;I2468,'07 Mode Capacity'!$C$6:$C$17,0))</x:f>
        <x:v>5.1902144734703315</x:v>
      </x:c>
      <x:c r="AK2468" s="18" t="n">
        <x:f>Y2468*INDEX('07 Mode Capacity'!$P$6:$P$17,MATCH("OCEAN-"&amp;I2468,'07 Mode Capacity'!$C$6:$C$17,0))</x:f>
        <x:v>0</x:v>
      </x:c>
      <x:c r="AL2468" s="18" t="n">
        <x:f>AB2468*INDEX('07 Mode Capacity'!$P$6:$P$17,MATCH("LAND-"&amp;I2468,'07 Mode Capacity'!$C$6:$C$17,0))</x:f>
        <x:v>31.634807778170607</x:v>
      </x:c>
      <x:c r="AM2468" s="18" t="n">
        <x:f>AE2468*INDEX('07 Mode Capacity'!$P$6:$P$17,MATCH("INLAND-"&amp;I2468,'07 Mode Capacity'!$C$6:$C$17,0))</x:f>
        <x:v>29.217133610572564</x:v>
      </x:c>
      <x:c r="AN2468" s="18" t="n">
        <x:f>SUM(AJ2468:AM2468)</x:f>
        <x:v>66.0421558622135</x:v>
      </x:c>
      <x:c r="AO2468" s="17" t="n">
        <x:f>IF(N2468=0,1,AN2468/N2468)</x:f>
        <x:v>0.20383381438954787</x:v>
      </x:c>
      <x:c r="AP2468" s="11" t="str">
        <x:f>IF(AO2468&gt;='01 Controls'!$E$16,"PASS","FAIL")</x:f>
        <x:v>FAIL</x:v>
      </x:c>
      <x:c r="AQ2468" s="11" t="str">
        <x:v>UNQUANTIFIED</x:v>
      </x:c>
      <x:c r="AR2468" s="11" t="str">
        <x:v>Position-class planning record; serial item and receiver open</x:v>
      </x:c>
      <x:c r="AS2468" s="26"/>
      <x:c r="AT2468" s="26"/>
    </x:row>
    <x:row r="2469">
      <x:c r="C2469" s="11" t="str">
        <x:v>M3-I-TSG-OOG-80</x:v>
      </x:c>
      <x:c r="D2469" s="11" t="str">
        <x:v>M3</x:v>
      </x:c>
      <x:c r="E2469" s="11" t="str">
        <x:v>Inland flood</x:v>
      </x:c>
      <x:c r="F2469" s="11" t="str">
        <x:v>I-TSG</x:v>
      </x:c>
      <x:c r="G2469" s="11" t="str">
        <x:v>Thermal safety group</x:v>
      </x:c>
      <x:c r="H2469" s="11" t="str">
        <x:v>OOG-80</x:v>
      </x:c>
      <x:c r="I2469" s="19" t="n">
        <x:v>72</x:v>
      </x:c>
      <x:c r="J2469" s="21" t="n">
        <x:v>3</x:v>
      </x:c>
      <x:c r="K2469" s="18" t="n">
        <x:f>'05 Cargo Register'!K229</x:f>
        <x:v>432</x:v>
      </x:c>
      <x:c r="L2469" s="18" t="n">
        <x:f>'05 Cargo Register'!N229</x:f>
        <x:v>8</x:v>
      </x:c>
      <x:c r="M2469" s="18" t="n">
        <x:f>'05 Cargo Register'!O229</x:f>
        <x:v>1408</x:v>
      </x:c>
      <x:c r="N2469" s="18" t="n">
        <x:f>J2469*K2469</x:f>
        <x:v>1296</x:v>
      </x:c>
      <x:c r="O2469" s="18" t="n">
        <x:f>J2469*L2469</x:f>
        <x:v>24</x:v>
      </x:c>
      <x:c r="P2469" s="18" t="n">
        <x:f>J2469*M2469</x:f>
        <x:v>4224</x:v>
      </x:c>
      <x:c r="Q2469" s="22" t="n">
        <x:f>'01 Controls'!$E$27*'02 Cargo Classes'!$M$15</x:f>
        <x:v>0</x:v>
      </x:c>
      <x:c r="R2469" s="22" t="n">
        <x:f>'01 Controls'!$F$27*'02 Cargo Classes'!$N$15</x:f>
        <x:v>0</x:v>
      </x:c>
      <x:c r="S2469" s="22" t="n">
        <x:f>'01 Controls'!$G$27*'02 Cargo Classes'!$O$15</x:f>
        <x:v>0.42</x:v>
      </x:c>
      <x:c r="T2469" s="22" t="n">
        <x:f>'01 Controls'!$H$27*'02 Cargo Classes'!$P$15</x:f>
        <x:v>0.125</x:v>
      </x:c>
      <x:c r="U2469" s="22" t="n">
        <x:f>SUM(Q2469:T2469)</x:f>
        <x:v>0.5449999999999999</x:v>
      </x:c>
      <x:c r="V2469" s="18" t="n">
        <x:f>IF(U2469=0,0,N2469*Q2469/U2469)</x:f>
        <x:v>0</x:v>
      </x:c>
      <x:c r="W2469" s="18" t="n">
        <x:f>IF(U2469=0,0,P2469*Q2469/U2469)</x:f>
        <x:v>0</x:v>
      </x:c>
      <x:c r="X2469" s="18" t="n">
        <x:f>MAX(V2469,W2469*'01 Controls'!$E$12)</x:f>
        <x:v>0</x:v>
      </x:c>
      <x:c r="Y2469" s="18" t="n">
        <x:f>IF(U2469=0,0,N2469*R2469/U2469)</x:f>
        <x:v>0</x:v>
      </x:c>
      <x:c r="Z2469" s="18" t="n">
        <x:f>IF(U2469=0,0,P2469*R2469/U2469)</x:f>
        <x:v>0</x:v>
      </x:c>
      <x:c r="AA2469" s="18" t="n">
        <x:f>MAX(Y2469,Z2469*'01 Controls'!$E$13)</x:f>
        <x:v>0</x:v>
      </x:c>
      <x:c r="AB2469" s="18" t="n">
        <x:f>IF(U2469=0,0,N2469*S2469/U2469)</x:f>
        <x:v>998.7522935779816</x:v>
      </x:c>
      <x:c r="AC2469" s="18" t="n">
        <x:f>IF(U2469=0,0,P2469*S2469/U2469)</x:f>
        <x:v>3255.192660550459</x:v>
      </x:c>
      <x:c r="AD2469" s="18" t="n">
        <x:f>MAX(AB2469,AC2469*'01 Controls'!$E$14)</x:f>
        <x:v>998.7522935779816</x:v>
      </x:c>
      <x:c r="AE2469" s="18" t="n">
        <x:f>IF(U2469=0,0,N2469*T2469/U2469)</x:f>
        <x:v>297.2477064220184</x:v>
      </x:c>
      <x:c r="AF2469" s="18" t="n">
        <x:f>IF(U2469=0,0,P2469*T2469/U2469)</x:f>
        <x:v>968.8073394495414</x:v>
      </x:c>
      <x:c r="AG2469" s="18" t="n">
        <x:f>MAX(AE2469,AF2469*'01 Controls'!$E$15)</x:f>
        <x:v>297.2477064220184</x:v>
      </x:c>
      <x:c r="AH2469" s="18" t="n">
        <x:f>SUM(V2469,Y2469,AB2469,AE2469)</x:f>
        <x:v>1296</x:v>
      </x:c>
      <x:c r="AI2469" s="18" t="n">
        <x:f>N2469-AH2469</x:f>
        <x:v>0</x:v>
      </x:c>
      <x:c r="AJ2469" s="18" t="n">
        <x:f>V2469*INDEX('07 Mode Capacity'!$P$6:$P$17,MATCH("AIR-"&amp;I2469,'07 Mode Capacity'!$C$6:$C$17,0))</x:f>
        <x:v>0</x:v>
      </x:c>
      <x:c r="AK2469" s="18" t="n">
        <x:f>Y2469*INDEX('07 Mode Capacity'!$P$6:$P$17,MATCH("OCEAN-"&amp;I2469,'07 Mode Capacity'!$C$6:$C$17,0))</x:f>
        <x:v>0</x:v>
      </x:c>
      <x:c r="AL2469" s="18" t="n">
        <x:f>AB2469*INDEX('07 Mode Capacity'!$P$6:$P$17,MATCH("LAND-"&amp;I2469,'07 Mode Capacity'!$C$6:$C$17,0))</x:f>
        <x:v>714.1181019308998</x:v>
      </x:c>
      <x:c r="AM2469" s="18" t="n">
        <x:f>AE2469*INDEX('07 Mode Capacity'!$P$6:$P$17,MATCH("INLAND-"&amp;I2469,'07 Mode Capacity'!$C$6:$C$17,0))</x:f>
        <x:v>297.2477064220184</x:v>
      </x:c>
      <x:c r="AN2469" s="18" t="n">
        <x:f>SUM(AJ2469:AM2469)</x:f>
        <x:v>1011.3658083529182</x:v>
      </x:c>
      <x:c r="AO2469" s="17" t="n">
        <x:f>IF(N2469=0,1,AN2469/N2469)</x:f>
        <x:v>0.7803748521241652</x:v>
      </x:c>
      <x:c r="AP2469" s="11" t="str">
        <x:f>IF(AO2469&gt;='01 Controls'!$E$16,"PASS","FAIL")</x:f>
        <x:v>FAIL</x:v>
      </x:c>
      <x:c r="AQ2469" s="11" t="str">
        <x:v>UNQUANTIFIED</x:v>
      </x:c>
      <x:c r="AR2469" s="11" t="str">
        <x:v>Position-class planning record; serial item and receiver open</x:v>
      </x:c>
      <x:c r="AS2469" s="26"/>
      <x:c r="AT2469" s="26"/>
    </x:row>
    <x:row r="2470">
      <x:c r="C2470" s="11" t="str">
        <x:v>M3-I-URG-APL-45</x:v>
      </x:c>
      <x:c r="D2470" s="11" t="str">
        <x:v>M3</x:v>
      </x:c>
      <x:c r="E2470" s="11" t="str">
        <x:v>Inland flood</x:v>
      </x:c>
      <x:c r="F2470" s="11" t="str">
        <x:v>I-URG</x:v>
      </x:c>
      <x:c r="G2470" s="11" t="str">
        <x:v>Utility reconstruction group</x:v>
      </x:c>
      <x:c r="H2470" s="11" t="str">
        <x:v>APL-45</x:v>
      </x:c>
      <x:c r="I2470" s="19" t="n">
        <x:v>24</x:v>
      </x:c>
      <x:c r="J2470" s="21" t="n">
        <x:v>6</x:v>
      </x:c>
      <x:c r="K2470" s="18" t="n">
        <x:f>'05 Cargo Register'!K230</x:f>
        <x:v>144</x:v>
      </x:c>
      <x:c r="L2470" s="18" t="n">
        <x:f>'05 Cargo Register'!N230</x:f>
        <x:v>38</x:v>
      </x:c>
      <x:c r="M2470" s="18" t="n">
        <x:f>'05 Cargo Register'!O230</x:f>
        <x:v>285</x:v>
      </x:c>
      <x:c r="N2470" s="18" t="n">
        <x:f>J2470*K2470</x:f>
        <x:v>864</x:v>
      </x:c>
      <x:c r="O2470" s="18" t="n">
        <x:f>J2470*L2470</x:f>
        <x:v>228</x:v>
      </x:c>
      <x:c r="P2470" s="18" t="n">
        <x:f>J2470*M2470</x:f>
        <x:v>1710</x:v>
      </x:c>
      <x:c r="Q2470" s="22" t="n">
        <x:f>'01 Controls'!$E$27*'02 Cargo Classes'!$M$6</x:f>
        <x:v>0.15000000000000002</x:v>
      </x:c>
      <x:c r="R2470" s="22" t="n">
        <x:f>'01 Controls'!$F$27*'02 Cargo Classes'!$N$6</x:f>
        <x:v>0</x:v>
      </x:c>
      <x:c r="S2470" s="22" t="n">
        <x:f>'01 Controls'!$G$27*'02 Cargo Classes'!$O$6</x:f>
        <x:v>0.7</x:v>
      </x:c>
      <x:c r="T2470" s="22" t="n">
        <x:f>'01 Controls'!$H$27*'02 Cargo Classes'!$P$6</x:f>
        <x:v>0.075</x:v>
      </x:c>
      <x:c r="U2470" s="22" t="n">
        <x:f>SUM(Q2470:T2470)</x:f>
        <x:v>0.9249999999999999</x:v>
      </x:c>
      <x:c r="V2470" s="18" t="n">
        <x:f>IF(U2470=0,0,N2470*Q2470/U2470)</x:f>
        <x:v>140.10810810810815</x:v>
      </x:c>
      <x:c r="W2470" s="18" t="n">
        <x:f>IF(U2470=0,0,P2470*Q2470/U2470)</x:f>
        <x:v>277.2972972972974</x:v>
      </x:c>
      <x:c r="X2470" s="18" t="n">
        <x:f>MAX(V2470,W2470*'01 Controls'!$E$12)</x:f>
        <x:v>140.10810810810815</x:v>
      </x:c>
      <x:c r="Y2470" s="18" t="n">
        <x:f>IF(U2470=0,0,N2470*R2470/U2470)</x:f>
        <x:v>0</x:v>
      </x:c>
      <x:c r="Z2470" s="18" t="n">
        <x:f>IF(U2470=0,0,P2470*R2470/U2470)</x:f>
        <x:v>0</x:v>
      </x:c>
      <x:c r="AA2470" s="18" t="n">
        <x:f>MAX(Y2470,Z2470*'01 Controls'!$E$13)</x:f>
        <x:v>0</x:v>
      </x:c>
      <x:c r="AB2470" s="18" t="n">
        <x:f>IF(U2470=0,0,N2470*S2470/U2470)</x:f>
        <x:v>653.8378378378378</x:v>
      </x:c>
      <x:c r="AC2470" s="18" t="n">
        <x:f>IF(U2470=0,0,P2470*S2470/U2470)</x:f>
        <x:v>1294.0540540540542</x:v>
      </x:c>
      <x:c r="AD2470" s="18" t="n">
        <x:f>MAX(AB2470,AC2470*'01 Controls'!$E$14)</x:f>
        <x:v>653.8378378378378</x:v>
      </x:c>
      <x:c r="AE2470" s="18" t="n">
        <x:f>IF(U2470=0,0,N2470*T2470/U2470)</x:f>
        <x:v>70.05405405405405</x:v>
      </x:c>
      <x:c r="AF2470" s="18" t="n">
        <x:f>IF(U2470=0,0,P2470*T2470/U2470)</x:f>
        <x:v>138.64864864864865</x:v>
      </x:c>
      <x:c r="AG2470" s="18" t="n">
        <x:f>MAX(AE2470,AF2470*'01 Controls'!$E$15)</x:f>
        <x:v>70.05405405405405</x:v>
      </x:c>
      <x:c r="AH2470" s="18" t="n">
        <x:f>SUM(V2470,Y2470,AB2470,AE2470)</x:f>
        <x:v>864</x:v>
      </x:c>
      <x:c r="AI2470" s="18" t="n">
        <x:f>N2470-AH2470</x:f>
        <x:v>0</x:v>
      </x:c>
      <x:c r="AJ2470" s="18" t="n">
        <x:f>V2470*INDEX('07 Mode Capacity'!$P$6:$P$17,MATCH("AIR-"&amp;I2470,'07 Mode Capacity'!$C$6:$C$17,0))</x:f>
        <x:v>28.42990615342432</x:v>
      </x:c>
      <x:c r="AK2470" s="18" t="n">
        <x:f>Y2470*INDEX('07 Mode Capacity'!$P$6:$P$17,MATCH("OCEAN-"&amp;I2470,'07 Mode Capacity'!$C$6:$C$17,0))</x:f>
        <x:v>0</x:v>
      </x:c>
      <x:c r="AL2470" s="18" t="n">
        <x:f>AB2470*INDEX('07 Mode Capacity'!$P$6:$P$17,MATCH("LAND-"&amp;I2470,'07 Mode Capacity'!$C$6:$C$17,0))</x:f>
        <x:v>250.09357728229364</x:v>
      </x:c>
      <x:c r="AM2470" s="18" t="n">
        <x:f>AE2470*INDEX('07 Mode Capacity'!$P$6:$P$17,MATCH("INLAND-"&amp;I2470,'07 Mode Capacity'!$C$6:$C$17,0))</x:f>
        <x:v>70.05405405405405</x:v>
      </x:c>
      <x:c r="AN2470" s="18" t="n">
        <x:f>SUM(AJ2470:AM2470)</x:f>
        <x:v>348.577537489772</x:v>
      </x:c>
      <x:c r="AO2470" s="17" t="n">
        <x:f>IF(N2470=0,1,AN2470/N2470)</x:f>
        <x:v>0.4034462239464954</x:v>
      </x:c>
      <x:c r="AP2470" s="11" t="str">
        <x:f>IF(AO2470&gt;='01 Controls'!$E$16,"PASS","FAIL")</x:f>
        <x:v>FAIL</x:v>
      </x:c>
      <x:c r="AQ2470" s="11" t="str">
        <x:v>UNQUANTIFIED</x:v>
      </x:c>
      <x:c r="AR2470" s="11" t="str">
        <x:v>Position-class planning record; serial item and receiver open</x:v>
      </x:c>
      <x:c r="AS2470" s="26"/>
      <x:c r="AT2470" s="26"/>
    </x:row>
    <x:row r="2471">
      <x:c r="C2471" s="11" t="str">
        <x:v>M3-I-URG-ISO-18</x:v>
      </x:c>
      <x:c r="D2471" s="11" t="str">
        <x:v>M3</x:v>
      </x:c>
      <x:c r="E2471" s="11" t="str">
        <x:v>Inland flood</x:v>
      </x:c>
      <x:c r="F2471" s="11" t="str">
        <x:v>I-URG</x:v>
      </x:c>
      <x:c r="G2471" s="11" t="str">
        <x:v>Utility reconstruction group</x:v>
      </x:c>
      <x:c r="H2471" s="11" t="str">
        <x:v>ISO-18</x:v>
      </x:c>
      <x:c r="I2471" s="19" t="n">
        <x:v>48</x:v>
      </x:c>
      <x:c r="J2471" s="21" t="n">
        <x:v>6</x:v>
      </x:c>
      <x:c r="K2471" s="18" t="n">
        <x:f>'05 Cargo Register'!K231</x:f>
        <x:v>432</x:v>
      </x:c>
      <x:c r="L2471" s="18" t="n">
        <x:f>'05 Cargo Register'!N231</x:f>
        <x:v>29</x:v>
      </x:c>
      <x:c r="M2471" s="18" t="n">
        <x:f>'05 Cargo Register'!O231</x:f>
        <x:v>765.6</x:v>
      </x:c>
      <x:c r="N2471" s="18" t="n">
        <x:f>J2471*K2471</x:f>
        <x:v>2592</x:v>
      </x:c>
      <x:c r="O2471" s="18" t="n">
        <x:f>J2471*L2471</x:f>
        <x:v>174</x:v>
      </x:c>
      <x:c r="P2471" s="18" t="n">
        <x:f>J2471*M2471</x:f>
        <x:v>4593.6</x:v>
      </x:c>
      <x:c r="Q2471" s="22" t="n">
        <x:f>'01 Controls'!$E$27*'02 Cargo Classes'!$M$7</x:f>
        <x:v>0.010000000000000002</x:v>
      </x:c>
      <x:c r="R2471" s="22" t="n">
        <x:f>'01 Controls'!$F$27*'02 Cargo Classes'!$N$7</x:f>
        <x:v>0</x:v>
      </x:c>
      <x:c r="S2471" s="22" t="n">
        <x:f>'01 Controls'!$G$27*'02 Cargo Classes'!$O$7</x:f>
        <x:v>0.84</x:v>
      </x:c>
      <x:c r="T2471" s="22" t="n">
        <x:f>'01 Controls'!$H$27*'02 Cargo Classes'!$P$7</x:f>
        <x:v>0.2</x:v>
      </x:c>
      <x:c r="U2471" s="22" t="n">
        <x:f>SUM(Q2471:T2471)</x:f>
        <x:v>1.05</x:v>
      </x:c>
      <x:c r="V2471" s="18" t="n">
        <x:f>IF(U2471=0,0,N2471*Q2471/U2471)</x:f>
        <x:v>24.68571428571429</x:v>
      </x:c>
      <x:c r="W2471" s="18" t="n">
        <x:f>IF(U2471=0,0,P2471*Q2471/U2471)</x:f>
        <x:v>43.74857142857144</x:v>
      </x:c>
      <x:c r="X2471" s="18" t="n">
        <x:f>MAX(V2471,W2471*'01 Controls'!$E$12)</x:f>
        <x:v>24.68571428571429</x:v>
      </x:c>
      <x:c r="Y2471" s="18" t="n">
        <x:f>IF(U2471=0,0,N2471*R2471/U2471)</x:f>
        <x:v>0</x:v>
      </x:c>
      <x:c r="Z2471" s="18" t="n">
        <x:f>IF(U2471=0,0,P2471*R2471/U2471)</x:f>
        <x:v>0</x:v>
      </x:c>
      <x:c r="AA2471" s="18" t="n">
        <x:f>MAX(Y2471,Z2471*'01 Controls'!$E$13)</x:f>
        <x:v>0</x:v>
      </x:c>
      <x:c r="AB2471" s="18" t="n">
        <x:f>IF(U2471=0,0,N2471*S2471/U2471)</x:f>
        <x:v>2073.5999999999995</x:v>
      </x:c>
      <x:c r="AC2471" s="18" t="n">
        <x:f>IF(U2471=0,0,P2471*S2471/U2471)</x:f>
        <x:v>3674.88</x:v>
      </x:c>
      <x:c r="AD2471" s="18" t="n">
        <x:f>MAX(AB2471,AC2471*'01 Controls'!$E$14)</x:f>
        <x:v>2073.5999999999995</x:v>
      </x:c>
      <x:c r="AE2471" s="18" t="n">
        <x:f>IF(U2471=0,0,N2471*T2471/U2471)</x:f>
        <x:v>493.71428571428567</x:v>
      </x:c>
      <x:c r="AF2471" s="18" t="n">
        <x:f>IF(U2471=0,0,P2471*T2471/U2471)</x:f>
        <x:v>874.9714285714286</x:v>
      </x:c>
      <x:c r="AG2471" s="18" t="n">
        <x:f>MAX(AE2471,AF2471*'01 Controls'!$E$15)</x:f>
        <x:v>493.71428571428567</x:v>
      </x:c>
      <x:c r="AH2471" s="18" t="n">
        <x:f>SUM(V2471,Y2471,AB2471,AE2471)</x:f>
        <x:v>2591.9999999999995</x:v>
      </x:c>
      <x:c r="AI2471" s="18" t="n">
        <x:f>N2471-AH2471</x:f>
        <x:v>4.547473508864641e-13</x:v>
      </x:c>
      <x:c r="AJ2471" s="18" t="n">
        <x:f>V2471*INDEX('07 Mode Capacity'!$P$6:$P$17,MATCH("AIR-"&amp;I2471,'07 Mode Capacity'!$C$6:$C$17,0))</x:f>
        <x:v>6.920285964627111</x:v>
      </x:c>
      <x:c r="AK2471" s="18" t="n">
        <x:f>Y2471*INDEX('07 Mode Capacity'!$P$6:$P$17,MATCH("OCEAN-"&amp;I2471,'07 Mode Capacity'!$C$6:$C$17,0))</x:f>
        <x:v>0</x:v>
      </x:c>
      <x:c r="AL2471" s="18" t="n">
        <x:f>AB2471*INDEX('07 Mode Capacity'!$P$6:$P$17,MATCH("LAND-"&amp;I2471,'07 Mode Capacity'!$C$6:$C$17,0))</x:f>
        <x:v>253.0784622253648</x:v>
      </x:c>
      <x:c r="AM2471" s="18" t="n">
        <x:f>AE2471*INDEX('07 Mode Capacity'!$P$6:$P$17,MATCH("INLAND-"&amp;I2471,'07 Mode Capacity'!$C$6:$C$17,0))</x:f>
        <x:v>311.64942517944064</x:v>
      </x:c>
      <x:c r="AN2471" s="18" t="n">
        <x:f>SUM(AJ2471:AM2471)</x:f>
        <x:v>571.6481733694325</x:v>
      </x:c>
      <x:c r="AO2471" s="17" t="n">
        <x:f>IF(N2471=0,1,AN2471/N2471)</x:f>
        <x:v>0.22054327676289834</x:v>
      </x:c>
      <x:c r="AP2471" s="11" t="str">
        <x:f>IF(AO2471&gt;='01 Controls'!$E$16,"PASS","FAIL")</x:f>
        <x:v>FAIL</x:v>
      </x:c>
      <x:c r="AQ2471" s="11" t="str">
        <x:v>UNQUANTIFIED</x:v>
      </x:c>
      <x:c r="AR2471" s="11" t="str">
        <x:v>Position-class planning record; serial item and receiver open</x:v>
      </x:c>
      <x:c r="AS2471" s="26"/>
      <x:c r="AT2471" s="26"/>
    </x:row>
    <x:row r="2472">
      <x:c r="C2472" s="11" t="str">
        <x:v>M3-I-URG-COL-12</x:v>
      </x:c>
      <x:c r="D2472" s="11" t="str">
        <x:v>M3</x:v>
      </x:c>
      <x:c r="E2472" s="11" t="str">
        <x:v>Inland flood</x:v>
      </x:c>
      <x:c r="F2472" s="11" t="str">
        <x:v>I-URG</x:v>
      </x:c>
      <x:c r="G2472" s="11" t="str">
        <x:v>Utility reconstruction group</x:v>
      </x:c>
      <x:c r="H2472" s="11" t="str">
        <x:v>COL-12</x:v>
      </x:c>
      <x:c r="I2472" s="19" t="n">
        <x:v>24</x:v>
      </x:c>
      <x:c r="J2472" s="21" t="n">
        <x:v>6</x:v>
      </x:c>
      <x:c r="K2472" s="18" t="n">
        <x:f>'05 Cargo Register'!K232</x:f>
        <x:v>72</x:v>
      </x:c>
      <x:c r="L2472" s="18" t="n">
        <x:f>'05 Cargo Register'!N232</x:f>
        <x:v>8</x:v>
      </x:c>
      <x:c r="M2472" s="18" t="n">
        <x:f>'05 Cargo Register'!O232</x:f>
        <x:v>211.20000000000002</x:v>
      </x:c>
      <x:c r="N2472" s="18" t="n">
        <x:f>J2472*K2472</x:f>
        <x:v>432</x:v>
      </x:c>
      <x:c r="O2472" s="18" t="n">
        <x:f>J2472*L2472</x:f>
        <x:v>48</x:v>
      </x:c>
      <x:c r="P2472" s="18" t="n">
        <x:f>J2472*M2472</x:f>
        <x:v>1267.2</x:v>
      </x:c>
      <x:c r="Q2472" s="22" t="n">
        <x:f>'01 Controls'!$E$27*'02 Cargo Classes'!$M$8</x:f>
        <x:v>0.1</x:v>
      </x:c>
      <x:c r="R2472" s="22" t="n">
        <x:f>'01 Controls'!$F$27*'02 Cargo Classes'!$N$8</x:f>
        <x:v>0</x:v>
      </x:c>
      <x:c r="S2472" s="22" t="n">
        <x:f>'01 Controls'!$G$27*'02 Cargo Classes'!$O$8</x:f>
        <x:v>0.84</x:v>
      </x:c>
      <x:c r="T2472" s="22" t="n">
        <x:f>'01 Controls'!$H$27*'02 Cargo Classes'!$P$8</x:f>
        <x:v>0.05</x:v>
      </x:c>
      <x:c r="U2472" s="22" t="n">
        <x:f>SUM(Q2472:T2472)</x:f>
        <x:v>0.99</x:v>
      </x:c>
      <x:c r="V2472" s="18" t="n">
        <x:f>IF(U2472=0,0,N2472*Q2472/U2472)</x:f>
        <x:v>43.63636363636364</x:v>
      </x:c>
      <x:c r="W2472" s="18" t="n">
        <x:f>IF(U2472=0,0,P2472*Q2472/U2472)</x:f>
        <x:v>128.00000000000003</x:v>
      </x:c>
      <x:c r="X2472" s="18" t="n">
        <x:f>MAX(V2472,W2472*'01 Controls'!$E$12)</x:f>
        <x:v>43.63636363636364</x:v>
      </x:c>
      <x:c r="Y2472" s="18" t="n">
        <x:f>IF(U2472=0,0,N2472*R2472/U2472)</x:f>
        <x:v>0</x:v>
      </x:c>
      <x:c r="Z2472" s="18" t="n">
        <x:f>IF(U2472=0,0,P2472*R2472/U2472)</x:f>
        <x:v>0</x:v>
      </x:c>
      <x:c r="AA2472" s="18" t="n">
        <x:f>MAX(Y2472,Z2472*'01 Controls'!$E$13)</x:f>
        <x:v>0</x:v>
      </x:c>
      <x:c r="AB2472" s="18" t="n">
        <x:f>IF(U2472=0,0,N2472*S2472/U2472)</x:f>
        <x:v>366.54545454545456</x:v>
      </x:c>
      <x:c r="AC2472" s="18" t="n">
        <x:f>IF(U2472=0,0,P2472*S2472/U2472)</x:f>
        <x:v>1075.2</x:v>
      </x:c>
      <x:c r="AD2472" s="18" t="n">
        <x:f>MAX(AB2472,AC2472*'01 Controls'!$E$14)</x:f>
        <x:v>366.54545454545456</x:v>
      </x:c>
      <x:c r="AE2472" s="18" t="n">
        <x:f>IF(U2472=0,0,N2472*T2472/U2472)</x:f>
        <x:v>21.81818181818182</x:v>
      </x:c>
      <x:c r="AF2472" s="18" t="n">
        <x:f>IF(U2472=0,0,P2472*T2472/U2472)</x:f>
        <x:v>64.00000000000001</x:v>
      </x:c>
      <x:c r="AG2472" s="18" t="n">
        <x:f>MAX(AE2472,AF2472*'01 Controls'!$E$15)</x:f>
        <x:v>21.81818181818182</x:v>
      </x:c>
      <x:c r="AH2472" s="18" t="n">
        <x:f>SUM(V2472,Y2472,AB2472,AE2472)</x:f>
        <x:v>432</x:v>
      </x:c>
      <x:c r="AI2472" s="18" t="n">
        <x:f>N2472-AH2472</x:f>
        <x:v>0</x:v>
      </x:c>
      <x:c r="AJ2472" s="18" t="n">
        <x:f>V2472*INDEX('07 Mode Capacity'!$P$6:$P$17,MATCH("AIR-"&amp;I2472,'07 Mode Capacity'!$C$6:$C$17,0))</x:f>
        <x:v>8.85443205115067</x:v>
      </x:c>
      <x:c r="AK2472" s="18" t="n">
        <x:f>Y2472*INDEX('07 Mode Capacity'!$P$6:$P$17,MATCH("OCEAN-"&amp;I2472,'07 Mode Capacity'!$C$6:$C$17,0))</x:f>
        <x:v>0</x:v>
      </x:c>
      <x:c r="AL2472" s="18" t="n">
        <x:f>AB2472*INDEX('07 Mode Capacity'!$P$6:$P$17,MATCH("LAND-"&amp;I2472,'07 Mode Capacity'!$C$6:$C$17,0))</x:f>
        <x:v>140.20397514310403</x:v>
      </x:c>
      <x:c r="AM2472" s="18" t="n">
        <x:f>AE2472*INDEX('07 Mode Capacity'!$P$6:$P$17,MATCH("INLAND-"&amp;I2472,'07 Mode Capacity'!$C$6:$C$17,0))</x:f>
        <x:v>21.81818181818182</x:v>
      </x:c>
      <x:c r="AN2472" s="18" t="n">
        <x:f>SUM(AJ2472:AM2472)</x:f>
        <x:v>170.8765890124365</x:v>
      </x:c>
      <x:c r="AO2472" s="17" t="n">
        <x:f>IF(N2472=0,1,AN2472/N2472)</x:f>
        <x:v>0.3955476597510104</x:v>
      </x:c>
      <x:c r="AP2472" s="11" t="str">
        <x:f>IF(AO2472&gt;='01 Controls'!$E$16,"PASS","FAIL")</x:f>
        <x:v>FAIL</x:v>
      </x:c>
      <x:c r="AQ2472" s="11" t="str">
        <x:v>UNQUANTIFIED</x:v>
      </x:c>
      <x:c r="AR2472" s="11" t="str">
        <x:v>Position-class planning record; serial item and receiver open</x:v>
      </x:c>
      <x:c r="AS2472" s="26"/>
      <x:c r="AT2472" s="26"/>
    </x:row>
    <x:row r="2473">
      <x:c r="C2473" s="11" t="str">
        <x:v>M3-I-URG-BAT-22</x:v>
      </x:c>
      <x:c r="D2473" s="11" t="str">
        <x:v>M3</x:v>
      </x:c>
      <x:c r="E2473" s="11" t="str">
        <x:v>Inland flood</x:v>
      </x:c>
      <x:c r="F2473" s="11" t="str">
        <x:v>I-URG</x:v>
      </x:c>
      <x:c r="G2473" s="11" t="str">
        <x:v>Utility reconstruction group</x:v>
      </x:c>
      <x:c r="H2473" s="11" t="str">
        <x:v>BAT-22</x:v>
      </x:c>
      <x:c r="I2473" s="19" t="n">
        <x:v>48</x:v>
      </x:c>
      <x:c r="J2473" s="21" t="n">
        <x:v>6</x:v>
      </x:c>
      <x:c r="K2473" s="18" t="n">
        <x:f>'05 Cargo Register'!K233</x:f>
        <x:v>540</x:v>
      </x:c>
      <x:c r="L2473" s="18" t="n">
        <x:f>'05 Cargo Register'!N233</x:f>
        <x:v>31</x:v>
      </x:c>
      <x:c r="M2473" s="18" t="n">
        <x:f>'05 Cargo Register'!O233</x:f>
        <x:v>818.4000000000001</x:v>
      </x:c>
      <x:c r="N2473" s="18" t="n">
        <x:f>J2473*K2473</x:f>
        <x:v>3240</x:v>
      </x:c>
      <x:c r="O2473" s="18" t="n">
        <x:f>J2473*L2473</x:f>
        <x:v>186</x:v>
      </x:c>
      <x:c r="P2473" s="18" t="n">
        <x:f>J2473*M2473</x:f>
        <x:v>4910.400000000001</x:v>
      </x:c>
      <x:c r="Q2473" s="22" t="n">
        <x:f>'01 Controls'!$E$27*'02 Cargo Classes'!$M$9</x:f>
        <x:v>0</x:v>
      </x:c>
      <x:c r="R2473" s="22" t="n">
        <x:f>'01 Controls'!$F$27*'02 Cargo Classes'!$N$9</x:f>
        <x:v>0</x:v>
      </x:c>
      <x:c r="S2473" s="22" t="n">
        <x:f>'01 Controls'!$G$27*'02 Cargo Classes'!$O$9</x:f>
        <x:v>0.7</x:v>
      </x:c>
      <x:c r="T2473" s="22" t="n">
        <x:f>'01 Controls'!$H$27*'02 Cargo Classes'!$P$9</x:f>
        <x:v>0.125</x:v>
      </x:c>
      <x:c r="U2473" s="22" t="n">
        <x:f>SUM(Q2473:T2473)</x:f>
        <x:v>0.825</x:v>
      </x:c>
      <x:c r="V2473" s="18" t="n">
        <x:f>IF(U2473=0,0,N2473*Q2473/U2473)</x:f>
        <x:v>0</x:v>
      </x:c>
      <x:c r="W2473" s="18" t="n">
        <x:f>IF(U2473=0,0,P2473*Q2473/U2473)</x:f>
        <x:v>0</x:v>
      </x:c>
      <x:c r="X2473" s="18" t="n">
        <x:f>MAX(V2473,W2473*'01 Controls'!$E$12)</x:f>
        <x:v>0</x:v>
      </x:c>
      <x:c r="Y2473" s="18" t="n">
        <x:f>IF(U2473=0,0,N2473*R2473/U2473)</x:f>
        <x:v>0</x:v>
      </x:c>
      <x:c r="Z2473" s="18" t="n">
        <x:f>IF(U2473=0,0,P2473*R2473/U2473)</x:f>
        <x:v>0</x:v>
      </x:c>
      <x:c r="AA2473" s="18" t="n">
        <x:f>MAX(Y2473,Z2473*'01 Controls'!$E$13)</x:f>
        <x:v>0</x:v>
      </x:c>
      <x:c r="AB2473" s="18" t="n">
        <x:f>IF(U2473=0,0,N2473*S2473/U2473)</x:f>
        <x:v>2749.0909090909095</x:v>
      </x:c>
      <x:c r="AC2473" s="18" t="n">
        <x:f>IF(U2473=0,0,P2473*S2473/U2473)</x:f>
        <x:v>4166.400000000001</x:v>
      </x:c>
      <x:c r="AD2473" s="18" t="n">
        <x:f>MAX(AB2473,AC2473*'01 Controls'!$E$14)</x:f>
        <x:v>2749.0909090909095</x:v>
      </x:c>
      <x:c r="AE2473" s="18" t="n">
        <x:f>IF(U2473=0,0,N2473*T2473/U2473)</x:f>
        <x:v>490.90909090909093</x:v>
      </x:c>
      <x:c r="AF2473" s="18" t="n">
        <x:f>IF(U2473=0,0,P2473*T2473/U2473)</x:f>
        <x:v>744.0000000000001</x:v>
      </x:c>
      <x:c r="AG2473" s="18" t="n">
        <x:f>MAX(AE2473,AF2473*'01 Controls'!$E$15)</x:f>
        <x:v>490.90909090909093</x:v>
      </x:c>
      <x:c r="AH2473" s="18" t="n">
        <x:f>SUM(V2473,Y2473,AB2473,AE2473)</x:f>
        <x:v>3240.0000000000005</x:v>
      </x:c>
      <x:c r="AI2473" s="18" t="n">
        <x:f>N2473-AH2473</x:f>
        <x:v>-4.547473508864641e-13</x:v>
      </x:c>
      <x:c r="AJ2473" s="18" t="n">
        <x:f>V2473*INDEX('07 Mode Capacity'!$P$6:$P$17,MATCH("AIR-"&amp;I2473,'07 Mode Capacity'!$C$6:$C$17,0))</x:f>
        <x:v>0</x:v>
      </x:c>
      <x:c r="AK2473" s="18" t="n">
        <x:f>Y2473*INDEX('07 Mode Capacity'!$P$6:$P$17,MATCH("OCEAN-"&amp;I2473,'07 Mode Capacity'!$C$6:$C$17,0))</x:f>
        <x:v>0</x:v>
      </x:c>
      <x:c r="AL2473" s="18" t="n">
        <x:f>AB2473*INDEX('07 Mode Capacity'!$P$6:$P$17,MATCH("LAND-"&amp;I2473,'07 Mode Capacity'!$C$6:$C$17,0))</x:f>
        <x:v>335.52068855635497</x:v>
      </x:c>
      <x:c r="AM2473" s="18" t="n">
        <x:f>AE2473*INDEX('07 Mode Capacity'!$P$6:$P$17,MATCH("INLAND-"&amp;I2473,'07 Mode Capacity'!$C$6:$C$17,0))</x:f>
        <x:v>309.878689809103</x:v>
      </x:c>
      <x:c r="AN2473" s="18" t="n">
        <x:f>SUM(AJ2473:AM2473)</x:f>
        <x:v>645.399378365458</x:v>
      </x:c>
      <x:c r="AO2473" s="17" t="n">
        <x:f>IF(N2473=0,1,AN2473/N2473)</x:f>
        <x:v>0.19919733900168457</x:v>
      </x:c>
      <x:c r="AP2473" s="11" t="str">
        <x:f>IF(AO2473&gt;='01 Controls'!$E$16,"PASS","FAIL")</x:f>
        <x:v>FAIL</x:v>
      </x:c>
      <x:c r="AQ2473" s="11" t="str">
        <x:v>UNQUANTIFIED</x:v>
      </x:c>
      <x:c r="AR2473" s="11" t="str">
        <x:v>Position-class planning record; serial item and receiver open</x:v>
      </x:c>
      <x:c r="AS2473" s="26"/>
      <x:c r="AT2473" s="26"/>
    </x:row>
    <x:row r="2474">
      <x:c r="C2474" s="11" t="str">
        <x:v>M3-I-URG-TNK-20</x:v>
      </x:c>
      <x:c r="D2474" s="11" t="str">
        <x:v>M3</x:v>
      </x:c>
      <x:c r="E2474" s="11" t="str">
        <x:v>Inland flood</x:v>
      </x:c>
      <x:c r="F2474" s="11" t="str">
        <x:v>I-URG</x:v>
      </x:c>
      <x:c r="G2474" s="11" t="str">
        <x:v>Utility reconstruction group</x:v>
      </x:c>
      <x:c r="H2474" s="11" t="str">
        <x:v>TNK-20</x:v>
      </x:c>
      <x:c r="I2474" s="19" t="n">
        <x:v>48</x:v>
      </x:c>
      <x:c r="J2474" s="21" t="n">
        <x:v>6</x:v>
      </x:c>
      <x:c r="K2474" s="18" t="n">
        <x:f>'05 Cargo Register'!K234</x:f>
        <x:v>432</x:v>
      </x:c>
      <x:c r="L2474" s="18" t="n">
        <x:f>'05 Cargo Register'!N234</x:f>
        <x:v>26</x:v>
      </x:c>
      <x:c r="M2474" s="18" t="n">
        <x:f>'05 Cargo Register'!O234</x:f>
        <x:v>552.5</x:v>
      </x:c>
      <x:c r="N2474" s="18" t="n">
        <x:f>J2474*K2474</x:f>
        <x:v>2592</x:v>
      </x:c>
      <x:c r="O2474" s="18" t="n">
        <x:f>J2474*L2474</x:f>
        <x:v>156</x:v>
      </x:c>
      <x:c r="P2474" s="18" t="n">
        <x:f>J2474*M2474</x:f>
        <x:v>3315</x:v>
      </x:c>
      <x:c r="Q2474" s="22" t="n">
        <x:f>'01 Controls'!$E$27*'02 Cargo Classes'!$M$10</x:f>
        <x:v>0</x:v>
      </x:c>
      <x:c r="R2474" s="22" t="n">
        <x:f>'01 Controls'!$F$27*'02 Cargo Classes'!$N$10</x:f>
        <x:v>0</x:v>
      </x:c>
      <x:c r="S2474" s="22" t="n">
        <x:f>'01 Controls'!$G$27*'02 Cargo Classes'!$O$10</x:f>
        <x:v>0.7</x:v>
      </x:c>
      <x:c r="T2474" s="22" t="n">
        <x:f>'01 Controls'!$H$27*'02 Cargo Classes'!$P$10</x:f>
        <x:v>0.25</x:v>
      </x:c>
      <x:c r="U2474" s="22" t="n">
        <x:f>SUM(Q2474:T2474)</x:f>
        <x:v>0.95</x:v>
      </x:c>
      <x:c r="V2474" s="18" t="n">
        <x:f>IF(U2474=0,0,N2474*Q2474/U2474)</x:f>
        <x:v>0</x:v>
      </x:c>
      <x:c r="W2474" s="18" t="n">
        <x:f>IF(U2474=0,0,P2474*Q2474/U2474)</x:f>
        <x:v>0</x:v>
      </x:c>
      <x:c r="X2474" s="18" t="n">
        <x:f>MAX(V2474,W2474*'01 Controls'!$E$12)</x:f>
        <x:v>0</x:v>
      </x:c>
      <x:c r="Y2474" s="18" t="n">
        <x:f>IF(U2474=0,0,N2474*R2474/U2474)</x:f>
        <x:v>0</x:v>
      </x:c>
      <x:c r="Z2474" s="18" t="n">
        <x:f>IF(U2474=0,0,P2474*R2474/U2474)</x:f>
        <x:v>0</x:v>
      </x:c>
      <x:c r="AA2474" s="18" t="n">
        <x:f>MAX(Y2474,Z2474*'01 Controls'!$E$13)</x:f>
        <x:v>0</x:v>
      </x:c>
      <x:c r="AB2474" s="18" t="n">
        <x:f>IF(U2474=0,0,N2474*S2474/U2474)</x:f>
        <x:v>1909.8947368421052</x:v>
      </x:c>
      <x:c r="AC2474" s="18" t="n">
        <x:f>IF(U2474=0,0,P2474*S2474/U2474)</x:f>
        <x:v>2442.6315789473683</x:v>
      </x:c>
      <x:c r="AD2474" s="18" t="n">
        <x:f>MAX(AB2474,AC2474*'01 Controls'!$E$14)</x:f>
        <x:v>1909.8947368421052</x:v>
      </x:c>
      <x:c r="AE2474" s="18" t="n">
        <x:f>IF(U2474=0,0,N2474*T2474/U2474)</x:f>
        <x:v>682.1052631578948</x:v>
      </x:c>
      <x:c r="AF2474" s="18" t="n">
        <x:f>IF(U2474=0,0,P2474*T2474/U2474)</x:f>
        <x:v>872.3684210526317</x:v>
      </x:c>
      <x:c r="AG2474" s="18" t="n">
        <x:f>MAX(AE2474,AF2474*'01 Controls'!$E$15)</x:f>
        <x:v>682.1052631578948</x:v>
      </x:c>
      <x:c r="AH2474" s="18" t="n">
        <x:f>SUM(V2474,Y2474,AB2474,AE2474)</x:f>
        <x:v>2592</x:v>
      </x:c>
      <x:c r="AI2474" s="18" t="n">
        <x:f>N2474-AH2474</x:f>
        <x:v>0</x:v>
      </x:c>
      <x:c r="AJ2474" s="18" t="n">
        <x:f>V2474*INDEX('07 Mode Capacity'!$P$6:$P$17,MATCH("AIR-"&amp;I2474,'07 Mode Capacity'!$C$6:$C$17,0))</x:f>
        <x:v>0</x:v>
      </x:c>
      <x:c r="AK2474" s="18" t="n">
        <x:f>Y2474*INDEX('07 Mode Capacity'!$P$6:$P$17,MATCH("OCEAN-"&amp;I2474,'07 Mode Capacity'!$C$6:$C$17,0))</x:f>
        <x:v>0</x:v>
      </x:c>
      <x:c r="AL2474" s="18" t="n">
        <x:f>AB2474*INDEX('07 Mode Capacity'!$P$6:$P$17,MATCH("LAND-"&amp;I2474,'07 Mode Capacity'!$C$6:$C$17,0))</x:f>
        <x:v>233.09858362862553</x:v>
      </x:c>
      <x:c r="AM2474" s="18" t="n">
        <x:f>AE2474*INDEX('07 Mode Capacity'!$P$6:$P$17,MATCH("INLAND-"&amp;I2474,'07 Mode Capacity'!$C$6:$C$17,0))</x:f>
        <x:v>430.5682847873852</x:v>
      </x:c>
      <x:c r="AN2474" s="18" t="n">
        <x:f>SUM(AJ2474:AM2474)</x:f>
        <x:v>663.6668684160107</x:v>
      </x:c>
      <x:c r="AO2474" s="17" t="n">
        <x:f>IF(N2474=0,1,AN2474/N2474)</x:f>
        <x:v>0.25604431651852266</x:v>
      </x:c>
      <x:c r="AP2474" s="11" t="str">
        <x:f>IF(AO2474&gt;='01 Controls'!$E$16,"PASS","FAIL")</x:f>
        <x:v>FAIL</x:v>
      </x:c>
      <x:c r="AQ2474" s="11" t="str">
        <x:v>UNQUANTIFIED</x:v>
      </x:c>
      <x:c r="AR2474" s="11" t="str">
        <x:v>Position-class planning record; serial item and receiver open</x:v>
      </x:c>
      <x:c r="AS2474" s="26"/>
      <x:c r="AT2474" s="26"/>
    </x:row>
    <x:row r="2475">
      <x:c r="C2475" s="11" t="str">
        <x:v>M3-I-URG-FLR-24</x:v>
      </x:c>
      <x:c r="D2475" s="11" t="str">
        <x:v>M3</x:v>
      </x:c>
      <x:c r="E2475" s="11" t="str">
        <x:v>Inland flood</x:v>
      </x:c>
      <x:c r="F2475" s="11" t="str">
        <x:v>I-URG</x:v>
      </x:c>
      <x:c r="G2475" s="11" t="str">
        <x:v>Utility reconstruction group</x:v>
      </x:c>
      <x:c r="H2475" s="11" t="str">
        <x:v>FLR-24</x:v>
      </x:c>
      <x:c r="I2475" s="19" t="n">
        <x:v>48</x:v>
      </x:c>
      <x:c r="J2475" s="21" t="n">
        <x:v>6</x:v>
      </x:c>
      <x:c r="K2475" s="18" t="n">
        <x:f>'05 Cargo Register'!K235</x:f>
        <x:v>648</x:v>
      </x:c>
      <x:c r="L2475" s="18" t="n">
        <x:f>'05 Cargo Register'!N235</x:f>
        <x:v>32</x:v>
      </x:c>
      <x:c r="M2475" s="18" t="n">
        <x:f>'05 Cargo Register'!O235</x:f>
        <x:v>1024</x:v>
      </x:c>
      <x:c r="N2475" s="18" t="n">
        <x:f>J2475*K2475</x:f>
        <x:v>3888</x:v>
      </x:c>
      <x:c r="O2475" s="18" t="n">
        <x:f>J2475*L2475</x:f>
        <x:v>192</x:v>
      </x:c>
      <x:c r="P2475" s="18" t="n">
        <x:f>J2475*M2475</x:f>
        <x:v>6144</x:v>
      </x:c>
      <x:c r="Q2475" s="22" t="n">
        <x:f>'01 Controls'!$E$27*'02 Cargo Classes'!$M$11</x:f>
        <x:v>0</x:v>
      </x:c>
      <x:c r="R2475" s="22" t="n">
        <x:f>'01 Controls'!$F$27*'02 Cargo Classes'!$N$11</x:f>
        <x:v>0</x:v>
      </x:c>
      <x:c r="S2475" s="22" t="n">
        <x:f>'01 Controls'!$G$27*'02 Cargo Classes'!$O$11</x:f>
        <x:v>0.7</x:v>
      </x:c>
      <x:c r="T2475" s="22" t="n">
        <x:f>'01 Controls'!$H$27*'02 Cargo Classes'!$P$11</x:f>
        <x:v>0.2</x:v>
      </x:c>
      <x:c r="U2475" s="22" t="n">
        <x:f>SUM(Q2475:T2475)</x:f>
        <x:v>0.8999999999999999</x:v>
      </x:c>
      <x:c r="V2475" s="18" t="n">
        <x:f>IF(U2475=0,0,N2475*Q2475/U2475)</x:f>
        <x:v>0</x:v>
      </x:c>
      <x:c r="W2475" s="18" t="n">
        <x:f>IF(U2475=0,0,P2475*Q2475/U2475)</x:f>
        <x:v>0</x:v>
      </x:c>
      <x:c r="X2475" s="18" t="n">
        <x:f>MAX(V2475,W2475*'01 Controls'!$E$12)</x:f>
        <x:v>0</x:v>
      </x:c>
      <x:c r="Y2475" s="18" t="n">
        <x:f>IF(U2475=0,0,N2475*R2475/U2475)</x:f>
        <x:v>0</x:v>
      </x:c>
      <x:c r="Z2475" s="18" t="n">
        <x:f>IF(U2475=0,0,P2475*R2475/U2475)</x:f>
        <x:v>0</x:v>
      </x:c>
      <x:c r="AA2475" s="18" t="n">
        <x:f>MAX(Y2475,Z2475*'01 Controls'!$E$13)</x:f>
        <x:v>0</x:v>
      </x:c>
      <x:c r="AB2475" s="18" t="n">
        <x:f>IF(U2475=0,0,N2475*S2475/U2475)</x:f>
        <x:v>3024</x:v>
      </x:c>
      <x:c r="AC2475" s="18" t="n">
        <x:f>IF(U2475=0,0,P2475*S2475/U2475)</x:f>
        <x:v>4778.666666666666</x:v>
      </x:c>
      <x:c r="AD2475" s="18" t="n">
        <x:f>MAX(AB2475,AC2475*'01 Controls'!$E$14)</x:f>
        <x:v>3024</x:v>
      </x:c>
      <x:c r="AE2475" s="18" t="n">
        <x:f>IF(U2475=0,0,N2475*T2475/U2475)</x:f>
        <x:v>864.0000000000001</x:v>
      </x:c>
      <x:c r="AF2475" s="18" t="n">
        <x:f>IF(U2475=0,0,P2475*T2475/U2475)</x:f>
        <x:v>1365.3333333333337</x:v>
      </x:c>
      <x:c r="AG2475" s="18" t="n">
        <x:f>MAX(AE2475,AF2475*'01 Controls'!$E$15)</x:f>
        <x:v>864.0000000000001</x:v>
      </x:c>
      <x:c r="AH2475" s="18" t="n">
        <x:f>SUM(V2475,Y2475,AB2475,AE2475)</x:f>
        <x:v>3888</x:v>
      </x:c>
      <x:c r="AI2475" s="18" t="n">
        <x:f>N2475-AH2475</x:f>
        <x:v>0</x:v>
      </x:c>
      <x:c r="AJ2475" s="18" t="n">
        <x:f>V2475*INDEX('07 Mode Capacity'!$P$6:$P$17,MATCH("AIR-"&amp;I2475,'07 Mode Capacity'!$C$6:$C$17,0))</x:f>
        <x:v>0</x:v>
      </x:c>
      <x:c r="AK2475" s="18" t="n">
        <x:f>Y2475*INDEX('07 Mode Capacity'!$P$6:$P$17,MATCH("OCEAN-"&amp;I2475,'07 Mode Capacity'!$C$6:$C$17,0))</x:f>
        <x:v>0</x:v>
      </x:c>
      <x:c r="AL2475" s="18" t="n">
        <x:f>AB2475*INDEX('07 Mode Capacity'!$P$6:$P$17,MATCH("LAND-"&amp;I2475,'07 Mode Capacity'!$C$6:$C$17,0))</x:f>
        <x:v>369.07275741199044</x:v>
      </x:c>
      <x:c r="AM2475" s="18" t="n">
        <x:f>AE2475*INDEX('07 Mode Capacity'!$P$6:$P$17,MATCH("INLAND-"&amp;I2475,'07 Mode Capacity'!$C$6:$C$17,0))</x:f>
        <x:v>545.3864940640212</x:v>
      </x:c>
      <x:c r="AN2475" s="18" t="n">
        <x:f>SUM(AJ2475:AM2475)</x:f>
        <x:v>914.4592514760117</x:v>
      </x:c>
      <x:c r="AO2475" s="17" t="n">
        <x:f>IF(N2475=0,1,AN2475/N2475)</x:f>
        <x:v>0.23520042476234868</x:v>
      </x:c>
      <x:c r="AP2475" s="11" t="str">
        <x:f>IF(AO2475&gt;='01 Controls'!$E$16,"PASS","FAIL")</x:f>
        <x:v>FAIL</x:v>
      </x:c>
      <x:c r="AQ2475" s="11" t="str">
        <x:v>UNQUANTIFIED</x:v>
      </x:c>
      <x:c r="AR2475" s="11" t="str">
        <x:v>Position-class planning record; serial item and receiver open</x:v>
      </x:c>
      <x:c r="AS2475" s="26"/>
      <x:c r="AT2475" s="26"/>
    </x:row>
    <x:row r="2476">
      <x:c r="C2476" s="11" t="str">
        <x:v>M3-I-URG-ROL-30</x:v>
      </x:c>
      <x:c r="D2476" s="11" t="str">
        <x:v>M3</x:v>
      </x:c>
      <x:c r="E2476" s="11" t="str">
        <x:v>Inland flood</x:v>
      </x:c>
      <x:c r="F2476" s="11" t="str">
        <x:v>I-URG</x:v>
      </x:c>
      <x:c r="G2476" s="11" t="str">
        <x:v>Utility reconstruction group</x:v>
      </x:c>
      <x:c r="H2476" s="11" t="str">
        <x:v>ROL-30</x:v>
      </x:c>
      <x:c r="I2476" s="19" t="n">
        <x:v>48</x:v>
      </x:c>
      <x:c r="J2476" s="21" t="n">
        <x:v>6</x:v>
      </x:c>
      <x:c r="K2476" s="18" t="n">
        <x:f>'05 Cargo Register'!K236</x:f>
        <x:v>432</x:v>
      </x:c>
      <x:c r="L2476" s="18" t="n">
        <x:f>'05 Cargo Register'!N236</x:f>
        <x:v>18</x:v>
      </x:c>
      <x:c r="M2476" s="18" t="n">
        <x:f>'05 Cargo Register'!O236</x:f>
        <x:v>1147.5</x:v>
      </x:c>
      <x:c r="N2476" s="18" t="n">
        <x:f>J2476*K2476</x:f>
        <x:v>2592</x:v>
      </x:c>
      <x:c r="O2476" s="18" t="n">
        <x:f>J2476*L2476</x:f>
        <x:v>108</x:v>
      </x:c>
      <x:c r="P2476" s="18" t="n">
        <x:f>J2476*M2476</x:f>
        <x:v>6885</x:v>
      </x:c>
      <x:c r="Q2476" s="22" t="n">
        <x:f>'01 Controls'!$E$27*'02 Cargo Classes'!$M$12</x:f>
        <x:v>0</x:v>
      </x:c>
      <x:c r="R2476" s="22" t="n">
        <x:f>'01 Controls'!$F$27*'02 Cargo Classes'!$N$12</x:f>
        <x:v>0</x:v>
      </x:c>
      <x:c r="S2476" s="22" t="n">
        <x:f>'01 Controls'!$G$27*'02 Cargo Classes'!$O$12</x:f>
        <x:v>1.0499999999999998</x:v>
      </x:c>
      <x:c r="T2476" s="22" t="n">
        <x:f>'01 Controls'!$H$27*'02 Cargo Classes'!$P$12</x:f>
        <x:v>0.15</x:v>
      </x:c>
      <x:c r="U2476" s="22" t="n">
        <x:f>SUM(Q2476:T2476)</x:f>
        <x:v>1.1999999999999997</x:v>
      </x:c>
      <x:c r="V2476" s="18" t="n">
        <x:f>IF(U2476=0,0,N2476*Q2476/U2476)</x:f>
        <x:v>0</x:v>
      </x:c>
      <x:c r="W2476" s="18" t="n">
        <x:f>IF(U2476=0,0,P2476*Q2476/U2476)</x:f>
        <x:v>0</x:v>
      </x:c>
      <x:c r="X2476" s="18" t="n">
        <x:f>MAX(V2476,W2476*'01 Controls'!$E$12)</x:f>
        <x:v>0</x:v>
      </x:c>
      <x:c r="Y2476" s="18" t="n">
        <x:f>IF(U2476=0,0,N2476*R2476/U2476)</x:f>
        <x:v>0</x:v>
      </x:c>
      <x:c r="Z2476" s="18" t="n">
        <x:f>IF(U2476=0,0,P2476*R2476/U2476)</x:f>
        <x:v>0</x:v>
      </x:c>
      <x:c r="AA2476" s="18" t="n">
        <x:f>MAX(Y2476,Z2476*'01 Controls'!$E$13)</x:f>
        <x:v>0</x:v>
      </x:c>
      <x:c r="AB2476" s="18" t="n">
        <x:f>IF(U2476=0,0,N2476*S2476/U2476)</x:f>
        <x:v>2268</x:v>
      </x:c>
      <x:c r="AC2476" s="18" t="n">
        <x:f>IF(U2476=0,0,P2476*S2476/U2476)</x:f>
        <x:v>6024.375000000001</x:v>
      </x:c>
      <x:c r="AD2476" s="18" t="n">
        <x:f>MAX(AB2476,AC2476*'01 Controls'!$E$14)</x:f>
        <x:v>2268</x:v>
      </x:c>
      <x:c r="AE2476" s="18" t="n">
        <x:f>IF(U2476=0,0,N2476*T2476/U2476)</x:f>
        <x:v>324.00000000000006</x:v>
      </x:c>
      <x:c r="AF2476" s="18" t="n">
        <x:f>IF(U2476=0,0,P2476*T2476/U2476)</x:f>
        <x:v>860.6250000000002</x:v>
      </x:c>
      <x:c r="AG2476" s="18" t="n">
        <x:f>MAX(AE2476,AF2476*'01 Controls'!$E$15)</x:f>
        <x:v>324.00000000000006</x:v>
      </x:c>
      <x:c r="AH2476" s="18" t="n">
        <x:f>SUM(V2476,Y2476,AB2476,AE2476)</x:f>
        <x:v>2592</x:v>
      </x:c>
      <x:c r="AI2476" s="18" t="n">
        <x:f>N2476-AH2476</x:f>
        <x:v>0</x:v>
      </x:c>
      <x:c r="AJ2476" s="18" t="n">
        <x:f>V2476*INDEX('07 Mode Capacity'!$P$6:$P$17,MATCH("AIR-"&amp;I2476,'07 Mode Capacity'!$C$6:$C$17,0))</x:f>
        <x:v>0</x:v>
      </x:c>
      <x:c r="AK2476" s="18" t="n">
        <x:f>Y2476*INDEX('07 Mode Capacity'!$P$6:$P$17,MATCH("OCEAN-"&amp;I2476,'07 Mode Capacity'!$C$6:$C$17,0))</x:f>
        <x:v>0</x:v>
      </x:c>
      <x:c r="AL2476" s="18" t="n">
        <x:f>AB2476*INDEX('07 Mode Capacity'!$P$6:$P$17,MATCH("LAND-"&amp;I2476,'07 Mode Capacity'!$C$6:$C$17,0))</x:f>
        <x:v>276.80456805899286</x:v>
      </x:c>
      <x:c r="AM2476" s="18" t="n">
        <x:f>AE2476*INDEX('07 Mode Capacity'!$P$6:$P$17,MATCH("INLAND-"&amp;I2476,'07 Mode Capacity'!$C$6:$C$17,0))</x:f>
        <x:v>204.519935274008</x:v>
      </x:c>
      <x:c r="AN2476" s="18" t="n">
        <x:f>SUM(AJ2476:AM2476)</x:f>
        <x:v>481.32450333300085</x:v>
      </x:c>
      <x:c r="AO2476" s="17" t="n">
        <x:f>IF(N2476=0,1,AN2476/N2476)</x:f>
        <x:v>0.18569618184143552</x:v>
      </x:c>
      <x:c r="AP2476" s="11" t="str">
        <x:f>IF(AO2476&gt;='01 Controls'!$E$16,"PASS","FAIL")</x:f>
        <x:v>FAIL</x:v>
      </x:c>
      <x:c r="AQ2476" s="11" t="str">
        <x:v>UNQUANTIFIED</x:v>
      </x:c>
      <x:c r="AR2476" s="11" t="str">
        <x:v>Position-class planning record; serial item and receiver open</x:v>
      </x:c>
      <x:c r="AS2476" s="26"/>
      <x:c r="AT2476" s="26"/>
    </x:row>
    <x:row r="2477">
      <x:c r="C2477" s="11" t="str">
        <x:v>M3-I-URG-LIN-18</x:v>
      </x:c>
      <x:c r="D2477" s="11" t="str">
        <x:v>M3</x:v>
      </x:c>
      <x:c r="E2477" s="11" t="str">
        <x:v>Inland flood</x:v>
      </x:c>
      <x:c r="F2477" s="11" t="str">
        <x:v>I-URG</x:v>
      </x:c>
      <x:c r="G2477" s="11" t="str">
        <x:v>Utility reconstruction group</x:v>
      </x:c>
      <x:c r="H2477" s="11" t="str">
        <x:v>LIN-18</x:v>
      </x:c>
      <x:c r="I2477" s="19" t="n">
        <x:v>72</x:v>
      </x:c>
      <x:c r="J2477" s="21" t="n">
        <x:v>6</x:v>
      </x:c>
      <x:c r="K2477" s="18" t="n">
        <x:f>'05 Cargo Register'!K237</x:f>
        <x:v>360</x:v>
      </x:c>
      <x:c r="L2477" s="18" t="n">
        <x:f>'05 Cargo Register'!N237</x:f>
        <x:v>25</x:v>
      </x:c>
      <x:c r="M2477" s="18" t="n">
        <x:f>'05 Cargo Register'!O237</x:f>
        <x:v>1100</x:v>
      </x:c>
      <x:c r="N2477" s="18" t="n">
        <x:f>J2477*K2477</x:f>
        <x:v>2160</x:v>
      </x:c>
      <x:c r="O2477" s="18" t="n">
        <x:f>J2477*L2477</x:f>
        <x:v>150</x:v>
      </x:c>
      <x:c r="P2477" s="18" t="n">
        <x:f>J2477*M2477</x:f>
        <x:v>6600</x:v>
      </x:c>
      <x:c r="Q2477" s="22" t="n">
        <x:f>'01 Controls'!$E$27*'02 Cargo Classes'!$M$13</x:f>
        <x:v>0</x:v>
      </x:c>
      <x:c r="R2477" s="22" t="n">
        <x:f>'01 Controls'!$F$27*'02 Cargo Classes'!$N$13</x:f>
        <x:v>0</x:v>
      </x:c>
      <x:c r="S2477" s="22" t="n">
        <x:f>'01 Controls'!$G$27*'02 Cargo Classes'!$O$13</x:f>
        <x:v>0.7</x:v>
      </x:c>
      <x:c r="T2477" s="22" t="n">
        <x:f>'01 Controls'!$H$27*'02 Cargo Classes'!$P$13</x:f>
        <x:v>0.25</x:v>
      </x:c>
      <x:c r="U2477" s="22" t="n">
        <x:f>SUM(Q2477:T2477)</x:f>
        <x:v>0.95</x:v>
      </x:c>
      <x:c r="V2477" s="18" t="n">
        <x:f>IF(U2477=0,0,N2477*Q2477/U2477)</x:f>
        <x:v>0</x:v>
      </x:c>
      <x:c r="W2477" s="18" t="n">
        <x:f>IF(U2477=0,0,P2477*Q2477/U2477)</x:f>
        <x:v>0</x:v>
      </x:c>
      <x:c r="X2477" s="18" t="n">
        <x:f>MAX(V2477,W2477*'01 Controls'!$E$12)</x:f>
        <x:v>0</x:v>
      </x:c>
      <x:c r="Y2477" s="18" t="n">
        <x:f>IF(U2477=0,0,N2477*R2477/U2477)</x:f>
        <x:v>0</x:v>
      </x:c>
      <x:c r="Z2477" s="18" t="n">
        <x:f>IF(U2477=0,0,P2477*R2477/U2477)</x:f>
        <x:v>0</x:v>
      </x:c>
      <x:c r="AA2477" s="18" t="n">
        <x:f>MAX(Y2477,Z2477*'01 Controls'!$E$13)</x:f>
        <x:v>0</x:v>
      </x:c>
      <x:c r="AB2477" s="18" t="n">
        <x:f>IF(U2477=0,0,N2477*S2477/U2477)</x:f>
        <x:v>1591.578947368421</x:v>
      </x:c>
      <x:c r="AC2477" s="18" t="n">
        <x:f>IF(U2477=0,0,P2477*S2477/U2477)</x:f>
        <x:v>4863.1578947368425</x:v>
      </x:c>
      <x:c r="AD2477" s="18" t="n">
        <x:f>MAX(AB2477,AC2477*'01 Controls'!$E$14)</x:f>
        <x:v>1591.578947368421</x:v>
      </x:c>
      <x:c r="AE2477" s="18" t="n">
        <x:f>IF(U2477=0,0,N2477*T2477/U2477)</x:f>
        <x:v>568.421052631579</x:v>
      </x:c>
      <x:c r="AF2477" s="18" t="n">
        <x:f>IF(U2477=0,0,P2477*T2477/U2477)</x:f>
        <x:v>1736.842105263158</x:v>
      </x:c>
      <x:c r="AG2477" s="18" t="n">
        <x:f>MAX(AE2477,AF2477*'01 Controls'!$E$15)</x:f>
        <x:v>568.421052631579</x:v>
      </x:c>
      <x:c r="AH2477" s="18" t="n">
        <x:f>SUM(V2477,Y2477,AB2477,AE2477)</x:f>
        <x:v>2160</x:v>
      </x:c>
      <x:c r="AI2477" s="18" t="n">
        <x:f>N2477-AH2477</x:f>
        <x:v>0</x:v>
      </x:c>
      <x:c r="AJ2477" s="18" t="n">
        <x:f>V2477*INDEX('07 Mode Capacity'!$P$6:$P$17,MATCH("AIR-"&amp;I2477,'07 Mode Capacity'!$C$6:$C$17,0))</x:f>
        <x:v>0</x:v>
      </x:c>
      <x:c r="AK2477" s="18" t="n">
        <x:f>Y2477*INDEX('07 Mode Capacity'!$P$6:$P$17,MATCH("OCEAN-"&amp;I2477,'07 Mode Capacity'!$C$6:$C$17,0))</x:f>
        <x:v>0</x:v>
      </x:c>
      <x:c r="AL2477" s="18" t="n">
        <x:f>AB2477*INDEX('07 Mode Capacity'!$P$6:$P$17,MATCH("LAND-"&amp;I2477,'07 Mode Capacity'!$C$6:$C$17,0))</x:f>
        <x:v>1137.9952209132762</x:v>
      </x:c>
      <x:c r="AM2477" s="18" t="n">
        <x:f>AE2477*INDEX('07 Mode Capacity'!$P$6:$P$17,MATCH("INLAND-"&amp;I2477,'07 Mode Capacity'!$C$6:$C$17,0))</x:f>
        <x:v>568.421052631579</x:v>
      </x:c>
      <x:c r="AN2477" s="18" t="n">
        <x:f>SUM(AJ2477:AM2477)</x:f>
        <x:v>1706.4162735448551</x:v>
      </x:c>
      <x:c r="AO2477" s="17" t="n">
        <x:f>IF(N2477=0,1,AN2477/N2477)</x:f>
        <x:v>0.7900075340485441</x:v>
      </x:c>
      <x:c r="AP2477" s="11" t="str">
        <x:f>IF(AO2477&gt;='01 Controls'!$E$16,"PASS","FAIL")</x:f>
        <x:v>FAIL</x:v>
      </x:c>
      <x:c r="AQ2477" s="11" t="str">
        <x:v>UNQUANTIFIED</x:v>
      </x:c>
      <x:c r="AR2477" s="11" t="str">
        <x:v>Position-class planning record; serial item and receiver open</x:v>
      </x:c>
      <x:c r="AS2477" s="26"/>
      <x:c r="AT2477" s="26"/>
    </x:row>
    <x:row r="2478">
      <x:c r="C2478" s="11" t="str">
        <x:v>M3-I-URG-BLK-08</x:v>
      </x:c>
      <x:c r="D2478" s="11" t="str">
        <x:v>M3</x:v>
      </x:c>
      <x:c r="E2478" s="11" t="str">
        <x:v>Inland flood</x:v>
      </x:c>
      <x:c r="F2478" s="11" t="str">
        <x:v>I-URG</x:v>
      </x:c>
      <x:c r="G2478" s="11" t="str">
        <x:v>Utility reconstruction group</x:v>
      </x:c>
      <x:c r="H2478" s="11" t="str">
        <x:v>BLK-08</x:v>
      </x:c>
      <x:c r="I2478" s="19" t="n">
        <x:v>48</x:v>
      </x:c>
      <x:c r="J2478" s="21" t="n">
        <x:v>6</x:v>
      </x:c>
      <x:c r="K2478" s="18" t="n">
        <x:f>'05 Cargo Register'!K238</x:f>
        <x:v>108</x:v>
      </x:c>
      <x:c r="L2478" s="18" t="n">
        <x:f>'05 Cargo Register'!N238</x:f>
        <x:v>17</x:v>
      </x:c>
      <x:c r="M2478" s="18" t="n">
        <x:f>'05 Cargo Register'!O238</x:f>
        <x:v>867</x:v>
      </x:c>
      <x:c r="N2478" s="18" t="n">
        <x:f>J2478*K2478</x:f>
        <x:v>648</x:v>
      </x:c>
      <x:c r="O2478" s="18" t="n">
        <x:f>J2478*L2478</x:f>
        <x:v>102</x:v>
      </x:c>
      <x:c r="P2478" s="18" t="n">
        <x:f>J2478*M2478</x:f>
        <x:v>5202</x:v>
      </x:c>
      <x:c r="Q2478" s="22" t="n">
        <x:f>'01 Controls'!$E$27*'02 Cargo Classes'!$M$14</x:f>
        <x:v>0.05</x:v>
      </x:c>
      <x:c r="R2478" s="22" t="n">
        <x:f>'01 Controls'!$F$27*'02 Cargo Classes'!$N$14</x:f>
        <x:v>0</x:v>
      </x:c>
      <x:c r="S2478" s="22" t="n">
        <x:f>'01 Controls'!$G$27*'02 Cargo Classes'!$O$14</x:f>
        <x:v>0.7</x:v>
      </x:c>
      <x:c r="T2478" s="22" t="n">
        <x:f>'01 Controls'!$H$27*'02 Cargo Classes'!$P$14</x:f>
        <x:v>0.125</x:v>
      </x:c>
      <x:c r="U2478" s="22" t="n">
        <x:f>SUM(Q2478:T2478)</x:f>
        <x:v>0.875</x:v>
      </x:c>
      <x:c r="V2478" s="18" t="n">
        <x:f>IF(U2478=0,0,N2478*Q2478/U2478)</x:f>
        <x:v>37.028571428571425</x:v>
      </x:c>
      <x:c r="W2478" s="18" t="n">
        <x:f>IF(U2478=0,0,P2478*Q2478/U2478)</x:f>
        <x:v>297.25714285714287</x:v>
      </x:c>
      <x:c r="X2478" s="18" t="n">
        <x:f>MAX(V2478,W2478*'01 Controls'!$E$12)</x:f>
        <x:v>74.31428571428572</x:v>
      </x:c>
      <x:c r="Y2478" s="18" t="n">
        <x:f>IF(U2478=0,0,N2478*R2478/U2478)</x:f>
        <x:v>0</x:v>
      </x:c>
      <x:c r="Z2478" s="18" t="n">
        <x:f>IF(U2478=0,0,P2478*R2478/U2478)</x:f>
        <x:v>0</x:v>
      </x:c>
      <x:c r="AA2478" s="18" t="n">
        <x:f>MAX(Y2478,Z2478*'01 Controls'!$E$13)</x:f>
        <x:v>0</x:v>
      </x:c>
      <x:c r="AB2478" s="18" t="n">
        <x:f>IF(U2478=0,0,N2478*S2478/U2478)</x:f>
        <x:v>518.4</x:v>
      </x:c>
      <x:c r="AC2478" s="18" t="n">
        <x:f>IF(U2478=0,0,P2478*S2478/U2478)</x:f>
        <x:v>4161.599999999999</x:v>
      </x:c>
      <x:c r="AD2478" s="18" t="n">
        <x:f>MAX(AB2478,AC2478*'01 Controls'!$E$14)</x:f>
        <x:v>832.3199999999999</x:v>
      </x:c>
      <x:c r="AE2478" s="18" t="n">
        <x:f>IF(U2478=0,0,N2478*T2478/U2478)</x:f>
        <x:v>92.57142857142857</x:v>
      </x:c>
      <x:c r="AF2478" s="18" t="n">
        <x:f>IF(U2478=0,0,P2478*T2478/U2478)</x:f>
        <x:v>743.1428571428571</x:v>
      </x:c>
      <x:c r="AG2478" s="18" t="n">
        <x:f>MAX(AE2478,AF2478*'01 Controls'!$E$15)</x:f>
        <x:v>133.76571428571427</x:v>
      </x:c>
      <x:c r="AH2478" s="18" t="n">
        <x:f>SUM(V2478,Y2478,AB2478,AE2478)</x:f>
        <x:v>648</x:v>
      </x:c>
      <x:c r="AI2478" s="18" t="n">
        <x:f>N2478-AH2478</x:f>
        <x:v>0</x:v>
      </x:c>
      <x:c r="AJ2478" s="18" t="n">
        <x:f>V2478*INDEX('07 Mode Capacity'!$P$6:$P$17,MATCH("AIR-"&amp;I2478,'07 Mode Capacity'!$C$6:$C$17,0))</x:f>
        <x:v>10.380428946940663</x:v>
      </x:c>
      <x:c r="AK2478" s="18" t="n">
        <x:f>Y2478*INDEX('07 Mode Capacity'!$P$6:$P$17,MATCH("OCEAN-"&amp;I2478,'07 Mode Capacity'!$C$6:$C$17,0))</x:f>
        <x:v>0</x:v>
      </x:c>
      <x:c r="AL2478" s="18" t="n">
        <x:f>AB2478*INDEX('07 Mode Capacity'!$P$6:$P$17,MATCH("LAND-"&amp;I2478,'07 Mode Capacity'!$C$6:$C$17,0))</x:f>
        <x:v>63.269615556341215</x:v>
      </x:c>
      <x:c r="AM2478" s="18" t="n">
        <x:f>AE2478*INDEX('07 Mode Capacity'!$P$6:$P$17,MATCH("INLAND-"&amp;I2478,'07 Mode Capacity'!$C$6:$C$17,0))</x:f>
        <x:v>58.43426722114513</x:v>
      </x:c>
      <x:c r="AN2478" s="18" t="n">
        <x:f>SUM(AJ2478:AM2478)</x:f>
        <x:v>132.084311724427</x:v>
      </x:c>
      <x:c r="AO2478" s="17" t="n">
        <x:f>IF(N2478=0,1,AN2478/N2478)</x:f>
        <x:v>0.20383381438954787</x:v>
      </x:c>
      <x:c r="AP2478" s="11" t="str">
        <x:f>IF(AO2478&gt;='01 Controls'!$E$16,"PASS","FAIL")</x:f>
        <x:v>FAIL</x:v>
      </x:c>
      <x:c r="AQ2478" s="11" t="str">
        <x:v>UNQUANTIFIED</x:v>
      </x:c>
      <x:c r="AR2478" s="11" t="str">
        <x:v>Position-class planning record; serial item and receiver open</x:v>
      </x:c>
      <x:c r="AS2478" s="26"/>
      <x:c r="AT2478" s="26"/>
    </x:row>
    <x:row r="2479">
      <x:c r="C2479" s="11" t="str">
        <x:v>M3-I-URG-OOG-80</x:v>
      </x:c>
      <x:c r="D2479" s="11" t="str">
        <x:v>M3</x:v>
      </x:c>
      <x:c r="E2479" s="11" t="str">
        <x:v>Inland flood</x:v>
      </x:c>
      <x:c r="F2479" s="11" t="str">
        <x:v>I-URG</x:v>
      </x:c>
      <x:c r="G2479" s="11" t="str">
        <x:v>Utility reconstruction group</x:v>
      </x:c>
      <x:c r="H2479" s="11" t="str">
        <x:v>OOG-80</x:v>
      </x:c>
      <x:c r="I2479" s="19" t="n">
        <x:v>72</x:v>
      </x:c>
      <x:c r="J2479" s="21" t="n">
        <x:v>6</x:v>
      </x:c>
      <x:c r="K2479" s="18" t="n">
        <x:f>'05 Cargo Register'!K239</x:f>
        <x:v>432</x:v>
      </x:c>
      <x:c r="L2479" s="18" t="n">
        <x:f>'05 Cargo Register'!N239</x:f>
        <x:v>8</x:v>
      </x:c>
      <x:c r="M2479" s="18" t="n">
        <x:f>'05 Cargo Register'!O239</x:f>
        <x:v>1408</x:v>
      </x:c>
      <x:c r="N2479" s="18" t="n">
        <x:f>J2479*K2479</x:f>
        <x:v>2592</x:v>
      </x:c>
      <x:c r="O2479" s="18" t="n">
        <x:f>J2479*L2479</x:f>
        <x:v>48</x:v>
      </x:c>
      <x:c r="P2479" s="18" t="n">
        <x:f>J2479*M2479</x:f>
        <x:v>8448</x:v>
      </x:c>
      <x:c r="Q2479" s="22" t="n">
        <x:f>'01 Controls'!$E$27*'02 Cargo Classes'!$M$15</x:f>
        <x:v>0</x:v>
      </x:c>
      <x:c r="R2479" s="22" t="n">
        <x:f>'01 Controls'!$F$27*'02 Cargo Classes'!$N$15</x:f>
        <x:v>0</x:v>
      </x:c>
      <x:c r="S2479" s="22" t="n">
        <x:f>'01 Controls'!$G$27*'02 Cargo Classes'!$O$15</x:f>
        <x:v>0.42</x:v>
      </x:c>
      <x:c r="T2479" s="22" t="n">
        <x:f>'01 Controls'!$H$27*'02 Cargo Classes'!$P$15</x:f>
        <x:v>0.125</x:v>
      </x:c>
      <x:c r="U2479" s="22" t="n">
        <x:f>SUM(Q2479:T2479)</x:f>
        <x:v>0.5449999999999999</x:v>
      </x:c>
      <x:c r="V2479" s="18" t="n">
        <x:f>IF(U2479=0,0,N2479*Q2479/U2479)</x:f>
        <x:v>0</x:v>
      </x:c>
      <x:c r="W2479" s="18" t="n">
        <x:f>IF(U2479=0,0,P2479*Q2479/U2479)</x:f>
        <x:v>0</x:v>
      </x:c>
      <x:c r="X2479" s="18" t="n">
        <x:f>MAX(V2479,W2479*'01 Controls'!$E$12)</x:f>
        <x:v>0</x:v>
      </x:c>
      <x:c r="Y2479" s="18" t="n">
        <x:f>IF(U2479=0,0,N2479*R2479/U2479)</x:f>
        <x:v>0</x:v>
      </x:c>
      <x:c r="Z2479" s="18" t="n">
        <x:f>IF(U2479=0,0,P2479*R2479/U2479)</x:f>
        <x:v>0</x:v>
      </x:c>
      <x:c r="AA2479" s="18" t="n">
        <x:f>MAX(Y2479,Z2479*'01 Controls'!$E$13)</x:f>
        <x:v>0</x:v>
      </x:c>
      <x:c r="AB2479" s="18" t="n">
        <x:f>IF(U2479=0,0,N2479*S2479/U2479)</x:f>
        <x:v>1997.5045871559632</x:v>
      </x:c>
      <x:c r="AC2479" s="18" t="n">
        <x:f>IF(U2479=0,0,P2479*S2479/U2479)</x:f>
        <x:v>6510.385321100918</x:v>
      </x:c>
      <x:c r="AD2479" s="18" t="n">
        <x:f>MAX(AB2479,AC2479*'01 Controls'!$E$14)</x:f>
        <x:v>1997.5045871559632</x:v>
      </x:c>
      <x:c r="AE2479" s="18" t="n">
        <x:f>IF(U2479=0,0,N2479*T2479/U2479)</x:f>
        <x:v>594.4954128440368</x:v>
      </x:c>
      <x:c r="AF2479" s="18" t="n">
        <x:f>IF(U2479=0,0,P2479*T2479/U2479)</x:f>
        <x:v>1937.6146788990827</x:v>
      </x:c>
      <x:c r="AG2479" s="18" t="n">
        <x:f>MAX(AE2479,AF2479*'01 Controls'!$E$15)</x:f>
        <x:v>594.4954128440368</x:v>
      </x:c>
      <x:c r="AH2479" s="18" t="n">
        <x:f>SUM(V2479,Y2479,AB2479,AE2479)</x:f>
        <x:v>2592</x:v>
      </x:c>
      <x:c r="AI2479" s="18" t="n">
        <x:f>N2479-AH2479</x:f>
        <x:v>0</x:v>
      </x:c>
      <x:c r="AJ2479" s="18" t="n">
        <x:f>V2479*INDEX('07 Mode Capacity'!$P$6:$P$17,MATCH("AIR-"&amp;I2479,'07 Mode Capacity'!$C$6:$C$17,0))</x:f>
        <x:v>0</x:v>
      </x:c>
      <x:c r="AK2479" s="18" t="n">
        <x:f>Y2479*INDEX('07 Mode Capacity'!$P$6:$P$17,MATCH("OCEAN-"&amp;I2479,'07 Mode Capacity'!$C$6:$C$17,0))</x:f>
        <x:v>0</x:v>
      </x:c>
      <x:c r="AL2479" s="18" t="n">
        <x:f>AB2479*INDEX('07 Mode Capacity'!$P$6:$P$17,MATCH("LAND-"&amp;I2479,'07 Mode Capacity'!$C$6:$C$17,0))</x:f>
        <x:v>1428.2362038617996</x:v>
      </x:c>
      <x:c r="AM2479" s="18" t="n">
        <x:f>AE2479*INDEX('07 Mode Capacity'!$P$6:$P$17,MATCH("INLAND-"&amp;I2479,'07 Mode Capacity'!$C$6:$C$17,0))</x:f>
        <x:v>594.4954128440368</x:v>
      </x:c>
      <x:c r="AN2479" s="18" t="n">
        <x:f>SUM(AJ2479:AM2479)</x:f>
        <x:v>2022.7316167058364</x:v>
      </x:c>
      <x:c r="AO2479" s="17" t="n">
        <x:f>IF(N2479=0,1,AN2479/N2479)</x:f>
        <x:v>0.7803748521241652</x:v>
      </x:c>
      <x:c r="AP2479" s="11" t="str">
        <x:f>IF(AO2479&gt;='01 Controls'!$E$16,"PASS","FAIL")</x:f>
        <x:v>FAIL</x:v>
      </x:c>
      <x:c r="AQ2479" s="11" t="str">
        <x:v>UNQUANTIFIED</x:v>
      </x:c>
      <x:c r="AR2479" s="11" t="str">
        <x:v>Position-class planning record; serial item and receiver open</x:v>
      </x:c>
      <x:c r="AS2479" s="26"/>
      <x:c r="AT2479" s="26"/>
    </x:row>
    <x:row r="2480">
      <x:c r="C2480" s="11" t="str">
        <x:v>M3-H-CHC-APL-45</x:v>
      </x:c>
      <x:c r="D2480" s="11" t="str">
        <x:v>M3</x:v>
      </x:c>
      <x:c r="E2480" s="11" t="str">
        <x:v>Inland flood</x:v>
      </x:c>
      <x:c r="F2480" s="11" t="str">
        <x:v>H-CHC</x:v>
      </x:c>
      <x:c r="G2480" s="11" t="str">
        <x:v>Community health continuity group</x:v>
      </x:c>
      <x:c r="H2480" s="11" t="str">
        <x:v>APL-45</x:v>
      </x:c>
      <x:c r="I2480" s="19" t="n">
        <x:v>24</x:v>
      </x:c>
      <x:c r="J2480" s="21" t="n">
        <x:v>5</x:v>
      </x:c>
      <x:c r="K2480" s="18" t="n">
        <x:f>'05 Cargo Register'!K240</x:f>
        <x:v>472.5</x:v>
      </x:c>
      <x:c r="L2480" s="18" t="n">
        <x:f>'05 Cargo Register'!N240</x:f>
        <x:v>124</x:v>
      </x:c>
      <x:c r="M2480" s="18" t="n">
        <x:f>'05 Cargo Register'!O240</x:f>
        <x:v>930</x:v>
      </x:c>
      <x:c r="N2480" s="18" t="n">
        <x:f>J2480*K2480</x:f>
        <x:v>2362.5</x:v>
      </x:c>
      <x:c r="O2480" s="18" t="n">
        <x:f>J2480*L2480</x:f>
        <x:v>620</x:v>
      </x:c>
      <x:c r="P2480" s="18" t="n">
        <x:f>J2480*M2480</x:f>
        <x:v>4650</x:v>
      </x:c>
      <x:c r="Q2480" s="22" t="n">
        <x:f>'01 Controls'!$E$27*'02 Cargo Classes'!$M$6</x:f>
        <x:v>0.15000000000000002</x:v>
      </x:c>
      <x:c r="R2480" s="22" t="n">
        <x:f>'01 Controls'!$F$27*'02 Cargo Classes'!$N$6</x:f>
        <x:v>0</x:v>
      </x:c>
      <x:c r="S2480" s="22" t="n">
        <x:f>'01 Controls'!$G$27*'02 Cargo Classes'!$O$6</x:f>
        <x:v>0.7</x:v>
      </x:c>
      <x:c r="T2480" s="22" t="n">
        <x:f>'01 Controls'!$H$27*'02 Cargo Classes'!$P$6</x:f>
        <x:v>0.075</x:v>
      </x:c>
      <x:c r="U2480" s="22" t="n">
        <x:f>SUM(Q2480:T2480)</x:f>
        <x:v>0.9249999999999999</x:v>
      </x:c>
      <x:c r="V2480" s="18" t="n">
        <x:f>IF(U2480=0,0,N2480*Q2480/U2480)</x:f>
        <x:v>383.1081081081082</x:v>
      </x:c>
      <x:c r="W2480" s="18" t="n">
        <x:f>IF(U2480=0,0,P2480*Q2480/U2480)</x:f>
        <x:v>754.0540540540542</x:v>
      </x:c>
      <x:c r="X2480" s="18" t="n">
        <x:f>MAX(V2480,W2480*'01 Controls'!$E$12)</x:f>
        <x:v>383.1081081081082</x:v>
      </x:c>
      <x:c r="Y2480" s="18" t="n">
        <x:f>IF(U2480=0,0,N2480*R2480/U2480)</x:f>
        <x:v>0</x:v>
      </x:c>
      <x:c r="Z2480" s="18" t="n">
        <x:f>IF(U2480=0,0,P2480*R2480/U2480)</x:f>
        <x:v>0</x:v>
      </x:c>
      <x:c r="AA2480" s="18" t="n">
        <x:f>MAX(Y2480,Z2480*'01 Controls'!$E$13)</x:f>
        <x:v>0</x:v>
      </x:c>
      <x:c r="AB2480" s="18" t="n">
        <x:f>IF(U2480=0,0,N2480*S2480/U2480)</x:f>
        <x:v>1787.837837837838</x:v>
      </x:c>
      <x:c r="AC2480" s="18" t="n">
        <x:f>IF(U2480=0,0,P2480*S2480/U2480)</x:f>
        <x:v>3518.918918918919</x:v>
      </x:c>
      <x:c r="AD2480" s="18" t="n">
        <x:f>MAX(AB2480,AC2480*'01 Controls'!$E$14)</x:f>
        <x:v>1787.837837837838</x:v>
      </x:c>
      <x:c r="AE2480" s="18" t="n">
        <x:f>IF(U2480=0,0,N2480*T2480/U2480)</x:f>
        <x:v>191.55405405405406</x:v>
      </x:c>
      <x:c r="AF2480" s="18" t="n">
        <x:f>IF(U2480=0,0,P2480*T2480/U2480)</x:f>
        <x:v>377.02702702702703</x:v>
      </x:c>
      <x:c r="AG2480" s="18" t="n">
        <x:f>MAX(AE2480,AF2480*'01 Controls'!$E$15)</x:f>
        <x:v>191.55405405405406</x:v>
      </x:c>
      <x:c r="AH2480" s="18" t="n">
        <x:f>SUM(V2480,Y2480,AB2480,AE2480)</x:f>
        <x:v>2362.5000000000005</x:v>
      </x:c>
      <x:c r="AI2480" s="18" t="n">
        <x:f>N2480-AH2480</x:f>
        <x:v>-4.547473508864641e-13</x:v>
      </x:c>
      <x:c r="AJ2480" s="18" t="n">
        <x:f>V2480*INDEX('07 Mode Capacity'!$P$6:$P$17,MATCH("AIR-"&amp;I2480,'07 Mode Capacity'!$C$6:$C$17,0))</x:f>
        <x:v>77.73802463826962</x:v>
      </x:c>
      <x:c r="AK2480" s="18" t="n">
        <x:f>Y2480*INDEX('07 Mode Capacity'!$P$6:$P$17,MATCH("OCEAN-"&amp;I2480,'07 Mode Capacity'!$C$6:$C$17,0))</x:f>
        <x:v>0</x:v>
      </x:c>
      <x:c r="AL2480" s="18" t="n">
        <x:f>AB2480*INDEX('07 Mode Capacity'!$P$6:$P$17,MATCH("LAND-"&amp;I2480,'07 Mode Capacity'!$C$6:$C$17,0))</x:f>
        <x:v>683.8496253812717</x:v>
      </x:c>
      <x:c r="AM2480" s="18" t="n">
        <x:f>AE2480*INDEX('07 Mode Capacity'!$P$6:$P$17,MATCH("INLAND-"&amp;I2480,'07 Mode Capacity'!$C$6:$C$17,0))</x:f>
        <x:v>191.55405405405406</x:v>
      </x:c>
      <x:c r="AN2480" s="18" t="n">
        <x:f>SUM(AJ2480:AM2480)</x:f>
        <x:v>953.1417040735954</x:v>
      </x:c>
      <x:c r="AO2480" s="17" t="n">
        <x:f>IF(N2480=0,1,AN2480/N2480)</x:f>
        <x:v>0.40344622394649543</x:v>
      </x:c>
      <x:c r="AP2480" s="11" t="str">
        <x:f>IF(AO2480&gt;='01 Controls'!$E$16,"PASS","FAIL")</x:f>
        <x:v>FAIL</x:v>
      </x:c>
      <x:c r="AQ2480" s="11" t="str">
        <x:v>UNQUANTIFIED</x:v>
      </x:c>
      <x:c r="AR2480" s="11" t="str">
        <x:v>Position-class planning record; serial item and receiver open</x:v>
      </x:c>
      <x:c r="AS2480" s="26"/>
      <x:c r="AT2480" s="26"/>
    </x:row>
    <x:row r="2481">
      <x:c r="C2481" s="11" t="str">
        <x:v>M3-H-CHC-ISO-18</x:v>
      </x:c>
      <x:c r="D2481" s="11" t="str">
        <x:v>M3</x:v>
      </x:c>
      <x:c r="E2481" s="11" t="str">
        <x:v>Inland flood</x:v>
      </x:c>
      <x:c r="F2481" s="11" t="str">
        <x:v>H-CHC</x:v>
      </x:c>
      <x:c r="G2481" s="11" t="str">
        <x:v>Community health continuity group</x:v>
      </x:c>
      <x:c r="H2481" s="11" t="str">
        <x:v>ISO-18</x:v>
      </x:c>
      <x:c r="I2481" s="19" t="n">
        <x:v>48</x:v>
      </x:c>
      <x:c r="J2481" s="21" t="n">
        <x:v>5</x:v>
      </x:c>
      <x:c r="K2481" s="18" t="n">
        <x:f>'05 Cargo Register'!K241</x:f>
        <x:v>551.25</x:v>
      </x:c>
      <x:c r="L2481" s="18" t="n">
        <x:f>'05 Cargo Register'!N241</x:f>
        <x:v>37</x:v>
      </x:c>
      <x:c r="M2481" s="18" t="n">
        <x:f>'05 Cargo Register'!O241</x:f>
        <x:v>976.8000000000001</x:v>
      </x:c>
      <x:c r="N2481" s="18" t="n">
        <x:f>J2481*K2481</x:f>
        <x:v>2756.25</x:v>
      </x:c>
      <x:c r="O2481" s="18" t="n">
        <x:f>J2481*L2481</x:f>
        <x:v>185</x:v>
      </x:c>
      <x:c r="P2481" s="18" t="n">
        <x:f>J2481*M2481</x:f>
        <x:v>4884</x:v>
      </x:c>
      <x:c r="Q2481" s="22" t="n">
        <x:f>'01 Controls'!$E$27*'02 Cargo Classes'!$M$7</x:f>
        <x:v>0.010000000000000002</x:v>
      </x:c>
      <x:c r="R2481" s="22" t="n">
        <x:f>'01 Controls'!$F$27*'02 Cargo Classes'!$N$7</x:f>
        <x:v>0</x:v>
      </x:c>
      <x:c r="S2481" s="22" t="n">
        <x:f>'01 Controls'!$G$27*'02 Cargo Classes'!$O$7</x:f>
        <x:v>0.84</x:v>
      </x:c>
      <x:c r="T2481" s="22" t="n">
        <x:f>'01 Controls'!$H$27*'02 Cargo Classes'!$P$7</x:f>
        <x:v>0.2</x:v>
      </x:c>
      <x:c r="U2481" s="22" t="n">
        <x:f>SUM(Q2481:T2481)</x:f>
        <x:v>1.05</x:v>
      </x:c>
      <x:c r="V2481" s="18" t="n">
        <x:f>IF(U2481=0,0,N2481*Q2481/U2481)</x:f>
        <x:v>26.250000000000007</x:v>
      </x:c>
      <x:c r="W2481" s="18" t="n">
        <x:f>IF(U2481=0,0,P2481*Q2481/U2481)</x:f>
        <x:v>46.51428571428572</x:v>
      </x:c>
      <x:c r="X2481" s="18" t="n">
        <x:f>MAX(V2481,W2481*'01 Controls'!$E$12)</x:f>
        <x:v>26.250000000000007</x:v>
      </x:c>
      <x:c r="Y2481" s="18" t="n">
        <x:f>IF(U2481=0,0,N2481*R2481/U2481)</x:f>
        <x:v>0</x:v>
      </x:c>
      <x:c r="Z2481" s="18" t="n">
        <x:f>IF(U2481=0,0,P2481*R2481/U2481)</x:f>
        <x:v>0</x:v>
      </x:c>
      <x:c r="AA2481" s="18" t="n">
        <x:f>MAX(Y2481,Z2481*'01 Controls'!$E$13)</x:f>
        <x:v>0</x:v>
      </x:c>
      <x:c r="AB2481" s="18" t="n">
        <x:f>IF(U2481=0,0,N2481*S2481/U2481)</x:f>
        <x:v>2205</x:v>
      </x:c>
      <x:c r="AC2481" s="18" t="n">
        <x:f>IF(U2481=0,0,P2481*S2481/U2481)</x:f>
        <x:v>3907.1999999999994</x:v>
      </x:c>
      <x:c r="AD2481" s="18" t="n">
        <x:f>MAX(AB2481,AC2481*'01 Controls'!$E$14)</x:f>
        <x:v>2205</x:v>
      </x:c>
      <x:c r="AE2481" s="18" t="n">
        <x:f>IF(U2481=0,0,N2481*T2481/U2481)</x:f>
        <x:v>525</x:v>
      </x:c>
      <x:c r="AF2481" s="18" t="n">
        <x:f>IF(U2481=0,0,P2481*T2481/U2481)</x:f>
        <x:v>930.2857142857143</x:v>
      </x:c>
      <x:c r="AG2481" s="18" t="n">
        <x:f>MAX(AE2481,AF2481*'01 Controls'!$E$15)</x:f>
        <x:v>525</x:v>
      </x:c>
      <x:c r="AH2481" s="18" t="n">
        <x:f>SUM(V2481,Y2481,AB2481,AE2481)</x:f>
        <x:v>2756.25</x:v>
      </x:c>
      <x:c r="AI2481" s="18" t="n">
        <x:f>N2481-AH2481</x:f>
        <x:v>0</x:v>
      </x:c>
      <x:c r="AJ2481" s="18" t="n">
        <x:f>V2481*INDEX('07 Mode Capacity'!$P$6:$P$17,MATCH("AIR-"&amp;I2481,'07 Mode Capacity'!$C$6:$C$17,0))</x:f>
        <x:v>7.358811030093934</x:v>
      </x:c>
      <x:c r="AK2481" s="18" t="n">
        <x:f>Y2481*INDEX('07 Mode Capacity'!$P$6:$P$17,MATCH("OCEAN-"&amp;I2481,'07 Mode Capacity'!$C$6:$C$17,0))</x:f>
        <x:v>0</x:v>
      </x:c>
      <x:c r="AL2481" s="18" t="n">
        <x:f>AB2481*INDEX('07 Mode Capacity'!$P$6:$P$17,MATCH("LAND-"&amp;I2481,'07 Mode Capacity'!$C$6:$C$17,0))</x:f>
        <x:v>269.1155522795764</x:v>
      </x:c>
      <x:c r="AM2481" s="18" t="n">
        <x:f>AE2481*INDEX('07 Mode Capacity'!$P$6:$P$17,MATCH("INLAND-"&amp;I2481,'07 Mode Capacity'!$C$6:$C$17,0))</x:f>
        <x:v>331.3980432680684</x:v>
      </x:c>
      <x:c r="AN2481" s="18" t="n">
        <x:f>SUM(AJ2481:AM2481)</x:f>
        <x:v>607.8724065777387</x:v>
      </x:c>
      <x:c r="AO2481" s="17" t="n">
        <x:f>IF(N2481=0,1,AN2481/N2481)</x:f>
        <x:v>0.2205432767628984</x:v>
      </x:c>
      <x:c r="AP2481" s="11" t="str">
        <x:f>IF(AO2481&gt;='01 Controls'!$E$16,"PASS","FAIL")</x:f>
        <x:v>FAIL</x:v>
      </x:c>
      <x:c r="AQ2481" s="11" t="str">
        <x:v>UNQUANTIFIED</x:v>
      </x:c>
      <x:c r="AR2481" s="11" t="str">
        <x:v>Position-class planning record; serial item and receiver open</x:v>
      </x:c>
      <x:c r="AS2481" s="26"/>
      <x:c r="AT2481" s="26"/>
    </x:row>
    <x:row r="2482">
      <x:c r="C2482" s="11" t="str">
        <x:v>M3-H-CHC-COL-12</x:v>
      </x:c>
      <x:c r="D2482" s="11" t="str">
        <x:v>M3</x:v>
      </x:c>
      <x:c r="E2482" s="11" t="str">
        <x:v>Inland flood</x:v>
      </x:c>
      <x:c r="F2482" s="11" t="str">
        <x:v>H-CHC</x:v>
      </x:c>
      <x:c r="G2482" s="11" t="str">
        <x:v>Community health continuity group</x:v>
      </x:c>
      <x:c r="H2482" s="11" t="str">
        <x:v>COL-12</x:v>
      </x:c>
      <x:c r="I2482" s="19" t="n">
        <x:v>24</x:v>
      </x:c>
      <x:c r="J2482" s="21" t="n">
        <x:v>5</x:v>
      </x:c>
      <x:c r="K2482" s="18" t="n">
        <x:f>'05 Cargo Register'!K242</x:f>
        <x:v>472.5</x:v>
      </x:c>
      <x:c r="L2482" s="18" t="n">
        <x:f>'05 Cargo Register'!N242</x:f>
        <x:v>50</x:v>
      </x:c>
      <x:c r="M2482" s="18" t="n">
        <x:f>'05 Cargo Register'!O242</x:f>
        <x:v>1320</x:v>
      </x:c>
      <x:c r="N2482" s="18" t="n">
        <x:f>J2482*K2482</x:f>
        <x:v>2362.5</x:v>
      </x:c>
      <x:c r="O2482" s="18" t="n">
        <x:f>J2482*L2482</x:f>
        <x:v>250</x:v>
      </x:c>
      <x:c r="P2482" s="18" t="n">
        <x:f>J2482*M2482</x:f>
        <x:v>6600</x:v>
      </x:c>
      <x:c r="Q2482" s="22" t="n">
        <x:f>'01 Controls'!$E$27*'02 Cargo Classes'!$M$8</x:f>
        <x:v>0.1</x:v>
      </x:c>
      <x:c r="R2482" s="22" t="n">
        <x:f>'01 Controls'!$F$27*'02 Cargo Classes'!$N$8</x:f>
        <x:v>0</x:v>
      </x:c>
      <x:c r="S2482" s="22" t="n">
        <x:f>'01 Controls'!$G$27*'02 Cargo Classes'!$O$8</x:f>
        <x:v>0.84</x:v>
      </x:c>
      <x:c r="T2482" s="22" t="n">
        <x:f>'01 Controls'!$H$27*'02 Cargo Classes'!$P$8</x:f>
        <x:v>0.05</x:v>
      </x:c>
      <x:c r="U2482" s="22" t="n">
        <x:f>SUM(Q2482:T2482)</x:f>
        <x:v>0.99</x:v>
      </x:c>
      <x:c r="V2482" s="18" t="n">
        <x:f>IF(U2482=0,0,N2482*Q2482/U2482)</x:f>
        <x:v>238.63636363636363</x:v>
      </x:c>
      <x:c r="W2482" s="18" t="n">
        <x:f>IF(U2482=0,0,P2482*Q2482/U2482)</x:f>
        <x:v>666.6666666666666</x:v>
      </x:c>
      <x:c r="X2482" s="18" t="n">
        <x:f>MAX(V2482,W2482*'01 Controls'!$E$12)</x:f>
        <x:v>238.63636363636363</x:v>
      </x:c>
      <x:c r="Y2482" s="18" t="n">
        <x:f>IF(U2482=0,0,N2482*R2482/U2482)</x:f>
        <x:v>0</x:v>
      </x:c>
      <x:c r="Z2482" s="18" t="n">
        <x:f>IF(U2482=0,0,P2482*R2482/U2482)</x:f>
        <x:v>0</x:v>
      </x:c>
      <x:c r="AA2482" s="18" t="n">
        <x:f>MAX(Y2482,Z2482*'01 Controls'!$E$13)</x:f>
        <x:v>0</x:v>
      </x:c>
      <x:c r="AB2482" s="18" t="n">
        <x:f>IF(U2482=0,0,N2482*S2482/U2482)</x:f>
        <x:v>2004.5454545454545</x:v>
      </x:c>
      <x:c r="AC2482" s="18" t="n">
        <x:f>IF(U2482=0,0,P2482*S2482/U2482)</x:f>
        <x:v>5600</x:v>
      </x:c>
      <x:c r="AD2482" s="18" t="n">
        <x:f>MAX(AB2482,AC2482*'01 Controls'!$E$14)</x:f>
        <x:v>2004.5454545454545</x:v>
      </x:c>
      <x:c r="AE2482" s="18" t="n">
        <x:f>IF(U2482=0,0,N2482*T2482/U2482)</x:f>
        <x:v>119.31818181818181</x:v>
      </x:c>
      <x:c r="AF2482" s="18" t="n">
        <x:f>IF(U2482=0,0,P2482*T2482/U2482)</x:f>
        <x:v>333.3333333333333</x:v>
      </x:c>
      <x:c r="AG2482" s="18" t="n">
        <x:f>MAX(AE2482,AF2482*'01 Controls'!$E$15)</x:f>
        <x:v>119.31818181818181</x:v>
      </x:c>
      <x:c r="AH2482" s="18" t="n">
        <x:f>SUM(V2482,Y2482,AB2482,AE2482)</x:f>
        <x:v>2362.5</x:v>
      </x:c>
      <x:c r="AI2482" s="18" t="n">
        <x:f>N2482-AH2482</x:f>
        <x:v>0</x:v>
      </x:c>
      <x:c r="AJ2482" s="18" t="n">
        <x:f>V2482*INDEX('07 Mode Capacity'!$P$6:$P$17,MATCH("AIR-"&amp;I2482,'07 Mode Capacity'!$C$6:$C$17,0))</x:f>
        <x:v>48.42267527973022</x:v>
      </x:c>
      <x:c r="AK2482" s="18" t="n">
        <x:f>Y2482*INDEX('07 Mode Capacity'!$P$6:$P$17,MATCH("OCEAN-"&amp;I2482,'07 Mode Capacity'!$C$6:$C$17,0))</x:f>
        <x:v>0</x:v>
      </x:c>
      <x:c r="AL2482" s="18" t="n">
        <x:f>AB2482*INDEX('07 Mode Capacity'!$P$6:$P$17,MATCH("LAND-"&amp;I2482,'07 Mode Capacity'!$C$6:$C$17,0))</x:f>
        <x:v>766.7404890638501</x:v>
      </x:c>
      <x:c r="AM2482" s="18" t="n">
        <x:f>AE2482*INDEX('07 Mode Capacity'!$P$6:$P$17,MATCH("INLAND-"&amp;I2482,'07 Mode Capacity'!$C$6:$C$17,0))</x:f>
        <x:v>119.31818181818181</x:v>
      </x:c>
      <x:c r="AN2482" s="18" t="n">
        <x:f>SUM(AJ2482:AM2482)</x:f>
        <x:v>934.4813461617621</x:v>
      </x:c>
      <x:c r="AO2482" s="17" t="n">
        <x:f>IF(N2482=0,1,AN2482/N2482)</x:f>
        <x:v>0.3955476597510104</x:v>
      </x:c>
      <x:c r="AP2482" s="11" t="str">
        <x:f>IF(AO2482&gt;='01 Controls'!$E$16,"PASS","FAIL")</x:f>
        <x:v>FAIL</x:v>
      </x:c>
      <x:c r="AQ2482" s="11" t="str">
        <x:v>UNQUANTIFIED</x:v>
      </x:c>
      <x:c r="AR2482" s="11" t="str">
        <x:v>Position-class planning record; serial item and receiver open</x:v>
      </x:c>
      <x:c r="AS2482" s="26"/>
      <x:c r="AT2482" s="26"/>
    </x:row>
    <x:row r="2483">
      <x:c r="C2483" s="11" t="str">
        <x:v>M3-H-CHC-BAT-22</x:v>
      </x:c>
      <x:c r="D2483" s="11" t="str">
        <x:v>M3</x:v>
      </x:c>
      <x:c r="E2483" s="11" t="str">
        <x:v>Inland flood</x:v>
      </x:c>
      <x:c r="F2483" s="11" t="str">
        <x:v>H-CHC</x:v>
      </x:c>
      <x:c r="G2483" s="11" t="str">
        <x:v>Community health continuity group</x:v>
      </x:c>
      <x:c r="H2483" s="11" t="str">
        <x:v>BAT-22</x:v>
      </x:c>
      <x:c r="I2483" s="19" t="n">
        <x:v>48</x:v>
      </x:c>
      <x:c r="J2483" s="21" t="n">
        <x:v>5</x:v>
      </x:c>
      <x:c r="K2483" s="18" t="n">
        <x:f>'05 Cargo Register'!K243</x:f>
        <x:v>210</x:v>
      </x:c>
      <x:c r="L2483" s="18" t="n">
        <x:f>'05 Cargo Register'!N243</x:f>
        <x:v>12</x:v>
      </x:c>
      <x:c r="M2483" s="18" t="n">
        <x:f>'05 Cargo Register'!O243</x:f>
        <x:v>316.8</x:v>
      </x:c>
      <x:c r="N2483" s="18" t="n">
        <x:f>J2483*K2483</x:f>
        <x:v>1050</x:v>
      </x:c>
      <x:c r="O2483" s="18" t="n">
        <x:f>J2483*L2483</x:f>
        <x:v>60</x:v>
      </x:c>
      <x:c r="P2483" s="18" t="n">
        <x:f>J2483*M2483</x:f>
        <x:v>1584</x:v>
      </x:c>
      <x:c r="Q2483" s="22" t="n">
        <x:f>'01 Controls'!$E$27*'02 Cargo Classes'!$M$9</x:f>
        <x:v>0</x:v>
      </x:c>
      <x:c r="R2483" s="22" t="n">
        <x:f>'01 Controls'!$F$27*'02 Cargo Classes'!$N$9</x:f>
        <x:v>0</x:v>
      </x:c>
      <x:c r="S2483" s="22" t="n">
        <x:f>'01 Controls'!$G$27*'02 Cargo Classes'!$O$9</x:f>
        <x:v>0.7</x:v>
      </x:c>
      <x:c r="T2483" s="22" t="n">
        <x:f>'01 Controls'!$H$27*'02 Cargo Classes'!$P$9</x:f>
        <x:v>0.125</x:v>
      </x:c>
      <x:c r="U2483" s="22" t="n">
        <x:f>SUM(Q2483:T2483)</x:f>
        <x:v>0.825</x:v>
      </x:c>
      <x:c r="V2483" s="18" t="n">
        <x:f>IF(U2483=0,0,N2483*Q2483/U2483)</x:f>
        <x:v>0</x:v>
      </x:c>
      <x:c r="W2483" s="18" t="n">
        <x:f>IF(U2483=0,0,P2483*Q2483/U2483)</x:f>
        <x:v>0</x:v>
      </x:c>
      <x:c r="X2483" s="18" t="n">
        <x:f>MAX(V2483,W2483*'01 Controls'!$E$12)</x:f>
        <x:v>0</x:v>
      </x:c>
      <x:c r="Y2483" s="18" t="n">
        <x:f>IF(U2483=0,0,N2483*R2483/U2483)</x:f>
        <x:v>0</x:v>
      </x:c>
      <x:c r="Z2483" s="18" t="n">
        <x:f>IF(U2483=0,0,P2483*R2483/U2483)</x:f>
        <x:v>0</x:v>
      </x:c>
      <x:c r="AA2483" s="18" t="n">
        <x:f>MAX(Y2483,Z2483*'01 Controls'!$E$13)</x:f>
        <x:v>0</x:v>
      </x:c>
      <x:c r="AB2483" s="18" t="n">
        <x:f>IF(U2483=0,0,N2483*S2483/U2483)</x:f>
        <x:v>890.909090909091</x:v>
      </x:c>
      <x:c r="AC2483" s="18" t="n">
        <x:f>IF(U2483=0,0,P2483*S2483/U2483)</x:f>
        <x:v>1344</x:v>
      </x:c>
      <x:c r="AD2483" s="18" t="n">
        <x:f>MAX(AB2483,AC2483*'01 Controls'!$E$14)</x:f>
        <x:v>890.909090909091</x:v>
      </x:c>
      <x:c r="AE2483" s="18" t="n">
        <x:f>IF(U2483=0,0,N2483*T2483/U2483)</x:f>
        <x:v>159.0909090909091</x:v>
      </x:c>
      <x:c r="AF2483" s="18" t="n">
        <x:f>IF(U2483=0,0,P2483*T2483/U2483)</x:f>
        <x:v>240</x:v>
      </x:c>
      <x:c r="AG2483" s="18" t="n">
        <x:f>MAX(AE2483,AF2483*'01 Controls'!$E$15)</x:f>
        <x:v>159.0909090909091</x:v>
      </x:c>
      <x:c r="AH2483" s="18" t="n">
        <x:f>SUM(V2483,Y2483,AB2483,AE2483)</x:f>
        <x:v>1050</x:v>
      </x:c>
      <x:c r="AI2483" s="18" t="n">
        <x:f>N2483-AH2483</x:f>
        <x:v>0</x:v>
      </x:c>
      <x:c r="AJ2483" s="18" t="n">
        <x:f>V2483*INDEX('07 Mode Capacity'!$P$6:$P$17,MATCH("AIR-"&amp;I2483,'07 Mode Capacity'!$C$6:$C$17,0))</x:f>
        <x:v>0</x:v>
      </x:c>
      <x:c r="AK2483" s="18" t="n">
        <x:f>Y2483*INDEX('07 Mode Capacity'!$P$6:$P$17,MATCH("OCEAN-"&amp;I2483,'07 Mode Capacity'!$C$6:$C$17,0))</x:f>
        <x:v>0</x:v>
      </x:c>
      <x:c r="AL2483" s="18" t="n">
        <x:f>AB2483*INDEX('07 Mode Capacity'!$P$6:$P$17,MATCH("LAND-"&amp;I2483,'07 Mode Capacity'!$C$6:$C$17,0))</x:f>
        <x:v>108.73355647659652</x:v>
      </x:c>
      <x:c r="AM2483" s="18" t="n">
        <x:f>AE2483*INDEX('07 Mode Capacity'!$P$6:$P$17,MATCH("INLAND-"&amp;I2483,'07 Mode Capacity'!$C$6:$C$17,0))</x:f>
        <x:v>100.42364947517225</x:v>
      </x:c>
      <x:c r="AN2483" s="18" t="n">
        <x:f>SUM(AJ2483:AM2483)</x:f>
        <x:v>209.1572059517688</x:v>
      </x:c>
      <x:c r="AO2483" s="17" t="n">
        <x:f>IF(N2483=0,1,AN2483/N2483)</x:f>
        <x:v>0.19919733900168457</x:v>
      </x:c>
      <x:c r="AP2483" s="11" t="str">
        <x:f>IF(AO2483&gt;='01 Controls'!$E$16,"PASS","FAIL")</x:f>
        <x:v>FAIL</x:v>
      </x:c>
      <x:c r="AQ2483" s="11" t="str">
        <x:v>UNQUANTIFIED</x:v>
      </x:c>
      <x:c r="AR2483" s="11" t="str">
        <x:v>Position-class planning record; serial item and receiver open</x:v>
      </x:c>
      <x:c r="AS2483" s="26"/>
      <x:c r="AT2483" s="26"/>
    </x:row>
    <x:row r="2484">
      <x:c r="C2484" s="11" t="str">
        <x:v>M3-H-CHC-TNK-20</x:v>
      </x:c>
      <x:c r="D2484" s="11" t="str">
        <x:v>M3</x:v>
      </x:c>
      <x:c r="E2484" s="11" t="str">
        <x:v>Inland flood</x:v>
      </x:c>
      <x:c r="F2484" s="11" t="str">
        <x:v>H-CHC</x:v>
      </x:c>
      <x:c r="G2484" s="11" t="str">
        <x:v>Community health continuity group</x:v>
      </x:c>
      <x:c r="H2484" s="11" t="str">
        <x:v>TNK-20</x:v>
      </x:c>
      <x:c r="I2484" s="19" t="n">
        <x:v>48</x:v>
      </x:c>
      <x:c r="J2484" s="21" t="n">
        <x:v>5</x:v>
      </x:c>
      <x:c r="K2484" s="18" t="n">
        <x:f>'05 Cargo Register'!K244</x:f>
        <x:v>157.5</x:v>
      </x:c>
      <x:c r="L2484" s="18" t="n">
        <x:f>'05 Cargo Register'!N244</x:f>
        <x:v>10</x:v>
      </x:c>
      <x:c r="M2484" s="18" t="n">
        <x:f>'05 Cargo Register'!O244</x:f>
        <x:v>212.5</x:v>
      </x:c>
      <x:c r="N2484" s="18" t="n">
        <x:f>J2484*K2484</x:f>
        <x:v>787.5</x:v>
      </x:c>
      <x:c r="O2484" s="18" t="n">
        <x:f>J2484*L2484</x:f>
        <x:v>50</x:v>
      </x:c>
      <x:c r="P2484" s="18" t="n">
        <x:f>J2484*M2484</x:f>
        <x:v>1062.5</x:v>
      </x:c>
      <x:c r="Q2484" s="22" t="n">
        <x:f>'01 Controls'!$E$27*'02 Cargo Classes'!$M$10</x:f>
        <x:v>0</x:v>
      </x:c>
      <x:c r="R2484" s="22" t="n">
        <x:f>'01 Controls'!$F$27*'02 Cargo Classes'!$N$10</x:f>
        <x:v>0</x:v>
      </x:c>
      <x:c r="S2484" s="22" t="n">
        <x:f>'01 Controls'!$G$27*'02 Cargo Classes'!$O$10</x:f>
        <x:v>0.7</x:v>
      </x:c>
      <x:c r="T2484" s="22" t="n">
        <x:f>'01 Controls'!$H$27*'02 Cargo Classes'!$P$10</x:f>
        <x:v>0.25</x:v>
      </x:c>
      <x:c r="U2484" s="22" t="n">
        <x:f>SUM(Q2484:T2484)</x:f>
        <x:v>0.95</x:v>
      </x:c>
      <x:c r="V2484" s="18" t="n">
        <x:f>IF(U2484=0,0,N2484*Q2484/U2484)</x:f>
        <x:v>0</x:v>
      </x:c>
      <x:c r="W2484" s="18" t="n">
        <x:f>IF(U2484=0,0,P2484*Q2484/U2484)</x:f>
        <x:v>0</x:v>
      </x:c>
      <x:c r="X2484" s="18" t="n">
        <x:f>MAX(V2484,W2484*'01 Controls'!$E$12)</x:f>
        <x:v>0</x:v>
      </x:c>
      <x:c r="Y2484" s="18" t="n">
        <x:f>IF(U2484=0,0,N2484*R2484/U2484)</x:f>
        <x:v>0</x:v>
      </x:c>
      <x:c r="Z2484" s="18" t="n">
        <x:f>IF(U2484=0,0,P2484*R2484/U2484)</x:f>
        <x:v>0</x:v>
      </x:c>
      <x:c r="AA2484" s="18" t="n">
        <x:f>MAX(Y2484,Z2484*'01 Controls'!$E$13)</x:f>
        <x:v>0</x:v>
      </x:c>
      <x:c r="AB2484" s="18" t="n">
        <x:f>IF(U2484=0,0,N2484*S2484/U2484)</x:f>
        <x:v>580.2631578947369</x:v>
      </x:c>
      <x:c r="AC2484" s="18" t="n">
        <x:f>IF(U2484=0,0,P2484*S2484/U2484)</x:f>
        <x:v>782.8947368421053</x:v>
      </x:c>
      <x:c r="AD2484" s="18" t="n">
        <x:f>MAX(AB2484,AC2484*'01 Controls'!$E$14)</x:f>
        <x:v>580.2631578947369</x:v>
      </x:c>
      <x:c r="AE2484" s="18" t="n">
        <x:f>IF(U2484=0,0,N2484*T2484/U2484)</x:f>
        <x:v>207.23684210526318</x:v>
      </x:c>
      <x:c r="AF2484" s="18" t="n">
        <x:f>IF(U2484=0,0,P2484*T2484/U2484)</x:f>
        <x:v>279.60526315789474</x:v>
      </x:c>
      <x:c r="AG2484" s="18" t="n">
        <x:f>MAX(AE2484,AF2484*'01 Controls'!$E$15)</x:f>
        <x:v>207.23684210526318</x:v>
      </x:c>
      <x:c r="AH2484" s="18" t="n">
        <x:f>SUM(V2484,Y2484,AB2484,AE2484)</x:f>
        <x:v>787.5</x:v>
      </x:c>
      <x:c r="AI2484" s="18" t="n">
        <x:f>N2484-AH2484</x:f>
        <x:v>0</x:v>
      </x:c>
      <x:c r="AJ2484" s="18" t="n">
        <x:f>V2484*INDEX('07 Mode Capacity'!$P$6:$P$17,MATCH("AIR-"&amp;I2484,'07 Mode Capacity'!$C$6:$C$17,0))</x:f>
        <x:v>0</x:v>
      </x:c>
      <x:c r="AK2484" s="18" t="n">
        <x:f>Y2484*INDEX('07 Mode Capacity'!$P$6:$P$17,MATCH("OCEAN-"&amp;I2484,'07 Mode Capacity'!$C$6:$C$17,0))</x:f>
        <x:v>0</x:v>
      </x:c>
      <x:c r="AL2484" s="18" t="n">
        <x:f>AB2484*INDEX('07 Mode Capacity'!$P$6:$P$17,MATCH("LAND-"&amp;I2484,'07 Mode Capacity'!$C$6:$C$17,0))</x:f>
        <x:v>70.81988217883588</x:v>
      </x:c>
      <x:c r="AM2484" s="18" t="n">
        <x:f>AE2484*INDEX('07 Mode Capacity'!$P$6:$P$17,MATCH("INLAND-"&amp;I2484,'07 Mode Capacity'!$C$6:$C$17,0))</x:f>
        <x:v>130.8150170795007</x:v>
      </x:c>
      <x:c r="AN2484" s="18" t="n">
        <x:f>SUM(AJ2484:AM2484)</x:f>
        <x:v>201.6348992583366</x:v>
      </x:c>
      <x:c r="AO2484" s="17" t="n">
        <x:f>IF(N2484=0,1,AN2484/N2484)</x:f>
        <x:v>0.25604431651852266</x:v>
      </x:c>
      <x:c r="AP2484" s="11" t="str">
        <x:f>IF(AO2484&gt;='01 Controls'!$E$16,"PASS","FAIL")</x:f>
        <x:v>FAIL</x:v>
      </x:c>
      <x:c r="AQ2484" s="11" t="str">
        <x:v>UNQUANTIFIED</x:v>
      </x:c>
      <x:c r="AR2484" s="11" t="str">
        <x:v>Position-class planning record; serial item and receiver open</x:v>
      </x:c>
      <x:c r="AS2484" s="26"/>
      <x:c r="AT2484" s="26"/>
    </x:row>
    <x:row r="2485">
      <x:c r="C2485" s="11" t="str">
        <x:v>M3-H-CHC-FLR-24</x:v>
      </x:c>
      <x:c r="D2485" s="11" t="str">
        <x:v>M3</x:v>
      </x:c>
      <x:c r="E2485" s="11" t="str">
        <x:v>Inland flood</x:v>
      </x:c>
      <x:c r="F2485" s="11" t="str">
        <x:v>H-CHC</x:v>
      </x:c>
      <x:c r="G2485" s="11" t="str">
        <x:v>Community health continuity group</x:v>
      </x:c>
      <x:c r="H2485" s="11" t="str">
        <x:v>FLR-24</x:v>
      </x:c>
      <x:c r="I2485" s="19" t="n">
        <x:v>48</x:v>
      </x:c>
      <x:c r="J2485" s="21" t="n">
        <x:v>5</x:v>
      </x:c>
      <x:c r="K2485" s="18" t="n">
        <x:f>'05 Cargo Register'!K245</x:f>
        <x:v>131.25</x:v>
      </x:c>
      <x:c r="L2485" s="18" t="n">
        <x:f>'05 Cargo Register'!N245</x:f>
        <x:v>7</x:v>
      </x:c>
      <x:c r="M2485" s="18" t="n">
        <x:f>'05 Cargo Register'!O245</x:f>
        <x:v>224</x:v>
      </x:c>
      <x:c r="N2485" s="18" t="n">
        <x:f>J2485*K2485</x:f>
        <x:v>656.25</x:v>
      </x:c>
      <x:c r="O2485" s="18" t="n">
        <x:f>J2485*L2485</x:f>
        <x:v>35</x:v>
      </x:c>
      <x:c r="P2485" s="18" t="n">
        <x:f>J2485*M2485</x:f>
        <x:v>1120</x:v>
      </x:c>
      <x:c r="Q2485" s="22" t="n">
        <x:f>'01 Controls'!$E$27*'02 Cargo Classes'!$M$11</x:f>
        <x:v>0</x:v>
      </x:c>
      <x:c r="R2485" s="22" t="n">
        <x:f>'01 Controls'!$F$27*'02 Cargo Classes'!$N$11</x:f>
        <x:v>0</x:v>
      </x:c>
      <x:c r="S2485" s="22" t="n">
        <x:f>'01 Controls'!$G$27*'02 Cargo Classes'!$O$11</x:f>
        <x:v>0.7</x:v>
      </x:c>
      <x:c r="T2485" s="22" t="n">
        <x:f>'01 Controls'!$H$27*'02 Cargo Classes'!$P$11</x:f>
        <x:v>0.2</x:v>
      </x:c>
      <x:c r="U2485" s="22" t="n">
        <x:f>SUM(Q2485:T2485)</x:f>
        <x:v>0.8999999999999999</x:v>
      </x:c>
      <x:c r="V2485" s="18" t="n">
        <x:f>IF(U2485=0,0,N2485*Q2485/U2485)</x:f>
        <x:v>0</x:v>
      </x:c>
      <x:c r="W2485" s="18" t="n">
        <x:f>IF(U2485=0,0,P2485*Q2485/U2485)</x:f>
        <x:v>0</x:v>
      </x:c>
      <x:c r="X2485" s="18" t="n">
        <x:f>MAX(V2485,W2485*'01 Controls'!$E$12)</x:f>
        <x:v>0</x:v>
      </x:c>
      <x:c r="Y2485" s="18" t="n">
        <x:f>IF(U2485=0,0,N2485*R2485/U2485)</x:f>
        <x:v>0</x:v>
      </x:c>
      <x:c r="Z2485" s="18" t="n">
        <x:f>IF(U2485=0,0,P2485*R2485/U2485)</x:f>
        <x:v>0</x:v>
      </x:c>
      <x:c r="AA2485" s="18" t="n">
        <x:f>MAX(Y2485,Z2485*'01 Controls'!$E$13)</x:f>
        <x:v>0</x:v>
      </x:c>
      <x:c r="AB2485" s="18" t="n">
        <x:f>IF(U2485=0,0,N2485*S2485/U2485)</x:f>
        <x:v>510.41666666666663</x:v>
      </x:c>
      <x:c r="AC2485" s="18" t="n">
        <x:f>IF(U2485=0,0,P2485*S2485/U2485)</x:f>
        <x:v>871.1111111111112</x:v>
      </x:c>
      <x:c r="AD2485" s="18" t="n">
        <x:f>MAX(AB2485,AC2485*'01 Controls'!$E$14)</x:f>
        <x:v>510.41666666666663</x:v>
      </x:c>
      <x:c r="AE2485" s="18" t="n">
        <x:f>IF(U2485=0,0,N2485*T2485/U2485)</x:f>
        <x:v>145.83333333333334</x:v>
      </x:c>
      <x:c r="AF2485" s="18" t="n">
        <x:f>IF(U2485=0,0,P2485*T2485/U2485)</x:f>
        <x:v>248.8888888888889</x:v>
      </x:c>
      <x:c r="AG2485" s="18" t="n">
        <x:f>MAX(AE2485,AF2485*'01 Controls'!$E$15)</x:f>
        <x:v>145.83333333333334</x:v>
      </x:c>
      <x:c r="AH2485" s="18" t="n">
        <x:f>SUM(V2485,Y2485,AB2485,AE2485)</x:f>
        <x:v>656.25</x:v>
      </x:c>
      <x:c r="AI2485" s="18" t="n">
        <x:f>N2485-AH2485</x:f>
        <x:v>0</x:v>
      </x:c>
      <x:c r="AJ2485" s="18" t="n">
        <x:f>V2485*INDEX('07 Mode Capacity'!$P$6:$P$17,MATCH("AIR-"&amp;I2485,'07 Mode Capacity'!$C$6:$C$17,0))</x:f>
        <x:v>0</x:v>
      </x:c>
      <x:c r="AK2485" s="18" t="n">
        <x:f>Y2485*INDEX('07 Mode Capacity'!$P$6:$P$17,MATCH("OCEAN-"&amp;I2485,'07 Mode Capacity'!$C$6:$C$17,0))</x:f>
        <x:v>0</x:v>
      </x:c>
      <x:c r="AL2485" s="18" t="n">
        <x:f>AB2485*INDEX('07 Mode Capacity'!$P$6:$P$17,MATCH("LAND-"&amp;I2485,'07 Mode Capacity'!$C$6:$C$17,0))</x:f>
        <x:v>62.295266731383414</x:v>
      </x:c>
      <x:c r="AM2485" s="18" t="n">
        <x:f>AE2485*INDEX('07 Mode Capacity'!$P$6:$P$17,MATCH("INLAND-"&amp;I2485,'07 Mode Capacity'!$C$6:$C$17,0))</x:f>
        <x:v>92.0550120189079</x:v>
      </x:c>
      <x:c r="AN2485" s="18" t="n">
        <x:f>SUM(AJ2485:AM2485)</x:f>
        <x:v>154.35027875029132</x:v>
      </x:c>
      <x:c r="AO2485" s="17" t="n">
        <x:f>IF(N2485=0,1,AN2485/N2485)</x:f>
        <x:v>0.23520042476234868</x:v>
      </x:c>
      <x:c r="AP2485" s="11" t="str">
        <x:f>IF(AO2485&gt;='01 Controls'!$E$16,"PASS","FAIL")</x:f>
        <x:v>FAIL</x:v>
      </x:c>
      <x:c r="AQ2485" s="11" t="str">
        <x:v>UNQUANTIFIED</x:v>
      </x:c>
      <x:c r="AR2485" s="11" t="str">
        <x:v>Position-class planning record; serial item and receiver open</x:v>
      </x:c>
      <x:c r="AS2485" s="26"/>
      <x:c r="AT2485" s="26"/>
    </x:row>
    <x:row r="2486">
      <x:c r="C2486" s="11" t="str">
        <x:v>M3-H-CHC-ROL-30</x:v>
      </x:c>
      <x:c r="D2486" s="11" t="str">
        <x:v>M3</x:v>
      </x:c>
      <x:c r="E2486" s="11" t="str">
        <x:v>Inland flood</x:v>
      </x:c>
      <x:c r="F2486" s="11" t="str">
        <x:v>H-CHC</x:v>
      </x:c>
      <x:c r="G2486" s="11" t="str">
        <x:v>Community health continuity group</x:v>
      </x:c>
      <x:c r="H2486" s="11" t="str">
        <x:v>ROL-30</x:v>
      </x:c>
      <x:c r="I2486" s="19" t="n">
        <x:v>48</x:v>
      </x:c>
      <x:c r="J2486" s="21" t="n">
        <x:v>5</x:v>
      </x:c>
      <x:c r="K2486" s="18" t="n">
        <x:f>'05 Cargo Register'!K246</x:f>
        <x:v>262.5</x:v>
      </x:c>
      <x:c r="L2486" s="18" t="n">
        <x:f>'05 Cargo Register'!N246</x:f>
        <x:v>11</x:v>
      </x:c>
      <x:c r="M2486" s="18" t="n">
        <x:f>'05 Cargo Register'!O246</x:f>
        <x:v>701.25</x:v>
      </x:c>
      <x:c r="N2486" s="18" t="n">
        <x:f>J2486*K2486</x:f>
        <x:v>1312.5</x:v>
      </x:c>
      <x:c r="O2486" s="18" t="n">
        <x:f>J2486*L2486</x:f>
        <x:v>55</x:v>
      </x:c>
      <x:c r="P2486" s="18" t="n">
        <x:f>J2486*M2486</x:f>
        <x:v>3506.25</x:v>
      </x:c>
      <x:c r="Q2486" s="22" t="n">
        <x:f>'01 Controls'!$E$27*'02 Cargo Classes'!$M$12</x:f>
        <x:v>0</x:v>
      </x:c>
      <x:c r="R2486" s="22" t="n">
        <x:f>'01 Controls'!$F$27*'02 Cargo Classes'!$N$12</x:f>
        <x:v>0</x:v>
      </x:c>
      <x:c r="S2486" s="22" t="n">
        <x:f>'01 Controls'!$G$27*'02 Cargo Classes'!$O$12</x:f>
        <x:v>1.0499999999999998</x:v>
      </x:c>
      <x:c r="T2486" s="22" t="n">
        <x:f>'01 Controls'!$H$27*'02 Cargo Classes'!$P$12</x:f>
        <x:v>0.15</x:v>
      </x:c>
      <x:c r="U2486" s="22" t="n">
        <x:f>SUM(Q2486:T2486)</x:f>
        <x:v>1.1999999999999997</x:v>
      </x:c>
      <x:c r="V2486" s="18" t="n">
        <x:f>IF(U2486=0,0,N2486*Q2486/U2486)</x:f>
        <x:v>0</x:v>
      </x:c>
      <x:c r="W2486" s="18" t="n">
        <x:f>IF(U2486=0,0,P2486*Q2486/U2486)</x:f>
        <x:v>0</x:v>
      </x:c>
      <x:c r="X2486" s="18" t="n">
        <x:f>MAX(V2486,W2486*'01 Controls'!$E$12)</x:f>
        <x:v>0</x:v>
      </x:c>
      <x:c r="Y2486" s="18" t="n">
        <x:f>IF(U2486=0,0,N2486*R2486/U2486)</x:f>
        <x:v>0</x:v>
      </x:c>
      <x:c r="Z2486" s="18" t="n">
        <x:f>IF(U2486=0,0,P2486*R2486/U2486)</x:f>
        <x:v>0</x:v>
      </x:c>
      <x:c r="AA2486" s="18" t="n">
        <x:f>MAX(Y2486,Z2486*'01 Controls'!$E$13)</x:f>
        <x:v>0</x:v>
      </x:c>
      <x:c r="AB2486" s="18" t="n">
        <x:f>IF(U2486=0,0,N2486*S2486/U2486)</x:f>
        <x:v>1148.4375</x:v>
      </x:c>
      <x:c r="AC2486" s="18" t="n">
        <x:f>IF(U2486=0,0,P2486*S2486/U2486)</x:f>
        <x:v>3067.9687500000005</x:v>
      </x:c>
      <x:c r="AD2486" s="18" t="n">
        <x:f>MAX(AB2486,AC2486*'01 Controls'!$E$14)</x:f>
        <x:v>1148.4375</x:v>
      </x:c>
      <x:c r="AE2486" s="18" t="n">
        <x:f>IF(U2486=0,0,N2486*T2486/U2486)</x:f>
        <x:v>164.06250000000003</x:v>
      </x:c>
      <x:c r="AF2486" s="18" t="n">
        <x:f>IF(U2486=0,0,P2486*T2486/U2486)</x:f>
        <x:v>438.2812500000001</x:v>
      </x:c>
      <x:c r="AG2486" s="18" t="n">
        <x:f>MAX(AE2486,AF2486*'01 Controls'!$E$15)</x:f>
        <x:v>164.06250000000003</x:v>
      </x:c>
      <x:c r="AH2486" s="18" t="n">
        <x:f>SUM(V2486,Y2486,AB2486,AE2486)</x:f>
        <x:v>1312.5</x:v>
      </x:c>
      <x:c r="AI2486" s="18" t="n">
        <x:f>N2486-AH2486</x:f>
        <x:v>0</x:v>
      </x:c>
      <x:c r="AJ2486" s="18" t="n">
        <x:f>V2486*INDEX('07 Mode Capacity'!$P$6:$P$17,MATCH("AIR-"&amp;I2486,'07 Mode Capacity'!$C$6:$C$17,0))</x:f>
        <x:v>0</x:v>
      </x:c>
      <x:c r="AK2486" s="18" t="n">
        <x:f>Y2486*INDEX('07 Mode Capacity'!$P$6:$P$17,MATCH("OCEAN-"&amp;I2486,'07 Mode Capacity'!$C$6:$C$17,0))</x:f>
        <x:v>0</x:v>
      </x:c>
      <x:c r="AL2486" s="18" t="n">
        <x:f>AB2486*INDEX('07 Mode Capacity'!$P$6:$P$17,MATCH("LAND-"&amp;I2486,'07 Mode Capacity'!$C$6:$C$17,0))</x:f>
        <x:v>140.1643501456127</x:v>
      </x:c>
      <x:c r="AM2486" s="18" t="n">
        <x:f>AE2486*INDEX('07 Mode Capacity'!$P$6:$P$17,MATCH("INLAND-"&amp;I2486,'07 Mode Capacity'!$C$6:$C$17,0))</x:f>
        <x:v>103.5618885212714</x:v>
      </x:c>
      <x:c r="AN2486" s="18" t="n">
        <x:f>SUM(AJ2486:AM2486)</x:f>
        <x:v>243.72623866688411</x:v>
      </x:c>
      <x:c r="AO2486" s="17" t="n">
        <x:f>IF(N2486=0,1,AN2486/N2486)</x:f>
        <x:v>0.18569618184143552</x:v>
      </x:c>
      <x:c r="AP2486" s="11" t="str">
        <x:f>IF(AO2486&gt;='01 Controls'!$E$16,"PASS","FAIL")</x:f>
        <x:v>FAIL</x:v>
      </x:c>
      <x:c r="AQ2486" s="11" t="str">
        <x:v>UNQUANTIFIED</x:v>
      </x:c>
      <x:c r="AR2486" s="11" t="str">
        <x:v>Position-class planning record; serial item and receiver open</x:v>
      </x:c>
      <x:c r="AS2486" s="26"/>
      <x:c r="AT2486" s="26"/>
    </x:row>
    <x:row r="2487">
      <x:c r="C2487" s="11" t="str">
        <x:v>M3-H-CHC-BLK-08</x:v>
      </x:c>
      <x:c r="D2487" s="11" t="str">
        <x:v>M3</x:v>
      </x:c>
      <x:c r="E2487" s="11" t="str">
        <x:v>Inland flood</x:v>
      </x:c>
      <x:c r="F2487" s="11" t="str">
        <x:v>H-CHC</x:v>
      </x:c>
      <x:c r="G2487" s="11" t="str">
        <x:v>Community health continuity group</x:v>
      </x:c>
      <x:c r="H2487" s="11" t="str">
        <x:v>BLK-08</x:v>
      </x:c>
      <x:c r="I2487" s="19" t="n">
        <x:v>48</x:v>
      </x:c>
      <x:c r="J2487" s="21" t="n">
        <x:v>5</x:v>
      </x:c>
      <x:c r="K2487" s="18" t="n">
        <x:f>'05 Cargo Register'!K247</x:f>
        <x:v>367.50000000000006</x:v>
      </x:c>
      <x:c r="L2487" s="18" t="n">
        <x:f>'05 Cargo Register'!N247</x:f>
        <x:v>58</x:v>
      </x:c>
      <x:c r="M2487" s="18" t="n">
        <x:f>'05 Cargo Register'!O247</x:f>
        <x:v>2958</x:v>
      </x:c>
      <x:c r="N2487" s="18" t="n">
        <x:f>J2487*K2487</x:f>
        <x:v>1837.5000000000002</x:v>
      </x:c>
      <x:c r="O2487" s="18" t="n">
        <x:f>J2487*L2487</x:f>
        <x:v>290</x:v>
      </x:c>
      <x:c r="P2487" s="18" t="n">
        <x:f>J2487*M2487</x:f>
        <x:v>14790</x:v>
      </x:c>
      <x:c r="Q2487" s="22" t="n">
        <x:f>'01 Controls'!$E$27*'02 Cargo Classes'!$M$14</x:f>
        <x:v>0.05</x:v>
      </x:c>
      <x:c r="R2487" s="22" t="n">
        <x:f>'01 Controls'!$F$27*'02 Cargo Classes'!$N$14</x:f>
        <x:v>0</x:v>
      </x:c>
      <x:c r="S2487" s="22" t="n">
        <x:f>'01 Controls'!$G$27*'02 Cargo Classes'!$O$14</x:f>
        <x:v>0.7</x:v>
      </x:c>
      <x:c r="T2487" s="22" t="n">
        <x:f>'01 Controls'!$H$27*'02 Cargo Classes'!$P$14</x:f>
        <x:v>0.125</x:v>
      </x:c>
      <x:c r="U2487" s="22" t="n">
        <x:f>SUM(Q2487:T2487)</x:f>
        <x:v>0.875</x:v>
      </x:c>
      <x:c r="V2487" s="18" t="n">
        <x:f>IF(U2487=0,0,N2487*Q2487/U2487)</x:f>
        <x:v>105.00000000000001</x:v>
      </x:c>
      <x:c r="W2487" s="18" t="n">
        <x:f>IF(U2487=0,0,P2487*Q2487/U2487)</x:f>
        <x:v>845.1428571428571</x:v>
      </x:c>
      <x:c r="X2487" s="18" t="n">
        <x:f>MAX(V2487,W2487*'01 Controls'!$E$12)</x:f>
        <x:v>211.28571428571428</x:v>
      </x:c>
      <x:c r="Y2487" s="18" t="n">
        <x:f>IF(U2487=0,0,N2487*R2487/U2487)</x:f>
        <x:v>0</x:v>
      </x:c>
      <x:c r="Z2487" s="18" t="n">
        <x:f>IF(U2487=0,0,P2487*R2487/U2487)</x:f>
        <x:v>0</x:v>
      </x:c>
      <x:c r="AA2487" s="18" t="n">
        <x:f>MAX(Y2487,Z2487*'01 Controls'!$E$13)</x:f>
        <x:v>0</x:v>
      </x:c>
      <x:c r="AB2487" s="18" t="n">
        <x:f>IF(U2487=0,0,N2487*S2487/U2487)</x:f>
        <x:v>1470</x:v>
      </x:c>
      <x:c r="AC2487" s="18" t="n">
        <x:f>IF(U2487=0,0,P2487*S2487/U2487)</x:f>
        <x:v>11832</x:v>
      </x:c>
      <x:c r="AD2487" s="18" t="n">
        <x:f>MAX(AB2487,AC2487*'01 Controls'!$E$14)</x:f>
        <x:v>2366.4</x:v>
      </x:c>
      <x:c r="AE2487" s="18" t="n">
        <x:f>IF(U2487=0,0,N2487*T2487/U2487)</x:f>
        <x:v>262.50000000000006</x:v>
      </x:c>
      <x:c r="AF2487" s="18" t="n">
        <x:f>IF(U2487=0,0,P2487*T2487/U2487)</x:f>
        <x:v>2112.8571428571427</x:v>
      </x:c>
      <x:c r="AG2487" s="18" t="n">
        <x:f>MAX(AE2487,AF2487*'01 Controls'!$E$15)</x:f>
        <x:v>380.3142857142857</x:v>
      </x:c>
      <x:c r="AH2487" s="18" t="n">
        <x:f>SUM(V2487,Y2487,AB2487,AE2487)</x:f>
        <x:v>1837.5</x:v>
      </x:c>
      <x:c r="AI2487" s="18" t="n">
        <x:f>N2487-AH2487</x:f>
        <x:v>2.2737367544323206e-13</x:v>
      </x:c>
      <x:c r="AJ2487" s="18" t="n">
        <x:f>V2487*INDEX('07 Mode Capacity'!$P$6:$P$17,MATCH("AIR-"&amp;I2487,'07 Mode Capacity'!$C$6:$C$17,0))</x:f>
        <x:v>29.43524412037573</x:v>
      </x:c>
      <x:c r="AK2487" s="18" t="n">
        <x:f>Y2487*INDEX('07 Mode Capacity'!$P$6:$P$17,MATCH("OCEAN-"&amp;I2487,'07 Mode Capacity'!$C$6:$C$17,0))</x:f>
        <x:v>0</x:v>
      </x:c>
      <x:c r="AL2487" s="18" t="n">
        <x:f>AB2487*INDEX('07 Mode Capacity'!$P$6:$P$17,MATCH("LAND-"&amp;I2487,'07 Mode Capacity'!$C$6:$C$17,0))</x:f>
        <x:v>179.41036818638423</x:v>
      </x:c>
      <x:c r="AM2487" s="18" t="n">
        <x:f>AE2487*INDEX('07 Mode Capacity'!$P$6:$P$17,MATCH("INLAND-"&amp;I2487,'07 Mode Capacity'!$C$6:$C$17,0))</x:f>
        <x:v>165.69902163403427</x:v>
      </x:c>
      <x:c r="AN2487" s="18" t="n">
        <x:f>SUM(AJ2487:AM2487)</x:f>
        <x:v>374.54463394079426</x:v>
      </x:c>
      <x:c r="AO2487" s="17" t="n">
        <x:f>IF(N2487=0,1,AN2487/N2487)</x:f>
        <x:v>0.20383381438954787</x:v>
      </x:c>
      <x:c r="AP2487" s="11" t="str">
        <x:f>IF(AO2487&gt;='01 Controls'!$E$16,"PASS","FAIL")</x:f>
        <x:v>FAIL</x:v>
      </x:c>
      <x:c r="AQ2487" s="11" t="str">
        <x:v>UNQUANTIFIED</x:v>
      </x:c>
      <x:c r="AR2487" s="11" t="str">
        <x:v>Position-class planning record; serial item and receiver open</x:v>
      </x:c>
      <x:c r="AS2487" s="26"/>
      <x:c r="AT2487" s="26"/>
    </x:row>
    <x:row r="2488">
      <x:c r="C2488" s="11" t="str">
        <x:v>M3-H-MAC-APL-45</x:v>
      </x:c>
      <x:c r="D2488" s="11" t="str">
        <x:v>M3</x:v>
      </x:c>
      <x:c r="E2488" s="11" t="str">
        <x:v>Inland flood</x:v>
      </x:c>
      <x:c r="F2488" s="11" t="str">
        <x:v>H-MAC</x:v>
      </x:c>
      <x:c r="G2488" s="11" t="str">
        <x:v>Mobile acute-care group</x:v>
      </x:c>
      <x:c r="H2488" s="11" t="str">
        <x:v>APL-45</x:v>
      </x:c>
      <x:c r="I2488" s="19" t="n">
        <x:v>24</x:v>
      </x:c>
      <x:c r="J2488" s="21" t="n">
        <x:v>3</x:v>
      </x:c>
      <x:c r="K2488" s="18" t="n">
        <x:f>'05 Cargo Register'!K248</x:f>
        <x:v>472.5</x:v>
      </x:c>
      <x:c r="L2488" s="18" t="n">
        <x:f>'05 Cargo Register'!N248</x:f>
        <x:v>124</x:v>
      </x:c>
      <x:c r="M2488" s="18" t="n">
        <x:f>'05 Cargo Register'!O248</x:f>
        <x:v>930</x:v>
      </x:c>
      <x:c r="N2488" s="18" t="n">
        <x:f>J2488*K2488</x:f>
        <x:v>1417.5</x:v>
      </x:c>
      <x:c r="O2488" s="18" t="n">
        <x:f>J2488*L2488</x:f>
        <x:v>372</x:v>
      </x:c>
      <x:c r="P2488" s="18" t="n">
        <x:f>J2488*M2488</x:f>
        <x:v>2790</x:v>
      </x:c>
      <x:c r="Q2488" s="22" t="n">
        <x:f>'01 Controls'!$E$27*'02 Cargo Classes'!$M$6</x:f>
        <x:v>0.15000000000000002</x:v>
      </x:c>
      <x:c r="R2488" s="22" t="n">
        <x:f>'01 Controls'!$F$27*'02 Cargo Classes'!$N$6</x:f>
        <x:v>0</x:v>
      </x:c>
      <x:c r="S2488" s="22" t="n">
        <x:f>'01 Controls'!$G$27*'02 Cargo Classes'!$O$6</x:f>
        <x:v>0.7</x:v>
      </x:c>
      <x:c r="T2488" s="22" t="n">
        <x:f>'01 Controls'!$H$27*'02 Cargo Classes'!$P$6</x:f>
        <x:v>0.075</x:v>
      </x:c>
      <x:c r="U2488" s="22" t="n">
        <x:f>SUM(Q2488:T2488)</x:f>
        <x:v>0.9249999999999999</x:v>
      </x:c>
      <x:c r="V2488" s="18" t="n">
        <x:f>IF(U2488=0,0,N2488*Q2488/U2488)</x:f>
        <x:v>229.8648648648649</x:v>
      </x:c>
      <x:c r="W2488" s="18" t="n">
        <x:f>IF(U2488=0,0,P2488*Q2488/U2488)</x:f>
        <x:v>452.4324324324325</x:v>
      </x:c>
      <x:c r="X2488" s="18" t="n">
        <x:f>MAX(V2488,W2488*'01 Controls'!$E$12)</x:f>
        <x:v>229.8648648648649</x:v>
      </x:c>
      <x:c r="Y2488" s="18" t="n">
        <x:f>IF(U2488=0,0,N2488*R2488/U2488)</x:f>
        <x:v>0</x:v>
      </x:c>
      <x:c r="Z2488" s="18" t="n">
        <x:f>IF(U2488=0,0,P2488*R2488/U2488)</x:f>
        <x:v>0</x:v>
      </x:c>
      <x:c r="AA2488" s="18" t="n">
        <x:f>MAX(Y2488,Z2488*'01 Controls'!$E$13)</x:f>
        <x:v>0</x:v>
      </x:c>
      <x:c r="AB2488" s="18" t="n">
        <x:f>IF(U2488=0,0,N2488*S2488/U2488)</x:f>
        <x:v>1072.7027027027027</x:v>
      </x:c>
      <x:c r="AC2488" s="18" t="n">
        <x:f>IF(U2488=0,0,P2488*S2488/U2488)</x:f>
        <x:v>2111.3513513513512</x:v>
      </x:c>
      <x:c r="AD2488" s="18" t="n">
        <x:f>MAX(AB2488,AC2488*'01 Controls'!$E$14)</x:f>
        <x:v>1072.7027027027027</x:v>
      </x:c>
      <x:c r="AE2488" s="18" t="n">
        <x:f>IF(U2488=0,0,N2488*T2488/U2488)</x:f>
        <x:v>114.93243243243244</x:v>
      </x:c>
      <x:c r="AF2488" s="18" t="n">
        <x:f>IF(U2488=0,0,P2488*T2488/U2488)</x:f>
        <x:v>226.21621621621622</x:v>
      </x:c>
      <x:c r="AG2488" s="18" t="n">
        <x:f>MAX(AE2488,AF2488*'01 Controls'!$E$15)</x:f>
        <x:v>114.93243243243244</x:v>
      </x:c>
      <x:c r="AH2488" s="18" t="n">
        <x:f>SUM(V2488,Y2488,AB2488,AE2488)</x:f>
        <x:v>1417.5</x:v>
      </x:c>
      <x:c r="AI2488" s="18" t="n">
        <x:f>N2488-AH2488</x:f>
        <x:v>0</x:v>
      </x:c>
      <x:c r="AJ2488" s="18" t="n">
        <x:f>V2488*INDEX('07 Mode Capacity'!$P$6:$P$17,MATCH("AIR-"&amp;I2488,'07 Mode Capacity'!$C$6:$C$17,0))</x:f>
        <x:v>46.642814782961764</x:v>
      </x:c>
      <x:c r="AK2488" s="18" t="n">
        <x:f>Y2488*INDEX('07 Mode Capacity'!$P$6:$P$17,MATCH("OCEAN-"&amp;I2488,'07 Mode Capacity'!$C$6:$C$17,0))</x:f>
        <x:v>0</x:v>
      </x:c>
      <x:c r="AL2488" s="18" t="n">
        <x:f>AB2488*INDEX('07 Mode Capacity'!$P$6:$P$17,MATCH("LAND-"&amp;I2488,'07 Mode Capacity'!$C$6:$C$17,0))</x:f>
        <x:v>410.30977522876304</x:v>
      </x:c>
      <x:c r="AM2488" s="18" t="n">
        <x:f>AE2488*INDEX('07 Mode Capacity'!$P$6:$P$17,MATCH("INLAND-"&amp;I2488,'07 Mode Capacity'!$C$6:$C$17,0))</x:f>
        <x:v>114.93243243243244</x:v>
      </x:c>
      <x:c r="AN2488" s="18" t="n">
        <x:f>SUM(AJ2488:AM2488)</x:f>
        <x:v>571.8850224441572</x:v>
      </x:c>
      <x:c r="AO2488" s="17" t="n">
        <x:f>IF(N2488=0,1,AN2488/N2488)</x:f>
        <x:v>0.40344622394649543</x:v>
      </x:c>
      <x:c r="AP2488" s="11" t="str">
        <x:f>IF(AO2488&gt;='01 Controls'!$E$16,"PASS","FAIL")</x:f>
        <x:v>FAIL</x:v>
      </x:c>
      <x:c r="AQ2488" s="11" t="str">
        <x:v>UNQUANTIFIED</x:v>
      </x:c>
      <x:c r="AR2488" s="11" t="str">
        <x:v>Position-class planning record; serial item and receiver open</x:v>
      </x:c>
      <x:c r="AS2488" s="26"/>
      <x:c r="AT2488" s="26"/>
    </x:row>
    <x:row r="2489">
      <x:c r="C2489" s="11" t="str">
        <x:v>M3-H-MAC-ISO-18</x:v>
      </x:c>
      <x:c r="D2489" s="11" t="str">
        <x:v>M3</x:v>
      </x:c>
      <x:c r="E2489" s="11" t="str">
        <x:v>Inland flood</x:v>
      </x:c>
      <x:c r="F2489" s="11" t="str">
        <x:v>H-MAC</x:v>
      </x:c>
      <x:c r="G2489" s="11" t="str">
        <x:v>Mobile acute-care group</x:v>
      </x:c>
      <x:c r="H2489" s="11" t="str">
        <x:v>ISO-18</x:v>
      </x:c>
      <x:c r="I2489" s="19" t="n">
        <x:v>48</x:v>
      </x:c>
      <x:c r="J2489" s="21" t="n">
        <x:v>3</x:v>
      </x:c>
      <x:c r="K2489" s="18" t="n">
        <x:f>'05 Cargo Register'!K249</x:f>
        <x:v>551.25</x:v>
      </x:c>
      <x:c r="L2489" s="18" t="n">
        <x:f>'05 Cargo Register'!N249</x:f>
        <x:v>37</x:v>
      </x:c>
      <x:c r="M2489" s="18" t="n">
        <x:f>'05 Cargo Register'!O249</x:f>
        <x:v>976.8000000000001</x:v>
      </x:c>
      <x:c r="N2489" s="18" t="n">
        <x:f>J2489*K2489</x:f>
        <x:v>1653.75</x:v>
      </x:c>
      <x:c r="O2489" s="18" t="n">
        <x:f>J2489*L2489</x:f>
        <x:v>111</x:v>
      </x:c>
      <x:c r="P2489" s="18" t="n">
        <x:f>J2489*M2489</x:f>
        <x:v>2930.4</x:v>
      </x:c>
      <x:c r="Q2489" s="22" t="n">
        <x:f>'01 Controls'!$E$27*'02 Cargo Classes'!$M$7</x:f>
        <x:v>0.010000000000000002</x:v>
      </x:c>
      <x:c r="R2489" s="22" t="n">
        <x:f>'01 Controls'!$F$27*'02 Cargo Classes'!$N$7</x:f>
        <x:v>0</x:v>
      </x:c>
      <x:c r="S2489" s="22" t="n">
        <x:f>'01 Controls'!$G$27*'02 Cargo Classes'!$O$7</x:f>
        <x:v>0.84</x:v>
      </x:c>
      <x:c r="T2489" s="22" t="n">
        <x:f>'01 Controls'!$H$27*'02 Cargo Classes'!$P$7</x:f>
        <x:v>0.2</x:v>
      </x:c>
      <x:c r="U2489" s="22" t="n">
        <x:f>SUM(Q2489:T2489)</x:f>
        <x:v>1.05</x:v>
      </x:c>
      <x:c r="V2489" s="18" t="n">
        <x:f>IF(U2489=0,0,N2489*Q2489/U2489)</x:f>
        <x:v>15.750000000000004</x:v>
      </x:c>
      <x:c r="W2489" s="18" t="n">
        <x:f>IF(U2489=0,0,P2489*Q2489/U2489)</x:f>
        <x:v>27.90857142857143</x:v>
      </x:c>
      <x:c r="X2489" s="18" t="n">
        <x:f>MAX(V2489,W2489*'01 Controls'!$E$12)</x:f>
        <x:v>15.750000000000004</x:v>
      </x:c>
      <x:c r="Y2489" s="18" t="n">
        <x:f>IF(U2489=0,0,N2489*R2489/U2489)</x:f>
        <x:v>0</x:v>
      </x:c>
      <x:c r="Z2489" s="18" t="n">
        <x:f>IF(U2489=0,0,P2489*R2489/U2489)</x:f>
        <x:v>0</x:v>
      </x:c>
      <x:c r="AA2489" s="18" t="n">
        <x:f>MAX(Y2489,Z2489*'01 Controls'!$E$13)</x:f>
        <x:v>0</x:v>
      </x:c>
      <x:c r="AB2489" s="18" t="n">
        <x:f>IF(U2489=0,0,N2489*S2489/U2489)</x:f>
        <x:v>1322.9999999999998</x:v>
      </x:c>
      <x:c r="AC2489" s="18" t="n">
        <x:f>IF(U2489=0,0,P2489*S2489/U2489)</x:f>
        <x:v>2344.32</x:v>
      </x:c>
      <x:c r="AD2489" s="18" t="n">
        <x:f>MAX(AB2489,AC2489*'01 Controls'!$E$14)</x:f>
        <x:v>1322.9999999999998</x:v>
      </x:c>
      <x:c r="AE2489" s="18" t="n">
        <x:f>IF(U2489=0,0,N2489*T2489/U2489)</x:f>
        <x:v>315</x:v>
      </x:c>
      <x:c r="AF2489" s="18" t="n">
        <x:f>IF(U2489=0,0,P2489*T2489/U2489)</x:f>
        <x:v>558.1714285714286</x:v>
      </x:c>
      <x:c r="AG2489" s="18" t="n">
        <x:f>MAX(AE2489,AF2489*'01 Controls'!$E$15)</x:f>
        <x:v>315</x:v>
      </x:c>
      <x:c r="AH2489" s="18" t="n">
        <x:f>SUM(V2489,Y2489,AB2489,AE2489)</x:f>
        <x:v>1653.7499999999998</x:v>
      </x:c>
      <x:c r="AI2489" s="18" t="n">
        <x:f>N2489-AH2489</x:f>
        <x:v>2.2737367544323206e-13</x:v>
      </x:c>
      <x:c r="AJ2489" s="18" t="n">
        <x:f>V2489*INDEX('07 Mode Capacity'!$P$6:$P$17,MATCH("AIR-"&amp;I2489,'07 Mode Capacity'!$C$6:$C$17,0))</x:f>
        <x:v>4.41528661805636</x:v>
      </x:c>
      <x:c r="AK2489" s="18" t="n">
        <x:f>Y2489*INDEX('07 Mode Capacity'!$P$6:$P$17,MATCH("OCEAN-"&amp;I2489,'07 Mode Capacity'!$C$6:$C$17,0))</x:f>
        <x:v>0</x:v>
      </x:c>
      <x:c r="AL2489" s="18" t="n">
        <x:f>AB2489*INDEX('07 Mode Capacity'!$P$6:$P$17,MATCH("LAND-"&amp;I2489,'07 Mode Capacity'!$C$6:$C$17,0))</x:f>
        <x:v>161.46933136774578</x:v>
      </x:c>
      <x:c r="AM2489" s="18" t="n">
        <x:f>AE2489*INDEX('07 Mode Capacity'!$P$6:$P$17,MATCH("INLAND-"&amp;I2489,'07 Mode Capacity'!$C$6:$C$17,0))</x:f>
        <x:v>198.83882596084106</x:v>
      </x:c>
      <x:c r="AN2489" s="18" t="n">
        <x:f>SUM(AJ2489:AM2489)</x:f>
        <x:v>364.7234439466432</x:v>
      </x:c>
      <x:c r="AO2489" s="17" t="n">
        <x:f>IF(N2489=0,1,AN2489/N2489)</x:f>
        <x:v>0.2205432767628984</x:v>
      </x:c>
      <x:c r="AP2489" s="11" t="str">
        <x:f>IF(AO2489&gt;='01 Controls'!$E$16,"PASS","FAIL")</x:f>
        <x:v>FAIL</x:v>
      </x:c>
      <x:c r="AQ2489" s="11" t="str">
        <x:v>UNQUANTIFIED</x:v>
      </x:c>
      <x:c r="AR2489" s="11" t="str">
        <x:v>Position-class planning record; serial item and receiver open</x:v>
      </x:c>
      <x:c r="AS2489" s="26"/>
      <x:c r="AT2489" s="26"/>
    </x:row>
    <x:row r="2490">
      <x:c r="C2490" s="11" t="str">
        <x:v>M3-H-MAC-COL-12</x:v>
      </x:c>
      <x:c r="D2490" s="11" t="str">
        <x:v>M3</x:v>
      </x:c>
      <x:c r="E2490" s="11" t="str">
        <x:v>Inland flood</x:v>
      </x:c>
      <x:c r="F2490" s="11" t="str">
        <x:v>H-MAC</x:v>
      </x:c>
      <x:c r="G2490" s="11" t="str">
        <x:v>Mobile acute-care group</x:v>
      </x:c>
      <x:c r="H2490" s="11" t="str">
        <x:v>COL-12</x:v>
      </x:c>
      <x:c r="I2490" s="19" t="n">
        <x:v>24</x:v>
      </x:c>
      <x:c r="J2490" s="21" t="n">
        <x:v>3</x:v>
      </x:c>
      <x:c r="K2490" s="18" t="n">
        <x:f>'05 Cargo Register'!K250</x:f>
        <x:v>472.5</x:v>
      </x:c>
      <x:c r="L2490" s="18" t="n">
        <x:f>'05 Cargo Register'!N250</x:f>
        <x:v>50</x:v>
      </x:c>
      <x:c r="M2490" s="18" t="n">
        <x:f>'05 Cargo Register'!O250</x:f>
        <x:v>1320</x:v>
      </x:c>
      <x:c r="N2490" s="18" t="n">
        <x:f>J2490*K2490</x:f>
        <x:v>1417.5</x:v>
      </x:c>
      <x:c r="O2490" s="18" t="n">
        <x:f>J2490*L2490</x:f>
        <x:v>150</x:v>
      </x:c>
      <x:c r="P2490" s="18" t="n">
        <x:f>J2490*M2490</x:f>
        <x:v>3960</x:v>
      </x:c>
      <x:c r="Q2490" s="22" t="n">
        <x:f>'01 Controls'!$E$27*'02 Cargo Classes'!$M$8</x:f>
        <x:v>0.1</x:v>
      </x:c>
      <x:c r="R2490" s="22" t="n">
        <x:f>'01 Controls'!$F$27*'02 Cargo Classes'!$N$8</x:f>
        <x:v>0</x:v>
      </x:c>
      <x:c r="S2490" s="22" t="n">
        <x:f>'01 Controls'!$G$27*'02 Cargo Classes'!$O$8</x:f>
        <x:v>0.84</x:v>
      </x:c>
      <x:c r="T2490" s="22" t="n">
        <x:f>'01 Controls'!$H$27*'02 Cargo Classes'!$P$8</x:f>
        <x:v>0.05</x:v>
      </x:c>
      <x:c r="U2490" s="22" t="n">
        <x:f>SUM(Q2490:T2490)</x:f>
        <x:v>0.99</x:v>
      </x:c>
      <x:c r="V2490" s="18" t="n">
        <x:f>IF(U2490=0,0,N2490*Q2490/U2490)</x:f>
        <x:v>143.1818181818182</x:v>
      </x:c>
      <x:c r="W2490" s="18" t="n">
        <x:f>IF(U2490=0,0,P2490*Q2490/U2490)</x:f>
        <x:v>400</x:v>
      </x:c>
      <x:c r="X2490" s="18" t="n">
        <x:f>MAX(V2490,W2490*'01 Controls'!$E$12)</x:f>
        <x:v>143.1818181818182</x:v>
      </x:c>
      <x:c r="Y2490" s="18" t="n">
        <x:f>IF(U2490=0,0,N2490*R2490/U2490)</x:f>
        <x:v>0</x:v>
      </x:c>
      <x:c r="Z2490" s="18" t="n">
        <x:f>IF(U2490=0,0,P2490*R2490/U2490)</x:f>
        <x:v>0</x:v>
      </x:c>
      <x:c r="AA2490" s="18" t="n">
        <x:f>MAX(Y2490,Z2490*'01 Controls'!$E$13)</x:f>
        <x:v>0</x:v>
      </x:c>
      <x:c r="AB2490" s="18" t="n">
        <x:f>IF(U2490=0,0,N2490*S2490/U2490)</x:f>
        <x:v>1202.7272727272727</x:v>
      </x:c>
      <x:c r="AC2490" s="18" t="n">
        <x:f>IF(U2490=0,0,P2490*S2490/U2490)</x:f>
        <x:v>3360</x:v>
      </x:c>
      <x:c r="AD2490" s="18" t="n">
        <x:f>MAX(AB2490,AC2490*'01 Controls'!$E$14)</x:f>
        <x:v>1202.7272727272727</x:v>
      </x:c>
      <x:c r="AE2490" s="18" t="n">
        <x:f>IF(U2490=0,0,N2490*T2490/U2490)</x:f>
        <x:v>71.5909090909091</x:v>
      </x:c>
      <x:c r="AF2490" s="18" t="n">
        <x:f>IF(U2490=0,0,P2490*T2490/U2490)</x:f>
        <x:v>200</x:v>
      </x:c>
      <x:c r="AG2490" s="18" t="n">
        <x:f>MAX(AE2490,AF2490*'01 Controls'!$E$15)</x:f>
        <x:v>71.5909090909091</x:v>
      </x:c>
      <x:c r="AH2490" s="18" t="n">
        <x:f>SUM(V2490,Y2490,AB2490,AE2490)</x:f>
        <x:v>1417.5</x:v>
      </x:c>
      <x:c r="AI2490" s="18" t="n">
        <x:f>N2490-AH2490</x:f>
        <x:v>0</x:v>
      </x:c>
      <x:c r="AJ2490" s="18" t="n">
        <x:f>V2490*INDEX('07 Mode Capacity'!$P$6:$P$17,MATCH("AIR-"&amp;I2490,'07 Mode Capacity'!$C$6:$C$17,0))</x:f>
        <x:v>29.053605167838136</x:v>
      </x:c>
      <x:c r="AK2490" s="18" t="n">
        <x:f>Y2490*INDEX('07 Mode Capacity'!$P$6:$P$17,MATCH("OCEAN-"&amp;I2490,'07 Mode Capacity'!$C$6:$C$17,0))</x:f>
        <x:v>0</x:v>
      </x:c>
      <x:c r="AL2490" s="18" t="n">
        <x:f>AB2490*INDEX('07 Mode Capacity'!$P$6:$P$17,MATCH("LAND-"&amp;I2490,'07 Mode Capacity'!$C$6:$C$17,0))</x:f>
        <x:v>460.0442934383101</x:v>
      </x:c>
      <x:c r="AM2490" s="18" t="n">
        <x:f>AE2490*INDEX('07 Mode Capacity'!$P$6:$P$17,MATCH("INLAND-"&amp;I2490,'07 Mode Capacity'!$C$6:$C$17,0))</x:f>
        <x:v>71.5909090909091</x:v>
      </x:c>
      <x:c r="AN2490" s="18" t="n">
        <x:f>SUM(AJ2490:AM2490)</x:f>
        <x:v>560.6888076970573</x:v>
      </x:c>
      <x:c r="AO2490" s="17" t="n">
        <x:f>IF(N2490=0,1,AN2490/N2490)</x:f>
        <x:v>0.39554765975101047</x:v>
      </x:c>
      <x:c r="AP2490" s="11" t="str">
        <x:f>IF(AO2490&gt;='01 Controls'!$E$16,"PASS","FAIL")</x:f>
        <x:v>FAIL</x:v>
      </x:c>
      <x:c r="AQ2490" s="11" t="str">
        <x:v>UNQUANTIFIED</x:v>
      </x:c>
      <x:c r="AR2490" s="11" t="str">
        <x:v>Position-class planning record; serial item and receiver open</x:v>
      </x:c>
      <x:c r="AS2490" s="26"/>
      <x:c r="AT2490" s="26"/>
    </x:row>
    <x:row r="2491">
      <x:c r="C2491" s="11" t="str">
        <x:v>M3-H-MAC-BAT-22</x:v>
      </x:c>
      <x:c r="D2491" s="11" t="str">
        <x:v>M3</x:v>
      </x:c>
      <x:c r="E2491" s="11" t="str">
        <x:v>Inland flood</x:v>
      </x:c>
      <x:c r="F2491" s="11" t="str">
        <x:v>H-MAC</x:v>
      </x:c>
      <x:c r="G2491" s="11" t="str">
        <x:v>Mobile acute-care group</x:v>
      </x:c>
      <x:c r="H2491" s="11" t="str">
        <x:v>BAT-22</x:v>
      </x:c>
      <x:c r="I2491" s="19" t="n">
        <x:v>48</x:v>
      </x:c>
      <x:c r="J2491" s="21" t="n">
        <x:v>3</x:v>
      </x:c>
      <x:c r="K2491" s="18" t="n">
        <x:f>'05 Cargo Register'!K251</x:f>
        <x:v>210</x:v>
      </x:c>
      <x:c r="L2491" s="18" t="n">
        <x:f>'05 Cargo Register'!N251</x:f>
        <x:v>12</x:v>
      </x:c>
      <x:c r="M2491" s="18" t="n">
        <x:f>'05 Cargo Register'!O251</x:f>
        <x:v>316.8</x:v>
      </x:c>
      <x:c r="N2491" s="18" t="n">
        <x:f>J2491*K2491</x:f>
        <x:v>630</x:v>
      </x:c>
      <x:c r="O2491" s="18" t="n">
        <x:f>J2491*L2491</x:f>
        <x:v>36</x:v>
      </x:c>
      <x:c r="P2491" s="18" t="n">
        <x:f>J2491*M2491</x:f>
        <x:v>950.4000000000001</x:v>
      </x:c>
      <x:c r="Q2491" s="22" t="n">
        <x:f>'01 Controls'!$E$27*'02 Cargo Classes'!$M$9</x:f>
        <x:v>0</x:v>
      </x:c>
      <x:c r="R2491" s="22" t="n">
        <x:f>'01 Controls'!$F$27*'02 Cargo Classes'!$N$9</x:f>
        <x:v>0</x:v>
      </x:c>
      <x:c r="S2491" s="22" t="n">
        <x:f>'01 Controls'!$G$27*'02 Cargo Classes'!$O$9</x:f>
        <x:v>0.7</x:v>
      </x:c>
      <x:c r="T2491" s="22" t="n">
        <x:f>'01 Controls'!$H$27*'02 Cargo Classes'!$P$9</x:f>
        <x:v>0.125</x:v>
      </x:c>
      <x:c r="U2491" s="22" t="n">
        <x:f>SUM(Q2491:T2491)</x:f>
        <x:v>0.825</x:v>
      </x:c>
      <x:c r="V2491" s="18" t="n">
        <x:f>IF(U2491=0,0,N2491*Q2491/U2491)</x:f>
        <x:v>0</x:v>
      </x:c>
      <x:c r="W2491" s="18" t="n">
        <x:f>IF(U2491=0,0,P2491*Q2491/U2491)</x:f>
        <x:v>0</x:v>
      </x:c>
      <x:c r="X2491" s="18" t="n">
        <x:f>MAX(V2491,W2491*'01 Controls'!$E$12)</x:f>
        <x:v>0</x:v>
      </x:c>
      <x:c r="Y2491" s="18" t="n">
        <x:f>IF(U2491=0,0,N2491*R2491/U2491)</x:f>
        <x:v>0</x:v>
      </x:c>
      <x:c r="Z2491" s="18" t="n">
        <x:f>IF(U2491=0,0,P2491*R2491/U2491)</x:f>
        <x:v>0</x:v>
      </x:c>
      <x:c r="AA2491" s="18" t="n">
        <x:f>MAX(Y2491,Z2491*'01 Controls'!$E$13)</x:f>
        <x:v>0</x:v>
      </x:c>
      <x:c r="AB2491" s="18" t="n">
        <x:f>IF(U2491=0,0,N2491*S2491/U2491)</x:f>
        <x:v>534.5454545454546</x:v>
      </x:c>
      <x:c r="AC2491" s="18" t="n">
        <x:f>IF(U2491=0,0,P2491*S2491/U2491)</x:f>
        <x:v>806.4</x:v>
      </x:c>
      <x:c r="AD2491" s="18" t="n">
        <x:f>MAX(AB2491,AC2491*'01 Controls'!$E$14)</x:f>
        <x:v>534.5454545454546</x:v>
      </x:c>
      <x:c r="AE2491" s="18" t="n">
        <x:f>IF(U2491=0,0,N2491*T2491/U2491)</x:f>
        <x:v>95.45454545454545</x:v>
      </x:c>
      <x:c r="AF2491" s="18" t="n">
        <x:f>IF(U2491=0,0,P2491*T2491/U2491)</x:f>
        <x:v>144.00000000000003</x:v>
      </x:c>
      <x:c r="AG2491" s="18" t="n">
        <x:f>MAX(AE2491,AF2491*'01 Controls'!$E$15)</x:f>
        <x:v>95.45454545454545</x:v>
      </x:c>
      <x:c r="AH2491" s="18" t="n">
        <x:f>SUM(V2491,Y2491,AB2491,AE2491)</x:f>
        <x:v>630.0000000000001</x:v>
      </x:c>
      <x:c r="AI2491" s="18" t="n">
        <x:f>N2491-AH2491</x:f>
        <x:v>-1.1368683772161603e-13</x:v>
      </x:c>
      <x:c r="AJ2491" s="18" t="n">
        <x:f>V2491*INDEX('07 Mode Capacity'!$P$6:$P$17,MATCH("AIR-"&amp;I2491,'07 Mode Capacity'!$C$6:$C$17,0))</x:f>
        <x:v>0</x:v>
      </x:c>
      <x:c r="AK2491" s="18" t="n">
        <x:f>Y2491*INDEX('07 Mode Capacity'!$P$6:$P$17,MATCH("OCEAN-"&amp;I2491,'07 Mode Capacity'!$C$6:$C$17,0))</x:f>
        <x:v>0</x:v>
      </x:c>
      <x:c r="AL2491" s="18" t="n">
        <x:f>AB2491*INDEX('07 Mode Capacity'!$P$6:$P$17,MATCH("LAND-"&amp;I2491,'07 Mode Capacity'!$C$6:$C$17,0))</x:f>
        <x:v>65.24013388595792</x:v>
      </x:c>
      <x:c r="AM2491" s="18" t="n">
        <x:f>AE2491*INDEX('07 Mode Capacity'!$P$6:$P$17,MATCH("INLAND-"&amp;I2491,'07 Mode Capacity'!$C$6:$C$17,0))</x:f>
        <x:v>60.25418968510335</x:v>
      </x:c>
      <x:c r="AN2491" s="18" t="n">
        <x:f>SUM(AJ2491:AM2491)</x:f>
        <x:v>125.49432357106127</x:v>
      </x:c>
      <x:c r="AO2491" s="17" t="n">
        <x:f>IF(N2491=0,1,AN2491/N2491)</x:f>
        <x:v>0.19919733900168457</x:v>
      </x:c>
      <x:c r="AP2491" s="11" t="str">
        <x:f>IF(AO2491&gt;='01 Controls'!$E$16,"PASS","FAIL")</x:f>
        <x:v>FAIL</x:v>
      </x:c>
      <x:c r="AQ2491" s="11" t="str">
        <x:v>UNQUANTIFIED</x:v>
      </x:c>
      <x:c r="AR2491" s="11" t="str">
        <x:v>Position-class planning record; serial item and receiver open</x:v>
      </x:c>
      <x:c r="AS2491" s="26"/>
      <x:c r="AT2491" s="26"/>
    </x:row>
    <x:row r="2492">
      <x:c r="C2492" s="11" t="str">
        <x:v>M3-H-MAC-TNK-20</x:v>
      </x:c>
      <x:c r="D2492" s="11" t="str">
        <x:v>M3</x:v>
      </x:c>
      <x:c r="E2492" s="11" t="str">
        <x:v>Inland flood</x:v>
      </x:c>
      <x:c r="F2492" s="11" t="str">
        <x:v>H-MAC</x:v>
      </x:c>
      <x:c r="G2492" s="11" t="str">
        <x:v>Mobile acute-care group</x:v>
      </x:c>
      <x:c r="H2492" s="11" t="str">
        <x:v>TNK-20</x:v>
      </x:c>
      <x:c r="I2492" s="19" t="n">
        <x:v>48</x:v>
      </x:c>
      <x:c r="J2492" s="21" t="n">
        <x:v>3</x:v>
      </x:c>
      <x:c r="K2492" s="18" t="n">
        <x:f>'05 Cargo Register'!K252</x:f>
        <x:v>157.5</x:v>
      </x:c>
      <x:c r="L2492" s="18" t="n">
        <x:f>'05 Cargo Register'!N252</x:f>
        <x:v>10</x:v>
      </x:c>
      <x:c r="M2492" s="18" t="n">
        <x:f>'05 Cargo Register'!O252</x:f>
        <x:v>212.5</x:v>
      </x:c>
      <x:c r="N2492" s="18" t="n">
        <x:f>J2492*K2492</x:f>
        <x:v>472.5</x:v>
      </x:c>
      <x:c r="O2492" s="18" t="n">
        <x:f>J2492*L2492</x:f>
        <x:v>30</x:v>
      </x:c>
      <x:c r="P2492" s="18" t="n">
        <x:f>J2492*M2492</x:f>
        <x:v>637.5</x:v>
      </x:c>
      <x:c r="Q2492" s="22" t="n">
        <x:f>'01 Controls'!$E$27*'02 Cargo Classes'!$M$10</x:f>
        <x:v>0</x:v>
      </x:c>
      <x:c r="R2492" s="22" t="n">
        <x:f>'01 Controls'!$F$27*'02 Cargo Classes'!$N$10</x:f>
        <x:v>0</x:v>
      </x:c>
      <x:c r="S2492" s="22" t="n">
        <x:f>'01 Controls'!$G$27*'02 Cargo Classes'!$O$10</x:f>
        <x:v>0.7</x:v>
      </x:c>
      <x:c r="T2492" s="22" t="n">
        <x:f>'01 Controls'!$H$27*'02 Cargo Classes'!$P$10</x:f>
        <x:v>0.25</x:v>
      </x:c>
      <x:c r="U2492" s="22" t="n">
        <x:f>SUM(Q2492:T2492)</x:f>
        <x:v>0.95</x:v>
      </x:c>
      <x:c r="V2492" s="18" t="n">
        <x:f>IF(U2492=0,0,N2492*Q2492/U2492)</x:f>
        <x:v>0</x:v>
      </x:c>
      <x:c r="W2492" s="18" t="n">
        <x:f>IF(U2492=0,0,P2492*Q2492/U2492)</x:f>
        <x:v>0</x:v>
      </x:c>
      <x:c r="X2492" s="18" t="n">
        <x:f>MAX(V2492,W2492*'01 Controls'!$E$12)</x:f>
        <x:v>0</x:v>
      </x:c>
      <x:c r="Y2492" s="18" t="n">
        <x:f>IF(U2492=0,0,N2492*R2492/U2492)</x:f>
        <x:v>0</x:v>
      </x:c>
      <x:c r="Z2492" s="18" t="n">
        <x:f>IF(U2492=0,0,P2492*R2492/U2492)</x:f>
        <x:v>0</x:v>
      </x:c>
      <x:c r="AA2492" s="18" t="n">
        <x:f>MAX(Y2492,Z2492*'01 Controls'!$E$13)</x:f>
        <x:v>0</x:v>
      </x:c>
      <x:c r="AB2492" s="18" t="n">
        <x:f>IF(U2492=0,0,N2492*S2492/U2492)</x:f>
        <x:v>348.15789473684214</x:v>
      </x:c>
      <x:c r="AC2492" s="18" t="n">
        <x:f>IF(U2492=0,0,P2492*S2492/U2492)</x:f>
        <x:v>469.7368421052632</x:v>
      </x:c>
      <x:c r="AD2492" s="18" t="n">
        <x:f>MAX(AB2492,AC2492*'01 Controls'!$E$14)</x:f>
        <x:v>348.15789473684214</x:v>
      </x:c>
      <x:c r="AE2492" s="18" t="n">
        <x:f>IF(U2492=0,0,N2492*T2492/U2492)</x:f>
        <x:v>124.3421052631579</x:v>
      </x:c>
      <x:c r="AF2492" s="18" t="n">
        <x:f>IF(U2492=0,0,P2492*T2492/U2492)</x:f>
        <x:v>167.76315789473685</x:v>
      </x:c>
      <x:c r="AG2492" s="18" t="n">
        <x:f>MAX(AE2492,AF2492*'01 Controls'!$E$15)</x:f>
        <x:v>124.3421052631579</x:v>
      </x:c>
      <x:c r="AH2492" s="18" t="n">
        <x:f>SUM(V2492,Y2492,AB2492,AE2492)</x:f>
        <x:v>472.50000000000006</x:v>
      </x:c>
      <x:c r="AI2492" s="18" t="n">
        <x:f>N2492-AH2492</x:f>
        <x:v>-5.684341886080802e-14</x:v>
      </x:c>
      <x:c r="AJ2492" s="18" t="n">
        <x:f>V2492*INDEX('07 Mode Capacity'!$P$6:$P$17,MATCH("AIR-"&amp;I2492,'07 Mode Capacity'!$C$6:$C$17,0))</x:f>
        <x:v>0</x:v>
      </x:c>
      <x:c r="AK2492" s="18" t="n">
        <x:f>Y2492*INDEX('07 Mode Capacity'!$P$6:$P$17,MATCH("OCEAN-"&amp;I2492,'07 Mode Capacity'!$C$6:$C$17,0))</x:f>
        <x:v>0</x:v>
      </x:c>
      <x:c r="AL2492" s="18" t="n">
        <x:f>AB2492*INDEX('07 Mode Capacity'!$P$6:$P$17,MATCH("LAND-"&amp;I2492,'07 Mode Capacity'!$C$6:$C$17,0))</x:f>
        <x:v>42.49192930730153</x:v>
      </x:c>
      <x:c r="AM2492" s="18" t="n">
        <x:f>AE2492*INDEX('07 Mode Capacity'!$P$6:$P$17,MATCH("INLAND-"&amp;I2492,'07 Mode Capacity'!$C$6:$C$17,0))</x:f>
        <x:v>78.48901024770042</x:v>
      </x:c>
      <x:c r="AN2492" s="18" t="n">
        <x:f>SUM(AJ2492:AM2492)</x:f>
        <x:v>120.98093955500195</x:v>
      </x:c>
      <x:c r="AO2492" s="17" t="n">
        <x:f>IF(N2492=0,1,AN2492/N2492)</x:f>
        <x:v>0.25604431651852266</x:v>
      </x:c>
      <x:c r="AP2492" s="11" t="str">
        <x:f>IF(AO2492&gt;='01 Controls'!$E$16,"PASS","FAIL")</x:f>
        <x:v>FAIL</x:v>
      </x:c>
      <x:c r="AQ2492" s="11" t="str">
        <x:v>UNQUANTIFIED</x:v>
      </x:c>
      <x:c r="AR2492" s="11" t="str">
        <x:v>Position-class planning record; serial item and receiver open</x:v>
      </x:c>
      <x:c r="AS2492" s="26"/>
      <x:c r="AT2492" s="26"/>
    </x:row>
    <x:row r="2493">
      <x:c r="C2493" s="11" t="str">
        <x:v>M3-H-MAC-FLR-24</x:v>
      </x:c>
      <x:c r="D2493" s="11" t="str">
        <x:v>M3</x:v>
      </x:c>
      <x:c r="E2493" s="11" t="str">
        <x:v>Inland flood</x:v>
      </x:c>
      <x:c r="F2493" s="11" t="str">
        <x:v>H-MAC</x:v>
      </x:c>
      <x:c r="G2493" s="11" t="str">
        <x:v>Mobile acute-care group</x:v>
      </x:c>
      <x:c r="H2493" s="11" t="str">
        <x:v>FLR-24</x:v>
      </x:c>
      <x:c r="I2493" s="19" t="n">
        <x:v>48</x:v>
      </x:c>
      <x:c r="J2493" s="21" t="n">
        <x:v>3</x:v>
      </x:c>
      <x:c r="K2493" s="18" t="n">
        <x:f>'05 Cargo Register'!K253</x:f>
        <x:v>131.25</x:v>
      </x:c>
      <x:c r="L2493" s="18" t="n">
        <x:f>'05 Cargo Register'!N253</x:f>
        <x:v>7</x:v>
      </x:c>
      <x:c r="M2493" s="18" t="n">
        <x:f>'05 Cargo Register'!O253</x:f>
        <x:v>224</x:v>
      </x:c>
      <x:c r="N2493" s="18" t="n">
        <x:f>J2493*K2493</x:f>
        <x:v>393.75</x:v>
      </x:c>
      <x:c r="O2493" s="18" t="n">
        <x:f>J2493*L2493</x:f>
        <x:v>21</x:v>
      </x:c>
      <x:c r="P2493" s="18" t="n">
        <x:f>J2493*M2493</x:f>
        <x:v>672</x:v>
      </x:c>
      <x:c r="Q2493" s="22" t="n">
        <x:f>'01 Controls'!$E$27*'02 Cargo Classes'!$M$11</x:f>
        <x:v>0</x:v>
      </x:c>
      <x:c r="R2493" s="22" t="n">
        <x:f>'01 Controls'!$F$27*'02 Cargo Classes'!$N$11</x:f>
        <x:v>0</x:v>
      </x:c>
      <x:c r="S2493" s="22" t="n">
        <x:f>'01 Controls'!$G$27*'02 Cargo Classes'!$O$11</x:f>
        <x:v>0.7</x:v>
      </x:c>
      <x:c r="T2493" s="22" t="n">
        <x:f>'01 Controls'!$H$27*'02 Cargo Classes'!$P$11</x:f>
        <x:v>0.2</x:v>
      </x:c>
      <x:c r="U2493" s="22" t="n">
        <x:f>SUM(Q2493:T2493)</x:f>
        <x:v>0.8999999999999999</x:v>
      </x:c>
      <x:c r="V2493" s="18" t="n">
        <x:f>IF(U2493=0,0,N2493*Q2493/U2493)</x:f>
        <x:v>0</x:v>
      </x:c>
      <x:c r="W2493" s="18" t="n">
        <x:f>IF(U2493=0,0,P2493*Q2493/U2493)</x:f>
        <x:v>0</x:v>
      </x:c>
      <x:c r="X2493" s="18" t="n">
        <x:f>MAX(V2493,W2493*'01 Controls'!$E$12)</x:f>
        <x:v>0</x:v>
      </x:c>
      <x:c r="Y2493" s="18" t="n">
        <x:f>IF(U2493=0,0,N2493*R2493/U2493)</x:f>
        <x:v>0</x:v>
      </x:c>
      <x:c r="Z2493" s="18" t="n">
        <x:f>IF(U2493=0,0,P2493*R2493/U2493)</x:f>
        <x:v>0</x:v>
      </x:c>
      <x:c r="AA2493" s="18" t="n">
        <x:f>MAX(Y2493,Z2493*'01 Controls'!$E$13)</x:f>
        <x:v>0</x:v>
      </x:c>
      <x:c r="AB2493" s="18" t="n">
        <x:f>IF(U2493=0,0,N2493*S2493/U2493)</x:f>
        <x:v>306.25000000000006</x:v>
      </x:c>
      <x:c r="AC2493" s="18" t="n">
        <x:f>IF(U2493=0,0,P2493*S2493/U2493)</x:f>
        <x:v>522.6666666666667</x:v>
      </x:c>
      <x:c r="AD2493" s="18" t="n">
        <x:f>MAX(AB2493,AC2493*'01 Controls'!$E$14)</x:f>
        <x:v>306.25000000000006</x:v>
      </x:c>
      <x:c r="AE2493" s="18" t="n">
        <x:f>IF(U2493=0,0,N2493*T2493/U2493)</x:f>
        <x:v>87.50000000000001</x:v>
      </x:c>
      <x:c r="AF2493" s="18" t="n">
        <x:f>IF(U2493=0,0,P2493*T2493/U2493)</x:f>
        <x:v>149.33333333333334</x:v>
      </x:c>
      <x:c r="AG2493" s="18" t="n">
        <x:f>MAX(AE2493,AF2493*'01 Controls'!$E$15)</x:f>
        <x:v>87.50000000000001</x:v>
      </x:c>
      <x:c r="AH2493" s="18" t="n">
        <x:f>SUM(V2493,Y2493,AB2493,AE2493)</x:f>
        <x:v>393.75000000000006</x:v>
      </x:c>
      <x:c r="AI2493" s="18" t="n">
        <x:f>N2493-AH2493</x:f>
        <x:v>-5.684341886080802e-14</x:v>
      </x:c>
      <x:c r="AJ2493" s="18" t="n">
        <x:f>V2493*INDEX('07 Mode Capacity'!$P$6:$P$17,MATCH("AIR-"&amp;I2493,'07 Mode Capacity'!$C$6:$C$17,0))</x:f>
        <x:v>0</x:v>
      </x:c>
      <x:c r="AK2493" s="18" t="n">
        <x:f>Y2493*INDEX('07 Mode Capacity'!$P$6:$P$17,MATCH("OCEAN-"&amp;I2493,'07 Mode Capacity'!$C$6:$C$17,0))</x:f>
        <x:v>0</x:v>
      </x:c>
      <x:c r="AL2493" s="18" t="n">
        <x:f>AB2493*INDEX('07 Mode Capacity'!$P$6:$P$17,MATCH("LAND-"&amp;I2493,'07 Mode Capacity'!$C$6:$C$17,0))</x:f>
        <x:v>37.377160038830056</x:v>
      </x:c>
      <x:c r="AM2493" s="18" t="n">
        <x:f>AE2493*INDEX('07 Mode Capacity'!$P$6:$P$17,MATCH("INLAND-"&amp;I2493,'07 Mode Capacity'!$C$6:$C$17,0))</x:f>
        <x:v>55.23300721134475</x:v>
      </x:c>
      <x:c r="AN2493" s="18" t="n">
        <x:f>SUM(AJ2493:AM2493)</x:f>
        <x:v>92.61016725017481</x:v>
      </x:c>
      <x:c r="AO2493" s="17" t="n">
        <x:f>IF(N2493=0,1,AN2493/N2493)</x:f>
        <x:v>0.23520042476234873</x:v>
      </x:c>
      <x:c r="AP2493" s="11" t="str">
        <x:f>IF(AO2493&gt;='01 Controls'!$E$16,"PASS","FAIL")</x:f>
        <x:v>FAIL</x:v>
      </x:c>
      <x:c r="AQ2493" s="11" t="str">
        <x:v>UNQUANTIFIED</x:v>
      </x:c>
      <x:c r="AR2493" s="11" t="str">
        <x:v>Position-class planning record; serial item and receiver open</x:v>
      </x:c>
      <x:c r="AS2493" s="26"/>
      <x:c r="AT2493" s="26"/>
    </x:row>
    <x:row r="2494">
      <x:c r="C2494" s="11" t="str">
        <x:v>M3-H-MAC-ROL-30</x:v>
      </x:c>
      <x:c r="D2494" s="11" t="str">
        <x:v>M3</x:v>
      </x:c>
      <x:c r="E2494" s="11" t="str">
        <x:v>Inland flood</x:v>
      </x:c>
      <x:c r="F2494" s="11" t="str">
        <x:v>H-MAC</x:v>
      </x:c>
      <x:c r="G2494" s="11" t="str">
        <x:v>Mobile acute-care group</x:v>
      </x:c>
      <x:c r="H2494" s="11" t="str">
        <x:v>ROL-30</x:v>
      </x:c>
      <x:c r="I2494" s="19" t="n">
        <x:v>48</x:v>
      </x:c>
      <x:c r="J2494" s="21" t="n">
        <x:v>3</x:v>
      </x:c>
      <x:c r="K2494" s="18" t="n">
        <x:f>'05 Cargo Register'!K254</x:f>
        <x:v>262.5</x:v>
      </x:c>
      <x:c r="L2494" s="18" t="n">
        <x:f>'05 Cargo Register'!N254</x:f>
        <x:v>11</x:v>
      </x:c>
      <x:c r="M2494" s="18" t="n">
        <x:f>'05 Cargo Register'!O254</x:f>
        <x:v>701.25</x:v>
      </x:c>
      <x:c r="N2494" s="18" t="n">
        <x:f>J2494*K2494</x:f>
        <x:v>787.5</x:v>
      </x:c>
      <x:c r="O2494" s="18" t="n">
        <x:f>J2494*L2494</x:f>
        <x:v>33</x:v>
      </x:c>
      <x:c r="P2494" s="18" t="n">
        <x:f>J2494*M2494</x:f>
        <x:v>2103.75</x:v>
      </x:c>
      <x:c r="Q2494" s="22" t="n">
        <x:f>'01 Controls'!$E$27*'02 Cargo Classes'!$M$12</x:f>
        <x:v>0</x:v>
      </x:c>
      <x:c r="R2494" s="22" t="n">
        <x:f>'01 Controls'!$F$27*'02 Cargo Classes'!$N$12</x:f>
        <x:v>0</x:v>
      </x:c>
      <x:c r="S2494" s="22" t="n">
        <x:f>'01 Controls'!$G$27*'02 Cargo Classes'!$O$12</x:f>
        <x:v>1.0499999999999998</x:v>
      </x:c>
      <x:c r="T2494" s="22" t="n">
        <x:f>'01 Controls'!$H$27*'02 Cargo Classes'!$P$12</x:f>
        <x:v>0.15</x:v>
      </x:c>
      <x:c r="U2494" s="22" t="n">
        <x:f>SUM(Q2494:T2494)</x:f>
        <x:v>1.1999999999999997</x:v>
      </x:c>
      <x:c r="V2494" s="18" t="n">
        <x:f>IF(U2494=0,0,N2494*Q2494/U2494)</x:f>
        <x:v>0</x:v>
      </x:c>
      <x:c r="W2494" s="18" t="n">
        <x:f>IF(U2494=0,0,P2494*Q2494/U2494)</x:f>
        <x:v>0</x:v>
      </x:c>
      <x:c r="X2494" s="18" t="n">
        <x:f>MAX(V2494,W2494*'01 Controls'!$E$12)</x:f>
        <x:v>0</x:v>
      </x:c>
      <x:c r="Y2494" s="18" t="n">
        <x:f>IF(U2494=0,0,N2494*R2494/U2494)</x:f>
        <x:v>0</x:v>
      </x:c>
      <x:c r="Z2494" s="18" t="n">
        <x:f>IF(U2494=0,0,P2494*R2494/U2494)</x:f>
        <x:v>0</x:v>
      </x:c>
      <x:c r="AA2494" s="18" t="n">
        <x:f>MAX(Y2494,Z2494*'01 Controls'!$E$13)</x:f>
        <x:v>0</x:v>
      </x:c>
      <x:c r="AB2494" s="18" t="n">
        <x:f>IF(U2494=0,0,N2494*S2494/U2494)</x:f>
        <x:v>689.0625000000001</x:v>
      </x:c>
      <x:c r="AC2494" s="18" t="n">
        <x:f>IF(U2494=0,0,P2494*S2494/U2494)</x:f>
        <x:v>1840.78125</x:v>
      </x:c>
      <x:c r="AD2494" s="18" t="n">
        <x:f>MAX(AB2494,AC2494*'01 Controls'!$E$14)</x:f>
        <x:v>689.0625000000001</x:v>
      </x:c>
      <x:c r="AE2494" s="18" t="n">
        <x:f>IF(U2494=0,0,N2494*T2494/U2494)</x:f>
        <x:v>98.43750000000003</x:v>
      </x:c>
      <x:c r="AF2494" s="18" t="n">
        <x:f>IF(U2494=0,0,P2494*T2494/U2494)</x:f>
        <x:v>262.96875000000006</x:v>
      </x:c>
      <x:c r="AG2494" s="18" t="n">
        <x:f>MAX(AE2494,AF2494*'01 Controls'!$E$15)</x:f>
        <x:v>98.43750000000003</x:v>
      </x:c>
      <x:c r="AH2494" s="18" t="n">
        <x:f>SUM(V2494,Y2494,AB2494,AE2494)</x:f>
        <x:v>787.5000000000001</x:v>
      </x:c>
      <x:c r="AI2494" s="18" t="n">
        <x:f>N2494-AH2494</x:f>
        <x:v>-1.1368683772161603e-13</x:v>
      </x:c>
      <x:c r="AJ2494" s="18" t="n">
        <x:f>V2494*INDEX('07 Mode Capacity'!$P$6:$P$17,MATCH("AIR-"&amp;I2494,'07 Mode Capacity'!$C$6:$C$17,0))</x:f>
        <x:v>0</x:v>
      </x:c>
      <x:c r="AK2494" s="18" t="n">
        <x:f>Y2494*INDEX('07 Mode Capacity'!$P$6:$P$17,MATCH("OCEAN-"&amp;I2494,'07 Mode Capacity'!$C$6:$C$17,0))</x:f>
        <x:v>0</x:v>
      </x:c>
      <x:c r="AL2494" s="18" t="n">
        <x:f>AB2494*INDEX('07 Mode Capacity'!$P$6:$P$17,MATCH("LAND-"&amp;I2494,'07 Mode Capacity'!$C$6:$C$17,0))</x:f>
        <x:v>84.09861008736763</x:v>
      </x:c>
      <x:c r="AM2494" s="18" t="n">
        <x:f>AE2494*INDEX('07 Mode Capacity'!$P$6:$P$17,MATCH("INLAND-"&amp;I2494,'07 Mode Capacity'!$C$6:$C$17,0))</x:f>
        <x:v>62.13713311276285</x:v>
      </x:c>
      <x:c r="AN2494" s="18" t="n">
        <x:f>SUM(AJ2494:AM2494)</x:f>
        <x:v>146.23574320013049</x:v>
      </x:c>
      <x:c r="AO2494" s="17" t="n">
        <x:f>IF(N2494=0,1,AN2494/N2494)</x:f>
        <x:v>0.18569618184143555</x:v>
      </x:c>
      <x:c r="AP2494" s="11" t="str">
        <x:f>IF(AO2494&gt;='01 Controls'!$E$16,"PASS","FAIL")</x:f>
        <x:v>FAIL</x:v>
      </x:c>
      <x:c r="AQ2494" s="11" t="str">
        <x:v>UNQUANTIFIED</x:v>
      </x:c>
      <x:c r="AR2494" s="11" t="str">
        <x:v>Position-class planning record; serial item and receiver open</x:v>
      </x:c>
      <x:c r="AS2494" s="26"/>
      <x:c r="AT2494" s="26"/>
    </x:row>
    <x:row r="2495">
      <x:c r="C2495" s="11" t="str">
        <x:v>M3-H-MAC-BLK-08</x:v>
      </x:c>
      <x:c r="D2495" s="11" t="str">
        <x:v>M3</x:v>
      </x:c>
      <x:c r="E2495" s="11" t="str">
        <x:v>Inland flood</x:v>
      </x:c>
      <x:c r="F2495" s="11" t="str">
        <x:v>H-MAC</x:v>
      </x:c>
      <x:c r="G2495" s="11" t="str">
        <x:v>Mobile acute-care group</x:v>
      </x:c>
      <x:c r="H2495" s="11" t="str">
        <x:v>BLK-08</x:v>
      </x:c>
      <x:c r="I2495" s="19" t="n">
        <x:v>48</x:v>
      </x:c>
      <x:c r="J2495" s="21" t="n">
        <x:v>3</x:v>
      </x:c>
      <x:c r="K2495" s="18" t="n">
        <x:f>'05 Cargo Register'!K255</x:f>
        <x:v>367.50000000000006</x:v>
      </x:c>
      <x:c r="L2495" s="18" t="n">
        <x:f>'05 Cargo Register'!N255</x:f>
        <x:v>58</x:v>
      </x:c>
      <x:c r="M2495" s="18" t="n">
        <x:f>'05 Cargo Register'!O255</x:f>
        <x:v>2958</x:v>
      </x:c>
      <x:c r="N2495" s="18" t="n">
        <x:f>J2495*K2495</x:f>
        <x:v>1102.5000000000002</x:v>
      </x:c>
      <x:c r="O2495" s="18" t="n">
        <x:f>J2495*L2495</x:f>
        <x:v>174</x:v>
      </x:c>
      <x:c r="P2495" s="18" t="n">
        <x:f>J2495*M2495</x:f>
        <x:v>8874</x:v>
      </x:c>
      <x:c r="Q2495" s="22" t="n">
        <x:f>'01 Controls'!$E$27*'02 Cargo Classes'!$M$14</x:f>
        <x:v>0.05</x:v>
      </x:c>
      <x:c r="R2495" s="22" t="n">
        <x:f>'01 Controls'!$F$27*'02 Cargo Classes'!$N$14</x:f>
        <x:v>0</x:v>
      </x:c>
      <x:c r="S2495" s="22" t="n">
        <x:f>'01 Controls'!$G$27*'02 Cargo Classes'!$O$14</x:f>
        <x:v>0.7</x:v>
      </x:c>
      <x:c r="T2495" s="22" t="n">
        <x:f>'01 Controls'!$H$27*'02 Cargo Classes'!$P$14</x:f>
        <x:v>0.125</x:v>
      </x:c>
      <x:c r="U2495" s="22" t="n">
        <x:f>SUM(Q2495:T2495)</x:f>
        <x:v>0.875</x:v>
      </x:c>
      <x:c r="V2495" s="18" t="n">
        <x:f>IF(U2495=0,0,N2495*Q2495/U2495)</x:f>
        <x:v>63.000000000000014</x:v>
      </x:c>
      <x:c r="W2495" s="18" t="n">
        <x:f>IF(U2495=0,0,P2495*Q2495/U2495)</x:f>
        <x:v>507.08571428571435</x:v>
      </x:c>
      <x:c r="X2495" s="18" t="n">
        <x:f>MAX(V2495,W2495*'01 Controls'!$E$12)</x:f>
        <x:v>126.77142857142859</x:v>
      </x:c>
      <x:c r="Y2495" s="18" t="n">
        <x:f>IF(U2495=0,0,N2495*R2495/U2495)</x:f>
        <x:v>0</x:v>
      </x:c>
      <x:c r="Z2495" s="18" t="n">
        <x:f>IF(U2495=0,0,P2495*R2495/U2495)</x:f>
        <x:v>0</x:v>
      </x:c>
      <x:c r="AA2495" s="18" t="n">
        <x:f>MAX(Y2495,Z2495*'01 Controls'!$E$13)</x:f>
        <x:v>0</x:v>
      </x:c>
      <x:c r="AB2495" s="18" t="n">
        <x:f>IF(U2495=0,0,N2495*S2495/U2495)</x:f>
        <x:v>882.0000000000001</x:v>
      </x:c>
      <x:c r="AC2495" s="18" t="n">
        <x:f>IF(U2495=0,0,P2495*S2495/U2495)</x:f>
        <x:v>7099.199999999999</x:v>
      </x:c>
      <x:c r="AD2495" s="18" t="n">
        <x:f>MAX(AB2495,AC2495*'01 Controls'!$E$14)</x:f>
        <x:v>1419.84</x:v>
      </x:c>
      <x:c r="AE2495" s="18" t="n">
        <x:f>IF(U2495=0,0,N2495*T2495/U2495)</x:f>
        <x:v>157.50000000000003</x:v>
      </x:c>
      <x:c r="AF2495" s="18" t="n">
        <x:f>IF(U2495=0,0,P2495*T2495/U2495)</x:f>
        <x:v>1267.7142857142858</x:v>
      </x:c>
      <x:c r="AG2495" s="18" t="n">
        <x:f>MAX(AE2495,AF2495*'01 Controls'!$E$15)</x:f>
        <x:v>228.18857142857144</x:v>
      </x:c>
      <x:c r="AH2495" s="18" t="n">
        <x:f>SUM(V2495,Y2495,AB2495,AE2495)</x:f>
        <x:v>1102.5000000000002</x:v>
      </x:c>
      <x:c r="AI2495" s="18" t="n">
        <x:f>N2495-AH2495</x:f>
        <x:v>0</x:v>
      </x:c>
      <x:c r="AJ2495" s="18" t="n">
        <x:f>V2495*INDEX('07 Mode Capacity'!$P$6:$P$17,MATCH("AIR-"&amp;I2495,'07 Mode Capacity'!$C$6:$C$17,0))</x:f>
        <x:v>17.66114647222544</x:v>
      </x:c>
      <x:c r="AK2495" s="18" t="n">
        <x:f>Y2495*INDEX('07 Mode Capacity'!$P$6:$P$17,MATCH("OCEAN-"&amp;I2495,'07 Mode Capacity'!$C$6:$C$17,0))</x:f>
        <x:v>0</x:v>
      </x:c>
      <x:c r="AL2495" s="18" t="n">
        <x:f>AB2495*INDEX('07 Mode Capacity'!$P$6:$P$17,MATCH("LAND-"&amp;I2495,'07 Mode Capacity'!$C$6:$C$17,0))</x:f>
        <x:v>107.64622091183055</x:v>
      </x:c>
      <x:c r="AM2495" s="18" t="n">
        <x:f>AE2495*INDEX('07 Mode Capacity'!$P$6:$P$17,MATCH("INLAND-"&amp;I2495,'07 Mode Capacity'!$C$6:$C$17,0))</x:f>
        <x:v>99.41941298042055</x:v>
      </x:c>
      <x:c r="AN2495" s="18" t="n">
        <x:f>SUM(AJ2495:AM2495)</x:f>
        <x:v>224.72678036447655</x:v>
      </x:c>
      <x:c r="AO2495" s="17" t="n">
        <x:f>IF(N2495=0,1,AN2495/N2495)</x:f>
        <x:v>0.20383381438954784</x:v>
      </x:c>
      <x:c r="AP2495" s="11" t="str">
        <x:f>IF(AO2495&gt;='01 Controls'!$E$16,"PASS","FAIL")</x:f>
        <x:v>FAIL</x:v>
      </x:c>
      <x:c r="AQ2495" s="11" t="str">
        <x:v>UNQUANTIFIED</x:v>
      </x:c>
      <x:c r="AR2495" s="11" t="str">
        <x:v>Position-class planning record; serial item and receiver open</x:v>
      </x:c>
      <x:c r="AS2495" s="26"/>
      <x:c r="AT2495" s="26"/>
    </x:row>
    <x:row r="2496">
      <x:c r="C2496" s="11" t="str">
        <x:v>M3-H-PHC-APL-45</x:v>
      </x:c>
      <x:c r="D2496" s="11" t="str">
        <x:v>M3</x:v>
      </x:c>
      <x:c r="E2496" s="11" t="str">
        <x:v>Inland flood</x:v>
      </x:c>
      <x:c r="F2496" s="11" t="str">
        <x:v>H-PHC</x:v>
      </x:c>
      <x:c r="G2496" s="11" t="str">
        <x:v>Public-health control group</x:v>
      </x:c>
      <x:c r="H2496" s="11" t="str">
        <x:v>APL-45</x:v>
      </x:c>
      <x:c r="I2496" s="19" t="n">
        <x:v>24</x:v>
      </x:c>
      <x:c r="J2496" s="21" t="n">
        <x:v>3</x:v>
      </x:c>
      <x:c r="K2496" s="18" t="n">
        <x:f>'05 Cargo Register'!K256</x:f>
        <x:v>472.5</x:v>
      </x:c>
      <x:c r="L2496" s="18" t="n">
        <x:f>'05 Cargo Register'!N256</x:f>
        <x:v>124</x:v>
      </x:c>
      <x:c r="M2496" s="18" t="n">
        <x:f>'05 Cargo Register'!O256</x:f>
        <x:v>930</x:v>
      </x:c>
      <x:c r="N2496" s="18" t="n">
        <x:f>J2496*K2496</x:f>
        <x:v>1417.5</x:v>
      </x:c>
      <x:c r="O2496" s="18" t="n">
        <x:f>J2496*L2496</x:f>
        <x:v>372</x:v>
      </x:c>
      <x:c r="P2496" s="18" t="n">
        <x:f>J2496*M2496</x:f>
        <x:v>2790</x:v>
      </x:c>
      <x:c r="Q2496" s="22" t="n">
        <x:f>'01 Controls'!$E$27*'02 Cargo Classes'!$M$6</x:f>
        <x:v>0.15000000000000002</x:v>
      </x:c>
      <x:c r="R2496" s="22" t="n">
        <x:f>'01 Controls'!$F$27*'02 Cargo Classes'!$N$6</x:f>
        <x:v>0</x:v>
      </x:c>
      <x:c r="S2496" s="22" t="n">
        <x:f>'01 Controls'!$G$27*'02 Cargo Classes'!$O$6</x:f>
        <x:v>0.7</x:v>
      </x:c>
      <x:c r="T2496" s="22" t="n">
        <x:f>'01 Controls'!$H$27*'02 Cargo Classes'!$P$6</x:f>
        <x:v>0.075</x:v>
      </x:c>
      <x:c r="U2496" s="22" t="n">
        <x:f>SUM(Q2496:T2496)</x:f>
        <x:v>0.9249999999999999</x:v>
      </x:c>
      <x:c r="V2496" s="18" t="n">
        <x:f>IF(U2496=0,0,N2496*Q2496/U2496)</x:f>
        <x:v>229.8648648648649</x:v>
      </x:c>
      <x:c r="W2496" s="18" t="n">
        <x:f>IF(U2496=0,0,P2496*Q2496/U2496)</x:f>
        <x:v>452.4324324324325</x:v>
      </x:c>
      <x:c r="X2496" s="18" t="n">
        <x:f>MAX(V2496,W2496*'01 Controls'!$E$12)</x:f>
        <x:v>229.8648648648649</x:v>
      </x:c>
      <x:c r="Y2496" s="18" t="n">
        <x:f>IF(U2496=0,0,N2496*R2496/U2496)</x:f>
        <x:v>0</x:v>
      </x:c>
      <x:c r="Z2496" s="18" t="n">
        <x:f>IF(U2496=0,0,P2496*R2496/U2496)</x:f>
        <x:v>0</x:v>
      </x:c>
      <x:c r="AA2496" s="18" t="n">
        <x:f>MAX(Y2496,Z2496*'01 Controls'!$E$13)</x:f>
        <x:v>0</x:v>
      </x:c>
      <x:c r="AB2496" s="18" t="n">
        <x:f>IF(U2496=0,0,N2496*S2496/U2496)</x:f>
        <x:v>1072.7027027027027</x:v>
      </x:c>
      <x:c r="AC2496" s="18" t="n">
        <x:f>IF(U2496=0,0,P2496*S2496/U2496)</x:f>
        <x:v>2111.3513513513512</x:v>
      </x:c>
      <x:c r="AD2496" s="18" t="n">
        <x:f>MAX(AB2496,AC2496*'01 Controls'!$E$14)</x:f>
        <x:v>1072.7027027027027</x:v>
      </x:c>
      <x:c r="AE2496" s="18" t="n">
        <x:f>IF(U2496=0,0,N2496*T2496/U2496)</x:f>
        <x:v>114.93243243243244</x:v>
      </x:c>
      <x:c r="AF2496" s="18" t="n">
        <x:f>IF(U2496=0,0,P2496*T2496/U2496)</x:f>
        <x:v>226.21621621621622</x:v>
      </x:c>
      <x:c r="AG2496" s="18" t="n">
        <x:f>MAX(AE2496,AF2496*'01 Controls'!$E$15)</x:f>
        <x:v>114.93243243243244</x:v>
      </x:c>
      <x:c r="AH2496" s="18" t="n">
        <x:f>SUM(V2496,Y2496,AB2496,AE2496)</x:f>
        <x:v>1417.5</x:v>
      </x:c>
      <x:c r="AI2496" s="18" t="n">
        <x:f>N2496-AH2496</x:f>
        <x:v>0</x:v>
      </x:c>
      <x:c r="AJ2496" s="18" t="n">
        <x:f>V2496*INDEX('07 Mode Capacity'!$P$6:$P$17,MATCH("AIR-"&amp;I2496,'07 Mode Capacity'!$C$6:$C$17,0))</x:f>
        <x:v>46.642814782961764</x:v>
      </x:c>
      <x:c r="AK2496" s="18" t="n">
        <x:f>Y2496*INDEX('07 Mode Capacity'!$P$6:$P$17,MATCH("OCEAN-"&amp;I2496,'07 Mode Capacity'!$C$6:$C$17,0))</x:f>
        <x:v>0</x:v>
      </x:c>
      <x:c r="AL2496" s="18" t="n">
        <x:f>AB2496*INDEX('07 Mode Capacity'!$P$6:$P$17,MATCH("LAND-"&amp;I2496,'07 Mode Capacity'!$C$6:$C$17,0))</x:f>
        <x:v>410.30977522876304</x:v>
      </x:c>
      <x:c r="AM2496" s="18" t="n">
        <x:f>AE2496*INDEX('07 Mode Capacity'!$P$6:$P$17,MATCH("INLAND-"&amp;I2496,'07 Mode Capacity'!$C$6:$C$17,0))</x:f>
        <x:v>114.93243243243244</x:v>
      </x:c>
      <x:c r="AN2496" s="18" t="n">
        <x:f>SUM(AJ2496:AM2496)</x:f>
        <x:v>571.8850224441572</x:v>
      </x:c>
      <x:c r="AO2496" s="17" t="n">
        <x:f>IF(N2496=0,1,AN2496/N2496)</x:f>
        <x:v>0.40344622394649543</x:v>
      </x:c>
      <x:c r="AP2496" s="11" t="str">
        <x:f>IF(AO2496&gt;='01 Controls'!$E$16,"PASS","FAIL")</x:f>
        <x:v>FAIL</x:v>
      </x:c>
      <x:c r="AQ2496" s="11" t="str">
        <x:v>UNQUANTIFIED</x:v>
      </x:c>
      <x:c r="AR2496" s="11" t="str">
        <x:v>Position-class planning record; serial item and receiver open</x:v>
      </x:c>
      <x:c r="AS2496" s="26"/>
      <x:c r="AT2496" s="26"/>
    </x:row>
    <x:row r="2497">
      <x:c r="C2497" s="11" t="str">
        <x:v>M3-H-PHC-ISO-18</x:v>
      </x:c>
      <x:c r="D2497" s="11" t="str">
        <x:v>M3</x:v>
      </x:c>
      <x:c r="E2497" s="11" t="str">
        <x:v>Inland flood</x:v>
      </x:c>
      <x:c r="F2497" s="11" t="str">
        <x:v>H-PHC</x:v>
      </x:c>
      <x:c r="G2497" s="11" t="str">
        <x:v>Public-health control group</x:v>
      </x:c>
      <x:c r="H2497" s="11" t="str">
        <x:v>ISO-18</x:v>
      </x:c>
      <x:c r="I2497" s="19" t="n">
        <x:v>48</x:v>
      </x:c>
      <x:c r="J2497" s="21" t="n">
        <x:v>3</x:v>
      </x:c>
      <x:c r="K2497" s="18" t="n">
        <x:f>'05 Cargo Register'!K257</x:f>
        <x:v>551.25</x:v>
      </x:c>
      <x:c r="L2497" s="18" t="n">
        <x:f>'05 Cargo Register'!N257</x:f>
        <x:v>37</x:v>
      </x:c>
      <x:c r="M2497" s="18" t="n">
        <x:f>'05 Cargo Register'!O257</x:f>
        <x:v>976.8000000000001</x:v>
      </x:c>
      <x:c r="N2497" s="18" t="n">
        <x:f>J2497*K2497</x:f>
        <x:v>1653.75</x:v>
      </x:c>
      <x:c r="O2497" s="18" t="n">
        <x:f>J2497*L2497</x:f>
        <x:v>111</x:v>
      </x:c>
      <x:c r="P2497" s="18" t="n">
        <x:f>J2497*M2497</x:f>
        <x:v>2930.4</x:v>
      </x:c>
      <x:c r="Q2497" s="22" t="n">
        <x:f>'01 Controls'!$E$27*'02 Cargo Classes'!$M$7</x:f>
        <x:v>0.010000000000000002</x:v>
      </x:c>
      <x:c r="R2497" s="22" t="n">
        <x:f>'01 Controls'!$F$27*'02 Cargo Classes'!$N$7</x:f>
        <x:v>0</x:v>
      </x:c>
      <x:c r="S2497" s="22" t="n">
        <x:f>'01 Controls'!$G$27*'02 Cargo Classes'!$O$7</x:f>
        <x:v>0.84</x:v>
      </x:c>
      <x:c r="T2497" s="22" t="n">
        <x:f>'01 Controls'!$H$27*'02 Cargo Classes'!$P$7</x:f>
        <x:v>0.2</x:v>
      </x:c>
      <x:c r="U2497" s="22" t="n">
        <x:f>SUM(Q2497:T2497)</x:f>
        <x:v>1.05</x:v>
      </x:c>
      <x:c r="V2497" s="18" t="n">
        <x:f>IF(U2497=0,0,N2497*Q2497/U2497)</x:f>
        <x:v>15.750000000000004</x:v>
      </x:c>
      <x:c r="W2497" s="18" t="n">
        <x:f>IF(U2497=0,0,P2497*Q2497/U2497)</x:f>
        <x:v>27.90857142857143</x:v>
      </x:c>
      <x:c r="X2497" s="18" t="n">
        <x:f>MAX(V2497,W2497*'01 Controls'!$E$12)</x:f>
        <x:v>15.750000000000004</x:v>
      </x:c>
      <x:c r="Y2497" s="18" t="n">
        <x:f>IF(U2497=0,0,N2497*R2497/U2497)</x:f>
        <x:v>0</x:v>
      </x:c>
      <x:c r="Z2497" s="18" t="n">
        <x:f>IF(U2497=0,0,P2497*R2497/U2497)</x:f>
        <x:v>0</x:v>
      </x:c>
      <x:c r="AA2497" s="18" t="n">
        <x:f>MAX(Y2497,Z2497*'01 Controls'!$E$13)</x:f>
        <x:v>0</x:v>
      </x:c>
      <x:c r="AB2497" s="18" t="n">
        <x:f>IF(U2497=0,0,N2497*S2497/U2497)</x:f>
        <x:v>1322.9999999999998</x:v>
      </x:c>
      <x:c r="AC2497" s="18" t="n">
        <x:f>IF(U2497=0,0,P2497*S2497/U2497)</x:f>
        <x:v>2344.32</x:v>
      </x:c>
      <x:c r="AD2497" s="18" t="n">
        <x:f>MAX(AB2497,AC2497*'01 Controls'!$E$14)</x:f>
        <x:v>1322.9999999999998</x:v>
      </x:c>
      <x:c r="AE2497" s="18" t="n">
        <x:f>IF(U2497=0,0,N2497*T2497/U2497)</x:f>
        <x:v>315</x:v>
      </x:c>
      <x:c r="AF2497" s="18" t="n">
        <x:f>IF(U2497=0,0,P2497*T2497/U2497)</x:f>
        <x:v>558.1714285714286</x:v>
      </x:c>
      <x:c r="AG2497" s="18" t="n">
        <x:f>MAX(AE2497,AF2497*'01 Controls'!$E$15)</x:f>
        <x:v>315</x:v>
      </x:c>
      <x:c r="AH2497" s="18" t="n">
        <x:f>SUM(V2497,Y2497,AB2497,AE2497)</x:f>
        <x:v>1653.7499999999998</x:v>
      </x:c>
      <x:c r="AI2497" s="18" t="n">
        <x:f>N2497-AH2497</x:f>
        <x:v>2.2737367544323206e-13</x:v>
      </x:c>
      <x:c r="AJ2497" s="18" t="n">
        <x:f>V2497*INDEX('07 Mode Capacity'!$P$6:$P$17,MATCH("AIR-"&amp;I2497,'07 Mode Capacity'!$C$6:$C$17,0))</x:f>
        <x:v>4.41528661805636</x:v>
      </x:c>
      <x:c r="AK2497" s="18" t="n">
        <x:f>Y2497*INDEX('07 Mode Capacity'!$P$6:$P$17,MATCH("OCEAN-"&amp;I2497,'07 Mode Capacity'!$C$6:$C$17,0))</x:f>
        <x:v>0</x:v>
      </x:c>
      <x:c r="AL2497" s="18" t="n">
        <x:f>AB2497*INDEX('07 Mode Capacity'!$P$6:$P$17,MATCH("LAND-"&amp;I2497,'07 Mode Capacity'!$C$6:$C$17,0))</x:f>
        <x:v>161.46933136774578</x:v>
      </x:c>
      <x:c r="AM2497" s="18" t="n">
        <x:f>AE2497*INDEX('07 Mode Capacity'!$P$6:$P$17,MATCH("INLAND-"&amp;I2497,'07 Mode Capacity'!$C$6:$C$17,0))</x:f>
        <x:v>198.83882596084106</x:v>
      </x:c>
      <x:c r="AN2497" s="18" t="n">
        <x:f>SUM(AJ2497:AM2497)</x:f>
        <x:v>364.7234439466432</x:v>
      </x:c>
      <x:c r="AO2497" s="17" t="n">
        <x:f>IF(N2497=0,1,AN2497/N2497)</x:f>
        <x:v>0.2205432767628984</x:v>
      </x:c>
      <x:c r="AP2497" s="11" t="str">
        <x:f>IF(AO2497&gt;='01 Controls'!$E$16,"PASS","FAIL")</x:f>
        <x:v>FAIL</x:v>
      </x:c>
      <x:c r="AQ2497" s="11" t="str">
        <x:v>UNQUANTIFIED</x:v>
      </x:c>
      <x:c r="AR2497" s="11" t="str">
        <x:v>Position-class planning record; serial item and receiver open</x:v>
      </x:c>
      <x:c r="AS2497" s="26"/>
      <x:c r="AT2497" s="26"/>
    </x:row>
    <x:row r="2498">
      <x:c r="C2498" s="11" t="str">
        <x:v>M3-H-PHC-COL-12</x:v>
      </x:c>
      <x:c r="D2498" s="11" t="str">
        <x:v>M3</x:v>
      </x:c>
      <x:c r="E2498" s="11" t="str">
        <x:v>Inland flood</x:v>
      </x:c>
      <x:c r="F2498" s="11" t="str">
        <x:v>H-PHC</x:v>
      </x:c>
      <x:c r="G2498" s="11" t="str">
        <x:v>Public-health control group</x:v>
      </x:c>
      <x:c r="H2498" s="11" t="str">
        <x:v>COL-12</x:v>
      </x:c>
      <x:c r="I2498" s="19" t="n">
        <x:v>24</x:v>
      </x:c>
      <x:c r="J2498" s="21" t="n">
        <x:v>3</x:v>
      </x:c>
      <x:c r="K2498" s="18" t="n">
        <x:f>'05 Cargo Register'!K258</x:f>
        <x:v>472.5</x:v>
      </x:c>
      <x:c r="L2498" s="18" t="n">
        <x:f>'05 Cargo Register'!N258</x:f>
        <x:v>50</x:v>
      </x:c>
      <x:c r="M2498" s="18" t="n">
        <x:f>'05 Cargo Register'!O258</x:f>
        <x:v>1320</x:v>
      </x:c>
      <x:c r="N2498" s="18" t="n">
        <x:f>J2498*K2498</x:f>
        <x:v>1417.5</x:v>
      </x:c>
      <x:c r="O2498" s="18" t="n">
        <x:f>J2498*L2498</x:f>
        <x:v>150</x:v>
      </x:c>
      <x:c r="P2498" s="18" t="n">
        <x:f>J2498*M2498</x:f>
        <x:v>3960</x:v>
      </x:c>
      <x:c r="Q2498" s="22" t="n">
        <x:f>'01 Controls'!$E$27*'02 Cargo Classes'!$M$8</x:f>
        <x:v>0.1</x:v>
      </x:c>
      <x:c r="R2498" s="22" t="n">
        <x:f>'01 Controls'!$F$27*'02 Cargo Classes'!$N$8</x:f>
        <x:v>0</x:v>
      </x:c>
      <x:c r="S2498" s="22" t="n">
        <x:f>'01 Controls'!$G$27*'02 Cargo Classes'!$O$8</x:f>
        <x:v>0.84</x:v>
      </x:c>
      <x:c r="T2498" s="22" t="n">
        <x:f>'01 Controls'!$H$27*'02 Cargo Classes'!$P$8</x:f>
        <x:v>0.05</x:v>
      </x:c>
      <x:c r="U2498" s="22" t="n">
        <x:f>SUM(Q2498:T2498)</x:f>
        <x:v>0.99</x:v>
      </x:c>
      <x:c r="V2498" s="18" t="n">
        <x:f>IF(U2498=0,0,N2498*Q2498/U2498)</x:f>
        <x:v>143.1818181818182</x:v>
      </x:c>
      <x:c r="W2498" s="18" t="n">
        <x:f>IF(U2498=0,0,P2498*Q2498/U2498)</x:f>
        <x:v>400</x:v>
      </x:c>
      <x:c r="X2498" s="18" t="n">
        <x:f>MAX(V2498,W2498*'01 Controls'!$E$12)</x:f>
        <x:v>143.1818181818182</x:v>
      </x:c>
      <x:c r="Y2498" s="18" t="n">
        <x:f>IF(U2498=0,0,N2498*R2498/U2498)</x:f>
        <x:v>0</x:v>
      </x:c>
      <x:c r="Z2498" s="18" t="n">
        <x:f>IF(U2498=0,0,P2498*R2498/U2498)</x:f>
        <x:v>0</x:v>
      </x:c>
      <x:c r="AA2498" s="18" t="n">
        <x:f>MAX(Y2498,Z2498*'01 Controls'!$E$13)</x:f>
        <x:v>0</x:v>
      </x:c>
      <x:c r="AB2498" s="18" t="n">
        <x:f>IF(U2498=0,0,N2498*S2498/U2498)</x:f>
        <x:v>1202.7272727272727</x:v>
      </x:c>
      <x:c r="AC2498" s="18" t="n">
        <x:f>IF(U2498=0,0,P2498*S2498/U2498)</x:f>
        <x:v>3360</x:v>
      </x:c>
      <x:c r="AD2498" s="18" t="n">
        <x:f>MAX(AB2498,AC2498*'01 Controls'!$E$14)</x:f>
        <x:v>1202.7272727272727</x:v>
      </x:c>
      <x:c r="AE2498" s="18" t="n">
        <x:f>IF(U2498=0,0,N2498*T2498/U2498)</x:f>
        <x:v>71.5909090909091</x:v>
      </x:c>
      <x:c r="AF2498" s="18" t="n">
        <x:f>IF(U2498=0,0,P2498*T2498/U2498)</x:f>
        <x:v>200</x:v>
      </x:c>
      <x:c r="AG2498" s="18" t="n">
        <x:f>MAX(AE2498,AF2498*'01 Controls'!$E$15)</x:f>
        <x:v>71.5909090909091</x:v>
      </x:c>
      <x:c r="AH2498" s="18" t="n">
        <x:f>SUM(V2498,Y2498,AB2498,AE2498)</x:f>
        <x:v>1417.5</x:v>
      </x:c>
      <x:c r="AI2498" s="18" t="n">
        <x:f>N2498-AH2498</x:f>
        <x:v>0</x:v>
      </x:c>
      <x:c r="AJ2498" s="18" t="n">
        <x:f>V2498*INDEX('07 Mode Capacity'!$P$6:$P$17,MATCH("AIR-"&amp;I2498,'07 Mode Capacity'!$C$6:$C$17,0))</x:f>
        <x:v>29.053605167838136</x:v>
      </x:c>
      <x:c r="AK2498" s="18" t="n">
        <x:f>Y2498*INDEX('07 Mode Capacity'!$P$6:$P$17,MATCH("OCEAN-"&amp;I2498,'07 Mode Capacity'!$C$6:$C$17,0))</x:f>
        <x:v>0</x:v>
      </x:c>
      <x:c r="AL2498" s="18" t="n">
        <x:f>AB2498*INDEX('07 Mode Capacity'!$P$6:$P$17,MATCH("LAND-"&amp;I2498,'07 Mode Capacity'!$C$6:$C$17,0))</x:f>
        <x:v>460.0442934383101</x:v>
      </x:c>
      <x:c r="AM2498" s="18" t="n">
        <x:f>AE2498*INDEX('07 Mode Capacity'!$P$6:$P$17,MATCH("INLAND-"&amp;I2498,'07 Mode Capacity'!$C$6:$C$17,0))</x:f>
        <x:v>71.5909090909091</x:v>
      </x:c>
      <x:c r="AN2498" s="18" t="n">
        <x:f>SUM(AJ2498:AM2498)</x:f>
        <x:v>560.6888076970573</x:v>
      </x:c>
      <x:c r="AO2498" s="17" t="n">
        <x:f>IF(N2498=0,1,AN2498/N2498)</x:f>
        <x:v>0.39554765975101047</x:v>
      </x:c>
      <x:c r="AP2498" s="11" t="str">
        <x:f>IF(AO2498&gt;='01 Controls'!$E$16,"PASS","FAIL")</x:f>
        <x:v>FAIL</x:v>
      </x:c>
      <x:c r="AQ2498" s="11" t="str">
        <x:v>UNQUANTIFIED</x:v>
      </x:c>
      <x:c r="AR2498" s="11" t="str">
        <x:v>Position-class planning record; serial item and receiver open</x:v>
      </x:c>
      <x:c r="AS2498" s="26"/>
      <x:c r="AT2498" s="26"/>
    </x:row>
    <x:row r="2499">
      <x:c r="C2499" s="11" t="str">
        <x:v>M3-H-PHC-BAT-22</x:v>
      </x:c>
      <x:c r="D2499" s="11" t="str">
        <x:v>M3</x:v>
      </x:c>
      <x:c r="E2499" s="11" t="str">
        <x:v>Inland flood</x:v>
      </x:c>
      <x:c r="F2499" s="11" t="str">
        <x:v>H-PHC</x:v>
      </x:c>
      <x:c r="G2499" s="11" t="str">
        <x:v>Public-health control group</x:v>
      </x:c>
      <x:c r="H2499" s="11" t="str">
        <x:v>BAT-22</x:v>
      </x:c>
      <x:c r="I2499" s="19" t="n">
        <x:v>48</x:v>
      </x:c>
      <x:c r="J2499" s="21" t="n">
        <x:v>3</x:v>
      </x:c>
      <x:c r="K2499" s="18" t="n">
        <x:f>'05 Cargo Register'!K259</x:f>
        <x:v>210</x:v>
      </x:c>
      <x:c r="L2499" s="18" t="n">
        <x:f>'05 Cargo Register'!N259</x:f>
        <x:v>12</x:v>
      </x:c>
      <x:c r="M2499" s="18" t="n">
        <x:f>'05 Cargo Register'!O259</x:f>
        <x:v>316.8</x:v>
      </x:c>
      <x:c r="N2499" s="18" t="n">
        <x:f>J2499*K2499</x:f>
        <x:v>630</x:v>
      </x:c>
      <x:c r="O2499" s="18" t="n">
        <x:f>J2499*L2499</x:f>
        <x:v>36</x:v>
      </x:c>
      <x:c r="P2499" s="18" t="n">
        <x:f>J2499*M2499</x:f>
        <x:v>950.4000000000001</x:v>
      </x:c>
      <x:c r="Q2499" s="22" t="n">
        <x:f>'01 Controls'!$E$27*'02 Cargo Classes'!$M$9</x:f>
        <x:v>0</x:v>
      </x:c>
      <x:c r="R2499" s="22" t="n">
        <x:f>'01 Controls'!$F$27*'02 Cargo Classes'!$N$9</x:f>
        <x:v>0</x:v>
      </x:c>
      <x:c r="S2499" s="22" t="n">
        <x:f>'01 Controls'!$G$27*'02 Cargo Classes'!$O$9</x:f>
        <x:v>0.7</x:v>
      </x:c>
      <x:c r="T2499" s="22" t="n">
        <x:f>'01 Controls'!$H$27*'02 Cargo Classes'!$P$9</x:f>
        <x:v>0.125</x:v>
      </x:c>
      <x:c r="U2499" s="22" t="n">
        <x:f>SUM(Q2499:T2499)</x:f>
        <x:v>0.825</x:v>
      </x:c>
      <x:c r="V2499" s="18" t="n">
        <x:f>IF(U2499=0,0,N2499*Q2499/U2499)</x:f>
        <x:v>0</x:v>
      </x:c>
      <x:c r="W2499" s="18" t="n">
        <x:f>IF(U2499=0,0,P2499*Q2499/U2499)</x:f>
        <x:v>0</x:v>
      </x:c>
      <x:c r="X2499" s="18" t="n">
        <x:f>MAX(V2499,W2499*'01 Controls'!$E$12)</x:f>
        <x:v>0</x:v>
      </x:c>
      <x:c r="Y2499" s="18" t="n">
        <x:f>IF(U2499=0,0,N2499*R2499/U2499)</x:f>
        <x:v>0</x:v>
      </x:c>
      <x:c r="Z2499" s="18" t="n">
        <x:f>IF(U2499=0,0,P2499*R2499/U2499)</x:f>
        <x:v>0</x:v>
      </x:c>
      <x:c r="AA2499" s="18" t="n">
        <x:f>MAX(Y2499,Z2499*'01 Controls'!$E$13)</x:f>
        <x:v>0</x:v>
      </x:c>
      <x:c r="AB2499" s="18" t="n">
        <x:f>IF(U2499=0,0,N2499*S2499/U2499)</x:f>
        <x:v>534.5454545454546</x:v>
      </x:c>
      <x:c r="AC2499" s="18" t="n">
        <x:f>IF(U2499=0,0,P2499*S2499/U2499)</x:f>
        <x:v>806.4</x:v>
      </x:c>
      <x:c r="AD2499" s="18" t="n">
        <x:f>MAX(AB2499,AC2499*'01 Controls'!$E$14)</x:f>
        <x:v>534.5454545454546</x:v>
      </x:c>
      <x:c r="AE2499" s="18" t="n">
        <x:f>IF(U2499=0,0,N2499*T2499/U2499)</x:f>
        <x:v>95.45454545454545</x:v>
      </x:c>
      <x:c r="AF2499" s="18" t="n">
        <x:f>IF(U2499=0,0,P2499*T2499/U2499)</x:f>
        <x:v>144.00000000000003</x:v>
      </x:c>
      <x:c r="AG2499" s="18" t="n">
        <x:f>MAX(AE2499,AF2499*'01 Controls'!$E$15)</x:f>
        <x:v>95.45454545454545</x:v>
      </x:c>
      <x:c r="AH2499" s="18" t="n">
        <x:f>SUM(V2499,Y2499,AB2499,AE2499)</x:f>
        <x:v>630.0000000000001</x:v>
      </x:c>
      <x:c r="AI2499" s="18" t="n">
        <x:f>N2499-AH2499</x:f>
        <x:v>-1.1368683772161603e-13</x:v>
      </x:c>
      <x:c r="AJ2499" s="18" t="n">
        <x:f>V2499*INDEX('07 Mode Capacity'!$P$6:$P$17,MATCH("AIR-"&amp;I2499,'07 Mode Capacity'!$C$6:$C$17,0))</x:f>
        <x:v>0</x:v>
      </x:c>
      <x:c r="AK2499" s="18" t="n">
        <x:f>Y2499*INDEX('07 Mode Capacity'!$P$6:$P$17,MATCH("OCEAN-"&amp;I2499,'07 Mode Capacity'!$C$6:$C$17,0))</x:f>
        <x:v>0</x:v>
      </x:c>
      <x:c r="AL2499" s="18" t="n">
        <x:f>AB2499*INDEX('07 Mode Capacity'!$P$6:$P$17,MATCH("LAND-"&amp;I2499,'07 Mode Capacity'!$C$6:$C$17,0))</x:f>
        <x:v>65.24013388595792</x:v>
      </x:c>
      <x:c r="AM2499" s="18" t="n">
        <x:f>AE2499*INDEX('07 Mode Capacity'!$P$6:$P$17,MATCH("INLAND-"&amp;I2499,'07 Mode Capacity'!$C$6:$C$17,0))</x:f>
        <x:v>60.25418968510335</x:v>
      </x:c>
      <x:c r="AN2499" s="18" t="n">
        <x:f>SUM(AJ2499:AM2499)</x:f>
        <x:v>125.49432357106127</x:v>
      </x:c>
      <x:c r="AO2499" s="17" t="n">
        <x:f>IF(N2499=0,1,AN2499/N2499)</x:f>
        <x:v>0.19919733900168457</x:v>
      </x:c>
      <x:c r="AP2499" s="11" t="str">
        <x:f>IF(AO2499&gt;='01 Controls'!$E$16,"PASS","FAIL")</x:f>
        <x:v>FAIL</x:v>
      </x:c>
      <x:c r="AQ2499" s="11" t="str">
        <x:v>UNQUANTIFIED</x:v>
      </x:c>
      <x:c r="AR2499" s="11" t="str">
        <x:v>Position-class planning record; serial item and receiver open</x:v>
      </x:c>
      <x:c r="AS2499" s="26"/>
      <x:c r="AT2499" s="26"/>
    </x:row>
    <x:row r="2500">
      <x:c r="C2500" s="11" t="str">
        <x:v>M3-H-PHC-TNK-20</x:v>
      </x:c>
      <x:c r="D2500" s="11" t="str">
        <x:v>M3</x:v>
      </x:c>
      <x:c r="E2500" s="11" t="str">
        <x:v>Inland flood</x:v>
      </x:c>
      <x:c r="F2500" s="11" t="str">
        <x:v>H-PHC</x:v>
      </x:c>
      <x:c r="G2500" s="11" t="str">
        <x:v>Public-health control group</x:v>
      </x:c>
      <x:c r="H2500" s="11" t="str">
        <x:v>TNK-20</x:v>
      </x:c>
      <x:c r="I2500" s="19" t="n">
        <x:v>48</x:v>
      </x:c>
      <x:c r="J2500" s="21" t="n">
        <x:v>3</x:v>
      </x:c>
      <x:c r="K2500" s="18" t="n">
        <x:f>'05 Cargo Register'!K260</x:f>
        <x:v>157.5</x:v>
      </x:c>
      <x:c r="L2500" s="18" t="n">
        <x:f>'05 Cargo Register'!N260</x:f>
        <x:v>10</x:v>
      </x:c>
      <x:c r="M2500" s="18" t="n">
        <x:f>'05 Cargo Register'!O260</x:f>
        <x:v>212.5</x:v>
      </x:c>
      <x:c r="N2500" s="18" t="n">
        <x:f>J2500*K2500</x:f>
        <x:v>472.5</x:v>
      </x:c>
      <x:c r="O2500" s="18" t="n">
        <x:f>J2500*L2500</x:f>
        <x:v>30</x:v>
      </x:c>
      <x:c r="P2500" s="18" t="n">
        <x:f>J2500*M2500</x:f>
        <x:v>637.5</x:v>
      </x:c>
      <x:c r="Q2500" s="22" t="n">
        <x:f>'01 Controls'!$E$27*'02 Cargo Classes'!$M$10</x:f>
        <x:v>0</x:v>
      </x:c>
      <x:c r="R2500" s="22" t="n">
        <x:f>'01 Controls'!$F$27*'02 Cargo Classes'!$N$10</x:f>
        <x:v>0</x:v>
      </x:c>
      <x:c r="S2500" s="22" t="n">
        <x:f>'01 Controls'!$G$27*'02 Cargo Classes'!$O$10</x:f>
        <x:v>0.7</x:v>
      </x:c>
      <x:c r="T2500" s="22" t="n">
        <x:f>'01 Controls'!$H$27*'02 Cargo Classes'!$P$10</x:f>
        <x:v>0.25</x:v>
      </x:c>
      <x:c r="U2500" s="22" t="n">
        <x:f>SUM(Q2500:T2500)</x:f>
        <x:v>0.95</x:v>
      </x:c>
      <x:c r="V2500" s="18" t="n">
        <x:f>IF(U2500=0,0,N2500*Q2500/U2500)</x:f>
        <x:v>0</x:v>
      </x:c>
      <x:c r="W2500" s="18" t="n">
        <x:f>IF(U2500=0,0,P2500*Q2500/U2500)</x:f>
        <x:v>0</x:v>
      </x:c>
      <x:c r="X2500" s="18" t="n">
        <x:f>MAX(V2500,W2500*'01 Controls'!$E$12)</x:f>
        <x:v>0</x:v>
      </x:c>
      <x:c r="Y2500" s="18" t="n">
        <x:f>IF(U2500=0,0,N2500*R2500/U2500)</x:f>
        <x:v>0</x:v>
      </x:c>
      <x:c r="Z2500" s="18" t="n">
        <x:f>IF(U2500=0,0,P2500*R2500/U2500)</x:f>
        <x:v>0</x:v>
      </x:c>
      <x:c r="AA2500" s="18" t="n">
        <x:f>MAX(Y2500,Z2500*'01 Controls'!$E$13)</x:f>
        <x:v>0</x:v>
      </x:c>
      <x:c r="AB2500" s="18" t="n">
        <x:f>IF(U2500=0,0,N2500*S2500/U2500)</x:f>
        <x:v>348.15789473684214</x:v>
      </x:c>
      <x:c r="AC2500" s="18" t="n">
        <x:f>IF(U2500=0,0,P2500*S2500/U2500)</x:f>
        <x:v>469.7368421052632</x:v>
      </x:c>
      <x:c r="AD2500" s="18" t="n">
        <x:f>MAX(AB2500,AC2500*'01 Controls'!$E$14)</x:f>
        <x:v>348.15789473684214</x:v>
      </x:c>
      <x:c r="AE2500" s="18" t="n">
        <x:f>IF(U2500=0,0,N2500*T2500/U2500)</x:f>
        <x:v>124.3421052631579</x:v>
      </x:c>
      <x:c r="AF2500" s="18" t="n">
        <x:f>IF(U2500=0,0,P2500*T2500/U2500)</x:f>
        <x:v>167.76315789473685</x:v>
      </x:c>
      <x:c r="AG2500" s="18" t="n">
        <x:f>MAX(AE2500,AF2500*'01 Controls'!$E$15)</x:f>
        <x:v>124.3421052631579</x:v>
      </x:c>
      <x:c r="AH2500" s="18" t="n">
        <x:f>SUM(V2500,Y2500,AB2500,AE2500)</x:f>
        <x:v>472.50000000000006</x:v>
      </x:c>
      <x:c r="AI2500" s="18" t="n">
        <x:f>N2500-AH2500</x:f>
        <x:v>-5.684341886080802e-14</x:v>
      </x:c>
      <x:c r="AJ2500" s="18" t="n">
        <x:f>V2500*INDEX('07 Mode Capacity'!$P$6:$P$17,MATCH("AIR-"&amp;I2500,'07 Mode Capacity'!$C$6:$C$17,0))</x:f>
        <x:v>0</x:v>
      </x:c>
      <x:c r="AK2500" s="18" t="n">
        <x:f>Y2500*INDEX('07 Mode Capacity'!$P$6:$P$17,MATCH("OCEAN-"&amp;I2500,'07 Mode Capacity'!$C$6:$C$17,0))</x:f>
        <x:v>0</x:v>
      </x:c>
      <x:c r="AL2500" s="18" t="n">
        <x:f>AB2500*INDEX('07 Mode Capacity'!$P$6:$P$17,MATCH("LAND-"&amp;I2500,'07 Mode Capacity'!$C$6:$C$17,0))</x:f>
        <x:v>42.49192930730153</x:v>
      </x:c>
      <x:c r="AM2500" s="18" t="n">
        <x:f>AE2500*INDEX('07 Mode Capacity'!$P$6:$P$17,MATCH("INLAND-"&amp;I2500,'07 Mode Capacity'!$C$6:$C$17,0))</x:f>
        <x:v>78.48901024770042</x:v>
      </x:c>
      <x:c r="AN2500" s="18" t="n">
        <x:f>SUM(AJ2500:AM2500)</x:f>
        <x:v>120.98093955500195</x:v>
      </x:c>
      <x:c r="AO2500" s="17" t="n">
        <x:f>IF(N2500=0,1,AN2500/N2500)</x:f>
        <x:v>0.25604431651852266</x:v>
      </x:c>
      <x:c r="AP2500" s="11" t="str">
        <x:f>IF(AO2500&gt;='01 Controls'!$E$16,"PASS","FAIL")</x:f>
        <x:v>FAIL</x:v>
      </x:c>
      <x:c r="AQ2500" s="11" t="str">
        <x:v>UNQUANTIFIED</x:v>
      </x:c>
      <x:c r="AR2500" s="11" t="str">
        <x:v>Position-class planning record; serial item and receiver open</x:v>
      </x:c>
      <x:c r="AS2500" s="26"/>
      <x:c r="AT2500" s="26"/>
    </x:row>
    <x:row r="2501">
      <x:c r="C2501" s="11" t="str">
        <x:v>M3-H-PHC-FLR-24</x:v>
      </x:c>
      <x:c r="D2501" s="11" t="str">
        <x:v>M3</x:v>
      </x:c>
      <x:c r="E2501" s="11" t="str">
        <x:v>Inland flood</x:v>
      </x:c>
      <x:c r="F2501" s="11" t="str">
        <x:v>H-PHC</x:v>
      </x:c>
      <x:c r="G2501" s="11" t="str">
        <x:v>Public-health control group</x:v>
      </x:c>
      <x:c r="H2501" s="11" t="str">
        <x:v>FLR-24</x:v>
      </x:c>
      <x:c r="I2501" s="19" t="n">
        <x:v>48</x:v>
      </x:c>
      <x:c r="J2501" s="21" t="n">
        <x:v>3</x:v>
      </x:c>
      <x:c r="K2501" s="18" t="n">
        <x:f>'05 Cargo Register'!K261</x:f>
        <x:v>131.25</x:v>
      </x:c>
      <x:c r="L2501" s="18" t="n">
        <x:f>'05 Cargo Register'!N261</x:f>
        <x:v>7</x:v>
      </x:c>
      <x:c r="M2501" s="18" t="n">
        <x:f>'05 Cargo Register'!O261</x:f>
        <x:v>224</x:v>
      </x:c>
      <x:c r="N2501" s="18" t="n">
        <x:f>J2501*K2501</x:f>
        <x:v>393.75</x:v>
      </x:c>
      <x:c r="O2501" s="18" t="n">
        <x:f>J2501*L2501</x:f>
        <x:v>21</x:v>
      </x:c>
      <x:c r="P2501" s="18" t="n">
        <x:f>J2501*M2501</x:f>
        <x:v>672</x:v>
      </x:c>
      <x:c r="Q2501" s="22" t="n">
        <x:f>'01 Controls'!$E$27*'02 Cargo Classes'!$M$11</x:f>
        <x:v>0</x:v>
      </x:c>
      <x:c r="R2501" s="22" t="n">
        <x:f>'01 Controls'!$F$27*'02 Cargo Classes'!$N$11</x:f>
        <x:v>0</x:v>
      </x:c>
      <x:c r="S2501" s="22" t="n">
        <x:f>'01 Controls'!$G$27*'02 Cargo Classes'!$O$11</x:f>
        <x:v>0.7</x:v>
      </x:c>
      <x:c r="T2501" s="22" t="n">
        <x:f>'01 Controls'!$H$27*'02 Cargo Classes'!$P$11</x:f>
        <x:v>0.2</x:v>
      </x:c>
      <x:c r="U2501" s="22" t="n">
        <x:f>SUM(Q2501:T2501)</x:f>
        <x:v>0.8999999999999999</x:v>
      </x:c>
      <x:c r="V2501" s="18" t="n">
        <x:f>IF(U2501=0,0,N2501*Q2501/U2501)</x:f>
        <x:v>0</x:v>
      </x:c>
      <x:c r="W2501" s="18" t="n">
        <x:f>IF(U2501=0,0,P2501*Q2501/U2501)</x:f>
        <x:v>0</x:v>
      </x:c>
      <x:c r="X2501" s="18" t="n">
        <x:f>MAX(V2501,W2501*'01 Controls'!$E$12)</x:f>
        <x:v>0</x:v>
      </x:c>
      <x:c r="Y2501" s="18" t="n">
        <x:f>IF(U2501=0,0,N2501*R2501/U2501)</x:f>
        <x:v>0</x:v>
      </x:c>
      <x:c r="Z2501" s="18" t="n">
        <x:f>IF(U2501=0,0,P2501*R2501/U2501)</x:f>
        <x:v>0</x:v>
      </x:c>
      <x:c r="AA2501" s="18" t="n">
        <x:f>MAX(Y2501,Z2501*'01 Controls'!$E$13)</x:f>
        <x:v>0</x:v>
      </x:c>
      <x:c r="AB2501" s="18" t="n">
        <x:f>IF(U2501=0,0,N2501*S2501/U2501)</x:f>
        <x:v>306.25000000000006</x:v>
      </x:c>
      <x:c r="AC2501" s="18" t="n">
        <x:f>IF(U2501=0,0,P2501*S2501/U2501)</x:f>
        <x:v>522.6666666666667</x:v>
      </x:c>
      <x:c r="AD2501" s="18" t="n">
        <x:f>MAX(AB2501,AC2501*'01 Controls'!$E$14)</x:f>
        <x:v>306.25000000000006</x:v>
      </x:c>
      <x:c r="AE2501" s="18" t="n">
        <x:f>IF(U2501=0,0,N2501*T2501/U2501)</x:f>
        <x:v>87.50000000000001</x:v>
      </x:c>
      <x:c r="AF2501" s="18" t="n">
        <x:f>IF(U2501=0,0,P2501*T2501/U2501)</x:f>
        <x:v>149.33333333333334</x:v>
      </x:c>
      <x:c r="AG2501" s="18" t="n">
        <x:f>MAX(AE2501,AF2501*'01 Controls'!$E$15)</x:f>
        <x:v>87.50000000000001</x:v>
      </x:c>
      <x:c r="AH2501" s="18" t="n">
        <x:f>SUM(V2501,Y2501,AB2501,AE2501)</x:f>
        <x:v>393.75000000000006</x:v>
      </x:c>
      <x:c r="AI2501" s="18" t="n">
        <x:f>N2501-AH2501</x:f>
        <x:v>-5.684341886080802e-14</x:v>
      </x:c>
      <x:c r="AJ2501" s="18" t="n">
        <x:f>V2501*INDEX('07 Mode Capacity'!$P$6:$P$17,MATCH("AIR-"&amp;I2501,'07 Mode Capacity'!$C$6:$C$17,0))</x:f>
        <x:v>0</x:v>
      </x:c>
      <x:c r="AK2501" s="18" t="n">
        <x:f>Y2501*INDEX('07 Mode Capacity'!$P$6:$P$17,MATCH("OCEAN-"&amp;I2501,'07 Mode Capacity'!$C$6:$C$17,0))</x:f>
        <x:v>0</x:v>
      </x:c>
      <x:c r="AL2501" s="18" t="n">
        <x:f>AB2501*INDEX('07 Mode Capacity'!$P$6:$P$17,MATCH("LAND-"&amp;I2501,'07 Mode Capacity'!$C$6:$C$17,0))</x:f>
        <x:v>37.377160038830056</x:v>
      </x:c>
      <x:c r="AM2501" s="18" t="n">
        <x:f>AE2501*INDEX('07 Mode Capacity'!$P$6:$P$17,MATCH("INLAND-"&amp;I2501,'07 Mode Capacity'!$C$6:$C$17,0))</x:f>
        <x:v>55.23300721134475</x:v>
      </x:c>
      <x:c r="AN2501" s="18" t="n">
        <x:f>SUM(AJ2501:AM2501)</x:f>
        <x:v>92.61016725017481</x:v>
      </x:c>
      <x:c r="AO2501" s="17" t="n">
        <x:f>IF(N2501=0,1,AN2501/N2501)</x:f>
        <x:v>0.23520042476234873</x:v>
      </x:c>
      <x:c r="AP2501" s="11" t="str">
        <x:f>IF(AO2501&gt;='01 Controls'!$E$16,"PASS","FAIL")</x:f>
        <x:v>FAIL</x:v>
      </x:c>
      <x:c r="AQ2501" s="11" t="str">
        <x:v>UNQUANTIFIED</x:v>
      </x:c>
      <x:c r="AR2501" s="11" t="str">
        <x:v>Position-class planning record; serial item and receiver open</x:v>
      </x:c>
      <x:c r="AS2501" s="26"/>
      <x:c r="AT2501" s="26"/>
    </x:row>
    <x:row r="2502">
      <x:c r="C2502" s="11" t="str">
        <x:v>M3-H-PHC-ROL-30</x:v>
      </x:c>
      <x:c r="D2502" s="11" t="str">
        <x:v>M3</x:v>
      </x:c>
      <x:c r="E2502" s="11" t="str">
        <x:v>Inland flood</x:v>
      </x:c>
      <x:c r="F2502" s="11" t="str">
        <x:v>H-PHC</x:v>
      </x:c>
      <x:c r="G2502" s="11" t="str">
        <x:v>Public-health control group</x:v>
      </x:c>
      <x:c r="H2502" s="11" t="str">
        <x:v>ROL-30</x:v>
      </x:c>
      <x:c r="I2502" s="19" t="n">
        <x:v>48</x:v>
      </x:c>
      <x:c r="J2502" s="21" t="n">
        <x:v>3</x:v>
      </x:c>
      <x:c r="K2502" s="18" t="n">
        <x:f>'05 Cargo Register'!K262</x:f>
        <x:v>262.5</x:v>
      </x:c>
      <x:c r="L2502" s="18" t="n">
        <x:f>'05 Cargo Register'!N262</x:f>
        <x:v>11</x:v>
      </x:c>
      <x:c r="M2502" s="18" t="n">
        <x:f>'05 Cargo Register'!O262</x:f>
        <x:v>701.25</x:v>
      </x:c>
      <x:c r="N2502" s="18" t="n">
        <x:f>J2502*K2502</x:f>
        <x:v>787.5</x:v>
      </x:c>
      <x:c r="O2502" s="18" t="n">
        <x:f>J2502*L2502</x:f>
        <x:v>33</x:v>
      </x:c>
      <x:c r="P2502" s="18" t="n">
        <x:f>J2502*M2502</x:f>
        <x:v>2103.75</x:v>
      </x:c>
      <x:c r="Q2502" s="22" t="n">
        <x:f>'01 Controls'!$E$27*'02 Cargo Classes'!$M$12</x:f>
        <x:v>0</x:v>
      </x:c>
      <x:c r="R2502" s="22" t="n">
        <x:f>'01 Controls'!$F$27*'02 Cargo Classes'!$N$12</x:f>
        <x:v>0</x:v>
      </x:c>
      <x:c r="S2502" s="22" t="n">
        <x:f>'01 Controls'!$G$27*'02 Cargo Classes'!$O$12</x:f>
        <x:v>1.0499999999999998</x:v>
      </x:c>
      <x:c r="T2502" s="22" t="n">
        <x:f>'01 Controls'!$H$27*'02 Cargo Classes'!$P$12</x:f>
        <x:v>0.15</x:v>
      </x:c>
      <x:c r="U2502" s="22" t="n">
        <x:f>SUM(Q2502:T2502)</x:f>
        <x:v>1.1999999999999997</x:v>
      </x:c>
      <x:c r="V2502" s="18" t="n">
        <x:f>IF(U2502=0,0,N2502*Q2502/U2502)</x:f>
        <x:v>0</x:v>
      </x:c>
      <x:c r="W2502" s="18" t="n">
        <x:f>IF(U2502=0,0,P2502*Q2502/U2502)</x:f>
        <x:v>0</x:v>
      </x:c>
      <x:c r="X2502" s="18" t="n">
        <x:f>MAX(V2502,W2502*'01 Controls'!$E$12)</x:f>
        <x:v>0</x:v>
      </x:c>
      <x:c r="Y2502" s="18" t="n">
        <x:f>IF(U2502=0,0,N2502*R2502/U2502)</x:f>
        <x:v>0</x:v>
      </x:c>
      <x:c r="Z2502" s="18" t="n">
        <x:f>IF(U2502=0,0,P2502*R2502/U2502)</x:f>
        <x:v>0</x:v>
      </x:c>
      <x:c r="AA2502" s="18" t="n">
        <x:f>MAX(Y2502,Z2502*'01 Controls'!$E$13)</x:f>
        <x:v>0</x:v>
      </x:c>
      <x:c r="AB2502" s="18" t="n">
        <x:f>IF(U2502=0,0,N2502*S2502/U2502)</x:f>
        <x:v>689.0625000000001</x:v>
      </x:c>
      <x:c r="AC2502" s="18" t="n">
        <x:f>IF(U2502=0,0,P2502*S2502/U2502)</x:f>
        <x:v>1840.78125</x:v>
      </x:c>
      <x:c r="AD2502" s="18" t="n">
        <x:f>MAX(AB2502,AC2502*'01 Controls'!$E$14)</x:f>
        <x:v>689.0625000000001</x:v>
      </x:c>
      <x:c r="AE2502" s="18" t="n">
        <x:f>IF(U2502=0,0,N2502*T2502/U2502)</x:f>
        <x:v>98.43750000000003</x:v>
      </x:c>
      <x:c r="AF2502" s="18" t="n">
        <x:f>IF(U2502=0,0,P2502*T2502/U2502)</x:f>
        <x:v>262.96875000000006</x:v>
      </x:c>
      <x:c r="AG2502" s="18" t="n">
        <x:f>MAX(AE2502,AF2502*'01 Controls'!$E$15)</x:f>
        <x:v>98.43750000000003</x:v>
      </x:c>
      <x:c r="AH2502" s="18" t="n">
        <x:f>SUM(V2502,Y2502,AB2502,AE2502)</x:f>
        <x:v>787.5000000000001</x:v>
      </x:c>
      <x:c r="AI2502" s="18" t="n">
        <x:f>N2502-AH2502</x:f>
        <x:v>-1.1368683772161603e-13</x:v>
      </x:c>
      <x:c r="AJ2502" s="18" t="n">
        <x:f>V2502*INDEX('07 Mode Capacity'!$P$6:$P$17,MATCH("AIR-"&amp;I2502,'07 Mode Capacity'!$C$6:$C$17,0))</x:f>
        <x:v>0</x:v>
      </x:c>
      <x:c r="AK2502" s="18" t="n">
        <x:f>Y2502*INDEX('07 Mode Capacity'!$P$6:$P$17,MATCH("OCEAN-"&amp;I2502,'07 Mode Capacity'!$C$6:$C$17,0))</x:f>
        <x:v>0</x:v>
      </x:c>
      <x:c r="AL2502" s="18" t="n">
        <x:f>AB2502*INDEX('07 Mode Capacity'!$P$6:$P$17,MATCH("LAND-"&amp;I2502,'07 Mode Capacity'!$C$6:$C$17,0))</x:f>
        <x:v>84.09861008736763</x:v>
      </x:c>
      <x:c r="AM2502" s="18" t="n">
        <x:f>AE2502*INDEX('07 Mode Capacity'!$P$6:$P$17,MATCH("INLAND-"&amp;I2502,'07 Mode Capacity'!$C$6:$C$17,0))</x:f>
        <x:v>62.13713311276285</x:v>
      </x:c>
      <x:c r="AN2502" s="18" t="n">
        <x:f>SUM(AJ2502:AM2502)</x:f>
        <x:v>146.23574320013049</x:v>
      </x:c>
      <x:c r="AO2502" s="17" t="n">
        <x:f>IF(N2502=0,1,AN2502/N2502)</x:f>
        <x:v>0.18569618184143555</x:v>
      </x:c>
      <x:c r="AP2502" s="11" t="str">
        <x:f>IF(AO2502&gt;='01 Controls'!$E$16,"PASS","FAIL")</x:f>
        <x:v>FAIL</x:v>
      </x:c>
      <x:c r="AQ2502" s="11" t="str">
        <x:v>UNQUANTIFIED</x:v>
      </x:c>
      <x:c r="AR2502" s="11" t="str">
        <x:v>Position-class planning record; serial item and receiver open</x:v>
      </x:c>
      <x:c r="AS2502" s="26"/>
      <x:c r="AT2502" s="26"/>
    </x:row>
    <x:row r="2503">
      <x:c r="C2503" s="11" t="str">
        <x:v>M3-H-PHC-BLK-08</x:v>
      </x:c>
      <x:c r="D2503" s="11" t="str">
        <x:v>M3</x:v>
      </x:c>
      <x:c r="E2503" s="11" t="str">
        <x:v>Inland flood</x:v>
      </x:c>
      <x:c r="F2503" s="11" t="str">
        <x:v>H-PHC</x:v>
      </x:c>
      <x:c r="G2503" s="11" t="str">
        <x:v>Public-health control group</x:v>
      </x:c>
      <x:c r="H2503" s="11" t="str">
        <x:v>BLK-08</x:v>
      </x:c>
      <x:c r="I2503" s="19" t="n">
        <x:v>48</x:v>
      </x:c>
      <x:c r="J2503" s="21" t="n">
        <x:v>3</x:v>
      </x:c>
      <x:c r="K2503" s="18" t="n">
        <x:f>'05 Cargo Register'!K263</x:f>
        <x:v>367.50000000000006</x:v>
      </x:c>
      <x:c r="L2503" s="18" t="n">
        <x:f>'05 Cargo Register'!N263</x:f>
        <x:v>58</x:v>
      </x:c>
      <x:c r="M2503" s="18" t="n">
        <x:f>'05 Cargo Register'!O263</x:f>
        <x:v>2958</x:v>
      </x:c>
      <x:c r="N2503" s="18" t="n">
        <x:f>J2503*K2503</x:f>
        <x:v>1102.5000000000002</x:v>
      </x:c>
      <x:c r="O2503" s="18" t="n">
        <x:f>J2503*L2503</x:f>
        <x:v>174</x:v>
      </x:c>
      <x:c r="P2503" s="18" t="n">
        <x:f>J2503*M2503</x:f>
        <x:v>8874</x:v>
      </x:c>
      <x:c r="Q2503" s="22" t="n">
        <x:f>'01 Controls'!$E$27*'02 Cargo Classes'!$M$14</x:f>
        <x:v>0.05</x:v>
      </x:c>
      <x:c r="R2503" s="22" t="n">
        <x:f>'01 Controls'!$F$27*'02 Cargo Classes'!$N$14</x:f>
        <x:v>0</x:v>
      </x:c>
      <x:c r="S2503" s="22" t="n">
        <x:f>'01 Controls'!$G$27*'02 Cargo Classes'!$O$14</x:f>
        <x:v>0.7</x:v>
      </x:c>
      <x:c r="T2503" s="22" t="n">
        <x:f>'01 Controls'!$H$27*'02 Cargo Classes'!$P$14</x:f>
        <x:v>0.125</x:v>
      </x:c>
      <x:c r="U2503" s="22" t="n">
        <x:f>SUM(Q2503:T2503)</x:f>
        <x:v>0.875</x:v>
      </x:c>
      <x:c r="V2503" s="18" t="n">
        <x:f>IF(U2503=0,0,N2503*Q2503/U2503)</x:f>
        <x:v>63.000000000000014</x:v>
      </x:c>
      <x:c r="W2503" s="18" t="n">
        <x:f>IF(U2503=0,0,P2503*Q2503/U2503)</x:f>
        <x:v>507.08571428571435</x:v>
      </x:c>
      <x:c r="X2503" s="18" t="n">
        <x:f>MAX(V2503,W2503*'01 Controls'!$E$12)</x:f>
        <x:v>126.77142857142859</x:v>
      </x:c>
      <x:c r="Y2503" s="18" t="n">
        <x:f>IF(U2503=0,0,N2503*R2503/U2503)</x:f>
        <x:v>0</x:v>
      </x:c>
      <x:c r="Z2503" s="18" t="n">
        <x:f>IF(U2503=0,0,P2503*R2503/U2503)</x:f>
        <x:v>0</x:v>
      </x:c>
      <x:c r="AA2503" s="18" t="n">
        <x:f>MAX(Y2503,Z2503*'01 Controls'!$E$13)</x:f>
        <x:v>0</x:v>
      </x:c>
      <x:c r="AB2503" s="18" t="n">
        <x:f>IF(U2503=0,0,N2503*S2503/U2503)</x:f>
        <x:v>882.0000000000001</x:v>
      </x:c>
      <x:c r="AC2503" s="18" t="n">
        <x:f>IF(U2503=0,0,P2503*S2503/U2503)</x:f>
        <x:v>7099.199999999999</x:v>
      </x:c>
      <x:c r="AD2503" s="18" t="n">
        <x:f>MAX(AB2503,AC2503*'01 Controls'!$E$14)</x:f>
        <x:v>1419.84</x:v>
      </x:c>
      <x:c r="AE2503" s="18" t="n">
        <x:f>IF(U2503=0,0,N2503*T2503/U2503)</x:f>
        <x:v>157.50000000000003</x:v>
      </x:c>
      <x:c r="AF2503" s="18" t="n">
        <x:f>IF(U2503=0,0,P2503*T2503/U2503)</x:f>
        <x:v>1267.7142857142858</x:v>
      </x:c>
      <x:c r="AG2503" s="18" t="n">
        <x:f>MAX(AE2503,AF2503*'01 Controls'!$E$15)</x:f>
        <x:v>228.18857142857144</x:v>
      </x:c>
      <x:c r="AH2503" s="18" t="n">
        <x:f>SUM(V2503,Y2503,AB2503,AE2503)</x:f>
        <x:v>1102.5000000000002</x:v>
      </x:c>
      <x:c r="AI2503" s="18" t="n">
        <x:f>N2503-AH2503</x:f>
        <x:v>0</x:v>
      </x:c>
      <x:c r="AJ2503" s="18" t="n">
        <x:f>V2503*INDEX('07 Mode Capacity'!$P$6:$P$17,MATCH("AIR-"&amp;I2503,'07 Mode Capacity'!$C$6:$C$17,0))</x:f>
        <x:v>17.66114647222544</x:v>
      </x:c>
      <x:c r="AK2503" s="18" t="n">
        <x:f>Y2503*INDEX('07 Mode Capacity'!$P$6:$P$17,MATCH("OCEAN-"&amp;I2503,'07 Mode Capacity'!$C$6:$C$17,0))</x:f>
        <x:v>0</x:v>
      </x:c>
      <x:c r="AL2503" s="18" t="n">
        <x:f>AB2503*INDEX('07 Mode Capacity'!$P$6:$P$17,MATCH("LAND-"&amp;I2503,'07 Mode Capacity'!$C$6:$C$17,0))</x:f>
        <x:v>107.64622091183055</x:v>
      </x:c>
      <x:c r="AM2503" s="18" t="n">
        <x:f>AE2503*INDEX('07 Mode Capacity'!$P$6:$P$17,MATCH("INLAND-"&amp;I2503,'07 Mode Capacity'!$C$6:$C$17,0))</x:f>
        <x:v>99.41941298042055</x:v>
      </x:c>
      <x:c r="AN2503" s="18" t="n">
        <x:f>SUM(AJ2503:AM2503)</x:f>
        <x:v>224.72678036447655</x:v>
      </x:c>
      <x:c r="AO2503" s="17" t="n">
        <x:f>IF(N2503=0,1,AN2503/N2503)</x:f>
        <x:v>0.20383381438954784</x:v>
      </x:c>
      <x:c r="AP2503" s="11" t="str">
        <x:f>IF(AO2503&gt;='01 Controls'!$E$16,"PASS","FAIL")</x:f>
        <x:v>FAIL</x:v>
      </x:c>
      <x:c r="AQ2503" s="11" t="str">
        <x:v>UNQUANTIFIED</x:v>
      </x:c>
      <x:c r="AR2503" s="11" t="str">
        <x:v>Position-class planning record; serial item and receiver open</x:v>
      </x:c>
      <x:c r="AS2503" s="26"/>
      <x:c r="AT2503" s="26"/>
    </x:row>
    <x:row r="2504">
      <x:c r="C2504" s="11" t="str">
        <x:v>M3-H-HWR-APL-45</x:v>
      </x:c>
      <x:c r="D2504" s="11" t="str">
        <x:v>M3</x:v>
      </x:c>
      <x:c r="E2504" s="11" t="str">
        <x:v>Inland flood</x:v>
      </x:c>
      <x:c r="F2504" s="11" t="str">
        <x:v>H-HWR</x:v>
      </x:c>
      <x:c r="G2504" s="11" t="str">
        <x:v>Health workforce replacement group</x:v>
      </x:c>
      <x:c r="H2504" s="11" t="str">
        <x:v>APL-45</x:v>
      </x:c>
      <x:c r="I2504" s="19" t="n">
        <x:v>24</x:v>
      </x:c>
      <x:c r="J2504" s="21" t="n">
        <x:v>5</x:v>
      </x:c>
      <x:c r="K2504" s="18" t="n">
        <x:f>'05 Cargo Register'!K264</x:f>
        <x:v>472.5</x:v>
      </x:c>
      <x:c r="L2504" s="18" t="n">
        <x:f>'05 Cargo Register'!N264</x:f>
        <x:v>124</x:v>
      </x:c>
      <x:c r="M2504" s="18" t="n">
        <x:f>'05 Cargo Register'!O264</x:f>
        <x:v>930</x:v>
      </x:c>
      <x:c r="N2504" s="18" t="n">
        <x:f>J2504*K2504</x:f>
        <x:v>2362.5</x:v>
      </x:c>
      <x:c r="O2504" s="18" t="n">
        <x:f>J2504*L2504</x:f>
        <x:v>620</x:v>
      </x:c>
      <x:c r="P2504" s="18" t="n">
        <x:f>J2504*M2504</x:f>
        <x:v>4650</x:v>
      </x:c>
      <x:c r="Q2504" s="22" t="n">
        <x:f>'01 Controls'!$E$27*'02 Cargo Classes'!$M$6</x:f>
        <x:v>0.15000000000000002</x:v>
      </x:c>
      <x:c r="R2504" s="22" t="n">
        <x:f>'01 Controls'!$F$27*'02 Cargo Classes'!$N$6</x:f>
        <x:v>0</x:v>
      </x:c>
      <x:c r="S2504" s="22" t="n">
        <x:f>'01 Controls'!$G$27*'02 Cargo Classes'!$O$6</x:f>
        <x:v>0.7</x:v>
      </x:c>
      <x:c r="T2504" s="22" t="n">
        <x:f>'01 Controls'!$H$27*'02 Cargo Classes'!$P$6</x:f>
        <x:v>0.075</x:v>
      </x:c>
      <x:c r="U2504" s="22" t="n">
        <x:f>SUM(Q2504:T2504)</x:f>
        <x:v>0.9249999999999999</x:v>
      </x:c>
      <x:c r="V2504" s="18" t="n">
        <x:f>IF(U2504=0,0,N2504*Q2504/U2504)</x:f>
        <x:v>383.1081081081082</x:v>
      </x:c>
      <x:c r="W2504" s="18" t="n">
        <x:f>IF(U2504=0,0,P2504*Q2504/U2504)</x:f>
        <x:v>754.0540540540542</x:v>
      </x:c>
      <x:c r="X2504" s="18" t="n">
        <x:f>MAX(V2504,W2504*'01 Controls'!$E$12)</x:f>
        <x:v>383.1081081081082</x:v>
      </x:c>
      <x:c r="Y2504" s="18" t="n">
        <x:f>IF(U2504=0,0,N2504*R2504/U2504)</x:f>
        <x:v>0</x:v>
      </x:c>
      <x:c r="Z2504" s="18" t="n">
        <x:f>IF(U2504=0,0,P2504*R2504/U2504)</x:f>
        <x:v>0</x:v>
      </x:c>
      <x:c r="AA2504" s="18" t="n">
        <x:f>MAX(Y2504,Z2504*'01 Controls'!$E$13)</x:f>
        <x:v>0</x:v>
      </x:c>
      <x:c r="AB2504" s="18" t="n">
        <x:f>IF(U2504=0,0,N2504*S2504/U2504)</x:f>
        <x:v>1787.837837837838</x:v>
      </x:c>
      <x:c r="AC2504" s="18" t="n">
        <x:f>IF(U2504=0,0,P2504*S2504/U2504)</x:f>
        <x:v>3518.918918918919</x:v>
      </x:c>
      <x:c r="AD2504" s="18" t="n">
        <x:f>MAX(AB2504,AC2504*'01 Controls'!$E$14)</x:f>
        <x:v>1787.837837837838</x:v>
      </x:c>
      <x:c r="AE2504" s="18" t="n">
        <x:f>IF(U2504=0,0,N2504*T2504/U2504)</x:f>
        <x:v>191.55405405405406</x:v>
      </x:c>
      <x:c r="AF2504" s="18" t="n">
        <x:f>IF(U2504=0,0,P2504*T2504/U2504)</x:f>
        <x:v>377.02702702702703</x:v>
      </x:c>
      <x:c r="AG2504" s="18" t="n">
        <x:f>MAX(AE2504,AF2504*'01 Controls'!$E$15)</x:f>
        <x:v>191.55405405405406</x:v>
      </x:c>
      <x:c r="AH2504" s="18" t="n">
        <x:f>SUM(V2504,Y2504,AB2504,AE2504)</x:f>
        <x:v>2362.5000000000005</x:v>
      </x:c>
      <x:c r="AI2504" s="18" t="n">
        <x:f>N2504-AH2504</x:f>
        <x:v>-4.547473508864641e-13</x:v>
      </x:c>
      <x:c r="AJ2504" s="18" t="n">
        <x:f>V2504*INDEX('07 Mode Capacity'!$P$6:$P$17,MATCH("AIR-"&amp;I2504,'07 Mode Capacity'!$C$6:$C$17,0))</x:f>
        <x:v>77.73802463826962</x:v>
      </x:c>
      <x:c r="AK2504" s="18" t="n">
        <x:f>Y2504*INDEX('07 Mode Capacity'!$P$6:$P$17,MATCH("OCEAN-"&amp;I2504,'07 Mode Capacity'!$C$6:$C$17,0))</x:f>
        <x:v>0</x:v>
      </x:c>
      <x:c r="AL2504" s="18" t="n">
        <x:f>AB2504*INDEX('07 Mode Capacity'!$P$6:$P$17,MATCH("LAND-"&amp;I2504,'07 Mode Capacity'!$C$6:$C$17,0))</x:f>
        <x:v>683.8496253812717</x:v>
      </x:c>
      <x:c r="AM2504" s="18" t="n">
        <x:f>AE2504*INDEX('07 Mode Capacity'!$P$6:$P$17,MATCH("INLAND-"&amp;I2504,'07 Mode Capacity'!$C$6:$C$17,0))</x:f>
        <x:v>191.55405405405406</x:v>
      </x:c>
      <x:c r="AN2504" s="18" t="n">
        <x:f>SUM(AJ2504:AM2504)</x:f>
        <x:v>953.1417040735954</x:v>
      </x:c>
      <x:c r="AO2504" s="17" t="n">
        <x:f>IF(N2504=0,1,AN2504/N2504)</x:f>
        <x:v>0.40344622394649543</x:v>
      </x:c>
      <x:c r="AP2504" s="11" t="str">
        <x:f>IF(AO2504&gt;='01 Controls'!$E$16,"PASS","FAIL")</x:f>
        <x:v>FAIL</x:v>
      </x:c>
      <x:c r="AQ2504" s="11" t="str">
        <x:v>UNQUANTIFIED</x:v>
      </x:c>
      <x:c r="AR2504" s="11" t="str">
        <x:v>Position-class planning record; serial item and receiver open</x:v>
      </x:c>
      <x:c r="AS2504" s="26"/>
      <x:c r="AT2504" s="26"/>
    </x:row>
    <x:row r="2505">
      <x:c r="C2505" s="11" t="str">
        <x:v>M3-H-HWR-ISO-18</x:v>
      </x:c>
      <x:c r="D2505" s="11" t="str">
        <x:v>M3</x:v>
      </x:c>
      <x:c r="E2505" s="11" t="str">
        <x:v>Inland flood</x:v>
      </x:c>
      <x:c r="F2505" s="11" t="str">
        <x:v>H-HWR</x:v>
      </x:c>
      <x:c r="G2505" s="11" t="str">
        <x:v>Health workforce replacement group</x:v>
      </x:c>
      <x:c r="H2505" s="11" t="str">
        <x:v>ISO-18</x:v>
      </x:c>
      <x:c r="I2505" s="19" t="n">
        <x:v>48</x:v>
      </x:c>
      <x:c r="J2505" s="21" t="n">
        <x:v>5</x:v>
      </x:c>
      <x:c r="K2505" s="18" t="n">
        <x:f>'05 Cargo Register'!K265</x:f>
        <x:v>551.25</x:v>
      </x:c>
      <x:c r="L2505" s="18" t="n">
        <x:f>'05 Cargo Register'!N265</x:f>
        <x:v>37</x:v>
      </x:c>
      <x:c r="M2505" s="18" t="n">
        <x:f>'05 Cargo Register'!O265</x:f>
        <x:v>976.8000000000001</x:v>
      </x:c>
      <x:c r="N2505" s="18" t="n">
        <x:f>J2505*K2505</x:f>
        <x:v>2756.25</x:v>
      </x:c>
      <x:c r="O2505" s="18" t="n">
        <x:f>J2505*L2505</x:f>
        <x:v>185</x:v>
      </x:c>
      <x:c r="P2505" s="18" t="n">
        <x:f>J2505*M2505</x:f>
        <x:v>4884</x:v>
      </x:c>
      <x:c r="Q2505" s="22" t="n">
        <x:f>'01 Controls'!$E$27*'02 Cargo Classes'!$M$7</x:f>
        <x:v>0.010000000000000002</x:v>
      </x:c>
      <x:c r="R2505" s="22" t="n">
        <x:f>'01 Controls'!$F$27*'02 Cargo Classes'!$N$7</x:f>
        <x:v>0</x:v>
      </x:c>
      <x:c r="S2505" s="22" t="n">
        <x:f>'01 Controls'!$G$27*'02 Cargo Classes'!$O$7</x:f>
        <x:v>0.84</x:v>
      </x:c>
      <x:c r="T2505" s="22" t="n">
        <x:f>'01 Controls'!$H$27*'02 Cargo Classes'!$P$7</x:f>
        <x:v>0.2</x:v>
      </x:c>
      <x:c r="U2505" s="22" t="n">
        <x:f>SUM(Q2505:T2505)</x:f>
        <x:v>1.05</x:v>
      </x:c>
      <x:c r="V2505" s="18" t="n">
        <x:f>IF(U2505=0,0,N2505*Q2505/U2505)</x:f>
        <x:v>26.250000000000007</x:v>
      </x:c>
      <x:c r="W2505" s="18" t="n">
        <x:f>IF(U2505=0,0,P2505*Q2505/U2505)</x:f>
        <x:v>46.51428571428572</x:v>
      </x:c>
      <x:c r="X2505" s="18" t="n">
        <x:f>MAX(V2505,W2505*'01 Controls'!$E$12)</x:f>
        <x:v>26.250000000000007</x:v>
      </x:c>
      <x:c r="Y2505" s="18" t="n">
        <x:f>IF(U2505=0,0,N2505*R2505/U2505)</x:f>
        <x:v>0</x:v>
      </x:c>
      <x:c r="Z2505" s="18" t="n">
        <x:f>IF(U2505=0,0,P2505*R2505/U2505)</x:f>
        <x:v>0</x:v>
      </x:c>
      <x:c r="AA2505" s="18" t="n">
        <x:f>MAX(Y2505,Z2505*'01 Controls'!$E$13)</x:f>
        <x:v>0</x:v>
      </x:c>
      <x:c r="AB2505" s="18" t="n">
        <x:f>IF(U2505=0,0,N2505*S2505/U2505)</x:f>
        <x:v>2205</x:v>
      </x:c>
      <x:c r="AC2505" s="18" t="n">
        <x:f>IF(U2505=0,0,P2505*S2505/U2505)</x:f>
        <x:v>3907.1999999999994</x:v>
      </x:c>
      <x:c r="AD2505" s="18" t="n">
        <x:f>MAX(AB2505,AC2505*'01 Controls'!$E$14)</x:f>
        <x:v>2205</x:v>
      </x:c>
      <x:c r="AE2505" s="18" t="n">
        <x:f>IF(U2505=0,0,N2505*T2505/U2505)</x:f>
        <x:v>525</x:v>
      </x:c>
      <x:c r="AF2505" s="18" t="n">
        <x:f>IF(U2505=0,0,P2505*T2505/U2505)</x:f>
        <x:v>930.2857142857143</x:v>
      </x:c>
      <x:c r="AG2505" s="18" t="n">
        <x:f>MAX(AE2505,AF2505*'01 Controls'!$E$15)</x:f>
        <x:v>525</x:v>
      </x:c>
      <x:c r="AH2505" s="18" t="n">
        <x:f>SUM(V2505,Y2505,AB2505,AE2505)</x:f>
        <x:v>2756.25</x:v>
      </x:c>
      <x:c r="AI2505" s="18" t="n">
        <x:f>N2505-AH2505</x:f>
        <x:v>0</x:v>
      </x:c>
      <x:c r="AJ2505" s="18" t="n">
        <x:f>V2505*INDEX('07 Mode Capacity'!$P$6:$P$17,MATCH("AIR-"&amp;I2505,'07 Mode Capacity'!$C$6:$C$17,0))</x:f>
        <x:v>7.358811030093934</x:v>
      </x:c>
      <x:c r="AK2505" s="18" t="n">
        <x:f>Y2505*INDEX('07 Mode Capacity'!$P$6:$P$17,MATCH("OCEAN-"&amp;I2505,'07 Mode Capacity'!$C$6:$C$17,0))</x:f>
        <x:v>0</x:v>
      </x:c>
      <x:c r="AL2505" s="18" t="n">
        <x:f>AB2505*INDEX('07 Mode Capacity'!$P$6:$P$17,MATCH("LAND-"&amp;I2505,'07 Mode Capacity'!$C$6:$C$17,0))</x:f>
        <x:v>269.1155522795764</x:v>
      </x:c>
      <x:c r="AM2505" s="18" t="n">
        <x:f>AE2505*INDEX('07 Mode Capacity'!$P$6:$P$17,MATCH("INLAND-"&amp;I2505,'07 Mode Capacity'!$C$6:$C$17,0))</x:f>
        <x:v>331.3980432680684</x:v>
      </x:c>
      <x:c r="AN2505" s="18" t="n">
        <x:f>SUM(AJ2505:AM2505)</x:f>
        <x:v>607.8724065777387</x:v>
      </x:c>
      <x:c r="AO2505" s="17" t="n">
        <x:f>IF(N2505=0,1,AN2505/N2505)</x:f>
        <x:v>0.2205432767628984</x:v>
      </x:c>
      <x:c r="AP2505" s="11" t="str">
        <x:f>IF(AO2505&gt;='01 Controls'!$E$16,"PASS","FAIL")</x:f>
        <x:v>FAIL</x:v>
      </x:c>
      <x:c r="AQ2505" s="11" t="str">
        <x:v>UNQUANTIFIED</x:v>
      </x:c>
      <x:c r="AR2505" s="11" t="str">
        <x:v>Position-class planning record; serial item and receiver open</x:v>
      </x:c>
      <x:c r="AS2505" s="26"/>
      <x:c r="AT2505" s="26"/>
    </x:row>
    <x:row r="2506">
      <x:c r="C2506" s="11" t="str">
        <x:v>M3-H-HWR-COL-12</x:v>
      </x:c>
      <x:c r="D2506" s="11" t="str">
        <x:v>M3</x:v>
      </x:c>
      <x:c r="E2506" s="11" t="str">
        <x:v>Inland flood</x:v>
      </x:c>
      <x:c r="F2506" s="11" t="str">
        <x:v>H-HWR</x:v>
      </x:c>
      <x:c r="G2506" s="11" t="str">
        <x:v>Health workforce replacement group</x:v>
      </x:c>
      <x:c r="H2506" s="11" t="str">
        <x:v>COL-12</x:v>
      </x:c>
      <x:c r="I2506" s="19" t="n">
        <x:v>24</x:v>
      </x:c>
      <x:c r="J2506" s="21" t="n">
        <x:v>5</x:v>
      </x:c>
      <x:c r="K2506" s="18" t="n">
        <x:f>'05 Cargo Register'!K266</x:f>
        <x:v>472.5</x:v>
      </x:c>
      <x:c r="L2506" s="18" t="n">
        <x:f>'05 Cargo Register'!N266</x:f>
        <x:v>50</x:v>
      </x:c>
      <x:c r="M2506" s="18" t="n">
        <x:f>'05 Cargo Register'!O266</x:f>
        <x:v>1320</x:v>
      </x:c>
      <x:c r="N2506" s="18" t="n">
        <x:f>J2506*K2506</x:f>
        <x:v>2362.5</x:v>
      </x:c>
      <x:c r="O2506" s="18" t="n">
        <x:f>J2506*L2506</x:f>
        <x:v>250</x:v>
      </x:c>
      <x:c r="P2506" s="18" t="n">
        <x:f>J2506*M2506</x:f>
        <x:v>6600</x:v>
      </x:c>
      <x:c r="Q2506" s="22" t="n">
        <x:f>'01 Controls'!$E$27*'02 Cargo Classes'!$M$8</x:f>
        <x:v>0.1</x:v>
      </x:c>
      <x:c r="R2506" s="22" t="n">
        <x:f>'01 Controls'!$F$27*'02 Cargo Classes'!$N$8</x:f>
        <x:v>0</x:v>
      </x:c>
      <x:c r="S2506" s="22" t="n">
        <x:f>'01 Controls'!$G$27*'02 Cargo Classes'!$O$8</x:f>
        <x:v>0.84</x:v>
      </x:c>
      <x:c r="T2506" s="22" t="n">
        <x:f>'01 Controls'!$H$27*'02 Cargo Classes'!$P$8</x:f>
        <x:v>0.05</x:v>
      </x:c>
      <x:c r="U2506" s="22" t="n">
        <x:f>SUM(Q2506:T2506)</x:f>
        <x:v>0.99</x:v>
      </x:c>
      <x:c r="V2506" s="18" t="n">
        <x:f>IF(U2506=0,0,N2506*Q2506/U2506)</x:f>
        <x:v>238.63636363636363</x:v>
      </x:c>
      <x:c r="W2506" s="18" t="n">
        <x:f>IF(U2506=0,0,P2506*Q2506/U2506)</x:f>
        <x:v>666.6666666666666</x:v>
      </x:c>
      <x:c r="X2506" s="18" t="n">
        <x:f>MAX(V2506,W2506*'01 Controls'!$E$12)</x:f>
        <x:v>238.63636363636363</x:v>
      </x:c>
      <x:c r="Y2506" s="18" t="n">
        <x:f>IF(U2506=0,0,N2506*R2506/U2506)</x:f>
        <x:v>0</x:v>
      </x:c>
      <x:c r="Z2506" s="18" t="n">
        <x:f>IF(U2506=0,0,P2506*R2506/U2506)</x:f>
        <x:v>0</x:v>
      </x:c>
      <x:c r="AA2506" s="18" t="n">
        <x:f>MAX(Y2506,Z2506*'01 Controls'!$E$13)</x:f>
        <x:v>0</x:v>
      </x:c>
      <x:c r="AB2506" s="18" t="n">
        <x:f>IF(U2506=0,0,N2506*S2506/U2506)</x:f>
        <x:v>2004.5454545454545</x:v>
      </x:c>
      <x:c r="AC2506" s="18" t="n">
        <x:f>IF(U2506=0,0,P2506*S2506/U2506)</x:f>
        <x:v>5600</x:v>
      </x:c>
      <x:c r="AD2506" s="18" t="n">
        <x:f>MAX(AB2506,AC2506*'01 Controls'!$E$14)</x:f>
        <x:v>2004.5454545454545</x:v>
      </x:c>
      <x:c r="AE2506" s="18" t="n">
        <x:f>IF(U2506=0,0,N2506*T2506/U2506)</x:f>
        <x:v>119.31818181818181</x:v>
      </x:c>
      <x:c r="AF2506" s="18" t="n">
        <x:f>IF(U2506=0,0,P2506*T2506/U2506)</x:f>
        <x:v>333.3333333333333</x:v>
      </x:c>
      <x:c r="AG2506" s="18" t="n">
        <x:f>MAX(AE2506,AF2506*'01 Controls'!$E$15)</x:f>
        <x:v>119.31818181818181</x:v>
      </x:c>
      <x:c r="AH2506" s="18" t="n">
        <x:f>SUM(V2506,Y2506,AB2506,AE2506)</x:f>
        <x:v>2362.5</x:v>
      </x:c>
      <x:c r="AI2506" s="18" t="n">
        <x:f>N2506-AH2506</x:f>
        <x:v>0</x:v>
      </x:c>
      <x:c r="AJ2506" s="18" t="n">
        <x:f>V2506*INDEX('07 Mode Capacity'!$P$6:$P$17,MATCH("AIR-"&amp;I2506,'07 Mode Capacity'!$C$6:$C$17,0))</x:f>
        <x:v>48.42267527973022</x:v>
      </x:c>
      <x:c r="AK2506" s="18" t="n">
        <x:f>Y2506*INDEX('07 Mode Capacity'!$P$6:$P$17,MATCH("OCEAN-"&amp;I2506,'07 Mode Capacity'!$C$6:$C$17,0))</x:f>
        <x:v>0</x:v>
      </x:c>
      <x:c r="AL2506" s="18" t="n">
        <x:f>AB2506*INDEX('07 Mode Capacity'!$P$6:$P$17,MATCH("LAND-"&amp;I2506,'07 Mode Capacity'!$C$6:$C$17,0))</x:f>
        <x:v>766.7404890638501</x:v>
      </x:c>
      <x:c r="AM2506" s="18" t="n">
        <x:f>AE2506*INDEX('07 Mode Capacity'!$P$6:$P$17,MATCH("INLAND-"&amp;I2506,'07 Mode Capacity'!$C$6:$C$17,0))</x:f>
        <x:v>119.31818181818181</x:v>
      </x:c>
      <x:c r="AN2506" s="18" t="n">
        <x:f>SUM(AJ2506:AM2506)</x:f>
        <x:v>934.4813461617621</x:v>
      </x:c>
      <x:c r="AO2506" s="17" t="n">
        <x:f>IF(N2506=0,1,AN2506/N2506)</x:f>
        <x:v>0.3955476597510104</x:v>
      </x:c>
      <x:c r="AP2506" s="11" t="str">
        <x:f>IF(AO2506&gt;='01 Controls'!$E$16,"PASS","FAIL")</x:f>
        <x:v>FAIL</x:v>
      </x:c>
      <x:c r="AQ2506" s="11" t="str">
        <x:v>UNQUANTIFIED</x:v>
      </x:c>
      <x:c r="AR2506" s="11" t="str">
        <x:v>Position-class planning record; serial item and receiver open</x:v>
      </x:c>
      <x:c r="AS2506" s="26"/>
      <x:c r="AT2506" s="26"/>
    </x:row>
    <x:row r="2507">
      <x:c r="C2507" s="11" t="str">
        <x:v>M3-H-HWR-BAT-22</x:v>
      </x:c>
      <x:c r="D2507" s="11" t="str">
        <x:v>M3</x:v>
      </x:c>
      <x:c r="E2507" s="11" t="str">
        <x:v>Inland flood</x:v>
      </x:c>
      <x:c r="F2507" s="11" t="str">
        <x:v>H-HWR</x:v>
      </x:c>
      <x:c r="G2507" s="11" t="str">
        <x:v>Health workforce replacement group</x:v>
      </x:c>
      <x:c r="H2507" s="11" t="str">
        <x:v>BAT-22</x:v>
      </x:c>
      <x:c r="I2507" s="19" t="n">
        <x:v>48</x:v>
      </x:c>
      <x:c r="J2507" s="21" t="n">
        <x:v>5</x:v>
      </x:c>
      <x:c r="K2507" s="18" t="n">
        <x:f>'05 Cargo Register'!K267</x:f>
        <x:v>210</x:v>
      </x:c>
      <x:c r="L2507" s="18" t="n">
        <x:f>'05 Cargo Register'!N267</x:f>
        <x:v>12</x:v>
      </x:c>
      <x:c r="M2507" s="18" t="n">
        <x:f>'05 Cargo Register'!O267</x:f>
        <x:v>316.8</x:v>
      </x:c>
      <x:c r="N2507" s="18" t="n">
        <x:f>J2507*K2507</x:f>
        <x:v>1050</x:v>
      </x:c>
      <x:c r="O2507" s="18" t="n">
        <x:f>J2507*L2507</x:f>
        <x:v>60</x:v>
      </x:c>
      <x:c r="P2507" s="18" t="n">
        <x:f>J2507*M2507</x:f>
        <x:v>1584</x:v>
      </x:c>
      <x:c r="Q2507" s="22" t="n">
        <x:f>'01 Controls'!$E$27*'02 Cargo Classes'!$M$9</x:f>
        <x:v>0</x:v>
      </x:c>
      <x:c r="R2507" s="22" t="n">
        <x:f>'01 Controls'!$F$27*'02 Cargo Classes'!$N$9</x:f>
        <x:v>0</x:v>
      </x:c>
      <x:c r="S2507" s="22" t="n">
        <x:f>'01 Controls'!$G$27*'02 Cargo Classes'!$O$9</x:f>
        <x:v>0.7</x:v>
      </x:c>
      <x:c r="T2507" s="22" t="n">
        <x:f>'01 Controls'!$H$27*'02 Cargo Classes'!$P$9</x:f>
        <x:v>0.125</x:v>
      </x:c>
      <x:c r="U2507" s="22" t="n">
        <x:f>SUM(Q2507:T2507)</x:f>
        <x:v>0.825</x:v>
      </x:c>
      <x:c r="V2507" s="18" t="n">
        <x:f>IF(U2507=0,0,N2507*Q2507/U2507)</x:f>
        <x:v>0</x:v>
      </x:c>
      <x:c r="W2507" s="18" t="n">
        <x:f>IF(U2507=0,0,P2507*Q2507/U2507)</x:f>
        <x:v>0</x:v>
      </x:c>
      <x:c r="X2507" s="18" t="n">
        <x:f>MAX(V2507,W2507*'01 Controls'!$E$12)</x:f>
        <x:v>0</x:v>
      </x:c>
      <x:c r="Y2507" s="18" t="n">
        <x:f>IF(U2507=0,0,N2507*R2507/U2507)</x:f>
        <x:v>0</x:v>
      </x:c>
      <x:c r="Z2507" s="18" t="n">
        <x:f>IF(U2507=0,0,P2507*R2507/U2507)</x:f>
        <x:v>0</x:v>
      </x:c>
      <x:c r="AA2507" s="18" t="n">
        <x:f>MAX(Y2507,Z2507*'01 Controls'!$E$13)</x:f>
        <x:v>0</x:v>
      </x:c>
      <x:c r="AB2507" s="18" t="n">
        <x:f>IF(U2507=0,0,N2507*S2507/U2507)</x:f>
        <x:v>890.909090909091</x:v>
      </x:c>
      <x:c r="AC2507" s="18" t="n">
        <x:f>IF(U2507=0,0,P2507*S2507/U2507)</x:f>
        <x:v>1344</x:v>
      </x:c>
      <x:c r="AD2507" s="18" t="n">
        <x:f>MAX(AB2507,AC2507*'01 Controls'!$E$14)</x:f>
        <x:v>890.909090909091</x:v>
      </x:c>
      <x:c r="AE2507" s="18" t="n">
        <x:f>IF(U2507=0,0,N2507*T2507/U2507)</x:f>
        <x:v>159.0909090909091</x:v>
      </x:c>
      <x:c r="AF2507" s="18" t="n">
        <x:f>IF(U2507=0,0,P2507*T2507/U2507)</x:f>
        <x:v>240</x:v>
      </x:c>
      <x:c r="AG2507" s="18" t="n">
        <x:f>MAX(AE2507,AF2507*'01 Controls'!$E$15)</x:f>
        <x:v>159.0909090909091</x:v>
      </x:c>
      <x:c r="AH2507" s="18" t="n">
        <x:f>SUM(V2507,Y2507,AB2507,AE2507)</x:f>
        <x:v>1050</x:v>
      </x:c>
      <x:c r="AI2507" s="18" t="n">
        <x:f>N2507-AH2507</x:f>
        <x:v>0</x:v>
      </x:c>
      <x:c r="AJ2507" s="18" t="n">
        <x:f>V2507*INDEX('07 Mode Capacity'!$P$6:$P$17,MATCH("AIR-"&amp;I2507,'07 Mode Capacity'!$C$6:$C$17,0))</x:f>
        <x:v>0</x:v>
      </x:c>
      <x:c r="AK2507" s="18" t="n">
        <x:f>Y2507*INDEX('07 Mode Capacity'!$P$6:$P$17,MATCH("OCEAN-"&amp;I2507,'07 Mode Capacity'!$C$6:$C$17,0))</x:f>
        <x:v>0</x:v>
      </x:c>
      <x:c r="AL2507" s="18" t="n">
        <x:f>AB2507*INDEX('07 Mode Capacity'!$P$6:$P$17,MATCH("LAND-"&amp;I2507,'07 Mode Capacity'!$C$6:$C$17,0))</x:f>
        <x:v>108.73355647659652</x:v>
      </x:c>
      <x:c r="AM2507" s="18" t="n">
        <x:f>AE2507*INDEX('07 Mode Capacity'!$P$6:$P$17,MATCH("INLAND-"&amp;I2507,'07 Mode Capacity'!$C$6:$C$17,0))</x:f>
        <x:v>100.42364947517225</x:v>
      </x:c>
      <x:c r="AN2507" s="18" t="n">
        <x:f>SUM(AJ2507:AM2507)</x:f>
        <x:v>209.1572059517688</x:v>
      </x:c>
      <x:c r="AO2507" s="17" t="n">
        <x:f>IF(N2507=0,1,AN2507/N2507)</x:f>
        <x:v>0.19919733900168457</x:v>
      </x:c>
      <x:c r="AP2507" s="11" t="str">
        <x:f>IF(AO2507&gt;='01 Controls'!$E$16,"PASS","FAIL")</x:f>
        <x:v>FAIL</x:v>
      </x:c>
      <x:c r="AQ2507" s="11" t="str">
        <x:v>UNQUANTIFIED</x:v>
      </x:c>
      <x:c r="AR2507" s="11" t="str">
        <x:v>Position-class planning record; serial item and receiver open</x:v>
      </x:c>
      <x:c r="AS2507" s="26"/>
      <x:c r="AT2507" s="26"/>
    </x:row>
    <x:row r="2508">
      <x:c r="C2508" s="11" t="str">
        <x:v>M3-H-HWR-TNK-20</x:v>
      </x:c>
      <x:c r="D2508" s="11" t="str">
        <x:v>M3</x:v>
      </x:c>
      <x:c r="E2508" s="11" t="str">
        <x:v>Inland flood</x:v>
      </x:c>
      <x:c r="F2508" s="11" t="str">
        <x:v>H-HWR</x:v>
      </x:c>
      <x:c r="G2508" s="11" t="str">
        <x:v>Health workforce replacement group</x:v>
      </x:c>
      <x:c r="H2508" s="11" t="str">
        <x:v>TNK-20</x:v>
      </x:c>
      <x:c r="I2508" s="19" t="n">
        <x:v>48</x:v>
      </x:c>
      <x:c r="J2508" s="21" t="n">
        <x:v>5</x:v>
      </x:c>
      <x:c r="K2508" s="18" t="n">
        <x:f>'05 Cargo Register'!K268</x:f>
        <x:v>157.5</x:v>
      </x:c>
      <x:c r="L2508" s="18" t="n">
        <x:f>'05 Cargo Register'!N268</x:f>
        <x:v>10</x:v>
      </x:c>
      <x:c r="M2508" s="18" t="n">
        <x:f>'05 Cargo Register'!O268</x:f>
        <x:v>212.5</x:v>
      </x:c>
      <x:c r="N2508" s="18" t="n">
        <x:f>J2508*K2508</x:f>
        <x:v>787.5</x:v>
      </x:c>
      <x:c r="O2508" s="18" t="n">
        <x:f>J2508*L2508</x:f>
        <x:v>50</x:v>
      </x:c>
      <x:c r="P2508" s="18" t="n">
        <x:f>J2508*M2508</x:f>
        <x:v>1062.5</x:v>
      </x:c>
      <x:c r="Q2508" s="22" t="n">
        <x:f>'01 Controls'!$E$27*'02 Cargo Classes'!$M$10</x:f>
        <x:v>0</x:v>
      </x:c>
      <x:c r="R2508" s="22" t="n">
        <x:f>'01 Controls'!$F$27*'02 Cargo Classes'!$N$10</x:f>
        <x:v>0</x:v>
      </x:c>
      <x:c r="S2508" s="22" t="n">
        <x:f>'01 Controls'!$G$27*'02 Cargo Classes'!$O$10</x:f>
        <x:v>0.7</x:v>
      </x:c>
      <x:c r="T2508" s="22" t="n">
        <x:f>'01 Controls'!$H$27*'02 Cargo Classes'!$P$10</x:f>
        <x:v>0.25</x:v>
      </x:c>
      <x:c r="U2508" s="22" t="n">
        <x:f>SUM(Q2508:T2508)</x:f>
        <x:v>0.95</x:v>
      </x:c>
      <x:c r="V2508" s="18" t="n">
        <x:f>IF(U2508=0,0,N2508*Q2508/U2508)</x:f>
        <x:v>0</x:v>
      </x:c>
      <x:c r="W2508" s="18" t="n">
        <x:f>IF(U2508=0,0,P2508*Q2508/U2508)</x:f>
        <x:v>0</x:v>
      </x:c>
      <x:c r="X2508" s="18" t="n">
        <x:f>MAX(V2508,W2508*'01 Controls'!$E$12)</x:f>
        <x:v>0</x:v>
      </x:c>
      <x:c r="Y2508" s="18" t="n">
        <x:f>IF(U2508=0,0,N2508*R2508/U2508)</x:f>
        <x:v>0</x:v>
      </x:c>
      <x:c r="Z2508" s="18" t="n">
        <x:f>IF(U2508=0,0,P2508*R2508/U2508)</x:f>
        <x:v>0</x:v>
      </x:c>
      <x:c r="AA2508" s="18" t="n">
        <x:f>MAX(Y2508,Z2508*'01 Controls'!$E$13)</x:f>
        <x:v>0</x:v>
      </x:c>
      <x:c r="AB2508" s="18" t="n">
        <x:f>IF(U2508=0,0,N2508*S2508/U2508)</x:f>
        <x:v>580.2631578947369</x:v>
      </x:c>
      <x:c r="AC2508" s="18" t="n">
        <x:f>IF(U2508=0,0,P2508*S2508/U2508)</x:f>
        <x:v>782.8947368421053</x:v>
      </x:c>
      <x:c r="AD2508" s="18" t="n">
        <x:f>MAX(AB2508,AC2508*'01 Controls'!$E$14)</x:f>
        <x:v>580.2631578947369</x:v>
      </x:c>
      <x:c r="AE2508" s="18" t="n">
        <x:f>IF(U2508=0,0,N2508*T2508/U2508)</x:f>
        <x:v>207.23684210526318</x:v>
      </x:c>
      <x:c r="AF2508" s="18" t="n">
        <x:f>IF(U2508=0,0,P2508*T2508/U2508)</x:f>
        <x:v>279.60526315789474</x:v>
      </x:c>
      <x:c r="AG2508" s="18" t="n">
        <x:f>MAX(AE2508,AF2508*'01 Controls'!$E$15)</x:f>
        <x:v>207.23684210526318</x:v>
      </x:c>
      <x:c r="AH2508" s="18" t="n">
        <x:f>SUM(V2508,Y2508,AB2508,AE2508)</x:f>
        <x:v>787.5</x:v>
      </x:c>
      <x:c r="AI2508" s="18" t="n">
        <x:f>N2508-AH2508</x:f>
        <x:v>0</x:v>
      </x:c>
      <x:c r="AJ2508" s="18" t="n">
        <x:f>V2508*INDEX('07 Mode Capacity'!$P$6:$P$17,MATCH("AIR-"&amp;I2508,'07 Mode Capacity'!$C$6:$C$17,0))</x:f>
        <x:v>0</x:v>
      </x:c>
      <x:c r="AK2508" s="18" t="n">
        <x:f>Y2508*INDEX('07 Mode Capacity'!$P$6:$P$17,MATCH("OCEAN-"&amp;I2508,'07 Mode Capacity'!$C$6:$C$17,0))</x:f>
        <x:v>0</x:v>
      </x:c>
      <x:c r="AL2508" s="18" t="n">
        <x:f>AB2508*INDEX('07 Mode Capacity'!$P$6:$P$17,MATCH("LAND-"&amp;I2508,'07 Mode Capacity'!$C$6:$C$17,0))</x:f>
        <x:v>70.81988217883588</x:v>
      </x:c>
      <x:c r="AM2508" s="18" t="n">
        <x:f>AE2508*INDEX('07 Mode Capacity'!$P$6:$P$17,MATCH("INLAND-"&amp;I2508,'07 Mode Capacity'!$C$6:$C$17,0))</x:f>
        <x:v>130.8150170795007</x:v>
      </x:c>
      <x:c r="AN2508" s="18" t="n">
        <x:f>SUM(AJ2508:AM2508)</x:f>
        <x:v>201.6348992583366</x:v>
      </x:c>
      <x:c r="AO2508" s="17" t="n">
        <x:f>IF(N2508=0,1,AN2508/N2508)</x:f>
        <x:v>0.25604431651852266</x:v>
      </x:c>
      <x:c r="AP2508" s="11" t="str">
        <x:f>IF(AO2508&gt;='01 Controls'!$E$16,"PASS","FAIL")</x:f>
        <x:v>FAIL</x:v>
      </x:c>
      <x:c r="AQ2508" s="11" t="str">
        <x:v>UNQUANTIFIED</x:v>
      </x:c>
      <x:c r="AR2508" s="11" t="str">
        <x:v>Position-class planning record; serial item and receiver open</x:v>
      </x:c>
      <x:c r="AS2508" s="26"/>
      <x:c r="AT2508" s="26"/>
    </x:row>
    <x:row r="2509">
      <x:c r="C2509" s="11" t="str">
        <x:v>M3-H-HWR-FLR-24</x:v>
      </x:c>
      <x:c r="D2509" s="11" t="str">
        <x:v>M3</x:v>
      </x:c>
      <x:c r="E2509" s="11" t="str">
        <x:v>Inland flood</x:v>
      </x:c>
      <x:c r="F2509" s="11" t="str">
        <x:v>H-HWR</x:v>
      </x:c>
      <x:c r="G2509" s="11" t="str">
        <x:v>Health workforce replacement group</x:v>
      </x:c>
      <x:c r="H2509" s="11" t="str">
        <x:v>FLR-24</x:v>
      </x:c>
      <x:c r="I2509" s="19" t="n">
        <x:v>48</x:v>
      </x:c>
      <x:c r="J2509" s="21" t="n">
        <x:v>5</x:v>
      </x:c>
      <x:c r="K2509" s="18" t="n">
        <x:f>'05 Cargo Register'!K269</x:f>
        <x:v>131.25</x:v>
      </x:c>
      <x:c r="L2509" s="18" t="n">
        <x:f>'05 Cargo Register'!N269</x:f>
        <x:v>7</x:v>
      </x:c>
      <x:c r="M2509" s="18" t="n">
        <x:f>'05 Cargo Register'!O269</x:f>
        <x:v>224</x:v>
      </x:c>
      <x:c r="N2509" s="18" t="n">
        <x:f>J2509*K2509</x:f>
        <x:v>656.25</x:v>
      </x:c>
      <x:c r="O2509" s="18" t="n">
        <x:f>J2509*L2509</x:f>
        <x:v>35</x:v>
      </x:c>
      <x:c r="P2509" s="18" t="n">
        <x:f>J2509*M2509</x:f>
        <x:v>1120</x:v>
      </x:c>
      <x:c r="Q2509" s="22" t="n">
        <x:f>'01 Controls'!$E$27*'02 Cargo Classes'!$M$11</x:f>
        <x:v>0</x:v>
      </x:c>
      <x:c r="R2509" s="22" t="n">
        <x:f>'01 Controls'!$F$27*'02 Cargo Classes'!$N$11</x:f>
        <x:v>0</x:v>
      </x:c>
      <x:c r="S2509" s="22" t="n">
        <x:f>'01 Controls'!$G$27*'02 Cargo Classes'!$O$11</x:f>
        <x:v>0.7</x:v>
      </x:c>
      <x:c r="T2509" s="22" t="n">
        <x:f>'01 Controls'!$H$27*'02 Cargo Classes'!$P$11</x:f>
        <x:v>0.2</x:v>
      </x:c>
      <x:c r="U2509" s="22" t="n">
        <x:f>SUM(Q2509:T2509)</x:f>
        <x:v>0.8999999999999999</x:v>
      </x:c>
      <x:c r="V2509" s="18" t="n">
        <x:f>IF(U2509=0,0,N2509*Q2509/U2509)</x:f>
        <x:v>0</x:v>
      </x:c>
      <x:c r="W2509" s="18" t="n">
        <x:f>IF(U2509=0,0,P2509*Q2509/U2509)</x:f>
        <x:v>0</x:v>
      </x:c>
      <x:c r="X2509" s="18" t="n">
        <x:f>MAX(V2509,W2509*'01 Controls'!$E$12)</x:f>
        <x:v>0</x:v>
      </x:c>
      <x:c r="Y2509" s="18" t="n">
        <x:f>IF(U2509=0,0,N2509*R2509/U2509)</x:f>
        <x:v>0</x:v>
      </x:c>
      <x:c r="Z2509" s="18" t="n">
        <x:f>IF(U2509=0,0,P2509*R2509/U2509)</x:f>
        <x:v>0</x:v>
      </x:c>
      <x:c r="AA2509" s="18" t="n">
        <x:f>MAX(Y2509,Z2509*'01 Controls'!$E$13)</x:f>
        <x:v>0</x:v>
      </x:c>
      <x:c r="AB2509" s="18" t="n">
        <x:f>IF(U2509=0,0,N2509*S2509/U2509)</x:f>
        <x:v>510.41666666666663</x:v>
      </x:c>
      <x:c r="AC2509" s="18" t="n">
        <x:f>IF(U2509=0,0,P2509*S2509/U2509)</x:f>
        <x:v>871.1111111111112</x:v>
      </x:c>
      <x:c r="AD2509" s="18" t="n">
        <x:f>MAX(AB2509,AC2509*'01 Controls'!$E$14)</x:f>
        <x:v>510.41666666666663</x:v>
      </x:c>
      <x:c r="AE2509" s="18" t="n">
        <x:f>IF(U2509=0,0,N2509*T2509/U2509)</x:f>
        <x:v>145.83333333333334</x:v>
      </x:c>
      <x:c r="AF2509" s="18" t="n">
        <x:f>IF(U2509=0,0,P2509*T2509/U2509)</x:f>
        <x:v>248.8888888888889</x:v>
      </x:c>
      <x:c r="AG2509" s="18" t="n">
        <x:f>MAX(AE2509,AF2509*'01 Controls'!$E$15)</x:f>
        <x:v>145.83333333333334</x:v>
      </x:c>
      <x:c r="AH2509" s="18" t="n">
        <x:f>SUM(V2509,Y2509,AB2509,AE2509)</x:f>
        <x:v>656.25</x:v>
      </x:c>
      <x:c r="AI2509" s="18" t="n">
        <x:f>N2509-AH2509</x:f>
        <x:v>0</x:v>
      </x:c>
      <x:c r="AJ2509" s="18" t="n">
        <x:f>V2509*INDEX('07 Mode Capacity'!$P$6:$P$17,MATCH("AIR-"&amp;I2509,'07 Mode Capacity'!$C$6:$C$17,0))</x:f>
        <x:v>0</x:v>
      </x:c>
      <x:c r="AK2509" s="18" t="n">
        <x:f>Y2509*INDEX('07 Mode Capacity'!$P$6:$P$17,MATCH("OCEAN-"&amp;I2509,'07 Mode Capacity'!$C$6:$C$17,0))</x:f>
        <x:v>0</x:v>
      </x:c>
      <x:c r="AL2509" s="18" t="n">
        <x:f>AB2509*INDEX('07 Mode Capacity'!$P$6:$P$17,MATCH("LAND-"&amp;I2509,'07 Mode Capacity'!$C$6:$C$17,0))</x:f>
        <x:v>62.295266731383414</x:v>
      </x:c>
      <x:c r="AM2509" s="18" t="n">
        <x:f>AE2509*INDEX('07 Mode Capacity'!$P$6:$P$17,MATCH("INLAND-"&amp;I2509,'07 Mode Capacity'!$C$6:$C$17,0))</x:f>
        <x:v>92.0550120189079</x:v>
      </x:c>
      <x:c r="AN2509" s="18" t="n">
        <x:f>SUM(AJ2509:AM2509)</x:f>
        <x:v>154.35027875029132</x:v>
      </x:c>
      <x:c r="AO2509" s="17" t="n">
        <x:f>IF(N2509=0,1,AN2509/N2509)</x:f>
        <x:v>0.23520042476234868</x:v>
      </x:c>
      <x:c r="AP2509" s="11" t="str">
        <x:f>IF(AO2509&gt;='01 Controls'!$E$16,"PASS","FAIL")</x:f>
        <x:v>FAIL</x:v>
      </x:c>
      <x:c r="AQ2509" s="11" t="str">
        <x:v>UNQUANTIFIED</x:v>
      </x:c>
      <x:c r="AR2509" s="11" t="str">
        <x:v>Position-class planning record; serial item and receiver open</x:v>
      </x:c>
      <x:c r="AS2509" s="26"/>
      <x:c r="AT2509" s="26"/>
    </x:row>
    <x:row r="2510">
      <x:c r="C2510" s="11" t="str">
        <x:v>M3-H-HWR-ROL-30</x:v>
      </x:c>
      <x:c r="D2510" s="11" t="str">
        <x:v>M3</x:v>
      </x:c>
      <x:c r="E2510" s="11" t="str">
        <x:v>Inland flood</x:v>
      </x:c>
      <x:c r="F2510" s="11" t="str">
        <x:v>H-HWR</x:v>
      </x:c>
      <x:c r="G2510" s="11" t="str">
        <x:v>Health workforce replacement group</x:v>
      </x:c>
      <x:c r="H2510" s="11" t="str">
        <x:v>ROL-30</x:v>
      </x:c>
      <x:c r="I2510" s="19" t="n">
        <x:v>48</x:v>
      </x:c>
      <x:c r="J2510" s="21" t="n">
        <x:v>5</x:v>
      </x:c>
      <x:c r="K2510" s="18" t="n">
        <x:f>'05 Cargo Register'!K270</x:f>
        <x:v>262.5</x:v>
      </x:c>
      <x:c r="L2510" s="18" t="n">
        <x:f>'05 Cargo Register'!N270</x:f>
        <x:v>11</x:v>
      </x:c>
      <x:c r="M2510" s="18" t="n">
        <x:f>'05 Cargo Register'!O270</x:f>
        <x:v>701.25</x:v>
      </x:c>
      <x:c r="N2510" s="18" t="n">
        <x:f>J2510*K2510</x:f>
        <x:v>1312.5</x:v>
      </x:c>
      <x:c r="O2510" s="18" t="n">
        <x:f>J2510*L2510</x:f>
        <x:v>55</x:v>
      </x:c>
      <x:c r="P2510" s="18" t="n">
        <x:f>J2510*M2510</x:f>
        <x:v>3506.25</x:v>
      </x:c>
      <x:c r="Q2510" s="22" t="n">
        <x:f>'01 Controls'!$E$27*'02 Cargo Classes'!$M$12</x:f>
        <x:v>0</x:v>
      </x:c>
      <x:c r="R2510" s="22" t="n">
        <x:f>'01 Controls'!$F$27*'02 Cargo Classes'!$N$12</x:f>
        <x:v>0</x:v>
      </x:c>
      <x:c r="S2510" s="22" t="n">
        <x:f>'01 Controls'!$G$27*'02 Cargo Classes'!$O$12</x:f>
        <x:v>1.0499999999999998</x:v>
      </x:c>
      <x:c r="T2510" s="22" t="n">
        <x:f>'01 Controls'!$H$27*'02 Cargo Classes'!$P$12</x:f>
        <x:v>0.15</x:v>
      </x:c>
      <x:c r="U2510" s="22" t="n">
        <x:f>SUM(Q2510:T2510)</x:f>
        <x:v>1.1999999999999997</x:v>
      </x:c>
      <x:c r="V2510" s="18" t="n">
        <x:f>IF(U2510=0,0,N2510*Q2510/U2510)</x:f>
        <x:v>0</x:v>
      </x:c>
      <x:c r="W2510" s="18" t="n">
        <x:f>IF(U2510=0,0,P2510*Q2510/U2510)</x:f>
        <x:v>0</x:v>
      </x:c>
      <x:c r="X2510" s="18" t="n">
        <x:f>MAX(V2510,W2510*'01 Controls'!$E$12)</x:f>
        <x:v>0</x:v>
      </x:c>
      <x:c r="Y2510" s="18" t="n">
        <x:f>IF(U2510=0,0,N2510*R2510/U2510)</x:f>
        <x:v>0</x:v>
      </x:c>
      <x:c r="Z2510" s="18" t="n">
        <x:f>IF(U2510=0,0,P2510*R2510/U2510)</x:f>
        <x:v>0</x:v>
      </x:c>
      <x:c r="AA2510" s="18" t="n">
        <x:f>MAX(Y2510,Z2510*'01 Controls'!$E$13)</x:f>
        <x:v>0</x:v>
      </x:c>
      <x:c r="AB2510" s="18" t="n">
        <x:f>IF(U2510=0,0,N2510*S2510/U2510)</x:f>
        <x:v>1148.4375</x:v>
      </x:c>
      <x:c r="AC2510" s="18" t="n">
        <x:f>IF(U2510=0,0,P2510*S2510/U2510)</x:f>
        <x:v>3067.9687500000005</x:v>
      </x:c>
      <x:c r="AD2510" s="18" t="n">
        <x:f>MAX(AB2510,AC2510*'01 Controls'!$E$14)</x:f>
        <x:v>1148.4375</x:v>
      </x:c>
      <x:c r="AE2510" s="18" t="n">
        <x:f>IF(U2510=0,0,N2510*T2510/U2510)</x:f>
        <x:v>164.06250000000003</x:v>
      </x:c>
      <x:c r="AF2510" s="18" t="n">
        <x:f>IF(U2510=0,0,P2510*T2510/U2510)</x:f>
        <x:v>438.2812500000001</x:v>
      </x:c>
      <x:c r="AG2510" s="18" t="n">
        <x:f>MAX(AE2510,AF2510*'01 Controls'!$E$15)</x:f>
        <x:v>164.06250000000003</x:v>
      </x:c>
      <x:c r="AH2510" s="18" t="n">
        <x:f>SUM(V2510,Y2510,AB2510,AE2510)</x:f>
        <x:v>1312.5</x:v>
      </x:c>
      <x:c r="AI2510" s="18" t="n">
        <x:f>N2510-AH2510</x:f>
        <x:v>0</x:v>
      </x:c>
      <x:c r="AJ2510" s="18" t="n">
        <x:f>V2510*INDEX('07 Mode Capacity'!$P$6:$P$17,MATCH("AIR-"&amp;I2510,'07 Mode Capacity'!$C$6:$C$17,0))</x:f>
        <x:v>0</x:v>
      </x:c>
      <x:c r="AK2510" s="18" t="n">
        <x:f>Y2510*INDEX('07 Mode Capacity'!$P$6:$P$17,MATCH("OCEAN-"&amp;I2510,'07 Mode Capacity'!$C$6:$C$17,0))</x:f>
        <x:v>0</x:v>
      </x:c>
      <x:c r="AL2510" s="18" t="n">
        <x:f>AB2510*INDEX('07 Mode Capacity'!$P$6:$P$17,MATCH("LAND-"&amp;I2510,'07 Mode Capacity'!$C$6:$C$17,0))</x:f>
        <x:v>140.1643501456127</x:v>
      </x:c>
      <x:c r="AM2510" s="18" t="n">
        <x:f>AE2510*INDEX('07 Mode Capacity'!$P$6:$P$17,MATCH("INLAND-"&amp;I2510,'07 Mode Capacity'!$C$6:$C$17,0))</x:f>
        <x:v>103.5618885212714</x:v>
      </x:c>
      <x:c r="AN2510" s="18" t="n">
        <x:f>SUM(AJ2510:AM2510)</x:f>
        <x:v>243.72623866688411</x:v>
      </x:c>
      <x:c r="AO2510" s="17" t="n">
        <x:f>IF(N2510=0,1,AN2510/N2510)</x:f>
        <x:v>0.18569618184143552</x:v>
      </x:c>
      <x:c r="AP2510" s="11" t="str">
        <x:f>IF(AO2510&gt;='01 Controls'!$E$16,"PASS","FAIL")</x:f>
        <x:v>FAIL</x:v>
      </x:c>
      <x:c r="AQ2510" s="11" t="str">
        <x:v>UNQUANTIFIED</x:v>
      </x:c>
      <x:c r="AR2510" s="11" t="str">
        <x:v>Position-class planning record; serial item and receiver open</x:v>
      </x:c>
      <x:c r="AS2510" s="26"/>
      <x:c r="AT2510" s="26"/>
    </x:row>
    <x:row r="2511">
      <x:c r="C2511" s="11" t="str">
        <x:v>M3-H-HWR-BLK-08</x:v>
      </x:c>
      <x:c r="D2511" s="11" t="str">
        <x:v>M3</x:v>
      </x:c>
      <x:c r="E2511" s="11" t="str">
        <x:v>Inland flood</x:v>
      </x:c>
      <x:c r="F2511" s="11" t="str">
        <x:v>H-HWR</x:v>
      </x:c>
      <x:c r="G2511" s="11" t="str">
        <x:v>Health workforce replacement group</x:v>
      </x:c>
      <x:c r="H2511" s="11" t="str">
        <x:v>BLK-08</x:v>
      </x:c>
      <x:c r="I2511" s="19" t="n">
        <x:v>48</x:v>
      </x:c>
      <x:c r="J2511" s="21" t="n">
        <x:v>5</x:v>
      </x:c>
      <x:c r="K2511" s="18" t="n">
        <x:f>'05 Cargo Register'!K271</x:f>
        <x:v>367.50000000000006</x:v>
      </x:c>
      <x:c r="L2511" s="18" t="n">
        <x:f>'05 Cargo Register'!N271</x:f>
        <x:v>58</x:v>
      </x:c>
      <x:c r="M2511" s="18" t="n">
        <x:f>'05 Cargo Register'!O271</x:f>
        <x:v>2958</x:v>
      </x:c>
      <x:c r="N2511" s="18" t="n">
        <x:f>J2511*K2511</x:f>
        <x:v>1837.5000000000002</x:v>
      </x:c>
      <x:c r="O2511" s="18" t="n">
        <x:f>J2511*L2511</x:f>
        <x:v>290</x:v>
      </x:c>
      <x:c r="P2511" s="18" t="n">
        <x:f>J2511*M2511</x:f>
        <x:v>14790</x:v>
      </x:c>
      <x:c r="Q2511" s="22" t="n">
        <x:f>'01 Controls'!$E$27*'02 Cargo Classes'!$M$14</x:f>
        <x:v>0.05</x:v>
      </x:c>
      <x:c r="R2511" s="22" t="n">
        <x:f>'01 Controls'!$F$27*'02 Cargo Classes'!$N$14</x:f>
        <x:v>0</x:v>
      </x:c>
      <x:c r="S2511" s="22" t="n">
        <x:f>'01 Controls'!$G$27*'02 Cargo Classes'!$O$14</x:f>
        <x:v>0.7</x:v>
      </x:c>
      <x:c r="T2511" s="22" t="n">
        <x:f>'01 Controls'!$H$27*'02 Cargo Classes'!$P$14</x:f>
        <x:v>0.125</x:v>
      </x:c>
      <x:c r="U2511" s="22" t="n">
        <x:f>SUM(Q2511:T2511)</x:f>
        <x:v>0.875</x:v>
      </x:c>
      <x:c r="V2511" s="18" t="n">
        <x:f>IF(U2511=0,0,N2511*Q2511/U2511)</x:f>
        <x:v>105.00000000000001</x:v>
      </x:c>
      <x:c r="W2511" s="18" t="n">
        <x:f>IF(U2511=0,0,P2511*Q2511/U2511)</x:f>
        <x:v>845.1428571428571</x:v>
      </x:c>
      <x:c r="X2511" s="18" t="n">
        <x:f>MAX(V2511,W2511*'01 Controls'!$E$12)</x:f>
        <x:v>211.28571428571428</x:v>
      </x:c>
      <x:c r="Y2511" s="18" t="n">
        <x:f>IF(U2511=0,0,N2511*R2511/U2511)</x:f>
        <x:v>0</x:v>
      </x:c>
      <x:c r="Z2511" s="18" t="n">
        <x:f>IF(U2511=0,0,P2511*R2511/U2511)</x:f>
        <x:v>0</x:v>
      </x:c>
      <x:c r="AA2511" s="18" t="n">
        <x:f>MAX(Y2511,Z2511*'01 Controls'!$E$13)</x:f>
        <x:v>0</x:v>
      </x:c>
      <x:c r="AB2511" s="18" t="n">
        <x:f>IF(U2511=0,0,N2511*S2511/U2511)</x:f>
        <x:v>1470</x:v>
      </x:c>
      <x:c r="AC2511" s="18" t="n">
        <x:f>IF(U2511=0,0,P2511*S2511/U2511)</x:f>
        <x:v>11832</x:v>
      </x:c>
      <x:c r="AD2511" s="18" t="n">
        <x:f>MAX(AB2511,AC2511*'01 Controls'!$E$14)</x:f>
        <x:v>2366.4</x:v>
      </x:c>
      <x:c r="AE2511" s="18" t="n">
        <x:f>IF(U2511=0,0,N2511*T2511/U2511)</x:f>
        <x:v>262.50000000000006</x:v>
      </x:c>
      <x:c r="AF2511" s="18" t="n">
        <x:f>IF(U2511=0,0,P2511*T2511/U2511)</x:f>
        <x:v>2112.8571428571427</x:v>
      </x:c>
      <x:c r="AG2511" s="18" t="n">
        <x:f>MAX(AE2511,AF2511*'01 Controls'!$E$15)</x:f>
        <x:v>380.3142857142857</x:v>
      </x:c>
      <x:c r="AH2511" s="18" t="n">
        <x:f>SUM(V2511,Y2511,AB2511,AE2511)</x:f>
        <x:v>1837.5</x:v>
      </x:c>
      <x:c r="AI2511" s="18" t="n">
        <x:f>N2511-AH2511</x:f>
        <x:v>2.2737367544323206e-13</x:v>
      </x:c>
      <x:c r="AJ2511" s="18" t="n">
        <x:f>V2511*INDEX('07 Mode Capacity'!$P$6:$P$17,MATCH("AIR-"&amp;I2511,'07 Mode Capacity'!$C$6:$C$17,0))</x:f>
        <x:v>29.43524412037573</x:v>
      </x:c>
      <x:c r="AK2511" s="18" t="n">
        <x:f>Y2511*INDEX('07 Mode Capacity'!$P$6:$P$17,MATCH("OCEAN-"&amp;I2511,'07 Mode Capacity'!$C$6:$C$17,0))</x:f>
        <x:v>0</x:v>
      </x:c>
      <x:c r="AL2511" s="18" t="n">
        <x:f>AB2511*INDEX('07 Mode Capacity'!$P$6:$P$17,MATCH("LAND-"&amp;I2511,'07 Mode Capacity'!$C$6:$C$17,0))</x:f>
        <x:v>179.41036818638423</x:v>
      </x:c>
      <x:c r="AM2511" s="18" t="n">
        <x:f>AE2511*INDEX('07 Mode Capacity'!$P$6:$P$17,MATCH("INLAND-"&amp;I2511,'07 Mode Capacity'!$C$6:$C$17,0))</x:f>
        <x:v>165.69902163403427</x:v>
      </x:c>
      <x:c r="AN2511" s="18" t="n">
        <x:f>SUM(AJ2511:AM2511)</x:f>
        <x:v>374.54463394079426</x:v>
      </x:c>
      <x:c r="AO2511" s="17" t="n">
        <x:f>IF(N2511=0,1,AN2511/N2511)</x:f>
        <x:v>0.20383381438954787</x:v>
      </x:c>
      <x:c r="AP2511" s="11" t="str">
        <x:f>IF(AO2511&gt;='01 Controls'!$E$16,"PASS","FAIL")</x:f>
        <x:v>FAIL</x:v>
      </x:c>
      <x:c r="AQ2511" s="11" t="str">
        <x:v>UNQUANTIFIED</x:v>
      </x:c>
      <x:c r="AR2511" s="11" t="str">
        <x:v>Position-class planning record; serial item and receiver open</x:v>
      </x:c>
      <x:c r="AS2511" s="26"/>
      <x:c r="AT2511" s="26"/>
    </x:row>
    <x:row r="2512">
      <x:c r="C2512" s="11" t="str">
        <x:v>M3-C-PSG-APL-45</x:v>
      </x:c>
      <x:c r="D2512" s="11" t="str">
        <x:v>M3</x:v>
      </x:c>
      <x:c r="E2512" s="11" t="str">
        <x:v>Inland flood</x:v>
      </x:c>
      <x:c r="F2512" s="11" t="str">
        <x:v>C-PSG</x:v>
      </x:c>
      <x:c r="G2512" s="11" t="str">
        <x:v>Population support group</x:v>
      </x:c>
      <x:c r="H2512" s="11" t="str">
        <x:v>APL-45</x:v>
      </x:c>
      <x:c r="I2512" s="19" t="n">
        <x:v>24</x:v>
      </x:c>
      <x:c r="J2512" s="21" t="n">
        <x:v>8</x:v>
      </x:c>
      <x:c r="K2512" s="18" t="n">
        <x:f>'05 Cargo Register'!K272</x:f>
        <x:v>175.5</x:v>
      </x:c>
      <x:c r="L2512" s="18" t="n">
        <x:f>'05 Cargo Register'!N272</x:f>
        <x:v>46</x:v>
      </x:c>
      <x:c r="M2512" s="18" t="n">
        <x:f>'05 Cargo Register'!O272</x:f>
        <x:v>345</x:v>
      </x:c>
      <x:c r="N2512" s="18" t="n">
        <x:f>J2512*K2512</x:f>
        <x:v>1404</x:v>
      </x:c>
      <x:c r="O2512" s="18" t="n">
        <x:f>J2512*L2512</x:f>
        <x:v>368</x:v>
      </x:c>
      <x:c r="P2512" s="18" t="n">
        <x:f>J2512*M2512</x:f>
        <x:v>2760</x:v>
      </x:c>
      <x:c r="Q2512" s="22" t="n">
        <x:f>'01 Controls'!$E$27*'02 Cargo Classes'!$M$6</x:f>
        <x:v>0.15000000000000002</x:v>
      </x:c>
      <x:c r="R2512" s="22" t="n">
        <x:f>'01 Controls'!$F$27*'02 Cargo Classes'!$N$6</x:f>
        <x:v>0</x:v>
      </x:c>
      <x:c r="S2512" s="22" t="n">
        <x:f>'01 Controls'!$G$27*'02 Cargo Classes'!$O$6</x:f>
        <x:v>0.7</x:v>
      </x:c>
      <x:c r="T2512" s="22" t="n">
        <x:f>'01 Controls'!$H$27*'02 Cargo Classes'!$P$6</x:f>
        <x:v>0.075</x:v>
      </x:c>
      <x:c r="U2512" s="22" t="n">
        <x:f>SUM(Q2512:T2512)</x:f>
        <x:v>0.9249999999999999</x:v>
      </x:c>
      <x:c r="V2512" s="18" t="n">
        <x:f>IF(U2512=0,0,N2512*Q2512/U2512)</x:f>
        <x:v>227.6756756756757</x:v>
      </x:c>
      <x:c r="W2512" s="18" t="n">
        <x:f>IF(U2512=0,0,P2512*Q2512/U2512)</x:f>
        <x:v>447.56756756756766</x:v>
      </x:c>
      <x:c r="X2512" s="18" t="n">
        <x:f>MAX(V2512,W2512*'01 Controls'!$E$12)</x:f>
        <x:v>227.6756756756757</x:v>
      </x:c>
      <x:c r="Y2512" s="18" t="n">
        <x:f>IF(U2512=0,0,N2512*R2512/U2512)</x:f>
        <x:v>0</x:v>
      </x:c>
      <x:c r="Z2512" s="18" t="n">
        <x:f>IF(U2512=0,0,P2512*R2512/U2512)</x:f>
        <x:v>0</x:v>
      </x:c>
      <x:c r="AA2512" s="18" t="n">
        <x:f>MAX(Y2512,Z2512*'01 Controls'!$E$13)</x:f>
        <x:v>0</x:v>
      </x:c>
      <x:c r="AB2512" s="18" t="n">
        <x:f>IF(U2512=0,0,N2512*S2512/U2512)</x:f>
        <x:v>1062.4864864864865</x:v>
      </x:c>
      <x:c r="AC2512" s="18" t="n">
        <x:f>IF(U2512=0,0,P2512*S2512/U2512)</x:f>
        <x:v>2088.6486486486488</x:v>
      </x:c>
      <x:c r="AD2512" s="18" t="n">
        <x:f>MAX(AB2512,AC2512*'01 Controls'!$E$14)</x:f>
        <x:v>1062.4864864864865</x:v>
      </x:c>
      <x:c r="AE2512" s="18" t="n">
        <x:f>IF(U2512=0,0,N2512*T2512/U2512)</x:f>
        <x:v>113.83783783783784</x:v>
      </x:c>
      <x:c r="AF2512" s="18" t="n">
        <x:f>IF(U2512=0,0,P2512*T2512/U2512)</x:f>
        <x:v>223.7837837837838</x:v>
      </x:c>
      <x:c r="AG2512" s="18" t="n">
        <x:f>MAX(AE2512,AF2512*'01 Controls'!$E$15)</x:f>
        <x:v>113.83783783783784</x:v>
      </x:c>
      <x:c r="AH2512" s="18" t="n">
        <x:f>SUM(V2512,Y2512,AB2512,AE2512)</x:f>
        <x:v>1404</x:v>
      </x:c>
      <x:c r="AI2512" s="18" t="n">
        <x:f>N2512-AH2512</x:f>
        <x:v>0</x:v>
      </x:c>
      <x:c r="AJ2512" s="18" t="n">
        <x:f>V2512*INDEX('07 Mode Capacity'!$P$6:$P$17,MATCH("AIR-"&amp;I2512,'07 Mode Capacity'!$C$6:$C$17,0))</x:f>
        <x:v>46.19859749931451</x:v>
      </x:c>
      <x:c r="AK2512" s="18" t="n">
        <x:f>Y2512*INDEX('07 Mode Capacity'!$P$6:$P$17,MATCH("OCEAN-"&amp;I2512,'07 Mode Capacity'!$C$6:$C$17,0))</x:f>
        <x:v>0</x:v>
      </x:c>
      <x:c r="AL2512" s="18" t="n">
        <x:f>AB2512*INDEX('07 Mode Capacity'!$P$6:$P$17,MATCH("LAND-"&amp;I2512,'07 Mode Capacity'!$C$6:$C$17,0))</x:f>
        <x:v>406.40206308372717</x:v>
      </x:c>
      <x:c r="AM2512" s="18" t="n">
        <x:f>AE2512*INDEX('07 Mode Capacity'!$P$6:$P$17,MATCH("INLAND-"&amp;I2512,'07 Mode Capacity'!$C$6:$C$17,0))</x:f>
        <x:v>113.83783783783784</x:v>
      </x:c>
      <x:c r="AN2512" s="18" t="n">
        <x:f>SUM(AJ2512:AM2512)</x:f>
        <x:v>566.4384984208796</x:v>
      </x:c>
      <x:c r="AO2512" s="17" t="n">
        <x:f>IF(N2512=0,1,AN2512/N2512)</x:f>
        <x:v>0.40344622394649543</x:v>
      </x:c>
      <x:c r="AP2512" s="11" t="str">
        <x:f>IF(AO2512&gt;='01 Controls'!$E$16,"PASS","FAIL")</x:f>
        <x:v>FAIL</x:v>
      </x:c>
      <x:c r="AQ2512" s="11" t="str">
        <x:v>UNQUANTIFIED</x:v>
      </x:c>
      <x:c r="AR2512" s="11" t="str">
        <x:v>Position-class planning record; serial item and receiver open</x:v>
      </x:c>
      <x:c r="AS2512" s="26"/>
      <x:c r="AT2512" s="26"/>
    </x:row>
    <x:row r="2513">
      <x:c r="C2513" s="11" t="str">
        <x:v>M3-C-PSG-ISO-18</x:v>
      </x:c>
      <x:c r="D2513" s="11" t="str">
        <x:v>M3</x:v>
      </x:c>
      <x:c r="E2513" s="11" t="str">
        <x:v>Inland flood</x:v>
      </x:c>
      <x:c r="F2513" s="11" t="str">
        <x:v>C-PSG</x:v>
      </x:c>
      <x:c r="G2513" s="11" t="str">
        <x:v>Population support group</x:v>
      </x:c>
      <x:c r="H2513" s="11" t="str">
        <x:v>ISO-18</x:v>
      </x:c>
      <x:c r="I2513" s="19" t="n">
        <x:v>48</x:v>
      </x:c>
      <x:c r="J2513" s="21" t="n">
        <x:v>8</x:v>
      </x:c>
      <x:c r="K2513" s="18" t="n">
        <x:f>'05 Cargo Register'!K273</x:f>
        <x:v>438.75</x:v>
      </x:c>
      <x:c r="L2513" s="18" t="n">
        <x:f>'05 Cargo Register'!N273</x:f>
        <x:v>29</x:v>
      </x:c>
      <x:c r="M2513" s="18" t="n">
        <x:f>'05 Cargo Register'!O273</x:f>
        <x:v>765.6</x:v>
      </x:c>
      <x:c r="N2513" s="18" t="n">
        <x:f>J2513*K2513</x:f>
        <x:v>3510</x:v>
      </x:c>
      <x:c r="O2513" s="18" t="n">
        <x:f>J2513*L2513</x:f>
        <x:v>232</x:v>
      </x:c>
      <x:c r="P2513" s="18" t="n">
        <x:f>J2513*M2513</x:f>
        <x:v>6124.8</x:v>
      </x:c>
      <x:c r="Q2513" s="22" t="n">
        <x:f>'01 Controls'!$E$27*'02 Cargo Classes'!$M$7</x:f>
        <x:v>0.010000000000000002</x:v>
      </x:c>
      <x:c r="R2513" s="22" t="n">
        <x:f>'01 Controls'!$F$27*'02 Cargo Classes'!$N$7</x:f>
        <x:v>0</x:v>
      </x:c>
      <x:c r="S2513" s="22" t="n">
        <x:f>'01 Controls'!$G$27*'02 Cargo Classes'!$O$7</x:f>
        <x:v>0.84</x:v>
      </x:c>
      <x:c r="T2513" s="22" t="n">
        <x:f>'01 Controls'!$H$27*'02 Cargo Classes'!$P$7</x:f>
        <x:v>0.2</x:v>
      </x:c>
      <x:c r="U2513" s="22" t="n">
        <x:f>SUM(Q2513:T2513)</x:f>
        <x:v>1.05</x:v>
      </x:c>
      <x:c r="V2513" s="18" t="n">
        <x:f>IF(U2513=0,0,N2513*Q2513/U2513)</x:f>
        <x:v>33.42857142857144</x:v>
      </x:c>
      <x:c r="W2513" s="18" t="n">
        <x:f>IF(U2513=0,0,P2513*Q2513/U2513)</x:f>
        <x:v>58.33142857142858</x:v>
      </x:c>
      <x:c r="X2513" s="18" t="n">
        <x:f>MAX(V2513,W2513*'01 Controls'!$E$12)</x:f>
        <x:v>33.42857142857144</x:v>
      </x:c>
      <x:c r="Y2513" s="18" t="n">
        <x:f>IF(U2513=0,0,N2513*R2513/U2513)</x:f>
        <x:v>0</x:v>
      </x:c>
      <x:c r="Z2513" s="18" t="n">
        <x:f>IF(U2513=0,0,P2513*R2513/U2513)</x:f>
        <x:v>0</x:v>
      </x:c>
      <x:c r="AA2513" s="18" t="n">
        <x:f>MAX(Y2513,Z2513*'01 Controls'!$E$13)</x:f>
        <x:v>0</x:v>
      </x:c>
      <x:c r="AB2513" s="18" t="n">
        <x:f>IF(U2513=0,0,N2513*S2513/U2513)</x:f>
        <x:v>2808</x:v>
      </x:c>
      <x:c r="AC2513" s="18" t="n">
        <x:f>IF(U2513=0,0,P2513*S2513/U2513)</x:f>
        <x:v>4899.84</x:v>
      </x:c>
      <x:c r="AD2513" s="18" t="n">
        <x:f>MAX(AB2513,AC2513*'01 Controls'!$E$14)</x:f>
        <x:v>2808</x:v>
      </x:c>
      <x:c r="AE2513" s="18" t="n">
        <x:f>IF(U2513=0,0,N2513*T2513/U2513)</x:f>
        <x:v>668.5714285714286</x:v>
      </x:c>
      <x:c r="AF2513" s="18" t="n">
        <x:f>IF(U2513=0,0,P2513*T2513/U2513)</x:f>
        <x:v>1166.6285714285714</x:v>
      </x:c>
      <x:c r="AG2513" s="18" t="n">
        <x:f>MAX(AE2513,AF2513*'01 Controls'!$E$15)</x:f>
        <x:v>668.5714285714286</x:v>
      </x:c>
      <x:c r="AH2513" s="18" t="n">
        <x:f>SUM(V2513,Y2513,AB2513,AE2513)</x:f>
        <x:v>3510</x:v>
      </x:c>
      <x:c r="AI2513" s="18" t="n">
        <x:f>N2513-AH2513</x:f>
        <x:v>0</x:v>
      </x:c>
      <x:c r="AJ2513" s="18" t="n">
        <x:f>V2513*INDEX('07 Mode Capacity'!$P$6:$P$17,MATCH("AIR-"&amp;I2513,'07 Mode Capacity'!$C$6:$C$17,0))</x:f>
        <x:v>9.371220577099214</x:v>
      </x:c>
      <x:c r="AK2513" s="18" t="n">
        <x:f>Y2513*INDEX('07 Mode Capacity'!$P$6:$P$17,MATCH("OCEAN-"&amp;I2513,'07 Mode Capacity'!$C$6:$C$17,0))</x:f>
        <x:v>0</x:v>
      </x:c>
      <x:c r="AL2513" s="18" t="n">
        <x:f>AB2513*INDEX('07 Mode Capacity'!$P$6:$P$17,MATCH("LAND-"&amp;I2513,'07 Mode Capacity'!$C$6:$C$17,0))</x:f>
        <x:v>342.7104175968483</x:v>
      </x:c>
      <x:c r="AM2513" s="18" t="n">
        <x:f>AE2513*INDEX('07 Mode Capacity'!$P$6:$P$17,MATCH("INLAND-"&amp;I2513,'07 Mode Capacity'!$C$6:$C$17,0))</x:f>
        <x:v>422.02526326382593</x:v>
      </x:c>
      <x:c r="AN2513" s="18" t="n">
        <x:f>SUM(AJ2513:AM2513)</x:f>
        <x:v>774.1069014377734</x:v>
      </x:c>
      <x:c r="AO2513" s="17" t="n">
        <x:f>IF(N2513=0,1,AN2513/N2513)</x:f>
        <x:v>0.22054327676289842</x:v>
      </x:c>
      <x:c r="AP2513" s="11" t="str">
        <x:f>IF(AO2513&gt;='01 Controls'!$E$16,"PASS","FAIL")</x:f>
        <x:v>FAIL</x:v>
      </x:c>
      <x:c r="AQ2513" s="11" t="str">
        <x:v>UNQUANTIFIED</x:v>
      </x:c>
      <x:c r="AR2513" s="11" t="str">
        <x:v>Position-class planning record; serial item and receiver open</x:v>
      </x:c>
      <x:c r="AS2513" s="26"/>
      <x:c r="AT2513" s="26"/>
    </x:row>
    <x:row r="2514">
      <x:c r="C2514" s="11" t="str">
        <x:v>M3-C-PSG-COL-12</x:v>
      </x:c>
      <x:c r="D2514" s="11" t="str">
        <x:v>M3</x:v>
      </x:c>
      <x:c r="E2514" s="11" t="str">
        <x:v>Inland flood</x:v>
      </x:c>
      <x:c r="F2514" s="11" t="str">
        <x:v>C-PSG</x:v>
      </x:c>
      <x:c r="G2514" s="11" t="str">
        <x:v>Population support group</x:v>
      </x:c>
      <x:c r="H2514" s="11" t="str">
        <x:v>COL-12</x:v>
      </x:c>
      <x:c r="I2514" s="19" t="n">
        <x:v>24</x:v>
      </x:c>
      <x:c r="J2514" s="21" t="n">
        <x:v>8</x:v>
      </x:c>
      <x:c r="K2514" s="18" t="n">
        <x:f>'05 Cargo Register'!K274</x:f>
        <x:v>175.5</x:v>
      </x:c>
      <x:c r="L2514" s="18" t="n">
        <x:f>'05 Cargo Register'!N274</x:f>
        <x:v>19</x:v>
      </x:c>
      <x:c r="M2514" s="18" t="n">
        <x:f>'05 Cargo Register'!O274</x:f>
        <x:v>501.6</x:v>
      </x:c>
      <x:c r="N2514" s="18" t="n">
        <x:f>J2514*K2514</x:f>
        <x:v>1404</x:v>
      </x:c>
      <x:c r="O2514" s="18" t="n">
        <x:f>J2514*L2514</x:f>
        <x:v>152</x:v>
      </x:c>
      <x:c r="P2514" s="18" t="n">
        <x:f>J2514*M2514</x:f>
        <x:v>4012.8</x:v>
      </x:c>
      <x:c r="Q2514" s="22" t="n">
        <x:f>'01 Controls'!$E$27*'02 Cargo Classes'!$M$8</x:f>
        <x:v>0.1</x:v>
      </x:c>
      <x:c r="R2514" s="22" t="n">
        <x:f>'01 Controls'!$F$27*'02 Cargo Classes'!$N$8</x:f>
        <x:v>0</x:v>
      </x:c>
      <x:c r="S2514" s="22" t="n">
        <x:f>'01 Controls'!$G$27*'02 Cargo Classes'!$O$8</x:f>
        <x:v>0.84</x:v>
      </x:c>
      <x:c r="T2514" s="22" t="n">
        <x:f>'01 Controls'!$H$27*'02 Cargo Classes'!$P$8</x:f>
        <x:v>0.05</x:v>
      </x:c>
      <x:c r="U2514" s="22" t="n">
        <x:f>SUM(Q2514:T2514)</x:f>
        <x:v>0.99</x:v>
      </x:c>
      <x:c r="V2514" s="18" t="n">
        <x:f>IF(U2514=0,0,N2514*Q2514/U2514)</x:f>
        <x:v>141.8181818181818</x:v>
      </x:c>
      <x:c r="W2514" s="18" t="n">
        <x:f>IF(U2514=0,0,P2514*Q2514/U2514)</x:f>
        <x:v>405.33333333333337</x:v>
      </x:c>
      <x:c r="X2514" s="18" t="n">
        <x:f>MAX(V2514,W2514*'01 Controls'!$E$12)</x:f>
        <x:v>141.8181818181818</x:v>
      </x:c>
      <x:c r="Y2514" s="18" t="n">
        <x:f>IF(U2514=0,0,N2514*R2514/U2514)</x:f>
        <x:v>0</x:v>
      </x:c>
      <x:c r="Z2514" s="18" t="n">
        <x:f>IF(U2514=0,0,P2514*R2514/U2514)</x:f>
        <x:v>0</x:v>
      </x:c>
      <x:c r="AA2514" s="18" t="n">
        <x:f>MAX(Y2514,Z2514*'01 Controls'!$E$13)</x:f>
        <x:v>0</x:v>
      </x:c>
      <x:c r="AB2514" s="18" t="n">
        <x:f>IF(U2514=0,0,N2514*S2514/U2514)</x:f>
        <x:v>1191.2727272727273</x:v>
      </x:c>
      <x:c r="AC2514" s="18" t="n">
        <x:f>IF(U2514=0,0,P2514*S2514/U2514)</x:f>
        <x:v>3404.8</x:v>
      </x:c>
      <x:c r="AD2514" s="18" t="n">
        <x:f>MAX(AB2514,AC2514*'01 Controls'!$E$14)</x:f>
        <x:v>1191.2727272727273</x:v>
      </x:c>
      <x:c r="AE2514" s="18" t="n">
        <x:f>IF(U2514=0,0,N2514*T2514/U2514)</x:f>
        <x:v>70.9090909090909</x:v>
      </x:c>
      <x:c r="AF2514" s="18" t="n">
        <x:f>IF(U2514=0,0,P2514*T2514/U2514)</x:f>
        <x:v>202.66666666666669</x:v>
      </x:c>
      <x:c r="AG2514" s="18" t="n">
        <x:f>MAX(AE2514,AF2514*'01 Controls'!$E$15)</x:f>
        <x:v>70.9090909090909</x:v>
      </x:c>
      <x:c r="AH2514" s="18" t="n">
        <x:f>SUM(V2514,Y2514,AB2514,AE2514)</x:f>
        <x:v>1404</x:v>
      </x:c>
      <x:c r="AI2514" s="18" t="n">
        <x:f>N2514-AH2514</x:f>
        <x:v>0</x:v>
      </x:c>
      <x:c r="AJ2514" s="18" t="n">
        <x:f>V2514*INDEX('07 Mode Capacity'!$P$6:$P$17,MATCH("AIR-"&amp;I2514,'07 Mode Capacity'!$C$6:$C$17,0))</x:f>
        <x:v>28.776904166239675</x:v>
      </x:c>
      <x:c r="AK2514" s="18" t="n">
        <x:f>Y2514*INDEX('07 Mode Capacity'!$P$6:$P$17,MATCH("OCEAN-"&amp;I2514,'07 Mode Capacity'!$C$6:$C$17,0))</x:f>
        <x:v>0</x:v>
      </x:c>
      <x:c r="AL2514" s="18" t="n">
        <x:f>AB2514*INDEX('07 Mode Capacity'!$P$6:$P$17,MATCH("LAND-"&amp;I2514,'07 Mode Capacity'!$C$6:$C$17,0))</x:f>
        <x:v>455.66291921508804</x:v>
      </x:c>
      <x:c r="AM2514" s="18" t="n">
        <x:f>AE2514*INDEX('07 Mode Capacity'!$P$6:$P$17,MATCH("INLAND-"&amp;I2514,'07 Mode Capacity'!$C$6:$C$17,0))</x:f>
        <x:v>70.9090909090909</x:v>
      </x:c>
      <x:c r="AN2514" s="18" t="n">
        <x:f>SUM(AJ2514:AM2514)</x:f>
        <x:v>555.3489142904186</x:v>
      </x:c>
      <x:c r="AO2514" s="17" t="n">
        <x:f>IF(N2514=0,1,AN2514/N2514)</x:f>
        <x:v>0.3955476597510104</x:v>
      </x:c>
      <x:c r="AP2514" s="11" t="str">
        <x:f>IF(AO2514&gt;='01 Controls'!$E$16,"PASS","FAIL")</x:f>
        <x:v>FAIL</x:v>
      </x:c>
      <x:c r="AQ2514" s="11" t="str">
        <x:v>UNQUANTIFIED</x:v>
      </x:c>
      <x:c r="AR2514" s="11" t="str">
        <x:v>Position-class planning record; serial item and receiver open</x:v>
      </x:c>
      <x:c r="AS2514" s="26"/>
      <x:c r="AT2514" s="26"/>
    </x:row>
    <x:row r="2515">
      <x:c r="C2515" s="11" t="str">
        <x:v>M3-C-PSG-BAT-22</x:v>
      </x:c>
      <x:c r="D2515" s="11" t="str">
        <x:v>M3</x:v>
      </x:c>
      <x:c r="E2515" s="11" t="str">
        <x:v>Inland flood</x:v>
      </x:c>
      <x:c r="F2515" s="11" t="str">
        <x:v>C-PSG</x:v>
      </x:c>
      <x:c r="G2515" s="11" t="str">
        <x:v>Population support group</x:v>
      </x:c>
      <x:c r="H2515" s="11" t="str">
        <x:v>BAT-22</x:v>
      </x:c>
      <x:c r="I2515" s="19" t="n">
        <x:v>48</x:v>
      </x:c>
      <x:c r="J2515" s="21" t="n">
        <x:v>8</x:v>
      </x:c>
      <x:c r="K2515" s="18" t="n">
        <x:f>'05 Cargo Register'!K275</x:f>
        <x:v>131.625</x:v>
      </x:c>
      <x:c r="L2515" s="18" t="n">
        <x:f>'05 Cargo Register'!N275</x:f>
        <x:v>8</x:v>
      </x:c>
      <x:c r="M2515" s="18" t="n">
        <x:f>'05 Cargo Register'!O275</x:f>
        <x:v>211.20000000000002</x:v>
      </x:c>
      <x:c r="N2515" s="18" t="n">
        <x:f>J2515*K2515</x:f>
        <x:v>1053</x:v>
      </x:c>
      <x:c r="O2515" s="18" t="n">
        <x:f>J2515*L2515</x:f>
        <x:v>64</x:v>
      </x:c>
      <x:c r="P2515" s="18" t="n">
        <x:f>J2515*M2515</x:f>
        <x:v>1689.6000000000001</x:v>
      </x:c>
      <x:c r="Q2515" s="22" t="n">
        <x:f>'01 Controls'!$E$27*'02 Cargo Classes'!$M$9</x:f>
        <x:v>0</x:v>
      </x:c>
      <x:c r="R2515" s="22" t="n">
        <x:f>'01 Controls'!$F$27*'02 Cargo Classes'!$N$9</x:f>
        <x:v>0</x:v>
      </x:c>
      <x:c r="S2515" s="22" t="n">
        <x:f>'01 Controls'!$G$27*'02 Cargo Classes'!$O$9</x:f>
        <x:v>0.7</x:v>
      </x:c>
      <x:c r="T2515" s="22" t="n">
        <x:f>'01 Controls'!$H$27*'02 Cargo Classes'!$P$9</x:f>
        <x:v>0.125</x:v>
      </x:c>
      <x:c r="U2515" s="22" t="n">
        <x:f>SUM(Q2515:T2515)</x:f>
        <x:v>0.825</x:v>
      </x:c>
      <x:c r="V2515" s="18" t="n">
        <x:f>IF(U2515=0,0,N2515*Q2515/U2515)</x:f>
        <x:v>0</x:v>
      </x:c>
      <x:c r="W2515" s="18" t="n">
        <x:f>IF(U2515=0,0,P2515*Q2515/U2515)</x:f>
        <x:v>0</x:v>
      </x:c>
      <x:c r="X2515" s="18" t="n">
        <x:f>MAX(V2515,W2515*'01 Controls'!$E$12)</x:f>
        <x:v>0</x:v>
      </x:c>
      <x:c r="Y2515" s="18" t="n">
        <x:f>IF(U2515=0,0,N2515*R2515/U2515)</x:f>
        <x:v>0</x:v>
      </x:c>
      <x:c r="Z2515" s="18" t="n">
        <x:f>IF(U2515=0,0,P2515*R2515/U2515)</x:f>
        <x:v>0</x:v>
      </x:c>
      <x:c r="AA2515" s="18" t="n">
        <x:f>MAX(Y2515,Z2515*'01 Controls'!$E$13)</x:f>
        <x:v>0</x:v>
      </x:c>
      <x:c r="AB2515" s="18" t="n">
        <x:f>IF(U2515=0,0,N2515*S2515/U2515)</x:f>
        <x:v>893.4545454545454</x:v>
      </x:c>
      <x:c r="AC2515" s="18" t="n">
        <x:f>IF(U2515=0,0,P2515*S2515/U2515)</x:f>
        <x:v>1433.6000000000001</x:v>
      </x:c>
      <x:c r="AD2515" s="18" t="n">
        <x:f>MAX(AB2515,AC2515*'01 Controls'!$E$14)</x:f>
        <x:v>893.4545454545454</x:v>
      </x:c>
      <x:c r="AE2515" s="18" t="n">
        <x:f>IF(U2515=0,0,N2515*T2515/U2515)</x:f>
        <x:v>159.54545454545456</x:v>
      </x:c>
      <x:c r="AF2515" s="18" t="n">
        <x:f>IF(U2515=0,0,P2515*T2515/U2515)</x:f>
        <x:v>256.00000000000006</x:v>
      </x:c>
      <x:c r="AG2515" s="18" t="n">
        <x:f>MAX(AE2515,AF2515*'01 Controls'!$E$15)</x:f>
        <x:v>159.54545454545456</x:v>
      </x:c>
      <x:c r="AH2515" s="18" t="n">
        <x:f>SUM(V2515,Y2515,AB2515,AE2515)</x:f>
        <x:v>1053</x:v>
      </x:c>
      <x:c r="AI2515" s="18" t="n">
        <x:f>N2515-AH2515</x:f>
        <x:v>0</x:v>
      </x:c>
      <x:c r="AJ2515" s="18" t="n">
        <x:f>V2515*INDEX('07 Mode Capacity'!$P$6:$P$17,MATCH("AIR-"&amp;I2515,'07 Mode Capacity'!$C$6:$C$17,0))</x:f>
        <x:v>0</x:v>
      </x:c>
      <x:c r="AK2515" s="18" t="n">
        <x:f>Y2515*INDEX('07 Mode Capacity'!$P$6:$P$17,MATCH("OCEAN-"&amp;I2515,'07 Mode Capacity'!$C$6:$C$17,0))</x:f>
        <x:v>0</x:v>
      </x:c>
      <x:c r="AL2515" s="18" t="n">
        <x:f>AB2515*INDEX('07 Mode Capacity'!$P$6:$P$17,MATCH("LAND-"&amp;I2515,'07 Mode Capacity'!$C$6:$C$17,0))</x:f>
        <x:v>109.04422378081534</x:v>
      </x:c>
      <x:c r="AM2515" s="18" t="n">
        <x:f>AE2515*INDEX('07 Mode Capacity'!$P$6:$P$17,MATCH("INLAND-"&amp;I2515,'07 Mode Capacity'!$C$6:$C$17,0))</x:f>
        <x:v>100.71057418795847</x:v>
      </x:c>
      <x:c r="AN2515" s="18" t="n">
        <x:f>SUM(AJ2515:AM2515)</x:f>
        <x:v>209.7547979687738</x:v>
      </x:c>
      <x:c r="AO2515" s="17" t="n">
        <x:f>IF(N2515=0,1,AN2515/N2515)</x:f>
        <x:v>0.19919733900168451</x:v>
      </x:c>
      <x:c r="AP2515" s="11" t="str">
        <x:f>IF(AO2515&gt;='01 Controls'!$E$16,"PASS","FAIL")</x:f>
        <x:v>FAIL</x:v>
      </x:c>
      <x:c r="AQ2515" s="11" t="str">
        <x:v>UNQUANTIFIED</x:v>
      </x:c>
      <x:c r="AR2515" s="11" t="str">
        <x:v>Position-class planning record; serial item and receiver open</x:v>
      </x:c>
      <x:c r="AS2515" s="26"/>
      <x:c r="AT2515" s="26"/>
    </x:row>
    <x:row r="2516">
      <x:c r="C2516" s="11" t="str">
        <x:v>M3-C-PSG-TNK-20</x:v>
      </x:c>
      <x:c r="D2516" s="11" t="str">
        <x:v>M3</x:v>
      </x:c>
      <x:c r="E2516" s="11" t="str">
        <x:v>Inland flood</x:v>
      </x:c>
      <x:c r="F2516" s="11" t="str">
        <x:v>C-PSG</x:v>
      </x:c>
      <x:c r="G2516" s="11" t="str">
        <x:v>Population support group</x:v>
      </x:c>
      <x:c r="H2516" s="11" t="str">
        <x:v>TNK-20</x:v>
      </x:c>
      <x:c r="I2516" s="19" t="n">
        <x:v>48</x:v>
      </x:c>
      <x:c r="J2516" s="21" t="n">
        <x:v>8</x:v>
      </x:c>
      <x:c r="K2516" s="18" t="n">
        <x:f>'05 Cargo Register'!K276</x:f>
        <x:v>175.5</x:v>
      </x:c>
      <x:c r="L2516" s="18" t="n">
        <x:f>'05 Cargo Register'!N276</x:f>
        <x:v>11</x:v>
      </x:c>
      <x:c r="M2516" s="18" t="n">
        <x:f>'05 Cargo Register'!O276</x:f>
        <x:v>233.75</x:v>
      </x:c>
      <x:c r="N2516" s="18" t="n">
        <x:f>J2516*K2516</x:f>
        <x:v>1404</x:v>
      </x:c>
      <x:c r="O2516" s="18" t="n">
        <x:f>J2516*L2516</x:f>
        <x:v>88</x:v>
      </x:c>
      <x:c r="P2516" s="18" t="n">
        <x:f>J2516*M2516</x:f>
        <x:v>1870</x:v>
      </x:c>
      <x:c r="Q2516" s="22" t="n">
        <x:f>'01 Controls'!$E$27*'02 Cargo Classes'!$M$10</x:f>
        <x:v>0</x:v>
      </x:c>
      <x:c r="R2516" s="22" t="n">
        <x:f>'01 Controls'!$F$27*'02 Cargo Classes'!$N$10</x:f>
        <x:v>0</x:v>
      </x:c>
      <x:c r="S2516" s="22" t="n">
        <x:f>'01 Controls'!$G$27*'02 Cargo Classes'!$O$10</x:f>
        <x:v>0.7</x:v>
      </x:c>
      <x:c r="T2516" s="22" t="n">
        <x:f>'01 Controls'!$H$27*'02 Cargo Classes'!$P$10</x:f>
        <x:v>0.25</x:v>
      </x:c>
      <x:c r="U2516" s="22" t="n">
        <x:f>SUM(Q2516:T2516)</x:f>
        <x:v>0.95</x:v>
      </x:c>
      <x:c r="V2516" s="18" t="n">
        <x:f>IF(U2516=0,0,N2516*Q2516/U2516)</x:f>
        <x:v>0</x:v>
      </x:c>
      <x:c r="W2516" s="18" t="n">
        <x:f>IF(U2516=0,0,P2516*Q2516/U2516)</x:f>
        <x:v>0</x:v>
      </x:c>
      <x:c r="X2516" s="18" t="n">
        <x:f>MAX(V2516,W2516*'01 Controls'!$E$12)</x:f>
        <x:v>0</x:v>
      </x:c>
      <x:c r="Y2516" s="18" t="n">
        <x:f>IF(U2516=0,0,N2516*R2516/U2516)</x:f>
        <x:v>0</x:v>
      </x:c>
      <x:c r="Z2516" s="18" t="n">
        <x:f>IF(U2516=0,0,P2516*R2516/U2516)</x:f>
        <x:v>0</x:v>
      </x:c>
      <x:c r="AA2516" s="18" t="n">
        <x:f>MAX(Y2516,Z2516*'01 Controls'!$E$13)</x:f>
        <x:v>0</x:v>
      </x:c>
      <x:c r="AB2516" s="18" t="n">
        <x:f>IF(U2516=0,0,N2516*S2516/U2516)</x:f>
        <x:v>1034.5263157894738</x:v>
      </x:c>
      <x:c r="AC2516" s="18" t="n">
        <x:f>IF(U2516=0,0,P2516*S2516/U2516)</x:f>
        <x:v>1377.8947368421054</x:v>
      </x:c>
      <x:c r="AD2516" s="18" t="n">
        <x:f>MAX(AB2516,AC2516*'01 Controls'!$E$14)</x:f>
        <x:v>1034.5263157894738</x:v>
      </x:c>
      <x:c r="AE2516" s="18" t="n">
        <x:f>IF(U2516=0,0,N2516*T2516/U2516)</x:f>
        <x:v>369.47368421052636</x:v>
      </x:c>
      <x:c r="AF2516" s="18" t="n">
        <x:f>IF(U2516=0,0,P2516*T2516/U2516)</x:f>
        <x:v>492.10526315789474</x:v>
      </x:c>
      <x:c r="AG2516" s="18" t="n">
        <x:f>MAX(AE2516,AF2516*'01 Controls'!$E$15)</x:f>
        <x:v>369.47368421052636</x:v>
      </x:c>
      <x:c r="AH2516" s="18" t="n">
        <x:f>SUM(V2516,Y2516,AB2516,AE2516)</x:f>
        <x:v>1404</x:v>
      </x:c>
      <x:c r="AI2516" s="18" t="n">
        <x:f>N2516-AH2516</x:f>
        <x:v>0</x:v>
      </x:c>
      <x:c r="AJ2516" s="18" t="n">
        <x:f>V2516*INDEX('07 Mode Capacity'!$P$6:$P$17,MATCH("AIR-"&amp;I2516,'07 Mode Capacity'!$C$6:$C$17,0))</x:f>
        <x:v>0</x:v>
      </x:c>
      <x:c r="AK2516" s="18" t="n">
        <x:f>Y2516*INDEX('07 Mode Capacity'!$P$6:$P$17,MATCH("OCEAN-"&amp;I2516,'07 Mode Capacity'!$C$6:$C$17,0))</x:f>
        <x:v>0</x:v>
      </x:c>
      <x:c r="AL2516" s="18" t="n">
        <x:f>AB2516*INDEX('07 Mode Capacity'!$P$6:$P$17,MATCH("LAND-"&amp;I2516,'07 Mode Capacity'!$C$6:$C$17,0))</x:f>
        <x:v>126.26173279883885</x:v>
      </x:c>
      <x:c r="AM2516" s="18" t="n">
        <x:f>AE2516*INDEX('07 Mode Capacity'!$P$6:$P$17,MATCH("INLAND-"&amp;I2516,'07 Mode Capacity'!$C$6:$C$17,0))</x:f>
        <x:v>233.224487593167</x:v>
      </x:c>
      <x:c r="AN2516" s="18" t="n">
        <x:f>SUM(AJ2516:AM2516)</x:f>
        <x:v>359.48622039200586</x:v>
      </x:c>
      <x:c r="AO2516" s="17" t="n">
        <x:f>IF(N2516=0,1,AN2516/N2516)</x:f>
        <x:v>0.2560443165185227</x:v>
      </x:c>
      <x:c r="AP2516" s="11" t="str">
        <x:f>IF(AO2516&gt;='01 Controls'!$E$16,"PASS","FAIL")</x:f>
        <x:v>FAIL</x:v>
      </x:c>
      <x:c r="AQ2516" s="11" t="str">
        <x:v>UNQUANTIFIED</x:v>
      </x:c>
      <x:c r="AR2516" s="11" t="str">
        <x:v>Position-class planning record; serial item and receiver open</x:v>
      </x:c>
      <x:c r="AS2516" s="26"/>
      <x:c r="AT2516" s="26"/>
    </x:row>
    <x:row r="2517">
      <x:c r="C2517" s="11" t="str">
        <x:v>M3-C-PSG-ROL-30</x:v>
      </x:c>
      <x:c r="D2517" s="11" t="str">
        <x:v>M3</x:v>
      </x:c>
      <x:c r="E2517" s="11" t="str">
        <x:v>Inland flood</x:v>
      </x:c>
      <x:c r="F2517" s="11" t="str">
        <x:v>C-PSG</x:v>
      </x:c>
      <x:c r="G2517" s="11" t="str">
        <x:v>Population support group</x:v>
      </x:c>
      <x:c r="H2517" s="11" t="str">
        <x:v>ROL-30</x:v>
      </x:c>
      <x:c r="I2517" s="19" t="n">
        <x:v>48</x:v>
      </x:c>
      <x:c r="J2517" s="21" t="n">
        <x:v>8</x:v>
      </x:c>
      <x:c r="K2517" s="18" t="n">
        <x:f>'05 Cargo Register'!K277</x:f>
        <x:v>263.25</x:v>
      </x:c>
      <x:c r="L2517" s="18" t="n">
        <x:f>'05 Cargo Register'!N277</x:f>
        <x:v>11</x:v>
      </x:c>
      <x:c r="M2517" s="18" t="n">
        <x:f>'05 Cargo Register'!O277</x:f>
        <x:v>701.25</x:v>
      </x:c>
      <x:c r="N2517" s="18" t="n">
        <x:f>J2517*K2517</x:f>
        <x:v>2106</x:v>
      </x:c>
      <x:c r="O2517" s="18" t="n">
        <x:f>J2517*L2517</x:f>
        <x:v>88</x:v>
      </x:c>
      <x:c r="P2517" s="18" t="n">
        <x:f>J2517*M2517</x:f>
        <x:v>5610</x:v>
      </x:c>
      <x:c r="Q2517" s="22" t="n">
        <x:f>'01 Controls'!$E$27*'02 Cargo Classes'!$M$12</x:f>
        <x:v>0</x:v>
      </x:c>
      <x:c r="R2517" s="22" t="n">
        <x:f>'01 Controls'!$F$27*'02 Cargo Classes'!$N$12</x:f>
        <x:v>0</x:v>
      </x:c>
      <x:c r="S2517" s="22" t="n">
        <x:f>'01 Controls'!$G$27*'02 Cargo Classes'!$O$12</x:f>
        <x:v>1.0499999999999998</x:v>
      </x:c>
      <x:c r="T2517" s="22" t="n">
        <x:f>'01 Controls'!$H$27*'02 Cargo Classes'!$P$12</x:f>
        <x:v>0.15</x:v>
      </x:c>
      <x:c r="U2517" s="22" t="n">
        <x:f>SUM(Q2517:T2517)</x:f>
        <x:v>1.1999999999999997</x:v>
      </x:c>
      <x:c r="V2517" s="18" t="n">
        <x:f>IF(U2517=0,0,N2517*Q2517/U2517)</x:f>
        <x:v>0</x:v>
      </x:c>
      <x:c r="W2517" s="18" t="n">
        <x:f>IF(U2517=0,0,P2517*Q2517/U2517)</x:f>
        <x:v>0</x:v>
      </x:c>
      <x:c r="X2517" s="18" t="n">
        <x:f>MAX(V2517,W2517*'01 Controls'!$E$12)</x:f>
        <x:v>0</x:v>
      </x:c>
      <x:c r="Y2517" s="18" t="n">
        <x:f>IF(U2517=0,0,N2517*R2517/U2517)</x:f>
        <x:v>0</x:v>
      </x:c>
      <x:c r="Z2517" s="18" t="n">
        <x:f>IF(U2517=0,0,P2517*R2517/U2517)</x:f>
        <x:v>0</x:v>
      </x:c>
      <x:c r="AA2517" s="18" t="n">
        <x:f>MAX(Y2517,Z2517*'01 Controls'!$E$13)</x:f>
        <x:v>0</x:v>
      </x:c>
      <x:c r="AB2517" s="18" t="n">
        <x:f>IF(U2517=0,0,N2517*S2517/U2517)</x:f>
        <x:v>1842.7500000000002</x:v>
      </x:c>
      <x:c r="AC2517" s="18" t="n">
        <x:f>IF(U2517=0,0,P2517*S2517/U2517)</x:f>
        <x:v>4908.75</x:v>
      </x:c>
      <x:c r="AD2517" s="18" t="n">
        <x:f>MAX(AB2517,AC2517*'01 Controls'!$E$14)</x:f>
        <x:v>1842.7500000000002</x:v>
      </x:c>
      <x:c r="AE2517" s="18" t="n">
        <x:f>IF(U2517=0,0,N2517*T2517/U2517)</x:f>
        <x:v>263.25000000000006</x:v>
      </x:c>
      <x:c r="AF2517" s="18" t="n">
        <x:f>IF(U2517=0,0,P2517*T2517/U2517)</x:f>
        <x:v>701.2500000000001</x:v>
      </x:c>
      <x:c r="AG2517" s="18" t="n">
        <x:f>MAX(AE2517,AF2517*'01 Controls'!$E$15)</x:f>
        <x:v>263.25000000000006</x:v>
      </x:c>
      <x:c r="AH2517" s="18" t="n">
        <x:f>SUM(V2517,Y2517,AB2517,AE2517)</x:f>
        <x:v>2106.0000000000005</x:v>
      </x:c>
      <x:c r="AI2517" s="18" t="n">
        <x:f>N2517-AH2517</x:f>
        <x:v>-4.547473508864641e-13</x:v>
      </x:c>
      <x:c r="AJ2517" s="18" t="n">
        <x:f>V2517*INDEX('07 Mode Capacity'!$P$6:$P$17,MATCH("AIR-"&amp;I2517,'07 Mode Capacity'!$C$6:$C$17,0))</x:f>
        <x:v>0</x:v>
      </x:c>
      <x:c r="AK2517" s="18" t="n">
        <x:f>Y2517*INDEX('07 Mode Capacity'!$P$6:$P$17,MATCH("OCEAN-"&amp;I2517,'07 Mode Capacity'!$C$6:$C$17,0))</x:f>
        <x:v>0</x:v>
      </x:c>
      <x:c r="AL2517" s="18" t="n">
        <x:f>AB2517*INDEX('07 Mode Capacity'!$P$6:$P$17,MATCH("LAND-"&amp;I2517,'07 Mode Capacity'!$C$6:$C$17,0))</x:f>
        <x:v>224.9037115479317</x:v>
      </x:c>
      <x:c r="AM2517" s="18" t="n">
        <x:f>AE2517*INDEX('07 Mode Capacity'!$P$6:$P$17,MATCH("INLAND-"&amp;I2517,'07 Mode Capacity'!$C$6:$C$17,0))</x:f>
        <x:v>166.1724474101315</x:v>
      </x:c>
      <x:c r="AN2517" s="18" t="n">
        <x:f>SUM(AJ2517:AM2517)</x:f>
        <x:v>391.07615895806316</x:v>
      </x:c>
      <x:c r="AO2517" s="17" t="n">
        <x:f>IF(N2517=0,1,AN2517/N2517)</x:f>
        <x:v>0.1856961818414355</x:v>
      </x:c>
      <x:c r="AP2517" s="11" t="str">
        <x:f>IF(AO2517&gt;='01 Controls'!$E$16,"PASS","FAIL")</x:f>
        <x:v>FAIL</x:v>
      </x:c>
      <x:c r="AQ2517" s="11" t="str">
        <x:v>UNQUANTIFIED</x:v>
      </x:c>
      <x:c r="AR2517" s="11" t="str">
        <x:v>Position-class planning record; serial item and receiver open</x:v>
      </x:c>
      <x:c r="AS2517" s="26"/>
      <x:c r="AT2517" s="26"/>
    </x:row>
    <x:row r="2518">
      <x:c r="C2518" s="11" t="str">
        <x:v>M3-C-PSG-LIN-18</x:v>
      </x:c>
      <x:c r="D2518" s="11" t="str">
        <x:v>M3</x:v>
      </x:c>
      <x:c r="E2518" s="11" t="str">
        <x:v>Inland flood</x:v>
      </x:c>
      <x:c r="F2518" s="11" t="str">
        <x:v>C-PSG</x:v>
      </x:c>
      <x:c r="G2518" s="11" t="str">
        <x:v>Population support group</x:v>
      </x:c>
      <x:c r="H2518" s="11" t="str">
        <x:v>LIN-18</x:v>
      </x:c>
      <x:c r="I2518" s="19" t="n">
        <x:v>72</x:v>
      </x:c>
      <x:c r="J2518" s="21" t="n">
        <x:v>8</x:v>
      </x:c>
      <x:c r="K2518" s="18" t="n">
        <x:f>'05 Cargo Register'!K278</x:f>
        <x:v>87.75</x:v>
      </x:c>
      <x:c r="L2518" s="18" t="n">
        <x:f>'05 Cargo Register'!N278</x:f>
        <x:v>7</x:v>
      </x:c>
      <x:c r="M2518" s="18" t="n">
        <x:f>'05 Cargo Register'!O278</x:f>
        <x:v>308</x:v>
      </x:c>
      <x:c r="N2518" s="18" t="n">
        <x:f>J2518*K2518</x:f>
        <x:v>702</x:v>
      </x:c>
      <x:c r="O2518" s="18" t="n">
        <x:f>J2518*L2518</x:f>
        <x:v>56</x:v>
      </x:c>
      <x:c r="P2518" s="18" t="n">
        <x:f>J2518*M2518</x:f>
        <x:v>2464</x:v>
      </x:c>
      <x:c r="Q2518" s="22" t="n">
        <x:f>'01 Controls'!$E$27*'02 Cargo Classes'!$M$13</x:f>
        <x:v>0</x:v>
      </x:c>
      <x:c r="R2518" s="22" t="n">
        <x:f>'01 Controls'!$F$27*'02 Cargo Classes'!$N$13</x:f>
        <x:v>0</x:v>
      </x:c>
      <x:c r="S2518" s="22" t="n">
        <x:f>'01 Controls'!$G$27*'02 Cargo Classes'!$O$13</x:f>
        <x:v>0.7</x:v>
      </x:c>
      <x:c r="T2518" s="22" t="n">
        <x:f>'01 Controls'!$H$27*'02 Cargo Classes'!$P$13</x:f>
        <x:v>0.25</x:v>
      </x:c>
      <x:c r="U2518" s="22" t="n">
        <x:f>SUM(Q2518:T2518)</x:f>
        <x:v>0.95</x:v>
      </x:c>
      <x:c r="V2518" s="18" t="n">
        <x:f>IF(U2518=0,0,N2518*Q2518/U2518)</x:f>
        <x:v>0</x:v>
      </x:c>
      <x:c r="W2518" s="18" t="n">
        <x:f>IF(U2518=0,0,P2518*Q2518/U2518)</x:f>
        <x:v>0</x:v>
      </x:c>
      <x:c r="X2518" s="18" t="n">
        <x:f>MAX(V2518,W2518*'01 Controls'!$E$12)</x:f>
        <x:v>0</x:v>
      </x:c>
      <x:c r="Y2518" s="18" t="n">
        <x:f>IF(U2518=0,0,N2518*R2518/U2518)</x:f>
        <x:v>0</x:v>
      </x:c>
      <x:c r="Z2518" s="18" t="n">
        <x:f>IF(U2518=0,0,P2518*R2518/U2518)</x:f>
        <x:v>0</x:v>
      </x:c>
      <x:c r="AA2518" s="18" t="n">
        <x:f>MAX(Y2518,Z2518*'01 Controls'!$E$13)</x:f>
        <x:v>0</x:v>
      </x:c>
      <x:c r="AB2518" s="18" t="n">
        <x:f>IF(U2518=0,0,N2518*S2518/U2518)</x:f>
        <x:v>517.2631578947369</x:v>
      </x:c>
      <x:c r="AC2518" s="18" t="n">
        <x:f>IF(U2518=0,0,P2518*S2518/U2518)</x:f>
        <x:v>1815.578947368421</x:v>
      </x:c>
      <x:c r="AD2518" s="18" t="n">
        <x:f>MAX(AB2518,AC2518*'01 Controls'!$E$14)</x:f>
        <x:v>517.2631578947369</x:v>
      </x:c>
      <x:c r="AE2518" s="18" t="n">
        <x:f>IF(U2518=0,0,N2518*T2518/U2518)</x:f>
        <x:v>184.73684210526318</x:v>
      </x:c>
      <x:c r="AF2518" s="18" t="n">
        <x:f>IF(U2518=0,0,P2518*T2518/U2518)</x:f>
        <x:v>648.421052631579</x:v>
      </x:c>
      <x:c r="AG2518" s="18" t="n">
        <x:f>MAX(AE2518,AF2518*'01 Controls'!$E$15)</x:f>
        <x:v>184.73684210526318</x:v>
      </x:c>
      <x:c r="AH2518" s="18" t="n">
        <x:f>SUM(V2518,Y2518,AB2518,AE2518)</x:f>
        <x:v>702</x:v>
      </x:c>
      <x:c r="AI2518" s="18" t="n">
        <x:f>N2518-AH2518</x:f>
        <x:v>0</x:v>
      </x:c>
      <x:c r="AJ2518" s="18" t="n">
        <x:f>V2518*INDEX('07 Mode Capacity'!$P$6:$P$17,MATCH("AIR-"&amp;I2518,'07 Mode Capacity'!$C$6:$C$17,0))</x:f>
        <x:v>0</x:v>
      </x:c>
      <x:c r="AK2518" s="18" t="n">
        <x:f>Y2518*INDEX('07 Mode Capacity'!$P$6:$P$17,MATCH("OCEAN-"&amp;I2518,'07 Mode Capacity'!$C$6:$C$17,0))</x:f>
        <x:v>0</x:v>
      </x:c>
      <x:c r="AL2518" s="18" t="n">
        <x:f>AB2518*INDEX('07 Mode Capacity'!$P$6:$P$17,MATCH("LAND-"&amp;I2518,'07 Mode Capacity'!$C$6:$C$17,0))</x:f>
        <x:v>369.84844679681476</x:v>
      </x:c>
      <x:c r="AM2518" s="18" t="n">
        <x:f>AE2518*INDEX('07 Mode Capacity'!$P$6:$P$17,MATCH("INLAND-"&amp;I2518,'07 Mode Capacity'!$C$6:$C$17,0))</x:f>
        <x:v>184.73684210526318</x:v>
      </x:c>
      <x:c r="AN2518" s="18" t="n">
        <x:f>SUM(AJ2518:AM2518)</x:f>
        <x:v>554.585288902078</x:v>
      </x:c>
      <x:c r="AO2518" s="17" t="n">
        <x:f>IF(N2518=0,1,AN2518/N2518)</x:f>
        <x:v>0.7900075340485442</x:v>
      </x:c>
      <x:c r="AP2518" s="11" t="str">
        <x:f>IF(AO2518&gt;='01 Controls'!$E$16,"PASS","FAIL")</x:f>
        <x:v>FAIL</x:v>
      </x:c>
      <x:c r="AQ2518" s="11" t="str">
        <x:v>UNQUANTIFIED</x:v>
      </x:c>
      <x:c r="AR2518" s="11" t="str">
        <x:v>Position-class planning record; serial item and receiver open</x:v>
      </x:c>
      <x:c r="AS2518" s="26"/>
      <x:c r="AT2518" s="26"/>
    </x:row>
    <x:row r="2519">
      <x:c r="C2519" s="11" t="str">
        <x:v>M3-C-PSG-BLK-08</x:v>
      </x:c>
      <x:c r="D2519" s="11" t="str">
        <x:v>M3</x:v>
      </x:c>
      <x:c r="E2519" s="11" t="str">
        <x:v>Inland flood</x:v>
      </x:c>
      <x:c r="F2519" s="11" t="str">
        <x:v>C-PSG</x:v>
      </x:c>
      <x:c r="G2519" s="11" t="str">
        <x:v>Population support group</x:v>
      </x:c>
      <x:c r="H2519" s="11" t="str">
        <x:v>BLK-08</x:v>
      </x:c>
      <x:c r="I2519" s="19" t="n">
        <x:v>48</x:v>
      </x:c>
      <x:c r="J2519" s="21" t="n">
        <x:v>8</x:v>
      </x:c>
      <x:c r="K2519" s="18" t="n">
        <x:f>'05 Cargo Register'!K279</x:f>
        <x:v>745.875</x:v>
      </x:c>
      <x:c r="L2519" s="18" t="n">
        <x:f>'05 Cargo Register'!N279</x:f>
        <x:v>117</x:v>
      </x:c>
      <x:c r="M2519" s="18" t="n">
        <x:f>'05 Cargo Register'!O279</x:f>
        <x:v>5967</x:v>
      </x:c>
      <x:c r="N2519" s="18" t="n">
        <x:f>J2519*K2519</x:f>
        <x:v>5967</x:v>
      </x:c>
      <x:c r="O2519" s="18" t="n">
        <x:f>J2519*L2519</x:f>
        <x:v>936</x:v>
      </x:c>
      <x:c r="P2519" s="18" t="n">
        <x:f>J2519*M2519</x:f>
        <x:v>47736</x:v>
      </x:c>
      <x:c r="Q2519" s="22" t="n">
        <x:f>'01 Controls'!$E$27*'02 Cargo Classes'!$M$14</x:f>
        <x:v>0.05</x:v>
      </x:c>
      <x:c r="R2519" s="22" t="n">
        <x:f>'01 Controls'!$F$27*'02 Cargo Classes'!$N$14</x:f>
        <x:v>0</x:v>
      </x:c>
      <x:c r="S2519" s="22" t="n">
        <x:f>'01 Controls'!$G$27*'02 Cargo Classes'!$O$14</x:f>
        <x:v>0.7</x:v>
      </x:c>
      <x:c r="T2519" s="22" t="n">
        <x:f>'01 Controls'!$H$27*'02 Cargo Classes'!$P$14</x:f>
        <x:v>0.125</x:v>
      </x:c>
      <x:c r="U2519" s="22" t="n">
        <x:f>SUM(Q2519:T2519)</x:f>
        <x:v>0.875</x:v>
      </x:c>
      <x:c r="V2519" s="18" t="n">
        <x:f>IF(U2519=0,0,N2519*Q2519/U2519)</x:f>
        <x:v>340.9714285714286</x:v>
      </x:c>
      <x:c r="W2519" s="18" t="n">
        <x:f>IF(U2519=0,0,P2519*Q2519/U2519)</x:f>
        <x:v>2727.7714285714287</x:v>
      </x:c>
      <x:c r="X2519" s="18" t="n">
        <x:f>MAX(V2519,W2519*'01 Controls'!$E$12)</x:f>
        <x:v>681.9428571428572</x:v>
      </x:c>
      <x:c r="Y2519" s="18" t="n">
        <x:f>IF(U2519=0,0,N2519*R2519/U2519)</x:f>
        <x:v>0</x:v>
      </x:c>
      <x:c r="Z2519" s="18" t="n">
        <x:f>IF(U2519=0,0,P2519*R2519/U2519)</x:f>
        <x:v>0</x:v>
      </x:c>
      <x:c r="AA2519" s="18" t="n">
        <x:f>MAX(Y2519,Z2519*'01 Controls'!$E$13)</x:f>
        <x:v>0</x:v>
      </x:c>
      <x:c r="AB2519" s="18" t="n">
        <x:f>IF(U2519=0,0,N2519*S2519/U2519)</x:f>
        <x:v>4773.599999999999</x:v>
      </x:c>
      <x:c r="AC2519" s="18" t="n">
        <x:f>IF(U2519=0,0,P2519*S2519/U2519)</x:f>
        <x:v>38188.799999999996</x:v>
      </x:c>
      <x:c r="AD2519" s="18" t="n">
        <x:f>MAX(AB2519,AC2519*'01 Controls'!$E$14)</x:f>
        <x:v>7637.759999999999</x:v>
      </x:c>
      <x:c r="AE2519" s="18" t="n">
        <x:f>IF(U2519=0,0,N2519*T2519/U2519)</x:f>
        <x:v>852.4285714285714</x:v>
      </x:c>
      <x:c r="AF2519" s="18" t="n">
        <x:f>IF(U2519=0,0,P2519*T2519/U2519)</x:f>
        <x:v>6819.428571428572</x:v>
      </x:c>
      <x:c r="AG2519" s="18" t="n">
        <x:f>MAX(AE2519,AF2519*'01 Controls'!$E$15)</x:f>
        <x:v>1227.4971428571428</x:v>
      </x:c>
      <x:c r="AH2519" s="18" t="n">
        <x:f>SUM(V2519,Y2519,AB2519,AE2519)</x:f>
        <x:v>5967</x:v>
      </x:c>
      <x:c r="AI2519" s="18" t="n">
        <x:f>N2519-AH2519</x:f>
        <x:v>0</x:v>
      </x:c>
      <x:c r="AJ2519" s="18" t="n">
        <x:f>V2519*INDEX('07 Mode Capacity'!$P$6:$P$17,MATCH("AIR-"&amp;I2519,'07 Mode Capacity'!$C$6:$C$17,0))</x:f>
        <x:v>95.58644988641196</x:v>
      </x:c>
      <x:c r="AK2519" s="18" t="n">
        <x:f>Y2519*INDEX('07 Mode Capacity'!$P$6:$P$17,MATCH("OCEAN-"&amp;I2519,'07 Mode Capacity'!$C$6:$C$17,0))</x:f>
        <x:v>0</x:v>
      </x:c>
      <x:c r="AL2519" s="18" t="n">
        <x:f>AB2519*INDEX('07 Mode Capacity'!$P$6:$P$17,MATCH("LAND-"&amp;I2519,'07 Mode Capacity'!$C$6:$C$17,0))</x:f>
        <x:v>582.607709914642</x:v>
      </x:c>
      <x:c r="AM2519" s="18" t="n">
        <x:f>AE2519*INDEX('07 Mode Capacity'!$P$6:$P$17,MATCH("INLAND-"&amp;I2519,'07 Mode Capacity'!$C$6:$C$17,0))</x:f>
        <x:v>538.0822106613781</x:v>
      </x:c>
      <x:c r="AN2519" s="18" t="n">
        <x:f>SUM(AJ2519:AM2519)</x:f>
        <x:v>1216.2763704624322</x:v>
      </x:c>
      <x:c r="AO2519" s="17" t="n">
        <x:f>IF(N2519=0,1,AN2519/N2519)</x:f>
        <x:v>0.20383381438954787</x:v>
      </x:c>
      <x:c r="AP2519" s="11" t="str">
        <x:f>IF(AO2519&gt;='01 Controls'!$E$16,"PASS","FAIL")</x:f>
        <x:v>FAIL</x:v>
      </x:c>
      <x:c r="AQ2519" s="11" t="str">
        <x:v>UNQUANTIFIED</x:v>
      </x:c>
      <x:c r="AR2519" s="11" t="str">
        <x:v>Position-class planning record; serial item and receiver open</x:v>
      </x:c>
      <x:c r="AS2519" s="26"/>
      <x:c r="AT2519" s="26"/>
    </x:row>
    <x:row r="2520">
      <x:c r="C2520" s="11" t="str">
        <x:v>M3-C-EGG-APL-45</x:v>
      </x:c>
      <x:c r="D2520" s="11" t="str">
        <x:v>M3</x:v>
      </x:c>
      <x:c r="E2520" s="11" t="str">
        <x:v>Inland flood</x:v>
      </x:c>
      <x:c r="F2520" s="11" t="str">
        <x:v>C-EGG</x:v>
      </x:c>
      <x:c r="G2520" s="11" t="str">
        <x:v>Essential-goods group</x:v>
      </x:c>
      <x:c r="H2520" s="11" t="str">
        <x:v>APL-45</x:v>
      </x:c>
      <x:c r="I2520" s="19" t="n">
        <x:v>24</x:v>
      </x:c>
      <x:c r="J2520" s="21" t="n">
        <x:v>8</x:v>
      </x:c>
      <x:c r="K2520" s="18" t="n">
        <x:f>'05 Cargo Register'!K280</x:f>
        <x:v>175.5</x:v>
      </x:c>
      <x:c r="L2520" s="18" t="n">
        <x:f>'05 Cargo Register'!N280</x:f>
        <x:v>46</x:v>
      </x:c>
      <x:c r="M2520" s="18" t="n">
        <x:f>'05 Cargo Register'!O280</x:f>
        <x:v>345</x:v>
      </x:c>
      <x:c r="N2520" s="18" t="n">
        <x:f>J2520*K2520</x:f>
        <x:v>1404</x:v>
      </x:c>
      <x:c r="O2520" s="18" t="n">
        <x:f>J2520*L2520</x:f>
        <x:v>368</x:v>
      </x:c>
      <x:c r="P2520" s="18" t="n">
        <x:f>J2520*M2520</x:f>
        <x:v>2760</x:v>
      </x:c>
      <x:c r="Q2520" s="22" t="n">
        <x:f>'01 Controls'!$E$27*'02 Cargo Classes'!$M$6</x:f>
        <x:v>0.15000000000000002</x:v>
      </x:c>
      <x:c r="R2520" s="22" t="n">
        <x:f>'01 Controls'!$F$27*'02 Cargo Classes'!$N$6</x:f>
        <x:v>0</x:v>
      </x:c>
      <x:c r="S2520" s="22" t="n">
        <x:f>'01 Controls'!$G$27*'02 Cargo Classes'!$O$6</x:f>
        <x:v>0.7</x:v>
      </x:c>
      <x:c r="T2520" s="22" t="n">
        <x:f>'01 Controls'!$H$27*'02 Cargo Classes'!$P$6</x:f>
        <x:v>0.075</x:v>
      </x:c>
      <x:c r="U2520" s="22" t="n">
        <x:f>SUM(Q2520:T2520)</x:f>
        <x:v>0.9249999999999999</x:v>
      </x:c>
      <x:c r="V2520" s="18" t="n">
        <x:f>IF(U2520=0,0,N2520*Q2520/U2520)</x:f>
        <x:v>227.6756756756757</x:v>
      </x:c>
      <x:c r="W2520" s="18" t="n">
        <x:f>IF(U2520=0,0,P2520*Q2520/U2520)</x:f>
        <x:v>447.56756756756766</x:v>
      </x:c>
      <x:c r="X2520" s="18" t="n">
        <x:f>MAX(V2520,W2520*'01 Controls'!$E$12)</x:f>
        <x:v>227.6756756756757</x:v>
      </x:c>
      <x:c r="Y2520" s="18" t="n">
        <x:f>IF(U2520=0,0,N2520*R2520/U2520)</x:f>
        <x:v>0</x:v>
      </x:c>
      <x:c r="Z2520" s="18" t="n">
        <x:f>IF(U2520=0,0,P2520*R2520/U2520)</x:f>
        <x:v>0</x:v>
      </x:c>
      <x:c r="AA2520" s="18" t="n">
        <x:f>MAX(Y2520,Z2520*'01 Controls'!$E$13)</x:f>
        <x:v>0</x:v>
      </x:c>
      <x:c r="AB2520" s="18" t="n">
        <x:f>IF(U2520=0,0,N2520*S2520/U2520)</x:f>
        <x:v>1062.4864864864865</x:v>
      </x:c>
      <x:c r="AC2520" s="18" t="n">
        <x:f>IF(U2520=0,0,P2520*S2520/U2520)</x:f>
        <x:v>2088.6486486486488</x:v>
      </x:c>
      <x:c r="AD2520" s="18" t="n">
        <x:f>MAX(AB2520,AC2520*'01 Controls'!$E$14)</x:f>
        <x:v>1062.4864864864865</x:v>
      </x:c>
      <x:c r="AE2520" s="18" t="n">
        <x:f>IF(U2520=0,0,N2520*T2520/U2520)</x:f>
        <x:v>113.83783783783784</x:v>
      </x:c>
      <x:c r="AF2520" s="18" t="n">
        <x:f>IF(U2520=0,0,P2520*T2520/U2520)</x:f>
        <x:v>223.7837837837838</x:v>
      </x:c>
      <x:c r="AG2520" s="18" t="n">
        <x:f>MAX(AE2520,AF2520*'01 Controls'!$E$15)</x:f>
        <x:v>113.83783783783784</x:v>
      </x:c>
      <x:c r="AH2520" s="18" t="n">
        <x:f>SUM(V2520,Y2520,AB2520,AE2520)</x:f>
        <x:v>1404</x:v>
      </x:c>
      <x:c r="AI2520" s="18" t="n">
        <x:f>N2520-AH2520</x:f>
        <x:v>0</x:v>
      </x:c>
      <x:c r="AJ2520" s="18" t="n">
        <x:f>V2520*INDEX('07 Mode Capacity'!$P$6:$P$17,MATCH("AIR-"&amp;I2520,'07 Mode Capacity'!$C$6:$C$17,0))</x:f>
        <x:v>46.19859749931451</x:v>
      </x:c>
      <x:c r="AK2520" s="18" t="n">
        <x:f>Y2520*INDEX('07 Mode Capacity'!$P$6:$P$17,MATCH("OCEAN-"&amp;I2520,'07 Mode Capacity'!$C$6:$C$17,0))</x:f>
        <x:v>0</x:v>
      </x:c>
      <x:c r="AL2520" s="18" t="n">
        <x:f>AB2520*INDEX('07 Mode Capacity'!$P$6:$P$17,MATCH("LAND-"&amp;I2520,'07 Mode Capacity'!$C$6:$C$17,0))</x:f>
        <x:v>406.40206308372717</x:v>
      </x:c>
      <x:c r="AM2520" s="18" t="n">
        <x:f>AE2520*INDEX('07 Mode Capacity'!$P$6:$P$17,MATCH("INLAND-"&amp;I2520,'07 Mode Capacity'!$C$6:$C$17,0))</x:f>
        <x:v>113.83783783783784</x:v>
      </x:c>
      <x:c r="AN2520" s="18" t="n">
        <x:f>SUM(AJ2520:AM2520)</x:f>
        <x:v>566.4384984208796</x:v>
      </x:c>
      <x:c r="AO2520" s="17" t="n">
        <x:f>IF(N2520=0,1,AN2520/N2520)</x:f>
        <x:v>0.40344622394649543</x:v>
      </x:c>
      <x:c r="AP2520" s="11" t="str">
        <x:f>IF(AO2520&gt;='01 Controls'!$E$16,"PASS","FAIL")</x:f>
        <x:v>FAIL</x:v>
      </x:c>
      <x:c r="AQ2520" s="11" t="str">
        <x:v>UNQUANTIFIED</x:v>
      </x:c>
      <x:c r="AR2520" s="11" t="str">
        <x:v>Position-class planning record; serial item and receiver open</x:v>
      </x:c>
      <x:c r="AS2520" s="26"/>
      <x:c r="AT2520" s="26"/>
    </x:row>
    <x:row r="2521">
      <x:c r="C2521" s="11" t="str">
        <x:v>M3-C-EGG-ISO-18</x:v>
      </x:c>
      <x:c r="D2521" s="11" t="str">
        <x:v>M3</x:v>
      </x:c>
      <x:c r="E2521" s="11" t="str">
        <x:v>Inland flood</x:v>
      </x:c>
      <x:c r="F2521" s="11" t="str">
        <x:v>C-EGG</x:v>
      </x:c>
      <x:c r="G2521" s="11" t="str">
        <x:v>Essential-goods group</x:v>
      </x:c>
      <x:c r="H2521" s="11" t="str">
        <x:v>ISO-18</x:v>
      </x:c>
      <x:c r="I2521" s="19" t="n">
        <x:v>48</x:v>
      </x:c>
      <x:c r="J2521" s="21" t="n">
        <x:v>8</x:v>
      </x:c>
      <x:c r="K2521" s="18" t="n">
        <x:f>'05 Cargo Register'!K281</x:f>
        <x:v>438.75</x:v>
      </x:c>
      <x:c r="L2521" s="18" t="n">
        <x:f>'05 Cargo Register'!N281</x:f>
        <x:v>29</x:v>
      </x:c>
      <x:c r="M2521" s="18" t="n">
        <x:f>'05 Cargo Register'!O281</x:f>
        <x:v>765.6</x:v>
      </x:c>
      <x:c r="N2521" s="18" t="n">
        <x:f>J2521*K2521</x:f>
        <x:v>3510</x:v>
      </x:c>
      <x:c r="O2521" s="18" t="n">
        <x:f>J2521*L2521</x:f>
        <x:v>232</x:v>
      </x:c>
      <x:c r="P2521" s="18" t="n">
        <x:f>J2521*M2521</x:f>
        <x:v>6124.8</x:v>
      </x:c>
      <x:c r="Q2521" s="22" t="n">
        <x:f>'01 Controls'!$E$27*'02 Cargo Classes'!$M$7</x:f>
        <x:v>0.010000000000000002</x:v>
      </x:c>
      <x:c r="R2521" s="22" t="n">
        <x:f>'01 Controls'!$F$27*'02 Cargo Classes'!$N$7</x:f>
        <x:v>0</x:v>
      </x:c>
      <x:c r="S2521" s="22" t="n">
        <x:f>'01 Controls'!$G$27*'02 Cargo Classes'!$O$7</x:f>
        <x:v>0.84</x:v>
      </x:c>
      <x:c r="T2521" s="22" t="n">
        <x:f>'01 Controls'!$H$27*'02 Cargo Classes'!$P$7</x:f>
        <x:v>0.2</x:v>
      </x:c>
      <x:c r="U2521" s="22" t="n">
        <x:f>SUM(Q2521:T2521)</x:f>
        <x:v>1.05</x:v>
      </x:c>
      <x:c r="V2521" s="18" t="n">
        <x:f>IF(U2521=0,0,N2521*Q2521/U2521)</x:f>
        <x:v>33.42857142857144</x:v>
      </x:c>
      <x:c r="W2521" s="18" t="n">
        <x:f>IF(U2521=0,0,P2521*Q2521/U2521)</x:f>
        <x:v>58.33142857142858</x:v>
      </x:c>
      <x:c r="X2521" s="18" t="n">
        <x:f>MAX(V2521,W2521*'01 Controls'!$E$12)</x:f>
        <x:v>33.42857142857144</x:v>
      </x:c>
      <x:c r="Y2521" s="18" t="n">
        <x:f>IF(U2521=0,0,N2521*R2521/U2521)</x:f>
        <x:v>0</x:v>
      </x:c>
      <x:c r="Z2521" s="18" t="n">
        <x:f>IF(U2521=0,0,P2521*R2521/U2521)</x:f>
        <x:v>0</x:v>
      </x:c>
      <x:c r="AA2521" s="18" t="n">
        <x:f>MAX(Y2521,Z2521*'01 Controls'!$E$13)</x:f>
        <x:v>0</x:v>
      </x:c>
      <x:c r="AB2521" s="18" t="n">
        <x:f>IF(U2521=0,0,N2521*S2521/U2521)</x:f>
        <x:v>2808</x:v>
      </x:c>
      <x:c r="AC2521" s="18" t="n">
        <x:f>IF(U2521=0,0,P2521*S2521/U2521)</x:f>
        <x:v>4899.84</x:v>
      </x:c>
      <x:c r="AD2521" s="18" t="n">
        <x:f>MAX(AB2521,AC2521*'01 Controls'!$E$14)</x:f>
        <x:v>2808</x:v>
      </x:c>
      <x:c r="AE2521" s="18" t="n">
        <x:f>IF(U2521=0,0,N2521*T2521/U2521)</x:f>
        <x:v>668.5714285714286</x:v>
      </x:c>
      <x:c r="AF2521" s="18" t="n">
        <x:f>IF(U2521=0,0,P2521*T2521/U2521)</x:f>
        <x:v>1166.6285714285714</x:v>
      </x:c>
      <x:c r="AG2521" s="18" t="n">
        <x:f>MAX(AE2521,AF2521*'01 Controls'!$E$15)</x:f>
        <x:v>668.5714285714286</x:v>
      </x:c>
      <x:c r="AH2521" s="18" t="n">
        <x:f>SUM(V2521,Y2521,AB2521,AE2521)</x:f>
        <x:v>3510</x:v>
      </x:c>
      <x:c r="AI2521" s="18" t="n">
        <x:f>N2521-AH2521</x:f>
        <x:v>0</x:v>
      </x:c>
      <x:c r="AJ2521" s="18" t="n">
        <x:f>V2521*INDEX('07 Mode Capacity'!$P$6:$P$17,MATCH("AIR-"&amp;I2521,'07 Mode Capacity'!$C$6:$C$17,0))</x:f>
        <x:v>9.371220577099214</x:v>
      </x:c>
      <x:c r="AK2521" s="18" t="n">
        <x:f>Y2521*INDEX('07 Mode Capacity'!$P$6:$P$17,MATCH("OCEAN-"&amp;I2521,'07 Mode Capacity'!$C$6:$C$17,0))</x:f>
        <x:v>0</x:v>
      </x:c>
      <x:c r="AL2521" s="18" t="n">
        <x:f>AB2521*INDEX('07 Mode Capacity'!$P$6:$P$17,MATCH("LAND-"&amp;I2521,'07 Mode Capacity'!$C$6:$C$17,0))</x:f>
        <x:v>342.7104175968483</x:v>
      </x:c>
      <x:c r="AM2521" s="18" t="n">
        <x:f>AE2521*INDEX('07 Mode Capacity'!$P$6:$P$17,MATCH("INLAND-"&amp;I2521,'07 Mode Capacity'!$C$6:$C$17,0))</x:f>
        <x:v>422.02526326382593</x:v>
      </x:c>
      <x:c r="AN2521" s="18" t="n">
        <x:f>SUM(AJ2521:AM2521)</x:f>
        <x:v>774.1069014377734</x:v>
      </x:c>
      <x:c r="AO2521" s="17" t="n">
        <x:f>IF(N2521=0,1,AN2521/N2521)</x:f>
        <x:v>0.22054327676289842</x:v>
      </x:c>
      <x:c r="AP2521" s="11" t="str">
        <x:f>IF(AO2521&gt;='01 Controls'!$E$16,"PASS","FAIL")</x:f>
        <x:v>FAIL</x:v>
      </x:c>
      <x:c r="AQ2521" s="11" t="str">
        <x:v>UNQUANTIFIED</x:v>
      </x:c>
      <x:c r="AR2521" s="11" t="str">
        <x:v>Position-class planning record; serial item and receiver open</x:v>
      </x:c>
      <x:c r="AS2521" s="26"/>
      <x:c r="AT2521" s="26"/>
    </x:row>
    <x:row r="2522">
      <x:c r="C2522" s="11" t="str">
        <x:v>M3-C-EGG-COL-12</x:v>
      </x:c>
      <x:c r="D2522" s="11" t="str">
        <x:v>M3</x:v>
      </x:c>
      <x:c r="E2522" s="11" t="str">
        <x:v>Inland flood</x:v>
      </x:c>
      <x:c r="F2522" s="11" t="str">
        <x:v>C-EGG</x:v>
      </x:c>
      <x:c r="G2522" s="11" t="str">
        <x:v>Essential-goods group</x:v>
      </x:c>
      <x:c r="H2522" s="11" t="str">
        <x:v>COL-12</x:v>
      </x:c>
      <x:c r="I2522" s="19" t="n">
        <x:v>24</x:v>
      </x:c>
      <x:c r="J2522" s="21" t="n">
        <x:v>8</x:v>
      </x:c>
      <x:c r="K2522" s="18" t="n">
        <x:f>'05 Cargo Register'!K282</x:f>
        <x:v>175.5</x:v>
      </x:c>
      <x:c r="L2522" s="18" t="n">
        <x:f>'05 Cargo Register'!N282</x:f>
        <x:v>19</x:v>
      </x:c>
      <x:c r="M2522" s="18" t="n">
        <x:f>'05 Cargo Register'!O282</x:f>
        <x:v>501.6</x:v>
      </x:c>
      <x:c r="N2522" s="18" t="n">
        <x:f>J2522*K2522</x:f>
        <x:v>1404</x:v>
      </x:c>
      <x:c r="O2522" s="18" t="n">
        <x:f>J2522*L2522</x:f>
        <x:v>152</x:v>
      </x:c>
      <x:c r="P2522" s="18" t="n">
        <x:f>J2522*M2522</x:f>
        <x:v>4012.8</x:v>
      </x:c>
      <x:c r="Q2522" s="22" t="n">
        <x:f>'01 Controls'!$E$27*'02 Cargo Classes'!$M$8</x:f>
        <x:v>0.1</x:v>
      </x:c>
      <x:c r="R2522" s="22" t="n">
        <x:f>'01 Controls'!$F$27*'02 Cargo Classes'!$N$8</x:f>
        <x:v>0</x:v>
      </x:c>
      <x:c r="S2522" s="22" t="n">
        <x:f>'01 Controls'!$G$27*'02 Cargo Classes'!$O$8</x:f>
        <x:v>0.84</x:v>
      </x:c>
      <x:c r="T2522" s="22" t="n">
        <x:f>'01 Controls'!$H$27*'02 Cargo Classes'!$P$8</x:f>
        <x:v>0.05</x:v>
      </x:c>
      <x:c r="U2522" s="22" t="n">
        <x:f>SUM(Q2522:T2522)</x:f>
        <x:v>0.99</x:v>
      </x:c>
      <x:c r="V2522" s="18" t="n">
        <x:f>IF(U2522=0,0,N2522*Q2522/U2522)</x:f>
        <x:v>141.8181818181818</x:v>
      </x:c>
      <x:c r="W2522" s="18" t="n">
        <x:f>IF(U2522=0,0,P2522*Q2522/U2522)</x:f>
        <x:v>405.33333333333337</x:v>
      </x:c>
      <x:c r="X2522" s="18" t="n">
        <x:f>MAX(V2522,W2522*'01 Controls'!$E$12)</x:f>
        <x:v>141.8181818181818</x:v>
      </x:c>
      <x:c r="Y2522" s="18" t="n">
        <x:f>IF(U2522=0,0,N2522*R2522/U2522)</x:f>
        <x:v>0</x:v>
      </x:c>
      <x:c r="Z2522" s="18" t="n">
        <x:f>IF(U2522=0,0,P2522*R2522/U2522)</x:f>
        <x:v>0</x:v>
      </x:c>
      <x:c r="AA2522" s="18" t="n">
        <x:f>MAX(Y2522,Z2522*'01 Controls'!$E$13)</x:f>
        <x:v>0</x:v>
      </x:c>
      <x:c r="AB2522" s="18" t="n">
        <x:f>IF(U2522=0,0,N2522*S2522/U2522)</x:f>
        <x:v>1191.2727272727273</x:v>
      </x:c>
      <x:c r="AC2522" s="18" t="n">
        <x:f>IF(U2522=0,0,P2522*S2522/U2522)</x:f>
        <x:v>3404.8</x:v>
      </x:c>
      <x:c r="AD2522" s="18" t="n">
        <x:f>MAX(AB2522,AC2522*'01 Controls'!$E$14)</x:f>
        <x:v>1191.2727272727273</x:v>
      </x:c>
      <x:c r="AE2522" s="18" t="n">
        <x:f>IF(U2522=0,0,N2522*T2522/U2522)</x:f>
        <x:v>70.9090909090909</x:v>
      </x:c>
      <x:c r="AF2522" s="18" t="n">
        <x:f>IF(U2522=0,0,P2522*T2522/U2522)</x:f>
        <x:v>202.66666666666669</x:v>
      </x:c>
      <x:c r="AG2522" s="18" t="n">
        <x:f>MAX(AE2522,AF2522*'01 Controls'!$E$15)</x:f>
        <x:v>70.9090909090909</x:v>
      </x:c>
      <x:c r="AH2522" s="18" t="n">
        <x:f>SUM(V2522,Y2522,AB2522,AE2522)</x:f>
        <x:v>1404</x:v>
      </x:c>
      <x:c r="AI2522" s="18" t="n">
        <x:f>N2522-AH2522</x:f>
        <x:v>0</x:v>
      </x:c>
      <x:c r="AJ2522" s="18" t="n">
        <x:f>V2522*INDEX('07 Mode Capacity'!$P$6:$P$17,MATCH("AIR-"&amp;I2522,'07 Mode Capacity'!$C$6:$C$17,0))</x:f>
        <x:v>28.776904166239675</x:v>
      </x:c>
      <x:c r="AK2522" s="18" t="n">
        <x:f>Y2522*INDEX('07 Mode Capacity'!$P$6:$P$17,MATCH("OCEAN-"&amp;I2522,'07 Mode Capacity'!$C$6:$C$17,0))</x:f>
        <x:v>0</x:v>
      </x:c>
      <x:c r="AL2522" s="18" t="n">
        <x:f>AB2522*INDEX('07 Mode Capacity'!$P$6:$P$17,MATCH("LAND-"&amp;I2522,'07 Mode Capacity'!$C$6:$C$17,0))</x:f>
        <x:v>455.66291921508804</x:v>
      </x:c>
      <x:c r="AM2522" s="18" t="n">
        <x:f>AE2522*INDEX('07 Mode Capacity'!$P$6:$P$17,MATCH("INLAND-"&amp;I2522,'07 Mode Capacity'!$C$6:$C$17,0))</x:f>
        <x:v>70.9090909090909</x:v>
      </x:c>
      <x:c r="AN2522" s="18" t="n">
        <x:f>SUM(AJ2522:AM2522)</x:f>
        <x:v>555.3489142904186</x:v>
      </x:c>
      <x:c r="AO2522" s="17" t="n">
        <x:f>IF(N2522=0,1,AN2522/N2522)</x:f>
        <x:v>0.3955476597510104</x:v>
      </x:c>
      <x:c r="AP2522" s="11" t="str">
        <x:f>IF(AO2522&gt;='01 Controls'!$E$16,"PASS","FAIL")</x:f>
        <x:v>FAIL</x:v>
      </x:c>
      <x:c r="AQ2522" s="11" t="str">
        <x:v>UNQUANTIFIED</x:v>
      </x:c>
      <x:c r="AR2522" s="11" t="str">
        <x:v>Position-class planning record; serial item and receiver open</x:v>
      </x:c>
      <x:c r="AS2522" s="26"/>
      <x:c r="AT2522" s="26"/>
    </x:row>
    <x:row r="2523">
      <x:c r="C2523" s="11" t="str">
        <x:v>M3-C-EGG-BAT-22</x:v>
      </x:c>
      <x:c r="D2523" s="11" t="str">
        <x:v>M3</x:v>
      </x:c>
      <x:c r="E2523" s="11" t="str">
        <x:v>Inland flood</x:v>
      </x:c>
      <x:c r="F2523" s="11" t="str">
        <x:v>C-EGG</x:v>
      </x:c>
      <x:c r="G2523" s="11" t="str">
        <x:v>Essential-goods group</x:v>
      </x:c>
      <x:c r="H2523" s="11" t="str">
        <x:v>BAT-22</x:v>
      </x:c>
      <x:c r="I2523" s="19" t="n">
        <x:v>48</x:v>
      </x:c>
      <x:c r="J2523" s="21" t="n">
        <x:v>8</x:v>
      </x:c>
      <x:c r="K2523" s="18" t="n">
        <x:f>'05 Cargo Register'!K283</x:f>
        <x:v>131.625</x:v>
      </x:c>
      <x:c r="L2523" s="18" t="n">
        <x:f>'05 Cargo Register'!N283</x:f>
        <x:v>8</x:v>
      </x:c>
      <x:c r="M2523" s="18" t="n">
        <x:f>'05 Cargo Register'!O283</x:f>
        <x:v>211.20000000000002</x:v>
      </x:c>
      <x:c r="N2523" s="18" t="n">
        <x:f>J2523*K2523</x:f>
        <x:v>1053</x:v>
      </x:c>
      <x:c r="O2523" s="18" t="n">
        <x:f>J2523*L2523</x:f>
        <x:v>64</x:v>
      </x:c>
      <x:c r="P2523" s="18" t="n">
        <x:f>J2523*M2523</x:f>
        <x:v>1689.6000000000001</x:v>
      </x:c>
      <x:c r="Q2523" s="22" t="n">
        <x:f>'01 Controls'!$E$27*'02 Cargo Classes'!$M$9</x:f>
        <x:v>0</x:v>
      </x:c>
      <x:c r="R2523" s="22" t="n">
        <x:f>'01 Controls'!$F$27*'02 Cargo Classes'!$N$9</x:f>
        <x:v>0</x:v>
      </x:c>
      <x:c r="S2523" s="22" t="n">
        <x:f>'01 Controls'!$G$27*'02 Cargo Classes'!$O$9</x:f>
        <x:v>0.7</x:v>
      </x:c>
      <x:c r="T2523" s="22" t="n">
        <x:f>'01 Controls'!$H$27*'02 Cargo Classes'!$P$9</x:f>
        <x:v>0.125</x:v>
      </x:c>
      <x:c r="U2523" s="22" t="n">
        <x:f>SUM(Q2523:T2523)</x:f>
        <x:v>0.825</x:v>
      </x:c>
      <x:c r="V2523" s="18" t="n">
        <x:f>IF(U2523=0,0,N2523*Q2523/U2523)</x:f>
        <x:v>0</x:v>
      </x:c>
      <x:c r="W2523" s="18" t="n">
        <x:f>IF(U2523=0,0,P2523*Q2523/U2523)</x:f>
        <x:v>0</x:v>
      </x:c>
      <x:c r="X2523" s="18" t="n">
        <x:f>MAX(V2523,W2523*'01 Controls'!$E$12)</x:f>
        <x:v>0</x:v>
      </x:c>
      <x:c r="Y2523" s="18" t="n">
        <x:f>IF(U2523=0,0,N2523*R2523/U2523)</x:f>
        <x:v>0</x:v>
      </x:c>
      <x:c r="Z2523" s="18" t="n">
        <x:f>IF(U2523=0,0,P2523*R2523/U2523)</x:f>
        <x:v>0</x:v>
      </x:c>
      <x:c r="AA2523" s="18" t="n">
        <x:f>MAX(Y2523,Z2523*'01 Controls'!$E$13)</x:f>
        <x:v>0</x:v>
      </x:c>
      <x:c r="AB2523" s="18" t="n">
        <x:f>IF(U2523=0,0,N2523*S2523/U2523)</x:f>
        <x:v>893.4545454545454</x:v>
      </x:c>
      <x:c r="AC2523" s="18" t="n">
        <x:f>IF(U2523=0,0,P2523*S2523/U2523)</x:f>
        <x:v>1433.6000000000001</x:v>
      </x:c>
      <x:c r="AD2523" s="18" t="n">
        <x:f>MAX(AB2523,AC2523*'01 Controls'!$E$14)</x:f>
        <x:v>893.4545454545454</x:v>
      </x:c>
      <x:c r="AE2523" s="18" t="n">
        <x:f>IF(U2523=0,0,N2523*T2523/U2523)</x:f>
        <x:v>159.54545454545456</x:v>
      </x:c>
      <x:c r="AF2523" s="18" t="n">
        <x:f>IF(U2523=0,0,P2523*T2523/U2523)</x:f>
        <x:v>256.00000000000006</x:v>
      </x:c>
      <x:c r="AG2523" s="18" t="n">
        <x:f>MAX(AE2523,AF2523*'01 Controls'!$E$15)</x:f>
        <x:v>159.54545454545456</x:v>
      </x:c>
      <x:c r="AH2523" s="18" t="n">
        <x:f>SUM(V2523,Y2523,AB2523,AE2523)</x:f>
        <x:v>1053</x:v>
      </x:c>
      <x:c r="AI2523" s="18" t="n">
        <x:f>N2523-AH2523</x:f>
        <x:v>0</x:v>
      </x:c>
      <x:c r="AJ2523" s="18" t="n">
        <x:f>V2523*INDEX('07 Mode Capacity'!$P$6:$P$17,MATCH("AIR-"&amp;I2523,'07 Mode Capacity'!$C$6:$C$17,0))</x:f>
        <x:v>0</x:v>
      </x:c>
      <x:c r="AK2523" s="18" t="n">
        <x:f>Y2523*INDEX('07 Mode Capacity'!$P$6:$P$17,MATCH("OCEAN-"&amp;I2523,'07 Mode Capacity'!$C$6:$C$17,0))</x:f>
        <x:v>0</x:v>
      </x:c>
      <x:c r="AL2523" s="18" t="n">
        <x:f>AB2523*INDEX('07 Mode Capacity'!$P$6:$P$17,MATCH("LAND-"&amp;I2523,'07 Mode Capacity'!$C$6:$C$17,0))</x:f>
        <x:v>109.04422378081534</x:v>
      </x:c>
      <x:c r="AM2523" s="18" t="n">
        <x:f>AE2523*INDEX('07 Mode Capacity'!$P$6:$P$17,MATCH("INLAND-"&amp;I2523,'07 Mode Capacity'!$C$6:$C$17,0))</x:f>
        <x:v>100.71057418795847</x:v>
      </x:c>
      <x:c r="AN2523" s="18" t="n">
        <x:f>SUM(AJ2523:AM2523)</x:f>
        <x:v>209.7547979687738</x:v>
      </x:c>
      <x:c r="AO2523" s="17" t="n">
        <x:f>IF(N2523=0,1,AN2523/N2523)</x:f>
        <x:v>0.19919733900168451</x:v>
      </x:c>
      <x:c r="AP2523" s="11" t="str">
        <x:f>IF(AO2523&gt;='01 Controls'!$E$16,"PASS","FAIL")</x:f>
        <x:v>FAIL</x:v>
      </x:c>
      <x:c r="AQ2523" s="11" t="str">
        <x:v>UNQUANTIFIED</x:v>
      </x:c>
      <x:c r="AR2523" s="11" t="str">
        <x:v>Position-class planning record; serial item and receiver open</x:v>
      </x:c>
      <x:c r="AS2523" s="26"/>
      <x:c r="AT2523" s="26"/>
    </x:row>
    <x:row r="2524">
      <x:c r="C2524" s="11" t="str">
        <x:v>M3-C-EGG-TNK-20</x:v>
      </x:c>
      <x:c r="D2524" s="11" t="str">
        <x:v>M3</x:v>
      </x:c>
      <x:c r="E2524" s="11" t="str">
        <x:v>Inland flood</x:v>
      </x:c>
      <x:c r="F2524" s="11" t="str">
        <x:v>C-EGG</x:v>
      </x:c>
      <x:c r="G2524" s="11" t="str">
        <x:v>Essential-goods group</x:v>
      </x:c>
      <x:c r="H2524" s="11" t="str">
        <x:v>TNK-20</x:v>
      </x:c>
      <x:c r="I2524" s="19" t="n">
        <x:v>48</x:v>
      </x:c>
      <x:c r="J2524" s="21" t="n">
        <x:v>8</x:v>
      </x:c>
      <x:c r="K2524" s="18" t="n">
        <x:f>'05 Cargo Register'!K284</x:f>
        <x:v>175.5</x:v>
      </x:c>
      <x:c r="L2524" s="18" t="n">
        <x:f>'05 Cargo Register'!N284</x:f>
        <x:v>11</x:v>
      </x:c>
      <x:c r="M2524" s="18" t="n">
        <x:f>'05 Cargo Register'!O284</x:f>
        <x:v>233.75</x:v>
      </x:c>
      <x:c r="N2524" s="18" t="n">
        <x:f>J2524*K2524</x:f>
        <x:v>1404</x:v>
      </x:c>
      <x:c r="O2524" s="18" t="n">
        <x:f>J2524*L2524</x:f>
        <x:v>88</x:v>
      </x:c>
      <x:c r="P2524" s="18" t="n">
        <x:f>J2524*M2524</x:f>
        <x:v>1870</x:v>
      </x:c>
      <x:c r="Q2524" s="22" t="n">
        <x:f>'01 Controls'!$E$27*'02 Cargo Classes'!$M$10</x:f>
        <x:v>0</x:v>
      </x:c>
      <x:c r="R2524" s="22" t="n">
        <x:f>'01 Controls'!$F$27*'02 Cargo Classes'!$N$10</x:f>
        <x:v>0</x:v>
      </x:c>
      <x:c r="S2524" s="22" t="n">
        <x:f>'01 Controls'!$G$27*'02 Cargo Classes'!$O$10</x:f>
        <x:v>0.7</x:v>
      </x:c>
      <x:c r="T2524" s="22" t="n">
        <x:f>'01 Controls'!$H$27*'02 Cargo Classes'!$P$10</x:f>
        <x:v>0.25</x:v>
      </x:c>
      <x:c r="U2524" s="22" t="n">
        <x:f>SUM(Q2524:T2524)</x:f>
        <x:v>0.95</x:v>
      </x:c>
      <x:c r="V2524" s="18" t="n">
        <x:f>IF(U2524=0,0,N2524*Q2524/U2524)</x:f>
        <x:v>0</x:v>
      </x:c>
      <x:c r="W2524" s="18" t="n">
        <x:f>IF(U2524=0,0,P2524*Q2524/U2524)</x:f>
        <x:v>0</x:v>
      </x:c>
      <x:c r="X2524" s="18" t="n">
        <x:f>MAX(V2524,W2524*'01 Controls'!$E$12)</x:f>
        <x:v>0</x:v>
      </x:c>
      <x:c r="Y2524" s="18" t="n">
        <x:f>IF(U2524=0,0,N2524*R2524/U2524)</x:f>
        <x:v>0</x:v>
      </x:c>
      <x:c r="Z2524" s="18" t="n">
        <x:f>IF(U2524=0,0,P2524*R2524/U2524)</x:f>
        <x:v>0</x:v>
      </x:c>
      <x:c r="AA2524" s="18" t="n">
        <x:f>MAX(Y2524,Z2524*'01 Controls'!$E$13)</x:f>
        <x:v>0</x:v>
      </x:c>
      <x:c r="AB2524" s="18" t="n">
        <x:f>IF(U2524=0,0,N2524*S2524/U2524)</x:f>
        <x:v>1034.5263157894738</x:v>
      </x:c>
      <x:c r="AC2524" s="18" t="n">
        <x:f>IF(U2524=0,0,P2524*S2524/U2524)</x:f>
        <x:v>1377.8947368421054</x:v>
      </x:c>
      <x:c r="AD2524" s="18" t="n">
        <x:f>MAX(AB2524,AC2524*'01 Controls'!$E$14)</x:f>
        <x:v>1034.5263157894738</x:v>
      </x:c>
      <x:c r="AE2524" s="18" t="n">
        <x:f>IF(U2524=0,0,N2524*T2524/U2524)</x:f>
        <x:v>369.47368421052636</x:v>
      </x:c>
      <x:c r="AF2524" s="18" t="n">
        <x:f>IF(U2524=0,0,P2524*T2524/U2524)</x:f>
        <x:v>492.10526315789474</x:v>
      </x:c>
      <x:c r="AG2524" s="18" t="n">
        <x:f>MAX(AE2524,AF2524*'01 Controls'!$E$15)</x:f>
        <x:v>369.47368421052636</x:v>
      </x:c>
      <x:c r="AH2524" s="18" t="n">
        <x:f>SUM(V2524,Y2524,AB2524,AE2524)</x:f>
        <x:v>1404</x:v>
      </x:c>
      <x:c r="AI2524" s="18" t="n">
        <x:f>N2524-AH2524</x:f>
        <x:v>0</x:v>
      </x:c>
      <x:c r="AJ2524" s="18" t="n">
        <x:f>V2524*INDEX('07 Mode Capacity'!$P$6:$P$17,MATCH("AIR-"&amp;I2524,'07 Mode Capacity'!$C$6:$C$17,0))</x:f>
        <x:v>0</x:v>
      </x:c>
      <x:c r="AK2524" s="18" t="n">
        <x:f>Y2524*INDEX('07 Mode Capacity'!$P$6:$P$17,MATCH("OCEAN-"&amp;I2524,'07 Mode Capacity'!$C$6:$C$17,0))</x:f>
        <x:v>0</x:v>
      </x:c>
      <x:c r="AL2524" s="18" t="n">
        <x:f>AB2524*INDEX('07 Mode Capacity'!$P$6:$P$17,MATCH("LAND-"&amp;I2524,'07 Mode Capacity'!$C$6:$C$17,0))</x:f>
        <x:v>126.26173279883885</x:v>
      </x:c>
      <x:c r="AM2524" s="18" t="n">
        <x:f>AE2524*INDEX('07 Mode Capacity'!$P$6:$P$17,MATCH("INLAND-"&amp;I2524,'07 Mode Capacity'!$C$6:$C$17,0))</x:f>
        <x:v>233.224487593167</x:v>
      </x:c>
      <x:c r="AN2524" s="18" t="n">
        <x:f>SUM(AJ2524:AM2524)</x:f>
        <x:v>359.48622039200586</x:v>
      </x:c>
      <x:c r="AO2524" s="17" t="n">
        <x:f>IF(N2524=0,1,AN2524/N2524)</x:f>
        <x:v>0.2560443165185227</x:v>
      </x:c>
      <x:c r="AP2524" s="11" t="str">
        <x:f>IF(AO2524&gt;='01 Controls'!$E$16,"PASS","FAIL")</x:f>
        <x:v>FAIL</x:v>
      </x:c>
      <x:c r="AQ2524" s="11" t="str">
        <x:v>UNQUANTIFIED</x:v>
      </x:c>
      <x:c r="AR2524" s="11" t="str">
        <x:v>Position-class planning record; serial item and receiver open</x:v>
      </x:c>
      <x:c r="AS2524" s="26"/>
      <x:c r="AT2524" s="26"/>
    </x:row>
    <x:row r="2525">
      <x:c r="C2525" s="11" t="str">
        <x:v>M3-C-EGG-ROL-30</x:v>
      </x:c>
      <x:c r="D2525" s="11" t="str">
        <x:v>M3</x:v>
      </x:c>
      <x:c r="E2525" s="11" t="str">
        <x:v>Inland flood</x:v>
      </x:c>
      <x:c r="F2525" s="11" t="str">
        <x:v>C-EGG</x:v>
      </x:c>
      <x:c r="G2525" s="11" t="str">
        <x:v>Essential-goods group</x:v>
      </x:c>
      <x:c r="H2525" s="11" t="str">
        <x:v>ROL-30</x:v>
      </x:c>
      <x:c r="I2525" s="19" t="n">
        <x:v>48</x:v>
      </x:c>
      <x:c r="J2525" s="21" t="n">
        <x:v>8</x:v>
      </x:c>
      <x:c r="K2525" s="18" t="n">
        <x:f>'05 Cargo Register'!K285</x:f>
        <x:v>263.25</x:v>
      </x:c>
      <x:c r="L2525" s="18" t="n">
        <x:f>'05 Cargo Register'!N285</x:f>
        <x:v>11</x:v>
      </x:c>
      <x:c r="M2525" s="18" t="n">
        <x:f>'05 Cargo Register'!O285</x:f>
        <x:v>701.25</x:v>
      </x:c>
      <x:c r="N2525" s="18" t="n">
        <x:f>J2525*K2525</x:f>
        <x:v>2106</x:v>
      </x:c>
      <x:c r="O2525" s="18" t="n">
        <x:f>J2525*L2525</x:f>
        <x:v>88</x:v>
      </x:c>
      <x:c r="P2525" s="18" t="n">
        <x:f>J2525*M2525</x:f>
        <x:v>5610</x:v>
      </x:c>
      <x:c r="Q2525" s="22" t="n">
        <x:f>'01 Controls'!$E$27*'02 Cargo Classes'!$M$12</x:f>
        <x:v>0</x:v>
      </x:c>
      <x:c r="R2525" s="22" t="n">
        <x:f>'01 Controls'!$F$27*'02 Cargo Classes'!$N$12</x:f>
        <x:v>0</x:v>
      </x:c>
      <x:c r="S2525" s="22" t="n">
        <x:f>'01 Controls'!$G$27*'02 Cargo Classes'!$O$12</x:f>
        <x:v>1.0499999999999998</x:v>
      </x:c>
      <x:c r="T2525" s="22" t="n">
        <x:f>'01 Controls'!$H$27*'02 Cargo Classes'!$P$12</x:f>
        <x:v>0.15</x:v>
      </x:c>
      <x:c r="U2525" s="22" t="n">
        <x:f>SUM(Q2525:T2525)</x:f>
        <x:v>1.1999999999999997</x:v>
      </x:c>
      <x:c r="V2525" s="18" t="n">
        <x:f>IF(U2525=0,0,N2525*Q2525/U2525)</x:f>
        <x:v>0</x:v>
      </x:c>
      <x:c r="W2525" s="18" t="n">
        <x:f>IF(U2525=0,0,P2525*Q2525/U2525)</x:f>
        <x:v>0</x:v>
      </x:c>
      <x:c r="X2525" s="18" t="n">
        <x:f>MAX(V2525,W2525*'01 Controls'!$E$12)</x:f>
        <x:v>0</x:v>
      </x:c>
      <x:c r="Y2525" s="18" t="n">
        <x:f>IF(U2525=0,0,N2525*R2525/U2525)</x:f>
        <x:v>0</x:v>
      </x:c>
      <x:c r="Z2525" s="18" t="n">
        <x:f>IF(U2525=0,0,P2525*R2525/U2525)</x:f>
        <x:v>0</x:v>
      </x:c>
      <x:c r="AA2525" s="18" t="n">
        <x:f>MAX(Y2525,Z2525*'01 Controls'!$E$13)</x:f>
        <x:v>0</x:v>
      </x:c>
      <x:c r="AB2525" s="18" t="n">
        <x:f>IF(U2525=0,0,N2525*S2525/U2525)</x:f>
        <x:v>1842.7500000000002</x:v>
      </x:c>
      <x:c r="AC2525" s="18" t="n">
        <x:f>IF(U2525=0,0,P2525*S2525/U2525)</x:f>
        <x:v>4908.75</x:v>
      </x:c>
      <x:c r="AD2525" s="18" t="n">
        <x:f>MAX(AB2525,AC2525*'01 Controls'!$E$14)</x:f>
        <x:v>1842.7500000000002</x:v>
      </x:c>
      <x:c r="AE2525" s="18" t="n">
        <x:f>IF(U2525=0,0,N2525*T2525/U2525)</x:f>
        <x:v>263.25000000000006</x:v>
      </x:c>
      <x:c r="AF2525" s="18" t="n">
        <x:f>IF(U2525=0,0,P2525*T2525/U2525)</x:f>
        <x:v>701.2500000000001</x:v>
      </x:c>
      <x:c r="AG2525" s="18" t="n">
        <x:f>MAX(AE2525,AF2525*'01 Controls'!$E$15)</x:f>
        <x:v>263.25000000000006</x:v>
      </x:c>
      <x:c r="AH2525" s="18" t="n">
        <x:f>SUM(V2525,Y2525,AB2525,AE2525)</x:f>
        <x:v>2106.0000000000005</x:v>
      </x:c>
      <x:c r="AI2525" s="18" t="n">
        <x:f>N2525-AH2525</x:f>
        <x:v>-4.547473508864641e-13</x:v>
      </x:c>
      <x:c r="AJ2525" s="18" t="n">
        <x:f>V2525*INDEX('07 Mode Capacity'!$P$6:$P$17,MATCH("AIR-"&amp;I2525,'07 Mode Capacity'!$C$6:$C$17,0))</x:f>
        <x:v>0</x:v>
      </x:c>
      <x:c r="AK2525" s="18" t="n">
        <x:f>Y2525*INDEX('07 Mode Capacity'!$P$6:$P$17,MATCH("OCEAN-"&amp;I2525,'07 Mode Capacity'!$C$6:$C$17,0))</x:f>
        <x:v>0</x:v>
      </x:c>
      <x:c r="AL2525" s="18" t="n">
        <x:f>AB2525*INDEX('07 Mode Capacity'!$P$6:$P$17,MATCH("LAND-"&amp;I2525,'07 Mode Capacity'!$C$6:$C$17,0))</x:f>
        <x:v>224.9037115479317</x:v>
      </x:c>
      <x:c r="AM2525" s="18" t="n">
        <x:f>AE2525*INDEX('07 Mode Capacity'!$P$6:$P$17,MATCH("INLAND-"&amp;I2525,'07 Mode Capacity'!$C$6:$C$17,0))</x:f>
        <x:v>166.1724474101315</x:v>
      </x:c>
      <x:c r="AN2525" s="18" t="n">
        <x:f>SUM(AJ2525:AM2525)</x:f>
        <x:v>391.07615895806316</x:v>
      </x:c>
      <x:c r="AO2525" s="17" t="n">
        <x:f>IF(N2525=0,1,AN2525/N2525)</x:f>
        <x:v>0.1856961818414355</x:v>
      </x:c>
      <x:c r="AP2525" s="11" t="str">
        <x:f>IF(AO2525&gt;='01 Controls'!$E$16,"PASS","FAIL")</x:f>
        <x:v>FAIL</x:v>
      </x:c>
      <x:c r="AQ2525" s="11" t="str">
        <x:v>UNQUANTIFIED</x:v>
      </x:c>
      <x:c r="AR2525" s="11" t="str">
        <x:v>Position-class planning record; serial item and receiver open</x:v>
      </x:c>
      <x:c r="AS2525" s="26"/>
      <x:c r="AT2525" s="26"/>
    </x:row>
    <x:row r="2526">
      <x:c r="C2526" s="11" t="str">
        <x:v>M3-C-EGG-LIN-18</x:v>
      </x:c>
      <x:c r="D2526" s="11" t="str">
        <x:v>M3</x:v>
      </x:c>
      <x:c r="E2526" s="11" t="str">
        <x:v>Inland flood</x:v>
      </x:c>
      <x:c r="F2526" s="11" t="str">
        <x:v>C-EGG</x:v>
      </x:c>
      <x:c r="G2526" s="11" t="str">
        <x:v>Essential-goods group</x:v>
      </x:c>
      <x:c r="H2526" s="11" t="str">
        <x:v>LIN-18</x:v>
      </x:c>
      <x:c r="I2526" s="19" t="n">
        <x:v>72</x:v>
      </x:c>
      <x:c r="J2526" s="21" t="n">
        <x:v>8</x:v>
      </x:c>
      <x:c r="K2526" s="18" t="n">
        <x:f>'05 Cargo Register'!K286</x:f>
        <x:v>87.75</x:v>
      </x:c>
      <x:c r="L2526" s="18" t="n">
        <x:f>'05 Cargo Register'!N286</x:f>
        <x:v>7</x:v>
      </x:c>
      <x:c r="M2526" s="18" t="n">
        <x:f>'05 Cargo Register'!O286</x:f>
        <x:v>308</x:v>
      </x:c>
      <x:c r="N2526" s="18" t="n">
        <x:f>J2526*K2526</x:f>
        <x:v>702</x:v>
      </x:c>
      <x:c r="O2526" s="18" t="n">
        <x:f>J2526*L2526</x:f>
        <x:v>56</x:v>
      </x:c>
      <x:c r="P2526" s="18" t="n">
        <x:f>J2526*M2526</x:f>
        <x:v>2464</x:v>
      </x:c>
      <x:c r="Q2526" s="22" t="n">
        <x:f>'01 Controls'!$E$27*'02 Cargo Classes'!$M$13</x:f>
        <x:v>0</x:v>
      </x:c>
      <x:c r="R2526" s="22" t="n">
        <x:f>'01 Controls'!$F$27*'02 Cargo Classes'!$N$13</x:f>
        <x:v>0</x:v>
      </x:c>
      <x:c r="S2526" s="22" t="n">
        <x:f>'01 Controls'!$G$27*'02 Cargo Classes'!$O$13</x:f>
        <x:v>0.7</x:v>
      </x:c>
      <x:c r="T2526" s="22" t="n">
        <x:f>'01 Controls'!$H$27*'02 Cargo Classes'!$P$13</x:f>
        <x:v>0.25</x:v>
      </x:c>
      <x:c r="U2526" s="22" t="n">
        <x:f>SUM(Q2526:T2526)</x:f>
        <x:v>0.95</x:v>
      </x:c>
      <x:c r="V2526" s="18" t="n">
        <x:f>IF(U2526=0,0,N2526*Q2526/U2526)</x:f>
        <x:v>0</x:v>
      </x:c>
      <x:c r="W2526" s="18" t="n">
        <x:f>IF(U2526=0,0,P2526*Q2526/U2526)</x:f>
        <x:v>0</x:v>
      </x:c>
      <x:c r="X2526" s="18" t="n">
        <x:f>MAX(V2526,W2526*'01 Controls'!$E$12)</x:f>
        <x:v>0</x:v>
      </x:c>
      <x:c r="Y2526" s="18" t="n">
        <x:f>IF(U2526=0,0,N2526*R2526/U2526)</x:f>
        <x:v>0</x:v>
      </x:c>
      <x:c r="Z2526" s="18" t="n">
        <x:f>IF(U2526=0,0,P2526*R2526/U2526)</x:f>
        <x:v>0</x:v>
      </x:c>
      <x:c r="AA2526" s="18" t="n">
        <x:f>MAX(Y2526,Z2526*'01 Controls'!$E$13)</x:f>
        <x:v>0</x:v>
      </x:c>
      <x:c r="AB2526" s="18" t="n">
        <x:f>IF(U2526=0,0,N2526*S2526/U2526)</x:f>
        <x:v>517.2631578947369</x:v>
      </x:c>
      <x:c r="AC2526" s="18" t="n">
        <x:f>IF(U2526=0,0,P2526*S2526/U2526)</x:f>
        <x:v>1815.578947368421</x:v>
      </x:c>
      <x:c r="AD2526" s="18" t="n">
        <x:f>MAX(AB2526,AC2526*'01 Controls'!$E$14)</x:f>
        <x:v>517.2631578947369</x:v>
      </x:c>
      <x:c r="AE2526" s="18" t="n">
        <x:f>IF(U2526=0,0,N2526*T2526/U2526)</x:f>
        <x:v>184.73684210526318</x:v>
      </x:c>
      <x:c r="AF2526" s="18" t="n">
        <x:f>IF(U2526=0,0,P2526*T2526/U2526)</x:f>
        <x:v>648.421052631579</x:v>
      </x:c>
      <x:c r="AG2526" s="18" t="n">
        <x:f>MAX(AE2526,AF2526*'01 Controls'!$E$15)</x:f>
        <x:v>184.73684210526318</x:v>
      </x:c>
      <x:c r="AH2526" s="18" t="n">
        <x:f>SUM(V2526,Y2526,AB2526,AE2526)</x:f>
        <x:v>702</x:v>
      </x:c>
      <x:c r="AI2526" s="18" t="n">
        <x:f>N2526-AH2526</x:f>
        <x:v>0</x:v>
      </x:c>
      <x:c r="AJ2526" s="18" t="n">
        <x:f>V2526*INDEX('07 Mode Capacity'!$P$6:$P$17,MATCH("AIR-"&amp;I2526,'07 Mode Capacity'!$C$6:$C$17,0))</x:f>
        <x:v>0</x:v>
      </x:c>
      <x:c r="AK2526" s="18" t="n">
        <x:f>Y2526*INDEX('07 Mode Capacity'!$P$6:$P$17,MATCH("OCEAN-"&amp;I2526,'07 Mode Capacity'!$C$6:$C$17,0))</x:f>
        <x:v>0</x:v>
      </x:c>
      <x:c r="AL2526" s="18" t="n">
        <x:f>AB2526*INDEX('07 Mode Capacity'!$P$6:$P$17,MATCH("LAND-"&amp;I2526,'07 Mode Capacity'!$C$6:$C$17,0))</x:f>
        <x:v>369.84844679681476</x:v>
      </x:c>
      <x:c r="AM2526" s="18" t="n">
        <x:f>AE2526*INDEX('07 Mode Capacity'!$P$6:$P$17,MATCH("INLAND-"&amp;I2526,'07 Mode Capacity'!$C$6:$C$17,0))</x:f>
        <x:v>184.73684210526318</x:v>
      </x:c>
      <x:c r="AN2526" s="18" t="n">
        <x:f>SUM(AJ2526:AM2526)</x:f>
        <x:v>554.585288902078</x:v>
      </x:c>
      <x:c r="AO2526" s="17" t="n">
        <x:f>IF(N2526=0,1,AN2526/N2526)</x:f>
        <x:v>0.7900075340485442</x:v>
      </x:c>
      <x:c r="AP2526" s="11" t="str">
        <x:f>IF(AO2526&gt;='01 Controls'!$E$16,"PASS","FAIL")</x:f>
        <x:v>FAIL</x:v>
      </x:c>
      <x:c r="AQ2526" s="11" t="str">
        <x:v>UNQUANTIFIED</x:v>
      </x:c>
      <x:c r="AR2526" s="11" t="str">
        <x:v>Position-class planning record; serial item and receiver open</x:v>
      </x:c>
      <x:c r="AS2526" s="26"/>
      <x:c r="AT2526" s="26"/>
    </x:row>
    <x:row r="2527">
      <x:c r="C2527" s="11" t="str">
        <x:v>M3-C-EGG-BLK-08</x:v>
      </x:c>
      <x:c r="D2527" s="11" t="str">
        <x:v>M3</x:v>
      </x:c>
      <x:c r="E2527" s="11" t="str">
        <x:v>Inland flood</x:v>
      </x:c>
      <x:c r="F2527" s="11" t="str">
        <x:v>C-EGG</x:v>
      </x:c>
      <x:c r="G2527" s="11" t="str">
        <x:v>Essential-goods group</x:v>
      </x:c>
      <x:c r="H2527" s="11" t="str">
        <x:v>BLK-08</x:v>
      </x:c>
      <x:c r="I2527" s="19" t="n">
        <x:v>48</x:v>
      </x:c>
      <x:c r="J2527" s="21" t="n">
        <x:v>8</x:v>
      </x:c>
      <x:c r="K2527" s="18" t="n">
        <x:f>'05 Cargo Register'!K287</x:f>
        <x:v>745.875</x:v>
      </x:c>
      <x:c r="L2527" s="18" t="n">
        <x:f>'05 Cargo Register'!N287</x:f>
        <x:v>117</x:v>
      </x:c>
      <x:c r="M2527" s="18" t="n">
        <x:f>'05 Cargo Register'!O287</x:f>
        <x:v>5967</x:v>
      </x:c>
      <x:c r="N2527" s="18" t="n">
        <x:f>J2527*K2527</x:f>
        <x:v>5967</x:v>
      </x:c>
      <x:c r="O2527" s="18" t="n">
        <x:f>J2527*L2527</x:f>
        <x:v>936</x:v>
      </x:c>
      <x:c r="P2527" s="18" t="n">
        <x:f>J2527*M2527</x:f>
        <x:v>47736</x:v>
      </x:c>
      <x:c r="Q2527" s="22" t="n">
        <x:f>'01 Controls'!$E$27*'02 Cargo Classes'!$M$14</x:f>
        <x:v>0.05</x:v>
      </x:c>
      <x:c r="R2527" s="22" t="n">
        <x:f>'01 Controls'!$F$27*'02 Cargo Classes'!$N$14</x:f>
        <x:v>0</x:v>
      </x:c>
      <x:c r="S2527" s="22" t="n">
        <x:f>'01 Controls'!$G$27*'02 Cargo Classes'!$O$14</x:f>
        <x:v>0.7</x:v>
      </x:c>
      <x:c r="T2527" s="22" t="n">
        <x:f>'01 Controls'!$H$27*'02 Cargo Classes'!$P$14</x:f>
        <x:v>0.125</x:v>
      </x:c>
      <x:c r="U2527" s="22" t="n">
        <x:f>SUM(Q2527:T2527)</x:f>
        <x:v>0.875</x:v>
      </x:c>
      <x:c r="V2527" s="18" t="n">
        <x:f>IF(U2527=0,0,N2527*Q2527/U2527)</x:f>
        <x:v>340.9714285714286</x:v>
      </x:c>
      <x:c r="W2527" s="18" t="n">
        <x:f>IF(U2527=0,0,P2527*Q2527/U2527)</x:f>
        <x:v>2727.7714285714287</x:v>
      </x:c>
      <x:c r="X2527" s="18" t="n">
        <x:f>MAX(V2527,W2527*'01 Controls'!$E$12)</x:f>
        <x:v>681.9428571428572</x:v>
      </x:c>
      <x:c r="Y2527" s="18" t="n">
        <x:f>IF(U2527=0,0,N2527*R2527/U2527)</x:f>
        <x:v>0</x:v>
      </x:c>
      <x:c r="Z2527" s="18" t="n">
        <x:f>IF(U2527=0,0,P2527*R2527/U2527)</x:f>
        <x:v>0</x:v>
      </x:c>
      <x:c r="AA2527" s="18" t="n">
        <x:f>MAX(Y2527,Z2527*'01 Controls'!$E$13)</x:f>
        <x:v>0</x:v>
      </x:c>
      <x:c r="AB2527" s="18" t="n">
        <x:f>IF(U2527=0,0,N2527*S2527/U2527)</x:f>
        <x:v>4773.599999999999</x:v>
      </x:c>
      <x:c r="AC2527" s="18" t="n">
        <x:f>IF(U2527=0,0,P2527*S2527/U2527)</x:f>
        <x:v>38188.799999999996</x:v>
      </x:c>
      <x:c r="AD2527" s="18" t="n">
        <x:f>MAX(AB2527,AC2527*'01 Controls'!$E$14)</x:f>
        <x:v>7637.759999999999</x:v>
      </x:c>
      <x:c r="AE2527" s="18" t="n">
        <x:f>IF(U2527=0,0,N2527*T2527/U2527)</x:f>
        <x:v>852.4285714285714</x:v>
      </x:c>
      <x:c r="AF2527" s="18" t="n">
        <x:f>IF(U2527=0,0,P2527*T2527/U2527)</x:f>
        <x:v>6819.428571428572</x:v>
      </x:c>
      <x:c r="AG2527" s="18" t="n">
        <x:f>MAX(AE2527,AF2527*'01 Controls'!$E$15)</x:f>
        <x:v>1227.4971428571428</x:v>
      </x:c>
      <x:c r="AH2527" s="18" t="n">
        <x:f>SUM(V2527,Y2527,AB2527,AE2527)</x:f>
        <x:v>5967</x:v>
      </x:c>
      <x:c r="AI2527" s="18" t="n">
        <x:f>N2527-AH2527</x:f>
        <x:v>0</x:v>
      </x:c>
      <x:c r="AJ2527" s="18" t="n">
        <x:f>V2527*INDEX('07 Mode Capacity'!$P$6:$P$17,MATCH("AIR-"&amp;I2527,'07 Mode Capacity'!$C$6:$C$17,0))</x:f>
        <x:v>95.58644988641196</x:v>
      </x:c>
      <x:c r="AK2527" s="18" t="n">
        <x:f>Y2527*INDEX('07 Mode Capacity'!$P$6:$P$17,MATCH("OCEAN-"&amp;I2527,'07 Mode Capacity'!$C$6:$C$17,0))</x:f>
        <x:v>0</x:v>
      </x:c>
      <x:c r="AL2527" s="18" t="n">
        <x:f>AB2527*INDEX('07 Mode Capacity'!$P$6:$P$17,MATCH("LAND-"&amp;I2527,'07 Mode Capacity'!$C$6:$C$17,0))</x:f>
        <x:v>582.607709914642</x:v>
      </x:c>
      <x:c r="AM2527" s="18" t="n">
        <x:f>AE2527*INDEX('07 Mode Capacity'!$P$6:$P$17,MATCH("INLAND-"&amp;I2527,'07 Mode Capacity'!$C$6:$C$17,0))</x:f>
        <x:v>538.0822106613781</x:v>
      </x:c>
      <x:c r="AN2527" s="18" t="n">
        <x:f>SUM(AJ2527:AM2527)</x:f>
        <x:v>1216.2763704624322</x:v>
      </x:c>
      <x:c r="AO2527" s="17" t="n">
        <x:f>IF(N2527=0,1,AN2527/N2527)</x:f>
        <x:v>0.20383381438954787</x:v>
      </x:c>
      <x:c r="AP2527" s="11" t="str">
        <x:f>IF(AO2527&gt;='01 Controls'!$E$16,"PASS","FAIL")</x:f>
        <x:v>FAIL</x:v>
      </x:c>
      <x:c r="AQ2527" s="11" t="str">
        <x:v>UNQUANTIFIED</x:v>
      </x:c>
      <x:c r="AR2527" s="11" t="str">
        <x:v>Position-class planning record; serial item and receiver open</x:v>
      </x:c>
      <x:c r="AS2527" s="26"/>
      <x:c r="AT2527" s="26"/>
    </x:row>
    <x:row r="2528">
      <x:c r="C2528" s="11" t="str">
        <x:v>M3-C-CAG-APL-45</x:v>
      </x:c>
      <x:c r="D2528" s="11" t="str">
        <x:v>M3</x:v>
      </x:c>
      <x:c r="E2528" s="11" t="str">
        <x:v>Inland flood</x:v>
      </x:c>
      <x:c r="F2528" s="11" t="str">
        <x:v>C-CAG</x:v>
      </x:c>
      <x:c r="G2528" s="11" t="str">
        <x:v>Civil access group</x:v>
      </x:c>
      <x:c r="H2528" s="11" t="str">
        <x:v>APL-45</x:v>
      </x:c>
      <x:c r="I2528" s="19" t="n">
        <x:v>24</x:v>
      </x:c>
      <x:c r="J2528" s="21" t="n">
        <x:v>6</x:v>
      </x:c>
      <x:c r="K2528" s="18" t="n">
        <x:f>'05 Cargo Register'!K288</x:f>
        <x:v>175.5</x:v>
      </x:c>
      <x:c r="L2528" s="18" t="n">
        <x:f>'05 Cargo Register'!N288</x:f>
        <x:v>46</x:v>
      </x:c>
      <x:c r="M2528" s="18" t="n">
        <x:f>'05 Cargo Register'!O288</x:f>
        <x:v>345</x:v>
      </x:c>
      <x:c r="N2528" s="18" t="n">
        <x:f>J2528*K2528</x:f>
        <x:v>1053</x:v>
      </x:c>
      <x:c r="O2528" s="18" t="n">
        <x:f>J2528*L2528</x:f>
        <x:v>276</x:v>
      </x:c>
      <x:c r="P2528" s="18" t="n">
        <x:f>J2528*M2528</x:f>
        <x:v>2070</x:v>
      </x:c>
      <x:c r="Q2528" s="22" t="n">
        <x:f>'01 Controls'!$E$27*'02 Cargo Classes'!$M$6</x:f>
        <x:v>0.15000000000000002</x:v>
      </x:c>
      <x:c r="R2528" s="22" t="n">
        <x:f>'01 Controls'!$F$27*'02 Cargo Classes'!$N$6</x:f>
        <x:v>0</x:v>
      </x:c>
      <x:c r="S2528" s="22" t="n">
        <x:f>'01 Controls'!$G$27*'02 Cargo Classes'!$O$6</x:f>
        <x:v>0.7</x:v>
      </x:c>
      <x:c r="T2528" s="22" t="n">
        <x:f>'01 Controls'!$H$27*'02 Cargo Classes'!$P$6</x:f>
        <x:v>0.075</x:v>
      </x:c>
      <x:c r="U2528" s="22" t="n">
        <x:f>SUM(Q2528:T2528)</x:f>
        <x:v>0.9249999999999999</x:v>
      </x:c>
      <x:c r="V2528" s="18" t="n">
        <x:f>IF(U2528=0,0,N2528*Q2528/U2528)</x:f>
        <x:v>170.7567567567568</x:v>
      </x:c>
      <x:c r="W2528" s="18" t="n">
        <x:f>IF(U2528=0,0,P2528*Q2528/U2528)</x:f>
        <x:v>335.67567567567573</x:v>
      </x:c>
      <x:c r="X2528" s="18" t="n">
        <x:f>MAX(V2528,W2528*'01 Controls'!$E$12)</x:f>
        <x:v>170.7567567567568</x:v>
      </x:c>
      <x:c r="Y2528" s="18" t="n">
        <x:f>IF(U2528=0,0,N2528*R2528/U2528)</x:f>
        <x:v>0</x:v>
      </x:c>
      <x:c r="Z2528" s="18" t="n">
        <x:f>IF(U2528=0,0,P2528*R2528/U2528)</x:f>
        <x:v>0</x:v>
      </x:c>
      <x:c r="AA2528" s="18" t="n">
        <x:f>MAX(Y2528,Z2528*'01 Controls'!$E$13)</x:f>
        <x:v>0</x:v>
      </x:c>
      <x:c r="AB2528" s="18" t="n">
        <x:f>IF(U2528=0,0,N2528*S2528/U2528)</x:f>
        <x:v>796.8648648648648</x:v>
      </x:c>
      <x:c r="AC2528" s="18" t="n">
        <x:f>IF(U2528=0,0,P2528*S2528/U2528)</x:f>
        <x:v>1566.4864864864867</x:v>
      </x:c>
      <x:c r="AD2528" s="18" t="n">
        <x:f>MAX(AB2528,AC2528*'01 Controls'!$E$14)</x:f>
        <x:v>796.8648648648648</x:v>
      </x:c>
      <x:c r="AE2528" s="18" t="n">
        <x:f>IF(U2528=0,0,N2528*T2528/U2528)</x:f>
        <x:v>85.37837837837837</x:v>
      </x:c>
      <x:c r="AF2528" s="18" t="n">
        <x:f>IF(U2528=0,0,P2528*T2528/U2528)</x:f>
        <x:v>167.83783783783784</x:v>
      </x:c>
      <x:c r="AG2528" s="18" t="n">
        <x:f>MAX(AE2528,AF2528*'01 Controls'!$E$15)</x:f>
        <x:v>85.37837837837837</x:v>
      </x:c>
      <x:c r="AH2528" s="18" t="n">
        <x:f>SUM(V2528,Y2528,AB2528,AE2528)</x:f>
        <x:v>1053</x:v>
      </x:c>
      <x:c r="AI2528" s="18" t="n">
        <x:f>N2528-AH2528</x:f>
        <x:v>0</x:v>
      </x:c>
      <x:c r="AJ2528" s="18" t="n">
        <x:f>V2528*INDEX('07 Mode Capacity'!$P$6:$P$17,MATCH("AIR-"&amp;I2528,'07 Mode Capacity'!$C$6:$C$17,0))</x:f>
        <x:v>34.64894812448589</x:v>
      </x:c>
      <x:c r="AK2528" s="18" t="n">
        <x:f>Y2528*INDEX('07 Mode Capacity'!$P$6:$P$17,MATCH("OCEAN-"&amp;I2528,'07 Mode Capacity'!$C$6:$C$17,0))</x:f>
        <x:v>0</x:v>
      </x:c>
      <x:c r="AL2528" s="18" t="n">
        <x:f>AB2528*INDEX('07 Mode Capacity'!$P$6:$P$17,MATCH("LAND-"&amp;I2528,'07 Mode Capacity'!$C$6:$C$17,0))</x:f>
        <x:v>304.8015473127954</x:v>
      </x:c>
      <x:c r="AM2528" s="18" t="n">
        <x:f>AE2528*INDEX('07 Mode Capacity'!$P$6:$P$17,MATCH("INLAND-"&amp;I2528,'07 Mode Capacity'!$C$6:$C$17,0))</x:f>
        <x:v>85.37837837837837</x:v>
      </x:c>
      <x:c r="AN2528" s="18" t="n">
        <x:f>SUM(AJ2528:AM2528)</x:f>
        <x:v>424.8288738156597</x:v>
      </x:c>
      <x:c r="AO2528" s="17" t="n">
        <x:f>IF(N2528=0,1,AN2528/N2528)</x:f>
        <x:v>0.40344622394649543</x:v>
      </x:c>
      <x:c r="AP2528" s="11" t="str">
        <x:f>IF(AO2528&gt;='01 Controls'!$E$16,"PASS","FAIL")</x:f>
        <x:v>FAIL</x:v>
      </x:c>
      <x:c r="AQ2528" s="11" t="str">
        <x:v>UNQUANTIFIED</x:v>
      </x:c>
      <x:c r="AR2528" s="11" t="str">
        <x:v>Position-class planning record; serial item and receiver open</x:v>
      </x:c>
      <x:c r="AS2528" s="26"/>
      <x:c r="AT2528" s="26"/>
    </x:row>
    <x:row r="2529">
      <x:c r="C2529" s="11" t="str">
        <x:v>M3-C-CAG-ISO-18</x:v>
      </x:c>
      <x:c r="D2529" s="11" t="str">
        <x:v>M3</x:v>
      </x:c>
      <x:c r="E2529" s="11" t="str">
        <x:v>Inland flood</x:v>
      </x:c>
      <x:c r="F2529" s="11" t="str">
        <x:v>C-CAG</x:v>
      </x:c>
      <x:c r="G2529" s="11" t="str">
        <x:v>Civil access group</x:v>
      </x:c>
      <x:c r="H2529" s="11" t="str">
        <x:v>ISO-18</x:v>
      </x:c>
      <x:c r="I2529" s="19" t="n">
        <x:v>48</x:v>
      </x:c>
      <x:c r="J2529" s="21" t="n">
        <x:v>6</x:v>
      </x:c>
      <x:c r="K2529" s="18" t="n">
        <x:f>'05 Cargo Register'!K289</x:f>
        <x:v>438.75</x:v>
      </x:c>
      <x:c r="L2529" s="18" t="n">
        <x:f>'05 Cargo Register'!N289</x:f>
        <x:v>29</x:v>
      </x:c>
      <x:c r="M2529" s="18" t="n">
        <x:f>'05 Cargo Register'!O289</x:f>
        <x:v>765.6</x:v>
      </x:c>
      <x:c r="N2529" s="18" t="n">
        <x:f>J2529*K2529</x:f>
        <x:v>2632.5</x:v>
      </x:c>
      <x:c r="O2529" s="18" t="n">
        <x:f>J2529*L2529</x:f>
        <x:v>174</x:v>
      </x:c>
      <x:c r="P2529" s="18" t="n">
        <x:f>J2529*M2529</x:f>
        <x:v>4593.6</x:v>
      </x:c>
      <x:c r="Q2529" s="22" t="n">
        <x:f>'01 Controls'!$E$27*'02 Cargo Classes'!$M$7</x:f>
        <x:v>0.010000000000000002</x:v>
      </x:c>
      <x:c r="R2529" s="22" t="n">
        <x:f>'01 Controls'!$F$27*'02 Cargo Classes'!$N$7</x:f>
        <x:v>0</x:v>
      </x:c>
      <x:c r="S2529" s="22" t="n">
        <x:f>'01 Controls'!$G$27*'02 Cargo Classes'!$O$7</x:f>
        <x:v>0.84</x:v>
      </x:c>
      <x:c r="T2529" s="22" t="n">
        <x:f>'01 Controls'!$H$27*'02 Cargo Classes'!$P$7</x:f>
        <x:v>0.2</x:v>
      </x:c>
      <x:c r="U2529" s="22" t="n">
        <x:f>SUM(Q2529:T2529)</x:f>
        <x:v>1.05</x:v>
      </x:c>
      <x:c r="V2529" s="18" t="n">
        <x:f>IF(U2529=0,0,N2529*Q2529/U2529)</x:f>
        <x:v>25.071428571428577</x:v>
      </x:c>
      <x:c r="W2529" s="18" t="n">
        <x:f>IF(U2529=0,0,P2529*Q2529/U2529)</x:f>
        <x:v>43.74857142857144</x:v>
      </x:c>
      <x:c r="X2529" s="18" t="n">
        <x:f>MAX(V2529,W2529*'01 Controls'!$E$12)</x:f>
        <x:v>25.071428571428577</x:v>
      </x:c>
      <x:c r="Y2529" s="18" t="n">
        <x:f>IF(U2529=0,0,N2529*R2529/U2529)</x:f>
        <x:v>0</x:v>
      </x:c>
      <x:c r="Z2529" s="18" t="n">
        <x:f>IF(U2529=0,0,P2529*R2529/U2529)</x:f>
        <x:v>0</x:v>
      </x:c>
      <x:c r="AA2529" s="18" t="n">
        <x:f>MAX(Y2529,Z2529*'01 Controls'!$E$13)</x:f>
        <x:v>0</x:v>
      </x:c>
      <x:c r="AB2529" s="18" t="n">
        <x:f>IF(U2529=0,0,N2529*S2529/U2529)</x:f>
        <x:v>2105.9999999999995</x:v>
      </x:c>
      <x:c r="AC2529" s="18" t="n">
        <x:f>IF(U2529=0,0,P2529*S2529/U2529)</x:f>
        <x:v>3674.88</x:v>
      </x:c>
      <x:c r="AD2529" s="18" t="n">
        <x:f>MAX(AB2529,AC2529*'01 Controls'!$E$14)</x:f>
        <x:v>2105.9999999999995</x:v>
      </x:c>
      <x:c r="AE2529" s="18" t="n">
        <x:f>IF(U2529=0,0,N2529*T2529/U2529)</x:f>
        <x:v>501.4285714285714</x:v>
      </x:c>
      <x:c r="AF2529" s="18" t="n">
        <x:f>IF(U2529=0,0,P2529*T2529/U2529)</x:f>
        <x:v>874.9714285714286</x:v>
      </x:c>
      <x:c r="AG2529" s="18" t="n">
        <x:f>MAX(AE2529,AF2529*'01 Controls'!$E$15)</x:f>
        <x:v>501.4285714285714</x:v>
      </x:c>
      <x:c r="AH2529" s="18" t="n">
        <x:f>SUM(V2529,Y2529,AB2529,AE2529)</x:f>
        <x:v>2632.4999999999995</x:v>
      </x:c>
      <x:c r="AI2529" s="18" t="n">
        <x:f>N2529-AH2529</x:f>
        <x:v>4.547473508864641e-13</x:v>
      </x:c>
      <x:c r="AJ2529" s="18" t="n">
        <x:f>V2529*INDEX('07 Mode Capacity'!$P$6:$P$17,MATCH("AIR-"&amp;I2529,'07 Mode Capacity'!$C$6:$C$17,0))</x:f>
        <x:v>7.02841543282441</x:v>
      </x:c>
      <x:c r="AK2529" s="18" t="n">
        <x:f>Y2529*INDEX('07 Mode Capacity'!$P$6:$P$17,MATCH("OCEAN-"&amp;I2529,'07 Mode Capacity'!$C$6:$C$17,0))</x:f>
        <x:v>0</x:v>
      </x:c>
      <x:c r="AL2529" s="18" t="n">
        <x:f>AB2529*INDEX('07 Mode Capacity'!$P$6:$P$17,MATCH("LAND-"&amp;I2529,'07 Mode Capacity'!$C$6:$C$17,0))</x:f>
        <x:v>257.03281319763613</x:v>
      </x:c>
      <x:c r="AM2529" s="18" t="n">
        <x:f>AE2529*INDEX('07 Mode Capacity'!$P$6:$P$17,MATCH("INLAND-"&amp;I2529,'07 Mode Capacity'!$C$6:$C$17,0))</x:f>
        <x:v>316.51894744786944</x:v>
      </x:c>
      <x:c r="AN2529" s="18" t="n">
        <x:f>SUM(AJ2529:AM2529)</x:f>
        <x:v>580.5801760783299</x:v>
      </x:c>
      <x:c r="AO2529" s="17" t="n">
        <x:f>IF(N2529=0,1,AN2529/N2529)</x:f>
        <x:v>0.22054327676289837</x:v>
      </x:c>
      <x:c r="AP2529" s="11" t="str">
        <x:f>IF(AO2529&gt;='01 Controls'!$E$16,"PASS","FAIL")</x:f>
        <x:v>FAIL</x:v>
      </x:c>
      <x:c r="AQ2529" s="11" t="str">
        <x:v>UNQUANTIFIED</x:v>
      </x:c>
      <x:c r="AR2529" s="11" t="str">
        <x:v>Position-class planning record; serial item and receiver open</x:v>
      </x:c>
      <x:c r="AS2529" s="26"/>
      <x:c r="AT2529" s="26"/>
    </x:row>
    <x:row r="2530">
      <x:c r="C2530" s="11" t="str">
        <x:v>M3-C-CAG-COL-12</x:v>
      </x:c>
      <x:c r="D2530" s="11" t="str">
        <x:v>M3</x:v>
      </x:c>
      <x:c r="E2530" s="11" t="str">
        <x:v>Inland flood</x:v>
      </x:c>
      <x:c r="F2530" s="11" t="str">
        <x:v>C-CAG</x:v>
      </x:c>
      <x:c r="G2530" s="11" t="str">
        <x:v>Civil access group</x:v>
      </x:c>
      <x:c r="H2530" s="11" t="str">
        <x:v>COL-12</x:v>
      </x:c>
      <x:c r="I2530" s="19" t="n">
        <x:v>24</x:v>
      </x:c>
      <x:c r="J2530" s="21" t="n">
        <x:v>6</x:v>
      </x:c>
      <x:c r="K2530" s="18" t="n">
        <x:f>'05 Cargo Register'!K290</x:f>
        <x:v>175.5</x:v>
      </x:c>
      <x:c r="L2530" s="18" t="n">
        <x:f>'05 Cargo Register'!N290</x:f>
        <x:v>19</x:v>
      </x:c>
      <x:c r="M2530" s="18" t="n">
        <x:f>'05 Cargo Register'!O290</x:f>
        <x:v>501.6</x:v>
      </x:c>
      <x:c r="N2530" s="18" t="n">
        <x:f>J2530*K2530</x:f>
        <x:v>1053</x:v>
      </x:c>
      <x:c r="O2530" s="18" t="n">
        <x:f>J2530*L2530</x:f>
        <x:v>114</x:v>
      </x:c>
      <x:c r="P2530" s="18" t="n">
        <x:f>J2530*M2530</x:f>
        <x:v>3009.6000000000004</x:v>
      </x:c>
      <x:c r="Q2530" s="22" t="n">
        <x:f>'01 Controls'!$E$27*'02 Cargo Classes'!$M$8</x:f>
        <x:v>0.1</x:v>
      </x:c>
      <x:c r="R2530" s="22" t="n">
        <x:f>'01 Controls'!$F$27*'02 Cargo Classes'!$N$8</x:f>
        <x:v>0</x:v>
      </x:c>
      <x:c r="S2530" s="22" t="n">
        <x:f>'01 Controls'!$G$27*'02 Cargo Classes'!$O$8</x:f>
        <x:v>0.84</x:v>
      </x:c>
      <x:c r="T2530" s="22" t="n">
        <x:f>'01 Controls'!$H$27*'02 Cargo Classes'!$P$8</x:f>
        <x:v>0.05</x:v>
      </x:c>
      <x:c r="U2530" s="22" t="n">
        <x:f>SUM(Q2530:T2530)</x:f>
        <x:v>0.99</x:v>
      </x:c>
      <x:c r="V2530" s="18" t="n">
        <x:f>IF(U2530=0,0,N2530*Q2530/U2530)</x:f>
        <x:v>106.36363636363637</x:v>
      </x:c>
      <x:c r="W2530" s="18" t="n">
        <x:f>IF(U2530=0,0,P2530*Q2530/U2530)</x:f>
        <x:v>304.00000000000006</x:v>
      </x:c>
      <x:c r="X2530" s="18" t="n">
        <x:f>MAX(V2530,W2530*'01 Controls'!$E$12)</x:f>
        <x:v>106.36363636363637</x:v>
      </x:c>
      <x:c r="Y2530" s="18" t="n">
        <x:f>IF(U2530=0,0,N2530*R2530/U2530)</x:f>
        <x:v>0</x:v>
      </x:c>
      <x:c r="Z2530" s="18" t="n">
        <x:f>IF(U2530=0,0,P2530*R2530/U2530)</x:f>
        <x:v>0</x:v>
      </x:c>
      <x:c r="AA2530" s="18" t="n">
        <x:f>MAX(Y2530,Z2530*'01 Controls'!$E$13)</x:f>
        <x:v>0</x:v>
      </x:c>
      <x:c r="AB2530" s="18" t="n">
        <x:f>IF(U2530=0,0,N2530*S2530/U2530)</x:f>
        <x:v>893.4545454545455</x:v>
      </x:c>
      <x:c r="AC2530" s="18" t="n">
        <x:f>IF(U2530=0,0,P2530*S2530/U2530)</x:f>
        <x:v>2553.6000000000004</x:v>
      </x:c>
      <x:c r="AD2530" s="18" t="n">
        <x:f>MAX(AB2530,AC2530*'01 Controls'!$E$14)</x:f>
        <x:v>893.4545454545455</x:v>
      </x:c>
      <x:c r="AE2530" s="18" t="n">
        <x:f>IF(U2530=0,0,N2530*T2530/U2530)</x:f>
        <x:v>53.18181818181819</x:v>
      </x:c>
      <x:c r="AF2530" s="18" t="n">
        <x:f>IF(U2530=0,0,P2530*T2530/U2530)</x:f>
        <x:v>152.00000000000003</x:v>
      </x:c>
      <x:c r="AG2530" s="18" t="n">
        <x:f>MAX(AE2530,AF2530*'01 Controls'!$E$15)</x:f>
        <x:v>53.18181818181819</x:v>
      </x:c>
      <x:c r="AH2530" s="18" t="n">
        <x:f>SUM(V2530,Y2530,AB2530,AE2530)</x:f>
        <x:v>1053</x:v>
      </x:c>
      <x:c r="AI2530" s="18" t="n">
        <x:f>N2530-AH2530</x:f>
        <x:v>0</x:v>
      </x:c>
      <x:c r="AJ2530" s="18" t="n">
        <x:f>V2530*INDEX('07 Mode Capacity'!$P$6:$P$17,MATCH("AIR-"&amp;I2530,'07 Mode Capacity'!$C$6:$C$17,0))</x:f>
        <x:v>21.58267812467976</x:v>
      </x:c>
      <x:c r="AK2530" s="18" t="n">
        <x:f>Y2530*INDEX('07 Mode Capacity'!$P$6:$P$17,MATCH("OCEAN-"&amp;I2530,'07 Mode Capacity'!$C$6:$C$17,0))</x:f>
        <x:v>0</x:v>
      </x:c>
      <x:c r="AL2530" s="18" t="n">
        <x:f>AB2530*INDEX('07 Mode Capacity'!$P$6:$P$17,MATCH("LAND-"&amp;I2530,'07 Mode Capacity'!$C$6:$C$17,0))</x:f>
        <x:v>341.74718941131607</x:v>
      </x:c>
      <x:c r="AM2530" s="18" t="n">
        <x:f>AE2530*INDEX('07 Mode Capacity'!$P$6:$P$17,MATCH("INLAND-"&amp;I2530,'07 Mode Capacity'!$C$6:$C$17,0))</x:f>
        <x:v>53.18181818181819</x:v>
      </x:c>
      <x:c r="AN2530" s="18" t="n">
        <x:f>SUM(AJ2530:AM2530)</x:f>
        <x:v>416.51168571781403</x:v>
      </x:c>
      <x:c r="AO2530" s="17" t="n">
        <x:f>IF(N2530=0,1,AN2530/N2530)</x:f>
        <x:v>0.39554765975101047</x:v>
      </x:c>
      <x:c r="AP2530" s="11" t="str">
        <x:f>IF(AO2530&gt;='01 Controls'!$E$16,"PASS","FAIL")</x:f>
        <x:v>FAIL</x:v>
      </x:c>
      <x:c r="AQ2530" s="11" t="str">
        <x:v>UNQUANTIFIED</x:v>
      </x:c>
      <x:c r="AR2530" s="11" t="str">
        <x:v>Position-class planning record; serial item and receiver open</x:v>
      </x:c>
      <x:c r="AS2530" s="26"/>
      <x:c r="AT2530" s="26"/>
    </x:row>
    <x:row r="2531">
      <x:c r="C2531" s="11" t="str">
        <x:v>M3-C-CAG-BAT-22</x:v>
      </x:c>
      <x:c r="D2531" s="11" t="str">
        <x:v>M3</x:v>
      </x:c>
      <x:c r="E2531" s="11" t="str">
        <x:v>Inland flood</x:v>
      </x:c>
      <x:c r="F2531" s="11" t="str">
        <x:v>C-CAG</x:v>
      </x:c>
      <x:c r="G2531" s="11" t="str">
        <x:v>Civil access group</x:v>
      </x:c>
      <x:c r="H2531" s="11" t="str">
        <x:v>BAT-22</x:v>
      </x:c>
      <x:c r="I2531" s="19" t="n">
        <x:v>48</x:v>
      </x:c>
      <x:c r="J2531" s="21" t="n">
        <x:v>6</x:v>
      </x:c>
      <x:c r="K2531" s="18" t="n">
        <x:f>'05 Cargo Register'!K291</x:f>
        <x:v>131.625</x:v>
      </x:c>
      <x:c r="L2531" s="18" t="n">
        <x:f>'05 Cargo Register'!N291</x:f>
        <x:v>8</x:v>
      </x:c>
      <x:c r="M2531" s="18" t="n">
        <x:f>'05 Cargo Register'!O291</x:f>
        <x:v>211.20000000000002</x:v>
      </x:c>
      <x:c r="N2531" s="18" t="n">
        <x:f>J2531*K2531</x:f>
        <x:v>789.75</x:v>
      </x:c>
      <x:c r="O2531" s="18" t="n">
        <x:f>J2531*L2531</x:f>
        <x:v>48</x:v>
      </x:c>
      <x:c r="P2531" s="18" t="n">
        <x:f>J2531*M2531</x:f>
        <x:v>1267.2</x:v>
      </x:c>
      <x:c r="Q2531" s="22" t="n">
        <x:f>'01 Controls'!$E$27*'02 Cargo Classes'!$M$9</x:f>
        <x:v>0</x:v>
      </x:c>
      <x:c r="R2531" s="22" t="n">
        <x:f>'01 Controls'!$F$27*'02 Cargo Classes'!$N$9</x:f>
        <x:v>0</x:v>
      </x:c>
      <x:c r="S2531" s="22" t="n">
        <x:f>'01 Controls'!$G$27*'02 Cargo Classes'!$O$9</x:f>
        <x:v>0.7</x:v>
      </x:c>
      <x:c r="T2531" s="22" t="n">
        <x:f>'01 Controls'!$H$27*'02 Cargo Classes'!$P$9</x:f>
        <x:v>0.125</x:v>
      </x:c>
      <x:c r="U2531" s="22" t="n">
        <x:f>SUM(Q2531:T2531)</x:f>
        <x:v>0.825</x:v>
      </x:c>
      <x:c r="V2531" s="18" t="n">
        <x:f>IF(U2531=0,0,N2531*Q2531/U2531)</x:f>
        <x:v>0</x:v>
      </x:c>
      <x:c r="W2531" s="18" t="n">
        <x:f>IF(U2531=0,0,P2531*Q2531/U2531)</x:f>
        <x:v>0</x:v>
      </x:c>
      <x:c r="X2531" s="18" t="n">
        <x:f>MAX(V2531,W2531*'01 Controls'!$E$12)</x:f>
        <x:v>0</x:v>
      </x:c>
      <x:c r="Y2531" s="18" t="n">
        <x:f>IF(U2531=0,0,N2531*R2531/U2531)</x:f>
        <x:v>0</x:v>
      </x:c>
      <x:c r="Z2531" s="18" t="n">
        <x:f>IF(U2531=0,0,P2531*R2531/U2531)</x:f>
        <x:v>0</x:v>
      </x:c>
      <x:c r="AA2531" s="18" t="n">
        <x:f>MAX(Y2531,Z2531*'01 Controls'!$E$13)</x:f>
        <x:v>0</x:v>
      </x:c>
      <x:c r="AB2531" s="18" t="n">
        <x:f>IF(U2531=0,0,N2531*S2531/U2531)</x:f>
        <x:v>670.090909090909</x:v>
      </x:c>
      <x:c r="AC2531" s="18" t="n">
        <x:f>IF(U2531=0,0,P2531*S2531/U2531)</x:f>
        <x:v>1075.2</x:v>
      </x:c>
      <x:c r="AD2531" s="18" t="n">
        <x:f>MAX(AB2531,AC2531*'01 Controls'!$E$14)</x:f>
        <x:v>670.090909090909</x:v>
      </x:c>
      <x:c r="AE2531" s="18" t="n">
        <x:f>IF(U2531=0,0,N2531*T2531/U2531)</x:f>
        <x:v>119.65909090909092</x:v>
      </x:c>
      <x:c r="AF2531" s="18" t="n">
        <x:f>IF(U2531=0,0,P2531*T2531/U2531)</x:f>
        <x:v>192.00000000000003</x:v>
      </x:c>
      <x:c r="AG2531" s="18" t="n">
        <x:f>MAX(AE2531,AF2531*'01 Controls'!$E$15)</x:f>
        <x:v>119.65909090909092</x:v>
      </x:c>
      <x:c r="AH2531" s="18" t="n">
        <x:f>SUM(V2531,Y2531,AB2531,AE2531)</x:f>
        <x:v>789.7499999999999</x:v>
      </x:c>
      <x:c r="AI2531" s="18" t="n">
        <x:f>N2531-AH2531</x:f>
        <x:v>1.1368683772161603e-13</x:v>
      </x:c>
      <x:c r="AJ2531" s="18" t="n">
        <x:f>V2531*INDEX('07 Mode Capacity'!$P$6:$P$17,MATCH("AIR-"&amp;I2531,'07 Mode Capacity'!$C$6:$C$17,0))</x:f>
        <x:v>0</x:v>
      </x:c>
      <x:c r="AK2531" s="18" t="n">
        <x:f>Y2531*INDEX('07 Mode Capacity'!$P$6:$P$17,MATCH("OCEAN-"&amp;I2531,'07 Mode Capacity'!$C$6:$C$17,0))</x:f>
        <x:v>0</x:v>
      </x:c>
      <x:c r="AL2531" s="18" t="n">
        <x:f>AB2531*INDEX('07 Mode Capacity'!$P$6:$P$17,MATCH("LAND-"&amp;I2531,'07 Mode Capacity'!$C$6:$C$17,0))</x:f>
        <x:v>81.78316783561151</x:v>
      </x:c>
      <x:c r="AM2531" s="18" t="n">
        <x:f>AE2531*INDEX('07 Mode Capacity'!$P$6:$P$17,MATCH("INLAND-"&amp;I2531,'07 Mode Capacity'!$C$6:$C$17,0))</x:f>
        <x:v>75.53293064096886</x:v>
      </x:c>
      <x:c r="AN2531" s="18" t="n">
        <x:f>SUM(AJ2531:AM2531)</x:f>
        <x:v>157.31609847658035</x:v>
      </x:c>
      <x:c r="AO2531" s="17" t="n">
        <x:f>IF(N2531=0,1,AN2531/N2531)</x:f>
        <x:v>0.19919733900168451</x:v>
      </x:c>
      <x:c r="AP2531" s="11" t="str">
        <x:f>IF(AO2531&gt;='01 Controls'!$E$16,"PASS","FAIL")</x:f>
        <x:v>FAIL</x:v>
      </x:c>
      <x:c r="AQ2531" s="11" t="str">
        <x:v>UNQUANTIFIED</x:v>
      </x:c>
      <x:c r="AR2531" s="11" t="str">
        <x:v>Position-class planning record; serial item and receiver open</x:v>
      </x:c>
      <x:c r="AS2531" s="26"/>
      <x:c r="AT2531" s="26"/>
    </x:row>
    <x:row r="2532">
      <x:c r="C2532" s="11" t="str">
        <x:v>M3-C-CAG-TNK-20</x:v>
      </x:c>
      <x:c r="D2532" s="11" t="str">
        <x:v>M3</x:v>
      </x:c>
      <x:c r="E2532" s="11" t="str">
        <x:v>Inland flood</x:v>
      </x:c>
      <x:c r="F2532" s="11" t="str">
        <x:v>C-CAG</x:v>
      </x:c>
      <x:c r="G2532" s="11" t="str">
        <x:v>Civil access group</x:v>
      </x:c>
      <x:c r="H2532" s="11" t="str">
        <x:v>TNK-20</x:v>
      </x:c>
      <x:c r="I2532" s="19" t="n">
        <x:v>48</x:v>
      </x:c>
      <x:c r="J2532" s="21" t="n">
        <x:v>6</x:v>
      </x:c>
      <x:c r="K2532" s="18" t="n">
        <x:f>'05 Cargo Register'!K292</x:f>
        <x:v>175.5</x:v>
      </x:c>
      <x:c r="L2532" s="18" t="n">
        <x:f>'05 Cargo Register'!N292</x:f>
        <x:v>11</x:v>
      </x:c>
      <x:c r="M2532" s="18" t="n">
        <x:f>'05 Cargo Register'!O292</x:f>
        <x:v>233.75</x:v>
      </x:c>
      <x:c r="N2532" s="18" t="n">
        <x:f>J2532*K2532</x:f>
        <x:v>1053</x:v>
      </x:c>
      <x:c r="O2532" s="18" t="n">
        <x:f>J2532*L2532</x:f>
        <x:v>66</x:v>
      </x:c>
      <x:c r="P2532" s="18" t="n">
        <x:f>J2532*M2532</x:f>
        <x:v>1402.5</x:v>
      </x:c>
      <x:c r="Q2532" s="22" t="n">
        <x:f>'01 Controls'!$E$27*'02 Cargo Classes'!$M$10</x:f>
        <x:v>0</x:v>
      </x:c>
      <x:c r="R2532" s="22" t="n">
        <x:f>'01 Controls'!$F$27*'02 Cargo Classes'!$N$10</x:f>
        <x:v>0</x:v>
      </x:c>
      <x:c r="S2532" s="22" t="n">
        <x:f>'01 Controls'!$G$27*'02 Cargo Classes'!$O$10</x:f>
        <x:v>0.7</x:v>
      </x:c>
      <x:c r="T2532" s="22" t="n">
        <x:f>'01 Controls'!$H$27*'02 Cargo Classes'!$P$10</x:f>
        <x:v>0.25</x:v>
      </x:c>
      <x:c r="U2532" s="22" t="n">
        <x:f>SUM(Q2532:T2532)</x:f>
        <x:v>0.95</x:v>
      </x:c>
      <x:c r="V2532" s="18" t="n">
        <x:f>IF(U2532=0,0,N2532*Q2532/U2532)</x:f>
        <x:v>0</x:v>
      </x:c>
      <x:c r="W2532" s="18" t="n">
        <x:f>IF(U2532=0,0,P2532*Q2532/U2532)</x:f>
        <x:v>0</x:v>
      </x:c>
      <x:c r="X2532" s="18" t="n">
        <x:f>MAX(V2532,W2532*'01 Controls'!$E$12)</x:f>
        <x:v>0</x:v>
      </x:c>
      <x:c r="Y2532" s="18" t="n">
        <x:f>IF(U2532=0,0,N2532*R2532/U2532)</x:f>
        <x:v>0</x:v>
      </x:c>
      <x:c r="Z2532" s="18" t="n">
        <x:f>IF(U2532=0,0,P2532*R2532/U2532)</x:f>
        <x:v>0</x:v>
      </x:c>
      <x:c r="AA2532" s="18" t="n">
        <x:f>MAX(Y2532,Z2532*'01 Controls'!$E$13)</x:f>
        <x:v>0</x:v>
      </x:c>
      <x:c r="AB2532" s="18" t="n">
        <x:f>IF(U2532=0,0,N2532*S2532/U2532)</x:f>
        <x:v>775.8947368421052</x:v>
      </x:c>
      <x:c r="AC2532" s="18" t="n">
        <x:f>IF(U2532=0,0,P2532*S2532/U2532)</x:f>
        <x:v>1033.421052631579</x:v>
      </x:c>
      <x:c r="AD2532" s="18" t="n">
        <x:f>MAX(AB2532,AC2532*'01 Controls'!$E$14)</x:f>
        <x:v>775.8947368421052</x:v>
      </x:c>
      <x:c r="AE2532" s="18" t="n">
        <x:f>IF(U2532=0,0,N2532*T2532/U2532)</x:f>
        <x:v>277.10526315789474</x:v>
      </x:c>
      <x:c r="AF2532" s="18" t="n">
        <x:f>IF(U2532=0,0,P2532*T2532/U2532)</x:f>
        <x:v>369.0789473684211</x:v>
      </x:c>
      <x:c r="AG2532" s="18" t="n">
        <x:f>MAX(AE2532,AF2532*'01 Controls'!$E$15)</x:f>
        <x:v>277.10526315789474</x:v>
      </x:c>
      <x:c r="AH2532" s="18" t="n">
        <x:f>SUM(V2532,Y2532,AB2532,AE2532)</x:f>
        <x:v>1053</x:v>
      </x:c>
      <x:c r="AI2532" s="18" t="n">
        <x:f>N2532-AH2532</x:f>
        <x:v>0</x:v>
      </x:c>
      <x:c r="AJ2532" s="18" t="n">
        <x:f>V2532*INDEX('07 Mode Capacity'!$P$6:$P$17,MATCH("AIR-"&amp;I2532,'07 Mode Capacity'!$C$6:$C$17,0))</x:f>
        <x:v>0</x:v>
      </x:c>
      <x:c r="AK2532" s="18" t="n">
        <x:f>Y2532*INDEX('07 Mode Capacity'!$P$6:$P$17,MATCH("OCEAN-"&amp;I2532,'07 Mode Capacity'!$C$6:$C$17,0))</x:f>
        <x:v>0</x:v>
      </x:c>
      <x:c r="AL2532" s="18" t="n">
        <x:f>AB2532*INDEX('07 Mode Capacity'!$P$6:$P$17,MATCH("LAND-"&amp;I2532,'07 Mode Capacity'!$C$6:$C$17,0))</x:f>
        <x:v>94.69629959912912</x:v>
      </x:c>
      <x:c r="AM2532" s="18" t="n">
        <x:f>AE2532*INDEX('07 Mode Capacity'!$P$6:$P$17,MATCH("INLAND-"&amp;I2532,'07 Mode Capacity'!$C$6:$C$17,0))</x:f>
        <x:v>174.91836569487523</x:v>
      </x:c>
      <x:c r="AN2532" s="18" t="n">
        <x:f>SUM(AJ2532:AM2532)</x:f>
        <x:v>269.61466529400434</x:v>
      </x:c>
      <x:c r="AO2532" s="17" t="n">
        <x:f>IF(N2532=0,1,AN2532/N2532)</x:f>
        <x:v>0.25604431651852266</x:v>
      </x:c>
      <x:c r="AP2532" s="11" t="str">
        <x:f>IF(AO2532&gt;='01 Controls'!$E$16,"PASS","FAIL")</x:f>
        <x:v>FAIL</x:v>
      </x:c>
      <x:c r="AQ2532" s="11" t="str">
        <x:v>UNQUANTIFIED</x:v>
      </x:c>
      <x:c r="AR2532" s="11" t="str">
        <x:v>Position-class planning record; serial item and receiver open</x:v>
      </x:c>
      <x:c r="AS2532" s="26"/>
      <x:c r="AT2532" s="26"/>
    </x:row>
    <x:row r="2533">
      <x:c r="C2533" s="11" t="str">
        <x:v>M3-C-CAG-ROL-30</x:v>
      </x:c>
      <x:c r="D2533" s="11" t="str">
        <x:v>M3</x:v>
      </x:c>
      <x:c r="E2533" s="11" t="str">
        <x:v>Inland flood</x:v>
      </x:c>
      <x:c r="F2533" s="11" t="str">
        <x:v>C-CAG</x:v>
      </x:c>
      <x:c r="G2533" s="11" t="str">
        <x:v>Civil access group</x:v>
      </x:c>
      <x:c r="H2533" s="11" t="str">
        <x:v>ROL-30</x:v>
      </x:c>
      <x:c r="I2533" s="19" t="n">
        <x:v>48</x:v>
      </x:c>
      <x:c r="J2533" s="21" t="n">
        <x:v>6</x:v>
      </x:c>
      <x:c r="K2533" s="18" t="n">
        <x:f>'05 Cargo Register'!K293</x:f>
        <x:v>263.25</x:v>
      </x:c>
      <x:c r="L2533" s="18" t="n">
        <x:f>'05 Cargo Register'!N293</x:f>
        <x:v>11</x:v>
      </x:c>
      <x:c r="M2533" s="18" t="n">
        <x:f>'05 Cargo Register'!O293</x:f>
        <x:v>701.25</x:v>
      </x:c>
      <x:c r="N2533" s="18" t="n">
        <x:f>J2533*K2533</x:f>
        <x:v>1579.5</x:v>
      </x:c>
      <x:c r="O2533" s="18" t="n">
        <x:f>J2533*L2533</x:f>
        <x:v>66</x:v>
      </x:c>
      <x:c r="P2533" s="18" t="n">
        <x:f>J2533*M2533</x:f>
        <x:v>4207.5</x:v>
      </x:c>
      <x:c r="Q2533" s="22" t="n">
        <x:f>'01 Controls'!$E$27*'02 Cargo Classes'!$M$12</x:f>
        <x:v>0</x:v>
      </x:c>
      <x:c r="R2533" s="22" t="n">
        <x:f>'01 Controls'!$F$27*'02 Cargo Classes'!$N$12</x:f>
        <x:v>0</x:v>
      </x:c>
      <x:c r="S2533" s="22" t="n">
        <x:f>'01 Controls'!$G$27*'02 Cargo Classes'!$O$12</x:f>
        <x:v>1.0499999999999998</x:v>
      </x:c>
      <x:c r="T2533" s="22" t="n">
        <x:f>'01 Controls'!$H$27*'02 Cargo Classes'!$P$12</x:f>
        <x:v>0.15</x:v>
      </x:c>
      <x:c r="U2533" s="22" t="n">
        <x:f>SUM(Q2533:T2533)</x:f>
        <x:v>1.1999999999999997</x:v>
      </x:c>
      <x:c r="V2533" s="18" t="n">
        <x:f>IF(U2533=0,0,N2533*Q2533/U2533)</x:f>
        <x:v>0</x:v>
      </x:c>
      <x:c r="W2533" s="18" t="n">
        <x:f>IF(U2533=0,0,P2533*Q2533/U2533)</x:f>
        <x:v>0</x:v>
      </x:c>
      <x:c r="X2533" s="18" t="n">
        <x:f>MAX(V2533,W2533*'01 Controls'!$E$12)</x:f>
        <x:v>0</x:v>
      </x:c>
      <x:c r="Y2533" s="18" t="n">
        <x:f>IF(U2533=0,0,N2533*R2533/U2533)</x:f>
        <x:v>0</x:v>
      </x:c>
      <x:c r="Z2533" s="18" t="n">
        <x:f>IF(U2533=0,0,P2533*R2533/U2533)</x:f>
        <x:v>0</x:v>
      </x:c>
      <x:c r="AA2533" s="18" t="n">
        <x:f>MAX(Y2533,Z2533*'01 Controls'!$E$13)</x:f>
        <x:v>0</x:v>
      </x:c>
      <x:c r="AB2533" s="18" t="n">
        <x:f>IF(U2533=0,0,N2533*S2533/U2533)</x:f>
        <x:v>1382.0625</x:v>
      </x:c>
      <x:c r="AC2533" s="18" t="n">
        <x:f>IF(U2533=0,0,P2533*S2533/U2533)</x:f>
        <x:v>3681.5625</x:v>
      </x:c>
      <x:c r="AD2533" s="18" t="n">
        <x:f>MAX(AB2533,AC2533*'01 Controls'!$E$14)</x:f>
        <x:v>1382.0625</x:v>
      </x:c>
      <x:c r="AE2533" s="18" t="n">
        <x:f>IF(U2533=0,0,N2533*T2533/U2533)</x:f>
        <x:v>197.43750000000003</x:v>
      </x:c>
      <x:c r="AF2533" s="18" t="n">
        <x:f>IF(U2533=0,0,P2533*T2533/U2533)</x:f>
        <x:v>525.9375000000001</x:v>
      </x:c>
      <x:c r="AG2533" s="18" t="n">
        <x:f>MAX(AE2533,AF2533*'01 Controls'!$E$15)</x:f>
        <x:v>197.43750000000003</x:v>
      </x:c>
      <x:c r="AH2533" s="18" t="n">
        <x:f>SUM(V2533,Y2533,AB2533,AE2533)</x:f>
        <x:v>1579.5</x:v>
      </x:c>
      <x:c r="AI2533" s="18" t="n">
        <x:f>N2533-AH2533</x:f>
        <x:v>0</x:v>
      </x:c>
      <x:c r="AJ2533" s="18" t="n">
        <x:f>V2533*INDEX('07 Mode Capacity'!$P$6:$P$17,MATCH("AIR-"&amp;I2533,'07 Mode Capacity'!$C$6:$C$17,0))</x:f>
        <x:v>0</x:v>
      </x:c>
      <x:c r="AK2533" s="18" t="n">
        <x:f>Y2533*INDEX('07 Mode Capacity'!$P$6:$P$17,MATCH("OCEAN-"&amp;I2533,'07 Mode Capacity'!$C$6:$C$17,0))</x:f>
        <x:v>0</x:v>
      </x:c>
      <x:c r="AL2533" s="18" t="n">
        <x:f>AB2533*INDEX('07 Mode Capacity'!$P$6:$P$17,MATCH("LAND-"&amp;I2533,'07 Mode Capacity'!$C$6:$C$17,0))</x:f>
        <x:v>168.67778366094876</x:v>
      </x:c>
      <x:c r="AM2533" s="18" t="n">
        <x:f>AE2533*INDEX('07 Mode Capacity'!$P$6:$P$17,MATCH("INLAND-"&amp;I2533,'07 Mode Capacity'!$C$6:$C$17,0))</x:f>
        <x:v>124.62933555759861</x:v>
      </x:c>
      <x:c r="AN2533" s="18" t="n">
        <x:f>SUM(AJ2533:AM2533)</x:f>
        <x:v>293.30711921854737</x:v>
      </x:c>
      <x:c r="AO2533" s="17" t="n">
        <x:f>IF(N2533=0,1,AN2533/N2533)</x:f>
        <x:v>0.1856961818414355</x:v>
      </x:c>
      <x:c r="AP2533" s="11" t="str">
        <x:f>IF(AO2533&gt;='01 Controls'!$E$16,"PASS","FAIL")</x:f>
        <x:v>FAIL</x:v>
      </x:c>
      <x:c r="AQ2533" s="11" t="str">
        <x:v>UNQUANTIFIED</x:v>
      </x:c>
      <x:c r="AR2533" s="11" t="str">
        <x:v>Position-class planning record; serial item and receiver open</x:v>
      </x:c>
      <x:c r="AS2533" s="26"/>
      <x:c r="AT2533" s="26"/>
    </x:row>
    <x:row r="2534">
      <x:c r="C2534" s="11" t="str">
        <x:v>M3-C-CAG-LIN-18</x:v>
      </x:c>
      <x:c r="D2534" s="11" t="str">
        <x:v>M3</x:v>
      </x:c>
      <x:c r="E2534" s="11" t="str">
        <x:v>Inland flood</x:v>
      </x:c>
      <x:c r="F2534" s="11" t="str">
        <x:v>C-CAG</x:v>
      </x:c>
      <x:c r="G2534" s="11" t="str">
        <x:v>Civil access group</x:v>
      </x:c>
      <x:c r="H2534" s="11" t="str">
        <x:v>LIN-18</x:v>
      </x:c>
      <x:c r="I2534" s="19" t="n">
        <x:v>72</x:v>
      </x:c>
      <x:c r="J2534" s="21" t="n">
        <x:v>6</x:v>
      </x:c>
      <x:c r="K2534" s="18" t="n">
        <x:f>'05 Cargo Register'!K294</x:f>
        <x:v>87.75</x:v>
      </x:c>
      <x:c r="L2534" s="18" t="n">
        <x:f>'05 Cargo Register'!N294</x:f>
        <x:v>7</x:v>
      </x:c>
      <x:c r="M2534" s="18" t="n">
        <x:f>'05 Cargo Register'!O294</x:f>
        <x:v>308</x:v>
      </x:c>
      <x:c r="N2534" s="18" t="n">
        <x:f>J2534*K2534</x:f>
        <x:v>526.5</x:v>
      </x:c>
      <x:c r="O2534" s="18" t="n">
        <x:f>J2534*L2534</x:f>
        <x:v>42</x:v>
      </x:c>
      <x:c r="P2534" s="18" t="n">
        <x:f>J2534*M2534</x:f>
        <x:v>1848</x:v>
      </x:c>
      <x:c r="Q2534" s="22" t="n">
        <x:f>'01 Controls'!$E$27*'02 Cargo Classes'!$M$13</x:f>
        <x:v>0</x:v>
      </x:c>
      <x:c r="R2534" s="22" t="n">
        <x:f>'01 Controls'!$F$27*'02 Cargo Classes'!$N$13</x:f>
        <x:v>0</x:v>
      </x:c>
      <x:c r="S2534" s="22" t="n">
        <x:f>'01 Controls'!$G$27*'02 Cargo Classes'!$O$13</x:f>
        <x:v>0.7</x:v>
      </x:c>
      <x:c r="T2534" s="22" t="n">
        <x:f>'01 Controls'!$H$27*'02 Cargo Classes'!$P$13</x:f>
        <x:v>0.25</x:v>
      </x:c>
      <x:c r="U2534" s="22" t="n">
        <x:f>SUM(Q2534:T2534)</x:f>
        <x:v>0.95</x:v>
      </x:c>
      <x:c r="V2534" s="18" t="n">
        <x:f>IF(U2534=0,0,N2534*Q2534/U2534)</x:f>
        <x:v>0</x:v>
      </x:c>
      <x:c r="W2534" s="18" t="n">
        <x:f>IF(U2534=0,0,P2534*Q2534/U2534)</x:f>
        <x:v>0</x:v>
      </x:c>
      <x:c r="X2534" s="18" t="n">
        <x:f>MAX(V2534,W2534*'01 Controls'!$E$12)</x:f>
        <x:v>0</x:v>
      </x:c>
      <x:c r="Y2534" s="18" t="n">
        <x:f>IF(U2534=0,0,N2534*R2534/U2534)</x:f>
        <x:v>0</x:v>
      </x:c>
      <x:c r="Z2534" s="18" t="n">
        <x:f>IF(U2534=0,0,P2534*R2534/U2534)</x:f>
        <x:v>0</x:v>
      </x:c>
      <x:c r="AA2534" s="18" t="n">
        <x:f>MAX(Y2534,Z2534*'01 Controls'!$E$13)</x:f>
        <x:v>0</x:v>
      </x:c>
      <x:c r="AB2534" s="18" t="n">
        <x:f>IF(U2534=0,0,N2534*S2534/U2534)</x:f>
        <x:v>387.9473684210526</x:v>
      </x:c>
      <x:c r="AC2534" s="18" t="n">
        <x:f>IF(U2534=0,0,P2534*S2534/U2534)</x:f>
        <x:v>1361.6842105263158</x:v>
      </x:c>
      <x:c r="AD2534" s="18" t="n">
        <x:f>MAX(AB2534,AC2534*'01 Controls'!$E$14)</x:f>
        <x:v>387.9473684210526</x:v>
      </x:c>
      <x:c r="AE2534" s="18" t="n">
        <x:f>IF(U2534=0,0,N2534*T2534/U2534)</x:f>
        <x:v>138.55263157894737</x:v>
      </x:c>
      <x:c r="AF2534" s="18" t="n">
        <x:f>IF(U2534=0,0,P2534*T2534/U2534)</x:f>
        <x:v>486.3157894736842</x:v>
      </x:c>
      <x:c r="AG2534" s="18" t="n">
        <x:f>MAX(AE2534,AF2534*'01 Controls'!$E$15)</x:f>
        <x:v>138.55263157894737</x:v>
      </x:c>
      <x:c r="AH2534" s="18" t="n">
        <x:f>SUM(V2534,Y2534,AB2534,AE2534)</x:f>
        <x:v>526.5</x:v>
      </x:c>
      <x:c r="AI2534" s="18" t="n">
        <x:f>N2534-AH2534</x:f>
        <x:v>0</x:v>
      </x:c>
      <x:c r="AJ2534" s="18" t="n">
        <x:f>V2534*INDEX('07 Mode Capacity'!$P$6:$P$17,MATCH("AIR-"&amp;I2534,'07 Mode Capacity'!$C$6:$C$17,0))</x:f>
        <x:v>0</x:v>
      </x:c>
      <x:c r="AK2534" s="18" t="n">
        <x:f>Y2534*INDEX('07 Mode Capacity'!$P$6:$P$17,MATCH("OCEAN-"&amp;I2534,'07 Mode Capacity'!$C$6:$C$17,0))</x:f>
        <x:v>0</x:v>
      </x:c>
      <x:c r="AL2534" s="18" t="n">
        <x:f>AB2534*INDEX('07 Mode Capacity'!$P$6:$P$17,MATCH("LAND-"&amp;I2534,'07 Mode Capacity'!$C$6:$C$17,0))</x:f>
        <x:v>277.38633509761104</x:v>
      </x:c>
      <x:c r="AM2534" s="18" t="n">
        <x:f>AE2534*INDEX('07 Mode Capacity'!$P$6:$P$17,MATCH("INLAND-"&amp;I2534,'07 Mode Capacity'!$C$6:$C$17,0))</x:f>
        <x:v>138.55263157894737</x:v>
      </x:c>
      <x:c r="AN2534" s="18" t="n">
        <x:f>SUM(AJ2534:AM2534)</x:f>
        <x:v>415.9389666765584</x:v>
      </x:c>
      <x:c r="AO2534" s="17" t="n">
        <x:f>IF(N2534=0,1,AN2534/N2534)</x:f>
        <x:v>0.790007534048544</x:v>
      </x:c>
      <x:c r="AP2534" s="11" t="str">
        <x:f>IF(AO2534&gt;='01 Controls'!$E$16,"PASS","FAIL")</x:f>
        <x:v>FAIL</x:v>
      </x:c>
      <x:c r="AQ2534" s="11" t="str">
        <x:v>UNQUANTIFIED</x:v>
      </x:c>
      <x:c r="AR2534" s="11" t="str">
        <x:v>Position-class planning record; serial item and receiver open</x:v>
      </x:c>
      <x:c r="AS2534" s="26"/>
      <x:c r="AT2534" s="26"/>
    </x:row>
    <x:row r="2535">
      <x:c r="C2535" s="11" t="str">
        <x:v>M3-C-CAG-BLK-08</x:v>
      </x:c>
      <x:c r="D2535" s="11" t="str">
        <x:v>M3</x:v>
      </x:c>
      <x:c r="E2535" s="11" t="str">
        <x:v>Inland flood</x:v>
      </x:c>
      <x:c r="F2535" s="11" t="str">
        <x:v>C-CAG</x:v>
      </x:c>
      <x:c r="G2535" s="11" t="str">
        <x:v>Civil access group</x:v>
      </x:c>
      <x:c r="H2535" s="11" t="str">
        <x:v>BLK-08</x:v>
      </x:c>
      <x:c r="I2535" s="19" t="n">
        <x:v>48</x:v>
      </x:c>
      <x:c r="J2535" s="21" t="n">
        <x:v>6</x:v>
      </x:c>
      <x:c r="K2535" s="18" t="n">
        <x:f>'05 Cargo Register'!K295</x:f>
        <x:v>745.875</x:v>
      </x:c>
      <x:c r="L2535" s="18" t="n">
        <x:f>'05 Cargo Register'!N295</x:f>
        <x:v>117</x:v>
      </x:c>
      <x:c r="M2535" s="18" t="n">
        <x:f>'05 Cargo Register'!O295</x:f>
        <x:v>5967</x:v>
      </x:c>
      <x:c r="N2535" s="18" t="n">
        <x:f>J2535*K2535</x:f>
        <x:v>4475.25</x:v>
      </x:c>
      <x:c r="O2535" s="18" t="n">
        <x:f>J2535*L2535</x:f>
        <x:v>702</x:v>
      </x:c>
      <x:c r="P2535" s="18" t="n">
        <x:f>J2535*M2535</x:f>
        <x:v>35802</x:v>
      </x:c>
      <x:c r="Q2535" s="22" t="n">
        <x:f>'01 Controls'!$E$27*'02 Cargo Classes'!$M$14</x:f>
        <x:v>0.05</x:v>
      </x:c>
      <x:c r="R2535" s="22" t="n">
        <x:f>'01 Controls'!$F$27*'02 Cargo Classes'!$N$14</x:f>
        <x:v>0</x:v>
      </x:c>
      <x:c r="S2535" s="22" t="n">
        <x:f>'01 Controls'!$G$27*'02 Cargo Classes'!$O$14</x:f>
        <x:v>0.7</x:v>
      </x:c>
      <x:c r="T2535" s="22" t="n">
        <x:f>'01 Controls'!$H$27*'02 Cargo Classes'!$P$14</x:f>
        <x:v>0.125</x:v>
      </x:c>
      <x:c r="U2535" s="22" t="n">
        <x:f>SUM(Q2535:T2535)</x:f>
        <x:v>0.875</x:v>
      </x:c>
      <x:c r="V2535" s="18" t="n">
        <x:f>IF(U2535=0,0,N2535*Q2535/U2535)</x:f>
        <x:v>255.72857142857146</x:v>
      </x:c>
      <x:c r="W2535" s="18" t="n">
        <x:f>IF(U2535=0,0,P2535*Q2535/U2535)</x:f>
        <x:v>2045.8285714285716</x:v>
      </x:c>
      <x:c r="X2535" s="18" t="n">
        <x:f>MAX(V2535,W2535*'01 Controls'!$E$12)</x:f>
        <x:v>511.4571428571429</x:v>
      </x:c>
      <x:c r="Y2535" s="18" t="n">
        <x:f>IF(U2535=0,0,N2535*R2535/U2535)</x:f>
        <x:v>0</x:v>
      </x:c>
      <x:c r="Z2535" s="18" t="n">
        <x:f>IF(U2535=0,0,P2535*R2535/U2535)</x:f>
        <x:v>0</x:v>
      </x:c>
      <x:c r="AA2535" s="18" t="n">
        <x:f>MAX(Y2535,Z2535*'01 Controls'!$E$13)</x:f>
        <x:v>0</x:v>
      </x:c>
      <x:c r="AB2535" s="18" t="n">
        <x:f>IF(U2535=0,0,N2535*S2535/U2535)</x:f>
        <x:v>3580.2</x:v>
      </x:c>
      <x:c r="AC2535" s="18" t="n">
        <x:f>IF(U2535=0,0,P2535*S2535/U2535)</x:f>
        <x:v>28641.6</x:v>
      </x:c>
      <x:c r="AD2535" s="18" t="n">
        <x:f>MAX(AB2535,AC2535*'01 Controls'!$E$14)</x:f>
        <x:v>5728.32</x:v>
      </x:c>
      <x:c r="AE2535" s="18" t="n">
        <x:f>IF(U2535=0,0,N2535*T2535/U2535)</x:f>
        <x:v>639.3214285714286</x:v>
      </x:c>
      <x:c r="AF2535" s="18" t="n">
        <x:f>IF(U2535=0,0,P2535*T2535/U2535)</x:f>
        <x:v>5114.571428571428</x:v>
      </x:c>
      <x:c r="AG2535" s="18" t="n">
        <x:f>MAX(AE2535,AF2535*'01 Controls'!$E$15)</x:f>
        <x:v>920.6228571428571</x:v>
      </x:c>
      <x:c r="AH2535" s="18" t="n">
        <x:f>SUM(V2535,Y2535,AB2535,AE2535)</x:f>
        <x:v>4475.25</x:v>
      </x:c>
      <x:c r="AI2535" s="18" t="n">
        <x:f>N2535-AH2535</x:f>
        <x:v>0</x:v>
      </x:c>
      <x:c r="AJ2535" s="18" t="n">
        <x:f>V2535*INDEX('07 Mode Capacity'!$P$6:$P$17,MATCH("AIR-"&amp;I2535,'07 Mode Capacity'!$C$6:$C$17,0))</x:f>
        <x:v>71.68983741480898</x:v>
      </x:c>
      <x:c r="AK2535" s="18" t="n">
        <x:f>Y2535*INDEX('07 Mode Capacity'!$P$6:$P$17,MATCH("OCEAN-"&amp;I2535,'07 Mode Capacity'!$C$6:$C$17,0))</x:f>
        <x:v>0</x:v>
      </x:c>
      <x:c r="AL2535" s="18" t="n">
        <x:f>AB2535*INDEX('07 Mode Capacity'!$P$6:$P$17,MATCH("LAND-"&amp;I2535,'07 Mode Capacity'!$C$6:$C$17,0))</x:f>
        <x:v>436.9557824359815</x:v>
      </x:c>
      <x:c r="AM2535" s="18" t="n">
        <x:f>AE2535*INDEX('07 Mode Capacity'!$P$6:$P$17,MATCH("INLAND-"&amp;I2535,'07 Mode Capacity'!$C$6:$C$17,0))</x:f>
        <x:v>403.56165799603355</x:v>
      </x:c>
      <x:c r="AN2535" s="18" t="n">
        <x:f>SUM(AJ2535:AM2535)</x:f>
        <x:v>912.207277846824</x:v>
      </x:c>
      <x:c r="AO2535" s="17" t="n">
        <x:f>IF(N2535=0,1,AN2535/N2535)</x:f>
        <x:v>0.20383381438954784</x:v>
      </x:c>
      <x:c r="AP2535" s="11" t="str">
        <x:f>IF(AO2535&gt;='01 Controls'!$E$16,"PASS","FAIL")</x:f>
        <x:v>FAIL</x:v>
      </x:c>
      <x:c r="AQ2535" s="11" t="str">
        <x:v>UNQUANTIFIED</x:v>
      </x:c>
      <x:c r="AR2535" s="11" t="str">
        <x:v>Position-class planning record; serial item and receiver open</x:v>
      </x:c>
      <x:c r="AS2535" s="26"/>
      <x:c r="AT2535" s="26"/>
    </x:row>
    <x:row r="2536">
      <x:c r="C2536" s="11" t="str">
        <x:v>M3-C-DTG-APL-45</x:v>
      </x:c>
      <x:c r="D2536" s="11" t="str">
        <x:v>M3</x:v>
      </x:c>
      <x:c r="E2536" s="11" t="str">
        <x:v>Inland flood</x:v>
      </x:c>
      <x:c r="F2536" s="11" t="str">
        <x:v>C-DTG</x:v>
      </x:c>
      <x:c r="G2536" s="11" t="str">
        <x:v>Displacement transition group</x:v>
      </x:c>
      <x:c r="H2536" s="11" t="str">
        <x:v>APL-45</x:v>
      </x:c>
      <x:c r="I2536" s="19" t="n">
        <x:v>24</x:v>
      </x:c>
      <x:c r="J2536" s="21" t="n">
        <x:v>5</x:v>
      </x:c>
      <x:c r="K2536" s="18" t="n">
        <x:f>'05 Cargo Register'!K296</x:f>
        <x:v>175.5</x:v>
      </x:c>
      <x:c r="L2536" s="18" t="n">
        <x:f>'05 Cargo Register'!N296</x:f>
        <x:v>46</x:v>
      </x:c>
      <x:c r="M2536" s="18" t="n">
        <x:f>'05 Cargo Register'!O296</x:f>
        <x:v>345</x:v>
      </x:c>
      <x:c r="N2536" s="18" t="n">
        <x:f>J2536*K2536</x:f>
        <x:v>877.5</x:v>
      </x:c>
      <x:c r="O2536" s="18" t="n">
        <x:f>J2536*L2536</x:f>
        <x:v>230</x:v>
      </x:c>
      <x:c r="P2536" s="18" t="n">
        <x:f>J2536*M2536</x:f>
        <x:v>1725</x:v>
      </x:c>
      <x:c r="Q2536" s="22" t="n">
        <x:f>'01 Controls'!$E$27*'02 Cargo Classes'!$M$6</x:f>
        <x:v>0.15000000000000002</x:v>
      </x:c>
      <x:c r="R2536" s="22" t="n">
        <x:f>'01 Controls'!$F$27*'02 Cargo Classes'!$N$6</x:f>
        <x:v>0</x:v>
      </x:c>
      <x:c r="S2536" s="22" t="n">
        <x:f>'01 Controls'!$G$27*'02 Cargo Classes'!$O$6</x:f>
        <x:v>0.7</x:v>
      </x:c>
      <x:c r="T2536" s="22" t="n">
        <x:f>'01 Controls'!$H$27*'02 Cargo Classes'!$P$6</x:f>
        <x:v>0.075</x:v>
      </x:c>
      <x:c r="U2536" s="22" t="n">
        <x:f>SUM(Q2536:T2536)</x:f>
        <x:v>0.9249999999999999</x:v>
      </x:c>
      <x:c r="V2536" s="18" t="n">
        <x:f>IF(U2536=0,0,N2536*Q2536/U2536)</x:f>
        <x:v>142.29729729729735</x:v>
      </x:c>
      <x:c r="W2536" s="18" t="n">
        <x:f>IF(U2536=0,0,P2536*Q2536/U2536)</x:f>
        <x:v>279.7297297297298</x:v>
      </x:c>
      <x:c r="X2536" s="18" t="n">
        <x:f>MAX(V2536,W2536*'01 Controls'!$E$12)</x:f>
        <x:v>142.29729729729735</x:v>
      </x:c>
      <x:c r="Y2536" s="18" t="n">
        <x:f>IF(U2536=0,0,N2536*R2536/U2536)</x:f>
        <x:v>0</x:v>
      </x:c>
      <x:c r="Z2536" s="18" t="n">
        <x:f>IF(U2536=0,0,P2536*R2536/U2536)</x:f>
        <x:v>0</x:v>
      </x:c>
      <x:c r="AA2536" s="18" t="n">
        <x:f>MAX(Y2536,Z2536*'01 Controls'!$E$13)</x:f>
        <x:v>0</x:v>
      </x:c>
      <x:c r="AB2536" s="18" t="n">
        <x:f>IF(U2536=0,0,N2536*S2536/U2536)</x:f>
        <x:v>664.0540540540541</x:v>
      </x:c>
      <x:c r="AC2536" s="18" t="n">
        <x:f>IF(U2536=0,0,P2536*S2536/U2536)</x:f>
        <x:v>1305.4054054054054</x:v>
      </x:c>
      <x:c r="AD2536" s="18" t="n">
        <x:f>MAX(AB2536,AC2536*'01 Controls'!$E$14)</x:f>
        <x:v>664.0540540540541</x:v>
      </x:c>
      <x:c r="AE2536" s="18" t="n">
        <x:f>IF(U2536=0,0,N2536*T2536/U2536)</x:f>
        <x:v>71.14864864864866</x:v>
      </x:c>
      <x:c r="AF2536" s="18" t="n">
        <x:f>IF(U2536=0,0,P2536*T2536/U2536)</x:f>
        <x:v>139.86486486486487</x:v>
      </x:c>
      <x:c r="AG2536" s="18" t="n">
        <x:f>MAX(AE2536,AF2536*'01 Controls'!$E$15)</x:f>
        <x:v>71.14864864864866</x:v>
      </x:c>
      <x:c r="AH2536" s="18" t="n">
        <x:f>SUM(V2536,Y2536,AB2536,AE2536)</x:f>
        <x:v>877.5000000000001</x:v>
      </x:c>
      <x:c r="AI2536" s="18" t="n">
        <x:f>N2536-AH2536</x:f>
        <x:v>-1.1368683772161603e-13</x:v>
      </x:c>
      <x:c r="AJ2536" s="18" t="n">
        <x:f>V2536*INDEX('07 Mode Capacity'!$P$6:$P$17,MATCH("AIR-"&amp;I2536,'07 Mode Capacity'!$C$6:$C$17,0))</x:f>
        <x:v>28.874123437071578</x:v>
      </x:c>
      <x:c r="AK2536" s="18" t="n">
        <x:f>Y2536*INDEX('07 Mode Capacity'!$P$6:$P$17,MATCH("OCEAN-"&amp;I2536,'07 Mode Capacity'!$C$6:$C$17,0))</x:f>
        <x:v>0</x:v>
      </x:c>
      <x:c r="AL2536" s="18" t="n">
        <x:f>AB2536*INDEX('07 Mode Capacity'!$P$6:$P$17,MATCH("LAND-"&amp;I2536,'07 Mode Capacity'!$C$6:$C$17,0))</x:f>
        <x:v>254.0012894273295</x:v>
      </x:c>
      <x:c r="AM2536" s="18" t="n">
        <x:f>AE2536*INDEX('07 Mode Capacity'!$P$6:$P$17,MATCH("INLAND-"&amp;I2536,'07 Mode Capacity'!$C$6:$C$17,0))</x:f>
        <x:v>71.14864864864866</x:v>
      </x:c>
      <x:c r="AN2536" s="18" t="n">
        <x:f>SUM(AJ2536:AM2536)</x:f>
        <x:v>354.02406151304973</x:v>
      </x:c>
      <x:c r="AO2536" s="17" t="n">
        <x:f>IF(N2536=0,1,AN2536/N2536)</x:f>
        <x:v>0.40344622394649543</x:v>
      </x:c>
      <x:c r="AP2536" s="11" t="str">
        <x:f>IF(AO2536&gt;='01 Controls'!$E$16,"PASS","FAIL")</x:f>
        <x:v>FAIL</x:v>
      </x:c>
      <x:c r="AQ2536" s="11" t="str">
        <x:v>UNQUANTIFIED</x:v>
      </x:c>
      <x:c r="AR2536" s="11" t="str">
        <x:v>Position-class planning record; serial item and receiver open</x:v>
      </x:c>
      <x:c r="AS2536" s="26"/>
      <x:c r="AT2536" s="26"/>
    </x:row>
    <x:row r="2537">
      <x:c r="C2537" s="11" t="str">
        <x:v>M3-C-DTG-ISO-18</x:v>
      </x:c>
      <x:c r="D2537" s="11" t="str">
        <x:v>M3</x:v>
      </x:c>
      <x:c r="E2537" s="11" t="str">
        <x:v>Inland flood</x:v>
      </x:c>
      <x:c r="F2537" s="11" t="str">
        <x:v>C-DTG</x:v>
      </x:c>
      <x:c r="G2537" s="11" t="str">
        <x:v>Displacement transition group</x:v>
      </x:c>
      <x:c r="H2537" s="11" t="str">
        <x:v>ISO-18</x:v>
      </x:c>
      <x:c r="I2537" s="19" t="n">
        <x:v>48</x:v>
      </x:c>
      <x:c r="J2537" s="21" t="n">
        <x:v>5</x:v>
      </x:c>
      <x:c r="K2537" s="18" t="n">
        <x:f>'05 Cargo Register'!K297</x:f>
        <x:v>438.75</x:v>
      </x:c>
      <x:c r="L2537" s="18" t="n">
        <x:f>'05 Cargo Register'!N297</x:f>
        <x:v>29</x:v>
      </x:c>
      <x:c r="M2537" s="18" t="n">
        <x:f>'05 Cargo Register'!O297</x:f>
        <x:v>765.6</x:v>
      </x:c>
      <x:c r="N2537" s="18" t="n">
        <x:f>J2537*K2537</x:f>
        <x:v>2193.75</x:v>
      </x:c>
      <x:c r="O2537" s="18" t="n">
        <x:f>J2537*L2537</x:f>
        <x:v>145</x:v>
      </x:c>
      <x:c r="P2537" s="18" t="n">
        <x:f>J2537*M2537</x:f>
        <x:v>3828</x:v>
      </x:c>
      <x:c r="Q2537" s="22" t="n">
        <x:f>'01 Controls'!$E$27*'02 Cargo Classes'!$M$7</x:f>
        <x:v>0.010000000000000002</x:v>
      </x:c>
      <x:c r="R2537" s="22" t="n">
        <x:f>'01 Controls'!$F$27*'02 Cargo Classes'!$N$7</x:f>
        <x:v>0</x:v>
      </x:c>
      <x:c r="S2537" s="22" t="n">
        <x:f>'01 Controls'!$G$27*'02 Cargo Classes'!$O$7</x:f>
        <x:v>0.84</x:v>
      </x:c>
      <x:c r="T2537" s="22" t="n">
        <x:f>'01 Controls'!$H$27*'02 Cargo Classes'!$P$7</x:f>
        <x:v>0.2</x:v>
      </x:c>
      <x:c r="U2537" s="22" t="n">
        <x:f>SUM(Q2537:T2537)</x:f>
        <x:v>1.05</x:v>
      </x:c>
      <x:c r="V2537" s="18" t="n">
        <x:f>IF(U2537=0,0,N2537*Q2537/U2537)</x:f>
        <x:v>20.892857142857146</x:v>
      </x:c>
      <x:c r="W2537" s="18" t="n">
        <x:f>IF(U2537=0,0,P2537*Q2537/U2537)</x:f>
        <x:v>36.45714285714286</x:v>
      </x:c>
      <x:c r="X2537" s="18" t="n">
        <x:f>MAX(V2537,W2537*'01 Controls'!$E$12)</x:f>
        <x:v>20.892857142857146</x:v>
      </x:c>
      <x:c r="Y2537" s="18" t="n">
        <x:f>IF(U2537=0,0,N2537*R2537/U2537)</x:f>
        <x:v>0</x:v>
      </x:c>
      <x:c r="Z2537" s="18" t="n">
        <x:f>IF(U2537=0,0,P2537*R2537/U2537)</x:f>
        <x:v>0</x:v>
      </x:c>
      <x:c r="AA2537" s="18" t="n">
        <x:f>MAX(Y2537,Z2537*'01 Controls'!$E$13)</x:f>
        <x:v>0</x:v>
      </x:c>
      <x:c r="AB2537" s="18" t="n">
        <x:f>IF(U2537=0,0,N2537*S2537/U2537)</x:f>
        <x:v>1755</x:v>
      </x:c>
      <x:c r="AC2537" s="18" t="n">
        <x:f>IF(U2537=0,0,P2537*S2537/U2537)</x:f>
        <x:v>3062.3999999999996</x:v>
      </x:c>
      <x:c r="AD2537" s="18" t="n">
        <x:f>MAX(AB2537,AC2537*'01 Controls'!$E$14)</x:f>
        <x:v>1755</x:v>
      </x:c>
      <x:c r="AE2537" s="18" t="n">
        <x:f>IF(U2537=0,0,N2537*T2537/U2537)</x:f>
        <x:v>417.85714285714283</x:v>
      </x:c>
      <x:c r="AF2537" s="18" t="n">
        <x:f>IF(U2537=0,0,P2537*T2537/U2537)</x:f>
        <x:v>729.1428571428571</x:v>
      </x:c>
      <x:c r="AG2537" s="18" t="n">
        <x:f>MAX(AE2537,AF2537*'01 Controls'!$E$15)</x:f>
        <x:v>417.85714285714283</x:v>
      </x:c>
      <x:c r="AH2537" s="18" t="n">
        <x:f>SUM(V2537,Y2537,AB2537,AE2537)</x:f>
        <x:v>2193.75</x:v>
      </x:c>
      <x:c r="AI2537" s="18" t="n">
        <x:f>N2537-AH2537</x:f>
        <x:v>0</x:v>
      </x:c>
      <x:c r="AJ2537" s="18" t="n">
        <x:f>V2537*INDEX('07 Mode Capacity'!$P$6:$P$17,MATCH("AIR-"&amp;I2537,'07 Mode Capacity'!$C$6:$C$17,0))</x:f>
        <x:v>5.857012860687008</x:v>
      </x:c>
      <x:c r="AK2537" s="18" t="n">
        <x:f>Y2537*INDEX('07 Mode Capacity'!$P$6:$P$17,MATCH("OCEAN-"&amp;I2537,'07 Mode Capacity'!$C$6:$C$17,0))</x:f>
        <x:v>0</x:v>
      </x:c>
      <x:c r="AL2537" s="18" t="n">
        <x:f>AB2537*INDEX('07 Mode Capacity'!$P$6:$P$17,MATCH("LAND-"&amp;I2537,'07 Mode Capacity'!$C$6:$C$17,0))</x:f>
        <x:v>214.19401099803017</x:v>
      </x:c>
      <x:c r="AM2537" s="18" t="n">
        <x:f>AE2537*INDEX('07 Mode Capacity'!$P$6:$P$17,MATCH("INLAND-"&amp;I2537,'07 Mode Capacity'!$C$6:$C$17,0))</x:f>
        <x:v>263.7657895398912</x:v>
      </x:c>
      <x:c r="AN2537" s="18" t="n">
        <x:f>SUM(AJ2537:AM2537)</x:f>
        <x:v>483.81681339860836</x:v>
      </x:c>
      <x:c r="AO2537" s="17" t="n">
        <x:f>IF(N2537=0,1,AN2537/N2537)</x:f>
        <x:v>0.2205432767628984</x:v>
      </x:c>
      <x:c r="AP2537" s="11" t="str">
        <x:f>IF(AO2537&gt;='01 Controls'!$E$16,"PASS","FAIL")</x:f>
        <x:v>FAIL</x:v>
      </x:c>
      <x:c r="AQ2537" s="11" t="str">
        <x:v>UNQUANTIFIED</x:v>
      </x:c>
      <x:c r="AR2537" s="11" t="str">
        <x:v>Position-class planning record; serial item and receiver open</x:v>
      </x:c>
      <x:c r="AS2537" s="26"/>
      <x:c r="AT2537" s="26"/>
    </x:row>
    <x:row r="2538">
      <x:c r="C2538" s="11" t="str">
        <x:v>M3-C-DTG-COL-12</x:v>
      </x:c>
      <x:c r="D2538" s="11" t="str">
        <x:v>M3</x:v>
      </x:c>
      <x:c r="E2538" s="11" t="str">
        <x:v>Inland flood</x:v>
      </x:c>
      <x:c r="F2538" s="11" t="str">
        <x:v>C-DTG</x:v>
      </x:c>
      <x:c r="G2538" s="11" t="str">
        <x:v>Displacement transition group</x:v>
      </x:c>
      <x:c r="H2538" s="11" t="str">
        <x:v>COL-12</x:v>
      </x:c>
      <x:c r="I2538" s="19" t="n">
        <x:v>24</x:v>
      </x:c>
      <x:c r="J2538" s="21" t="n">
        <x:v>5</x:v>
      </x:c>
      <x:c r="K2538" s="18" t="n">
        <x:f>'05 Cargo Register'!K298</x:f>
        <x:v>175.5</x:v>
      </x:c>
      <x:c r="L2538" s="18" t="n">
        <x:f>'05 Cargo Register'!N298</x:f>
        <x:v>19</x:v>
      </x:c>
      <x:c r="M2538" s="18" t="n">
        <x:f>'05 Cargo Register'!O298</x:f>
        <x:v>501.6</x:v>
      </x:c>
      <x:c r="N2538" s="18" t="n">
        <x:f>J2538*K2538</x:f>
        <x:v>877.5</x:v>
      </x:c>
      <x:c r="O2538" s="18" t="n">
        <x:f>J2538*L2538</x:f>
        <x:v>95</x:v>
      </x:c>
      <x:c r="P2538" s="18" t="n">
        <x:f>J2538*M2538</x:f>
        <x:v>2508</x:v>
      </x:c>
      <x:c r="Q2538" s="22" t="n">
        <x:f>'01 Controls'!$E$27*'02 Cargo Classes'!$M$8</x:f>
        <x:v>0.1</x:v>
      </x:c>
      <x:c r="R2538" s="22" t="n">
        <x:f>'01 Controls'!$F$27*'02 Cargo Classes'!$N$8</x:f>
        <x:v>0</x:v>
      </x:c>
      <x:c r="S2538" s="22" t="n">
        <x:f>'01 Controls'!$G$27*'02 Cargo Classes'!$O$8</x:f>
        <x:v>0.84</x:v>
      </x:c>
      <x:c r="T2538" s="22" t="n">
        <x:f>'01 Controls'!$H$27*'02 Cargo Classes'!$P$8</x:f>
        <x:v>0.05</x:v>
      </x:c>
      <x:c r="U2538" s="22" t="n">
        <x:f>SUM(Q2538:T2538)</x:f>
        <x:v>0.99</x:v>
      </x:c>
      <x:c r="V2538" s="18" t="n">
        <x:f>IF(U2538=0,0,N2538*Q2538/U2538)</x:f>
        <x:v>88.63636363636364</x:v>
      </x:c>
      <x:c r="W2538" s="18" t="n">
        <x:f>IF(U2538=0,0,P2538*Q2538/U2538)</x:f>
        <x:v>253.33333333333334</x:v>
      </x:c>
      <x:c r="X2538" s="18" t="n">
        <x:f>MAX(V2538,W2538*'01 Controls'!$E$12)</x:f>
        <x:v>88.63636363636364</x:v>
      </x:c>
      <x:c r="Y2538" s="18" t="n">
        <x:f>IF(U2538=0,0,N2538*R2538/U2538)</x:f>
        <x:v>0</x:v>
      </x:c>
      <x:c r="Z2538" s="18" t="n">
        <x:f>IF(U2538=0,0,P2538*R2538/U2538)</x:f>
        <x:v>0</x:v>
      </x:c>
      <x:c r="AA2538" s="18" t="n">
        <x:f>MAX(Y2538,Z2538*'01 Controls'!$E$13)</x:f>
        <x:v>0</x:v>
      </x:c>
      <x:c r="AB2538" s="18" t="n">
        <x:f>IF(U2538=0,0,N2538*S2538/U2538)</x:f>
        <x:v>744.5454545454546</x:v>
      </x:c>
      <x:c r="AC2538" s="18" t="n">
        <x:f>IF(U2538=0,0,P2538*S2538/U2538)</x:f>
        <x:v>2128</x:v>
      </x:c>
      <x:c r="AD2538" s="18" t="n">
        <x:f>MAX(AB2538,AC2538*'01 Controls'!$E$14)</x:f>
        <x:v>744.5454545454546</x:v>
      </x:c>
      <x:c r="AE2538" s="18" t="n">
        <x:f>IF(U2538=0,0,N2538*T2538/U2538)</x:f>
        <x:v>44.31818181818182</x:v>
      </x:c>
      <x:c r="AF2538" s="18" t="n">
        <x:f>IF(U2538=0,0,P2538*T2538/U2538)</x:f>
        <x:v>126.66666666666667</x:v>
      </x:c>
      <x:c r="AG2538" s="18" t="n">
        <x:f>MAX(AE2538,AF2538*'01 Controls'!$E$15)</x:f>
        <x:v>44.31818181818182</x:v>
      </x:c>
      <x:c r="AH2538" s="18" t="n">
        <x:f>SUM(V2538,Y2538,AB2538,AE2538)</x:f>
        <x:v>877.5000000000001</x:v>
      </x:c>
      <x:c r="AI2538" s="18" t="n">
        <x:f>N2538-AH2538</x:f>
        <x:v>-1.1368683772161603e-13</x:v>
      </x:c>
      <x:c r="AJ2538" s="18" t="n">
        <x:f>V2538*INDEX('07 Mode Capacity'!$P$6:$P$17,MATCH("AIR-"&amp;I2538,'07 Mode Capacity'!$C$6:$C$17,0))</x:f>
        <x:v>17.9855651038998</x:v>
      </x:c>
      <x:c r="AK2538" s="18" t="n">
        <x:f>Y2538*INDEX('07 Mode Capacity'!$P$6:$P$17,MATCH("OCEAN-"&amp;I2538,'07 Mode Capacity'!$C$6:$C$17,0))</x:f>
        <x:v>0</x:v>
      </x:c>
      <x:c r="AL2538" s="18" t="n">
        <x:f>AB2538*INDEX('07 Mode Capacity'!$P$6:$P$17,MATCH("LAND-"&amp;I2538,'07 Mode Capacity'!$C$6:$C$17,0))</x:f>
        <x:v>284.78932450943006</x:v>
      </x:c>
      <x:c r="AM2538" s="18" t="n">
        <x:f>AE2538*INDEX('07 Mode Capacity'!$P$6:$P$17,MATCH("INLAND-"&amp;I2538,'07 Mode Capacity'!$C$6:$C$17,0))</x:f>
        <x:v>44.31818181818182</x:v>
      </x:c>
      <x:c r="AN2538" s="18" t="n">
        <x:f>SUM(AJ2538:AM2538)</x:f>
        <x:v>347.09307143151165</x:v>
      </x:c>
      <x:c r="AO2538" s="17" t="n">
        <x:f>IF(N2538=0,1,AN2538/N2538)</x:f>
        <x:v>0.3955476597510104</x:v>
      </x:c>
      <x:c r="AP2538" s="11" t="str">
        <x:f>IF(AO2538&gt;='01 Controls'!$E$16,"PASS","FAIL")</x:f>
        <x:v>FAIL</x:v>
      </x:c>
      <x:c r="AQ2538" s="11" t="str">
        <x:v>UNQUANTIFIED</x:v>
      </x:c>
      <x:c r="AR2538" s="11" t="str">
        <x:v>Position-class planning record; serial item and receiver open</x:v>
      </x:c>
      <x:c r="AS2538" s="26"/>
      <x:c r="AT2538" s="26"/>
    </x:row>
    <x:row r="2539">
      <x:c r="C2539" s="11" t="str">
        <x:v>M3-C-DTG-BAT-22</x:v>
      </x:c>
      <x:c r="D2539" s="11" t="str">
        <x:v>M3</x:v>
      </x:c>
      <x:c r="E2539" s="11" t="str">
        <x:v>Inland flood</x:v>
      </x:c>
      <x:c r="F2539" s="11" t="str">
        <x:v>C-DTG</x:v>
      </x:c>
      <x:c r="G2539" s="11" t="str">
        <x:v>Displacement transition group</x:v>
      </x:c>
      <x:c r="H2539" s="11" t="str">
        <x:v>BAT-22</x:v>
      </x:c>
      <x:c r="I2539" s="19" t="n">
        <x:v>48</x:v>
      </x:c>
      <x:c r="J2539" s="21" t="n">
        <x:v>5</x:v>
      </x:c>
      <x:c r="K2539" s="18" t="n">
        <x:f>'05 Cargo Register'!K299</x:f>
        <x:v>131.625</x:v>
      </x:c>
      <x:c r="L2539" s="18" t="n">
        <x:f>'05 Cargo Register'!N299</x:f>
        <x:v>8</x:v>
      </x:c>
      <x:c r="M2539" s="18" t="n">
        <x:f>'05 Cargo Register'!O299</x:f>
        <x:v>211.20000000000002</x:v>
      </x:c>
      <x:c r="N2539" s="18" t="n">
        <x:f>J2539*K2539</x:f>
        <x:v>658.125</x:v>
      </x:c>
      <x:c r="O2539" s="18" t="n">
        <x:f>J2539*L2539</x:f>
        <x:v>40</x:v>
      </x:c>
      <x:c r="P2539" s="18" t="n">
        <x:f>J2539*M2539</x:f>
        <x:v>1056</x:v>
      </x:c>
      <x:c r="Q2539" s="22" t="n">
        <x:f>'01 Controls'!$E$27*'02 Cargo Classes'!$M$9</x:f>
        <x:v>0</x:v>
      </x:c>
      <x:c r="R2539" s="22" t="n">
        <x:f>'01 Controls'!$F$27*'02 Cargo Classes'!$N$9</x:f>
        <x:v>0</x:v>
      </x:c>
      <x:c r="S2539" s="22" t="n">
        <x:f>'01 Controls'!$G$27*'02 Cargo Classes'!$O$9</x:f>
        <x:v>0.7</x:v>
      </x:c>
      <x:c r="T2539" s="22" t="n">
        <x:f>'01 Controls'!$H$27*'02 Cargo Classes'!$P$9</x:f>
        <x:v>0.125</x:v>
      </x:c>
      <x:c r="U2539" s="22" t="n">
        <x:f>SUM(Q2539:T2539)</x:f>
        <x:v>0.825</x:v>
      </x:c>
      <x:c r="V2539" s="18" t="n">
        <x:f>IF(U2539=0,0,N2539*Q2539/U2539)</x:f>
        <x:v>0</x:v>
      </x:c>
      <x:c r="W2539" s="18" t="n">
        <x:f>IF(U2539=0,0,P2539*Q2539/U2539)</x:f>
        <x:v>0</x:v>
      </x:c>
      <x:c r="X2539" s="18" t="n">
        <x:f>MAX(V2539,W2539*'01 Controls'!$E$12)</x:f>
        <x:v>0</x:v>
      </x:c>
      <x:c r="Y2539" s="18" t="n">
        <x:f>IF(U2539=0,0,N2539*R2539/U2539)</x:f>
        <x:v>0</x:v>
      </x:c>
      <x:c r="Z2539" s="18" t="n">
        <x:f>IF(U2539=0,0,P2539*R2539/U2539)</x:f>
        <x:v>0</x:v>
      </x:c>
      <x:c r="AA2539" s="18" t="n">
        <x:f>MAX(Y2539,Z2539*'01 Controls'!$E$13)</x:f>
        <x:v>0</x:v>
      </x:c>
      <x:c r="AB2539" s="18" t="n">
        <x:f>IF(U2539=0,0,N2539*S2539/U2539)</x:f>
        <x:v>558.4090909090909</x:v>
      </x:c>
      <x:c r="AC2539" s="18" t="n">
        <x:f>IF(U2539=0,0,P2539*S2539/U2539)</x:f>
        <x:v>896</x:v>
      </x:c>
      <x:c r="AD2539" s="18" t="n">
        <x:f>MAX(AB2539,AC2539*'01 Controls'!$E$14)</x:f>
        <x:v>558.4090909090909</x:v>
      </x:c>
      <x:c r="AE2539" s="18" t="n">
        <x:f>IF(U2539=0,0,N2539*T2539/U2539)</x:f>
        <x:v>99.7159090909091</x:v>
      </x:c>
      <x:c r="AF2539" s="18" t="n">
        <x:f>IF(U2539=0,0,P2539*T2539/U2539)</x:f>
        <x:v>160</x:v>
      </x:c>
      <x:c r="AG2539" s="18" t="n">
        <x:f>MAX(AE2539,AF2539*'01 Controls'!$E$15)</x:f>
        <x:v>99.7159090909091</x:v>
      </x:c>
      <x:c r="AH2539" s="18" t="n">
        <x:f>SUM(V2539,Y2539,AB2539,AE2539)</x:f>
        <x:v>658.125</x:v>
      </x:c>
      <x:c r="AI2539" s="18" t="n">
        <x:f>N2539-AH2539</x:f>
        <x:v>0</x:v>
      </x:c>
      <x:c r="AJ2539" s="18" t="n">
        <x:f>V2539*INDEX('07 Mode Capacity'!$P$6:$P$17,MATCH("AIR-"&amp;I2539,'07 Mode Capacity'!$C$6:$C$17,0))</x:f>
        <x:v>0</x:v>
      </x:c>
      <x:c r="AK2539" s="18" t="n">
        <x:f>Y2539*INDEX('07 Mode Capacity'!$P$6:$P$17,MATCH("OCEAN-"&amp;I2539,'07 Mode Capacity'!$C$6:$C$17,0))</x:f>
        <x:v>0</x:v>
      </x:c>
      <x:c r="AL2539" s="18" t="n">
        <x:f>AB2539*INDEX('07 Mode Capacity'!$P$6:$P$17,MATCH("LAND-"&amp;I2539,'07 Mode Capacity'!$C$6:$C$17,0))</x:f>
        <x:v>68.1526398630096</x:v>
      </x:c>
      <x:c r="AM2539" s="18" t="n">
        <x:f>AE2539*INDEX('07 Mode Capacity'!$P$6:$P$17,MATCH("INLAND-"&amp;I2539,'07 Mode Capacity'!$C$6:$C$17,0))</x:f>
        <x:v>62.94410886747404</x:v>
      </x:c>
      <x:c r="AN2539" s="18" t="n">
        <x:f>SUM(AJ2539:AM2539)</x:f>
        <x:v>131.09674873048363</x:v>
      </x:c>
      <x:c r="AO2539" s="17" t="n">
        <x:f>IF(N2539=0,1,AN2539/N2539)</x:f>
        <x:v>0.19919733900168451</x:v>
      </x:c>
      <x:c r="AP2539" s="11" t="str">
        <x:f>IF(AO2539&gt;='01 Controls'!$E$16,"PASS","FAIL")</x:f>
        <x:v>FAIL</x:v>
      </x:c>
      <x:c r="AQ2539" s="11" t="str">
        <x:v>UNQUANTIFIED</x:v>
      </x:c>
      <x:c r="AR2539" s="11" t="str">
        <x:v>Position-class planning record; serial item and receiver open</x:v>
      </x:c>
      <x:c r="AS2539" s="26"/>
      <x:c r="AT2539" s="26"/>
    </x:row>
    <x:row r="2540">
      <x:c r="C2540" s="11" t="str">
        <x:v>M3-C-DTG-TNK-20</x:v>
      </x:c>
      <x:c r="D2540" s="11" t="str">
        <x:v>M3</x:v>
      </x:c>
      <x:c r="E2540" s="11" t="str">
        <x:v>Inland flood</x:v>
      </x:c>
      <x:c r="F2540" s="11" t="str">
        <x:v>C-DTG</x:v>
      </x:c>
      <x:c r="G2540" s="11" t="str">
        <x:v>Displacement transition group</x:v>
      </x:c>
      <x:c r="H2540" s="11" t="str">
        <x:v>TNK-20</x:v>
      </x:c>
      <x:c r="I2540" s="19" t="n">
        <x:v>48</x:v>
      </x:c>
      <x:c r="J2540" s="21" t="n">
        <x:v>5</x:v>
      </x:c>
      <x:c r="K2540" s="18" t="n">
        <x:f>'05 Cargo Register'!K300</x:f>
        <x:v>175.5</x:v>
      </x:c>
      <x:c r="L2540" s="18" t="n">
        <x:f>'05 Cargo Register'!N300</x:f>
        <x:v>11</x:v>
      </x:c>
      <x:c r="M2540" s="18" t="n">
        <x:f>'05 Cargo Register'!O300</x:f>
        <x:v>233.75</x:v>
      </x:c>
      <x:c r="N2540" s="18" t="n">
        <x:f>J2540*K2540</x:f>
        <x:v>877.5</x:v>
      </x:c>
      <x:c r="O2540" s="18" t="n">
        <x:f>J2540*L2540</x:f>
        <x:v>55</x:v>
      </x:c>
      <x:c r="P2540" s="18" t="n">
        <x:f>J2540*M2540</x:f>
        <x:v>1168.75</x:v>
      </x:c>
      <x:c r="Q2540" s="22" t="n">
        <x:f>'01 Controls'!$E$27*'02 Cargo Classes'!$M$10</x:f>
        <x:v>0</x:v>
      </x:c>
      <x:c r="R2540" s="22" t="n">
        <x:f>'01 Controls'!$F$27*'02 Cargo Classes'!$N$10</x:f>
        <x:v>0</x:v>
      </x:c>
      <x:c r="S2540" s="22" t="n">
        <x:f>'01 Controls'!$G$27*'02 Cargo Classes'!$O$10</x:f>
        <x:v>0.7</x:v>
      </x:c>
      <x:c r="T2540" s="22" t="n">
        <x:f>'01 Controls'!$H$27*'02 Cargo Classes'!$P$10</x:f>
        <x:v>0.25</x:v>
      </x:c>
      <x:c r="U2540" s="22" t="n">
        <x:f>SUM(Q2540:T2540)</x:f>
        <x:v>0.95</x:v>
      </x:c>
      <x:c r="V2540" s="18" t="n">
        <x:f>IF(U2540=0,0,N2540*Q2540/U2540)</x:f>
        <x:v>0</x:v>
      </x:c>
      <x:c r="W2540" s="18" t="n">
        <x:f>IF(U2540=0,0,P2540*Q2540/U2540)</x:f>
        <x:v>0</x:v>
      </x:c>
      <x:c r="X2540" s="18" t="n">
        <x:f>MAX(V2540,W2540*'01 Controls'!$E$12)</x:f>
        <x:v>0</x:v>
      </x:c>
      <x:c r="Y2540" s="18" t="n">
        <x:f>IF(U2540=0,0,N2540*R2540/U2540)</x:f>
        <x:v>0</x:v>
      </x:c>
      <x:c r="Z2540" s="18" t="n">
        <x:f>IF(U2540=0,0,P2540*R2540/U2540)</x:f>
        <x:v>0</x:v>
      </x:c>
      <x:c r="AA2540" s="18" t="n">
        <x:f>MAX(Y2540,Z2540*'01 Controls'!$E$13)</x:f>
        <x:v>0</x:v>
      </x:c>
      <x:c r="AB2540" s="18" t="n">
        <x:f>IF(U2540=0,0,N2540*S2540/U2540)</x:f>
        <x:v>646.578947368421</x:v>
      </x:c>
      <x:c r="AC2540" s="18" t="n">
        <x:f>IF(U2540=0,0,P2540*S2540/U2540)</x:f>
        <x:v>861.1842105263158</x:v>
      </x:c>
      <x:c r="AD2540" s="18" t="n">
        <x:f>MAX(AB2540,AC2540*'01 Controls'!$E$14)</x:f>
        <x:v>646.578947368421</x:v>
      </x:c>
      <x:c r="AE2540" s="18" t="n">
        <x:f>IF(U2540=0,0,N2540*T2540/U2540)</x:f>
        <x:v>230.92105263157896</x:v>
      </x:c>
      <x:c r="AF2540" s="18" t="n">
        <x:f>IF(U2540=0,0,P2540*T2540/U2540)</x:f>
        <x:v>307.5657894736842</x:v>
      </x:c>
      <x:c r="AG2540" s="18" t="n">
        <x:f>MAX(AE2540,AF2540*'01 Controls'!$E$15)</x:f>
        <x:v>230.92105263157896</x:v>
      </x:c>
      <x:c r="AH2540" s="18" t="n">
        <x:f>SUM(V2540,Y2540,AB2540,AE2540)</x:f>
        <x:v>877.5</x:v>
      </x:c>
      <x:c r="AI2540" s="18" t="n">
        <x:f>N2540-AH2540</x:f>
        <x:v>0</x:v>
      </x:c>
      <x:c r="AJ2540" s="18" t="n">
        <x:f>V2540*INDEX('07 Mode Capacity'!$P$6:$P$17,MATCH("AIR-"&amp;I2540,'07 Mode Capacity'!$C$6:$C$17,0))</x:f>
        <x:v>0</x:v>
      </x:c>
      <x:c r="AK2540" s="18" t="n">
        <x:f>Y2540*INDEX('07 Mode Capacity'!$P$6:$P$17,MATCH("OCEAN-"&amp;I2540,'07 Mode Capacity'!$C$6:$C$17,0))</x:f>
        <x:v>0</x:v>
      </x:c>
      <x:c r="AL2540" s="18" t="n">
        <x:f>AB2540*INDEX('07 Mode Capacity'!$P$6:$P$17,MATCH("LAND-"&amp;I2540,'07 Mode Capacity'!$C$6:$C$17,0))</x:f>
        <x:v>78.91358299927427</x:v>
      </x:c>
      <x:c r="AM2540" s="18" t="n">
        <x:f>AE2540*INDEX('07 Mode Capacity'!$P$6:$P$17,MATCH("INLAND-"&amp;I2540,'07 Mode Capacity'!$C$6:$C$17,0))</x:f>
        <x:v>145.76530474572937</x:v>
      </x:c>
      <x:c r="AN2540" s="18" t="n">
        <x:f>SUM(AJ2540:AM2540)</x:f>
        <x:v>224.67888774500364</x:v>
      </x:c>
      <x:c r="AO2540" s="17" t="n">
        <x:f>IF(N2540=0,1,AN2540/N2540)</x:f>
        <x:v>0.25604431651852266</x:v>
      </x:c>
      <x:c r="AP2540" s="11" t="str">
        <x:f>IF(AO2540&gt;='01 Controls'!$E$16,"PASS","FAIL")</x:f>
        <x:v>FAIL</x:v>
      </x:c>
      <x:c r="AQ2540" s="11" t="str">
        <x:v>UNQUANTIFIED</x:v>
      </x:c>
      <x:c r="AR2540" s="11" t="str">
        <x:v>Position-class planning record; serial item and receiver open</x:v>
      </x:c>
      <x:c r="AS2540" s="26"/>
      <x:c r="AT2540" s="26"/>
    </x:row>
    <x:row r="2541">
      <x:c r="C2541" s="11" t="str">
        <x:v>M3-C-DTG-ROL-30</x:v>
      </x:c>
      <x:c r="D2541" s="11" t="str">
        <x:v>M3</x:v>
      </x:c>
      <x:c r="E2541" s="11" t="str">
        <x:v>Inland flood</x:v>
      </x:c>
      <x:c r="F2541" s="11" t="str">
        <x:v>C-DTG</x:v>
      </x:c>
      <x:c r="G2541" s="11" t="str">
        <x:v>Displacement transition group</x:v>
      </x:c>
      <x:c r="H2541" s="11" t="str">
        <x:v>ROL-30</x:v>
      </x:c>
      <x:c r="I2541" s="19" t="n">
        <x:v>48</x:v>
      </x:c>
      <x:c r="J2541" s="21" t="n">
        <x:v>5</x:v>
      </x:c>
      <x:c r="K2541" s="18" t="n">
        <x:f>'05 Cargo Register'!K301</x:f>
        <x:v>263.25</x:v>
      </x:c>
      <x:c r="L2541" s="18" t="n">
        <x:f>'05 Cargo Register'!N301</x:f>
        <x:v>11</x:v>
      </x:c>
      <x:c r="M2541" s="18" t="n">
        <x:f>'05 Cargo Register'!O301</x:f>
        <x:v>701.25</x:v>
      </x:c>
      <x:c r="N2541" s="18" t="n">
        <x:f>J2541*K2541</x:f>
        <x:v>1316.25</x:v>
      </x:c>
      <x:c r="O2541" s="18" t="n">
        <x:f>J2541*L2541</x:f>
        <x:v>55</x:v>
      </x:c>
      <x:c r="P2541" s="18" t="n">
        <x:f>J2541*M2541</x:f>
        <x:v>3506.25</x:v>
      </x:c>
      <x:c r="Q2541" s="22" t="n">
        <x:f>'01 Controls'!$E$27*'02 Cargo Classes'!$M$12</x:f>
        <x:v>0</x:v>
      </x:c>
      <x:c r="R2541" s="22" t="n">
        <x:f>'01 Controls'!$F$27*'02 Cargo Classes'!$N$12</x:f>
        <x:v>0</x:v>
      </x:c>
      <x:c r="S2541" s="22" t="n">
        <x:f>'01 Controls'!$G$27*'02 Cargo Classes'!$O$12</x:f>
        <x:v>1.0499999999999998</x:v>
      </x:c>
      <x:c r="T2541" s="22" t="n">
        <x:f>'01 Controls'!$H$27*'02 Cargo Classes'!$P$12</x:f>
        <x:v>0.15</x:v>
      </x:c>
      <x:c r="U2541" s="22" t="n">
        <x:f>SUM(Q2541:T2541)</x:f>
        <x:v>1.1999999999999997</x:v>
      </x:c>
      <x:c r="V2541" s="18" t="n">
        <x:f>IF(U2541=0,0,N2541*Q2541/U2541)</x:f>
        <x:v>0</x:v>
      </x:c>
      <x:c r="W2541" s="18" t="n">
        <x:f>IF(U2541=0,0,P2541*Q2541/U2541)</x:f>
        <x:v>0</x:v>
      </x:c>
      <x:c r="X2541" s="18" t="n">
        <x:f>MAX(V2541,W2541*'01 Controls'!$E$12)</x:f>
        <x:v>0</x:v>
      </x:c>
      <x:c r="Y2541" s="18" t="n">
        <x:f>IF(U2541=0,0,N2541*R2541/U2541)</x:f>
        <x:v>0</x:v>
      </x:c>
      <x:c r="Z2541" s="18" t="n">
        <x:f>IF(U2541=0,0,P2541*R2541/U2541)</x:f>
        <x:v>0</x:v>
      </x:c>
      <x:c r="AA2541" s="18" t="n">
        <x:f>MAX(Y2541,Z2541*'01 Controls'!$E$13)</x:f>
        <x:v>0</x:v>
      </x:c>
      <x:c r="AB2541" s="18" t="n">
        <x:f>IF(U2541=0,0,N2541*S2541/U2541)</x:f>
        <x:v>1151.71875</x:v>
      </x:c>
      <x:c r="AC2541" s="18" t="n">
        <x:f>IF(U2541=0,0,P2541*S2541/U2541)</x:f>
        <x:v>3067.9687500000005</x:v>
      </x:c>
      <x:c r="AD2541" s="18" t="n">
        <x:f>MAX(AB2541,AC2541*'01 Controls'!$E$14)</x:f>
        <x:v>1151.71875</x:v>
      </x:c>
      <x:c r="AE2541" s="18" t="n">
        <x:f>IF(U2541=0,0,N2541*T2541/U2541)</x:f>
        <x:v>164.53125000000003</x:v>
      </x:c>
      <x:c r="AF2541" s="18" t="n">
        <x:f>IF(U2541=0,0,P2541*T2541/U2541)</x:f>
        <x:v>438.2812500000001</x:v>
      </x:c>
      <x:c r="AG2541" s="18" t="n">
        <x:f>MAX(AE2541,AF2541*'01 Controls'!$E$15)</x:f>
        <x:v>164.53125000000003</x:v>
      </x:c>
      <x:c r="AH2541" s="18" t="n">
        <x:f>SUM(V2541,Y2541,AB2541,AE2541)</x:f>
        <x:v>1316.25</x:v>
      </x:c>
      <x:c r="AI2541" s="18" t="n">
        <x:f>N2541-AH2541</x:f>
        <x:v>0</x:v>
      </x:c>
      <x:c r="AJ2541" s="18" t="n">
        <x:f>V2541*INDEX('07 Mode Capacity'!$P$6:$P$17,MATCH("AIR-"&amp;I2541,'07 Mode Capacity'!$C$6:$C$17,0))</x:f>
        <x:v>0</x:v>
      </x:c>
      <x:c r="AK2541" s="18" t="n">
        <x:f>Y2541*INDEX('07 Mode Capacity'!$P$6:$P$17,MATCH("OCEAN-"&amp;I2541,'07 Mode Capacity'!$C$6:$C$17,0))</x:f>
        <x:v>0</x:v>
      </x:c>
      <x:c r="AL2541" s="18" t="n">
        <x:f>AB2541*INDEX('07 Mode Capacity'!$P$6:$P$17,MATCH("LAND-"&amp;I2541,'07 Mode Capacity'!$C$6:$C$17,0))</x:f>
        <x:v>140.56481971745728</x:v>
      </x:c>
      <x:c r="AM2541" s="18" t="n">
        <x:f>AE2541*INDEX('07 Mode Capacity'!$P$6:$P$17,MATCH("INLAND-"&amp;I2541,'07 Mode Capacity'!$C$6:$C$17,0))</x:f>
        <x:v>103.85777963133218</x:v>
      </x:c>
      <x:c r="AN2541" s="18" t="n">
        <x:f>SUM(AJ2541:AM2541)</x:f>
        <x:v>244.42259934878945</x:v>
      </x:c>
      <x:c r="AO2541" s="17" t="n">
        <x:f>IF(N2541=0,1,AN2541/N2541)</x:f>
        <x:v>0.18569618184143546</x:v>
      </x:c>
      <x:c r="AP2541" s="11" t="str">
        <x:f>IF(AO2541&gt;='01 Controls'!$E$16,"PASS","FAIL")</x:f>
        <x:v>FAIL</x:v>
      </x:c>
      <x:c r="AQ2541" s="11" t="str">
        <x:v>UNQUANTIFIED</x:v>
      </x:c>
      <x:c r="AR2541" s="11" t="str">
        <x:v>Position-class planning record; serial item and receiver open</x:v>
      </x:c>
      <x:c r="AS2541" s="26"/>
      <x:c r="AT2541" s="26"/>
    </x:row>
    <x:row r="2542">
      <x:c r="C2542" s="11" t="str">
        <x:v>M3-C-DTG-LIN-18</x:v>
      </x:c>
      <x:c r="D2542" s="11" t="str">
        <x:v>M3</x:v>
      </x:c>
      <x:c r="E2542" s="11" t="str">
        <x:v>Inland flood</x:v>
      </x:c>
      <x:c r="F2542" s="11" t="str">
        <x:v>C-DTG</x:v>
      </x:c>
      <x:c r="G2542" s="11" t="str">
        <x:v>Displacement transition group</x:v>
      </x:c>
      <x:c r="H2542" s="11" t="str">
        <x:v>LIN-18</x:v>
      </x:c>
      <x:c r="I2542" s="19" t="n">
        <x:v>72</x:v>
      </x:c>
      <x:c r="J2542" s="21" t="n">
        <x:v>5</x:v>
      </x:c>
      <x:c r="K2542" s="18" t="n">
        <x:f>'05 Cargo Register'!K302</x:f>
        <x:v>87.75</x:v>
      </x:c>
      <x:c r="L2542" s="18" t="n">
        <x:f>'05 Cargo Register'!N302</x:f>
        <x:v>7</x:v>
      </x:c>
      <x:c r="M2542" s="18" t="n">
        <x:f>'05 Cargo Register'!O302</x:f>
        <x:v>308</x:v>
      </x:c>
      <x:c r="N2542" s="18" t="n">
        <x:f>J2542*K2542</x:f>
        <x:v>438.75</x:v>
      </x:c>
      <x:c r="O2542" s="18" t="n">
        <x:f>J2542*L2542</x:f>
        <x:v>35</x:v>
      </x:c>
      <x:c r="P2542" s="18" t="n">
        <x:f>J2542*M2542</x:f>
        <x:v>1540</x:v>
      </x:c>
      <x:c r="Q2542" s="22" t="n">
        <x:f>'01 Controls'!$E$27*'02 Cargo Classes'!$M$13</x:f>
        <x:v>0</x:v>
      </x:c>
      <x:c r="R2542" s="22" t="n">
        <x:f>'01 Controls'!$F$27*'02 Cargo Classes'!$N$13</x:f>
        <x:v>0</x:v>
      </x:c>
      <x:c r="S2542" s="22" t="n">
        <x:f>'01 Controls'!$G$27*'02 Cargo Classes'!$O$13</x:f>
        <x:v>0.7</x:v>
      </x:c>
      <x:c r="T2542" s="22" t="n">
        <x:f>'01 Controls'!$H$27*'02 Cargo Classes'!$P$13</x:f>
        <x:v>0.25</x:v>
      </x:c>
      <x:c r="U2542" s="22" t="n">
        <x:f>SUM(Q2542:T2542)</x:f>
        <x:v>0.95</x:v>
      </x:c>
      <x:c r="V2542" s="18" t="n">
        <x:f>IF(U2542=0,0,N2542*Q2542/U2542)</x:f>
        <x:v>0</x:v>
      </x:c>
      <x:c r="W2542" s="18" t="n">
        <x:f>IF(U2542=0,0,P2542*Q2542/U2542)</x:f>
        <x:v>0</x:v>
      </x:c>
      <x:c r="X2542" s="18" t="n">
        <x:f>MAX(V2542,W2542*'01 Controls'!$E$12)</x:f>
        <x:v>0</x:v>
      </x:c>
      <x:c r="Y2542" s="18" t="n">
        <x:f>IF(U2542=0,0,N2542*R2542/U2542)</x:f>
        <x:v>0</x:v>
      </x:c>
      <x:c r="Z2542" s="18" t="n">
        <x:f>IF(U2542=0,0,P2542*R2542/U2542)</x:f>
        <x:v>0</x:v>
      </x:c>
      <x:c r="AA2542" s="18" t="n">
        <x:f>MAX(Y2542,Z2542*'01 Controls'!$E$13)</x:f>
        <x:v>0</x:v>
      </x:c>
      <x:c r="AB2542" s="18" t="n">
        <x:f>IF(U2542=0,0,N2542*S2542/U2542)</x:f>
        <x:v>323.2894736842105</x:v>
      </x:c>
      <x:c r="AC2542" s="18" t="n">
        <x:f>IF(U2542=0,0,P2542*S2542/U2542)</x:f>
        <x:v>1134.7368421052631</x:v>
      </x:c>
      <x:c r="AD2542" s="18" t="n">
        <x:f>MAX(AB2542,AC2542*'01 Controls'!$E$14)</x:f>
        <x:v>323.2894736842105</x:v>
      </x:c>
      <x:c r="AE2542" s="18" t="n">
        <x:f>IF(U2542=0,0,N2542*T2542/U2542)</x:f>
        <x:v>115.46052631578948</x:v>
      </x:c>
      <x:c r="AF2542" s="18" t="n">
        <x:f>IF(U2542=0,0,P2542*T2542/U2542)</x:f>
        <x:v>405.2631578947369</x:v>
      </x:c>
      <x:c r="AG2542" s="18" t="n">
        <x:f>MAX(AE2542,AF2542*'01 Controls'!$E$15)</x:f>
        <x:v>115.46052631578948</x:v>
      </x:c>
      <x:c r="AH2542" s="18" t="n">
        <x:f>SUM(V2542,Y2542,AB2542,AE2542)</x:f>
        <x:v>438.75</x:v>
      </x:c>
      <x:c r="AI2542" s="18" t="n">
        <x:f>N2542-AH2542</x:f>
        <x:v>0</x:v>
      </x:c>
      <x:c r="AJ2542" s="18" t="n">
        <x:f>V2542*INDEX('07 Mode Capacity'!$P$6:$P$17,MATCH("AIR-"&amp;I2542,'07 Mode Capacity'!$C$6:$C$17,0))</x:f>
        <x:v>0</x:v>
      </x:c>
      <x:c r="AK2542" s="18" t="n">
        <x:f>Y2542*INDEX('07 Mode Capacity'!$P$6:$P$17,MATCH("OCEAN-"&amp;I2542,'07 Mode Capacity'!$C$6:$C$17,0))</x:f>
        <x:v>0</x:v>
      </x:c>
      <x:c r="AL2542" s="18" t="n">
        <x:f>AB2542*INDEX('07 Mode Capacity'!$P$6:$P$17,MATCH("LAND-"&amp;I2542,'07 Mode Capacity'!$C$6:$C$17,0))</x:f>
        <x:v>231.1552792480092</x:v>
      </x:c>
      <x:c r="AM2542" s="18" t="n">
        <x:f>AE2542*INDEX('07 Mode Capacity'!$P$6:$P$17,MATCH("INLAND-"&amp;I2542,'07 Mode Capacity'!$C$6:$C$17,0))</x:f>
        <x:v>115.46052631578948</x:v>
      </x:c>
      <x:c r="AN2542" s="18" t="n">
        <x:f>SUM(AJ2542:AM2542)</x:f>
        <x:v>346.6158055637987</x:v>
      </x:c>
      <x:c r="AO2542" s="17" t="n">
        <x:f>IF(N2542=0,1,AN2542/N2542)</x:f>
        <x:v>0.7900075340485441</x:v>
      </x:c>
      <x:c r="AP2542" s="11" t="str">
        <x:f>IF(AO2542&gt;='01 Controls'!$E$16,"PASS","FAIL")</x:f>
        <x:v>FAIL</x:v>
      </x:c>
      <x:c r="AQ2542" s="11" t="str">
        <x:v>UNQUANTIFIED</x:v>
      </x:c>
      <x:c r="AR2542" s="11" t="str">
        <x:v>Position-class planning record; serial item and receiver open</x:v>
      </x:c>
      <x:c r="AS2542" s="26"/>
      <x:c r="AT2542" s="26"/>
    </x:row>
    <x:row r="2543">
      <x:c r="C2543" s="11" t="str">
        <x:v>M3-C-DTG-BLK-08</x:v>
      </x:c>
      <x:c r="D2543" s="11" t="str">
        <x:v>M3</x:v>
      </x:c>
      <x:c r="E2543" s="11" t="str">
        <x:v>Inland flood</x:v>
      </x:c>
      <x:c r="F2543" s="11" t="str">
        <x:v>C-DTG</x:v>
      </x:c>
      <x:c r="G2543" s="11" t="str">
        <x:v>Displacement transition group</x:v>
      </x:c>
      <x:c r="H2543" s="11" t="str">
        <x:v>BLK-08</x:v>
      </x:c>
      <x:c r="I2543" s="19" t="n">
        <x:v>48</x:v>
      </x:c>
      <x:c r="J2543" s="21" t="n">
        <x:v>5</x:v>
      </x:c>
      <x:c r="K2543" s="18" t="n">
        <x:f>'05 Cargo Register'!K303</x:f>
        <x:v>745.875</x:v>
      </x:c>
      <x:c r="L2543" s="18" t="n">
        <x:f>'05 Cargo Register'!N303</x:f>
        <x:v>117</x:v>
      </x:c>
      <x:c r="M2543" s="18" t="n">
        <x:f>'05 Cargo Register'!O303</x:f>
        <x:v>5967</x:v>
      </x:c>
      <x:c r="N2543" s="18" t="n">
        <x:f>J2543*K2543</x:f>
        <x:v>3729.375</x:v>
      </x:c>
      <x:c r="O2543" s="18" t="n">
        <x:f>J2543*L2543</x:f>
        <x:v>585</x:v>
      </x:c>
      <x:c r="P2543" s="18" t="n">
        <x:f>J2543*M2543</x:f>
        <x:v>29835</x:v>
      </x:c>
      <x:c r="Q2543" s="22" t="n">
        <x:f>'01 Controls'!$E$27*'02 Cargo Classes'!$M$14</x:f>
        <x:v>0.05</x:v>
      </x:c>
      <x:c r="R2543" s="22" t="n">
        <x:f>'01 Controls'!$F$27*'02 Cargo Classes'!$N$14</x:f>
        <x:v>0</x:v>
      </x:c>
      <x:c r="S2543" s="22" t="n">
        <x:f>'01 Controls'!$G$27*'02 Cargo Classes'!$O$14</x:f>
        <x:v>0.7</x:v>
      </x:c>
      <x:c r="T2543" s="22" t="n">
        <x:f>'01 Controls'!$H$27*'02 Cargo Classes'!$P$14</x:f>
        <x:v>0.125</x:v>
      </x:c>
      <x:c r="U2543" s="22" t="n">
        <x:f>SUM(Q2543:T2543)</x:f>
        <x:v>0.875</x:v>
      </x:c>
      <x:c r="V2543" s="18" t="n">
        <x:f>IF(U2543=0,0,N2543*Q2543/U2543)</x:f>
        <x:v>213.10714285714286</x:v>
      </x:c>
      <x:c r="W2543" s="18" t="n">
        <x:f>IF(U2543=0,0,P2543*Q2543/U2543)</x:f>
        <x:v>1704.857142857143</x:v>
      </x:c>
      <x:c r="X2543" s="18" t="n">
        <x:f>MAX(V2543,W2543*'01 Controls'!$E$12)</x:f>
        <x:v>426.2142857142857</x:v>
      </x:c>
      <x:c r="Y2543" s="18" t="n">
        <x:f>IF(U2543=0,0,N2543*R2543/U2543)</x:f>
        <x:v>0</x:v>
      </x:c>
      <x:c r="Z2543" s="18" t="n">
        <x:f>IF(U2543=0,0,P2543*R2543/U2543)</x:f>
        <x:v>0</x:v>
      </x:c>
      <x:c r="AA2543" s="18" t="n">
        <x:f>MAX(Y2543,Z2543*'01 Controls'!$E$13)</x:f>
        <x:v>0</x:v>
      </x:c>
      <x:c r="AB2543" s="18" t="n">
        <x:f>IF(U2543=0,0,N2543*S2543/U2543)</x:f>
        <x:v>2983.5</x:v>
      </x:c>
      <x:c r="AC2543" s="18" t="n">
        <x:f>IF(U2543=0,0,P2543*S2543/U2543)</x:f>
        <x:v>23868</x:v>
      </x:c>
      <x:c r="AD2543" s="18" t="n">
        <x:f>MAX(AB2543,AC2543*'01 Controls'!$E$14)</x:f>
        <x:v>4773.6</x:v>
      </x:c>
      <x:c r="AE2543" s="18" t="n">
        <x:f>IF(U2543=0,0,N2543*T2543/U2543)</x:f>
        <x:v>532.7678571428571</x:v>
      </x:c>
      <x:c r="AF2543" s="18" t="n">
        <x:f>IF(U2543=0,0,P2543*T2543/U2543)</x:f>
        <x:v>4262.142857142857</x:v>
      </x:c>
      <x:c r="AG2543" s="18" t="n">
        <x:f>MAX(AE2543,AF2543*'01 Controls'!$E$15)</x:f>
        <x:v>767.1857142857142</x:v>
      </x:c>
      <x:c r="AH2543" s="18" t="n">
        <x:f>SUM(V2543,Y2543,AB2543,AE2543)</x:f>
        <x:v>3729.375</x:v>
      </x:c>
      <x:c r="AI2543" s="18" t="n">
        <x:f>N2543-AH2543</x:f>
        <x:v>0</x:v>
      </x:c>
      <x:c r="AJ2543" s="18" t="n">
        <x:f>V2543*INDEX('07 Mode Capacity'!$P$6:$P$17,MATCH("AIR-"&amp;I2543,'07 Mode Capacity'!$C$6:$C$17,0))</x:f>
        <x:v>59.741531179007474</x:v>
      </x:c>
      <x:c r="AK2543" s="18" t="n">
        <x:f>Y2543*INDEX('07 Mode Capacity'!$P$6:$P$17,MATCH("OCEAN-"&amp;I2543,'07 Mode Capacity'!$C$6:$C$17,0))</x:f>
        <x:v>0</x:v>
      </x:c>
      <x:c r="AL2543" s="18" t="n">
        <x:f>AB2543*INDEX('07 Mode Capacity'!$P$6:$P$17,MATCH("LAND-"&amp;I2543,'07 Mode Capacity'!$C$6:$C$17,0))</x:f>
        <x:v>364.1298186966513</x:v>
      </x:c>
      <x:c r="AM2543" s="18" t="n">
        <x:f>AE2543*INDEX('07 Mode Capacity'!$P$6:$P$17,MATCH("INLAND-"&amp;I2543,'07 Mode Capacity'!$C$6:$C$17,0))</x:f>
        <x:v>336.30138166336127</x:v>
      </x:c>
      <x:c r="AN2543" s="18" t="n">
        <x:f>SUM(AJ2543:AM2543)</x:f>
        <x:v>760.1727315390201</x:v>
      </x:c>
      <x:c r="AO2543" s="17" t="n">
        <x:f>IF(N2543=0,1,AN2543/N2543)</x:f>
        <x:v>0.20383381438954787</x:v>
      </x:c>
      <x:c r="AP2543" s="11" t="str">
        <x:f>IF(AO2543&gt;='01 Controls'!$E$16,"PASS","FAIL")</x:f>
        <x:v>FAIL</x:v>
      </x:c>
      <x:c r="AQ2543" s="11" t="str">
        <x:v>UNQUANTIFIED</x:v>
      </x:c>
      <x:c r="AR2543" s="11" t="str">
        <x:v>Position-class planning record; serial item and receiver open</x:v>
      </x:c>
      <x:c r="AS2543" s="26"/>
      <x:c r="AT2543" s="26"/>
    </x:row>
    <x:row r="2544">
      <x:c r="C2544" s="11" t="str">
        <x:v>M3-C-CIG-APL-45</x:v>
      </x:c>
      <x:c r="D2544" s="11" t="str">
        <x:v>M3</x:v>
      </x:c>
      <x:c r="E2544" s="11" t="str">
        <x:v>Inland flood</x:v>
      </x:c>
      <x:c r="F2544" s="11" t="str">
        <x:v>C-CIG</x:v>
      </x:c>
      <x:c r="G2544" s="11" t="str">
        <x:v>Community institutions group</x:v>
      </x:c>
      <x:c r="H2544" s="11" t="str">
        <x:v>APL-45</x:v>
      </x:c>
      <x:c r="I2544" s="19" t="n">
        <x:v>24</x:v>
      </x:c>
      <x:c r="J2544" s="21" t="n">
        <x:v>5</x:v>
      </x:c>
      <x:c r="K2544" s="18" t="n">
        <x:f>'05 Cargo Register'!K304</x:f>
        <x:v>175.5</x:v>
      </x:c>
      <x:c r="L2544" s="18" t="n">
        <x:f>'05 Cargo Register'!N304</x:f>
        <x:v>46</x:v>
      </x:c>
      <x:c r="M2544" s="18" t="n">
        <x:f>'05 Cargo Register'!O304</x:f>
        <x:v>345</x:v>
      </x:c>
      <x:c r="N2544" s="18" t="n">
        <x:f>J2544*K2544</x:f>
        <x:v>877.5</x:v>
      </x:c>
      <x:c r="O2544" s="18" t="n">
        <x:f>J2544*L2544</x:f>
        <x:v>230</x:v>
      </x:c>
      <x:c r="P2544" s="18" t="n">
        <x:f>J2544*M2544</x:f>
        <x:v>1725</x:v>
      </x:c>
      <x:c r="Q2544" s="22" t="n">
        <x:f>'01 Controls'!$E$27*'02 Cargo Classes'!$M$6</x:f>
        <x:v>0.15000000000000002</x:v>
      </x:c>
      <x:c r="R2544" s="22" t="n">
        <x:f>'01 Controls'!$F$27*'02 Cargo Classes'!$N$6</x:f>
        <x:v>0</x:v>
      </x:c>
      <x:c r="S2544" s="22" t="n">
        <x:f>'01 Controls'!$G$27*'02 Cargo Classes'!$O$6</x:f>
        <x:v>0.7</x:v>
      </x:c>
      <x:c r="T2544" s="22" t="n">
        <x:f>'01 Controls'!$H$27*'02 Cargo Classes'!$P$6</x:f>
        <x:v>0.075</x:v>
      </x:c>
      <x:c r="U2544" s="22" t="n">
        <x:f>SUM(Q2544:T2544)</x:f>
        <x:v>0.9249999999999999</x:v>
      </x:c>
      <x:c r="V2544" s="18" t="n">
        <x:f>IF(U2544=0,0,N2544*Q2544/U2544)</x:f>
        <x:v>142.29729729729735</x:v>
      </x:c>
      <x:c r="W2544" s="18" t="n">
        <x:f>IF(U2544=0,0,P2544*Q2544/U2544)</x:f>
        <x:v>279.7297297297298</x:v>
      </x:c>
      <x:c r="X2544" s="18" t="n">
        <x:f>MAX(V2544,W2544*'01 Controls'!$E$12)</x:f>
        <x:v>142.29729729729735</x:v>
      </x:c>
      <x:c r="Y2544" s="18" t="n">
        <x:f>IF(U2544=0,0,N2544*R2544/U2544)</x:f>
        <x:v>0</x:v>
      </x:c>
      <x:c r="Z2544" s="18" t="n">
        <x:f>IF(U2544=0,0,P2544*R2544/U2544)</x:f>
        <x:v>0</x:v>
      </x:c>
      <x:c r="AA2544" s="18" t="n">
        <x:f>MAX(Y2544,Z2544*'01 Controls'!$E$13)</x:f>
        <x:v>0</x:v>
      </x:c>
      <x:c r="AB2544" s="18" t="n">
        <x:f>IF(U2544=0,0,N2544*S2544/U2544)</x:f>
        <x:v>664.0540540540541</x:v>
      </x:c>
      <x:c r="AC2544" s="18" t="n">
        <x:f>IF(U2544=0,0,P2544*S2544/U2544)</x:f>
        <x:v>1305.4054054054054</x:v>
      </x:c>
      <x:c r="AD2544" s="18" t="n">
        <x:f>MAX(AB2544,AC2544*'01 Controls'!$E$14)</x:f>
        <x:v>664.0540540540541</x:v>
      </x:c>
      <x:c r="AE2544" s="18" t="n">
        <x:f>IF(U2544=0,0,N2544*T2544/U2544)</x:f>
        <x:v>71.14864864864866</x:v>
      </x:c>
      <x:c r="AF2544" s="18" t="n">
        <x:f>IF(U2544=0,0,P2544*T2544/U2544)</x:f>
        <x:v>139.86486486486487</x:v>
      </x:c>
      <x:c r="AG2544" s="18" t="n">
        <x:f>MAX(AE2544,AF2544*'01 Controls'!$E$15)</x:f>
        <x:v>71.14864864864866</x:v>
      </x:c>
      <x:c r="AH2544" s="18" t="n">
        <x:f>SUM(V2544,Y2544,AB2544,AE2544)</x:f>
        <x:v>877.5000000000001</x:v>
      </x:c>
      <x:c r="AI2544" s="18" t="n">
        <x:f>N2544-AH2544</x:f>
        <x:v>-1.1368683772161603e-13</x:v>
      </x:c>
      <x:c r="AJ2544" s="18" t="n">
        <x:f>V2544*INDEX('07 Mode Capacity'!$P$6:$P$17,MATCH("AIR-"&amp;I2544,'07 Mode Capacity'!$C$6:$C$17,0))</x:f>
        <x:v>28.874123437071578</x:v>
      </x:c>
      <x:c r="AK2544" s="18" t="n">
        <x:f>Y2544*INDEX('07 Mode Capacity'!$P$6:$P$17,MATCH("OCEAN-"&amp;I2544,'07 Mode Capacity'!$C$6:$C$17,0))</x:f>
        <x:v>0</x:v>
      </x:c>
      <x:c r="AL2544" s="18" t="n">
        <x:f>AB2544*INDEX('07 Mode Capacity'!$P$6:$P$17,MATCH("LAND-"&amp;I2544,'07 Mode Capacity'!$C$6:$C$17,0))</x:f>
        <x:v>254.0012894273295</x:v>
      </x:c>
      <x:c r="AM2544" s="18" t="n">
        <x:f>AE2544*INDEX('07 Mode Capacity'!$P$6:$P$17,MATCH("INLAND-"&amp;I2544,'07 Mode Capacity'!$C$6:$C$17,0))</x:f>
        <x:v>71.14864864864866</x:v>
      </x:c>
      <x:c r="AN2544" s="18" t="n">
        <x:f>SUM(AJ2544:AM2544)</x:f>
        <x:v>354.02406151304973</x:v>
      </x:c>
      <x:c r="AO2544" s="17" t="n">
        <x:f>IF(N2544=0,1,AN2544/N2544)</x:f>
        <x:v>0.40344622394649543</x:v>
      </x:c>
      <x:c r="AP2544" s="11" t="str">
        <x:f>IF(AO2544&gt;='01 Controls'!$E$16,"PASS","FAIL")</x:f>
        <x:v>FAIL</x:v>
      </x:c>
      <x:c r="AQ2544" s="11" t="str">
        <x:v>UNQUANTIFIED</x:v>
      </x:c>
      <x:c r="AR2544" s="11" t="str">
        <x:v>Position-class planning record; serial item and receiver open</x:v>
      </x:c>
      <x:c r="AS2544" s="26"/>
      <x:c r="AT2544" s="26"/>
    </x:row>
    <x:row r="2545">
      <x:c r="C2545" s="11" t="str">
        <x:v>M3-C-CIG-ISO-18</x:v>
      </x:c>
      <x:c r="D2545" s="11" t="str">
        <x:v>M3</x:v>
      </x:c>
      <x:c r="E2545" s="11" t="str">
        <x:v>Inland flood</x:v>
      </x:c>
      <x:c r="F2545" s="11" t="str">
        <x:v>C-CIG</x:v>
      </x:c>
      <x:c r="G2545" s="11" t="str">
        <x:v>Community institutions group</x:v>
      </x:c>
      <x:c r="H2545" s="11" t="str">
        <x:v>ISO-18</x:v>
      </x:c>
      <x:c r="I2545" s="19" t="n">
        <x:v>48</x:v>
      </x:c>
      <x:c r="J2545" s="21" t="n">
        <x:v>5</x:v>
      </x:c>
      <x:c r="K2545" s="18" t="n">
        <x:f>'05 Cargo Register'!K305</x:f>
        <x:v>438.75</x:v>
      </x:c>
      <x:c r="L2545" s="18" t="n">
        <x:f>'05 Cargo Register'!N305</x:f>
        <x:v>29</x:v>
      </x:c>
      <x:c r="M2545" s="18" t="n">
        <x:f>'05 Cargo Register'!O305</x:f>
        <x:v>765.6</x:v>
      </x:c>
      <x:c r="N2545" s="18" t="n">
        <x:f>J2545*K2545</x:f>
        <x:v>2193.75</x:v>
      </x:c>
      <x:c r="O2545" s="18" t="n">
        <x:f>J2545*L2545</x:f>
        <x:v>145</x:v>
      </x:c>
      <x:c r="P2545" s="18" t="n">
        <x:f>J2545*M2545</x:f>
        <x:v>3828</x:v>
      </x:c>
      <x:c r="Q2545" s="22" t="n">
        <x:f>'01 Controls'!$E$27*'02 Cargo Classes'!$M$7</x:f>
        <x:v>0.010000000000000002</x:v>
      </x:c>
      <x:c r="R2545" s="22" t="n">
        <x:f>'01 Controls'!$F$27*'02 Cargo Classes'!$N$7</x:f>
        <x:v>0</x:v>
      </x:c>
      <x:c r="S2545" s="22" t="n">
        <x:f>'01 Controls'!$G$27*'02 Cargo Classes'!$O$7</x:f>
        <x:v>0.84</x:v>
      </x:c>
      <x:c r="T2545" s="22" t="n">
        <x:f>'01 Controls'!$H$27*'02 Cargo Classes'!$P$7</x:f>
        <x:v>0.2</x:v>
      </x:c>
      <x:c r="U2545" s="22" t="n">
        <x:f>SUM(Q2545:T2545)</x:f>
        <x:v>1.05</x:v>
      </x:c>
      <x:c r="V2545" s="18" t="n">
        <x:f>IF(U2545=0,0,N2545*Q2545/U2545)</x:f>
        <x:v>20.892857142857146</x:v>
      </x:c>
      <x:c r="W2545" s="18" t="n">
        <x:f>IF(U2545=0,0,P2545*Q2545/U2545)</x:f>
        <x:v>36.45714285714286</x:v>
      </x:c>
      <x:c r="X2545" s="18" t="n">
        <x:f>MAX(V2545,W2545*'01 Controls'!$E$12)</x:f>
        <x:v>20.892857142857146</x:v>
      </x:c>
      <x:c r="Y2545" s="18" t="n">
        <x:f>IF(U2545=0,0,N2545*R2545/U2545)</x:f>
        <x:v>0</x:v>
      </x:c>
      <x:c r="Z2545" s="18" t="n">
        <x:f>IF(U2545=0,0,P2545*R2545/U2545)</x:f>
        <x:v>0</x:v>
      </x:c>
      <x:c r="AA2545" s="18" t="n">
        <x:f>MAX(Y2545,Z2545*'01 Controls'!$E$13)</x:f>
        <x:v>0</x:v>
      </x:c>
      <x:c r="AB2545" s="18" t="n">
        <x:f>IF(U2545=0,0,N2545*S2545/U2545)</x:f>
        <x:v>1755</x:v>
      </x:c>
      <x:c r="AC2545" s="18" t="n">
        <x:f>IF(U2545=0,0,P2545*S2545/U2545)</x:f>
        <x:v>3062.3999999999996</x:v>
      </x:c>
      <x:c r="AD2545" s="18" t="n">
        <x:f>MAX(AB2545,AC2545*'01 Controls'!$E$14)</x:f>
        <x:v>1755</x:v>
      </x:c>
      <x:c r="AE2545" s="18" t="n">
        <x:f>IF(U2545=0,0,N2545*T2545/U2545)</x:f>
        <x:v>417.85714285714283</x:v>
      </x:c>
      <x:c r="AF2545" s="18" t="n">
        <x:f>IF(U2545=0,0,P2545*T2545/U2545)</x:f>
        <x:v>729.1428571428571</x:v>
      </x:c>
      <x:c r="AG2545" s="18" t="n">
        <x:f>MAX(AE2545,AF2545*'01 Controls'!$E$15)</x:f>
        <x:v>417.85714285714283</x:v>
      </x:c>
      <x:c r="AH2545" s="18" t="n">
        <x:f>SUM(V2545,Y2545,AB2545,AE2545)</x:f>
        <x:v>2193.75</x:v>
      </x:c>
      <x:c r="AI2545" s="18" t="n">
        <x:f>N2545-AH2545</x:f>
        <x:v>0</x:v>
      </x:c>
      <x:c r="AJ2545" s="18" t="n">
        <x:f>V2545*INDEX('07 Mode Capacity'!$P$6:$P$17,MATCH("AIR-"&amp;I2545,'07 Mode Capacity'!$C$6:$C$17,0))</x:f>
        <x:v>5.857012860687008</x:v>
      </x:c>
      <x:c r="AK2545" s="18" t="n">
        <x:f>Y2545*INDEX('07 Mode Capacity'!$P$6:$P$17,MATCH("OCEAN-"&amp;I2545,'07 Mode Capacity'!$C$6:$C$17,0))</x:f>
        <x:v>0</x:v>
      </x:c>
      <x:c r="AL2545" s="18" t="n">
        <x:f>AB2545*INDEX('07 Mode Capacity'!$P$6:$P$17,MATCH("LAND-"&amp;I2545,'07 Mode Capacity'!$C$6:$C$17,0))</x:f>
        <x:v>214.19401099803017</x:v>
      </x:c>
      <x:c r="AM2545" s="18" t="n">
        <x:f>AE2545*INDEX('07 Mode Capacity'!$P$6:$P$17,MATCH("INLAND-"&amp;I2545,'07 Mode Capacity'!$C$6:$C$17,0))</x:f>
        <x:v>263.7657895398912</x:v>
      </x:c>
      <x:c r="AN2545" s="18" t="n">
        <x:f>SUM(AJ2545:AM2545)</x:f>
        <x:v>483.81681339860836</x:v>
      </x:c>
      <x:c r="AO2545" s="17" t="n">
        <x:f>IF(N2545=0,1,AN2545/N2545)</x:f>
        <x:v>0.2205432767628984</x:v>
      </x:c>
      <x:c r="AP2545" s="11" t="str">
        <x:f>IF(AO2545&gt;='01 Controls'!$E$16,"PASS","FAIL")</x:f>
        <x:v>FAIL</x:v>
      </x:c>
      <x:c r="AQ2545" s="11" t="str">
        <x:v>UNQUANTIFIED</x:v>
      </x:c>
      <x:c r="AR2545" s="11" t="str">
        <x:v>Position-class planning record; serial item and receiver open</x:v>
      </x:c>
      <x:c r="AS2545" s="26"/>
      <x:c r="AT2545" s="26"/>
    </x:row>
    <x:row r="2546">
      <x:c r="C2546" s="11" t="str">
        <x:v>M3-C-CIG-COL-12</x:v>
      </x:c>
      <x:c r="D2546" s="11" t="str">
        <x:v>M3</x:v>
      </x:c>
      <x:c r="E2546" s="11" t="str">
        <x:v>Inland flood</x:v>
      </x:c>
      <x:c r="F2546" s="11" t="str">
        <x:v>C-CIG</x:v>
      </x:c>
      <x:c r="G2546" s="11" t="str">
        <x:v>Community institutions group</x:v>
      </x:c>
      <x:c r="H2546" s="11" t="str">
        <x:v>COL-12</x:v>
      </x:c>
      <x:c r="I2546" s="19" t="n">
        <x:v>24</x:v>
      </x:c>
      <x:c r="J2546" s="21" t="n">
        <x:v>5</x:v>
      </x:c>
      <x:c r="K2546" s="18" t="n">
        <x:f>'05 Cargo Register'!K306</x:f>
        <x:v>175.5</x:v>
      </x:c>
      <x:c r="L2546" s="18" t="n">
        <x:f>'05 Cargo Register'!N306</x:f>
        <x:v>19</x:v>
      </x:c>
      <x:c r="M2546" s="18" t="n">
        <x:f>'05 Cargo Register'!O306</x:f>
        <x:v>501.6</x:v>
      </x:c>
      <x:c r="N2546" s="18" t="n">
        <x:f>J2546*K2546</x:f>
        <x:v>877.5</x:v>
      </x:c>
      <x:c r="O2546" s="18" t="n">
        <x:f>J2546*L2546</x:f>
        <x:v>95</x:v>
      </x:c>
      <x:c r="P2546" s="18" t="n">
        <x:f>J2546*M2546</x:f>
        <x:v>2508</x:v>
      </x:c>
      <x:c r="Q2546" s="22" t="n">
        <x:f>'01 Controls'!$E$27*'02 Cargo Classes'!$M$8</x:f>
        <x:v>0.1</x:v>
      </x:c>
      <x:c r="R2546" s="22" t="n">
        <x:f>'01 Controls'!$F$27*'02 Cargo Classes'!$N$8</x:f>
        <x:v>0</x:v>
      </x:c>
      <x:c r="S2546" s="22" t="n">
        <x:f>'01 Controls'!$G$27*'02 Cargo Classes'!$O$8</x:f>
        <x:v>0.84</x:v>
      </x:c>
      <x:c r="T2546" s="22" t="n">
        <x:f>'01 Controls'!$H$27*'02 Cargo Classes'!$P$8</x:f>
        <x:v>0.05</x:v>
      </x:c>
      <x:c r="U2546" s="22" t="n">
        <x:f>SUM(Q2546:T2546)</x:f>
        <x:v>0.99</x:v>
      </x:c>
      <x:c r="V2546" s="18" t="n">
        <x:f>IF(U2546=0,0,N2546*Q2546/U2546)</x:f>
        <x:v>88.63636363636364</x:v>
      </x:c>
      <x:c r="W2546" s="18" t="n">
        <x:f>IF(U2546=0,0,P2546*Q2546/U2546)</x:f>
        <x:v>253.33333333333334</x:v>
      </x:c>
      <x:c r="X2546" s="18" t="n">
        <x:f>MAX(V2546,W2546*'01 Controls'!$E$12)</x:f>
        <x:v>88.63636363636364</x:v>
      </x:c>
      <x:c r="Y2546" s="18" t="n">
        <x:f>IF(U2546=0,0,N2546*R2546/U2546)</x:f>
        <x:v>0</x:v>
      </x:c>
      <x:c r="Z2546" s="18" t="n">
        <x:f>IF(U2546=0,0,P2546*R2546/U2546)</x:f>
        <x:v>0</x:v>
      </x:c>
      <x:c r="AA2546" s="18" t="n">
        <x:f>MAX(Y2546,Z2546*'01 Controls'!$E$13)</x:f>
        <x:v>0</x:v>
      </x:c>
      <x:c r="AB2546" s="18" t="n">
        <x:f>IF(U2546=0,0,N2546*S2546/U2546)</x:f>
        <x:v>744.5454545454546</x:v>
      </x:c>
      <x:c r="AC2546" s="18" t="n">
        <x:f>IF(U2546=0,0,P2546*S2546/U2546)</x:f>
        <x:v>2128</x:v>
      </x:c>
      <x:c r="AD2546" s="18" t="n">
        <x:f>MAX(AB2546,AC2546*'01 Controls'!$E$14)</x:f>
        <x:v>744.5454545454546</x:v>
      </x:c>
      <x:c r="AE2546" s="18" t="n">
        <x:f>IF(U2546=0,0,N2546*T2546/U2546)</x:f>
        <x:v>44.31818181818182</x:v>
      </x:c>
      <x:c r="AF2546" s="18" t="n">
        <x:f>IF(U2546=0,0,P2546*T2546/U2546)</x:f>
        <x:v>126.66666666666667</x:v>
      </x:c>
      <x:c r="AG2546" s="18" t="n">
        <x:f>MAX(AE2546,AF2546*'01 Controls'!$E$15)</x:f>
        <x:v>44.31818181818182</x:v>
      </x:c>
      <x:c r="AH2546" s="18" t="n">
        <x:f>SUM(V2546,Y2546,AB2546,AE2546)</x:f>
        <x:v>877.5000000000001</x:v>
      </x:c>
      <x:c r="AI2546" s="18" t="n">
        <x:f>N2546-AH2546</x:f>
        <x:v>-1.1368683772161603e-13</x:v>
      </x:c>
      <x:c r="AJ2546" s="18" t="n">
        <x:f>V2546*INDEX('07 Mode Capacity'!$P$6:$P$17,MATCH("AIR-"&amp;I2546,'07 Mode Capacity'!$C$6:$C$17,0))</x:f>
        <x:v>17.9855651038998</x:v>
      </x:c>
      <x:c r="AK2546" s="18" t="n">
        <x:f>Y2546*INDEX('07 Mode Capacity'!$P$6:$P$17,MATCH("OCEAN-"&amp;I2546,'07 Mode Capacity'!$C$6:$C$17,0))</x:f>
        <x:v>0</x:v>
      </x:c>
      <x:c r="AL2546" s="18" t="n">
        <x:f>AB2546*INDEX('07 Mode Capacity'!$P$6:$P$17,MATCH("LAND-"&amp;I2546,'07 Mode Capacity'!$C$6:$C$17,0))</x:f>
        <x:v>284.78932450943006</x:v>
      </x:c>
      <x:c r="AM2546" s="18" t="n">
        <x:f>AE2546*INDEX('07 Mode Capacity'!$P$6:$P$17,MATCH("INLAND-"&amp;I2546,'07 Mode Capacity'!$C$6:$C$17,0))</x:f>
        <x:v>44.31818181818182</x:v>
      </x:c>
      <x:c r="AN2546" s="18" t="n">
        <x:f>SUM(AJ2546:AM2546)</x:f>
        <x:v>347.09307143151165</x:v>
      </x:c>
      <x:c r="AO2546" s="17" t="n">
        <x:f>IF(N2546=0,1,AN2546/N2546)</x:f>
        <x:v>0.3955476597510104</x:v>
      </x:c>
      <x:c r="AP2546" s="11" t="str">
        <x:f>IF(AO2546&gt;='01 Controls'!$E$16,"PASS","FAIL")</x:f>
        <x:v>FAIL</x:v>
      </x:c>
      <x:c r="AQ2546" s="11" t="str">
        <x:v>UNQUANTIFIED</x:v>
      </x:c>
      <x:c r="AR2546" s="11" t="str">
        <x:v>Position-class planning record; serial item and receiver open</x:v>
      </x:c>
      <x:c r="AS2546" s="26"/>
      <x:c r="AT2546" s="26"/>
    </x:row>
    <x:row r="2547">
      <x:c r="C2547" s="11" t="str">
        <x:v>M3-C-CIG-BAT-22</x:v>
      </x:c>
      <x:c r="D2547" s="11" t="str">
        <x:v>M3</x:v>
      </x:c>
      <x:c r="E2547" s="11" t="str">
        <x:v>Inland flood</x:v>
      </x:c>
      <x:c r="F2547" s="11" t="str">
        <x:v>C-CIG</x:v>
      </x:c>
      <x:c r="G2547" s="11" t="str">
        <x:v>Community institutions group</x:v>
      </x:c>
      <x:c r="H2547" s="11" t="str">
        <x:v>BAT-22</x:v>
      </x:c>
      <x:c r="I2547" s="19" t="n">
        <x:v>48</x:v>
      </x:c>
      <x:c r="J2547" s="21" t="n">
        <x:v>5</x:v>
      </x:c>
      <x:c r="K2547" s="18" t="n">
        <x:f>'05 Cargo Register'!K307</x:f>
        <x:v>131.625</x:v>
      </x:c>
      <x:c r="L2547" s="18" t="n">
        <x:f>'05 Cargo Register'!N307</x:f>
        <x:v>8</x:v>
      </x:c>
      <x:c r="M2547" s="18" t="n">
        <x:f>'05 Cargo Register'!O307</x:f>
        <x:v>211.20000000000002</x:v>
      </x:c>
      <x:c r="N2547" s="18" t="n">
        <x:f>J2547*K2547</x:f>
        <x:v>658.125</x:v>
      </x:c>
      <x:c r="O2547" s="18" t="n">
        <x:f>J2547*L2547</x:f>
        <x:v>40</x:v>
      </x:c>
      <x:c r="P2547" s="18" t="n">
        <x:f>J2547*M2547</x:f>
        <x:v>1056</x:v>
      </x:c>
      <x:c r="Q2547" s="22" t="n">
        <x:f>'01 Controls'!$E$27*'02 Cargo Classes'!$M$9</x:f>
        <x:v>0</x:v>
      </x:c>
      <x:c r="R2547" s="22" t="n">
        <x:f>'01 Controls'!$F$27*'02 Cargo Classes'!$N$9</x:f>
        <x:v>0</x:v>
      </x:c>
      <x:c r="S2547" s="22" t="n">
        <x:f>'01 Controls'!$G$27*'02 Cargo Classes'!$O$9</x:f>
        <x:v>0.7</x:v>
      </x:c>
      <x:c r="T2547" s="22" t="n">
        <x:f>'01 Controls'!$H$27*'02 Cargo Classes'!$P$9</x:f>
        <x:v>0.125</x:v>
      </x:c>
      <x:c r="U2547" s="22" t="n">
        <x:f>SUM(Q2547:T2547)</x:f>
        <x:v>0.825</x:v>
      </x:c>
      <x:c r="V2547" s="18" t="n">
        <x:f>IF(U2547=0,0,N2547*Q2547/U2547)</x:f>
        <x:v>0</x:v>
      </x:c>
      <x:c r="W2547" s="18" t="n">
        <x:f>IF(U2547=0,0,P2547*Q2547/U2547)</x:f>
        <x:v>0</x:v>
      </x:c>
      <x:c r="X2547" s="18" t="n">
        <x:f>MAX(V2547,W2547*'01 Controls'!$E$12)</x:f>
        <x:v>0</x:v>
      </x:c>
      <x:c r="Y2547" s="18" t="n">
        <x:f>IF(U2547=0,0,N2547*R2547/U2547)</x:f>
        <x:v>0</x:v>
      </x:c>
      <x:c r="Z2547" s="18" t="n">
        <x:f>IF(U2547=0,0,P2547*R2547/U2547)</x:f>
        <x:v>0</x:v>
      </x:c>
      <x:c r="AA2547" s="18" t="n">
        <x:f>MAX(Y2547,Z2547*'01 Controls'!$E$13)</x:f>
        <x:v>0</x:v>
      </x:c>
      <x:c r="AB2547" s="18" t="n">
        <x:f>IF(U2547=0,0,N2547*S2547/U2547)</x:f>
        <x:v>558.4090909090909</x:v>
      </x:c>
      <x:c r="AC2547" s="18" t="n">
        <x:f>IF(U2547=0,0,P2547*S2547/U2547)</x:f>
        <x:v>896</x:v>
      </x:c>
      <x:c r="AD2547" s="18" t="n">
        <x:f>MAX(AB2547,AC2547*'01 Controls'!$E$14)</x:f>
        <x:v>558.4090909090909</x:v>
      </x:c>
      <x:c r="AE2547" s="18" t="n">
        <x:f>IF(U2547=0,0,N2547*T2547/U2547)</x:f>
        <x:v>99.7159090909091</x:v>
      </x:c>
      <x:c r="AF2547" s="18" t="n">
        <x:f>IF(U2547=0,0,P2547*T2547/U2547)</x:f>
        <x:v>160</x:v>
      </x:c>
      <x:c r="AG2547" s="18" t="n">
        <x:f>MAX(AE2547,AF2547*'01 Controls'!$E$15)</x:f>
        <x:v>99.7159090909091</x:v>
      </x:c>
      <x:c r="AH2547" s="18" t="n">
        <x:f>SUM(V2547,Y2547,AB2547,AE2547)</x:f>
        <x:v>658.125</x:v>
      </x:c>
      <x:c r="AI2547" s="18" t="n">
        <x:f>N2547-AH2547</x:f>
        <x:v>0</x:v>
      </x:c>
      <x:c r="AJ2547" s="18" t="n">
        <x:f>V2547*INDEX('07 Mode Capacity'!$P$6:$P$17,MATCH("AIR-"&amp;I2547,'07 Mode Capacity'!$C$6:$C$17,0))</x:f>
        <x:v>0</x:v>
      </x:c>
      <x:c r="AK2547" s="18" t="n">
        <x:f>Y2547*INDEX('07 Mode Capacity'!$P$6:$P$17,MATCH("OCEAN-"&amp;I2547,'07 Mode Capacity'!$C$6:$C$17,0))</x:f>
        <x:v>0</x:v>
      </x:c>
      <x:c r="AL2547" s="18" t="n">
        <x:f>AB2547*INDEX('07 Mode Capacity'!$P$6:$P$17,MATCH("LAND-"&amp;I2547,'07 Mode Capacity'!$C$6:$C$17,0))</x:f>
        <x:v>68.1526398630096</x:v>
      </x:c>
      <x:c r="AM2547" s="18" t="n">
        <x:f>AE2547*INDEX('07 Mode Capacity'!$P$6:$P$17,MATCH("INLAND-"&amp;I2547,'07 Mode Capacity'!$C$6:$C$17,0))</x:f>
        <x:v>62.94410886747404</x:v>
      </x:c>
      <x:c r="AN2547" s="18" t="n">
        <x:f>SUM(AJ2547:AM2547)</x:f>
        <x:v>131.09674873048363</x:v>
      </x:c>
      <x:c r="AO2547" s="17" t="n">
        <x:f>IF(N2547=0,1,AN2547/N2547)</x:f>
        <x:v>0.19919733900168451</x:v>
      </x:c>
      <x:c r="AP2547" s="11" t="str">
        <x:f>IF(AO2547&gt;='01 Controls'!$E$16,"PASS","FAIL")</x:f>
        <x:v>FAIL</x:v>
      </x:c>
      <x:c r="AQ2547" s="11" t="str">
        <x:v>UNQUANTIFIED</x:v>
      </x:c>
      <x:c r="AR2547" s="11" t="str">
        <x:v>Position-class planning record; serial item and receiver open</x:v>
      </x:c>
      <x:c r="AS2547" s="26"/>
      <x:c r="AT2547" s="26"/>
    </x:row>
    <x:row r="2548">
      <x:c r="C2548" s="11" t="str">
        <x:v>M3-C-CIG-TNK-20</x:v>
      </x:c>
      <x:c r="D2548" s="11" t="str">
        <x:v>M3</x:v>
      </x:c>
      <x:c r="E2548" s="11" t="str">
        <x:v>Inland flood</x:v>
      </x:c>
      <x:c r="F2548" s="11" t="str">
        <x:v>C-CIG</x:v>
      </x:c>
      <x:c r="G2548" s="11" t="str">
        <x:v>Community institutions group</x:v>
      </x:c>
      <x:c r="H2548" s="11" t="str">
        <x:v>TNK-20</x:v>
      </x:c>
      <x:c r="I2548" s="19" t="n">
        <x:v>48</x:v>
      </x:c>
      <x:c r="J2548" s="21" t="n">
        <x:v>5</x:v>
      </x:c>
      <x:c r="K2548" s="18" t="n">
        <x:f>'05 Cargo Register'!K308</x:f>
        <x:v>175.5</x:v>
      </x:c>
      <x:c r="L2548" s="18" t="n">
        <x:f>'05 Cargo Register'!N308</x:f>
        <x:v>11</x:v>
      </x:c>
      <x:c r="M2548" s="18" t="n">
        <x:f>'05 Cargo Register'!O308</x:f>
        <x:v>233.75</x:v>
      </x:c>
      <x:c r="N2548" s="18" t="n">
        <x:f>J2548*K2548</x:f>
        <x:v>877.5</x:v>
      </x:c>
      <x:c r="O2548" s="18" t="n">
        <x:f>J2548*L2548</x:f>
        <x:v>55</x:v>
      </x:c>
      <x:c r="P2548" s="18" t="n">
        <x:f>J2548*M2548</x:f>
        <x:v>1168.75</x:v>
      </x:c>
      <x:c r="Q2548" s="22" t="n">
        <x:f>'01 Controls'!$E$27*'02 Cargo Classes'!$M$10</x:f>
        <x:v>0</x:v>
      </x:c>
      <x:c r="R2548" s="22" t="n">
        <x:f>'01 Controls'!$F$27*'02 Cargo Classes'!$N$10</x:f>
        <x:v>0</x:v>
      </x:c>
      <x:c r="S2548" s="22" t="n">
        <x:f>'01 Controls'!$G$27*'02 Cargo Classes'!$O$10</x:f>
        <x:v>0.7</x:v>
      </x:c>
      <x:c r="T2548" s="22" t="n">
        <x:f>'01 Controls'!$H$27*'02 Cargo Classes'!$P$10</x:f>
        <x:v>0.25</x:v>
      </x:c>
      <x:c r="U2548" s="22" t="n">
        <x:f>SUM(Q2548:T2548)</x:f>
        <x:v>0.95</x:v>
      </x:c>
      <x:c r="V2548" s="18" t="n">
        <x:f>IF(U2548=0,0,N2548*Q2548/U2548)</x:f>
        <x:v>0</x:v>
      </x:c>
      <x:c r="W2548" s="18" t="n">
        <x:f>IF(U2548=0,0,P2548*Q2548/U2548)</x:f>
        <x:v>0</x:v>
      </x:c>
      <x:c r="X2548" s="18" t="n">
        <x:f>MAX(V2548,W2548*'01 Controls'!$E$12)</x:f>
        <x:v>0</x:v>
      </x:c>
      <x:c r="Y2548" s="18" t="n">
        <x:f>IF(U2548=0,0,N2548*R2548/U2548)</x:f>
        <x:v>0</x:v>
      </x:c>
      <x:c r="Z2548" s="18" t="n">
        <x:f>IF(U2548=0,0,P2548*R2548/U2548)</x:f>
        <x:v>0</x:v>
      </x:c>
      <x:c r="AA2548" s="18" t="n">
        <x:f>MAX(Y2548,Z2548*'01 Controls'!$E$13)</x:f>
        <x:v>0</x:v>
      </x:c>
      <x:c r="AB2548" s="18" t="n">
        <x:f>IF(U2548=0,0,N2548*S2548/U2548)</x:f>
        <x:v>646.578947368421</x:v>
      </x:c>
      <x:c r="AC2548" s="18" t="n">
        <x:f>IF(U2548=0,0,P2548*S2548/U2548)</x:f>
        <x:v>861.1842105263158</x:v>
      </x:c>
      <x:c r="AD2548" s="18" t="n">
        <x:f>MAX(AB2548,AC2548*'01 Controls'!$E$14)</x:f>
        <x:v>646.578947368421</x:v>
      </x:c>
      <x:c r="AE2548" s="18" t="n">
        <x:f>IF(U2548=0,0,N2548*T2548/U2548)</x:f>
        <x:v>230.92105263157896</x:v>
      </x:c>
      <x:c r="AF2548" s="18" t="n">
        <x:f>IF(U2548=0,0,P2548*T2548/U2548)</x:f>
        <x:v>307.5657894736842</x:v>
      </x:c>
      <x:c r="AG2548" s="18" t="n">
        <x:f>MAX(AE2548,AF2548*'01 Controls'!$E$15)</x:f>
        <x:v>230.92105263157896</x:v>
      </x:c>
      <x:c r="AH2548" s="18" t="n">
        <x:f>SUM(V2548,Y2548,AB2548,AE2548)</x:f>
        <x:v>877.5</x:v>
      </x:c>
      <x:c r="AI2548" s="18" t="n">
        <x:f>N2548-AH2548</x:f>
        <x:v>0</x:v>
      </x:c>
      <x:c r="AJ2548" s="18" t="n">
        <x:f>V2548*INDEX('07 Mode Capacity'!$P$6:$P$17,MATCH("AIR-"&amp;I2548,'07 Mode Capacity'!$C$6:$C$17,0))</x:f>
        <x:v>0</x:v>
      </x:c>
      <x:c r="AK2548" s="18" t="n">
        <x:f>Y2548*INDEX('07 Mode Capacity'!$P$6:$P$17,MATCH("OCEAN-"&amp;I2548,'07 Mode Capacity'!$C$6:$C$17,0))</x:f>
        <x:v>0</x:v>
      </x:c>
      <x:c r="AL2548" s="18" t="n">
        <x:f>AB2548*INDEX('07 Mode Capacity'!$P$6:$P$17,MATCH("LAND-"&amp;I2548,'07 Mode Capacity'!$C$6:$C$17,0))</x:f>
        <x:v>78.91358299927427</x:v>
      </x:c>
      <x:c r="AM2548" s="18" t="n">
        <x:f>AE2548*INDEX('07 Mode Capacity'!$P$6:$P$17,MATCH("INLAND-"&amp;I2548,'07 Mode Capacity'!$C$6:$C$17,0))</x:f>
        <x:v>145.76530474572937</x:v>
      </x:c>
      <x:c r="AN2548" s="18" t="n">
        <x:f>SUM(AJ2548:AM2548)</x:f>
        <x:v>224.67888774500364</x:v>
      </x:c>
      <x:c r="AO2548" s="17" t="n">
        <x:f>IF(N2548=0,1,AN2548/N2548)</x:f>
        <x:v>0.25604431651852266</x:v>
      </x:c>
      <x:c r="AP2548" s="11" t="str">
        <x:f>IF(AO2548&gt;='01 Controls'!$E$16,"PASS","FAIL")</x:f>
        <x:v>FAIL</x:v>
      </x:c>
      <x:c r="AQ2548" s="11" t="str">
        <x:v>UNQUANTIFIED</x:v>
      </x:c>
      <x:c r="AR2548" s="11" t="str">
        <x:v>Position-class planning record; serial item and receiver open</x:v>
      </x:c>
      <x:c r="AS2548" s="26"/>
      <x:c r="AT2548" s="26"/>
    </x:row>
    <x:row r="2549">
      <x:c r="C2549" s="11" t="str">
        <x:v>M3-C-CIG-ROL-30</x:v>
      </x:c>
      <x:c r="D2549" s="11" t="str">
        <x:v>M3</x:v>
      </x:c>
      <x:c r="E2549" s="11" t="str">
        <x:v>Inland flood</x:v>
      </x:c>
      <x:c r="F2549" s="11" t="str">
        <x:v>C-CIG</x:v>
      </x:c>
      <x:c r="G2549" s="11" t="str">
        <x:v>Community institutions group</x:v>
      </x:c>
      <x:c r="H2549" s="11" t="str">
        <x:v>ROL-30</x:v>
      </x:c>
      <x:c r="I2549" s="19" t="n">
        <x:v>48</x:v>
      </x:c>
      <x:c r="J2549" s="21" t="n">
        <x:v>5</x:v>
      </x:c>
      <x:c r="K2549" s="18" t="n">
        <x:f>'05 Cargo Register'!K309</x:f>
        <x:v>263.25</x:v>
      </x:c>
      <x:c r="L2549" s="18" t="n">
        <x:f>'05 Cargo Register'!N309</x:f>
        <x:v>11</x:v>
      </x:c>
      <x:c r="M2549" s="18" t="n">
        <x:f>'05 Cargo Register'!O309</x:f>
        <x:v>701.25</x:v>
      </x:c>
      <x:c r="N2549" s="18" t="n">
        <x:f>J2549*K2549</x:f>
        <x:v>1316.25</x:v>
      </x:c>
      <x:c r="O2549" s="18" t="n">
        <x:f>J2549*L2549</x:f>
        <x:v>55</x:v>
      </x:c>
      <x:c r="P2549" s="18" t="n">
        <x:f>J2549*M2549</x:f>
        <x:v>3506.25</x:v>
      </x:c>
      <x:c r="Q2549" s="22" t="n">
        <x:f>'01 Controls'!$E$27*'02 Cargo Classes'!$M$12</x:f>
        <x:v>0</x:v>
      </x:c>
      <x:c r="R2549" s="22" t="n">
        <x:f>'01 Controls'!$F$27*'02 Cargo Classes'!$N$12</x:f>
        <x:v>0</x:v>
      </x:c>
      <x:c r="S2549" s="22" t="n">
        <x:f>'01 Controls'!$G$27*'02 Cargo Classes'!$O$12</x:f>
        <x:v>1.0499999999999998</x:v>
      </x:c>
      <x:c r="T2549" s="22" t="n">
        <x:f>'01 Controls'!$H$27*'02 Cargo Classes'!$P$12</x:f>
        <x:v>0.15</x:v>
      </x:c>
      <x:c r="U2549" s="22" t="n">
        <x:f>SUM(Q2549:T2549)</x:f>
        <x:v>1.1999999999999997</x:v>
      </x:c>
      <x:c r="V2549" s="18" t="n">
        <x:f>IF(U2549=0,0,N2549*Q2549/U2549)</x:f>
        <x:v>0</x:v>
      </x:c>
      <x:c r="W2549" s="18" t="n">
        <x:f>IF(U2549=0,0,P2549*Q2549/U2549)</x:f>
        <x:v>0</x:v>
      </x:c>
      <x:c r="X2549" s="18" t="n">
        <x:f>MAX(V2549,W2549*'01 Controls'!$E$12)</x:f>
        <x:v>0</x:v>
      </x:c>
      <x:c r="Y2549" s="18" t="n">
        <x:f>IF(U2549=0,0,N2549*R2549/U2549)</x:f>
        <x:v>0</x:v>
      </x:c>
      <x:c r="Z2549" s="18" t="n">
        <x:f>IF(U2549=0,0,P2549*R2549/U2549)</x:f>
        <x:v>0</x:v>
      </x:c>
      <x:c r="AA2549" s="18" t="n">
        <x:f>MAX(Y2549,Z2549*'01 Controls'!$E$13)</x:f>
        <x:v>0</x:v>
      </x:c>
      <x:c r="AB2549" s="18" t="n">
        <x:f>IF(U2549=0,0,N2549*S2549/U2549)</x:f>
        <x:v>1151.71875</x:v>
      </x:c>
      <x:c r="AC2549" s="18" t="n">
        <x:f>IF(U2549=0,0,P2549*S2549/U2549)</x:f>
        <x:v>3067.9687500000005</x:v>
      </x:c>
      <x:c r="AD2549" s="18" t="n">
        <x:f>MAX(AB2549,AC2549*'01 Controls'!$E$14)</x:f>
        <x:v>1151.71875</x:v>
      </x:c>
      <x:c r="AE2549" s="18" t="n">
        <x:f>IF(U2549=0,0,N2549*T2549/U2549)</x:f>
        <x:v>164.53125000000003</x:v>
      </x:c>
      <x:c r="AF2549" s="18" t="n">
        <x:f>IF(U2549=0,0,P2549*T2549/U2549)</x:f>
        <x:v>438.2812500000001</x:v>
      </x:c>
      <x:c r="AG2549" s="18" t="n">
        <x:f>MAX(AE2549,AF2549*'01 Controls'!$E$15)</x:f>
        <x:v>164.53125000000003</x:v>
      </x:c>
      <x:c r="AH2549" s="18" t="n">
        <x:f>SUM(V2549,Y2549,AB2549,AE2549)</x:f>
        <x:v>1316.25</x:v>
      </x:c>
      <x:c r="AI2549" s="18" t="n">
        <x:f>N2549-AH2549</x:f>
        <x:v>0</x:v>
      </x:c>
      <x:c r="AJ2549" s="18" t="n">
        <x:f>V2549*INDEX('07 Mode Capacity'!$P$6:$P$17,MATCH("AIR-"&amp;I2549,'07 Mode Capacity'!$C$6:$C$17,0))</x:f>
        <x:v>0</x:v>
      </x:c>
      <x:c r="AK2549" s="18" t="n">
        <x:f>Y2549*INDEX('07 Mode Capacity'!$P$6:$P$17,MATCH("OCEAN-"&amp;I2549,'07 Mode Capacity'!$C$6:$C$17,0))</x:f>
        <x:v>0</x:v>
      </x:c>
      <x:c r="AL2549" s="18" t="n">
        <x:f>AB2549*INDEX('07 Mode Capacity'!$P$6:$P$17,MATCH("LAND-"&amp;I2549,'07 Mode Capacity'!$C$6:$C$17,0))</x:f>
        <x:v>140.56481971745728</x:v>
      </x:c>
      <x:c r="AM2549" s="18" t="n">
        <x:f>AE2549*INDEX('07 Mode Capacity'!$P$6:$P$17,MATCH("INLAND-"&amp;I2549,'07 Mode Capacity'!$C$6:$C$17,0))</x:f>
        <x:v>103.85777963133218</x:v>
      </x:c>
      <x:c r="AN2549" s="18" t="n">
        <x:f>SUM(AJ2549:AM2549)</x:f>
        <x:v>244.42259934878945</x:v>
      </x:c>
      <x:c r="AO2549" s="17" t="n">
        <x:f>IF(N2549=0,1,AN2549/N2549)</x:f>
        <x:v>0.18569618184143546</x:v>
      </x:c>
      <x:c r="AP2549" s="11" t="str">
        <x:f>IF(AO2549&gt;='01 Controls'!$E$16,"PASS","FAIL")</x:f>
        <x:v>FAIL</x:v>
      </x:c>
      <x:c r="AQ2549" s="11" t="str">
        <x:v>UNQUANTIFIED</x:v>
      </x:c>
      <x:c r="AR2549" s="11" t="str">
        <x:v>Position-class planning record; serial item and receiver open</x:v>
      </x:c>
      <x:c r="AS2549" s="26"/>
      <x:c r="AT2549" s="26"/>
    </x:row>
    <x:row r="2550">
      <x:c r="C2550" s="11" t="str">
        <x:v>M3-C-CIG-LIN-18</x:v>
      </x:c>
      <x:c r="D2550" s="11" t="str">
        <x:v>M3</x:v>
      </x:c>
      <x:c r="E2550" s="11" t="str">
        <x:v>Inland flood</x:v>
      </x:c>
      <x:c r="F2550" s="11" t="str">
        <x:v>C-CIG</x:v>
      </x:c>
      <x:c r="G2550" s="11" t="str">
        <x:v>Community institutions group</x:v>
      </x:c>
      <x:c r="H2550" s="11" t="str">
        <x:v>LIN-18</x:v>
      </x:c>
      <x:c r="I2550" s="19" t="n">
        <x:v>72</x:v>
      </x:c>
      <x:c r="J2550" s="21" t="n">
        <x:v>5</x:v>
      </x:c>
      <x:c r="K2550" s="18" t="n">
        <x:f>'05 Cargo Register'!K310</x:f>
        <x:v>87.75</x:v>
      </x:c>
      <x:c r="L2550" s="18" t="n">
        <x:f>'05 Cargo Register'!N310</x:f>
        <x:v>7</x:v>
      </x:c>
      <x:c r="M2550" s="18" t="n">
        <x:f>'05 Cargo Register'!O310</x:f>
        <x:v>308</x:v>
      </x:c>
      <x:c r="N2550" s="18" t="n">
        <x:f>J2550*K2550</x:f>
        <x:v>438.75</x:v>
      </x:c>
      <x:c r="O2550" s="18" t="n">
        <x:f>J2550*L2550</x:f>
        <x:v>35</x:v>
      </x:c>
      <x:c r="P2550" s="18" t="n">
        <x:f>J2550*M2550</x:f>
        <x:v>1540</x:v>
      </x:c>
      <x:c r="Q2550" s="22" t="n">
        <x:f>'01 Controls'!$E$27*'02 Cargo Classes'!$M$13</x:f>
        <x:v>0</x:v>
      </x:c>
      <x:c r="R2550" s="22" t="n">
        <x:f>'01 Controls'!$F$27*'02 Cargo Classes'!$N$13</x:f>
        <x:v>0</x:v>
      </x:c>
      <x:c r="S2550" s="22" t="n">
        <x:f>'01 Controls'!$G$27*'02 Cargo Classes'!$O$13</x:f>
        <x:v>0.7</x:v>
      </x:c>
      <x:c r="T2550" s="22" t="n">
        <x:f>'01 Controls'!$H$27*'02 Cargo Classes'!$P$13</x:f>
        <x:v>0.25</x:v>
      </x:c>
      <x:c r="U2550" s="22" t="n">
        <x:f>SUM(Q2550:T2550)</x:f>
        <x:v>0.95</x:v>
      </x:c>
      <x:c r="V2550" s="18" t="n">
        <x:f>IF(U2550=0,0,N2550*Q2550/U2550)</x:f>
        <x:v>0</x:v>
      </x:c>
      <x:c r="W2550" s="18" t="n">
        <x:f>IF(U2550=0,0,P2550*Q2550/U2550)</x:f>
        <x:v>0</x:v>
      </x:c>
      <x:c r="X2550" s="18" t="n">
        <x:f>MAX(V2550,W2550*'01 Controls'!$E$12)</x:f>
        <x:v>0</x:v>
      </x:c>
      <x:c r="Y2550" s="18" t="n">
        <x:f>IF(U2550=0,0,N2550*R2550/U2550)</x:f>
        <x:v>0</x:v>
      </x:c>
      <x:c r="Z2550" s="18" t="n">
        <x:f>IF(U2550=0,0,P2550*R2550/U2550)</x:f>
        <x:v>0</x:v>
      </x:c>
      <x:c r="AA2550" s="18" t="n">
        <x:f>MAX(Y2550,Z2550*'01 Controls'!$E$13)</x:f>
        <x:v>0</x:v>
      </x:c>
      <x:c r="AB2550" s="18" t="n">
        <x:f>IF(U2550=0,0,N2550*S2550/U2550)</x:f>
        <x:v>323.2894736842105</x:v>
      </x:c>
      <x:c r="AC2550" s="18" t="n">
        <x:f>IF(U2550=0,0,P2550*S2550/U2550)</x:f>
        <x:v>1134.7368421052631</x:v>
      </x:c>
      <x:c r="AD2550" s="18" t="n">
        <x:f>MAX(AB2550,AC2550*'01 Controls'!$E$14)</x:f>
        <x:v>323.2894736842105</x:v>
      </x:c>
      <x:c r="AE2550" s="18" t="n">
        <x:f>IF(U2550=0,0,N2550*T2550/U2550)</x:f>
        <x:v>115.46052631578948</x:v>
      </x:c>
      <x:c r="AF2550" s="18" t="n">
        <x:f>IF(U2550=0,0,P2550*T2550/U2550)</x:f>
        <x:v>405.2631578947369</x:v>
      </x:c>
      <x:c r="AG2550" s="18" t="n">
        <x:f>MAX(AE2550,AF2550*'01 Controls'!$E$15)</x:f>
        <x:v>115.46052631578948</x:v>
      </x:c>
      <x:c r="AH2550" s="18" t="n">
        <x:f>SUM(V2550,Y2550,AB2550,AE2550)</x:f>
        <x:v>438.75</x:v>
      </x:c>
      <x:c r="AI2550" s="18" t="n">
        <x:f>N2550-AH2550</x:f>
        <x:v>0</x:v>
      </x:c>
      <x:c r="AJ2550" s="18" t="n">
        <x:f>V2550*INDEX('07 Mode Capacity'!$P$6:$P$17,MATCH("AIR-"&amp;I2550,'07 Mode Capacity'!$C$6:$C$17,0))</x:f>
        <x:v>0</x:v>
      </x:c>
      <x:c r="AK2550" s="18" t="n">
        <x:f>Y2550*INDEX('07 Mode Capacity'!$P$6:$P$17,MATCH("OCEAN-"&amp;I2550,'07 Mode Capacity'!$C$6:$C$17,0))</x:f>
        <x:v>0</x:v>
      </x:c>
      <x:c r="AL2550" s="18" t="n">
        <x:f>AB2550*INDEX('07 Mode Capacity'!$P$6:$P$17,MATCH("LAND-"&amp;I2550,'07 Mode Capacity'!$C$6:$C$17,0))</x:f>
        <x:v>231.1552792480092</x:v>
      </x:c>
      <x:c r="AM2550" s="18" t="n">
        <x:f>AE2550*INDEX('07 Mode Capacity'!$P$6:$P$17,MATCH("INLAND-"&amp;I2550,'07 Mode Capacity'!$C$6:$C$17,0))</x:f>
        <x:v>115.46052631578948</x:v>
      </x:c>
      <x:c r="AN2550" s="18" t="n">
        <x:f>SUM(AJ2550:AM2550)</x:f>
        <x:v>346.6158055637987</x:v>
      </x:c>
      <x:c r="AO2550" s="17" t="n">
        <x:f>IF(N2550=0,1,AN2550/N2550)</x:f>
        <x:v>0.7900075340485441</x:v>
      </x:c>
      <x:c r="AP2550" s="11" t="str">
        <x:f>IF(AO2550&gt;='01 Controls'!$E$16,"PASS","FAIL")</x:f>
        <x:v>FAIL</x:v>
      </x:c>
      <x:c r="AQ2550" s="11" t="str">
        <x:v>UNQUANTIFIED</x:v>
      </x:c>
      <x:c r="AR2550" s="11" t="str">
        <x:v>Position-class planning record; serial item and receiver open</x:v>
      </x:c>
      <x:c r="AS2550" s="26"/>
      <x:c r="AT2550" s="26"/>
    </x:row>
    <x:row r="2551">
      <x:c r="C2551" s="11" t="str">
        <x:v>M3-C-CIG-BLK-08</x:v>
      </x:c>
      <x:c r="D2551" s="11" t="str">
        <x:v>M3</x:v>
      </x:c>
      <x:c r="E2551" s="11" t="str">
        <x:v>Inland flood</x:v>
      </x:c>
      <x:c r="F2551" s="11" t="str">
        <x:v>C-CIG</x:v>
      </x:c>
      <x:c r="G2551" s="11" t="str">
        <x:v>Community institutions group</x:v>
      </x:c>
      <x:c r="H2551" s="11" t="str">
        <x:v>BLK-08</x:v>
      </x:c>
      <x:c r="I2551" s="19" t="n">
        <x:v>48</x:v>
      </x:c>
      <x:c r="J2551" s="21" t="n">
        <x:v>5</x:v>
      </x:c>
      <x:c r="K2551" s="18" t="n">
        <x:f>'05 Cargo Register'!K311</x:f>
        <x:v>745.875</x:v>
      </x:c>
      <x:c r="L2551" s="18" t="n">
        <x:f>'05 Cargo Register'!N311</x:f>
        <x:v>117</x:v>
      </x:c>
      <x:c r="M2551" s="18" t="n">
        <x:f>'05 Cargo Register'!O311</x:f>
        <x:v>5967</x:v>
      </x:c>
      <x:c r="N2551" s="18" t="n">
        <x:f>J2551*K2551</x:f>
        <x:v>3729.375</x:v>
      </x:c>
      <x:c r="O2551" s="18" t="n">
        <x:f>J2551*L2551</x:f>
        <x:v>585</x:v>
      </x:c>
      <x:c r="P2551" s="18" t="n">
        <x:f>J2551*M2551</x:f>
        <x:v>29835</x:v>
      </x:c>
      <x:c r="Q2551" s="22" t="n">
        <x:f>'01 Controls'!$E$27*'02 Cargo Classes'!$M$14</x:f>
        <x:v>0.05</x:v>
      </x:c>
      <x:c r="R2551" s="22" t="n">
        <x:f>'01 Controls'!$F$27*'02 Cargo Classes'!$N$14</x:f>
        <x:v>0</x:v>
      </x:c>
      <x:c r="S2551" s="22" t="n">
        <x:f>'01 Controls'!$G$27*'02 Cargo Classes'!$O$14</x:f>
        <x:v>0.7</x:v>
      </x:c>
      <x:c r="T2551" s="22" t="n">
        <x:f>'01 Controls'!$H$27*'02 Cargo Classes'!$P$14</x:f>
        <x:v>0.125</x:v>
      </x:c>
      <x:c r="U2551" s="22" t="n">
        <x:f>SUM(Q2551:T2551)</x:f>
        <x:v>0.875</x:v>
      </x:c>
      <x:c r="V2551" s="18" t="n">
        <x:f>IF(U2551=0,0,N2551*Q2551/U2551)</x:f>
        <x:v>213.10714285714286</x:v>
      </x:c>
      <x:c r="W2551" s="18" t="n">
        <x:f>IF(U2551=0,0,P2551*Q2551/U2551)</x:f>
        <x:v>1704.857142857143</x:v>
      </x:c>
      <x:c r="X2551" s="18" t="n">
        <x:f>MAX(V2551,W2551*'01 Controls'!$E$12)</x:f>
        <x:v>426.2142857142857</x:v>
      </x:c>
      <x:c r="Y2551" s="18" t="n">
        <x:f>IF(U2551=0,0,N2551*R2551/U2551)</x:f>
        <x:v>0</x:v>
      </x:c>
      <x:c r="Z2551" s="18" t="n">
        <x:f>IF(U2551=0,0,P2551*R2551/U2551)</x:f>
        <x:v>0</x:v>
      </x:c>
      <x:c r="AA2551" s="18" t="n">
        <x:f>MAX(Y2551,Z2551*'01 Controls'!$E$13)</x:f>
        <x:v>0</x:v>
      </x:c>
      <x:c r="AB2551" s="18" t="n">
        <x:f>IF(U2551=0,0,N2551*S2551/U2551)</x:f>
        <x:v>2983.5</x:v>
      </x:c>
      <x:c r="AC2551" s="18" t="n">
        <x:f>IF(U2551=0,0,P2551*S2551/U2551)</x:f>
        <x:v>23868</x:v>
      </x:c>
      <x:c r="AD2551" s="18" t="n">
        <x:f>MAX(AB2551,AC2551*'01 Controls'!$E$14)</x:f>
        <x:v>4773.6</x:v>
      </x:c>
      <x:c r="AE2551" s="18" t="n">
        <x:f>IF(U2551=0,0,N2551*T2551/U2551)</x:f>
        <x:v>532.7678571428571</x:v>
      </x:c>
      <x:c r="AF2551" s="18" t="n">
        <x:f>IF(U2551=0,0,P2551*T2551/U2551)</x:f>
        <x:v>4262.142857142857</x:v>
      </x:c>
      <x:c r="AG2551" s="18" t="n">
        <x:f>MAX(AE2551,AF2551*'01 Controls'!$E$15)</x:f>
        <x:v>767.1857142857142</x:v>
      </x:c>
      <x:c r="AH2551" s="18" t="n">
        <x:f>SUM(V2551,Y2551,AB2551,AE2551)</x:f>
        <x:v>3729.375</x:v>
      </x:c>
      <x:c r="AI2551" s="18" t="n">
        <x:f>N2551-AH2551</x:f>
        <x:v>0</x:v>
      </x:c>
      <x:c r="AJ2551" s="18" t="n">
        <x:f>V2551*INDEX('07 Mode Capacity'!$P$6:$P$17,MATCH("AIR-"&amp;I2551,'07 Mode Capacity'!$C$6:$C$17,0))</x:f>
        <x:v>59.741531179007474</x:v>
      </x:c>
      <x:c r="AK2551" s="18" t="n">
        <x:f>Y2551*INDEX('07 Mode Capacity'!$P$6:$P$17,MATCH("OCEAN-"&amp;I2551,'07 Mode Capacity'!$C$6:$C$17,0))</x:f>
        <x:v>0</x:v>
      </x:c>
      <x:c r="AL2551" s="18" t="n">
        <x:f>AB2551*INDEX('07 Mode Capacity'!$P$6:$P$17,MATCH("LAND-"&amp;I2551,'07 Mode Capacity'!$C$6:$C$17,0))</x:f>
        <x:v>364.1298186966513</x:v>
      </x:c>
      <x:c r="AM2551" s="18" t="n">
        <x:f>AE2551*INDEX('07 Mode Capacity'!$P$6:$P$17,MATCH("INLAND-"&amp;I2551,'07 Mode Capacity'!$C$6:$C$17,0))</x:f>
        <x:v>336.30138166336127</x:v>
      </x:c>
      <x:c r="AN2551" s="18" t="n">
        <x:f>SUM(AJ2551:AM2551)</x:f>
        <x:v>760.1727315390201</x:v>
      </x:c>
      <x:c r="AO2551" s="17" t="n">
        <x:f>IF(N2551=0,1,AN2551/N2551)</x:f>
        <x:v>0.20383381438954787</x:v>
      </x:c>
      <x:c r="AP2551" s="11" t="str">
        <x:f>IF(AO2551&gt;='01 Controls'!$E$16,"PASS","FAIL")</x:f>
        <x:v>FAIL</x:v>
      </x:c>
      <x:c r="AQ2551" s="11" t="str">
        <x:v>UNQUANTIFIED</x:v>
      </x:c>
      <x:c r="AR2551" s="11" t="str">
        <x:v>Position-class planning record; serial item and receiver open</x:v>
      </x:c>
      <x:c r="AS2551" s="26"/>
      <x:c r="AT2551" s="26"/>
    </x:row>
    <x:row r="2552">
      <x:c r="C2552" s="11" t="str">
        <x:v>M3-J-RIG-APL-45</x:v>
      </x:c>
      <x:c r="D2552" s="11" t="str">
        <x:v>M3</x:v>
      </x:c>
      <x:c r="E2552" s="11" t="str">
        <x:v>Inland flood</x:v>
      </x:c>
      <x:c r="F2552" s="11" t="str">
        <x:v>J-RIG</x:v>
      </x:c>
      <x:c r="G2552" s="11" t="str">
        <x:v>Resilience information group</x:v>
      </x:c>
      <x:c r="H2552" s="11" t="str">
        <x:v>APL-45</x:v>
      </x:c>
      <x:c r="I2552" s="19" t="n">
        <x:v>24</x:v>
      </x:c>
      <x:c r="J2552" s="21" t="n">
        <x:v>5</x:v>
      </x:c>
      <x:c r="K2552" s="18" t="n">
        <x:f>'05 Cargo Register'!K312</x:f>
        <x:v>273</x:v>
      </x:c>
      <x:c r="L2552" s="18" t="n">
        <x:f>'05 Cargo Register'!N312</x:f>
        <x:v>72</x:v>
      </x:c>
      <x:c r="M2552" s="18" t="n">
        <x:f>'05 Cargo Register'!O312</x:f>
        <x:v>540</x:v>
      </x:c>
      <x:c r="N2552" s="18" t="n">
        <x:f>J2552*K2552</x:f>
        <x:v>1365</x:v>
      </x:c>
      <x:c r="O2552" s="18" t="n">
        <x:f>J2552*L2552</x:f>
        <x:v>360</x:v>
      </x:c>
      <x:c r="P2552" s="18" t="n">
        <x:f>J2552*M2552</x:f>
        <x:v>2700</x:v>
      </x:c>
      <x:c r="Q2552" s="22" t="n">
        <x:f>'01 Controls'!$E$27*'02 Cargo Classes'!$M$6</x:f>
        <x:v>0.15000000000000002</x:v>
      </x:c>
      <x:c r="R2552" s="22" t="n">
        <x:f>'01 Controls'!$F$27*'02 Cargo Classes'!$N$6</x:f>
        <x:v>0</x:v>
      </x:c>
      <x:c r="S2552" s="22" t="n">
        <x:f>'01 Controls'!$G$27*'02 Cargo Classes'!$O$6</x:f>
        <x:v>0.7</x:v>
      </x:c>
      <x:c r="T2552" s="22" t="n">
        <x:f>'01 Controls'!$H$27*'02 Cargo Classes'!$P$6</x:f>
        <x:v>0.075</x:v>
      </x:c>
      <x:c r="U2552" s="22" t="n">
        <x:f>SUM(Q2552:T2552)</x:f>
        <x:v>0.9249999999999999</x:v>
      </x:c>
      <x:c r="V2552" s="18" t="n">
        <x:f>IF(U2552=0,0,N2552*Q2552/U2552)</x:f>
        <x:v>221.3513513513514</x:v>
      </x:c>
      <x:c r="W2552" s="18" t="n">
        <x:f>IF(U2552=0,0,P2552*Q2552/U2552)</x:f>
        <x:v>437.8378378378379</x:v>
      </x:c>
      <x:c r="X2552" s="18" t="n">
        <x:f>MAX(V2552,W2552*'01 Controls'!$E$12)</x:f>
        <x:v>221.3513513513514</x:v>
      </x:c>
      <x:c r="Y2552" s="18" t="n">
        <x:f>IF(U2552=0,0,N2552*R2552/U2552)</x:f>
        <x:v>0</x:v>
      </x:c>
      <x:c r="Z2552" s="18" t="n">
        <x:f>IF(U2552=0,0,P2552*R2552/U2552)</x:f>
        <x:v>0</x:v>
      </x:c>
      <x:c r="AA2552" s="18" t="n">
        <x:f>MAX(Y2552,Z2552*'01 Controls'!$E$13)</x:f>
        <x:v>0</x:v>
      </x:c>
      <x:c r="AB2552" s="18" t="n">
        <x:f>IF(U2552=0,0,N2552*S2552/U2552)</x:f>
        <x:v>1032.972972972973</x:v>
      </x:c>
      <x:c r="AC2552" s="18" t="n">
        <x:f>IF(U2552=0,0,P2552*S2552/U2552)</x:f>
        <x:v>2043.2432432432431</x:v>
      </x:c>
      <x:c r="AD2552" s="18" t="n">
        <x:f>MAX(AB2552,AC2552*'01 Controls'!$E$14)</x:f>
        <x:v>1032.972972972973</x:v>
      </x:c>
      <x:c r="AE2552" s="18" t="n">
        <x:f>IF(U2552=0,0,N2552*T2552/U2552)</x:f>
        <x:v>110.67567567567568</x:v>
      </x:c>
      <x:c r="AF2552" s="18" t="n">
        <x:f>IF(U2552=0,0,P2552*T2552/U2552)</x:f>
        <x:v>218.91891891891893</x:v>
      </x:c>
      <x:c r="AG2552" s="18" t="n">
        <x:f>MAX(AE2552,AF2552*'01 Controls'!$E$15)</x:f>
        <x:v>110.67567567567568</x:v>
      </x:c>
      <x:c r="AH2552" s="18" t="n">
        <x:f>SUM(V2552,Y2552,AB2552,AE2552)</x:f>
        <x:v>1365</x:v>
      </x:c>
      <x:c r="AI2552" s="18" t="n">
        <x:f>N2552-AH2552</x:f>
        <x:v>0</x:v>
      </x:c>
      <x:c r="AJ2552" s="18" t="n">
        <x:f>V2552*INDEX('07 Mode Capacity'!$P$6:$P$17,MATCH("AIR-"&amp;I2552,'07 Mode Capacity'!$C$6:$C$17,0))</x:f>
        <x:v>44.91530312433356</x:v>
      </x:c>
      <x:c r="AK2552" s="18" t="n">
        <x:f>Y2552*INDEX('07 Mode Capacity'!$P$6:$P$17,MATCH("OCEAN-"&amp;I2552,'07 Mode Capacity'!$C$6:$C$17,0))</x:f>
        <x:v>0</x:v>
      </x:c>
      <x:c r="AL2552" s="18" t="n">
        <x:f>AB2552*INDEX('07 Mode Capacity'!$P$6:$P$17,MATCH("LAND-"&amp;I2552,'07 Mode Capacity'!$C$6:$C$17,0))</x:f>
        <x:v>395.11311688695696</x:v>
      </x:c>
      <x:c r="AM2552" s="18" t="n">
        <x:f>AE2552*INDEX('07 Mode Capacity'!$P$6:$P$17,MATCH("INLAND-"&amp;I2552,'07 Mode Capacity'!$C$6:$C$17,0))</x:f>
        <x:v>110.67567567567568</x:v>
      </x:c>
      <x:c r="AN2552" s="18" t="n">
        <x:f>SUM(AJ2552:AM2552)</x:f>
        <x:v>550.7040956869662</x:v>
      </x:c>
      <x:c r="AO2552" s="17" t="n">
        <x:f>IF(N2552=0,1,AN2552/N2552)</x:f>
        <x:v>0.4034462239464954</x:v>
      </x:c>
      <x:c r="AP2552" s="11" t="str">
        <x:f>IF(AO2552&gt;='01 Controls'!$E$16,"PASS","FAIL")</x:f>
        <x:v>FAIL</x:v>
      </x:c>
      <x:c r="AQ2552" s="11" t="str">
        <x:v>UNQUANTIFIED</x:v>
      </x:c>
      <x:c r="AR2552" s="11" t="str">
        <x:v>Position-class planning record; serial item and receiver open</x:v>
      </x:c>
      <x:c r="AS2552" s="26"/>
      <x:c r="AT2552" s="26"/>
    </x:row>
    <x:row r="2553">
      <x:c r="C2553" s="11" t="str">
        <x:v>M3-J-RIG-ISO-18</x:v>
      </x:c>
      <x:c r="D2553" s="11" t="str">
        <x:v>M3</x:v>
      </x:c>
      <x:c r="E2553" s="11" t="str">
        <x:v>Inland flood</x:v>
      </x:c>
      <x:c r="F2553" s="11" t="str">
        <x:v>J-RIG</x:v>
      </x:c>
      <x:c r="G2553" s="11" t="str">
        <x:v>Resilience information group</x:v>
      </x:c>
      <x:c r="H2553" s="11" t="str">
        <x:v>ISO-18</x:v>
      </x:c>
      <x:c r="I2553" s="19" t="n">
        <x:v>48</x:v>
      </x:c>
      <x:c r="J2553" s="21" t="n">
        <x:v>5</x:v>
      </x:c>
      <x:c r="K2553" s="18" t="n">
        <x:f>'05 Cargo Register'!K313</x:f>
        <x:v>341.25</x:v>
      </x:c>
      <x:c r="L2553" s="18" t="n">
        <x:f>'05 Cargo Register'!N313</x:f>
        <x:v>23</x:v>
      </x:c>
      <x:c r="M2553" s="18" t="n">
        <x:f>'05 Cargo Register'!O313</x:f>
        <x:v>607.2</x:v>
      </x:c>
      <x:c r="N2553" s="18" t="n">
        <x:f>J2553*K2553</x:f>
        <x:v>1706.25</x:v>
      </x:c>
      <x:c r="O2553" s="18" t="n">
        <x:f>J2553*L2553</x:f>
        <x:v>115</x:v>
      </x:c>
      <x:c r="P2553" s="18" t="n">
        <x:f>J2553*M2553</x:f>
        <x:v>3036</x:v>
      </x:c>
      <x:c r="Q2553" s="22" t="n">
        <x:f>'01 Controls'!$E$27*'02 Cargo Classes'!$M$7</x:f>
        <x:v>0.010000000000000002</x:v>
      </x:c>
      <x:c r="R2553" s="22" t="n">
        <x:f>'01 Controls'!$F$27*'02 Cargo Classes'!$N$7</x:f>
        <x:v>0</x:v>
      </x:c>
      <x:c r="S2553" s="22" t="n">
        <x:f>'01 Controls'!$G$27*'02 Cargo Classes'!$O$7</x:f>
        <x:v>0.84</x:v>
      </x:c>
      <x:c r="T2553" s="22" t="n">
        <x:f>'01 Controls'!$H$27*'02 Cargo Classes'!$P$7</x:f>
        <x:v>0.2</x:v>
      </x:c>
      <x:c r="U2553" s="22" t="n">
        <x:f>SUM(Q2553:T2553)</x:f>
        <x:v>1.05</x:v>
      </x:c>
      <x:c r="V2553" s="18" t="n">
        <x:f>IF(U2553=0,0,N2553*Q2553/U2553)</x:f>
        <x:v>16.250000000000004</x:v>
      </x:c>
      <x:c r="W2553" s="18" t="n">
        <x:f>IF(U2553=0,0,P2553*Q2553/U2553)</x:f>
        <x:v>28.914285714285718</x:v>
      </x:c>
      <x:c r="X2553" s="18" t="n">
        <x:f>MAX(V2553,W2553*'01 Controls'!$E$12)</x:f>
        <x:v>16.250000000000004</x:v>
      </x:c>
      <x:c r="Y2553" s="18" t="n">
        <x:f>IF(U2553=0,0,N2553*R2553/U2553)</x:f>
        <x:v>0</x:v>
      </x:c>
      <x:c r="Z2553" s="18" t="n">
        <x:f>IF(U2553=0,0,P2553*R2553/U2553)</x:f>
        <x:v>0</x:v>
      </x:c>
      <x:c r="AA2553" s="18" t="n">
        <x:f>MAX(Y2553,Z2553*'01 Controls'!$E$13)</x:f>
        <x:v>0</x:v>
      </x:c>
      <x:c r="AB2553" s="18" t="n">
        <x:f>IF(U2553=0,0,N2553*S2553/U2553)</x:f>
        <x:v>1365</x:v>
      </x:c>
      <x:c r="AC2553" s="18" t="n">
        <x:f>IF(U2553=0,0,P2553*S2553/U2553)</x:f>
        <x:v>2428.7999999999997</x:v>
      </x:c>
      <x:c r="AD2553" s="18" t="n">
        <x:f>MAX(AB2553,AC2553*'01 Controls'!$E$14)</x:f>
        <x:v>1365</x:v>
      </x:c>
      <x:c r="AE2553" s="18" t="n">
        <x:f>IF(U2553=0,0,N2553*T2553/U2553)</x:f>
        <x:v>325</x:v>
      </x:c>
      <x:c r="AF2553" s="18" t="n">
        <x:f>IF(U2553=0,0,P2553*T2553/U2553)</x:f>
        <x:v>578.2857142857143</x:v>
      </x:c>
      <x:c r="AG2553" s="18" t="n">
        <x:f>MAX(AE2553,AF2553*'01 Controls'!$E$15)</x:f>
        <x:v>325</x:v>
      </x:c>
      <x:c r="AH2553" s="18" t="n">
        <x:f>SUM(V2553,Y2553,AB2553,AE2553)</x:f>
        <x:v>1706.25</x:v>
      </x:c>
      <x:c r="AI2553" s="18" t="n">
        <x:f>N2553-AH2553</x:f>
        <x:v>0</x:v>
      </x:c>
      <x:c r="AJ2553" s="18" t="n">
        <x:f>V2553*INDEX('07 Mode Capacity'!$P$6:$P$17,MATCH("AIR-"&amp;I2553,'07 Mode Capacity'!$C$6:$C$17,0))</x:f>
        <x:v>4.555454447201006</x:v>
      </x:c>
      <x:c r="AK2553" s="18" t="n">
        <x:f>Y2553*INDEX('07 Mode Capacity'!$P$6:$P$17,MATCH("OCEAN-"&amp;I2553,'07 Mode Capacity'!$C$6:$C$17,0))</x:f>
        <x:v>0</x:v>
      </x:c>
      <x:c r="AL2553" s="18" t="n">
        <x:f>AB2553*INDEX('07 Mode Capacity'!$P$6:$P$17,MATCH("LAND-"&amp;I2553,'07 Mode Capacity'!$C$6:$C$17,0))</x:f>
        <x:v>166.5953418873568</x:v>
      </x:c>
      <x:c r="AM2553" s="18" t="n">
        <x:f>AE2553*INDEX('07 Mode Capacity'!$P$6:$P$17,MATCH("INLAND-"&amp;I2553,'07 Mode Capacity'!$C$6:$C$17,0))</x:f>
        <x:v>205.1511696421376</x:v>
      </x:c>
      <x:c r="AN2553" s="18" t="n">
        <x:f>SUM(AJ2553:AM2553)</x:f>
        <x:v>376.30196597669544</x:v>
      </x:c>
      <x:c r="AO2553" s="17" t="n">
        <x:f>IF(N2553=0,1,AN2553/N2553)</x:f>
        <x:v>0.22054327676289842</x:v>
      </x:c>
      <x:c r="AP2553" s="11" t="str">
        <x:f>IF(AO2553&gt;='01 Controls'!$E$16,"PASS","FAIL")</x:f>
        <x:v>FAIL</x:v>
      </x:c>
      <x:c r="AQ2553" s="11" t="str">
        <x:v>UNQUANTIFIED</x:v>
      </x:c>
      <x:c r="AR2553" s="11" t="str">
        <x:v>Position-class planning record; serial item and receiver open</x:v>
      </x:c>
      <x:c r="AS2553" s="26"/>
      <x:c r="AT2553" s="26"/>
    </x:row>
    <x:row r="2554">
      <x:c r="C2554" s="11" t="str">
        <x:v>M3-J-RIG-COL-12</x:v>
      </x:c>
      <x:c r="D2554" s="11" t="str">
        <x:v>M3</x:v>
      </x:c>
      <x:c r="E2554" s="11" t="str">
        <x:v>Inland flood</x:v>
      </x:c>
      <x:c r="F2554" s="11" t="str">
        <x:v>J-RIG</x:v>
      </x:c>
      <x:c r="G2554" s="11" t="str">
        <x:v>Resilience information group</x:v>
      </x:c>
      <x:c r="H2554" s="11" t="str">
        <x:v>COL-12</x:v>
      </x:c>
      <x:c r="I2554" s="19" t="n">
        <x:v>24</x:v>
      </x:c>
      <x:c r="J2554" s="21" t="n">
        <x:v>5</x:v>
      </x:c>
      <x:c r="K2554" s="18" t="n">
        <x:f>'05 Cargo Register'!K314</x:f>
        <x:v>68.25</x:v>
      </x:c>
      <x:c r="L2554" s="18" t="n">
        <x:f>'05 Cargo Register'!N314</x:f>
        <x:v>8</x:v>
      </x:c>
      <x:c r="M2554" s="18" t="n">
        <x:f>'05 Cargo Register'!O314</x:f>
        <x:v>211.20000000000002</x:v>
      </x:c>
      <x:c r="N2554" s="18" t="n">
        <x:f>J2554*K2554</x:f>
        <x:v>341.25</x:v>
      </x:c>
      <x:c r="O2554" s="18" t="n">
        <x:f>J2554*L2554</x:f>
        <x:v>40</x:v>
      </x:c>
      <x:c r="P2554" s="18" t="n">
        <x:f>J2554*M2554</x:f>
        <x:v>1056</x:v>
      </x:c>
      <x:c r="Q2554" s="22" t="n">
        <x:f>'01 Controls'!$E$27*'02 Cargo Classes'!$M$8</x:f>
        <x:v>0.1</x:v>
      </x:c>
      <x:c r="R2554" s="22" t="n">
        <x:f>'01 Controls'!$F$27*'02 Cargo Classes'!$N$8</x:f>
        <x:v>0</x:v>
      </x:c>
      <x:c r="S2554" s="22" t="n">
        <x:f>'01 Controls'!$G$27*'02 Cargo Classes'!$O$8</x:f>
        <x:v>0.84</x:v>
      </x:c>
      <x:c r="T2554" s="22" t="n">
        <x:f>'01 Controls'!$H$27*'02 Cargo Classes'!$P$8</x:f>
        <x:v>0.05</x:v>
      </x:c>
      <x:c r="U2554" s="22" t="n">
        <x:f>SUM(Q2554:T2554)</x:f>
        <x:v>0.99</x:v>
      </x:c>
      <x:c r="V2554" s="18" t="n">
        <x:f>IF(U2554=0,0,N2554*Q2554/U2554)</x:f>
        <x:v>34.46969696969697</x:v>
      </x:c>
      <x:c r="W2554" s="18" t="n">
        <x:f>IF(U2554=0,0,P2554*Q2554/U2554)</x:f>
        <x:v>106.66666666666667</x:v>
      </x:c>
      <x:c r="X2554" s="18" t="n">
        <x:f>MAX(V2554,W2554*'01 Controls'!$E$12)</x:f>
        <x:v>34.46969696969697</x:v>
      </x:c>
      <x:c r="Y2554" s="18" t="n">
        <x:f>IF(U2554=0,0,N2554*R2554/U2554)</x:f>
        <x:v>0</x:v>
      </x:c>
      <x:c r="Z2554" s="18" t="n">
        <x:f>IF(U2554=0,0,P2554*R2554/U2554)</x:f>
        <x:v>0</x:v>
      </x:c>
      <x:c r="AA2554" s="18" t="n">
        <x:f>MAX(Y2554,Z2554*'01 Controls'!$E$13)</x:f>
        <x:v>0</x:v>
      </x:c>
      <x:c r="AB2554" s="18" t="n">
        <x:f>IF(U2554=0,0,N2554*S2554/U2554)</x:f>
        <x:v>289.5454545454545</x:v>
      </x:c>
      <x:c r="AC2554" s="18" t="n">
        <x:f>IF(U2554=0,0,P2554*S2554/U2554)</x:f>
        <x:v>896</x:v>
      </x:c>
      <x:c r="AD2554" s="18" t="n">
        <x:f>MAX(AB2554,AC2554*'01 Controls'!$E$14)</x:f>
        <x:v>289.5454545454545</x:v>
      </x:c>
      <x:c r="AE2554" s="18" t="n">
        <x:f>IF(U2554=0,0,N2554*T2554/U2554)</x:f>
        <x:v>17.234848484848484</x:v>
      </x:c>
      <x:c r="AF2554" s="18" t="n">
        <x:f>IF(U2554=0,0,P2554*T2554/U2554)</x:f>
        <x:v>53.333333333333336</x:v>
      </x:c>
      <x:c r="AG2554" s="18" t="n">
        <x:f>MAX(AE2554,AF2554*'01 Controls'!$E$15)</x:f>
        <x:v>17.234848484848484</x:v>
      </x:c>
      <x:c r="AH2554" s="18" t="n">
        <x:f>SUM(V2554,Y2554,AB2554,AE2554)</x:f>
        <x:v>341.25</x:v>
      </x:c>
      <x:c r="AI2554" s="18" t="n">
        <x:f>N2554-AH2554</x:f>
        <x:v>0</x:v>
      </x:c>
      <x:c r="AJ2554" s="18" t="n">
        <x:f>V2554*INDEX('07 Mode Capacity'!$P$6:$P$17,MATCH("AIR-"&amp;I2554,'07 Mode Capacity'!$C$6:$C$17,0))</x:f>
        <x:v>6.994386429294365</x:v>
      </x:c>
      <x:c r="AK2554" s="18" t="n">
        <x:f>Y2554*INDEX('07 Mode Capacity'!$P$6:$P$17,MATCH("OCEAN-"&amp;I2554,'07 Mode Capacity'!$C$6:$C$17,0))</x:f>
        <x:v>0</x:v>
      </x:c>
      <x:c r="AL2554" s="18" t="n">
        <x:f>AB2554*INDEX('07 Mode Capacity'!$P$6:$P$17,MATCH("LAND-"&amp;I2554,'07 Mode Capacity'!$C$6:$C$17,0))</x:f>
        <x:v>110.75140397588945</x:v>
      </x:c>
      <x:c r="AM2554" s="18" t="n">
        <x:f>AE2554*INDEX('07 Mode Capacity'!$P$6:$P$17,MATCH("INLAND-"&amp;I2554,'07 Mode Capacity'!$C$6:$C$17,0))</x:f>
        <x:v>17.234848484848484</x:v>
      </x:c>
      <x:c r="AN2554" s="18" t="n">
        <x:f>SUM(AJ2554:AM2554)</x:f>
        <x:v>134.9806388900323</x:v>
      </x:c>
      <x:c r="AO2554" s="17" t="n">
        <x:f>IF(N2554=0,1,AN2554/N2554)</x:f>
        <x:v>0.3955476597510104</x:v>
      </x:c>
      <x:c r="AP2554" s="11" t="str">
        <x:f>IF(AO2554&gt;='01 Controls'!$E$16,"PASS","FAIL")</x:f>
        <x:v>FAIL</x:v>
      </x:c>
      <x:c r="AQ2554" s="11" t="str">
        <x:v>UNQUANTIFIED</x:v>
      </x:c>
      <x:c r="AR2554" s="11" t="str">
        <x:v>Position-class planning record; serial item and receiver open</x:v>
      </x:c>
      <x:c r="AS2554" s="26"/>
      <x:c r="AT2554" s="26"/>
    </x:row>
    <x:row r="2555">
      <x:c r="C2555" s="11" t="str">
        <x:v>M3-J-RIG-BAT-22</x:v>
      </x:c>
      <x:c r="D2555" s="11" t="str">
        <x:v>M3</x:v>
      </x:c>
      <x:c r="E2555" s="11" t="str">
        <x:v>Inland flood</x:v>
      </x:c>
      <x:c r="F2555" s="11" t="str">
        <x:v>J-RIG</x:v>
      </x:c>
      <x:c r="G2555" s="11" t="str">
        <x:v>Resilience information group</x:v>
      </x:c>
      <x:c r="H2555" s="11" t="str">
        <x:v>BAT-22</x:v>
      </x:c>
      <x:c r="I2555" s="19" t="n">
        <x:v>48</x:v>
      </x:c>
      <x:c r="J2555" s="21" t="n">
        <x:v>5</x:v>
      </x:c>
      <x:c r="K2555" s="18" t="n">
        <x:f>'05 Cargo Register'!K315</x:f>
        <x:v>68.25</x:v>
      </x:c>
      <x:c r="L2555" s="18" t="n">
        <x:f>'05 Cargo Register'!N315</x:f>
        <x:v>4</x:v>
      </x:c>
      <x:c r="M2555" s="18" t="n">
        <x:f>'05 Cargo Register'!O315</x:f>
        <x:v>105.60000000000001</x:v>
      </x:c>
      <x:c r="N2555" s="18" t="n">
        <x:f>J2555*K2555</x:f>
        <x:v>341.25</x:v>
      </x:c>
      <x:c r="O2555" s="18" t="n">
        <x:f>J2555*L2555</x:f>
        <x:v>20</x:v>
      </x:c>
      <x:c r="P2555" s="18" t="n">
        <x:f>J2555*M2555</x:f>
        <x:v>528</x:v>
      </x:c>
      <x:c r="Q2555" s="22" t="n">
        <x:f>'01 Controls'!$E$27*'02 Cargo Classes'!$M$9</x:f>
        <x:v>0</x:v>
      </x:c>
      <x:c r="R2555" s="22" t="n">
        <x:f>'01 Controls'!$F$27*'02 Cargo Classes'!$N$9</x:f>
        <x:v>0</x:v>
      </x:c>
      <x:c r="S2555" s="22" t="n">
        <x:f>'01 Controls'!$G$27*'02 Cargo Classes'!$O$9</x:f>
        <x:v>0.7</x:v>
      </x:c>
      <x:c r="T2555" s="22" t="n">
        <x:f>'01 Controls'!$H$27*'02 Cargo Classes'!$P$9</x:f>
        <x:v>0.125</x:v>
      </x:c>
      <x:c r="U2555" s="22" t="n">
        <x:f>SUM(Q2555:T2555)</x:f>
        <x:v>0.825</x:v>
      </x:c>
      <x:c r="V2555" s="18" t="n">
        <x:f>IF(U2555=0,0,N2555*Q2555/U2555)</x:f>
        <x:v>0</x:v>
      </x:c>
      <x:c r="W2555" s="18" t="n">
        <x:f>IF(U2555=0,0,P2555*Q2555/U2555)</x:f>
        <x:v>0</x:v>
      </x:c>
      <x:c r="X2555" s="18" t="n">
        <x:f>MAX(V2555,W2555*'01 Controls'!$E$12)</x:f>
        <x:v>0</x:v>
      </x:c>
      <x:c r="Y2555" s="18" t="n">
        <x:f>IF(U2555=0,0,N2555*R2555/U2555)</x:f>
        <x:v>0</x:v>
      </x:c>
      <x:c r="Z2555" s="18" t="n">
        <x:f>IF(U2555=0,0,P2555*R2555/U2555)</x:f>
        <x:v>0</x:v>
      </x:c>
      <x:c r="AA2555" s="18" t="n">
        <x:f>MAX(Y2555,Z2555*'01 Controls'!$E$13)</x:f>
        <x:v>0</x:v>
      </x:c>
      <x:c r="AB2555" s="18" t="n">
        <x:f>IF(U2555=0,0,N2555*S2555/U2555)</x:f>
        <x:v>289.5454545454545</x:v>
      </x:c>
      <x:c r="AC2555" s="18" t="n">
        <x:f>IF(U2555=0,0,P2555*S2555/U2555)</x:f>
        <x:v>448</x:v>
      </x:c>
      <x:c r="AD2555" s="18" t="n">
        <x:f>MAX(AB2555,AC2555*'01 Controls'!$E$14)</x:f>
        <x:v>289.5454545454545</x:v>
      </x:c>
      <x:c r="AE2555" s="18" t="n">
        <x:f>IF(U2555=0,0,N2555*T2555/U2555)</x:f>
        <x:v>51.70454545454546</x:v>
      </x:c>
      <x:c r="AF2555" s="18" t="n">
        <x:f>IF(U2555=0,0,P2555*T2555/U2555)</x:f>
        <x:v>80</x:v>
      </x:c>
      <x:c r="AG2555" s="18" t="n">
        <x:f>MAX(AE2555,AF2555*'01 Controls'!$E$15)</x:f>
        <x:v>51.70454545454546</x:v>
      </x:c>
      <x:c r="AH2555" s="18" t="n">
        <x:f>SUM(V2555,Y2555,AB2555,AE2555)</x:f>
        <x:v>341.24999999999994</x:v>
      </x:c>
      <x:c r="AI2555" s="18" t="n">
        <x:f>N2555-AH2555</x:f>
        <x:v>5.684341886080802e-14</x:v>
      </x:c>
      <x:c r="AJ2555" s="18" t="n">
        <x:f>V2555*INDEX('07 Mode Capacity'!$P$6:$P$17,MATCH("AIR-"&amp;I2555,'07 Mode Capacity'!$C$6:$C$17,0))</x:f>
        <x:v>0</x:v>
      </x:c>
      <x:c r="AK2555" s="18" t="n">
        <x:f>Y2555*INDEX('07 Mode Capacity'!$P$6:$P$17,MATCH("OCEAN-"&amp;I2555,'07 Mode Capacity'!$C$6:$C$17,0))</x:f>
        <x:v>0</x:v>
      </x:c>
      <x:c r="AL2555" s="18" t="n">
        <x:f>AB2555*INDEX('07 Mode Capacity'!$P$6:$P$17,MATCH("LAND-"&amp;I2555,'07 Mode Capacity'!$C$6:$C$17,0))</x:f>
        <x:v>35.338405854893864</x:v>
      </x:c>
      <x:c r="AM2555" s="18" t="n">
        <x:f>AE2555*INDEX('07 Mode Capacity'!$P$6:$P$17,MATCH("INLAND-"&amp;I2555,'07 Mode Capacity'!$C$6:$C$17,0))</x:f>
        <x:v>32.637686079430985</x:v>
      </x:c>
      <x:c r="AN2555" s="18" t="n">
        <x:f>SUM(AJ2555:AM2555)</x:f>
        <x:v>67.97609193432484</x:v>
      </x:c>
      <x:c r="AO2555" s="17" t="n">
        <x:f>IF(N2555=0,1,AN2555/N2555)</x:f>
        <x:v>0.19919733900168451</x:v>
      </x:c>
      <x:c r="AP2555" s="11" t="str">
        <x:f>IF(AO2555&gt;='01 Controls'!$E$16,"PASS","FAIL")</x:f>
        <x:v>FAIL</x:v>
      </x:c>
      <x:c r="AQ2555" s="11" t="str">
        <x:v>UNQUANTIFIED</x:v>
      </x:c>
      <x:c r="AR2555" s="11" t="str">
        <x:v>Position-class planning record; serial item and receiver open</x:v>
      </x:c>
      <x:c r="AS2555" s="26"/>
      <x:c r="AT2555" s="26"/>
    </x:row>
    <x:row r="2556">
      <x:c r="C2556" s="11" t="str">
        <x:v>M3-J-RIG-TNK-20</x:v>
      </x:c>
      <x:c r="D2556" s="11" t="str">
        <x:v>M3</x:v>
      </x:c>
      <x:c r="E2556" s="11" t="str">
        <x:v>Inland flood</x:v>
      </x:c>
      <x:c r="F2556" s="11" t="str">
        <x:v>J-RIG</x:v>
      </x:c>
      <x:c r="G2556" s="11" t="str">
        <x:v>Resilience information group</x:v>
      </x:c>
      <x:c r="H2556" s="11" t="str">
        <x:v>TNK-20</x:v>
      </x:c>
      <x:c r="I2556" s="19" t="n">
        <x:v>48</x:v>
      </x:c>
      <x:c r="J2556" s="21" t="n">
        <x:v>5</x:v>
      </x:c>
      <x:c r="K2556" s="18" t="n">
        <x:f>'05 Cargo Register'!K316</x:f>
        <x:v>68.25</x:v>
      </x:c>
      <x:c r="L2556" s="18" t="n">
        <x:f>'05 Cargo Register'!N316</x:f>
        <x:v>5</x:v>
      </x:c>
      <x:c r="M2556" s="18" t="n">
        <x:f>'05 Cargo Register'!O316</x:f>
        <x:v>106.25</x:v>
      </x:c>
      <x:c r="N2556" s="18" t="n">
        <x:f>J2556*K2556</x:f>
        <x:v>341.25</x:v>
      </x:c>
      <x:c r="O2556" s="18" t="n">
        <x:f>J2556*L2556</x:f>
        <x:v>25</x:v>
      </x:c>
      <x:c r="P2556" s="18" t="n">
        <x:f>J2556*M2556</x:f>
        <x:v>531.25</x:v>
      </x:c>
      <x:c r="Q2556" s="22" t="n">
        <x:f>'01 Controls'!$E$27*'02 Cargo Classes'!$M$10</x:f>
        <x:v>0</x:v>
      </x:c>
      <x:c r="R2556" s="22" t="n">
        <x:f>'01 Controls'!$F$27*'02 Cargo Classes'!$N$10</x:f>
        <x:v>0</x:v>
      </x:c>
      <x:c r="S2556" s="22" t="n">
        <x:f>'01 Controls'!$G$27*'02 Cargo Classes'!$O$10</x:f>
        <x:v>0.7</x:v>
      </x:c>
      <x:c r="T2556" s="22" t="n">
        <x:f>'01 Controls'!$H$27*'02 Cargo Classes'!$P$10</x:f>
        <x:v>0.25</x:v>
      </x:c>
      <x:c r="U2556" s="22" t="n">
        <x:f>SUM(Q2556:T2556)</x:f>
        <x:v>0.95</x:v>
      </x:c>
      <x:c r="V2556" s="18" t="n">
        <x:f>IF(U2556=0,0,N2556*Q2556/U2556)</x:f>
        <x:v>0</x:v>
      </x:c>
      <x:c r="W2556" s="18" t="n">
        <x:f>IF(U2556=0,0,P2556*Q2556/U2556)</x:f>
        <x:v>0</x:v>
      </x:c>
      <x:c r="X2556" s="18" t="n">
        <x:f>MAX(V2556,W2556*'01 Controls'!$E$12)</x:f>
        <x:v>0</x:v>
      </x:c>
      <x:c r="Y2556" s="18" t="n">
        <x:f>IF(U2556=0,0,N2556*R2556/U2556)</x:f>
        <x:v>0</x:v>
      </x:c>
      <x:c r="Z2556" s="18" t="n">
        <x:f>IF(U2556=0,0,P2556*R2556/U2556)</x:f>
        <x:v>0</x:v>
      </x:c>
      <x:c r="AA2556" s="18" t="n">
        <x:f>MAX(Y2556,Z2556*'01 Controls'!$E$13)</x:f>
        <x:v>0</x:v>
      </x:c>
      <x:c r="AB2556" s="18" t="n">
        <x:f>IF(U2556=0,0,N2556*S2556/U2556)</x:f>
        <x:v>251.4473684210526</x:v>
      </x:c>
      <x:c r="AC2556" s="18" t="n">
        <x:f>IF(U2556=0,0,P2556*S2556/U2556)</x:f>
        <x:v>391.44736842105266</x:v>
      </x:c>
      <x:c r="AD2556" s="18" t="n">
        <x:f>MAX(AB2556,AC2556*'01 Controls'!$E$14)</x:f>
        <x:v>251.4473684210526</x:v>
      </x:c>
      <x:c r="AE2556" s="18" t="n">
        <x:f>IF(U2556=0,0,N2556*T2556/U2556)</x:f>
        <x:v>89.80263157894737</x:v>
      </x:c>
      <x:c r="AF2556" s="18" t="n">
        <x:f>IF(U2556=0,0,P2556*T2556/U2556)</x:f>
        <x:v>139.80263157894737</x:v>
      </x:c>
      <x:c r="AG2556" s="18" t="n">
        <x:f>MAX(AE2556,AF2556*'01 Controls'!$E$15)</x:f>
        <x:v>89.80263157894737</x:v>
      </x:c>
      <x:c r="AH2556" s="18" t="n">
        <x:f>SUM(V2556,Y2556,AB2556,AE2556)</x:f>
        <x:v>341.25</x:v>
      </x:c>
      <x:c r="AI2556" s="18" t="n">
        <x:f>N2556-AH2556</x:f>
        <x:v>0</x:v>
      </x:c>
      <x:c r="AJ2556" s="18" t="n">
        <x:f>V2556*INDEX('07 Mode Capacity'!$P$6:$P$17,MATCH("AIR-"&amp;I2556,'07 Mode Capacity'!$C$6:$C$17,0))</x:f>
        <x:v>0</x:v>
      </x:c>
      <x:c r="AK2556" s="18" t="n">
        <x:f>Y2556*INDEX('07 Mode Capacity'!$P$6:$P$17,MATCH("OCEAN-"&amp;I2556,'07 Mode Capacity'!$C$6:$C$17,0))</x:f>
        <x:v>0</x:v>
      </x:c>
      <x:c r="AL2556" s="18" t="n">
        <x:f>AB2556*INDEX('07 Mode Capacity'!$P$6:$P$17,MATCH("LAND-"&amp;I2556,'07 Mode Capacity'!$C$6:$C$17,0))</x:f>
        <x:v>30.68861561082888</x:v>
      </x:c>
      <x:c r="AM2556" s="18" t="n">
        <x:f>AE2556*INDEX('07 Mode Capacity'!$P$6:$P$17,MATCH("INLAND-"&amp;I2556,'07 Mode Capacity'!$C$6:$C$17,0))</x:f>
        <x:v>56.68650740111697</x:v>
      </x:c>
      <x:c r="AN2556" s="18" t="n">
        <x:f>SUM(AJ2556:AM2556)</x:f>
        <x:v>87.37512301194585</x:v>
      </x:c>
      <x:c r="AO2556" s="17" t="n">
        <x:f>IF(N2556=0,1,AN2556/N2556)</x:f>
        <x:v>0.2560443165185226</x:v>
      </x:c>
      <x:c r="AP2556" s="11" t="str">
        <x:f>IF(AO2556&gt;='01 Controls'!$E$16,"PASS","FAIL")</x:f>
        <x:v>FAIL</x:v>
      </x:c>
      <x:c r="AQ2556" s="11" t="str">
        <x:v>UNQUANTIFIED</x:v>
      </x:c>
      <x:c r="AR2556" s="11" t="str">
        <x:v>Position-class planning record; serial item and receiver open</x:v>
      </x:c>
      <x:c r="AS2556" s="26"/>
      <x:c r="AT2556" s="26"/>
    </x:row>
    <x:row r="2557">
      <x:c r="C2557" s="11" t="str">
        <x:v>M3-J-RIG-FLR-24</x:v>
      </x:c>
      <x:c r="D2557" s="11" t="str">
        <x:v>M3</x:v>
      </x:c>
      <x:c r="E2557" s="11" t="str">
        <x:v>Inland flood</x:v>
      </x:c>
      <x:c r="F2557" s="11" t="str">
        <x:v>J-RIG</x:v>
      </x:c>
      <x:c r="G2557" s="11" t="str">
        <x:v>Resilience information group</x:v>
      </x:c>
      <x:c r="H2557" s="11" t="str">
        <x:v>FLR-24</x:v>
      </x:c>
      <x:c r="I2557" s="19" t="n">
        <x:v>48</x:v>
      </x:c>
      <x:c r="J2557" s="21" t="n">
        <x:v>5</x:v>
      </x:c>
      <x:c r="K2557" s="18" t="n">
        <x:f>'05 Cargo Register'!K317</x:f>
        <x:v>136.5</x:v>
      </x:c>
      <x:c r="L2557" s="18" t="n">
        <x:f>'05 Cargo Register'!N317</x:f>
        <x:v>7</x:v>
      </x:c>
      <x:c r="M2557" s="18" t="n">
        <x:f>'05 Cargo Register'!O317</x:f>
        <x:v>224</x:v>
      </x:c>
      <x:c r="N2557" s="18" t="n">
        <x:f>J2557*K2557</x:f>
        <x:v>682.5</x:v>
      </x:c>
      <x:c r="O2557" s="18" t="n">
        <x:f>J2557*L2557</x:f>
        <x:v>35</x:v>
      </x:c>
      <x:c r="P2557" s="18" t="n">
        <x:f>J2557*M2557</x:f>
        <x:v>1120</x:v>
      </x:c>
      <x:c r="Q2557" s="22" t="n">
        <x:f>'01 Controls'!$E$27*'02 Cargo Classes'!$M$11</x:f>
        <x:v>0</x:v>
      </x:c>
      <x:c r="R2557" s="22" t="n">
        <x:f>'01 Controls'!$F$27*'02 Cargo Classes'!$N$11</x:f>
        <x:v>0</x:v>
      </x:c>
      <x:c r="S2557" s="22" t="n">
        <x:f>'01 Controls'!$G$27*'02 Cargo Classes'!$O$11</x:f>
        <x:v>0.7</x:v>
      </x:c>
      <x:c r="T2557" s="22" t="n">
        <x:f>'01 Controls'!$H$27*'02 Cargo Classes'!$P$11</x:f>
        <x:v>0.2</x:v>
      </x:c>
      <x:c r="U2557" s="22" t="n">
        <x:f>SUM(Q2557:T2557)</x:f>
        <x:v>0.8999999999999999</x:v>
      </x:c>
      <x:c r="V2557" s="18" t="n">
        <x:f>IF(U2557=0,0,N2557*Q2557/U2557)</x:f>
        <x:v>0</x:v>
      </x:c>
      <x:c r="W2557" s="18" t="n">
        <x:f>IF(U2557=0,0,P2557*Q2557/U2557)</x:f>
        <x:v>0</x:v>
      </x:c>
      <x:c r="X2557" s="18" t="n">
        <x:f>MAX(V2557,W2557*'01 Controls'!$E$12)</x:f>
        <x:v>0</x:v>
      </x:c>
      <x:c r="Y2557" s="18" t="n">
        <x:f>IF(U2557=0,0,N2557*R2557/U2557)</x:f>
        <x:v>0</x:v>
      </x:c>
      <x:c r="Z2557" s="18" t="n">
        <x:f>IF(U2557=0,0,P2557*R2557/U2557)</x:f>
        <x:v>0</x:v>
      </x:c>
      <x:c r="AA2557" s="18" t="n">
        <x:f>MAX(Y2557,Z2557*'01 Controls'!$E$13)</x:f>
        <x:v>0</x:v>
      </x:c>
      <x:c r="AB2557" s="18" t="n">
        <x:f>IF(U2557=0,0,N2557*S2557/U2557)</x:f>
        <x:v>530.8333333333334</x:v>
      </x:c>
      <x:c r="AC2557" s="18" t="n">
        <x:f>IF(U2557=0,0,P2557*S2557/U2557)</x:f>
        <x:v>871.1111111111112</x:v>
      </x:c>
      <x:c r="AD2557" s="18" t="n">
        <x:f>MAX(AB2557,AC2557*'01 Controls'!$E$14)</x:f>
        <x:v>530.8333333333334</x:v>
      </x:c>
      <x:c r="AE2557" s="18" t="n">
        <x:f>IF(U2557=0,0,N2557*T2557/U2557)</x:f>
        <x:v>151.66666666666669</x:v>
      </x:c>
      <x:c r="AF2557" s="18" t="n">
        <x:f>IF(U2557=0,0,P2557*T2557/U2557)</x:f>
        <x:v>248.8888888888889</x:v>
      </x:c>
      <x:c r="AG2557" s="18" t="n">
        <x:f>MAX(AE2557,AF2557*'01 Controls'!$E$15)</x:f>
        <x:v>151.66666666666669</x:v>
      </x:c>
      <x:c r="AH2557" s="18" t="n">
        <x:f>SUM(V2557,Y2557,AB2557,AE2557)</x:f>
        <x:v>682.5</x:v>
      </x:c>
      <x:c r="AI2557" s="18" t="n">
        <x:f>N2557-AH2557</x:f>
        <x:v>0</x:v>
      </x:c>
      <x:c r="AJ2557" s="18" t="n">
        <x:f>V2557*INDEX('07 Mode Capacity'!$P$6:$P$17,MATCH("AIR-"&amp;I2557,'07 Mode Capacity'!$C$6:$C$17,0))</x:f>
        <x:v>0</x:v>
      </x:c>
      <x:c r="AK2557" s="18" t="n">
        <x:f>Y2557*INDEX('07 Mode Capacity'!$P$6:$P$17,MATCH("OCEAN-"&amp;I2557,'07 Mode Capacity'!$C$6:$C$17,0))</x:f>
        <x:v>0</x:v>
      </x:c>
      <x:c r="AL2557" s="18" t="n">
        <x:f>AB2557*INDEX('07 Mode Capacity'!$P$6:$P$17,MATCH("LAND-"&amp;I2557,'07 Mode Capacity'!$C$6:$C$17,0))</x:f>
        <x:v>64.78707740063876</x:v>
      </x:c>
      <x:c r="AM2557" s="18" t="n">
        <x:f>AE2557*INDEX('07 Mode Capacity'!$P$6:$P$17,MATCH("INLAND-"&amp;I2557,'07 Mode Capacity'!$C$6:$C$17,0))</x:f>
        <x:v>95.73721249966422</x:v>
      </x:c>
      <x:c r="AN2557" s="18" t="n">
        <x:f>SUM(AJ2557:AM2557)</x:f>
        <x:v>160.524289900303</x:v>
      </x:c>
      <x:c r="AO2557" s="17" t="n">
        <x:f>IF(N2557=0,1,AN2557/N2557)</x:f>
        <x:v>0.2352004247623487</x:v>
      </x:c>
      <x:c r="AP2557" s="11" t="str">
        <x:f>IF(AO2557&gt;='01 Controls'!$E$16,"PASS","FAIL")</x:f>
        <x:v>FAIL</x:v>
      </x:c>
      <x:c r="AQ2557" s="11" t="str">
        <x:v>UNQUANTIFIED</x:v>
      </x:c>
      <x:c r="AR2557" s="11" t="str">
        <x:v>Position-class planning record; serial item and receiver open</x:v>
      </x:c>
      <x:c r="AS2557" s="26"/>
      <x:c r="AT2557" s="26"/>
    </x:row>
    <x:row r="2558">
      <x:c r="C2558" s="11" t="str">
        <x:v>M3-J-RIG-ROL-30</x:v>
      </x:c>
      <x:c r="D2558" s="11" t="str">
        <x:v>M3</x:v>
      </x:c>
      <x:c r="E2558" s="11" t="str">
        <x:v>Inland flood</x:v>
      </x:c>
      <x:c r="F2558" s="11" t="str">
        <x:v>J-RIG</x:v>
      </x:c>
      <x:c r="G2558" s="11" t="str">
        <x:v>Resilience information group</x:v>
      </x:c>
      <x:c r="H2558" s="11" t="str">
        <x:v>ROL-30</x:v>
      </x:c>
      <x:c r="I2558" s="19" t="n">
        <x:v>48</x:v>
      </x:c>
      <x:c r="J2558" s="21" t="n">
        <x:v>5</x:v>
      </x:c>
      <x:c r="K2558" s="18" t="n">
        <x:f>'05 Cargo Register'!K318</x:f>
        <x:v>136.5</x:v>
      </x:c>
      <x:c r="L2558" s="18" t="n">
        <x:f>'05 Cargo Register'!N318</x:f>
        <x:v>6</x:v>
      </x:c>
      <x:c r="M2558" s="18" t="n">
        <x:f>'05 Cargo Register'!O318</x:f>
        <x:v>382.5</x:v>
      </x:c>
      <x:c r="N2558" s="18" t="n">
        <x:f>J2558*K2558</x:f>
        <x:v>682.5</x:v>
      </x:c>
      <x:c r="O2558" s="18" t="n">
        <x:f>J2558*L2558</x:f>
        <x:v>30</x:v>
      </x:c>
      <x:c r="P2558" s="18" t="n">
        <x:f>J2558*M2558</x:f>
        <x:v>1912.5</x:v>
      </x:c>
      <x:c r="Q2558" s="22" t="n">
        <x:f>'01 Controls'!$E$27*'02 Cargo Classes'!$M$12</x:f>
        <x:v>0</x:v>
      </x:c>
      <x:c r="R2558" s="22" t="n">
        <x:f>'01 Controls'!$F$27*'02 Cargo Classes'!$N$12</x:f>
        <x:v>0</x:v>
      </x:c>
      <x:c r="S2558" s="22" t="n">
        <x:f>'01 Controls'!$G$27*'02 Cargo Classes'!$O$12</x:f>
        <x:v>1.0499999999999998</x:v>
      </x:c>
      <x:c r="T2558" s="22" t="n">
        <x:f>'01 Controls'!$H$27*'02 Cargo Classes'!$P$12</x:f>
        <x:v>0.15</x:v>
      </x:c>
      <x:c r="U2558" s="22" t="n">
        <x:f>SUM(Q2558:T2558)</x:f>
        <x:v>1.1999999999999997</x:v>
      </x:c>
      <x:c r="V2558" s="18" t="n">
        <x:f>IF(U2558=0,0,N2558*Q2558/U2558)</x:f>
        <x:v>0</x:v>
      </x:c>
      <x:c r="W2558" s="18" t="n">
        <x:f>IF(U2558=0,0,P2558*Q2558/U2558)</x:f>
        <x:v>0</x:v>
      </x:c>
      <x:c r="X2558" s="18" t="n">
        <x:f>MAX(V2558,W2558*'01 Controls'!$E$12)</x:f>
        <x:v>0</x:v>
      </x:c>
      <x:c r="Y2558" s="18" t="n">
        <x:f>IF(U2558=0,0,N2558*R2558/U2558)</x:f>
        <x:v>0</x:v>
      </x:c>
      <x:c r="Z2558" s="18" t="n">
        <x:f>IF(U2558=0,0,P2558*R2558/U2558)</x:f>
        <x:v>0</x:v>
      </x:c>
      <x:c r="AA2558" s="18" t="n">
        <x:f>MAX(Y2558,Z2558*'01 Controls'!$E$13)</x:f>
        <x:v>0</x:v>
      </x:c>
      <x:c r="AB2558" s="18" t="n">
        <x:f>IF(U2558=0,0,N2558*S2558/U2558)</x:f>
        <x:v>597.1875</x:v>
      </x:c>
      <x:c r="AC2558" s="18" t="n">
        <x:f>IF(U2558=0,0,P2558*S2558/U2558)</x:f>
        <x:v>1673.4375000000002</x:v>
      </x:c>
      <x:c r="AD2558" s="18" t="n">
        <x:f>MAX(AB2558,AC2558*'01 Controls'!$E$14)</x:f>
        <x:v>597.1875</x:v>
      </x:c>
      <x:c r="AE2558" s="18" t="n">
        <x:f>IF(U2558=0,0,N2558*T2558/U2558)</x:f>
        <x:v>85.31250000000001</x:v>
      </x:c>
      <x:c r="AF2558" s="18" t="n">
        <x:f>IF(U2558=0,0,P2558*T2558/U2558)</x:f>
        <x:v>239.06250000000006</x:v>
      </x:c>
      <x:c r="AG2558" s="18" t="n">
        <x:f>MAX(AE2558,AF2558*'01 Controls'!$E$15)</x:f>
        <x:v>85.31250000000001</x:v>
      </x:c>
      <x:c r="AH2558" s="18" t="n">
        <x:f>SUM(V2558,Y2558,AB2558,AE2558)</x:f>
        <x:v>682.5</x:v>
      </x:c>
      <x:c r="AI2558" s="18" t="n">
        <x:f>N2558-AH2558</x:f>
        <x:v>0</x:v>
      </x:c>
      <x:c r="AJ2558" s="18" t="n">
        <x:f>V2558*INDEX('07 Mode Capacity'!$P$6:$P$17,MATCH("AIR-"&amp;I2558,'07 Mode Capacity'!$C$6:$C$17,0))</x:f>
        <x:v>0</x:v>
      </x:c>
      <x:c r="AK2558" s="18" t="n">
        <x:f>Y2558*INDEX('07 Mode Capacity'!$P$6:$P$17,MATCH("OCEAN-"&amp;I2558,'07 Mode Capacity'!$C$6:$C$17,0))</x:f>
        <x:v>0</x:v>
      </x:c>
      <x:c r="AL2558" s="18" t="n">
        <x:f>AB2558*INDEX('07 Mode Capacity'!$P$6:$P$17,MATCH("LAND-"&amp;I2558,'07 Mode Capacity'!$C$6:$C$17,0))</x:f>
        <x:v>72.88546207571859</x:v>
      </x:c>
      <x:c r="AM2558" s="18" t="n">
        <x:f>AE2558*INDEX('07 Mode Capacity'!$P$6:$P$17,MATCH("INLAND-"&amp;I2558,'07 Mode Capacity'!$C$6:$C$17,0))</x:f>
        <x:v>53.85218203106113</x:v>
      </x:c>
      <x:c r="AN2558" s="18" t="n">
        <x:f>SUM(AJ2558:AM2558)</x:f>
        <x:v>126.73764410677973</x:v>
      </x:c>
      <x:c r="AO2558" s="17" t="n">
        <x:f>IF(N2558=0,1,AN2558/N2558)</x:f>
        <x:v>0.1856961818414355</x:v>
      </x:c>
      <x:c r="AP2558" s="11" t="str">
        <x:f>IF(AO2558&gt;='01 Controls'!$E$16,"PASS","FAIL")</x:f>
        <x:v>FAIL</x:v>
      </x:c>
      <x:c r="AQ2558" s="11" t="str">
        <x:v>UNQUANTIFIED</x:v>
      </x:c>
      <x:c r="AR2558" s="11" t="str">
        <x:v>Position-class planning record; serial item and receiver open</x:v>
      </x:c>
      <x:c r="AS2558" s="26"/>
      <x:c r="AT2558" s="26"/>
    </x:row>
    <x:row r="2559">
      <x:c r="C2559" s="11" t="str">
        <x:v>M3-J-RIG-LIN-18</x:v>
      </x:c>
      <x:c r="D2559" s="11" t="str">
        <x:v>M3</x:v>
      </x:c>
      <x:c r="E2559" s="11" t="str">
        <x:v>Inland flood</x:v>
      </x:c>
      <x:c r="F2559" s="11" t="str">
        <x:v>J-RIG</x:v>
      </x:c>
      <x:c r="G2559" s="11" t="str">
        <x:v>Resilience information group</x:v>
      </x:c>
      <x:c r="H2559" s="11" t="str">
        <x:v>LIN-18</x:v>
      </x:c>
      <x:c r="I2559" s="19" t="n">
        <x:v>72</x:v>
      </x:c>
      <x:c r="J2559" s="21" t="n">
        <x:v>5</x:v>
      </x:c>
      <x:c r="K2559" s="18" t="n">
        <x:f>'05 Cargo Register'!K319</x:f>
        <x:v>68.25</x:v>
      </x:c>
      <x:c r="L2559" s="18" t="n">
        <x:f>'05 Cargo Register'!N319</x:f>
        <x:v>5</x:v>
      </x:c>
      <x:c r="M2559" s="18" t="n">
        <x:f>'05 Cargo Register'!O319</x:f>
        <x:v>220</x:v>
      </x:c>
      <x:c r="N2559" s="18" t="n">
        <x:f>J2559*K2559</x:f>
        <x:v>341.25</x:v>
      </x:c>
      <x:c r="O2559" s="18" t="n">
        <x:f>J2559*L2559</x:f>
        <x:v>25</x:v>
      </x:c>
      <x:c r="P2559" s="18" t="n">
        <x:f>J2559*M2559</x:f>
        <x:v>1100</x:v>
      </x:c>
      <x:c r="Q2559" s="22" t="n">
        <x:f>'01 Controls'!$E$27*'02 Cargo Classes'!$M$13</x:f>
        <x:v>0</x:v>
      </x:c>
      <x:c r="R2559" s="22" t="n">
        <x:f>'01 Controls'!$F$27*'02 Cargo Classes'!$N$13</x:f>
        <x:v>0</x:v>
      </x:c>
      <x:c r="S2559" s="22" t="n">
        <x:f>'01 Controls'!$G$27*'02 Cargo Classes'!$O$13</x:f>
        <x:v>0.7</x:v>
      </x:c>
      <x:c r="T2559" s="22" t="n">
        <x:f>'01 Controls'!$H$27*'02 Cargo Classes'!$P$13</x:f>
        <x:v>0.25</x:v>
      </x:c>
      <x:c r="U2559" s="22" t="n">
        <x:f>SUM(Q2559:T2559)</x:f>
        <x:v>0.95</x:v>
      </x:c>
      <x:c r="V2559" s="18" t="n">
        <x:f>IF(U2559=0,0,N2559*Q2559/U2559)</x:f>
        <x:v>0</x:v>
      </x:c>
      <x:c r="W2559" s="18" t="n">
        <x:f>IF(U2559=0,0,P2559*Q2559/U2559)</x:f>
        <x:v>0</x:v>
      </x:c>
      <x:c r="X2559" s="18" t="n">
        <x:f>MAX(V2559,W2559*'01 Controls'!$E$12)</x:f>
        <x:v>0</x:v>
      </x:c>
      <x:c r="Y2559" s="18" t="n">
        <x:f>IF(U2559=0,0,N2559*R2559/U2559)</x:f>
        <x:v>0</x:v>
      </x:c>
      <x:c r="Z2559" s="18" t="n">
        <x:f>IF(U2559=0,0,P2559*R2559/U2559)</x:f>
        <x:v>0</x:v>
      </x:c>
      <x:c r="AA2559" s="18" t="n">
        <x:f>MAX(Y2559,Z2559*'01 Controls'!$E$13)</x:f>
        <x:v>0</x:v>
      </x:c>
      <x:c r="AB2559" s="18" t="n">
        <x:f>IF(U2559=0,0,N2559*S2559/U2559)</x:f>
        <x:v>251.4473684210526</x:v>
      </x:c>
      <x:c r="AC2559" s="18" t="n">
        <x:f>IF(U2559=0,0,P2559*S2559/U2559)</x:f>
        <x:v>810.5263157894738</x:v>
      </x:c>
      <x:c r="AD2559" s="18" t="n">
        <x:f>MAX(AB2559,AC2559*'01 Controls'!$E$14)</x:f>
        <x:v>251.4473684210526</x:v>
      </x:c>
      <x:c r="AE2559" s="18" t="n">
        <x:f>IF(U2559=0,0,N2559*T2559/U2559)</x:f>
        <x:v>89.80263157894737</x:v>
      </x:c>
      <x:c r="AF2559" s="18" t="n">
        <x:f>IF(U2559=0,0,P2559*T2559/U2559)</x:f>
        <x:v>289.47368421052636</x:v>
      </x:c>
      <x:c r="AG2559" s="18" t="n">
        <x:f>MAX(AE2559,AF2559*'01 Controls'!$E$15)</x:f>
        <x:v>89.80263157894737</x:v>
      </x:c>
      <x:c r="AH2559" s="18" t="n">
        <x:f>SUM(V2559,Y2559,AB2559,AE2559)</x:f>
        <x:v>341.25</x:v>
      </x:c>
      <x:c r="AI2559" s="18" t="n">
        <x:f>N2559-AH2559</x:f>
        <x:v>0</x:v>
      </x:c>
      <x:c r="AJ2559" s="18" t="n">
        <x:f>V2559*INDEX('07 Mode Capacity'!$P$6:$P$17,MATCH("AIR-"&amp;I2559,'07 Mode Capacity'!$C$6:$C$17,0))</x:f>
        <x:v>0</x:v>
      </x:c>
      <x:c r="AK2559" s="18" t="n">
        <x:f>Y2559*INDEX('07 Mode Capacity'!$P$6:$P$17,MATCH("OCEAN-"&amp;I2559,'07 Mode Capacity'!$C$6:$C$17,0))</x:f>
        <x:v>0</x:v>
      </x:c>
      <x:c r="AL2559" s="18" t="n">
        <x:f>AB2559*INDEX('07 Mode Capacity'!$P$6:$P$17,MATCH("LAND-"&amp;I2559,'07 Mode Capacity'!$C$6:$C$17,0))</x:f>
        <x:v>179.78743941511826</x:v>
      </x:c>
      <x:c r="AM2559" s="18" t="n">
        <x:f>AE2559*INDEX('07 Mode Capacity'!$P$6:$P$17,MATCH("INLAND-"&amp;I2559,'07 Mode Capacity'!$C$6:$C$17,0))</x:f>
        <x:v>89.80263157894737</x:v>
      </x:c>
      <x:c r="AN2559" s="18" t="n">
        <x:f>SUM(AJ2559:AM2559)</x:f>
        <x:v>269.5900709940656</x:v>
      </x:c>
      <x:c r="AO2559" s="17" t="n">
        <x:f>IF(N2559=0,1,AN2559/N2559)</x:f>
        <x:v>0.790007534048544</x:v>
      </x:c>
      <x:c r="AP2559" s="11" t="str">
        <x:f>IF(AO2559&gt;='01 Controls'!$E$16,"PASS","FAIL")</x:f>
        <x:v>FAIL</x:v>
      </x:c>
      <x:c r="AQ2559" s="11" t="str">
        <x:v>UNQUANTIFIED</x:v>
      </x:c>
      <x:c r="AR2559" s="11" t="str">
        <x:v>Position-class planning record; serial item and receiver open</x:v>
      </x:c>
      <x:c r="AS2559" s="26"/>
      <x:c r="AT2559" s="26"/>
    </x:row>
    <x:row r="2560">
      <x:c r="C2560" s="11" t="str">
        <x:v>M3-J-RIG-BLK-08</x:v>
      </x:c>
      <x:c r="D2560" s="11" t="str">
        <x:v>M3</x:v>
      </x:c>
      <x:c r="E2560" s="11" t="str">
        <x:v>Inland flood</x:v>
      </x:c>
      <x:c r="F2560" s="11" t="str">
        <x:v>J-RIG</x:v>
      </x:c>
      <x:c r="G2560" s="11" t="str">
        <x:v>Resilience information group</x:v>
      </x:c>
      <x:c r="H2560" s="11" t="str">
        <x:v>BLK-08</x:v>
      </x:c>
      <x:c r="I2560" s="19" t="n">
        <x:v>48</x:v>
      </x:c>
      <x:c r="J2560" s="21" t="n">
        <x:v>5</x:v>
      </x:c>
      <x:c r="K2560" s="18" t="n">
        <x:f>'05 Cargo Register'!K320</x:f>
        <x:v>204.75</x:v>
      </x:c>
      <x:c r="L2560" s="18" t="n">
        <x:f>'05 Cargo Register'!N320</x:f>
        <x:v>32</x:v>
      </x:c>
      <x:c r="M2560" s="18" t="n">
        <x:f>'05 Cargo Register'!O320</x:f>
        <x:v>1632</x:v>
      </x:c>
      <x:c r="N2560" s="18" t="n">
        <x:f>J2560*K2560</x:f>
        <x:v>1023.75</x:v>
      </x:c>
      <x:c r="O2560" s="18" t="n">
        <x:f>J2560*L2560</x:f>
        <x:v>160</x:v>
      </x:c>
      <x:c r="P2560" s="18" t="n">
        <x:f>J2560*M2560</x:f>
        <x:v>8160</x:v>
      </x:c>
      <x:c r="Q2560" s="22" t="n">
        <x:f>'01 Controls'!$E$27*'02 Cargo Classes'!$M$14</x:f>
        <x:v>0.05</x:v>
      </x:c>
      <x:c r="R2560" s="22" t="n">
        <x:f>'01 Controls'!$F$27*'02 Cargo Classes'!$N$14</x:f>
        <x:v>0</x:v>
      </x:c>
      <x:c r="S2560" s="22" t="n">
        <x:f>'01 Controls'!$G$27*'02 Cargo Classes'!$O$14</x:f>
        <x:v>0.7</x:v>
      </x:c>
      <x:c r="T2560" s="22" t="n">
        <x:f>'01 Controls'!$H$27*'02 Cargo Classes'!$P$14</x:f>
        <x:v>0.125</x:v>
      </x:c>
      <x:c r="U2560" s="22" t="n">
        <x:f>SUM(Q2560:T2560)</x:f>
        <x:v>0.875</x:v>
      </x:c>
      <x:c r="V2560" s="18" t="n">
        <x:f>IF(U2560=0,0,N2560*Q2560/U2560)</x:f>
        <x:v>58.5</x:v>
      </x:c>
      <x:c r="W2560" s="18" t="n">
        <x:f>IF(U2560=0,0,P2560*Q2560/U2560)</x:f>
        <x:v>466.2857142857143</x:v>
      </x:c>
      <x:c r="X2560" s="18" t="n">
        <x:f>MAX(V2560,W2560*'01 Controls'!$E$12)</x:f>
        <x:v>116.57142857142857</x:v>
      </x:c>
      <x:c r="Y2560" s="18" t="n">
        <x:f>IF(U2560=0,0,N2560*R2560/U2560)</x:f>
        <x:v>0</x:v>
      </x:c>
      <x:c r="Z2560" s="18" t="n">
        <x:f>IF(U2560=0,0,P2560*R2560/U2560)</x:f>
        <x:v>0</x:v>
      </x:c>
      <x:c r="AA2560" s="18" t="n">
        <x:f>MAX(Y2560,Z2560*'01 Controls'!$E$13)</x:f>
        <x:v>0</x:v>
      </x:c>
      <x:c r="AB2560" s="18" t="n">
        <x:f>IF(U2560=0,0,N2560*S2560/U2560)</x:f>
        <x:v>819</x:v>
      </x:c>
      <x:c r="AC2560" s="18" t="n">
        <x:f>IF(U2560=0,0,P2560*S2560/U2560)</x:f>
        <x:v>6528</x:v>
      </x:c>
      <x:c r="AD2560" s="18" t="n">
        <x:f>MAX(AB2560,AC2560*'01 Controls'!$E$14)</x:f>
        <x:v>1305.6000000000001</x:v>
      </x:c>
      <x:c r="AE2560" s="18" t="n">
        <x:f>IF(U2560=0,0,N2560*T2560/U2560)</x:f>
        <x:v>146.25</x:v>
      </x:c>
      <x:c r="AF2560" s="18" t="n">
        <x:f>IF(U2560=0,0,P2560*T2560/U2560)</x:f>
        <x:v>1165.7142857142858</x:v>
      </x:c>
      <x:c r="AG2560" s="18" t="n">
        <x:f>MAX(AE2560,AF2560*'01 Controls'!$E$15)</x:f>
        <x:v>209.82857142857142</x:v>
      </x:c>
      <x:c r="AH2560" s="18" t="n">
        <x:f>SUM(V2560,Y2560,AB2560,AE2560)</x:f>
        <x:v>1023.75</x:v>
      </x:c>
      <x:c r="AI2560" s="18" t="n">
        <x:f>N2560-AH2560</x:f>
        <x:v>0</x:v>
      </x:c>
      <x:c r="AJ2560" s="18" t="n">
        <x:f>V2560*INDEX('07 Mode Capacity'!$P$6:$P$17,MATCH("AIR-"&amp;I2560,'07 Mode Capacity'!$C$6:$C$17,0))</x:f>
        <x:v>16.39963600992362</x:v>
      </x:c>
      <x:c r="AK2560" s="18" t="n">
        <x:f>Y2560*INDEX('07 Mode Capacity'!$P$6:$P$17,MATCH("OCEAN-"&amp;I2560,'07 Mode Capacity'!$C$6:$C$17,0))</x:f>
        <x:v>0</x:v>
      </x:c>
      <x:c r="AL2560" s="18" t="n">
        <x:f>AB2560*INDEX('07 Mode Capacity'!$P$6:$P$17,MATCH("LAND-"&amp;I2560,'07 Mode Capacity'!$C$6:$C$17,0))</x:f>
        <x:v>99.95720513241407</x:v>
      </x:c>
      <x:c r="AM2560" s="18" t="n">
        <x:f>AE2560*INDEX('07 Mode Capacity'!$P$6:$P$17,MATCH("INLAND-"&amp;I2560,'07 Mode Capacity'!$C$6:$C$17,0))</x:f>
        <x:v>92.31802633896193</x:v>
      </x:c>
      <x:c r="AN2560" s="18" t="n">
        <x:f>SUM(AJ2560:AM2560)</x:f>
        <x:v>208.6748674812996</x:v>
      </x:c>
      <x:c r="AO2560" s="17" t="n">
        <x:f>IF(N2560=0,1,AN2560/N2560)</x:f>
        <x:v>0.20383381438954784</x:v>
      </x:c>
      <x:c r="AP2560" s="11" t="str">
        <x:f>IF(AO2560&gt;='01 Controls'!$E$16,"PASS","FAIL")</x:f>
        <x:v>FAIL</x:v>
      </x:c>
      <x:c r="AQ2560" s="11" t="str">
        <x:v>UNQUANTIFIED</x:v>
      </x:c>
      <x:c r="AR2560" s="11" t="str">
        <x:v>Position-class planning record; serial item and receiver open</x:v>
      </x:c>
      <x:c r="AS2560" s="26"/>
      <x:c r="AT2560" s="26"/>
    </x:row>
    <x:row r="2561">
      <x:c r="C2561" s="11" t="str">
        <x:v>M3-M-MPG-APL-45</x:v>
      </x:c>
      <x:c r="D2561" s="11" t="str">
        <x:v>M3</x:v>
      </x:c>
      <x:c r="E2561" s="11" t="str">
        <x:v>Inland flood</x:v>
      </x:c>
      <x:c r="F2561" s="11" t="str">
        <x:v>M-MPG</x:v>
      </x:c>
      <x:c r="G2561" s="11" t="str">
        <x:v>Maritime production group</x:v>
      </x:c>
      <x:c r="H2561" s="11" t="str">
        <x:v>APL-45</x:v>
      </x:c>
      <x:c r="I2561" s="19" t="n">
        <x:v>24</x:v>
      </x:c>
      <x:c r="J2561" s="21" t="n">
        <x:v>2</x:v>
      </x:c>
      <x:c r="K2561" s="18" t="n">
        <x:f>'05 Cargo Register'!K321</x:f>
        <x:v>220.5</x:v>
      </x:c>
      <x:c r="L2561" s="18" t="n">
        <x:f>'05 Cargo Register'!N321</x:f>
        <x:v>58</x:v>
      </x:c>
      <x:c r="M2561" s="18" t="n">
        <x:f>'05 Cargo Register'!O321</x:f>
        <x:v>435</x:v>
      </x:c>
      <x:c r="N2561" s="18" t="n">
        <x:f>J2561*K2561</x:f>
        <x:v>441</x:v>
      </x:c>
      <x:c r="O2561" s="18" t="n">
        <x:f>J2561*L2561</x:f>
        <x:v>116</x:v>
      </x:c>
      <x:c r="P2561" s="18" t="n">
        <x:f>J2561*M2561</x:f>
        <x:v>870</x:v>
      </x:c>
      <x:c r="Q2561" s="22" t="n">
        <x:f>'01 Controls'!$E$27*'02 Cargo Classes'!$M$6</x:f>
        <x:v>0.15000000000000002</x:v>
      </x:c>
      <x:c r="R2561" s="22" t="n">
        <x:f>'01 Controls'!$F$27*'02 Cargo Classes'!$N$6</x:f>
        <x:v>0</x:v>
      </x:c>
      <x:c r="S2561" s="22" t="n">
        <x:f>'01 Controls'!$G$27*'02 Cargo Classes'!$O$6</x:f>
        <x:v>0.7</x:v>
      </x:c>
      <x:c r="T2561" s="22" t="n">
        <x:f>'01 Controls'!$H$27*'02 Cargo Classes'!$P$6</x:f>
        <x:v>0.075</x:v>
      </x:c>
      <x:c r="U2561" s="22" t="n">
        <x:f>SUM(Q2561:T2561)</x:f>
        <x:v>0.9249999999999999</x:v>
      </x:c>
      <x:c r="V2561" s="18" t="n">
        <x:f>IF(U2561=0,0,N2561*Q2561/U2561)</x:f>
        <x:v>71.51351351351353</x:v>
      </x:c>
      <x:c r="W2561" s="18" t="n">
        <x:f>IF(U2561=0,0,P2561*Q2561/U2561)</x:f>
        <x:v>141.08108108108112</x:v>
      </x:c>
      <x:c r="X2561" s="18" t="n">
        <x:f>MAX(V2561,W2561*'01 Controls'!$E$12)</x:f>
        <x:v>71.51351351351353</x:v>
      </x:c>
      <x:c r="Y2561" s="18" t="n">
        <x:f>IF(U2561=0,0,N2561*R2561/U2561)</x:f>
        <x:v>0</x:v>
      </x:c>
      <x:c r="Z2561" s="18" t="n">
        <x:f>IF(U2561=0,0,P2561*R2561/U2561)</x:f>
        <x:v>0</x:v>
      </x:c>
      <x:c r="AA2561" s="18" t="n">
        <x:f>MAX(Y2561,Z2561*'01 Controls'!$E$13)</x:f>
        <x:v>0</x:v>
      </x:c>
      <x:c r="AB2561" s="18" t="n">
        <x:f>IF(U2561=0,0,N2561*S2561/U2561)</x:f>
        <x:v>333.72972972972974</x:v>
      </x:c>
      <x:c r="AC2561" s="18" t="n">
        <x:f>IF(U2561=0,0,P2561*S2561/U2561)</x:f>
        <x:v>658.3783783783784</x:v>
      </x:c>
      <x:c r="AD2561" s="18" t="n">
        <x:f>MAX(AB2561,AC2561*'01 Controls'!$E$14)</x:f>
        <x:v>333.72972972972974</x:v>
      </x:c>
      <x:c r="AE2561" s="18" t="n">
        <x:f>IF(U2561=0,0,N2561*T2561/U2561)</x:f>
        <x:v>35.75675675675676</x:v>
      </x:c>
      <x:c r="AF2561" s="18" t="n">
        <x:f>IF(U2561=0,0,P2561*T2561/U2561)</x:f>
        <x:v>70.54054054054055</x:v>
      </x:c>
      <x:c r="AG2561" s="18" t="n">
        <x:f>MAX(AE2561,AF2561*'01 Controls'!$E$15)</x:f>
        <x:v>35.75675675675676</x:v>
      </x:c>
      <x:c r="AH2561" s="18" t="n">
        <x:f>SUM(V2561,Y2561,AB2561,AE2561)</x:f>
        <x:v>441.00000000000006</x:v>
      </x:c>
      <x:c r="AI2561" s="18" t="n">
        <x:f>N2561-AH2561</x:f>
        <x:v>-5.684341886080802e-14</x:v>
      </x:c>
      <x:c r="AJ2561" s="18" t="n">
        <x:f>V2561*INDEX('07 Mode Capacity'!$P$6:$P$17,MATCH("AIR-"&amp;I2561,'07 Mode Capacity'!$C$6:$C$17,0))</x:f>
        <x:v>14.511097932476995</x:v>
      </x:c>
      <x:c r="AK2561" s="18" t="n">
        <x:f>Y2561*INDEX('07 Mode Capacity'!$P$6:$P$17,MATCH("OCEAN-"&amp;I2561,'07 Mode Capacity'!$C$6:$C$17,0))</x:f>
        <x:v>0</x:v>
      </x:c>
      <x:c r="AL2561" s="18" t="n">
        <x:f>AB2561*INDEX('07 Mode Capacity'!$P$6:$P$17,MATCH("LAND-"&amp;I2561,'07 Mode Capacity'!$C$6:$C$17,0))</x:f>
        <x:v>127.65193007117072</x:v>
      </x:c>
      <x:c r="AM2561" s="18" t="n">
        <x:f>AE2561*INDEX('07 Mode Capacity'!$P$6:$P$17,MATCH("INLAND-"&amp;I2561,'07 Mode Capacity'!$C$6:$C$17,0))</x:f>
        <x:v>35.75675675675676</x:v>
      </x:c>
      <x:c r="AN2561" s="18" t="n">
        <x:f>SUM(AJ2561:AM2561)</x:f>
        <x:v>177.91978476040447</x:v>
      </x:c>
      <x:c r="AO2561" s="17" t="n">
        <x:f>IF(N2561=0,1,AN2561/N2561)</x:f>
        <x:v>0.4034462239464954</x:v>
      </x:c>
      <x:c r="AP2561" s="11" t="str">
        <x:f>IF(AO2561&gt;='01 Controls'!$E$16,"PASS","FAIL")</x:f>
        <x:v>FAIL</x:v>
      </x:c>
      <x:c r="AQ2561" s="11" t="str">
        <x:v>UNQUANTIFIED</x:v>
      </x:c>
      <x:c r="AR2561" s="11" t="str">
        <x:v>Position-class planning record; serial item and receiver open</x:v>
      </x:c>
      <x:c r="AS2561" s="26"/>
      <x:c r="AT2561" s="26"/>
    </x:row>
    <x:row r="2562">
      <x:c r="C2562" s="11" t="str">
        <x:v>M3-M-MPG-ISO-18</x:v>
      </x:c>
      <x:c r="D2562" s="11" t="str">
        <x:v>M3</x:v>
      </x:c>
      <x:c r="E2562" s="11" t="str">
        <x:v>Inland flood</x:v>
      </x:c>
      <x:c r="F2562" s="11" t="str">
        <x:v>M-MPG</x:v>
      </x:c>
      <x:c r="G2562" s="11" t="str">
        <x:v>Maritime production group</x:v>
      </x:c>
      <x:c r="H2562" s="11" t="str">
        <x:v>ISO-18</x:v>
      </x:c>
      <x:c r="I2562" s="19" t="n">
        <x:v>48</x:v>
      </x:c>
      <x:c r="J2562" s="21" t="n">
        <x:v>2</x:v>
      </x:c>
      <x:c r="K2562" s="18" t="n">
        <x:f>'05 Cargo Register'!K322</x:f>
        <x:v>882</x:v>
      </x:c>
      <x:c r="L2562" s="18" t="n">
        <x:f>'05 Cargo Register'!N322</x:f>
        <x:v>58</x:v>
      </x:c>
      <x:c r="M2562" s="18" t="n">
        <x:f>'05 Cargo Register'!O322</x:f>
        <x:v>1531.2</x:v>
      </x:c>
      <x:c r="N2562" s="18" t="n">
        <x:f>J2562*K2562</x:f>
        <x:v>1764</x:v>
      </x:c>
      <x:c r="O2562" s="18" t="n">
        <x:f>J2562*L2562</x:f>
        <x:v>116</x:v>
      </x:c>
      <x:c r="P2562" s="18" t="n">
        <x:f>J2562*M2562</x:f>
        <x:v>3062.4</x:v>
      </x:c>
      <x:c r="Q2562" s="22" t="n">
        <x:f>'01 Controls'!$E$27*'02 Cargo Classes'!$M$7</x:f>
        <x:v>0.010000000000000002</x:v>
      </x:c>
      <x:c r="R2562" s="22" t="n">
        <x:f>'01 Controls'!$F$27*'02 Cargo Classes'!$N$7</x:f>
        <x:v>0</x:v>
      </x:c>
      <x:c r="S2562" s="22" t="n">
        <x:f>'01 Controls'!$G$27*'02 Cargo Classes'!$O$7</x:f>
        <x:v>0.84</x:v>
      </x:c>
      <x:c r="T2562" s="22" t="n">
        <x:f>'01 Controls'!$H$27*'02 Cargo Classes'!$P$7</x:f>
        <x:v>0.2</x:v>
      </x:c>
      <x:c r="U2562" s="22" t="n">
        <x:f>SUM(Q2562:T2562)</x:f>
        <x:v>1.05</x:v>
      </x:c>
      <x:c r="V2562" s="18" t="n">
        <x:f>IF(U2562=0,0,N2562*Q2562/U2562)</x:f>
        <x:v>16.800000000000004</x:v>
      </x:c>
      <x:c r="W2562" s="18" t="n">
        <x:f>IF(U2562=0,0,P2562*Q2562/U2562)</x:f>
        <x:v>29.16571428571429</x:v>
      </x:c>
      <x:c r="X2562" s="18" t="n">
        <x:f>MAX(V2562,W2562*'01 Controls'!$E$12)</x:f>
        <x:v>16.800000000000004</x:v>
      </x:c>
      <x:c r="Y2562" s="18" t="n">
        <x:f>IF(U2562=0,0,N2562*R2562/U2562)</x:f>
        <x:v>0</x:v>
      </x:c>
      <x:c r="Z2562" s="18" t="n">
        <x:f>IF(U2562=0,0,P2562*R2562/U2562)</x:f>
        <x:v>0</x:v>
      </x:c>
      <x:c r="AA2562" s="18" t="n">
        <x:f>MAX(Y2562,Z2562*'01 Controls'!$E$13)</x:f>
        <x:v>0</x:v>
      </x:c>
      <x:c r="AB2562" s="18" t="n">
        <x:f>IF(U2562=0,0,N2562*S2562/U2562)</x:f>
        <x:v>1411.1999999999998</x:v>
      </x:c>
      <x:c r="AC2562" s="18" t="n">
        <x:f>IF(U2562=0,0,P2562*S2562/U2562)</x:f>
        <x:v>2449.92</x:v>
      </x:c>
      <x:c r="AD2562" s="18" t="n">
        <x:f>MAX(AB2562,AC2562*'01 Controls'!$E$14)</x:f>
        <x:v>1411.1999999999998</x:v>
      </x:c>
      <x:c r="AE2562" s="18" t="n">
        <x:f>IF(U2562=0,0,N2562*T2562/U2562)</x:f>
        <x:v>336</x:v>
      </x:c>
      <x:c r="AF2562" s="18" t="n">
        <x:f>IF(U2562=0,0,P2562*T2562/U2562)</x:f>
        <x:v>583.3142857142857</x:v>
      </x:c>
      <x:c r="AG2562" s="18" t="n">
        <x:f>MAX(AE2562,AF2562*'01 Controls'!$E$15)</x:f>
        <x:v>336</x:v>
      </x:c>
      <x:c r="AH2562" s="18" t="n">
        <x:f>SUM(V2562,Y2562,AB2562,AE2562)</x:f>
        <x:v>1763.9999999999998</x:v>
      </x:c>
      <x:c r="AI2562" s="18" t="n">
        <x:f>N2562-AH2562</x:f>
        <x:v>2.2737367544323206e-13</x:v>
      </x:c>
      <x:c r="AJ2562" s="18" t="n">
        <x:f>V2562*INDEX('07 Mode Capacity'!$P$6:$P$17,MATCH("AIR-"&amp;I2562,'07 Mode Capacity'!$C$6:$C$17,0))</x:f>
        <x:v>4.709639059260118</x:v>
      </x:c>
      <x:c r="AK2562" s="18" t="n">
        <x:f>Y2562*INDEX('07 Mode Capacity'!$P$6:$P$17,MATCH("OCEAN-"&amp;I2562,'07 Mode Capacity'!$C$6:$C$17,0))</x:f>
        <x:v>0</x:v>
      </x:c>
      <x:c r="AL2562" s="18" t="n">
        <x:f>AB2562*INDEX('07 Mode Capacity'!$P$6:$P$17,MATCH("LAND-"&amp;I2562,'07 Mode Capacity'!$C$6:$C$17,0))</x:f>
        <x:v>172.23395345892885</x:v>
      </x:c>
      <x:c r="AM2562" s="18" t="n">
        <x:f>AE2562*INDEX('07 Mode Capacity'!$P$6:$P$17,MATCH("INLAND-"&amp;I2562,'07 Mode Capacity'!$C$6:$C$17,0))</x:f>
        <x:v>212.0947476915638</x:v>
      </x:c>
      <x:c r="AN2562" s="18" t="n">
        <x:f>SUM(AJ2562:AM2562)</x:f>
        <x:v>389.0383402097528</x:v>
      </x:c>
      <x:c r="AO2562" s="17" t="n">
        <x:f>IF(N2562=0,1,AN2562/N2562)</x:f>
        <x:v>0.2205432767628984</x:v>
      </x:c>
      <x:c r="AP2562" s="11" t="str">
        <x:f>IF(AO2562&gt;='01 Controls'!$E$16,"PASS","FAIL")</x:f>
        <x:v>FAIL</x:v>
      </x:c>
      <x:c r="AQ2562" s="11" t="str">
        <x:v>UNQUANTIFIED</x:v>
      </x:c>
      <x:c r="AR2562" s="11" t="str">
        <x:v>Position-class planning record; serial item and receiver open</x:v>
      </x:c>
      <x:c r="AS2562" s="26"/>
      <x:c r="AT2562" s="26"/>
    </x:row>
    <x:row r="2563">
      <x:c r="C2563" s="11" t="str">
        <x:v>M3-M-MPG-COL-12</x:v>
      </x:c>
      <x:c r="D2563" s="11" t="str">
        <x:v>M3</x:v>
      </x:c>
      <x:c r="E2563" s="11" t="str">
        <x:v>Inland flood</x:v>
      </x:c>
      <x:c r="F2563" s="11" t="str">
        <x:v>M-MPG</x:v>
      </x:c>
      <x:c r="G2563" s="11" t="str">
        <x:v>Maritime production group</x:v>
      </x:c>
      <x:c r="H2563" s="11" t="str">
        <x:v>COL-12</x:v>
      </x:c>
      <x:c r="I2563" s="19" t="n">
        <x:v>24</x:v>
      </x:c>
      <x:c r="J2563" s="21" t="n">
        <x:v>2</x:v>
      </x:c>
      <x:c r="K2563" s="18" t="n">
        <x:f>'05 Cargo Register'!K323</x:f>
        <x:v>147</x:v>
      </x:c>
      <x:c r="L2563" s="18" t="n">
        <x:f>'05 Cargo Register'!N323</x:f>
        <x:v>16</x:v>
      </x:c>
      <x:c r="M2563" s="18" t="n">
        <x:f>'05 Cargo Register'!O323</x:f>
        <x:v>422.40000000000003</x:v>
      </x:c>
      <x:c r="N2563" s="18" t="n">
        <x:f>J2563*K2563</x:f>
        <x:v>294</x:v>
      </x:c>
      <x:c r="O2563" s="18" t="n">
        <x:f>J2563*L2563</x:f>
        <x:v>32</x:v>
      </x:c>
      <x:c r="P2563" s="18" t="n">
        <x:f>J2563*M2563</x:f>
        <x:v>844.8000000000001</x:v>
      </x:c>
      <x:c r="Q2563" s="22" t="n">
        <x:f>'01 Controls'!$E$27*'02 Cargo Classes'!$M$8</x:f>
        <x:v>0.1</x:v>
      </x:c>
      <x:c r="R2563" s="22" t="n">
        <x:f>'01 Controls'!$F$27*'02 Cargo Classes'!$N$8</x:f>
        <x:v>0</x:v>
      </x:c>
      <x:c r="S2563" s="22" t="n">
        <x:f>'01 Controls'!$G$27*'02 Cargo Classes'!$O$8</x:f>
        <x:v>0.84</x:v>
      </x:c>
      <x:c r="T2563" s="22" t="n">
        <x:f>'01 Controls'!$H$27*'02 Cargo Classes'!$P$8</x:f>
        <x:v>0.05</x:v>
      </x:c>
      <x:c r="U2563" s="22" t="n">
        <x:f>SUM(Q2563:T2563)</x:f>
        <x:v>0.99</x:v>
      </x:c>
      <x:c r="V2563" s="18" t="n">
        <x:f>IF(U2563=0,0,N2563*Q2563/U2563)</x:f>
        <x:v>29.6969696969697</x:v>
      </x:c>
      <x:c r="W2563" s="18" t="n">
        <x:f>IF(U2563=0,0,P2563*Q2563/U2563)</x:f>
        <x:v>85.33333333333336</x:v>
      </x:c>
      <x:c r="X2563" s="18" t="n">
        <x:f>MAX(V2563,W2563*'01 Controls'!$E$12)</x:f>
        <x:v>29.6969696969697</x:v>
      </x:c>
      <x:c r="Y2563" s="18" t="n">
        <x:f>IF(U2563=0,0,N2563*R2563/U2563)</x:f>
        <x:v>0</x:v>
      </x:c>
      <x:c r="Z2563" s="18" t="n">
        <x:f>IF(U2563=0,0,P2563*R2563/U2563)</x:f>
        <x:v>0</x:v>
      </x:c>
      <x:c r="AA2563" s="18" t="n">
        <x:f>MAX(Y2563,Z2563*'01 Controls'!$E$13)</x:f>
        <x:v>0</x:v>
      </x:c>
      <x:c r="AB2563" s="18" t="n">
        <x:f>IF(U2563=0,0,N2563*S2563/U2563)</x:f>
        <x:v>249.45454545454544</x:v>
      </x:c>
      <x:c r="AC2563" s="18" t="n">
        <x:f>IF(U2563=0,0,P2563*S2563/U2563)</x:f>
        <x:v>716.8000000000001</x:v>
      </x:c>
      <x:c r="AD2563" s="18" t="n">
        <x:f>MAX(AB2563,AC2563*'01 Controls'!$E$14)</x:f>
        <x:v>249.45454545454544</x:v>
      </x:c>
      <x:c r="AE2563" s="18" t="n">
        <x:f>IF(U2563=0,0,N2563*T2563/U2563)</x:f>
        <x:v>14.84848484848485</x:v>
      </x:c>
      <x:c r="AF2563" s="18" t="n">
        <x:f>IF(U2563=0,0,P2563*T2563/U2563)</x:f>
        <x:v>42.66666666666668</x:v>
      </x:c>
      <x:c r="AG2563" s="18" t="n">
        <x:f>MAX(AE2563,AF2563*'01 Controls'!$E$15)</x:f>
        <x:v>14.84848484848485</x:v>
      </x:c>
      <x:c r="AH2563" s="18" t="n">
        <x:f>SUM(V2563,Y2563,AB2563,AE2563)</x:f>
        <x:v>294</x:v>
      </x:c>
      <x:c r="AI2563" s="18" t="n">
        <x:f>N2563-AH2563</x:f>
        <x:v>0</x:v>
      </x:c>
      <x:c r="AJ2563" s="18" t="n">
        <x:f>V2563*INDEX('07 Mode Capacity'!$P$6:$P$17,MATCH("AIR-"&amp;I2563,'07 Mode Capacity'!$C$6:$C$17,0))</x:f>
        <x:v>6.025932923699761</x:v>
      </x:c>
      <x:c r="AK2563" s="18" t="n">
        <x:f>Y2563*INDEX('07 Mode Capacity'!$P$6:$P$17,MATCH("OCEAN-"&amp;I2563,'07 Mode Capacity'!$C$6:$C$17,0))</x:f>
        <x:v>0</x:v>
      </x:c>
      <x:c r="AL2563" s="18" t="n">
        <x:f>AB2563*INDEX('07 Mode Capacity'!$P$6:$P$17,MATCH("LAND-"&amp;I2563,'07 Mode Capacity'!$C$6:$C$17,0))</x:f>
        <x:v>95.41659419461246</x:v>
      </x:c>
      <x:c r="AM2563" s="18" t="n">
        <x:f>AE2563*INDEX('07 Mode Capacity'!$P$6:$P$17,MATCH("INLAND-"&amp;I2563,'07 Mode Capacity'!$C$6:$C$17,0))</x:f>
        <x:v>14.84848484848485</x:v>
      </x:c>
      <x:c r="AN2563" s="18" t="n">
        <x:f>SUM(AJ2563:AM2563)</x:f>
        <x:v>116.29101196679706</x:v>
      </x:c>
      <x:c r="AO2563" s="17" t="n">
        <x:f>IF(N2563=0,1,AN2563/N2563)</x:f>
        <x:v>0.3955476597510104</x:v>
      </x:c>
      <x:c r="AP2563" s="11" t="str">
        <x:f>IF(AO2563&gt;='01 Controls'!$E$16,"PASS","FAIL")</x:f>
        <x:v>FAIL</x:v>
      </x:c>
      <x:c r="AQ2563" s="11" t="str">
        <x:v>UNQUANTIFIED</x:v>
      </x:c>
      <x:c r="AR2563" s="11" t="str">
        <x:v>Position-class planning record; serial item and receiver open</x:v>
      </x:c>
      <x:c r="AS2563" s="26"/>
      <x:c r="AT2563" s="26"/>
    </x:row>
    <x:row r="2564">
      <x:c r="C2564" s="11" t="str">
        <x:v>M3-M-MPG-BAT-22</x:v>
      </x:c>
      <x:c r="D2564" s="11" t="str">
        <x:v>M3</x:v>
      </x:c>
      <x:c r="E2564" s="11" t="str">
        <x:v>Inland flood</x:v>
      </x:c>
      <x:c r="F2564" s="11" t="str">
        <x:v>M-MPG</x:v>
      </x:c>
      <x:c r="G2564" s="11" t="str">
        <x:v>Maritime production group</x:v>
      </x:c>
      <x:c r="H2564" s="11" t="str">
        <x:v>BAT-22</x:v>
      </x:c>
      <x:c r="I2564" s="19" t="n">
        <x:v>48</x:v>
      </x:c>
      <x:c r="J2564" s="21" t="n">
        <x:v>2</x:v>
      </x:c>
      <x:c r="K2564" s="18" t="n">
        <x:f>'05 Cargo Register'!K324</x:f>
        <x:v>588</x:v>
      </x:c>
      <x:c r="L2564" s="18" t="n">
        <x:f>'05 Cargo Register'!N324</x:f>
        <x:v>34</x:v>
      </x:c>
      <x:c r="M2564" s="18" t="n">
        <x:f>'05 Cargo Register'!O324</x:f>
        <x:v>897.6</x:v>
      </x:c>
      <x:c r="N2564" s="18" t="n">
        <x:f>J2564*K2564</x:f>
        <x:v>1176</x:v>
      </x:c>
      <x:c r="O2564" s="18" t="n">
        <x:f>J2564*L2564</x:f>
        <x:v>68</x:v>
      </x:c>
      <x:c r="P2564" s="18" t="n">
        <x:f>J2564*M2564</x:f>
        <x:v>1795.2</x:v>
      </x:c>
      <x:c r="Q2564" s="22" t="n">
        <x:f>'01 Controls'!$E$27*'02 Cargo Classes'!$M$9</x:f>
        <x:v>0</x:v>
      </x:c>
      <x:c r="R2564" s="22" t="n">
        <x:f>'01 Controls'!$F$27*'02 Cargo Classes'!$N$9</x:f>
        <x:v>0</x:v>
      </x:c>
      <x:c r="S2564" s="22" t="n">
        <x:f>'01 Controls'!$G$27*'02 Cargo Classes'!$O$9</x:f>
        <x:v>0.7</x:v>
      </x:c>
      <x:c r="T2564" s="22" t="n">
        <x:f>'01 Controls'!$H$27*'02 Cargo Classes'!$P$9</x:f>
        <x:v>0.125</x:v>
      </x:c>
      <x:c r="U2564" s="22" t="n">
        <x:f>SUM(Q2564:T2564)</x:f>
        <x:v>0.825</x:v>
      </x:c>
      <x:c r="V2564" s="18" t="n">
        <x:f>IF(U2564=0,0,N2564*Q2564/U2564)</x:f>
        <x:v>0</x:v>
      </x:c>
      <x:c r="W2564" s="18" t="n">
        <x:f>IF(U2564=0,0,P2564*Q2564/U2564)</x:f>
        <x:v>0</x:v>
      </x:c>
      <x:c r="X2564" s="18" t="n">
        <x:f>MAX(V2564,W2564*'01 Controls'!$E$12)</x:f>
        <x:v>0</x:v>
      </x:c>
      <x:c r="Y2564" s="18" t="n">
        <x:f>IF(U2564=0,0,N2564*R2564/U2564)</x:f>
        <x:v>0</x:v>
      </x:c>
      <x:c r="Z2564" s="18" t="n">
        <x:f>IF(U2564=0,0,P2564*R2564/U2564)</x:f>
        <x:v>0</x:v>
      </x:c>
      <x:c r="AA2564" s="18" t="n">
        <x:f>MAX(Y2564,Z2564*'01 Controls'!$E$13)</x:f>
        <x:v>0</x:v>
      </x:c>
      <x:c r="AB2564" s="18" t="n">
        <x:f>IF(U2564=0,0,N2564*S2564/U2564)</x:f>
        <x:v>997.8181818181818</x:v>
      </x:c>
      <x:c r="AC2564" s="18" t="n">
        <x:f>IF(U2564=0,0,P2564*S2564/U2564)</x:f>
        <x:v>1523.1999999999998</x:v>
      </x:c>
      <x:c r="AD2564" s="18" t="n">
        <x:f>MAX(AB2564,AC2564*'01 Controls'!$E$14)</x:f>
        <x:v>997.8181818181818</x:v>
      </x:c>
      <x:c r="AE2564" s="18" t="n">
        <x:f>IF(U2564=0,0,N2564*T2564/U2564)</x:f>
        <x:v>178.1818181818182</x:v>
      </x:c>
      <x:c r="AF2564" s="18" t="n">
        <x:f>IF(U2564=0,0,P2564*T2564/U2564)</x:f>
        <x:v>272</x:v>
      </x:c>
      <x:c r="AG2564" s="18" t="n">
        <x:f>MAX(AE2564,AF2564*'01 Controls'!$E$15)</x:f>
        <x:v>178.1818181818182</x:v>
      </x:c>
      <x:c r="AH2564" s="18" t="n">
        <x:f>SUM(V2564,Y2564,AB2564,AE2564)</x:f>
        <x:v>1176</x:v>
      </x:c>
      <x:c r="AI2564" s="18" t="n">
        <x:f>N2564-AH2564</x:f>
        <x:v>0</x:v>
      </x:c>
      <x:c r="AJ2564" s="18" t="n">
        <x:f>V2564*INDEX('07 Mode Capacity'!$P$6:$P$17,MATCH("AIR-"&amp;I2564,'07 Mode Capacity'!$C$6:$C$17,0))</x:f>
        <x:v>0</x:v>
      </x:c>
      <x:c r="AK2564" s="18" t="n">
        <x:f>Y2564*INDEX('07 Mode Capacity'!$P$6:$P$17,MATCH("OCEAN-"&amp;I2564,'07 Mode Capacity'!$C$6:$C$17,0))</x:f>
        <x:v>0</x:v>
      </x:c>
      <x:c r="AL2564" s="18" t="n">
        <x:f>AB2564*INDEX('07 Mode Capacity'!$P$6:$P$17,MATCH("LAND-"&amp;I2564,'07 Mode Capacity'!$C$6:$C$17,0))</x:f>
        <x:v>121.78158325378809</x:v>
      </x:c>
      <x:c r="AM2564" s="18" t="n">
        <x:f>AE2564*INDEX('07 Mode Capacity'!$P$6:$P$17,MATCH("INLAND-"&amp;I2564,'07 Mode Capacity'!$C$6:$C$17,0))</x:f>
        <x:v>112.47448741219293</x:v>
      </x:c>
      <x:c r="AN2564" s="18" t="n">
        <x:f>SUM(AJ2564:AM2564)</x:f>
        <x:v>234.256070665981</x:v>
      </x:c>
      <x:c r="AO2564" s="17" t="n">
        <x:f>IF(N2564=0,1,AN2564/N2564)</x:f>
        <x:v>0.19919733900168454</x:v>
      </x:c>
      <x:c r="AP2564" s="11" t="str">
        <x:f>IF(AO2564&gt;='01 Controls'!$E$16,"PASS","FAIL")</x:f>
        <x:v>FAIL</x:v>
      </x:c>
      <x:c r="AQ2564" s="11" t="str">
        <x:v>UNQUANTIFIED</x:v>
      </x:c>
      <x:c r="AR2564" s="11" t="str">
        <x:v>Position-class planning record; serial item and receiver open</x:v>
      </x:c>
      <x:c r="AS2564" s="26"/>
      <x:c r="AT2564" s="26"/>
    </x:row>
    <x:row r="2565">
      <x:c r="C2565" s="11" t="str">
        <x:v>M3-M-MPG-TNK-20</x:v>
      </x:c>
      <x:c r="D2565" s="11" t="str">
        <x:v>M3</x:v>
      </x:c>
      <x:c r="E2565" s="11" t="str">
        <x:v>Inland flood</x:v>
      </x:c>
      <x:c r="F2565" s="11" t="str">
        <x:v>M-MPG</x:v>
      </x:c>
      <x:c r="G2565" s="11" t="str">
        <x:v>Maritime production group</x:v>
      </x:c>
      <x:c r="H2565" s="11" t="str">
        <x:v>TNK-20</x:v>
      </x:c>
      <x:c r="I2565" s="19" t="n">
        <x:v>48</x:v>
      </x:c>
      <x:c r="J2565" s="21" t="n">
        <x:v>2</x:v>
      </x:c>
      <x:c r="K2565" s="18" t="n">
        <x:f>'05 Cargo Register'!K325</x:f>
        <x:v>882</x:v>
      </x:c>
      <x:c r="L2565" s="18" t="n">
        <x:f>'05 Cargo Register'!N325</x:f>
        <x:v>52</x:v>
      </x:c>
      <x:c r="M2565" s="18" t="n">
        <x:f>'05 Cargo Register'!O325</x:f>
        <x:v>1105</x:v>
      </x:c>
      <x:c r="N2565" s="18" t="n">
        <x:f>J2565*K2565</x:f>
        <x:v>1764</x:v>
      </x:c>
      <x:c r="O2565" s="18" t="n">
        <x:f>J2565*L2565</x:f>
        <x:v>104</x:v>
      </x:c>
      <x:c r="P2565" s="18" t="n">
        <x:f>J2565*M2565</x:f>
        <x:v>2210</x:v>
      </x:c>
      <x:c r="Q2565" s="22" t="n">
        <x:f>'01 Controls'!$E$27*'02 Cargo Classes'!$M$10</x:f>
        <x:v>0</x:v>
      </x:c>
      <x:c r="R2565" s="22" t="n">
        <x:f>'01 Controls'!$F$27*'02 Cargo Classes'!$N$10</x:f>
        <x:v>0</x:v>
      </x:c>
      <x:c r="S2565" s="22" t="n">
        <x:f>'01 Controls'!$G$27*'02 Cargo Classes'!$O$10</x:f>
        <x:v>0.7</x:v>
      </x:c>
      <x:c r="T2565" s="22" t="n">
        <x:f>'01 Controls'!$H$27*'02 Cargo Classes'!$P$10</x:f>
        <x:v>0.25</x:v>
      </x:c>
      <x:c r="U2565" s="22" t="n">
        <x:f>SUM(Q2565:T2565)</x:f>
        <x:v>0.95</x:v>
      </x:c>
      <x:c r="V2565" s="18" t="n">
        <x:f>IF(U2565=0,0,N2565*Q2565/U2565)</x:f>
        <x:v>0</x:v>
      </x:c>
      <x:c r="W2565" s="18" t="n">
        <x:f>IF(U2565=0,0,P2565*Q2565/U2565)</x:f>
        <x:v>0</x:v>
      </x:c>
      <x:c r="X2565" s="18" t="n">
        <x:f>MAX(V2565,W2565*'01 Controls'!$E$12)</x:f>
        <x:v>0</x:v>
      </x:c>
      <x:c r="Y2565" s="18" t="n">
        <x:f>IF(U2565=0,0,N2565*R2565/U2565)</x:f>
        <x:v>0</x:v>
      </x:c>
      <x:c r="Z2565" s="18" t="n">
        <x:f>IF(U2565=0,0,P2565*R2565/U2565)</x:f>
        <x:v>0</x:v>
      </x:c>
      <x:c r="AA2565" s="18" t="n">
        <x:f>MAX(Y2565,Z2565*'01 Controls'!$E$13)</x:f>
        <x:v>0</x:v>
      </x:c>
      <x:c r="AB2565" s="18" t="n">
        <x:f>IF(U2565=0,0,N2565*S2565/U2565)</x:f>
        <x:v>1299.7894736842106</x:v>
      </x:c>
      <x:c r="AC2565" s="18" t="n">
        <x:f>IF(U2565=0,0,P2565*S2565/U2565)</x:f>
        <x:v>1628.421052631579</x:v>
      </x:c>
      <x:c r="AD2565" s="18" t="n">
        <x:f>MAX(AB2565,AC2565*'01 Controls'!$E$14)</x:f>
        <x:v>1299.7894736842106</x:v>
      </x:c>
      <x:c r="AE2565" s="18" t="n">
        <x:f>IF(U2565=0,0,N2565*T2565/U2565)</x:f>
        <x:v>464.2105263157895</x:v>
      </x:c>
      <x:c r="AF2565" s="18" t="n">
        <x:f>IF(U2565=0,0,P2565*T2565/U2565)</x:f>
        <x:v>581.578947368421</x:v>
      </x:c>
      <x:c r="AG2565" s="18" t="n">
        <x:f>MAX(AE2565,AF2565*'01 Controls'!$E$15)</x:f>
        <x:v>464.2105263157895</x:v>
      </x:c>
      <x:c r="AH2565" s="18" t="n">
        <x:f>SUM(V2565,Y2565,AB2565,AE2565)</x:f>
        <x:v>1764</x:v>
      </x:c>
      <x:c r="AI2565" s="18" t="n">
        <x:f>N2565-AH2565</x:f>
        <x:v>0</x:v>
      </x:c>
      <x:c r="AJ2565" s="18" t="n">
        <x:f>V2565*INDEX('07 Mode Capacity'!$P$6:$P$17,MATCH("AIR-"&amp;I2565,'07 Mode Capacity'!$C$6:$C$17,0))</x:f>
        <x:v>0</x:v>
      </x:c>
      <x:c r="AK2565" s="18" t="n">
        <x:f>Y2565*INDEX('07 Mode Capacity'!$P$6:$P$17,MATCH("OCEAN-"&amp;I2565,'07 Mode Capacity'!$C$6:$C$17,0))</x:f>
        <x:v>0</x:v>
      </x:c>
      <x:c r="AL2565" s="18" t="n">
        <x:f>AB2565*INDEX('07 Mode Capacity'!$P$6:$P$17,MATCH("LAND-"&amp;I2565,'07 Mode Capacity'!$C$6:$C$17,0))</x:f>
        <x:v>158.6365360805924</x:v>
      </x:c>
      <x:c r="AM2565" s="18" t="n">
        <x:f>AE2565*INDEX('07 Mode Capacity'!$P$6:$P$17,MATCH("INLAND-"&amp;I2565,'07 Mode Capacity'!$C$6:$C$17,0))</x:f>
        <x:v>293.0256382580816</x:v>
      </x:c>
      <x:c r="AN2565" s="18" t="n">
        <x:f>SUM(AJ2565:AM2565)</x:f>
        <x:v>451.662174338674</x:v>
      </x:c>
      <x:c r="AO2565" s="17" t="n">
        <x:f>IF(N2565=0,1,AN2565/N2565)</x:f>
        <x:v>0.25604431651852266</x:v>
      </x:c>
      <x:c r="AP2565" s="11" t="str">
        <x:f>IF(AO2565&gt;='01 Controls'!$E$16,"PASS","FAIL")</x:f>
        <x:v>FAIL</x:v>
      </x:c>
      <x:c r="AQ2565" s="11" t="str">
        <x:v>UNQUANTIFIED</x:v>
      </x:c>
      <x:c r="AR2565" s="11" t="str">
        <x:v>Position-class planning record; serial item and receiver open</x:v>
      </x:c>
      <x:c r="AS2565" s="26"/>
      <x:c r="AT2565" s="26"/>
    </x:row>
    <x:row r="2566">
      <x:c r="C2566" s="11" t="str">
        <x:v>M3-M-MPG-FLR-24</x:v>
      </x:c>
      <x:c r="D2566" s="11" t="str">
        <x:v>M3</x:v>
      </x:c>
      <x:c r="E2566" s="11" t="str">
        <x:v>Inland flood</x:v>
      </x:c>
      <x:c r="F2566" s="11" t="str">
        <x:v>M-MPG</x:v>
      </x:c>
      <x:c r="G2566" s="11" t="str">
        <x:v>Maritime production group</x:v>
      </x:c>
      <x:c r="H2566" s="11" t="str">
        <x:v>FLR-24</x:v>
      </x:c>
      <x:c r="I2566" s="19" t="n">
        <x:v>48</x:v>
      </x:c>
      <x:c r="J2566" s="21" t="n">
        <x:v>2</x:v>
      </x:c>
      <x:c r="K2566" s="18" t="n">
        <x:f>'05 Cargo Register'!K326</x:f>
        <x:v>1102.5</x:v>
      </x:c>
      <x:c r="L2566" s="18" t="n">
        <x:f>'05 Cargo Register'!N326</x:f>
        <x:v>55</x:v>
      </x:c>
      <x:c r="M2566" s="18" t="n">
        <x:f>'05 Cargo Register'!O326</x:f>
        <x:v>1760</x:v>
      </x:c>
      <x:c r="N2566" s="18" t="n">
        <x:f>J2566*K2566</x:f>
        <x:v>2205</x:v>
      </x:c>
      <x:c r="O2566" s="18" t="n">
        <x:f>J2566*L2566</x:f>
        <x:v>110</x:v>
      </x:c>
      <x:c r="P2566" s="18" t="n">
        <x:f>J2566*M2566</x:f>
        <x:v>3520</x:v>
      </x:c>
      <x:c r="Q2566" s="22" t="n">
        <x:f>'01 Controls'!$E$27*'02 Cargo Classes'!$M$11</x:f>
        <x:v>0</x:v>
      </x:c>
      <x:c r="R2566" s="22" t="n">
        <x:f>'01 Controls'!$F$27*'02 Cargo Classes'!$N$11</x:f>
        <x:v>0</x:v>
      </x:c>
      <x:c r="S2566" s="22" t="n">
        <x:f>'01 Controls'!$G$27*'02 Cargo Classes'!$O$11</x:f>
        <x:v>0.7</x:v>
      </x:c>
      <x:c r="T2566" s="22" t="n">
        <x:f>'01 Controls'!$H$27*'02 Cargo Classes'!$P$11</x:f>
        <x:v>0.2</x:v>
      </x:c>
      <x:c r="U2566" s="22" t="n">
        <x:f>SUM(Q2566:T2566)</x:f>
        <x:v>0.8999999999999999</x:v>
      </x:c>
      <x:c r="V2566" s="18" t="n">
        <x:f>IF(U2566=0,0,N2566*Q2566/U2566)</x:f>
        <x:v>0</x:v>
      </x:c>
      <x:c r="W2566" s="18" t="n">
        <x:f>IF(U2566=0,0,P2566*Q2566/U2566)</x:f>
        <x:v>0</x:v>
      </x:c>
      <x:c r="X2566" s="18" t="n">
        <x:f>MAX(V2566,W2566*'01 Controls'!$E$12)</x:f>
        <x:v>0</x:v>
      </x:c>
      <x:c r="Y2566" s="18" t="n">
        <x:f>IF(U2566=0,0,N2566*R2566/U2566)</x:f>
        <x:v>0</x:v>
      </x:c>
      <x:c r="Z2566" s="18" t="n">
        <x:f>IF(U2566=0,0,P2566*R2566/U2566)</x:f>
        <x:v>0</x:v>
      </x:c>
      <x:c r="AA2566" s="18" t="n">
        <x:f>MAX(Y2566,Z2566*'01 Controls'!$E$13)</x:f>
        <x:v>0</x:v>
      </x:c>
      <x:c r="AB2566" s="18" t="n">
        <x:f>IF(U2566=0,0,N2566*S2566/U2566)</x:f>
        <x:v>1715.0000000000002</x:v>
      </x:c>
      <x:c r="AC2566" s="18" t="n">
        <x:f>IF(U2566=0,0,P2566*S2566/U2566)</x:f>
        <x:v>2737.777777777778</x:v>
      </x:c>
      <x:c r="AD2566" s="18" t="n">
        <x:f>MAX(AB2566,AC2566*'01 Controls'!$E$14)</x:f>
        <x:v>1715.0000000000002</x:v>
      </x:c>
      <x:c r="AE2566" s="18" t="n">
        <x:f>IF(U2566=0,0,N2566*T2566/U2566)</x:f>
        <x:v>490.00000000000006</x:v>
      </x:c>
      <x:c r="AF2566" s="18" t="n">
        <x:f>IF(U2566=0,0,P2566*T2566/U2566)</x:f>
        <x:v>782.2222222222223</x:v>
      </x:c>
      <x:c r="AG2566" s="18" t="n">
        <x:f>MAX(AE2566,AF2566*'01 Controls'!$E$15)</x:f>
        <x:v>490.00000000000006</x:v>
      </x:c>
      <x:c r="AH2566" s="18" t="n">
        <x:f>SUM(V2566,Y2566,AB2566,AE2566)</x:f>
        <x:v>2205.0000000000005</x:v>
      </x:c>
      <x:c r="AI2566" s="18" t="n">
        <x:f>N2566-AH2566</x:f>
        <x:v>-4.547473508864641e-13</x:v>
      </x:c>
      <x:c r="AJ2566" s="18" t="n">
        <x:f>V2566*INDEX('07 Mode Capacity'!$P$6:$P$17,MATCH("AIR-"&amp;I2566,'07 Mode Capacity'!$C$6:$C$17,0))</x:f>
        <x:v>0</x:v>
      </x:c>
      <x:c r="AK2566" s="18" t="n">
        <x:f>Y2566*INDEX('07 Mode Capacity'!$P$6:$P$17,MATCH("OCEAN-"&amp;I2566,'07 Mode Capacity'!$C$6:$C$17,0))</x:f>
        <x:v>0</x:v>
      </x:c>
      <x:c r="AL2566" s="18" t="n">
        <x:f>AB2566*INDEX('07 Mode Capacity'!$P$6:$P$17,MATCH("LAND-"&amp;I2566,'07 Mode Capacity'!$C$6:$C$17,0))</x:f>
        <x:v>209.3120962174483</x:v>
      </x:c>
      <x:c r="AM2566" s="18" t="n">
        <x:f>AE2566*INDEX('07 Mode Capacity'!$P$6:$P$17,MATCH("INLAND-"&amp;I2566,'07 Mode Capacity'!$C$6:$C$17,0))</x:f>
        <x:v>309.3048403835306</x:v>
      </x:c>
      <x:c r="AN2566" s="18" t="n">
        <x:f>SUM(AJ2566:AM2566)</x:f>
        <x:v>518.6169366009789</x:v>
      </x:c>
      <x:c r="AO2566" s="17" t="n">
        <x:f>IF(N2566=0,1,AN2566/N2566)</x:f>
        <x:v>0.2352004247623487</x:v>
      </x:c>
      <x:c r="AP2566" s="11" t="str">
        <x:f>IF(AO2566&gt;='01 Controls'!$E$16,"PASS","FAIL")</x:f>
        <x:v>FAIL</x:v>
      </x:c>
      <x:c r="AQ2566" s="11" t="str">
        <x:v>UNQUANTIFIED</x:v>
      </x:c>
      <x:c r="AR2566" s="11" t="str">
        <x:v>Position-class planning record; serial item and receiver open</x:v>
      </x:c>
      <x:c r="AS2566" s="26"/>
      <x:c r="AT2566" s="26"/>
    </x:row>
    <x:row r="2567">
      <x:c r="C2567" s="11" t="str">
        <x:v>M3-M-MPG-ROL-30</x:v>
      </x:c>
      <x:c r="D2567" s="11" t="str">
        <x:v>M3</x:v>
      </x:c>
      <x:c r="E2567" s="11" t="str">
        <x:v>Inland flood</x:v>
      </x:c>
      <x:c r="F2567" s="11" t="str">
        <x:v>M-MPG</x:v>
      </x:c>
      <x:c r="G2567" s="11" t="str">
        <x:v>Maritime production group</x:v>
      </x:c>
      <x:c r="H2567" s="11" t="str">
        <x:v>ROL-30</x:v>
      </x:c>
      <x:c r="I2567" s="19" t="n">
        <x:v>48</x:v>
      </x:c>
      <x:c r="J2567" s="21" t="n">
        <x:v>2</x:v>
      </x:c>
      <x:c r="K2567" s="18" t="n">
        <x:f>'05 Cargo Register'!K327</x:f>
        <x:v>1102.5</x:v>
      </x:c>
      <x:c r="L2567" s="18" t="n">
        <x:f>'05 Cargo Register'!N327</x:f>
        <x:v>46</x:v>
      </x:c>
      <x:c r="M2567" s="18" t="n">
        <x:f>'05 Cargo Register'!O327</x:f>
        <x:v>2932.5</x:v>
      </x:c>
      <x:c r="N2567" s="18" t="n">
        <x:f>J2567*K2567</x:f>
        <x:v>2205</x:v>
      </x:c>
      <x:c r="O2567" s="18" t="n">
        <x:f>J2567*L2567</x:f>
        <x:v>92</x:v>
      </x:c>
      <x:c r="P2567" s="18" t="n">
        <x:f>J2567*M2567</x:f>
        <x:v>5865</x:v>
      </x:c>
      <x:c r="Q2567" s="22" t="n">
        <x:f>'01 Controls'!$E$27*'02 Cargo Classes'!$M$12</x:f>
        <x:v>0</x:v>
      </x:c>
      <x:c r="R2567" s="22" t="n">
        <x:f>'01 Controls'!$F$27*'02 Cargo Classes'!$N$12</x:f>
        <x:v>0</x:v>
      </x:c>
      <x:c r="S2567" s="22" t="n">
        <x:f>'01 Controls'!$G$27*'02 Cargo Classes'!$O$12</x:f>
        <x:v>1.0499999999999998</x:v>
      </x:c>
      <x:c r="T2567" s="22" t="n">
        <x:f>'01 Controls'!$H$27*'02 Cargo Classes'!$P$12</x:f>
        <x:v>0.15</x:v>
      </x:c>
      <x:c r="U2567" s="22" t="n">
        <x:f>SUM(Q2567:T2567)</x:f>
        <x:v>1.1999999999999997</x:v>
      </x:c>
      <x:c r="V2567" s="18" t="n">
        <x:f>IF(U2567=0,0,N2567*Q2567/U2567)</x:f>
        <x:v>0</x:v>
      </x:c>
      <x:c r="W2567" s="18" t="n">
        <x:f>IF(U2567=0,0,P2567*Q2567/U2567)</x:f>
        <x:v>0</x:v>
      </x:c>
      <x:c r="X2567" s="18" t="n">
        <x:f>MAX(V2567,W2567*'01 Controls'!$E$12)</x:f>
        <x:v>0</x:v>
      </x:c>
      <x:c r="Y2567" s="18" t="n">
        <x:f>IF(U2567=0,0,N2567*R2567/U2567)</x:f>
        <x:v>0</x:v>
      </x:c>
      <x:c r="Z2567" s="18" t="n">
        <x:f>IF(U2567=0,0,P2567*R2567/U2567)</x:f>
        <x:v>0</x:v>
      </x:c>
      <x:c r="AA2567" s="18" t="n">
        <x:f>MAX(Y2567,Z2567*'01 Controls'!$E$13)</x:f>
        <x:v>0</x:v>
      </x:c>
      <x:c r="AB2567" s="18" t="n">
        <x:f>IF(U2567=0,0,N2567*S2567/U2567)</x:f>
        <x:v>1929.375</x:v>
      </x:c>
      <x:c r="AC2567" s="18" t="n">
        <x:f>IF(U2567=0,0,P2567*S2567/U2567)</x:f>
        <x:v>5131.875</x:v>
      </x:c>
      <x:c r="AD2567" s="18" t="n">
        <x:f>MAX(AB2567,AC2567*'01 Controls'!$E$14)</x:f>
        <x:v>1929.375</x:v>
      </x:c>
      <x:c r="AE2567" s="18" t="n">
        <x:f>IF(U2567=0,0,N2567*T2567/U2567)</x:f>
        <x:v>275.62500000000006</x:v>
      </x:c>
      <x:c r="AF2567" s="18" t="n">
        <x:f>IF(U2567=0,0,P2567*T2567/U2567)</x:f>
        <x:v>733.1250000000001</x:v>
      </x:c>
      <x:c r="AG2567" s="18" t="n">
        <x:f>MAX(AE2567,AF2567*'01 Controls'!$E$15)</x:f>
        <x:v>275.62500000000006</x:v>
      </x:c>
      <x:c r="AH2567" s="18" t="n">
        <x:f>SUM(V2567,Y2567,AB2567,AE2567)</x:f>
        <x:v>2205</x:v>
      </x:c>
      <x:c r="AI2567" s="18" t="n">
        <x:f>N2567-AH2567</x:f>
        <x:v>0</x:v>
      </x:c>
      <x:c r="AJ2567" s="18" t="n">
        <x:f>V2567*INDEX('07 Mode Capacity'!$P$6:$P$17,MATCH("AIR-"&amp;I2567,'07 Mode Capacity'!$C$6:$C$17,0))</x:f>
        <x:v>0</x:v>
      </x:c>
      <x:c r="AK2567" s="18" t="n">
        <x:f>Y2567*INDEX('07 Mode Capacity'!$P$6:$P$17,MATCH("OCEAN-"&amp;I2567,'07 Mode Capacity'!$C$6:$C$17,0))</x:f>
        <x:v>0</x:v>
      </x:c>
      <x:c r="AL2567" s="18" t="n">
        <x:f>AB2567*INDEX('07 Mode Capacity'!$P$6:$P$17,MATCH("LAND-"&amp;I2567,'07 Mode Capacity'!$C$6:$C$17,0))</x:f>
        <x:v>235.47610824462933</x:v>
      </x:c>
      <x:c r="AM2567" s="18" t="n">
        <x:f>AE2567*INDEX('07 Mode Capacity'!$P$6:$P$17,MATCH("INLAND-"&amp;I2567,'07 Mode Capacity'!$C$6:$C$17,0))</x:f>
        <x:v>173.98397271573597</x:v>
      </x:c>
      <x:c r="AN2567" s="18" t="n">
        <x:f>SUM(AJ2567:AM2567)</x:f>
        <x:v>409.4600809603653</x:v>
      </x:c>
      <x:c r="AO2567" s="17" t="n">
        <x:f>IF(N2567=0,1,AN2567/N2567)</x:f>
        <x:v>0.18569618184143552</x:v>
      </x:c>
      <x:c r="AP2567" s="11" t="str">
        <x:f>IF(AO2567&gt;='01 Controls'!$E$16,"PASS","FAIL")</x:f>
        <x:v>FAIL</x:v>
      </x:c>
      <x:c r="AQ2567" s="11" t="str">
        <x:v>UNQUANTIFIED</x:v>
      </x:c>
      <x:c r="AR2567" s="11" t="str">
        <x:v>Position-class planning record; serial item and receiver open</x:v>
      </x:c>
      <x:c r="AS2567" s="26"/>
      <x:c r="AT2567" s="26"/>
    </x:row>
    <x:row r="2568">
      <x:c r="C2568" s="11" t="str">
        <x:v>M3-M-MPG-LIN-18</x:v>
      </x:c>
      <x:c r="D2568" s="11" t="str">
        <x:v>M3</x:v>
      </x:c>
      <x:c r="E2568" s="11" t="str">
        <x:v>Inland flood</x:v>
      </x:c>
      <x:c r="F2568" s="11" t="str">
        <x:v>M-MPG</x:v>
      </x:c>
      <x:c r="G2568" s="11" t="str">
        <x:v>Maritime production group</x:v>
      </x:c>
      <x:c r="H2568" s="11" t="str">
        <x:v>LIN-18</x:v>
      </x:c>
      <x:c r="I2568" s="19" t="n">
        <x:v>72</x:v>
      </x:c>
      <x:c r="J2568" s="21" t="n">
        <x:v>2</x:v>
      </x:c>
      <x:c r="K2568" s="18" t="n">
        <x:f>'05 Cargo Register'!K328</x:f>
        <x:v>588</x:v>
      </x:c>
      <x:c r="L2568" s="18" t="n">
        <x:f>'05 Cargo Register'!N328</x:f>
        <x:v>41</x:v>
      </x:c>
      <x:c r="M2568" s="18" t="n">
        <x:f>'05 Cargo Register'!O328</x:f>
        <x:v>1804</x:v>
      </x:c>
      <x:c r="N2568" s="18" t="n">
        <x:f>J2568*K2568</x:f>
        <x:v>1176</x:v>
      </x:c>
      <x:c r="O2568" s="18" t="n">
        <x:f>J2568*L2568</x:f>
        <x:v>82</x:v>
      </x:c>
      <x:c r="P2568" s="18" t="n">
        <x:f>J2568*M2568</x:f>
        <x:v>3608</x:v>
      </x:c>
      <x:c r="Q2568" s="22" t="n">
        <x:f>'01 Controls'!$E$27*'02 Cargo Classes'!$M$13</x:f>
        <x:v>0</x:v>
      </x:c>
      <x:c r="R2568" s="22" t="n">
        <x:f>'01 Controls'!$F$27*'02 Cargo Classes'!$N$13</x:f>
        <x:v>0</x:v>
      </x:c>
      <x:c r="S2568" s="22" t="n">
        <x:f>'01 Controls'!$G$27*'02 Cargo Classes'!$O$13</x:f>
        <x:v>0.7</x:v>
      </x:c>
      <x:c r="T2568" s="22" t="n">
        <x:f>'01 Controls'!$H$27*'02 Cargo Classes'!$P$13</x:f>
        <x:v>0.25</x:v>
      </x:c>
      <x:c r="U2568" s="22" t="n">
        <x:f>SUM(Q2568:T2568)</x:f>
        <x:v>0.95</x:v>
      </x:c>
      <x:c r="V2568" s="18" t="n">
        <x:f>IF(U2568=0,0,N2568*Q2568/U2568)</x:f>
        <x:v>0</x:v>
      </x:c>
      <x:c r="W2568" s="18" t="n">
        <x:f>IF(U2568=0,0,P2568*Q2568/U2568)</x:f>
        <x:v>0</x:v>
      </x:c>
      <x:c r="X2568" s="18" t="n">
        <x:f>MAX(V2568,W2568*'01 Controls'!$E$12)</x:f>
        <x:v>0</x:v>
      </x:c>
      <x:c r="Y2568" s="18" t="n">
        <x:f>IF(U2568=0,0,N2568*R2568/U2568)</x:f>
        <x:v>0</x:v>
      </x:c>
      <x:c r="Z2568" s="18" t="n">
        <x:f>IF(U2568=0,0,P2568*R2568/U2568)</x:f>
        <x:v>0</x:v>
      </x:c>
      <x:c r="AA2568" s="18" t="n">
        <x:f>MAX(Y2568,Z2568*'01 Controls'!$E$13)</x:f>
        <x:v>0</x:v>
      </x:c>
      <x:c r="AB2568" s="18" t="n">
        <x:f>IF(U2568=0,0,N2568*S2568/U2568)</x:f>
        <x:v>866.5263157894736</x:v>
      </x:c>
      <x:c r="AC2568" s="18" t="n">
        <x:f>IF(U2568=0,0,P2568*S2568/U2568)</x:f>
        <x:v>2658.5263157894738</x:v>
      </x:c>
      <x:c r="AD2568" s="18" t="n">
        <x:f>MAX(AB2568,AC2568*'01 Controls'!$E$14)</x:f>
        <x:v>866.5263157894736</x:v>
      </x:c>
      <x:c r="AE2568" s="18" t="n">
        <x:f>IF(U2568=0,0,N2568*T2568/U2568)</x:f>
        <x:v>309.47368421052636</x:v>
      </x:c>
      <x:c r="AF2568" s="18" t="n">
        <x:f>IF(U2568=0,0,P2568*T2568/U2568)</x:f>
        <x:v>949.4736842105264</x:v>
      </x:c>
      <x:c r="AG2568" s="18" t="n">
        <x:f>MAX(AE2568,AF2568*'01 Controls'!$E$15)</x:f>
        <x:v>309.47368421052636</x:v>
      </x:c>
      <x:c r="AH2568" s="18" t="n">
        <x:f>SUM(V2568,Y2568,AB2568,AE2568)</x:f>
        <x:v>1176</x:v>
      </x:c>
      <x:c r="AI2568" s="18" t="n">
        <x:f>N2568-AH2568</x:f>
        <x:v>0</x:v>
      </x:c>
      <x:c r="AJ2568" s="18" t="n">
        <x:f>V2568*INDEX('07 Mode Capacity'!$P$6:$P$17,MATCH("AIR-"&amp;I2568,'07 Mode Capacity'!$C$6:$C$17,0))</x:f>
        <x:v>0</x:v>
      </x:c>
      <x:c r="AK2568" s="18" t="n">
        <x:f>Y2568*INDEX('07 Mode Capacity'!$P$6:$P$17,MATCH("OCEAN-"&amp;I2568,'07 Mode Capacity'!$C$6:$C$17,0))</x:f>
        <x:v>0</x:v>
      </x:c>
      <x:c r="AL2568" s="18" t="n">
        <x:f>AB2568*INDEX('07 Mode Capacity'!$P$6:$P$17,MATCH("LAND-"&amp;I2568,'07 Mode Capacity'!$C$6:$C$17,0))</x:f>
        <x:v>619.5751758305614</x:v>
      </x:c>
      <x:c r="AM2568" s="18" t="n">
        <x:f>AE2568*INDEX('07 Mode Capacity'!$P$6:$P$17,MATCH("INLAND-"&amp;I2568,'07 Mode Capacity'!$C$6:$C$17,0))</x:f>
        <x:v>309.47368421052636</x:v>
      </x:c>
      <x:c r="AN2568" s="18" t="n">
        <x:f>SUM(AJ2568:AM2568)</x:f>
        <x:v>929.0488600410878</x:v>
      </x:c>
      <x:c r="AO2568" s="17" t="n">
        <x:f>IF(N2568=0,1,AN2568/N2568)</x:f>
        <x:v>0.7900075340485441</x:v>
      </x:c>
      <x:c r="AP2568" s="11" t="str">
        <x:f>IF(AO2568&gt;='01 Controls'!$E$16,"PASS","FAIL")</x:f>
        <x:v>FAIL</x:v>
      </x:c>
      <x:c r="AQ2568" s="11" t="str">
        <x:v>UNQUANTIFIED</x:v>
      </x:c>
      <x:c r="AR2568" s="11" t="str">
        <x:v>Position-class planning record; serial item and receiver open</x:v>
      </x:c>
      <x:c r="AS2568" s="26"/>
      <x:c r="AT2568" s="26"/>
    </x:row>
    <x:row r="2569">
      <x:c r="C2569" s="11" t="str">
        <x:v>M3-M-MPG-BLK-08</x:v>
      </x:c>
      <x:c r="D2569" s="11" t="str">
        <x:v>M3</x:v>
      </x:c>
      <x:c r="E2569" s="11" t="str">
        <x:v>Inland flood</x:v>
      </x:c>
      <x:c r="F2569" s="11" t="str">
        <x:v>M-MPG</x:v>
      </x:c>
      <x:c r="G2569" s="11" t="str">
        <x:v>Maritime production group</x:v>
      </x:c>
      <x:c r="H2569" s="11" t="str">
        <x:v>BLK-08</x:v>
      </x:c>
      <x:c r="I2569" s="19" t="n">
        <x:v>48</x:v>
      </x:c>
      <x:c r="J2569" s="21" t="n">
        <x:v>2</x:v>
      </x:c>
      <x:c r="K2569" s="18" t="n">
        <x:f>'05 Cargo Register'!K329</x:f>
        <x:v>367.5</x:v>
      </x:c>
      <x:c r="L2569" s="18" t="n">
        <x:f>'05 Cargo Register'!N329</x:f>
        <x:v>58</x:v>
      </x:c>
      <x:c r="M2569" s="18" t="n">
        <x:f>'05 Cargo Register'!O329</x:f>
        <x:v>2958</x:v>
      </x:c>
      <x:c r="N2569" s="18" t="n">
        <x:f>J2569*K2569</x:f>
        <x:v>735</x:v>
      </x:c>
      <x:c r="O2569" s="18" t="n">
        <x:f>J2569*L2569</x:f>
        <x:v>116</x:v>
      </x:c>
      <x:c r="P2569" s="18" t="n">
        <x:f>J2569*M2569</x:f>
        <x:v>5916</x:v>
      </x:c>
      <x:c r="Q2569" s="22" t="n">
        <x:f>'01 Controls'!$E$27*'02 Cargo Classes'!$M$14</x:f>
        <x:v>0.05</x:v>
      </x:c>
      <x:c r="R2569" s="22" t="n">
        <x:f>'01 Controls'!$F$27*'02 Cargo Classes'!$N$14</x:f>
        <x:v>0</x:v>
      </x:c>
      <x:c r="S2569" s="22" t="n">
        <x:f>'01 Controls'!$G$27*'02 Cargo Classes'!$O$14</x:f>
        <x:v>0.7</x:v>
      </x:c>
      <x:c r="T2569" s="22" t="n">
        <x:f>'01 Controls'!$H$27*'02 Cargo Classes'!$P$14</x:f>
        <x:v>0.125</x:v>
      </x:c>
      <x:c r="U2569" s="22" t="n">
        <x:f>SUM(Q2569:T2569)</x:f>
        <x:v>0.875</x:v>
      </x:c>
      <x:c r="V2569" s="18" t="n">
        <x:f>IF(U2569=0,0,N2569*Q2569/U2569)</x:f>
        <x:v>42</x:v>
      </x:c>
      <x:c r="W2569" s="18" t="n">
        <x:f>IF(U2569=0,0,P2569*Q2569/U2569)</x:f>
        <x:v>338.0571428571429</x:v>
      </x:c>
      <x:c r="X2569" s="18" t="n">
        <x:f>MAX(V2569,W2569*'01 Controls'!$E$12)</x:f>
        <x:v>84.51428571428572</x:v>
      </x:c>
      <x:c r="Y2569" s="18" t="n">
        <x:f>IF(U2569=0,0,N2569*R2569/U2569)</x:f>
        <x:v>0</x:v>
      </x:c>
      <x:c r="Z2569" s="18" t="n">
        <x:f>IF(U2569=0,0,P2569*R2569/U2569)</x:f>
        <x:v>0</x:v>
      </x:c>
      <x:c r="AA2569" s="18" t="n">
        <x:f>MAX(Y2569,Z2569*'01 Controls'!$E$13)</x:f>
        <x:v>0</x:v>
      </x:c>
      <x:c r="AB2569" s="18" t="n">
        <x:f>IF(U2569=0,0,N2569*S2569/U2569)</x:f>
        <x:v>588</x:v>
      </x:c>
      <x:c r="AC2569" s="18" t="n">
        <x:f>IF(U2569=0,0,P2569*S2569/U2569)</x:f>
        <x:v>4732.8</x:v>
      </x:c>
      <x:c r="AD2569" s="18" t="n">
        <x:f>MAX(AB2569,AC2569*'01 Controls'!$E$14)</x:f>
        <x:v>946.5600000000001</x:v>
      </x:c>
      <x:c r="AE2569" s="18" t="n">
        <x:f>IF(U2569=0,0,N2569*T2569/U2569)</x:f>
        <x:v>105</x:v>
      </x:c>
      <x:c r="AF2569" s="18" t="n">
        <x:f>IF(U2569=0,0,P2569*T2569/U2569)</x:f>
        <x:v>845.1428571428571</x:v>
      </x:c>
      <x:c r="AG2569" s="18" t="n">
        <x:f>MAX(AE2569,AF2569*'01 Controls'!$E$15)</x:f>
        <x:v>152.12571428571428</x:v>
      </x:c>
      <x:c r="AH2569" s="18" t="n">
        <x:f>SUM(V2569,Y2569,AB2569,AE2569)</x:f>
        <x:v>735</x:v>
      </x:c>
      <x:c r="AI2569" s="18" t="n">
        <x:f>N2569-AH2569</x:f>
        <x:v>0</x:v>
      </x:c>
      <x:c r="AJ2569" s="18" t="n">
        <x:f>V2569*INDEX('07 Mode Capacity'!$P$6:$P$17,MATCH("AIR-"&amp;I2569,'07 Mode Capacity'!$C$6:$C$17,0))</x:f>
        <x:v>11.77409764815029</x:v>
      </x:c>
      <x:c r="AK2569" s="18" t="n">
        <x:f>Y2569*INDEX('07 Mode Capacity'!$P$6:$P$17,MATCH("OCEAN-"&amp;I2569,'07 Mode Capacity'!$C$6:$C$17,0))</x:f>
        <x:v>0</x:v>
      </x:c>
      <x:c r="AL2569" s="18" t="n">
        <x:f>AB2569*INDEX('07 Mode Capacity'!$P$6:$P$17,MATCH("LAND-"&amp;I2569,'07 Mode Capacity'!$C$6:$C$17,0))</x:f>
        <x:v>71.7641472745537</x:v>
      </x:c>
      <x:c r="AM2569" s="18" t="n">
        <x:f>AE2569*INDEX('07 Mode Capacity'!$P$6:$P$17,MATCH("INLAND-"&amp;I2569,'07 Mode Capacity'!$C$6:$C$17,0))</x:f>
        <x:v>66.27960865361369</x:v>
      </x:c>
      <x:c r="AN2569" s="18" t="n">
        <x:f>SUM(AJ2569:AM2569)</x:f>
        <x:v>149.81785357631767</x:v>
      </x:c>
      <x:c r="AO2569" s="17" t="n">
        <x:f>IF(N2569=0,1,AN2569/N2569)</x:f>
        <x:v>0.20383381438954787</x:v>
      </x:c>
      <x:c r="AP2569" s="11" t="str">
        <x:f>IF(AO2569&gt;='01 Controls'!$E$16,"PASS","FAIL")</x:f>
        <x:v>FAIL</x:v>
      </x:c>
      <x:c r="AQ2569" s="11" t="str">
        <x:v>UNQUANTIFIED</x:v>
      </x:c>
      <x:c r="AR2569" s="11" t="str">
        <x:v>Position-class planning record; serial item and receiver open</x:v>
      </x:c>
      <x:c r="AS2569" s="26"/>
      <x:c r="AT2569" s="26"/>
    </x:row>
    <x:row r="2570">
      <x:c r="C2570" s="11" t="str">
        <x:v>M3-M-MPG-OOG-80</x:v>
      </x:c>
      <x:c r="D2570" s="11" t="str">
        <x:v>M3</x:v>
      </x:c>
      <x:c r="E2570" s="11" t="str">
        <x:v>Inland flood</x:v>
      </x:c>
      <x:c r="F2570" s="11" t="str">
        <x:v>M-MPG</x:v>
      </x:c>
      <x:c r="G2570" s="11" t="str">
        <x:v>Maritime production group</x:v>
      </x:c>
      <x:c r="H2570" s="11" t="str">
        <x:v>OOG-80</x:v>
      </x:c>
      <x:c r="I2570" s="19" t="n">
        <x:v>72</x:v>
      </x:c>
      <x:c r="J2570" s="21" t="n">
        <x:v>2</x:v>
      </x:c>
      <x:c r="K2570" s="18" t="n">
        <x:f>'05 Cargo Register'!K330</x:f>
        <x:v>1470</x:v>
      </x:c>
      <x:c r="L2570" s="18" t="n">
        <x:f>'05 Cargo Register'!N330</x:f>
        <x:v>25</x:v>
      </x:c>
      <x:c r="M2570" s="18" t="n">
        <x:f>'05 Cargo Register'!O330</x:f>
        <x:v>4400</x:v>
      </x:c>
      <x:c r="N2570" s="18" t="n">
        <x:f>J2570*K2570</x:f>
        <x:v>2940</x:v>
      </x:c>
      <x:c r="O2570" s="18" t="n">
        <x:f>J2570*L2570</x:f>
        <x:v>50</x:v>
      </x:c>
      <x:c r="P2570" s="18" t="n">
        <x:f>J2570*M2570</x:f>
        <x:v>8800</x:v>
      </x:c>
      <x:c r="Q2570" s="22" t="n">
        <x:f>'01 Controls'!$E$27*'02 Cargo Classes'!$M$15</x:f>
        <x:v>0</x:v>
      </x:c>
      <x:c r="R2570" s="22" t="n">
        <x:f>'01 Controls'!$F$27*'02 Cargo Classes'!$N$15</x:f>
        <x:v>0</x:v>
      </x:c>
      <x:c r="S2570" s="22" t="n">
        <x:f>'01 Controls'!$G$27*'02 Cargo Classes'!$O$15</x:f>
        <x:v>0.42</x:v>
      </x:c>
      <x:c r="T2570" s="22" t="n">
        <x:f>'01 Controls'!$H$27*'02 Cargo Classes'!$P$15</x:f>
        <x:v>0.125</x:v>
      </x:c>
      <x:c r="U2570" s="22" t="n">
        <x:f>SUM(Q2570:T2570)</x:f>
        <x:v>0.5449999999999999</x:v>
      </x:c>
      <x:c r="V2570" s="18" t="n">
        <x:f>IF(U2570=0,0,N2570*Q2570/U2570)</x:f>
        <x:v>0</x:v>
      </x:c>
      <x:c r="W2570" s="18" t="n">
        <x:f>IF(U2570=0,0,P2570*Q2570/U2570)</x:f>
        <x:v>0</x:v>
      </x:c>
      <x:c r="X2570" s="18" t="n">
        <x:f>MAX(V2570,W2570*'01 Controls'!$E$12)</x:f>
        <x:v>0</x:v>
      </x:c>
      <x:c r="Y2570" s="18" t="n">
        <x:f>IF(U2570=0,0,N2570*R2570/U2570)</x:f>
        <x:v>0</x:v>
      </x:c>
      <x:c r="Z2570" s="18" t="n">
        <x:f>IF(U2570=0,0,P2570*R2570/U2570)</x:f>
        <x:v>0</x:v>
      </x:c>
      <x:c r="AA2570" s="18" t="n">
        <x:f>MAX(Y2570,Z2570*'01 Controls'!$E$13)</x:f>
        <x:v>0</x:v>
      </x:c>
      <x:c r="AB2570" s="18" t="n">
        <x:f>IF(U2570=0,0,N2570*S2570/U2570)</x:f>
        <x:v>2265.6880733944954</x:v>
      </x:c>
      <x:c r="AC2570" s="18" t="n">
        <x:f>IF(U2570=0,0,P2570*S2570/U2570)</x:f>
        <x:v>6781.6513761467895</x:v>
      </x:c>
      <x:c r="AD2570" s="18" t="n">
        <x:f>MAX(AB2570,AC2570*'01 Controls'!$E$14)</x:f>
        <x:v>2265.6880733944954</x:v>
      </x:c>
      <x:c r="AE2570" s="18" t="n">
        <x:f>IF(U2570=0,0,N2570*T2570/U2570)</x:f>
        <x:v>674.3119266055047</x:v>
      </x:c>
      <x:c r="AF2570" s="18" t="n">
        <x:f>IF(U2570=0,0,P2570*T2570/U2570)</x:f>
        <x:v>2018.3486238532112</x:v>
      </x:c>
      <x:c r="AG2570" s="18" t="n">
        <x:f>MAX(AE2570,AF2570*'01 Controls'!$E$15)</x:f>
        <x:v>674.3119266055047</x:v>
      </x:c>
      <x:c r="AH2570" s="18" t="n">
        <x:f>SUM(V2570,Y2570,AB2570,AE2570)</x:f>
        <x:v>2940</x:v>
      </x:c>
      <x:c r="AI2570" s="18" t="n">
        <x:f>N2570-AH2570</x:f>
        <x:v>0</x:v>
      </x:c>
      <x:c r="AJ2570" s="18" t="n">
        <x:f>V2570*INDEX('07 Mode Capacity'!$P$6:$P$17,MATCH("AIR-"&amp;I2570,'07 Mode Capacity'!$C$6:$C$17,0))</x:f>
        <x:v>0</x:v>
      </x:c>
      <x:c r="AK2570" s="18" t="n">
        <x:f>Y2570*INDEX('07 Mode Capacity'!$P$6:$P$17,MATCH("OCEAN-"&amp;I2570,'07 Mode Capacity'!$C$6:$C$17,0))</x:f>
        <x:v>0</x:v>
      </x:c>
      <x:c r="AL2570" s="18" t="n">
        <x:f>AB2570*INDEX('07 Mode Capacity'!$P$6:$P$17,MATCH("LAND-"&amp;I2570,'07 Mode Capacity'!$C$6:$C$17,0))</x:f>
        <x:v>1619.9901386395413</x:v>
      </x:c>
      <x:c r="AM2570" s="18" t="n">
        <x:f>AE2570*INDEX('07 Mode Capacity'!$P$6:$P$17,MATCH("INLAND-"&amp;I2570,'07 Mode Capacity'!$C$6:$C$17,0))</x:f>
        <x:v>674.3119266055047</x:v>
      </x:c>
      <x:c r="AN2570" s="18" t="n">
        <x:f>SUM(AJ2570:AM2570)</x:f>
        <x:v>2294.302065245046</x:v>
      </x:c>
      <x:c r="AO2570" s="17" t="n">
        <x:f>IF(N2570=0,1,AN2570/N2570)</x:f>
        <x:v>0.7803748521241652</x:v>
      </x:c>
      <x:c r="AP2570" s="11" t="str">
        <x:f>IF(AO2570&gt;='01 Controls'!$E$16,"PASS","FAIL")</x:f>
        <x:v>FAIL</x:v>
      </x:c>
      <x:c r="AQ2570" s="11" t="str">
        <x:v>UNQUANTIFIED</x:v>
      </x:c>
      <x:c r="AR2570" s="11" t="str">
        <x:v>Position-class planning record; serial item and receiver open</x:v>
      </x:c>
      <x:c r="AS2570" s="26"/>
      <x:c r="AT2570" s="26"/>
    </x:row>
    <x:row r="2571">
      <x:c r="C2571" s="11" t="str">
        <x:v>M3-I-WRG-APL-45</x:v>
      </x:c>
      <x:c r="D2571" s="11" t="str">
        <x:v>M3</x:v>
      </x:c>
      <x:c r="E2571" s="11" t="str">
        <x:v>Inland flood</x:v>
      </x:c>
      <x:c r="F2571" s="11" t="str">
        <x:v>I-WRG</x:v>
      </x:c>
      <x:c r="G2571" s="11" t="str">
        <x:v>Water restoration group</x:v>
      </x:c>
      <x:c r="H2571" s="11" t="str">
        <x:v>APL-45</x:v>
      </x:c>
      <x:c r="I2571" s="19" t="n">
        <x:v>24</x:v>
      </x:c>
      <x:c r="J2571" s="21" t="n">
        <x:v>4</x:v>
      </x:c>
      <x:c r="K2571" s="18" t="n">
        <x:f>'05 Cargo Register'!K331</x:f>
        <x:v>282.19199999999995</x:v>
      </x:c>
      <x:c r="L2571" s="18" t="n">
        <x:f>'05 Cargo Register'!N331</x:f>
        <x:v>74</x:v>
      </x:c>
      <x:c r="M2571" s="18" t="n">
        <x:f>'05 Cargo Register'!O331</x:f>
        <x:v>555</x:v>
      </x:c>
      <x:c r="N2571" s="18" t="n">
        <x:f>J2571*K2571</x:f>
        <x:v>1128.7679999999998</x:v>
      </x:c>
      <x:c r="O2571" s="18" t="n">
        <x:f>J2571*L2571</x:f>
        <x:v>296</x:v>
      </x:c>
      <x:c r="P2571" s="18" t="n">
        <x:f>J2571*M2571</x:f>
        <x:v>2220</x:v>
      </x:c>
      <x:c r="Q2571" s="22" t="n">
        <x:f>'01 Controls'!$E$27*'02 Cargo Classes'!$M$6</x:f>
        <x:v>0.15000000000000002</x:v>
      </x:c>
      <x:c r="R2571" s="22" t="n">
        <x:f>'01 Controls'!$F$27*'02 Cargo Classes'!$N$6</x:f>
        <x:v>0</x:v>
      </x:c>
      <x:c r="S2571" s="22" t="n">
        <x:f>'01 Controls'!$G$27*'02 Cargo Classes'!$O$6</x:f>
        <x:v>0.7</x:v>
      </x:c>
      <x:c r="T2571" s="22" t="n">
        <x:f>'01 Controls'!$H$27*'02 Cargo Classes'!$P$6</x:f>
        <x:v>0.075</x:v>
      </x:c>
      <x:c r="U2571" s="22" t="n">
        <x:f>SUM(Q2571:T2571)</x:f>
        <x:v>0.9249999999999999</x:v>
      </x:c>
      <x:c r="V2571" s="18" t="n">
        <x:f>IF(U2571=0,0,N2571*Q2571/U2571)</x:f>
        <x:v>183.04345945945948</x:v>
      </x:c>
      <x:c r="W2571" s="18" t="n">
        <x:f>IF(U2571=0,0,P2571*Q2571/U2571)</x:f>
        <x:v>360.0000000000001</x:v>
      </x:c>
      <x:c r="X2571" s="18" t="n">
        <x:f>MAX(V2571,W2571*'01 Controls'!$E$12)</x:f>
        <x:v>183.04345945945948</x:v>
      </x:c>
      <x:c r="Y2571" s="18" t="n">
        <x:f>IF(U2571=0,0,N2571*R2571/U2571)</x:f>
        <x:v>0</x:v>
      </x:c>
      <x:c r="Z2571" s="18" t="n">
        <x:f>IF(U2571=0,0,P2571*R2571/U2571)</x:f>
        <x:v>0</x:v>
      </x:c>
      <x:c r="AA2571" s="18" t="n">
        <x:f>MAX(Y2571,Z2571*'01 Controls'!$E$13)</x:f>
        <x:v>0</x:v>
      </x:c>
      <x:c r="AB2571" s="18" t="n">
        <x:f>IF(U2571=0,0,N2571*S2571/U2571)</x:f>
        <x:v>854.2028108108107</x:v>
      </x:c>
      <x:c r="AC2571" s="18" t="n">
        <x:f>IF(U2571=0,0,P2571*S2571/U2571)</x:f>
        <x:v>1680.0000000000002</x:v>
      </x:c>
      <x:c r="AD2571" s="18" t="n">
        <x:f>MAX(AB2571,AC2571*'01 Controls'!$E$14)</x:f>
        <x:v>854.2028108108107</x:v>
      </x:c>
      <x:c r="AE2571" s="18" t="n">
        <x:f>IF(U2571=0,0,N2571*T2571/U2571)</x:f>
        <x:v>91.52172972972973</x:v>
      </x:c>
      <x:c r="AF2571" s="18" t="n">
        <x:f>IF(U2571=0,0,P2571*T2571/U2571)</x:f>
        <x:v>180</x:v>
      </x:c>
      <x:c r="AG2571" s="18" t="n">
        <x:f>MAX(AE2571,AF2571*'01 Controls'!$E$15)</x:f>
        <x:v>91.52172972972973</x:v>
      </x:c>
      <x:c r="AH2571" s="18" t="n">
        <x:f>SUM(V2571,Y2571,AB2571,AE2571)</x:f>
        <x:v>1128.7679999999998</x:v>
      </x:c>
      <x:c r="AI2571" s="18" t="n">
        <x:f>N2571-AH2571</x:f>
        <x:v>0</x:v>
      </x:c>
      <x:c r="AJ2571" s="18" t="n">
        <x:f>V2571*INDEX('07 Mode Capacity'!$P$6:$P$17,MATCH("AIR-"&amp;I2571,'07 Mode Capacity'!$C$6:$C$17,0))</x:f>
        <x:v>37.14209295021812</x:v>
      </x:c>
      <x:c r="AK2571" s="18" t="n">
        <x:f>Y2571*INDEX('07 Mode Capacity'!$P$6:$P$17,MATCH("OCEAN-"&amp;I2571,'07 Mode Capacity'!$C$6:$C$17,0))</x:f>
        <x:v>0</x:v>
      </x:c>
      <x:c r="AL2571" s="18" t="n">
        <x:f>AB2571*INDEX('07 Mode Capacity'!$P$6:$P$17,MATCH("LAND-"&amp;I2571,'07 Mode Capacity'!$C$6:$C$17,0))</x:f>
        <x:v>326.7333646316898</x:v>
      </x:c>
      <x:c r="AM2571" s="18" t="n">
        <x:f>AE2571*INDEX('07 Mode Capacity'!$P$6:$P$17,MATCH("INLAND-"&amp;I2571,'07 Mode Capacity'!$C$6:$C$17,0))</x:f>
        <x:v>91.52172972972973</x:v>
      </x:c>
      <x:c r="AN2571" s="18" t="n">
        <x:f>SUM(AJ2571:AM2571)</x:f>
        <x:v>455.39718731163765</x:v>
      </x:c>
      <x:c r="AO2571" s="17" t="n">
        <x:f>IF(N2571=0,1,AN2571/N2571)</x:f>
        <x:v>0.40344622394649543</x:v>
      </x:c>
      <x:c r="AP2571" s="11" t="str">
        <x:f>IF(AO2571&gt;='01 Controls'!$E$16,"PASS","FAIL")</x:f>
        <x:v>FAIL</x:v>
      </x:c>
      <x:c r="AQ2571" s="11" t="str">
        <x:v>UNQUANTIFIED</x:v>
      </x:c>
      <x:c r="AR2571" s="11" t="str">
        <x:v>Position-class planning record; serial item and receiver open</x:v>
      </x:c>
      <x:c r="AS2571" s="26"/>
      <x:c r="AT2571" s="26"/>
    </x:row>
    <x:row r="2572">
      <x:c r="C2572" s="11" t="str">
        <x:v>M3-I-WRG-ISO-18</x:v>
      </x:c>
      <x:c r="D2572" s="11" t="str">
        <x:v>M3</x:v>
      </x:c>
      <x:c r="E2572" s="11" t="str">
        <x:v>Inland flood</x:v>
      </x:c>
      <x:c r="F2572" s="11" t="str">
        <x:v>I-WRG</x:v>
      </x:c>
      <x:c r="G2572" s="11" t="str">
        <x:v>Water restoration group</x:v>
      </x:c>
      <x:c r="H2572" s="11" t="str">
        <x:v>ISO-18</x:v>
      </x:c>
      <x:c r="I2572" s="19" t="n">
        <x:v>48</x:v>
      </x:c>
      <x:c r="J2572" s="21" t="n">
        <x:v>4</x:v>
      </x:c>
      <x:c r="K2572" s="18" t="n">
        <x:f>'05 Cargo Register'!K332</x:f>
        <x:v>846.5759999999999</x:v>
      </x:c>
      <x:c r="L2572" s="18" t="n">
        <x:f>'05 Cargo Register'!N332</x:f>
        <x:v>56</x:v>
      </x:c>
      <x:c r="M2572" s="18" t="n">
        <x:f>'05 Cargo Register'!O332</x:f>
        <x:v>1478.4</x:v>
      </x:c>
      <x:c r="N2572" s="18" t="n">
        <x:f>J2572*K2572</x:f>
        <x:v>3386.3039999999996</x:v>
      </x:c>
      <x:c r="O2572" s="18" t="n">
        <x:f>J2572*L2572</x:f>
        <x:v>224</x:v>
      </x:c>
      <x:c r="P2572" s="18" t="n">
        <x:f>J2572*M2572</x:f>
        <x:v>5913.6</x:v>
      </x:c>
      <x:c r="Q2572" s="22" t="n">
        <x:f>'01 Controls'!$E$27*'02 Cargo Classes'!$M$7</x:f>
        <x:v>0.010000000000000002</x:v>
      </x:c>
      <x:c r="R2572" s="22" t="n">
        <x:f>'01 Controls'!$F$27*'02 Cargo Classes'!$N$7</x:f>
        <x:v>0</x:v>
      </x:c>
      <x:c r="S2572" s="22" t="n">
        <x:f>'01 Controls'!$G$27*'02 Cargo Classes'!$O$7</x:f>
        <x:v>0.84</x:v>
      </x:c>
      <x:c r="T2572" s="22" t="n">
        <x:f>'01 Controls'!$H$27*'02 Cargo Classes'!$P$7</x:f>
        <x:v>0.2</x:v>
      </x:c>
      <x:c r="U2572" s="22" t="n">
        <x:f>SUM(Q2572:T2572)</x:f>
        <x:v>1.05</x:v>
      </x:c>
      <x:c r="V2572" s="18" t="n">
        <x:f>IF(U2572=0,0,N2572*Q2572/U2572)</x:f>
        <x:v>32.25051428571429</x:v>
      </x:c>
      <x:c r="W2572" s="18" t="n">
        <x:f>IF(U2572=0,0,P2572*Q2572/U2572)</x:f>
        <x:v>56.320000000000014</x:v>
      </x:c>
      <x:c r="X2572" s="18" t="n">
        <x:f>MAX(V2572,W2572*'01 Controls'!$E$12)</x:f>
        <x:v>32.25051428571429</x:v>
      </x:c>
      <x:c r="Y2572" s="18" t="n">
        <x:f>IF(U2572=0,0,N2572*R2572/U2572)</x:f>
        <x:v>0</x:v>
      </x:c>
      <x:c r="Z2572" s="18" t="n">
        <x:f>IF(U2572=0,0,P2572*R2572/U2572)</x:f>
        <x:v>0</x:v>
      </x:c>
      <x:c r="AA2572" s="18" t="n">
        <x:f>MAX(Y2572,Z2572*'01 Controls'!$E$13)</x:f>
        <x:v>0</x:v>
      </x:c>
      <x:c r="AB2572" s="18" t="n">
        <x:f>IF(U2572=0,0,N2572*S2572/U2572)</x:f>
        <x:v>2709.043199999999</x:v>
      </x:c>
      <x:c r="AC2572" s="18" t="n">
        <x:f>IF(U2572=0,0,P2572*S2572/U2572)</x:f>
        <x:v>4730.88</x:v>
      </x:c>
      <x:c r="AD2572" s="18" t="n">
        <x:f>MAX(AB2572,AC2572*'01 Controls'!$E$14)</x:f>
        <x:v>2709.043199999999</x:v>
      </x:c>
      <x:c r="AE2572" s="18" t="n">
        <x:f>IF(U2572=0,0,N2572*T2572/U2572)</x:f>
        <x:v>645.0102857142857</x:v>
      </x:c>
      <x:c r="AF2572" s="18" t="n">
        <x:f>IF(U2572=0,0,P2572*T2572/U2572)</x:f>
        <x:v>1126.4</x:v>
      </x:c>
      <x:c r="AG2572" s="18" t="n">
        <x:f>MAX(AE2572,AF2572*'01 Controls'!$E$15)</x:f>
        <x:v>645.0102857142857</x:v>
      </x:c>
      <x:c r="AH2572" s="18" t="n">
        <x:f>SUM(V2572,Y2572,AB2572,AE2572)</x:f>
        <x:v>3386.303999999999</x:v>
      </x:c>
      <x:c r="AI2572" s="18" t="n">
        <x:f>N2572-AH2572</x:f>
        <x:v>4.547473508864641e-13</x:v>
      </x:c>
      <x:c r="AJ2572" s="18" t="n">
        <x:f>V2572*INDEX('07 Mode Capacity'!$P$6:$P$17,MATCH("AIR-"&amp;I2572,'07 Mode Capacity'!$C$6:$C$17,0))</x:f>
        <x:v>9.040969152453952</x:v>
      </x:c>
      <x:c r="AK2572" s="18" t="n">
        <x:f>Y2572*INDEX('07 Mode Capacity'!$P$6:$P$17,MATCH("OCEAN-"&amp;I2572,'07 Mode Capacity'!$C$6:$C$17,0))</x:f>
        <x:v>0</x:v>
      </x:c>
      <x:c r="AL2572" s="18" t="n">
        <x:f>AB2572*INDEX('07 Mode Capacity'!$P$6:$P$17,MATCH("LAND-"&amp;I2572,'07 Mode Capacity'!$C$6:$C$17,0))</x:f>
        <x:v>330.632950982871</x:v>
      </x:c>
      <x:c r="AM2572" s="18" t="n">
        <x:f>AE2572*INDEX('07 Mode Capacity'!$P$6:$P$17,MATCH("INLAND-"&amp;I2572,'07 Mode Capacity'!$C$6:$C$17,0))</x:f>
        <x:v>407.15266013998485</x:v>
      </x:c>
      <x:c r="AN2572" s="18" t="n">
        <x:f>SUM(AJ2572:AM2572)</x:f>
        <x:v>746.8265802753099</x:v>
      </x:c>
      <x:c r="AO2572" s="17" t="n">
        <x:f>IF(N2572=0,1,AN2572/N2572)</x:f>
        <x:v>0.22054327676289842</x:v>
      </x:c>
      <x:c r="AP2572" s="11" t="str">
        <x:f>IF(AO2572&gt;='01 Controls'!$E$16,"PASS","FAIL")</x:f>
        <x:v>FAIL</x:v>
      </x:c>
      <x:c r="AQ2572" s="11" t="str">
        <x:v>UNQUANTIFIED</x:v>
      </x:c>
      <x:c r="AR2572" s="11" t="str">
        <x:v>Position-class planning record; serial item and receiver open</x:v>
      </x:c>
      <x:c r="AS2572" s="26"/>
      <x:c r="AT2572" s="26"/>
    </x:row>
    <x:row r="2573">
      <x:c r="C2573" s="11" t="str">
        <x:v>M3-I-WRG-COL-12</x:v>
      </x:c>
      <x:c r="D2573" s="11" t="str">
        <x:v>M3</x:v>
      </x:c>
      <x:c r="E2573" s="11" t="str">
        <x:v>Inland flood</x:v>
      </x:c>
      <x:c r="F2573" s="11" t="str">
        <x:v>I-WRG</x:v>
      </x:c>
      <x:c r="G2573" s="11" t="str">
        <x:v>Water restoration group</x:v>
      </x:c>
      <x:c r="H2573" s="11" t="str">
        <x:v>COL-12</x:v>
      </x:c>
      <x:c r="I2573" s="19" t="n">
        <x:v>24</x:v>
      </x:c>
      <x:c r="J2573" s="21" t="n">
        <x:v>4</x:v>
      </x:c>
      <x:c r="K2573" s="18" t="n">
        <x:f>'05 Cargo Register'!K333</x:f>
        <x:v>141.09599999999998</x:v>
      </x:c>
      <x:c r="L2573" s="18" t="n">
        <x:f>'05 Cargo Register'!N333</x:f>
        <x:v>15</x:v>
      </x:c>
      <x:c r="M2573" s="18" t="n">
        <x:f>'05 Cargo Register'!O333</x:f>
        <x:v>396</x:v>
      </x:c>
      <x:c r="N2573" s="18" t="n">
        <x:f>J2573*K2573</x:f>
        <x:v>564.3839999999999</x:v>
      </x:c>
      <x:c r="O2573" s="18" t="n">
        <x:f>J2573*L2573</x:f>
        <x:v>60</x:v>
      </x:c>
      <x:c r="P2573" s="18" t="n">
        <x:f>J2573*M2573</x:f>
        <x:v>1584</x:v>
      </x:c>
      <x:c r="Q2573" s="22" t="n">
        <x:f>'01 Controls'!$E$27*'02 Cargo Classes'!$M$8</x:f>
        <x:v>0.1</x:v>
      </x:c>
      <x:c r="R2573" s="22" t="n">
        <x:f>'01 Controls'!$F$27*'02 Cargo Classes'!$N$8</x:f>
        <x:v>0</x:v>
      </x:c>
      <x:c r="S2573" s="22" t="n">
        <x:f>'01 Controls'!$G$27*'02 Cargo Classes'!$O$8</x:f>
        <x:v>0.84</x:v>
      </x:c>
      <x:c r="T2573" s="22" t="n">
        <x:f>'01 Controls'!$H$27*'02 Cargo Classes'!$P$8</x:f>
        <x:v>0.05</x:v>
      </x:c>
      <x:c r="U2573" s="22" t="n">
        <x:f>SUM(Q2573:T2573)</x:f>
        <x:v>0.99</x:v>
      </x:c>
      <x:c r="V2573" s="18" t="n">
        <x:f>IF(U2573=0,0,N2573*Q2573/U2573)</x:f>
        <x:v>57.00848484848484</x:v>
      </x:c>
      <x:c r="W2573" s="18" t="n">
        <x:f>IF(U2573=0,0,P2573*Q2573/U2573)</x:f>
        <x:v>160</x:v>
      </x:c>
      <x:c r="X2573" s="18" t="n">
        <x:f>MAX(V2573,W2573*'01 Controls'!$E$12)</x:f>
        <x:v>57.00848484848484</x:v>
      </x:c>
      <x:c r="Y2573" s="18" t="n">
        <x:f>IF(U2573=0,0,N2573*R2573/U2573)</x:f>
        <x:v>0</x:v>
      </x:c>
      <x:c r="Z2573" s="18" t="n">
        <x:f>IF(U2573=0,0,P2573*R2573/U2573)</x:f>
        <x:v>0</x:v>
      </x:c>
      <x:c r="AA2573" s="18" t="n">
        <x:f>MAX(Y2573,Z2573*'01 Controls'!$E$13)</x:f>
        <x:v>0</x:v>
      </x:c>
      <x:c r="AB2573" s="18" t="n">
        <x:f>IF(U2573=0,0,N2573*S2573/U2573)</x:f>
        <x:v>478.87127272727264</x:v>
      </x:c>
      <x:c r="AC2573" s="18" t="n">
        <x:f>IF(U2573=0,0,P2573*S2573/U2573)</x:f>
        <x:v>1344</x:v>
      </x:c>
      <x:c r="AD2573" s="18" t="n">
        <x:f>MAX(AB2573,AC2573*'01 Controls'!$E$14)</x:f>
        <x:v>478.87127272727264</x:v>
      </x:c>
      <x:c r="AE2573" s="18" t="n">
        <x:f>IF(U2573=0,0,N2573*T2573/U2573)</x:f>
        <x:v>28.50424242424242</x:v>
      </x:c>
      <x:c r="AF2573" s="18" t="n">
        <x:f>IF(U2573=0,0,P2573*T2573/U2573)</x:f>
        <x:v>80</x:v>
      </x:c>
      <x:c r="AG2573" s="18" t="n">
        <x:f>MAX(AE2573,AF2573*'01 Controls'!$E$15)</x:f>
        <x:v>28.50424242424242</x:v>
      </x:c>
      <x:c r="AH2573" s="18" t="n">
        <x:f>SUM(V2573,Y2573,AB2573,AE2573)</x:f>
        <x:v>564.3839999999999</x:v>
      </x:c>
      <x:c r="AI2573" s="18" t="n">
        <x:f>N2573-AH2573</x:f>
        <x:v>0</x:v>
      </x:c>
      <x:c r="AJ2573" s="18" t="n">
        <x:f>V2573*INDEX('07 Mode Capacity'!$P$6:$P$17,MATCH("AIR-"&amp;I2573,'07 Mode Capacity'!$C$6:$C$17,0))</x:f>
        <x:v>11.567823561936617</x:v>
      </x:c>
      <x:c r="AK2573" s="18" t="n">
        <x:f>Y2573*INDEX('07 Mode Capacity'!$P$6:$P$17,MATCH("OCEAN-"&amp;I2573,'07 Mode Capacity'!$C$6:$C$17,0))</x:f>
        <x:v>0</x:v>
      </x:c>
      <x:c r="AL2573" s="18" t="n">
        <x:f>AB2573*INDEX('07 Mode Capacity'!$P$6:$P$17,MATCH("LAND-"&amp;I2573,'07 Mode Capacity'!$C$6:$C$17,0))</x:f>
        <x:v>183.1687044147352</x:v>
      </x:c>
      <x:c r="AM2573" s="18" t="n">
        <x:f>AE2573*INDEX('07 Mode Capacity'!$P$6:$P$17,MATCH("INLAND-"&amp;I2573,'07 Mode Capacity'!$C$6:$C$17,0))</x:f>
        <x:v>28.50424242424242</x:v>
      </x:c>
      <x:c r="AN2573" s="18" t="n">
        <x:f>SUM(AJ2573:AM2573)</x:f>
        <x:v>223.24077040091424</x:v>
      </x:c>
      <x:c r="AO2573" s="17" t="n">
        <x:f>IF(N2573=0,1,AN2573/N2573)</x:f>
        <x:v>0.39554765975101047</x:v>
      </x:c>
      <x:c r="AP2573" s="11" t="str">
        <x:f>IF(AO2573&gt;='01 Controls'!$E$16,"PASS","FAIL")</x:f>
        <x:v>FAIL</x:v>
      </x:c>
      <x:c r="AQ2573" s="11" t="str">
        <x:v>UNQUANTIFIED</x:v>
      </x:c>
      <x:c r="AR2573" s="11" t="str">
        <x:v>Position-class planning record; serial item and receiver open</x:v>
      </x:c>
      <x:c r="AS2573" s="26"/>
      <x:c r="AT2573" s="26"/>
    </x:row>
    <x:row r="2574">
      <x:c r="C2574" s="11" t="str">
        <x:v>M3-I-WRG-BAT-22</x:v>
      </x:c>
      <x:c r="D2574" s="11" t="str">
        <x:v>M3</x:v>
      </x:c>
      <x:c r="E2574" s="11" t="str">
        <x:v>Inland flood</x:v>
      </x:c>
      <x:c r="F2574" s="11" t="str">
        <x:v>I-WRG</x:v>
      </x:c>
      <x:c r="G2574" s="11" t="str">
        <x:v>Water restoration group</x:v>
      </x:c>
      <x:c r="H2574" s="11" t="str">
        <x:v>BAT-22</x:v>
      </x:c>
      <x:c r="I2574" s="19" t="n">
        <x:v>48</x:v>
      </x:c>
      <x:c r="J2574" s="21" t="n">
        <x:v>4</x:v>
      </x:c>
      <x:c r="K2574" s="18" t="n">
        <x:f>'05 Cargo Register'!K334</x:f>
        <x:v>1058.2199999999998</x:v>
      </x:c>
      <x:c r="L2574" s="18" t="n">
        <x:f>'05 Cargo Register'!N334</x:f>
        <x:v>61</x:v>
      </x:c>
      <x:c r="M2574" s="18" t="n">
        <x:f>'05 Cargo Register'!O334</x:f>
        <x:v>1610.4</x:v>
      </x:c>
      <x:c r="N2574" s="18" t="n">
        <x:f>J2574*K2574</x:f>
        <x:v>4232.879999999999</x:v>
      </x:c>
      <x:c r="O2574" s="18" t="n">
        <x:f>J2574*L2574</x:f>
        <x:v>244</x:v>
      </x:c>
      <x:c r="P2574" s="18" t="n">
        <x:f>J2574*M2574</x:f>
        <x:v>6441.6</x:v>
      </x:c>
      <x:c r="Q2574" s="22" t="n">
        <x:f>'01 Controls'!$E$27*'02 Cargo Classes'!$M$9</x:f>
        <x:v>0</x:v>
      </x:c>
      <x:c r="R2574" s="22" t="n">
        <x:f>'01 Controls'!$F$27*'02 Cargo Classes'!$N$9</x:f>
        <x:v>0</x:v>
      </x:c>
      <x:c r="S2574" s="22" t="n">
        <x:f>'01 Controls'!$G$27*'02 Cargo Classes'!$O$9</x:f>
        <x:v>0.7</x:v>
      </x:c>
      <x:c r="T2574" s="22" t="n">
        <x:f>'01 Controls'!$H$27*'02 Cargo Classes'!$P$9</x:f>
        <x:v>0.125</x:v>
      </x:c>
      <x:c r="U2574" s="22" t="n">
        <x:f>SUM(Q2574:T2574)</x:f>
        <x:v>0.825</x:v>
      </x:c>
      <x:c r="V2574" s="18" t="n">
        <x:f>IF(U2574=0,0,N2574*Q2574/U2574)</x:f>
        <x:v>0</x:v>
      </x:c>
      <x:c r="W2574" s="18" t="n">
        <x:f>IF(U2574=0,0,P2574*Q2574/U2574)</x:f>
        <x:v>0</x:v>
      </x:c>
      <x:c r="X2574" s="18" t="n">
        <x:f>MAX(V2574,W2574*'01 Controls'!$E$12)</x:f>
        <x:v>0</x:v>
      </x:c>
      <x:c r="Y2574" s="18" t="n">
        <x:f>IF(U2574=0,0,N2574*R2574/U2574)</x:f>
        <x:v>0</x:v>
      </x:c>
      <x:c r="Z2574" s="18" t="n">
        <x:f>IF(U2574=0,0,P2574*R2574/U2574)</x:f>
        <x:v>0</x:v>
      </x:c>
      <x:c r="AA2574" s="18" t="n">
        <x:f>MAX(Y2574,Z2574*'01 Controls'!$E$13)</x:f>
        <x:v>0</x:v>
      </x:c>
      <x:c r="AB2574" s="18" t="n">
        <x:f>IF(U2574=0,0,N2574*S2574/U2574)</x:f>
        <x:v>3591.5345454545445</x:v>
      </x:c>
      <x:c r="AC2574" s="18" t="n">
        <x:f>IF(U2574=0,0,P2574*S2574/U2574)</x:f>
        <x:v>5465.6</x:v>
      </x:c>
      <x:c r="AD2574" s="18" t="n">
        <x:f>MAX(AB2574,AC2574*'01 Controls'!$E$14)</x:f>
        <x:v>3591.5345454545445</x:v>
      </x:c>
      <x:c r="AE2574" s="18" t="n">
        <x:f>IF(U2574=0,0,N2574*T2574/U2574)</x:f>
        <x:v>641.3454545454545</x:v>
      </x:c>
      <x:c r="AF2574" s="18" t="n">
        <x:f>IF(U2574=0,0,P2574*T2574/U2574)</x:f>
        <x:v>976.0000000000001</x:v>
      </x:c>
      <x:c r="AG2574" s="18" t="n">
        <x:f>MAX(AE2574,AF2574*'01 Controls'!$E$15)</x:f>
        <x:v>641.3454545454545</x:v>
      </x:c>
      <x:c r="AH2574" s="18" t="n">
        <x:f>SUM(V2574,Y2574,AB2574,AE2574)</x:f>
        <x:v>4232.879999999999</x:v>
      </x:c>
      <x:c r="AI2574" s="18" t="n">
        <x:f>N2574-AH2574</x:f>
        <x:v>0</x:v>
      </x:c>
      <x:c r="AJ2574" s="18" t="n">
        <x:f>V2574*INDEX('07 Mode Capacity'!$P$6:$P$17,MATCH("AIR-"&amp;I2574,'07 Mode Capacity'!$C$6:$C$17,0))</x:f>
        <x:v>0</x:v>
      </x:c>
      <x:c r="AK2574" s="18" t="n">
        <x:f>Y2574*INDEX('07 Mode Capacity'!$P$6:$P$17,MATCH("OCEAN-"&amp;I2574,'07 Mode Capacity'!$C$6:$C$17,0))</x:f>
        <x:v>0</x:v>
      </x:c>
      <x:c r="AL2574" s="18" t="n">
        <x:f>AB2574*INDEX('07 Mode Capacity'!$P$6:$P$17,MATCH("LAND-"&amp;I2574,'07 Mode Capacity'!$C$6:$C$17,0))</x:f>
        <x:v>438.3391395606245</x:v>
      </x:c>
      <x:c r="AM2574" s="18" t="n">
        <x:f>AE2574*INDEX('07 Mode Capacity'!$P$6:$P$17,MATCH("INLAND-"&amp;I2574,'07 Mode Capacity'!$C$6:$C$17,0))</x:f>
        <x:v>404.83929275282577</x:v>
      </x:c>
      <x:c r="AN2574" s="18" t="n">
        <x:f>SUM(AJ2574:AM2574)</x:f>
        <x:v>843.1784323134502</x:v>
      </x:c>
      <x:c r="AO2574" s="17" t="n">
        <x:f>IF(N2574=0,1,AN2574/N2574)</x:f>
        <x:v>0.19919733900168451</x:v>
      </x:c>
      <x:c r="AP2574" s="11" t="str">
        <x:f>IF(AO2574&gt;='01 Controls'!$E$16,"PASS","FAIL")</x:f>
        <x:v>FAIL</x:v>
      </x:c>
      <x:c r="AQ2574" s="11" t="str">
        <x:v>UNQUANTIFIED</x:v>
      </x:c>
      <x:c r="AR2574" s="11" t="str">
        <x:v>Position-class planning record; serial item and receiver open</x:v>
      </x:c>
      <x:c r="AS2574" s="26"/>
      <x:c r="AT2574" s="26"/>
    </x:row>
    <x:row r="2575">
      <x:c r="C2575" s="11" t="str">
        <x:v>M3-I-WRG-TNK-20</x:v>
      </x:c>
      <x:c r="D2575" s="11" t="str">
        <x:v>M3</x:v>
      </x:c>
      <x:c r="E2575" s="11" t="str">
        <x:v>Inland flood</x:v>
      </x:c>
      <x:c r="F2575" s="11" t="str">
        <x:v>I-WRG</x:v>
      </x:c>
      <x:c r="G2575" s="11" t="str">
        <x:v>Water restoration group</x:v>
      </x:c>
      <x:c r="H2575" s="11" t="str">
        <x:v>TNK-20</x:v>
      </x:c>
      <x:c r="I2575" s="19" t="n">
        <x:v>48</x:v>
      </x:c>
      <x:c r="J2575" s="21" t="n">
        <x:v>4</x:v>
      </x:c>
      <x:c r="K2575" s="18" t="n">
        <x:f>'05 Cargo Register'!K335</x:f>
        <x:v>846.5759999999999</x:v>
      </x:c>
      <x:c r="L2575" s="18" t="n">
        <x:f>'05 Cargo Register'!N335</x:f>
        <x:v>50</x:v>
      </x:c>
      <x:c r="M2575" s="18" t="n">
        <x:f>'05 Cargo Register'!O335</x:f>
        <x:v>1062.5</x:v>
      </x:c>
      <x:c r="N2575" s="18" t="n">
        <x:f>J2575*K2575</x:f>
        <x:v>3386.3039999999996</x:v>
      </x:c>
      <x:c r="O2575" s="18" t="n">
        <x:f>J2575*L2575</x:f>
        <x:v>200</x:v>
      </x:c>
      <x:c r="P2575" s="18" t="n">
        <x:f>J2575*M2575</x:f>
        <x:v>4250</x:v>
      </x:c>
      <x:c r="Q2575" s="22" t="n">
        <x:f>'01 Controls'!$E$27*'02 Cargo Classes'!$M$10</x:f>
        <x:v>0</x:v>
      </x:c>
      <x:c r="R2575" s="22" t="n">
        <x:f>'01 Controls'!$F$27*'02 Cargo Classes'!$N$10</x:f>
        <x:v>0</x:v>
      </x:c>
      <x:c r="S2575" s="22" t="n">
        <x:f>'01 Controls'!$G$27*'02 Cargo Classes'!$O$10</x:f>
        <x:v>0.7</x:v>
      </x:c>
      <x:c r="T2575" s="22" t="n">
        <x:f>'01 Controls'!$H$27*'02 Cargo Classes'!$P$10</x:f>
        <x:v>0.25</x:v>
      </x:c>
      <x:c r="U2575" s="22" t="n">
        <x:f>SUM(Q2575:T2575)</x:f>
        <x:v>0.95</x:v>
      </x:c>
      <x:c r="V2575" s="18" t="n">
        <x:f>IF(U2575=0,0,N2575*Q2575/U2575)</x:f>
        <x:v>0</x:v>
      </x:c>
      <x:c r="W2575" s="18" t="n">
        <x:f>IF(U2575=0,0,P2575*Q2575/U2575)</x:f>
        <x:v>0</x:v>
      </x:c>
      <x:c r="X2575" s="18" t="n">
        <x:f>MAX(V2575,W2575*'01 Controls'!$E$12)</x:f>
        <x:v>0</x:v>
      </x:c>
      <x:c r="Y2575" s="18" t="n">
        <x:f>IF(U2575=0,0,N2575*R2575/U2575)</x:f>
        <x:v>0</x:v>
      </x:c>
      <x:c r="Z2575" s="18" t="n">
        <x:f>IF(U2575=0,0,P2575*R2575/U2575)</x:f>
        <x:v>0</x:v>
      </x:c>
      <x:c r="AA2575" s="18" t="n">
        <x:f>MAX(Y2575,Z2575*'01 Controls'!$E$13)</x:f>
        <x:v>0</x:v>
      </x:c>
      <x:c r="AB2575" s="18" t="n">
        <x:f>IF(U2575=0,0,N2575*S2575/U2575)</x:f>
        <x:v>2495.171368421052</x:v>
      </x:c>
      <x:c r="AC2575" s="18" t="n">
        <x:f>IF(U2575=0,0,P2575*S2575/U2575)</x:f>
        <x:v>3131.5789473684213</x:v>
      </x:c>
      <x:c r="AD2575" s="18" t="n">
        <x:f>MAX(AB2575,AC2575*'01 Controls'!$E$14)</x:f>
        <x:v>2495.171368421052</x:v>
      </x:c>
      <x:c r="AE2575" s="18" t="n">
        <x:f>IF(U2575=0,0,N2575*T2575/U2575)</x:f>
        <x:v>891.1326315789473</x:v>
      </x:c>
      <x:c r="AF2575" s="18" t="n">
        <x:f>IF(U2575=0,0,P2575*T2575/U2575)</x:f>
        <x:v>1118.421052631579</x:v>
      </x:c>
      <x:c r="AG2575" s="18" t="n">
        <x:f>MAX(AE2575,AF2575*'01 Controls'!$E$15)</x:f>
        <x:v>891.1326315789473</x:v>
      </x:c>
      <x:c r="AH2575" s="18" t="n">
        <x:f>SUM(V2575,Y2575,AB2575,AE2575)</x:f>
        <x:v>3386.3039999999996</x:v>
      </x:c>
      <x:c r="AI2575" s="18" t="n">
        <x:f>N2575-AH2575</x:f>
        <x:v>0</x:v>
      </x:c>
      <x:c r="AJ2575" s="18" t="n">
        <x:f>V2575*INDEX('07 Mode Capacity'!$P$6:$P$17,MATCH("AIR-"&amp;I2575,'07 Mode Capacity'!$C$6:$C$17,0))</x:f>
        <x:v>0</x:v>
      </x:c>
      <x:c r="AK2575" s="18" t="n">
        <x:f>Y2575*INDEX('07 Mode Capacity'!$P$6:$P$17,MATCH("OCEAN-"&amp;I2575,'07 Mode Capacity'!$C$6:$C$17,0))</x:f>
        <x:v>0</x:v>
      </x:c>
      <x:c r="AL2575" s="18" t="n">
        <x:f>AB2575*INDEX('07 Mode Capacity'!$P$6:$P$17,MATCH("LAND-"&amp;I2575,'07 Mode Capacity'!$C$6:$C$17,0))</x:f>
        <x:v>304.5303495894865</x:v>
      </x:c>
      <x:c r="AM2575" s="18" t="n">
        <x:f>AE2575*INDEX('07 Mode Capacity'!$P$6:$P$17,MATCH("INLAND-"&amp;I2575,'07 Mode Capacity'!$C$6:$C$17,0))</x:f>
        <x:v>562.5135436144527</x:v>
      </x:c>
      <x:c r="AN2575" s="18" t="n">
        <x:f>SUM(AJ2575:AM2575)</x:f>
        <x:v>867.0438932039392</x:v>
      </x:c>
      <x:c r="AO2575" s="17" t="n">
        <x:f>IF(N2575=0,1,AN2575/N2575)</x:f>
        <x:v>0.25604431651852266</x:v>
      </x:c>
      <x:c r="AP2575" s="11" t="str">
        <x:f>IF(AO2575&gt;='01 Controls'!$E$16,"PASS","FAIL")</x:f>
        <x:v>FAIL</x:v>
      </x:c>
      <x:c r="AQ2575" s="11" t="str">
        <x:v>UNQUANTIFIED</x:v>
      </x:c>
      <x:c r="AR2575" s="11" t="str">
        <x:v>Position-class planning record; serial item and receiver open</x:v>
      </x:c>
      <x:c r="AS2575" s="26"/>
      <x:c r="AT2575" s="26"/>
    </x:row>
    <x:row r="2576">
      <x:c r="C2576" s="11" t="str">
        <x:v>M3-I-WRG-FLR-24</x:v>
      </x:c>
      <x:c r="D2576" s="11" t="str">
        <x:v>M3</x:v>
      </x:c>
      <x:c r="E2576" s="11" t="str">
        <x:v>Inland flood</x:v>
      </x:c>
      <x:c r="F2576" s="11" t="str">
        <x:v>I-WRG</x:v>
      </x:c>
      <x:c r="G2576" s="11" t="str">
        <x:v>Water restoration group</x:v>
      </x:c>
      <x:c r="H2576" s="11" t="str">
        <x:v>FLR-24</x:v>
      </x:c>
      <x:c r="I2576" s="19" t="n">
        <x:v>48</x:v>
      </x:c>
      <x:c r="J2576" s="21" t="n">
        <x:v>4</x:v>
      </x:c>
      <x:c r="K2576" s="18" t="n">
        <x:f>'05 Cargo Register'!K336</x:f>
        <x:v>1269.8639999999998</x:v>
      </x:c>
      <x:c r="L2576" s="18" t="n">
        <x:f>'05 Cargo Register'!N336</x:f>
        <x:v>63</x:v>
      </x:c>
      <x:c r="M2576" s="18" t="n">
        <x:f>'05 Cargo Register'!O336</x:f>
        <x:v>2016</x:v>
      </x:c>
      <x:c r="N2576" s="18" t="n">
        <x:f>J2576*K2576</x:f>
        <x:v>5079.455999999999</x:v>
      </x:c>
      <x:c r="O2576" s="18" t="n">
        <x:f>J2576*L2576</x:f>
        <x:v>252</x:v>
      </x:c>
      <x:c r="P2576" s="18" t="n">
        <x:f>J2576*M2576</x:f>
        <x:v>8064</x:v>
      </x:c>
      <x:c r="Q2576" s="22" t="n">
        <x:f>'01 Controls'!$E$27*'02 Cargo Classes'!$M$11</x:f>
        <x:v>0</x:v>
      </x:c>
      <x:c r="R2576" s="22" t="n">
        <x:f>'01 Controls'!$F$27*'02 Cargo Classes'!$N$11</x:f>
        <x:v>0</x:v>
      </x:c>
      <x:c r="S2576" s="22" t="n">
        <x:f>'01 Controls'!$G$27*'02 Cargo Classes'!$O$11</x:f>
        <x:v>0.7</x:v>
      </x:c>
      <x:c r="T2576" s="22" t="n">
        <x:f>'01 Controls'!$H$27*'02 Cargo Classes'!$P$11</x:f>
        <x:v>0.2</x:v>
      </x:c>
      <x:c r="U2576" s="22" t="n">
        <x:f>SUM(Q2576:T2576)</x:f>
        <x:v>0.8999999999999999</x:v>
      </x:c>
      <x:c r="V2576" s="18" t="n">
        <x:f>IF(U2576=0,0,N2576*Q2576/U2576)</x:f>
        <x:v>0</x:v>
      </x:c>
      <x:c r="W2576" s="18" t="n">
        <x:f>IF(U2576=0,0,P2576*Q2576/U2576)</x:f>
        <x:v>0</x:v>
      </x:c>
      <x:c r="X2576" s="18" t="n">
        <x:f>MAX(V2576,W2576*'01 Controls'!$E$12)</x:f>
        <x:v>0</x:v>
      </x:c>
      <x:c r="Y2576" s="18" t="n">
        <x:f>IF(U2576=0,0,N2576*R2576/U2576)</x:f>
        <x:v>0</x:v>
      </x:c>
      <x:c r="Z2576" s="18" t="n">
        <x:f>IF(U2576=0,0,P2576*R2576/U2576)</x:f>
        <x:v>0</x:v>
      </x:c>
      <x:c r="AA2576" s="18" t="n">
        <x:f>MAX(Y2576,Z2576*'01 Controls'!$E$13)</x:f>
        <x:v>0</x:v>
      </x:c>
      <x:c r="AB2576" s="18" t="n">
        <x:f>IF(U2576=0,0,N2576*S2576/U2576)</x:f>
        <x:v>3950.6879999999996</x:v>
      </x:c>
      <x:c r="AC2576" s="18" t="n">
        <x:f>IF(U2576=0,0,P2576*S2576/U2576)</x:f>
        <x:v>6272</x:v>
      </x:c>
      <x:c r="AD2576" s="18" t="n">
        <x:f>MAX(AB2576,AC2576*'01 Controls'!$E$14)</x:f>
        <x:v>3950.6879999999996</x:v>
      </x:c>
      <x:c r="AE2576" s="18" t="n">
        <x:f>IF(U2576=0,0,N2576*T2576/U2576)</x:f>
        <x:v>1128.768</x:v>
      </x:c>
      <x:c r="AF2576" s="18" t="n">
        <x:f>IF(U2576=0,0,P2576*T2576/U2576)</x:f>
        <x:v>1792.0000000000005</x:v>
      </x:c>
      <x:c r="AG2576" s="18" t="n">
        <x:f>MAX(AE2576,AF2576*'01 Controls'!$E$15)</x:f>
        <x:v>1128.768</x:v>
      </x:c>
      <x:c r="AH2576" s="18" t="n">
        <x:f>SUM(V2576,Y2576,AB2576,AE2576)</x:f>
        <x:v>5079.456</x:v>
      </x:c>
      <x:c r="AI2576" s="18" t="n">
        <x:f>N2576-AH2576</x:f>
        <x:v>-9.094947017729282e-13</x:v>
      </x:c>
      <x:c r="AJ2576" s="18" t="n">
        <x:f>V2576*INDEX('07 Mode Capacity'!$P$6:$P$17,MATCH("AIR-"&amp;I2576,'07 Mode Capacity'!$C$6:$C$17,0))</x:f>
        <x:v>0</x:v>
      </x:c>
      <x:c r="AK2576" s="18" t="n">
        <x:f>Y2576*INDEX('07 Mode Capacity'!$P$6:$P$17,MATCH("OCEAN-"&amp;I2576,'07 Mode Capacity'!$C$6:$C$17,0))</x:f>
        <x:v>0</x:v>
      </x:c>
      <x:c r="AL2576" s="18" t="n">
        <x:f>AB2576*INDEX('07 Mode Capacity'!$P$6:$P$17,MATCH("LAND-"&amp;I2576,'07 Mode Capacity'!$C$6:$C$17,0))</x:f>
        <x:v>482.17305351668705</x:v>
      </x:c>
      <x:c r="AM2576" s="18" t="n">
        <x:f>AE2576*INDEX('07 Mode Capacity'!$P$6:$P$17,MATCH("INLAND-"&amp;I2576,'07 Mode Capacity'!$C$6:$C$17,0))</x:f>
        <x:v>712.5171552449735</x:v>
      </x:c>
      <x:c r="AN2576" s="18" t="n">
        <x:f>SUM(AJ2576:AM2576)</x:f>
        <x:v>1194.6902087616606</x:v>
      </x:c>
      <x:c r="AO2576" s="17" t="n">
        <x:f>IF(N2576=0,1,AN2576/N2576)</x:f>
        <x:v>0.23520042476234873</x:v>
      </x:c>
      <x:c r="AP2576" s="11" t="str">
        <x:f>IF(AO2576&gt;='01 Controls'!$E$16,"PASS","FAIL")</x:f>
        <x:v>FAIL</x:v>
      </x:c>
      <x:c r="AQ2576" s="11" t="str">
        <x:v>UNQUANTIFIED</x:v>
      </x:c>
      <x:c r="AR2576" s="11" t="str">
        <x:v>Position-class planning record; serial item and receiver open</x:v>
      </x:c>
      <x:c r="AS2576" s="26"/>
      <x:c r="AT2576" s="26"/>
    </x:row>
    <x:row r="2577">
      <x:c r="C2577" s="11" t="str">
        <x:v>M3-I-WRG-ROL-30</x:v>
      </x:c>
      <x:c r="D2577" s="11" t="str">
        <x:v>M3</x:v>
      </x:c>
      <x:c r="E2577" s="11" t="str">
        <x:v>Inland flood</x:v>
      </x:c>
      <x:c r="F2577" s="11" t="str">
        <x:v>I-WRG</x:v>
      </x:c>
      <x:c r="G2577" s="11" t="str">
        <x:v>Water restoration group</x:v>
      </x:c>
      <x:c r="H2577" s="11" t="str">
        <x:v>ROL-30</x:v>
      </x:c>
      <x:c r="I2577" s="19" t="n">
        <x:v>48</x:v>
      </x:c>
      <x:c r="J2577" s="21" t="n">
        <x:v>4</x:v>
      </x:c>
      <x:c r="K2577" s="18" t="n">
        <x:f>'05 Cargo Register'!K337</x:f>
        <x:v>846.5759999999999</x:v>
      </x:c>
      <x:c r="L2577" s="18" t="n">
        <x:f>'05 Cargo Register'!N337</x:f>
        <x:v>36</x:v>
      </x:c>
      <x:c r="M2577" s="18" t="n">
        <x:f>'05 Cargo Register'!O337</x:f>
        <x:v>2295</x:v>
      </x:c>
      <x:c r="N2577" s="18" t="n">
        <x:f>J2577*K2577</x:f>
        <x:v>3386.3039999999996</x:v>
      </x:c>
      <x:c r="O2577" s="18" t="n">
        <x:f>J2577*L2577</x:f>
        <x:v>144</x:v>
      </x:c>
      <x:c r="P2577" s="18" t="n">
        <x:f>J2577*M2577</x:f>
        <x:v>9180</x:v>
      </x:c>
      <x:c r="Q2577" s="22" t="n">
        <x:f>'01 Controls'!$E$27*'02 Cargo Classes'!$M$12</x:f>
        <x:v>0</x:v>
      </x:c>
      <x:c r="R2577" s="22" t="n">
        <x:f>'01 Controls'!$F$27*'02 Cargo Classes'!$N$12</x:f>
        <x:v>0</x:v>
      </x:c>
      <x:c r="S2577" s="22" t="n">
        <x:f>'01 Controls'!$G$27*'02 Cargo Classes'!$O$12</x:f>
        <x:v>1.0499999999999998</x:v>
      </x:c>
      <x:c r="T2577" s="22" t="n">
        <x:f>'01 Controls'!$H$27*'02 Cargo Classes'!$P$12</x:f>
        <x:v>0.15</x:v>
      </x:c>
      <x:c r="U2577" s="22" t="n">
        <x:f>SUM(Q2577:T2577)</x:f>
        <x:v>1.1999999999999997</x:v>
      </x:c>
      <x:c r="V2577" s="18" t="n">
        <x:f>IF(U2577=0,0,N2577*Q2577/U2577)</x:f>
        <x:v>0</x:v>
      </x:c>
      <x:c r="W2577" s="18" t="n">
        <x:f>IF(U2577=0,0,P2577*Q2577/U2577)</x:f>
        <x:v>0</x:v>
      </x:c>
      <x:c r="X2577" s="18" t="n">
        <x:f>MAX(V2577,W2577*'01 Controls'!$E$12)</x:f>
        <x:v>0</x:v>
      </x:c>
      <x:c r="Y2577" s="18" t="n">
        <x:f>IF(U2577=0,0,N2577*R2577/U2577)</x:f>
        <x:v>0</x:v>
      </x:c>
      <x:c r="Z2577" s="18" t="n">
        <x:f>IF(U2577=0,0,P2577*R2577/U2577)</x:f>
        <x:v>0</x:v>
      </x:c>
      <x:c r="AA2577" s="18" t="n">
        <x:f>MAX(Y2577,Z2577*'01 Controls'!$E$13)</x:f>
        <x:v>0</x:v>
      </x:c>
      <x:c r="AB2577" s="18" t="n">
        <x:f>IF(U2577=0,0,N2577*S2577/U2577)</x:f>
        <x:v>2963.016</x:v>
      </x:c>
      <x:c r="AC2577" s="18" t="n">
        <x:f>IF(U2577=0,0,P2577*S2577/U2577)</x:f>
        <x:v>8032.5</x:v>
      </x:c>
      <x:c r="AD2577" s="18" t="n">
        <x:f>MAX(AB2577,AC2577*'01 Controls'!$E$14)</x:f>
        <x:v>2963.016</x:v>
      </x:c>
      <x:c r="AE2577" s="18" t="n">
        <x:f>IF(U2577=0,0,N2577*T2577/U2577)</x:f>
        <x:v>423.288</x:v>
      </x:c>
      <x:c r="AF2577" s="18" t="n">
        <x:f>IF(U2577=0,0,P2577*T2577/U2577)</x:f>
        <x:v>1147.5000000000002</x:v>
      </x:c>
      <x:c r="AG2577" s="18" t="n">
        <x:f>MAX(AE2577,AF2577*'01 Controls'!$E$15)</x:f>
        <x:v>423.288</x:v>
      </x:c>
      <x:c r="AH2577" s="18" t="n">
        <x:f>SUM(V2577,Y2577,AB2577,AE2577)</x:f>
        <x:v>3386.304</x:v>
      </x:c>
      <x:c r="AI2577" s="18" t="n">
        <x:f>N2577-AH2577</x:f>
        <x:v>-4.547473508864641e-13</x:v>
      </x:c>
      <x:c r="AJ2577" s="18" t="n">
        <x:f>V2577*INDEX('07 Mode Capacity'!$P$6:$P$17,MATCH("AIR-"&amp;I2577,'07 Mode Capacity'!$C$6:$C$17,0))</x:f>
        <x:v>0</x:v>
      </x:c>
      <x:c r="AK2577" s="18" t="n">
        <x:f>Y2577*INDEX('07 Mode Capacity'!$P$6:$P$17,MATCH("OCEAN-"&amp;I2577,'07 Mode Capacity'!$C$6:$C$17,0))</x:f>
        <x:v>0</x:v>
      </x:c>
      <x:c r="AL2577" s="18" t="n">
        <x:f>AB2577*INDEX('07 Mode Capacity'!$P$6:$P$17,MATCH("LAND-"&amp;I2577,'07 Mode Capacity'!$C$6:$C$17,0))</x:f>
        <x:v>361.62979013751533</x:v>
      </x:c>
      <x:c r="AM2577" s="18" t="n">
        <x:f>AE2577*INDEX('07 Mode Capacity'!$P$6:$P$17,MATCH("INLAND-"&amp;I2577,'07 Mode Capacity'!$C$6:$C$17,0))</x:f>
        <x:v>267.19393321686505</x:v>
      </x:c>
      <x:c r="AN2577" s="18" t="n">
        <x:f>SUM(AJ2577:AM2577)</x:f>
        <x:v>628.8237233543804</x:v>
      </x:c>
      <x:c r="AO2577" s="17" t="n">
        <x:f>IF(N2577=0,1,AN2577/N2577)</x:f>
        <x:v>0.18569618184143552</x:v>
      </x:c>
      <x:c r="AP2577" s="11" t="str">
        <x:f>IF(AO2577&gt;='01 Controls'!$E$16,"PASS","FAIL")</x:f>
        <x:v>FAIL</x:v>
      </x:c>
      <x:c r="AQ2577" s="11" t="str">
        <x:v>UNQUANTIFIED</x:v>
      </x:c>
      <x:c r="AR2577" s="11" t="str">
        <x:v>Position-class planning record; serial item and receiver open</x:v>
      </x:c>
      <x:c r="AS2577" s="26"/>
      <x:c r="AT2577" s="26"/>
    </x:row>
    <x:row r="2578">
      <x:c r="C2578" s="11" t="str">
        <x:v>M3-I-WRG-LIN-18</x:v>
      </x:c>
      <x:c r="D2578" s="11" t="str">
        <x:v>M3</x:v>
      </x:c>
      <x:c r="E2578" s="11" t="str">
        <x:v>Inland flood</x:v>
      </x:c>
      <x:c r="F2578" s="11" t="str">
        <x:v>I-WRG</x:v>
      </x:c>
      <x:c r="G2578" s="11" t="str">
        <x:v>Water restoration group</x:v>
      </x:c>
      <x:c r="H2578" s="11" t="str">
        <x:v>LIN-18</x:v>
      </x:c>
      <x:c r="I2578" s="19" t="n">
        <x:v>72</x:v>
      </x:c>
      <x:c r="J2578" s="21" t="n">
        <x:v>4</x:v>
      </x:c>
      <x:c r="K2578" s="18" t="n">
        <x:f>'05 Cargo Register'!K338</x:f>
        <x:v>705.48</x:v>
      </x:c>
      <x:c r="L2578" s="18" t="n">
        <x:f>'05 Cargo Register'!N338</x:f>
        <x:v>49</x:v>
      </x:c>
      <x:c r="M2578" s="18" t="n">
        <x:f>'05 Cargo Register'!O338</x:f>
        <x:v>2156</x:v>
      </x:c>
      <x:c r="N2578" s="18" t="n">
        <x:f>J2578*K2578</x:f>
        <x:v>2821.92</x:v>
      </x:c>
      <x:c r="O2578" s="18" t="n">
        <x:f>J2578*L2578</x:f>
        <x:v>196</x:v>
      </x:c>
      <x:c r="P2578" s="18" t="n">
        <x:f>J2578*M2578</x:f>
        <x:v>8624</x:v>
      </x:c>
      <x:c r="Q2578" s="22" t="n">
        <x:f>'01 Controls'!$E$27*'02 Cargo Classes'!$M$13</x:f>
        <x:v>0</x:v>
      </x:c>
      <x:c r="R2578" s="22" t="n">
        <x:f>'01 Controls'!$F$27*'02 Cargo Classes'!$N$13</x:f>
        <x:v>0</x:v>
      </x:c>
      <x:c r="S2578" s="22" t="n">
        <x:f>'01 Controls'!$G$27*'02 Cargo Classes'!$O$13</x:f>
        <x:v>0.7</x:v>
      </x:c>
      <x:c r="T2578" s="22" t="n">
        <x:f>'01 Controls'!$H$27*'02 Cargo Classes'!$P$13</x:f>
        <x:v>0.25</x:v>
      </x:c>
      <x:c r="U2578" s="22" t="n">
        <x:f>SUM(Q2578:T2578)</x:f>
        <x:v>0.95</x:v>
      </x:c>
      <x:c r="V2578" s="18" t="n">
        <x:f>IF(U2578=0,0,N2578*Q2578/U2578)</x:f>
        <x:v>0</x:v>
      </x:c>
      <x:c r="W2578" s="18" t="n">
        <x:f>IF(U2578=0,0,P2578*Q2578/U2578)</x:f>
        <x:v>0</x:v>
      </x:c>
      <x:c r="X2578" s="18" t="n">
        <x:f>MAX(V2578,W2578*'01 Controls'!$E$12)</x:f>
        <x:v>0</x:v>
      </x:c>
      <x:c r="Y2578" s="18" t="n">
        <x:f>IF(U2578=0,0,N2578*R2578/U2578)</x:f>
        <x:v>0</x:v>
      </x:c>
      <x:c r="Z2578" s="18" t="n">
        <x:f>IF(U2578=0,0,P2578*R2578/U2578)</x:f>
        <x:v>0</x:v>
      </x:c>
      <x:c r="AA2578" s="18" t="n">
        <x:f>MAX(Y2578,Z2578*'01 Controls'!$E$13)</x:f>
        <x:v>0</x:v>
      </x:c>
      <x:c r="AB2578" s="18" t="n">
        <x:f>IF(U2578=0,0,N2578*S2578/U2578)</x:f>
        <x:v>2079.3094736842104</x:v>
      </x:c>
      <x:c r="AC2578" s="18" t="n">
        <x:f>IF(U2578=0,0,P2578*S2578/U2578)</x:f>
        <x:v>6354.526315789473</x:v>
      </x:c>
      <x:c r="AD2578" s="18" t="n">
        <x:f>MAX(AB2578,AC2578*'01 Controls'!$E$14)</x:f>
        <x:v>2079.3094736842104</x:v>
      </x:c>
      <x:c r="AE2578" s="18" t="n">
        <x:f>IF(U2578=0,0,N2578*T2578/U2578)</x:f>
        <x:v>742.6105263157896</x:v>
      </x:c>
      <x:c r="AF2578" s="18" t="n">
        <x:f>IF(U2578=0,0,P2578*T2578/U2578)</x:f>
        <x:v>2269.4736842105262</x:v>
      </x:c>
      <x:c r="AG2578" s="18" t="n">
        <x:f>MAX(AE2578,AF2578*'01 Controls'!$E$15)</x:f>
        <x:v>742.6105263157896</x:v>
      </x:c>
      <x:c r="AH2578" s="18" t="n">
        <x:f>SUM(V2578,Y2578,AB2578,AE2578)</x:f>
        <x:v>2821.92</x:v>
      </x:c>
      <x:c r="AI2578" s="18" t="n">
        <x:f>N2578-AH2578</x:f>
        <x:v>0</x:v>
      </x:c>
      <x:c r="AJ2578" s="18" t="n">
        <x:f>V2578*INDEX('07 Mode Capacity'!$P$6:$P$17,MATCH("AIR-"&amp;I2578,'07 Mode Capacity'!$C$6:$C$17,0))</x:f>
        <x:v>0</x:v>
      </x:c>
      <x:c r="AK2578" s="18" t="n">
        <x:f>Y2578*INDEX('07 Mode Capacity'!$P$6:$P$17,MATCH("OCEAN-"&amp;I2578,'07 Mode Capacity'!$C$6:$C$17,0))</x:f>
        <x:v>0</x:v>
      </x:c>
      <x:c r="AL2578" s="18" t="n">
        <x:f>AB2578*INDEX('07 Mode Capacity'!$P$6:$P$17,MATCH("LAND-"&amp;I2578,'07 Mode Capacity'!$C$6:$C$17,0))</x:f>
        <x:v>1486.7275341664777</x:v>
      </x:c>
      <x:c r="AM2578" s="18" t="n">
        <x:f>AE2578*INDEX('07 Mode Capacity'!$P$6:$P$17,MATCH("INLAND-"&amp;I2578,'07 Mode Capacity'!$C$6:$C$17,0))</x:f>
        <x:v>742.6105263157896</x:v>
      </x:c>
      <x:c r="AN2578" s="18" t="n">
        <x:f>SUM(AJ2578:AM2578)</x:f>
        <x:v>2229.3380604822673</x:v>
      </x:c>
      <x:c r="AO2578" s="17" t="n">
        <x:f>IF(N2578=0,1,AN2578/N2578)</x:f>
        <x:v>0.790007534048544</x:v>
      </x:c>
      <x:c r="AP2578" s="11" t="str">
        <x:f>IF(AO2578&gt;='01 Controls'!$E$16,"PASS","FAIL")</x:f>
        <x:v>FAIL</x:v>
      </x:c>
      <x:c r="AQ2578" s="11" t="str">
        <x:v>UNQUANTIFIED</x:v>
      </x:c>
      <x:c r="AR2578" s="11" t="str">
        <x:v>Position-class planning record; serial item and receiver open</x:v>
      </x:c>
      <x:c r="AS2578" s="26"/>
      <x:c r="AT2578" s="26"/>
    </x:row>
    <x:row r="2579">
      <x:c r="C2579" s="11" t="str">
        <x:v>M3-I-WRG-BLK-08</x:v>
      </x:c>
      <x:c r="D2579" s="11" t="str">
        <x:v>M3</x:v>
      </x:c>
      <x:c r="E2579" s="11" t="str">
        <x:v>Inland flood</x:v>
      </x:c>
      <x:c r="F2579" s="11" t="str">
        <x:v>I-WRG</x:v>
      </x:c>
      <x:c r="G2579" s="11" t="str">
        <x:v>Water restoration group</x:v>
      </x:c>
      <x:c r="H2579" s="11" t="str">
        <x:v>BLK-08</x:v>
      </x:c>
      <x:c r="I2579" s="19" t="n">
        <x:v>48</x:v>
      </x:c>
      <x:c r="J2579" s="21" t="n">
        <x:v>4</x:v>
      </x:c>
      <x:c r="K2579" s="18" t="n">
        <x:f>'05 Cargo Register'!K339</x:f>
        <x:v>211.64399999999998</x:v>
      </x:c>
      <x:c r="L2579" s="18" t="n">
        <x:f>'05 Cargo Register'!N339</x:f>
        <x:v>34</x:v>
      </x:c>
      <x:c r="M2579" s="18" t="n">
        <x:f>'05 Cargo Register'!O339</x:f>
        <x:v>1734</x:v>
      </x:c>
      <x:c r="N2579" s="18" t="n">
        <x:f>J2579*K2579</x:f>
        <x:v>846.5759999999999</x:v>
      </x:c>
      <x:c r="O2579" s="18" t="n">
        <x:f>J2579*L2579</x:f>
        <x:v>136</x:v>
      </x:c>
      <x:c r="P2579" s="18" t="n">
        <x:f>J2579*M2579</x:f>
        <x:v>6936</x:v>
      </x:c>
      <x:c r="Q2579" s="22" t="n">
        <x:f>'01 Controls'!$E$27*'02 Cargo Classes'!$M$14</x:f>
        <x:v>0.05</x:v>
      </x:c>
      <x:c r="R2579" s="22" t="n">
        <x:f>'01 Controls'!$F$27*'02 Cargo Classes'!$N$14</x:f>
        <x:v>0</x:v>
      </x:c>
      <x:c r="S2579" s="22" t="n">
        <x:f>'01 Controls'!$G$27*'02 Cargo Classes'!$O$14</x:f>
        <x:v>0.7</x:v>
      </x:c>
      <x:c r="T2579" s="22" t="n">
        <x:f>'01 Controls'!$H$27*'02 Cargo Classes'!$P$14</x:f>
        <x:v>0.125</x:v>
      </x:c>
      <x:c r="U2579" s="22" t="n">
        <x:f>SUM(Q2579:T2579)</x:f>
        <x:v>0.875</x:v>
      </x:c>
      <x:c r="V2579" s="18" t="n">
        <x:f>IF(U2579=0,0,N2579*Q2579/U2579)</x:f>
        <x:v>48.37577142857143</x:v>
      </x:c>
      <x:c r="W2579" s="18" t="n">
        <x:f>IF(U2579=0,0,P2579*Q2579/U2579)</x:f>
        <x:v>396.34285714285716</x:v>
      </x:c>
      <x:c r="X2579" s="18" t="n">
        <x:f>MAX(V2579,W2579*'01 Controls'!$E$12)</x:f>
        <x:v>99.08571428571429</x:v>
      </x:c>
      <x:c r="Y2579" s="18" t="n">
        <x:f>IF(U2579=0,0,N2579*R2579/U2579)</x:f>
        <x:v>0</x:v>
      </x:c>
      <x:c r="Z2579" s="18" t="n">
        <x:f>IF(U2579=0,0,P2579*R2579/U2579)</x:f>
        <x:v>0</x:v>
      </x:c>
      <x:c r="AA2579" s="18" t="n">
        <x:f>MAX(Y2579,Z2579*'01 Controls'!$E$13)</x:f>
        <x:v>0</x:v>
      </x:c>
      <x:c r="AB2579" s="18" t="n">
        <x:f>IF(U2579=0,0,N2579*S2579/U2579)</x:f>
        <x:v>677.2607999999999</x:v>
      </x:c>
      <x:c r="AC2579" s="18" t="n">
        <x:f>IF(U2579=0,0,P2579*S2579/U2579)</x:f>
        <x:v>5548.8</x:v>
      </x:c>
      <x:c r="AD2579" s="18" t="n">
        <x:f>MAX(AB2579,AC2579*'01 Controls'!$E$14)</x:f>
        <x:v>1109.76</x:v>
      </x:c>
      <x:c r="AE2579" s="18" t="n">
        <x:f>IF(U2579=0,0,N2579*T2579/U2579)</x:f>
        <x:v>120.93942857142856</x:v>
      </x:c>
      <x:c r="AF2579" s="18" t="n">
        <x:f>IF(U2579=0,0,P2579*T2579/U2579)</x:f>
        <x:v>990.8571428571429</x:v>
      </x:c>
      <x:c r="AG2579" s="18" t="n">
        <x:f>MAX(AE2579,AF2579*'01 Controls'!$E$15)</x:f>
        <x:v>178.3542857142857</x:v>
      </x:c>
      <x:c r="AH2579" s="18" t="n">
        <x:f>SUM(V2579,Y2579,AB2579,AE2579)</x:f>
        <x:v>846.5759999999999</x:v>
      </x:c>
      <x:c r="AI2579" s="18" t="n">
        <x:f>N2579-AH2579</x:f>
        <x:v>0</x:v>
      </x:c>
      <x:c r="AJ2579" s="18" t="n">
        <x:f>V2579*INDEX('07 Mode Capacity'!$P$6:$P$17,MATCH("AIR-"&amp;I2579,'07 Mode Capacity'!$C$6:$C$17,0))</x:f>
        <x:v>13.561453728680927</x:v>
      </x:c>
      <x:c r="AK2579" s="18" t="n">
        <x:f>Y2579*INDEX('07 Mode Capacity'!$P$6:$P$17,MATCH("OCEAN-"&amp;I2579,'07 Mode Capacity'!$C$6:$C$17,0))</x:f>
        <x:v>0</x:v>
      </x:c>
      <x:c r="AL2579" s="18" t="n">
        <x:f>AB2579*INDEX('07 Mode Capacity'!$P$6:$P$17,MATCH("LAND-"&amp;I2579,'07 Mode Capacity'!$C$6:$C$17,0))</x:f>
        <x:v>82.65823774571777</x:v>
      </x:c>
      <x:c r="AM2579" s="18" t="n">
        <x:f>AE2579*INDEX('07 Mode Capacity'!$P$6:$P$17,MATCH("INLAND-"&amp;I2579,'07 Mode Capacity'!$C$6:$C$17,0))</x:f>
        <x:v>76.34112377624716</x:v>
      </x:c>
      <x:c r="AN2579" s="18" t="n">
        <x:f>SUM(AJ2579:AM2579)</x:f>
        <x:v>172.56081525064587</x:v>
      </x:c>
      <x:c r="AO2579" s="17" t="n">
        <x:f>IF(N2579=0,1,AN2579/N2579)</x:f>
        <x:v>0.2038338143895479</x:v>
      </x:c>
      <x:c r="AP2579" s="11" t="str">
        <x:f>IF(AO2579&gt;='01 Controls'!$E$16,"PASS","FAIL")</x:f>
        <x:v>FAIL</x:v>
      </x:c>
      <x:c r="AQ2579" s="11" t="str">
        <x:v>UNQUANTIFIED</x:v>
      </x:c>
      <x:c r="AR2579" s="11" t="str">
        <x:v>Position-class planning record; serial item and receiver open</x:v>
      </x:c>
      <x:c r="AS2579" s="26"/>
      <x:c r="AT2579" s="26"/>
    </x:row>
    <x:row r="2580">
      <x:c r="C2580" s="11" t="str">
        <x:v>M3-I-WRG-OOG-80</x:v>
      </x:c>
      <x:c r="D2580" s="11" t="str">
        <x:v>M3</x:v>
      </x:c>
      <x:c r="E2580" s="11" t="str">
        <x:v>Inland flood</x:v>
      </x:c>
      <x:c r="F2580" s="11" t="str">
        <x:v>I-WRG</x:v>
      </x:c>
      <x:c r="G2580" s="11" t="str">
        <x:v>Water restoration group</x:v>
      </x:c>
      <x:c r="H2580" s="11" t="str">
        <x:v>OOG-80</x:v>
      </x:c>
      <x:c r="I2580" s="19" t="n">
        <x:v>72</x:v>
      </x:c>
      <x:c r="J2580" s="21" t="n">
        <x:v>4</x:v>
      </x:c>
      <x:c r="K2580" s="18" t="n">
        <x:f>'05 Cargo Register'!K340</x:f>
        <x:v>846.5759999999999</x:v>
      </x:c>
      <x:c r="L2580" s="18" t="n">
        <x:f>'05 Cargo Register'!N340</x:f>
        <x:v>15</x:v>
      </x:c>
      <x:c r="M2580" s="18" t="n">
        <x:f>'05 Cargo Register'!O340</x:f>
        <x:v>2640</x:v>
      </x:c>
      <x:c r="N2580" s="18" t="n">
        <x:f>J2580*K2580</x:f>
        <x:v>3386.3039999999996</x:v>
      </x:c>
      <x:c r="O2580" s="18" t="n">
        <x:f>J2580*L2580</x:f>
        <x:v>60</x:v>
      </x:c>
      <x:c r="P2580" s="18" t="n">
        <x:f>J2580*M2580</x:f>
        <x:v>10560</x:v>
      </x:c>
      <x:c r="Q2580" s="22" t="n">
        <x:f>'01 Controls'!$E$27*'02 Cargo Classes'!$M$15</x:f>
        <x:v>0</x:v>
      </x:c>
      <x:c r="R2580" s="22" t="n">
        <x:f>'01 Controls'!$F$27*'02 Cargo Classes'!$N$15</x:f>
        <x:v>0</x:v>
      </x:c>
      <x:c r="S2580" s="22" t="n">
        <x:f>'01 Controls'!$G$27*'02 Cargo Classes'!$O$15</x:f>
        <x:v>0.42</x:v>
      </x:c>
      <x:c r="T2580" s="22" t="n">
        <x:f>'01 Controls'!$H$27*'02 Cargo Classes'!$P$15</x:f>
        <x:v>0.125</x:v>
      </x:c>
      <x:c r="U2580" s="22" t="n">
        <x:f>SUM(Q2580:T2580)</x:f>
        <x:v>0.5449999999999999</x:v>
      </x:c>
      <x:c r="V2580" s="18" t="n">
        <x:f>IF(U2580=0,0,N2580*Q2580/U2580)</x:f>
        <x:v>0</x:v>
      </x:c>
      <x:c r="W2580" s="18" t="n">
        <x:f>IF(U2580=0,0,P2580*Q2580/U2580)</x:f>
        <x:v>0</x:v>
      </x:c>
      <x:c r="X2580" s="18" t="n">
        <x:f>MAX(V2580,W2580*'01 Controls'!$E$12)</x:f>
        <x:v>0</x:v>
      </x:c>
      <x:c r="Y2580" s="18" t="n">
        <x:f>IF(U2580=0,0,N2580*R2580/U2580)</x:f>
        <x:v>0</x:v>
      </x:c>
      <x:c r="Z2580" s="18" t="n">
        <x:f>IF(U2580=0,0,P2580*R2580/U2580)</x:f>
        <x:v>0</x:v>
      </x:c>
      <x:c r="AA2580" s="18" t="n">
        <x:f>MAX(Y2580,Z2580*'01 Controls'!$E$13)</x:f>
        <x:v>0</x:v>
      </x:c>
      <x:c r="AB2580" s="18" t="n">
        <x:f>IF(U2580=0,0,N2580*S2580/U2580)</x:f>
        <x:v>2609.6287706422017</x:v>
      </x:c>
      <x:c r="AC2580" s="18" t="n">
        <x:f>IF(U2580=0,0,P2580*S2580/U2580)</x:f>
        <x:v>8137.981651376148</x:v>
      </x:c>
      <x:c r="AD2580" s="18" t="n">
        <x:f>MAX(AB2580,AC2580*'01 Controls'!$E$14)</x:f>
        <x:v>2609.6287706422017</x:v>
      </x:c>
      <x:c r="AE2580" s="18" t="n">
        <x:f>IF(U2580=0,0,N2580*T2580/U2580)</x:f>
        <x:v>776.6752293577982</x:v>
      </x:c>
      <x:c r="AF2580" s="18" t="n">
        <x:f>IF(U2580=0,0,P2580*T2580/U2580)</x:f>
        <x:v>2422.0183486238534</x:v>
      </x:c>
      <x:c r="AG2580" s="18" t="n">
        <x:f>MAX(AE2580,AF2580*'01 Controls'!$E$15)</x:f>
        <x:v>776.6752293577982</x:v>
      </x:c>
      <x:c r="AH2580" s="18" t="n">
        <x:f>SUM(V2580,Y2580,AB2580,AE2580)</x:f>
        <x:v>3386.304</x:v>
      </x:c>
      <x:c r="AI2580" s="18" t="n">
        <x:f>N2580-AH2580</x:f>
        <x:v>-4.547473508864641e-13</x:v>
      </x:c>
      <x:c r="AJ2580" s="18" t="n">
        <x:f>V2580*INDEX('07 Mode Capacity'!$P$6:$P$17,MATCH("AIR-"&amp;I2580,'07 Mode Capacity'!$C$6:$C$17,0))</x:f>
        <x:v>0</x:v>
      </x:c>
      <x:c r="AK2580" s="18" t="n">
        <x:f>Y2580*INDEX('07 Mode Capacity'!$P$6:$P$17,MATCH("OCEAN-"&amp;I2580,'07 Mode Capacity'!$C$6:$C$17,0))</x:f>
        <x:v>0</x:v>
      </x:c>
      <x:c r="AL2580" s="18" t="n">
        <x:f>AB2580*INDEX('07 Mode Capacity'!$P$6:$P$17,MATCH("LAND-"&amp;I2580,'07 Mode Capacity'!$C$6:$C$17,0))</x:f>
        <x:v>1865.9112538896711</x:v>
      </x:c>
      <x:c r="AM2580" s="18" t="n">
        <x:f>AE2580*INDEX('07 Mode Capacity'!$P$6:$P$17,MATCH("INLAND-"&amp;I2580,'07 Mode Capacity'!$C$6:$C$17,0))</x:f>
        <x:v>776.6752293577982</x:v>
      </x:c>
      <x:c r="AN2580" s="18" t="n">
        <x:f>SUM(AJ2580:AM2580)</x:f>
        <x:v>2642.5864832474695</x:v>
      </x:c>
      <x:c r="AO2580" s="17" t="n">
        <x:f>IF(N2580=0,1,AN2580/N2580)</x:f>
        <x:v>0.7803748521241654</x:v>
      </x:c>
      <x:c r="AP2580" s="11" t="str">
        <x:f>IF(AO2580&gt;='01 Controls'!$E$16,"PASS","FAIL")</x:f>
        <x:v>FAIL</x:v>
      </x:c>
      <x:c r="AQ2580" s="11" t="str">
        <x:v>UNQUANTIFIED</x:v>
      </x:c>
      <x:c r="AR2580" s="11" t="str">
        <x:v>Position-class planning record; serial item and receiver open</x:v>
      </x:c>
      <x:c r="AS2580" s="26"/>
      <x:c r="AT2580" s="26"/>
    </x:row>
    <x:row r="2581">
      <x:c r="C2581" s="11" t="str">
        <x:v>M3-I-PRG-APL-45</x:v>
      </x:c>
      <x:c r="D2581" s="11" t="str">
        <x:v>M3</x:v>
      </x:c>
      <x:c r="E2581" s="11" t="str">
        <x:v>Inland flood</x:v>
      </x:c>
      <x:c r="F2581" s="11" t="str">
        <x:v>I-PRG</x:v>
      </x:c>
      <x:c r="G2581" s="11" t="str">
        <x:v>Power restoration group</x:v>
      </x:c>
      <x:c r="H2581" s="11" t="str">
        <x:v>APL-45</x:v>
      </x:c>
      <x:c r="I2581" s="19" t="n">
        <x:v>24</x:v>
      </x:c>
      <x:c r="J2581" s="21" t="n">
        <x:v>5</x:v>
      </x:c>
      <x:c r="K2581" s="18" t="n">
        <x:f>'05 Cargo Register'!K341</x:f>
        <x:v>219.984</x:v>
      </x:c>
      <x:c r="L2581" s="18" t="n">
        <x:f>'05 Cargo Register'!N341</x:f>
        <x:v>58</x:v>
      </x:c>
      <x:c r="M2581" s="18" t="n">
        <x:f>'05 Cargo Register'!O341</x:f>
        <x:v>435</x:v>
      </x:c>
      <x:c r="N2581" s="18" t="n">
        <x:f>J2581*K2581</x:f>
        <x:v>1099.92</x:v>
      </x:c>
      <x:c r="O2581" s="18" t="n">
        <x:f>J2581*L2581</x:f>
        <x:v>290</x:v>
      </x:c>
      <x:c r="P2581" s="18" t="n">
        <x:f>J2581*M2581</x:f>
        <x:v>2175</x:v>
      </x:c>
      <x:c r="Q2581" s="22" t="n">
        <x:f>'01 Controls'!$E$27*'02 Cargo Classes'!$M$6</x:f>
        <x:v>0.15000000000000002</x:v>
      </x:c>
      <x:c r="R2581" s="22" t="n">
        <x:f>'01 Controls'!$F$27*'02 Cargo Classes'!$N$6</x:f>
        <x:v>0</x:v>
      </x:c>
      <x:c r="S2581" s="22" t="n">
        <x:f>'01 Controls'!$G$27*'02 Cargo Classes'!$O$6</x:f>
        <x:v>0.7</x:v>
      </x:c>
      <x:c r="T2581" s="22" t="n">
        <x:f>'01 Controls'!$H$27*'02 Cargo Classes'!$P$6</x:f>
        <x:v>0.075</x:v>
      </x:c>
      <x:c r="U2581" s="22" t="n">
        <x:f>SUM(Q2581:T2581)</x:f>
        <x:v>0.9249999999999999</x:v>
      </x:c>
      <x:c r="V2581" s="18" t="n">
        <x:f>IF(U2581=0,0,N2581*Q2581/U2581)</x:f>
        <x:v>178.36540540540545</x:v>
      </x:c>
      <x:c r="W2581" s="18" t="n">
        <x:f>IF(U2581=0,0,P2581*Q2581/U2581)</x:f>
        <x:v>352.70270270270277</x:v>
      </x:c>
      <x:c r="X2581" s="18" t="n">
        <x:f>MAX(V2581,W2581*'01 Controls'!$E$12)</x:f>
        <x:v>178.36540540540545</x:v>
      </x:c>
      <x:c r="Y2581" s="18" t="n">
        <x:f>IF(U2581=0,0,N2581*R2581/U2581)</x:f>
        <x:v>0</x:v>
      </x:c>
      <x:c r="Z2581" s="18" t="n">
        <x:f>IF(U2581=0,0,P2581*R2581/U2581)</x:f>
        <x:v>0</x:v>
      </x:c>
      <x:c r="AA2581" s="18" t="n">
        <x:f>MAX(Y2581,Z2581*'01 Controls'!$E$13)</x:f>
        <x:v>0</x:v>
      </x:c>
      <x:c r="AB2581" s="18" t="n">
        <x:f>IF(U2581=0,0,N2581*S2581/U2581)</x:f>
        <x:v>832.3718918918919</x:v>
      </x:c>
      <x:c r="AC2581" s="18" t="n">
        <x:f>IF(U2581=0,0,P2581*S2581/U2581)</x:f>
        <x:v>1645.945945945946</x:v>
      </x:c>
      <x:c r="AD2581" s="18" t="n">
        <x:f>MAX(AB2581,AC2581*'01 Controls'!$E$14)</x:f>
        <x:v>832.3718918918919</x:v>
      </x:c>
      <x:c r="AE2581" s="18" t="n">
        <x:f>IF(U2581=0,0,N2581*T2581/U2581)</x:f>
        <x:v>89.18270270270271</x:v>
      </x:c>
      <x:c r="AF2581" s="18" t="n">
        <x:f>IF(U2581=0,0,P2581*T2581/U2581)</x:f>
        <x:v>176.35135135135135</x:v>
      </x:c>
      <x:c r="AG2581" s="18" t="n">
        <x:f>MAX(AE2581,AF2581*'01 Controls'!$E$15)</x:f>
        <x:v>89.18270270270271</x:v>
      </x:c>
      <x:c r="AH2581" s="18" t="n">
        <x:f>SUM(V2581,Y2581,AB2581,AE2581)</x:f>
        <x:v>1099.92</x:v>
      </x:c>
      <x:c r="AI2581" s="18" t="n">
        <x:f>N2581-AH2581</x:f>
        <x:v>0</x:v>
      </x:c>
      <x:c r="AJ2581" s="18" t="n">
        <x:f>V2581*INDEX('07 Mode Capacity'!$P$6:$P$17,MATCH("AIR-"&amp;I2581,'07 Mode Capacity'!$C$6:$C$17,0))</x:f>
        <x:v>36.1928499725399</x:v>
      </x:c>
      <x:c r="AK2581" s="18" t="n">
        <x:f>Y2581*INDEX('07 Mode Capacity'!$P$6:$P$17,MATCH("OCEAN-"&amp;I2581,'07 Mode Capacity'!$C$6:$C$17,0))</x:f>
        <x:v>0</x:v>
      </x:c>
      <x:c r="AL2581" s="18" t="n">
        <x:f>AB2581*INDEX('07 Mode Capacity'!$P$6:$P$17,MATCH("LAND-"&amp;I2581,'07 Mode Capacity'!$C$6:$C$17,0))</x:f>
        <x:v>318.38301796798663</x:v>
      </x:c>
      <x:c r="AM2581" s="18" t="n">
        <x:f>AE2581*INDEX('07 Mode Capacity'!$P$6:$P$17,MATCH("INLAND-"&amp;I2581,'07 Mode Capacity'!$C$6:$C$17,0))</x:f>
        <x:v>89.18270270270271</x:v>
      </x:c>
      <x:c r="AN2581" s="18" t="n">
        <x:f>SUM(AJ2581:AM2581)</x:f>
        <x:v>443.7585706432293</x:v>
      </x:c>
      <x:c r="AO2581" s="17" t="n">
        <x:f>IF(N2581=0,1,AN2581/N2581)</x:f>
        <x:v>0.40344622394649543</x:v>
      </x:c>
      <x:c r="AP2581" s="11" t="str">
        <x:f>IF(AO2581&gt;='01 Controls'!$E$16,"PASS","FAIL")</x:f>
        <x:v>FAIL</x:v>
      </x:c>
      <x:c r="AQ2581" s="11" t="str">
        <x:v>UNQUANTIFIED</x:v>
      </x:c>
      <x:c r="AR2581" s="11" t="str">
        <x:v>Position-class planning record; serial item and receiver open</x:v>
      </x:c>
      <x:c r="AS2581" s="26"/>
      <x:c r="AT2581" s="26"/>
    </x:row>
    <x:row r="2582">
      <x:c r="C2582" s="11" t="str">
        <x:v>M3-I-PRG-ISO-18</x:v>
      </x:c>
      <x:c r="D2582" s="11" t="str">
        <x:v>M3</x:v>
      </x:c>
      <x:c r="E2582" s="11" t="str">
        <x:v>Inland flood</x:v>
      </x:c>
      <x:c r="F2582" s="11" t="str">
        <x:v>I-PRG</x:v>
      </x:c>
      <x:c r="G2582" s="11" t="str">
        <x:v>Power restoration group</x:v>
      </x:c>
      <x:c r="H2582" s="11" t="str">
        <x:v>ISO-18</x:v>
      </x:c>
      <x:c r="I2582" s="19" t="n">
        <x:v>48</x:v>
      </x:c>
      <x:c r="J2582" s="21" t="n">
        <x:v>5</x:v>
      </x:c>
      <x:c r="K2582" s="18" t="n">
        <x:f>'05 Cargo Register'!K342</x:f>
        <x:v>659.952</x:v>
      </x:c>
      <x:c r="L2582" s="18" t="n">
        <x:f>'05 Cargo Register'!N342</x:f>
        <x:v>44</x:v>
      </x:c>
      <x:c r="M2582" s="18" t="n">
        <x:f>'05 Cargo Register'!O342</x:f>
        <x:v>1161.6000000000001</x:v>
      </x:c>
      <x:c r="N2582" s="18" t="n">
        <x:f>J2582*K2582</x:f>
        <x:v>3299.76</x:v>
      </x:c>
      <x:c r="O2582" s="18" t="n">
        <x:f>J2582*L2582</x:f>
        <x:v>220</x:v>
      </x:c>
      <x:c r="P2582" s="18" t="n">
        <x:f>J2582*M2582</x:f>
        <x:v>5808.000000000001</x:v>
      </x:c>
      <x:c r="Q2582" s="22" t="n">
        <x:f>'01 Controls'!$E$27*'02 Cargo Classes'!$M$7</x:f>
        <x:v>0.010000000000000002</x:v>
      </x:c>
      <x:c r="R2582" s="22" t="n">
        <x:f>'01 Controls'!$F$27*'02 Cargo Classes'!$N$7</x:f>
        <x:v>0</x:v>
      </x:c>
      <x:c r="S2582" s="22" t="n">
        <x:f>'01 Controls'!$G$27*'02 Cargo Classes'!$O$7</x:f>
        <x:v>0.84</x:v>
      </x:c>
      <x:c r="T2582" s="22" t="n">
        <x:f>'01 Controls'!$H$27*'02 Cargo Classes'!$P$7</x:f>
        <x:v>0.2</x:v>
      </x:c>
      <x:c r="U2582" s="22" t="n">
        <x:f>SUM(Q2582:T2582)</x:f>
        <x:v>1.05</x:v>
      </x:c>
      <x:c r="V2582" s="18" t="n">
        <x:f>IF(U2582=0,0,N2582*Q2582/U2582)</x:f>
        <x:v>31.42628571428572</x:v>
      </x:c>
      <x:c r="W2582" s="18" t="n">
        <x:f>IF(U2582=0,0,P2582*Q2582/U2582)</x:f>
        <x:v>55.31428571428573</x:v>
      </x:c>
      <x:c r="X2582" s="18" t="n">
        <x:f>MAX(V2582,W2582*'01 Controls'!$E$12)</x:f>
        <x:v>31.42628571428572</x:v>
      </x:c>
      <x:c r="Y2582" s="18" t="n">
        <x:f>IF(U2582=0,0,N2582*R2582/U2582)</x:f>
        <x:v>0</x:v>
      </x:c>
      <x:c r="Z2582" s="18" t="n">
        <x:f>IF(U2582=0,0,P2582*R2582/U2582)</x:f>
        <x:v>0</x:v>
      </x:c>
      <x:c r="AA2582" s="18" t="n">
        <x:f>MAX(Y2582,Z2582*'01 Controls'!$E$13)</x:f>
        <x:v>0</x:v>
      </x:c>
      <x:c r="AB2582" s="18" t="n">
        <x:f>IF(U2582=0,0,N2582*S2582/U2582)</x:f>
        <x:v>2639.808</x:v>
      </x:c>
      <x:c r="AC2582" s="18" t="n">
        <x:f>IF(U2582=0,0,P2582*S2582/U2582)</x:f>
        <x:v>4646.4</x:v>
      </x:c>
      <x:c r="AD2582" s="18" t="n">
        <x:f>MAX(AB2582,AC2582*'01 Controls'!$E$14)</x:f>
        <x:v>2639.808</x:v>
      </x:c>
      <x:c r="AE2582" s="18" t="n">
        <x:f>IF(U2582=0,0,N2582*T2582/U2582)</x:f>
        <x:v>628.5257142857143</x:v>
      </x:c>
      <x:c r="AF2582" s="18" t="n">
        <x:f>IF(U2582=0,0,P2582*T2582/U2582)</x:f>
        <x:v>1106.2857142857144</x:v>
      </x:c>
      <x:c r="AG2582" s="18" t="n">
        <x:f>MAX(AE2582,AF2582*'01 Controls'!$E$15)</x:f>
        <x:v>628.5257142857143</x:v>
      </x:c>
      <x:c r="AH2582" s="18" t="n">
        <x:f>SUM(V2582,Y2582,AB2582,AE2582)</x:f>
        <x:v>3299.76</x:v>
      </x:c>
      <x:c r="AI2582" s="18" t="n">
        <x:f>N2582-AH2582</x:f>
        <x:v>0</x:v>
      </x:c>
      <x:c r="AJ2582" s="18" t="n">
        <x:f>V2582*INDEX('07 Mode Capacity'!$P$6:$P$17,MATCH("AIR-"&amp;I2582,'07 Mode Capacity'!$C$6:$C$17,0))</x:f>
        <x:v>8.80990849330168</x:v>
      </x:c>
      <x:c r="AK2582" s="18" t="n">
        <x:f>Y2582*INDEX('07 Mode Capacity'!$P$6:$P$17,MATCH("OCEAN-"&amp;I2582,'07 Mode Capacity'!$C$6:$C$17,0))</x:f>
        <x:v>0</x:v>
      </x:c>
      <x:c r="AL2582" s="18" t="n">
        <x:f>AB2582*INDEX('07 Mode Capacity'!$P$6:$P$17,MATCH("LAND-"&amp;I2582,'07 Mode Capacity'!$C$6:$C$17,0))</x:f>
        <x:v>322.18294232745757</x:v>
      </x:c>
      <x:c r="AM2582" s="18" t="n">
        <x:f>AE2582*INDEX('07 Mode Capacity'!$P$6:$P$17,MATCH("INLAND-"&amp;I2582,'07 Mode Capacity'!$C$6:$C$17,0))</x:f>
        <x:v>396.74703211038246</x:v>
      </x:c>
      <x:c r="AN2582" s="18" t="n">
        <x:f>SUM(AJ2582:AM2582)</x:f>
        <x:v>727.7398829311417</x:v>
      </x:c>
      <x:c r="AO2582" s="17" t="n">
        <x:f>IF(N2582=0,1,AN2582/N2582)</x:f>
        <x:v>0.2205432767628984</x:v>
      </x:c>
      <x:c r="AP2582" s="11" t="str">
        <x:f>IF(AO2582&gt;='01 Controls'!$E$16,"PASS","FAIL")</x:f>
        <x:v>FAIL</x:v>
      </x:c>
      <x:c r="AQ2582" s="11" t="str">
        <x:v>UNQUANTIFIED</x:v>
      </x:c>
      <x:c r="AR2582" s="11" t="str">
        <x:v>Position-class planning record; serial item and receiver open</x:v>
      </x:c>
      <x:c r="AS2582" s="26"/>
      <x:c r="AT2582" s="26"/>
    </x:row>
    <x:row r="2583">
      <x:c r="C2583" s="11" t="str">
        <x:v>M3-I-PRG-COL-12</x:v>
      </x:c>
      <x:c r="D2583" s="11" t="str">
        <x:v>M3</x:v>
      </x:c>
      <x:c r="E2583" s="11" t="str">
        <x:v>Inland flood</x:v>
      </x:c>
      <x:c r="F2583" s="11" t="str">
        <x:v>I-PRG</x:v>
      </x:c>
      <x:c r="G2583" s="11" t="str">
        <x:v>Power restoration group</x:v>
      </x:c>
      <x:c r="H2583" s="11" t="str">
        <x:v>COL-12</x:v>
      </x:c>
      <x:c r="I2583" s="19" t="n">
        <x:v>24</x:v>
      </x:c>
      <x:c r="J2583" s="21" t="n">
        <x:v>5</x:v>
      </x:c>
      <x:c r="K2583" s="18" t="n">
        <x:f>'05 Cargo Register'!K343</x:f>
        <x:v>109.992</x:v>
      </x:c>
      <x:c r="L2583" s="18" t="n">
        <x:f>'05 Cargo Register'!N343</x:f>
        <x:v>12</x:v>
      </x:c>
      <x:c r="M2583" s="18" t="n">
        <x:f>'05 Cargo Register'!O343</x:f>
        <x:v>316.8</x:v>
      </x:c>
      <x:c r="N2583" s="18" t="n">
        <x:f>J2583*K2583</x:f>
        <x:v>549.96</x:v>
      </x:c>
      <x:c r="O2583" s="18" t="n">
        <x:f>J2583*L2583</x:f>
        <x:v>60</x:v>
      </x:c>
      <x:c r="P2583" s="18" t="n">
        <x:f>J2583*M2583</x:f>
        <x:v>1584</x:v>
      </x:c>
      <x:c r="Q2583" s="22" t="n">
        <x:f>'01 Controls'!$E$27*'02 Cargo Classes'!$M$8</x:f>
        <x:v>0.1</x:v>
      </x:c>
      <x:c r="R2583" s="22" t="n">
        <x:f>'01 Controls'!$F$27*'02 Cargo Classes'!$N$8</x:f>
        <x:v>0</x:v>
      </x:c>
      <x:c r="S2583" s="22" t="n">
        <x:f>'01 Controls'!$G$27*'02 Cargo Classes'!$O$8</x:f>
        <x:v>0.84</x:v>
      </x:c>
      <x:c r="T2583" s="22" t="n">
        <x:f>'01 Controls'!$H$27*'02 Cargo Classes'!$P$8</x:f>
        <x:v>0.05</x:v>
      </x:c>
      <x:c r="U2583" s="22" t="n">
        <x:f>SUM(Q2583:T2583)</x:f>
        <x:v>0.99</x:v>
      </x:c>
      <x:c r="V2583" s="18" t="n">
        <x:f>IF(U2583=0,0,N2583*Q2583/U2583)</x:f>
        <x:v>55.55151515151516</x:v>
      </x:c>
      <x:c r="W2583" s="18" t="n">
        <x:f>IF(U2583=0,0,P2583*Q2583/U2583)</x:f>
        <x:v>160</x:v>
      </x:c>
      <x:c r="X2583" s="18" t="n">
        <x:f>MAX(V2583,W2583*'01 Controls'!$E$12)</x:f>
        <x:v>55.55151515151516</x:v>
      </x:c>
      <x:c r="Y2583" s="18" t="n">
        <x:f>IF(U2583=0,0,N2583*R2583/U2583)</x:f>
        <x:v>0</x:v>
      </x:c>
      <x:c r="Z2583" s="18" t="n">
        <x:f>IF(U2583=0,0,P2583*R2583/U2583)</x:f>
        <x:v>0</x:v>
      </x:c>
      <x:c r="AA2583" s="18" t="n">
        <x:f>MAX(Y2583,Z2583*'01 Controls'!$E$13)</x:f>
        <x:v>0</x:v>
      </x:c>
      <x:c r="AB2583" s="18" t="n">
        <x:f>IF(U2583=0,0,N2583*S2583/U2583)</x:f>
        <x:v>466.6327272727273</x:v>
      </x:c>
      <x:c r="AC2583" s="18" t="n">
        <x:f>IF(U2583=0,0,P2583*S2583/U2583)</x:f>
        <x:v>1344</x:v>
      </x:c>
      <x:c r="AD2583" s="18" t="n">
        <x:f>MAX(AB2583,AC2583*'01 Controls'!$E$14)</x:f>
        <x:v>466.6327272727273</x:v>
      </x:c>
      <x:c r="AE2583" s="18" t="n">
        <x:f>IF(U2583=0,0,N2583*T2583/U2583)</x:f>
        <x:v>27.77575757575758</x:v>
      </x:c>
      <x:c r="AF2583" s="18" t="n">
        <x:f>IF(U2583=0,0,P2583*T2583/U2583)</x:f>
        <x:v>80</x:v>
      </x:c>
      <x:c r="AG2583" s="18" t="n">
        <x:f>MAX(AE2583,AF2583*'01 Controls'!$E$15)</x:f>
        <x:v>27.77575757575758</x:v>
      </x:c>
      <x:c r="AH2583" s="18" t="n">
        <x:f>SUM(V2583,Y2583,AB2583,AE2583)</x:f>
        <x:v>549.96</x:v>
      </x:c>
      <x:c r="AI2583" s="18" t="n">
        <x:f>N2583-AH2583</x:f>
        <x:v>0</x:v>
      </x:c>
      <x:c r="AJ2583" s="18" t="n">
        <x:f>V2583*INDEX('07 Mode Capacity'!$P$6:$P$17,MATCH("AIR-"&amp;I2583,'07 Mode Capacity'!$C$6:$C$17,0))</x:f>
        <x:v>11.272183914006535</x:v>
      </x:c>
      <x:c r="AK2583" s="18" t="n">
        <x:f>Y2583*INDEX('07 Mode Capacity'!$P$6:$P$17,MATCH("OCEAN-"&amp;I2583,'07 Mode Capacity'!$C$6:$C$17,0))</x:f>
        <x:v>0</x:v>
      </x:c>
      <x:c r="AL2583" s="18" t="n">
        <x:f>AB2583*INDEX('07 Mode Capacity'!$P$6:$P$17,MATCH("LAND-"&amp;I2583,'07 Mode Capacity'!$C$6:$C$17,0))</x:f>
        <x:v>178.4874494669016</x:v>
      </x:c>
      <x:c r="AM2583" s="18" t="n">
        <x:f>AE2583*INDEX('07 Mode Capacity'!$P$6:$P$17,MATCH("INLAND-"&amp;I2583,'07 Mode Capacity'!$C$6:$C$17,0))</x:f>
        <x:v>27.77575757575758</x:v>
      </x:c>
      <x:c r="AN2583" s="18" t="n">
        <x:f>SUM(AJ2583:AM2583)</x:f>
        <x:v>217.53539095666574</x:v>
      </x:c>
      <x:c r="AO2583" s="17" t="n">
        <x:f>IF(N2583=0,1,AN2583/N2583)</x:f>
        <x:v>0.39554765975101047</x:v>
      </x:c>
      <x:c r="AP2583" s="11" t="str">
        <x:f>IF(AO2583&gt;='01 Controls'!$E$16,"PASS","FAIL")</x:f>
        <x:v>FAIL</x:v>
      </x:c>
      <x:c r="AQ2583" s="11" t="str">
        <x:v>UNQUANTIFIED</x:v>
      </x:c>
      <x:c r="AR2583" s="11" t="str">
        <x:v>Position-class planning record; serial item and receiver open</x:v>
      </x:c>
      <x:c r="AS2583" s="26"/>
      <x:c r="AT2583" s="26"/>
    </x:row>
    <x:row r="2584">
      <x:c r="C2584" s="11" t="str">
        <x:v>M3-I-PRG-BAT-22</x:v>
      </x:c>
      <x:c r="D2584" s="11" t="str">
        <x:v>M3</x:v>
      </x:c>
      <x:c r="E2584" s="11" t="str">
        <x:v>Inland flood</x:v>
      </x:c>
      <x:c r="F2584" s="11" t="str">
        <x:v>I-PRG</x:v>
      </x:c>
      <x:c r="G2584" s="11" t="str">
        <x:v>Power restoration group</x:v>
      </x:c>
      <x:c r="H2584" s="11" t="str">
        <x:v>BAT-22</x:v>
      </x:c>
      <x:c r="I2584" s="19" t="n">
        <x:v>48</x:v>
      </x:c>
      <x:c r="J2584" s="21" t="n">
        <x:v>5</x:v>
      </x:c>
      <x:c r="K2584" s="18" t="n">
        <x:f>'05 Cargo Register'!K344</x:f>
        <x:v>824.94</x:v>
      </x:c>
      <x:c r="L2584" s="18" t="n">
        <x:f>'05 Cargo Register'!N344</x:f>
        <x:v>47</x:v>
      </x:c>
      <x:c r="M2584" s="18" t="n">
        <x:f>'05 Cargo Register'!O344</x:f>
        <x:v>1240.8000000000002</x:v>
      </x:c>
      <x:c r="N2584" s="18" t="n">
        <x:f>J2584*K2584</x:f>
        <x:v>4124.700000000001</x:v>
      </x:c>
      <x:c r="O2584" s="18" t="n">
        <x:f>J2584*L2584</x:f>
        <x:v>235</x:v>
      </x:c>
      <x:c r="P2584" s="18" t="n">
        <x:f>J2584*M2584</x:f>
        <x:v>6204.000000000001</x:v>
      </x:c>
      <x:c r="Q2584" s="22" t="n">
        <x:f>'01 Controls'!$E$27*'02 Cargo Classes'!$M$9</x:f>
        <x:v>0</x:v>
      </x:c>
      <x:c r="R2584" s="22" t="n">
        <x:f>'01 Controls'!$F$27*'02 Cargo Classes'!$N$9</x:f>
        <x:v>0</x:v>
      </x:c>
      <x:c r="S2584" s="22" t="n">
        <x:f>'01 Controls'!$G$27*'02 Cargo Classes'!$O$9</x:f>
        <x:v>0.7</x:v>
      </x:c>
      <x:c r="T2584" s="22" t="n">
        <x:f>'01 Controls'!$H$27*'02 Cargo Classes'!$P$9</x:f>
        <x:v>0.125</x:v>
      </x:c>
      <x:c r="U2584" s="22" t="n">
        <x:f>SUM(Q2584:T2584)</x:f>
        <x:v>0.825</x:v>
      </x:c>
      <x:c r="V2584" s="18" t="n">
        <x:f>IF(U2584=0,0,N2584*Q2584/U2584)</x:f>
        <x:v>0</x:v>
      </x:c>
      <x:c r="W2584" s="18" t="n">
        <x:f>IF(U2584=0,0,P2584*Q2584/U2584)</x:f>
        <x:v>0</x:v>
      </x:c>
      <x:c r="X2584" s="18" t="n">
        <x:f>MAX(V2584,W2584*'01 Controls'!$E$12)</x:f>
        <x:v>0</x:v>
      </x:c>
      <x:c r="Y2584" s="18" t="n">
        <x:f>IF(U2584=0,0,N2584*R2584/U2584)</x:f>
        <x:v>0</x:v>
      </x:c>
      <x:c r="Z2584" s="18" t="n">
        <x:f>IF(U2584=0,0,P2584*R2584/U2584)</x:f>
        <x:v>0</x:v>
      </x:c>
      <x:c r="AA2584" s="18" t="n">
        <x:f>MAX(Y2584,Z2584*'01 Controls'!$E$13)</x:f>
        <x:v>0</x:v>
      </x:c>
      <x:c r="AB2584" s="18" t="n">
        <x:f>IF(U2584=0,0,N2584*S2584/U2584)</x:f>
        <x:v>3499.7454545454552</x:v>
      </x:c>
      <x:c r="AC2584" s="18" t="n">
        <x:f>IF(U2584=0,0,P2584*S2584/U2584)</x:f>
        <x:v>5264.000000000001</x:v>
      </x:c>
      <x:c r="AD2584" s="18" t="n">
        <x:f>MAX(AB2584,AC2584*'01 Controls'!$E$14)</x:f>
        <x:v>3499.7454545454552</x:v>
      </x:c>
      <x:c r="AE2584" s="18" t="n">
        <x:f>IF(U2584=0,0,N2584*T2584/U2584)</x:f>
        <x:v>624.9545454545456</x:v>
      </x:c>
      <x:c r="AF2584" s="18" t="n">
        <x:f>IF(U2584=0,0,P2584*T2584/U2584)</x:f>
        <x:v>940.0000000000002</x:v>
      </x:c>
      <x:c r="AG2584" s="18" t="n">
        <x:f>MAX(AE2584,AF2584*'01 Controls'!$E$15)</x:f>
        <x:v>624.9545454545456</x:v>
      </x:c>
      <x:c r="AH2584" s="18" t="n">
        <x:f>SUM(V2584,Y2584,AB2584,AE2584)</x:f>
        <x:v>4124.700000000001</x:v>
      </x:c>
      <x:c r="AI2584" s="18" t="n">
        <x:f>N2584-AH2584</x:f>
        <x:v>0</x:v>
      </x:c>
      <x:c r="AJ2584" s="18" t="n">
        <x:f>V2584*INDEX('07 Mode Capacity'!$P$6:$P$17,MATCH("AIR-"&amp;I2584,'07 Mode Capacity'!$C$6:$C$17,0))</x:f>
        <x:v>0</x:v>
      </x:c>
      <x:c r="AK2584" s="18" t="n">
        <x:f>Y2584*INDEX('07 Mode Capacity'!$P$6:$P$17,MATCH("OCEAN-"&amp;I2584,'07 Mode Capacity'!$C$6:$C$17,0))</x:f>
        <x:v>0</x:v>
      </x:c>
      <x:c r="AL2584" s="18" t="n">
        <x:f>AB2584*INDEX('07 Mode Capacity'!$P$6:$P$17,MATCH("LAND-"&amp;I2584,'07 Mode Capacity'!$C$6:$C$17,0))</x:f>
        <x:v>427.1364765704931</x:v>
      </x:c>
      <x:c r="AM2584" s="18" t="n">
        <x:f>AE2584*INDEX('07 Mode Capacity'!$P$6:$P$17,MATCH("INLAND-"&amp;I2584,'07 Mode Capacity'!$C$6:$C$17,0))</x:f>
        <x:v>394.49278760975534</x:v>
      </x:c>
      <x:c r="AN2584" s="18" t="n">
        <x:f>SUM(AJ2584:AM2584)</x:f>
        <x:v>821.6292641802484</x:v>
      </x:c>
      <x:c r="AO2584" s="17" t="n">
        <x:f>IF(N2584=0,1,AN2584/N2584)</x:f>
        <x:v>0.19919733900168454</x:v>
      </x:c>
      <x:c r="AP2584" s="11" t="str">
        <x:f>IF(AO2584&gt;='01 Controls'!$E$16,"PASS","FAIL")</x:f>
        <x:v>FAIL</x:v>
      </x:c>
      <x:c r="AQ2584" s="11" t="str">
        <x:v>UNQUANTIFIED</x:v>
      </x:c>
      <x:c r="AR2584" s="11" t="str">
        <x:v>Position-class planning record; serial item and receiver open</x:v>
      </x:c>
      <x:c r="AS2584" s="26"/>
      <x:c r="AT2584" s="26"/>
    </x:row>
    <x:row r="2585">
      <x:c r="C2585" s="11" t="str">
        <x:v>M3-I-PRG-TNK-20</x:v>
      </x:c>
      <x:c r="D2585" s="11" t="str">
        <x:v>M3</x:v>
      </x:c>
      <x:c r="E2585" s="11" t="str">
        <x:v>Inland flood</x:v>
      </x:c>
      <x:c r="F2585" s="11" t="str">
        <x:v>I-PRG</x:v>
      </x:c>
      <x:c r="G2585" s="11" t="str">
        <x:v>Power restoration group</x:v>
      </x:c>
      <x:c r="H2585" s="11" t="str">
        <x:v>TNK-20</x:v>
      </x:c>
      <x:c r="I2585" s="19" t="n">
        <x:v>48</x:v>
      </x:c>
      <x:c r="J2585" s="21" t="n">
        <x:v>5</x:v>
      </x:c>
      <x:c r="K2585" s="18" t="n">
        <x:f>'05 Cargo Register'!K345</x:f>
        <x:v>659.952</x:v>
      </x:c>
      <x:c r="L2585" s="18" t="n">
        <x:f>'05 Cargo Register'!N345</x:f>
        <x:v>39</x:v>
      </x:c>
      <x:c r="M2585" s="18" t="n">
        <x:f>'05 Cargo Register'!O345</x:f>
        <x:v>828.75</x:v>
      </x:c>
      <x:c r="N2585" s="18" t="n">
        <x:f>J2585*K2585</x:f>
        <x:v>3299.76</x:v>
      </x:c>
      <x:c r="O2585" s="18" t="n">
        <x:f>J2585*L2585</x:f>
        <x:v>195</x:v>
      </x:c>
      <x:c r="P2585" s="18" t="n">
        <x:f>J2585*M2585</x:f>
        <x:v>4143.75</x:v>
      </x:c>
      <x:c r="Q2585" s="22" t="n">
        <x:f>'01 Controls'!$E$27*'02 Cargo Classes'!$M$10</x:f>
        <x:v>0</x:v>
      </x:c>
      <x:c r="R2585" s="22" t="n">
        <x:f>'01 Controls'!$F$27*'02 Cargo Classes'!$N$10</x:f>
        <x:v>0</x:v>
      </x:c>
      <x:c r="S2585" s="22" t="n">
        <x:f>'01 Controls'!$G$27*'02 Cargo Classes'!$O$10</x:f>
        <x:v>0.7</x:v>
      </x:c>
      <x:c r="T2585" s="22" t="n">
        <x:f>'01 Controls'!$H$27*'02 Cargo Classes'!$P$10</x:f>
        <x:v>0.25</x:v>
      </x:c>
      <x:c r="U2585" s="22" t="n">
        <x:f>SUM(Q2585:T2585)</x:f>
        <x:v>0.95</x:v>
      </x:c>
      <x:c r="V2585" s="18" t="n">
        <x:f>IF(U2585=0,0,N2585*Q2585/U2585)</x:f>
        <x:v>0</x:v>
      </x:c>
      <x:c r="W2585" s="18" t="n">
        <x:f>IF(U2585=0,0,P2585*Q2585/U2585)</x:f>
        <x:v>0</x:v>
      </x:c>
      <x:c r="X2585" s="18" t="n">
        <x:f>MAX(V2585,W2585*'01 Controls'!$E$12)</x:f>
        <x:v>0</x:v>
      </x:c>
      <x:c r="Y2585" s="18" t="n">
        <x:f>IF(U2585=0,0,N2585*R2585/U2585)</x:f>
        <x:v>0</x:v>
      </x:c>
      <x:c r="Z2585" s="18" t="n">
        <x:f>IF(U2585=0,0,P2585*R2585/U2585)</x:f>
        <x:v>0</x:v>
      </x:c>
      <x:c r="AA2585" s="18" t="n">
        <x:f>MAX(Y2585,Z2585*'01 Controls'!$E$13)</x:f>
        <x:v>0</x:v>
      </x:c>
      <x:c r="AB2585" s="18" t="n">
        <x:f>IF(U2585=0,0,N2585*S2585/U2585)</x:f>
        <x:v>2431.402105263158</x:v>
      </x:c>
      <x:c r="AC2585" s="18" t="n">
        <x:f>IF(U2585=0,0,P2585*S2585/U2585)</x:f>
        <x:v>3053.289473684211</x:v>
      </x:c>
      <x:c r="AD2585" s="18" t="n">
        <x:f>MAX(AB2585,AC2585*'01 Controls'!$E$14)</x:f>
        <x:v>2431.402105263158</x:v>
      </x:c>
      <x:c r="AE2585" s="18" t="n">
        <x:f>IF(U2585=0,0,N2585*T2585/U2585)</x:f>
        <x:v>868.3578947368422</x:v>
      </x:c>
      <x:c r="AF2585" s="18" t="n">
        <x:f>IF(U2585=0,0,P2585*T2585/U2585)</x:f>
        <x:v>1090.4605263157896</x:v>
      </x:c>
      <x:c r="AG2585" s="18" t="n">
        <x:f>MAX(AE2585,AF2585*'01 Controls'!$E$15)</x:f>
        <x:v>868.3578947368422</x:v>
      </x:c>
      <x:c r="AH2585" s="18" t="n">
        <x:f>SUM(V2585,Y2585,AB2585,AE2585)</x:f>
        <x:v>3299.76</x:v>
      </x:c>
      <x:c r="AI2585" s="18" t="n">
        <x:f>N2585-AH2585</x:f>
        <x:v>0</x:v>
      </x:c>
      <x:c r="AJ2585" s="18" t="n">
        <x:f>V2585*INDEX('07 Mode Capacity'!$P$6:$P$17,MATCH("AIR-"&amp;I2585,'07 Mode Capacity'!$C$6:$C$17,0))</x:f>
        <x:v>0</x:v>
      </x:c>
      <x:c r="AK2585" s="18" t="n">
        <x:f>Y2585*INDEX('07 Mode Capacity'!$P$6:$P$17,MATCH("OCEAN-"&amp;I2585,'07 Mode Capacity'!$C$6:$C$17,0))</x:f>
        <x:v>0</x:v>
      </x:c>
      <x:c r="AL2585" s="18" t="n">
        <x:f>AB2585*INDEX('07 Mode Capacity'!$P$6:$P$17,MATCH("LAND-"&amp;I2585,'07 Mode Capacity'!$C$6:$C$17,0))</x:f>
        <x:v>296.747446880553</x:v>
      </x:c>
      <x:c r="AM2585" s="18" t="n">
        <x:f>AE2585*INDEX('07 Mode Capacity'!$P$6:$P$17,MATCH("INLAND-"&amp;I2585,'07 Mode Capacity'!$C$6:$C$17,0))</x:f>
        <x:v>548.1373469946074</x:v>
      </x:c>
      <x:c r="AN2585" s="18" t="n">
        <x:f>SUM(AJ2585:AM2585)</x:f>
        <x:v>844.8847938751603</x:v>
      </x:c>
      <x:c r="AO2585" s="17" t="n">
        <x:f>IF(N2585=0,1,AN2585/N2585)</x:f>
        <x:v>0.25604431651852266</x:v>
      </x:c>
      <x:c r="AP2585" s="11" t="str">
        <x:f>IF(AO2585&gt;='01 Controls'!$E$16,"PASS","FAIL")</x:f>
        <x:v>FAIL</x:v>
      </x:c>
      <x:c r="AQ2585" s="11" t="str">
        <x:v>UNQUANTIFIED</x:v>
      </x:c>
      <x:c r="AR2585" s="11" t="str">
        <x:v>Position-class planning record; serial item and receiver open</x:v>
      </x:c>
      <x:c r="AS2585" s="26"/>
      <x:c r="AT2585" s="26"/>
    </x:row>
    <x:row r="2586">
      <x:c r="C2586" s="11" t="str">
        <x:v>M3-I-PRG-FLR-24</x:v>
      </x:c>
      <x:c r="D2586" s="11" t="str">
        <x:v>M3</x:v>
      </x:c>
      <x:c r="E2586" s="11" t="str">
        <x:v>Inland flood</x:v>
      </x:c>
      <x:c r="F2586" s="11" t="str">
        <x:v>I-PRG</x:v>
      </x:c>
      <x:c r="G2586" s="11" t="str">
        <x:v>Power restoration group</x:v>
      </x:c>
      <x:c r="H2586" s="11" t="str">
        <x:v>FLR-24</x:v>
      </x:c>
      <x:c r="I2586" s="19" t="n">
        <x:v>48</x:v>
      </x:c>
      <x:c r="J2586" s="21" t="n">
        <x:v>5</x:v>
      </x:c>
      <x:c r="K2586" s="18" t="n">
        <x:f>'05 Cargo Register'!K346</x:f>
        <x:v>989.928</x:v>
      </x:c>
      <x:c r="L2586" s="18" t="n">
        <x:f>'05 Cargo Register'!N346</x:f>
        <x:v>49</x:v>
      </x:c>
      <x:c r="M2586" s="18" t="n">
        <x:f>'05 Cargo Register'!O346</x:f>
        <x:v>1568</x:v>
      </x:c>
      <x:c r="N2586" s="18" t="n">
        <x:f>J2586*K2586</x:f>
        <x:v>4949.64</x:v>
      </x:c>
      <x:c r="O2586" s="18" t="n">
        <x:f>J2586*L2586</x:f>
        <x:v>245</x:v>
      </x:c>
      <x:c r="P2586" s="18" t="n">
        <x:f>J2586*M2586</x:f>
        <x:v>7840</x:v>
      </x:c>
      <x:c r="Q2586" s="22" t="n">
        <x:f>'01 Controls'!$E$27*'02 Cargo Classes'!$M$11</x:f>
        <x:v>0</x:v>
      </x:c>
      <x:c r="R2586" s="22" t="n">
        <x:f>'01 Controls'!$F$27*'02 Cargo Classes'!$N$11</x:f>
        <x:v>0</x:v>
      </x:c>
      <x:c r="S2586" s="22" t="n">
        <x:f>'01 Controls'!$G$27*'02 Cargo Classes'!$O$11</x:f>
        <x:v>0.7</x:v>
      </x:c>
      <x:c r="T2586" s="22" t="n">
        <x:f>'01 Controls'!$H$27*'02 Cargo Classes'!$P$11</x:f>
        <x:v>0.2</x:v>
      </x:c>
      <x:c r="U2586" s="22" t="n">
        <x:f>SUM(Q2586:T2586)</x:f>
        <x:v>0.8999999999999999</x:v>
      </x:c>
      <x:c r="V2586" s="18" t="n">
        <x:f>IF(U2586=0,0,N2586*Q2586/U2586)</x:f>
        <x:v>0</x:v>
      </x:c>
      <x:c r="W2586" s="18" t="n">
        <x:f>IF(U2586=0,0,P2586*Q2586/U2586)</x:f>
        <x:v>0</x:v>
      </x:c>
      <x:c r="X2586" s="18" t="n">
        <x:f>MAX(V2586,W2586*'01 Controls'!$E$12)</x:f>
        <x:v>0</x:v>
      </x:c>
      <x:c r="Y2586" s="18" t="n">
        <x:f>IF(U2586=0,0,N2586*R2586/U2586)</x:f>
        <x:v>0</x:v>
      </x:c>
      <x:c r="Z2586" s="18" t="n">
        <x:f>IF(U2586=0,0,P2586*R2586/U2586)</x:f>
        <x:v>0</x:v>
      </x:c>
      <x:c r="AA2586" s="18" t="n">
        <x:f>MAX(Y2586,Z2586*'01 Controls'!$E$13)</x:f>
        <x:v>0</x:v>
      </x:c>
      <x:c r="AB2586" s="18" t="n">
        <x:f>IF(U2586=0,0,N2586*S2586/U2586)</x:f>
        <x:v>3849.7200000000003</x:v>
      </x:c>
      <x:c r="AC2586" s="18" t="n">
        <x:f>IF(U2586=0,0,P2586*S2586/U2586)</x:f>
        <x:v>6097.777777777778</x:v>
      </x:c>
      <x:c r="AD2586" s="18" t="n">
        <x:f>MAX(AB2586,AC2586*'01 Controls'!$E$14)</x:f>
        <x:v>3849.7200000000003</x:v>
      </x:c>
      <x:c r="AE2586" s="18" t="n">
        <x:f>IF(U2586=0,0,N2586*T2586/U2586)</x:f>
        <x:v>1099.9200000000003</x:v>
      </x:c>
      <x:c r="AF2586" s="18" t="n">
        <x:f>IF(U2586=0,0,P2586*T2586/U2586)</x:f>
        <x:v>1742.2222222222224</x:v>
      </x:c>
      <x:c r="AG2586" s="18" t="n">
        <x:f>MAX(AE2586,AF2586*'01 Controls'!$E$15)</x:f>
        <x:v>1099.9200000000003</x:v>
      </x:c>
      <x:c r="AH2586" s="18" t="n">
        <x:f>SUM(V2586,Y2586,AB2586,AE2586)</x:f>
        <x:v>4949.64</x:v>
      </x:c>
      <x:c r="AI2586" s="18" t="n">
        <x:f>N2586-AH2586</x:f>
        <x:v>0</x:v>
      </x:c>
      <x:c r="AJ2586" s="18" t="n">
        <x:f>V2586*INDEX('07 Mode Capacity'!$P$6:$P$17,MATCH("AIR-"&amp;I2586,'07 Mode Capacity'!$C$6:$C$17,0))</x:f>
        <x:v>0</x:v>
      </x:c>
      <x:c r="AK2586" s="18" t="n">
        <x:f>Y2586*INDEX('07 Mode Capacity'!$P$6:$P$17,MATCH("OCEAN-"&amp;I2586,'07 Mode Capacity'!$C$6:$C$17,0))</x:f>
        <x:v>0</x:v>
      </x:c>
      <x:c r="AL2586" s="18" t="n">
        <x:f>AB2586*INDEX('07 Mode Capacity'!$P$6:$P$17,MATCH("LAND-"&amp;I2586,'07 Mode Capacity'!$C$6:$C$17,0))</x:f>
        <x:v>469.8501242275423</x:v>
      </x:c>
      <x:c r="AM2586" s="18" t="n">
        <x:f>AE2586*INDEX('07 Mode Capacity'!$P$6:$P$17,MATCH("INLAND-"&amp;I2586,'07 Mode Capacity'!$C$6:$C$17,0))</x:f>
        <x:v>694.3073061931694</x:v>
      </x:c>
      <x:c r="AN2586" s="18" t="n">
        <x:f>SUM(AJ2586:AM2586)</x:f>
        <x:v>1164.1574304207118</x:v>
      </x:c>
      <x:c r="AO2586" s="17" t="n">
        <x:f>IF(N2586=0,1,AN2586/N2586)</x:f>
        <x:v>0.2352004247623487</x:v>
      </x:c>
      <x:c r="AP2586" s="11" t="str">
        <x:f>IF(AO2586&gt;='01 Controls'!$E$16,"PASS","FAIL")</x:f>
        <x:v>FAIL</x:v>
      </x:c>
      <x:c r="AQ2586" s="11" t="str">
        <x:v>UNQUANTIFIED</x:v>
      </x:c>
      <x:c r="AR2586" s="11" t="str">
        <x:v>Position-class planning record; serial item and receiver open</x:v>
      </x:c>
      <x:c r="AS2586" s="26"/>
      <x:c r="AT2586" s="26"/>
    </x:row>
    <x:row r="2587">
      <x:c r="C2587" s="11" t="str">
        <x:v>M3-I-PRG-ROL-30</x:v>
      </x:c>
      <x:c r="D2587" s="11" t="str">
        <x:v>M3</x:v>
      </x:c>
      <x:c r="E2587" s="11" t="str">
        <x:v>Inland flood</x:v>
      </x:c>
      <x:c r="F2587" s="11" t="str">
        <x:v>I-PRG</x:v>
      </x:c>
      <x:c r="G2587" s="11" t="str">
        <x:v>Power restoration group</x:v>
      </x:c>
      <x:c r="H2587" s="11" t="str">
        <x:v>ROL-30</x:v>
      </x:c>
      <x:c r="I2587" s="19" t="n">
        <x:v>48</x:v>
      </x:c>
      <x:c r="J2587" s="21" t="n">
        <x:v>5</x:v>
      </x:c>
      <x:c r="K2587" s="18" t="n">
        <x:f>'05 Cargo Register'!K347</x:f>
        <x:v>659.952</x:v>
      </x:c>
      <x:c r="L2587" s="18" t="n">
        <x:f>'05 Cargo Register'!N347</x:f>
        <x:v>28</x:v>
      </x:c>
      <x:c r="M2587" s="18" t="n">
        <x:f>'05 Cargo Register'!O347</x:f>
        <x:v>1785</x:v>
      </x:c>
      <x:c r="N2587" s="18" t="n">
        <x:f>J2587*K2587</x:f>
        <x:v>3299.76</x:v>
      </x:c>
      <x:c r="O2587" s="18" t="n">
        <x:f>J2587*L2587</x:f>
        <x:v>140</x:v>
      </x:c>
      <x:c r="P2587" s="18" t="n">
        <x:f>J2587*M2587</x:f>
        <x:v>8925</x:v>
      </x:c>
      <x:c r="Q2587" s="22" t="n">
        <x:f>'01 Controls'!$E$27*'02 Cargo Classes'!$M$12</x:f>
        <x:v>0</x:v>
      </x:c>
      <x:c r="R2587" s="22" t="n">
        <x:f>'01 Controls'!$F$27*'02 Cargo Classes'!$N$12</x:f>
        <x:v>0</x:v>
      </x:c>
      <x:c r="S2587" s="22" t="n">
        <x:f>'01 Controls'!$G$27*'02 Cargo Classes'!$O$12</x:f>
        <x:v>1.0499999999999998</x:v>
      </x:c>
      <x:c r="T2587" s="22" t="n">
        <x:f>'01 Controls'!$H$27*'02 Cargo Classes'!$P$12</x:f>
        <x:v>0.15</x:v>
      </x:c>
      <x:c r="U2587" s="22" t="n">
        <x:f>SUM(Q2587:T2587)</x:f>
        <x:v>1.1999999999999997</x:v>
      </x:c>
      <x:c r="V2587" s="18" t="n">
        <x:f>IF(U2587=0,0,N2587*Q2587/U2587)</x:f>
        <x:v>0</x:v>
      </x:c>
      <x:c r="W2587" s="18" t="n">
        <x:f>IF(U2587=0,0,P2587*Q2587/U2587)</x:f>
        <x:v>0</x:v>
      </x:c>
      <x:c r="X2587" s="18" t="n">
        <x:f>MAX(V2587,W2587*'01 Controls'!$E$12)</x:f>
        <x:v>0</x:v>
      </x:c>
      <x:c r="Y2587" s="18" t="n">
        <x:f>IF(U2587=0,0,N2587*R2587/U2587)</x:f>
        <x:v>0</x:v>
      </x:c>
      <x:c r="Z2587" s="18" t="n">
        <x:f>IF(U2587=0,0,P2587*R2587/U2587)</x:f>
        <x:v>0</x:v>
      </x:c>
      <x:c r="AA2587" s="18" t="n">
        <x:f>MAX(Y2587,Z2587*'01 Controls'!$E$13)</x:f>
        <x:v>0</x:v>
      </x:c>
      <x:c r="AB2587" s="18" t="n">
        <x:f>IF(U2587=0,0,N2587*S2587/U2587)</x:f>
        <x:v>2887.2900000000004</x:v>
      </x:c>
      <x:c r="AC2587" s="18" t="n">
        <x:f>IF(U2587=0,0,P2587*S2587/U2587)</x:f>
        <x:v>7809.375</x:v>
      </x:c>
      <x:c r="AD2587" s="18" t="n">
        <x:f>MAX(AB2587,AC2587*'01 Controls'!$E$14)</x:f>
        <x:v>2887.2900000000004</x:v>
      </x:c>
      <x:c r="AE2587" s="18" t="n">
        <x:f>IF(U2587=0,0,N2587*T2587/U2587)</x:f>
        <x:v>412.4700000000001</x:v>
      </x:c>
      <x:c r="AF2587" s="18" t="n">
        <x:f>IF(U2587=0,0,P2587*T2587/U2587)</x:f>
        <x:v>1115.6250000000002</x:v>
      </x:c>
      <x:c r="AG2587" s="18" t="n">
        <x:f>MAX(AE2587,AF2587*'01 Controls'!$E$15)</x:f>
        <x:v>412.4700000000001</x:v>
      </x:c>
      <x:c r="AH2587" s="18" t="n">
        <x:f>SUM(V2587,Y2587,AB2587,AE2587)</x:f>
        <x:v>3299.7600000000007</x:v>
      </x:c>
      <x:c r="AI2587" s="18" t="n">
        <x:f>N2587-AH2587</x:f>
        <x:v>-4.547473508864641e-13</x:v>
      </x:c>
      <x:c r="AJ2587" s="18" t="n">
        <x:f>V2587*INDEX('07 Mode Capacity'!$P$6:$P$17,MATCH("AIR-"&amp;I2587,'07 Mode Capacity'!$C$6:$C$17,0))</x:f>
        <x:v>0</x:v>
      </x:c>
      <x:c r="AK2587" s="18" t="n">
        <x:f>Y2587*INDEX('07 Mode Capacity'!$P$6:$P$17,MATCH("OCEAN-"&amp;I2587,'07 Mode Capacity'!$C$6:$C$17,0))</x:f>
        <x:v>0</x:v>
      </x:c>
      <x:c r="AL2587" s="18" t="n">
        <x:f>AB2587*INDEX('07 Mode Capacity'!$P$6:$P$17,MATCH("LAND-"&amp;I2587,'07 Mode Capacity'!$C$6:$C$17,0))</x:f>
        <x:v>352.38759317065677</x:v>
      </x:c>
      <x:c r="AM2587" s="18" t="n">
        <x:f>AE2587*INDEX('07 Mode Capacity'!$P$6:$P$17,MATCH("INLAND-"&amp;I2587,'07 Mode Capacity'!$C$6:$C$17,0))</x:f>
        <x:v>260.3652398224385</x:v>
      </x:c>
      <x:c r="AN2587" s="18" t="n">
        <x:f>SUM(AJ2587:AM2587)</x:f>
        <x:v>612.7528329930954</x:v>
      </x:c>
      <x:c r="AO2587" s="17" t="n">
        <x:f>IF(N2587=0,1,AN2587/N2587)</x:f>
        <x:v>0.18569618184143552</x:v>
      </x:c>
      <x:c r="AP2587" s="11" t="str">
        <x:f>IF(AO2587&gt;='01 Controls'!$E$16,"PASS","FAIL")</x:f>
        <x:v>FAIL</x:v>
      </x:c>
      <x:c r="AQ2587" s="11" t="str">
        <x:v>UNQUANTIFIED</x:v>
      </x:c>
      <x:c r="AR2587" s="11" t="str">
        <x:v>Position-class planning record; serial item and receiver open</x:v>
      </x:c>
      <x:c r="AS2587" s="26"/>
      <x:c r="AT2587" s="26"/>
    </x:row>
    <x:row r="2588">
      <x:c r="C2588" s="11" t="str">
        <x:v>M3-I-PRG-LIN-18</x:v>
      </x:c>
      <x:c r="D2588" s="11" t="str">
        <x:v>M3</x:v>
      </x:c>
      <x:c r="E2588" s="11" t="str">
        <x:v>Inland flood</x:v>
      </x:c>
      <x:c r="F2588" s="11" t="str">
        <x:v>I-PRG</x:v>
      </x:c>
      <x:c r="G2588" s="11" t="str">
        <x:v>Power restoration group</x:v>
      </x:c>
      <x:c r="H2588" s="11" t="str">
        <x:v>LIN-18</x:v>
      </x:c>
      <x:c r="I2588" s="19" t="n">
        <x:v>72</x:v>
      </x:c>
      <x:c r="J2588" s="21" t="n">
        <x:v>5</x:v>
      </x:c>
      <x:c r="K2588" s="18" t="n">
        <x:f>'05 Cargo Register'!K348</x:f>
        <x:v>549.96</x:v>
      </x:c>
      <x:c r="L2588" s="18" t="n">
        <x:f>'05 Cargo Register'!N348</x:f>
        <x:v>39</x:v>
      </x:c>
      <x:c r="M2588" s="18" t="n">
        <x:f>'05 Cargo Register'!O348</x:f>
        <x:v>1716</x:v>
      </x:c>
      <x:c r="N2588" s="18" t="n">
        <x:f>J2588*K2588</x:f>
        <x:v>2749.8</x:v>
      </x:c>
      <x:c r="O2588" s="18" t="n">
        <x:f>J2588*L2588</x:f>
        <x:v>195</x:v>
      </x:c>
      <x:c r="P2588" s="18" t="n">
        <x:f>J2588*M2588</x:f>
        <x:v>8580</x:v>
      </x:c>
      <x:c r="Q2588" s="22" t="n">
        <x:f>'01 Controls'!$E$27*'02 Cargo Classes'!$M$13</x:f>
        <x:v>0</x:v>
      </x:c>
      <x:c r="R2588" s="22" t="n">
        <x:f>'01 Controls'!$F$27*'02 Cargo Classes'!$N$13</x:f>
        <x:v>0</x:v>
      </x:c>
      <x:c r="S2588" s="22" t="n">
        <x:f>'01 Controls'!$G$27*'02 Cargo Classes'!$O$13</x:f>
        <x:v>0.7</x:v>
      </x:c>
      <x:c r="T2588" s="22" t="n">
        <x:f>'01 Controls'!$H$27*'02 Cargo Classes'!$P$13</x:f>
        <x:v>0.25</x:v>
      </x:c>
      <x:c r="U2588" s="22" t="n">
        <x:f>SUM(Q2588:T2588)</x:f>
        <x:v>0.95</x:v>
      </x:c>
      <x:c r="V2588" s="18" t="n">
        <x:f>IF(U2588=0,0,N2588*Q2588/U2588)</x:f>
        <x:v>0</x:v>
      </x:c>
      <x:c r="W2588" s="18" t="n">
        <x:f>IF(U2588=0,0,P2588*Q2588/U2588)</x:f>
        <x:v>0</x:v>
      </x:c>
      <x:c r="X2588" s="18" t="n">
        <x:f>MAX(V2588,W2588*'01 Controls'!$E$12)</x:f>
        <x:v>0</x:v>
      </x:c>
      <x:c r="Y2588" s="18" t="n">
        <x:f>IF(U2588=0,0,N2588*R2588/U2588)</x:f>
        <x:v>0</x:v>
      </x:c>
      <x:c r="Z2588" s="18" t="n">
        <x:f>IF(U2588=0,0,P2588*R2588/U2588)</x:f>
        <x:v>0</x:v>
      </x:c>
      <x:c r="AA2588" s="18" t="n">
        <x:f>MAX(Y2588,Z2588*'01 Controls'!$E$13)</x:f>
        <x:v>0</x:v>
      </x:c>
      <x:c r="AB2588" s="18" t="n">
        <x:f>IF(U2588=0,0,N2588*S2588/U2588)</x:f>
        <x:v>2026.1684210526316</x:v>
      </x:c>
      <x:c r="AC2588" s="18" t="n">
        <x:f>IF(U2588=0,0,P2588*S2588/U2588)</x:f>
        <x:v>6322.105263157895</x:v>
      </x:c>
      <x:c r="AD2588" s="18" t="n">
        <x:f>MAX(AB2588,AC2588*'01 Controls'!$E$14)</x:f>
        <x:v>2026.1684210526316</x:v>
      </x:c>
      <x:c r="AE2588" s="18" t="n">
        <x:f>IF(U2588=0,0,N2588*T2588/U2588)</x:f>
        <x:v>723.6315789473686</x:v>
      </x:c>
      <x:c r="AF2588" s="18" t="n">
        <x:f>IF(U2588=0,0,P2588*T2588/U2588)</x:f>
        <x:v>2257.8947368421054</x:v>
      </x:c>
      <x:c r="AG2588" s="18" t="n">
        <x:f>MAX(AE2588,AF2588*'01 Controls'!$E$15)</x:f>
        <x:v>723.6315789473686</x:v>
      </x:c>
      <x:c r="AH2588" s="18" t="n">
        <x:f>SUM(V2588,Y2588,AB2588,AE2588)</x:f>
        <x:v>2749.8</x:v>
      </x:c>
      <x:c r="AI2588" s="18" t="n">
        <x:f>N2588-AH2588</x:f>
        <x:v>0</x:v>
      </x:c>
      <x:c r="AJ2588" s="18" t="n">
        <x:f>V2588*INDEX('07 Mode Capacity'!$P$6:$P$17,MATCH("AIR-"&amp;I2588,'07 Mode Capacity'!$C$6:$C$17,0))</x:f>
        <x:v>0</x:v>
      </x:c>
      <x:c r="AK2588" s="18" t="n">
        <x:f>Y2588*INDEX('07 Mode Capacity'!$P$6:$P$17,MATCH("OCEAN-"&amp;I2588,'07 Mode Capacity'!$C$6:$C$17,0))</x:f>
        <x:v>0</x:v>
      </x:c>
      <x:c r="AL2588" s="18" t="n">
        <x:f>AB2588*INDEX('07 Mode Capacity'!$P$6:$P$17,MATCH("LAND-"&amp;I2588,'07 Mode Capacity'!$C$6:$C$17,0))</x:f>
        <x:v>1448.731138179318</x:v>
      </x:c>
      <x:c r="AM2588" s="18" t="n">
        <x:f>AE2588*INDEX('07 Mode Capacity'!$P$6:$P$17,MATCH("INLAND-"&amp;I2588,'07 Mode Capacity'!$C$6:$C$17,0))</x:f>
        <x:v>723.6315789473686</x:v>
      </x:c>
      <x:c r="AN2588" s="18" t="n">
        <x:f>SUM(AJ2588:AM2588)</x:f>
        <x:v>2172.362717126686</x:v>
      </x:c>
      <x:c r="AO2588" s="17" t="n">
        <x:f>IF(N2588=0,1,AN2588/N2588)</x:f>
        <x:v>0.790007534048544</x:v>
      </x:c>
      <x:c r="AP2588" s="11" t="str">
        <x:f>IF(AO2588&gt;='01 Controls'!$E$16,"PASS","FAIL")</x:f>
        <x:v>FAIL</x:v>
      </x:c>
      <x:c r="AQ2588" s="11" t="str">
        <x:v>UNQUANTIFIED</x:v>
      </x:c>
      <x:c r="AR2588" s="11" t="str">
        <x:v>Position-class planning record; serial item and receiver open</x:v>
      </x:c>
      <x:c r="AS2588" s="26"/>
      <x:c r="AT2588" s="26"/>
    </x:row>
    <x:row r="2589">
      <x:c r="C2589" s="11" t="str">
        <x:v>M3-I-PRG-BLK-08</x:v>
      </x:c>
      <x:c r="D2589" s="11" t="str">
        <x:v>M3</x:v>
      </x:c>
      <x:c r="E2589" s="11" t="str">
        <x:v>Inland flood</x:v>
      </x:c>
      <x:c r="F2589" s="11" t="str">
        <x:v>I-PRG</x:v>
      </x:c>
      <x:c r="G2589" s="11" t="str">
        <x:v>Power restoration group</x:v>
      </x:c>
      <x:c r="H2589" s="11" t="str">
        <x:v>BLK-08</x:v>
      </x:c>
      <x:c r="I2589" s="19" t="n">
        <x:v>48</x:v>
      </x:c>
      <x:c r="J2589" s="21" t="n">
        <x:v>5</x:v>
      </x:c>
      <x:c r="K2589" s="18" t="n">
        <x:f>'05 Cargo Register'!K349</x:f>
        <x:v>164.988</x:v>
      </x:c>
      <x:c r="L2589" s="18" t="n">
        <x:f>'05 Cargo Register'!N349</x:f>
        <x:v>26</x:v>
      </x:c>
      <x:c r="M2589" s="18" t="n">
        <x:f>'05 Cargo Register'!O349</x:f>
        <x:v>1326</x:v>
      </x:c>
      <x:c r="N2589" s="18" t="n">
        <x:f>J2589*K2589</x:f>
        <x:v>824.94</x:v>
      </x:c>
      <x:c r="O2589" s="18" t="n">
        <x:f>J2589*L2589</x:f>
        <x:v>130</x:v>
      </x:c>
      <x:c r="P2589" s="18" t="n">
        <x:f>J2589*M2589</x:f>
        <x:v>6630</x:v>
      </x:c>
      <x:c r="Q2589" s="22" t="n">
        <x:f>'01 Controls'!$E$27*'02 Cargo Classes'!$M$14</x:f>
        <x:v>0.05</x:v>
      </x:c>
      <x:c r="R2589" s="22" t="n">
        <x:f>'01 Controls'!$F$27*'02 Cargo Classes'!$N$14</x:f>
        <x:v>0</x:v>
      </x:c>
      <x:c r="S2589" s="22" t="n">
        <x:f>'01 Controls'!$G$27*'02 Cargo Classes'!$O$14</x:f>
        <x:v>0.7</x:v>
      </x:c>
      <x:c r="T2589" s="22" t="n">
        <x:f>'01 Controls'!$H$27*'02 Cargo Classes'!$P$14</x:f>
        <x:v>0.125</x:v>
      </x:c>
      <x:c r="U2589" s="22" t="n">
        <x:f>SUM(Q2589:T2589)</x:f>
        <x:v>0.875</x:v>
      </x:c>
      <x:c r="V2589" s="18" t="n">
        <x:f>IF(U2589=0,0,N2589*Q2589/U2589)</x:f>
        <x:v>47.13942857142858</x:v>
      </x:c>
      <x:c r="W2589" s="18" t="n">
        <x:f>IF(U2589=0,0,P2589*Q2589/U2589)</x:f>
        <x:v>378.85714285714283</x:v>
      </x:c>
      <x:c r="X2589" s="18" t="n">
        <x:f>MAX(V2589,W2589*'01 Controls'!$E$12)</x:f>
        <x:v>94.71428571428571</x:v>
      </x:c>
      <x:c r="Y2589" s="18" t="n">
        <x:f>IF(U2589=0,0,N2589*R2589/U2589)</x:f>
        <x:v>0</x:v>
      </x:c>
      <x:c r="Z2589" s="18" t="n">
        <x:f>IF(U2589=0,0,P2589*R2589/U2589)</x:f>
        <x:v>0</x:v>
      </x:c>
      <x:c r="AA2589" s="18" t="n">
        <x:f>MAX(Y2589,Z2589*'01 Controls'!$E$13)</x:f>
        <x:v>0</x:v>
      </x:c>
      <x:c r="AB2589" s="18" t="n">
        <x:f>IF(U2589=0,0,N2589*S2589/U2589)</x:f>
        <x:v>659.952</x:v>
      </x:c>
      <x:c r="AC2589" s="18" t="n">
        <x:f>IF(U2589=0,0,P2589*S2589/U2589)</x:f>
        <x:v>5304</x:v>
      </x:c>
      <x:c r="AD2589" s="18" t="n">
        <x:f>MAX(AB2589,AC2589*'01 Controls'!$E$14)</x:f>
        <x:v>1060.8</x:v>
      </x:c>
      <x:c r="AE2589" s="18" t="n">
        <x:f>IF(U2589=0,0,N2589*T2589/U2589)</x:f>
        <x:v>117.84857142857143</x:v>
      </x:c>
      <x:c r="AF2589" s="18" t="n">
        <x:f>IF(U2589=0,0,P2589*T2589/U2589)</x:f>
        <x:v>947.1428571428571</x:v>
      </x:c>
      <x:c r="AG2589" s="18" t="n">
        <x:f>MAX(AE2589,AF2589*'01 Controls'!$E$15)</x:f>
        <x:v>170.48571428571427</x:v>
      </x:c>
      <x:c r="AH2589" s="18" t="n">
        <x:f>SUM(V2589,Y2589,AB2589,AE2589)</x:f>
        <x:v>824.9399999999999</x:v>
      </x:c>
      <x:c r="AI2589" s="18" t="n">
        <x:f>N2589-AH2589</x:f>
        <x:v>1.1368683772161603e-13</x:v>
      </x:c>
      <x:c r="AJ2589" s="18" t="n">
        <x:f>V2589*INDEX('07 Mode Capacity'!$P$6:$P$17,MATCH("AIR-"&amp;I2589,'07 Mode Capacity'!$C$6:$C$17,0))</x:f>
        <x:v>13.21486273995252</x:v>
      </x:c>
      <x:c r="AK2589" s="18" t="n">
        <x:f>Y2589*INDEX('07 Mode Capacity'!$P$6:$P$17,MATCH("OCEAN-"&amp;I2589,'07 Mode Capacity'!$C$6:$C$17,0))</x:f>
        <x:v>0</x:v>
      </x:c>
      <x:c r="AL2589" s="18" t="n">
        <x:f>AB2589*INDEX('07 Mode Capacity'!$P$6:$P$17,MATCH("LAND-"&amp;I2589,'07 Mode Capacity'!$C$6:$C$17,0))</x:f>
        <x:v>80.54573558186439</x:v>
      </x:c>
      <x:c r="AM2589" s="18" t="n">
        <x:f>AE2589*INDEX('07 Mode Capacity'!$P$6:$P$17,MATCH("INLAND-"&amp;I2589,'07 Mode Capacity'!$C$6:$C$17,0))</x:f>
        <x:v>74.3900685206967</x:v>
      </x:c>
      <x:c r="AN2589" s="18" t="n">
        <x:f>SUM(AJ2589:AM2589)</x:f>
        <x:v>168.1506668425136</x:v>
      </x:c>
      <x:c r="AO2589" s="17" t="n">
        <x:f>IF(N2589=0,1,AN2589/N2589)</x:f>
        <x:v>0.20383381438954784</x:v>
      </x:c>
      <x:c r="AP2589" s="11" t="str">
        <x:f>IF(AO2589&gt;='01 Controls'!$E$16,"PASS","FAIL")</x:f>
        <x:v>FAIL</x:v>
      </x:c>
      <x:c r="AQ2589" s="11" t="str">
        <x:v>UNQUANTIFIED</x:v>
      </x:c>
      <x:c r="AR2589" s="11" t="str">
        <x:v>Position-class planning record; serial item and receiver open</x:v>
      </x:c>
      <x:c r="AS2589" s="26"/>
      <x:c r="AT2589" s="26"/>
    </x:row>
    <x:row r="2590">
      <x:c r="C2590" s="11" t="str">
        <x:v>M3-I-PRG-OOG-80</x:v>
      </x:c>
      <x:c r="D2590" s="11" t="str">
        <x:v>M3</x:v>
      </x:c>
      <x:c r="E2590" s="11" t="str">
        <x:v>Inland flood</x:v>
      </x:c>
      <x:c r="F2590" s="11" t="str">
        <x:v>I-PRG</x:v>
      </x:c>
      <x:c r="G2590" s="11" t="str">
        <x:v>Power restoration group</x:v>
      </x:c>
      <x:c r="H2590" s="11" t="str">
        <x:v>OOG-80</x:v>
      </x:c>
      <x:c r="I2590" s="19" t="n">
        <x:v>72</x:v>
      </x:c>
      <x:c r="J2590" s="21" t="n">
        <x:v>5</x:v>
      </x:c>
      <x:c r="K2590" s="18" t="n">
        <x:f>'05 Cargo Register'!K350</x:f>
        <x:v>659.952</x:v>
      </x:c>
      <x:c r="L2590" s="18" t="n">
        <x:f>'05 Cargo Register'!N350</x:f>
        <x:v>11</x:v>
      </x:c>
      <x:c r="M2590" s="18" t="n">
        <x:f>'05 Cargo Register'!O350</x:f>
        <x:v>1936</x:v>
      </x:c>
      <x:c r="N2590" s="18" t="n">
        <x:f>J2590*K2590</x:f>
        <x:v>3299.76</x:v>
      </x:c>
      <x:c r="O2590" s="18" t="n">
        <x:f>J2590*L2590</x:f>
        <x:v>55</x:v>
      </x:c>
      <x:c r="P2590" s="18" t="n">
        <x:f>J2590*M2590</x:f>
        <x:v>9680</x:v>
      </x:c>
      <x:c r="Q2590" s="22" t="n">
        <x:f>'01 Controls'!$E$27*'02 Cargo Classes'!$M$15</x:f>
        <x:v>0</x:v>
      </x:c>
      <x:c r="R2590" s="22" t="n">
        <x:f>'01 Controls'!$F$27*'02 Cargo Classes'!$N$15</x:f>
        <x:v>0</x:v>
      </x:c>
      <x:c r="S2590" s="22" t="n">
        <x:f>'01 Controls'!$G$27*'02 Cargo Classes'!$O$15</x:f>
        <x:v>0.42</x:v>
      </x:c>
      <x:c r="T2590" s="22" t="n">
        <x:f>'01 Controls'!$H$27*'02 Cargo Classes'!$P$15</x:f>
        <x:v>0.125</x:v>
      </x:c>
      <x:c r="U2590" s="22" t="n">
        <x:f>SUM(Q2590:T2590)</x:f>
        <x:v>0.5449999999999999</x:v>
      </x:c>
      <x:c r="V2590" s="18" t="n">
        <x:f>IF(U2590=0,0,N2590*Q2590/U2590)</x:f>
        <x:v>0</x:v>
      </x:c>
      <x:c r="W2590" s="18" t="n">
        <x:f>IF(U2590=0,0,P2590*Q2590/U2590)</x:f>
        <x:v>0</x:v>
      </x:c>
      <x:c r="X2590" s="18" t="n">
        <x:f>MAX(V2590,W2590*'01 Controls'!$E$12)</x:f>
        <x:v>0</x:v>
      </x:c>
      <x:c r="Y2590" s="18" t="n">
        <x:f>IF(U2590=0,0,N2590*R2590/U2590)</x:f>
        <x:v>0</x:v>
      </x:c>
      <x:c r="Z2590" s="18" t="n">
        <x:f>IF(U2590=0,0,P2590*R2590/U2590)</x:f>
        <x:v>0</x:v>
      </x:c>
      <x:c r="AA2590" s="18" t="n">
        <x:f>MAX(Y2590,Z2590*'01 Controls'!$E$13)</x:f>
        <x:v>0</x:v>
      </x:c>
      <x:c r="AB2590" s="18" t="n">
        <x:f>IF(U2590=0,0,N2590*S2590/U2590)</x:f>
        <x:v>2542.934311926606</x:v>
      </x:c>
      <x:c r="AC2590" s="18" t="n">
        <x:f>IF(U2590=0,0,P2590*S2590/U2590)</x:f>
        <x:v>7459.816513761469</x:v>
      </x:c>
      <x:c r="AD2590" s="18" t="n">
        <x:f>MAX(AB2590,AC2590*'01 Controls'!$E$14)</x:f>
        <x:v>2542.934311926606</x:v>
      </x:c>
      <x:c r="AE2590" s="18" t="n">
        <x:f>IF(U2590=0,0,N2590*T2590/U2590)</x:f>
        <x:v>756.8256880733946</x:v>
      </x:c>
      <x:c r="AF2590" s="18" t="n">
        <x:f>IF(U2590=0,0,P2590*T2590/U2590)</x:f>
        <x:v>2220.1834862385326</x:v>
      </x:c>
      <x:c r="AG2590" s="18" t="n">
        <x:f>MAX(AE2590,AF2590*'01 Controls'!$E$15)</x:f>
        <x:v>756.8256880733946</x:v>
      </x:c>
      <x:c r="AH2590" s="18" t="n">
        <x:f>SUM(V2590,Y2590,AB2590,AE2590)</x:f>
        <x:v>3299.7600000000007</x:v>
      </x:c>
      <x:c r="AI2590" s="18" t="n">
        <x:f>N2590-AH2590</x:f>
        <x:v>-4.547473508864641e-13</x:v>
      </x:c>
      <x:c r="AJ2590" s="18" t="n">
        <x:f>V2590*INDEX('07 Mode Capacity'!$P$6:$P$17,MATCH("AIR-"&amp;I2590,'07 Mode Capacity'!$C$6:$C$17,0))</x:f>
        <x:v>0</x:v>
      </x:c>
      <x:c r="AK2590" s="18" t="n">
        <x:f>Y2590*INDEX('07 Mode Capacity'!$P$6:$P$17,MATCH("OCEAN-"&amp;I2590,'07 Mode Capacity'!$C$6:$C$17,0))</x:f>
        <x:v>0</x:v>
      </x:c>
      <x:c r="AL2590" s="18" t="n">
        <x:f>AB2590*INDEX('07 Mode Capacity'!$P$6:$P$17,MATCH("LAND-"&amp;I2590,'07 Mode Capacity'!$C$6:$C$17,0))</x:f>
        <x:v>1818.2240339718414</x:v>
      </x:c>
      <x:c r="AM2590" s="18" t="n">
        <x:f>AE2590*INDEX('07 Mode Capacity'!$P$6:$P$17,MATCH("INLAND-"&amp;I2590,'07 Mode Capacity'!$C$6:$C$17,0))</x:f>
        <x:v>756.8256880733946</x:v>
      </x:c>
      <x:c r="AN2590" s="18" t="n">
        <x:f>SUM(AJ2590:AM2590)</x:f>
        <x:v>2575.049722045236</x:v>
      </x:c>
      <x:c r="AO2590" s="17" t="n">
        <x:f>IF(N2590=0,1,AN2590/N2590)</x:f>
        <x:v>0.7803748521241654</x:v>
      </x:c>
      <x:c r="AP2590" s="11" t="str">
        <x:f>IF(AO2590&gt;='01 Controls'!$E$16,"PASS","FAIL")</x:f>
        <x:v>FAIL</x:v>
      </x:c>
      <x:c r="AQ2590" s="11" t="str">
        <x:v>UNQUANTIFIED</x:v>
      </x:c>
      <x:c r="AR2590" s="11" t="str">
        <x:v>Position-class planning record; serial item and receiver open</x:v>
      </x:c>
      <x:c r="AS2590" s="26"/>
      <x:c r="AT2590" s="26"/>
    </x:row>
    <x:row r="2591">
      <x:c r="C2591" s="11" t="str">
        <x:v>M3-I-GBG-APL-45</x:v>
      </x:c>
      <x:c r="D2591" s="11" t="str">
        <x:v>M3</x:v>
      </x:c>
      <x:c r="E2591" s="11" t="str">
        <x:v>Inland flood</x:v>
      </x:c>
      <x:c r="F2591" s="11" t="str">
        <x:v>I-GBG</x:v>
      </x:c>
      <x:c r="G2591" s="11" t="str">
        <x:v>Grid bridge group</x:v>
      </x:c>
      <x:c r="H2591" s="11" t="str">
        <x:v>APL-45</x:v>
      </x:c>
      <x:c r="I2591" s="19" t="n">
        <x:v>24</x:v>
      </x:c>
      <x:c r="J2591" s="21" t="n">
        <x:v>4</x:v>
      </x:c>
      <x:c r="K2591" s="18" t="n">
        <x:f>'05 Cargo Register'!K351</x:f>
        <x:v>180</x:v>
      </x:c>
      <x:c r="L2591" s="18" t="n">
        <x:f>'05 Cargo Register'!N351</x:f>
        <x:v>48</x:v>
      </x:c>
      <x:c r="M2591" s="18" t="n">
        <x:f>'05 Cargo Register'!O351</x:f>
        <x:v>360</x:v>
      </x:c>
      <x:c r="N2591" s="18" t="n">
        <x:f>J2591*K2591</x:f>
        <x:v>720</x:v>
      </x:c>
      <x:c r="O2591" s="18" t="n">
        <x:f>J2591*L2591</x:f>
        <x:v>192</x:v>
      </x:c>
      <x:c r="P2591" s="18" t="n">
        <x:f>J2591*M2591</x:f>
        <x:v>1440</x:v>
      </x:c>
      <x:c r="Q2591" s="22" t="n">
        <x:f>'01 Controls'!$E$27*'02 Cargo Classes'!$M$6</x:f>
        <x:v>0.15000000000000002</x:v>
      </x:c>
      <x:c r="R2591" s="22" t="n">
        <x:f>'01 Controls'!$F$27*'02 Cargo Classes'!$N$6</x:f>
        <x:v>0</x:v>
      </x:c>
      <x:c r="S2591" s="22" t="n">
        <x:f>'01 Controls'!$G$27*'02 Cargo Classes'!$O$6</x:f>
        <x:v>0.7</x:v>
      </x:c>
      <x:c r="T2591" s="22" t="n">
        <x:f>'01 Controls'!$H$27*'02 Cargo Classes'!$P$6</x:f>
        <x:v>0.075</x:v>
      </x:c>
      <x:c r="U2591" s="22" t="n">
        <x:f>SUM(Q2591:T2591)</x:f>
        <x:v>0.9249999999999999</x:v>
      </x:c>
      <x:c r="V2591" s="18" t="n">
        <x:f>IF(U2591=0,0,N2591*Q2591/U2591)</x:f>
        <x:v>116.75675675675679</x:v>
      </x:c>
      <x:c r="W2591" s="18" t="n">
        <x:f>IF(U2591=0,0,P2591*Q2591/U2591)</x:f>
        <x:v>233.51351351351357</x:v>
      </x:c>
      <x:c r="X2591" s="18" t="n">
        <x:f>MAX(V2591,W2591*'01 Controls'!$E$12)</x:f>
        <x:v>116.75675675675679</x:v>
      </x:c>
      <x:c r="Y2591" s="18" t="n">
        <x:f>IF(U2591=0,0,N2591*R2591/U2591)</x:f>
        <x:v>0</x:v>
      </x:c>
      <x:c r="Z2591" s="18" t="n">
        <x:f>IF(U2591=0,0,P2591*R2591/U2591)</x:f>
        <x:v>0</x:v>
      </x:c>
      <x:c r="AA2591" s="18" t="n">
        <x:f>MAX(Y2591,Z2591*'01 Controls'!$E$13)</x:f>
        <x:v>0</x:v>
      </x:c>
      <x:c r="AB2591" s="18" t="n">
        <x:f>IF(U2591=0,0,N2591*S2591/U2591)</x:f>
        <x:v>544.8648648648649</x:v>
      </x:c>
      <x:c r="AC2591" s="18" t="n">
        <x:f>IF(U2591=0,0,P2591*S2591/U2591)</x:f>
        <x:v>1089.7297297297298</x:v>
      </x:c>
      <x:c r="AD2591" s="18" t="n">
        <x:f>MAX(AB2591,AC2591*'01 Controls'!$E$14)</x:f>
        <x:v>544.8648648648649</x:v>
      </x:c>
      <x:c r="AE2591" s="18" t="n">
        <x:f>IF(U2591=0,0,N2591*T2591/U2591)</x:f>
        <x:v>58.378378378378386</x:v>
      </x:c>
      <x:c r="AF2591" s="18" t="n">
        <x:f>IF(U2591=0,0,P2591*T2591/U2591)</x:f>
        <x:v>116.75675675675677</x:v>
      </x:c>
      <x:c r="AG2591" s="18" t="n">
        <x:f>MAX(AE2591,AF2591*'01 Controls'!$E$15)</x:f>
        <x:v>58.378378378378386</x:v>
      </x:c>
      <x:c r="AH2591" s="18" t="n">
        <x:f>SUM(V2591,Y2591,AB2591,AE2591)</x:f>
        <x:v>720</x:v>
      </x:c>
      <x:c r="AI2591" s="18" t="n">
        <x:f>N2591-AH2591</x:f>
        <x:v>0</x:v>
      </x:c>
      <x:c r="AJ2591" s="18" t="n">
        <x:f>V2591*INDEX('07 Mode Capacity'!$P$6:$P$17,MATCH("AIR-"&amp;I2591,'07 Mode Capacity'!$C$6:$C$17,0))</x:f>
        <x:v>23.69158846118693</x:v>
      </x:c>
      <x:c r="AK2591" s="18" t="n">
        <x:f>Y2591*INDEX('07 Mode Capacity'!$P$6:$P$17,MATCH("OCEAN-"&amp;I2591,'07 Mode Capacity'!$C$6:$C$17,0))</x:f>
        <x:v>0</x:v>
      </x:c>
      <x:c r="AL2591" s="18" t="n">
        <x:f>AB2591*INDEX('07 Mode Capacity'!$P$6:$P$17,MATCH("LAND-"&amp;I2591,'07 Mode Capacity'!$C$6:$C$17,0))</x:f>
        <x:v>208.4113144019114</x:v>
      </x:c>
      <x:c r="AM2591" s="18" t="n">
        <x:f>AE2591*INDEX('07 Mode Capacity'!$P$6:$P$17,MATCH("INLAND-"&amp;I2591,'07 Mode Capacity'!$C$6:$C$17,0))</x:f>
        <x:v>58.378378378378386</x:v>
      </x:c>
      <x:c r="AN2591" s="18" t="n">
        <x:f>SUM(AJ2591:AM2591)</x:f>
        <x:v>290.4812812414767</x:v>
      </x:c>
      <x:c r="AO2591" s="17" t="n">
        <x:f>IF(N2591=0,1,AN2591/N2591)</x:f>
        <x:v>0.40344622394649543</x:v>
      </x:c>
      <x:c r="AP2591" s="11" t="str">
        <x:f>IF(AO2591&gt;='01 Controls'!$E$16,"PASS","FAIL")</x:f>
        <x:v>FAIL</x:v>
      </x:c>
      <x:c r="AQ2591" s="11" t="str">
        <x:v>UNQUANTIFIED</x:v>
      </x:c>
      <x:c r="AR2591" s="11" t="str">
        <x:v>Position-class planning record; serial item and receiver open</x:v>
      </x:c>
      <x:c r="AS2591" s="26"/>
      <x:c r="AT2591" s="26"/>
    </x:row>
    <x:row r="2592">
      <x:c r="C2592" s="11" t="str">
        <x:v>M3-I-GBG-ISO-18</x:v>
      </x:c>
      <x:c r="D2592" s="11" t="str">
        <x:v>M3</x:v>
      </x:c>
      <x:c r="E2592" s="11" t="str">
        <x:v>Inland flood</x:v>
      </x:c>
      <x:c r="F2592" s="11" t="str">
        <x:v>I-GBG</x:v>
      </x:c>
      <x:c r="G2592" s="11" t="str">
        <x:v>Grid bridge group</x:v>
      </x:c>
      <x:c r="H2592" s="11" t="str">
        <x:v>ISO-18</x:v>
      </x:c>
      <x:c r="I2592" s="19" t="n">
        <x:v>48</x:v>
      </x:c>
      <x:c r="J2592" s="21" t="n">
        <x:v>4</x:v>
      </x:c>
      <x:c r="K2592" s="18" t="n">
        <x:f>'05 Cargo Register'!K352</x:f>
        <x:v>540</x:v>
      </x:c>
      <x:c r="L2592" s="18" t="n">
        <x:f>'05 Cargo Register'!N352</x:f>
        <x:v>36</x:v>
      </x:c>
      <x:c r="M2592" s="18" t="n">
        <x:f>'05 Cargo Register'!O352</x:f>
        <x:v>950.4000000000001</x:v>
      </x:c>
      <x:c r="N2592" s="18" t="n">
        <x:f>J2592*K2592</x:f>
        <x:v>2160</x:v>
      </x:c>
      <x:c r="O2592" s="18" t="n">
        <x:f>J2592*L2592</x:f>
        <x:v>144</x:v>
      </x:c>
      <x:c r="P2592" s="18" t="n">
        <x:f>J2592*M2592</x:f>
        <x:v>3801.6000000000004</x:v>
      </x:c>
      <x:c r="Q2592" s="22" t="n">
        <x:f>'01 Controls'!$E$27*'02 Cargo Classes'!$M$7</x:f>
        <x:v>0.010000000000000002</x:v>
      </x:c>
      <x:c r="R2592" s="22" t="n">
        <x:f>'01 Controls'!$F$27*'02 Cargo Classes'!$N$7</x:f>
        <x:v>0</x:v>
      </x:c>
      <x:c r="S2592" s="22" t="n">
        <x:f>'01 Controls'!$G$27*'02 Cargo Classes'!$O$7</x:f>
        <x:v>0.84</x:v>
      </x:c>
      <x:c r="T2592" s="22" t="n">
        <x:f>'01 Controls'!$H$27*'02 Cargo Classes'!$P$7</x:f>
        <x:v>0.2</x:v>
      </x:c>
      <x:c r="U2592" s="22" t="n">
        <x:f>SUM(Q2592:T2592)</x:f>
        <x:v>1.05</x:v>
      </x:c>
      <x:c r="V2592" s="18" t="n">
        <x:f>IF(U2592=0,0,N2592*Q2592/U2592)</x:f>
        <x:v>20.571428571428577</x:v>
      </x:c>
      <x:c r="W2592" s="18" t="n">
        <x:f>IF(U2592=0,0,P2592*Q2592/U2592)</x:f>
        <x:v>36.20571428571429</x:v>
      </x:c>
      <x:c r="X2592" s="18" t="n">
        <x:f>MAX(V2592,W2592*'01 Controls'!$E$12)</x:f>
        <x:v>20.571428571428577</x:v>
      </x:c>
      <x:c r="Y2592" s="18" t="n">
        <x:f>IF(U2592=0,0,N2592*R2592/U2592)</x:f>
        <x:v>0</x:v>
      </x:c>
      <x:c r="Z2592" s="18" t="n">
        <x:f>IF(U2592=0,0,P2592*R2592/U2592)</x:f>
        <x:v>0</x:v>
      </x:c>
      <x:c r="AA2592" s="18" t="n">
        <x:f>MAX(Y2592,Z2592*'01 Controls'!$E$13)</x:f>
        <x:v>0</x:v>
      </x:c>
      <x:c r="AB2592" s="18" t="n">
        <x:f>IF(U2592=0,0,N2592*S2592/U2592)</x:f>
        <x:v>1727.9999999999998</x:v>
      </x:c>
      <x:c r="AC2592" s="18" t="n">
        <x:f>IF(U2592=0,0,P2592*S2592/U2592)</x:f>
        <x:v>3041.2799999999997</x:v>
      </x:c>
      <x:c r="AD2592" s="18" t="n">
        <x:f>MAX(AB2592,AC2592*'01 Controls'!$E$14)</x:f>
        <x:v>1727.9999999999998</x:v>
      </x:c>
      <x:c r="AE2592" s="18" t="n">
        <x:f>IF(U2592=0,0,N2592*T2592/U2592)</x:f>
        <x:v>411.4285714285714</x:v>
      </x:c>
      <x:c r="AF2592" s="18" t="n">
        <x:f>IF(U2592=0,0,P2592*T2592/U2592)</x:f>
        <x:v>724.1142857142859</x:v>
      </x:c>
      <x:c r="AG2592" s="18" t="n">
        <x:f>MAX(AE2592,AF2592*'01 Controls'!$E$15)</x:f>
        <x:v>411.4285714285714</x:v>
      </x:c>
      <x:c r="AH2592" s="18" t="n">
        <x:f>SUM(V2592,Y2592,AB2592,AE2592)</x:f>
        <x:v>2160</x:v>
      </x:c>
      <x:c r="AI2592" s="18" t="n">
        <x:f>N2592-AH2592</x:f>
        <x:v>0</x:v>
      </x:c>
      <x:c r="AJ2592" s="18" t="n">
        <x:f>V2592*INDEX('07 Mode Capacity'!$P$6:$P$17,MATCH("AIR-"&amp;I2592,'07 Mode Capacity'!$C$6:$C$17,0))</x:f>
        <x:v>5.766904970522592</x:v>
      </x:c>
      <x:c r="AK2592" s="18" t="n">
        <x:f>Y2592*INDEX('07 Mode Capacity'!$P$6:$P$17,MATCH("OCEAN-"&amp;I2592,'07 Mode Capacity'!$C$6:$C$17,0))</x:f>
        <x:v>0</x:v>
      </x:c>
      <x:c r="AL2592" s="18" t="n">
        <x:f>AB2592*INDEX('07 Mode Capacity'!$P$6:$P$17,MATCH("LAND-"&amp;I2592,'07 Mode Capacity'!$C$6:$C$17,0))</x:f>
        <x:v>210.89871852113737</x:v>
      </x:c>
      <x:c r="AM2592" s="18" t="n">
        <x:f>AE2592*INDEX('07 Mode Capacity'!$P$6:$P$17,MATCH("INLAND-"&amp;I2592,'07 Mode Capacity'!$C$6:$C$17,0))</x:f>
        <x:v>259.70785431620055</x:v>
      </x:c>
      <x:c r="AN2592" s="18" t="n">
        <x:f>SUM(AJ2592:AM2592)</x:f>
        <x:v>476.3734778078605</x:v>
      </x:c>
      <x:c r="AO2592" s="17" t="n">
        <x:f>IF(N2592=0,1,AN2592/N2592)</x:f>
        <x:v>0.2205432767628984</x:v>
      </x:c>
      <x:c r="AP2592" s="11" t="str">
        <x:f>IF(AO2592&gt;='01 Controls'!$E$16,"PASS","FAIL")</x:f>
        <x:v>FAIL</x:v>
      </x:c>
      <x:c r="AQ2592" s="11" t="str">
        <x:v>UNQUANTIFIED</x:v>
      </x:c>
      <x:c r="AR2592" s="11" t="str">
        <x:v>Position-class planning record; serial item and receiver open</x:v>
      </x:c>
      <x:c r="AS2592" s="26"/>
      <x:c r="AT2592" s="26"/>
    </x:row>
    <x:row r="2593">
      <x:c r="C2593" s="11" t="str">
        <x:v>M3-I-GBG-COL-12</x:v>
      </x:c>
      <x:c r="D2593" s="11" t="str">
        <x:v>M3</x:v>
      </x:c>
      <x:c r="E2593" s="11" t="str">
        <x:v>Inland flood</x:v>
      </x:c>
      <x:c r="F2593" s="11" t="str">
        <x:v>I-GBG</x:v>
      </x:c>
      <x:c r="G2593" s="11" t="str">
        <x:v>Grid bridge group</x:v>
      </x:c>
      <x:c r="H2593" s="11" t="str">
        <x:v>COL-12</x:v>
      </x:c>
      <x:c r="I2593" s="19" t="n">
        <x:v>24</x:v>
      </x:c>
      <x:c r="J2593" s="21" t="n">
        <x:v>4</x:v>
      </x:c>
      <x:c r="K2593" s="18" t="n">
        <x:f>'05 Cargo Register'!K353</x:f>
        <x:v>90</x:v>
      </x:c>
      <x:c r="L2593" s="18" t="n">
        <x:f>'05 Cargo Register'!N353</x:f>
        <x:v>10</x:v>
      </x:c>
      <x:c r="M2593" s="18" t="n">
        <x:f>'05 Cargo Register'!O353</x:f>
        <x:v>264</x:v>
      </x:c>
      <x:c r="N2593" s="18" t="n">
        <x:f>J2593*K2593</x:f>
        <x:v>360</x:v>
      </x:c>
      <x:c r="O2593" s="18" t="n">
        <x:f>J2593*L2593</x:f>
        <x:v>40</x:v>
      </x:c>
      <x:c r="P2593" s="18" t="n">
        <x:f>J2593*M2593</x:f>
        <x:v>1056</x:v>
      </x:c>
      <x:c r="Q2593" s="22" t="n">
        <x:f>'01 Controls'!$E$27*'02 Cargo Classes'!$M$8</x:f>
        <x:v>0.1</x:v>
      </x:c>
      <x:c r="R2593" s="22" t="n">
        <x:f>'01 Controls'!$F$27*'02 Cargo Classes'!$N$8</x:f>
        <x:v>0</x:v>
      </x:c>
      <x:c r="S2593" s="22" t="n">
        <x:f>'01 Controls'!$G$27*'02 Cargo Classes'!$O$8</x:f>
        <x:v>0.84</x:v>
      </x:c>
      <x:c r="T2593" s="22" t="n">
        <x:f>'01 Controls'!$H$27*'02 Cargo Classes'!$P$8</x:f>
        <x:v>0.05</x:v>
      </x:c>
      <x:c r="U2593" s="22" t="n">
        <x:f>SUM(Q2593:T2593)</x:f>
        <x:v>0.99</x:v>
      </x:c>
      <x:c r="V2593" s="18" t="n">
        <x:f>IF(U2593=0,0,N2593*Q2593/U2593)</x:f>
        <x:v>36.36363636363637</x:v>
      </x:c>
      <x:c r="W2593" s="18" t="n">
        <x:f>IF(U2593=0,0,P2593*Q2593/U2593)</x:f>
        <x:v>106.66666666666667</x:v>
      </x:c>
      <x:c r="X2593" s="18" t="n">
        <x:f>MAX(V2593,W2593*'01 Controls'!$E$12)</x:f>
        <x:v>36.36363636363637</x:v>
      </x:c>
      <x:c r="Y2593" s="18" t="n">
        <x:f>IF(U2593=0,0,N2593*R2593/U2593)</x:f>
        <x:v>0</x:v>
      </x:c>
      <x:c r="Z2593" s="18" t="n">
        <x:f>IF(U2593=0,0,P2593*R2593/U2593)</x:f>
        <x:v>0</x:v>
      </x:c>
      <x:c r="AA2593" s="18" t="n">
        <x:f>MAX(Y2593,Z2593*'01 Controls'!$E$13)</x:f>
        <x:v>0</x:v>
      </x:c>
      <x:c r="AB2593" s="18" t="n">
        <x:f>IF(U2593=0,0,N2593*S2593/U2593)</x:f>
        <x:v>305.45454545454544</x:v>
      </x:c>
      <x:c r="AC2593" s="18" t="n">
        <x:f>IF(U2593=0,0,P2593*S2593/U2593)</x:f>
        <x:v>896</x:v>
      </x:c>
      <x:c r="AD2593" s="18" t="n">
        <x:f>MAX(AB2593,AC2593*'01 Controls'!$E$14)</x:f>
        <x:v>305.45454545454544</x:v>
      </x:c>
      <x:c r="AE2593" s="18" t="n">
        <x:f>IF(U2593=0,0,N2593*T2593/U2593)</x:f>
        <x:v>18.181818181818183</x:v>
      </x:c>
      <x:c r="AF2593" s="18" t="n">
        <x:f>IF(U2593=0,0,P2593*T2593/U2593)</x:f>
        <x:v>53.333333333333336</x:v>
      </x:c>
      <x:c r="AG2593" s="18" t="n">
        <x:f>MAX(AE2593,AF2593*'01 Controls'!$E$15)</x:f>
        <x:v>18.181818181818183</x:v>
      </x:c>
      <x:c r="AH2593" s="18" t="n">
        <x:f>SUM(V2593,Y2593,AB2593,AE2593)</x:f>
        <x:v>360</x:v>
      </x:c>
      <x:c r="AI2593" s="18" t="n">
        <x:f>N2593-AH2593</x:f>
        <x:v>0</x:v>
      </x:c>
      <x:c r="AJ2593" s="18" t="n">
        <x:f>V2593*INDEX('07 Mode Capacity'!$P$6:$P$17,MATCH("AIR-"&amp;I2593,'07 Mode Capacity'!$C$6:$C$17,0))</x:f>
        <x:v>7.378693375958892</x:v>
      </x:c>
      <x:c r="AK2593" s="18" t="n">
        <x:f>Y2593*INDEX('07 Mode Capacity'!$P$6:$P$17,MATCH("OCEAN-"&amp;I2593,'07 Mode Capacity'!$C$6:$C$17,0))</x:f>
        <x:v>0</x:v>
      </x:c>
      <x:c r="AL2593" s="18" t="n">
        <x:f>AB2593*INDEX('07 Mode Capacity'!$P$6:$P$17,MATCH("LAND-"&amp;I2593,'07 Mode Capacity'!$C$6:$C$17,0))</x:f>
        <x:v>116.83664595258668</x:v>
      </x:c>
      <x:c r="AM2593" s="18" t="n">
        <x:f>AE2593*INDEX('07 Mode Capacity'!$P$6:$P$17,MATCH("INLAND-"&amp;I2593,'07 Mode Capacity'!$C$6:$C$17,0))</x:f>
        <x:v>18.181818181818183</x:v>
      </x:c>
      <x:c r="AN2593" s="18" t="n">
        <x:f>SUM(AJ2593:AM2593)</x:f>
        <x:v>142.39715751036374</x:v>
      </x:c>
      <x:c r="AO2593" s="17" t="n">
        <x:f>IF(N2593=0,1,AN2593/N2593)</x:f>
        <x:v>0.3955476597510104</x:v>
      </x:c>
      <x:c r="AP2593" s="11" t="str">
        <x:f>IF(AO2593&gt;='01 Controls'!$E$16,"PASS","FAIL")</x:f>
        <x:v>FAIL</x:v>
      </x:c>
      <x:c r="AQ2593" s="11" t="str">
        <x:v>UNQUANTIFIED</x:v>
      </x:c>
      <x:c r="AR2593" s="11" t="str">
        <x:v>Position-class planning record; serial item and receiver open</x:v>
      </x:c>
      <x:c r="AS2593" s="26"/>
      <x:c r="AT2593" s="26"/>
    </x:row>
    <x:row r="2594">
      <x:c r="C2594" s="11" t="str">
        <x:v>M3-I-GBG-BAT-22</x:v>
      </x:c>
      <x:c r="D2594" s="11" t="str">
        <x:v>M3</x:v>
      </x:c>
      <x:c r="E2594" s="11" t="str">
        <x:v>Inland flood</x:v>
      </x:c>
      <x:c r="F2594" s="11" t="str">
        <x:v>I-GBG</x:v>
      </x:c>
      <x:c r="G2594" s="11" t="str">
        <x:v>Grid bridge group</x:v>
      </x:c>
      <x:c r="H2594" s="11" t="str">
        <x:v>BAT-22</x:v>
      </x:c>
      <x:c r="I2594" s="19" t="n">
        <x:v>48</x:v>
      </x:c>
      <x:c r="J2594" s="21" t="n">
        <x:v>4</x:v>
      </x:c>
      <x:c r="K2594" s="18" t="n">
        <x:f>'05 Cargo Register'!K354</x:f>
        <x:v>675</x:v>
      </x:c>
      <x:c r="L2594" s="18" t="n">
        <x:f>'05 Cargo Register'!N354</x:f>
        <x:v>39</x:v>
      </x:c>
      <x:c r="M2594" s="18" t="n">
        <x:f>'05 Cargo Register'!O354</x:f>
        <x:v>1029.6000000000001</x:v>
      </x:c>
      <x:c r="N2594" s="18" t="n">
        <x:f>J2594*K2594</x:f>
        <x:v>2700</x:v>
      </x:c>
      <x:c r="O2594" s="18" t="n">
        <x:f>J2594*L2594</x:f>
        <x:v>156</x:v>
      </x:c>
      <x:c r="P2594" s="18" t="n">
        <x:f>J2594*M2594</x:f>
        <x:v>4118.400000000001</x:v>
      </x:c>
      <x:c r="Q2594" s="22" t="n">
        <x:f>'01 Controls'!$E$27*'02 Cargo Classes'!$M$9</x:f>
        <x:v>0</x:v>
      </x:c>
      <x:c r="R2594" s="22" t="n">
        <x:f>'01 Controls'!$F$27*'02 Cargo Classes'!$N$9</x:f>
        <x:v>0</x:v>
      </x:c>
      <x:c r="S2594" s="22" t="n">
        <x:f>'01 Controls'!$G$27*'02 Cargo Classes'!$O$9</x:f>
        <x:v>0.7</x:v>
      </x:c>
      <x:c r="T2594" s="22" t="n">
        <x:f>'01 Controls'!$H$27*'02 Cargo Classes'!$P$9</x:f>
        <x:v>0.125</x:v>
      </x:c>
      <x:c r="U2594" s="22" t="n">
        <x:f>SUM(Q2594:T2594)</x:f>
        <x:v>0.825</x:v>
      </x:c>
      <x:c r="V2594" s="18" t="n">
        <x:f>IF(U2594=0,0,N2594*Q2594/U2594)</x:f>
        <x:v>0</x:v>
      </x:c>
      <x:c r="W2594" s="18" t="n">
        <x:f>IF(U2594=0,0,P2594*Q2594/U2594)</x:f>
        <x:v>0</x:v>
      </x:c>
      <x:c r="X2594" s="18" t="n">
        <x:f>MAX(V2594,W2594*'01 Controls'!$E$12)</x:f>
        <x:v>0</x:v>
      </x:c>
      <x:c r="Y2594" s="18" t="n">
        <x:f>IF(U2594=0,0,N2594*R2594/U2594)</x:f>
        <x:v>0</x:v>
      </x:c>
      <x:c r="Z2594" s="18" t="n">
        <x:f>IF(U2594=0,0,P2594*R2594/U2594)</x:f>
        <x:v>0</x:v>
      </x:c>
      <x:c r="AA2594" s="18" t="n">
        <x:f>MAX(Y2594,Z2594*'01 Controls'!$E$13)</x:f>
        <x:v>0</x:v>
      </x:c>
      <x:c r="AB2594" s="18" t="n">
        <x:f>IF(U2594=0,0,N2594*S2594/U2594)</x:f>
        <x:v>2290.9090909090905</x:v>
      </x:c>
      <x:c r="AC2594" s="18" t="n">
        <x:f>IF(U2594=0,0,P2594*S2594/U2594)</x:f>
        <x:v>3494.4000000000005</x:v>
      </x:c>
      <x:c r="AD2594" s="18" t="n">
        <x:f>MAX(AB2594,AC2594*'01 Controls'!$E$14)</x:f>
        <x:v>2290.9090909090905</x:v>
      </x:c>
      <x:c r="AE2594" s="18" t="n">
        <x:f>IF(U2594=0,0,N2594*T2594/U2594)</x:f>
        <x:v>409.0909090909091</x:v>
      </x:c>
      <x:c r="AF2594" s="18" t="n">
        <x:f>IF(U2594=0,0,P2594*T2594/U2594)</x:f>
        <x:v>624.0000000000001</x:v>
      </x:c>
      <x:c r="AG2594" s="18" t="n">
        <x:f>MAX(AE2594,AF2594*'01 Controls'!$E$15)</x:f>
        <x:v>409.0909090909091</x:v>
      </x:c>
      <x:c r="AH2594" s="18" t="n">
        <x:f>SUM(V2594,Y2594,AB2594,AE2594)</x:f>
        <x:v>2699.9999999999995</x:v>
      </x:c>
      <x:c r="AI2594" s="18" t="n">
        <x:f>N2594-AH2594</x:f>
        <x:v>4.547473508864641e-13</x:v>
      </x:c>
      <x:c r="AJ2594" s="18" t="n">
        <x:f>V2594*INDEX('07 Mode Capacity'!$P$6:$P$17,MATCH("AIR-"&amp;I2594,'07 Mode Capacity'!$C$6:$C$17,0))</x:f>
        <x:v>0</x:v>
      </x:c>
      <x:c r="AK2594" s="18" t="n">
        <x:f>Y2594*INDEX('07 Mode Capacity'!$P$6:$P$17,MATCH("OCEAN-"&amp;I2594,'07 Mode Capacity'!$C$6:$C$17,0))</x:f>
        <x:v>0</x:v>
      </x:c>
      <x:c r="AL2594" s="18" t="n">
        <x:f>AB2594*INDEX('07 Mode Capacity'!$P$6:$P$17,MATCH("LAND-"&amp;I2594,'07 Mode Capacity'!$C$6:$C$17,0))</x:f>
        <x:v>279.6005737969624</x:v>
      </x:c>
      <x:c r="AM2594" s="18" t="n">
        <x:f>AE2594*INDEX('07 Mode Capacity'!$P$6:$P$17,MATCH("INLAND-"&amp;I2594,'07 Mode Capacity'!$C$6:$C$17,0))</x:f>
        <x:v>258.2322415075858</x:v>
      </x:c>
      <x:c r="AN2594" s="18" t="n">
        <x:f>SUM(AJ2594:AM2594)</x:f>
        <x:v>537.8328153045481</x:v>
      </x:c>
      <x:c r="AO2594" s="17" t="n">
        <x:f>IF(N2594=0,1,AN2594/N2594)</x:f>
        <x:v>0.1991973390016845</x:v>
      </x:c>
      <x:c r="AP2594" s="11" t="str">
        <x:f>IF(AO2594&gt;='01 Controls'!$E$16,"PASS","FAIL")</x:f>
        <x:v>FAIL</x:v>
      </x:c>
      <x:c r="AQ2594" s="11" t="str">
        <x:v>UNQUANTIFIED</x:v>
      </x:c>
      <x:c r="AR2594" s="11" t="str">
        <x:v>Position-class planning record; serial item and receiver open</x:v>
      </x:c>
      <x:c r="AS2594" s="26"/>
      <x:c r="AT2594" s="26"/>
    </x:row>
    <x:row r="2595">
      <x:c r="C2595" s="11" t="str">
        <x:v>M3-I-GBG-TNK-20</x:v>
      </x:c>
      <x:c r="D2595" s="11" t="str">
        <x:v>M3</x:v>
      </x:c>
      <x:c r="E2595" s="11" t="str">
        <x:v>Inland flood</x:v>
      </x:c>
      <x:c r="F2595" s="11" t="str">
        <x:v>I-GBG</x:v>
      </x:c>
      <x:c r="G2595" s="11" t="str">
        <x:v>Grid bridge group</x:v>
      </x:c>
      <x:c r="H2595" s="11" t="str">
        <x:v>TNK-20</x:v>
      </x:c>
      <x:c r="I2595" s="19" t="n">
        <x:v>48</x:v>
      </x:c>
      <x:c r="J2595" s="21" t="n">
        <x:v>4</x:v>
      </x:c>
      <x:c r="K2595" s="18" t="n">
        <x:f>'05 Cargo Register'!K355</x:f>
        <x:v>540</x:v>
      </x:c>
      <x:c r="L2595" s="18" t="n">
        <x:f>'05 Cargo Register'!N355</x:f>
        <x:v>32</x:v>
      </x:c>
      <x:c r="M2595" s="18" t="n">
        <x:f>'05 Cargo Register'!O355</x:f>
        <x:v>680</x:v>
      </x:c>
      <x:c r="N2595" s="18" t="n">
        <x:f>J2595*K2595</x:f>
        <x:v>2160</x:v>
      </x:c>
      <x:c r="O2595" s="18" t="n">
        <x:f>J2595*L2595</x:f>
        <x:v>128</x:v>
      </x:c>
      <x:c r="P2595" s="18" t="n">
        <x:f>J2595*M2595</x:f>
        <x:v>2720</x:v>
      </x:c>
      <x:c r="Q2595" s="22" t="n">
        <x:f>'01 Controls'!$E$27*'02 Cargo Classes'!$M$10</x:f>
        <x:v>0</x:v>
      </x:c>
      <x:c r="R2595" s="22" t="n">
        <x:f>'01 Controls'!$F$27*'02 Cargo Classes'!$N$10</x:f>
        <x:v>0</x:v>
      </x:c>
      <x:c r="S2595" s="22" t="n">
        <x:f>'01 Controls'!$G$27*'02 Cargo Classes'!$O$10</x:f>
        <x:v>0.7</x:v>
      </x:c>
      <x:c r="T2595" s="22" t="n">
        <x:f>'01 Controls'!$H$27*'02 Cargo Classes'!$P$10</x:f>
        <x:v>0.25</x:v>
      </x:c>
      <x:c r="U2595" s="22" t="n">
        <x:f>SUM(Q2595:T2595)</x:f>
        <x:v>0.95</x:v>
      </x:c>
      <x:c r="V2595" s="18" t="n">
        <x:f>IF(U2595=0,0,N2595*Q2595/U2595)</x:f>
        <x:v>0</x:v>
      </x:c>
      <x:c r="W2595" s="18" t="n">
        <x:f>IF(U2595=0,0,P2595*Q2595/U2595)</x:f>
        <x:v>0</x:v>
      </x:c>
      <x:c r="X2595" s="18" t="n">
        <x:f>MAX(V2595,W2595*'01 Controls'!$E$12)</x:f>
        <x:v>0</x:v>
      </x:c>
      <x:c r="Y2595" s="18" t="n">
        <x:f>IF(U2595=0,0,N2595*R2595/U2595)</x:f>
        <x:v>0</x:v>
      </x:c>
      <x:c r="Z2595" s="18" t="n">
        <x:f>IF(U2595=0,0,P2595*R2595/U2595)</x:f>
        <x:v>0</x:v>
      </x:c>
      <x:c r="AA2595" s="18" t="n">
        <x:f>MAX(Y2595,Z2595*'01 Controls'!$E$13)</x:f>
        <x:v>0</x:v>
      </x:c>
      <x:c r="AB2595" s="18" t="n">
        <x:f>IF(U2595=0,0,N2595*S2595/U2595)</x:f>
        <x:v>1591.578947368421</x:v>
      </x:c>
      <x:c r="AC2595" s="18" t="n">
        <x:f>IF(U2595=0,0,P2595*S2595/U2595)</x:f>
        <x:v>2004.2105263157894</x:v>
      </x:c>
      <x:c r="AD2595" s="18" t="n">
        <x:f>MAX(AB2595,AC2595*'01 Controls'!$E$14)</x:f>
        <x:v>1591.578947368421</x:v>
      </x:c>
      <x:c r="AE2595" s="18" t="n">
        <x:f>IF(U2595=0,0,N2595*T2595/U2595)</x:f>
        <x:v>568.421052631579</x:v>
      </x:c>
      <x:c r="AF2595" s="18" t="n">
        <x:f>IF(U2595=0,0,P2595*T2595/U2595)</x:f>
        <x:v>715.7894736842105</x:v>
      </x:c>
      <x:c r="AG2595" s="18" t="n">
        <x:f>MAX(AE2595,AF2595*'01 Controls'!$E$15)</x:f>
        <x:v>568.421052631579</x:v>
      </x:c>
      <x:c r="AH2595" s="18" t="n">
        <x:f>SUM(V2595,Y2595,AB2595,AE2595)</x:f>
        <x:v>2160</x:v>
      </x:c>
      <x:c r="AI2595" s="18" t="n">
        <x:f>N2595-AH2595</x:f>
        <x:v>0</x:v>
      </x:c>
      <x:c r="AJ2595" s="18" t="n">
        <x:f>V2595*INDEX('07 Mode Capacity'!$P$6:$P$17,MATCH("AIR-"&amp;I2595,'07 Mode Capacity'!$C$6:$C$17,0))</x:f>
        <x:v>0</x:v>
      </x:c>
      <x:c r="AK2595" s="18" t="n">
        <x:f>Y2595*INDEX('07 Mode Capacity'!$P$6:$P$17,MATCH("OCEAN-"&amp;I2595,'07 Mode Capacity'!$C$6:$C$17,0))</x:f>
        <x:v>0</x:v>
      </x:c>
      <x:c r="AL2595" s="18" t="n">
        <x:f>AB2595*INDEX('07 Mode Capacity'!$P$6:$P$17,MATCH("LAND-"&amp;I2595,'07 Mode Capacity'!$C$6:$C$17,0))</x:f>
        <x:v>194.2488196905213</x:v>
      </x:c>
      <x:c r="AM2595" s="18" t="n">
        <x:f>AE2595*INDEX('07 Mode Capacity'!$P$6:$P$17,MATCH("INLAND-"&amp;I2595,'07 Mode Capacity'!$C$6:$C$17,0))</x:f>
        <x:v>358.80690398948764</x:v>
      </x:c>
      <x:c r="AN2595" s="18" t="n">
        <x:f>SUM(AJ2595:AM2595)</x:f>
        <x:v>553.0557236800089</x:v>
      </x:c>
      <x:c r="AO2595" s="17" t="n">
        <x:f>IF(N2595=0,1,AN2595/N2595)</x:f>
        <x:v>0.25604431651852266</x:v>
      </x:c>
      <x:c r="AP2595" s="11" t="str">
        <x:f>IF(AO2595&gt;='01 Controls'!$E$16,"PASS","FAIL")</x:f>
        <x:v>FAIL</x:v>
      </x:c>
      <x:c r="AQ2595" s="11" t="str">
        <x:v>UNQUANTIFIED</x:v>
      </x:c>
      <x:c r="AR2595" s="11" t="str">
        <x:v>Position-class planning record; serial item and receiver open</x:v>
      </x:c>
      <x:c r="AS2595" s="26"/>
      <x:c r="AT2595" s="26"/>
    </x:row>
    <x:row r="2596">
      <x:c r="C2596" s="11" t="str">
        <x:v>M3-I-GBG-FLR-24</x:v>
      </x:c>
      <x:c r="D2596" s="11" t="str">
        <x:v>M3</x:v>
      </x:c>
      <x:c r="E2596" s="11" t="str">
        <x:v>Inland flood</x:v>
      </x:c>
      <x:c r="F2596" s="11" t="str">
        <x:v>I-GBG</x:v>
      </x:c>
      <x:c r="G2596" s="11" t="str">
        <x:v>Grid bridge group</x:v>
      </x:c>
      <x:c r="H2596" s="11" t="str">
        <x:v>FLR-24</x:v>
      </x:c>
      <x:c r="I2596" s="19" t="n">
        <x:v>48</x:v>
      </x:c>
      <x:c r="J2596" s="21" t="n">
        <x:v>4</x:v>
      </x:c>
      <x:c r="K2596" s="18" t="n">
        <x:f>'05 Cargo Register'!K356</x:f>
        <x:v>810</x:v>
      </x:c>
      <x:c r="L2596" s="18" t="n">
        <x:f>'05 Cargo Register'!N356</x:f>
        <x:v>40</x:v>
      </x:c>
      <x:c r="M2596" s="18" t="n">
        <x:f>'05 Cargo Register'!O356</x:f>
        <x:v>1280</x:v>
      </x:c>
      <x:c r="N2596" s="18" t="n">
        <x:f>J2596*K2596</x:f>
        <x:v>3240</x:v>
      </x:c>
      <x:c r="O2596" s="18" t="n">
        <x:f>J2596*L2596</x:f>
        <x:v>160</x:v>
      </x:c>
      <x:c r="P2596" s="18" t="n">
        <x:f>J2596*M2596</x:f>
        <x:v>5120</x:v>
      </x:c>
      <x:c r="Q2596" s="22" t="n">
        <x:f>'01 Controls'!$E$27*'02 Cargo Classes'!$M$11</x:f>
        <x:v>0</x:v>
      </x:c>
      <x:c r="R2596" s="22" t="n">
        <x:f>'01 Controls'!$F$27*'02 Cargo Classes'!$N$11</x:f>
        <x:v>0</x:v>
      </x:c>
      <x:c r="S2596" s="22" t="n">
        <x:f>'01 Controls'!$G$27*'02 Cargo Classes'!$O$11</x:f>
        <x:v>0.7</x:v>
      </x:c>
      <x:c r="T2596" s="22" t="n">
        <x:f>'01 Controls'!$H$27*'02 Cargo Classes'!$P$11</x:f>
        <x:v>0.2</x:v>
      </x:c>
      <x:c r="U2596" s="22" t="n">
        <x:f>SUM(Q2596:T2596)</x:f>
        <x:v>0.8999999999999999</x:v>
      </x:c>
      <x:c r="V2596" s="18" t="n">
        <x:f>IF(U2596=0,0,N2596*Q2596/U2596)</x:f>
        <x:v>0</x:v>
      </x:c>
      <x:c r="W2596" s="18" t="n">
        <x:f>IF(U2596=0,0,P2596*Q2596/U2596)</x:f>
        <x:v>0</x:v>
      </x:c>
      <x:c r="X2596" s="18" t="n">
        <x:f>MAX(V2596,W2596*'01 Controls'!$E$12)</x:f>
        <x:v>0</x:v>
      </x:c>
      <x:c r="Y2596" s="18" t="n">
        <x:f>IF(U2596=0,0,N2596*R2596/U2596)</x:f>
        <x:v>0</x:v>
      </x:c>
      <x:c r="Z2596" s="18" t="n">
        <x:f>IF(U2596=0,0,P2596*R2596/U2596)</x:f>
        <x:v>0</x:v>
      </x:c>
      <x:c r="AA2596" s="18" t="n">
        <x:f>MAX(Y2596,Z2596*'01 Controls'!$E$13)</x:f>
        <x:v>0</x:v>
      </x:c>
      <x:c r="AB2596" s="18" t="n">
        <x:f>IF(U2596=0,0,N2596*S2596/U2596)</x:f>
        <x:v>2520.0000000000005</x:v>
      </x:c>
      <x:c r="AC2596" s="18" t="n">
        <x:f>IF(U2596=0,0,P2596*S2596/U2596)</x:f>
        <x:v>3982.2222222222226</x:v>
      </x:c>
      <x:c r="AD2596" s="18" t="n">
        <x:f>MAX(AB2596,AC2596*'01 Controls'!$E$14)</x:f>
        <x:v>2520.0000000000005</x:v>
      </x:c>
      <x:c r="AE2596" s="18" t="n">
        <x:f>IF(U2596=0,0,N2596*T2596/U2596)</x:f>
        <x:v>720.0000000000001</x:v>
      </x:c>
      <x:c r="AF2596" s="18" t="n">
        <x:f>IF(U2596=0,0,P2596*T2596/U2596)</x:f>
        <x:v>1137.7777777777778</x:v>
      </x:c>
      <x:c r="AG2596" s="18" t="n">
        <x:f>MAX(AE2596,AF2596*'01 Controls'!$E$15)</x:f>
        <x:v>720.0000000000001</x:v>
      </x:c>
      <x:c r="AH2596" s="18" t="n">
        <x:f>SUM(V2596,Y2596,AB2596,AE2596)</x:f>
        <x:v>3240.0000000000005</x:v>
      </x:c>
      <x:c r="AI2596" s="18" t="n">
        <x:f>N2596-AH2596</x:f>
        <x:v>-4.547473508864641e-13</x:v>
      </x:c>
      <x:c r="AJ2596" s="18" t="n">
        <x:f>V2596*INDEX('07 Mode Capacity'!$P$6:$P$17,MATCH("AIR-"&amp;I2596,'07 Mode Capacity'!$C$6:$C$17,0))</x:f>
        <x:v>0</x:v>
      </x:c>
      <x:c r="AK2596" s="18" t="n">
        <x:f>Y2596*INDEX('07 Mode Capacity'!$P$6:$P$17,MATCH("OCEAN-"&amp;I2596,'07 Mode Capacity'!$C$6:$C$17,0))</x:f>
        <x:v>0</x:v>
      </x:c>
      <x:c r="AL2596" s="18" t="n">
        <x:f>AB2596*INDEX('07 Mode Capacity'!$P$6:$P$17,MATCH("LAND-"&amp;I2596,'07 Mode Capacity'!$C$6:$C$17,0))</x:f>
        <x:v>307.5606311766588</x:v>
      </x:c>
      <x:c r="AM2596" s="18" t="n">
        <x:f>AE2596*INDEX('07 Mode Capacity'!$P$6:$P$17,MATCH("INLAND-"&amp;I2596,'07 Mode Capacity'!$C$6:$C$17,0))</x:f>
        <x:v>454.48874505335107</x:v>
      </x:c>
      <x:c r="AN2596" s="18" t="n">
        <x:f>SUM(AJ2596:AM2596)</x:f>
        <x:v>762.0493762300098</x:v>
      </x:c>
      <x:c r="AO2596" s="17" t="n">
        <x:f>IF(N2596=0,1,AN2596/N2596)</x:f>
        <x:v>0.2352004247623487</x:v>
      </x:c>
      <x:c r="AP2596" s="11" t="str">
        <x:f>IF(AO2596&gt;='01 Controls'!$E$16,"PASS","FAIL")</x:f>
        <x:v>FAIL</x:v>
      </x:c>
      <x:c r="AQ2596" s="11" t="str">
        <x:v>UNQUANTIFIED</x:v>
      </x:c>
      <x:c r="AR2596" s="11" t="str">
        <x:v>Position-class planning record; serial item and receiver open</x:v>
      </x:c>
      <x:c r="AS2596" s="26"/>
      <x:c r="AT2596" s="26"/>
    </x:row>
    <x:row r="2597">
      <x:c r="C2597" s="11" t="str">
        <x:v>M3-I-GBG-ROL-30</x:v>
      </x:c>
      <x:c r="D2597" s="11" t="str">
        <x:v>M3</x:v>
      </x:c>
      <x:c r="E2597" s="11" t="str">
        <x:v>Inland flood</x:v>
      </x:c>
      <x:c r="F2597" s="11" t="str">
        <x:v>I-GBG</x:v>
      </x:c>
      <x:c r="G2597" s="11" t="str">
        <x:v>Grid bridge group</x:v>
      </x:c>
      <x:c r="H2597" s="11" t="str">
        <x:v>ROL-30</x:v>
      </x:c>
      <x:c r="I2597" s="19" t="n">
        <x:v>48</x:v>
      </x:c>
      <x:c r="J2597" s="21" t="n">
        <x:v>4</x:v>
      </x:c>
      <x:c r="K2597" s="18" t="n">
        <x:f>'05 Cargo Register'!K357</x:f>
        <x:v>540</x:v>
      </x:c>
      <x:c r="L2597" s="18" t="n">
        <x:f>'05 Cargo Register'!N357</x:f>
        <x:v>23</x:v>
      </x:c>
      <x:c r="M2597" s="18" t="n">
        <x:f>'05 Cargo Register'!O357</x:f>
        <x:v>1466.25</x:v>
      </x:c>
      <x:c r="N2597" s="18" t="n">
        <x:f>J2597*K2597</x:f>
        <x:v>2160</x:v>
      </x:c>
      <x:c r="O2597" s="18" t="n">
        <x:f>J2597*L2597</x:f>
        <x:v>92</x:v>
      </x:c>
      <x:c r="P2597" s="18" t="n">
        <x:f>J2597*M2597</x:f>
        <x:v>5865</x:v>
      </x:c>
      <x:c r="Q2597" s="22" t="n">
        <x:f>'01 Controls'!$E$27*'02 Cargo Classes'!$M$12</x:f>
        <x:v>0</x:v>
      </x:c>
      <x:c r="R2597" s="22" t="n">
        <x:f>'01 Controls'!$F$27*'02 Cargo Classes'!$N$12</x:f>
        <x:v>0</x:v>
      </x:c>
      <x:c r="S2597" s="22" t="n">
        <x:f>'01 Controls'!$G$27*'02 Cargo Classes'!$O$12</x:f>
        <x:v>1.0499999999999998</x:v>
      </x:c>
      <x:c r="T2597" s="22" t="n">
        <x:f>'01 Controls'!$H$27*'02 Cargo Classes'!$P$12</x:f>
        <x:v>0.15</x:v>
      </x:c>
      <x:c r="U2597" s="22" t="n">
        <x:f>SUM(Q2597:T2597)</x:f>
        <x:v>1.1999999999999997</x:v>
      </x:c>
      <x:c r="V2597" s="18" t="n">
        <x:f>IF(U2597=0,0,N2597*Q2597/U2597)</x:f>
        <x:v>0</x:v>
      </x:c>
      <x:c r="W2597" s="18" t="n">
        <x:f>IF(U2597=0,0,P2597*Q2597/U2597)</x:f>
        <x:v>0</x:v>
      </x:c>
      <x:c r="X2597" s="18" t="n">
        <x:f>MAX(V2597,W2597*'01 Controls'!$E$12)</x:f>
        <x:v>0</x:v>
      </x:c>
      <x:c r="Y2597" s="18" t="n">
        <x:f>IF(U2597=0,0,N2597*R2597/U2597)</x:f>
        <x:v>0</x:v>
      </x:c>
      <x:c r="Z2597" s="18" t="n">
        <x:f>IF(U2597=0,0,P2597*R2597/U2597)</x:f>
        <x:v>0</x:v>
      </x:c>
      <x:c r="AA2597" s="18" t="n">
        <x:f>MAX(Y2597,Z2597*'01 Controls'!$E$13)</x:f>
        <x:v>0</x:v>
      </x:c>
      <x:c r="AB2597" s="18" t="n">
        <x:f>IF(U2597=0,0,N2597*S2597/U2597)</x:f>
        <x:v>1890</x:v>
      </x:c>
      <x:c r="AC2597" s="18" t="n">
        <x:f>IF(U2597=0,0,P2597*S2597/U2597)</x:f>
        <x:v>5131.875</x:v>
      </x:c>
      <x:c r="AD2597" s="18" t="n">
        <x:f>MAX(AB2597,AC2597*'01 Controls'!$E$14)</x:f>
        <x:v>1890</x:v>
      </x:c>
      <x:c r="AE2597" s="18" t="n">
        <x:f>IF(U2597=0,0,N2597*T2597/U2597)</x:f>
        <x:v>270.00000000000006</x:v>
      </x:c>
      <x:c r="AF2597" s="18" t="n">
        <x:f>IF(U2597=0,0,P2597*T2597/U2597)</x:f>
        <x:v>733.1250000000001</x:v>
      </x:c>
      <x:c r="AG2597" s="18" t="n">
        <x:f>MAX(AE2597,AF2597*'01 Controls'!$E$15)</x:f>
        <x:v>270.00000000000006</x:v>
      </x:c>
      <x:c r="AH2597" s="18" t="n">
        <x:f>SUM(V2597,Y2597,AB2597,AE2597)</x:f>
        <x:v>2160</x:v>
      </x:c>
      <x:c r="AI2597" s="18" t="n">
        <x:f>N2597-AH2597</x:f>
        <x:v>0</x:v>
      </x:c>
      <x:c r="AJ2597" s="18" t="n">
        <x:f>V2597*INDEX('07 Mode Capacity'!$P$6:$P$17,MATCH("AIR-"&amp;I2597,'07 Mode Capacity'!$C$6:$C$17,0))</x:f>
        <x:v>0</x:v>
      </x:c>
      <x:c r="AK2597" s="18" t="n">
        <x:f>Y2597*INDEX('07 Mode Capacity'!$P$6:$P$17,MATCH("OCEAN-"&amp;I2597,'07 Mode Capacity'!$C$6:$C$17,0))</x:f>
        <x:v>0</x:v>
      </x:c>
      <x:c r="AL2597" s="18" t="n">
        <x:f>AB2597*INDEX('07 Mode Capacity'!$P$6:$P$17,MATCH("LAND-"&amp;I2597,'07 Mode Capacity'!$C$6:$C$17,0))</x:f>
        <x:v>230.67047338249404</x:v>
      </x:c>
      <x:c r="AM2597" s="18" t="n">
        <x:f>AE2597*INDEX('07 Mode Capacity'!$P$6:$P$17,MATCH("INLAND-"&amp;I2597,'07 Mode Capacity'!$C$6:$C$17,0))</x:f>
        <x:v>170.43327939500665</x:v>
      </x:c>
      <x:c r="AN2597" s="18" t="n">
        <x:f>SUM(AJ2597:AM2597)</x:f>
        <x:v>401.1037527775007</x:v>
      </x:c>
      <x:c r="AO2597" s="17" t="n">
        <x:f>IF(N2597=0,1,AN2597/N2597)</x:f>
        <x:v>0.1856961818414355</x:v>
      </x:c>
      <x:c r="AP2597" s="11" t="str">
        <x:f>IF(AO2597&gt;='01 Controls'!$E$16,"PASS","FAIL")</x:f>
        <x:v>FAIL</x:v>
      </x:c>
      <x:c r="AQ2597" s="11" t="str">
        <x:v>UNQUANTIFIED</x:v>
      </x:c>
      <x:c r="AR2597" s="11" t="str">
        <x:v>Position-class planning record; serial item and receiver open</x:v>
      </x:c>
      <x:c r="AS2597" s="26"/>
      <x:c r="AT2597" s="26"/>
    </x:row>
    <x:row r="2598">
      <x:c r="C2598" s="11" t="str">
        <x:v>M3-I-GBG-LIN-18</x:v>
      </x:c>
      <x:c r="D2598" s="11" t="str">
        <x:v>M3</x:v>
      </x:c>
      <x:c r="E2598" s="11" t="str">
        <x:v>Inland flood</x:v>
      </x:c>
      <x:c r="F2598" s="11" t="str">
        <x:v>I-GBG</x:v>
      </x:c>
      <x:c r="G2598" s="11" t="str">
        <x:v>Grid bridge group</x:v>
      </x:c>
      <x:c r="H2598" s="11" t="str">
        <x:v>LIN-18</x:v>
      </x:c>
      <x:c r="I2598" s="19" t="n">
        <x:v>72</x:v>
      </x:c>
      <x:c r="J2598" s="21" t="n">
        <x:v>4</x:v>
      </x:c>
      <x:c r="K2598" s="18" t="n">
        <x:f>'05 Cargo Register'!K358</x:f>
        <x:v>450</x:v>
      </x:c>
      <x:c r="L2598" s="18" t="n">
        <x:f>'05 Cargo Register'!N358</x:f>
        <x:v>32</x:v>
      </x:c>
      <x:c r="M2598" s="18" t="n">
        <x:f>'05 Cargo Register'!O358</x:f>
        <x:v>1408</x:v>
      </x:c>
      <x:c r="N2598" s="18" t="n">
        <x:f>J2598*K2598</x:f>
        <x:v>1800</x:v>
      </x:c>
      <x:c r="O2598" s="18" t="n">
        <x:f>J2598*L2598</x:f>
        <x:v>128</x:v>
      </x:c>
      <x:c r="P2598" s="18" t="n">
        <x:f>J2598*M2598</x:f>
        <x:v>5632</x:v>
      </x:c>
      <x:c r="Q2598" s="22" t="n">
        <x:f>'01 Controls'!$E$27*'02 Cargo Classes'!$M$13</x:f>
        <x:v>0</x:v>
      </x:c>
      <x:c r="R2598" s="22" t="n">
        <x:f>'01 Controls'!$F$27*'02 Cargo Classes'!$N$13</x:f>
        <x:v>0</x:v>
      </x:c>
      <x:c r="S2598" s="22" t="n">
        <x:f>'01 Controls'!$G$27*'02 Cargo Classes'!$O$13</x:f>
        <x:v>0.7</x:v>
      </x:c>
      <x:c r="T2598" s="22" t="n">
        <x:f>'01 Controls'!$H$27*'02 Cargo Classes'!$P$13</x:f>
        <x:v>0.25</x:v>
      </x:c>
      <x:c r="U2598" s="22" t="n">
        <x:f>SUM(Q2598:T2598)</x:f>
        <x:v>0.95</x:v>
      </x:c>
      <x:c r="V2598" s="18" t="n">
        <x:f>IF(U2598=0,0,N2598*Q2598/U2598)</x:f>
        <x:v>0</x:v>
      </x:c>
      <x:c r="W2598" s="18" t="n">
        <x:f>IF(U2598=0,0,P2598*Q2598/U2598)</x:f>
        <x:v>0</x:v>
      </x:c>
      <x:c r="X2598" s="18" t="n">
        <x:f>MAX(V2598,W2598*'01 Controls'!$E$12)</x:f>
        <x:v>0</x:v>
      </x:c>
      <x:c r="Y2598" s="18" t="n">
        <x:f>IF(U2598=0,0,N2598*R2598/U2598)</x:f>
        <x:v>0</x:v>
      </x:c>
      <x:c r="Z2598" s="18" t="n">
        <x:f>IF(U2598=0,0,P2598*R2598/U2598)</x:f>
        <x:v>0</x:v>
      </x:c>
      <x:c r="AA2598" s="18" t="n">
        <x:f>MAX(Y2598,Z2598*'01 Controls'!$E$13)</x:f>
        <x:v>0</x:v>
      </x:c>
      <x:c r="AB2598" s="18" t="n">
        <x:f>IF(U2598=0,0,N2598*S2598/U2598)</x:f>
        <x:v>1326.3157894736842</x:v>
      </x:c>
      <x:c r="AC2598" s="18" t="n">
        <x:f>IF(U2598=0,0,P2598*S2598/U2598)</x:f>
        <x:v>4149.894736842105</x:v>
      </x:c>
      <x:c r="AD2598" s="18" t="n">
        <x:f>MAX(AB2598,AC2598*'01 Controls'!$E$14)</x:f>
        <x:v>1326.3157894736842</x:v>
      </x:c>
      <x:c r="AE2598" s="18" t="n">
        <x:f>IF(U2598=0,0,N2598*T2598/U2598)</x:f>
        <x:v>473.68421052631584</x:v>
      </x:c>
      <x:c r="AF2598" s="18" t="n">
        <x:f>IF(U2598=0,0,P2598*T2598/U2598)</x:f>
        <x:v>1482.1052631578948</x:v>
      </x:c>
      <x:c r="AG2598" s="18" t="n">
        <x:f>MAX(AE2598,AF2598*'01 Controls'!$E$15)</x:f>
        <x:v>473.68421052631584</x:v>
      </x:c>
      <x:c r="AH2598" s="18" t="n">
        <x:f>SUM(V2598,Y2598,AB2598,AE2598)</x:f>
        <x:v>1800</x:v>
      </x:c>
      <x:c r="AI2598" s="18" t="n">
        <x:f>N2598-AH2598</x:f>
        <x:v>0</x:v>
      </x:c>
      <x:c r="AJ2598" s="18" t="n">
        <x:f>V2598*INDEX('07 Mode Capacity'!$P$6:$P$17,MATCH("AIR-"&amp;I2598,'07 Mode Capacity'!$C$6:$C$17,0))</x:f>
        <x:v>0</x:v>
      </x:c>
      <x:c r="AK2598" s="18" t="n">
        <x:f>Y2598*INDEX('07 Mode Capacity'!$P$6:$P$17,MATCH("OCEAN-"&amp;I2598,'07 Mode Capacity'!$C$6:$C$17,0))</x:f>
        <x:v>0</x:v>
      </x:c>
      <x:c r="AL2598" s="18" t="n">
        <x:f>AB2598*INDEX('07 Mode Capacity'!$P$6:$P$17,MATCH("LAND-"&amp;I2598,'07 Mode Capacity'!$C$6:$C$17,0))</x:f>
        <x:v>948.3293507610633</x:v>
      </x:c>
      <x:c r="AM2598" s="18" t="n">
        <x:f>AE2598*INDEX('07 Mode Capacity'!$P$6:$P$17,MATCH("INLAND-"&amp;I2598,'07 Mode Capacity'!$C$6:$C$17,0))</x:f>
        <x:v>473.68421052631584</x:v>
      </x:c>
      <x:c r="AN2598" s="18" t="n">
        <x:f>SUM(AJ2598:AM2598)</x:f>
        <x:v>1422.0135612873792</x:v>
      </x:c>
      <x:c r="AO2598" s="17" t="n">
        <x:f>IF(N2598=0,1,AN2598/N2598)</x:f>
        <x:v>0.790007534048544</x:v>
      </x:c>
      <x:c r="AP2598" s="11" t="str">
        <x:f>IF(AO2598&gt;='01 Controls'!$E$16,"PASS","FAIL")</x:f>
        <x:v>FAIL</x:v>
      </x:c>
      <x:c r="AQ2598" s="11" t="str">
        <x:v>UNQUANTIFIED</x:v>
      </x:c>
      <x:c r="AR2598" s="11" t="str">
        <x:v>Position-class planning record; serial item and receiver open</x:v>
      </x:c>
      <x:c r="AS2598" s="26"/>
      <x:c r="AT2598" s="26"/>
    </x:row>
    <x:row r="2599">
      <x:c r="C2599" s="11" t="str">
        <x:v>M3-I-GBG-BLK-08</x:v>
      </x:c>
      <x:c r="D2599" s="11" t="str">
        <x:v>M3</x:v>
      </x:c>
      <x:c r="E2599" s="11" t="str">
        <x:v>Inland flood</x:v>
      </x:c>
      <x:c r="F2599" s="11" t="str">
        <x:v>I-GBG</x:v>
      </x:c>
      <x:c r="G2599" s="11" t="str">
        <x:v>Grid bridge group</x:v>
      </x:c>
      <x:c r="H2599" s="11" t="str">
        <x:v>BLK-08</x:v>
      </x:c>
      <x:c r="I2599" s="19" t="n">
        <x:v>48</x:v>
      </x:c>
      <x:c r="J2599" s="21" t="n">
        <x:v>4</x:v>
      </x:c>
      <x:c r="K2599" s="18" t="n">
        <x:f>'05 Cargo Register'!K359</x:f>
        <x:v>135</x:v>
      </x:c>
      <x:c r="L2599" s="18" t="n">
        <x:f>'05 Cargo Register'!N359</x:f>
        <x:v>22</x:v>
      </x:c>
      <x:c r="M2599" s="18" t="n">
        <x:f>'05 Cargo Register'!O359</x:f>
        <x:v>1122</x:v>
      </x:c>
      <x:c r="N2599" s="18" t="n">
        <x:f>J2599*K2599</x:f>
        <x:v>540</x:v>
      </x:c>
      <x:c r="O2599" s="18" t="n">
        <x:f>J2599*L2599</x:f>
        <x:v>88</x:v>
      </x:c>
      <x:c r="P2599" s="18" t="n">
        <x:f>J2599*M2599</x:f>
        <x:v>4488</x:v>
      </x:c>
      <x:c r="Q2599" s="22" t="n">
        <x:f>'01 Controls'!$E$27*'02 Cargo Classes'!$M$14</x:f>
        <x:v>0.05</x:v>
      </x:c>
      <x:c r="R2599" s="22" t="n">
        <x:f>'01 Controls'!$F$27*'02 Cargo Classes'!$N$14</x:f>
        <x:v>0</x:v>
      </x:c>
      <x:c r="S2599" s="22" t="n">
        <x:f>'01 Controls'!$G$27*'02 Cargo Classes'!$O$14</x:f>
        <x:v>0.7</x:v>
      </x:c>
      <x:c r="T2599" s="22" t="n">
        <x:f>'01 Controls'!$H$27*'02 Cargo Classes'!$P$14</x:f>
        <x:v>0.125</x:v>
      </x:c>
      <x:c r="U2599" s="22" t="n">
        <x:f>SUM(Q2599:T2599)</x:f>
        <x:v>0.875</x:v>
      </x:c>
      <x:c r="V2599" s="18" t="n">
        <x:f>IF(U2599=0,0,N2599*Q2599/U2599)</x:f>
        <x:v>30.857142857142858</x:v>
      </x:c>
      <x:c r="W2599" s="18" t="n">
        <x:f>IF(U2599=0,0,P2599*Q2599/U2599)</x:f>
        <x:v>256.45714285714286</x:v>
      </x:c>
      <x:c r="X2599" s="18" t="n">
        <x:f>MAX(V2599,W2599*'01 Controls'!$E$12)</x:f>
        <x:v>64.11428571428571</x:v>
      </x:c>
      <x:c r="Y2599" s="18" t="n">
        <x:f>IF(U2599=0,0,N2599*R2599/U2599)</x:f>
        <x:v>0</x:v>
      </x:c>
      <x:c r="Z2599" s="18" t="n">
        <x:f>IF(U2599=0,0,P2599*R2599/U2599)</x:f>
        <x:v>0</x:v>
      </x:c>
      <x:c r="AA2599" s="18" t="n">
        <x:f>MAX(Y2599,Z2599*'01 Controls'!$E$13)</x:f>
        <x:v>0</x:v>
      </x:c>
      <x:c r="AB2599" s="18" t="n">
        <x:f>IF(U2599=0,0,N2599*S2599/U2599)</x:f>
        <x:v>432</x:v>
      </x:c>
      <x:c r="AC2599" s="18" t="n">
        <x:f>IF(U2599=0,0,P2599*S2599/U2599)</x:f>
        <x:v>3590.4</x:v>
      </x:c>
      <x:c r="AD2599" s="18" t="n">
        <x:f>MAX(AB2599,AC2599*'01 Controls'!$E$14)</x:f>
        <x:v>718.08</x:v>
      </x:c>
      <x:c r="AE2599" s="18" t="n">
        <x:f>IF(U2599=0,0,N2599*T2599/U2599)</x:f>
        <x:v>77.14285714285714</x:v>
      </x:c>
      <x:c r="AF2599" s="18" t="n">
        <x:f>IF(U2599=0,0,P2599*T2599/U2599)</x:f>
        <x:v>641.1428571428571</x:v>
      </x:c>
      <x:c r="AG2599" s="18" t="n">
        <x:f>MAX(AE2599,AF2599*'01 Controls'!$E$15)</x:f>
        <x:v>115.40571428571428</x:v>
      </x:c>
      <x:c r="AH2599" s="18" t="n">
        <x:f>SUM(V2599,Y2599,AB2599,AE2599)</x:f>
        <x:v>540</x:v>
      </x:c>
      <x:c r="AI2599" s="18" t="n">
        <x:f>N2599-AH2599</x:f>
        <x:v>0</x:v>
      </x:c>
      <x:c r="AJ2599" s="18" t="n">
        <x:f>V2599*INDEX('07 Mode Capacity'!$P$6:$P$17,MATCH("AIR-"&amp;I2599,'07 Mode Capacity'!$C$6:$C$17,0))</x:f>
        <x:v>8.650357455783887</x:v>
      </x:c>
      <x:c r="AK2599" s="18" t="n">
        <x:f>Y2599*INDEX('07 Mode Capacity'!$P$6:$P$17,MATCH("OCEAN-"&amp;I2599,'07 Mode Capacity'!$C$6:$C$17,0))</x:f>
        <x:v>0</x:v>
      </x:c>
      <x:c r="AL2599" s="18" t="n">
        <x:f>AB2599*INDEX('07 Mode Capacity'!$P$6:$P$17,MATCH("LAND-"&amp;I2599,'07 Mode Capacity'!$C$6:$C$17,0))</x:f>
        <x:v>52.72467963028435</x:v>
      </x:c>
      <x:c r="AM2599" s="18" t="n">
        <x:f>AE2599*INDEX('07 Mode Capacity'!$P$6:$P$17,MATCH("INLAND-"&amp;I2599,'07 Mode Capacity'!$C$6:$C$17,0))</x:f>
        <x:v>48.69522268428761</x:v>
      </x:c>
      <x:c r="AN2599" s="18" t="n">
        <x:f>SUM(AJ2599:AM2599)</x:f>
        <x:v>110.07025977035585</x:v>
      </x:c>
      <x:c r="AO2599" s="17" t="n">
        <x:f>IF(N2599=0,1,AN2599/N2599)</x:f>
        <x:v>0.20383381438954787</x:v>
      </x:c>
      <x:c r="AP2599" s="11" t="str">
        <x:f>IF(AO2599&gt;='01 Controls'!$E$16,"PASS","FAIL")</x:f>
        <x:v>FAIL</x:v>
      </x:c>
      <x:c r="AQ2599" s="11" t="str">
        <x:v>UNQUANTIFIED</x:v>
      </x:c>
      <x:c r="AR2599" s="11" t="str">
        <x:v>Position-class planning record; serial item and receiver open</x:v>
      </x:c>
      <x:c r="AS2599" s="26"/>
      <x:c r="AT2599" s="26"/>
    </x:row>
    <x:row r="2600">
      <x:c r="C2600" s="11" t="str">
        <x:v>M3-I-GBG-OOG-80</x:v>
      </x:c>
      <x:c r="D2600" s="11" t="str">
        <x:v>M3</x:v>
      </x:c>
      <x:c r="E2600" s="11" t="str">
        <x:v>Inland flood</x:v>
      </x:c>
      <x:c r="F2600" s="11" t="str">
        <x:v>I-GBG</x:v>
      </x:c>
      <x:c r="G2600" s="11" t="str">
        <x:v>Grid bridge group</x:v>
      </x:c>
      <x:c r="H2600" s="11" t="str">
        <x:v>OOG-80</x:v>
      </x:c>
      <x:c r="I2600" s="19" t="n">
        <x:v>72</x:v>
      </x:c>
      <x:c r="J2600" s="21" t="n">
        <x:v>4</x:v>
      </x:c>
      <x:c r="K2600" s="18" t="n">
        <x:f>'05 Cargo Register'!K360</x:f>
        <x:v>540</x:v>
      </x:c>
      <x:c r="L2600" s="18" t="n">
        <x:f>'05 Cargo Register'!N360</x:f>
        <x:v>9</x:v>
      </x:c>
      <x:c r="M2600" s="18" t="n">
        <x:f>'05 Cargo Register'!O360</x:f>
        <x:v>1584</x:v>
      </x:c>
      <x:c r="N2600" s="18" t="n">
        <x:f>J2600*K2600</x:f>
        <x:v>2160</x:v>
      </x:c>
      <x:c r="O2600" s="18" t="n">
        <x:f>J2600*L2600</x:f>
        <x:v>36</x:v>
      </x:c>
      <x:c r="P2600" s="18" t="n">
        <x:f>J2600*M2600</x:f>
        <x:v>6336</x:v>
      </x:c>
      <x:c r="Q2600" s="22" t="n">
        <x:f>'01 Controls'!$E$27*'02 Cargo Classes'!$M$15</x:f>
        <x:v>0</x:v>
      </x:c>
      <x:c r="R2600" s="22" t="n">
        <x:f>'01 Controls'!$F$27*'02 Cargo Classes'!$N$15</x:f>
        <x:v>0</x:v>
      </x:c>
      <x:c r="S2600" s="22" t="n">
        <x:f>'01 Controls'!$G$27*'02 Cargo Classes'!$O$15</x:f>
        <x:v>0.42</x:v>
      </x:c>
      <x:c r="T2600" s="22" t="n">
        <x:f>'01 Controls'!$H$27*'02 Cargo Classes'!$P$15</x:f>
        <x:v>0.125</x:v>
      </x:c>
      <x:c r="U2600" s="22" t="n">
        <x:f>SUM(Q2600:T2600)</x:f>
        <x:v>0.5449999999999999</x:v>
      </x:c>
      <x:c r="V2600" s="18" t="n">
        <x:f>IF(U2600=0,0,N2600*Q2600/U2600)</x:f>
        <x:v>0</x:v>
      </x:c>
      <x:c r="W2600" s="18" t="n">
        <x:f>IF(U2600=0,0,P2600*Q2600/U2600)</x:f>
        <x:v>0</x:v>
      </x:c>
      <x:c r="X2600" s="18" t="n">
        <x:f>MAX(V2600,W2600*'01 Controls'!$E$12)</x:f>
        <x:v>0</x:v>
      </x:c>
      <x:c r="Y2600" s="18" t="n">
        <x:f>IF(U2600=0,0,N2600*R2600/U2600)</x:f>
        <x:v>0</x:v>
      </x:c>
      <x:c r="Z2600" s="18" t="n">
        <x:f>IF(U2600=0,0,P2600*R2600/U2600)</x:f>
        <x:v>0</x:v>
      </x:c>
      <x:c r="AA2600" s="18" t="n">
        <x:f>MAX(Y2600,Z2600*'01 Controls'!$E$13)</x:f>
        <x:v>0</x:v>
      </x:c>
      <x:c r="AB2600" s="18" t="n">
        <x:f>IF(U2600=0,0,N2600*S2600/U2600)</x:f>
        <x:v>1664.5871559633028</x:v>
      </x:c>
      <x:c r="AC2600" s="18" t="n">
        <x:f>IF(U2600=0,0,P2600*S2600/U2600)</x:f>
        <x:v>4882.788990825688</x:v>
      </x:c>
      <x:c r="AD2600" s="18" t="n">
        <x:f>MAX(AB2600,AC2600*'01 Controls'!$E$14)</x:f>
        <x:v>1664.5871559633028</x:v>
      </x:c>
      <x:c r="AE2600" s="18" t="n">
        <x:f>IF(U2600=0,0,N2600*T2600/U2600)</x:f>
        <x:v>495.4128440366973</x:v>
      </x:c>
      <x:c r="AF2600" s="18" t="n">
        <x:f>IF(U2600=0,0,P2600*T2600/U2600)</x:f>
        <x:v>1453.211009174312</x:v>
      </x:c>
      <x:c r="AG2600" s="18" t="n">
        <x:f>MAX(AE2600,AF2600*'01 Controls'!$E$15)</x:f>
        <x:v>495.4128440366973</x:v>
      </x:c>
      <x:c r="AH2600" s="18" t="n">
        <x:f>SUM(V2600,Y2600,AB2600,AE2600)</x:f>
        <x:v>2160</x:v>
      </x:c>
      <x:c r="AI2600" s="18" t="n">
        <x:f>N2600-AH2600</x:f>
        <x:v>0</x:v>
      </x:c>
      <x:c r="AJ2600" s="18" t="n">
        <x:f>V2600*INDEX('07 Mode Capacity'!$P$6:$P$17,MATCH("AIR-"&amp;I2600,'07 Mode Capacity'!$C$6:$C$17,0))</x:f>
        <x:v>0</x:v>
      </x:c>
      <x:c r="AK2600" s="18" t="n">
        <x:f>Y2600*INDEX('07 Mode Capacity'!$P$6:$P$17,MATCH("OCEAN-"&amp;I2600,'07 Mode Capacity'!$C$6:$C$17,0))</x:f>
        <x:v>0</x:v>
      </x:c>
      <x:c r="AL2600" s="18" t="n">
        <x:f>AB2600*INDEX('07 Mode Capacity'!$P$6:$P$17,MATCH("LAND-"&amp;I2600,'07 Mode Capacity'!$C$6:$C$17,0))</x:f>
        <x:v>1190.1968365515</x:v>
      </x:c>
      <x:c r="AM2600" s="18" t="n">
        <x:f>AE2600*INDEX('07 Mode Capacity'!$P$6:$P$17,MATCH("INLAND-"&amp;I2600,'07 Mode Capacity'!$C$6:$C$17,0))</x:f>
        <x:v>495.4128440366973</x:v>
      </x:c>
      <x:c r="AN2600" s="18" t="n">
        <x:f>SUM(AJ2600:AM2600)</x:f>
        <x:v>1685.6096805881973</x:v>
      </x:c>
      <x:c r="AO2600" s="17" t="n">
        <x:f>IF(N2600=0,1,AN2600/N2600)</x:f>
        <x:v>0.7803748521241655</x:v>
      </x:c>
      <x:c r="AP2600" s="11" t="str">
        <x:f>IF(AO2600&gt;='01 Controls'!$E$16,"PASS","FAIL")</x:f>
        <x:v>FAIL</x:v>
      </x:c>
      <x:c r="AQ2600" s="11" t="str">
        <x:v>UNQUANTIFIED</x:v>
      </x:c>
      <x:c r="AR2600" s="11" t="str">
        <x:v>Position-class planning record; serial item and receiver open</x:v>
      </x:c>
      <x:c r="AS2600" s="26"/>
      <x:c r="AT2600" s="26"/>
    </x:row>
    <x:row r="2601">
      <x:c r="C2601" s="11" t="str">
        <x:v>M3-H-THC-APL-45</x:v>
      </x:c>
      <x:c r="D2601" s="11" t="str">
        <x:v>M3</x:v>
      </x:c>
      <x:c r="E2601" s="11" t="str">
        <x:v>Inland flood</x:v>
      </x:c>
      <x:c r="F2601" s="11" t="str">
        <x:v>H-THC</x:v>
      </x:c>
      <x:c r="G2601" s="11" t="str">
        <x:v>Theater hospital command</x:v>
      </x:c>
      <x:c r="H2601" s="11" t="str">
        <x:v>APL-45</x:v>
      </x:c>
      <x:c r="I2601" s="19" t="n">
        <x:v>24</x:v>
      </x:c>
      <x:c r="J2601" s="21" t="n">
        <x:v>2</x:v>
      </x:c>
      <x:c r="K2601" s="18" t="n">
        <x:f>'05 Cargo Register'!K361</x:f>
        <x:v>330.75</x:v>
      </x:c>
      <x:c r="L2601" s="18" t="n">
        <x:f>'05 Cargo Register'!N361</x:f>
        <x:v>87</x:v>
      </x:c>
      <x:c r="M2601" s="18" t="n">
        <x:f>'05 Cargo Register'!O361</x:f>
        <x:v>652.5</x:v>
      </x:c>
      <x:c r="N2601" s="18" t="n">
        <x:f>J2601*K2601</x:f>
        <x:v>661.5</x:v>
      </x:c>
      <x:c r="O2601" s="18" t="n">
        <x:f>J2601*L2601</x:f>
        <x:v>174</x:v>
      </x:c>
      <x:c r="P2601" s="18" t="n">
        <x:f>J2601*M2601</x:f>
        <x:v>1305</x:v>
      </x:c>
      <x:c r="Q2601" s="22" t="n">
        <x:f>'01 Controls'!$E$27*'02 Cargo Classes'!$M$6</x:f>
        <x:v>0.15000000000000002</x:v>
      </x:c>
      <x:c r="R2601" s="22" t="n">
        <x:f>'01 Controls'!$F$27*'02 Cargo Classes'!$N$6</x:f>
        <x:v>0</x:v>
      </x:c>
      <x:c r="S2601" s="22" t="n">
        <x:f>'01 Controls'!$G$27*'02 Cargo Classes'!$O$6</x:f>
        <x:v>0.7</x:v>
      </x:c>
      <x:c r="T2601" s="22" t="n">
        <x:f>'01 Controls'!$H$27*'02 Cargo Classes'!$P$6</x:f>
        <x:v>0.075</x:v>
      </x:c>
      <x:c r="U2601" s="22" t="n">
        <x:f>SUM(Q2601:T2601)</x:f>
        <x:v>0.9249999999999999</x:v>
      </x:c>
      <x:c r="V2601" s="18" t="n">
        <x:f>IF(U2601=0,0,N2601*Q2601/U2601)</x:f>
        <x:v>107.27027027027029</x:v>
      </x:c>
      <x:c r="W2601" s="18" t="n">
        <x:f>IF(U2601=0,0,P2601*Q2601/U2601)</x:f>
        <x:v>211.62162162162167</x:v>
      </x:c>
      <x:c r="X2601" s="18" t="n">
        <x:f>MAX(V2601,W2601*'01 Controls'!$E$12)</x:f>
        <x:v>107.27027027027029</x:v>
      </x:c>
      <x:c r="Y2601" s="18" t="n">
        <x:f>IF(U2601=0,0,N2601*R2601/U2601)</x:f>
        <x:v>0</x:v>
      </x:c>
      <x:c r="Z2601" s="18" t="n">
        <x:f>IF(U2601=0,0,P2601*R2601/U2601)</x:f>
        <x:v>0</x:v>
      </x:c>
      <x:c r="AA2601" s="18" t="n">
        <x:f>MAX(Y2601,Z2601*'01 Controls'!$E$13)</x:f>
        <x:v>0</x:v>
      </x:c>
      <x:c r="AB2601" s="18" t="n">
        <x:f>IF(U2601=0,0,N2601*S2601/U2601)</x:f>
        <x:v>500.5945945945946</x:v>
      </x:c>
      <x:c r="AC2601" s="18" t="n">
        <x:f>IF(U2601=0,0,P2601*S2601/U2601)</x:f>
        <x:v>987.5675675675675</x:v>
      </x:c>
      <x:c r="AD2601" s="18" t="n">
        <x:f>MAX(AB2601,AC2601*'01 Controls'!$E$14)</x:f>
        <x:v>500.5945945945946</x:v>
      </x:c>
      <x:c r="AE2601" s="18" t="n">
        <x:f>IF(U2601=0,0,N2601*T2601/U2601)</x:f>
        <x:v>53.63513513513514</x:v>
      </x:c>
      <x:c r="AF2601" s="18" t="n">
        <x:f>IF(U2601=0,0,P2601*T2601/U2601)</x:f>
        <x:v>105.81081081081082</x:v>
      </x:c>
      <x:c r="AG2601" s="18" t="n">
        <x:f>MAX(AE2601,AF2601*'01 Controls'!$E$15)</x:f>
        <x:v>53.63513513513514</x:v>
      </x:c>
      <x:c r="AH2601" s="18" t="n">
        <x:f>SUM(V2601,Y2601,AB2601,AE2601)</x:f>
        <x:v>661.5</x:v>
      </x:c>
      <x:c r="AI2601" s="18" t="n">
        <x:f>N2601-AH2601</x:f>
        <x:v>0</x:v>
      </x:c>
      <x:c r="AJ2601" s="18" t="n">
        <x:f>V2601*INDEX('07 Mode Capacity'!$P$6:$P$17,MATCH("AIR-"&amp;I2601,'07 Mode Capacity'!$C$6:$C$17,0))</x:f>
        <x:v>21.766646898715493</x:v>
      </x:c>
      <x:c r="AK2601" s="18" t="n">
        <x:f>Y2601*INDEX('07 Mode Capacity'!$P$6:$P$17,MATCH("OCEAN-"&amp;I2601,'07 Mode Capacity'!$C$6:$C$17,0))</x:f>
        <x:v>0</x:v>
      </x:c>
      <x:c r="AL2601" s="18" t="n">
        <x:f>AB2601*INDEX('07 Mode Capacity'!$P$6:$P$17,MATCH("LAND-"&amp;I2601,'07 Mode Capacity'!$C$6:$C$17,0))</x:f>
        <x:v>191.47789510675608</x:v>
      </x:c>
      <x:c r="AM2601" s="18" t="n">
        <x:f>AE2601*INDEX('07 Mode Capacity'!$P$6:$P$17,MATCH("INLAND-"&amp;I2601,'07 Mode Capacity'!$C$6:$C$17,0))</x:f>
        <x:v>53.63513513513514</x:v>
      </x:c>
      <x:c r="AN2601" s="18" t="n">
        <x:f>SUM(AJ2601:AM2601)</x:f>
        <x:v>266.8796771406067</x:v>
      </x:c>
      <x:c r="AO2601" s="17" t="n">
        <x:f>IF(N2601=0,1,AN2601/N2601)</x:f>
        <x:v>0.4034462239464954</x:v>
      </x:c>
      <x:c r="AP2601" s="11" t="str">
        <x:f>IF(AO2601&gt;='01 Controls'!$E$16,"PASS","FAIL")</x:f>
        <x:v>FAIL</x:v>
      </x:c>
      <x:c r="AQ2601" s="11" t="str">
        <x:v>UNQUANTIFIED</x:v>
      </x:c>
      <x:c r="AR2601" s="11" t="str">
        <x:v>Position-class planning record; serial item and receiver open</x:v>
      </x:c>
      <x:c r="AS2601" s="26"/>
      <x:c r="AT2601" s="26"/>
    </x:row>
    <x:row r="2602">
      <x:c r="C2602" s="11" t="str">
        <x:v>M3-H-THC-ISO-18</x:v>
      </x:c>
      <x:c r="D2602" s="11" t="str">
        <x:v>M3</x:v>
      </x:c>
      <x:c r="E2602" s="11" t="str">
        <x:v>Inland flood</x:v>
      </x:c>
      <x:c r="F2602" s="11" t="str">
        <x:v>H-THC</x:v>
      </x:c>
      <x:c r="G2602" s="11" t="str">
        <x:v>Theater hospital command</x:v>
      </x:c>
      <x:c r="H2602" s="11" t="str">
        <x:v>ISO-18</x:v>
      </x:c>
      <x:c r="I2602" s="19" t="n">
        <x:v>48</x:v>
      </x:c>
      <x:c r="J2602" s="21" t="n">
        <x:v>2</x:v>
      </x:c>
      <x:c r="K2602" s="18" t="n">
        <x:f>'05 Cargo Register'!K362</x:f>
        <x:v>385.875</x:v>
      </x:c>
      <x:c r="L2602" s="18" t="n">
        <x:f>'05 Cargo Register'!N362</x:f>
        <x:v>26</x:v>
      </x:c>
      <x:c r="M2602" s="18" t="n">
        <x:f>'05 Cargo Register'!O362</x:f>
        <x:v>686.4000000000001</x:v>
      </x:c>
      <x:c r="N2602" s="18" t="n">
        <x:f>J2602*K2602</x:f>
        <x:v>771.75</x:v>
      </x:c>
      <x:c r="O2602" s="18" t="n">
        <x:f>J2602*L2602</x:f>
        <x:v>52</x:v>
      </x:c>
      <x:c r="P2602" s="18" t="n">
        <x:f>J2602*M2602</x:f>
        <x:v>1372.8000000000002</x:v>
      </x:c>
      <x:c r="Q2602" s="22" t="n">
        <x:f>'01 Controls'!$E$27*'02 Cargo Classes'!$M$7</x:f>
        <x:v>0.010000000000000002</x:v>
      </x:c>
      <x:c r="R2602" s="22" t="n">
        <x:f>'01 Controls'!$F$27*'02 Cargo Classes'!$N$7</x:f>
        <x:v>0</x:v>
      </x:c>
      <x:c r="S2602" s="22" t="n">
        <x:f>'01 Controls'!$G$27*'02 Cargo Classes'!$O$7</x:f>
        <x:v>0.84</x:v>
      </x:c>
      <x:c r="T2602" s="22" t="n">
        <x:f>'01 Controls'!$H$27*'02 Cargo Classes'!$P$7</x:f>
        <x:v>0.2</x:v>
      </x:c>
      <x:c r="U2602" s="22" t="n">
        <x:f>SUM(Q2602:T2602)</x:f>
        <x:v>1.05</x:v>
      </x:c>
      <x:c r="V2602" s="18" t="n">
        <x:f>IF(U2602=0,0,N2602*Q2602/U2602)</x:f>
        <x:v>7.3500000000000005</x:v>
      </x:c>
      <x:c r="W2602" s="18" t="n">
        <x:f>IF(U2602=0,0,P2602*Q2602/U2602)</x:f>
        <x:v>13.074285714285718</x:v>
      </x:c>
      <x:c r="X2602" s="18" t="n">
        <x:f>MAX(V2602,W2602*'01 Controls'!$E$12)</x:f>
        <x:v>7.3500000000000005</x:v>
      </x:c>
      <x:c r="Y2602" s="18" t="n">
        <x:f>IF(U2602=0,0,N2602*R2602/U2602)</x:f>
        <x:v>0</x:v>
      </x:c>
      <x:c r="Z2602" s="18" t="n">
        <x:f>IF(U2602=0,0,P2602*R2602/U2602)</x:f>
        <x:v>0</x:v>
      </x:c>
      <x:c r="AA2602" s="18" t="n">
        <x:f>MAX(Y2602,Z2602*'01 Controls'!$E$13)</x:f>
        <x:v>0</x:v>
      </x:c>
      <x:c r="AB2602" s="18" t="n">
        <x:f>IF(U2602=0,0,N2602*S2602/U2602)</x:f>
        <x:v>617.4</x:v>
      </x:c>
      <x:c r="AC2602" s="18" t="n">
        <x:f>IF(U2602=0,0,P2602*S2602/U2602)</x:f>
        <x:v>1098.24</x:v>
      </x:c>
      <x:c r="AD2602" s="18" t="n">
        <x:f>MAX(AB2602,AC2602*'01 Controls'!$E$14)</x:f>
        <x:v>617.4</x:v>
      </x:c>
      <x:c r="AE2602" s="18" t="n">
        <x:f>IF(U2602=0,0,N2602*T2602/U2602)</x:f>
        <x:v>147.00000000000003</x:v>
      </x:c>
      <x:c r="AF2602" s="18" t="n">
        <x:f>IF(U2602=0,0,P2602*T2602/U2602)</x:f>
        <x:v>261.4857142857143</x:v>
      </x:c>
      <x:c r="AG2602" s="18" t="n">
        <x:f>MAX(AE2602,AF2602*'01 Controls'!$E$15)</x:f>
        <x:v>147.00000000000003</x:v>
      </x:c>
      <x:c r="AH2602" s="18" t="n">
        <x:f>SUM(V2602,Y2602,AB2602,AE2602)</x:f>
        <x:v>771.75</x:v>
      </x:c>
      <x:c r="AI2602" s="18" t="n">
        <x:f>N2602-AH2602</x:f>
        <x:v>0</x:v>
      </x:c>
      <x:c r="AJ2602" s="18" t="n">
        <x:f>V2602*INDEX('07 Mode Capacity'!$P$6:$P$17,MATCH("AIR-"&amp;I2602,'07 Mode Capacity'!$C$6:$C$17,0))</x:f>
        <x:v>2.060467088426301</x:v>
      </x:c>
      <x:c r="AK2602" s="18" t="n">
        <x:f>Y2602*INDEX('07 Mode Capacity'!$P$6:$P$17,MATCH("OCEAN-"&amp;I2602,'07 Mode Capacity'!$C$6:$C$17,0))</x:f>
        <x:v>0</x:v>
      </x:c>
      <x:c r="AL2602" s="18" t="n">
        <x:f>AB2602*INDEX('07 Mode Capacity'!$P$6:$P$17,MATCH("LAND-"&amp;I2602,'07 Mode Capacity'!$C$6:$C$17,0))</x:f>
        <x:v>75.35235463828138</x:v>
      </x:c>
      <x:c r="AM2602" s="18" t="n">
        <x:f>AE2602*INDEX('07 Mode Capacity'!$P$6:$P$17,MATCH("INLAND-"&amp;I2602,'07 Mode Capacity'!$C$6:$C$17,0))</x:f>
        <x:v>92.79145211505919</x:v>
      </x:c>
      <x:c r="AN2602" s="18" t="n">
        <x:f>SUM(AJ2602:AM2602)</x:f>
        <x:v>170.20427384176688</x:v>
      </x:c>
      <x:c r="AO2602" s="17" t="n">
        <x:f>IF(N2602=0,1,AN2602/N2602)</x:f>
        <x:v>0.22054327676289845</x:v>
      </x:c>
      <x:c r="AP2602" s="11" t="str">
        <x:f>IF(AO2602&gt;='01 Controls'!$E$16,"PASS","FAIL")</x:f>
        <x:v>FAIL</x:v>
      </x:c>
      <x:c r="AQ2602" s="11" t="str">
        <x:v>UNQUANTIFIED</x:v>
      </x:c>
      <x:c r="AR2602" s="11" t="str">
        <x:v>Position-class planning record; serial item and receiver open</x:v>
      </x:c>
      <x:c r="AS2602" s="26"/>
      <x:c r="AT2602" s="26"/>
    </x:row>
    <x:row r="2603">
      <x:c r="C2603" s="11" t="str">
        <x:v>M3-H-THC-COL-12</x:v>
      </x:c>
      <x:c r="D2603" s="11" t="str">
        <x:v>M3</x:v>
      </x:c>
      <x:c r="E2603" s="11" t="str">
        <x:v>Inland flood</x:v>
      </x:c>
      <x:c r="F2603" s="11" t="str">
        <x:v>H-THC</x:v>
      </x:c>
      <x:c r="G2603" s="11" t="str">
        <x:v>Theater hospital command</x:v>
      </x:c>
      <x:c r="H2603" s="11" t="str">
        <x:v>COL-12</x:v>
      </x:c>
      <x:c r="I2603" s="19" t="n">
        <x:v>24</x:v>
      </x:c>
      <x:c r="J2603" s="21" t="n">
        <x:v>2</x:v>
      </x:c>
      <x:c r="K2603" s="18" t="n">
        <x:f>'05 Cargo Register'!K363</x:f>
        <x:v>330.75</x:v>
      </x:c>
      <x:c r="L2603" s="18" t="n">
        <x:f>'05 Cargo Register'!N363</x:f>
        <x:v>35</x:v>
      </x:c>
      <x:c r="M2603" s="18" t="n">
        <x:f>'05 Cargo Register'!O363</x:f>
        <x:v>924</x:v>
      </x:c>
      <x:c r="N2603" s="18" t="n">
        <x:f>J2603*K2603</x:f>
        <x:v>661.5</x:v>
      </x:c>
      <x:c r="O2603" s="18" t="n">
        <x:f>J2603*L2603</x:f>
        <x:v>70</x:v>
      </x:c>
      <x:c r="P2603" s="18" t="n">
        <x:f>J2603*M2603</x:f>
        <x:v>1848</x:v>
      </x:c>
      <x:c r="Q2603" s="22" t="n">
        <x:f>'01 Controls'!$E$27*'02 Cargo Classes'!$M$8</x:f>
        <x:v>0.1</x:v>
      </x:c>
      <x:c r="R2603" s="22" t="n">
        <x:f>'01 Controls'!$F$27*'02 Cargo Classes'!$N$8</x:f>
        <x:v>0</x:v>
      </x:c>
      <x:c r="S2603" s="22" t="n">
        <x:f>'01 Controls'!$G$27*'02 Cargo Classes'!$O$8</x:f>
        <x:v>0.84</x:v>
      </x:c>
      <x:c r="T2603" s="22" t="n">
        <x:f>'01 Controls'!$H$27*'02 Cargo Classes'!$P$8</x:f>
        <x:v>0.05</x:v>
      </x:c>
      <x:c r="U2603" s="22" t="n">
        <x:f>SUM(Q2603:T2603)</x:f>
        <x:v>0.99</x:v>
      </x:c>
      <x:c r="V2603" s="18" t="n">
        <x:f>IF(U2603=0,0,N2603*Q2603/U2603)</x:f>
        <x:v>66.81818181818183</x:v>
      </x:c>
      <x:c r="W2603" s="18" t="n">
        <x:f>IF(U2603=0,0,P2603*Q2603/U2603)</x:f>
        <x:v>186.66666666666669</x:v>
      </x:c>
      <x:c r="X2603" s="18" t="n">
        <x:f>MAX(V2603,W2603*'01 Controls'!$E$12)</x:f>
        <x:v>66.81818181818183</x:v>
      </x:c>
      <x:c r="Y2603" s="18" t="n">
        <x:f>IF(U2603=0,0,N2603*R2603/U2603)</x:f>
        <x:v>0</x:v>
      </x:c>
      <x:c r="Z2603" s="18" t="n">
        <x:f>IF(U2603=0,0,P2603*R2603/U2603)</x:f>
        <x:v>0</x:v>
      </x:c>
      <x:c r="AA2603" s="18" t="n">
        <x:f>MAX(Y2603,Z2603*'01 Controls'!$E$13)</x:f>
        <x:v>0</x:v>
      </x:c>
      <x:c r="AB2603" s="18" t="n">
        <x:f>IF(U2603=0,0,N2603*S2603/U2603)</x:f>
        <x:v>561.2727272727273</x:v>
      </x:c>
      <x:c r="AC2603" s="18" t="n">
        <x:f>IF(U2603=0,0,P2603*S2603/U2603)</x:f>
        <x:v>1568</x:v>
      </x:c>
      <x:c r="AD2603" s="18" t="n">
        <x:f>MAX(AB2603,AC2603*'01 Controls'!$E$14)</x:f>
        <x:v>561.2727272727273</x:v>
      </x:c>
      <x:c r="AE2603" s="18" t="n">
        <x:f>IF(U2603=0,0,N2603*T2603/U2603)</x:f>
        <x:v>33.409090909090914</x:v>
      </x:c>
      <x:c r="AF2603" s="18" t="n">
        <x:f>IF(U2603=0,0,P2603*T2603/U2603)</x:f>
        <x:v>93.33333333333334</x:v>
      </x:c>
      <x:c r="AG2603" s="18" t="n">
        <x:f>MAX(AE2603,AF2603*'01 Controls'!$E$15)</x:f>
        <x:v>33.409090909090914</x:v>
      </x:c>
      <x:c r="AH2603" s="18" t="n">
        <x:f>SUM(V2603,Y2603,AB2603,AE2603)</x:f>
        <x:v>661.5</x:v>
      </x:c>
      <x:c r="AI2603" s="18" t="n">
        <x:f>N2603-AH2603</x:f>
        <x:v>0</x:v>
      </x:c>
      <x:c r="AJ2603" s="18" t="n">
        <x:f>V2603*INDEX('07 Mode Capacity'!$P$6:$P$17,MATCH("AIR-"&amp;I2603,'07 Mode Capacity'!$C$6:$C$17,0))</x:f>
        <x:v>13.558349078324465</x:v>
      </x:c>
      <x:c r="AK2603" s="18" t="n">
        <x:f>Y2603*INDEX('07 Mode Capacity'!$P$6:$P$17,MATCH("OCEAN-"&amp;I2603,'07 Mode Capacity'!$C$6:$C$17,0))</x:f>
        <x:v>0</x:v>
      </x:c>
      <x:c r="AL2603" s="18" t="n">
        <x:f>AB2603*INDEX('07 Mode Capacity'!$P$6:$P$17,MATCH("LAND-"&amp;I2603,'07 Mode Capacity'!$C$6:$C$17,0))</x:f>
        <x:v>214.68733693787803</x:v>
      </x:c>
      <x:c r="AM2603" s="18" t="n">
        <x:f>AE2603*INDEX('07 Mode Capacity'!$P$6:$P$17,MATCH("INLAND-"&amp;I2603,'07 Mode Capacity'!$C$6:$C$17,0))</x:f>
        <x:v>33.409090909090914</x:v>
      </x:c>
      <x:c r="AN2603" s="18" t="n">
        <x:f>SUM(AJ2603:AM2603)</x:f>
        <x:v>261.6547769252934</x:v>
      </x:c>
      <x:c r="AO2603" s="17" t="n">
        <x:f>IF(N2603=0,1,AN2603/N2603)</x:f>
        <x:v>0.3955476597510104</x:v>
      </x:c>
      <x:c r="AP2603" s="11" t="str">
        <x:f>IF(AO2603&gt;='01 Controls'!$E$16,"PASS","FAIL")</x:f>
        <x:v>FAIL</x:v>
      </x:c>
      <x:c r="AQ2603" s="11" t="str">
        <x:v>UNQUANTIFIED</x:v>
      </x:c>
      <x:c r="AR2603" s="11" t="str">
        <x:v>Position-class planning record; serial item and receiver open</x:v>
      </x:c>
      <x:c r="AS2603" s="26"/>
      <x:c r="AT2603" s="26"/>
    </x:row>
    <x:row r="2604">
      <x:c r="C2604" s="11" t="str">
        <x:v>M3-H-THC-BAT-22</x:v>
      </x:c>
      <x:c r="D2604" s="11" t="str">
        <x:v>M3</x:v>
      </x:c>
      <x:c r="E2604" s="11" t="str">
        <x:v>Inland flood</x:v>
      </x:c>
      <x:c r="F2604" s="11" t="str">
        <x:v>H-THC</x:v>
      </x:c>
      <x:c r="G2604" s="11" t="str">
        <x:v>Theater hospital command</x:v>
      </x:c>
      <x:c r="H2604" s="11" t="str">
        <x:v>BAT-22</x:v>
      </x:c>
      <x:c r="I2604" s="19" t="n">
        <x:v>48</x:v>
      </x:c>
      <x:c r="J2604" s="21" t="n">
        <x:v>2</x:v>
      </x:c>
      <x:c r="K2604" s="18" t="n">
        <x:f>'05 Cargo Register'!K364</x:f>
        <x:v>147</x:v>
      </x:c>
      <x:c r="L2604" s="18" t="n">
        <x:f>'05 Cargo Register'!N364</x:f>
        <x:v>9</x:v>
      </x:c>
      <x:c r="M2604" s="18" t="n">
        <x:f>'05 Cargo Register'!O364</x:f>
        <x:v>237.60000000000002</x:v>
      </x:c>
      <x:c r="N2604" s="18" t="n">
        <x:f>J2604*K2604</x:f>
        <x:v>294</x:v>
      </x:c>
      <x:c r="O2604" s="18" t="n">
        <x:f>J2604*L2604</x:f>
        <x:v>18</x:v>
      </x:c>
      <x:c r="P2604" s="18" t="n">
        <x:f>J2604*M2604</x:f>
        <x:v>475.20000000000005</x:v>
      </x:c>
      <x:c r="Q2604" s="22" t="n">
        <x:f>'01 Controls'!$E$27*'02 Cargo Classes'!$M$9</x:f>
        <x:v>0</x:v>
      </x:c>
      <x:c r="R2604" s="22" t="n">
        <x:f>'01 Controls'!$F$27*'02 Cargo Classes'!$N$9</x:f>
        <x:v>0</x:v>
      </x:c>
      <x:c r="S2604" s="22" t="n">
        <x:f>'01 Controls'!$G$27*'02 Cargo Classes'!$O$9</x:f>
        <x:v>0.7</x:v>
      </x:c>
      <x:c r="T2604" s="22" t="n">
        <x:f>'01 Controls'!$H$27*'02 Cargo Classes'!$P$9</x:f>
        <x:v>0.125</x:v>
      </x:c>
      <x:c r="U2604" s="22" t="n">
        <x:f>SUM(Q2604:T2604)</x:f>
        <x:v>0.825</x:v>
      </x:c>
      <x:c r="V2604" s="18" t="n">
        <x:f>IF(U2604=0,0,N2604*Q2604/U2604)</x:f>
        <x:v>0</x:v>
      </x:c>
      <x:c r="W2604" s="18" t="n">
        <x:f>IF(U2604=0,0,P2604*Q2604/U2604)</x:f>
        <x:v>0</x:v>
      </x:c>
      <x:c r="X2604" s="18" t="n">
        <x:f>MAX(V2604,W2604*'01 Controls'!$E$12)</x:f>
        <x:v>0</x:v>
      </x:c>
      <x:c r="Y2604" s="18" t="n">
        <x:f>IF(U2604=0,0,N2604*R2604/U2604)</x:f>
        <x:v>0</x:v>
      </x:c>
      <x:c r="Z2604" s="18" t="n">
        <x:f>IF(U2604=0,0,P2604*R2604/U2604)</x:f>
        <x:v>0</x:v>
      </x:c>
      <x:c r="AA2604" s="18" t="n">
        <x:f>MAX(Y2604,Z2604*'01 Controls'!$E$13)</x:f>
        <x:v>0</x:v>
      </x:c>
      <x:c r="AB2604" s="18" t="n">
        <x:f>IF(U2604=0,0,N2604*S2604/U2604)</x:f>
        <x:v>249.45454545454544</x:v>
      </x:c>
      <x:c r="AC2604" s="18" t="n">
        <x:f>IF(U2604=0,0,P2604*S2604/U2604)</x:f>
        <x:v>403.2</x:v>
      </x:c>
      <x:c r="AD2604" s="18" t="n">
        <x:f>MAX(AB2604,AC2604*'01 Controls'!$E$14)</x:f>
        <x:v>249.45454545454544</x:v>
      </x:c>
      <x:c r="AE2604" s="18" t="n">
        <x:f>IF(U2604=0,0,N2604*T2604/U2604)</x:f>
        <x:v>44.54545454545455</x:v>
      </x:c>
      <x:c r="AF2604" s="18" t="n">
        <x:f>IF(U2604=0,0,P2604*T2604/U2604)</x:f>
        <x:v>72.00000000000001</x:v>
      </x:c>
      <x:c r="AG2604" s="18" t="n">
        <x:f>MAX(AE2604,AF2604*'01 Controls'!$E$15)</x:f>
        <x:v>44.54545454545455</x:v>
      </x:c>
      <x:c r="AH2604" s="18" t="n">
        <x:f>SUM(V2604,Y2604,AB2604,AE2604)</x:f>
        <x:v>294</x:v>
      </x:c>
      <x:c r="AI2604" s="18" t="n">
        <x:f>N2604-AH2604</x:f>
        <x:v>0</x:v>
      </x:c>
      <x:c r="AJ2604" s="18" t="n">
        <x:f>V2604*INDEX('07 Mode Capacity'!$P$6:$P$17,MATCH("AIR-"&amp;I2604,'07 Mode Capacity'!$C$6:$C$17,0))</x:f>
        <x:v>0</x:v>
      </x:c>
      <x:c r="AK2604" s="18" t="n">
        <x:f>Y2604*INDEX('07 Mode Capacity'!$P$6:$P$17,MATCH("OCEAN-"&amp;I2604,'07 Mode Capacity'!$C$6:$C$17,0))</x:f>
        <x:v>0</x:v>
      </x:c>
      <x:c r="AL2604" s="18" t="n">
        <x:f>AB2604*INDEX('07 Mode Capacity'!$P$6:$P$17,MATCH("LAND-"&amp;I2604,'07 Mode Capacity'!$C$6:$C$17,0))</x:f>
        <x:v>30.44539581344702</x:v>
      </x:c>
      <x:c r="AM2604" s="18" t="n">
        <x:f>AE2604*INDEX('07 Mode Capacity'!$P$6:$P$17,MATCH("INLAND-"&amp;I2604,'07 Mode Capacity'!$C$6:$C$17,0))</x:f>
        <x:v>28.118621853048232</x:v>
      </x:c>
      <x:c r="AN2604" s="18" t="n">
        <x:f>SUM(AJ2604:AM2604)</x:f>
        <x:v>58.56401766649525</x:v>
      </x:c>
      <x:c r="AO2604" s="17" t="n">
        <x:f>IF(N2604=0,1,AN2604/N2604)</x:f>
        <x:v>0.19919733900168454</x:v>
      </x:c>
      <x:c r="AP2604" s="11" t="str">
        <x:f>IF(AO2604&gt;='01 Controls'!$E$16,"PASS","FAIL")</x:f>
        <x:v>FAIL</x:v>
      </x:c>
      <x:c r="AQ2604" s="11" t="str">
        <x:v>UNQUANTIFIED</x:v>
      </x:c>
      <x:c r="AR2604" s="11" t="str">
        <x:v>Position-class planning record; serial item and receiver open</x:v>
      </x:c>
      <x:c r="AS2604" s="26"/>
      <x:c r="AT2604" s="26"/>
    </x:row>
    <x:row r="2605">
      <x:c r="C2605" s="11" t="str">
        <x:v>M3-H-THC-TNK-20</x:v>
      </x:c>
      <x:c r="D2605" s="11" t="str">
        <x:v>M3</x:v>
      </x:c>
      <x:c r="E2605" s="11" t="str">
        <x:v>Inland flood</x:v>
      </x:c>
      <x:c r="F2605" s="11" t="str">
        <x:v>H-THC</x:v>
      </x:c>
      <x:c r="G2605" s="11" t="str">
        <x:v>Theater hospital command</x:v>
      </x:c>
      <x:c r="H2605" s="11" t="str">
        <x:v>TNK-20</x:v>
      </x:c>
      <x:c r="I2605" s="19" t="n">
        <x:v>48</x:v>
      </x:c>
      <x:c r="J2605" s="21" t="n">
        <x:v>2</x:v>
      </x:c>
      <x:c r="K2605" s="18" t="n">
        <x:f>'05 Cargo Register'!K365</x:f>
        <x:v>110.25</x:v>
      </x:c>
      <x:c r="L2605" s="18" t="n">
        <x:f>'05 Cargo Register'!N365</x:f>
        <x:v>7</x:v>
      </x:c>
      <x:c r="M2605" s="18" t="n">
        <x:f>'05 Cargo Register'!O365</x:f>
        <x:v>148.75</x:v>
      </x:c>
      <x:c r="N2605" s="18" t="n">
        <x:f>J2605*K2605</x:f>
        <x:v>220.5</x:v>
      </x:c>
      <x:c r="O2605" s="18" t="n">
        <x:f>J2605*L2605</x:f>
        <x:v>14</x:v>
      </x:c>
      <x:c r="P2605" s="18" t="n">
        <x:f>J2605*M2605</x:f>
        <x:v>297.5</x:v>
      </x:c>
      <x:c r="Q2605" s="22" t="n">
        <x:f>'01 Controls'!$E$27*'02 Cargo Classes'!$M$10</x:f>
        <x:v>0</x:v>
      </x:c>
      <x:c r="R2605" s="22" t="n">
        <x:f>'01 Controls'!$F$27*'02 Cargo Classes'!$N$10</x:f>
        <x:v>0</x:v>
      </x:c>
      <x:c r="S2605" s="22" t="n">
        <x:f>'01 Controls'!$G$27*'02 Cargo Classes'!$O$10</x:f>
        <x:v>0.7</x:v>
      </x:c>
      <x:c r="T2605" s="22" t="n">
        <x:f>'01 Controls'!$H$27*'02 Cargo Classes'!$P$10</x:f>
        <x:v>0.25</x:v>
      </x:c>
      <x:c r="U2605" s="22" t="n">
        <x:f>SUM(Q2605:T2605)</x:f>
        <x:v>0.95</x:v>
      </x:c>
      <x:c r="V2605" s="18" t="n">
        <x:f>IF(U2605=0,0,N2605*Q2605/U2605)</x:f>
        <x:v>0</x:v>
      </x:c>
      <x:c r="W2605" s="18" t="n">
        <x:f>IF(U2605=0,0,P2605*Q2605/U2605)</x:f>
        <x:v>0</x:v>
      </x:c>
      <x:c r="X2605" s="18" t="n">
        <x:f>MAX(V2605,W2605*'01 Controls'!$E$12)</x:f>
        <x:v>0</x:v>
      </x:c>
      <x:c r="Y2605" s="18" t="n">
        <x:f>IF(U2605=0,0,N2605*R2605/U2605)</x:f>
        <x:v>0</x:v>
      </x:c>
      <x:c r="Z2605" s="18" t="n">
        <x:f>IF(U2605=0,0,P2605*R2605/U2605)</x:f>
        <x:v>0</x:v>
      </x:c>
      <x:c r="AA2605" s="18" t="n">
        <x:f>MAX(Y2605,Z2605*'01 Controls'!$E$13)</x:f>
        <x:v>0</x:v>
      </x:c>
      <x:c r="AB2605" s="18" t="n">
        <x:f>IF(U2605=0,0,N2605*S2605/U2605)</x:f>
        <x:v>162.47368421052633</x:v>
      </x:c>
      <x:c r="AC2605" s="18" t="n">
        <x:f>IF(U2605=0,0,P2605*S2605/U2605)</x:f>
        <x:v>219.21052631578948</x:v>
      </x:c>
      <x:c r="AD2605" s="18" t="n">
        <x:f>MAX(AB2605,AC2605*'01 Controls'!$E$14)</x:f>
        <x:v>162.47368421052633</x:v>
      </x:c>
      <x:c r="AE2605" s="18" t="n">
        <x:f>IF(U2605=0,0,N2605*T2605/U2605)</x:f>
        <x:v>58.026315789473685</x:v>
      </x:c>
      <x:c r="AF2605" s="18" t="n">
        <x:f>IF(U2605=0,0,P2605*T2605/U2605)</x:f>
        <x:v>78.28947368421053</x:v>
      </x:c>
      <x:c r="AG2605" s="18" t="n">
        <x:f>MAX(AE2605,AF2605*'01 Controls'!$E$15)</x:f>
        <x:v>58.026315789473685</x:v>
      </x:c>
      <x:c r="AH2605" s="18" t="n">
        <x:f>SUM(V2605,Y2605,AB2605,AE2605)</x:f>
        <x:v>220.5</x:v>
      </x:c>
      <x:c r="AI2605" s="18" t="n">
        <x:f>N2605-AH2605</x:f>
        <x:v>0</x:v>
      </x:c>
      <x:c r="AJ2605" s="18" t="n">
        <x:f>V2605*INDEX('07 Mode Capacity'!$P$6:$P$17,MATCH("AIR-"&amp;I2605,'07 Mode Capacity'!$C$6:$C$17,0))</x:f>
        <x:v>0</x:v>
      </x:c>
      <x:c r="AK2605" s="18" t="n">
        <x:f>Y2605*INDEX('07 Mode Capacity'!$P$6:$P$17,MATCH("OCEAN-"&amp;I2605,'07 Mode Capacity'!$C$6:$C$17,0))</x:f>
        <x:v>0</x:v>
      </x:c>
      <x:c r="AL2605" s="18" t="n">
        <x:f>AB2605*INDEX('07 Mode Capacity'!$P$6:$P$17,MATCH("LAND-"&amp;I2605,'07 Mode Capacity'!$C$6:$C$17,0))</x:f>
        <x:v>19.82956701007405</x:v>
      </x:c>
      <x:c r="AM2605" s="18" t="n">
        <x:f>AE2605*INDEX('07 Mode Capacity'!$P$6:$P$17,MATCH("INLAND-"&amp;I2605,'07 Mode Capacity'!$C$6:$C$17,0))</x:f>
        <x:v>36.6282047822602</x:v>
      </x:c>
      <x:c r="AN2605" s="18" t="n">
        <x:f>SUM(AJ2605:AM2605)</x:f>
        <x:v>56.45777179233425</x:v>
      </x:c>
      <x:c r="AO2605" s="17" t="n">
        <x:f>IF(N2605=0,1,AN2605/N2605)</x:f>
        <x:v>0.25604431651852266</x:v>
      </x:c>
      <x:c r="AP2605" s="11" t="str">
        <x:f>IF(AO2605&gt;='01 Controls'!$E$16,"PASS","FAIL")</x:f>
        <x:v>FAIL</x:v>
      </x:c>
      <x:c r="AQ2605" s="11" t="str">
        <x:v>UNQUANTIFIED</x:v>
      </x:c>
      <x:c r="AR2605" s="11" t="str">
        <x:v>Position-class planning record; serial item and receiver open</x:v>
      </x:c>
      <x:c r="AS2605" s="26"/>
      <x:c r="AT2605" s="26"/>
    </x:row>
    <x:row r="2606">
      <x:c r="C2606" s="11" t="str">
        <x:v>M3-H-THC-FLR-24</x:v>
      </x:c>
      <x:c r="D2606" s="11" t="str">
        <x:v>M3</x:v>
      </x:c>
      <x:c r="E2606" s="11" t="str">
        <x:v>Inland flood</x:v>
      </x:c>
      <x:c r="F2606" s="11" t="str">
        <x:v>H-THC</x:v>
      </x:c>
      <x:c r="G2606" s="11" t="str">
        <x:v>Theater hospital command</x:v>
      </x:c>
      <x:c r="H2606" s="11" t="str">
        <x:v>FLR-24</x:v>
      </x:c>
      <x:c r="I2606" s="19" t="n">
        <x:v>48</x:v>
      </x:c>
      <x:c r="J2606" s="21" t="n">
        <x:v>2</x:v>
      </x:c>
      <x:c r="K2606" s="18" t="n">
        <x:f>'05 Cargo Register'!K366</x:f>
        <x:v>91.875</x:v>
      </x:c>
      <x:c r="L2606" s="18" t="n">
        <x:f>'05 Cargo Register'!N366</x:f>
        <x:v>5</x:v>
      </x:c>
      <x:c r="M2606" s="18" t="n">
        <x:f>'05 Cargo Register'!O366</x:f>
        <x:v>160</x:v>
      </x:c>
      <x:c r="N2606" s="18" t="n">
        <x:f>J2606*K2606</x:f>
        <x:v>183.75</x:v>
      </x:c>
      <x:c r="O2606" s="18" t="n">
        <x:f>J2606*L2606</x:f>
        <x:v>10</x:v>
      </x:c>
      <x:c r="P2606" s="18" t="n">
        <x:f>J2606*M2606</x:f>
        <x:v>320</x:v>
      </x:c>
      <x:c r="Q2606" s="22" t="n">
        <x:f>'01 Controls'!$E$27*'02 Cargo Classes'!$M$11</x:f>
        <x:v>0</x:v>
      </x:c>
      <x:c r="R2606" s="22" t="n">
        <x:f>'01 Controls'!$F$27*'02 Cargo Classes'!$N$11</x:f>
        <x:v>0</x:v>
      </x:c>
      <x:c r="S2606" s="22" t="n">
        <x:f>'01 Controls'!$G$27*'02 Cargo Classes'!$O$11</x:f>
        <x:v>0.7</x:v>
      </x:c>
      <x:c r="T2606" s="22" t="n">
        <x:f>'01 Controls'!$H$27*'02 Cargo Classes'!$P$11</x:f>
        <x:v>0.2</x:v>
      </x:c>
      <x:c r="U2606" s="22" t="n">
        <x:f>SUM(Q2606:T2606)</x:f>
        <x:v>0.8999999999999999</x:v>
      </x:c>
      <x:c r="V2606" s="18" t="n">
        <x:f>IF(U2606=0,0,N2606*Q2606/U2606)</x:f>
        <x:v>0</x:v>
      </x:c>
      <x:c r="W2606" s="18" t="n">
        <x:f>IF(U2606=0,0,P2606*Q2606/U2606)</x:f>
        <x:v>0</x:v>
      </x:c>
      <x:c r="X2606" s="18" t="n">
        <x:f>MAX(V2606,W2606*'01 Controls'!$E$12)</x:f>
        <x:v>0</x:v>
      </x:c>
      <x:c r="Y2606" s="18" t="n">
        <x:f>IF(U2606=0,0,N2606*R2606/U2606)</x:f>
        <x:v>0</x:v>
      </x:c>
      <x:c r="Z2606" s="18" t="n">
        <x:f>IF(U2606=0,0,P2606*R2606/U2606)</x:f>
        <x:v>0</x:v>
      </x:c>
      <x:c r="AA2606" s="18" t="n">
        <x:f>MAX(Y2606,Z2606*'01 Controls'!$E$13)</x:f>
        <x:v>0</x:v>
      </x:c>
      <x:c r="AB2606" s="18" t="n">
        <x:f>IF(U2606=0,0,N2606*S2606/U2606)</x:f>
        <x:v>142.91666666666669</x:v>
      </x:c>
      <x:c r="AC2606" s="18" t="n">
        <x:f>IF(U2606=0,0,P2606*S2606/U2606)</x:f>
        <x:v>248.8888888888889</x:v>
      </x:c>
      <x:c r="AD2606" s="18" t="n">
        <x:f>MAX(AB2606,AC2606*'01 Controls'!$E$14)</x:f>
        <x:v>142.91666666666669</x:v>
      </x:c>
      <x:c r="AE2606" s="18" t="n">
        <x:f>IF(U2606=0,0,N2606*T2606/U2606)</x:f>
        <x:v>40.833333333333336</x:v>
      </x:c>
      <x:c r="AF2606" s="18" t="n">
        <x:f>IF(U2606=0,0,P2606*T2606/U2606)</x:f>
        <x:v>71.11111111111111</x:v>
      </x:c>
      <x:c r="AG2606" s="18" t="n">
        <x:f>MAX(AE2606,AF2606*'01 Controls'!$E$15)</x:f>
        <x:v>40.833333333333336</x:v>
      </x:c>
      <x:c r="AH2606" s="18" t="n">
        <x:f>SUM(V2606,Y2606,AB2606,AE2606)</x:f>
        <x:v>183.75000000000003</x:v>
      </x:c>
      <x:c r="AI2606" s="18" t="n">
        <x:f>N2606-AH2606</x:f>
        <x:v>-2.842170943040401e-14</x:v>
      </x:c>
      <x:c r="AJ2606" s="18" t="n">
        <x:f>V2606*INDEX('07 Mode Capacity'!$P$6:$P$17,MATCH("AIR-"&amp;I2606,'07 Mode Capacity'!$C$6:$C$17,0))</x:f>
        <x:v>0</x:v>
      </x:c>
      <x:c r="AK2606" s="18" t="n">
        <x:f>Y2606*INDEX('07 Mode Capacity'!$P$6:$P$17,MATCH("OCEAN-"&amp;I2606,'07 Mode Capacity'!$C$6:$C$17,0))</x:f>
        <x:v>0</x:v>
      </x:c>
      <x:c r="AL2606" s="18" t="n">
        <x:f>AB2606*INDEX('07 Mode Capacity'!$P$6:$P$17,MATCH("LAND-"&amp;I2606,'07 Mode Capacity'!$C$6:$C$17,0))</x:f>
        <x:v>17.44267468478736</x:v>
      </x:c>
      <x:c r="AM2606" s="18" t="n">
        <x:f>AE2606*INDEX('07 Mode Capacity'!$P$6:$P$17,MATCH("INLAND-"&amp;I2606,'07 Mode Capacity'!$C$6:$C$17,0))</x:f>
        <x:v>25.775403365294213</x:v>
      </x:c>
      <x:c r="AN2606" s="18" t="n">
        <x:f>SUM(AJ2606:AM2606)</x:f>
        <x:v>43.21807805008157</x:v>
      </x:c>
      <x:c r="AO2606" s="17" t="n">
        <x:f>IF(N2606=0,1,AN2606/N2606)</x:f>
        <x:v>0.2352004247623487</x:v>
      </x:c>
      <x:c r="AP2606" s="11" t="str">
        <x:f>IF(AO2606&gt;='01 Controls'!$E$16,"PASS","FAIL")</x:f>
        <x:v>FAIL</x:v>
      </x:c>
      <x:c r="AQ2606" s="11" t="str">
        <x:v>UNQUANTIFIED</x:v>
      </x:c>
      <x:c r="AR2606" s="11" t="str">
        <x:v>Position-class planning record; serial item and receiver open</x:v>
      </x:c>
      <x:c r="AS2606" s="26"/>
      <x:c r="AT2606" s="26"/>
    </x:row>
    <x:row r="2607">
      <x:c r="C2607" s="11" t="str">
        <x:v>M3-H-THC-ROL-30</x:v>
      </x:c>
      <x:c r="D2607" s="11" t="str">
        <x:v>M3</x:v>
      </x:c>
      <x:c r="E2607" s="11" t="str">
        <x:v>Inland flood</x:v>
      </x:c>
      <x:c r="F2607" s="11" t="str">
        <x:v>H-THC</x:v>
      </x:c>
      <x:c r="G2607" s="11" t="str">
        <x:v>Theater hospital command</x:v>
      </x:c>
      <x:c r="H2607" s="11" t="str">
        <x:v>ROL-30</x:v>
      </x:c>
      <x:c r="I2607" s="19" t="n">
        <x:v>48</x:v>
      </x:c>
      <x:c r="J2607" s="21" t="n">
        <x:v>2</x:v>
      </x:c>
      <x:c r="K2607" s="18" t="n">
        <x:f>'05 Cargo Register'!K367</x:f>
        <x:v>183.75</x:v>
      </x:c>
      <x:c r="L2607" s="18" t="n">
        <x:f>'05 Cargo Register'!N367</x:f>
        <x:v>8</x:v>
      </x:c>
      <x:c r="M2607" s="18" t="n">
        <x:f>'05 Cargo Register'!O367</x:f>
        <x:v>510</x:v>
      </x:c>
      <x:c r="N2607" s="18" t="n">
        <x:f>J2607*K2607</x:f>
        <x:v>367.5</x:v>
      </x:c>
      <x:c r="O2607" s="18" t="n">
        <x:f>J2607*L2607</x:f>
        <x:v>16</x:v>
      </x:c>
      <x:c r="P2607" s="18" t="n">
        <x:f>J2607*M2607</x:f>
        <x:v>1020</x:v>
      </x:c>
      <x:c r="Q2607" s="22" t="n">
        <x:f>'01 Controls'!$E$27*'02 Cargo Classes'!$M$12</x:f>
        <x:v>0</x:v>
      </x:c>
      <x:c r="R2607" s="22" t="n">
        <x:f>'01 Controls'!$F$27*'02 Cargo Classes'!$N$12</x:f>
        <x:v>0</x:v>
      </x:c>
      <x:c r="S2607" s="22" t="n">
        <x:f>'01 Controls'!$G$27*'02 Cargo Classes'!$O$12</x:f>
        <x:v>1.0499999999999998</x:v>
      </x:c>
      <x:c r="T2607" s="22" t="n">
        <x:f>'01 Controls'!$H$27*'02 Cargo Classes'!$P$12</x:f>
        <x:v>0.15</x:v>
      </x:c>
      <x:c r="U2607" s="22" t="n">
        <x:f>SUM(Q2607:T2607)</x:f>
        <x:v>1.1999999999999997</x:v>
      </x:c>
      <x:c r="V2607" s="18" t="n">
        <x:f>IF(U2607=0,0,N2607*Q2607/U2607)</x:f>
        <x:v>0</x:v>
      </x:c>
      <x:c r="W2607" s="18" t="n">
        <x:f>IF(U2607=0,0,P2607*Q2607/U2607)</x:f>
        <x:v>0</x:v>
      </x:c>
      <x:c r="X2607" s="18" t="n">
        <x:f>MAX(V2607,W2607*'01 Controls'!$E$12)</x:f>
        <x:v>0</x:v>
      </x:c>
      <x:c r="Y2607" s="18" t="n">
        <x:f>IF(U2607=0,0,N2607*R2607/U2607)</x:f>
        <x:v>0</x:v>
      </x:c>
      <x:c r="Z2607" s="18" t="n">
        <x:f>IF(U2607=0,0,P2607*R2607/U2607)</x:f>
        <x:v>0</x:v>
      </x:c>
      <x:c r="AA2607" s="18" t="n">
        <x:f>MAX(Y2607,Z2607*'01 Controls'!$E$13)</x:f>
        <x:v>0</x:v>
      </x:c>
      <x:c r="AB2607" s="18" t="n">
        <x:f>IF(U2607=0,0,N2607*S2607/U2607)</x:f>
        <x:v>321.5625</x:v>
      </x:c>
      <x:c r="AC2607" s="18" t="n">
        <x:f>IF(U2607=0,0,P2607*S2607/U2607)</x:f>
        <x:v>892.5</x:v>
      </x:c>
      <x:c r="AD2607" s="18" t="n">
        <x:f>MAX(AB2607,AC2607*'01 Controls'!$E$14)</x:f>
        <x:v>321.5625</x:v>
      </x:c>
      <x:c r="AE2607" s="18" t="n">
        <x:f>IF(U2607=0,0,N2607*T2607/U2607)</x:f>
        <x:v>45.93750000000001</x:v>
      </x:c>
      <x:c r="AF2607" s="18" t="n">
        <x:f>IF(U2607=0,0,P2607*T2607/U2607)</x:f>
        <x:v>127.50000000000003</x:v>
      </x:c>
      <x:c r="AG2607" s="18" t="n">
        <x:f>MAX(AE2607,AF2607*'01 Controls'!$E$15)</x:f>
        <x:v>45.93750000000001</x:v>
      </x:c>
      <x:c r="AH2607" s="18" t="n">
        <x:f>SUM(V2607,Y2607,AB2607,AE2607)</x:f>
        <x:v>367.5</x:v>
      </x:c>
      <x:c r="AI2607" s="18" t="n">
        <x:f>N2607-AH2607</x:f>
        <x:v>0</x:v>
      </x:c>
      <x:c r="AJ2607" s="18" t="n">
        <x:f>V2607*INDEX('07 Mode Capacity'!$P$6:$P$17,MATCH("AIR-"&amp;I2607,'07 Mode Capacity'!$C$6:$C$17,0))</x:f>
        <x:v>0</x:v>
      </x:c>
      <x:c r="AK2607" s="18" t="n">
        <x:f>Y2607*INDEX('07 Mode Capacity'!$P$6:$P$17,MATCH("OCEAN-"&amp;I2607,'07 Mode Capacity'!$C$6:$C$17,0))</x:f>
        <x:v>0</x:v>
      </x:c>
      <x:c r="AL2607" s="18" t="n">
        <x:f>AB2607*INDEX('07 Mode Capacity'!$P$6:$P$17,MATCH("LAND-"&amp;I2607,'07 Mode Capacity'!$C$6:$C$17,0))</x:f>
        <x:v>39.24601804077155</x:v>
      </x:c>
      <x:c r="AM2607" s="18" t="n">
        <x:f>AE2607*INDEX('07 Mode Capacity'!$P$6:$P$17,MATCH("INLAND-"&amp;I2607,'07 Mode Capacity'!$C$6:$C$17,0))</x:f>
        <x:v>28.997328785955993</x:v>
      </x:c>
      <x:c r="AN2607" s="18" t="n">
        <x:f>SUM(AJ2607:AM2607)</x:f>
        <x:v>68.24334682672755</x:v>
      </x:c>
      <x:c r="AO2607" s="17" t="n">
        <x:f>IF(N2607=0,1,AN2607/N2607)</x:f>
        <x:v>0.1856961818414355</x:v>
      </x:c>
      <x:c r="AP2607" s="11" t="str">
        <x:f>IF(AO2607&gt;='01 Controls'!$E$16,"PASS","FAIL")</x:f>
        <x:v>FAIL</x:v>
      </x:c>
      <x:c r="AQ2607" s="11" t="str">
        <x:v>UNQUANTIFIED</x:v>
      </x:c>
      <x:c r="AR2607" s="11" t="str">
        <x:v>Position-class planning record; serial item and receiver open</x:v>
      </x:c>
      <x:c r="AS2607" s="26"/>
      <x:c r="AT2607" s="26"/>
    </x:row>
    <x:row r="2608">
      <x:c r="C2608" s="11" t="str">
        <x:v>M3-H-THC-BLK-08</x:v>
      </x:c>
      <x:c r="D2608" s="11" t="str">
        <x:v>M3</x:v>
      </x:c>
      <x:c r="E2608" s="11" t="str">
        <x:v>Inland flood</x:v>
      </x:c>
      <x:c r="F2608" s="11" t="str">
        <x:v>H-THC</x:v>
      </x:c>
      <x:c r="G2608" s="11" t="str">
        <x:v>Theater hospital command</x:v>
      </x:c>
      <x:c r="H2608" s="11" t="str">
        <x:v>BLK-08</x:v>
      </x:c>
      <x:c r="I2608" s="19" t="n">
        <x:v>48</x:v>
      </x:c>
      <x:c r="J2608" s="21" t="n">
        <x:v>2</x:v>
      </x:c>
      <x:c r="K2608" s="18" t="n">
        <x:f>'05 Cargo Register'!K368</x:f>
        <x:v>257.25</x:v>
      </x:c>
      <x:c r="L2608" s="18" t="n">
        <x:f>'05 Cargo Register'!N368</x:f>
        <x:v>41</x:v>
      </x:c>
      <x:c r="M2608" s="18" t="n">
        <x:f>'05 Cargo Register'!O368</x:f>
        <x:v>2091</x:v>
      </x:c>
      <x:c r="N2608" s="18" t="n">
        <x:f>J2608*K2608</x:f>
        <x:v>514.5</x:v>
      </x:c>
      <x:c r="O2608" s="18" t="n">
        <x:f>J2608*L2608</x:f>
        <x:v>82</x:v>
      </x:c>
      <x:c r="P2608" s="18" t="n">
        <x:f>J2608*M2608</x:f>
        <x:v>4182</x:v>
      </x:c>
      <x:c r="Q2608" s="22" t="n">
        <x:f>'01 Controls'!$E$27*'02 Cargo Classes'!$M$14</x:f>
        <x:v>0.05</x:v>
      </x:c>
      <x:c r="R2608" s="22" t="n">
        <x:f>'01 Controls'!$F$27*'02 Cargo Classes'!$N$14</x:f>
        <x:v>0</x:v>
      </x:c>
      <x:c r="S2608" s="22" t="n">
        <x:f>'01 Controls'!$G$27*'02 Cargo Classes'!$O$14</x:f>
        <x:v>0.7</x:v>
      </x:c>
      <x:c r="T2608" s="22" t="n">
        <x:f>'01 Controls'!$H$27*'02 Cargo Classes'!$P$14</x:f>
        <x:v>0.125</x:v>
      </x:c>
      <x:c r="U2608" s="22" t="n">
        <x:f>SUM(Q2608:T2608)</x:f>
        <x:v>0.875</x:v>
      </x:c>
      <x:c r="V2608" s="18" t="n">
        <x:f>IF(U2608=0,0,N2608*Q2608/U2608)</x:f>
        <x:v>29.400000000000002</x:v>
      </x:c>
      <x:c r="W2608" s="18" t="n">
        <x:f>IF(U2608=0,0,P2608*Q2608/U2608)</x:f>
        <x:v>238.9714285714286</x:v>
      </x:c>
      <x:c r="X2608" s="18" t="n">
        <x:f>MAX(V2608,W2608*'01 Controls'!$E$12)</x:f>
        <x:v>59.74285714285715</x:v>
      </x:c>
      <x:c r="Y2608" s="18" t="n">
        <x:f>IF(U2608=0,0,N2608*R2608/U2608)</x:f>
        <x:v>0</x:v>
      </x:c>
      <x:c r="Z2608" s="18" t="n">
        <x:f>IF(U2608=0,0,P2608*R2608/U2608)</x:f>
        <x:v>0</x:v>
      </x:c>
      <x:c r="AA2608" s="18" t="n">
        <x:f>MAX(Y2608,Z2608*'01 Controls'!$E$13)</x:f>
        <x:v>0</x:v>
      </x:c>
      <x:c r="AB2608" s="18" t="n">
        <x:f>IF(U2608=0,0,N2608*S2608/U2608)</x:f>
        <x:v>411.59999999999997</x:v>
      </x:c>
      <x:c r="AC2608" s="18" t="n">
        <x:f>IF(U2608=0,0,P2608*S2608/U2608)</x:f>
        <x:v>3345.5999999999995</x:v>
      </x:c>
      <x:c r="AD2608" s="18" t="n">
        <x:f>MAX(AB2608,AC2608*'01 Controls'!$E$14)</x:f>
        <x:v>669.1199999999999</x:v>
      </x:c>
      <x:c r="AE2608" s="18" t="n">
        <x:f>IF(U2608=0,0,N2608*T2608/U2608)</x:f>
        <x:v>73.5</x:v>
      </x:c>
      <x:c r="AF2608" s="18" t="n">
        <x:f>IF(U2608=0,0,P2608*T2608/U2608)</x:f>
        <x:v>597.4285714285714</x:v>
      </x:c>
      <x:c r="AG2608" s="18" t="n">
        <x:f>MAX(AE2608,AF2608*'01 Controls'!$E$15)</x:f>
        <x:v>107.53714285714285</x:v>
      </x:c>
      <x:c r="AH2608" s="18" t="n">
        <x:f>SUM(V2608,Y2608,AB2608,AE2608)</x:f>
        <x:v>514.5</x:v>
      </x:c>
      <x:c r="AI2608" s="18" t="n">
        <x:f>N2608-AH2608</x:f>
        <x:v>0</x:v>
      </x:c>
      <x:c r="AJ2608" s="18" t="n">
        <x:f>V2608*INDEX('07 Mode Capacity'!$P$6:$P$17,MATCH("AIR-"&amp;I2608,'07 Mode Capacity'!$C$6:$C$17,0))</x:f>
        <x:v>8.241868353705204</x:v>
      </x:c>
      <x:c r="AK2608" s="18" t="n">
        <x:f>Y2608*INDEX('07 Mode Capacity'!$P$6:$P$17,MATCH("OCEAN-"&amp;I2608,'07 Mode Capacity'!$C$6:$C$17,0))</x:f>
        <x:v>0</x:v>
      </x:c>
      <x:c r="AL2608" s="18" t="n">
        <x:f>AB2608*INDEX('07 Mode Capacity'!$P$6:$P$17,MATCH("LAND-"&amp;I2608,'07 Mode Capacity'!$C$6:$C$17,0))</x:f>
        <x:v>50.23490309218759</x:v>
      </x:c>
      <x:c r="AM2608" s="18" t="n">
        <x:f>AE2608*INDEX('07 Mode Capacity'!$P$6:$P$17,MATCH("INLAND-"&amp;I2608,'07 Mode Capacity'!$C$6:$C$17,0))</x:f>
        <x:v>46.39572605752958</x:v>
      </x:c>
      <x:c r="AN2608" s="18" t="n">
        <x:f>SUM(AJ2608:AM2608)</x:f>
        <x:v>104.87249750342238</x:v>
      </x:c>
      <x:c r="AO2608" s="17" t="n">
        <x:f>IF(N2608=0,1,AN2608/N2608)</x:f>
        <x:v>0.20383381438954787</x:v>
      </x:c>
      <x:c r="AP2608" s="11" t="str">
        <x:f>IF(AO2608&gt;='01 Controls'!$E$16,"PASS","FAIL")</x:f>
        <x:v>FAIL</x:v>
      </x:c>
      <x:c r="AQ2608" s="11" t="str">
        <x:v>UNQUANTIFIED</x:v>
      </x:c>
      <x:c r="AR2608" s="11" t="str">
        <x:v>Position-class planning record; serial item and receiver open</x:v>
      </x:c>
      <x:c r="AS2608" s="26"/>
      <x:c r="AT2608" s="26"/>
    </x:row>
    <x:row r="2609">
      <x:c r="C2609" s="11" t="str">
        <x:v>M3-H-PMG-APL-45</x:v>
      </x:c>
      <x:c r="D2609" s="11" t="str">
        <x:v>M3</x:v>
      </x:c>
      <x:c r="E2609" s="11" t="str">
        <x:v>Inland flood</x:v>
      </x:c>
      <x:c r="F2609" s="11" t="str">
        <x:v>H-PMG</x:v>
      </x:c>
      <x:c r="G2609" s="11" t="str">
        <x:v>Patient movement group</x:v>
      </x:c>
      <x:c r="H2609" s="11" t="str">
        <x:v>APL-45</x:v>
      </x:c>
      <x:c r="I2609" s="19" t="n">
        <x:v>24</x:v>
      </x:c>
      <x:c r="J2609" s="21" t="n">
        <x:v>3</x:v>
      </x:c>
      <x:c r="K2609" s="18" t="n">
        <x:f>'05 Cargo Register'!K369</x:f>
        <x:v>519.7499999999999</x:v>
      </x:c>
      <x:c r="L2609" s="18" t="n">
        <x:f>'05 Cargo Register'!N369</x:f>
        <x:v>136</x:v>
      </x:c>
      <x:c r="M2609" s="18" t="n">
        <x:f>'05 Cargo Register'!O369</x:f>
        <x:v>1020</x:v>
      </x:c>
      <x:c r="N2609" s="18" t="n">
        <x:f>J2609*K2609</x:f>
        <x:v>1559.2499999999995</x:v>
      </x:c>
      <x:c r="O2609" s="18" t="n">
        <x:f>J2609*L2609</x:f>
        <x:v>408</x:v>
      </x:c>
      <x:c r="P2609" s="18" t="n">
        <x:f>J2609*M2609</x:f>
        <x:v>3060</x:v>
      </x:c>
      <x:c r="Q2609" s="22" t="n">
        <x:f>'01 Controls'!$E$27*'02 Cargo Classes'!$M$6</x:f>
        <x:v>0.15000000000000002</x:v>
      </x:c>
      <x:c r="R2609" s="22" t="n">
        <x:f>'01 Controls'!$F$27*'02 Cargo Classes'!$N$6</x:f>
        <x:v>0</x:v>
      </x:c>
      <x:c r="S2609" s="22" t="n">
        <x:f>'01 Controls'!$G$27*'02 Cargo Classes'!$O$6</x:f>
        <x:v>0.7</x:v>
      </x:c>
      <x:c r="T2609" s="22" t="n">
        <x:f>'01 Controls'!$H$27*'02 Cargo Classes'!$P$6</x:f>
        <x:v>0.075</x:v>
      </x:c>
      <x:c r="U2609" s="22" t="n">
        <x:f>SUM(Q2609:T2609)</x:f>
        <x:v>0.9249999999999999</x:v>
      </x:c>
      <x:c r="V2609" s="18" t="n">
        <x:f>IF(U2609=0,0,N2609*Q2609/U2609)</x:f>
        <x:v>252.85135135135133</x:v>
      </x:c>
      <x:c r="W2609" s="18" t="n">
        <x:f>IF(U2609=0,0,P2609*Q2609/U2609)</x:f>
        <x:v>496.2162162162163</x:v>
      </x:c>
      <x:c r="X2609" s="18" t="n">
        <x:f>MAX(V2609,W2609*'01 Controls'!$E$12)</x:f>
        <x:v>252.85135135135133</x:v>
      </x:c>
      <x:c r="Y2609" s="18" t="n">
        <x:f>IF(U2609=0,0,N2609*R2609/U2609)</x:f>
        <x:v>0</x:v>
      </x:c>
      <x:c r="Z2609" s="18" t="n">
        <x:f>IF(U2609=0,0,P2609*R2609/U2609)</x:f>
        <x:v>0</x:v>
      </x:c>
      <x:c r="AA2609" s="18" t="n">
        <x:f>MAX(Y2609,Z2609*'01 Controls'!$E$13)</x:f>
        <x:v>0</x:v>
      </x:c>
      <x:c r="AB2609" s="18" t="n">
        <x:f>IF(U2609=0,0,N2609*S2609/U2609)</x:f>
        <x:v>1179.9729729729727</x:v>
      </x:c>
      <x:c r="AC2609" s="18" t="n">
        <x:f>IF(U2609=0,0,P2609*S2609/U2609)</x:f>
        <x:v>2315.675675675676</x:v>
      </x:c>
      <x:c r="AD2609" s="18" t="n">
        <x:f>MAX(AB2609,AC2609*'01 Controls'!$E$14)</x:f>
        <x:v>1179.9729729729727</x:v>
      </x:c>
      <x:c r="AE2609" s="18" t="n">
        <x:f>IF(U2609=0,0,N2609*T2609/U2609)</x:f>
        <x:v>126.42567567567565</x:v>
      </x:c>
      <x:c r="AF2609" s="18" t="n">
        <x:f>IF(U2609=0,0,P2609*T2609/U2609)</x:f>
        <x:v>248.10810810810813</x:v>
      </x:c>
      <x:c r="AG2609" s="18" t="n">
        <x:f>MAX(AE2609,AF2609*'01 Controls'!$E$15)</x:f>
        <x:v>126.42567567567565</x:v>
      </x:c>
      <x:c r="AH2609" s="18" t="n">
        <x:f>SUM(V2609,Y2609,AB2609,AE2609)</x:f>
        <x:v>1559.2499999999995</x:v>
      </x:c>
      <x:c r="AI2609" s="18" t="n">
        <x:f>N2609-AH2609</x:f>
        <x:v>0</x:v>
      </x:c>
      <x:c r="AJ2609" s="18" t="n">
        <x:f>V2609*INDEX('07 Mode Capacity'!$P$6:$P$17,MATCH("AIR-"&amp;I2609,'07 Mode Capacity'!$C$6:$C$17,0))</x:f>
        <x:v>51.30709626125793</x:v>
      </x:c>
      <x:c r="AK2609" s="18" t="n">
        <x:f>Y2609*INDEX('07 Mode Capacity'!$P$6:$P$17,MATCH("OCEAN-"&amp;I2609,'07 Mode Capacity'!$C$6:$C$17,0))</x:f>
        <x:v>0</x:v>
      </x:c>
      <x:c r="AL2609" s="18" t="n">
        <x:f>AB2609*INDEX('07 Mode Capacity'!$P$6:$P$17,MATCH("LAND-"&amp;I2609,'07 Mode Capacity'!$C$6:$C$17,0))</x:f>
        <x:v>451.34075275163923</x:v>
      </x:c>
      <x:c r="AM2609" s="18" t="n">
        <x:f>AE2609*INDEX('07 Mode Capacity'!$P$6:$P$17,MATCH("INLAND-"&amp;I2609,'07 Mode Capacity'!$C$6:$C$17,0))</x:f>
        <x:v>126.42567567567565</x:v>
      </x:c>
      <x:c r="AN2609" s="18" t="n">
        <x:f>SUM(AJ2609:AM2609)</x:f>
        <x:v>629.0735246885728</x:v>
      </x:c>
      <x:c r="AO2609" s="17" t="n">
        <x:f>IF(N2609=0,1,AN2609/N2609)</x:f>
        <x:v>0.40344622394649543</x:v>
      </x:c>
      <x:c r="AP2609" s="11" t="str">
        <x:f>IF(AO2609&gt;='01 Controls'!$E$16,"PASS","FAIL")</x:f>
        <x:v>FAIL</x:v>
      </x:c>
      <x:c r="AQ2609" s="11" t="str">
        <x:v>UNQUANTIFIED</x:v>
      </x:c>
      <x:c r="AR2609" s="11" t="str">
        <x:v>Position-class planning record; serial item and receiver open</x:v>
      </x:c>
      <x:c r="AS2609" s="26"/>
      <x:c r="AT2609" s="26"/>
    </x:row>
    <x:row r="2610">
      <x:c r="C2610" s="11" t="str">
        <x:v>M3-H-PMG-ISO-18</x:v>
      </x:c>
      <x:c r="D2610" s="11" t="str">
        <x:v>M3</x:v>
      </x:c>
      <x:c r="E2610" s="11" t="str">
        <x:v>Inland flood</x:v>
      </x:c>
      <x:c r="F2610" s="11" t="str">
        <x:v>H-PMG</x:v>
      </x:c>
      <x:c r="G2610" s="11" t="str">
        <x:v>Patient movement group</x:v>
      </x:c>
      <x:c r="H2610" s="11" t="str">
        <x:v>ISO-18</x:v>
      </x:c>
      <x:c r="I2610" s="19" t="n">
        <x:v>48</x:v>
      </x:c>
      <x:c r="J2610" s="21" t="n">
        <x:v>3</x:v>
      </x:c>
      <x:c r="K2610" s="18" t="n">
        <x:f>'05 Cargo Register'!K370</x:f>
        <x:v>606.3749999999999</x:v>
      </x:c>
      <x:c r="L2610" s="18" t="n">
        <x:f>'05 Cargo Register'!N370</x:f>
        <x:v>40</x:v>
      </x:c>
      <x:c r="M2610" s="18" t="n">
        <x:f>'05 Cargo Register'!O370</x:f>
        <x:v>1056</x:v>
      </x:c>
      <x:c r="N2610" s="18" t="n">
        <x:f>J2610*K2610</x:f>
        <x:v>1819.1249999999995</x:v>
      </x:c>
      <x:c r="O2610" s="18" t="n">
        <x:f>J2610*L2610</x:f>
        <x:v>120</x:v>
      </x:c>
      <x:c r="P2610" s="18" t="n">
        <x:f>J2610*M2610</x:f>
        <x:v>3168</x:v>
      </x:c>
      <x:c r="Q2610" s="22" t="n">
        <x:f>'01 Controls'!$E$27*'02 Cargo Classes'!$M$7</x:f>
        <x:v>0.010000000000000002</x:v>
      </x:c>
      <x:c r="R2610" s="22" t="n">
        <x:f>'01 Controls'!$F$27*'02 Cargo Classes'!$N$7</x:f>
        <x:v>0</x:v>
      </x:c>
      <x:c r="S2610" s="22" t="n">
        <x:f>'01 Controls'!$G$27*'02 Cargo Classes'!$O$7</x:f>
        <x:v>0.84</x:v>
      </x:c>
      <x:c r="T2610" s="22" t="n">
        <x:f>'01 Controls'!$H$27*'02 Cargo Classes'!$P$7</x:f>
        <x:v>0.2</x:v>
      </x:c>
      <x:c r="U2610" s="22" t="n">
        <x:f>SUM(Q2610:T2610)</x:f>
        <x:v>1.05</x:v>
      </x:c>
      <x:c r="V2610" s="18" t="n">
        <x:f>IF(U2610=0,0,N2610*Q2610/U2610)</x:f>
        <x:v>17.325</x:v>
      </x:c>
      <x:c r="W2610" s="18" t="n">
        <x:f>IF(U2610=0,0,P2610*Q2610/U2610)</x:f>
        <x:v>30.171428571428578</x:v>
      </x:c>
      <x:c r="X2610" s="18" t="n">
        <x:f>MAX(V2610,W2610*'01 Controls'!$E$12)</x:f>
        <x:v>17.325</x:v>
      </x:c>
      <x:c r="Y2610" s="18" t="n">
        <x:f>IF(U2610=0,0,N2610*R2610/U2610)</x:f>
        <x:v>0</x:v>
      </x:c>
      <x:c r="Z2610" s="18" t="n">
        <x:f>IF(U2610=0,0,P2610*R2610/U2610)</x:f>
        <x:v>0</x:v>
      </x:c>
      <x:c r="AA2610" s="18" t="n">
        <x:f>MAX(Y2610,Z2610*'01 Controls'!$E$13)</x:f>
        <x:v>0</x:v>
      </x:c>
      <x:c r="AB2610" s="18" t="n">
        <x:f>IF(U2610=0,0,N2610*S2610/U2610)</x:f>
        <x:v>1455.2999999999995</x:v>
      </x:c>
      <x:c r="AC2610" s="18" t="n">
        <x:f>IF(U2610=0,0,P2610*S2610/U2610)</x:f>
        <x:v>2534.3999999999996</x:v>
      </x:c>
      <x:c r="AD2610" s="18" t="n">
        <x:f>MAX(AB2610,AC2610*'01 Controls'!$E$14)</x:f>
        <x:v>1455.2999999999995</x:v>
      </x:c>
      <x:c r="AE2610" s="18" t="n">
        <x:f>IF(U2610=0,0,N2610*T2610/U2610)</x:f>
        <x:v>346.49999999999994</x:v>
      </x:c>
      <x:c r="AF2610" s="18" t="n">
        <x:f>IF(U2610=0,0,P2610*T2610/U2610)</x:f>
        <x:v>603.4285714285714</x:v>
      </x:c>
      <x:c r="AG2610" s="18" t="n">
        <x:f>MAX(AE2610,AF2610*'01 Controls'!$E$15)</x:f>
        <x:v>346.49999999999994</x:v>
      </x:c>
      <x:c r="AH2610" s="18" t="n">
        <x:f>SUM(V2610,Y2610,AB2610,AE2610)</x:f>
        <x:v>1819.1249999999995</x:v>
      </x:c>
      <x:c r="AI2610" s="18" t="n">
        <x:f>N2610-AH2610</x:f>
        <x:v>0</x:v>
      </x:c>
      <x:c r="AJ2610" s="18" t="n">
        <x:f>V2610*INDEX('07 Mode Capacity'!$P$6:$P$17,MATCH("AIR-"&amp;I2610,'07 Mode Capacity'!$C$6:$C$17,0))</x:f>
        <x:v>4.856815279861995</x:v>
      </x:c>
      <x:c r="AK2610" s="18" t="n">
        <x:f>Y2610*INDEX('07 Mode Capacity'!$P$6:$P$17,MATCH("OCEAN-"&amp;I2610,'07 Mode Capacity'!$C$6:$C$17,0))</x:f>
        <x:v>0</x:v>
      </x:c>
      <x:c r="AL2610" s="18" t="n">
        <x:f>AB2610*INDEX('07 Mode Capacity'!$P$6:$P$17,MATCH("LAND-"&amp;I2610,'07 Mode Capacity'!$C$6:$C$17,0))</x:f>
        <x:v>177.61626450452033</x:v>
      </x:c>
      <x:c r="AM2610" s="18" t="n">
        <x:f>AE2610*INDEX('07 Mode Capacity'!$P$6:$P$17,MATCH("INLAND-"&amp;I2610,'07 Mode Capacity'!$C$6:$C$17,0))</x:f>
        <x:v>218.72270855692514</x:v>
      </x:c>
      <x:c r="AN2610" s="18" t="n">
        <x:f>SUM(AJ2610:AM2610)</x:f>
        <x:v>401.19578834130743</x:v>
      </x:c>
      <x:c r="AO2610" s="17" t="n">
        <x:f>IF(N2610=0,1,AN2610/N2610)</x:f>
        <x:v>0.2205432767628984</x:v>
      </x:c>
      <x:c r="AP2610" s="11" t="str">
        <x:f>IF(AO2610&gt;='01 Controls'!$E$16,"PASS","FAIL")</x:f>
        <x:v>FAIL</x:v>
      </x:c>
      <x:c r="AQ2610" s="11" t="str">
        <x:v>UNQUANTIFIED</x:v>
      </x:c>
      <x:c r="AR2610" s="11" t="str">
        <x:v>Position-class planning record; serial item and receiver open</x:v>
      </x:c>
      <x:c r="AS2610" s="26"/>
      <x:c r="AT2610" s="26"/>
    </x:row>
    <x:row r="2611">
      <x:c r="C2611" s="11" t="str">
        <x:v>M3-H-PMG-COL-12</x:v>
      </x:c>
      <x:c r="D2611" s="11" t="str">
        <x:v>M3</x:v>
      </x:c>
      <x:c r="E2611" s="11" t="str">
        <x:v>Inland flood</x:v>
      </x:c>
      <x:c r="F2611" s="11" t="str">
        <x:v>H-PMG</x:v>
      </x:c>
      <x:c r="G2611" s="11" t="str">
        <x:v>Patient movement group</x:v>
      </x:c>
      <x:c r="H2611" s="11" t="str">
        <x:v>COL-12</x:v>
      </x:c>
      <x:c r="I2611" s="19" t="n">
        <x:v>24</x:v>
      </x:c>
      <x:c r="J2611" s="21" t="n">
        <x:v>3</x:v>
      </x:c>
      <x:c r="K2611" s="18" t="n">
        <x:f>'05 Cargo Register'!K371</x:f>
        <x:v>519.7499999999999</x:v>
      </x:c>
      <x:c r="L2611" s="18" t="n">
        <x:f>'05 Cargo Register'!N371</x:f>
        <x:v>55</x:v>
      </x:c>
      <x:c r="M2611" s="18" t="n">
        <x:f>'05 Cargo Register'!O371</x:f>
        <x:v>1452</x:v>
      </x:c>
      <x:c r="N2611" s="18" t="n">
        <x:f>J2611*K2611</x:f>
        <x:v>1559.2499999999995</x:v>
      </x:c>
      <x:c r="O2611" s="18" t="n">
        <x:f>J2611*L2611</x:f>
        <x:v>165</x:v>
      </x:c>
      <x:c r="P2611" s="18" t="n">
        <x:f>J2611*M2611</x:f>
        <x:v>4356</x:v>
      </x:c>
      <x:c r="Q2611" s="22" t="n">
        <x:f>'01 Controls'!$E$27*'02 Cargo Classes'!$M$8</x:f>
        <x:v>0.1</x:v>
      </x:c>
      <x:c r="R2611" s="22" t="n">
        <x:f>'01 Controls'!$F$27*'02 Cargo Classes'!$N$8</x:f>
        <x:v>0</x:v>
      </x:c>
      <x:c r="S2611" s="22" t="n">
        <x:f>'01 Controls'!$G$27*'02 Cargo Classes'!$O$8</x:f>
        <x:v>0.84</x:v>
      </x:c>
      <x:c r="T2611" s="22" t="n">
        <x:f>'01 Controls'!$H$27*'02 Cargo Classes'!$P$8</x:f>
        <x:v>0.05</x:v>
      </x:c>
      <x:c r="U2611" s="22" t="n">
        <x:f>SUM(Q2611:T2611)</x:f>
        <x:v>0.99</x:v>
      </x:c>
      <x:c r="V2611" s="18" t="n">
        <x:f>IF(U2611=0,0,N2611*Q2611/U2611)</x:f>
        <x:v>157.49999999999994</x:v>
      </x:c>
      <x:c r="W2611" s="18" t="n">
        <x:f>IF(U2611=0,0,P2611*Q2611/U2611)</x:f>
        <x:v>440</x:v>
      </x:c>
      <x:c r="X2611" s="18" t="n">
        <x:f>MAX(V2611,W2611*'01 Controls'!$E$12)</x:f>
        <x:v>157.49999999999994</x:v>
      </x:c>
      <x:c r="Y2611" s="18" t="n">
        <x:f>IF(U2611=0,0,N2611*R2611/U2611)</x:f>
        <x:v>0</x:v>
      </x:c>
      <x:c r="Z2611" s="18" t="n">
        <x:f>IF(U2611=0,0,P2611*R2611/U2611)</x:f>
        <x:v>0</x:v>
      </x:c>
      <x:c r="AA2611" s="18" t="n">
        <x:f>MAX(Y2611,Z2611*'01 Controls'!$E$13)</x:f>
        <x:v>0</x:v>
      </x:c>
      <x:c r="AB2611" s="18" t="n">
        <x:f>IF(U2611=0,0,N2611*S2611/U2611)</x:f>
        <x:v>1322.9999999999995</x:v>
      </x:c>
      <x:c r="AC2611" s="18" t="n">
        <x:f>IF(U2611=0,0,P2611*S2611/U2611)</x:f>
        <x:v>3696</x:v>
      </x:c>
      <x:c r="AD2611" s="18" t="n">
        <x:f>MAX(AB2611,AC2611*'01 Controls'!$E$14)</x:f>
        <x:v>1322.9999999999995</x:v>
      </x:c>
      <x:c r="AE2611" s="18" t="n">
        <x:f>IF(U2611=0,0,N2611*T2611/U2611)</x:f>
        <x:v>78.74999999999997</x:v>
      </x:c>
      <x:c r="AF2611" s="18" t="n">
        <x:f>IF(U2611=0,0,P2611*T2611/U2611)</x:f>
        <x:v>220</x:v>
      </x:c>
      <x:c r="AG2611" s="18" t="n">
        <x:f>MAX(AE2611,AF2611*'01 Controls'!$E$15)</x:f>
        <x:v>78.74999999999997</x:v>
      </x:c>
      <x:c r="AH2611" s="18" t="n">
        <x:f>SUM(V2611,Y2611,AB2611,AE2611)</x:f>
        <x:v>1559.2499999999995</x:v>
      </x:c>
      <x:c r="AI2611" s="18" t="n">
        <x:f>N2611-AH2611</x:f>
        <x:v>0</x:v>
      </x:c>
      <x:c r="AJ2611" s="18" t="n">
        <x:f>V2611*INDEX('07 Mode Capacity'!$P$6:$P$17,MATCH("AIR-"&amp;I2611,'07 Mode Capacity'!$C$6:$C$17,0))</x:f>
        <x:v>31.958965684621937</x:v>
      </x:c>
      <x:c r="AK2611" s="18" t="n">
        <x:f>Y2611*INDEX('07 Mode Capacity'!$P$6:$P$17,MATCH("OCEAN-"&amp;I2611,'07 Mode Capacity'!$C$6:$C$17,0))</x:f>
        <x:v>0</x:v>
      </x:c>
      <x:c r="AL2611" s="18" t="n">
        <x:f>AB2611*INDEX('07 Mode Capacity'!$P$6:$P$17,MATCH("LAND-"&amp;I2611,'07 Mode Capacity'!$C$6:$C$17,0))</x:f>
        <x:v>506.0487227821409</x:v>
      </x:c>
      <x:c r="AM2611" s="18" t="n">
        <x:f>AE2611*INDEX('07 Mode Capacity'!$P$6:$P$17,MATCH("INLAND-"&amp;I2611,'07 Mode Capacity'!$C$6:$C$17,0))</x:f>
        <x:v>78.74999999999997</x:v>
      </x:c>
      <x:c r="AN2611" s="18" t="n">
        <x:f>SUM(AJ2611:AM2611)</x:f>
        <x:v>616.7576884667628</x:v>
      </x:c>
      <x:c r="AO2611" s="17" t="n">
        <x:f>IF(N2611=0,1,AN2611/N2611)</x:f>
        <x:v>0.3955476597510104</x:v>
      </x:c>
      <x:c r="AP2611" s="11" t="str">
        <x:f>IF(AO2611&gt;='01 Controls'!$E$16,"PASS","FAIL")</x:f>
        <x:v>FAIL</x:v>
      </x:c>
      <x:c r="AQ2611" s="11" t="str">
        <x:v>UNQUANTIFIED</x:v>
      </x:c>
      <x:c r="AR2611" s="11" t="str">
        <x:v>Position-class planning record; serial item and receiver open</x:v>
      </x:c>
      <x:c r="AS2611" s="26"/>
      <x:c r="AT2611" s="26"/>
    </x:row>
    <x:row r="2612">
      <x:c r="C2612" s="11" t="str">
        <x:v>M3-H-PMG-BAT-22</x:v>
      </x:c>
      <x:c r="D2612" s="11" t="str">
        <x:v>M3</x:v>
      </x:c>
      <x:c r="E2612" s="11" t="str">
        <x:v>Inland flood</x:v>
      </x:c>
      <x:c r="F2612" s="11" t="str">
        <x:v>H-PMG</x:v>
      </x:c>
      <x:c r="G2612" s="11" t="str">
        <x:v>Patient movement group</x:v>
      </x:c>
      <x:c r="H2612" s="11" t="str">
        <x:v>BAT-22</x:v>
      </x:c>
      <x:c r="I2612" s="19" t="n">
        <x:v>48</x:v>
      </x:c>
      <x:c r="J2612" s="21" t="n">
        <x:v>3</x:v>
      </x:c>
      <x:c r="K2612" s="18" t="n">
        <x:f>'05 Cargo Register'!K372</x:f>
        <x:v>230.99999999999997</x:v>
      </x:c>
      <x:c r="L2612" s="18" t="n">
        <x:f>'05 Cargo Register'!N372</x:f>
        <x:v>14</x:v>
      </x:c>
      <x:c r="M2612" s="18" t="n">
        <x:f>'05 Cargo Register'!O372</x:f>
        <x:v>369.6</x:v>
      </x:c>
      <x:c r="N2612" s="18" t="n">
        <x:f>J2612*K2612</x:f>
        <x:v>692.9999999999999</x:v>
      </x:c>
      <x:c r="O2612" s="18" t="n">
        <x:f>J2612*L2612</x:f>
        <x:v>42</x:v>
      </x:c>
      <x:c r="P2612" s="18" t="n">
        <x:f>J2612*M2612</x:f>
        <x:v>1108.8000000000002</x:v>
      </x:c>
      <x:c r="Q2612" s="22" t="n">
        <x:f>'01 Controls'!$E$27*'02 Cargo Classes'!$M$9</x:f>
        <x:v>0</x:v>
      </x:c>
      <x:c r="R2612" s="22" t="n">
        <x:f>'01 Controls'!$F$27*'02 Cargo Classes'!$N$9</x:f>
        <x:v>0</x:v>
      </x:c>
      <x:c r="S2612" s="22" t="n">
        <x:f>'01 Controls'!$G$27*'02 Cargo Classes'!$O$9</x:f>
        <x:v>0.7</x:v>
      </x:c>
      <x:c r="T2612" s="22" t="n">
        <x:f>'01 Controls'!$H$27*'02 Cargo Classes'!$P$9</x:f>
        <x:v>0.125</x:v>
      </x:c>
      <x:c r="U2612" s="22" t="n">
        <x:f>SUM(Q2612:T2612)</x:f>
        <x:v>0.825</x:v>
      </x:c>
      <x:c r="V2612" s="18" t="n">
        <x:f>IF(U2612=0,0,N2612*Q2612/U2612)</x:f>
        <x:v>0</x:v>
      </x:c>
      <x:c r="W2612" s="18" t="n">
        <x:f>IF(U2612=0,0,P2612*Q2612/U2612)</x:f>
        <x:v>0</x:v>
      </x:c>
      <x:c r="X2612" s="18" t="n">
        <x:f>MAX(V2612,W2612*'01 Controls'!$E$12)</x:f>
        <x:v>0</x:v>
      </x:c>
      <x:c r="Y2612" s="18" t="n">
        <x:f>IF(U2612=0,0,N2612*R2612/U2612)</x:f>
        <x:v>0</x:v>
      </x:c>
      <x:c r="Z2612" s="18" t="n">
        <x:f>IF(U2612=0,0,P2612*R2612/U2612)</x:f>
        <x:v>0</x:v>
      </x:c>
      <x:c r="AA2612" s="18" t="n">
        <x:f>MAX(Y2612,Z2612*'01 Controls'!$E$13)</x:f>
        <x:v>0</x:v>
      </x:c>
      <x:c r="AB2612" s="18" t="n">
        <x:f>IF(U2612=0,0,N2612*S2612/U2612)</x:f>
        <x:v>587.9999999999999</x:v>
      </x:c>
      <x:c r="AC2612" s="18" t="n">
        <x:f>IF(U2612=0,0,P2612*S2612/U2612)</x:f>
        <x:v>940.8000000000002</x:v>
      </x:c>
      <x:c r="AD2612" s="18" t="n">
        <x:f>MAX(AB2612,AC2612*'01 Controls'!$E$14)</x:f>
        <x:v>587.9999999999999</x:v>
      </x:c>
      <x:c r="AE2612" s="18" t="n">
        <x:f>IF(U2612=0,0,N2612*T2612/U2612)</x:f>
        <x:v>104.99999999999999</x:v>
      </x:c>
      <x:c r="AF2612" s="18" t="n">
        <x:f>IF(U2612=0,0,P2612*T2612/U2612)</x:f>
        <x:v>168.00000000000003</x:v>
      </x:c>
      <x:c r="AG2612" s="18" t="n">
        <x:f>MAX(AE2612,AF2612*'01 Controls'!$E$15)</x:f>
        <x:v>104.99999999999999</x:v>
      </x:c>
      <x:c r="AH2612" s="18" t="n">
        <x:f>SUM(V2612,Y2612,AB2612,AE2612)</x:f>
        <x:v>692.9999999999999</x:v>
      </x:c>
      <x:c r="AI2612" s="18" t="n">
        <x:f>N2612-AH2612</x:f>
        <x:v>0</x:v>
      </x:c>
      <x:c r="AJ2612" s="18" t="n">
        <x:f>V2612*INDEX('07 Mode Capacity'!$P$6:$P$17,MATCH("AIR-"&amp;I2612,'07 Mode Capacity'!$C$6:$C$17,0))</x:f>
        <x:v>0</x:v>
      </x:c>
      <x:c r="AK2612" s="18" t="n">
        <x:f>Y2612*INDEX('07 Mode Capacity'!$P$6:$P$17,MATCH("OCEAN-"&amp;I2612,'07 Mode Capacity'!$C$6:$C$17,0))</x:f>
        <x:v>0</x:v>
      </x:c>
      <x:c r="AL2612" s="18" t="n">
        <x:f>AB2612*INDEX('07 Mode Capacity'!$P$6:$P$17,MATCH("LAND-"&amp;I2612,'07 Mode Capacity'!$C$6:$C$17,0))</x:f>
        <x:v>71.76414727455368</x:v>
      </x:c>
      <x:c r="AM2612" s="18" t="n">
        <x:f>AE2612*INDEX('07 Mode Capacity'!$P$6:$P$17,MATCH("INLAND-"&amp;I2612,'07 Mode Capacity'!$C$6:$C$17,0))</x:f>
        <x:v>66.27960865361368</x:v>
      </x:c>
      <x:c r="AN2612" s="18" t="n">
        <x:f>SUM(AJ2612:AM2612)</x:f>
        <x:v>138.04375592816734</x:v>
      </x:c>
      <x:c r="AO2612" s="17" t="n">
        <x:f>IF(N2612=0,1,AN2612/N2612)</x:f>
        <x:v>0.19919733900168451</x:v>
      </x:c>
      <x:c r="AP2612" s="11" t="str">
        <x:f>IF(AO2612&gt;='01 Controls'!$E$16,"PASS","FAIL")</x:f>
        <x:v>FAIL</x:v>
      </x:c>
      <x:c r="AQ2612" s="11" t="str">
        <x:v>UNQUANTIFIED</x:v>
      </x:c>
      <x:c r="AR2612" s="11" t="str">
        <x:v>Position-class planning record; serial item and receiver open</x:v>
      </x:c>
      <x:c r="AS2612" s="26"/>
      <x:c r="AT2612" s="26"/>
    </x:row>
    <x:row r="2613">
      <x:c r="C2613" s="11" t="str">
        <x:v>M3-H-PMG-TNK-20</x:v>
      </x:c>
      <x:c r="D2613" s="11" t="str">
        <x:v>M3</x:v>
      </x:c>
      <x:c r="E2613" s="11" t="str">
        <x:v>Inland flood</x:v>
      </x:c>
      <x:c r="F2613" s="11" t="str">
        <x:v>H-PMG</x:v>
      </x:c>
      <x:c r="G2613" s="11" t="str">
        <x:v>Patient movement group</x:v>
      </x:c>
      <x:c r="H2613" s="11" t="str">
        <x:v>TNK-20</x:v>
      </x:c>
      <x:c r="I2613" s="19" t="n">
        <x:v>48</x:v>
      </x:c>
      <x:c r="J2613" s="21" t="n">
        <x:v>3</x:v>
      </x:c>
      <x:c r="K2613" s="18" t="n">
        <x:f>'05 Cargo Register'!K373</x:f>
        <x:v>173.24999999999997</x:v>
      </x:c>
      <x:c r="L2613" s="18" t="n">
        <x:f>'05 Cargo Register'!N373</x:f>
        <x:v>11</x:v>
      </x:c>
      <x:c r="M2613" s="18" t="n">
        <x:f>'05 Cargo Register'!O373</x:f>
        <x:v>233.75</x:v>
      </x:c>
      <x:c r="N2613" s="18" t="n">
        <x:f>J2613*K2613</x:f>
        <x:v>519.7499999999999</x:v>
      </x:c>
      <x:c r="O2613" s="18" t="n">
        <x:f>J2613*L2613</x:f>
        <x:v>33</x:v>
      </x:c>
      <x:c r="P2613" s="18" t="n">
        <x:f>J2613*M2613</x:f>
        <x:v>701.25</x:v>
      </x:c>
      <x:c r="Q2613" s="22" t="n">
        <x:f>'01 Controls'!$E$27*'02 Cargo Classes'!$M$10</x:f>
        <x:v>0</x:v>
      </x:c>
      <x:c r="R2613" s="22" t="n">
        <x:f>'01 Controls'!$F$27*'02 Cargo Classes'!$N$10</x:f>
        <x:v>0</x:v>
      </x:c>
      <x:c r="S2613" s="22" t="n">
        <x:f>'01 Controls'!$G$27*'02 Cargo Classes'!$O$10</x:f>
        <x:v>0.7</x:v>
      </x:c>
      <x:c r="T2613" s="22" t="n">
        <x:f>'01 Controls'!$H$27*'02 Cargo Classes'!$P$10</x:f>
        <x:v>0.25</x:v>
      </x:c>
      <x:c r="U2613" s="22" t="n">
        <x:f>SUM(Q2613:T2613)</x:f>
        <x:v>0.95</x:v>
      </x:c>
      <x:c r="V2613" s="18" t="n">
        <x:f>IF(U2613=0,0,N2613*Q2613/U2613)</x:f>
        <x:v>0</x:v>
      </x:c>
      <x:c r="W2613" s="18" t="n">
        <x:f>IF(U2613=0,0,P2613*Q2613/U2613)</x:f>
        <x:v>0</x:v>
      </x:c>
      <x:c r="X2613" s="18" t="n">
        <x:f>MAX(V2613,W2613*'01 Controls'!$E$12)</x:f>
        <x:v>0</x:v>
      </x:c>
      <x:c r="Y2613" s="18" t="n">
        <x:f>IF(U2613=0,0,N2613*R2613/U2613)</x:f>
        <x:v>0</x:v>
      </x:c>
      <x:c r="Z2613" s="18" t="n">
        <x:f>IF(U2613=0,0,P2613*R2613/U2613)</x:f>
        <x:v>0</x:v>
      </x:c>
      <x:c r="AA2613" s="18" t="n">
        <x:f>MAX(Y2613,Z2613*'01 Controls'!$E$13)</x:f>
        <x:v>0</x:v>
      </x:c>
      <x:c r="AB2613" s="18" t="n">
        <x:f>IF(U2613=0,0,N2613*S2613/U2613)</x:f>
        <x:v>382.9736842105262</x:v>
      </x:c>
      <x:c r="AC2613" s="18" t="n">
        <x:f>IF(U2613=0,0,P2613*S2613/U2613)</x:f>
        <x:v>516.7105263157895</x:v>
      </x:c>
      <x:c r="AD2613" s="18" t="n">
        <x:f>MAX(AB2613,AC2613*'01 Controls'!$E$14)</x:f>
        <x:v>382.9736842105262</x:v>
      </x:c>
      <x:c r="AE2613" s="18" t="n">
        <x:f>IF(U2613=0,0,N2613*T2613/U2613)</x:f>
        <x:v>136.77631578947367</x:v>
      </x:c>
      <x:c r="AF2613" s="18" t="n">
        <x:f>IF(U2613=0,0,P2613*T2613/U2613)</x:f>
        <x:v>184.53947368421055</x:v>
      </x:c>
      <x:c r="AG2613" s="18" t="n">
        <x:f>MAX(AE2613,AF2613*'01 Controls'!$E$15)</x:f>
        <x:v>136.77631578947367</x:v>
      </x:c>
      <x:c r="AH2613" s="18" t="n">
        <x:f>SUM(V2613,Y2613,AB2613,AE2613)</x:f>
        <x:v>519.7499999999999</x:v>
      </x:c>
      <x:c r="AI2613" s="18" t="n">
        <x:f>N2613-AH2613</x:f>
        <x:v>0</x:v>
      </x:c>
      <x:c r="AJ2613" s="18" t="n">
        <x:f>V2613*INDEX('07 Mode Capacity'!$P$6:$P$17,MATCH("AIR-"&amp;I2613,'07 Mode Capacity'!$C$6:$C$17,0))</x:f>
        <x:v>0</x:v>
      </x:c>
      <x:c r="AK2613" s="18" t="n">
        <x:f>Y2613*INDEX('07 Mode Capacity'!$P$6:$P$17,MATCH("OCEAN-"&amp;I2613,'07 Mode Capacity'!$C$6:$C$17,0))</x:f>
        <x:v>0</x:v>
      </x:c>
      <x:c r="AL2613" s="18" t="n">
        <x:f>AB2613*INDEX('07 Mode Capacity'!$P$6:$P$17,MATCH("LAND-"&amp;I2613,'07 Mode Capacity'!$C$6:$C$17,0))</x:f>
        <x:v>46.74112223803167</x:v>
      </x:c>
      <x:c r="AM2613" s="18" t="n">
        <x:f>AE2613*INDEX('07 Mode Capacity'!$P$6:$P$17,MATCH("INLAND-"&amp;I2613,'07 Mode Capacity'!$C$6:$C$17,0))</x:f>
        <x:v>86.33791127247045</x:v>
      </x:c>
      <x:c r="AN2613" s="18" t="n">
        <x:f>SUM(AJ2613:AM2613)</x:f>
        <x:v>133.07903351050211</x:v>
      </x:c>
      <x:c r="AO2613" s="17" t="n">
        <x:f>IF(N2613=0,1,AN2613/N2613)</x:f>
        <x:v>0.25604431651852266</x:v>
      </x:c>
      <x:c r="AP2613" s="11" t="str">
        <x:f>IF(AO2613&gt;='01 Controls'!$E$16,"PASS","FAIL")</x:f>
        <x:v>FAIL</x:v>
      </x:c>
      <x:c r="AQ2613" s="11" t="str">
        <x:v>UNQUANTIFIED</x:v>
      </x:c>
      <x:c r="AR2613" s="11" t="str">
        <x:v>Position-class planning record; serial item and receiver open</x:v>
      </x:c>
      <x:c r="AS2613" s="26"/>
      <x:c r="AT2613" s="26"/>
    </x:row>
    <x:row r="2614">
      <x:c r="C2614" s="11" t="str">
        <x:v>M3-H-PMG-FLR-24</x:v>
      </x:c>
      <x:c r="D2614" s="11" t="str">
        <x:v>M3</x:v>
      </x:c>
      <x:c r="E2614" s="11" t="str">
        <x:v>Inland flood</x:v>
      </x:c>
      <x:c r="F2614" s="11" t="str">
        <x:v>H-PMG</x:v>
      </x:c>
      <x:c r="G2614" s="11" t="str">
        <x:v>Patient movement group</x:v>
      </x:c>
      <x:c r="H2614" s="11" t="str">
        <x:v>FLR-24</x:v>
      </x:c>
      <x:c r="I2614" s="19" t="n">
        <x:v>48</x:v>
      </x:c>
      <x:c r="J2614" s="21" t="n">
        <x:v>3</x:v>
      </x:c>
      <x:c r="K2614" s="18" t="n">
        <x:f>'05 Cargo Register'!K374</x:f>
        <x:v>144.37499999999997</x:v>
      </x:c>
      <x:c r="L2614" s="18" t="n">
        <x:f>'05 Cargo Register'!N374</x:f>
        <x:v>8</x:v>
      </x:c>
      <x:c r="M2614" s="18" t="n">
        <x:f>'05 Cargo Register'!O374</x:f>
        <x:v>256</x:v>
      </x:c>
      <x:c r="N2614" s="18" t="n">
        <x:f>J2614*K2614</x:f>
        <x:v>433.1249999999999</x:v>
      </x:c>
      <x:c r="O2614" s="18" t="n">
        <x:f>J2614*L2614</x:f>
        <x:v>24</x:v>
      </x:c>
      <x:c r="P2614" s="18" t="n">
        <x:f>J2614*M2614</x:f>
        <x:v>768</x:v>
      </x:c>
      <x:c r="Q2614" s="22" t="n">
        <x:f>'01 Controls'!$E$27*'02 Cargo Classes'!$M$11</x:f>
        <x:v>0</x:v>
      </x:c>
      <x:c r="R2614" s="22" t="n">
        <x:f>'01 Controls'!$F$27*'02 Cargo Classes'!$N$11</x:f>
        <x:v>0</x:v>
      </x:c>
      <x:c r="S2614" s="22" t="n">
        <x:f>'01 Controls'!$G$27*'02 Cargo Classes'!$O$11</x:f>
        <x:v>0.7</x:v>
      </x:c>
      <x:c r="T2614" s="22" t="n">
        <x:f>'01 Controls'!$H$27*'02 Cargo Classes'!$P$11</x:f>
        <x:v>0.2</x:v>
      </x:c>
      <x:c r="U2614" s="22" t="n">
        <x:f>SUM(Q2614:T2614)</x:f>
        <x:v>0.8999999999999999</x:v>
      </x:c>
      <x:c r="V2614" s="18" t="n">
        <x:f>IF(U2614=0,0,N2614*Q2614/U2614)</x:f>
        <x:v>0</x:v>
      </x:c>
      <x:c r="W2614" s="18" t="n">
        <x:f>IF(U2614=0,0,P2614*Q2614/U2614)</x:f>
        <x:v>0</x:v>
      </x:c>
      <x:c r="X2614" s="18" t="n">
        <x:f>MAX(V2614,W2614*'01 Controls'!$E$12)</x:f>
        <x:v>0</x:v>
      </x:c>
      <x:c r="Y2614" s="18" t="n">
        <x:f>IF(U2614=0,0,N2614*R2614/U2614)</x:f>
        <x:v>0</x:v>
      </x:c>
      <x:c r="Z2614" s="18" t="n">
        <x:f>IF(U2614=0,0,P2614*R2614/U2614)</x:f>
        <x:v>0</x:v>
      </x:c>
      <x:c r="AA2614" s="18" t="n">
        <x:f>MAX(Y2614,Z2614*'01 Controls'!$E$13)</x:f>
        <x:v>0</x:v>
      </x:c>
      <x:c r="AB2614" s="18" t="n">
        <x:f>IF(U2614=0,0,N2614*S2614/U2614)</x:f>
        <x:v>336.8749999999999</x:v>
      </x:c>
      <x:c r="AC2614" s="18" t="n">
        <x:f>IF(U2614=0,0,P2614*S2614/U2614)</x:f>
        <x:v>597.3333333333333</x:v>
      </x:c>
      <x:c r="AD2614" s="18" t="n">
        <x:f>MAX(AB2614,AC2614*'01 Controls'!$E$14)</x:f>
        <x:v>336.8749999999999</x:v>
      </x:c>
      <x:c r="AE2614" s="18" t="n">
        <x:f>IF(U2614=0,0,N2614*T2614/U2614)</x:f>
        <x:v>96.25</x:v>
      </x:c>
      <x:c r="AF2614" s="18" t="n">
        <x:f>IF(U2614=0,0,P2614*T2614/U2614)</x:f>
        <x:v>170.6666666666667</x:v>
      </x:c>
      <x:c r="AG2614" s="18" t="n">
        <x:f>MAX(AE2614,AF2614*'01 Controls'!$E$15)</x:f>
        <x:v>96.25</x:v>
      </x:c>
      <x:c r="AH2614" s="18" t="n">
        <x:f>SUM(V2614,Y2614,AB2614,AE2614)</x:f>
        <x:v>433.1249999999999</x:v>
      </x:c>
      <x:c r="AI2614" s="18" t="n">
        <x:f>N2614-AH2614</x:f>
        <x:v>0</x:v>
      </x:c>
      <x:c r="AJ2614" s="18" t="n">
        <x:f>V2614*INDEX('07 Mode Capacity'!$P$6:$P$17,MATCH("AIR-"&amp;I2614,'07 Mode Capacity'!$C$6:$C$17,0))</x:f>
        <x:v>0</x:v>
      </x:c>
      <x:c r="AK2614" s="18" t="n">
        <x:f>Y2614*INDEX('07 Mode Capacity'!$P$6:$P$17,MATCH("OCEAN-"&amp;I2614,'07 Mode Capacity'!$C$6:$C$17,0))</x:f>
        <x:v>0</x:v>
      </x:c>
      <x:c r="AL2614" s="18" t="n">
        <x:f>AB2614*INDEX('07 Mode Capacity'!$P$6:$P$17,MATCH("LAND-"&amp;I2614,'07 Mode Capacity'!$C$6:$C$17,0))</x:f>
        <x:v>41.11487604271304</x:v>
      </x:c>
      <x:c r="AM2614" s="18" t="n">
        <x:f>AE2614*INDEX('07 Mode Capacity'!$P$6:$P$17,MATCH("INLAND-"&amp;I2614,'07 Mode Capacity'!$C$6:$C$17,0))</x:f>
        <x:v>60.75630793247922</x:v>
      </x:c>
      <x:c r="AN2614" s="18" t="n">
        <x:f>SUM(AJ2614:AM2614)</x:f>
        <x:v>101.87118397519225</x:v>
      </x:c>
      <x:c r="AO2614" s="17" t="n">
        <x:f>IF(N2614=0,1,AN2614/N2614)</x:f>
        <x:v>0.2352004247623487</x:v>
      </x:c>
      <x:c r="AP2614" s="11" t="str">
        <x:f>IF(AO2614&gt;='01 Controls'!$E$16,"PASS","FAIL")</x:f>
        <x:v>FAIL</x:v>
      </x:c>
      <x:c r="AQ2614" s="11" t="str">
        <x:v>UNQUANTIFIED</x:v>
      </x:c>
      <x:c r="AR2614" s="11" t="str">
        <x:v>Position-class planning record; serial item and receiver open</x:v>
      </x:c>
      <x:c r="AS2614" s="26"/>
      <x:c r="AT2614" s="26"/>
    </x:row>
    <x:row r="2615">
      <x:c r="C2615" s="11" t="str">
        <x:v>M3-H-PMG-ROL-30</x:v>
      </x:c>
      <x:c r="D2615" s="11" t="str">
        <x:v>M3</x:v>
      </x:c>
      <x:c r="E2615" s="11" t="str">
        <x:v>Inland flood</x:v>
      </x:c>
      <x:c r="F2615" s="11" t="str">
        <x:v>H-PMG</x:v>
      </x:c>
      <x:c r="G2615" s="11" t="str">
        <x:v>Patient movement group</x:v>
      </x:c>
      <x:c r="H2615" s="11" t="str">
        <x:v>ROL-30</x:v>
      </x:c>
      <x:c r="I2615" s="19" t="n">
        <x:v>48</x:v>
      </x:c>
      <x:c r="J2615" s="21" t="n">
        <x:v>3</x:v>
      </x:c>
      <x:c r="K2615" s="18" t="n">
        <x:f>'05 Cargo Register'!K375</x:f>
        <x:v>288.74999999999994</x:v>
      </x:c>
      <x:c r="L2615" s="18" t="n">
        <x:f>'05 Cargo Register'!N375</x:f>
        <x:v>13</x:v>
      </x:c>
      <x:c r="M2615" s="18" t="n">
        <x:f>'05 Cargo Register'!O375</x:f>
        <x:v>828.75</x:v>
      </x:c>
      <x:c r="N2615" s="18" t="n">
        <x:f>J2615*K2615</x:f>
        <x:v>866.2499999999998</x:v>
      </x:c>
      <x:c r="O2615" s="18" t="n">
        <x:f>J2615*L2615</x:f>
        <x:v>39</x:v>
      </x:c>
      <x:c r="P2615" s="18" t="n">
        <x:f>J2615*M2615</x:f>
        <x:v>2486.25</x:v>
      </x:c>
      <x:c r="Q2615" s="22" t="n">
        <x:f>'01 Controls'!$E$27*'02 Cargo Classes'!$M$12</x:f>
        <x:v>0</x:v>
      </x:c>
      <x:c r="R2615" s="22" t="n">
        <x:f>'01 Controls'!$F$27*'02 Cargo Classes'!$N$12</x:f>
        <x:v>0</x:v>
      </x:c>
      <x:c r="S2615" s="22" t="n">
        <x:f>'01 Controls'!$G$27*'02 Cargo Classes'!$O$12</x:f>
        <x:v>1.0499999999999998</x:v>
      </x:c>
      <x:c r="T2615" s="22" t="n">
        <x:f>'01 Controls'!$H$27*'02 Cargo Classes'!$P$12</x:f>
        <x:v>0.15</x:v>
      </x:c>
      <x:c r="U2615" s="22" t="n">
        <x:f>SUM(Q2615:T2615)</x:f>
        <x:v>1.1999999999999997</x:v>
      </x:c>
      <x:c r="V2615" s="18" t="n">
        <x:f>IF(U2615=0,0,N2615*Q2615/U2615)</x:f>
        <x:v>0</x:v>
      </x:c>
      <x:c r="W2615" s="18" t="n">
        <x:f>IF(U2615=0,0,P2615*Q2615/U2615)</x:f>
        <x:v>0</x:v>
      </x:c>
      <x:c r="X2615" s="18" t="n">
        <x:f>MAX(V2615,W2615*'01 Controls'!$E$12)</x:f>
        <x:v>0</x:v>
      </x:c>
      <x:c r="Y2615" s="18" t="n">
        <x:f>IF(U2615=0,0,N2615*R2615/U2615)</x:f>
        <x:v>0</x:v>
      </x:c>
      <x:c r="Z2615" s="18" t="n">
        <x:f>IF(U2615=0,0,P2615*R2615/U2615)</x:f>
        <x:v>0</x:v>
      </x:c>
      <x:c r="AA2615" s="18" t="n">
        <x:f>MAX(Y2615,Z2615*'01 Controls'!$E$13)</x:f>
        <x:v>0</x:v>
      </x:c>
      <x:c r="AB2615" s="18" t="n">
        <x:f>IF(U2615=0,0,N2615*S2615/U2615)</x:f>
        <x:v>757.9687499999999</x:v>
      </x:c>
      <x:c r="AC2615" s="18" t="n">
        <x:f>IF(U2615=0,0,P2615*S2615/U2615)</x:f>
        <x:v>2175.46875</x:v>
      </x:c>
      <x:c r="AD2615" s="18" t="n">
        <x:f>MAX(AB2615,AC2615*'01 Controls'!$E$14)</x:f>
        <x:v>757.9687499999999</x:v>
      </x:c>
      <x:c r="AE2615" s="18" t="n">
        <x:f>IF(U2615=0,0,N2615*T2615/U2615)</x:f>
        <x:v>108.28125</x:v>
      </x:c>
      <x:c r="AF2615" s="18" t="n">
        <x:f>IF(U2615=0,0,P2615*T2615/U2615)</x:f>
        <x:v>310.78125000000006</x:v>
      </x:c>
      <x:c r="AG2615" s="18" t="n">
        <x:f>MAX(AE2615,AF2615*'01 Controls'!$E$15)</x:f>
        <x:v>108.28125</x:v>
      </x:c>
      <x:c r="AH2615" s="18" t="n">
        <x:f>SUM(V2615,Y2615,AB2615,AE2615)</x:f>
        <x:v>866.2499999999999</x:v>
      </x:c>
      <x:c r="AI2615" s="18" t="n">
        <x:f>N2615-AH2615</x:f>
        <x:v>-1.1368683772161603e-13</x:v>
      </x:c>
      <x:c r="AJ2615" s="18" t="n">
        <x:f>V2615*INDEX('07 Mode Capacity'!$P$6:$P$17,MATCH("AIR-"&amp;I2615,'07 Mode Capacity'!$C$6:$C$17,0))</x:f>
        <x:v>0</x:v>
      </x:c>
      <x:c r="AK2615" s="18" t="n">
        <x:f>Y2615*INDEX('07 Mode Capacity'!$P$6:$P$17,MATCH("OCEAN-"&amp;I2615,'07 Mode Capacity'!$C$6:$C$17,0))</x:f>
        <x:v>0</x:v>
      </x:c>
      <x:c r="AL2615" s="18" t="n">
        <x:f>AB2615*INDEX('07 Mode Capacity'!$P$6:$P$17,MATCH("LAND-"&amp;I2615,'07 Mode Capacity'!$C$6:$C$17,0))</x:f>
        <x:v>92.50847109610436</x:v>
      </x:c>
      <x:c r="AM2615" s="18" t="n">
        <x:f>AE2615*INDEX('07 Mode Capacity'!$P$6:$P$17,MATCH("INLAND-"&amp;I2615,'07 Mode Capacity'!$C$6:$C$17,0))</x:f>
        <x:v>68.35084642403912</x:v>
      </x:c>
      <x:c r="AN2615" s="18" t="n">
        <x:f>SUM(AJ2615:AM2615)</x:f>
        <x:v>160.85931752014346</x:v>
      </x:c>
      <x:c r="AO2615" s="17" t="n">
        <x:f>IF(N2615=0,1,AN2615/N2615)</x:f>
        <x:v>0.1856961818414355</x:v>
      </x:c>
      <x:c r="AP2615" s="11" t="str">
        <x:f>IF(AO2615&gt;='01 Controls'!$E$16,"PASS","FAIL")</x:f>
        <x:v>FAIL</x:v>
      </x:c>
      <x:c r="AQ2615" s="11" t="str">
        <x:v>UNQUANTIFIED</x:v>
      </x:c>
      <x:c r="AR2615" s="11" t="str">
        <x:v>Position-class planning record; serial item and receiver open</x:v>
      </x:c>
      <x:c r="AS2615" s="26"/>
      <x:c r="AT2615" s="26"/>
    </x:row>
    <x:row r="2616">
      <x:c r="C2616" s="11" t="str">
        <x:v>M3-H-PMG-BLK-08</x:v>
      </x:c>
      <x:c r="D2616" s="11" t="str">
        <x:v>M3</x:v>
      </x:c>
      <x:c r="E2616" s="11" t="str">
        <x:v>Inland flood</x:v>
      </x:c>
      <x:c r="F2616" s="11" t="str">
        <x:v>H-PMG</x:v>
      </x:c>
      <x:c r="G2616" s="11" t="str">
        <x:v>Patient movement group</x:v>
      </x:c>
      <x:c r="H2616" s="11" t="str">
        <x:v>BLK-08</x:v>
      </x:c>
      <x:c r="I2616" s="19" t="n">
        <x:v>48</x:v>
      </x:c>
      <x:c r="J2616" s="21" t="n">
        <x:v>3</x:v>
      </x:c>
      <x:c r="K2616" s="18" t="n">
        <x:f>'05 Cargo Register'!K376</x:f>
        <x:v>404.25</x:v>
      </x:c>
      <x:c r="L2616" s="18" t="n">
        <x:f>'05 Cargo Register'!N376</x:f>
        <x:v>64</x:v>
      </x:c>
      <x:c r="M2616" s="18" t="n">
        <x:f>'05 Cargo Register'!O376</x:f>
        <x:v>3264</x:v>
      </x:c>
      <x:c r="N2616" s="18" t="n">
        <x:f>J2616*K2616</x:f>
        <x:v>1212.75</x:v>
      </x:c>
      <x:c r="O2616" s="18" t="n">
        <x:f>J2616*L2616</x:f>
        <x:v>192</x:v>
      </x:c>
      <x:c r="P2616" s="18" t="n">
        <x:f>J2616*M2616</x:f>
        <x:v>9792</x:v>
      </x:c>
      <x:c r="Q2616" s="22" t="n">
        <x:f>'01 Controls'!$E$27*'02 Cargo Classes'!$M$14</x:f>
        <x:v>0.05</x:v>
      </x:c>
      <x:c r="R2616" s="22" t="n">
        <x:f>'01 Controls'!$F$27*'02 Cargo Classes'!$N$14</x:f>
        <x:v>0</x:v>
      </x:c>
      <x:c r="S2616" s="22" t="n">
        <x:f>'01 Controls'!$G$27*'02 Cargo Classes'!$O$14</x:f>
        <x:v>0.7</x:v>
      </x:c>
      <x:c r="T2616" s="22" t="n">
        <x:f>'01 Controls'!$H$27*'02 Cargo Classes'!$P$14</x:f>
        <x:v>0.125</x:v>
      </x:c>
      <x:c r="U2616" s="22" t="n">
        <x:f>SUM(Q2616:T2616)</x:f>
        <x:v>0.875</x:v>
      </x:c>
      <x:c r="V2616" s="18" t="n">
        <x:f>IF(U2616=0,0,N2616*Q2616/U2616)</x:f>
        <x:v>69.3</x:v>
      </x:c>
      <x:c r="W2616" s="18" t="n">
        <x:f>IF(U2616=0,0,P2616*Q2616/U2616)</x:f>
        <x:v>559.5428571428572</x:v>
      </x:c>
      <x:c r="X2616" s="18" t="n">
        <x:f>MAX(V2616,W2616*'01 Controls'!$E$12)</x:f>
        <x:v>139.8857142857143</x:v>
      </x:c>
      <x:c r="Y2616" s="18" t="n">
        <x:f>IF(U2616=0,0,N2616*R2616/U2616)</x:f>
        <x:v>0</x:v>
      </x:c>
      <x:c r="Z2616" s="18" t="n">
        <x:f>IF(U2616=0,0,P2616*R2616/U2616)</x:f>
        <x:v>0</x:v>
      </x:c>
      <x:c r="AA2616" s="18" t="n">
        <x:f>MAX(Y2616,Z2616*'01 Controls'!$E$13)</x:f>
        <x:v>0</x:v>
      </x:c>
      <x:c r="AB2616" s="18" t="n">
        <x:f>IF(U2616=0,0,N2616*S2616/U2616)</x:f>
        <x:v>970.1999999999999</x:v>
      </x:c>
      <x:c r="AC2616" s="18" t="n">
        <x:f>IF(U2616=0,0,P2616*S2616/U2616)</x:f>
        <x:v>7833.599999999999</x:v>
      </x:c>
      <x:c r="AD2616" s="18" t="n">
        <x:f>MAX(AB2616,AC2616*'01 Controls'!$E$14)</x:f>
        <x:v>1566.72</x:v>
      </x:c>
      <x:c r="AE2616" s="18" t="n">
        <x:f>IF(U2616=0,0,N2616*T2616/U2616)</x:f>
        <x:v>173.25</x:v>
      </x:c>
      <x:c r="AF2616" s="18" t="n">
        <x:f>IF(U2616=0,0,P2616*T2616/U2616)</x:f>
        <x:v>1398.857142857143</x:v>
      </x:c>
      <x:c r="AG2616" s="18" t="n">
        <x:f>MAX(AE2616,AF2616*'01 Controls'!$E$15)</x:f>
        <x:v>251.7942857142857</x:v>
      </x:c>
      <x:c r="AH2616" s="18" t="n">
        <x:f>SUM(V2616,Y2616,AB2616,AE2616)</x:f>
        <x:v>1212.75</x:v>
      </x:c>
      <x:c r="AI2616" s="18" t="n">
        <x:f>N2616-AH2616</x:f>
        <x:v>0</x:v>
      </x:c>
      <x:c r="AJ2616" s="18" t="n">
        <x:f>V2616*INDEX('07 Mode Capacity'!$P$6:$P$17,MATCH("AIR-"&amp;I2616,'07 Mode Capacity'!$C$6:$C$17,0))</x:f>
        <x:v>19.42726111944798</x:v>
      </x:c>
      <x:c r="AK2616" s="18" t="n">
        <x:f>Y2616*INDEX('07 Mode Capacity'!$P$6:$P$17,MATCH("OCEAN-"&amp;I2616,'07 Mode Capacity'!$C$6:$C$17,0))</x:f>
        <x:v>0</x:v>
      </x:c>
      <x:c r="AL2616" s="18" t="n">
        <x:f>AB2616*INDEX('07 Mode Capacity'!$P$6:$P$17,MATCH("LAND-"&amp;I2616,'07 Mode Capacity'!$C$6:$C$17,0))</x:f>
        <x:v>118.4108430030136</x:v>
      </x:c>
      <x:c r="AM2616" s="18" t="n">
        <x:f>AE2616*INDEX('07 Mode Capacity'!$P$6:$P$17,MATCH("INLAND-"&amp;I2616,'07 Mode Capacity'!$C$6:$C$17,0))</x:f>
        <x:v>109.36135427846258</x:v>
      </x:c>
      <x:c r="AN2616" s="18" t="n">
        <x:f>SUM(AJ2616:AM2616)</x:f>
        <x:v>247.19945840092416</x:v>
      </x:c>
      <x:c r="AO2616" s="17" t="n">
        <x:f>IF(N2616=0,1,AN2616/N2616)</x:f>
        <x:v>0.20383381438954784</x:v>
      </x:c>
      <x:c r="AP2616" s="11" t="str">
        <x:f>IF(AO2616&gt;='01 Controls'!$E$16,"PASS","FAIL")</x:f>
        <x:v>FAIL</x:v>
      </x:c>
      <x:c r="AQ2616" s="11" t="str">
        <x:v>UNQUANTIFIED</x:v>
      </x:c>
      <x:c r="AR2616" s="11" t="str">
        <x:v>Position-class planning record; serial item and receiver open</x:v>
      </x:c>
      <x:c r="AS2616" s="26"/>
      <x:c r="AT2616" s="26"/>
    </x:row>
    <x:row r="2617">
      <x:c r="C2617" s="11" t="str">
        <x:v>M3-C-ERG-APL-45</x:v>
      </x:c>
      <x:c r="D2617" s="11" t="str">
        <x:v>M3</x:v>
      </x:c>
      <x:c r="E2617" s="11" t="str">
        <x:v>Inland flood</x:v>
      </x:c>
      <x:c r="F2617" s="11" t="str">
        <x:v>C-ERG</x:v>
      </x:c>
      <x:c r="G2617" s="11" t="str">
        <x:v>Economic restart group</x:v>
      </x:c>
      <x:c r="H2617" s="11" t="str">
        <x:v>APL-45</x:v>
      </x:c>
      <x:c r="I2617" s="19" t="n">
        <x:v>24</x:v>
      </x:c>
      <x:c r="J2617" s="21" t="n">
        <x:v>4</x:v>
      </x:c>
      <x:c r="K2617" s="18" t="n">
        <x:f>'05 Cargo Register'!K377</x:f>
        <x:v>243.75</x:v>
      </x:c>
      <x:c r="L2617" s="18" t="n">
        <x:f>'05 Cargo Register'!N377</x:f>
        <x:v>64</x:v>
      </x:c>
      <x:c r="M2617" s="18" t="n">
        <x:f>'05 Cargo Register'!O377</x:f>
        <x:v>480</x:v>
      </x:c>
      <x:c r="N2617" s="18" t="n">
        <x:f>J2617*K2617</x:f>
        <x:v>975</x:v>
      </x:c>
      <x:c r="O2617" s="18" t="n">
        <x:f>J2617*L2617</x:f>
        <x:v>256</x:v>
      </x:c>
      <x:c r="P2617" s="18" t="n">
        <x:f>J2617*M2617</x:f>
        <x:v>1920</x:v>
      </x:c>
      <x:c r="Q2617" s="22" t="n">
        <x:f>'01 Controls'!$E$27*'02 Cargo Classes'!$M$6</x:f>
        <x:v>0.15000000000000002</x:v>
      </x:c>
      <x:c r="R2617" s="22" t="n">
        <x:f>'01 Controls'!$F$27*'02 Cargo Classes'!$N$6</x:f>
        <x:v>0</x:v>
      </x:c>
      <x:c r="S2617" s="22" t="n">
        <x:f>'01 Controls'!$G$27*'02 Cargo Classes'!$O$6</x:f>
        <x:v>0.7</x:v>
      </x:c>
      <x:c r="T2617" s="22" t="n">
        <x:f>'01 Controls'!$H$27*'02 Cargo Classes'!$P$6</x:f>
        <x:v>0.075</x:v>
      </x:c>
      <x:c r="U2617" s="22" t="n">
        <x:f>SUM(Q2617:T2617)</x:f>
        <x:v>0.9249999999999999</x:v>
      </x:c>
      <x:c r="V2617" s="18" t="n">
        <x:f>IF(U2617=0,0,N2617*Q2617/U2617)</x:f>
        <x:v>158.10810810810815</x:v>
      </x:c>
      <x:c r="W2617" s="18" t="n">
        <x:f>IF(U2617=0,0,P2617*Q2617/U2617)</x:f>
        <x:v>311.3513513513514</x:v>
      </x:c>
      <x:c r="X2617" s="18" t="n">
        <x:f>MAX(V2617,W2617*'01 Controls'!$E$12)</x:f>
        <x:v>158.10810810810815</x:v>
      </x:c>
      <x:c r="Y2617" s="18" t="n">
        <x:f>IF(U2617=0,0,N2617*R2617/U2617)</x:f>
        <x:v>0</x:v>
      </x:c>
      <x:c r="Z2617" s="18" t="n">
        <x:f>IF(U2617=0,0,P2617*R2617/U2617)</x:f>
        <x:v>0</x:v>
      </x:c>
      <x:c r="AA2617" s="18" t="n">
        <x:f>MAX(Y2617,Z2617*'01 Controls'!$E$13)</x:f>
        <x:v>0</x:v>
      </x:c>
      <x:c r="AB2617" s="18" t="n">
        <x:f>IF(U2617=0,0,N2617*S2617/U2617)</x:f>
        <x:v>737.8378378378379</x:v>
      </x:c>
      <x:c r="AC2617" s="18" t="n">
        <x:f>IF(U2617=0,0,P2617*S2617/U2617)</x:f>
        <x:v>1452.9729729729731</x:v>
      </x:c>
      <x:c r="AD2617" s="18" t="n">
        <x:f>MAX(AB2617,AC2617*'01 Controls'!$E$14)</x:f>
        <x:v>737.8378378378379</x:v>
      </x:c>
      <x:c r="AE2617" s="18" t="n">
        <x:f>IF(U2617=0,0,N2617*T2617/U2617)</x:f>
        <x:v>79.05405405405406</x:v>
      </x:c>
      <x:c r="AF2617" s="18" t="n">
        <x:f>IF(U2617=0,0,P2617*T2617/U2617)</x:f>
        <x:v>155.67567567567568</x:v>
      </x:c>
      <x:c r="AG2617" s="18" t="n">
        <x:f>MAX(AE2617,AF2617*'01 Controls'!$E$15)</x:f>
        <x:v>79.05405405405406</x:v>
      </x:c>
      <x:c r="AH2617" s="18" t="n">
        <x:f>SUM(V2617,Y2617,AB2617,AE2617)</x:f>
        <x:v>975.0000000000001</x:v>
      </x:c>
      <x:c r="AI2617" s="18" t="n">
        <x:f>N2617-AH2617</x:f>
        <x:v>-1.1368683772161603e-13</x:v>
      </x:c>
      <x:c r="AJ2617" s="18" t="n">
        <x:f>V2617*INDEX('07 Mode Capacity'!$P$6:$P$17,MATCH("AIR-"&amp;I2617,'07 Mode Capacity'!$C$6:$C$17,0))</x:f>
        <x:v>32.082359374523975</x:v>
      </x:c>
      <x:c r="AK2617" s="18" t="n">
        <x:f>Y2617*INDEX('07 Mode Capacity'!$P$6:$P$17,MATCH("OCEAN-"&amp;I2617,'07 Mode Capacity'!$C$6:$C$17,0))</x:f>
        <x:v>0</x:v>
      </x:c>
      <x:c r="AL2617" s="18" t="n">
        <x:f>AB2617*INDEX('07 Mode Capacity'!$P$6:$P$17,MATCH("LAND-"&amp;I2617,'07 Mode Capacity'!$C$6:$C$17,0))</x:f>
        <x:v>282.223654919255</x:v>
      </x:c>
      <x:c r="AM2617" s="18" t="n">
        <x:f>AE2617*INDEX('07 Mode Capacity'!$P$6:$P$17,MATCH("INLAND-"&amp;I2617,'07 Mode Capacity'!$C$6:$C$17,0))</x:f>
        <x:v>79.05405405405406</x:v>
      </x:c>
      <x:c r="AN2617" s="18" t="n">
        <x:f>SUM(AJ2617:AM2617)</x:f>
        <x:v>393.360068347833</x:v>
      </x:c>
      <x:c r="AO2617" s="17" t="n">
        <x:f>IF(N2617=0,1,AN2617/N2617)</x:f>
        <x:v>0.40344622394649543</x:v>
      </x:c>
      <x:c r="AP2617" s="11" t="str">
        <x:f>IF(AO2617&gt;='01 Controls'!$E$16,"PASS","FAIL")</x:f>
        <x:v>FAIL</x:v>
      </x:c>
      <x:c r="AQ2617" s="11" t="str">
        <x:v>UNQUANTIFIED</x:v>
      </x:c>
      <x:c r="AR2617" s="11" t="str">
        <x:v>Position-class planning record; serial item and receiver open</x:v>
      </x:c>
      <x:c r="AS2617" s="26"/>
      <x:c r="AT2617" s="26"/>
    </x:row>
    <x:row r="2618">
      <x:c r="C2618" s="11" t="str">
        <x:v>M3-C-ERG-ISO-18</x:v>
      </x:c>
      <x:c r="D2618" s="11" t="str">
        <x:v>M3</x:v>
      </x:c>
      <x:c r="E2618" s="11" t="str">
        <x:v>Inland flood</x:v>
      </x:c>
      <x:c r="F2618" s="11" t="str">
        <x:v>C-ERG</x:v>
      </x:c>
      <x:c r="G2618" s="11" t="str">
        <x:v>Economic restart group</x:v>
      </x:c>
      <x:c r="H2618" s="11" t="str">
        <x:v>ISO-18</x:v>
      </x:c>
      <x:c r="I2618" s="19" t="n">
        <x:v>48</x:v>
      </x:c>
      <x:c r="J2618" s="21" t="n">
        <x:v>4</x:v>
      </x:c>
      <x:c r="K2618" s="18" t="n">
        <x:f>'05 Cargo Register'!K378</x:f>
        <x:v>304.6875</x:v>
      </x:c>
      <x:c r="L2618" s="18" t="n">
        <x:f>'05 Cargo Register'!N378</x:f>
        <x:v>20</x:v>
      </x:c>
      <x:c r="M2618" s="18" t="n">
        <x:f>'05 Cargo Register'!O378</x:f>
        <x:v>528</x:v>
      </x:c>
      <x:c r="N2618" s="18" t="n">
        <x:f>J2618*K2618</x:f>
        <x:v>1218.75</x:v>
      </x:c>
      <x:c r="O2618" s="18" t="n">
        <x:f>J2618*L2618</x:f>
        <x:v>80</x:v>
      </x:c>
      <x:c r="P2618" s="18" t="n">
        <x:f>J2618*M2618</x:f>
        <x:v>2112</x:v>
      </x:c>
      <x:c r="Q2618" s="22" t="n">
        <x:f>'01 Controls'!$E$27*'02 Cargo Classes'!$M$7</x:f>
        <x:v>0.010000000000000002</x:v>
      </x:c>
      <x:c r="R2618" s="22" t="n">
        <x:f>'01 Controls'!$F$27*'02 Cargo Classes'!$N$7</x:f>
        <x:v>0</x:v>
      </x:c>
      <x:c r="S2618" s="22" t="n">
        <x:f>'01 Controls'!$G$27*'02 Cargo Classes'!$O$7</x:f>
        <x:v>0.84</x:v>
      </x:c>
      <x:c r="T2618" s="22" t="n">
        <x:f>'01 Controls'!$H$27*'02 Cargo Classes'!$P$7</x:f>
        <x:v>0.2</x:v>
      </x:c>
      <x:c r="U2618" s="22" t="n">
        <x:f>SUM(Q2618:T2618)</x:f>
        <x:v>1.05</x:v>
      </x:c>
      <x:c r="V2618" s="18" t="n">
        <x:f>IF(U2618=0,0,N2618*Q2618/U2618)</x:f>
        <x:v>11.607142857142858</x:v>
      </x:c>
      <x:c r="W2618" s="18" t="n">
        <x:f>IF(U2618=0,0,P2618*Q2618/U2618)</x:f>
        <x:v>20.114285714285717</x:v>
      </x:c>
      <x:c r="X2618" s="18" t="n">
        <x:f>MAX(V2618,W2618*'01 Controls'!$E$12)</x:f>
        <x:v>11.607142857142858</x:v>
      </x:c>
      <x:c r="Y2618" s="18" t="n">
        <x:f>IF(U2618=0,0,N2618*R2618/U2618)</x:f>
        <x:v>0</x:v>
      </x:c>
      <x:c r="Z2618" s="18" t="n">
        <x:f>IF(U2618=0,0,P2618*R2618/U2618)</x:f>
        <x:v>0</x:v>
      </x:c>
      <x:c r="AA2618" s="18" t="n">
        <x:f>MAX(Y2618,Z2618*'01 Controls'!$E$13)</x:f>
        <x:v>0</x:v>
      </x:c>
      <x:c r="AB2618" s="18" t="n">
        <x:f>IF(U2618=0,0,N2618*S2618/U2618)</x:f>
        <x:v>975</x:v>
      </x:c>
      <x:c r="AC2618" s="18" t="n">
        <x:f>IF(U2618=0,0,P2618*S2618/U2618)</x:f>
        <x:v>1689.6</x:v>
      </x:c>
      <x:c r="AD2618" s="18" t="n">
        <x:f>MAX(AB2618,AC2618*'01 Controls'!$E$14)</x:f>
        <x:v>975</x:v>
      </x:c>
      <x:c r="AE2618" s="18" t="n">
        <x:f>IF(U2618=0,0,N2618*T2618/U2618)</x:f>
        <x:v>232.14285714285714</x:v>
      </x:c>
      <x:c r="AF2618" s="18" t="n">
        <x:f>IF(U2618=0,0,P2618*T2618/U2618)</x:f>
        <x:v>402.2857142857143</x:v>
      </x:c>
      <x:c r="AG2618" s="18" t="n">
        <x:f>MAX(AE2618,AF2618*'01 Controls'!$E$15)</x:f>
        <x:v>232.14285714285714</x:v>
      </x:c>
      <x:c r="AH2618" s="18" t="n">
        <x:f>SUM(V2618,Y2618,AB2618,AE2618)</x:f>
        <x:v>1218.75</x:v>
      </x:c>
      <x:c r="AI2618" s="18" t="n">
        <x:f>N2618-AH2618</x:f>
        <x:v>0</x:v>
      </x:c>
      <x:c r="AJ2618" s="18" t="n">
        <x:f>V2618*INDEX('07 Mode Capacity'!$P$6:$P$17,MATCH("AIR-"&amp;I2618,'07 Mode Capacity'!$C$6:$C$17,0))</x:f>
        <x:v>3.253896033715004</x:v>
      </x:c>
      <x:c r="AK2618" s="18" t="n">
        <x:f>Y2618*INDEX('07 Mode Capacity'!$P$6:$P$17,MATCH("OCEAN-"&amp;I2618,'07 Mode Capacity'!$C$6:$C$17,0))</x:f>
        <x:v>0</x:v>
      </x:c>
      <x:c r="AL2618" s="18" t="n">
        <x:f>AB2618*INDEX('07 Mode Capacity'!$P$6:$P$17,MATCH("LAND-"&amp;I2618,'07 Mode Capacity'!$C$6:$C$17,0))</x:f>
        <x:v>118.99667277668343</x:v>
      </x:c>
      <x:c r="AM2618" s="18" t="n">
        <x:f>AE2618*INDEX('07 Mode Capacity'!$P$6:$P$17,MATCH("INLAND-"&amp;I2618,'07 Mode Capacity'!$C$6:$C$17,0))</x:f>
        <x:v>146.536549744384</x:v>
      </x:c>
      <x:c r="AN2618" s="18" t="n">
        <x:f>SUM(AJ2618:AM2618)</x:f>
        <x:v>268.7871185547824</x:v>
      </x:c>
      <x:c r="AO2618" s="17" t="n">
        <x:f>IF(N2618=0,1,AN2618/N2618)</x:f>
        <x:v>0.2205432767628984</x:v>
      </x:c>
      <x:c r="AP2618" s="11" t="str">
        <x:f>IF(AO2618&gt;='01 Controls'!$E$16,"PASS","FAIL")</x:f>
        <x:v>FAIL</x:v>
      </x:c>
      <x:c r="AQ2618" s="11" t="str">
        <x:v>UNQUANTIFIED</x:v>
      </x:c>
      <x:c r="AR2618" s="11" t="str">
        <x:v>Position-class planning record; serial item and receiver open</x:v>
      </x:c>
      <x:c r="AS2618" s="26"/>
      <x:c r="AT2618" s="26"/>
    </x:row>
    <x:row r="2619">
      <x:c r="C2619" s="11" t="str">
        <x:v>M3-C-ERG-COL-12</x:v>
      </x:c>
      <x:c r="D2619" s="11" t="str">
        <x:v>M3</x:v>
      </x:c>
      <x:c r="E2619" s="11" t="str">
        <x:v>Inland flood</x:v>
      </x:c>
      <x:c r="F2619" s="11" t="str">
        <x:v>C-ERG</x:v>
      </x:c>
      <x:c r="G2619" s="11" t="str">
        <x:v>Economic restart group</x:v>
      </x:c>
      <x:c r="H2619" s="11" t="str">
        <x:v>COL-12</x:v>
      </x:c>
      <x:c r="I2619" s="19" t="n">
        <x:v>24</x:v>
      </x:c>
      <x:c r="J2619" s="21" t="n">
        <x:v>4</x:v>
      </x:c>
      <x:c r="K2619" s="18" t="n">
        <x:f>'05 Cargo Register'!K379</x:f>
        <x:v>60.9375</x:v>
      </x:c>
      <x:c r="L2619" s="18" t="n">
        <x:f>'05 Cargo Register'!N379</x:f>
        <x:v>7</x:v>
      </x:c>
      <x:c r="M2619" s="18" t="n">
        <x:f>'05 Cargo Register'!O379</x:f>
        <x:v>184.8</x:v>
      </x:c>
      <x:c r="N2619" s="18" t="n">
        <x:f>J2619*K2619</x:f>
        <x:v>243.75</x:v>
      </x:c>
      <x:c r="O2619" s="18" t="n">
        <x:f>J2619*L2619</x:f>
        <x:v>28</x:v>
      </x:c>
      <x:c r="P2619" s="18" t="n">
        <x:f>J2619*M2619</x:f>
        <x:v>739.2</x:v>
      </x:c>
      <x:c r="Q2619" s="22" t="n">
        <x:f>'01 Controls'!$E$27*'02 Cargo Classes'!$M$8</x:f>
        <x:v>0.1</x:v>
      </x:c>
      <x:c r="R2619" s="22" t="n">
        <x:f>'01 Controls'!$F$27*'02 Cargo Classes'!$N$8</x:f>
        <x:v>0</x:v>
      </x:c>
      <x:c r="S2619" s="22" t="n">
        <x:f>'01 Controls'!$G$27*'02 Cargo Classes'!$O$8</x:f>
        <x:v>0.84</x:v>
      </x:c>
      <x:c r="T2619" s="22" t="n">
        <x:f>'01 Controls'!$H$27*'02 Cargo Classes'!$P$8</x:f>
        <x:v>0.05</x:v>
      </x:c>
      <x:c r="U2619" s="22" t="n">
        <x:f>SUM(Q2619:T2619)</x:f>
        <x:v>0.99</x:v>
      </x:c>
      <x:c r="V2619" s="18" t="n">
        <x:f>IF(U2619=0,0,N2619*Q2619/U2619)</x:f>
        <x:v>24.62121212121212</x:v>
      </x:c>
      <x:c r="W2619" s="18" t="n">
        <x:f>IF(U2619=0,0,P2619*Q2619/U2619)</x:f>
        <x:v>74.66666666666667</x:v>
      </x:c>
      <x:c r="X2619" s="18" t="n">
        <x:f>MAX(V2619,W2619*'01 Controls'!$E$12)</x:f>
        <x:v>24.62121212121212</x:v>
      </x:c>
      <x:c r="Y2619" s="18" t="n">
        <x:f>IF(U2619=0,0,N2619*R2619/U2619)</x:f>
        <x:v>0</x:v>
      </x:c>
      <x:c r="Z2619" s="18" t="n">
        <x:f>IF(U2619=0,0,P2619*R2619/U2619)</x:f>
        <x:v>0</x:v>
      </x:c>
      <x:c r="AA2619" s="18" t="n">
        <x:f>MAX(Y2619,Z2619*'01 Controls'!$E$13)</x:f>
        <x:v>0</x:v>
      </x:c>
      <x:c r="AB2619" s="18" t="n">
        <x:f>IF(U2619=0,0,N2619*S2619/U2619)</x:f>
        <x:v>206.8181818181818</x:v>
      </x:c>
      <x:c r="AC2619" s="18" t="n">
        <x:f>IF(U2619=0,0,P2619*S2619/U2619)</x:f>
        <x:v>627.2</x:v>
      </x:c>
      <x:c r="AD2619" s="18" t="n">
        <x:f>MAX(AB2619,AC2619*'01 Controls'!$E$14)</x:f>
        <x:v>206.8181818181818</x:v>
      </x:c>
      <x:c r="AE2619" s="18" t="n">
        <x:f>IF(U2619=0,0,N2619*T2619/U2619)</x:f>
        <x:v>12.31060606060606</x:v>
      </x:c>
      <x:c r="AF2619" s="18" t="n">
        <x:f>IF(U2619=0,0,P2619*T2619/U2619)</x:f>
        <x:v>37.333333333333336</x:v>
      </x:c>
      <x:c r="AG2619" s="18" t="n">
        <x:f>MAX(AE2619,AF2619*'01 Controls'!$E$15)</x:f>
        <x:v>12.31060606060606</x:v>
      </x:c>
      <x:c r="AH2619" s="18" t="n">
        <x:f>SUM(V2619,Y2619,AB2619,AE2619)</x:f>
        <x:v>243.75</x:v>
      </x:c>
      <x:c r="AI2619" s="18" t="n">
        <x:f>N2619-AH2619</x:f>
        <x:v>0</x:v>
      </x:c>
      <x:c r="AJ2619" s="18" t="n">
        <x:f>V2619*INDEX('07 Mode Capacity'!$P$6:$P$17,MATCH("AIR-"&amp;I2619,'07 Mode Capacity'!$C$6:$C$17,0))</x:f>
        <x:v>4.9959903066388325</x:v>
      </x:c>
      <x:c r="AK2619" s="18" t="n">
        <x:f>Y2619*INDEX('07 Mode Capacity'!$P$6:$P$17,MATCH("OCEAN-"&amp;I2619,'07 Mode Capacity'!$C$6:$C$17,0))</x:f>
        <x:v>0</x:v>
      </x:c>
      <x:c r="AL2619" s="18" t="n">
        <x:f>AB2619*INDEX('07 Mode Capacity'!$P$6:$P$17,MATCH("LAND-"&amp;I2619,'07 Mode Capacity'!$C$6:$C$17,0))</x:f>
        <x:v>79.1081456970639</x:v>
      </x:c>
      <x:c r="AM2619" s="18" t="n">
        <x:f>AE2619*INDEX('07 Mode Capacity'!$P$6:$P$17,MATCH("INLAND-"&amp;I2619,'07 Mode Capacity'!$C$6:$C$17,0))</x:f>
        <x:v>12.31060606060606</x:v>
      </x:c>
      <x:c r="AN2619" s="18" t="n">
        <x:f>SUM(AJ2619:AM2619)</x:f>
        <x:v>96.4147420643088</x:v>
      </x:c>
      <x:c r="AO2619" s="17" t="n">
        <x:f>IF(N2619=0,1,AN2619/N2619)</x:f>
        <x:v>0.39554765975101047</x:v>
      </x:c>
      <x:c r="AP2619" s="11" t="str">
        <x:f>IF(AO2619&gt;='01 Controls'!$E$16,"PASS","FAIL")</x:f>
        <x:v>FAIL</x:v>
      </x:c>
      <x:c r="AQ2619" s="11" t="str">
        <x:v>UNQUANTIFIED</x:v>
      </x:c>
      <x:c r="AR2619" s="11" t="str">
        <x:v>Position-class planning record; serial item and receiver open</x:v>
      </x:c>
      <x:c r="AS2619" s="26"/>
      <x:c r="AT2619" s="26"/>
    </x:row>
    <x:row r="2620">
      <x:c r="C2620" s="11" t="str">
        <x:v>M3-C-ERG-BAT-22</x:v>
      </x:c>
      <x:c r="D2620" s="11" t="str">
        <x:v>M3</x:v>
      </x:c>
      <x:c r="E2620" s="11" t="str">
        <x:v>Inland flood</x:v>
      </x:c>
      <x:c r="F2620" s="11" t="str">
        <x:v>C-ERG</x:v>
      </x:c>
      <x:c r="G2620" s="11" t="str">
        <x:v>Economic restart group</x:v>
      </x:c>
      <x:c r="H2620" s="11" t="str">
        <x:v>BAT-22</x:v>
      </x:c>
      <x:c r="I2620" s="19" t="n">
        <x:v>48</x:v>
      </x:c>
      <x:c r="J2620" s="21" t="n">
        <x:v>4</x:v>
      </x:c>
      <x:c r="K2620" s="18" t="n">
        <x:f>'05 Cargo Register'!K380</x:f>
        <x:v>60.9375</x:v>
      </x:c>
      <x:c r="L2620" s="18" t="n">
        <x:f>'05 Cargo Register'!N380</x:f>
        <x:v>4</x:v>
      </x:c>
      <x:c r="M2620" s="18" t="n">
        <x:f>'05 Cargo Register'!O380</x:f>
        <x:v>105.60000000000001</x:v>
      </x:c>
      <x:c r="N2620" s="18" t="n">
        <x:f>J2620*K2620</x:f>
        <x:v>243.75</x:v>
      </x:c>
      <x:c r="O2620" s="18" t="n">
        <x:f>J2620*L2620</x:f>
        <x:v>16</x:v>
      </x:c>
      <x:c r="P2620" s="18" t="n">
        <x:f>J2620*M2620</x:f>
        <x:v>422.40000000000003</x:v>
      </x:c>
      <x:c r="Q2620" s="22" t="n">
        <x:f>'01 Controls'!$E$27*'02 Cargo Classes'!$M$9</x:f>
        <x:v>0</x:v>
      </x:c>
      <x:c r="R2620" s="22" t="n">
        <x:f>'01 Controls'!$F$27*'02 Cargo Classes'!$N$9</x:f>
        <x:v>0</x:v>
      </x:c>
      <x:c r="S2620" s="22" t="n">
        <x:f>'01 Controls'!$G$27*'02 Cargo Classes'!$O$9</x:f>
        <x:v>0.7</x:v>
      </x:c>
      <x:c r="T2620" s="22" t="n">
        <x:f>'01 Controls'!$H$27*'02 Cargo Classes'!$P$9</x:f>
        <x:v>0.125</x:v>
      </x:c>
      <x:c r="U2620" s="22" t="n">
        <x:f>SUM(Q2620:T2620)</x:f>
        <x:v>0.825</x:v>
      </x:c>
      <x:c r="V2620" s="18" t="n">
        <x:f>IF(U2620=0,0,N2620*Q2620/U2620)</x:f>
        <x:v>0</x:v>
      </x:c>
      <x:c r="W2620" s="18" t="n">
        <x:f>IF(U2620=0,0,P2620*Q2620/U2620)</x:f>
        <x:v>0</x:v>
      </x:c>
      <x:c r="X2620" s="18" t="n">
        <x:f>MAX(V2620,W2620*'01 Controls'!$E$12)</x:f>
        <x:v>0</x:v>
      </x:c>
      <x:c r="Y2620" s="18" t="n">
        <x:f>IF(U2620=0,0,N2620*R2620/U2620)</x:f>
        <x:v>0</x:v>
      </x:c>
      <x:c r="Z2620" s="18" t="n">
        <x:f>IF(U2620=0,0,P2620*R2620/U2620)</x:f>
        <x:v>0</x:v>
      </x:c>
      <x:c r="AA2620" s="18" t="n">
        <x:f>MAX(Y2620,Z2620*'01 Controls'!$E$13)</x:f>
        <x:v>0</x:v>
      </x:c>
      <x:c r="AB2620" s="18" t="n">
        <x:f>IF(U2620=0,0,N2620*S2620/U2620)</x:f>
        <x:v>206.81818181818184</x:v>
      </x:c>
      <x:c r="AC2620" s="18" t="n">
        <x:f>IF(U2620=0,0,P2620*S2620/U2620)</x:f>
        <x:v>358.40000000000003</x:v>
      </x:c>
      <x:c r="AD2620" s="18" t="n">
        <x:f>MAX(AB2620,AC2620*'01 Controls'!$E$14)</x:f>
        <x:v>206.81818181818184</x:v>
      </x:c>
      <x:c r="AE2620" s="18" t="n">
        <x:f>IF(U2620=0,0,N2620*T2620/U2620)</x:f>
        <x:v>36.93181818181819</x:v>
      </x:c>
      <x:c r="AF2620" s="18" t="n">
        <x:f>IF(U2620=0,0,P2620*T2620/U2620)</x:f>
        <x:v>64.00000000000001</x:v>
      </x:c>
      <x:c r="AG2620" s="18" t="n">
        <x:f>MAX(AE2620,AF2620*'01 Controls'!$E$15)</x:f>
        <x:v>36.93181818181819</x:v>
      </x:c>
      <x:c r="AH2620" s="18" t="n">
        <x:f>SUM(V2620,Y2620,AB2620,AE2620)</x:f>
        <x:v>243.75000000000003</x:v>
      </x:c>
      <x:c r="AI2620" s="18" t="n">
        <x:f>N2620-AH2620</x:f>
        <x:v>-2.842170943040401e-14</x:v>
      </x:c>
      <x:c r="AJ2620" s="18" t="n">
        <x:f>V2620*INDEX('07 Mode Capacity'!$P$6:$P$17,MATCH("AIR-"&amp;I2620,'07 Mode Capacity'!$C$6:$C$17,0))</x:f>
        <x:v>0</x:v>
      </x:c>
      <x:c r="AK2620" s="18" t="n">
        <x:f>Y2620*INDEX('07 Mode Capacity'!$P$6:$P$17,MATCH("OCEAN-"&amp;I2620,'07 Mode Capacity'!$C$6:$C$17,0))</x:f>
        <x:v>0</x:v>
      </x:c>
      <x:c r="AL2620" s="18" t="n">
        <x:f>AB2620*INDEX('07 Mode Capacity'!$P$6:$P$17,MATCH("LAND-"&amp;I2620,'07 Mode Capacity'!$C$6:$C$17,0))</x:f>
        <x:v>25.241718467781336</x:v>
      </x:c>
      <x:c r="AM2620" s="18" t="n">
        <x:f>AE2620*INDEX('07 Mode Capacity'!$P$6:$P$17,MATCH("INLAND-"&amp;I2620,'07 Mode Capacity'!$C$6:$C$17,0))</x:f>
        <x:v>23.312632913879277</x:v>
      </x:c>
      <x:c r="AN2620" s="18" t="n">
        <x:f>SUM(AJ2620:AM2620)</x:f>
        <x:v>48.55435138166061</x:v>
      </x:c>
      <x:c r="AO2620" s="17" t="n">
        <x:f>IF(N2620=0,1,AN2620/N2620)</x:f>
        <x:v>0.19919733900168454</x:v>
      </x:c>
      <x:c r="AP2620" s="11" t="str">
        <x:f>IF(AO2620&gt;='01 Controls'!$E$16,"PASS","FAIL")</x:f>
        <x:v>FAIL</x:v>
      </x:c>
      <x:c r="AQ2620" s="11" t="str">
        <x:v>UNQUANTIFIED</x:v>
      </x:c>
      <x:c r="AR2620" s="11" t="str">
        <x:v>Position-class planning record; serial item and receiver open</x:v>
      </x:c>
      <x:c r="AS2620" s="26"/>
      <x:c r="AT2620" s="26"/>
    </x:row>
    <x:row r="2621">
      <x:c r="C2621" s="11" t="str">
        <x:v>M3-C-ERG-TNK-20</x:v>
      </x:c>
      <x:c r="D2621" s="11" t="str">
        <x:v>M3</x:v>
      </x:c>
      <x:c r="E2621" s="11" t="str">
        <x:v>Inland flood</x:v>
      </x:c>
      <x:c r="F2621" s="11" t="str">
        <x:v>C-ERG</x:v>
      </x:c>
      <x:c r="G2621" s="11" t="str">
        <x:v>Economic restart group</x:v>
      </x:c>
      <x:c r="H2621" s="11" t="str">
        <x:v>TNK-20</x:v>
      </x:c>
      <x:c r="I2621" s="19" t="n">
        <x:v>48</x:v>
      </x:c>
      <x:c r="J2621" s="21" t="n">
        <x:v>4</x:v>
      </x:c>
      <x:c r="K2621" s="18" t="n">
        <x:f>'05 Cargo Register'!K381</x:f>
        <x:v>60.9375</x:v>
      </x:c>
      <x:c r="L2621" s="18" t="n">
        <x:f>'05 Cargo Register'!N381</x:f>
        <x:v>4</x:v>
      </x:c>
      <x:c r="M2621" s="18" t="n">
        <x:f>'05 Cargo Register'!O381</x:f>
        <x:v>85</x:v>
      </x:c>
      <x:c r="N2621" s="18" t="n">
        <x:f>J2621*K2621</x:f>
        <x:v>243.75</x:v>
      </x:c>
      <x:c r="O2621" s="18" t="n">
        <x:f>J2621*L2621</x:f>
        <x:v>16</x:v>
      </x:c>
      <x:c r="P2621" s="18" t="n">
        <x:f>J2621*M2621</x:f>
        <x:v>340</x:v>
      </x:c>
      <x:c r="Q2621" s="22" t="n">
        <x:f>'01 Controls'!$E$27*'02 Cargo Classes'!$M$10</x:f>
        <x:v>0</x:v>
      </x:c>
      <x:c r="R2621" s="22" t="n">
        <x:f>'01 Controls'!$F$27*'02 Cargo Classes'!$N$10</x:f>
        <x:v>0</x:v>
      </x:c>
      <x:c r="S2621" s="22" t="n">
        <x:f>'01 Controls'!$G$27*'02 Cargo Classes'!$O$10</x:f>
        <x:v>0.7</x:v>
      </x:c>
      <x:c r="T2621" s="22" t="n">
        <x:f>'01 Controls'!$H$27*'02 Cargo Classes'!$P$10</x:f>
        <x:v>0.25</x:v>
      </x:c>
      <x:c r="U2621" s="22" t="n">
        <x:f>SUM(Q2621:T2621)</x:f>
        <x:v>0.95</x:v>
      </x:c>
      <x:c r="V2621" s="18" t="n">
        <x:f>IF(U2621=0,0,N2621*Q2621/U2621)</x:f>
        <x:v>0</x:v>
      </x:c>
      <x:c r="W2621" s="18" t="n">
        <x:f>IF(U2621=0,0,P2621*Q2621/U2621)</x:f>
        <x:v>0</x:v>
      </x:c>
      <x:c r="X2621" s="18" t="n">
        <x:f>MAX(V2621,W2621*'01 Controls'!$E$12)</x:f>
        <x:v>0</x:v>
      </x:c>
      <x:c r="Y2621" s="18" t="n">
        <x:f>IF(U2621=0,0,N2621*R2621/U2621)</x:f>
        <x:v>0</x:v>
      </x:c>
      <x:c r="Z2621" s="18" t="n">
        <x:f>IF(U2621=0,0,P2621*R2621/U2621)</x:f>
        <x:v>0</x:v>
      </x:c>
      <x:c r="AA2621" s="18" t="n">
        <x:f>MAX(Y2621,Z2621*'01 Controls'!$E$13)</x:f>
        <x:v>0</x:v>
      </x:c>
      <x:c r="AB2621" s="18" t="n">
        <x:f>IF(U2621=0,0,N2621*S2621/U2621)</x:f>
        <x:v>179.60526315789474</x:v>
      </x:c>
      <x:c r="AC2621" s="18" t="n">
        <x:f>IF(U2621=0,0,P2621*S2621/U2621)</x:f>
        <x:v>250.52631578947367</x:v>
      </x:c>
      <x:c r="AD2621" s="18" t="n">
        <x:f>MAX(AB2621,AC2621*'01 Controls'!$E$14)</x:f>
        <x:v>179.60526315789474</x:v>
      </x:c>
      <x:c r="AE2621" s="18" t="n">
        <x:f>IF(U2621=0,0,N2621*T2621/U2621)</x:f>
        <x:v>64.14473684210526</x:v>
      </x:c>
      <x:c r="AF2621" s="18" t="n">
        <x:f>IF(U2621=0,0,P2621*T2621/U2621)</x:f>
        <x:v>89.47368421052632</x:v>
      </x:c>
      <x:c r="AG2621" s="18" t="n">
        <x:f>MAX(AE2621,AF2621*'01 Controls'!$E$15)</x:f>
        <x:v>64.14473684210526</x:v>
      </x:c>
      <x:c r="AH2621" s="18" t="n">
        <x:f>SUM(V2621,Y2621,AB2621,AE2621)</x:f>
        <x:v>243.75</x:v>
      </x:c>
      <x:c r="AI2621" s="18" t="n">
        <x:f>N2621-AH2621</x:f>
        <x:v>0</x:v>
      </x:c>
      <x:c r="AJ2621" s="18" t="n">
        <x:f>V2621*INDEX('07 Mode Capacity'!$P$6:$P$17,MATCH("AIR-"&amp;I2621,'07 Mode Capacity'!$C$6:$C$17,0))</x:f>
        <x:v>0</x:v>
      </x:c>
      <x:c r="AK2621" s="18" t="n">
        <x:f>Y2621*INDEX('07 Mode Capacity'!$P$6:$P$17,MATCH("OCEAN-"&amp;I2621,'07 Mode Capacity'!$C$6:$C$17,0))</x:f>
        <x:v>0</x:v>
      </x:c>
      <x:c r="AL2621" s="18" t="n">
        <x:f>AB2621*INDEX('07 Mode Capacity'!$P$6:$P$17,MATCH("LAND-"&amp;I2621,'07 Mode Capacity'!$C$6:$C$17,0))</x:f>
        <x:v>21.92043972202063</x:v>
      </x:c>
      <x:c r="AM2621" s="18" t="n">
        <x:f>AE2621*INDEX('07 Mode Capacity'!$P$6:$P$17,MATCH("INLAND-"&amp;I2621,'07 Mode Capacity'!$C$6:$C$17,0))</x:f>
        <x:v>40.49036242936926</x:v>
      </x:c>
      <x:c r="AN2621" s="18" t="n">
        <x:f>SUM(AJ2621:AM2621)</x:f>
        <x:v>62.410802151389895</x:v>
      </x:c>
      <x:c r="AO2621" s="17" t="n">
        <x:f>IF(N2621=0,1,AN2621/N2621)</x:f>
        <x:v>0.25604431651852266</x:v>
      </x:c>
      <x:c r="AP2621" s="11" t="str">
        <x:f>IF(AO2621&gt;='01 Controls'!$E$16,"PASS","FAIL")</x:f>
        <x:v>FAIL</x:v>
      </x:c>
      <x:c r="AQ2621" s="11" t="str">
        <x:v>UNQUANTIFIED</x:v>
      </x:c>
      <x:c r="AR2621" s="11" t="str">
        <x:v>Position-class planning record; serial item and receiver open</x:v>
      </x:c>
      <x:c r="AS2621" s="26"/>
      <x:c r="AT2621" s="26"/>
    </x:row>
    <x:row r="2622">
      <x:c r="C2622" s="11" t="str">
        <x:v>M3-C-ERG-FLR-24</x:v>
      </x:c>
      <x:c r="D2622" s="11" t="str">
        <x:v>M3</x:v>
      </x:c>
      <x:c r="E2622" s="11" t="str">
        <x:v>Inland flood</x:v>
      </x:c>
      <x:c r="F2622" s="11" t="str">
        <x:v>C-ERG</x:v>
      </x:c>
      <x:c r="G2622" s="11" t="str">
        <x:v>Economic restart group</x:v>
      </x:c>
      <x:c r="H2622" s="11" t="str">
        <x:v>FLR-24</x:v>
      </x:c>
      <x:c r="I2622" s="19" t="n">
        <x:v>48</x:v>
      </x:c>
      <x:c r="J2622" s="21" t="n">
        <x:v>4</x:v>
      </x:c>
      <x:c r="K2622" s="18" t="n">
        <x:f>'05 Cargo Register'!K382</x:f>
        <x:v>121.875</x:v>
      </x:c>
      <x:c r="L2622" s="18" t="n">
        <x:f>'05 Cargo Register'!N382</x:f>
        <x:v>6</x:v>
      </x:c>
      <x:c r="M2622" s="18" t="n">
        <x:f>'05 Cargo Register'!O382</x:f>
        <x:v>192</x:v>
      </x:c>
      <x:c r="N2622" s="18" t="n">
        <x:f>J2622*K2622</x:f>
        <x:v>487.5</x:v>
      </x:c>
      <x:c r="O2622" s="18" t="n">
        <x:f>J2622*L2622</x:f>
        <x:v>24</x:v>
      </x:c>
      <x:c r="P2622" s="18" t="n">
        <x:f>J2622*M2622</x:f>
        <x:v>768</x:v>
      </x:c>
      <x:c r="Q2622" s="22" t="n">
        <x:f>'01 Controls'!$E$27*'02 Cargo Classes'!$M$11</x:f>
        <x:v>0</x:v>
      </x:c>
      <x:c r="R2622" s="22" t="n">
        <x:f>'01 Controls'!$F$27*'02 Cargo Classes'!$N$11</x:f>
        <x:v>0</x:v>
      </x:c>
      <x:c r="S2622" s="22" t="n">
        <x:f>'01 Controls'!$G$27*'02 Cargo Classes'!$O$11</x:f>
        <x:v>0.7</x:v>
      </x:c>
      <x:c r="T2622" s="22" t="n">
        <x:f>'01 Controls'!$H$27*'02 Cargo Classes'!$P$11</x:f>
        <x:v>0.2</x:v>
      </x:c>
      <x:c r="U2622" s="22" t="n">
        <x:f>SUM(Q2622:T2622)</x:f>
        <x:v>0.8999999999999999</x:v>
      </x:c>
      <x:c r="V2622" s="18" t="n">
        <x:f>IF(U2622=0,0,N2622*Q2622/U2622)</x:f>
        <x:v>0</x:v>
      </x:c>
      <x:c r="W2622" s="18" t="n">
        <x:f>IF(U2622=0,0,P2622*Q2622/U2622)</x:f>
        <x:v>0</x:v>
      </x:c>
      <x:c r="X2622" s="18" t="n">
        <x:f>MAX(V2622,W2622*'01 Controls'!$E$12)</x:f>
        <x:v>0</x:v>
      </x:c>
      <x:c r="Y2622" s="18" t="n">
        <x:f>IF(U2622=0,0,N2622*R2622/U2622)</x:f>
        <x:v>0</x:v>
      </x:c>
      <x:c r="Z2622" s="18" t="n">
        <x:f>IF(U2622=0,0,P2622*R2622/U2622)</x:f>
        <x:v>0</x:v>
      </x:c>
      <x:c r="AA2622" s="18" t="n">
        <x:f>MAX(Y2622,Z2622*'01 Controls'!$E$13)</x:f>
        <x:v>0</x:v>
      </x:c>
      <x:c r="AB2622" s="18" t="n">
        <x:f>IF(U2622=0,0,N2622*S2622/U2622)</x:f>
        <x:v>379.1666666666667</x:v>
      </x:c>
      <x:c r="AC2622" s="18" t="n">
        <x:f>IF(U2622=0,0,P2622*S2622/U2622)</x:f>
        <x:v>597.3333333333333</x:v>
      </x:c>
      <x:c r="AD2622" s="18" t="n">
        <x:f>MAX(AB2622,AC2622*'01 Controls'!$E$14)</x:f>
        <x:v>379.1666666666667</x:v>
      </x:c>
      <x:c r="AE2622" s="18" t="n">
        <x:f>IF(U2622=0,0,N2622*T2622/U2622)</x:f>
        <x:v>108.33333333333334</x:v>
      </x:c>
      <x:c r="AF2622" s="18" t="n">
        <x:f>IF(U2622=0,0,P2622*T2622/U2622)</x:f>
        <x:v>170.6666666666667</x:v>
      </x:c>
      <x:c r="AG2622" s="18" t="n">
        <x:f>MAX(AE2622,AF2622*'01 Controls'!$E$15)</x:f>
        <x:v>108.33333333333334</x:v>
      </x:c>
      <x:c r="AH2622" s="18" t="n">
        <x:f>SUM(V2622,Y2622,AB2622,AE2622)</x:f>
        <x:v>487.5</x:v>
      </x:c>
      <x:c r="AI2622" s="18" t="n">
        <x:f>N2622-AH2622</x:f>
        <x:v>0</x:v>
      </x:c>
      <x:c r="AJ2622" s="18" t="n">
        <x:f>V2622*INDEX('07 Mode Capacity'!$P$6:$P$17,MATCH("AIR-"&amp;I2622,'07 Mode Capacity'!$C$6:$C$17,0))</x:f>
        <x:v>0</x:v>
      </x:c>
      <x:c r="AK2622" s="18" t="n">
        <x:f>Y2622*INDEX('07 Mode Capacity'!$P$6:$P$17,MATCH("OCEAN-"&amp;I2622,'07 Mode Capacity'!$C$6:$C$17,0))</x:f>
        <x:v>0</x:v>
      </x:c>
      <x:c r="AL2622" s="18" t="n">
        <x:f>AB2622*INDEX('07 Mode Capacity'!$P$6:$P$17,MATCH("LAND-"&amp;I2622,'07 Mode Capacity'!$C$6:$C$17,0))</x:f>
        <x:v>46.27648385759911</x:v>
      </x:c>
      <x:c r="AM2622" s="18" t="n">
        <x:f>AE2622*INDEX('07 Mode Capacity'!$P$6:$P$17,MATCH("INLAND-"&amp;I2622,'07 Mode Capacity'!$C$6:$C$17,0))</x:f>
        <x:v>68.38372321404587</x:v>
      </x:c>
      <x:c r="AN2622" s="18" t="n">
        <x:f>SUM(AJ2622:AM2622)</x:f>
        <x:v>114.66020707164498</x:v>
      </x:c>
      <x:c r="AO2622" s="17" t="n">
        <x:f>IF(N2622=0,1,AN2622/N2622)</x:f>
        <x:v>0.23520042476234868</x:v>
      </x:c>
      <x:c r="AP2622" s="11" t="str">
        <x:f>IF(AO2622&gt;='01 Controls'!$E$16,"PASS","FAIL")</x:f>
        <x:v>FAIL</x:v>
      </x:c>
      <x:c r="AQ2622" s="11" t="str">
        <x:v>UNQUANTIFIED</x:v>
      </x:c>
      <x:c r="AR2622" s="11" t="str">
        <x:v>Position-class planning record; serial item and receiver open</x:v>
      </x:c>
      <x:c r="AS2622" s="26"/>
      <x:c r="AT2622" s="26"/>
    </x:row>
    <x:row r="2623">
      <x:c r="C2623" s="11" t="str">
        <x:v>M3-C-ERG-ROL-30</x:v>
      </x:c>
      <x:c r="D2623" s="11" t="str">
        <x:v>M3</x:v>
      </x:c>
      <x:c r="E2623" s="11" t="str">
        <x:v>Inland flood</x:v>
      </x:c>
      <x:c r="F2623" s="11" t="str">
        <x:v>C-ERG</x:v>
      </x:c>
      <x:c r="G2623" s="11" t="str">
        <x:v>Economic restart group</x:v>
      </x:c>
      <x:c r="H2623" s="11" t="str">
        <x:v>ROL-30</x:v>
      </x:c>
      <x:c r="I2623" s="19" t="n">
        <x:v>48</x:v>
      </x:c>
      <x:c r="J2623" s="21" t="n">
        <x:v>4</x:v>
      </x:c>
      <x:c r="K2623" s="18" t="n">
        <x:f>'05 Cargo Register'!K383</x:f>
        <x:v>121.875</x:v>
      </x:c>
      <x:c r="L2623" s="18" t="n">
        <x:f>'05 Cargo Register'!N383</x:f>
        <x:v>6</x:v>
      </x:c>
      <x:c r="M2623" s="18" t="n">
        <x:f>'05 Cargo Register'!O383</x:f>
        <x:v>382.5</x:v>
      </x:c>
      <x:c r="N2623" s="18" t="n">
        <x:f>J2623*K2623</x:f>
        <x:v>487.5</x:v>
      </x:c>
      <x:c r="O2623" s="18" t="n">
        <x:f>J2623*L2623</x:f>
        <x:v>24</x:v>
      </x:c>
      <x:c r="P2623" s="18" t="n">
        <x:f>J2623*M2623</x:f>
        <x:v>1530</x:v>
      </x:c>
      <x:c r="Q2623" s="22" t="n">
        <x:f>'01 Controls'!$E$27*'02 Cargo Classes'!$M$12</x:f>
        <x:v>0</x:v>
      </x:c>
      <x:c r="R2623" s="22" t="n">
        <x:f>'01 Controls'!$F$27*'02 Cargo Classes'!$N$12</x:f>
        <x:v>0</x:v>
      </x:c>
      <x:c r="S2623" s="22" t="n">
        <x:f>'01 Controls'!$G$27*'02 Cargo Classes'!$O$12</x:f>
        <x:v>1.0499999999999998</x:v>
      </x:c>
      <x:c r="T2623" s="22" t="n">
        <x:f>'01 Controls'!$H$27*'02 Cargo Classes'!$P$12</x:f>
        <x:v>0.15</x:v>
      </x:c>
      <x:c r="U2623" s="22" t="n">
        <x:f>SUM(Q2623:T2623)</x:f>
        <x:v>1.1999999999999997</x:v>
      </x:c>
      <x:c r="V2623" s="18" t="n">
        <x:f>IF(U2623=0,0,N2623*Q2623/U2623)</x:f>
        <x:v>0</x:v>
      </x:c>
      <x:c r="W2623" s="18" t="n">
        <x:f>IF(U2623=0,0,P2623*Q2623/U2623)</x:f>
        <x:v>0</x:v>
      </x:c>
      <x:c r="X2623" s="18" t="n">
        <x:f>MAX(V2623,W2623*'01 Controls'!$E$12)</x:f>
        <x:v>0</x:v>
      </x:c>
      <x:c r="Y2623" s="18" t="n">
        <x:f>IF(U2623=0,0,N2623*R2623/U2623)</x:f>
        <x:v>0</x:v>
      </x:c>
      <x:c r="Z2623" s="18" t="n">
        <x:f>IF(U2623=0,0,P2623*R2623/U2623)</x:f>
        <x:v>0</x:v>
      </x:c>
      <x:c r="AA2623" s="18" t="n">
        <x:f>MAX(Y2623,Z2623*'01 Controls'!$E$13)</x:f>
        <x:v>0</x:v>
      </x:c>
      <x:c r="AB2623" s="18" t="n">
        <x:f>IF(U2623=0,0,N2623*S2623/U2623)</x:f>
        <x:v>426.5625</x:v>
      </x:c>
      <x:c r="AC2623" s="18" t="n">
        <x:f>IF(U2623=0,0,P2623*S2623/U2623)</x:f>
        <x:v>1338.75</x:v>
      </x:c>
      <x:c r="AD2623" s="18" t="n">
        <x:f>MAX(AB2623,AC2623*'01 Controls'!$E$14)</x:f>
        <x:v>426.5625</x:v>
      </x:c>
      <x:c r="AE2623" s="18" t="n">
        <x:f>IF(U2623=0,0,N2623*T2623/U2623)</x:f>
        <x:v>60.937500000000014</x:v>
      </x:c>
      <x:c r="AF2623" s="18" t="n">
        <x:f>IF(U2623=0,0,P2623*T2623/U2623)</x:f>
        <x:v>191.25000000000003</x:v>
      </x:c>
      <x:c r="AG2623" s="18" t="n">
        <x:f>MAX(AE2623,AF2623*'01 Controls'!$E$15)</x:f>
        <x:v>60.937500000000014</x:v>
      </x:c>
      <x:c r="AH2623" s="18" t="n">
        <x:f>SUM(V2623,Y2623,AB2623,AE2623)</x:f>
        <x:v>487.5</x:v>
      </x:c>
      <x:c r="AI2623" s="18" t="n">
        <x:f>N2623-AH2623</x:f>
        <x:v>0</x:v>
      </x:c>
      <x:c r="AJ2623" s="18" t="n">
        <x:f>V2623*INDEX('07 Mode Capacity'!$P$6:$P$17,MATCH("AIR-"&amp;I2623,'07 Mode Capacity'!$C$6:$C$17,0))</x:f>
        <x:v>0</x:v>
      </x:c>
      <x:c r="AK2623" s="18" t="n">
        <x:f>Y2623*INDEX('07 Mode Capacity'!$P$6:$P$17,MATCH("OCEAN-"&amp;I2623,'07 Mode Capacity'!$C$6:$C$17,0))</x:f>
        <x:v>0</x:v>
      </x:c>
      <x:c r="AL2623" s="18" t="n">
        <x:f>AB2623*INDEX('07 Mode Capacity'!$P$6:$P$17,MATCH("LAND-"&amp;I2623,'07 Mode Capacity'!$C$6:$C$17,0))</x:f>
        <x:v>52.061044339799</x:v>
      </x:c>
      <x:c r="AM2623" s="18" t="n">
        <x:f>AE2623*INDEX('07 Mode Capacity'!$P$6:$P$17,MATCH("INLAND-"&amp;I2623,'07 Mode Capacity'!$C$6:$C$17,0))</x:f>
        <x:v>38.46584430790081</x:v>
      </x:c>
      <x:c r="AN2623" s="18" t="n">
        <x:f>SUM(AJ2623:AM2623)</x:f>
        <x:v>90.5268886476998</x:v>
      </x:c>
      <x:c r="AO2623" s="17" t="n">
        <x:f>IF(N2623=0,1,AN2623/N2623)</x:f>
        <x:v>0.1856961818414355</x:v>
      </x:c>
      <x:c r="AP2623" s="11" t="str">
        <x:f>IF(AO2623&gt;='01 Controls'!$E$16,"PASS","FAIL")</x:f>
        <x:v>FAIL</x:v>
      </x:c>
      <x:c r="AQ2623" s="11" t="str">
        <x:v>UNQUANTIFIED</x:v>
      </x:c>
      <x:c r="AR2623" s="11" t="str">
        <x:v>Position-class planning record; serial item and receiver open</x:v>
      </x:c>
      <x:c r="AS2623" s="26"/>
      <x:c r="AT2623" s="26"/>
    </x:row>
    <x:row r="2624">
      <x:c r="C2624" s="11" t="str">
        <x:v>M3-C-ERG-LIN-18</x:v>
      </x:c>
      <x:c r="D2624" s="11" t="str">
        <x:v>M3</x:v>
      </x:c>
      <x:c r="E2624" s="11" t="str">
        <x:v>Inland flood</x:v>
      </x:c>
      <x:c r="F2624" s="11" t="str">
        <x:v>C-ERG</x:v>
      </x:c>
      <x:c r="G2624" s="11" t="str">
        <x:v>Economic restart group</x:v>
      </x:c>
      <x:c r="H2624" s="11" t="str">
        <x:v>LIN-18</x:v>
      </x:c>
      <x:c r="I2624" s="19" t="n">
        <x:v>72</x:v>
      </x:c>
      <x:c r="J2624" s="21" t="n">
        <x:v>4</x:v>
      </x:c>
      <x:c r="K2624" s="18" t="n">
        <x:f>'05 Cargo Register'!K384</x:f>
        <x:v>60.9375</x:v>
      </x:c>
      <x:c r="L2624" s="18" t="n">
        <x:f>'05 Cargo Register'!N384</x:f>
        <x:v>5</x:v>
      </x:c>
      <x:c r="M2624" s="18" t="n">
        <x:f>'05 Cargo Register'!O384</x:f>
        <x:v>220</x:v>
      </x:c>
      <x:c r="N2624" s="18" t="n">
        <x:f>J2624*K2624</x:f>
        <x:v>243.75</x:v>
      </x:c>
      <x:c r="O2624" s="18" t="n">
        <x:f>J2624*L2624</x:f>
        <x:v>20</x:v>
      </x:c>
      <x:c r="P2624" s="18" t="n">
        <x:f>J2624*M2624</x:f>
        <x:v>880</x:v>
      </x:c>
      <x:c r="Q2624" s="22" t="n">
        <x:f>'01 Controls'!$E$27*'02 Cargo Classes'!$M$13</x:f>
        <x:v>0</x:v>
      </x:c>
      <x:c r="R2624" s="22" t="n">
        <x:f>'01 Controls'!$F$27*'02 Cargo Classes'!$N$13</x:f>
        <x:v>0</x:v>
      </x:c>
      <x:c r="S2624" s="22" t="n">
        <x:f>'01 Controls'!$G$27*'02 Cargo Classes'!$O$13</x:f>
        <x:v>0.7</x:v>
      </x:c>
      <x:c r="T2624" s="22" t="n">
        <x:f>'01 Controls'!$H$27*'02 Cargo Classes'!$P$13</x:f>
        <x:v>0.25</x:v>
      </x:c>
      <x:c r="U2624" s="22" t="n">
        <x:f>SUM(Q2624:T2624)</x:f>
        <x:v>0.95</x:v>
      </x:c>
      <x:c r="V2624" s="18" t="n">
        <x:f>IF(U2624=0,0,N2624*Q2624/U2624)</x:f>
        <x:v>0</x:v>
      </x:c>
      <x:c r="W2624" s="18" t="n">
        <x:f>IF(U2624=0,0,P2624*Q2624/U2624)</x:f>
        <x:v>0</x:v>
      </x:c>
      <x:c r="X2624" s="18" t="n">
        <x:f>MAX(V2624,W2624*'01 Controls'!$E$12)</x:f>
        <x:v>0</x:v>
      </x:c>
      <x:c r="Y2624" s="18" t="n">
        <x:f>IF(U2624=0,0,N2624*R2624/U2624)</x:f>
        <x:v>0</x:v>
      </x:c>
      <x:c r="Z2624" s="18" t="n">
        <x:f>IF(U2624=0,0,P2624*R2624/U2624)</x:f>
        <x:v>0</x:v>
      </x:c>
      <x:c r="AA2624" s="18" t="n">
        <x:f>MAX(Y2624,Z2624*'01 Controls'!$E$13)</x:f>
        <x:v>0</x:v>
      </x:c>
      <x:c r="AB2624" s="18" t="n">
        <x:f>IF(U2624=0,0,N2624*S2624/U2624)</x:f>
        <x:v>179.60526315789474</x:v>
      </x:c>
      <x:c r="AC2624" s="18" t="n">
        <x:f>IF(U2624=0,0,P2624*S2624/U2624)</x:f>
        <x:v>648.421052631579</x:v>
      </x:c>
      <x:c r="AD2624" s="18" t="n">
        <x:f>MAX(AB2624,AC2624*'01 Controls'!$E$14)</x:f>
        <x:v>179.60526315789474</x:v>
      </x:c>
      <x:c r="AE2624" s="18" t="n">
        <x:f>IF(U2624=0,0,N2624*T2624/U2624)</x:f>
        <x:v>64.14473684210526</x:v>
      </x:c>
      <x:c r="AF2624" s="18" t="n">
        <x:f>IF(U2624=0,0,P2624*T2624/U2624)</x:f>
        <x:v>231.57894736842107</x:v>
      </x:c>
      <x:c r="AG2624" s="18" t="n">
        <x:f>MAX(AE2624,AF2624*'01 Controls'!$E$15)</x:f>
        <x:v>64.14473684210526</x:v>
      </x:c>
      <x:c r="AH2624" s="18" t="n">
        <x:f>SUM(V2624,Y2624,AB2624,AE2624)</x:f>
        <x:v>243.75</x:v>
      </x:c>
      <x:c r="AI2624" s="18" t="n">
        <x:f>N2624-AH2624</x:f>
        <x:v>0</x:v>
      </x:c>
      <x:c r="AJ2624" s="18" t="n">
        <x:f>V2624*INDEX('07 Mode Capacity'!$P$6:$P$17,MATCH("AIR-"&amp;I2624,'07 Mode Capacity'!$C$6:$C$17,0))</x:f>
        <x:v>0</x:v>
      </x:c>
      <x:c r="AK2624" s="18" t="n">
        <x:f>Y2624*INDEX('07 Mode Capacity'!$P$6:$P$17,MATCH("OCEAN-"&amp;I2624,'07 Mode Capacity'!$C$6:$C$17,0))</x:f>
        <x:v>0</x:v>
      </x:c>
      <x:c r="AL2624" s="18" t="n">
        <x:f>AB2624*INDEX('07 Mode Capacity'!$P$6:$P$17,MATCH("LAND-"&amp;I2624,'07 Mode Capacity'!$C$6:$C$17,0))</x:f>
        <x:v>128.41959958222733</x:v>
      </x:c>
      <x:c r="AM2624" s="18" t="n">
        <x:f>AE2624*INDEX('07 Mode Capacity'!$P$6:$P$17,MATCH("INLAND-"&amp;I2624,'07 Mode Capacity'!$C$6:$C$17,0))</x:f>
        <x:v>64.14473684210526</x:v>
      </x:c>
      <x:c r="AN2624" s="18" t="n">
        <x:f>SUM(AJ2624:AM2624)</x:f>
        <x:v>192.5643364243326</x:v>
      </x:c>
      <x:c r="AO2624" s="17" t="n">
        <x:f>IF(N2624=0,1,AN2624/N2624)</x:f>
        <x:v>0.790007534048544</x:v>
      </x:c>
      <x:c r="AP2624" s="11" t="str">
        <x:f>IF(AO2624&gt;='01 Controls'!$E$16,"PASS","FAIL")</x:f>
        <x:v>FAIL</x:v>
      </x:c>
      <x:c r="AQ2624" s="11" t="str">
        <x:v>UNQUANTIFIED</x:v>
      </x:c>
      <x:c r="AR2624" s="11" t="str">
        <x:v>Position-class planning record; serial item and receiver open</x:v>
      </x:c>
      <x:c r="AS2624" s="26"/>
      <x:c r="AT2624" s="26"/>
    </x:row>
    <x:row r="2625">
      <x:c r="C2625" s="11" t="str">
        <x:v>M3-C-ERG-BLK-08</x:v>
      </x:c>
      <x:c r="D2625" s="11" t="str">
        <x:v>M3</x:v>
      </x:c>
      <x:c r="E2625" s="11" t="str">
        <x:v>Inland flood</x:v>
      </x:c>
      <x:c r="F2625" s="11" t="str">
        <x:v>C-ERG</x:v>
      </x:c>
      <x:c r="G2625" s="11" t="str">
        <x:v>Economic restart group</x:v>
      </x:c>
      <x:c r="H2625" s="11" t="str">
        <x:v>BLK-08</x:v>
      </x:c>
      <x:c r="I2625" s="19" t="n">
        <x:v>48</x:v>
      </x:c>
      <x:c r="J2625" s="21" t="n">
        <x:v>4</x:v>
      </x:c>
      <x:c r="K2625" s="18" t="n">
        <x:f>'05 Cargo Register'!K385</x:f>
        <x:v>182.8125</x:v>
      </x:c>
      <x:c r="L2625" s="18" t="n">
        <x:f>'05 Cargo Register'!N385</x:f>
        <x:v>29</x:v>
      </x:c>
      <x:c r="M2625" s="18" t="n">
        <x:f>'05 Cargo Register'!O385</x:f>
        <x:v>1479</x:v>
      </x:c>
      <x:c r="N2625" s="18" t="n">
        <x:f>J2625*K2625</x:f>
        <x:v>731.25</x:v>
      </x:c>
      <x:c r="O2625" s="18" t="n">
        <x:f>J2625*L2625</x:f>
        <x:v>116</x:v>
      </x:c>
      <x:c r="P2625" s="18" t="n">
        <x:f>J2625*M2625</x:f>
        <x:v>5916</x:v>
      </x:c>
      <x:c r="Q2625" s="22" t="n">
        <x:f>'01 Controls'!$E$27*'02 Cargo Classes'!$M$14</x:f>
        <x:v>0.05</x:v>
      </x:c>
      <x:c r="R2625" s="22" t="n">
        <x:f>'01 Controls'!$F$27*'02 Cargo Classes'!$N$14</x:f>
        <x:v>0</x:v>
      </x:c>
      <x:c r="S2625" s="22" t="n">
        <x:f>'01 Controls'!$G$27*'02 Cargo Classes'!$O$14</x:f>
        <x:v>0.7</x:v>
      </x:c>
      <x:c r="T2625" s="22" t="n">
        <x:f>'01 Controls'!$H$27*'02 Cargo Classes'!$P$14</x:f>
        <x:v>0.125</x:v>
      </x:c>
      <x:c r="U2625" s="22" t="n">
        <x:f>SUM(Q2625:T2625)</x:f>
        <x:v>0.875</x:v>
      </x:c>
      <x:c r="V2625" s="18" t="n">
        <x:f>IF(U2625=0,0,N2625*Q2625/U2625)</x:f>
        <x:v>41.785714285714285</x:v>
      </x:c>
      <x:c r="W2625" s="18" t="n">
        <x:f>IF(U2625=0,0,P2625*Q2625/U2625)</x:f>
        <x:v>338.0571428571429</x:v>
      </x:c>
      <x:c r="X2625" s="18" t="n">
        <x:f>MAX(V2625,W2625*'01 Controls'!$E$12)</x:f>
        <x:v>84.51428571428572</x:v>
      </x:c>
      <x:c r="Y2625" s="18" t="n">
        <x:f>IF(U2625=0,0,N2625*R2625/U2625)</x:f>
        <x:v>0</x:v>
      </x:c>
      <x:c r="Z2625" s="18" t="n">
        <x:f>IF(U2625=0,0,P2625*R2625/U2625)</x:f>
        <x:v>0</x:v>
      </x:c>
      <x:c r="AA2625" s="18" t="n">
        <x:f>MAX(Y2625,Z2625*'01 Controls'!$E$13)</x:f>
        <x:v>0</x:v>
      </x:c>
      <x:c r="AB2625" s="18" t="n">
        <x:f>IF(U2625=0,0,N2625*S2625/U2625)</x:f>
        <x:v>584.9999999999999</x:v>
      </x:c>
      <x:c r="AC2625" s="18" t="n">
        <x:f>IF(U2625=0,0,P2625*S2625/U2625)</x:f>
        <x:v>4732.8</x:v>
      </x:c>
      <x:c r="AD2625" s="18" t="n">
        <x:f>MAX(AB2625,AC2625*'01 Controls'!$E$14)</x:f>
        <x:v>946.5600000000001</x:v>
      </x:c>
      <x:c r="AE2625" s="18" t="n">
        <x:f>IF(U2625=0,0,N2625*T2625/U2625)</x:f>
        <x:v>104.46428571428571</x:v>
      </x:c>
      <x:c r="AF2625" s="18" t="n">
        <x:f>IF(U2625=0,0,P2625*T2625/U2625)</x:f>
        <x:v>845.1428571428571</x:v>
      </x:c>
      <x:c r="AG2625" s="18" t="n">
        <x:f>MAX(AE2625,AF2625*'01 Controls'!$E$15)</x:f>
        <x:v>152.12571428571428</x:v>
      </x:c>
      <x:c r="AH2625" s="18" t="n">
        <x:f>SUM(V2625,Y2625,AB2625,AE2625)</x:f>
        <x:v>731.2499999999999</x:v>
      </x:c>
      <x:c r="AI2625" s="18" t="n">
        <x:f>N2625-AH2625</x:f>
        <x:v>1.1368683772161603e-13</x:v>
      </x:c>
      <x:c r="AJ2625" s="18" t="n">
        <x:f>V2625*INDEX('07 Mode Capacity'!$P$6:$P$17,MATCH("AIR-"&amp;I2625,'07 Mode Capacity'!$C$6:$C$17,0))</x:f>
        <x:v>11.714025721374012</x:v>
      </x:c>
      <x:c r="AK2625" s="18" t="n">
        <x:f>Y2625*INDEX('07 Mode Capacity'!$P$6:$P$17,MATCH("OCEAN-"&amp;I2625,'07 Mode Capacity'!$C$6:$C$17,0))</x:f>
        <x:v>0</x:v>
      </x:c>
      <x:c r="AL2625" s="18" t="n">
        <x:f>AB2625*INDEX('07 Mode Capacity'!$P$6:$P$17,MATCH("LAND-"&amp;I2625,'07 Mode Capacity'!$C$6:$C$17,0))</x:f>
        <x:v>71.39800366601004</x:v>
      </x:c>
      <x:c r="AM2625" s="18" t="n">
        <x:f>AE2625*INDEX('07 Mode Capacity'!$P$6:$P$17,MATCH("INLAND-"&amp;I2625,'07 Mode Capacity'!$C$6:$C$17,0))</x:f>
        <x:v>65.9414473849728</x:v>
      </x:c>
      <x:c r="AN2625" s="18" t="n">
        <x:f>SUM(AJ2625:AM2625)</x:f>
        <x:v>149.05347677235687</x:v>
      </x:c>
      <x:c r="AO2625" s="17" t="n">
        <x:f>IF(N2625=0,1,AN2625/N2625)</x:f>
        <x:v>0.20383381438954787</x:v>
      </x:c>
      <x:c r="AP2625" s="11" t="str">
        <x:f>IF(AO2625&gt;='01 Controls'!$E$16,"PASS","FAIL")</x:f>
        <x:v>FAIL</x:v>
      </x:c>
      <x:c r="AQ2625" s="11" t="str">
        <x:v>UNQUANTIFIED</x:v>
      </x:c>
      <x:c r="AR2625" s="11" t="str">
        <x:v>Position-class planning record; serial item and receiver open</x:v>
      </x:c>
      <x:c r="AS2625" s="26"/>
      <x:c r="AT2625" s="26"/>
    </x:row>
    <x:row r="2626">
      <x:c r="C2626" s="11" t="str">
        <x:v>M3-CM-HCG-APL-45</x:v>
      </x:c>
      <x:c r="D2626" s="11" t="str">
        <x:v>M3</x:v>
      </x:c>
      <x:c r="E2626" s="11" t="str">
        <x:v>Inland flood</x:v>
      </x:c>
      <x:c r="F2626" s="11" t="str">
        <x:v>CM-HCG</x:v>
      </x:c>
      <x:c r="G2626" s="11" t="str">
        <x:v>Household collection group</x:v>
      </x:c>
      <x:c r="H2626" s="11" t="str">
        <x:v>APL-45</x:v>
      </x:c>
      <x:c r="I2626" s="19" t="n">
        <x:v>24</x:v>
      </x:c>
      <x:c r="J2626" s="21" t="n">
        <x:v>5</x:v>
      </x:c>
      <x:c r="K2626" s="18" t="n">
        <x:f>'05 Cargo Register'!K386</x:f>
        <x:v>268.296</x:v>
      </x:c>
      <x:c r="L2626" s="18" t="n">
        <x:f>'05 Cargo Register'!N386</x:f>
        <x:v>71</x:v>
      </x:c>
      <x:c r="M2626" s="18" t="n">
        <x:f>'05 Cargo Register'!O386</x:f>
        <x:v>532.5</x:v>
      </x:c>
      <x:c r="N2626" s="18" t="n">
        <x:f>J2626*K2626</x:f>
        <x:v>1341.48</x:v>
      </x:c>
      <x:c r="O2626" s="18" t="n">
        <x:f>J2626*L2626</x:f>
        <x:v>355</x:v>
      </x:c>
      <x:c r="P2626" s="18" t="n">
        <x:f>J2626*M2626</x:f>
        <x:v>2662.5</x:v>
      </x:c>
      <x:c r="Q2626" s="22" t="n">
        <x:f>'01 Controls'!$E$27*'02 Cargo Classes'!$M$6</x:f>
        <x:v>0.15000000000000002</x:v>
      </x:c>
      <x:c r="R2626" s="22" t="n">
        <x:f>'01 Controls'!$F$27*'02 Cargo Classes'!$N$6</x:f>
        <x:v>0</x:v>
      </x:c>
      <x:c r="S2626" s="22" t="n">
        <x:f>'01 Controls'!$G$27*'02 Cargo Classes'!$O$6</x:f>
        <x:v>0.7</x:v>
      </x:c>
      <x:c r="T2626" s="22" t="n">
        <x:f>'01 Controls'!$H$27*'02 Cargo Classes'!$P$6</x:f>
        <x:v>0.075</x:v>
      </x:c>
      <x:c r="U2626" s="22" t="n">
        <x:f>SUM(Q2626:T2626)</x:f>
        <x:v>0.9249999999999999</x:v>
      </x:c>
      <x:c r="V2626" s="18" t="n">
        <x:f>IF(U2626=0,0,N2626*Q2626/U2626)</x:f>
        <x:v>217.53729729729736</x:v>
      </x:c>
      <x:c r="W2626" s="18" t="n">
        <x:f>IF(U2626=0,0,P2626*Q2626/U2626)</x:f>
        <x:v>431.75675675675683</x:v>
      </x:c>
      <x:c r="X2626" s="18" t="n">
        <x:f>MAX(V2626,W2626*'01 Controls'!$E$12)</x:f>
        <x:v>217.53729729729736</x:v>
      </x:c>
      <x:c r="Y2626" s="18" t="n">
        <x:f>IF(U2626=0,0,N2626*R2626/U2626)</x:f>
        <x:v>0</x:v>
      </x:c>
      <x:c r="Z2626" s="18" t="n">
        <x:f>IF(U2626=0,0,P2626*R2626/U2626)</x:f>
        <x:v>0</x:v>
      </x:c>
      <x:c r="AA2626" s="18" t="n">
        <x:f>MAX(Y2626,Z2626*'01 Controls'!$E$13)</x:f>
        <x:v>0</x:v>
      </x:c>
      <x:c r="AB2626" s="18" t="n">
        <x:f>IF(U2626=0,0,N2626*S2626/U2626)</x:f>
        <x:v>1015.1740540540541</x:v>
      </x:c>
      <x:c r="AC2626" s="18" t="n">
        <x:f>IF(U2626=0,0,P2626*S2626/U2626)</x:f>
        <x:v>2014.8648648648648</x:v>
      </x:c>
      <x:c r="AD2626" s="18" t="n">
        <x:f>MAX(AB2626,AC2626*'01 Controls'!$E$14)</x:f>
        <x:v>1015.1740540540541</x:v>
      </x:c>
      <x:c r="AE2626" s="18" t="n">
        <x:f>IF(U2626=0,0,N2626*T2626/U2626)</x:f>
        <x:v>108.76864864864866</x:v>
      </x:c>
      <x:c r="AF2626" s="18" t="n">
        <x:f>IF(U2626=0,0,P2626*T2626/U2626)</x:f>
        <x:v>215.8783783783784</x:v>
      </x:c>
      <x:c r="AG2626" s="18" t="n">
        <x:f>MAX(AE2626,AF2626*'01 Controls'!$E$15)</x:f>
        <x:v>108.76864864864866</x:v>
      </x:c>
      <x:c r="AH2626" s="18" t="n">
        <x:f>SUM(V2626,Y2626,AB2626,AE2626)</x:f>
        <x:v>1341.48</x:v>
      </x:c>
      <x:c r="AI2626" s="18" t="n">
        <x:f>N2626-AH2626</x:f>
        <x:v>0</x:v>
      </x:c>
      <x:c r="AJ2626" s="18" t="n">
        <x:f>V2626*INDEX('07 Mode Capacity'!$P$6:$P$17,MATCH("AIR-"&amp;I2626,'07 Mode Capacity'!$C$6:$C$17,0))</x:f>
        <x:v>44.14137790126812</x:v>
      </x:c>
      <x:c r="AK2626" s="18" t="n">
        <x:f>Y2626*INDEX('07 Mode Capacity'!$P$6:$P$17,MATCH("OCEAN-"&amp;I2626,'07 Mode Capacity'!$C$6:$C$17,0))</x:f>
        <x:v>0</x:v>
      </x:c>
      <x:c r="AL2626" s="18" t="n">
        <x:f>AB2626*INDEX('07 Mode Capacity'!$P$6:$P$17,MATCH("LAND-"&amp;I2626,'07 Mode Capacity'!$C$6:$C$17,0))</x:f>
        <x:v>388.3050139498279</x:v>
      </x:c>
      <x:c r="AM2626" s="18" t="n">
        <x:f>AE2626*INDEX('07 Mode Capacity'!$P$6:$P$17,MATCH("INLAND-"&amp;I2626,'07 Mode Capacity'!$C$6:$C$17,0))</x:f>
        <x:v>108.76864864864866</x:v>
      </x:c>
      <x:c r="AN2626" s="18" t="n">
        <x:f>SUM(AJ2626:AM2626)</x:f>
        <x:v>541.2150404997448</x:v>
      </x:c>
      <x:c r="AO2626" s="17" t="n">
        <x:f>IF(N2626=0,1,AN2626/N2626)</x:f>
        <x:v>0.4034462239464955</x:v>
      </x:c>
      <x:c r="AP2626" s="11" t="str">
        <x:f>IF(AO2626&gt;='01 Controls'!$E$16,"PASS","FAIL")</x:f>
        <x:v>FAIL</x:v>
      </x:c>
      <x:c r="AQ2626" s="11" t="str">
        <x:v>UNQUANTIFIED</x:v>
      </x:c>
      <x:c r="AR2626" s="11" t="str">
        <x:v>Position-class planning record; serial item and receiver open</x:v>
      </x:c>
      <x:c r="AS2626" s="26"/>
      <x:c r="AT2626" s="26"/>
    </x:row>
    <x:row r="2627">
      <x:c r="C2627" s="11" t="str">
        <x:v>M3-CM-HCG-ISO-18</x:v>
      </x:c>
      <x:c r="D2627" s="11" t="str">
        <x:v>M3</x:v>
      </x:c>
      <x:c r="E2627" s="11" t="str">
        <x:v>Inland flood</x:v>
      </x:c>
      <x:c r="F2627" s="11" t="str">
        <x:v>CM-HCG</x:v>
      </x:c>
      <x:c r="G2627" s="11" t="str">
        <x:v>Household collection group</x:v>
      </x:c>
      <x:c r="H2627" s="11" t="str">
        <x:v>ISO-18</x:v>
      </x:c>
      <x:c r="I2627" s="19" t="n">
        <x:v>48</x:v>
      </x:c>
      <x:c r="J2627" s="21" t="n">
        <x:v>5</x:v>
      </x:c>
      <x:c r="K2627" s="18" t="n">
        <x:f>'05 Cargo Register'!K387</x:f>
        <x:v>536.592</x:v>
      </x:c>
      <x:c r="L2627" s="18" t="n">
        <x:f>'05 Cargo Register'!N387</x:f>
        <x:v>36</x:v>
      </x:c>
      <x:c r="M2627" s="18" t="n">
        <x:f>'05 Cargo Register'!O387</x:f>
        <x:v>950.4000000000001</x:v>
      </x:c>
      <x:c r="N2627" s="18" t="n">
        <x:f>J2627*K2627</x:f>
        <x:v>2682.96</x:v>
      </x:c>
      <x:c r="O2627" s="18" t="n">
        <x:f>J2627*L2627</x:f>
        <x:v>180</x:v>
      </x:c>
      <x:c r="P2627" s="18" t="n">
        <x:f>J2627*M2627</x:f>
        <x:v>4752</x:v>
      </x:c>
      <x:c r="Q2627" s="22" t="n">
        <x:f>'01 Controls'!$E$27*'02 Cargo Classes'!$M$7</x:f>
        <x:v>0.010000000000000002</x:v>
      </x:c>
      <x:c r="R2627" s="22" t="n">
        <x:f>'01 Controls'!$F$27*'02 Cargo Classes'!$N$7</x:f>
        <x:v>0</x:v>
      </x:c>
      <x:c r="S2627" s="22" t="n">
        <x:f>'01 Controls'!$G$27*'02 Cargo Classes'!$O$7</x:f>
        <x:v>0.84</x:v>
      </x:c>
      <x:c r="T2627" s="22" t="n">
        <x:f>'01 Controls'!$H$27*'02 Cargo Classes'!$P$7</x:f>
        <x:v>0.2</x:v>
      </x:c>
      <x:c r="U2627" s="22" t="n">
        <x:f>SUM(Q2627:T2627)</x:f>
        <x:v>1.05</x:v>
      </x:c>
      <x:c r="V2627" s="18" t="n">
        <x:f>IF(U2627=0,0,N2627*Q2627/U2627)</x:f>
        <x:v>25.552000000000007</x:v>
      </x:c>
      <x:c r="W2627" s="18" t="n">
        <x:f>IF(U2627=0,0,P2627*Q2627/U2627)</x:f>
        <x:v>45.25714285714287</x:v>
      </x:c>
      <x:c r="X2627" s="18" t="n">
        <x:f>MAX(V2627,W2627*'01 Controls'!$E$12)</x:f>
        <x:v>25.552000000000007</x:v>
      </x:c>
      <x:c r="Y2627" s="18" t="n">
        <x:f>IF(U2627=0,0,N2627*R2627/U2627)</x:f>
        <x:v>0</x:v>
      </x:c>
      <x:c r="Z2627" s="18" t="n">
        <x:f>IF(U2627=0,0,P2627*R2627/U2627)</x:f>
        <x:v>0</x:v>
      </x:c>
      <x:c r="AA2627" s="18" t="n">
        <x:f>MAX(Y2627,Z2627*'01 Controls'!$E$13)</x:f>
        <x:v>0</x:v>
      </x:c>
      <x:c r="AB2627" s="18" t="n">
        <x:f>IF(U2627=0,0,N2627*S2627/U2627)</x:f>
        <x:v>2146.368</x:v>
      </x:c>
      <x:c r="AC2627" s="18" t="n">
        <x:f>IF(U2627=0,0,P2627*S2627/U2627)</x:f>
        <x:v>3801.6</x:v>
      </x:c>
      <x:c r="AD2627" s="18" t="n">
        <x:f>MAX(AB2627,AC2627*'01 Controls'!$E$14)</x:f>
        <x:v>2146.368</x:v>
      </x:c>
      <x:c r="AE2627" s="18" t="n">
        <x:f>IF(U2627=0,0,N2627*T2627/U2627)</x:f>
        <x:v>511.03999999999996</x:v>
      </x:c>
      <x:c r="AF2627" s="18" t="n">
        <x:f>IF(U2627=0,0,P2627*T2627/U2627)</x:f>
        <x:v>905.1428571428572</x:v>
      </x:c>
      <x:c r="AG2627" s="18" t="n">
        <x:f>MAX(AE2627,AF2627*'01 Controls'!$E$15)</x:f>
        <x:v>511.03999999999996</x:v>
      </x:c>
      <x:c r="AH2627" s="18" t="n">
        <x:f>SUM(V2627,Y2627,AB2627,AE2627)</x:f>
        <x:v>2682.96</x:v>
      </x:c>
      <x:c r="AI2627" s="18" t="n">
        <x:f>N2627-AH2627</x:f>
        <x:v>0</x:v>
      </x:c>
      <x:c r="AJ2627" s="18" t="n">
        <x:f>V2627*INDEX('07 Mode Capacity'!$P$6:$P$17,MATCH("AIR-"&amp;I2627,'07 Mode Capacity'!$C$6:$C$17,0))</x:f>
        <x:v>7.1631367406080075</x:v>
      </x:c>
      <x:c r="AK2627" s="18" t="n">
        <x:f>Y2627*INDEX('07 Mode Capacity'!$P$6:$P$17,MATCH("OCEAN-"&amp;I2627,'07 Mode Capacity'!$C$6:$C$17,0))</x:f>
        <x:v>0</x:v>
      </x:c>
      <x:c r="AL2627" s="18" t="n">
        <x:f>AB2627*INDEX('07 Mode Capacity'!$P$6:$P$17,MATCH("LAND-"&amp;I2627,'07 Mode Capacity'!$C$6:$C$17,0))</x:f>
        <x:v>261.9596415941994</x:v>
      </x:c>
      <x:c r="AM2627" s="18" t="n">
        <x:f>AE2627*INDEX('07 Mode Capacity'!$P$6:$P$17,MATCH("INLAND-"&amp;I2627,'07 Mode Capacity'!$C$6:$C$17,0))</x:f>
        <x:v>322.58601148897844</x:v>
      </x:c>
      <x:c r="AN2627" s="18" t="n">
        <x:f>SUM(AJ2627:AM2627)</x:f>
        <x:v>591.7087898237859</x:v>
      </x:c>
      <x:c r="AO2627" s="17" t="n">
        <x:f>IF(N2627=0,1,AN2627/N2627)</x:f>
        <x:v>0.2205432767628984</x:v>
      </x:c>
      <x:c r="AP2627" s="11" t="str">
        <x:f>IF(AO2627&gt;='01 Controls'!$E$16,"PASS","FAIL")</x:f>
        <x:v>FAIL</x:v>
      </x:c>
      <x:c r="AQ2627" s="11" t="str">
        <x:v>UNQUANTIFIED</x:v>
      </x:c>
      <x:c r="AR2627" s="11" t="str">
        <x:v>Position-class planning record; serial item and receiver open</x:v>
      </x:c>
      <x:c r="AS2627" s="26"/>
      <x:c r="AT2627" s="26"/>
    </x:row>
    <x:row r="2628">
      <x:c r="C2628" s="11" t="str">
        <x:v>M3-CM-HCG-COL-12</x:v>
      </x:c>
      <x:c r="D2628" s="11" t="str">
        <x:v>M3</x:v>
      </x:c>
      <x:c r="E2628" s="11" t="str">
        <x:v>Inland flood</x:v>
      </x:c>
      <x:c r="F2628" s="11" t="str">
        <x:v>CM-HCG</x:v>
      </x:c>
      <x:c r="G2628" s="11" t="str">
        <x:v>Household collection group</x:v>
      </x:c>
      <x:c r="H2628" s="11" t="str">
        <x:v>COL-12</x:v>
      </x:c>
      <x:c r="I2628" s="19" t="n">
        <x:v>24</x:v>
      </x:c>
      <x:c r="J2628" s="21" t="n">
        <x:v>5</x:v>
      </x:c>
      <x:c r="K2628" s="18" t="n">
        <x:f>'05 Cargo Register'!K388</x:f>
        <x:v>134.148</x:v>
      </x:c>
      <x:c r="L2628" s="18" t="n">
        <x:f>'05 Cargo Register'!N388</x:f>
        <x:v>14</x:v>
      </x:c>
      <x:c r="M2628" s="18" t="n">
        <x:f>'05 Cargo Register'!O388</x:f>
        <x:v>369.6</x:v>
      </x:c>
      <x:c r="N2628" s="18" t="n">
        <x:f>J2628*K2628</x:f>
        <x:v>670.74</x:v>
      </x:c>
      <x:c r="O2628" s="18" t="n">
        <x:f>J2628*L2628</x:f>
        <x:v>70</x:v>
      </x:c>
      <x:c r="P2628" s="18" t="n">
        <x:f>J2628*M2628</x:f>
        <x:v>1848</x:v>
      </x:c>
      <x:c r="Q2628" s="22" t="n">
        <x:f>'01 Controls'!$E$27*'02 Cargo Classes'!$M$8</x:f>
        <x:v>0.1</x:v>
      </x:c>
      <x:c r="R2628" s="22" t="n">
        <x:f>'01 Controls'!$F$27*'02 Cargo Classes'!$N$8</x:f>
        <x:v>0</x:v>
      </x:c>
      <x:c r="S2628" s="22" t="n">
        <x:f>'01 Controls'!$G$27*'02 Cargo Classes'!$O$8</x:f>
        <x:v>0.84</x:v>
      </x:c>
      <x:c r="T2628" s="22" t="n">
        <x:f>'01 Controls'!$H$27*'02 Cargo Classes'!$P$8</x:f>
        <x:v>0.05</x:v>
      </x:c>
      <x:c r="U2628" s="22" t="n">
        <x:f>SUM(Q2628:T2628)</x:f>
        <x:v>0.99</x:v>
      </x:c>
      <x:c r="V2628" s="18" t="n">
        <x:f>IF(U2628=0,0,N2628*Q2628/U2628)</x:f>
        <x:v>67.75151515151515</x:v>
      </x:c>
      <x:c r="W2628" s="18" t="n">
        <x:f>IF(U2628=0,0,P2628*Q2628/U2628)</x:f>
        <x:v>186.66666666666669</x:v>
      </x:c>
      <x:c r="X2628" s="18" t="n">
        <x:f>MAX(V2628,W2628*'01 Controls'!$E$12)</x:f>
        <x:v>67.75151515151515</x:v>
      </x:c>
      <x:c r="Y2628" s="18" t="n">
        <x:f>IF(U2628=0,0,N2628*R2628/U2628)</x:f>
        <x:v>0</x:v>
      </x:c>
      <x:c r="Z2628" s="18" t="n">
        <x:f>IF(U2628=0,0,P2628*R2628/U2628)</x:f>
        <x:v>0</x:v>
      </x:c>
      <x:c r="AA2628" s="18" t="n">
        <x:f>MAX(Y2628,Z2628*'01 Controls'!$E$13)</x:f>
        <x:v>0</x:v>
      </x:c>
      <x:c r="AB2628" s="18" t="n">
        <x:f>IF(U2628=0,0,N2628*S2628/U2628)</x:f>
        <x:v>569.1127272727273</x:v>
      </x:c>
      <x:c r="AC2628" s="18" t="n">
        <x:f>IF(U2628=0,0,P2628*S2628/U2628)</x:f>
        <x:v>1568</x:v>
      </x:c>
      <x:c r="AD2628" s="18" t="n">
        <x:f>MAX(AB2628,AC2628*'01 Controls'!$E$14)</x:f>
        <x:v>569.1127272727273</x:v>
      </x:c>
      <x:c r="AE2628" s="18" t="n">
        <x:f>IF(U2628=0,0,N2628*T2628/U2628)</x:f>
        <x:v>33.875757575757575</x:v>
      </x:c>
      <x:c r="AF2628" s="18" t="n">
        <x:f>IF(U2628=0,0,P2628*T2628/U2628)</x:f>
        <x:v>93.33333333333334</x:v>
      </x:c>
      <x:c r="AG2628" s="18" t="n">
        <x:f>MAX(AE2628,AF2628*'01 Controls'!$E$15)</x:f>
        <x:v>33.875757575757575</x:v>
      </x:c>
      <x:c r="AH2628" s="18" t="n">
        <x:f>SUM(V2628,Y2628,AB2628,AE2628)</x:f>
        <x:v>670.74</x:v>
      </x:c>
      <x:c r="AI2628" s="18" t="n">
        <x:f>N2628-AH2628</x:f>
        <x:v>0</x:v>
      </x:c>
      <x:c r="AJ2628" s="18" t="n">
        <x:f>V2628*INDEX('07 Mode Capacity'!$P$6:$P$17,MATCH("AIR-"&amp;I2628,'07 Mode Capacity'!$C$6:$C$17,0))</x:f>
        <x:v>13.74773554164074</x:v>
      </x:c>
      <x:c r="AK2628" s="18" t="n">
        <x:f>Y2628*INDEX('07 Mode Capacity'!$P$6:$P$17,MATCH("OCEAN-"&amp;I2628,'07 Mode Capacity'!$C$6:$C$17,0))</x:f>
        <x:v>0</x:v>
      </x:c>
      <x:c r="AL2628" s="18" t="n">
        <x:f>AB2628*INDEX('07 Mode Capacity'!$P$6:$P$17,MATCH("LAND-"&amp;I2628,'07 Mode Capacity'!$C$6:$C$17,0))</x:f>
        <x:v>217.68614418399443</x:v>
      </x:c>
      <x:c r="AM2628" s="18" t="n">
        <x:f>AE2628*INDEX('07 Mode Capacity'!$P$6:$P$17,MATCH("INLAND-"&amp;I2628,'07 Mode Capacity'!$C$6:$C$17,0))</x:f>
        <x:v>33.875757575757575</x:v>
      </x:c>
      <x:c r="AN2628" s="18" t="n">
        <x:f>SUM(AJ2628:AM2628)</x:f>
        <x:v>265.30963730139274</x:v>
      </x:c>
      <x:c r="AO2628" s="17" t="n">
        <x:f>IF(N2628=0,1,AN2628/N2628)</x:f>
        <x:v>0.3955476597510104</x:v>
      </x:c>
      <x:c r="AP2628" s="11" t="str">
        <x:f>IF(AO2628&gt;='01 Controls'!$E$16,"PASS","FAIL")</x:f>
        <x:v>FAIL</x:v>
      </x:c>
      <x:c r="AQ2628" s="11" t="str">
        <x:v>UNQUANTIFIED</x:v>
      </x:c>
      <x:c r="AR2628" s="11" t="str">
        <x:v>Position-class planning record; serial item and receiver open</x:v>
      </x:c>
      <x:c r="AS2628" s="26"/>
      <x:c r="AT2628" s="26"/>
    </x:row>
    <x:row r="2629">
      <x:c r="C2629" s="11" t="str">
        <x:v>M3-CM-HCG-BAT-22</x:v>
      </x:c>
      <x:c r="D2629" s="11" t="str">
        <x:v>M3</x:v>
      </x:c>
      <x:c r="E2629" s="11" t="str">
        <x:v>Inland flood</x:v>
      </x:c>
      <x:c r="F2629" s="11" t="str">
        <x:v>CM-HCG</x:v>
      </x:c>
      <x:c r="G2629" s="11" t="str">
        <x:v>Household collection group</x:v>
      </x:c>
      <x:c r="H2629" s="11" t="str">
        <x:v>BAT-22</x:v>
      </x:c>
      <x:c r="I2629" s="19" t="n">
        <x:v>48</x:v>
      </x:c>
      <x:c r="J2629" s="21" t="n">
        <x:v>5</x:v>
      </x:c>
      <x:c r="K2629" s="18" t="n">
        <x:f>'05 Cargo Register'!K389</x:f>
        <x:v>201.22199999999998</x:v>
      </x:c>
      <x:c r="L2629" s="18" t="n">
        <x:f>'05 Cargo Register'!N389</x:f>
        <x:v>12</x:v>
      </x:c>
      <x:c r="M2629" s="18" t="n">
        <x:f>'05 Cargo Register'!O389</x:f>
        <x:v>316.8</x:v>
      </x:c>
      <x:c r="N2629" s="18" t="n">
        <x:f>J2629*K2629</x:f>
        <x:v>1006.1099999999999</x:v>
      </x:c>
      <x:c r="O2629" s="18" t="n">
        <x:f>J2629*L2629</x:f>
        <x:v>60</x:v>
      </x:c>
      <x:c r="P2629" s="18" t="n">
        <x:f>J2629*M2629</x:f>
        <x:v>1584</x:v>
      </x:c>
      <x:c r="Q2629" s="22" t="n">
        <x:f>'01 Controls'!$E$27*'02 Cargo Classes'!$M$9</x:f>
        <x:v>0</x:v>
      </x:c>
      <x:c r="R2629" s="22" t="n">
        <x:f>'01 Controls'!$F$27*'02 Cargo Classes'!$N$9</x:f>
        <x:v>0</x:v>
      </x:c>
      <x:c r="S2629" s="22" t="n">
        <x:f>'01 Controls'!$G$27*'02 Cargo Classes'!$O$9</x:f>
        <x:v>0.7</x:v>
      </x:c>
      <x:c r="T2629" s="22" t="n">
        <x:f>'01 Controls'!$H$27*'02 Cargo Classes'!$P$9</x:f>
        <x:v>0.125</x:v>
      </x:c>
      <x:c r="U2629" s="22" t="n">
        <x:f>SUM(Q2629:T2629)</x:f>
        <x:v>0.825</x:v>
      </x:c>
      <x:c r="V2629" s="18" t="n">
        <x:f>IF(U2629=0,0,N2629*Q2629/U2629)</x:f>
        <x:v>0</x:v>
      </x:c>
      <x:c r="W2629" s="18" t="n">
        <x:f>IF(U2629=0,0,P2629*Q2629/U2629)</x:f>
        <x:v>0</x:v>
      </x:c>
      <x:c r="X2629" s="18" t="n">
        <x:f>MAX(V2629,W2629*'01 Controls'!$E$12)</x:f>
        <x:v>0</x:v>
      </x:c>
      <x:c r="Y2629" s="18" t="n">
        <x:f>IF(U2629=0,0,N2629*R2629/U2629)</x:f>
        <x:v>0</x:v>
      </x:c>
      <x:c r="Z2629" s="18" t="n">
        <x:f>IF(U2629=0,0,P2629*R2629/U2629)</x:f>
        <x:v>0</x:v>
      </x:c>
      <x:c r="AA2629" s="18" t="n">
        <x:f>MAX(Y2629,Z2629*'01 Controls'!$E$13)</x:f>
        <x:v>0</x:v>
      </x:c>
      <x:c r="AB2629" s="18" t="n">
        <x:f>IF(U2629=0,0,N2629*S2629/U2629)</x:f>
        <x:v>853.6690909090909</x:v>
      </x:c>
      <x:c r="AC2629" s="18" t="n">
        <x:f>IF(U2629=0,0,P2629*S2629/U2629)</x:f>
        <x:v>1344</x:v>
      </x:c>
      <x:c r="AD2629" s="18" t="n">
        <x:f>MAX(AB2629,AC2629*'01 Controls'!$E$14)</x:f>
        <x:v>853.6690909090909</x:v>
      </x:c>
      <x:c r="AE2629" s="18" t="n">
        <x:f>IF(U2629=0,0,N2629*T2629/U2629)</x:f>
        <x:v>152.4409090909091</x:v>
      </x:c>
      <x:c r="AF2629" s="18" t="n">
        <x:f>IF(U2629=0,0,P2629*T2629/U2629)</x:f>
        <x:v>240</x:v>
      </x:c>
      <x:c r="AG2629" s="18" t="n">
        <x:f>MAX(AE2629,AF2629*'01 Controls'!$E$15)</x:f>
        <x:v>152.4409090909091</x:v>
      </x:c>
      <x:c r="AH2629" s="18" t="n">
        <x:f>SUM(V2629,Y2629,AB2629,AE2629)</x:f>
        <x:v>1006.1099999999999</x:v>
      </x:c>
      <x:c r="AI2629" s="18" t="n">
        <x:f>N2629-AH2629</x:f>
        <x:v>0</x:v>
      </x:c>
      <x:c r="AJ2629" s="18" t="n">
        <x:f>V2629*INDEX('07 Mode Capacity'!$P$6:$P$17,MATCH("AIR-"&amp;I2629,'07 Mode Capacity'!$C$6:$C$17,0))</x:f>
        <x:v>0</x:v>
      </x:c>
      <x:c r="AK2629" s="18" t="n">
        <x:f>Y2629*INDEX('07 Mode Capacity'!$P$6:$P$17,MATCH("OCEAN-"&amp;I2629,'07 Mode Capacity'!$C$6:$C$17,0))</x:f>
        <x:v>0</x:v>
      </x:c>
      <x:c r="AL2629" s="18" t="n">
        <x:f>AB2629*INDEX('07 Mode Capacity'!$P$6:$P$17,MATCH("LAND-"&amp;I2629,'07 Mode Capacity'!$C$6:$C$17,0))</x:f>
        <x:v>104.18849381587476</x:v>
      </x:c>
      <x:c r="AM2629" s="18" t="n">
        <x:f>AE2629*INDEX('07 Mode Capacity'!$P$6:$P$17,MATCH("INLAND-"&amp;I2629,'07 Mode Capacity'!$C$6:$C$17,0))</x:f>
        <x:v>96.22594092711005</x:v>
      </x:c>
      <x:c r="AN2629" s="18" t="n">
        <x:f>SUM(AJ2629:AM2629)</x:f>
        <x:v>200.4144347429848</x:v>
      </x:c>
      <x:c r="AO2629" s="17" t="n">
        <x:f>IF(N2629=0,1,AN2629/N2629)</x:f>
        <x:v>0.19919733900168454</x:v>
      </x:c>
      <x:c r="AP2629" s="11" t="str">
        <x:f>IF(AO2629&gt;='01 Controls'!$E$16,"PASS","FAIL")</x:f>
        <x:v>FAIL</x:v>
      </x:c>
      <x:c r="AQ2629" s="11" t="str">
        <x:v>UNQUANTIFIED</x:v>
      </x:c>
      <x:c r="AR2629" s="11" t="str">
        <x:v>Position-class planning record; serial item and receiver open</x:v>
      </x:c>
      <x:c r="AS2629" s="26"/>
      <x:c r="AT2629" s="26"/>
    </x:row>
    <x:row r="2630">
      <x:c r="C2630" s="11" t="str">
        <x:v>M3-CM-HCG-TNK-20</x:v>
      </x:c>
      <x:c r="D2630" s="11" t="str">
        <x:v>M3</x:v>
      </x:c>
      <x:c r="E2630" s="11" t="str">
        <x:v>Inland flood</x:v>
      </x:c>
      <x:c r="F2630" s="11" t="str">
        <x:v>CM-HCG</x:v>
      </x:c>
      <x:c r="G2630" s="11" t="str">
        <x:v>Household collection group</x:v>
      </x:c>
      <x:c r="H2630" s="11" t="str">
        <x:v>TNK-20</x:v>
      </x:c>
      <x:c r="I2630" s="19" t="n">
        <x:v>48</x:v>
      </x:c>
      <x:c r="J2630" s="21" t="n">
        <x:v>5</x:v>
      </x:c>
      <x:c r="K2630" s="18" t="n">
        <x:f>'05 Cargo Register'!K390</x:f>
        <x:v>134.148</x:v>
      </x:c>
      <x:c r="L2630" s="18" t="n">
        <x:f>'05 Cargo Register'!N390</x:f>
        <x:v>8</x:v>
      </x:c>
      <x:c r="M2630" s="18" t="n">
        <x:f>'05 Cargo Register'!O390</x:f>
        <x:v>170</x:v>
      </x:c>
      <x:c r="N2630" s="18" t="n">
        <x:f>J2630*K2630</x:f>
        <x:v>670.74</x:v>
      </x:c>
      <x:c r="O2630" s="18" t="n">
        <x:f>J2630*L2630</x:f>
        <x:v>40</x:v>
      </x:c>
      <x:c r="P2630" s="18" t="n">
        <x:f>J2630*M2630</x:f>
        <x:v>850</x:v>
      </x:c>
      <x:c r="Q2630" s="22" t="n">
        <x:f>'01 Controls'!$E$27*'02 Cargo Classes'!$M$10</x:f>
        <x:v>0</x:v>
      </x:c>
      <x:c r="R2630" s="22" t="n">
        <x:f>'01 Controls'!$F$27*'02 Cargo Classes'!$N$10</x:f>
        <x:v>0</x:v>
      </x:c>
      <x:c r="S2630" s="22" t="n">
        <x:f>'01 Controls'!$G$27*'02 Cargo Classes'!$O$10</x:f>
        <x:v>0.7</x:v>
      </x:c>
      <x:c r="T2630" s="22" t="n">
        <x:f>'01 Controls'!$H$27*'02 Cargo Classes'!$P$10</x:f>
        <x:v>0.25</x:v>
      </x:c>
      <x:c r="U2630" s="22" t="n">
        <x:f>SUM(Q2630:T2630)</x:f>
        <x:v>0.95</x:v>
      </x:c>
      <x:c r="V2630" s="18" t="n">
        <x:f>IF(U2630=0,0,N2630*Q2630/U2630)</x:f>
        <x:v>0</x:v>
      </x:c>
      <x:c r="W2630" s="18" t="n">
        <x:f>IF(U2630=0,0,P2630*Q2630/U2630)</x:f>
        <x:v>0</x:v>
      </x:c>
      <x:c r="X2630" s="18" t="n">
        <x:f>MAX(V2630,W2630*'01 Controls'!$E$12)</x:f>
        <x:v>0</x:v>
      </x:c>
      <x:c r="Y2630" s="18" t="n">
        <x:f>IF(U2630=0,0,N2630*R2630/U2630)</x:f>
        <x:v>0</x:v>
      </x:c>
      <x:c r="Z2630" s="18" t="n">
        <x:f>IF(U2630=0,0,P2630*R2630/U2630)</x:f>
        <x:v>0</x:v>
      </x:c>
      <x:c r="AA2630" s="18" t="n">
        <x:f>MAX(Y2630,Z2630*'01 Controls'!$E$13)</x:f>
        <x:v>0</x:v>
      </x:c>
      <x:c r="AB2630" s="18" t="n">
        <x:f>IF(U2630=0,0,N2630*S2630/U2630)</x:f>
        <x:v>494.2294736842105</x:v>
      </x:c>
      <x:c r="AC2630" s="18" t="n">
        <x:f>IF(U2630=0,0,P2630*S2630/U2630)</x:f>
        <x:v>626.3157894736843</x:v>
      </x:c>
      <x:c r="AD2630" s="18" t="n">
        <x:f>MAX(AB2630,AC2630*'01 Controls'!$E$14)</x:f>
        <x:v>494.2294736842105</x:v>
      </x:c>
      <x:c r="AE2630" s="18" t="n">
        <x:f>IF(U2630=0,0,N2630*T2630/U2630)</x:f>
        <x:v>176.5105263157895</x:v>
      </x:c>
      <x:c r="AF2630" s="18" t="n">
        <x:f>IF(U2630=0,0,P2630*T2630/U2630)</x:f>
        <x:v>223.6842105263158</x:v>
      </x:c>
      <x:c r="AG2630" s="18" t="n">
        <x:f>MAX(AE2630,AF2630*'01 Controls'!$E$15)</x:f>
        <x:v>176.5105263157895</x:v>
      </x:c>
      <x:c r="AH2630" s="18" t="n">
        <x:f>SUM(V2630,Y2630,AB2630,AE2630)</x:f>
        <x:v>670.74</x:v>
      </x:c>
      <x:c r="AI2630" s="18" t="n">
        <x:f>N2630-AH2630</x:f>
        <x:v>0</x:v>
      </x:c>
      <x:c r="AJ2630" s="18" t="n">
        <x:f>V2630*INDEX('07 Mode Capacity'!$P$6:$P$17,MATCH("AIR-"&amp;I2630,'07 Mode Capacity'!$C$6:$C$17,0))</x:f>
        <x:v>0</x:v>
      </x:c>
      <x:c r="AK2630" s="18" t="n">
        <x:f>Y2630*INDEX('07 Mode Capacity'!$P$6:$P$17,MATCH("OCEAN-"&amp;I2630,'07 Mode Capacity'!$C$6:$C$17,0))</x:f>
        <x:v>0</x:v>
      </x:c>
      <x:c r="AL2630" s="18" t="n">
        <x:f>AB2630*INDEX('07 Mode Capacity'!$P$6:$P$17,MATCH("LAND-"&amp;I2630,'07 Mode Capacity'!$C$6:$C$17,0))</x:f>
        <x:v>60.319654314453814</x:v>
      </x:c>
      <x:c r="AM2630" s="18" t="n">
        <x:f>AE2630*INDEX('07 Mode Capacity'!$P$6:$P$17,MATCH("INLAND-"&amp;I2630,'07 Mode Capacity'!$C$6:$C$17,0))</x:f>
        <x:v>111.41951054718007</x:v>
      </x:c>
      <x:c r="AN2630" s="18" t="n">
        <x:f>SUM(AJ2630:AM2630)</x:f>
        <x:v>171.73916486163387</x:v>
      </x:c>
      <x:c r="AO2630" s="17" t="n">
        <x:f>IF(N2630=0,1,AN2630/N2630)</x:f>
        <x:v>0.2560443165185226</x:v>
      </x:c>
      <x:c r="AP2630" s="11" t="str">
        <x:f>IF(AO2630&gt;='01 Controls'!$E$16,"PASS","FAIL")</x:f>
        <x:v>FAIL</x:v>
      </x:c>
      <x:c r="AQ2630" s="11" t="str">
        <x:v>UNQUANTIFIED</x:v>
      </x:c>
      <x:c r="AR2630" s="11" t="str">
        <x:v>Position-class planning record; serial item and receiver open</x:v>
      </x:c>
      <x:c r="AS2630" s="26"/>
      <x:c r="AT2630" s="26"/>
    </x:row>
    <x:row r="2631">
      <x:c r="C2631" s="11" t="str">
        <x:v>M3-CM-HCG-FLR-24</x:v>
      </x:c>
      <x:c r="D2631" s="11" t="str">
        <x:v>M3</x:v>
      </x:c>
      <x:c r="E2631" s="11" t="str">
        <x:v>Inland flood</x:v>
      </x:c>
      <x:c r="F2631" s="11" t="str">
        <x:v>CM-HCG</x:v>
      </x:c>
      <x:c r="G2631" s="11" t="str">
        <x:v>Household collection group</x:v>
      </x:c>
      <x:c r="H2631" s="11" t="str">
        <x:v>FLR-24</x:v>
      </x:c>
      <x:c r="I2631" s="19" t="n">
        <x:v>48</x:v>
      </x:c>
      <x:c r="J2631" s="21" t="n">
        <x:v>5</x:v>
      </x:c>
      <x:c r="K2631" s="18" t="n">
        <x:f>'05 Cargo Register'!K391</x:f>
        <x:v>268.296</x:v>
      </x:c>
      <x:c r="L2631" s="18" t="n">
        <x:f>'05 Cargo Register'!N391</x:f>
        <x:v>14</x:v>
      </x:c>
      <x:c r="M2631" s="18" t="n">
        <x:f>'05 Cargo Register'!O391</x:f>
        <x:v>448</x:v>
      </x:c>
      <x:c r="N2631" s="18" t="n">
        <x:f>J2631*K2631</x:f>
        <x:v>1341.48</x:v>
      </x:c>
      <x:c r="O2631" s="18" t="n">
        <x:f>J2631*L2631</x:f>
        <x:v>70</x:v>
      </x:c>
      <x:c r="P2631" s="18" t="n">
        <x:f>J2631*M2631</x:f>
        <x:v>2240</x:v>
      </x:c>
      <x:c r="Q2631" s="22" t="n">
        <x:f>'01 Controls'!$E$27*'02 Cargo Classes'!$M$11</x:f>
        <x:v>0</x:v>
      </x:c>
      <x:c r="R2631" s="22" t="n">
        <x:f>'01 Controls'!$F$27*'02 Cargo Classes'!$N$11</x:f>
        <x:v>0</x:v>
      </x:c>
      <x:c r="S2631" s="22" t="n">
        <x:f>'01 Controls'!$G$27*'02 Cargo Classes'!$O$11</x:f>
        <x:v>0.7</x:v>
      </x:c>
      <x:c r="T2631" s="22" t="n">
        <x:f>'01 Controls'!$H$27*'02 Cargo Classes'!$P$11</x:f>
        <x:v>0.2</x:v>
      </x:c>
      <x:c r="U2631" s="22" t="n">
        <x:f>SUM(Q2631:T2631)</x:f>
        <x:v>0.8999999999999999</x:v>
      </x:c>
      <x:c r="V2631" s="18" t="n">
        <x:f>IF(U2631=0,0,N2631*Q2631/U2631)</x:f>
        <x:v>0</x:v>
      </x:c>
      <x:c r="W2631" s="18" t="n">
        <x:f>IF(U2631=0,0,P2631*Q2631/U2631)</x:f>
        <x:v>0</x:v>
      </x:c>
      <x:c r="X2631" s="18" t="n">
        <x:f>MAX(V2631,W2631*'01 Controls'!$E$12)</x:f>
        <x:v>0</x:v>
      </x:c>
      <x:c r="Y2631" s="18" t="n">
        <x:f>IF(U2631=0,0,N2631*R2631/U2631)</x:f>
        <x:v>0</x:v>
      </x:c>
      <x:c r="Z2631" s="18" t="n">
        <x:f>IF(U2631=0,0,P2631*R2631/U2631)</x:f>
        <x:v>0</x:v>
      </x:c>
      <x:c r="AA2631" s="18" t="n">
        <x:f>MAX(Y2631,Z2631*'01 Controls'!$E$13)</x:f>
        <x:v>0</x:v>
      </x:c>
      <x:c r="AB2631" s="18" t="n">
        <x:f>IF(U2631=0,0,N2631*S2631/U2631)</x:f>
        <x:v>1043.3733333333334</x:v>
      </x:c>
      <x:c r="AC2631" s="18" t="n">
        <x:f>IF(U2631=0,0,P2631*S2631/U2631)</x:f>
        <x:v>1742.2222222222224</x:v>
      </x:c>
      <x:c r="AD2631" s="18" t="n">
        <x:f>MAX(AB2631,AC2631*'01 Controls'!$E$14)</x:f>
        <x:v>1043.3733333333334</x:v>
      </x:c>
      <x:c r="AE2631" s="18" t="n">
        <x:f>IF(U2631=0,0,N2631*T2631/U2631)</x:f>
        <x:v>298.1066666666667</x:v>
      </x:c>
      <x:c r="AF2631" s="18" t="n">
        <x:f>IF(U2631=0,0,P2631*T2631/U2631)</x:f>
        <x:v>497.7777777777778</x:v>
      </x:c>
      <x:c r="AG2631" s="18" t="n">
        <x:f>MAX(AE2631,AF2631*'01 Controls'!$E$15)</x:f>
        <x:v>298.1066666666667</x:v>
      </x:c>
      <x:c r="AH2631" s="18" t="n">
        <x:f>SUM(V2631,Y2631,AB2631,AE2631)</x:f>
        <x:v>1341.48</x:v>
      </x:c>
      <x:c r="AI2631" s="18" t="n">
        <x:f>N2631-AH2631</x:f>
        <x:v>0</x:v>
      </x:c>
      <x:c r="AJ2631" s="18" t="n">
        <x:f>V2631*INDEX('07 Mode Capacity'!$P$6:$P$17,MATCH("AIR-"&amp;I2631,'07 Mode Capacity'!$C$6:$C$17,0))</x:f>
        <x:v>0</x:v>
      </x:c>
      <x:c r="AK2631" s="18" t="n">
        <x:f>Y2631*INDEX('07 Mode Capacity'!$P$6:$P$17,MATCH("OCEAN-"&amp;I2631,'07 Mode Capacity'!$C$6:$C$17,0))</x:f>
        <x:v>0</x:v>
      </x:c>
      <x:c r="AL2631" s="18" t="n">
        <x:f>AB2631*INDEX('07 Mode Capacity'!$P$6:$P$17,MATCH("LAND-"&amp;I2631,'07 Mode Capacity'!$C$6:$C$17,0))</x:f>
        <x:v>127.34149244162474</x:v>
      </x:c>
      <x:c r="AM2631" s="18" t="n">
        <x:f>AE2631*INDEX('07 Mode Capacity'!$P$6:$P$17,MATCH("INLAND-"&amp;I2631,'07 Mode Capacity'!$C$6:$C$17,0))</x:f>
        <x:v>188.17517336857077</x:v>
      </x:c>
      <x:c r="AN2631" s="18" t="n">
        <x:f>SUM(AJ2631:AM2631)</x:f>
        <x:v>315.5166658101955</x:v>
      </x:c>
      <x:c r="AO2631" s="17" t="n">
        <x:f>IF(N2631=0,1,AN2631/N2631)</x:f>
        <x:v>0.23520042476234868</x:v>
      </x:c>
      <x:c r="AP2631" s="11" t="str">
        <x:f>IF(AO2631&gt;='01 Controls'!$E$16,"PASS","FAIL")</x:f>
        <x:v>FAIL</x:v>
      </x:c>
      <x:c r="AQ2631" s="11" t="str">
        <x:v>UNQUANTIFIED</x:v>
      </x:c>
      <x:c r="AR2631" s="11" t="str">
        <x:v>Position-class planning record; serial item and receiver open</x:v>
      </x:c>
      <x:c r="AS2631" s="26"/>
      <x:c r="AT2631" s="26"/>
    </x:row>
    <x:row r="2632">
      <x:c r="C2632" s="11" t="str">
        <x:v>M3-CM-HCG-ROL-30</x:v>
      </x:c>
      <x:c r="D2632" s="11" t="str">
        <x:v>M3</x:v>
      </x:c>
      <x:c r="E2632" s="11" t="str">
        <x:v>Inland flood</x:v>
      </x:c>
      <x:c r="F2632" s="11" t="str">
        <x:v>CM-HCG</x:v>
      </x:c>
      <x:c r="G2632" s="11" t="str">
        <x:v>Household collection group</x:v>
      </x:c>
      <x:c r="H2632" s="11" t="str">
        <x:v>ROL-30</x:v>
      </x:c>
      <x:c r="I2632" s="19" t="n">
        <x:v>48</x:v>
      </x:c>
      <x:c r="J2632" s="21" t="n">
        <x:v>5</x:v>
      </x:c>
      <x:c r="K2632" s="18" t="n">
        <x:f>'05 Cargo Register'!K392</x:f>
        <x:v>1408.5539999999999</x:v>
      </x:c>
      <x:c r="L2632" s="18" t="n">
        <x:f>'05 Cargo Register'!N392</x:f>
        <x:v>59</x:v>
      </x:c>
      <x:c r="M2632" s="18" t="n">
        <x:f>'05 Cargo Register'!O392</x:f>
        <x:v>3761.25</x:v>
      </x:c>
      <x:c r="N2632" s="18" t="n">
        <x:f>J2632*K2632</x:f>
        <x:v>7042.7699999999995</x:v>
      </x:c>
      <x:c r="O2632" s="18" t="n">
        <x:f>J2632*L2632</x:f>
        <x:v>295</x:v>
      </x:c>
      <x:c r="P2632" s="18" t="n">
        <x:f>J2632*M2632</x:f>
        <x:v>18806.25</x:v>
      </x:c>
      <x:c r="Q2632" s="22" t="n">
        <x:f>'01 Controls'!$E$27*'02 Cargo Classes'!$M$12</x:f>
        <x:v>0</x:v>
      </x:c>
      <x:c r="R2632" s="22" t="n">
        <x:f>'01 Controls'!$F$27*'02 Cargo Classes'!$N$12</x:f>
        <x:v>0</x:v>
      </x:c>
      <x:c r="S2632" s="22" t="n">
        <x:f>'01 Controls'!$G$27*'02 Cargo Classes'!$O$12</x:f>
        <x:v>1.0499999999999998</x:v>
      </x:c>
      <x:c r="T2632" s="22" t="n">
        <x:f>'01 Controls'!$H$27*'02 Cargo Classes'!$P$12</x:f>
        <x:v>0.15</x:v>
      </x:c>
      <x:c r="U2632" s="22" t="n">
        <x:f>SUM(Q2632:T2632)</x:f>
        <x:v>1.1999999999999997</x:v>
      </x:c>
      <x:c r="V2632" s="18" t="n">
        <x:f>IF(U2632=0,0,N2632*Q2632/U2632)</x:f>
        <x:v>0</x:v>
      </x:c>
      <x:c r="W2632" s="18" t="n">
        <x:f>IF(U2632=0,0,P2632*Q2632/U2632)</x:f>
        <x:v>0</x:v>
      </x:c>
      <x:c r="X2632" s="18" t="n">
        <x:f>MAX(V2632,W2632*'01 Controls'!$E$12)</x:f>
        <x:v>0</x:v>
      </x:c>
      <x:c r="Y2632" s="18" t="n">
        <x:f>IF(U2632=0,0,N2632*R2632/U2632)</x:f>
        <x:v>0</x:v>
      </x:c>
      <x:c r="Z2632" s="18" t="n">
        <x:f>IF(U2632=0,0,P2632*R2632/U2632)</x:f>
        <x:v>0</x:v>
      </x:c>
      <x:c r="AA2632" s="18" t="n">
        <x:f>MAX(Y2632,Z2632*'01 Controls'!$E$13)</x:f>
        <x:v>0</x:v>
      </x:c>
      <x:c r="AB2632" s="18" t="n">
        <x:f>IF(U2632=0,0,N2632*S2632/U2632)</x:f>
        <x:v>6162.42375</x:v>
      </x:c>
      <x:c r="AC2632" s="18" t="n">
        <x:f>IF(U2632=0,0,P2632*S2632/U2632)</x:f>
        <x:v>16455.46875</x:v>
      </x:c>
      <x:c r="AD2632" s="18" t="n">
        <x:f>MAX(AB2632,AC2632*'01 Controls'!$E$14)</x:f>
        <x:v>6162.42375</x:v>
      </x:c>
      <x:c r="AE2632" s="18" t="n">
        <x:f>IF(U2632=0,0,N2632*T2632/U2632)</x:f>
        <x:v>880.34625</x:v>
      </x:c>
      <x:c r="AF2632" s="18" t="n">
        <x:f>IF(U2632=0,0,P2632*T2632/U2632)</x:f>
        <x:v>2350.7812500000005</x:v>
      </x:c>
      <x:c r="AG2632" s="18" t="n">
        <x:f>MAX(AE2632,AF2632*'01 Controls'!$E$15)</x:f>
        <x:v>880.34625</x:v>
      </x:c>
      <x:c r="AH2632" s="18" t="n">
        <x:f>SUM(V2632,Y2632,AB2632,AE2632)</x:f>
        <x:v>7042.77</x:v>
      </x:c>
      <x:c r="AI2632" s="18" t="n">
        <x:f>N2632-AH2632</x:f>
        <x:v>-9.094947017729282e-13</x:v>
      </x:c>
      <x:c r="AJ2632" s="18" t="n">
        <x:f>V2632*INDEX('07 Mode Capacity'!$P$6:$P$17,MATCH("AIR-"&amp;I2632,'07 Mode Capacity'!$C$6:$C$17,0))</x:f>
        <x:v>0</x:v>
      </x:c>
      <x:c r="AK2632" s="18" t="n">
        <x:f>Y2632*INDEX('07 Mode Capacity'!$P$6:$P$17,MATCH("OCEAN-"&amp;I2632,'07 Mode Capacity'!$C$6:$C$17,0))</x:f>
        <x:v>0</x:v>
      </x:c>
      <x:c r="AL2632" s="18" t="n">
        <x:f>AB2632*INDEX('07 Mode Capacity'!$P$6:$P$17,MATCH("LAND-"&amp;I2632,'07 Mode Capacity'!$C$6:$C$17,0))</x:f>
        <x:v>752.110689733346</x:v>
      </x:c>
      <x:c r="AM2632" s="18" t="n">
        <x:f>AE2632*INDEX('07 Mode Capacity'!$P$6:$P$17,MATCH("INLAND-"&amp;I2632,'07 Mode Capacity'!$C$6:$C$17,0))</x:f>
        <x:v>555.7048088540606</x:v>
      </x:c>
      <x:c r="AN2632" s="18" t="n">
        <x:f>SUM(AJ2632:AM2632)</x:f>
        <x:v>1307.8154985874066</x:v>
      </x:c>
      <x:c r="AO2632" s="17" t="n">
        <x:f>IF(N2632=0,1,AN2632/N2632)</x:f>
        <x:v>0.1856961818414355</x:v>
      </x:c>
      <x:c r="AP2632" s="11" t="str">
        <x:f>IF(AO2632&gt;='01 Controls'!$E$16,"PASS","FAIL")</x:f>
        <x:v>FAIL</x:v>
      </x:c>
      <x:c r="AQ2632" s="11" t="str">
        <x:v>UNQUANTIFIED</x:v>
      </x:c>
      <x:c r="AR2632" s="11" t="str">
        <x:v>Position-class planning record; serial item and receiver open</x:v>
      </x:c>
      <x:c r="AS2632" s="26"/>
      <x:c r="AT2632" s="26"/>
    </x:row>
    <x:row r="2633">
      <x:c r="C2633" s="11" t="str">
        <x:v>M3-CM-HCG-LIN-18</x:v>
      </x:c>
      <x:c r="D2633" s="11" t="str">
        <x:v>M3</x:v>
      </x:c>
      <x:c r="E2633" s="11" t="str">
        <x:v>Inland flood</x:v>
      </x:c>
      <x:c r="F2633" s="11" t="str">
        <x:v>CM-HCG</x:v>
      </x:c>
      <x:c r="G2633" s="11" t="str">
        <x:v>Household collection group</x:v>
      </x:c>
      <x:c r="H2633" s="11" t="str">
        <x:v>LIN-18</x:v>
      </x:c>
      <x:c r="I2633" s="19" t="n">
        <x:v>72</x:v>
      </x:c>
      <x:c r="J2633" s="21" t="n">
        <x:v>5</x:v>
      </x:c>
      <x:c r="K2633" s="18" t="n">
        <x:f>'05 Cargo Register'!K393</x:f>
        <x:v>134.148</x:v>
      </x:c>
      <x:c r="L2633" s="18" t="n">
        <x:f>'05 Cargo Register'!N393</x:f>
        <x:v>10</x:v>
      </x:c>
      <x:c r="M2633" s="18" t="n">
        <x:f>'05 Cargo Register'!O393</x:f>
        <x:v>440</x:v>
      </x:c>
      <x:c r="N2633" s="18" t="n">
        <x:f>J2633*K2633</x:f>
        <x:v>670.74</x:v>
      </x:c>
      <x:c r="O2633" s="18" t="n">
        <x:f>J2633*L2633</x:f>
        <x:v>50</x:v>
      </x:c>
      <x:c r="P2633" s="18" t="n">
        <x:f>J2633*M2633</x:f>
        <x:v>2200</x:v>
      </x:c>
      <x:c r="Q2633" s="22" t="n">
        <x:f>'01 Controls'!$E$27*'02 Cargo Classes'!$M$13</x:f>
        <x:v>0</x:v>
      </x:c>
      <x:c r="R2633" s="22" t="n">
        <x:f>'01 Controls'!$F$27*'02 Cargo Classes'!$N$13</x:f>
        <x:v>0</x:v>
      </x:c>
      <x:c r="S2633" s="22" t="n">
        <x:f>'01 Controls'!$G$27*'02 Cargo Classes'!$O$13</x:f>
        <x:v>0.7</x:v>
      </x:c>
      <x:c r="T2633" s="22" t="n">
        <x:f>'01 Controls'!$H$27*'02 Cargo Classes'!$P$13</x:f>
        <x:v>0.25</x:v>
      </x:c>
      <x:c r="U2633" s="22" t="n">
        <x:f>SUM(Q2633:T2633)</x:f>
        <x:v>0.95</x:v>
      </x:c>
      <x:c r="V2633" s="18" t="n">
        <x:f>IF(U2633=0,0,N2633*Q2633/U2633)</x:f>
        <x:v>0</x:v>
      </x:c>
      <x:c r="W2633" s="18" t="n">
        <x:f>IF(U2633=0,0,P2633*Q2633/U2633)</x:f>
        <x:v>0</x:v>
      </x:c>
      <x:c r="X2633" s="18" t="n">
        <x:f>MAX(V2633,W2633*'01 Controls'!$E$12)</x:f>
        <x:v>0</x:v>
      </x:c>
      <x:c r="Y2633" s="18" t="n">
        <x:f>IF(U2633=0,0,N2633*R2633/U2633)</x:f>
        <x:v>0</x:v>
      </x:c>
      <x:c r="Z2633" s="18" t="n">
        <x:f>IF(U2633=0,0,P2633*R2633/U2633)</x:f>
        <x:v>0</x:v>
      </x:c>
      <x:c r="AA2633" s="18" t="n">
        <x:f>MAX(Y2633,Z2633*'01 Controls'!$E$13)</x:f>
        <x:v>0</x:v>
      </x:c>
      <x:c r="AB2633" s="18" t="n">
        <x:f>IF(U2633=0,0,N2633*S2633/U2633)</x:f>
        <x:v>494.2294736842105</x:v>
      </x:c>
      <x:c r="AC2633" s="18" t="n">
        <x:f>IF(U2633=0,0,P2633*S2633/U2633)</x:f>
        <x:v>1621.0526315789475</x:v>
      </x:c>
      <x:c r="AD2633" s="18" t="n">
        <x:f>MAX(AB2633,AC2633*'01 Controls'!$E$14)</x:f>
        <x:v>494.2294736842105</x:v>
      </x:c>
      <x:c r="AE2633" s="18" t="n">
        <x:f>IF(U2633=0,0,N2633*T2633/U2633)</x:f>
        <x:v>176.5105263157895</x:v>
      </x:c>
      <x:c r="AF2633" s="18" t="n">
        <x:f>IF(U2633=0,0,P2633*T2633/U2633)</x:f>
        <x:v>578.9473684210527</x:v>
      </x:c>
      <x:c r="AG2633" s="18" t="n">
        <x:f>MAX(AE2633,AF2633*'01 Controls'!$E$15)</x:f>
        <x:v>176.5105263157895</x:v>
      </x:c>
      <x:c r="AH2633" s="18" t="n">
        <x:f>SUM(V2633,Y2633,AB2633,AE2633)</x:f>
        <x:v>670.74</x:v>
      </x:c>
      <x:c r="AI2633" s="18" t="n">
        <x:f>N2633-AH2633</x:f>
        <x:v>0</x:v>
      </x:c>
      <x:c r="AJ2633" s="18" t="n">
        <x:f>V2633*INDEX('07 Mode Capacity'!$P$6:$P$17,MATCH("AIR-"&amp;I2633,'07 Mode Capacity'!$C$6:$C$17,0))</x:f>
        <x:v>0</x:v>
      </x:c>
      <x:c r="AK2633" s="18" t="n">
        <x:f>Y2633*INDEX('07 Mode Capacity'!$P$6:$P$17,MATCH("OCEAN-"&amp;I2633,'07 Mode Capacity'!$C$6:$C$17,0))</x:f>
        <x:v>0</x:v>
      </x:c>
      <x:c r="AL2633" s="18" t="n">
        <x:f>AB2633*INDEX('07 Mode Capacity'!$P$6:$P$17,MATCH("LAND-"&amp;I2633,'07 Mode Capacity'!$C$6:$C$17,0))</x:f>
        <x:v>353.3791270719309</x:v>
      </x:c>
      <x:c r="AM2633" s="18" t="n">
        <x:f>AE2633*INDEX('07 Mode Capacity'!$P$6:$P$17,MATCH("INLAND-"&amp;I2633,'07 Mode Capacity'!$C$6:$C$17,0))</x:f>
        <x:v>176.5105263157895</x:v>
      </x:c>
      <x:c r="AN2633" s="18" t="n">
        <x:f>SUM(AJ2633:AM2633)</x:f>
        <x:v>529.8896533877204</x:v>
      </x:c>
      <x:c r="AO2633" s="17" t="n">
        <x:f>IF(N2633=0,1,AN2633/N2633)</x:f>
        <x:v>0.790007534048544</x:v>
      </x:c>
      <x:c r="AP2633" s="11" t="str">
        <x:f>IF(AO2633&gt;='01 Controls'!$E$16,"PASS","FAIL")</x:f>
        <x:v>FAIL</x:v>
      </x:c>
      <x:c r="AQ2633" s="11" t="str">
        <x:v>UNQUANTIFIED</x:v>
      </x:c>
      <x:c r="AR2633" s="11" t="str">
        <x:v>Position-class planning record; serial item and receiver open</x:v>
      </x:c>
      <x:c r="AS2633" s="26"/>
      <x:c r="AT2633" s="26"/>
    </x:row>
    <x:row r="2634">
      <x:c r="C2634" s="11" t="str">
        <x:v>M3-CM-HCG-BLK-08</x:v>
      </x:c>
      <x:c r="D2634" s="11" t="str">
        <x:v>M3</x:v>
      </x:c>
      <x:c r="E2634" s="11" t="str">
        <x:v>Inland flood</x:v>
      </x:c>
      <x:c r="F2634" s="11" t="str">
        <x:v>CM-HCG</x:v>
      </x:c>
      <x:c r="G2634" s="11" t="str">
        <x:v>Household collection group</x:v>
      </x:c>
      <x:c r="H2634" s="11" t="str">
        <x:v>BLK-08</x:v>
      </x:c>
      <x:c r="I2634" s="19" t="n">
        <x:v>48</x:v>
      </x:c>
      <x:c r="J2634" s="21" t="n">
        <x:v>5</x:v>
      </x:c>
      <x:c r="K2634" s="18" t="n">
        <x:f>'05 Cargo Register'!K394</x:f>
        <x:v>268.296</x:v>
      </x:c>
      <x:c r="L2634" s="18" t="n">
        <x:f>'05 Cargo Register'!N394</x:f>
        <x:v>42</x:v>
      </x:c>
      <x:c r="M2634" s="18" t="n">
        <x:f>'05 Cargo Register'!O394</x:f>
        <x:v>2142</x:v>
      </x:c>
      <x:c r="N2634" s="18" t="n">
        <x:f>J2634*K2634</x:f>
        <x:v>1341.48</x:v>
      </x:c>
      <x:c r="O2634" s="18" t="n">
        <x:f>J2634*L2634</x:f>
        <x:v>210</x:v>
      </x:c>
      <x:c r="P2634" s="18" t="n">
        <x:f>J2634*M2634</x:f>
        <x:v>10710</x:v>
      </x:c>
      <x:c r="Q2634" s="22" t="n">
        <x:f>'01 Controls'!$E$27*'02 Cargo Classes'!$M$14</x:f>
        <x:v>0.05</x:v>
      </x:c>
      <x:c r="R2634" s="22" t="n">
        <x:f>'01 Controls'!$F$27*'02 Cargo Classes'!$N$14</x:f>
        <x:v>0</x:v>
      </x:c>
      <x:c r="S2634" s="22" t="n">
        <x:f>'01 Controls'!$G$27*'02 Cargo Classes'!$O$14</x:f>
        <x:v>0.7</x:v>
      </x:c>
      <x:c r="T2634" s="22" t="n">
        <x:f>'01 Controls'!$H$27*'02 Cargo Classes'!$P$14</x:f>
        <x:v>0.125</x:v>
      </x:c>
      <x:c r="U2634" s="22" t="n">
        <x:f>SUM(Q2634:T2634)</x:f>
        <x:v>0.875</x:v>
      </x:c>
      <x:c r="V2634" s="18" t="n">
        <x:f>IF(U2634=0,0,N2634*Q2634/U2634)</x:f>
        <x:v>76.65599999999999</x:v>
      </x:c>
      <x:c r="W2634" s="18" t="n">
        <x:f>IF(U2634=0,0,P2634*Q2634/U2634)</x:f>
        <x:v>612</x:v>
      </x:c>
      <x:c r="X2634" s="18" t="n">
        <x:f>MAX(V2634,W2634*'01 Controls'!$E$12)</x:f>
        <x:v>153</x:v>
      </x:c>
      <x:c r="Y2634" s="18" t="n">
        <x:f>IF(U2634=0,0,N2634*R2634/U2634)</x:f>
        <x:v>0</x:v>
      </x:c>
      <x:c r="Z2634" s="18" t="n">
        <x:f>IF(U2634=0,0,P2634*R2634/U2634)</x:f>
        <x:v>0</x:v>
      </x:c>
      <x:c r="AA2634" s="18" t="n">
        <x:f>MAX(Y2634,Z2634*'01 Controls'!$E$13)</x:f>
        <x:v>0</x:v>
      </x:c>
      <x:c r="AB2634" s="18" t="n">
        <x:f>IF(U2634=0,0,N2634*S2634/U2634)</x:f>
        <x:v>1073.184</x:v>
      </x:c>
      <x:c r="AC2634" s="18" t="n">
        <x:f>IF(U2634=0,0,P2634*S2634/U2634)</x:f>
        <x:v>8567.999999999998</x:v>
      </x:c>
      <x:c r="AD2634" s="18" t="n">
        <x:f>MAX(AB2634,AC2634*'01 Controls'!$E$14)</x:f>
        <x:v>1713.5999999999997</x:v>
      </x:c>
      <x:c r="AE2634" s="18" t="n">
        <x:f>IF(U2634=0,0,N2634*T2634/U2634)</x:f>
        <x:v>191.64000000000001</x:v>
      </x:c>
      <x:c r="AF2634" s="18" t="n">
        <x:f>IF(U2634=0,0,P2634*T2634/U2634)</x:f>
        <x:v>1530</x:v>
      </x:c>
      <x:c r="AG2634" s="18" t="n">
        <x:f>MAX(AE2634,AF2634*'01 Controls'!$E$15)</x:f>
        <x:v>275.4</x:v>
      </x:c>
      <x:c r="AH2634" s="18" t="n">
        <x:f>SUM(V2634,Y2634,AB2634,AE2634)</x:f>
        <x:v>1341.48</x:v>
      </x:c>
      <x:c r="AI2634" s="18" t="n">
        <x:f>N2634-AH2634</x:f>
        <x:v>0</x:v>
      </x:c>
      <x:c r="AJ2634" s="18" t="n">
        <x:f>V2634*INDEX('07 Mode Capacity'!$P$6:$P$17,MATCH("AIR-"&amp;I2634,'07 Mode Capacity'!$C$6:$C$17,0))</x:f>
        <x:v>21.489410221824013</x:v>
      </x:c>
      <x:c r="AK2634" s="18" t="n">
        <x:f>Y2634*INDEX('07 Mode Capacity'!$P$6:$P$17,MATCH("OCEAN-"&amp;I2634,'07 Mode Capacity'!$C$6:$C$17,0))</x:f>
        <x:v>0</x:v>
      </x:c>
      <x:c r="AL2634" s="18" t="n">
        <x:f>AB2634*INDEX('07 Mode Capacity'!$P$6:$P$17,MATCH("LAND-"&amp;I2634,'07 Mode Capacity'!$C$6:$C$17,0))</x:f>
        <x:v>130.9798207970997</x:v>
      </x:c>
      <x:c r="AM2634" s="18" t="n">
        <x:f>AE2634*INDEX('07 Mode Capacity'!$P$6:$P$17,MATCH("INLAND-"&amp;I2634,'07 Mode Capacity'!$C$6:$C$17,0))</x:f>
        <x:v>120.96975430836693</x:v>
      </x:c>
      <x:c r="AN2634" s="18" t="n">
        <x:f>SUM(AJ2634:AM2634)</x:f>
        <x:v>273.43898532729065</x:v>
      </x:c>
      <x:c r="AO2634" s="17" t="n">
        <x:f>IF(N2634=0,1,AN2634/N2634)</x:f>
        <x:v>0.20383381438954784</x:v>
      </x:c>
      <x:c r="AP2634" s="11" t="str">
        <x:f>IF(AO2634&gt;='01 Controls'!$E$16,"PASS","FAIL")</x:f>
        <x:v>FAIL</x:v>
      </x:c>
      <x:c r="AQ2634" s="11" t="str">
        <x:v>UNQUANTIFIED</x:v>
      </x:c>
      <x:c r="AR2634" s="11" t="str">
        <x:v>Position-class planning record; serial item and receiver open</x:v>
      </x:c>
      <x:c r="AS2634" s="26"/>
      <x:c r="AT2634" s="26"/>
    </x:row>
    <x:row r="2635">
      <x:c r="C2635" s="11" t="str">
        <x:v>M3-CM-CTN-APL-45</x:v>
      </x:c>
      <x:c r="D2635" s="11" t="str">
        <x:v>M3</x:v>
      </x:c>
      <x:c r="E2635" s="11" t="str">
        <x:v>Inland flood</x:v>
      </x:c>
      <x:c r="F2635" s="11" t="str">
        <x:v>CM-CTN</x:v>
      </x:c>
      <x:c r="G2635" s="11" t="str">
        <x:v>Continuity transfer-node group</x:v>
      </x:c>
      <x:c r="H2635" s="11" t="str">
        <x:v>APL-45</x:v>
      </x:c>
      <x:c r="I2635" s="19" t="n">
        <x:v>24</x:v>
      </x:c>
      <x:c r="J2635" s="21" t="n">
        <x:v>4</x:v>
      </x:c>
      <x:c r="K2635" s="18" t="n">
        <x:f>'05 Cargo Register'!K395</x:f>
        <x:v>189.546</x:v>
      </x:c>
      <x:c r="L2635" s="18" t="n">
        <x:f>'05 Cargo Register'!N395</x:f>
        <x:v>50</x:v>
      </x:c>
      <x:c r="M2635" s="18" t="n">
        <x:f>'05 Cargo Register'!O395</x:f>
        <x:v>375</x:v>
      </x:c>
      <x:c r="N2635" s="18" t="n">
        <x:f>J2635*K2635</x:f>
        <x:v>758.184</x:v>
      </x:c>
      <x:c r="O2635" s="18" t="n">
        <x:f>J2635*L2635</x:f>
        <x:v>200</x:v>
      </x:c>
      <x:c r="P2635" s="18" t="n">
        <x:f>J2635*M2635</x:f>
        <x:v>1500</x:v>
      </x:c>
      <x:c r="Q2635" s="22" t="n">
        <x:f>'01 Controls'!$E$27*'02 Cargo Classes'!$M$6</x:f>
        <x:v>0.15000000000000002</x:v>
      </x:c>
      <x:c r="R2635" s="22" t="n">
        <x:f>'01 Controls'!$F$27*'02 Cargo Classes'!$N$6</x:f>
        <x:v>0</x:v>
      </x:c>
      <x:c r="S2635" s="22" t="n">
        <x:f>'01 Controls'!$G$27*'02 Cargo Classes'!$O$6</x:f>
        <x:v>0.7</x:v>
      </x:c>
      <x:c r="T2635" s="22" t="n">
        <x:f>'01 Controls'!$H$27*'02 Cargo Classes'!$P$6</x:f>
        <x:v>0.075</x:v>
      </x:c>
      <x:c r="U2635" s="22" t="n">
        <x:f>SUM(Q2635:T2635)</x:f>
        <x:v>0.9249999999999999</x:v>
      </x:c>
      <x:c r="V2635" s="18" t="n">
        <x:f>IF(U2635=0,0,N2635*Q2635/U2635)</x:f>
        <x:v>122.94875675675678</x:v>
      </x:c>
      <x:c r="W2635" s="18" t="n">
        <x:f>IF(U2635=0,0,P2635*Q2635/U2635)</x:f>
        <x:v>243.24324324324328</x:v>
      </x:c>
      <x:c r="X2635" s="18" t="n">
        <x:f>MAX(V2635,W2635*'01 Controls'!$E$12)</x:f>
        <x:v>122.94875675675678</x:v>
      </x:c>
      <x:c r="Y2635" s="18" t="n">
        <x:f>IF(U2635=0,0,N2635*R2635/U2635)</x:f>
        <x:v>0</x:v>
      </x:c>
      <x:c r="Z2635" s="18" t="n">
        <x:f>IF(U2635=0,0,P2635*R2635/U2635)</x:f>
        <x:v>0</x:v>
      </x:c>
      <x:c r="AA2635" s="18" t="n">
        <x:f>MAX(Y2635,Z2635*'01 Controls'!$E$13)</x:f>
        <x:v>0</x:v>
      </x:c>
      <x:c r="AB2635" s="18" t="n">
        <x:f>IF(U2635=0,0,N2635*S2635/U2635)</x:f>
        <x:v>573.7608648648649</x:v>
      </x:c>
      <x:c r="AC2635" s="18" t="n">
        <x:f>IF(U2635=0,0,P2635*S2635/U2635)</x:f>
        <x:v>1135.1351351351352</x:v>
      </x:c>
      <x:c r="AD2635" s="18" t="n">
        <x:f>MAX(AB2635,AC2635*'01 Controls'!$E$14)</x:f>
        <x:v>573.7608648648649</x:v>
      </x:c>
      <x:c r="AE2635" s="18" t="n">
        <x:f>IF(U2635=0,0,N2635*T2635/U2635)</x:f>
        <x:v>61.47437837837838</x:v>
      </x:c>
      <x:c r="AF2635" s="18" t="n">
        <x:f>IF(U2635=0,0,P2635*T2635/U2635)</x:f>
        <x:v>121.62162162162163</x:v>
      </x:c>
      <x:c r="AG2635" s="18" t="n">
        <x:f>MAX(AE2635,AF2635*'01 Controls'!$E$15)</x:f>
        <x:v>61.47437837837838</x:v>
      </x:c>
      <x:c r="AH2635" s="18" t="n">
        <x:f>SUM(V2635,Y2635,AB2635,AE2635)</x:f>
        <x:v>758.184</x:v>
      </x:c>
      <x:c r="AI2635" s="18" t="n">
        <x:f>N2635-AH2635</x:f>
        <x:v>0</x:v>
      </x:c>
      <x:c r="AJ2635" s="18" t="n">
        <x:f>V2635*INDEX('07 Mode Capacity'!$P$6:$P$17,MATCH("AIR-"&amp;I2635,'07 Mode Capacity'!$C$6:$C$17,0))</x:f>
        <x:v>24.94803236924521</x:v>
      </x:c>
      <x:c r="AK2635" s="18" t="n">
        <x:f>Y2635*INDEX('07 Mode Capacity'!$P$6:$P$17,MATCH("OCEAN-"&amp;I2635,'07 Mode Capacity'!$C$6:$C$17,0))</x:f>
        <x:v>0</x:v>
      </x:c>
      <x:c r="AL2635" s="18" t="n">
        <x:f>AB2635*INDEX('07 Mode Capacity'!$P$6:$P$17,MATCH("LAND-"&amp;I2635,'07 Mode Capacity'!$C$6:$C$17,0))</x:f>
        <x:v>219.4640611090261</x:v>
      </x:c>
      <x:c r="AM2635" s="18" t="n">
        <x:f>AE2635*INDEX('07 Mode Capacity'!$P$6:$P$17,MATCH("INLAND-"&amp;I2635,'07 Mode Capacity'!$C$6:$C$17,0))</x:f>
        <x:v>61.47437837837838</x:v>
      </x:c>
      <x:c r="AN2635" s="18" t="n">
        <x:f>SUM(AJ2635:AM2635)</x:f>
        <x:v>305.8864718566497</x:v>
      </x:c>
      <x:c r="AO2635" s="17" t="n">
        <x:f>IF(N2635=0,1,AN2635/N2635)</x:f>
        <x:v>0.40344622394649543</x:v>
      </x:c>
      <x:c r="AP2635" s="11" t="str">
        <x:f>IF(AO2635&gt;='01 Controls'!$E$16,"PASS","FAIL")</x:f>
        <x:v>FAIL</x:v>
      </x:c>
      <x:c r="AQ2635" s="11" t="str">
        <x:v>UNQUANTIFIED</x:v>
      </x:c>
      <x:c r="AR2635" s="11" t="str">
        <x:v>Position-class planning record; serial item and receiver open</x:v>
      </x:c>
      <x:c r="AS2635" s="26"/>
      <x:c r="AT2635" s="26"/>
    </x:row>
    <x:row r="2636">
      <x:c r="C2636" s="11" t="str">
        <x:v>M3-CM-CTN-ISO-18</x:v>
      </x:c>
      <x:c r="D2636" s="11" t="str">
        <x:v>M3</x:v>
      </x:c>
      <x:c r="E2636" s="11" t="str">
        <x:v>Inland flood</x:v>
      </x:c>
      <x:c r="F2636" s="11" t="str">
        <x:v>CM-CTN</x:v>
      </x:c>
      <x:c r="G2636" s="11" t="str">
        <x:v>Continuity transfer-node group</x:v>
      </x:c>
      <x:c r="H2636" s="11" t="str">
        <x:v>ISO-18</x:v>
      </x:c>
      <x:c r="I2636" s="19" t="n">
        <x:v>48</x:v>
      </x:c>
      <x:c r="J2636" s="21" t="n">
        <x:v>4</x:v>
      </x:c>
      <x:c r="K2636" s="18" t="n">
        <x:f>'05 Cargo Register'!K396</x:f>
        <x:v>379.092</x:v>
      </x:c>
      <x:c r="L2636" s="18" t="n">
        <x:f>'05 Cargo Register'!N396</x:f>
        <x:v>25</x:v>
      </x:c>
      <x:c r="M2636" s="18" t="n">
        <x:f>'05 Cargo Register'!O396</x:f>
        <x:v>660</x:v>
      </x:c>
      <x:c r="N2636" s="18" t="n">
        <x:f>J2636*K2636</x:f>
        <x:v>1516.368</x:v>
      </x:c>
      <x:c r="O2636" s="18" t="n">
        <x:f>J2636*L2636</x:f>
        <x:v>100</x:v>
      </x:c>
      <x:c r="P2636" s="18" t="n">
        <x:f>J2636*M2636</x:f>
        <x:v>2640</x:v>
      </x:c>
      <x:c r="Q2636" s="22" t="n">
        <x:f>'01 Controls'!$E$27*'02 Cargo Classes'!$M$7</x:f>
        <x:v>0.010000000000000002</x:v>
      </x:c>
      <x:c r="R2636" s="22" t="n">
        <x:f>'01 Controls'!$F$27*'02 Cargo Classes'!$N$7</x:f>
        <x:v>0</x:v>
      </x:c>
      <x:c r="S2636" s="22" t="n">
        <x:f>'01 Controls'!$G$27*'02 Cargo Classes'!$O$7</x:f>
        <x:v>0.84</x:v>
      </x:c>
      <x:c r="T2636" s="22" t="n">
        <x:f>'01 Controls'!$H$27*'02 Cargo Classes'!$P$7</x:f>
        <x:v>0.2</x:v>
      </x:c>
      <x:c r="U2636" s="22" t="n">
        <x:f>SUM(Q2636:T2636)</x:f>
        <x:v>1.05</x:v>
      </x:c>
      <x:c r="V2636" s="18" t="n">
        <x:f>IF(U2636=0,0,N2636*Q2636/U2636)</x:f>
        <x:v>14.441600000000003</x:v>
      </x:c>
      <x:c r="W2636" s="18" t="n">
        <x:f>IF(U2636=0,0,P2636*Q2636/U2636)</x:f>
        <x:v>25.142857142857146</x:v>
      </x:c>
      <x:c r="X2636" s="18" t="n">
        <x:f>MAX(V2636,W2636*'01 Controls'!$E$12)</x:f>
        <x:v>14.441600000000003</x:v>
      </x:c>
      <x:c r="Y2636" s="18" t="n">
        <x:f>IF(U2636=0,0,N2636*R2636/U2636)</x:f>
        <x:v>0</x:v>
      </x:c>
      <x:c r="Z2636" s="18" t="n">
        <x:f>IF(U2636=0,0,P2636*R2636/U2636)</x:f>
        <x:v>0</x:v>
      </x:c>
      <x:c r="AA2636" s="18" t="n">
        <x:f>MAX(Y2636,Z2636*'01 Controls'!$E$13)</x:f>
        <x:v>0</x:v>
      </x:c>
      <x:c r="AB2636" s="18" t="n">
        <x:f>IF(U2636=0,0,N2636*S2636/U2636)</x:f>
        <x:v>1213.0944</x:v>
      </x:c>
      <x:c r="AC2636" s="18" t="n">
        <x:f>IF(U2636=0,0,P2636*S2636/U2636)</x:f>
        <x:v>2112</x:v>
      </x:c>
      <x:c r="AD2636" s="18" t="n">
        <x:f>MAX(AB2636,AC2636*'01 Controls'!$E$14)</x:f>
        <x:v>1213.0944</x:v>
      </x:c>
      <x:c r="AE2636" s="18" t="n">
        <x:f>IF(U2636=0,0,N2636*T2636/U2636)</x:f>
        <x:v>288.832</x:v>
      </x:c>
      <x:c r="AF2636" s="18" t="n">
        <x:f>IF(U2636=0,0,P2636*T2636/U2636)</x:f>
        <x:v>502.85714285714283</x:v>
      </x:c>
      <x:c r="AG2636" s="18" t="n">
        <x:f>MAX(AE2636,AF2636*'01 Controls'!$E$15)</x:f>
        <x:v>288.832</x:v>
      </x:c>
      <x:c r="AH2636" s="18" t="n">
        <x:f>SUM(V2636,Y2636,AB2636,AE2636)</x:f>
        <x:v>1516.368</x:v>
      </x:c>
      <x:c r="AI2636" s="18" t="n">
        <x:f>N2636-AH2636</x:f>
        <x:v>0</x:v>
      </x:c>
      <x:c r="AJ2636" s="18" t="n">
        <x:f>V2636*INDEX('07 Mode Capacity'!$P$6:$P$17,MATCH("AIR-"&amp;I2636,'07 Mode Capacity'!$C$6:$C$17,0))</x:f>
        <x:v>4.048495442750649</x:v>
      </x:c>
      <x:c r="AK2636" s="18" t="n">
        <x:f>Y2636*INDEX('07 Mode Capacity'!$P$6:$P$17,MATCH("OCEAN-"&amp;I2636,'07 Mode Capacity'!$C$6:$C$17,0))</x:f>
        <x:v>0</x:v>
      </x:c>
      <x:c r="AL2636" s="18" t="n">
        <x:f>AB2636*INDEX('07 Mode Capacity'!$P$6:$P$17,MATCH("LAND-"&amp;I2636,'07 Mode Capacity'!$C$6:$C$17,0))</x:f>
        <x:v>148.0555870400278</x:v>
      </x:c>
      <x:c r="AM2636" s="18" t="n">
        <x:f>AE2636*INDEX('07 Mode Capacity'!$P$6:$P$17,MATCH("INLAND-"&amp;I2636,'07 Mode Capacity'!$C$6:$C$17,0))</x:f>
        <x:v>182.32068501562426</x:v>
      </x:c>
      <x:c r="AN2636" s="18" t="n">
        <x:f>SUM(AJ2636:AM2636)</x:f>
        <x:v>334.42476749840273</x:v>
      </x:c>
      <x:c r="AO2636" s="17" t="n">
        <x:f>IF(N2636=0,1,AN2636/N2636)</x:f>
        <x:v>0.22054327676289842</x:v>
      </x:c>
      <x:c r="AP2636" s="11" t="str">
        <x:f>IF(AO2636&gt;='01 Controls'!$E$16,"PASS","FAIL")</x:f>
        <x:v>FAIL</x:v>
      </x:c>
      <x:c r="AQ2636" s="11" t="str">
        <x:v>UNQUANTIFIED</x:v>
      </x:c>
      <x:c r="AR2636" s="11" t="str">
        <x:v>Position-class planning record; serial item and receiver open</x:v>
      </x:c>
      <x:c r="AS2636" s="26"/>
      <x:c r="AT2636" s="26"/>
    </x:row>
    <x:row r="2637">
      <x:c r="C2637" s="11" t="str">
        <x:v>M3-CM-CTN-COL-12</x:v>
      </x:c>
      <x:c r="D2637" s="11" t="str">
        <x:v>M3</x:v>
      </x:c>
      <x:c r="E2637" s="11" t="str">
        <x:v>Inland flood</x:v>
      </x:c>
      <x:c r="F2637" s="11" t="str">
        <x:v>CM-CTN</x:v>
      </x:c>
      <x:c r="G2637" s="11" t="str">
        <x:v>Continuity transfer-node group</x:v>
      </x:c>
      <x:c r="H2637" s="11" t="str">
        <x:v>COL-12</x:v>
      </x:c>
      <x:c r="I2637" s="19" t="n">
        <x:v>24</x:v>
      </x:c>
      <x:c r="J2637" s="21" t="n">
        <x:v>4</x:v>
      </x:c>
      <x:c r="K2637" s="18" t="n">
        <x:f>'05 Cargo Register'!K397</x:f>
        <x:v>94.773</x:v>
      </x:c>
      <x:c r="L2637" s="18" t="n">
        <x:f>'05 Cargo Register'!N397</x:f>
        <x:v>10</x:v>
      </x:c>
      <x:c r="M2637" s="18" t="n">
        <x:f>'05 Cargo Register'!O397</x:f>
        <x:v>264</x:v>
      </x:c>
      <x:c r="N2637" s="18" t="n">
        <x:f>J2637*K2637</x:f>
        <x:v>379.092</x:v>
      </x:c>
      <x:c r="O2637" s="18" t="n">
        <x:f>J2637*L2637</x:f>
        <x:v>40</x:v>
      </x:c>
      <x:c r="P2637" s="18" t="n">
        <x:f>J2637*M2637</x:f>
        <x:v>1056</x:v>
      </x:c>
      <x:c r="Q2637" s="22" t="n">
        <x:f>'01 Controls'!$E$27*'02 Cargo Classes'!$M$8</x:f>
        <x:v>0.1</x:v>
      </x:c>
      <x:c r="R2637" s="22" t="n">
        <x:f>'01 Controls'!$F$27*'02 Cargo Classes'!$N$8</x:f>
        <x:v>0</x:v>
      </x:c>
      <x:c r="S2637" s="22" t="n">
        <x:f>'01 Controls'!$G$27*'02 Cargo Classes'!$O$8</x:f>
        <x:v>0.84</x:v>
      </x:c>
      <x:c r="T2637" s="22" t="n">
        <x:f>'01 Controls'!$H$27*'02 Cargo Classes'!$P$8</x:f>
        <x:v>0.05</x:v>
      </x:c>
      <x:c r="U2637" s="22" t="n">
        <x:f>SUM(Q2637:T2637)</x:f>
        <x:v>0.99</x:v>
      </x:c>
      <x:c r="V2637" s="18" t="n">
        <x:f>IF(U2637=0,0,N2637*Q2637/U2637)</x:f>
        <x:v>38.29212121212121</x:v>
      </x:c>
      <x:c r="W2637" s="18" t="n">
        <x:f>IF(U2637=0,0,P2637*Q2637/U2637)</x:f>
        <x:v>106.66666666666667</x:v>
      </x:c>
      <x:c r="X2637" s="18" t="n">
        <x:f>MAX(V2637,W2637*'01 Controls'!$E$12)</x:f>
        <x:v>38.29212121212121</x:v>
      </x:c>
      <x:c r="Y2637" s="18" t="n">
        <x:f>IF(U2637=0,0,N2637*R2637/U2637)</x:f>
        <x:v>0</x:v>
      </x:c>
      <x:c r="Z2637" s="18" t="n">
        <x:f>IF(U2637=0,0,P2637*R2637/U2637)</x:f>
        <x:v>0</x:v>
      </x:c>
      <x:c r="AA2637" s="18" t="n">
        <x:f>MAX(Y2637,Z2637*'01 Controls'!$E$13)</x:f>
        <x:v>0</x:v>
      </x:c>
      <x:c r="AB2637" s="18" t="n">
        <x:f>IF(U2637=0,0,N2637*S2637/U2637)</x:f>
        <x:v>321.65381818181817</x:v>
      </x:c>
      <x:c r="AC2637" s="18" t="n">
        <x:f>IF(U2637=0,0,P2637*S2637/U2637)</x:f>
        <x:v>896</x:v>
      </x:c>
      <x:c r="AD2637" s="18" t="n">
        <x:f>MAX(AB2637,AC2637*'01 Controls'!$E$14)</x:f>
        <x:v>321.65381818181817</x:v>
      </x:c>
      <x:c r="AE2637" s="18" t="n">
        <x:f>IF(U2637=0,0,N2637*T2637/U2637)</x:f>
        <x:v>19.146060606060605</x:v>
      </x:c>
      <x:c r="AF2637" s="18" t="n">
        <x:f>IF(U2637=0,0,P2637*T2637/U2637)</x:f>
        <x:v>53.333333333333336</x:v>
      </x:c>
      <x:c r="AG2637" s="18" t="n">
        <x:f>MAX(AE2637,AF2637*'01 Controls'!$E$15)</x:f>
        <x:v>19.146060606060605</x:v>
      </x:c>
      <x:c r="AH2637" s="18" t="n">
        <x:f>SUM(V2637,Y2637,AB2637,AE2637)</x:f>
        <x:v>379.092</x:v>
      </x:c>
      <x:c r="AI2637" s="18" t="n">
        <x:f>N2637-AH2637</x:f>
        <x:v>0</x:v>
      </x:c>
      <x:c r="AJ2637" s="18" t="n">
        <x:f>V2637*INDEX('07 Mode Capacity'!$P$6:$P$17,MATCH("AIR-"&amp;I2637,'07 Mode Capacity'!$C$6:$C$17,0))</x:f>
        <x:v>7.770010081330577</x:v>
      </x:c>
      <x:c r="AK2637" s="18" t="n">
        <x:f>Y2637*INDEX('07 Mode Capacity'!$P$6:$P$17,MATCH("OCEAN-"&amp;I2637,'07 Mode Capacity'!$C$6:$C$17,0))</x:f>
        <x:v>0</x:v>
      </x:c>
      <x:c r="AL2637" s="18" t="n">
        <x:f>AB2637*INDEX('07 Mode Capacity'!$P$6:$P$17,MATCH("LAND-"&amp;I2637,'07 Mode Capacity'!$C$6:$C$17,0))</x:f>
        <x:v>123.03288274293887</x:v>
      </x:c>
      <x:c r="AM2637" s="18" t="n">
        <x:f>AE2637*INDEX('07 Mode Capacity'!$P$6:$P$17,MATCH("INLAND-"&amp;I2637,'07 Mode Capacity'!$C$6:$C$17,0))</x:f>
        <x:v>19.146060606060605</x:v>
      </x:c>
      <x:c r="AN2637" s="18" t="n">
        <x:f>SUM(AJ2637:AM2637)</x:f>
        <x:v>149.94895343033005</x:v>
      </x:c>
      <x:c r="AO2637" s="17" t="n">
        <x:f>IF(N2637=0,1,AN2637/N2637)</x:f>
        <x:v>0.39554765975101047</x:v>
      </x:c>
      <x:c r="AP2637" s="11" t="str">
        <x:f>IF(AO2637&gt;='01 Controls'!$E$16,"PASS","FAIL")</x:f>
        <x:v>FAIL</x:v>
      </x:c>
      <x:c r="AQ2637" s="11" t="str">
        <x:v>UNQUANTIFIED</x:v>
      </x:c>
      <x:c r="AR2637" s="11" t="str">
        <x:v>Position-class planning record; serial item and receiver open</x:v>
      </x:c>
      <x:c r="AS2637" s="26"/>
      <x:c r="AT2637" s="26"/>
    </x:row>
    <x:row r="2638">
      <x:c r="C2638" s="11" t="str">
        <x:v>M3-CM-CTN-BAT-22</x:v>
      </x:c>
      <x:c r="D2638" s="11" t="str">
        <x:v>M3</x:v>
      </x:c>
      <x:c r="E2638" s="11" t="str">
        <x:v>Inland flood</x:v>
      </x:c>
      <x:c r="F2638" s="11" t="str">
        <x:v>CM-CTN</x:v>
      </x:c>
      <x:c r="G2638" s="11" t="str">
        <x:v>Continuity transfer-node group</x:v>
      </x:c>
      <x:c r="H2638" s="11" t="str">
        <x:v>BAT-22</x:v>
      </x:c>
      <x:c r="I2638" s="19" t="n">
        <x:v>48</x:v>
      </x:c>
      <x:c r="J2638" s="21" t="n">
        <x:v>4</x:v>
      </x:c>
      <x:c r="K2638" s="18" t="n">
        <x:f>'05 Cargo Register'!K398</x:f>
        <x:v>142.15949999999998</x:v>
      </x:c>
      <x:c r="L2638" s="18" t="n">
        <x:f>'05 Cargo Register'!N398</x:f>
        <x:v>9</x:v>
      </x:c>
      <x:c r="M2638" s="18" t="n">
        <x:f>'05 Cargo Register'!O398</x:f>
        <x:v>237.60000000000002</x:v>
      </x:c>
      <x:c r="N2638" s="18" t="n">
        <x:f>J2638*K2638</x:f>
        <x:v>568.6379999999999</x:v>
      </x:c>
      <x:c r="O2638" s="18" t="n">
        <x:f>J2638*L2638</x:f>
        <x:v>36</x:v>
      </x:c>
      <x:c r="P2638" s="18" t="n">
        <x:f>J2638*M2638</x:f>
        <x:v>950.4000000000001</x:v>
      </x:c>
      <x:c r="Q2638" s="22" t="n">
        <x:f>'01 Controls'!$E$27*'02 Cargo Classes'!$M$9</x:f>
        <x:v>0</x:v>
      </x:c>
      <x:c r="R2638" s="22" t="n">
        <x:f>'01 Controls'!$F$27*'02 Cargo Classes'!$N$9</x:f>
        <x:v>0</x:v>
      </x:c>
      <x:c r="S2638" s="22" t="n">
        <x:f>'01 Controls'!$G$27*'02 Cargo Classes'!$O$9</x:f>
        <x:v>0.7</x:v>
      </x:c>
      <x:c r="T2638" s="22" t="n">
        <x:f>'01 Controls'!$H$27*'02 Cargo Classes'!$P$9</x:f>
        <x:v>0.125</x:v>
      </x:c>
      <x:c r="U2638" s="22" t="n">
        <x:f>SUM(Q2638:T2638)</x:f>
        <x:v>0.825</x:v>
      </x:c>
      <x:c r="V2638" s="18" t="n">
        <x:f>IF(U2638=0,0,N2638*Q2638/U2638)</x:f>
        <x:v>0</x:v>
      </x:c>
      <x:c r="W2638" s="18" t="n">
        <x:f>IF(U2638=0,0,P2638*Q2638/U2638)</x:f>
        <x:v>0</x:v>
      </x:c>
      <x:c r="X2638" s="18" t="n">
        <x:f>MAX(V2638,W2638*'01 Controls'!$E$12)</x:f>
        <x:v>0</x:v>
      </x:c>
      <x:c r="Y2638" s="18" t="n">
        <x:f>IF(U2638=0,0,N2638*R2638/U2638)</x:f>
        <x:v>0</x:v>
      </x:c>
      <x:c r="Z2638" s="18" t="n">
        <x:f>IF(U2638=0,0,P2638*R2638/U2638)</x:f>
        <x:v>0</x:v>
      </x:c>
      <x:c r="AA2638" s="18" t="n">
        <x:f>MAX(Y2638,Z2638*'01 Controls'!$E$13)</x:f>
        <x:v>0</x:v>
      </x:c>
      <x:c r="AB2638" s="18" t="n">
        <x:f>IF(U2638=0,0,N2638*S2638/U2638)</x:f>
        <x:v>482.48072727272717</x:v>
      </x:c>
      <x:c r="AC2638" s="18" t="n">
        <x:f>IF(U2638=0,0,P2638*S2638/U2638)</x:f>
        <x:v>806.4</x:v>
      </x:c>
      <x:c r="AD2638" s="18" t="n">
        <x:f>MAX(AB2638,AC2638*'01 Controls'!$E$14)</x:f>
        <x:v>482.48072727272717</x:v>
      </x:c>
      <x:c r="AE2638" s="18" t="n">
        <x:f>IF(U2638=0,0,N2638*T2638/U2638)</x:f>
        <x:v>86.15727272727273</x:v>
      </x:c>
      <x:c r="AF2638" s="18" t="n">
        <x:f>IF(U2638=0,0,P2638*T2638/U2638)</x:f>
        <x:v>144.00000000000003</x:v>
      </x:c>
      <x:c r="AG2638" s="18" t="n">
        <x:f>MAX(AE2638,AF2638*'01 Controls'!$E$15)</x:f>
        <x:v>86.15727272727273</x:v>
      </x:c>
      <x:c r="AH2638" s="18" t="n">
        <x:f>SUM(V2638,Y2638,AB2638,AE2638)</x:f>
        <x:v>568.6379999999999</x:v>
      </x:c>
      <x:c r="AI2638" s="18" t="n">
        <x:f>N2638-AH2638</x:f>
        <x:v>0</x:v>
      </x:c>
      <x:c r="AJ2638" s="18" t="n">
        <x:f>V2638*INDEX('07 Mode Capacity'!$P$6:$P$17,MATCH("AIR-"&amp;I2638,'07 Mode Capacity'!$C$6:$C$17,0))</x:f>
        <x:v>0</x:v>
      </x:c>
      <x:c r="AK2638" s="18" t="n">
        <x:f>Y2638*INDEX('07 Mode Capacity'!$P$6:$P$17,MATCH("OCEAN-"&amp;I2638,'07 Mode Capacity'!$C$6:$C$17,0))</x:f>
        <x:v>0</x:v>
      </x:c>
      <x:c r="AL2638" s="18" t="n">
        <x:f>AB2638*INDEX('07 Mode Capacity'!$P$6:$P$17,MATCH("LAND-"&amp;I2638,'07 Mode Capacity'!$C$6:$C$17,0))</x:f>
        <x:v>58.885744845465595</x:v>
      </x:c>
      <x:c r="AM2638" s="18" t="n">
        <x:f>AE2638*INDEX('07 Mode Capacity'!$P$6:$P$17,MATCH("INLAND-"&amp;I2638,'07 Mode Capacity'!$C$6:$C$17,0))</x:f>
        <x:v>54.38543160977429</x:v>
      </x:c>
      <x:c r="AN2638" s="18" t="n">
        <x:f>SUM(AJ2638:AM2638)</x:f>
        <x:v>113.27117645523988</x:v>
      </x:c>
      <x:c r="AO2638" s="17" t="n">
        <x:f>IF(N2638=0,1,AN2638/N2638)</x:f>
        <x:v>0.19919733900168454</x:v>
      </x:c>
      <x:c r="AP2638" s="11" t="str">
        <x:f>IF(AO2638&gt;='01 Controls'!$E$16,"PASS","FAIL")</x:f>
        <x:v>FAIL</x:v>
      </x:c>
      <x:c r="AQ2638" s="11" t="str">
        <x:v>UNQUANTIFIED</x:v>
      </x:c>
      <x:c r="AR2638" s="11" t="str">
        <x:v>Position-class planning record; serial item and receiver open</x:v>
      </x:c>
      <x:c r="AS2638" s="26"/>
      <x:c r="AT2638" s="26"/>
    </x:row>
    <x:row r="2639">
      <x:c r="C2639" s="11" t="str">
        <x:v>M3-CM-CTN-TNK-20</x:v>
      </x:c>
      <x:c r="D2639" s="11" t="str">
        <x:v>M3</x:v>
      </x:c>
      <x:c r="E2639" s="11" t="str">
        <x:v>Inland flood</x:v>
      </x:c>
      <x:c r="F2639" s="11" t="str">
        <x:v>CM-CTN</x:v>
      </x:c>
      <x:c r="G2639" s="11" t="str">
        <x:v>Continuity transfer-node group</x:v>
      </x:c>
      <x:c r="H2639" s="11" t="str">
        <x:v>TNK-20</x:v>
      </x:c>
      <x:c r="I2639" s="19" t="n">
        <x:v>48</x:v>
      </x:c>
      <x:c r="J2639" s="21" t="n">
        <x:v>4</x:v>
      </x:c>
      <x:c r="K2639" s="18" t="n">
        <x:f>'05 Cargo Register'!K399</x:f>
        <x:v>94.773</x:v>
      </x:c>
      <x:c r="L2639" s="18" t="n">
        <x:f>'05 Cargo Register'!N399</x:f>
        <x:v>6</x:v>
      </x:c>
      <x:c r="M2639" s="18" t="n">
        <x:f>'05 Cargo Register'!O399</x:f>
        <x:v>127.5</x:v>
      </x:c>
      <x:c r="N2639" s="18" t="n">
        <x:f>J2639*K2639</x:f>
        <x:v>379.092</x:v>
      </x:c>
      <x:c r="O2639" s="18" t="n">
        <x:f>J2639*L2639</x:f>
        <x:v>24</x:v>
      </x:c>
      <x:c r="P2639" s="18" t="n">
        <x:f>J2639*M2639</x:f>
        <x:v>510</x:v>
      </x:c>
      <x:c r="Q2639" s="22" t="n">
        <x:f>'01 Controls'!$E$27*'02 Cargo Classes'!$M$10</x:f>
        <x:v>0</x:v>
      </x:c>
      <x:c r="R2639" s="22" t="n">
        <x:f>'01 Controls'!$F$27*'02 Cargo Classes'!$N$10</x:f>
        <x:v>0</x:v>
      </x:c>
      <x:c r="S2639" s="22" t="n">
        <x:f>'01 Controls'!$G$27*'02 Cargo Classes'!$O$10</x:f>
        <x:v>0.7</x:v>
      </x:c>
      <x:c r="T2639" s="22" t="n">
        <x:f>'01 Controls'!$H$27*'02 Cargo Classes'!$P$10</x:f>
        <x:v>0.25</x:v>
      </x:c>
      <x:c r="U2639" s="22" t="n">
        <x:f>SUM(Q2639:T2639)</x:f>
        <x:v>0.95</x:v>
      </x:c>
      <x:c r="V2639" s="18" t="n">
        <x:f>IF(U2639=0,0,N2639*Q2639/U2639)</x:f>
        <x:v>0</x:v>
      </x:c>
      <x:c r="W2639" s="18" t="n">
        <x:f>IF(U2639=0,0,P2639*Q2639/U2639)</x:f>
        <x:v>0</x:v>
      </x:c>
      <x:c r="X2639" s="18" t="n">
        <x:f>MAX(V2639,W2639*'01 Controls'!$E$12)</x:f>
        <x:v>0</x:v>
      </x:c>
      <x:c r="Y2639" s="18" t="n">
        <x:f>IF(U2639=0,0,N2639*R2639/U2639)</x:f>
        <x:v>0</x:v>
      </x:c>
      <x:c r="Z2639" s="18" t="n">
        <x:f>IF(U2639=0,0,P2639*R2639/U2639)</x:f>
        <x:v>0</x:v>
      </x:c>
      <x:c r="AA2639" s="18" t="n">
        <x:f>MAX(Y2639,Z2639*'01 Controls'!$E$13)</x:f>
        <x:v>0</x:v>
      </x:c>
      <x:c r="AB2639" s="18" t="n">
        <x:f>IF(U2639=0,0,N2639*S2639/U2639)</x:f>
        <x:v>279.33094736842105</x:v>
      </x:c>
      <x:c r="AC2639" s="18" t="n">
        <x:f>IF(U2639=0,0,P2639*S2639/U2639)</x:f>
        <x:v>375.7894736842105</x:v>
      </x:c>
      <x:c r="AD2639" s="18" t="n">
        <x:f>MAX(AB2639,AC2639*'01 Controls'!$E$14)</x:f>
        <x:v>279.33094736842105</x:v>
      </x:c>
      <x:c r="AE2639" s="18" t="n">
        <x:f>IF(U2639=0,0,N2639*T2639/U2639)</x:f>
        <x:v>99.76105263157895</x:v>
      </x:c>
      <x:c r="AF2639" s="18" t="n">
        <x:f>IF(U2639=0,0,P2639*T2639/U2639)</x:f>
        <x:v>134.21052631578948</x:v>
      </x:c>
      <x:c r="AG2639" s="18" t="n">
        <x:f>MAX(AE2639,AF2639*'01 Controls'!$E$15)</x:f>
        <x:v>99.76105263157895</x:v>
      </x:c>
      <x:c r="AH2639" s="18" t="n">
        <x:f>SUM(V2639,Y2639,AB2639,AE2639)</x:f>
        <x:v>379.092</x:v>
      </x:c>
      <x:c r="AI2639" s="18" t="n">
        <x:f>N2639-AH2639</x:f>
        <x:v>0</x:v>
      </x:c>
      <x:c r="AJ2639" s="18" t="n">
        <x:f>V2639*INDEX('07 Mode Capacity'!$P$6:$P$17,MATCH("AIR-"&amp;I2639,'07 Mode Capacity'!$C$6:$C$17,0))</x:f>
        <x:v>0</x:v>
      </x:c>
      <x:c r="AK2639" s="18" t="n">
        <x:f>Y2639*INDEX('07 Mode Capacity'!$P$6:$P$17,MATCH("OCEAN-"&amp;I2639,'07 Mode Capacity'!$C$6:$C$17,0))</x:f>
        <x:v>0</x:v>
      </x:c>
      <x:c r="AL2639" s="18" t="n">
        <x:f>AB2639*INDEX('07 Mode Capacity'!$P$6:$P$17,MATCH("LAND-"&amp;I2639,'07 Mode Capacity'!$C$6:$C$17,0))</x:f>
        <x:v>34.091747015795875</x:v>
      </x:c>
      <x:c r="AM2639" s="18" t="n">
        <x:f>AE2639*INDEX('07 Mode Capacity'!$P$6:$P$17,MATCH("INLAND-"&amp;I2639,'07 Mode Capacity'!$C$6:$C$17,0))</x:f>
        <x:v>62.97260502184391</x:v>
      </x:c>
      <x:c r="AN2639" s="18" t="n">
        <x:f>SUM(AJ2639:AM2639)</x:f>
        <x:v>97.0643520376398</x:v>
      </x:c>
      <x:c r="AO2639" s="17" t="n">
        <x:f>IF(N2639=0,1,AN2639/N2639)</x:f>
        <x:v>0.25604431651852266</x:v>
      </x:c>
      <x:c r="AP2639" s="11" t="str">
        <x:f>IF(AO2639&gt;='01 Controls'!$E$16,"PASS","FAIL")</x:f>
        <x:v>FAIL</x:v>
      </x:c>
      <x:c r="AQ2639" s="11" t="str">
        <x:v>UNQUANTIFIED</x:v>
      </x:c>
      <x:c r="AR2639" s="11" t="str">
        <x:v>Position-class planning record; serial item and receiver open</x:v>
      </x:c>
      <x:c r="AS2639" s="26"/>
      <x:c r="AT2639" s="26"/>
    </x:row>
    <x:row r="2640">
      <x:c r="C2640" s="11" t="str">
        <x:v>M3-CM-CTN-FLR-24</x:v>
      </x:c>
      <x:c r="D2640" s="11" t="str">
        <x:v>M3</x:v>
      </x:c>
      <x:c r="E2640" s="11" t="str">
        <x:v>Inland flood</x:v>
      </x:c>
      <x:c r="F2640" s="11" t="str">
        <x:v>CM-CTN</x:v>
      </x:c>
      <x:c r="G2640" s="11" t="str">
        <x:v>Continuity transfer-node group</x:v>
      </x:c>
      <x:c r="H2640" s="11" t="str">
        <x:v>FLR-24</x:v>
      </x:c>
      <x:c r="I2640" s="19" t="n">
        <x:v>48</x:v>
      </x:c>
      <x:c r="J2640" s="21" t="n">
        <x:v>4</x:v>
      </x:c>
      <x:c r="K2640" s="18" t="n">
        <x:f>'05 Cargo Register'!K400</x:f>
        <x:v>189.546</x:v>
      </x:c>
      <x:c r="L2640" s="18" t="n">
        <x:f>'05 Cargo Register'!N400</x:f>
        <x:v>10</x:v>
      </x:c>
      <x:c r="M2640" s="18" t="n">
        <x:f>'05 Cargo Register'!O400</x:f>
        <x:v>320</x:v>
      </x:c>
      <x:c r="N2640" s="18" t="n">
        <x:f>J2640*K2640</x:f>
        <x:v>758.184</x:v>
      </x:c>
      <x:c r="O2640" s="18" t="n">
        <x:f>J2640*L2640</x:f>
        <x:v>40</x:v>
      </x:c>
      <x:c r="P2640" s="18" t="n">
        <x:f>J2640*M2640</x:f>
        <x:v>1280</x:v>
      </x:c>
      <x:c r="Q2640" s="22" t="n">
        <x:f>'01 Controls'!$E$27*'02 Cargo Classes'!$M$11</x:f>
        <x:v>0</x:v>
      </x:c>
      <x:c r="R2640" s="22" t="n">
        <x:f>'01 Controls'!$F$27*'02 Cargo Classes'!$N$11</x:f>
        <x:v>0</x:v>
      </x:c>
      <x:c r="S2640" s="22" t="n">
        <x:f>'01 Controls'!$G$27*'02 Cargo Classes'!$O$11</x:f>
        <x:v>0.7</x:v>
      </x:c>
      <x:c r="T2640" s="22" t="n">
        <x:f>'01 Controls'!$H$27*'02 Cargo Classes'!$P$11</x:f>
        <x:v>0.2</x:v>
      </x:c>
      <x:c r="U2640" s="22" t="n">
        <x:f>SUM(Q2640:T2640)</x:f>
        <x:v>0.8999999999999999</x:v>
      </x:c>
      <x:c r="V2640" s="18" t="n">
        <x:f>IF(U2640=0,0,N2640*Q2640/U2640)</x:f>
        <x:v>0</x:v>
      </x:c>
      <x:c r="W2640" s="18" t="n">
        <x:f>IF(U2640=0,0,P2640*Q2640/U2640)</x:f>
        <x:v>0</x:v>
      </x:c>
      <x:c r="X2640" s="18" t="n">
        <x:f>MAX(V2640,W2640*'01 Controls'!$E$12)</x:f>
        <x:v>0</x:v>
      </x:c>
      <x:c r="Y2640" s="18" t="n">
        <x:f>IF(U2640=0,0,N2640*R2640/U2640)</x:f>
        <x:v>0</x:v>
      </x:c>
      <x:c r="Z2640" s="18" t="n">
        <x:f>IF(U2640=0,0,P2640*R2640/U2640)</x:f>
        <x:v>0</x:v>
      </x:c>
      <x:c r="AA2640" s="18" t="n">
        <x:f>MAX(Y2640,Z2640*'01 Controls'!$E$13)</x:f>
        <x:v>0</x:v>
      </x:c>
      <x:c r="AB2640" s="18" t="n">
        <x:f>IF(U2640=0,0,N2640*S2640/U2640)</x:f>
        <x:v>589.6986666666667</x:v>
      </x:c>
      <x:c r="AC2640" s="18" t="n">
        <x:f>IF(U2640=0,0,P2640*S2640/U2640)</x:f>
        <x:v>995.5555555555557</x:v>
      </x:c>
      <x:c r="AD2640" s="18" t="n">
        <x:f>MAX(AB2640,AC2640*'01 Controls'!$E$14)</x:f>
        <x:v>589.6986666666667</x:v>
      </x:c>
      <x:c r="AE2640" s="18" t="n">
        <x:f>IF(U2640=0,0,N2640*T2640/U2640)</x:f>
        <x:v>168.48533333333333</x:v>
      </x:c>
      <x:c r="AF2640" s="18" t="n">
        <x:f>IF(U2640=0,0,P2640*T2640/U2640)</x:f>
        <x:v>284.44444444444446</x:v>
      </x:c>
      <x:c r="AG2640" s="18" t="n">
        <x:f>MAX(AE2640,AF2640*'01 Controls'!$E$15)</x:f>
        <x:v>168.48533333333333</x:v>
      </x:c>
      <x:c r="AH2640" s="18" t="n">
        <x:f>SUM(V2640,Y2640,AB2640,AE2640)</x:f>
        <x:v>758.184</x:v>
      </x:c>
      <x:c r="AI2640" s="18" t="n">
        <x:f>N2640-AH2640</x:f>
        <x:v>0</x:v>
      </x:c>
      <x:c r="AJ2640" s="18" t="n">
        <x:f>V2640*INDEX('07 Mode Capacity'!$P$6:$P$17,MATCH("AIR-"&amp;I2640,'07 Mode Capacity'!$C$6:$C$17,0))</x:f>
        <x:v>0</x:v>
      </x:c>
      <x:c r="AK2640" s="18" t="n">
        <x:f>Y2640*INDEX('07 Mode Capacity'!$P$6:$P$17,MATCH("OCEAN-"&amp;I2640,'07 Mode Capacity'!$C$6:$C$17,0))</x:f>
        <x:v>0</x:v>
      </x:c>
      <x:c r="AL2640" s="18" t="n">
        <x:f>AB2640*INDEX('07 Mode Capacity'!$P$6:$P$17,MATCH("LAND-"&amp;I2640,'07 Mode Capacity'!$C$6:$C$17,0))</x:f>
        <x:v>71.97146592223574</x:v>
      </x:c>
      <x:c r="AM2640" s="18" t="n">
        <x:f>AE2640*INDEX('07 Mode Capacity'!$P$6:$P$17,MATCH("INLAND-"&amp;I2640,'07 Mode Capacity'!$C$6:$C$17,0))</x:f>
        <x:v>106.35373292578082</x:v>
      </x:c>
      <x:c r="AN2640" s="18" t="n">
        <x:f>SUM(AJ2640:AM2640)</x:f>
        <x:v>178.32519884801656</x:v>
      </x:c>
      <x:c r="AO2640" s="17" t="n">
        <x:f>IF(N2640=0,1,AN2640/N2640)</x:f>
        <x:v>0.23520042476234868</x:v>
      </x:c>
      <x:c r="AP2640" s="11" t="str">
        <x:f>IF(AO2640&gt;='01 Controls'!$E$16,"PASS","FAIL")</x:f>
        <x:v>FAIL</x:v>
      </x:c>
      <x:c r="AQ2640" s="11" t="str">
        <x:v>UNQUANTIFIED</x:v>
      </x:c>
      <x:c r="AR2640" s="11" t="str">
        <x:v>Position-class planning record; serial item and receiver open</x:v>
      </x:c>
      <x:c r="AS2640" s="26"/>
      <x:c r="AT2640" s="26"/>
    </x:row>
    <x:row r="2641">
      <x:c r="C2641" s="11" t="str">
        <x:v>M3-CM-CTN-ROL-30</x:v>
      </x:c>
      <x:c r="D2641" s="11" t="str">
        <x:v>M3</x:v>
      </x:c>
      <x:c r="E2641" s="11" t="str">
        <x:v>Inland flood</x:v>
      </x:c>
      <x:c r="F2641" s="11" t="str">
        <x:v>CM-CTN</x:v>
      </x:c>
      <x:c r="G2641" s="11" t="str">
        <x:v>Continuity transfer-node group</x:v>
      </x:c>
      <x:c r="H2641" s="11" t="str">
        <x:v>ROL-30</x:v>
      </x:c>
      <x:c r="I2641" s="19" t="n">
        <x:v>48</x:v>
      </x:c>
      <x:c r="J2641" s="21" t="n">
        <x:v>4</x:v>
      </x:c>
      <x:c r="K2641" s="18" t="n">
        <x:f>'05 Cargo Register'!K401</x:f>
        <x:v>995.1164999999999</x:v>
      </x:c>
      <x:c r="L2641" s="18" t="n">
        <x:f>'05 Cargo Register'!N401</x:f>
        <x:v>42</x:v>
      </x:c>
      <x:c r="M2641" s="18" t="n">
        <x:f>'05 Cargo Register'!O401</x:f>
        <x:v>2677.5</x:v>
      </x:c>
      <x:c r="N2641" s="18" t="n">
        <x:f>J2641*K2641</x:f>
        <x:v>3980.4659999999994</x:v>
      </x:c>
      <x:c r="O2641" s="18" t="n">
        <x:f>J2641*L2641</x:f>
        <x:v>168</x:v>
      </x:c>
      <x:c r="P2641" s="18" t="n">
        <x:f>J2641*M2641</x:f>
        <x:v>10710</x:v>
      </x:c>
      <x:c r="Q2641" s="22" t="n">
        <x:f>'01 Controls'!$E$27*'02 Cargo Classes'!$M$12</x:f>
        <x:v>0</x:v>
      </x:c>
      <x:c r="R2641" s="22" t="n">
        <x:f>'01 Controls'!$F$27*'02 Cargo Classes'!$N$12</x:f>
        <x:v>0</x:v>
      </x:c>
      <x:c r="S2641" s="22" t="n">
        <x:f>'01 Controls'!$G$27*'02 Cargo Classes'!$O$12</x:f>
        <x:v>1.0499999999999998</x:v>
      </x:c>
      <x:c r="T2641" s="22" t="n">
        <x:f>'01 Controls'!$H$27*'02 Cargo Classes'!$P$12</x:f>
        <x:v>0.15</x:v>
      </x:c>
      <x:c r="U2641" s="22" t="n">
        <x:f>SUM(Q2641:T2641)</x:f>
        <x:v>1.1999999999999997</x:v>
      </x:c>
      <x:c r="V2641" s="18" t="n">
        <x:f>IF(U2641=0,0,N2641*Q2641/U2641)</x:f>
        <x:v>0</x:v>
      </x:c>
      <x:c r="W2641" s="18" t="n">
        <x:f>IF(U2641=0,0,P2641*Q2641/U2641)</x:f>
        <x:v>0</x:v>
      </x:c>
      <x:c r="X2641" s="18" t="n">
        <x:f>MAX(V2641,W2641*'01 Controls'!$E$12)</x:f>
        <x:v>0</x:v>
      </x:c>
      <x:c r="Y2641" s="18" t="n">
        <x:f>IF(U2641=0,0,N2641*R2641/U2641)</x:f>
        <x:v>0</x:v>
      </x:c>
      <x:c r="Z2641" s="18" t="n">
        <x:f>IF(U2641=0,0,P2641*R2641/U2641)</x:f>
        <x:v>0</x:v>
      </x:c>
      <x:c r="AA2641" s="18" t="n">
        <x:f>MAX(Y2641,Z2641*'01 Controls'!$E$13)</x:f>
        <x:v>0</x:v>
      </x:c>
      <x:c r="AB2641" s="18" t="n">
        <x:f>IF(U2641=0,0,N2641*S2641/U2641)</x:f>
        <x:v>3482.9077499999994</x:v>
      </x:c>
      <x:c r="AC2641" s="18" t="n">
        <x:f>IF(U2641=0,0,P2641*S2641/U2641)</x:f>
        <x:v>9371.25</x:v>
      </x:c>
      <x:c r="AD2641" s="18" t="n">
        <x:f>MAX(AB2641,AC2641*'01 Controls'!$E$14)</x:f>
        <x:v>3482.9077499999994</x:v>
      </x:c>
      <x:c r="AE2641" s="18" t="n">
        <x:f>IF(U2641=0,0,N2641*T2641/U2641)</x:f>
        <x:v>497.55825</x:v>
      </x:c>
      <x:c r="AF2641" s="18" t="n">
        <x:f>IF(U2641=0,0,P2641*T2641/U2641)</x:f>
        <x:v>1338.7500000000002</x:v>
      </x:c>
      <x:c r="AG2641" s="18" t="n">
        <x:f>MAX(AE2641,AF2641*'01 Controls'!$E$15)</x:f>
        <x:v>497.55825</x:v>
      </x:c>
      <x:c r="AH2641" s="18" t="n">
        <x:f>SUM(V2641,Y2641,AB2641,AE2641)</x:f>
        <x:v>3980.4659999999994</x:v>
      </x:c>
      <x:c r="AI2641" s="18" t="n">
        <x:f>N2641-AH2641</x:f>
        <x:v>0</x:v>
      </x:c>
      <x:c r="AJ2641" s="18" t="n">
        <x:f>V2641*INDEX('07 Mode Capacity'!$P$6:$P$17,MATCH("AIR-"&amp;I2641,'07 Mode Capacity'!$C$6:$C$17,0))</x:f>
        <x:v>0</x:v>
      </x:c>
      <x:c r="AK2641" s="18" t="n">
        <x:f>Y2641*INDEX('07 Mode Capacity'!$P$6:$P$17,MATCH("OCEAN-"&amp;I2641,'07 Mode Capacity'!$C$6:$C$17,0))</x:f>
        <x:v>0</x:v>
      </x:c>
      <x:c r="AL2641" s="18" t="n">
        <x:f>AB2641*INDEX('07 Mode Capacity'!$P$6:$P$17,MATCH("LAND-"&amp;I2641,'07 Mode Capacity'!$C$6:$C$17,0))</x:f>
        <x:v>425.08147060320476</x:v>
      </x:c>
      <x:c r="AM2641" s="18" t="n">
        <x:f>AE2641*INDEX('07 Mode Capacity'!$P$6:$P$17,MATCH("INLAND-"&amp;I2641,'07 Mode Capacity'!$C$6:$C$17,0))</x:f>
        <x:v>314.0758675464465</x:v>
      </x:c>
      <x:c r="AN2641" s="18" t="n">
        <x:f>SUM(AJ2641:AM2641)</x:f>
        <x:v>739.1573381496512</x:v>
      </x:c>
      <x:c r="AO2641" s="17" t="n">
        <x:f>IF(N2641=0,1,AN2641/N2641)</x:f>
        <x:v>0.18569618184143546</x:v>
      </x:c>
      <x:c r="AP2641" s="11" t="str">
        <x:f>IF(AO2641&gt;='01 Controls'!$E$16,"PASS","FAIL")</x:f>
        <x:v>FAIL</x:v>
      </x:c>
      <x:c r="AQ2641" s="11" t="str">
        <x:v>UNQUANTIFIED</x:v>
      </x:c>
      <x:c r="AR2641" s="11" t="str">
        <x:v>Position-class planning record; serial item and receiver open</x:v>
      </x:c>
      <x:c r="AS2641" s="26"/>
      <x:c r="AT2641" s="26"/>
    </x:row>
    <x:row r="2642">
      <x:c r="C2642" s="11" t="str">
        <x:v>M3-CM-CTN-LIN-18</x:v>
      </x:c>
      <x:c r="D2642" s="11" t="str">
        <x:v>M3</x:v>
      </x:c>
      <x:c r="E2642" s="11" t="str">
        <x:v>Inland flood</x:v>
      </x:c>
      <x:c r="F2642" s="11" t="str">
        <x:v>CM-CTN</x:v>
      </x:c>
      <x:c r="G2642" s="11" t="str">
        <x:v>Continuity transfer-node group</x:v>
      </x:c>
      <x:c r="H2642" s="11" t="str">
        <x:v>LIN-18</x:v>
      </x:c>
      <x:c r="I2642" s="19" t="n">
        <x:v>72</x:v>
      </x:c>
      <x:c r="J2642" s="21" t="n">
        <x:v>4</x:v>
      </x:c>
      <x:c r="K2642" s="18" t="n">
        <x:f>'05 Cargo Register'!K402</x:f>
        <x:v>94.773</x:v>
      </x:c>
      <x:c r="L2642" s="18" t="n">
        <x:f>'05 Cargo Register'!N402</x:f>
        <x:v>7</x:v>
      </x:c>
      <x:c r="M2642" s="18" t="n">
        <x:f>'05 Cargo Register'!O402</x:f>
        <x:v>308</x:v>
      </x:c>
      <x:c r="N2642" s="18" t="n">
        <x:f>J2642*K2642</x:f>
        <x:v>379.092</x:v>
      </x:c>
      <x:c r="O2642" s="18" t="n">
        <x:f>J2642*L2642</x:f>
        <x:v>28</x:v>
      </x:c>
      <x:c r="P2642" s="18" t="n">
        <x:f>J2642*M2642</x:f>
        <x:v>1232</x:v>
      </x:c>
      <x:c r="Q2642" s="22" t="n">
        <x:f>'01 Controls'!$E$27*'02 Cargo Classes'!$M$13</x:f>
        <x:v>0</x:v>
      </x:c>
      <x:c r="R2642" s="22" t="n">
        <x:f>'01 Controls'!$F$27*'02 Cargo Classes'!$N$13</x:f>
        <x:v>0</x:v>
      </x:c>
      <x:c r="S2642" s="22" t="n">
        <x:f>'01 Controls'!$G$27*'02 Cargo Classes'!$O$13</x:f>
        <x:v>0.7</x:v>
      </x:c>
      <x:c r="T2642" s="22" t="n">
        <x:f>'01 Controls'!$H$27*'02 Cargo Classes'!$P$13</x:f>
        <x:v>0.25</x:v>
      </x:c>
      <x:c r="U2642" s="22" t="n">
        <x:f>SUM(Q2642:T2642)</x:f>
        <x:v>0.95</x:v>
      </x:c>
      <x:c r="V2642" s="18" t="n">
        <x:f>IF(U2642=0,0,N2642*Q2642/U2642)</x:f>
        <x:v>0</x:v>
      </x:c>
      <x:c r="W2642" s="18" t="n">
        <x:f>IF(U2642=0,0,P2642*Q2642/U2642)</x:f>
        <x:v>0</x:v>
      </x:c>
      <x:c r="X2642" s="18" t="n">
        <x:f>MAX(V2642,W2642*'01 Controls'!$E$12)</x:f>
        <x:v>0</x:v>
      </x:c>
      <x:c r="Y2642" s="18" t="n">
        <x:f>IF(U2642=0,0,N2642*R2642/U2642)</x:f>
        <x:v>0</x:v>
      </x:c>
      <x:c r="Z2642" s="18" t="n">
        <x:f>IF(U2642=0,0,P2642*R2642/U2642)</x:f>
        <x:v>0</x:v>
      </x:c>
      <x:c r="AA2642" s="18" t="n">
        <x:f>MAX(Y2642,Z2642*'01 Controls'!$E$13)</x:f>
        <x:v>0</x:v>
      </x:c>
      <x:c r="AB2642" s="18" t="n">
        <x:f>IF(U2642=0,0,N2642*S2642/U2642)</x:f>
        <x:v>279.33094736842105</x:v>
      </x:c>
      <x:c r="AC2642" s="18" t="n">
        <x:f>IF(U2642=0,0,P2642*S2642/U2642)</x:f>
        <x:v>907.7894736842105</x:v>
      </x:c>
      <x:c r="AD2642" s="18" t="n">
        <x:f>MAX(AB2642,AC2642*'01 Controls'!$E$14)</x:f>
        <x:v>279.33094736842105</x:v>
      </x:c>
      <x:c r="AE2642" s="18" t="n">
        <x:f>IF(U2642=0,0,N2642*T2642/U2642)</x:f>
        <x:v>99.76105263157895</x:v>
      </x:c>
      <x:c r="AF2642" s="18" t="n">
        <x:f>IF(U2642=0,0,P2642*T2642/U2642)</x:f>
        <x:v>324.2105263157895</x:v>
      </x:c>
      <x:c r="AG2642" s="18" t="n">
        <x:f>MAX(AE2642,AF2642*'01 Controls'!$E$15)</x:f>
        <x:v>99.76105263157895</x:v>
      </x:c>
      <x:c r="AH2642" s="18" t="n">
        <x:f>SUM(V2642,Y2642,AB2642,AE2642)</x:f>
        <x:v>379.092</x:v>
      </x:c>
      <x:c r="AI2642" s="18" t="n">
        <x:f>N2642-AH2642</x:f>
        <x:v>0</x:v>
      </x:c>
      <x:c r="AJ2642" s="18" t="n">
        <x:f>V2642*INDEX('07 Mode Capacity'!$P$6:$P$17,MATCH("AIR-"&amp;I2642,'07 Mode Capacity'!$C$6:$C$17,0))</x:f>
        <x:v>0</x:v>
      </x:c>
      <x:c r="AK2642" s="18" t="n">
        <x:f>Y2642*INDEX('07 Mode Capacity'!$P$6:$P$17,MATCH("OCEAN-"&amp;I2642,'07 Mode Capacity'!$C$6:$C$17,0))</x:f>
        <x:v>0</x:v>
      </x:c>
      <x:c r="AL2642" s="18" t="n">
        <x:f>AB2642*INDEX('07 Mode Capacity'!$P$6:$P$17,MATCH("LAND-"&amp;I2642,'07 Mode Capacity'!$C$6:$C$17,0))</x:f>
        <x:v>199.7244834659517</x:v>
      </x:c>
      <x:c r="AM2642" s="18" t="n">
        <x:f>AE2642*INDEX('07 Mode Capacity'!$P$6:$P$17,MATCH("INLAND-"&amp;I2642,'07 Mode Capacity'!$C$6:$C$17,0))</x:f>
        <x:v>99.76105263157895</x:v>
      </x:c>
      <x:c r="AN2642" s="18" t="n">
        <x:f>SUM(AJ2642:AM2642)</x:f>
        <x:v>299.48553609753066</x:v>
      </x:c>
      <x:c r="AO2642" s="17" t="n">
        <x:f>IF(N2642=0,1,AN2642/N2642)</x:f>
        <x:v>0.7900075340485441</x:v>
      </x:c>
      <x:c r="AP2642" s="11" t="str">
        <x:f>IF(AO2642&gt;='01 Controls'!$E$16,"PASS","FAIL")</x:f>
        <x:v>FAIL</x:v>
      </x:c>
      <x:c r="AQ2642" s="11" t="str">
        <x:v>UNQUANTIFIED</x:v>
      </x:c>
      <x:c r="AR2642" s="11" t="str">
        <x:v>Position-class planning record; serial item and receiver open</x:v>
      </x:c>
      <x:c r="AS2642" s="26"/>
      <x:c r="AT2642" s="26"/>
    </x:row>
    <x:row r="2643">
      <x:c r="C2643" s="11" t="str">
        <x:v>M3-CM-CTN-BLK-08</x:v>
      </x:c>
      <x:c r="D2643" s="11" t="str">
        <x:v>M3</x:v>
      </x:c>
      <x:c r="E2643" s="11" t="str">
        <x:v>Inland flood</x:v>
      </x:c>
      <x:c r="F2643" s="11" t="str">
        <x:v>CM-CTN</x:v>
      </x:c>
      <x:c r="G2643" s="11" t="str">
        <x:v>Continuity transfer-node group</x:v>
      </x:c>
      <x:c r="H2643" s="11" t="str">
        <x:v>BLK-08</x:v>
      </x:c>
      <x:c r="I2643" s="19" t="n">
        <x:v>48</x:v>
      </x:c>
      <x:c r="J2643" s="21" t="n">
        <x:v>4</x:v>
      </x:c>
      <x:c r="K2643" s="18" t="n">
        <x:f>'05 Cargo Register'!K403</x:f>
        <x:v>189.546</x:v>
      </x:c>
      <x:c r="L2643" s="18" t="n">
        <x:f>'05 Cargo Register'!N403</x:f>
        <x:v>30</x:v>
      </x:c>
      <x:c r="M2643" s="18" t="n">
        <x:f>'05 Cargo Register'!O403</x:f>
        <x:v>1530</x:v>
      </x:c>
      <x:c r="N2643" s="18" t="n">
        <x:f>J2643*K2643</x:f>
        <x:v>758.184</x:v>
      </x:c>
      <x:c r="O2643" s="18" t="n">
        <x:f>J2643*L2643</x:f>
        <x:v>120</x:v>
      </x:c>
      <x:c r="P2643" s="18" t="n">
        <x:f>J2643*M2643</x:f>
        <x:v>6120</x:v>
      </x:c>
      <x:c r="Q2643" s="22" t="n">
        <x:f>'01 Controls'!$E$27*'02 Cargo Classes'!$M$14</x:f>
        <x:v>0.05</x:v>
      </x:c>
      <x:c r="R2643" s="22" t="n">
        <x:f>'01 Controls'!$F$27*'02 Cargo Classes'!$N$14</x:f>
        <x:v>0</x:v>
      </x:c>
      <x:c r="S2643" s="22" t="n">
        <x:f>'01 Controls'!$G$27*'02 Cargo Classes'!$O$14</x:f>
        <x:v>0.7</x:v>
      </x:c>
      <x:c r="T2643" s="22" t="n">
        <x:f>'01 Controls'!$H$27*'02 Cargo Classes'!$P$14</x:f>
        <x:v>0.125</x:v>
      </x:c>
      <x:c r="U2643" s="22" t="n">
        <x:f>SUM(Q2643:T2643)</x:f>
        <x:v>0.875</x:v>
      </x:c>
      <x:c r="V2643" s="18" t="n">
        <x:f>IF(U2643=0,0,N2643*Q2643/U2643)</x:f>
        <x:v>43.324799999999996</x:v>
      </x:c>
      <x:c r="W2643" s="18" t="n">
        <x:f>IF(U2643=0,0,P2643*Q2643/U2643)</x:f>
        <x:v>349.7142857142857</x:v>
      </x:c>
      <x:c r="X2643" s="18" t="n">
        <x:f>MAX(V2643,W2643*'01 Controls'!$E$12)</x:f>
        <x:v>87.42857142857143</x:v>
      </x:c>
      <x:c r="Y2643" s="18" t="n">
        <x:f>IF(U2643=0,0,N2643*R2643/U2643)</x:f>
        <x:v>0</x:v>
      </x:c>
      <x:c r="Z2643" s="18" t="n">
        <x:f>IF(U2643=0,0,P2643*R2643/U2643)</x:f>
        <x:v>0</x:v>
      </x:c>
      <x:c r="AA2643" s="18" t="n">
        <x:f>MAX(Y2643,Z2643*'01 Controls'!$E$13)</x:f>
        <x:v>0</x:v>
      </x:c>
      <x:c r="AB2643" s="18" t="n">
        <x:f>IF(U2643=0,0,N2643*S2643/U2643)</x:f>
        <x:v>606.5472</x:v>
      </x:c>
      <x:c r="AC2643" s="18" t="n">
        <x:f>IF(U2643=0,0,P2643*S2643/U2643)</x:f>
        <x:v>4896</x:v>
      </x:c>
      <x:c r="AD2643" s="18" t="n">
        <x:f>MAX(AB2643,AC2643*'01 Controls'!$E$14)</x:f>
        <x:v>979.2</x:v>
      </x:c>
      <x:c r="AE2643" s="18" t="n">
        <x:f>IF(U2643=0,0,N2643*T2643/U2643)</x:f>
        <x:v>108.312</x:v>
      </x:c>
      <x:c r="AF2643" s="18" t="n">
        <x:f>IF(U2643=0,0,P2643*T2643/U2643)</x:f>
        <x:v>874.2857142857143</x:v>
      </x:c>
      <x:c r="AG2643" s="18" t="n">
        <x:f>MAX(AE2643,AF2643*'01 Controls'!$E$15)</x:f>
        <x:v>157.37142857142857</x:v>
      </x:c>
      <x:c r="AH2643" s="18" t="n">
        <x:f>SUM(V2643,Y2643,AB2643,AE2643)</x:f>
        <x:v>758.184</x:v>
      </x:c>
      <x:c r="AI2643" s="18" t="n">
        <x:f>N2643-AH2643</x:f>
        <x:v>0</x:v>
      </x:c>
      <x:c r="AJ2643" s="18" t="n">
        <x:f>V2643*INDEX('07 Mode Capacity'!$P$6:$P$17,MATCH("AIR-"&amp;I2643,'07 Mode Capacity'!$C$6:$C$17,0))</x:f>
        <x:v>12.145486328251945</x:v>
      </x:c>
      <x:c r="AK2643" s="18" t="n">
        <x:f>Y2643*INDEX('07 Mode Capacity'!$P$6:$P$17,MATCH("OCEAN-"&amp;I2643,'07 Mode Capacity'!$C$6:$C$17,0))</x:f>
        <x:v>0</x:v>
      </x:c>
      <x:c r="AL2643" s="18" t="n">
        <x:f>AB2643*INDEX('07 Mode Capacity'!$P$6:$P$17,MATCH("LAND-"&amp;I2643,'07 Mode Capacity'!$C$6:$C$17,0))</x:f>
        <x:v>74.0277935200139</x:v>
      </x:c>
      <x:c r="AM2643" s="18" t="n">
        <x:f>AE2643*INDEX('07 Mode Capacity'!$P$6:$P$17,MATCH("INLAND-"&amp;I2643,'07 Mode Capacity'!$C$6:$C$17,0))</x:f>
        <x:v>68.3702568808591</x:v>
      </x:c>
      <x:c r="AN2643" s="18" t="n">
        <x:f>SUM(AJ2643:AM2643)</x:f>
        <x:v>154.54353672912495</x:v>
      </x:c>
      <x:c r="AO2643" s="17" t="n">
        <x:f>IF(N2643=0,1,AN2643/N2643)</x:f>
        <x:v>0.20383381438954787</x:v>
      </x:c>
      <x:c r="AP2643" s="11" t="str">
        <x:f>IF(AO2643&gt;='01 Controls'!$E$16,"PASS","FAIL")</x:f>
        <x:v>FAIL</x:v>
      </x:c>
      <x:c r="AQ2643" s="11" t="str">
        <x:v>UNQUANTIFIED</x:v>
      </x:c>
      <x:c r="AR2643" s="11" t="str">
        <x:v>Position-class planning record; serial item and receiver open</x:v>
      </x:c>
      <x:c r="AS2643" s="26"/>
      <x:c r="AT2643" s="26"/>
    </x:row>
    <x:row r="2644">
      <x:c r="C2644" s="11" t="str">
        <x:v>M3-CM-RMG-APL-45</x:v>
      </x:c>
      <x:c r="D2644" s="11" t="str">
        <x:v>M3</x:v>
      </x:c>
      <x:c r="E2644" s="11" t="str">
        <x:v>Inland flood</x:v>
      </x:c>
      <x:c r="F2644" s="11" t="str">
        <x:v>CM-RMG</x:v>
      </x:c>
      <x:c r="G2644" s="11" t="str">
        <x:v>Civil road-mobility group</x:v>
      </x:c>
      <x:c r="H2644" s="11" t="str">
        <x:v>APL-45</x:v>
      </x:c>
      <x:c r="I2644" s="19" t="n">
        <x:v>24</x:v>
      </x:c>
      <x:c r="J2644" s="21" t="n">
        <x:v>6</x:v>
      </x:c>
      <x:c r="K2644" s="18" t="n">
        <x:f>'05 Cargo Register'!K404</x:f>
        <x:v>105</x:v>
      </x:c>
      <x:c r="L2644" s="18" t="n">
        <x:f>'05 Cargo Register'!N404</x:f>
        <x:v>28</x:v>
      </x:c>
      <x:c r="M2644" s="18" t="n">
        <x:f>'05 Cargo Register'!O404</x:f>
        <x:v>210</x:v>
      </x:c>
      <x:c r="N2644" s="18" t="n">
        <x:f>J2644*K2644</x:f>
        <x:v>630</x:v>
      </x:c>
      <x:c r="O2644" s="18" t="n">
        <x:f>J2644*L2644</x:f>
        <x:v>168</x:v>
      </x:c>
      <x:c r="P2644" s="18" t="n">
        <x:f>J2644*M2644</x:f>
        <x:v>1260</x:v>
      </x:c>
      <x:c r="Q2644" s="22" t="n">
        <x:f>'01 Controls'!$E$27*'02 Cargo Classes'!$M$6</x:f>
        <x:v>0.15000000000000002</x:v>
      </x:c>
      <x:c r="R2644" s="22" t="n">
        <x:f>'01 Controls'!$F$27*'02 Cargo Classes'!$N$6</x:f>
        <x:v>0</x:v>
      </x:c>
      <x:c r="S2644" s="22" t="n">
        <x:f>'01 Controls'!$G$27*'02 Cargo Classes'!$O$6</x:f>
        <x:v>0.7</x:v>
      </x:c>
      <x:c r="T2644" s="22" t="n">
        <x:f>'01 Controls'!$H$27*'02 Cargo Classes'!$P$6</x:f>
        <x:v>0.075</x:v>
      </x:c>
      <x:c r="U2644" s="22" t="n">
        <x:f>SUM(Q2644:T2644)</x:f>
        <x:v>0.9249999999999999</x:v>
      </x:c>
      <x:c r="V2644" s="18" t="n">
        <x:f>IF(U2644=0,0,N2644*Q2644/U2644)</x:f>
        <x:v>102.16216216216219</x:v>
      </x:c>
      <x:c r="W2644" s="18" t="n">
        <x:f>IF(U2644=0,0,P2644*Q2644/U2644)</x:f>
        <x:v>204.32432432432438</x:v>
      </x:c>
      <x:c r="X2644" s="18" t="n">
        <x:f>MAX(V2644,W2644*'01 Controls'!$E$12)</x:f>
        <x:v>102.16216216216219</x:v>
      </x:c>
      <x:c r="Y2644" s="18" t="n">
        <x:f>IF(U2644=0,0,N2644*R2644/U2644)</x:f>
        <x:v>0</x:v>
      </x:c>
      <x:c r="Z2644" s="18" t="n">
        <x:f>IF(U2644=0,0,P2644*R2644/U2644)</x:f>
        <x:v>0</x:v>
      </x:c>
      <x:c r="AA2644" s="18" t="n">
        <x:f>MAX(Y2644,Z2644*'01 Controls'!$E$13)</x:f>
        <x:v>0</x:v>
      </x:c>
      <x:c r="AB2644" s="18" t="n">
        <x:f>IF(U2644=0,0,N2644*S2644/U2644)</x:f>
        <x:v>476.7567567567568</x:v>
      </x:c>
      <x:c r="AC2644" s="18" t="n">
        <x:f>IF(U2644=0,0,P2644*S2644/U2644)</x:f>
        <x:v>953.5135135135135</x:v>
      </x:c>
      <x:c r="AD2644" s="18" t="n">
        <x:f>MAX(AB2644,AC2644*'01 Controls'!$E$14)</x:f>
        <x:v>476.7567567567568</x:v>
      </x:c>
      <x:c r="AE2644" s="18" t="n">
        <x:f>IF(U2644=0,0,N2644*T2644/U2644)</x:f>
        <x:v>51.08108108108109</x:v>
      </x:c>
      <x:c r="AF2644" s="18" t="n">
        <x:f>IF(U2644=0,0,P2644*T2644/U2644)</x:f>
        <x:v>102.16216216216218</x:v>
      </x:c>
      <x:c r="AG2644" s="18" t="n">
        <x:f>MAX(AE2644,AF2644*'01 Controls'!$E$15)</x:f>
        <x:v>51.08108108108109</x:v>
      </x:c>
      <x:c r="AH2644" s="18" t="n">
        <x:f>SUM(V2644,Y2644,AB2644,AE2644)</x:f>
        <x:v>630</x:v>
      </x:c>
      <x:c r="AI2644" s="18" t="n">
        <x:f>N2644-AH2644</x:f>
        <x:v>0</x:v>
      </x:c>
      <x:c r="AJ2644" s="18" t="n">
        <x:f>V2644*INDEX('07 Mode Capacity'!$P$6:$P$17,MATCH("AIR-"&amp;I2644,'07 Mode Capacity'!$C$6:$C$17,0))</x:f>
        <x:v>20.730139903538564</x:v>
      </x:c>
      <x:c r="AK2644" s="18" t="n">
        <x:f>Y2644*INDEX('07 Mode Capacity'!$P$6:$P$17,MATCH("OCEAN-"&amp;I2644,'07 Mode Capacity'!$C$6:$C$17,0))</x:f>
        <x:v>0</x:v>
      </x:c>
      <x:c r="AL2644" s="18" t="n">
        <x:f>AB2644*INDEX('07 Mode Capacity'!$P$6:$P$17,MATCH("LAND-"&amp;I2644,'07 Mode Capacity'!$C$6:$C$17,0))</x:f>
        <x:v>182.35990010167248</x:v>
      </x:c>
      <x:c r="AM2644" s="18" t="n">
        <x:f>AE2644*INDEX('07 Mode Capacity'!$P$6:$P$17,MATCH("INLAND-"&amp;I2644,'07 Mode Capacity'!$C$6:$C$17,0))</x:f>
        <x:v>51.08108108108109</x:v>
      </x:c>
      <x:c r="AN2644" s="18" t="n">
        <x:f>SUM(AJ2644:AM2644)</x:f>
        <x:v>254.17112108629215</x:v>
      </x:c>
      <x:c r="AO2644" s="17" t="n">
        <x:f>IF(N2644=0,1,AN2644/N2644)</x:f>
        <x:v>0.4034462239464955</x:v>
      </x:c>
      <x:c r="AP2644" s="11" t="str">
        <x:f>IF(AO2644&gt;='01 Controls'!$E$16,"PASS","FAIL")</x:f>
        <x:v>FAIL</x:v>
      </x:c>
      <x:c r="AQ2644" s="11" t="str">
        <x:v>UNQUANTIFIED</x:v>
      </x:c>
      <x:c r="AR2644" s="11" t="str">
        <x:v>Position-class planning record; serial item and receiver open</x:v>
      </x:c>
      <x:c r="AS2644" s="26"/>
      <x:c r="AT2644" s="26"/>
    </x:row>
    <x:row r="2645">
      <x:c r="C2645" s="11" t="str">
        <x:v>M3-CM-RMG-ISO-18</x:v>
      </x:c>
      <x:c r="D2645" s="11" t="str">
        <x:v>M3</x:v>
      </x:c>
      <x:c r="E2645" s="11" t="str">
        <x:v>Inland flood</x:v>
      </x:c>
      <x:c r="F2645" s="11" t="str">
        <x:v>CM-RMG</x:v>
      </x:c>
      <x:c r="G2645" s="11" t="str">
        <x:v>Civil road-mobility group</x:v>
      </x:c>
      <x:c r="H2645" s="11" t="str">
        <x:v>ISO-18</x:v>
      </x:c>
      <x:c r="I2645" s="19" t="n">
        <x:v>48</x:v>
      </x:c>
      <x:c r="J2645" s="21" t="n">
        <x:v>6</x:v>
      </x:c>
      <x:c r="K2645" s="18" t="n">
        <x:f>'05 Cargo Register'!K405</x:f>
        <x:v>262.5</x:v>
      </x:c>
      <x:c r="L2645" s="18" t="n">
        <x:f>'05 Cargo Register'!N405</x:f>
        <x:v>18</x:v>
      </x:c>
      <x:c r="M2645" s="18" t="n">
        <x:f>'05 Cargo Register'!O405</x:f>
        <x:v>475.20000000000005</x:v>
      </x:c>
      <x:c r="N2645" s="18" t="n">
        <x:f>J2645*K2645</x:f>
        <x:v>1575</x:v>
      </x:c>
      <x:c r="O2645" s="18" t="n">
        <x:f>J2645*L2645</x:f>
        <x:v>108</x:v>
      </x:c>
      <x:c r="P2645" s="18" t="n">
        <x:f>J2645*M2645</x:f>
        <x:v>2851.2000000000003</x:v>
      </x:c>
      <x:c r="Q2645" s="22" t="n">
        <x:f>'01 Controls'!$E$27*'02 Cargo Classes'!$M$7</x:f>
        <x:v>0.010000000000000002</x:v>
      </x:c>
      <x:c r="R2645" s="22" t="n">
        <x:f>'01 Controls'!$F$27*'02 Cargo Classes'!$N$7</x:f>
        <x:v>0</x:v>
      </x:c>
      <x:c r="S2645" s="22" t="n">
        <x:f>'01 Controls'!$G$27*'02 Cargo Classes'!$O$7</x:f>
        <x:v>0.84</x:v>
      </x:c>
      <x:c r="T2645" s="22" t="n">
        <x:f>'01 Controls'!$H$27*'02 Cargo Classes'!$P$7</x:f>
        <x:v>0.2</x:v>
      </x:c>
      <x:c r="U2645" s="22" t="n">
        <x:f>SUM(Q2645:T2645)</x:f>
        <x:v>1.05</x:v>
      </x:c>
      <x:c r="V2645" s="18" t="n">
        <x:f>IF(U2645=0,0,N2645*Q2645/U2645)</x:f>
        <x:v>15.000000000000004</x:v>
      </x:c>
      <x:c r="W2645" s="18" t="n">
        <x:f>IF(U2645=0,0,P2645*Q2645/U2645)</x:f>
        <x:v>27.15428571428572</x:v>
      </x:c>
      <x:c r="X2645" s="18" t="n">
        <x:f>MAX(V2645,W2645*'01 Controls'!$E$12)</x:f>
        <x:v>15.000000000000004</x:v>
      </x:c>
      <x:c r="Y2645" s="18" t="n">
        <x:f>IF(U2645=0,0,N2645*R2645/U2645)</x:f>
        <x:v>0</x:v>
      </x:c>
      <x:c r="Z2645" s="18" t="n">
        <x:f>IF(U2645=0,0,P2645*R2645/U2645)</x:f>
        <x:v>0</x:v>
      </x:c>
      <x:c r="AA2645" s="18" t="n">
        <x:f>MAX(Y2645,Z2645*'01 Controls'!$E$13)</x:f>
        <x:v>0</x:v>
      </x:c>
      <x:c r="AB2645" s="18" t="n">
        <x:f>IF(U2645=0,0,N2645*S2645/U2645)</x:f>
        <x:v>1260</x:v>
      </x:c>
      <x:c r="AC2645" s="18" t="n">
        <x:f>IF(U2645=0,0,P2645*S2645/U2645)</x:f>
        <x:v>2280.96</x:v>
      </x:c>
      <x:c r="AD2645" s="18" t="n">
        <x:f>MAX(AB2645,AC2645*'01 Controls'!$E$14)</x:f>
        <x:v>1260</x:v>
      </x:c>
      <x:c r="AE2645" s="18" t="n">
        <x:f>IF(U2645=0,0,N2645*T2645/U2645)</x:f>
        <x:v>300</x:v>
      </x:c>
      <x:c r="AF2645" s="18" t="n">
        <x:f>IF(U2645=0,0,P2645*T2645/U2645)</x:f>
        <x:v>543.0857142857144</x:v>
      </x:c>
      <x:c r="AG2645" s="18" t="n">
        <x:f>MAX(AE2645,AF2645*'01 Controls'!$E$15)</x:f>
        <x:v>300</x:v>
      </x:c>
      <x:c r="AH2645" s="18" t="n">
        <x:f>SUM(V2645,Y2645,AB2645,AE2645)</x:f>
        <x:v>1575</x:v>
      </x:c>
      <x:c r="AI2645" s="18" t="n">
        <x:f>N2645-AH2645</x:f>
        <x:v>0</x:v>
      </x:c>
      <x:c r="AJ2645" s="18" t="n">
        <x:f>V2645*INDEX('07 Mode Capacity'!$P$6:$P$17,MATCH("AIR-"&amp;I2645,'07 Mode Capacity'!$C$6:$C$17,0))</x:f>
        <x:v>4.205034874339391</x:v>
      </x:c>
      <x:c r="AK2645" s="18" t="n">
        <x:f>Y2645*INDEX('07 Mode Capacity'!$P$6:$P$17,MATCH("OCEAN-"&amp;I2645,'07 Mode Capacity'!$C$6:$C$17,0))</x:f>
        <x:v>0</x:v>
      </x:c>
      <x:c r="AL2645" s="18" t="n">
        <x:f>AB2645*INDEX('07 Mode Capacity'!$P$6:$P$17,MATCH("LAND-"&amp;I2645,'07 Mode Capacity'!$C$6:$C$17,0))</x:f>
        <x:v>153.78031558832936</x:v>
      </x:c>
      <x:c r="AM2645" s="18" t="n">
        <x:f>AE2645*INDEX('07 Mode Capacity'!$P$6:$P$17,MATCH("INLAND-"&amp;I2645,'07 Mode Capacity'!$C$6:$C$17,0))</x:f>
        <x:v>189.37031043889624</x:v>
      </x:c>
      <x:c r="AN2645" s="18" t="n">
        <x:f>SUM(AJ2645:AM2645)</x:f>
        <x:v>347.355660901565</x:v>
      </x:c>
      <x:c r="AO2645" s="17" t="n">
        <x:f>IF(N2645=0,1,AN2645/N2645)</x:f>
        <x:v>0.2205432767628984</x:v>
      </x:c>
      <x:c r="AP2645" s="11" t="str">
        <x:f>IF(AO2645&gt;='01 Controls'!$E$16,"PASS","FAIL")</x:f>
        <x:v>FAIL</x:v>
      </x:c>
      <x:c r="AQ2645" s="11" t="str">
        <x:v>UNQUANTIFIED</x:v>
      </x:c>
      <x:c r="AR2645" s="11" t="str">
        <x:v>Position-class planning record; serial item and receiver open</x:v>
      </x:c>
      <x:c r="AS2645" s="26"/>
      <x:c r="AT2645" s="26"/>
    </x:row>
    <x:row r="2646">
      <x:c r="C2646" s="11" t="str">
        <x:v>M3-CM-RMG-COL-12</x:v>
      </x:c>
      <x:c r="D2646" s="11" t="str">
        <x:v>M3</x:v>
      </x:c>
      <x:c r="E2646" s="11" t="str">
        <x:v>Inland flood</x:v>
      </x:c>
      <x:c r="F2646" s="11" t="str">
        <x:v>CM-RMG</x:v>
      </x:c>
      <x:c r="G2646" s="11" t="str">
        <x:v>Civil road-mobility group</x:v>
      </x:c>
      <x:c r="H2646" s="11" t="str">
        <x:v>COL-12</x:v>
      </x:c>
      <x:c r="I2646" s="19" t="n">
        <x:v>24</x:v>
      </x:c>
      <x:c r="J2646" s="21" t="n">
        <x:v>6</x:v>
      </x:c>
      <x:c r="K2646" s="18" t="n">
        <x:f>'05 Cargo Register'!K406</x:f>
        <x:v>105</x:v>
      </x:c>
      <x:c r="L2646" s="18" t="n">
        <x:f>'05 Cargo Register'!N406</x:f>
        <x:v>11</x:v>
      </x:c>
      <x:c r="M2646" s="18" t="n">
        <x:f>'05 Cargo Register'!O406</x:f>
        <x:v>290.40000000000003</x:v>
      </x:c>
      <x:c r="N2646" s="18" t="n">
        <x:f>J2646*K2646</x:f>
        <x:v>630</x:v>
      </x:c>
      <x:c r="O2646" s="18" t="n">
        <x:f>J2646*L2646</x:f>
        <x:v>66</x:v>
      </x:c>
      <x:c r="P2646" s="18" t="n">
        <x:f>J2646*M2646</x:f>
        <x:v>1742.4</x:v>
      </x:c>
      <x:c r="Q2646" s="22" t="n">
        <x:f>'01 Controls'!$E$27*'02 Cargo Classes'!$M$8</x:f>
        <x:v>0.1</x:v>
      </x:c>
      <x:c r="R2646" s="22" t="n">
        <x:f>'01 Controls'!$F$27*'02 Cargo Classes'!$N$8</x:f>
        <x:v>0</x:v>
      </x:c>
      <x:c r="S2646" s="22" t="n">
        <x:f>'01 Controls'!$G$27*'02 Cargo Classes'!$O$8</x:f>
        <x:v>0.84</x:v>
      </x:c>
      <x:c r="T2646" s="22" t="n">
        <x:f>'01 Controls'!$H$27*'02 Cargo Classes'!$P$8</x:f>
        <x:v>0.05</x:v>
      </x:c>
      <x:c r="U2646" s="22" t="n">
        <x:f>SUM(Q2646:T2646)</x:f>
        <x:v>0.99</x:v>
      </x:c>
      <x:c r="V2646" s="18" t="n">
        <x:f>IF(U2646=0,0,N2646*Q2646/U2646)</x:f>
        <x:v>63.63636363636364</x:v>
      </x:c>
      <x:c r="W2646" s="18" t="n">
        <x:f>IF(U2646=0,0,P2646*Q2646/U2646)</x:f>
        <x:v>176</x:v>
      </x:c>
      <x:c r="X2646" s="18" t="n">
        <x:f>MAX(V2646,W2646*'01 Controls'!$E$12)</x:f>
        <x:v>63.63636363636364</x:v>
      </x:c>
      <x:c r="Y2646" s="18" t="n">
        <x:f>IF(U2646=0,0,N2646*R2646/U2646)</x:f>
        <x:v>0</x:v>
      </x:c>
      <x:c r="Z2646" s="18" t="n">
        <x:f>IF(U2646=0,0,P2646*R2646/U2646)</x:f>
        <x:v>0</x:v>
      </x:c>
      <x:c r="AA2646" s="18" t="n">
        <x:f>MAX(Y2646,Z2646*'01 Controls'!$E$13)</x:f>
        <x:v>0</x:v>
      </x:c>
      <x:c r="AB2646" s="18" t="n">
        <x:f>IF(U2646=0,0,N2646*S2646/U2646)</x:f>
        <x:v>534.5454545454545</x:v>
      </x:c>
      <x:c r="AC2646" s="18" t="n">
        <x:f>IF(U2646=0,0,P2646*S2646/U2646)</x:f>
        <x:v>1478.4</x:v>
      </x:c>
      <x:c r="AD2646" s="18" t="n">
        <x:f>MAX(AB2646,AC2646*'01 Controls'!$E$14)</x:f>
        <x:v>534.5454545454545</x:v>
      </x:c>
      <x:c r="AE2646" s="18" t="n">
        <x:f>IF(U2646=0,0,N2646*T2646/U2646)</x:f>
        <x:v>31.81818181818182</x:v>
      </x:c>
      <x:c r="AF2646" s="18" t="n">
        <x:f>IF(U2646=0,0,P2646*T2646/U2646)</x:f>
        <x:v>88</x:v>
      </x:c>
      <x:c r="AG2646" s="18" t="n">
        <x:f>MAX(AE2646,AF2646*'01 Controls'!$E$15)</x:f>
        <x:v>31.81818181818182</x:v>
      </x:c>
      <x:c r="AH2646" s="18" t="n">
        <x:f>SUM(V2646,Y2646,AB2646,AE2646)</x:f>
        <x:v>630</x:v>
      </x:c>
      <x:c r="AI2646" s="18" t="n">
        <x:f>N2646-AH2646</x:f>
        <x:v>0</x:v>
      </x:c>
      <x:c r="AJ2646" s="18" t="n">
        <x:f>V2646*INDEX('07 Mode Capacity'!$P$6:$P$17,MATCH("AIR-"&amp;I2646,'07 Mode Capacity'!$C$6:$C$17,0))</x:f>
        <x:v>12.91271340792806</x:v>
      </x:c>
      <x:c r="AK2646" s="18" t="n">
        <x:f>Y2646*INDEX('07 Mode Capacity'!$P$6:$P$17,MATCH("OCEAN-"&amp;I2646,'07 Mode Capacity'!$C$6:$C$17,0))</x:f>
        <x:v>0</x:v>
      </x:c>
      <x:c r="AL2646" s="18" t="n">
        <x:f>AB2646*INDEX('07 Mode Capacity'!$P$6:$P$17,MATCH("LAND-"&amp;I2646,'07 Mode Capacity'!$C$6:$C$17,0))</x:f>
        <x:v>204.4641304170267</x:v>
      </x:c>
      <x:c r="AM2646" s="18" t="n">
        <x:f>AE2646*INDEX('07 Mode Capacity'!$P$6:$P$17,MATCH("INLAND-"&amp;I2646,'07 Mode Capacity'!$C$6:$C$17,0))</x:f>
        <x:v>31.81818181818182</x:v>
      </x:c>
      <x:c r="AN2646" s="18" t="n">
        <x:f>SUM(AJ2646:AM2646)</x:f>
        <x:v>249.19502564313657</x:v>
      </x:c>
      <x:c r="AO2646" s="17" t="n">
        <x:f>IF(N2646=0,1,AN2646/N2646)</x:f>
        <x:v>0.3955476597510104</x:v>
      </x:c>
      <x:c r="AP2646" s="11" t="str">
        <x:f>IF(AO2646&gt;='01 Controls'!$E$16,"PASS","FAIL")</x:f>
        <x:v>FAIL</x:v>
      </x:c>
      <x:c r="AQ2646" s="11" t="str">
        <x:v>UNQUANTIFIED</x:v>
      </x:c>
      <x:c r="AR2646" s="11" t="str">
        <x:v>Position-class planning record; serial item and receiver open</x:v>
      </x:c>
      <x:c r="AS2646" s="26"/>
      <x:c r="AT2646" s="26"/>
    </x:row>
    <x:row r="2647">
      <x:c r="C2647" s="11" t="str">
        <x:v>M3-CM-RMG-BAT-22</x:v>
      </x:c>
      <x:c r="D2647" s="11" t="str">
        <x:v>M3</x:v>
      </x:c>
      <x:c r="E2647" s="11" t="str">
        <x:v>Inland flood</x:v>
      </x:c>
      <x:c r="F2647" s="11" t="str">
        <x:v>CM-RMG</x:v>
      </x:c>
      <x:c r="G2647" s="11" t="str">
        <x:v>Civil road-mobility group</x:v>
      </x:c>
      <x:c r="H2647" s="11" t="str">
        <x:v>BAT-22</x:v>
      </x:c>
      <x:c r="I2647" s="19" t="n">
        <x:v>48</x:v>
      </x:c>
      <x:c r="J2647" s="21" t="n">
        <x:v>6</x:v>
      </x:c>
      <x:c r="K2647" s="18" t="n">
        <x:f>'05 Cargo Register'!K407</x:f>
        <x:v>131.25</x:v>
      </x:c>
      <x:c r="L2647" s="18" t="n">
        <x:f>'05 Cargo Register'!N407</x:f>
        <x:v>8</x:v>
      </x:c>
      <x:c r="M2647" s="18" t="n">
        <x:f>'05 Cargo Register'!O407</x:f>
        <x:v>211.20000000000002</x:v>
      </x:c>
      <x:c r="N2647" s="18" t="n">
        <x:f>J2647*K2647</x:f>
        <x:v>787.5</x:v>
      </x:c>
      <x:c r="O2647" s="18" t="n">
        <x:f>J2647*L2647</x:f>
        <x:v>48</x:v>
      </x:c>
      <x:c r="P2647" s="18" t="n">
        <x:f>J2647*M2647</x:f>
        <x:v>1267.2</x:v>
      </x:c>
      <x:c r="Q2647" s="22" t="n">
        <x:f>'01 Controls'!$E$27*'02 Cargo Classes'!$M$9</x:f>
        <x:v>0</x:v>
      </x:c>
      <x:c r="R2647" s="22" t="n">
        <x:f>'01 Controls'!$F$27*'02 Cargo Classes'!$N$9</x:f>
        <x:v>0</x:v>
      </x:c>
      <x:c r="S2647" s="22" t="n">
        <x:f>'01 Controls'!$G$27*'02 Cargo Classes'!$O$9</x:f>
        <x:v>0.7</x:v>
      </x:c>
      <x:c r="T2647" s="22" t="n">
        <x:f>'01 Controls'!$H$27*'02 Cargo Classes'!$P$9</x:f>
        <x:v>0.125</x:v>
      </x:c>
      <x:c r="U2647" s="22" t="n">
        <x:f>SUM(Q2647:T2647)</x:f>
        <x:v>0.825</x:v>
      </x:c>
      <x:c r="V2647" s="18" t="n">
        <x:f>IF(U2647=0,0,N2647*Q2647/U2647)</x:f>
        <x:v>0</x:v>
      </x:c>
      <x:c r="W2647" s="18" t="n">
        <x:f>IF(U2647=0,0,P2647*Q2647/U2647)</x:f>
        <x:v>0</x:v>
      </x:c>
      <x:c r="X2647" s="18" t="n">
        <x:f>MAX(V2647,W2647*'01 Controls'!$E$12)</x:f>
        <x:v>0</x:v>
      </x:c>
      <x:c r="Y2647" s="18" t="n">
        <x:f>IF(U2647=0,0,N2647*R2647/U2647)</x:f>
        <x:v>0</x:v>
      </x:c>
      <x:c r="Z2647" s="18" t="n">
        <x:f>IF(U2647=0,0,P2647*R2647/U2647)</x:f>
        <x:v>0</x:v>
      </x:c>
      <x:c r="AA2647" s="18" t="n">
        <x:f>MAX(Y2647,Z2647*'01 Controls'!$E$13)</x:f>
        <x:v>0</x:v>
      </x:c>
      <x:c r="AB2647" s="18" t="n">
        <x:f>IF(U2647=0,0,N2647*S2647/U2647)</x:f>
        <x:v>668.1818181818182</x:v>
      </x:c>
      <x:c r="AC2647" s="18" t="n">
        <x:f>IF(U2647=0,0,P2647*S2647/U2647)</x:f>
        <x:v>1075.2</x:v>
      </x:c>
      <x:c r="AD2647" s="18" t="n">
        <x:f>MAX(AB2647,AC2647*'01 Controls'!$E$14)</x:f>
        <x:v>668.1818181818182</x:v>
      </x:c>
      <x:c r="AE2647" s="18" t="n">
        <x:f>IF(U2647=0,0,N2647*T2647/U2647)</x:f>
        <x:v>119.31818181818183</x:v>
      </x:c>
      <x:c r="AF2647" s="18" t="n">
        <x:f>IF(U2647=0,0,P2647*T2647/U2647)</x:f>
        <x:v>192.00000000000003</x:v>
      </x:c>
      <x:c r="AG2647" s="18" t="n">
        <x:f>MAX(AE2647,AF2647*'01 Controls'!$E$15)</x:f>
        <x:v>119.31818181818183</x:v>
      </x:c>
      <x:c r="AH2647" s="18" t="n">
        <x:f>SUM(V2647,Y2647,AB2647,AE2647)</x:f>
        <x:v>787.5000000000001</x:v>
      </x:c>
      <x:c r="AI2647" s="18" t="n">
        <x:f>N2647-AH2647</x:f>
        <x:v>-1.1368683772161603e-13</x:v>
      </x:c>
      <x:c r="AJ2647" s="18" t="n">
        <x:f>V2647*INDEX('07 Mode Capacity'!$P$6:$P$17,MATCH("AIR-"&amp;I2647,'07 Mode Capacity'!$C$6:$C$17,0))</x:f>
        <x:v>0</x:v>
      </x:c>
      <x:c r="AK2647" s="18" t="n">
        <x:f>Y2647*INDEX('07 Mode Capacity'!$P$6:$P$17,MATCH("OCEAN-"&amp;I2647,'07 Mode Capacity'!$C$6:$C$17,0))</x:f>
        <x:v>0</x:v>
      </x:c>
      <x:c r="AL2647" s="18" t="n">
        <x:f>AB2647*INDEX('07 Mode Capacity'!$P$6:$P$17,MATCH("LAND-"&amp;I2647,'07 Mode Capacity'!$C$6:$C$17,0))</x:f>
        <x:v>81.55016735744739</x:v>
      </x:c>
      <x:c r="AM2647" s="18" t="n">
        <x:f>AE2647*INDEX('07 Mode Capacity'!$P$6:$P$17,MATCH("INLAND-"&amp;I2647,'07 Mode Capacity'!$C$6:$C$17,0))</x:f>
        <x:v>75.3177371063792</x:v>
      </x:c>
      <x:c r="AN2647" s="18" t="n">
        <x:f>SUM(AJ2647:AM2647)</x:f>
        <x:v>156.8679044638266</x:v>
      </x:c>
      <x:c r="AO2647" s="17" t="n">
        <x:f>IF(N2647=0,1,AN2647/N2647)</x:f>
        <x:v>0.19919733900168457</x:v>
      </x:c>
      <x:c r="AP2647" s="11" t="str">
        <x:f>IF(AO2647&gt;='01 Controls'!$E$16,"PASS","FAIL")</x:f>
        <x:v>FAIL</x:v>
      </x:c>
      <x:c r="AQ2647" s="11" t="str">
        <x:v>UNQUANTIFIED</x:v>
      </x:c>
      <x:c r="AR2647" s="11" t="str">
        <x:v>Position-class planning record; serial item and receiver open</x:v>
      </x:c>
      <x:c r="AS2647" s="26"/>
      <x:c r="AT2647" s="26"/>
    </x:row>
    <x:row r="2648">
      <x:c r="C2648" s="11" t="str">
        <x:v>M3-CM-RMG-TNK-20</x:v>
      </x:c>
      <x:c r="D2648" s="11" t="str">
        <x:v>M3</x:v>
      </x:c>
      <x:c r="E2648" s="11" t="str">
        <x:v>Inland flood</x:v>
      </x:c>
      <x:c r="F2648" s="11" t="str">
        <x:v>CM-RMG</x:v>
      </x:c>
      <x:c r="G2648" s="11" t="str">
        <x:v>Civil road-mobility group</x:v>
      </x:c>
      <x:c r="H2648" s="11" t="str">
        <x:v>TNK-20</x:v>
      </x:c>
      <x:c r="I2648" s="19" t="n">
        <x:v>48</x:v>
      </x:c>
      <x:c r="J2648" s="21" t="n">
        <x:v>6</x:v>
      </x:c>
      <x:c r="K2648" s="18" t="n">
        <x:f>'05 Cargo Register'!K408</x:f>
        <x:v>131.25</x:v>
      </x:c>
      <x:c r="L2648" s="18" t="n">
        <x:f>'05 Cargo Register'!N408</x:f>
        <x:v>8</x:v>
      </x:c>
      <x:c r="M2648" s="18" t="n">
        <x:f>'05 Cargo Register'!O408</x:f>
        <x:v>170</x:v>
      </x:c>
      <x:c r="N2648" s="18" t="n">
        <x:f>J2648*K2648</x:f>
        <x:v>787.5</x:v>
      </x:c>
      <x:c r="O2648" s="18" t="n">
        <x:f>J2648*L2648</x:f>
        <x:v>48</x:v>
      </x:c>
      <x:c r="P2648" s="18" t="n">
        <x:f>J2648*M2648</x:f>
        <x:v>1020</x:v>
      </x:c>
      <x:c r="Q2648" s="22" t="n">
        <x:f>'01 Controls'!$E$27*'02 Cargo Classes'!$M$10</x:f>
        <x:v>0</x:v>
      </x:c>
      <x:c r="R2648" s="22" t="n">
        <x:f>'01 Controls'!$F$27*'02 Cargo Classes'!$N$10</x:f>
        <x:v>0</x:v>
      </x:c>
      <x:c r="S2648" s="22" t="n">
        <x:f>'01 Controls'!$G$27*'02 Cargo Classes'!$O$10</x:f>
        <x:v>0.7</x:v>
      </x:c>
      <x:c r="T2648" s="22" t="n">
        <x:f>'01 Controls'!$H$27*'02 Cargo Classes'!$P$10</x:f>
        <x:v>0.25</x:v>
      </x:c>
      <x:c r="U2648" s="22" t="n">
        <x:f>SUM(Q2648:T2648)</x:f>
        <x:v>0.95</x:v>
      </x:c>
      <x:c r="V2648" s="18" t="n">
        <x:f>IF(U2648=0,0,N2648*Q2648/U2648)</x:f>
        <x:v>0</x:v>
      </x:c>
      <x:c r="W2648" s="18" t="n">
        <x:f>IF(U2648=0,0,P2648*Q2648/U2648)</x:f>
        <x:v>0</x:v>
      </x:c>
      <x:c r="X2648" s="18" t="n">
        <x:f>MAX(V2648,W2648*'01 Controls'!$E$12)</x:f>
        <x:v>0</x:v>
      </x:c>
      <x:c r="Y2648" s="18" t="n">
        <x:f>IF(U2648=0,0,N2648*R2648/U2648)</x:f>
        <x:v>0</x:v>
      </x:c>
      <x:c r="Z2648" s="18" t="n">
        <x:f>IF(U2648=0,0,P2648*R2648/U2648)</x:f>
        <x:v>0</x:v>
      </x:c>
      <x:c r="AA2648" s="18" t="n">
        <x:f>MAX(Y2648,Z2648*'01 Controls'!$E$13)</x:f>
        <x:v>0</x:v>
      </x:c>
      <x:c r="AB2648" s="18" t="n">
        <x:f>IF(U2648=0,0,N2648*S2648/U2648)</x:f>
        <x:v>580.2631578947369</x:v>
      </x:c>
      <x:c r="AC2648" s="18" t="n">
        <x:f>IF(U2648=0,0,P2648*S2648/U2648)</x:f>
        <x:v>751.578947368421</x:v>
      </x:c>
      <x:c r="AD2648" s="18" t="n">
        <x:f>MAX(AB2648,AC2648*'01 Controls'!$E$14)</x:f>
        <x:v>580.2631578947369</x:v>
      </x:c>
      <x:c r="AE2648" s="18" t="n">
        <x:f>IF(U2648=0,0,N2648*T2648/U2648)</x:f>
        <x:v>207.23684210526318</x:v>
      </x:c>
      <x:c r="AF2648" s="18" t="n">
        <x:f>IF(U2648=0,0,P2648*T2648/U2648)</x:f>
        <x:v>268.42105263157896</x:v>
      </x:c>
      <x:c r="AG2648" s="18" t="n">
        <x:f>MAX(AE2648,AF2648*'01 Controls'!$E$15)</x:f>
        <x:v>207.23684210526318</x:v>
      </x:c>
      <x:c r="AH2648" s="18" t="n">
        <x:f>SUM(V2648,Y2648,AB2648,AE2648)</x:f>
        <x:v>787.5</x:v>
      </x:c>
      <x:c r="AI2648" s="18" t="n">
        <x:f>N2648-AH2648</x:f>
        <x:v>0</x:v>
      </x:c>
      <x:c r="AJ2648" s="18" t="n">
        <x:f>V2648*INDEX('07 Mode Capacity'!$P$6:$P$17,MATCH("AIR-"&amp;I2648,'07 Mode Capacity'!$C$6:$C$17,0))</x:f>
        <x:v>0</x:v>
      </x:c>
      <x:c r="AK2648" s="18" t="n">
        <x:f>Y2648*INDEX('07 Mode Capacity'!$P$6:$P$17,MATCH("OCEAN-"&amp;I2648,'07 Mode Capacity'!$C$6:$C$17,0))</x:f>
        <x:v>0</x:v>
      </x:c>
      <x:c r="AL2648" s="18" t="n">
        <x:f>AB2648*INDEX('07 Mode Capacity'!$P$6:$P$17,MATCH("LAND-"&amp;I2648,'07 Mode Capacity'!$C$6:$C$17,0))</x:f>
        <x:v>70.81988217883588</x:v>
      </x:c>
      <x:c r="AM2648" s="18" t="n">
        <x:f>AE2648*INDEX('07 Mode Capacity'!$P$6:$P$17,MATCH("INLAND-"&amp;I2648,'07 Mode Capacity'!$C$6:$C$17,0))</x:f>
        <x:v>130.8150170795007</x:v>
      </x:c>
      <x:c r="AN2648" s="18" t="n">
        <x:f>SUM(AJ2648:AM2648)</x:f>
        <x:v>201.6348992583366</x:v>
      </x:c>
      <x:c r="AO2648" s="17" t="n">
        <x:f>IF(N2648=0,1,AN2648/N2648)</x:f>
        <x:v>0.25604431651852266</x:v>
      </x:c>
      <x:c r="AP2648" s="11" t="str">
        <x:f>IF(AO2648&gt;='01 Controls'!$E$16,"PASS","FAIL")</x:f>
        <x:v>FAIL</x:v>
      </x:c>
      <x:c r="AQ2648" s="11" t="str">
        <x:v>UNQUANTIFIED</x:v>
      </x:c>
      <x:c r="AR2648" s="11" t="str">
        <x:v>Position-class planning record; serial item and receiver open</x:v>
      </x:c>
      <x:c r="AS2648" s="26"/>
      <x:c r="AT2648" s="26"/>
    </x:row>
    <x:row r="2649">
      <x:c r="C2649" s="11" t="str">
        <x:v>M3-CM-RMG-FLR-24</x:v>
      </x:c>
      <x:c r="D2649" s="11" t="str">
        <x:v>M3</x:v>
      </x:c>
      <x:c r="E2649" s="11" t="str">
        <x:v>Inland flood</x:v>
      </x:c>
      <x:c r="F2649" s="11" t="str">
        <x:v>CM-RMG</x:v>
      </x:c>
      <x:c r="G2649" s="11" t="str">
        <x:v>Civil road-mobility group</x:v>
      </x:c>
      <x:c r="H2649" s="11" t="str">
        <x:v>FLR-24</x:v>
      </x:c>
      <x:c r="I2649" s="19" t="n">
        <x:v>48</x:v>
      </x:c>
      <x:c r="J2649" s="21" t="n">
        <x:v>6</x:v>
      </x:c>
      <x:c r="K2649" s="18" t="n">
        <x:f>'05 Cargo Register'!K409</x:f>
        <x:v>210</x:v>
      </x:c>
      <x:c r="L2649" s="18" t="n">
        <x:f>'05 Cargo Register'!N409</x:f>
        <x:v>11</x:v>
      </x:c>
      <x:c r="M2649" s="18" t="n">
        <x:f>'05 Cargo Register'!O409</x:f>
        <x:v>352</x:v>
      </x:c>
      <x:c r="N2649" s="18" t="n">
        <x:f>J2649*K2649</x:f>
        <x:v>1260</x:v>
      </x:c>
      <x:c r="O2649" s="18" t="n">
        <x:f>J2649*L2649</x:f>
        <x:v>66</x:v>
      </x:c>
      <x:c r="P2649" s="18" t="n">
        <x:f>J2649*M2649</x:f>
        <x:v>2112</x:v>
      </x:c>
      <x:c r="Q2649" s="22" t="n">
        <x:f>'01 Controls'!$E$27*'02 Cargo Classes'!$M$11</x:f>
        <x:v>0</x:v>
      </x:c>
      <x:c r="R2649" s="22" t="n">
        <x:f>'01 Controls'!$F$27*'02 Cargo Classes'!$N$11</x:f>
        <x:v>0</x:v>
      </x:c>
      <x:c r="S2649" s="22" t="n">
        <x:f>'01 Controls'!$G$27*'02 Cargo Classes'!$O$11</x:f>
        <x:v>0.7</x:v>
      </x:c>
      <x:c r="T2649" s="22" t="n">
        <x:f>'01 Controls'!$H$27*'02 Cargo Classes'!$P$11</x:f>
        <x:v>0.2</x:v>
      </x:c>
      <x:c r="U2649" s="22" t="n">
        <x:f>SUM(Q2649:T2649)</x:f>
        <x:v>0.8999999999999999</x:v>
      </x:c>
      <x:c r="V2649" s="18" t="n">
        <x:f>IF(U2649=0,0,N2649*Q2649/U2649)</x:f>
        <x:v>0</x:v>
      </x:c>
      <x:c r="W2649" s="18" t="n">
        <x:f>IF(U2649=0,0,P2649*Q2649/U2649)</x:f>
        <x:v>0</x:v>
      </x:c>
      <x:c r="X2649" s="18" t="n">
        <x:f>MAX(V2649,W2649*'01 Controls'!$E$12)</x:f>
        <x:v>0</x:v>
      </x:c>
      <x:c r="Y2649" s="18" t="n">
        <x:f>IF(U2649=0,0,N2649*R2649/U2649)</x:f>
        <x:v>0</x:v>
      </x:c>
      <x:c r="Z2649" s="18" t="n">
        <x:f>IF(U2649=0,0,P2649*R2649/U2649)</x:f>
        <x:v>0</x:v>
      </x:c>
      <x:c r="AA2649" s="18" t="n">
        <x:f>MAX(Y2649,Z2649*'01 Controls'!$E$13)</x:f>
        <x:v>0</x:v>
      </x:c>
      <x:c r="AB2649" s="18" t="n">
        <x:f>IF(U2649=0,0,N2649*S2649/U2649)</x:f>
        <x:v>980.0000000000001</x:v>
      </x:c>
      <x:c r="AC2649" s="18" t="n">
        <x:f>IF(U2649=0,0,P2649*S2649/U2649)</x:f>
        <x:v>1642.6666666666667</x:v>
      </x:c>
      <x:c r="AD2649" s="18" t="n">
        <x:f>MAX(AB2649,AC2649*'01 Controls'!$E$14)</x:f>
        <x:v>980.0000000000001</x:v>
      </x:c>
      <x:c r="AE2649" s="18" t="n">
        <x:f>IF(U2649=0,0,N2649*T2649/U2649)</x:f>
        <x:v>280</x:v>
      </x:c>
      <x:c r="AF2649" s="18" t="n">
        <x:f>IF(U2649=0,0,P2649*T2649/U2649)</x:f>
        <x:v>469.3333333333334</x:v>
      </x:c>
      <x:c r="AG2649" s="18" t="n">
        <x:f>MAX(AE2649,AF2649*'01 Controls'!$E$15)</x:f>
        <x:v>280</x:v>
      </x:c>
      <x:c r="AH2649" s="18" t="n">
        <x:f>SUM(V2649,Y2649,AB2649,AE2649)</x:f>
        <x:v>1260</x:v>
      </x:c>
      <x:c r="AI2649" s="18" t="n">
        <x:f>N2649-AH2649</x:f>
        <x:v>0</x:v>
      </x:c>
      <x:c r="AJ2649" s="18" t="n">
        <x:f>V2649*INDEX('07 Mode Capacity'!$P$6:$P$17,MATCH("AIR-"&amp;I2649,'07 Mode Capacity'!$C$6:$C$17,0))</x:f>
        <x:v>0</x:v>
      </x:c>
      <x:c r="AK2649" s="18" t="n">
        <x:f>Y2649*INDEX('07 Mode Capacity'!$P$6:$P$17,MATCH("OCEAN-"&amp;I2649,'07 Mode Capacity'!$C$6:$C$17,0))</x:f>
        <x:v>0</x:v>
      </x:c>
      <x:c r="AL2649" s="18" t="n">
        <x:f>AB2649*INDEX('07 Mode Capacity'!$P$6:$P$17,MATCH("LAND-"&amp;I2649,'07 Mode Capacity'!$C$6:$C$17,0))</x:f>
        <x:v>119.60691212425617</x:v>
      </x:c>
      <x:c r="AM2649" s="18" t="n">
        <x:f>AE2649*INDEX('07 Mode Capacity'!$P$6:$P$17,MATCH("INLAND-"&amp;I2649,'07 Mode Capacity'!$C$6:$C$17,0))</x:f>
        <x:v>176.74562307630316</x:v>
      </x:c>
      <x:c r="AN2649" s="18" t="n">
        <x:f>SUM(AJ2649:AM2649)</x:f>
        <x:v>296.3525352005593</x:v>
      </x:c>
      <x:c r="AO2649" s="17" t="n">
        <x:f>IF(N2649=0,1,AN2649/N2649)</x:f>
        <x:v>0.23520042476234868</x:v>
      </x:c>
      <x:c r="AP2649" s="11" t="str">
        <x:f>IF(AO2649&gt;='01 Controls'!$E$16,"PASS","FAIL")</x:f>
        <x:v>FAIL</x:v>
      </x:c>
      <x:c r="AQ2649" s="11" t="str">
        <x:v>UNQUANTIFIED</x:v>
      </x:c>
      <x:c r="AR2649" s="11" t="str">
        <x:v>Position-class planning record; serial item and receiver open</x:v>
      </x:c>
      <x:c r="AS2649" s="26"/>
      <x:c r="AT2649" s="26"/>
    </x:row>
    <x:row r="2650">
      <x:c r="C2650" s="11" t="str">
        <x:v>M3-CM-RMG-ROL-30</x:v>
      </x:c>
      <x:c r="D2650" s="11" t="str">
        <x:v>M3</x:v>
      </x:c>
      <x:c r="E2650" s="11" t="str">
        <x:v>Inland flood</x:v>
      </x:c>
      <x:c r="F2650" s="11" t="str">
        <x:v>CM-RMG</x:v>
      </x:c>
      <x:c r="G2650" s="11" t="str">
        <x:v>Civil road-mobility group</x:v>
      </x:c>
      <x:c r="H2650" s="11" t="str">
        <x:v>ROL-30</x:v>
      </x:c>
      <x:c r="I2650" s="19" t="n">
        <x:v>48</x:v>
      </x:c>
      <x:c r="J2650" s="21" t="n">
        <x:v>6</x:v>
      </x:c>
      <x:c r="K2650" s="18" t="n">
        <x:f>'05 Cargo Register'!K410</x:f>
        <x:v>945</x:v>
      </x:c>
      <x:c r="L2650" s="18" t="n">
        <x:f>'05 Cargo Register'!N410</x:f>
        <x:v>40</x:v>
      </x:c>
      <x:c r="M2650" s="18" t="n">
        <x:f>'05 Cargo Register'!O410</x:f>
        <x:v>2550</x:v>
      </x:c>
      <x:c r="N2650" s="18" t="n">
        <x:f>J2650*K2650</x:f>
        <x:v>5670</x:v>
      </x:c>
      <x:c r="O2650" s="18" t="n">
        <x:f>J2650*L2650</x:f>
        <x:v>240</x:v>
      </x:c>
      <x:c r="P2650" s="18" t="n">
        <x:f>J2650*M2650</x:f>
        <x:v>15300</x:v>
      </x:c>
      <x:c r="Q2650" s="22" t="n">
        <x:f>'01 Controls'!$E$27*'02 Cargo Classes'!$M$12</x:f>
        <x:v>0</x:v>
      </x:c>
      <x:c r="R2650" s="22" t="n">
        <x:f>'01 Controls'!$F$27*'02 Cargo Classes'!$N$12</x:f>
        <x:v>0</x:v>
      </x:c>
      <x:c r="S2650" s="22" t="n">
        <x:f>'01 Controls'!$G$27*'02 Cargo Classes'!$O$12</x:f>
        <x:v>1.0499999999999998</x:v>
      </x:c>
      <x:c r="T2650" s="22" t="n">
        <x:f>'01 Controls'!$H$27*'02 Cargo Classes'!$P$12</x:f>
        <x:v>0.15</x:v>
      </x:c>
      <x:c r="U2650" s="22" t="n">
        <x:f>SUM(Q2650:T2650)</x:f>
        <x:v>1.1999999999999997</x:v>
      </x:c>
      <x:c r="V2650" s="18" t="n">
        <x:f>IF(U2650=0,0,N2650*Q2650/U2650)</x:f>
        <x:v>0</x:v>
      </x:c>
      <x:c r="W2650" s="18" t="n">
        <x:f>IF(U2650=0,0,P2650*Q2650/U2650)</x:f>
        <x:v>0</x:v>
      </x:c>
      <x:c r="X2650" s="18" t="n">
        <x:f>MAX(V2650,W2650*'01 Controls'!$E$12)</x:f>
        <x:v>0</x:v>
      </x:c>
      <x:c r="Y2650" s="18" t="n">
        <x:f>IF(U2650=0,0,N2650*R2650/U2650)</x:f>
        <x:v>0</x:v>
      </x:c>
      <x:c r="Z2650" s="18" t="n">
        <x:f>IF(U2650=0,0,P2650*R2650/U2650)</x:f>
        <x:v>0</x:v>
      </x:c>
      <x:c r="AA2650" s="18" t="n">
        <x:f>MAX(Y2650,Z2650*'01 Controls'!$E$13)</x:f>
        <x:v>0</x:v>
      </x:c>
      <x:c r="AB2650" s="18" t="n">
        <x:f>IF(U2650=0,0,N2650*S2650/U2650)</x:f>
        <x:v>4961.25</x:v>
      </x:c>
      <x:c r="AC2650" s="18" t="n">
        <x:f>IF(U2650=0,0,P2650*S2650/U2650)</x:f>
        <x:v>13387.500000000002</x:v>
      </x:c>
      <x:c r="AD2650" s="18" t="n">
        <x:f>MAX(AB2650,AC2650*'01 Controls'!$E$14)</x:f>
        <x:v>4961.25</x:v>
      </x:c>
      <x:c r="AE2650" s="18" t="n">
        <x:f>IF(U2650=0,0,N2650*T2650/U2650)</x:f>
        <x:v>708.7500000000001</x:v>
      </x:c>
      <x:c r="AF2650" s="18" t="n">
        <x:f>IF(U2650=0,0,P2650*T2650/U2650)</x:f>
        <x:v>1912.5000000000005</x:v>
      </x:c>
      <x:c r="AG2650" s="18" t="n">
        <x:f>MAX(AE2650,AF2650*'01 Controls'!$E$15)</x:f>
        <x:v>708.7500000000001</x:v>
      </x:c>
      <x:c r="AH2650" s="18" t="n">
        <x:f>SUM(V2650,Y2650,AB2650,AE2650)</x:f>
        <x:v>5670</x:v>
      </x:c>
      <x:c r="AI2650" s="18" t="n">
        <x:f>N2650-AH2650</x:f>
        <x:v>0</x:v>
      </x:c>
      <x:c r="AJ2650" s="18" t="n">
        <x:f>V2650*INDEX('07 Mode Capacity'!$P$6:$P$17,MATCH("AIR-"&amp;I2650,'07 Mode Capacity'!$C$6:$C$17,0))</x:f>
        <x:v>0</x:v>
      </x:c>
      <x:c r="AK2650" s="18" t="n">
        <x:f>Y2650*INDEX('07 Mode Capacity'!$P$6:$P$17,MATCH("OCEAN-"&amp;I2650,'07 Mode Capacity'!$C$6:$C$17,0))</x:f>
        <x:v>0</x:v>
      </x:c>
      <x:c r="AL2650" s="18" t="n">
        <x:f>AB2650*INDEX('07 Mode Capacity'!$P$6:$P$17,MATCH("LAND-"&amp;I2650,'07 Mode Capacity'!$C$6:$C$17,0))</x:f>
        <x:v>605.5099926290468</x:v>
      </x:c>
      <x:c r="AM2650" s="18" t="n">
        <x:f>AE2650*INDEX('07 Mode Capacity'!$P$6:$P$17,MATCH("INLAND-"&amp;I2650,'07 Mode Capacity'!$C$6:$C$17,0))</x:f>
        <x:v>447.3873584118925</x:v>
      </x:c>
      <x:c r="AN2650" s="18" t="n">
        <x:f>SUM(AJ2650:AM2650)</x:f>
        <x:v>1052.8973510409392</x:v>
      </x:c>
      <x:c r="AO2650" s="17" t="n">
        <x:f>IF(N2650=0,1,AN2650/N2650)</x:f>
        <x:v>0.18569618184143546</x:v>
      </x:c>
      <x:c r="AP2650" s="11" t="str">
        <x:f>IF(AO2650&gt;='01 Controls'!$E$16,"PASS","FAIL")</x:f>
        <x:v>FAIL</x:v>
      </x:c>
      <x:c r="AQ2650" s="11" t="str">
        <x:v>UNQUANTIFIED</x:v>
      </x:c>
      <x:c r="AR2650" s="11" t="str">
        <x:v>Position-class planning record; serial item and receiver open</x:v>
      </x:c>
      <x:c r="AS2650" s="26"/>
      <x:c r="AT2650" s="26"/>
    </x:row>
    <x:row r="2651">
      <x:c r="C2651" s="11" t="str">
        <x:v>M3-CM-RMG-LIN-18</x:v>
      </x:c>
      <x:c r="D2651" s="11" t="str">
        <x:v>M3</x:v>
      </x:c>
      <x:c r="E2651" s="11" t="str">
        <x:v>Inland flood</x:v>
      </x:c>
      <x:c r="F2651" s="11" t="str">
        <x:v>CM-RMG</x:v>
      </x:c>
      <x:c r="G2651" s="11" t="str">
        <x:v>Civil road-mobility group</x:v>
      </x:c>
      <x:c r="H2651" s="11" t="str">
        <x:v>LIN-18</x:v>
      </x:c>
      <x:c r="I2651" s="19" t="n">
        <x:v>72</x:v>
      </x:c>
      <x:c r="J2651" s="21" t="n">
        <x:v>6</x:v>
      </x:c>
      <x:c r="K2651" s="18" t="n">
        <x:f>'05 Cargo Register'!K411</x:f>
        <x:v>105</x:v>
      </x:c>
      <x:c r="L2651" s="18" t="n">
        <x:f>'05 Cargo Register'!N411</x:f>
        <x:v>8</x:v>
      </x:c>
      <x:c r="M2651" s="18" t="n">
        <x:f>'05 Cargo Register'!O411</x:f>
        <x:v>352</x:v>
      </x:c>
      <x:c r="N2651" s="18" t="n">
        <x:f>J2651*K2651</x:f>
        <x:v>630</x:v>
      </x:c>
      <x:c r="O2651" s="18" t="n">
        <x:f>J2651*L2651</x:f>
        <x:v>48</x:v>
      </x:c>
      <x:c r="P2651" s="18" t="n">
        <x:f>J2651*M2651</x:f>
        <x:v>2112</x:v>
      </x:c>
      <x:c r="Q2651" s="22" t="n">
        <x:f>'01 Controls'!$E$27*'02 Cargo Classes'!$M$13</x:f>
        <x:v>0</x:v>
      </x:c>
      <x:c r="R2651" s="22" t="n">
        <x:f>'01 Controls'!$F$27*'02 Cargo Classes'!$N$13</x:f>
        <x:v>0</x:v>
      </x:c>
      <x:c r="S2651" s="22" t="n">
        <x:f>'01 Controls'!$G$27*'02 Cargo Classes'!$O$13</x:f>
        <x:v>0.7</x:v>
      </x:c>
      <x:c r="T2651" s="22" t="n">
        <x:f>'01 Controls'!$H$27*'02 Cargo Classes'!$P$13</x:f>
        <x:v>0.25</x:v>
      </x:c>
      <x:c r="U2651" s="22" t="n">
        <x:f>SUM(Q2651:T2651)</x:f>
        <x:v>0.95</x:v>
      </x:c>
      <x:c r="V2651" s="18" t="n">
        <x:f>IF(U2651=0,0,N2651*Q2651/U2651)</x:f>
        <x:v>0</x:v>
      </x:c>
      <x:c r="W2651" s="18" t="n">
        <x:f>IF(U2651=0,0,P2651*Q2651/U2651)</x:f>
        <x:v>0</x:v>
      </x:c>
      <x:c r="X2651" s="18" t="n">
        <x:f>MAX(V2651,W2651*'01 Controls'!$E$12)</x:f>
        <x:v>0</x:v>
      </x:c>
      <x:c r="Y2651" s="18" t="n">
        <x:f>IF(U2651=0,0,N2651*R2651/U2651)</x:f>
        <x:v>0</x:v>
      </x:c>
      <x:c r="Z2651" s="18" t="n">
        <x:f>IF(U2651=0,0,P2651*R2651/U2651)</x:f>
        <x:v>0</x:v>
      </x:c>
      <x:c r="AA2651" s="18" t="n">
        <x:f>MAX(Y2651,Z2651*'01 Controls'!$E$13)</x:f>
        <x:v>0</x:v>
      </x:c>
      <x:c r="AB2651" s="18" t="n">
        <x:f>IF(U2651=0,0,N2651*S2651/U2651)</x:f>
        <x:v>464.2105263157895</x:v>
      </x:c>
      <x:c r="AC2651" s="18" t="n">
        <x:f>IF(U2651=0,0,P2651*S2651/U2651)</x:f>
        <x:v>1556.2105263157894</x:v>
      </x:c>
      <x:c r="AD2651" s="18" t="n">
        <x:f>MAX(AB2651,AC2651*'01 Controls'!$E$14)</x:f>
        <x:v>464.2105263157895</x:v>
      </x:c>
      <x:c r="AE2651" s="18" t="n">
        <x:f>IF(U2651=0,0,N2651*T2651/U2651)</x:f>
        <x:v>165.78947368421052</x:v>
      </x:c>
      <x:c r="AF2651" s="18" t="n">
        <x:f>IF(U2651=0,0,P2651*T2651/U2651)</x:f>
        <x:v>555.7894736842105</x:v>
      </x:c>
      <x:c r="AG2651" s="18" t="n">
        <x:f>MAX(AE2651,AF2651*'01 Controls'!$E$15)</x:f>
        <x:v>165.78947368421052</x:v>
      </x:c>
      <x:c r="AH2651" s="18" t="n">
        <x:f>SUM(V2651,Y2651,AB2651,AE2651)</x:f>
        <x:v>630</x:v>
      </x:c>
      <x:c r="AI2651" s="18" t="n">
        <x:f>N2651-AH2651</x:f>
        <x:v>0</x:v>
      </x:c>
      <x:c r="AJ2651" s="18" t="n">
        <x:f>V2651*INDEX('07 Mode Capacity'!$P$6:$P$17,MATCH("AIR-"&amp;I2651,'07 Mode Capacity'!$C$6:$C$17,0))</x:f>
        <x:v>0</x:v>
      </x:c>
      <x:c r="AK2651" s="18" t="n">
        <x:f>Y2651*INDEX('07 Mode Capacity'!$P$6:$P$17,MATCH("OCEAN-"&amp;I2651,'07 Mode Capacity'!$C$6:$C$17,0))</x:f>
        <x:v>0</x:v>
      </x:c>
      <x:c r="AL2651" s="18" t="n">
        <x:f>AB2651*INDEX('07 Mode Capacity'!$P$6:$P$17,MATCH("LAND-"&amp;I2651,'07 Mode Capacity'!$C$6:$C$17,0))</x:f>
        <x:v>331.9152727663722</x:v>
      </x:c>
      <x:c r="AM2651" s="18" t="n">
        <x:f>AE2651*INDEX('07 Mode Capacity'!$P$6:$P$17,MATCH("INLAND-"&amp;I2651,'07 Mode Capacity'!$C$6:$C$17,0))</x:f>
        <x:v>165.78947368421052</x:v>
      </x:c>
      <x:c r="AN2651" s="18" t="n">
        <x:f>SUM(AJ2651:AM2651)</x:f>
        <x:v>497.7047464505827</x:v>
      </x:c>
      <x:c r="AO2651" s="17" t="n">
        <x:f>IF(N2651=0,1,AN2651/N2651)</x:f>
        <x:v>0.790007534048544</x:v>
      </x:c>
      <x:c r="AP2651" s="11" t="str">
        <x:f>IF(AO2651&gt;='01 Controls'!$E$16,"PASS","FAIL")</x:f>
        <x:v>FAIL</x:v>
      </x:c>
      <x:c r="AQ2651" s="11" t="str">
        <x:v>UNQUANTIFIED</x:v>
      </x:c>
      <x:c r="AR2651" s="11" t="str">
        <x:v>Position-class planning record; serial item and receiver open</x:v>
      </x:c>
      <x:c r="AS2651" s="26"/>
      <x:c r="AT2651" s="26"/>
    </x:row>
    <x:row r="2652">
      <x:c r="C2652" s="11" t="str">
        <x:v>M3-CM-RMG-BLK-08</x:v>
      </x:c>
      <x:c r="D2652" s="11" t="str">
        <x:v>M3</x:v>
      </x:c>
      <x:c r="E2652" s="11" t="str">
        <x:v>Inland flood</x:v>
      </x:c>
      <x:c r="F2652" s="11" t="str">
        <x:v>CM-RMG</x:v>
      </x:c>
      <x:c r="G2652" s="11" t="str">
        <x:v>Civil road-mobility group</x:v>
      </x:c>
      <x:c r="H2652" s="11" t="str">
        <x:v>BLK-08</x:v>
      </x:c>
      <x:c r="I2652" s="19" t="n">
        <x:v>48</x:v>
      </x:c>
      <x:c r="J2652" s="21" t="n">
        <x:v>6</x:v>
      </x:c>
      <x:c r="K2652" s="18" t="n">
        <x:f>'05 Cargo Register'!K412</x:f>
        <x:v>157.5</x:v>
      </x:c>
      <x:c r="L2652" s="18" t="n">
        <x:f>'05 Cargo Register'!N412</x:f>
        <x:v>25</x:v>
      </x:c>
      <x:c r="M2652" s="18" t="n">
        <x:f>'05 Cargo Register'!O412</x:f>
        <x:v>1275</x:v>
      </x:c>
      <x:c r="N2652" s="18" t="n">
        <x:f>J2652*K2652</x:f>
        <x:v>945</x:v>
      </x:c>
      <x:c r="O2652" s="18" t="n">
        <x:f>J2652*L2652</x:f>
        <x:v>150</x:v>
      </x:c>
      <x:c r="P2652" s="18" t="n">
        <x:f>J2652*M2652</x:f>
        <x:v>7650</x:v>
      </x:c>
      <x:c r="Q2652" s="22" t="n">
        <x:f>'01 Controls'!$E$27*'02 Cargo Classes'!$M$14</x:f>
        <x:v>0.05</x:v>
      </x:c>
      <x:c r="R2652" s="22" t="n">
        <x:f>'01 Controls'!$F$27*'02 Cargo Classes'!$N$14</x:f>
        <x:v>0</x:v>
      </x:c>
      <x:c r="S2652" s="22" t="n">
        <x:f>'01 Controls'!$G$27*'02 Cargo Classes'!$O$14</x:f>
        <x:v>0.7</x:v>
      </x:c>
      <x:c r="T2652" s="22" t="n">
        <x:f>'01 Controls'!$H$27*'02 Cargo Classes'!$P$14</x:f>
        <x:v>0.125</x:v>
      </x:c>
      <x:c r="U2652" s="22" t="n">
        <x:f>SUM(Q2652:T2652)</x:f>
        <x:v>0.875</x:v>
      </x:c>
      <x:c r="V2652" s="18" t="n">
        <x:f>IF(U2652=0,0,N2652*Q2652/U2652)</x:f>
        <x:v>54</x:v>
      </x:c>
      <x:c r="W2652" s="18" t="n">
        <x:f>IF(U2652=0,0,P2652*Q2652/U2652)</x:f>
        <x:v>437.14285714285717</x:v>
      </x:c>
      <x:c r="X2652" s="18" t="n">
        <x:f>MAX(V2652,W2652*'01 Controls'!$E$12)</x:f>
        <x:v>109.28571428571429</x:v>
      </x:c>
      <x:c r="Y2652" s="18" t="n">
        <x:f>IF(U2652=0,0,N2652*R2652/U2652)</x:f>
        <x:v>0</x:v>
      </x:c>
      <x:c r="Z2652" s="18" t="n">
        <x:f>IF(U2652=0,0,P2652*R2652/U2652)</x:f>
        <x:v>0</x:v>
      </x:c>
      <x:c r="AA2652" s="18" t="n">
        <x:f>MAX(Y2652,Z2652*'01 Controls'!$E$13)</x:f>
        <x:v>0</x:v>
      </x:c>
      <x:c r="AB2652" s="18" t="n">
        <x:f>IF(U2652=0,0,N2652*S2652/U2652)</x:f>
        <x:v>756</x:v>
      </x:c>
      <x:c r="AC2652" s="18" t="n">
        <x:f>IF(U2652=0,0,P2652*S2652/U2652)</x:f>
        <x:v>6120</x:v>
      </x:c>
      <x:c r="AD2652" s="18" t="n">
        <x:f>MAX(AB2652,AC2652*'01 Controls'!$E$14)</x:f>
        <x:v>1224</x:v>
      </x:c>
      <x:c r="AE2652" s="18" t="n">
        <x:f>IF(U2652=0,0,N2652*T2652/U2652)</x:f>
        <x:v>135</x:v>
      </x:c>
      <x:c r="AF2652" s="18" t="n">
        <x:f>IF(U2652=0,0,P2652*T2652/U2652)</x:f>
        <x:v>1092.857142857143</x:v>
      </x:c>
      <x:c r="AG2652" s="18" t="n">
        <x:f>MAX(AE2652,AF2652*'01 Controls'!$E$15)</x:f>
        <x:v>196.71428571428572</x:v>
      </x:c>
      <x:c r="AH2652" s="18" t="n">
        <x:f>SUM(V2652,Y2652,AB2652,AE2652)</x:f>
        <x:v>945</x:v>
      </x:c>
      <x:c r="AI2652" s="18" t="n">
        <x:f>N2652-AH2652</x:f>
        <x:v>0</x:v>
      </x:c>
      <x:c r="AJ2652" s="18" t="n">
        <x:f>V2652*INDEX('07 Mode Capacity'!$P$6:$P$17,MATCH("AIR-"&amp;I2652,'07 Mode Capacity'!$C$6:$C$17,0))</x:f>
        <x:v>15.138125547621803</x:v>
      </x:c>
      <x:c r="AK2652" s="18" t="n">
        <x:f>Y2652*INDEX('07 Mode Capacity'!$P$6:$P$17,MATCH("OCEAN-"&amp;I2652,'07 Mode Capacity'!$C$6:$C$17,0))</x:f>
        <x:v>0</x:v>
      </x:c>
      <x:c r="AL2652" s="18" t="n">
        <x:f>AB2652*INDEX('07 Mode Capacity'!$P$6:$P$17,MATCH("LAND-"&amp;I2652,'07 Mode Capacity'!$C$6:$C$17,0))</x:f>
        <x:v>92.26818935299761</x:v>
      </x:c>
      <x:c r="AM2652" s="18" t="n">
        <x:f>AE2652*INDEX('07 Mode Capacity'!$P$6:$P$17,MATCH("INLAND-"&amp;I2652,'07 Mode Capacity'!$C$6:$C$17,0))</x:f>
        <x:v>85.21663969750331</x:v>
      </x:c>
      <x:c r="AN2652" s="18" t="n">
        <x:f>SUM(AJ2652:AM2652)</x:f>
        <x:v>192.6229545981227</x:v>
      </x:c>
      <x:c r="AO2652" s="17" t="n">
        <x:f>IF(N2652=0,1,AN2652/N2652)</x:f>
        <x:v>0.20383381438954784</x:v>
      </x:c>
      <x:c r="AP2652" s="11" t="str">
        <x:f>IF(AO2652&gt;='01 Controls'!$E$16,"PASS","FAIL")</x:f>
        <x:v>FAIL</x:v>
      </x:c>
      <x:c r="AQ2652" s="11" t="str">
        <x:v>UNQUANTIFIED</x:v>
      </x:c>
      <x:c r="AR2652" s="11" t="str">
        <x:v>Position-class planning record; serial item and receiver open</x:v>
      </x:c>
      <x:c r="AS2652" s="26"/>
      <x:c r="AT2652" s="26"/>
    </x:row>
    <x:row r="2653">
      <x:c r="C2653" s="11" t="str">
        <x:v>M3-CM-RMG-OOG-80</x:v>
      </x:c>
      <x:c r="D2653" s="11" t="str">
        <x:v>M3</x:v>
      </x:c>
      <x:c r="E2653" s="11" t="str">
        <x:v>Inland flood</x:v>
      </x:c>
      <x:c r="F2653" s="11" t="str">
        <x:v>CM-RMG</x:v>
      </x:c>
      <x:c r="G2653" s="11" t="str">
        <x:v>Civil road-mobility group</x:v>
      </x:c>
      <x:c r="H2653" s="11" t="str">
        <x:v>OOG-80</x:v>
      </x:c>
      <x:c r="I2653" s="19" t="n">
        <x:v>72</x:v>
      </x:c>
      <x:c r="J2653" s="21" t="n">
        <x:v>6</x:v>
      </x:c>
      <x:c r="K2653" s="18" t="n">
        <x:f>'05 Cargo Register'!K413</x:f>
        <x:v>472.5</x:v>
      </x:c>
      <x:c r="L2653" s="18" t="n">
        <x:f>'05 Cargo Register'!N413</x:f>
        <x:v>8</x:v>
      </x:c>
      <x:c r="M2653" s="18" t="n">
        <x:f>'05 Cargo Register'!O413</x:f>
        <x:v>1408</x:v>
      </x:c>
      <x:c r="N2653" s="18" t="n">
        <x:f>J2653*K2653</x:f>
        <x:v>2835</x:v>
      </x:c>
      <x:c r="O2653" s="18" t="n">
        <x:f>J2653*L2653</x:f>
        <x:v>48</x:v>
      </x:c>
      <x:c r="P2653" s="18" t="n">
        <x:f>J2653*M2653</x:f>
        <x:v>8448</x:v>
      </x:c>
      <x:c r="Q2653" s="22" t="n">
        <x:f>'01 Controls'!$E$27*'02 Cargo Classes'!$M$15</x:f>
        <x:v>0</x:v>
      </x:c>
      <x:c r="R2653" s="22" t="n">
        <x:f>'01 Controls'!$F$27*'02 Cargo Classes'!$N$15</x:f>
        <x:v>0</x:v>
      </x:c>
      <x:c r="S2653" s="22" t="n">
        <x:f>'01 Controls'!$G$27*'02 Cargo Classes'!$O$15</x:f>
        <x:v>0.42</x:v>
      </x:c>
      <x:c r="T2653" s="22" t="n">
        <x:f>'01 Controls'!$H$27*'02 Cargo Classes'!$P$15</x:f>
        <x:v>0.125</x:v>
      </x:c>
      <x:c r="U2653" s="22" t="n">
        <x:f>SUM(Q2653:T2653)</x:f>
        <x:v>0.5449999999999999</x:v>
      </x:c>
      <x:c r="V2653" s="18" t="n">
        <x:f>IF(U2653=0,0,N2653*Q2653/U2653)</x:f>
        <x:v>0</x:v>
      </x:c>
      <x:c r="W2653" s="18" t="n">
        <x:f>IF(U2653=0,0,P2653*Q2653/U2653)</x:f>
        <x:v>0</x:v>
      </x:c>
      <x:c r="X2653" s="18" t="n">
        <x:f>MAX(V2653,W2653*'01 Controls'!$E$12)</x:f>
        <x:v>0</x:v>
      </x:c>
      <x:c r="Y2653" s="18" t="n">
        <x:f>IF(U2653=0,0,N2653*R2653/U2653)</x:f>
        <x:v>0</x:v>
      </x:c>
      <x:c r="Z2653" s="18" t="n">
        <x:f>IF(U2653=0,0,P2653*R2653/U2653)</x:f>
        <x:v>0</x:v>
      </x:c>
      <x:c r="AA2653" s="18" t="n">
        <x:f>MAX(Y2653,Z2653*'01 Controls'!$E$13)</x:f>
        <x:v>0</x:v>
      </x:c>
      <x:c r="AB2653" s="18" t="n">
        <x:f>IF(U2653=0,0,N2653*S2653/U2653)</x:f>
        <x:v>2184.770642201835</x:v>
      </x:c>
      <x:c r="AC2653" s="18" t="n">
        <x:f>IF(U2653=0,0,P2653*S2653/U2653)</x:f>
        <x:v>6510.385321100918</x:v>
      </x:c>
      <x:c r="AD2653" s="18" t="n">
        <x:f>MAX(AB2653,AC2653*'01 Controls'!$E$14)</x:f>
        <x:v>2184.770642201835</x:v>
      </x:c>
      <x:c r="AE2653" s="18" t="n">
        <x:f>IF(U2653=0,0,N2653*T2653/U2653)</x:f>
        <x:v>650.2293577981652</x:v>
      </x:c>
      <x:c r="AF2653" s="18" t="n">
        <x:f>IF(U2653=0,0,P2653*T2653/U2653)</x:f>
        <x:v>1937.6146788990827</x:v>
      </x:c>
      <x:c r="AG2653" s="18" t="n">
        <x:f>MAX(AE2653,AF2653*'01 Controls'!$E$15)</x:f>
        <x:v>650.2293577981652</x:v>
      </x:c>
      <x:c r="AH2653" s="18" t="n">
        <x:f>SUM(V2653,Y2653,AB2653,AE2653)</x:f>
        <x:v>2835</x:v>
      </x:c>
      <x:c r="AI2653" s="18" t="n">
        <x:f>N2653-AH2653</x:f>
        <x:v>0</x:v>
      </x:c>
      <x:c r="AJ2653" s="18" t="n">
        <x:f>V2653*INDEX('07 Mode Capacity'!$P$6:$P$17,MATCH("AIR-"&amp;I2653,'07 Mode Capacity'!$C$6:$C$17,0))</x:f>
        <x:v>0</x:v>
      </x:c>
      <x:c r="AK2653" s="18" t="n">
        <x:f>Y2653*INDEX('07 Mode Capacity'!$P$6:$P$17,MATCH("OCEAN-"&amp;I2653,'07 Mode Capacity'!$C$6:$C$17,0))</x:f>
        <x:v>0</x:v>
      </x:c>
      <x:c r="AL2653" s="18" t="n">
        <x:f>AB2653*INDEX('07 Mode Capacity'!$P$6:$P$17,MATCH("LAND-"&amp;I2653,'07 Mode Capacity'!$C$6:$C$17,0))</x:f>
        <x:v>1562.1333479738435</x:v>
      </x:c>
      <x:c r="AM2653" s="18" t="n">
        <x:f>AE2653*INDEX('07 Mode Capacity'!$P$6:$P$17,MATCH("INLAND-"&amp;I2653,'07 Mode Capacity'!$C$6:$C$17,0))</x:f>
        <x:v>650.2293577981652</x:v>
      </x:c>
      <x:c r="AN2653" s="18" t="n">
        <x:f>SUM(AJ2653:AM2653)</x:f>
        <x:v>2212.3627057720087</x:v>
      </x:c>
      <x:c r="AO2653" s="17" t="n">
        <x:f>IF(N2653=0,1,AN2653/N2653)</x:f>
        <x:v>0.7803748521241654</x:v>
      </x:c>
      <x:c r="AP2653" s="11" t="str">
        <x:f>IF(AO2653&gt;='01 Controls'!$E$16,"PASS","FAIL")</x:f>
        <x:v>FAIL</x:v>
      </x:c>
      <x:c r="AQ2653" s="11" t="str">
        <x:v>UNQUANTIFIED</x:v>
      </x:c>
      <x:c r="AR2653" s="11" t="str">
        <x:v>Position-class planning record; serial item and receiver open</x:v>
      </x:c>
      <x:c r="AS2653" s="26"/>
      <x:c r="AT2653" s="26"/>
    </x:row>
    <x:row r="2654">
      <x:c r="C2654" s="11" t="str">
        <x:v>M3-CM-RLG-APL-45</x:v>
      </x:c>
      <x:c r="D2654" s="11" t="str">
        <x:v>M3</x:v>
      </x:c>
      <x:c r="E2654" s="11" t="str">
        <x:v>Inland flood</x:v>
      </x:c>
      <x:c r="F2654" s="11" t="str">
        <x:v>CM-RLG</x:v>
      </x:c>
      <x:c r="G2654" s="11" t="str">
        <x:v>Civil rail-mobility group</x:v>
      </x:c>
      <x:c r="H2654" s="11" t="str">
        <x:v>APL-45</x:v>
      </x:c>
      <x:c r="I2654" s="19" t="n">
        <x:v>24</x:v>
      </x:c>
      <x:c r="J2654" s="21" t="n">
        <x:v>2</x:v>
      </x:c>
      <x:c r="K2654" s="18" t="n">
        <x:f>'05 Cargo Register'!K414</x:f>
        <x:v>144</x:v>
      </x:c>
      <x:c r="L2654" s="18" t="n">
        <x:f>'05 Cargo Register'!N414</x:f>
        <x:v>38</x:v>
      </x:c>
      <x:c r="M2654" s="18" t="n">
        <x:f>'05 Cargo Register'!O414</x:f>
        <x:v>285</x:v>
      </x:c>
      <x:c r="N2654" s="18" t="n">
        <x:f>J2654*K2654</x:f>
        <x:v>288</x:v>
      </x:c>
      <x:c r="O2654" s="18" t="n">
        <x:f>J2654*L2654</x:f>
        <x:v>76</x:v>
      </x:c>
      <x:c r="P2654" s="18" t="n">
        <x:f>J2654*M2654</x:f>
        <x:v>570</x:v>
      </x:c>
      <x:c r="Q2654" s="22" t="n">
        <x:f>'01 Controls'!$E$27*'02 Cargo Classes'!$M$6</x:f>
        <x:v>0.15000000000000002</x:v>
      </x:c>
      <x:c r="R2654" s="22" t="n">
        <x:f>'01 Controls'!$F$27*'02 Cargo Classes'!$N$6</x:f>
        <x:v>0</x:v>
      </x:c>
      <x:c r="S2654" s="22" t="n">
        <x:f>'01 Controls'!$G$27*'02 Cargo Classes'!$O$6</x:f>
        <x:v>0.7</x:v>
      </x:c>
      <x:c r="T2654" s="22" t="n">
        <x:f>'01 Controls'!$H$27*'02 Cargo Classes'!$P$6</x:f>
        <x:v>0.075</x:v>
      </x:c>
      <x:c r="U2654" s="22" t="n">
        <x:f>SUM(Q2654:T2654)</x:f>
        <x:v>0.9249999999999999</x:v>
      </x:c>
      <x:c r="V2654" s="18" t="n">
        <x:f>IF(U2654=0,0,N2654*Q2654/U2654)</x:f>
        <x:v>46.70270270270271</x:v>
      </x:c>
      <x:c r="W2654" s="18" t="n">
        <x:f>IF(U2654=0,0,P2654*Q2654/U2654)</x:f>
        <x:v>92.43243243243245</x:v>
      </x:c>
      <x:c r="X2654" s="18" t="n">
        <x:f>MAX(V2654,W2654*'01 Controls'!$E$12)</x:f>
        <x:v>46.70270270270271</x:v>
      </x:c>
      <x:c r="Y2654" s="18" t="n">
        <x:f>IF(U2654=0,0,N2654*R2654/U2654)</x:f>
        <x:v>0</x:v>
      </x:c>
      <x:c r="Z2654" s="18" t="n">
        <x:f>IF(U2654=0,0,P2654*R2654/U2654)</x:f>
        <x:v>0</x:v>
      </x:c>
      <x:c r="AA2654" s="18" t="n">
        <x:f>MAX(Y2654,Z2654*'01 Controls'!$E$13)</x:f>
        <x:v>0</x:v>
      </x:c>
      <x:c r="AB2654" s="18" t="n">
        <x:f>IF(U2654=0,0,N2654*S2654/U2654)</x:f>
        <x:v>217.94594594594597</x:v>
      </x:c>
      <x:c r="AC2654" s="18" t="n">
        <x:f>IF(U2654=0,0,P2654*S2654/U2654)</x:f>
        <x:v>431.35135135135135</x:v>
      </x:c>
      <x:c r="AD2654" s="18" t="n">
        <x:f>MAX(AB2654,AC2654*'01 Controls'!$E$14)</x:f>
        <x:v>217.94594594594597</x:v>
      </x:c>
      <x:c r="AE2654" s="18" t="n">
        <x:f>IF(U2654=0,0,N2654*T2654/U2654)</x:f>
        <x:v>23.35135135135135</x:v>
      </x:c>
      <x:c r="AF2654" s="18" t="n">
        <x:f>IF(U2654=0,0,P2654*T2654/U2654)</x:f>
        <x:v>46.21621621621622</x:v>
      </x:c>
      <x:c r="AG2654" s="18" t="n">
        <x:f>MAX(AE2654,AF2654*'01 Controls'!$E$15)</x:f>
        <x:v>23.35135135135135</x:v>
      </x:c>
      <x:c r="AH2654" s="18" t="n">
        <x:f>SUM(V2654,Y2654,AB2654,AE2654)</x:f>
        <x:v>288</x:v>
      </x:c>
      <x:c r="AI2654" s="18" t="n">
        <x:f>N2654-AH2654</x:f>
        <x:v>0</x:v>
      </x:c>
      <x:c r="AJ2654" s="18" t="n">
        <x:f>V2654*INDEX('07 Mode Capacity'!$P$6:$P$17,MATCH("AIR-"&amp;I2654,'07 Mode Capacity'!$C$6:$C$17,0))</x:f>
        <x:v>9.476635384474772</x:v>
      </x:c>
      <x:c r="AK2654" s="18" t="n">
        <x:f>Y2654*INDEX('07 Mode Capacity'!$P$6:$P$17,MATCH("OCEAN-"&amp;I2654,'07 Mode Capacity'!$C$6:$C$17,0))</x:f>
        <x:v>0</x:v>
      </x:c>
      <x:c r="AL2654" s="18" t="n">
        <x:f>AB2654*INDEX('07 Mode Capacity'!$P$6:$P$17,MATCH("LAND-"&amp;I2654,'07 Mode Capacity'!$C$6:$C$17,0))</x:f>
        <x:v>83.36452576076456</x:v>
      </x:c>
      <x:c r="AM2654" s="18" t="n">
        <x:f>AE2654*INDEX('07 Mode Capacity'!$P$6:$P$17,MATCH("INLAND-"&amp;I2654,'07 Mode Capacity'!$C$6:$C$17,0))</x:f>
        <x:v>23.35135135135135</x:v>
      </x:c>
      <x:c r="AN2654" s="18" t="n">
        <x:f>SUM(AJ2654:AM2654)</x:f>
        <x:v>116.1925124965907</x:v>
      </x:c>
      <x:c r="AO2654" s="17" t="n">
        <x:f>IF(N2654=0,1,AN2654/N2654)</x:f>
        <x:v>0.4034462239464955</x:v>
      </x:c>
      <x:c r="AP2654" s="11" t="str">
        <x:f>IF(AO2654&gt;='01 Controls'!$E$16,"PASS","FAIL")</x:f>
        <x:v>FAIL</x:v>
      </x:c>
      <x:c r="AQ2654" s="11" t="str">
        <x:v>UNQUANTIFIED</x:v>
      </x:c>
      <x:c r="AR2654" s="11" t="str">
        <x:v>Position-class planning record; serial item and receiver open</x:v>
      </x:c>
      <x:c r="AS2654" s="26"/>
      <x:c r="AT2654" s="26"/>
    </x:row>
    <x:row r="2655">
      <x:c r="C2655" s="11" t="str">
        <x:v>M3-CM-RLG-ISO-18</x:v>
      </x:c>
      <x:c r="D2655" s="11" t="str">
        <x:v>M3</x:v>
      </x:c>
      <x:c r="E2655" s="11" t="str">
        <x:v>Inland flood</x:v>
      </x:c>
      <x:c r="F2655" s="11" t="str">
        <x:v>CM-RLG</x:v>
      </x:c>
      <x:c r="G2655" s="11" t="str">
        <x:v>Civil rail-mobility group</x:v>
      </x:c>
      <x:c r="H2655" s="11" t="str">
        <x:v>ISO-18</x:v>
      </x:c>
      <x:c r="I2655" s="19" t="n">
        <x:v>48</x:v>
      </x:c>
      <x:c r="J2655" s="21" t="n">
        <x:v>2</x:v>
      </x:c>
      <x:c r="K2655" s="18" t="n">
        <x:f>'05 Cargo Register'!K415</x:f>
        <x:v>360</x:v>
      </x:c>
      <x:c r="L2655" s="18" t="n">
        <x:f>'05 Cargo Register'!N415</x:f>
        <x:v>24</x:v>
      </x:c>
      <x:c r="M2655" s="18" t="n">
        <x:f>'05 Cargo Register'!O415</x:f>
        <x:v>633.6</x:v>
      </x:c>
      <x:c r="N2655" s="18" t="n">
        <x:f>J2655*K2655</x:f>
        <x:v>720</x:v>
      </x:c>
      <x:c r="O2655" s="18" t="n">
        <x:f>J2655*L2655</x:f>
        <x:v>48</x:v>
      </x:c>
      <x:c r="P2655" s="18" t="n">
        <x:f>J2655*M2655</x:f>
        <x:v>1267.2</x:v>
      </x:c>
      <x:c r="Q2655" s="22" t="n">
        <x:f>'01 Controls'!$E$27*'02 Cargo Classes'!$M$7</x:f>
        <x:v>0.010000000000000002</x:v>
      </x:c>
      <x:c r="R2655" s="22" t="n">
        <x:f>'01 Controls'!$F$27*'02 Cargo Classes'!$N$7</x:f>
        <x:v>0</x:v>
      </x:c>
      <x:c r="S2655" s="22" t="n">
        <x:f>'01 Controls'!$G$27*'02 Cargo Classes'!$O$7</x:f>
        <x:v>0.84</x:v>
      </x:c>
      <x:c r="T2655" s="22" t="n">
        <x:f>'01 Controls'!$H$27*'02 Cargo Classes'!$P$7</x:f>
        <x:v>0.2</x:v>
      </x:c>
      <x:c r="U2655" s="22" t="n">
        <x:f>SUM(Q2655:T2655)</x:f>
        <x:v>1.05</x:v>
      </x:c>
      <x:c r="V2655" s="18" t="n">
        <x:f>IF(U2655=0,0,N2655*Q2655/U2655)</x:f>
        <x:v>6.857142857142858</x:v>
      </x:c>
      <x:c r="W2655" s="18" t="n">
        <x:f>IF(U2655=0,0,P2655*Q2655/U2655)</x:f>
        <x:v>12.068571428571431</x:v>
      </x:c>
      <x:c r="X2655" s="18" t="n">
        <x:f>MAX(V2655,W2655*'01 Controls'!$E$12)</x:f>
        <x:v>6.857142857142858</x:v>
      </x:c>
      <x:c r="Y2655" s="18" t="n">
        <x:f>IF(U2655=0,0,N2655*R2655/U2655)</x:f>
        <x:v>0</x:v>
      </x:c>
      <x:c r="Z2655" s="18" t="n">
        <x:f>IF(U2655=0,0,P2655*R2655/U2655)</x:f>
        <x:v>0</x:v>
      </x:c>
      <x:c r="AA2655" s="18" t="n">
        <x:f>MAX(Y2655,Z2655*'01 Controls'!$E$13)</x:f>
        <x:v>0</x:v>
      </x:c>
      <x:c r="AB2655" s="18" t="n">
        <x:f>IF(U2655=0,0,N2655*S2655/U2655)</x:f>
        <x:v>575.9999999999999</x:v>
      </x:c>
      <x:c r="AC2655" s="18" t="n">
        <x:f>IF(U2655=0,0,P2655*S2655/U2655)</x:f>
        <x:v>1013.76</x:v>
      </x:c>
      <x:c r="AD2655" s="18" t="n">
        <x:f>MAX(AB2655,AC2655*'01 Controls'!$E$14)</x:f>
        <x:v>575.9999999999999</x:v>
      </x:c>
      <x:c r="AE2655" s="18" t="n">
        <x:f>IF(U2655=0,0,N2655*T2655/U2655)</x:f>
        <x:v>137.14285714285714</x:v>
      </x:c>
      <x:c r="AF2655" s="18" t="n">
        <x:f>IF(U2655=0,0,P2655*T2655/U2655)</x:f>
        <x:v>241.3714285714286</x:v>
      </x:c>
      <x:c r="AG2655" s="18" t="n">
        <x:f>MAX(AE2655,AF2655*'01 Controls'!$E$15)</x:f>
        <x:v>137.14285714285714</x:v>
      </x:c>
      <x:c r="AH2655" s="18" t="n">
        <x:f>SUM(V2655,Y2655,AB2655,AE2655)</x:f>
        <x:v>719.9999999999999</x:v>
      </x:c>
      <x:c r="AI2655" s="18" t="n">
        <x:f>N2655-AH2655</x:f>
        <x:v>1.1368683772161603e-13</x:v>
      </x:c>
      <x:c r="AJ2655" s="18" t="n">
        <x:f>V2655*INDEX('07 Mode Capacity'!$P$6:$P$17,MATCH("AIR-"&amp;I2655,'07 Mode Capacity'!$C$6:$C$17,0))</x:f>
        <x:v>1.922301656840864</x:v>
      </x:c>
      <x:c r="AK2655" s="18" t="n">
        <x:f>Y2655*INDEX('07 Mode Capacity'!$P$6:$P$17,MATCH("OCEAN-"&amp;I2655,'07 Mode Capacity'!$C$6:$C$17,0))</x:f>
        <x:v>0</x:v>
      </x:c>
      <x:c r="AL2655" s="18" t="n">
        <x:f>AB2655*INDEX('07 Mode Capacity'!$P$6:$P$17,MATCH("LAND-"&amp;I2655,'07 Mode Capacity'!$C$6:$C$17,0))</x:f>
        <x:v>70.29957284037911</x:v>
      </x:c>
      <x:c r="AM2655" s="18" t="n">
        <x:f>AE2655*INDEX('07 Mode Capacity'!$P$6:$P$17,MATCH("INLAND-"&amp;I2655,'07 Mode Capacity'!$C$6:$C$17,0))</x:f>
        <x:v>86.56928477206685</x:v>
      </x:c>
      <x:c r="AN2655" s="18" t="n">
        <x:f>SUM(AJ2655:AM2655)</x:f>
        <x:v>158.79115926928682</x:v>
      </x:c>
      <x:c r="AO2655" s="17" t="n">
        <x:f>IF(N2655=0,1,AN2655/N2655)</x:f>
        <x:v>0.22054327676289837</x:v>
      </x:c>
      <x:c r="AP2655" s="11" t="str">
        <x:f>IF(AO2655&gt;='01 Controls'!$E$16,"PASS","FAIL")</x:f>
        <x:v>FAIL</x:v>
      </x:c>
      <x:c r="AQ2655" s="11" t="str">
        <x:v>UNQUANTIFIED</x:v>
      </x:c>
      <x:c r="AR2655" s="11" t="str">
        <x:v>Position-class planning record; serial item and receiver open</x:v>
      </x:c>
      <x:c r="AS2655" s="26"/>
      <x:c r="AT2655" s="26"/>
    </x:row>
    <x:row r="2656">
      <x:c r="C2656" s="11" t="str">
        <x:v>M3-CM-RLG-COL-12</x:v>
      </x:c>
      <x:c r="D2656" s="11" t="str">
        <x:v>M3</x:v>
      </x:c>
      <x:c r="E2656" s="11" t="str">
        <x:v>Inland flood</x:v>
      </x:c>
      <x:c r="F2656" s="11" t="str">
        <x:v>CM-RLG</x:v>
      </x:c>
      <x:c r="G2656" s="11" t="str">
        <x:v>Civil rail-mobility group</x:v>
      </x:c>
      <x:c r="H2656" s="11" t="str">
        <x:v>COL-12</x:v>
      </x:c>
      <x:c r="I2656" s="19" t="n">
        <x:v>24</x:v>
      </x:c>
      <x:c r="J2656" s="21" t="n">
        <x:v>2</x:v>
      </x:c>
      <x:c r="K2656" s="18" t="n">
        <x:f>'05 Cargo Register'!K416</x:f>
        <x:v>144</x:v>
      </x:c>
      <x:c r="L2656" s="18" t="n">
        <x:f>'05 Cargo Register'!N416</x:f>
        <x:v>15</x:v>
      </x:c>
      <x:c r="M2656" s="18" t="n">
        <x:f>'05 Cargo Register'!O416</x:f>
        <x:v>396</x:v>
      </x:c>
      <x:c r="N2656" s="18" t="n">
        <x:f>J2656*K2656</x:f>
        <x:v>288</x:v>
      </x:c>
      <x:c r="O2656" s="18" t="n">
        <x:f>J2656*L2656</x:f>
        <x:v>30</x:v>
      </x:c>
      <x:c r="P2656" s="18" t="n">
        <x:f>J2656*M2656</x:f>
        <x:v>792</x:v>
      </x:c>
      <x:c r="Q2656" s="22" t="n">
        <x:f>'01 Controls'!$E$27*'02 Cargo Classes'!$M$8</x:f>
        <x:v>0.1</x:v>
      </x:c>
      <x:c r="R2656" s="22" t="n">
        <x:f>'01 Controls'!$F$27*'02 Cargo Classes'!$N$8</x:f>
        <x:v>0</x:v>
      </x:c>
      <x:c r="S2656" s="22" t="n">
        <x:f>'01 Controls'!$G$27*'02 Cargo Classes'!$O$8</x:f>
        <x:v>0.84</x:v>
      </x:c>
      <x:c r="T2656" s="22" t="n">
        <x:f>'01 Controls'!$H$27*'02 Cargo Classes'!$P$8</x:f>
        <x:v>0.05</x:v>
      </x:c>
      <x:c r="U2656" s="22" t="n">
        <x:f>SUM(Q2656:T2656)</x:f>
        <x:v>0.99</x:v>
      </x:c>
      <x:c r="V2656" s="18" t="n">
        <x:f>IF(U2656=0,0,N2656*Q2656/U2656)</x:f>
        <x:v>29.090909090909093</x:v>
      </x:c>
      <x:c r="W2656" s="18" t="n">
        <x:f>IF(U2656=0,0,P2656*Q2656/U2656)</x:f>
        <x:v>80</x:v>
      </x:c>
      <x:c r="X2656" s="18" t="n">
        <x:f>MAX(V2656,W2656*'01 Controls'!$E$12)</x:f>
        <x:v>29.090909090909093</x:v>
      </x:c>
      <x:c r="Y2656" s="18" t="n">
        <x:f>IF(U2656=0,0,N2656*R2656/U2656)</x:f>
        <x:v>0</x:v>
      </x:c>
      <x:c r="Z2656" s="18" t="n">
        <x:f>IF(U2656=0,0,P2656*R2656/U2656)</x:f>
        <x:v>0</x:v>
      </x:c>
      <x:c r="AA2656" s="18" t="n">
        <x:f>MAX(Y2656,Z2656*'01 Controls'!$E$13)</x:f>
        <x:v>0</x:v>
      </x:c>
      <x:c r="AB2656" s="18" t="n">
        <x:f>IF(U2656=0,0,N2656*S2656/U2656)</x:f>
        <x:v>244.36363636363635</x:v>
      </x:c>
      <x:c r="AC2656" s="18" t="n">
        <x:f>IF(U2656=0,0,P2656*S2656/U2656)</x:f>
        <x:v>672</x:v>
      </x:c>
      <x:c r="AD2656" s="18" t="n">
        <x:f>MAX(AB2656,AC2656*'01 Controls'!$E$14)</x:f>
        <x:v>244.36363636363635</x:v>
      </x:c>
      <x:c r="AE2656" s="18" t="n">
        <x:f>IF(U2656=0,0,N2656*T2656/U2656)</x:f>
        <x:v>14.545454545454547</x:v>
      </x:c>
      <x:c r="AF2656" s="18" t="n">
        <x:f>IF(U2656=0,0,P2656*T2656/U2656)</x:f>
        <x:v>40</x:v>
      </x:c>
      <x:c r="AG2656" s="18" t="n">
        <x:f>MAX(AE2656,AF2656*'01 Controls'!$E$15)</x:f>
        <x:v>14.545454545454547</x:v>
      </x:c>
      <x:c r="AH2656" s="18" t="n">
        <x:f>SUM(V2656,Y2656,AB2656,AE2656)</x:f>
        <x:v>288</x:v>
      </x:c>
      <x:c r="AI2656" s="18" t="n">
        <x:f>N2656-AH2656</x:f>
        <x:v>0</x:v>
      </x:c>
      <x:c r="AJ2656" s="18" t="n">
        <x:f>V2656*INDEX('07 Mode Capacity'!$P$6:$P$17,MATCH("AIR-"&amp;I2656,'07 Mode Capacity'!$C$6:$C$17,0))</x:f>
        <x:v>5.902954700767113</x:v>
      </x:c>
      <x:c r="AK2656" s="18" t="n">
        <x:f>Y2656*INDEX('07 Mode Capacity'!$P$6:$P$17,MATCH("OCEAN-"&amp;I2656,'07 Mode Capacity'!$C$6:$C$17,0))</x:f>
        <x:v>0</x:v>
      </x:c>
      <x:c r="AL2656" s="18" t="n">
        <x:f>AB2656*INDEX('07 Mode Capacity'!$P$6:$P$17,MATCH("LAND-"&amp;I2656,'07 Mode Capacity'!$C$6:$C$17,0))</x:f>
        <x:v>93.46931676206934</x:v>
      </x:c>
      <x:c r="AM2656" s="18" t="n">
        <x:f>AE2656*INDEX('07 Mode Capacity'!$P$6:$P$17,MATCH("INLAND-"&amp;I2656,'07 Mode Capacity'!$C$6:$C$17,0))</x:f>
        <x:v>14.545454545454547</x:v>
      </x:c>
      <x:c r="AN2656" s="18" t="n">
        <x:f>SUM(AJ2656:AM2656)</x:f>
        <x:v>113.917726008291</x:v>
      </x:c>
      <x:c r="AO2656" s="17" t="n">
        <x:f>IF(N2656=0,1,AN2656/N2656)</x:f>
        <x:v>0.3955476597510104</x:v>
      </x:c>
      <x:c r="AP2656" s="11" t="str">
        <x:f>IF(AO2656&gt;='01 Controls'!$E$16,"PASS","FAIL")</x:f>
        <x:v>FAIL</x:v>
      </x:c>
      <x:c r="AQ2656" s="11" t="str">
        <x:v>UNQUANTIFIED</x:v>
      </x:c>
      <x:c r="AR2656" s="11" t="str">
        <x:v>Position-class planning record; serial item and receiver open</x:v>
      </x:c>
      <x:c r="AS2656" s="26"/>
      <x:c r="AT2656" s="26"/>
    </x:row>
    <x:row r="2657">
      <x:c r="C2657" s="11" t="str">
        <x:v>M3-CM-RLG-BAT-22</x:v>
      </x:c>
      <x:c r="D2657" s="11" t="str">
        <x:v>M3</x:v>
      </x:c>
      <x:c r="E2657" s="11" t="str">
        <x:v>Inland flood</x:v>
      </x:c>
      <x:c r="F2657" s="11" t="str">
        <x:v>CM-RLG</x:v>
      </x:c>
      <x:c r="G2657" s="11" t="str">
        <x:v>Civil rail-mobility group</x:v>
      </x:c>
      <x:c r="H2657" s="11" t="str">
        <x:v>BAT-22</x:v>
      </x:c>
      <x:c r="I2657" s="19" t="n">
        <x:v>48</x:v>
      </x:c>
      <x:c r="J2657" s="21" t="n">
        <x:v>2</x:v>
      </x:c>
      <x:c r="K2657" s="18" t="n">
        <x:f>'05 Cargo Register'!K417</x:f>
        <x:v>180</x:v>
      </x:c>
      <x:c r="L2657" s="18" t="n">
        <x:f>'05 Cargo Register'!N417</x:f>
        <x:v>11</x:v>
      </x:c>
      <x:c r="M2657" s="18" t="n">
        <x:f>'05 Cargo Register'!O417</x:f>
        <x:v>290.40000000000003</x:v>
      </x:c>
      <x:c r="N2657" s="18" t="n">
        <x:f>J2657*K2657</x:f>
        <x:v>360</x:v>
      </x:c>
      <x:c r="O2657" s="18" t="n">
        <x:f>J2657*L2657</x:f>
        <x:v>22</x:v>
      </x:c>
      <x:c r="P2657" s="18" t="n">
        <x:f>J2657*M2657</x:f>
        <x:v>580.8000000000001</x:v>
      </x:c>
      <x:c r="Q2657" s="22" t="n">
        <x:f>'01 Controls'!$E$27*'02 Cargo Classes'!$M$9</x:f>
        <x:v>0</x:v>
      </x:c>
      <x:c r="R2657" s="22" t="n">
        <x:f>'01 Controls'!$F$27*'02 Cargo Classes'!$N$9</x:f>
        <x:v>0</x:v>
      </x:c>
      <x:c r="S2657" s="22" t="n">
        <x:f>'01 Controls'!$G$27*'02 Cargo Classes'!$O$9</x:f>
        <x:v>0.7</x:v>
      </x:c>
      <x:c r="T2657" s="22" t="n">
        <x:f>'01 Controls'!$H$27*'02 Cargo Classes'!$P$9</x:f>
        <x:v>0.125</x:v>
      </x:c>
      <x:c r="U2657" s="22" t="n">
        <x:f>SUM(Q2657:T2657)</x:f>
        <x:v>0.825</x:v>
      </x:c>
      <x:c r="V2657" s="18" t="n">
        <x:f>IF(U2657=0,0,N2657*Q2657/U2657)</x:f>
        <x:v>0</x:v>
      </x:c>
      <x:c r="W2657" s="18" t="n">
        <x:f>IF(U2657=0,0,P2657*Q2657/U2657)</x:f>
        <x:v>0</x:v>
      </x:c>
      <x:c r="X2657" s="18" t="n">
        <x:f>MAX(V2657,W2657*'01 Controls'!$E$12)</x:f>
        <x:v>0</x:v>
      </x:c>
      <x:c r="Y2657" s="18" t="n">
        <x:f>IF(U2657=0,0,N2657*R2657/U2657)</x:f>
        <x:v>0</x:v>
      </x:c>
      <x:c r="Z2657" s="18" t="n">
        <x:f>IF(U2657=0,0,P2657*R2657/U2657)</x:f>
        <x:v>0</x:v>
      </x:c>
      <x:c r="AA2657" s="18" t="n">
        <x:f>MAX(Y2657,Z2657*'01 Controls'!$E$13)</x:f>
        <x:v>0</x:v>
      </x:c>
      <x:c r="AB2657" s="18" t="n">
        <x:f>IF(U2657=0,0,N2657*S2657/U2657)</x:f>
        <x:v>305.45454545454544</x:v>
      </x:c>
      <x:c r="AC2657" s="18" t="n">
        <x:f>IF(U2657=0,0,P2657*S2657/U2657)</x:f>
        <x:v>492.8</x:v>
      </x:c>
      <x:c r="AD2657" s="18" t="n">
        <x:f>MAX(AB2657,AC2657*'01 Controls'!$E$14)</x:f>
        <x:v>305.45454545454544</x:v>
      </x:c>
      <x:c r="AE2657" s="18" t="n">
        <x:f>IF(U2657=0,0,N2657*T2657/U2657)</x:f>
        <x:v>54.54545454545455</x:v>
      </x:c>
      <x:c r="AF2657" s="18" t="n">
        <x:f>IF(U2657=0,0,P2657*T2657/U2657)</x:f>
        <x:v>88.00000000000001</x:v>
      </x:c>
      <x:c r="AG2657" s="18" t="n">
        <x:f>MAX(AE2657,AF2657*'01 Controls'!$E$15)</x:f>
        <x:v>54.54545454545455</x:v>
      </x:c>
      <x:c r="AH2657" s="18" t="n">
        <x:f>SUM(V2657,Y2657,AB2657,AE2657)</x:f>
        <x:v>360</x:v>
      </x:c>
      <x:c r="AI2657" s="18" t="n">
        <x:f>N2657-AH2657</x:f>
        <x:v>0</x:v>
      </x:c>
      <x:c r="AJ2657" s="18" t="n">
        <x:f>V2657*INDEX('07 Mode Capacity'!$P$6:$P$17,MATCH("AIR-"&amp;I2657,'07 Mode Capacity'!$C$6:$C$17,0))</x:f>
        <x:v>0</x:v>
      </x:c>
      <x:c r="AK2657" s="18" t="n">
        <x:f>Y2657*INDEX('07 Mode Capacity'!$P$6:$P$17,MATCH("OCEAN-"&amp;I2657,'07 Mode Capacity'!$C$6:$C$17,0))</x:f>
        <x:v>0</x:v>
      </x:c>
      <x:c r="AL2657" s="18" t="n">
        <x:f>AB2657*INDEX('07 Mode Capacity'!$P$6:$P$17,MATCH("LAND-"&amp;I2657,'07 Mode Capacity'!$C$6:$C$17,0))</x:f>
        <x:v>37.28007650626166</x:v>
      </x:c>
      <x:c r="AM2657" s="18" t="n">
        <x:f>AE2657*INDEX('07 Mode Capacity'!$P$6:$P$17,MATCH("INLAND-"&amp;I2657,'07 Mode Capacity'!$C$6:$C$17,0))</x:f>
        <x:v>34.43096553434477</x:v>
      </x:c>
      <x:c r="AN2657" s="18" t="n">
        <x:f>SUM(AJ2657:AM2657)</x:f>
        <x:v>71.71104204060643</x:v>
      </x:c>
      <x:c r="AO2657" s="17" t="n">
        <x:f>IF(N2657=0,1,AN2657/N2657)</x:f>
        <x:v>0.19919733900168451</x:v>
      </x:c>
      <x:c r="AP2657" s="11" t="str">
        <x:f>IF(AO2657&gt;='01 Controls'!$E$16,"PASS","FAIL")</x:f>
        <x:v>FAIL</x:v>
      </x:c>
      <x:c r="AQ2657" s="11" t="str">
        <x:v>UNQUANTIFIED</x:v>
      </x:c>
      <x:c r="AR2657" s="11" t="str">
        <x:v>Position-class planning record; serial item and receiver open</x:v>
      </x:c>
      <x:c r="AS2657" s="26"/>
      <x:c r="AT2657" s="26"/>
    </x:row>
    <x:row r="2658">
      <x:c r="C2658" s="11" t="str">
        <x:v>M3-CM-RLG-TNK-20</x:v>
      </x:c>
      <x:c r="D2658" s="11" t="str">
        <x:v>M3</x:v>
      </x:c>
      <x:c r="E2658" s="11" t="str">
        <x:v>Inland flood</x:v>
      </x:c>
      <x:c r="F2658" s="11" t="str">
        <x:v>CM-RLG</x:v>
      </x:c>
      <x:c r="G2658" s="11" t="str">
        <x:v>Civil rail-mobility group</x:v>
      </x:c>
      <x:c r="H2658" s="11" t="str">
        <x:v>TNK-20</x:v>
      </x:c>
      <x:c r="I2658" s="19" t="n">
        <x:v>48</x:v>
      </x:c>
      <x:c r="J2658" s="21" t="n">
        <x:v>2</x:v>
      </x:c>
      <x:c r="K2658" s="18" t="n">
        <x:f>'05 Cargo Register'!K418</x:f>
        <x:v>180</x:v>
      </x:c>
      <x:c r="L2658" s="18" t="n">
        <x:f>'05 Cargo Register'!N418</x:f>
        <x:v>11</x:v>
      </x:c>
      <x:c r="M2658" s="18" t="n">
        <x:f>'05 Cargo Register'!O418</x:f>
        <x:v>233.75</x:v>
      </x:c>
      <x:c r="N2658" s="18" t="n">
        <x:f>J2658*K2658</x:f>
        <x:v>360</x:v>
      </x:c>
      <x:c r="O2658" s="18" t="n">
        <x:f>J2658*L2658</x:f>
        <x:v>22</x:v>
      </x:c>
      <x:c r="P2658" s="18" t="n">
        <x:f>J2658*M2658</x:f>
        <x:v>467.5</x:v>
      </x:c>
      <x:c r="Q2658" s="22" t="n">
        <x:f>'01 Controls'!$E$27*'02 Cargo Classes'!$M$10</x:f>
        <x:v>0</x:v>
      </x:c>
      <x:c r="R2658" s="22" t="n">
        <x:f>'01 Controls'!$F$27*'02 Cargo Classes'!$N$10</x:f>
        <x:v>0</x:v>
      </x:c>
      <x:c r="S2658" s="22" t="n">
        <x:f>'01 Controls'!$G$27*'02 Cargo Classes'!$O$10</x:f>
        <x:v>0.7</x:v>
      </x:c>
      <x:c r="T2658" s="22" t="n">
        <x:f>'01 Controls'!$H$27*'02 Cargo Classes'!$P$10</x:f>
        <x:v>0.25</x:v>
      </x:c>
      <x:c r="U2658" s="22" t="n">
        <x:f>SUM(Q2658:T2658)</x:f>
        <x:v>0.95</x:v>
      </x:c>
      <x:c r="V2658" s="18" t="n">
        <x:f>IF(U2658=0,0,N2658*Q2658/U2658)</x:f>
        <x:v>0</x:v>
      </x:c>
      <x:c r="W2658" s="18" t="n">
        <x:f>IF(U2658=0,0,P2658*Q2658/U2658)</x:f>
        <x:v>0</x:v>
      </x:c>
      <x:c r="X2658" s="18" t="n">
        <x:f>MAX(V2658,W2658*'01 Controls'!$E$12)</x:f>
        <x:v>0</x:v>
      </x:c>
      <x:c r="Y2658" s="18" t="n">
        <x:f>IF(U2658=0,0,N2658*R2658/U2658)</x:f>
        <x:v>0</x:v>
      </x:c>
      <x:c r="Z2658" s="18" t="n">
        <x:f>IF(U2658=0,0,P2658*R2658/U2658)</x:f>
        <x:v>0</x:v>
      </x:c>
      <x:c r="AA2658" s="18" t="n">
        <x:f>MAX(Y2658,Z2658*'01 Controls'!$E$13)</x:f>
        <x:v>0</x:v>
      </x:c>
      <x:c r="AB2658" s="18" t="n">
        <x:f>IF(U2658=0,0,N2658*S2658/U2658)</x:f>
        <x:v>265.2631578947368</x:v>
      </x:c>
      <x:c r="AC2658" s="18" t="n">
        <x:f>IF(U2658=0,0,P2658*S2658/U2658)</x:f>
        <x:v>344.47368421052636</x:v>
      </x:c>
      <x:c r="AD2658" s="18" t="n">
        <x:f>MAX(AB2658,AC2658*'01 Controls'!$E$14)</x:f>
        <x:v>265.2631578947368</x:v>
      </x:c>
      <x:c r="AE2658" s="18" t="n">
        <x:f>IF(U2658=0,0,N2658*T2658/U2658)</x:f>
        <x:v>94.73684210526316</x:v>
      </x:c>
      <x:c r="AF2658" s="18" t="n">
        <x:f>IF(U2658=0,0,P2658*T2658/U2658)</x:f>
        <x:v>123.02631578947368</x:v>
      </x:c>
      <x:c r="AG2658" s="18" t="n">
        <x:f>MAX(AE2658,AF2658*'01 Controls'!$E$15)</x:f>
        <x:v>94.73684210526316</x:v>
      </x:c>
      <x:c r="AH2658" s="18" t="n">
        <x:f>SUM(V2658,Y2658,AB2658,AE2658)</x:f>
        <x:v>360</x:v>
      </x:c>
      <x:c r="AI2658" s="18" t="n">
        <x:f>N2658-AH2658</x:f>
        <x:v>0</x:v>
      </x:c>
      <x:c r="AJ2658" s="18" t="n">
        <x:f>V2658*INDEX('07 Mode Capacity'!$P$6:$P$17,MATCH("AIR-"&amp;I2658,'07 Mode Capacity'!$C$6:$C$17,0))</x:f>
        <x:v>0</x:v>
      </x:c>
      <x:c r="AK2658" s="18" t="n">
        <x:f>Y2658*INDEX('07 Mode Capacity'!$P$6:$P$17,MATCH("OCEAN-"&amp;I2658,'07 Mode Capacity'!$C$6:$C$17,0))</x:f>
        <x:v>0</x:v>
      </x:c>
      <x:c r="AL2658" s="18" t="n">
        <x:f>AB2658*INDEX('07 Mode Capacity'!$P$6:$P$17,MATCH("LAND-"&amp;I2658,'07 Mode Capacity'!$C$6:$C$17,0))</x:f>
        <x:v>32.37480328175354</x:v>
      </x:c>
      <x:c r="AM2658" s="18" t="n">
        <x:f>AE2658*INDEX('07 Mode Capacity'!$P$6:$P$17,MATCH("INLAND-"&amp;I2658,'07 Mode Capacity'!$C$6:$C$17,0))</x:f>
        <x:v>59.80115066491461</x:v>
      </x:c>
      <x:c r="AN2658" s="18" t="n">
        <x:f>SUM(AJ2658:AM2658)</x:f>
        <x:v>92.17595394666816</x:v>
      </x:c>
      <x:c r="AO2658" s="17" t="n">
        <x:f>IF(N2658=0,1,AN2658/N2658)</x:f>
        <x:v>0.25604431651852266</x:v>
      </x:c>
      <x:c r="AP2658" s="11" t="str">
        <x:f>IF(AO2658&gt;='01 Controls'!$E$16,"PASS","FAIL")</x:f>
        <x:v>FAIL</x:v>
      </x:c>
      <x:c r="AQ2658" s="11" t="str">
        <x:v>UNQUANTIFIED</x:v>
      </x:c>
      <x:c r="AR2658" s="11" t="str">
        <x:v>Position-class planning record; serial item and receiver open</x:v>
      </x:c>
      <x:c r="AS2658" s="26"/>
      <x:c r="AT2658" s="26"/>
    </x:row>
    <x:row r="2659">
      <x:c r="C2659" s="11" t="str">
        <x:v>M3-CM-RLG-FLR-24</x:v>
      </x:c>
      <x:c r="D2659" s="11" t="str">
        <x:v>M3</x:v>
      </x:c>
      <x:c r="E2659" s="11" t="str">
        <x:v>Inland flood</x:v>
      </x:c>
      <x:c r="F2659" s="11" t="str">
        <x:v>CM-RLG</x:v>
      </x:c>
      <x:c r="G2659" s="11" t="str">
        <x:v>Civil rail-mobility group</x:v>
      </x:c>
      <x:c r="H2659" s="11" t="str">
        <x:v>FLR-24</x:v>
      </x:c>
      <x:c r="I2659" s="19" t="n">
        <x:v>48</x:v>
      </x:c>
      <x:c r="J2659" s="21" t="n">
        <x:v>2</x:v>
      </x:c>
      <x:c r="K2659" s="18" t="n">
        <x:f>'05 Cargo Register'!K419</x:f>
        <x:v>288</x:v>
      </x:c>
      <x:c r="L2659" s="18" t="n">
        <x:f>'05 Cargo Register'!N419</x:f>
        <x:v>15</x:v>
      </x:c>
      <x:c r="M2659" s="18" t="n">
        <x:f>'05 Cargo Register'!O419</x:f>
        <x:v>480</x:v>
      </x:c>
      <x:c r="N2659" s="18" t="n">
        <x:f>J2659*K2659</x:f>
        <x:v>576</x:v>
      </x:c>
      <x:c r="O2659" s="18" t="n">
        <x:f>J2659*L2659</x:f>
        <x:v>30</x:v>
      </x:c>
      <x:c r="P2659" s="18" t="n">
        <x:f>J2659*M2659</x:f>
        <x:v>960</x:v>
      </x:c>
      <x:c r="Q2659" s="22" t="n">
        <x:f>'01 Controls'!$E$27*'02 Cargo Classes'!$M$11</x:f>
        <x:v>0</x:v>
      </x:c>
      <x:c r="R2659" s="22" t="n">
        <x:f>'01 Controls'!$F$27*'02 Cargo Classes'!$N$11</x:f>
        <x:v>0</x:v>
      </x:c>
      <x:c r="S2659" s="22" t="n">
        <x:f>'01 Controls'!$G$27*'02 Cargo Classes'!$O$11</x:f>
        <x:v>0.7</x:v>
      </x:c>
      <x:c r="T2659" s="22" t="n">
        <x:f>'01 Controls'!$H$27*'02 Cargo Classes'!$P$11</x:f>
        <x:v>0.2</x:v>
      </x:c>
      <x:c r="U2659" s="22" t="n">
        <x:f>SUM(Q2659:T2659)</x:f>
        <x:v>0.8999999999999999</x:v>
      </x:c>
      <x:c r="V2659" s="18" t="n">
        <x:f>IF(U2659=0,0,N2659*Q2659/U2659)</x:f>
        <x:v>0</x:v>
      </x:c>
      <x:c r="W2659" s="18" t="n">
        <x:f>IF(U2659=0,0,P2659*Q2659/U2659)</x:f>
        <x:v>0</x:v>
      </x:c>
      <x:c r="X2659" s="18" t="n">
        <x:f>MAX(V2659,W2659*'01 Controls'!$E$12)</x:f>
        <x:v>0</x:v>
      </x:c>
      <x:c r="Y2659" s="18" t="n">
        <x:f>IF(U2659=0,0,N2659*R2659/U2659)</x:f>
        <x:v>0</x:v>
      </x:c>
      <x:c r="Z2659" s="18" t="n">
        <x:f>IF(U2659=0,0,P2659*R2659/U2659)</x:f>
        <x:v>0</x:v>
      </x:c>
      <x:c r="AA2659" s="18" t="n">
        <x:f>MAX(Y2659,Z2659*'01 Controls'!$E$13)</x:f>
        <x:v>0</x:v>
      </x:c>
      <x:c r="AB2659" s="18" t="n">
        <x:f>IF(U2659=0,0,N2659*S2659/U2659)</x:f>
        <x:v>448.00000000000006</x:v>
      </x:c>
      <x:c r="AC2659" s="18" t="n">
        <x:f>IF(U2659=0,0,P2659*S2659/U2659)</x:f>
        <x:v>746.6666666666667</x:v>
      </x:c>
      <x:c r="AD2659" s="18" t="n">
        <x:f>MAX(AB2659,AC2659*'01 Controls'!$E$14)</x:f>
        <x:v>448.00000000000006</x:v>
      </x:c>
      <x:c r="AE2659" s="18" t="n">
        <x:f>IF(U2659=0,0,N2659*T2659/U2659)</x:f>
        <x:v>128.00000000000003</x:v>
      </x:c>
      <x:c r="AF2659" s="18" t="n">
        <x:f>IF(U2659=0,0,P2659*T2659/U2659)</x:f>
        <x:v>213.33333333333334</x:v>
      </x:c>
      <x:c r="AG2659" s="18" t="n">
        <x:f>MAX(AE2659,AF2659*'01 Controls'!$E$15)</x:f>
        <x:v>128.00000000000003</x:v>
      </x:c>
      <x:c r="AH2659" s="18" t="n">
        <x:f>SUM(V2659,Y2659,AB2659,AE2659)</x:f>
        <x:v>576.0000000000001</x:v>
      </x:c>
      <x:c r="AI2659" s="18" t="n">
        <x:f>N2659-AH2659</x:f>
        <x:v>-1.1368683772161603e-13</x:v>
      </x:c>
      <x:c r="AJ2659" s="18" t="n">
        <x:f>V2659*INDEX('07 Mode Capacity'!$P$6:$P$17,MATCH("AIR-"&amp;I2659,'07 Mode Capacity'!$C$6:$C$17,0))</x:f>
        <x:v>0</x:v>
      </x:c>
      <x:c r="AK2659" s="18" t="n">
        <x:f>Y2659*INDEX('07 Mode Capacity'!$P$6:$P$17,MATCH("OCEAN-"&amp;I2659,'07 Mode Capacity'!$C$6:$C$17,0))</x:f>
        <x:v>0</x:v>
      </x:c>
      <x:c r="AL2659" s="18" t="n">
        <x:f>AB2659*INDEX('07 Mode Capacity'!$P$6:$P$17,MATCH("LAND-"&amp;I2659,'07 Mode Capacity'!$C$6:$C$17,0))</x:f>
        <x:v>54.677445542517106</x:v>
      </x:c>
      <x:c r="AM2659" s="18" t="n">
        <x:f>AE2659*INDEX('07 Mode Capacity'!$P$6:$P$17,MATCH("INLAND-"&amp;I2659,'07 Mode Capacity'!$C$6:$C$17,0))</x:f>
        <x:v>80.79799912059575</x:v>
      </x:c>
      <x:c r="AN2659" s="18" t="n">
        <x:f>SUM(AJ2659:AM2659)</x:f>
        <x:v>135.47544466311285</x:v>
      </x:c>
      <x:c r="AO2659" s="17" t="n">
        <x:f>IF(N2659=0,1,AN2659/N2659)</x:f>
        <x:v>0.2352004247623487</x:v>
      </x:c>
      <x:c r="AP2659" s="11" t="str">
        <x:f>IF(AO2659&gt;='01 Controls'!$E$16,"PASS","FAIL")</x:f>
        <x:v>FAIL</x:v>
      </x:c>
      <x:c r="AQ2659" s="11" t="str">
        <x:v>UNQUANTIFIED</x:v>
      </x:c>
      <x:c r="AR2659" s="11" t="str">
        <x:v>Position-class planning record; serial item and receiver open</x:v>
      </x:c>
      <x:c r="AS2659" s="26"/>
      <x:c r="AT2659" s="26"/>
    </x:row>
    <x:row r="2660">
      <x:c r="C2660" s="11" t="str">
        <x:v>M3-CM-RLG-ROL-30</x:v>
      </x:c>
      <x:c r="D2660" s="11" t="str">
        <x:v>M3</x:v>
      </x:c>
      <x:c r="E2660" s="11" t="str">
        <x:v>Inland flood</x:v>
      </x:c>
      <x:c r="F2660" s="11" t="str">
        <x:v>CM-RLG</x:v>
      </x:c>
      <x:c r="G2660" s="11" t="str">
        <x:v>Civil rail-mobility group</x:v>
      </x:c>
      <x:c r="H2660" s="11" t="str">
        <x:v>ROL-30</x:v>
      </x:c>
      <x:c r="I2660" s="19" t="n">
        <x:v>48</x:v>
      </x:c>
      <x:c r="J2660" s="21" t="n">
        <x:v>2</x:v>
      </x:c>
      <x:c r="K2660" s="18" t="n">
        <x:f>'05 Cargo Register'!K420</x:f>
        <x:v>1296</x:v>
      </x:c>
      <x:c r="L2660" s="18" t="n">
        <x:f>'05 Cargo Register'!N420</x:f>
        <x:v>54</x:v>
      </x:c>
      <x:c r="M2660" s="18" t="n">
        <x:f>'05 Cargo Register'!O420</x:f>
        <x:v>3442.5</x:v>
      </x:c>
      <x:c r="N2660" s="18" t="n">
        <x:f>J2660*K2660</x:f>
        <x:v>2592</x:v>
      </x:c>
      <x:c r="O2660" s="18" t="n">
        <x:f>J2660*L2660</x:f>
        <x:v>108</x:v>
      </x:c>
      <x:c r="P2660" s="18" t="n">
        <x:f>J2660*M2660</x:f>
        <x:v>6885</x:v>
      </x:c>
      <x:c r="Q2660" s="22" t="n">
        <x:f>'01 Controls'!$E$27*'02 Cargo Classes'!$M$12</x:f>
        <x:v>0</x:v>
      </x:c>
      <x:c r="R2660" s="22" t="n">
        <x:f>'01 Controls'!$F$27*'02 Cargo Classes'!$N$12</x:f>
        <x:v>0</x:v>
      </x:c>
      <x:c r="S2660" s="22" t="n">
        <x:f>'01 Controls'!$G$27*'02 Cargo Classes'!$O$12</x:f>
        <x:v>1.0499999999999998</x:v>
      </x:c>
      <x:c r="T2660" s="22" t="n">
        <x:f>'01 Controls'!$H$27*'02 Cargo Classes'!$P$12</x:f>
        <x:v>0.15</x:v>
      </x:c>
      <x:c r="U2660" s="22" t="n">
        <x:f>SUM(Q2660:T2660)</x:f>
        <x:v>1.1999999999999997</x:v>
      </x:c>
      <x:c r="V2660" s="18" t="n">
        <x:f>IF(U2660=0,0,N2660*Q2660/U2660)</x:f>
        <x:v>0</x:v>
      </x:c>
      <x:c r="W2660" s="18" t="n">
        <x:f>IF(U2660=0,0,P2660*Q2660/U2660)</x:f>
        <x:v>0</x:v>
      </x:c>
      <x:c r="X2660" s="18" t="n">
        <x:f>MAX(V2660,W2660*'01 Controls'!$E$12)</x:f>
        <x:v>0</x:v>
      </x:c>
      <x:c r="Y2660" s="18" t="n">
        <x:f>IF(U2660=0,0,N2660*R2660/U2660)</x:f>
        <x:v>0</x:v>
      </x:c>
      <x:c r="Z2660" s="18" t="n">
        <x:f>IF(U2660=0,0,P2660*R2660/U2660)</x:f>
        <x:v>0</x:v>
      </x:c>
      <x:c r="AA2660" s="18" t="n">
        <x:f>MAX(Y2660,Z2660*'01 Controls'!$E$13)</x:f>
        <x:v>0</x:v>
      </x:c>
      <x:c r="AB2660" s="18" t="n">
        <x:f>IF(U2660=0,0,N2660*S2660/U2660)</x:f>
        <x:v>2268</x:v>
      </x:c>
      <x:c r="AC2660" s="18" t="n">
        <x:f>IF(U2660=0,0,P2660*S2660/U2660)</x:f>
        <x:v>6024.375000000001</x:v>
      </x:c>
      <x:c r="AD2660" s="18" t="n">
        <x:f>MAX(AB2660,AC2660*'01 Controls'!$E$14)</x:f>
        <x:v>2268</x:v>
      </x:c>
      <x:c r="AE2660" s="18" t="n">
        <x:f>IF(U2660=0,0,N2660*T2660/U2660)</x:f>
        <x:v>324.00000000000006</x:v>
      </x:c>
      <x:c r="AF2660" s="18" t="n">
        <x:f>IF(U2660=0,0,P2660*T2660/U2660)</x:f>
        <x:v>860.6250000000002</x:v>
      </x:c>
      <x:c r="AG2660" s="18" t="n">
        <x:f>MAX(AE2660,AF2660*'01 Controls'!$E$15)</x:f>
        <x:v>324.00000000000006</x:v>
      </x:c>
      <x:c r="AH2660" s="18" t="n">
        <x:f>SUM(V2660,Y2660,AB2660,AE2660)</x:f>
        <x:v>2592</x:v>
      </x:c>
      <x:c r="AI2660" s="18" t="n">
        <x:f>N2660-AH2660</x:f>
        <x:v>0</x:v>
      </x:c>
      <x:c r="AJ2660" s="18" t="n">
        <x:f>V2660*INDEX('07 Mode Capacity'!$P$6:$P$17,MATCH("AIR-"&amp;I2660,'07 Mode Capacity'!$C$6:$C$17,0))</x:f>
        <x:v>0</x:v>
      </x:c>
      <x:c r="AK2660" s="18" t="n">
        <x:f>Y2660*INDEX('07 Mode Capacity'!$P$6:$P$17,MATCH("OCEAN-"&amp;I2660,'07 Mode Capacity'!$C$6:$C$17,0))</x:f>
        <x:v>0</x:v>
      </x:c>
      <x:c r="AL2660" s="18" t="n">
        <x:f>AB2660*INDEX('07 Mode Capacity'!$P$6:$P$17,MATCH("LAND-"&amp;I2660,'07 Mode Capacity'!$C$6:$C$17,0))</x:f>
        <x:v>276.80456805899286</x:v>
      </x:c>
      <x:c r="AM2660" s="18" t="n">
        <x:f>AE2660*INDEX('07 Mode Capacity'!$P$6:$P$17,MATCH("INLAND-"&amp;I2660,'07 Mode Capacity'!$C$6:$C$17,0))</x:f>
        <x:v>204.519935274008</x:v>
      </x:c>
      <x:c r="AN2660" s="18" t="n">
        <x:f>SUM(AJ2660:AM2660)</x:f>
        <x:v>481.32450333300085</x:v>
      </x:c>
      <x:c r="AO2660" s="17" t="n">
        <x:f>IF(N2660=0,1,AN2660/N2660)</x:f>
        <x:v>0.18569618184143552</x:v>
      </x:c>
      <x:c r="AP2660" s="11" t="str">
        <x:f>IF(AO2660&gt;='01 Controls'!$E$16,"PASS","FAIL")</x:f>
        <x:v>FAIL</x:v>
      </x:c>
      <x:c r="AQ2660" s="11" t="str">
        <x:v>UNQUANTIFIED</x:v>
      </x:c>
      <x:c r="AR2660" s="11" t="str">
        <x:v>Position-class planning record; serial item and receiver open</x:v>
      </x:c>
      <x:c r="AS2660" s="26"/>
      <x:c r="AT2660" s="26"/>
    </x:row>
    <x:row r="2661">
      <x:c r="C2661" s="11" t="str">
        <x:v>M3-CM-RLG-LIN-18</x:v>
      </x:c>
      <x:c r="D2661" s="11" t="str">
        <x:v>M3</x:v>
      </x:c>
      <x:c r="E2661" s="11" t="str">
        <x:v>Inland flood</x:v>
      </x:c>
      <x:c r="F2661" s="11" t="str">
        <x:v>CM-RLG</x:v>
      </x:c>
      <x:c r="G2661" s="11" t="str">
        <x:v>Civil rail-mobility group</x:v>
      </x:c>
      <x:c r="H2661" s="11" t="str">
        <x:v>LIN-18</x:v>
      </x:c>
      <x:c r="I2661" s="19" t="n">
        <x:v>72</x:v>
      </x:c>
      <x:c r="J2661" s="21" t="n">
        <x:v>2</x:v>
      </x:c>
      <x:c r="K2661" s="18" t="n">
        <x:f>'05 Cargo Register'!K421</x:f>
        <x:v>144</x:v>
      </x:c>
      <x:c r="L2661" s="18" t="n">
        <x:f>'05 Cargo Register'!N421</x:f>
        <x:v>10</x:v>
      </x:c>
      <x:c r="M2661" s="18" t="n">
        <x:f>'05 Cargo Register'!O421</x:f>
        <x:v>440</x:v>
      </x:c>
      <x:c r="N2661" s="18" t="n">
        <x:f>J2661*K2661</x:f>
        <x:v>288</x:v>
      </x:c>
      <x:c r="O2661" s="18" t="n">
        <x:f>J2661*L2661</x:f>
        <x:v>20</x:v>
      </x:c>
      <x:c r="P2661" s="18" t="n">
        <x:f>J2661*M2661</x:f>
        <x:v>880</x:v>
      </x:c>
      <x:c r="Q2661" s="22" t="n">
        <x:f>'01 Controls'!$E$27*'02 Cargo Classes'!$M$13</x:f>
        <x:v>0</x:v>
      </x:c>
      <x:c r="R2661" s="22" t="n">
        <x:f>'01 Controls'!$F$27*'02 Cargo Classes'!$N$13</x:f>
        <x:v>0</x:v>
      </x:c>
      <x:c r="S2661" s="22" t="n">
        <x:f>'01 Controls'!$G$27*'02 Cargo Classes'!$O$13</x:f>
        <x:v>0.7</x:v>
      </x:c>
      <x:c r="T2661" s="22" t="n">
        <x:f>'01 Controls'!$H$27*'02 Cargo Classes'!$P$13</x:f>
        <x:v>0.25</x:v>
      </x:c>
      <x:c r="U2661" s="22" t="n">
        <x:f>SUM(Q2661:T2661)</x:f>
        <x:v>0.95</x:v>
      </x:c>
      <x:c r="V2661" s="18" t="n">
        <x:f>IF(U2661=0,0,N2661*Q2661/U2661)</x:f>
        <x:v>0</x:v>
      </x:c>
      <x:c r="W2661" s="18" t="n">
        <x:f>IF(U2661=0,0,P2661*Q2661/U2661)</x:f>
        <x:v>0</x:v>
      </x:c>
      <x:c r="X2661" s="18" t="n">
        <x:f>MAX(V2661,W2661*'01 Controls'!$E$12)</x:f>
        <x:v>0</x:v>
      </x:c>
      <x:c r="Y2661" s="18" t="n">
        <x:f>IF(U2661=0,0,N2661*R2661/U2661)</x:f>
        <x:v>0</x:v>
      </x:c>
      <x:c r="Z2661" s="18" t="n">
        <x:f>IF(U2661=0,0,P2661*R2661/U2661)</x:f>
        <x:v>0</x:v>
      </x:c>
      <x:c r="AA2661" s="18" t="n">
        <x:f>MAX(Y2661,Z2661*'01 Controls'!$E$13)</x:f>
        <x:v>0</x:v>
      </x:c>
      <x:c r="AB2661" s="18" t="n">
        <x:f>IF(U2661=0,0,N2661*S2661/U2661)</x:f>
        <x:v>212.21052631578948</x:v>
      </x:c>
      <x:c r="AC2661" s="18" t="n">
        <x:f>IF(U2661=0,0,P2661*S2661/U2661)</x:f>
        <x:v>648.421052631579</x:v>
      </x:c>
      <x:c r="AD2661" s="18" t="n">
        <x:f>MAX(AB2661,AC2661*'01 Controls'!$E$14)</x:f>
        <x:v>212.21052631578948</x:v>
      </x:c>
      <x:c r="AE2661" s="18" t="n">
        <x:f>IF(U2661=0,0,N2661*T2661/U2661)</x:f>
        <x:v>75.78947368421053</x:v>
      </x:c>
      <x:c r="AF2661" s="18" t="n">
        <x:f>IF(U2661=0,0,P2661*T2661/U2661)</x:f>
        <x:v>231.57894736842107</x:v>
      </x:c>
      <x:c r="AG2661" s="18" t="n">
        <x:f>MAX(AE2661,AF2661*'01 Controls'!$E$15)</x:f>
        <x:v>75.78947368421053</x:v>
      </x:c>
      <x:c r="AH2661" s="18" t="n">
        <x:f>SUM(V2661,Y2661,AB2661,AE2661)</x:f>
        <x:v>288</x:v>
      </x:c>
      <x:c r="AI2661" s="18" t="n">
        <x:f>N2661-AH2661</x:f>
        <x:v>0</x:v>
      </x:c>
      <x:c r="AJ2661" s="18" t="n">
        <x:f>V2661*INDEX('07 Mode Capacity'!$P$6:$P$17,MATCH("AIR-"&amp;I2661,'07 Mode Capacity'!$C$6:$C$17,0))</x:f>
        <x:v>0</x:v>
      </x:c>
      <x:c r="AK2661" s="18" t="n">
        <x:f>Y2661*INDEX('07 Mode Capacity'!$P$6:$P$17,MATCH("OCEAN-"&amp;I2661,'07 Mode Capacity'!$C$6:$C$17,0))</x:f>
        <x:v>0</x:v>
      </x:c>
      <x:c r="AL2661" s="18" t="n">
        <x:f>AB2661*INDEX('07 Mode Capacity'!$P$6:$P$17,MATCH("LAND-"&amp;I2661,'07 Mode Capacity'!$C$6:$C$17,0))</x:f>
        <x:v>151.73269612177015</x:v>
      </x:c>
      <x:c r="AM2661" s="18" t="n">
        <x:f>AE2661*INDEX('07 Mode Capacity'!$P$6:$P$17,MATCH("INLAND-"&amp;I2661,'07 Mode Capacity'!$C$6:$C$17,0))</x:f>
        <x:v>75.78947368421053</x:v>
      </x:c>
      <x:c r="AN2661" s="18" t="n">
        <x:f>SUM(AJ2661:AM2661)</x:f>
        <x:v>227.5221698059807</x:v>
      </x:c>
      <x:c r="AO2661" s="17" t="n">
        <x:f>IF(N2661=0,1,AN2661/N2661)</x:f>
        <x:v>0.7900075340485441</x:v>
      </x:c>
      <x:c r="AP2661" s="11" t="str">
        <x:f>IF(AO2661&gt;='01 Controls'!$E$16,"PASS","FAIL")</x:f>
        <x:v>FAIL</x:v>
      </x:c>
      <x:c r="AQ2661" s="11" t="str">
        <x:v>UNQUANTIFIED</x:v>
      </x:c>
      <x:c r="AR2661" s="11" t="str">
        <x:v>Position-class planning record; serial item and receiver open</x:v>
      </x:c>
      <x:c r="AS2661" s="26"/>
      <x:c r="AT2661" s="26"/>
    </x:row>
    <x:row r="2662">
      <x:c r="C2662" s="11" t="str">
        <x:v>M3-CM-RLG-BLK-08</x:v>
      </x:c>
      <x:c r="D2662" s="11" t="str">
        <x:v>M3</x:v>
      </x:c>
      <x:c r="E2662" s="11" t="str">
        <x:v>Inland flood</x:v>
      </x:c>
      <x:c r="F2662" s="11" t="str">
        <x:v>CM-RLG</x:v>
      </x:c>
      <x:c r="G2662" s="11" t="str">
        <x:v>Civil rail-mobility group</x:v>
      </x:c>
      <x:c r="H2662" s="11" t="str">
        <x:v>BLK-08</x:v>
      </x:c>
      <x:c r="I2662" s="19" t="n">
        <x:v>48</x:v>
      </x:c>
      <x:c r="J2662" s="21" t="n">
        <x:v>2</x:v>
      </x:c>
      <x:c r="K2662" s="18" t="n">
        <x:f>'05 Cargo Register'!K422</x:f>
        <x:v>216</x:v>
      </x:c>
      <x:c r="L2662" s="18" t="n">
        <x:f>'05 Cargo Register'!N422</x:f>
        <x:v>34</x:v>
      </x:c>
      <x:c r="M2662" s="18" t="n">
        <x:f>'05 Cargo Register'!O422</x:f>
        <x:v>1734</x:v>
      </x:c>
      <x:c r="N2662" s="18" t="n">
        <x:f>J2662*K2662</x:f>
        <x:v>432</x:v>
      </x:c>
      <x:c r="O2662" s="18" t="n">
        <x:f>J2662*L2662</x:f>
        <x:v>68</x:v>
      </x:c>
      <x:c r="P2662" s="18" t="n">
        <x:f>J2662*M2662</x:f>
        <x:v>3468</x:v>
      </x:c>
      <x:c r="Q2662" s="22" t="n">
        <x:f>'01 Controls'!$E$27*'02 Cargo Classes'!$M$14</x:f>
        <x:v>0.05</x:v>
      </x:c>
      <x:c r="R2662" s="22" t="n">
        <x:f>'01 Controls'!$F$27*'02 Cargo Classes'!$N$14</x:f>
        <x:v>0</x:v>
      </x:c>
      <x:c r="S2662" s="22" t="n">
        <x:f>'01 Controls'!$G$27*'02 Cargo Classes'!$O$14</x:f>
        <x:v>0.7</x:v>
      </x:c>
      <x:c r="T2662" s="22" t="n">
        <x:f>'01 Controls'!$H$27*'02 Cargo Classes'!$P$14</x:f>
        <x:v>0.125</x:v>
      </x:c>
      <x:c r="U2662" s="22" t="n">
        <x:f>SUM(Q2662:T2662)</x:f>
        <x:v>0.875</x:v>
      </x:c>
      <x:c r="V2662" s="18" t="n">
        <x:f>IF(U2662=0,0,N2662*Q2662/U2662)</x:f>
        <x:v>24.685714285714287</x:v>
      </x:c>
      <x:c r="W2662" s="18" t="n">
        <x:f>IF(U2662=0,0,P2662*Q2662/U2662)</x:f>
        <x:v>198.17142857142858</x:v>
      </x:c>
      <x:c r="X2662" s="18" t="n">
        <x:f>MAX(V2662,W2662*'01 Controls'!$E$12)</x:f>
        <x:v>49.542857142857144</x:v>
      </x:c>
      <x:c r="Y2662" s="18" t="n">
        <x:f>IF(U2662=0,0,N2662*R2662/U2662)</x:f>
        <x:v>0</x:v>
      </x:c>
      <x:c r="Z2662" s="18" t="n">
        <x:f>IF(U2662=0,0,P2662*R2662/U2662)</x:f>
        <x:v>0</x:v>
      </x:c>
      <x:c r="AA2662" s="18" t="n">
        <x:f>MAX(Y2662,Z2662*'01 Controls'!$E$13)</x:f>
        <x:v>0</x:v>
      </x:c>
      <x:c r="AB2662" s="18" t="n">
        <x:f>IF(U2662=0,0,N2662*S2662/U2662)</x:f>
        <x:v>345.59999999999997</x:v>
      </x:c>
      <x:c r="AC2662" s="18" t="n">
        <x:f>IF(U2662=0,0,P2662*S2662/U2662)</x:f>
        <x:v>2774.4</x:v>
      </x:c>
      <x:c r="AD2662" s="18" t="n">
        <x:f>MAX(AB2662,AC2662*'01 Controls'!$E$14)</x:f>
        <x:v>554.88</x:v>
      </x:c>
      <x:c r="AE2662" s="18" t="n">
        <x:f>IF(U2662=0,0,N2662*T2662/U2662)</x:f>
        <x:v>61.714285714285715</x:v>
      </x:c>
      <x:c r="AF2662" s="18" t="n">
        <x:f>IF(U2662=0,0,P2662*T2662/U2662)</x:f>
        <x:v>495.42857142857144</x:v>
      </x:c>
      <x:c r="AG2662" s="18" t="n">
        <x:f>MAX(AE2662,AF2662*'01 Controls'!$E$15)</x:f>
        <x:v>89.17714285714285</x:v>
      </x:c>
      <x:c r="AH2662" s="18" t="n">
        <x:f>SUM(V2662,Y2662,AB2662,AE2662)</x:f>
        <x:v>432</x:v>
      </x:c>
      <x:c r="AI2662" s="18" t="n">
        <x:f>N2662-AH2662</x:f>
        <x:v>0</x:v>
      </x:c>
      <x:c r="AJ2662" s="18" t="n">
        <x:f>V2662*INDEX('07 Mode Capacity'!$P$6:$P$17,MATCH("AIR-"&amp;I2662,'07 Mode Capacity'!$C$6:$C$17,0))</x:f>
        <x:v>6.9202859646271095</x:v>
      </x:c>
      <x:c r="AK2662" s="18" t="n">
        <x:f>Y2662*INDEX('07 Mode Capacity'!$P$6:$P$17,MATCH("OCEAN-"&amp;I2662,'07 Mode Capacity'!$C$6:$C$17,0))</x:f>
        <x:v>0</x:v>
      </x:c>
      <x:c r="AL2662" s="18" t="n">
        <x:f>AB2662*INDEX('07 Mode Capacity'!$P$6:$P$17,MATCH("LAND-"&amp;I2662,'07 Mode Capacity'!$C$6:$C$17,0))</x:f>
        <x:v>42.17974370422748</x:v>
      </x:c>
      <x:c r="AM2662" s="18" t="n">
        <x:f>AE2662*INDEX('07 Mode Capacity'!$P$6:$P$17,MATCH("INLAND-"&amp;I2662,'07 Mode Capacity'!$C$6:$C$17,0))</x:f>
        <x:v>38.95617814743009</x:v>
      </x:c>
      <x:c r="AN2662" s="18" t="n">
        <x:f>SUM(AJ2662:AM2662)</x:f>
        <x:v>88.05620781628468</x:v>
      </x:c>
      <x:c r="AO2662" s="17" t="n">
        <x:f>IF(N2662=0,1,AN2662/N2662)</x:f>
        <x:v>0.20383381438954787</x:v>
      </x:c>
      <x:c r="AP2662" s="11" t="str">
        <x:f>IF(AO2662&gt;='01 Controls'!$E$16,"PASS","FAIL")</x:f>
        <x:v>FAIL</x:v>
      </x:c>
      <x:c r="AQ2662" s="11" t="str">
        <x:v>UNQUANTIFIED</x:v>
      </x:c>
      <x:c r="AR2662" s="11" t="str">
        <x:v>Position-class planning record; serial item and receiver open</x:v>
      </x:c>
      <x:c r="AS2662" s="26"/>
      <x:c r="AT2662" s="26"/>
    </x:row>
    <x:row r="2663">
      <x:c r="C2663" s="11" t="str">
        <x:v>M3-CM-RLG-OOG-80</x:v>
      </x:c>
      <x:c r="D2663" s="11" t="str">
        <x:v>M3</x:v>
      </x:c>
      <x:c r="E2663" s="11" t="str">
        <x:v>Inland flood</x:v>
      </x:c>
      <x:c r="F2663" s="11" t="str">
        <x:v>CM-RLG</x:v>
      </x:c>
      <x:c r="G2663" s="11" t="str">
        <x:v>Civil rail-mobility group</x:v>
      </x:c>
      <x:c r="H2663" s="11" t="str">
        <x:v>OOG-80</x:v>
      </x:c>
      <x:c r="I2663" s="19" t="n">
        <x:v>72</x:v>
      </x:c>
      <x:c r="J2663" s="21" t="n">
        <x:v>2</x:v>
      </x:c>
      <x:c r="K2663" s="18" t="n">
        <x:f>'05 Cargo Register'!K423</x:f>
        <x:v>648</x:v>
      </x:c>
      <x:c r="L2663" s="18" t="n">
        <x:f>'05 Cargo Register'!N423</x:f>
        <x:v>11</x:v>
      </x:c>
      <x:c r="M2663" s="18" t="n">
        <x:f>'05 Cargo Register'!O423</x:f>
        <x:v>1936</x:v>
      </x:c>
      <x:c r="N2663" s="18" t="n">
        <x:f>J2663*K2663</x:f>
        <x:v>1296</x:v>
      </x:c>
      <x:c r="O2663" s="18" t="n">
        <x:f>J2663*L2663</x:f>
        <x:v>22</x:v>
      </x:c>
      <x:c r="P2663" s="18" t="n">
        <x:f>J2663*M2663</x:f>
        <x:v>3872</x:v>
      </x:c>
      <x:c r="Q2663" s="22" t="n">
        <x:f>'01 Controls'!$E$27*'02 Cargo Classes'!$M$15</x:f>
        <x:v>0</x:v>
      </x:c>
      <x:c r="R2663" s="22" t="n">
        <x:f>'01 Controls'!$F$27*'02 Cargo Classes'!$N$15</x:f>
        <x:v>0</x:v>
      </x:c>
      <x:c r="S2663" s="22" t="n">
        <x:f>'01 Controls'!$G$27*'02 Cargo Classes'!$O$15</x:f>
        <x:v>0.42</x:v>
      </x:c>
      <x:c r="T2663" s="22" t="n">
        <x:f>'01 Controls'!$H$27*'02 Cargo Classes'!$P$15</x:f>
        <x:v>0.125</x:v>
      </x:c>
      <x:c r="U2663" s="22" t="n">
        <x:f>SUM(Q2663:T2663)</x:f>
        <x:v>0.5449999999999999</x:v>
      </x:c>
      <x:c r="V2663" s="18" t="n">
        <x:f>IF(U2663=0,0,N2663*Q2663/U2663)</x:f>
        <x:v>0</x:v>
      </x:c>
      <x:c r="W2663" s="18" t="n">
        <x:f>IF(U2663=0,0,P2663*Q2663/U2663)</x:f>
        <x:v>0</x:v>
      </x:c>
      <x:c r="X2663" s="18" t="n">
        <x:f>MAX(V2663,W2663*'01 Controls'!$E$12)</x:f>
        <x:v>0</x:v>
      </x:c>
      <x:c r="Y2663" s="18" t="n">
        <x:f>IF(U2663=0,0,N2663*R2663/U2663)</x:f>
        <x:v>0</x:v>
      </x:c>
      <x:c r="Z2663" s="18" t="n">
        <x:f>IF(U2663=0,0,P2663*R2663/U2663)</x:f>
        <x:v>0</x:v>
      </x:c>
      <x:c r="AA2663" s="18" t="n">
        <x:f>MAX(Y2663,Z2663*'01 Controls'!$E$13)</x:f>
        <x:v>0</x:v>
      </x:c>
      <x:c r="AB2663" s="18" t="n">
        <x:f>IF(U2663=0,0,N2663*S2663/U2663)</x:f>
        <x:v>998.7522935779816</x:v>
      </x:c>
      <x:c r="AC2663" s="18" t="n">
        <x:f>IF(U2663=0,0,P2663*S2663/U2663)</x:f>
        <x:v>2983.9266055045878</x:v>
      </x:c>
      <x:c r="AD2663" s="18" t="n">
        <x:f>MAX(AB2663,AC2663*'01 Controls'!$E$14)</x:f>
        <x:v>998.7522935779816</x:v>
      </x:c>
      <x:c r="AE2663" s="18" t="n">
        <x:f>IF(U2663=0,0,N2663*T2663/U2663)</x:f>
        <x:v>297.2477064220184</x:v>
      </x:c>
      <x:c r="AF2663" s="18" t="n">
        <x:f>IF(U2663=0,0,P2663*T2663/U2663)</x:f>
        <x:v>888.0733944954129</x:v>
      </x:c>
      <x:c r="AG2663" s="18" t="n">
        <x:f>MAX(AE2663,AF2663*'01 Controls'!$E$15)</x:f>
        <x:v>297.2477064220184</x:v>
      </x:c>
      <x:c r="AH2663" s="18" t="n">
        <x:f>SUM(V2663,Y2663,AB2663,AE2663)</x:f>
        <x:v>1296</x:v>
      </x:c>
      <x:c r="AI2663" s="18" t="n">
        <x:f>N2663-AH2663</x:f>
        <x:v>0</x:v>
      </x:c>
      <x:c r="AJ2663" s="18" t="n">
        <x:f>V2663*INDEX('07 Mode Capacity'!$P$6:$P$17,MATCH("AIR-"&amp;I2663,'07 Mode Capacity'!$C$6:$C$17,0))</x:f>
        <x:v>0</x:v>
      </x:c>
      <x:c r="AK2663" s="18" t="n">
        <x:f>Y2663*INDEX('07 Mode Capacity'!$P$6:$P$17,MATCH("OCEAN-"&amp;I2663,'07 Mode Capacity'!$C$6:$C$17,0))</x:f>
        <x:v>0</x:v>
      </x:c>
      <x:c r="AL2663" s="18" t="n">
        <x:f>AB2663*INDEX('07 Mode Capacity'!$P$6:$P$17,MATCH("LAND-"&amp;I2663,'07 Mode Capacity'!$C$6:$C$17,0))</x:f>
        <x:v>714.1181019308998</x:v>
      </x:c>
      <x:c r="AM2663" s="18" t="n">
        <x:f>AE2663*INDEX('07 Mode Capacity'!$P$6:$P$17,MATCH("INLAND-"&amp;I2663,'07 Mode Capacity'!$C$6:$C$17,0))</x:f>
        <x:v>297.2477064220184</x:v>
      </x:c>
      <x:c r="AN2663" s="18" t="n">
        <x:f>SUM(AJ2663:AM2663)</x:f>
        <x:v>1011.3658083529182</x:v>
      </x:c>
      <x:c r="AO2663" s="17" t="n">
        <x:f>IF(N2663=0,1,AN2663/N2663)</x:f>
        <x:v>0.7803748521241652</x:v>
      </x:c>
      <x:c r="AP2663" s="11" t="str">
        <x:f>IF(AO2663&gt;='01 Controls'!$E$16,"PASS","FAIL")</x:f>
        <x:v>FAIL</x:v>
      </x:c>
      <x:c r="AQ2663" s="11" t="str">
        <x:v>UNQUANTIFIED</x:v>
      </x:c>
      <x:c r="AR2663" s="11" t="str">
        <x:v>Position-class planning record; serial item and receiver open</x:v>
      </x:c>
      <x:c r="AS2663" s="26"/>
      <x:c r="AT2663" s="26"/>
    </x:row>
    <x:row r="2664">
      <x:c r="C2664" s="11" t="str">
        <x:v>M3-CM-AMG-APL-45</x:v>
      </x:c>
      <x:c r="D2664" s="11" t="str">
        <x:v>M3</x:v>
      </x:c>
      <x:c r="E2664" s="11" t="str">
        <x:v>Inland flood</x:v>
      </x:c>
      <x:c r="F2664" s="11" t="str">
        <x:v>CM-AMG</x:v>
      </x:c>
      <x:c r="G2664" s="11" t="str">
        <x:v>Civil air-mobility group</x:v>
      </x:c>
      <x:c r="H2664" s="11" t="str">
        <x:v>APL-45</x:v>
      </x:c>
      <x:c r="I2664" s="19" t="n">
        <x:v>24</x:v>
      </x:c>
      <x:c r="J2664" s="21" t="n">
        <x:v>2</x:v>
      </x:c>
      <x:c r="K2664" s="18" t="n">
        <x:f>'05 Cargo Register'!K424</x:f>
        <x:v>135</x:v>
      </x:c>
      <x:c r="L2664" s="18" t="n">
        <x:f>'05 Cargo Register'!N424</x:f>
        <x:v>36</x:v>
      </x:c>
      <x:c r="M2664" s="18" t="n">
        <x:f>'05 Cargo Register'!O424</x:f>
        <x:v>270</x:v>
      </x:c>
      <x:c r="N2664" s="18" t="n">
        <x:f>J2664*K2664</x:f>
        <x:v>270</x:v>
      </x:c>
      <x:c r="O2664" s="18" t="n">
        <x:f>J2664*L2664</x:f>
        <x:v>72</x:v>
      </x:c>
      <x:c r="P2664" s="18" t="n">
        <x:f>J2664*M2664</x:f>
        <x:v>540</x:v>
      </x:c>
      <x:c r="Q2664" s="22" t="n">
        <x:f>'01 Controls'!$E$27*'02 Cargo Classes'!$M$6</x:f>
        <x:v>0.15000000000000002</x:v>
      </x:c>
      <x:c r="R2664" s="22" t="n">
        <x:f>'01 Controls'!$F$27*'02 Cargo Classes'!$N$6</x:f>
        <x:v>0</x:v>
      </x:c>
      <x:c r="S2664" s="22" t="n">
        <x:f>'01 Controls'!$G$27*'02 Cargo Classes'!$O$6</x:f>
        <x:v>0.7</x:v>
      </x:c>
      <x:c r="T2664" s="22" t="n">
        <x:f>'01 Controls'!$H$27*'02 Cargo Classes'!$P$6</x:f>
        <x:v>0.075</x:v>
      </x:c>
      <x:c r="U2664" s="22" t="n">
        <x:f>SUM(Q2664:T2664)</x:f>
        <x:v>0.9249999999999999</x:v>
      </x:c>
      <x:c r="V2664" s="18" t="n">
        <x:f>IF(U2664=0,0,N2664*Q2664/U2664)</x:f>
        <x:v>43.7837837837838</x:v>
      </x:c>
      <x:c r="W2664" s="18" t="n">
        <x:f>IF(U2664=0,0,P2664*Q2664/U2664)</x:f>
        <x:v>87.5675675675676</x:v>
      </x:c>
      <x:c r="X2664" s="18" t="n">
        <x:f>MAX(V2664,W2664*'01 Controls'!$E$12)</x:f>
        <x:v>43.7837837837838</x:v>
      </x:c>
      <x:c r="Y2664" s="18" t="n">
        <x:f>IF(U2664=0,0,N2664*R2664/U2664)</x:f>
        <x:v>0</x:v>
      </x:c>
      <x:c r="Z2664" s="18" t="n">
        <x:f>IF(U2664=0,0,P2664*R2664/U2664)</x:f>
        <x:v>0</x:v>
      </x:c>
      <x:c r="AA2664" s="18" t="n">
        <x:f>MAX(Y2664,Z2664*'01 Controls'!$E$13)</x:f>
        <x:v>0</x:v>
      </x:c>
      <x:c r="AB2664" s="18" t="n">
        <x:f>IF(U2664=0,0,N2664*S2664/U2664)</x:f>
        <x:v>204.32432432432435</x:v>
      </x:c>
      <x:c r="AC2664" s="18" t="n">
        <x:f>IF(U2664=0,0,P2664*S2664/U2664)</x:f>
        <x:v>408.6486486486487</x:v>
      </x:c>
      <x:c r="AD2664" s="18" t="n">
        <x:f>MAX(AB2664,AC2664*'01 Controls'!$E$14)</x:f>
        <x:v>204.32432432432435</x:v>
      </x:c>
      <x:c r="AE2664" s="18" t="n">
        <x:f>IF(U2664=0,0,N2664*T2664/U2664)</x:f>
        <x:v>21.891891891891895</x:v>
      </x:c>
      <x:c r="AF2664" s="18" t="n">
        <x:f>IF(U2664=0,0,P2664*T2664/U2664)</x:f>
        <x:v>43.78378378378379</x:v>
      </x:c>
      <x:c r="AG2664" s="18" t="n">
        <x:f>MAX(AE2664,AF2664*'01 Controls'!$E$15)</x:f>
        <x:v>21.891891891891895</x:v>
      </x:c>
      <x:c r="AH2664" s="18" t="n">
        <x:f>SUM(V2664,Y2664,AB2664,AE2664)</x:f>
        <x:v>270.00000000000006</x:v>
      </x:c>
      <x:c r="AI2664" s="18" t="n">
        <x:f>N2664-AH2664</x:f>
        <x:v>-5.684341886080802e-14</x:v>
      </x:c>
      <x:c r="AJ2664" s="18" t="n">
        <x:f>V2664*INDEX('07 Mode Capacity'!$P$6:$P$17,MATCH("AIR-"&amp;I2664,'07 Mode Capacity'!$C$6:$C$17,0))</x:f>
        <x:v>8.8843456729451</x:v>
      </x:c>
      <x:c r="AK2664" s="18" t="n">
        <x:f>Y2664*INDEX('07 Mode Capacity'!$P$6:$P$17,MATCH("OCEAN-"&amp;I2664,'07 Mode Capacity'!$C$6:$C$17,0))</x:f>
        <x:v>0</x:v>
      </x:c>
      <x:c r="AL2664" s="18" t="n">
        <x:f>AB2664*INDEX('07 Mode Capacity'!$P$6:$P$17,MATCH("LAND-"&amp;I2664,'07 Mode Capacity'!$C$6:$C$17,0))</x:f>
        <x:v>78.15424290071678</x:v>
      </x:c>
      <x:c r="AM2664" s="18" t="n">
        <x:f>AE2664*INDEX('07 Mode Capacity'!$P$6:$P$17,MATCH("INLAND-"&amp;I2664,'07 Mode Capacity'!$C$6:$C$17,0))</x:f>
        <x:v>21.891891891891895</x:v>
      </x:c>
      <x:c r="AN2664" s="18" t="n">
        <x:f>SUM(AJ2664:AM2664)</x:f>
        <x:v>108.93048046555379</x:v>
      </x:c>
      <x:c r="AO2664" s="17" t="n">
        <x:f>IF(N2664=0,1,AN2664/N2664)</x:f>
        <x:v>0.4034462239464955</x:v>
      </x:c>
      <x:c r="AP2664" s="11" t="str">
        <x:f>IF(AO2664&gt;='01 Controls'!$E$16,"PASS","FAIL")</x:f>
        <x:v>FAIL</x:v>
      </x:c>
      <x:c r="AQ2664" s="11" t="str">
        <x:v>UNQUANTIFIED</x:v>
      </x:c>
      <x:c r="AR2664" s="11" t="str">
        <x:v>Position-class planning record; serial item and receiver open</x:v>
      </x:c>
      <x:c r="AS2664" s="26"/>
      <x:c r="AT2664" s="26"/>
    </x:row>
    <x:row r="2665">
      <x:c r="C2665" s="11" t="str">
        <x:v>M3-CM-AMG-ISO-18</x:v>
      </x:c>
      <x:c r="D2665" s="11" t="str">
        <x:v>M3</x:v>
      </x:c>
      <x:c r="E2665" s="11" t="str">
        <x:v>Inland flood</x:v>
      </x:c>
      <x:c r="F2665" s="11" t="str">
        <x:v>CM-AMG</x:v>
      </x:c>
      <x:c r="G2665" s="11" t="str">
        <x:v>Civil air-mobility group</x:v>
      </x:c>
      <x:c r="H2665" s="11" t="str">
        <x:v>ISO-18</x:v>
      </x:c>
      <x:c r="I2665" s="19" t="n">
        <x:v>48</x:v>
      </x:c>
      <x:c r="J2665" s="21" t="n">
        <x:v>2</x:v>
      </x:c>
      <x:c r="K2665" s="18" t="n">
        <x:f>'05 Cargo Register'!K425</x:f>
        <x:v>337.5</x:v>
      </x:c>
      <x:c r="L2665" s="18" t="n">
        <x:f>'05 Cargo Register'!N425</x:f>
        <x:v>23</x:v>
      </x:c>
      <x:c r="M2665" s="18" t="n">
        <x:f>'05 Cargo Register'!O425</x:f>
        <x:v>607.2</x:v>
      </x:c>
      <x:c r="N2665" s="18" t="n">
        <x:f>J2665*K2665</x:f>
        <x:v>675</x:v>
      </x:c>
      <x:c r="O2665" s="18" t="n">
        <x:f>J2665*L2665</x:f>
        <x:v>46</x:v>
      </x:c>
      <x:c r="P2665" s="18" t="n">
        <x:f>J2665*M2665</x:f>
        <x:v>1214.4</x:v>
      </x:c>
      <x:c r="Q2665" s="22" t="n">
        <x:f>'01 Controls'!$E$27*'02 Cargo Classes'!$M$7</x:f>
        <x:v>0.010000000000000002</x:v>
      </x:c>
      <x:c r="R2665" s="22" t="n">
        <x:f>'01 Controls'!$F$27*'02 Cargo Classes'!$N$7</x:f>
        <x:v>0</x:v>
      </x:c>
      <x:c r="S2665" s="22" t="n">
        <x:f>'01 Controls'!$G$27*'02 Cargo Classes'!$O$7</x:f>
        <x:v>0.84</x:v>
      </x:c>
      <x:c r="T2665" s="22" t="n">
        <x:f>'01 Controls'!$H$27*'02 Cargo Classes'!$P$7</x:f>
        <x:v>0.2</x:v>
      </x:c>
      <x:c r="U2665" s="22" t="n">
        <x:f>SUM(Q2665:T2665)</x:f>
        <x:v>1.05</x:v>
      </x:c>
      <x:c r="V2665" s="18" t="n">
        <x:f>IF(U2665=0,0,N2665*Q2665/U2665)</x:f>
        <x:v>6.428571428571429</x:v>
      </x:c>
      <x:c r="W2665" s="18" t="n">
        <x:f>IF(U2665=0,0,P2665*Q2665/U2665)</x:f>
        <x:v>11.56571428571429</x:v>
      </x:c>
      <x:c r="X2665" s="18" t="n">
        <x:f>MAX(V2665,W2665*'01 Controls'!$E$12)</x:f>
        <x:v>6.428571428571429</x:v>
      </x:c>
      <x:c r="Y2665" s="18" t="n">
        <x:f>IF(U2665=0,0,N2665*R2665/U2665)</x:f>
        <x:v>0</x:v>
      </x:c>
      <x:c r="Z2665" s="18" t="n">
        <x:f>IF(U2665=0,0,P2665*R2665/U2665)</x:f>
        <x:v>0</x:v>
      </x:c>
      <x:c r="AA2665" s="18" t="n">
        <x:f>MAX(Y2665,Z2665*'01 Controls'!$E$13)</x:f>
        <x:v>0</x:v>
      </x:c>
      <x:c r="AB2665" s="18" t="n">
        <x:f>IF(U2665=0,0,N2665*S2665/U2665)</x:f>
        <x:v>540</x:v>
      </x:c>
      <x:c r="AC2665" s="18" t="n">
        <x:f>IF(U2665=0,0,P2665*S2665/U2665)</x:f>
        <x:v>971.52</x:v>
      </x:c>
      <x:c r="AD2665" s="18" t="n">
        <x:f>MAX(AB2665,AC2665*'01 Controls'!$E$14)</x:f>
        <x:v>540</x:v>
      </x:c>
      <x:c r="AE2665" s="18" t="n">
        <x:f>IF(U2665=0,0,N2665*T2665/U2665)</x:f>
        <x:v>128.57142857142856</x:v>
      </x:c>
      <x:c r="AF2665" s="18" t="n">
        <x:f>IF(U2665=0,0,P2665*T2665/U2665)</x:f>
        <x:v>231.31428571428572</x:v>
      </x:c>
      <x:c r="AG2665" s="18" t="n">
        <x:f>MAX(AE2665,AF2665*'01 Controls'!$E$15)</x:f>
        <x:v>128.57142857142856</x:v>
      </x:c>
      <x:c r="AH2665" s="18" t="n">
        <x:f>SUM(V2665,Y2665,AB2665,AE2665)</x:f>
        <x:v>675</x:v>
      </x:c>
      <x:c r="AI2665" s="18" t="n">
        <x:f>N2665-AH2665</x:f>
        <x:v>0</x:v>
      </x:c>
      <x:c r="AJ2665" s="18" t="n">
        <x:f>V2665*INDEX('07 Mode Capacity'!$P$6:$P$17,MATCH("AIR-"&amp;I2665,'07 Mode Capacity'!$C$6:$C$17,0))</x:f>
        <x:v>1.8021578032883099</x:v>
      </x:c>
      <x:c r="AK2665" s="18" t="n">
        <x:f>Y2665*INDEX('07 Mode Capacity'!$P$6:$P$17,MATCH("OCEAN-"&amp;I2665,'07 Mode Capacity'!$C$6:$C$17,0))</x:f>
        <x:v>0</x:v>
      </x:c>
      <x:c r="AL2665" s="18" t="n">
        <x:f>AB2665*INDEX('07 Mode Capacity'!$P$6:$P$17,MATCH("LAND-"&amp;I2665,'07 Mode Capacity'!$C$6:$C$17,0))</x:f>
        <x:v>65.90584953785543</x:v>
      </x:c>
      <x:c r="AM2665" s="18" t="n">
        <x:f>AE2665*INDEX('07 Mode Capacity'!$P$6:$P$17,MATCH("INLAND-"&amp;I2665,'07 Mode Capacity'!$C$6:$C$17,0))</x:f>
        <x:v>81.15870447381266</x:v>
      </x:c>
      <x:c r="AN2665" s="18" t="n">
        <x:f>SUM(AJ2665:AM2665)</x:f>
        <x:v>148.8667118149564</x:v>
      </x:c>
      <x:c r="AO2665" s="17" t="n">
        <x:f>IF(N2665=0,1,AN2665/N2665)</x:f>
        <x:v>0.22054327676289837</x:v>
      </x:c>
      <x:c r="AP2665" s="11" t="str">
        <x:f>IF(AO2665&gt;='01 Controls'!$E$16,"PASS","FAIL")</x:f>
        <x:v>FAIL</x:v>
      </x:c>
      <x:c r="AQ2665" s="11" t="str">
        <x:v>UNQUANTIFIED</x:v>
      </x:c>
      <x:c r="AR2665" s="11" t="str">
        <x:v>Position-class planning record; serial item and receiver open</x:v>
      </x:c>
      <x:c r="AS2665" s="26"/>
      <x:c r="AT2665" s="26"/>
    </x:row>
    <x:row r="2666">
      <x:c r="C2666" s="11" t="str">
        <x:v>M3-CM-AMG-COL-12</x:v>
      </x:c>
      <x:c r="D2666" s="11" t="str">
        <x:v>M3</x:v>
      </x:c>
      <x:c r="E2666" s="11" t="str">
        <x:v>Inland flood</x:v>
      </x:c>
      <x:c r="F2666" s="11" t="str">
        <x:v>CM-AMG</x:v>
      </x:c>
      <x:c r="G2666" s="11" t="str">
        <x:v>Civil air-mobility group</x:v>
      </x:c>
      <x:c r="H2666" s="11" t="str">
        <x:v>COL-12</x:v>
      </x:c>
      <x:c r="I2666" s="19" t="n">
        <x:v>24</x:v>
      </x:c>
      <x:c r="J2666" s="21" t="n">
        <x:v>2</x:v>
      </x:c>
      <x:c r="K2666" s="18" t="n">
        <x:f>'05 Cargo Register'!K426</x:f>
        <x:v>135</x:v>
      </x:c>
      <x:c r="L2666" s="18" t="n">
        <x:f>'05 Cargo Register'!N426</x:f>
        <x:v>15</x:v>
      </x:c>
      <x:c r="M2666" s="18" t="n">
        <x:f>'05 Cargo Register'!O426</x:f>
        <x:v>396</x:v>
      </x:c>
      <x:c r="N2666" s="18" t="n">
        <x:f>J2666*K2666</x:f>
        <x:v>270</x:v>
      </x:c>
      <x:c r="O2666" s="18" t="n">
        <x:f>J2666*L2666</x:f>
        <x:v>30</x:v>
      </x:c>
      <x:c r="P2666" s="18" t="n">
        <x:f>J2666*M2666</x:f>
        <x:v>792</x:v>
      </x:c>
      <x:c r="Q2666" s="22" t="n">
        <x:f>'01 Controls'!$E$27*'02 Cargo Classes'!$M$8</x:f>
        <x:v>0.1</x:v>
      </x:c>
      <x:c r="R2666" s="22" t="n">
        <x:f>'01 Controls'!$F$27*'02 Cargo Classes'!$N$8</x:f>
        <x:v>0</x:v>
      </x:c>
      <x:c r="S2666" s="22" t="n">
        <x:f>'01 Controls'!$G$27*'02 Cargo Classes'!$O$8</x:f>
        <x:v>0.84</x:v>
      </x:c>
      <x:c r="T2666" s="22" t="n">
        <x:f>'01 Controls'!$H$27*'02 Cargo Classes'!$P$8</x:f>
        <x:v>0.05</x:v>
      </x:c>
      <x:c r="U2666" s="22" t="n">
        <x:f>SUM(Q2666:T2666)</x:f>
        <x:v>0.99</x:v>
      </x:c>
      <x:c r="V2666" s="18" t="n">
        <x:f>IF(U2666=0,0,N2666*Q2666/U2666)</x:f>
        <x:v>27.272727272727273</x:v>
      </x:c>
      <x:c r="W2666" s="18" t="n">
        <x:f>IF(U2666=0,0,P2666*Q2666/U2666)</x:f>
        <x:v>80</x:v>
      </x:c>
      <x:c r="X2666" s="18" t="n">
        <x:f>MAX(V2666,W2666*'01 Controls'!$E$12)</x:f>
        <x:v>27.272727272727273</x:v>
      </x:c>
      <x:c r="Y2666" s="18" t="n">
        <x:f>IF(U2666=0,0,N2666*R2666/U2666)</x:f>
        <x:v>0</x:v>
      </x:c>
      <x:c r="Z2666" s="18" t="n">
        <x:f>IF(U2666=0,0,P2666*R2666/U2666)</x:f>
        <x:v>0</x:v>
      </x:c>
      <x:c r="AA2666" s="18" t="n">
        <x:f>MAX(Y2666,Z2666*'01 Controls'!$E$13)</x:f>
        <x:v>0</x:v>
      </x:c>
      <x:c r="AB2666" s="18" t="n">
        <x:f>IF(U2666=0,0,N2666*S2666/U2666)</x:f>
        <x:v>229.09090909090907</x:v>
      </x:c>
      <x:c r="AC2666" s="18" t="n">
        <x:f>IF(U2666=0,0,P2666*S2666/U2666)</x:f>
        <x:v>672</x:v>
      </x:c>
      <x:c r="AD2666" s="18" t="n">
        <x:f>MAX(AB2666,AC2666*'01 Controls'!$E$14)</x:f>
        <x:v>229.09090909090907</x:v>
      </x:c>
      <x:c r="AE2666" s="18" t="n">
        <x:f>IF(U2666=0,0,N2666*T2666/U2666)</x:f>
        <x:v>13.636363636363637</x:v>
      </x:c>
      <x:c r="AF2666" s="18" t="n">
        <x:f>IF(U2666=0,0,P2666*T2666/U2666)</x:f>
        <x:v>40</x:v>
      </x:c>
      <x:c r="AG2666" s="18" t="n">
        <x:f>MAX(AE2666,AF2666*'01 Controls'!$E$15)</x:f>
        <x:v>13.636363636363637</x:v>
      </x:c>
      <x:c r="AH2666" s="18" t="n">
        <x:f>SUM(V2666,Y2666,AB2666,AE2666)</x:f>
        <x:v>269.99999999999994</x:v>
      </x:c>
      <x:c r="AI2666" s="18" t="n">
        <x:f>N2666-AH2666</x:f>
        <x:v>5.684341886080802e-14</x:v>
      </x:c>
      <x:c r="AJ2666" s="18" t="n">
        <x:f>V2666*INDEX('07 Mode Capacity'!$P$6:$P$17,MATCH("AIR-"&amp;I2666,'07 Mode Capacity'!$C$6:$C$17,0))</x:f>
        <x:v>5.534020031969169</x:v>
      </x:c>
      <x:c r="AK2666" s="18" t="n">
        <x:f>Y2666*INDEX('07 Mode Capacity'!$P$6:$P$17,MATCH("OCEAN-"&amp;I2666,'07 Mode Capacity'!$C$6:$C$17,0))</x:f>
        <x:v>0</x:v>
      </x:c>
      <x:c r="AL2666" s="18" t="n">
        <x:f>AB2666*INDEX('07 Mode Capacity'!$P$6:$P$17,MATCH("LAND-"&amp;I2666,'07 Mode Capacity'!$C$6:$C$17,0))</x:f>
        <x:v>87.62748446444</x:v>
      </x:c>
      <x:c r="AM2666" s="18" t="n">
        <x:f>AE2666*INDEX('07 Mode Capacity'!$P$6:$P$17,MATCH("INLAND-"&amp;I2666,'07 Mode Capacity'!$C$6:$C$17,0))</x:f>
        <x:v>13.636363636363637</x:v>
      </x:c>
      <x:c r="AN2666" s="18" t="n">
        <x:f>SUM(AJ2666:AM2666)</x:f>
        <x:v>106.7978681327728</x:v>
      </x:c>
      <x:c r="AO2666" s="17" t="n">
        <x:f>IF(N2666=0,1,AN2666/N2666)</x:f>
        <x:v>0.3955476597510104</x:v>
      </x:c>
      <x:c r="AP2666" s="11" t="str">
        <x:f>IF(AO2666&gt;='01 Controls'!$E$16,"PASS","FAIL")</x:f>
        <x:v>FAIL</x:v>
      </x:c>
      <x:c r="AQ2666" s="11" t="str">
        <x:v>UNQUANTIFIED</x:v>
      </x:c>
      <x:c r="AR2666" s="11" t="str">
        <x:v>Position-class planning record; serial item and receiver open</x:v>
      </x:c>
      <x:c r="AS2666" s="26"/>
      <x:c r="AT2666" s="26"/>
    </x:row>
    <x:row r="2667">
      <x:c r="C2667" s="11" t="str">
        <x:v>M3-CM-AMG-BAT-22</x:v>
      </x:c>
      <x:c r="D2667" s="11" t="str">
        <x:v>M3</x:v>
      </x:c>
      <x:c r="E2667" s="11" t="str">
        <x:v>Inland flood</x:v>
      </x:c>
      <x:c r="F2667" s="11" t="str">
        <x:v>CM-AMG</x:v>
      </x:c>
      <x:c r="G2667" s="11" t="str">
        <x:v>Civil air-mobility group</x:v>
      </x:c>
      <x:c r="H2667" s="11" t="str">
        <x:v>BAT-22</x:v>
      </x:c>
      <x:c r="I2667" s="19" t="n">
        <x:v>48</x:v>
      </x:c>
      <x:c r="J2667" s="21" t="n">
        <x:v>2</x:v>
      </x:c>
      <x:c r="K2667" s="18" t="n">
        <x:f>'05 Cargo Register'!K427</x:f>
        <x:v>168.75</x:v>
      </x:c>
      <x:c r="L2667" s="18" t="n">
        <x:f>'05 Cargo Register'!N427</x:f>
        <x:v>10</x:v>
      </x:c>
      <x:c r="M2667" s="18" t="n">
        <x:f>'05 Cargo Register'!O427</x:f>
        <x:v>264</x:v>
      </x:c>
      <x:c r="N2667" s="18" t="n">
        <x:f>J2667*K2667</x:f>
        <x:v>337.5</x:v>
      </x:c>
      <x:c r="O2667" s="18" t="n">
        <x:f>J2667*L2667</x:f>
        <x:v>20</x:v>
      </x:c>
      <x:c r="P2667" s="18" t="n">
        <x:f>J2667*M2667</x:f>
        <x:v>528</x:v>
      </x:c>
      <x:c r="Q2667" s="22" t="n">
        <x:f>'01 Controls'!$E$27*'02 Cargo Classes'!$M$9</x:f>
        <x:v>0</x:v>
      </x:c>
      <x:c r="R2667" s="22" t="n">
        <x:f>'01 Controls'!$F$27*'02 Cargo Classes'!$N$9</x:f>
        <x:v>0</x:v>
      </x:c>
      <x:c r="S2667" s="22" t="n">
        <x:f>'01 Controls'!$G$27*'02 Cargo Classes'!$O$9</x:f>
        <x:v>0.7</x:v>
      </x:c>
      <x:c r="T2667" s="22" t="n">
        <x:f>'01 Controls'!$H$27*'02 Cargo Classes'!$P$9</x:f>
        <x:v>0.125</x:v>
      </x:c>
      <x:c r="U2667" s="22" t="n">
        <x:f>SUM(Q2667:T2667)</x:f>
        <x:v>0.825</x:v>
      </x:c>
      <x:c r="V2667" s="18" t="n">
        <x:f>IF(U2667=0,0,N2667*Q2667/U2667)</x:f>
        <x:v>0</x:v>
      </x:c>
      <x:c r="W2667" s="18" t="n">
        <x:f>IF(U2667=0,0,P2667*Q2667/U2667)</x:f>
        <x:v>0</x:v>
      </x:c>
      <x:c r="X2667" s="18" t="n">
        <x:f>MAX(V2667,W2667*'01 Controls'!$E$12)</x:f>
        <x:v>0</x:v>
      </x:c>
      <x:c r="Y2667" s="18" t="n">
        <x:f>IF(U2667=0,0,N2667*R2667/U2667)</x:f>
        <x:v>0</x:v>
      </x:c>
      <x:c r="Z2667" s="18" t="n">
        <x:f>IF(U2667=0,0,P2667*R2667/U2667)</x:f>
        <x:v>0</x:v>
      </x:c>
      <x:c r="AA2667" s="18" t="n">
        <x:f>MAX(Y2667,Z2667*'01 Controls'!$E$13)</x:f>
        <x:v>0</x:v>
      </x:c>
      <x:c r="AB2667" s="18" t="n">
        <x:f>IF(U2667=0,0,N2667*S2667/U2667)</x:f>
        <x:v>286.3636363636363</x:v>
      </x:c>
      <x:c r="AC2667" s="18" t="n">
        <x:f>IF(U2667=0,0,P2667*S2667/U2667)</x:f>
        <x:v>448</x:v>
      </x:c>
      <x:c r="AD2667" s="18" t="n">
        <x:f>MAX(AB2667,AC2667*'01 Controls'!$E$14)</x:f>
        <x:v>286.3636363636363</x:v>
      </x:c>
      <x:c r="AE2667" s="18" t="n">
        <x:f>IF(U2667=0,0,N2667*T2667/U2667)</x:f>
        <x:v>51.13636363636364</x:v>
      </x:c>
      <x:c r="AF2667" s="18" t="n">
        <x:f>IF(U2667=0,0,P2667*T2667/U2667)</x:f>
        <x:v>80</x:v>
      </x:c>
      <x:c r="AG2667" s="18" t="n">
        <x:f>MAX(AE2667,AF2667*'01 Controls'!$E$15)</x:f>
        <x:v>51.13636363636364</x:v>
      </x:c>
      <x:c r="AH2667" s="18" t="n">
        <x:f>SUM(V2667,Y2667,AB2667,AE2667)</x:f>
        <x:v>337.49999999999994</x:v>
      </x:c>
      <x:c r="AI2667" s="18" t="n">
        <x:f>N2667-AH2667</x:f>
        <x:v>5.684341886080802e-14</x:v>
      </x:c>
      <x:c r="AJ2667" s="18" t="n">
        <x:f>V2667*INDEX('07 Mode Capacity'!$P$6:$P$17,MATCH("AIR-"&amp;I2667,'07 Mode Capacity'!$C$6:$C$17,0))</x:f>
        <x:v>0</x:v>
      </x:c>
      <x:c r="AK2667" s="18" t="n">
        <x:f>Y2667*INDEX('07 Mode Capacity'!$P$6:$P$17,MATCH("OCEAN-"&amp;I2667,'07 Mode Capacity'!$C$6:$C$17,0))</x:f>
        <x:v>0</x:v>
      </x:c>
      <x:c r="AL2667" s="18" t="n">
        <x:f>AB2667*INDEX('07 Mode Capacity'!$P$6:$P$17,MATCH("LAND-"&amp;I2667,'07 Mode Capacity'!$C$6:$C$17,0))</x:f>
        <x:v>34.9500717246203</x:v>
      </x:c>
      <x:c r="AM2667" s="18" t="n">
        <x:f>AE2667*INDEX('07 Mode Capacity'!$P$6:$P$17,MATCH("INLAND-"&amp;I2667,'07 Mode Capacity'!$C$6:$C$17,0))</x:f>
        <x:v>32.279030188448225</x:v>
      </x:c>
      <x:c r="AN2667" s="18" t="n">
        <x:f>SUM(AJ2667:AM2667)</x:f>
        <x:v>67.22910191306852</x:v>
      </x:c>
      <x:c r="AO2667" s="17" t="n">
        <x:f>IF(N2667=0,1,AN2667/N2667)</x:f>
        <x:v>0.1991973390016845</x:v>
      </x:c>
      <x:c r="AP2667" s="11" t="str">
        <x:f>IF(AO2667&gt;='01 Controls'!$E$16,"PASS","FAIL")</x:f>
        <x:v>FAIL</x:v>
      </x:c>
      <x:c r="AQ2667" s="11" t="str">
        <x:v>UNQUANTIFIED</x:v>
      </x:c>
      <x:c r="AR2667" s="11" t="str">
        <x:v>Position-class planning record; serial item and receiver open</x:v>
      </x:c>
      <x:c r="AS2667" s="26"/>
      <x:c r="AT2667" s="26"/>
    </x:row>
    <x:row r="2668">
      <x:c r="C2668" s="11" t="str">
        <x:v>M3-CM-AMG-TNK-20</x:v>
      </x:c>
      <x:c r="D2668" s="11" t="str">
        <x:v>M3</x:v>
      </x:c>
      <x:c r="E2668" s="11" t="str">
        <x:v>Inland flood</x:v>
      </x:c>
      <x:c r="F2668" s="11" t="str">
        <x:v>CM-AMG</x:v>
      </x:c>
      <x:c r="G2668" s="11" t="str">
        <x:v>Civil air-mobility group</x:v>
      </x:c>
      <x:c r="H2668" s="11" t="str">
        <x:v>TNK-20</x:v>
      </x:c>
      <x:c r="I2668" s="19" t="n">
        <x:v>48</x:v>
      </x:c>
      <x:c r="J2668" s="21" t="n">
        <x:v>2</x:v>
      </x:c>
      <x:c r="K2668" s="18" t="n">
        <x:f>'05 Cargo Register'!K428</x:f>
        <x:v>168.75</x:v>
      </x:c>
      <x:c r="L2668" s="18" t="n">
        <x:f>'05 Cargo Register'!N428</x:f>
        <x:v>10</x:v>
      </x:c>
      <x:c r="M2668" s="18" t="n">
        <x:f>'05 Cargo Register'!O428</x:f>
        <x:v>212.5</x:v>
      </x:c>
      <x:c r="N2668" s="18" t="n">
        <x:f>J2668*K2668</x:f>
        <x:v>337.5</x:v>
      </x:c>
      <x:c r="O2668" s="18" t="n">
        <x:f>J2668*L2668</x:f>
        <x:v>20</x:v>
      </x:c>
      <x:c r="P2668" s="18" t="n">
        <x:f>J2668*M2668</x:f>
        <x:v>425</x:v>
      </x:c>
      <x:c r="Q2668" s="22" t="n">
        <x:f>'01 Controls'!$E$27*'02 Cargo Classes'!$M$10</x:f>
        <x:v>0</x:v>
      </x:c>
      <x:c r="R2668" s="22" t="n">
        <x:f>'01 Controls'!$F$27*'02 Cargo Classes'!$N$10</x:f>
        <x:v>0</x:v>
      </x:c>
      <x:c r="S2668" s="22" t="n">
        <x:f>'01 Controls'!$G$27*'02 Cargo Classes'!$O$10</x:f>
        <x:v>0.7</x:v>
      </x:c>
      <x:c r="T2668" s="22" t="n">
        <x:f>'01 Controls'!$H$27*'02 Cargo Classes'!$P$10</x:f>
        <x:v>0.25</x:v>
      </x:c>
      <x:c r="U2668" s="22" t="n">
        <x:f>SUM(Q2668:T2668)</x:f>
        <x:v>0.95</x:v>
      </x:c>
      <x:c r="V2668" s="18" t="n">
        <x:f>IF(U2668=0,0,N2668*Q2668/U2668)</x:f>
        <x:v>0</x:v>
      </x:c>
      <x:c r="W2668" s="18" t="n">
        <x:f>IF(U2668=0,0,P2668*Q2668/U2668)</x:f>
        <x:v>0</x:v>
      </x:c>
      <x:c r="X2668" s="18" t="n">
        <x:f>MAX(V2668,W2668*'01 Controls'!$E$12)</x:f>
        <x:v>0</x:v>
      </x:c>
      <x:c r="Y2668" s="18" t="n">
        <x:f>IF(U2668=0,0,N2668*R2668/U2668)</x:f>
        <x:v>0</x:v>
      </x:c>
      <x:c r="Z2668" s="18" t="n">
        <x:f>IF(U2668=0,0,P2668*R2668/U2668)</x:f>
        <x:v>0</x:v>
      </x:c>
      <x:c r="AA2668" s="18" t="n">
        <x:f>MAX(Y2668,Z2668*'01 Controls'!$E$13)</x:f>
        <x:v>0</x:v>
      </x:c>
      <x:c r="AB2668" s="18" t="n">
        <x:f>IF(U2668=0,0,N2668*S2668/U2668)</x:f>
        <x:v>248.68421052631578</x:v>
      </x:c>
      <x:c r="AC2668" s="18" t="n">
        <x:f>IF(U2668=0,0,P2668*S2668/U2668)</x:f>
        <x:v>313.15789473684214</x:v>
      </x:c>
      <x:c r="AD2668" s="18" t="n">
        <x:f>MAX(AB2668,AC2668*'01 Controls'!$E$14)</x:f>
        <x:v>248.68421052631578</x:v>
      </x:c>
      <x:c r="AE2668" s="18" t="n">
        <x:f>IF(U2668=0,0,N2668*T2668/U2668)</x:f>
        <x:v>88.81578947368422</x:v>
      </x:c>
      <x:c r="AF2668" s="18" t="n">
        <x:f>IF(U2668=0,0,P2668*T2668/U2668)</x:f>
        <x:v>111.8421052631579</x:v>
      </x:c>
      <x:c r="AG2668" s="18" t="n">
        <x:f>MAX(AE2668,AF2668*'01 Controls'!$E$15)</x:f>
        <x:v>88.81578947368422</x:v>
      </x:c>
      <x:c r="AH2668" s="18" t="n">
        <x:f>SUM(V2668,Y2668,AB2668,AE2668)</x:f>
        <x:v>337.5</x:v>
      </x:c>
      <x:c r="AI2668" s="18" t="n">
        <x:f>N2668-AH2668</x:f>
        <x:v>0</x:v>
      </x:c>
      <x:c r="AJ2668" s="18" t="n">
        <x:f>V2668*INDEX('07 Mode Capacity'!$P$6:$P$17,MATCH("AIR-"&amp;I2668,'07 Mode Capacity'!$C$6:$C$17,0))</x:f>
        <x:v>0</x:v>
      </x:c>
      <x:c r="AK2668" s="18" t="n">
        <x:f>Y2668*INDEX('07 Mode Capacity'!$P$6:$P$17,MATCH("OCEAN-"&amp;I2668,'07 Mode Capacity'!$C$6:$C$17,0))</x:f>
        <x:v>0</x:v>
      </x:c>
      <x:c r="AL2668" s="18" t="n">
        <x:f>AB2668*INDEX('07 Mode Capacity'!$P$6:$P$17,MATCH("LAND-"&amp;I2668,'07 Mode Capacity'!$C$6:$C$17,0))</x:f>
        <x:v>30.35137807664395</x:v>
      </x:c>
      <x:c r="AM2668" s="18" t="n">
        <x:f>AE2668*INDEX('07 Mode Capacity'!$P$6:$P$17,MATCH("INLAND-"&amp;I2668,'07 Mode Capacity'!$C$6:$C$17,0))</x:f>
        <x:v>56.06357874835745</x:v>
      </x:c>
      <x:c r="AN2668" s="18" t="n">
        <x:f>SUM(AJ2668:AM2668)</x:f>
        <x:v>86.4149568250014</x:v>
      </x:c>
      <x:c r="AO2668" s="17" t="n">
        <x:f>IF(N2668=0,1,AN2668/N2668)</x:f>
        <x:v>0.25604431651852266</x:v>
      </x:c>
      <x:c r="AP2668" s="11" t="str">
        <x:f>IF(AO2668&gt;='01 Controls'!$E$16,"PASS","FAIL")</x:f>
        <x:v>FAIL</x:v>
      </x:c>
      <x:c r="AQ2668" s="11" t="str">
        <x:v>UNQUANTIFIED</x:v>
      </x:c>
      <x:c r="AR2668" s="11" t="str">
        <x:v>Position-class planning record; serial item and receiver open</x:v>
      </x:c>
      <x:c r="AS2668" s="26"/>
      <x:c r="AT2668" s="26"/>
    </x:row>
    <x:row r="2669">
      <x:c r="C2669" s="11" t="str">
        <x:v>M3-CM-AMG-FLR-24</x:v>
      </x:c>
      <x:c r="D2669" s="11" t="str">
        <x:v>M3</x:v>
      </x:c>
      <x:c r="E2669" s="11" t="str">
        <x:v>Inland flood</x:v>
      </x:c>
      <x:c r="F2669" s="11" t="str">
        <x:v>CM-AMG</x:v>
      </x:c>
      <x:c r="G2669" s="11" t="str">
        <x:v>Civil air-mobility group</x:v>
      </x:c>
      <x:c r="H2669" s="11" t="str">
        <x:v>FLR-24</x:v>
      </x:c>
      <x:c r="I2669" s="19" t="n">
        <x:v>48</x:v>
      </x:c>
      <x:c r="J2669" s="21" t="n">
        <x:v>2</x:v>
      </x:c>
      <x:c r="K2669" s="18" t="n">
        <x:f>'05 Cargo Register'!K429</x:f>
        <x:v>270</x:v>
      </x:c>
      <x:c r="L2669" s="18" t="n">
        <x:f>'05 Cargo Register'!N429</x:f>
        <x:v>14</x:v>
      </x:c>
      <x:c r="M2669" s="18" t="n">
        <x:f>'05 Cargo Register'!O429</x:f>
        <x:v>448</x:v>
      </x:c>
      <x:c r="N2669" s="18" t="n">
        <x:f>J2669*K2669</x:f>
        <x:v>540</x:v>
      </x:c>
      <x:c r="O2669" s="18" t="n">
        <x:f>J2669*L2669</x:f>
        <x:v>28</x:v>
      </x:c>
      <x:c r="P2669" s="18" t="n">
        <x:f>J2669*M2669</x:f>
        <x:v>896</x:v>
      </x:c>
      <x:c r="Q2669" s="22" t="n">
        <x:f>'01 Controls'!$E$27*'02 Cargo Classes'!$M$11</x:f>
        <x:v>0</x:v>
      </x:c>
      <x:c r="R2669" s="22" t="n">
        <x:f>'01 Controls'!$F$27*'02 Cargo Classes'!$N$11</x:f>
        <x:v>0</x:v>
      </x:c>
      <x:c r="S2669" s="22" t="n">
        <x:f>'01 Controls'!$G$27*'02 Cargo Classes'!$O$11</x:f>
        <x:v>0.7</x:v>
      </x:c>
      <x:c r="T2669" s="22" t="n">
        <x:f>'01 Controls'!$H$27*'02 Cargo Classes'!$P$11</x:f>
        <x:v>0.2</x:v>
      </x:c>
      <x:c r="U2669" s="22" t="n">
        <x:f>SUM(Q2669:T2669)</x:f>
        <x:v>0.8999999999999999</x:v>
      </x:c>
      <x:c r="V2669" s="18" t="n">
        <x:f>IF(U2669=0,0,N2669*Q2669/U2669)</x:f>
        <x:v>0</x:v>
      </x:c>
      <x:c r="W2669" s="18" t="n">
        <x:f>IF(U2669=0,0,P2669*Q2669/U2669)</x:f>
        <x:v>0</x:v>
      </x:c>
      <x:c r="X2669" s="18" t="n">
        <x:f>MAX(V2669,W2669*'01 Controls'!$E$12)</x:f>
        <x:v>0</x:v>
      </x:c>
      <x:c r="Y2669" s="18" t="n">
        <x:f>IF(U2669=0,0,N2669*R2669/U2669)</x:f>
        <x:v>0</x:v>
      </x:c>
      <x:c r="Z2669" s="18" t="n">
        <x:f>IF(U2669=0,0,P2669*R2669/U2669)</x:f>
        <x:v>0</x:v>
      </x:c>
      <x:c r="AA2669" s="18" t="n">
        <x:f>MAX(Y2669,Z2669*'01 Controls'!$E$13)</x:f>
        <x:v>0</x:v>
      </x:c>
      <x:c r="AB2669" s="18" t="n">
        <x:f>IF(U2669=0,0,N2669*S2669/U2669)</x:f>
        <x:v>420.00000000000006</x:v>
      </x:c>
      <x:c r="AC2669" s="18" t="n">
        <x:f>IF(U2669=0,0,P2669*S2669/U2669)</x:f>
        <x:v>696.8888888888889</x:v>
      </x:c>
      <x:c r="AD2669" s="18" t="n">
        <x:f>MAX(AB2669,AC2669*'01 Controls'!$E$14)</x:f>
        <x:v>420.00000000000006</x:v>
      </x:c>
      <x:c r="AE2669" s="18" t="n">
        <x:f>IF(U2669=0,0,N2669*T2669/U2669)</x:f>
        <x:v>120.00000000000001</x:v>
      </x:c>
      <x:c r="AF2669" s="18" t="n">
        <x:f>IF(U2669=0,0,P2669*T2669/U2669)</x:f>
        <x:v>199.11111111111114</x:v>
      </x:c>
      <x:c r="AG2669" s="18" t="n">
        <x:f>MAX(AE2669,AF2669*'01 Controls'!$E$15)</x:f>
        <x:v>120.00000000000001</x:v>
      </x:c>
      <x:c r="AH2669" s="18" t="n">
        <x:f>SUM(V2669,Y2669,AB2669,AE2669)</x:f>
        <x:v>540.0000000000001</x:v>
      </x:c>
      <x:c r="AI2669" s="18" t="n">
        <x:f>N2669-AH2669</x:f>
        <x:v>-1.1368683772161603e-13</x:v>
      </x:c>
      <x:c r="AJ2669" s="18" t="n">
        <x:f>V2669*INDEX('07 Mode Capacity'!$P$6:$P$17,MATCH("AIR-"&amp;I2669,'07 Mode Capacity'!$C$6:$C$17,0))</x:f>
        <x:v>0</x:v>
      </x:c>
      <x:c r="AK2669" s="18" t="n">
        <x:f>Y2669*INDEX('07 Mode Capacity'!$P$6:$P$17,MATCH("OCEAN-"&amp;I2669,'07 Mode Capacity'!$C$6:$C$17,0))</x:f>
        <x:v>0</x:v>
      </x:c>
      <x:c r="AL2669" s="18" t="n">
        <x:f>AB2669*INDEX('07 Mode Capacity'!$P$6:$P$17,MATCH("LAND-"&amp;I2669,'07 Mode Capacity'!$C$6:$C$17,0))</x:f>
        <x:v>51.26010519610979</x:v>
      </x:c>
      <x:c r="AM2669" s="18" t="n">
        <x:f>AE2669*INDEX('07 Mode Capacity'!$P$6:$P$17,MATCH("INLAND-"&amp;I2669,'07 Mode Capacity'!$C$6:$C$17,0))</x:f>
        <x:v>75.74812417555852</x:v>
      </x:c>
      <x:c r="AN2669" s="18" t="n">
        <x:f>SUM(AJ2669:AM2669)</x:f>
        <x:v>127.0082293716683</x:v>
      </x:c>
      <x:c r="AO2669" s="17" t="n">
        <x:f>IF(N2669=0,1,AN2669/N2669)</x:f>
        <x:v>0.2352004247623487</x:v>
      </x:c>
      <x:c r="AP2669" s="11" t="str">
        <x:f>IF(AO2669&gt;='01 Controls'!$E$16,"PASS","FAIL")</x:f>
        <x:v>FAIL</x:v>
      </x:c>
      <x:c r="AQ2669" s="11" t="str">
        <x:v>UNQUANTIFIED</x:v>
      </x:c>
      <x:c r="AR2669" s="11" t="str">
        <x:v>Position-class planning record; serial item and receiver open</x:v>
      </x:c>
      <x:c r="AS2669" s="26"/>
      <x:c r="AT2669" s="26"/>
    </x:row>
    <x:row r="2670">
      <x:c r="C2670" s="11" t="str">
        <x:v>M3-CM-AMG-ROL-30</x:v>
      </x:c>
      <x:c r="D2670" s="11" t="str">
        <x:v>M3</x:v>
      </x:c>
      <x:c r="E2670" s="11" t="str">
        <x:v>Inland flood</x:v>
      </x:c>
      <x:c r="F2670" s="11" t="str">
        <x:v>CM-AMG</x:v>
      </x:c>
      <x:c r="G2670" s="11" t="str">
        <x:v>Civil air-mobility group</x:v>
      </x:c>
      <x:c r="H2670" s="11" t="str">
        <x:v>ROL-30</x:v>
      </x:c>
      <x:c r="I2670" s="19" t="n">
        <x:v>48</x:v>
      </x:c>
      <x:c r="J2670" s="21" t="n">
        <x:v>2</x:v>
      </x:c>
      <x:c r="K2670" s="18" t="n">
        <x:f>'05 Cargo Register'!K430</x:f>
        <x:v>1215</x:v>
      </x:c>
      <x:c r="L2670" s="18" t="n">
        <x:f>'05 Cargo Register'!N430</x:f>
        <x:v>51</x:v>
      </x:c>
      <x:c r="M2670" s="18" t="n">
        <x:f>'05 Cargo Register'!O430</x:f>
        <x:v>3251.25</x:v>
      </x:c>
      <x:c r="N2670" s="18" t="n">
        <x:f>J2670*K2670</x:f>
        <x:v>2430</x:v>
      </x:c>
      <x:c r="O2670" s="18" t="n">
        <x:f>J2670*L2670</x:f>
        <x:v>102</x:v>
      </x:c>
      <x:c r="P2670" s="18" t="n">
        <x:f>J2670*M2670</x:f>
        <x:v>6502.5</x:v>
      </x:c>
      <x:c r="Q2670" s="22" t="n">
        <x:f>'01 Controls'!$E$27*'02 Cargo Classes'!$M$12</x:f>
        <x:v>0</x:v>
      </x:c>
      <x:c r="R2670" s="22" t="n">
        <x:f>'01 Controls'!$F$27*'02 Cargo Classes'!$N$12</x:f>
        <x:v>0</x:v>
      </x:c>
      <x:c r="S2670" s="22" t="n">
        <x:f>'01 Controls'!$G$27*'02 Cargo Classes'!$O$12</x:f>
        <x:v>1.0499999999999998</x:v>
      </x:c>
      <x:c r="T2670" s="22" t="n">
        <x:f>'01 Controls'!$H$27*'02 Cargo Classes'!$P$12</x:f>
        <x:v>0.15</x:v>
      </x:c>
      <x:c r="U2670" s="22" t="n">
        <x:f>SUM(Q2670:T2670)</x:f>
        <x:v>1.1999999999999997</x:v>
      </x:c>
      <x:c r="V2670" s="18" t="n">
        <x:f>IF(U2670=0,0,N2670*Q2670/U2670)</x:f>
        <x:v>0</x:v>
      </x:c>
      <x:c r="W2670" s="18" t="n">
        <x:f>IF(U2670=0,0,P2670*Q2670/U2670)</x:f>
        <x:v>0</x:v>
      </x:c>
      <x:c r="X2670" s="18" t="n">
        <x:f>MAX(V2670,W2670*'01 Controls'!$E$12)</x:f>
        <x:v>0</x:v>
      </x:c>
      <x:c r="Y2670" s="18" t="n">
        <x:f>IF(U2670=0,0,N2670*R2670/U2670)</x:f>
        <x:v>0</x:v>
      </x:c>
      <x:c r="Z2670" s="18" t="n">
        <x:f>IF(U2670=0,0,P2670*R2670/U2670)</x:f>
        <x:v>0</x:v>
      </x:c>
      <x:c r="AA2670" s="18" t="n">
        <x:f>MAX(Y2670,Z2670*'01 Controls'!$E$13)</x:f>
        <x:v>0</x:v>
      </x:c>
      <x:c r="AB2670" s="18" t="n">
        <x:f>IF(U2670=0,0,N2670*S2670/U2670)</x:f>
        <x:v>2126.25</x:v>
      </x:c>
      <x:c r="AC2670" s="18" t="n">
        <x:f>IF(U2670=0,0,P2670*S2670/U2670)</x:f>
        <x:v>5689.687500000001</x:v>
      </x:c>
      <x:c r="AD2670" s="18" t="n">
        <x:f>MAX(AB2670,AC2670*'01 Controls'!$E$14)</x:f>
        <x:v>2126.25</x:v>
      </x:c>
      <x:c r="AE2670" s="18" t="n">
        <x:f>IF(U2670=0,0,N2670*T2670/U2670)</x:f>
        <x:v>303.75000000000006</x:v>
      </x:c>
      <x:c r="AF2670" s="18" t="n">
        <x:f>IF(U2670=0,0,P2670*T2670/U2670)</x:f>
        <x:v>812.8125000000002</x:v>
      </x:c>
      <x:c r="AG2670" s="18" t="n">
        <x:f>MAX(AE2670,AF2670*'01 Controls'!$E$15)</x:f>
        <x:v>303.75000000000006</x:v>
      </x:c>
      <x:c r="AH2670" s="18" t="n">
        <x:f>SUM(V2670,Y2670,AB2670,AE2670)</x:f>
        <x:v>2430</x:v>
      </x:c>
      <x:c r="AI2670" s="18" t="n">
        <x:f>N2670-AH2670</x:f>
        <x:v>0</x:v>
      </x:c>
      <x:c r="AJ2670" s="18" t="n">
        <x:f>V2670*INDEX('07 Mode Capacity'!$P$6:$P$17,MATCH("AIR-"&amp;I2670,'07 Mode Capacity'!$C$6:$C$17,0))</x:f>
        <x:v>0</x:v>
      </x:c>
      <x:c r="AK2670" s="18" t="n">
        <x:f>Y2670*INDEX('07 Mode Capacity'!$P$6:$P$17,MATCH("OCEAN-"&amp;I2670,'07 Mode Capacity'!$C$6:$C$17,0))</x:f>
        <x:v>0</x:v>
      </x:c>
      <x:c r="AL2670" s="18" t="n">
        <x:f>AB2670*INDEX('07 Mode Capacity'!$P$6:$P$17,MATCH("LAND-"&amp;I2670,'07 Mode Capacity'!$C$6:$C$17,0))</x:f>
        <x:v>259.5042825553058</x:v>
      </x:c>
      <x:c r="AM2670" s="18" t="n">
        <x:f>AE2670*INDEX('07 Mode Capacity'!$P$6:$P$17,MATCH("INLAND-"&amp;I2670,'07 Mode Capacity'!$C$6:$C$17,0))</x:f>
        <x:v>191.7374393193825</x:v>
      </x:c>
      <x:c r="AN2670" s="18" t="n">
        <x:f>SUM(AJ2670:AM2670)</x:f>
        <x:v>451.2417218746883</x:v>
      </x:c>
      <x:c r="AO2670" s="17" t="n">
        <x:f>IF(N2670=0,1,AN2670/N2670)</x:f>
        <x:v>0.18569618184143552</x:v>
      </x:c>
      <x:c r="AP2670" s="11" t="str">
        <x:f>IF(AO2670&gt;='01 Controls'!$E$16,"PASS","FAIL")</x:f>
        <x:v>FAIL</x:v>
      </x:c>
      <x:c r="AQ2670" s="11" t="str">
        <x:v>UNQUANTIFIED</x:v>
      </x:c>
      <x:c r="AR2670" s="11" t="str">
        <x:v>Position-class planning record; serial item and receiver open</x:v>
      </x:c>
      <x:c r="AS2670" s="26"/>
      <x:c r="AT2670" s="26"/>
    </x:row>
    <x:row r="2671">
      <x:c r="C2671" s="11" t="str">
        <x:v>M3-CM-AMG-LIN-18</x:v>
      </x:c>
      <x:c r="D2671" s="11" t="str">
        <x:v>M3</x:v>
      </x:c>
      <x:c r="E2671" s="11" t="str">
        <x:v>Inland flood</x:v>
      </x:c>
      <x:c r="F2671" s="11" t="str">
        <x:v>CM-AMG</x:v>
      </x:c>
      <x:c r="G2671" s="11" t="str">
        <x:v>Civil air-mobility group</x:v>
      </x:c>
      <x:c r="H2671" s="11" t="str">
        <x:v>LIN-18</x:v>
      </x:c>
      <x:c r="I2671" s="19" t="n">
        <x:v>72</x:v>
      </x:c>
      <x:c r="J2671" s="21" t="n">
        <x:v>2</x:v>
      </x:c>
      <x:c r="K2671" s="18" t="n">
        <x:f>'05 Cargo Register'!K431</x:f>
        <x:v>135</x:v>
      </x:c>
      <x:c r="L2671" s="18" t="n">
        <x:f>'05 Cargo Register'!N431</x:f>
        <x:v>10</x:v>
      </x:c>
      <x:c r="M2671" s="18" t="n">
        <x:f>'05 Cargo Register'!O431</x:f>
        <x:v>440</x:v>
      </x:c>
      <x:c r="N2671" s="18" t="n">
        <x:f>J2671*K2671</x:f>
        <x:v>270</x:v>
      </x:c>
      <x:c r="O2671" s="18" t="n">
        <x:f>J2671*L2671</x:f>
        <x:v>20</x:v>
      </x:c>
      <x:c r="P2671" s="18" t="n">
        <x:f>J2671*M2671</x:f>
        <x:v>880</x:v>
      </x:c>
      <x:c r="Q2671" s="22" t="n">
        <x:f>'01 Controls'!$E$27*'02 Cargo Classes'!$M$13</x:f>
        <x:v>0</x:v>
      </x:c>
      <x:c r="R2671" s="22" t="n">
        <x:f>'01 Controls'!$F$27*'02 Cargo Classes'!$N$13</x:f>
        <x:v>0</x:v>
      </x:c>
      <x:c r="S2671" s="22" t="n">
        <x:f>'01 Controls'!$G$27*'02 Cargo Classes'!$O$13</x:f>
        <x:v>0.7</x:v>
      </x:c>
      <x:c r="T2671" s="22" t="n">
        <x:f>'01 Controls'!$H$27*'02 Cargo Classes'!$P$13</x:f>
        <x:v>0.25</x:v>
      </x:c>
      <x:c r="U2671" s="22" t="n">
        <x:f>SUM(Q2671:T2671)</x:f>
        <x:v>0.95</x:v>
      </x:c>
      <x:c r="V2671" s="18" t="n">
        <x:f>IF(U2671=0,0,N2671*Q2671/U2671)</x:f>
        <x:v>0</x:v>
      </x:c>
      <x:c r="W2671" s="18" t="n">
        <x:f>IF(U2671=0,0,P2671*Q2671/U2671)</x:f>
        <x:v>0</x:v>
      </x:c>
      <x:c r="X2671" s="18" t="n">
        <x:f>MAX(V2671,W2671*'01 Controls'!$E$12)</x:f>
        <x:v>0</x:v>
      </x:c>
      <x:c r="Y2671" s="18" t="n">
        <x:f>IF(U2671=0,0,N2671*R2671/U2671)</x:f>
        <x:v>0</x:v>
      </x:c>
      <x:c r="Z2671" s="18" t="n">
        <x:f>IF(U2671=0,0,P2671*R2671/U2671)</x:f>
        <x:v>0</x:v>
      </x:c>
      <x:c r="AA2671" s="18" t="n">
        <x:f>MAX(Y2671,Z2671*'01 Controls'!$E$13)</x:f>
        <x:v>0</x:v>
      </x:c>
      <x:c r="AB2671" s="18" t="n">
        <x:f>IF(U2671=0,0,N2671*S2671/U2671)</x:f>
        <x:v>198.94736842105263</x:v>
      </x:c>
      <x:c r="AC2671" s="18" t="n">
        <x:f>IF(U2671=0,0,P2671*S2671/U2671)</x:f>
        <x:v>648.421052631579</x:v>
      </x:c>
      <x:c r="AD2671" s="18" t="n">
        <x:f>MAX(AB2671,AC2671*'01 Controls'!$E$14)</x:f>
        <x:v>198.94736842105263</x:v>
      </x:c>
      <x:c r="AE2671" s="18" t="n">
        <x:f>IF(U2671=0,0,N2671*T2671/U2671)</x:f>
        <x:v>71.05263157894737</x:v>
      </x:c>
      <x:c r="AF2671" s="18" t="n">
        <x:f>IF(U2671=0,0,P2671*T2671/U2671)</x:f>
        <x:v>231.57894736842107</x:v>
      </x:c>
      <x:c r="AG2671" s="18" t="n">
        <x:f>MAX(AE2671,AF2671*'01 Controls'!$E$15)</x:f>
        <x:v>71.05263157894737</x:v>
      </x:c>
      <x:c r="AH2671" s="18" t="n">
        <x:f>SUM(V2671,Y2671,AB2671,AE2671)</x:f>
        <x:v>270</x:v>
      </x:c>
      <x:c r="AI2671" s="18" t="n">
        <x:f>N2671-AH2671</x:f>
        <x:v>0</x:v>
      </x:c>
      <x:c r="AJ2671" s="18" t="n">
        <x:f>V2671*INDEX('07 Mode Capacity'!$P$6:$P$17,MATCH("AIR-"&amp;I2671,'07 Mode Capacity'!$C$6:$C$17,0))</x:f>
        <x:v>0</x:v>
      </x:c>
      <x:c r="AK2671" s="18" t="n">
        <x:f>Y2671*INDEX('07 Mode Capacity'!$P$6:$P$17,MATCH("OCEAN-"&amp;I2671,'07 Mode Capacity'!$C$6:$C$17,0))</x:f>
        <x:v>0</x:v>
      </x:c>
      <x:c r="AL2671" s="18" t="n">
        <x:f>AB2671*INDEX('07 Mode Capacity'!$P$6:$P$17,MATCH("LAND-"&amp;I2671,'07 Mode Capacity'!$C$6:$C$17,0))</x:f>
        <x:v>142.24940261415952</x:v>
      </x:c>
      <x:c r="AM2671" s="18" t="n">
        <x:f>AE2671*INDEX('07 Mode Capacity'!$P$6:$P$17,MATCH("INLAND-"&amp;I2671,'07 Mode Capacity'!$C$6:$C$17,0))</x:f>
        <x:v>71.05263157894737</x:v>
      </x:c>
      <x:c r="AN2671" s="18" t="n">
        <x:f>SUM(AJ2671:AM2671)</x:f>
        <x:v>213.3020341931069</x:v>
      </x:c>
      <x:c r="AO2671" s="17" t="n">
        <x:f>IF(N2671=0,1,AN2671/N2671)</x:f>
        <x:v>0.7900075340485441</x:v>
      </x:c>
      <x:c r="AP2671" s="11" t="str">
        <x:f>IF(AO2671&gt;='01 Controls'!$E$16,"PASS","FAIL")</x:f>
        <x:v>FAIL</x:v>
      </x:c>
      <x:c r="AQ2671" s="11" t="str">
        <x:v>UNQUANTIFIED</x:v>
      </x:c>
      <x:c r="AR2671" s="11" t="str">
        <x:v>Position-class planning record; serial item and receiver open</x:v>
      </x:c>
      <x:c r="AS2671" s="26"/>
      <x:c r="AT2671" s="26"/>
    </x:row>
    <x:row r="2672">
      <x:c r="C2672" s="11" t="str">
        <x:v>M3-CM-AMG-BLK-08</x:v>
      </x:c>
      <x:c r="D2672" s="11" t="str">
        <x:v>M3</x:v>
      </x:c>
      <x:c r="E2672" s="11" t="str">
        <x:v>Inland flood</x:v>
      </x:c>
      <x:c r="F2672" s="11" t="str">
        <x:v>CM-AMG</x:v>
      </x:c>
      <x:c r="G2672" s="11" t="str">
        <x:v>Civil air-mobility group</x:v>
      </x:c>
      <x:c r="H2672" s="11" t="str">
        <x:v>BLK-08</x:v>
      </x:c>
      <x:c r="I2672" s="19" t="n">
        <x:v>48</x:v>
      </x:c>
      <x:c r="J2672" s="21" t="n">
        <x:v>2</x:v>
      </x:c>
      <x:c r="K2672" s="18" t="n">
        <x:f>'05 Cargo Register'!K432</x:f>
        <x:v>202.5</x:v>
      </x:c>
      <x:c r="L2672" s="18" t="n">
        <x:f>'05 Cargo Register'!N432</x:f>
        <x:v>32</x:v>
      </x:c>
      <x:c r="M2672" s="18" t="n">
        <x:f>'05 Cargo Register'!O432</x:f>
        <x:v>1632</x:v>
      </x:c>
      <x:c r="N2672" s="18" t="n">
        <x:f>J2672*K2672</x:f>
        <x:v>405</x:v>
      </x:c>
      <x:c r="O2672" s="18" t="n">
        <x:f>J2672*L2672</x:f>
        <x:v>64</x:v>
      </x:c>
      <x:c r="P2672" s="18" t="n">
        <x:f>J2672*M2672</x:f>
        <x:v>3264</x:v>
      </x:c>
      <x:c r="Q2672" s="22" t="n">
        <x:f>'01 Controls'!$E$27*'02 Cargo Classes'!$M$14</x:f>
        <x:v>0.05</x:v>
      </x:c>
      <x:c r="R2672" s="22" t="n">
        <x:f>'01 Controls'!$F$27*'02 Cargo Classes'!$N$14</x:f>
        <x:v>0</x:v>
      </x:c>
      <x:c r="S2672" s="22" t="n">
        <x:f>'01 Controls'!$G$27*'02 Cargo Classes'!$O$14</x:f>
        <x:v>0.7</x:v>
      </x:c>
      <x:c r="T2672" s="22" t="n">
        <x:f>'01 Controls'!$H$27*'02 Cargo Classes'!$P$14</x:f>
        <x:v>0.125</x:v>
      </x:c>
      <x:c r="U2672" s="22" t="n">
        <x:f>SUM(Q2672:T2672)</x:f>
        <x:v>0.875</x:v>
      </x:c>
      <x:c r="V2672" s="18" t="n">
        <x:f>IF(U2672=0,0,N2672*Q2672/U2672)</x:f>
        <x:v>23.142857142857142</x:v>
      </x:c>
      <x:c r="W2672" s="18" t="n">
        <x:f>IF(U2672=0,0,P2672*Q2672/U2672)</x:f>
        <x:v>186.51428571428573</x:v>
      </x:c>
      <x:c r="X2672" s="18" t="n">
        <x:f>MAX(V2672,W2672*'01 Controls'!$E$12)</x:f>
        <x:v>46.62857142857143</x:v>
      </x:c>
      <x:c r="Y2672" s="18" t="n">
        <x:f>IF(U2672=0,0,N2672*R2672/U2672)</x:f>
        <x:v>0</x:v>
      </x:c>
      <x:c r="Z2672" s="18" t="n">
        <x:f>IF(U2672=0,0,P2672*R2672/U2672)</x:f>
        <x:v>0</x:v>
      </x:c>
      <x:c r="AA2672" s="18" t="n">
        <x:f>MAX(Y2672,Z2672*'01 Controls'!$E$13)</x:f>
        <x:v>0</x:v>
      </x:c>
      <x:c r="AB2672" s="18" t="n">
        <x:f>IF(U2672=0,0,N2672*S2672/U2672)</x:f>
        <x:v>324</x:v>
      </x:c>
      <x:c r="AC2672" s="18" t="n">
        <x:f>IF(U2672=0,0,P2672*S2672/U2672)</x:f>
        <x:v>2611.2</x:v>
      </x:c>
      <x:c r="AD2672" s="18" t="n">
        <x:f>MAX(AB2672,AC2672*'01 Controls'!$E$14)</x:f>
        <x:v>522.24</x:v>
      </x:c>
      <x:c r="AE2672" s="18" t="n">
        <x:f>IF(U2672=0,0,N2672*T2672/U2672)</x:f>
        <x:v>57.857142857142854</x:v>
      </x:c>
      <x:c r="AF2672" s="18" t="n">
        <x:f>IF(U2672=0,0,P2672*T2672/U2672)</x:f>
        <x:v>466.2857142857143</x:v>
      </x:c>
      <x:c r="AG2672" s="18" t="n">
        <x:f>MAX(AE2672,AF2672*'01 Controls'!$E$15)</x:f>
        <x:v>83.93142857142857</x:v>
      </x:c>
      <x:c r="AH2672" s="18" t="n">
        <x:f>SUM(V2672,Y2672,AB2672,AE2672)</x:f>
        <x:v>405</x:v>
      </x:c>
      <x:c r="AI2672" s="18" t="n">
        <x:f>N2672-AH2672</x:f>
        <x:v>0</x:v>
      </x:c>
      <x:c r="AJ2672" s="18" t="n">
        <x:f>V2672*INDEX('07 Mode Capacity'!$P$6:$P$17,MATCH("AIR-"&amp;I2672,'07 Mode Capacity'!$C$6:$C$17,0))</x:f>
        <x:v>6.487768091837915</x:v>
      </x:c>
      <x:c r="AK2672" s="18" t="n">
        <x:f>Y2672*INDEX('07 Mode Capacity'!$P$6:$P$17,MATCH("OCEAN-"&amp;I2672,'07 Mode Capacity'!$C$6:$C$17,0))</x:f>
        <x:v>0</x:v>
      </x:c>
      <x:c r="AL2672" s="18" t="n">
        <x:f>AB2672*INDEX('07 Mode Capacity'!$P$6:$P$17,MATCH("LAND-"&amp;I2672,'07 Mode Capacity'!$C$6:$C$17,0))</x:f>
        <x:v>39.54350972271326</x:v>
      </x:c>
      <x:c r="AM2672" s="18" t="n">
        <x:f>AE2672*INDEX('07 Mode Capacity'!$P$6:$P$17,MATCH("INLAND-"&amp;I2672,'07 Mode Capacity'!$C$6:$C$17,0))</x:f>
        <x:v>36.521417013215704</x:v>
      </x:c>
      <x:c r="AN2672" s="18" t="n">
        <x:f>SUM(AJ2672:AM2672)</x:f>
        <x:v>82.55269482776689</x:v>
      </x:c>
      <x:c r="AO2672" s="17" t="n">
        <x:f>IF(N2672=0,1,AN2672/N2672)</x:f>
        <x:v>0.20383381438954787</x:v>
      </x:c>
      <x:c r="AP2672" s="11" t="str">
        <x:f>IF(AO2672&gt;='01 Controls'!$E$16,"PASS","FAIL")</x:f>
        <x:v>FAIL</x:v>
      </x:c>
      <x:c r="AQ2672" s="11" t="str">
        <x:v>UNQUANTIFIED</x:v>
      </x:c>
      <x:c r="AR2672" s="11" t="str">
        <x:v>Position-class planning record; serial item and receiver open</x:v>
      </x:c>
      <x:c r="AS2672" s="26"/>
      <x:c r="AT2672" s="26"/>
    </x:row>
    <x:row r="2673">
      <x:c r="C2673" s="11" t="str">
        <x:v>M3-CM-AMG-OOG-80</x:v>
      </x:c>
      <x:c r="D2673" s="11" t="str">
        <x:v>M3</x:v>
      </x:c>
      <x:c r="E2673" s="11" t="str">
        <x:v>Inland flood</x:v>
      </x:c>
      <x:c r="F2673" s="11" t="str">
        <x:v>CM-AMG</x:v>
      </x:c>
      <x:c r="G2673" s="11" t="str">
        <x:v>Civil air-mobility group</x:v>
      </x:c>
      <x:c r="H2673" s="11" t="str">
        <x:v>OOG-80</x:v>
      </x:c>
      <x:c r="I2673" s="19" t="n">
        <x:v>72</x:v>
      </x:c>
      <x:c r="J2673" s="21" t="n">
        <x:v>2</x:v>
      </x:c>
      <x:c r="K2673" s="18" t="n">
        <x:f>'05 Cargo Register'!K433</x:f>
        <x:v>607.5</x:v>
      </x:c>
      <x:c r="L2673" s="18" t="n">
        <x:f>'05 Cargo Register'!N433</x:f>
        <x:v>11</x:v>
      </x:c>
      <x:c r="M2673" s="18" t="n">
        <x:f>'05 Cargo Register'!O433</x:f>
        <x:v>1936</x:v>
      </x:c>
      <x:c r="N2673" s="18" t="n">
        <x:f>J2673*K2673</x:f>
        <x:v>1215</x:v>
      </x:c>
      <x:c r="O2673" s="18" t="n">
        <x:f>J2673*L2673</x:f>
        <x:v>22</x:v>
      </x:c>
      <x:c r="P2673" s="18" t="n">
        <x:f>J2673*M2673</x:f>
        <x:v>3872</x:v>
      </x:c>
      <x:c r="Q2673" s="22" t="n">
        <x:f>'01 Controls'!$E$27*'02 Cargo Classes'!$M$15</x:f>
        <x:v>0</x:v>
      </x:c>
      <x:c r="R2673" s="22" t="n">
        <x:f>'01 Controls'!$F$27*'02 Cargo Classes'!$N$15</x:f>
        <x:v>0</x:v>
      </x:c>
      <x:c r="S2673" s="22" t="n">
        <x:f>'01 Controls'!$G$27*'02 Cargo Classes'!$O$15</x:f>
        <x:v>0.42</x:v>
      </x:c>
      <x:c r="T2673" s="22" t="n">
        <x:f>'01 Controls'!$H$27*'02 Cargo Classes'!$P$15</x:f>
        <x:v>0.125</x:v>
      </x:c>
      <x:c r="U2673" s="22" t="n">
        <x:f>SUM(Q2673:T2673)</x:f>
        <x:v>0.5449999999999999</x:v>
      </x:c>
      <x:c r="V2673" s="18" t="n">
        <x:f>IF(U2673=0,0,N2673*Q2673/U2673)</x:f>
        <x:v>0</x:v>
      </x:c>
      <x:c r="W2673" s="18" t="n">
        <x:f>IF(U2673=0,0,P2673*Q2673/U2673)</x:f>
        <x:v>0</x:v>
      </x:c>
      <x:c r="X2673" s="18" t="n">
        <x:f>MAX(V2673,W2673*'01 Controls'!$E$12)</x:f>
        <x:v>0</x:v>
      </x:c>
      <x:c r="Y2673" s="18" t="n">
        <x:f>IF(U2673=0,0,N2673*R2673/U2673)</x:f>
        <x:v>0</x:v>
      </x:c>
      <x:c r="Z2673" s="18" t="n">
        <x:f>IF(U2673=0,0,P2673*R2673/U2673)</x:f>
        <x:v>0</x:v>
      </x:c>
      <x:c r="AA2673" s="18" t="n">
        <x:f>MAX(Y2673,Z2673*'01 Controls'!$E$13)</x:f>
        <x:v>0</x:v>
      </x:c>
      <x:c r="AB2673" s="18" t="n">
        <x:f>IF(U2673=0,0,N2673*S2673/U2673)</x:f>
        <x:v>936.3302752293579</x:v>
      </x:c>
      <x:c r="AC2673" s="18" t="n">
        <x:f>IF(U2673=0,0,P2673*S2673/U2673)</x:f>
        <x:v>2983.9266055045878</x:v>
      </x:c>
      <x:c r="AD2673" s="18" t="n">
        <x:f>MAX(AB2673,AC2673*'01 Controls'!$E$14)</x:f>
        <x:v>936.3302752293579</x:v>
      </x:c>
      <x:c r="AE2673" s="18" t="n">
        <x:f>IF(U2673=0,0,N2673*T2673/U2673)</x:f>
        <x:v>278.66972477064223</x:v>
      </x:c>
      <x:c r="AF2673" s="18" t="n">
        <x:f>IF(U2673=0,0,P2673*T2673/U2673)</x:f>
        <x:v>888.0733944954129</x:v>
      </x:c>
      <x:c r="AG2673" s="18" t="n">
        <x:f>MAX(AE2673,AF2673*'01 Controls'!$E$15)</x:f>
        <x:v>278.66972477064223</x:v>
      </x:c>
      <x:c r="AH2673" s="18" t="n">
        <x:f>SUM(V2673,Y2673,AB2673,AE2673)</x:f>
        <x:v>1215</x:v>
      </x:c>
      <x:c r="AI2673" s="18" t="n">
        <x:f>N2673-AH2673</x:f>
        <x:v>0</x:v>
      </x:c>
      <x:c r="AJ2673" s="18" t="n">
        <x:f>V2673*INDEX('07 Mode Capacity'!$P$6:$P$17,MATCH("AIR-"&amp;I2673,'07 Mode Capacity'!$C$6:$C$17,0))</x:f>
        <x:v>0</x:v>
      </x:c>
      <x:c r="AK2673" s="18" t="n">
        <x:f>Y2673*INDEX('07 Mode Capacity'!$P$6:$P$17,MATCH("OCEAN-"&amp;I2673,'07 Mode Capacity'!$C$6:$C$17,0))</x:f>
        <x:v>0</x:v>
      </x:c>
      <x:c r="AL2673" s="18" t="n">
        <x:f>AB2673*INDEX('07 Mode Capacity'!$P$6:$P$17,MATCH("LAND-"&amp;I2673,'07 Mode Capacity'!$C$6:$C$17,0))</x:f>
        <x:v>669.4857205602186</x:v>
      </x:c>
      <x:c r="AM2673" s="18" t="n">
        <x:f>AE2673*INDEX('07 Mode Capacity'!$P$6:$P$17,MATCH("INLAND-"&amp;I2673,'07 Mode Capacity'!$C$6:$C$17,0))</x:f>
        <x:v>278.66972477064223</x:v>
      </x:c>
      <x:c r="AN2673" s="18" t="n">
        <x:f>SUM(AJ2673:AM2673)</x:f>
        <x:v>948.1554453308609</x:v>
      </x:c>
      <x:c r="AO2673" s="17" t="n">
        <x:f>IF(N2673=0,1,AN2673/N2673)</x:f>
        <x:v>0.7803748521241654</x:v>
      </x:c>
      <x:c r="AP2673" s="11" t="str">
        <x:f>IF(AO2673&gt;='01 Controls'!$E$16,"PASS","FAIL")</x:f>
        <x:v>FAIL</x:v>
      </x:c>
      <x:c r="AQ2673" s="11" t="str">
        <x:v>UNQUANTIFIED</x:v>
      </x:c>
      <x:c r="AR2673" s="11" t="str">
        <x:v>Position-class planning record; serial item and receiver open</x:v>
      </x:c>
      <x:c r="AS2673" s="26"/>
      <x:c r="AT2673" s="26"/>
    </x:row>
    <x:row r="2674">
      <x:c r="C2674" s="11" t="str">
        <x:v>M3-CM-WMG-APL-45</x:v>
      </x:c>
      <x:c r="D2674" s="11" t="str">
        <x:v>M3</x:v>
      </x:c>
      <x:c r="E2674" s="11" t="str">
        <x:v>Inland flood</x:v>
      </x:c>
      <x:c r="F2674" s="11" t="str">
        <x:v>CM-WMG</x:v>
      </x:c>
      <x:c r="G2674" s="11" t="str">
        <x:v>Civil water-mobility group</x:v>
      </x:c>
      <x:c r="H2674" s="11" t="str">
        <x:v>APL-45</x:v>
      </x:c>
      <x:c r="I2674" s="19" t="n">
        <x:v>24</x:v>
      </x:c>
      <x:c r="J2674" s="21" t="n">
        <x:v>3</x:v>
      </x:c>
      <x:c r="K2674" s="18" t="n">
        <x:f>'05 Cargo Register'!K434</x:f>
        <x:v>135</x:v>
      </x:c>
      <x:c r="L2674" s="18" t="n">
        <x:f>'05 Cargo Register'!N434</x:f>
        <x:v>36</x:v>
      </x:c>
      <x:c r="M2674" s="18" t="n">
        <x:f>'05 Cargo Register'!O434</x:f>
        <x:v>270</x:v>
      </x:c>
      <x:c r="N2674" s="18" t="n">
        <x:f>J2674*K2674</x:f>
        <x:v>405</x:v>
      </x:c>
      <x:c r="O2674" s="18" t="n">
        <x:f>J2674*L2674</x:f>
        <x:v>108</x:v>
      </x:c>
      <x:c r="P2674" s="18" t="n">
        <x:f>J2674*M2674</x:f>
        <x:v>810</x:v>
      </x:c>
      <x:c r="Q2674" s="22" t="n">
        <x:f>'01 Controls'!$E$27*'02 Cargo Classes'!$M$6</x:f>
        <x:v>0.15000000000000002</x:v>
      </x:c>
      <x:c r="R2674" s="22" t="n">
        <x:f>'01 Controls'!$F$27*'02 Cargo Classes'!$N$6</x:f>
        <x:v>0</x:v>
      </x:c>
      <x:c r="S2674" s="22" t="n">
        <x:f>'01 Controls'!$G$27*'02 Cargo Classes'!$O$6</x:f>
        <x:v>0.7</x:v>
      </x:c>
      <x:c r="T2674" s="22" t="n">
        <x:f>'01 Controls'!$H$27*'02 Cargo Classes'!$P$6</x:f>
        <x:v>0.075</x:v>
      </x:c>
      <x:c r="U2674" s="22" t="n">
        <x:f>SUM(Q2674:T2674)</x:f>
        <x:v>0.9249999999999999</x:v>
      </x:c>
      <x:c r="V2674" s="18" t="n">
        <x:f>IF(U2674=0,0,N2674*Q2674/U2674)</x:f>
        <x:v>65.67567567567569</x:v>
      </x:c>
      <x:c r="W2674" s="18" t="n">
        <x:f>IF(U2674=0,0,P2674*Q2674/U2674)</x:f>
        <x:v>131.35135135135138</x:v>
      </x:c>
      <x:c r="X2674" s="18" t="n">
        <x:f>MAX(V2674,W2674*'01 Controls'!$E$12)</x:f>
        <x:v>65.67567567567569</x:v>
      </x:c>
      <x:c r="Y2674" s="18" t="n">
        <x:f>IF(U2674=0,0,N2674*R2674/U2674)</x:f>
        <x:v>0</x:v>
      </x:c>
      <x:c r="Z2674" s="18" t="n">
        <x:f>IF(U2674=0,0,P2674*R2674/U2674)</x:f>
        <x:v>0</x:v>
      </x:c>
      <x:c r="AA2674" s="18" t="n">
        <x:f>MAX(Y2674,Z2674*'01 Controls'!$E$13)</x:f>
        <x:v>0</x:v>
      </x:c>
      <x:c r="AB2674" s="18" t="n">
        <x:f>IF(U2674=0,0,N2674*S2674/U2674)</x:f>
        <x:v>306.4864864864865</x:v>
      </x:c>
      <x:c r="AC2674" s="18" t="n">
        <x:f>IF(U2674=0,0,P2674*S2674/U2674)</x:f>
        <x:v>612.972972972973</x:v>
      </x:c>
      <x:c r="AD2674" s="18" t="n">
        <x:f>MAX(AB2674,AC2674*'01 Controls'!$E$14)</x:f>
        <x:v>306.4864864864865</x:v>
      </x:c>
      <x:c r="AE2674" s="18" t="n">
        <x:f>IF(U2674=0,0,N2674*T2674/U2674)</x:f>
        <x:v>32.83783783783784</x:v>
      </x:c>
      <x:c r="AF2674" s="18" t="n">
        <x:f>IF(U2674=0,0,P2674*T2674/U2674)</x:f>
        <x:v>65.67567567567568</x:v>
      </x:c>
      <x:c r="AG2674" s="18" t="n">
        <x:f>MAX(AE2674,AF2674*'01 Controls'!$E$15)</x:f>
        <x:v>32.83783783783784</x:v>
      </x:c>
      <x:c r="AH2674" s="18" t="n">
        <x:f>SUM(V2674,Y2674,AB2674,AE2674)</x:f>
        <x:v>405</x:v>
      </x:c>
      <x:c r="AI2674" s="18" t="n">
        <x:f>N2674-AH2674</x:f>
        <x:v>0</x:v>
      </x:c>
      <x:c r="AJ2674" s="18" t="n">
        <x:f>V2674*INDEX('07 Mode Capacity'!$P$6:$P$17,MATCH("AIR-"&amp;I2674,'07 Mode Capacity'!$C$6:$C$17,0))</x:f>
        <x:v>13.32651850941765</x:v>
      </x:c>
      <x:c r="AK2674" s="18" t="n">
        <x:f>Y2674*INDEX('07 Mode Capacity'!$P$6:$P$17,MATCH("OCEAN-"&amp;I2674,'07 Mode Capacity'!$C$6:$C$17,0))</x:f>
        <x:v>0</x:v>
      </x:c>
      <x:c r="AL2674" s="18" t="n">
        <x:f>AB2674*INDEX('07 Mode Capacity'!$P$6:$P$17,MATCH("LAND-"&amp;I2674,'07 Mode Capacity'!$C$6:$C$17,0))</x:f>
        <x:v>117.23136435107516</x:v>
      </x:c>
      <x:c r="AM2674" s="18" t="n">
        <x:f>AE2674*INDEX('07 Mode Capacity'!$P$6:$P$17,MATCH("INLAND-"&amp;I2674,'07 Mode Capacity'!$C$6:$C$17,0))</x:f>
        <x:v>32.83783783783784</x:v>
      </x:c>
      <x:c r="AN2674" s="18" t="n">
        <x:f>SUM(AJ2674:AM2674)</x:f>
        <x:v>163.39572069833065</x:v>
      </x:c>
      <x:c r="AO2674" s="17" t="n">
        <x:f>IF(N2674=0,1,AN2674/N2674)</x:f>
        <x:v>0.40344622394649543</x:v>
      </x:c>
      <x:c r="AP2674" s="11" t="str">
        <x:f>IF(AO2674&gt;='01 Controls'!$E$16,"PASS","FAIL")</x:f>
        <x:v>FAIL</x:v>
      </x:c>
      <x:c r="AQ2674" s="11" t="str">
        <x:v>UNQUANTIFIED</x:v>
      </x:c>
      <x:c r="AR2674" s="11" t="str">
        <x:v>Position-class planning record; serial item and receiver open</x:v>
      </x:c>
      <x:c r="AS2674" s="26"/>
      <x:c r="AT2674" s="26"/>
    </x:row>
    <x:row r="2675">
      <x:c r="C2675" s="11" t="str">
        <x:v>M3-CM-WMG-ISO-18</x:v>
      </x:c>
      <x:c r="D2675" s="11" t="str">
        <x:v>M3</x:v>
      </x:c>
      <x:c r="E2675" s="11" t="str">
        <x:v>Inland flood</x:v>
      </x:c>
      <x:c r="F2675" s="11" t="str">
        <x:v>CM-WMG</x:v>
      </x:c>
      <x:c r="G2675" s="11" t="str">
        <x:v>Civil water-mobility group</x:v>
      </x:c>
      <x:c r="H2675" s="11" t="str">
        <x:v>ISO-18</x:v>
      </x:c>
      <x:c r="I2675" s="19" t="n">
        <x:v>48</x:v>
      </x:c>
      <x:c r="J2675" s="21" t="n">
        <x:v>3</x:v>
      </x:c>
      <x:c r="K2675" s="18" t="n">
        <x:f>'05 Cargo Register'!K435</x:f>
        <x:v>337.5</x:v>
      </x:c>
      <x:c r="L2675" s="18" t="n">
        <x:f>'05 Cargo Register'!N435</x:f>
        <x:v>23</x:v>
      </x:c>
      <x:c r="M2675" s="18" t="n">
        <x:f>'05 Cargo Register'!O435</x:f>
        <x:v>607.2</x:v>
      </x:c>
      <x:c r="N2675" s="18" t="n">
        <x:f>J2675*K2675</x:f>
        <x:v>1012.5</x:v>
      </x:c>
      <x:c r="O2675" s="18" t="n">
        <x:f>J2675*L2675</x:f>
        <x:v>69</x:v>
      </x:c>
      <x:c r="P2675" s="18" t="n">
        <x:f>J2675*M2675</x:f>
        <x:v>1821.6000000000001</x:v>
      </x:c>
      <x:c r="Q2675" s="22" t="n">
        <x:f>'01 Controls'!$E$27*'02 Cargo Classes'!$M$7</x:f>
        <x:v>0.010000000000000002</x:v>
      </x:c>
      <x:c r="R2675" s="22" t="n">
        <x:f>'01 Controls'!$F$27*'02 Cargo Classes'!$N$7</x:f>
        <x:v>0</x:v>
      </x:c>
      <x:c r="S2675" s="22" t="n">
        <x:f>'01 Controls'!$G$27*'02 Cargo Classes'!$O$7</x:f>
        <x:v>0.84</x:v>
      </x:c>
      <x:c r="T2675" s="22" t="n">
        <x:f>'01 Controls'!$H$27*'02 Cargo Classes'!$P$7</x:f>
        <x:v>0.2</x:v>
      </x:c>
      <x:c r="U2675" s="22" t="n">
        <x:f>SUM(Q2675:T2675)</x:f>
        <x:v>1.05</x:v>
      </x:c>
      <x:c r="V2675" s="18" t="n">
        <x:f>IF(U2675=0,0,N2675*Q2675/U2675)</x:f>
        <x:v>9.642857142857144</x:v>
      </x:c>
      <x:c r="W2675" s="18" t="n">
        <x:f>IF(U2675=0,0,P2675*Q2675/U2675)</x:f>
        <x:v>17.348571428571432</x:v>
      </x:c>
      <x:c r="X2675" s="18" t="n">
        <x:f>MAX(V2675,W2675*'01 Controls'!$E$12)</x:f>
        <x:v>9.642857142857144</x:v>
      </x:c>
      <x:c r="Y2675" s="18" t="n">
        <x:f>IF(U2675=0,0,N2675*R2675/U2675)</x:f>
        <x:v>0</x:v>
      </x:c>
      <x:c r="Z2675" s="18" t="n">
        <x:f>IF(U2675=0,0,P2675*R2675/U2675)</x:f>
        <x:v>0</x:v>
      </x:c>
      <x:c r="AA2675" s="18" t="n">
        <x:f>MAX(Y2675,Z2675*'01 Controls'!$E$13)</x:f>
        <x:v>0</x:v>
      </x:c>
      <x:c r="AB2675" s="18" t="n">
        <x:f>IF(U2675=0,0,N2675*S2675/U2675)</x:f>
        <x:v>810</x:v>
      </x:c>
      <x:c r="AC2675" s="18" t="n">
        <x:f>IF(U2675=0,0,P2675*S2675/U2675)</x:f>
        <x:v>1457.28</x:v>
      </x:c>
      <x:c r="AD2675" s="18" t="n">
        <x:f>MAX(AB2675,AC2675*'01 Controls'!$E$14)</x:f>
        <x:v>810</x:v>
      </x:c>
      <x:c r="AE2675" s="18" t="n">
        <x:f>IF(U2675=0,0,N2675*T2675/U2675)</x:f>
        <x:v>192.85714285714286</x:v>
      </x:c>
      <x:c r="AF2675" s="18" t="n">
        <x:f>IF(U2675=0,0,P2675*T2675/U2675)</x:f>
        <x:v>346.9714285714286</x:v>
      </x:c>
      <x:c r="AG2675" s="18" t="n">
        <x:f>MAX(AE2675,AF2675*'01 Controls'!$E$15)</x:f>
        <x:v>192.85714285714286</x:v>
      </x:c>
      <x:c r="AH2675" s="18" t="n">
        <x:f>SUM(V2675,Y2675,AB2675,AE2675)</x:f>
        <x:v>1012.5</x:v>
      </x:c>
      <x:c r="AI2675" s="18" t="n">
        <x:f>N2675-AH2675</x:f>
        <x:v>0</x:v>
      </x:c>
      <x:c r="AJ2675" s="18" t="n">
        <x:f>V2675*INDEX('07 Mode Capacity'!$P$6:$P$17,MATCH("AIR-"&amp;I2675,'07 Mode Capacity'!$C$6:$C$17,0))</x:f>
        <x:v>2.703236704932465</x:v>
      </x:c>
      <x:c r="AK2675" s="18" t="n">
        <x:f>Y2675*INDEX('07 Mode Capacity'!$P$6:$P$17,MATCH("OCEAN-"&amp;I2675,'07 Mode Capacity'!$C$6:$C$17,0))</x:f>
        <x:v>0</x:v>
      </x:c>
      <x:c r="AL2675" s="18" t="n">
        <x:f>AB2675*INDEX('07 Mode Capacity'!$P$6:$P$17,MATCH("LAND-"&amp;I2675,'07 Mode Capacity'!$C$6:$C$17,0))</x:f>
        <x:v>98.85877430678315</x:v>
      </x:c>
      <x:c r="AM2675" s="18" t="n">
        <x:f>AE2675*INDEX('07 Mode Capacity'!$P$6:$P$17,MATCH("INLAND-"&amp;I2675,'07 Mode Capacity'!$C$6:$C$17,0))</x:f>
        <x:v>121.73805671071902</x:v>
      </x:c>
      <x:c r="AN2675" s="18" t="n">
        <x:f>SUM(AJ2675:AM2675)</x:f>
        <x:v>223.30006772243462</x:v>
      </x:c>
      <x:c r="AO2675" s="17" t="n">
        <x:f>IF(N2675=0,1,AN2675/N2675)</x:f>
        <x:v>0.2205432767628984</x:v>
      </x:c>
      <x:c r="AP2675" s="11" t="str">
        <x:f>IF(AO2675&gt;='01 Controls'!$E$16,"PASS","FAIL")</x:f>
        <x:v>FAIL</x:v>
      </x:c>
      <x:c r="AQ2675" s="11" t="str">
        <x:v>UNQUANTIFIED</x:v>
      </x:c>
      <x:c r="AR2675" s="11" t="str">
        <x:v>Position-class planning record; serial item and receiver open</x:v>
      </x:c>
      <x:c r="AS2675" s="26"/>
      <x:c r="AT2675" s="26"/>
    </x:row>
    <x:row r="2676">
      <x:c r="C2676" s="11" t="str">
        <x:v>M3-CM-WMG-COL-12</x:v>
      </x:c>
      <x:c r="D2676" s="11" t="str">
        <x:v>M3</x:v>
      </x:c>
      <x:c r="E2676" s="11" t="str">
        <x:v>Inland flood</x:v>
      </x:c>
      <x:c r="F2676" s="11" t="str">
        <x:v>CM-WMG</x:v>
      </x:c>
      <x:c r="G2676" s="11" t="str">
        <x:v>Civil water-mobility group</x:v>
      </x:c>
      <x:c r="H2676" s="11" t="str">
        <x:v>COL-12</x:v>
      </x:c>
      <x:c r="I2676" s="19" t="n">
        <x:v>24</x:v>
      </x:c>
      <x:c r="J2676" s="21" t="n">
        <x:v>3</x:v>
      </x:c>
      <x:c r="K2676" s="18" t="n">
        <x:f>'05 Cargo Register'!K436</x:f>
        <x:v>135</x:v>
      </x:c>
      <x:c r="L2676" s="18" t="n">
        <x:f>'05 Cargo Register'!N436</x:f>
        <x:v>15</x:v>
      </x:c>
      <x:c r="M2676" s="18" t="n">
        <x:f>'05 Cargo Register'!O436</x:f>
        <x:v>396</x:v>
      </x:c>
      <x:c r="N2676" s="18" t="n">
        <x:f>J2676*K2676</x:f>
        <x:v>405</x:v>
      </x:c>
      <x:c r="O2676" s="18" t="n">
        <x:f>J2676*L2676</x:f>
        <x:v>45</x:v>
      </x:c>
      <x:c r="P2676" s="18" t="n">
        <x:f>J2676*M2676</x:f>
        <x:v>1188</x:v>
      </x:c>
      <x:c r="Q2676" s="22" t="n">
        <x:f>'01 Controls'!$E$27*'02 Cargo Classes'!$M$8</x:f>
        <x:v>0.1</x:v>
      </x:c>
      <x:c r="R2676" s="22" t="n">
        <x:f>'01 Controls'!$F$27*'02 Cargo Classes'!$N$8</x:f>
        <x:v>0</x:v>
      </x:c>
      <x:c r="S2676" s="22" t="n">
        <x:f>'01 Controls'!$G$27*'02 Cargo Classes'!$O$8</x:f>
        <x:v>0.84</x:v>
      </x:c>
      <x:c r="T2676" s="22" t="n">
        <x:f>'01 Controls'!$H$27*'02 Cargo Classes'!$P$8</x:f>
        <x:v>0.05</x:v>
      </x:c>
      <x:c r="U2676" s="22" t="n">
        <x:f>SUM(Q2676:T2676)</x:f>
        <x:v>0.99</x:v>
      </x:c>
      <x:c r="V2676" s="18" t="n">
        <x:f>IF(U2676=0,0,N2676*Q2676/U2676)</x:f>
        <x:v>40.90909090909091</x:v>
      </x:c>
      <x:c r="W2676" s="18" t="n">
        <x:f>IF(U2676=0,0,P2676*Q2676/U2676)</x:f>
        <x:v>120.00000000000001</x:v>
      </x:c>
      <x:c r="X2676" s="18" t="n">
        <x:f>MAX(V2676,W2676*'01 Controls'!$E$12)</x:f>
        <x:v>40.90909090909091</x:v>
      </x:c>
      <x:c r="Y2676" s="18" t="n">
        <x:f>IF(U2676=0,0,N2676*R2676/U2676)</x:f>
        <x:v>0</x:v>
      </x:c>
      <x:c r="Z2676" s="18" t="n">
        <x:f>IF(U2676=0,0,P2676*R2676/U2676)</x:f>
        <x:v>0</x:v>
      </x:c>
      <x:c r="AA2676" s="18" t="n">
        <x:f>MAX(Y2676,Z2676*'01 Controls'!$E$13)</x:f>
        <x:v>0</x:v>
      </x:c>
      <x:c r="AB2676" s="18" t="n">
        <x:f>IF(U2676=0,0,N2676*S2676/U2676)</x:f>
        <x:v>343.6363636363636</x:v>
      </x:c>
      <x:c r="AC2676" s="18" t="n">
        <x:f>IF(U2676=0,0,P2676*S2676/U2676)</x:f>
        <x:v>1008</x:v>
      </x:c>
      <x:c r="AD2676" s="18" t="n">
        <x:f>MAX(AB2676,AC2676*'01 Controls'!$E$14)</x:f>
        <x:v>343.6363636363636</x:v>
      </x:c>
      <x:c r="AE2676" s="18" t="n">
        <x:f>IF(U2676=0,0,N2676*T2676/U2676)</x:f>
        <x:v>20.454545454545453</x:v>
      </x:c>
      <x:c r="AF2676" s="18" t="n">
        <x:f>IF(U2676=0,0,P2676*T2676/U2676)</x:f>
        <x:v>60.00000000000001</x:v>
      </x:c>
      <x:c r="AG2676" s="18" t="n">
        <x:f>MAX(AE2676,AF2676*'01 Controls'!$E$15)</x:f>
        <x:v>20.454545454545453</x:v>
      </x:c>
      <x:c r="AH2676" s="18" t="n">
        <x:f>SUM(V2676,Y2676,AB2676,AE2676)</x:f>
        <x:v>404.99999999999994</x:v>
      </x:c>
      <x:c r="AI2676" s="18" t="n">
        <x:f>N2676-AH2676</x:f>
        <x:v>5.684341886080802e-14</x:v>
      </x:c>
      <x:c r="AJ2676" s="18" t="n">
        <x:f>V2676*INDEX('07 Mode Capacity'!$P$6:$P$17,MATCH("AIR-"&amp;I2676,'07 Mode Capacity'!$C$6:$C$17,0))</x:f>
        <x:v>8.301030047953752</x:v>
      </x:c>
      <x:c r="AK2676" s="18" t="n">
        <x:f>Y2676*INDEX('07 Mode Capacity'!$P$6:$P$17,MATCH("OCEAN-"&amp;I2676,'07 Mode Capacity'!$C$6:$C$17,0))</x:f>
        <x:v>0</x:v>
      </x:c>
      <x:c r="AL2676" s="18" t="n">
        <x:f>AB2676*INDEX('07 Mode Capacity'!$P$6:$P$17,MATCH("LAND-"&amp;I2676,'07 Mode Capacity'!$C$6:$C$17,0))</x:f>
        <x:v>131.44122669666</x:v>
      </x:c>
      <x:c r="AM2676" s="18" t="n">
        <x:f>AE2676*INDEX('07 Mode Capacity'!$P$6:$P$17,MATCH("INLAND-"&amp;I2676,'07 Mode Capacity'!$C$6:$C$17,0))</x:f>
        <x:v>20.454545454545453</x:v>
      </x:c>
      <x:c r="AN2676" s="18" t="n">
        <x:f>SUM(AJ2676:AM2676)</x:f>
        <x:v>160.1968021991592</x:v>
      </x:c>
      <x:c r="AO2676" s="17" t="n">
        <x:f>IF(N2676=0,1,AN2676/N2676)</x:f>
        <x:v>0.3955476597510104</x:v>
      </x:c>
      <x:c r="AP2676" s="11" t="str">
        <x:f>IF(AO2676&gt;='01 Controls'!$E$16,"PASS","FAIL")</x:f>
        <x:v>FAIL</x:v>
      </x:c>
      <x:c r="AQ2676" s="11" t="str">
        <x:v>UNQUANTIFIED</x:v>
      </x:c>
      <x:c r="AR2676" s="11" t="str">
        <x:v>Position-class planning record; serial item and receiver open</x:v>
      </x:c>
      <x:c r="AS2676" s="26"/>
      <x:c r="AT2676" s="26"/>
    </x:row>
    <x:row r="2677">
      <x:c r="C2677" s="11" t="str">
        <x:v>M3-CM-WMG-BAT-22</x:v>
      </x:c>
      <x:c r="D2677" s="11" t="str">
        <x:v>M3</x:v>
      </x:c>
      <x:c r="E2677" s="11" t="str">
        <x:v>Inland flood</x:v>
      </x:c>
      <x:c r="F2677" s="11" t="str">
        <x:v>CM-WMG</x:v>
      </x:c>
      <x:c r="G2677" s="11" t="str">
        <x:v>Civil water-mobility group</x:v>
      </x:c>
      <x:c r="H2677" s="11" t="str">
        <x:v>BAT-22</x:v>
      </x:c>
      <x:c r="I2677" s="19" t="n">
        <x:v>48</x:v>
      </x:c>
      <x:c r="J2677" s="21" t="n">
        <x:v>3</x:v>
      </x:c>
      <x:c r="K2677" s="18" t="n">
        <x:f>'05 Cargo Register'!K437</x:f>
        <x:v>168.75</x:v>
      </x:c>
      <x:c r="L2677" s="18" t="n">
        <x:f>'05 Cargo Register'!N437</x:f>
        <x:v>10</x:v>
      </x:c>
      <x:c r="M2677" s="18" t="n">
        <x:f>'05 Cargo Register'!O437</x:f>
        <x:v>264</x:v>
      </x:c>
      <x:c r="N2677" s="18" t="n">
        <x:f>J2677*K2677</x:f>
        <x:v>506.25</x:v>
      </x:c>
      <x:c r="O2677" s="18" t="n">
        <x:f>J2677*L2677</x:f>
        <x:v>30</x:v>
      </x:c>
      <x:c r="P2677" s="18" t="n">
        <x:f>J2677*M2677</x:f>
        <x:v>792</x:v>
      </x:c>
      <x:c r="Q2677" s="22" t="n">
        <x:f>'01 Controls'!$E$27*'02 Cargo Classes'!$M$9</x:f>
        <x:v>0</x:v>
      </x:c>
      <x:c r="R2677" s="22" t="n">
        <x:f>'01 Controls'!$F$27*'02 Cargo Classes'!$N$9</x:f>
        <x:v>0</x:v>
      </x:c>
      <x:c r="S2677" s="22" t="n">
        <x:f>'01 Controls'!$G$27*'02 Cargo Classes'!$O$9</x:f>
        <x:v>0.7</x:v>
      </x:c>
      <x:c r="T2677" s="22" t="n">
        <x:f>'01 Controls'!$H$27*'02 Cargo Classes'!$P$9</x:f>
        <x:v>0.125</x:v>
      </x:c>
      <x:c r="U2677" s="22" t="n">
        <x:f>SUM(Q2677:T2677)</x:f>
        <x:v>0.825</x:v>
      </x:c>
      <x:c r="V2677" s="18" t="n">
        <x:f>IF(U2677=0,0,N2677*Q2677/U2677)</x:f>
        <x:v>0</x:v>
      </x:c>
      <x:c r="W2677" s="18" t="n">
        <x:f>IF(U2677=0,0,P2677*Q2677/U2677)</x:f>
        <x:v>0</x:v>
      </x:c>
      <x:c r="X2677" s="18" t="n">
        <x:f>MAX(V2677,W2677*'01 Controls'!$E$12)</x:f>
        <x:v>0</x:v>
      </x:c>
      <x:c r="Y2677" s="18" t="n">
        <x:f>IF(U2677=0,0,N2677*R2677/U2677)</x:f>
        <x:v>0</x:v>
      </x:c>
      <x:c r="Z2677" s="18" t="n">
        <x:f>IF(U2677=0,0,P2677*R2677/U2677)</x:f>
        <x:v>0</x:v>
      </x:c>
      <x:c r="AA2677" s="18" t="n">
        <x:f>MAX(Y2677,Z2677*'01 Controls'!$E$13)</x:f>
        <x:v>0</x:v>
      </x:c>
      <x:c r="AB2677" s="18" t="n">
        <x:f>IF(U2677=0,0,N2677*S2677/U2677)</x:f>
        <x:v>429.54545454545456</x:v>
      </x:c>
      <x:c r="AC2677" s="18" t="n">
        <x:f>IF(U2677=0,0,P2677*S2677/U2677)</x:f>
        <x:v>672</x:v>
      </x:c>
      <x:c r="AD2677" s="18" t="n">
        <x:f>MAX(AB2677,AC2677*'01 Controls'!$E$14)</x:f>
        <x:v>429.54545454545456</x:v>
      </x:c>
      <x:c r="AE2677" s="18" t="n">
        <x:f>IF(U2677=0,0,N2677*T2677/U2677)</x:f>
        <x:v>76.70454545454545</x:v>
      </x:c>
      <x:c r="AF2677" s="18" t="n">
        <x:f>IF(U2677=0,0,P2677*T2677/U2677)</x:f>
        <x:v>120</x:v>
      </x:c>
      <x:c r="AG2677" s="18" t="n">
        <x:f>MAX(AE2677,AF2677*'01 Controls'!$E$15)</x:f>
        <x:v>76.70454545454545</x:v>
      </x:c>
      <x:c r="AH2677" s="18" t="n">
        <x:f>SUM(V2677,Y2677,AB2677,AE2677)</x:f>
        <x:v>506.25</x:v>
      </x:c>
      <x:c r="AI2677" s="18" t="n">
        <x:f>N2677-AH2677</x:f>
        <x:v>0</x:v>
      </x:c>
      <x:c r="AJ2677" s="18" t="n">
        <x:f>V2677*INDEX('07 Mode Capacity'!$P$6:$P$17,MATCH("AIR-"&amp;I2677,'07 Mode Capacity'!$C$6:$C$17,0))</x:f>
        <x:v>0</x:v>
      </x:c>
      <x:c r="AK2677" s="18" t="n">
        <x:f>Y2677*INDEX('07 Mode Capacity'!$P$6:$P$17,MATCH("OCEAN-"&amp;I2677,'07 Mode Capacity'!$C$6:$C$17,0))</x:f>
        <x:v>0</x:v>
      </x:c>
      <x:c r="AL2677" s="18" t="n">
        <x:f>AB2677*INDEX('07 Mode Capacity'!$P$6:$P$17,MATCH("LAND-"&amp;I2677,'07 Mode Capacity'!$C$6:$C$17,0))</x:f>
        <x:v>52.42510758693046</x:v>
      </x:c>
      <x:c r="AM2677" s="18" t="n">
        <x:f>AE2677*INDEX('07 Mode Capacity'!$P$6:$P$17,MATCH("INLAND-"&amp;I2677,'07 Mode Capacity'!$C$6:$C$17,0))</x:f>
        <x:v>48.41854528267233</x:v>
      </x:c>
      <x:c r="AN2677" s="18" t="n">
        <x:f>SUM(AJ2677:AM2677)</x:f>
        <x:v>100.84365286960279</x:v>
      </x:c>
      <x:c r="AO2677" s="17" t="n">
        <x:f>IF(N2677=0,1,AN2677/N2677)</x:f>
        <x:v>0.19919733900168451</x:v>
      </x:c>
      <x:c r="AP2677" s="11" t="str">
        <x:f>IF(AO2677&gt;='01 Controls'!$E$16,"PASS","FAIL")</x:f>
        <x:v>FAIL</x:v>
      </x:c>
      <x:c r="AQ2677" s="11" t="str">
        <x:v>UNQUANTIFIED</x:v>
      </x:c>
      <x:c r="AR2677" s="11" t="str">
        <x:v>Position-class planning record; serial item and receiver open</x:v>
      </x:c>
      <x:c r="AS2677" s="26"/>
      <x:c r="AT2677" s="26"/>
    </x:row>
    <x:row r="2678">
      <x:c r="C2678" s="11" t="str">
        <x:v>M3-CM-WMG-TNK-20</x:v>
      </x:c>
      <x:c r="D2678" s="11" t="str">
        <x:v>M3</x:v>
      </x:c>
      <x:c r="E2678" s="11" t="str">
        <x:v>Inland flood</x:v>
      </x:c>
      <x:c r="F2678" s="11" t="str">
        <x:v>CM-WMG</x:v>
      </x:c>
      <x:c r="G2678" s="11" t="str">
        <x:v>Civil water-mobility group</x:v>
      </x:c>
      <x:c r="H2678" s="11" t="str">
        <x:v>TNK-20</x:v>
      </x:c>
      <x:c r="I2678" s="19" t="n">
        <x:v>48</x:v>
      </x:c>
      <x:c r="J2678" s="21" t="n">
        <x:v>3</x:v>
      </x:c>
      <x:c r="K2678" s="18" t="n">
        <x:f>'05 Cargo Register'!K438</x:f>
        <x:v>168.75</x:v>
      </x:c>
      <x:c r="L2678" s="18" t="n">
        <x:f>'05 Cargo Register'!N438</x:f>
        <x:v>10</x:v>
      </x:c>
      <x:c r="M2678" s="18" t="n">
        <x:f>'05 Cargo Register'!O438</x:f>
        <x:v>212.5</x:v>
      </x:c>
      <x:c r="N2678" s="18" t="n">
        <x:f>J2678*K2678</x:f>
        <x:v>506.25</x:v>
      </x:c>
      <x:c r="O2678" s="18" t="n">
        <x:f>J2678*L2678</x:f>
        <x:v>30</x:v>
      </x:c>
      <x:c r="P2678" s="18" t="n">
        <x:f>J2678*M2678</x:f>
        <x:v>637.5</x:v>
      </x:c>
      <x:c r="Q2678" s="22" t="n">
        <x:f>'01 Controls'!$E$27*'02 Cargo Classes'!$M$10</x:f>
        <x:v>0</x:v>
      </x:c>
      <x:c r="R2678" s="22" t="n">
        <x:f>'01 Controls'!$F$27*'02 Cargo Classes'!$N$10</x:f>
        <x:v>0</x:v>
      </x:c>
      <x:c r="S2678" s="22" t="n">
        <x:f>'01 Controls'!$G$27*'02 Cargo Classes'!$O$10</x:f>
        <x:v>0.7</x:v>
      </x:c>
      <x:c r="T2678" s="22" t="n">
        <x:f>'01 Controls'!$H$27*'02 Cargo Classes'!$P$10</x:f>
        <x:v>0.25</x:v>
      </x:c>
      <x:c r="U2678" s="22" t="n">
        <x:f>SUM(Q2678:T2678)</x:f>
        <x:v>0.95</x:v>
      </x:c>
      <x:c r="V2678" s="18" t="n">
        <x:f>IF(U2678=0,0,N2678*Q2678/U2678)</x:f>
        <x:v>0</x:v>
      </x:c>
      <x:c r="W2678" s="18" t="n">
        <x:f>IF(U2678=0,0,P2678*Q2678/U2678)</x:f>
        <x:v>0</x:v>
      </x:c>
      <x:c r="X2678" s="18" t="n">
        <x:f>MAX(V2678,W2678*'01 Controls'!$E$12)</x:f>
        <x:v>0</x:v>
      </x:c>
      <x:c r="Y2678" s="18" t="n">
        <x:f>IF(U2678=0,0,N2678*R2678/U2678)</x:f>
        <x:v>0</x:v>
      </x:c>
      <x:c r="Z2678" s="18" t="n">
        <x:f>IF(U2678=0,0,P2678*R2678/U2678)</x:f>
        <x:v>0</x:v>
      </x:c>
      <x:c r="AA2678" s="18" t="n">
        <x:f>MAX(Y2678,Z2678*'01 Controls'!$E$13)</x:f>
        <x:v>0</x:v>
      </x:c>
      <x:c r="AB2678" s="18" t="n">
        <x:f>IF(U2678=0,0,N2678*S2678/U2678)</x:f>
        <x:v>373.0263157894737</x:v>
      </x:c>
      <x:c r="AC2678" s="18" t="n">
        <x:f>IF(U2678=0,0,P2678*S2678/U2678)</x:f>
        <x:v>469.7368421052632</x:v>
      </x:c>
      <x:c r="AD2678" s="18" t="n">
        <x:f>MAX(AB2678,AC2678*'01 Controls'!$E$14)</x:f>
        <x:v>373.0263157894737</x:v>
      </x:c>
      <x:c r="AE2678" s="18" t="n">
        <x:f>IF(U2678=0,0,N2678*T2678/U2678)</x:f>
        <x:v>133.22368421052633</x:v>
      </x:c>
      <x:c r="AF2678" s="18" t="n">
        <x:f>IF(U2678=0,0,P2678*T2678/U2678)</x:f>
        <x:v>167.76315789473685</x:v>
      </x:c>
      <x:c r="AG2678" s="18" t="n">
        <x:f>MAX(AE2678,AF2678*'01 Controls'!$E$15)</x:f>
        <x:v>133.22368421052633</x:v>
      </x:c>
      <x:c r="AH2678" s="18" t="n">
        <x:f>SUM(V2678,Y2678,AB2678,AE2678)</x:f>
        <x:v>506.25</x:v>
      </x:c>
      <x:c r="AI2678" s="18" t="n">
        <x:f>N2678-AH2678</x:f>
        <x:v>0</x:v>
      </x:c>
      <x:c r="AJ2678" s="18" t="n">
        <x:f>V2678*INDEX('07 Mode Capacity'!$P$6:$P$17,MATCH("AIR-"&amp;I2678,'07 Mode Capacity'!$C$6:$C$17,0))</x:f>
        <x:v>0</x:v>
      </x:c>
      <x:c r="AK2678" s="18" t="n">
        <x:f>Y2678*INDEX('07 Mode Capacity'!$P$6:$P$17,MATCH("OCEAN-"&amp;I2678,'07 Mode Capacity'!$C$6:$C$17,0))</x:f>
        <x:v>0</x:v>
      </x:c>
      <x:c r="AL2678" s="18" t="n">
        <x:f>AB2678*INDEX('07 Mode Capacity'!$P$6:$P$17,MATCH("LAND-"&amp;I2678,'07 Mode Capacity'!$C$6:$C$17,0))</x:f>
        <x:v>45.52706711496593</x:v>
      </x:c>
      <x:c r="AM2678" s="18" t="n">
        <x:f>AE2678*INDEX('07 Mode Capacity'!$P$6:$P$17,MATCH("INLAND-"&amp;I2678,'07 Mode Capacity'!$C$6:$C$17,0))</x:f>
        <x:v>84.09536812253617</x:v>
      </x:c>
      <x:c r="AN2678" s="18" t="n">
        <x:f>SUM(AJ2678:AM2678)</x:f>
        <x:v>129.6224352375021</x:v>
      </x:c>
      <x:c r="AO2678" s="17" t="n">
        <x:f>IF(N2678=0,1,AN2678/N2678)</x:f>
        <x:v>0.25604431651852266</x:v>
      </x:c>
      <x:c r="AP2678" s="11" t="str">
        <x:f>IF(AO2678&gt;='01 Controls'!$E$16,"PASS","FAIL")</x:f>
        <x:v>FAIL</x:v>
      </x:c>
      <x:c r="AQ2678" s="11" t="str">
        <x:v>UNQUANTIFIED</x:v>
      </x:c>
      <x:c r="AR2678" s="11" t="str">
        <x:v>Position-class planning record; serial item and receiver open</x:v>
      </x:c>
      <x:c r="AS2678" s="26"/>
      <x:c r="AT2678" s="26"/>
    </x:row>
    <x:row r="2679">
      <x:c r="C2679" s="11" t="str">
        <x:v>M3-CM-WMG-FLR-24</x:v>
      </x:c>
      <x:c r="D2679" s="11" t="str">
        <x:v>M3</x:v>
      </x:c>
      <x:c r="E2679" s="11" t="str">
        <x:v>Inland flood</x:v>
      </x:c>
      <x:c r="F2679" s="11" t="str">
        <x:v>CM-WMG</x:v>
      </x:c>
      <x:c r="G2679" s="11" t="str">
        <x:v>Civil water-mobility group</x:v>
      </x:c>
      <x:c r="H2679" s="11" t="str">
        <x:v>FLR-24</x:v>
      </x:c>
      <x:c r="I2679" s="19" t="n">
        <x:v>48</x:v>
      </x:c>
      <x:c r="J2679" s="21" t="n">
        <x:v>3</x:v>
      </x:c>
      <x:c r="K2679" s="18" t="n">
        <x:f>'05 Cargo Register'!K439</x:f>
        <x:v>270</x:v>
      </x:c>
      <x:c r="L2679" s="18" t="n">
        <x:f>'05 Cargo Register'!N439</x:f>
        <x:v>14</x:v>
      </x:c>
      <x:c r="M2679" s="18" t="n">
        <x:f>'05 Cargo Register'!O439</x:f>
        <x:v>448</x:v>
      </x:c>
      <x:c r="N2679" s="18" t="n">
        <x:f>J2679*K2679</x:f>
        <x:v>810</x:v>
      </x:c>
      <x:c r="O2679" s="18" t="n">
        <x:f>J2679*L2679</x:f>
        <x:v>42</x:v>
      </x:c>
      <x:c r="P2679" s="18" t="n">
        <x:f>J2679*M2679</x:f>
        <x:v>1344</x:v>
      </x:c>
      <x:c r="Q2679" s="22" t="n">
        <x:f>'01 Controls'!$E$27*'02 Cargo Classes'!$M$11</x:f>
        <x:v>0</x:v>
      </x:c>
      <x:c r="R2679" s="22" t="n">
        <x:f>'01 Controls'!$F$27*'02 Cargo Classes'!$N$11</x:f>
        <x:v>0</x:v>
      </x:c>
      <x:c r="S2679" s="22" t="n">
        <x:f>'01 Controls'!$G$27*'02 Cargo Classes'!$O$11</x:f>
        <x:v>0.7</x:v>
      </x:c>
      <x:c r="T2679" s="22" t="n">
        <x:f>'01 Controls'!$H$27*'02 Cargo Classes'!$P$11</x:f>
        <x:v>0.2</x:v>
      </x:c>
      <x:c r="U2679" s="22" t="n">
        <x:f>SUM(Q2679:T2679)</x:f>
        <x:v>0.8999999999999999</x:v>
      </x:c>
      <x:c r="V2679" s="18" t="n">
        <x:f>IF(U2679=0,0,N2679*Q2679/U2679)</x:f>
        <x:v>0</x:v>
      </x:c>
      <x:c r="W2679" s="18" t="n">
        <x:f>IF(U2679=0,0,P2679*Q2679/U2679)</x:f>
        <x:v>0</x:v>
      </x:c>
      <x:c r="X2679" s="18" t="n">
        <x:f>MAX(V2679,W2679*'01 Controls'!$E$12)</x:f>
        <x:v>0</x:v>
      </x:c>
      <x:c r="Y2679" s="18" t="n">
        <x:f>IF(U2679=0,0,N2679*R2679/U2679)</x:f>
        <x:v>0</x:v>
      </x:c>
      <x:c r="Z2679" s="18" t="n">
        <x:f>IF(U2679=0,0,P2679*R2679/U2679)</x:f>
        <x:v>0</x:v>
      </x:c>
      <x:c r="AA2679" s="18" t="n">
        <x:f>MAX(Y2679,Z2679*'01 Controls'!$E$13)</x:f>
        <x:v>0</x:v>
      </x:c>
      <x:c r="AB2679" s="18" t="n">
        <x:f>IF(U2679=0,0,N2679*S2679/U2679)</x:f>
        <x:v>630.0000000000001</x:v>
      </x:c>
      <x:c r="AC2679" s="18" t="n">
        <x:f>IF(U2679=0,0,P2679*S2679/U2679)</x:f>
        <x:v>1045.3333333333335</x:v>
      </x:c>
      <x:c r="AD2679" s="18" t="n">
        <x:f>MAX(AB2679,AC2679*'01 Controls'!$E$14)</x:f>
        <x:v>630.0000000000001</x:v>
      </x:c>
      <x:c r="AE2679" s="18" t="n">
        <x:f>IF(U2679=0,0,N2679*T2679/U2679)</x:f>
        <x:v>180.00000000000003</x:v>
      </x:c>
      <x:c r="AF2679" s="18" t="n">
        <x:f>IF(U2679=0,0,P2679*T2679/U2679)</x:f>
        <x:v>298.6666666666667</x:v>
      </x:c>
      <x:c r="AG2679" s="18" t="n">
        <x:f>MAX(AE2679,AF2679*'01 Controls'!$E$15)</x:f>
        <x:v>180.00000000000003</x:v>
      </x:c>
      <x:c r="AH2679" s="18" t="n">
        <x:f>SUM(V2679,Y2679,AB2679,AE2679)</x:f>
        <x:v>810.0000000000001</x:v>
      </x:c>
      <x:c r="AI2679" s="18" t="n">
        <x:f>N2679-AH2679</x:f>
        <x:v>-1.1368683772161603e-13</x:v>
      </x:c>
      <x:c r="AJ2679" s="18" t="n">
        <x:f>V2679*INDEX('07 Mode Capacity'!$P$6:$P$17,MATCH("AIR-"&amp;I2679,'07 Mode Capacity'!$C$6:$C$17,0))</x:f>
        <x:v>0</x:v>
      </x:c>
      <x:c r="AK2679" s="18" t="n">
        <x:f>Y2679*INDEX('07 Mode Capacity'!$P$6:$P$17,MATCH("OCEAN-"&amp;I2679,'07 Mode Capacity'!$C$6:$C$17,0))</x:f>
        <x:v>0</x:v>
      </x:c>
      <x:c r="AL2679" s="18" t="n">
        <x:f>AB2679*INDEX('07 Mode Capacity'!$P$6:$P$17,MATCH("LAND-"&amp;I2679,'07 Mode Capacity'!$C$6:$C$17,0))</x:f>
        <x:v>76.8901577941647</x:v>
      </x:c>
      <x:c r="AM2679" s="18" t="n">
        <x:f>AE2679*INDEX('07 Mode Capacity'!$P$6:$P$17,MATCH("INLAND-"&amp;I2679,'07 Mode Capacity'!$C$6:$C$17,0))</x:f>
        <x:v>113.62218626333777</x:v>
      </x:c>
      <x:c r="AN2679" s="18" t="n">
        <x:f>SUM(AJ2679:AM2679)</x:f>
        <x:v>190.51234405750245</x:v>
      </x:c>
      <x:c r="AO2679" s="17" t="n">
        <x:f>IF(N2679=0,1,AN2679/N2679)</x:f>
        <x:v>0.2352004247623487</x:v>
      </x:c>
      <x:c r="AP2679" s="11" t="str">
        <x:f>IF(AO2679&gt;='01 Controls'!$E$16,"PASS","FAIL")</x:f>
        <x:v>FAIL</x:v>
      </x:c>
      <x:c r="AQ2679" s="11" t="str">
        <x:v>UNQUANTIFIED</x:v>
      </x:c>
      <x:c r="AR2679" s="11" t="str">
        <x:v>Position-class planning record; serial item and receiver open</x:v>
      </x:c>
      <x:c r="AS2679" s="26"/>
      <x:c r="AT2679" s="26"/>
    </x:row>
    <x:row r="2680">
      <x:c r="C2680" s="11" t="str">
        <x:v>M3-CM-WMG-ROL-30</x:v>
      </x:c>
      <x:c r="D2680" s="11" t="str">
        <x:v>M3</x:v>
      </x:c>
      <x:c r="E2680" s="11" t="str">
        <x:v>Inland flood</x:v>
      </x:c>
      <x:c r="F2680" s="11" t="str">
        <x:v>CM-WMG</x:v>
      </x:c>
      <x:c r="G2680" s="11" t="str">
        <x:v>Civil water-mobility group</x:v>
      </x:c>
      <x:c r="H2680" s="11" t="str">
        <x:v>ROL-30</x:v>
      </x:c>
      <x:c r="I2680" s="19" t="n">
        <x:v>48</x:v>
      </x:c>
      <x:c r="J2680" s="21" t="n">
        <x:v>3</x:v>
      </x:c>
      <x:c r="K2680" s="18" t="n">
        <x:f>'05 Cargo Register'!K440</x:f>
        <x:v>1215</x:v>
      </x:c>
      <x:c r="L2680" s="18" t="n">
        <x:f>'05 Cargo Register'!N440</x:f>
        <x:v>51</x:v>
      </x:c>
      <x:c r="M2680" s="18" t="n">
        <x:f>'05 Cargo Register'!O440</x:f>
        <x:v>3251.25</x:v>
      </x:c>
      <x:c r="N2680" s="18" t="n">
        <x:f>J2680*K2680</x:f>
        <x:v>3645</x:v>
      </x:c>
      <x:c r="O2680" s="18" t="n">
        <x:f>J2680*L2680</x:f>
        <x:v>153</x:v>
      </x:c>
      <x:c r="P2680" s="18" t="n">
        <x:f>J2680*M2680</x:f>
        <x:v>9753.75</x:v>
      </x:c>
      <x:c r="Q2680" s="22" t="n">
        <x:f>'01 Controls'!$E$27*'02 Cargo Classes'!$M$12</x:f>
        <x:v>0</x:v>
      </x:c>
      <x:c r="R2680" s="22" t="n">
        <x:f>'01 Controls'!$F$27*'02 Cargo Classes'!$N$12</x:f>
        <x:v>0</x:v>
      </x:c>
      <x:c r="S2680" s="22" t="n">
        <x:f>'01 Controls'!$G$27*'02 Cargo Classes'!$O$12</x:f>
        <x:v>1.0499999999999998</x:v>
      </x:c>
      <x:c r="T2680" s="22" t="n">
        <x:f>'01 Controls'!$H$27*'02 Cargo Classes'!$P$12</x:f>
        <x:v>0.15</x:v>
      </x:c>
      <x:c r="U2680" s="22" t="n">
        <x:f>SUM(Q2680:T2680)</x:f>
        <x:v>1.1999999999999997</x:v>
      </x:c>
      <x:c r="V2680" s="18" t="n">
        <x:f>IF(U2680=0,0,N2680*Q2680/U2680)</x:f>
        <x:v>0</x:v>
      </x:c>
      <x:c r="W2680" s="18" t="n">
        <x:f>IF(U2680=0,0,P2680*Q2680/U2680)</x:f>
        <x:v>0</x:v>
      </x:c>
      <x:c r="X2680" s="18" t="n">
        <x:f>MAX(V2680,W2680*'01 Controls'!$E$12)</x:f>
        <x:v>0</x:v>
      </x:c>
      <x:c r="Y2680" s="18" t="n">
        <x:f>IF(U2680=0,0,N2680*R2680/U2680)</x:f>
        <x:v>0</x:v>
      </x:c>
      <x:c r="Z2680" s="18" t="n">
        <x:f>IF(U2680=0,0,P2680*R2680/U2680)</x:f>
        <x:v>0</x:v>
      </x:c>
      <x:c r="AA2680" s="18" t="n">
        <x:f>MAX(Y2680,Z2680*'01 Controls'!$E$13)</x:f>
        <x:v>0</x:v>
      </x:c>
      <x:c r="AB2680" s="18" t="n">
        <x:f>IF(U2680=0,0,N2680*S2680/U2680)</x:f>
        <x:v>3189.3750000000005</x:v>
      </x:c>
      <x:c r="AC2680" s="18" t="n">
        <x:f>IF(U2680=0,0,P2680*S2680/U2680)</x:f>
        <x:v>8534.53125</x:v>
      </x:c>
      <x:c r="AD2680" s="18" t="n">
        <x:f>MAX(AB2680,AC2680*'01 Controls'!$E$14)</x:f>
        <x:v>3189.3750000000005</x:v>
      </x:c>
      <x:c r="AE2680" s="18" t="n">
        <x:f>IF(U2680=0,0,N2680*T2680/U2680)</x:f>
        <x:v>455.6250000000001</x:v>
      </x:c>
      <x:c r="AF2680" s="18" t="n">
        <x:f>IF(U2680=0,0,P2680*T2680/U2680)</x:f>
        <x:v>1219.2187500000002</x:v>
      </x:c>
      <x:c r="AG2680" s="18" t="n">
        <x:f>MAX(AE2680,AF2680*'01 Controls'!$E$15)</x:f>
        <x:v>455.6250000000001</x:v>
      </x:c>
      <x:c r="AH2680" s="18" t="n">
        <x:f>SUM(V2680,Y2680,AB2680,AE2680)</x:f>
        <x:v>3645.0000000000005</x:v>
      </x:c>
      <x:c r="AI2680" s="18" t="n">
        <x:f>N2680-AH2680</x:f>
        <x:v>-4.547473508864641e-13</x:v>
      </x:c>
      <x:c r="AJ2680" s="18" t="n">
        <x:f>V2680*INDEX('07 Mode Capacity'!$P$6:$P$17,MATCH("AIR-"&amp;I2680,'07 Mode Capacity'!$C$6:$C$17,0))</x:f>
        <x:v>0</x:v>
      </x:c>
      <x:c r="AK2680" s="18" t="n">
        <x:f>Y2680*INDEX('07 Mode Capacity'!$P$6:$P$17,MATCH("OCEAN-"&amp;I2680,'07 Mode Capacity'!$C$6:$C$17,0))</x:f>
        <x:v>0</x:v>
      </x:c>
      <x:c r="AL2680" s="18" t="n">
        <x:f>AB2680*INDEX('07 Mode Capacity'!$P$6:$P$17,MATCH("LAND-"&amp;I2680,'07 Mode Capacity'!$C$6:$C$17,0))</x:f>
        <x:v>389.2564238329587</x:v>
      </x:c>
      <x:c r="AM2680" s="18" t="n">
        <x:f>AE2680*INDEX('07 Mode Capacity'!$P$6:$P$17,MATCH("INLAND-"&amp;I2680,'07 Mode Capacity'!$C$6:$C$17,0))</x:f>
        <x:v>287.60615897907377</x:v>
      </x:c>
      <x:c r="AN2680" s="18" t="n">
        <x:f>SUM(AJ2680:AM2680)</x:f>
        <x:v>676.8625828120325</x:v>
      </x:c>
      <x:c r="AO2680" s="17" t="n">
        <x:f>IF(N2680=0,1,AN2680/N2680)</x:f>
        <x:v>0.18569618184143555</x:v>
      </x:c>
      <x:c r="AP2680" s="11" t="str">
        <x:f>IF(AO2680&gt;='01 Controls'!$E$16,"PASS","FAIL")</x:f>
        <x:v>FAIL</x:v>
      </x:c>
      <x:c r="AQ2680" s="11" t="str">
        <x:v>UNQUANTIFIED</x:v>
      </x:c>
      <x:c r="AR2680" s="11" t="str">
        <x:v>Position-class planning record; serial item and receiver open</x:v>
      </x:c>
      <x:c r="AS2680" s="26"/>
      <x:c r="AT2680" s="26"/>
    </x:row>
    <x:row r="2681">
      <x:c r="C2681" s="11" t="str">
        <x:v>M3-CM-WMG-LIN-18</x:v>
      </x:c>
      <x:c r="D2681" s="11" t="str">
        <x:v>M3</x:v>
      </x:c>
      <x:c r="E2681" s="11" t="str">
        <x:v>Inland flood</x:v>
      </x:c>
      <x:c r="F2681" s="11" t="str">
        <x:v>CM-WMG</x:v>
      </x:c>
      <x:c r="G2681" s="11" t="str">
        <x:v>Civil water-mobility group</x:v>
      </x:c>
      <x:c r="H2681" s="11" t="str">
        <x:v>LIN-18</x:v>
      </x:c>
      <x:c r="I2681" s="19" t="n">
        <x:v>72</x:v>
      </x:c>
      <x:c r="J2681" s="21" t="n">
        <x:v>3</x:v>
      </x:c>
      <x:c r="K2681" s="18" t="n">
        <x:f>'05 Cargo Register'!K441</x:f>
        <x:v>135</x:v>
      </x:c>
      <x:c r="L2681" s="18" t="n">
        <x:f>'05 Cargo Register'!N441</x:f>
        <x:v>10</x:v>
      </x:c>
      <x:c r="M2681" s="18" t="n">
        <x:f>'05 Cargo Register'!O441</x:f>
        <x:v>440</x:v>
      </x:c>
      <x:c r="N2681" s="18" t="n">
        <x:f>J2681*K2681</x:f>
        <x:v>405</x:v>
      </x:c>
      <x:c r="O2681" s="18" t="n">
        <x:f>J2681*L2681</x:f>
        <x:v>30</x:v>
      </x:c>
      <x:c r="P2681" s="18" t="n">
        <x:f>J2681*M2681</x:f>
        <x:v>1320</x:v>
      </x:c>
      <x:c r="Q2681" s="22" t="n">
        <x:f>'01 Controls'!$E$27*'02 Cargo Classes'!$M$13</x:f>
        <x:v>0</x:v>
      </x:c>
      <x:c r="R2681" s="22" t="n">
        <x:f>'01 Controls'!$F$27*'02 Cargo Classes'!$N$13</x:f>
        <x:v>0</x:v>
      </x:c>
      <x:c r="S2681" s="22" t="n">
        <x:f>'01 Controls'!$G$27*'02 Cargo Classes'!$O$13</x:f>
        <x:v>0.7</x:v>
      </x:c>
      <x:c r="T2681" s="22" t="n">
        <x:f>'01 Controls'!$H$27*'02 Cargo Classes'!$P$13</x:f>
        <x:v>0.25</x:v>
      </x:c>
      <x:c r="U2681" s="22" t="n">
        <x:f>SUM(Q2681:T2681)</x:f>
        <x:v>0.95</x:v>
      </x:c>
      <x:c r="V2681" s="18" t="n">
        <x:f>IF(U2681=0,0,N2681*Q2681/U2681)</x:f>
        <x:v>0</x:v>
      </x:c>
      <x:c r="W2681" s="18" t="n">
        <x:f>IF(U2681=0,0,P2681*Q2681/U2681)</x:f>
        <x:v>0</x:v>
      </x:c>
      <x:c r="X2681" s="18" t="n">
        <x:f>MAX(V2681,W2681*'01 Controls'!$E$12)</x:f>
        <x:v>0</x:v>
      </x:c>
      <x:c r="Y2681" s="18" t="n">
        <x:f>IF(U2681=0,0,N2681*R2681/U2681)</x:f>
        <x:v>0</x:v>
      </x:c>
      <x:c r="Z2681" s="18" t="n">
        <x:f>IF(U2681=0,0,P2681*R2681/U2681)</x:f>
        <x:v>0</x:v>
      </x:c>
      <x:c r="AA2681" s="18" t="n">
        <x:f>MAX(Y2681,Z2681*'01 Controls'!$E$13)</x:f>
        <x:v>0</x:v>
      </x:c>
      <x:c r="AB2681" s="18" t="n">
        <x:f>IF(U2681=0,0,N2681*S2681/U2681)</x:f>
        <x:v>298.42105263157896</x:v>
      </x:c>
      <x:c r="AC2681" s="18" t="n">
        <x:f>IF(U2681=0,0,P2681*S2681/U2681)</x:f>
        <x:v>972.6315789473683</x:v>
      </x:c>
      <x:c r="AD2681" s="18" t="n">
        <x:f>MAX(AB2681,AC2681*'01 Controls'!$E$14)</x:f>
        <x:v>298.42105263157896</x:v>
      </x:c>
      <x:c r="AE2681" s="18" t="n">
        <x:f>IF(U2681=0,0,N2681*T2681/U2681)</x:f>
        <x:v>106.57894736842105</x:v>
      </x:c>
      <x:c r="AF2681" s="18" t="n">
        <x:f>IF(U2681=0,0,P2681*T2681/U2681)</x:f>
        <x:v>347.3684210526316</x:v>
      </x:c>
      <x:c r="AG2681" s="18" t="n">
        <x:f>MAX(AE2681,AF2681*'01 Controls'!$E$15)</x:f>
        <x:v>106.57894736842105</x:v>
      </x:c>
      <x:c r="AH2681" s="18" t="n">
        <x:f>SUM(V2681,Y2681,AB2681,AE2681)</x:f>
        <x:v>405</x:v>
      </x:c>
      <x:c r="AI2681" s="18" t="n">
        <x:f>N2681-AH2681</x:f>
        <x:v>0</x:v>
      </x:c>
      <x:c r="AJ2681" s="18" t="n">
        <x:f>V2681*INDEX('07 Mode Capacity'!$P$6:$P$17,MATCH("AIR-"&amp;I2681,'07 Mode Capacity'!$C$6:$C$17,0))</x:f>
        <x:v>0</x:v>
      </x:c>
      <x:c r="AK2681" s="18" t="n">
        <x:f>Y2681*INDEX('07 Mode Capacity'!$P$6:$P$17,MATCH("OCEAN-"&amp;I2681,'07 Mode Capacity'!$C$6:$C$17,0))</x:f>
        <x:v>0</x:v>
      </x:c>
      <x:c r="AL2681" s="18" t="n">
        <x:f>AB2681*INDEX('07 Mode Capacity'!$P$6:$P$17,MATCH("LAND-"&amp;I2681,'07 Mode Capacity'!$C$6:$C$17,0))</x:f>
        <x:v>213.37410392123928</x:v>
      </x:c>
      <x:c r="AM2681" s="18" t="n">
        <x:f>AE2681*INDEX('07 Mode Capacity'!$P$6:$P$17,MATCH("INLAND-"&amp;I2681,'07 Mode Capacity'!$C$6:$C$17,0))</x:f>
        <x:v>106.57894736842105</x:v>
      </x:c>
      <x:c r="AN2681" s="18" t="n">
        <x:f>SUM(AJ2681:AM2681)</x:f>
        <x:v>319.9530512896603</x:v>
      </x:c>
      <x:c r="AO2681" s="17" t="n">
        <x:f>IF(N2681=0,1,AN2681/N2681)</x:f>
        <x:v>0.790007534048544</x:v>
      </x:c>
      <x:c r="AP2681" s="11" t="str">
        <x:f>IF(AO2681&gt;='01 Controls'!$E$16,"PASS","FAIL")</x:f>
        <x:v>FAIL</x:v>
      </x:c>
      <x:c r="AQ2681" s="11" t="str">
        <x:v>UNQUANTIFIED</x:v>
      </x:c>
      <x:c r="AR2681" s="11" t="str">
        <x:v>Position-class planning record; serial item and receiver open</x:v>
      </x:c>
      <x:c r="AS2681" s="26"/>
      <x:c r="AT2681" s="26"/>
    </x:row>
    <x:row r="2682">
      <x:c r="C2682" s="11" t="str">
        <x:v>M3-CM-WMG-BLK-08</x:v>
      </x:c>
      <x:c r="D2682" s="11" t="str">
        <x:v>M3</x:v>
      </x:c>
      <x:c r="E2682" s="11" t="str">
        <x:v>Inland flood</x:v>
      </x:c>
      <x:c r="F2682" s="11" t="str">
        <x:v>CM-WMG</x:v>
      </x:c>
      <x:c r="G2682" s="11" t="str">
        <x:v>Civil water-mobility group</x:v>
      </x:c>
      <x:c r="H2682" s="11" t="str">
        <x:v>BLK-08</x:v>
      </x:c>
      <x:c r="I2682" s="19" t="n">
        <x:v>48</x:v>
      </x:c>
      <x:c r="J2682" s="21" t="n">
        <x:v>3</x:v>
      </x:c>
      <x:c r="K2682" s="18" t="n">
        <x:f>'05 Cargo Register'!K442</x:f>
        <x:v>202.5</x:v>
      </x:c>
      <x:c r="L2682" s="18" t="n">
        <x:f>'05 Cargo Register'!N442</x:f>
        <x:v>32</x:v>
      </x:c>
      <x:c r="M2682" s="18" t="n">
        <x:f>'05 Cargo Register'!O442</x:f>
        <x:v>1632</x:v>
      </x:c>
      <x:c r="N2682" s="18" t="n">
        <x:f>J2682*K2682</x:f>
        <x:v>607.5</x:v>
      </x:c>
      <x:c r="O2682" s="18" t="n">
        <x:f>J2682*L2682</x:f>
        <x:v>96</x:v>
      </x:c>
      <x:c r="P2682" s="18" t="n">
        <x:f>J2682*M2682</x:f>
        <x:v>4896</x:v>
      </x:c>
      <x:c r="Q2682" s="22" t="n">
        <x:f>'01 Controls'!$E$27*'02 Cargo Classes'!$M$14</x:f>
        <x:v>0.05</x:v>
      </x:c>
      <x:c r="R2682" s="22" t="n">
        <x:f>'01 Controls'!$F$27*'02 Cargo Classes'!$N$14</x:f>
        <x:v>0</x:v>
      </x:c>
      <x:c r="S2682" s="22" t="n">
        <x:f>'01 Controls'!$G$27*'02 Cargo Classes'!$O$14</x:f>
        <x:v>0.7</x:v>
      </x:c>
      <x:c r="T2682" s="22" t="n">
        <x:f>'01 Controls'!$H$27*'02 Cargo Classes'!$P$14</x:f>
        <x:v>0.125</x:v>
      </x:c>
      <x:c r="U2682" s="22" t="n">
        <x:f>SUM(Q2682:T2682)</x:f>
        <x:v>0.875</x:v>
      </x:c>
      <x:c r="V2682" s="18" t="n">
        <x:f>IF(U2682=0,0,N2682*Q2682/U2682)</x:f>
        <x:v>34.714285714285715</x:v>
      </x:c>
      <x:c r="W2682" s="18" t="n">
        <x:f>IF(U2682=0,0,P2682*Q2682/U2682)</x:f>
        <x:v>279.7714285714286</x:v>
      </x:c>
      <x:c r="X2682" s="18" t="n">
        <x:f>MAX(V2682,W2682*'01 Controls'!$E$12)</x:f>
        <x:v>69.94285714285715</x:v>
      </x:c>
      <x:c r="Y2682" s="18" t="n">
        <x:f>IF(U2682=0,0,N2682*R2682/U2682)</x:f>
        <x:v>0</x:v>
      </x:c>
      <x:c r="Z2682" s="18" t="n">
        <x:f>IF(U2682=0,0,P2682*R2682/U2682)</x:f>
        <x:v>0</x:v>
      </x:c>
      <x:c r="AA2682" s="18" t="n">
        <x:f>MAX(Y2682,Z2682*'01 Controls'!$E$13)</x:f>
        <x:v>0</x:v>
      </x:c>
      <x:c r="AB2682" s="18" t="n">
        <x:f>IF(U2682=0,0,N2682*S2682/U2682)</x:f>
        <x:v>486</x:v>
      </x:c>
      <x:c r="AC2682" s="18" t="n">
        <x:f>IF(U2682=0,0,P2682*S2682/U2682)</x:f>
        <x:v>3916.7999999999997</x:v>
      </x:c>
      <x:c r="AD2682" s="18" t="n">
        <x:f>MAX(AB2682,AC2682*'01 Controls'!$E$14)</x:f>
        <x:v>783.36</x:v>
      </x:c>
      <x:c r="AE2682" s="18" t="n">
        <x:f>IF(U2682=0,0,N2682*T2682/U2682)</x:f>
        <x:v>86.78571428571429</x:v>
      </x:c>
      <x:c r="AF2682" s="18" t="n">
        <x:f>IF(U2682=0,0,P2682*T2682/U2682)</x:f>
        <x:v>699.4285714285714</x:v>
      </x:c>
      <x:c r="AG2682" s="18" t="n">
        <x:f>MAX(AE2682,AF2682*'01 Controls'!$E$15)</x:f>
        <x:v>125.89714285714285</x:v>
      </x:c>
      <x:c r="AH2682" s="18" t="n">
        <x:f>SUM(V2682,Y2682,AB2682,AE2682)</x:f>
        <x:v>607.5</x:v>
      </x:c>
      <x:c r="AI2682" s="18" t="n">
        <x:f>N2682-AH2682</x:f>
        <x:v>0</x:v>
      </x:c>
      <x:c r="AJ2682" s="18" t="n">
        <x:f>V2682*INDEX('07 Mode Capacity'!$P$6:$P$17,MATCH("AIR-"&amp;I2682,'07 Mode Capacity'!$C$6:$C$17,0))</x:f>
        <x:v>9.731652137756873</x:v>
      </x:c>
      <x:c r="AK2682" s="18" t="n">
        <x:f>Y2682*INDEX('07 Mode Capacity'!$P$6:$P$17,MATCH("OCEAN-"&amp;I2682,'07 Mode Capacity'!$C$6:$C$17,0))</x:f>
        <x:v>0</x:v>
      </x:c>
      <x:c r="AL2682" s="18" t="n">
        <x:f>AB2682*INDEX('07 Mode Capacity'!$P$6:$P$17,MATCH("LAND-"&amp;I2682,'07 Mode Capacity'!$C$6:$C$17,0))</x:f>
        <x:v>59.315264584069894</x:v>
      </x:c>
      <x:c r="AM2682" s="18" t="n">
        <x:f>AE2682*INDEX('07 Mode Capacity'!$P$6:$P$17,MATCH("INLAND-"&amp;I2682,'07 Mode Capacity'!$C$6:$C$17,0))</x:f>
        <x:v>54.78212551982356</x:v>
      </x:c>
      <x:c r="AN2682" s="18" t="n">
        <x:f>SUM(AJ2682:AM2682)</x:f>
        <x:v>123.82904224165031</x:v>
      </x:c>
      <x:c r="AO2682" s="17" t="n">
        <x:f>IF(N2682=0,1,AN2682/N2682)</x:f>
        <x:v>0.20383381438954784</x:v>
      </x:c>
      <x:c r="AP2682" s="11" t="str">
        <x:f>IF(AO2682&gt;='01 Controls'!$E$16,"PASS","FAIL")</x:f>
        <x:v>FAIL</x:v>
      </x:c>
      <x:c r="AQ2682" s="11" t="str">
        <x:v>UNQUANTIFIED</x:v>
      </x:c>
      <x:c r="AR2682" s="11" t="str">
        <x:v>Position-class planning record; serial item and receiver open</x:v>
      </x:c>
      <x:c r="AS2682" s="26"/>
      <x:c r="AT2682" s="26"/>
    </x:row>
    <x:row r="2683">
      <x:c r="C2683" s="11" t="str">
        <x:v>M3-CM-WMG-OOG-80</x:v>
      </x:c>
      <x:c r="D2683" s="11" t="str">
        <x:v>M3</x:v>
      </x:c>
      <x:c r="E2683" s="11" t="str">
        <x:v>Inland flood</x:v>
      </x:c>
      <x:c r="F2683" s="11" t="str">
        <x:v>CM-WMG</x:v>
      </x:c>
      <x:c r="G2683" s="11" t="str">
        <x:v>Civil water-mobility group</x:v>
      </x:c>
      <x:c r="H2683" s="11" t="str">
        <x:v>OOG-80</x:v>
      </x:c>
      <x:c r="I2683" s="19" t="n">
        <x:v>72</x:v>
      </x:c>
      <x:c r="J2683" s="21" t="n">
        <x:v>3</x:v>
      </x:c>
      <x:c r="K2683" s="18" t="n">
        <x:f>'05 Cargo Register'!K443</x:f>
        <x:v>607.5</x:v>
      </x:c>
      <x:c r="L2683" s="18" t="n">
        <x:f>'05 Cargo Register'!N443</x:f>
        <x:v>11</x:v>
      </x:c>
      <x:c r="M2683" s="18" t="n">
        <x:f>'05 Cargo Register'!O443</x:f>
        <x:v>1936</x:v>
      </x:c>
      <x:c r="N2683" s="18" t="n">
        <x:f>J2683*K2683</x:f>
        <x:v>1822.5</x:v>
      </x:c>
      <x:c r="O2683" s="18" t="n">
        <x:f>J2683*L2683</x:f>
        <x:v>33</x:v>
      </x:c>
      <x:c r="P2683" s="18" t="n">
        <x:f>J2683*M2683</x:f>
        <x:v>5808</x:v>
      </x:c>
      <x:c r="Q2683" s="22" t="n">
        <x:f>'01 Controls'!$E$27*'02 Cargo Classes'!$M$15</x:f>
        <x:v>0</x:v>
      </x:c>
      <x:c r="R2683" s="22" t="n">
        <x:f>'01 Controls'!$F$27*'02 Cargo Classes'!$N$15</x:f>
        <x:v>0</x:v>
      </x:c>
      <x:c r="S2683" s="22" t="n">
        <x:f>'01 Controls'!$G$27*'02 Cargo Classes'!$O$15</x:f>
        <x:v>0.42</x:v>
      </x:c>
      <x:c r="T2683" s="22" t="n">
        <x:f>'01 Controls'!$H$27*'02 Cargo Classes'!$P$15</x:f>
        <x:v>0.125</x:v>
      </x:c>
      <x:c r="U2683" s="22" t="n">
        <x:f>SUM(Q2683:T2683)</x:f>
        <x:v>0.5449999999999999</x:v>
      </x:c>
      <x:c r="V2683" s="18" t="n">
        <x:f>IF(U2683=0,0,N2683*Q2683/U2683)</x:f>
        <x:v>0</x:v>
      </x:c>
      <x:c r="W2683" s="18" t="n">
        <x:f>IF(U2683=0,0,P2683*Q2683/U2683)</x:f>
        <x:v>0</x:v>
      </x:c>
      <x:c r="X2683" s="18" t="n">
        <x:f>MAX(V2683,W2683*'01 Controls'!$E$12)</x:f>
        <x:v>0</x:v>
      </x:c>
      <x:c r="Y2683" s="18" t="n">
        <x:f>IF(U2683=0,0,N2683*R2683/U2683)</x:f>
        <x:v>0</x:v>
      </x:c>
      <x:c r="Z2683" s="18" t="n">
        <x:f>IF(U2683=0,0,P2683*R2683/U2683)</x:f>
        <x:v>0</x:v>
      </x:c>
      <x:c r="AA2683" s="18" t="n">
        <x:f>MAX(Y2683,Z2683*'01 Controls'!$E$13)</x:f>
        <x:v>0</x:v>
      </x:c>
      <x:c r="AB2683" s="18" t="n">
        <x:f>IF(U2683=0,0,N2683*S2683/U2683)</x:f>
        <x:v>1404.4954128440368</x:v>
      </x:c>
      <x:c r="AC2683" s="18" t="n">
        <x:f>IF(U2683=0,0,P2683*S2683/U2683)</x:f>
        <x:v>4475.889908256881</x:v>
      </x:c>
      <x:c r="AD2683" s="18" t="n">
        <x:f>MAX(AB2683,AC2683*'01 Controls'!$E$14)</x:f>
        <x:v>1404.4954128440368</x:v>
      </x:c>
      <x:c r="AE2683" s="18" t="n">
        <x:f>IF(U2683=0,0,N2683*T2683/U2683)</x:f>
        <x:v>418.00458715596335</x:v>
      </x:c>
      <x:c r="AF2683" s="18" t="n">
        <x:f>IF(U2683=0,0,P2683*T2683/U2683)</x:f>
        <x:v>1332.1100917431195</x:v>
      </x:c>
      <x:c r="AG2683" s="18" t="n">
        <x:f>MAX(AE2683,AF2683*'01 Controls'!$E$15)</x:f>
        <x:v>418.00458715596335</x:v>
      </x:c>
      <x:c r="AH2683" s="18" t="n">
        <x:f>SUM(V2683,Y2683,AB2683,AE2683)</x:f>
        <x:v>1822.5</x:v>
      </x:c>
      <x:c r="AI2683" s="18" t="n">
        <x:f>N2683-AH2683</x:f>
        <x:v>0</x:v>
      </x:c>
      <x:c r="AJ2683" s="18" t="n">
        <x:f>V2683*INDEX('07 Mode Capacity'!$P$6:$P$17,MATCH("AIR-"&amp;I2683,'07 Mode Capacity'!$C$6:$C$17,0))</x:f>
        <x:v>0</x:v>
      </x:c>
      <x:c r="AK2683" s="18" t="n">
        <x:f>Y2683*INDEX('07 Mode Capacity'!$P$6:$P$17,MATCH("OCEAN-"&amp;I2683,'07 Mode Capacity'!$C$6:$C$17,0))</x:f>
        <x:v>0</x:v>
      </x:c>
      <x:c r="AL2683" s="18" t="n">
        <x:f>AB2683*INDEX('07 Mode Capacity'!$P$6:$P$17,MATCH("LAND-"&amp;I2683,'07 Mode Capacity'!$C$6:$C$17,0))</x:f>
        <x:v>1004.2285808403279</x:v>
      </x:c>
      <x:c r="AM2683" s="18" t="n">
        <x:f>AE2683*INDEX('07 Mode Capacity'!$P$6:$P$17,MATCH("INLAND-"&amp;I2683,'07 Mode Capacity'!$C$6:$C$17,0))</x:f>
        <x:v>418.00458715596335</x:v>
      </x:c>
      <x:c r="AN2683" s="18" t="n">
        <x:f>SUM(AJ2683:AM2683)</x:f>
        <x:v>1422.2331679962913</x:v>
      </x:c>
      <x:c r="AO2683" s="17" t="n">
        <x:f>IF(N2683=0,1,AN2683/N2683)</x:f>
        <x:v>0.7803748521241654</x:v>
      </x:c>
      <x:c r="AP2683" s="11" t="str">
        <x:f>IF(AO2683&gt;='01 Controls'!$E$16,"PASS","FAIL")</x:f>
        <x:v>FAIL</x:v>
      </x:c>
      <x:c r="AQ2683" s="11" t="str">
        <x:v>UNQUANTIFIED</x:v>
      </x:c>
      <x:c r="AR2683" s="11" t="str">
        <x:v>Position-class planning record; serial item and receiver open</x:v>
      </x:c>
      <x:c r="AS2683" s="26"/>
      <x:c r="AT2683" s="26"/>
    </x:row>
    <x:row r="2684">
      <x:c r="C2684" s="11" t="str">
        <x:v>M3-CM-RDC-APL-45</x:v>
      </x:c>
      <x:c r="D2684" s="11" t="str">
        <x:v>M3</x:v>
      </x:c>
      <x:c r="E2684" s="11" t="str">
        <x:v>Inland flood</x:v>
      </x:c>
      <x:c r="F2684" s="11" t="str">
        <x:v>CM-RDC</x:v>
      </x:c>
      <x:c r="G2684" s="11" t="str">
        <x:v>Return and durable-continuity group</x:v>
      </x:c>
      <x:c r="H2684" s="11" t="str">
        <x:v>APL-45</x:v>
      </x:c>
      <x:c r="I2684" s="19" t="n">
        <x:v>24</x:v>
      </x:c>
      <x:c r="J2684" s="21" t="n">
        <x:v>4</x:v>
      </x:c>
      <x:c r="K2684" s="18" t="n">
        <x:f>'05 Cargo Register'!K444</x:f>
        <x:v>27</x:v>
      </x:c>
      <x:c r="L2684" s="18" t="n">
        <x:f>'05 Cargo Register'!N444</x:f>
        <x:v>8</x:v>
      </x:c>
      <x:c r="M2684" s="18" t="n">
        <x:f>'05 Cargo Register'!O444</x:f>
        <x:v>60</x:v>
      </x:c>
      <x:c r="N2684" s="18" t="n">
        <x:f>J2684*K2684</x:f>
        <x:v>108</x:v>
      </x:c>
      <x:c r="O2684" s="18" t="n">
        <x:f>J2684*L2684</x:f>
        <x:v>32</x:v>
      </x:c>
      <x:c r="P2684" s="18" t="n">
        <x:f>J2684*M2684</x:f>
        <x:v>240</x:v>
      </x:c>
      <x:c r="Q2684" s="22" t="n">
        <x:f>'01 Controls'!$E$27*'02 Cargo Classes'!$M$6</x:f>
        <x:v>0.15000000000000002</x:v>
      </x:c>
      <x:c r="R2684" s="22" t="n">
        <x:f>'01 Controls'!$F$27*'02 Cargo Classes'!$N$6</x:f>
        <x:v>0</x:v>
      </x:c>
      <x:c r="S2684" s="22" t="n">
        <x:f>'01 Controls'!$G$27*'02 Cargo Classes'!$O$6</x:f>
        <x:v>0.7</x:v>
      </x:c>
      <x:c r="T2684" s="22" t="n">
        <x:f>'01 Controls'!$H$27*'02 Cargo Classes'!$P$6</x:f>
        <x:v>0.075</x:v>
      </x:c>
      <x:c r="U2684" s="22" t="n">
        <x:f>SUM(Q2684:T2684)</x:f>
        <x:v>0.9249999999999999</x:v>
      </x:c>
      <x:c r="V2684" s="18" t="n">
        <x:f>IF(U2684=0,0,N2684*Q2684/U2684)</x:f>
        <x:v>17.51351351351352</x:v>
      </x:c>
      <x:c r="W2684" s="18" t="n">
        <x:f>IF(U2684=0,0,P2684*Q2684/U2684)</x:f>
        <x:v>38.918918918918926</x:v>
      </x:c>
      <x:c r="X2684" s="18" t="n">
        <x:f>MAX(V2684,W2684*'01 Controls'!$E$12)</x:f>
        <x:v>17.51351351351352</x:v>
      </x:c>
      <x:c r="Y2684" s="18" t="n">
        <x:f>IF(U2684=0,0,N2684*R2684/U2684)</x:f>
        <x:v>0</x:v>
      </x:c>
      <x:c r="Z2684" s="18" t="n">
        <x:f>IF(U2684=0,0,P2684*R2684/U2684)</x:f>
        <x:v>0</x:v>
      </x:c>
      <x:c r="AA2684" s="18" t="n">
        <x:f>MAX(Y2684,Z2684*'01 Controls'!$E$13)</x:f>
        <x:v>0</x:v>
      </x:c>
      <x:c r="AB2684" s="18" t="n">
        <x:f>IF(U2684=0,0,N2684*S2684/U2684)</x:f>
        <x:v>81.72972972972973</x:v>
      </x:c>
      <x:c r="AC2684" s="18" t="n">
        <x:f>IF(U2684=0,0,P2684*S2684/U2684)</x:f>
        <x:v>181.62162162162164</x:v>
      </x:c>
      <x:c r="AD2684" s="18" t="n">
        <x:f>MAX(AB2684,AC2684*'01 Controls'!$E$14)</x:f>
        <x:v>81.72972972972973</x:v>
      </x:c>
      <x:c r="AE2684" s="18" t="n">
        <x:f>IF(U2684=0,0,N2684*T2684/U2684)</x:f>
        <x:v>8.756756756756756</x:v>
      </x:c>
      <x:c r="AF2684" s="18" t="n">
        <x:f>IF(U2684=0,0,P2684*T2684/U2684)</x:f>
        <x:v>19.45945945945946</x:v>
      </x:c>
      <x:c r="AG2684" s="18" t="n">
        <x:f>MAX(AE2684,AF2684*'01 Controls'!$E$15)</x:f>
        <x:v>8.756756756756756</x:v>
      </x:c>
      <x:c r="AH2684" s="18" t="n">
        <x:f>SUM(V2684,Y2684,AB2684,AE2684)</x:f>
        <x:v>108</x:v>
      </x:c>
      <x:c r="AI2684" s="18" t="n">
        <x:f>N2684-AH2684</x:f>
        <x:v>0</x:v>
      </x:c>
      <x:c r="AJ2684" s="18" t="n">
        <x:f>V2684*INDEX('07 Mode Capacity'!$P$6:$P$17,MATCH("AIR-"&amp;I2684,'07 Mode Capacity'!$C$6:$C$17,0))</x:f>
        <x:v>3.55373826917804</x:v>
      </x:c>
      <x:c r="AK2684" s="18" t="n">
        <x:f>Y2684*INDEX('07 Mode Capacity'!$P$6:$P$17,MATCH("OCEAN-"&amp;I2684,'07 Mode Capacity'!$C$6:$C$17,0))</x:f>
        <x:v>0</x:v>
      </x:c>
      <x:c r="AL2684" s="18" t="n">
        <x:f>AB2684*INDEX('07 Mode Capacity'!$P$6:$P$17,MATCH("LAND-"&amp;I2684,'07 Mode Capacity'!$C$6:$C$17,0))</x:f>
        <x:v>31.261697160286705</x:v>
      </x:c>
      <x:c r="AM2684" s="18" t="n">
        <x:f>AE2684*INDEX('07 Mode Capacity'!$P$6:$P$17,MATCH("INLAND-"&amp;I2684,'07 Mode Capacity'!$C$6:$C$17,0))</x:f>
        <x:v>8.756756756756756</x:v>
      </x:c>
      <x:c r="AN2684" s="18" t="n">
        <x:f>SUM(AJ2684:AM2684)</x:f>
        <x:v>43.5721921862215</x:v>
      </x:c>
      <x:c r="AO2684" s="17" t="n">
        <x:f>IF(N2684=0,1,AN2684/N2684)</x:f>
        <x:v>0.4034462239464954</x:v>
      </x:c>
      <x:c r="AP2684" s="11" t="str">
        <x:f>IF(AO2684&gt;='01 Controls'!$E$16,"PASS","FAIL")</x:f>
        <x:v>FAIL</x:v>
      </x:c>
      <x:c r="AQ2684" s="11" t="str">
        <x:v>UNQUANTIFIED</x:v>
      </x:c>
      <x:c r="AR2684" s="11" t="str">
        <x:v>Position-class planning record; serial item and receiver open</x:v>
      </x:c>
      <x:c r="AS2684" s="26"/>
      <x:c r="AT2684" s="26"/>
    </x:row>
    <x:row r="2685">
      <x:c r="C2685" s="11" t="str">
        <x:v>M3-CM-RDC-ISO-18</x:v>
      </x:c>
      <x:c r="D2685" s="11" t="str">
        <x:v>M3</x:v>
      </x:c>
      <x:c r="E2685" s="11" t="str">
        <x:v>Inland flood</x:v>
      </x:c>
      <x:c r="F2685" s="11" t="str">
        <x:v>CM-RDC</x:v>
      </x:c>
      <x:c r="G2685" s="11" t="str">
        <x:v>Return and durable-continuity group</x:v>
      </x:c>
      <x:c r="H2685" s="11" t="str">
        <x:v>ISO-18</x:v>
      </x:c>
      <x:c r="I2685" s="19" t="n">
        <x:v>48</x:v>
      </x:c>
      <x:c r="J2685" s="21" t="n">
        <x:v>4</x:v>
      </x:c>
      <x:c r="K2685" s="18" t="n">
        <x:f>'05 Cargo Register'!K445</x:f>
        <x:v>67.5</x:v>
      </x:c>
      <x:c r="L2685" s="18" t="n">
        <x:f>'05 Cargo Register'!N445</x:f>
        <x:v>5</x:v>
      </x:c>
      <x:c r="M2685" s="18" t="n">
        <x:f>'05 Cargo Register'!O445</x:f>
        <x:v>132</x:v>
      </x:c>
      <x:c r="N2685" s="18" t="n">
        <x:f>J2685*K2685</x:f>
        <x:v>270</x:v>
      </x:c>
      <x:c r="O2685" s="18" t="n">
        <x:f>J2685*L2685</x:f>
        <x:v>20</x:v>
      </x:c>
      <x:c r="P2685" s="18" t="n">
        <x:f>J2685*M2685</x:f>
        <x:v>528</x:v>
      </x:c>
      <x:c r="Q2685" s="22" t="n">
        <x:f>'01 Controls'!$E$27*'02 Cargo Classes'!$M$7</x:f>
        <x:v>0.010000000000000002</x:v>
      </x:c>
      <x:c r="R2685" s="22" t="n">
        <x:f>'01 Controls'!$F$27*'02 Cargo Classes'!$N$7</x:f>
        <x:v>0</x:v>
      </x:c>
      <x:c r="S2685" s="22" t="n">
        <x:f>'01 Controls'!$G$27*'02 Cargo Classes'!$O$7</x:f>
        <x:v>0.84</x:v>
      </x:c>
      <x:c r="T2685" s="22" t="n">
        <x:f>'01 Controls'!$H$27*'02 Cargo Classes'!$P$7</x:f>
        <x:v>0.2</x:v>
      </x:c>
      <x:c r="U2685" s="22" t="n">
        <x:f>SUM(Q2685:T2685)</x:f>
        <x:v>1.05</x:v>
      </x:c>
      <x:c r="V2685" s="18" t="n">
        <x:f>IF(U2685=0,0,N2685*Q2685/U2685)</x:f>
        <x:v>2.571428571428572</x:v>
      </x:c>
      <x:c r="W2685" s="18" t="n">
        <x:f>IF(U2685=0,0,P2685*Q2685/U2685)</x:f>
        <x:v>5.028571428571429</x:v>
      </x:c>
      <x:c r="X2685" s="18" t="n">
        <x:f>MAX(V2685,W2685*'01 Controls'!$E$12)</x:f>
        <x:v>2.571428571428572</x:v>
      </x:c>
      <x:c r="Y2685" s="18" t="n">
        <x:f>IF(U2685=0,0,N2685*R2685/U2685)</x:f>
        <x:v>0</x:v>
      </x:c>
      <x:c r="Z2685" s="18" t="n">
        <x:f>IF(U2685=0,0,P2685*R2685/U2685)</x:f>
        <x:v>0</x:v>
      </x:c>
      <x:c r="AA2685" s="18" t="n">
        <x:f>MAX(Y2685,Z2685*'01 Controls'!$E$13)</x:f>
        <x:v>0</x:v>
      </x:c>
      <x:c r="AB2685" s="18" t="n">
        <x:f>IF(U2685=0,0,N2685*S2685/U2685)</x:f>
        <x:v>215.99999999999997</x:v>
      </x:c>
      <x:c r="AC2685" s="18" t="n">
        <x:f>IF(U2685=0,0,P2685*S2685/U2685)</x:f>
        <x:v>422.4</x:v>
      </x:c>
      <x:c r="AD2685" s="18" t="n">
        <x:f>MAX(AB2685,AC2685*'01 Controls'!$E$14)</x:f>
        <x:v>215.99999999999997</x:v>
      </x:c>
      <x:c r="AE2685" s="18" t="n">
        <x:f>IF(U2685=0,0,N2685*T2685/U2685)</x:f>
        <x:v>51.42857142857142</x:v>
      </x:c>
      <x:c r="AF2685" s="18" t="n">
        <x:f>IF(U2685=0,0,P2685*T2685/U2685)</x:f>
        <x:v>100.57142857142857</x:v>
      </x:c>
      <x:c r="AG2685" s="18" t="n">
        <x:f>MAX(AE2685,AF2685*'01 Controls'!$E$15)</x:f>
        <x:v>51.42857142857142</x:v>
      </x:c>
      <x:c r="AH2685" s="18" t="n">
        <x:f>SUM(V2685,Y2685,AB2685,AE2685)</x:f>
        <x:v>270</x:v>
      </x:c>
      <x:c r="AI2685" s="18" t="n">
        <x:f>N2685-AH2685</x:f>
        <x:v>0</x:v>
      </x:c>
      <x:c r="AJ2685" s="18" t="n">
        <x:f>V2685*INDEX('07 Mode Capacity'!$P$6:$P$17,MATCH("AIR-"&amp;I2685,'07 Mode Capacity'!$C$6:$C$17,0))</x:f>
        <x:v>0.720863121315324</x:v>
      </x:c>
      <x:c r="AK2685" s="18" t="n">
        <x:f>Y2685*INDEX('07 Mode Capacity'!$P$6:$P$17,MATCH("OCEAN-"&amp;I2685,'07 Mode Capacity'!$C$6:$C$17,0))</x:f>
        <x:v>0</x:v>
      </x:c>
      <x:c r="AL2685" s="18" t="n">
        <x:f>AB2685*INDEX('07 Mode Capacity'!$P$6:$P$17,MATCH("LAND-"&amp;I2685,'07 Mode Capacity'!$C$6:$C$17,0))</x:f>
        <x:v>26.36233981514217</x:v>
      </x:c>
      <x:c r="AM2685" s="18" t="n">
        <x:f>AE2685*INDEX('07 Mode Capacity'!$P$6:$P$17,MATCH("INLAND-"&amp;I2685,'07 Mode Capacity'!$C$6:$C$17,0))</x:f>
        <x:v>32.46348178952507</x:v>
      </x:c>
      <x:c r="AN2685" s="18" t="n">
        <x:f>SUM(AJ2685:AM2685)</x:f>
        <x:v>59.546684725982566</x:v>
      </x:c>
      <x:c r="AO2685" s="17" t="n">
        <x:f>IF(N2685=0,1,AN2685/N2685)</x:f>
        <x:v>0.2205432767628984</x:v>
      </x:c>
      <x:c r="AP2685" s="11" t="str">
        <x:f>IF(AO2685&gt;='01 Controls'!$E$16,"PASS","FAIL")</x:f>
        <x:v>FAIL</x:v>
      </x:c>
      <x:c r="AQ2685" s="11" t="str">
        <x:v>UNQUANTIFIED</x:v>
      </x:c>
      <x:c r="AR2685" s="11" t="str">
        <x:v>Position-class planning record; serial item and receiver open</x:v>
      </x:c>
      <x:c r="AS2685" s="26"/>
      <x:c r="AT2685" s="26"/>
    </x:row>
    <x:row r="2686">
      <x:c r="C2686" s="11" t="str">
        <x:v>M3-CM-RDC-COL-12</x:v>
      </x:c>
      <x:c r="D2686" s="11" t="str">
        <x:v>M3</x:v>
      </x:c>
      <x:c r="E2686" s="11" t="str">
        <x:v>Inland flood</x:v>
      </x:c>
      <x:c r="F2686" s="11" t="str">
        <x:v>CM-RDC</x:v>
      </x:c>
      <x:c r="G2686" s="11" t="str">
        <x:v>Return and durable-continuity group</x:v>
      </x:c>
      <x:c r="H2686" s="11" t="str">
        <x:v>COL-12</x:v>
      </x:c>
      <x:c r="I2686" s="19" t="n">
        <x:v>24</x:v>
      </x:c>
      <x:c r="J2686" s="21" t="n">
        <x:v>4</x:v>
      </x:c>
      <x:c r="K2686" s="18" t="n">
        <x:f>'05 Cargo Register'!K446</x:f>
        <x:v>27</x:v>
      </x:c>
      <x:c r="L2686" s="18" t="n">
        <x:f>'05 Cargo Register'!N446</x:f>
        <x:v>3</x:v>
      </x:c>
      <x:c r="M2686" s="18" t="n">
        <x:f>'05 Cargo Register'!O446</x:f>
        <x:v>79.2</x:v>
      </x:c>
      <x:c r="N2686" s="18" t="n">
        <x:f>J2686*K2686</x:f>
        <x:v>108</x:v>
      </x:c>
      <x:c r="O2686" s="18" t="n">
        <x:f>J2686*L2686</x:f>
        <x:v>12</x:v>
      </x:c>
      <x:c r="P2686" s="18" t="n">
        <x:f>J2686*M2686</x:f>
        <x:v>316.8</x:v>
      </x:c>
      <x:c r="Q2686" s="22" t="n">
        <x:f>'01 Controls'!$E$27*'02 Cargo Classes'!$M$8</x:f>
        <x:v>0.1</x:v>
      </x:c>
      <x:c r="R2686" s="22" t="n">
        <x:f>'01 Controls'!$F$27*'02 Cargo Classes'!$N$8</x:f>
        <x:v>0</x:v>
      </x:c>
      <x:c r="S2686" s="22" t="n">
        <x:f>'01 Controls'!$G$27*'02 Cargo Classes'!$O$8</x:f>
        <x:v>0.84</x:v>
      </x:c>
      <x:c r="T2686" s="22" t="n">
        <x:f>'01 Controls'!$H$27*'02 Cargo Classes'!$P$8</x:f>
        <x:v>0.05</x:v>
      </x:c>
      <x:c r="U2686" s="22" t="n">
        <x:f>SUM(Q2686:T2686)</x:f>
        <x:v>0.99</x:v>
      </x:c>
      <x:c r="V2686" s="18" t="n">
        <x:f>IF(U2686=0,0,N2686*Q2686/U2686)</x:f>
        <x:v>10.90909090909091</x:v>
      </x:c>
      <x:c r="W2686" s="18" t="n">
        <x:f>IF(U2686=0,0,P2686*Q2686/U2686)</x:f>
        <x:v>32.00000000000001</x:v>
      </x:c>
      <x:c r="X2686" s="18" t="n">
        <x:f>MAX(V2686,W2686*'01 Controls'!$E$12)</x:f>
        <x:v>10.90909090909091</x:v>
      </x:c>
      <x:c r="Y2686" s="18" t="n">
        <x:f>IF(U2686=0,0,N2686*R2686/U2686)</x:f>
        <x:v>0</x:v>
      </x:c>
      <x:c r="Z2686" s="18" t="n">
        <x:f>IF(U2686=0,0,P2686*R2686/U2686)</x:f>
        <x:v>0</x:v>
      </x:c>
      <x:c r="AA2686" s="18" t="n">
        <x:f>MAX(Y2686,Z2686*'01 Controls'!$E$13)</x:f>
        <x:v>0</x:v>
      </x:c>
      <x:c r="AB2686" s="18" t="n">
        <x:f>IF(U2686=0,0,N2686*S2686/U2686)</x:f>
        <x:v>91.63636363636364</x:v>
      </x:c>
      <x:c r="AC2686" s="18" t="n">
        <x:f>IF(U2686=0,0,P2686*S2686/U2686)</x:f>
        <x:v>268.8</x:v>
      </x:c>
      <x:c r="AD2686" s="18" t="n">
        <x:f>MAX(AB2686,AC2686*'01 Controls'!$E$14)</x:f>
        <x:v>91.63636363636364</x:v>
      </x:c>
      <x:c r="AE2686" s="18" t="n">
        <x:f>IF(U2686=0,0,N2686*T2686/U2686)</x:f>
        <x:v>5.454545454545455</x:v>
      </x:c>
      <x:c r="AF2686" s="18" t="n">
        <x:f>IF(U2686=0,0,P2686*T2686/U2686)</x:f>
        <x:v>16.000000000000004</x:v>
      </x:c>
      <x:c r="AG2686" s="18" t="n">
        <x:f>MAX(AE2686,AF2686*'01 Controls'!$E$15)</x:f>
        <x:v>5.454545454545455</x:v>
      </x:c>
      <x:c r="AH2686" s="18" t="n">
        <x:f>SUM(V2686,Y2686,AB2686,AE2686)</x:f>
        <x:v>108</x:v>
      </x:c>
      <x:c r="AI2686" s="18" t="n">
        <x:f>N2686-AH2686</x:f>
        <x:v>0</x:v>
      </x:c>
      <x:c r="AJ2686" s="18" t="n">
        <x:f>V2686*INDEX('07 Mode Capacity'!$P$6:$P$17,MATCH("AIR-"&amp;I2686,'07 Mode Capacity'!$C$6:$C$17,0))</x:f>
        <x:v>2.2136080127876676</x:v>
      </x:c>
      <x:c r="AK2686" s="18" t="n">
        <x:f>Y2686*INDEX('07 Mode Capacity'!$P$6:$P$17,MATCH("OCEAN-"&amp;I2686,'07 Mode Capacity'!$C$6:$C$17,0))</x:f>
        <x:v>0</x:v>
      </x:c>
      <x:c r="AL2686" s="18" t="n">
        <x:f>AB2686*INDEX('07 Mode Capacity'!$P$6:$P$17,MATCH("LAND-"&amp;I2686,'07 Mode Capacity'!$C$6:$C$17,0))</x:f>
        <x:v>35.05099378577601</x:v>
      </x:c>
      <x:c r="AM2686" s="18" t="n">
        <x:f>AE2686*INDEX('07 Mode Capacity'!$P$6:$P$17,MATCH("INLAND-"&amp;I2686,'07 Mode Capacity'!$C$6:$C$17,0))</x:f>
        <x:v>5.454545454545455</x:v>
      </x:c>
      <x:c r="AN2686" s="18" t="n">
        <x:f>SUM(AJ2686:AM2686)</x:f>
        <x:v>42.71914725310913</x:v>
      </x:c>
      <x:c r="AO2686" s="17" t="n">
        <x:f>IF(N2686=0,1,AN2686/N2686)</x:f>
        <x:v>0.3955476597510104</x:v>
      </x:c>
      <x:c r="AP2686" s="11" t="str">
        <x:f>IF(AO2686&gt;='01 Controls'!$E$16,"PASS","FAIL")</x:f>
        <x:v>FAIL</x:v>
      </x:c>
      <x:c r="AQ2686" s="11" t="str">
        <x:v>UNQUANTIFIED</x:v>
      </x:c>
      <x:c r="AR2686" s="11" t="str">
        <x:v>Position-class planning record; serial item and receiver open</x:v>
      </x:c>
      <x:c r="AS2686" s="26"/>
      <x:c r="AT2686" s="26"/>
    </x:row>
    <x:row r="2687">
      <x:c r="C2687" s="11" t="str">
        <x:v>M3-CM-RDC-BAT-22</x:v>
      </x:c>
      <x:c r="D2687" s="11" t="str">
        <x:v>M3</x:v>
      </x:c>
      <x:c r="E2687" s="11" t="str">
        <x:v>Inland flood</x:v>
      </x:c>
      <x:c r="F2687" s="11" t="str">
        <x:v>CM-RDC</x:v>
      </x:c>
      <x:c r="G2687" s="11" t="str">
        <x:v>Return and durable-continuity group</x:v>
      </x:c>
      <x:c r="H2687" s="11" t="str">
        <x:v>BAT-22</x:v>
      </x:c>
      <x:c r="I2687" s="19" t="n">
        <x:v>48</x:v>
      </x:c>
      <x:c r="J2687" s="21" t="n">
        <x:v>4</x:v>
      </x:c>
      <x:c r="K2687" s="18" t="n">
        <x:f>'05 Cargo Register'!K447</x:f>
        <x:v>33.75</x:v>
      </x:c>
      <x:c r="L2687" s="18" t="n">
        <x:f>'05 Cargo Register'!N447</x:f>
        <x:v>2</x:v>
      </x:c>
      <x:c r="M2687" s="18" t="n">
        <x:f>'05 Cargo Register'!O447</x:f>
        <x:v>52.800000000000004</x:v>
      </x:c>
      <x:c r="N2687" s="18" t="n">
        <x:f>J2687*K2687</x:f>
        <x:v>135</x:v>
      </x:c>
      <x:c r="O2687" s="18" t="n">
        <x:f>J2687*L2687</x:f>
        <x:v>8</x:v>
      </x:c>
      <x:c r="P2687" s="18" t="n">
        <x:f>J2687*M2687</x:f>
        <x:v>211.20000000000002</x:v>
      </x:c>
      <x:c r="Q2687" s="22" t="n">
        <x:f>'01 Controls'!$E$27*'02 Cargo Classes'!$M$9</x:f>
        <x:v>0</x:v>
      </x:c>
      <x:c r="R2687" s="22" t="n">
        <x:f>'01 Controls'!$F$27*'02 Cargo Classes'!$N$9</x:f>
        <x:v>0</x:v>
      </x:c>
      <x:c r="S2687" s="22" t="n">
        <x:f>'01 Controls'!$G$27*'02 Cargo Classes'!$O$9</x:f>
        <x:v>0.7</x:v>
      </x:c>
      <x:c r="T2687" s="22" t="n">
        <x:f>'01 Controls'!$H$27*'02 Cargo Classes'!$P$9</x:f>
        <x:v>0.125</x:v>
      </x:c>
      <x:c r="U2687" s="22" t="n">
        <x:f>SUM(Q2687:T2687)</x:f>
        <x:v>0.825</x:v>
      </x:c>
      <x:c r="V2687" s="18" t="n">
        <x:f>IF(U2687=0,0,N2687*Q2687/U2687)</x:f>
        <x:v>0</x:v>
      </x:c>
      <x:c r="W2687" s="18" t="n">
        <x:f>IF(U2687=0,0,P2687*Q2687/U2687)</x:f>
        <x:v>0</x:v>
      </x:c>
      <x:c r="X2687" s="18" t="n">
        <x:f>MAX(V2687,W2687*'01 Controls'!$E$12)</x:f>
        <x:v>0</x:v>
      </x:c>
      <x:c r="Y2687" s="18" t="n">
        <x:f>IF(U2687=0,0,N2687*R2687/U2687)</x:f>
        <x:v>0</x:v>
      </x:c>
      <x:c r="Z2687" s="18" t="n">
        <x:f>IF(U2687=0,0,P2687*R2687/U2687)</x:f>
        <x:v>0</x:v>
      </x:c>
      <x:c r="AA2687" s="18" t="n">
        <x:f>MAX(Y2687,Z2687*'01 Controls'!$E$13)</x:f>
        <x:v>0</x:v>
      </x:c>
      <x:c r="AB2687" s="18" t="n">
        <x:f>IF(U2687=0,0,N2687*S2687/U2687)</x:f>
        <x:v>114.54545454545455</x:v>
      </x:c>
      <x:c r="AC2687" s="18" t="n">
        <x:f>IF(U2687=0,0,P2687*S2687/U2687)</x:f>
        <x:v>179.20000000000002</x:v>
      </x:c>
      <x:c r="AD2687" s="18" t="n">
        <x:f>MAX(AB2687,AC2687*'01 Controls'!$E$14)</x:f>
        <x:v>114.54545454545455</x:v>
      </x:c>
      <x:c r="AE2687" s="18" t="n">
        <x:f>IF(U2687=0,0,N2687*T2687/U2687)</x:f>
        <x:v>20.454545454545457</x:v>
      </x:c>
      <x:c r="AF2687" s="18" t="n">
        <x:f>IF(U2687=0,0,P2687*T2687/U2687)</x:f>
        <x:v>32.00000000000001</x:v>
      </x:c>
      <x:c r="AG2687" s="18" t="n">
        <x:f>MAX(AE2687,AF2687*'01 Controls'!$E$15)</x:f>
        <x:v>20.454545454545457</x:v>
      </x:c>
      <x:c r="AH2687" s="18" t="n">
        <x:f>SUM(V2687,Y2687,AB2687,AE2687)</x:f>
        <x:v>135</x:v>
      </x:c>
      <x:c r="AI2687" s="18" t="n">
        <x:f>N2687-AH2687</x:f>
        <x:v>0</x:v>
      </x:c>
      <x:c r="AJ2687" s="18" t="n">
        <x:f>V2687*INDEX('07 Mode Capacity'!$P$6:$P$17,MATCH("AIR-"&amp;I2687,'07 Mode Capacity'!$C$6:$C$17,0))</x:f>
        <x:v>0</x:v>
      </x:c>
      <x:c r="AK2687" s="18" t="n">
        <x:f>Y2687*INDEX('07 Mode Capacity'!$P$6:$P$17,MATCH("OCEAN-"&amp;I2687,'07 Mode Capacity'!$C$6:$C$17,0))</x:f>
        <x:v>0</x:v>
      </x:c>
      <x:c r="AL2687" s="18" t="n">
        <x:f>AB2687*INDEX('07 Mode Capacity'!$P$6:$P$17,MATCH("LAND-"&amp;I2687,'07 Mode Capacity'!$C$6:$C$17,0))</x:f>
        <x:v>13.980028689848123</x:v>
      </x:c>
      <x:c r="AM2687" s="18" t="n">
        <x:f>AE2687*INDEX('07 Mode Capacity'!$P$6:$P$17,MATCH("INLAND-"&amp;I2687,'07 Mode Capacity'!$C$6:$C$17,0))</x:f>
        <x:v>12.911612075379292</x:v>
      </x:c>
      <x:c r="AN2687" s="18" t="n">
        <x:f>SUM(AJ2687:AM2687)</x:f>
        <x:v>26.891640765227415</x:v>
      </x:c>
      <x:c r="AO2687" s="17" t="n">
        <x:f>IF(N2687=0,1,AN2687/N2687)</x:f>
        <x:v>0.19919733900168454</x:v>
      </x:c>
      <x:c r="AP2687" s="11" t="str">
        <x:f>IF(AO2687&gt;='01 Controls'!$E$16,"PASS","FAIL")</x:f>
        <x:v>FAIL</x:v>
      </x:c>
      <x:c r="AQ2687" s="11" t="str">
        <x:v>UNQUANTIFIED</x:v>
      </x:c>
      <x:c r="AR2687" s="11" t="str">
        <x:v>Position-class planning record; serial item and receiver open</x:v>
      </x:c>
      <x:c r="AS2687" s="26"/>
      <x:c r="AT2687" s="26"/>
    </x:row>
    <x:row r="2688">
      <x:c r="C2688" s="11" t="str">
        <x:v>M3-CM-RDC-TNK-20</x:v>
      </x:c>
      <x:c r="D2688" s="11" t="str">
        <x:v>M3</x:v>
      </x:c>
      <x:c r="E2688" s="11" t="str">
        <x:v>Inland flood</x:v>
      </x:c>
      <x:c r="F2688" s="11" t="str">
        <x:v>CM-RDC</x:v>
      </x:c>
      <x:c r="G2688" s="11" t="str">
        <x:v>Return and durable-continuity group</x:v>
      </x:c>
      <x:c r="H2688" s="11" t="str">
        <x:v>TNK-20</x:v>
      </x:c>
      <x:c r="I2688" s="19" t="n">
        <x:v>48</x:v>
      </x:c>
      <x:c r="J2688" s="21" t="n">
        <x:v>4</x:v>
      </x:c>
      <x:c r="K2688" s="18" t="n">
        <x:f>'05 Cargo Register'!K448</x:f>
        <x:v>33.75</x:v>
      </x:c>
      <x:c r="L2688" s="18" t="n">
        <x:f>'05 Cargo Register'!N448</x:f>
        <x:v>2</x:v>
      </x:c>
      <x:c r="M2688" s="18" t="n">
        <x:f>'05 Cargo Register'!O448</x:f>
        <x:v>42.5</x:v>
      </x:c>
      <x:c r="N2688" s="18" t="n">
        <x:f>J2688*K2688</x:f>
        <x:v>135</x:v>
      </x:c>
      <x:c r="O2688" s="18" t="n">
        <x:f>J2688*L2688</x:f>
        <x:v>8</x:v>
      </x:c>
      <x:c r="P2688" s="18" t="n">
        <x:f>J2688*M2688</x:f>
        <x:v>170</x:v>
      </x:c>
      <x:c r="Q2688" s="22" t="n">
        <x:f>'01 Controls'!$E$27*'02 Cargo Classes'!$M$10</x:f>
        <x:v>0</x:v>
      </x:c>
      <x:c r="R2688" s="22" t="n">
        <x:f>'01 Controls'!$F$27*'02 Cargo Classes'!$N$10</x:f>
        <x:v>0</x:v>
      </x:c>
      <x:c r="S2688" s="22" t="n">
        <x:f>'01 Controls'!$G$27*'02 Cargo Classes'!$O$10</x:f>
        <x:v>0.7</x:v>
      </x:c>
      <x:c r="T2688" s="22" t="n">
        <x:f>'01 Controls'!$H$27*'02 Cargo Classes'!$P$10</x:f>
        <x:v>0.25</x:v>
      </x:c>
      <x:c r="U2688" s="22" t="n">
        <x:f>SUM(Q2688:T2688)</x:f>
        <x:v>0.95</x:v>
      </x:c>
      <x:c r="V2688" s="18" t="n">
        <x:f>IF(U2688=0,0,N2688*Q2688/U2688)</x:f>
        <x:v>0</x:v>
      </x:c>
      <x:c r="W2688" s="18" t="n">
        <x:f>IF(U2688=0,0,P2688*Q2688/U2688)</x:f>
        <x:v>0</x:v>
      </x:c>
      <x:c r="X2688" s="18" t="n">
        <x:f>MAX(V2688,W2688*'01 Controls'!$E$12)</x:f>
        <x:v>0</x:v>
      </x:c>
      <x:c r="Y2688" s="18" t="n">
        <x:f>IF(U2688=0,0,N2688*R2688/U2688)</x:f>
        <x:v>0</x:v>
      </x:c>
      <x:c r="Z2688" s="18" t="n">
        <x:f>IF(U2688=0,0,P2688*R2688/U2688)</x:f>
        <x:v>0</x:v>
      </x:c>
      <x:c r="AA2688" s="18" t="n">
        <x:f>MAX(Y2688,Z2688*'01 Controls'!$E$13)</x:f>
        <x:v>0</x:v>
      </x:c>
      <x:c r="AB2688" s="18" t="n">
        <x:f>IF(U2688=0,0,N2688*S2688/U2688)</x:f>
        <x:v>99.47368421052632</x:v>
      </x:c>
      <x:c r="AC2688" s="18" t="n">
        <x:f>IF(U2688=0,0,P2688*S2688/U2688)</x:f>
        <x:v>125.26315789473684</x:v>
      </x:c>
      <x:c r="AD2688" s="18" t="n">
        <x:f>MAX(AB2688,AC2688*'01 Controls'!$E$14)</x:f>
        <x:v>99.47368421052632</x:v>
      </x:c>
      <x:c r="AE2688" s="18" t="n">
        <x:f>IF(U2688=0,0,N2688*T2688/U2688)</x:f>
        <x:v>35.526315789473685</x:v>
      </x:c>
      <x:c r="AF2688" s="18" t="n">
        <x:f>IF(U2688=0,0,P2688*T2688/U2688)</x:f>
        <x:v>44.73684210526316</x:v>
      </x:c>
      <x:c r="AG2688" s="18" t="n">
        <x:f>MAX(AE2688,AF2688*'01 Controls'!$E$15)</x:f>
        <x:v>35.526315789473685</x:v>
      </x:c>
      <x:c r="AH2688" s="18" t="n">
        <x:f>SUM(V2688,Y2688,AB2688,AE2688)</x:f>
        <x:v>135</x:v>
      </x:c>
      <x:c r="AI2688" s="18" t="n">
        <x:f>N2688-AH2688</x:f>
        <x:v>0</x:v>
      </x:c>
      <x:c r="AJ2688" s="18" t="n">
        <x:f>V2688*INDEX('07 Mode Capacity'!$P$6:$P$17,MATCH("AIR-"&amp;I2688,'07 Mode Capacity'!$C$6:$C$17,0))</x:f>
        <x:v>0</x:v>
      </x:c>
      <x:c r="AK2688" s="18" t="n">
        <x:f>Y2688*INDEX('07 Mode Capacity'!$P$6:$P$17,MATCH("OCEAN-"&amp;I2688,'07 Mode Capacity'!$C$6:$C$17,0))</x:f>
        <x:v>0</x:v>
      </x:c>
      <x:c r="AL2688" s="18" t="n">
        <x:f>AB2688*INDEX('07 Mode Capacity'!$P$6:$P$17,MATCH("LAND-"&amp;I2688,'07 Mode Capacity'!$C$6:$C$17,0))</x:f>
        <x:v>12.14055123065758</x:v>
      </x:c>
      <x:c r="AM2688" s="18" t="n">
        <x:f>AE2688*INDEX('07 Mode Capacity'!$P$6:$P$17,MATCH("INLAND-"&amp;I2688,'07 Mode Capacity'!$C$6:$C$17,0))</x:f>
        <x:v>22.425431499342977</x:v>
      </x:c>
      <x:c r="AN2688" s="18" t="n">
        <x:f>SUM(AJ2688:AM2688)</x:f>
        <x:v>34.565982730000556</x:v>
      </x:c>
      <x:c r="AO2688" s="17" t="n">
        <x:f>IF(N2688=0,1,AN2688/N2688)</x:f>
        <x:v>0.25604431651852266</x:v>
      </x:c>
      <x:c r="AP2688" s="11" t="str">
        <x:f>IF(AO2688&gt;='01 Controls'!$E$16,"PASS","FAIL")</x:f>
        <x:v>FAIL</x:v>
      </x:c>
      <x:c r="AQ2688" s="11" t="str">
        <x:v>UNQUANTIFIED</x:v>
      </x:c>
      <x:c r="AR2688" s="11" t="str">
        <x:v>Position-class planning record; serial item and receiver open</x:v>
      </x:c>
      <x:c r="AS2688" s="26"/>
      <x:c r="AT2688" s="26"/>
    </x:row>
    <x:row r="2689">
      <x:c r="C2689" s="11" t="str">
        <x:v>M3-CM-RDC-FLR-24</x:v>
      </x:c>
      <x:c r="D2689" s="11" t="str">
        <x:v>M3</x:v>
      </x:c>
      <x:c r="E2689" s="11" t="str">
        <x:v>Inland flood</x:v>
      </x:c>
      <x:c r="F2689" s="11" t="str">
        <x:v>CM-RDC</x:v>
      </x:c>
      <x:c r="G2689" s="11" t="str">
        <x:v>Return and durable-continuity group</x:v>
      </x:c>
      <x:c r="H2689" s="11" t="str">
        <x:v>FLR-24</x:v>
      </x:c>
      <x:c r="I2689" s="19" t="n">
        <x:v>48</x:v>
      </x:c>
      <x:c r="J2689" s="21" t="n">
        <x:v>4</x:v>
      </x:c>
      <x:c r="K2689" s="18" t="n">
        <x:f>'05 Cargo Register'!K449</x:f>
        <x:v>54</x:v>
      </x:c>
      <x:c r="L2689" s="18" t="n">
        <x:f>'05 Cargo Register'!N449</x:f>
        <x:v>3</x:v>
      </x:c>
      <x:c r="M2689" s="18" t="n">
        <x:f>'05 Cargo Register'!O449</x:f>
        <x:v>96</x:v>
      </x:c>
      <x:c r="N2689" s="18" t="n">
        <x:f>J2689*K2689</x:f>
        <x:v>216</x:v>
      </x:c>
      <x:c r="O2689" s="18" t="n">
        <x:f>J2689*L2689</x:f>
        <x:v>12</x:v>
      </x:c>
      <x:c r="P2689" s="18" t="n">
        <x:f>J2689*M2689</x:f>
        <x:v>384</x:v>
      </x:c>
      <x:c r="Q2689" s="22" t="n">
        <x:f>'01 Controls'!$E$27*'02 Cargo Classes'!$M$11</x:f>
        <x:v>0</x:v>
      </x:c>
      <x:c r="R2689" s="22" t="n">
        <x:f>'01 Controls'!$F$27*'02 Cargo Classes'!$N$11</x:f>
        <x:v>0</x:v>
      </x:c>
      <x:c r="S2689" s="22" t="n">
        <x:f>'01 Controls'!$G$27*'02 Cargo Classes'!$O$11</x:f>
        <x:v>0.7</x:v>
      </x:c>
      <x:c r="T2689" s="22" t="n">
        <x:f>'01 Controls'!$H$27*'02 Cargo Classes'!$P$11</x:f>
        <x:v>0.2</x:v>
      </x:c>
      <x:c r="U2689" s="22" t="n">
        <x:f>SUM(Q2689:T2689)</x:f>
        <x:v>0.8999999999999999</x:v>
      </x:c>
      <x:c r="V2689" s="18" t="n">
        <x:f>IF(U2689=0,0,N2689*Q2689/U2689)</x:f>
        <x:v>0</x:v>
      </x:c>
      <x:c r="W2689" s="18" t="n">
        <x:f>IF(U2689=0,0,P2689*Q2689/U2689)</x:f>
        <x:v>0</x:v>
      </x:c>
      <x:c r="X2689" s="18" t="n">
        <x:f>MAX(V2689,W2689*'01 Controls'!$E$12)</x:f>
        <x:v>0</x:v>
      </x:c>
      <x:c r="Y2689" s="18" t="n">
        <x:f>IF(U2689=0,0,N2689*R2689/U2689)</x:f>
        <x:v>0</x:v>
      </x:c>
      <x:c r="Z2689" s="18" t="n">
        <x:f>IF(U2689=0,0,P2689*R2689/U2689)</x:f>
        <x:v>0</x:v>
      </x:c>
      <x:c r="AA2689" s="18" t="n">
        <x:f>MAX(Y2689,Z2689*'01 Controls'!$E$13)</x:f>
        <x:v>0</x:v>
      </x:c>
      <x:c r="AB2689" s="18" t="n">
        <x:f>IF(U2689=0,0,N2689*S2689/U2689)</x:f>
        <x:v>168</x:v>
      </x:c>
      <x:c r="AC2689" s="18" t="n">
        <x:f>IF(U2689=0,0,P2689*S2689/U2689)</x:f>
        <x:v>298.66666666666663</x:v>
      </x:c>
      <x:c r="AD2689" s="18" t="n">
        <x:f>MAX(AB2689,AC2689*'01 Controls'!$E$14)</x:f>
        <x:v>168</x:v>
      </x:c>
      <x:c r="AE2689" s="18" t="n">
        <x:f>IF(U2689=0,0,N2689*T2689/U2689)</x:f>
        <x:v>48.00000000000001</x:v>
      </x:c>
      <x:c r="AF2689" s="18" t="n">
        <x:f>IF(U2689=0,0,P2689*T2689/U2689)</x:f>
        <x:v>85.33333333333336</x:v>
      </x:c>
      <x:c r="AG2689" s="18" t="n">
        <x:f>MAX(AE2689,AF2689*'01 Controls'!$E$15)</x:f>
        <x:v>48.00000000000001</x:v>
      </x:c>
      <x:c r="AH2689" s="18" t="n">
        <x:f>SUM(V2689,Y2689,AB2689,AE2689)</x:f>
        <x:v>216</x:v>
      </x:c>
      <x:c r="AI2689" s="18" t="n">
        <x:f>N2689-AH2689</x:f>
        <x:v>0</x:v>
      </x:c>
      <x:c r="AJ2689" s="18" t="n">
        <x:f>V2689*INDEX('07 Mode Capacity'!$P$6:$P$17,MATCH("AIR-"&amp;I2689,'07 Mode Capacity'!$C$6:$C$17,0))</x:f>
        <x:v>0</x:v>
      </x:c>
      <x:c r="AK2689" s="18" t="n">
        <x:f>Y2689*INDEX('07 Mode Capacity'!$P$6:$P$17,MATCH("OCEAN-"&amp;I2689,'07 Mode Capacity'!$C$6:$C$17,0))</x:f>
        <x:v>0</x:v>
      </x:c>
      <x:c r="AL2689" s="18" t="n">
        <x:f>AB2689*INDEX('07 Mode Capacity'!$P$6:$P$17,MATCH("LAND-"&amp;I2689,'07 Mode Capacity'!$C$6:$C$17,0))</x:f>
        <x:v>20.504042078443913</x:v>
      </x:c>
      <x:c r="AM2689" s="18" t="n">
        <x:f>AE2689*INDEX('07 Mode Capacity'!$P$6:$P$17,MATCH("INLAND-"&amp;I2689,'07 Mode Capacity'!$C$6:$C$17,0))</x:f>
        <x:v>30.299249670223404</x:v>
      </x:c>
      <x:c r="AN2689" s="18" t="n">
        <x:f>SUM(AJ2689:AM2689)</x:f>
        <x:v>50.80329174866732</x:v>
      </x:c>
      <x:c r="AO2689" s="17" t="n">
        <x:f>IF(N2689=0,1,AN2689/N2689)</x:f>
        <x:v>0.2352004247623487</x:v>
      </x:c>
      <x:c r="AP2689" s="11" t="str">
        <x:f>IF(AO2689&gt;='01 Controls'!$E$16,"PASS","FAIL")</x:f>
        <x:v>FAIL</x:v>
      </x:c>
      <x:c r="AQ2689" s="11" t="str">
        <x:v>UNQUANTIFIED</x:v>
      </x:c>
      <x:c r="AR2689" s="11" t="str">
        <x:v>Position-class planning record; serial item and receiver open</x:v>
      </x:c>
      <x:c r="AS2689" s="26"/>
      <x:c r="AT2689" s="26"/>
    </x:row>
    <x:row r="2690">
      <x:c r="C2690" s="11" t="str">
        <x:v>M3-CM-RDC-ROL-30</x:v>
      </x:c>
      <x:c r="D2690" s="11" t="str">
        <x:v>M3</x:v>
      </x:c>
      <x:c r="E2690" s="11" t="str">
        <x:v>Inland flood</x:v>
      </x:c>
      <x:c r="F2690" s="11" t="str">
        <x:v>CM-RDC</x:v>
      </x:c>
      <x:c r="G2690" s="11" t="str">
        <x:v>Return and durable-continuity group</x:v>
      </x:c>
      <x:c r="H2690" s="11" t="str">
        <x:v>ROL-30</x:v>
      </x:c>
      <x:c r="I2690" s="19" t="n">
        <x:v>48</x:v>
      </x:c>
      <x:c r="J2690" s="21" t="n">
        <x:v>4</x:v>
      </x:c>
      <x:c r="K2690" s="18" t="n">
        <x:f>'05 Cargo Register'!K450</x:f>
        <x:v>243</x:v>
      </x:c>
      <x:c r="L2690" s="18" t="n">
        <x:f>'05 Cargo Register'!N450</x:f>
        <x:v>11</x:v>
      </x:c>
      <x:c r="M2690" s="18" t="n">
        <x:f>'05 Cargo Register'!O450</x:f>
        <x:v>701.25</x:v>
      </x:c>
      <x:c r="N2690" s="18" t="n">
        <x:f>J2690*K2690</x:f>
        <x:v>972</x:v>
      </x:c>
      <x:c r="O2690" s="18" t="n">
        <x:f>J2690*L2690</x:f>
        <x:v>44</x:v>
      </x:c>
      <x:c r="P2690" s="18" t="n">
        <x:f>J2690*M2690</x:f>
        <x:v>2805</x:v>
      </x:c>
      <x:c r="Q2690" s="22" t="n">
        <x:f>'01 Controls'!$E$27*'02 Cargo Classes'!$M$12</x:f>
        <x:v>0</x:v>
      </x:c>
      <x:c r="R2690" s="22" t="n">
        <x:f>'01 Controls'!$F$27*'02 Cargo Classes'!$N$12</x:f>
        <x:v>0</x:v>
      </x:c>
      <x:c r="S2690" s="22" t="n">
        <x:f>'01 Controls'!$G$27*'02 Cargo Classes'!$O$12</x:f>
        <x:v>1.0499999999999998</x:v>
      </x:c>
      <x:c r="T2690" s="22" t="n">
        <x:f>'01 Controls'!$H$27*'02 Cargo Classes'!$P$12</x:f>
        <x:v>0.15</x:v>
      </x:c>
      <x:c r="U2690" s="22" t="n">
        <x:f>SUM(Q2690:T2690)</x:f>
        <x:v>1.1999999999999997</x:v>
      </x:c>
      <x:c r="V2690" s="18" t="n">
        <x:f>IF(U2690=0,0,N2690*Q2690/U2690)</x:f>
        <x:v>0</x:v>
      </x:c>
      <x:c r="W2690" s="18" t="n">
        <x:f>IF(U2690=0,0,P2690*Q2690/U2690)</x:f>
        <x:v>0</x:v>
      </x:c>
      <x:c r="X2690" s="18" t="n">
        <x:f>MAX(V2690,W2690*'01 Controls'!$E$12)</x:f>
        <x:v>0</x:v>
      </x:c>
      <x:c r="Y2690" s="18" t="n">
        <x:f>IF(U2690=0,0,N2690*R2690/U2690)</x:f>
        <x:v>0</x:v>
      </x:c>
      <x:c r="Z2690" s="18" t="n">
        <x:f>IF(U2690=0,0,P2690*R2690/U2690)</x:f>
        <x:v>0</x:v>
      </x:c>
      <x:c r="AA2690" s="18" t="n">
        <x:f>MAX(Y2690,Z2690*'01 Controls'!$E$13)</x:f>
        <x:v>0</x:v>
      </x:c>
      <x:c r="AB2690" s="18" t="n">
        <x:f>IF(U2690=0,0,N2690*S2690/U2690)</x:f>
        <x:v>850.5</x:v>
      </x:c>
      <x:c r="AC2690" s="18" t="n">
        <x:f>IF(U2690=0,0,P2690*S2690/U2690)</x:f>
        <x:v>2454.375</x:v>
      </x:c>
      <x:c r="AD2690" s="18" t="n">
        <x:f>MAX(AB2690,AC2690*'01 Controls'!$E$14)</x:f>
        <x:v>850.5</x:v>
      </x:c>
      <x:c r="AE2690" s="18" t="n">
        <x:f>IF(U2690=0,0,N2690*T2690/U2690)</x:f>
        <x:v>121.50000000000001</x:v>
      </x:c>
      <x:c r="AF2690" s="18" t="n">
        <x:f>IF(U2690=0,0,P2690*T2690/U2690)</x:f>
        <x:v>350.62500000000006</x:v>
      </x:c>
      <x:c r="AG2690" s="18" t="n">
        <x:f>MAX(AE2690,AF2690*'01 Controls'!$E$15)</x:f>
        <x:v>121.50000000000001</x:v>
      </x:c>
      <x:c r="AH2690" s="18" t="n">
        <x:f>SUM(V2690,Y2690,AB2690,AE2690)</x:f>
        <x:v>972</x:v>
      </x:c>
      <x:c r="AI2690" s="18" t="n">
        <x:f>N2690-AH2690</x:f>
        <x:v>0</x:v>
      </x:c>
      <x:c r="AJ2690" s="18" t="n">
        <x:f>V2690*INDEX('07 Mode Capacity'!$P$6:$P$17,MATCH("AIR-"&amp;I2690,'07 Mode Capacity'!$C$6:$C$17,0))</x:f>
        <x:v>0</x:v>
      </x:c>
      <x:c r="AK2690" s="18" t="n">
        <x:f>Y2690*INDEX('07 Mode Capacity'!$P$6:$P$17,MATCH("OCEAN-"&amp;I2690,'07 Mode Capacity'!$C$6:$C$17,0))</x:f>
        <x:v>0</x:v>
      </x:c>
      <x:c r="AL2690" s="18" t="n">
        <x:f>AB2690*INDEX('07 Mode Capacity'!$P$6:$P$17,MATCH("LAND-"&amp;I2690,'07 Mode Capacity'!$C$6:$C$17,0))</x:f>
        <x:v>103.80171302212231</x:v>
      </x:c>
      <x:c r="AM2690" s="18" t="n">
        <x:f>AE2690*INDEX('07 Mode Capacity'!$P$6:$P$17,MATCH("INLAND-"&amp;I2690,'07 Mode Capacity'!$C$6:$C$17,0))</x:f>
        <x:v>76.69497572775299</x:v>
      </x:c>
      <x:c r="AN2690" s="18" t="n">
        <x:f>SUM(AJ2690:AM2690)</x:f>
        <x:v>180.49668874987532</x:v>
      </x:c>
      <x:c r="AO2690" s="17" t="n">
        <x:f>IF(N2690=0,1,AN2690/N2690)</x:f>
        <x:v>0.18569618184143552</x:v>
      </x:c>
      <x:c r="AP2690" s="11" t="str">
        <x:f>IF(AO2690&gt;='01 Controls'!$E$16,"PASS","FAIL")</x:f>
        <x:v>FAIL</x:v>
      </x:c>
      <x:c r="AQ2690" s="11" t="str">
        <x:v>UNQUANTIFIED</x:v>
      </x:c>
      <x:c r="AR2690" s="11" t="str">
        <x:v>Position-class planning record; serial item and receiver open</x:v>
      </x:c>
      <x:c r="AS2690" s="26"/>
      <x:c r="AT2690" s="26"/>
    </x:row>
    <x:row r="2691">
      <x:c r="C2691" s="11" t="str">
        <x:v>M3-CM-RDC-LIN-18</x:v>
      </x:c>
      <x:c r="D2691" s="11" t="str">
        <x:v>M3</x:v>
      </x:c>
      <x:c r="E2691" s="11" t="str">
        <x:v>Inland flood</x:v>
      </x:c>
      <x:c r="F2691" s="11" t="str">
        <x:v>CM-RDC</x:v>
      </x:c>
      <x:c r="G2691" s="11" t="str">
        <x:v>Return and durable-continuity group</x:v>
      </x:c>
      <x:c r="H2691" s="11" t="str">
        <x:v>LIN-18</x:v>
      </x:c>
      <x:c r="I2691" s="19" t="n">
        <x:v>72</x:v>
      </x:c>
      <x:c r="J2691" s="21" t="n">
        <x:v>4</x:v>
      </x:c>
      <x:c r="K2691" s="18" t="n">
        <x:f>'05 Cargo Register'!K451</x:f>
        <x:v>27</x:v>
      </x:c>
      <x:c r="L2691" s="18" t="n">
        <x:f>'05 Cargo Register'!N451</x:f>
        <x:v>2</x:v>
      </x:c>
      <x:c r="M2691" s="18" t="n">
        <x:f>'05 Cargo Register'!O451</x:f>
        <x:v>88</x:v>
      </x:c>
      <x:c r="N2691" s="18" t="n">
        <x:f>J2691*K2691</x:f>
        <x:v>108</x:v>
      </x:c>
      <x:c r="O2691" s="18" t="n">
        <x:f>J2691*L2691</x:f>
        <x:v>8</x:v>
      </x:c>
      <x:c r="P2691" s="18" t="n">
        <x:f>J2691*M2691</x:f>
        <x:v>352</x:v>
      </x:c>
      <x:c r="Q2691" s="22" t="n">
        <x:f>'01 Controls'!$E$27*'02 Cargo Classes'!$M$13</x:f>
        <x:v>0</x:v>
      </x:c>
      <x:c r="R2691" s="22" t="n">
        <x:f>'01 Controls'!$F$27*'02 Cargo Classes'!$N$13</x:f>
        <x:v>0</x:v>
      </x:c>
      <x:c r="S2691" s="22" t="n">
        <x:f>'01 Controls'!$G$27*'02 Cargo Classes'!$O$13</x:f>
        <x:v>0.7</x:v>
      </x:c>
      <x:c r="T2691" s="22" t="n">
        <x:f>'01 Controls'!$H$27*'02 Cargo Classes'!$P$13</x:f>
        <x:v>0.25</x:v>
      </x:c>
      <x:c r="U2691" s="22" t="n">
        <x:f>SUM(Q2691:T2691)</x:f>
        <x:v>0.95</x:v>
      </x:c>
      <x:c r="V2691" s="18" t="n">
        <x:f>IF(U2691=0,0,N2691*Q2691/U2691)</x:f>
        <x:v>0</x:v>
      </x:c>
      <x:c r="W2691" s="18" t="n">
        <x:f>IF(U2691=0,0,P2691*Q2691/U2691)</x:f>
        <x:v>0</x:v>
      </x:c>
      <x:c r="X2691" s="18" t="n">
        <x:f>MAX(V2691,W2691*'01 Controls'!$E$12)</x:f>
        <x:v>0</x:v>
      </x:c>
      <x:c r="Y2691" s="18" t="n">
        <x:f>IF(U2691=0,0,N2691*R2691/U2691)</x:f>
        <x:v>0</x:v>
      </x:c>
      <x:c r="Z2691" s="18" t="n">
        <x:f>IF(U2691=0,0,P2691*R2691/U2691)</x:f>
        <x:v>0</x:v>
      </x:c>
      <x:c r="AA2691" s="18" t="n">
        <x:f>MAX(Y2691,Z2691*'01 Controls'!$E$13)</x:f>
        <x:v>0</x:v>
      </x:c>
      <x:c r="AB2691" s="18" t="n">
        <x:f>IF(U2691=0,0,N2691*S2691/U2691)</x:f>
        <x:v>79.57894736842105</x:v>
      </x:c>
      <x:c r="AC2691" s="18" t="n">
        <x:f>IF(U2691=0,0,P2691*S2691/U2691)</x:f>
        <x:v>259.36842105263156</x:v>
      </x:c>
      <x:c r="AD2691" s="18" t="n">
        <x:f>MAX(AB2691,AC2691*'01 Controls'!$E$14)</x:f>
        <x:v>79.57894736842105</x:v>
      </x:c>
      <x:c r="AE2691" s="18" t="n">
        <x:f>IF(U2691=0,0,N2691*T2691/U2691)</x:f>
        <x:v>28.42105263157895</x:v>
      </x:c>
      <x:c r="AF2691" s="18" t="n">
        <x:f>IF(U2691=0,0,P2691*T2691/U2691)</x:f>
        <x:v>92.63157894736842</x:v>
      </x:c>
      <x:c r="AG2691" s="18" t="n">
        <x:f>MAX(AE2691,AF2691*'01 Controls'!$E$15)</x:f>
        <x:v>28.42105263157895</x:v>
      </x:c>
      <x:c r="AH2691" s="18" t="n">
        <x:f>SUM(V2691,Y2691,AB2691,AE2691)</x:f>
        <x:v>108</x:v>
      </x:c>
      <x:c r="AI2691" s="18" t="n">
        <x:f>N2691-AH2691</x:f>
        <x:v>0</x:v>
      </x:c>
      <x:c r="AJ2691" s="18" t="n">
        <x:f>V2691*INDEX('07 Mode Capacity'!$P$6:$P$17,MATCH("AIR-"&amp;I2691,'07 Mode Capacity'!$C$6:$C$17,0))</x:f>
        <x:v>0</x:v>
      </x:c>
      <x:c r="AK2691" s="18" t="n">
        <x:f>Y2691*INDEX('07 Mode Capacity'!$P$6:$P$17,MATCH("OCEAN-"&amp;I2691,'07 Mode Capacity'!$C$6:$C$17,0))</x:f>
        <x:v>0</x:v>
      </x:c>
      <x:c r="AL2691" s="18" t="n">
        <x:f>AB2691*INDEX('07 Mode Capacity'!$P$6:$P$17,MATCH("LAND-"&amp;I2691,'07 Mode Capacity'!$C$6:$C$17,0))</x:f>
        <x:v>56.89976104566381</x:v>
      </x:c>
      <x:c r="AM2691" s="18" t="n">
        <x:f>AE2691*INDEX('07 Mode Capacity'!$P$6:$P$17,MATCH("INLAND-"&amp;I2691,'07 Mode Capacity'!$C$6:$C$17,0))</x:f>
        <x:v>28.42105263157895</x:v>
      </x:c>
      <x:c r="AN2691" s="18" t="n">
        <x:f>SUM(AJ2691:AM2691)</x:f>
        <x:v>85.32081367724275</x:v>
      </x:c>
      <x:c r="AO2691" s="17" t="n">
        <x:f>IF(N2691=0,1,AN2691/N2691)</x:f>
        <x:v>0.7900075340485441</x:v>
      </x:c>
      <x:c r="AP2691" s="11" t="str">
        <x:f>IF(AO2691&gt;='01 Controls'!$E$16,"PASS","FAIL")</x:f>
        <x:v>FAIL</x:v>
      </x:c>
      <x:c r="AQ2691" s="11" t="str">
        <x:v>UNQUANTIFIED</x:v>
      </x:c>
      <x:c r="AR2691" s="11" t="str">
        <x:v>Position-class planning record; serial item and receiver open</x:v>
      </x:c>
      <x:c r="AS2691" s="26"/>
      <x:c r="AT2691" s="26"/>
    </x:row>
    <x:row r="2692">
      <x:c r="C2692" s="11" t="str">
        <x:v>M3-CM-RDC-BLK-08</x:v>
      </x:c>
      <x:c r="D2692" s="11" t="str">
        <x:v>M3</x:v>
      </x:c>
      <x:c r="E2692" s="11" t="str">
        <x:v>Inland flood</x:v>
      </x:c>
      <x:c r="F2692" s="11" t="str">
        <x:v>CM-RDC</x:v>
      </x:c>
      <x:c r="G2692" s="11" t="str">
        <x:v>Return and durable-continuity group</x:v>
      </x:c>
      <x:c r="H2692" s="11" t="str">
        <x:v>BLK-08</x:v>
      </x:c>
      <x:c r="I2692" s="19" t="n">
        <x:v>48</x:v>
      </x:c>
      <x:c r="J2692" s="21" t="n">
        <x:v>4</x:v>
      </x:c>
      <x:c r="K2692" s="18" t="n">
        <x:f>'05 Cargo Register'!K452</x:f>
        <x:v>40.5</x:v>
      </x:c>
      <x:c r="L2692" s="18" t="n">
        <x:f>'05 Cargo Register'!N452</x:f>
        <x:v>7</x:v>
      </x:c>
      <x:c r="M2692" s="18" t="n">
        <x:f>'05 Cargo Register'!O452</x:f>
        <x:v>357</x:v>
      </x:c>
      <x:c r="N2692" s="18" t="n">
        <x:f>J2692*K2692</x:f>
        <x:v>162</x:v>
      </x:c>
      <x:c r="O2692" s="18" t="n">
        <x:f>J2692*L2692</x:f>
        <x:v>28</x:v>
      </x:c>
      <x:c r="P2692" s="18" t="n">
        <x:f>J2692*M2692</x:f>
        <x:v>1428</x:v>
      </x:c>
      <x:c r="Q2692" s="22" t="n">
        <x:f>'01 Controls'!$E$27*'02 Cargo Classes'!$M$14</x:f>
        <x:v>0.05</x:v>
      </x:c>
      <x:c r="R2692" s="22" t="n">
        <x:f>'01 Controls'!$F$27*'02 Cargo Classes'!$N$14</x:f>
        <x:v>0</x:v>
      </x:c>
      <x:c r="S2692" s="22" t="n">
        <x:f>'01 Controls'!$G$27*'02 Cargo Classes'!$O$14</x:f>
        <x:v>0.7</x:v>
      </x:c>
      <x:c r="T2692" s="22" t="n">
        <x:f>'01 Controls'!$H$27*'02 Cargo Classes'!$P$14</x:f>
        <x:v>0.125</x:v>
      </x:c>
      <x:c r="U2692" s="22" t="n">
        <x:f>SUM(Q2692:T2692)</x:f>
        <x:v>0.875</x:v>
      </x:c>
      <x:c r="V2692" s="18" t="n">
        <x:f>IF(U2692=0,0,N2692*Q2692/U2692)</x:f>
        <x:v>9.257142857142856</x:v>
      </x:c>
      <x:c r="W2692" s="18" t="n">
        <x:f>IF(U2692=0,0,P2692*Q2692/U2692)</x:f>
        <x:v>81.60000000000001</x:v>
      </x:c>
      <x:c r="X2692" s="18" t="n">
        <x:f>MAX(V2692,W2692*'01 Controls'!$E$12)</x:f>
        <x:v>20.400000000000002</x:v>
      </x:c>
      <x:c r="Y2692" s="18" t="n">
        <x:f>IF(U2692=0,0,N2692*R2692/U2692)</x:f>
        <x:v>0</x:v>
      </x:c>
      <x:c r="Z2692" s="18" t="n">
        <x:f>IF(U2692=0,0,P2692*R2692/U2692)</x:f>
        <x:v>0</x:v>
      </x:c>
      <x:c r="AA2692" s="18" t="n">
        <x:f>MAX(Y2692,Z2692*'01 Controls'!$E$13)</x:f>
        <x:v>0</x:v>
      </x:c>
      <x:c r="AB2692" s="18" t="n">
        <x:f>IF(U2692=0,0,N2692*S2692/U2692)</x:f>
        <x:v>129.6</x:v>
      </x:c>
      <x:c r="AC2692" s="18" t="n">
        <x:f>IF(U2692=0,0,P2692*S2692/U2692)</x:f>
        <x:v>1142.3999999999999</x:v>
      </x:c>
      <x:c r="AD2692" s="18" t="n">
        <x:f>MAX(AB2692,AC2692*'01 Controls'!$E$14)</x:f>
        <x:v>228.48</x:v>
      </x:c>
      <x:c r="AE2692" s="18" t="n">
        <x:f>IF(U2692=0,0,N2692*T2692/U2692)</x:f>
        <x:v>23.142857142857142</x:v>
      </x:c>
      <x:c r="AF2692" s="18" t="n">
        <x:f>IF(U2692=0,0,P2692*T2692/U2692)</x:f>
        <x:v>204</x:v>
      </x:c>
      <x:c r="AG2692" s="18" t="n">
        <x:f>MAX(AE2692,AF2692*'01 Controls'!$E$15)</x:f>
        <x:v>36.72</x:v>
      </x:c>
      <x:c r="AH2692" s="18" t="n">
        <x:f>SUM(V2692,Y2692,AB2692,AE2692)</x:f>
        <x:v>162</x:v>
      </x:c>
      <x:c r="AI2692" s="18" t="n">
        <x:f>N2692-AH2692</x:f>
        <x:v>0</x:v>
      </x:c>
      <x:c r="AJ2692" s="18" t="n">
        <x:f>V2692*INDEX('07 Mode Capacity'!$P$6:$P$17,MATCH("AIR-"&amp;I2692,'07 Mode Capacity'!$C$6:$C$17,0))</x:f>
        <x:v>2.5951072367351657</x:v>
      </x:c>
      <x:c r="AK2692" s="18" t="n">
        <x:f>Y2692*INDEX('07 Mode Capacity'!$P$6:$P$17,MATCH("OCEAN-"&amp;I2692,'07 Mode Capacity'!$C$6:$C$17,0))</x:f>
        <x:v>0</x:v>
      </x:c>
      <x:c r="AL2692" s="18" t="n">
        <x:f>AB2692*INDEX('07 Mode Capacity'!$P$6:$P$17,MATCH("LAND-"&amp;I2692,'07 Mode Capacity'!$C$6:$C$17,0))</x:f>
        <x:v>15.817403889085304</x:v>
      </x:c>
      <x:c r="AM2692" s="18" t="n">
        <x:f>AE2692*INDEX('07 Mode Capacity'!$P$6:$P$17,MATCH("INLAND-"&amp;I2692,'07 Mode Capacity'!$C$6:$C$17,0))</x:f>
        <x:v>14.608566805286282</x:v>
      </x:c>
      <x:c r="AN2692" s="18" t="n">
        <x:f>SUM(AJ2692:AM2692)</x:f>
        <x:v>33.02107793110675</x:v>
      </x:c>
      <x:c r="AO2692" s="17" t="n">
        <x:f>IF(N2692=0,1,AN2692/N2692)</x:f>
        <x:v>0.20383381438954787</x:v>
      </x:c>
      <x:c r="AP2692" s="11" t="str">
        <x:f>IF(AO2692&gt;='01 Controls'!$E$16,"PASS","FAIL")</x:f>
        <x:v>FAIL</x:v>
      </x:c>
      <x:c r="AQ2692" s="11" t="str">
        <x:v>UNQUANTIFIED</x:v>
      </x:c>
      <x:c r="AR2692" s="11" t="str">
        <x:v>Position-class planning record; serial item and receiver open</x:v>
      </x:c>
      <x:c r="AS2692" s="26"/>
      <x:c r="AT2692" s="26"/>
    </x:row>
    <x:row r="2693">
      <x:c r="C2693" s="11" t="str">
        <x:v>M3-CM-RDC-OOG-80</x:v>
      </x:c>
      <x:c r="D2693" s="11" t="str">
        <x:v>M3</x:v>
      </x:c>
      <x:c r="E2693" s="11" t="str">
        <x:v>Inland flood</x:v>
      </x:c>
      <x:c r="F2693" s="11" t="str">
        <x:v>CM-RDC</x:v>
      </x:c>
      <x:c r="G2693" s="11" t="str">
        <x:v>Return and durable-continuity group</x:v>
      </x:c>
      <x:c r="H2693" s="11" t="str">
        <x:v>OOG-80</x:v>
      </x:c>
      <x:c r="I2693" s="19" t="n">
        <x:v>72</x:v>
      </x:c>
      <x:c r="J2693" s="21" t="n">
        <x:v>4</x:v>
      </x:c>
      <x:c r="K2693" s="18" t="n">
        <x:f>'05 Cargo Register'!K453</x:f>
        <x:v>121.5</x:v>
      </x:c>
      <x:c r="L2693" s="18" t="n">
        <x:f>'05 Cargo Register'!N453</x:f>
        <x:v>3</x:v>
      </x:c>
      <x:c r="M2693" s="18" t="n">
        <x:f>'05 Cargo Register'!O453</x:f>
        <x:v>528</x:v>
      </x:c>
      <x:c r="N2693" s="18" t="n">
        <x:f>J2693*K2693</x:f>
        <x:v>486</x:v>
      </x:c>
      <x:c r="O2693" s="18" t="n">
        <x:f>J2693*L2693</x:f>
        <x:v>12</x:v>
      </x:c>
      <x:c r="P2693" s="18" t="n">
        <x:f>J2693*M2693</x:f>
        <x:v>2112</x:v>
      </x:c>
      <x:c r="Q2693" s="22" t="n">
        <x:f>'01 Controls'!$E$27*'02 Cargo Classes'!$M$15</x:f>
        <x:v>0</x:v>
      </x:c>
      <x:c r="R2693" s="22" t="n">
        <x:f>'01 Controls'!$F$27*'02 Cargo Classes'!$N$15</x:f>
        <x:v>0</x:v>
      </x:c>
      <x:c r="S2693" s="22" t="n">
        <x:f>'01 Controls'!$G$27*'02 Cargo Classes'!$O$15</x:f>
        <x:v>0.42</x:v>
      </x:c>
      <x:c r="T2693" s="22" t="n">
        <x:f>'01 Controls'!$H$27*'02 Cargo Classes'!$P$15</x:f>
        <x:v>0.125</x:v>
      </x:c>
      <x:c r="U2693" s="22" t="n">
        <x:f>SUM(Q2693:T2693)</x:f>
        <x:v>0.5449999999999999</x:v>
      </x:c>
      <x:c r="V2693" s="18" t="n">
        <x:f>IF(U2693=0,0,N2693*Q2693/U2693)</x:f>
        <x:v>0</x:v>
      </x:c>
      <x:c r="W2693" s="18" t="n">
        <x:f>IF(U2693=0,0,P2693*Q2693/U2693)</x:f>
        <x:v>0</x:v>
      </x:c>
      <x:c r="X2693" s="18" t="n">
        <x:f>MAX(V2693,W2693*'01 Controls'!$E$12)</x:f>
        <x:v>0</x:v>
      </x:c>
      <x:c r="Y2693" s="18" t="n">
        <x:f>IF(U2693=0,0,N2693*R2693/U2693)</x:f>
        <x:v>0</x:v>
      </x:c>
      <x:c r="Z2693" s="18" t="n">
        <x:f>IF(U2693=0,0,P2693*R2693/U2693)</x:f>
        <x:v>0</x:v>
      </x:c>
      <x:c r="AA2693" s="18" t="n">
        <x:f>MAX(Y2693,Z2693*'01 Controls'!$E$13)</x:f>
        <x:v>0</x:v>
      </x:c>
      <x:c r="AB2693" s="18" t="n">
        <x:f>IF(U2693=0,0,N2693*S2693/U2693)</x:f>
        <x:v>374.53211009174316</x:v>
      </x:c>
      <x:c r="AC2693" s="18" t="n">
        <x:f>IF(U2693=0,0,P2693*S2693/U2693)</x:f>
        <x:v>1627.5963302752295</x:v>
      </x:c>
      <x:c r="AD2693" s="18" t="n">
        <x:f>MAX(AB2693,AC2693*'01 Controls'!$E$14)</x:f>
        <x:v>374.53211009174316</x:v>
      </x:c>
      <x:c r="AE2693" s="18" t="n">
        <x:f>IF(U2693=0,0,N2693*T2693/U2693)</x:f>
        <x:v>111.4678899082569</x:v>
      </x:c>
      <x:c r="AF2693" s="18" t="n">
        <x:f>IF(U2693=0,0,P2693*T2693/U2693)</x:f>
        <x:v>484.4036697247707</x:v>
      </x:c>
      <x:c r="AG2693" s="18" t="n">
        <x:f>MAX(AE2693,AF2693*'01 Controls'!$E$15)</x:f>
        <x:v>111.4678899082569</x:v>
      </x:c>
      <x:c r="AH2693" s="18" t="n">
        <x:f>SUM(V2693,Y2693,AB2693,AE2693)</x:f>
        <x:v>486.00000000000006</x:v>
      </x:c>
      <x:c r="AI2693" s="18" t="n">
        <x:f>N2693-AH2693</x:f>
        <x:v>-5.684341886080802e-14</x:v>
      </x:c>
      <x:c r="AJ2693" s="18" t="n">
        <x:f>V2693*INDEX('07 Mode Capacity'!$P$6:$P$17,MATCH("AIR-"&amp;I2693,'07 Mode Capacity'!$C$6:$C$17,0))</x:f>
        <x:v>0</x:v>
      </x:c>
      <x:c r="AK2693" s="18" t="n">
        <x:f>Y2693*INDEX('07 Mode Capacity'!$P$6:$P$17,MATCH("OCEAN-"&amp;I2693,'07 Mode Capacity'!$C$6:$C$17,0))</x:f>
        <x:v>0</x:v>
      </x:c>
      <x:c r="AL2693" s="18" t="n">
        <x:f>AB2693*INDEX('07 Mode Capacity'!$P$6:$P$17,MATCH("LAND-"&amp;I2693,'07 Mode Capacity'!$C$6:$C$17,0))</x:f>
        <x:v>267.7942882240875</x:v>
      </x:c>
      <x:c r="AM2693" s="18" t="n">
        <x:f>AE2693*INDEX('07 Mode Capacity'!$P$6:$P$17,MATCH("INLAND-"&amp;I2693,'07 Mode Capacity'!$C$6:$C$17,0))</x:f>
        <x:v>111.4678899082569</x:v>
      </x:c>
      <x:c r="AN2693" s="18" t="n">
        <x:f>SUM(AJ2693:AM2693)</x:f>
        <x:v>379.2621781323444</x:v>
      </x:c>
      <x:c r="AO2693" s="17" t="n">
        <x:f>IF(N2693=0,1,AN2693/N2693)</x:f>
        <x:v>0.7803748521241655</x:v>
      </x:c>
      <x:c r="AP2693" s="11" t="str">
        <x:f>IF(AO2693&gt;='01 Controls'!$E$16,"PASS","FAIL")</x:f>
        <x:v>FAIL</x:v>
      </x:c>
      <x:c r="AQ2693" s="11" t="str">
        <x:v>UNQUANTIFIED</x:v>
      </x:c>
      <x:c r="AR2693" s="11" t="str">
        <x:v>Position-class planning record; serial item and receiver open</x:v>
      </x:c>
      <x:c r="AS2693" s="26"/>
      <x:c r="AT2693" s="26"/>
    </x:row>
    <x:row r="2694">
      <x:c r="C2694" s="11" t="str">
        <x:v>M4-J-CIE-APL-45</x:v>
      </x:c>
      <x:c r="D2694" s="11" t="str">
        <x:v>M4</x:v>
      </x:c>
      <x:c r="E2694" s="11" t="str">
        <x:v>Tornado sequence</x:v>
      </x:c>
      <x:c r="F2694" s="11" t="str">
        <x:v>J-CIE</x:v>
      </x:c>
      <x:c r="G2694" s="11" t="str">
        <x:v>Civil integration and effects group</x:v>
      </x:c>
      <x:c r="H2694" s="11" t="str">
        <x:v>APL-45</x:v>
      </x:c>
      <x:c r="I2694" s="19" t="n">
        <x:v>24</x:v>
      </x:c>
      <x:c r="J2694" s="21" t="n">
        <x:v>3</x:v>
      </x:c>
      <x:c r="K2694" s="18" t="n">
        <x:f>'05 Cargo Register'!K6</x:f>
        <x:v>214.5</x:v>
      </x:c>
      <x:c r="L2694" s="18" t="n">
        <x:f>'05 Cargo Register'!N6</x:f>
        <x:v>57</x:v>
      </x:c>
      <x:c r="M2694" s="18" t="n">
        <x:f>'05 Cargo Register'!O6</x:f>
        <x:v>427.5</x:v>
      </x:c>
      <x:c r="N2694" s="18" t="n">
        <x:f>J2694*K2694</x:f>
        <x:v>643.5</x:v>
      </x:c>
      <x:c r="O2694" s="18" t="n">
        <x:f>J2694*L2694</x:f>
        <x:v>171</x:v>
      </x:c>
      <x:c r="P2694" s="18" t="n">
        <x:f>J2694*M2694</x:f>
        <x:v>1282.5</x:v>
      </x:c>
      <x:c r="Q2694" s="22" t="n">
        <x:f>'01 Controls'!$E$28*'02 Cargo Classes'!$M$6</x:f>
        <x:v>0.15000000000000002</x:v>
      </x:c>
      <x:c r="R2694" s="22" t="n">
        <x:f>'01 Controls'!$F$28*'02 Cargo Classes'!$N$6</x:f>
        <x:v>0</x:v>
      </x:c>
      <x:c r="S2694" s="22" t="n">
        <x:f>'01 Controls'!$G$28*'02 Cargo Classes'!$O$6</x:f>
        <x:v>0.95</x:v>
      </x:c>
      <x:c r="T2694" s="22" t="n">
        <x:f>'01 Controls'!$H$28*'02 Cargo Classes'!$P$6</x:f>
        <x:v>0</x:v>
      </x:c>
      <x:c r="U2694" s="22" t="n">
        <x:f>SUM(Q2694:T2694)</x:f>
        <x:v>1.1</x:v>
      </x:c>
      <x:c r="V2694" s="18" t="n">
        <x:f>IF(U2694=0,0,N2694*Q2694/U2694)</x:f>
        <x:v>87.75000000000001</x:v>
      </x:c>
      <x:c r="W2694" s="18" t="n">
        <x:f>IF(U2694=0,0,P2694*Q2694/U2694)</x:f>
        <x:v>174.88636363636365</x:v>
      </x:c>
      <x:c r="X2694" s="18" t="n">
        <x:f>MAX(V2694,W2694*'01 Controls'!$E$12)</x:f>
        <x:v>87.75000000000001</x:v>
      </x:c>
      <x:c r="Y2694" s="18" t="n">
        <x:f>IF(U2694=0,0,N2694*R2694/U2694)</x:f>
        <x:v>0</x:v>
      </x:c>
      <x:c r="Z2694" s="18" t="n">
        <x:f>IF(U2694=0,0,P2694*R2694/U2694)</x:f>
        <x:v>0</x:v>
      </x:c>
      <x:c r="AA2694" s="18" t="n">
        <x:f>MAX(Y2694,Z2694*'01 Controls'!$E$13)</x:f>
        <x:v>0</x:v>
      </x:c>
      <x:c r="AB2694" s="18" t="n">
        <x:f>IF(U2694=0,0,N2694*S2694/U2694)</x:f>
        <x:v>555.7499999999999</x:v>
      </x:c>
      <x:c r="AC2694" s="18" t="n">
        <x:f>IF(U2694=0,0,P2694*S2694/U2694)</x:f>
        <x:v>1107.6136363636363</x:v>
      </x:c>
      <x:c r="AD2694" s="18" t="n">
        <x:f>MAX(AB2694,AC2694*'01 Controls'!$E$14)</x:f>
        <x:v>555.7499999999999</x:v>
      </x:c>
      <x:c r="AE2694" s="18" t="n">
        <x:f>IF(U2694=0,0,N2694*T2694/U2694)</x:f>
        <x:v>0</x:v>
      </x:c>
      <x:c r="AF2694" s="18" t="n">
        <x:f>IF(U2694=0,0,P2694*T2694/U2694)</x:f>
        <x:v>0</x:v>
      </x:c>
      <x:c r="AG2694" s="18" t="n">
        <x:f>MAX(AE2694,AF2694*'01 Controls'!$E$15)</x:f>
        <x:v>0</x:v>
      </x:c>
      <x:c r="AH2694" s="18" t="n">
        <x:f>SUM(V2694,Y2694,AB2694,AE2694)</x:f>
        <x:v>643.4999999999999</x:v>
      </x:c>
      <x:c r="AI2694" s="18" t="n">
        <x:f>N2694-AH2694</x:f>
        <x:v>1.1368683772161603e-13</x:v>
      </x:c>
      <x:c r="AJ2694" s="18" t="n">
        <x:f>V2694*INDEX('07 Mode Capacity'!$P$6:$P$17,MATCH("AIR-"&amp;I2694,'07 Mode Capacity'!$C$6:$C$17,0))</x:f>
        <x:v>17.805709452860803</x:v>
      </x:c>
      <x:c r="AK2694" s="18" t="n">
        <x:f>Y2694*INDEX('07 Mode Capacity'!$P$6:$P$17,MATCH("OCEAN-"&amp;I2694,'07 Mode Capacity'!$C$6:$C$17,0))</x:f>
        <x:v>0</x:v>
      </x:c>
      <x:c r="AL2694" s="18" t="n">
        <x:f>AB2694*INDEX('07 Mode Capacity'!$P$6:$P$17,MATCH("LAND-"&amp;I2694,'07 Mode Capacity'!$C$6:$C$17,0))</x:f>
        <x:v>212.57488865168168</x:v>
      </x:c>
      <x:c r="AM2694" s="18" t="n">
        <x:f>AE2694*INDEX('07 Mode Capacity'!$P$6:$P$17,MATCH("INLAND-"&amp;I2694,'07 Mode Capacity'!$C$6:$C$17,0))</x:f>
        <x:v>0</x:v>
      </x:c>
      <x:c r="AN2694" s="18" t="n">
        <x:f>SUM(AJ2694:AM2694)</x:f>
        <x:v>230.38059810454249</x:v>
      </x:c>
      <x:c r="AO2694" s="17" t="n">
        <x:f>IF(N2694=0,1,AN2694/N2694)</x:f>
        <x:v>0.3580118074662665</x:v>
      </x:c>
      <x:c r="AP2694" s="11" t="str">
        <x:f>IF(AO2694&gt;='01 Controls'!$E$16,"PASS","FAIL")</x:f>
        <x:v>FAIL</x:v>
      </x:c>
      <x:c r="AQ2694" s="11" t="str">
        <x:v>UNQUANTIFIED</x:v>
      </x:c>
      <x:c r="AR2694" s="11" t="str">
        <x:v>Position-class planning record; serial item and receiver open</x:v>
      </x:c>
      <x:c r="AS2694" s="26"/>
      <x:c r="AT2694" s="26"/>
    </x:row>
    <x:row r="2695">
      <x:c r="C2695" s="11" t="str">
        <x:v>M4-J-CIE-ISO-18</x:v>
      </x:c>
      <x:c r="D2695" s="11" t="str">
        <x:v>M4</x:v>
      </x:c>
      <x:c r="E2695" s="11" t="str">
        <x:v>Tornado sequence</x:v>
      </x:c>
      <x:c r="F2695" s="11" t="str">
        <x:v>J-CIE</x:v>
      </x:c>
      <x:c r="G2695" s="11" t="str">
        <x:v>Civil integration and effects group</x:v>
      </x:c>
      <x:c r="H2695" s="11" t="str">
        <x:v>ISO-18</x:v>
      </x:c>
      <x:c r="I2695" s="19" t="n">
        <x:v>48</x:v>
      </x:c>
      <x:c r="J2695" s="21" t="n">
        <x:v>3</x:v>
      </x:c>
      <x:c r="K2695" s="18" t="n">
        <x:f>'05 Cargo Register'!K7</x:f>
        <x:v>268.125</x:v>
      </x:c>
      <x:c r="L2695" s="18" t="n">
        <x:f>'05 Cargo Register'!N7</x:f>
        <x:v>18</x:v>
      </x:c>
      <x:c r="M2695" s="18" t="n">
        <x:f>'05 Cargo Register'!O7</x:f>
        <x:v>475.20000000000005</x:v>
      </x:c>
      <x:c r="N2695" s="18" t="n">
        <x:f>J2695*K2695</x:f>
        <x:v>804.375</x:v>
      </x:c>
      <x:c r="O2695" s="18" t="n">
        <x:f>J2695*L2695</x:f>
        <x:v>54</x:v>
      </x:c>
      <x:c r="P2695" s="18" t="n">
        <x:f>J2695*M2695</x:f>
        <x:v>1425.6000000000001</x:v>
      </x:c>
      <x:c r="Q2695" s="22" t="n">
        <x:f>'01 Controls'!$E$28*'02 Cargo Classes'!$M$7</x:f>
        <x:v>0.010000000000000002</x:v>
      </x:c>
      <x:c r="R2695" s="22" t="n">
        <x:f>'01 Controls'!$F$28*'02 Cargo Classes'!$N$7</x:f>
        <x:v>0</x:v>
      </x:c>
      <x:c r="S2695" s="22" t="n">
        <x:f>'01 Controls'!$G$28*'02 Cargo Classes'!$O$7</x:f>
        <x:v>1.14</x:v>
      </x:c>
      <x:c r="T2695" s="22" t="n">
        <x:f>'01 Controls'!$H$28*'02 Cargo Classes'!$P$7</x:f>
        <x:v>0</x:v>
      </x:c>
      <x:c r="U2695" s="22" t="n">
        <x:f>SUM(Q2695:T2695)</x:f>
        <x:v>1.15</x:v>
      </x:c>
      <x:c r="V2695" s="18" t="n">
        <x:f>IF(U2695=0,0,N2695*Q2695/U2695)</x:f>
        <x:v>6.9945652173913055</x:v>
      </x:c>
      <x:c r="W2695" s="18" t="n">
        <x:f>IF(U2695=0,0,P2695*Q2695/U2695)</x:f>
        <x:v>12.396521739130439</x:v>
      </x:c>
      <x:c r="X2695" s="18" t="n">
        <x:f>MAX(V2695,W2695*'01 Controls'!$E$12)</x:f>
        <x:v>6.9945652173913055</x:v>
      </x:c>
      <x:c r="Y2695" s="18" t="n">
        <x:f>IF(U2695=0,0,N2695*R2695/U2695)</x:f>
        <x:v>0</x:v>
      </x:c>
      <x:c r="Z2695" s="18" t="n">
        <x:f>IF(U2695=0,0,P2695*R2695/U2695)</x:f>
        <x:v>0</x:v>
      </x:c>
      <x:c r="AA2695" s="18" t="n">
        <x:f>MAX(Y2695,Z2695*'01 Controls'!$E$13)</x:f>
        <x:v>0</x:v>
      </x:c>
      <x:c r="AB2695" s="18" t="n">
        <x:f>IF(U2695=0,0,N2695*S2695/U2695)</x:f>
        <x:v>797.3804347826087</x:v>
      </x:c>
      <x:c r="AC2695" s="18" t="n">
        <x:f>IF(U2695=0,0,P2695*S2695/U2695)</x:f>
        <x:v>1413.2034782608696</x:v>
      </x:c>
      <x:c r="AD2695" s="18" t="n">
        <x:f>MAX(AB2695,AC2695*'01 Controls'!$E$14)</x:f>
        <x:v>797.3804347826087</x:v>
      </x:c>
      <x:c r="AE2695" s="18" t="n">
        <x:f>IF(U2695=0,0,N2695*T2695/U2695)</x:f>
        <x:v>0</x:v>
      </x:c>
      <x:c r="AF2695" s="18" t="n">
        <x:f>IF(U2695=0,0,P2695*T2695/U2695)</x:f>
        <x:v>0</x:v>
      </x:c>
      <x:c r="AG2695" s="18" t="n">
        <x:f>MAX(AE2695,AF2695*'01 Controls'!$E$15)</x:f>
        <x:v>0</x:v>
      </x:c>
      <x:c r="AH2695" s="18" t="n">
        <x:f>SUM(V2695,Y2695,AB2695,AE2695)</x:f>
        <x:v>804.375</x:v>
      </x:c>
      <x:c r="AI2695" s="18" t="n">
        <x:f>N2695-AH2695</x:f>
        <x:v>0</x:v>
      </x:c>
      <x:c r="AJ2695" s="18" t="n">
        <x:f>V2695*INDEX('07 Mode Capacity'!$P$6:$P$17,MATCH("AIR-"&amp;I2695,'07 Mode Capacity'!$C$6:$C$17,0))</x:f>
        <x:v>1.960826044664781</x:v>
      </x:c>
      <x:c r="AK2695" s="18" t="n">
        <x:f>Y2695*INDEX('07 Mode Capacity'!$P$6:$P$17,MATCH("OCEAN-"&amp;I2695,'07 Mode Capacity'!$C$6:$C$17,0))</x:f>
        <x:v>0</x:v>
      </x:c>
      <x:c r="AL2695" s="18" t="n">
        <x:f>AB2695*INDEX('07 Mode Capacity'!$P$6:$P$17,MATCH("LAND-"&amp;I2695,'07 Mode Capacity'!$C$6:$C$17,0))</x:f>
        <x:v>97.31858325780067</x:v>
      </x:c>
      <x:c r="AM2695" s="18" t="n">
        <x:f>AE2695*INDEX('07 Mode Capacity'!$P$6:$P$17,MATCH("INLAND-"&amp;I2695,'07 Mode Capacity'!$C$6:$C$17,0))</x:f>
        <x:v>0</x:v>
      </x:c>
      <x:c r="AN2695" s="18" t="n">
        <x:f>SUM(AJ2695:AM2695)</x:f>
        <x:v>99.27940930246545</x:v>
      </x:c>
      <x:c r="AO2695" s="17" t="n">
        <x:f>IF(N2695=0,1,AN2695/N2695)</x:f>
        <x:v>0.12342428506911012</x:v>
      </x:c>
      <x:c r="AP2695" s="11" t="str">
        <x:f>IF(AO2695&gt;='01 Controls'!$E$16,"PASS","FAIL")</x:f>
        <x:v>FAIL</x:v>
      </x:c>
      <x:c r="AQ2695" s="11" t="str">
        <x:v>UNQUANTIFIED</x:v>
      </x:c>
      <x:c r="AR2695" s="11" t="str">
        <x:v>Position-class planning record; serial item and receiver open</x:v>
      </x:c>
      <x:c r="AS2695" s="26"/>
      <x:c r="AT2695" s="26"/>
    </x:row>
    <x:row r="2696">
      <x:c r="C2696" s="11" t="str">
        <x:v>M4-J-CIE-COL-12</x:v>
      </x:c>
      <x:c r="D2696" s="11" t="str">
        <x:v>M4</x:v>
      </x:c>
      <x:c r="E2696" s="11" t="str">
        <x:v>Tornado sequence</x:v>
      </x:c>
      <x:c r="F2696" s="11" t="str">
        <x:v>J-CIE</x:v>
      </x:c>
      <x:c r="G2696" s="11" t="str">
        <x:v>Civil integration and effects group</x:v>
      </x:c>
      <x:c r="H2696" s="11" t="str">
        <x:v>COL-12</x:v>
      </x:c>
      <x:c r="I2696" s="19" t="n">
        <x:v>24</x:v>
      </x:c>
      <x:c r="J2696" s="21" t="n">
        <x:v>3</x:v>
      </x:c>
      <x:c r="K2696" s="18" t="n">
        <x:f>'05 Cargo Register'!K8</x:f>
        <x:v>53.625</x:v>
      </x:c>
      <x:c r="L2696" s="18" t="n">
        <x:f>'05 Cargo Register'!N8</x:f>
        <x:v>6</x:v>
      </x:c>
      <x:c r="M2696" s="18" t="n">
        <x:f>'05 Cargo Register'!O8</x:f>
        <x:v>158.4</x:v>
      </x:c>
      <x:c r="N2696" s="18" t="n">
        <x:f>J2696*K2696</x:f>
        <x:v>160.875</x:v>
      </x:c>
      <x:c r="O2696" s="18" t="n">
        <x:f>J2696*L2696</x:f>
        <x:v>18</x:v>
      </x:c>
      <x:c r="P2696" s="18" t="n">
        <x:f>J2696*M2696</x:f>
        <x:v>475.20000000000005</x:v>
      </x:c>
      <x:c r="Q2696" s="22" t="n">
        <x:f>'01 Controls'!$E$28*'02 Cargo Classes'!$M$8</x:f>
        <x:v>0.1</x:v>
      </x:c>
      <x:c r="R2696" s="22" t="n">
        <x:f>'01 Controls'!$F$28*'02 Cargo Classes'!$N$8</x:f>
        <x:v>0</x:v>
      </x:c>
      <x:c r="S2696" s="22" t="n">
        <x:f>'01 Controls'!$G$28*'02 Cargo Classes'!$O$8</x:f>
        <x:v>1.14</x:v>
      </x:c>
      <x:c r="T2696" s="22" t="n">
        <x:f>'01 Controls'!$H$28*'02 Cargo Classes'!$P$8</x:f>
        <x:v>0</x:v>
      </x:c>
      <x:c r="U2696" s="22" t="n">
        <x:f>SUM(Q2696:T2696)</x:f>
        <x:v>1.24</x:v>
      </x:c>
      <x:c r="V2696" s="18" t="n">
        <x:f>IF(U2696=0,0,N2696*Q2696/U2696)</x:f>
        <x:v>12.973790322580648</x:v>
      </x:c>
      <x:c r="W2696" s="18" t="n">
        <x:f>IF(U2696=0,0,P2696*Q2696/U2696)</x:f>
        <x:v>38.322580645161295</x:v>
      </x:c>
      <x:c r="X2696" s="18" t="n">
        <x:f>MAX(V2696,W2696*'01 Controls'!$E$12)</x:f>
        <x:v>12.973790322580648</x:v>
      </x:c>
      <x:c r="Y2696" s="18" t="n">
        <x:f>IF(U2696=0,0,N2696*R2696/U2696)</x:f>
        <x:v>0</x:v>
      </x:c>
      <x:c r="Z2696" s="18" t="n">
        <x:f>IF(U2696=0,0,P2696*R2696/U2696)</x:f>
        <x:v>0</x:v>
      </x:c>
      <x:c r="AA2696" s="18" t="n">
        <x:f>MAX(Y2696,Z2696*'01 Controls'!$E$13)</x:f>
        <x:v>0</x:v>
      </x:c>
      <x:c r="AB2696" s="18" t="n">
        <x:f>IF(U2696=0,0,N2696*S2696/U2696)</x:f>
        <x:v>147.90120967741933</x:v>
      </x:c>
      <x:c r="AC2696" s="18" t="n">
        <x:f>IF(U2696=0,0,P2696*S2696/U2696)</x:f>
        <x:v>436.87741935483865</x:v>
      </x:c>
      <x:c r="AD2696" s="18" t="n">
        <x:f>MAX(AB2696,AC2696*'01 Controls'!$E$14)</x:f>
        <x:v>147.90120967741933</x:v>
      </x:c>
      <x:c r="AE2696" s="18" t="n">
        <x:f>IF(U2696=0,0,N2696*T2696/U2696)</x:f>
        <x:v>0</x:v>
      </x:c>
      <x:c r="AF2696" s="18" t="n">
        <x:f>IF(U2696=0,0,P2696*T2696/U2696)</x:f>
        <x:v>0</x:v>
      </x:c>
      <x:c r="AG2696" s="18" t="n">
        <x:f>MAX(AE2696,AF2696*'01 Controls'!$E$15)</x:f>
        <x:v>0</x:v>
      </x:c>
      <x:c r="AH2696" s="18" t="n">
        <x:f>SUM(V2696,Y2696,AB2696,AE2696)</x:f>
        <x:v>160.87499999999997</x:v>
      </x:c>
      <x:c r="AI2696" s="18" t="n">
        <x:f>N2696-AH2696</x:f>
        <x:v>2.842170943040401e-14</x:v>
      </x:c>
      <x:c r="AJ2696" s="18" t="n">
        <x:f>V2696*INDEX('07 Mode Capacity'!$P$6:$P$17,MATCH("AIR-"&amp;I2696,'07 Mode Capacity'!$C$6:$C$17,0))</x:f>
        <x:v>2.632564569643398</x:v>
      </x:c>
      <x:c r="AK2696" s="18" t="n">
        <x:f>Y2696*INDEX('07 Mode Capacity'!$P$6:$P$17,MATCH("OCEAN-"&amp;I2696,'07 Mode Capacity'!$C$6:$C$17,0))</x:f>
        <x:v>0</x:v>
      </x:c>
      <x:c r="AL2696" s="18" t="n">
        <x:f>AB2696*INDEX('07 Mode Capacity'!$P$6:$P$17,MATCH("LAND-"&amp;I2696,'07 Mode Capacity'!$C$6:$C$17,0))</x:f>
        <x:v>56.572349399237865</x:v>
      </x:c>
      <x:c r="AM2696" s="18" t="n">
        <x:f>AE2696*INDEX('07 Mode Capacity'!$P$6:$P$17,MATCH("INLAND-"&amp;I2696,'07 Mode Capacity'!$C$6:$C$17,0))</x:f>
        <x:v>0</x:v>
      </x:c>
      <x:c r="AN2696" s="18" t="n">
        <x:f>SUM(AJ2696:AM2696)</x:f>
        <x:v>59.204913968881264</x:v>
      </x:c>
      <x:c r="AO2696" s="17" t="n">
        <x:f>IF(N2696=0,1,AN2696/N2696)</x:f>
        <x:v>0.36801811324867917</x:v>
      </x:c>
      <x:c r="AP2696" s="11" t="str">
        <x:f>IF(AO2696&gt;='01 Controls'!$E$16,"PASS","FAIL")</x:f>
        <x:v>FAIL</x:v>
      </x:c>
      <x:c r="AQ2696" s="11" t="str">
        <x:v>UNQUANTIFIED</x:v>
      </x:c>
      <x:c r="AR2696" s="11" t="str">
        <x:v>Position-class planning record; serial item and receiver open</x:v>
      </x:c>
      <x:c r="AS2696" s="26"/>
      <x:c r="AT2696" s="26"/>
    </x:row>
    <x:row r="2697">
      <x:c r="C2697" s="11" t="str">
        <x:v>M4-J-CIE-BAT-22</x:v>
      </x:c>
      <x:c r="D2697" s="11" t="str">
        <x:v>M4</x:v>
      </x:c>
      <x:c r="E2697" s="11" t="str">
        <x:v>Tornado sequence</x:v>
      </x:c>
      <x:c r="F2697" s="11" t="str">
        <x:v>J-CIE</x:v>
      </x:c>
      <x:c r="G2697" s="11" t="str">
        <x:v>Civil integration and effects group</x:v>
      </x:c>
      <x:c r="H2697" s="11" t="str">
        <x:v>BAT-22</x:v>
      </x:c>
      <x:c r="I2697" s="19" t="n">
        <x:v>48</x:v>
      </x:c>
      <x:c r="J2697" s="21" t="n">
        <x:v>3</x:v>
      </x:c>
      <x:c r="K2697" s="18" t="n">
        <x:f>'05 Cargo Register'!K9</x:f>
        <x:v>53.625</x:v>
      </x:c>
      <x:c r="L2697" s="18" t="n">
        <x:f>'05 Cargo Register'!N9</x:f>
        <x:v>4</x:v>
      </x:c>
      <x:c r="M2697" s="18" t="n">
        <x:f>'05 Cargo Register'!O9</x:f>
        <x:v>105.60000000000001</x:v>
      </x:c>
      <x:c r="N2697" s="18" t="n">
        <x:f>J2697*K2697</x:f>
        <x:v>160.875</x:v>
      </x:c>
      <x:c r="O2697" s="18" t="n">
        <x:f>J2697*L2697</x:f>
        <x:v>12</x:v>
      </x:c>
      <x:c r="P2697" s="18" t="n">
        <x:f>J2697*M2697</x:f>
        <x:v>316.8</x:v>
      </x:c>
      <x:c r="Q2697" s="22" t="n">
        <x:f>'01 Controls'!$E$28*'02 Cargo Classes'!$M$9</x:f>
        <x:v>0</x:v>
      </x:c>
      <x:c r="R2697" s="22" t="n">
        <x:f>'01 Controls'!$F$28*'02 Cargo Classes'!$N$9</x:f>
        <x:v>0</x:v>
      </x:c>
      <x:c r="S2697" s="22" t="n">
        <x:f>'01 Controls'!$G$28*'02 Cargo Classes'!$O$9</x:f>
        <x:v>0.95</x:v>
      </x:c>
      <x:c r="T2697" s="22" t="n">
        <x:f>'01 Controls'!$H$28*'02 Cargo Classes'!$P$9</x:f>
        <x:v>0</x:v>
      </x:c>
      <x:c r="U2697" s="22" t="n">
        <x:f>SUM(Q2697:T2697)</x:f>
        <x:v>0.95</x:v>
      </x:c>
      <x:c r="V2697" s="18" t="n">
        <x:f>IF(U2697=0,0,N2697*Q2697/U2697)</x:f>
        <x:v>0</x:v>
      </x:c>
      <x:c r="W2697" s="18" t="n">
        <x:f>IF(U2697=0,0,P2697*Q2697/U2697)</x:f>
        <x:v>0</x:v>
      </x:c>
      <x:c r="X2697" s="18" t="n">
        <x:f>MAX(V2697,W2697*'01 Controls'!$E$12)</x:f>
        <x:v>0</x:v>
      </x:c>
      <x:c r="Y2697" s="18" t="n">
        <x:f>IF(U2697=0,0,N2697*R2697/U2697)</x:f>
        <x:v>0</x:v>
      </x:c>
      <x:c r="Z2697" s="18" t="n">
        <x:f>IF(U2697=0,0,P2697*R2697/U2697)</x:f>
        <x:v>0</x:v>
      </x:c>
      <x:c r="AA2697" s="18" t="n">
        <x:f>MAX(Y2697,Z2697*'01 Controls'!$E$13)</x:f>
        <x:v>0</x:v>
      </x:c>
      <x:c r="AB2697" s="18" t="n">
        <x:f>IF(U2697=0,0,N2697*S2697/U2697)</x:f>
        <x:v>160.875</x:v>
      </x:c>
      <x:c r="AC2697" s="18" t="n">
        <x:f>IF(U2697=0,0,P2697*S2697/U2697)</x:f>
        <x:v>316.8</x:v>
      </x:c>
      <x:c r="AD2697" s="18" t="n">
        <x:f>MAX(AB2697,AC2697*'01 Controls'!$E$14)</x:f>
        <x:v>160.875</x:v>
      </x:c>
      <x:c r="AE2697" s="18" t="n">
        <x:f>IF(U2697=0,0,N2697*T2697/U2697)</x:f>
        <x:v>0</x:v>
      </x:c>
      <x:c r="AF2697" s="18" t="n">
        <x:f>IF(U2697=0,0,P2697*T2697/U2697)</x:f>
        <x:v>0</x:v>
      </x:c>
      <x:c r="AG2697" s="18" t="n">
        <x:f>MAX(AE2697,AF2697*'01 Controls'!$E$15)</x:f>
        <x:v>0</x:v>
      </x:c>
      <x:c r="AH2697" s="18" t="n">
        <x:f>SUM(V2697,Y2697,AB2697,AE2697)</x:f>
        <x:v>160.875</x:v>
      </x:c>
      <x:c r="AI2697" s="18" t="n">
        <x:f>N2697-AH2697</x:f>
        <x:v>0</x:v>
      </x:c>
      <x:c r="AJ2697" s="18" t="n">
        <x:f>V2697*INDEX('07 Mode Capacity'!$P$6:$P$17,MATCH("AIR-"&amp;I2697,'07 Mode Capacity'!$C$6:$C$17,0))</x:f>
        <x:v>0</x:v>
      </x:c>
      <x:c r="AK2697" s="18" t="n">
        <x:f>Y2697*INDEX('07 Mode Capacity'!$P$6:$P$17,MATCH("OCEAN-"&amp;I2697,'07 Mode Capacity'!$C$6:$C$17,0))</x:f>
        <x:v>0</x:v>
      </x:c>
      <x:c r="AL2697" s="18" t="n">
        <x:f>AB2697*INDEX('07 Mode Capacity'!$P$6:$P$17,MATCH("LAND-"&amp;I2697,'07 Mode Capacity'!$C$6:$C$17,0))</x:f>
        <x:v>19.634451008152766</x:v>
      </x:c>
      <x:c r="AM2697" s="18" t="n">
        <x:f>AE2697*INDEX('07 Mode Capacity'!$P$6:$P$17,MATCH("INLAND-"&amp;I2697,'07 Mode Capacity'!$C$6:$C$17,0))</x:f>
        <x:v>0</x:v>
      </x:c>
      <x:c r="AN2697" s="18" t="n">
        <x:f>SUM(AJ2697:AM2697)</x:f>
        <x:v>19.634451008152766</x:v>
      </x:c>
      <x:c r="AO2697" s="17" t="n">
        <x:f>IF(N2697=0,1,AN2697/N2697)</x:f>
        <x:v>0.1220478695145471</x:v>
      </x:c>
      <x:c r="AP2697" s="11" t="str">
        <x:f>IF(AO2697&gt;='01 Controls'!$E$16,"PASS","FAIL")</x:f>
        <x:v>FAIL</x:v>
      </x:c>
      <x:c r="AQ2697" s="11" t="str">
        <x:v>UNQUANTIFIED</x:v>
      </x:c>
      <x:c r="AR2697" s="11" t="str">
        <x:v>Position-class planning record; serial item and receiver open</x:v>
      </x:c>
      <x:c r="AS2697" s="26"/>
      <x:c r="AT2697" s="26"/>
    </x:row>
    <x:row r="2698">
      <x:c r="C2698" s="11" t="str">
        <x:v>M4-J-CIE-TNK-20</x:v>
      </x:c>
      <x:c r="D2698" s="11" t="str">
        <x:v>M4</x:v>
      </x:c>
      <x:c r="E2698" s="11" t="str">
        <x:v>Tornado sequence</x:v>
      </x:c>
      <x:c r="F2698" s="11" t="str">
        <x:v>J-CIE</x:v>
      </x:c>
      <x:c r="G2698" s="11" t="str">
        <x:v>Civil integration and effects group</x:v>
      </x:c>
      <x:c r="H2698" s="11" t="str">
        <x:v>TNK-20</x:v>
      </x:c>
      <x:c r="I2698" s="19" t="n">
        <x:v>48</x:v>
      </x:c>
      <x:c r="J2698" s="21" t="n">
        <x:v>3</x:v>
      </x:c>
      <x:c r="K2698" s="18" t="n">
        <x:f>'05 Cargo Register'!K10</x:f>
        <x:v>53.625</x:v>
      </x:c>
      <x:c r="L2698" s="18" t="n">
        <x:f>'05 Cargo Register'!N10</x:f>
        <x:v>4</x:v>
      </x:c>
      <x:c r="M2698" s="18" t="n">
        <x:f>'05 Cargo Register'!O10</x:f>
        <x:v>85</x:v>
      </x:c>
      <x:c r="N2698" s="18" t="n">
        <x:f>J2698*K2698</x:f>
        <x:v>160.875</x:v>
      </x:c>
      <x:c r="O2698" s="18" t="n">
        <x:f>J2698*L2698</x:f>
        <x:v>12</x:v>
      </x:c>
      <x:c r="P2698" s="18" t="n">
        <x:f>J2698*M2698</x:f>
        <x:v>255</x:v>
      </x:c>
      <x:c r="Q2698" s="22" t="n">
        <x:f>'01 Controls'!$E$28*'02 Cargo Classes'!$M$10</x:f>
        <x:v>0</x:v>
      </x:c>
      <x:c r="R2698" s="22" t="n">
        <x:f>'01 Controls'!$F$28*'02 Cargo Classes'!$N$10</x:f>
        <x:v>0</x:v>
      </x:c>
      <x:c r="S2698" s="22" t="n">
        <x:f>'01 Controls'!$G$28*'02 Cargo Classes'!$O$10</x:f>
        <x:v>0.95</x:v>
      </x:c>
      <x:c r="T2698" s="22" t="n">
        <x:f>'01 Controls'!$H$28*'02 Cargo Classes'!$P$10</x:f>
        <x:v>0</x:v>
      </x:c>
      <x:c r="U2698" s="22" t="n">
        <x:f>SUM(Q2698:T2698)</x:f>
        <x:v>0.95</x:v>
      </x:c>
      <x:c r="V2698" s="18" t="n">
        <x:f>IF(U2698=0,0,N2698*Q2698/U2698)</x:f>
        <x:v>0</x:v>
      </x:c>
      <x:c r="W2698" s="18" t="n">
        <x:f>IF(U2698=0,0,P2698*Q2698/U2698)</x:f>
        <x:v>0</x:v>
      </x:c>
      <x:c r="X2698" s="18" t="n">
        <x:f>MAX(V2698,W2698*'01 Controls'!$E$12)</x:f>
        <x:v>0</x:v>
      </x:c>
      <x:c r="Y2698" s="18" t="n">
        <x:f>IF(U2698=0,0,N2698*R2698/U2698)</x:f>
        <x:v>0</x:v>
      </x:c>
      <x:c r="Z2698" s="18" t="n">
        <x:f>IF(U2698=0,0,P2698*R2698/U2698)</x:f>
        <x:v>0</x:v>
      </x:c>
      <x:c r="AA2698" s="18" t="n">
        <x:f>MAX(Y2698,Z2698*'01 Controls'!$E$13)</x:f>
        <x:v>0</x:v>
      </x:c>
      <x:c r="AB2698" s="18" t="n">
        <x:f>IF(U2698=0,0,N2698*S2698/U2698)</x:f>
        <x:v>160.875</x:v>
      </x:c>
      <x:c r="AC2698" s="18" t="n">
        <x:f>IF(U2698=0,0,P2698*S2698/U2698)</x:f>
        <x:v>255</x:v>
      </x:c>
      <x:c r="AD2698" s="18" t="n">
        <x:f>MAX(AB2698,AC2698*'01 Controls'!$E$14)</x:f>
        <x:v>160.875</x:v>
      </x:c>
      <x:c r="AE2698" s="18" t="n">
        <x:f>IF(U2698=0,0,N2698*T2698/U2698)</x:f>
        <x:v>0</x:v>
      </x:c>
      <x:c r="AF2698" s="18" t="n">
        <x:f>IF(U2698=0,0,P2698*T2698/U2698)</x:f>
        <x:v>0</x:v>
      </x:c>
      <x:c r="AG2698" s="18" t="n">
        <x:f>MAX(AE2698,AF2698*'01 Controls'!$E$15)</x:f>
        <x:v>0</x:v>
      </x:c>
      <x:c r="AH2698" s="18" t="n">
        <x:f>SUM(V2698,Y2698,AB2698,AE2698)</x:f>
        <x:v>160.875</x:v>
      </x:c>
      <x:c r="AI2698" s="18" t="n">
        <x:f>N2698-AH2698</x:f>
        <x:v>0</x:v>
      </x:c>
      <x:c r="AJ2698" s="18" t="n">
        <x:f>V2698*INDEX('07 Mode Capacity'!$P$6:$P$17,MATCH("AIR-"&amp;I2698,'07 Mode Capacity'!$C$6:$C$17,0))</x:f>
        <x:v>0</x:v>
      </x:c>
      <x:c r="AK2698" s="18" t="n">
        <x:f>Y2698*INDEX('07 Mode Capacity'!$P$6:$P$17,MATCH("OCEAN-"&amp;I2698,'07 Mode Capacity'!$C$6:$C$17,0))</x:f>
        <x:v>0</x:v>
      </x:c>
      <x:c r="AL2698" s="18" t="n">
        <x:f>AB2698*INDEX('07 Mode Capacity'!$P$6:$P$17,MATCH("LAND-"&amp;I2698,'07 Mode Capacity'!$C$6:$C$17,0))</x:f>
        <x:v>19.634451008152766</x:v>
      </x:c>
      <x:c r="AM2698" s="18" t="n">
        <x:f>AE2698*INDEX('07 Mode Capacity'!$P$6:$P$17,MATCH("INLAND-"&amp;I2698,'07 Mode Capacity'!$C$6:$C$17,0))</x:f>
        <x:v>0</x:v>
      </x:c>
      <x:c r="AN2698" s="18" t="n">
        <x:f>SUM(AJ2698:AM2698)</x:f>
        <x:v>19.634451008152766</x:v>
      </x:c>
      <x:c r="AO2698" s="17" t="n">
        <x:f>IF(N2698=0,1,AN2698/N2698)</x:f>
        <x:v>0.1220478695145471</x:v>
      </x:c>
      <x:c r="AP2698" s="11" t="str">
        <x:f>IF(AO2698&gt;='01 Controls'!$E$16,"PASS","FAIL")</x:f>
        <x:v>FAIL</x:v>
      </x:c>
      <x:c r="AQ2698" s="11" t="str">
        <x:v>UNQUANTIFIED</x:v>
      </x:c>
      <x:c r="AR2698" s="11" t="str">
        <x:v>Position-class planning record; serial item and receiver open</x:v>
      </x:c>
      <x:c r="AS2698" s="26"/>
      <x:c r="AT2698" s="26"/>
    </x:row>
    <x:row r="2699">
      <x:c r="C2699" s="11" t="str">
        <x:v>M4-J-CIE-FLR-24</x:v>
      </x:c>
      <x:c r="D2699" s="11" t="str">
        <x:v>M4</x:v>
      </x:c>
      <x:c r="E2699" s="11" t="str">
        <x:v>Tornado sequence</x:v>
      </x:c>
      <x:c r="F2699" s="11" t="str">
        <x:v>J-CIE</x:v>
      </x:c>
      <x:c r="G2699" s="11" t="str">
        <x:v>Civil integration and effects group</x:v>
      </x:c>
      <x:c r="H2699" s="11" t="str">
        <x:v>FLR-24</x:v>
      </x:c>
      <x:c r="I2699" s="19" t="n">
        <x:v>48</x:v>
      </x:c>
      <x:c r="J2699" s="21" t="n">
        <x:v>3</x:v>
      </x:c>
      <x:c r="K2699" s="18" t="n">
        <x:f>'05 Cargo Register'!K11</x:f>
        <x:v>107.25</x:v>
      </x:c>
      <x:c r="L2699" s="18" t="n">
        <x:f>'05 Cargo Register'!N11</x:f>
        <x:v>6</x:v>
      </x:c>
      <x:c r="M2699" s="18" t="n">
        <x:f>'05 Cargo Register'!O11</x:f>
        <x:v>192</x:v>
      </x:c>
      <x:c r="N2699" s="18" t="n">
        <x:f>J2699*K2699</x:f>
        <x:v>321.75</x:v>
      </x:c>
      <x:c r="O2699" s="18" t="n">
        <x:f>J2699*L2699</x:f>
        <x:v>18</x:v>
      </x:c>
      <x:c r="P2699" s="18" t="n">
        <x:f>J2699*M2699</x:f>
        <x:v>576</x:v>
      </x:c>
      <x:c r="Q2699" s="22" t="n">
        <x:f>'01 Controls'!$E$28*'02 Cargo Classes'!$M$11</x:f>
        <x:v>0</x:v>
      </x:c>
      <x:c r="R2699" s="22" t="n">
        <x:f>'01 Controls'!$F$28*'02 Cargo Classes'!$N$11</x:f>
        <x:v>0</x:v>
      </x:c>
      <x:c r="S2699" s="22" t="n">
        <x:f>'01 Controls'!$G$28*'02 Cargo Classes'!$O$11</x:f>
        <x:v>0.95</x:v>
      </x:c>
      <x:c r="T2699" s="22" t="n">
        <x:f>'01 Controls'!$H$28*'02 Cargo Classes'!$P$11</x:f>
        <x:v>0</x:v>
      </x:c>
      <x:c r="U2699" s="22" t="n">
        <x:f>SUM(Q2699:T2699)</x:f>
        <x:v>0.95</x:v>
      </x:c>
      <x:c r="V2699" s="18" t="n">
        <x:f>IF(U2699=0,0,N2699*Q2699/U2699)</x:f>
        <x:v>0</x:v>
      </x:c>
      <x:c r="W2699" s="18" t="n">
        <x:f>IF(U2699=0,0,P2699*Q2699/U2699)</x:f>
        <x:v>0</x:v>
      </x:c>
      <x:c r="X2699" s="18" t="n">
        <x:f>MAX(V2699,W2699*'01 Controls'!$E$12)</x:f>
        <x:v>0</x:v>
      </x:c>
      <x:c r="Y2699" s="18" t="n">
        <x:f>IF(U2699=0,0,N2699*R2699/U2699)</x:f>
        <x:v>0</x:v>
      </x:c>
      <x:c r="Z2699" s="18" t="n">
        <x:f>IF(U2699=0,0,P2699*R2699/U2699)</x:f>
        <x:v>0</x:v>
      </x:c>
      <x:c r="AA2699" s="18" t="n">
        <x:f>MAX(Y2699,Z2699*'01 Controls'!$E$13)</x:f>
        <x:v>0</x:v>
      </x:c>
      <x:c r="AB2699" s="18" t="n">
        <x:f>IF(U2699=0,0,N2699*S2699/U2699)</x:f>
        <x:v>321.75</x:v>
      </x:c>
      <x:c r="AC2699" s="18" t="n">
        <x:f>IF(U2699=0,0,P2699*S2699/U2699)</x:f>
        <x:v>576</x:v>
      </x:c>
      <x:c r="AD2699" s="18" t="n">
        <x:f>MAX(AB2699,AC2699*'01 Controls'!$E$14)</x:f>
        <x:v>321.75</x:v>
      </x:c>
      <x:c r="AE2699" s="18" t="n">
        <x:f>IF(U2699=0,0,N2699*T2699/U2699)</x:f>
        <x:v>0</x:v>
      </x:c>
      <x:c r="AF2699" s="18" t="n">
        <x:f>IF(U2699=0,0,P2699*T2699/U2699)</x:f>
        <x:v>0</x:v>
      </x:c>
      <x:c r="AG2699" s="18" t="n">
        <x:f>MAX(AE2699,AF2699*'01 Controls'!$E$15)</x:f>
        <x:v>0</x:v>
      </x:c>
      <x:c r="AH2699" s="18" t="n">
        <x:f>SUM(V2699,Y2699,AB2699,AE2699)</x:f>
        <x:v>321.75</x:v>
      </x:c>
      <x:c r="AI2699" s="18" t="n">
        <x:f>N2699-AH2699</x:f>
        <x:v>0</x:v>
      </x:c>
      <x:c r="AJ2699" s="18" t="n">
        <x:f>V2699*INDEX('07 Mode Capacity'!$P$6:$P$17,MATCH("AIR-"&amp;I2699,'07 Mode Capacity'!$C$6:$C$17,0))</x:f>
        <x:v>0</x:v>
      </x:c>
      <x:c r="AK2699" s="18" t="n">
        <x:f>Y2699*INDEX('07 Mode Capacity'!$P$6:$P$17,MATCH("OCEAN-"&amp;I2699,'07 Mode Capacity'!$C$6:$C$17,0))</x:f>
        <x:v>0</x:v>
      </x:c>
      <x:c r="AL2699" s="18" t="n">
        <x:f>AB2699*INDEX('07 Mode Capacity'!$P$6:$P$17,MATCH("LAND-"&amp;I2699,'07 Mode Capacity'!$C$6:$C$17,0))</x:f>
        <x:v>39.26890201630553</x:v>
      </x:c>
      <x:c r="AM2699" s="18" t="n">
        <x:f>AE2699*INDEX('07 Mode Capacity'!$P$6:$P$17,MATCH("INLAND-"&amp;I2699,'07 Mode Capacity'!$C$6:$C$17,0))</x:f>
        <x:v>0</x:v>
      </x:c>
      <x:c r="AN2699" s="18" t="n">
        <x:f>SUM(AJ2699:AM2699)</x:f>
        <x:v>39.26890201630553</x:v>
      </x:c>
      <x:c r="AO2699" s="17" t="n">
        <x:f>IF(N2699=0,1,AN2699/N2699)</x:f>
        <x:v>0.1220478695145471</x:v>
      </x:c>
      <x:c r="AP2699" s="11" t="str">
        <x:f>IF(AO2699&gt;='01 Controls'!$E$16,"PASS","FAIL")</x:f>
        <x:v>FAIL</x:v>
      </x:c>
      <x:c r="AQ2699" s="11" t="str">
        <x:v>UNQUANTIFIED</x:v>
      </x:c>
      <x:c r="AR2699" s="11" t="str">
        <x:v>Position-class planning record; serial item and receiver open</x:v>
      </x:c>
      <x:c r="AS2699" s="26"/>
      <x:c r="AT2699" s="26"/>
    </x:row>
    <x:row r="2700">
      <x:c r="C2700" s="11" t="str">
        <x:v>M4-J-CIE-ROL-30</x:v>
      </x:c>
      <x:c r="D2700" s="11" t="str">
        <x:v>M4</x:v>
      </x:c>
      <x:c r="E2700" s="11" t="str">
        <x:v>Tornado sequence</x:v>
      </x:c>
      <x:c r="F2700" s="11" t="str">
        <x:v>J-CIE</x:v>
      </x:c>
      <x:c r="G2700" s="11" t="str">
        <x:v>Civil integration and effects group</x:v>
      </x:c>
      <x:c r="H2700" s="11" t="str">
        <x:v>ROL-30</x:v>
      </x:c>
      <x:c r="I2700" s="19" t="n">
        <x:v>48</x:v>
      </x:c>
      <x:c r="J2700" s="21" t="n">
        <x:v>3</x:v>
      </x:c>
      <x:c r="K2700" s="18" t="n">
        <x:f>'05 Cargo Register'!K12</x:f>
        <x:v>107.25</x:v>
      </x:c>
      <x:c r="L2700" s="18" t="n">
        <x:f>'05 Cargo Register'!N12</x:f>
        <x:v>5</x:v>
      </x:c>
      <x:c r="M2700" s="18" t="n">
        <x:f>'05 Cargo Register'!O12</x:f>
        <x:v>318.75</x:v>
      </x:c>
      <x:c r="N2700" s="18" t="n">
        <x:f>J2700*K2700</x:f>
        <x:v>321.75</x:v>
      </x:c>
      <x:c r="O2700" s="18" t="n">
        <x:f>J2700*L2700</x:f>
        <x:v>15</x:v>
      </x:c>
      <x:c r="P2700" s="18" t="n">
        <x:f>J2700*M2700</x:f>
        <x:v>956.25</x:v>
      </x:c>
      <x:c r="Q2700" s="22" t="n">
        <x:f>'01 Controls'!$E$28*'02 Cargo Classes'!$M$12</x:f>
        <x:v>0</x:v>
      </x:c>
      <x:c r="R2700" s="22" t="n">
        <x:f>'01 Controls'!$F$28*'02 Cargo Classes'!$N$12</x:f>
        <x:v>0</x:v>
      </x:c>
      <x:c r="S2700" s="22" t="n">
        <x:f>'01 Controls'!$G$28*'02 Cargo Classes'!$O$12</x:f>
        <x:v>1.4249999999999998</x:v>
      </x:c>
      <x:c r="T2700" s="22" t="n">
        <x:f>'01 Controls'!$H$28*'02 Cargo Classes'!$P$12</x:f>
        <x:v>0</x:v>
      </x:c>
      <x:c r="U2700" s="22" t="n">
        <x:f>SUM(Q2700:T2700)</x:f>
        <x:v>1.4249999999999998</x:v>
      </x:c>
      <x:c r="V2700" s="18" t="n">
        <x:f>IF(U2700=0,0,N2700*Q2700/U2700)</x:f>
        <x:v>0</x:v>
      </x:c>
      <x:c r="W2700" s="18" t="n">
        <x:f>IF(U2700=0,0,P2700*Q2700/U2700)</x:f>
        <x:v>0</x:v>
      </x:c>
      <x:c r="X2700" s="18" t="n">
        <x:f>MAX(V2700,W2700*'01 Controls'!$E$12)</x:f>
        <x:v>0</x:v>
      </x:c>
      <x:c r="Y2700" s="18" t="n">
        <x:f>IF(U2700=0,0,N2700*R2700/U2700)</x:f>
        <x:v>0</x:v>
      </x:c>
      <x:c r="Z2700" s="18" t="n">
        <x:f>IF(U2700=0,0,P2700*R2700/U2700)</x:f>
        <x:v>0</x:v>
      </x:c>
      <x:c r="AA2700" s="18" t="n">
        <x:f>MAX(Y2700,Z2700*'01 Controls'!$E$13)</x:f>
        <x:v>0</x:v>
      </x:c>
      <x:c r="AB2700" s="18" t="n">
        <x:f>IF(U2700=0,0,N2700*S2700/U2700)</x:f>
        <x:v>321.75</x:v>
      </x:c>
      <x:c r="AC2700" s="18" t="n">
        <x:f>IF(U2700=0,0,P2700*S2700/U2700)</x:f>
        <x:v>956.25</x:v>
      </x:c>
      <x:c r="AD2700" s="18" t="n">
        <x:f>MAX(AB2700,AC2700*'01 Controls'!$E$14)</x:f>
        <x:v>321.75</x:v>
      </x:c>
      <x:c r="AE2700" s="18" t="n">
        <x:f>IF(U2700=0,0,N2700*T2700/U2700)</x:f>
        <x:v>0</x:v>
      </x:c>
      <x:c r="AF2700" s="18" t="n">
        <x:f>IF(U2700=0,0,P2700*T2700/U2700)</x:f>
        <x:v>0</x:v>
      </x:c>
      <x:c r="AG2700" s="18" t="n">
        <x:f>MAX(AE2700,AF2700*'01 Controls'!$E$15)</x:f>
        <x:v>0</x:v>
      </x:c>
      <x:c r="AH2700" s="18" t="n">
        <x:f>SUM(V2700,Y2700,AB2700,AE2700)</x:f>
        <x:v>321.75</x:v>
      </x:c>
      <x:c r="AI2700" s="18" t="n">
        <x:f>N2700-AH2700</x:f>
        <x:v>0</x:v>
      </x:c>
      <x:c r="AJ2700" s="18" t="n">
        <x:f>V2700*INDEX('07 Mode Capacity'!$P$6:$P$17,MATCH("AIR-"&amp;I2700,'07 Mode Capacity'!$C$6:$C$17,0))</x:f>
        <x:v>0</x:v>
      </x:c>
      <x:c r="AK2700" s="18" t="n">
        <x:f>Y2700*INDEX('07 Mode Capacity'!$P$6:$P$17,MATCH("OCEAN-"&amp;I2700,'07 Mode Capacity'!$C$6:$C$17,0))</x:f>
        <x:v>0</x:v>
      </x:c>
      <x:c r="AL2700" s="18" t="n">
        <x:f>AB2700*INDEX('07 Mode Capacity'!$P$6:$P$17,MATCH("LAND-"&amp;I2700,'07 Mode Capacity'!$C$6:$C$17,0))</x:f>
        <x:v>39.26890201630553</x:v>
      </x:c>
      <x:c r="AM2700" s="18" t="n">
        <x:f>AE2700*INDEX('07 Mode Capacity'!$P$6:$P$17,MATCH("INLAND-"&amp;I2700,'07 Mode Capacity'!$C$6:$C$17,0))</x:f>
        <x:v>0</x:v>
      </x:c>
      <x:c r="AN2700" s="18" t="n">
        <x:f>SUM(AJ2700:AM2700)</x:f>
        <x:v>39.26890201630553</x:v>
      </x:c>
      <x:c r="AO2700" s="17" t="n">
        <x:f>IF(N2700=0,1,AN2700/N2700)</x:f>
        <x:v>0.1220478695145471</x:v>
      </x:c>
      <x:c r="AP2700" s="11" t="str">
        <x:f>IF(AO2700&gt;='01 Controls'!$E$16,"PASS","FAIL")</x:f>
        <x:v>FAIL</x:v>
      </x:c>
      <x:c r="AQ2700" s="11" t="str">
        <x:v>UNQUANTIFIED</x:v>
      </x:c>
      <x:c r="AR2700" s="11" t="str">
        <x:v>Position-class planning record; serial item and receiver open</x:v>
      </x:c>
      <x:c r="AS2700" s="26"/>
      <x:c r="AT2700" s="26"/>
    </x:row>
    <x:row r="2701">
      <x:c r="C2701" s="11" t="str">
        <x:v>M4-J-CIE-LIN-18</x:v>
      </x:c>
      <x:c r="D2701" s="11" t="str">
        <x:v>M4</x:v>
      </x:c>
      <x:c r="E2701" s="11" t="str">
        <x:v>Tornado sequence</x:v>
      </x:c>
      <x:c r="F2701" s="11" t="str">
        <x:v>J-CIE</x:v>
      </x:c>
      <x:c r="G2701" s="11" t="str">
        <x:v>Civil integration and effects group</x:v>
      </x:c>
      <x:c r="H2701" s="11" t="str">
        <x:v>LIN-18</x:v>
      </x:c>
      <x:c r="I2701" s="19" t="n">
        <x:v>72</x:v>
      </x:c>
      <x:c r="J2701" s="21" t="n">
        <x:v>3</x:v>
      </x:c>
      <x:c r="K2701" s="18" t="n">
        <x:f>'05 Cargo Register'!K13</x:f>
        <x:v>53.625</x:v>
      </x:c>
      <x:c r="L2701" s="18" t="n">
        <x:f>'05 Cargo Register'!N13</x:f>
        <x:v>4</x:v>
      </x:c>
      <x:c r="M2701" s="18" t="n">
        <x:f>'05 Cargo Register'!O13</x:f>
        <x:v>176</x:v>
      </x:c>
      <x:c r="N2701" s="18" t="n">
        <x:f>J2701*K2701</x:f>
        <x:v>160.875</x:v>
      </x:c>
      <x:c r="O2701" s="18" t="n">
        <x:f>J2701*L2701</x:f>
        <x:v>12</x:v>
      </x:c>
      <x:c r="P2701" s="18" t="n">
        <x:f>J2701*M2701</x:f>
        <x:v>528</x:v>
      </x:c>
      <x:c r="Q2701" s="22" t="n">
        <x:f>'01 Controls'!$E$28*'02 Cargo Classes'!$M$13</x:f>
        <x:v>0</x:v>
      </x:c>
      <x:c r="R2701" s="22" t="n">
        <x:f>'01 Controls'!$F$28*'02 Cargo Classes'!$N$13</x:f>
        <x:v>0</x:v>
      </x:c>
      <x:c r="S2701" s="22" t="n">
        <x:f>'01 Controls'!$G$28*'02 Cargo Classes'!$O$13</x:f>
        <x:v>0.95</x:v>
      </x:c>
      <x:c r="T2701" s="22" t="n">
        <x:f>'01 Controls'!$H$28*'02 Cargo Classes'!$P$13</x:f>
        <x:v>0</x:v>
      </x:c>
      <x:c r="U2701" s="22" t="n">
        <x:f>SUM(Q2701:T2701)</x:f>
        <x:v>0.95</x:v>
      </x:c>
      <x:c r="V2701" s="18" t="n">
        <x:f>IF(U2701=0,0,N2701*Q2701/U2701)</x:f>
        <x:v>0</x:v>
      </x:c>
      <x:c r="W2701" s="18" t="n">
        <x:f>IF(U2701=0,0,P2701*Q2701/U2701)</x:f>
        <x:v>0</x:v>
      </x:c>
      <x:c r="X2701" s="18" t="n">
        <x:f>MAX(V2701,W2701*'01 Controls'!$E$12)</x:f>
        <x:v>0</x:v>
      </x:c>
      <x:c r="Y2701" s="18" t="n">
        <x:f>IF(U2701=0,0,N2701*R2701/U2701)</x:f>
        <x:v>0</x:v>
      </x:c>
      <x:c r="Z2701" s="18" t="n">
        <x:f>IF(U2701=0,0,P2701*R2701/U2701)</x:f>
        <x:v>0</x:v>
      </x:c>
      <x:c r="AA2701" s="18" t="n">
        <x:f>MAX(Y2701,Z2701*'01 Controls'!$E$13)</x:f>
        <x:v>0</x:v>
      </x:c>
      <x:c r="AB2701" s="18" t="n">
        <x:f>IF(U2701=0,0,N2701*S2701/U2701)</x:f>
        <x:v>160.875</x:v>
      </x:c>
      <x:c r="AC2701" s="18" t="n">
        <x:f>IF(U2701=0,0,P2701*S2701/U2701)</x:f>
        <x:v>528</x:v>
      </x:c>
      <x:c r="AD2701" s="18" t="n">
        <x:f>MAX(AB2701,AC2701*'01 Controls'!$E$14)</x:f>
        <x:v>160.875</x:v>
      </x:c>
      <x:c r="AE2701" s="18" t="n">
        <x:f>IF(U2701=0,0,N2701*T2701/U2701)</x:f>
        <x:v>0</x:v>
      </x:c>
      <x:c r="AF2701" s="18" t="n">
        <x:f>IF(U2701=0,0,P2701*T2701/U2701)</x:f>
        <x:v>0</x:v>
      </x:c>
      <x:c r="AG2701" s="18" t="n">
        <x:f>MAX(AE2701,AF2701*'01 Controls'!$E$15)</x:f>
        <x:v>0</x:v>
      </x:c>
      <x:c r="AH2701" s="18" t="n">
        <x:f>SUM(V2701,Y2701,AB2701,AE2701)</x:f>
        <x:v>160.875</x:v>
      </x:c>
      <x:c r="AI2701" s="18" t="n">
        <x:f>N2701-AH2701</x:f>
        <x:v>0</x:v>
      </x:c>
      <x:c r="AJ2701" s="18" t="n">
        <x:f>V2701*INDEX('07 Mode Capacity'!$P$6:$P$17,MATCH("AIR-"&amp;I2701,'07 Mode Capacity'!$C$6:$C$17,0))</x:f>
        <x:v>0</x:v>
      </x:c>
      <x:c r="AK2701" s="18" t="n">
        <x:f>Y2701*INDEX('07 Mode Capacity'!$P$6:$P$17,MATCH("OCEAN-"&amp;I2701,'07 Mode Capacity'!$C$6:$C$17,0))</x:f>
        <x:v>0</x:v>
      </x:c>
      <x:c r="AL2701" s="18" t="n">
        <x:f>AB2701*INDEX('07 Mode Capacity'!$P$6:$P$17,MATCH("LAND-"&amp;I2701,'07 Mode Capacity'!$C$6:$C$17,0))</x:f>
        <x:v>115.02726991150934</x:v>
      </x:c>
      <x:c r="AM2701" s="18" t="n">
        <x:f>AE2701*INDEX('07 Mode Capacity'!$P$6:$P$17,MATCH("INLAND-"&amp;I2701,'07 Mode Capacity'!$C$6:$C$17,0))</x:f>
        <x:v>0</x:v>
      </x:c>
      <x:c r="AN2701" s="18" t="n">
        <x:f>SUM(AJ2701:AM2701)</x:f>
        <x:v>115.02726991150934</x:v>
      </x:c>
      <x:c r="AO2701" s="17" t="n">
        <x:f>IF(N2701=0,1,AN2701/N2701)</x:f>
        <x:v>0.7150102247801668</x:v>
      </x:c>
      <x:c r="AP2701" s="11" t="str">
        <x:f>IF(AO2701&gt;='01 Controls'!$E$16,"PASS","FAIL")</x:f>
        <x:v>FAIL</x:v>
      </x:c>
      <x:c r="AQ2701" s="11" t="str">
        <x:v>UNQUANTIFIED</x:v>
      </x:c>
      <x:c r="AR2701" s="11" t="str">
        <x:v>Position-class planning record; serial item and receiver open</x:v>
      </x:c>
      <x:c r="AS2701" s="26"/>
      <x:c r="AT2701" s="26"/>
    </x:row>
    <x:row r="2702">
      <x:c r="C2702" s="11" t="str">
        <x:v>M4-J-CIE-BLK-08</x:v>
      </x:c>
      <x:c r="D2702" s="11" t="str">
        <x:v>M4</x:v>
      </x:c>
      <x:c r="E2702" s="11" t="str">
        <x:v>Tornado sequence</x:v>
      </x:c>
      <x:c r="F2702" s="11" t="str">
        <x:v>J-CIE</x:v>
      </x:c>
      <x:c r="G2702" s="11" t="str">
        <x:v>Civil integration and effects group</x:v>
      </x:c>
      <x:c r="H2702" s="11" t="str">
        <x:v>BLK-08</x:v>
      </x:c>
      <x:c r="I2702" s="19" t="n">
        <x:v>48</x:v>
      </x:c>
      <x:c r="J2702" s="21" t="n">
        <x:v>3</x:v>
      </x:c>
      <x:c r="K2702" s="18" t="n">
        <x:f>'05 Cargo Register'!K14</x:f>
        <x:v>160.875</x:v>
      </x:c>
      <x:c r="L2702" s="18" t="n">
        <x:f>'05 Cargo Register'!N14</x:f>
        <x:v>26</x:v>
      </x:c>
      <x:c r="M2702" s="18" t="n">
        <x:f>'05 Cargo Register'!O14</x:f>
        <x:v>1326</x:v>
      </x:c>
      <x:c r="N2702" s="18" t="n">
        <x:f>J2702*K2702</x:f>
        <x:v>482.625</x:v>
      </x:c>
      <x:c r="O2702" s="18" t="n">
        <x:f>J2702*L2702</x:f>
        <x:v>78</x:v>
      </x:c>
      <x:c r="P2702" s="18" t="n">
        <x:f>J2702*M2702</x:f>
        <x:v>3978</x:v>
      </x:c>
      <x:c r="Q2702" s="22" t="n">
        <x:f>'01 Controls'!$E$28*'02 Cargo Classes'!$M$14</x:f>
        <x:v>0.05</x:v>
      </x:c>
      <x:c r="R2702" s="22" t="n">
        <x:f>'01 Controls'!$F$28*'02 Cargo Classes'!$N$14</x:f>
        <x:v>0</x:v>
      </x:c>
      <x:c r="S2702" s="22" t="n">
        <x:f>'01 Controls'!$G$28*'02 Cargo Classes'!$O$14</x:f>
        <x:v>0.95</x:v>
      </x:c>
      <x:c r="T2702" s="22" t="n">
        <x:f>'01 Controls'!$H$28*'02 Cargo Classes'!$P$14</x:f>
        <x:v>0</x:v>
      </x:c>
      <x:c r="U2702" s="22" t="n">
        <x:f>SUM(Q2702:T2702)</x:f>
        <x:v>1</x:v>
      </x:c>
      <x:c r="V2702" s="18" t="n">
        <x:f>IF(U2702=0,0,N2702*Q2702/U2702)</x:f>
        <x:v>24.13125</x:v>
      </x:c>
      <x:c r="W2702" s="18" t="n">
        <x:f>IF(U2702=0,0,P2702*Q2702/U2702)</x:f>
        <x:v>198.9</x:v>
      </x:c>
      <x:c r="X2702" s="18" t="n">
        <x:f>MAX(V2702,W2702*'01 Controls'!$E$12)</x:f>
        <x:v>49.725</x:v>
      </x:c>
      <x:c r="Y2702" s="18" t="n">
        <x:f>IF(U2702=0,0,N2702*R2702/U2702)</x:f>
        <x:v>0</x:v>
      </x:c>
      <x:c r="Z2702" s="18" t="n">
        <x:f>IF(U2702=0,0,P2702*R2702/U2702)</x:f>
        <x:v>0</x:v>
      </x:c>
      <x:c r="AA2702" s="18" t="n">
        <x:f>MAX(Y2702,Z2702*'01 Controls'!$E$13)</x:f>
        <x:v>0</x:v>
      </x:c>
      <x:c r="AB2702" s="18" t="n">
        <x:f>IF(U2702=0,0,N2702*S2702/U2702)</x:f>
        <x:v>458.49375</x:v>
      </x:c>
      <x:c r="AC2702" s="18" t="n">
        <x:f>IF(U2702=0,0,P2702*S2702/U2702)</x:f>
        <x:v>3779.1</x:v>
      </x:c>
      <x:c r="AD2702" s="18" t="n">
        <x:f>MAX(AB2702,AC2702*'01 Controls'!$E$14)</x:f>
        <x:v>755.82</x:v>
      </x:c>
      <x:c r="AE2702" s="18" t="n">
        <x:f>IF(U2702=0,0,N2702*T2702/U2702)</x:f>
        <x:v>0</x:v>
      </x:c>
      <x:c r="AF2702" s="18" t="n">
        <x:f>IF(U2702=0,0,P2702*T2702/U2702)</x:f>
        <x:v>0</x:v>
      </x:c>
      <x:c r="AG2702" s="18" t="n">
        <x:f>MAX(AE2702,AF2702*'01 Controls'!$E$15)</x:f>
        <x:v>0</x:v>
      </x:c>
      <x:c r="AH2702" s="18" t="n">
        <x:f>SUM(V2702,Y2702,AB2702,AE2702)</x:f>
        <x:v>482.625</x:v>
      </x:c>
      <x:c r="AI2702" s="18" t="n">
        <x:f>N2702-AH2702</x:f>
        <x:v>0</x:v>
      </x:c>
      <x:c r="AJ2702" s="18" t="n">
        <x:f>V2702*INDEX('07 Mode Capacity'!$P$6:$P$17,MATCH("AIR-"&amp;I2702,'07 Mode Capacity'!$C$6:$C$17,0))</x:f>
        <x:v>6.764849854093494</x:v>
      </x:c>
      <x:c r="AK2702" s="18" t="n">
        <x:f>Y2702*INDEX('07 Mode Capacity'!$P$6:$P$17,MATCH("OCEAN-"&amp;I2702,'07 Mode Capacity'!$C$6:$C$17,0))</x:f>
        <x:v>0</x:v>
      </x:c>
      <x:c r="AL2702" s="18" t="n">
        <x:f>AB2702*INDEX('07 Mode Capacity'!$P$6:$P$17,MATCH("LAND-"&amp;I2702,'07 Mode Capacity'!$C$6:$C$17,0))</x:f>
        <x:v>55.95818537323538</x:v>
      </x:c>
      <x:c r="AM2702" s="18" t="n">
        <x:f>AE2702*INDEX('07 Mode Capacity'!$P$6:$P$17,MATCH("INLAND-"&amp;I2702,'07 Mode Capacity'!$C$6:$C$17,0))</x:f>
        <x:v>0</x:v>
      </x:c>
      <x:c r="AN2702" s="18" t="n">
        <x:f>SUM(AJ2702:AM2702)</x:f>
        <x:v>62.72303522732887</x:v>
      </x:c>
      <x:c r="AO2702" s="17" t="n">
        <x:f>IF(N2702=0,1,AN2702/N2702)</x:f>
        <x:v>0.12996225895328437</x:v>
      </x:c>
      <x:c r="AP2702" s="11" t="str">
        <x:f>IF(AO2702&gt;='01 Controls'!$E$16,"PASS","FAIL")</x:f>
        <x:v>FAIL</x:v>
      </x:c>
      <x:c r="AQ2702" s="11" t="str">
        <x:v>UNQUANTIFIED</x:v>
      </x:c>
      <x:c r="AR2702" s="11" t="str">
        <x:v>Position-class planning record; serial item and receiver open</x:v>
      </x:c>
      <x:c r="AS2702" s="26"/>
      <x:c r="AT2702" s="26"/>
    </x:row>
    <x:row r="2703">
      <x:c r="C2703" s="11" t="str">
        <x:v>M4-J-TOC-APL-45</x:v>
      </x:c>
      <x:c r="D2703" s="11" t="str">
        <x:v>M4</x:v>
      </x:c>
      <x:c r="E2703" s="11" t="str">
        <x:v>Tornado sequence</x:v>
      </x:c>
      <x:c r="F2703" s="11" t="str">
        <x:v>J-TOC</x:v>
      </x:c>
      <x:c r="G2703" s="11" t="str">
        <x:v>Theater-opening command</x:v>
      </x:c>
      <x:c r="H2703" s="11" t="str">
        <x:v>APL-45</x:v>
      </x:c>
      <x:c r="I2703" s="19" t="n">
        <x:v>24</x:v>
      </x:c>
      <x:c r="J2703" s="21" t="n">
        <x:v>2</x:v>
      </x:c>
      <x:c r="K2703" s="18" t="n">
        <x:f>'05 Cargo Register'!K15</x:f>
        <x:v>214.5</x:v>
      </x:c>
      <x:c r="L2703" s="18" t="n">
        <x:f>'05 Cargo Register'!N15</x:f>
        <x:v>57</x:v>
      </x:c>
      <x:c r="M2703" s="18" t="n">
        <x:f>'05 Cargo Register'!O15</x:f>
        <x:v>427.5</x:v>
      </x:c>
      <x:c r="N2703" s="18" t="n">
        <x:f>J2703*K2703</x:f>
        <x:v>429</x:v>
      </x:c>
      <x:c r="O2703" s="18" t="n">
        <x:f>J2703*L2703</x:f>
        <x:v>114</x:v>
      </x:c>
      <x:c r="P2703" s="18" t="n">
        <x:f>J2703*M2703</x:f>
        <x:v>855</x:v>
      </x:c>
      <x:c r="Q2703" s="22" t="n">
        <x:f>'01 Controls'!$E$28*'02 Cargo Classes'!$M$6</x:f>
        <x:v>0.15000000000000002</x:v>
      </x:c>
      <x:c r="R2703" s="22" t="n">
        <x:f>'01 Controls'!$F$28*'02 Cargo Classes'!$N$6</x:f>
        <x:v>0</x:v>
      </x:c>
      <x:c r="S2703" s="22" t="n">
        <x:f>'01 Controls'!$G$28*'02 Cargo Classes'!$O$6</x:f>
        <x:v>0.95</x:v>
      </x:c>
      <x:c r="T2703" s="22" t="n">
        <x:f>'01 Controls'!$H$28*'02 Cargo Classes'!$P$6</x:f>
        <x:v>0</x:v>
      </x:c>
      <x:c r="U2703" s="22" t="n">
        <x:f>SUM(Q2703:T2703)</x:f>
        <x:v>1.1</x:v>
      </x:c>
      <x:c r="V2703" s="18" t="n">
        <x:f>IF(U2703=0,0,N2703*Q2703/U2703)</x:f>
        <x:v>58.5</x:v>
      </x:c>
      <x:c r="W2703" s="18" t="n">
        <x:f>IF(U2703=0,0,P2703*Q2703/U2703)</x:f>
        <x:v>116.59090909090911</x:v>
      </x:c>
      <x:c r="X2703" s="18" t="n">
        <x:f>MAX(V2703,W2703*'01 Controls'!$E$12)</x:f>
        <x:v>58.5</x:v>
      </x:c>
      <x:c r="Y2703" s="18" t="n">
        <x:f>IF(U2703=0,0,N2703*R2703/U2703)</x:f>
        <x:v>0</x:v>
      </x:c>
      <x:c r="Z2703" s="18" t="n">
        <x:f>IF(U2703=0,0,P2703*R2703/U2703)</x:f>
        <x:v>0</x:v>
      </x:c>
      <x:c r="AA2703" s="18" t="n">
        <x:f>MAX(Y2703,Z2703*'01 Controls'!$E$13)</x:f>
        <x:v>0</x:v>
      </x:c>
      <x:c r="AB2703" s="18" t="n">
        <x:f>IF(U2703=0,0,N2703*S2703/U2703)</x:f>
        <x:v>370.49999999999994</x:v>
      </x:c>
      <x:c r="AC2703" s="18" t="n">
        <x:f>IF(U2703=0,0,P2703*S2703/U2703)</x:f>
        <x:v>738.4090909090909</x:v>
      </x:c>
      <x:c r="AD2703" s="18" t="n">
        <x:f>MAX(AB2703,AC2703*'01 Controls'!$E$14)</x:f>
        <x:v>370.49999999999994</x:v>
      </x:c>
      <x:c r="AE2703" s="18" t="n">
        <x:f>IF(U2703=0,0,N2703*T2703/U2703)</x:f>
        <x:v>0</x:v>
      </x:c>
      <x:c r="AF2703" s="18" t="n">
        <x:f>IF(U2703=0,0,P2703*T2703/U2703)</x:f>
        <x:v>0</x:v>
      </x:c>
      <x:c r="AG2703" s="18" t="n">
        <x:f>MAX(AE2703,AF2703*'01 Controls'!$E$15)</x:f>
        <x:v>0</x:v>
      </x:c>
      <x:c r="AH2703" s="18" t="n">
        <x:f>SUM(V2703,Y2703,AB2703,AE2703)</x:f>
        <x:v>428.99999999999994</x:v>
      </x:c>
      <x:c r="AI2703" s="18" t="n">
        <x:f>N2703-AH2703</x:f>
        <x:v>5.684341886080802e-14</x:v>
      </x:c>
      <x:c r="AJ2703" s="18" t="n">
        <x:f>V2703*INDEX('07 Mode Capacity'!$P$6:$P$17,MATCH("AIR-"&amp;I2703,'07 Mode Capacity'!$C$6:$C$17,0))</x:f>
        <x:v>11.870472968573866</x:v>
      </x:c>
      <x:c r="AK2703" s="18" t="n">
        <x:f>Y2703*INDEX('07 Mode Capacity'!$P$6:$P$17,MATCH("OCEAN-"&amp;I2703,'07 Mode Capacity'!$C$6:$C$17,0))</x:f>
        <x:v>0</x:v>
      </x:c>
      <x:c r="AL2703" s="18" t="n">
        <x:f>AB2703*INDEX('07 Mode Capacity'!$P$6:$P$17,MATCH("LAND-"&amp;I2703,'07 Mode Capacity'!$C$6:$C$17,0))</x:f>
        <x:v>141.71659243445444</x:v>
      </x:c>
      <x:c r="AM2703" s="18" t="n">
        <x:f>AE2703*INDEX('07 Mode Capacity'!$P$6:$P$17,MATCH("INLAND-"&amp;I2703,'07 Mode Capacity'!$C$6:$C$17,0))</x:f>
        <x:v>0</x:v>
      </x:c>
      <x:c r="AN2703" s="18" t="n">
        <x:f>SUM(AJ2703:AM2703)</x:f>
        <x:v>153.5870654030283</x:v>
      </x:c>
      <x:c r="AO2703" s="17" t="n">
        <x:f>IF(N2703=0,1,AN2703/N2703)</x:f>
        <x:v>0.35801180746626643</x:v>
      </x:c>
      <x:c r="AP2703" s="11" t="str">
        <x:f>IF(AO2703&gt;='01 Controls'!$E$16,"PASS","FAIL")</x:f>
        <x:v>FAIL</x:v>
      </x:c>
      <x:c r="AQ2703" s="11" t="str">
        <x:v>UNQUANTIFIED</x:v>
      </x:c>
      <x:c r="AR2703" s="11" t="str">
        <x:v>Position-class planning record; serial item and receiver open</x:v>
      </x:c>
      <x:c r="AS2703" s="26"/>
      <x:c r="AT2703" s="26"/>
    </x:row>
    <x:row r="2704">
      <x:c r="C2704" s="11" t="str">
        <x:v>M4-J-TOC-ISO-18</x:v>
      </x:c>
      <x:c r="D2704" s="11" t="str">
        <x:v>M4</x:v>
      </x:c>
      <x:c r="E2704" s="11" t="str">
        <x:v>Tornado sequence</x:v>
      </x:c>
      <x:c r="F2704" s="11" t="str">
        <x:v>J-TOC</x:v>
      </x:c>
      <x:c r="G2704" s="11" t="str">
        <x:v>Theater-opening command</x:v>
      </x:c>
      <x:c r="H2704" s="11" t="str">
        <x:v>ISO-18</x:v>
      </x:c>
      <x:c r="I2704" s="19" t="n">
        <x:v>48</x:v>
      </x:c>
      <x:c r="J2704" s="21" t="n">
        <x:v>2</x:v>
      </x:c>
      <x:c r="K2704" s="18" t="n">
        <x:f>'05 Cargo Register'!K16</x:f>
        <x:v>268.125</x:v>
      </x:c>
      <x:c r="L2704" s="18" t="n">
        <x:f>'05 Cargo Register'!N16</x:f>
        <x:v>18</x:v>
      </x:c>
      <x:c r="M2704" s="18" t="n">
        <x:f>'05 Cargo Register'!O16</x:f>
        <x:v>475.20000000000005</x:v>
      </x:c>
      <x:c r="N2704" s="18" t="n">
        <x:f>J2704*K2704</x:f>
        <x:v>536.25</x:v>
      </x:c>
      <x:c r="O2704" s="18" t="n">
        <x:f>J2704*L2704</x:f>
        <x:v>36</x:v>
      </x:c>
      <x:c r="P2704" s="18" t="n">
        <x:f>J2704*M2704</x:f>
        <x:v>950.4000000000001</x:v>
      </x:c>
      <x:c r="Q2704" s="22" t="n">
        <x:f>'01 Controls'!$E$28*'02 Cargo Classes'!$M$7</x:f>
        <x:v>0.010000000000000002</x:v>
      </x:c>
      <x:c r="R2704" s="22" t="n">
        <x:f>'01 Controls'!$F$28*'02 Cargo Classes'!$N$7</x:f>
        <x:v>0</x:v>
      </x:c>
      <x:c r="S2704" s="22" t="n">
        <x:f>'01 Controls'!$G$28*'02 Cargo Classes'!$O$7</x:f>
        <x:v>1.14</x:v>
      </x:c>
      <x:c r="T2704" s="22" t="n">
        <x:f>'01 Controls'!$H$28*'02 Cargo Classes'!$P$7</x:f>
        <x:v>0</x:v>
      </x:c>
      <x:c r="U2704" s="22" t="n">
        <x:f>SUM(Q2704:T2704)</x:f>
        <x:v>1.15</x:v>
      </x:c>
      <x:c r="V2704" s="18" t="n">
        <x:f>IF(U2704=0,0,N2704*Q2704/U2704)</x:f>
        <x:v>4.663043478260871</x:v>
      </x:c>
      <x:c r="W2704" s="18" t="n">
        <x:f>IF(U2704=0,0,P2704*Q2704/U2704)</x:f>
        <x:v>8.26434782608696</x:v>
      </x:c>
      <x:c r="X2704" s="18" t="n">
        <x:f>MAX(V2704,W2704*'01 Controls'!$E$12)</x:f>
        <x:v>4.663043478260871</x:v>
      </x:c>
      <x:c r="Y2704" s="18" t="n">
        <x:f>IF(U2704=0,0,N2704*R2704/U2704)</x:f>
        <x:v>0</x:v>
      </x:c>
      <x:c r="Z2704" s="18" t="n">
        <x:f>IF(U2704=0,0,P2704*R2704/U2704)</x:f>
        <x:v>0</x:v>
      </x:c>
      <x:c r="AA2704" s="18" t="n">
        <x:f>MAX(Y2704,Z2704*'01 Controls'!$E$13)</x:f>
        <x:v>0</x:v>
      </x:c>
      <x:c r="AB2704" s="18" t="n">
        <x:f>IF(U2704=0,0,N2704*S2704/U2704)</x:f>
        <x:v>531.5869565217391</x:v>
      </x:c>
      <x:c r="AC2704" s="18" t="n">
        <x:f>IF(U2704=0,0,P2704*S2704/U2704)</x:f>
        <x:v>942.1356521739131</x:v>
      </x:c>
      <x:c r="AD2704" s="18" t="n">
        <x:f>MAX(AB2704,AC2704*'01 Controls'!$E$14)</x:f>
        <x:v>531.5869565217391</x:v>
      </x:c>
      <x:c r="AE2704" s="18" t="n">
        <x:f>IF(U2704=0,0,N2704*T2704/U2704)</x:f>
        <x:v>0</x:v>
      </x:c>
      <x:c r="AF2704" s="18" t="n">
        <x:f>IF(U2704=0,0,P2704*T2704/U2704)</x:f>
        <x:v>0</x:v>
      </x:c>
      <x:c r="AG2704" s="18" t="n">
        <x:f>MAX(AE2704,AF2704*'01 Controls'!$E$15)</x:f>
        <x:v>0</x:v>
      </x:c>
      <x:c r="AH2704" s="18" t="n">
        <x:f>SUM(V2704,Y2704,AB2704,AE2704)</x:f>
        <x:v>536.25</x:v>
      </x:c>
      <x:c r="AI2704" s="18" t="n">
        <x:f>N2704-AH2704</x:f>
        <x:v>0</x:v>
      </x:c>
      <x:c r="AJ2704" s="18" t="n">
        <x:f>V2704*INDEX('07 Mode Capacity'!$P$6:$P$17,MATCH("AIR-"&amp;I2704,'07 Mode Capacity'!$C$6:$C$17,0))</x:f>
        <x:v>1.307217363109854</x:v>
      </x:c>
      <x:c r="AK2704" s="18" t="n">
        <x:f>Y2704*INDEX('07 Mode Capacity'!$P$6:$P$17,MATCH("OCEAN-"&amp;I2704,'07 Mode Capacity'!$C$6:$C$17,0))</x:f>
        <x:v>0</x:v>
      </x:c>
      <x:c r="AL2704" s="18" t="n">
        <x:f>AB2704*INDEX('07 Mode Capacity'!$P$6:$P$17,MATCH("LAND-"&amp;I2704,'07 Mode Capacity'!$C$6:$C$17,0))</x:f>
        <x:v>64.87905550520044</x:v>
      </x:c>
      <x:c r="AM2704" s="18" t="n">
        <x:f>AE2704*INDEX('07 Mode Capacity'!$P$6:$P$17,MATCH("INLAND-"&amp;I2704,'07 Mode Capacity'!$C$6:$C$17,0))</x:f>
        <x:v>0</x:v>
      </x:c>
      <x:c r="AN2704" s="18" t="n">
        <x:f>SUM(AJ2704:AM2704)</x:f>
        <x:v>66.1862728683103</x:v>
      </x:c>
      <x:c r="AO2704" s="17" t="n">
        <x:f>IF(N2704=0,1,AN2704/N2704)</x:f>
        <x:v>0.12342428506911012</x:v>
      </x:c>
      <x:c r="AP2704" s="11" t="str">
        <x:f>IF(AO2704&gt;='01 Controls'!$E$16,"PASS","FAIL")</x:f>
        <x:v>FAIL</x:v>
      </x:c>
      <x:c r="AQ2704" s="11" t="str">
        <x:v>UNQUANTIFIED</x:v>
      </x:c>
      <x:c r="AR2704" s="11" t="str">
        <x:v>Position-class planning record; serial item and receiver open</x:v>
      </x:c>
      <x:c r="AS2704" s="26"/>
      <x:c r="AT2704" s="26"/>
    </x:row>
    <x:row r="2705">
      <x:c r="C2705" s="11" t="str">
        <x:v>M4-J-TOC-COL-12</x:v>
      </x:c>
      <x:c r="D2705" s="11" t="str">
        <x:v>M4</x:v>
      </x:c>
      <x:c r="E2705" s="11" t="str">
        <x:v>Tornado sequence</x:v>
      </x:c>
      <x:c r="F2705" s="11" t="str">
        <x:v>J-TOC</x:v>
      </x:c>
      <x:c r="G2705" s="11" t="str">
        <x:v>Theater-opening command</x:v>
      </x:c>
      <x:c r="H2705" s="11" t="str">
        <x:v>COL-12</x:v>
      </x:c>
      <x:c r="I2705" s="19" t="n">
        <x:v>24</x:v>
      </x:c>
      <x:c r="J2705" s="21" t="n">
        <x:v>2</x:v>
      </x:c>
      <x:c r="K2705" s="18" t="n">
        <x:f>'05 Cargo Register'!K17</x:f>
        <x:v>53.625</x:v>
      </x:c>
      <x:c r="L2705" s="18" t="n">
        <x:f>'05 Cargo Register'!N17</x:f>
        <x:v>6</x:v>
      </x:c>
      <x:c r="M2705" s="18" t="n">
        <x:f>'05 Cargo Register'!O17</x:f>
        <x:v>158.4</x:v>
      </x:c>
      <x:c r="N2705" s="18" t="n">
        <x:f>J2705*K2705</x:f>
        <x:v>107.25</x:v>
      </x:c>
      <x:c r="O2705" s="18" t="n">
        <x:f>J2705*L2705</x:f>
        <x:v>12</x:v>
      </x:c>
      <x:c r="P2705" s="18" t="n">
        <x:f>J2705*M2705</x:f>
        <x:v>316.8</x:v>
      </x:c>
      <x:c r="Q2705" s="22" t="n">
        <x:f>'01 Controls'!$E$28*'02 Cargo Classes'!$M$8</x:f>
        <x:v>0.1</x:v>
      </x:c>
      <x:c r="R2705" s="22" t="n">
        <x:f>'01 Controls'!$F$28*'02 Cargo Classes'!$N$8</x:f>
        <x:v>0</x:v>
      </x:c>
      <x:c r="S2705" s="22" t="n">
        <x:f>'01 Controls'!$G$28*'02 Cargo Classes'!$O$8</x:f>
        <x:v>1.14</x:v>
      </x:c>
      <x:c r="T2705" s="22" t="n">
        <x:f>'01 Controls'!$H$28*'02 Cargo Classes'!$P$8</x:f>
        <x:v>0</x:v>
      </x:c>
      <x:c r="U2705" s="22" t="n">
        <x:f>SUM(Q2705:T2705)</x:f>
        <x:v>1.24</x:v>
      </x:c>
      <x:c r="V2705" s="18" t="n">
        <x:f>IF(U2705=0,0,N2705*Q2705/U2705)</x:f>
        <x:v>8.649193548387098</x:v>
      </x:c>
      <x:c r="W2705" s="18" t="n">
        <x:f>IF(U2705=0,0,P2705*Q2705/U2705)</x:f>
        <x:v>25.548387096774196</x:v>
      </x:c>
      <x:c r="X2705" s="18" t="n">
        <x:f>MAX(V2705,W2705*'01 Controls'!$E$12)</x:f>
        <x:v>8.649193548387098</x:v>
      </x:c>
      <x:c r="Y2705" s="18" t="n">
        <x:f>IF(U2705=0,0,N2705*R2705/U2705)</x:f>
        <x:v>0</x:v>
      </x:c>
      <x:c r="Z2705" s="18" t="n">
        <x:f>IF(U2705=0,0,P2705*R2705/U2705)</x:f>
        <x:v>0</x:v>
      </x:c>
      <x:c r="AA2705" s="18" t="n">
        <x:f>MAX(Y2705,Z2705*'01 Controls'!$E$13)</x:f>
        <x:v>0</x:v>
      </x:c>
      <x:c r="AB2705" s="18" t="n">
        <x:f>IF(U2705=0,0,N2705*S2705/U2705)</x:f>
        <x:v>98.6008064516129</x:v>
      </x:c>
      <x:c r="AC2705" s="18" t="n">
        <x:f>IF(U2705=0,0,P2705*S2705/U2705)</x:f>
        <x:v>291.2516129032258</x:v>
      </x:c>
      <x:c r="AD2705" s="18" t="n">
        <x:f>MAX(AB2705,AC2705*'01 Controls'!$E$14)</x:f>
        <x:v>98.6008064516129</x:v>
      </x:c>
      <x:c r="AE2705" s="18" t="n">
        <x:f>IF(U2705=0,0,N2705*T2705/U2705)</x:f>
        <x:v>0</x:v>
      </x:c>
      <x:c r="AF2705" s="18" t="n">
        <x:f>IF(U2705=0,0,P2705*T2705/U2705)</x:f>
        <x:v>0</x:v>
      </x:c>
      <x:c r="AG2705" s="18" t="n">
        <x:f>MAX(AE2705,AF2705*'01 Controls'!$E$15)</x:f>
        <x:v>0</x:v>
      </x:c>
      <x:c r="AH2705" s="18" t="n">
        <x:f>SUM(V2705,Y2705,AB2705,AE2705)</x:f>
        <x:v>107.25</x:v>
      </x:c>
      <x:c r="AI2705" s="18" t="n">
        <x:f>N2705-AH2705</x:f>
        <x:v>0</x:v>
      </x:c>
      <x:c r="AJ2705" s="18" t="n">
        <x:f>V2705*INDEX('07 Mode Capacity'!$P$6:$P$17,MATCH("AIR-"&amp;I2705,'07 Mode Capacity'!$C$6:$C$17,0))</x:f>
        <x:v>1.755043046428932</x:v>
      </x:c>
      <x:c r="AK2705" s="18" t="n">
        <x:f>Y2705*INDEX('07 Mode Capacity'!$P$6:$P$17,MATCH("OCEAN-"&amp;I2705,'07 Mode Capacity'!$C$6:$C$17,0))</x:f>
        <x:v>0</x:v>
      </x:c>
      <x:c r="AL2705" s="18" t="n">
        <x:f>AB2705*INDEX('07 Mode Capacity'!$P$6:$P$17,MATCH("LAND-"&amp;I2705,'07 Mode Capacity'!$C$6:$C$17,0))</x:f>
        <x:v>37.714899599491915</x:v>
      </x:c>
      <x:c r="AM2705" s="18" t="n">
        <x:f>AE2705*INDEX('07 Mode Capacity'!$P$6:$P$17,MATCH("INLAND-"&amp;I2705,'07 Mode Capacity'!$C$6:$C$17,0))</x:f>
        <x:v>0</x:v>
      </x:c>
      <x:c r="AN2705" s="18" t="n">
        <x:f>SUM(AJ2705:AM2705)</x:f>
        <x:v>39.469942645920845</x:v>
      </x:c>
      <x:c r="AO2705" s="17" t="n">
        <x:f>IF(N2705=0,1,AN2705/N2705)</x:f>
        <x:v>0.3680181132486792</x:v>
      </x:c>
      <x:c r="AP2705" s="11" t="str">
        <x:f>IF(AO2705&gt;='01 Controls'!$E$16,"PASS","FAIL")</x:f>
        <x:v>FAIL</x:v>
      </x:c>
      <x:c r="AQ2705" s="11" t="str">
        <x:v>UNQUANTIFIED</x:v>
      </x:c>
      <x:c r="AR2705" s="11" t="str">
        <x:v>Position-class planning record; serial item and receiver open</x:v>
      </x:c>
      <x:c r="AS2705" s="26"/>
      <x:c r="AT2705" s="26"/>
    </x:row>
    <x:row r="2706">
      <x:c r="C2706" s="11" t="str">
        <x:v>M4-J-TOC-BAT-22</x:v>
      </x:c>
      <x:c r="D2706" s="11" t="str">
        <x:v>M4</x:v>
      </x:c>
      <x:c r="E2706" s="11" t="str">
        <x:v>Tornado sequence</x:v>
      </x:c>
      <x:c r="F2706" s="11" t="str">
        <x:v>J-TOC</x:v>
      </x:c>
      <x:c r="G2706" s="11" t="str">
        <x:v>Theater-opening command</x:v>
      </x:c>
      <x:c r="H2706" s="11" t="str">
        <x:v>BAT-22</x:v>
      </x:c>
      <x:c r="I2706" s="19" t="n">
        <x:v>48</x:v>
      </x:c>
      <x:c r="J2706" s="21" t="n">
        <x:v>2</x:v>
      </x:c>
      <x:c r="K2706" s="18" t="n">
        <x:f>'05 Cargo Register'!K18</x:f>
        <x:v>53.625</x:v>
      </x:c>
      <x:c r="L2706" s="18" t="n">
        <x:f>'05 Cargo Register'!N18</x:f>
        <x:v>4</x:v>
      </x:c>
      <x:c r="M2706" s="18" t="n">
        <x:f>'05 Cargo Register'!O18</x:f>
        <x:v>105.60000000000001</x:v>
      </x:c>
      <x:c r="N2706" s="18" t="n">
        <x:f>J2706*K2706</x:f>
        <x:v>107.25</x:v>
      </x:c>
      <x:c r="O2706" s="18" t="n">
        <x:f>J2706*L2706</x:f>
        <x:v>8</x:v>
      </x:c>
      <x:c r="P2706" s="18" t="n">
        <x:f>J2706*M2706</x:f>
        <x:v>211.20000000000002</x:v>
      </x:c>
      <x:c r="Q2706" s="22" t="n">
        <x:f>'01 Controls'!$E$28*'02 Cargo Classes'!$M$9</x:f>
        <x:v>0</x:v>
      </x:c>
      <x:c r="R2706" s="22" t="n">
        <x:f>'01 Controls'!$F$28*'02 Cargo Classes'!$N$9</x:f>
        <x:v>0</x:v>
      </x:c>
      <x:c r="S2706" s="22" t="n">
        <x:f>'01 Controls'!$G$28*'02 Cargo Classes'!$O$9</x:f>
        <x:v>0.95</x:v>
      </x:c>
      <x:c r="T2706" s="22" t="n">
        <x:f>'01 Controls'!$H$28*'02 Cargo Classes'!$P$9</x:f>
        <x:v>0</x:v>
      </x:c>
      <x:c r="U2706" s="22" t="n">
        <x:f>SUM(Q2706:T2706)</x:f>
        <x:v>0.95</x:v>
      </x:c>
      <x:c r="V2706" s="18" t="n">
        <x:f>IF(U2706=0,0,N2706*Q2706/U2706)</x:f>
        <x:v>0</x:v>
      </x:c>
      <x:c r="W2706" s="18" t="n">
        <x:f>IF(U2706=0,0,P2706*Q2706/U2706)</x:f>
        <x:v>0</x:v>
      </x:c>
      <x:c r="X2706" s="18" t="n">
        <x:f>MAX(V2706,W2706*'01 Controls'!$E$12)</x:f>
        <x:v>0</x:v>
      </x:c>
      <x:c r="Y2706" s="18" t="n">
        <x:f>IF(U2706=0,0,N2706*R2706/U2706)</x:f>
        <x:v>0</x:v>
      </x:c>
      <x:c r="Z2706" s="18" t="n">
        <x:f>IF(U2706=0,0,P2706*R2706/U2706)</x:f>
        <x:v>0</x:v>
      </x:c>
      <x:c r="AA2706" s="18" t="n">
        <x:f>MAX(Y2706,Z2706*'01 Controls'!$E$13)</x:f>
        <x:v>0</x:v>
      </x:c>
      <x:c r="AB2706" s="18" t="n">
        <x:f>IF(U2706=0,0,N2706*S2706/U2706)</x:f>
        <x:v>107.25</x:v>
      </x:c>
      <x:c r="AC2706" s="18" t="n">
        <x:f>IF(U2706=0,0,P2706*S2706/U2706)</x:f>
        <x:v>211.20000000000002</x:v>
      </x:c>
      <x:c r="AD2706" s="18" t="n">
        <x:f>MAX(AB2706,AC2706*'01 Controls'!$E$14)</x:f>
        <x:v>107.25</x:v>
      </x:c>
      <x:c r="AE2706" s="18" t="n">
        <x:f>IF(U2706=0,0,N2706*T2706/U2706)</x:f>
        <x:v>0</x:v>
      </x:c>
      <x:c r="AF2706" s="18" t="n">
        <x:f>IF(U2706=0,0,P2706*T2706/U2706)</x:f>
        <x:v>0</x:v>
      </x:c>
      <x:c r="AG2706" s="18" t="n">
        <x:f>MAX(AE2706,AF2706*'01 Controls'!$E$15)</x:f>
        <x:v>0</x:v>
      </x:c>
      <x:c r="AH2706" s="18" t="n">
        <x:f>SUM(V2706,Y2706,AB2706,AE2706)</x:f>
        <x:v>107.25</x:v>
      </x:c>
      <x:c r="AI2706" s="18" t="n">
        <x:f>N2706-AH2706</x:f>
        <x:v>0</x:v>
      </x:c>
      <x:c r="AJ2706" s="18" t="n">
        <x:f>V2706*INDEX('07 Mode Capacity'!$P$6:$P$17,MATCH("AIR-"&amp;I2706,'07 Mode Capacity'!$C$6:$C$17,0))</x:f>
        <x:v>0</x:v>
      </x:c>
      <x:c r="AK2706" s="18" t="n">
        <x:f>Y2706*INDEX('07 Mode Capacity'!$P$6:$P$17,MATCH("OCEAN-"&amp;I2706,'07 Mode Capacity'!$C$6:$C$17,0))</x:f>
        <x:v>0</x:v>
      </x:c>
      <x:c r="AL2706" s="18" t="n">
        <x:f>AB2706*INDEX('07 Mode Capacity'!$P$6:$P$17,MATCH("LAND-"&amp;I2706,'07 Mode Capacity'!$C$6:$C$17,0))</x:f>
        <x:v>13.089634005435176</x:v>
      </x:c>
      <x:c r="AM2706" s="18" t="n">
        <x:f>AE2706*INDEX('07 Mode Capacity'!$P$6:$P$17,MATCH("INLAND-"&amp;I2706,'07 Mode Capacity'!$C$6:$C$17,0))</x:f>
        <x:v>0</x:v>
      </x:c>
      <x:c r="AN2706" s="18" t="n">
        <x:f>SUM(AJ2706:AM2706)</x:f>
        <x:v>13.089634005435176</x:v>
      </x:c>
      <x:c r="AO2706" s="17" t="n">
        <x:f>IF(N2706=0,1,AN2706/N2706)</x:f>
        <x:v>0.1220478695145471</x:v>
      </x:c>
      <x:c r="AP2706" s="11" t="str">
        <x:f>IF(AO2706&gt;='01 Controls'!$E$16,"PASS","FAIL")</x:f>
        <x:v>FAIL</x:v>
      </x:c>
      <x:c r="AQ2706" s="11" t="str">
        <x:v>UNQUANTIFIED</x:v>
      </x:c>
      <x:c r="AR2706" s="11" t="str">
        <x:v>Position-class planning record; serial item and receiver open</x:v>
      </x:c>
      <x:c r="AS2706" s="26"/>
      <x:c r="AT2706" s="26"/>
    </x:row>
    <x:row r="2707">
      <x:c r="C2707" s="11" t="str">
        <x:v>M4-J-TOC-TNK-20</x:v>
      </x:c>
      <x:c r="D2707" s="11" t="str">
        <x:v>M4</x:v>
      </x:c>
      <x:c r="E2707" s="11" t="str">
        <x:v>Tornado sequence</x:v>
      </x:c>
      <x:c r="F2707" s="11" t="str">
        <x:v>J-TOC</x:v>
      </x:c>
      <x:c r="G2707" s="11" t="str">
        <x:v>Theater-opening command</x:v>
      </x:c>
      <x:c r="H2707" s="11" t="str">
        <x:v>TNK-20</x:v>
      </x:c>
      <x:c r="I2707" s="19" t="n">
        <x:v>48</x:v>
      </x:c>
      <x:c r="J2707" s="21" t="n">
        <x:v>2</x:v>
      </x:c>
      <x:c r="K2707" s="18" t="n">
        <x:f>'05 Cargo Register'!K19</x:f>
        <x:v>53.625</x:v>
      </x:c>
      <x:c r="L2707" s="18" t="n">
        <x:f>'05 Cargo Register'!N19</x:f>
        <x:v>4</x:v>
      </x:c>
      <x:c r="M2707" s="18" t="n">
        <x:f>'05 Cargo Register'!O19</x:f>
        <x:v>85</x:v>
      </x:c>
      <x:c r="N2707" s="18" t="n">
        <x:f>J2707*K2707</x:f>
        <x:v>107.25</x:v>
      </x:c>
      <x:c r="O2707" s="18" t="n">
        <x:f>J2707*L2707</x:f>
        <x:v>8</x:v>
      </x:c>
      <x:c r="P2707" s="18" t="n">
        <x:f>J2707*M2707</x:f>
        <x:v>170</x:v>
      </x:c>
      <x:c r="Q2707" s="22" t="n">
        <x:f>'01 Controls'!$E$28*'02 Cargo Classes'!$M$10</x:f>
        <x:v>0</x:v>
      </x:c>
      <x:c r="R2707" s="22" t="n">
        <x:f>'01 Controls'!$F$28*'02 Cargo Classes'!$N$10</x:f>
        <x:v>0</x:v>
      </x:c>
      <x:c r="S2707" s="22" t="n">
        <x:f>'01 Controls'!$G$28*'02 Cargo Classes'!$O$10</x:f>
        <x:v>0.95</x:v>
      </x:c>
      <x:c r="T2707" s="22" t="n">
        <x:f>'01 Controls'!$H$28*'02 Cargo Classes'!$P$10</x:f>
        <x:v>0</x:v>
      </x:c>
      <x:c r="U2707" s="22" t="n">
        <x:f>SUM(Q2707:T2707)</x:f>
        <x:v>0.95</x:v>
      </x:c>
      <x:c r="V2707" s="18" t="n">
        <x:f>IF(U2707=0,0,N2707*Q2707/U2707)</x:f>
        <x:v>0</x:v>
      </x:c>
      <x:c r="W2707" s="18" t="n">
        <x:f>IF(U2707=0,0,P2707*Q2707/U2707)</x:f>
        <x:v>0</x:v>
      </x:c>
      <x:c r="X2707" s="18" t="n">
        <x:f>MAX(V2707,W2707*'01 Controls'!$E$12)</x:f>
        <x:v>0</x:v>
      </x:c>
      <x:c r="Y2707" s="18" t="n">
        <x:f>IF(U2707=0,0,N2707*R2707/U2707)</x:f>
        <x:v>0</x:v>
      </x:c>
      <x:c r="Z2707" s="18" t="n">
        <x:f>IF(U2707=0,0,P2707*R2707/U2707)</x:f>
        <x:v>0</x:v>
      </x:c>
      <x:c r="AA2707" s="18" t="n">
        <x:f>MAX(Y2707,Z2707*'01 Controls'!$E$13)</x:f>
        <x:v>0</x:v>
      </x:c>
      <x:c r="AB2707" s="18" t="n">
        <x:f>IF(U2707=0,0,N2707*S2707/U2707)</x:f>
        <x:v>107.25</x:v>
      </x:c>
      <x:c r="AC2707" s="18" t="n">
        <x:f>IF(U2707=0,0,P2707*S2707/U2707)</x:f>
        <x:v>170</x:v>
      </x:c>
      <x:c r="AD2707" s="18" t="n">
        <x:f>MAX(AB2707,AC2707*'01 Controls'!$E$14)</x:f>
        <x:v>107.25</x:v>
      </x:c>
      <x:c r="AE2707" s="18" t="n">
        <x:f>IF(U2707=0,0,N2707*T2707/U2707)</x:f>
        <x:v>0</x:v>
      </x:c>
      <x:c r="AF2707" s="18" t="n">
        <x:f>IF(U2707=0,0,P2707*T2707/U2707)</x:f>
        <x:v>0</x:v>
      </x:c>
      <x:c r="AG2707" s="18" t="n">
        <x:f>MAX(AE2707,AF2707*'01 Controls'!$E$15)</x:f>
        <x:v>0</x:v>
      </x:c>
      <x:c r="AH2707" s="18" t="n">
        <x:f>SUM(V2707,Y2707,AB2707,AE2707)</x:f>
        <x:v>107.25</x:v>
      </x:c>
      <x:c r="AI2707" s="18" t="n">
        <x:f>N2707-AH2707</x:f>
        <x:v>0</x:v>
      </x:c>
      <x:c r="AJ2707" s="18" t="n">
        <x:f>V2707*INDEX('07 Mode Capacity'!$P$6:$P$17,MATCH("AIR-"&amp;I2707,'07 Mode Capacity'!$C$6:$C$17,0))</x:f>
        <x:v>0</x:v>
      </x:c>
      <x:c r="AK2707" s="18" t="n">
        <x:f>Y2707*INDEX('07 Mode Capacity'!$P$6:$P$17,MATCH("OCEAN-"&amp;I2707,'07 Mode Capacity'!$C$6:$C$17,0))</x:f>
        <x:v>0</x:v>
      </x:c>
      <x:c r="AL2707" s="18" t="n">
        <x:f>AB2707*INDEX('07 Mode Capacity'!$P$6:$P$17,MATCH("LAND-"&amp;I2707,'07 Mode Capacity'!$C$6:$C$17,0))</x:f>
        <x:v>13.089634005435176</x:v>
      </x:c>
      <x:c r="AM2707" s="18" t="n">
        <x:f>AE2707*INDEX('07 Mode Capacity'!$P$6:$P$17,MATCH("INLAND-"&amp;I2707,'07 Mode Capacity'!$C$6:$C$17,0))</x:f>
        <x:v>0</x:v>
      </x:c>
      <x:c r="AN2707" s="18" t="n">
        <x:f>SUM(AJ2707:AM2707)</x:f>
        <x:v>13.089634005435176</x:v>
      </x:c>
      <x:c r="AO2707" s="17" t="n">
        <x:f>IF(N2707=0,1,AN2707/N2707)</x:f>
        <x:v>0.1220478695145471</x:v>
      </x:c>
      <x:c r="AP2707" s="11" t="str">
        <x:f>IF(AO2707&gt;='01 Controls'!$E$16,"PASS","FAIL")</x:f>
        <x:v>FAIL</x:v>
      </x:c>
      <x:c r="AQ2707" s="11" t="str">
        <x:v>UNQUANTIFIED</x:v>
      </x:c>
      <x:c r="AR2707" s="11" t="str">
        <x:v>Position-class planning record; serial item and receiver open</x:v>
      </x:c>
      <x:c r="AS2707" s="26"/>
      <x:c r="AT2707" s="26"/>
    </x:row>
    <x:row r="2708">
      <x:c r="C2708" s="11" t="str">
        <x:v>M4-J-TOC-FLR-24</x:v>
      </x:c>
      <x:c r="D2708" s="11" t="str">
        <x:v>M4</x:v>
      </x:c>
      <x:c r="E2708" s="11" t="str">
        <x:v>Tornado sequence</x:v>
      </x:c>
      <x:c r="F2708" s="11" t="str">
        <x:v>J-TOC</x:v>
      </x:c>
      <x:c r="G2708" s="11" t="str">
        <x:v>Theater-opening command</x:v>
      </x:c>
      <x:c r="H2708" s="11" t="str">
        <x:v>FLR-24</x:v>
      </x:c>
      <x:c r="I2708" s="19" t="n">
        <x:v>48</x:v>
      </x:c>
      <x:c r="J2708" s="21" t="n">
        <x:v>2</x:v>
      </x:c>
      <x:c r="K2708" s="18" t="n">
        <x:f>'05 Cargo Register'!K20</x:f>
        <x:v>107.25</x:v>
      </x:c>
      <x:c r="L2708" s="18" t="n">
        <x:f>'05 Cargo Register'!N20</x:f>
        <x:v>6</x:v>
      </x:c>
      <x:c r="M2708" s="18" t="n">
        <x:f>'05 Cargo Register'!O20</x:f>
        <x:v>192</x:v>
      </x:c>
      <x:c r="N2708" s="18" t="n">
        <x:f>J2708*K2708</x:f>
        <x:v>214.5</x:v>
      </x:c>
      <x:c r="O2708" s="18" t="n">
        <x:f>J2708*L2708</x:f>
        <x:v>12</x:v>
      </x:c>
      <x:c r="P2708" s="18" t="n">
        <x:f>J2708*M2708</x:f>
        <x:v>384</x:v>
      </x:c>
      <x:c r="Q2708" s="22" t="n">
        <x:f>'01 Controls'!$E$28*'02 Cargo Classes'!$M$11</x:f>
        <x:v>0</x:v>
      </x:c>
      <x:c r="R2708" s="22" t="n">
        <x:f>'01 Controls'!$F$28*'02 Cargo Classes'!$N$11</x:f>
        <x:v>0</x:v>
      </x:c>
      <x:c r="S2708" s="22" t="n">
        <x:f>'01 Controls'!$G$28*'02 Cargo Classes'!$O$11</x:f>
        <x:v>0.95</x:v>
      </x:c>
      <x:c r="T2708" s="22" t="n">
        <x:f>'01 Controls'!$H$28*'02 Cargo Classes'!$P$11</x:f>
        <x:v>0</x:v>
      </x:c>
      <x:c r="U2708" s="22" t="n">
        <x:f>SUM(Q2708:T2708)</x:f>
        <x:v>0.95</x:v>
      </x:c>
      <x:c r="V2708" s="18" t="n">
        <x:f>IF(U2708=0,0,N2708*Q2708/U2708)</x:f>
        <x:v>0</x:v>
      </x:c>
      <x:c r="W2708" s="18" t="n">
        <x:f>IF(U2708=0,0,P2708*Q2708/U2708)</x:f>
        <x:v>0</x:v>
      </x:c>
      <x:c r="X2708" s="18" t="n">
        <x:f>MAX(V2708,W2708*'01 Controls'!$E$12)</x:f>
        <x:v>0</x:v>
      </x:c>
      <x:c r="Y2708" s="18" t="n">
        <x:f>IF(U2708=0,0,N2708*R2708/U2708)</x:f>
        <x:v>0</x:v>
      </x:c>
      <x:c r="Z2708" s="18" t="n">
        <x:f>IF(U2708=0,0,P2708*R2708/U2708)</x:f>
        <x:v>0</x:v>
      </x:c>
      <x:c r="AA2708" s="18" t="n">
        <x:f>MAX(Y2708,Z2708*'01 Controls'!$E$13)</x:f>
        <x:v>0</x:v>
      </x:c>
      <x:c r="AB2708" s="18" t="n">
        <x:f>IF(U2708=0,0,N2708*S2708/U2708)</x:f>
        <x:v>214.5</x:v>
      </x:c>
      <x:c r="AC2708" s="18" t="n">
        <x:f>IF(U2708=0,0,P2708*S2708/U2708)</x:f>
        <x:v>383.99999999999994</x:v>
      </x:c>
      <x:c r="AD2708" s="18" t="n">
        <x:f>MAX(AB2708,AC2708*'01 Controls'!$E$14)</x:f>
        <x:v>214.5</x:v>
      </x:c>
      <x:c r="AE2708" s="18" t="n">
        <x:f>IF(U2708=0,0,N2708*T2708/U2708)</x:f>
        <x:v>0</x:v>
      </x:c>
      <x:c r="AF2708" s="18" t="n">
        <x:f>IF(U2708=0,0,P2708*T2708/U2708)</x:f>
        <x:v>0</x:v>
      </x:c>
      <x:c r="AG2708" s="18" t="n">
        <x:f>MAX(AE2708,AF2708*'01 Controls'!$E$15)</x:f>
        <x:v>0</x:v>
      </x:c>
      <x:c r="AH2708" s="18" t="n">
        <x:f>SUM(V2708,Y2708,AB2708,AE2708)</x:f>
        <x:v>214.5</x:v>
      </x:c>
      <x:c r="AI2708" s="18" t="n">
        <x:f>N2708-AH2708</x:f>
        <x:v>0</x:v>
      </x:c>
      <x:c r="AJ2708" s="18" t="n">
        <x:f>V2708*INDEX('07 Mode Capacity'!$P$6:$P$17,MATCH("AIR-"&amp;I2708,'07 Mode Capacity'!$C$6:$C$17,0))</x:f>
        <x:v>0</x:v>
      </x:c>
      <x:c r="AK2708" s="18" t="n">
        <x:f>Y2708*INDEX('07 Mode Capacity'!$P$6:$P$17,MATCH("OCEAN-"&amp;I2708,'07 Mode Capacity'!$C$6:$C$17,0))</x:f>
        <x:v>0</x:v>
      </x:c>
      <x:c r="AL2708" s="18" t="n">
        <x:f>AB2708*INDEX('07 Mode Capacity'!$P$6:$P$17,MATCH("LAND-"&amp;I2708,'07 Mode Capacity'!$C$6:$C$17,0))</x:f>
        <x:v>26.179268010870352</x:v>
      </x:c>
      <x:c r="AM2708" s="18" t="n">
        <x:f>AE2708*INDEX('07 Mode Capacity'!$P$6:$P$17,MATCH("INLAND-"&amp;I2708,'07 Mode Capacity'!$C$6:$C$17,0))</x:f>
        <x:v>0</x:v>
      </x:c>
      <x:c r="AN2708" s="18" t="n">
        <x:f>SUM(AJ2708:AM2708)</x:f>
        <x:v>26.179268010870352</x:v>
      </x:c>
      <x:c r="AO2708" s="17" t="n">
        <x:f>IF(N2708=0,1,AN2708/N2708)</x:f>
        <x:v>0.1220478695145471</x:v>
      </x:c>
      <x:c r="AP2708" s="11" t="str">
        <x:f>IF(AO2708&gt;='01 Controls'!$E$16,"PASS","FAIL")</x:f>
        <x:v>FAIL</x:v>
      </x:c>
      <x:c r="AQ2708" s="11" t="str">
        <x:v>UNQUANTIFIED</x:v>
      </x:c>
      <x:c r="AR2708" s="11" t="str">
        <x:v>Position-class planning record; serial item and receiver open</x:v>
      </x:c>
      <x:c r="AS2708" s="26"/>
      <x:c r="AT2708" s="26"/>
    </x:row>
    <x:row r="2709">
      <x:c r="C2709" s="11" t="str">
        <x:v>M4-J-TOC-ROL-30</x:v>
      </x:c>
      <x:c r="D2709" s="11" t="str">
        <x:v>M4</x:v>
      </x:c>
      <x:c r="E2709" s="11" t="str">
        <x:v>Tornado sequence</x:v>
      </x:c>
      <x:c r="F2709" s="11" t="str">
        <x:v>J-TOC</x:v>
      </x:c>
      <x:c r="G2709" s="11" t="str">
        <x:v>Theater-opening command</x:v>
      </x:c>
      <x:c r="H2709" s="11" t="str">
        <x:v>ROL-30</x:v>
      </x:c>
      <x:c r="I2709" s="19" t="n">
        <x:v>48</x:v>
      </x:c>
      <x:c r="J2709" s="21" t="n">
        <x:v>2</x:v>
      </x:c>
      <x:c r="K2709" s="18" t="n">
        <x:f>'05 Cargo Register'!K21</x:f>
        <x:v>107.25</x:v>
      </x:c>
      <x:c r="L2709" s="18" t="n">
        <x:f>'05 Cargo Register'!N21</x:f>
        <x:v>5</x:v>
      </x:c>
      <x:c r="M2709" s="18" t="n">
        <x:f>'05 Cargo Register'!O21</x:f>
        <x:v>318.75</x:v>
      </x:c>
      <x:c r="N2709" s="18" t="n">
        <x:f>J2709*K2709</x:f>
        <x:v>214.5</x:v>
      </x:c>
      <x:c r="O2709" s="18" t="n">
        <x:f>J2709*L2709</x:f>
        <x:v>10</x:v>
      </x:c>
      <x:c r="P2709" s="18" t="n">
        <x:f>J2709*M2709</x:f>
        <x:v>637.5</x:v>
      </x:c>
      <x:c r="Q2709" s="22" t="n">
        <x:f>'01 Controls'!$E$28*'02 Cargo Classes'!$M$12</x:f>
        <x:v>0</x:v>
      </x:c>
      <x:c r="R2709" s="22" t="n">
        <x:f>'01 Controls'!$F$28*'02 Cargo Classes'!$N$12</x:f>
        <x:v>0</x:v>
      </x:c>
      <x:c r="S2709" s="22" t="n">
        <x:f>'01 Controls'!$G$28*'02 Cargo Classes'!$O$12</x:f>
        <x:v>1.4249999999999998</x:v>
      </x:c>
      <x:c r="T2709" s="22" t="n">
        <x:f>'01 Controls'!$H$28*'02 Cargo Classes'!$P$12</x:f>
        <x:v>0</x:v>
      </x:c>
      <x:c r="U2709" s="22" t="n">
        <x:f>SUM(Q2709:T2709)</x:f>
        <x:v>1.4249999999999998</x:v>
      </x:c>
      <x:c r="V2709" s="18" t="n">
        <x:f>IF(U2709=0,0,N2709*Q2709/U2709)</x:f>
        <x:v>0</x:v>
      </x:c>
      <x:c r="W2709" s="18" t="n">
        <x:f>IF(U2709=0,0,P2709*Q2709/U2709)</x:f>
        <x:v>0</x:v>
      </x:c>
      <x:c r="X2709" s="18" t="n">
        <x:f>MAX(V2709,W2709*'01 Controls'!$E$12)</x:f>
        <x:v>0</x:v>
      </x:c>
      <x:c r="Y2709" s="18" t="n">
        <x:f>IF(U2709=0,0,N2709*R2709/U2709)</x:f>
        <x:v>0</x:v>
      </x:c>
      <x:c r="Z2709" s="18" t="n">
        <x:f>IF(U2709=0,0,P2709*R2709/U2709)</x:f>
        <x:v>0</x:v>
      </x:c>
      <x:c r="AA2709" s="18" t="n">
        <x:f>MAX(Y2709,Z2709*'01 Controls'!$E$13)</x:f>
        <x:v>0</x:v>
      </x:c>
      <x:c r="AB2709" s="18" t="n">
        <x:f>IF(U2709=0,0,N2709*S2709/U2709)</x:f>
        <x:v>214.5</x:v>
      </x:c>
      <x:c r="AC2709" s="18" t="n">
        <x:f>IF(U2709=0,0,P2709*S2709/U2709)</x:f>
        <x:v>637.5</x:v>
      </x:c>
      <x:c r="AD2709" s="18" t="n">
        <x:f>MAX(AB2709,AC2709*'01 Controls'!$E$14)</x:f>
        <x:v>214.5</x:v>
      </x:c>
      <x:c r="AE2709" s="18" t="n">
        <x:f>IF(U2709=0,0,N2709*T2709/U2709)</x:f>
        <x:v>0</x:v>
      </x:c>
      <x:c r="AF2709" s="18" t="n">
        <x:f>IF(U2709=0,0,P2709*T2709/U2709)</x:f>
        <x:v>0</x:v>
      </x:c>
      <x:c r="AG2709" s="18" t="n">
        <x:f>MAX(AE2709,AF2709*'01 Controls'!$E$15)</x:f>
        <x:v>0</x:v>
      </x:c>
      <x:c r="AH2709" s="18" t="n">
        <x:f>SUM(V2709,Y2709,AB2709,AE2709)</x:f>
        <x:v>214.5</x:v>
      </x:c>
      <x:c r="AI2709" s="18" t="n">
        <x:f>N2709-AH2709</x:f>
        <x:v>0</x:v>
      </x:c>
      <x:c r="AJ2709" s="18" t="n">
        <x:f>V2709*INDEX('07 Mode Capacity'!$P$6:$P$17,MATCH("AIR-"&amp;I2709,'07 Mode Capacity'!$C$6:$C$17,0))</x:f>
        <x:v>0</x:v>
      </x:c>
      <x:c r="AK2709" s="18" t="n">
        <x:f>Y2709*INDEX('07 Mode Capacity'!$P$6:$P$17,MATCH("OCEAN-"&amp;I2709,'07 Mode Capacity'!$C$6:$C$17,0))</x:f>
        <x:v>0</x:v>
      </x:c>
      <x:c r="AL2709" s="18" t="n">
        <x:f>AB2709*INDEX('07 Mode Capacity'!$P$6:$P$17,MATCH("LAND-"&amp;I2709,'07 Mode Capacity'!$C$6:$C$17,0))</x:f>
        <x:v>26.179268010870352</x:v>
      </x:c>
      <x:c r="AM2709" s="18" t="n">
        <x:f>AE2709*INDEX('07 Mode Capacity'!$P$6:$P$17,MATCH("INLAND-"&amp;I2709,'07 Mode Capacity'!$C$6:$C$17,0))</x:f>
        <x:v>0</x:v>
      </x:c>
      <x:c r="AN2709" s="18" t="n">
        <x:f>SUM(AJ2709:AM2709)</x:f>
        <x:v>26.179268010870352</x:v>
      </x:c>
      <x:c r="AO2709" s="17" t="n">
        <x:f>IF(N2709=0,1,AN2709/N2709)</x:f>
        <x:v>0.1220478695145471</x:v>
      </x:c>
      <x:c r="AP2709" s="11" t="str">
        <x:f>IF(AO2709&gt;='01 Controls'!$E$16,"PASS","FAIL")</x:f>
        <x:v>FAIL</x:v>
      </x:c>
      <x:c r="AQ2709" s="11" t="str">
        <x:v>UNQUANTIFIED</x:v>
      </x:c>
      <x:c r="AR2709" s="11" t="str">
        <x:v>Position-class planning record; serial item and receiver open</x:v>
      </x:c>
      <x:c r="AS2709" s="26"/>
      <x:c r="AT2709" s="26"/>
    </x:row>
    <x:row r="2710">
      <x:c r="C2710" s="11" t="str">
        <x:v>M4-J-TOC-LIN-18</x:v>
      </x:c>
      <x:c r="D2710" s="11" t="str">
        <x:v>M4</x:v>
      </x:c>
      <x:c r="E2710" s="11" t="str">
        <x:v>Tornado sequence</x:v>
      </x:c>
      <x:c r="F2710" s="11" t="str">
        <x:v>J-TOC</x:v>
      </x:c>
      <x:c r="G2710" s="11" t="str">
        <x:v>Theater-opening command</x:v>
      </x:c>
      <x:c r="H2710" s="11" t="str">
        <x:v>LIN-18</x:v>
      </x:c>
      <x:c r="I2710" s="19" t="n">
        <x:v>72</x:v>
      </x:c>
      <x:c r="J2710" s="21" t="n">
        <x:v>2</x:v>
      </x:c>
      <x:c r="K2710" s="18" t="n">
        <x:f>'05 Cargo Register'!K22</x:f>
        <x:v>53.625</x:v>
      </x:c>
      <x:c r="L2710" s="18" t="n">
        <x:f>'05 Cargo Register'!N22</x:f>
        <x:v>4</x:v>
      </x:c>
      <x:c r="M2710" s="18" t="n">
        <x:f>'05 Cargo Register'!O22</x:f>
        <x:v>176</x:v>
      </x:c>
      <x:c r="N2710" s="18" t="n">
        <x:f>J2710*K2710</x:f>
        <x:v>107.25</x:v>
      </x:c>
      <x:c r="O2710" s="18" t="n">
        <x:f>J2710*L2710</x:f>
        <x:v>8</x:v>
      </x:c>
      <x:c r="P2710" s="18" t="n">
        <x:f>J2710*M2710</x:f>
        <x:v>352</x:v>
      </x:c>
      <x:c r="Q2710" s="22" t="n">
        <x:f>'01 Controls'!$E$28*'02 Cargo Classes'!$M$13</x:f>
        <x:v>0</x:v>
      </x:c>
      <x:c r="R2710" s="22" t="n">
        <x:f>'01 Controls'!$F$28*'02 Cargo Classes'!$N$13</x:f>
        <x:v>0</x:v>
      </x:c>
      <x:c r="S2710" s="22" t="n">
        <x:f>'01 Controls'!$G$28*'02 Cargo Classes'!$O$13</x:f>
        <x:v>0.95</x:v>
      </x:c>
      <x:c r="T2710" s="22" t="n">
        <x:f>'01 Controls'!$H$28*'02 Cargo Classes'!$P$13</x:f>
        <x:v>0</x:v>
      </x:c>
      <x:c r="U2710" s="22" t="n">
        <x:f>SUM(Q2710:T2710)</x:f>
        <x:v>0.95</x:v>
      </x:c>
      <x:c r="V2710" s="18" t="n">
        <x:f>IF(U2710=0,0,N2710*Q2710/U2710)</x:f>
        <x:v>0</x:v>
      </x:c>
      <x:c r="W2710" s="18" t="n">
        <x:f>IF(U2710=0,0,P2710*Q2710/U2710)</x:f>
        <x:v>0</x:v>
      </x:c>
      <x:c r="X2710" s="18" t="n">
        <x:f>MAX(V2710,W2710*'01 Controls'!$E$12)</x:f>
        <x:v>0</x:v>
      </x:c>
      <x:c r="Y2710" s="18" t="n">
        <x:f>IF(U2710=0,0,N2710*R2710/U2710)</x:f>
        <x:v>0</x:v>
      </x:c>
      <x:c r="Z2710" s="18" t="n">
        <x:f>IF(U2710=0,0,P2710*R2710/U2710)</x:f>
        <x:v>0</x:v>
      </x:c>
      <x:c r="AA2710" s="18" t="n">
        <x:f>MAX(Y2710,Z2710*'01 Controls'!$E$13)</x:f>
        <x:v>0</x:v>
      </x:c>
      <x:c r="AB2710" s="18" t="n">
        <x:f>IF(U2710=0,0,N2710*S2710/U2710)</x:f>
        <x:v>107.25</x:v>
      </x:c>
      <x:c r="AC2710" s="18" t="n">
        <x:f>IF(U2710=0,0,P2710*S2710/U2710)</x:f>
        <x:v>352</x:v>
      </x:c>
      <x:c r="AD2710" s="18" t="n">
        <x:f>MAX(AB2710,AC2710*'01 Controls'!$E$14)</x:f>
        <x:v>107.25</x:v>
      </x:c>
      <x:c r="AE2710" s="18" t="n">
        <x:f>IF(U2710=0,0,N2710*T2710/U2710)</x:f>
        <x:v>0</x:v>
      </x:c>
      <x:c r="AF2710" s="18" t="n">
        <x:f>IF(U2710=0,0,P2710*T2710/U2710)</x:f>
        <x:v>0</x:v>
      </x:c>
      <x:c r="AG2710" s="18" t="n">
        <x:f>MAX(AE2710,AF2710*'01 Controls'!$E$15)</x:f>
        <x:v>0</x:v>
      </x:c>
      <x:c r="AH2710" s="18" t="n">
        <x:f>SUM(V2710,Y2710,AB2710,AE2710)</x:f>
        <x:v>107.25</x:v>
      </x:c>
      <x:c r="AI2710" s="18" t="n">
        <x:f>N2710-AH2710</x:f>
        <x:v>0</x:v>
      </x:c>
      <x:c r="AJ2710" s="18" t="n">
        <x:f>V2710*INDEX('07 Mode Capacity'!$P$6:$P$17,MATCH("AIR-"&amp;I2710,'07 Mode Capacity'!$C$6:$C$17,0))</x:f>
        <x:v>0</x:v>
      </x:c>
      <x:c r="AK2710" s="18" t="n">
        <x:f>Y2710*INDEX('07 Mode Capacity'!$P$6:$P$17,MATCH("OCEAN-"&amp;I2710,'07 Mode Capacity'!$C$6:$C$17,0))</x:f>
        <x:v>0</x:v>
      </x:c>
      <x:c r="AL2710" s="18" t="n">
        <x:f>AB2710*INDEX('07 Mode Capacity'!$P$6:$P$17,MATCH("LAND-"&amp;I2710,'07 Mode Capacity'!$C$6:$C$17,0))</x:f>
        <x:v>76.6848466076729</x:v>
      </x:c>
      <x:c r="AM2710" s="18" t="n">
        <x:f>AE2710*INDEX('07 Mode Capacity'!$P$6:$P$17,MATCH("INLAND-"&amp;I2710,'07 Mode Capacity'!$C$6:$C$17,0))</x:f>
        <x:v>0</x:v>
      </x:c>
      <x:c r="AN2710" s="18" t="n">
        <x:f>SUM(AJ2710:AM2710)</x:f>
        <x:v>76.6848466076729</x:v>
      </x:c>
      <x:c r="AO2710" s="17" t="n">
        <x:f>IF(N2710=0,1,AN2710/N2710)</x:f>
        <x:v>0.7150102247801668</x:v>
      </x:c>
      <x:c r="AP2710" s="11" t="str">
        <x:f>IF(AO2710&gt;='01 Controls'!$E$16,"PASS","FAIL")</x:f>
        <x:v>FAIL</x:v>
      </x:c>
      <x:c r="AQ2710" s="11" t="str">
        <x:v>UNQUANTIFIED</x:v>
      </x:c>
      <x:c r="AR2710" s="11" t="str">
        <x:v>Position-class planning record; serial item and receiver open</x:v>
      </x:c>
      <x:c r="AS2710" s="26"/>
      <x:c r="AT2710" s="26"/>
    </x:row>
    <x:row r="2711">
      <x:c r="C2711" s="11" t="str">
        <x:v>M4-J-TOC-BLK-08</x:v>
      </x:c>
      <x:c r="D2711" s="11" t="str">
        <x:v>M4</x:v>
      </x:c>
      <x:c r="E2711" s="11" t="str">
        <x:v>Tornado sequence</x:v>
      </x:c>
      <x:c r="F2711" s="11" t="str">
        <x:v>J-TOC</x:v>
      </x:c>
      <x:c r="G2711" s="11" t="str">
        <x:v>Theater-opening command</x:v>
      </x:c>
      <x:c r="H2711" s="11" t="str">
        <x:v>BLK-08</x:v>
      </x:c>
      <x:c r="I2711" s="19" t="n">
        <x:v>48</x:v>
      </x:c>
      <x:c r="J2711" s="21" t="n">
        <x:v>2</x:v>
      </x:c>
      <x:c r="K2711" s="18" t="n">
        <x:f>'05 Cargo Register'!K23</x:f>
        <x:v>160.875</x:v>
      </x:c>
      <x:c r="L2711" s="18" t="n">
        <x:f>'05 Cargo Register'!N23</x:f>
        <x:v>26</x:v>
      </x:c>
      <x:c r="M2711" s="18" t="n">
        <x:f>'05 Cargo Register'!O23</x:f>
        <x:v>1326</x:v>
      </x:c>
      <x:c r="N2711" s="18" t="n">
        <x:f>J2711*K2711</x:f>
        <x:v>321.75</x:v>
      </x:c>
      <x:c r="O2711" s="18" t="n">
        <x:f>J2711*L2711</x:f>
        <x:v>52</x:v>
      </x:c>
      <x:c r="P2711" s="18" t="n">
        <x:f>J2711*M2711</x:f>
        <x:v>2652</x:v>
      </x:c>
      <x:c r="Q2711" s="22" t="n">
        <x:f>'01 Controls'!$E$28*'02 Cargo Classes'!$M$14</x:f>
        <x:v>0.05</x:v>
      </x:c>
      <x:c r="R2711" s="22" t="n">
        <x:f>'01 Controls'!$F$28*'02 Cargo Classes'!$N$14</x:f>
        <x:v>0</x:v>
      </x:c>
      <x:c r="S2711" s="22" t="n">
        <x:f>'01 Controls'!$G$28*'02 Cargo Classes'!$O$14</x:f>
        <x:v>0.95</x:v>
      </x:c>
      <x:c r="T2711" s="22" t="n">
        <x:f>'01 Controls'!$H$28*'02 Cargo Classes'!$P$14</x:f>
        <x:v>0</x:v>
      </x:c>
      <x:c r="U2711" s="22" t="n">
        <x:f>SUM(Q2711:T2711)</x:f>
        <x:v>1</x:v>
      </x:c>
      <x:c r="V2711" s="18" t="n">
        <x:f>IF(U2711=0,0,N2711*Q2711/U2711)</x:f>
        <x:v>16.087500000000002</x:v>
      </x:c>
      <x:c r="W2711" s="18" t="n">
        <x:f>IF(U2711=0,0,P2711*Q2711/U2711)</x:f>
        <x:v>132.6</x:v>
      </x:c>
      <x:c r="X2711" s="18" t="n">
        <x:f>MAX(V2711,W2711*'01 Controls'!$E$12)</x:f>
        <x:v>33.15</x:v>
      </x:c>
      <x:c r="Y2711" s="18" t="n">
        <x:f>IF(U2711=0,0,N2711*R2711/U2711)</x:f>
        <x:v>0</x:v>
      </x:c>
      <x:c r="Z2711" s="18" t="n">
        <x:f>IF(U2711=0,0,P2711*R2711/U2711)</x:f>
        <x:v>0</x:v>
      </x:c>
      <x:c r="AA2711" s="18" t="n">
        <x:f>MAX(Y2711,Z2711*'01 Controls'!$E$13)</x:f>
        <x:v>0</x:v>
      </x:c>
      <x:c r="AB2711" s="18" t="n">
        <x:f>IF(U2711=0,0,N2711*S2711/U2711)</x:f>
        <x:v>305.66249999999997</x:v>
      </x:c>
      <x:c r="AC2711" s="18" t="n">
        <x:f>IF(U2711=0,0,P2711*S2711/U2711)</x:f>
        <x:v>2519.4</x:v>
      </x:c>
      <x:c r="AD2711" s="18" t="n">
        <x:f>MAX(AB2711,AC2711*'01 Controls'!$E$14)</x:f>
        <x:v>503.88000000000005</x:v>
      </x:c>
      <x:c r="AE2711" s="18" t="n">
        <x:f>IF(U2711=0,0,N2711*T2711/U2711)</x:f>
        <x:v>0</x:v>
      </x:c>
      <x:c r="AF2711" s="18" t="n">
        <x:f>IF(U2711=0,0,P2711*T2711/U2711)</x:f>
        <x:v>0</x:v>
      </x:c>
      <x:c r="AG2711" s="18" t="n">
        <x:f>MAX(AE2711,AF2711*'01 Controls'!$E$15)</x:f>
        <x:v>0</x:v>
      </x:c>
      <x:c r="AH2711" s="18" t="n">
        <x:f>SUM(V2711,Y2711,AB2711,AE2711)</x:f>
        <x:v>321.74999999999994</x:v>
      </x:c>
      <x:c r="AI2711" s="18" t="n">
        <x:f>N2711-AH2711</x:f>
        <x:v>5.684341886080802e-14</x:v>
      </x:c>
      <x:c r="AJ2711" s="18" t="n">
        <x:f>V2711*INDEX('07 Mode Capacity'!$P$6:$P$17,MATCH("AIR-"&amp;I2711,'07 Mode Capacity'!$C$6:$C$17,0))</x:f>
        <x:v>4.509899902728995</x:v>
      </x:c>
      <x:c r="AK2711" s="18" t="n">
        <x:f>Y2711*INDEX('07 Mode Capacity'!$P$6:$P$17,MATCH("OCEAN-"&amp;I2711,'07 Mode Capacity'!$C$6:$C$17,0))</x:f>
        <x:v>0</x:v>
      </x:c>
      <x:c r="AL2711" s="18" t="n">
        <x:f>AB2711*INDEX('07 Mode Capacity'!$P$6:$P$17,MATCH("LAND-"&amp;I2711,'07 Mode Capacity'!$C$6:$C$17,0))</x:f>
        <x:v>37.30545691549025</x:v>
      </x:c>
      <x:c r="AM2711" s="18" t="n">
        <x:f>AE2711*INDEX('07 Mode Capacity'!$P$6:$P$17,MATCH("INLAND-"&amp;I2711,'07 Mode Capacity'!$C$6:$C$17,0))</x:f>
        <x:v>0</x:v>
      </x:c>
      <x:c r="AN2711" s="18" t="n">
        <x:f>SUM(AJ2711:AM2711)</x:f>
        <x:v>41.81535681821924</x:v>
      </x:c>
      <x:c r="AO2711" s="17" t="n">
        <x:f>IF(N2711=0,1,AN2711/N2711)</x:f>
        <x:v>0.12996225895328437</x:v>
      </x:c>
      <x:c r="AP2711" s="11" t="str">
        <x:f>IF(AO2711&gt;='01 Controls'!$E$16,"PASS","FAIL")</x:f>
        <x:v>FAIL</x:v>
      </x:c>
      <x:c r="AQ2711" s="11" t="str">
        <x:v>UNQUANTIFIED</x:v>
      </x:c>
      <x:c r="AR2711" s="11" t="str">
        <x:v>Position-class planning record; serial item and receiver open</x:v>
      </x:c>
      <x:c r="AS2711" s="26"/>
      <x:c r="AT2711" s="26"/>
    </x:row>
    <x:row r="2712">
      <x:c r="C2712" s="11" t="str">
        <x:v>M4-J-TSC-APL-45</x:v>
      </x:c>
      <x:c r="D2712" s="11" t="str">
        <x:v>M4</x:v>
      </x:c>
      <x:c r="E2712" s="11" t="str">
        <x:v>Tornado sequence</x:v>
      </x:c>
      <x:c r="F2712" s="11" t="str">
        <x:v>J-TSC</x:v>
      </x:c>
      <x:c r="G2712" s="11" t="str">
        <x:v>Theater sustainment command</x:v>
      </x:c>
      <x:c r="H2712" s="11" t="str">
        <x:v>APL-45</x:v>
      </x:c>
      <x:c r="I2712" s="19" t="n">
        <x:v>24</x:v>
      </x:c>
      <x:c r="J2712" s="21" t="n">
        <x:v>3</x:v>
      </x:c>
      <x:c r="K2712" s="18" t="n">
        <x:f>'05 Cargo Register'!K24</x:f>
        <x:v>214.5</x:v>
      </x:c>
      <x:c r="L2712" s="18" t="n">
        <x:f>'05 Cargo Register'!N24</x:f>
        <x:v>57</x:v>
      </x:c>
      <x:c r="M2712" s="18" t="n">
        <x:f>'05 Cargo Register'!O24</x:f>
        <x:v>427.5</x:v>
      </x:c>
      <x:c r="N2712" s="18" t="n">
        <x:f>J2712*K2712</x:f>
        <x:v>643.5</x:v>
      </x:c>
      <x:c r="O2712" s="18" t="n">
        <x:f>J2712*L2712</x:f>
        <x:v>171</x:v>
      </x:c>
      <x:c r="P2712" s="18" t="n">
        <x:f>J2712*M2712</x:f>
        <x:v>1282.5</x:v>
      </x:c>
      <x:c r="Q2712" s="22" t="n">
        <x:f>'01 Controls'!$E$28*'02 Cargo Classes'!$M$6</x:f>
        <x:v>0.15000000000000002</x:v>
      </x:c>
      <x:c r="R2712" s="22" t="n">
        <x:f>'01 Controls'!$F$28*'02 Cargo Classes'!$N$6</x:f>
        <x:v>0</x:v>
      </x:c>
      <x:c r="S2712" s="22" t="n">
        <x:f>'01 Controls'!$G$28*'02 Cargo Classes'!$O$6</x:f>
        <x:v>0.95</x:v>
      </x:c>
      <x:c r="T2712" s="22" t="n">
        <x:f>'01 Controls'!$H$28*'02 Cargo Classes'!$P$6</x:f>
        <x:v>0</x:v>
      </x:c>
      <x:c r="U2712" s="22" t="n">
        <x:f>SUM(Q2712:T2712)</x:f>
        <x:v>1.1</x:v>
      </x:c>
      <x:c r="V2712" s="18" t="n">
        <x:f>IF(U2712=0,0,N2712*Q2712/U2712)</x:f>
        <x:v>87.75000000000001</x:v>
      </x:c>
      <x:c r="W2712" s="18" t="n">
        <x:f>IF(U2712=0,0,P2712*Q2712/U2712)</x:f>
        <x:v>174.88636363636365</x:v>
      </x:c>
      <x:c r="X2712" s="18" t="n">
        <x:f>MAX(V2712,W2712*'01 Controls'!$E$12)</x:f>
        <x:v>87.75000000000001</x:v>
      </x:c>
      <x:c r="Y2712" s="18" t="n">
        <x:f>IF(U2712=0,0,N2712*R2712/U2712)</x:f>
        <x:v>0</x:v>
      </x:c>
      <x:c r="Z2712" s="18" t="n">
        <x:f>IF(U2712=0,0,P2712*R2712/U2712)</x:f>
        <x:v>0</x:v>
      </x:c>
      <x:c r="AA2712" s="18" t="n">
        <x:f>MAX(Y2712,Z2712*'01 Controls'!$E$13)</x:f>
        <x:v>0</x:v>
      </x:c>
      <x:c r="AB2712" s="18" t="n">
        <x:f>IF(U2712=0,0,N2712*S2712/U2712)</x:f>
        <x:v>555.7499999999999</x:v>
      </x:c>
      <x:c r="AC2712" s="18" t="n">
        <x:f>IF(U2712=0,0,P2712*S2712/U2712)</x:f>
        <x:v>1107.6136363636363</x:v>
      </x:c>
      <x:c r="AD2712" s="18" t="n">
        <x:f>MAX(AB2712,AC2712*'01 Controls'!$E$14)</x:f>
        <x:v>555.7499999999999</x:v>
      </x:c>
      <x:c r="AE2712" s="18" t="n">
        <x:f>IF(U2712=0,0,N2712*T2712/U2712)</x:f>
        <x:v>0</x:v>
      </x:c>
      <x:c r="AF2712" s="18" t="n">
        <x:f>IF(U2712=0,0,P2712*T2712/U2712)</x:f>
        <x:v>0</x:v>
      </x:c>
      <x:c r="AG2712" s="18" t="n">
        <x:f>MAX(AE2712,AF2712*'01 Controls'!$E$15)</x:f>
        <x:v>0</x:v>
      </x:c>
      <x:c r="AH2712" s="18" t="n">
        <x:f>SUM(V2712,Y2712,AB2712,AE2712)</x:f>
        <x:v>643.4999999999999</x:v>
      </x:c>
      <x:c r="AI2712" s="18" t="n">
        <x:f>N2712-AH2712</x:f>
        <x:v>1.1368683772161603e-13</x:v>
      </x:c>
      <x:c r="AJ2712" s="18" t="n">
        <x:f>V2712*INDEX('07 Mode Capacity'!$P$6:$P$17,MATCH("AIR-"&amp;I2712,'07 Mode Capacity'!$C$6:$C$17,0))</x:f>
        <x:v>17.805709452860803</x:v>
      </x:c>
      <x:c r="AK2712" s="18" t="n">
        <x:f>Y2712*INDEX('07 Mode Capacity'!$P$6:$P$17,MATCH("OCEAN-"&amp;I2712,'07 Mode Capacity'!$C$6:$C$17,0))</x:f>
        <x:v>0</x:v>
      </x:c>
      <x:c r="AL2712" s="18" t="n">
        <x:f>AB2712*INDEX('07 Mode Capacity'!$P$6:$P$17,MATCH("LAND-"&amp;I2712,'07 Mode Capacity'!$C$6:$C$17,0))</x:f>
        <x:v>212.57488865168168</x:v>
      </x:c>
      <x:c r="AM2712" s="18" t="n">
        <x:f>AE2712*INDEX('07 Mode Capacity'!$P$6:$P$17,MATCH("INLAND-"&amp;I2712,'07 Mode Capacity'!$C$6:$C$17,0))</x:f>
        <x:v>0</x:v>
      </x:c>
      <x:c r="AN2712" s="18" t="n">
        <x:f>SUM(AJ2712:AM2712)</x:f>
        <x:v>230.38059810454249</x:v>
      </x:c>
      <x:c r="AO2712" s="17" t="n">
        <x:f>IF(N2712=0,1,AN2712/N2712)</x:f>
        <x:v>0.3580118074662665</x:v>
      </x:c>
      <x:c r="AP2712" s="11" t="str">
        <x:f>IF(AO2712&gt;='01 Controls'!$E$16,"PASS","FAIL")</x:f>
        <x:v>FAIL</x:v>
      </x:c>
      <x:c r="AQ2712" s="11" t="str">
        <x:v>UNQUANTIFIED</x:v>
      </x:c>
      <x:c r="AR2712" s="11" t="str">
        <x:v>Position-class planning record; serial item and receiver open</x:v>
      </x:c>
      <x:c r="AS2712" s="26"/>
      <x:c r="AT2712" s="26"/>
    </x:row>
    <x:row r="2713">
      <x:c r="C2713" s="11" t="str">
        <x:v>M4-J-TSC-ISO-18</x:v>
      </x:c>
      <x:c r="D2713" s="11" t="str">
        <x:v>M4</x:v>
      </x:c>
      <x:c r="E2713" s="11" t="str">
        <x:v>Tornado sequence</x:v>
      </x:c>
      <x:c r="F2713" s="11" t="str">
        <x:v>J-TSC</x:v>
      </x:c>
      <x:c r="G2713" s="11" t="str">
        <x:v>Theater sustainment command</x:v>
      </x:c>
      <x:c r="H2713" s="11" t="str">
        <x:v>ISO-18</x:v>
      </x:c>
      <x:c r="I2713" s="19" t="n">
        <x:v>48</x:v>
      </x:c>
      <x:c r="J2713" s="21" t="n">
        <x:v>3</x:v>
      </x:c>
      <x:c r="K2713" s="18" t="n">
        <x:f>'05 Cargo Register'!K25</x:f>
        <x:v>268.125</x:v>
      </x:c>
      <x:c r="L2713" s="18" t="n">
        <x:f>'05 Cargo Register'!N25</x:f>
        <x:v>18</x:v>
      </x:c>
      <x:c r="M2713" s="18" t="n">
        <x:f>'05 Cargo Register'!O25</x:f>
        <x:v>475.20000000000005</x:v>
      </x:c>
      <x:c r="N2713" s="18" t="n">
        <x:f>J2713*K2713</x:f>
        <x:v>804.375</x:v>
      </x:c>
      <x:c r="O2713" s="18" t="n">
        <x:f>J2713*L2713</x:f>
        <x:v>54</x:v>
      </x:c>
      <x:c r="P2713" s="18" t="n">
        <x:f>J2713*M2713</x:f>
        <x:v>1425.6000000000001</x:v>
      </x:c>
      <x:c r="Q2713" s="22" t="n">
        <x:f>'01 Controls'!$E$28*'02 Cargo Classes'!$M$7</x:f>
        <x:v>0.010000000000000002</x:v>
      </x:c>
      <x:c r="R2713" s="22" t="n">
        <x:f>'01 Controls'!$F$28*'02 Cargo Classes'!$N$7</x:f>
        <x:v>0</x:v>
      </x:c>
      <x:c r="S2713" s="22" t="n">
        <x:f>'01 Controls'!$G$28*'02 Cargo Classes'!$O$7</x:f>
        <x:v>1.14</x:v>
      </x:c>
      <x:c r="T2713" s="22" t="n">
        <x:f>'01 Controls'!$H$28*'02 Cargo Classes'!$P$7</x:f>
        <x:v>0</x:v>
      </x:c>
      <x:c r="U2713" s="22" t="n">
        <x:f>SUM(Q2713:T2713)</x:f>
        <x:v>1.15</x:v>
      </x:c>
      <x:c r="V2713" s="18" t="n">
        <x:f>IF(U2713=0,0,N2713*Q2713/U2713)</x:f>
        <x:v>6.9945652173913055</x:v>
      </x:c>
      <x:c r="W2713" s="18" t="n">
        <x:f>IF(U2713=0,0,P2713*Q2713/U2713)</x:f>
        <x:v>12.396521739130439</x:v>
      </x:c>
      <x:c r="X2713" s="18" t="n">
        <x:f>MAX(V2713,W2713*'01 Controls'!$E$12)</x:f>
        <x:v>6.9945652173913055</x:v>
      </x:c>
      <x:c r="Y2713" s="18" t="n">
        <x:f>IF(U2713=0,0,N2713*R2713/U2713)</x:f>
        <x:v>0</x:v>
      </x:c>
      <x:c r="Z2713" s="18" t="n">
        <x:f>IF(U2713=0,0,P2713*R2713/U2713)</x:f>
        <x:v>0</x:v>
      </x:c>
      <x:c r="AA2713" s="18" t="n">
        <x:f>MAX(Y2713,Z2713*'01 Controls'!$E$13)</x:f>
        <x:v>0</x:v>
      </x:c>
      <x:c r="AB2713" s="18" t="n">
        <x:f>IF(U2713=0,0,N2713*S2713/U2713)</x:f>
        <x:v>797.3804347826087</x:v>
      </x:c>
      <x:c r="AC2713" s="18" t="n">
        <x:f>IF(U2713=0,0,P2713*S2713/U2713)</x:f>
        <x:v>1413.2034782608696</x:v>
      </x:c>
      <x:c r="AD2713" s="18" t="n">
        <x:f>MAX(AB2713,AC2713*'01 Controls'!$E$14)</x:f>
        <x:v>797.3804347826087</x:v>
      </x:c>
      <x:c r="AE2713" s="18" t="n">
        <x:f>IF(U2713=0,0,N2713*T2713/U2713)</x:f>
        <x:v>0</x:v>
      </x:c>
      <x:c r="AF2713" s="18" t="n">
        <x:f>IF(U2713=0,0,P2713*T2713/U2713)</x:f>
        <x:v>0</x:v>
      </x:c>
      <x:c r="AG2713" s="18" t="n">
        <x:f>MAX(AE2713,AF2713*'01 Controls'!$E$15)</x:f>
        <x:v>0</x:v>
      </x:c>
      <x:c r="AH2713" s="18" t="n">
        <x:f>SUM(V2713,Y2713,AB2713,AE2713)</x:f>
        <x:v>804.375</x:v>
      </x:c>
      <x:c r="AI2713" s="18" t="n">
        <x:f>N2713-AH2713</x:f>
        <x:v>0</x:v>
      </x:c>
      <x:c r="AJ2713" s="18" t="n">
        <x:f>V2713*INDEX('07 Mode Capacity'!$P$6:$P$17,MATCH("AIR-"&amp;I2713,'07 Mode Capacity'!$C$6:$C$17,0))</x:f>
        <x:v>1.960826044664781</x:v>
      </x:c>
      <x:c r="AK2713" s="18" t="n">
        <x:f>Y2713*INDEX('07 Mode Capacity'!$P$6:$P$17,MATCH("OCEAN-"&amp;I2713,'07 Mode Capacity'!$C$6:$C$17,0))</x:f>
        <x:v>0</x:v>
      </x:c>
      <x:c r="AL2713" s="18" t="n">
        <x:f>AB2713*INDEX('07 Mode Capacity'!$P$6:$P$17,MATCH("LAND-"&amp;I2713,'07 Mode Capacity'!$C$6:$C$17,0))</x:f>
        <x:v>97.31858325780067</x:v>
      </x:c>
      <x:c r="AM2713" s="18" t="n">
        <x:f>AE2713*INDEX('07 Mode Capacity'!$P$6:$P$17,MATCH("INLAND-"&amp;I2713,'07 Mode Capacity'!$C$6:$C$17,0))</x:f>
        <x:v>0</x:v>
      </x:c>
      <x:c r="AN2713" s="18" t="n">
        <x:f>SUM(AJ2713:AM2713)</x:f>
        <x:v>99.27940930246545</x:v>
      </x:c>
      <x:c r="AO2713" s="17" t="n">
        <x:f>IF(N2713=0,1,AN2713/N2713)</x:f>
        <x:v>0.12342428506911012</x:v>
      </x:c>
      <x:c r="AP2713" s="11" t="str">
        <x:f>IF(AO2713&gt;='01 Controls'!$E$16,"PASS","FAIL")</x:f>
        <x:v>FAIL</x:v>
      </x:c>
      <x:c r="AQ2713" s="11" t="str">
        <x:v>UNQUANTIFIED</x:v>
      </x:c>
      <x:c r="AR2713" s="11" t="str">
        <x:v>Position-class planning record; serial item and receiver open</x:v>
      </x:c>
      <x:c r="AS2713" s="26"/>
      <x:c r="AT2713" s="26"/>
    </x:row>
    <x:row r="2714">
      <x:c r="C2714" s="11" t="str">
        <x:v>M4-J-TSC-COL-12</x:v>
      </x:c>
      <x:c r="D2714" s="11" t="str">
        <x:v>M4</x:v>
      </x:c>
      <x:c r="E2714" s="11" t="str">
        <x:v>Tornado sequence</x:v>
      </x:c>
      <x:c r="F2714" s="11" t="str">
        <x:v>J-TSC</x:v>
      </x:c>
      <x:c r="G2714" s="11" t="str">
        <x:v>Theater sustainment command</x:v>
      </x:c>
      <x:c r="H2714" s="11" t="str">
        <x:v>COL-12</x:v>
      </x:c>
      <x:c r="I2714" s="19" t="n">
        <x:v>24</x:v>
      </x:c>
      <x:c r="J2714" s="21" t="n">
        <x:v>3</x:v>
      </x:c>
      <x:c r="K2714" s="18" t="n">
        <x:f>'05 Cargo Register'!K26</x:f>
        <x:v>53.625</x:v>
      </x:c>
      <x:c r="L2714" s="18" t="n">
        <x:f>'05 Cargo Register'!N26</x:f>
        <x:v>6</x:v>
      </x:c>
      <x:c r="M2714" s="18" t="n">
        <x:f>'05 Cargo Register'!O26</x:f>
        <x:v>158.4</x:v>
      </x:c>
      <x:c r="N2714" s="18" t="n">
        <x:f>J2714*K2714</x:f>
        <x:v>160.875</x:v>
      </x:c>
      <x:c r="O2714" s="18" t="n">
        <x:f>J2714*L2714</x:f>
        <x:v>18</x:v>
      </x:c>
      <x:c r="P2714" s="18" t="n">
        <x:f>J2714*M2714</x:f>
        <x:v>475.20000000000005</x:v>
      </x:c>
      <x:c r="Q2714" s="22" t="n">
        <x:f>'01 Controls'!$E$28*'02 Cargo Classes'!$M$8</x:f>
        <x:v>0.1</x:v>
      </x:c>
      <x:c r="R2714" s="22" t="n">
        <x:f>'01 Controls'!$F$28*'02 Cargo Classes'!$N$8</x:f>
        <x:v>0</x:v>
      </x:c>
      <x:c r="S2714" s="22" t="n">
        <x:f>'01 Controls'!$G$28*'02 Cargo Classes'!$O$8</x:f>
        <x:v>1.14</x:v>
      </x:c>
      <x:c r="T2714" s="22" t="n">
        <x:f>'01 Controls'!$H$28*'02 Cargo Classes'!$P$8</x:f>
        <x:v>0</x:v>
      </x:c>
      <x:c r="U2714" s="22" t="n">
        <x:f>SUM(Q2714:T2714)</x:f>
        <x:v>1.24</x:v>
      </x:c>
      <x:c r="V2714" s="18" t="n">
        <x:f>IF(U2714=0,0,N2714*Q2714/U2714)</x:f>
        <x:v>12.973790322580648</x:v>
      </x:c>
      <x:c r="W2714" s="18" t="n">
        <x:f>IF(U2714=0,0,P2714*Q2714/U2714)</x:f>
        <x:v>38.322580645161295</x:v>
      </x:c>
      <x:c r="X2714" s="18" t="n">
        <x:f>MAX(V2714,W2714*'01 Controls'!$E$12)</x:f>
        <x:v>12.973790322580648</x:v>
      </x:c>
      <x:c r="Y2714" s="18" t="n">
        <x:f>IF(U2714=0,0,N2714*R2714/U2714)</x:f>
        <x:v>0</x:v>
      </x:c>
      <x:c r="Z2714" s="18" t="n">
        <x:f>IF(U2714=0,0,P2714*R2714/U2714)</x:f>
        <x:v>0</x:v>
      </x:c>
      <x:c r="AA2714" s="18" t="n">
        <x:f>MAX(Y2714,Z2714*'01 Controls'!$E$13)</x:f>
        <x:v>0</x:v>
      </x:c>
      <x:c r="AB2714" s="18" t="n">
        <x:f>IF(U2714=0,0,N2714*S2714/U2714)</x:f>
        <x:v>147.90120967741933</x:v>
      </x:c>
      <x:c r="AC2714" s="18" t="n">
        <x:f>IF(U2714=0,0,P2714*S2714/U2714)</x:f>
        <x:v>436.87741935483865</x:v>
      </x:c>
      <x:c r="AD2714" s="18" t="n">
        <x:f>MAX(AB2714,AC2714*'01 Controls'!$E$14)</x:f>
        <x:v>147.90120967741933</x:v>
      </x:c>
      <x:c r="AE2714" s="18" t="n">
        <x:f>IF(U2714=0,0,N2714*T2714/U2714)</x:f>
        <x:v>0</x:v>
      </x:c>
      <x:c r="AF2714" s="18" t="n">
        <x:f>IF(U2714=0,0,P2714*T2714/U2714)</x:f>
        <x:v>0</x:v>
      </x:c>
      <x:c r="AG2714" s="18" t="n">
        <x:f>MAX(AE2714,AF2714*'01 Controls'!$E$15)</x:f>
        <x:v>0</x:v>
      </x:c>
      <x:c r="AH2714" s="18" t="n">
        <x:f>SUM(V2714,Y2714,AB2714,AE2714)</x:f>
        <x:v>160.87499999999997</x:v>
      </x:c>
      <x:c r="AI2714" s="18" t="n">
        <x:f>N2714-AH2714</x:f>
        <x:v>2.842170943040401e-14</x:v>
      </x:c>
      <x:c r="AJ2714" s="18" t="n">
        <x:f>V2714*INDEX('07 Mode Capacity'!$P$6:$P$17,MATCH("AIR-"&amp;I2714,'07 Mode Capacity'!$C$6:$C$17,0))</x:f>
        <x:v>2.632564569643398</x:v>
      </x:c>
      <x:c r="AK2714" s="18" t="n">
        <x:f>Y2714*INDEX('07 Mode Capacity'!$P$6:$P$17,MATCH("OCEAN-"&amp;I2714,'07 Mode Capacity'!$C$6:$C$17,0))</x:f>
        <x:v>0</x:v>
      </x:c>
      <x:c r="AL2714" s="18" t="n">
        <x:f>AB2714*INDEX('07 Mode Capacity'!$P$6:$P$17,MATCH("LAND-"&amp;I2714,'07 Mode Capacity'!$C$6:$C$17,0))</x:f>
        <x:v>56.572349399237865</x:v>
      </x:c>
      <x:c r="AM2714" s="18" t="n">
        <x:f>AE2714*INDEX('07 Mode Capacity'!$P$6:$P$17,MATCH("INLAND-"&amp;I2714,'07 Mode Capacity'!$C$6:$C$17,0))</x:f>
        <x:v>0</x:v>
      </x:c>
      <x:c r="AN2714" s="18" t="n">
        <x:f>SUM(AJ2714:AM2714)</x:f>
        <x:v>59.204913968881264</x:v>
      </x:c>
      <x:c r="AO2714" s="17" t="n">
        <x:f>IF(N2714=0,1,AN2714/N2714)</x:f>
        <x:v>0.36801811324867917</x:v>
      </x:c>
      <x:c r="AP2714" s="11" t="str">
        <x:f>IF(AO2714&gt;='01 Controls'!$E$16,"PASS","FAIL")</x:f>
        <x:v>FAIL</x:v>
      </x:c>
      <x:c r="AQ2714" s="11" t="str">
        <x:v>UNQUANTIFIED</x:v>
      </x:c>
      <x:c r="AR2714" s="11" t="str">
        <x:v>Position-class planning record; serial item and receiver open</x:v>
      </x:c>
      <x:c r="AS2714" s="26"/>
      <x:c r="AT2714" s="26"/>
    </x:row>
    <x:row r="2715">
      <x:c r="C2715" s="11" t="str">
        <x:v>M4-J-TSC-BAT-22</x:v>
      </x:c>
      <x:c r="D2715" s="11" t="str">
        <x:v>M4</x:v>
      </x:c>
      <x:c r="E2715" s="11" t="str">
        <x:v>Tornado sequence</x:v>
      </x:c>
      <x:c r="F2715" s="11" t="str">
        <x:v>J-TSC</x:v>
      </x:c>
      <x:c r="G2715" s="11" t="str">
        <x:v>Theater sustainment command</x:v>
      </x:c>
      <x:c r="H2715" s="11" t="str">
        <x:v>BAT-22</x:v>
      </x:c>
      <x:c r="I2715" s="19" t="n">
        <x:v>48</x:v>
      </x:c>
      <x:c r="J2715" s="21" t="n">
        <x:v>3</x:v>
      </x:c>
      <x:c r="K2715" s="18" t="n">
        <x:f>'05 Cargo Register'!K27</x:f>
        <x:v>53.625</x:v>
      </x:c>
      <x:c r="L2715" s="18" t="n">
        <x:f>'05 Cargo Register'!N27</x:f>
        <x:v>4</x:v>
      </x:c>
      <x:c r="M2715" s="18" t="n">
        <x:f>'05 Cargo Register'!O27</x:f>
        <x:v>105.60000000000001</x:v>
      </x:c>
      <x:c r="N2715" s="18" t="n">
        <x:f>J2715*K2715</x:f>
        <x:v>160.875</x:v>
      </x:c>
      <x:c r="O2715" s="18" t="n">
        <x:f>J2715*L2715</x:f>
        <x:v>12</x:v>
      </x:c>
      <x:c r="P2715" s="18" t="n">
        <x:f>J2715*M2715</x:f>
        <x:v>316.8</x:v>
      </x:c>
      <x:c r="Q2715" s="22" t="n">
        <x:f>'01 Controls'!$E$28*'02 Cargo Classes'!$M$9</x:f>
        <x:v>0</x:v>
      </x:c>
      <x:c r="R2715" s="22" t="n">
        <x:f>'01 Controls'!$F$28*'02 Cargo Classes'!$N$9</x:f>
        <x:v>0</x:v>
      </x:c>
      <x:c r="S2715" s="22" t="n">
        <x:f>'01 Controls'!$G$28*'02 Cargo Classes'!$O$9</x:f>
        <x:v>0.95</x:v>
      </x:c>
      <x:c r="T2715" s="22" t="n">
        <x:f>'01 Controls'!$H$28*'02 Cargo Classes'!$P$9</x:f>
        <x:v>0</x:v>
      </x:c>
      <x:c r="U2715" s="22" t="n">
        <x:f>SUM(Q2715:T2715)</x:f>
        <x:v>0.95</x:v>
      </x:c>
      <x:c r="V2715" s="18" t="n">
        <x:f>IF(U2715=0,0,N2715*Q2715/U2715)</x:f>
        <x:v>0</x:v>
      </x:c>
      <x:c r="W2715" s="18" t="n">
        <x:f>IF(U2715=0,0,P2715*Q2715/U2715)</x:f>
        <x:v>0</x:v>
      </x:c>
      <x:c r="X2715" s="18" t="n">
        <x:f>MAX(V2715,W2715*'01 Controls'!$E$12)</x:f>
        <x:v>0</x:v>
      </x:c>
      <x:c r="Y2715" s="18" t="n">
        <x:f>IF(U2715=0,0,N2715*R2715/U2715)</x:f>
        <x:v>0</x:v>
      </x:c>
      <x:c r="Z2715" s="18" t="n">
        <x:f>IF(U2715=0,0,P2715*R2715/U2715)</x:f>
        <x:v>0</x:v>
      </x:c>
      <x:c r="AA2715" s="18" t="n">
        <x:f>MAX(Y2715,Z2715*'01 Controls'!$E$13)</x:f>
        <x:v>0</x:v>
      </x:c>
      <x:c r="AB2715" s="18" t="n">
        <x:f>IF(U2715=0,0,N2715*S2715/U2715)</x:f>
        <x:v>160.875</x:v>
      </x:c>
      <x:c r="AC2715" s="18" t="n">
        <x:f>IF(U2715=0,0,P2715*S2715/U2715)</x:f>
        <x:v>316.8</x:v>
      </x:c>
      <x:c r="AD2715" s="18" t="n">
        <x:f>MAX(AB2715,AC2715*'01 Controls'!$E$14)</x:f>
        <x:v>160.875</x:v>
      </x:c>
      <x:c r="AE2715" s="18" t="n">
        <x:f>IF(U2715=0,0,N2715*T2715/U2715)</x:f>
        <x:v>0</x:v>
      </x:c>
      <x:c r="AF2715" s="18" t="n">
        <x:f>IF(U2715=0,0,P2715*T2715/U2715)</x:f>
        <x:v>0</x:v>
      </x:c>
      <x:c r="AG2715" s="18" t="n">
        <x:f>MAX(AE2715,AF2715*'01 Controls'!$E$15)</x:f>
        <x:v>0</x:v>
      </x:c>
      <x:c r="AH2715" s="18" t="n">
        <x:f>SUM(V2715,Y2715,AB2715,AE2715)</x:f>
        <x:v>160.875</x:v>
      </x:c>
      <x:c r="AI2715" s="18" t="n">
        <x:f>N2715-AH2715</x:f>
        <x:v>0</x:v>
      </x:c>
      <x:c r="AJ2715" s="18" t="n">
        <x:f>V2715*INDEX('07 Mode Capacity'!$P$6:$P$17,MATCH("AIR-"&amp;I2715,'07 Mode Capacity'!$C$6:$C$17,0))</x:f>
        <x:v>0</x:v>
      </x:c>
      <x:c r="AK2715" s="18" t="n">
        <x:f>Y2715*INDEX('07 Mode Capacity'!$P$6:$P$17,MATCH("OCEAN-"&amp;I2715,'07 Mode Capacity'!$C$6:$C$17,0))</x:f>
        <x:v>0</x:v>
      </x:c>
      <x:c r="AL2715" s="18" t="n">
        <x:f>AB2715*INDEX('07 Mode Capacity'!$P$6:$P$17,MATCH("LAND-"&amp;I2715,'07 Mode Capacity'!$C$6:$C$17,0))</x:f>
        <x:v>19.634451008152766</x:v>
      </x:c>
      <x:c r="AM2715" s="18" t="n">
        <x:f>AE2715*INDEX('07 Mode Capacity'!$P$6:$P$17,MATCH("INLAND-"&amp;I2715,'07 Mode Capacity'!$C$6:$C$17,0))</x:f>
        <x:v>0</x:v>
      </x:c>
      <x:c r="AN2715" s="18" t="n">
        <x:f>SUM(AJ2715:AM2715)</x:f>
        <x:v>19.634451008152766</x:v>
      </x:c>
      <x:c r="AO2715" s="17" t="n">
        <x:f>IF(N2715=0,1,AN2715/N2715)</x:f>
        <x:v>0.1220478695145471</x:v>
      </x:c>
      <x:c r="AP2715" s="11" t="str">
        <x:f>IF(AO2715&gt;='01 Controls'!$E$16,"PASS","FAIL")</x:f>
        <x:v>FAIL</x:v>
      </x:c>
      <x:c r="AQ2715" s="11" t="str">
        <x:v>UNQUANTIFIED</x:v>
      </x:c>
      <x:c r="AR2715" s="11" t="str">
        <x:v>Position-class planning record; serial item and receiver open</x:v>
      </x:c>
      <x:c r="AS2715" s="26"/>
      <x:c r="AT2715" s="26"/>
    </x:row>
    <x:row r="2716">
      <x:c r="C2716" s="11" t="str">
        <x:v>M4-J-TSC-TNK-20</x:v>
      </x:c>
      <x:c r="D2716" s="11" t="str">
        <x:v>M4</x:v>
      </x:c>
      <x:c r="E2716" s="11" t="str">
        <x:v>Tornado sequence</x:v>
      </x:c>
      <x:c r="F2716" s="11" t="str">
        <x:v>J-TSC</x:v>
      </x:c>
      <x:c r="G2716" s="11" t="str">
        <x:v>Theater sustainment command</x:v>
      </x:c>
      <x:c r="H2716" s="11" t="str">
        <x:v>TNK-20</x:v>
      </x:c>
      <x:c r="I2716" s="19" t="n">
        <x:v>48</x:v>
      </x:c>
      <x:c r="J2716" s="21" t="n">
        <x:v>3</x:v>
      </x:c>
      <x:c r="K2716" s="18" t="n">
        <x:f>'05 Cargo Register'!K28</x:f>
        <x:v>53.625</x:v>
      </x:c>
      <x:c r="L2716" s="18" t="n">
        <x:f>'05 Cargo Register'!N28</x:f>
        <x:v>4</x:v>
      </x:c>
      <x:c r="M2716" s="18" t="n">
        <x:f>'05 Cargo Register'!O28</x:f>
        <x:v>85</x:v>
      </x:c>
      <x:c r="N2716" s="18" t="n">
        <x:f>J2716*K2716</x:f>
        <x:v>160.875</x:v>
      </x:c>
      <x:c r="O2716" s="18" t="n">
        <x:f>J2716*L2716</x:f>
        <x:v>12</x:v>
      </x:c>
      <x:c r="P2716" s="18" t="n">
        <x:f>J2716*M2716</x:f>
        <x:v>255</x:v>
      </x:c>
      <x:c r="Q2716" s="22" t="n">
        <x:f>'01 Controls'!$E$28*'02 Cargo Classes'!$M$10</x:f>
        <x:v>0</x:v>
      </x:c>
      <x:c r="R2716" s="22" t="n">
        <x:f>'01 Controls'!$F$28*'02 Cargo Classes'!$N$10</x:f>
        <x:v>0</x:v>
      </x:c>
      <x:c r="S2716" s="22" t="n">
        <x:f>'01 Controls'!$G$28*'02 Cargo Classes'!$O$10</x:f>
        <x:v>0.95</x:v>
      </x:c>
      <x:c r="T2716" s="22" t="n">
        <x:f>'01 Controls'!$H$28*'02 Cargo Classes'!$P$10</x:f>
        <x:v>0</x:v>
      </x:c>
      <x:c r="U2716" s="22" t="n">
        <x:f>SUM(Q2716:T2716)</x:f>
        <x:v>0.95</x:v>
      </x:c>
      <x:c r="V2716" s="18" t="n">
        <x:f>IF(U2716=0,0,N2716*Q2716/U2716)</x:f>
        <x:v>0</x:v>
      </x:c>
      <x:c r="W2716" s="18" t="n">
        <x:f>IF(U2716=0,0,P2716*Q2716/U2716)</x:f>
        <x:v>0</x:v>
      </x:c>
      <x:c r="X2716" s="18" t="n">
        <x:f>MAX(V2716,W2716*'01 Controls'!$E$12)</x:f>
        <x:v>0</x:v>
      </x:c>
      <x:c r="Y2716" s="18" t="n">
        <x:f>IF(U2716=0,0,N2716*R2716/U2716)</x:f>
        <x:v>0</x:v>
      </x:c>
      <x:c r="Z2716" s="18" t="n">
        <x:f>IF(U2716=0,0,P2716*R2716/U2716)</x:f>
        <x:v>0</x:v>
      </x:c>
      <x:c r="AA2716" s="18" t="n">
        <x:f>MAX(Y2716,Z2716*'01 Controls'!$E$13)</x:f>
        <x:v>0</x:v>
      </x:c>
      <x:c r="AB2716" s="18" t="n">
        <x:f>IF(U2716=0,0,N2716*S2716/U2716)</x:f>
        <x:v>160.875</x:v>
      </x:c>
      <x:c r="AC2716" s="18" t="n">
        <x:f>IF(U2716=0,0,P2716*S2716/U2716)</x:f>
        <x:v>255</x:v>
      </x:c>
      <x:c r="AD2716" s="18" t="n">
        <x:f>MAX(AB2716,AC2716*'01 Controls'!$E$14)</x:f>
        <x:v>160.875</x:v>
      </x:c>
      <x:c r="AE2716" s="18" t="n">
        <x:f>IF(U2716=0,0,N2716*T2716/U2716)</x:f>
        <x:v>0</x:v>
      </x:c>
      <x:c r="AF2716" s="18" t="n">
        <x:f>IF(U2716=0,0,P2716*T2716/U2716)</x:f>
        <x:v>0</x:v>
      </x:c>
      <x:c r="AG2716" s="18" t="n">
        <x:f>MAX(AE2716,AF2716*'01 Controls'!$E$15)</x:f>
        <x:v>0</x:v>
      </x:c>
      <x:c r="AH2716" s="18" t="n">
        <x:f>SUM(V2716,Y2716,AB2716,AE2716)</x:f>
        <x:v>160.875</x:v>
      </x:c>
      <x:c r="AI2716" s="18" t="n">
        <x:f>N2716-AH2716</x:f>
        <x:v>0</x:v>
      </x:c>
      <x:c r="AJ2716" s="18" t="n">
        <x:f>V2716*INDEX('07 Mode Capacity'!$P$6:$P$17,MATCH("AIR-"&amp;I2716,'07 Mode Capacity'!$C$6:$C$17,0))</x:f>
        <x:v>0</x:v>
      </x:c>
      <x:c r="AK2716" s="18" t="n">
        <x:f>Y2716*INDEX('07 Mode Capacity'!$P$6:$P$17,MATCH("OCEAN-"&amp;I2716,'07 Mode Capacity'!$C$6:$C$17,0))</x:f>
        <x:v>0</x:v>
      </x:c>
      <x:c r="AL2716" s="18" t="n">
        <x:f>AB2716*INDEX('07 Mode Capacity'!$P$6:$P$17,MATCH("LAND-"&amp;I2716,'07 Mode Capacity'!$C$6:$C$17,0))</x:f>
        <x:v>19.634451008152766</x:v>
      </x:c>
      <x:c r="AM2716" s="18" t="n">
        <x:f>AE2716*INDEX('07 Mode Capacity'!$P$6:$P$17,MATCH("INLAND-"&amp;I2716,'07 Mode Capacity'!$C$6:$C$17,0))</x:f>
        <x:v>0</x:v>
      </x:c>
      <x:c r="AN2716" s="18" t="n">
        <x:f>SUM(AJ2716:AM2716)</x:f>
        <x:v>19.634451008152766</x:v>
      </x:c>
      <x:c r="AO2716" s="17" t="n">
        <x:f>IF(N2716=0,1,AN2716/N2716)</x:f>
        <x:v>0.1220478695145471</x:v>
      </x:c>
      <x:c r="AP2716" s="11" t="str">
        <x:f>IF(AO2716&gt;='01 Controls'!$E$16,"PASS","FAIL")</x:f>
        <x:v>FAIL</x:v>
      </x:c>
      <x:c r="AQ2716" s="11" t="str">
        <x:v>UNQUANTIFIED</x:v>
      </x:c>
      <x:c r="AR2716" s="11" t="str">
        <x:v>Position-class planning record; serial item and receiver open</x:v>
      </x:c>
      <x:c r="AS2716" s="26"/>
      <x:c r="AT2716" s="26"/>
    </x:row>
    <x:row r="2717">
      <x:c r="C2717" s="11" t="str">
        <x:v>M4-J-TSC-FLR-24</x:v>
      </x:c>
      <x:c r="D2717" s="11" t="str">
        <x:v>M4</x:v>
      </x:c>
      <x:c r="E2717" s="11" t="str">
        <x:v>Tornado sequence</x:v>
      </x:c>
      <x:c r="F2717" s="11" t="str">
        <x:v>J-TSC</x:v>
      </x:c>
      <x:c r="G2717" s="11" t="str">
        <x:v>Theater sustainment command</x:v>
      </x:c>
      <x:c r="H2717" s="11" t="str">
        <x:v>FLR-24</x:v>
      </x:c>
      <x:c r="I2717" s="19" t="n">
        <x:v>48</x:v>
      </x:c>
      <x:c r="J2717" s="21" t="n">
        <x:v>3</x:v>
      </x:c>
      <x:c r="K2717" s="18" t="n">
        <x:f>'05 Cargo Register'!K29</x:f>
        <x:v>107.25</x:v>
      </x:c>
      <x:c r="L2717" s="18" t="n">
        <x:f>'05 Cargo Register'!N29</x:f>
        <x:v>6</x:v>
      </x:c>
      <x:c r="M2717" s="18" t="n">
        <x:f>'05 Cargo Register'!O29</x:f>
        <x:v>192</x:v>
      </x:c>
      <x:c r="N2717" s="18" t="n">
        <x:f>J2717*K2717</x:f>
        <x:v>321.75</x:v>
      </x:c>
      <x:c r="O2717" s="18" t="n">
        <x:f>J2717*L2717</x:f>
        <x:v>18</x:v>
      </x:c>
      <x:c r="P2717" s="18" t="n">
        <x:f>J2717*M2717</x:f>
        <x:v>576</x:v>
      </x:c>
      <x:c r="Q2717" s="22" t="n">
        <x:f>'01 Controls'!$E$28*'02 Cargo Classes'!$M$11</x:f>
        <x:v>0</x:v>
      </x:c>
      <x:c r="R2717" s="22" t="n">
        <x:f>'01 Controls'!$F$28*'02 Cargo Classes'!$N$11</x:f>
        <x:v>0</x:v>
      </x:c>
      <x:c r="S2717" s="22" t="n">
        <x:f>'01 Controls'!$G$28*'02 Cargo Classes'!$O$11</x:f>
        <x:v>0.95</x:v>
      </x:c>
      <x:c r="T2717" s="22" t="n">
        <x:f>'01 Controls'!$H$28*'02 Cargo Classes'!$P$11</x:f>
        <x:v>0</x:v>
      </x:c>
      <x:c r="U2717" s="22" t="n">
        <x:f>SUM(Q2717:T2717)</x:f>
        <x:v>0.95</x:v>
      </x:c>
      <x:c r="V2717" s="18" t="n">
        <x:f>IF(U2717=0,0,N2717*Q2717/U2717)</x:f>
        <x:v>0</x:v>
      </x:c>
      <x:c r="W2717" s="18" t="n">
        <x:f>IF(U2717=0,0,P2717*Q2717/U2717)</x:f>
        <x:v>0</x:v>
      </x:c>
      <x:c r="X2717" s="18" t="n">
        <x:f>MAX(V2717,W2717*'01 Controls'!$E$12)</x:f>
        <x:v>0</x:v>
      </x:c>
      <x:c r="Y2717" s="18" t="n">
        <x:f>IF(U2717=0,0,N2717*R2717/U2717)</x:f>
        <x:v>0</x:v>
      </x:c>
      <x:c r="Z2717" s="18" t="n">
        <x:f>IF(U2717=0,0,P2717*R2717/U2717)</x:f>
        <x:v>0</x:v>
      </x:c>
      <x:c r="AA2717" s="18" t="n">
        <x:f>MAX(Y2717,Z2717*'01 Controls'!$E$13)</x:f>
        <x:v>0</x:v>
      </x:c>
      <x:c r="AB2717" s="18" t="n">
        <x:f>IF(U2717=0,0,N2717*S2717/U2717)</x:f>
        <x:v>321.75</x:v>
      </x:c>
      <x:c r="AC2717" s="18" t="n">
        <x:f>IF(U2717=0,0,P2717*S2717/U2717)</x:f>
        <x:v>576</x:v>
      </x:c>
      <x:c r="AD2717" s="18" t="n">
        <x:f>MAX(AB2717,AC2717*'01 Controls'!$E$14)</x:f>
        <x:v>321.75</x:v>
      </x:c>
      <x:c r="AE2717" s="18" t="n">
        <x:f>IF(U2717=0,0,N2717*T2717/U2717)</x:f>
        <x:v>0</x:v>
      </x:c>
      <x:c r="AF2717" s="18" t="n">
        <x:f>IF(U2717=0,0,P2717*T2717/U2717)</x:f>
        <x:v>0</x:v>
      </x:c>
      <x:c r="AG2717" s="18" t="n">
        <x:f>MAX(AE2717,AF2717*'01 Controls'!$E$15)</x:f>
        <x:v>0</x:v>
      </x:c>
      <x:c r="AH2717" s="18" t="n">
        <x:f>SUM(V2717,Y2717,AB2717,AE2717)</x:f>
        <x:v>321.75</x:v>
      </x:c>
      <x:c r="AI2717" s="18" t="n">
        <x:f>N2717-AH2717</x:f>
        <x:v>0</x:v>
      </x:c>
      <x:c r="AJ2717" s="18" t="n">
        <x:f>V2717*INDEX('07 Mode Capacity'!$P$6:$P$17,MATCH("AIR-"&amp;I2717,'07 Mode Capacity'!$C$6:$C$17,0))</x:f>
        <x:v>0</x:v>
      </x:c>
      <x:c r="AK2717" s="18" t="n">
        <x:f>Y2717*INDEX('07 Mode Capacity'!$P$6:$P$17,MATCH("OCEAN-"&amp;I2717,'07 Mode Capacity'!$C$6:$C$17,0))</x:f>
        <x:v>0</x:v>
      </x:c>
      <x:c r="AL2717" s="18" t="n">
        <x:f>AB2717*INDEX('07 Mode Capacity'!$P$6:$P$17,MATCH("LAND-"&amp;I2717,'07 Mode Capacity'!$C$6:$C$17,0))</x:f>
        <x:v>39.26890201630553</x:v>
      </x:c>
      <x:c r="AM2717" s="18" t="n">
        <x:f>AE2717*INDEX('07 Mode Capacity'!$P$6:$P$17,MATCH("INLAND-"&amp;I2717,'07 Mode Capacity'!$C$6:$C$17,0))</x:f>
        <x:v>0</x:v>
      </x:c>
      <x:c r="AN2717" s="18" t="n">
        <x:f>SUM(AJ2717:AM2717)</x:f>
        <x:v>39.26890201630553</x:v>
      </x:c>
      <x:c r="AO2717" s="17" t="n">
        <x:f>IF(N2717=0,1,AN2717/N2717)</x:f>
        <x:v>0.1220478695145471</x:v>
      </x:c>
      <x:c r="AP2717" s="11" t="str">
        <x:f>IF(AO2717&gt;='01 Controls'!$E$16,"PASS","FAIL")</x:f>
        <x:v>FAIL</x:v>
      </x:c>
      <x:c r="AQ2717" s="11" t="str">
        <x:v>UNQUANTIFIED</x:v>
      </x:c>
      <x:c r="AR2717" s="11" t="str">
        <x:v>Position-class planning record; serial item and receiver open</x:v>
      </x:c>
      <x:c r="AS2717" s="26"/>
      <x:c r="AT2717" s="26"/>
    </x:row>
    <x:row r="2718">
      <x:c r="C2718" s="11" t="str">
        <x:v>M4-J-TSC-ROL-30</x:v>
      </x:c>
      <x:c r="D2718" s="11" t="str">
        <x:v>M4</x:v>
      </x:c>
      <x:c r="E2718" s="11" t="str">
        <x:v>Tornado sequence</x:v>
      </x:c>
      <x:c r="F2718" s="11" t="str">
        <x:v>J-TSC</x:v>
      </x:c>
      <x:c r="G2718" s="11" t="str">
        <x:v>Theater sustainment command</x:v>
      </x:c>
      <x:c r="H2718" s="11" t="str">
        <x:v>ROL-30</x:v>
      </x:c>
      <x:c r="I2718" s="19" t="n">
        <x:v>48</x:v>
      </x:c>
      <x:c r="J2718" s="21" t="n">
        <x:v>3</x:v>
      </x:c>
      <x:c r="K2718" s="18" t="n">
        <x:f>'05 Cargo Register'!K30</x:f>
        <x:v>107.25</x:v>
      </x:c>
      <x:c r="L2718" s="18" t="n">
        <x:f>'05 Cargo Register'!N30</x:f>
        <x:v>5</x:v>
      </x:c>
      <x:c r="M2718" s="18" t="n">
        <x:f>'05 Cargo Register'!O30</x:f>
        <x:v>318.75</x:v>
      </x:c>
      <x:c r="N2718" s="18" t="n">
        <x:f>J2718*K2718</x:f>
        <x:v>321.75</x:v>
      </x:c>
      <x:c r="O2718" s="18" t="n">
        <x:f>J2718*L2718</x:f>
        <x:v>15</x:v>
      </x:c>
      <x:c r="P2718" s="18" t="n">
        <x:f>J2718*M2718</x:f>
        <x:v>956.25</x:v>
      </x:c>
      <x:c r="Q2718" s="22" t="n">
        <x:f>'01 Controls'!$E$28*'02 Cargo Classes'!$M$12</x:f>
        <x:v>0</x:v>
      </x:c>
      <x:c r="R2718" s="22" t="n">
        <x:f>'01 Controls'!$F$28*'02 Cargo Classes'!$N$12</x:f>
        <x:v>0</x:v>
      </x:c>
      <x:c r="S2718" s="22" t="n">
        <x:f>'01 Controls'!$G$28*'02 Cargo Classes'!$O$12</x:f>
        <x:v>1.4249999999999998</x:v>
      </x:c>
      <x:c r="T2718" s="22" t="n">
        <x:f>'01 Controls'!$H$28*'02 Cargo Classes'!$P$12</x:f>
        <x:v>0</x:v>
      </x:c>
      <x:c r="U2718" s="22" t="n">
        <x:f>SUM(Q2718:T2718)</x:f>
        <x:v>1.4249999999999998</x:v>
      </x:c>
      <x:c r="V2718" s="18" t="n">
        <x:f>IF(U2718=0,0,N2718*Q2718/U2718)</x:f>
        <x:v>0</x:v>
      </x:c>
      <x:c r="W2718" s="18" t="n">
        <x:f>IF(U2718=0,0,P2718*Q2718/U2718)</x:f>
        <x:v>0</x:v>
      </x:c>
      <x:c r="X2718" s="18" t="n">
        <x:f>MAX(V2718,W2718*'01 Controls'!$E$12)</x:f>
        <x:v>0</x:v>
      </x:c>
      <x:c r="Y2718" s="18" t="n">
        <x:f>IF(U2718=0,0,N2718*R2718/U2718)</x:f>
        <x:v>0</x:v>
      </x:c>
      <x:c r="Z2718" s="18" t="n">
        <x:f>IF(U2718=0,0,P2718*R2718/U2718)</x:f>
        <x:v>0</x:v>
      </x:c>
      <x:c r="AA2718" s="18" t="n">
        <x:f>MAX(Y2718,Z2718*'01 Controls'!$E$13)</x:f>
        <x:v>0</x:v>
      </x:c>
      <x:c r="AB2718" s="18" t="n">
        <x:f>IF(U2718=0,0,N2718*S2718/U2718)</x:f>
        <x:v>321.75</x:v>
      </x:c>
      <x:c r="AC2718" s="18" t="n">
        <x:f>IF(U2718=0,0,P2718*S2718/U2718)</x:f>
        <x:v>956.25</x:v>
      </x:c>
      <x:c r="AD2718" s="18" t="n">
        <x:f>MAX(AB2718,AC2718*'01 Controls'!$E$14)</x:f>
        <x:v>321.75</x:v>
      </x:c>
      <x:c r="AE2718" s="18" t="n">
        <x:f>IF(U2718=0,0,N2718*T2718/U2718)</x:f>
        <x:v>0</x:v>
      </x:c>
      <x:c r="AF2718" s="18" t="n">
        <x:f>IF(U2718=0,0,P2718*T2718/U2718)</x:f>
        <x:v>0</x:v>
      </x:c>
      <x:c r="AG2718" s="18" t="n">
        <x:f>MAX(AE2718,AF2718*'01 Controls'!$E$15)</x:f>
        <x:v>0</x:v>
      </x:c>
      <x:c r="AH2718" s="18" t="n">
        <x:f>SUM(V2718,Y2718,AB2718,AE2718)</x:f>
        <x:v>321.75</x:v>
      </x:c>
      <x:c r="AI2718" s="18" t="n">
        <x:f>N2718-AH2718</x:f>
        <x:v>0</x:v>
      </x:c>
      <x:c r="AJ2718" s="18" t="n">
        <x:f>V2718*INDEX('07 Mode Capacity'!$P$6:$P$17,MATCH("AIR-"&amp;I2718,'07 Mode Capacity'!$C$6:$C$17,0))</x:f>
        <x:v>0</x:v>
      </x:c>
      <x:c r="AK2718" s="18" t="n">
        <x:f>Y2718*INDEX('07 Mode Capacity'!$P$6:$P$17,MATCH("OCEAN-"&amp;I2718,'07 Mode Capacity'!$C$6:$C$17,0))</x:f>
        <x:v>0</x:v>
      </x:c>
      <x:c r="AL2718" s="18" t="n">
        <x:f>AB2718*INDEX('07 Mode Capacity'!$P$6:$P$17,MATCH("LAND-"&amp;I2718,'07 Mode Capacity'!$C$6:$C$17,0))</x:f>
        <x:v>39.26890201630553</x:v>
      </x:c>
      <x:c r="AM2718" s="18" t="n">
        <x:f>AE2718*INDEX('07 Mode Capacity'!$P$6:$P$17,MATCH("INLAND-"&amp;I2718,'07 Mode Capacity'!$C$6:$C$17,0))</x:f>
        <x:v>0</x:v>
      </x:c>
      <x:c r="AN2718" s="18" t="n">
        <x:f>SUM(AJ2718:AM2718)</x:f>
        <x:v>39.26890201630553</x:v>
      </x:c>
      <x:c r="AO2718" s="17" t="n">
        <x:f>IF(N2718=0,1,AN2718/N2718)</x:f>
        <x:v>0.1220478695145471</x:v>
      </x:c>
      <x:c r="AP2718" s="11" t="str">
        <x:f>IF(AO2718&gt;='01 Controls'!$E$16,"PASS","FAIL")</x:f>
        <x:v>FAIL</x:v>
      </x:c>
      <x:c r="AQ2718" s="11" t="str">
        <x:v>UNQUANTIFIED</x:v>
      </x:c>
      <x:c r="AR2718" s="11" t="str">
        <x:v>Position-class planning record; serial item and receiver open</x:v>
      </x:c>
      <x:c r="AS2718" s="26"/>
      <x:c r="AT2718" s="26"/>
    </x:row>
    <x:row r="2719">
      <x:c r="C2719" s="11" t="str">
        <x:v>M4-J-TSC-LIN-18</x:v>
      </x:c>
      <x:c r="D2719" s="11" t="str">
        <x:v>M4</x:v>
      </x:c>
      <x:c r="E2719" s="11" t="str">
        <x:v>Tornado sequence</x:v>
      </x:c>
      <x:c r="F2719" s="11" t="str">
        <x:v>J-TSC</x:v>
      </x:c>
      <x:c r="G2719" s="11" t="str">
        <x:v>Theater sustainment command</x:v>
      </x:c>
      <x:c r="H2719" s="11" t="str">
        <x:v>LIN-18</x:v>
      </x:c>
      <x:c r="I2719" s="19" t="n">
        <x:v>72</x:v>
      </x:c>
      <x:c r="J2719" s="21" t="n">
        <x:v>3</x:v>
      </x:c>
      <x:c r="K2719" s="18" t="n">
        <x:f>'05 Cargo Register'!K31</x:f>
        <x:v>53.625</x:v>
      </x:c>
      <x:c r="L2719" s="18" t="n">
        <x:f>'05 Cargo Register'!N31</x:f>
        <x:v>4</x:v>
      </x:c>
      <x:c r="M2719" s="18" t="n">
        <x:f>'05 Cargo Register'!O31</x:f>
        <x:v>176</x:v>
      </x:c>
      <x:c r="N2719" s="18" t="n">
        <x:f>J2719*K2719</x:f>
        <x:v>160.875</x:v>
      </x:c>
      <x:c r="O2719" s="18" t="n">
        <x:f>J2719*L2719</x:f>
        <x:v>12</x:v>
      </x:c>
      <x:c r="P2719" s="18" t="n">
        <x:f>J2719*M2719</x:f>
        <x:v>528</x:v>
      </x:c>
      <x:c r="Q2719" s="22" t="n">
        <x:f>'01 Controls'!$E$28*'02 Cargo Classes'!$M$13</x:f>
        <x:v>0</x:v>
      </x:c>
      <x:c r="R2719" s="22" t="n">
        <x:f>'01 Controls'!$F$28*'02 Cargo Classes'!$N$13</x:f>
        <x:v>0</x:v>
      </x:c>
      <x:c r="S2719" s="22" t="n">
        <x:f>'01 Controls'!$G$28*'02 Cargo Classes'!$O$13</x:f>
        <x:v>0.95</x:v>
      </x:c>
      <x:c r="T2719" s="22" t="n">
        <x:f>'01 Controls'!$H$28*'02 Cargo Classes'!$P$13</x:f>
        <x:v>0</x:v>
      </x:c>
      <x:c r="U2719" s="22" t="n">
        <x:f>SUM(Q2719:T2719)</x:f>
        <x:v>0.95</x:v>
      </x:c>
      <x:c r="V2719" s="18" t="n">
        <x:f>IF(U2719=0,0,N2719*Q2719/U2719)</x:f>
        <x:v>0</x:v>
      </x:c>
      <x:c r="W2719" s="18" t="n">
        <x:f>IF(U2719=0,0,P2719*Q2719/U2719)</x:f>
        <x:v>0</x:v>
      </x:c>
      <x:c r="X2719" s="18" t="n">
        <x:f>MAX(V2719,W2719*'01 Controls'!$E$12)</x:f>
        <x:v>0</x:v>
      </x:c>
      <x:c r="Y2719" s="18" t="n">
        <x:f>IF(U2719=0,0,N2719*R2719/U2719)</x:f>
        <x:v>0</x:v>
      </x:c>
      <x:c r="Z2719" s="18" t="n">
        <x:f>IF(U2719=0,0,P2719*R2719/U2719)</x:f>
        <x:v>0</x:v>
      </x:c>
      <x:c r="AA2719" s="18" t="n">
        <x:f>MAX(Y2719,Z2719*'01 Controls'!$E$13)</x:f>
        <x:v>0</x:v>
      </x:c>
      <x:c r="AB2719" s="18" t="n">
        <x:f>IF(U2719=0,0,N2719*S2719/U2719)</x:f>
        <x:v>160.875</x:v>
      </x:c>
      <x:c r="AC2719" s="18" t="n">
        <x:f>IF(U2719=0,0,P2719*S2719/U2719)</x:f>
        <x:v>528</x:v>
      </x:c>
      <x:c r="AD2719" s="18" t="n">
        <x:f>MAX(AB2719,AC2719*'01 Controls'!$E$14)</x:f>
        <x:v>160.875</x:v>
      </x:c>
      <x:c r="AE2719" s="18" t="n">
        <x:f>IF(U2719=0,0,N2719*T2719/U2719)</x:f>
        <x:v>0</x:v>
      </x:c>
      <x:c r="AF2719" s="18" t="n">
        <x:f>IF(U2719=0,0,P2719*T2719/U2719)</x:f>
        <x:v>0</x:v>
      </x:c>
      <x:c r="AG2719" s="18" t="n">
        <x:f>MAX(AE2719,AF2719*'01 Controls'!$E$15)</x:f>
        <x:v>0</x:v>
      </x:c>
      <x:c r="AH2719" s="18" t="n">
        <x:f>SUM(V2719,Y2719,AB2719,AE2719)</x:f>
        <x:v>160.875</x:v>
      </x:c>
      <x:c r="AI2719" s="18" t="n">
        <x:f>N2719-AH2719</x:f>
        <x:v>0</x:v>
      </x:c>
      <x:c r="AJ2719" s="18" t="n">
        <x:f>V2719*INDEX('07 Mode Capacity'!$P$6:$P$17,MATCH("AIR-"&amp;I2719,'07 Mode Capacity'!$C$6:$C$17,0))</x:f>
        <x:v>0</x:v>
      </x:c>
      <x:c r="AK2719" s="18" t="n">
        <x:f>Y2719*INDEX('07 Mode Capacity'!$P$6:$P$17,MATCH("OCEAN-"&amp;I2719,'07 Mode Capacity'!$C$6:$C$17,0))</x:f>
        <x:v>0</x:v>
      </x:c>
      <x:c r="AL2719" s="18" t="n">
        <x:f>AB2719*INDEX('07 Mode Capacity'!$P$6:$P$17,MATCH("LAND-"&amp;I2719,'07 Mode Capacity'!$C$6:$C$17,0))</x:f>
        <x:v>115.02726991150934</x:v>
      </x:c>
      <x:c r="AM2719" s="18" t="n">
        <x:f>AE2719*INDEX('07 Mode Capacity'!$P$6:$P$17,MATCH("INLAND-"&amp;I2719,'07 Mode Capacity'!$C$6:$C$17,0))</x:f>
        <x:v>0</x:v>
      </x:c>
      <x:c r="AN2719" s="18" t="n">
        <x:f>SUM(AJ2719:AM2719)</x:f>
        <x:v>115.02726991150934</x:v>
      </x:c>
      <x:c r="AO2719" s="17" t="n">
        <x:f>IF(N2719=0,1,AN2719/N2719)</x:f>
        <x:v>0.7150102247801668</x:v>
      </x:c>
      <x:c r="AP2719" s="11" t="str">
        <x:f>IF(AO2719&gt;='01 Controls'!$E$16,"PASS","FAIL")</x:f>
        <x:v>FAIL</x:v>
      </x:c>
      <x:c r="AQ2719" s="11" t="str">
        <x:v>UNQUANTIFIED</x:v>
      </x:c>
      <x:c r="AR2719" s="11" t="str">
        <x:v>Position-class planning record; serial item and receiver open</x:v>
      </x:c>
      <x:c r="AS2719" s="26"/>
      <x:c r="AT2719" s="26"/>
    </x:row>
    <x:row r="2720">
      <x:c r="C2720" s="11" t="str">
        <x:v>M4-J-TSC-BLK-08</x:v>
      </x:c>
      <x:c r="D2720" s="11" t="str">
        <x:v>M4</x:v>
      </x:c>
      <x:c r="E2720" s="11" t="str">
        <x:v>Tornado sequence</x:v>
      </x:c>
      <x:c r="F2720" s="11" t="str">
        <x:v>J-TSC</x:v>
      </x:c>
      <x:c r="G2720" s="11" t="str">
        <x:v>Theater sustainment command</x:v>
      </x:c>
      <x:c r="H2720" s="11" t="str">
        <x:v>BLK-08</x:v>
      </x:c>
      <x:c r="I2720" s="19" t="n">
        <x:v>48</x:v>
      </x:c>
      <x:c r="J2720" s="21" t="n">
        <x:v>3</x:v>
      </x:c>
      <x:c r="K2720" s="18" t="n">
        <x:f>'05 Cargo Register'!K32</x:f>
        <x:v>160.875</x:v>
      </x:c>
      <x:c r="L2720" s="18" t="n">
        <x:f>'05 Cargo Register'!N32</x:f>
        <x:v>26</x:v>
      </x:c>
      <x:c r="M2720" s="18" t="n">
        <x:f>'05 Cargo Register'!O32</x:f>
        <x:v>1326</x:v>
      </x:c>
      <x:c r="N2720" s="18" t="n">
        <x:f>J2720*K2720</x:f>
        <x:v>482.625</x:v>
      </x:c>
      <x:c r="O2720" s="18" t="n">
        <x:f>J2720*L2720</x:f>
        <x:v>78</x:v>
      </x:c>
      <x:c r="P2720" s="18" t="n">
        <x:f>J2720*M2720</x:f>
        <x:v>3978</x:v>
      </x:c>
      <x:c r="Q2720" s="22" t="n">
        <x:f>'01 Controls'!$E$28*'02 Cargo Classes'!$M$14</x:f>
        <x:v>0.05</x:v>
      </x:c>
      <x:c r="R2720" s="22" t="n">
        <x:f>'01 Controls'!$F$28*'02 Cargo Classes'!$N$14</x:f>
        <x:v>0</x:v>
      </x:c>
      <x:c r="S2720" s="22" t="n">
        <x:f>'01 Controls'!$G$28*'02 Cargo Classes'!$O$14</x:f>
        <x:v>0.95</x:v>
      </x:c>
      <x:c r="T2720" s="22" t="n">
        <x:f>'01 Controls'!$H$28*'02 Cargo Classes'!$P$14</x:f>
        <x:v>0</x:v>
      </x:c>
      <x:c r="U2720" s="22" t="n">
        <x:f>SUM(Q2720:T2720)</x:f>
        <x:v>1</x:v>
      </x:c>
      <x:c r="V2720" s="18" t="n">
        <x:f>IF(U2720=0,0,N2720*Q2720/U2720)</x:f>
        <x:v>24.13125</x:v>
      </x:c>
      <x:c r="W2720" s="18" t="n">
        <x:f>IF(U2720=0,0,P2720*Q2720/U2720)</x:f>
        <x:v>198.9</x:v>
      </x:c>
      <x:c r="X2720" s="18" t="n">
        <x:f>MAX(V2720,W2720*'01 Controls'!$E$12)</x:f>
        <x:v>49.725</x:v>
      </x:c>
      <x:c r="Y2720" s="18" t="n">
        <x:f>IF(U2720=0,0,N2720*R2720/U2720)</x:f>
        <x:v>0</x:v>
      </x:c>
      <x:c r="Z2720" s="18" t="n">
        <x:f>IF(U2720=0,0,P2720*R2720/U2720)</x:f>
        <x:v>0</x:v>
      </x:c>
      <x:c r="AA2720" s="18" t="n">
        <x:f>MAX(Y2720,Z2720*'01 Controls'!$E$13)</x:f>
        <x:v>0</x:v>
      </x:c>
      <x:c r="AB2720" s="18" t="n">
        <x:f>IF(U2720=0,0,N2720*S2720/U2720)</x:f>
        <x:v>458.49375</x:v>
      </x:c>
      <x:c r="AC2720" s="18" t="n">
        <x:f>IF(U2720=0,0,P2720*S2720/U2720)</x:f>
        <x:v>3779.1</x:v>
      </x:c>
      <x:c r="AD2720" s="18" t="n">
        <x:f>MAX(AB2720,AC2720*'01 Controls'!$E$14)</x:f>
        <x:v>755.82</x:v>
      </x:c>
      <x:c r="AE2720" s="18" t="n">
        <x:f>IF(U2720=0,0,N2720*T2720/U2720)</x:f>
        <x:v>0</x:v>
      </x:c>
      <x:c r="AF2720" s="18" t="n">
        <x:f>IF(U2720=0,0,P2720*T2720/U2720)</x:f>
        <x:v>0</x:v>
      </x:c>
      <x:c r="AG2720" s="18" t="n">
        <x:f>MAX(AE2720,AF2720*'01 Controls'!$E$15)</x:f>
        <x:v>0</x:v>
      </x:c>
      <x:c r="AH2720" s="18" t="n">
        <x:f>SUM(V2720,Y2720,AB2720,AE2720)</x:f>
        <x:v>482.625</x:v>
      </x:c>
      <x:c r="AI2720" s="18" t="n">
        <x:f>N2720-AH2720</x:f>
        <x:v>0</x:v>
      </x:c>
      <x:c r="AJ2720" s="18" t="n">
        <x:f>V2720*INDEX('07 Mode Capacity'!$P$6:$P$17,MATCH("AIR-"&amp;I2720,'07 Mode Capacity'!$C$6:$C$17,0))</x:f>
        <x:v>6.764849854093494</x:v>
      </x:c>
      <x:c r="AK2720" s="18" t="n">
        <x:f>Y2720*INDEX('07 Mode Capacity'!$P$6:$P$17,MATCH("OCEAN-"&amp;I2720,'07 Mode Capacity'!$C$6:$C$17,0))</x:f>
        <x:v>0</x:v>
      </x:c>
      <x:c r="AL2720" s="18" t="n">
        <x:f>AB2720*INDEX('07 Mode Capacity'!$P$6:$P$17,MATCH("LAND-"&amp;I2720,'07 Mode Capacity'!$C$6:$C$17,0))</x:f>
        <x:v>55.95818537323538</x:v>
      </x:c>
      <x:c r="AM2720" s="18" t="n">
        <x:f>AE2720*INDEX('07 Mode Capacity'!$P$6:$P$17,MATCH("INLAND-"&amp;I2720,'07 Mode Capacity'!$C$6:$C$17,0))</x:f>
        <x:v>0</x:v>
      </x:c>
      <x:c r="AN2720" s="18" t="n">
        <x:f>SUM(AJ2720:AM2720)</x:f>
        <x:v>62.72303522732887</x:v>
      </x:c>
      <x:c r="AO2720" s="17" t="n">
        <x:f>IF(N2720=0,1,AN2720/N2720)</x:f>
        <x:v>0.12996225895328437</x:v>
      </x:c>
      <x:c r="AP2720" s="11" t="str">
        <x:f>IF(AO2720&gt;='01 Controls'!$E$16,"PASS","FAIL")</x:f>
        <x:v>FAIL</x:v>
      </x:c>
      <x:c r="AQ2720" s="11" t="str">
        <x:v>UNQUANTIFIED</x:v>
      </x:c>
      <x:c r="AR2720" s="11" t="str">
        <x:v>Position-class planning record; serial item and receiver open</x:v>
      </x:c>
      <x:c r="AS2720" s="26"/>
      <x:c r="AT2720" s="26"/>
    </x:row>
    <x:row r="2721">
      <x:c r="C2721" s="11" t="str">
        <x:v>M4-J-RRG-APL-45</x:v>
      </x:c>
      <x:c r="D2721" s="11" t="str">
        <x:v>M4</x:v>
      </x:c>
      <x:c r="E2721" s="11" t="str">
        <x:v>Tornado sequence</x:v>
      </x:c>
      <x:c r="F2721" s="11" t="str">
        <x:v>J-RRG</x:v>
      </x:c>
      <x:c r="G2721" s="11" t="str">
        <x:v>Replacement and reconstitution group</x:v>
      </x:c>
      <x:c r="H2721" s="11" t="str">
        <x:v>APL-45</x:v>
      </x:c>
      <x:c r="I2721" s="19" t="n">
        <x:v>24</x:v>
      </x:c>
      <x:c r="J2721" s="21" t="n">
        <x:v>3</x:v>
      </x:c>
      <x:c r="K2721" s="18" t="n">
        <x:f>'05 Cargo Register'!K33</x:f>
        <x:v>214.5</x:v>
      </x:c>
      <x:c r="L2721" s="18" t="n">
        <x:f>'05 Cargo Register'!N33</x:f>
        <x:v>57</x:v>
      </x:c>
      <x:c r="M2721" s="18" t="n">
        <x:f>'05 Cargo Register'!O33</x:f>
        <x:v>427.5</x:v>
      </x:c>
      <x:c r="N2721" s="18" t="n">
        <x:f>J2721*K2721</x:f>
        <x:v>643.5</x:v>
      </x:c>
      <x:c r="O2721" s="18" t="n">
        <x:f>J2721*L2721</x:f>
        <x:v>171</x:v>
      </x:c>
      <x:c r="P2721" s="18" t="n">
        <x:f>J2721*M2721</x:f>
        <x:v>1282.5</x:v>
      </x:c>
      <x:c r="Q2721" s="22" t="n">
        <x:f>'01 Controls'!$E$28*'02 Cargo Classes'!$M$6</x:f>
        <x:v>0.15000000000000002</x:v>
      </x:c>
      <x:c r="R2721" s="22" t="n">
        <x:f>'01 Controls'!$F$28*'02 Cargo Classes'!$N$6</x:f>
        <x:v>0</x:v>
      </x:c>
      <x:c r="S2721" s="22" t="n">
        <x:f>'01 Controls'!$G$28*'02 Cargo Classes'!$O$6</x:f>
        <x:v>0.95</x:v>
      </x:c>
      <x:c r="T2721" s="22" t="n">
        <x:f>'01 Controls'!$H$28*'02 Cargo Classes'!$P$6</x:f>
        <x:v>0</x:v>
      </x:c>
      <x:c r="U2721" s="22" t="n">
        <x:f>SUM(Q2721:T2721)</x:f>
        <x:v>1.1</x:v>
      </x:c>
      <x:c r="V2721" s="18" t="n">
        <x:f>IF(U2721=0,0,N2721*Q2721/U2721)</x:f>
        <x:v>87.75000000000001</x:v>
      </x:c>
      <x:c r="W2721" s="18" t="n">
        <x:f>IF(U2721=0,0,P2721*Q2721/U2721)</x:f>
        <x:v>174.88636363636365</x:v>
      </x:c>
      <x:c r="X2721" s="18" t="n">
        <x:f>MAX(V2721,W2721*'01 Controls'!$E$12)</x:f>
        <x:v>87.75000000000001</x:v>
      </x:c>
      <x:c r="Y2721" s="18" t="n">
        <x:f>IF(U2721=0,0,N2721*R2721/U2721)</x:f>
        <x:v>0</x:v>
      </x:c>
      <x:c r="Z2721" s="18" t="n">
        <x:f>IF(U2721=0,0,P2721*R2721/U2721)</x:f>
        <x:v>0</x:v>
      </x:c>
      <x:c r="AA2721" s="18" t="n">
        <x:f>MAX(Y2721,Z2721*'01 Controls'!$E$13)</x:f>
        <x:v>0</x:v>
      </x:c>
      <x:c r="AB2721" s="18" t="n">
        <x:f>IF(U2721=0,0,N2721*S2721/U2721)</x:f>
        <x:v>555.7499999999999</x:v>
      </x:c>
      <x:c r="AC2721" s="18" t="n">
        <x:f>IF(U2721=0,0,P2721*S2721/U2721)</x:f>
        <x:v>1107.6136363636363</x:v>
      </x:c>
      <x:c r="AD2721" s="18" t="n">
        <x:f>MAX(AB2721,AC2721*'01 Controls'!$E$14)</x:f>
        <x:v>555.7499999999999</x:v>
      </x:c>
      <x:c r="AE2721" s="18" t="n">
        <x:f>IF(U2721=0,0,N2721*T2721/U2721)</x:f>
        <x:v>0</x:v>
      </x:c>
      <x:c r="AF2721" s="18" t="n">
        <x:f>IF(U2721=0,0,P2721*T2721/U2721)</x:f>
        <x:v>0</x:v>
      </x:c>
      <x:c r="AG2721" s="18" t="n">
        <x:f>MAX(AE2721,AF2721*'01 Controls'!$E$15)</x:f>
        <x:v>0</x:v>
      </x:c>
      <x:c r="AH2721" s="18" t="n">
        <x:f>SUM(V2721,Y2721,AB2721,AE2721)</x:f>
        <x:v>643.4999999999999</x:v>
      </x:c>
      <x:c r="AI2721" s="18" t="n">
        <x:f>N2721-AH2721</x:f>
        <x:v>1.1368683772161603e-13</x:v>
      </x:c>
      <x:c r="AJ2721" s="18" t="n">
        <x:f>V2721*INDEX('07 Mode Capacity'!$P$6:$P$17,MATCH("AIR-"&amp;I2721,'07 Mode Capacity'!$C$6:$C$17,0))</x:f>
        <x:v>17.805709452860803</x:v>
      </x:c>
      <x:c r="AK2721" s="18" t="n">
        <x:f>Y2721*INDEX('07 Mode Capacity'!$P$6:$P$17,MATCH("OCEAN-"&amp;I2721,'07 Mode Capacity'!$C$6:$C$17,0))</x:f>
        <x:v>0</x:v>
      </x:c>
      <x:c r="AL2721" s="18" t="n">
        <x:f>AB2721*INDEX('07 Mode Capacity'!$P$6:$P$17,MATCH("LAND-"&amp;I2721,'07 Mode Capacity'!$C$6:$C$17,0))</x:f>
        <x:v>212.57488865168168</x:v>
      </x:c>
      <x:c r="AM2721" s="18" t="n">
        <x:f>AE2721*INDEX('07 Mode Capacity'!$P$6:$P$17,MATCH("INLAND-"&amp;I2721,'07 Mode Capacity'!$C$6:$C$17,0))</x:f>
        <x:v>0</x:v>
      </x:c>
      <x:c r="AN2721" s="18" t="n">
        <x:f>SUM(AJ2721:AM2721)</x:f>
        <x:v>230.38059810454249</x:v>
      </x:c>
      <x:c r="AO2721" s="17" t="n">
        <x:f>IF(N2721=0,1,AN2721/N2721)</x:f>
        <x:v>0.3580118074662665</x:v>
      </x:c>
      <x:c r="AP2721" s="11" t="str">
        <x:f>IF(AO2721&gt;='01 Controls'!$E$16,"PASS","FAIL")</x:f>
        <x:v>FAIL</x:v>
      </x:c>
      <x:c r="AQ2721" s="11" t="str">
        <x:v>UNQUANTIFIED</x:v>
      </x:c>
      <x:c r="AR2721" s="11" t="str">
        <x:v>Position-class planning record; serial item and receiver open</x:v>
      </x:c>
      <x:c r="AS2721" s="26"/>
      <x:c r="AT2721" s="26"/>
    </x:row>
    <x:row r="2722">
      <x:c r="C2722" s="11" t="str">
        <x:v>M4-J-RRG-ISO-18</x:v>
      </x:c>
      <x:c r="D2722" s="11" t="str">
        <x:v>M4</x:v>
      </x:c>
      <x:c r="E2722" s="11" t="str">
        <x:v>Tornado sequence</x:v>
      </x:c>
      <x:c r="F2722" s="11" t="str">
        <x:v>J-RRG</x:v>
      </x:c>
      <x:c r="G2722" s="11" t="str">
        <x:v>Replacement and reconstitution group</x:v>
      </x:c>
      <x:c r="H2722" s="11" t="str">
        <x:v>ISO-18</x:v>
      </x:c>
      <x:c r="I2722" s="19" t="n">
        <x:v>48</x:v>
      </x:c>
      <x:c r="J2722" s="21" t="n">
        <x:v>3</x:v>
      </x:c>
      <x:c r="K2722" s="18" t="n">
        <x:f>'05 Cargo Register'!K34</x:f>
        <x:v>268.125</x:v>
      </x:c>
      <x:c r="L2722" s="18" t="n">
        <x:f>'05 Cargo Register'!N34</x:f>
        <x:v>18</x:v>
      </x:c>
      <x:c r="M2722" s="18" t="n">
        <x:f>'05 Cargo Register'!O34</x:f>
        <x:v>475.20000000000005</x:v>
      </x:c>
      <x:c r="N2722" s="18" t="n">
        <x:f>J2722*K2722</x:f>
        <x:v>804.375</x:v>
      </x:c>
      <x:c r="O2722" s="18" t="n">
        <x:f>J2722*L2722</x:f>
        <x:v>54</x:v>
      </x:c>
      <x:c r="P2722" s="18" t="n">
        <x:f>J2722*M2722</x:f>
        <x:v>1425.6000000000001</x:v>
      </x:c>
      <x:c r="Q2722" s="22" t="n">
        <x:f>'01 Controls'!$E$28*'02 Cargo Classes'!$M$7</x:f>
        <x:v>0.010000000000000002</x:v>
      </x:c>
      <x:c r="R2722" s="22" t="n">
        <x:f>'01 Controls'!$F$28*'02 Cargo Classes'!$N$7</x:f>
        <x:v>0</x:v>
      </x:c>
      <x:c r="S2722" s="22" t="n">
        <x:f>'01 Controls'!$G$28*'02 Cargo Classes'!$O$7</x:f>
        <x:v>1.14</x:v>
      </x:c>
      <x:c r="T2722" s="22" t="n">
        <x:f>'01 Controls'!$H$28*'02 Cargo Classes'!$P$7</x:f>
        <x:v>0</x:v>
      </x:c>
      <x:c r="U2722" s="22" t="n">
        <x:f>SUM(Q2722:T2722)</x:f>
        <x:v>1.15</x:v>
      </x:c>
      <x:c r="V2722" s="18" t="n">
        <x:f>IF(U2722=0,0,N2722*Q2722/U2722)</x:f>
        <x:v>6.9945652173913055</x:v>
      </x:c>
      <x:c r="W2722" s="18" t="n">
        <x:f>IF(U2722=0,0,P2722*Q2722/U2722)</x:f>
        <x:v>12.396521739130439</x:v>
      </x:c>
      <x:c r="X2722" s="18" t="n">
        <x:f>MAX(V2722,W2722*'01 Controls'!$E$12)</x:f>
        <x:v>6.9945652173913055</x:v>
      </x:c>
      <x:c r="Y2722" s="18" t="n">
        <x:f>IF(U2722=0,0,N2722*R2722/U2722)</x:f>
        <x:v>0</x:v>
      </x:c>
      <x:c r="Z2722" s="18" t="n">
        <x:f>IF(U2722=0,0,P2722*R2722/U2722)</x:f>
        <x:v>0</x:v>
      </x:c>
      <x:c r="AA2722" s="18" t="n">
        <x:f>MAX(Y2722,Z2722*'01 Controls'!$E$13)</x:f>
        <x:v>0</x:v>
      </x:c>
      <x:c r="AB2722" s="18" t="n">
        <x:f>IF(U2722=0,0,N2722*S2722/U2722)</x:f>
        <x:v>797.3804347826087</x:v>
      </x:c>
      <x:c r="AC2722" s="18" t="n">
        <x:f>IF(U2722=0,0,P2722*S2722/U2722)</x:f>
        <x:v>1413.2034782608696</x:v>
      </x:c>
      <x:c r="AD2722" s="18" t="n">
        <x:f>MAX(AB2722,AC2722*'01 Controls'!$E$14)</x:f>
        <x:v>797.3804347826087</x:v>
      </x:c>
      <x:c r="AE2722" s="18" t="n">
        <x:f>IF(U2722=0,0,N2722*T2722/U2722)</x:f>
        <x:v>0</x:v>
      </x:c>
      <x:c r="AF2722" s="18" t="n">
        <x:f>IF(U2722=0,0,P2722*T2722/U2722)</x:f>
        <x:v>0</x:v>
      </x:c>
      <x:c r="AG2722" s="18" t="n">
        <x:f>MAX(AE2722,AF2722*'01 Controls'!$E$15)</x:f>
        <x:v>0</x:v>
      </x:c>
      <x:c r="AH2722" s="18" t="n">
        <x:f>SUM(V2722,Y2722,AB2722,AE2722)</x:f>
        <x:v>804.375</x:v>
      </x:c>
      <x:c r="AI2722" s="18" t="n">
        <x:f>N2722-AH2722</x:f>
        <x:v>0</x:v>
      </x:c>
      <x:c r="AJ2722" s="18" t="n">
        <x:f>V2722*INDEX('07 Mode Capacity'!$P$6:$P$17,MATCH("AIR-"&amp;I2722,'07 Mode Capacity'!$C$6:$C$17,0))</x:f>
        <x:v>1.960826044664781</x:v>
      </x:c>
      <x:c r="AK2722" s="18" t="n">
        <x:f>Y2722*INDEX('07 Mode Capacity'!$P$6:$P$17,MATCH("OCEAN-"&amp;I2722,'07 Mode Capacity'!$C$6:$C$17,0))</x:f>
        <x:v>0</x:v>
      </x:c>
      <x:c r="AL2722" s="18" t="n">
        <x:f>AB2722*INDEX('07 Mode Capacity'!$P$6:$P$17,MATCH("LAND-"&amp;I2722,'07 Mode Capacity'!$C$6:$C$17,0))</x:f>
        <x:v>97.31858325780067</x:v>
      </x:c>
      <x:c r="AM2722" s="18" t="n">
        <x:f>AE2722*INDEX('07 Mode Capacity'!$P$6:$P$17,MATCH("INLAND-"&amp;I2722,'07 Mode Capacity'!$C$6:$C$17,0))</x:f>
        <x:v>0</x:v>
      </x:c>
      <x:c r="AN2722" s="18" t="n">
        <x:f>SUM(AJ2722:AM2722)</x:f>
        <x:v>99.27940930246545</x:v>
      </x:c>
      <x:c r="AO2722" s="17" t="n">
        <x:f>IF(N2722=0,1,AN2722/N2722)</x:f>
        <x:v>0.12342428506911012</x:v>
      </x:c>
      <x:c r="AP2722" s="11" t="str">
        <x:f>IF(AO2722&gt;='01 Controls'!$E$16,"PASS","FAIL")</x:f>
        <x:v>FAIL</x:v>
      </x:c>
      <x:c r="AQ2722" s="11" t="str">
        <x:v>UNQUANTIFIED</x:v>
      </x:c>
      <x:c r="AR2722" s="11" t="str">
        <x:v>Position-class planning record; serial item and receiver open</x:v>
      </x:c>
      <x:c r="AS2722" s="26"/>
      <x:c r="AT2722" s="26"/>
    </x:row>
    <x:row r="2723">
      <x:c r="C2723" s="11" t="str">
        <x:v>M4-J-RRG-COL-12</x:v>
      </x:c>
      <x:c r="D2723" s="11" t="str">
        <x:v>M4</x:v>
      </x:c>
      <x:c r="E2723" s="11" t="str">
        <x:v>Tornado sequence</x:v>
      </x:c>
      <x:c r="F2723" s="11" t="str">
        <x:v>J-RRG</x:v>
      </x:c>
      <x:c r="G2723" s="11" t="str">
        <x:v>Replacement and reconstitution group</x:v>
      </x:c>
      <x:c r="H2723" s="11" t="str">
        <x:v>COL-12</x:v>
      </x:c>
      <x:c r="I2723" s="19" t="n">
        <x:v>24</x:v>
      </x:c>
      <x:c r="J2723" s="21" t="n">
        <x:v>3</x:v>
      </x:c>
      <x:c r="K2723" s="18" t="n">
        <x:f>'05 Cargo Register'!K35</x:f>
        <x:v>53.625</x:v>
      </x:c>
      <x:c r="L2723" s="18" t="n">
        <x:f>'05 Cargo Register'!N35</x:f>
        <x:v>6</x:v>
      </x:c>
      <x:c r="M2723" s="18" t="n">
        <x:f>'05 Cargo Register'!O35</x:f>
        <x:v>158.4</x:v>
      </x:c>
      <x:c r="N2723" s="18" t="n">
        <x:f>J2723*K2723</x:f>
        <x:v>160.875</x:v>
      </x:c>
      <x:c r="O2723" s="18" t="n">
        <x:f>J2723*L2723</x:f>
        <x:v>18</x:v>
      </x:c>
      <x:c r="P2723" s="18" t="n">
        <x:f>J2723*M2723</x:f>
        <x:v>475.20000000000005</x:v>
      </x:c>
      <x:c r="Q2723" s="22" t="n">
        <x:f>'01 Controls'!$E$28*'02 Cargo Classes'!$M$8</x:f>
        <x:v>0.1</x:v>
      </x:c>
      <x:c r="R2723" s="22" t="n">
        <x:f>'01 Controls'!$F$28*'02 Cargo Classes'!$N$8</x:f>
        <x:v>0</x:v>
      </x:c>
      <x:c r="S2723" s="22" t="n">
        <x:f>'01 Controls'!$G$28*'02 Cargo Classes'!$O$8</x:f>
        <x:v>1.14</x:v>
      </x:c>
      <x:c r="T2723" s="22" t="n">
        <x:f>'01 Controls'!$H$28*'02 Cargo Classes'!$P$8</x:f>
        <x:v>0</x:v>
      </x:c>
      <x:c r="U2723" s="22" t="n">
        <x:f>SUM(Q2723:T2723)</x:f>
        <x:v>1.24</x:v>
      </x:c>
      <x:c r="V2723" s="18" t="n">
        <x:f>IF(U2723=0,0,N2723*Q2723/U2723)</x:f>
        <x:v>12.973790322580648</x:v>
      </x:c>
      <x:c r="W2723" s="18" t="n">
        <x:f>IF(U2723=0,0,P2723*Q2723/U2723)</x:f>
        <x:v>38.322580645161295</x:v>
      </x:c>
      <x:c r="X2723" s="18" t="n">
        <x:f>MAX(V2723,W2723*'01 Controls'!$E$12)</x:f>
        <x:v>12.973790322580648</x:v>
      </x:c>
      <x:c r="Y2723" s="18" t="n">
        <x:f>IF(U2723=0,0,N2723*R2723/U2723)</x:f>
        <x:v>0</x:v>
      </x:c>
      <x:c r="Z2723" s="18" t="n">
        <x:f>IF(U2723=0,0,P2723*R2723/U2723)</x:f>
        <x:v>0</x:v>
      </x:c>
      <x:c r="AA2723" s="18" t="n">
        <x:f>MAX(Y2723,Z2723*'01 Controls'!$E$13)</x:f>
        <x:v>0</x:v>
      </x:c>
      <x:c r="AB2723" s="18" t="n">
        <x:f>IF(U2723=0,0,N2723*S2723/U2723)</x:f>
        <x:v>147.90120967741933</x:v>
      </x:c>
      <x:c r="AC2723" s="18" t="n">
        <x:f>IF(U2723=0,0,P2723*S2723/U2723)</x:f>
        <x:v>436.87741935483865</x:v>
      </x:c>
      <x:c r="AD2723" s="18" t="n">
        <x:f>MAX(AB2723,AC2723*'01 Controls'!$E$14)</x:f>
        <x:v>147.90120967741933</x:v>
      </x:c>
      <x:c r="AE2723" s="18" t="n">
        <x:f>IF(U2723=0,0,N2723*T2723/U2723)</x:f>
        <x:v>0</x:v>
      </x:c>
      <x:c r="AF2723" s="18" t="n">
        <x:f>IF(U2723=0,0,P2723*T2723/U2723)</x:f>
        <x:v>0</x:v>
      </x:c>
      <x:c r="AG2723" s="18" t="n">
        <x:f>MAX(AE2723,AF2723*'01 Controls'!$E$15)</x:f>
        <x:v>0</x:v>
      </x:c>
      <x:c r="AH2723" s="18" t="n">
        <x:f>SUM(V2723,Y2723,AB2723,AE2723)</x:f>
        <x:v>160.87499999999997</x:v>
      </x:c>
      <x:c r="AI2723" s="18" t="n">
        <x:f>N2723-AH2723</x:f>
        <x:v>2.842170943040401e-14</x:v>
      </x:c>
      <x:c r="AJ2723" s="18" t="n">
        <x:f>V2723*INDEX('07 Mode Capacity'!$P$6:$P$17,MATCH("AIR-"&amp;I2723,'07 Mode Capacity'!$C$6:$C$17,0))</x:f>
        <x:v>2.632564569643398</x:v>
      </x:c>
      <x:c r="AK2723" s="18" t="n">
        <x:f>Y2723*INDEX('07 Mode Capacity'!$P$6:$P$17,MATCH("OCEAN-"&amp;I2723,'07 Mode Capacity'!$C$6:$C$17,0))</x:f>
        <x:v>0</x:v>
      </x:c>
      <x:c r="AL2723" s="18" t="n">
        <x:f>AB2723*INDEX('07 Mode Capacity'!$P$6:$P$17,MATCH("LAND-"&amp;I2723,'07 Mode Capacity'!$C$6:$C$17,0))</x:f>
        <x:v>56.572349399237865</x:v>
      </x:c>
      <x:c r="AM2723" s="18" t="n">
        <x:f>AE2723*INDEX('07 Mode Capacity'!$P$6:$P$17,MATCH("INLAND-"&amp;I2723,'07 Mode Capacity'!$C$6:$C$17,0))</x:f>
        <x:v>0</x:v>
      </x:c>
      <x:c r="AN2723" s="18" t="n">
        <x:f>SUM(AJ2723:AM2723)</x:f>
        <x:v>59.204913968881264</x:v>
      </x:c>
      <x:c r="AO2723" s="17" t="n">
        <x:f>IF(N2723=0,1,AN2723/N2723)</x:f>
        <x:v>0.36801811324867917</x:v>
      </x:c>
      <x:c r="AP2723" s="11" t="str">
        <x:f>IF(AO2723&gt;='01 Controls'!$E$16,"PASS","FAIL")</x:f>
        <x:v>FAIL</x:v>
      </x:c>
      <x:c r="AQ2723" s="11" t="str">
        <x:v>UNQUANTIFIED</x:v>
      </x:c>
      <x:c r="AR2723" s="11" t="str">
        <x:v>Position-class planning record; serial item and receiver open</x:v>
      </x:c>
      <x:c r="AS2723" s="26"/>
      <x:c r="AT2723" s="26"/>
    </x:row>
    <x:row r="2724">
      <x:c r="C2724" s="11" t="str">
        <x:v>M4-J-RRG-BAT-22</x:v>
      </x:c>
      <x:c r="D2724" s="11" t="str">
        <x:v>M4</x:v>
      </x:c>
      <x:c r="E2724" s="11" t="str">
        <x:v>Tornado sequence</x:v>
      </x:c>
      <x:c r="F2724" s="11" t="str">
        <x:v>J-RRG</x:v>
      </x:c>
      <x:c r="G2724" s="11" t="str">
        <x:v>Replacement and reconstitution group</x:v>
      </x:c>
      <x:c r="H2724" s="11" t="str">
        <x:v>BAT-22</x:v>
      </x:c>
      <x:c r="I2724" s="19" t="n">
        <x:v>48</x:v>
      </x:c>
      <x:c r="J2724" s="21" t="n">
        <x:v>3</x:v>
      </x:c>
      <x:c r="K2724" s="18" t="n">
        <x:f>'05 Cargo Register'!K36</x:f>
        <x:v>53.625</x:v>
      </x:c>
      <x:c r="L2724" s="18" t="n">
        <x:f>'05 Cargo Register'!N36</x:f>
        <x:v>4</x:v>
      </x:c>
      <x:c r="M2724" s="18" t="n">
        <x:f>'05 Cargo Register'!O36</x:f>
        <x:v>105.60000000000001</x:v>
      </x:c>
      <x:c r="N2724" s="18" t="n">
        <x:f>J2724*K2724</x:f>
        <x:v>160.875</x:v>
      </x:c>
      <x:c r="O2724" s="18" t="n">
        <x:f>J2724*L2724</x:f>
        <x:v>12</x:v>
      </x:c>
      <x:c r="P2724" s="18" t="n">
        <x:f>J2724*M2724</x:f>
        <x:v>316.8</x:v>
      </x:c>
      <x:c r="Q2724" s="22" t="n">
        <x:f>'01 Controls'!$E$28*'02 Cargo Classes'!$M$9</x:f>
        <x:v>0</x:v>
      </x:c>
      <x:c r="R2724" s="22" t="n">
        <x:f>'01 Controls'!$F$28*'02 Cargo Classes'!$N$9</x:f>
        <x:v>0</x:v>
      </x:c>
      <x:c r="S2724" s="22" t="n">
        <x:f>'01 Controls'!$G$28*'02 Cargo Classes'!$O$9</x:f>
        <x:v>0.95</x:v>
      </x:c>
      <x:c r="T2724" s="22" t="n">
        <x:f>'01 Controls'!$H$28*'02 Cargo Classes'!$P$9</x:f>
        <x:v>0</x:v>
      </x:c>
      <x:c r="U2724" s="22" t="n">
        <x:f>SUM(Q2724:T2724)</x:f>
        <x:v>0.95</x:v>
      </x:c>
      <x:c r="V2724" s="18" t="n">
        <x:f>IF(U2724=0,0,N2724*Q2724/U2724)</x:f>
        <x:v>0</x:v>
      </x:c>
      <x:c r="W2724" s="18" t="n">
        <x:f>IF(U2724=0,0,P2724*Q2724/U2724)</x:f>
        <x:v>0</x:v>
      </x:c>
      <x:c r="X2724" s="18" t="n">
        <x:f>MAX(V2724,W2724*'01 Controls'!$E$12)</x:f>
        <x:v>0</x:v>
      </x:c>
      <x:c r="Y2724" s="18" t="n">
        <x:f>IF(U2724=0,0,N2724*R2724/U2724)</x:f>
        <x:v>0</x:v>
      </x:c>
      <x:c r="Z2724" s="18" t="n">
        <x:f>IF(U2724=0,0,P2724*R2724/U2724)</x:f>
        <x:v>0</x:v>
      </x:c>
      <x:c r="AA2724" s="18" t="n">
        <x:f>MAX(Y2724,Z2724*'01 Controls'!$E$13)</x:f>
        <x:v>0</x:v>
      </x:c>
      <x:c r="AB2724" s="18" t="n">
        <x:f>IF(U2724=0,0,N2724*S2724/U2724)</x:f>
        <x:v>160.875</x:v>
      </x:c>
      <x:c r="AC2724" s="18" t="n">
        <x:f>IF(U2724=0,0,P2724*S2724/U2724)</x:f>
        <x:v>316.8</x:v>
      </x:c>
      <x:c r="AD2724" s="18" t="n">
        <x:f>MAX(AB2724,AC2724*'01 Controls'!$E$14)</x:f>
        <x:v>160.875</x:v>
      </x:c>
      <x:c r="AE2724" s="18" t="n">
        <x:f>IF(U2724=0,0,N2724*T2724/U2724)</x:f>
        <x:v>0</x:v>
      </x:c>
      <x:c r="AF2724" s="18" t="n">
        <x:f>IF(U2724=0,0,P2724*T2724/U2724)</x:f>
        <x:v>0</x:v>
      </x:c>
      <x:c r="AG2724" s="18" t="n">
        <x:f>MAX(AE2724,AF2724*'01 Controls'!$E$15)</x:f>
        <x:v>0</x:v>
      </x:c>
      <x:c r="AH2724" s="18" t="n">
        <x:f>SUM(V2724,Y2724,AB2724,AE2724)</x:f>
        <x:v>160.875</x:v>
      </x:c>
      <x:c r="AI2724" s="18" t="n">
        <x:f>N2724-AH2724</x:f>
        <x:v>0</x:v>
      </x:c>
      <x:c r="AJ2724" s="18" t="n">
        <x:f>V2724*INDEX('07 Mode Capacity'!$P$6:$P$17,MATCH("AIR-"&amp;I2724,'07 Mode Capacity'!$C$6:$C$17,0))</x:f>
        <x:v>0</x:v>
      </x:c>
      <x:c r="AK2724" s="18" t="n">
        <x:f>Y2724*INDEX('07 Mode Capacity'!$P$6:$P$17,MATCH("OCEAN-"&amp;I2724,'07 Mode Capacity'!$C$6:$C$17,0))</x:f>
        <x:v>0</x:v>
      </x:c>
      <x:c r="AL2724" s="18" t="n">
        <x:f>AB2724*INDEX('07 Mode Capacity'!$P$6:$P$17,MATCH("LAND-"&amp;I2724,'07 Mode Capacity'!$C$6:$C$17,0))</x:f>
        <x:v>19.634451008152766</x:v>
      </x:c>
      <x:c r="AM2724" s="18" t="n">
        <x:f>AE2724*INDEX('07 Mode Capacity'!$P$6:$P$17,MATCH("INLAND-"&amp;I2724,'07 Mode Capacity'!$C$6:$C$17,0))</x:f>
        <x:v>0</x:v>
      </x:c>
      <x:c r="AN2724" s="18" t="n">
        <x:f>SUM(AJ2724:AM2724)</x:f>
        <x:v>19.634451008152766</x:v>
      </x:c>
      <x:c r="AO2724" s="17" t="n">
        <x:f>IF(N2724=0,1,AN2724/N2724)</x:f>
        <x:v>0.1220478695145471</x:v>
      </x:c>
      <x:c r="AP2724" s="11" t="str">
        <x:f>IF(AO2724&gt;='01 Controls'!$E$16,"PASS","FAIL")</x:f>
        <x:v>FAIL</x:v>
      </x:c>
      <x:c r="AQ2724" s="11" t="str">
        <x:v>UNQUANTIFIED</x:v>
      </x:c>
      <x:c r="AR2724" s="11" t="str">
        <x:v>Position-class planning record; serial item and receiver open</x:v>
      </x:c>
      <x:c r="AS2724" s="26"/>
      <x:c r="AT2724" s="26"/>
    </x:row>
    <x:row r="2725">
      <x:c r="C2725" s="11" t="str">
        <x:v>M4-J-RRG-TNK-20</x:v>
      </x:c>
      <x:c r="D2725" s="11" t="str">
        <x:v>M4</x:v>
      </x:c>
      <x:c r="E2725" s="11" t="str">
        <x:v>Tornado sequence</x:v>
      </x:c>
      <x:c r="F2725" s="11" t="str">
        <x:v>J-RRG</x:v>
      </x:c>
      <x:c r="G2725" s="11" t="str">
        <x:v>Replacement and reconstitution group</x:v>
      </x:c>
      <x:c r="H2725" s="11" t="str">
        <x:v>TNK-20</x:v>
      </x:c>
      <x:c r="I2725" s="19" t="n">
        <x:v>48</x:v>
      </x:c>
      <x:c r="J2725" s="21" t="n">
        <x:v>3</x:v>
      </x:c>
      <x:c r="K2725" s="18" t="n">
        <x:f>'05 Cargo Register'!K37</x:f>
        <x:v>53.625</x:v>
      </x:c>
      <x:c r="L2725" s="18" t="n">
        <x:f>'05 Cargo Register'!N37</x:f>
        <x:v>4</x:v>
      </x:c>
      <x:c r="M2725" s="18" t="n">
        <x:f>'05 Cargo Register'!O37</x:f>
        <x:v>85</x:v>
      </x:c>
      <x:c r="N2725" s="18" t="n">
        <x:f>J2725*K2725</x:f>
        <x:v>160.875</x:v>
      </x:c>
      <x:c r="O2725" s="18" t="n">
        <x:f>J2725*L2725</x:f>
        <x:v>12</x:v>
      </x:c>
      <x:c r="P2725" s="18" t="n">
        <x:f>J2725*M2725</x:f>
        <x:v>255</x:v>
      </x:c>
      <x:c r="Q2725" s="22" t="n">
        <x:f>'01 Controls'!$E$28*'02 Cargo Classes'!$M$10</x:f>
        <x:v>0</x:v>
      </x:c>
      <x:c r="R2725" s="22" t="n">
        <x:f>'01 Controls'!$F$28*'02 Cargo Classes'!$N$10</x:f>
        <x:v>0</x:v>
      </x:c>
      <x:c r="S2725" s="22" t="n">
        <x:f>'01 Controls'!$G$28*'02 Cargo Classes'!$O$10</x:f>
        <x:v>0.95</x:v>
      </x:c>
      <x:c r="T2725" s="22" t="n">
        <x:f>'01 Controls'!$H$28*'02 Cargo Classes'!$P$10</x:f>
        <x:v>0</x:v>
      </x:c>
      <x:c r="U2725" s="22" t="n">
        <x:f>SUM(Q2725:T2725)</x:f>
        <x:v>0.95</x:v>
      </x:c>
      <x:c r="V2725" s="18" t="n">
        <x:f>IF(U2725=0,0,N2725*Q2725/U2725)</x:f>
        <x:v>0</x:v>
      </x:c>
      <x:c r="W2725" s="18" t="n">
        <x:f>IF(U2725=0,0,P2725*Q2725/U2725)</x:f>
        <x:v>0</x:v>
      </x:c>
      <x:c r="X2725" s="18" t="n">
        <x:f>MAX(V2725,W2725*'01 Controls'!$E$12)</x:f>
        <x:v>0</x:v>
      </x:c>
      <x:c r="Y2725" s="18" t="n">
        <x:f>IF(U2725=0,0,N2725*R2725/U2725)</x:f>
        <x:v>0</x:v>
      </x:c>
      <x:c r="Z2725" s="18" t="n">
        <x:f>IF(U2725=0,0,P2725*R2725/U2725)</x:f>
        <x:v>0</x:v>
      </x:c>
      <x:c r="AA2725" s="18" t="n">
        <x:f>MAX(Y2725,Z2725*'01 Controls'!$E$13)</x:f>
        <x:v>0</x:v>
      </x:c>
      <x:c r="AB2725" s="18" t="n">
        <x:f>IF(U2725=0,0,N2725*S2725/U2725)</x:f>
        <x:v>160.875</x:v>
      </x:c>
      <x:c r="AC2725" s="18" t="n">
        <x:f>IF(U2725=0,0,P2725*S2725/U2725)</x:f>
        <x:v>255</x:v>
      </x:c>
      <x:c r="AD2725" s="18" t="n">
        <x:f>MAX(AB2725,AC2725*'01 Controls'!$E$14)</x:f>
        <x:v>160.875</x:v>
      </x:c>
      <x:c r="AE2725" s="18" t="n">
        <x:f>IF(U2725=0,0,N2725*T2725/U2725)</x:f>
        <x:v>0</x:v>
      </x:c>
      <x:c r="AF2725" s="18" t="n">
        <x:f>IF(U2725=0,0,P2725*T2725/U2725)</x:f>
        <x:v>0</x:v>
      </x:c>
      <x:c r="AG2725" s="18" t="n">
        <x:f>MAX(AE2725,AF2725*'01 Controls'!$E$15)</x:f>
        <x:v>0</x:v>
      </x:c>
      <x:c r="AH2725" s="18" t="n">
        <x:f>SUM(V2725,Y2725,AB2725,AE2725)</x:f>
        <x:v>160.875</x:v>
      </x:c>
      <x:c r="AI2725" s="18" t="n">
        <x:f>N2725-AH2725</x:f>
        <x:v>0</x:v>
      </x:c>
      <x:c r="AJ2725" s="18" t="n">
        <x:f>V2725*INDEX('07 Mode Capacity'!$P$6:$P$17,MATCH("AIR-"&amp;I2725,'07 Mode Capacity'!$C$6:$C$17,0))</x:f>
        <x:v>0</x:v>
      </x:c>
      <x:c r="AK2725" s="18" t="n">
        <x:f>Y2725*INDEX('07 Mode Capacity'!$P$6:$P$17,MATCH("OCEAN-"&amp;I2725,'07 Mode Capacity'!$C$6:$C$17,0))</x:f>
        <x:v>0</x:v>
      </x:c>
      <x:c r="AL2725" s="18" t="n">
        <x:f>AB2725*INDEX('07 Mode Capacity'!$P$6:$P$17,MATCH("LAND-"&amp;I2725,'07 Mode Capacity'!$C$6:$C$17,0))</x:f>
        <x:v>19.634451008152766</x:v>
      </x:c>
      <x:c r="AM2725" s="18" t="n">
        <x:f>AE2725*INDEX('07 Mode Capacity'!$P$6:$P$17,MATCH("INLAND-"&amp;I2725,'07 Mode Capacity'!$C$6:$C$17,0))</x:f>
        <x:v>0</x:v>
      </x:c>
      <x:c r="AN2725" s="18" t="n">
        <x:f>SUM(AJ2725:AM2725)</x:f>
        <x:v>19.634451008152766</x:v>
      </x:c>
      <x:c r="AO2725" s="17" t="n">
        <x:f>IF(N2725=0,1,AN2725/N2725)</x:f>
        <x:v>0.1220478695145471</x:v>
      </x:c>
      <x:c r="AP2725" s="11" t="str">
        <x:f>IF(AO2725&gt;='01 Controls'!$E$16,"PASS","FAIL")</x:f>
        <x:v>FAIL</x:v>
      </x:c>
      <x:c r="AQ2725" s="11" t="str">
        <x:v>UNQUANTIFIED</x:v>
      </x:c>
      <x:c r="AR2725" s="11" t="str">
        <x:v>Position-class planning record; serial item and receiver open</x:v>
      </x:c>
      <x:c r="AS2725" s="26"/>
      <x:c r="AT2725" s="26"/>
    </x:row>
    <x:row r="2726">
      <x:c r="C2726" s="11" t="str">
        <x:v>M4-J-RRG-FLR-24</x:v>
      </x:c>
      <x:c r="D2726" s="11" t="str">
        <x:v>M4</x:v>
      </x:c>
      <x:c r="E2726" s="11" t="str">
        <x:v>Tornado sequence</x:v>
      </x:c>
      <x:c r="F2726" s="11" t="str">
        <x:v>J-RRG</x:v>
      </x:c>
      <x:c r="G2726" s="11" t="str">
        <x:v>Replacement and reconstitution group</x:v>
      </x:c>
      <x:c r="H2726" s="11" t="str">
        <x:v>FLR-24</x:v>
      </x:c>
      <x:c r="I2726" s="19" t="n">
        <x:v>48</x:v>
      </x:c>
      <x:c r="J2726" s="21" t="n">
        <x:v>3</x:v>
      </x:c>
      <x:c r="K2726" s="18" t="n">
        <x:f>'05 Cargo Register'!K38</x:f>
        <x:v>107.25</x:v>
      </x:c>
      <x:c r="L2726" s="18" t="n">
        <x:f>'05 Cargo Register'!N38</x:f>
        <x:v>6</x:v>
      </x:c>
      <x:c r="M2726" s="18" t="n">
        <x:f>'05 Cargo Register'!O38</x:f>
        <x:v>192</x:v>
      </x:c>
      <x:c r="N2726" s="18" t="n">
        <x:f>J2726*K2726</x:f>
        <x:v>321.75</x:v>
      </x:c>
      <x:c r="O2726" s="18" t="n">
        <x:f>J2726*L2726</x:f>
        <x:v>18</x:v>
      </x:c>
      <x:c r="P2726" s="18" t="n">
        <x:f>J2726*M2726</x:f>
        <x:v>576</x:v>
      </x:c>
      <x:c r="Q2726" s="22" t="n">
        <x:f>'01 Controls'!$E$28*'02 Cargo Classes'!$M$11</x:f>
        <x:v>0</x:v>
      </x:c>
      <x:c r="R2726" s="22" t="n">
        <x:f>'01 Controls'!$F$28*'02 Cargo Classes'!$N$11</x:f>
        <x:v>0</x:v>
      </x:c>
      <x:c r="S2726" s="22" t="n">
        <x:f>'01 Controls'!$G$28*'02 Cargo Classes'!$O$11</x:f>
        <x:v>0.95</x:v>
      </x:c>
      <x:c r="T2726" s="22" t="n">
        <x:f>'01 Controls'!$H$28*'02 Cargo Classes'!$P$11</x:f>
        <x:v>0</x:v>
      </x:c>
      <x:c r="U2726" s="22" t="n">
        <x:f>SUM(Q2726:T2726)</x:f>
        <x:v>0.95</x:v>
      </x:c>
      <x:c r="V2726" s="18" t="n">
        <x:f>IF(U2726=0,0,N2726*Q2726/U2726)</x:f>
        <x:v>0</x:v>
      </x:c>
      <x:c r="W2726" s="18" t="n">
        <x:f>IF(U2726=0,0,P2726*Q2726/U2726)</x:f>
        <x:v>0</x:v>
      </x:c>
      <x:c r="X2726" s="18" t="n">
        <x:f>MAX(V2726,W2726*'01 Controls'!$E$12)</x:f>
        <x:v>0</x:v>
      </x:c>
      <x:c r="Y2726" s="18" t="n">
        <x:f>IF(U2726=0,0,N2726*R2726/U2726)</x:f>
        <x:v>0</x:v>
      </x:c>
      <x:c r="Z2726" s="18" t="n">
        <x:f>IF(U2726=0,0,P2726*R2726/U2726)</x:f>
        <x:v>0</x:v>
      </x:c>
      <x:c r="AA2726" s="18" t="n">
        <x:f>MAX(Y2726,Z2726*'01 Controls'!$E$13)</x:f>
        <x:v>0</x:v>
      </x:c>
      <x:c r="AB2726" s="18" t="n">
        <x:f>IF(U2726=0,0,N2726*S2726/U2726)</x:f>
        <x:v>321.75</x:v>
      </x:c>
      <x:c r="AC2726" s="18" t="n">
        <x:f>IF(U2726=0,0,P2726*S2726/U2726)</x:f>
        <x:v>576</x:v>
      </x:c>
      <x:c r="AD2726" s="18" t="n">
        <x:f>MAX(AB2726,AC2726*'01 Controls'!$E$14)</x:f>
        <x:v>321.75</x:v>
      </x:c>
      <x:c r="AE2726" s="18" t="n">
        <x:f>IF(U2726=0,0,N2726*T2726/U2726)</x:f>
        <x:v>0</x:v>
      </x:c>
      <x:c r="AF2726" s="18" t="n">
        <x:f>IF(U2726=0,0,P2726*T2726/U2726)</x:f>
        <x:v>0</x:v>
      </x:c>
      <x:c r="AG2726" s="18" t="n">
        <x:f>MAX(AE2726,AF2726*'01 Controls'!$E$15)</x:f>
        <x:v>0</x:v>
      </x:c>
      <x:c r="AH2726" s="18" t="n">
        <x:f>SUM(V2726,Y2726,AB2726,AE2726)</x:f>
        <x:v>321.75</x:v>
      </x:c>
      <x:c r="AI2726" s="18" t="n">
        <x:f>N2726-AH2726</x:f>
        <x:v>0</x:v>
      </x:c>
      <x:c r="AJ2726" s="18" t="n">
        <x:f>V2726*INDEX('07 Mode Capacity'!$P$6:$P$17,MATCH("AIR-"&amp;I2726,'07 Mode Capacity'!$C$6:$C$17,0))</x:f>
        <x:v>0</x:v>
      </x:c>
      <x:c r="AK2726" s="18" t="n">
        <x:f>Y2726*INDEX('07 Mode Capacity'!$P$6:$P$17,MATCH("OCEAN-"&amp;I2726,'07 Mode Capacity'!$C$6:$C$17,0))</x:f>
        <x:v>0</x:v>
      </x:c>
      <x:c r="AL2726" s="18" t="n">
        <x:f>AB2726*INDEX('07 Mode Capacity'!$P$6:$P$17,MATCH("LAND-"&amp;I2726,'07 Mode Capacity'!$C$6:$C$17,0))</x:f>
        <x:v>39.26890201630553</x:v>
      </x:c>
      <x:c r="AM2726" s="18" t="n">
        <x:f>AE2726*INDEX('07 Mode Capacity'!$P$6:$P$17,MATCH("INLAND-"&amp;I2726,'07 Mode Capacity'!$C$6:$C$17,0))</x:f>
        <x:v>0</x:v>
      </x:c>
      <x:c r="AN2726" s="18" t="n">
        <x:f>SUM(AJ2726:AM2726)</x:f>
        <x:v>39.26890201630553</x:v>
      </x:c>
      <x:c r="AO2726" s="17" t="n">
        <x:f>IF(N2726=0,1,AN2726/N2726)</x:f>
        <x:v>0.1220478695145471</x:v>
      </x:c>
      <x:c r="AP2726" s="11" t="str">
        <x:f>IF(AO2726&gt;='01 Controls'!$E$16,"PASS","FAIL")</x:f>
        <x:v>FAIL</x:v>
      </x:c>
      <x:c r="AQ2726" s="11" t="str">
        <x:v>UNQUANTIFIED</x:v>
      </x:c>
      <x:c r="AR2726" s="11" t="str">
        <x:v>Position-class planning record; serial item and receiver open</x:v>
      </x:c>
      <x:c r="AS2726" s="26"/>
      <x:c r="AT2726" s="26"/>
    </x:row>
    <x:row r="2727">
      <x:c r="C2727" s="11" t="str">
        <x:v>M4-J-RRG-ROL-30</x:v>
      </x:c>
      <x:c r="D2727" s="11" t="str">
        <x:v>M4</x:v>
      </x:c>
      <x:c r="E2727" s="11" t="str">
        <x:v>Tornado sequence</x:v>
      </x:c>
      <x:c r="F2727" s="11" t="str">
        <x:v>J-RRG</x:v>
      </x:c>
      <x:c r="G2727" s="11" t="str">
        <x:v>Replacement and reconstitution group</x:v>
      </x:c>
      <x:c r="H2727" s="11" t="str">
        <x:v>ROL-30</x:v>
      </x:c>
      <x:c r="I2727" s="19" t="n">
        <x:v>48</x:v>
      </x:c>
      <x:c r="J2727" s="21" t="n">
        <x:v>3</x:v>
      </x:c>
      <x:c r="K2727" s="18" t="n">
        <x:f>'05 Cargo Register'!K39</x:f>
        <x:v>107.25</x:v>
      </x:c>
      <x:c r="L2727" s="18" t="n">
        <x:f>'05 Cargo Register'!N39</x:f>
        <x:v>5</x:v>
      </x:c>
      <x:c r="M2727" s="18" t="n">
        <x:f>'05 Cargo Register'!O39</x:f>
        <x:v>318.75</x:v>
      </x:c>
      <x:c r="N2727" s="18" t="n">
        <x:f>J2727*K2727</x:f>
        <x:v>321.75</x:v>
      </x:c>
      <x:c r="O2727" s="18" t="n">
        <x:f>J2727*L2727</x:f>
        <x:v>15</x:v>
      </x:c>
      <x:c r="P2727" s="18" t="n">
        <x:f>J2727*M2727</x:f>
        <x:v>956.25</x:v>
      </x:c>
      <x:c r="Q2727" s="22" t="n">
        <x:f>'01 Controls'!$E$28*'02 Cargo Classes'!$M$12</x:f>
        <x:v>0</x:v>
      </x:c>
      <x:c r="R2727" s="22" t="n">
        <x:f>'01 Controls'!$F$28*'02 Cargo Classes'!$N$12</x:f>
        <x:v>0</x:v>
      </x:c>
      <x:c r="S2727" s="22" t="n">
        <x:f>'01 Controls'!$G$28*'02 Cargo Classes'!$O$12</x:f>
        <x:v>1.4249999999999998</x:v>
      </x:c>
      <x:c r="T2727" s="22" t="n">
        <x:f>'01 Controls'!$H$28*'02 Cargo Classes'!$P$12</x:f>
        <x:v>0</x:v>
      </x:c>
      <x:c r="U2727" s="22" t="n">
        <x:f>SUM(Q2727:T2727)</x:f>
        <x:v>1.4249999999999998</x:v>
      </x:c>
      <x:c r="V2727" s="18" t="n">
        <x:f>IF(U2727=0,0,N2727*Q2727/U2727)</x:f>
        <x:v>0</x:v>
      </x:c>
      <x:c r="W2727" s="18" t="n">
        <x:f>IF(U2727=0,0,P2727*Q2727/U2727)</x:f>
        <x:v>0</x:v>
      </x:c>
      <x:c r="X2727" s="18" t="n">
        <x:f>MAX(V2727,W2727*'01 Controls'!$E$12)</x:f>
        <x:v>0</x:v>
      </x:c>
      <x:c r="Y2727" s="18" t="n">
        <x:f>IF(U2727=0,0,N2727*R2727/U2727)</x:f>
        <x:v>0</x:v>
      </x:c>
      <x:c r="Z2727" s="18" t="n">
        <x:f>IF(U2727=0,0,P2727*R2727/U2727)</x:f>
        <x:v>0</x:v>
      </x:c>
      <x:c r="AA2727" s="18" t="n">
        <x:f>MAX(Y2727,Z2727*'01 Controls'!$E$13)</x:f>
        <x:v>0</x:v>
      </x:c>
      <x:c r="AB2727" s="18" t="n">
        <x:f>IF(U2727=0,0,N2727*S2727/U2727)</x:f>
        <x:v>321.75</x:v>
      </x:c>
      <x:c r="AC2727" s="18" t="n">
        <x:f>IF(U2727=0,0,P2727*S2727/U2727)</x:f>
        <x:v>956.25</x:v>
      </x:c>
      <x:c r="AD2727" s="18" t="n">
        <x:f>MAX(AB2727,AC2727*'01 Controls'!$E$14)</x:f>
        <x:v>321.75</x:v>
      </x:c>
      <x:c r="AE2727" s="18" t="n">
        <x:f>IF(U2727=0,0,N2727*T2727/U2727)</x:f>
        <x:v>0</x:v>
      </x:c>
      <x:c r="AF2727" s="18" t="n">
        <x:f>IF(U2727=0,0,P2727*T2727/U2727)</x:f>
        <x:v>0</x:v>
      </x:c>
      <x:c r="AG2727" s="18" t="n">
        <x:f>MAX(AE2727,AF2727*'01 Controls'!$E$15)</x:f>
        <x:v>0</x:v>
      </x:c>
      <x:c r="AH2727" s="18" t="n">
        <x:f>SUM(V2727,Y2727,AB2727,AE2727)</x:f>
        <x:v>321.75</x:v>
      </x:c>
      <x:c r="AI2727" s="18" t="n">
        <x:f>N2727-AH2727</x:f>
        <x:v>0</x:v>
      </x:c>
      <x:c r="AJ2727" s="18" t="n">
        <x:f>V2727*INDEX('07 Mode Capacity'!$P$6:$P$17,MATCH("AIR-"&amp;I2727,'07 Mode Capacity'!$C$6:$C$17,0))</x:f>
        <x:v>0</x:v>
      </x:c>
      <x:c r="AK2727" s="18" t="n">
        <x:f>Y2727*INDEX('07 Mode Capacity'!$P$6:$P$17,MATCH("OCEAN-"&amp;I2727,'07 Mode Capacity'!$C$6:$C$17,0))</x:f>
        <x:v>0</x:v>
      </x:c>
      <x:c r="AL2727" s="18" t="n">
        <x:f>AB2727*INDEX('07 Mode Capacity'!$P$6:$P$17,MATCH("LAND-"&amp;I2727,'07 Mode Capacity'!$C$6:$C$17,0))</x:f>
        <x:v>39.26890201630553</x:v>
      </x:c>
      <x:c r="AM2727" s="18" t="n">
        <x:f>AE2727*INDEX('07 Mode Capacity'!$P$6:$P$17,MATCH("INLAND-"&amp;I2727,'07 Mode Capacity'!$C$6:$C$17,0))</x:f>
        <x:v>0</x:v>
      </x:c>
      <x:c r="AN2727" s="18" t="n">
        <x:f>SUM(AJ2727:AM2727)</x:f>
        <x:v>39.26890201630553</x:v>
      </x:c>
      <x:c r="AO2727" s="17" t="n">
        <x:f>IF(N2727=0,1,AN2727/N2727)</x:f>
        <x:v>0.1220478695145471</x:v>
      </x:c>
      <x:c r="AP2727" s="11" t="str">
        <x:f>IF(AO2727&gt;='01 Controls'!$E$16,"PASS","FAIL")</x:f>
        <x:v>FAIL</x:v>
      </x:c>
      <x:c r="AQ2727" s="11" t="str">
        <x:v>UNQUANTIFIED</x:v>
      </x:c>
      <x:c r="AR2727" s="11" t="str">
        <x:v>Position-class planning record; serial item and receiver open</x:v>
      </x:c>
      <x:c r="AS2727" s="26"/>
      <x:c r="AT2727" s="26"/>
    </x:row>
    <x:row r="2728">
      <x:c r="C2728" s="11" t="str">
        <x:v>M4-J-RRG-LIN-18</x:v>
      </x:c>
      <x:c r="D2728" s="11" t="str">
        <x:v>M4</x:v>
      </x:c>
      <x:c r="E2728" s="11" t="str">
        <x:v>Tornado sequence</x:v>
      </x:c>
      <x:c r="F2728" s="11" t="str">
        <x:v>J-RRG</x:v>
      </x:c>
      <x:c r="G2728" s="11" t="str">
        <x:v>Replacement and reconstitution group</x:v>
      </x:c>
      <x:c r="H2728" s="11" t="str">
        <x:v>LIN-18</x:v>
      </x:c>
      <x:c r="I2728" s="19" t="n">
        <x:v>72</x:v>
      </x:c>
      <x:c r="J2728" s="21" t="n">
        <x:v>3</x:v>
      </x:c>
      <x:c r="K2728" s="18" t="n">
        <x:f>'05 Cargo Register'!K40</x:f>
        <x:v>53.625</x:v>
      </x:c>
      <x:c r="L2728" s="18" t="n">
        <x:f>'05 Cargo Register'!N40</x:f>
        <x:v>4</x:v>
      </x:c>
      <x:c r="M2728" s="18" t="n">
        <x:f>'05 Cargo Register'!O40</x:f>
        <x:v>176</x:v>
      </x:c>
      <x:c r="N2728" s="18" t="n">
        <x:f>J2728*K2728</x:f>
        <x:v>160.875</x:v>
      </x:c>
      <x:c r="O2728" s="18" t="n">
        <x:f>J2728*L2728</x:f>
        <x:v>12</x:v>
      </x:c>
      <x:c r="P2728" s="18" t="n">
        <x:f>J2728*M2728</x:f>
        <x:v>528</x:v>
      </x:c>
      <x:c r="Q2728" s="22" t="n">
        <x:f>'01 Controls'!$E$28*'02 Cargo Classes'!$M$13</x:f>
        <x:v>0</x:v>
      </x:c>
      <x:c r="R2728" s="22" t="n">
        <x:f>'01 Controls'!$F$28*'02 Cargo Classes'!$N$13</x:f>
        <x:v>0</x:v>
      </x:c>
      <x:c r="S2728" s="22" t="n">
        <x:f>'01 Controls'!$G$28*'02 Cargo Classes'!$O$13</x:f>
        <x:v>0.95</x:v>
      </x:c>
      <x:c r="T2728" s="22" t="n">
        <x:f>'01 Controls'!$H$28*'02 Cargo Classes'!$P$13</x:f>
        <x:v>0</x:v>
      </x:c>
      <x:c r="U2728" s="22" t="n">
        <x:f>SUM(Q2728:T2728)</x:f>
        <x:v>0.95</x:v>
      </x:c>
      <x:c r="V2728" s="18" t="n">
        <x:f>IF(U2728=0,0,N2728*Q2728/U2728)</x:f>
        <x:v>0</x:v>
      </x:c>
      <x:c r="W2728" s="18" t="n">
        <x:f>IF(U2728=0,0,P2728*Q2728/U2728)</x:f>
        <x:v>0</x:v>
      </x:c>
      <x:c r="X2728" s="18" t="n">
        <x:f>MAX(V2728,W2728*'01 Controls'!$E$12)</x:f>
        <x:v>0</x:v>
      </x:c>
      <x:c r="Y2728" s="18" t="n">
        <x:f>IF(U2728=0,0,N2728*R2728/U2728)</x:f>
        <x:v>0</x:v>
      </x:c>
      <x:c r="Z2728" s="18" t="n">
        <x:f>IF(U2728=0,0,P2728*R2728/U2728)</x:f>
        <x:v>0</x:v>
      </x:c>
      <x:c r="AA2728" s="18" t="n">
        <x:f>MAX(Y2728,Z2728*'01 Controls'!$E$13)</x:f>
        <x:v>0</x:v>
      </x:c>
      <x:c r="AB2728" s="18" t="n">
        <x:f>IF(U2728=0,0,N2728*S2728/U2728)</x:f>
        <x:v>160.875</x:v>
      </x:c>
      <x:c r="AC2728" s="18" t="n">
        <x:f>IF(U2728=0,0,P2728*S2728/U2728)</x:f>
        <x:v>528</x:v>
      </x:c>
      <x:c r="AD2728" s="18" t="n">
        <x:f>MAX(AB2728,AC2728*'01 Controls'!$E$14)</x:f>
        <x:v>160.875</x:v>
      </x:c>
      <x:c r="AE2728" s="18" t="n">
        <x:f>IF(U2728=0,0,N2728*T2728/U2728)</x:f>
        <x:v>0</x:v>
      </x:c>
      <x:c r="AF2728" s="18" t="n">
        <x:f>IF(U2728=0,0,P2728*T2728/U2728)</x:f>
        <x:v>0</x:v>
      </x:c>
      <x:c r="AG2728" s="18" t="n">
        <x:f>MAX(AE2728,AF2728*'01 Controls'!$E$15)</x:f>
        <x:v>0</x:v>
      </x:c>
      <x:c r="AH2728" s="18" t="n">
        <x:f>SUM(V2728,Y2728,AB2728,AE2728)</x:f>
        <x:v>160.875</x:v>
      </x:c>
      <x:c r="AI2728" s="18" t="n">
        <x:f>N2728-AH2728</x:f>
        <x:v>0</x:v>
      </x:c>
      <x:c r="AJ2728" s="18" t="n">
        <x:f>V2728*INDEX('07 Mode Capacity'!$P$6:$P$17,MATCH("AIR-"&amp;I2728,'07 Mode Capacity'!$C$6:$C$17,0))</x:f>
        <x:v>0</x:v>
      </x:c>
      <x:c r="AK2728" s="18" t="n">
        <x:f>Y2728*INDEX('07 Mode Capacity'!$P$6:$P$17,MATCH("OCEAN-"&amp;I2728,'07 Mode Capacity'!$C$6:$C$17,0))</x:f>
        <x:v>0</x:v>
      </x:c>
      <x:c r="AL2728" s="18" t="n">
        <x:f>AB2728*INDEX('07 Mode Capacity'!$P$6:$P$17,MATCH("LAND-"&amp;I2728,'07 Mode Capacity'!$C$6:$C$17,0))</x:f>
        <x:v>115.02726991150934</x:v>
      </x:c>
      <x:c r="AM2728" s="18" t="n">
        <x:f>AE2728*INDEX('07 Mode Capacity'!$P$6:$P$17,MATCH("INLAND-"&amp;I2728,'07 Mode Capacity'!$C$6:$C$17,0))</x:f>
        <x:v>0</x:v>
      </x:c>
      <x:c r="AN2728" s="18" t="n">
        <x:f>SUM(AJ2728:AM2728)</x:f>
        <x:v>115.02726991150934</x:v>
      </x:c>
      <x:c r="AO2728" s="17" t="n">
        <x:f>IF(N2728=0,1,AN2728/N2728)</x:f>
        <x:v>0.7150102247801668</x:v>
      </x:c>
      <x:c r="AP2728" s="11" t="str">
        <x:f>IF(AO2728&gt;='01 Controls'!$E$16,"PASS","FAIL")</x:f>
        <x:v>FAIL</x:v>
      </x:c>
      <x:c r="AQ2728" s="11" t="str">
        <x:v>UNQUANTIFIED</x:v>
      </x:c>
      <x:c r="AR2728" s="11" t="str">
        <x:v>Position-class planning record; serial item and receiver open</x:v>
      </x:c>
      <x:c r="AS2728" s="26"/>
      <x:c r="AT2728" s="26"/>
    </x:row>
    <x:row r="2729">
      <x:c r="C2729" s="11" t="str">
        <x:v>M4-J-RRG-BLK-08</x:v>
      </x:c>
      <x:c r="D2729" s="11" t="str">
        <x:v>M4</x:v>
      </x:c>
      <x:c r="E2729" s="11" t="str">
        <x:v>Tornado sequence</x:v>
      </x:c>
      <x:c r="F2729" s="11" t="str">
        <x:v>J-RRG</x:v>
      </x:c>
      <x:c r="G2729" s="11" t="str">
        <x:v>Replacement and reconstitution group</x:v>
      </x:c>
      <x:c r="H2729" s="11" t="str">
        <x:v>BLK-08</x:v>
      </x:c>
      <x:c r="I2729" s="19" t="n">
        <x:v>48</x:v>
      </x:c>
      <x:c r="J2729" s="21" t="n">
        <x:v>3</x:v>
      </x:c>
      <x:c r="K2729" s="18" t="n">
        <x:f>'05 Cargo Register'!K41</x:f>
        <x:v>160.875</x:v>
      </x:c>
      <x:c r="L2729" s="18" t="n">
        <x:f>'05 Cargo Register'!N41</x:f>
        <x:v>26</x:v>
      </x:c>
      <x:c r="M2729" s="18" t="n">
        <x:f>'05 Cargo Register'!O41</x:f>
        <x:v>1326</x:v>
      </x:c>
      <x:c r="N2729" s="18" t="n">
        <x:f>J2729*K2729</x:f>
        <x:v>482.625</x:v>
      </x:c>
      <x:c r="O2729" s="18" t="n">
        <x:f>J2729*L2729</x:f>
        <x:v>78</x:v>
      </x:c>
      <x:c r="P2729" s="18" t="n">
        <x:f>J2729*M2729</x:f>
        <x:v>3978</x:v>
      </x:c>
      <x:c r="Q2729" s="22" t="n">
        <x:f>'01 Controls'!$E$28*'02 Cargo Classes'!$M$14</x:f>
        <x:v>0.05</x:v>
      </x:c>
      <x:c r="R2729" s="22" t="n">
        <x:f>'01 Controls'!$F$28*'02 Cargo Classes'!$N$14</x:f>
        <x:v>0</x:v>
      </x:c>
      <x:c r="S2729" s="22" t="n">
        <x:f>'01 Controls'!$G$28*'02 Cargo Classes'!$O$14</x:f>
        <x:v>0.95</x:v>
      </x:c>
      <x:c r="T2729" s="22" t="n">
        <x:f>'01 Controls'!$H$28*'02 Cargo Classes'!$P$14</x:f>
        <x:v>0</x:v>
      </x:c>
      <x:c r="U2729" s="22" t="n">
        <x:f>SUM(Q2729:T2729)</x:f>
        <x:v>1</x:v>
      </x:c>
      <x:c r="V2729" s="18" t="n">
        <x:f>IF(U2729=0,0,N2729*Q2729/U2729)</x:f>
        <x:v>24.13125</x:v>
      </x:c>
      <x:c r="W2729" s="18" t="n">
        <x:f>IF(U2729=0,0,P2729*Q2729/U2729)</x:f>
        <x:v>198.9</x:v>
      </x:c>
      <x:c r="X2729" s="18" t="n">
        <x:f>MAX(V2729,W2729*'01 Controls'!$E$12)</x:f>
        <x:v>49.725</x:v>
      </x:c>
      <x:c r="Y2729" s="18" t="n">
        <x:f>IF(U2729=0,0,N2729*R2729/U2729)</x:f>
        <x:v>0</x:v>
      </x:c>
      <x:c r="Z2729" s="18" t="n">
        <x:f>IF(U2729=0,0,P2729*R2729/U2729)</x:f>
        <x:v>0</x:v>
      </x:c>
      <x:c r="AA2729" s="18" t="n">
        <x:f>MAX(Y2729,Z2729*'01 Controls'!$E$13)</x:f>
        <x:v>0</x:v>
      </x:c>
      <x:c r="AB2729" s="18" t="n">
        <x:f>IF(U2729=0,0,N2729*S2729/U2729)</x:f>
        <x:v>458.49375</x:v>
      </x:c>
      <x:c r="AC2729" s="18" t="n">
        <x:f>IF(U2729=0,0,P2729*S2729/U2729)</x:f>
        <x:v>3779.1</x:v>
      </x:c>
      <x:c r="AD2729" s="18" t="n">
        <x:f>MAX(AB2729,AC2729*'01 Controls'!$E$14)</x:f>
        <x:v>755.82</x:v>
      </x:c>
      <x:c r="AE2729" s="18" t="n">
        <x:f>IF(U2729=0,0,N2729*T2729/U2729)</x:f>
        <x:v>0</x:v>
      </x:c>
      <x:c r="AF2729" s="18" t="n">
        <x:f>IF(U2729=0,0,P2729*T2729/U2729)</x:f>
        <x:v>0</x:v>
      </x:c>
      <x:c r="AG2729" s="18" t="n">
        <x:f>MAX(AE2729,AF2729*'01 Controls'!$E$15)</x:f>
        <x:v>0</x:v>
      </x:c>
      <x:c r="AH2729" s="18" t="n">
        <x:f>SUM(V2729,Y2729,AB2729,AE2729)</x:f>
        <x:v>482.625</x:v>
      </x:c>
      <x:c r="AI2729" s="18" t="n">
        <x:f>N2729-AH2729</x:f>
        <x:v>0</x:v>
      </x:c>
      <x:c r="AJ2729" s="18" t="n">
        <x:f>V2729*INDEX('07 Mode Capacity'!$P$6:$P$17,MATCH("AIR-"&amp;I2729,'07 Mode Capacity'!$C$6:$C$17,0))</x:f>
        <x:v>6.764849854093494</x:v>
      </x:c>
      <x:c r="AK2729" s="18" t="n">
        <x:f>Y2729*INDEX('07 Mode Capacity'!$P$6:$P$17,MATCH("OCEAN-"&amp;I2729,'07 Mode Capacity'!$C$6:$C$17,0))</x:f>
        <x:v>0</x:v>
      </x:c>
      <x:c r="AL2729" s="18" t="n">
        <x:f>AB2729*INDEX('07 Mode Capacity'!$P$6:$P$17,MATCH("LAND-"&amp;I2729,'07 Mode Capacity'!$C$6:$C$17,0))</x:f>
        <x:v>55.95818537323538</x:v>
      </x:c>
      <x:c r="AM2729" s="18" t="n">
        <x:f>AE2729*INDEX('07 Mode Capacity'!$P$6:$P$17,MATCH("INLAND-"&amp;I2729,'07 Mode Capacity'!$C$6:$C$17,0))</x:f>
        <x:v>0</x:v>
      </x:c>
      <x:c r="AN2729" s="18" t="n">
        <x:f>SUM(AJ2729:AM2729)</x:f>
        <x:v>62.72303522732887</x:v>
      </x:c>
      <x:c r="AO2729" s="17" t="n">
        <x:f>IF(N2729=0,1,AN2729/N2729)</x:f>
        <x:v>0.12996225895328437</x:v>
      </x:c>
      <x:c r="AP2729" s="11" t="str">
        <x:f>IF(AO2729&gt;='01 Controls'!$E$16,"PASS","FAIL")</x:f>
        <x:v>FAIL</x:v>
      </x:c>
      <x:c r="AQ2729" s="11" t="str">
        <x:v>UNQUANTIFIED</x:v>
      </x:c>
      <x:c r="AR2729" s="11" t="str">
        <x:v>Position-class planning record; serial item and receiver open</x:v>
      </x:c>
      <x:c r="AS2729" s="26"/>
      <x:c r="AT2729" s="26"/>
    </x:row>
    <x:row r="2730">
      <x:c r="C2730" s="11" t="str">
        <x:v>M4-J-TDG-APL-45</x:v>
      </x:c>
      <x:c r="D2730" s="11" t="str">
        <x:v>M4</x:v>
      </x:c>
      <x:c r="E2730" s="11" t="str">
        <x:v>Tornado sequence</x:v>
      </x:c>
      <x:c r="F2730" s="11" t="str">
        <x:v>J-TDG</x:v>
      </x:c>
      <x:c r="G2730" s="11" t="str">
        <x:v>Transfer and demobilization group</x:v>
      </x:c>
      <x:c r="H2730" s="11" t="str">
        <x:v>APL-45</x:v>
      </x:c>
      <x:c r="I2730" s="19" t="n">
        <x:v>24</x:v>
      </x:c>
      <x:c r="J2730" s="21" t="n">
        <x:v>2</x:v>
      </x:c>
      <x:c r="K2730" s="18" t="n">
        <x:f>'05 Cargo Register'!K42</x:f>
        <x:v>214.5</x:v>
      </x:c>
      <x:c r="L2730" s="18" t="n">
        <x:f>'05 Cargo Register'!N42</x:f>
        <x:v>57</x:v>
      </x:c>
      <x:c r="M2730" s="18" t="n">
        <x:f>'05 Cargo Register'!O42</x:f>
        <x:v>427.5</x:v>
      </x:c>
      <x:c r="N2730" s="18" t="n">
        <x:f>J2730*K2730</x:f>
        <x:v>429</x:v>
      </x:c>
      <x:c r="O2730" s="18" t="n">
        <x:f>J2730*L2730</x:f>
        <x:v>114</x:v>
      </x:c>
      <x:c r="P2730" s="18" t="n">
        <x:f>J2730*M2730</x:f>
        <x:v>855</x:v>
      </x:c>
      <x:c r="Q2730" s="22" t="n">
        <x:f>'01 Controls'!$E$28*'02 Cargo Classes'!$M$6</x:f>
        <x:v>0.15000000000000002</x:v>
      </x:c>
      <x:c r="R2730" s="22" t="n">
        <x:f>'01 Controls'!$F$28*'02 Cargo Classes'!$N$6</x:f>
        <x:v>0</x:v>
      </x:c>
      <x:c r="S2730" s="22" t="n">
        <x:f>'01 Controls'!$G$28*'02 Cargo Classes'!$O$6</x:f>
        <x:v>0.95</x:v>
      </x:c>
      <x:c r="T2730" s="22" t="n">
        <x:f>'01 Controls'!$H$28*'02 Cargo Classes'!$P$6</x:f>
        <x:v>0</x:v>
      </x:c>
      <x:c r="U2730" s="22" t="n">
        <x:f>SUM(Q2730:T2730)</x:f>
        <x:v>1.1</x:v>
      </x:c>
      <x:c r="V2730" s="18" t="n">
        <x:f>IF(U2730=0,0,N2730*Q2730/U2730)</x:f>
        <x:v>58.5</x:v>
      </x:c>
      <x:c r="W2730" s="18" t="n">
        <x:f>IF(U2730=0,0,P2730*Q2730/U2730)</x:f>
        <x:v>116.59090909090911</x:v>
      </x:c>
      <x:c r="X2730" s="18" t="n">
        <x:f>MAX(V2730,W2730*'01 Controls'!$E$12)</x:f>
        <x:v>58.5</x:v>
      </x:c>
      <x:c r="Y2730" s="18" t="n">
        <x:f>IF(U2730=0,0,N2730*R2730/U2730)</x:f>
        <x:v>0</x:v>
      </x:c>
      <x:c r="Z2730" s="18" t="n">
        <x:f>IF(U2730=0,0,P2730*R2730/U2730)</x:f>
        <x:v>0</x:v>
      </x:c>
      <x:c r="AA2730" s="18" t="n">
        <x:f>MAX(Y2730,Z2730*'01 Controls'!$E$13)</x:f>
        <x:v>0</x:v>
      </x:c>
      <x:c r="AB2730" s="18" t="n">
        <x:f>IF(U2730=0,0,N2730*S2730/U2730)</x:f>
        <x:v>370.49999999999994</x:v>
      </x:c>
      <x:c r="AC2730" s="18" t="n">
        <x:f>IF(U2730=0,0,P2730*S2730/U2730)</x:f>
        <x:v>738.4090909090909</x:v>
      </x:c>
      <x:c r="AD2730" s="18" t="n">
        <x:f>MAX(AB2730,AC2730*'01 Controls'!$E$14)</x:f>
        <x:v>370.49999999999994</x:v>
      </x:c>
      <x:c r="AE2730" s="18" t="n">
        <x:f>IF(U2730=0,0,N2730*T2730/U2730)</x:f>
        <x:v>0</x:v>
      </x:c>
      <x:c r="AF2730" s="18" t="n">
        <x:f>IF(U2730=0,0,P2730*T2730/U2730)</x:f>
        <x:v>0</x:v>
      </x:c>
      <x:c r="AG2730" s="18" t="n">
        <x:f>MAX(AE2730,AF2730*'01 Controls'!$E$15)</x:f>
        <x:v>0</x:v>
      </x:c>
      <x:c r="AH2730" s="18" t="n">
        <x:f>SUM(V2730,Y2730,AB2730,AE2730)</x:f>
        <x:v>428.99999999999994</x:v>
      </x:c>
      <x:c r="AI2730" s="18" t="n">
        <x:f>N2730-AH2730</x:f>
        <x:v>5.684341886080802e-14</x:v>
      </x:c>
      <x:c r="AJ2730" s="18" t="n">
        <x:f>V2730*INDEX('07 Mode Capacity'!$P$6:$P$17,MATCH("AIR-"&amp;I2730,'07 Mode Capacity'!$C$6:$C$17,0))</x:f>
        <x:v>11.870472968573866</x:v>
      </x:c>
      <x:c r="AK2730" s="18" t="n">
        <x:f>Y2730*INDEX('07 Mode Capacity'!$P$6:$P$17,MATCH("OCEAN-"&amp;I2730,'07 Mode Capacity'!$C$6:$C$17,0))</x:f>
        <x:v>0</x:v>
      </x:c>
      <x:c r="AL2730" s="18" t="n">
        <x:f>AB2730*INDEX('07 Mode Capacity'!$P$6:$P$17,MATCH("LAND-"&amp;I2730,'07 Mode Capacity'!$C$6:$C$17,0))</x:f>
        <x:v>141.71659243445444</x:v>
      </x:c>
      <x:c r="AM2730" s="18" t="n">
        <x:f>AE2730*INDEX('07 Mode Capacity'!$P$6:$P$17,MATCH("INLAND-"&amp;I2730,'07 Mode Capacity'!$C$6:$C$17,0))</x:f>
        <x:v>0</x:v>
      </x:c>
      <x:c r="AN2730" s="18" t="n">
        <x:f>SUM(AJ2730:AM2730)</x:f>
        <x:v>153.5870654030283</x:v>
      </x:c>
      <x:c r="AO2730" s="17" t="n">
        <x:f>IF(N2730=0,1,AN2730/N2730)</x:f>
        <x:v>0.35801180746626643</x:v>
      </x:c>
      <x:c r="AP2730" s="11" t="str">
        <x:f>IF(AO2730&gt;='01 Controls'!$E$16,"PASS","FAIL")</x:f>
        <x:v>FAIL</x:v>
      </x:c>
      <x:c r="AQ2730" s="11" t="str">
        <x:v>UNQUANTIFIED</x:v>
      </x:c>
      <x:c r="AR2730" s="11" t="str">
        <x:v>Position-class planning record; serial item and receiver open</x:v>
      </x:c>
      <x:c r="AS2730" s="26"/>
      <x:c r="AT2730" s="26"/>
    </x:row>
    <x:row r="2731">
      <x:c r="C2731" s="11" t="str">
        <x:v>M4-J-TDG-ISO-18</x:v>
      </x:c>
      <x:c r="D2731" s="11" t="str">
        <x:v>M4</x:v>
      </x:c>
      <x:c r="E2731" s="11" t="str">
        <x:v>Tornado sequence</x:v>
      </x:c>
      <x:c r="F2731" s="11" t="str">
        <x:v>J-TDG</x:v>
      </x:c>
      <x:c r="G2731" s="11" t="str">
        <x:v>Transfer and demobilization group</x:v>
      </x:c>
      <x:c r="H2731" s="11" t="str">
        <x:v>ISO-18</x:v>
      </x:c>
      <x:c r="I2731" s="19" t="n">
        <x:v>48</x:v>
      </x:c>
      <x:c r="J2731" s="21" t="n">
        <x:v>2</x:v>
      </x:c>
      <x:c r="K2731" s="18" t="n">
        <x:f>'05 Cargo Register'!K43</x:f>
        <x:v>268.125</x:v>
      </x:c>
      <x:c r="L2731" s="18" t="n">
        <x:f>'05 Cargo Register'!N43</x:f>
        <x:v>18</x:v>
      </x:c>
      <x:c r="M2731" s="18" t="n">
        <x:f>'05 Cargo Register'!O43</x:f>
        <x:v>475.20000000000005</x:v>
      </x:c>
      <x:c r="N2731" s="18" t="n">
        <x:f>J2731*K2731</x:f>
        <x:v>536.25</x:v>
      </x:c>
      <x:c r="O2731" s="18" t="n">
        <x:f>J2731*L2731</x:f>
        <x:v>36</x:v>
      </x:c>
      <x:c r="P2731" s="18" t="n">
        <x:f>J2731*M2731</x:f>
        <x:v>950.4000000000001</x:v>
      </x:c>
      <x:c r="Q2731" s="22" t="n">
        <x:f>'01 Controls'!$E$28*'02 Cargo Classes'!$M$7</x:f>
        <x:v>0.010000000000000002</x:v>
      </x:c>
      <x:c r="R2731" s="22" t="n">
        <x:f>'01 Controls'!$F$28*'02 Cargo Classes'!$N$7</x:f>
        <x:v>0</x:v>
      </x:c>
      <x:c r="S2731" s="22" t="n">
        <x:f>'01 Controls'!$G$28*'02 Cargo Classes'!$O$7</x:f>
        <x:v>1.14</x:v>
      </x:c>
      <x:c r="T2731" s="22" t="n">
        <x:f>'01 Controls'!$H$28*'02 Cargo Classes'!$P$7</x:f>
        <x:v>0</x:v>
      </x:c>
      <x:c r="U2731" s="22" t="n">
        <x:f>SUM(Q2731:T2731)</x:f>
        <x:v>1.15</x:v>
      </x:c>
      <x:c r="V2731" s="18" t="n">
        <x:f>IF(U2731=0,0,N2731*Q2731/U2731)</x:f>
        <x:v>4.663043478260871</x:v>
      </x:c>
      <x:c r="W2731" s="18" t="n">
        <x:f>IF(U2731=0,0,P2731*Q2731/U2731)</x:f>
        <x:v>8.26434782608696</x:v>
      </x:c>
      <x:c r="X2731" s="18" t="n">
        <x:f>MAX(V2731,W2731*'01 Controls'!$E$12)</x:f>
        <x:v>4.663043478260871</x:v>
      </x:c>
      <x:c r="Y2731" s="18" t="n">
        <x:f>IF(U2731=0,0,N2731*R2731/U2731)</x:f>
        <x:v>0</x:v>
      </x:c>
      <x:c r="Z2731" s="18" t="n">
        <x:f>IF(U2731=0,0,P2731*R2731/U2731)</x:f>
        <x:v>0</x:v>
      </x:c>
      <x:c r="AA2731" s="18" t="n">
        <x:f>MAX(Y2731,Z2731*'01 Controls'!$E$13)</x:f>
        <x:v>0</x:v>
      </x:c>
      <x:c r="AB2731" s="18" t="n">
        <x:f>IF(U2731=0,0,N2731*S2731/U2731)</x:f>
        <x:v>531.5869565217391</x:v>
      </x:c>
      <x:c r="AC2731" s="18" t="n">
        <x:f>IF(U2731=0,0,P2731*S2731/U2731)</x:f>
        <x:v>942.1356521739131</x:v>
      </x:c>
      <x:c r="AD2731" s="18" t="n">
        <x:f>MAX(AB2731,AC2731*'01 Controls'!$E$14)</x:f>
        <x:v>531.5869565217391</x:v>
      </x:c>
      <x:c r="AE2731" s="18" t="n">
        <x:f>IF(U2731=0,0,N2731*T2731/U2731)</x:f>
        <x:v>0</x:v>
      </x:c>
      <x:c r="AF2731" s="18" t="n">
        <x:f>IF(U2731=0,0,P2731*T2731/U2731)</x:f>
        <x:v>0</x:v>
      </x:c>
      <x:c r="AG2731" s="18" t="n">
        <x:f>MAX(AE2731,AF2731*'01 Controls'!$E$15)</x:f>
        <x:v>0</x:v>
      </x:c>
      <x:c r="AH2731" s="18" t="n">
        <x:f>SUM(V2731,Y2731,AB2731,AE2731)</x:f>
        <x:v>536.25</x:v>
      </x:c>
      <x:c r="AI2731" s="18" t="n">
        <x:f>N2731-AH2731</x:f>
        <x:v>0</x:v>
      </x:c>
      <x:c r="AJ2731" s="18" t="n">
        <x:f>V2731*INDEX('07 Mode Capacity'!$P$6:$P$17,MATCH("AIR-"&amp;I2731,'07 Mode Capacity'!$C$6:$C$17,0))</x:f>
        <x:v>1.307217363109854</x:v>
      </x:c>
      <x:c r="AK2731" s="18" t="n">
        <x:f>Y2731*INDEX('07 Mode Capacity'!$P$6:$P$17,MATCH("OCEAN-"&amp;I2731,'07 Mode Capacity'!$C$6:$C$17,0))</x:f>
        <x:v>0</x:v>
      </x:c>
      <x:c r="AL2731" s="18" t="n">
        <x:f>AB2731*INDEX('07 Mode Capacity'!$P$6:$P$17,MATCH("LAND-"&amp;I2731,'07 Mode Capacity'!$C$6:$C$17,0))</x:f>
        <x:v>64.87905550520044</x:v>
      </x:c>
      <x:c r="AM2731" s="18" t="n">
        <x:f>AE2731*INDEX('07 Mode Capacity'!$P$6:$P$17,MATCH("INLAND-"&amp;I2731,'07 Mode Capacity'!$C$6:$C$17,0))</x:f>
        <x:v>0</x:v>
      </x:c>
      <x:c r="AN2731" s="18" t="n">
        <x:f>SUM(AJ2731:AM2731)</x:f>
        <x:v>66.1862728683103</x:v>
      </x:c>
      <x:c r="AO2731" s="17" t="n">
        <x:f>IF(N2731=0,1,AN2731/N2731)</x:f>
        <x:v>0.12342428506911012</x:v>
      </x:c>
      <x:c r="AP2731" s="11" t="str">
        <x:f>IF(AO2731&gt;='01 Controls'!$E$16,"PASS","FAIL")</x:f>
        <x:v>FAIL</x:v>
      </x:c>
      <x:c r="AQ2731" s="11" t="str">
        <x:v>UNQUANTIFIED</x:v>
      </x:c>
      <x:c r="AR2731" s="11" t="str">
        <x:v>Position-class planning record; serial item and receiver open</x:v>
      </x:c>
      <x:c r="AS2731" s="26"/>
      <x:c r="AT2731" s="26"/>
    </x:row>
    <x:row r="2732">
      <x:c r="C2732" s="11" t="str">
        <x:v>M4-J-TDG-COL-12</x:v>
      </x:c>
      <x:c r="D2732" s="11" t="str">
        <x:v>M4</x:v>
      </x:c>
      <x:c r="E2732" s="11" t="str">
        <x:v>Tornado sequence</x:v>
      </x:c>
      <x:c r="F2732" s="11" t="str">
        <x:v>J-TDG</x:v>
      </x:c>
      <x:c r="G2732" s="11" t="str">
        <x:v>Transfer and demobilization group</x:v>
      </x:c>
      <x:c r="H2732" s="11" t="str">
        <x:v>COL-12</x:v>
      </x:c>
      <x:c r="I2732" s="19" t="n">
        <x:v>24</x:v>
      </x:c>
      <x:c r="J2732" s="21" t="n">
        <x:v>2</x:v>
      </x:c>
      <x:c r="K2732" s="18" t="n">
        <x:f>'05 Cargo Register'!K44</x:f>
        <x:v>53.625</x:v>
      </x:c>
      <x:c r="L2732" s="18" t="n">
        <x:f>'05 Cargo Register'!N44</x:f>
        <x:v>6</x:v>
      </x:c>
      <x:c r="M2732" s="18" t="n">
        <x:f>'05 Cargo Register'!O44</x:f>
        <x:v>158.4</x:v>
      </x:c>
      <x:c r="N2732" s="18" t="n">
        <x:f>J2732*K2732</x:f>
        <x:v>107.25</x:v>
      </x:c>
      <x:c r="O2732" s="18" t="n">
        <x:f>J2732*L2732</x:f>
        <x:v>12</x:v>
      </x:c>
      <x:c r="P2732" s="18" t="n">
        <x:f>J2732*M2732</x:f>
        <x:v>316.8</x:v>
      </x:c>
      <x:c r="Q2732" s="22" t="n">
        <x:f>'01 Controls'!$E$28*'02 Cargo Classes'!$M$8</x:f>
        <x:v>0.1</x:v>
      </x:c>
      <x:c r="R2732" s="22" t="n">
        <x:f>'01 Controls'!$F$28*'02 Cargo Classes'!$N$8</x:f>
        <x:v>0</x:v>
      </x:c>
      <x:c r="S2732" s="22" t="n">
        <x:f>'01 Controls'!$G$28*'02 Cargo Classes'!$O$8</x:f>
        <x:v>1.14</x:v>
      </x:c>
      <x:c r="T2732" s="22" t="n">
        <x:f>'01 Controls'!$H$28*'02 Cargo Classes'!$P$8</x:f>
        <x:v>0</x:v>
      </x:c>
      <x:c r="U2732" s="22" t="n">
        <x:f>SUM(Q2732:T2732)</x:f>
        <x:v>1.24</x:v>
      </x:c>
      <x:c r="V2732" s="18" t="n">
        <x:f>IF(U2732=0,0,N2732*Q2732/U2732)</x:f>
        <x:v>8.649193548387098</x:v>
      </x:c>
      <x:c r="W2732" s="18" t="n">
        <x:f>IF(U2732=0,0,P2732*Q2732/U2732)</x:f>
        <x:v>25.548387096774196</x:v>
      </x:c>
      <x:c r="X2732" s="18" t="n">
        <x:f>MAX(V2732,W2732*'01 Controls'!$E$12)</x:f>
        <x:v>8.649193548387098</x:v>
      </x:c>
      <x:c r="Y2732" s="18" t="n">
        <x:f>IF(U2732=0,0,N2732*R2732/U2732)</x:f>
        <x:v>0</x:v>
      </x:c>
      <x:c r="Z2732" s="18" t="n">
        <x:f>IF(U2732=0,0,P2732*R2732/U2732)</x:f>
        <x:v>0</x:v>
      </x:c>
      <x:c r="AA2732" s="18" t="n">
        <x:f>MAX(Y2732,Z2732*'01 Controls'!$E$13)</x:f>
        <x:v>0</x:v>
      </x:c>
      <x:c r="AB2732" s="18" t="n">
        <x:f>IF(U2732=0,0,N2732*S2732/U2732)</x:f>
        <x:v>98.6008064516129</x:v>
      </x:c>
      <x:c r="AC2732" s="18" t="n">
        <x:f>IF(U2732=0,0,P2732*S2732/U2732)</x:f>
        <x:v>291.2516129032258</x:v>
      </x:c>
      <x:c r="AD2732" s="18" t="n">
        <x:f>MAX(AB2732,AC2732*'01 Controls'!$E$14)</x:f>
        <x:v>98.6008064516129</x:v>
      </x:c>
      <x:c r="AE2732" s="18" t="n">
        <x:f>IF(U2732=0,0,N2732*T2732/U2732)</x:f>
        <x:v>0</x:v>
      </x:c>
      <x:c r="AF2732" s="18" t="n">
        <x:f>IF(U2732=0,0,P2732*T2732/U2732)</x:f>
        <x:v>0</x:v>
      </x:c>
      <x:c r="AG2732" s="18" t="n">
        <x:f>MAX(AE2732,AF2732*'01 Controls'!$E$15)</x:f>
        <x:v>0</x:v>
      </x:c>
      <x:c r="AH2732" s="18" t="n">
        <x:f>SUM(V2732,Y2732,AB2732,AE2732)</x:f>
        <x:v>107.25</x:v>
      </x:c>
      <x:c r="AI2732" s="18" t="n">
        <x:f>N2732-AH2732</x:f>
        <x:v>0</x:v>
      </x:c>
      <x:c r="AJ2732" s="18" t="n">
        <x:f>V2732*INDEX('07 Mode Capacity'!$P$6:$P$17,MATCH("AIR-"&amp;I2732,'07 Mode Capacity'!$C$6:$C$17,0))</x:f>
        <x:v>1.755043046428932</x:v>
      </x:c>
      <x:c r="AK2732" s="18" t="n">
        <x:f>Y2732*INDEX('07 Mode Capacity'!$P$6:$P$17,MATCH("OCEAN-"&amp;I2732,'07 Mode Capacity'!$C$6:$C$17,0))</x:f>
        <x:v>0</x:v>
      </x:c>
      <x:c r="AL2732" s="18" t="n">
        <x:f>AB2732*INDEX('07 Mode Capacity'!$P$6:$P$17,MATCH("LAND-"&amp;I2732,'07 Mode Capacity'!$C$6:$C$17,0))</x:f>
        <x:v>37.714899599491915</x:v>
      </x:c>
      <x:c r="AM2732" s="18" t="n">
        <x:f>AE2732*INDEX('07 Mode Capacity'!$P$6:$P$17,MATCH("INLAND-"&amp;I2732,'07 Mode Capacity'!$C$6:$C$17,0))</x:f>
        <x:v>0</x:v>
      </x:c>
      <x:c r="AN2732" s="18" t="n">
        <x:f>SUM(AJ2732:AM2732)</x:f>
        <x:v>39.469942645920845</x:v>
      </x:c>
      <x:c r="AO2732" s="17" t="n">
        <x:f>IF(N2732=0,1,AN2732/N2732)</x:f>
        <x:v>0.3680181132486792</x:v>
      </x:c>
      <x:c r="AP2732" s="11" t="str">
        <x:f>IF(AO2732&gt;='01 Controls'!$E$16,"PASS","FAIL")</x:f>
        <x:v>FAIL</x:v>
      </x:c>
      <x:c r="AQ2732" s="11" t="str">
        <x:v>UNQUANTIFIED</x:v>
      </x:c>
      <x:c r="AR2732" s="11" t="str">
        <x:v>Position-class planning record; serial item and receiver open</x:v>
      </x:c>
      <x:c r="AS2732" s="26"/>
      <x:c r="AT2732" s="26"/>
    </x:row>
    <x:row r="2733">
      <x:c r="C2733" s="11" t="str">
        <x:v>M4-J-TDG-BAT-22</x:v>
      </x:c>
      <x:c r="D2733" s="11" t="str">
        <x:v>M4</x:v>
      </x:c>
      <x:c r="E2733" s="11" t="str">
        <x:v>Tornado sequence</x:v>
      </x:c>
      <x:c r="F2733" s="11" t="str">
        <x:v>J-TDG</x:v>
      </x:c>
      <x:c r="G2733" s="11" t="str">
        <x:v>Transfer and demobilization group</x:v>
      </x:c>
      <x:c r="H2733" s="11" t="str">
        <x:v>BAT-22</x:v>
      </x:c>
      <x:c r="I2733" s="19" t="n">
        <x:v>48</x:v>
      </x:c>
      <x:c r="J2733" s="21" t="n">
        <x:v>2</x:v>
      </x:c>
      <x:c r="K2733" s="18" t="n">
        <x:f>'05 Cargo Register'!K45</x:f>
        <x:v>53.625</x:v>
      </x:c>
      <x:c r="L2733" s="18" t="n">
        <x:f>'05 Cargo Register'!N45</x:f>
        <x:v>4</x:v>
      </x:c>
      <x:c r="M2733" s="18" t="n">
        <x:f>'05 Cargo Register'!O45</x:f>
        <x:v>105.60000000000001</x:v>
      </x:c>
      <x:c r="N2733" s="18" t="n">
        <x:f>J2733*K2733</x:f>
        <x:v>107.25</x:v>
      </x:c>
      <x:c r="O2733" s="18" t="n">
        <x:f>J2733*L2733</x:f>
        <x:v>8</x:v>
      </x:c>
      <x:c r="P2733" s="18" t="n">
        <x:f>J2733*M2733</x:f>
        <x:v>211.20000000000002</x:v>
      </x:c>
      <x:c r="Q2733" s="22" t="n">
        <x:f>'01 Controls'!$E$28*'02 Cargo Classes'!$M$9</x:f>
        <x:v>0</x:v>
      </x:c>
      <x:c r="R2733" s="22" t="n">
        <x:f>'01 Controls'!$F$28*'02 Cargo Classes'!$N$9</x:f>
        <x:v>0</x:v>
      </x:c>
      <x:c r="S2733" s="22" t="n">
        <x:f>'01 Controls'!$G$28*'02 Cargo Classes'!$O$9</x:f>
        <x:v>0.95</x:v>
      </x:c>
      <x:c r="T2733" s="22" t="n">
        <x:f>'01 Controls'!$H$28*'02 Cargo Classes'!$P$9</x:f>
        <x:v>0</x:v>
      </x:c>
      <x:c r="U2733" s="22" t="n">
        <x:f>SUM(Q2733:T2733)</x:f>
        <x:v>0.95</x:v>
      </x:c>
      <x:c r="V2733" s="18" t="n">
        <x:f>IF(U2733=0,0,N2733*Q2733/U2733)</x:f>
        <x:v>0</x:v>
      </x:c>
      <x:c r="W2733" s="18" t="n">
        <x:f>IF(U2733=0,0,P2733*Q2733/U2733)</x:f>
        <x:v>0</x:v>
      </x:c>
      <x:c r="X2733" s="18" t="n">
        <x:f>MAX(V2733,W2733*'01 Controls'!$E$12)</x:f>
        <x:v>0</x:v>
      </x:c>
      <x:c r="Y2733" s="18" t="n">
        <x:f>IF(U2733=0,0,N2733*R2733/U2733)</x:f>
        <x:v>0</x:v>
      </x:c>
      <x:c r="Z2733" s="18" t="n">
        <x:f>IF(U2733=0,0,P2733*R2733/U2733)</x:f>
        <x:v>0</x:v>
      </x:c>
      <x:c r="AA2733" s="18" t="n">
        <x:f>MAX(Y2733,Z2733*'01 Controls'!$E$13)</x:f>
        <x:v>0</x:v>
      </x:c>
      <x:c r="AB2733" s="18" t="n">
        <x:f>IF(U2733=0,0,N2733*S2733/U2733)</x:f>
        <x:v>107.25</x:v>
      </x:c>
      <x:c r="AC2733" s="18" t="n">
        <x:f>IF(U2733=0,0,P2733*S2733/U2733)</x:f>
        <x:v>211.20000000000002</x:v>
      </x:c>
      <x:c r="AD2733" s="18" t="n">
        <x:f>MAX(AB2733,AC2733*'01 Controls'!$E$14)</x:f>
        <x:v>107.25</x:v>
      </x:c>
      <x:c r="AE2733" s="18" t="n">
        <x:f>IF(U2733=0,0,N2733*T2733/U2733)</x:f>
        <x:v>0</x:v>
      </x:c>
      <x:c r="AF2733" s="18" t="n">
        <x:f>IF(U2733=0,0,P2733*T2733/U2733)</x:f>
        <x:v>0</x:v>
      </x:c>
      <x:c r="AG2733" s="18" t="n">
        <x:f>MAX(AE2733,AF2733*'01 Controls'!$E$15)</x:f>
        <x:v>0</x:v>
      </x:c>
      <x:c r="AH2733" s="18" t="n">
        <x:f>SUM(V2733,Y2733,AB2733,AE2733)</x:f>
        <x:v>107.25</x:v>
      </x:c>
      <x:c r="AI2733" s="18" t="n">
        <x:f>N2733-AH2733</x:f>
        <x:v>0</x:v>
      </x:c>
      <x:c r="AJ2733" s="18" t="n">
        <x:f>V2733*INDEX('07 Mode Capacity'!$P$6:$P$17,MATCH("AIR-"&amp;I2733,'07 Mode Capacity'!$C$6:$C$17,0))</x:f>
        <x:v>0</x:v>
      </x:c>
      <x:c r="AK2733" s="18" t="n">
        <x:f>Y2733*INDEX('07 Mode Capacity'!$P$6:$P$17,MATCH("OCEAN-"&amp;I2733,'07 Mode Capacity'!$C$6:$C$17,0))</x:f>
        <x:v>0</x:v>
      </x:c>
      <x:c r="AL2733" s="18" t="n">
        <x:f>AB2733*INDEX('07 Mode Capacity'!$P$6:$P$17,MATCH("LAND-"&amp;I2733,'07 Mode Capacity'!$C$6:$C$17,0))</x:f>
        <x:v>13.089634005435176</x:v>
      </x:c>
      <x:c r="AM2733" s="18" t="n">
        <x:f>AE2733*INDEX('07 Mode Capacity'!$P$6:$P$17,MATCH("INLAND-"&amp;I2733,'07 Mode Capacity'!$C$6:$C$17,0))</x:f>
        <x:v>0</x:v>
      </x:c>
      <x:c r="AN2733" s="18" t="n">
        <x:f>SUM(AJ2733:AM2733)</x:f>
        <x:v>13.089634005435176</x:v>
      </x:c>
      <x:c r="AO2733" s="17" t="n">
        <x:f>IF(N2733=0,1,AN2733/N2733)</x:f>
        <x:v>0.1220478695145471</x:v>
      </x:c>
      <x:c r="AP2733" s="11" t="str">
        <x:f>IF(AO2733&gt;='01 Controls'!$E$16,"PASS","FAIL")</x:f>
        <x:v>FAIL</x:v>
      </x:c>
      <x:c r="AQ2733" s="11" t="str">
        <x:v>UNQUANTIFIED</x:v>
      </x:c>
      <x:c r="AR2733" s="11" t="str">
        <x:v>Position-class planning record; serial item and receiver open</x:v>
      </x:c>
      <x:c r="AS2733" s="26"/>
      <x:c r="AT2733" s="26"/>
    </x:row>
    <x:row r="2734">
      <x:c r="C2734" s="11" t="str">
        <x:v>M4-J-TDG-TNK-20</x:v>
      </x:c>
      <x:c r="D2734" s="11" t="str">
        <x:v>M4</x:v>
      </x:c>
      <x:c r="E2734" s="11" t="str">
        <x:v>Tornado sequence</x:v>
      </x:c>
      <x:c r="F2734" s="11" t="str">
        <x:v>J-TDG</x:v>
      </x:c>
      <x:c r="G2734" s="11" t="str">
        <x:v>Transfer and demobilization group</x:v>
      </x:c>
      <x:c r="H2734" s="11" t="str">
        <x:v>TNK-20</x:v>
      </x:c>
      <x:c r="I2734" s="19" t="n">
        <x:v>48</x:v>
      </x:c>
      <x:c r="J2734" s="21" t="n">
        <x:v>2</x:v>
      </x:c>
      <x:c r="K2734" s="18" t="n">
        <x:f>'05 Cargo Register'!K46</x:f>
        <x:v>53.625</x:v>
      </x:c>
      <x:c r="L2734" s="18" t="n">
        <x:f>'05 Cargo Register'!N46</x:f>
        <x:v>4</x:v>
      </x:c>
      <x:c r="M2734" s="18" t="n">
        <x:f>'05 Cargo Register'!O46</x:f>
        <x:v>85</x:v>
      </x:c>
      <x:c r="N2734" s="18" t="n">
        <x:f>J2734*K2734</x:f>
        <x:v>107.25</x:v>
      </x:c>
      <x:c r="O2734" s="18" t="n">
        <x:f>J2734*L2734</x:f>
        <x:v>8</x:v>
      </x:c>
      <x:c r="P2734" s="18" t="n">
        <x:f>J2734*M2734</x:f>
        <x:v>170</x:v>
      </x:c>
      <x:c r="Q2734" s="22" t="n">
        <x:f>'01 Controls'!$E$28*'02 Cargo Classes'!$M$10</x:f>
        <x:v>0</x:v>
      </x:c>
      <x:c r="R2734" s="22" t="n">
        <x:f>'01 Controls'!$F$28*'02 Cargo Classes'!$N$10</x:f>
        <x:v>0</x:v>
      </x:c>
      <x:c r="S2734" s="22" t="n">
        <x:f>'01 Controls'!$G$28*'02 Cargo Classes'!$O$10</x:f>
        <x:v>0.95</x:v>
      </x:c>
      <x:c r="T2734" s="22" t="n">
        <x:f>'01 Controls'!$H$28*'02 Cargo Classes'!$P$10</x:f>
        <x:v>0</x:v>
      </x:c>
      <x:c r="U2734" s="22" t="n">
        <x:f>SUM(Q2734:T2734)</x:f>
        <x:v>0.95</x:v>
      </x:c>
      <x:c r="V2734" s="18" t="n">
        <x:f>IF(U2734=0,0,N2734*Q2734/U2734)</x:f>
        <x:v>0</x:v>
      </x:c>
      <x:c r="W2734" s="18" t="n">
        <x:f>IF(U2734=0,0,P2734*Q2734/U2734)</x:f>
        <x:v>0</x:v>
      </x:c>
      <x:c r="X2734" s="18" t="n">
        <x:f>MAX(V2734,W2734*'01 Controls'!$E$12)</x:f>
        <x:v>0</x:v>
      </x:c>
      <x:c r="Y2734" s="18" t="n">
        <x:f>IF(U2734=0,0,N2734*R2734/U2734)</x:f>
        <x:v>0</x:v>
      </x:c>
      <x:c r="Z2734" s="18" t="n">
        <x:f>IF(U2734=0,0,P2734*R2734/U2734)</x:f>
        <x:v>0</x:v>
      </x:c>
      <x:c r="AA2734" s="18" t="n">
        <x:f>MAX(Y2734,Z2734*'01 Controls'!$E$13)</x:f>
        <x:v>0</x:v>
      </x:c>
      <x:c r="AB2734" s="18" t="n">
        <x:f>IF(U2734=0,0,N2734*S2734/U2734)</x:f>
        <x:v>107.25</x:v>
      </x:c>
      <x:c r="AC2734" s="18" t="n">
        <x:f>IF(U2734=0,0,P2734*S2734/U2734)</x:f>
        <x:v>170</x:v>
      </x:c>
      <x:c r="AD2734" s="18" t="n">
        <x:f>MAX(AB2734,AC2734*'01 Controls'!$E$14)</x:f>
        <x:v>107.25</x:v>
      </x:c>
      <x:c r="AE2734" s="18" t="n">
        <x:f>IF(U2734=0,0,N2734*T2734/U2734)</x:f>
        <x:v>0</x:v>
      </x:c>
      <x:c r="AF2734" s="18" t="n">
        <x:f>IF(U2734=0,0,P2734*T2734/U2734)</x:f>
        <x:v>0</x:v>
      </x:c>
      <x:c r="AG2734" s="18" t="n">
        <x:f>MAX(AE2734,AF2734*'01 Controls'!$E$15)</x:f>
        <x:v>0</x:v>
      </x:c>
      <x:c r="AH2734" s="18" t="n">
        <x:f>SUM(V2734,Y2734,AB2734,AE2734)</x:f>
        <x:v>107.25</x:v>
      </x:c>
      <x:c r="AI2734" s="18" t="n">
        <x:f>N2734-AH2734</x:f>
        <x:v>0</x:v>
      </x:c>
      <x:c r="AJ2734" s="18" t="n">
        <x:f>V2734*INDEX('07 Mode Capacity'!$P$6:$P$17,MATCH("AIR-"&amp;I2734,'07 Mode Capacity'!$C$6:$C$17,0))</x:f>
        <x:v>0</x:v>
      </x:c>
      <x:c r="AK2734" s="18" t="n">
        <x:f>Y2734*INDEX('07 Mode Capacity'!$P$6:$P$17,MATCH("OCEAN-"&amp;I2734,'07 Mode Capacity'!$C$6:$C$17,0))</x:f>
        <x:v>0</x:v>
      </x:c>
      <x:c r="AL2734" s="18" t="n">
        <x:f>AB2734*INDEX('07 Mode Capacity'!$P$6:$P$17,MATCH("LAND-"&amp;I2734,'07 Mode Capacity'!$C$6:$C$17,0))</x:f>
        <x:v>13.089634005435176</x:v>
      </x:c>
      <x:c r="AM2734" s="18" t="n">
        <x:f>AE2734*INDEX('07 Mode Capacity'!$P$6:$P$17,MATCH("INLAND-"&amp;I2734,'07 Mode Capacity'!$C$6:$C$17,0))</x:f>
        <x:v>0</x:v>
      </x:c>
      <x:c r="AN2734" s="18" t="n">
        <x:f>SUM(AJ2734:AM2734)</x:f>
        <x:v>13.089634005435176</x:v>
      </x:c>
      <x:c r="AO2734" s="17" t="n">
        <x:f>IF(N2734=0,1,AN2734/N2734)</x:f>
        <x:v>0.1220478695145471</x:v>
      </x:c>
      <x:c r="AP2734" s="11" t="str">
        <x:f>IF(AO2734&gt;='01 Controls'!$E$16,"PASS","FAIL")</x:f>
        <x:v>FAIL</x:v>
      </x:c>
      <x:c r="AQ2734" s="11" t="str">
        <x:v>UNQUANTIFIED</x:v>
      </x:c>
      <x:c r="AR2734" s="11" t="str">
        <x:v>Position-class planning record; serial item and receiver open</x:v>
      </x:c>
      <x:c r="AS2734" s="26"/>
      <x:c r="AT2734" s="26"/>
    </x:row>
    <x:row r="2735">
      <x:c r="C2735" s="11" t="str">
        <x:v>M4-J-TDG-FLR-24</x:v>
      </x:c>
      <x:c r="D2735" s="11" t="str">
        <x:v>M4</x:v>
      </x:c>
      <x:c r="E2735" s="11" t="str">
        <x:v>Tornado sequence</x:v>
      </x:c>
      <x:c r="F2735" s="11" t="str">
        <x:v>J-TDG</x:v>
      </x:c>
      <x:c r="G2735" s="11" t="str">
        <x:v>Transfer and demobilization group</x:v>
      </x:c>
      <x:c r="H2735" s="11" t="str">
        <x:v>FLR-24</x:v>
      </x:c>
      <x:c r="I2735" s="19" t="n">
        <x:v>48</x:v>
      </x:c>
      <x:c r="J2735" s="21" t="n">
        <x:v>2</x:v>
      </x:c>
      <x:c r="K2735" s="18" t="n">
        <x:f>'05 Cargo Register'!K47</x:f>
        <x:v>107.25</x:v>
      </x:c>
      <x:c r="L2735" s="18" t="n">
        <x:f>'05 Cargo Register'!N47</x:f>
        <x:v>6</x:v>
      </x:c>
      <x:c r="M2735" s="18" t="n">
        <x:f>'05 Cargo Register'!O47</x:f>
        <x:v>192</x:v>
      </x:c>
      <x:c r="N2735" s="18" t="n">
        <x:f>J2735*K2735</x:f>
        <x:v>214.5</x:v>
      </x:c>
      <x:c r="O2735" s="18" t="n">
        <x:f>J2735*L2735</x:f>
        <x:v>12</x:v>
      </x:c>
      <x:c r="P2735" s="18" t="n">
        <x:f>J2735*M2735</x:f>
        <x:v>384</x:v>
      </x:c>
      <x:c r="Q2735" s="22" t="n">
        <x:f>'01 Controls'!$E$28*'02 Cargo Classes'!$M$11</x:f>
        <x:v>0</x:v>
      </x:c>
      <x:c r="R2735" s="22" t="n">
        <x:f>'01 Controls'!$F$28*'02 Cargo Classes'!$N$11</x:f>
        <x:v>0</x:v>
      </x:c>
      <x:c r="S2735" s="22" t="n">
        <x:f>'01 Controls'!$G$28*'02 Cargo Classes'!$O$11</x:f>
        <x:v>0.95</x:v>
      </x:c>
      <x:c r="T2735" s="22" t="n">
        <x:f>'01 Controls'!$H$28*'02 Cargo Classes'!$P$11</x:f>
        <x:v>0</x:v>
      </x:c>
      <x:c r="U2735" s="22" t="n">
        <x:f>SUM(Q2735:T2735)</x:f>
        <x:v>0.95</x:v>
      </x:c>
      <x:c r="V2735" s="18" t="n">
        <x:f>IF(U2735=0,0,N2735*Q2735/U2735)</x:f>
        <x:v>0</x:v>
      </x:c>
      <x:c r="W2735" s="18" t="n">
        <x:f>IF(U2735=0,0,P2735*Q2735/U2735)</x:f>
        <x:v>0</x:v>
      </x:c>
      <x:c r="X2735" s="18" t="n">
        <x:f>MAX(V2735,W2735*'01 Controls'!$E$12)</x:f>
        <x:v>0</x:v>
      </x:c>
      <x:c r="Y2735" s="18" t="n">
        <x:f>IF(U2735=0,0,N2735*R2735/U2735)</x:f>
        <x:v>0</x:v>
      </x:c>
      <x:c r="Z2735" s="18" t="n">
        <x:f>IF(U2735=0,0,P2735*R2735/U2735)</x:f>
        <x:v>0</x:v>
      </x:c>
      <x:c r="AA2735" s="18" t="n">
        <x:f>MAX(Y2735,Z2735*'01 Controls'!$E$13)</x:f>
        <x:v>0</x:v>
      </x:c>
      <x:c r="AB2735" s="18" t="n">
        <x:f>IF(U2735=0,0,N2735*S2735/U2735)</x:f>
        <x:v>214.5</x:v>
      </x:c>
      <x:c r="AC2735" s="18" t="n">
        <x:f>IF(U2735=0,0,P2735*S2735/U2735)</x:f>
        <x:v>383.99999999999994</x:v>
      </x:c>
      <x:c r="AD2735" s="18" t="n">
        <x:f>MAX(AB2735,AC2735*'01 Controls'!$E$14)</x:f>
        <x:v>214.5</x:v>
      </x:c>
      <x:c r="AE2735" s="18" t="n">
        <x:f>IF(U2735=0,0,N2735*T2735/U2735)</x:f>
        <x:v>0</x:v>
      </x:c>
      <x:c r="AF2735" s="18" t="n">
        <x:f>IF(U2735=0,0,P2735*T2735/U2735)</x:f>
        <x:v>0</x:v>
      </x:c>
      <x:c r="AG2735" s="18" t="n">
        <x:f>MAX(AE2735,AF2735*'01 Controls'!$E$15)</x:f>
        <x:v>0</x:v>
      </x:c>
      <x:c r="AH2735" s="18" t="n">
        <x:f>SUM(V2735,Y2735,AB2735,AE2735)</x:f>
        <x:v>214.5</x:v>
      </x:c>
      <x:c r="AI2735" s="18" t="n">
        <x:f>N2735-AH2735</x:f>
        <x:v>0</x:v>
      </x:c>
      <x:c r="AJ2735" s="18" t="n">
        <x:f>V2735*INDEX('07 Mode Capacity'!$P$6:$P$17,MATCH("AIR-"&amp;I2735,'07 Mode Capacity'!$C$6:$C$17,0))</x:f>
        <x:v>0</x:v>
      </x:c>
      <x:c r="AK2735" s="18" t="n">
        <x:f>Y2735*INDEX('07 Mode Capacity'!$P$6:$P$17,MATCH("OCEAN-"&amp;I2735,'07 Mode Capacity'!$C$6:$C$17,0))</x:f>
        <x:v>0</x:v>
      </x:c>
      <x:c r="AL2735" s="18" t="n">
        <x:f>AB2735*INDEX('07 Mode Capacity'!$P$6:$P$17,MATCH("LAND-"&amp;I2735,'07 Mode Capacity'!$C$6:$C$17,0))</x:f>
        <x:v>26.179268010870352</x:v>
      </x:c>
      <x:c r="AM2735" s="18" t="n">
        <x:f>AE2735*INDEX('07 Mode Capacity'!$P$6:$P$17,MATCH("INLAND-"&amp;I2735,'07 Mode Capacity'!$C$6:$C$17,0))</x:f>
        <x:v>0</x:v>
      </x:c>
      <x:c r="AN2735" s="18" t="n">
        <x:f>SUM(AJ2735:AM2735)</x:f>
        <x:v>26.179268010870352</x:v>
      </x:c>
      <x:c r="AO2735" s="17" t="n">
        <x:f>IF(N2735=0,1,AN2735/N2735)</x:f>
        <x:v>0.1220478695145471</x:v>
      </x:c>
      <x:c r="AP2735" s="11" t="str">
        <x:f>IF(AO2735&gt;='01 Controls'!$E$16,"PASS","FAIL")</x:f>
        <x:v>FAIL</x:v>
      </x:c>
      <x:c r="AQ2735" s="11" t="str">
        <x:v>UNQUANTIFIED</x:v>
      </x:c>
      <x:c r="AR2735" s="11" t="str">
        <x:v>Position-class planning record; serial item and receiver open</x:v>
      </x:c>
      <x:c r="AS2735" s="26"/>
      <x:c r="AT2735" s="26"/>
    </x:row>
    <x:row r="2736">
      <x:c r="C2736" s="11" t="str">
        <x:v>M4-J-TDG-ROL-30</x:v>
      </x:c>
      <x:c r="D2736" s="11" t="str">
        <x:v>M4</x:v>
      </x:c>
      <x:c r="E2736" s="11" t="str">
        <x:v>Tornado sequence</x:v>
      </x:c>
      <x:c r="F2736" s="11" t="str">
        <x:v>J-TDG</x:v>
      </x:c>
      <x:c r="G2736" s="11" t="str">
        <x:v>Transfer and demobilization group</x:v>
      </x:c>
      <x:c r="H2736" s="11" t="str">
        <x:v>ROL-30</x:v>
      </x:c>
      <x:c r="I2736" s="19" t="n">
        <x:v>48</x:v>
      </x:c>
      <x:c r="J2736" s="21" t="n">
        <x:v>2</x:v>
      </x:c>
      <x:c r="K2736" s="18" t="n">
        <x:f>'05 Cargo Register'!K48</x:f>
        <x:v>107.25</x:v>
      </x:c>
      <x:c r="L2736" s="18" t="n">
        <x:f>'05 Cargo Register'!N48</x:f>
        <x:v>5</x:v>
      </x:c>
      <x:c r="M2736" s="18" t="n">
        <x:f>'05 Cargo Register'!O48</x:f>
        <x:v>318.75</x:v>
      </x:c>
      <x:c r="N2736" s="18" t="n">
        <x:f>J2736*K2736</x:f>
        <x:v>214.5</x:v>
      </x:c>
      <x:c r="O2736" s="18" t="n">
        <x:f>J2736*L2736</x:f>
        <x:v>10</x:v>
      </x:c>
      <x:c r="P2736" s="18" t="n">
        <x:f>J2736*M2736</x:f>
        <x:v>637.5</x:v>
      </x:c>
      <x:c r="Q2736" s="22" t="n">
        <x:f>'01 Controls'!$E$28*'02 Cargo Classes'!$M$12</x:f>
        <x:v>0</x:v>
      </x:c>
      <x:c r="R2736" s="22" t="n">
        <x:f>'01 Controls'!$F$28*'02 Cargo Classes'!$N$12</x:f>
        <x:v>0</x:v>
      </x:c>
      <x:c r="S2736" s="22" t="n">
        <x:f>'01 Controls'!$G$28*'02 Cargo Classes'!$O$12</x:f>
        <x:v>1.4249999999999998</x:v>
      </x:c>
      <x:c r="T2736" s="22" t="n">
        <x:f>'01 Controls'!$H$28*'02 Cargo Classes'!$P$12</x:f>
        <x:v>0</x:v>
      </x:c>
      <x:c r="U2736" s="22" t="n">
        <x:f>SUM(Q2736:T2736)</x:f>
        <x:v>1.4249999999999998</x:v>
      </x:c>
      <x:c r="V2736" s="18" t="n">
        <x:f>IF(U2736=0,0,N2736*Q2736/U2736)</x:f>
        <x:v>0</x:v>
      </x:c>
      <x:c r="W2736" s="18" t="n">
        <x:f>IF(U2736=0,0,P2736*Q2736/U2736)</x:f>
        <x:v>0</x:v>
      </x:c>
      <x:c r="X2736" s="18" t="n">
        <x:f>MAX(V2736,W2736*'01 Controls'!$E$12)</x:f>
        <x:v>0</x:v>
      </x:c>
      <x:c r="Y2736" s="18" t="n">
        <x:f>IF(U2736=0,0,N2736*R2736/U2736)</x:f>
        <x:v>0</x:v>
      </x:c>
      <x:c r="Z2736" s="18" t="n">
        <x:f>IF(U2736=0,0,P2736*R2736/U2736)</x:f>
        <x:v>0</x:v>
      </x:c>
      <x:c r="AA2736" s="18" t="n">
        <x:f>MAX(Y2736,Z2736*'01 Controls'!$E$13)</x:f>
        <x:v>0</x:v>
      </x:c>
      <x:c r="AB2736" s="18" t="n">
        <x:f>IF(U2736=0,0,N2736*S2736/U2736)</x:f>
        <x:v>214.5</x:v>
      </x:c>
      <x:c r="AC2736" s="18" t="n">
        <x:f>IF(U2736=0,0,P2736*S2736/U2736)</x:f>
        <x:v>637.5</x:v>
      </x:c>
      <x:c r="AD2736" s="18" t="n">
        <x:f>MAX(AB2736,AC2736*'01 Controls'!$E$14)</x:f>
        <x:v>214.5</x:v>
      </x:c>
      <x:c r="AE2736" s="18" t="n">
        <x:f>IF(U2736=0,0,N2736*T2736/U2736)</x:f>
        <x:v>0</x:v>
      </x:c>
      <x:c r="AF2736" s="18" t="n">
        <x:f>IF(U2736=0,0,P2736*T2736/U2736)</x:f>
        <x:v>0</x:v>
      </x:c>
      <x:c r="AG2736" s="18" t="n">
        <x:f>MAX(AE2736,AF2736*'01 Controls'!$E$15)</x:f>
        <x:v>0</x:v>
      </x:c>
      <x:c r="AH2736" s="18" t="n">
        <x:f>SUM(V2736,Y2736,AB2736,AE2736)</x:f>
        <x:v>214.5</x:v>
      </x:c>
      <x:c r="AI2736" s="18" t="n">
        <x:f>N2736-AH2736</x:f>
        <x:v>0</x:v>
      </x:c>
      <x:c r="AJ2736" s="18" t="n">
        <x:f>V2736*INDEX('07 Mode Capacity'!$P$6:$P$17,MATCH("AIR-"&amp;I2736,'07 Mode Capacity'!$C$6:$C$17,0))</x:f>
        <x:v>0</x:v>
      </x:c>
      <x:c r="AK2736" s="18" t="n">
        <x:f>Y2736*INDEX('07 Mode Capacity'!$P$6:$P$17,MATCH("OCEAN-"&amp;I2736,'07 Mode Capacity'!$C$6:$C$17,0))</x:f>
        <x:v>0</x:v>
      </x:c>
      <x:c r="AL2736" s="18" t="n">
        <x:f>AB2736*INDEX('07 Mode Capacity'!$P$6:$P$17,MATCH("LAND-"&amp;I2736,'07 Mode Capacity'!$C$6:$C$17,0))</x:f>
        <x:v>26.179268010870352</x:v>
      </x:c>
      <x:c r="AM2736" s="18" t="n">
        <x:f>AE2736*INDEX('07 Mode Capacity'!$P$6:$P$17,MATCH("INLAND-"&amp;I2736,'07 Mode Capacity'!$C$6:$C$17,0))</x:f>
        <x:v>0</x:v>
      </x:c>
      <x:c r="AN2736" s="18" t="n">
        <x:f>SUM(AJ2736:AM2736)</x:f>
        <x:v>26.179268010870352</x:v>
      </x:c>
      <x:c r="AO2736" s="17" t="n">
        <x:f>IF(N2736=0,1,AN2736/N2736)</x:f>
        <x:v>0.1220478695145471</x:v>
      </x:c>
      <x:c r="AP2736" s="11" t="str">
        <x:f>IF(AO2736&gt;='01 Controls'!$E$16,"PASS","FAIL")</x:f>
        <x:v>FAIL</x:v>
      </x:c>
      <x:c r="AQ2736" s="11" t="str">
        <x:v>UNQUANTIFIED</x:v>
      </x:c>
      <x:c r="AR2736" s="11" t="str">
        <x:v>Position-class planning record; serial item and receiver open</x:v>
      </x:c>
      <x:c r="AS2736" s="26"/>
      <x:c r="AT2736" s="26"/>
    </x:row>
    <x:row r="2737">
      <x:c r="C2737" s="11" t="str">
        <x:v>M4-J-TDG-LIN-18</x:v>
      </x:c>
      <x:c r="D2737" s="11" t="str">
        <x:v>M4</x:v>
      </x:c>
      <x:c r="E2737" s="11" t="str">
        <x:v>Tornado sequence</x:v>
      </x:c>
      <x:c r="F2737" s="11" t="str">
        <x:v>J-TDG</x:v>
      </x:c>
      <x:c r="G2737" s="11" t="str">
        <x:v>Transfer and demobilization group</x:v>
      </x:c>
      <x:c r="H2737" s="11" t="str">
        <x:v>LIN-18</x:v>
      </x:c>
      <x:c r="I2737" s="19" t="n">
        <x:v>72</x:v>
      </x:c>
      <x:c r="J2737" s="21" t="n">
        <x:v>2</x:v>
      </x:c>
      <x:c r="K2737" s="18" t="n">
        <x:f>'05 Cargo Register'!K49</x:f>
        <x:v>53.625</x:v>
      </x:c>
      <x:c r="L2737" s="18" t="n">
        <x:f>'05 Cargo Register'!N49</x:f>
        <x:v>4</x:v>
      </x:c>
      <x:c r="M2737" s="18" t="n">
        <x:f>'05 Cargo Register'!O49</x:f>
        <x:v>176</x:v>
      </x:c>
      <x:c r="N2737" s="18" t="n">
        <x:f>J2737*K2737</x:f>
        <x:v>107.25</x:v>
      </x:c>
      <x:c r="O2737" s="18" t="n">
        <x:f>J2737*L2737</x:f>
        <x:v>8</x:v>
      </x:c>
      <x:c r="P2737" s="18" t="n">
        <x:f>J2737*M2737</x:f>
        <x:v>352</x:v>
      </x:c>
      <x:c r="Q2737" s="22" t="n">
        <x:f>'01 Controls'!$E$28*'02 Cargo Classes'!$M$13</x:f>
        <x:v>0</x:v>
      </x:c>
      <x:c r="R2737" s="22" t="n">
        <x:f>'01 Controls'!$F$28*'02 Cargo Classes'!$N$13</x:f>
        <x:v>0</x:v>
      </x:c>
      <x:c r="S2737" s="22" t="n">
        <x:f>'01 Controls'!$G$28*'02 Cargo Classes'!$O$13</x:f>
        <x:v>0.95</x:v>
      </x:c>
      <x:c r="T2737" s="22" t="n">
        <x:f>'01 Controls'!$H$28*'02 Cargo Classes'!$P$13</x:f>
        <x:v>0</x:v>
      </x:c>
      <x:c r="U2737" s="22" t="n">
        <x:f>SUM(Q2737:T2737)</x:f>
        <x:v>0.95</x:v>
      </x:c>
      <x:c r="V2737" s="18" t="n">
        <x:f>IF(U2737=0,0,N2737*Q2737/U2737)</x:f>
        <x:v>0</x:v>
      </x:c>
      <x:c r="W2737" s="18" t="n">
        <x:f>IF(U2737=0,0,P2737*Q2737/U2737)</x:f>
        <x:v>0</x:v>
      </x:c>
      <x:c r="X2737" s="18" t="n">
        <x:f>MAX(V2737,W2737*'01 Controls'!$E$12)</x:f>
        <x:v>0</x:v>
      </x:c>
      <x:c r="Y2737" s="18" t="n">
        <x:f>IF(U2737=0,0,N2737*R2737/U2737)</x:f>
        <x:v>0</x:v>
      </x:c>
      <x:c r="Z2737" s="18" t="n">
        <x:f>IF(U2737=0,0,P2737*R2737/U2737)</x:f>
        <x:v>0</x:v>
      </x:c>
      <x:c r="AA2737" s="18" t="n">
        <x:f>MAX(Y2737,Z2737*'01 Controls'!$E$13)</x:f>
        <x:v>0</x:v>
      </x:c>
      <x:c r="AB2737" s="18" t="n">
        <x:f>IF(U2737=0,0,N2737*S2737/U2737)</x:f>
        <x:v>107.25</x:v>
      </x:c>
      <x:c r="AC2737" s="18" t="n">
        <x:f>IF(U2737=0,0,P2737*S2737/U2737)</x:f>
        <x:v>352</x:v>
      </x:c>
      <x:c r="AD2737" s="18" t="n">
        <x:f>MAX(AB2737,AC2737*'01 Controls'!$E$14)</x:f>
        <x:v>107.25</x:v>
      </x:c>
      <x:c r="AE2737" s="18" t="n">
        <x:f>IF(U2737=0,0,N2737*T2737/U2737)</x:f>
        <x:v>0</x:v>
      </x:c>
      <x:c r="AF2737" s="18" t="n">
        <x:f>IF(U2737=0,0,P2737*T2737/U2737)</x:f>
        <x:v>0</x:v>
      </x:c>
      <x:c r="AG2737" s="18" t="n">
        <x:f>MAX(AE2737,AF2737*'01 Controls'!$E$15)</x:f>
        <x:v>0</x:v>
      </x:c>
      <x:c r="AH2737" s="18" t="n">
        <x:f>SUM(V2737,Y2737,AB2737,AE2737)</x:f>
        <x:v>107.25</x:v>
      </x:c>
      <x:c r="AI2737" s="18" t="n">
        <x:f>N2737-AH2737</x:f>
        <x:v>0</x:v>
      </x:c>
      <x:c r="AJ2737" s="18" t="n">
        <x:f>V2737*INDEX('07 Mode Capacity'!$P$6:$P$17,MATCH("AIR-"&amp;I2737,'07 Mode Capacity'!$C$6:$C$17,0))</x:f>
        <x:v>0</x:v>
      </x:c>
      <x:c r="AK2737" s="18" t="n">
        <x:f>Y2737*INDEX('07 Mode Capacity'!$P$6:$P$17,MATCH("OCEAN-"&amp;I2737,'07 Mode Capacity'!$C$6:$C$17,0))</x:f>
        <x:v>0</x:v>
      </x:c>
      <x:c r="AL2737" s="18" t="n">
        <x:f>AB2737*INDEX('07 Mode Capacity'!$P$6:$P$17,MATCH("LAND-"&amp;I2737,'07 Mode Capacity'!$C$6:$C$17,0))</x:f>
        <x:v>76.6848466076729</x:v>
      </x:c>
      <x:c r="AM2737" s="18" t="n">
        <x:f>AE2737*INDEX('07 Mode Capacity'!$P$6:$P$17,MATCH("INLAND-"&amp;I2737,'07 Mode Capacity'!$C$6:$C$17,0))</x:f>
        <x:v>0</x:v>
      </x:c>
      <x:c r="AN2737" s="18" t="n">
        <x:f>SUM(AJ2737:AM2737)</x:f>
        <x:v>76.6848466076729</x:v>
      </x:c>
      <x:c r="AO2737" s="17" t="n">
        <x:f>IF(N2737=0,1,AN2737/N2737)</x:f>
        <x:v>0.7150102247801668</x:v>
      </x:c>
      <x:c r="AP2737" s="11" t="str">
        <x:f>IF(AO2737&gt;='01 Controls'!$E$16,"PASS","FAIL")</x:f>
        <x:v>FAIL</x:v>
      </x:c>
      <x:c r="AQ2737" s="11" t="str">
        <x:v>UNQUANTIFIED</x:v>
      </x:c>
      <x:c r="AR2737" s="11" t="str">
        <x:v>Position-class planning record; serial item and receiver open</x:v>
      </x:c>
      <x:c r="AS2737" s="26"/>
      <x:c r="AT2737" s="26"/>
    </x:row>
    <x:row r="2738">
      <x:c r="C2738" s="11" t="str">
        <x:v>M4-J-TDG-BLK-08</x:v>
      </x:c>
      <x:c r="D2738" s="11" t="str">
        <x:v>M4</x:v>
      </x:c>
      <x:c r="E2738" s="11" t="str">
        <x:v>Tornado sequence</x:v>
      </x:c>
      <x:c r="F2738" s="11" t="str">
        <x:v>J-TDG</x:v>
      </x:c>
      <x:c r="G2738" s="11" t="str">
        <x:v>Transfer and demobilization group</x:v>
      </x:c>
      <x:c r="H2738" s="11" t="str">
        <x:v>BLK-08</x:v>
      </x:c>
      <x:c r="I2738" s="19" t="n">
        <x:v>48</x:v>
      </x:c>
      <x:c r="J2738" s="21" t="n">
        <x:v>2</x:v>
      </x:c>
      <x:c r="K2738" s="18" t="n">
        <x:f>'05 Cargo Register'!K50</x:f>
        <x:v>160.875</x:v>
      </x:c>
      <x:c r="L2738" s="18" t="n">
        <x:f>'05 Cargo Register'!N50</x:f>
        <x:v>26</x:v>
      </x:c>
      <x:c r="M2738" s="18" t="n">
        <x:f>'05 Cargo Register'!O50</x:f>
        <x:v>1326</x:v>
      </x:c>
      <x:c r="N2738" s="18" t="n">
        <x:f>J2738*K2738</x:f>
        <x:v>321.75</x:v>
      </x:c>
      <x:c r="O2738" s="18" t="n">
        <x:f>J2738*L2738</x:f>
        <x:v>52</x:v>
      </x:c>
      <x:c r="P2738" s="18" t="n">
        <x:f>J2738*M2738</x:f>
        <x:v>2652</x:v>
      </x:c>
      <x:c r="Q2738" s="22" t="n">
        <x:f>'01 Controls'!$E$28*'02 Cargo Classes'!$M$14</x:f>
        <x:v>0.05</x:v>
      </x:c>
      <x:c r="R2738" s="22" t="n">
        <x:f>'01 Controls'!$F$28*'02 Cargo Classes'!$N$14</x:f>
        <x:v>0</x:v>
      </x:c>
      <x:c r="S2738" s="22" t="n">
        <x:f>'01 Controls'!$G$28*'02 Cargo Classes'!$O$14</x:f>
        <x:v>0.95</x:v>
      </x:c>
      <x:c r="T2738" s="22" t="n">
        <x:f>'01 Controls'!$H$28*'02 Cargo Classes'!$P$14</x:f>
        <x:v>0</x:v>
      </x:c>
      <x:c r="U2738" s="22" t="n">
        <x:f>SUM(Q2738:T2738)</x:f>
        <x:v>1</x:v>
      </x:c>
      <x:c r="V2738" s="18" t="n">
        <x:f>IF(U2738=0,0,N2738*Q2738/U2738)</x:f>
        <x:v>16.087500000000002</x:v>
      </x:c>
      <x:c r="W2738" s="18" t="n">
        <x:f>IF(U2738=0,0,P2738*Q2738/U2738)</x:f>
        <x:v>132.6</x:v>
      </x:c>
      <x:c r="X2738" s="18" t="n">
        <x:f>MAX(V2738,W2738*'01 Controls'!$E$12)</x:f>
        <x:v>33.15</x:v>
      </x:c>
      <x:c r="Y2738" s="18" t="n">
        <x:f>IF(U2738=0,0,N2738*R2738/U2738)</x:f>
        <x:v>0</x:v>
      </x:c>
      <x:c r="Z2738" s="18" t="n">
        <x:f>IF(U2738=0,0,P2738*R2738/U2738)</x:f>
        <x:v>0</x:v>
      </x:c>
      <x:c r="AA2738" s="18" t="n">
        <x:f>MAX(Y2738,Z2738*'01 Controls'!$E$13)</x:f>
        <x:v>0</x:v>
      </x:c>
      <x:c r="AB2738" s="18" t="n">
        <x:f>IF(U2738=0,0,N2738*S2738/U2738)</x:f>
        <x:v>305.66249999999997</x:v>
      </x:c>
      <x:c r="AC2738" s="18" t="n">
        <x:f>IF(U2738=0,0,P2738*S2738/U2738)</x:f>
        <x:v>2519.4</x:v>
      </x:c>
      <x:c r="AD2738" s="18" t="n">
        <x:f>MAX(AB2738,AC2738*'01 Controls'!$E$14)</x:f>
        <x:v>503.88000000000005</x:v>
      </x:c>
      <x:c r="AE2738" s="18" t="n">
        <x:f>IF(U2738=0,0,N2738*T2738/U2738)</x:f>
        <x:v>0</x:v>
      </x:c>
      <x:c r="AF2738" s="18" t="n">
        <x:f>IF(U2738=0,0,P2738*T2738/U2738)</x:f>
        <x:v>0</x:v>
      </x:c>
      <x:c r="AG2738" s="18" t="n">
        <x:f>MAX(AE2738,AF2738*'01 Controls'!$E$15)</x:f>
        <x:v>0</x:v>
      </x:c>
      <x:c r="AH2738" s="18" t="n">
        <x:f>SUM(V2738,Y2738,AB2738,AE2738)</x:f>
        <x:v>321.74999999999994</x:v>
      </x:c>
      <x:c r="AI2738" s="18" t="n">
        <x:f>N2738-AH2738</x:f>
        <x:v>5.684341886080802e-14</x:v>
      </x:c>
      <x:c r="AJ2738" s="18" t="n">
        <x:f>V2738*INDEX('07 Mode Capacity'!$P$6:$P$17,MATCH("AIR-"&amp;I2738,'07 Mode Capacity'!$C$6:$C$17,0))</x:f>
        <x:v>4.509899902728995</x:v>
      </x:c>
      <x:c r="AK2738" s="18" t="n">
        <x:f>Y2738*INDEX('07 Mode Capacity'!$P$6:$P$17,MATCH("OCEAN-"&amp;I2738,'07 Mode Capacity'!$C$6:$C$17,0))</x:f>
        <x:v>0</x:v>
      </x:c>
      <x:c r="AL2738" s="18" t="n">
        <x:f>AB2738*INDEX('07 Mode Capacity'!$P$6:$P$17,MATCH("LAND-"&amp;I2738,'07 Mode Capacity'!$C$6:$C$17,0))</x:f>
        <x:v>37.30545691549025</x:v>
      </x:c>
      <x:c r="AM2738" s="18" t="n">
        <x:f>AE2738*INDEX('07 Mode Capacity'!$P$6:$P$17,MATCH("INLAND-"&amp;I2738,'07 Mode Capacity'!$C$6:$C$17,0))</x:f>
        <x:v>0</x:v>
      </x:c>
      <x:c r="AN2738" s="18" t="n">
        <x:f>SUM(AJ2738:AM2738)</x:f>
        <x:v>41.81535681821924</x:v>
      </x:c>
      <x:c r="AO2738" s="17" t="n">
        <x:f>IF(N2738=0,1,AN2738/N2738)</x:f>
        <x:v>0.12996225895328437</x:v>
      </x:c>
      <x:c r="AP2738" s="11" t="str">
        <x:f>IF(AO2738&gt;='01 Controls'!$E$16,"PASS","FAIL")</x:f>
        <x:v>FAIL</x:v>
      </x:c>
      <x:c r="AQ2738" s="11" t="str">
        <x:v>UNQUANTIFIED</x:v>
      </x:c>
      <x:c r="AR2738" s="11" t="str">
        <x:v>Position-class planning record; serial item and receiver open</x:v>
      </x:c>
      <x:c r="AS2738" s="26"/>
      <x:c r="AT2738" s="26"/>
    </x:row>
    <x:row r="2739">
      <x:c r="C2739" s="11" t="str">
        <x:v>M4-L-ROG-APL-45</x:v>
      </x:c>
      <x:c r="D2739" s="11" t="str">
        <x:v>M4</x:v>
      </x:c>
      <x:c r="E2739" s="11" t="str">
        <x:v>Tornado sequence</x:v>
      </x:c>
      <x:c r="F2739" s="11" t="str">
        <x:v>L-ROG</x:v>
      </x:c>
      <x:c r="G2739" s="11" t="str">
        <x:v>Access and route-opening group</x:v>
      </x:c>
      <x:c r="H2739" s="11" t="str">
        <x:v>APL-45</x:v>
      </x:c>
      <x:c r="I2739" s="19" t="n">
        <x:v>24</x:v>
      </x:c>
      <x:c r="J2739" s="21" t="n">
        <x:v>10</x:v>
      </x:c>
      <x:c r="K2739" s="18" t="n">
        <x:f>'05 Cargo Register'!K51</x:f>
        <x:v>91.125</x:v>
      </x:c>
      <x:c r="L2739" s="18" t="n">
        <x:f>'05 Cargo Register'!N51</x:f>
        <x:v>24</x:v>
      </x:c>
      <x:c r="M2739" s="18" t="n">
        <x:f>'05 Cargo Register'!O51</x:f>
        <x:v>180</x:v>
      </x:c>
      <x:c r="N2739" s="18" t="n">
        <x:f>J2739*K2739</x:f>
        <x:v>911.25</x:v>
      </x:c>
      <x:c r="O2739" s="18" t="n">
        <x:f>J2739*L2739</x:f>
        <x:v>240</x:v>
      </x:c>
      <x:c r="P2739" s="18" t="n">
        <x:f>J2739*M2739</x:f>
        <x:v>1800</x:v>
      </x:c>
      <x:c r="Q2739" s="22" t="n">
        <x:f>'01 Controls'!$E$28*'02 Cargo Classes'!$M$6</x:f>
        <x:v>0.15000000000000002</x:v>
      </x:c>
      <x:c r="R2739" s="22" t="n">
        <x:f>'01 Controls'!$F$28*'02 Cargo Classes'!$N$6</x:f>
        <x:v>0</x:v>
      </x:c>
      <x:c r="S2739" s="22" t="n">
        <x:f>'01 Controls'!$G$28*'02 Cargo Classes'!$O$6</x:f>
        <x:v>0.95</x:v>
      </x:c>
      <x:c r="T2739" s="22" t="n">
        <x:f>'01 Controls'!$H$28*'02 Cargo Classes'!$P$6</x:f>
        <x:v>0</x:v>
      </x:c>
      <x:c r="U2739" s="22" t="n">
        <x:f>SUM(Q2739:T2739)</x:f>
        <x:v>1.1</x:v>
      </x:c>
      <x:c r="V2739" s="18" t="n">
        <x:f>IF(U2739=0,0,N2739*Q2739/U2739)</x:f>
        <x:v>124.26136363636365</x:v>
      </x:c>
      <x:c r="W2739" s="18" t="n">
        <x:f>IF(U2739=0,0,P2739*Q2739/U2739)</x:f>
        <x:v>245.4545454545455</x:v>
      </x:c>
      <x:c r="X2739" s="18" t="n">
        <x:f>MAX(V2739,W2739*'01 Controls'!$E$12)</x:f>
        <x:v>124.26136363636365</x:v>
      </x:c>
      <x:c r="Y2739" s="18" t="n">
        <x:f>IF(U2739=0,0,N2739*R2739/U2739)</x:f>
        <x:v>0</x:v>
      </x:c>
      <x:c r="Z2739" s="18" t="n">
        <x:f>IF(U2739=0,0,P2739*R2739/U2739)</x:f>
        <x:v>0</x:v>
      </x:c>
      <x:c r="AA2739" s="18" t="n">
        <x:f>MAX(Y2739,Z2739*'01 Controls'!$E$13)</x:f>
        <x:v>0</x:v>
      </x:c>
      <x:c r="AB2739" s="18" t="n">
        <x:f>IF(U2739=0,0,N2739*S2739/U2739)</x:f>
        <x:v>786.9886363636363</x:v>
      </x:c>
      <x:c r="AC2739" s="18" t="n">
        <x:f>IF(U2739=0,0,P2739*S2739/U2739)</x:f>
        <x:v>1554.5454545454545</x:v>
      </x:c>
      <x:c r="AD2739" s="18" t="n">
        <x:f>MAX(AB2739,AC2739*'01 Controls'!$E$14)</x:f>
        <x:v>786.9886363636363</x:v>
      </x:c>
      <x:c r="AE2739" s="18" t="n">
        <x:f>IF(U2739=0,0,N2739*T2739/U2739)</x:f>
        <x:v>0</x:v>
      </x:c>
      <x:c r="AF2739" s="18" t="n">
        <x:f>IF(U2739=0,0,P2739*T2739/U2739)</x:f>
        <x:v>0</x:v>
      </x:c>
      <x:c r="AG2739" s="18" t="n">
        <x:f>MAX(AE2739,AF2739*'01 Controls'!$E$15)</x:f>
        <x:v>0</x:v>
      </x:c>
      <x:c r="AH2739" s="18" t="n">
        <x:f>SUM(V2739,Y2739,AB2739,AE2739)</x:f>
        <x:v>911.2499999999999</x:v>
      </x:c>
      <x:c r="AI2739" s="18" t="n">
        <x:f>N2739-AH2739</x:f>
        <x:v>1.1368683772161603e-13</x:v>
      </x:c>
      <x:c r="AJ2739" s="18" t="n">
        <x:f>V2739*INDEX('07 Mode Capacity'!$P$6:$P$17,MATCH("AIR-"&amp;I2739,'07 Mode Capacity'!$C$6:$C$17,0))</x:f>
        <x:v>25.214378770659525</x:v>
      </x:c>
      <x:c r="AK2739" s="18" t="n">
        <x:f>Y2739*INDEX('07 Mode Capacity'!$P$6:$P$17,MATCH("OCEAN-"&amp;I2739,'07 Mode Capacity'!$C$6:$C$17,0))</x:f>
        <x:v>0</x:v>
      </x:c>
      <x:c r="AL2739" s="18" t="n">
        <x:f>AB2739*INDEX('07 Mode Capacity'!$P$6:$P$17,MATCH("LAND-"&amp;I2739,'07 Mode Capacity'!$C$6:$C$17,0))</x:f>
        <x:v>301.0238807829758</x:v>
      </x:c>
      <x:c r="AM2739" s="18" t="n">
        <x:f>AE2739*INDEX('07 Mode Capacity'!$P$6:$P$17,MATCH("INLAND-"&amp;I2739,'07 Mode Capacity'!$C$6:$C$17,0))</x:f>
        <x:v>0</x:v>
      </x:c>
      <x:c r="AN2739" s="18" t="n">
        <x:f>SUM(AJ2739:AM2739)</x:f>
        <x:v>326.2382595536354</x:v>
      </x:c>
      <x:c r="AO2739" s="17" t="n">
        <x:f>IF(N2739=0,1,AN2739/N2739)</x:f>
        <x:v>0.35801180746626654</x:v>
      </x:c>
      <x:c r="AP2739" s="11" t="str">
        <x:f>IF(AO2739&gt;='01 Controls'!$E$16,"PASS","FAIL")</x:f>
        <x:v>FAIL</x:v>
      </x:c>
      <x:c r="AQ2739" s="11" t="str">
        <x:v>UNQUANTIFIED</x:v>
      </x:c>
      <x:c r="AR2739" s="11" t="str">
        <x:v>Position-class planning record; serial item and receiver open</x:v>
      </x:c>
      <x:c r="AS2739" s="26"/>
      <x:c r="AT2739" s="26"/>
    </x:row>
    <x:row r="2740">
      <x:c r="C2740" s="11" t="str">
        <x:v>M4-L-ROG-ISO-18</x:v>
      </x:c>
      <x:c r="D2740" s="11" t="str">
        <x:v>M4</x:v>
      </x:c>
      <x:c r="E2740" s="11" t="str">
        <x:v>Tornado sequence</x:v>
      </x:c>
      <x:c r="F2740" s="11" t="str">
        <x:v>L-ROG</x:v>
      </x:c>
      <x:c r="G2740" s="11" t="str">
        <x:v>Access and route-opening group</x:v>
      </x:c>
      <x:c r="H2740" s="11" t="str">
        <x:v>ISO-18</x:v>
      </x:c>
      <x:c r="I2740" s="19" t="n">
        <x:v>48</x:v>
      </x:c>
      <x:c r="J2740" s="21" t="n">
        <x:v>10</x:v>
      </x:c>
      <x:c r="K2740" s="18" t="n">
        <x:f>'05 Cargo Register'!K52</x:f>
        <x:v>364.5</x:v>
      </x:c>
      <x:c r="L2740" s="18" t="n">
        <x:f>'05 Cargo Register'!N52</x:f>
        <x:v>24</x:v>
      </x:c>
      <x:c r="M2740" s="18" t="n">
        <x:f>'05 Cargo Register'!O52</x:f>
        <x:v>633.6</x:v>
      </x:c>
      <x:c r="N2740" s="18" t="n">
        <x:f>J2740*K2740</x:f>
        <x:v>3645</x:v>
      </x:c>
      <x:c r="O2740" s="18" t="n">
        <x:f>J2740*L2740</x:f>
        <x:v>240</x:v>
      </x:c>
      <x:c r="P2740" s="18" t="n">
        <x:f>J2740*M2740</x:f>
        <x:v>6336</x:v>
      </x:c>
      <x:c r="Q2740" s="22" t="n">
        <x:f>'01 Controls'!$E$28*'02 Cargo Classes'!$M$7</x:f>
        <x:v>0.010000000000000002</x:v>
      </x:c>
      <x:c r="R2740" s="22" t="n">
        <x:f>'01 Controls'!$F$28*'02 Cargo Classes'!$N$7</x:f>
        <x:v>0</x:v>
      </x:c>
      <x:c r="S2740" s="22" t="n">
        <x:f>'01 Controls'!$G$28*'02 Cargo Classes'!$O$7</x:f>
        <x:v>1.14</x:v>
      </x:c>
      <x:c r="T2740" s="22" t="n">
        <x:f>'01 Controls'!$H$28*'02 Cargo Classes'!$P$7</x:f>
        <x:v>0</x:v>
      </x:c>
      <x:c r="U2740" s="22" t="n">
        <x:f>SUM(Q2740:T2740)</x:f>
        <x:v>1.15</x:v>
      </x:c>
      <x:c r="V2740" s="18" t="n">
        <x:f>IF(U2740=0,0,N2740*Q2740/U2740)</x:f>
        <x:v>31.695652173913054</x:v>
      </x:c>
      <x:c r="W2740" s="18" t="n">
        <x:f>IF(U2740=0,0,P2740*Q2740/U2740)</x:f>
        <x:v>55.09565217391306</x:v>
      </x:c>
      <x:c r="X2740" s="18" t="n">
        <x:f>MAX(V2740,W2740*'01 Controls'!$E$12)</x:f>
        <x:v>31.695652173913054</x:v>
      </x:c>
      <x:c r="Y2740" s="18" t="n">
        <x:f>IF(U2740=0,0,N2740*R2740/U2740)</x:f>
        <x:v>0</x:v>
      </x:c>
      <x:c r="Z2740" s="18" t="n">
        <x:f>IF(U2740=0,0,P2740*R2740/U2740)</x:f>
        <x:v>0</x:v>
      </x:c>
      <x:c r="AA2740" s="18" t="n">
        <x:f>MAX(Y2740,Z2740*'01 Controls'!$E$13)</x:f>
        <x:v>0</x:v>
      </x:c>
      <x:c r="AB2740" s="18" t="n">
        <x:f>IF(U2740=0,0,N2740*S2740/U2740)</x:f>
        <x:v>3613.3043478260865</x:v>
      </x:c>
      <x:c r="AC2740" s="18" t="n">
        <x:f>IF(U2740=0,0,P2740*S2740/U2740)</x:f>
        <x:v>6280.904347826086</x:v>
      </x:c>
      <x:c r="AD2740" s="18" t="n">
        <x:f>MAX(AB2740,AC2740*'01 Controls'!$E$14)</x:f>
        <x:v>3613.3043478260865</x:v>
      </x:c>
      <x:c r="AE2740" s="18" t="n">
        <x:f>IF(U2740=0,0,N2740*T2740/U2740)</x:f>
        <x:v>0</x:v>
      </x:c>
      <x:c r="AF2740" s="18" t="n">
        <x:f>IF(U2740=0,0,P2740*T2740/U2740)</x:f>
        <x:v>0</x:v>
      </x:c>
      <x:c r="AG2740" s="18" t="n">
        <x:f>MAX(AE2740,AF2740*'01 Controls'!$E$15)</x:f>
        <x:v>0</x:v>
      </x:c>
      <x:c r="AH2740" s="18" t="n">
        <x:f>SUM(V2740,Y2740,AB2740,AE2740)</x:f>
        <x:v>3644.9999999999995</x:v>
      </x:c>
      <x:c r="AI2740" s="18" t="n">
        <x:f>N2740-AH2740</x:f>
        <x:v>4.547473508864641e-13</x:v>
      </x:c>
      <x:c r="AJ2740" s="18" t="n">
        <x:f>V2740*INDEX('07 Mode Capacity'!$P$6:$P$17,MATCH("AIR-"&amp;I2740,'07 Mode Capacity'!$C$6:$C$17,0))</x:f>
        <x:v>8.885421517082365</x:v>
      </x:c>
      <x:c r="AK2740" s="18" t="n">
        <x:f>Y2740*INDEX('07 Mode Capacity'!$P$6:$P$17,MATCH("OCEAN-"&amp;I2740,'07 Mode Capacity'!$C$6:$C$17,0))</x:f>
        <x:v>0</x:v>
      </x:c>
      <x:c r="AL2740" s="18" t="n">
        <x:f>AB2740*INDEX('07 Mode Capacity'!$P$6:$P$17,MATCH("LAND-"&amp;I2740,'07 Mode Capacity'!$C$6:$C$17,0))</x:f>
        <x:v>440.9960975598239</x:v>
      </x:c>
      <x:c r="AM2740" s="18" t="n">
        <x:f>AE2740*INDEX('07 Mode Capacity'!$P$6:$P$17,MATCH("INLAND-"&amp;I2740,'07 Mode Capacity'!$C$6:$C$17,0))</x:f>
        <x:v>0</x:v>
      </x:c>
      <x:c r="AN2740" s="18" t="n">
        <x:f>SUM(AJ2740:AM2740)</x:f>
        <x:v>449.8815190769063</x:v>
      </x:c>
      <x:c r="AO2740" s="17" t="n">
        <x:f>IF(N2740=0,1,AN2740/N2740)</x:f>
        <x:v>0.12342428506911009</x:v>
      </x:c>
      <x:c r="AP2740" s="11" t="str">
        <x:f>IF(AO2740&gt;='01 Controls'!$E$16,"PASS","FAIL")</x:f>
        <x:v>FAIL</x:v>
      </x:c>
      <x:c r="AQ2740" s="11" t="str">
        <x:v>UNQUANTIFIED</x:v>
      </x:c>
      <x:c r="AR2740" s="11" t="str">
        <x:v>Position-class planning record; serial item and receiver open</x:v>
      </x:c>
      <x:c r="AS2740" s="26"/>
      <x:c r="AT2740" s="26"/>
    </x:row>
    <x:row r="2741">
      <x:c r="C2741" s="11" t="str">
        <x:v>M4-L-ROG-COL-12</x:v>
      </x:c>
      <x:c r="D2741" s="11" t="str">
        <x:v>M4</x:v>
      </x:c>
      <x:c r="E2741" s="11" t="str">
        <x:v>Tornado sequence</x:v>
      </x:c>
      <x:c r="F2741" s="11" t="str">
        <x:v>L-ROG</x:v>
      </x:c>
      <x:c r="G2741" s="11" t="str">
        <x:v>Access and route-opening group</x:v>
      </x:c>
      <x:c r="H2741" s="11" t="str">
        <x:v>COL-12</x:v>
      </x:c>
      <x:c r="I2741" s="19" t="n">
        <x:v>24</x:v>
      </x:c>
      <x:c r="J2741" s="21" t="n">
        <x:v>10</x:v>
      </x:c>
      <x:c r="K2741" s="18" t="n">
        <x:f>'05 Cargo Register'!K53</x:f>
        <x:v>60.75</x:v>
      </x:c>
      <x:c r="L2741" s="18" t="n">
        <x:f>'05 Cargo Register'!N53</x:f>
        <x:v>7</x:v>
      </x:c>
      <x:c r="M2741" s="18" t="n">
        <x:f>'05 Cargo Register'!O53</x:f>
        <x:v>184.8</x:v>
      </x:c>
      <x:c r="N2741" s="18" t="n">
        <x:f>J2741*K2741</x:f>
        <x:v>607.5</x:v>
      </x:c>
      <x:c r="O2741" s="18" t="n">
        <x:f>J2741*L2741</x:f>
        <x:v>70</x:v>
      </x:c>
      <x:c r="P2741" s="18" t="n">
        <x:f>J2741*M2741</x:f>
        <x:v>1848</x:v>
      </x:c>
      <x:c r="Q2741" s="22" t="n">
        <x:f>'01 Controls'!$E$28*'02 Cargo Classes'!$M$8</x:f>
        <x:v>0.1</x:v>
      </x:c>
      <x:c r="R2741" s="22" t="n">
        <x:f>'01 Controls'!$F$28*'02 Cargo Classes'!$N$8</x:f>
        <x:v>0</x:v>
      </x:c>
      <x:c r="S2741" s="22" t="n">
        <x:f>'01 Controls'!$G$28*'02 Cargo Classes'!$O$8</x:f>
        <x:v>1.14</x:v>
      </x:c>
      <x:c r="T2741" s="22" t="n">
        <x:f>'01 Controls'!$H$28*'02 Cargo Classes'!$P$8</x:f>
        <x:v>0</x:v>
      </x:c>
      <x:c r="U2741" s="22" t="n">
        <x:f>SUM(Q2741:T2741)</x:f>
        <x:v>1.24</x:v>
      </x:c>
      <x:c r="V2741" s="18" t="n">
        <x:f>IF(U2741=0,0,N2741*Q2741/U2741)</x:f>
        <x:v>48.99193548387097</x:v>
      </x:c>
      <x:c r="W2741" s="18" t="n">
        <x:f>IF(U2741=0,0,P2741*Q2741/U2741)</x:f>
        <x:v>149.03225806451613</x:v>
      </x:c>
      <x:c r="X2741" s="18" t="n">
        <x:f>MAX(V2741,W2741*'01 Controls'!$E$12)</x:f>
        <x:v>48.99193548387097</x:v>
      </x:c>
      <x:c r="Y2741" s="18" t="n">
        <x:f>IF(U2741=0,0,N2741*R2741/U2741)</x:f>
        <x:v>0</x:v>
      </x:c>
      <x:c r="Z2741" s="18" t="n">
        <x:f>IF(U2741=0,0,P2741*R2741/U2741)</x:f>
        <x:v>0</x:v>
      </x:c>
      <x:c r="AA2741" s="18" t="n">
        <x:f>MAX(Y2741,Z2741*'01 Controls'!$E$13)</x:f>
        <x:v>0</x:v>
      </x:c>
      <x:c r="AB2741" s="18" t="n">
        <x:f>IF(U2741=0,0,N2741*S2741/U2741)</x:f>
        <x:v>558.508064516129</x:v>
      </x:c>
      <x:c r="AC2741" s="18" t="n">
        <x:f>IF(U2741=0,0,P2741*S2741/U2741)</x:f>
        <x:v>1698.9677419354837</x:v>
      </x:c>
      <x:c r="AD2741" s="18" t="n">
        <x:f>MAX(AB2741,AC2741*'01 Controls'!$E$14)</x:f>
        <x:v>558.508064516129</x:v>
      </x:c>
      <x:c r="AE2741" s="18" t="n">
        <x:f>IF(U2741=0,0,N2741*T2741/U2741)</x:f>
        <x:v>0</x:v>
      </x:c>
      <x:c r="AF2741" s="18" t="n">
        <x:f>IF(U2741=0,0,P2741*T2741/U2741)</x:f>
        <x:v>0</x:v>
      </x:c>
      <x:c r="AG2741" s="18" t="n">
        <x:f>MAX(AE2741,AF2741*'01 Controls'!$E$15)</x:f>
        <x:v>0</x:v>
      </x:c>
      <x:c r="AH2741" s="18" t="n">
        <x:f>SUM(V2741,Y2741,AB2741,AE2741)</x:f>
        <x:v>607.5</x:v>
      </x:c>
      <x:c r="AI2741" s="18" t="n">
        <x:f>N2741-AH2741</x:f>
        <x:v>0</x:v>
      </x:c>
      <x:c r="AJ2741" s="18" t="n">
        <x:f>V2741*INDEX('07 Mode Capacity'!$P$6:$P$17,MATCH("AIR-"&amp;I2741,'07 Mode Capacity'!$C$6:$C$17,0))</x:f>
        <x:v>9.941152920331712</x:v>
      </x:c>
      <x:c r="AK2741" s="18" t="n">
        <x:f>Y2741*INDEX('07 Mode Capacity'!$P$6:$P$17,MATCH("OCEAN-"&amp;I2741,'07 Mode Capacity'!$C$6:$C$17,0))</x:f>
        <x:v>0</x:v>
      </x:c>
      <x:c r="AL2741" s="18" t="n">
        <x:f>AB2741*INDEX('07 Mode Capacity'!$P$6:$P$17,MATCH("LAND-"&amp;I2741,'07 Mode Capacity'!$C$6:$C$17,0))</x:f>
        <x:v>213.62985087824092</x:v>
      </x:c>
      <x:c r="AM2741" s="18" t="n">
        <x:f>AE2741*INDEX('07 Mode Capacity'!$P$6:$P$17,MATCH("INLAND-"&amp;I2741,'07 Mode Capacity'!$C$6:$C$17,0))</x:f>
        <x:v>0</x:v>
      </x:c>
      <x:c r="AN2741" s="18" t="n">
        <x:f>SUM(AJ2741:AM2741)</x:f>
        <x:v>223.57100379857263</x:v>
      </x:c>
      <x:c r="AO2741" s="17" t="n">
        <x:f>IF(N2741=0,1,AN2741/N2741)</x:f>
        <x:v>0.3680181132486792</x:v>
      </x:c>
      <x:c r="AP2741" s="11" t="str">
        <x:f>IF(AO2741&gt;='01 Controls'!$E$16,"PASS","FAIL")</x:f>
        <x:v>FAIL</x:v>
      </x:c>
      <x:c r="AQ2741" s="11" t="str">
        <x:v>UNQUANTIFIED</x:v>
      </x:c>
      <x:c r="AR2741" s="11" t="str">
        <x:v>Position-class planning record; serial item and receiver open</x:v>
      </x:c>
      <x:c r="AS2741" s="26"/>
      <x:c r="AT2741" s="26"/>
    </x:row>
    <x:row r="2742">
      <x:c r="C2742" s="11" t="str">
        <x:v>M4-L-ROG-BAT-22</x:v>
      </x:c>
      <x:c r="D2742" s="11" t="str">
        <x:v>M4</x:v>
      </x:c>
      <x:c r="E2742" s="11" t="str">
        <x:v>Tornado sequence</x:v>
      </x:c>
      <x:c r="F2742" s="11" t="str">
        <x:v>L-ROG</x:v>
      </x:c>
      <x:c r="G2742" s="11" t="str">
        <x:v>Access and route-opening group</x:v>
      </x:c>
      <x:c r="H2742" s="11" t="str">
        <x:v>BAT-22</x:v>
      </x:c>
      <x:c r="I2742" s="19" t="n">
        <x:v>48</x:v>
      </x:c>
      <x:c r="J2742" s="21" t="n">
        <x:v>10</x:v>
      </x:c>
      <x:c r="K2742" s="18" t="n">
        <x:f>'05 Cargo Register'!K54</x:f>
        <x:v>243</x:v>
      </x:c>
      <x:c r="L2742" s="18" t="n">
        <x:f>'05 Cargo Register'!N54</x:f>
        <x:v>14</x:v>
      </x:c>
      <x:c r="M2742" s="18" t="n">
        <x:f>'05 Cargo Register'!O54</x:f>
        <x:v>369.6</x:v>
      </x:c>
      <x:c r="N2742" s="18" t="n">
        <x:f>J2742*K2742</x:f>
        <x:v>2430</x:v>
      </x:c>
      <x:c r="O2742" s="18" t="n">
        <x:f>J2742*L2742</x:f>
        <x:v>140</x:v>
      </x:c>
      <x:c r="P2742" s="18" t="n">
        <x:f>J2742*M2742</x:f>
        <x:v>3696</x:v>
      </x:c>
      <x:c r="Q2742" s="22" t="n">
        <x:f>'01 Controls'!$E$28*'02 Cargo Classes'!$M$9</x:f>
        <x:v>0</x:v>
      </x:c>
      <x:c r="R2742" s="22" t="n">
        <x:f>'01 Controls'!$F$28*'02 Cargo Classes'!$N$9</x:f>
        <x:v>0</x:v>
      </x:c>
      <x:c r="S2742" s="22" t="n">
        <x:f>'01 Controls'!$G$28*'02 Cargo Classes'!$O$9</x:f>
        <x:v>0.95</x:v>
      </x:c>
      <x:c r="T2742" s="22" t="n">
        <x:f>'01 Controls'!$H$28*'02 Cargo Classes'!$P$9</x:f>
        <x:v>0</x:v>
      </x:c>
      <x:c r="U2742" s="22" t="n">
        <x:f>SUM(Q2742:T2742)</x:f>
        <x:v>0.95</x:v>
      </x:c>
      <x:c r="V2742" s="18" t="n">
        <x:f>IF(U2742=0,0,N2742*Q2742/U2742)</x:f>
        <x:v>0</x:v>
      </x:c>
      <x:c r="W2742" s="18" t="n">
        <x:f>IF(U2742=0,0,P2742*Q2742/U2742)</x:f>
        <x:v>0</x:v>
      </x:c>
      <x:c r="X2742" s="18" t="n">
        <x:f>MAX(V2742,W2742*'01 Controls'!$E$12)</x:f>
        <x:v>0</x:v>
      </x:c>
      <x:c r="Y2742" s="18" t="n">
        <x:f>IF(U2742=0,0,N2742*R2742/U2742)</x:f>
        <x:v>0</x:v>
      </x:c>
      <x:c r="Z2742" s="18" t="n">
        <x:f>IF(U2742=0,0,P2742*R2742/U2742)</x:f>
        <x:v>0</x:v>
      </x:c>
      <x:c r="AA2742" s="18" t="n">
        <x:f>MAX(Y2742,Z2742*'01 Controls'!$E$13)</x:f>
        <x:v>0</x:v>
      </x:c>
      <x:c r="AB2742" s="18" t="n">
        <x:f>IF(U2742=0,0,N2742*S2742/U2742)</x:f>
        <x:v>2430</x:v>
      </x:c>
      <x:c r="AC2742" s="18" t="n">
        <x:f>IF(U2742=0,0,P2742*S2742/U2742)</x:f>
        <x:v>3696</x:v>
      </x:c>
      <x:c r="AD2742" s="18" t="n">
        <x:f>MAX(AB2742,AC2742*'01 Controls'!$E$14)</x:f>
        <x:v>2430</x:v>
      </x:c>
      <x:c r="AE2742" s="18" t="n">
        <x:f>IF(U2742=0,0,N2742*T2742/U2742)</x:f>
        <x:v>0</x:v>
      </x:c>
      <x:c r="AF2742" s="18" t="n">
        <x:f>IF(U2742=0,0,P2742*T2742/U2742)</x:f>
        <x:v>0</x:v>
      </x:c>
      <x:c r="AG2742" s="18" t="n">
        <x:f>MAX(AE2742,AF2742*'01 Controls'!$E$15)</x:f>
        <x:v>0</x:v>
      </x:c>
      <x:c r="AH2742" s="18" t="n">
        <x:f>SUM(V2742,Y2742,AB2742,AE2742)</x:f>
        <x:v>2430</x:v>
      </x:c>
      <x:c r="AI2742" s="18" t="n">
        <x:f>N2742-AH2742</x:f>
        <x:v>0</x:v>
      </x:c>
      <x:c r="AJ2742" s="18" t="n">
        <x:f>V2742*INDEX('07 Mode Capacity'!$P$6:$P$17,MATCH("AIR-"&amp;I2742,'07 Mode Capacity'!$C$6:$C$17,0))</x:f>
        <x:v>0</x:v>
      </x:c>
      <x:c r="AK2742" s="18" t="n">
        <x:f>Y2742*INDEX('07 Mode Capacity'!$P$6:$P$17,MATCH("OCEAN-"&amp;I2742,'07 Mode Capacity'!$C$6:$C$17,0))</x:f>
        <x:v>0</x:v>
      </x:c>
      <x:c r="AL2742" s="18" t="n">
        <x:f>AB2742*INDEX('07 Mode Capacity'!$P$6:$P$17,MATCH("LAND-"&amp;I2742,'07 Mode Capacity'!$C$6:$C$17,0))</x:f>
        <x:v>296.57632292034947</x:v>
      </x:c>
      <x:c r="AM2742" s="18" t="n">
        <x:f>AE2742*INDEX('07 Mode Capacity'!$P$6:$P$17,MATCH("INLAND-"&amp;I2742,'07 Mode Capacity'!$C$6:$C$17,0))</x:f>
        <x:v>0</x:v>
      </x:c>
      <x:c r="AN2742" s="18" t="n">
        <x:f>SUM(AJ2742:AM2742)</x:f>
        <x:v>296.57632292034947</x:v>
      </x:c>
      <x:c r="AO2742" s="17" t="n">
        <x:f>IF(N2742=0,1,AN2742/N2742)</x:f>
        <x:v>0.1220478695145471</x:v>
      </x:c>
      <x:c r="AP2742" s="11" t="str">
        <x:f>IF(AO2742&gt;='01 Controls'!$E$16,"PASS","FAIL")</x:f>
        <x:v>FAIL</x:v>
      </x:c>
      <x:c r="AQ2742" s="11" t="str">
        <x:v>UNQUANTIFIED</x:v>
      </x:c>
      <x:c r="AR2742" s="11" t="str">
        <x:v>Position-class planning record; serial item and receiver open</x:v>
      </x:c>
      <x:c r="AS2742" s="26"/>
      <x:c r="AT2742" s="26"/>
    </x:row>
    <x:row r="2743">
      <x:c r="C2743" s="11" t="str">
        <x:v>M4-L-ROG-TNK-20</x:v>
      </x:c>
      <x:c r="D2743" s="11" t="str">
        <x:v>M4</x:v>
      </x:c>
      <x:c r="E2743" s="11" t="str">
        <x:v>Tornado sequence</x:v>
      </x:c>
      <x:c r="F2743" s="11" t="str">
        <x:v>L-ROG</x:v>
      </x:c>
      <x:c r="G2743" s="11" t="str">
        <x:v>Access and route-opening group</x:v>
      </x:c>
      <x:c r="H2743" s="11" t="str">
        <x:v>TNK-20</x:v>
      </x:c>
      <x:c r="I2743" s="19" t="n">
        <x:v>48</x:v>
      </x:c>
      <x:c r="J2743" s="21" t="n">
        <x:v>10</x:v>
      </x:c>
      <x:c r="K2743" s="18" t="n">
        <x:f>'05 Cargo Register'!K55</x:f>
        <x:v>243</x:v>
      </x:c>
      <x:c r="L2743" s="18" t="n">
        <x:f>'05 Cargo Register'!N55</x:f>
        <x:v>15</x:v>
      </x:c>
      <x:c r="M2743" s="18" t="n">
        <x:f>'05 Cargo Register'!O55</x:f>
        <x:v>318.75</x:v>
      </x:c>
      <x:c r="N2743" s="18" t="n">
        <x:f>J2743*K2743</x:f>
        <x:v>2430</x:v>
      </x:c>
      <x:c r="O2743" s="18" t="n">
        <x:f>J2743*L2743</x:f>
        <x:v>150</x:v>
      </x:c>
      <x:c r="P2743" s="18" t="n">
        <x:f>J2743*M2743</x:f>
        <x:v>3187.5</x:v>
      </x:c>
      <x:c r="Q2743" s="22" t="n">
        <x:f>'01 Controls'!$E$28*'02 Cargo Classes'!$M$10</x:f>
        <x:v>0</x:v>
      </x:c>
      <x:c r="R2743" s="22" t="n">
        <x:f>'01 Controls'!$F$28*'02 Cargo Classes'!$N$10</x:f>
        <x:v>0</x:v>
      </x:c>
      <x:c r="S2743" s="22" t="n">
        <x:f>'01 Controls'!$G$28*'02 Cargo Classes'!$O$10</x:f>
        <x:v>0.95</x:v>
      </x:c>
      <x:c r="T2743" s="22" t="n">
        <x:f>'01 Controls'!$H$28*'02 Cargo Classes'!$P$10</x:f>
        <x:v>0</x:v>
      </x:c>
      <x:c r="U2743" s="22" t="n">
        <x:f>SUM(Q2743:T2743)</x:f>
        <x:v>0.95</x:v>
      </x:c>
      <x:c r="V2743" s="18" t="n">
        <x:f>IF(U2743=0,0,N2743*Q2743/U2743)</x:f>
        <x:v>0</x:v>
      </x:c>
      <x:c r="W2743" s="18" t="n">
        <x:f>IF(U2743=0,0,P2743*Q2743/U2743)</x:f>
        <x:v>0</x:v>
      </x:c>
      <x:c r="X2743" s="18" t="n">
        <x:f>MAX(V2743,W2743*'01 Controls'!$E$12)</x:f>
        <x:v>0</x:v>
      </x:c>
      <x:c r="Y2743" s="18" t="n">
        <x:f>IF(U2743=0,0,N2743*R2743/U2743)</x:f>
        <x:v>0</x:v>
      </x:c>
      <x:c r="Z2743" s="18" t="n">
        <x:f>IF(U2743=0,0,P2743*R2743/U2743)</x:f>
        <x:v>0</x:v>
      </x:c>
      <x:c r="AA2743" s="18" t="n">
        <x:f>MAX(Y2743,Z2743*'01 Controls'!$E$13)</x:f>
        <x:v>0</x:v>
      </x:c>
      <x:c r="AB2743" s="18" t="n">
        <x:f>IF(U2743=0,0,N2743*S2743/U2743)</x:f>
        <x:v>2430</x:v>
      </x:c>
      <x:c r="AC2743" s="18" t="n">
        <x:f>IF(U2743=0,0,P2743*S2743/U2743)</x:f>
        <x:v>3187.5</x:v>
      </x:c>
      <x:c r="AD2743" s="18" t="n">
        <x:f>MAX(AB2743,AC2743*'01 Controls'!$E$14)</x:f>
        <x:v>2430</x:v>
      </x:c>
      <x:c r="AE2743" s="18" t="n">
        <x:f>IF(U2743=0,0,N2743*T2743/U2743)</x:f>
        <x:v>0</x:v>
      </x:c>
      <x:c r="AF2743" s="18" t="n">
        <x:f>IF(U2743=0,0,P2743*T2743/U2743)</x:f>
        <x:v>0</x:v>
      </x:c>
      <x:c r="AG2743" s="18" t="n">
        <x:f>MAX(AE2743,AF2743*'01 Controls'!$E$15)</x:f>
        <x:v>0</x:v>
      </x:c>
      <x:c r="AH2743" s="18" t="n">
        <x:f>SUM(V2743,Y2743,AB2743,AE2743)</x:f>
        <x:v>2430</x:v>
      </x:c>
      <x:c r="AI2743" s="18" t="n">
        <x:f>N2743-AH2743</x:f>
        <x:v>0</x:v>
      </x:c>
      <x:c r="AJ2743" s="18" t="n">
        <x:f>V2743*INDEX('07 Mode Capacity'!$P$6:$P$17,MATCH("AIR-"&amp;I2743,'07 Mode Capacity'!$C$6:$C$17,0))</x:f>
        <x:v>0</x:v>
      </x:c>
      <x:c r="AK2743" s="18" t="n">
        <x:f>Y2743*INDEX('07 Mode Capacity'!$P$6:$P$17,MATCH("OCEAN-"&amp;I2743,'07 Mode Capacity'!$C$6:$C$17,0))</x:f>
        <x:v>0</x:v>
      </x:c>
      <x:c r="AL2743" s="18" t="n">
        <x:f>AB2743*INDEX('07 Mode Capacity'!$P$6:$P$17,MATCH("LAND-"&amp;I2743,'07 Mode Capacity'!$C$6:$C$17,0))</x:f>
        <x:v>296.57632292034947</x:v>
      </x:c>
      <x:c r="AM2743" s="18" t="n">
        <x:f>AE2743*INDEX('07 Mode Capacity'!$P$6:$P$17,MATCH("INLAND-"&amp;I2743,'07 Mode Capacity'!$C$6:$C$17,0))</x:f>
        <x:v>0</x:v>
      </x:c>
      <x:c r="AN2743" s="18" t="n">
        <x:f>SUM(AJ2743:AM2743)</x:f>
        <x:v>296.57632292034947</x:v>
      </x:c>
      <x:c r="AO2743" s="17" t="n">
        <x:f>IF(N2743=0,1,AN2743/N2743)</x:f>
        <x:v>0.1220478695145471</x:v>
      </x:c>
      <x:c r="AP2743" s="11" t="str">
        <x:f>IF(AO2743&gt;='01 Controls'!$E$16,"PASS","FAIL")</x:f>
        <x:v>FAIL</x:v>
      </x:c>
      <x:c r="AQ2743" s="11" t="str">
        <x:v>UNQUANTIFIED</x:v>
      </x:c>
      <x:c r="AR2743" s="11" t="str">
        <x:v>Position-class planning record; serial item and receiver open</x:v>
      </x:c>
      <x:c r="AS2743" s="26"/>
      <x:c r="AT2743" s="26"/>
    </x:row>
    <x:row r="2744">
      <x:c r="C2744" s="11" t="str">
        <x:v>M4-L-ROG-FLR-24</x:v>
      </x:c>
      <x:c r="D2744" s="11" t="str">
        <x:v>M4</x:v>
      </x:c>
      <x:c r="E2744" s="11" t="str">
        <x:v>Tornado sequence</x:v>
      </x:c>
      <x:c r="F2744" s="11" t="str">
        <x:v>L-ROG</x:v>
      </x:c>
      <x:c r="G2744" s="11" t="str">
        <x:v>Access and route-opening group</x:v>
      </x:c>
      <x:c r="H2744" s="11" t="str">
        <x:v>FLR-24</x:v>
      </x:c>
      <x:c r="I2744" s="19" t="n">
        <x:v>48</x:v>
      </x:c>
      <x:c r="J2744" s="21" t="n">
        <x:v>10</x:v>
      </x:c>
      <x:c r="K2744" s="18" t="n">
        <x:f>'05 Cargo Register'!K56</x:f>
        <x:v>546.75</x:v>
      </x:c>
      <x:c r="L2744" s="18" t="n">
        <x:f>'05 Cargo Register'!N56</x:f>
        <x:v>27</x:v>
      </x:c>
      <x:c r="M2744" s="18" t="n">
        <x:f>'05 Cargo Register'!O56</x:f>
        <x:v>864</x:v>
      </x:c>
      <x:c r="N2744" s="18" t="n">
        <x:f>J2744*K2744</x:f>
        <x:v>5467.5</x:v>
      </x:c>
      <x:c r="O2744" s="18" t="n">
        <x:f>J2744*L2744</x:f>
        <x:v>270</x:v>
      </x:c>
      <x:c r="P2744" s="18" t="n">
        <x:f>J2744*M2744</x:f>
        <x:v>8640</x:v>
      </x:c>
      <x:c r="Q2744" s="22" t="n">
        <x:f>'01 Controls'!$E$28*'02 Cargo Classes'!$M$11</x:f>
        <x:v>0</x:v>
      </x:c>
      <x:c r="R2744" s="22" t="n">
        <x:f>'01 Controls'!$F$28*'02 Cargo Classes'!$N$11</x:f>
        <x:v>0</x:v>
      </x:c>
      <x:c r="S2744" s="22" t="n">
        <x:f>'01 Controls'!$G$28*'02 Cargo Classes'!$O$11</x:f>
        <x:v>0.95</x:v>
      </x:c>
      <x:c r="T2744" s="22" t="n">
        <x:f>'01 Controls'!$H$28*'02 Cargo Classes'!$P$11</x:f>
        <x:v>0</x:v>
      </x:c>
      <x:c r="U2744" s="22" t="n">
        <x:f>SUM(Q2744:T2744)</x:f>
        <x:v>0.95</x:v>
      </x:c>
      <x:c r="V2744" s="18" t="n">
        <x:f>IF(U2744=0,0,N2744*Q2744/U2744)</x:f>
        <x:v>0</x:v>
      </x:c>
      <x:c r="W2744" s="18" t="n">
        <x:f>IF(U2744=0,0,P2744*Q2744/U2744)</x:f>
        <x:v>0</x:v>
      </x:c>
      <x:c r="X2744" s="18" t="n">
        <x:f>MAX(V2744,W2744*'01 Controls'!$E$12)</x:f>
        <x:v>0</x:v>
      </x:c>
      <x:c r="Y2744" s="18" t="n">
        <x:f>IF(U2744=0,0,N2744*R2744/U2744)</x:f>
        <x:v>0</x:v>
      </x:c>
      <x:c r="Z2744" s="18" t="n">
        <x:f>IF(U2744=0,0,P2744*R2744/U2744)</x:f>
        <x:v>0</x:v>
      </x:c>
      <x:c r="AA2744" s="18" t="n">
        <x:f>MAX(Y2744,Z2744*'01 Controls'!$E$13)</x:f>
        <x:v>0</x:v>
      </x:c>
      <x:c r="AB2744" s="18" t="n">
        <x:f>IF(U2744=0,0,N2744*S2744/U2744)</x:f>
        <x:v>5467.5</x:v>
      </x:c>
      <x:c r="AC2744" s="18" t="n">
        <x:f>IF(U2744=0,0,P2744*S2744/U2744)</x:f>
        <x:v>8640</x:v>
      </x:c>
      <x:c r="AD2744" s="18" t="n">
        <x:f>MAX(AB2744,AC2744*'01 Controls'!$E$14)</x:f>
        <x:v>5467.5</x:v>
      </x:c>
      <x:c r="AE2744" s="18" t="n">
        <x:f>IF(U2744=0,0,N2744*T2744/U2744)</x:f>
        <x:v>0</x:v>
      </x:c>
      <x:c r="AF2744" s="18" t="n">
        <x:f>IF(U2744=0,0,P2744*T2744/U2744)</x:f>
        <x:v>0</x:v>
      </x:c>
      <x:c r="AG2744" s="18" t="n">
        <x:f>MAX(AE2744,AF2744*'01 Controls'!$E$15)</x:f>
        <x:v>0</x:v>
      </x:c>
      <x:c r="AH2744" s="18" t="n">
        <x:f>SUM(V2744,Y2744,AB2744,AE2744)</x:f>
        <x:v>5467.5</x:v>
      </x:c>
      <x:c r="AI2744" s="18" t="n">
        <x:f>N2744-AH2744</x:f>
        <x:v>0</x:v>
      </x:c>
      <x:c r="AJ2744" s="18" t="n">
        <x:f>V2744*INDEX('07 Mode Capacity'!$P$6:$P$17,MATCH("AIR-"&amp;I2744,'07 Mode Capacity'!$C$6:$C$17,0))</x:f>
        <x:v>0</x:v>
      </x:c>
      <x:c r="AK2744" s="18" t="n">
        <x:f>Y2744*INDEX('07 Mode Capacity'!$P$6:$P$17,MATCH("OCEAN-"&amp;I2744,'07 Mode Capacity'!$C$6:$C$17,0))</x:f>
        <x:v>0</x:v>
      </x:c>
      <x:c r="AL2744" s="18" t="n">
        <x:f>AB2744*INDEX('07 Mode Capacity'!$P$6:$P$17,MATCH("LAND-"&amp;I2744,'07 Mode Capacity'!$C$6:$C$17,0))</x:f>
        <x:v>667.2967265707863</x:v>
      </x:c>
      <x:c r="AM2744" s="18" t="n">
        <x:f>AE2744*INDEX('07 Mode Capacity'!$P$6:$P$17,MATCH("INLAND-"&amp;I2744,'07 Mode Capacity'!$C$6:$C$17,0))</x:f>
        <x:v>0</x:v>
      </x:c>
      <x:c r="AN2744" s="18" t="n">
        <x:f>SUM(AJ2744:AM2744)</x:f>
        <x:v>667.2967265707863</x:v>
      </x:c>
      <x:c r="AO2744" s="17" t="n">
        <x:f>IF(N2744=0,1,AN2744/N2744)</x:f>
        <x:v>0.1220478695145471</x:v>
      </x:c>
      <x:c r="AP2744" s="11" t="str">
        <x:f>IF(AO2744&gt;='01 Controls'!$E$16,"PASS","FAIL")</x:f>
        <x:v>FAIL</x:v>
      </x:c>
      <x:c r="AQ2744" s="11" t="str">
        <x:v>UNQUANTIFIED</x:v>
      </x:c>
      <x:c r="AR2744" s="11" t="str">
        <x:v>Position-class planning record; serial item and receiver open</x:v>
      </x:c>
      <x:c r="AS2744" s="26"/>
      <x:c r="AT2744" s="26"/>
    </x:row>
    <x:row r="2745">
      <x:c r="C2745" s="11" t="str">
        <x:v>M4-L-ROG-ROL-30</x:v>
      </x:c>
      <x:c r="D2745" s="11" t="str">
        <x:v>M4</x:v>
      </x:c>
      <x:c r="E2745" s="11" t="str">
        <x:v>Tornado sequence</x:v>
      </x:c>
      <x:c r="F2745" s="11" t="str">
        <x:v>L-ROG</x:v>
      </x:c>
      <x:c r="G2745" s="11" t="str">
        <x:v>Access and route-opening group</x:v>
      </x:c>
      <x:c r="H2745" s="11" t="str">
        <x:v>ROL-30</x:v>
      </x:c>
      <x:c r="I2745" s="19" t="n">
        <x:v>48</x:v>
      </x:c>
      <x:c r="J2745" s="21" t="n">
        <x:v>10</x:v>
      </x:c>
      <x:c r="K2745" s="18" t="n">
        <x:f>'05 Cargo Register'!K57</x:f>
        <x:v>759.375</x:v>
      </x:c>
      <x:c r="L2745" s="18" t="n">
        <x:f>'05 Cargo Register'!N57</x:f>
        <x:v>32</x:v>
      </x:c>
      <x:c r="M2745" s="18" t="n">
        <x:f>'05 Cargo Register'!O57</x:f>
        <x:v>2040</x:v>
      </x:c>
      <x:c r="N2745" s="18" t="n">
        <x:f>J2745*K2745</x:f>
        <x:v>7593.75</x:v>
      </x:c>
      <x:c r="O2745" s="18" t="n">
        <x:f>J2745*L2745</x:f>
        <x:v>320</x:v>
      </x:c>
      <x:c r="P2745" s="18" t="n">
        <x:f>J2745*M2745</x:f>
        <x:v>20400</x:v>
      </x:c>
      <x:c r="Q2745" s="22" t="n">
        <x:f>'01 Controls'!$E$28*'02 Cargo Classes'!$M$12</x:f>
        <x:v>0</x:v>
      </x:c>
      <x:c r="R2745" s="22" t="n">
        <x:f>'01 Controls'!$F$28*'02 Cargo Classes'!$N$12</x:f>
        <x:v>0</x:v>
      </x:c>
      <x:c r="S2745" s="22" t="n">
        <x:f>'01 Controls'!$G$28*'02 Cargo Classes'!$O$12</x:f>
        <x:v>1.4249999999999998</x:v>
      </x:c>
      <x:c r="T2745" s="22" t="n">
        <x:f>'01 Controls'!$H$28*'02 Cargo Classes'!$P$12</x:f>
        <x:v>0</x:v>
      </x:c>
      <x:c r="U2745" s="22" t="n">
        <x:f>SUM(Q2745:T2745)</x:f>
        <x:v>1.4249999999999998</x:v>
      </x:c>
      <x:c r="V2745" s="18" t="n">
        <x:f>IF(U2745=0,0,N2745*Q2745/U2745)</x:f>
        <x:v>0</x:v>
      </x:c>
      <x:c r="W2745" s="18" t="n">
        <x:f>IF(U2745=0,0,P2745*Q2745/U2745)</x:f>
        <x:v>0</x:v>
      </x:c>
      <x:c r="X2745" s="18" t="n">
        <x:f>MAX(V2745,W2745*'01 Controls'!$E$12)</x:f>
        <x:v>0</x:v>
      </x:c>
      <x:c r="Y2745" s="18" t="n">
        <x:f>IF(U2745=0,0,N2745*R2745/U2745)</x:f>
        <x:v>0</x:v>
      </x:c>
      <x:c r="Z2745" s="18" t="n">
        <x:f>IF(U2745=0,0,P2745*R2745/U2745)</x:f>
        <x:v>0</x:v>
      </x:c>
      <x:c r="AA2745" s="18" t="n">
        <x:f>MAX(Y2745,Z2745*'01 Controls'!$E$13)</x:f>
        <x:v>0</x:v>
      </x:c>
      <x:c r="AB2745" s="18" t="n">
        <x:f>IF(U2745=0,0,N2745*S2745/U2745)</x:f>
        <x:v>7593.75</x:v>
      </x:c>
      <x:c r="AC2745" s="18" t="n">
        <x:f>IF(U2745=0,0,P2745*S2745/U2745)</x:f>
        <x:v>20400</x:v>
      </x:c>
      <x:c r="AD2745" s="18" t="n">
        <x:f>MAX(AB2745,AC2745*'01 Controls'!$E$14)</x:f>
        <x:v>7593.75</x:v>
      </x:c>
      <x:c r="AE2745" s="18" t="n">
        <x:f>IF(U2745=0,0,N2745*T2745/U2745)</x:f>
        <x:v>0</x:v>
      </x:c>
      <x:c r="AF2745" s="18" t="n">
        <x:f>IF(U2745=0,0,P2745*T2745/U2745)</x:f>
        <x:v>0</x:v>
      </x:c>
      <x:c r="AG2745" s="18" t="n">
        <x:f>MAX(AE2745,AF2745*'01 Controls'!$E$15)</x:f>
        <x:v>0</x:v>
      </x:c>
      <x:c r="AH2745" s="18" t="n">
        <x:f>SUM(V2745,Y2745,AB2745,AE2745)</x:f>
        <x:v>7593.75</x:v>
      </x:c>
      <x:c r="AI2745" s="18" t="n">
        <x:f>N2745-AH2745</x:f>
        <x:v>0</x:v>
      </x:c>
      <x:c r="AJ2745" s="18" t="n">
        <x:f>V2745*INDEX('07 Mode Capacity'!$P$6:$P$17,MATCH("AIR-"&amp;I2745,'07 Mode Capacity'!$C$6:$C$17,0))</x:f>
        <x:v>0</x:v>
      </x:c>
      <x:c r="AK2745" s="18" t="n">
        <x:f>Y2745*INDEX('07 Mode Capacity'!$P$6:$P$17,MATCH("OCEAN-"&amp;I2745,'07 Mode Capacity'!$C$6:$C$17,0))</x:f>
        <x:v>0</x:v>
      </x:c>
      <x:c r="AL2745" s="18" t="n">
        <x:f>AB2745*INDEX('07 Mode Capacity'!$P$6:$P$17,MATCH("LAND-"&amp;I2745,'07 Mode Capacity'!$C$6:$C$17,0))</x:f>
        <x:v>926.801009126092</x:v>
      </x:c>
      <x:c r="AM2745" s="18" t="n">
        <x:f>AE2745*INDEX('07 Mode Capacity'!$P$6:$P$17,MATCH("INLAND-"&amp;I2745,'07 Mode Capacity'!$C$6:$C$17,0))</x:f>
        <x:v>0</x:v>
      </x:c>
      <x:c r="AN2745" s="18" t="n">
        <x:f>SUM(AJ2745:AM2745)</x:f>
        <x:v>926.801009126092</x:v>
      </x:c>
      <x:c r="AO2745" s="17" t="n">
        <x:f>IF(N2745=0,1,AN2745/N2745)</x:f>
        <x:v>0.1220478695145471</x:v>
      </x:c>
      <x:c r="AP2745" s="11" t="str">
        <x:f>IF(AO2745&gt;='01 Controls'!$E$16,"PASS","FAIL")</x:f>
        <x:v>FAIL</x:v>
      </x:c>
      <x:c r="AQ2745" s="11" t="str">
        <x:v>UNQUANTIFIED</x:v>
      </x:c>
      <x:c r="AR2745" s="11" t="str">
        <x:v>Position-class planning record; serial item and receiver open</x:v>
      </x:c>
      <x:c r="AS2745" s="26"/>
      <x:c r="AT2745" s="26"/>
    </x:row>
    <x:row r="2746">
      <x:c r="C2746" s="11" t="str">
        <x:v>M4-L-ROG-LIN-18</x:v>
      </x:c>
      <x:c r="D2746" s="11" t="str">
        <x:v>M4</x:v>
      </x:c>
      <x:c r="E2746" s="11" t="str">
        <x:v>Tornado sequence</x:v>
      </x:c>
      <x:c r="F2746" s="11" t="str">
        <x:v>L-ROG</x:v>
      </x:c>
      <x:c r="G2746" s="11" t="str">
        <x:v>Access and route-opening group</x:v>
      </x:c>
      <x:c r="H2746" s="11" t="str">
        <x:v>LIN-18</x:v>
      </x:c>
      <x:c r="I2746" s="19" t="n">
        <x:v>72</x:v>
      </x:c>
      <x:c r="J2746" s="21" t="n">
        <x:v>10</x:v>
      </x:c>
      <x:c r="K2746" s="18" t="n">
        <x:f>'05 Cargo Register'!K58</x:f>
        <x:v>303.75</x:v>
      </x:c>
      <x:c r="L2746" s="18" t="n">
        <x:f>'05 Cargo Register'!N58</x:f>
        <x:v>22</x:v>
      </x:c>
      <x:c r="M2746" s="18" t="n">
        <x:f>'05 Cargo Register'!O58</x:f>
        <x:v>968</x:v>
      </x:c>
      <x:c r="N2746" s="18" t="n">
        <x:f>J2746*K2746</x:f>
        <x:v>3037.5</x:v>
      </x:c>
      <x:c r="O2746" s="18" t="n">
        <x:f>J2746*L2746</x:f>
        <x:v>220</x:v>
      </x:c>
      <x:c r="P2746" s="18" t="n">
        <x:f>J2746*M2746</x:f>
        <x:v>9680</x:v>
      </x:c>
      <x:c r="Q2746" s="22" t="n">
        <x:f>'01 Controls'!$E$28*'02 Cargo Classes'!$M$13</x:f>
        <x:v>0</x:v>
      </x:c>
      <x:c r="R2746" s="22" t="n">
        <x:f>'01 Controls'!$F$28*'02 Cargo Classes'!$N$13</x:f>
        <x:v>0</x:v>
      </x:c>
      <x:c r="S2746" s="22" t="n">
        <x:f>'01 Controls'!$G$28*'02 Cargo Classes'!$O$13</x:f>
        <x:v>0.95</x:v>
      </x:c>
      <x:c r="T2746" s="22" t="n">
        <x:f>'01 Controls'!$H$28*'02 Cargo Classes'!$P$13</x:f>
        <x:v>0</x:v>
      </x:c>
      <x:c r="U2746" s="22" t="n">
        <x:f>SUM(Q2746:T2746)</x:f>
        <x:v>0.95</x:v>
      </x:c>
      <x:c r="V2746" s="18" t="n">
        <x:f>IF(U2746=0,0,N2746*Q2746/U2746)</x:f>
        <x:v>0</x:v>
      </x:c>
      <x:c r="W2746" s="18" t="n">
        <x:f>IF(U2746=0,0,P2746*Q2746/U2746)</x:f>
        <x:v>0</x:v>
      </x:c>
      <x:c r="X2746" s="18" t="n">
        <x:f>MAX(V2746,W2746*'01 Controls'!$E$12)</x:f>
        <x:v>0</x:v>
      </x:c>
      <x:c r="Y2746" s="18" t="n">
        <x:f>IF(U2746=0,0,N2746*R2746/U2746)</x:f>
        <x:v>0</x:v>
      </x:c>
      <x:c r="Z2746" s="18" t="n">
        <x:f>IF(U2746=0,0,P2746*R2746/U2746)</x:f>
        <x:v>0</x:v>
      </x:c>
      <x:c r="AA2746" s="18" t="n">
        <x:f>MAX(Y2746,Z2746*'01 Controls'!$E$13)</x:f>
        <x:v>0</x:v>
      </x:c>
      <x:c r="AB2746" s="18" t="n">
        <x:f>IF(U2746=0,0,N2746*S2746/U2746)</x:f>
        <x:v>3037.5</x:v>
      </x:c>
      <x:c r="AC2746" s="18" t="n">
        <x:f>IF(U2746=0,0,P2746*S2746/U2746)</x:f>
        <x:v>9680</x:v>
      </x:c>
      <x:c r="AD2746" s="18" t="n">
        <x:f>MAX(AB2746,AC2746*'01 Controls'!$E$14)</x:f>
        <x:v>3037.5</x:v>
      </x:c>
      <x:c r="AE2746" s="18" t="n">
        <x:f>IF(U2746=0,0,N2746*T2746/U2746)</x:f>
        <x:v>0</x:v>
      </x:c>
      <x:c r="AF2746" s="18" t="n">
        <x:f>IF(U2746=0,0,P2746*T2746/U2746)</x:f>
        <x:v>0</x:v>
      </x:c>
      <x:c r="AG2746" s="18" t="n">
        <x:f>MAX(AE2746,AF2746*'01 Controls'!$E$15)</x:f>
        <x:v>0</x:v>
      </x:c>
      <x:c r="AH2746" s="18" t="n">
        <x:f>SUM(V2746,Y2746,AB2746,AE2746)</x:f>
        <x:v>3037.5</x:v>
      </x:c>
      <x:c r="AI2746" s="18" t="n">
        <x:f>N2746-AH2746</x:f>
        <x:v>0</x:v>
      </x:c>
      <x:c r="AJ2746" s="18" t="n">
        <x:f>V2746*INDEX('07 Mode Capacity'!$P$6:$P$17,MATCH("AIR-"&amp;I2746,'07 Mode Capacity'!$C$6:$C$17,0))</x:f>
        <x:v>0</x:v>
      </x:c>
      <x:c r="AK2746" s="18" t="n">
        <x:f>Y2746*INDEX('07 Mode Capacity'!$P$6:$P$17,MATCH("OCEAN-"&amp;I2746,'07 Mode Capacity'!$C$6:$C$17,0))</x:f>
        <x:v>0</x:v>
      </x:c>
      <x:c r="AL2746" s="18" t="n">
        <x:f>AB2746*INDEX('07 Mode Capacity'!$P$6:$P$17,MATCH("LAND-"&amp;I2746,'07 Mode Capacity'!$C$6:$C$17,0))</x:f>
        <x:v>2171.843557769757</x:v>
      </x:c>
      <x:c r="AM2746" s="18" t="n">
        <x:f>AE2746*INDEX('07 Mode Capacity'!$P$6:$P$17,MATCH("INLAND-"&amp;I2746,'07 Mode Capacity'!$C$6:$C$17,0))</x:f>
        <x:v>0</x:v>
      </x:c>
      <x:c r="AN2746" s="18" t="n">
        <x:f>SUM(AJ2746:AM2746)</x:f>
        <x:v>2171.843557769757</x:v>
      </x:c>
      <x:c r="AO2746" s="17" t="n">
        <x:f>IF(N2746=0,1,AN2746/N2746)</x:f>
        <x:v>0.7150102247801668</x:v>
      </x:c>
      <x:c r="AP2746" s="11" t="str">
        <x:f>IF(AO2746&gt;='01 Controls'!$E$16,"PASS","FAIL")</x:f>
        <x:v>FAIL</x:v>
      </x:c>
      <x:c r="AQ2746" s="11" t="str">
        <x:v>UNQUANTIFIED</x:v>
      </x:c>
      <x:c r="AR2746" s="11" t="str">
        <x:v>Position-class planning record; serial item and receiver open</x:v>
      </x:c>
      <x:c r="AS2746" s="26"/>
      <x:c r="AT2746" s="26"/>
    </x:row>
    <x:row r="2747">
      <x:c r="C2747" s="11" t="str">
        <x:v>M4-L-ROG-BLK-08</x:v>
      </x:c>
      <x:c r="D2747" s="11" t="str">
        <x:v>M4</x:v>
      </x:c>
      <x:c r="E2747" s="11" t="str">
        <x:v>Tornado sequence</x:v>
      </x:c>
      <x:c r="F2747" s="11" t="str">
        <x:v>L-ROG</x:v>
      </x:c>
      <x:c r="G2747" s="11" t="str">
        <x:v>Access and route-opening group</x:v>
      </x:c>
      <x:c r="H2747" s="11" t="str">
        <x:v>BLK-08</x:v>
      </x:c>
      <x:c r="I2747" s="19" t="n">
        <x:v>48</x:v>
      </x:c>
      <x:c r="J2747" s="21" t="n">
        <x:v>10</x:v>
      </x:c>
      <x:c r="K2747" s="18" t="n">
        <x:f>'05 Cargo Register'!K59</x:f>
        <x:v>121.5</x:v>
      </x:c>
      <x:c r="L2747" s="18" t="n">
        <x:f>'05 Cargo Register'!N59</x:f>
        <x:v>19</x:v>
      </x:c>
      <x:c r="M2747" s="18" t="n">
        <x:f>'05 Cargo Register'!O59</x:f>
        <x:v>969</x:v>
      </x:c>
      <x:c r="N2747" s="18" t="n">
        <x:f>J2747*K2747</x:f>
        <x:v>1215</x:v>
      </x:c>
      <x:c r="O2747" s="18" t="n">
        <x:f>J2747*L2747</x:f>
        <x:v>190</x:v>
      </x:c>
      <x:c r="P2747" s="18" t="n">
        <x:f>J2747*M2747</x:f>
        <x:v>9690</x:v>
      </x:c>
      <x:c r="Q2747" s="22" t="n">
        <x:f>'01 Controls'!$E$28*'02 Cargo Classes'!$M$14</x:f>
        <x:v>0.05</x:v>
      </x:c>
      <x:c r="R2747" s="22" t="n">
        <x:f>'01 Controls'!$F$28*'02 Cargo Classes'!$N$14</x:f>
        <x:v>0</x:v>
      </x:c>
      <x:c r="S2747" s="22" t="n">
        <x:f>'01 Controls'!$G$28*'02 Cargo Classes'!$O$14</x:f>
        <x:v>0.95</x:v>
      </x:c>
      <x:c r="T2747" s="22" t="n">
        <x:f>'01 Controls'!$H$28*'02 Cargo Classes'!$P$14</x:f>
        <x:v>0</x:v>
      </x:c>
      <x:c r="U2747" s="22" t="n">
        <x:f>SUM(Q2747:T2747)</x:f>
        <x:v>1</x:v>
      </x:c>
      <x:c r="V2747" s="18" t="n">
        <x:f>IF(U2747=0,0,N2747*Q2747/U2747)</x:f>
        <x:v>60.75</x:v>
      </x:c>
      <x:c r="W2747" s="18" t="n">
        <x:f>IF(U2747=0,0,P2747*Q2747/U2747)</x:f>
        <x:v>484.5</x:v>
      </x:c>
      <x:c r="X2747" s="18" t="n">
        <x:f>MAX(V2747,W2747*'01 Controls'!$E$12)</x:f>
        <x:v>121.125</x:v>
      </x:c>
      <x:c r="Y2747" s="18" t="n">
        <x:f>IF(U2747=0,0,N2747*R2747/U2747)</x:f>
        <x:v>0</x:v>
      </x:c>
      <x:c r="Z2747" s="18" t="n">
        <x:f>IF(U2747=0,0,P2747*R2747/U2747)</x:f>
        <x:v>0</x:v>
      </x:c>
      <x:c r="AA2747" s="18" t="n">
        <x:f>MAX(Y2747,Z2747*'01 Controls'!$E$13)</x:f>
        <x:v>0</x:v>
      </x:c>
      <x:c r="AB2747" s="18" t="n">
        <x:f>IF(U2747=0,0,N2747*S2747/U2747)</x:f>
        <x:v>1154.25</x:v>
      </x:c>
      <x:c r="AC2747" s="18" t="n">
        <x:f>IF(U2747=0,0,P2747*S2747/U2747)</x:f>
        <x:v>9205.5</x:v>
      </x:c>
      <x:c r="AD2747" s="18" t="n">
        <x:f>MAX(AB2747,AC2747*'01 Controls'!$E$14)</x:f>
        <x:v>1841.1000000000001</x:v>
      </x:c>
      <x:c r="AE2747" s="18" t="n">
        <x:f>IF(U2747=0,0,N2747*T2747/U2747)</x:f>
        <x:v>0</x:v>
      </x:c>
      <x:c r="AF2747" s="18" t="n">
        <x:f>IF(U2747=0,0,P2747*T2747/U2747)</x:f>
        <x:v>0</x:v>
      </x:c>
      <x:c r="AG2747" s="18" t="n">
        <x:f>MAX(AE2747,AF2747*'01 Controls'!$E$15)</x:f>
        <x:v>0</x:v>
      </x:c>
      <x:c r="AH2747" s="18" t="n">
        <x:f>SUM(V2747,Y2747,AB2747,AE2747)</x:f>
        <x:v>1215</x:v>
      </x:c>
      <x:c r="AI2747" s="18" t="n">
        <x:f>N2747-AH2747</x:f>
        <x:v>0</x:v>
      </x:c>
      <x:c r="AJ2747" s="18" t="n">
        <x:f>V2747*INDEX('07 Mode Capacity'!$P$6:$P$17,MATCH("AIR-"&amp;I2747,'07 Mode Capacity'!$C$6:$C$17,0))</x:f>
        <x:v>17.03039124107453</x:v>
      </x:c>
      <x:c r="AK2747" s="18" t="n">
        <x:f>Y2747*INDEX('07 Mode Capacity'!$P$6:$P$17,MATCH("OCEAN-"&amp;I2747,'07 Mode Capacity'!$C$6:$C$17,0))</x:f>
        <x:v>0</x:v>
      </x:c>
      <x:c r="AL2747" s="18" t="n">
        <x:f>AB2747*INDEX('07 Mode Capacity'!$P$6:$P$17,MATCH("LAND-"&amp;I2747,'07 Mode Capacity'!$C$6:$C$17,0))</x:f>
        <x:v>140.873753387166</x:v>
      </x:c>
      <x:c r="AM2747" s="18" t="n">
        <x:f>AE2747*INDEX('07 Mode Capacity'!$P$6:$P$17,MATCH("INLAND-"&amp;I2747,'07 Mode Capacity'!$C$6:$C$17,0))</x:f>
        <x:v>0</x:v>
      </x:c>
      <x:c r="AN2747" s="18" t="n">
        <x:f>SUM(AJ2747:AM2747)</x:f>
        <x:v>157.90414462824054</x:v>
      </x:c>
      <x:c r="AO2747" s="17" t="n">
        <x:f>IF(N2747=0,1,AN2747/N2747)</x:f>
        <x:v>0.1299622589532844</x:v>
      </x:c>
      <x:c r="AP2747" s="11" t="str">
        <x:f>IF(AO2747&gt;='01 Controls'!$E$16,"PASS","FAIL")</x:f>
        <x:v>FAIL</x:v>
      </x:c>
      <x:c r="AQ2747" s="11" t="str">
        <x:v>UNQUANTIFIED</x:v>
      </x:c>
      <x:c r="AR2747" s="11" t="str">
        <x:v>Position-class planning record; serial item and receiver open</x:v>
      </x:c>
      <x:c r="AS2747" s="26"/>
      <x:c r="AT2747" s="26"/>
    </x:row>
    <x:row r="2748">
      <x:c r="C2748" s="11" t="str">
        <x:v>M4-L-ROG-OOG-80</x:v>
      </x:c>
      <x:c r="D2748" s="11" t="str">
        <x:v>M4</x:v>
      </x:c>
      <x:c r="E2748" s="11" t="str">
        <x:v>Tornado sequence</x:v>
      </x:c>
      <x:c r="F2748" s="11" t="str">
        <x:v>L-ROG</x:v>
      </x:c>
      <x:c r="G2748" s="11" t="str">
        <x:v>Access and route-opening group</x:v>
      </x:c>
      <x:c r="H2748" s="11" t="str">
        <x:v>OOG-80</x:v>
      </x:c>
      <x:c r="I2748" s="19" t="n">
        <x:v>72</x:v>
      </x:c>
      <x:c r="J2748" s="21" t="n">
        <x:v>10</x:v>
      </x:c>
      <x:c r="K2748" s="18" t="n">
        <x:f>'05 Cargo Register'!K60</x:f>
        <x:v>303.75</x:v>
      </x:c>
      <x:c r="L2748" s="18" t="n">
        <x:f>'05 Cargo Register'!N60</x:f>
        <x:v>6</x:v>
      </x:c>
      <x:c r="M2748" s="18" t="n">
        <x:f>'05 Cargo Register'!O60</x:f>
        <x:v>1056</x:v>
      </x:c>
      <x:c r="N2748" s="18" t="n">
        <x:f>J2748*K2748</x:f>
        <x:v>3037.5</x:v>
      </x:c>
      <x:c r="O2748" s="18" t="n">
        <x:f>J2748*L2748</x:f>
        <x:v>60</x:v>
      </x:c>
      <x:c r="P2748" s="18" t="n">
        <x:f>J2748*M2748</x:f>
        <x:v>10560</x:v>
      </x:c>
      <x:c r="Q2748" s="22" t="n">
        <x:f>'01 Controls'!$E$28*'02 Cargo Classes'!$M$15</x:f>
        <x:v>0</x:v>
      </x:c>
      <x:c r="R2748" s="22" t="n">
        <x:f>'01 Controls'!$F$28*'02 Cargo Classes'!$N$15</x:f>
        <x:v>0</x:v>
      </x:c>
      <x:c r="S2748" s="22" t="n">
        <x:f>'01 Controls'!$G$28*'02 Cargo Classes'!$O$15</x:f>
        <x:v>0.57</x:v>
      </x:c>
      <x:c r="T2748" s="22" t="n">
        <x:f>'01 Controls'!$H$28*'02 Cargo Classes'!$P$15</x:f>
        <x:v>0</x:v>
      </x:c>
      <x:c r="U2748" s="22" t="n">
        <x:f>SUM(Q2748:T2748)</x:f>
        <x:v>0.57</x:v>
      </x:c>
      <x:c r="V2748" s="18" t="n">
        <x:f>IF(U2748=0,0,N2748*Q2748/U2748)</x:f>
        <x:v>0</x:v>
      </x:c>
      <x:c r="W2748" s="18" t="n">
        <x:f>IF(U2748=0,0,P2748*Q2748/U2748)</x:f>
        <x:v>0</x:v>
      </x:c>
      <x:c r="X2748" s="18" t="n">
        <x:f>MAX(V2748,W2748*'01 Controls'!$E$12)</x:f>
        <x:v>0</x:v>
      </x:c>
      <x:c r="Y2748" s="18" t="n">
        <x:f>IF(U2748=0,0,N2748*R2748/U2748)</x:f>
        <x:v>0</x:v>
      </x:c>
      <x:c r="Z2748" s="18" t="n">
        <x:f>IF(U2748=0,0,P2748*R2748/U2748)</x:f>
        <x:v>0</x:v>
      </x:c>
      <x:c r="AA2748" s="18" t="n">
        <x:f>MAX(Y2748,Z2748*'01 Controls'!$E$13)</x:f>
        <x:v>0</x:v>
      </x:c>
      <x:c r="AB2748" s="18" t="n">
        <x:f>IF(U2748=0,0,N2748*S2748/U2748)</x:f>
        <x:v>3037.5</x:v>
      </x:c>
      <x:c r="AC2748" s="18" t="n">
        <x:f>IF(U2748=0,0,P2748*S2748/U2748)</x:f>
        <x:v>10560</x:v>
      </x:c>
      <x:c r="AD2748" s="18" t="n">
        <x:f>MAX(AB2748,AC2748*'01 Controls'!$E$14)</x:f>
        <x:v>3037.5</x:v>
      </x:c>
      <x:c r="AE2748" s="18" t="n">
        <x:f>IF(U2748=0,0,N2748*T2748/U2748)</x:f>
        <x:v>0</x:v>
      </x:c>
      <x:c r="AF2748" s="18" t="n">
        <x:f>IF(U2748=0,0,P2748*T2748/U2748)</x:f>
        <x:v>0</x:v>
      </x:c>
      <x:c r="AG2748" s="18" t="n">
        <x:f>MAX(AE2748,AF2748*'01 Controls'!$E$15)</x:f>
        <x:v>0</x:v>
      </x:c>
      <x:c r="AH2748" s="18" t="n">
        <x:f>SUM(V2748,Y2748,AB2748,AE2748)</x:f>
        <x:v>3037.5</x:v>
      </x:c>
      <x:c r="AI2748" s="18" t="n">
        <x:f>N2748-AH2748</x:f>
        <x:v>0</x:v>
      </x:c>
      <x:c r="AJ2748" s="18" t="n">
        <x:f>V2748*INDEX('07 Mode Capacity'!$P$6:$P$17,MATCH("AIR-"&amp;I2748,'07 Mode Capacity'!$C$6:$C$17,0))</x:f>
        <x:v>0</x:v>
      </x:c>
      <x:c r="AK2748" s="18" t="n">
        <x:f>Y2748*INDEX('07 Mode Capacity'!$P$6:$P$17,MATCH("OCEAN-"&amp;I2748,'07 Mode Capacity'!$C$6:$C$17,0))</x:f>
        <x:v>0</x:v>
      </x:c>
      <x:c r="AL2748" s="18" t="n">
        <x:f>AB2748*INDEX('07 Mode Capacity'!$P$6:$P$17,MATCH("LAND-"&amp;I2748,'07 Mode Capacity'!$C$6:$C$17,0))</x:f>
        <x:v>2171.843557769757</x:v>
      </x:c>
      <x:c r="AM2748" s="18" t="n">
        <x:f>AE2748*INDEX('07 Mode Capacity'!$P$6:$P$17,MATCH("INLAND-"&amp;I2748,'07 Mode Capacity'!$C$6:$C$17,0))</x:f>
        <x:v>0</x:v>
      </x:c>
      <x:c r="AN2748" s="18" t="n">
        <x:f>SUM(AJ2748:AM2748)</x:f>
        <x:v>2171.843557769757</x:v>
      </x:c>
      <x:c r="AO2748" s="17" t="n">
        <x:f>IF(N2748=0,1,AN2748/N2748)</x:f>
        <x:v>0.7150102247801668</x:v>
      </x:c>
      <x:c r="AP2748" s="11" t="str">
        <x:f>IF(AO2748&gt;='01 Controls'!$E$16,"PASS","FAIL")</x:f>
        <x:v>FAIL</x:v>
      </x:c>
      <x:c r="AQ2748" s="11" t="str">
        <x:v>UNQUANTIFIED</x:v>
      </x:c>
      <x:c r="AR2748" s="11" t="str">
        <x:v>Position-class planning record; serial item and receiver open</x:v>
      </x:c>
      <x:c r="AS2748" s="26"/>
      <x:c r="AT2748" s="26"/>
    </x:row>
    <x:row r="2749">
      <x:c r="C2749" s="11" t="str">
        <x:v>M4-L-HCG-APL-45</x:v>
      </x:c>
      <x:c r="D2749" s="11" t="str">
        <x:v>M4</x:v>
      </x:c>
      <x:c r="E2749" s="11" t="str">
        <x:v>Tornado sequence</x:v>
      </x:c>
      <x:c r="F2749" s="11" t="str">
        <x:v>L-HCG</x:v>
      </x:c>
      <x:c r="G2749" s="11" t="str">
        <x:v>Flood and hydraulic-control group</x:v>
      </x:c>
      <x:c r="H2749" s="11" t="str">
        <x:v>APL-45</x:v>
      </x:c>
      <x:c r="I2749" s="19" t="n">
        <x:v>24</x:v>
      </x:c>
      <x:c r="J2749" s="21" t="n">
        <x:v>3</x:v>
      </x:c>
      <x:c r="K2749" s="18" t="n">
        <x:f>'05 Cargo Register'!K61</x:f>
        <x:v>91.125</x:v>
      </x:c>
      <x:c r="L2749" s="18" t="n">
        <x:f>'05 Cargo Register'!N61</x:f>
        <x:v>24</x:v>
      </x:c>
      <x:c r="M2749" s="18" t="n">
        <x:f>'05 Cargo Register'!O61</x:f>
        <x:v>180</x:v>
      </x:c>
      <x:c r="N2749" s="18" t="n">
        <x:f>J2749*K2749</x:f>
        <x:v>273.375</x:v>
      </x:c>
      <x:c r="O2749" s="18" t="n">
        <x:f>J2749*L2749</x:f>
        <x:v>72</x:v>
      </x:c>
      <x:c r="P2749" s="18" t="n">
        <x:f>J2749*M2749</x:f>
        <x:v>540</x:v>
      </x:c>
      <x:c r="Q2749" s="22" t="n">
        <x:f>'01 Controls'!$E$28*'02 Cargo Classes'!$M$6</x:f>
        <x:v>0.15000000000000002</x:v>
      </x:c>
      <x:c r="R2749" s="22" t="n">
        <x:f>'01 Controls'!$F$28*'02 Cargo Classes'!$N$6</x:f>
        <x:v>0</x:v>
      </x:c>
      <x:c r="S2749" s="22" t="n">
        <x:f>'01 Controls'!$G$28*'02 Cargo Classes'!$O$6</x:f>
        <x:v>0.95</x:v>
      </x:c>
      <x:c r="T2749" s="22" t="n">
        <x:f>'01 Controls'!$H$28*'02 Cargo Classes'!$P$6</x:f>
        <x:v>0</x:v>
      </x:c>
      <x:c r="U2749" s="22" t="n">
        <x:f>SUM(Q2749:T2749)</x:f>
        <x:v>1.1</x:v>
      </x:c>
      <x:c r="V2749" s="18" t="n">
        <x:f>IF(U2749=0,0,N2749*Q2749/U2749)</x:f>
        <x:v>37.27840909090909</x:v>
      </x:c>
      <x:c r="W2749" s="18" t="n">
        <x:f>IF(U2749=0,0,P2749*Q2749/U2749)</x:f>
        <x:v>73.63636363636364</x:v>
      </x:c>
      <x:c r="X2749" s="18" t="n">
        <x:f>MAX(V2749,W2749*'01 Controls'!$E$12)</x:f>
        <x:v>37.27840909090909</x:v>
      </x:c>
      <x:c r="Y2749" s="18" t="n">
        <x:f>IF(U2749=0,0,N2749*R2749/U2749)</x:f>
        <x:v>0</x:v>
      </x:c>
      <x:c r="Z2749" s="18" t="n">
        <x:f>IF(U2749=0,0,P2749*R2749/U2749)</x:f>
        <x:v>0</x:v>
      </x:c>
      <x:c r="AA2749" s="18" t="n">
        <x:f>MAX(Y2749,Z2749*'01 Controls'!$E$13)</x:f>
        <x:v>0</x:v>
      </x:c>
      <x:c r="AB2749" s="18" t="n">
        <x:f>IF(U2749=0,0,N2749*S2749/U2749)</x:f>
        <x:v>236.0965909090909</x:v>
      </x:c>
      <x:c r="AC2749" s="18" t="n">
        <x:f>IF(U2749=0,0,P2749*S2749/U2749)</x:f>
        <x:v>466.3636363636363</x:v>
      </x:c>
      <x:c r="AD2749" s="18" t="n">
        <x:f>MAX(AB2749,AC2749*'01 Controls'!$E$14)</x:f>
        <x:v>236.0965909090909</x:v>
      </x:c>
      <x:c r="AE2749" s="18" t="n">
        <x:f>IF(U2749=0,0,N2749*T2749/U2749)</x:f>
        <x:v>0</x:v>
      </x:c>
      <x:c r="AF2749" s="18" t="n">
        <x:f>IF(U2749=0,0,P2749*T2749/U2749)</x:f>
        <x:v>0</x:v>
      </x:c>
      <x:c r="AG2749" s="18" t="n">
        <x:f>MAX(AE2749,AF2749*'01 Controls'!$E$15)</x:f>
        <x:v>0</x:v>
      </x:c>
      <x:c r="AH2749" s="18" t="n">
        <x:f>SUM(V2749,Y2749,AB2749,AE2749)</x:f>
        <x:v>273.375</x:v>
      </x:c>
      <x:c r="AI2749" s="18" t="n">
        <x:f>N2749-AH2749</x:f>
        <x:v>0</x:v>
      </x:c>
      <x:c r="AJ2749" s="18" t="n">
        <x:f>V2749*INDEX('07 Mode Capacity'!$P$6:$P$17,MATCH("AIR-"&amp;I2749,'07 Mode Capacity'!$C$6:$C$17,0))</x:f>
        <x:v>7.564313631197858</x:v>
      </x:c>
      <x:c r="AK2749" s="18" t="n">
        <x:f>Y2749*INDEX('07 Mode Capacity'!$P$6:$P$17,MATCH("OCEAN-"&amp;I2749,'07 Mode Capacity'!$C$6:$C$17,0))</x:f>
        <x:v>0</x:v>
      </x:c>
      <x:c r="AL2749" s="18" t="n">
        <x:f>AB2749*INDEX('07 Mode Capacity'!$P$6:$P$17,MATCH("LAND-"&amp;I2749,'07 Mode Capacity'!$C$6:$C$17,0))</x:f>
        <x:v>90.30716423489275</x:v>
      </x:c>
      <x:c r="AM2749" s="18" t="n">
        <x:f>AE2749*INDEX('07 Mode Capacity'!$P$6:$P$17,MATCH("INLAND-"&amp;I2749,'07 Mode Capacity'!$C$6:$C$17,0))</x:f>
        <x:v>0</x:v>
      </x:c>
      <x:c r="AN2749" s="18" t="n">
        <x:f>SUM(AJ2749:AM2749)</x:f>
        <x:v>97.87147786609061</x:v>
      </x:c>
      <x:c r="AO2749" s="17" t="n">
        <x:f>IF(N2749=0,1,AN2749/N2749)</x:f>
        <x:v>0.35801180746626654</x:v>
      </x:c>
      <x:c r="AP2749" s="11" t="str">
        <x:f>IF(AO2749&gt;='01 Controls'!$E$16,"PASS","FAIL")</x:f>
        <x:v>FAIL</x:v>
      </x:c>
      <x:c r="AQ2749" s="11" t="str">
        <x:v>UNQUANTIFIED</x:v>
      </x:c>
      <x:c r="AR2749" s="11" t="str">
        <x:v>Position-class planning record; serial item and receiver open</x:v>
      </x:c>
      <x:c r="AS2749" s="26"/>
      <x:c r="AT2749" s="26"/>
    </x:row>
    <x:row r="2750">
      <x:c r="C2750" s="11" t="str">
        <x:v>M4-L-HCG-ISO-18</x:v>
      </x:c>
      <x:c r="D2750" s="11" t="str">
        <x:v>M4</x:v>
      </x:c>
      <x:c r="E2750" s="11" t="str">
        <x:v>Tornado sequence</x:v>
      </x:c>
      <x:c r="F2750" s="11" t="str">
        <x:v>L-HCG</x:v>
      </x:c>
      <x:c r="G2750" s="11" t="str">
        <x:v>Flood and hydraulic-control group</x:v>
      </x:c>
      <x:c r="H2750" s="11" t="str">
        <x:v>ISO-18</x:v>
      </x:c>
      <x:c r="I2750" s="19" t="n">
        <x:v>48</x:v>
      </x:c>
      <x:c r="J2750" s="21" t="n">
        <x:v>3</x:v>
      </x:c>
      <x:c r="K2750" s="18" t="n">
        <x:f>'05 Cargo Register'!K62</x:f>
        <x:v>364.5</x:v>
      </x:c>
      <x:c r="L2750" s="18" t="n">
        <x:f>'05 Cargo Register'!N62</x:f>
        <x:v>24</x:v>
      </x:c>
      <x:c r="M2750" s="18" t="n">
        <x:f>'05 Cargo Register'!O62</x:f>
        <x:v>633.6</x:v>
      </x:c>
      <x:c r="N2750" s="18" t="n">
        <x:f>J2750*K2750</x:f>
        <x:v>1093.5</x:v>
      </x:c>
      <x:c r="O2750" s="18" t="n">
        <x:f>J2750*L2750</x:f>
        <x:v>72</x:v>
      </x:c>
      <x:c r="P2750" s="18" t="n">
        <x:f>J2750*M2750</x:f>
        <x:v>1900.8000000000002</x:v>
      </x:c>
      <x:c r="Q2750" s="22" t="n">
        <x:f>'01 Controls'!$E$28*'02 Cargo Classes'!$M$7</x:f>
        <x:v>0.010000000000000002</x:v>
      </x:c>
      <x:c r="R2750" s="22" t="n">
        <x:f>'01 Controls'!$F$28*'02 Cargo Classes'!$N$7</x:f>
        <x:v>0</x:v>
      </x:c>
      <x:c r="S2750" s="22" t="n">
        <x:f>'01 Controls'!$G$28*'02 Cargo Classes'!$O$7</x:f>
        <x:v>1.14</x:v>
      </x:c>
      <x:c r="T2750" s="22" t="n">
        <x:f>'01 Controls'!$H$28*'02 Cargo Classes'!$P$7</x:f>
        <x:v>0</x:v>
      </x:c>
      <x:c r="U2750" s="22" t="n">
        <x:f>SUM(Q2750:T2750)</x:f>
        <x:v>1.15</x:v>
      </x:c>
      <x:c r="V2750" s="18" t="n">
        <x:f>IF(U2750=0,0,N2750*Q2750/U2750)</x:f>
        <x:v>9.508695652173916</x:v>
      </x:c>
      <x:c r="W2750" s="18" t="n">
        <x:f>IF(U2750=0,0,P2750*Q2750/U2750)</x:f>
        <x:v>16.52869565217392</x:v>
      </x:c>
      <x:c r="X2750" s="18" t="n">
        <x:f>MAX(V2750,W2750*'01 Controls'!$E$12)</x:f>
        <x:v>9.508695652173916</x:v>
      </x:c>
      <x:c r="Y2750" s="18" t="n">
        <x:f>IF(U2750=0,0,N2750*R2750/U2750)</x:f>
        <x:v>0</x:v>
      </x:c>
      <x:c r="Z2750" s="18" t="n">
        <x:f>IF(U2750=0,0,P2750*R2750/U2750)</x:f>
        <x:v>0</x:v>
      </x:c>
      <x:c r="AA2750" s="18" t="n">
        <x:f>MAX(Y2750,Z2750*'01 Controls'!$E$13)</x:f>
        <x:v>0</x:v>
      </x:c>
      <x:c r="AB2750" s="18" t="n">
        <x:f>IF(U2750=0,0,N2750*S2750/U2750)</x:f>
        <x:v>1083.9913043478261</x:v>
      </x:c>
      <x:c r="AC2750" s="18" t="n">
        <x:f>IF(U2750=0,0,P2750*S2750/U2750)</x:f>
        <x:v>1884.2713043478261</x:v>
      </x:c>
      <x:c r="AD2750" s="18" t="n">
        <x:f>MAX(AB2750,AC2750*'01 Controls'!$E$14)</x:f>
        <x:v>1083.9913043478261</x:v>
      </x:c>
      <x:c r="AE2750" s="18" t="n">
        <x:f>IF(U2750=0,0,N2750*T2750/U2750)</x:f>
        <x:v>0</x:v>
      </x:c>
      <x:c r="AF2750" s="18" t="n">
        <x:f>IF(U2750=0,0,P2750*T2750/U2750)</x:f>
        <x:v>0</x:v>
      </x:c>
      <x:c r="AG2750" s="18" t="n">
        <x:f>MAX(AE2750,AF2750*'01 Controls'!$E$15)</x:f>
        <x:v>0</x:v>
      </x:c>
      <x:c r="AH2750" s="18" t="n">
        <x:f>SUM(V2750,Y2750,AB2750,AE2750)</x:f>
        <x:v>1093.5</x:v>
      </x:c>
      <x:c r="AI2750" s="18" t="n">
        <x:f>N2750-AH2750</x:f>
        <x:v>0</x:v>
      </x:c>
      <x:c r="AJ2750" s="18" t="n">
        <x:f>V2750*INDEX('07 Mode Capacity'!$P$6:$P$17,MATCH("AIR-"&amp;I2750,'07 Mode Capacity'!$C$6:$C$17,0))</x:f>
        <x:v>2.6656264551247095</x:v>
      </x:c>
      <x:c r="AK2750" s="18" t="n">
        <x:f>Y2750*INDEX('07 Mode Capacity'!$P$6:$P$17,MATCH("OCEAN-"&amp;I2750,'07 Mode Capacity'!$C$6:$C$17,0))</x:f>
        <x:v>0</x:v>
      </x:c>
      <x:c r="AL2750" s="18" t="n">
        <x:f>AB2750*INDEX('07 Mode Capacity'!$P$6:$P$17,MATCH("LAND-"&amp;I2750,'07 Mode Capacity'!$C$6:$C$17,0))</x:f>
        <x:v>132.2988292679472</x:v>
      </x:c>
      <x:c r="AM2750" s="18" t="n">
        <x:f>AE2750*INDEX('07 Mode Capacity'!$P$6:$P$17,MATCH("INLAND-"&amp;I2750,'07 Mode Capacity'!$C$6:$C$17,0))</x:f>
        <x:v>0</x:v>
      </x:c>
      <x:c r="AN2750" s="18" t="n">
        <x:f>SUM(AJ2750:AM2750)</x:f>
        <x:v>134.96445572307192</x:v>
      </x:c>
      <x:c r="AO2750" s="17" t="n">
        <x:f>IF(N2750=0,1,AN2750/N2750)</x:f>
        <x:v>0.12342428506911013</x:v>
      </x:c>
      <x:c r="AP2750" s="11" t="str">
        <x:f>IF(AO2750&gt;='01 Controls'!$E$16,"PASS","FAIL")</x:f>
        <x:v>FAIL</x:v>
      </x:c>
      <x:c r="AQ2750" s="11" t="str">
        <x:v>UNQUANTIFIED</x:v>
      </x:c>
      <x:c r="AR2750" s="11" t="str">
        <x:v>Position-class planning record; serial item and receiver open</x:v>
      </x:c>
      <x:c r="AS2750" s="26"/>
      <x:c r="AT2750" s="26"/>
    </x:row>
    <x:row r="2751">
      <x:c r="C2751" s="11" t="str">
        <x:v>M4-L-HCG-COL-12</x:v>
      </x:c>
      <x:c r="D2751" s="11" t="str">
        <x:v>M4</x:v>
      </x:c>
      <x:c r="E2751" s="11" t="str">
        <x:v>Tornado sequence</x:v>
      </x:c>
      <x:c r="F2751" s="11" t="str">
        <x:v>L-HCG</x:v>
      </x:c>
      <x:c r="G2751" s="11" t="str">
        <x:v>Flood and hydraulic-control group</x:v>
      </x:c>
      <x:c r="H2751" s="11" t="str">
        <x:v>COL-12</x:v>
      </x:c>
      <x:c r="I2751" s="19" t="n">
        <x:v>24</x:v>
      </x:c>
      <x:c r="J2751" s="21" t="n">
        <x:v>3</x:v>
      </x:c>
      <x:c r="K2751" s="18" t="n">
        <x:f>'05 Cargo Register'!K63</x:f>
        <x:v>60.75</x:v>
      </x:c>
      <x:c r="L2751" s="18" t="n">
        <x:f>'05 Cargo Register'!N63</x:f>
        <x:v>7</x:v>
      </x:c>
      <x:c r="M2751" s="18" t="n">
        <x:f>'05 Cargo Register'!O63</x:f>
        <x:v>184.8</x:v>
      </x:c>
      <x:c r="N2751" s="18" t="n">
        <x:f>J2751*K2751</x:f>
        <x:v>182.25</x:v>
      </x:c>
      <x:c r="O2751" s="18" t="n">
        <x:f>J2751*L2751</x:f>
        <x:v>21</x:v>
      </x:c>
      <x:c r="P2751" s="18" t="n">
        <x:f>J2751*M2751</x:f>
        <x:v>554.4000000000001</x:v>
      </x:c>
      <x:c r="Q2751" s="22" t="n">
        <x:f>'01 Controls'!$E$28*'02 Cargo Classes'!$M$8</x:f>
        <x:v>0.1</x:v>
      </x:c>
      <x:c r="R2751" s="22" t="n">
        <x:f>'01 Controls'!$F$28*'02 Cargo Classes'!$N$8</x:f>
        <x:v>0</x:v>
      </x:c>
      <x:c r="S2751" s="22" t="n">
        <x:f>'01 Controls'!$G$28*'02 Cargo Classes'!$O$8</x:f>
        <x:v>1.14</x:v>
      </x:c>
      <x:c r="T2751" s="22" t="n">
        <x:f>'01 Controls'!$H$28*'02 Cargo Classes'!$P$8</x:f>
        <x:v>0</x:v>
      </x:c>
      <x:c r="U2751" s="22" t="n">
        <x:f>SUM(Q2751:T2751)</x:f>
        <x:v>1.24</x:v>
      </x:c>
      <x:c r="V2751" s="18" t="n">
        <x:f>IF(U2751=0,0,N2751*Q2751/U2751)</x:f>
        <x:v>14.697580645161292</x:v>
      </x:c>
      <x:c r="W2751" s="18" t="n">
        <x:f>IF(U2751=0,0,P2751*Q2751/U2751)</x:f>
        <x:v>44.70967741935485</x:v>
      </x:c>
      <x:c r="X2751" s="18" t="n">
        <x:f>MAX(V2751,W2751*'01 Controls'!$E$12)</x:f>
        <x:v>14.697580645161292</x:v>
      </x:c>
      <x:c r="Y2751" s="18" t="n">
        <x:f>IF(U2751=0,0,N2751*R2751/U2751)</x:f>
        <x:v>0</x:v>
      </x:c>
      <x:c r="Z2751" s="18" t="n">
        <x:f>IF(U2751=0,0,P2751*R2751/U2751)</x:f>
        <x:v>0</x:v>
      </x:c>
      <x:c r="AA2751" s="18" t="n">
        <x:f>MAX(Y2751,Z2751*'01 Controls'!$E$13)</x:f>
        <x:v>0</x:v>
      </x:c>
      <x:c r="AB2751" s="18" t="n">
        <x:f>IF(U2751=0,0,N2751*S2751/U2751)</x:f>
        <x:v>167.5524193548387</x:v>
      </x:c>
      <x:c r="AC2751" s="18" t="n">
        <x:f>IF(U2751=0,0,P2751*S2751/U2751)</x:f>
        <x:v>509.6903225806452</x:v>
      </x:c>
      <x:c r="AD2751" s="18" t="n">
        <x:f>MAX(AB2751,AC2751*'01 Controls'!$E$14)</x:f>
        <x:v>167.5524193548387</x:v>
      </x:c>
      <x:c r="AE2751" s="18" t="n">
        <x:f>IF(U2751=0,0,N2751*T2751/U2751)</x:f>
        <x:v>0</x:v>
      </x:c>
      <x:c r="AF2751" s="18" t="n">
        <x:f>IF(U2751=0,0,P2751*T2751/U2751)</x:f>
        <x:v>0</x:v>
      </x:c>
      <x:c r="AG2751" s="18" t="n">
        <x:f>MAX(AE2751,AF2751*'01 Controls'!$E$15)</x:f>
        <x:v>0</x:v>
      </x:c>
      <x:c r="AH2751" s="18" t="n">
        <x:f>SUM(V2751,Y2751,AB2751,AE2751)</x:f>
        <x:v>182.24999999999997</x:v>
      </x:c>
      <x:c r="AI2751" s="18" t="n">
        <x:f>N2751-AH2751</x:f>
        <x:v>2.842170943040401e-14</x:v>
      </x:c>
      <x:c r="AJ2751" s="18" t="n">
        <x:f>V2751*INDEX('07 Mode Capacity'!$P$6:$P$17,MATCH("AIR-"&amp;I2751,'07 Mode Capacity'!$C$6:$C$17,0))</x:f>
        <x:v>2.982345876099514</x:v>
      </x:c>
      <x:c r="AK2751" s="18" t="n">
        <x:f>Y2751*INDEX('07 Mode Capacity'!$P$6:$P$17,MATCH("OCEAN-"&amp;I2751,'07 Mode Capacity'!$C$6:$C$17,0))</x:f>
        <x:v>0</x:v>
      </x:c>
      <x:c r="AL2751" s="18" t="n">
        <x:f>AB2751*INDEX('07 Mode Capacity'!$P$6:$P$17,MATCH("LAND-"&amp;I2751,'07 Mode Capacity'!$C$6:$C$17,0))</x:f>
        <x:v>64.08895526347227</x:v>
      </x:c>
      <x:c r="AM2751" s="18" t="n">
        <x:f>AE2751*INDEX('07 Mode Capacity'!$P$6:$P$17,MATCH("INLAND-"&amp;I2751,'07 Mode Capacity'!$C$6:$C$17,0))</x:f>
        <x:v>0</x:v>
      </x:c>
      <x:c r="AN2751" s="18" t="n">
        <x:f>SUM(AJ2751:AM2751)</x:f>
        <x:v>67.07130113957179</x:v>
      </x:c>
      <x:c r="AO2751" s="17" t="n">
        <x:f>IF(N2751=0,1,AN2751/N2751)</x:f>
        <x:v>0.3680181132486792</x:v>
      </x:c>
      <x:c r="AP2751" s="11" t="str">
        <x:f>IF(AO2751&gt;='01 Controls'!$E$16,"PASS","FAIL")</x:f>
        <x:v>FAIL</x:v>
      </x:c>
      <x:c r="AQ2751" s="11" t="str">
        <x:v>UNQUANTIFIED</x:v>
      </x:c>
      <x:c r="AR2751" s="11" t="str">
        <x:v>Position-class planning record; serial item and receiver open</x:v>
      </x:c>
      <x:c r="AS2751" s="26"/>
      <x:c r="AT2751" s="26"/>
    </x:row>
    <x:row r="2752">
      <x:c r="C2752" s="11" t="str">
        <x:v>M4-L-HCG-BAT-22</x:v>
      </x:c>
      <x:c r="D2752" s="11" t="str">
        <x:v>M4</x:v>
      </x:c>
      <x:c r="E2752" s="11" t="str">
        <x:v>Tornado sequence</x:v>
      </x:c>
      <x:c r="F2752" s="11" t="str">
        <x:v>L-HCG</x:v>
      </x:c>
      <x:c r="G2752" s="11" t="str">
        <x:v>Flood and hydraulic-control group</x:v>
      </x:c>
      <x:c r="H2752" s="11" t="str">
        <x:v>BAT-22</x:v>
      </x:c>
      <x:c r="I2752" s="19" t="n">
        <x:v>48</x:v>
      </x:c>
      <x:c r="J2752" s="21" t="n">
        <x:v>3</x:v>
      </x:c>
      <x:c r="K2752" s="18" t="n">
        <x:f>'05 Cargo Register'!K64</x:f>
        <x:v>243</x:v>
      </x:c>
      <x:c r="L2752" s="18" t="n">
        <x:f>'05 Cargo Register'!N64</x:f>
        <x:v>14</x:v>
      </x:c>
      <x:c r="M2752" s="18" t="n">
        <x:f>'05 Cargo Register'!O64</x:f>
        <x:v>369.6</x:v>
      </x:c>
      <x:c r="N2752" s="18" t="n">
        <x:f>J2752*K2752</x:f>
        <x:v>729</x:v>
      </x:c>
      <x:c r="O2752" s="18" t="n">
        <x:f>J2752*L2752</x:f>
        <x:v>42</x:v>
      </x:c>
      <x:c r="P2752" s="18" t="n">
        <x:f>J2752*M2752</x:f>
        <x:v>1108.8000000000002</x:v>
      </x:c>
      <x:c r="Q2752" s="22" t="n">
        <x:f>'01 Controls'!$E$28*'02 Cargo Classes'!$M$9</x:f>
        <x:v>0</x:v>
      </x:c>
      <x:c r="R2752" s="22" t="n">
        <x:f>'01 Controls'!$F$28*'02 Cargo Classes'!$N$9</x:f>
        <x:v>0</x:v>
      </x:c>
      <x:c r="S2752" s="22" t="n">
        <x:f>'01 Controls'!$G$28*'02 Cargo Classes'!$O$9</x:f>
        <x:v>0.95</x:v>
      </x:c>
      <x:c r="T2752" s="22" t="n">
        <x:f>'01 Controls'!$H$28*'02 Cargo Classes'!$P$9</x:f>
        <x:v>0</x:v>
      </x:c>
      <x:c r="U2752" s="22" t="n">
        <x:f>SUM(Q2752:T2752)</x:f>
        <x:v>0.95</x:v>
      </x:c>
      <x:c r="V2752" s="18" t="n">
        <x:f>IF(U2752=0,0,N2752*Q2752/U2752)</x:f>
        <x:v>0</x:v>
      </x:c>
      <x:c r="W2752" s="18" t="n">
        <x:f>IF(U2752=0,0,P2752*Q2752/U2752)</x:f>
        <x:v>0</x:v>
      </x:c>
      <x:c r="X2752" s="18" t="n">
        <x:f>MAX(V2752,W2752*'01 Controls'!$E$12)</x:f>
        <x:v>0</x:v>
      </x:c>
      <x:c r="Y2752" s="18" t="n">
        <x:f>IF(U2752=0,0,N2752*R2752/U2752)</x:f>
        <x:v>0</x:v>
      </x:c>
      <x:c r="Z2752" s="18" t="n">
        <x:f>IF(U2752=0,0,P2752*R2752/U2752)</x:f>
        <x:v>0</x:v>
      </x:c>
      <x:c r="AA2752" s="18" t="n">
        <x:f>MAX(Y2752,Z2752*'01 Controls'!$E$13)</x:f>
        <x:v>0</x:v>
      </x:c>
      <x:c r="AB2752" s="18" t="n">
        <x:f>IF(U2752=0,0,N2752*S2752/U2752)</x:f>
        <x:v>729</x:v>
      </x:c>
      <x:c r="AC2752" s="18" t="n">
        <x:f>IF(U2752=0,0,P2752*S2752/U2752)</x:f>
        <x:v>1108.8000000000002</x:v>
      </x:c>
      <x:c r="AD2752" s="18" t="n">
        <x:f>MAX(AB2752,AC2752*'01 Controls'!$E$14)</x:f>
        <x:v>729</x:v>
      </x:c>
      <x:c r="AE2752" s="18" t="n">
        <x:f>IF(U2752=0,0,N2752*T2752/U2752)</x:f>
        <x:v>0</x:v>
      </x:c>
      <x:c r="AF2752" s="18" t="n">
        <x:f>IF(U2752=0,0,P2752*T2752/U2752)</x:f>
        <x:v>0</x:v>
      </x:c>
      <x:c r="AG2752" s="18" t="n">
        <x:f>MAX(AE2752,AF2752*'01 Controls'!$E$15)</x:f>
        <x:v>0</x:v>
      </x:c>
      <x:c r="AH2752" s="18" t="n">
        <x:f>SUM(V2752,Y2752,AB2752,AE2752)</x:f>
        <x:v>729</x:v>
      </x:c>
      <x:c r="AI2752" s="18" t="n">
        <x:f>N2752-AH2752</x:f>
        <x:v>0</x:v>
      </x:c>
      <x:c r="AJ2752" s="18" t="n">
        <x:f>V2752*INDEX('07 Mode Capacity'!$P$6:$P$17,MATCH("AIR-"&amp;I2752,'07 Mode Capacity'!$C$6:$C$17,0))</x:f>
        <x:v>0</x:v>
      </x:c>
      <x:c r="AK2752" s="18" t="n">
        <x:f>Y2752*INDEX('07 Mode Capacity'!$P$6:$P$17,MATCH("OCEAN-"&amp;I2752,'07 Mode Capacity'!$C$6:$C$17,0))</x:f>
        <x:v>0</x:v>
      </x:c>
      <x:c r="AL2752" s="18" t="n">
        <x:f>AB2752*INDEX('07 Mode Capacity'!$P$6:$P$17,MATCH("LAND-"&amp;I2752,'07 Mode Capacity'!$C$6:$C$17,0))</x:f>
        <x:v>88.97289687610484</x:v>
      </x:c>
      <x:c r="AM2752" s="18" t="n">
        <x:f>AE2752*INDEX('07 Mode Capacity'!$P$6:$P$17,MATCH("INLAND-"&amp;I2752,'07 Mode Capacity'!$C$6:$C$17,0))</x:f>
        <x:v>0</x:v>
      </x:c>
      <x:c r="AN2752" s="18" t="n">
        <x:f>SUM(AJ2752:AM2752)</x:f>
        <x:v>88.97289687610484</x:v>
      </x:c>
      <x:c r="AO2752" s="17" t="n">
        <x:f>IF(N2752=0,1,AN2752/N2752)</x:f>
        <x:v>0.1220478695145471</x:v>
      </x:c>
      <x:c r="AP2752" s="11" t="str">
        <x:f>IF(AO2752&gt;='01 Controls'!$E$16,"PASS","FAIL")</x:f>
        <x:v>FAIL</x:v>
      </x:c>
      <x:c r="AQ2752" s="11" t="str">
        <x:v>UNQUANTIFIED</x:v>
      </x:c>
      <x:c r="AR2752" s="11" t="str">
        <x:v>Position-class planning record; serial item and receiver open</x:v>
      </x:c>
      <x:c r="AS2752" s="26"/>
      <x:c r="AT2752" s="26"/>
    </x:row>
    <x:row r="2753">
      <x:c r="C2753" s="11" t="str">
        <x:v>M4-L-HCG-TNK-20</x:v>
      </x:c>
      <x:c r="D2753" s="11" t="str">
        <x:v>M4</x:v>
      </x:c>
      <x:c r="E2753" s="11" t="str">
        <x:v>Tornado sequence</x:v>
      </x:c>
      <x:c r="F2753" s="11" t="str">
        <x:v>L-HCG</x:v>
      </x:c>
      <x:c r="G2753" s="11" t="str">
        <x:v>Flood and hydraulic-control group</x:v>
      </x:c>
      <x:c r="H2753" s="11" t="str">
        <x:v>TNK-20</x:v>
      </x:c>
      <x:c r="I2753" s="19" t="n">
        <x:v>48</x:v>
      </x:c>
      <x:c r="J2753" s="21" t="n">
        <x:v>3</x:v>
      </x:c>
      <x:c r="K2753" s="18" t="n">
        <x:f>'05 Cargo Register'!K65</x:f>
        <x:v>243</x:v>
      </x:c>
      <x:c r="L2753" s="18" t="n">
        <x:f>'05 Cargo Register'!N65</x:f>
        <x:v>15</x:v>
      </x:c>
      <x:c r="M2753" s="18" t="n">
        <x:f>'05 Cargo Register'!O65</x:f>
        <x:v>318.75</x:v>
      </x:c>
      <x:c r="N2753" s="18" t="n">
        <x:f>J2753*K2753</x:f>
        <x:v>729</x:v>
      </x:c>
      <x:c r="O2753" s="18" t="n">
        <x:f>J2753*L2753</x:f>
        <x:v>45</x:v>
      </x:c>
      <x:c r="P2753" s="18" t="n">
        <x:f>J2753*M2753</x:f>
        <x:v>956.25</x:v>
      </x:c>
      <x:c r="Q2753" s="22" t="n">
        <x:f>'01 Controls'!$E$28*'02 Cargo Classes'!$M$10</x:f>
        <x:v>0</x:v>
      </x:c>
      <x:c r="R2753" s="22" t="n">
        <x:f>'01 Controls'!$F$28*'02 Cargo Classes'!$N$10</x:f>
        <x:v>0</x:v>
      </x:c>
      <x:c r="S2753" s="22" t="n">
        <x:f>'01 Controls'!$G$28*'02 Cargo Classes'!$O$10</x:f>
        <x:v>0.95</x:v>
      </x:c>
      <x:c r="T2753" s="22" t="n">
        <x:f>'01 Controls'!$H$28*'02 Cargo Classes'!$P$10</x:f>
        <x:v>0</x:v>
      </x:c>
      <x:c r="U2753" s="22" t="n">
        <x:f>SUM(Q2753:T2753)</x:f>
        <x:v>0.95</x:v>
      </x:c>
      <x:c r="V2753" s="18" t="n">
        <x:f>IF(U2753=0,0,N2753*Q2753/U2753)</x:f>
        <x:v>0</x:v>
      </x:c>
      <x:c r="W2753" s="18" t="n">
        <x:f>IF(U2753=0,0,P2753*Q2753/U2753)</x:f>
        <x:v>0</x:v>
      </x:c>
      <x:c r="X2753" s="18" t="n">
        <x:f>MAX(V2753,W2753*'01 Controls'!$E$12)</x:f>
        <x:v>0</x:v>
      </x:c>
      <x:c r="Y2753" s="18" t="n">
        <x:f>IF(U2753=0,0,N2753*R2753/U2753)</x:f>
        <x:v>0</x:v>
      </x:c>
      <x:c r="Z2753" s="18" t="n">
        <x:f>IF(U2753=0,0,P2753*R2753/U2753)</x:f>
        <x:v>0</x:v>
      </x:c>
      <x:c r="AA2753" s="18" t="n">
        <x:f>MAX(Y2753,Z2753*'01 Controls'!$E$13)</x:f>
        <x:v>0</x:v>
      </x:c>
      <x:c r="AB2753" s="18" t="n">
        <x:f>IF(U2753=0,0,N2753*S2753/U2753)</x:f>
        <x:v>729</x:v>
      </x:c>
      <x:c r="AC2753" s="18" t="n">
        <x:f>IF(U2753=0,0,P2753*S2753/U2753)</x:f>
        <x:v>956.25</x:v>
      </x:c>
      <x:c r="AD2753" s="18" t="n">
        <x:f>MAX(AB2753,AC2753*'01 Controls'!$E$14)</x:f>
        <x:v>729</x:v>
      </x:c>
      <x:c r="AE2753" s="18" t="n">
        <x:f>IF(U2753=0,0,N2753*T2753/U2753)</x:f>
        <x:v>0</x:v>
      </x:c>
      <x:c r="AF2753" s="18" t="n">
        <x:f>IF(U2753=0,0,P2753*T2753/U2753)</x:f>
        <x:v>0</x:v>
      </x:c>
      <x:c r="AG2753" s="18" t="n">
        <x:f>MAX(AE2753,AF2753*'01 Controls'!$E$15)</x:f>
        <x:v>0</x:v>
      </x:c>
      <x:c r="AH2753" s="18" t="n">
        <x:f>SUM(V2753,Y2753,AB2753,AE2753)</x:f>
        <x:v>729</x:v>
      </x:c>
      <x:c r="AI2753" s="18" t="n">
        <x:f>N2753-AH2753</x:f>
        <x:v>0</x:v>
      </x:c>
      <x:c r="AJ2753" s="18" t="n">
        <x:f>V2753*INDEX('07 Mode Capacity'!$P$6:$P$17,MATCH("AIR-"&amp;I2753,'07 Mode Capacity'!$C$6:$C$17,0))</x:f>
        <x:v>0</x:v>
      </x:c>
      <x:c r="AK2753" s="18" t="n">
        <x:f>Y2753*INDEX('07 Mode Capacity'!$P$6:$P$17,MATCH("OCEAN-"&amp;I2753,'07 Mode Capacity'!$C$6:$C$17,0))</x:f>
        <x:v>0</x:v>
      </x:c>
      <x:c r="AL2753" s="18" t="n">
        <x:f>AB2753*INDEX('07 Mode Capacity'!$P$6:$P$17,MATCH("LAND-"&amp;I2753,'07 Mode Capacity'!$C$6:$C$17,0))</x:f>
        <x:v>88.97289687610484</x:v>
      </x:c>
      <x:c r="AM2753" s="18" t="n">
        <x:f>AE2753*INDEX('07 Mode Capacity'!$P$6:$P$17,MATCH("INLAND-"&amp;I2753,'07 Mode Capacity'!$C$6:$C$17,0))</x:f>
        <x:v>0</x:v>
      </x:c>
      <x:c r="AN2753" s="18" t="n">
        <x:f>SUM(AJ2753:AM2753)</x:f>
        <x:v>88.97289687610484</x:v>
      </x:c>
      <x:c r="AO2753" s="17" t="n">
        <x:f>IF(N2753=0,1,AN2753/N2753)</x:f>
        <x:v>0.1220478695145471</x:v>
      </x:c>
      <x:c r="AP2753" s="11" t="str">
        <x:f>IF(AO2753&gt;='01 Controls'!$E$16,"PASS","FAIL")</x:f>
        <x:v>FAIL</x:v>
      </x:c>
      <x:c r="AQ2753" s="11" t="str">
        <x:v>UNQUANTIFIED</x:v>
      </x:c>
      <x:c r="AR2753" s="11" t="str">
        <x:v>Position-class planning record; serial item and receiver open</x:v>
      </x:c>
      <x:c r="AS2753" s="26"/>
      <x:c r="AT2753" s="26"/>
    </x:row>
    <x:row r="2754">
      <x:c r="C2754" s="11" t="str">
        <x:v>M4-L-HCG-FLR-24</x:v>
      </x:c>
      <x:c r="D2754" s="11" t="str">
        <x:v>M4</x:v>
      </x:c>
      <x:c r="E2754" s="11" t="str">
        <x:v>Tornado sequence</x:v>
      </x:c>
      <x:c r="F2754" s="11" t="str">
        <x:v>L-HCG</x:v>
      </x:c>
      <x:c r="G2754" s="11" t="str">
        <x:v>Flood and hydraulic-control group</x:v>
      </x:c>
      <x:c r="H2754" s="11" t="str">
        <x:v>FLR-24</x:v>
      </x:c>
      <x:c r="I2754" s="19" t="n">
        <x:v>48</x:v>
      </x:c>
      <x:c r="J2754" s="21" t="n">
        <x:v>3</x:v>
      </x:c>
      <x:c r="K2754" s="18" t="n">
        <x:f>'05 Cargo Register'!K66</x:f>
        <x:v>546.75</x:v>
      </x:c>
      <x:c r="L2754" s="18" t="n">
        <x:f>'05 Cargo Register'!N66</x:f>
        <x:v>27</x:v>
      </x:c>
      <x:c r="M2754" s="18" t="n">
        <x:f>'05 Cargo Register'!O66</x:f>
        <x:v>864</x:v>
      </x:c>
      <x:c r="N2754" s="18" t="n">
        <x:f>J2754*K2754</x:f>
        <x:v>1640.25</x:v>
      </x:c>
      <x:c r="O2754" s="18" t="n">
        <x:f>J2754*L2754</x:f>
        <x:v>81</x:v>
      </x:c>
      <x:c r="P2754" s="18" t="n">
        <x:f>J2754*M2754</x:f>
        <x:v>2592</x:v>
      </x:c>
      <x:c r="Q2754" s="22" t="n">
        <x:f>'01 Controls'!$E$28*'02 Cargo Classes'!$M$11</x:f>
        <x:v>0</x:v>
      </x:c>
      <x:c r="R2754" s="22" t="n">
        <x:f>'01 Controls'!$F$28*'02 Cargo Classes'!$N$11</x:f>
        <x:v>0</x:v>
      </x:c>
      <x:c r="S2754" s="22" t="n">
        <x:f>'01 Controls'!$G$28*'02 Cargo Classes'!$O$11</x:f>
        <x:v>0.95</x:v>
      </x:c>
      <x:c r="T2754" s="22" t="n">
        <x:f>'01 Controls'!$H$28*'02 Cargo Classes'!$P$11</x:f>
        <x:v>0</x:v>
      </x:c>
      <x:c r="U2754" s="22" t="n">
        <x:f>SUM(Q2754:T2754)</x:f>
        <x:v>0.95</x:v>
      </x:c>
      <x:c r="V2754" s="18" t="n">
        <x:f>IF(U2754=0,0,N2754*Q2754/U2754)</x:f>
        <x:v>0</x:v>
      </x:c>
      <x:c r="W2754" s="18" t="n">
        <x:f>IF(U2754=0,0,P2754*Q2754/U2754)</x:f>
        <x:v>0</x:v>
      </x:c>
      <x:c r="X2754" s="18" t="n">
        <x:f>MAX(V2754,W2754*'01 Controls'!$E$12)</x:f>
        <x:v>0</x:v>
      </x:c>
      <x:c r="Y2754" s="18" t="n">
        <x:f>IF(U2754=0,0,N2754*R2754/U2754)</x:f>
        <x:v>0</x:v>
      </x:c>
      <x:c r="Z2754" s="18" t="n">
        <x:f>IF(U2754=0,0,P2754*R2754/U2754)</x:f>
        <x:v>0</x:v>
      </x:c>
      <x:c r="AA2754" s="18" t="n">
        <x:f>MAX(Y2754,Z2754*'01 Controls'!$E$13)</x:f>
        <x:v>0</x:v>
      </x:c>
      <x:c r="AB2754" s="18" t="n">
        <x:f>IF(U2754=0,0,N2754*S2754/U2754)</x:f>
        <x:v>1640.25</x:v>
      </x:c>
      <x:c r="AC2754" s="18" t="n">
        <x:f>IF(U2754=0,0,P2754*S2754/U2754)</x:f>
        <x:v>2592</x:v>
      </x:c>
      <x:c r="AD2754" s="18" t="n">
        <x:f>MAX(AB2754,AC2754*'01 Controls'!$E$14)</x:f>
        <x:v>1640.25</x:v>
      </x:c>
      <x:c r="AE2754" s="18" t="n">
        <x:f>IF(U2754=0,0,N2754*T2754/U2754)</x:f>
        <x:v>0</x:v>
      </x:c>
      <x:c r="AF2754" s="18" t="n">
        <x:f>IF(U2754=0,0,P2754*T2754/U2754)</x:f>
        <x:v>0</x:v>
      </x:c>
      <x:c r="AG2754" s="18" t="n">
        <x:f>MAX(AE2754,AF2754*'01 Controls'!$E$15)</x:f>
        <x:v>0</x:v>
      </x:c>
      <x:c r="AH2754" s="18" t="n">
        <x:f>SUM(V2754,Y2754,AB2754,AE2754)</x:f>
        <x:v>1640.25</x:v>
      </x:c>
      <x:c r="AI2754" s="18" t="n">
        <x:f>N2754-AH2754</x:f>
        <x:v>0</x:v>
      </x:c>
      <x:c r="AJ2754" s="18" t="n">
        <x:f>V2754*INDEX('07 Mode Capacity'!$P$6:$P$17,MATCH("AIR-"&amp;I2754,'07 Mode Capacity'!$C$6:$C$17,0))</x:f>
        <x:v>0</x:v>
      </x:c>
      <x:c r="AK2754" s="18" t="n">
        <x:f>Y2754*INDEX('07 Mode Capacity'!$P$6:$P$17,MATCH("OCEAN-"&amp;I2754,'07 Mode Capacity'!$C$6:$C$17,0))</x:f>
        <x:v>0</x:v>
      </x:c>
      <x:c r="AL2754" s="18" t="n">
        <x:f>AB2754*INDEX('07 Mode Capacity'!$P$6:$P$17,MATCH("LAND-"&amp;I2754,'07 Mode Capacity'!$C$6:$C$17,0))</x:f>
        <x:v>200.1890179712359</x:v>
      </x:c>
      <x:c r="AM2754" s="18" t="n">
        <x:f>AE2754*INDEX('07 Mode Capacity'!$P$6:$P$17,MATCH("INLAND-"&amp;I2754,'07 Mode Capacity'!$C$6:$C$17,0))</x:f>
        <x:v>0</x:v>
      </x:c>
      <x:c r="AN2754" s="18" t="n">
        <x:f>SUM(AJ2754:AM2754)</x:f>
        <x:v>200.1890179712359</x:v>
      </x:c>
      <x:c r="AO2754" s="17" t="n">
        <x:f>IF(N2754=0,1,AN2754/N2754)</x:f>
        <x:v>0.12204786951454712</x:v>
      </x:c>
      <x:c r="AP2754" s="11" t="str">
        <x:f>IF(AO2754&gt;='01 Controls'!$E$16,"PASS","FAIL")</x:f>
        <x:v>FAIL</x:v>
      </x:c>
      <x:c r="AQ2754" s="11" t="str">
        <x:v>UNQUANTIFIED</x:v>
      </x:c>
      <x:c r="AR2754" s="11" t="str">
        <x:v>Position-class planning record; serial item and receiver open</x:v>
      </x:c>
      <x:c r="AS2754" s="26"/>
      <x:c r="AT2754" s="26"/>
    </x:row>
    <x:row r="2755">
      <x:c r="C2755" s="11" t="str">
        <x:v>M4-L-HCG-ROL-30</x:v>
      </x:c>
      <x:c r="D2755" s="11" t="str">
        <x:v>M4</x:v>
      </x:c>
      <x:c r="E2755" s="11" t="str">
        <x:v>Tornado sequence</x:v>
      </x:c>
      <x:c r="F2755" s="11" t="str">
        <x:v>L-HCG</x:v>
      </x:c>
      <x:c r="G2755" s="11" t="str">
        <x:v>Flood and hydraulic-control group</x:v>
      </x:c>
      <x:c r="H2755" s="11" t="str">
        <x:v>ROL-30</x:v>
      </x:c>
      <x:c r="I2755" s="19" t="n">
        <x:v>48</x:v>
      </x:c>
      <x:c r="J2755" s="21" t="n">
        <x:v>3</x:v>
      </x:c>
      <x:c r="K2755" s="18" t="n">
        <x:f>'05 Cargo Register'!K67</x:f>
        <x:v>759.375</x:v>
      </x:c>
      <x:c r="L2755" s="18" t="n">
        <x:f>'05 Cargo Register'!N67</x:f>
        <x:v>32</x:v>
      </x:c>
      <x:c r="M2755" s="18" t="n">
        <x:f>'05 Cargo Register'!O67</x:f>
        <x:v>2040</x:v>
      </x:c>
      <x:c r="N2755" s="18" t="n">
        <x:f>J2755*K2755</x:f>
        <x:v>2278.125</x:v>
      </x:c>
      <x:c r="O2755" s="18" t="n">
        <x:f>J2755*L2755</x:f>
        <x:v>96</x:v>
      </x:c>
      <x:c r="P2755" s="18" t="n">
        <x:f>J2755*M2755</x:f>
        <x:v>6120</x:v>
      </x:c>
      <x:c r="Q2755" s="22" t="n">
        <x:f>'01 Controls'!$E$28*'02 Cargo Classes'!$M$12</x:f>
        <x:v>0</x:v>
      </x:c>
      <x:c r="R2755" s="22" t="n">
        <x:f>'01 Controls'!$F$28*'02 Cargo Classes'!$N$12</x:f>
        <x:v>0</x:v>
      </x:c>
      <x:c r="S2755" s="22" t="n">
        <x:f>'01 Controls'!$G$28*'02 Cargo Classes'!$O$12</x:f>
        <x:v>1.4249999999999998</x:v>
      </x:c>
      <x:c r="T2755" s="22" t="n">
        <x:f>'01 Controls'!$H$28*'02 Cargo Classes'!$P$12</x:f>
        <x:v>0</x:v>
      </x:c>
      <x:c r="U2755" s="22" t="n">
        <x:f>SUM(Q2755:T2755)</x:f>
        <x:v>1.4249999999999998</x:v>
      </x:c>
      <x:c r="V2755" s="18" t="n">
        <x:f>IF(U2755=0,0,N2755*Q2755/U2755)</x:f>
        <x:v>0</x:v>
      </x:c>
      <x:c r="W2755" s="18" t="n">
        <x:f>IF(U2755=0,0,P2755*Q2755/U2755)</x:f>
        <x:v>0</x:v>
      </x:c>
      <x:c r="X2755" s="18" t="n">
        <x:f>MAX(V2755,W2755*'01 Controls'!$E$12)</x:f>
        <x:v>0</x:v>
      </x:c>
      <x:c r="Y2755" s="18" t="n">
        <x:f>IF(U2755=0,0,N2755*R2755/U2755)</x:f>
        <x:v>0</x:v>
      </x:c>
      <x:c r="Z2755" s="18" t="n">
        <x:f>IF(U2755=0,0,P2755*R2755/U2755)</x:f>
        <x:v>0</x:v>
      </x:c>
      <x:c r="AA2755" s="18" t="n">
        <x:f>MAX(Y2755,Z2755*'01 Controls'!$E$13)</x:f>
        <x:v>0</x:v>
      </x:c>
      <x:c r="AB2755" s="18" t="n">
        <x:f>IF(U2755=0,0,N2755*S2755/U2755)</x:f>
        <x:v>2278.125</x:v>
      </x:c>
      <x:c r="AC2755" s="18" t="n">
        <x:f>IF(U2755=0,0,P2755*S2755/U2755)</x:f>
        <x:v>6119.999999999999</x:v>
      </x:c>
      <x:c r="AD2755" s="18" t="n">
        <x:f>MAX(AB2755,AC2755*'01 Controls'!$E$14)</x:f>
        <x:v>2278.125</x:v>
      </x:c>
      <x:c r="AE2755" s="18" t="n">
        <x:f>IF(U2755=0,0,N2755*T2755/U2755)</x:f>
        <x:v>0</x:v>
      </x:c>
      <x:c r="AF2755" s="18" t="n">
        <x:f>IF(U2755=0,0,P2755*T2755/U2755)</x:f>
        <x:v>0</x:v>
      </x:c>
      <x:c r="AG2755" s="18" t="n">
        <x:f>MAX(AE2755,AF2755*'01 Controls'!$E$15)</x:f>
        <x:v>0</x:v>
      </x:c>
      <x:c r="AH2755" s="18" t="n">
        <x:f>SUM(V2755,Y2755,AB2755,AE2755)</x:f>
        <x:v>2278.125</x:v>
      </x:c>
      <x:c r="AI2755" s="18" t="n">
        <x:f>N2755-AH2755</x:f>
        <x:v>0</x:v>
      </x:c>
      <x:c r="AJ2755" s="18" t="n">
        <x:f>V2755*INDEX('07 Mode Capacity'!$P$6:$P$17,MATCH("AIR-"&amp;I2755,'07 Mode Capacity'!$C$6:$C$17,0))</x:f>
        <x:v>0</x:v>
      </x:c>
      <x:c r="AK2755" s="18" t="n">
        <x:f>Y2755*INDEX('07 Mode Capacity'!$P$6:$P$17,MATCH("OCEAN-"&amp;I2755,'07 Mode Capacity'!$C$6:$C$17,0))</x:f>
        <x:v>0</x:v>
      </x:c>
      <x:c r="AL2755" s="18" t="n">
        <x:f>AB2755*INDEX('07 Mode Capacity'!$P$6:$P$17,MATCH("LAND-"&amp;I2755,'07 Mode Capacity'!$C$6:$C$17,0))</x:f>
        <x:v>278.04030273782763</x:v>
      </x:c>
      <x:c r="AM2755" s="18" t="n">
        <x:f>AE2755*INDEX('07 Mode Capacity'!$P$6:$P$17,MATCH("INLAND-"&amp;I2755,'07 Mode Capacity'!$C$6:$C$17,0))</x:f>
        <x:v>0</x:v>
      </x:c>
      <x:c r="AN2755" s="18" t="n">
        <x:f>SUM(AJ2755:AM2755)</x:f>
        <x:v>278.04030273782763</x:v>
      </x:c>
      <x:c r="AO2755" s="17" t="n">
        <x:f>IF(N2755=0,1,AN2755/N2755)</x:f>
        <x:v>0.1220478695145471</x:v>
      </x:c>
      <x:c r="AP2755" s="11" t="str">
        <x:f>IF(AO2755&gt;='01 Controls'!$E$16,"PASS","FAIL")</x:f>
        <x:v>FAIL</x:v>
      </x:c>
      <x:c r="AQ2755" s="11" t="str">
        <x:v>UNQUANTIFIED</x:v>
      </x:c>
      <x:c r="AR2755" s="11" t="str">
        <x:v>Position-class planning record; serial item and receiver open</x:v>
      </x:c>
      <x:c r="AS2755" s="26"/>
      <x:c r="AT2755" s="26"/>
    </x:row>
    <x:row r="2756">
      <x:c r="C2756" s="11" t="str">
        <x:v>M4-L-HCG-LIN-18</x:v>
      </x:c>
      <x:c r="D2756" s="11" t="str">
        <x:v>M4</x:v>
      </x:c>
      <x:c r="E2756" s="11" t="str">
        <x:v>Tornado sequence</x:v>
      </x:c>
      <x:c r="F2756" s="11" t="str">
        <x:v>L-HCG</x:v>
      </x:c>
      <x:c r="G2756" s="11" t="str">
        <x:v>Flood and hydraulic-control group</x:v>
      </x:c>
      <x:c r="H2756" s="11" t="str">
        <x:v>LIN-18</x:v>
      </x:c>
      <x:c r="I2756" s="19" t="n">
        <x:v>72</x:v>
      </x:c>
      <x:c r="J2756" s="21" t="n">
        <x:v>3</x:v>
      </x:c>
      <x:c r="K2756" s="18" t="n">
        <x:f>'05 Cargo Register'!K68</x:f>
        <x:v>303.75</x:v>
      </x:c>
      <x:c r="L2756" s="18" t="n">
        <x:f>'05 Cargo Register'!N68</x:f>
        <x:v>22</x:v>
      </x:c>
      <x:c r="M2756" s="18" t="n">
        <x:f>'05 Cargo Register'!O68</x:f>
        <x:v>968</x:v>
      </x:c>
      <x:c r="N2756" s="18" t="n">
        <x:f>J2756*K2756</x:f>
        <x:v>911.25</x:v>
      </x:c>
      <x:c r="O2756" s="18" t="n">
        <x:f>J2756*L2756</x:f>
        <x:v>66</x:v>
      </x:c>
      <x:c r="P2756" s="18" t="n">
        <x:f>J2756*M2756</x:f>
        <x:v>2904</x:v>
      </x:c>
      <x:c r="Q2756" s="22" t="n">
        <x:f>'01 Controls'!$E$28*'02 Cargo Classes'!$M$13</x:f>
        <x:v>0</x:v>
      </x:c>
      <x:c r="R2756" s="22" t="n">
        <x:f>'01 Controls'!$F$28*'02 Cargo Classes'!$N$13</x:f>
        <x:v>0</x:v>
      </x:c>
      <x:c r="S2756" s="22" t="n">
        <x:f>'01 Controls'!$G$28*'02 Cargo Classes'!$O$13</x:f>
        <x:v>0.95</x:v>
      </x:c>
      <x:c r="T2756" s="22" t="n">
        <x:f>'01 Controls'!$H$28*'02 Cargo Classes'!$P$13</x:f>
        <x:v>0</x:v>
      </x:c>
      <x:c r="U2756" s="22" t="n">
        <x:f>SUM(Q2756:T2756)</x:f>
        <x:v>0.95</x:v>
      </x:c>
      <x:c r="V2756" s="18" t="n">
        <x:f>IF(U2756=0,0,N2756*Q2756/U2756)</x:f>
        <x:v>0</x:v>
      </x:c>
      <x:c r="W2756" s="18" t="n">
        <x:f>IF(U2756=0,0,P2756*Q2756/U2756)</x:f>
        <x:v>0</x:v>
      </x:c>
      <x:c r="X2756" s="18" t="n">
        <x:f>MAX(V2756,W2756*'01 Controls'!$E$12)</x:f>
        <x:v>0</x:v>
      </x:c>
      <x:c r="Y2756" s="18" t="n">
        <x:f>IF(U2756=0,0,N2756*R2756/U2756)</x:f>
        <x:v>0</x:v>
      </x:c>
      <x:c r="Z2756" s="18" t="n">
        <x:f>IF(U2756=0,0,P2756*R2756/U2756)</x:f>
        <x:v>0</x:v>
      </x:c>
      <x:c r="AA2756" s="18" t="n">
        <x:f>MAX(Y2756,Z2756*'01 Controls'!$E$13)</x:f>
        <x:v>0</x:v>
      </x:c>
      <x:c r="AB2756" s="18" t="n">
        <x:f>IF(U2756=0,0,N2756*S2756/U2756)</x:f>
        <x:v>911.25</x:v>
      </x:c>
      <x:c r="AC2756" s="18" t="n">
        <x:f>IF(U2756=0,0,P2756*S2756/U2756)</x:f>
        <x:v>2904</x:v>
      </x:c>
      <x:c r="AD2756" s="18" t="n">
        <x:f>MAX(AB2756,AC2756*'01 Controls'!$E$14)</x:f>
        <x:v>911.25</x:v>
      </x:c>
      <x:c r="AE2756" s="18" t="n">
        <x:f>IF(U2756=0,0,N2756*T2756/U2756)</x:f>
        <x:v>0</x:v>
      </x:c>
      <x:c r="AF2756" s="18" t="n">
        <x:f>IF(U2756=0,0,P2756*T2756/U2756)</x:f>
        <x:v>0</x:v>
      </x:c>
      <x:c r="AG2756" s="18" t="n">
        <x:f>MAX(AE2756,AF2756*'01 Controls'!$E$15)</x:f>
        <x:v>0</x:v>
      </x:c>
      <x:c r="AH2756" s="18" t="n">
        <x:f>SUM(V2756,Y2756,AB2756,AE2756)</x:f>
        <x:v>911.25</x:v>
      </x:c>
      <x:c r="AI2756" s="18" t="n">
        <x:f>N2756-AH2756</x:f>
        <x:v>0</x:v>
      </x:c>
      <x:c r="AJ2756" s="18" t="n">
        <x:f>V2756*INDEX('07 Mode Capacity'!$P$6:$P$17,MATCH("AIR-"&amp;I2756,'07 Mode Capacity'!$C$6:$C$17,0))</x:f>
        <x:v>0</x:v>
      </x:c>
      <x:c r="AK2756" s="18" t="n">
        <x:f>Y2756*INDEX('07 Mode Capacity'!$P$6:$P$17,MATCH("OCEAN-"&amp;I2756,'07 Mode Capacity'!$C$6:$C$17,0))</x:f>
        <x:v>0</x:v>
      </x:c>
      <x:c r="AL2756" s="18" t="n">
        <x:f>AB2756*INDEX('07 Mode Capacity'!$P$6:$P$17,MATCH("LAND-"&amp;I2756,'07 Mode Capacity'!$C$6:$C$17,0))</x:f>
        <x:v>651.5530673309271</x:v>
      </x:c>
      <x:c r="AM2756" s="18" t="n">
        <x:f>AE2756*INDEX('07 Mode Capacity'!$P$6:$P$17,MATCH("INLAND-"&amp;I2756,'07 Mode Capacity'!$C$6:$C$17,0))</x:f>
        <x:v>0</x:v>
      </x:c>
      <x:c r="AN2756" s="18" t="n">
        <x:f>SUM(AJ2756:AM2756)</x:f>
        <x:v>651.5530673309271</x:v>
      </x:c>
      <x:c r="AO2756" s="17" t="n">
        <x:f>IF(N2756=0,1,AN2756/N2756)</x:f>
        <x:v>0.715010224780167</x:v>
      </x:c>
      <x:c r="AP2756" s="11" t="str">
        <x:f>IF(AO2756&gt;='01 Controls'!$E$16,"PASS","FAIL")</x:f>
        <x:v>FAIL</x:v>
      </x:c>
      <x:c r="AQ2756" s="11" t="str">
        <x:v>UNQUANTIFIED</x:v>
      </x:c>
      <x:c r="AR2756" s="11" t="str">
        <x:v>Position-class planning record; serial item and receiver open</x:v>
      </x:c>
      <x:c r="AS2756" s="26"/>
      <x:c r="AT2756" s="26"/>
    </x:row>
    <x:row r="2757">
      <x:c r="C2757" s="11" t="str">
        <x:v>M4-L-HCG-BLK-08</x:v>
      </x:c>
      <x:c r="D2757" s="11" t="str">
        <x:v>M4</x:v>
      </x:c>
      <x:c r="E2757" s="11" t="str">
        <x:v>Tornado sequence</x:v>
      </x:c>
      <x:c r="F2757" s="11" t="str">
        <x:v>L-HCG</x:v>
      </x:c>
      <x:c r="G2757" s="11" t="str">
        <x:v>Flood and hydraulic-control group</x:v>
      </x:c>
      <x:c r="H2757" s="11" t="str">
        <x:v>BLK-08</x:v>
      </x:c>
      <x:c r="I2757" s="19" t="n">
        <x:v>48</x:v>
      </x:c>
      <x:c r="J2757" s="21" t="n">
        <x:v>3</x:v>
      </x:c>
      <x:c r="K2757" s="18" t="n">
        <x:f>'05 Cargo Register'!K69</x:f>
        <x:v>121.5</x:v>
      </x:c>
      <x:c r="L2757" s="18" t="n">
        <x:f>'05 Cargo Register'!N69</x:f>
        <x:v>19</x:v>
      </x:c>
      <x:c r="M2757" s="18" t="n">
        <x:f>'05 Cargo Register'!O69</x:f>
        <x:v>969</x:v>
      </x:c>
      <x:c r="N2757" s="18" t="n">
        <x:f>J2757*K2757</x:f>
        <x:v>364.5</x:v>
      </x:c>
      <x:c r="O2757" s="18" t="n">
        <x:f>J2757*L2757</x:f>
        <x:v>57</x:v>
      </x:c>
      <x:c r="P2757" s="18" t="n">
        <x:f>J2757*M2757</x:f>
        <x:v>2907</x:v>
      </x:c>
      <x:c r="Q2757" s="22" t="n">
        <x:f>'01 Controls'!$E$28*'02 Cargo Classes'!$M$14</x:f>
        <x:v>0.05</x:v>
      </x:c>
      <x:c r="R2757" s="22" t="n">
        <x:f>'01 Controls'!$F$28*'02 Cargo Classes'!$N$14</x:f>
        <x:v>0</x:v>
      </x:c>
      <x:c r="S2757" s="22" t="n">
        <x:f>'01 Controls'!$G$28*'02 Cargo Classes'!$O$14</x:f>
        <x:v>0.95</x:v>
      </x:c>
      <x:c r="T2757" s="22" t="n">
        <x:f>'01 Controls'!$H$28*'02 Cargo Classes'!$P$14</x:f>
        <x:v>0</x:v>
      </x:c>
      <x:c r="U2757" s="22" t="n">
        <x:f>SUM(Q2757:T2757)</x:f>
        <x:v>1</x:v>
      </x:c>
      <x:c r="V2757" s="18" t="n">
        <x:f>IF(U2757=0,0,N2757*Q2757/U2757)</x:f>
        <x:v>18.225</x:v>
      </x:c>
      <x:c r="W2757" s="18" t="n">
        <x:f>IF(U2757=0,0,P2757*Q2757/U2757)</x:f>
        <x:v>145.35</x:v>
      </x:c>
      <x:c r="X2757" s="18" t="n">
        <x:f>MAX(V2757,W2757*'01 Controls'!$E$12)</x:f>
        <x:v>36.3375</x:v>
      </x:c>
      <x:c r="Y2757" s="18" t="n">
        <x:f>IF(U2757=0,0,N2757*R2757/U2757)</x:f>
        <x:v>0</x:v>
      </x:c>
      <x:c r="Z2757" s="18" t="n">
        <x:f>IF(U2757=0,0,P2757*R2757/U2757)</x:f>
        <x:v>0</x:v>
      </x:c>
      <x:c r="AA2757" s="18" t="n">
        <x:f>MAX(Y2757,Z2757*'01 Controls'!$E$13)</x:f>
        <x:v>0</x:v>
      </x:c>
      <x:c r="AB2757" s="18" t="n">
        <x:f>IF(U2757=0,0,N2757*S2757/U2757)</x:f>
        <x:v>346.275</x:v>
      </x:c>
      <x:c r="AC2757" s="18" t="n">
        <x:f>IF(U2757=0,0,P2757*S2757/U2757)</x:f>
        <x:v>2761.65</x:v>
      </x:c>
      <x:c r="AD2757" s="18" t="n">
        <x:f>MAX(AB2757,AC2757*'01 Controls'!$E$14)</x:f>
        <x:v>552.33</x:v>
      </x:c>
      <x:c r="AE2757" s="18" t="n">
        <x:f>IF(U2757=0,0,N2757*T2757/U2757)</x:f>
        <x:v>0</x:v>
      </x:c>
      <x:c r="AF2757" s="18" t="n">
        <x:f>IF(U2757=0,0,P2757*T2757/U2757)</x:f>
        <x:v>0</x:v>
      </x:c>
      <x:c r="AG2757" s="18" t="n">
        <x:f>MAX(AE2757,AF2757*'01 Controls'!$E$15)</x:f>
        <x:v>0</x:v>
      </x:c>
      <x:c r="AH2757" s="18" t="n">
        <x:f>SUM(V2757,Y2757,AB2757,AE2757)</x:f>
        <x:v>364.5</x:v>
      </x:c>
      <x:c r="AI2757" s="18" t="n">
        <x:f>N2757-AH2757</x:f>
        <x:v>0</x:v>
      </x:c>
      <x:c r="AJ2757" s="18" t="n">
        <x:f>V2757*INDEX('07 Mode Capacity'!$P$6:$P$17,MATCH("AIR-"&amp;I2757,'07 Mode Capacity'!$C$6:$C$17,0))</x:f>
        <x:v>5.109117372322359</x:v>
      </x:c>
      <x:c r="AK2757" s="18" t="n">
        <x:f>Y2757*INDEX('07 Mode Capacity'!$P$6:$P$17,MATCH("OCEAN-"&amp;I2757,'07 Mode Capacity'!$C$6:$C$17,0))</x:f>
        <x:v>0</x:v>
      </x:c>
      <x:c r="AL2757" s="18" t="n">
        <x:f>AB2757*INDEX('07 Mode Capacity'!$P$6:$P$17,MATCH("LAND-"&amp;I2757,'07 Mode Capacity'!$C$6:$C$17,0))</x:f>
        <x:v>42.26212601614979</x:v>
      </x:c>
      <x:c r="AM2757" s="18" t="n">
        <x:f>AE2757*INDEX('07 Mode Capacity'!$P$6:$P$17,MATCH("INLAND-"&amp;I2757,'07 Mode Capacity'!$C$6:$C$17,0))</x:f>
        <x:v>0</x:v>
      </x:c>
      <x:c r="AN2757" s="18" t="n">
        <x:f>SUM(AJ2757:AM2757)</x:f>
        <x:v>47.37124338847215</x:v>
      </x:c>
      <x:c r="AO2757" s="17" t="n">
        <x:f>IF(N2757=0,1,AN2757/N2757)</x:f>
        <x:v>0.12996225895328437</x:v>
      </x:c>
      <x:c r="AP2757" s="11" t="str">
        <x:f>IF(AO2757&gt;='01 Controls'!$E$16,"PASS","FAIL")</x:f>
        <x:v>FAIL</x:v>
      </x:c>
      <x:c r="AQ2757" s="11" t="str">
        <x:v>UNQUANTIFIED</x:v>
      </x:c>
      <x:c r="AR2757" s="11" t="str">
        <x:v>Position-class planning record; serial item and receiver open</x:v>
      </x:c>
      <x:c r="AS2757" s="26"/>
      <x:c r="AT2757" s="26"/>
    </x:row>
    <x:row r="2758">
      <x:c r="C2758" s="11" t="str">
        <x:v>M4-L-HCG-OOG-80</x:v>
      </x:c>
      <x:c r="D2758" s="11" t="str">
        <x:v>M4</x:v>
      </x:c>
      <x:c r="E2758" s="11" t="str">
        <x:v>Tornado sequence</x:v>
      </x:c>
      <x:c r="F2758" s="11" t="str">
        <x:v>L-HCG</x:v>
      </x:c>
      <x:c r="G2758" s="11" t="str">
        <x:v>Flood and hydraulic-control group</x:v>
      </x:c>
      <x:c r="H2758" s="11" t="str">
        <x:v>OOG-80</x:v>
      </x:c>
      <x:c r="I2758" s="19" t="n">
        <x:v>72</x:v>
      </x:c>
      <x:c r="J2758" s="21" t="n">
        <x:v>3</x:v>
      </x:c>
      <x:c r="K2758" s="18" t="n">
        <x:f>'05 Cargo Register'!K70</x:f>
        <x:v>303.75</x:v>
      </x:c>
      <x:c r="L2758" s="18" t="n">
        <x:f>'05 Cargo Register'!N70</x:f>
        <x:v>6</x:v>
      </x:c>
      <x:c r="M2758" s="18" t="n">
        <x:f>'05 Cargo Register'!O70</x:f>
        <x:v>1056</x:v>
      </x:c>
      <x:c r="N2758" s="18" t="n">
        <x:f>J2758*K2758</x:f>
        <x:v>911.25</x:v>
      </x:c>
      <x:c r="O2758" s="18" t="n">
        <x:f>J2758*L2758</x:f>
        <x:v>18</x:v>
      </x:c>
      <x:c r="P2758" s="18" t="n">
        <x:f>J2758*M2758</x:f>
        <x:v>3168</x:v>
      </x:c>
      <x:c r="Q2758" s="22" t="n">
        <x:f>'01 Controls'!$E$28*'02 Cargo Classes'!$M$15</x:f>
        <x:v>0</x:v>
      </x:c>
      <x:c r="R2758" s="22" t="n">
        <x:f>'01 Controls'!$F$28*'02 Cargo Classes'!$N$15</x:f>
        <x:v>0</x:v>
      </x:c>
      <x:c r="S2758" s="22" t="n">
        <x:f>'01 Controls'!$G$28*'02 Cargo Classes'!$O$15</x:f>
        <x:v>0.57</x:v>
      </x:c>
      <x:c r="T2758" s="22" t="n">
        <x:f>'01 Controls'!$H$28*'02 Cargo Classes'!$P$15</x:f>
        <x:v>0</x:v>
      </x:c>
      <x:c r="U2758" s="22" t="n">
        <x:f>SUM(Q2758:T2758)</x:f>
        <x:v>0.57</x:v>
      </x:c>
      <x:c r="V2758" s="18" t="n">
        <x:f>IF(U2758=0,0,N2758*Q2758/U2758)</x:f>
        <x:v>0</x:v>
      </x:c>
      <x:c r="W2758" s="18" t="n">
        <x:f>IF(U2758=0,0,P2758*Q2758/U2758)</x:f>
        <x:v>0</x:v>
      </x:c>
      <x:c r="X2758" s="18" t="n">
        <x:f>MAX(V2758,W2758*'01 Controls'!$E$12)</x:f>
        <x:v>0</x:v>
      </x:c>
      <x:c r="Y2758" s="18" t="n">
        <x:f>IF(U2758=0,0,N2758*R2758/U2758)</x:f>
        <x:v>0</x:v>
      </x:c>
      <x:c r="Z2758" s="18" t="n">
        <x:f>IF(U2758=0,0,P2758*R2758/U2758)</x:f>
        <x:v>0</x:v>
      </x:c>
      <x:c r="AA2758" s="18" t="n">
        <x:f>MAX(Y2758,Z2758*'01 Controls'!$E$13)</x:f>
        <x:v>0</x:v>
      </x:c>
      <x:c r="AB2758" s="18" t="n">
        <x:f>IF(U2758=0,0,N2758*S2758/U2758)</x:f>
        <x:v>911.2499999999999</x:v>
      </x:c>
      <x:c r="AC2758" s="18" t="n">
        <x:f>IF(U2758=0,0,P2758*S2758/U2758)</x:f>
        <x:v>3168</x:v>
      </x:c>
      <x:c r="AD2758" s="18" t="n">
        <x:f>MAX(AB2758,AC2758*'01 Controls'!$E$14)</x:f>
        <x:v>911.2499999999999</x:v>
      </x:c>
      <x:c r="AE2758" s="18" t="n">
        <x:f>IF(U2758=0,0,N2758*T2758/U2758)</x:f>
        <x:v>0</x:v>
      </x:c>
      <x:c r="AF2758" s="18" t="n">
        <x:f>IF(U2758=0,0,P2758*T2758/U2758)</x:f>
        <x:v>0</x:v>
      </x:c>
      <x:c r="AG2758" s="18" t="n">
        <x:f>MAX(AE2758,AF2758*'01 Controls'!$E$15)</x:f>
        <x:v>0</x:v>
      </x:c>
      <x:c r="AH2758" s="18" t="n">
        <x:f>SUM(V2758,Y2758,AB2758,AE2758)</x:f>
        <x:v>911.2499999999999</x:v>
      </x:c>
      <x:c r="AI2758" s="18" t="n">
        <x:f>N2758-AH2758</x:f>
        <x:v>1.1368683772161603e-13</x:v>
      </x:c>
      <x:c r="AJ2758" s="18" t="n">
        <x:f>V2758*INDEX('07 Mode Capacity'!$P$6:$P$17,MATCH("AIR-"&amp;I2758,'07 Mode Capacity'!$C$6:$C$17,0))</x:f>
        <x:v>0</x:v>
      </x:c>
      <x:c r="AK2758" s="18" t="n">
        <x:f>Y2758*INDEX('07 Mode Capacity'!$P$6:$P$17,MATCH("OCEAN-"&amp;I2758,'07 Mode Capacity'!$C$6:$C$17,0))</x:f>
        <x:v>0</x:v>
      </x:c>
      <x:c r="AL2758" s="18" t="n">
        <x:f>AB2758*INDEX('07 Mode Capacity'!$P$6:$P$17,MATCH("LAND-"&amp;I2758,'07 Mode Capacity'!$C$6:$C$17,0))</x:f>
        <x:v>651.553067330927</x:v>
      </x:c>
      <x:c r="AM2758" s="18" t="n">
        <x:f>AE2758*INDEX('07 Mode Capacity'!$P$6:$P$17,MATCH("INLAND-"&amp;I2758,'07 Mode Capacity'!$C$6:$C$17,0))</x:f>
        <x:v>0</x:v>
      </x:c>
      <x:c r="AN2758" s="18" t="n">
        <x:f>SUM(AJ2758:AM2758)</x:f>
        <x:v>651.553067330927</x:v>
      </x:c>
      <x:c r="AO2758" s="17" t="n">
        <x:f>IF(N2758=0,1,AN2758/N2758)</x:f>
        <x:v>0.7150102247801667</x:v>
      </x:c>
      <x:c r="AP2758" s="11" t="str">
        <x:f>IF(AO2758&gt;='01 Controls'!$E$16,"PASS","FAIL")</x:f>
        <x:v>FAIL</x:v>
      </x:c>
      <x:c r="AQ2758" s="11" t="str">
        <x:v>UNQUANTIFIED</x:v>
      </x:c>
      <x:c r="AR2758" s="11" t="str">
        <x:v>Position-class planning record; serial item and receiver open</x:v>
      </x:c>
      <x:c r="AS2758" s="26"/>
      <x:c r="AT2758" s="26"/>
    </x:row>
    <x:row r="2759">
      <x:c r="C2759" s="11" t="str">
        <x:v>M4-L-DMG-APL-45</x:v>
      </x:c>
      <x:c r="D2759" s="11" t="str">
        <x:v>M4</x:v>
      </x:c>
      <x:c r="E2759" s="11" t="str">
        <x:v>Tornado sequence</x:v>
      </x:c>
      <x:c r="F2759" s="11" t="str">
        <x:v>L-DMG</x:v>
      </x:c>
      <x:c r="G2759" s="11" t="str">
        <x:v>Debris and materials group</x:v>
      </x:c>
      <x:c r="H2759" s="11" t="str">
        <x:v>APL-45</x:v>
      </x:c>
      <x:c r="I2759" s="19" t="n">
        <x:v>24</x:v>
      </x:c>
      <x:c r="J2759" s="21" t="n">
        <x:v>12</x:v>
      </x:c>
      <x:c r="K2759" s="18" t="n">
        <x:f>'05 Cargo Register'!K71</x:f>
        <x:v>91.125</x:v>
      </x:c>
      <x:c r="L2759" s="18" t="n">
        <x:f>'05 Cargo Register'!N71</x:f>
        <x:v>24</x:v>
      </x:c>
      <x:c r="M2759" s="18" t="n">
        <x:f>'05 Cargo Register'!O71</x:f>
        <x:v>180</x:v>
      </x:c>
      <x:c r="N2759" s="18" t="n">
        <x:f>J2759*K2759</x:f>
        <x:v>1093.5</x:v>
      </x:c>
      <x:c r="O2759" s="18" t="n">
        <x:f>J2759*L2759</x:f>
        <x:v>288</x:v>
      </x:c>
      <x:c r="P2759" s="18" t="n">
        <x:f>J2759*M2759</x:f>
        <x:v>2160</x:v>
      </x:c>
      <x:c r="Q2759" s="22" t="n">
        <x:f>'01 Controls'!$E$28*'02 Cargo Classes'!$M$6</x:f>
        <x:v>0.15000000000000002</x:v>
      </x:c>
      <x:c r="R2759" s="22" t="n">
        <x:f>'01 Controls'!$F$28*'02 Cargo Classes'!$N$6</x:f>
        <x:v>0</x:v>
      </x:c>
      <x:c r="S2759" s="22" t="n">
        <x:f>'01 Controls'!$G$28*'02 Cargo Classes'!$O$6</x:f>
        <x:v>0.95</x:v>
      </x:c>
      <x:c r="T2759" s="22" t="n">
        <x:f>'01 Controls'!$H$28*'02 Cargo Classes'!$P$6</x:f>
        <x:v>0</x:v>
      </x:c>
      <x:c r="U2759" s="22" t="n">
        <x:f>SUM(Q2759:T2759)</x:f>
        <x:v>1.1</x:v>
      </x:c>
      <x:c r="V2759" s="18" t="n">
        <x:f>IF(U2759=0,0,N2759*Q2759/U2759)</x:f>
        <x:v>149.11363636363637</x:v>
      </x:c>
      <x:c r="W2759" s="18" t="n">
        <x:f>IF(U2759=0,0,P2759*Q2759/U2759)</x:f>
        <x:v>294.54545454545456</x:v>
      </x:c>
      <x:c r="X2759" s="18" t="n">
        <x:f>MAX(V2759,W2759*'01 Controls'!$E$12)</x:f>
        <x:v>149.11363636363637</x:v>
      </x:c>
      <x:c r="Y2759" s="18" t="n">
        <x:f>IF(U2759=0,0,N2759*R2759/U2759)</x:f>
        <x:v>0</x:v>
      </x:c>
      <x:c r="Z2759" s="18" t="n">
        <x:f>IF(U2759=0,0,P2759*R2759/U2759)</x:f>
        <x:v>0</x:v>
      </x:c>
      <x:c r="AA2759" s="18" t="n">
        <x:f>MAX(Y2759,Z2759*'01 Controls'!$E$13)</x:f>
        <x:v>0</x:v>
      </x:c>
      <x:c r="AB2759" s="18" t="n">
        <x:f>IF(U2759=0,0,N2759*S2759/U2759)</x:f>
        <x:v>944.3863636363636</x:v>
      </x:c>
      <x:c r="AC2759" s="18" t="n">
        <x:f>IF(U2759=0,0,P2759*S2759/U2759)</x:f>
        <x:v>1865.4545454545453</x:v>
      </x:c>
      <x:c r="AD2759" s="18" t="n">
        <x:f>MAX(AB2759,AC2759*'01 Controls'!$E$14)</x:f>
        <x:v>944.3863636363636</x:v>
      </x:c>
      <x:c r="AE2759" s="18" t="n">
        <x:f>IF(U2759=0,0,N2759*T2759/U2759)</x:f>
        <x:v>0</x:v>
      </x:c>
      <x:c r="AF2759" s="18" t="n">
        <x:f>IF(U2759=0,0,P2759*T2759/U2759)</x:f>
        <x:v>0</x:v>
      </x:c>
      <x:c r="AG2759" s="18" t="n">
        <x:f>MAX(AE2759,AF2759*'01 Controls'!$E$15)</x:f>
        <x:v>0</x:v>
      </x:c>
      <x:c r="AH2759" s="18" t="n">
        <x:f>SUM(V2759,Y2759,AB2759,AE2759)</x:f>
        <x:v>1093.5</x:v>
      </x:c>
      <x:c r="AI2759" s="18" t="n">
        <x:f>N2759-AH2759</x:f>
        <x:v>0</x:v>
      </x:c>
      <x:c r="AJ2759" s="18" t="n">
        <x:f>V2759*INDEX('07 Mode Capacity'!$P$6:$P$17,MATCH("AIR-"&amp;I2759,'07 Mode Capacity'!$C$6:$C$17,0))</x:f>
        <x:v>30.25725452479143</x:v>
      </x:c>
      <x:c r="AK2759" s="18" t="n">
        <x:f>Y2759*INDEX('07 Mode Capacity'!$P$6:$P$17,MATCH("OCEAN-"&amp;I2759,'07 Mode Capacity'!$C$6:$C$17,0))</x:f>
        <x:v>0</x:v>
      </x:c>
      <x:c r="AL2759" s="18" t="n">
        <x:f>AB2759*INDEX('07 Mode Capacity'!$P$6:$P$17,MATCH("LAND-"&amp;I2759,'07 Mode Capacity'!$C$6:$C$17,0))</x:f>
        <x:v>361.228656939571</x:v>
      </x:c>
      <x:c r="AM2759" s="18" t="n">
        <x:f>AE2759*INDEX('07 Mode Capacity'!$P$6:$P$17,MATCH("INLAND-"&amp;I2759,'07 Mode Capacity'!$C$6:$C$17,0))</x:f>
        <x:v>0</x:v>
      </x:c>
      <x:c r="AN2759" s="18" t="n">
        <x:f>SUM(AJ2759:AM2759)</x:f>
        <x:v>391.48591146436246</x:v>
      </x:c>
      <x:c r="AO2759" s="17" t="n">
        <x:f>IF(N2759=0,1,AN2759/N2759)</x:f>
        <x:v>0.35801180746626654</x:v>
      </x:c>
      <x:c r="AP2759" s="11" t="str">
        <x:f>IF(AO2759&gt;='01 Controls'!$E$16,"PASS","FAIL")</x:f>
        <x:v>FAIL</x:v>
      </x:c>
      <x:c r="AQ2759" s="11" t="str">
        <x:v>UNQUANTIFIED</x:v>
      </x:c>
      <x:c r="AR2759" s="11" t="str">
        <x:v>Position-class planning record; serial item and receiver open</x:v>
      </x:c>
      <x:c r="AS2759" s="26"/>
      <x:c r="AT2759" s="26"/>
    </x:row>
    <x:row r="2760">
      <x:c r="C2760" s="11" t="str">
        <x:v>M4-L-DMG-ISO-18</x:v>
      </x:c>
      <x:c r="D2760" s="11" t="str">
        <x:v>M4</x:v>
      </x:c>
      <x:c r="E2760" s="11" t="str">
        <x:v>Tornado sequence</x:v>
      </x:c>
      <x:c r="F2760" s="11" t="str">
        <x:v>L-DMG</x:v>
      </x:c>
      <x:c r="G2760" s="11" t="str">
        <x:v>Debris and materials group</x:v>
      </x:c>
      <x:c r="H2760" s="11" t="str">
        <x:v>ISO-18</x:v>
      </x:c>
      <x:c r="I2760" s="19" t="n">
        <x:v>48</x:v>
      </x:c>
      <x:c r="J2760" s="21" t="n">
        <x:v>12</x:v>
      </x:c>
      <x:c r="K2760" s="18" t="n">
        <x:f>'05 Cargo Register'!K72</x:f>
        <x:v>364.5</x:v>
      </x:c>
      <x:c r="L2760" s="18" t="n">
        <x:f>'05 Cargo Register'!N72</x:f>
        <x:v>24</x:v>
      </x:c>
      <x:c r="M2760" s="18" t="n">
        <x:f>'05 Cargo Register'!O72</x:f>
        <x:v>633.6</x:v>
      </x:c>
      <x:c r="N2760" s="18" t="n">
        <x:f>J2760*K2760</x:f>
        <x:v>4374</x:v>
      </x:c>
      <x:c r="O2760" s="18" t="n">
        <x:f>J2760*L2760</x:f>
        <x:v>288</x:v>
      </x:c>
      <x:c r="P2760" s="18" t="n">
        <x:f>J2760*M2760</x:f>
        <x:v>7603.200000000001</x:v>
      </x:c>
      <x:c r="Q2760" s="22" t="n">
        <x:f>'01 Controls'!$E$28*'02 Cargo Classes'!$M$7</x:f>
        <x:v>0.010000000000000002</x:v>
      </x:c>
      <x:c r="R2760" s="22" t="n">
        <x:f>'01 Controls'!$F$28*'02 Cargo Classes'!$N$7</x:f>
        <x:v>0</x:v>
      </x:c>
      <x:c r="S2760" s="22" t="n">
        <x:f>'01 Controls'!$G$28*'02 Cargo Classes'!$O$7</x:f>
        <x:v>1.14</x:v>
      </x:c>
      <x:c r="T2760" s="22" t="n">
        <x:f>'01 Controls'!$H$28*'02 Cargo Classes'!$P$7</x:f>
        <x:v>0</x:v>
      </x:c>
      <x:c r="U2760" s="22" t="n">
        <x:f>SUM(Q2760:T2760)</x:f>
        <x:v>1.15</x:v>
      </x:c>
      <x:c r="V2760" s="18" t="n">
        <x:f>IF(U2760=0,0,N2760*Q2760/U2760)</x:f>
        <x:v>38.034782608695664</x:v>
      </x:c>
      <x:c r="W2760" s="18" t="n">
        <x:f>IF(U2760=0,0,P2760*Q2760/U2760)</x:f>
        <x:v>66.11478260869568</x:v>
      </x:c>
      <x:c r="X2760" s="18" t="n">
        <x:f>MAX(V2760,W2760*'01 Controls'!$E$12)</x:f>
        <x:v>38.034782608695664</x:v>
      </x:c>
      <x:c r="Y2760" s="18" t="n">
        <x:f>IF(U2760=0,0,N2760*R2760/U2760)</x:f>
        <x:v>0</x:v>
      </x:c>
      <x:c r="Z2760" s="18" t="n">
        <x:f>IF(U2760=0,0,P2760*R2760/U2760)</x:f>
        <x:v>0</x:v>
      </x:c>
      <x:c r="AA2760" s="18" t="n">
        <x:f>MAX(Y2760,Z2760*'01 Controls'!$E$13)</x:f>
        <x:v>0</x:v>
      </x:c>
      <x:c r="AB2760" s="18" t="n">
        <x:f>IF(U2760=0,0,N2760*S2760/U2760)</x:f>
        <x:v>4335.965217391305</x:v>
      </x:c>
      <x:c r="AC2760" s="18" t="n">
        <x:f>IF(U2760=0,0,P2760*S2760/U2760)</x:f>
        <x:v>7537.0852173913045</x:v>
      </x:c>
      <x:c r="AD2760" s="18" t="n">
        <x:f>MAX(AB2760,AC2760*'01 Controls'!$E$14)</x:f>
        <x:v>4335.965217391305</x:v>
      </x:c>
      <x:c r="AE2760" s="18" t="n">
        <x:f>IF(U2760=0,0,N2760*T2760/U2760)</x:f>
        <x:v>0</x:v>
      </x:c>
      <x:c r="AF2760" s="18" t="n">
        <x:f>IF(U2760=0,0,P2760*T2760/U2760)</x:f>
        <x:v>0</x:v>
      </x:c>
      <x:c r="AG2760" s="18" t="n">
        <x:f>MAX(AE2760,AF2760*'01 Controls'!$E$15)</x:f>
        <x:v>0</x:v>
      </x:c>
      <x:c r="AH2760" s="18" t="n">
        <x:f>SUM(V2760,Y2760,AB2760,AE2760)</x:f>
        <x:v>4374</x:v>
      </x:c>
      <x:c r="AI2760" s="18" t="n">
        <x:f>N2760-AH2760</x:f>
        <x:v>0</x:v>
      </x:c>
      <x:c r="AJ2760" s="18" t="n">
        <x:f>V2760*INDEX('07 Mode Capacity'!$P$6:$P$17,MATCH("AIR-"&amp;I2760,'07 Mode Capacity'!$C$6:$C$17,0))</x:f>
        <x:v>10.662505820498838</x:v>
      </x:c>
      <x:c r="AK2760" s="18" t="n">
        <x:f>Y2760*INDEX('07 Mode Capacity'!$P$6:$P$17,MATCH("OCEAN-"&amp;I2760,'07 Mode Capacity'!$C$6:$C$17,0))</x:f>
        <x:v>0</x:v>
      </x:c>
      <x:c r="AL2760" s="18" t="n">
        <x:f>AB2760*INDEX('07 Mode Capacity'!$P$6:$P$17,MATCH("LAND-"&amp;I2760,'07 Mode Capacity'!$C$6:$C$17,0))</x:f>
        <x:v>529.1953170717888</x:v>
      </x:c>
      <x:c r="AM2760" s="18" t="n">
        <x:f>AE2760*INDEX('07 Mode Capacity'!$P$6:$P$17,MATCH("INLAND-"&amp;I2760,'07 Mode Capacity'!$C$6:$C$17,0))</x:f>
        <x:v>0</x:v>
      </x:c>
      <x:c r="AN2760" s="18" t="n">
        <x:f>SUM(AJ2760:AM2760)</x:f>
        <x:v>539.8578228922877</x:v>
      </x:c>
      <x:c r="AO2760" s="17" t="n">
        <x:f>IF(N2760=0,1,AN2760/N2760)</x:f>
        <x:v>0.12342428506911013</x:v>
      </x:c>
      <x:c r="AP2760" s="11" t="str">
        <x:f>IF(AO2760&gt;='01 Controls'!$E$16,"PASS","FAIL")</x:f>
        <x:v>FAIL</x:v>
      </x:c>
      <x:c r="AQ2760" s="11" t="str">
        <x:v>UNQUANTIFIED</x:v>
      </x:c>
      <x:c r="AR2760" s="11" t="str">
        <x:v>Position-class planning record; serial item and receiver open</x:v>
      </x:c>
      <x:c r="AS2760" s="26"/>
      <x:c r="AT2760" s="26"/>
    </x:row>
    <x:row r="2761">
      <x:c r="C2761" s="11" t="str">
        <x:v>M4-L-DMG-COL-12</x:v>
      </x:c>
      <x:c r="D2761" s="11" t="str">
        <x:v>M4</x:v>
      </x:c>
      <x:c r="E2761" s="11" t="str">
        <x:v>Tornado sequence</x:v>
      </x:c>
      <x:c r="F2761" s="11" t="str">
        <x:v>L-DMG</x:v>
      </x:c>
      <x:c r="G2761" s="11" t="str">
        <x:v>Debris and materials group</x:v>
      </x:c>
      <x:c r="H2761" s="11" t="str">
        <x:v>COL-12</x:v>
      </x:c>
      <x:c r="I2761" s="19" t="n">
        <x:v>24</x:v>
      </x:c>
      <x:c r="J2761" s="21" t="n">
        <x:v>12</x:v>
      </x:c>
      <x:c r="K2761" s="18" t="n">
        <x:f>'05 Cargo Register'!K73</x:f>
        <x:v>60.75</x:v>
      </x:c>
      <x:c r="L2761" s="18" t="n">
        <x:f>'05 Cargo Register'!N73</x:f>
        <x:v>7</x:v>
      </x:c>
      <x:c r="M2761" s="18" t="n">
        <x:f>'05 Cargo Register'!O73</x:f>
        <x:v>184.8</x:v>
      </x:c>
      <x:c r="N2761" s="18" t="n">
        <x:f>J2761*K2761</x:f>
        <x:v>729</x:v>
      </x:c>
      <x:c r="O2761" s="18" t="n">
        <x:f>J2761*L2761</x:f>
        <x:v>84</x:v>
      </x:c>
      <x:c r="P2761" s="18" t="n">
        <x:f>J2761*M2761</x:f>
        <x:v>2217.6000000000004</x:v>
      </x:c>
      <x:c r="Q2761" s="22" t="n">
        <x:f>'01 Controls'!$E$28*'02 Cargo Classes'!$M$8</x:f>
        <x:v>0.1</x:v>
      </x:c>
      <x:c r="R2761" s="22" t="n">
        <x:f>'01 Controls'!$F$28*'02 Cargo Classes'!$N$8</x:f>
        <x:v>0</x:v>
      </x:c>
      <x:c r="S2761" s="22" t="n">
        <x:f>'01 Controls'!$G$28*'02 Cargo Classes'!$O$8</x:f>
        <x:v>1.14</x:v>
      </x:c>
      <x:c r="T2761" s="22" t="n">
        <x:f>'01 Controls'!$H$28*'02 Cargo Classes'!$P$8</x:f>
        <x:v>0</x:v>
      </x:c>
      <x:c r="U2761" s="22" t="n">
        <x:f>SUM(Q2761:T2761)</x:f>
        <x:v>1.24</x:v>
      </x:c>
      <x:c r="V2761" s="18" t="n">
        <x:f>IF(U2761=0,0,N2761*Q2761/U2761)</x:f>
        <x:v>58.79032258064517</x:v>
      </x:c>
      <x:c r="W2761" s="18" t="n">
        <x:f>IF(U2761=0,0,P2761*Q2761/U2761)</x:f>
        <x:v>178.8387096774194</x:v>
      </x:c>
      <x:c r="X2761" s="18" t="n">
        <x:f>MAX(V2761,W2761*'01 Controls'!$E$12)</x:f>
        <x:v>58.79032258064517</x:v>
      </x:c>
      <x:c r="Y2761" s="18" t="n">
        <x:f>IF(U2761=0,0,N2761*R2761/U2761)</x:f>
        <x:v>0</x:v>
      </x:c>
      <x:c r="Z2761" s="18" t="n">
        <x:f>IF(U2761=0,0,P2761*R2761/U2761)</x:f>
        <x:v>0</x:v>
      </x:c>
      <x:c r="AA2761" s="18" t="n">
        <x:f>MAX(Y2761,Z2761*'01 Controls'!$E$13)</x:f>
        <x:v>0</x:v>
      </x:c>
      <x:c r="AB2761" s="18" t="n">
        <x:f>IF(U2761=0,0,N2761*S2761/U2761)</x:f>
        <x:v>670.2096774193548</x:v>
      </x:c>
      <x:c r="AC2761" s="18" t="n">
        <x:f>IF(U2761=0,0,P2761*S2761/U2761)</x:f>
        <x:v>2038.7612903225809</x:v>
      </x:c>
      <x:c r="AD2761" s="18" t="n">
        <x:f>MAX(AB2761,AC2761*'01 Controls'!$E$14)</x:f>
        <x:v>670.2096774193548</x:v>
      </x:c>
      <x:c r="AE2761" s="18" t="n">
        <x:f>IF(U2761=0,0,N2761*T2761/U2761)</x:f>
        <x:v>0</x:v>
      </x:c>
      <x:c r="AF2761" s="18" t="n">
        <x:f>IF(U2761=0,0,P2761*T2761/U2761)</x:f>
        <x:v>0</x:v>
      </x:c>
      <x:c r="AG2761" s="18" t="n">
        <x:f>MAX(AE2761,AF2761*'01 Controls'!$E$15)</x:f>
        <x:v>0</x:v>
      </x:c>
      <x:c r="AH2761" s="18" t="n">
        <x:f>SUM(V2761,Y2761,AB2761,AE2761)</x:f>
        <x:v>728.9999999999999</x:v>
      </x:c>
      <x:c r="AI2761" s="18" t="n">
        <x:f>N2761-AH2761</x:f>
        <x:v>1.1368683772161603e-13</x:v>
      </x:c>
      <x:c r="AJ2761" s="18" t="n">
        <x:f>V2761*INDEX('07 Mode Capacity'!$P$6:$P$17,MATCH("AIR-"&amp;I2761,'07 Mode Capacity'!$C$6:$C$17,0))</x:f>
        <x:v>11.929383504398055</x:v>
      </x:c>
      <x:c r="AK2761" s="18" t="n">
        <x:f>Y2761*INDEX('07 Mode Capacity'!$P$6:$P$17,MATCH("OCEAN-"&amp;I2761,'07 Mode Capacity'!$C$6:$C$17,0))</x:f>
        <x:v>0</x:v>
      </x:c>
      <x:c r="AL2761" s="18" t="n">
        <x:f>AB2761*INDEX('07 Mode Capacity'!$P$6:$P$17,MATCH("LAND-"&amp;I2761,'07 Mode Capacity'!$C$6:$C$17,0))</x:f>
        <x:v>256.3558210538891</x:v>
      </x:c>
      <x:c r="AM2761" s="18" t="n">
        <x:f>AE2761*INDEX('07 Mode Capacity'!$P$6:$P$17,MATCH("INLAND-"&amp;I2761,'07 Mode Capacity'!$C$6:$C$17,0))</x:f>
        <x:v>0</x:v>
      </x:c>
      <x:c r="AN2761" s="18" t="n">
        <x:f>SUM(AJ2761:AM2761)</x:f>
        <x:v>268.28520455828715</x:v>
      </x:c>
      <x:c r="AO2761" s="17" t="n">
        <x:f>IF(N2761=0,1,AN2761/N2761)</x:f>
        <x:v>0.3680181132486792</x:v>
      </x:c>
      <x:c r="AP2761" s="11" t="str">
        <x:f>IF(AO2761&gt;='01 Controls'!$E$16,"PASS","FAIL")</x:f>
        <x:v>FAIL</x:v>
      </x:c>
      <x:c r="AQ2761" s="11" t="str">
        <x:v>UNQUANTIFIED</x:v>
      </x:c>
      <x:c r="AR2761" s="11" t="str">
        <x:v>Position-class planning record; serial item and receiver open</x:v>
      </x:c>
      <x:c r="AS2761" s="26"/>
      <x:c r="AT2761" s="26"/>
    </x:row>
    <x:row r="2762">
      <x:c r="C2762" s="11" t="str">
        <x:v>M4-L-DMG-BAT-22</x:v>
      </x:c>
      <x:c r="D2762" s="11" t="str">
        <x:v>M4</x:v>
      </x:c>
      <x:c r="E2762" s="11" t="str">
        <x:v>Tornado sequence</x:v>
      </x:c>
      <x:c r="F2762" s="11" t="str">
        <x:v>L-DMG</x:v>
      </x:c>
      <x:c r="G2762" s="11" t="str">
        <x:v>Debris and materials group</x:v>
      </x:c>
      <x:c r="H2762" s="11" t="str">
        <x:v>BAT-22</x:v>
      </x:c>
      <x:c r="I2762" s="19" t="n">
        <x:v>48</x:v>
      </x:c>
      <x:c r="J2762" s="21" t="n">
        <x:v>12</x:v>
      </x:c>
      <x:c r="K2762" s="18" t="n">
        <x:f>'05 Cargo Register'!K74</x:f>
        <x:v>243</x:v>
      </x:c>
      <x:c r="L2762" s="18" t="n">
        <x:f>'05 Cargo Register'!N74</x:f>
        <x:v>14</x:v>
      </x:c>
      <x:c r="M2762" s="18" t="n">
        <x:f>'05 Cargo Register'!O74</x:f>
        <x:v>369.6</x:v>
      </x:c>
      <x:c r="N2762" s="18" t="n">
        <x:f>J2762*K2762</x:f>
        <x:v>2916</x:v>
      </x:c>
      <x:c r="O2762" s="18" t="n">
        <x:f>J2762*L2762</x:f>
        <x:v>168</x:v>
      </x:c>
      <x:c r="P2762" s="18" t="n">
        <x:f>J2762*M2762</x:f>
        <x:v>4435.200000000001</x:v>
      </x:c>
      <x:c r="Q2762" s="22" t="n">
        <x:f>'01 Controls'!$E$28*'02 Cargo Classes'!$M$9</x:f>
        <x:v>0</x:v>
      </x:c>
      <x:c r="R2762" s="22" t="n">
        <x:f>'01 Controls'!$F$28*'02 Cargo Classes'!$N$9</x:f>
        <x:v>0</x:v>
      </x:c>
      <x:c r="S2762" s="22" t="n">
        <x:f>'01 Controls'!$G$28*'02 Cargo Classes'!$O$9</x:f>
        <x:v>0.95</x:v>
      </x:c>
      <x:c r="T2762" s="22" t="n">
        <x:f>'01 Controls'!$H$28*'02 Cargo Classes'!$P$9</x:f>
        <x:v>0</x:v>
      </x:c>
      <x:c r="U2762" s="22" t="n">
        <x:f>SUM(Q2762:T2762)</x:f>
        <x:v>0.95</x:v>
      </x:c>
      <x:c r="V2762" s="18" t="n">
        <x:f>IF(U2762=0,0,N2762*Q2762/U2762)</x:f>
        <x:v>0</x:v>
      </x:c>
      <x:c r="W2762" s="18" t="n">
        <x:f>IF(U2762=0,0,P2762*Q2762/U2762)</x:f>
        <x:v>0</x:v>
      </x:c>
      <x:c r="X2762" s="18" t="n">
        <x:f>MAX(V2762,W2762*'01 Controls'!$E$12)</x:f>
        <x:v>0</x:v>
      </x:c>
      <x:c r="Y2762" s="18" t="n">
        <x:f>IF(U2762=0,0,N2762*R2762/U2762)</x:f>
        <x:v>0</x:v>
      </x:c>
      <x:c r="Z2762" s="18" t="n">
        <x:f>IF(U2762=0,0,P2762*R2762/U2762)</x:f>
        <x:v>0</x:v>
      </x:c>
      <x:c r="AA2762" s="18" t="n">
        <x:f>MAX(Y2762,Z2762*'01 Controls'!$E$13)</x:f>
        <x:v>0</x:v>
      </x:c>
      <x:c r="AB2762" s="18" t="n">
        <x:f>IF(U2762=0,0,N2762*S2762/U2762)</x:f>
        <x:v>2916</x:v>
      </x:c>
      <x:c r="AC2762" s="18" t="n">
        <x:f>IF(U2762=0,0,P2762*S2762/U2762)</x:f>
        <x:v>4435.200000000001</x:v>
      </x:c>
      <x:c r="AD2762" s="18" t="n">
        <x:f>MAX(AB2762,AC2762*'01 Controls'!$E$14)</x:f>
        <x:v>2916</x:v>
      </x:c>
      <x:c r="AE2762" s="18" t="n">
        <x:f>IF(U2762=0,0,N2762*T2762/U2762)</x:f>
        <x:v>0</x:v>
      </x:c>
      <x:c r="AF2762" s="18" t="n">
        <x:f>IF(U2762=0,0,P2762*T2762/U2762)</x:f>
        <x:v>0</x:v>
      </x:c>
      <x:c r="AG2762" s="18" t="n">
        <x:f>MAX(AE2762,AF2762*'01 Controls'!$E$15)</x:f>
        <x:v>0</x:v>
      </x:c>
      <x:c r="AH2762" s="18" t="n">
        <x:f>SUM(V2762,Y2762,AB2762,AE2762)</x:f>
        <x:v>2916</x:v>
      </x:c>
      <x:c r="AI2762" s="18" t="n">
        <x:f>N2762-AH2762</x:f>
        <x:v>0</x:v>
      </x:c>
      <x:c r="AJ2762" s="18" t="n">
        <x:f>V2762*INDEX('07 Mode Capacity'!$P$6:$P$17,MATCH("AIR-"&amp;I2762,'07 Mode Capacity'!$C$6:$C$17,0))</x:f>
        <x:v>0</x:v>
      </x:c>
      <x:c r="AK2762" s="18" t="n">
        <x:f>Y2762*INDEX('07 Mode Capacity'!$P$6:$P$17,MATCH("OCEAN-"&amp;I2762,'07 Mode Capacity'!$C$6:$C$17,0))</x:f>
        <x:v>0</x:v>
      </x:c>
      <x:c r="AL2762" s="18" t="n">
        <x:f>AB2762*INDEX('07 Mode Capacity'!$P$6:$P$17,MATCH("LAND-"&amp;I2762,'07 Mode Capacity'!$C$6:$C$17,0))</x:f>
        <x:v>355.89158750441936</x:v>
      </x:c>
      <x:c r="AM2762" s="18" t="n">
        <x:f>AE2762*INDEX('07 Mode Capacity'!$P$6:$P$17,MATCH("INLAND-"&amp;I2762,'07 Mode Capacity'!$C$6:$C$17,0))</x:f>
        <x:v>0</x:v>
      </x:c>
      <x:c r="AN2762" s="18" t="n">
        <x:f>SUM(AJ2762:AM2762)</x:f>
        <x:v>355.89158750441936</x:v>
      </x:c>
      <x:c r="AO2762" s="17" t="n">
        <x:f>IF(N2762=0,1,AN2762/N2762)</x:f>
        <x:v>0.1220478695145471</x:v>
      </x:c>
      <x:c r="AP2762" s="11" t="str">
        <x:f>IF(AO2762&gt;='01 Controls'!$E$16,"PASS","FAIL")</x:f>
        <x:v>FAIL</x:v>
      </x:c>
      <x:c r="AQ2762" s="11" t="str">
        <x:v>UNQUANTIFIED</x:v>
      </x:c>
      <x:c r="AR2762" s="11" t="str">
        <x:v>Position-class planning record; serial item and receiver open</x:v>
      </x:c>
      <x:c r="AS2762" s="26"/>
      <x:c r="AT2762" s="26"/>
    </x:row>
    <x:row r="2763">
      <x:c r="C2763" s="11" t="str">
        <x:v>M4-L-DMG-TNK-20</x:v>
      </x:c>
      <x:c r="D2763" s="11" t="str">
        <x:v>M4</x:v>
      </x:c>
      <x:c r="E2763" s="11" t="str">
        <x:v>Tornado sequence</x:v>
      </x:c>
      <x:c r="F2763" s="11" t="str">
        <x:v>L-DMG</x:v>
      </x:c>
      <x:c r="G2763" s="11" t="str">
        <x:v>Debris and materials group</x:v>
      </x:c>
      <x:c r="H2763" s="11" t="str">
        <x:v>TNK-20</x:v>
      </x:c>
      <x:c r="I2763" s="19" t="n">
        <x:v>48</x:v>
      </x:c>
      <x:c r="J2763" s="21" t="n">
        <x:v>12</x:v>
      </x:c>
      <x:c r="K2763" s="18" t="n">
        <x:f>'05 Cargo Register'!K75</x:f>
        <x:v>243</x:v>
      </x:c>
      <x:c r="L2763" s="18" t="n">
        <x:f>'05 Cargo Register'!N75</x:f>
        <x:v>15</x:v>
      </x:c>
      <x:c r="M2763" s="18" t="n">
        <x:f>'05 Cargo Register'!O75</x:f>
        <x:v>318.75</x:v>
      </x:c>
      <x:c r="N2763" s="18" t="n">
        <x:f>J2763*K2763</x:f>
        <x:v>2916</x:v>
      </x:c>
      <x:c r="O2763" s="18" t="n">
        <x:f>J2763*L2763</x:f>
        <x:v>180</x:v>
      </x:c>
      <x:c r="P2763" s="18" t="n">
        <x:f>J2763*M2763</x:f>
        <x:v>3825</x:v>
      </x:c>
      <x:c r="Q2763" s="22" t="n">
        <x:f>'01 Controls'!$E$28*'02 Cargo Classes'!$M$10</x:f>
        <x:v>0</x:v>
      </x:c>
      <x:c r="R2763" s="22" t="n">
        <x:f>'01 Controls'!$F$28*'02 Cargo Classes'!$N$10</x:f>
        <x:v>0</x:v>
      </x:c>
      <x:c r="S2763" s="22" t="n">
        <x:f>'01 Controls'!$G$28*'02 Cargo Classes'!$O$10</x:f>
        <x:v>0.95</x:v>
      </x:c>
      <x:c r="T2763" s="22" t="n">
        <x:f>'01 Controls'!$H$28*'02 Cargo Classes'!$P$10</x:f>
        <x:v>0</x:v>
      </x:c>
      <x:c r="U2763" s="22" t="n">
        <x:f>SUM(Q2763:T2763)</x:f>
        <x:v>0.95</x:v>
      </x:c>
      <x:c r="V2763" s="18" t="n">
        <x:f>IF(U2763=0,0,N2763*Q2763/U2763)</x:f>
        <x:v>0</x:v>
      </x:c>
      <x:c r="W2763" s="18" t="n">
        <x:f>IF(U2763=0,0,P2763*Q2763/U2763)</x:f>
        <x:v>0</x:v>
      </x:c>
      <x:c r="X2763" s="18" t="n">
        <x:f>MAX(V2763,W2763*'01 Controls'!$E$12)</x:f>
        <x:v>0</x:v>
      </x:c>
      <x:c r="Y2763" s="18" t="n">
        <x:f>IF(U2763=0,0,N2763*R2763/U2763)</x:f>
        <x:v>0</x:v>
      </x:c>
      <x:c r="Z2763" s="18" t="n">
        <x:f>IF(U2763=0,0,P2763*R2763/U2763)</x:f>
        <x:v>0</x:v>
      </x:c>
      <x:c r="AA2763" s="18" t="n">
        <x:f>MAX(Y2763,Z2763*'01 Controls'!$E$13)</x:f>
        <x:v>0</x:v>
      </x:c>
      <x:c r="AB2763" s="18" t="n">
        <x:f>IF(U2763=0,0,N2763*S2763/U2763)</x:f>
        <x:v>2916</x:v>
      </x:c>
      <x:c r="AC2763" s="18" t="n">
        <x:f>IF(U2763=0,0,P2763*S2763/U2763)</x:f>
        <x:v>3825</x:v>
      </x:c>
      <x:c r="AD2763" s="18" t="n">
        <x:f>MAX(AB2763,AC2763*'01 Controls'!$E$14)</x:f>
        <x:v>2916</x:v>
      </x:c>
      <x:c r="AE2763" s="18" t="n">
        <x:f>IF(U2763=0,0,N2763*T2763/U2763)</x:f>
        <x:v>0</x:v>
      </x:c>
      <x:c r="AF2763" s="18" t="n">
        <x:f>IF(U2763=0,0,P2763*T2763/U2763)</x:f>
        <x:v>0</x:v>
      </x:c>
      <x:c r="AG2763" s="18" t="n">
        <x:f>MAX(AE2763,AF2763*'01 Controls'!$E$15)</x:f>
        <x:v>0</x:v>
      </x:c>
      <x:c r="AH2763" s="18" t="n">
        <x:f>SUM(V2763,Y2763,AB2763,AE2763)</x:f>
        <x:v>2916</x:v>
      </x:c>
      <x:c r="AI2763" s="18" t="n">
        <x:f>N2763-AH2763</x:f>
        <x:v>0</x:v>
      </x:c>
      <x:c r="AJ2763" s="18" t="n">
        <x:f>V2763*INDEX('07 Mode Capacity'!$P$6:$P$17,MATCH("AIR-"&amp;I2763,'07 Mode Capacity'!$C$6:$C$17,0))</x:f>
        <x:v>0</x:v>
      </x:c>
      <x:c r="AK2763" s="18" t="n">
        <x:f>Y2763*INDEX('07 Mode Capacity'!$P$6:$P$17,MATCH("OCEAN-"&amp;I2763,'07 Mode Capacity'!$C$6:$C$17,0))</x:f>
        <x:v>0</x:v>
      </x:c>
      <x:c r="AL2763" s="18" t="n">
        <x:f>AB2763*INDEX('07 Mode Capacity'!$P$6:$P$17,MATCH("LAND-"&amp;I2763,'07 Mode Capacity'!$C$6:$C$17,0))</x:f>
        <x:v>355.89158750441936</x:v>
      </x:c>
      <x:c r="AM2763" s="18" t="n">
        <x:f>AE2763*INDEX('07 Mode Capacity'!$P$6:$P$17,MATCH("INLAND-"&amp;I2763,'07 Mode Capacity'!$C$6:$C$17,0))</x:f>
        <x:v>0</x:v>
      </x:c>
      <x:c r="AN2763" s="18" t="n">
        <x:f>SUM(AJ2763:AM2763)</x:f>
        <x:v>355.89158750441936</x:v>
      </x:c>
      <x:c r="AO2763" s="17" t="n">
        <x:f>IF(N2763=0,1,AN2763/N2763)</x:f>
        <x:v>0.1220478695145471</x:v>
      </x:c>
      <x:c r="AP2763" s="11" t="str">
        <x:f>IF(AO2763&gt;='01 Controls'!$E$16,"PASS","FAIL")</x:f>
        <x:v>FAIL</x:v>
      </x:c>
      <x:c r="AQ2763" s="11" t="str">
        <x:v>UNQUANTIFIED</x:v>
      </x:c>
      <x:c r="AR2763" s="11" t="str">
        <x:v>Position-class planning record; serial item and receiver open</x:v>
      </x:c>
      <x:c r="AS2763" s="26"/>
      <x:c r="AT2763" s="26"/>
    </x:row>
    <x:row r="2764">
      <x:c r="C2764" s="11" t="str">
        <x:v>M4-L-DMG-FLR-24</x:v>
      </x:c>
      <x:c r="D2764" s="11" t="str">
        <x:v>M4</x:v>
      </x:c>
      <x:c r="E2764" s="11" t="str">
        <x:v>Tornado sequence</x:v>
      </x:c>
      <x:c r="F2764" s="11" t="str">
        <x:v>L-DMG</x:v>
      </x:c>
      <x:c r="G2764" s="11" t="str">
        <x:v>Debris and materials group</x:v>
      </x:c>
      <x:c r="H2764" s="11" t="str">
        <x:v>FLR-24</x:v>
      </x:c>
      <x:c r="I2764" s="19" t="n">
        <x:v>48</x:v>
      </x:c>
      <x:c r="J2764" s="21" t="n">
        <x:v>12</x:v>
      </x:c>
      <x:c r="K2764" s="18" t="n">
        <x:f>'05 Cargo Register'!K76</x:f>
        <x:v>546.75</x:v>
      </x:c>
      <x:c r="L2764" s="18" t="n">
        <x:f>'05 Cargo Register'!N76</x:f>
        <x:v>27</x:v>
      </x:c>
      <x:c r="M2764" s="18" t="n">
        <x:f>'05 Cargo Register'!O76</x:f>
        <x:v>864</x:v>
      </x:c>
      <x:c r="N2764" s="18" t="n">
        <x:f>J2764*K2764</x:f>
        <x:v>6561</x:v>
      </x:c>
      <x:c r="O2764" s="18" t="n">
        <x:f>J2764*L2764</x:f>
        <x:v>324</x:v>
      </x:c>
      <x:c r="P2764" s="18" t="n">
        <x:f>J2764*M2764</x:f>
        <x:v>10368</x:v>
      </x:c>
      <x:c r="Q2764" s="22" t="n">
        <x:f>'01 Controls'!$E$28*'02 Cargo Classes'!$M$11</x:f>
        <x:v>0</x:v>
      </x:c>
      <x:c r="R2764" s="22" t="n">
        <x:f>'01 Controls'!$F$28*'02 Cargo Classes'!$N$11</x:f>
        <x:v>0</x:v>
      </x:c>
      <x:c r="S2764" s="22" t="n">
        <x:f>'01 Controls'!$G$28*'02 Cargo Classes'!$O$11</x:f>
        <x:v>0.95</x:v>
      </x:c>
      <x:c r="T2764" s="22" t="n">
        <x:f>'01 Controls'!$H$28*'02 Cargo Classes'!$P$11</x:f>
        <x:v>0</x:v>
      </x:c>
      <x:c r="U2764" s="22" t="n">
        <x:f>SUM(Q2764:T2764)</x:f>
        <x:v>0.95</x:v>
      </x:c>
      <x:c r="V2764" s="18" t="n">
        <x:f>IF(U2764=0,0,N2764*Q2764/U2764)</x:f>
        <x:v>0</x:v>
      </x:c>
      <x:c r="W2764" s="18" t="n">
        <x:f>IF(U2764=0,0,P2764*Q2764/U2764)</x:f>
        <x:v>0</x:v>
      </x:c>
      <x:c r="X2764" s="18" t="n">
        <x:f>MAX(V2764,W2764*'01 Controls'!$E$12)</x:f>
        <x:v>0</x:v>
      </x:c>
      <x:c r="Y2764" s="18" t="n">
        <x:f>IF(U2764=0,0,N2764*R2764/U2764)</x:f>
        <x:v>0</x:v>
      </x:c>
      <x:c r="Z2764" s="18" t="n">
        <x:f>IF(U2764=0,0,P2764*R2764/U2764)</x:f>
        <x:v>0</x:v>
      </x:c>
      <x:c r="AA2764" s="18" t="n">
        <x:f>MAX(Y2764,Z2764*'01 Controls'!$E$13)</x:f>
        <x:v>0</x:v>
      </x:c>
      <x:c r="AB2764" s="18" t="n">
        <x:f>IF(U2764=0,0,N2764*S2764/U2764)</x:f>
        <x:v>6561</x:v>
      </x:c>
      <x:c r="AC2764" s="18" t="n">
        <x:f>IF(U2764=0,0,P2764*S2764/U2764)</x:f>
        <x:v>10368</x:v>
      </x:c>
      <x:c r="AD2764" s="18" t="n">
        <x:f>MAX(AB2764,AC2764*'01 Controls'!$E$14)</x:f>
        <x:v>6561</x:v>
      </x:c>
      <x:c r="AE2764" s="18" t="n">
        <x:f>IF(U2764=0,0,N2764*T2764/U2764)</x:f>
        <x:v>0</x:v>
      </x:c>
      <x:c r="AF2764" s="18" t="n">
        <x:f>IF(U2764=0,0,P2764*T2764/U2764)</x:f>
        <x:v>0</x:v>
      </x:c>
      <x:c r="AG2764" s="18" t="n">
        <x:f>MAX(AE2764,AF2764*'01 Controls'!$E$15)</x:f>
        <x:v>0</x:v>
      </x:c>
      <x:c r="AH2764" s="18" t="n">
        <x:f>SUM(V2764,Y2764,AB2764,AE2764)</x:f>
        <x:v>6561</x:v>
      </x:c>
      <x:c r="AI2764" s="18" t="n">
        <x:f>N2764-AH2764</x:f>
        <x:v>0</x:v>
      </x:c>
      <x:c r="AJ2764" s="18" t="n">
        <x:f>V2764*INDEX('07 Mode Capacity'!$P$6:$P$17,MATCH("AIR-"&amp;I2764,'07 Mode Capacity'!$C$6:$C$17,0))</x:f>
        <x:v>0</x:v>
      </x:c>
      <x:c r="AK2764" s="18" t="n">
        <x:f>Y2764*INDEX('07 Mode Capacity'!$P$6:$P$17,MATCH("OCEAN-"&amp;I2764,'07 Mode Capacity'!$C$6:$C$17,0))</x:f>
        <x:v>0</x:v>
      </x:c>
      <x:c r="AL2764" s="18" t="n">
        <x:f>AB2764*INDEX('07 Mode Capacity'!$P$6:$P$17,MATCH("LAND-"&amp;I2764,'07 Mode Capacity'!$C$6:$C$17,0))</x:f>
        <x:v>800.7560718849436</x:v>
      </x:c>
      <x:c r="AM2764" s="18" t="n">
        <x:f>AE2764*INDEX('07 Mode Capacity'!$P$6:$P$17,MATCH("INLAND-"&amp;I2764,'07 Mode Capacity'!$C$6:$C$17,0))</x:f>
        <x:v>0</x:v>
      </x:c>
      <x:c r="AN2764" s="18" t="n">
        <x:f>SUM(AJ2764:AM2764)</x:f>
        <x:v>800.7560718849436</x:v>
      </x:c>
      <x:c r="AO2764" s="17" t="n">
        <x:f>IF(N2764=0,1,AN2764/N2764)</x:f>
        <x:v>0.12204786951454712</x:v>
      </x:c>
      <x:c r="AP2764" s="11" t="str">
        <x:f>IF(AO2764&gt;='01 Controls'!$E$16,"PASS","FAIL")</x:f>
        <x:v>FAIL</x:v>
      </x:c>
      <x:c r="AQ2764" s="11" t="str">
        <x:v>UNQUANTIFIED</x:v>
      </x:c>
      <x:c r="AR2764" s="11" t="str">
        <x:v>Position-class planning record; serial item and receiver open</x:v>
      </x:c>
      <x:c r="AS2764" s="26"/>
      <x:c r="AT2764" s="26"/>
    </x:row>
    <x:row r="2765">
      <x:c r="C2765" s="11" t="str">
        <x:v>M4-L-DMG-ROL-30</x:v>
      </x:c>
      <x:c r="D2765" s="11" t="str">
        <x:v>M4</x:v>
      </x:c>
      <x:c r="E2765" s="11" t="str">
        <x:v>Tornado sequence</x:v>
      </x:c>
      <x:c r="F2765" s="11" t="str">
        <x:v>L-DMG</x:v>
      </x:c>
      <x:c r="G2765" s="11" t="str">
        <x:v>Debris and materials group</x:v>
      </x:c>
      <x:c r="H2765" s="11" t="str">
        <x:v>ROL-30</x:v>
      </x:c>
      <x:c r="I2765" s="19" t="n">
        <x:v>48</x:v>
      </x:c>
      <x:c r="J2765" s="21" t="n">
        <x:v>12</x:v>
      </x:c>
      <x:c r="K2765" s="18" t="n">
        <x:f>'05 Cargo Register'!K77</x:f>
        <x:v>759.375</x:v>
      </x:c>
      <x:c r="L2765" s="18" t="n">
        <x:f>'05 Cargo Register'!N77</x:f>
        <x:v>32</x:v>
      </x:c>
      <x:c r="M2765" s="18" t="n">
        <x:f>'05 Cargo Register'!O77</x:f>
        <x:v>2040</x:v>
      </x:c>
      <x:c r="N2765" s="18" t="n">
        <x:f>J2765*K2765</x:f>
        <x:v>9112.5</x:v>
      </x:c>
      <x:c r="O2765" s="18" t="n">
        <x:f>J2765*L2765</x:f>
        <x:v>384</x:v>
      </x:c>
      <x:c r="P2765" s="18" t="n">
        <x:f>J2765*M2765</x:f>
        <x:v>24480</x:v>
      </x:c>
      <x:c r="Q2765" s="22" t="n">
        <x:f>'01 Controls'!$E$28*'02 Cargo Classes'!$M$12</x:f>
        <x:v>0</x:v>
      </x:c>
      <x:c r="R2765" s="22" t="n">
        <x:f>'01 Controls'!$F$28*'02 Cargo Classes'!$N$12</x:f>
        <x:v>0</x:v>
      </x:c>
      <x:c r="S2765" s="22" t="n">
        <x:f>'01 Controls'!$G$28*'02 Cargo Classes'!$O$12</x:f>
        <x:v>1.4249999999999998</x:v>
      </x:c>
      <x:c r="T2765" s="22" t="n">
        <x:f>'01 Controls'!$H$28*'02 Cargo Classes'!$P$12</x:f>
        <x:v>0</x:v>
      </x:c>
      <x:c r="U2765" s="22" t="n">
        <x:f>SUM(Q2765:T2765)</x:f>
        <x:v>1.4249999999999998</x:v>
      </x:c>
      <x:c r="V2765" s="18" t="n">
        <x:f>IF(U2765=0,0,N2765*Q2765/U2765)</x:f>
        <x:v>0</x:v>
      </x:c>
      <x:c r="W2765" s="18" t="n">
        <x:f>IF(U2765=0,0,P2765*Q2765/U2765)</x:f>
        <x:v>0</x:v>
      </x:c>
      <x:c r="X2765" s="18" t="n">
        <x:f>MAX(V2765,W2765*'01 Controls'!$E$12)</x:f>
        <x:v>0</x:v>
      </x:c>
      <x:c r="Y2765" s="18" t="n">
        <x:f>IF(U2765=0,0,N2765*R2765/U2765)</x:f>
        <x:v>0</x:v>
      </x:c>
      <x:c r="Z2765" s="18" t="n">
        <x:f>IF(U2765=0,0,P2765*R2765/U2765)</x:f>
        <x:v>0</x:v>
      </x:c>
      <x:c r="AA2765" s="18" t="n">
        <x:f>MAX(Y2765,Z2765*'01 Controls'!$E$13)</x:f>
        <x:v>0</x:v>
      </x:c>
      <x:c r="AB2765" s="18" t="n">
        <x:f>IF(U2765=0,0,N2765*S2765/U2765)</x:f>
        <x:v>9112.5</x:v>
      </x:c>
      <x:c r="AC2765" s="18" t="n">
        <x:f>IF(U2765=0,0,P2765*S2765/U2765)</x:f>
        <x:v>24479.999999999996</x:v>
      </x:c>
      <x:c r="AD2765" s="18" t="n">
        <x:f>MAX(AB2765,AC2765*'01 Controls'!$E$14)</x:f>
        <x:v>9112.5</x:v>
      </x:c>
      <x:c r="AE2765" s="18" t="n">
        <x:f>IF(U2765=0,0,N2765*T2765/U2765)</x:f>
        <x:v>0</x:v>
      </x:c>
      <x:c r="AF2765" s="18" t="n">
        <x:f>IF(U2765=0,0,P2765*T2765/U2765)</x:f>
        <x:v>0</x:v>
      </x:c>
      <x:c r="AG2765" s="18" t="n">
        <x:f>MAX(AE2765,AF2765*'01 Controls'!$E$15)</x:f>
        <x:v>0</x:v>
      </x:c>
      <x:c r="AH2765" s="18" t="n">
        <x:f>SUM(V2765,Y2765,AB2765,AE2765)</x:f>
        <x:v>9112.5</x:v>
      </x:c>
      <x:c r="AI2765" s="18" t="n">
        <x:f>N2765-AH2765</x:f>
        <x:v>0</x:v>
      </x:c>
      <x:c r="AJ2765" s="18" t="n">
        <x:f>V2765*INDEX('07 Mode Capacity'!$P$6:$P$17,MATCH("AIR-"&amp;I2765,'07 Mode Capacity'!$C$6:$C$17,0))</x:f>
        <x:v>0</x:v>
      </x:c>
      <x:c r="AK2765" s="18" t="n">
        <x:f>Y2765*INDEX('07 Mode Capacity'!$P$6:$P$17,MATCH("OCEAN-"&amp;I2765,'07 Mode Capacity'!$C$6:$C$17,0))</x:f>
        <x:v>0</x:v>
      </x:c>
      <x:c r="AL2765" s="18" t="n">
        <x:f>AB2765*INDEX('07 Mode Capacity'!$P$6:$P$17,MATCH("LAND-"&amp;I2765,'07 Mode Capacity'!$C$6:$C$17,0))</x:f>
        <x:v>1112.1612109513105</x:v>
      </x:c>
      <x:c r="AM2765" s="18" t="n">
        <x:f>AE2765*INDEX('07 Mode Capacity'!$P$6:$P$17,MATCH("INLAND-"&amp;I2765,'07 Mode Capacity'!$C$6:$C$17,0))</x:f>
        <x:v>0</x:v>
      </x:c>
      <x:c r="AN2765" s="18" t="n">
        <x:f>SUM(AJ2765:AM2765)</x:f>
        <x:v>1112.1612109513105</x:v>
      </x:c>
      <x:c r="AO2765" s="17" t="n">
        <x:f>IF(N2765=0,1,AN2765/N2765)</x:f>
        <x:v>0.1220478695145471</x:v>
      </x:c>
      <x:c r="AP2765" s="11" t="str">
        <x:f>IF(AO2765&gt;='01 Controls'!$E$16,"PASS","FAIL")</x:f>
        <x:v>FAIL</x:v>
      </x:c>
      <x:c r="AQ2765" s="11" t="str">
        <x:v>UNQUANTIFIED</x:v>
      </x:c>
      <x:c r="AR2765" s="11" t="str">
        <x:v>Position-class planning record; serial item and receiver open</x:v>
      </x:c>
      <x:c r="AS2765" s="26"/>
      <x:c r="AT2765" s="26"/>
    </x:row>
    <x:row r="2766">
      <x:c r="C2766" s="11" t="str">
        <x:v>M4-L-DMG-LIN-18</x:v>
      </x:c>
      <x:c r="D2766" s="11" t="str">
        <x:v>M4</x:v>
      </x:c>
      <x:c r="E2766" s="11" t="str">
        <x:v>Tornado sequence</x:v>
      </x:c>
      <x:c r="F2766" s="11" t="str">
        <x:v>L-DMG</x:v>
      </x:c>
      <x:c r="G2766" s="11" t="str">
        <x:v>Debris and materials group</x:v>
      </x:c>
      <x:c r="H2766" s="11" t="str">
        <x:v>LIN-18</x:v>
      </x:c>
      <x:c r="I2766" s="19" t="n">
        <x:v>72</x:v>
      </x:c>
      <x:c r="J2766" s="21" t="n">
        <x:v>12</x:v>
      </x:c>
      <x:c r="K2766" s="18" t="n">
        <x:f>'05 Cargo Register'!K78</x:f>
        <x:v>303.75</x:v>
      </x:c>
      <x:c r="L2766" s="18" t="n">
        <x:f>'05 Cargo Register'!N78</x:f>
        <x:v>22</x:v>
      </x:c>
      <x:c r="M2766" s="18" t="n">
        <x:f>'05 Cargo Register'!O78</x:f>
        <x:v>968</x:v>
      </x:c>
      <x:c r="N2766" s="18" t="n">
        <x:f>J2766*K2766</x:f>
        <x:v>3645</x:v>
      </x:c>
      <x:c r="O2766" s="18" t="n">
        <x:f>J2766*L2766</x:f>
        <x:v>264</x:v>
      </x:c>
      <x:c r="P2766" s="18" t="n">
        <x:f>J2766*M2766</x:f>
        <x:v>11616</x:v>
      </x:c>
      <x:c r="Q2766" s="22" t="n">
        <x:f>'01 Controls'!$E$28*'02 Cargo Classes'!$M$13</x:f>
        <x:v>0</x:v>
      </x:c>
      <x:c r="R2766" s="22" t="n">
        <x:f>'01 Controls'!$F$28*'02 Cargo Classes'!$N$13</x:f>
        <x:v>0</x:v>
      </x:c>
      <x:c r="S2766" s="22" t="n">
        <x:f>'01 Controls'!$G$28*'02 Cargo Classes'!$O$13</x:f>
        <x:v>0.95</x:v>
      </x:c>
      <x:c r="T2766" s="22" t="n">
        <x:f>'01 Controls'!$H$28*'02 Cargo Classes'!$P$13</x:f>
        <x:v>0</x:v>
      </x:c>
      <x:c r="U2766" s="22" t="n">
        <x:f>SUM(Q2766:T2766)</x:f>
        <x:v>0.95</x:v>
      </x:c>
      <x:c r="V2766" s="18" t="n">
        <x:f>IF(U2766=0,0,N2766*Q2766/U2766)</x:f>
        <x:v>0</x:v>
      </x:c>
      <x:c r="W2766" s="18" t="n">
        <x:f>IF(U2766=0,0,P2766*Q2766/U2766)</x:f>
        <x:v>0</x:v>
      </x:c>
      <x:c r="X2766" s="18" t="n">
        <x:f>MAX(V2766,W2766*'01 Controls'!$E$12)</x:f>
        <x:v>0</x:v>
      </x:c>
      <x:c r="Y2766" s="18" t="n">
        <x:f>IF(U2766=0,0,N2766*R2766/U2766)</x:f>
        <x:v>0</x:v>
      </x:c>
      <x:c r="Z2766" s="18" t="n">
        <x:f>IF(U2766=0,0,P2766*R2766/U2766)</x:f>
        <x:v>0</x:v>
      </x:c>
      <x:c r="AA2766" s="18" t="n">
        <x:f>MAX(Y2766,Z2766*'01 Controls'!$E$13)</x:f>
        <x:v>0</x:v>
      </x:c>
      <x:c r="AB2766" s="18" t="n">
        <x:f>IF(U2766=0,0,N2766*S2766/U2766)</x:f>
        <x:v>3645</x:v>
      </x:c>
      <x:c r="AC2766" s="18" t="n">
        <x:f>IF(U2766=0,0,P2766*S2766/U2766)</x:f>
        <x:v>11616</x:v>
      </x:c>
      <x:c r="AD2766" s="18" t="n">
        <x:f>MAX(AB2766,AC2766*'01 Controls'!$E$14)</x:f>
        <x:v>3645</x:v>
      </x:c>
      <x:c r="AE2766" s="18" t="n">
        <x:f>IF(U2766=0,0,N2766*T2766/U2766)</x:f>
        <x:v>0</x:v>
      </x:c>
      <x:c r="AF2766" s="18" t="n">
        <x:f>IF(U2766=0,0,P2766*T2766/U2766)</x:f>
        <x:v>0</x:v>
      </x:c>
      <x:c r="AG2766" s="18" t="n">
        <x:f>MAX(AE2766,AF2766*'01 Controls'!$E$15)</x:f>
        <x:v>0</x:v>
      </x:c>
      <x:c r="AH2766" s="18" t="n">
        <x:f>SUM(V2766,Y2766,AB2766,AE2766)</x:f>
        <x:v>3645</x:v>
      </x:c>
      <x:c r="AI2766" s="18" t="n">
        <x:f>N2766-AH2766</x:f>
        <x:v>0</x:v>
      </x:c>
      <x:c r="AJ2766" s="18" t="n">
        <x:f>V2766*INDEX('07 Mode Capacity'!$P$6:$P$17,MATCH("AIR-"&amp;I2766,'07 Mode Capacity'!$C$6:$C$17,0))</x:f>
        <x:v>0</x:v>
      </x:c>
      <x:c r="AK2766" s="18" t="n">
        <x:f>Y2766*INDEX('07 Mode Capacity'!$P$6:$P$17,MATCH("OCEAN-"&amp;I2766,'07 Mode Capacity'!$C$6:$C$17,0))</x:f>
        <x:v>0</x:v>
      </x:c>
      <x:c r="AL2766" s="18" t="n">
        <x:f>AB2766*INDEX('07 Mode Capacity'!$P$6:$P$17,MATCH("LAND-"&amp;I2766,'07 Mode Capacity'!$C$6:$C$17,0))</x:f>
        <x:v>2606.2122693237084</x:v>
      </x:c>
      <x:c r="AM2766" s="18" t="n">
        <x:f>AE2766*INDEX('07 Mode Capacity'!$P$6:$P$17,MATCH("INLAND-"&amp;I2766,'07 Mode Capacity'!$C$6:$C$17,0))</x:f>
        <x:v>0</x:v>
      </x:c>
      <x:c r="AN2766" s="18" t="n">
        <x:f>SUM(AJ2766:AM2766)</x:f>
        <x:v>2606.2122693237084</x:v>
      </x:c>
      <x:c r="AO2766" s="17" t="n">
        <x:f>IF(N2766=0,1,AN2766/N2766)</x:f>
        <x:v>0.715010224780167</x:v>
      </x:c>
      <x:c r="AP2766" s="11" t="str">
        <x:f>IF(AO2766&gt;='01 Controls'!$E$16,"PASS","FAIL")</x:f>
        <x:v>FAIL</x:v>
      </x:c>
      <x:c r="AQ2766" s="11" t="str">
        <x:v>UNQUANTIFIED</x:v>
      </x:c>
      <x:c r="AR2766" s="11" t="str">
        <x:v>Position-class planning record; serial item and receiver open</x:v>
      </x:c>
      <x:c r="AS2766" s="26"/>
      <x:c r="AT2766" s="26"/>
    </x:row>
    <x:row r="2767">
      <x:c r="C2767" s="11" t="str">
        <x:v>M4-L-DMG-BLK-08</x:v>
      </x:c>
      <x:c r="D2767" s="11" t="str">
        <x:v>M4</x:v>
      </x:c>
      <x:c r="E2767" s="11" t="str">
        <x:v>Tornado sequence</x:v>
      </x:c>
      <x:c r="F2767" s="11" t="str">
        <x:v>L-DMG</x:v>
      </x:c>
      <x:c r="G2767" s="11" t="str">
        <x:v>Debris and materials group</x:v>
      </x:c>
      <x:c r="H2767" s="11" t="str">
        <x:v>BLK-08</x:v>
      </x:c>
      <x:c r="I2767" s="19" t="n">
        <x:v>48</x:v>
      </x:c>
      <x:c r="J2767" s="21" t="n">
        <x:v>12</x:v>
      </x:c>
      <x:c r="K2767" s="18" t="n">
        <x:f>'05 Cargo Register'!K79</x:f>
        <x:v>121.5</x:v>
      </x:c>
      <x:c r="L2767" s="18" t="n">
        <x:f>'05 Cargo Register'!N79</x:f>
        <x:v>19</x:v>
      </x:c>
      <x:c r="M2767" s="18" t="n">
        <x:f>'05 Cargo Register'!O79</x:f>
        <x:v>969</x:v>
      </x:c>
      <x:c r="N2767" s="18" t="n">
        <x:f>J2767*K2767</x:f>
        <x:v>1458</x:v>
      </x:c>
      <x:c r="O2767" s="18" t="n">
        <x:f>J2767*L2767</x:f>
        <x:v>228</x:v>
      </x:c>
      <x:c r="P2767" s="18" t="n">
        <x:f>J2767*M2767</x:f>
        <x:v>11628</x:v>
      </x:c>
      <x:c r="Q2767" s="22" t="n">
        <x:f>'01 Controls'!$E$28*'02 Cargo Classes'!$M$14</x:f>
        <x:v>0.05</x:v>
      </x:c>
      <x:c r="R2767" s="22" t="n">
        <x:f>'01 Controls'!$F$28*'02 Cargo Classes'!$N$14</x:f>
        <x:v>0</x:v>
      </x:c>
      <x:c r="S2767" s="22" t="n">
        <x:f>'01 Controls'!$G$28*'02 Cargo Classes'!$O$14</x:f>
        <x:v>0.95</x:v>
      </x:c>
      <x:c r="T2767" s="22" t="n">
        <x:f>'01 Controls'!$H$28*'02 Cargo Classes'!$P$14</x:f>
        <x:v>0</x:v>
      </x:c>
      <x:c r="U2767" s="22" t="n">
        <x:f>SUM(Q2767:T2767)</x:f>
        <x:v>1</x:v>
      </x:c>
      <x:c r="V2767" s="18" t="n">
        <x:f>IF(U2767=0,0,N2767*Q2767/U2767)</x:f>
        <x:v>72.9</x:v>
      </x:c>
      <x:c r="W2767" s="18" t="n">
        <x:f>IF(U2767=0,0,P2767*Q2767/U2767)</x:f>
        <x:v>581.4</x:v>
      </x:c>
      <x:c r="X2767" s="18" t="n">
        <x:f>MAX(V2767,W2767*'01 Controls'!$E$12)</x:f>
        <x:v>145.35</x:v>
      </x:c>
      <x:c r="Y2767" s="18" t="n">
        <x:f>IF(U2767=0,0,N2767*R2767/U2767)</x:f>
        <x:v>0</x:v>
      </x:c>
      <x:c r="Z2767" s="18" t="n">
        <x:f>IF(U2767=0,0,P2767*R2767/U2767)</x:f>
        <x:v>0</x:v>
      </x:c>
      <x:c r="AA2767" s="18" t="n">
        <x:f>MAX(Y2767,Z2767*'01 Controls'!$E$13)</x:f>
        <x:v>0</x:v>
      </x:c>
      <x:c r="AB2767" s="18" t="n">
        <x:f>IF(U2767=0,0,N2767*S2767/U2767)</x:f>
        <x:v>1385.1</x:v>
      </x:c>
      <x:c r="AC2767" s="18" t="n">
        <x:f>IF(U2767=0,0,P2767*S2767/U2767)</x:f>
        <x:v>11046.6</x:v>
      </x:c>
      <x:c r="AD2767" s="18" t="n">
        <x:f>MAX(AB2767,AC2767*'01 Controls'!$E$14)</x:f>
        <x:v>2209.32</x:v>
      </x:c>
      <x:c r="AE2767" s="18" t="n">
        <x:f>IF(U2767=0,0,N2767*T2767/U2767)</x:f>
        <x:v>0</x:v>
      </x:c>
      <x:c r="AF2767" s="18" t="n">
        <x:f>IF(U2767=0,0,P2767*T2767/U2767)</x:f>
        <x:v>0</x:v>
      </x:c>
      <x:c r="AG2767" s="18" t="n">
        <x:f>MAX(AE2767,AF2767*'01 Controls'!$E$15)</x:f>
        <x:v>0</x:v>
      </x:c>
      <x:c r="AH2767" s="18" t="n">
        <x:f>SUM(V2767,Y2767,AB2767,AE2767)</x:f>
        <x:v>1458</x:v>
      </x:c>
      <x:c r="AI2767" s="18" t="n">
        <x:f>N2767-AH2767</x:f>
        <x:v>0</x:v>
      </x:c>
      <x:c r="AJ2767" s="18" t="n">
        <x:f>V2767*INDEX('07 Mode Capacity'!$P$6:$P$17,MATCH("AIR-"&amp;I2767,'07 Mode Capacity'!$C$6:$C$17,0))</x:f>
        <x:v>20.436469489289436</x:v>
      </x:c>
      <x:c r="AK2767" s="18" t="n">
        <x:f>Y2767*INDEX('07 Mode Capacity'!$P$6:$P$17,MATCH("OCEAN-"&amp;I2767,'07 Mode Capacity'!$C$6:$C$17,0))</x:f>
        <x:v>0</x:v>
      </x:c>
      <x:c r="AL2767" s="18" t="n">
        <x:f>AB2767*INDEX('07 Mode Capacity'!$P$6:$P$17,MATCH("LAND-"&amp;I2767,'07 Mode Capacity'!$C$6:$C$17,0))</x:f>
        <x:v>169.04850406459917</x:v>
      </x:c>
      <x:c r="AM2767" s="18" t="n">
        <x:f>AE2767*INDEX('07 Mode Capacity'!$P$6:$P$17,MATCH("INLAND-"&amp;I2767,'07 Mode Capacity'!$C$6:$C$17,0))</x:f>
        <x:v>0</x:v>
      </x:c>
      <x:c r="AN2767" s="18" t="n">
        <x:f>SUM(AJ2767:AM2767)</x:f>
        <x:v>189.4849735538886</x:v>
      </x:c>
      <x:c r="AO2767" s="17" t="n">
        <x:f>IF(N2767=0,1,AN2767/N2767)</x:f>
        <x:v>0.12996225895328437</x:v>
      </x:c>
      <x:c r="AP2767" s="11" t="str">
        <x:f>IF(AO2767&gt;='01 Controls'!$E$16,"PASS","FAIL")</x:f>
        <x:v>FAIL</x:v>
      </x:c>
      <x:c r="AQ2767" s="11" t="str">
        <x:v>UNQUANTIFIED</x:v>
      </x:c>
      <x:c r="AR2767" s="11" t="str">
        <x:v>Position-class planning record; serial item and receiver open</x:v>
      </x:c>
      <x:c r="AS2767" s="26"/>
      <x:c r="AT2767" s="26"/>
    </x:row>
    <x:row r="2768">
      <x:c r="C2768" s="11" t="str">
        <x:v>M4-L-DMG-OOG-80</x:v>
      </x:c>
      <x:c r="D2768" s="11" t="str">
        <x:v>M4</x:v>
      </x:c>
      <x:c r="E2768" s="11" t="str">
        <x:v>Tornado sequence</x:v>
      </x:c>
      <x:c r="F2768" s="11" t="str">
        <x:v>L-DMG</x:v>
      </x:c>
      <x:c r="G2768" s="11" t="str">
        <x:v>Debris and materials group</x:v>
      </x:c>
      <x:c r="H2768" s="11" t="str">
        <x:v>OOG-80</x:v>
      </x:c>
      <x:c r="I2768" s="19" t="n">
        <x:v>72</x:v>
      </x:c>
      <x:c r="J2768" s="21" t="n">
        <x:v>12</x:v>
      </x:c>
      <x:c r="K2768" s="18" t="n">
        <x:f>'05 Cargo Register'!K80</x:f>
        <x:v>303.75</x:v>
      </x:c>
      <x:c r="L2768" s="18" t="n">
        <x:f>'05 Cargo Register'!N80</x:f>
        <x:v>6</x:v>
      </x:c>
      <x:c r="M2768" s="18" t="n">
        <x:f>'05 Cargo Register'!O80</x:f>
        <x:v>1056</x:v>
      </x:c>
      <x:c r="N2768" s="18" t="n">
        <x:f>J2768*K2768</x:f>
        <x:v>3645</x:v>
      </x:c>
      <x:c r="O2768" s="18" t="n">
        <x:f>J2768*L2768</x:f>
        <x:v>72</x:v>
      </x:c>
      <x:c r="P2768" s="18" t="n">
        <x:f>J2768*M2768</x:f>
        <x:v>12672</x:v>
      </x:c>
      <x:c r="Q2768" s="22" t="n">
        <x:f>'01 Controls'!$E$28*'02 Cargo Classes'!$M$15</x:f>
        <x:v>0</x:v>
      </x:c>
      <x:c r="R2768" s="22" t="n">
        <x:f>'01 Controls'!$F$28*'02 Cargo Classes'!$N$15</x:f>
        <x:v>0</x:v>
      </x:c>
      <x:c r="S2768" s="22" t="n">
        <x:f>'01 Controls'!$G$28*'02 Cargo Classes'!$O$15</x:f>
        <x:v>0.57</x:v>
      </x:c>
      <x:c r="T2768" s="22" t="n">
        <x:f>'01 Controls'!$H$28*'02 Cargo Classes'!$P$15</x:f>
        <x:v>0</x:v>
      </x:c>
      <x:c r="U2768" s="22" t="n">
        <x:f>SUM(Q2768:T2768)</x:f>
        <x:v>0.57</x:v>
      </x:c>
      <x:c r="V2768" s="18" t="n">
        <x:f>IF(U2768=0,0,N2768*Q2768/U2768)</x:f>
        <x:v>0</x:v>
      </x:c>
      <x:c r="W2768" s="18" t="n">
        <x:f>IF(U2768=0,0,P2768*Q2768/U2768)</x:f>
        <x:v>0</x:v>
      </x:c>
      <x:c r="X2768" s="18" t="n">
        <x:f>MAX(V2768,W2768*'01 Controls'!$E$12)</x:f>
        <x:v>0</x:v>
      </x:c>
      <x:c r="Y2768" s="18" t="n">
        <x:f>IF(U2768=0,0,N2768*R2768/U2768)</x:f>
        <x:v>0</x:v>
      </x:c>
      <x:c r="Z2768" s="18" t="n">
        <x:f>IF(U2768=0,0,P2768*R2768/U2768)</x:f>
        <x:v>0</x:v>
      </x:c>
      <x:c r="AA2768" s="18" t="n">
        <x:f>MAX(Y2768,Z2768*'01 Controls'!$E$13)</x:f>
        <x:v>0</x:v>
      </x:c>
      <x:c r="AB2768" s="18" t="n">
        <x:f>IF(U2768=0,0,N2768*S2768/U2768)</x:f>
        <x:v>3644.9999999999995</x:v>
      </x:c>
      <x:c r="AC2768" s="18" t="n">
        <x:f>IF(U2768=0,0,P2768*S2768/U2768)</x:f>
        <x:v>12672</x:v>
      </x:c>
      <x:c r="AD2768" s="18" t="n">
        <x:f>MAX(AB2768,AC2768*'01 Controls'!$E$14)</x:f>
        <x:v>3644.9999999999995</x:v>
      </x:c>
      <x:c r="AE2768" s="18" t="n">
        <x:f>IF(U2768=0,0,N2768*T2768/U2768)</x:f>
        <x:v>0</x:v>
      </x:c>
      <x:c r="AF2768" s="18" t="n">
        <x:f>IF(U2768=0,0,P2768*T2768/U2768)</x:f>
        <x:v>0</x:v>
      </x:c>
      <x:c r="AG2768" s="18" t="n">
        <x:f>MAX(AE2768,AF2768*'01 Controls'!$E$15)</x:f>
        <x:v>0</x:v>
      </x:c>
      <x:c r="AH2768" s="18" t="n">
        <x:f>SUM(V2768,Y2768,AB2768,AE2768)</x:f>
        <x:v>3644.9999999999995</x:v>
      </x:c>
      <x:c r="AI2768" s="18" t="n">
        <x:f>N2768-AH2768</x:f>
        <x:v>4.547473508864641e-13</x:v>
      </x:c>
      <x:c r="AJ2768" s="18" t="n">
        <x:f>V2768*INDEX('07 Mode Capacity'!$P$6:$P$17,MATCH("AIR-"&amp;I2768,'07 Mode Capacity'!$C$6:$C$17,0))</x:f>
        <x:v>0</x:v>
      </x:c>
      <x:c r="AK2768" s="18" t="n">
        <x:f>Y2768*INDEX('07 Mode Capacity'!$P$6:$P$17,MATCH("OCEAN-"&amp;I2768,'07 Mode Capacity'!$C$6:$C$17,0))</x:f>
        <x:v>0</x:v>
      </x:c>
      <x:c r="AL2768" s="18" t="n">
        <x:f>AB2768*INDEX('07 Mode Capacity'!$P$6:$P$17,MATCH("LAND-"&amp;I2768,'07 Mode Capacity'!$C$6:$C$17,0))</x:f>
        <x:v>2606.212269323708</x:v>
      </x:c>
      <x:c r="AM2768" s="18" t="n">
        <x:f>AE2768*INDEX('07 Mode Capacity'!$P$6:$P$17,MATCH("INLAND-"&amp;I2768,'07 Mode Capacity'!$C$6:$C$17,0))</x:f>
        <x:v>0</x:v>
      </x:c>
      <x:c r="AN2768" s="18" t="n">
        <x:f>SUM(AJ2768:AM2768)</x:f>
        <x:v>2606.212269323708</x:v>
      </x:c>
      <x:c r="AO2768" s="17" t="n">
        <x:f>IF(N2768=0,1,AN2768/N2768)</x:f>
        <x:v>0.7150102247801667</x:v>
      </x:c>
      <x:c r="AP2768" s="11" t="str">
        <x:f>IF(AO2768&gt;='01 Controls'!$E$16,"PASS","FAIL")</x:f>
        <x:v>FAIL</x:v>
      </x:c>
      <x:c r="AQ2768" s="11" t="str">
        <x:v>UNQUANTIFIED</x:v>
      </x:c>
      <x:c r="AR2768" s="11" t="str">
        <x:v>Position-class planning record; serial item and receiver open</x:v>
      </x:c>
      <x:c r="AS2768" s="26"/>
      <x:c r="AT2768" s="26"/>
    </x:row>
    <x:row r="2769">
      <x:c r="C2769" s="11" t="str">
        <x:v>M4-L-TWG-APL-45</x:v>
      </x:c>
      <x:c r="D2769" s="11" t="str">
        <x:v>M4</x:v>
      </x:c>
      <x:c r="E2769" s="11" t="str">
        <x:v>Tornado sequence</x:v>
      </x:c>
      <x:c r="F2769" s="11" t="str">
        <x:v>L-TWG</x:v>
      </x:c>
      <x:c r="G2769" s="11" t="str">
        <x:v>Temporary works and crossing group</x:v>
      </x:c>
      <x:c r="H2769" s="11" t="str">
        <x:v>APL-45</x:v>
      </x:c>
      <x:c r="I2769" s="19" t="n">
        <x:v>24</x:v>
      </x:c>
      <x:c r="J2769" s="21" t="n">
        <x:v>8</x:v>
      </x:c>
      <x:c r="K2769" s="18" t="n">
        <x:f>'05 Cargo Register'!K81</x:f>
        <x:v>91.125</x:v>
      </x:c>
      <x:c r="L2769" s="18" t="n">
        <x:f>'05 Cargo Register'!N81</x:f>
        <x:v>24</x:v>
      </x:c>
      <x:c r="M2769" s="18" t="n">
        <x:f>'05 Cargo Register'!O81</x:f>
        <x:v>180</x:v>
      </x:c>
      <x:c r="N2769" s="18" t="n">
        <x:f>J2769*K2769</x:f>
        <x:v>729</x:v>
      </x:c>
      <x:c r="O2769" s="18" t="n">
        <x:f>J2769*L2769</x:f>
        <x:v>192</x:v>
      </x:c>
      <x:c r="P2769" s="18" t="n">
        <x:f>J2769*M2769</x:f>
        <x:v>1440</x:v>
      </x:c>
      <x:c r="Q2769" s="22" t="n">
        <x:f>'01 Controls'!$E$28*'02 Cargo Classes'!$M$6</x:f>
        <x:v>0.15000000000000002</x:v>
      </x:c>
      <x:c r="R2769" s="22" t="n">
        <x:f>'01 Controls'!$F$28*'02 Cargo Classes'!$N$6</x:f>
        <x:v>0</x:v>
      </x:c>
      <x:c r="S2769" s="22" t="n">
        <x:f>'01 Controls'!$G$28*'02 Cargo Classes'!$O$6</x:f>
        <x:v>0.95</x:v>
      </x:c>
      <x:c r="T2769" s="22" t="n">
        <x:f>'01 Controls'!$H$28*'02 Cargo Classes'!$P$6</x:f>
        <x:v>0</x:v>
      </x:c>
      <x:c r="U2769" s="22" t="n">
        <x:f>SUM(Q2769:T2769)</x:f>
        <x:v>1.1</x:v>
      </x:c>
      <x:c r="V2769" s="18" t="n">
        <x:f>IF(U2769=0,0,N2769*Q2769/U2769)</x:f>
        <x:v>99.40909090909092</x:v>
      </x:c>
      <x:c r="W2769" s="18" t="n">
        <x:f>IF(U2769=0,0,P2769*Q2769/U2769)</x:f>
        <x:v>196.36363636363637</x:v>
      </x:c>
      <x:c r="X2769" s="18" t="n">
        <x:f>MAX(V2769,W2769*'01 Controls'!$E$12)</x:f>
        <x:v>99.40909090909092</x:v>
      </x:c>
      <x:c r="Y2769" s="18" t="n">
        <x:f>IF(U2769=0,0,N2769*R2769/U2769)</x:f>
        <x:v>0</x:v>
      </x:c>
      <x:c r="Z2769" s="18" t="n">
        <x:f>IF(U2769=0,0,P2769*R2769/U2769)</x:f>
        <x:v>0</x:v>
      </x:c>
      <x:c r="AA2769" s="18" t="n">
        <x:f>MAX(Y2769,Z2769*'01 Controls'!$E$13)</x:f>
        <x:v>0</x:v>
      </x:c>
      <x:c r="AB2769" s="18" t="n">
        <x:f>IF(U2769=0,0,N2769*S2769/U2769)</x:f>
        <x:v>629.590909090909</x:v>
      </x:c>
      <x:c r="AC2769" s="18" t="n">
        <x:f>IF(U2769=0,0,P2769*S2769/U2769)</x:f>
        <x:v>1243.6363636363635</x:v>
      </x:c>
      <x:c r="AD2769" s="18" t="n">
        <x:f>MAX(AB2769,AC2769*'01 Controls'!$E$14)</x:f>
        <x:v>629.590909090909</x:v>
      </x:c>
      <x:c r="AE2769" s="18" t="n">
        <x:f>IF(U2769=0,0,N2769*T2769/U2769)</x:f>
        <x:v>0</x:v>
      </x:c>
      <x:c r="AF2769" s="18" t="n">
        <x:f>IF(U2769=0,0,P2769*T2769/U2769)</x:f>
        <x:v>0</x:v>
      </x:c>
      <x:c r="AG2769" s="18" t="n">
        <x:f>MAX(AE2769,AF2769*'01 Controls'!$E$15)</x:f>
        <x:v>0</x:v>
      </x:c>
      <x:c r="AH2769" s="18" t="n">
        <x:f>SUM(V2769,Y2769,AB2769,AE2769)</x:f>
        <x:v>728.9999999999999</x:v>
      </x:c>
      <x:c r="AI2769" s="18" t="n">
        <x:f>N2769-AH2769</x:f>
        <x:v>1.1368683772161603e-13</x:v>
      </x:c>
      <x:c r="AJ2769" s="18" t="n">
        <x:f>V2769*INDEX('07 Mode Capacity'!$P$6:$P$17,MATCH("AIR-"&amp;I2769,'07 Mode Capacity'!$C$6:$C$17,0))</x:f>
        <x:v>20.17150301652762</x:v>
      </x:c>
      <x:c r="AK2769" s="18" t="n">
        <x:f>Y2769*INDEX('07 Mode Capacity'!$P$6:$P$17,MATCH("OCEAN-"&amp;I2769,'07 Mode Capacity'!$C$6:$C$17,0))</x:f>
        <x:v>0</x:v>
      </x:c>
      <x:c r="AL2769" s="18" t="n">
        <x:f>AB2769*INDEX('07 Mode Capacity'!$P$6:$P$17,MATCH("LAND-"&amp;I2769,'07 Mode Capacity'!$C$6:$C$17,0))</x:f>
        <x:v>240.81910462638064</x:v>
      </x:c>
      <x:c r="AM2769" s="18" t="n">
        <x:f>AE2769*INDEX('07 Mode Capacity'!$P$6:$P$17,MATCH("INLAND-"&amp;I2769,'07 Mode Capacity'!$C$6:$C$17,0))</x:f>
        <x:v>0</x:v>
      </x:c>
      <x:c r="AN2769" s="18" t="n">
        <x:f>SUM(AJ2769:AM2769)</x:f>
        <x:v>260.99060764290823</x:v>
      </x:c>
      <x:c r="AO2769" s="17" t="n">
        <x:f>IF(N2769=0,1,AN2769/N2769)</x:f>
        <x:v>0.35801180746626643</x:v>
      </x:c>
      <x:c r="AP2769" s="11" t="str">
        <x:f>IF(AO2769&gt;='01 Controls'!$E$16,"PASS","FAIL")</x:f>
        <x:v>FAIL</x:v>
      </x:c>
      <x:c r="AQ2769" s="11" t="str">
        <x:v>UNQUANTIFIED</x:v>
      </x:c>
      <x:c r="AR2769" s="11" t="str">
        <x:v>Position-class planning record; serial item and receiver open</x:v>
      </x:c>
      <x:c r="AS2769" s="26"/>
      <x:c r="AT2769" s="26"/>
    </x:row>
    <x:row r="2770">
      <x:c r="C2770" s="11" t="str">
        <x:v>M4-L-TWG-ISO-18</x:v>
      </x:c>
      <x:c r="D2770" s="11" t="str">
        <x:v>M4</x:v>
      </x:c>
      <x:c r="E2770" s="11" t="str">
        <x:v>Tornado sequence</x:v>
      </x:c>
      <x:c r="F2770" s="11" t="str">
        <x:v>L-TWG</x:v>
      </x:c>
      <x:c r="G2770" s="11" t="str">
        <x:v>Temporary works and crossing group</x:v>
      </x:c>
      <x:c r="H2770" s="11" t="str">
        <x:v>ISO-18</x:v>
      </x:c>
      <x:c r="I2770" s="19" t="n">
        <x:v>48</x:v>
      </x:c>
      <x:c r="J2770" s="21" t="n">
        <x:v>8</x:v>
      </x:c>
      <x:c r="K2770" s="18" t="n">
        <x:f>'05 Cargo Register'!K82</x:f>
        <x:v>364.5</x:v>
      </x:c>
      <x:c r="L2770" s="18" t="n">
        <x:f>'05 Cargo Register'!N82</x:f>
        <x:v>24</x:v>
      </x:c>
      <x:c r="M2770" s="18" t="n">
        <x:f>'05 Cargo Register'!O82</x:f>
        <x:v>633.6</x:v>
      </x:c>
      <x:c r="N2770" s="18" t="n">
        <x:f>J2770*K2770</x:f>
        <x:v>2916</x:v>
      </x:c>
      <x:c r="O2770" s="18" t="n">
        <x:f>J2770*L2770</x:f>
        <x:v>192</x:v>
      </x:c>
      <x:c r="P2770" s="18" t="n">
        <x:f>J2770*M2770</x:f>
        <x:v>5068.8</x:v>
      </x:c>
      <x:c r="Q2770" s="22" t="n">
        <x:f>'01 Controls'!$E$28*'02 Cargo Classes'!$M$7</x:f>
        <x:v>0.010000000000000002</x:v>
      </x:c>
      <x:c r="R2770" s="22" t="n">
        <x:f>'01 Controls'!$F$28*'02 Cargo Classes'!$N$7</x:f>
        <x:v>0</x:v>
      </x:c>
      <x:c r="S2770" s="22" t="n">
        <x:f>'01 Controls'!$G$28*'02 Cargo Classes'!$O$7</x:f>
        <x:v>1.14</x:v>
      </x:c>
      <x:c r="T2770" s="22" t="n">
        <x:f>'01 Controls'!$H$28*'02 Cargo Classes'!$P$7</x:f>
        <x:v>0</x:v>
      </x:c>
      <x:c r="U2770" s="22" t="n">
        <x:f>SUM(Q2770:T2770)</x:f>
        <x:v>1.15</x:v>
      </x:c>
      <x:c r="V2770" s="18" t="n">
        <x:f>IF(U2770=0,0,N2770*Q2770/U2770)</x:f>
        <x:v>25.356521739130443</x:v>
      </x:c>
      <x:c r="W2770" s="18" t="n">
        <x:f>IF(U2770=0,0,P2770*Q2770/U2770)</x:f>
        <x:v>44.07652173913045</x:v>
      </x:c>
      <x:c r="X2770" s="18" t="n">
        <x:f>MAX(V2770,W2770*'01 Controls'!$E$12)</x:f>
        <x:v>25.356521739130443</x:v>
      </x:c>
      <x:c r="Y2770" s="18" t="n">
        <x:f>IF(U2770=0,0,N2770*R2770/U2770)</x:f>
        <x:v>0</x:v>
      </x:c>
      <x:c r="Z2770" s="18" t="n">
        <x:f>IF(U2770=0,0,P2770*R2770/U2770)</x:f>
        <x:v>0</x:v>
      </x:c>
      <x:c r="AA2770" s="18" t="n">
        <x:f>MAX(Y2770,Z2770*'01 Controls'!$E$13)</x:f>
        <x:v>0</x:v>
      </x:c>
      <x:c r="AB2770" s="18" t="n">
        <x:f>IF(U2770=0,0,N2770*S2770/U2770)</x:f>
        <x:v>2890.6434782608694</x:v>
      </x:c>
      <x:c r="AC2770" s="18" t="n">
        <x:f>IF(U2770=0,0,P2770*S2770/U2770)</x:f>
        <x:v>5024.723478260869</x:v>
      </x:c>
      <x:c r="AD2770" s="18" t="n">
        <x:f>MAX(AB2770,AC2770*'01 Controls'!$E$14)</x:f>
        <x:v>2890.6434782608694</x:v>
      </x:c>
      <x:c r="AE2770" s="18" t="n">
        <x:f>IF(U2770=0,0,N2770*T2770/U2770)</x:f>
        <x:v>0</x:v>
      </x:c>
      <x:c r="AF2770" s="18" t="n">
        <x:f>IF(U2770=0,0,P2770*T2770/U2770)</x:f>
        <x:v>0</x:v>
      </x:c>
      <x:c r="AG2770" s="18" t="n">
        <x:f>MAX(AE2770,AF2770*'01 Controls'!$E$15)</x:f>
        <x:v>0</x:v>
      </x:c>
      <x:c r="AH2770" s="18" t="n">
        <x:f>SUM(V2770,Y2770,AB2770,AE2770)</x:f>
        <x:v>2916</x:v>
      </x:c>
      <x:c r="AI2770" s="18" t="n">
        <x:f>N2770-AH2770</x:f>
        <x:v>0</x:v>
      </x:c>
      <x:c r="AJ2770" s="18" t="n">
        <x:f>V2770*INDEX('07 Mode Capacity'!$P$6:$P$17,MATCH("AIR-"&amp;I2770,'07 Mode Capacity'!$C$6:$C$17,0))</x:f>
        <x:v>7.108337213665892</x:v>
      </x:c>
      <x:c r="AK2770" s="18" t="n">
        <x:f>Y2770*INDEX('07 Mode Capacity'!$P$6:$P$17,MATCH("OCEAN-"&amp;I2770,'07 Mode Capacity'!$C$6:$C$17,0))</x:f>
        <x:v>0</x:v>
      </x:c>
      <x:c r="AL2770" s="18" t="n">
        <x:f>AB2770*INDEX('07 Mode Capacity'!$P$6:$P$17,MATCH("LAND-"&amp;I2770,'07 Mode Capacity'!$C$6:$C$17,0))</x:f>
        <x:v>352.79687804785914</x:v>
      </x:c>
      <x:c r="AM2770" s="18" t="n">
        <x:f>AE2770*INDEX('07 Mode Capacity'!$P$6:$P$17,MATCH("INLAND-"&amp;I2770,'07 Mode Capacity'!$C$6:$C$17,0))</x:f>
        <x:v>0</x:v>
      </x:c>
      <x:c r="AN2770" s="18" t="n">
        <x:f>SUM(AJ2770:AM2770)</x:f>
        <x:v>359.90521526152503</x:v>
      </x:c>
      <x:c r="AO2770" s="17" t="n">
        <x:f>IF(N2770=0,1,AN2770/N2770)</x:f>
        <x:v>0.12342428506911009</x:v>
      </x:c>
      <x:c r="AP2770" s="11" t="str">
        <x:f>IF(AO2770&gt;='01 Controls'!$E$16,"PASS","FAIL")</x:f>
        <x:v>FAIL</x:v>
      </x:c>
      <x:c r="AQ2770" s="11" t="str">
        <x:v>UNQUANTIFIED</x:v>
      </x:c>
      <x:c r="AR2770" s="11" t="str">
        <x:v>Position-class planning record; serial item and receiver open</x:v>
      </x:c>
      <x:c r="AS2770" s="26"/>
      <x:c r="AT2770" s="26"/>
    </x:row>
    <x:row r="2771">
      <x:c r="C2771" s="11" t="str">
        <x:v>M4-L-TWG-COL-12</x:v>
      </x:c>
      <x:c r="D2771" s="11" t="str">
        <x:v>M4</x:v>
      </x:c>
      <x:c r="E2771" s="11" t="str">
        <x:v>Tornado sequence</x:v>
      </x:c>
      <x:c r="F2771" s="11" t="str">
        <x:v>L-TWG</x:v>
      </x:c>
      <x:c r="G2771" s="11" t="str">
        <x:v>Temporary works and crossing group</x:v>
      </x:c>
      <x:c r="H2771" s="11" t="str">
        <x:v>COL-12</x:v>
      </x:c>
      <x:c r="I2771" s="19" t="n">
        <x:v>24</x:v>
      </x:c>
      <x:c r="J2771" s="21" t="n">
        <x:v>8</x:v>
      </x:c>
      <x:c r="K2771" s="18" t="n">
        <x:f>'05 Cargo Register'!K83</x:f>
        <x:v>60.75</x:v>
      </x:c>
      <x:c r="L2771" s="18" t="n">
        <x:f>'05 Cargo Register'!N83</x:f>
        <x:v>7</x:v>
      </x:c>
      <x:c r="M2771" s="18" t="n">
        <x:f>'05 Cargo Register'!O83</x:f>
        <x:v>184.8</x:v>
      </x:c>
      <x:c r="N2771" s="18" t="n">
        <x:f>J2771*K2771</x:f>
        <x:v>486</x:v>
      </x:c>
      <x:c r="O2771" s="18" t="n">
        <x:f>J2771*L2771</x:f>
        <x:v>56</x:v>
      </x:c>
      <x:c r="P2771" s="18" t="n">
        <x:f>J2771*M2771</x:f>
        <x:v>1478.4</x:v>
      </x:c>
      <x:c r="Q2771" s="22" t="n">
        <x:f>'01 Controls'!$E$28*'02 Cargo Classes'!$M$8</x:f>
        <x:v>0.1</x:v>
      </x:c>
      <x:c r="R2771" s="22" t="n">
        <x:f>'01 Controls'!$F$28*'02 Cargo Classes'!$N$8</x:f>
        <x:v>0</x:v>
      </x:c>
      <x:c r="S2771" s="22" t="n">
        <x:f>'01 Controls'!$G$28*'02 Cargo Classes'!$O$8</x:f>
        <x:v>1.14</x:v>
      </x:c>
      <x:c r="T2771" s="22" t="n">
        <x:f>'01 Controls'!$H$28*'02 Cargo Classes'!$P$8</x:f>
        <x:v>0</x:v>
      </x:c>
      <x:c r="U2771" s="22" t="n">
        <x:f>SUM(Q2771:T2771)</x:f>
        <x:v>1.24</x:v>
      </x:c>
      <x:c r="V2771" s="18" t="n">
        <x:f>IF(U2771=0,0,N2771*Q2771/U2771)</x:f>
        <x:v>39.193548387096776</x:v>
      </x:c>
      <x:c r="W2771" s="18" t="n">
        <x:f>IF(U2771=0,0,P2771*Q2771/U2771)</x:f>
        <x:v>119.22580645161291</x:v>
      </x:c>
      <x:c r="X2771" s="18" t="n">
        <x:f>MAX(V2771,W2771*'01 Controls'!$E$12)</x:f>
        <x:v>39.193548387096776</x:v>
      </x:c>
      <x:c r="Y2771" s="18" t="n">
        <x:f>IF(U2771=0,0,N2771*R2771/U2771)</x:f>
        <x:v>0</x:v>
      </x:c>
      <x:c r="Z2771" s="18" t="n">
        <x:f>IF(U2771=0,0,P2771*R2771/U2771)</x:f>
        <x:v>0</x:v>
      </x:c>
      <x:c r="AA2771" s="18" t="n">
        <x:f>MAX(Y2771,Z2771*'01 Controls'!$E$13)</x:f>
        <x:v>0</x:v>
      </x:c>
      <x:c r="AB2771" s="18" t="n">
        <x:f>IF(U2771=0,0,N2771*S2771/U2771)</x:f>
        <x:v>446.8064516129032</x:v>
      </x:c>
      <x:c r="AC2771" s="18" t="n">
        <x:f>IF(U2771=0,0,P2771*S2771/U2771)</x:f>
        <x:v>1359.1741935483872</x:v>
      </x:c>
      <x:c r="AD2771" s="18" t="n">
        <x:f>MAX(AB2771,AC2771*'01 Controls'!$E$14)</x:f>
        <x:v>446.8064516129032</x:v>
      </x:c>
      <x:c r="AE2771" s="18" t="n">
        <x:f>IF(U2771=0,0,N2771*T2771/U2771)</x:f>
        <x:v>0</x:v>
      </x:c>
      <x:c r="AF2771" s="18" t="n">
        <x:f>IF(U2771=0,0,P2771*T2771/U2771)</x:f>
        <x:v>0</x:v>
      </x:c>
      <x:c r="AG2771" s="18" t="n">
        <x:f>MAX(AE2771,AF2771*'01 Controls'!$E$15)</x:f>
        <x:v>0</x:v>
      </x:c>
      <x:c r="AH2771" s="18" t="n">
        <x:f>SUM(V2771,Y2771,AB2771,AE2771)</x:f>
        <x:v>485.99999999999994</x:v>
      </x:c>
      <x:c r="AI2771" s="18" t="n">
        <x:f>N2771-AH2771</x:f>
        <x:v>5.684341886080802e-14</x:v>
      </x:c>
      <x:c r="AJ2771" s="18" t="n">
        <x:f>V2771*INDEX('07 Mode Capacity'!$P$6:$P$17,MATCH("AIR-"&amp;I2771,'07 Mode Capacity'!$C$6:$C$17,0))</x:f>
        <x:v>7.952922336265369</x:v>
      </x:c>
      <x:c r="AK2771" s="18" t="n">
        <x:f>Y2771*INDEX('07 Mode Capacity'!$P$6:$P$17,MATCH("OCEAN-"&amp;I2771,'07 Mode Capacity'!$C$6:$C$17,0))</x:f>
        <x:v>0</x:v>
      </x:c>
      <x:c r="AL2771" s="18" t="n">
        <x:f>AB2771*INDEX('07 Mode Capacity'!$P$6:$P$17,MATCH("LAND-"&amp;I2771,'07 Mode Capacity'!$C$6:$C$17,0))</x:f>
        <x:v>170.90388070259272</x:v>
      </x:c>
      <x:c r="AM2771" s="18" t="n">
        <x:f>AE2771*INDEX('07 Mode Capacity'!$P$6:$P$17,MATCH("INLAND-"&amp;I2771,'07 Mode Capacity'!$C$6:$C$17,0))</x:f>
        <x:v>0</x:v>
      </x:c>
      <x:c r="AN2771" s="18" t="n">
        <x:f>SUM(AJ2771:AM2771)</x:f>
        <x:v>178.8568030388581</x:v>
      </x:c>
      <x:c r="AO2771" s="17" t="n">
        <x:f>IF(N2771=0,1,AN2771/N2771)</x:f>
        <x:v>0.3680181132486792</x:v>
      </x:c>
      <x:c r="AP2771" s="11" t="str">
        <x:f>IF(AO2771&gt;='01 Controls'!$E$16,"PASS","FAIL")</x:f>
        <x:v>FAIL</x:v>
      </x:c>
      <x:c r="AQ2771" s="11" t="str">
        <x:v>UNQUANTIFIED</x:v>
      </x:c>
      <x:c r="AR2771" s="11" t="str">
        <x:v>Position-class planning record; serial item and receiver open</x:v>
      </x:c>
      <x:c r="AS2771" s="26"/>
      <x:c r="AT2771" s="26"/>
    </x:row>
    <x:row r="2772">
      <x:c r="C2772" s="11" t="str">
        <x:v>M4-L-TWG-BAT-22</x:v>
      </x:c>
      <x:c r="D2772" s="11" t="str">
        <x:v>M4</x:v>
      </x:c>
      <x:c r="E2772" s="11" t="str">
        <x:v>Tornado sequence</x:v>
      </x:c>
      <x:c r="F2772" s="11" t="str">
        <x:v>L-TWG</x:v>
      </x:c>
      <x:c r="G2772" s="11" t="str">
        <x:v>Temporary works and crossing group</x:v>
      </x:c>
      <x:c r="H2772" s="11" t="str">
        <x:v>BAT-22</x:v>
      </x:c>
      <x:c r="I2772" s="19" t="n">
        <x:v>48</x:v>
      </x:c>
      <x:c r="J2772" s="21" t="n">
        <x:v>8</x:v>
      </x:c>
      <x:c r="K2772" s="18" t="n">
        <x:f>'05 Cargo Register'!K84</x:f>
        <x:v>243</x:v>
      </x:c>
      <x:c r="L2772" s="18" t="n">
        <x:f>'05 Cargo Register'!N84</x:f>
        <x:v>14</x:v>
      </x:c>
      <x:c r="M2772" s="18" t="n">
        <x:f>'05 Cargo Register'!O84</x:f>
        <x:v>369.6</x:v>
      </x:c>
      <x:c r="N2772" s="18" t="n">
        <x:f>J2772*K2772</x:f>
        <x:v>1944</x:v>
      </x:c>
      <x:c r="O2772" s="18" t="n">
        <x:f>J2772*L2772</x:f>
        <x:v>112</x:v>
      </x:c>
      <x:c r="P2772" s="18" t="n">
        <x:f>J2772*M2772</x:f>
        <x:v>2956.8</x:v>
      </x:c>
      <x:c r="Q2772" s="22" t="n">
        <x:f>'01 Controls'!$E$28*'02 Cargo Classes'!$M$9</x:f>
        <x:v>0</x:v>
      </x:c>
      <x:c r="R2772" s="22" t="n">
        <x:f>'01 Controls'!$F$28*'02 Cargo Classes'!$N$9</x:f>
        <x:v>0</x:v>
      </x:c>
      <x:c r="S2772" s="22" t="n">
        <x:f>'01 Controls'!$G$28*'02 Cargo Classes'!$O$9</x:f>
        <x:v>0.95</x:v>
      </x:c>
      <x:c r="T2772" s="22" t="n">
        <x:f>'01 Controls'!$H$28*'02 Cargo Classes'!$P$9</x:f>
        <x:v>0</x:v>
      </x:c>
      <x:c r="U2772" s="22" t="n">
        <x:f>SUM(Q2772:T2772)</x:f>
        <x:v>0.95</x:v>
      </x:c>
      <x:c r="V2772" s="18" t="n">
        <x:f>IF(U2772=0,0,N2772*Q2772/U2772)</x:f>
        <x:v>0</x:v>
      </x:c>
      <x:c r="W2772" s="18" t="n">
        <x:f>IF(U2772=0,0,P2772*Q2772/U2772)</x:f>
        <x:v>0</x:v>
      </x:c>
      <x:c r="X2772" s="18" t="n">
        <x:f>MAX(V2772,W2772*'01 Controls'!$E$12)</x:f>
        <x:v>0</x:v>
      </x:c>
      <x:c r="Y2772" s="18" t="n">
        <x:f>IF(U2772=0,0,N2772*R2772/U2772)</x:f>
        <x:v>0</x:v>
      </x:c>
      <x:c r="Z2772" s="18" t="n">
        <x:f>IF(U2772=0,0,P2772*R2772/U2772)</x:f>
        <x:v>0</x:v>
      </x:c>
      <x:c r="AA2772" s="18" t="n">
        <x:f>MAX(Y2772,Z2772*'01 Controls'!$E$13)</x:f>
        <x:v>0</x:v>
      </x:c>
      <x:c r="AB2772" s="18" t="n">
        <x:f>IF(U2772=0,0,N2772*S2772/U2772)</x:f>
        <x:v>1944</x:v>
      </x:c>
      <x:c r="AC2772" s="18" t="n">
        <x:f>IF(U2772=0,0,P2772*S2772/U2772)</x:f>
        <x:v>2956.8</x:v>
      </x:c>
      <x:c r="AD2772" s="18" t="n">
        <x:f>MAX(AB2772,AC2772*'01 Controls'!$E$14)</x:f>
        <x:v>1944</x:v>
      </x:c>
      <x:c r="AE2772" s="18" t="n">
        <x:f>IF(U2772=0,0,N2772*T2772/U2772)</x:f>
        <x:v>0</x:v>
      </x:c>
      <x:c r="AF2772" s="18" t="n">
        <x:f>IF(U2772=0,0,P2772*T2772/U2772)</x:f>
        <x:v>0</x:v>
      </x:c>
      <x:c r="AG2772" s="18" t="n">
        <x:f>MAX(AE2772,AF2772*'01 Controls'!$E$15)</x:f>
        <x:v>0</x:v>
      </x:c>
      <x:c r="AH2772" s="18" t="n">
        <x:f>SUM(V2772,Y2772,AB2772,AE2772)</x:f>
        <x:v>1944</x:v>
      </x:c>
      <x:c r="AI2772" s="18" t="n">
        <x:f>N2772-AH2772</x:f>
        <x:v>0</x:v>
      </x:c>
      <x:c r="AJ2772" s="18" t="n">
        <x:f>V2772*INDEX('07 Mode Capacity'!$P$6:$P$17,MATCH("AIR-"&amp;I2772,'07 Mode Capacity'!$C$6:$C$17,0))</x:f>
        <x:v>0</x:v>
      </x:c>
      <x:c r="AK2772" s="18" t="n">
        <x:f>Y2772*INDEX('07 Mode Capacity'!$P$6:$P$17,MATCH("OCEAN-"&amp;I2772,'07 Mode Capacity'!$C$6:$C$17,0))</x:f>
        <x:v>0</x:v>
      </x:c>
      <x:c r="AL2772" s="18" t="n">
        <x:f>AB2772*INDEX('07 Mode Capacity'!$P$6:$P$17,MATCH("LAND-"&amp;I2772,'07 Mode Capacity'!$C$6:$C$17,0))</x:f>
        <x:v>237.26105833627958</x:v>
      </x:c>
      <x:c r="AM2772" s="18" t="n">
        <x:f>AE2772*INDEX('07 Mode Capacity'!$P$6:$P$17,MATCH("INLAND-"&amp;I2772,'07 Mode Capacity'!$C$6:$C$17,0))</x:f>
        <x:v>0</x:v>
      </x:c>
      <x:c r="AN2772" s="18" t="n">
        <x:f>SUM(AJ2772:AM2772)</x:f>
        <x:v>237.26105833627958</x:v>
      </x:c>
      <x:c r="AO2772" s="17" t="n">
        <x:f>IF(N2772=0,1,AN2772/N2772)</x:f>
        <x:v>0.1220478695145471</x:v>
      </x:c>
      <x:c r="AP2772" s="11" t="str">
        <x:f>IF(AO2772&gt;='01 Controls'!$E$16,"PASS","FAIL")</x:f>
        <x:v>FAIL</x:v>
      </x:c>
      <x:c r="AQ2772" s="11" t="str">
        <x:v>UNQUANTIFIED</x:v>
      </x:c>
      <x:c r="AR2772" s="11" t="str">
        <x:v>Position-class planning record; serial item and receiver open</x:v>
      </x:c>
      <x:c r="AS2772" s="26"/>
      <x:c r="AT2772" s="26"/>
    </x:row>
    <x:row r="2773">
      <x:c r="C2773" s="11" t="str">
        <x:v>M4-L-TWG-TNK-20</x:v>
      </x:c>
      <x:c r="D2773" s="11" t="str">
        <x:v>M4</x:v>
      </x:c>
      <x:c r="E2773" s="11" t="str">
        <x:v>Tornado sequence</x:v>
      </x:c>
      <x:c r="F2773" s="11" t="str">
        <x:v>L-TWG</x:v>
      </x:c>
      <x:c r="G2773" s="11" t="str">
        <x:v>Temporary works and crossing group</x:v>
      </x:c>
      <x:c r="H2773" s="11" t="str">
        <x:v>TNK-20</x:v>
      </x:c>
      <x:c r="I2773" s="19" t="n">
        <x:v>48</x:v>
      </x:c>
      <x:c r="J2773" s="21" t="n">
        <x:v>8</x:v>
      </x:c>
      <x:c r="K2773" s="18" t="n">
        <x:f>'05 Cargo Register'!K85</x:f>
        <x:v>243</x:v>
      </x:c>
      <x:c r="L2773" s="18" t="n">
        <x:f>'05 Cargo Register'!N85</x:f>
        <x:v>15</x:v>
      </x:c>
      <x:c r="M2773" s="18" t="n">
        <x:f>'05 Cargo Register'!O85</x:f>
        <x:v>318.75</x:v>
      </x:c>
      <x:c r="N2773" s="18" t="n">
        <x:f>J2773*K2773</x:f>
        <x:v>1944</x:v>
      </x:c>
      <x:c r="O2773" s="18" t="n">
        <x:f>J2773*L2773</x:f>
        <x:v>120</x:v>
      </x:c>
      <x:c r="P2773" s="18" t="n">
        <x:f>J2773*M2773</x:f>
        <x:v>2550</x:v>
      </x:c>
      <x:c r="Q2773" s="22" t="n">
        <x:f>'01 Controls'!$E$28*'02 Cargo Classes'!$M$10</x:f>
        <x:v>0</x:v>
      </x:c>
      <x:c r="R2773" s="22" t="n">
        <x:f>'01 Controls'!$F$28*'02 Cargo Classes'!$N$10</x:f>
        <x:v>0</x:v>
      </x:c>
      <x:c r="S2773" s="22" t="n">
        <x:f>'01 Controls'!$G$28*'02 Cargo Classes'!$O$10</x:f>
        <x:v>0.95</x:v>
      </x:c>
      <x:c r="T2773" s="22" t="n">
        <x:f>'01 Controls'!$H$28*'02 Cargo Classes'!$P$10</x:f>
        <x:v>0</x:v>
      </x:c>
      <x:c r="U2773" s="22" t="n">
        <x:f>SUM(Q2773:T2773)</x:f>
        <x:v>0.95</x:v>
      </x:c>
      <x:c r="V2773" s="18" t="n">
        <x:f>IF(U2773=0,0,N2773*Q2773/U2773)</x:f>
        <x:v>0</x:v>
      </x:c>
      <x:c r="W2773" s="18" t="n">
        <x:f>IF(U2773=0,0,P2773*Q2773/U2773)</x:f>
        <x:v>0</x:v>
      </x:c>
      <x:c r="X2773" s="18" t="n">
        <x:f>MAX(V2773,W2773*'01 Controls'!$E$12)</x:f>
        <x:v>0</x:v>
      </x:c>
      <x:c r="Y2773" s="18" t="n">
        <x:f>IF(U2773=0,0,N2773*R2773/U2773)</x:f>
        <x:v>0</x:v>
      </x:c>
      <x:c r="Z2773" s="18" t="n">
        <x:f>IF(U2773=0,0,P2773*R2773/U2773)</x:f>
        <x:v>0</x:v>
      </x:c>
      <x:c r="AA2773" s="18" t="n">
        <x:f>MAX(Y2773,Z2773*'01 Controls'!$E$13)</x:f>
        <x:v>0</x:v>
      </x:c>
      <x:c r="AB2773" s="18" t="n">
        <x:f>IF(U2773=0,0,N2773*S2773/U2773)</x:f>
        <x:v>1944</x:v>
      </x:c>
      <x:c r="AC2773" s="18" t="n">
        <x:f>IF(U2773=0,0,P2773*S2773/U2773)</x:f>
        <x:v>2550</x:v>
      </x:c>
      <x:c r="AD2773" s="18" t="n">
        <x:f>MAX(AB2773,AC2773*'01 Controls'!$E$14)</x:f>
        <x:v>1944</x:v>
      </x:c>
      <x:c r="AE2773" s="18" t="n">
        <x:f>IF(U2773=0,0,N2773*T2773/U2773)</x:f>
        <x:v>0</x:v>
      </x:c>
      <x:c r="AF2773" s="18" t="n">
        <x:f>IF(U2773=0,0,P2773*T2773/U2773)</x:f>
        <x:v>0</x:v>
      </x:c>
      <x:c r="AG2773" s="18" t="n">
        <x:f>MAX(AE2773,AF2773*'01 Controls'!$E$15)</x:f>
        <x:v>0</x:v>
      </x:c>
      <x:c r="AH2773" s="18" t="n">
        <x:f>SUM(V2773,Y2773,AB2773,AE2773)</x:f>
        <x:v>1944</x:v>
      </x:c>
      <x:c r="AI2773" s="18" t="n">
        <x:f>N2773-AH2773</x:f>
        <x:v>0</x:v>
      </x:c>
      <x:c r="AJ2773" s="18" t="n">
        <x:f>V2773*INDEX('07 Mode Capacity'!$P$6:$P$17,MATCH("AIR-"&amp;I2773,'07 Mode Capacity'!$C$6:$C$17,0))</x:f>
        <x:v>0</x:v>
      </x:c>
      <x:c r="AK2773" s="18" t="n">
        <x:f>Y2773*INDEX('07 Mode Capacity'!$P$6:$P$17,MATCH("OCEAN-"&amp;I2773,'07 Mode Capacity'!$C$6:$C$17,0))</x:f>
        <x:v>0</x:v>
      </x:c>
      <x:c r="AL2773" s="18" t="n">
        <x:f>AB2773*INDEX('07 Mode Capacity'!$P$6:$P$17,MATCH("LAND-"&amp;I2773,'07 Mode Capacity'!$C$6:$C$17,0))</x:f>
        <x:v>237.26105833627958</x:v>
      </x:c>
      <x:c r="AM2773" s="18" t="n">
        <x:f>AE2773*INDEX('07 Mode Capacity'!$P$6:$P$17,MATCH("INLAND-"&amp;I2773,'07 Mode Capacity'!$C$6:$C$17,0))</x:f>
        <x:v>0</x:v>
      </x:c>
      <x:c r="AN2773" s="18" t="n">
        <x:f>SUM(AJ2773:AM2773)</x:f>
        <x:v>237.26105833627958</x:v>
      </x:c>
      <x:c r="AO2773" s="17" t="n">
        <x:f>IF(N2773=0,1,AN2773/N2773)</x:f>
        <x:v>0.1220478695145471</x:v>
      </x:c>
      <x:c r="AP2773" s="11" t="str">
        <x:f>IF(AO2773&gt;='01 Controls'!$E$16,"PASS","FAIL")</x:f>
        <x:v>FAIL</x:v>
      </x:c>
      <x:c r="AQ2773" s="11" t="str">
        <x:v>UNQUANTIFIED</x:v>
      </x:c>
      <x:c r="AR2773" s="11" t="str">
        <x:v>Position-class planning record; serial item and receiver open</x:v>
      </x:c>
      <x:c r="AS2773" s="26"/>
      <x:c r="AT2773" s="26"/>
    </x:row>
    <x:row r="2774">
      <x:c r="C2774" s="11" t="str">
        <x:v>M4-L-TWG-FLR-24</x:v>
      </x:c>
      <x:c r="D2774" s="11" t="str">
        <x:v>M4</x:v>
      </x:c>
      <x:c r="E2774" s="11" t="str">
        <x:v>Tornado sequence</x:v>
      </x:c>
      <x:c r="F2774" s="11" t="str">
        <x:v>L-TWG</x:v>
      </x:c>
      <x:c r="G2774" s="11" t="str">
        <x:v>Temporary works and crossing group</x:v>
      </x:c>
      <x:c r="H2774" s="11" t="str">
        <x:v>FLR-24</x:v>
      </x:c>
      <x:c r="I2774" s="19" t="n">
        <x:v>48</x:v>
      </x:c>
      <x:c r="J2774" s="21" t="n">
        <x:v>8</x:v>
      </x:c>
      <x:c r="K2774" s="18" t="n">
        <x:f>'05 Cargo Register'!K86</x:f>
        <x:v>546.75</x:v>
      </x:c>
      <x:c r="L2774" s="18" t="n">
        <x:f>'05 Cargo Register'!N86</x:f>
        <x:v>27</x:v>
      </x:c>
      <x:c r="M2774" s="18" t="n">
        <x:f>'05 Cargo Register'!O86</x:f>
        <x:v>864</x:v>
      </x:c>
      <x:c r="N2774" s="18" t="n">
        <x:f>J2774*K2774</x:f>
        <x:v>4374</x:v>
      </x:c>
      <x:c r="O2774" s="18" t="n">
        <x:f>J2774*L2774</x:f>
        <x:v>216</x:v>
      </x:c>
      <x:c r="P2774" s="18" t="n">
        <x:f>J2774*M2774</x:f>
        <x:v>6912</x:v>
      </x:c>
      <x:c r="Q2774" s="22" t="n">
        <x:f>'01 Controls'!$E$28*'02 Cargo Classes'!$M$11</x:f>
        <x:v>0</x:v>
      </x:c>
      <x:c r="R2774" s="22" t="n">
        <x:f>'01 Controls'!$F$28*'02 Cargo Classes'!$N$11</x:f>
        <x:v>0</x:v>
      </x:c>
      <x:c r="S2774" s="22" t="n">
        <x:f>'01 Controls'!$G$28*'02 Cargo Classes'!$O$11</x:f>
        <x:v>0.95</x:v>
      </x:c>
      <x:c r="T2774" s="22" t="n">
        <x:f>'01 Controls'!$H$28*'02 Cargo Classes'!$P$11</x:f>
        <x:v>0</x:v>
      </x:c>
      <x:c r="U2774" s="22" t="n">
        <x:f>SUM(Q2774:T2774)</x:f>
        <x:v>0.95</x:v>
      </x:c>
      <x:c r="V2774" s="18" t="n">
        <x:f>IF(U2774=0,0,N2774*Q2774/U2774)</x:f>
        <x:v>0</x:v>
      </x:c>
      <x:c r="W2774" s="18" t="n">
        <x:f>IF(U2774=0,0,P2774*Q2774/U2774)</x:f>
        <x:v>0</x:v>
      </x:c>
      <x:c r="X2774" s="18" t="n">
        <x:f>MAX(V2774,W2774*'01 Controls'!$E$12)</x:f>
        <x:v>0</x:v>
      </x:c>
      <x:c r="Y2774" s="18" t="n">
        <x:f>IF(U2774=0,0,N2774*R2774/U2774)</x:f>
        <x:v>0</x:v>
      </x:c>
      <x:c r="Z2774" s="18" t="n">
        <x:f>IF(U2774=0,0,P2774*R2774/U2774)</x:f>
        <x:v>0</x:v>
      </x:c>
      <x:c r="AA2774" s="18" t="n">
        <x:f>MAX(Y2774,Z2774*'01 Controls'!$E$13)</x:f>
        <x:v>0</x:v>
      </x:c>
      <x:c r="AB2774" s="18" t="n">
        <x:f>IF(U2774=0,0,N2774*S2774/U2774)</x:f>
        <x:v>4374</x:v>
      </x:c>
      <x:c r="AC2774" s="18" t="n">
        <x:f>IF(U2774=0,0,P2774*S2774/U2774)</x:f>
        <x:v>6912</x:v>
      </x:c>
      <x:c r="AD2774" s="18" t="n">
        <x:f>MAX(AB2774,AC2774*'01 Controls'!$E$14)</x:f>
        <x:v>4374</x:v>
      </x:c>
      <x:c r="AE2774" s="18" t="n">
        <x:f>IF(U2774=0,0,N2774*T2774/U2774)</x:f>
        <x:v>0</x:v>
      </x:c>
      <x:c r="AF2774" s="18" t="n">
        <x:f>IF(U2774=0,0,P2774*T2774/U2774)</x:f>
        <x:v>0</x:v>
      </x:c>
      <x:c r="AG2774" s="18" t="n">
        <x:f>MAX(AE2774,AF2774*'01 Controls'!$E$15)</x:f>
        <x:v>0</x:v>
      </x:c>
      <x:c r="AH2774" s="18" t="n">
        <x:f>SUM(V2774,Y2774,AB2774,AE2774)</x:f>
        <x:v>4374</x:v>
      </x:c>
      <x:c r="AI2774" s="18" t="n">
        <x:f>N2774-AH2774</x:f>
        <x:v>0</x:v>
      </x:c>
      <x:c r="AJ2774" s="18" t="n">
        <x:f>V2774*INDEX('07 Mode Capacity'!$P$6:$P$17,MATCH("AIR-"&amp;I2774,'07 Mode Capacity'!$C$6:$C$17,0))</x:f>
        <x:v>0</x:v>
      </x:c>
      <x:c r="AK2774" s="18" t="n">
        <x:f>Y2774*INDEX('07 Mode Capacity'!$P$6:$P$17,MATCH("OCEAN-"&amp;I2774,'07 Mode Capacity'!$C$6:$C$17,0))</x:f>
        <x:v>0</x:v>
      </x:c>
      <x:c r="AL2774" s="18" t="n">
        <x:f>AB2774*INDEX('07 Mode Capacity'!$P$6:$P$17,MATCH("LAND-"&amp;I2774,'07 Mode Capacity'!$C$6:$C$17,0))</x:f>
        <x:v>533.837381256629</x:v>
      </x:c>
      <x:c r="AM2774" s="18" t="n">
        <x:f>AE2774*INDEX('07 Mode Capacity'!$P$6:$P$17,MATCH("INLAND-"&amp;I2774,'07 Mode Capacity'!$C$6:$C$17,0))</x:f>
        <x:v>0</x:v>
      </x:c>
      <x:c r="AN2774" s="18" t="n">
        <x:f>SUM(AJ2774:AM2774)</x:f>
        <x:v>533.837381256629</x:v>
      </x:c>
      <x:c r="AO2774" s="17" t="n">
        <x:f>IF(N2774=0,1,AN2774/N2774)</x:f>
        <x:v>0.12204786951454709</x:v>
      </x:c>
      <x:c r="AP2774" s="11" t="str">
        <x:f>IF(AO2774&gt;='01 Controls'!$E$16,"PASS","FAIL")</x:f>
        <x:v>FAIL</x:v>
      </x:c>
      <x:c r="AQ2774" s="11" t="str">
        <x:v>UNQUANTIFIED</x:v>
      </x:c>
      <x:c r="AR2774" s="11" t="str">
        <x:v>Position-class planning record; serial item and receiver open</x:v>
      </x:c>
      <x:c r="AS2774" s="26"/>
      <x:c r="AT2774" s="26"/>
    </x:row>
    <x:row r="2775">
      <x:c r="C2775" s="11" t="str">
        <x:v>M4-L-TWG-ROL-30</x:v>
      </x:c>
      <x:c r="D2775" s="11" t="str">
        <x:v>M4</x:v>
      </x:c>
      <x:c r="E2775" s="11" t="str">
        <x:v>Tornado sequence</x:v>
      </x:c>
      <x:c r="F2775" s="11" t="str">
        <x:v>L-TWG</x:v>
      </x:c>
      <x:c r="G2775" s="11" t="str">
        <x:v>Temporary works and crossing group</x:v>
      </x:c>
      <x:c r="H2775" s="11" t="str">
        <x:v>ROL-30</x:v>
      </x:c>
      <x:c r="I2775" s="19" t="n">
        <x:v>48</x:v>
      </x:c>
      <x:c r="J2775" s="21" t="n">
        <x:v>8</x:v>
      </x:c>
      <x:c r="K2775" s="18" t="n">
        <x:f>'05 Cargo Register'!K87</x:f>
        <x:v>759.375</x:v>
      </x:c>
      <x:c r="L2775" s="18" t="n">
        <x:f>'05 Cargo Register'!N87</x:f>
        <x:v>32</x:v>
      </x:c>
      <x:c r="M2775" s="18" t="n">
        <x:f>'05 Cargo Register'!O87</x:f>
        <x:v>2040</x:v>
      </x:c>
      <x:c r="N2775" s="18" t="n">
        <x:f>J2775*K2775</x:f>
        <x:v>6075</x:v>
      </x:c>
      <x:c r="O2775" s="18" t="n">
        <x:f>J2775*L2775</x:f>
        <x:v>256</x:v>
      </x:c>
      <x:c r="P2775" s="18" t="n">
        <x:f>J2775*M2775</x:f>
        <x:v>16320</x:v>
      </x:c>
      <x:c r="Q2775" s="22" t="n">
        <x:f>'01 Controls'!$E$28*'02 Cargo Classes'!$M$12</x:f>
        <x:v>0</x:v>
      </x:c>
      <x:c r="R2775" s="22" t="n">
        <x:f>'01 Controls'!$F$28*'02 Cargo Classes'!$N$12</x:f>
        <x:v>0</x:v>
      </x:c>
      <x:c r="S2775" s="22" t="n">
        <x:f>'01 Controls'!$G$28*'02 Cargo Classes'!$O$12</x:f>
        <x:v>1.4249999999999998</x:v>
      </x:c>
      <x:c r="T2775" s="22" t="n">
        <x:f>'01 Controls'!$H$28*'02 Cargo Classes'!$P$12</x:f>
        <x:v>0</x:v>
      </x:c>
      <x:c r="U2775" s="22" t="n">
        <x:f>SUM(Q2775:T2775)</x:f>
        <x:v>1.4249999999999998</x:v>
      </x:c>
      <x:c r="V2775" s="18" t="n">
        <x:f>IF(U2775=0,0,N2775*Q2775/U2775)</x:f>
        <x:v>0</x:v>
      </x:c>
      <x:c r="W2775" s="18" t="n">
        <x:f>IF(U2775=0,0,P2775*Q2775/U2775)</x:f>
        <x:v>0</x:v>
      </x:c>
      <x:c r="X2775" s="18" t="n">
        <x:f>MAX(V2775,W2775*'01 Controls'!$E$12)</x:f>
        <x:v>0</x:v>
      </x:c>
      <x:c r="Y2775" s="18" t="n">
        <x:f>IF(U2775=0,0,N2775*R2775/U2775)</x:f>
        <x:v>0</x:v>
      </x:c>
      <x:c r="Z2775" s="18" t="n">
        <x:f>IF(U2775=0,0,P2775*R2775/U2775)</x:f>
        <x:v>0</x:v>
      </x:c>
      <x:c r="AA2775" s="18" t="n">
        <x:f>MAX(Y2775,Z2775*'01 Controls'!$E$13)</x:f>
        <x:v>0</x:v>
      </x:c>
      <x:c r="AB2775" s="18" t="n">
        <x:f>IF(U2775=0,0,N2775*S2775/U2775)</x:f>
        <x:v>6074.999999999999</x:v>
      </x:c>
      <x:c r="AC2775" s="18" t="n">
        <x:f>IF(U2775=0,0,P2775*S2775/U2775)</x:f>
        <x:v>16320</x:v>
      </x:c>
      <x:c r="AD2775" s="18" t="n">
        <x:f>MAX(AB2775,AC2775*'01 Controls'!$E$14)</x:f>
        <x:v>6074.999999999999</x:v>
      </x:c>
      <x:c r="AE2775" s="18" t="n">
        <x:f>IF(U2775=0,0,N2775*T2775/U2775)</x:f>
        <x:v>0</x:v>
      </x:c>
      <x:c r="AF2775" s="18" t="n">
        <x:f>IF(U2775=0,0,P2775*T2775/U2775)</x:f>
        <x:v>0</x:v>
      </x:c>
      <x:c r="AG2775" s="18" t="n">
        <x:f>MAX(AE2775,AF2775*'01 Controls'!$E$15)</x:f>
        <x:v>0</x:v>
      </x:c>
      <x:c r="AH2775" s="18" t="n">
        <x:f>SUM(V2775,Y2775,AB2775,AE2775)</x:f>
        <x:v>6074.999999999999</x:v>
      </x:c>
      <x:c r="AI2775" s="18" t="n">
        <x:f>N2775-AH2775</x:f>
        <x:v>9.094947017729282e-13</x:v>
      </x:c>
      <x:c r="AJ2775" s="18" t="n">
        <x:f>V2775*INDEX('07 Mode Capacity'!$P$6:$P$17,MATCH("AIR-"&amp;I2775,'07 Mode Capacity'!$C$6:$C$17,0))</x:f>
        <x:v>0</x:v>
      </x:c>
      <x:c r="AK2775" s="18" t="n">
        <x:f>Y2775*INDEX('07 Mode Capacity'!$P$6:$P$17,MATCH("OCEAN-"&amp;I2775,'07 Mode Capacity'!$C$6:$C$17,0))</x:f>
        <x:v>0</x:v>
      </x:c>
      <x:c r="AL2775" s="18" t="n">
        <x:f>AB2775*INDEX('07 Mode Capacity'!$P$6:$P$17,MATCH("LAND-"&amp;I2775,'07 Mode Capacity'!$C$6:$C$17,0))</x:f>
        <x:v>741.4408073008735</x:v>
      </x:c>
      <x:c r="AM2775" s="18" t="n">
        <x:f>AE2775*INDEX('07 Mode Capacity'!$P$6:$P$17,MATCH("INLAND-"&amp;I2775,'07 Mode Capacity'!$C$6:$C$17,0))</x:f>
        <x:v>0</x:v>
      </x:c>
      <x:c r="AN2775" s="18" t="n">
        <x:f>SUM(AJ2775:AM2775)</x:f>
        <x:v>741.4408073008735</x:v>
      </x:c>
      <x:c r="AO2775" s="17" t="n">
        <x:f>IF(N2775=0,1,AN2775/N2775)</x:f>
        <x:v>0.12204786951454709</x:v>
      </x:c>
      <x:c r="AP2775" s="11" t="str">
        <x:f>IF(AO2775&gt;='01 Controls'!$E$16,"PASS","FAIL")</x:f>
        <x:v>FAIL</x:v>
      </x:c>
      <x:c r="AQ2775" s="11" t="str">
        <x:v>UNQUANTIFIED</x:v>
      </x:c>
      <x:c r="AR2775" s="11" t="str">
        <x:v>Position-class planning record; serial item and receiver open</x:v>
      </x:c>
      <x:c r="AS2775" s="26"/>
      <x:c r="AT2775" s="26"/>
    </x:row>
    <x:row r="2776">
      <x:c r="C2776" s="11" t="str">
        <x:v>M4-L-TWG-LIN-18</x:v>
      </x:c>
      <x:c r="D2776" s="11" t="str">
        <x:v>M4</x:v>
      </x:c>
      <x:c r="E2776" s="11" t="str">
        <x:v>Tornado sequence</x:v>
      </x:c>
      <x:c r="F2776" s="11" t="str">
        <x:v>L-TWG</x:v>
      </x:c>
      <x:c r="G2776" s="11" t="str">
        <x:v>Temporary works and crossing group</x:v>
      </x:c>
      <x:c r="H2776" s="11" t="str">
        <x:v>LIN-18</x:v>
      </x:c>
      <x:c r="I2776" s="19" t="n">
        <x:v>72</x:v>
      </x:c>
      <x:c r="J2776" s="21" t="n">
        <x:v>8</x:v>
      </x:c>
      <x:c r="K2776" s="18" t="n">
        <x:f>'05 Cargo Register'!K88</x:f>
        <x:v>303.75</x:v>
      </x:c>
      <x:c r="L2776" s="18" t="n">
        <x:f>'05 Cargo Register'!N88</x:f>
        <x:v>22</x:v>
      </x:c>
      <x:c r="M2776" s="18" t="n">
        <x:f>'05 Cargo Register'!O88</x:f>
        <x:v>968</x:v>
      </x:c>
      <x:c r="N2776" s="18" t="n">
        <x:f>J2776*K2776</x:f>
        <x:v>2430</x:v>
      </x:c>
      <x:c r="O2776" s="18" t="n">
        <x:f>J2776*L2776</x:f>
        <x:v>176</x:v>
      </x:c>
      <x:c r="P2776" s="18" t="n">
        <x:f>J2776*M2776</x:f>
        <x:v>7744</x:v>
      </x:c>
      <x:c r="Q2776" s="22" t="n">
        <x:f>'01 Controls'!$E$28*'02 Cargo Classes'!$M$13</x:f>
        <x:v>0</x:v>
      </x:c>
      <x:c r="R2776" s="22" t="n">
        <x:f>'01 Controls'!$F$28*'02 Cargo Classes'!$N$13</x:f>
        <x:v>0</x:v>
      </x:c>
      <x:c r="S2776" s="22" t="n">
        <x:f>'01 Controls'!$G$28*'02 Cargo Classes'!$O$13</x:f>
        <x:v>0.95</x:v>
      </x:c>
      <x:c r="T2776" s="22" t="n">
        <x:f>'01 Controls'!$H$28*'02 Cargo Classes'!$P$13</x:f>
        <x:v>0</x:v>
      </x:c>
      <x:c r="U2776" s="22" t="n">
        <x:f>SUM(Q2776:T2776)</x:f>
        <x:v>0.95</x:v>
      </x:c>
      <x:c r="V2776" s="18" t="n">
        <x:f>IF(U2776=0,0,N2776*Q2776/U2776)</x:f>
        <x:v>0</x:v>
      </x:c>
      <x:c r="W2776" s="18" t="n">
        <x:f>IF(U2776=0,0,P2776*Q2776/U2776)</x:f>
        <x:v>0</x:v>
      </x:c>
      <x:c r="X2776" s="18" t="n">
        <x:f>MAX(V2776,W2776*'01 Controls'!$E$12)</x:f>
        <x:v>0</x:v>
      </x:c>
      <x:c r="Y2776" s="18" t="n">
        <x:f>IF(U2776=0,0,N2776*R2776/U2776)</x:f>
        <x:v>0</x:v>
      </x:c>
      <x:c r="Z2776" s="18" t="n">
        <x:f>IF(U2776=0,0,P2776*R2776/U2776)</x:f>
        <x:v>0</x:v>
      </x:c>
      <x:c r="AA2776" s="18" t="n">
        <x:f>MAX(Y2776,Z2776*'01 Controls'!$E$13)</x:f>
        <x:v>0</x:v>
      </x:c>
      <x:c r="AB2776" s="18" t="n">
        <x:f>IF(U2776=0,0,N2776*S2776/U2776)</x:f>
        <x:v>2430</x:v>
      </x:c>
      <x:c r="AC2776" s="18" t="n">
        <x:f>IF(U2776=0,0,P2776*S2776/U2776)</x:f>
        <x:v>7744</x:v>
      </x:c>
      <x:c r="AD2776" s="18" t="n">
        <x:f>MAX(AB2776,AC2776*'01 Controls'!$E$14)</x:f>
        <x:v>2430</x:v>
      </x:c>
      <x:c r="AE2776" s="18" t="n">
        <x:f>IF(U2776=0,0,N2776*T2776/U2776)</x:f>
        <x:v>0</x:v>
      </x:c>
      <x:c r="AF2776" s="18" t="n">
        <x:f>IF(U2776=0,0,P2776*T2776/U2776)</x:f>
        <x:v>0</x:v>
      </x:c>
      <x:c r="AG2776" s="18" t="n">
        <x:f>MAX(AE2776,AF2776*'01 Controls'!$E$15)</x:f>
        <x:v>0</x:v>
      </x:c>
      <x:c r="AH2776" s="18" t="n">
        <x:f>SUM(V2776,Y2776,AB2776,AE2776)</x:f>
        <x:v>2430</x:v>
      </x:c>
      <x:c r="AI2776" s="18" t="n">
        <x:f>N2776-AH2776</x:f>
        <x:v>0</x:v>
      </x:c>
      <x:c r="AJ2776" s="18" t="n">
        <x:f>V2776*INDEX('07 Mode Capacity'!$P$6:$P$17,MATCH("AIR-"&amp;I2776,'07 Mode Capacity'!$C$6:$C$17,0))</x:f>
        <x:v>0</x:v>
      </x:c>
      <x:c r="AK2776" s="18" t="n">
        <x:f>Y2776*INDEX('07 Mode Capacity'!$P$6:$P$17,MATCH("OCEAN-"&amp;I2776,'07 Mode Capacity'!$C$6:$C$17,0))</x:f>
        <x:v>0</x:v>
      </x:c>
      <x:c r="AL2776" s="18" t="n">
        <x:f>AB2776*INDEX('07 Mode Capacity'!$P$6:$P$17,MATCH("LAND-"&amp;I2776,'07 Mode Capacity'!$C$6:$C$17,0))</x:f>
        <x:v>1737.4748462158054</x:v>
      </x:c>
      <x:c r="AM2776" s="18" t="n">
        <x:f>AE2776*INDEX('07 Mode Capacity'!$P$6:$P$17,MATCH("INLAND-"&amp;I2776,'07 Mode Capacity'!$C$6:$C$17,0))</x:f>
        <x:v>0</x:v>
      </x:c>
      <x:c r="AN2776" s="18" t="n">
        <x:f>SUM(AJ2776:AM2776)</x:f>
        <x:v>1737.4748462158054</x:v>
      </x:c>
      <x:c r="AO2776" s="17" t="n">
        <x:f>IF(N2776=0,1,AN2776/N2776)</x:f>
        <x:v>0.7150102247801668</x:v>
      </x:c>
      <x:c r="AP2776" s="11" t="str">
        <x:f>IF(AO2776&gt;='01 Controls'!$E$16,"PASS","FAIL")</x:f>
        <x:v>FAIL</x:v>
      </x:c>
      <x:c r="AQ2776" s="11" t="str">
        <x:v>UNQUANTIFIED</x:v>
      </x:c>
      <x:c r="AR2776" s="11" t="str">
        <x:v>Position-class planning record; serial item and receiver open</x:v>
      </x:c>
      <x:c r="AS2776" s="26"/>
      <x:c r="AT2776" s="26"/>
    </x:row>
    <x:row r="2777">
      <x:c r="C2777" s="11" t="str">
        <x:v>M4-L-TWG-BLK-08</x:v>
      </x:c>
      <x:c r="D2777" s="11" t="str">
        <x:v>M4</x:v>
      </x:c>
      <x:c r="E2777" s="11" t="str">
        <x:v>Tornado sequence</x:v>
      </x:c>
      <x:c r="F2777" s="11" t="str">
        <x:v>L-TWG</x:v>
      </x:c>
      <x:c r="G2777" s="11" t="str">
        <x:v>Temporary works and crossing group</x:v>
      </x:c>
      <x:c r="H2777" s="11" t="str">
        <x:v>BLK-08</x:v>
      </x:c>
      <x:c r="I2777" s="19" t="n">
        <x:v>48</x:v>
      </x:c>
      <x:c r="J2777" s="21" t="n">
        <x:v>8</x:v>
      </x:c>
      <x:c r="K2777" s="18" t="n">
        <x:f>'05 Cargo Register'!K89</x:f>
        <x:v>121.5</x:v>
      </x:c>
      <x:c r="L2777" s="18" t="n">
        <x:f>'05 Cargo Register'!N89</x:f>
        <x:v>19</x:v>
      </x:c>
      <x:c r="M2777" s="18" t="n">
        <x:f>'05 Cargo Register'!O89</x:f>
        <x:v>969</x:v>
      </x:c>
      <x:c r="N2777" s="18" t="n">
        <x:f>J2777*K2777</x:f>
        <x:v>972</x:v>
      </x:c>
      <x:c r="O2777" s="18" t="n">
        <x:f>J2777*L2777</x:f>
        <x:v>152</x:v>
      </x:c>
      <x:c r="P2777" s="18" t="n">
        <x:f>J2777*M2777</x:f>
        <x:v>7752</x:v>
      </x:c>
      <x:c r="Q2777" s="22" t="n">
        <x:f>'01 Controls'!$E$28*'02 Cargo Classes'!$M$14</x:f>
        <x:v>0.05</x:v>
      </x:c>
      <x:c r="R2777" s="22" t="n">
        <x:f>'01 Controls'!$F$28*'02 Cargo Classes'!$N$14</x:f>
        <x:v>0</x:v>
      </x:c>
      <x:c r="S2777" s="22" t="n">
        <x:f>'01 Controls'!$G$28*'02 Cargo Classes'!$O$14</x:f>
        <x:v>0.95</x:v>
      </x:c>
      <x:c r="T2777" s="22" t="n">
        <x:f>'01 Controls'!$H$28*'02 Cargo Classes'!$P$14</x:f>
        <x:v>0</x:v>
      </x:c>
      <x:c r="U2777" s="22" t="n">
        <x:f>SUM(Q2777:T2777)</x:f>
        <x:v>1</x:v>
      </x:c>
      <x:c r="V2777" s="18" t="n">
        <x:f>IF(U2777=0,0,N2777*Q2777/U2777)</x:f>
        <x:v>48.6</x:v>
      </x:c>
      <x:c r="W2777" s="18" t="n">
        <x:f>IF(U2777=0,0,P2777*Q2777/U2777)</x:f>
        <x:v>387.6</x:v>
      </x:c>
      <x:c r="X2777" s="18" t="n">
        <x:f>MAX(V2777,W2777*'01 Controls'!$E$12)</x:f>
        <x:v>96.9</x:v>
      </x:c>
      <x:c r="Y2777" s="18" t="n">
        <x:f>IF(U2777=0,0,N2777*R2777/U2777)</x:f>
        <x:v>0</x:v>
      </x:c>
      <x:c r="Z2777" s="18" t="n">
        <x:f>IF(U2777=0,0,P2777*R2777/U2777)</x:f>
        <x:v>0</x:v>
      </x:c>
      <x:c r="AA2777" s="18" t="n">
        <x:f>MAX(Y2777,Z2777*'01 Controls'!$E$13)</x:f>
        <x:v>0</x:v>
      </x:c>
      <x:c r="AB2777" s="18" t="n">
        <x:f>IF(U2777=0,0,N2777*S2777/U2777)</x:f>
        <x:v>923.4</x:v>
      </x:c>
      <x:c r="AC2777" s="18" t="n">
        <x:f>IF(U2777=0,0,P2777*S2777/U2777)</x:f>
        <x:v>7364.4</x:v>
      </x:c>
      <x:c r="AD2777" s="18" t="n">
        <x:f>MAX(AB2777,AC2777*'01 Controls'!$E$14)</x:f>
        <x:v>1472.88</x:v>
      </x:c>
      <x:c r="AE2777" s="18" t="n">
        <x:f>IF(U2777=0,0,N2777*T2777/U2777)</x:f>
        <x:v>0</x:v>
      </x:c>
      <x:c r="AF2777" s="18" t="n">
        <x:f>IF(U2777=0,0,P2777*T2777/U2777)</x:f>
        <x:v>0</x:v>
      </x:c>
      <x:c r="AG2777" s="18" t="n">
        <x:f>MAX(AE2777,AF2777*'01 Controls'!$E$15)</x:f>
        <x:v>0</x:v>
      </x:c>
      <x:c r="AH2777" s="18" t="n">
        <x:f>SUM(V2777,Y2777,AB2777,AE2777)</x:f>
        <x:v>972</x:v>
      </x:c>
      <x:c r="AI2777" s="18" t="n">
        <x:f>N2777-AH2777</x:f>
        <x:v>0</x:v>
      </x:c>
      <x:c r="AJ2777" s="18" t="n">
        <x:f>V2777*INDEX('07 Mode Capacity'!$P$6:$P$17,MATCH("AIR-"&amp;I2777,'07 Mode Capacity'!$C$6:$C$17,0))</x:f>
        <x:v>13.624312992859622</x:v>
      </x:c>
      <x:c r="AK2777" s="18" t="n">
        <x:f>Y2777*INDEX('07 Mode Capacity'!$P$6:$P$17,MATCH("OCEAN-"&amp;I2777,'07 Mode Capacity'!$C$6:$C$17,0))</x:f>
        <x:v>0</x:v>
      </x:c>
      <x:c r="AL2777" s="18" t="n">
        <x:f>AB2777*INDEX('07 Mode Capacity'!$P$6:$P$17,MATCH("LAND-"&amp;I2777,'07 Mode Capacity'!$C$6:$C$17,0))</x:f>
        <x:v>112.6990027097328</x:v>
      </x:c>
      <x:c r="AM2777" s="18" t="n">
        <x:f>AE2777*INDEX('07 Mode Capacity'!$P$6:$P$17,MATCH("INLAND-"&amp;I2777,'07 Mode Capacity'!$C$6:$C$17,0))</x:f>
        <x:v>0</x:v>
      </x:c>
      <x:c r="AN2777" s="18" t="n">
        <x:f>SUM(AJ2777:AM2777)</x:f>
        <x:v>126.32331570259242</x:v>
      </x:c>
      <x:c r="AO2777" s="17" t="n">
        <x:f>IF(N2777=0,1,AN2777/N2777)</x:f>
        <x:v>0.1299622589532844</x:v>
      </x:c>
      <x:c r="AP2777" s="11" t="str">
        <x:f>IF(AO2777&gt;='01 Controls'!$E$16,"PASS","FAIL")</x:f>
        <x:v>FAIL</x:v>
      </x:c>
      <x:c r="AQ2777" s="11" t="str">
        <x:v>UNQUANTIFIED</x:v>
      </x:c>
      <x:c r="AR2777" s="11" t="str">
        <x:v>Position-class planning record; serial item and receiver open</x:v>
      </x:c>
      <x:c r="AS2777" s="26"/>
      <x:c r="AT2777" s="26"/>
    </x:row>
    <x:row r="2778">
      <x:c r="C2778" s="11" t="str">
        <x:v>M4-L-TWG-OOG-80</x:v>
      </x:c>
      <x:c r="D2778" s="11" t="str">
        <x:v>M4</x:v>
      </x:c>
      <x:c r="E2778" s="11" t="str">
        <x:v>Tornado sequence</x:v>
      </x:c>
      <x:c r="F2778" s="11" t="str">
        <x:v>L-TWG</x:v>
      </x:c>
      <x:c r="G2778" s="11" t="str">
        <x:v>Temporary works and crossing group</x:v>
      </x:c>
      <x:c r="H2778" s="11" t="str">
        <x:v>OOG-80</x:v>
      </x:c>
      <x:c r="I2778" s="19" t="n">
        <x:v>72</x:v>
      </x:c>
      <x:c r="J2778" s="21" t="n">
        <x:v>8</x:v>
      </x:c>
      <x:c r="K2778" s="18" t="n">
        <x:f>'05 Cargo Register'!K90</x:f>
        <x:v>303.75</x:v>
      </x:c>
      <x:c r="L2778" s="18" t="n">
        <x:f>'05 Cargo Register'!N90</x:f>
        <x:v>6</x:v>
      </x:c>
      <x:c r="M2778" s="18" t="n">
        <x:f>'05 Cargo Register'!O90</x:f>
        <x:v>1056</x:v>
      </x:c>
      <x:c r="N2778" s="18" t="n">
        <x:f>J2778*K2778</x:f>
        <x:v>2430</x:v>
      </x:c>
      <x:c r="O2778" s="18" t="n">
        <x:f>J2778*L2778</x:f>
        <x:v>48</x:v>
      </x:c>
      <x:c r="P2778" s="18" t="n">
        <x:f>J2778*M2778</x:f>
        <x:v>8448</x:v>
      </x:c>
      <x:c r="Q2778" s="22" t="n">
        <x:f>'01 Controls'!$E$28*'02 Cargo Classes'!$M$15</x:f>
        <x:v>0</x:v>
      </x:c>
      <x:c r="R2778" s="22" t="n">
        <x:f>'01 Controls'!$F$28*'02 Cargo Classes'!$N$15</x:f>
        <x:v>0</x:v>
      </x:c>
      <x:c r="S2778" s="22" t="n">
        <x:f>'01 Controls'!$G$28*'02 Cargo Classes'!$O$15</x:f>
        <x:v>0.57</x:v>
      </x:c>
      <x:c r="T2778" s="22" t="n">
        <x:f>'01 Controls'!$H$28*'02 Cargo Classes'!$P$15</x:f>
        <x:v>0</x:v>
      </x:c>
      <x:c r="U2778" s="22" t="n">
        <x:f>SUM(Q2778:T2778)</x:f>
        <x:v>0.57</x:v>
      </x:c>
      <x:c r="V2778" s="18" t="n">
        <x:f>IF(U2778=0,0,N2778*Q2778/U2778)</x:f>
        <x:v>0</x:v>
      </x:c>
      <x:c r="W2778" s="18" t="n">
        <x:f>IF(U2778=0,0,P2778*Q2778/U2778)</x:f>
        <x:v>0</x:v>
      </x:c>
      <x:c r="X2778" s="18" t="n">
        <x:f>MAX(V2778,W2778*'01 Controls'!$E$12)</x:f>
        <x:v>0</x:v>
      </x:c>
      <x:c r="Y2778" s="18" t="n">
        <x:f>IF(U2778=0,0,N2778*R2778/U2778)</x:f>
        <x:v>0</x:v>
      </x:c>
      <x:c r="Z2778" s="18" t="n">
        <x:f>IF(U2778=0,0,P2778*R2778/U2778)</x:f>
        <x:v>0</x:v>
      </x:c>
      <x:c r="AA2778" s="18" t="n">
        <x:f>MAX(Y2778,Z2778*'01 Controls'!$E$13)</x:f>
        <x:v>0</x:v>
      </x:c>
      <x:c r="AB2778" s="18" t="n">
        <x:f>IF(U2778=0,0,N2778*S2778/U2778)</x:f>
        <x:v>2430</x:v>
      </x:c>
      <x:c r="AC2778" s="18" t="n">
        <x:f>IF(U2778=0,0,P2778*S2778/U2778)</x:f>
        <x:v>8448</x:v>
      </x:c>
      <x:c r="AD2778" s="18" t="n">
        <x:f>MAX(AB2778,AC2778*'01 Controls'!$E$14)</x:f>
        <x:v>2430</x:v>
      </x:c>
      <x:c r="AE2778" s="18" t="n">
        <x:f>IF(U2778=0,0,N2778*T2778/U2778)</x:f>
        <x:v>0</x:v>
      </x:c>
      <x:c r="AF2778" s="18" t="n">
        <x:f>IF(U2778=0,0,P2778*T2778/U2778)</x:f>
        <x:v>0</x:v>
      </x:c>
      <x:c r="AG2778" s="18" t="n">
        <x:f>MAX(AE2778,AF2778*'01 Controls'!$E$15)</x:f>
        <x:v>0</x:v>
      </x:c>
      <x:c r="AH2778" s="18" t="n">
        <x:f>SUM(V2778,Y2778,AB2778,AE2778)</x:f>
        <x:v>2430</x:v>
      </x:c>
      <x:c r="AI2778" s="18" t="n">
        <x:f>N2778-AH2778</x:f>
        <x:v>0</x:v>
      </x:c>
      <x:c r="AJ2778" s="18" t="n">
        <x:f>V2778*INDEX('07 Mode Capacity'!$P$6:$P$17,MATCH("AIR-"&amp;I2778,'07 Mode Capacity'!$C$6:$C$17,0))</x:f>
        <x:v>0</x:v>
      </x:c>
      <x:c r="AK2778" s="18" t="n">
        <x:f>Y2778*INDEX('07 Mode Capacity'!$P$6:$P$17,MATCH("OCEAN-"&amp;I2778,'07 Mode Capacity'!$C$6:$C$17,0))</x:f>
        <x:v>0</x:v>
      </x:c>
      <x:c r="AL2778" s="18" t="n">
        <x:f>AB2778*INDEX('07 Mode Capacity'!$P$6:$P$17,MATCH("LAND-"&amp;I2778,'07 Mode Capacity'!$C$6:$C$17,0))</x:f>
        <x:v>1737.4748462158054</x:v>
      </x:c>
      <x:c r="AM2778" s="18" t="n">
        <x:f>AE2778*INDEX('07 Mode Capacity'!$P$6:$P$17,MATCH("INLAND-"&amp;I2778,'07 Mode Capacity'!$C$6:$C$17,0))</x:f>
        <x:v>0</x:v>
      </x:c>
      <x:c r="AN2778" s="18" t="n">
        <x:f>SUM(AJ2778:AM2778)</x:f>
        <x:v>1737.4748462158054</x:v>
      </x:c>
      <x:c r="AO2778" s="17" t="n">
        <x:f>IF(N2778=0,1,AN2778/N2778)</x:f>
        <x:v>0.7150102247801668</x:v>
      </x:c>
      <x:c r="AP2778" s="11" t="str">
        <x:f>IF(AO2778&gt;='01 Controls'!$E$16,"PASS","FAIL")</x:f>
        <x:v>FAIL</x:v>
      </x:c>
      <x:c r="AQ2778" s="11" t="str">
        <x:v>UNQUANTIFIED</x:v>
      </x:c>
      <x:c r="AR2778" s="11" t="str">
        <x:v>Position-class planning record; serial item and receiver open</x:v>
      </x:c>
      <x:c r="AS2778" s="26"/>
      <x:c r="AT2778" s="26"/>
    </x:row>
    <x:row r="2779">
      <x:c r="C2779" s="11" t="str">
        <x:v>M4-L-GFG-APL-45</x:v>
      </x:c>
      <x:c r="D2779" s="11" t="str">
        <x:v>M4</x:v>
      </x:c>
      <x:c r="E2779" s="11" t="str">
        <x:v>Tornado sequence</x:v>
      </x:c>
      <x:c r="F2779" s="11" t="str">
        <x:v>L-GFG</x:v>
      </x:c>
      <x:c r="G2779" s="11" t="str">
        <x:v>Ground fire and landscape group</x:v>
      </x:c>
      <x:c r="H2779" s="11" t="str">
        <x:v>APL-45</x:v>
      </x:c>
      <x:c r="I2779" s="19" t="n">
        <x:v>24</x:v>
      </x:c>
      <x:c r="J2779" s="21" t="n">
        <x:v>2</x:v>
      </x:c>
      <x:c r="K2779" s="18" t="n">
        <x:f>'05 Cargo Register'!K91</x:f>
        <x:v>91.125</x:v>
      </x:c>
      <x:c r="L2779" s="18" t="n">
        <x:f>'05 Cargo Register'!N91</x:f>
        <x:v>24</x:v>
      </x:c>
      <x:c r="M2779" s="18" t="n">
        <x:f>'05 Cargo Register'!O91</x:f>
        <x:v>180</x:v>
      </x:c>
      <x:c r="N2779" s="18" t="n">
        <x:f>J2779*K2779</x:f>
        <x:v>182.25</x:v>
      </x:c>
      <x:c r="O2779" s="18" t="n">
        <x:f>J2779*L2779</x:f>
        <x:v>48</x:v>
      </x:c>
      <x:c r="P2779" s="18" t="n">
        <x:f>J2779*M2779</x:f>
        <x:v>360</x:v>
      </x:c>
      <x:c r="Q2779" s="22" t="n">
        <x:f>'01 Controls'!$E$28*'02 Cargo Classes'!$M$6</x:f>
        <x:v>0.15000000000000002</x:v>
      </x:c>
      <x:c r="R2779" s="22" t="n">
        <x:f>'01 Controls'!$F$28*'02 Cargo Classes'!$N$6</x:f>
        <x:v>0</x:v>
      </x:c>
      <x:c r="S2779" s="22" t="n">
        <x:f>'01 Controls'!$G$28*'02 Cargo Classes'!$O$6</x:f>
        <x:v>0.95</x:v>
      </x:c>
      <x:c r="T2779" s="22" t="n">
        <x:f>'01 Controls'!$H$28*'02 Cargo Classes'!$P$6</x:f>
        <x:v>0</x:v>
      </x:c>
      <x:c r="U2779" s="22" t="n">
        <x:f>SUM(Q2779:T2779)</x:f>
        <x:v>1.1</x:v>
      </x:c>
      <x:c r="V2779" s="18" t="n">
        <x:f>IF(U2779=0,0,N2779*Q2779/U2779)</x:f>
        <x:v>24.85227272727273</x:v>
      </x:c>
      <x:c r="W2779" s="18" t="n">
        <x:f>IF(U2779=0,0,P2779*Q2779/U2779)</x:f>
        <x:v>49.09090909090909</x:v>
      </x:c>
      <x:c r="X2779" s="18" t="n">
        <x:f>MAX(V2779,W2779*'01 Controls'!$E$12)</x:f>
        <x:v>24.85227272727273</x:v>
      </x:c>
      <x:c r="Y2779" s="18" t="n">
        <x:f>IF(U2779=0,0,N2779*R2779/U2779)</x:f>
        <x:v>0</x:v>
      </x:c>
      <x:c r="Z2779" s="18" t="n">
        <x:f>IF(U2779=0,0,P2779*R2779/U2779)</x:f>
        <x:v>0</x:v>
      </x:c>
      <x:c r="AA2779" s="18" t="n">
        <x:f>MAX(Y2779,Z2779*'01 Controls'!$E$13)</x:f>
        <x:v>0</x:v>
      </x:c>
      <x:c r="AB2779" s="18" t="n">
        <x:f>IF(U2779=0,0,N2779*S2779/U2779)</x:f>
        <x:v>157.39772727272725</x:v>
      </x:c>
      <x:c r="AC2779" s="18" t="n">
        <x:f>IF(U2779=0,0,P2779*S2779/U2779)</x:f>
        <x:v>310.9090909090909</x:v>
      </x:c>
      <x:c r="AD2779" s="18" t="n">
        <x:f>MAX(AB2779,AC2779*'01 Controls'!$E$14)</x:f>
        <x:v>157.39772727272725</x:v>
      </x:c>
      <x:c r="AE2779" s="18" t="n">
        <x:f>IF(U2779=0,0,N2779*T2779/U2779)</x:f>
        <x:v>0</x:v>
      </x:c>
      <x:c r="AF2779" s="18" t="n">
        <x:f>IF(U2779=0,0,P2779*T2779/U2779)</x:f>
        <x:v>0</x:v>
      </x:c>
      <x:c r="AG2779" s="18" t="n">
        <x:f>MAX(AE2779,AF2779*'01 Controls'!$E$15)</x:f>
        <x:v>0</x:v>
      </x:c>
      <x:c r="AH2779" s="18" t="n">
        <x:f>SUM(V2779,Y2779,AB2779,AE2779)</x:f>
        <x:v>182.24999999999997</x:v>
      </x:c>
      <x:c r="AI2779" s="18" t="n">
        <x:f>N2779-AH2779</x:f>
        <x:v>2.842170943040401e-14</x:v>
      </x:c>
      <x:c r="AJ2779" s="18" t="n">
        <x:f>V2779*INDEX('07 Mode Capacity'!$P$6:$P$17,MATCH("AIR-"&amp;I2779,'07 Mode Capacity'!$C$6:$C$17,0))</x:f>
        <x:v>5.042875754131905</x:v>
      </x:c>
      <x:c r="AK2779" s="18" t="n">
        <x:f>Y2779*INDEX('07 Mode Capacity'!$P$6:$P$17,MATCH("OCEAN-"&amp;I2779,'07 Mode Capacity'!$C$6:$C$17,0))</x:f>
        <x:v>0</x:v>
      </x:c>
      <x:c r="AL2779" s="18" t="n">
        <x:f>AB2779*INDEX('07 Mode Capacity'!$P$6:$P$17,MATCH("LAND-"&amp;I2779,'07 Mode Capacity'!$C$6:$C$17,0))</x:f>
        <x:v>60.20477615659516</x:v>
      </x:c>
      <x:c r="AM2779" s="18" t="n">
        <x:f>AE2779*INDEX('07 Mode Capacity'!$P$6:$P$17,MATCH("INLAND-"&amp;I2779,'07 Mode Capacity'!$C$6:$C$17,0))</x:f>
        <x:v>0</x:v>
      </x:c>
      <x:c r="AN2779" s="18" t="n">
        <x:f>SUM(AJ2779:AM2779)</x:f>
        <x:v>65.24765191072706</x:v>
      </x:c>
      <x:c r="AO2779" s="17" t="n">
        <x:f>IF(N2779=0,1,AN2779/N2779)</x:f>
        <x:v>0.35801180746626643</x:v>
      </x:c>
      <x:c r="AP2779" s="11" t="str">
        <x:f>IF(AO2779&gt;='01 Controls'!$E$16,"PASS","FAIL")</x:f>
        <x:v>FAIL</x:v>
      </x:c>
      <x:c r="AQ2779" s="11" t="str">
        <x:v>UNQUANTIFIED</x:v>
      </x:c>
      <x:c r="AR2779" s="11" t="str">
        <x:v>Position-class planning record; serial item and receiver open</x:v>
      </x:c>
      <x:c r="AS2779" s="26"/>
      <x:c r="AT2779" s="26"/>
    </x:row>
    <x:row r="2780">
      <x:c r="C2780" s="11" t="str">
        <x:v>M4-L-GFG-ISO-18</x:v>
      </x:c>
      <x:c r="D2780" s="11" t="str">
        <x:v>M4</x:v>
      </x:c>
      <x:c r="E2780" s="11" t="str">
        <x:v>Tornado sequence</x:v>
      </x:c>
      <x:c r="F2780" s="11" t="str">
        <x:v>L-GFG</x:v>
      </x:c>
      <x:c r="G2780" s="11" t="str">
        <x:v>Ground fire and landscape group</x:v>
      </x:c>
      <x:c r="H2780" s="11" t="str">
        <x:v>ISO-18</x:v>
      </x:c>
      <x:c r="I2780" s="19" t="n">
        <x:v>48</x:v>
      </x:c>
      <x:c r="J2780" s="21" t="n">
        <x:v>2</x:v>
      </x:c>
      <x:c r="K2780" s="18" t="n">
        <x:f>'05 Cargo Register'!K92</x:f>
        <x:v>364.5</x:v>
      </x:c>
      <x:c r="L2780" s="18" t="n">
        <x:f>'05 Cargo Register'!N92</x:f>
        <x:v>24</x:v>
      </x:c>
      <x:c r="M2780" s="18" t="n">
        <x:f>'05 Cargo Register'!O92</x:f>
        <x:v>633.6</x:v>
      </x:c>
      <x:c r="N2780" s="18" t="n">
        <x:f>J2780*K2780</x:f>
        <x:v>729</x:v>
      </x:c>
      <x:c r="O2780" s="18" t="n">
        <x:f>J2780*L2780</x:f>
        <x:v>48</x:v>
      </x:c>
      <x:c r="P2780" s="18" t="n">
        <x:f>J2780*M2780</x:f>
        <x:v>1267.2</x:v>
      </x:c>
      <x:c r="Q2780" s="22" t="n">
        <x:f>'01 Controls'!$E$28*'02 Cargo Classes'!$M$7</x:f>
        <x:v>0.010000000000000002</x:v>
      </x:c>
      <x:c r="R2780" s="22" t="n">
        <x:f>'01 Controls'!$F$28*'02 Cargo Classes'!$N$7</x:f>
        <x:v>0</x:v>
      </x:c>
      <x:c r="S2780" s="22" t="n">
        <x:f>'01 Controls'!$G$28*'02 Cargo Classes'!$O$7</x:f>
        <x:v>1.14</x:v>
      </x:c>
      <x:c r="T2780" s="22" t="n">
        <x:f>'01 Controls'!$H$28*'02 Cargo Classes'!$P$7</x:f>
        <x:v>0</x:v>
      </x:c>
      <x:c r="U2780" s="22" t="n">
        <x:f>SUM(Q2780:T2780)</x:f>
        <x:v>1.15</x:v>
      </x:c>
      <x:c r="V2780" s="18" t="n">
        <x:f>IF(U2780=0,0,N2780*Q2780/U2780)</x:f>
        <x:v>6.339130434782611</x:v>
      </x:c>
      <x:c r="W2780" s="18" t="n">
        <x:f>IF(U2780=0,0,P2780*Q2780/U2780)</x:f>
        <x:v>11.019130434782612</x:v>
      </x:c>
      <x:c r="X2780" s="18" t="n">
        <x:f>MAX(V2780,W2780*'01 Controls'!$E$12)</x:f>
        <x:v>6.339130434782611</x:v>
      </x:c>
      <x:c r="Y2780" s="18" t="n">
        <x:f>IF(U2780=0,0,N2780*R2780/U2780)</x:f>
        <x:v>0</x:v>
      </x:c>
      <x:c r="Z2780" s="18" t="n">
        <x:f>IF(U2780=0,0,P2780*R2780/U2780)</x:f>
        <x:v>0</x:v>
      </x:c>
      <x:c r="AA2780" s="18" t="n">
        <x:f>MAX(Y2780,Z2780*'01 Controls'!$E$13)</x:f>
        <x:v>0</x:v>
      </x:c>
      <x:c r="AB2780" s="18" t="n">
        <x:f>IF(U2780=0,0,N2780*S2780/U2780)</x:f>
        <x:v>722.6608695652174</x:v>
      </x:c>
      <x:c r="AC2780" s="18" t="n">
        <x:f>IF(U2780=0,0,P2780*S2780/U2780)</x:f>
        <x:v>1256.1808695652173</x:v>
      </x:c>
      <x:c r="AD2780" s="18" t="n">
        <x:f>MAX(AB2780,AC2780*'01 Controls'!$E$14)</x:f>
        <x:v>722.6608695652174</x:v>
      </x:c>
      <x:c r="AE2780" s="18" t="n">
        <x:f>IF(U2780=0,0,N2780*T2780/U2780)</x:f>
        <x:v>0</x:v>
      </x:c>
      <x:c r="AF2780" s="18" t="n">
        <x:f>IF(U2780=0,0,P2780*T2780/U2780)</x:f>
        <x:v>0</x:v>
      </x:c>
      <x:c r="AG2780" s="18" t="n">
        <x:f>MAX(AE2780,AF2780*'01 Controls'!$E$15)</x:f>
        <x:v>0</x:v>
      </x:c>
      <x:c r="AH2780" s="18" t="n">
        <x:f>SUM(V2780,Y2780,AB2780,AE2780)</x:f>
        <x:v>729</x:v>
      </x:c>
      <x:c r="AI2780" s="18" t="n">
        <x:f>N2780-AH2780</x:f>
        <x:v>0</x:v>
      </x:c>
      <x:c r="AJ2780" s="18" t="n">
        <x:f>V2780*INDEX('07 Mode Capacity'!$P$6:$P$17,MATCH("AIR-"&amp;I2780,'07 Mode Capacity'!$C$6:$C$17,0))</x:f>
        <x:v>1.777084303416473</x:v>
      </x:c>
      <x:c r="AK2780" s="18" t="n">
        <x:f>Y2780*INDEX('07 Mode Capacity'!$P$6:$P$17,MATCH("OCEAN-"&amp;I2780,'07 Mode Capacity'!$C$6:$C$17,0))</x:f>
        <x:v>0</x:v>
      </x:c>
      <x:c r="AL2780" s="18" t="n">
        <x:f>AB2780*INDEX('07 Mode Capacity'!$P$6:$P$17,MATCH("LAND-"&amp;I2780,'07 Mode Capacity'!$C$6:$C$17,0))</x:f>
        <x:v>88.19921951196478</x:v>
      </x:c>
      <x:c r="AM2780" s="18" t="n">
        <x:f>AE2780*INDEX('07 Mode Capacity'!$P$6:$P$17,MATCH("INLAND-"&amp;I2780,'07 Mode Capacity'!$C$6:$C$17,0))</x:f>
        <x:v>0</x:v>
      </x:c>
      <x:c r="AN2780" s="18" t="n">
        <x:f>SUM(AJ2780:AM2780)</x:f>
        <x:v>89.97630381538126</x:v>
      </x:c>
      <x:c r="AO2780" s="17" t="n">
        <x:f>IF(N2780=0,1,AN2780/N2780)</x:f>
        <x:v>0.12342428506911009</x:v>
      </x:c>
      <x:c r="AP2780" s="11" t="str">
        <x:f>IF(AO2780&gt;='01 Controls'!$E$16,"PASS","FAIL")</x:f>
        <x:v>FAIL</x:v>
      </x:c>
      <x:c r="AQ2780" s="11" t="str">
        <x:v>UNQUANTIFIED</x:v>
      </x:c>
      <x:c r="AR2780" s="11" t="str">
        <x:v>Position-class planning record; serial item and receiver open</x:v>
      </x:c>
      <x:c r="AS2780" s="26"/>
      <x:c r="AT2780" s="26"/>
    </x:row>
    <x:row r="2781">
      <x:c r="C2781" s="11" t="str">
        <x:v>M4-L-GFG-COL-12</x:v>
      </x:c>
      <x:c r="D2781" s="11" t="str">
        <x:v>M4</x:v>
      </x:c>
      <x:c r="E2781" s="11" t="str">
        <x:v>Tornado sequence</x:v>
      </x:c>
      <x:c r="F2781" s="11" t="str">
        <x:v>L-GFG</x:v>
      </x:c>
      <x:c r="G2781" s="11" t="str">
        <x:v>Ground fire and landscape group</x:v>
      </x:c>
      <x:c r="H2781" s="11" t="str">
        <x:v>COL-12</x:v>
      </x:c>
      <x:c r="I2781" s="19" t="n">
        <x:v>24</x:v>
      </x:c>
      <x:c r="J2781" s="21" t="n">
        <x:v>2</x:v>
      </x:c>
      <x:c r="K2781" s="18" t="n">
        <x:f>'05 Cargo Register'!K93</x:f>
        <x:v>60.75</x:v>
      </x:c>
      <x:c r="L2781" s="18" t="n">
        <x:f>'05 Cargo Register'!N93</x:f>
        <x:v>7</x:v>
      </x:c>
      <x:c r="M2781" s="18" t="n">
        <x:f>'05 Cargo Register'!O93</x:f>
        <x:v>184.8</x:v>
      </x:c>
      <x:c r="N2781" s="18" t="n">
        <x:f>J2781*K2781</x:f>
        <x:v>121.5</x:v>
      </x:c>
      <x:c r="O2781" s="18" t="n">
        <x:f>J2781*L2781</x:f>
        <x:v>14</x:v>
      </x:c>
      <x:c r="P2781" s="18" t="n">
        <x:f>J2781*M2781</x:f>
        <x:v>369.6</x:v>
      </x:c>
      <x:c r="Q2781" s="22" t="n">
        <x:f>'01 Controls'!$E$28*'02 Cargo Classes'!$M$8</x:f>
        <x:v>0.1</x:v>
      </x:c>
      <x:c r="R2781" s="22" t="n">
        <x:f>'01 Controls'!$F$28*'02 Cargo Classes'!$N$8</x:f>
        <x:v>0</x:v>
      </x:c>
      <x:c r="S2781" s="22" t="n">
        <x:f>'01 Controls'!$G$28*'02 Cargo Classes'!$O$8</x:f>
        <x:v>1.14</x:v>
      </x:c>
      <x:c r="T2781" s="22" t="n">
        <x:f>'01 Controls'!$H$28*'02 Cargo Classes'!$P$8</x:f>
        <x:v>0</x:v>
      </x:c>
      <x:c r="U2781" s="22" t="n">
        <x:f>SUM(Q2781:T2781)</x:f>
        <x:v>1.24</x:v>
      </x:c>
      <x:c r="V2781" s="18" t="n">
        <x:f>IF(U2781=0,0,N2781*Q2781/U2781)</x:f>
        <x:v>9.798387096774194</x:v>
      </x:c>
      <x:c r="W2781" s="18" t="n">
        <x:f>IF(U2781=0,0,P2781*Q2781/U2781)</x:f>
        <x:v>29.806451612903228</x:v>
      </x:c>
      <x:c r="X2781" s="18" t="n">
        <x:f>MAX(V2781,W2781*'01 Controls'!$E$12)</x:f>
        <x:v>9.798387096774194</x:v>
      </x:c>
      <x:c r="Y2781" s="18" t="n">
        <x:f>IF(U2781=0,0,N2781*R2781/U2781)</x:f>
        <x:v>0</x:v>
      </x:c>
      <x:c r="Z2781" s="18" t="n">
        <x:f>IF(U2781=0,0,P2781*R2781/U2781)</x:f>
        <x:v>0</x:v>
      </x:c>
      <x:c r="AA2781" s="18" t="n">
        <x:f>MAX(Y2781,Z2781*'01 Controls'!$E$13)</x:f>
        <x:v>0</x:v>
      </x:c>
      <x:c r="AB2781" s="18" t="n">
        <x:f>IF(U2781=0,0,N2781*S2781/U2781)</x:f>
        <x:v>111.7016129032258</x:v>
      </x:c>
      <x:c r="AC2781" s="18" t="n">
        <x:f>IF(U2781=0,0,P2781*S2781/U2781)</x:f>
        <x:v>339.7935483870968</x:v>
      </x:c>
      <x:c r="AD2781" s="18" t="n">
        <x:f>MAX(AB2781,AC2781*'01 Controls'!$E$14)</x:f>
        <x:v>111.7016129032258</x:v>
      </x:c>
      <x:c r="AE2781" s="18" t="n">
        <x:f>IF(U2781=0,0,N2781*T2781/U2781)</x:f>
        <x:v>0</x:v>
      </x:c>
      <x:c r="AF2781" s="18" t="n">
        <x:f>IF(U2781=0,0,P2781*T2781/U2781)</x:f>
        <x:v>0</x:v>
      </x:c>
      <x:c r="AG2781" s="18" t="n">
        <x:f>MAX(AE2781,AF2781*'01 Controls'!$E$15)</x:f>
        <x:v>0</x:v>
      </x:c>
      <x:c r="AH2781" s="18" t="n">
        <x:f>SUM(V2781,Y2781,AB2781,AE2781)</x:f>
        <x:v>121.49999999999999</x:v>
      </x:c>
      <x:c r="AI2781" s="18" t="n">
        <x:f>N2781-AH2781</x:f>
        <x:v>1.4210854715202004e-14</x:v>
      </x:c>
      <x:c r="AJ2781" s="18" t="n">
        <x:f>V2781*INDEX('07 Mode Capacity'!$P$6:$P$17,MATCH("AIR-"&amp;I2781,'07 Mode Capacity'!$C$6:$C$17,0))</x:f>
        <x:v>1.9882305840663423</x:v>
      </x:c>
      <x:c r="AK2781" s="18" t="n">
        <x:f>Y2781*INDEX('07 Mode Capacity'!$P$6:$P$17,MATCH("OCEAN-"&amp;I2781,'07 Mode Capacity'!$C$6:$C$17,0))</x:f>
        <x:v>0</x:v>
      </x:c>
      <x:c r="AL2781" s="18" t="n">
        <x:f>AB2781*INDEX('07 Mode Capacity'!$P$6:$P$17,MATCH("LAND-"&amp;I2781,'07 Mode Capacity'!$C$6:$C$17,0))</x:f>
        <x:v>42.72597017564818</x:v>
      </x:c>
      <x:c r="AM2781" s="18" t="n">
        <x:f>AE2781*INDEX('07 Mode Capacity'!$P$6:$P$17,MATCH("INLAND-"&amp;I2781,'07 Mode Capacity'!$C$6:$C$17,0))</x:f>
        <x:v>0</x:v>
      </x:c>
      <x:c r="AN2781" s="18" t="n">
        <x:f>SUM(AJ2781:AM2781)</x:f>
        <x:v>44.71420075971452</x:v>
      </x:c>
      <x:c r="AO2781" s="17" t="n">
        <x:f>IF(N2781=0,1,AN2781/N2781)</x:f>
        <x:v>0.3680181132486792</x:v>
      </x:c>
      <x:c r="AP2781" s="11" t="str">
        <x:f>IF(AO2781&gt;='01 Controls'!$E$16,"PASS","FAIL")</x:f>
        <x:v>FAIL</x:v>
      </x:c>
      <x:c r="AQ2781" s="11" t="str">
        <x:v>UNQUANTIFIED</x:v>
      </x:c>
      <x:c r="AR2781" s="11" t="str">
        <x:v>Position-class planning record; serial item and receiver open</x:v>
      </x:c>
      <x:c r="AS2781" s="26"/>
      <x:c r="AT2781" s="26"/>
    </x:row>
    <x:row r="2782">
      <x:c r="C2782" s="11" t="str">
        <x:v>M4-L-GFG-BAT-22</x:v>
      </x:c>
      <x:c r="D2782" s="11" t="str">
        <x:v>M4</x:v>
      </x:c>
      <x:c r="E2782" s="11" t="str">
        <x:v>Tornado sequence</x:v>
      </x:c>
      <x:c r="F2782" s="11" t="str">
        <x:v>L-GFG</x:v>
      </x:c>
      <x:c r="G2782" s="11" t="str">
        <x:v>Ground fire and landscape group</x:v>
      </x:c>
      <x:c r="H2782" s="11" t="str">
        <x:v>BAT-22</x:v>
      </x:c>
      <x:c r="I2782" s="19" t="n">
        <x:v>48</x:v>
      </x:c>
      <x:c r="J2782" s="21" t="n">
        <x:v>2</x:v>
      </x:c>
      <x:c r="K2782" s="18" t="n">
        <x:f>'05 Cargo Register'!K94</x:f>
        <x:v>243</x:v>
      </x:c>
      <x:c r="L2782" s="18" t="n">
        <x:f>'05 Cargo Register'!N94</x:f>
        <x:v>14</x:v>
      </x:c>
      <x:c r="M2782" s="18" t="n">
        <x:f>'05 Cargo Register'!O94</x:f>
        <x:v>369.6</x:v>
      </x:c>
      <x:c r="N2782" s="18" t="n">
        <x:f>J2782*K2782</x:f>
        <x:v>486</x:v>
      </x:c>
      <x:c r="O2782" s="18" t="n">
        <x:f>J2782*L2782</x:f>
        <x:v>28</x:v>
      </x:c>
      <x:c r="P2782" s="18" t="n">
        <x:f>J2782*M2782</x:f>
        <x:v>739.2</x:v>
      </x:c>
      <x:c r="Q2782" s="22" t="n">
        <x:f>'01 Controls'!$E$28*'02 Cargo Classes'!$M$9</x:f>
        <x:v>0</x:v>
      </x:c>
      <x:c r="R2782" s="22" t="n">
        <x:f>'01 Controls'!$F$28*'02 Cargo Classes'!$N$9</x:f>
        <x:v>0</x:v>
      </x:c>
      <x:c r="S2782" s="22" t="n">
        <x:f>'01 Controls'!$G$28*'02 Cargo Classes'!$O$9</x:f>
        <x:v>0.95</x:v>
      </x:c>
      <x:c r="T2782" s="22" t="n">
        <x:f>'01 Controls'!$H$28*'02 Cargo Classes'!$P$9</x:f>
        <x:v>0</x:v>
      </x:c>
      <x:c r="U2782" s="22" t="n">
        <x:f>SUM(Q2782:T2782)</x:f>
        <x:v>0.95</x:v>
      </x:c>
      <x:c r="V2782" s="18" t="n">
        <x:f>IF(U2782=0,0,N2782*Q2782/U2782)</x:f>
        <x:v>0</x:v>
      </x:c>
      <x:c r="W2782" s="18" t="n">
        <x:f>IF(U2782=0,0,P2782*Q2782/U2782)</x:f>
        <x:v>0</x:v>
      </x:c>
      <x:c r="X2782" s="18" t="n">
        <x:f>MAX(V2782,W2782*'01 Controls'!$E$12)</x:f>
        <x:v>0</x:v>
      </x:c>
      <x:c r="Y2782" s="18" t="n">
        <x:f>IF(U2782=0,0,N2782*R2782/U2782)</x:f>
        <x:v>0</x:v>
      </x:c>
      <x:c r="Z2782" s="18" t="n">
        <x:f>IF(U2782=0,0,P2782*R2782/U2782)</x:f>
        <x:v>0</x:v>
      </x:c>
      <x:c r="AA2782" s="18" t="n">
        <x:f>MAX(Y2782,Z2782*'01 Controls'!$E$13)</x:f>
        <x:v>0</x:v>
      </x:c>
      <x:c r="AB2782" s="18" t="n">
        <x:f>IF(U2782=0,0,N2782*S2782/U2782)</x:f>
        <x:v>486</x:v>
      </x:c>
      <x:c r="AC2782" s="18" t="n">
        <x:f>IF(U2782=0,0,P2782*S2782/U2782)</x:f>
        <x:v>739.2</x:v>
      </x:c>
      <x:c r="AD2782" s="18" t="n">
        <x:f>MAX(AB2782,AC2782*'01 Controls'!$E$14)</x:f>
        <x:v>486</x:v>
      </x:c>
      <x:c r="AE2782" s="18" t="n">
        <x:f>IF(U2782=0,0,N2782*T2782/U2782)</x:f>
        <x:v>0</x:v>
      </x:c>
      <x:c r="AF2782" s="18" t="n">
        <x:f>IF(U2782=0,0,P2782*T2782/U2782)</x:f>
        <x:v>0</x:v>
      </x:c>
      <x:c r="AG2782" s="18" t="n">
        <x:f>MAX(AE2782,AF2782*'01 Controls'!$E$15)</x:f>
        <x:v>0</x:v>
      </x:c>
      <x:c r="AH2782" s="18" t="n">
        <x:f>SUM(V2782,Y2782,AB2782,AE2782)</x:f>
        <x:v>486</x:v>
      </x:c>
      <x:c r="AI2782" s="18" t="n">
        <x:f>N2782-AH2782</x:f>
        <x:v>0</x:v>
      </x:c>
      <x:c r="AJ2782" s="18" t="n">
        <x:f>V2782*INDEX('07 Mode Capacity'!$P$6:$P$17,MATCH("AIR-"&amp;I2782,'07 Mode Capacity'!$C$6:$C$17,0))</x:f>
        <x:v>0</x:v>
      </x:c>
      <x:c r="AK2782" s="18" t="n">
        <x:f>Y2782*INDEX('07 Mode Capacity'!$P$6:$P$17,MATCH("OCEAN-"&amp;I2782,'07 Mode Capacity'!$C$6:$C$17,0))</x:f>
        <x:v>0</x:v>
      </x:c>
      <x:c r="AL2782" s="18" t="n">
        <x:f>AB2782*INDEX('07 Mode Capacity'!$P$6:$P$17,MATCH("LAND-"&amp;I2782,'07 Mode Capacity'!$C$6:$C$17,0))</x:f>
        <x:v>59.315264584069894</x:v>
      </x:c>
      <x:c r="AM2782" s="18" t="n">
        <x:f>AE2782*INDEX('07 Mode Capacity'!$P$6:$P$17,MATCH("INLAND-"&amp;I2782,'07 Mode Capacity'!$C$6:$C$17,0))</x:f>
        <x:v>0</x:v>
      </x:c>
      <x:c r="AN2782" s="18" t="n">
        <x:f>SUM(AJ2782:AM2782)</x:f>
        <x:v>59.315264584069894</x:v>
      </x:c>
      <x:c r="AO2782" s="17" t="n">
        <x:f>IF(N2782=0,1,AN2782/N2782)</x:f>
        <x:v>0.1220478695145471</x:v>
      </x:c>
      <x:c r="AP2782" s="11" t="str">
        <x:f>IF(AO2782&gt;='01 Controls'!$E$16,"PASS","FAIL")</x:f>
        <x:v>FAIL</x:v>
      </x:c>
      <x:c r="AQ2782" s="11" t="str">
        <x:v>UNQUANTIFIED</x:v>
      </x:c>
      <x:c r="AR2782" s="11" t="str">
        <x:v>Position-class planning record; serial item and receiver open</x:v>
      </x:c>
      <x:c r="AS2782" s="26"/>
      <x:c r="AT2782" s="26"/>
    </x:row>
    <x:row r="2783">
      <x:c r="C2783" s="11" t="str">
        <x:v>M4-L-GFG-TNK-20</x:v>
      </x:c>
      <x:c r="D2783" s="11" t="str">
        <x:v>M4</x:v>
      </x:c>
      <x:c r="E2783" s="11" t="str">
        <x:v>Tornado sequence</x:v>
      </x:c>
      <x:c r="F2783" s="11" t="str">
        <x:v>L-GFG</x:v>
      </x:c>
      <x:c r="G2783" s="11" t="str">
        <x:v>Ground fire and landscape group</x:v>
      </x:c>
      <x:c r="H2783" s="11" t="str">
        <x:v>TNK-20</x:v>
      </x:c>
      <x:c r="I2783" s="19" t="n">
        <x:v>48</x:v>
      </x:c>
      <x:c r="J2783" s="21" t="n">
        <x:v>2</x:v>
      </x:c>
      <x:c r="K2783" s="18" t="n">
        <x:f>'05 Cargo Register'!K95</x:f>
        <x:v>243</x:v>
      </x:c>
      <x:c r="L2783" s="18" t="n">
        <x:f>'05 Cargo Register'!N95</x:f>
        <x:v>15</x:v>
      </x:c>
      <x:c r="M2783" s="18" t="n">
        <x:f>'05 Cargo Register'!O95</x:f>
        <x:v>318.75</x:v>
      </x:c>
      <x:c r="N2783" s="18" t="n">
        <x:f>J2783*K2783</x:f>
        <x:v>486</x:v>
      </x:c>
      <x:c r="O2783" s="18" t="n">
        <x:f>J2783*L2783</x:f>
        <x:v>30</x:v>
      </x:c>
      <x:c r="P2783" s="18" t="n">
        <x:f>J2783*M2783</x:f>
        <x:v>637.5</x:v>
      </x:c>
      <x:c r="Q2783" s="22" t="n">
        <x:f>'01 Controls'!$E$28*'02 Cargo Classes'!$M$10</x:f>
        <x:v>0</x:v>
      </x:c>
      <x:c r="R2783" s="22" t="n">
        <x:f>'01 Controls'!$F$28*'02 Cargo Classes'!$N$10</x:f>
        <x:v>0</x:v>
      </x:c>
      <x:c r="S2783" s="22" t="n">
        <x:f>'01 Controls'!$G$28*'02 Cargo Classes'!$O$10</x:f>
        <x:v>0.95</x:v>
      </x:c>
      <x:c r="T2783" s="22" t="n">
        <x:f>'01 Controls'!$H$28*'02 Cargo Classes'!$P$10</x:f>
        <x:v>0</x:v>
      </x:c>
      <x:c r="U2783" s="22" t="n">
        <x:f>SUM(Q2783:T2783)</x:f>
        <x:v>0.95</x:v>
      </x:c>
      <x:c r="V2783" s="18" t="n">
        <x:f>IF(U2783=0,0,N2783*Q2783/U2783)</x:f>
        <x:v>0</x:v>
      </x:c>
      <x:c r="W2783" s="18" t="n">
        <x:f>IF(U2783=0,0,P2783*Q2783/U2783)</x:f>
        <x:v>0</x:v>
      </x:c>
      <x:c r="X2783" s="18" t="n">
        <x:f>MAX(V2783,W2783*'01 Controls'!$E$12)</x:f>
        <x:v>0</x:v>
      </x:c>
      <x:c r="Y2783" s="18" t="n">
        <x:f>IF(U2783=0,0,N2783*R2783/U2783)</x:f>
        <x:v>0</x:v>
      </x:c>
      <x:c r="Z2783" s="18" t="n">
        <x:f>IF(U2783=0,0,P2783*R2783/U2783)</x:f>
        <x:v>0</x:v>
      </x:c>
      <x:c r="AA2783" s="18" t="n">
        <x:f>MAX(Y2783,Z2783*'01 Controls'!$E$13)</x:f>
        <x:v>0</x:v>
      </x:c>
      <x:c r="AB2783" s="18" t="n">
        <x:f>IF(U2783=0,0,N2783*S2783/U2783)</x:f>
        <x:v>486</x:v>
      </x:c>
      <x:c r="AC2783" s="18" t="n">
        <x:f>IF(U2783=0,0,P2783*S2783/U2783)</x:f>
        <x:v>637.5</x:v>
      </x:c>
      <x:c r="AD2783" s="18" t="n">
        <x:f>MAX(AB2783,AC2783*'01 Controls'!$E$14)</x:f>
        <x:v>486</x:v>
      </x:c>
      <x:c r="AE2783" s="18" t="n">
        <x:f>IF(U2783=0,0,N2783*T2783/U2783)</x:f>
        <x:v>0</x:v>
      </x:c>
      <x:c r="AF2783" s="18" t="n">
        <x:f>IF(U2783=0,0,P2783*T2783/U2783)</x:f>
        <x:v>0</x:v>
      </x:c>
      <x:c r="AG2783" s="18" t="n">
        <x:f>MAX(AE2783,AF2783*'01 Controls'!$E$15)</x:f>
        <x:v>0</x:v>
      </x:c>
      <x:c r="AH2783" s="18" t="n">
        <x:f>SUM(V2783,Y2783,AB2783,AE2783)</x:f>
        <x:v>486</x:v>
      </x:c>
      <x:c r="AI2783" s="18" t="n">
        <x:f>N2783-AH2783</x:f>
        <x:v>0</x:v>
      </x:c>
      <x:c r="AJ2783" s="18" t="n">
        <x:f>V2783*INDEX('07 Mode Capacity'!$P$6:$P$17,MATCH("AIR-"&amp;I2783,'07 Mode Capacity'!$C$6:$C$17,0))</x:f>
        <x:v>0</x:v>
      </x:c>
      <x:c r="AK2783" s="18" t="n">
        <x:f>Y2783*INDEX('07 Mode Capacity'!$P$6:$P$17,MATCH("OCEAN-"&amp;I2783,'07 Mode Capacity'!$C$6:$C$17,0))</x:f>
        <x:v>0</x:v>
      </x:c>
      <x:c r="AL2783" s="18" t="n">
        <x:f>AB2783*INDEX('07 Mode Capacity'!$P$6:$P$17,MATCH("LAND-"&amp;I2783,'07 Mode Capacity'!$C$6:$C$17,0))</x:f>
        <x:v>59.315264584069894</x:v>
      </x:c>
      <x:c r="AM2783" s="18" t="n">
        <x:f>AE2783*INDEX('07 Mode Capacity'!$P$6:$P$17,MATCH("INLAND-"&amp;I2783,'07 Mode Capacity'!$C$6:$C$17,0))</x:f>
        <x:v>0</x:v>
      </x:c>
      <x:c r="AN2783" s="18" t="n">
        <x:f>SUM(AJ2783:AM2783)</x:f>
        <x:v>59.315264584069894</x:v>
      </x:c>
      <x:c r="AO2783" s="17" t="n">
        <x:f>IF(N2783=0,1,AN2783/N2783)</x:f>
        <x:v>0.1220478695145471</x:v>
      </x:c>
      <x:c r="AP2783" s="11" t="str">
        <x:f>IF(AO2783&gt;='01 Controls'!$E$16,"PASS","FAIL")</x:f>
        <x:v>FAIL</x:v>
      </x:c>
      <x:c r="AQ2783" s="11" t="str">
        <x:v>UNQUANTIFIED</x:v>
      </x:c>
      <x:c r="AR2783" s="11" t="str">
        <x:v>Position-class planning record; serial item and receiver open</x:v>
      </x:c>
      <x:c r="AS2783" s="26"/>
      <x:c r="AT2783" s="26"/>
    </x:row>
    <x:row r="2784">
      <x:c r="C2784" s="11" t="str">
        <x:v>M4-L-GFG-FLR-24</x:v>
      </x:c>
      <x:c r="D2784" s="11" t="str">
        <x:v>M4</x:v>
      </x:c>
      <x:c r="E2784" s="11" t="str">
        <x:v>Tornado sequence</x:v>
      </x:c>
      <x:c r="F2784" s="11" t="str">
        <x:v>L-GFG</x:v>
      </x:c>
      <x:c r="G2784" s="11" t="str">
        <x:v>Ground fire and landscape group</x:v>
      </x:c>
      <x:c r="H2784" s="11" t="str">
        <x:v>FLR-24</x:v>
      </x:c>
      <x:c r="I2784" s="19" t="n">
        <x:v>48</x:v>
      </x:c>
      <x:c r="J2784" s="21" t="n">
        <x:v>2</x:v>
      </x:c>
      <x:c r="K2784" s="18" t="n">
        <x:f>'05 Cargo Register'!K96</x:f>
        <x:v>546.75</x:v>
      </x:c>
      <x:c r="L2784" s="18" t="n">
        <x:f>'05 Cargo Register'!N96</x:f>
        <x:v>27</x:v>
      </x:c>
      <x:c r="M2784" s="18" t="n">
        <x:f>'05 Cargo Register'!O96</x:f>
        <x:v>864</x:v>
      </x:c>
      <x:c r="N2784" s="18" t="n">
        <x:f>J2784*K2784</x:f>
        <x:v>1093.5</x:v>
      </x:c>
      <x:c r="O2784" s="18" t="n">
        <x:f>J2784*L2784</x:f>
        <x:v>54</x:v>
      </x:c>
      <x:c r="P2784" s="18" t="n">
        <x:f>J2784*M2784</x:f>
        <x:v>1728</x:v>
      </x:c>
      <x:c r="Q2784" s="22" t="n">
        <x:f>'01 Controls'!$E$28*'02 Cargo Classes'!$M$11</x:f>
        <x:v>0</x:v>
      </x:c>
      <x:c r="R2784" s="22" t="n">
        <x:f>'01 Controls'!$F$28*'02 Cargo Classes'!$N$11</x:f>
        <x:v>0</x:v>
      </x:c>
      <x:c r="S2784" s="22" t="n">
        <x:f>'01 Controls'!$G$28*'02 Cargo Classes'!$O$11</x:f>
        <x:v>0.95</x:v>
      </x:c>
      <x:c r="T2784" s="22" t="n">
        <x:f>'01 Controls'!$H$28*'02 Cargo Classes'!$P$11</x:f>
        <x:v>0</x:v>
      </x:c>
      <x:c r="U2784" s="22" t="n">
        <x:f>SUM(Q2784:T2784)</x:f>
        <x:v>0.95</x:v>
      </x:c>
      <x:c r="V2784" s="18" t="n">
        <x:f>IF(U2784=0,0,N2784*Q2784/U2784)</x:f>
        <x:v>0</x:v>
      </x:c>
      <x:c r="W2784" s="18" t="n">
        <x:f>IF(U2784=0,0,P2784*Q2784/U2784)</x:f>
        <x:v>0</x:v>
      </x:c>
      <x:c r="X2784" s="18" t="n">
        <x:f>MAX(V2784,W2784*'01 Controls'!$E$12)</x:f>
        <x:v>0</x:v>
      </x:c>
      <x:c r="Y2784" s="18" t="n">
        <x:f>IF(U2784=0,0,N2784*R2784/U2784)</x:f>
        <x:v>0</x:v>
      </x:c>
      <x:c r="Z2784" s="18" t="n">
        <x:f>IF(U2784=0,0,P2784*R2784/U2784)</x:f>
        <x:v>0</x:v>
      </x:c>
      <x:c r="AA2784" s="18" t="n">
        <x:f>MAX(Y2784,Z2784*'01 Controls'!$E$13)</x:f>
        <x:v>0</x:v>
      </x:c>
      <x:c r="AB2784" s="18" t="n">
        <x:f>IF(U2784=0,0,N2784*S2784/U2784)</x:f>
        <x:v>1093.5</x:v>
      </x:c>
      <x:c r="AC2784" s="18" t="n">
        <x:f>IF(U2784=0,0,P2784*S2784/U2784)</x:f>
        <x:v>1728</x:v>
      </x:c>
      <x:c r="AD2784" s="18" t="n">
        <x:f>MAX(AB2784,AC2784*'01 Controls'!$E$14)</x:f>
        <x:v>1093.5</x:v>
      </x:c>
      <x:c r="AE2784" s="18" t="n">
        <x:f>IF(U2784=0,0,N2784*T2784/U2784)</x:f>
        <x:v>0</x:v>
      </x:c>
      <x:c r="AF2784" s="18" t="n">
        <x:f>IF(U2784=0,0,P2784*T2784/U2784)</x:f>
        <x:v>0</x:v>
      </x:c>
      <x:c r="AG2784" s="18" t="n">
        <x:f>MAX(AE2784,AF2784*'01 Controls'!$E$15)</x:f>
        <x:v>0</x:v>
      </x:c>
      <x:c r="AH2784" s="18" t="n">
        <x:f>SUM(V2784,Y2784,AB2784,AE2784)</x:f>
        <x:v>1093.5</x:v>
      </x:c>
      <x:c r="AI2784" s="18" t="n">
        <x:f>N2784-AH2784</x:f>
        <x:v>0</x:v>
      </x:c>
      <x:c r="AJ2784" s="18" t="n">
        <x:f>V2784*INDEX('07 Mode Capacity'!$P$6:$P$17,MATCH("AIR-"&amp;I2784,'07 Mode Capacity'!$C$6:$C$17,0))</x:f>
        <x:v>0</x:v>
      </x:c>
      <x:c r="AK2784" s="18" t="n">
        <x:f>Y2784*INDEX('07 Mode Capacity'!$P$6:$P$17,MATCH("OCEAN-"&amp;I2784,'07 Mode Capacity'!$C$6:$C$17,0))</x:f>
        <x:v>0</x:v>
      </x:c>
      <x:c r="AL2784" s="18" t="n">
        <x:f>AB2784*INDEX('07 Mode Capacity'!$P$6:$P$17,MATCH("LAND-"&amp;I2784,'07 Mode Capacity'!$C$6:$C$17,0))</x:f>
        <x:v>133.45934531415725</x:v>
      </x:c>
      <x:c r="AM2784" s="18" t="n">
        <x:f>AE2784*INDEX('07 Mode Capacity'!$P$6:$P$17,MATCH("INLAND-"&amp;I2784,'07 Mode Capacity'!$C$6:$C$17,0))</x:f>
        <x:v>0</x:v>
      </x:c>
      <x:c r="AN2784" s="18" t="n">
        <x:f>SUM(AJ2784:AM2784)</x:f>
        <x:v>133.45934531415725</x:v>
      </x:c>
      <x:c r="AO2784" s="17" t="n">
        <x:f>IF(N2784=0,1,AN2784/N2784)</x:f>
        <x:v>0.12204786951454709</x:v>
      </x:c>
      <x:c r="AP2784" s="11" t="str">
        <x:f>IF(AO2784&gt;='01 Controls'!$E$16,"PASS","FAIL")</x:f>
        <x:v>FAIL</x:v>
      </x:c>
      <x:c r="AQ2784" s="11" t="str">
        <x:v>UNQUANTIFIED</x:v>
      </x:c>
      <x:c r="AR2784" s="11" t="str">
        <x:v>Position-class planning record; serial item and receiver open</x:v>
      </x:c>
      <x:c r="AS2784" s="26"/>
      <x:c r="AT2784" s="26"/>
    </x:row>
    <x:row r="2785">
      <x:c r="C2785" s="11" t="str">
        <x:v>M4-L-GFG-ROL-30</x:v>
      </x:c>
      <x:c r="D2785" s="11" t="str">
        <x:v>M4</x:v>
      </x:c>
      <x:c r="E2785" s="11" t="str">
        <x:v>Tornado sequence</x:v>
      </x:c>
      <x:c r="F2785" s="11" t="str">
        <x:v>L-GFG</x:v>
      </x:c>
      <x:c r="G2785" s="11" t="str">
        <x:v>Ground fire and landscape group</x:v>
      </x:c>
      <x:c r="H2785" s="11" t="str">
        <x:v>ROL-30</x:v>
      </x:c>
      <x:c r="I2785" s="19" t="n">
        <x:v>48</x:v>
      </x:c>
      <x:c r="J2785" s="21" t="n">
        <x:v>2</x:v>
      </x:c>
      <x:c r="K2785" s="18" t="n">
        <x:f>'05 Cargo Register'!K97</x:f>
        <x:v>759.375</x:v>
      </x:c>
      <x:c r="L2785" s="18" t="n">
        <x:f>'05 Cargo Register'!N97</x:f>
        <x:v>32</x:v>
      </x:c>
      <x:c r="M2785" s="18" t="n">
        <x:f>'05 Cargo Register'!O97</x:f>
        <x:v>2040</x:v>
      </x:c>
      <x:c r="N2785" s="18" t="n">
        <x:f>J2785*K2785</x:f>
        <x:v>1518.75</x:v>
      </x:c>
      <x:c r="O2785" s="18" t="n">
        <x:f>J2785*L2785</x:f>
        <x:v>64</x:v>
      </x:c>
      <x:c r="P2785" s="18" t="n">
        <x:f>J2785*M2785</x:f>
        <x:v>4080</x:v>
      </x:c>
      <x:c r="Q2785" s="22" t="n">
        <x:f>'01 Controls'!$E$28*'02 Cargo Classes'!$M$12</x:f>
        <x:v>0</x:v>
      </x:c>
      <x:c r="R2785" s="22" t="n">
        <x:f>'01 Controls'!$F$28*'02 Cargo Classes'!$N$12</x:f>
        <x:v>0</x:v>
      </x:c>
      <x:c r="S2785" s="22" t="n">
        <x:f>'01 Controls'!$G$28*'02 Cargo Classes'!$O$12</x:f>
        <x:v>1.4249999999999998</x:v>
      </x:c>
      <x:c r="T2785" s="22" t="n">
        <x:f>'01 Controls'!$H$28*'02 Cargo Classes'!$P$12</x:f>
        <x:v>0</x:v>
      </x:c>
      <x:c r="U2785" s="22" t="n">
        <x:f>SUM(Q2785:T2785)</x:f>
        <x:v>1.4249999999999998</x:v>
      </x:c>
      <x:c r="V2785" s="18" t="n">
        <x:f>IF(U2785=0,0,N2785*Q2785/U2785)</x:f>
        <x:v>0</x:v>
      </x:c>
      <x:c r="W2785" s="18" t="n">
        <x:f>IF(U2785=0,0,P2785*Q2785/U2785)</x:f>
        <x:v>0</x:v>
      </x:c>
      <x:c r="X2785" s="18" t="n">
        <x:f>MAX(V2785,W2785*'01 Controls'!$E$12)</x:f>
        <x:v>0</x:v>
      </x:c>
      <x:c r="Y2785" s="18" t="n">
        <x:f>IF(U2785=0,0,N2785*R2785/U2785)</x:f>
        <x:v>0</x:v>
      </x:c>
      <x:c r="Z2785" s="18" t="n">
        <x:f>IF(U2785=0,0,P2785*R2785/U2785)</x:f>
        <x:v>0</x:v>
      </x:c>
      <x:c r="AA2785" s="18" t="n">
        <x:f>MAX(Y2785,Z2785*'01 Controls'!$E$13)</x:f>
        <x:v>0</x:v>
      </x:c>
      <x:c r="AB2785" s="18" t="n">
        <x:f>IF(U2785=0,0,N2785*S2785/U2785)</x:f>
        <x:v>1518.7499999999998</x:v>
      </x:c>
      <x:c r="AC2785" s="18" t="n">
        <x:f>IF(U2785=0,0,P2785*S2785/U2785)</x:f>
        <x:v>4080</x:v>
      </x:c>
      <x:c r="AD2785" s="18" t="n">
        <x:f>MAX(AB2785,AC2785*'01 Controls'!$E$14)</x:f>
        <x:v>1518.7499999999998</x:v>
      </x:c>
      <x:c r="AE2785" s="18" t="n">
        <x:f>IF(U2785=0,0,N2785*T2785/U2785)</x:f>
        <x:v>0</x:v>
      </x:c>
      <x:c r="AF2785" s="18" t="n">
        <x:f>IF(U2785=0,0,P2785*T2785/U2785)</x:f>
        <x:v>0</x:v>
      </x:c>
      <x:c r="AG2785" s="18" t="n">
        <x:f>MAX(AE2785,AF2785*'01 Controls'!$E$15)</x:f>
        <x:v>0</x:v>
      </x:c>
      <x:c r="AH2785" s="18" t="n">
        <x:f>SUM(V2785,Y2785,AB2785,AE2785)</x:f>
        <x:v>1518.7499999999998</x:v>
      </x:c>
      <x:c r="AI2785" s="18" t="n">
        <x:f>N2785-AH2785</x:f>
        <x:v>2.2737367544323206e-13</x:v>
      </x:c>
      <x:c r="AJ2785" s="18" t="n">
        <x:f>V2785*INDEX('07 Mode Capacity'!$P$6:$P$17,MATCH("AIR-"&amp;I2785,'07 Mode Capacity'!$C$6:$C$17,0))</x:f>
        <x:v>0</x:v>
      </x:c>
      <x:c r="AK2785" s="18" t="n">
        <x:f>Y2785*INDEX('07 Mode Capacity'!$P$6:$P$17,MATCH("OCEAN-"&amp;I2785,'07 Mode Capacity'!$C$6:$C$17,0))</x:f>
        <x:v>0</x:v>
      </x:c>
      <x:c r="AL2785" s="18" t="n">
        <x:f>AB2785*INDEX('07 Mode Capacity'!$P$6:$P$17,MATCH("LAND-"&amp;I2785,'07 Mode Capacity'!$C$6:$C$17,0))</x:f>
        <x:v>185.36020182521838</x:v>
      </x:c>
      <x:c r="AM2785" s="18" t="n">
        <x:f>AE2785*INDEX('07 Mode Capacity'!$P$6:$P$17,MATCH("INLAND-"&amp;I2785,'07 Mode Capacity'!$C$6:$C$17,0))</x:f>
        <x:v>0</x:v>
      </x:c>
      <x:c r="AN2785" s="18" t="n">
        <x:f>SUM(AJ2785:AM2785)</x:f>
        <x:v>185.36020182521838</x:v>
      </x:c>
      <x:c r="AO2785" s="17" t="n">
        <x:f>IF(N2785=0,1,AN2785/N2785)</x:f>
        <x:v>0.12204786951454709</x:v>
      </x:c>
      <x:c r="AP2785" s="11" t="str">
        <x:f>IF(AO2785&gt;='01 Controls'!$E$16,"PASS","FAIL")</x:f>
        <x:v>FAIL</x:v>
      </x:c>
      <x:c r="AQ2785" s="11" t="str">
        <x:v>UNQUANTIFIED</x:v>
      </x:c>
      <x:c r="AR2785" s="11" t="str">
        <x:v>Position-class planning record; serial item and receiver open</x:v>
      </x:c>
      <x:c r="AS2785" s="26"/>
      <x:c r="AT2785" s="26"/>
    </x:row>
    <x:row r="2786">
      <x:c r="C2786" s="11" t="str">
        <x:v>M4-L-GFG-LIN-18</x:v>
      </x:c>
      <x:c r="D2786" s="11" t="str">
        <x:v>M4</x:v>
      </x:c>
      <x:c r="E2786" s="11" t="str">
        <x:v>Tornado sequence</x:v>
      </x:c>
      <x:c r="F2786" s="11" t="str">
        <x:v>L-GFG</x:v>
      </x:c>
      <x:c r="G2786" s="11" t="str">
        <x:v>Ground fire and landscape group</x:v>
      </x:c>
      <x:c r="H2786" s="11" t="str">
        <x:v>LIN-18</x:v>
      </x:c>
      <x:c r="I2786" s="19" t="n">
        <x:v>72</x:v>
      </x:c>
      <x:c r="J2786" s="21" t="n">
        <x:v>2</x:v>
      </x:c>
      <x:c r="K2786" s="18" t="n">
        <x:f>'05 Cargo Register'!K98</x:f>
        <x:v>303.75</x:v>
      </x:c>
      <x:c r="L2786" s="18" t="n">
        <x:f>'05 Cargo Register'!N98</x:f>
        <x:v>22</x:v>
      </x:c>
      <x:c r="M2786" s="18" t="n">
        <x:f>'05 Cargo Register'!O98</x:f>
        <x:v>968</x:v>
      </x:c>
      <x:c r="N2786" s="18" t="n">
        <x:f>J2786*K2786</x:f>
        <x:v>607.5</x:v>
      </x:c>
      <x:c r="O2786" s="18" t="n">
        <x:f>J2786*L2786</x:f>
        <x:v>44</x:v>
      </x:c>
      <x:c r="P2786" s="18" t="n">
        <x:f>J2786*M2786</x:f>
        <x:v>1936</x:v>
      </x:c>
      <x:c r="Q2786" s="22" t="n">
        <x:f>'01 Controls'!$E$28*'02 Cargo Classes'!$M$13</x:f>
        <x:v>0</x:v>
      </x:c>
      <x:c r="R2786" s="22" t="n">
        <x:f>'01 Controls'!$F$28*'02 Cargo Classes'!$N$13</x:f>
        <x:v>0</x:v>
      </x:c>
      <x:c r="S2786" s="22" t="n">
        <x:f>'01 Controls'!$G$28*'02 Cargo Classes'!$O$13</x:f>
        <x:v>0.95</x:v>
      </x:c>
      <x:c r="T2786" s="22" t="n">
        <x:f>'01 Controls'!$H$28*'02 Cargo Classes'!$P$13</x:f>
        <x:v>0</x:v>
      </x:c>
      <x:c r="U2786" s="22" t="n">
        <x:f>SUM(Q2786:T2786)</x:f>
        <x:v>0.95</x:v>
      </x:c>
      <x:c r="V2786" s="18" t="n">
        <x:f>IF(U2786=0,0,N2786*Q2786/U2786)</x:f>
        <x:v>0</x:v>
      </x:c>
      <x:c r="W2786" s="18" t="n">
        <x:f>IF(U2786=0,0,P2786*Q2786/U2786)</x:f>
        <x:v>0</x:v>
      </x:c>
      <x:c r="X2786" s="18" t="n">
        <x:f>MAX(V2786,W2786*'01 Controls'!$E$12)</x:f>
        <x:v>0</x:v>
      </x:c>
      <x:c r="Y2786" s="18" t="n">
        <x:f>IF(U2786=0,0,N2786*R2786/U2786)</x:f>
        <x:v>0</x:v>
      </x:c>
      <x:c r="Z2786" s="18" t="n">
        <x:f>IF(U2786=0,0,P2786*R2786/U2786)</x:f>
        <x:v>0</x:v>
      </x:c>
      <x:c r="AA2786" s="18" t="n">
        <x:f>MAX(Y2786,Z2786*'01 Controls'!$E$13)</x:f>
        <x:v>0</x:v>
      </x:c>
      <x:c r="AB2786" s="18" t="n">
        <x:f>IF(U2786=0,0,N2786*S2786/U2786)</x:f>
        <x:v>607.5</x:v>
      </x:c>
      <x:c r="AC2786" s="18" t="n">
        <x:f>IF(U2786=0,0,P2786*S2786/U2786)</x:f>
        <x:v>1936</x:v>
      </x:c>
      <x:c r="AD2786" s="18" t="n">
        <x:f>MAX(AB2786,AC2786*'01 Controls'!$E$14)</x:f>
        <x:v>607.5</x:v>
      </x:c>
      <x:c r="AE2786" s="18" t="n">
        <x:f>IF(U2786=0,0,N2786*T2786/U2786)</x:f>
        <x:v>0</x:v>
      </x:c>
      <x:c r="AF2786" s="18" t="n">
        <x:f>IF(U2786=0,0,P2786*T2786/U2786)</x:f>
        <x:v>0</x:v>
      </x:c>
      <x:c r="AG2786" s="18" t="n">
        <x:f>MAX(AE2786,AF2786*'01 Controls'!$E$15)</x:f>
        <x:v>0</x:v>
      </x:c>
      <x:c r="AH2786" s="18" t="n">
        <x:f>SUM(V2786,Y2786,AB2786,AE2786)</x:f>
        <x:v>607.5</x:v>
      </x:c>
      <x:c r="AI2786" s="18" t="n">
        <x:f>N2786-AH2786</x:f>
        <x:v>0</x:v>
      </x:c>
      <x:c r="AJ2786" s="18" t="n">
        <x:f>V2786*INDEX('07 Mode Capacity'!$P$6:$P$17,MATCH("AIR-"&amp;I2786,'07 Mode Capacity'!$C$6:$C$17,0))</x:f>
        <x:v>0</x:v>
      </x:c>
      <x:c r="AK2786" s="18" t="n">
        <x:f>Y2786*INDEX('07 Mode Capacity'!$P$6:$P$17,MATCH("OCEAN-"&amp;I2786,'07 Mode Capacity'!$C$6:$C$17,0))</x:f>
        <x:v>0</x:v>
      </x:c>
      <x:c r="AL2786" s="18" t="n">
        <x:f>AB2786*INDEX('07 Mode Capacity'!$P$6:$P$17,MATCH("LAND-"&amp;I2786,'07 Mode Capacity'!$C$6:$C$17,0))</x:f>
        <x:v>434.36871155395136</x:v>
      </x:c>
      <x:c r="AM2786" s="18" t="n">
        <x:f>AE2786*INDEX('07 Mode Capacity'!$P$6:$P$17,MATCH("INLAND-"&amp;I2786,'07 Mode Capacity'!$C$6:$C$17,0))</x:f>
        <x:v>0</x:v>
      </x:c>
      <x:c r="AN2786" s="18" t="n">
        <x:f>SUM(AJ2786:AM2786)</x:f>
        <x:v>434.36871155395136</x:v>
      </x:c>
      <x:c r="AO2786" s="17" t="n">
        <x:f>IF(N2786=0,1,AN2786/N2786)</x:f>
        <x:v>0.7150102247801668</x:v>
      </x:c>
      <x:c r="AP2786" s="11" t="str">
        <x:f>IF(AO2786&gt;='01 Controls'!$E$16,"PASS","FAIL")</x:f>
        <x:v>FAIL</x:v>
      </x:c>
      <x:c r="AQ2786" s="11" t="str">
        <x:v>UNQUANTIFIED</x:v>
      </x:c>
      <x:c r="AR2786" s="11" t="str">
        <x:v>Position-class planning record; serial item and receiver open</x:v>
      </x:c>
      <x:c r="AS2786" s="26"/>
      <x:c r="AT2786" s="26"/>
    </x:row>
    <x:row r="2787">
      <x:c r="C2787" s="11" t="str">
        <x:v>M4-L-GFG-BLK-08</x:v>
      </x:c>
      <x:c r="D2787" s="11" t="str">
        <x:v>M4</x:v>
      </x:c>
      <x:c r="E2787" s="11" t="str">
        <x:v>Tornado sequence</x:v>
      </x:c>
      <x:c r="F2787" s="11" t="str">
        <x:v>L-GFG</x:v>
      </x:c>
      <x:c r="G2787" s="11" t="str">
        <x:v>Ground fire and landscape group</x:v>
      </x:c>
      <x:c r="H2787" s="11" t="str">
        <x:v>BLK-08</x:v>
      </x:c>
      <x:c r="I2787" s="19" t="n">
        <x:v>48</x:v>
      </x:c>
      <x:c r="J2787" s="21" t="n">
        <x:v>2</x:v>
      </x:c>
      <x:c r="K2787" s="18" t="n">
        <x:f>'05 Cargo Register'!K99</x:f>
        <x:v>121.5</x:v>
      </x:c>
      <x:c r="L2787" s="18" t="n">
        <x:f>'05 Cargo Register'!N99</x:f>
        <x:v>19</x:v>
      </x:c>
      <x:c r="M2787" s="18" t="n">
        <x:f>'05 Cargo Register'!O99</x:f>
        <x:v>969</x:v>
      </x:c>
      <x:c r="N2787" s="18" t="n">
        <x:f>J2787*K2787</x:f>
        <x:v>243</x:v>
      </x:c>
      <x:c r="O2787" s="18" t="n">
        <x:f>J2787*L2787</x:f>
        <x:v>38</x:v>
      </x:c>
      <x:c r="P2787" s="18" t="n">
        <x:f>J2787*M2787</x:f>
        <x:v>1938</x:v>
      </x:c>
      <x:c r="Q2787" s="22" t="n">
        <x:f>'01 Controls'!$E$28*'02 Cargo Classes'!$M$14</x:f>
        <x:v>0.05</x:v>
      </x:c>
      <x:c r="R2787" s="22" t="n">
        <x:f>'01 Controls'!$F$28*'02 Cargo Classes'!$N$14</x:f>
        <x:v>0</x:v>
      </x:c>
      <x:c r="S2787" s="22" t="n">
        <x:f>'01 Controls'!$G$28*'02 Cargo Classes'!$O$14</x:f>
        <x:v>0.95</x:v>
      </x:c>
      <x:c r="T2787" s="22" t="n">
        <x:f>'01 Controls'!$H$28*'02 Cargo Classes'!$P$14</x:f>
        <x:v>0</x:v>
      </x:c>
      <x:c r="U2787" s="22" t="n">
        <x:f>SUM(Q2787:T2787)</x:f>
        <x:v>1</x:v>
      </x:c>
      <x:c r="V2787" s="18" t="n">
        <x:f>IF(U2787=0,0,N2787*Q2787/U2787)</x:f>
        <x:v>12.15</x:v>
      </x:c>
      <x:c r="W2787" s="18" t="n">
        <x:f>IF(U2787=0,0,P2787*Q2787/U2787)</x:f>
        <x:v>96.9</x:v>
      </x:c>
      <x:c r="X2787" s="18" t="n">
        <x:f>MAX(V2787,W2787*'01 Controls'!$E$12)</x:f>
        <x:v>24.225</x:v>
      </x:c>
      <x:c r="Y2787" s="18" t="n">
        <x:f>IF(U2787=0,0,N2787*R2787/U2787)</x:f>
        <x:v>0</x:v>
      </x:c>
      <x:c r="Z2787" s="18" t="n">
        <x:f>IF(U2787=0,0,P2787*R2787/U2787)</x:f>
        <x:v>0</x:v>
      </x:c>
      <x:c r="AA2787" s="18" t="n">
        <x:f>MAX(Y2787,Z2787*'01 Controls'!$E$13)</x:f>
        <x:v>0</x:v>
      </x:c>
      <x:c r="AB2787" s="18" t="n">
        <x:f>IF(U2787=0,0,N2787*S2787/U2787)</x:f>
        <x:v>230.85</x:v>
      </x:c>
      <x:c r="AC2787" s="18" t="n">
        <x:f>IF(U2787=0,0,P2787*S2787/U2787)</x:f>
        <x:v>1841.1</x:v>
      </x:c>
      <x:c r="AD2787" s="18" t="n">
        <x:f>MAX(AB2787,AC2787*'01 Controls'!$E$14)</x:f>
        <x:v>368.22</x:v>
      </x:c>
      <x:c r="AE2787" s="18" t="n">
        <x:f>IF(U2787=0,0,N2787*T2787/U2787)</x:f>
        <x:v>0</x:v>
      </x:c>
      <x:c r="AF2787" s="18" t="n">
        <x:f>IF(U2787=0,0,P2787*T2787/U2787)</x:f>
        <x:v>0</x:v>
      </x:c>
      <x:c r="AG2787" s="18" t="n">
        <x:f>MAX(AE2787,AF2787*'01 Controls'!$E$15)</x:f>
        <x:v>0</x:v>
      </x:c>
      <x:c r="AH2787" s="18" t="n">
        <x:f>SUM(V2787,Y2787,AB2787,AE2787)</x:f>
        <x:v>243</x:v>
      </x:c>
      <x:c r="AI2787" s="18" t="n">
        <x:f>N2787-AH2787</x:f>
        <x:v>0</x:v>
      </x:c>
      <x:c r="AJ2787" s="18" t="n">
        <x:f>V2787*INDEX('07 Mode Capacity'!$P$6:$P$17,MATCH("AIR-"&amp;I2787,'07 Mode Capacity'!$C$6:$C$17,0))</x:f>
        <x:v>3.4060782482149055</x:v>
      </x:c>
      <x:c r="AK2787" s="18" t="n">
        <x:f>Y2787*INDEX('07 Mode Capacity'!$P$6:$P$17,MATCH("OCEAN-"&amp;I2787,'07 Mode Capacity'!$C$6:$C$17,0))</x:f>
        <x:v>0</x:v>
      </x:c>
      <x:c r="AL2787" s="18" t="n">
        <x:f>AB2787*INDEX('07 Mode Capacity'!$P$6:$P$17,MATCH("LAND-"&amp;I2787,'07 Mode Capacity'!$C$6:$C$17,0))</x:f>
        <x:v>28.1747506774332</x:v>
      </x:c>
      <x:c r="AM2787" s="18" t="n">
        <x:f>AE2787*INDEX('07 Mode Capacity'!$P$6:$P$17,MATCH("INLAND-"&amp;I2787,'07 Mode Capacity'!$C$6:$C$17,0))</x:f>
        <x:v>0</x:v>
      </x:c>
      <x:c r="AN2787" s="18" t="n">
        <x:f>SUM(AJ2787:AM2787)</x:f>
        <x:v>31.580828925648106</x:v>
      </x:c>
      <x:c r="AO2787" s="17" t="n">
        <x:f>IF(N2787=0,1,AN2787/N2787)</x:f>
        <x:v>0.1299622589532844</x:v>
      </x:c>
      <x:c r="AP2787" s="11" t="str">
        <x:f>IF(AO2787&gt;='01 Controls'!$E$16,"PASS","FAIL")</x:f>
        <x:v>FAIL</x:v>
      </x:c>
      <x:c r="AQ2787" s="11" t="str">
        <x:v>UNQUANTIFIED</x:v>
      </x:c>
      <x:c r="AR2787" s="11" t="str">
        <x:v>Position-class planning record; serial item and receiver open</x:v>
      </x:c>
      <x:c r="AS2787" s="26"/>
      <x:c r="AT2787" s="26"/>
    </x:row>
    <x:row r="2788">
      <x:c r="C2788" s="11" t="str">
        <x:v>M4-L-GFG-OOG-80</x:v>
      </x:c>
      <x:c r="D2788" s="11" t="str">
        <x:v>M4</x:v>
      </x:c>
      <x:c r="E2788" s="11" t="str">
        <x:v>Tornado sequence</x:v>
      </x:c>
      <x:c r="F2788" s="11" t="str">
        <x:v>L-GFG</x:v>
      </x:c>
      <x:c r="G2788" s="11" t="str">
        <x:v>Ground fire and landscape group</x:v>
      </x:c>
      <x:c r="H2788" s="11" t="str">
        <x:v>OOG-80</x:v>
      </x:c>
      <x:c r="I2788" s="19" t="n">
        <x:v>72</x:v>
      </x:c>
      <x:c r="J2788" s="21" t="n">
        <x:v>2</x:v>
      </x:c>
      <x:c r="K2788" s="18" t="n">
        <x:f>'05 Cargo Register'!K100</x:f>
        <x:v>303.75</x:v>
      </x:c>
      <x:c r="L2788" s="18" t="n">
        <x:f>'05 Cargo Register'!N100</x:f>
        <x:v>6</x:v>
      </x:c>
      <x:c r="M2788" s="18" t="n">
        <x:f>'05 Cargo Register'!O100</x:f>
        <x:v>1056</x:v>
      </x:c>
      <x:c r="N2788" s="18" t="n">
        <x:f>J2788*K2788</x:f>
        <x:v>607.5</x:v>
      </x:c>
      <x:c r="O2788" s="18" t="n">
        <x:f>J2788*L2788</x:f>
        <x:v>12</x:v>
      </x:c>
      <x:c r="P2788" s="18" t="n">
        <x:f>J2788*M2788</x:f>
        <x:v>2112</x:v>
      </x:c>
      <x:c r="Q2788" s="22" t="n">
        <x:f>'01 Controls'!$E$28*'02 Cargo Classes'!$M$15</x:f>
        <x:v>0</x:v>
      </x:c>
      <x:c r="R2788" s="22" t="n">
        <x:f>'01 Controls'!$F$28*'02 Cargo Classes'!$N$15</x:f>
        <x:v>0</x:v>
      </x:c>
      <x:c r="S2788" s="22" t="n">
        <x:f>'01 Controls'!$G$28*'02 Cargo Classes'!$O$15</x:f>
        <x:v>0.57</x:v>
      </x:c>
      <x:c r="T2788" s="22" t="n">
        <x:f>'01 Controls'!$H$28*'02 Cargo Classes'!$P$15</x:f>
        <x:v>0</x:v>
      </x:c>
      <x:c r="U2788" s="22" t="n">
        <x:f>SUM(Q2788:T2788)</x:f>
        <x:v>0.57</x:v>
      </x:c>
      <x:c r="V2788" s="18" t="n">
        <x:f>IF(U2788=0,0,N2788*Q2788/U2788)</x:f>
        <x:v>0</x:v>
      </x:c>
      <x:c r="W2788" s="18" t="n">
        <x:f>IF(U2788=0,0,P2788*Q2788/U2788)</x:f>
        <x:v>0</x:v>
      </x:c>
      <x:c r="X2788" s="18" t="n">
        <x:f>MAX(V2788,W2788*'01 Controls'!$E$12)</x:f>
        <x:v>0</x:v>
      </x:c>
      <x:c r="Y2788" s="18" t="n">
        <x:f>IF(U2788=0,0,N2788*R2788/U2788)</x:f>
        <x:v>0</x:v>
      </x:c>
      <x:c r="Z2788" s="18" t="n">
        <x:f>IF(U2788=0,0,P2788*R2788/U2788)</x:f>
        <x:v>0</x:v>
      </x:c>
      <x:c r="AA2788" s="18" t="n">
        <x:f>MAX(Y2788,Z2788*'01 Controls'!$E$13)</x:f>
        <x:v>0</x:v>
      </x:c>
      <x:c r="AB2788" s="18" t="n">
        <x:f>IF(U2788=0,0,N2788*S2788/U2788)</x:f>
        <x:v>607.5</x:v>
      </x:c>
      <x:c r="AC2788" s="18" t="n">
        <x:f>IF(U2788=0,0,P2788*S2788/U2788)</x:f>
        <x:v>2112</x:v>
      </x:c>
      <x:c r="AD2788" s="18" t="n">
        <x:f>MAX(AB2788,AC2788*'01 Controls'!$E$14)</x:f>
        <x:v>607.5</x:v>
      </x:c>
      <x:c r="AE2788" s="18" t="n">
        <x:f>IF(U2788=0,0,N2788*T2788/U2788)</x:f>
        <x:v>0</x:v>
      </x:c>
      <x:c r="AF2788" s="18" t="n">
        <x:f>IF(U2788=0,0,P2788*T2788/U2788)</x:f>
        <x:v>0</x:v>
      </x:c>
      <x:c r="AG2788" s="18" t="n">
        <x:f>MAX(AE2788,AF2788*'01 Controls'!$E$15)</x:f>
        <x:v>0</x:v>
      </x:c>
      <x:c r="AH2788" s="18" t="n">
        <x:f>SUM(V2788,Y2788,AB2788,AE2788)</x:f>
        <x:v>607.5</x:v>
      </x:c>
      <x:c r="AI2788" s="18" t="n">
        <x:f>N2788-AH2788</x:f>
        <x:v>0</x:v>
      </x:c>
      <x:c r="AJ2788" s="18" t="n">
        <x:f>V2788*INDEX('07 Mode Capacity'!$P$6:$P$17,MATCH("AIR-"&amp;I2788,'07 Mode Capacity'!$C$6:$C$17,0))</x:f>
        <x:v>0</x:v>
      </x:c>
      <x:c r="AK2788" s="18" t="n">
        <x:f>Y2788*INDEX('07 Mode Capacity'!$P$6:$P$17,MATCH("OCEAN-"&amp;I2788,'07 Mode Capacity'!$C$6:$C$17,0))</x:f>
        <x:v>0</x:v>
      </x:c>
      <x:c r="AL2788" s="18" t="n">
        <x:f>AB2788*INDEX('07 Mode Capacity'!$P$6:$P$17,MATCH("LAND-"&amp;I2788,'07 Mode Capacity'!$C$6:$C$17,0))</x:f>
        <x:v>434.36871155395136</x:v>
      </x:c>
      <x:c r="AM2788" s="18" t="n">
        <x:f>AE2788*INDEX('07 Mode Capacity'!$P$6:$P$17,MATCH("INLAND-"&amp;I2788,'07 Mode Capacity'!$C$6:$C$17,0))</x:f>
        <x:v>0</x:v>
      </x:c>
      <x:c r="AN2788" s="18" t="n">
        <x:f>SUM(AJ2788:AM2788)</x:f>
        <x:v>434.36871155395136</x:v>
      </x:c>
      <x:c r="AO2788" s="17" t="n">
        <x:f>IF(N2788=0,1,AN2788/N2788)</x:f>
        <x:v>0.7150102247801668</x:v>
      </x:c>
      <x:c r="AP2788" s="11" t="str">
        <x:f>IF(AO2788&gt;='01 Controls'!$E$16,"PASS","FAIL")</x:f>
        <x:v>FAIL</x:v>
      </x:c>
      <x:c r="AQ2788" s="11" t="str">
        <x:v>UNQUANTIFIED</x:v>
      </x:c>
      <x:c r="AR2788" s="11" t="str">
        <x:v>Position-class planning record; serial item and receiver open</x:v>
      </x:c>
      <x:c r="AS2788" s="26"/>
      <x:c r="AT2788" s="26"/>
    </x:row>
    <x:row r="2789">
      <x:c r="C2789" s="11" t="str">
        <x:v>M4-A-SMW-APL-45</x:v>
      </x:c>
      <x:c r="D2789" s="11" t="str">
        <x:v>M4</x:v>
      </x:c>
      <x:c r="E2789" s="11" t="str">
        <x:v>Tornado sequence</x:v>
      </x:c>
      <x:c r="F2789" s="11" t="str">
        <x:v>A-SMW</x:v>
      </x:c>
      <x:c r="G2789" s="11" t="str">
        <x:v>Strategic mobility wing</x:v>
      </x:c>
      <x:c r="H2789" s="11" t="str">
        <x:v>APL-45</x:v>
      </x:c>
      <x:c r="I2789" s="19" t="n">
        <x:v>24</x:v>
      </x:c>
      <x:c r="J2789" s="21" t="n">
        <x:v>3</x:v>
      </x:c>
      <x:c r="K2789" s="18" t="n">
        <x:f>'05 Cargo Register'!K101</x:f>
        <x:v>225</x:v>
      </x:c>
      <x:c r="L2789" s="18" t="n">
        <x:f>'05 Cargo Register'!N101</x:f>
        <x:v>59</x:v>
      </x:c>
      <x:c r="M2789" s="18" t="n">
        <x:f>'05 Cargo Register'!O101</x:f>
        <x:v>442.5</x:v>
      </x:c>
      <x:c r="N2789" s="18" t="n">
        <x:f>J2789*K2789</x:f>
        <x:v>675</x:v>
      </x:c>
      <x:c r="O2789" s="18" t="n">
        <x:f>J2789*L2789</x:f>
        <x:v>177</x:v>
      </x:c>
      <x:c r="P2789" s="18" t="n">
        <x:f>J2789*M2789</x:f>
        <x:v>1327.5</x:v>
      </x:c>
      <x:c r="Q2789" s="22" t="n">
        <x:f>'01 Controls'!$E$28*'02 Cargo Classes'!$M$6</x:f>
        <x:v>0.15000000000000002</x:v>
      </x:c>
      <x:c r="R2789" s="22" t="n">
        <x:f>'01 Controls'!$F$28*'02 Cargo Classes'!$N$6</x:f>
        <x:v>0</x:v>
      </x:c>
      <x:c r="S2789" s="22" t="n">
        <x:f>'01 Controls'!$G$28*'02 Cargo Classes'!$O$6</x:f>
        <x:v>0.95</x:v>
      </x:c>
      <x:c r="T2789" s="22" t="n">
        <x:f>'01 Controls'!$H$28*'02 Cargo Classes'!$P$6</x:f>
        <x:v>0</x:v>
      </x:c>
      <x:c r="U2789" s="22" t="n">
        <x:f>SUM(Q2789:T2789)</x:f>
        <x:v>1.1</x:v>
      </x:c>
      <x:c r="V2789" s="18" t="n">
        <x:f>IF(U2789=0,0,N2789*Q2789/U2789)</x:f>
        <x:v>92.04545454545455</x:v>
      </x:c>
      <x:c r="W2789" s="18" t="n">
        <x:f>IF(U2789=0,0,P2789*Q2789/U2789)</x:f>
        <x:v>181.02272727272728</x:v>
      </x:c>
      <x:c r="X2789" s="18" t="n">
        <x:f>MAX(V2789,W2789*'01 Controls'!$E$12)</x:f>
        <x:v>92.04545454545455</x:v>
      </x:c>
      <x:c r="Y2789" s="18" t="n">
        <x:f>IF(U2789=0,0,N2789*R2789/U2789)</x:f>
        <x:v>0</x:v>
      </x:c>
      <x:c r="Z2789" s="18" t="n">
        <x:f>IF(U2789=0,0,P2789*R2789/U2789)</x:f>
        <x:v>0</x:v>
      </x:c>
      <x:c r="AA2789" s="18" t="n">
        <x:f>MAX(Y2789,Z2789*'01 Controls'!$E$13)</x:f>
        <x:v>0</x:v>
      </x:c>
      <x:c r="AB2789" s="18" t="n">
        <x:f>IF(U2789=0,0,N2789*S2789/U2789)</x:f>
        <x:v>582.9545454545454</x:v>
      </x:c>
      <x:c r="AC2789" s="18" t="n">
        <x:f>IF(U2789=0,0,P2789*S2789/U2789)</x:f>
        <x:v>1146.4772727272727</x:v>
      </x:c>
      <x:c r="AD2789" s="18" t="n">
        <x:f>MAX(AB2789,AC2789*'01 Controls'!$E$14)</x:f>
        <x:v>582.9545454545454</x:v>
      </x:c>
      <x:c r="AE2789" s="18" t="n">
        <x:f>IF(U2789=0,0,N2789*T2789/U2789)</x:f>
        <x:v>0</x:v>
      </x:c>
      <x:c r="AF2789" s="18" t="n">
        <x:f>IF(U2789=0,0,P2789*T2789/U2789)</x:f>
        <x:v>0</x:v>
      </x:c>
      <x:c r="AG2789" s="18" t="n">
        <x:f>MAX(AE2789,AF2789*'01 Controls'!$E$15)</x:f>
        <x:v>0</x:v>
      </x:c>
      <x:c r="AH2789" s="18" t="n">
        <x:f>SUM(V2789,Y2789,AB2789,AE2789)</x:f>
        <x:v>674.9999999999999</x:v>
      </x:c>
      <x:c r="AI2789" s="18" t="n">
        <x:f>N2789-AH2789</x:f>
        <x:v>1.1368683772161603e-13</x:v>
      </x:c>
      <x:c r="AJ2789" s="18" t="n">
        <x:f>V2789*INDEX('07 Mode Capacity'!$P$6:$P$17,MATCH("AIR-"&amp;I2789,'07 Mode Capacity'!$C$6:$C$17,0))</x:f>
        <x:v>18.677317607895944</x:v>
      </x:c>
      <x:c r="AK2789" s="18" t="n">
        <x:f>Y2789*INDEX('07 Mode Capacity'!$P$6:$P$17,MATCH("OCEAN-"&amp;I2789,'07 Mode Capacity'!$C$6:$C$17,0))</x:f>
        <x:v>0</x:v>
      </x:c>
      <x:c r="AL2789" s="18" t="n">
        <x:f>AB2789*INDEX('07 Mode Capacity'!$P$6:$P$17,MATCH("LAND-"&amp;I2789,'07 Mode Capacity'!$C$6:$C$17,0))</x:f>
        <x:v>222.98065243183393</x:v>
      </x:c>
      <x:c r="AM2789" s="18" t="n">
        <x:f>AE2789*INDEX('07 Mode Capacity'!$P$6:$P$17,MATCH("INLAND-"&amp;I2789,'07 Mode Capacity'!$C$6:$C$17,0))</x:f>
        <x:v>0</x:v>
      </x:c>
      <x:c r="AN2789" s="18" t="n">
        <x:f>SUM(AJ2789:AM2789)</x:f>
        <x:v>241.6579700397299</x:v>
      </x:c>
      <x:c r="AO2789" s="17" t="n">
        <x:f>IF(N2789=0,1,AN2789/N2789)</x:f>
        <x:v>0.3580118074662665</x:v>
      </x:c>
      <x:c r="AP2789" s="11" t="str">
        <x:f>IF(AO2789&gt;='01 Controls'!$E$16,"PASS","FAIL")</x:f>
        <x:v>FAIL</x:v>
      </x:c>
      <x:c r="AQ2789" s="11" t="str">
        <x:v>UNQUANTIFIED</x:v>
      </x:c>
      <x:c r="AR2789" s="11" t="str">
        <x:v>Position-class planning record; serial item and receiver open</x:v>
      </x:c>
      <x:c r="AS2789" s="26"/>
      <x:c r="AT2789" s="26"/>
    </x:row>
    <x:row r="2790">
      <x:c r="C2790" s="11" t="str">
        <x:v>M4-A-SMW-ISO-18</x:v>
      </x:c>
      <x:c r="D2790" s="11" t="str">
        <x:v>M4</x:v>
      </x:c>
      <x:c r="E2790" s="11" t="str">
        <x:v>Tornado sequence</x:v>
      </x:c>
      <x:c r="F2790" s="11" t="str">
        <x:v>A-SMW</x:v>
      </x:c>
      <x:c r="G2790" s="11" t="str">
        <x:v>Strategic mobility wing</x:v>
      </x:c>
      <x:c r="H2790" s="11" t="str">
        <x:v>ISO-18</x:v>
      </x:c>
      <x:c r="I2790" s="19" t="n">
        <x:v>48</x:v>
      </x:c>
      <x:c r="J2790" s="21" t="n">
        <x:v>3</x:v>
      </x:c>
      <x:c r="K2790" s="18" t="n">
        <x:f>'05 Cargo Register'!K102</x:f>
        <x:v>337.5</x:v>
      </x:c>
      <x:c r="L2790" s="18" t="n">
        <x:f>'05 Cargo Register'!N102</x:f>
        <x:v>23</x:v>
      </x:c>
      <x:c r="M2790" s="18" t="n">
        <x:f>'05 Cargo Register'!O102</x:f>
        <x:v>607.2</x:v>
      </x:c>
      <x:c r="N2790" s="18" t="n">
        <x:f>J2790*K2790</x:f>
        <x:v>1012.5</x:v>
      </x:c>
      <x:c r="O2790" s="18" t="n">
        <x:f>J2790*L2790</x:f>
        <x:v>69</x:v>
      </x:c>
      <x:c r="P2790" s="18" t="n">
        <x:f>J2790*M2790</x:f>
        <x:v>1821.6000000000001</x:v>
      </x:c>
      <x:c r="Q2790" s="22" t="n">
        <x:f>'01 Controls'!$E$28*'02 Cargo Classes'!$M$7</x:f>
        <x:v>0.010000000000000002</x:v>
      </x:c>
      <x:c r="R2790" s="22" t="n">
        <x:f>'01 Controls'!$F$28*'02 Cargo Classes'!$N$7</x:f>
        <x:v>0</x:v>
      </x:c>
      <x:c r="S2790" s="22" t="n">
        <x:f>'01 Controls'!$G$28*'02 Cargo Classes'!$O$7</x:f>
        <x:v>1.14</x:v>
      </x:c>
      <x:c r="T2790" s="22" t="n">
        <x:f>'01 Controls'!$H$28*'02 Cargo Classes'!$P$7</x:f>
        <x:v>0</x:v>
      </x:c>
      <x:c r="U2790" s="22" t="n">
        <x:f>SUM(Q2790:T2790)</x:f>
        <x:v>1.15</x:v>
      </x:c>
      <x:c r="V2790" s="18" t="n">
        <x:f>IF(U2790=0,0,N2790*Q2790/U2790)</x:f>
        <x:v>8.804347826086959</x:v>
      </x:c>
      <x:c r="W2790" s="18" t="n">
        <x:f>IF(U2790=0,0,P2790*Q2790/U2790)</x:f>
        <x:v>15.840000000000005</x:v>
      </x:c>
      <x:c r="X2790" s="18" t="n">
        <x:f>MAX(V2790,W2790*'01 Controls'!$E$12)</x:f>
        <x:v>8.804347826086959</x:v>
      </x:c>
      <x:c r="Y2790" s="18" t="n">
        <x:f>IF(U2790=0,0,N2790*R2790/U2790)</x:f>
        <x:v>0</x:v>
      </x:c>
      <x:c r="Z2790" s="18" t="n">
        <x:f>IF(U2790=0,0,P2790*R2790/U2790)</x:f>
        <x:v>0</x:v>
      </x:c>
      <x:c r="AA2790" s="18" t="n">
        <x:f>MAX(Y2790,Z2790*'01 Controls'!$E$13)</x:f>
        <x:v>0</x:v>
      </x:c>
      <x:c r="AB2790" s="18" t="n">
        <x:f>IF(U2790=0,0,N2790*S2790/U2790)</x:f>
        <x:v>1003.6956521739131</x:v>
      </x:c>
      <x:c r="AC2790" s="18" t="n">
        <x:f>IF(U2790=0,0,P2790*S2790/U2790)</x:f>
        <x:v>1805.76</x:v>
      </x:c>
      <x:c r="AD2790" s="18" t="n">
        <x:f>MAX(AB2790,AC2790*'01 Controls'!$E$14)</x:f>
        <x:v>1003.6956521739131</x:v>
      </x:c>
      <x:c r="AE2790" s="18" t="n">
        <x:f>IF(U2790=0,0,N2790*T2790/U2790)</x:f>
        <x:v>0</x:v>
      </x:c>
      <x:c r="AF2790" s="18" t="n">
        <x:f>IF(U2790=0,0,P2790*T2790/U2790)</x:f>
        <x:v>0</x:v>
      </x:c>
      <x:c r="AG2790" s="18" t="n">
        <x:f>MAX(AE2790,AF2790*'01 Controls'!$E$15)</x:f>
        <x:v>0</x:v>
      </x:c>
      <x:c r="AH2790" s="18" t="n">
        <x:f>SUM(V2790,Y2790,AB2790,AE2790)</x:f>
        <x:v>1012.5000000000001</x:v>
      </x:c>
      <x:c r="AI2790" s="18" t="n">
        <x:f>N2790-AH2790</x:f>
        <x:v>-1.1368683772161603e-13</x:v>
      </x:c>
      <x:c r="AJ2790" s="18" t="n">
        <x:f>V2790*INDEX('07 Mode Capacity'!$P$6:$P$17,MATCH("AIR-"&amp;I2790,'07 Mode Capacity'!$C$6:$C$17,0))</x:f>
        <x:v>2.46817264363399</x:v>
      </x:c>
      <x:c r="AK2790" s="18" t="n">
        <x:f>Y2790*INDEX('07 Mode Capacity'!$P$6:$P$17,MATCH("OCEAN-"&amp;I2790,'07 Mode Capacity'!$C$6:$C$17,0))</x:f>
        <x:v>0</x:v>
      </x:c>
      <x:c r="AL2790" s="18" t="n">
        <x:f>AB2790*INDEX('07 Mode Capacity'!$P$6:$P$17,MATCH("LAND-"&amp;I2790,'07 Mode Capacity'!$C$6:$C$17,0))</x:f>
        <x:v>122.49891598884</x:v>
      </x:c>
      <x:c r="AM2790" s="18" t="n">
        <x:f>AE2790*INDEX('07 Mode Capacity'!$P$6:$P$17,MATCH("INLAND-"&amp;I2790,'07 Mode Capacity'!$C$6:$C$17,0))</x:f>
        <x:v>0</x:v>
      </x:c>
      <x:c r="AN2790" s="18" t="n">
        <x:f>SUM(AJ2790:AM2790)</x:f>
        <x:v>124.96708863247399</x:v>
      </x:c>
      <x:c r="AO2790" s="17" t="n">
        <x:f>IF(N2790=0,1,AN2790/N2790)</x:f>
        <x:v>0.12342428506911012</x:v>
      </x:c>
      <x:c r="AP2790" s="11" t="str">
        <x:f>IF(AO2790&gt;='01 Controls'!$E$16,"PASS","FAIL")</x:f>
        <x:v>FAIL</x:v>
      </x:c>
      <x:c r="AQ2790" s="11" t="str">
        <x:v>UNQUANTIFIED</x:v>
      </x:c>
      <x:c r="AR2790" s="11" t="str">
        <x:v>Position-class planning record; serial item and receiver open</x:v>
      </x:c>
      <x:c r="AS2790" s="26"/>
      <x:c r="AT2790" s="26"/>
    </x:row>
    <x:row r="2791">
      <x:c r="C2791" s="11" t="str">
        <x:v>M4-A-SMW-COL-12</x:v>
      </x:c>
      <x:c r="D2791" s="11" t="str">
        <x:v>M4</x:v>
      </x:c>
      <x:c r="E2791" s="11" t="str">
        <x:v>Tornado sequence</x:v>
      </x:c>
      <x:c r="F2791" s="11" t="str">
        <x:v>A-SMW</x:v>
      </x:c>
      <x:c r="G2791" s="11" t="str">
        <x:v>Strategic mobility wing</x:v>
      </x:c>
      <x:c r="H2791" s="11" t="str">
        <x:v>COL-12</x:v>
      </x:c>
      <x:c r="I2791" s="19" t="n">
        <x:v>24</x:v>
      </x:c>
      <x:c r="J2791" s="21" t="n">
        <x:v>3</x:v>
      </x:c>
      <x:c r="K2791" s="18" t="n">
        <x:f>'05 Cargo Register'!K103</x:f>
        <x:v>84.375</x:v>
      </x:c>
      <x:c r="L2791" s="18" t="n">
        <x:f>'05 Cargo Register'!N103</x:f>
        <x:v>9</x:v>
      </x:c>
      <x:c r="M2791" s="18" t="n">
        <x:f>'05 Cargo Register'!O103</x:f>
        <x:v>237.60000000000002</x:v>
      </x:c>
      <x:c r="N2791" s="18" t="n">
        <x:f>J2791*K2791</x:f>
        <x:v>253.125</x:v>
      </x:c>
      <x:c r="O2791" s="18" t="n">
        <x:f>J2791*L2791</x:f>
        <x:v>27</x:v>
      </x:c>
      <x:c r="P2791" s="18" t="n">
        <x:f>J2791*M2791</x:f>
        <x:v>712.8000000000001</x:v>
      </x:c>
      <x:c r="Q2791" s="22" t="n">
        <x:f>'01 Controls'!$E$28*'02 Cargo Classes'!$M$8</x:f>
        <x:v>0.1</x:v>
      </x:c>
      <x:c r="R2791" s="22" t="n">
        <x:f>'01 Controls'!$F$28*'02 Cargo Classes'!$N$8</x:f>
        <x:v>0</x:v>
      </x:c>
      <x:c r="S2791" s="22" t="n">
        <x:f>'01 Controls'!$G$28*'02 Cargo Classes'!$O$8</x:f>
        <x:v>1.14</x:v>
      </x:c>
      <x:c r="T2791" s="22" t="n">
        <x:f>'01 Controls'!$H$28*'02 Cargo Classes'!$P$8</x:f>
        <x:v>0</x:v>
      </x:c>
      <x:c r="U2791" s="22" t="n">
        <x:f>SUM(Q2791:T2791)</x:f>
        <x:v>1.24</x:v>
      </x:c>
      <x:c r="V2791" s="18" t="n">
        <x:f>IF(U2791=0,0,N2791*Q2791/U2791)</x:f>
        <x:v>20.413306451612904</x:v>
      </x:c>
      <x:c r="W2791" s="18" t="n">
        <x:f>IF(U2791=0,0,P2791*Q2791/U2791)</x:f>
        <x:v>57.48387096774195</x:v>
      </x:c>
      <x:c r="X2791" s="18" t="n">
        <x:f>MAX(V2791,W2791*'01 Controls'!$E$12)</x:f>
        <x:v>20.413306451612904</x:v>
      </x:c>
      <x:c r="Y2791" s="18" t="n">
        <x:f>IF(U2791=0,0,N2791*R2791/U2791)</x:f>
        <x:v>0</x:v>
      </x:c>
      <x:c r="Z2791" s="18" t="n">
        <x:f>IF(U2791=0,0,P2791*R2791/U2791)</x:f>
        <x:v>0</x:v>
      </x:c>
      <x:c r="AA2791" s="18" t="n">
        <x:f>MAX(Y2791,Z2791*'01 Controls'!$E$13)</x:f>
        <x:v>0</x:v>
      </x:c>
      <x:c r="AB2791" s="18" t="n">
        <x:f>IF(U2791=0,0,N2791*S2791/U2791)</x:f>
        <x:v>232.7116935483871</x:v>
      </x:c>
      <x:c r="AC2791" s="18" t="n">
        <x:f>IF(U2791=0,0,P2791*S2791/U2791)</x:f>
        <x:v>655.316129032258</x:v>
      </x:c>
      <x:c r="AD2791" s="18" t="n">
        <x:f>MAX(AB2791,AC2791*'01 Controls'!$E$14)</x:f>
        <x:v>232.7116935483871</x:v>
      </x:c>
      <x:c r="AE2791" s="18" t="n">
        <x:f>IF(U2791=0,0,N2791*T2791/U2791)</x:f>
        <x:v>0</x:v>
      </x:c>
      <x:c r="AF2791" s="18" t="n">
        <x:f>IF(U2791=0,0,P2791*T2791/U2791)</x:f>
        <x:v>0</x:v>
      </x:c>
      <x:c r="AG2791" s="18" t="n">
        <x:f>MAX(AE2791,AF2791*'01 Controls'!$E$15)</x:f>
        <x:v>0</x:v>
      </x:c>
      <x:c r="AH2791" s="18" t="n">
        <x:f>SUM(V2791,Y2791,AB2791,AE2791)</x:f>
        <x:v>253.125</x:v>
      </x:c>
      <x:c r="AI2791" s="18" t="n">
        <x:f>N2791-AH2791</x:f>
        <x:v>0</x:v>
      </x:c>
      <x:c r="AJ2791" s="18" t="n">
        <x:f>V2791*INDEX('07 Mode Capacity'!$P$6:$P$17,MATCH("AIR-"&amp;I2791,'07 Mode Capacity'!$C$6:$C$17,0))</x:f>
        <x:v>4.142147050138213</x:v>
      </x:c>
      <x:c r="AK2791" s="18" t="n">
        <x:f>Y2791*INDEX('07 Mode Capacity'!$P$6:$P$17,MATCH("OCEAN-"&amp;I2791,'07 Mode Capacity'!$C$6:$C$17,0))</x:f>
        <x:v>0</x:v>
      </x:c>
      <x:c r="AL2791" s="18" t="n">
        <x:f>AB2791*INDEX('07 Mode Capacity'!$P$6:$P$17,MATCH("LAND-"&amp;I2791,'07 Mode Capacity'!$C$6:$C$17,0))</x:f>
        <x:v>89.01243786593372</x:v>
      </x:c>
      <x:c r="AM2791" s="18" t="n">
        <x:f>AE2791*INDEX('07 Mode Capacity'!$P$6:$P$17,MATCH("INLAND-"&amp;I2791,'07 Mode Capacity'!$C$6:$C$17,0))</x:f>
        <x:v>0</x:v>
      </x:c>
      <x:c r="AN2791" s="18" t="n">
        <x:f>SUM(AJ2791:AM2791)</x:f>
        <x:v>93.15458491607194</x:v>
      </x:c>
      <x:c r="AO2791" s="17" t="n">
        <x:f>IF(N2791=0,1,AN2791/N2791)</x:f>
        <x:v>0.3680181132486793</x:v>
      </x:c>
      <x:c r="AP2791" s="11" t="str">
        <x:f>IF(AO2791&gt;='01 Controls'!$E$16,"PASS","FAIL")</x:f>
        <x:v>FAIL</x:v>
      </x:c>
      <x:c r="AQ2791" s="11" t="str">
        <x:v>UNQUANTIFIED</x:v>
      </x:c>
      <x:c r="AR2791" s="11" t="str">
        <x:v>Position-class planning record; serial item and receiver open</x:v>
      </x:c>
      <x:c r="AS2791" s="26"/>
      <x:c r="AT2791" s="26"/>
    </x:row>
    <x:row r="2792">
      <x:c r="C2792" s="11" t="str">
        <x:v>M4-A-SMW-BAT-22</x:v>
      </x:c>
      <x:c r="D2792" s="11" t="str">
        <x:v>M4</x:v>
      </x:c>
      <x:c r="E2792" s="11" t="str">
        <x:v>Tornado sequence</x:v>
      </x:c>
      <x:c r="F2792" s="11" t="str">
        <x:v>A-SMW</x:v>
      </x:c>
      <x:c r="G2792" s="11" t="str">
        <x:v>Strategic mobility wing</x:v>
      </x:c>
      <x:c r="H2792" s="11" t="str">
        <x:v>BAT-22</x:v>
      </x:c>
      <x:c r="I2792" s="19" t="n">
        <x:v>48</x:v>
      </x:c>
      <x:c r="J2792" s="21" t="n">
        <x:v>3</x:v>
      </x:c>
      <x:c r="K2792" s="18" t="n">
        <x:f>'05 Cargo Register'!K104</x:f>
        <x:v>225</x:v>
      </x:c>
      <x:c r="L2792" s="18" t="n">
        <x:f>'05 Cargo Register'!N104</x:f>
        <x:v>13</x:v>
      </x:c>
      <x:c r="M2792" s="18" t="n">
        <x:f>'05 Cargo Register'!O104</x:f>
        <x:v>343.20000000000005</x:v>
      </x:c>
      <x:c r="N2792" s="18" t="n">
        <x:f>J2792*K2792</x:f>
        <x:v>675</x:v>
      </x:c>
      <x:c r="O2792" s="18" t="n">
        <x:f>J2792*L2792</x:f>
        <x:v>39</x:v>
      </x:c>
      <x:c r="P2792" s="18" t="n">
        <x:f>J2792*M2792</x:f>
        <x:v>1029.6000000000001</x:v>
      </x:c>
      <x:c r="Q2792" s="22" t="n">
        <x:f>'01 Controls'!$E$28*'02 Cargo Classes'!$M$9</x:f>
        <x:v>0</x:v>
      </x:c>
      <x:c r="R2792" s="22" t="n">
        <x:f>'01 Controls'!$F$28*'02 Cargo Classes'!$N$9</x:f>
        <x:v>0</x:v>
      </x:c>
      <x:c r="S2792" s="22" t="n">
        <x:f>'01 Controls'!$G$28*'02 Cargo Classes'!$O$9</x:f>
        <x:v>0.95</x:v>
      </x:c>
      <x:c r="T2792" s="22" t="n">
        <x:f>'01 Controls'!$H$28*'02 Cargo Classes'!$P$9</x:f>
        <x:v>0</x:v>
      </x:c>
      <x:c r="U2792" s="22" t="n">
        <x:f>SUM(Q2792:T2792)</x:f>
        <x:v>0.95</x:v>
      </x:c>
      <x:c r="V2792" s="18" t="n">
        <x:f>IF(U2792=0,0,N2792*Q2792/U2792)</x:f>
        <x:v>0</x:v>
      </x:c>
      <x:c r="W2792" s="18" t="n">
        <x:f>IF(U2792=0,0,P2792*Q2792/U2792)</x:f>
        <x:v>0</x:v>
      </x:c>
      <x:c r="X2792" s="18" t="n">
        <x:f>MAX(V2792,W2792*'01 Controls'!$E$12)</x:f>
        <x:v>0</x:v>
      </x:c>
      <x:c r="Y2792" s="18" t="n">
        <x:f>IF(U2792=0,0,N2792*R2792/U2792)</x:f>
        <x:v>0</x:v>
      </x:c>
      <x:c r="Z2792" s="18" t="n">
        <x:f>IF(U2792=0,0,P2792*R2792/U2792)</x:f>
        <x:v>0</x:v>
      </x:c>
      <x:c r="AA2792" s="18" t="n">
        <x:f>MAX(Y2792,Z2792*'01 Controls'!$E$13)</x:f>
        <x:v>0</x:v>
      </x:c>
      <x:c r="AB2792" s="18" t="n">
        <x:f>IF(U2792=0,0,N2792*S2792/U2792)</x:f>
        <x:v>675</x:v>
      </x:c>
      <x:c r="AC2792" s="18" t="n">
        <x:f>IF(U2792=0,0,P2792*S2792/U2792)</x:f>
        <x:v>1029.6000000000001</x:v>
      </x:c>
      <x:c r="AD2792" s="18" t="n">
        <x:f>MAX(AB2792,AC2792*'01 Controls'!$E$14)</x:f>
        <x:v>675</x:v>
      </x:c>
      <x:c r="AE2792" s="18" t="n">
        <x:f>IF(U2792=0,0,N2792*T2792/U2792)</x:f>
        <x:v>0</x:v>
      </x:c>
      <x:c r="AF2792" s="18" t="n">
        <x:f>IF(U2792=0,0,P2792*T2792/U2792)</x:f>
        <x:v>0</x:v>
      </x:c>
      <x:c r="AG2792" s="18" t="n">
        <x:f>MAX(AE2792,AF2792*'01 Controls'!$E$15)</x:f>
        <x:v>0</x:v>
      </x:c>
      <x:c r="AH2792" s="18" t="n">
        <x:f>SUM(V2792,Y2792,AB2792,AE2792)</x:f>
        <x:v>675</x:v>
      </x:c>
      <x:c r="AI2792" s="18" t="n">
        <x:f>N2792-AH2792</x:f>
        <x:v>0</x:v>
      </x:c>
      <x:c r="AJ2792" s="18" t="n">
        <x:f>V2792*INDEX('07 Mode Capacity'!$P$6:$P$17,MATCH("AIR-"&amp;I2792,'07 Mode Capacity'!$C$6:$C$17,0))</x:f>
        <x:v>0</x:v>
      </x:c>
      <x:c r="AK2792" s="18" t="n">
        <x:f>Y2792*INDEX('07 Mode Capacity'!$P$6:$P$17,MATCH("OCEAN-"&amp;I2792,'07 Mode Capacity'!$C$6:$C$17,0))</x:f>
        <x:v>0</x:v>
      </x:c>
      <x:c r="AL2792" s="18" t="n">
        <x:f>AB2792*INDEX('07 Mode Capacity'!$P$6:$P$17,MATCH("LAND-"&amp;I2792,'07 Mode Capacity'!$C$6:$C$17,0))</x:f>
        <x:v>82.38231192231929</x:v>
      </x:c>
      <x:c r="AM2792" s="18" t="n">
        <x:f>AE2792*INDEX('07 Mode Capacity'!$P$6:$P$17,MATCH("INLAND-"&amp;I2792,'07 Mode Capacity'!$C$6:$C$17,0))</x:f>
        <x:v>0</x:v>
      </x:c>
      <x:c r="AN2792" s="18" t="n">
        <x:f>SUM(AJ2792:AM2792)</x:f>
        <x:v>82.38231192231929</x:v>
      </x:c>
      <x:c r="AO2792" s="17" t="n">
        <x:f>IF(N2792=0,1,AN2792/N2792)</x:f>
        <x:v>0.12204786951454709</x:v>
      </x:c>
      <x:c r="AP2792" s="11" t="str">
        <x:f>IF(AO2792&gt;='01 Controls'!$E$16,"PASS","FAIL")</x:f>
        <x:v>FAIL</x:v>
      </x:c>
      <x:c r="AQ2792" s="11" t="str">
        <x:v>UNQUANTIFIED</x:v>
      </x:c>
      <x:c r="AR2792" s="11" t="str">
        <x:v>Position-class planning record; serial item and receiver open</x:v>
      </x:c>
      <x:c r="AS2792" s="26"/>
      <x:c r="AT2792" s="26"/>
    </x:row>
    <x:row r="2793">
      <x:c r="C2793" s="11" t="str">
        <x:v>M4-A-SMW-TNK-20</x:v>
      </x:c>
      <x:c r="D2793" s="11" t="str">
        <x:v>M4</x:v>
      </x:c>
      <x:c r="E2793" s="11" t="str">
        <x:v>Tornado sequence</x:v>
      </x:c>
      <x:c r="F2793" s="11" t="str">
        <x:v>A-SMW</x:v>
      </x:c>
      <x:c r="G2793" s="11" t="str">
        <x:v>Strategic mobility wing</x:v>
      </x:c>
      <x:c r="H2793" s="11" t="str">
        <x:v>TNK-20</x:v>
      </x:c>
      <x:c r="I2793" s="19" t="n">
        <x:v>48</x:v>
      </x:c>
      <x:c r="J2793" s="21" t="n">
        <x:v>3</x:v>
      </x:c>
      <x:c r="K2793" s="18" t="n">
        <x:f>'05 Cargo Register'!K105</x:f>
        <x:v>281.25</x:v>
      </x:c>
      <x:c r="L2793" s="18" t="n">
        <x:f>'05 Cargo Register'!N105</x:f>
        <x:v>17</x:v>
      </x:c>
      <x:c r="M2793" s="18" t="n">
        <x:f>'05 Cargo Register'!O105</x:f>
        <x:v>361.25</x:v>
      </x:c>
      <x:c r="N2793" s="18" t="n">
        <x:f>J2793*K2793</x:f>
        <x:v>843.75</x:v>
      </x:c>
      <x:c r="O2793" s="18" t="n">
        <x:f>J2793*L2793</x:f>
        <x:v>51</x:v>
      </x:c>
      <x:c r="P2793" s="18" t="n">
        <x:f>J2793*M2793</x:f>
        <x:v>1083.75</x:v>
      </x:c>
      <x:c r="Q2793" s="22" t="n">
        <x:f>'01 Controls'!$E$28*'02 Cargo Classes'!$M$10</x:f>
        <x:v>0</x:v>
      </x:c>
      <x:c r="R2793" s="22" t="n">
        <x:f>'01 Controls'!$F$28*'02 Cargo Classes'!$N$10</x:f>
        <x:v>0</x:v>
      </x:c>
      <x:c r="S2793" s="22" t="n">
        <x:f>'01 Controls'!$G$28*'02 Cargo Classes'!$O$10</x:f>
        <x:v>0.95</x:v>
      </x:c>
      <x:c r="T2793" s="22" t="n">
        <x:f>'01 Controls'!$H$28*'02 Cargo Classes'!$P$10</x:f>
        <x:v>0</x:v>
      </x:c>
      <x:c r="U2793" s="22" t="n">
        <x:f>SUM(Q2793:T2793)</x:f>
        <x:v>0.95</x:v>
      </x:c>
      <x:c r="V2793" s="18" t="n">
        <x:f>IF(U2793=0,0,N2793*Q2793/U2793)</x:f>
        <x:v>0</x:v>
      </x:c>
      <x:c r="W2793" s="18" t="n">
        <x:f>IF(U2793=0,0,P2793*Q2793/U2793)</x:f>
        <x:v>0</x:v>
      </x:c>
      <x:c r="X2793" s="18" t="n">
        <x:f>MAX(V2793,W2793*'01 Controls'!$E$12)</x:f>
        <x:v>0</x:v>
      </x:c>
      <x:c r="Y2793" s="18" t="n">
        <x:f>IF(U2793=0,0,N2793*R2793/U2793)</x:f>
        <x:v>0</x:v>
      </x:c>
      <x:c r="Z2793" s="18" t="n">
        <x:f>IF(U2793=0,0,P2793*R2793/U2793)</x:f>
        <x:v>0</x:v>
      </x:c>
      <x:c r="AA2793" s="18" t="n">
        <x:f>MAX(Y2793,Z2793*'01 Controls'!$E$13)</x:f>
        <x:v>0</x:v>
      </x:c>
      <x:c r="AB2793" s="18" t="n">
        <x:f>IF(U2793=0,0,N2793*S2793/U2793)</x:f>
        <x:v>843.75</x:v>
      </x:c>
      <x:c r="AC2793" s="18" t="n">
        <x:f>IF(U2793=0,0,P2793*S2793/U2793)</x:f>
        <x:v>1083.75</x:v>
      </x:c>
      <x:c r="AD2793" s="18" t="n">
        <x:f>MAX(AB2793,AC2793*'01 Controls'!$E$14)</x:f>
        <x:v>843.75</x:v>
      </x:c>
      <x:c r="AE2793" s="18" t="n">
        <x:f>IF(U2793=0,0,N2793*T2793/U2793)</x:f>
        <x:v>0</x:v>
      </x:c>
      <x:c r="AF2793" s="18" t="n">
        <x:f>IF(U2793=0,0,P2793*T2793/U2793)</x:f>
        <x:v>0</x:v>
      </x:c>
      <x:c r="AG2793" s="18" t="n">
        <x:f>MAX(AE2793,AF2793*'01 Controls'!$E$15)</x:f>
        <x:v>0</x:v>
      </x:c>
      <x:c r="AH2793" s="18" t="n">
        <x:f>SUM(V2793,Y2793,AB2793,AE2793)</x:f>
        <x:v>843.75</x:v>
      </x:c>
      <x:c r="AI2793" s="18" t="n">
        <x:f>N2793-AH2793</x:f>
        <x:v>0</x:v>
      </x:c>
      <x:c r="AJ2793" s="18" t="n">
        <x:f>V2793*INDEX('07 Mode Capacity'!$P$6:$P$17,MATCH("AIR-"&amp;I2793,'07 Mode Capacity'!$C$6:$C$17,0))</x:f>
        <x:v>0</x:v>
      </x:c>
      <x:c r="AK2793" s="18" t="n">
        <x:f>Y2793*INDEX('07 Mode Capacity'!$P$6:$P$17,MATCH("OCEAN-"&amp;I2793,'07 Mode Capacity'!$C$6:$C$17,0))</x:f>
        <x:v>0</x:v>
      </x:c>
      <x:c r="AL2793" s="18" t="n">
        <x:f>AB2793*INDEX('07 Mode Capacity'!$P$6:$P$17,MATCH("LAND-"&amp;I2793,'07 Mode Capacity'!$C$6:$C$17,0))</x:f>
        <x:v>102.97788990289912</x:v>
      </x:c>
      <x:c r="AM2793" s="18" t="n">
        <x:f>AE2793*INDEX('07 Mode Capacity'!$P$6:$P$17,MATCH("INLAND-"&amp;I2793,'07 Mode Capacity'!$C$6:$C$17,0))</x:f>
        <x:v>0</x:v>
      </x:c>
      <x:c r="AN2793" s="18" t="n">
        <x:f>SUM(AJ2793:AM2793)</x:f>
        <x:v>102.97788990289912</x:v>
      </x:c>
      <x:c r="AO2793" s="17" t="n">
        <x:f>IF(N2793=0,1,AN2793/N2793)</x:f>
        <x:v>0.1220478695145471</x:v>
      </x:c>
      <x:c r="AP2793" s="11" t="str">
        <x:f>IF(AO2793&gt;='01 Controls'!$E$16,"PASS","FAIL")</x:f>
        <x:v>FAIL</x:v>
      </x:c>
      <x:c r="AQ2793" s="11" t="str">
        <x:v>UNQUANTIFIED</x:v>
      </x:c>
      <x:c r="AR2793" s="11" t="str">
        <x:v>Position-class planning record; serial item and receiver open</x:v>
      </x:c>
      <x:c r="AS2793" s="26"/>
      <x:c r="AT2793" s="26"/>
    </x:row>
    <x:row r="2794">
      <x:c r="C2794" s="11" t="str">
        <x:v>M4-A-SMW-FLR-24</x:v>
      </x:c>
      <x:c r="D2794" s="11" t="str">
        <x:v>M4</x:v>
      </x:c>
      <x:c r="E2794" s="11" t="str">
        <x:v>Tornado sequence</x:v>
      </x:c>
      <x:c r="F2794" s="11" t="str">
        <x:v>A-SMW</x:v>
      </x:c>
      <x:c r="G2794" s="11" t="str">
        <x:v>Strategic mobility wing</x:v>
      </x:c>
      <x:c r="H2794" s="11" t="str">
        <x:v>FLR-24</x:v>
      </x:c>
      <x:c r="I2794" s="19" t="n">
        <x:v>48</x:v>
      </x:c>
      <x:c r="J2794" s="21" t="n">
        <x:v>3</x:v>
      </x:c>
      <x:c r="K2794" s="18" t="n">
        <x:f>'05 Cargo Register'!K106</x:f>
        <x:v>421.875</x:v>
      </x:c>
      <x:c r="L2794" s="18" t="n">
        <x:f>'05 Cargo Register'!N106</x:f>
        <x:v>21</x:v>
      </x:c>
      <x:c r="M2794" s="18" t="n">
        <x:f>'05 Cargo Register'!O106</x:f>
        <x:v>672</x:v>
      </x:c>
      <x:c r="N2794" s="18" t="n">
        <x:f>J2794*K2794</x:f>
        <x:v>1265.625</x:v>
      </x:c>
      <x:c r="O2794" s="18" t="n">
        <x:f>J2794*L2794</x:f>
        <x:v>63</x:v>
      </x:c>
      <x:c r="P2794" s="18" t="n">
        <x:f>J2794*M2794</x:f>
        <x:v>2016</x:v>
      </x:c>
      <x:c r="Q2794" s="22" t="n">
        <x:f>'01 Controls'!$E$28*'02 Cargo Classes'!$M$11</x:f>
        <x:v>0</x:v>
      </x:c>
      <x:c r="R2794" s="22" t="n">
        <x:f>'01 Controls'!$F$28*'02 Cargo Classes'!$N$11</x:f>
        <x:v>0</x:v>
      </x:c>
      <x:c r="S2794" s="22" t="n">
        <x:f>'01 Controls'!$G$28*'02 Cargo Classes'!$O$11</x:f>
        <x:v>0.95</x:v>
      </x:c>
      <x:c r="T2794" s="22" t="n">
        <x:f>'01 Controls'!$H$28*'02 Cargo Classes'!$P$11</x:f>
        <x:v>0</x:v>
      </x:c>
      <x:c r="U2794" s="22" t="n">
        <x:f>SUM(Q2794:T2794)</x:f>
        <x:v>0.95</x:v>
      </x:c>
      <x:c r="V2794" s="18" t="n">
        <x:f>IF(U2794=0,0,N2794*Q2794/U2794)</x:f>
        <x:v>0</x:v>
      </x:c>
      <x:c r="W2794" s="18" t="n">
        <x:f>IF(U2794=0,0,P2794*Q2794/U2794)</x:f>
        <x:v>0</x:v>
      </x:c>
      <x:c r="X2794" s="18" t="n">
        <x:f>MAX(V2794,W2794*'01 Controls'!$E$12)</x:f>
        <x:v>0</x:v>
      </x:c>
      <x:c r="Y2794" s="18" t="n">
        <x:f>IF(U2794=0,0,N2794*R2794/U2794)</x:f>
        <x:v>0</x:v>
      </x:c>
      <x:c r="Z2794" s="18" t="n">
        <x:f>IF(U2794=0,0,P2794*R2794/U2794)</x:f>
        <x:v>0</x:v>
      </x:c>
      <x:c r="AA2794" s="18" t="n">
        <x:f>MAX(Y2794,Z2794*'01 Controls'!$E$13)</x:f>
        <x:v>0</x:v>
      </x:c>
      <x:c r="AB2794" s="18" t="n">
        <x:f>IF(U2794=0,0,N2794*S2794/U2794)</x:f>
        <x:v>1265.625</x:v>
      </x:c>
      <x:c r="AC2794" s="18" t="n">
        <x:f>IF(U2794=0,0,P2794*S2794/U2794)</x:f>
        <x:v>2016</x:v>
      </x:c>
      <x:c r="AD2794" s="18" t="n">
        <x:f>MAX(AB2794,AC2794*'01 Controls'!$E$14)</x:f>
        <x:v>1265.625</x:v>
      </x:c>
      <x:c r="AE2794" s="18" t="n">
        <x:f>IF(U2794=0,0,N2794*T2794/U2794)</x:f>
        <x:v>0</x:v>
      </x:c>
      <x:c r="AF2794" s="18" t="n">
        <x:f>IF(U2794=0,0,P2794*T2794/U2794)</x:f>
        <x:v>0</x:v>
      </x:c>
      <x:c r="AG2794" s="18" t="n">
        <x:f>MAX(AE2794,AF2794*'01 Controls'!$E$15)</x:f>
        <x:v>0</x:v>
      </x:c>
      <x:c r="AH2794" s="18" t="n">
        <x:f>SUM(V2794,Y2794,AB2794,AE2794)</x:f>
        <x:v>1265.625</x:v>
      </x:c>
      <x:c r="AI2794" s="18" t="n">
        <x:f>N2794-AH2794</x:f>
        <x:v>0</x:v>
      </x:c>
      <x:c r="AJ2794" s="18" t="n">
        <x:f>V2794*INDEX('07 Mode Capacity'!$P$6:$P$17,MATCH("AIR-"&amp;I2794,'07 Mode Capacity'!$C$6:$C$17,0))</x:f>
        <x:v>0</x:v>
      </x:c>
      <x:c r="AK2794" s="18" t="n">
        <x:f>Y2794*INDEX('07 Mode Capacity'!$P$6:$P$17,MATCH("OCEAN-"&amp;I2794,'07 Mode Capacity'!$C$6:$C$17,0))</x:f>
        <x:v>0</x:v>
      </x:c>
      <x:c r="AL2794" s="18" t="n">
        <x:f>AB2794*INDEX('07 Mode Capacity'!$P$6:$P$17,MATCH("LAND-"&amp;I2794,'07 Mode Capacity'!$C$6:$C$17,0))</x:f>
        <x:v>154.4668348543487</x:v>
      </x:c>
      <x:c r="AM2794" s="18" t="n">
        <x:f>AE2794*INDEX('07 Mode Capacity'!$P$6:$P$17,MATCH("INLAND-"&amp;I2794,'07 Mode Capacity'!$C$6:$C$17,0))</x:f>
        <x:v>0</x:v>
      </x:c>
      <x:c r="AN2794" s="18" t="n">
        <x:f>SUM(AJ2794:AM2794)</x:f>
        <x:v>154.4668348543487</x:v>
      </x:c>
      <x:c r="AO2794" s="17" t="n">
        <x:f>IF(N2794=0,1,AN2794/N2794)</x:f>
        <x:v>0.12204786951454712</x:v>
      </x:c>
      <x:c r="AP2794" s="11" t="str">
        <x:f>IF(AO2794&gt;='01 Controls'!$E$16,"PASS","FAIL")</x:f>
        <x:v>FAIL</x:v>
      </x:c>
      <x:c r="AQ2794" s="11" t="str">
        <x:v>UNQUANTIFIED</x:v>
      </x:c>
      <x:c r="AR2794" s="11" t="str">
        <x:v>Position-class planning record; serial item and receiver open</x:v>
      </x:c>
      <x:c r="AS2794" s="26"/>
      <x:c r="AT2794" s="26"/>
    </x:row>
    <x:row r="2795">
      <x:c r="C2795" s="11" t="str">
        <x:v>M4-A-SMW-ROL-30</x:v>
      </x:c>
      <x:c r="D2795" s="11" t="str">
        <x:v>M4</x:v>
      </x:c>
      <x:c r="E2795" s="11" t="str">
        <x:v>Tornado sequence</x:v>
      </x:c>
      <x:c r="F2795" s="11" t="str">
        <x:v>A-SMW</x:v>
      </x:c>
      <x:c r="G2795" s="11" t="str">
        <x:v>Strategic mobility wing</x:v>
      </x:c>
      <x:c r="H2795" s="11" t="str">
        <x:v>ROL-30</x:v>
      </x:c>
      <x:c r="I2795" s="19" t="n">
        <x:v>48</x:v>
      </x:c>
      <x:c r="J2795" s="21" t="n">
        <x:v>3</x:v>
      </x:c>
      <x:c r="K2795" s="18" t="n">
        <x:f>'05 Cargo Register'!K107</x:f>
        <x:v>506.25</x:v>
      </x:c>
      <x:c r="L2795" s="18" t="n">
        <x:f>'05 Cargo Register'!N107</x:f>
        <x:v>22</x:v>
      </x:c>
      <x:c r="M2795" s="18" t="n">
        <x:f>'05 Cargo Register'!O107</x:f>
        <x:v>1402.5</x:v>
      </x:c>
      <x:c r="N2795" s="18" t="n">
        <x:f>J2795*K2795</x:f>
        <x:v>1518.75</x:v>
      </x:c>
      <x:c r="O2795" s="18" t="n">
        <x:f>J2795*L2795</x:f>
        <x:v>66</x:v>
      </x:c>
      <x:c r="P2795" s="18" t="n">
        <x:f>J2795*M2795</x:f>
        <x:v>4207.5</x:v>
      </x:c>
      <x:c r="Q2795" s="22" t="n">
        <x:f>'01 Controls'!$E$28*'02 Cargo Classes'!$M$12</x:f>
        <x:v>0</x:v>
      </x:c>
      <x:c r="R2795" s="22" t="n">
        <x:f>'01 Controls'!$F$28*'02 Cargo Classes'!$N$12</x:f>
        <x:v>0</x:v>
      </x:c>
      <x:c r="S2795" s="22" t="n">
        <x:f>'01 Controls'!$G$28*'02 Cargo Classes'!$O$12</x:f>
        <x:v>1.4249999999999998</x:v>
      </x:c>
      <x:c r="T2795" s="22" t="n">
        <x:f>'01 Controls'!$H$28*'02 Cargo Classes'!$P$12</x:f>
        <x:v>0</x:v>
      </x:c>
      <x:c r="U2795" s="22" t="n">
        <x:f>SUM(Q2795:T2795)</x:f>
        <x:v>1.4249999999999998</x:v>
      </x:c>
      <x:c r="V2795" s="18" t="n">
        <x:f>IF(U2795=0,0,N2795*Q2795/U2795)</x:f>
        <x:v>0</x:v>
      </x:c>
      <x:c r="W2795" s="18" t="n">
        <x:f>IF(U2795=0,0,P2795*Q2795/U2795)</x:f>
        <x:v>0</x:v>
      </x:c>
      <x:c r="X2795" s="18" t="n">
        <x:f>MAX(V2795,W2795*'01 Controls'!$E$12)</x:f>
        <x:v>0</x:v>
      </x:c>
      <x:c r="Y2795" s="18" t="n">
        <x:f>IF(U2795=0,0,N2795*R2795/U2795)</x:f>
        <x:v>0</x:v>
      </x:c>
      <x:c r="Z2795" s="18" t="n">
        <x:f>IF(U2795=0,0,P2795*R2795/U2795)</x:f>
        <x:v>0</x:v>
      </x:c>
      <x:c r="AA2795" s="18" t="n">
        <x:f>MAX(Y2795,Z2795*'01 Controls'!$E$13)</x:f>
        <x:v>0</x:v>
      </x:c>
      <x:c r="AB2795" s="18" t="n">
        <x:f>IF(U2795=0,0,N2795*S2795/U2795)</x:f>
        <x:v>1518.7499999999998</x:v>
      </x:c>
      <x:c r="AC2795" s="18" t="n">
        <x:f>IF(U2795=0,0,P2795*S2795/U2795)</x:f>
        <x:v>4207.5</x:v>
      </x:c>
      <x:c r="AD2795" s="18" t="n">
        <x:f>MAX(AB2795,AC2795*'01 Controls'!$E$14)</x:f>
        <x:v>1518.7499999999998</x:v>
      </x:c>
      <x:c r="AE2795" s="18" t="n">
        <x:f>IF(U2795=0,0,N2795*T2795/U2795)</x:f>
        <x:v>0</x:v>
      </x:c>
      <x:c r="AF2795" s="18" t="n">
        <x:f>IF(U2795=0,0,P2795*T2795/U2795)</x:f>
        <x:v>0</x:v>
      </x:c>
      <x:c r="AG2795" s="18" t="n">
        <x:f>MAX(AE2795,AF2795*'01 Controls'!$E$15)</x:f>
        <x:v>0</x:v>
      </x:c>
      <x:c r="AH2795" s="18" t="n">
        <x:f>SUM(V2795,Y2795,AB2795,AE2795)</x:f>
        <x:v>1518.7499999999998</x:v>
      </x:c>
      <x:c r="AI2795" s="18" t="n">
        <x:f>N2795-AH2795</x:f>
        <x:v>2.2737367544323206e-13</x:v>
      </x:c>
      <x:c r="AJ2795" s="18" t="n">
        <x:f>V2795*INDEX('07 Mode Capacity'!$P$6:$P$17,MATCH("AIR-"&amp;I2795,'07 Mode Capacity'!$C$6:$C$17,0))</x:f>
        <x:v>0</x:v>
      </x:c>
      <x:c r="AK2795" s="18" t="n">
        <x:f>Y2795*INDEX('07 Mode Capacity'!$P$6:$P$17,MATCH("OCEAN-"&amp;I2795,'07 Mode Capacity'!$C$6:$C$17,0))</x:f>
        <x:v>0</x:v>
      </x:c>
      <x:c r="AL2795" s="18" t="n">
        <x:f>AB2795*INDEX('07 Mode Capacity'!$P$6:$P$17,MATCH("LAND-"&amp;I2795,'07 Mode Capacity'!$C$6:$C$17,0))</x:f>
        <x:v>185.36020182521838</x:v>
      </x:c>
      <x:c r="AM2795" s="18" t="n">
        <x:f>AE2795*INDEX('07 Mode Capacity'!$P$6:$P$17,MATCH("INLAND-"&amp;I2795,'07 Mode Capacity'!$C$6:$C$17,0))</x:f>
        <x:v>0</x:v>
      </x:c>
      <x:c r="AN2795" s="18" t="n">
        <x:f>SUM(AJ2795:AM2795)</x:f>
        <x:v>185.36020182521838</x:v>
      </x:c>
      <x:c r="AO2795" s="17" t="n">
        <x:f>IF(N2795=0,1,AN2795/N2795)</x:f>
        <x:v>0.12204786951454709</x:v>
      </x:c>
      <x:c r="AP2795" s="11" t="str">
        <x:f>IF(AO2795&gt;='01 Controls'!$E$16,"PASS","FAIL")</x:f>
        <x:v>FAIL</x:v>
      </x:c>
      <x:c r="AQ2795" s="11" t="str">
        <x:v>UNQUANTIFIED</x:v>
      </x:c>
      <x:c r="AR2795" s="11" t="str">
        <x:v>Position-class planning record; serial item and receiver open</x:v>
      </x:c>
      <x:c r="AS2795" s="26"/>
      <x:c r="AT2795" s="26"/>
    </x:row>
    <x:row r="2796">
      <x:c r="C2796" s="11" t="str">
        <x:v>M4-A-SMW-LIN-18</x:v>
      </x:c>
      <x:c r="D2796" s="11" t="str">
        <x:v>M4</x:v>
      </x:c>
      <x:c r="E2796" s="11" t="str">
        <x:v>Tornado sequence</x:v>
      </x:c>
      <x:c r="F2796" s="11" t="str">
        <x:v>A-SMW</x:v>
      </x:c>
      <x:c r="G2796" s="11" t="str">
        <x:v>Strategic mobility wing</x:v>
      </x:c>
      <x:c r="H2796" s="11" t="str">
        <x:v>LIN-18</x:v>
      </x:c>
      <x:c r="I2796" s="19" t="n">
        <x:v>72</x:v>
      </x:c>
      <x:c r="J2796" s="21" t="n">
        <x:v>3</x:v>
      </x:c>
      <x:c r="K2796" s="18" t="n">
        <x:f>'05 Cargo Register'!K108</x:f>
        <x:v>112.5</x:v>
      </x:c>
      <x:c r="L2796" s="18" t="n">
        <x:f>'05 Cargo Register'!N108</x:f>
        <x:v>8</x:v>
      </x:c>
      <x:c r="M2796" s="18" t="n">
        <x:f>'05 Cargo Register'!O108</x:f>
        <x:v>352</x:v>
      </x:c>
      <x:c r="N2796" s="18" t="n">
        <x:f>J2796*K2796</x:f>
        <x:v>337.5</x:v>
      </x:c>
      <x:c r="O2796" s="18" t="n">
        <x:f>J2796*L2796</x:f>
        <x:v>24</x:v>
      </x:c>
      <x:c r="P2796" s="18" t="n">
        <x:f>J2796*M2796</x:f>
        <x:v>1056</x:v>
      </x:c>
      <x:c r="Q2796" s="22" t="n">
        <x:f>'01 Controls'!$E$28*'02 Cargo Classes'!$M$13</x:f>
        <x:v>0</x:v>
      </x:c>
      <x:c r="R2796" s="22" t="n">
        <x:f>'01 Controls'!$F$28*'02 Cargo Classes'!$N$13</x:f>
        <x:v>0</x:v>
      </x:c>
      <x:c r="S2796" s="22" t="n">
        <x:f>'01 Controls'!$G$28*'02 Cargo Classes'!$O$13</x:f>
        <x:v>0.95</x:v>
      </x:c>
      <x:c r="T2796" s="22" t="n">
        <x:f>'01 Controls'!$H$28*'02 Cargo Classes'!$P$13</x:f>
        <x:v>0</x:v>
      </x:c>
      <x:c r="U2796" s="22" t="n">
        <x:f>SUM(Q2796:T2796)</x:f>
        <x:v>0.95</x:v>
      </x:c>
      <x:c r="V2796" s="18" t="n">
        <x:f>IF(U2796=0,0,N2796*Q2796/U2796)</x:f>
        <x:v>0</x:v>
      </x:c>
      <x:c r="W2796" s="18" t="n">
        <x:f>IF(U2796=0,0,P2796*Q2796/U2796)</x:f>
        <x:v>0</x:v>
      </x:c>
      <x:c r="X2796" s="18" t="n">
        <x:f>MAX(V2796,W2796*'01 Controls'!$E$12)</x:f>
        <x:v>0</x:v>
      </x:c>
      <x:c r="Y2796" s="18" t="n">
        <x:f>IF(U2796=0,0,N2796*R2796/U2796)</x:f>
        <x:v>0</x:v>
      </x:c>
      <x:c r="Z2796" s="18" t="n">
        <x:f>IF(U2796=0,0,P2796*R2796/U2796)</x:f>
        <x:v>0</x:v>
      </x:c>
      <x:c r="AA2796" s="18" t="n">
        <x:f>MAX(Y2796,Z2796*'01 Controls'!$E$13)</x:f>
        <x:v>0</x:v>
      </x:c>
      <x:c r="AB2796" s="18" t="n">
        <x:f>IF(U2796=0,0,N2796*S2796/U2796)</x:f>
        <x:v>337.5</x:v>
      </x:c>
      <x:c r="AC2796" s="18" t="n">
        <x:f>IF(U2796=0,0,P2796*S2796/U2796)</x:f>
        <x:v>1056</x:v>
      </x:c>
      <x:c r="AD2796" s="18" t="n">
        <x:f>MAX(AB2796,AC2796*'01 Controls'!$E$14)</x:f>
        <x:v>337.5</x:v>
      </x:c>
      <x:c r="AE2796" s="18" t="n">
        <x:f>IF(U2796=0,0,N2796*T2796/U2796)</x:f>
        <x:v>0</x:v>
      </x:c>
      <x:c r="AF2796" s="18" t="n">
        <x:f>IF(U2796=0,0,P2796*T2796/U2796)</x:f>
        <x:v>0</x:v>
      </x:c>
      <x:c r="AG2796" s="18" t="n">
        <x:f>MAX(AE2796,AF2796*'01 Controls'!$E$15)</x:f>
        <x:v>0</x:v>
      </x:c>
      <x:c r="AH2796" s="18" t="n">
        <x:f>SUM(V2796,Y2796,AB2796,AE2796)</x:f>
        <x:v>337.5</x:v>
      </x:c>
      <x:c r="AI2796" s="18" t="n">
        <x:f>N2796-AH2796</x:f>
        <x:v>0</x:v>
      </x:c>
      <x:c r="AJ2796" s="18" t="n">
        <x:f>V2796*INDEX('07 Mode Capacity'!$P$6:$P$17,MATCH("AIR-"&amp;I2796,'07 Mode Capacity'!$C$6:$C$17,0))</x:f>
        <x:v>0</x:v>
      </x:c>
      <x:c r="AK2796" s="18" t="n">
        <x:f>Y2796*INDEX('07 Mode Capacity'!$P$6:$P$17,MATCH("OCEAN-"&amp;I2796,'07 Mode Capacity'!$C$6:$C$17,0))</x:f>
        <x:v>0</x:v>
      </x:c>
      <x:c r="AL2796" s="18" t="n">
        <x:f>AB2796*INDEX('07 Mode Capacity'!$P$6:$P$17,MATCH("LAND-"&amp;I2796,'07 Mode Capacity'!$C$6:$C$17,0))</x:f>
        <x:v>241.3159508633063</x:v>
      </x:c>
      <x:c r="AM2796" s="18" t="n">
        <x:f>AE2796*INDEX('07 Mode Capacity'!$P$6:$P$17,MATCH("INLAND-"&amp;I2796,'07 Mode Capacity'!$C$6:$C$17,0))</x:f>
        <x:v>0</x:v>
      </x:c>
      <x:c r="AN2796" s="18" t="n">
        <x:f>SUM(AJ2796:AM2796)</x:f>
        <x:v>241.3159508633063</x:v>
      </x:c>
      <x:c r="AO2796" s="17" t="n">
        <x:f>IF(N2796=0,1,AN2796/N2796)</x:f>
        <x:v>0.7150102247801668</x:v>
      </x:c>
      <x:c r="AP2796" s="11" t="str">
        <x:f>IF(AO2796&gt;='01 Controls'!$E$16,"PASS","FAIL")</x:f>
        <x:v>FAIL</x:v>
      </x:c>
      <x:c r="AQ2796" s="11" t="str">
        <x:v>UNQUANTIFIED</x:v>
      </x:c>
      <x:c r="AR2796" s="11" t="str">
        <x:v>Position-class planning record; serial item and receiver open</x:v>
      </x:c>
      <x:c r="AS2796" s="26"/>
      <x:c r="AT2796" s="26"/>
    </x:row>
    <x:row r="2797">
      <x:c r="C2797" s="11" t="str">
        <x:v>M4-A-SMW-BLK-08</x:v>
      </x:c>
      <x:c r="D2797" s="11" t="str">
        <x:v>M4</x:v>
      </x:c>
      <x:c r="E2797" s="11" t="str">
        <x:v>Tornado sequence</x:v>
      </x:c>
      <x:c r="F2797" s="11" t="str">
        <x:v>A-SMW</x:v>
      </x:c>
      <x:c r="G2797" s="11" t="str">
        <x:v>Strategic mobility wing</x:v>
      </x:c>
      <x:c r="H2797" s="11" t="str">
        <x:v>BLK-08</x:v>
      </x:c>
      <x:c r="I2797" s="19" t="n">
        <x:v>48</x:v>
      </x:c>
      <x:c r="J2797" s="21" t="n">
        <x:v>3</x:v>
      </x:c>
      <x:c r="K2797" s="18" t="n">
        <x:f>'05 Cargo Register'!K109</x:f>
        <x:v>56.25</x:v>
      </x:c>
      <x:c r="L2797" s="18" t="n">
        <x:f>'05 Cargo Register'!N109</x:f>
        <x:v>9</x:v>
      </x:c>
      <x:c r="M2797" s="18" t="n">
        <x:f>'05 Cargo Register'!O109</x:f>
        <x:v>459</x:v>
      </x:c>
      <x:c r="N2797" s="18" t="n">
        <x:f>J2797*K2797</x:f>
        <x:v>168.75</x:v>
      </x:c>
      <x:c r="O2797" s="18" t="n">
        <x:f>J2797*L2797</x:f>
        <x:v>27</x:v>
      </x:c>
      <x:c r="P2797" s="18" t="n">
        <x:f>J2797*M2797</x:f>
        <x:v>1377</x:v>
      </x:c>
      <x:c r="Q2797" s="22" t="n">
        <x:f>'01 Controls'!$E$28*'02 Cargo Classes'!$M$14</x:f>
        <x:v>0.05</x:v>
      </x:c>
      <x:c r="R2797" s="22" t="n">
        <x:f>'01 Controls'!$F$28*'02 Cargo Classes'!$N$14</x:f>
        <x:v>0</x:v>
      </x:c>
      <x:c r="S2797" s="22" t="n">
        <x:f>'01 Controls'!$G$28*'02 Cargo Classes'!$O$14</x:f>
        <x:v>0.95</x:v>
      </x:c>
      <x:c r="T2797" s="22" t="n">
        <x:f>'01 Controls'!$H$28*'02 Cargo Classes'!$P$14</x:f>
        <x:v>0</x:v>
      </x:c>
      <x:c r="U2797" s="22" t="n">
        <x:f>SUM(Q2797:T2797)</x:f>
        <x:v>1</x:v>
      </x:c>
      <x:c r="V2797" s="18" t="n">
        <x:f>IF(U2797=0,0,N2797*Q2797/U2797)</x:f>
        <x:v>8.4375</x:v>
      </x:c>
      <x:c r="W2797" s="18" t="n">
        <x:f>IF(U2797=0,0,P2797*Q2797/U2797)</x:f>
        <x:v>68.85000000000001</x:v>
      </x:c>
      <x:c r="X2797" s="18" t="n">
        <x:f>MAX(V2797,W2797*'01 Controls'!$E$12)</x:f>
        <x:v>17.212500000000002</x:v>
      </x:c>
      <x:c r="Y2797" s="18" t="n">
        <x:f>IF(U2797=0,0,N2797*R2797/U2797)</x:f>
        <x:v>0</x:v>
      </x:c>
      <x:c r="Z2797" s="18" t="n">
        <x:f>IF(U2797=0,0,P2797*R2797/U2797)</x:f>
        <x:v>0</x:v>
      </x:c>
      <x:c r="AA2797" s="18" t="n">
        <x:f>MAX(Y2797,Z2797*'01 Controls'!$E$13)</x:f>
        <x:v>0</x:v>
      </x:c>
      <x:c r="AB2797" s="18" t="n">
        <x:f>IF(U2797=0,0,N2797*S2797/U2797)</x:f>
        <x:v>160.3125</x:v>
      </x:c>
      <x:c r="AC2797" s="18" t="n">
        <x:f>IF(U2797=0,0,P2797*S2797/U2797)</x:f>
        <x:v>1308.1499999999999</x:v>
      </x:c>
      <x:c r="AD2797" s="18" t="n">
        <x:f>MAX(AB2797,AC2797*'01 Controls'!$E$14)</x:f>
        <x:v>261.63</x:v>
      </x:c>
      <x:c r="AE2797" s="18" t="n">
        <x:f>IF(U2797=0,0,N2797*T2797/U2797)</x:f>
        <x:v>0</x:v>
      </x:c>
      <x:c r="AF2797" s="18" t="n">
        <x:f>IF(U2797=0,0,P2797*T2797/U2797)</x:f>
        <x:v>0</x:v>
      </x:c>
      <x:c r="AG2797" s="18" t="n">
        <x:f>MAX(AE2797,AF2797*'01 Controls'!$E$15)</x:f>
        <x:v>0</x:v>
      </x:c>
      <x:c r="AH2797" s="18" t="n">
        <x:f>SUM(V2797,Y2797,AB2797,AE2797)</x:f>
        <x:v>168.75</x:v>
      </x:c>
      <x:c r="AI2797" s="18" t="n">
        <x:f>N2797-AH2797</x:f>
        <x:v>0</x:v>
      </x:c>
      <x:c r="AJ2797" s="18" t="n">
        <x:f>V2797*INDEX('07 Mode Capacity'!$P$6:$P$17,MATCH("AIR-"&amp;I2797,'07 Mode Capacity'!$C$6:$C$17,0))</x:f>
        <x:v>2.3653321168159067</x:v>
      </x:c>
      <x:c r="AK2797" s="18" t="n">
        <x:f>Y2797*INDEX('07 Mode Capacity'!$P$6:$P$17,MATCH("OCEAN-"&amp;I2797,'07 Mode Capacity'!$C$6:$C$17,0))</x:f>
        <x:v>0</x:v>
      </x:c>
      <x:c r="AL2797" s="18" t="n">
        <x:f>AB2797*INDEX('07 Mode Capacity'!$P$6:$P$17,MATCH("LAND-"&amp;I2797,'07 Mode Capacity'!$C$6:$C$17,0))</x:f>
        <x:v>19.565799081550832</x:v>
      </x:c>
      <x:c r="AM2797" s="18" t="n">
        <x:f>AE2797*INDEX('07 Mode Capacity'!$P$6:$P$17,MATCH("INLAND-"&amp;I2797,'07 Mode Capacity'!$C$6:$C$17,0))</x:f>
        <x:v>0</x:v>
      </x:c>
      <x:c r="AN2797" s="18" t="n">
        <x:f>SUM(AJ2797:AM2797)</x:f>
        <x:v>21.93113119836674</x:v>
      </x:c>
      <x:c r="AO2797" s="17" t="n">
        <x:f>IF(N2797=0,1,AN2797/N2797)</x:f>
        <x:v>0.12996225895328437</x:v>
      </x:c>
      <x:c r="AP2797" s="11" t="str">
        <x:f>IF(AO2797&gt;='01 Controls'!$E$16,"PASS","FAIL")</x:f>
        <x:v>FAIL</x:v>
      </x:c>
      <x:c r="AQ2797" s="11" t="str">
        <x:v>UNQUANTIFIED</x:v>
      </x:c>
      <x:c r="AR2797" s="11" t="str">
        <x:v>Position-class planning record; serial item and receiver open</x:v>
      </x:c>
      <x:c r="AS2797" s="26"/>
      <x:c r="AT2797" s="26"/>
    </x:row>
    <x:row r="2798">
      <x:c r="C2798" s="11" t="str">
        <x:v>M4-A-SMW-OOG-80</x:v>
      </x:c>
      <x:c r="D2798" s="11" t="str">
        <x:v>M4</x:v>
      </x:c>
      <x:c r="E2798" s="11" t="str">
        <x:v>Tornado sequence</x:v>
      </x:c>
      <x:c r="F2798" s="11" t="str">
        <x:v>A-SMW</x:v>
      </x:c>
      <x:c r="G2798" s="11" t="str">
        <x:v>Strategic mobility wing</x:v>
      </x:c>
      <x:c r="H2798" s="11" t="str">
        <x:v>OOG-80</x:v>
      </x:c>
      <x:c r="I2798" s="19" t="n">
        <x:v>72</x:v>
      </x:c>
      <x:c r="J2798" s="21" t="n">
        <x:v>3</x:v>
      </x:c>
      <x:c r="K2798" s="18" t="n">
        <x:f>'05 Cargo Register'!K110</x:f>
        <x:v>562.5</x:v>
      </x:c>
      <x:c r="L2798" s="18" t="n">
        <x:f>'05 Cargo Register'!N110</x:f>
        <x:v>10</x:v>
      </x:c>
      <x:c r="M2798" s="18" t="n">
        <x:f>'05 Cargo Register'!O110</x:f>
        <x:v>1760</x:v>
      </x:c>
      <x:c r="N2798" s="18" t="n">
        <x:f>J2798*K2798</x:f>
        <x:v>1687.5</x:v>
      </x:c>
      <x:c r="O2798" s="18" t="n">
        <x:f>J2798*L2798</x:f>
        <x:v>30</x:v>
      </x:c>
      <x:c r="P2798" s="18" t="n">
        <x:f>J2798*M2798</x:f>
        <x:v>5280</x:v>
      </x:c>
      <x:c r="Q2798" s="22" t="n">
        <x:f>'01 Controls'!$E$28*'02 Cargo Classes'!$M$15</x:f>
        <x:v>0</x:v>
      </x:c>
      <x:c r="R2798" s="22" t="n">
        <x:f>'01 Controls'!$F$28*'02 Cargo Classes'!$N$15</x:f>
        <x:v>0</x:v>
      </x:c>
      <x:c r="S2798" s="22" t="n">
        <x:f>'01 Controls'!$G$28*'02 Cargo Classes'!$O$15</x:f>
        <x:v>0.57</x:v>
      </x:c>
      <x:c r="T2798" s="22" t="n">
        <x:f>'01 Controls'!$H$28*'02 Cargo Classes'!$P$15</x:f>
        <x:v>0</x:v>
      </x:c>
      <x:c r="U2798" s="22" t="n">
        <x:f>SUM(Q2798:T2798)</x:f>
        <x:v>0.57</x:v>
      </x:c>
      <x:c r="V2798" s="18" t="n">
        <x:f>IF(U2798=0,0,N2798*Q2798/U2798)</x:f>
        <x:v>0</x:v>
      </x:c>
      <x:c r="W2798" s="18" t="n">
        <x:f>IF(U2798=0,0,P2798*Q2798/U2798)</x:f>
        <x:v>0</x:v>
      </x:c>
      <x:c r="X2798" s="18" t="n">
        <x:f>MAX(V2798,W2798*'01 Controls'!$E$12)</x:f>
        <x:v>0</x:v>
      </x:c>
      <x:c r="Y2798" s="18" t="n">
        <x:f>IF(U2798=0,0,N2798*R2798/U2798)</x:f>
        <x:v>0</x:v>
      </x:c>
      <x:c r="Z2798" s="18" t="n">
        <x:f>IF(U2798=0,0,P2798*R2798/U2798)</x:f>
        <x:v>0</x:v>
      </x:c>
      <x:c r="AA2798" s="18" t="n">
        <x:f>MAX(Y2798,Z2798*'01 Controls'!$E$13)</x:f>
        <x:v>0</x:v>
      </x:c>
      <x:c r="AB2798" s="18" t="n">
        <x:f>IF(U2798=0,0,N2798*S2798/U2798)</x:f>
        <x:v>1687.5</x:v>
      </x:c>
      <x:c r="AC2798" s="18" t="n">
        <x:f>IF(U2798=0,0,P2798*S2798/U2798)</x:f>
        <x:v>5280</x:v>
      </x:c>
      <x:c r="AD2798" s="18" t="n">
        <x:f>MAX(AB2798,AC2798*'01 Controls'!$E$14)</x:f>
        <x:v>1687.5</x:v>
      </x:c>
      <x:c r="AE2798" s="18" t="n">
        <x:f>IF(U2798=0,0,N2798*T2798/U2798)</x:f>
        <x:v>0</x:v>
      </x:c>
      <x:c r="AF2798" s="18" t="n">
        <x:f>IF(U2798=0,0,P2798*T2798/U2798)</x:f>
        <x:v>0</x:v>
      </x:c>
      <x:c r="AG2798" s="18" t="n">
        <x:f>MAX(AE2798,AF2798*'01 Controls'!$E$15)</x:f>
        <x:v>0</x:v>
      </x:c>
      <x:c r="AH2798" s="18" t="n">
        <x:f>SUM(V2798,Y2798,AB2798,AE2798)</x:f>
        <x:v>1687.5</x:v>
      </x:c>
      <x:c r="AI2798" s="18" t="n">
        <x:f>N2798-AH2798</x:f>
        <x:v>0</x:v>
      </x:c>
      <x:c r="AJ2798" s="18" t="n">
        <x:f>V2798*INDEX('07 Mode Capacity'!$P$6:$P$17,MATCH("AIR-"&amp;I2798,'07 Mode Capacity'!$C$6:$C$17,0))</x:f>
        <x:v>0</x:v>
      </x:c>
      <x:c r="AK2798" s="18" t="n">
        <x:f>Y2798*INDEX('07 Mode Capacity'!$P$6:$P$17,MATCH("OCEAN-"&amp;I2798,'07 Mode Capacity'!$C$6:$C$17,0))</x:f>
        <x:v>0</x:v>
      </x:c>
      <x:c r="AL2798" s="18" t="n">
        <x:f>AB2798*INDEX('07 Mode Capacity'!$P$6:$P$17,MATCH("LAND-"&amp;I2798,'07 Mode Capacity'!$C$6:$C$17,0))</x:f>
        <x:v>1206.5797543165315</x:v>
      </x:c>
      <x:c r="AM2798" s="18" t="n">
        <x:f>AE2798*INDEX('07 Mode Capacity'!$P$6:$P$17,MATCH("INLAND-"&amp;I2798,'07 Mode Capacity'!$C$6:$C$17,0))</x:f>
        <x:v>0</x:v>
      </x:c>
      <x:c r="AN2798" s="18" t="n">
        <x:f>SUM(AJ2798:AM2798)</x:f>
        <x:v>1206.5797543165315</x:v>
      </x:c>
      <x:c r="AO2798" s="17" t="n">
        <x:f>IF(N2798=0,1,AN2798/N2798)</x:f>
        <x:v>0.7150102247801668</x:v>
      </x:c>
      <x:c r="AP2798" s="11" t="str">
        <x:f>IF(AO2798&gt;='01 Controls'!$E$16,"PASS","FAIL")</x:f>
        <x:v>FAIL</x:v>
      </x:c>
      <x:c r="AQ2798" s="11" t="str">
        <x:v>UNQUANTIFIED</x:v>
      </x:c>
      <x:c r="AR2798" s="11" t="str">
        <x:v>Position-class planning record; serial item and receiver open</x:v>
      </x:c>
      <x:c r="AS2798" s="26"/>
      <x:c r="AT2798" s="26"/>
    </x:row>
    <x:row r="2799">
      <x:c r="C2799" s="11" t="str">
        <x:v>M4-A-AAG-APL-45</x:v>
      </x:c>
      <x:c r="D2799" s="11" t="str">
        <x:v>M4</x:v>
      </x:c>
      <x:c r="E2799" s="11" t="str">
        <x:v>Tornado sequence</x:v>
      </x:c>
      <x:c r="F2799" s="11" t="str">
        <x:v>A-AAG</x:v>
      </x:c>
      <x:c r="G2799" s="11" t="str">
        <x:v>Austere air-access group</x:v>
      </x:c>
      <x:c r="H2799" s="11" t="str">
        <x:v>APL-45</x:v>
      </x:c>
      <x:c r="I2799" s="19" t="n">
        <x:v>24</x:v>
      </x:c>
      <x:c r="J2799" s="21" t="n">
        <x:v>4</x:v>
      </x:c>
      <x:c r="K2799" s="18" t="n">
        <x:f>'05 Cargo Register'!K111</x:f>
        <x:v>225</x:v>
      </x:c>
      <x:c r="L2799" s="18" t="n">
        <x:f>'05 Cargo Register'!N111</x:f>
        <x:v>59</x:v>
      </x:c>
      <x:c r="M2799" s="18" t="n">
        <x:f>'05 Cargo Register'!O111</x:f>
        <x:v>442.5</x:v>
      </x:c>
      <x:c r="N2799" s="18" t="n">
        <x:f>J2799*K2799</x:f>
        <x:v>900</x:v>
      </x:c>
      <x:c r="O2799" s="18" t="n">
        <x:f>J2799*L2799</x:f>
        <x:v>236</x:v>
      </x:c>
      <x:c r="P2799" s="18" t="n">
        <x:f>J2799*M2799</x:f>
        <x:v>1770</x:v>
      </x:c>
      <x:c r="Q2799" s="22" t="n">
        <x:f>'01 Controls'!$E$28*'02 Cargo Classes'!$M$6</x:f>
        <x:v>0.15000000000000002</x:v>
      </x:c>
      <x:c r="R2799" s="22" t="n">
        <x:f>'01 Controls'!$F$28*'02 Cargo Classes'!$N$6</x:f>
        <x:v>0</x:v>
      </x:c>
      <x:c r="S2799" s="22" t="n">
        <x:f>'01 Controls'!$G$28*'02 Cargo Classes'!$O$6</x:f>
        <x:v>0.95</x:v>
      </x:c>
      <x:c r="T2799" s="22" t="n">
        <x:f>'01 Controls'!$H$28*'02 Cargo Classes'!$P$6</x:f>
        <x:v>0</x:v>
      </x:c>
      <x:c r="U2799" s="22" t="n">
        <x:f>SUM(Q2799:T2799)</x:f>
        <x:v>1.1</x:v>
      </x:c>
      <x:c r="V2799" s="18" t="n">
        <x:f>IF(U2799=0,0,N2799*Q2799/U2799)</x:f>
        <x:v>122.72727272727275</x:v>
      </x:c>
      <x:c r="W2799" s="18" t="n">
        <x:f>IF(U2799=0,0,P2799*Q2799/U2799)</x:f>
        <x:v>241.3636363636364</x:v>
      </x:c>
      <x:c r="X2799" s="18" t="n">
        <x:f>MAX(V2799,W2799*'01 Controls'!$E$12)</x:f>
        <x:v>122.72727272727275</x:v>
      </x:c>
      <x:c r="Y2799" s="18" t="n">
        <x:f>IF(U2799=0,0,N2799*R2799/U2799)</x:f>
        <x:v>0</x:v>
      </x:c>
      <x:c r="Z2799" s="18" t="n">
        <x:f>IF(U2799=0,0,P2799*R2799/U2799)</x:f>
        <x:v>0</x:v>
      </x:c>
      <x:c r="AA2799" s="18" t="n">
        <x:f>MAX(Y2799,Z2799*'01 Controls'!$E$13)</x:f>
        <x:v>0</x:v>
      </x:c>
      <x:c r="AB2799" s="18" t="n">
        <x:f>IF(U2799=0,0,N2799*S2799/U2799)</x:f>
        <x:v>777.2727272727273</x:v>
      </x:c>
      <x:c r="AC2799" s="18" t="n">
        <x:f>IF(U2799=0,0,P2799*S2799/U2799)</x:f>
        <x:v>1528.6363636363635</x:v>
      </x:c>
      <x:c r="AD2799" s="18" t="n">
        <x:f>MAX(AB2799,AC2799*'01 Controls'!$E$14)</x:f>
        <x:v>777.2727272727273</x:v>
      </x:c>
      <x:c r="AE2799" s="18" t="n">
        <x:f>IF(U2799=0,0,N2799*T2799/U2799)</x:f>
        <x:v>0</x:v>
      </x:c>
      <x:c r="AF2799" s="18" t="n">
        <x:f>IF(U2799=0,0,P2799*T2799/U2799)</x:f>
        <x:v>0</x:v>
      </x:c>
      <x:c r="AG2799" s="18" t="n">
        <x:f>MAX(AE2799,AF2799*'01 Controls'!$E$15)</x:f>
        <x:v>0</x:v>
      </x:c>
      <x:c r="AH2799" s="18" t="n">
        <x:f>SUM(V2799,Y2799,AB2799,AE2799)</x:f>
        <x:v>900</x:v>
      </x:c>
      <x:c r="AI2799" s="18" t="n">
        <x:f>N2799-AH2799</x:f>
        <x:v>0</x:v>
      </x:c>
      <x:c r="AJ2799" s="18" t="n">
        <x:f>V2799*INDEX('07 Mode Capacity'!$P$6:$P$17,MATCH("AIR-"&amp;I2799,'07 Mode Capacity'!$C$6:$C$17,0))</x:f>
        <x:v>24.903090143861263</x:v>
      </x:c>
      <x:c r="AK2799" s="18" t="n">
        <x:f>Y2799*INDEX('07 Mode Capacity'!$P$6:$P$17,MATCH("OCEAN-"&amp;I2799,'07 Mode Capacity'!$C$6:$C$17,0))</x:f>
        <x:v>0</x:v>
      </x:c>
      <x:c r="AL2799" s="18" t="n">
        <x:f>AB2799*INDEX('07 Mode Capacity'!$P$6:$P$17,MATCH("LAND-"&amp;I2799,'07 Mode Capacity'!$C$6:$C$17,0))</x:f>
        <x:v>297.3075365757786</x:v>
      </x:c>
      <x:c r="AM2799" s="18" t="n">
        <x:f>AE2799*INDEX('07 Mode Capacity'!$P$6:$P$17,MATCH("INLAND-"&amp;I2799,'07 Mode Capacity'!$C$6:$C$17,0))</x:f>
        <x:v>0</x:v>
      </x:c>
      <x:c r="AN2799" s="18" t="n">
        <x:f>SUM(AJ2799:AM2799)</x:f>
        <x:v>322.2106267196399</x:v>
      </x:c>
      <x:c r="AO2799" s="17" t="n">
        <x:f>IF(N2799=0,1,AN2799/N2799)</x:f>
        <x:v>0.35801180746626654</x:v>
      </x:c>
      <x:c r="AP2799" s="11" t="str">
        <x:f>IF(AO2799&gt;='01 Controls'!$E$16,"PASS","FAIL")</x:f>
        <x:v>FAIL</x:v>
      </x:c>
      <x:c r="AQ2799" s="11" t="str">
        <x:v>UNQUANTIFIED</x:v>
      </x:c>
      <x:c r="AR2799" s="11" t="str">
        <x:v>Position-class planning record; serial item and receiver open</x:v>
      </x:c>
      <x:c r="AS2799" s="26"/>
      <x:c r="AT2799" s="26"/>
    </x:row>
    <x:row r="2800">
      <x:c r="C2800" s="11" t="str">
        <x:v>M4-A-AAG-ISO-18</x:v>
      </x:c>
      <x:c r="D2800" s="11" t="str">
        <x:v>M4</x:v>
      </x:c>
      <x:c r="E2800" s="11" t="str">
        <x:v>Tornado sequence</x:v>
      </x:c>
      <x:c r="F2800" s="11" t="str">
        <x:v>A-AAG</x:v>
      </x:c>
      <x:c r="G2800" s="11" t="str">
        <x:v>Austere air-access group</x:v>
      </x:c>
      <x:c r="H2800" s="11" t="str">
        <x:v>ISO-18</x:v>
      </x:c>
      <x:c r="I2800" s="19" t="n">
        <x:v>48</x:v>
      </x:c>
      <x:c r="J2800" s="21" t="n">
        <x:v>4</x:v>
      </x:c>
      <x:c r="K2800" s="18" t="n">
        <x:f>'05 Cargo Register'!K112</x:f>
        <x:v>337.5</x:v>
      </x:c>
      <x:c r="L2800" s="18" t="n">
        <x:f>'05 Cargo Register'!N112</x:f>
        <x:v>23</x:v>
      </x:c>
      <x:c r="M2800" s="18" t="n">
        <x:f>'05 Cargo Register'!O112</x:f>
        <x:v>607.2</x:v>
      </x:c>
      <x:c r="N2800" s="18" t="n">
        <x:f>J2800*K2800</x:f>
        <x:v>1350</x:v>
      </x:c>
      <x:c r="O2800" s="18" t="n">
        <x:f>J2800*L2800</x:f>
        <x:v>92</x:v>
      </x:c>
      <x:c r="P2800" s="18" t="n">
        <x:f>J2800*M2800</x:f>
        <x:v>2428.8</x:v>
      </x:c>
      <x:c r="Q2800" s="22" t="n">
        <x:f>'01 Controls'!$E$28*'02 Cargo Classes'!$M$7</x:f>
        <x:v>0.010000000000000002</x:v>
      </x:c>
      <x:c r="R2800" s="22" t="n">
        <x:f>'01 Controls'!$F$28*'02 Cargo Classes'!$N$7</x:f>
        <x:v>0</x:v>
      </x:c>
      <x:c r="S2800" s="22" t="n">
        <x:f>'01 Controls'!$G$28*'02 Cargo Classes'!$O$7</x:f>
        <x:v>1.14</x:v>
      </x:c>
      <x:c r="T2800" s="22" t="n">
        <x:f>'01 Controls'!$H$28*'02 Cargo Classes'!$P$7</x:f>
        <x:v>0</x:v>
      </x:c>
      <x:c r="U2800" s="22" t="n">
        <x:f>SUM(Q2800:T2800)</x:f>
        <x:v>1.15</x:v>
      </x:c>
      <x:c r="V2800" s="18" t="n">
        <x:f>IF(U2800=0,0,N2800*Q2800/U2800)</x:f>
        <x:v>11.739130434782611</x:v>
      </x:c>
      <x:c r="W2800" s="18" t="n">
        <x:f>IF(U2800=0,0,P2800*Q2800/U2800)</x:f>
        <x:v>21.120000000000008</x:v>
      </x:c>
      <x:c r="X2800" s="18" t="n">
        <x:f>MAX(V2800,W2800*'01 Controls'!$E$12)</x:f>
        <x:v>11.739130434782611</x:v>
      </x:c>
      <x:c r="Y2800" s="18" t="n">
        <x:f>IF(U2800=0,0,N2800*R2800/U2800)</x:f>
        <x:v>0</x:v>
      </x:c>
      <x:c r="Z2800" s="18" t="n">
        <x:f>IF(U2800=0,0,P2800*R2800/U2800)</x:f>
        <x:v>0</x:v>
      </x:c>
      <x:c r="AA2800" s="18" t="n">
        <x:f>MAX(Y2800,Z2800*'01 Controls'!$E$13)</x:f>
        <x:v>0</x:v>
      </x:c>
      <x:c r="AB2800" s="18" t="n">
        <x:f>IF(U2800=0,0,N2800*S2800/U2800)</x:f>
        <x:v>1338.2608695652173</x:v>
      </x:c>
      <x:c r="AC2800" s="18" t="n">
        <x:f>IF(U2800=0,0,P2800*S2800/U2800)</x:f>
        <x:v>2407.6800000000003</x:v>
      </x:c>
      <x:c r="AD2800" s="18" t="n">
        <x:f>MAX(AB2800,AC2800*'01 Controls'!$E$14)</x:f>
        <x:v>1338.2608695652173</x:v>
      </x:c>
      <x:c r="AE2800" s="18" t="n">
        <x:f>IF(U2800=0,0,N2800*T2800/U2800)</x:f>
        <x:v>0</x:v>
      </x:c>
      <x:c r="AF2800" s="18" t="n">
        <x:f>IF(U2800=0,0,P2800*T2800/U2800)</x:f>
        <x:v>0</x:v>
      </x:c>
      <x:c r="AG2800" s="18" t="n">
        <x:f>MAX(AE2800,AF2800*'01 Controls'!$E$15)</x:f>
        <x:v>0</x:v>
      </x:c>
      <x:c r="AH2800" s="18" t="n">
        <x:f>SUM(V2800,Y2800,AB2800,AE2800)</x:f>
        <x:v>1349.9999999999998</x:v>
      </x:c>
      <x:c r="AI2800" s="18" t="n">
        <x:f>N2800-AH2800</x:f>
        <x:v>2.2737367544323206e-13</x:v>
      </x:c>
      <x:c r="AJ2800" s="18" t="n">
        <x:f>V2800*INDEX('07 Mode Capacity'!$P$6:$P$17,MATCH("AIR-"&amp;I2800,'07 Mode Capacity'!$C$6:$C$17,0))</x:f>
        <x:v>3.2908968581786535</x:v>
      </x:c>
      <x:c r="AK2800" s="18" t="n">
        <x:f>Y2800*INDEX('07 Mode Capacity'!$P$6:$P$17,MATCH("OCEAN-"&amp;I2800,'07 Mode Capacity'!$C$6:$C$17,0))</x:f>
        <x:v>0</x:v>
      </x:c>
      <x:c r="AL2800" s="18" t="n">
        <x:f>AB2800*INDEX('07 Mode Capacity'!$P$6:$P$17,MATCH("LAND-"&amp;I2800,'07 Mode Capacity'!$C$6:$C$17,0))</x:f>
        <x:v>163.33188798511998</x:v>
      </x:c>
      <x:c r="AM2800" s="18" t="n">
        <x:f>AE2800*INDEX('07 Mode Capacity'!$P$6:$P$17,MATCH("INLAND-"&amp;I2800,'07 Mode Capacity'!$C$6:$C$17,0))</x:f>
        <x:v>0</x:v>
      </x:c>
      <x:c r="AN2800" s="18" t="n">
        <x:f>SUM(AJ2800:AM2800)</x:f>
        <x:v>166.62278484329863</x:v>
      </x:c>
      <x:c r="AO2800" s="17" t="n">
        <x:f>IF(N2800=0,1,AN2800/N2800)</x:f>
        <x:v>0.1234242850691101</x:v>
      </x:c>
      <x:c r="AP2800" s="11" t="str">
        <x:f>IF(AO2800&gt;='01 Controls'!$E$16,"PASS","FAIL")</x:f>
        <x:v>FAIL</x:v>
      </x:c>
      <x:c r="AQ2800" s="11" t="str">
        <x:v>UNQUANTIFIED</x:v>
      </x:c>
      <x:c r="AR2800" s="11" t="str">
        <x:v>Position-class planning record; serial item and receiver open</x:v>
      </x:c>
      <x:c r="AS2800" s="26"/>
      <x:c r="AT2800" s="26"/>
    </x:row>
    <x:row r="2801">
      <x:c r="C2801" s="11" t="str">
        <x:v>M4-A-AAG-COL-12</x:v>
      </x:c>
      <x:c r="D2801" s="11" t="str">
        <x:v>M4</x:v>
      </x:c>
      <x:c r="E2801" s="11" t="str">
        <x:v>Tornado sequence</x:v>
      </x:c>
      <x:c r="F2801" s="11" t="str">
        <x:v>A-AAG</x:v>
      </x:c>
      <x:c r="G2801" s="11" t="str">
        <x:v>Austere air-access group</x:v>
      </x:c>
      <x:c r="H2801" s="11" t="str">
        <x:v>COL-12</x:v>
      </x:c>
      <x:c r="I2801" s="19" t="n">
        <x:v>24</x:v>
      </x:c>
      <x:c r="J2801" s="21" t="n">
        <x:v>4</x:v>
      </x:c>
      <x:c r="K2801" s="18" t="n">
        <x:f>'05 Cargo Register'!K113</x:f>
        <x:v>84.375</x:v>
      </x:c>
      <x:c r="L2801" s="18" t="n">
        <x:f>'05 Cargo Register'!N113</x:f>
        <x:v>9</x:v>
      </x:c>
      <x:c r="M2801" s="18" t="n">
        <x:f>'05 Cargo Register'!O113</x:f>
        <x:v>237.60000000000002</x:v>
      </x:c>
      <x:c r="N2801" s="18" t="n">
        <x:f>J2801*K2801</x:f>
        <x:v>337.5</x:v>
      </x:c>
      <x:c r="O2801" s="18" t="n">
        <x:f>J2801*L2801</x:f>
        <x:v>36</x:v>
      </x:c>
      <x:c r="P2801" s="18" t="n">
        <x:f>J2801*M2801</x:f>
        <x:v>950.4000000000001</x:v>
      </x:c>
      <x:c r="Q2801" s="22" t="n">
        <x:f>'01 Controls'!$E$28*'02 Cargo Classes'!$M$8</x:f>
        <x:v>0.1</x:v>
      </x:c>
      <x:c r="R2801" s="22" t="n">
        <x:f>'01 Controls'!$F$28*'02 Cargo Classes'!$N$8</x:f>
        <x:v>0</x:v>
      </x:c>
      <x:c r="S2801" s="22" t="n">
        <x:f>'01 Controls'!$G$28*'02 Cargo Classes'!$O$8</x:f>
        <x:v>1.14</x:v>
      </x:c>
      <x:c r="T2801" s="22" t="n">
        <x:f>'01 Controls'!$H$28*'02 Cargo Classes'!$P$8</x:f>
        <x:v>0</x:v>
      </x:c>
      <x:c r="U2801" s="22" t="n">
        <x:f>SUM(Q2801:T2801)</x:f>
        <x:v>1.24</x:v>
      </x:c>
      <x:c r="V2801" s="18" t="n">
        <x:f>IF(U2801=0,0,N2801*Q2801/U2801)</x:f>
        <x:v>27.217741935483872</x:v>
      </x:c>
      <x:c r="W2801" s="18" t="n">
        <x:f>IF(U2801=0,0,P2801*Q2801/U2801)</x:f>
        <x:v>76.64516129032259</x:v>
      </x:c>
      <x:c r="X2801" s="18" t="n">
        <x:f>MAX(V2801,W2801*'01 Controls'!$E$12)</x:f>
        <x:v>27.217741935483872</x:v>
      </x:c>
      <x:c r="Y2801" s="18" t="n">
        <x:f>IF(U2801=0,0,N2801*R2801/U2801)</x:f>
        <x:v>0</x:v>
      </x:c>
      <x:c r="Z2801" s="18" t="n">
        <x:f>IF(U2801=0,0,P2801*R2801/U2801)</x:f>
        <x:v>0</x:v>
      </x:c>
      <x:c r="AA2801" s="18" t="n">
        <x:f>MAX(Y2801,Z2801*'01 Controls'!$E$13)</x:f>
        <x:v>0</x:v>
      </x:c>
      <x:c r="AB2801" s="18" t="n">
        <x:f>IF(U2801=0,0,N2801*S2801/U2801)</x:f>
        <x:v>310.2822580645161</x:v>
      </x:c>
      <x:c r="AC2801" s="18" t="n">
        <x:f>IF(U2801=0,0,P2801*S2801/U2801)</x:f>
        <x:v>873.7548387096773</x:v>
      </x:c>
      <x:c r="AD2801" s="18" t="n">
        <x:f>MAX(AB2801,AC2801*'01 Controls'!$E$14)</x:f>
        <x:v>310.2822580645161</x:v>
      </x:c>
      <x:c r="AE2801" s="18" t="n">
        <x:f>IF(U2801=0,0,N2801*T2801/U2801)</x:f>
        <x:v>0</x:v>
      </x:c>
      <x:c r="AF2801" s="18" t="n">
        <x:f>IF(U2801=0,0,P2801*T2801/U2801)</x:f>
        <x:v>0</x:v>
      </x:c>
      <x:c r="AG2801" s="18" t="n">
        <x:f>MAX(AE2801,AF2801*'01 Controls'!$E$15)</x:f>
        <x:v>0</x:v>
      </x:c>
      <x:c r="AH2801" s="18" t="n">
        <x:f>SUM(V2801,Y2801,AB2801,AE2801)</x:f>
        <x:v>337.5</x:v>
      </x:c>
      <x:c r="AI2801" s="18" t="n">
        <x:f>N2801-AH2801</x:f>
        <x:v>0</x:v>
      </x:c>
      <x:c r="AJ2801" s="18" t="n">
        <x:f>V2801*INDEX('07 Mode Capacity'!$P$6:$P$17,MATCH("AIR-"&amp;I2801,'07 Mode Capacity'!$C$6:$C$17,0))</x:f>
        <x:v>5.522862733517618</x:v>
      </x:c>
      <x:c r="AK2801" s="18" t="n">
        <x:f>Y2801*INDEX('07 Mode Capacity'!$P$6:$P$17,MATCH("OCEAN-"&amp;I2801,'07 Mode Capacity'!$C$6:$C$17,0))</x:f>
        <x:v>0</x:v>
      </x:c>
      <x:c r="AL2801" s="18" t="n">
        <x:f>AB2801*INDEX('07 Mode Capacity'!$P$6:$P$17,MATCH("LAND-"&amp;I2801,'07 Mode Capacity'!$C$6:$C$17,0))</x:f>
        <x:v>118.68325048791162</x:v>
      </x:c>
      <x:c r="AM2801" s="18" t="n">
        <x:f>AE2801*INDEX('07 Mode Capacity'!$P$6:$P$17,MATCH("INLAND-"&amp;I2801,'07 Mode Capacity'!$C$6:$C$17,0))</x:f>
        <x:v>0</x:v>
      </x:c>
      <x:c r="AN2801" s="18" t="n">
        <x:f>SUM(AJ2801:AM2801)</x:f>
        <x:v>124.20611322142923</x:v>
      </x:c>
      <x:c r="AO2801" s="17" t="n">
        <x:f>IF(N2801=0,1,AN2801/N2801)</x:f>
        <x:v>0.3680181132486792</x:v>
      </x:c>
      <x:c r="AP2801" s="11" t="str">
        <x:f>IF(AO2801&gt;='01 Controls'!$E$16,"PASS","FAIL")</x:f>
        <x:v>FAIL</x:v>
      </x:c>
      <x:c r="AQ2801" s="11" t="str">
        <x:v>UNQUANTIFIED</x:v>
      </x:c>
      <x:c r="AR2801" s="11" t="str">
        <x:v>Position-class planning record; serial item and receiver open</x:v>
      </x:c>
      <x:c r="AS2801" s="26"/>
      <x:c r="AT2801" s="26"/>
    </x:row>
    <x:row r="2802">
      <x:c r="C2802" s="11" t="str">
        <x:v>M4-A-AAG-BAT-22</x:v>
      </x:c>
      <x:c r="D2802" s="11" t="str">
        <x:v>M4</x:v>
      </x:c>
      <x:c r="E2802" s="11" t="str">
        <x:v>Tornado sequence</x:v>
      </x:c>
      <x:c r="F2802" s="11" t="str">
        <x:v>A-AAG</x:v>
      </x:c>
      <x:c r="G2802" s="11" t="str">
        <x:v>Austere air-access group</x:v>
      </x:c>
      <x:c r="H2802" s="11" t="str">
        <x:v>BAT-22</x:v>
      </x:c>
      <x:c r="I2802" s="19" t="n">
        <x:v>48</x:v>
      </x:c>
      <x:c r="J2802" s="21" t="n">
        <x:v>4</x:v>
      </x:c>
      <x:c r="K2802" s="18" t="n">
        <x:f>'05 Cargo Register'!K114</x:f>
        <x:v>225</x:v>
      </x:c>
      <x:c r="L2802" s="18" t="n">
        <x:f>'05 Cargo Register'!N114</x:f>
        <x:v>13</x:v>
      </x:c>
      <x:c r="M2802" s="18" t="n">
        <x:f>'05 Cargo Register'!O114</x:f>
        <x:v>343.20000000000005</x:v>
      </x:c>
      <x:c r="N2802" s="18" t="n">
        <x:f>J2802*K2802</x:f>
        <x:v>900</x:v>
      </x:c>
      <x:c r="O2802" s="18" t="n">
        <x:f>J2802*L2802</x:f>
        <x:v>52</x:v>
      </x:c>
      <x:c r="P2802" s="18" t="n">
        <x:f>J2802*M2802</x:f>
        <x:v>1372.8000000000002</x:v>
      </x:c>
      <x:c r="Q2802" s="22" t="n">
        <x:f>'01 Controls'!$E$28*'02 Cargo Classes'!$M$9</x:f>
        <x:v>0</x:v>
      </x:c>
      <x:c r="R2802" s="22" t="n">
        <x:f>'01 Controls'!$F$28*'02 Cargo Classes'!$N$9</x:f>
        <x:v>0</x:v>
      </x:c>
      <x:c r="S2802" s="22" t="n">
        <x:f>'01 Controls'!$G$28*'02 Cargo Classes'!$O$9</x:f>
        <x:v>0.95</x:v>
      </x:c>
      <x:c r="T2802" s="22" t="n">
        <x:f>'01 Controls'!$H$28*'02 Cargo Classes'!$P$9</x:f>
        <x:v>0</x:v>
      </x:c>
      <x:c r="U2802" s="22" t="n">
        <x:f>SUM(Q2802:T2802)</x:f>
        <x:v>0.95</x:v>
      </x:c>
      <x:c r="V2802" s="18" t="n">
        <x:f>IF(U2802=0,0,N2802*Q2802/U2802)</x:f>
        <x:v>0</x:v>
      </x:c>
      <x:c r="W2802" s="18" t="n">
        <x:f>IF(U2802=0,0,P2802*Q2802/U2802)</x:f>
        <x:v>0</x:v>
      </x:c>
      <x:c r="X2802" s="18" t="n">
        <x:f>MAX(V2802,W2802*'01 Controls'!$E$12)</x:f>
        <x:v>0</x:v>
      </x:c>
      <x:c r="Y2802" s="18" t="n">
        <x:f>IF(U2802=0,0,N2802*R2802/U2802)</x:f>
        <x:v>0</x:v>
      </x:c>
      <x:c r="Z2802" s="18" t="n">
        <x:f>IF(U2802=0,0,P2802*R2802/U2802)</x:f>
        <x:v>0</x:v>
      </x:c>
      <x:c r="AA2802" s="18" t="n">
        <x:f>MAX(Y2802,Z2802*'01 Controls'!$E$13)</x:f>
        <x:v>0</x:v>
      </x:c>
      <x:c r="AB2802" s="18" t="n">
        <x:f>IF(U2802=0,0,N2802*S2802/U2802)</x:f>
        <x:v>900</x:v>
      </x:c>
      <x:c r="AC2802" s="18" t="n">
        <x:f>IF(U2802=0,0,P2802*S2802/U2802)</x:f>
        <x:v>1372.8000000000002</x:v>
      </x:c>
      <x:c r="AD2802" s="18" t="n">
        <x:f>MAX(AB2802,AC2802*'01 Controls'!$E$14)</x:f>
        <x:v>900</x:v>
      </x:c>
      <x:c r="AE2802" s="18" t="n">
        <x:f>IF(U2802=0,0,N2802*T2802/U2802)</x:f>
        <x:v>0</x:v>
      </x:c>
      <x:c r="AF2802" s="18" t="n">
        <x:f>IF(U2802=0,0,P2802*T2802/U2802)</x:f>
        <x:v>0</x:v>
      </x:c>
      <x:c r="AG2802" s="18" t="n">
        <x:f>MAX(AE2802,AF2802*'01 Controls'!$E$15)</x:f>
        <x:v>0</x:v>
      </x:c>
      <x:c r="AH2802" s="18" t="n">
        <x:f>SUM(V2802,Y2802,AB2802,AE2802)</x:f>
        <x:v>900</x:v>
      </x:c>
      <x:c r="AI2802" s="18" t="n">
        <x:f>N2802-AH2802</x:f>
        <x:v>0</x:v>
      </x:c>
      <x:c r="AJ2802" s="18" t="n">
        <x:f>V2802*INDEX('07 Mode Capacity'!$P$6:$P$17,MATCH("AIR-"&amp;I2802,'07 Mode Capacity'!$C$6:$C$17,0))</x:f>
        <x:v>0</x:v>
      </x:c>
      <x:c r="AK2802" s="18" t="n">
        <x:f>Y2802*INDEX('07 Mode Capacity'!$P$6:$P$17,MATCH("OCEAN-"&amp;I2802,'07 Mode Capacity'!$C$6:$C$17,0))</x:f>
        <x:v>0</x:v>
      </x:c>
      <x:c r="AL2802" s="18" t="n">
        <x:f>AB2802*INDEX('07 Mode Capacity'!$P$6:$P$17,MATCH("LAND-"&amp;I2802,'07 Mode Capacity'!$C$6:$C$17,0))</x:f>
        <x:v>109.8430825630924</x:v>
      </x:c>
      <x:c r="AM2802" s="18" t="n">
        <x:f>AE2802*INDEX('07 Mode Capacity'!$P$6:$P$17,MATCH("INLAND-"&amp;I2802,'07 Mode Capacity'!$C$6:$C$17,0))</x:f>
        <x:v>0</x:v>
      </x:c>
      <x:c r="AN2802" s="18" t="n">
        <x:f>SUM(AJ2802:AM2802)</x:f>
        <x:v>109.8430825630924</x:v>
      </x:c>
      <x:c r="AO2802" s="17" t="n">
        <x:f>IF(N2802=0,1,AN2802/N2802)</x:f>
        <x:v>0.1220478695145471</x:v>
      </x:c>
      <x:c r="AP2802" s="11" t="str">
        <x:f>IF(AO2802&gt;='01 Controls'!$E$16,"PASS","FAIL")</x:f>
        <x:v>FAIL</x:v>
      </x:c>
      <x:c r="AQ2802" s="11" t="str">
        <x:v>UNQUANTIFIED</x:v>
      </x:c>
      <x:c r="AR2802" s="11" t="str">
        <x:v>Position-class planning record; serial item and receiver open</x:v>
      </x:c>
      <x:c r="AS2802" s="26"/>
      <x:c r="AT2802" s="26"/>
    </x:row>
    <x:row r="2803">
      <x:c r="C2803" s="11" t="str">
        <x:v>M4-A-AAG-TNK-20</x:v>
      </x:c>
      <x:c r="D2803" s="11" t="str">
        <x:v>M4</x:v>
      </x:c>
      <x:c r="E2803" s="11" t="str">
        <x:v>Tornado sequence</x:v>
      </x:c>
      <x:c r="F2803" s="11" t="str">
        <x:v>A-AAG</x:v>
      </x:c>
      <x:c r="G2803" s="11" t="str">
        <x:v>Austere air-access group</x:v>
      </x:c>
      <x:c r="H2803" s="11" t="str">
        <x:v>TNK-20</x:v>
      </x:c>
      <x:c r="I2803" s="19" t="n">
        <x:v>48</x:v>
      </x:c>
      <x:c r="J2803" s="21" t="n">
        <x:v>4</x:v>
      </x:c>
      <x:c r="K2803" s="18" t="n">
        <x:f>'05 Cargo Register'!K115</x:f>
        <x:v>281.25</x:v>
      </x:c>
      <x:c r="L2803" s="18" t="n">
        <x:f>'05 Cargo Register'!N115</x:f>
        <x:v>17</x:v>
      </x:c>
      <x:c r="M2803" s="18" t="n">
        <x:f>'05 Cargo Register'!O115</x:f>
        <x:v>361.25</x:v>
      </x:c>
      <x:c r="N2803" s="18" t="n">
        <x:f>J2803*K2803</x:f>
        <x:v>1125</x:v>
      </x:c>
      <x:c r="O2803" s="18" t="n">
        <x:f>J2803*L2803</x:f>
        <x:v>68</x:v>
      </x:c>
      <x:c r="P2803" s="18" t="n">
        <x:f>J2803*M2803</x:f>
        <x:v>1445</x:v>
      </x:c>
      <x:c r="Q2803" s="22" t="n">
        <x:f>'01 Controls'!$E$28*'02 Cargo Classes'!$M$10</x:f>
        <x:v>0</x:v>
      </x:c>
      <x:c r="R2803" s="22" t="n">
        <x:f>'01 Controls'!$F$28*'02 Cargo Classes'!$N$10</x:f>
        <x:v>0</x:v>
      </x:c>
      <x:c r="S2803" s="22" t="n">
        <x:f>'01 Controls'!$G$28*'02 Cargo Classes'!$O$10</x:f>
        <x:v>0.95</x:v>
      </x:c>
      <x:c r="T2803" s="22" t="n">
        <x:f>'01 Controls'!$H$28*'02 Cargo Classes'!$P$10</x:f>
        <x:v>0</x:v>
      </x:c>
      <x:c r="U2803" s="22" t="n">
        <x:f>SUM(Q2803:T2803)</x:f>
        <x:v>0.95</x:v>
      </x:c>
      <x:c r="V2803" s="18" t="n">
        <x:f>IF(U2803=0,0,N2803*Q2803/U2803)</x:f>
        <x:v>0</x:v>
      </x:c>
      <x:c r="W2803" s="18" t="n">
        <x:f>IF(U2803=0,0,P2803*Q2803/U2803)</x:f>
        <x:v>0</x:v>
      </x:c>
      <x:c r="X2803" s="18" t="n">
        <x:f>MAX(V2803,W2803*'01 Controls'!$E$12)</x:f>
        <x:v>0</x:v>
      </x:c>
      <x:c r="Y2803" s="18" t="n">
        <x:f>IF(U2803=0,0,N2803*R2803/U2803)</x:f>
        <x:v>0</x:v>
      </x:c>
      <x:c r="Z2803" s="18" t="n">
        <x:f>IF(U2803=0,0,P2803*R2803/U2803)</x:f>
        <x:v>0</x:v>
      </x:c>
      <x:c r="AA2803" s="18" t="n">
        <x:f>MAX(Y2803,Z2803*'01 Controls'!$E$13)</x:f>
        <x:v>0</x:v>
      </x:c>
      <x:c r="AB2803" s="18" t="n">
        <x:f>IF(U2803=0,0,N2803*S2803/U2803)</x:f>
        <x:v>1125</x:v>
      </x:c>
      <x:c r="AC2803" s="18" t="n">
        <x:f>IF(U2803=0,0,P2803*S2803/U2803)</x:f>
        <x:v>1445</x:v>
      </x:c>
      <x:c r="AD2803" s="18" t="n">
        <x:f>MAX(AB2803,AC2803*'01 Controls'!$E$14)</x:f>
        <x:v>1125</x:v>
      </x:c>
      <x:c r="AE2803" s="18" t="n">
        <x:f>IF(U2803=0,0,N2803*T2803/U2803)</x:f>
        <x:v>0</x:v>
      </x:c>
      <x:c r="AF2803" s="18" t="n">
        <x:f>IF(U2803=0,0,P2803*T2803/U2803)</x:f>
        <x:v>0</x:v>
      </x:c>
      <x:c r="AG2803" s="18" t="n">
        <x:f>MAX(AE2803,AF2803*'01 Controls'!$E$15)</x:f>
        <x:v>0</x:v>
      </x:c>
      <x:c r="AH2803" s="18" t="n">
        <x:f>SUM(V2803,Y2803,AB2803,AE2803)</x:f>
        <x:v>1125</x:v>
      </x:c>
      <x:c r="AI2803" s="18" t="n">
        <x:f>N2803-AH2803</x:f>
        <x:v>0</x:v>
      </x:c>
      <x:c r="AJ2803" s="18" t="n">
        <x:f>V2803*INDEX('07 Mode Capacity'!$P$6:$P$17,MATCH("AIR-"&amp;I2803,'07 Mode Capacity'!$C$6:$C$17,0))</x:f>
        <x:v>0</x:v>
      </x:c>
      <x:c r="AK2803" s="18" t="n">
        <x:f>Y2803*INDEX('07 Mode Capacity'!$P$6:$P$17,MATCH("OCEAN-"&amp;I2803,'07 Mode Capacity'!$C$6:$C$17,0))</x:f>
        <x:v>0</x:v>
      </x:c>
      <x:c r="AL2803" s="18" t="n">
        <x:f>AB2803*INDEX('07 Mode Capacity'!$P$6:$P$17,MATCH("LAND-"&amp;I2803,'07 Mode Capacity'!$C$6:$C$17,0))</x:f>
        <x:v>137.3038532038655</x:v>
      </x:c>
      <x:c r="AM2803" s="18" t="n">
        <x:f>AE2803*INDEX('07 Mode Capacity'!$P$6:$P$17,MATCH("INLAND-"&amp;I2803,'07 Mode Capacity'!$C$6:$C$17,0))</x:f>
        <x:v>0</x:v>
      </x:c>
      <x:c r="AN2803" s="18" t="n">
        <x:f>SUM(AJ2803:AM2803)</x:f>
        <x:v>137.3038532038655</x:v>
      </x:c>
      <x:c r="AO2803" s="17" t="n">
        <x:f>IF(N2803=0,1,AN2803/N2803)</x:f>
        <x:v>0.1220478695145471</x:v>
      </x:c>
      <x:c r="AP2803" s="11" t="str">
        <x:f>IF(AO2803&gt;='01 Controls'!$E$16,"PASS","FAIL")</x:f>
        <x:v>FAIL</x:v>
      </x:c>
      <x:c r="AQ2803" s="11" t="str">
        <x:v>UNQUANTIFIED</x:v>
      </x:c>
      <x:c r="AR2803" s="11" t="str">
        <x:v>Position-class planning record; serial item and receiver open</x:v>
      </x:c>
      <x:c r="AS2803" s="26"/>
      <x:c r="AT2803" s="26"/>
    </x:row>
    <x:row r="2804">
      <x:c r="C2804" s="11" t="str">
        <x:v>M4-A-AAG-FLR-24</x:v>
      </x:c>
      <x:c r="D2804" s="11" t="str">
        <x:v>M4</x:v>
      </x:c>
      <x:c r="E2804" s="11" t="str">
        <x:v>Tornado sequence</x:v>
      </x:c>
      <x:c r="F2804" s="11" t="str">
        <x:v>A-AAG</x:v>
      </x:c>
      <x:c r="G2804" s="11" t="str">
        <x:v>Austere air-access group</x:v>
      </x:c>
      <x:c r="H2804" s="11" t="str">
        <x:v>FLR-24</x:v>
      </x:c>
      <x:c r="I2804" s="19" t="n">
        <x:v>48</x:v>
      </x:c>
      <x:c r="J2804" s="21" t="n">
        <x:v>4</x:v>
      </x:c>
      <x:c r="K2804" s="18" t="n">
        <x:f>'05 Cargo Register'!K116</x:f>
        <x:v>421.875</x:v>
      </x:c>
      <x:c r="L2804" s="18" t="n">
        <x:f>'05 Cargo Register'!N116</x:f>
        <x:v>21</x:v>
      </x:c>
      <x:c r="M2804" s="18" t="n">
        <x:f>'05 Cargo Register'!O116</x:f>
        <x:v>672</x:v>
      </x:c>
      <x:c r="N2804" s="18" t="n">
        <x:f>J2804*K2804</x:f>
        <x:v>1687.5</x:v>
      </x:c>
      <x:c r="O2804" s="18" t="n">
        <x:f>J2804*L2804</x:f>
        <x:v>84</x:v>
      </x:c>
      <x:c r="P2804" s="18" t="n">
        <x:f>J2804*M2804</x:f>
        <x:v>2688</x:v>
      </x:c>
      <x:c r="Q2804" s="22" t="n">
        <x:f>'01 Controls'!$E$28*'02 Cargo Classes'!$M$11</x:f>
        <x:v>0</x:v>
      </x:c>
      <x:c r="R2804" s="22" t="n">
        <x:f>'01 Controls'!$F$28*'02 Cargo Classes'!$N$11</x:f>
        <x:v>0</x:v>
      </x:c>
      <x:c r="S2804" s="22" t="n">
        <x:f>'01 Controls'!$G$28*'02 Cargo Classes'!$O$11</x:f>
        <x:v>0.95</x:v>
      </x:c>
      <x:c r="T2804" s="22" t="n">
        <x:f>'01 Controls'!$H$28*'02 Cargo Classes'!$P$11</x:f>
        <x:v>0</x:v>
      </x:c>
      <x:c r="U2804" s="22" t="n">
        <x:f>SUM(Q2804:T2804)</x:f>
        <x:v>0.95</x:v>
      </x:c>
      <x:c r="V2804" s="18" t="n">
        <x:f>IF(U2804=0,0,N2804*Q2804/U2804)</x:f>
        <x:v>0</x:v>
      </x:c>
      <x:c r="W2804" s="18" t="n">
        <x:f>IF(U2804=0,0,P2804*Q2804/U2804)</x:f>
        <x:v>0</x:v>
      </x:c>
      <x:c r="X2804" s="18" t="n">
        <x:f>MAX(V2804,W2804*'01 Controls'!$E$12)</x:f>
        <x:v>0</x:v>
      </x:c>
      <x:c r="Y2804" s="18" t="n">
        <x:f>IF(U2804=0,0,N2804*R2804/U2804)</x:f>
        <x:v>0</x:v>
      </x:c>
      <x:c r="Z2804" s="18" t="n">
        <x:f>IF(U2804=0,0,P2804*R2804/U2804)</x:f>
        <x:v>0</x:v>
      </x:c>
      <x:c r="AA2804" s="18" t="n">
        <x:f>MAX(Y2804,Z2804*'01 Controls'!$E$13)</x:f>
        <x:v>0</x:v>
      </x:c>
      <x:c r="AB2804" s="18" t="n">
        <x:f>IF(U2804=0,0,N2804*S2804/U2804)</x:f>
        <x:v>1687.5</x:v>
      </x:c>
      <x:c r="AC2804" s="18" t="n">
        <x:f>IF(U2804=0,0,P2804*S2804/U2804)</x:f>
        <x:v>2688</x:v>
      </x:c>
      <x:c r="AD2804" s="18" t="n">
        <x:f>MAX(AB2804,AC2804*'01 Controls'!$E$14)</x:f>
        <x:v>1687.5</x:v>
      </x:c>
      <x:c r="AE2804" s="18" t="n">
        <x:f>IF(U2804=0,0,N2804*T2804/U2804)</x:f>
        <x:v>0</x:v>
      </x:c>
      <x:c r="AF2804" s="18" t="n">
        <x:f>IF(U2804=0,0,P2804*T2804/U2804)</x:f>
        <x:v>0</x:v>
      </x:c>
      <x:c r="AG2804" s="18" t="n">
        <x:f>MAX(AE2804,AF2804*'01 Controls'!$E$15)</x:f>
        <x:v>0</x:v>
      </x:c>
      <x:c r="AH2804" s="18" t="n">
        <x:f>SUM(V2804,Y2804,AB2804,AE2804)</x:f>
        <x:v>1687.5</x:v>
      </x:c>
      <x:c r="AI2804" s="18" t="n">
        <x:f>N2804-AH2804</x:f>
        <x:v>0</x:v>
      </x:c>
      <x:c r="AJ2804" s="18" t="n">
        <x:f>V2804*INDEX('07 Mode Capacity'!$P$6:$P$17,MATCH("AIR-"&amp;I2804,'07 Mode Capacity'!$C$6:$C$17,0))</x:f>
        <x:v>0</x:v>
      </x:c>
      <x:c r="AK2804" s="18" t="n">
        <x:f>Y2804*INDEX('07 Mode Capacity'!$P$6:$P$17,MATCH("OCEAN-"&amp;I2804,'07 Mode Capacity'!$C$6:$C$17,0))</x:f>
        <x:v>0</x:v>
      </x:c>
      <x:c r="AL2804" s="18" t="n">
        <x:f>AB2804*INDEX('07 Mode Capacity'!$P$6:$P$17,MATCH("LAND-"&amp;I2804,'07 Mode Capacity'!$C$6:$C$17,0))</x:f>
        <x:v>205.95577980579824</x:v>
      </x:c>
      <x:c r="AM2804" s="18" t="n">
        <x:f>AE2804*INDEX('07 Mode Capacity'!$P$6:$P$17,MATCH("INLAND-"&amp;I2804,'07 Mode Capacity'!$C$6:$C$17,0))</x:f>
        <x:v>0</x:v>
      </x:c>
      <x:c r="AN2804" s="18" t="n">
        <x:f>SUM(AJ2804:AM2804)</x:f>
        <x:v>205.95577980579824</x:v>
      </x:c>
      <x:c r="AO2804" s="17" t="n">
        <x:f>IF(N2804=0,1,AN2804/N2804)</x:f>
        <x:v>0.1220478695145471</x:v>
      </x:c>
      <x:c r="AP2804" s="11" t="str">
        <x:f>IF(AO2804&gt;='01 Controls'!$E$16,"PASS","FAIL")</x:f>
        <x:v>FAIL</x:v>
      </x:c>
      <x:c r="AQ2804" s="11" t="str">
        <x:v>UNQUANTIFIED</x:v>
      </x:c>
      <x:c r="AR2804" s="11" t="str">
        <x:v>Position-class planning record; serial item and receiver open</x:v>
      </x:c>
      <x:c r="AS2804" s="26"/>
      <x:c r="AT2804" s="26"/>
    </x:row>
    <x:row r="2805">
      <x:c r="C2805" s="11" t="str">
        <x:v>M4-A-AAG-ROL-30</x:v>
      </x:c>
      <x:c r="D2805" s="11" t="str">
        <x:v>M4</x:v>
      </x:c>
      <x:c r="E2805" s="11" t="str">
        <x:v>Tornado sequence</x:v>
      </x:c>
      <x:c r="F2805" s="11" t="str">
        <x:v>A-AAG</x:v>
      </x:c>
      <x:c r="G2805" s="11" t="str">
        <x:v>Austere air-access group</x:v>
      </x:c>
      <x:c r="H2805" s="11" t="str">
        <x:v>ROL-30</x:v>
      </x:c>
      <x:c r="I2805" s="19" t="n">
        <x:v>48</x:v>
      </x:c>
      <x:c r="J2805" s="21" t="n">
        <x:v>4</x:v>
      </x:c>
      <x:c r="K2805" s="18" t="n">
        <x:f>'05 Cargo Register'!K117</x:f>
        <x:v>506.25</x:v>
      </x:c>
      <x:c r="L2805" s="18" t="n">
        <x:f>'05 Cargo Register'!N117</x:f>
        <x:v>22</x:v>
      </x:c>
      <x:c r="M2805" s="18" t="n">
        <x:f>'05 Cargo Register'!O117</x:f>
        <x:v>1402.5</x:v>
      </x:c>
      <x:c r="N2805" s="18" t="n">
        <x:f>J2805*K2805</x:f>
        <x:v>2025</x:v>
      </x:c>
      <x:c r="O2805" s="18" t="n">
        <x:f>J2805*L2805</x:f>
        <x:v>88</x:v>
      </x:c>
      <x:c r="P2805" s="18" t="n">
        <x:f>J2805*M2805</x:f>
        <x:v>5610</x:v>
      </x:c>
      <x:c r="Q2805" s="22" t="n">
        <x:f>'01 Controls'!$E$28*'02 Cargo Classes'!$M$12</x:f>
        <x:v>0</x:v>
      </x:c>
      <x:c r="R2805" s="22" t="n">
        <x:f>'01 Controls'!$F$28*'02 Cargo Classes'!$N$12</x:f>
        <x:v>0</x:v>
      </x:c>
      <x:c r="S2805" s="22" t="n">
        <x:f>'01 Controls'!$G$28*'02 Cargo Classes'!$O$12</x:f>
        <x:v>1.4249999999999998</x:v>
      </x:c>
      <x:c r="T2805" s="22" t="n">
        <x:f>'01 Controls'!$H$28*'02 Cargo Classes'!$P$12</x:f>
        <x:v>0</x:v>
      </x:c>
      <x:c r="U2805" s="22" t="n">
        <x:f>SUM(Q2805:T2805)</x:f>
        <x:v>1.4249999999999998</x:v>
      </x:c>
      <x:c r="V2805" s="18" t="n">
        <x:f>IF(U2805=0,0,N2805*Q2805/U2805)</x:f>
        <x:v>0</x:v>
      </x:c>
      <x:c r="W2805" s="18" t="n">
        <x:f>IF(U2805=0,0,P2805*Q2805/U2805)</x:f>
        <x:v>0</x:v>
      </x:c>
      <x:c r="X2805" s="18" t="n">
        <x:f>MAX(V2805,W2805*'01 Controls'!$E$12)</x:f>
        <x:v>0</x:v>
      </x:c>
      <x:c r="Y2805" s="18" t="n">
        <x:f>IF(U2805=0,0,N2805*R2805/U2805)</x:f>
        <x:v>0</x:v>
      </x:c>
      <x:c r="Z2805" s="18" t="n">
        <x:f>IF(U2805=0,0,P2805*R2805/U2805)</x:f>
        <x:v>0</x:v>
      </x:c>
      <x:c r="AA2805" s="18" t="n">
        <x:f>MAX(Y2805,Z2805*'01 Controls'!$E$13)</x:f>
        <x:v>0</x:v>
      </x:c>
      <x:c r="AB2805" s="18" t="n">
        <x:f>IF(U2805=0,0,N2805*S2805/U2805)</x:f>
        <x:v>2025</x:v>
      </x:c>
      <x:c r="AC2805" s="18" t="n">
        <x:f>IF(U2805=0,0,P2805*S2805/U2805)</x:f>
        <x:v>5610</x:v>
      </x:c>
      <x:c r="AD2805" s="18" t="n">
        <x:f>MAX(AB2805,AC2805*'01 Controls'!$E$14)</x:f>
        <x:v>2025</x:v>
      </x:c>
      <x:c r="AE2805" s="18" t="n">
        <x:f>IF(U2805=0,0,N2805*T2805/U2805)</x:f>
        <x:v>0</x:v>
      </x:c>
      <x:c r="AF2805" s="18" t="n">
        <x:f>IF(U2805=0,0,P2805*T2805/U2805)</x:f>
        <x:v>0</x:v>
      </x:c>
      <x:c r="AG2805" s="18" t="n">
        <x:f>MAX(AE2805,AF2805*'01 Controls'!$E$15)</x:f>
        <x:v>0</x:v>
      </x:c>
      <x:c r="AH2805" s="18" t="n">
        <x:f>SUM(V2805,Y2805,AB2805,AE2805)</x:f>
        <x:v>2025</x:v>
      </x:c>
      <x:c r="AI2805" s="18" t="n">
        <x:f>N2805-AH2805</x:f>
        <x:v>0</x:v>
      </x:c>
      <x:c r="AJ2805" s="18" t="n">
        <x:f>V2805*INDEX('07 Mode Capacity'!$P$6:$P$17,MATCH("AIR-"&amp;I2805,'07 Mode Capacity'!$C$6:$C$17,0))</x:f>
        <x:v>0</x:v>
      </x:c>
      <x:c r="AK2805" s="18" t="n">
        <x:f>Y2805*INDEX('07 Mode Capacity'!$P$6:$P$17,MATCH("OCEAN-"&amp;I2805,'07 Mode Capacity'!$C$6:$C$17,0))</x:f>
        <x:v>0</x:v>
      </x:c>
      <x:c r="AL2805" s="18" t="n">
        <x:f>AB2805*INDEX('07 Mode Capacity'!$P$6:$P$17,MATCH("LAND-"&amp;I2805,'07 Mode Capacity'!$C$6:$C$17,0))</x:f>
        <x:v>247.14693576695788</x:v>
      </x:c>
      <x:c r="AM2805" s="18" t="n">
        <x:f>AE2805*INDEX('07 Mode Capacity'!$P$6:$P$17,MATCH("INLAND-"&amp;I2805,'07 Mode Capacity'!$C$6:$C$17,0))</x:f>
        <x:v>0</x:v>
      </x:c>
      <x:c r="AN2805" s="18" t="n">
        <x:f>SUM(AJ2805:AM2805)</x:f>
        <x:v>247.14693576695788</x:v>
      </x:c>
      <x:c r="AO2805" s="17" t="n">
        <x:f>IF(N2805=0,1,AN2805/N2805)</x:f>
        <x:v>0.1220478695145471</x:v>
      </x:c>
      <x:c r="AP2805" s="11" t="str">
        <x:f>IF(AO2805&gt;='01 Controls'!$E$16,"PASS","FAIL")</x:f>
        <x:v>FAIL</x:v>
      </x:c>
      <x:c r="AQ2805" s="11" t="str">
        <x:v>UNQUANTIFIED</x:v>
      </x:c>
      <x:c r="AR2805" s="11" t="str">
        <x:v>Position-class planning record; serial item and receiver open</x:v>
      </x:c>
      <x:c r="AS2805" s="26"/>
      <x:c r="AT2805" s="26"/>
    </x:row>
    <x:row r="2806">
      <x:c r="C2806" s="11" t="str">
        <x:v>M4-A-AAG-LIN-18</x:v>
      </x:c>
      <x:c r="D2806" s="11" t="str">
        <x:v>M4</x:v>
      </x:c>
      <x:c r="E2806" s="11" t="str">
        <x:v>Tornado sequence</x:v>
      </x:c>
      <x:c r="F2806" s="11" t="str">
        <x:v>A-AAG</x:v>
      </x:c>
      <x:c r="G2806" s="11" t="str">
        <x:v>Austere air-access group</x:v>
      </x:c>
      <x:c r="H2806" s="11" t="str">
        <x:v>LIN-18</x:v>
      </x:c>
      <x:c r="I2806" s="19" t="n">
        <x:v>72</x:v>
      </x:c>
      <x:c r="J2806" s="21" t="n">
        <x:v>4</x:v>
      </x:c>
      <x:c r="K2806" s="18" t="n">
        <x:f>'05 Cargo Register'!K118</x:f>
        <x:v>112.5</x:v>
      </x:c>
      <x:c r="L2806" s="18" t="n">
        <x:f>'05 Cargo Register'!N118</x:f>
        <x:v>8</x:v>
      </x:c>
      <x:c r="M2806" s="18" t="n">
        <x:f>'05 Cargo Register'!O118</x:f>
        <x:v>352</x:v>
      </x:c>
      <x:c r="N2806" s="18" t="n">
        <x:f>J2806*K2806</x:f>
        <x:v>450</x:v>
      </x:c>
      <x:c r="O2806" s="18" t="n">
        <x:f>J2806*L2806</x:f>
        <x:v>32</x:v>
      </x:c>
      <x:c r="P2806" s="18" t="n">
        <x:f>J2806*M2806</x:f>
        <x:v>1408</x:v>
      </x:c>
      <x:c r="Q2806" s="22" t="n">
        <x:f>'01 Controls'!$E$28*'02 Cargo Classes'!$M$13</x:f>
        <x:v>0</x:v>
      </x:c>
      <x:c r="R2806" s="22" t="n">
        <x:f>'01 Controls'!$F$28*'02 Cargo Classes'!$N$13</x:f>
        <x:v>0</x:v>
      </x:c>
      <x:c r="S2806" s="22" t="n">
        <x:f>'01 Controls'!$G$28*'02 Cargo Classes'!$O$13</x:f>
        <x:v>0.95</x:v>
      </x:c>
      <x:c r="T2806" s="22" t="n">
        <x:f>'01 Controls'!$H$28*'02 Cargo Classes'!$P$13</x:f>
        <x:v>0</x:v>
      </x:c>
      <x:c r="U2806" s="22" t="n">
        <x:f>SUM(Q2806:T2806)</x:f>
        <x:v>0.95</x:v>
      </x:c>
      <x:c r="V2806" s="18" t="n">
        <x:f>IF(U2806=0,0,N2806*Q2806/U2806)</x:f>
        <x:v>0</x:v>
      </x:c>
      <x:c r="W2806" s="18" t="n">
        <x:f>IF(U2806=0,0,P2806*Q2806/U2806)</x:f>
        <x:v>0</x:v>
      </x:c>
      <x:c r="X2806" s="18" t="n">
        <x:f>MAX(V2806,W2806*'01 Controls'!$E$12)</x:f>
        <x:v>0</x:v>
      </x:c>
      <x:c r="Y2806" s="18" t="n">
        <x:f>IF(U2806=0,0,N2806*R2806/U2806)</x:f>
        <x:v>0</x:v>
      </x:c>
      <x:c r="Z2806" s="18" t="n">
        <x:f>IF(U2806=0,0,P2806*R2806/U2806)</x:f>
        <x:v>0</x:v>
      </x:c>
      <x:c r="AA2806" s="18" t="n">
        <x:f>MAX(Y2806,Z2806*'01 Controls'!$E$13)</x:f>
        <x:v>0</x:v>
      </x:c>
      <x:c r="AB2806" s="18" t="n">
        <x:f>IF(U2806=0,0,N2806*S2806/U2806)</x:f>
        <x:v>450</x:v>
      </x:c>
      <x:c r="AC2806" s="18" t="n">
        <x:f>IF(U2806=0,0,P2806*S2806/U2806)</x:f>
        <x:v>1408</x:v>
      </x:c>
      <x:c r="AD2806" s="18" t="n">
        <x:f>MAX(AB2806,AC2806*'01 Controls'!$E$14)</x:f>
        <x:v>450</x:v>
      </x:c>
      <x:c r="AE2806" s="18" t="n">
        <x:f>IF(U2806=0,0,N2806*T2806/U2806)</x:f>
        <x:v>0</x:v>
      </x:c>
      <x:c r="AF2806" s="18" t="n">
        <x:f>IF(U2806=0,0,P2806*T2806/U2806)</x:f>
        <x:v>0</x:v>
      </x:c>
      <x:c r="AG2806" s="18" t="n">
        <x:f>MAX(AE2806,AF2806*'01 Controls'!$E$15)</x:f>
        <x:v>0</x:v>
      </x:c>
      <x:c r="AH2806" s="18" t="n">
        <x:f>SUM(V2806,Y2806,AB2806,AE2806)</x:f>
        <x:v>450</x:v>
      </x:c>
      <x:c r="AI2806" s="18" t="n">
        <x:f>N2806-AH2806</x:f>
        <x:v>0</x:v>
      </x:c>
      <x:c r="AJ2806" s="18" t="n">
        <x:f>V2806*INDEX('07 Mode Capacity'!$P$6:$P$17,MATCH("AIR-"&amp;I2806,'07 Mode Capacity'!$C$6:$C$17,0))</x:f>
        <x:v>0</x:v>
      </x:c>
      <x:c r="AK2806" s="18" t="n">
        <x:f>Y2806*INDEX('07 Mode Capacity'!$P$6:$P$17,MATCH("OCEAN-"&amp;I2806,'07 Mode Capacity'!$C$6:$C$17,0))</x:f>
        <x:v>0</x:v>
      </x:c>
      <x:c r="AL2806" s="18" t="n">
        <x:f>AB2806*INDEX('07 Mode Capacity'!$P$6:$P$17,MATCH("LAND-"&amp;I2806,'07 Mode Capacity'!$C$6:$C$17,0))</x:f>
        <x:v>321.75460115107506</x:v>
      </x:c>
      <x:c r="AM2806" s="18" t="n">
        <x:f>AE2806*INDEX('07 Mode Capacity'!$P$6:$P$17,MATCH("INLAND-"&amp;I2806,'07 Mode Capacity'!$C$6:$C$17,0))</x:f>
        <x:v>0</x:v>
      </x:c>
      <x:c r="AN2806" s="18" t="n">
        <x:f>SUM(AJ2806:AM2806)</x:f>
        <x:v>321.75460115107506</x:v>
      </x:c>
      <x:c r="AO2806" s="17" t="n">
        <x:f>IF(N2806=0,1,AN2806/N2806)</x:f>
        <x:v>0.7150102247801668</x:v>
      </x:c>
      <x:c r="AP2806" s="11" t="str">
        <x:f>IF(AO2806&gt;='01 Controls'!$E$16,"PASS","FAIL")</x:f>
        <x:v>FAIL</x:v>
      </x:c>
      <x:c r="AQ2806" s="11" t="str">
        <x:v>UNQUANTIFIED</x:v>
      </x:c>
      <x:c r="AR2806" s="11" t="str">
        <x:v>Position-class planning record; serial item and receiver open</x:v>
      </x:c>
      <x:c r="AS2806" s="26"/>
      <x:c r="AT2806" s="26"/>
    </x:row>
    <x:row r="2807">
      <x:c r="C2807" s="11" t="str">
        <x:v>M4-A-AAG-BLK-08</x:v>
      </x:c>
      <x:c r="D2807" s="11" t="str">
        <x:v>M4</x:v>
      </x:c>
      <x:c r="E2807" s="11" t="str">
        <x:v>Tornado sequence</x:v>
      </x:c>
      <x:c r="F2807" s="11" t="str">
        <x:v>A-AAG</x:v>
      </x:c>
      <x:c r="G2807" s="11" t="str">
        <x:v>Austere air-access group</x:v>
      </x:c>
      <x:c r="H2807" s="11" t="str">
        <x:v>BLK-08</x:v>
      </x:c>
      <x:c r="I2807" s="19" t="n">
        <x:v>48</x:v>
      </x:c>
      <x:c r="J2807" s="21" t="n">
        <x:v>4</x:v>
      </x:c>
      <x:c r="K2807" s="18" t="n">
        <x:f>'05 Cargo Register'!K119</x:f>
        <x:v>56.25</x:v>
      </x:c>
      <x:c r="L2807" s="18" t="n">
        <x:f>'05 Cargo Register'!N119</x:f>
        <x:v>9</x:v>
      </x:c>
      <x:c r="M2807" s="18" t="n">
        <x:f>'05 Cargo Register'!O119</x:f>
        <x:v>459</x:v>
      </x:c>
      <x:c r="N2807" s="18" t="n">
        <x:f>J2807*K2807</x:f>
        <x:v>225</x:v>
      </x:c>
      <x:c r="O2807" s="18" t="n">
        <x:f>J2807*L2807</x:f>
        <x:v>36</x:v>
      </x:c>
      <x:c r="P2807" s="18" t="n">
        <x:f>J2807*M2807</x:f>
        <x:v>1836</x:v>
      </x:c>
      <x:c r="Q2807" s="22" t="n">
        <x:f>'01 Controls'!$E$28*'02 Cargo Classes'!$M$14</x:f>
        <x:v>0.05</x:v>
      </x:c>
      <x:c r="R2807" s="22" t="n">
        <x:f>'01 Controls'!$F$28*'02 Cargo Classes'!$N$14</x:f>
        <x:v>0</x:v>
      </x:c>
      <x:c r="S2807" s="22" t="n">
        <x:f>'01 Controls'!$G$28*'02 Cargo Classes'!$O$14</x:f>
        <x:v>0.95</x:v>
      </x:c>
      <x:c r="T2807" s="22" t="n">
        <x:f>'01 Controls'!$H$28*'02 Cargo Classes'!$P$14</x:f>
        <x:v>0</x:v>
      </x:c>
      <x:c r="U2807" s="22" t="n">
        <x:f>SUM(Q2807:T2807)</x:f>
        <x:v>1</x:v>
      </x:c>
      <x:c r="V2807" s="18" t="n">
        <x:f>IF(U2807=0,0,N2807*Q2807/U2807)</x:f>
        <x:v>11.25</x:v>
      </x:c>
      <x:c r="W2807" s="18" t="n">
        <x:f>IF(U2807=0,0,P2807*Q2807/U2807)</x:f>
        <x:v>91.80000000000001</x:v>
      </x:c>
      <x:c r="X2807" s="18" t="n">
        <x:f>MAX(V2807,W2807*'01 Controls'!$E$12)</x:f>
        <x:v>22.950000000000003</x:v>
      </x:c>
      <x:c r="Y2807" s="18" t="n">
        <x:f>IF(U2807=0,0,N2807*R2807/U2807)</x:f>
        <x:v>0</x:v>
      </x:c>
      <x:c r="Z2807" s="18" t="n">
        <x:f>IF(U2807=0,0,P2807*R2807/U2807)</x:f>
        <x:v>0</x:v>
      </x:c>
      <x:c r="AA2807" s="18" t="n">
        <x:f>MAX(Y2807,Z2807*'01 Controls'!$E$13)</x:f>
        <x:v>0</x:v>
      </x:c>
      <x:c r="AB2807" s="18" t="n">
        <x:f>IF(U2807=0,0,N2807*S2807/U2807)</x:f>
        <x:v>213.75</x:v>
      </x:c>
      <x:c r="AC2807" s="18" t="n">
        <x:f>IF(U2807=0,0,P2807*S2807/U2807)</x:f>
        <x:v>1744.1999999999998</x:v>
      </x:c>
      <x:c r="AD2807" s="18" t="n">
        <x:f>MAX(AB2807,AC2807*'01 Controls'!$E$14)</x:f>
        <x:v>348.84</x:v>
      </x:c>
      <x:c r="AE2807" s="18" t="n">
        <x:f>IF(U2807=0,0,N2807*T2807/U2807)</x:f>
        <x:v>0</x:v>
      </x:c>
      <x:c r="AF2807" s="18" t="n">
        <x:f>IF(U2807=0,0,P2807*T2807/U2807)</x:f>
        <x:v>0</x:v>
      </x:c>
      <x:c r="AG2807" s="18" t="n">
        <x:f>MAX(AE2807,AF2807*'01 Controls'!$E$15)</x:f>
        <x:v>0</x:v>
      </x:c>
      <x:c r="AH2807" s="18" t="n">
        <x:f>SUM(V2807,Y2807,AB2807,AE2807)</x:f>
        <x:v>225</x:v>
      </x:c>
      <x:c r="AI2807" s="18" t="n">
        <x:f>N2807-AH2807</x:f>
        <x:v>0</x:v>
      </x:c>
      <x:c r="AJ2807" s="18" t="n">
        <x:f>V2807*INDEX('07 Mode Capacity'!$P$6:$P$17,MATCH("AIR-"&amp;I2807,'07 Mode Capacity'!$C$6:$C$17,0))</x:f>
        <x:v>3.1537761557545423</x:v>
      </x:c>
      <x:c r="AK2807" s="18" t="n">
        <x:f>Y2807*INDEX('07 Mode Capacity'!$P$6:$P$17,MATCH("OCEAN-"&amp;I2807,'07 Mode Capacity'!$C$6:$C$17,0))</x:f>
        <x:v>0</x:v>
      </x:c>
      <x:c r="AL2807" s="18" t="n">
        <x:f>AB2807*INDEX('07 Mode Capacity'!$P$6:$P$17,MATCH("LAND-"&amp;I2807,'07 Mode Capacity'!$C$6:$C$17,0))</x:f>
        <x:v>26.087732108734443</x:v>
      </x:c>
      <x:c r="AM2807" s="18" t="n">
        <x:f>AE2807*INDEX('07 Mode Capacity'!$P$6:$P$17,MATCH("INLAND-"&amp;I2807,'07 Mode Capacity'!$C$6:$C$17,0))</x:f>
        <x:v>0</x:v>
      </x:c>
      <x:c r="AN2807" s="18" t="n">
        <x:f>SUM(AJ2807:AM2807)</x:f>
        <x:v>29.241508264488985</x:v>
      </x:c>
      <x:c r="AO2807" s="17" t="n">
        <x:f>IF(N2807=0,1,AN2807/N2807)</x:f>
        <x:v>0.12996225895328437</x:v>
      </x:c>
      <x:c r="AP2807" s="11" t="str">
        <x:f>IF(AO2807&gt;='01 Controls'!$E$16,"PASS","FAIL")</x:f>
        <x:v>FAIL</x:v>
      </x:c>
      <x:c r="AQ2807" s="11" t="str">
        <x:v>UNQUANTIFIED</x:v>
      </x:c>
      <x:c r="AR2807" s="11" t="str">
        <x:v>Position-class planning record; serial item and receiver open</x:v>
      </x:c>
      <x:c r="AS2807" s="26"/>
      <x:c r="AT2807" s="26"/>
    </x:row>
    <x:row r="2808">
      <x:c r="C2808" s="11" t="str">
        <x:v>M4-A-AAG-OOG-80</x:v>
      </x:c>
      <x:c r="D2808" s="11" t="str">
        <x:v>M4</x:v>
      </x:c>
      <x:c r="E2808" s="11" t="str">
        <x:v>Tornado sequence</x:v>
      </x:c>
      <x:c r="F2808" s="11" t="str">
        <x:v>A-AAG</x:v>
      </x:c>
      <x:c r="G2808" s="11" t="str">
        <x:v>Austere air-access group</x:v>
      </x:c>
      <x:c r="H2808" s="11" t="str">
        <x:v>OOG-80</x:v>
      </x:c>
      <x:c r="I2808" s="19" t="n">
        <x:v>72</x:v>
      </x:c>
      <x:c r="J2808" s="21" t="n">
        <x:v>4</x:v>
      </x:c>
      <x:c r="K2808" s="18" t="n">
        <x:f>'05 Cargo Register'!K120</x:f>
        <x:v>562.5</x:v>
      </x:c>
      <x:c r="L2808" s="18" t="n">
        <x:f>'05 Cargo Register'!N120</x:f>
        <x:v>10</x:v>
      </x:c>
      <x:c r="M2808" s="18" t="n">
        <x:f>'05 Cargo Register'!O120</x:f>
        <x:v>1760</x:v>
      </x:c>
      <x:c r="N2808" s="18" t="n">
        <x:f>J2808*K2808</x:f>
        <x:v>2250</x:v>
      </x:c>
      <x:c r="O2808" s="18" t="n">
        <x:f>J2808*L2808</x:f>
        <x:v>40</x:v>
      </x:c>
      <x:c r="P2808" s="18" t="n">
        <x:f>J2808*M2808</x:f>
        <x:v>7040</x:v>
      </x:c>
      <x:c r="Q2808" s="22" t="n">
        <x:f>'01 Controls'!$E$28*'02 Cargo Classes'!$M$15</x:f>
        <x:v>0</x:v>
      </x:c>
      <x:c r="R2808" s="22" t="n">
        <x:f>'01 Controls'!$F$28*'02 Cargo Classes'!$N$15</x:f>
        <x:v>0</x:v>
      </x:c>
      <x:c r="S2808" s="22" t="n">
        <x:f>'01 Controls'!$G$28*'02 Cargo Classes'!$O$15</x:f>
        <x:v>0.57</x:v>
      </x:c>
      <x:c r="T2808" s="22" t="n">
        <x:f>'01 Controls'!$H$28*'02 Cargo Classes'!$P$15</x:f>
        <x:v>0</x:v>
      </x:c>
      <x:c r="U2808" s="22" t="n">
        <x:f>SUM(Q2808:T2808)</x:f>
        <x:v>0.57</x:v>
      </x:c>
      <x:c r="V2808" s="18" t="n">
        <x:f>IF(U2808=0,0,N2808*Q2808/U2808)</x:f>
        <x:v>0</x:v>
      </x:c>
      <x:c r="W2808" s="18" t="n">
        <x:f>IF(U2808=0,0,P2808*Q2808/U2808)</x:f>
        <x:v>0</x:v>
      </x:c>
      <x:c r="X2808" s="18" t="n">
        <x:f>MAX(V2808,W2808*'01 Controls'!$E$12)</x:f>
        <x:v>0</x:v>
      </x:c>
      <x:c r="Y2808" s="18" t="n">
        <x:f>IF(U2808=0,0,N2808*R2808/U2808)</x:f>
        <x:v>0</x:v>
      </x:c>
      <x:c r="Z2808" s="18" t="n">
        <x:f>IF(U2808=0,0,P2808*R2808/U2808)</x:f>
        <x:v>0</x:v>
      </x:c>
      <x:c r="AA2808" s="18" t="n">
        <x:f>MAX(Y2808,Z2808*'01 Controls'!$E$13)</x:f>
        <x:v>0</x:v>
      </x:c>
      <x:c r="AB2808" s="18" t="n">
        <x:f>IF(U2808=0,0,N2808*S2808/U2808)</x:f>
        <x:v>2250</x:v>
      </x:c>
      <x:c r="AC2808" s="18" t="n">
        <x:f>IF(U2808=0,0,P2808*S2808/U2808)</x:f>
        <x:v>7040</x:v>
      </x:c>
      <x:c r="AD2808" s="18" t="n">
        <x:f>MAX(AB2808,AC2808*'01 Controls'!$E$14)</x:f>
        <x:v>2250</x:v>
      </x:c>
      <x:c r="AE2808" s="18" t="n">
        <x:f>IF(U2808=0,0,N2808*T2808/U2808)</x:f>
        <x:v>0</x:v>
      </x:c>
      <x:c r="AF2808" s="18" t="n">
        <x:f>IF(U2808=0,0,P2808*T2808/U2808)</x:f>
        <x:v>0</x:v>
      </x:c>
      <x:c r="AG2808" s="18" t="n">
        <x:f>MAX(AE2808,AF2808*'01 Controls'!$E$15)</x:f>
        <x:v>0</x:v>
      </x:c>
      <x:c r="AH2808" s="18" t="n">
        <x:f>SUM(V2808,Y2808,AB2808,AE2808)</x:f>
        <x:v>2250</x:v>
      </x:c>
      <x:c r="AI2808" s="18" t="n">
        <x:f>N2808-AH2808</x:f>
        <x:v>0</x:v>
      </x:c>
      <x:c r="AJ2808" s="18" t="n">
        <x:f>V2808*INDEX('07 Mode Capacity'!$P$6:$P$17,MATCH("AIR-"&amp;I2808,'07 Mode Capacity'!$C$6:$C$17,0))</x:f>
        <x:v>0</x:v>
      </x:c>
      <x:c r="AK2808" s="18" t="n">
        <x:f>Y2808*INDEX('07 Mode Capacity'!$P$6:$P$17,MATCH("OCEAN-"&amp;I2808,'07 Mode Capacity'!$C$6:$C$17,0))</x:f>
        <x:v>0</x:v>
      </x:c>
      <x:c r="AL2808" s="18" t="n">
        <x:f>AB2808*INDEX('07 Mode Capacity'!$P$6:$P$17,MATCH("LAND-"&amp;I2808,'07 Mode Capacity'!$C$6:$C$17,0))</x:f>
        <x:v>1608.7730057553754</x:v>
      </x:c>
      <x:c r="AM2808" s="18" t="n">
        <x:f>AE2808*INDEX('07 Mode Capacity'!$P$6:$P$17,MATCH("INLAND-"&amp;I2808,'07 Mode Capacity'!$C$6:$C$17,0))</x:f>
        <x:v>0</x:v>
      </x:c>
      <x:c r="AN2808" s="18" t="n">
        <x:f>SUM(AJ2808:AM2808)</x:f>
        <x:v>1608.7730057553754</x:v>
      </x:c>
      <x:c r="AO2808" s="17" t="n">
        <x:f>IF(N2808=0,1,AN2808/N2808)</x:f>
        <x:v>0.7150102247801668</x:v>
      </x:c>
      <x:c r="AP2808" s="11" t="str">
        <x:f>IF(AO2808&gt;='01 Controls'!$E$16,"PASS","FAIL")</x:f>
        <x:v>FAIL</x:v>
      </x:c>
      <x:c r="AQ2808" s="11" t="str">
        <x:v>UNQUANTIFIED</x:v>
      </x:c>
      <x:c r="AR2808" s="11" t="str">
        <x:v>Position-class planning record; serial item and receiver open</x:v>
      </x:c>
      <x:c r="AS2808" s="26"/>
      <x:c r="AT2808" s="26"/>
    </x:row>
    <x:row r="2809">
      <x:c r="C2809" s="11" t="str">
        <x:v>M4-A-AHW-APL-45</x:v>
      </x:c>
      <x:c r="D2809" s="11" t="str">
        <x:v>M4</x:v>
      </x:c>
      <x:c r="E2809" s="11" t="str">
        <x:v>Tornado sequence</x:v>
      </x:c>
      <x:c r="F2809" s="11" t="str">
        <x:v>A-AHW</x:v>
      </x:c>
      <x:c r="G2809" s="11" t="str">
        <x:v>Aerial hazard-control wing</x:v>
      </x:c>
      <x:c r="H2809" s="11" t="str">
        <x:v>APL-45</x:v>
      </x:c>
      <x:c r="I2809" s="19" t="n">
        <x:v>24</x:v>
      </x:c>
      <x:c r="J2809" s="21" t="n">
        <x:v>1</x:v>
      </x:c>
      <x:c r="K2809" s="18" t="n">
        <x:f>'05 Cargo Register'!K121</x:f>
        <x:v>225</x:v>
      </x:c>
      <x:c r="L2809" s="18" t="n">
        <x:f>'05 Cargo Register'!N121</x:f>
        <x:v>59</x:v>
      </x:c>
      <x:c r="M2809" s="18" t="n">
        <x:f>'05 Cargo Register'!O121</x:f>
        <x:v>442.5</x:v>
      </x:c>
      <x:c r="N2809" s="18" t="n">
        <x:f>J2809*K2809</x:f>
        <x:v>225</x:v>
      </x:c>
      <x:c r="O2809" s="18" t="n">
        <x:f>J2809*L2809</x:f>
        <x:v>59</x:v>
      </x:c>
      <x:c r="P2809" s="18" t="n">
        <x:f>J2809*M2809</x:f>
        <x:v>442.5</x:v>
      </x:c>
      <x:c r="Q2809" s="22" t="n">
        <x:f>'01 Controls'!$E$28*'02 Cargo Classes'!$M$6</x:f>
        <x:v>0.15000000000000002</x:v>
      </x:c>
      <x:c r="R2809" s="22" t="n">
        <x:f>'01 Controls'!$F$28*'02 Cargo Classes'!$N$6</x:f>
        <x:v>0</x:v>
      </x:c>
      <x:c r="S2809" s="22" t="n">
        <x:f>'01 Controls'!$G$28*'02 Cargo Classes'!$O$6</x:f>
        <x:v>0.95</x:v>
      </x:c>
      <x:c r="T2809" s="22" t="n">
        <x:f>'01 Controls'!$H$28*'02 Cargo Classes'!$P$6</x:f>
        <x:v>0</x:v>
      </x:c>
      <x:c r="U2809" s="22" t="n">
        <x:f>SUM(Q2809:T2809)</x:f>
        <x:v>1.1</x:v>
      </x:c>
      <x:c r="V2809" s="18" t="n">
        <x:f>IF(U2809=0,0,N2809*Q2809/U2809)</x:f>
        <x:v>30.681818181818187</x:v>
      </x:c>
      <x:c r="W2809" s="18" t="n">
        <x:f>IF(U2809=0,0,P2809*Q2809/U2809)</x:f>
        <x:v>60.3409090909091</x:v>
      </x:c>
      <x:c r="X2809" s="18" t="n">
        <x:f>MAX(V2809,W2809*'01 Controls'!$E$12)</x:f>
        <x:v>30.681818181818187</x:v>
      </x:c>
      <x:c r="Y2809" s="18" t="n">
        <x:f>IF(U2809=0,0,N2809*R2809/U2809)</x:f>
        <x:v>0</x:v>
      </x:c>
      <x:c r="Z2809" s="18" t="n">
        <x:f>IF(U2809=0,0,P2809*R2809/U2809)</x:f>
        <x:v>0</x:v>
      </x:c>
      <x:c r="AA2809" s="18" t="n">
        <x:f>MAX(Y2809,Z2809*'01 Controls'!$E$13)</x:f>
        <x:v>0</x:v>
      </x:c>
      <x:c r="AB2809" s="18" t="n">
        <x:f>IF(U2809=0,0,N2809*S2809/U2809)</x:f>
        <x:v>194.3181818181818</x:v>
      </x:c>
      <x:c r="AC2809" s="18" t="n">
        <x:f>IF(U2809=0,0,P2809*S2809/U2809)</x:f>
        <x:v>382.1590909090909</x:v>
      </x:c>
      <x:c r="AD2809" s="18" t="n">
        <x:f>MAX(AB2809,AC2809*'01 Controls'!$E$14)</x:f>
        <x:v>194.3181818181818</x:v>
      </x:c>
      <x:c r="AE2809" s="18" t="n">
        <x:f>IF(U2809=0,0,N2809*T2809/U2809)</x:f>
        <x:v>0</x:v>
      </x:c>
      <x:c r="AF2809" s="18" t="n">
        <x:f>IF(U2809=0,0,P2809*T2809/U2809)</x:f>
        <x:v>0</x:v>
      </x:c>
      <x:c r="AG2809" s="18" t="n">
        <x:f>MAX(AE2809,AF2809*'01 Controls'!$E$15)</x:f>
        <x:v>0</x:v>
      </x:c>
      <x:c r="AH2809" s="18" t="n">
        <x:f>SUM(V2809,Y2809,AB2809,AE2809)</x:f>
        <x:v>225</x:v>
      </x:c>
      <x:c r="AI2809" s="18" t="n">
        <x:f>N2809-AH2809</x:f>
        <x:v>0</x:v>
      </x:c>
      <x:c r="AJ2809" s="18" t="n">
        <x:f>V2809*INDEX('07 Mode Capacity'!$P$6:$P$17,MATCH("AIR-"&amp;I2809,'07 Mode Capacity'!$C$6:$C$17,0))</x:f>
        <x:v>6.225772535965316</x:v>
      </x:c>
      <x:c r="AK2809" s="18" t="n">
        <x:f>Y2809*INDEX('07 Mode Capacity'!$P$6:$P$17,MATCH("OCEAN-"&amp;I2809,'07 Mode Capacity'!$C$6:$C$17,0))</x:f>
        <x:v>0</x:v>
      </x:c>
      <x:c r="AL2809" s="18" t="n">
        <x:f>AB2809*INDEX('07 Mode Capacity'!$P$6:$P$17,MATCH("LAND-"&amp;I2809,'07 Mode Capacity'!$C$6:$C$17,0))</x:f>
        <x:v>74.32688414394465</x:v>
      </x:c>
      <x:c r="AM2809" s="18" t="n">
        <x:f>AE2809*INDEX('07 Mode Capacity'!$P$6:$P$17,MATCH("INLAND-"&amp;I2809,'07 Mode Capacity'!$C$6:$C$17,0))</x:f>
        <x:v>0</x:v>
      </x:c>
      <x:c r="AN2809" s="18" t="n">
        <x:f>SUM(AJ2809:AM2809)</x:f>
        <x:v>80.55265667990997</x:v>
      </x:c>
      <x:c r="AO2809" s="17" t="n">
        <x:f>IF(N2809=0,1,AN2809/N2809)</x:f>
        <x:v>0.35801180746626654</x:v>
      </x:c>
      <x:c r="AP2809" s="11" t="str">
        <x:f>IF(AO2809&gt;='01 Controls'!$E$16,"PASS","FAIL")</x:f>
        <x:v>FAIL</x:v>
      </x:c>
      <x:c r="AQ2809" s="11" t="str">
        <x:v>UNQUANTIFIED</x:v>
      </x:c>
      <x:c r="AR2809" s="11" t="str">
        <x:v>Position-class planning record; serial item and receiver open</x:v>
      </x:c>
      <x:c r="AS2809" s="26"/>
      <x:c r="AT2809" s="26"/>
    </x:row>
    <x:row r="2810">
      <x:c r="C2810" s="11" t="str">
        <x:v>M4-A-AHW-ISO-18</x:v>
      </x:c>
      <x:c r="D2810" s="11" t="str">
        <x:v>M4</x:v>
      </x:c>
      <x:c r="E2810" s="11" t="str">
        <x:v>Tornado sequence</x:v>
      </x:c>
      <x:c r="F2810" s="11" t="str">
        <x:v>A-AHW</x:v>
      </x:c>
      <x:c r="G2810" s="11" t="str">
        <x:v>Aerial hazard-control wing</x:v>
      </x:c>
      <x:c r="H2810" s="11" t="str">
        <x:v>ISO-18</x:v>
      </x:c>
      <x:c r="I2810" s="19" t="n">
        <x:v>48</x:v>
      </x:c>
      <x:c r="J2810" s="21" t="n">
        <x:v>1</x:v>
      </x:c>
      <x:c r="K2810" s="18" t="n">
        <x:f>'05 Cargo Register'!K122</x:f>
        <x:v>337.5</x:v>
      </x:c>
      <x:c r="L2810" s="18" t="n">
        <x:f>'05 Cargo Register'!N122</x:f>
        <x:v>23</x:v>
      </x:c>
      <x:c r="M2810" s="18" t="n">
        <x:f>'05 Cargo Register'!O122</x:f>
        <x:v>607.2</x:v>
      </x:c>
      <x:c r="N2810" s="18" t="n">
        <x:f>J2810*K2810</x:f>
        <x:v>337.5</x:v>
      </x:c>
      <x:c r="O2810" s="18" t="n">
        <x:f>J2810*L2810</x:f>
        <x:v>23</x:v>
      </x:c>
      <x:c r="P2810" s="18" t="n">
        <x:f>J2810*M2810</x:f>
        <x:v>607.2</x:v>
      </x:c>
      <x:c r="Q2810" s="22" t="n">
        <x:f>'01 Controls'!$E$28*'02 Cargo Classes'!$M$7</x:f>
        <x:v>0.010000000000000002</x:v>
      </x:c>
      <x:c r="R2810" s="22" t="n">
        <x:f>'01 Controls'!$F$28*'02 Cargo Classes'!$N$7</x:f>
        <x:v>0</x:v>
      </x:c>
      <x:c r="S2810" s="22" t="n">
        <x:f>'01 Controls'!$G$28*'02 Cargo Classes'!$O$7</x:f>
        <x:v>1.14</x:v>
      </x:c>
      <x:c r="T2810" s="22" t="n">
        <x:f>'01 Controls'!$H$28*'02 Cargo Classes'!$P$7</x:f>
        <x:v>0</x:v>
      </x:c>
      <x:c r="U2810" s="22" t="n">
        <x:f>SUM(Q2810:T2810)</x:f>
        <x:v>1.15</x:v>
      </x:c>
      <x:c r="V2810" s="18" t="n">
        <x:f>IF(U2810=0,0,N2810*Q2810/U2810)</x:f>
        <x:v>2.9347826086956528</x:v>
      </x:c>
      <x:c r="W2810" s="18" t="n">
        <x:f>IF(U2810=0,0,P2810*Q2810/U2810)</x:f>
        <x:v>5.280000000000002</x:v>
      </x:c>
      <x:c r="X2810" s="18" t="n">
        <x:f>MAX(V2810,W2810*'01 Controls'!$E$12)</x:f>
        <x:v>2.9347826086956528</x:v>
      </x:c>
      <x:c r="Y2810" s="18" t="n">
        <x:f>IF(U2810=0,0,N2810*R2810/U2810)</x:f>
        <x:v>0</x:v>
      </x:c>
      <x:c r="Z2810" s="18" t="n">
        <x:f>IF(U2810=0,0,P2810*R2810/U2810)</x:f>
        <x:v>0</x:v>
      </x:c>
      <x:c r="AA2810" s="18" t="n">
        <x:f>MAX(Y2810,Z2810*'01 Controls'!$E$13)</x:f>
        <x:v>0</x:v>
      </x:c>
      <x:c r="AB2810" s="18" t="n">
        <x:f>IF(U2810=0,0,N2810*S2810/U2810)</x:f>
        <x:v>334.5652173913043</x:v>
      </x:c>
      <x:c r="AC2810" s="18" t="n">
        <x:f>IF(U2810=0,0,P2810*S2810/U2810)</x:f>
        <x:v>601.9200000000001</x:v>
      </x:c>
      <x:c r="AD2810" s="18" t="n">
        <x:f>MAX(AB2810,AC2810*'01 Controls'!$E$14)</x:f>
        <x:v>334.5652173913043</x:v>
      </x:c>
      <x:c r="AE2810" s="18" t="n">
        <x:f>IF(U2810=0,0,N2810*T2810/U2810)</x:f>
        <x:v>0</x:v>
      </x:c>
      <x:c r="AF2810" s="18" t="n">
        <x:f>IF(U2810=0,0,P2810*T2810/U2810)</x:f>
        <x:v>0</x:v>
      </x:c>
      <x:c r="AG2810" s="18" t="n">
        <x:f>MAX(AE2810,AF2810*'01 Controls'!$E$15)</x:f>
        <x:v>0</x:v>
      </x:c>
      <x:c r="AH2810" s="18" t="n">
        <x:f>SUM(V2810,Y2810,AB2810,AE2810)</x:f>
        <x:v>337.49999999999994</x:v>
      </x:c>
      <x:c r="AI2810" s="18" t="n">
        <x:f>N2810-AH2810</x:f>
        <x:v>5.684341886080802e-14</x:v>
      </x:c>
      <x:c r="AJ2810" s="18" t="n">
        <x:f>V2810*INDEX('07 Mode Capacity'!$P$6:$P$17,MATCH("AIR-"&amp;I2810,'07 Mode Capacity'!$C$6:$C$17,0))</x:f>
        <x:v>0.8227242145446634</x:v>
      </x:c>
      <x:c r="AK2810" s="18" t="n">
        <x:f>Y2810*INDEX('07 Mode Capacity'!$P$6:$P$17,MATCH("OCEAN-"&amp;I2810,'07 Mode Capacity'!$C$6:$C$17,0))</x:f>
        <x:v>0</x:v>
      </x:c>
      <x:c r="AL2810" s="18" t="n">
        <x:f>AB2810*INDEX('07 Mode Capacity'!$P$6:$P$17,MATCH("LAND-"&amp;I2810,'07 Mode Capacity'!$C$6:$C$17,0))</x:f>
        <x:v>40.832971996279994</x:v>
      </x:c>
      <x:c r="AM2810" s="18" t="n">
        <x:f>AE2810*INDEX('07 Mode Capacity'!$P$6:$P$17,MATCH("INLAND-"&amp;I2810,'07 Mode Capacity'!$C$6:$C$17,0))</x:f>
        <x:v>0</x:v>
      </x:c>
      <x:c r="AN2810" s="18" t="n">
        <x:f>SUM(AJ2810:AM2810)</x:f>
        <x:v>41.65569621082466</x:v>
      </x:c>
      <x:c r="AO2810" s="17" t="n">
        <x:f>IF(N2810=0,1,AN2810/N2810)</x:f>
        <x:v>0.1234242850691101</x:v>
      </x:c>
      <x:c r="AP2810" s="11" t="str">
        <x:f>IF(AO2810&gt;='01 Controls'!$E$16,"PASS","FAIL")</x:f>
        <x:v>FAIL</x:v>
      </x:c>
      <x:c r="AQ2810" s="11" t="str">
        <x:v>UNQUANTIFIED</x:v>
      </x:c>
      <x:c r="AR2810" s="11" t="str">
        <x:v>Position-class planning record; serial item and receiver open</x:v>
      </x:c>
      <x:c r="AS2810" s="26"/>
      <x:c r="AT2810" s="26"/>
    </x:row>
    <x:row r="2811">
      <x:c r="C2811" s="11" t="str">
        <x:v>M4-A-AHW-COL-12</x:v>
      </x:c>
      <x:c r="D2811" s="11" t="str">
        <x:v>M4</x:v>
      </x:c>
      <x:c r="E2811" s="11" t="str">
        <x:v>Tornado sequence</x:v>
      </x:c>
      <x:c r="F2811" s="11" t="str">
        <x:v>A-AHW</x:v>
      </x:c>
      <x:c r="G2811" s="11" t="str">
        <x:v>Aerial hazard-control wing</x:v>
      </x:c>
      <x:c r="H2811" s="11" t="str">
        <x:v>COL-12</x:v>
      </x:c>
      <x:c r="I2811" s="19" t="n">
        <x:v>24</x:v>
      </x:c>
      <x:c r="J2811" s="21" t="n">
        <x:v>1</x:v>
      </x:c>
      <x:c r="K2811" s="18" t="n">
        <x:f>'05 Cargo Register'!K123</x:f>
        <x:v>84.375</x:v>
      </x:c>
      <x:c r="L2811" s="18" t="n">
        <x:f>'05 Cargo Register'!N123</x:f>
        <x:v>9</x:v>
      </x:c>
      <x:c r="M2811" s="18" t="n">
        <x:f>'05 Cargo Register'!O123</x:f>
        <x:v>237.60000000000002</x:v>
      </x:c>
      <x:c r="N2811" s="18" t="n">
        <x:f>J2811*K2811</x:f>
        <x:v>84.375</x:v>
      </x:c>
      <x:c r="O2811" s="18" t="n">
        <x:f>J2811*L2811</x:f>
        <x:v>9</x:v>
      </x:c>
      <x:c r="P2811" s="18" t="n">
        <x:f>J2811*M2811</x:f>
        <x:v>237.60000000000002</x:v>
      </x:c>
      <x:c r="Q2811" s="22" t="n">
        <x:f>'01 Controls'!$E$28*'02 Cargo Classes'!$M$8</x:f>
        <x:v>0.1</x:v>
      </x:c>
      <x:c r="R2811" s="22" t="n">
        <x:f>'01 Controls'!$F$28*'02 Cargo Classes'!$N$8</x:f>
        <x:v>0</x:v>
      </x:c>
      <x:c r="S2811" s="22" t="n">
        <x:f>'01 Controls'!$G$28*'02 Cargo Classes'!$O$8</x:f>
        <x:v>1.14</x:v>
      </x:c>
      <x:c r="T2811" s="22" t="n">
        <x:f>'01 Controls'!$H$28*'02 Cargo Classes'!$P$8</x:f>
        <x:v>0</x:v>
      </x:c>
      <x:c r="U2811" s="22" t="n">
        <x:f>SUM(Q2811:T2811)</x:f>
        <x:v>1.24</x:v>
      </x:c>
      <x:c r="V2811" s="18" t="n">
        <x:f>IF(U2811=0,0,N2811*Q2811/U2811)</x:f>
        <x:v>6.804435483870968</x:v>
      </x:c>
      <x:c r="W2811" s="18" t="n">
        <x:f>IF(U2811=0,0,P2811*Q2811/U2811)</x:f>
        <x:v>19.161290322580648</x:v>
      </x:c>
      <x:c r="X2811" s="18" t="n">
        <x:f>MAX(V2811,W2811*'01 Controls'!$E$12)</x:f>
        <x:v>6.804435483870968</x:v>
      </x:c>
      <x:c r="Y2811" s="18" t="n">
        <x:f>IF(U2811=0,0,N2811*R2811/U2811)</x:f>
        <x:v>0</x:v>
      </x:c>
      <x:c r="Z2811" s="18" t="n">
        <x:f>IF(U2811=0,0,P2811*R2811/U2811)</x:f>
        <x:v>0</x:v>
      </x:c>
      <x:c r="AA2811" s="18" t="n">
        <x:f>MAX(Y2811,Z2811*'01 Controls'!$E$13)</x:f>
        <x:v>0</x:v>
      </x:c>
      <x:c r="AB2811" s="18" t="n">
        <x:f>IF(U2811=0,0,N2811*S2811/U2811)</x:f>
        <x:v>77.57056451612902</x:v>
      </x:c>
      <x:c r="AC2811" s="18" t="n">
        <x:f>IF(U2811=0,0,P2811*S2811/U2811)</x:f>
        <x:v>218.43870967741933</x:v>
      </x:c>
      <x:c r="AD2811" s="18" t="n">
        <x:f>MAX(AB2811,AC2811*'01 Controls'!$E$14)</x:f>
        <x:v>77.57056451612902</x:v>
      </x:c>
      <x:c r="AE2811" s="18" t="n">
        <x:f>IF(U2811=0,0,N2811*T2811/U2811)</x:f>
        <x:v>0</x:v>
      </x:c>
      <x:c r="AF2811" s="18" t="n">
        <x:f>IF(U2811=0,0,P2811*T2811/U2811)</x:f>
        <x:v>0</x:v>
      </x:c>
      <x:c r="AG2811" s="18" t="n">
        <x:f>MAX(AE2811,AF2811*'01 Controls'!$E$15)</x:f>
        <x:v>0</x:v>
      </x:c>
      <x:c r="AH2811" s="18" t="n">
        <x:f>SUM(V2811,Y2811,AB2811,AE2811)</x:f>
        <x:v>84.375</x:v>
      </x:c>
      <x:c r="AI2811" s="18" t="n">
        <x:f>N2811-AH2811</x:f>
        <x:v>0</x:v>
      </x:c>
      <x:c r="AJ2811" s="18" t="n">
        <x:f>V2811*INDEX('07 Mode Capacity'!$P$6:$P$17,MATCH("AIR-"&amp;I2811,'07 Mode Capacity'!$C$6:$C$17,0))</x:f>
        <x:v>1.3807156833794045</x:v>
      </x:c>
      <x:c r="AK2811" s="18" t="n">
        <x:f>Y2811*INDEX('07 Mode Capacity'!$P$6:$P$17,MATCH("OCEAN-"&amp;I2811,'07 Mode Capacity'!$C$6:$C$17,0))</x:f>
        <x:v>0</x:v>
      </x:c>
      <x:c r="AL2811" s="18" t="n">
        <x:f>AB2811*INDEX('07 Mode Capacity'!$P$6:$P$17,MATCH("LAND-"&amp;I2811,'07 Mode Capacity'!$C$6:$C$17,0))</x:f>
        <x:v>29.670812621977905</x:v>
      </x:c>
      <x:c r="AM2811" s="18" t="n">
        <x:f>AE2811*INDEX('07 Mode Capacity'!$P$6:$P$17,MATCH("INLAND-"&amp;I2811,'07 Mode Capacity'!$C$6:$C$17,0))</x:f>
        <x:v>0</x:v>
      </x:c>
      <x:c r="AN2811" s="18" t="n">
        <x:f>SUM(AJ2811:AM2811)</x:f>
        <x:v>31.05152830535731</x:v>
      </x:c>
      <x:c r="AO2811" s="17" t="n">
        <x:f>IF(N2811=0,1,AN2811/N2811)</x:f>
        <x:v>0.3680181132486792</x:v>
      </x:c>
      <x:c r="AP2811" s="11" t="str">
        <x:f>IF(AO2811&gt;='01 Controls'!$E$16,"PASS","FAIL")</x:f>
        <x:v>FAIL</x:v>
      </x:c>
      <x:c r="AQ2811" s="11" t="str">
        <x:v>UNQUANTIFIED</x:v>
      </x:c>
      <x:c r="AR2811" s="11" t="str">
        <x:v>Position-class planning record; serial item and receiver open</x:v>
      </x:c>
      <x:c r="AS2811" s="26"/>
      <x:c r="AT2811" s="26"/>
    </x:row>
    <x:row r="2812">
      <x:c r="C2812" s="11" t="str">
        <x:v>M4-A-AHW-BAT-22</x:v>
      </x:c>
      <x:c r="D2812" s="11" t="str">
        <x:v>M4</x:v>
      </x:c>
      <x:c r="E2812" s="11" t="str">
        <x:v>Tornado sequence</x:v>
      </x:c>
      <x:c r="F2812" s="11" t="str">
        <x:v>A-AHW</x:v>
      </x:c>
      <x:c r="G2812" s="11" t="str">
        <x:v>Aerial hazard-control wing</x:v>
      </x:c>
      <x:c r="H2812" s="11" t="str">
        <x:v>BAT-22</x:v>
      </x:c>
      <x:c r="I2812" s="19" t="n">
        <x:v>48</x:v>
      </x:c>
      <x:c r="J2812" s="21" t="n">
        <x:v>1</x:v>
      </x:c>
      <x:c r="K2812" s="18" t="n">
        <x:f>'05 Cargo Register'!K124</x:f>
        <x:v>225</x:v>
      </x:c>
      <x:c r="L2812" s="18" t="n">
        <x:f>'05 Cargo Register'!N124</x:f>
        <x:v>13</x:v>
      </x:c>
      <x:c r="M2812" s="18" t="n">
        <x:f>'05 Cargo Register'!O124</x:f>
        <x:v>343.20000000000005</x:v>
      </x:c>
      <x:c r="N2812" s="18" t="n">
        <x:f>J2812*K2812</x:f>
        <x:v>225</x:v>
      </x:c>
      <x:c r="O2812" s="18" t="n">
        <x:f>J2812*L2812</x:f>
        <x:v>13</x:v>
      </x:c>
      <x:c r="P2812" s="18" t="n">
        <x:f>J2812*M2812</x:f>
        <x:v>343.20000000000005</x:v>
      </x:c>
      <x:c r="Q2812" s="22" t="n">
        <x:f>'01 Controls'!$E$28*'02 Cargo Classes'!$M$9</x:f>
        <x:v>0</x:v>
      </x:c>
      <x:c r="R2812" s="22" t="n">
        <x:f>'01 Controls'!$F$28*'02 Cargo Classes'!$N$9</x:f>
        <x:v>0</x:v>
      </x:c>
      <x:c r="S2812" s="22" t="n">
        <x:f>'01 Controls'!$G$28*'02 Cargo Classes'!$O$9</x:f>
        <x:v>0.95</x:v>
      </x:c>
      <x:c r="T2812" s="22" t="n">
        <x:f>'01 Controls'!$H$28*'02 Cargo Classes'!$P$9</x:f>
        <x:v>0</x:v>
      </x:c>
      <x:c r="U2812" s="22" t="n">
        <x:f>SUM(Q2812:T2812)</x:f>
        <x:v>0.95</x:v>
      </x:c>
      <x:c r="V2812" s="18" t="n">
        <x:f>IF(U2812=0,0,N2812*Q2812/U2812)</x:f>
        <x:v>0</x:v>
      </x:c>
      <x:c r="W2812" s="18" t="n">
        <x:f>IF(U2812=0,0,P2812*Q2812/U2812)</x:f>
        <x:v>0</x:v>
      </x:c>
      <x:c r="X2812" s="18" t="n">
        <x:f>MAX(V2812,W2812*'01 Controls'!$E$12)</x:f>
        <x:v>0</x:v>
      </x:c>
      <x:c r="Y2812" s="18" t="n">
        <x:f>IF(U2812=0,0,N2812*R2812/U2812)</x:f>
        <x:v>0</x:v>
      </x:c>
      <x:c r="Z2812" s="18" t="n">
        <x:f>IF(U2812=0,0,P2812*R2812/U2812)</x:f>
        <x:v>0</x:v>
      </x:c>
      <x:c r="AA2812" s="18" t="n">
        <x:f>MAX(Y2812,Z2812*'01 Controls'!$E$13)</x:f>
        <x:v>0</x:v>
      </x:c>
      <x:c r="AB2812" s="18" t="n">
        <x:f>IF(U2812=0,0,N2812*S2812/U2812)</x:f>
        <x:v>225</x:v>
      </x:c>
      <x:c r="AC2812" s="18" t="n">
        <x:f>IF(U2812=0,0,P2812*S2812/U2812)</x:f>
        <x:v>343.20000000000005</x:v>
      </x:c>
      <x:c r="AD2812" s="18" t="n">
        <x:f>MAX(AB2812,AC2812*'01 Controls'!$E$14)</x:f>
        <x:v>225</x:v>
      </x:c>
      <x:c r="AE2812" s="18" t="n">
        <x:f>IF(U2812=0,0,N2812*T2812/U2812)</x:f>
        <x:v>0</x:v>
      </x:c>
      <x:c r="AF2812" s="18" t="n">
        <x:f>IF(U2812=0,0,P2812*T2812/U2812)</x:f>
        <x:v>0</x:v>
      </x:c>
      <x:c r="AG2812" s="18" t="n">
        <x:f>MAX(AE2812,AF2812*'01 Controls'!$E$15)</x:f>
        <x:v>0</x:v>
      </x:c>
      <x:c r="AH2812" s="18" t="n">
        <x:f>SUM(V2812,Y2812,AB2812,AE2812)</x:f>
        <x:v>225</x:v>
      </x:c>
      <x:c r="AI2812" s="18" t="n">
        <x:f>N2812-AH2812</x:f>
        <x:v>0</x:v>
      </x:c>
      <x:c r="AJ2812" s="18" t="n">
        <x:f>V2812*INDEX('07 Mode Capacity'!$P$6:$P$17,MATCH("AIR-"&amp;I2812,'07 Mode Capacity'!$C$6:$C$17,0))</x:f>
        <x:v>0</x:v>
      </x:c>
      <x:c r="AK2812" s="18" t="n">
        <x:f>Y2812*INDEX('07 Mode Capacity'!$P$6:$P$17,MATCH("OCEAN-"&amp;I2812,'07 Mode Capacity'!$C$6:$C$17,0))</x:f>
        <x:v>0</x:v>
      </x:c>
      <x:c r="AL2812" s="18" t="n">
        <x:f>AB2812*INDEX('07 Mode Capacity'!$P$6:$P$17,MATCH("LAND-"&amp;I2812,'07 Mode Capacity'!$C$6:$C$17,0))</x:f>
        <x:v>27.4607706407731</x:v>
      </x:c>
      <x:c r="AM2812" s="18" t="n">
        <x:f>AE2812*INDEX('07 Mode Capacity'!$P$6:$P$17,MATCH("INLAND-"&amp;I2812,'07 Mode Capacity'!$C$6:$C$17,0))</x:f>
        <x:v>0</x:v>
      </x:c>
      <x:c r="AN2812" s="18" t="n">
        <x:f>SUM(AJ2812:AM2812)</x:f>
        <x:v>27.4607706407731</x:v>
      </x:c>
      <x:c r="AO2812" s="17" t="n">
        <x:f>IF(N2812=0,1,AN2812/N2812)</x:f>
        <x:v>0.1220478695145471</x:v>
      </x:c>
      <x:c r="AP2812" s="11" t="str">
        <x:f>IF(AO2812&gt;='01 Controls'!$E$16,"PASS","FAIL")</x:f>
        <x:v>FAIL</x:v>
      </x:c>
      <x:c r="AQ2812" s="11" t="str">
        <x:v>UNQUANTIFIED</x:v>
      </x:c>
      <x:c r="AR2812" s="11" t="str">
        <x:v>Position-class planning record; serial item and receiver open</x:v>
      </x:c>
      <x:c r="AS2812" s="26"/>
      <x:c r="AT2812" s="26"/>
    </x:row>
    <x:row r="2813">
      <x:c r="C2813" s="11" t="str">
        <x:v>M4-A-AHW-TNK-20</x:v>
      </x:c>
      <x:c r="D2813" s="11" t="str">
        <x:v>M4</x:v>
      </x:c>
      <x:c r="E2813" s="11" t="str">
        <x:v>Tornado sequence</x:v>
      </x:c>
      <x:c r="F2813" s="11" t="str">
        <x:v>A-AHW</x:v>
      </x:c>
      <x:c r="G2813" s="11" t="str">
        <x:v>Aerial hazard-control wing</x:v>
      </x:c>
      <x:c r="H2813" s="11" t="str">
        <x:v>TNK-20</x:v>
      </x:c>
      <x:c r="I2813" s="19" t="n">
        <x:v>48</x:v>
      </x:c>
      <x:c r="J2813" s="21" t="n">
        <x:v>1</x:v>
      </x:c>
      <x:c r="K2813" s="18" t="n">
        <x:f>'05 Cargo Register'!K125</x:f>
        <x:v>281.25</x:v>
      </x:c>
      <x:c r="L2813" s="18" t="n">
        <x:f>'05 Cargo Register'!N125</x:f>
        <x:v>17</x:v>
      </x:c>
      <x:c r="M2813" s="18" t="n">
        <x:f>'05 Cargo Register'!O125</x:f>
        <x:v>361.25</x:v>
      </x:c>
      <x:c r="N2813" s="18" t="n">
        <x:f>J2813*K2813</x:f>
        <x:v>281.25</x:v>
      </x:c>
      <x:c r="O2813" s="18" t="n">
        <x:f>J2813*L2813</x:f>
        <x:v>17</x:v>
      </x:c>
      <x:c r="P2813" s="18" t="n">
        <x:f>J2813*M2813</x:f>
        <x:v>361.25</x:v>
      </x:c>
      <x:c r="Q2813" s="22" t="n">
        <x:f>'01 Controls'!$E$28*'02 Cargo Classes'!$M$10</x:f>
        <x:v>0</x:v>
      </x:c>
      <x:c r="R2813" s="22" t="n">
        <x:f>'01 Controls'!$F$28*'02 Cargo Classes'!$N$10</x:f>
        <x:v>0</x:v>
      </x:c>
      <x:c r="S2813" s="22" t="n">
        <x:f>'01 Controls'!$G$28*'02 Cargo Classes'!$O$10</x:f>
        <x:v>0.95</x:v>
      </x:c>
      <x:c r="T2813" s="22" t="n">
        <x:f>'01 Controls'!$H$28*'02 Cargo Classes'!$P$10</x:f>
        <x:v>0</x:v>
      </x:c>
      <x:c r="U2813" s="22" t="n">
        <x:f>SUM(Q2813:T2813)</x:f>
        <x:v>0.95</x:v>
      </x:c>
      <x:c r="V2813" s="18" t="n">
        <x:f>IF(U2813=0,0,N2813*Q2813/U2813)</x:f>
        <x:v>0</x:v>
      </x:c>
      <x:c r="W2813" s="18" t="n">
        <x:f>IF(U2813=0,0,P2813*Q2813/U2813)</x:f>
        <x:v>0</x:v>
      </x:c>
      <x:c r="X2813" s="18" t="n">
        <x:f>MAX(V2813,W2813*'01 Controls'!$E$12)</x:f>
        <x:v>0</x:v>
      </x:c>
      <x:c r="Y2813" s="18" t="n">
        <x:f>IF(U2813=0,0,N2813*R2813/U2813)</x:f>
        <x:v>0</x:v>
      </x:c>
      <x:c r="Z2813" s="18" t="n">
        <x:f>IF(U2813=0,0,P2813*R2813/U2813)</x:f>
        <x:v>0</x:v>
      </x:c>
      <x:c r="AA2813" s="18" t="n">
        <x:f>MAX(Y2813,Z2813*'01 Controls'!$E$13)</x:f>
        <x:v>0</x:v>
      </x:c>
      <x:c r="AB2813" s="18" t="n">
        <x:f>IF(U2813=0,0,N2813*S2813/U2813)</x:f>
        <x:v>281.25</x:v>
      </x:c>
      <x:c r="AC2813" s="18" t="n">
        <x:f>IF(U2813=0,0,P2813*S2813/U2813)</x:f>
        <x:v>361.25</x:v>
      </x:c>
      <x:c r="AD2813" s="18" t="n">
        <x:f>MAX(AB2813,AC2813*'01 Controls'!$E$14)</x:f>
        <x:v>281.25</x:v>
      </x:c>
      <x:c r="AE2813" s="18" t="n">
        <x:f>IF(U2813=0,0,N2813*T2813/U2813)</x:f>
        <x:v>0</x:v>
      </x:c>
      <x:c r="AF2813" s="18" t="n">
        <x:f>IF(U2813=0,0,P2813*T2813/U2813)</x:f>
        <x:v>0</x:v>
      </x:c>
      <x:c r="AG2813" s="18" t="n">
        <x:f>MAX(AE2813,AF2813*'01 Controls'!$E$15)</x:f>
        <x:v>0</x:v>
      </x:c>
      <x:c r="AH2813" s="18" t="n">
        <x:f>SUM(V2813,Y2813,AB2813,AE2813)</x:f>
        <x:v>281.25</x:v>
      </x:c>
      <x:c r="AI2813" s="18" t="n">
        <x:f>N2813-AH2813</x:f>
        <x:v>0</x:v>
      </x:c>
      <x:c r="AJ2813" s="18" t="n">
        <x:f>V2813*INDEX('07 Mode Capacity'!$P$6:$P$17,MATCH("AIR-"&amp;I2813,'07 Mode Capacity'!$C$6:$C$17,0))</x:f>
        <x:v>0</x:v>
      </x:c>
      <x:c r="AK2813" s="18" t="n">
        <x:f>Y2813*INDEX('07 Mode Capacity'!$P$6:$P$17,MATCH("OCEAN-"&amp;I2813,'07 Mode Capacity'!$C$6:$C$17,0))</x:f>
        <x:v>0</x:v>
      </x:c>
      <x:c r="AL2813" s="18" t="n">
        <x:f>AB2813*INDEX('07 Mode Capacity'!$P$6:$P$17,MATCH("LAND-"&amp;I2813,'07 Mode Capacity'!$C$6:$C$17,0))</x:f>
        <x:v>34.32596330096637</x:v>
      </x:c>
      <x:c r="AM2813" s="18" t="n">
        <x:f>AE2813*INDEX('07 Mode Capacity'!$P$6:$P$17,MATCH("INLAND-"&amp;I2813,'07 Mode Capacity'!$C$6:$C$17,0))</x:f>
        <x:v>0</x:v>
      </x:c>
      <x:c r="AN2813" s="18" t="n">
        <x:f>SUM(AJ2813:AM2813)</x:f>
        <x:v>34.32596330096637</x:v>
      </x:c>
      <x:c r="AO2813" s="17" t="n">
        <x:f>IF(N2813=0,1,AN2813/N2813)</x:f>
        <x:v>0.1220478695145471</x:v>
      </x:c>
      <x:c r="AP2813" s="11" t="str">
        <x:f>IF(AO2813&gt;='01 Controls'!$E$16,"PASS","FAIL")</x:f>
        <x:v>FAIL</x:v>
      </x:c>
      <x:c r="AQ2813" s="11" t="str">
        <x:v>UNQUANTIFIED</x:v>
      </x:c>
      <x:c r="AR2813" s="11" t="str">
        <x:v>Position-class planning record; serial item and receiver open</x:v>
      </x:c>
      <x:c r="AS2813" s="26"/>
      <x:c r="AT2813" s="26"/>
    </x:row>
    <x:row r="2814">
      <x:c r="C2814" s="11" t="str">
        <x:v>M4-A-AHW-FLR-24</x:v>
      </x:c>
      <x:c r="D2814" s="11" t="str">
        <x:v>M4</x:v>
      </x:c>
      <x:c r="E2814" s="11" t="str">
        <x:v>Tornado sequence</x:v>
      </x:c>
      <x:c r="F2814" s="11" t="str">
        <x:v>A-AHW</x:v>
      </x:c>
      <x:c r="G2814" s="11" t="str">
        <x:v>Aerial hazard-control wing</x:v>
      </x:c>
      <x:c r="H2814" s="11" t="str">
        <x:v>FLR-24</x:v>
      </x:c>
      <x:c r="I2814" s="19" t="n">
        <x:v>48</x:v>
      </x:c>
      <x:c r="J2814" s="21" t="n">
        <x:v>1</x:v>
      </x:c>
      <x:c r="K2814" s="18" t="n">
        <x:f>'05 Cargo Register'!K126</x:f>
        <x:v>421.875</x:v>
      </x:c>
      <x:c r="L2814" s="18" t="n">
        <x:f>'05 Cargo Register'!N126</x:f>
        <x:v>21</x:v>
      </x:c>
      <x:c r="M2814" s="18" t="n">
        <x:f>'05 Cargo Register'!O126</x:f>
        <x:v>672</x:v>
      </x:c>
      <x:c r="N2814" s="18" t="n">
        <x:f>J2814*K2814</x:f>
        <x:v>421.875</x:v>
      </x:c>
      <x:c r="O2814" s="18" t="n">
        <x:f>J2814*L2814</x:f>
        <x:v>21</x:v>
      </x:c>
      <x:c r="P2814" s="18" t="n">
        <x:f>J2814*M2814</x:f>
        <x:v>672</x:v>
      </x:c>
      <x:c r="Q2814" s="22" t="n">
        <x:f>'01 Controls'!$E$28*'02 Cargo Classes'!$M$11</x:f>
        <x:v>0</x:v>
      </x:c>
      <x:c r="R2814" s="22" t="n">
        <x:f>'01 Controls'!$F$28*'02 Cargo Classes'!$N$11</x:f>
        <x:v>0</x:v>
      </x:c>
      <x:c r="S2814" s="22" t="n">
        <x:f>'01 Controls'!$G$28*'02 Cargo Classes'!$O$11</x:f>
        <x:v>0.95</x:v>
      </x:c>
      <x:c r="T2814" s="22" t="n">
        <x:f>'01 Controls'!$H$28*'02 Cargo Classes'!$P$11</x:f>
        <x:v>0</x:v>
      </x:c>
      <x:c r="U2814" s="22" t="n">
        <x:f>SUM(Q2814:T2814)</x:f>
        <x:v>0.95</x:v>
      </x:c>
      <x:c r="V2814" s="18" t="n">
        <x:f>IF(U2814=0,0,N2814*Q2814/U2814)</x:f>
        <x:v>0</x:v>
      </x:c>
      <x:c r="W2814" s="18" t="n">
        <x:f>IF(U2814=0,0,P2814*Q2814/U2814)</x:f>
        <x:v>0</x:v>
      </x:c>
      <x:c r="X2814" s="18" t="n">
        <x:f>MAX(V2814,W2814*'01 Controls'!$E$12)</x:f>
        <x:v>0</x:v>
      </x:c>
      <x:c r="Y2814" s="18" t="n">
        <x:f>IF(U2814=0,0,N2814*R2814/U2814)</x:f>
        <x:v>0</x:v>
      </x:c>
      <x:c r="Z2814" s="18" t="n">
        <x:f>IF(U2814=0,0,P2814*R2814/U2814)</x:f>
        <x:v>0</x:v>
      </x:c>
      <x:c r="AA2814" s="18" t="n">
        <x:f>MAX(Y2814,Z2814*'01 Controls'!$E$13)</x:f>
        <x:v>0</x:v>
      </x:c>
      <x:c r="AB2814" s="18" t="n">
        <x:f>IF(U2814=0,0,N2814*S2814/U2814)</x:f>
        <x:v>421.875</x:v>
      </x:c>
      <x:c r="AC2814" s="18" t="n">
        <x:f>IF(U2814=0,0,P2814*S2814/U2814)</x:f>
        <x:v>672</x:v>
      </x:c>
      <x:c r="AD2814" s="18" t="n">
        <x:f>MAX(AB2814,AC2814*'01 Controls'!$E$14)</x:f>
        <x:v>421.875</x:v>
      </x:c>
      <x:c r="AE2814" s="18" t="n">
        <x:f>IF(U2814=0,0,N2814*T2814/U2814)</x:f>
        <x:v>0</x:v>
      </x:c>
      <x:c r="AF2814" s="18" t="n">
        <x:f>IF(U2814=0,0,P2814*T2814/U2814)</x:f>
        <x:v>0</x:v>
      </x:c>
      <x:c r="AG2814" s="18" t="n">
        <x:f>MAX(AE2814,AF2814*'01 Controls'!$E$15)</x:f>
        <x:v>0</x:v>
      </x:c>
      <x:c r="AH2814" s="18" t="n">
        <x:f>SUM(V2814,Y2814,AB2814,AE2814)</x:f>
        <x:v>421.875</x:v>
      </x:c>
      <x:c r="AI2814" s="18" t="n">
        <x:f>N2814-AH2814</x:f>
        <x:v>0</x:v>
      </x:c>
      <x:c r="AJ2814" s="18" t="n">
        <x:f>V2814*INDEX('07 Mode Capacity'!$P$6:$P$17,MATCH("AIR-"&amp;I2814,'07 Mode Capacity'!$C$6:$C$17,0))</x:f>
        <x:v>0</x:v>
      </x:c>
      <x:c r="AK2814" s="18" t="n">
        <x:f>Y2814*INDEX('07 Mode Capacity'!$P$6:$P$17,MATCH("OCEAN-"&amp;I2814,'07 Mode Capacity'!$C$6:$C$17,0))</x:f>
        <x:v>0</x:v>
      </x:c>
      <x:c r="AL2814" s="18" t="n">
        <x:f>AB2814*INDEX('07 Mode Capacity'!$P$6:$P$17,MATCH("LAND-"&amp;I2814,'07 Mode Capacity'!$C$6:$C$17,0))</x:f>
        <x:v>51.48894495144956</x:v>
      </x:c>
      <x:c r="AM2814" s="18" t="n">
        <x:f>AE2814*INDEX('07 Mode Capacity'!$P$6:$P$17,MATCH("INLAND-"&amp;I2814,'07 Mode Capacity'!$C$6:$C$17,0))</x:f>
        <x:v>0</x:v>
      </x:c>
      <x:c r="AN2814" s="18" t="n">
        <x:f>SUM(AJ2814:AM2814)</x:f>
        <x:v>51.48894495144956</x:v>
      </x:c>
      <x:c r="AO2814" s="17" t="n">
        <x:f>IF(N2814=0,1,AN2814/N2814)</x:f>
        <x:v>0.1220478695145471</x:v>
      </x:c>
      <x:c r="AP2814" s="11" t="str">
        <x:f>IF(AO2814&gt;='01 Controls'!$E$16,"PASS","FAIL")</x:f>
        <x:v>FAIL</x:v>
      </x:c>
      <x:c r="AQ2814" s="11" t="str">
        <x:v>UNQUANTIFIED</x:v>
      </x:c>
      <x:c r="AR2814" s="11" t="str">
        <x:v>Position-class planning record; serial item and receiver open</x:v>
      </x:c>
      <x:c r="AS2814" s="26"/>
      <x:c r="AT2814" s="26"/>
    </x:row>
    <x:row r="2815">
      <x:c r="C2815" s="11" t="str">
        <x:v>M4-A-AHW-ROL-30</x:v>
      </x:c>
      <x:c r="D2815" s="11" t="str">
        <x:v>M4</x:v>
      </x:c>
      <x:c r="E2815" s="11" t="str">
        <x:v>Tornado sequence</x:v>
      </x:c>
      <x:c r="F2815" s="11" t="str">
        <x:v>A-AHW</x:v>
      </x:c>
      <x:c r="G2815" s="11" t="str">
        <x:v>Aerial hazard-control wing</x:v>
      </x:c>
      <x:c r="H2815" s="11" t="str">
        <x:v>ROL-30</x:v>
      </x:c>
      <x:c r="I2815" s="19" t="n">
        <x:v>48</x:v>
      </x:c>
      <x:c r="J2815" s="21" t="n">
        <x:v>1</x:v>
      </x:c>
      <x:c r="K2815" s="18" t="n">
        <x:f>'05 Cargo Register'!K127</x:f>
        <x:v>506.25</x:v>
      </x:c>
      <x:c r="L2815" s="18" t="n">
        <x:f>'05 Cargo Register'!N127</x:f>
        <x:v>22</x:v>
      </x:c>
      <x:c r="M2815" s="18" t="n">
        <x:f>'05 Cargo Register'!O127</x:f>
        <x:v>1402.5</x:v>
      </x:c>
      <x:c r="N2815" s="18" t="n">
        <x:f>J2815*K2815</x:f>
        <x:v>506.25</x:v>
      </x:c>
      <x:c r="O2815" s="18" t="n">
        <x:f>J2815*L2815</x:f>
        <x:v>22</x:v>
      </x:c>
      <x:c r="P2815" s="18" t="n">
        <x:f>J2815*M2815</x:f>
        <x:v>1402.5</x:v>
      </x:c>
      <x:c r="Q2815" s="22" t="n">
        <x:f>'01 Controls'!$E$28*'02 Cargo Classes'!$M$12</x:f>
        <x:v>0</x:v>
      </x:c>
      <x:c r="R2815" s="22" t="n">
        <x:f>'01 Controls'!$F$28*'02 Cargo Classes'!$N$12</x:f>
        <x:v>0</x:v>
      </x:c>
      <x:c r="S2815" s="22" t="n">
        <x:f>'01 Controls'!$G$28*'02 Cargo Classes'!$O$12</x:f>
        <x:v>1.4249999999999998</x:v>
      </x:c>
      <x:c r="T2815" s="22" t="n">
        <x:f>'01 Controls'!$H$28*'02 Cargo Classes'!$P$12</x:f>
        <x:v>0</x:v>
      </x:c>
      <x:c r="U2815" s="22" t="n">
        <x:f>SUM(Q2815:T2815)</x:f>
        <x:v>1.4249999999999998</x:v>
      </x:c>
      <x:c r="V2815" s="18" t="n">
        <x:f>IF(U2815=0,0,N2815*Q2815/U2815)</x:f>
        <x:v>0</x:v>
      </x:c>
      <x:c r="W2815" s="18" t="n">
        <x:f>IF(U2815=0,0,P2815*Q2815/U2815)</x:f>
        <x:v>0</x:v>
      </x:c>
      <x:c r="X2815" s="18" t="n">
        <x:f>MAX(V2815,W2815*'01 Controls'!$E$12)</x:f>
        <x:v>0</x:v>
      </x:c>
      <x:c r="Y2815" s="18" t="n">
        <x:f>IF(U2815=0,0,N2815*R2815/U2815)</x:f>
        <x:v>0</x:v>
      </x:c>
      <x:c r="Z2815" s="18" t="n">
        <x:f>IF(U2815=0,0,P2815*R2815/U2815)</x:f>
        <x:v>0</x:v>
      </x:c>
      <x:c r="AA2815" s="18" t="n">
        <x:f>MAX(Y2815,Z2815*'01 Controls'!$E$13)</x:f>
        <x:v>0</x:v>
      </x:c>
      <x:c r="AB2815" s="18" t="n">
        <x:f>IF(U2815=0,0,N2815*S2815/U2815)</x:f>
        <x:v>506.25</x:v>
      </x:c>
      <x:c r="AC2815" s="18" t="n">
        <x:f>IF(U2815=0,0,P2815*S2815/U2815)</x:f>
        <x:v>1402.5</x:v>
      </x:c>
      <x:c r="AD2815" s="18" t="n">
        <x:f>MAX(AB2815,AC2815*'01 Controls'!$E$14)</x:f>
        <x:v>506.25</x:v>
      </x:c>
      <x:c r="AE2815" s="18" t="n">
        <x:f>IF(U2815=0,0,N2815*T2815/U2815)</x:f>
        <x:v>0</x:v>
      </x:c>
      <x:c r="AF2815" s="18" t="n">
        <x:f>IF(U2815=0,0,P2815*T2815/U2815)</x:f>
        <x:v>0</x:v>
      </x:c>
      <x:c r="AG2815" s="18" t="n">
        <x:f>MAX(AE2815,AF2815*'01 Controls'!$E$15)</x:f>
        <x:v>0</x:v>
      </x:c>
      <x:c r="AH2815" s="18" t="n">
        <x:f>SUM(V2815,Y2815,AB2815,AE2815)</x:f>
        <x:v>506.25</x:v>
      </x:c>
      <x:c r="AI2815" s="18" t="n">
        <x:f>N2815-AH2815</x:f>
        <x:v>0</x:v>
      </x:c>
      <x:c r="AJ2815" s="18" t="n">
        <x:f>V2815*INDEX('07 Mode Capacity'!$P$6:$P$17,MATCH("AIR-"&amp;I2815,'07 Mode Capacity'!$C$6:$C$17,0))</x:f>
        <x:v>0</x:v>
      </x:c>
      <x:c r="AK2815" s="18" t="n">
        <x:f>Y2815*INDEX('07 Mode Capacity'!$P$6:$P$17,MATCH("OCEAN-"&amp;I2815,'07 Mode Capacity'!$C$6:$C$17,0))</x:f>
        <x:v>0</x:v>
      </x:c>
      <x:c r="AL2815" s="18" t="n">
        <x:f>AB2815*INDEX('07 Mode Capacity'!$P$6:$P$17,MATCH("LAND-"&amp;I2815,'07 Mode Capacity'!$C$6:$C$17,0))</x:f>
        <x:v>61.78673394173947</x:v>
      </x:c>
      <x:c r="AM2815" s="18" t="n">
        <x:f>AE2815*INDEX('07 Mode Capacity'!$P$6:$P$17,MATCH("INLAND-"&amp;I2815,'07 Mode Capacity'!$C$6:$C$17,0))</x:f>
        <x:v>0</x:v>
      </x:c>
      <x:c r="AN2815" s="18" t="n">
        <x:f>SUM(AJ2815:AM2815)</x:f>
        <x:v>61.78673394173947</x:v>
      </x:c>
      <x:c r="AO2815" s="17" t="n">
        <x:f>IF(N2815=0,1,AN2815/N2815)</x:f>
        <x:v>0.1220478695145471</x:v>
      </x:c>
      <x:c r="AP2815" s="11" t="str">
        <x:f>IF(AO2815&gt;='01 Controls'!$E$16,"PASS","FAIL")</x:f>
        <x:v>FAIL</x:v>
      </x:c>
      <x:c r="AQ2815" s="11" t="str">
        <x:v>UNQUANTIFIED</x:v>
      </x:c>
      <x:c r="AR2815" s="11" t="str">
        <x:v>Position-class planning record; serial item and receiver open</x:v>
      </x:c>
      <x:c r="AS2815" s="26"/>
      <x:c r="AT2815" s="26"/>
    </x:row>
    <x:row r="2816">
      <x:c r="C2816" s="11" t="str">
        <x:v>M4-A-AHW-LIN-18</x:v>
      </x:c>
      <x:c r="D2816" s="11" t="str">
        <x:v>M4</x:v>
      </x:c>
      <x:c r="E2816" s="11" t="str">
        <x:v>Tornado sequence</x:v>
      </x:c>
      <x:c r="F2816" s="11" t="str">
        <x:v>A-AHW</x:v>
      </x:c>
      <x:c r="G2816" s="11" t="str">
        <x:v>Aerial hazard-control wing</x:v>
      </x:c>
      <x:c r="H2816" s="11" t="str">
        <x:v>LIN-18</x:v>
      </x:c>
      <x:c r="I2816" s="19" t="n">
        <x:v>72</x:v>
      </x:c>
      <x:c r="J2816" s="21" t="n">
        <x:v>1</x:v>
      </x:c>
      <x:c r="K2816" s="18" t="n">
        <x:f>'05 Cargo Register'!K128</x:f>
        <x:v>112.5</x:v>
      </x:c>
      <x:c r="L2816" s="18" t="n">
        <x:f>'05 Cargo Register'!N128</x:f>
        <x:v>8</x:v>
      </x:c>
      <x:c r="M2816" s="18" t="n">
        <x:f>'05 Cargo Register'!O128</x:f>
        <x:v>352</x:v>
      </x:c>
      <x:c r="N2816" s="18" t="n">
        <x:f>J2816*K2816</x:f>
        <x:v>112.5</x:v>
      </x:c>
      <x:c r="O2816" s="18" t="n">
        <x:f>J2816*L2816</x:f>
        <x:v>8</x:v>
      </x:c>
      <x:c r="P2816" s="18" t="n">
        <x:f>J2816*M2816</x:f>
        <x:v>352</x:v>
      </x:c>
      <x:c r="Q2816" s="22" t="n">
        <x:f>'01 Controls'!$E$28*'02 Cargo Classes'!$M$13</x:f>
        <x:v>0</x:v>
      </x:c>
      <x:c r="R2816" s="22" t="n">
        <x:f>'01 Controls'!$F$28*'02 Cargo Classes'!$N$13</x:f>
        <x:v>0</x:v>
      </x:c>
      <x:c r="S2816" s="22" t="n">
        <x:f>'01 Controls'!$G$28*'02 Cargo Classes'!$O$13</x:f>
        <x:v>0.95</x:v>
      </x:c>
      <x:c r="T2816" s="22" t="n">
        <x:f>'01 Controls'!$H$28*'02 Cargo Classes'!$P$13</x:f>
        <x:v>0</x:v>
      </x:c>
      <x:c r="U2816" s="22" t="n">
        <x:f>SUM(Q2816:T2816)</x:f>
        <x:v>0.95</x:v>
      </x:c>
      <x:c r="V2816" s="18" t="n">
        <x:f>IF(U2816=0,0,N2816*Q2816/U2816)</x:f>
        <x:v>0</x:v>
      </x:c>
      <x:c r="W2816" s="18" t="n">
        <x:f>IF(U2816=0,0,P2816*Q2816/U2816)</x:f>
        <x:v>0</x:v>
      </x:c>
      <x:c r="X2816" s="18" t="n">
        <x:f>MAX(V2816,W2816*'01 Controls'!$E$12)</x:f>
        <x:v>0</x:v>
      </x:c>
      <x:c r="Y2816" s="18" t="n">
        <x:f>IF(U2816=0,0,N2816*R2816/U2816)</x:f>
        <x:v>0</x:v>
      </x:c>
      <x:c r="Z2816" s="18" t="n">
        <x:f>IF(U2816=0,0,P2816*R2816/U2816)</x:f>
        <x:v>0</x:v>
      </x:c>
      <x:c r="AA2816" s="18" t="n">
        <x:f>MAX(Y2816,Z2816*'01 Controls'!$E$13)</x:f>
        <x:v>0</x:v>
      </x:c>
      <x:c r="AB2816" s="18" t="n">
        <x:f>IF(U2816=0,0,N2816*S2816/U2816)</x:f>
        <x:v>112.5</x:v>
      </x:c>
      <x:c r="AC2816" s="18" t="n">
        <x:f>IF(U2816=0,0,P2816*S2816/U2816)</x:f>
        <x:v>352</x:v>
      </x:c>
      <x:c r="AD2816" s="18" t="n">
        <x:f>MAX(AB2816,AC2816*'01 Controls'!$E$14)</x:f>
        <x:v>112.5</x:v>
      </x:c>
      <x:c r="AE2816" s="18" t="n">
        <x:f>IF(U2816=0,0,N2816*T2816/U2816)</x:f>
        <x:v>0</x:v>
      </x:c>
      <x:c r="AF2816" s="18" t="n">
        <x:f>IF(U2816=0,0,P2816*T2816/U2816)</x:f>
        <x:v>0</x:v>
      </x:c>
      <x:c r="AG2816" s="18" t="n">
        <x:f>MAX(AE2816,AF2816*'01 Controls'!$E$15)</x:f>
        <x:v>0</x:v>
      </x:c>
      <x:c r="AH2816" s="18" t="n">
        <x:f>SUM(V2816,Y2816,AB2816,AE2816)</x:f>
        <x:v>112.5</x:v>
      </x:c>
      <x:c r="AI2816" s="18" t="n">
        <x:f>N2816-AH2816</x:f>
        <x:v>0</x:v>
      </x:c>
      <x:c r="AJ2816" s="18" t="n">
        <x:f>V2816*INDEX('07 Mode Capacity'!$P$6:$P$17,MATCH("AIR-"&amp;I2816,'07 Mode Capacity'!$C$6:$C$17,0))</x:f>
        <x:v>0</x:v>
      </x:c>
      <x:c r="AK2816" s="18" t="n">
        <x:f>Y2816*INDEX('07 Mode Capacity'!$P$6:$P$17,MATCH("OCEAN-"&amp;I2816,'07 Mode Capacity'!$C$6:$C$17,0))</x:f>
        <x:v>0</x:v>
      </x:c>
      <x:c r="AL2816" s="18" t="n">
        <x:f>AB2816*INDEX('07 Mode Capacity'!$P$6:$P$17,MATCH("LAND-"&amp;I2816,'07 Mode Capacity'!$C$6:$C$17,0))</x:f>
        <x:v>80.43865028776877</x:v>
      </x:c>
      <x:c r="AM2816" s="18" t="n">
        <x:f>AE2816*INDEX('07 Mode Capacity'!$P$6:$P$17,MATCH("INLAND-"&amp;I2816,'07 Mode Capacity'!$C$6:$C$17,0))</x:f>
        <x:v>0</x:v>
      </x:c>
      <x:c r="AN2816" s="18" t="n">
        <x:f>SUM(AJ2816:AM2816)</x:f>
        <x:v>80.43865028776877</x:v>
      </x:c>
      <x:c r="AO2816" s="17" t="n">
        <x:f>IF(N2816=0,1,AN2816/N2816)</x:f>
        <x:v>0.7150102247801668</x:v>
      </x:c>
      <x:c r="AP2816" s="11" t="str">
        <x:f>IF(AO2816&gt;='01 Controls'!$E$16,"PASS","FAIL")</x:f>
        <x:v>FAIL</x:v>
      </x:c>
      <x:c r="AQ2816" s="11" t="str">
        <x:v>UNQUANTIFIED</x:v>
      </x:c>
      <x:c r="AR2816" s="11" t="str">
        <x:v>Position-class planning record; serial item and receiver open</x:v>
      </x:c>
      <x:c r="AS2816" s="26"/>
      <x:c r="AT2816" s="26"/>
    </x:row>
    <x:row r="2817">
      <x:c r="C2817" s="11" t="str">
        <x:v>M4-A-AHW-BLK-08</x:v>
      </x:c>
      <x:c r="D2817" s="11" t="str">
        <x:v>M4</x:v>
      </x:c>
      <x:c r="E2817" s="11" t="str">
        <x:v>Tornado sequence</x:v>
      </x:c>
      <x:c r="F2817" s="11" t="str">
        <x:v>A-AHW</x:v>
      </x:c>
      <x:c r="G2817" s="11" t="str">
        <x:v>Aerial hazard-control wing</x:v>
      </x:c>
      <x:c r="H2817" s="11" t="str">
        <x:v>BLK-08</x:v>
      </x:c>
      <x:c r="I2817" s="19" t="n">
        <x:v>48</x:v>
      </x:c>
      <x:c r="J2817" s="21" t="n">
        <x:v>1</x:v>
      </x:c>
      <x:c r="K2817" s="18" t="n">
        <x:f>'05 Cargo Register'!K129</x:f>
        <x:v>56.25</x:v>
      </x:c>
      <x:c r="L2817" s="18" t="n">
        <x:f>'05 Cargo Register'!N129</x:f>
        <x:v>9</x:v>
      </x:c>
      <x:c r="M2817" s="18" t="n">
        <x:f>'05 Cargo Register'!O129</x:f>
        <x:v>459</x:v>
      </x:c>
      <x:c r="N2817" s="18" t="n">
        <x:f>J2817*K2817</x:f>
        <x:v>56.25</x:v>
      </x:c>
      <x:c r="O2817" s="18" t="n">
        <x:f>J2817*L2817</x:f>
        <x:v>9</x:v>
      </x:c>
      <x:c r="P2817" s="18" t="n">
        <x:f>J2817*M2817</x:f>
        <x:v>459</x:v>
      </x:c>
      <x:c r="Q2817" s="22" t="n">
        <x:f>'01 Controls'!$E$28*'02 Cargo Classes'!$M$14</x:f>
        <x:v>0.05</x:v>
      </x:c>
      <x:c r="R2817" s="22" t="n">
        <x:f>'01 Controls'!$F$28*'02 Cargo Classes'!$N$14</x:f>
        <x:v>0</x:v>
      </x:c>
      <x:c r="S2817" s="22" t="n">
        <x:f>'01 Controls'!$G$28*'02 Cargo Classes'!$O$14</x:f>
        <x:v>0.95</x:v>
      </x:c>
      <x:c r="T2817" s="22" t="n">
        <x:f>'01 Controls'!$H$28*'02 Cargo Classes'!$P$14</x:f>
        <x:v>0</x:v>
      </x:c>
      <x:c r="U2817" s="22" t="n">
        <x:f>SUM(Q2817:T2817)</x:f>
        <x:v>1</x:v>
      </x:c>
      <x:c r="V2817" s="18" t="n">
        <x:f>IF(U2817=0,0,N2817*Q2817/U2817)</x:f>
        <x:v>2.8125</x:v>
      </x:c>
      <x:c r="W2817" s="18" t="n">
        <x:f>IF(U2817=0,0,P2817*Q2817/U2817)</x:f>
        <x:v>22.950000000000003</x:v>
      </x:c>
      <x:c r="X2817" s="18" t="n">
        <x:f>MAX(V2817,W2817*'01 Controls'!$E$12)</x:f>
        <x:v>5.737500000000001</x:v>
      </x:c>
      <x:c r="Y2817" s="18" t="n">
        <x:f>IF(U2817=0,0,N2817*R2817/U2817)</x:f>
        <x:v>0</x:v>
      </x:c>
      <x:c r="Z2817" s="18" t="n">
        <x:f>IF(U2817=0,0,P2817*R2817/U2817)</x:f>
        <x:v>0</x:v>
      </x:c>
      <x:c r="AA2817" s="18" t="n">
        <x:f>MAX(Y2817,Z2817*'01 Controls'!$E$13)</x:f>
        <x:v>0</x:v>
      </x:c>
      <x:c r="AB2817" s="18" t="n">
        <x:f>IF(U2817=0,0,N2817*S2817/U2817)</x:f>
        <x:v>53.4375</x:v>
      </x:c>
      <x:c r="AC2817" s="18" t="n">
        <x:f>IF(U2817=0,0,P2817*S2817/U2817)</x:f>
        <x:v>436.04999999999995</x:v>
      </x:c>
      <x:c r="AD2817" s="18" t="n">
        <x:f>MAX(AB2817,AC2817*'01 Controls'!$E$14)</x:f>
        <x:v>87.21</x:v>
      </x:c>
      <x:c r="AE2817" s="18" t="n">
        <x:f>IF(U2817=0,0,N2817*T2817/U2817)</x:f>
        <x:v>0</x:v>
      </x:c>
      <x:c r="AF2817" s="18" t="n">
        <x:f>IF(U2817=0,0,P2817*T2817/U2817)</x:f>
        <x:v>0</x:v>
      </x:c>
      <x:c r="AG2817" s="18" t="n">
        <x:f>MAX(AE2817,AF2817*'01 Controls'!$E$15)</x:f>
        <x:v>0</x:v>
      </x:c>
      <x:c r="AH2817" s="18" t="n">
        <x:f>SUM(V2817,Y2817,AB2817,AE2817)</x:f>
        <x:v>56.25</x:v>
      </x:c>
      <x:c r="AI2817" s="18" t="n">
        <x:f>N2817-AH2817</x:f>
        <x:v>0</x:v>
      </x:c>
      <x:c r="AJ2817" s="18" t="n">
        <x:f>V2817*INDEX('07 Mode Capacity'!$P$6:$P$17,MATCH("AIR-"&amp;I2817,'07 Mode Capacity'!$C$6:$C$17,0))</x:f>
        <x:v>0.7884440389386356</x:v>
      </x:c>
      <x:c r="AK2817" s="18" t="n">
        <x:f>Y2817*INDEX('07 Mode Capacity'!$P$6:$P$17,MATCH("OCEAN-"&amp;I2817,'07 Mode Capacity'!$C$6:$C$17,0))</x:f>
        <x:v>0</x:v>
      </x:c>
      <x:c r="AL2817" s="18" t="n">
        <x:f>AB2817*INDEX('07 Mode Capacity'!$P$6:$P$17,MATCH("LAND-"&amp;I2817,'07 Mode Capacity'!$C$6:$C$17,0))</x:f>
        <x:v>6.521933027183611</x:v>
      </x:c>
      <x:c r="AM2817" s="18" t="n">
        <x:f>AE2817*INDEX('07 Mode Capacity'!$P$6:$P$17,MATCH("INLAND-"&amp;I2817,'07 Mode Capacity'!$C$6:$C$17,0))</x:f>
        <x:v>0</x:v>
      </x:c>
      <x:c r="AN2817" s="18" t="n">
        <x:f>SUM(AJ2817:AM2817)</x:f>
        <x:v>7.310377066122246</x:v>
      </x:c>
      <x:c r="AO2817" s="17" t="n">
        <x:f>IF(N2817=0,1,AN2817/N2817)</x:f>
        <x:v>0.12996225895328437</x:v>
      </x:c>
      <x:c r="AP2817" s="11" t="str">
        <x:f>IF(AO2817&gt;='01 Controls'!$E$16,"PASS","FAIL")</x:f>
        <x:v>FAIL</x:v>
      </x:c>
      <x:c r="AQ2817" s="11" t="str">
        <x:v>UNQUANTIFIED</x:v>
      </x:c>
      <x:c r="AR2817" s="11" t="str">
        <x:v>Position-class planning record; serial item and receiver open</x:v>
      </x:c>
      <x:c r="AS2817" s="26"/>
      <x:c r="AT2817" s="26"/>
    </x:row>
    <x:row r="2818">
      <x:c r="C2818" s="11" t="str">
        <x:v>M4-A-AHW-OOG-80</x:v>
      </x:c>
      <x:c r="D2818" s="11" t="str">
        <x:v>M4</x:v>
      </x:c>
      <x:c r="E2818" s="11" t="str">
        <x:v>Tornado sequence</x:v>
      </x:c>
      <x:c r="F2818" s="11" t="str">
        <x:v>A-AHW</x:v>
      </x:c>
      <x:c r="G2818" s="11" t="str">
        <x:v>Aerial hazard-control wing</x:v>
      </x:c>
      <x:c r="H2818" s="11" t="str">
        <x:v>OOG-80</x:v>
      </x:c>
      <x:c r="I2818" s="19" t="n">
        <x:v>72</x:v>
      </x:c>
      <x:c r="J2818" s="21" t="n">
        <x:v>1</x:v>
      </x:c>
      <x:c r="K2818" s="18" t="n">
        <x:f>'05 Cargo Register'!K130</x:f>
        <x:v>562.5</x:v>
      </x:c>
      <x:c r="L2818" s="18" t="n">
        <x:f>'05 Cargo Register'!N130</x:f>
        <x:v>10</x:v>
      </x:c>
      <x:c r="M2818" s="18" t="n">
        <x:f>'05 Cargo Register'!O130</x:f>
        <x:v>1760</x:v>
      </x:c>
      <x:c r="N2818" s="18" t="n">
        <x:f>J2818*K2818</x:f>
        <x:v>562.5</x:v>
      </x:c>
      <x:c r="O2818" s="18" t="n">
        <x:f>J2818*L2818</x:f>
        <x:v>10</x:v>
      </x:c>
      <x:c r="P2818" s="18" t="n">
        <x:f>J2818*M2818</x:f>
        <x:v>1760</x:v>
      </x:c>
      <x:c r="Q2818" s="22" t="n">
        <x:f>'01 Controls'!$E$28*'02 Cargo Classes'!$M$15</x:f>
        <x:v>0</x:v>
      </x:c>
      <x:c r="R2818" s="22" t="n">
        <x:f>'01 Controls'!$F$28*'02 Cargo Classes'!$N$15</x:f>
        <x:v>0</x:v>
      </x:c>
      <x:c r="S2818" s="22" t="n">
        <x:f>'01 Controls'!$G$28*'02 Cargo Classes'!$O$15</x:f>
        <x:v>0.57</x:v>
      </x:c>
      <x:c r="T2818" s="22" t="n">
        <x:f>'01 Controls'!$H$28*'02 Cargo Classes'!$P$15</x:f>
        <x:v>0</x:v>
      </x:c>
      <x:c r="U2818" s="22" t="n">
        <x:f>SUM(Q2818:T2818)</x:f>
        <x:v>0.57</x:v>
      </x:c>
      <x:c r="V2818" s="18" t="n">
        <x:f>IF(U2818=0,0,N2818*Q2818/U2818)</x:f>
        <x:v>0</x:v>
      </x:c>
      <x:c r="W2818" s="18" t="n">
        <x:f>IF(U2818=0,0,P2818*Q2818/U2818)</x:f>
        <x:v>0</x:v>
      </x:c>
      <x:c r="X2818" s="18" t="n">
        <x:f>MAX(V2818,W2818*'01 Controls'!$E$12)</x:f>
        <x:v>0</x:v>
      </x:c>
      <x:c r="Y2818" s="18" t="n">
        <x:f>IF(U2818=0,0,N2818*R2818/U2818)</x:f>
        <x:v>0</x:v>
      </x:c>
      <x:c r="Z2818" s="18" t="n">
        <x:f>IF(U2818=0,0,P2818*R2818/U2818)</x:f>
        <x:v>0</x:v>
      </x:c>
      <x:c r="AA2818" s="18" t="n">
        <x:f>MAX(Y2818,Z2818*'01 Controls'!$E$13)</x:f>
        <x:v>0</x:v>
      </x:c>
      <x:c r="AB2818" s="18" t="n">
        <x:f>IF(U2818=0,0,N2818*S2818/U2818)</x:f>
        <x:v>562.5</x:v>
      </x:c>
      <x:c r="AC2818" s="18" t="n">
        <x:f>IF(U2818=0,0,P2818*S2818/U2818)</x:f>
        <x:v>1760</x:v>
      </x:c>
      <x:c r="AD2818" s="18" t="n">
        <x:f>MAX(AB2818,AC2818*'01 Controls'!$E$14)</x:f>
        <x:v>562.5</x:v>
      </x:c>
      <x:c r="AE2818" s="18" t="n">
        <x:f>IF(U2818=0,0,N2818*T2818/U2818)</x:f>
        <x:v>0</x:v>
      </x:c>
      <x:c r="AF2818" s="18" t="n">
        <x:f>IF(U2818=0,0,P2818*T2818/U2818)</x:f>
        <x:v>0</x:v>
      </x:c>
      <x:c r="AG2818" s="18" t="n">
        <x:f>MAX(AE2818,AF2818*'01 Controls'!$E$15)</x:f>
        <x:v>0</x:v>
      </x:c>
      <x:c r="AH2818" s="18" t="n">
        <x:f>SUM(V2818,Y2818,AB2818,AE2818)</x:f>
        <x:v>562.5</x:v>
      </x:c>
      <x:c r="AI2818" s="18" t="n">
        <x:f>N2818-AH2818</x:f>
        <x:v>0</x:v>
      </x:c>
      <x:c r="AJ2818" s="18" t="n">
        <x:f>V2818*INDEX('07 Mode Capacity'!$P$6:$P$17,MATCH("AIR-"&amp;I2818,'07 Mode Capacity'!$C$6:$C$17,0))</x:f>
        <x:v>0</x:v>
      </x:c>
      <x:c r="AK2818" s="18" t="n">
        <x:f>Y2818*INDEX('07 Mode Capacity'!$P$6:$P$17,MATCH("OCEAN-"&amp;I2818,'07 Mode Capacity'!$C$6:$C$17,0))</x:f>
        <x:v>0</x:v>
      </x:c>
      <x:c r="AL2818" s="18" t="n">
        <x:f>AB2818*INDEX('07 Mode Capacity'!$P$6:$P$17,MATCH("LAND-"&amp;I2818,'07 Mode Capacity'!$C$6:$C$17,0))</x:f>
        <x:v>402.19325143884384</x:v>
      </x:c>
      <x:c r="AM2818" s="18" t="n">
        <x:f>AE2818*INDEX('07 Mode Capacity'!$P$6:$P$17,MATCH("INLAND-"&amp;I2818,'07 Mode Capacity'!$C$6:$C$17,0))</x:f>
        <x:v>0</x:v>
      </x:c>
      <x:c r="AN2818" s="18" t="n">
        <x:f>SUM(AJ2818:AM2818)</x:f>
        <x:v>402.19325143884384</x:v>
      </x:c>
      <x:c r="AO2818" s="17" t="n">
        <x:f>IF(N2818=0,1,AN2818/N2818)</x:f>
        <x:v>0.7150102247801668</x:v>
      </x:c>
      <x:c r="AP2818" s="11" t="str">
        <x:f>IF(AO2818&gt;='01 Controls'!$E$16,"PASS","FAIL")</x:f>
        <x:v>FAIL</x:v>
      </x:c>
      <x:c r="AQ2818" s="11" t="str">
        <x:v>UNQUANTIFIED</x:v>
      </x:c>
      <x:c r="AR2818" s="11" t="str">
        <x:v>Position-class planning record; serial item and receiver open</x:v>
      </x:c>
      <x:c r="AS2818" s="26"/>
      <x:c r="AT2818" s="26"/>
    </x:row>
    <x:row r="2819">
      <x:c r="C2819" s="11" t="str">
        <x:v>M4-A-TDG-APL-45</x:v>
      </x:c>
      <x:c r="D2819" s="11" t="str">
        <x:v>M4</x:v>
      </x:c>
      <x:c r="E2819" s="11" t="str">
        <x:v>Tornado sequence</x:v>
      </x:c>
      <x:c r="F2819" s="11" t="str">
        <x:v>A-TDG</x:v>
      </x:c>
      <x:c r="G2819" s="11" t="str">
        <x:v>Tactical distribution group</x:v>
      </x:c>
      <x:c r="H2819" s="11" t="str">
        <x:v>APL-45</x:v>
      </x:c>
      <x:c r="I2819" s="19" t="n">
        <x:v>24</x:v>
      </x:c>
      <x:c r="J2819" s="21" t="n">
        <x:v>6</x:v>
      </x:c>
      <x:c r="K2819" s="18" t="n">
        <x:f>'05 Cargo Register'!K131</x:f>
        <x:v>225</x:v>
      </x:c>
      <x:c r="L2819" s="18" t="n">
        <x:f>'05 Cargo Register'!N131</x:f>
        <x:v>59</x:v>
      </x:c>
      <x:c r="M2819" s="18" t="n">
        <x:f>'05 Cargo Register'!O131</x:f>
        <x:v>442.5</x:v>
      </x:c>
      <x:c r="N2819" s="18" t="n">
        <x:f>J2819*K2819</x:f>
        <x:v>1350</x:v>
      </x:c>
      <x:c r="O2819" s="18" t="n">
        <x:f>J2819*L2819</x:f>
        <x:v>354</x:v>
      </x:c>
      <x:c r="P2819" s="18" t="n">
        <x:f>J2819*M2819</x:f>
        <x:v>2655</x:v>
      </x:c>
      <x:c r="Q2819" s="22" t="n">
        <x:f>'01 Controls'!$E$28*'02 Cargo Classes'!$M$6</x:f>
        <x:v>0.15000000000000002</x:v>
      </x:c>
      <x:c r="R2819" s="22" t="n">
        <x:f>'01 Controls'!$F$28*'02 Cargo Classes'!$N$6</x:f>
        <x:v>0</x:v>
      </x:c>
      <x:c r="S2819" s="22" t="n">
        <x:f>'01 Controls'!$G$28*'02 Cargo Classes'!$O$6</x:f>
        <x:v>0.95</x:v>
      </x:c>
      <x:c r="T2819" s="22" t="n">
        <x:f>'01 Controls'!$H$28*'02 Cargo Classes'!$P$6</x:f>
        <x:v>0</x:v>
      </x:c>
      <x:c r="U2819" s="22" t="n">
        <x:f>SUM(Q2819:T2819)</x:f>
        <x:v>1.1</x:v>
      </x:c>
      <x:c r="V2819" s="18" t="n">
        <x:f>IF(U2819=0,0,N2819*Q2819/U2819)</x:f>
        <x:v>184.0909090909091</x:v>
      </x:c>
      <x:c r="W2819" s="18" t="n">
        <x:f>IF(U2819=0,0,P2819*Q2819/U2819)</x:f>
        <x:v>362.04545454545456</x:v>
      </x:c>
      <x:c r="X2819" s="18" t="n">
        <x:f>MAX(V2819,W2819*'01 Controls'!$E$12)</x:f>
        <x:v>184.0909090909091</x:v>
      </x:c>
      <x:c r="Y2819" s="18" t="n">
        <x:f>IF(U2819=0,0,N2819*R2819/U2819)</x:f>
        <x:v>0</x:v>
      </x:c>
      <x:c r="Z2819" s="18" t="n">
        <x:f>IF(U2819=0,0,P2819*R2819/U2819)</x:f>
        <x:v>0</x:v>
      </x:c>
      <x:c r="AA2819" s="18" t="n">
        <x:f>MAX(Y2819,Z2819*'01 Controls'!$E$13)</x:f>
        <x:v>0</x:v>
      </x:c>
      <x:c r="AB2819" s="18" t="n">
        <x:f>IF(U2819=0,0,N2819*S2819/U2819)</x:f>
        <x:v>1165.9090909090908</x:v>
      </x:c>
      <x:c r="AC2819" s="18" t="n">
        <x:f>IF(U2819=0,0,P2819*S2819/U2819)</x:f>
        <x:v>2292.9545454545455</x:v>
      </x:c>
      <x:c r="AD2819" s="18" t="n">
        <x:f>MAX(AB2819,AC2819*'01 Controls'!$E$14)</x:f>
        <x:v>1165.9090909090908</x:v>
      </x:c>
      <x:c r="AE2819" s="18" t="n">
        <x:f>IF(U2819=0,0,N2819*T2819/U2819)</x:f>
        <x:v>0</x:v>
      </x:c>
      <x:c r="AF2819" s="18" t="n">
        <x:f>IF(U2819=0,0,P2819*T2819/U2819)</x:f>
        <x:v>0</x:v>
      </x:c>
      <x:c r="AG2819" s="18" t="n">
        <x:f>MAX(AE2819,AF2819*'01 Controls'!$E$15)</x:f>
        <x:v>0</x:v>
      </x:c>
      <x:c r="AH2819" s="18" t="n">
        <x:f>SUM(V2819,Y2819,AB2819,AE2819)</x:f>
        <x:v>1349.9999999999998</x:v>
      </x:c>
      <x:c r="AI2819" s="18" t="n">
        <x:f>N2819-AH2819</x:f>
        <x:v>2.2737367544323206e-13</x:v>
      </x:c>
      <x:c r="AJ2819" s="18" t="n">
        <x:f>V2819*INDEX('07 Mode Capacity'!$P$6:$P$17,MATCH("AIR-"&amp;I2819,'07 Mode Capacity'!$C$6:$C$17,0))</x:f>
        <x:v>37.35463521579189</x:v>
      </x:c>
      <x:c r="AK2819" s="18" t="n">
        <x:f>Y2819*INDEX('07 Mode Capacity'!$P$6:$P$17,MATCH("OCEAN-"&amp;I2819,'07 Mode Capacity'!$C$6:$C$17,0))</x:f>
        <x:v>0</x:v>
      </x:c>
      <x:c r="AL2819" s="18" t="n">
        <x:f>AB2819*INDEX('07 Mode Capacity'!$P$6:$P$17,MATCH("LAND-"&amp;I2819,'07 Mode Capacity'!$C$6:$C$17,0))</x:f>
        <x:v>445.96130486366786</x:v>
      </x:c>
      <x:c r="AM2819" s="18" t="n">
        <x:f>AE2819*INDEX('07 Mode Capacity'!$P$6:$P$17,MATCH("INLAND-"&amp;I2819,'07 Mode Capacity'!$C$6:$C$17,0))</x:f>
        <x:v>0</x:v>
      </x:c>
      <x:c r="AN2819" s="18" t="n">
        <x:f>SUM(AJ2819:AM2819)</x:f>
        <x:v>483.3159400794598</x:v>
      </x:c>
      <x:c r="AO2819" s="17" t="n">
        <x:f>IF(N2819=0,1,AN2819/N2819)</x:f>
        <x:v>0.3580118074662665</x:v>
      </x:c>
      <x:c r="AP2819" s="11" t="str">
        <x:f>IF(AO2819&gt;='01 Controls'!$E$16,"PASS","FAIL")</x:f>
        <x:v>FAIL</x:v>
      </x:c>
      <x:c r="AQ2819" s="11" t="str">
        <x:v>UNQUANTIFIED</x:v>
      </x:c>
      <x:c r="AR2819" s="11" t="str">
        <x:v>Position-class planning record; serial item and receiver open</x:v>
      </x:c>
      <x:c r="AS2819" s="26"/>
      <x:c r="AT2819" s="26"/>
    </x:row>
    <x:row r="2820">
      <x:c r="C2820" s="11" t="str">
        <x:v>M4-A-TDG-ISO-18</x:v>
      </x:c>
      <x:c r="D2820" s="11" t="str">
        <x:v>M4</x:v>
      </x:c>
      <x:c r="E2820" s="11" t="str">
        <x:v>Tornado sequence</x:v>
      </x:c>
      <x:c r="F2820" s="11" t="str">
        <x:v>A-TDG</x:v>
      </x:c>
      <x:c r="G2820" s="11" t="str">
        <x:v>Tactical distribution group</x:v>
      </x:c>
      <x:c r="H2820" s="11" t="str">
        <x:v>ISO-18</x:v>
      </x:c>
      <x:c r="I2820" s="19" t="n">
        <x:v>48</x:v>
      </x:c>
      <x:c r="J2820" s="21" t="n">
        <x:v>6</x:v>
      </x:c>
      <x:c r="K2820" s="18" t="n">
        <x:f>'05 Cargo Register'!K132</x:f>
        <x:v>337.5</x:v>
      </x:c>
      <x:c r="L2820" s="18" t="n">
        <x:f>'05 Cargo Register'!N132</x:f>
        <x:v>23</x:v>
      </x:c>
      <x:c r="M2820" s="18" t="n">
        <x:f>'05 Cargo Register'!O132</x:f>
        <x:v>607.2</x:v>
      </x:c>
      <x:c r="N2820" s="18" t="n">
        <x:f>J2820*K2820</x:f>
        <x:v>2025</x:v>
      </x:c>
      <x:c r="O2820" s="18" t="n">
        <x:f>J2820*L2820</x:f>
        <x:v>138</x:v>
      </x:c>
      <x:c r="P2820" s="18" t="n">
        <x:f>J2820*M2820</x:f>
        <x:v>3643.2000000000003</x:v>
      </x:c>
      <x:c r="Q2820" s="22" t="n">
        <x:f>'01 Controls'!$E$28*'02 Cargo Classes'!$M$7</x:f>
        <x:v>0.010000000000000002</x:v>
      </x:c>
      <x:c r="R2820" s="22" t="n">
        <x:f>'01 Controls'!$F$28*'02 Cargo Classes'!$N$7</x:f>
        <x:v>0</x:v>
      </x:c>
      <x:c r="S2820" s="22" t="n">
        <x:f>'01 Controls'!$G$28*'02 Cargo Classes'!$O$7</x:f>
        <x:v>1.14</x:v>
      </x:c>
      <x:c r="T2820" s="22" t="n">
        <x:f>'01 Controls'!$H$28*'02 Cargo Classes'!$P$7</x:f>
        <x:v>0</x:v>
      </x:c>
      <x:c r="U2820" s="22" t="n">
        <x:f>SUM(Q2820:T2820)</x:f>
        <x:v>1.15</x:v>
      </x:c>
      <x:c r="V2820" s="18" t="n">
        <x:f>IF(U2820=0,0,N2820*Q2820/U2820)</x:f>
        <x:v>17.608695652173918</x:v>
      </x:c>
      <x:c r="W2820" s="18" t="n">
        <x:f>IF(U2820=0,0,P2820*Q2820/U2820)</x:f>
        <x:v>31.68000000000001</x:v>
      </x:c>
      <x:c r="X2820" s="18" t="n">
        <x:f>MAX(V2820,W2820*'01 Controls'!$E$12)</x:f>
        <x:v>17.608695652173918</x:v>
      </x:c>
      <x:c r="Y2820" s="18" t="n">
        <x:f>IF(U2820=0,0,N2820*R2820/U2820)</x:f>
        <x:v>0</x:v>
      </x:c>
      <x:c r="Z2820" s="18" t="n">
        <x:f>IF(U2820=0,0,P2820*R2820/U2820)</x:f>
        <x:v>0</x:v>
      </x:c>
      <x:c r="AA2820" s="18" t="n">
        <x:f>MAX(Y2820,Z2820*'01 Controls'!$E$13)</x:f>
        <x:v>0</x:v>
      </x:c>
      <x:c r="AB2820" s="18" t="n">
        <x:f>IF(U2820=0,0,N2820*S2820/U2820)</x:f>
        <x:v>2007.3913043478262</x:v>
      </x:c>
      <x:c r="AC2820" s="18" t="n">
        <x:f>IF(U2820=0,0,P2820*S2820/U2820)</x:f>
        <x:v>3611.52</x:v>
      </x:c>
      <x:c r="AD2820" s="18" t="n">
        <x:f>MAX(AB2820,AC2820*'01 Controls'!$E$14)</x:f>
        <x:v>2007.3913043478262</x:v>
      </x:c>
      <x:c r="AE2820" s="18" t="n">
        <x:f>IF(U2820=0,0,N2820*T2820/U2820)</x:f>
        <x:v>0</x:v>
      </x:c>
      <x:c r="AF2820" s="18" t="n">
        <x:f>IF(U2820=0,0,P2820*T2820/U2820)</x:f>
        <x:v>0</x:v>
      </x:c>
      <x:c r="AG2820" s="18" t="n">
        <x:f>MAX(AE2820,AF2820*'01 Controls'!$E$15)</x:f>
        <x:v>0</x:v>
      </x:c>
      <x:c r="AH2820" s="18" t="n">
        <x:f>SUM(V2820,Y2820,AB2820,AE2820)</x:f>
        <x:v>2025.0000000000002</x:v>
      </x:c>
      <x:c r="AI2820" s="18" t="n">
        <x:f>N2820-AH2820</x:f>
        <x:v>-2.2737367544323206e-13</x:v>
      </x:c>
      <x:c r="AJ2820" s="18" t="n">
        <x:f>V2820*INDEX('07 Mode Capacity'!$P$6:$P$17,MATCH("AIR-"&amp;I2820,'07 Mode Capacity'!$C$6:$C$17,0))</x:f>
        <x:v>4.93634528726798</x:v>
      </x:c>
      <x:c r="AK2820" s="18" t="n">
        <x:f>Y2820*INDEX('07 Mode Capacity'!$P$6:$P$17,MATCH("OCEAN-"&amp;I2820,'07 Mode Capacity'!$C$6:$C$17,0))</x:f>
        <x:v>0</x:v>
      </x:c>
      <x:c r="AL2820" s="18" t="n">
        <x:f>AB2820*INDEX('07 Mode Capacity'!$P$6:$P$17,MATCH("LAND-"&amp;I2820,'07 Mode Capacity'!$C$6:$C$17,0))</x:f>
        <x:v>244.99783197768</x:v>
      </x:c>
      <x:c r="AM2820" s="18" t="n">
        <x:f>AE2820*INDEX('07 Mode Capacity'!$P$6:$P$17,MATCH("INLAND-"&amp;I2820,'07 Mode Capacity'!$C$6:$C$17,0))</x:f>
        <x:v>0</x:v>
      </x:c>
      <x:c r="AN2820" s="18" t="n">
        <x:f>SUM(AJ2820:AM2820)</x:f>
        <x:v>249.93417726494798</x:v>
      </x:c>
      <x:c r="AO2820" s="17" t="n">
        <x:f>IF(N2820=0,1,AN2820/N2820)</x:f>
        <x:v>0.12342428506911012</x:v>
      </x:c>
      <x:c r="AP2820" s="11" t="str">
        <x:f>IF(AO2820&gt;='01 Controls'!$E$16,"PASS","FAIL")</x:f>
        <x:v>FAIL</x:v>
      </x:c>
      <x:c r="AQ2820" s="11" t="str">
        <x:v>UNQUANTIFIED</x:v>
      </x:c>
      <x:c r="AR2820" s="11" t="str">
        <x:v>Position-class planning record; serial item and receiver open</x:v>
      </x:c>
      <x:c r="AS2820" s="26"/>
      <x:c r="AT2820" s="26"/>
    </x:row>
    <x:row r="2821">
      <x:c r="C2821" s="11" t="str">
        <x:v>M4-A-TDG-COL-12</x:v>
      </x:c>
      <x:c r="D2821" s="11" t="str">
        <x:v>M4</x:v>
      </x:c>
      <x:c r="E2821" s="11" t="str">
        <x:v>Tornado sequence</x:v>
      </x:c>
      <x:c r="F2821" s="11" t="str">
        <x:v>A-TDG</x:v>
      </x:c>
      <x:c r="G2821" s="11" t="str">
        <x:v>Tactical distribution group</x:v>
      </x:c>
      <x:c r="H2821" s="11" t="str">
        <x:v>COL-12</x:v>
      </x:c>
      <x:c r="I2821" s="19" t="n">
        <x:v>24</x:v>
      </x:c>
      <x:c r="J2821" s="21" t="n">
        <x:v>6</x:v>
      </x:c>
      <x:c r="K2821" s="18" t="n">
        <x:f>'05 Cargo Register'!K133</x:f>
        <x:v>84.375</x:v>
      </x:c>
      <x:c r="L2821" s="18" t="n">
        <x:f>'05 Cargo Register'!N133</x:f>
        <x:v>9</x:v>
      </x:c>
      <x:c r="M2821" s="18" t="n">
        <x:f>'05 Cargo Register'!O133</x:f>
        <x:v>237.60000000000002</x:v>
      </x:c>
      <x:c r="N2821" s="18" t="n">
        <x:f>J2821*K2821</x:f>
        <x:v>506.25</x:v>
      </x:c>
      <x:c r="O2821" s="18" t="n">
        <x:f>J2821*L2821</x:f>
        <x:v>54</x:v>
      </x:c>
      <x:c r="P2821" s="18" t="n">
        <x:f>J2821*M2821</x:f>
        <x:v>1425.6000000000001</x:v>
      </x:c>
      <x:c r="Q2821" s="22" t="n">
        <x:f>'01 Controls'!$E$28*'02 Cargo Classes'!$M$8</x:f>
        <x:v>0.1</x:v>
      </x:c>
      <x:c r="R2821" s="22" t="n">
        <x:f>'01 Controls'!$F$28*'02 Cargo Classes'!$N$8</x:f>
        <x:v>0</x:v>
      </x:c>
      <x:c r="S2821" s="22" t="n">
        <x:f>'01 Controls'!$G$28*'02 Cargo Classes'!$O$8</x:f>
        <x:v>1.14</x:v>
      </x:c>
      <x:c r="T2821" s="22" t="n">
        <x:f>'01 Controls'!$H$28*'02 Cargo Classes'!$P$8</x:f>
        <x:v>0</x:v>
      </x:c>
      <x:c r="U2821" s="22" t="n">
        <x:f>SUM(Q2821:T2821)</x:f>
        <x:v>1.24</x:v>
      </x:c>
      <x:c r="V2821" s="18" t="n">
        <x:f>IF(U2821=0,0,N2821*Q2821/U2821)</x:f>
        <x:v>40.82661290322581</x:v>
      </x:c>
      <x:c r="W2821" s="18" t="n">
        <x:f>IF(U2821=0,0,P2821*Q2821/U2821)</x:f>
        <x:v>114.9677419354839</x:v>
      </x:c>
      <x:c r="X2821" s="18" t="n">
        <x:f>MAX(V2821,W2821*'01 Controls'!$E$12)</x:f>
        <x:v>40.82661290322581</x:v>
      </x:c>
      <x:c r="Y2821" s="18" t="n">
        <x:f>IF(U2821=0,0,N2821*R2821/U2821)</x:f>
        <x:v>0</x:v>
      </x:c>
      <x:c r="Z2821" s="18" t="n">
        <x:f>IF(U2821=0,0,P2821*R2821/U2821)</x:f>
        <x:v>0</x:v>
      </x:c>
      <x:c r="AA2821" s="18" t="n">
        <x:f>MAX(Y2821,Z2821*'01 Controls'!$E$13)</x:f>
        <x:v>0</x:v>
      </x:c>
      <x:c r="AB2821" s="18" t="n">
        <x:f>IF(U2821=0,0,N2821*S2821/U2821)</x:f>
        <x:v>465.4233870967742</x:v>
      </x:c>
      <x:c r="AC2821" s="18" t="n">
        <x:f>IF(U2821=0,0,P2821*S2821/U2821)</x:f>
        <x:v>1310.632258064516</x:v>
      </x:c>
      <x:c r="AD2821" s="18" t="n">
        <x:f>MAX(AB2821,AC2821*'01 Controls'!$E$14)</x:f>
        <x:v>465.4233870967742</x:v>
      </x:c>
      <x:c r="AE2821" s="18" t="n">
        <x:f>IF(U2821=0,0,N2821*T2821/U2821)</x:f>
        <x:v>0</x:v>
      </x:c>
      <x:c r="AF2821" s="18" t="n">
        <x:f>IF(U2821=0,0,P2821*T2821/U2821)</x:f>
        <x:v>0</x:v>
      </x:c>
      <x:c r="AG2821" s="18" t="n">
        <x:f>MAX(AE2821,AF2821*'01 Controls'!$E$15)</x:f>
        <x:v>0</x:v>
      </x:c>
      <x:c r="AH2821" s="18" t="n">
        <x:f>SUM(V2821,Y2821,AB2821,AE2821)</x:f>
        <x:v>506.25</x:v>
      </x:c>
      <x:c r="AI2821" s="18" t="n">
        <x:f>N2821-AH2821</x:f>
        <x:v>0</x:v>
      </x:c>
      <x:c r="AJ2821" s="18" t="n">
        <x:f>V2821*INDEX('07 Mode Capacity'!$P$6:$P$17,MATCH("AIR-"&amp;I2821,'07 Mode Capacity'!$C$6:$C$17,0))</x:f>
        <x:v>8.284294100276426</x:v>
      </x:c>
      <x:c r="AK2821" s="18" t="n">
        <x:f>Y2821*INDEX('07 Mode Capacity'!$P$6:$P$17,MATCH("OCEAN-"&amp;I2821,'07 Mode Capacity'!$C$6:$C$17,0))</x:f>
        <x:v>0</x:v>
      </x:c>
      <x:c r="AL2821" s="18" t="n">
        <x:f>AB2821*INDEX('07 Mode Capacity'!$P$6:$P$17,MATCH("LAND-"&amp;I2821,'07 Mode Capacity'!$C$6:$C$17,0))</x:f>
        <x:v>178.02487573186744</x:v>
      </x:c>
      <x:c r="AM2821" s="18" t="n">
        <x:f>AE2821*INDEX('07 Mode Capacity'!$P$6:$P$17,MATCH("INLAND-"&amp;I2821,'07 Mode Capacity'!$C$6:$C$17,0))</x:f>
        <x:v>0</x:v>
      </x:c>
      <x:c r="AN2821" s="18" t="n">
        <x:f>SUM(AJ2821:AM2821)</x:f>
        <x:v>186.30916983214388</x:v>
      </x:c>
      <x:c r="AO2821" s="17" t="n">
        <x:f>IF(N2821=0,1,AN2821/N2821)</x:f>
        <x:v>0.3680181132486793</x:v>
      </x:c>
      <x:c r="AP2821" s="11" t="str">
        <x:f>IF(AO2821&gt;='01 Controls'!$E$16,"PASS","FAIL")</x:f>
        <x:v>FAIL</x:v>
      </x:c>
      <x:c r="AQ2821" s="11" t="str">
        <x:v>UNQUANTIFIED</x:v>
      </x:c>
      <x:c r="AR2821" s="11" t="str">
        <x:v>Position-class planning record; serial item and receiver open</x:v>
      </x:c>
      <x:c r="AS2821" s="26"/>
      <x:c r="AT2821" s="26"/>
    </x:row>
    <x:row r="2822">
      <x:c r="C2822" s="11" t="str">
        <x:v>M4-A-TDG-BAT-22</x:v>
      </x:c>
      <x:c r="D2822" s="11" t="str">
        <x:v>M4</x:v>
      </x:c>
      <x:c r="E2822" s="11" t="str">
        <x:v>Tornado sequence</x:v>
      </x:c>
      <x:c r="F2822" s="11" t="str">
        <x:v>A-TDG</x:v>
      </x:c>
      <x:c r="G2822" s="11" t="str">
        <x:v>Tactical distribution group</x:v>
      </x:c>
      <x:c r="H2822" s="11" t="str">
        <x:v>BAT-22</x:v>
      </x:c>
      <x:c r="I2822" s="19" t="n">
        <x:v>48</x:v>
      </x:c>
      <x:c r="J2822" s="21" t="n">
        <x:v>6</x:v>
      </x:c>
      <x:c r="K2822" s="18" t="n">
        <x:f>'05 Cargo Register'!K134</x:f>
        <x:v>225</x:v>
      </x:c>
      <x:c r="L2822" s="18" t="n">
        <x:f>'05 Cargo Register'!N134</x:f>
        <x:v>13</x:v>
      </x:c>
      <x:c r="M2822" s="18" t="n">
        <x:f>'05 Cargo Register'!O134</x:f>
        <x:v>343.20000000000005</x:v>
      </x:c>
      <x:c r="N2822" s="18" t="n">
        <x:f>J2822*K2822</x:f>
        <x:v>1350</x:v>
      </x:c>
      <x:c r="O2822" s="18" t="n">
        <x:f>J2822*L2822</x:f>
        <x:v>78</x:v>
      </x:c>
      <x:c r="P2822" s="18" t="n">
        <x:f>J2822*M2822</x:f>
        <x:v>2059.2000000000003</x:v>
      </x:c>
      <x:c r="Q2822" s="22" t="n">
        <x:f>'01 Controls'!$E$28*'02 Cargo Classes'!$M$9</x:f>
        <x:v>0</x:v>
      </x:c>
      <x:c r="R2822" s="22" t="n">
        <x:f>'01 Controls'!$F$28*'02 Cargo Classes'!$N$9</x:f>
        <x:v>0</x:v>
      </x:c>
      <x:c r="S2822" s="22" t="n">
        <x:f>'01 Controls'!$G$28*'02 Cargo Classes'!$O$9</x:f>
        <x:v>0.95</x:v>
      </x:c>
      <x:c r="T2822" s="22" t="n">
        <x:f>'01 Controls'!$H$28*'02 Cargo Classes'!$P$9</x:f>
        <x:v>0</x:v>
      </x:c>
      <x:c r="U2822" s="22" t="n">
        <x:f>SUM(Q2822:T2822)</x:f>
        <x:v>0.95</x:v>
      </x:c>
      <x:c r="V2822" s="18" t="n">
        <x:f>IF(U2822=0,0,N2822*Q2822/U2822)</x:f>
        <x:v>0</x:v>
      </x:c>
      <x:c r="W2822" s="18" t="n">
        <x:f>IF(U2822=0,0,P2822*Q2822/U2822)</x:f>
        <x:v>0</x:v>
      </x:c>
      <x:c r="X2822" s="18" t="n">
        <x:f>MAX(V2822,W2822*'01 Controls'!$E$12)</x:f>
        <x:v>0</x:v>
      </x:c>
      <x:c r="Y2822" s="18" t="n">
        <x:f>IF(U2822=0,0,N2822*R2822/U2822)</x:f>
        <x:v>0</x:v>
      </x:c>
      <x:c r="Z2822" s="18" t="n">
        <x:f>IF(U2822=0,0,P2822*R2822/U2822)</x:f>
        <x:v>0</x:v>
      </x:c>
      <x:c r="AA2822" s="18" t="n">
        <x:f>MAX(Y2822,Z2822*'01 Controls'!$E$13)</x:f>
        <x:v>0</x:v>
      </x:c>
      <x:c r="AB2822" s="18" t="n">
        <x:f>IF(U2822=0,0,N2822*S2822/U2822)</x:f>
        <x:v>1350</x:v>
      </x:c>
      <x:c r="AC2822" s="18" t="n">
        <x:f>IF(U2822=0,0,P2822*S2822/U2822)</x:f>
        <x:v>2059.2000000000003</x:v>
      </x:c>
      <x:c r="AD2822" s="18" t="n">
        <x:f>MAX(AB2822,AC2822*'01 Controls'!$E$14)</x:f>
        <x:v>1350</x:v>
      </x:c>
      <x:c r="AE2822" s="18" t="n">
        <x:f>IF(U2822=0,0,N2822*T2822/U2822)</x:f>
        <x:v>0</x:v>
      </x:c>
      <x:c r="AF2822" s="18" t="n">
        <x:f>IF(U2822=0,0,P2822*T2822/U2822)</x:f>
        <x:v>0</x:v>
      </x:c>
      <x:c r="AG2822" s="18" t="n">
        <x:f>MAX(AE2822,AF2822*'01 Controls'!$E$15)</x:f>
        <x:v>0</x:v>
      </x:c>
      <x:c r="AH2822" s="18" t="n">
        <x:f>SUM(V2822,Y2822,AB2822,AE2822)</x:f>
        <x:v>1350</x:v>
      </x:c>
      <x:c r="AI2822" s="18" t="n">
        <x:f>N2822-AH2822</x:f>
        <x:v>0</x:v>
      </x:c>
      <x:c r="AJ2822" s="18" t="n">
        <x:f>V2822*INDEX('07 Mode Capacity'!$P$6:$P$17,MATCH("AIR-"&amp;I2822,'07 Mode Capacity'!$C$6:$C$17,0))</x:f>
        <x:v>0</x:v>
      </x:c>
      <x:c r="AK2822" s="18" t="n">
        <x:f>Y2822*INDEX('07 Mode Capacity'!$P$6:$P$17,MATCH("OCEAN-"&amp;I2822,'07 Mode Capacity'!$C$6:$C$17,0))</x:f>
        <x:v>0</x:v>
      </x:c>
      <x:c r="AL2822" s="18" t="n">
        <x:f>AB2822*INDEX('07 Mode Capacity'!$P$6:$P$17,MATCH("LAND-"&amp;I2822,'07 Mode Capacity'!$C$6:$C$17,0))</x:f>
        <x:v>164.76462384463858</x:v>
      </x:c>
      <x:c r="AM2822" s="18" t="n">
        <x:f>AE2822*INDEX('07 Mode Capacity'!$P$6:$P$17,MATCH("INLAND-"&amp;I2822,'07 Mode Capacity'!$C$6:$C$17,0))</x:f>
        <x:v>0</x:v>
      </x:c>
      <x:c r="AN2822" s="18" t="n">
        <x:f>SUM(AJ2822:AM2822)</x:f>
        <x:v>164.76462384463858</x:v>
      </x:c>
      <x:c r="AO2822" s="17" t="n">
        <x:f>IF(N2822=0,1,AN2822/N2822)</x:f>
        <x:v>0.12204786951454709</x:v>
      </x:c>
      <x:c r="AP2822" s="11" t="str">
        <x:f>IF(AO2822&gt;='01 Controls'!$E$16,"PASS","FAIL")</x:f>
        <x:v>FAIL</x:v>
      </x:c>
      <x:c r="AQ2822" s="11" t="str">
        <x:v>UNQUANTIFIED</x:v>
      </x:c>
      <x:c r="AR2822" s="11" t="str">
        <x:v>Position-class planning record; serial item and receiver open</x:v>
      </x:c>
      <x:c r="AS2822" s="26"/>
      <x:c r="AT2822" s="26"/>
    </x:row>
    <x:row r="2823">
      <x:c r="C2823" s="11" t="str">
        <x:v>M4-A-TDG-TNK-20</x:v>
      </x:c>
      <x:c r="D2823" s="11" t="str">
        <x:v>M4</x:v>
      </x:c>
      <x:c r="E2823" s="11" t="str">
        <x:v>Tornado sequence</x:v>
      </x:c>
      <x:c r="F2823" s="11" t="str">
        <x:v>A-TDG</x:v>
      </x:c>
      <x:c r="G2823" s="11" t="str">
        <x:v>Tactical distribution group</x:v>
      </x:c>
      <x:c r="H2823" s="11" t="str">
        <x:v>TNK-20</x:v>
      </x:c>
      <x:c r="I2823" s="19" t="n">
        <x:v>48</x:v>
      </x:c>
      <x:c r="J2823" s="21" t="n">
        <x:v>6</x:v>
      </x:c>
      <x:c r="K2823" s="18" t="n">
        <x:f>'05 Cargo Register'!K135</x:f>
        <x:v>281.25</x:v>
      </x:c>
      <x:c r="L2823" s="18" t="n">
        <x:f>'05 Cargo Register'!N135</x:f>
        <x:v>17</x:v>
      </x:c>
      <x:c r="M2823" s="18" t="n">
        <x:f>'05 Cargo Register'!O135</x:f>
        <x:v>361.25</x:v>
      </x:c>
      <x:c r="N2823" s="18" t="n">
        <x:f>J2823*K2823</x:f>
        <x:v>1687.5</x:v>
      </x:c>
      <x:c r="O2823" s="18" t="n">
        <x:f>J2823*L2823</x:f>
        <x:v>102</x:v>
      </x:c>
      <x:c r="P2823" s="18" t="n">
        <x:f>J2823*M2823</x:f>
        <x:v>2167.5</x:v>
      </x:c>
      <x:c r="Q2823" s="22" t="n">
        <x:f>'01 Controls'!$E$28*'02 Cargo Classes'!$M$10</x:f>
        <x:v>0</x:v>
      </x:c>
      <x:c r="R2823" s="22" t="n">
        <x:f>'01 Controls'!$F$28*'02 Cargo Classes'!$N$10</x:f>
        <x:v>0</x:v>
      </x:c>
      <x:c r="S2823" s="22" t="n">
        <x:f>'01 Controls'!$G$28*'02 Cargo Classes'!$O$10</x:f>
        <x:v>0.95</x:v>
      </x:c>
      <x:c r="T2823" s="22" t="n">
        <x:f>'01 Controls'!$H$28*'02 Cargo Classes'!$P$10</x:f>
        <x:v>0</x:v>
      </x:c>
      <x:c r="U2823" s="22" t="n">
        <x:f>SUM(Q2823:T2823)</x:f>
        <x:v>0.95</x:v>
      </x:c>
      <x:c r="V2823" s="18" t="n">
        <x:f>IF(U2823=0,0,N2823*Q2823/U2823)</x:f>
        <x:v>0</x:v>
      </x:c>
      <x:c r="W2823" s="18" t="n">
        <x:f>IF(U2823=0,0,P2823*Q2823/U2823)</x:f>
        <x:v>0</x:v>
      </x:c>
      <x:c r="X2823" s="18" t="n">
        <x:f>MAX(V2823,W2823*'01 Controls'!$E$12)</x:f>
        <x:v>0</x:v>
      </x:c>
      <x:c r="Y2823" s="18" t="n">
        <x:f>IF(U2823=0,0,N2823*R2823/U2823)</x:f>
        <x:v>0</x:v>
      </x:c>
      <x:c r="Z2823" s="18" t="n">
        <x:f>IF(U2823=0,0,P2823*R2823/U2823)</x:f>
        <x:v>0</x:v>
      </x:c>
      <x:c r="AA2823" s="18" t="n">
        <x:f>MAX(Y2823,Z2823*'01 Controls'!$E$13)</x:f>
        <x:v>0</x:v>
      </x:c>
      <x:c r="AB2823" s="18" t="n">
        <x:f>IF(U2823=0,0,N2823*S2823/U2823)</x:f>
        <x:v>1687.5</x:v>
      </x:c>
      <x:c r="AC2823" s="18" t="n">
        <x:f>IF(U2823=0,0,P2823*S2823/U2823)</x:f>
        <x:v>2167.5</x:v>
      </x:c>
      <x:c r="AD2823" s="18" t="n">
        <x:f>MAX(AB2823,AC2823*'01 Controls'!$E$14)</x:f>
        <x:v>1687.5</x:v>
      </x:c>
      <x:c r="AE2823" s="18" t="n">
        <x:f>IF(U2823=0,0,N2823*T2823/U2823)</x:f>
        <x:v>0</x:v>
      </x:c>
      <x:c r="AF2823" s="18" t="n">
        <x:f>IF(U2823=0,0,P2823*T2823/U2823)</x:f>
        <x:v>0</x:v>
      </x:c>
      <x:c r="AG2823" s="18" t="n">
        <x:f>MAX(AE2823,AF2823*'01 Controls'!$E$15)</x:f>
        <x:v>0</x:v>
      </x:c>
      <x:c r="AH2823" s="18" t="n">
        <x:f>SUM(V2823,Y2823,AB2823,AE2823)</x:f>
        <x:v>1687.5</x:v>
      </x:c>
      <x:c r="AI2823" s="18" t="n">
        <x:f>N2823-AH2823</x:f>
        <x:v>0</x:v>
      </x:c>
      <x:c r="AJ2823" s="18" t="n">
        <x:f>V2823*INDEX('07 Mode Capacity'!$P$6:$P$17,MATCH("AIR-"&amp;I2823,'07 Mode Capacity'!$C$6:$C$17,0))</x:f>
        <x:v>0</x:v>
      </x:c>
      <x:c r="AK2823" s="18" t="n">
        <x:f>Y2823*INDEX('07 Mode Capacity'!$P$6:$P$17,MATCH("OCEAN-"&amp;I2823,'07 Mode Capacity'!$C$6:$C$17,0))</x:f>
        <x:v>0</x:v>
      </x:c>
      <x:c r="AL2823" s="18" t="n">
        <x:f>AB2823*INDEX('07 Mode Capacity'!$P$6:$P$17,MATCH("LAND-"&amp;I2823,'07 Mode Capacity'!$C$6:$C$17,0))</x:f>
        <x:v>205.95577980579824</x:v>
      </x:c>
      <x:c r="AM2823" s="18" t="n">
        <x:f>AE2823*INDEX('07 Mode Capacity'!$P$6:$P$17,MATCH("INLAND-"&amp;I2823,'07 Mode Capacity'!$C$6:$C$17,0))</x:f>
        <x:v>0</x:v>
      </x:c>
      <x:c r="AN2823" s="18" t="n">
        <x:f>SUM(AJ2823:AM2823)</x:f>
        <x:v>205.95577980579824</x:v>
      </x:c>
      <x:c r="AO2823" s="17" t="n">
        <x:f>IF(N2823=0,1,AN2823/N2823)</x:f>
        <x:v>0.1220478695145471</x:v>
      </x:c>
      <x:c r="AP2823" s="11" t="str">
        <x:f>IF(AO2823&gt;='01 Controls'!$E$16,"PASS","FAIL")</x:f>
        <x:v>FAIL</x:v>
      </x:c>
      <x:c r="AQ2823" s="11" t="str">
        <x:v>UNQUANTIFIED</x:v>
      </x:c>
      <x:c r="AR2823" s="11" t="str">
        <x:v>Position-class planning record; serial item and receiver open</x:v>
      </x:c>
      <x:c r="AS2823" s="26"/>
      <x:c r="AT2823" s="26"/>
    </x:row>
    <x:row r="2824">
      <x:c r="C2824" s="11" t="str">
        <x:v>M4-A-TDG-FLR-24</x:v>
      </x:c>
      <x:c r="D2824" s="11" t="str">
        <x:v>M4</x:v>
      </x:c>
      <x:c r="E2824" s="11" t="str">
        <x:v>Tornado sequence</x:v>
      </x:c>
      <x:c r="F2824" s="11" t="str">
        <x:v>A-TDG</x:v>
      </x:c>
      <x:c r="G2824" s="11" t="str">
        <x:v>Tactical distribution group</x:v>
      </x:c>
      <x:c r="H2824" s="11" t="str">
        <x:v>FLR-24</x:v>
      </x:c>
      <x:c r="I2824" s="19" t="n">
        <x:v>48</x:v>
      </x:c>
      <x:c r="J2824" s="21" t="n">
        <x:v>6</x:v>
      </x:c>
      <x:c r="K2824" s="18" t="n">
        <x:f>'05 Cargo Register'!K136</x:f>
        <x:v>421.875</x:v>
      </x:c>
      <x:c r="L2824" s="18" t="n">
        <x:f>'05 Cargo Register'!N136</x:f>
        <x:v>21</x:v>
      </x:c>
      <x:c r="M2824" s="18" t="n">
        <x:f>'05 Cargo Register'!O136</x:f>
        <x:v>672</x:v>
      </x:c>
      <x:c r="N2824" s="18" t="n">
        <x:f>J2824*K2824</x:f>
        <x:v>2531.25</x:v>
      </x:c>
      <x:c r="O2824" s="18" t="n">
        <x:f>J2824*L2824</x:f>
        <x:v>126</x:v>
      </x:c>
      <x:c r="P2824" s="18" t="n">
        <x:f>J2824*M2824</x:f>
        <x:v>4032</x:v>
      </x:c>
      <x:c r="Q2824" s="22" t="n">
        <x:f>'01 Controls'!$E$28*'02 Cargo Classes'!$M$11</x:f>
        <x:v>0</x:v>
      </x:c>
      <x:c r="R2824" s="22" t="n">
        <x:f>'01 Controls'!$F$28*'02 Cargo Classes'!$N$11</x:f>
        <x:v>0</x:v>
      </x:c>
      <x:c r="S2824" s="22" t="n">
        <x:f>'01 Controls'!$G$28*'02 Cargo Classes'!$O$11</x:f>
        <x:v>0.95</x:v>
      </x:c>
      <x:c r="T2824" s="22" t="n">
        <x:f>'01 Controls'!$H$28*'02 Cargo Classes'!$P$11</x:f>
        <x:v>0</x:v>
      </x:c>
      <x:c r="U2824" s="22" t="n">
        <x:f>SUM(Q2824:T2824)</x:f>
        <x:v>0.95</x:v>
      </x:c>
      <x:c r="V2824" s="18" t="n">
        <x:f>IF(U2824=0,0,N2824*Q2824/U2824)</x:f>
        <x:v>0</x:v>
      </x:c>
      <x:c r="W2824" s="18" t="n">
        <x:f>IF(U2824=0,0,P2824*Q2824/U2824)</x:f>
        <x:v>0</x:v>
      </x:c>
      <x:c r="X2824" s="18" t="n">
        <x:f>MAX(V2824,W2824*'01 Controls'!$E$12)</x:f>
        <x:v>0</x:v>
      </x:c>
      <x:c r="Y2824" s="18" t="n">
        <x:f>IF(U2824=0,0,N2824*R2824/U2824)</x:f>
        <x:v>0</x:v>
      </x:c>
      <x:c r="Z2824" s="18" t="n">
        <x:f>IF(U2824=0,0,P2824*R2824/U2824)</x:f>
        <x:v>0</x:v>
      </x:c>
      <x:c r="AA2824" s="18" t="n">
        <x:f>MAX(Y2824,Z2824*'01 Controls'!$E$13)</x:f>
        <x:v>0</x:v>
      </x:c>
      <x:c r="AB2824" s="18" t="n">
        <x:f>IF(U2824=0,0,N2824*S2824/U2824)</x:f>
        <x:v>2531.25</x:v>
      </x:c>
      <x:c r="AC2824" s="18" t="n">
        <x:f>IF(U2824=0,0,P2824*S2824/U2824)</x:f>
        <x:v>4032</x:v>
      </x:c>
      <x:c r="AD2824" s="18" t="n">
        <x:f>MAX(AB2824,AC2824*'01 Controls'!$E$14)</x:f>
        <x:v>2531.25</x:v>
      </x:c>
      <x:c r="AE2824" s="18" t="n">
        <x:f>IF(U2824=0,0,N2824*T2824/U2824)</x:f>
        <x:v>0</x:v>
      </x:c>
      <x:c r="AF2824" s="18" t="n">
        <x:f>IF(U2824=0,0,P2824*T2824/U2824)</x:f>
        <x:v>0</x:v>
      </x:c>
      <x:c r="AG2824" s="18" t="n">
        <x:f>MAX(AE2824,AF2824*'01 Controls'!$E$15)</x:f>
        <x:v>0</x:v>
      </x:c>
      <x:c r="AH2824" s="18" t="n">
        <x:f>SUM(V2824,Y2824,AB2824,AE2824)</x:f>
        <x:v>2531.25</x:v>
      </x:c>
      <x:c r="AI2824" s="18" t="n">
        <x:f>N2824-AH2824</x:f>
        <x:v>0</x:v>
      </x:c>
      <x:c r="AJ2824" s="18" t="n">
        <x:f>V2824*INDEX('07 Mode Capacity'!$P$6:$P$17,MATCH("AIR-"&amp;I2824,'07 Mode Capacity'!$C$6:$C$17,0))</x:f>
        <x:v>0</x:v>
      </x:c>
      <x:c r="AK2824" s="18" t="n">
        <x:f>Y2824*INDEX('07 Mode Capacity'!$P$6:$P$17,MATCH("OCEAN-"&amp;I2824,'07 Mode Capacity'!$C$6:$C$17,0))</x:f>
        <x:v>0</x:v>
      </x:c>
      <x:c r="AL2824" s="18" t="n">
        <x:f>AB2824*INDEX('07 Mode Capacity'!$P$6:$P$17,MATCH("LAND-"&amp;I2824,'07 Mode Capacity'!$C$6:$C$17,0))</x:f>
        <x:v>308.9336697086974</x:v>
      </x:c>
      <x:c r="AM2824" s="18" t="n">
        <x:f>AE2824*INDEX('07 Mode Capacity'!$P$6:$P$17,MATCH("INLAND-"&amp;I2824,'07 Mode Capacity'!$C$6:$C$17,0))</x:f>
        <x:v>0</x:v>
      </x:c>
      <x:c r="AN2824" s="18" t="n">
        <x:f>SUM(AJ2824:AM2824)</x:f>
        <x:v>308.9336697086974</x:v>
      </x:c>
      <x:c r="AO2824" s="17" t="n">
        <x:f>IF(N2824=0,1,AN2824/N2824)</x:f>
        <x:v>0.12204786951454712</x:v>
      </x:c>
      <x:c r="AP2824" s="11" t="str">
        <x:f>IF(AO2824&gt;='01 Controls'!$E$16,"PASS","FAIL")</x:f>
        <x:v>FAIL</x:v>
      </x:c>
      <x:c r="AQ2824" s="11" t="str">
        <x:v>UNQUANTIFIED</x:v>
      </x:c>
      <x:c r="AR2824" s="11" t="str">
        <x:v>Position-class planning record; serial item and receiver open</x:v>
      </x:c>
      <x:c r="AS2824" s="26"/>
      <x:c r="AT2824" s="26"/>
    </x:row>
    <x:row r="2825">
      <x:c r="C2825" s="11" t="str">
        <x:v>M4-A-TDG-ROL-30</x:v>
      </x:c>
      <x:c r="D2825" s="11" t="str">
        <x:v>M4</x:v>
      </x:c>
      <x:c r="E2825" s="11" t="str">
        <x:v>Tornado sequence</x:v>
      </x:c>
      <x:c r="F2825" s="11" t="str">
        <x:v>A-TDG</x:v>
      </x:c>
      <x:c r="G2825" s="11" t="str">
        <x:v>Tactical distribution group</x:v>
      </x:c>
      <x:c r="H2825" s="11" t="str">
        <x:v>ROL-30</x:v>
      </x:c>
      <x:c r="I2825" s="19" t="n">
        <x:v>48</x:v>
      </x:c>
      <x:c r="J2825" s="21" t="n">
        <x:v>6</x:v>
      </x:c>
      <x:c r="K2825" s="18" t="n">
        <x:f>'05 Cargo Register'!K137</x:f>
        <x:v>506.25</x:v>
      </x:c>
      <x:c r="L2825" s="18" t="n">
        <x:f>'05 Cargo Register'!N137</x:f>
        <x:v>22</x:v>
      </x:c>
      <x:c r="M2825" s="18" t="n">
        <x:f>'05 Cargo Register'!O137</x:f>
        <x:v>1402.5</x:v>
      </x:c>
      <x:c r="N2825" s="18" t="n">
        <x:f>J2825*K2825</x:f>
        <x:v>3037.5</x:v>
      </x:c>
      <x:c r="O2825" s="18" t="n">
        <x:f>J2825*L2825</x:f>
        <x:v>132</x:v>
      </x:c>
      <x:c r="P2825" s="18" t="n">
        <x:f>J2825*M2825</x:f>
        <x:v>8415</x:v>
      </x:c>
      <x:c r="Q2825" s="22" t="n">
        <x:f>'01 Controls'!$E$28*'02 Cargo Classes'!$M$12</x:f>
        <x:v>0</x:v>
      </x:c>
      <x:c r="R2825" s="22" t="n">
        <x:f>'01 Controls'!$F$28*'02 Cargo Classes'!$N$12</x:f>
        <x:v>0</x:v>
      </x:c>
      <x:c r="S2825" s="22" t="n">
        <x:f>'01 Controls'!$G$28*'02 Cargo Classes'!$O$12</x:f>
        <x:v>1.4249999999999998</x:v>
      </x:c>
      <x:c r="T2825" s="22" t="n">
        <x:f>'01 Controls'!$H$28*'02 Cargo Classes'!$P$12</x:f>
        <x:v>0</x:v>
      </x:c>
      <x:c r="U2825" s="22" t="n">
        <x:f>SUM(Q2825:T2825)</x:f>
        <x:v>1.4249999999999998</x:v>
      </x:c>
      <x:c r="V2825" s="18" t="n">
        <x:f>IF(U2825=0,0,N2825*Q2825/U2825)</x:f>
        <x:v>0</x:v>
      </x:c>
      <x:c r="W2825" s="18" t="n">
        <x:f>IF(U2825=0,0,P2825*Q2825/U2825)</x:f>
        <x:v>0</x:v>
      </x:c>
      <x:c r="X2825" s="18" t="n">
        <x:f>MAX(V2825,W2825*'01 Controls'!$E$12)</x:f>
        <x:v>0</x:v>
      </x:c>
      <x:c r="Y2825" s="18" t="n">
        <x:f>IF(U2825=0,0,N2825*R2825/U2825)</x:f>
        <x:v>0</x:v>
      </x:c>
      <x:c r="Z2825" s="18" t="n">
        <x:f>IF(U2825=0,0,P2825*R2825/U2825)</x:f>
        <x:v>0</x:v>
      </x:c>
      <x:c r="AA2825" s="18" t="n">
        <x:f>MAX(Y2825,Z2825*'01 Controls'!$E$13)</x:f>
        <x:v>0</x:v>
      </x:c>
      <x:c r="AB2825" s="18" t="n">
        <x:f>IF(U2825=0,0,N2825*S2825/U2825)</x:f>
        <x:v>3037.4999999999995</x:v>
      </x:c>
      <x:c r="AC2825" s="18" t="n">
        <x:f>IF(U2825=0,0,P2825*S2825/U2825)</x:f>
        <x:v>8415</x:v>
      </x:c>
      <x:c r="AD2825" s="18" t="n">
        <x:f>MAX(AB2825,AC2825*'01 Controls'!$E$14)</x:f>
        <x:v>3037.4999999999995</x:v>
      </x:c>
      <x:c r="AE2825" s="18" t="n">
        <x:f>IF(U2825=0,0,N2825*T2825/U2825)</x:f>
        <x:v>0</x:v>
      </x:c>
      <x:c r="AF2825" s="18" t="n">
        <x:f>IF(U2825=0,0,P2825*T2825/U2825)</x:f>
        <x:v>0</x:v>
      </x:c>
      <x:c r="AG2825" s="18" t="n">
        <x:f>MAX(AE2825,AF2825*'01 Controls'!$E$15)</x:f>
        <x:v>0</x:v>
      </x:c>
      <x:c r="AH2825" s="18" t="n">
        <x:f>SUM(V2825,Y2825,AB2825,AE2825)</x:f>
        <x:v>3037.4999999999995</x:v>
      </x:c>
      <x:c r="AI2825" s="18" t="n">
        <x:f>N2825-AH2825</x:f>
        <x:v>4.547473508864641e-13</x:v>
      </x:c>
      <x:c r="AJ2825" s="18" t="n">
        <x:f>V2825*INDEX('07 Mode Capacity'!$P$6:$P$17,MATCH("AIR-"&amp;I2825,'07 Mode Capacity'!$C$6:$C$17,0))</x:f>
        <x:v>0</x:v>
      </x:c>
      <x:c r="AK2825" s="18" t="n">
        <x:f>Y2825*INDEX('07 Mode Capacity'!$P$6:$P$17,MATCH("OCEAN-"&amp;I2825,'07 Mode Capacity'!$C$6:$C$17,0))</x:f>
        <x:v>0</x:v>
      </x:c>
      <x:c r="AL2825" s="18" t="n">
        <x:f>AB2825*INDEX('07 Mode Capacity'!$P$6:$P$17,MATCH("LAND-"&amp;I2825,'07 Mode Capacity'!$C$6:$C$17,0))</x:f>
        <x:v>370.72040365043677</x:v>
      </x:c>
      <x:c r="AM2825" s="18" t="n">
        <x:f>AE2825*INDEX('07 Mode Capacity'!$P$6:$P$17,MATCH("INLAND-"&amp;I2825,'07 Mode Capacity'!$C$6:$C$17,0))</x:f>
        <x:v>0</x:v>
      </x:c>
      <x:c r="AN2825" s="18" t="n">
        <x:f>SUM(AJ2825:AM2825)</x:f>
        <x:v>370.72040365043677</x:v>
      </x:c>
      <x:c r="AO2825" s="17" t="n">
        <x:f>IF(N2825=0,1,AN2825/N2825)</x:f>
        <x:v>0.12204786951454709</x:v>
      </x:c>
      <x:c r="AP2825" s="11" t="str">
        <x:f>IF(AO2825&gt;='01 Controls'!$E$16,"PASS","FAIL")</x:f>
        <x:v>FAIL</x:v>
      </x:c>
      <x:c r="AQ2825" s="11" t="str">
        <x:v>UNQUANTIFIED</x:v>
      </x:c>
      <x:c r="AR2825" s="11" t="str">
        <x:v>Position-class planning record; serial item and receiver open</x:v>
      </x:c>
      <x:c r="AS2825" s="26"/>
      <x:c r="AT2825" s="26"/>
    </x:row>
    <x:row r="2826">
      <x:c r="C2826" s="11" t="str">
        <x:v>M4-A-TDG-LIN-18</x:v>
      </x:c>
      <x:c r="D2826" s="11" t="str">
        <x:v>M4</x:v>
      </x:c>
      <x:c r="E2826" s="11" t="str">
        <x:v>Tornado sequence</x:v>
      </x:c>
      <x:c r="F2826" s="11" t="str">
        <x:v>A-TDG</x:v>
      </x:c>
      <x:c r="G2826" s="11" t="str">
        <x:v>Tactical distribution group</x:v>
      </x:c>
      <x:c r="H2826" s="11" t="str">
        <x:v>LIN-18</x:v>
      </x:c>
      <x:c r="I2826" s="19" t="n">
        <x:v>72</x:v>
      </x:c>
      <x:c r="J2826" s="21" t="n">
        <x:v>6</x:v>
      </x:c>
      <x:c r="K2826" s="18" t="n">
        <x:f>'05 Cargo Register'!K138</x:f>
        <x:v>112.5</x:v>
      </x:c>
      <x:c r="L2826" s="18" t="n">
        <x:f>'05 Cargo Register'!N138</x:f>
        <x:v>8</x:v>
      </x:c>
      <x:c r="M2826" s="18" t="n">
        <x:f>'05 Cargo Register'!O138</x:f>
        <x:v>352</x:v>
      </x:c>
      <x:c r="N2826" s="18" t="n">
        <x:f>J2826*K2826</x:f>
        <x:v>675</x:v>
      </x:c>
      <x:c r="O2826" s="18" t="n">
        <x:f>J2826*L2826</x:f>
        <x:v>48</x:v>
      </x:c>
      <x:c r="P2826" s="18" t="n">
        <x:f>J2826*M2826</x:f>
        <x:v>2112</x:v>
      </x:c>
      <x:c r="Q2826" s="22" t="n">
        <x:f>'01 Controls'!$E$28*'02 Cargo Classes'!$M$13</x:f>
        <x:v>0</x:v>
      </x:c>
      <x:c r="R2826" s="22" t="n">
        <x:f>'01 Controls'!$F$28*'02 Cargo Classes'!$N$13</x:f>
        <x:v>0</x:v>
      </x:c>
      <x:c r="S2826" s="22" t="n">
        <x:f>'01 Controls'!$G$28*'02 Cargo Classes'!$O$13</x:f>
        <x:v>0.95</x:v>
      </x:c>
      <x:c r="T2826" s="22" t="n">
        <x:f>'01 Controls'!$H$28*'02 Cargo Classes'!$P$13</x:f>
        <x:v>0</x:v>
      </x:c>
      <x:c r="U2826" s="22" t="n">
        <x:f>SUM(Q2826:T2826)</x:f>
        <x:v>0.95</x:v>
      </x:c>
      <x:c r="V2826" s="18" t="n">
        <x:f>IF(U2826=0,0,N2826*Q2826/U2826)</x:f>
        <x:v>0</x:v>
      </x:c>
      <x:c r="W2826" s="18" t="n">
        <x:f>IF(U2826=0,0,P2826*Q2826/U2826)</x:f>
        <x:v>0</x:v>
      </x:c>
      <x:c r="X2826" s="18" t="n">
        <x:f>MAX(V2826,W2826*'01 Controls'!$E$12)</x:f>
        <x:v>0</x:v>
      </x:c>
      <x:c r="Y2826" s="18" t="n">
        <x:f>IF(U2826=0,0,N2826*R2826/U2826)</x:f>
        <x:v>0</x:v>
      </x:c>
      <x:c r="Z2826" s="18" t="n">
        <x:f>IF(U2826=0,0,P2826*R2826/U2826)</x:f>
        <x:v>0</x:v>
      </x:c>
      <x:c r="AA2826" s="18" t="n">
        <x:f>MAX(Y2826,Z2826*'01 Controls'!$E$13)</x:f>
        <x:v>0</x:v>
      </x:c>
      <x:c r="AB2826" s="18" t="n">
        <x:f>IF(U2826=0,0,N2826*S2826/U2826)</x:f>
        <x:v>675</x:v>
      </x:c>
      <x:c r="AC2826" s="18" t="n">
        <x:f>IF(U2826=0,0,P2826*S2826/U2826)</x:f>
        <x:v>2112</x:v>
      </x:c>
      <x:c r="AD2826" s="18" t="n">
        <x:f>MAX(AB2826,AC2826*'01 Controls'!$E$14)</x:f>
        <x:v>675</x:v>
      </x:c>
      <x:c r="AE2826" s="18" t="n">
        <x:f>IF(U2826=0,0,N2826*T2826/U2826)</x:f>
        <x:v>0</x:v>
      </x:c>
      <x:c r="AF2826" s="18" t="n">
        <x:f>IF(U2826=0,0,P2826*T2826/U2826)</x:f>
        <x:v>0</x:v>
      </x:c>
      <x:c r="AG2826" s="18" t="n">
        <x:f>MAX(AE2826,AF2826*'01 Controls'!$E$15)</x:f>
        <x:v>0</x:v>
      </x:c>
      <x:c r="AH2826" s="18" t="n">
        <x:f>SUM(V2826,Y2826,AB2826,AE2826)</x:f>
        <x:v>675</x:v>
      </x:c>
      <x:c r="AI2826" s="18" t="n">
        <x:f>N2826-AH2826</x:f>
        <x:v>0</x:v>
      </x:c>
      <x:c r="AJ2826" s="18" t="n">
        <x:f>V2826*INDEX('07 Mode Capacity'!$P$6:$P$17,MATCH("AIR-"&amp;I2826,'07 Mode Capacity'!$C$6:$C$17,0))</x:f>
        <x:v>0</x:v>
      </x:c>
      <x:c r="AK2826" s="18" t="n">
        <x:f>Y2826*INDEX('07 Mode Capacity'!$P$6:$P$17,MATCH("OCEAN-"&amp;I2826,'07 Mode Capacity'!$C$6:$C$17,0))</x:f>
        <x:v>0</x:v>
      </x:c>
      <x:c r="AL2826" s="18" t="n">
        <x:f>AB2826*INDEX('07 Mode Capacity'!$P$6:$P$17,MATCH("LAND-"&amp;I2826,'07 Mode Capacity'!$C$6:$C$17,0))</x:f>
        <x:v>482.6319017266126</x:v>
      </x:c>
      <x:c r="AM2826" s="18" t="n">
        <x:f>AE2826*INDEX('07 Mode Capacity'!$P$6:$P$17,MATCH("INLAND-"&amp;I2826,'07 Mode Capacity'!$C$6:$C$17,0))</x:f>
        <x:v>0</x:v>
      </x:c>
      <x:c r="AN2826" s="18" t="n">
        <x:f>SUM(AJ2826:AM2826)</x:f>
        <x:v>482.6319017266126</x:v>
      </x:c>
      <x:c r="AO2826" s="17" t="n">
        <x:f>IF(N2826=0,1,AN2826/N2826)</x:f>
        <x:v>0.7150102247801668</x:v>
      </x:c>
      <x:c r="AP2826" s="11" t="str">
        <x:f>IF(AO2826&gt;='01 Controls'!$E$16,"PASS","FAIL")</x:f>
        <x:v>FAIL</x:v>
      </x:c>
      <x:c r="AQ2826" s="11" t="str">
        <x:v>UNQUANTIFIED</x:v>
      </x:c>
      <x:c r="AR2826" s="11" t="str">
        <x:v>Position-class planning record; serial item and receiver open</x:v>
      </x:c>
      <x:c r="AS2826" s="26"/>
      <x:c r="AT2826" s="26"/>
    </x:row>
    <x:row r="2827">
      <x:c r="C2827" s="11" t="str">
        <x:v>M4-A-TDG-BLK-08</x:v>
      </x:c>
      <x:c r="D2827" s="11" t="str">
        <x:v>M4</x:v>
      </x:c>
      <x:c r="E2827" s="11" t="str">
        <x:v>Tornado sequence</x:v>
      </x:c>
      <x:c r="F2827" s="11" t="str">
        <x:v>A-TDG</x:v>
      </x:c>
      <x:c r="G2827" s="11" t="str">
        <x:v>Tactical distribution group</x:v>
      </x:c>
      <x:c r="H2827" s="11" t="str">
        <x:v>BLK-08</x:v>
      </x:c>
      <x:c r="I2827" s="19" t="n">
        <x:v>48</x:v>
      </x:c>
      <x:c r="J2827" s="21" t="n">
        <x:v>6</x:v>
      </x:c>
      <x:c r="K2827" s="18" t="n">
        <x:f>'05 Cargo Register'!K139</x:f>
        <x:v>56.25</x:v>
      </x:c>
      <x:c r="L2827" s="18" t="n">
        <x:f>'05 Cargo Register'!N139</x:f>
        <x:v>9</x:v>
      </x:c>
      <x:c r="M2827" s="18" t="n">
        <x:f>'05 Cargo Register'!O139</x:f>
        <x:v>459</x:v>
      </x:c>
      <x:c r="N2827" s="18" t="n">
        <x:f>J2827*K2827</x:f>
        <x:v>337.5</x:v>
      </x:c>
      <x:c r="O2827" s="18" t="n">
        <x:f>J2827*L2827</x:f>
        <x:v>54</x:v>
      </x:c>
      <x:c r="P2827" s="18" t="n">
        <x:f>J2827*M2827</x:f>
        <x:v>2754</x:v>
      </x:c>
      <x:c r="Q2827" s="22" t="n">
        <x:f>'01 Controls'!$E$28*'02 Cargo Classes'!$M$14</x:f>
        <x:v>0.05</x:v>
      </x:c>
      <x:c r="R2827" s="22" t="n">
        <x:f>'01 Controls'!$F$28*'02 Cargo Classes'!$N$14</x:f>
        <x:v>0</x:v>
      </x:c>
      <x:c r="S2827" s="22" t="n">
        <x:f>'01 Controls'!$G$28*'02 Cargo Classes'!$O$14</x:f>
        <x:v>0.95</x:v>
      </x:c>
      <x:c r="T2827" s="22" t="n">
        <x:f>'01 Controls'!$H$28*'02 Cargo Classes'!$P$14</x:f>
        <x:v>0</x:v>
      </x:c>
      <x:c r="U2827" s="22" t="n">
        <x:f>SUM(Q2827:T2827)</x:f>
        <x:v>1</x:v>
      </x:c>
      <x:c r="V2827" s="18" t="n">
        <x:f>IF(U2827=0,0,N2827*Q2827/U2827)</x:f>
        <x:v>16.875</x:v>
      </x:c>
      <x:c r="W2827" s="18" t="n">
        <x:f>IF(U2827=0,0,P2827*Q2827/U2827)</x:f>
        <x:v>137.70000000000002</x:v>
      </x:c>
      <x:c r="X2827" s="18" t="n">
        <x:f>MAX(V2827,W2827*'01 Controls'!$E$12)</x:f>
        <x:v>34.425000000000004</x:v>
      </x:c>
      <x:c r="Y2827" s="18" t="n">
        <x:f>IF(U2827=0,0,N2827*R2827/U2827)</x:f>
        <x:v>0</x:v>
      </x:c>
      <x:c r="Z2827" s="18" t="n">
        <x:f>IF(U2827=0,0,P2827*R2827/U2827)</x:f>
        <x:v>0</x:v>
      </x:c>
      <x:c r="AA2827" s="18" t="n">
        <x:f>MAX(Y2827,Z2827*'01 Controls'!$E$13)</x:f>
        <x:v>0</x:v>
      </x:c>
      <x:c r="AB2827" s="18" t="n">
        <x:f>IF(U2827=0,0,N2827*S2827/U2827)</x:f>
        <x:v>320.625</x:v>
      </x:c>
      <x:c r="AC2827" s="18" t="n">
        <x:f>IF(U2827=0,0,P2827*S2827/U2827)</x:f>
        <x:v>2616.2999999999997</x:v>
      </x:c>
      <x:c r="AD2827" s="18" t="n">
        <x:f>MAX(AB2827,AC2827*'01 Controls'!$E$14)</x:f>
        <x:v>523.26</x:v>
      </x:c>
      <x:c r="AE2827" s="18" t="n">
        <x:f>IF(U2827=0,0,N2827*T2827/U2827)</x:f>
        <x:v>0</x:v>
      </x:c>
      <x:c r="AF2827" s="18" t="n">
        <x:f>IF(U2827=0,0,P2827*T2827/U2827)</x:f>
        <x:v>0</x:v>
      </x:c>
      <x:c r="AG2827" s="18" t="n">
        <x:f>MAX(AE2827,AF2827*'01 Controls'!$E$15)</x:f>
        <x:v>0</x:v>
      </x:c>
      <x:c r="AH2827" s="18" t="n">
        <x:f>SUM(V2827,Y2827,AB2827,AE2827)</x:f>
        <x:v>337.5</x:v>
      </x:c>
      <x:c r="AI2827" s="18" t="n">
        <x:f>N2827-AH2827</x:f>
        <x:v>0</x:v>
      </x:c>
      <x:c r="AJ2827" s="18" t="n">
        <x:f>V2827*INDEX('07 Mode Capacity'!$P$6:$P$17,MATCH("AIR-"&amp;I2827,'07 Mode Capacity'!$C$6:$C$17,0))</x:f>
        <x:v>4.730664233631813</x:v>
      </x:c>
      <x:c r="AK2827" s="18" t="n">
        <x:f>Y2827*INDEX('07 Mode Capacity'!$P$6:$P$17,MATCH("OCEAN-"&amp;I2827,'07 Mode Capacity'!$C$6:$C$17,0))</x:f>
        <x:v>0</x:v>
      </x:c>
      <x:c r="AL2827" s="18" t="n">
        <x:f>AB2827*INDEX('07 Mode Capacity'!$P$6:$P$17,MATCH("LAND-"&amp;I2827,'07 Mode Capacity'!$C$6:$C$17,0))</x:f>
        <x:v>39.131598163101664</x:v>
      </x:c>
      <x:c r="AM2827" s="18" t="n">
        <x:f>AE2827*INDEX('07 Mode Capacity'!$P$6:$P$17,MATCH("INLAND-"&amp;I2827,'07 Mode Capacity'!$C$6:$C$17,0))</x:f>
        <x:v>0</x:v>
      </x:c>
      <x:c r="AN2827" s="18" t="n">
        <x:f>SUM(AJ2827:AM2827)</x:f>
        <x:v>43.86226239673348</x:v>
      </x:c>
      <x:c r="AO2827" s="17" t="n">
        <x:f>IF(N2827=0,1,AN2827/N2827)</x:f>
        <x:v>0.12996225895328437</x:v>
      </x:c>
      <x:c r="AP2827" s="11" t="str">
        <x:f>IF(AO2827&gt;='01 Controls'!$E$16,"PASS","FAIL")</x:f>
        <x:v>FAIL</x:v>
      </x:c>
      <x:c r="AQ2827" s="11" t="str">
        <x:v>UNQUANTIFIED</x:v>
      </x:c>
      <x:c r="AR2827" s="11" t="str">
        <x:v>Position-class planning record; serial item and receiver open</x:v>
      </x:c>
      <x:c r="AS2827" s="26"/>
      <x:c r="AT2827" s="26"/>
    </x:row>
    <x:row r="2828">
      <x:c r="C2828" s="11" t="str">
        <x:v>M4-A-TDG-OOG-80</x:v>
      </x:c>
      <x:c r="D2828" s="11" t="str">
        <x:v>M4</x:v>
      </x:c>
      <x:c r="E2828" s="11" t="str">
        <x:v>Tornado sequence</x:v>
      </x:c>
      <x:c r="F2828" s="11" t="str">
        <x:v>A-TDG</x:v>
      </x:c>
      <x:c r="G2828" s="11" t="str">
        <x:v>Tactical distribution group</x:v>
      </x:c>
      <x:c r="H2828" s="11" t="str">
        <x:v>OOG-80</x:v>
      </x:c>
      <x:c r="I2828" s="19" t="n">
        <x:v>72</x:v>
      </x:c>
      <x:c r="J2828" s="21" t="n">
        <x:v>6</x:v>
      </x:c>
      <x:c r="K2828" s="18" t="n">
        <x:f>'05 Cargo Register'!K140</x:f>
        <x:v>562.5</x:v>
      </x:c>
      <x:c r="L2828" s="18" t="n">
        <x:f>'05 Cargo Register'!N140</x:f>
        <x:v>10</x:v>
      </x:c>
      <x:c r="M2828" s="18" t="n">
        <x:f>'05 Cargo Register'!O140</x:f>
        <x:v>1760</x:v>
      </x:c>
      <x:c r="N2828" s="18" t="n">
        <x:f>J2828*K2828</x:f>
        <x:v>3375</x:v>
      </x:c>
      <x:c r="O2828" s="18" t="n">
        <x:f>J2828*L2828</x:f>
        <x:v>60</x:v>
      </x:c>
      <x:c r="P2828" s="18" t="n">
        <x:f>J2828*M2828</x:f>
        <x:v>10560</x:v>
      </x:c>
      <x:c r="Q2828" s="22" t="n">
        <x:f>'01 Controls'!$E$28*'02 Cargo Classes'!$M$15</x:f>
        <x:v>0</x:v>
      </x:c>
      <x:c r="R2828" s="22" t="n">
        <x:f>'01 Controls'!$F$28*'02 Cargo Classes'!$N$15</x:f>
        <x:v>0</x:v>
      </x:c>
      <x:c r="S2828" s="22" t="n">
        <x:f>'01 Controls'!$G$28*'02 Cargo Classes'!$O$15</x:f>
        <x:v>0.57</x:v>
      </x:c>
      <x:c r="T2828" s="22" t="n">
        <x:f>'01 Controls'!$H$28*'02 Cargo Classes'!$P$15</x:f>
        <x:v>0</x:v>
      </x:c>
      <x:c r="U2828" s="22" t="n">
        <x:f>SUM(Q2828:T2828)</x:f>
        <x:v>0.57</x:v>
      </x:c>
      <x:c r="V2828" s="18" t="n">
        <x:f>IF(U2828=0,0,N2828*Q2828/U2828)</x:f>
        <x:v>0</x:v>
      </x:c>
      <x:c r="W2828" s="18" t="n">
        <x:f>IF(U2828=0,0,P2828*Q2828/U2828)</x:f>
        <x:v>0</x:v>
      </x:c>
      <x:c r="X2828" s="18" t="n">
        <x:f>MAX(V2828,W2828*'01 Controls'!$E$12)</x:f>
        <x:v>0</x:v>
      </x:c>
      <x:c r="Y2828" s="18" t="n">
        <x:f>IF(U2828=0,0,N2828*R2828/U2828)</x:f>
        <x:v>0</x:v>
      </x:c>
      <x:c r="Z2828" s="18" t="n">
        <x:f>IF(U2828=0,0,P2828*R2828/U2828)</x:f>
        <x:v>0</x:v>
      </x:c>
      <x:c r="AA2828" s="18" t="n">
        <x:f>MAX(Y2828,Z2828*'01 Controls'!$E$13)</x:f>
        <x:v>0</x:v>
      </x:c>
      <x:c r="AB2828" s="18" t="n">
        <x:f>IF(U2828=0,0,N2828*S2828/U2828)</x:f>
        <x:v>3375</x:v>
      </x:c>
      <x:c r="AC2828" s="18" t="n">
        <x:f>IF(U2828=0,0,P2828*S2828/U2828)</x:f>
        <x:v>10560</x:v>
      </x:c>
      <x:c r="AD2828" s="18" t="n">
        <x:f>MAX(AB2828,AC2828*'01 Controls'!$E$14)</x:f>
        <x:v>3375</x:v>
      </x:c>
      <x:c r="AE2828" s="18" t="n">
        <x:f>IF(U2828=0,0,N2828*T2828/U2828)</x:f>
        <x:v>0</x:v>
      </x:c>
      <x:c r="AF2828" s="18" t="n">
        <x:f>IF(U2828=0,0,P2828*T2828/U2828)</x:f>
        <x:v>0</x:v>
      </x:c>
      <x:c r="AG2828" s="18" t="n">
        <x:f>MAX(AE2828,AF2828*'01 Controls'!$E$15)</x:f>
        <x:v>0</x:v>
      </x:c>
      <x:c r="AH2828" s="18" t="n">
        <x:f>SUM(V2828,Y2828,AB2828,AE2828)</x:f>
        <x:v>3375</x:v>
      </x:c>
      <x:c r="AI2828" s="18" t="n">
        <x:f>N2828-AH2828</x:f>
        <x:v>0</x:v>
      </x:c>
      <x:c r="AJ2828" s="18" t="n">
        <x:f>V2828*INDEX('07 Mode Capacity'!$P$6:$P$17,MATCH("AIR-"&amp;I2828,'07 Mode Capacity'!$C$6:$C$17,0))</x:f>
        <x:v>0</x:v>
      </x:c>
      <x:c r="AK2828" s="18" t="n">
        <x:f>Y2828*INDEX('07 Mode Capacity'!$P$6:$P$17,MATCH("OCEAN-"&amp;I2828,'07 Mode Capacity'!$C$6:$C$17,0))</x:f>
        <x:v>0</x:v>
      </x:c>
      <x:c r="AL2828" s="18" t="n">
        <x:f>AB2828*INDEX('07 Mode Capacity'!$P$6:$P$17,MATCH("LAND-"&amp;I2828,'07 Mode Capacity'!$C$6:$C$17,0))</x:f>
        <x:v>2413.159508633063</x:v>
      </x:c>
      <x:c r="AM2828" s="18" t="n">
        <x:f>AE2828*INDEX('07 Mode Capacity'!$P$6:$P$17,MATCH("INLAND-"&amp;I2828,'07 Mode Capacity'!$C$6:$C$17,0))</x:f>
        <x:v>0</x:v>
      </x:c>
      <x:c r="AN2828" s="18" t="n">
        <x:f>SUM(AJ2828:AM2828)</x:f>
        <x:v>2413.159508633063</x:v>
      </x:c>
      <x:c r="AO2828" s="17" t="n">
        <x:f>IF(N2828=0,1,AN2828/N2828)</x:f>
        <x:v>0.7150102247801668</x:v>
      </x:c>
      <x:c r="AP2828" s="11" t="str">
        <x:f>IF(AO2828&gt;='01 Controls'!$E$16,"PASS","FAIL")</x:f>
        <x:v>FAIL</x:v>
      </x:c>
      <x:c r="AQ2828" s="11" t="str">
        <x:v>UNQUANTIFIED</x:v>
      </x:c>
      <x:c r="AR2828" s="11" t="str">
        <x:v>Position-class planning record; serial item and receiver open</x:v>
      </x:c>
      <x:c r="AS2828" s="26"/>
      <x:c r="AT2828" s="26"/>
    </x:row>
    <x:row r="2829">
      <x:c r="C2829" s="11" t="str">
        <x:v>M4-A-SRG-APL-45</x:v>
      </x:c>
      <x:c r="D2829" s="11" t="str">
        <x:v>M4</x:v>
      </x:c>
      <x:c r="E2829" s="11" t="str">
        <x:v>Tornado sequence</x:v>
      </x:c>
      <x:c r="F2829" s="11" t="str">
        <x:v>A-SRG</x:v>
      </x:c>
      <x:c r="G2829" s="11" t="str">
        <x:v>Air sensing and relay group</x:v>
      </x:c>
      <x:c r="H2829" s="11" t="str">
        <x:v>APL-45</x:v>
      </x:c>
      <x:c r="I2829" s="19" t="n">
        <x:v>24</x:v>
      </x:c>
      <x:c r="J2829" s="21" t="n">
        <x:v>4</x:v>
      </x:c>
      <x:c r="K2829" s="18" t="n">
        <x:f>'05 Cargo Register'!K141</x:f>
        <x:v>225</x:v>
      </x:c>
      <x:c r="L2829" s="18" t="n">
        <x:f>'05 Cargo Register'!N141</x:f>
        <x:v>59</x:v>
      </x:c>
      <x:c r="M2829" s="18" t="n">
        <x:f>'05 Cargo Register'!O141</x:f>
        <x:v>442.5</x:v>
      </x:c>
      <x:c r="N2829" s="18" t="n">
        <x:f>J2829*K2829</x:f>
        <x:v>900</x:v>
      </x:c>
      <x:c r="O2829" s="18" t="n">
        <x:f>J2829*L2829</x:f>
        <x:v>236</x:v>
      </x:c>
      <x:c r="P2829" s="18" t="n">
        <x:f>J2829*M2829</x:f>
        <x:v>1770</x:v>
      </x:c>
      <x:c r="Q2829" s="22" t="n">
        <x:f>'01 Controls'!$E$28*'02 Cargo Classes'!$M$6</x:f>
        <x:v>0.15000000000000002</x:v>
      </x:c>
      <x:c r="R2829" s="22" t="n">
        <x:f>'01 Controls'!$F$28*'02 Cargo Classes'!$N$6</x:f>
        <x:v>0</x:v>
      </x:c>
      <x:c r="S2829" s="22" t="n">
        <x:f>'01 Controls'!$G$28*'02 Cargo Classes'!$O$6</x:f>
        <x:v>0.95</x:v>
      </x:c>
      <x:c r="T2829" s="22" t="n">
        <x:f>'01 Controls'!$H$28*'02 Cargo Classes'!$P$6</x:f>
        <x:v>0</x:v>
      </x:c>
      <x:c r="U2829" s="22" t="n">
        <x:f>SUM(Q2829:T2829)</x:f>
        <x:v>1.1</x:v>
      </x:c>
      <x:c r="V2829" s="18" t="n">
        <x:f>IF(U2829=0,0,N2829*Q2829/U2829)</x:f>
        <x:v>122.72727272727275</x:v>
      </x:c>
      <x:c r="W2829" s="18" t="n">
        <x:f>IF(U2829=0,0,P2829*Q2829/U2829)</x:f>
        <x:v>241.3636363636364</x:v>
      </x:c>
      <x:c r="X2829" s="18" t="n">
        <x:f>MAX(V2829,W2829*'01 Controls'!$E$12)</x:f>
        <x:v>122.72727272727275</x:v>
      </x:c>
      <x:c r="Y2829" s="18" t="n">
        <x:f>IF(U2829=0,0,N2829*R2829/U2829)</x:f>
        <x:v>0</x:v>
      </x:c>
      <x:c r="Z2829" s="18" t="n">
        <x:f>IF(U2829=0,0,P2829*R2829/U2829)</x:f>
        <x:v>0</x:v>
      </x:c>
      <x:c r="AA2829" s="18" t="n">
        <x:f>MAX(Y2829,Z2829*'01 Controls'!$E$13)</x:f>
        <x:v>0</x:v>
      </x:c>
      <x:c r="AB2829" s="18" t="n">
        <x:f>IF(U2829=0,0,N2829*S2829/U2829)</x:f>
        <x:v>777.2727272727273</x:v>
      </x:c>
      <x:c r="AC2829" s="18" t="n">
        <x:f>IF(U2829=0,0,P2829*S2829/U2829)</x:f>
        <x:v>1528.6363636363635</x:v>
      </x:c>
      <x:c r="AD2829" s="18" t="n">
        <x:f>MAX(AB2829,AC2829*'01 Controls'!$E$14)</x:f>
        <x:v>777.2727272727273</x:v>
      </x:c>
      <x:c r="AE2829" s="18" t="n">
        <x:f>IF(U2829=0,0,N2829*T2829/U2829)</x:f>
        <x:v>0</x:v>
      </x:c>
      <x:c r="AF2829" s="18" t="n">
        <x:f>IF(U2829=0,0,P2829*T2829/U2829)</x:f>
        <x:v>0</x:v>
      </x:c>
      <x:c r="AG2829" s="18" t="n">
        <x:f>MAX(AE2829,AF2829*'01 Controls'!$E$15)</x:f>
        <x:v>0</x:v>
      </x:c>
      <x:c r="AH2829" s="18" t="n">
        <x:f>SUM(V2829,Y2829,AB2829,AE2829)</x:f>
        <x:v>900</x:v>
      </x:c>
      <x:c r="AI2829" s="18" t="n">
        <x:f>N2829-AH2829</x:f>
        <x:v>0</x:v>
      </x:c>
      <x:c r="AJ2829" s="18" t="n">
        <x:f>V2829*INDEX('07 Mode Capacity'!$P$6:$P$17,MATCH("AIR-"&amp;I2829,'07 Mode Capacity'!$C$6:$C$17,0))</x:f>
        <x:v>24.903090143861263</x:v>
      </x:c>
      <x:c r="AK2829" s="18" t="n">
        <x:f>Y2829*INDEX('07 Mode Capacity'!$P$6:$P$17,MATCH("OCEAN-"&amp;I2829,'07 Mode Capacity'!$C$6:$C$17,0))</x:f>
        <x:v>0</x:v>
      </x:c>
      <x:c r="AL2829" s="18" t="n">
        <x:f>AB2829*INDEX('07 Mode Capacity'!$P$6:$P$17,MATCH("LAND-"&amp;I2829,'07 Mode Capacity'!$C$6:$C$17,0))</x:f>
        <x:v>297.3075365757786</x:v>
      </x:c>
      <x:c r="AM2829" s="18" t="n">
        <x:f>AE2829*INDEX('07 Mode Capacity'!$P$6:$P$17,MATCH("INLAND-"&amp;I2829,'07 Mode Capacity'!$C$6:$C$17,0))</x:f>
        <x:v>0</x:v>
      </x:c>
      <x:c r="AN2829" s="18" t="n">
        <x:f>SUM(AJ2829:AM2829)</x:f>
        <x:v>322.2106267196399</x:v>
      </x:c>
      <x:c r="AO2829" s="17" t="n">
        <x:f>IF(N2829=0,1,AN2829/N2829)</x:f>
        <x:v>0.35801180746626654</x:v>
      </x:c>
      <x:c r="AP2829" s="11" t="str">
        <x:f>IF(AO2829&gt;='01 Controls'!$E$16,"PASS","FAIL")</x:f>
        <x:v>FAIL</x:v>
      </x:c>
      <x:c r="AQ2829" s="11" t="str">
        <x:v>UNQUANTIFIED</x:v>
      </x:c>
      <x:c r="AR2829" s="11" t="str">
        <x:v>Position-class planning record; serial item and receiver open</x:v>
      </x:c>
      <x:c r="AS2829" s="26"/>
      <x:c r="AT2829" s="26"/>
    </x:row>
    <x:row r="2830">
      <x:c r="C2830" s="11" t="str">
        <x:v>M4-A-SRG-ISO-18</x:v>
      </x:c>
      <x:c r="D2830" s="11" t="str">
        <x:v>M4</x:v>
      </x:c>
      <x:c r="E2830" s="11" t="str">
        <x:v>Tornado sequence</x:v>
      </x:c>
      <x:c r="F2830" s="11" t="str">
        <x:v>A-SRG</x:v>
      </x:c>
      <x:c r="G2830" s="11" t="str">
        <x:v>Air sensing and relay group</x:v>
      </x:c>
      <x:c r="H2830" s="11" t="str">
        <x:v>ISO-18</x:v>
      </x:c>
      <x:c r="I2830" s="19" t="n">
        <x:v>48</x:v>
      </x:c>
      <x:c r="J2830" s="21" t="n">
        <x:v>4</x:v>
      </x:c>
      <x:c r="K2830" s="18" t="n">
        <x:f>'05 Cargo Register'!K142</x:f>
        <x:v>337.5</x:v>
      </x:c>
      <x:c r="L2830" s="18" t="n">
        <x:f>'05 Cargo Register'!N142</x:f>
        <x:v>23</x:v>
      </x:c>
      <x:c r="M2830" s="18" t="n">
        <x:f>'05 Cargo Register'!O142</x:f>
        <x:v>607.2</x:v>
      </x:c>
      <x:c r="N2830" s="18" t="n">
        <x:f>J2830*K2830</x:f>
        <x:v>1350</x:v>
      </x:c>
      <x:c r="O2830" s="18" t="n">
        <x:f>J2830*L2830</x:f>
        <x:v>92</x:v>
      </x:c>
      <x:c r="P2830" s="18" t="n">
        <x:f>J2830*M2830</x:f>
        <x:v>2428.8</x:v>
      </x:c>
      <x:c r="Q2830" s="22" t="n">
        <x:f>'01 Controls'!$E$28*'02 Cargo Classes'!$M$7</x:f>
        <x:v>0.010000000000000002</x:v>
      </x:c>
      <x:c r="R2830" s="22" t="n">
        <x:f>'01 Controls'!$F$28*'02 Cargo Classes'!$N$7</x:f>
        <x:v>0</x:v>
      </x:c>
      <x:c r="S2830" s="22" t="n">
        <x:f>'01 Controls'!$G$28*'02 Cargo Classes'!$O$7</x:f>
        <x:v>1.14</x:v>
      </x:c>
      <x:c r="T2830" s="22" t="n">
        <x:f>'01 Controls'!$H$28*'02 Cargo Classes'!$P$7</x:f>
        <x:v>0</x:v>
      </x:c>
      <x:c r="U2830" s="22" t="n">
        <x:f>SUM(Q2830:T2830)</x:f>
        <x:v>1.15</x:v>
      </x:c>
      <x:c r="V2830" s="18" t="n">
        <x:f>IF(U2830=0,0,N2830*Q2830/U2830)</x:f>
        <x:v>11.739130434782611</x:v>
      </x:c>
      <x:c r="W2830" s="18" t="n">
        <x:f>IF(U2830=0,0,P2830*Q2830/U2830)</x:f>
        <x:v>21.120000000000008</x:v>
      </x:c>
      <x:c r="X2830" s="18" t="n">
        <x:f>MAX(V2830,W2830*'01 Controls'!$E$12)</x:f>
        <x:v>11.739130434782611</x:v>
      </x:c>
      <x:c r="Y2830" s="18" t="n">
        <x:f>IF(U2830=0,0,N2830*R2830/U2830)</x:f>
        <x:v>0</x:v>
      </x:c>
      <x:c r="Z2830" s="18" t="n">
        <x:f>IF(U2830=0,0,P2830*R2830/U2830)</x:f>
        <x:v>0</x:v>
      </x:c>
      <x:c r="AA2830" s="18" t="n">
        <x:f>MAX(Y2830,Z2830*'01 Controls'!$E$13)</x:f>
        <x:v>0</x:v>
      </x:c>
      <x:c r="AB2830" s="18" t="n">
        <x:f>IF(U2830=0,0,N2830*S2830/U2830)</x:f>
        <x:v>1338.2608695652173</x:v>
      </x:c>
      <x:c r="AC2830" s="18" t="n">
        <x:f>IF(U2830=0,0,P2830*S2830/U2830)</x:f>
        <x:v>2407.6800000000003</x:v>
      </x:c>
      <x:c r="AD2830" s="18" t="n">
        <x:f>MAX(AB2830,AC2830*'01 Controls'!$E$14)</x:f>
        <x:v>1338.2608695652173</x:v>
      </x:c>
      <x:c r="AE2830" s="18" t="n">
        <x:f>IF(U2830=0,0,N2830*T2830/U2830)</x:f>
        <x:v>0</x:v>
      </x:c>
      <x:c r="AF2830" s="18" t="n">
        <x:f>IF(U2830=0,0,P2830*T2830/U2830)</x:f>
        <x:v>0</x:v>
      </x:c>
      <x:c r="AG2830" s="18" t="n">
        <x:f>MAX(AE2830,AF2830*'01 Controls'!$E$15)</x:f>
        <x:v>0</x:v>
      </x:c>
      <x:c r="AH2830" s="18" t="n">
        <x:f>SUM(V2830,Y2830,AB2830,AE2830)</x:f>
        <x:v>1349.9999999999998</x:v>
      </x:c>
      <x:c r="AI2830" s="18" t="n">
        <x:f>N2830-AH2830</x:f>
        <x:v>2.2737367544323206e-13</x:v>
      </x:c>
      <x:c r="AJ2830" s="18" t="n">
        <x:f>V2830*INDEX('07 Mode Capacity'!$P$6:$P$17,MATCH("AIR-"&amp;I2830,'07 Mode Capacity'!$C$6:$C$17,0))</x:f>
        <x:v>3.2908968581786535</x:v>
      </x:c>
      <x:c r="AK2830" s="18" t="n">
        <x:f>Y2830*INDEX('07 Mode Capacity'!$P$6:$P$17,MATCH("OCEAN-"&amp;I2830,'07 Mode Capacity'!$C$6:$C$17,0))</x:f>
        <x:v>0</x:v>
      </x:c>
      <x:c r="AL2830" s="18" t="n">
        <x:f>AB2830*INDEX('07 Mode Capacity'!$P$6:$P$17,MATCH("LAND-"&amp;I2830,'07 Mode Capacity'!$C$6:$C$17,0))</x:f>
        <x:v>163.33188798511998</x:v>
      </x:c>
      <x:c r="AM2830" s="18" t="n">
        <x:f>AE2830*INDEX('07 Mode Capacity'!$P$6:$P$17,MATCH("INLAND-"&amp;I2830,'07 Mode Capacity'!$C$6:$C$17,0))</x:f>
        <x:v>0</x:v>
      </x:c>
      <x:c r="AN2830" s="18" t="n">
        <x:f>SUM(AJ2830:AM2830)</x:f>
        <x:v>166.62278484329863</x:v>
      </x:c>
      <x:c r="AO2830" s="17" t="n">
        <x:f>IF(N2830=0,1,AN2830/N2830)</x:f>
        <x:v>0.1234242850691101</x:v>
      </x:c>
      <x:c r="AP2830" s="11" t="str">
        <x:f>IF(AO2830&gt;='01 Controls'!$E$16,"PASS","FAIL")</x:f>
        <x:v>FAIL</x:v>
      </x:c>
      <x:c r="AQ2830" s="11" t="str">
        <x:v>UNQUANTIFIED</x:v>
      </x:c>
      <x:c r="AR2830" s="11" t="str">
        <x:v>Position-class planning record; serial item and receiver open</x:v>
      </x:c>
      <x:c r="AS2830" s="26"/>
      <x:c r="AT2830" s="26"/>
    </x:row>
    <x:row r="2831">
      <x:c r="C2831" s="11" t="str">
        <x:v>M4-A-SRG-COL-12</x:v>
      </x:c>
      <x:c r="D2831" s="11" t="str">
        <x:v>M4</x:v>
      </x:c>
      <x:c r="E2831" s="11" t="str">
        <x:v>Tornado sequence</x:v>
      </x:c>
      <x:c r="F2831" s="11" t="str">
        <x:v>A-SRG</x:v>
      </x:c>
      <x:c r="G2831" s="11" t="str">
        <x:v>Air sensing and relay group</x:v>
      </x:c>
      <x:c r="H2831" s="11" t="str">
        <x:v>COL-12</x:v>
      </x:c>
      <x:c r="I2831" s="19" t="n">
        <x:v>24</x:v>
      </x:c>
      <x:c r="J2831" s="21" t="n">
        <x:v>4</x:v>
      </x:c>
      <x:c r="K2831" s="18" t="n">
        <x:f>'05 Cargo Register'!K143</x:f>
        <x:v>84.375</x:v>
      </x:c>
      <x:c r="L2831" s="18" t="n">
        <x:f>'05 Cargo Register'!N143</x:f>
        <x:v>9</x:v>
      </x:c>
      <x:c r="M2831" s="18" t="n">
        <x:f>'05 Cargo Register'!O143</x:f>
        <x:v>237.60000000000002</x:v>
      </x:c>
      <x:c r="N2831" s="18" t="n">
        <x:f>J2831*K2831</x:f>
        <x:v>337.5</x:v>
      </x:c>
      <x:c r="O2831" s="18" t="n">
        <x:f>J2831*L2831</x:f>
        <x:v>36</x:v>
      </x:c>
      <x:c r="P2831" s="18" t="n">
        <x:f>J2831*M2831</x:f>
        <x:v>950.4000000000001</x:v>
      </x:c>
      <x:c r="Q2831" s="22" t="n">
        <x:f>'01 Controls'!$E$28*'02 Cargo Classes'!$M$8</x:f>
        <x:v>0.1</x:v>
      </x:c>
      <x:c r="R2831" s="22" t="n">
        <x:f>'01 Controls'!$F$28*'02 Cargo Classes'!$N$8</x:f>
        <x:v>0</x:v>
      </x:c>
      <x:c r="S2831" s="22" t="n">
        <x:f>'01 Controls'!$G$28*'02 Cargo Classes'!$O$8</x:f>
        <x:v>1.14</x:v>
      </x:c>
      <x:c r="T2831" s="22" t="n">
        <x:f>'01 Controls'!$H$28*'02 Cargo Classes'!$P$8</x:f>
        <x:v>0</x:v>
      </x:c>
      <x:c r="U2831" s="22" t="n">
        <x:f>SUM(Q2831:T2831)</x:f>
        <x:v>1.24</x:v>
      </x:c>
      <x:c r="V2831" s="18" t="n">
        <x:f>IF(U2831=0,0,N2831*Q2831/U2831)</x:f>
        <x:v>27.217741935483872</x:v>
      </x:c>
      <x:c r="W2831" s="18" t="n">
        <x:f>IF(U2831=0,0,P2831*Q2831/U2831)</x:f>
        <x:v>76.64516129032259</x:v>
      </x:c>
      <x:c r="X2831" s="18" t="n">
        <x:f>MAX(V2831,W2831*'01 Controls'!$E$12)</x:f>
        <x:v>27.217741935483872</x:v>
      </x:c>
      <x:c r="Y2831" s="18" t="n">
        <x:f>IF(U2831=0,0,N2831*R2831/U2831)</x:f>
        <x:v>0</x:v>
      </x:c>
      <x:c r="Z2831" s="18" t="n">
        <x:f>IF(U2831=0,0,P2831*R2831/U2831)</x:f>
        <x:v>0</x:v>
      </x:c>
      <x:c r="AA2831" s="18" t="n">
        <x:f>MAX(Y2831,Z2831*'01 Controls'!$E$13)</x:f>
        <x:v>0</x:v>
      </x:c>
      <x:c r="AB2831" s="18" t="n">
        <x:f>IF(U2831=0,0,N2831*S2831/U2831)</x:f>
        <x:v>310.2822580645161</x:v>
      </x:c>
      <x:c r="AC2831" s="18" t="n">
        <x:f>IF(U2831=0,0,P2831*S2831/U2831)</x:f>
        <x:v>873.7548387096773</x:v>
      </x:c>
      <x:c r="AD2831" s="18" t="n">
        <x:f>MAX(AB2831,AC2831*'01 Controls'!$E$14)</x:f>
        <x:v>310.2822580645161</x:v>
      </x:c>
      <x:c r="AE2831" s="18" t="n">
        <x:f>IF(U2831=0,0,N2831*T2831/U2831)</x:f>
        <x:v>0</x:v>
      </x:c>
      <x:c r="AF2831" s="18" t="n">
        <x:f>IF(U2831=0,0,P2831*T2831/U2831)</x:f>
        <x:v>0</x:v>
      </x:c>
      <x:c r="AG2831" s="18" t="n">
        <x:f>MAX(AE2831,AF2831*'01 Controls'!$E$15)</x:f>
        <x:v>0</x:v>
      </x:c>
      <x:c r="AH2831" s="18" t="n">
        <x:f>SUM(V2831,Y2831,AB2831,AE2831)</x:f>
        <x:v>337.5</x:v>
      </x:c>
      <x:c r="AI2831" s="18" t="n">
        <x:f>N2831-AH2831</x:f>
        <x:v>0</x:v>
      </x:c>
      <x:c r="AJ2831" s="18" t="n">
        <x:f>V2831*INDEX('07 Mode Capacity'!$P$6:$P$17,MATCH("AIR-"&amp;I2831,'07 Mode Capacity'!$C$6:$C$17,0))</x:f>
        <x:v>5.522862733517618</x:v>
      </x:c>
      <x:c r="AK2831" s="18" t="n">
        <x:f>Y2831*INDEX('07 Mode Capacity'!$P$6:$P$17,MATCH("OCEAN-"&amp;I2831,'07 Mode Capacity'!$C$6:$C$17,0))</x:f>
        <x:v>0</x:v>
      </x:c>
      <x:c r="AL2831" s="18" t="n">
        <x:f>AB2831*INDEX('07 Mode Capacity'!$P$6:$P$17,MATCH("LAND-"&amp;I2831,'07 Mode Capacity'!$C$6:$C$17,0))</x:f>
        <x:v>118.68325048791162</x:v>
      </x:c>
      <x:c r="AM2831" s="18" t="n">
        <x:f>AE2831*INDEX('07 Mode Capacity'!$P$6:$P$17,MATCH("INLAND-"&amp;I2831,'07 Mode Capacity'!$C$6:$C$17,0))</x:f>
        <x:v>0</x:v>
      </x:c>
      <x:c r="AN2831" s="18" t="n">
        <x:f>SUM(AJ2831:AM2831)</x:f>
        <x:v>124.20611322142923</x:v>
      </x:c>
      <x:c r="AO2831" s="17" t="n">
        <x:f>IF(N2831=0,1,AN2831/N2831)</x:f>
        <x:v>0.3680181132486792</x:v>
      </x:c>
      <x:c r="AP2831" s="11" t="str">
        <x:f>IF(AO2831&gt;='01 Controls'!$E$16,"PASS","FAIL")</x:f>
        <x:v>FAIL</x:v>
      </x:c>
      <x:c r="AQ2831" s="11" t="str">
        <x:v>UNQUANTIFIED</x:v>
      </x:c>
      <x:c r="AR2831" s="11" t="str">
        <x:v>Position-class planning record; serial item and receiver open</x:v>
      </x:c>
      <x:c r="AS2831" s="26"/>
      <x:c r="AT2831" s="26"/>
    </x:row>
    <x:row r="2832">
      <x:c r="C2832" s="11" t="str">
        <x:v>M4-A-SRG-BAT-22</x:v>
      </x:c>
      <x:c r="D2832" s="11" t="str">
        <x:v>M4</x:v>
      </x:c>
      <x:c r="E2832" s="11" t="str">
        <x:v>Tornado sequence</x:v>
      </x:c>
      <x:c r="F2832" s="11" t="str">
        <x:v>A-SRG</x:v>
      </x:c>
      <x:c r="G2832" s="11" t="str">
        <x:v>Air sensing and relay group</x:v>
      </x:c>
      <x:c r="H2832" s="11" t="str">
        <x:v>BAT-22</x:v>
      </x:c>
      <x:c r="I2832" s="19" t="n">
        <x:v>48</x:v>
      </x:c>
      <x:c r="J2832" s="21" t="n">
        <x:v>4</x:v>
      </x:c>
      <x:c r="K2832" s="18" t="n">
        <x:f>'05 Cargo Register'!K144</x:f>
        <x:v>225</x:v>
      </x:c>
      <x:c r="L2832" s="18" t="n">
        <x:f>'05 Cargo Register'!N144</x:f>
        <x:v>13</x:v>
      </x:c>
      <x:c r="M2832" s="18" t="n">
        <x:f>'05 Cargo Register'!O144</x:f>
        <x:v>343.20000000000005</x:v>
      </x:c>
      <x:c r="N2832" s="18" t="n">
        <x:f>J2832*K2832</x:f>
        <x:v>900</x:v>
      </x:c>
      <x:c r="O2832" s="18" t="n">
        <x:f>J2832*L2832</x:f>
        <x:v>52</x:v>
      </x:c>
      <x:c r="P2832" s="18" t="n">
        <x:f>J2832*M2832</x:f>
        <x:v>1372.8000000000002</x:v>
      </x:c>
      <x:c r="Q2832" s="22" t="n">
        <x:f>'01 Controls'!$E$28*'02 Cargo Classes'!$M$9</x:f>
        <x:v>0</x:v>
      </x:c>
      <x:c r="R2832" s="22" t="n">
        <x:f>'01 Controls'!$F$28*'02 Cargo Classes'!$N$9</x:f>
        <x:v>0</x:v>
      </x:c>
      <x:c r="S2832" s="22" t="n">
        <x:f>'01 Controls'!$G$28*'02 Cargo Classes'!$O$9</x:f>
        <x:v>0.95</x:v>
      </x:c>
      <x:c r="T2832" s="22" t="n">
        <x:f>'01 Controls'!$H$28*'02 Cargo Classes'!$P$9</x:f>
        <x:v>0</x:v>
      </x:c>
      <x:c r="U2832" s="22" t="n">
        <x:f>SUM(Q2832:T2832)</x:f>
        <x:v>0.95</x:v>
      </x:c>
      <x:c r="V2832" s="18" t="n">
        <x:f>IF(U2832=0,0,N2832*Q2832/U2832)</x:f>
        <x:v>0</x:v>
      </x:c>
      <x:c r="W2832" s="18" t="n">
        <x:f>IF(U2832=0,0,P2832*Q2832/U2832)</x:f>
        <x:v>0</x:v>
      </x:c>
      <x:c r="X2832" s="18" t="n">
        <x:f>MAX(V2832,W2832*'01 Controls'!$E$12)</x:f>
        <x:v>0</x:v>
      </x:c>
      <x:c r="Y2832" s="18" t="n">
        <x:f>IF(U2832=0,0,N2832*R2832/U2832)</x:f>
        <x:v>0</x:v>
      </x:c>
      <x:c r="Z2832" s="18" t="n">
        <x:f>IF(U2832=0,0,P2832*R2832/U2832)</x:f>
        <x:v>0</x:v>
      </x:c>
      <x:c r="AA2832" s="18" t="n">
        <x:f>MAX(Y2832,Z2832*'01 Controls'!$E$13)</x:f>
        <x:v>0</x:v>
      </x:c>
      <x:c r="AB2832" s="18" t="n">
        <x:f>IF(U2832=0,0,N2832*S2832/U2832)</x:f>
        <x:v>900</x:v>
      </x:c>
      <x:c r="AC2832" s="18" t="n">
        <x:f>IF(U2832=0,0,P2832*S2832/U2832)</x:f>
        <x:v>1372.8000000000002</x:v>
      </x:c>
      <x:c r="AD2832" s="18" t="n">
        <x:f>MAX(AB2832,AC2832*'01 Controls'!$E$14)</x:f>
        <x:v>900</x:v>
      </x:c>
      <x:c r="AE2832" s="18" t="n">
        <x:f>IF(U2832=0,0,N2832*T2832/U2832)</x:f>
        <x:v>0</x:v>
      </x:c>
      <x:c r="AF2832" s="18" t="n">
        <x:f>IF(U2832=0,0,P2832*T2832/U2832)</x:f>
        <x:v>0</x:v>
      </x:c>
      <x:c r="AG2832" s="18" t="n">
        <x:f>MAX(AE2832,AF2832*'01 Controls'!$E$15)</x:f>
        <x:v>0</x:v>
      </x:c>
      <x:c r="AH2832" s="18" t="n">
        <x:f>SUM(V2832,Y2832,AB2832,AE2832)</x:f>
        <x:v>900</x:v>
      </x:c>
      <x:c r="AI2832" s="18" t="n">
        <x:f>N2832-AH2832</x:f>
        <x:v>0</x:v>
      </x:c>
      <x:c r="AJ2832" s="18" t="n">
        <x:f>V2832*INDEX('07 Mode Capacity'!$P$6:$P$17,MATCH("AIR-"&amp;I2832,'07 Mode Capacity'!$C$6:$C$17,0))</x:f>
        <x:v>0</x:v>
      </x:c>
      <x:c r="AK2832" s="18" t="n">
        <x:f>Y2832*INDEX('07 Mode Capacity'!$P$6:$P$17,MATCH("OCEAN-"&amp;I2832,'07 Mode Capacity'!$C$6:$C$17,0))</x:f>
        <x:v>0</x:v>
      </x:c>
      <x:c r="AL2832" s="18" t="n">
        <x:f>AB2832*INDEX('07 Mode Capacity'!$P$6:$P$17,MATCH("LAND-"&amp;I2832,'07 Mode Capacity'!$C$6:$C$17,0))</x:f>
        <x:v>109.8430825630924</x:v>
      </x:c>
      <x:c r="AM2832" s="18" t="n">
        <x:f>AE2832*INDEX('07 Mode Capacity'!$P$6:$P$17,MATCH("INLAND-"&amp;I2832,'07 Mode Capacity'!$C$6:$C$17,0))</x:f>
        <x:v>0</x:v>
      </x:c>
      <x:c r="AN2832" s="18" t="n">
        <x:f>SUM(AJ2832:AM2832)</x:f>
        <x:v>109.8430825630924</x:v>
      </x:c>
      <x:c r="AO2832" s="17" t="n">
        <x:f>IF(N2832=0,1,AN2832/N2832)</x:f>
        <x:v>0.1220478695145471</x:v>
      </x:c>
      <x:c r="AP2832" s="11" t="str">
        <x:f>IF(AO2832&gt;='01 Controls'!$E$16,"PASS","FAIL")</x:f>
        <x:v>FAIL</x:v>
      </x:c>
      <x:c r="AQ2832" s="11" t="str">
        <x:v>UNQUANTIFIED</x:v>
      </x:c>
      <x:c r="AR2832" s="11" t="str">
        <x:v>Position-class planning record; serial item and receiver open</x:v>
      </x:c>
      <x:c r="AS2832" s="26"/>
      <x:c r="AT2832" s="26"/>
    </x:row>
    <x:row r="2833">
      <x:c r="C2833" s="11" t="str">
        <x:v>M4-A-SRG-TNK-20</x:v>
      </x:c>
      <x:c r="D2833" s="11" t="str">
        <x:v>M4</x:v>
      </x:c>
      <x:c r="E2833" s="11" t="str">
        <x:v>Tornado sequence</x:v>
      </x:c>
      <x:c r="F2833" s="11" t="str">
        <x:v>A-SRG</x:v>
      </x:c>
      <x:c r="G2833" s="11" t="str">
        <x:v>Air sensing and relay group</x:v>
      </x:c>
      <x:c r="H2833" s="11" t="str">
        <x:v>TNK-20</x:v>
      </x:c>
      <x:c r="I2833" s="19" t="n">
        <x:v>48</x:v>
      </x:c>
      <x:c r="J2833" s="21" t="n">
        <x:v>4</x:v>
      </x:c>
      <x:c r="K2833" s="18" t="n">
        <x:f>'05 Cargo Register'!K145</x:f>
        <x:v>281.25</x:v>
      </x:c>
      <x:c r="L2833" s="18" t="n">
        <x:f>'05 Cargo Register'!N145</x:f>
        <x:v>17</x:v>
      </x:c>
      <x:c r="M2833" s="18" t="n">
        <x:f>'05 Cargo Register'!O145</x:f>
        <x:v>361.25</x:v>
      </x:c>
      <x:c r="N2833" s="18" t="n">
        <x:f>J2833*K2833</x:f>
        <x:v>1125</x:v>
      </x:c>
      <x:c r="O2833" s="18" t="n">
        <x:f>J2833*L2833</x:f>
        <x:v>68</x:v>
      </x:c>
      <x:c r="P2833" s="18" t="n">
        <x:f>J2833*M2833</x:f>
        <x:v>1445</x:v>
      </x:c>
      <x:c r="Q2833" s="22" t="n">
        <x:f>'01 Controls'!$E$28*'02 Cargo Classes'!$M$10</x:f>
        <x:v>0</x:v>
      </x:c>
      <x:c r="R2833" s="22" t="n">
        <x:f>'01 Controls'!$F$28*'02 Cargo Classes'!$N$10</x:f>
        <x:v>0</x:v>
      </x:c>
      <x:c r="S2833" s="22" t="n">
        <x:f>'01 Controls'!$G$28*'02 Cargo Classes'!$O$10</x:f>
        <x:v>0.95</x:v>
      </x:c>
      <x:c r="T2833" s="22" t="n">
        <x:f>'01 Controls'!$H$28*'02 Cargo Classes'!$P$10</x:f>
        <x:v>0</x:v>
      </x:c>
      <x:c r="U2833" s="22" t="n">
        <x:f>SUM(Q2833:T2833)</x:f>
        <x:v>0.95</x:v>
      </x:c>
      <x:c r="V2833" s="18" t="n">
        <x:f>IF(U2833=0,0,N2833*Q2833/U2833)</x:f>
        <x:v>0</x:v>
      </x:c>
      <x:c r="W2833" s="18" t="n">
        <x:f>IF(U2833=0,0,P2833*Q2833/U2833)</x:f>
        <x:v>0</x:v>
      </x:c>
      <x:c r="X2833" s="18" t="n">
        <x:f>MAX(V2833,W2833*'01 Controls'!$E$12)</x:f>
        <x:v>0</x:v>
      </x:c>
      <x:c r="Y2833" s="18" t="n">
        <x:f>IF(U2833=0,0,N2833*R2833/U2833)</x:f>
        <x:v>0</x:v>
      </x:c>
      <x:c r="Z2833" s="18" t="n">
        <x:f>IF(U2833=0,0,P2833*R2833/U2833)</x:f>
        <x:v>0</x:v>
      </x:c>
      <x:c r="AA2833" s="18" t="n">
        <x:f>MAX(Y2833,Z2833*'01 Controls'!$E$13)</x:f>
        <x:v>0</x:v>
      </x:c>
      <x:c r="AB2833" s="18" t="n">
        <x:f>IF(U2833=0,0,N2833*S2833/U2833)</x:f>
        <x:v>1125</x:v>
      </x:c>
      <x:c r="AC2833" s="18" t="n">
        <x:f>IF(U2833=0,0,P2833*S2833/U2833)</x:f>
        <x:v>1445</x:v>
      </x:c>
      <x:c r="AD2833" s="18" t="n">
        <x:f>MAX(AB2833,AC2833*'01 Controls'!$E$14)</x:f>
        <x:v>1125</x:v>
      </x:c>
      <x:c r="AE2833" s="18" t="n">
        <x:f>IF(U2833=0,0,N2833*T2833/U2833)</x:f>
        <x:v>0</x:v>
      </x:c>
      <x:c r="AF2833" s="18" t="n">
        <x:f>IF(U2833=0,0,P2833*T2833/U2833)</x:f>
        <x:v>0</x:v>
      </x:c>
      <x:c r="AG2833" s="18" t="n">
        <x:f>MAX(AE2833,AF2833*'01 Controls'!$E$15)</x:f>
        <x:v>0</x:v>
      </x:c>
      <x:c r="AH2833" s="18" t="n">
        <x:f>SUM(V2833,Y2833,AB2833,AE2833)</x:f>
        <x:v>1125</x:v>
      </x:c>
      <x:c r="AI2833" s="18" t="n">
        <x:f>N2833-AH2833</x:f>
        <x:v>0</x:v>
      </x:c>
      <x:c r="AJ2833" s="18" t="n">
        <x:f>V2833*INDEX('07 Mode Capacity'!$P$6:$P$17,MATCH("AIR-"&amp;I2833,'07 Mode Capacity'!$C$6:$C$17,0))</x:f>
        <x:v>0</x:v>
      </x:c>
      <x:c r="AK2833" s="18" t="n">
        <x:f>Y2833*INDEX('07 Mode Capacity'!$P$6:$P$17,MATCH("OCEAN-"&amp;I2833,'07 Mode Capacity'!$C$6:$C$17,0))</x:f>
        <x:v>0</x:v>
      </x:c>
      <x:c r="AL2833" s="18" t="n">
        <x:f>AB2833*INDEX('07 Mode Capacity'!$P$6:$P$17,MATCH("LAND-"&amp;I2833,'07 Mode Capacity'!$C$6:$C$17,0))</x:f>
        <x:v>137.3038532038655</x:v>
      </x:c>
      <x:c r="AM2833" s="18" t="n">
        <x:f>AE2833*INDEX('07 Mode Capacity'!$P$6:$P$17,MATCH("INLAND-"&amp;I2833,'07 Mode Capacity'!$C$6:$C$17,0))</x:f>
        <x:v>0</x:v>
      </x:c>
      <x:c r="AN2833" s="18" t="n">
        <x:f>SUM(AJ2833:AM2833)</x:f>
        <x:v>137.3038532038655</x:v>
      </x:c>
      <x:c r="AO2833" s="17" t="n">
        <x:f>IF(N2833=0,1,AN2833/N2833)</x:f>
        <x:v>0.1220478695145471</x:v>
      </x:c>
      <x:c r="AP2833" s="11" t="str">
        <x:f>IF(AO2833&gt;='01 Controls'!$E$16,"PASS","FAIL")</x:f>
        <x:v>FAIL</x:v>
      </x:c>
      <x:c r="AQ2833" s="11" t="str">
        <x:v>UNQUANTIFIED</x:v>
      </x:c>
      <x:c r="AR2833" s="11" t="str">
        <x:v>Position-class planning record; serial item and receiver open</x:v>
      </x:c>
      <x:c r="AS2833" s="26"/>
      <x:c r="AT2833" s="26"/>
    </x:row>
    <x:row r="2834">
      <x:c r="C2834" s="11" t="str">
        <x:v>M4-A-SRG-FLR-24</x:v>
      </x:c>
      <x:c r="D2834" s="11" t="str">
        <x:v>M4</x:v>
      </x:c>
      <x:c r="E2834" s="11" t="str">
        <x:v>Tornado sequence</x:v>
      </x:c>
      <x:c r="F2834" s="11" t="str">
        <x:v>A-SRG</x:v>
      </x:c>
      <x:c r="G2834" s="11" t="str">
        <x:v>Air sensing and relay group</x:v>
      </x:c>
      <x:c r="H2834" s="11" t="str">
        <x:v>FLR-24</x:v>
      </x:c>
      <x:c r="I2834" s="19" t="n">
        <x:v>48</x:v>
      </x:c>
      <x:c r="J2834" s="21" t="n">
        <x:v>4</x:v>
      </x:c>
      <x:c r="K2834" s="18" t="n">
        <x:f>'05 Cargo Register'!K146</x:f>
        <x:v>421.875</x:v>
      </x:c>
      <x:c r="L2834" s="18" t="n">
        <x:f>'05 Cargo Register'!N146</x:f>
        <x:v>21</x:v>
      </x:c>
      <x:c r="M2834" s="18" t="n">
        <x:f>'05 Cargo Register'!O146</x:f>
        <x:v>672</x:v>
      </x:c>
      <x:c r="N2834" s="18" t="n">
        <x:f>J2834*K2834</x:f>
        <x:v>1687.5</x:v>
      </x:c>
      <x:c r="O2834" s="18" t="n">
        <x:f>J2834*L2834</x:f>
        <x:v>84</x:v>
      </x:c>
      <x:c r="P2834" s="18" t="n">
        <x:f>J2834*M2834</x:f>
        <x:v>2688</x:v>
      </x:c>
      <x:c r="Q2834" s="22" t="n">
        <x:f>'01 Controls'!$E$28*'02 Cargo Classes'!$M$11</x:f>
        <x:v>0</x:v>
      </x:c>
      <x:c r="R2834" s="22" t="n">
        <x:f>'01 Controls'!$F$28*'02 Cargo Classes'!$N$11</x:f>
        <x:v>0</x:v>
      </x:c>
      <x:c r="S2834" s="22" t="n">
        <x:f>'01 Controls'!$G$28*'02 Cargo Classes'!$O$11</x:f>
        <x:v>0.95</x:v>
      </x:c>
      <x:c r="T2834" s="22" t="n">
        <x:f>'01 Controls'!$H$28*'02 Cargo Classes'!$P$11</x:f>
        <x:v>0</x:v>
      </x:c>
      <x:c r="U2834" s="22" t="n">
        <x:f>SUM(Q2834:T2834)</x:f>
        <x:v>0.95</x:v>
      </x:c>
      <x:c r="V2834" s="18" t="n">
        <x:f>IF(U2834=0,0,N2834*Q2834/U2834)</x:f>
        <x:v>0</x:v>
      </x:c>
      <x:c r="W2834" s="18" t="n">
        <x:f>IF(U2834=0,0,P2834*Q2834/U2834)</x:f>
        <x:v>0</x:v>
      </x:c>
      <x:c r="X2834" s="18" t="n">
        <x:f>MAX(V2834,W2834*'01 Controls'!$E$12)</x:f>
        <x:v>0</x:v>
      </x:c>
      <x:c r="Y2834" s="18" t="n">
        <x:f>IF(U2834=0,0,N2834*R2834/U2834)</x:f>
        <x:v>0</x:v>
      </x:c>
      <x:c r="Z2834" s="18" t="n">
        <x:f>IF(U2834=0,0,P2834*R2834/U2834)</x:f>
        <x:v>0</x:v>
      </x:c>
      <x:c r="AA2834" s="18" t="n">
        <x:f>MAX(Y2834,Z2834*'01 Controls'!$E$13)</x:f>
        <x:v>0</x:v>
      </x:c>
      <x:c r="AB2834" s="18" t="n">
        <x:f>IF(U2834=0,0,N2834*S2834/U2834)</x:f>
        <x:v>1687.5</x:v>
      </x:c>
      <x:c r="AC2834" s="18" t="n">
        <x:f>IF(U2834=0,0,P2834*S2834/U2834)</x:f>
        <x:v>2688</x:v>
      </x:c>
      <x:c r="AD2834" s="18" t="n">
        <x:f>MAX(AB2834,AC2834*'01 Controls'!$E$14)</x:f>
        <x:v>1687.5</x:v>
      </x:c>
      <x:c r="AE2834" s="18" t="n">
        <x:f>IF(U2834=0,0,N2834*T2834/U2834)</x:f>
        <x:v>0</x:v>
      </x:c>
      <x:c r="AF2834" s="18" t="n">
        <x:f>IF(U2834=0,0,P2834*T2834/U2834)</x:f>
        <x:v>0</x:v>
      </x:c>
      <x:c r="AG2834" s="18" t="n">
        <x:f>MAX(AE2834,AF2834*'01 Controls'!$E$15)</x:f>
        <x:v>0</x:v>
      </x:c>
      <x:c r="AH2834" s="18" t="n">
        <x:f>SUM(V2834,Y2834,AB2834,AE2834)</x:f>
        <x:v>1687.5</x:v>
      </x:c>
      <x:c r="AI2834" s="18" t="n">
        <x:f>N2834-AH2834</x:f>
        <x:v>0</x:v>
      </x:c>
      <x:c r="AJ2834" s="18" t="n">
        <x:f>V2834*INDEX('07 Mode Capacity'!$P$6:$P$17,MATCH("AIR-"&amp;I2834,'07 Mode Capacity'!$C$6:$C$17,0))</x:f>
        <x:v>0</x:v>
      </x:c>
      <x:c r="AK2834" s="18" t="n">
        <x:f>Y2834*INDEX('07 Mode Capacity'!$P$6:$P$17,MATCH("OCEAN-"&amp;I2834,'07 Mode Capacity'!$C$6:$C$17,0))</x:f>
        <x:v>0</x:v>
      </x:c>
      <x:c r="AL2834" s="18" t="n">
        <x:f>AB2834*INDEX('07 Mode Capacity'!$P$6:$P$17,MATCH("LAND-"&amp;I2834,'07 Mode Capacity'!$C$6:$C$17,0))</x:f>
        <x:v>205.95577980579824</x:v>
      </x:c>
      <x:c r="AM2834" s="18" t="n">
        <x:f>AE2834*INDEX('07 Mode Capacity'!$P$6:$P$17,MATCH("INLAND-"&amp;I2834,'07 Mode Capacity'!$C$6:$C$17,0))</x:f>
        <x:v>0</x:v>
      </x:c>
      <x:c r="AN2834" s="18" t="n">
        <x:f>SUM(AJ2834:AM2834)</x:f>
        <x:v>205.95577980579824</x:v>
      </x:c>
      <x:c r="AO2834" s="17" t="n">
        <x:f>IF(N2834=0,1,AN2834/N2834)</x:f>
        <x:v>0.1220478695145471</x:v>
      </x:c>
      <x:c r="AP2834" s="11" t="str">
        <x:f>IF(AO2834&gt;='01 Controls'!$E$16,"PASS","FAIL")</x:f>
        <x:v>FAIL</x:v>
      </x:c>
      <x:c r="AQ2834" s="11" t="str">
        <x:v>UNQUANTIFIED</x:v>
      </x:c>
      <x:c r="AR2834" s="11" t="str">
        <x:v>Position-class planning record; serial item and receiver open</x:v>
      </x:c>
      <x:c r="AS2834" s="26"/>
      <x:c r="AT2834" s="26"/>
    </x:row>
    <x:row r="2835">
      <x:c r="C2835" s="11" t="str">
        <x:v>M4-A-SRG-ROL-30</x:v>
      </x:c>
      <x:c r="D2835" s="11" t="str">
        <x:v>M4</x:v>
      </x:c>
      <x:c r="E2835" s="11" t="str">
        <x:v>Tornado sequence</x:v>
      </x:c>
      <x:c r="F2835" s="11" t="str">
        <x:v>A-SRG</x:v>
      </x:c>
      <x:c r="G2835" s="11" t="str">
        <x:v>Air sensing and relay group</x:v>
      </x:c>
      <x:c r="H2835" s="11" t="str">
        <x:v>ROL-30</x:v>
      </x:c>
      <x:c r="I2835" s="19" t="n">
        <x:v>48</x:v>
      </x:c>
      <x:c r="J2835" s="21" t="n">
        <x:v>4</x:v>
      </x:c>
      <x:c r="K2835" s="18" t="n">
        <x:f>'05 Cargo Register'!K147</x:f>
        <x:v>506.25</x:v>
      </x:c>
      <x:c r="L2835" s="18" t="n">
        <x:f>'05 Cargo Register'!N147</x:f>
        <x:v>22</x:v>
      </x:c>
      <x:c r="M2835" s="18" t="n">
        <x:f>'05 Cargo Register'!O147</x:f>
        <x:v>1402.5</x:v>
      </x:c>
      <x:c r="N2835" s="18" t="n">
        <x:f>J2835*K2835</x:f>
        <x:v>2025</x:v>
      </x:c>
      <x:c r="O2835" s="18" t="n">
        <x:f>J2835*L2835</x:f>
        <x:v>88</x:v>
      </x:c>
      <x:c r="P2835" s="18" t="n">
        <x:f>J2835*M2835</x:f>
        <x:v>5610</x:v>
      </x:c>
      <x:c r="Q2835" s="22" t="n">
        <x:f>'01 Controls'!$E$28*'02 Cargo Classes'!$M$12</x:f>
        <x:v>0</x:v>
      </x:c>
      <x:c r="R2835" s="22" t="n">
        <x:f>'01 Controls'!$F$28*'02 Cargo Classes'!$N$12</x:f>
        <x:v>0</x:v>
      </x:c>
      <x:c r="S2835" s="22" t="n">
        <x:f>'01 Controls'!$G$28*'02 Cargo Classes'!$O$12</x:f>
        <x:v>1.4249999999999998</x:v>
      </x:c>
      <x:c r="T2835" s="22" t="n">
        <x:f>'01 Controls'!$H$28*'02 Cargo Classes'!$P$12</x:f>
        <x:v>0</x:v>
      </x:c>
      <x:c r="U2835" s="22" t="n">
        <x:f>SUM(Q2835:T2835)</x:f>
        <x:v>1.4249999999999998</x:v>
      </x:c>
      <x:c r="V2835" s="18" t="n">
        <x:f>IF(U2835=0,0,N2835*Q2835/U2835)</x:f>
        <x:v>0</x:v>
      </x:c>
      <x:c r="W2835" s="18" t="n">
        <x:f>IF(U2835=0,0,P2835*Q2835/U2835)</x:f>
        <x:v>0</x:v>
      </x:c>
      <x:c r="X2835" s="18" t="n">
        <x:f>MAX(V2835,W2835*'01 Controls'!$E$12)</x:f>
        <x:v>0</x:v>
      </x:c>
      <x:c r="Y2835" s="18" t="n">
        <x:f>IF(U2835=0,0,N2835*R2835/U2835)</x:f>
        <x:v>0</x:v>
      </x:c>
      <x:c r="Z2835" s="18" t="n">
        <x:f>IF(U2835=0,0,P2835*R2835/U2835)</x:f>
        <x:v>0</x:v>
      </x:c>
      <x:c r="AA2835" s="18" t="n">
        <x:f>MAX(Y2835,Z2835*'01 Controls'!$E$13)</x:f>
        <x:v>0</x:v>
      </x:c>
      <x:c r="AB2835" s="18" t="n">
        <x:f>IF(U2835=0,0,N2835*S2835/U2835)</x:f>
        <x:v>2025</x:v>
      </x:c>
      <x:c r="AC2835" s="18" t="n">
        <x:f>IF(U2835=0,0,P2835*S2835/U2835)</x:f>
        <x:v>5610</x:v>
      </x:c>
      <x:c r="AD2835" s="18" t="n">
        <x:f>MAX(AB2835,AC2835*'01 Controls'!$E$14)</x:f>
        <x:v>2025</x:v>
      </x:c>
      <x:c r="AE2835" s="18" t="n">
        <x:f>IF(U2835=0,0,N2835*T2835/U2835)</x:f>
        <x:v>0</x:v>
      </x:c>
      <x:c r="AF2835" s="18" t="n">
        <x:f>IF(U2835=0,0,P2835*T2835/U2835)</x:f>
        <x:v>0</x:v>
      </x:c>
      <x:c r="AG2835" s="18" t="n">
        <x:f>MAX(AE2835,AF2835*'01 Controls'!$E$15)</x:f>
        <x:v>0</x:v>
      </x:c>
      <x:c r="AH2835" s="18" t="n">
        <x:f>SUM(V2835,Y2835,AB2835,AE2835)</x:f>
        <x:v>2025</x:v>
      </x:c>
      <x:c r="AI2835" s="18" t="n">
        <x:f>N2835-AH2835</x:f>
        <x:v>0</x:v>
      </x:c>
      <x:c r="AJ2835" s="18" t="n">
        <x:f>V2835*INDEX('07 Mode Capacity'!$P$6:$P$17,MATCH("AIR-"&amp;I2835,'07 Mode Capacity'!$C$6:$C$17,0))</x:f>
        <x:v>0</x:v>
      </x:c>
      <x:c r="AK2835" s="18" t="n">
        <x:f>Y2835*INDEX('07 Mode Capacity'!$P$6:$P$17,MATCH("OCEAN-"&amp;I2835,'07 Mode Capacity'!$C$6:$C$17,0))</x:f>
        <x:v>0</x:v>
      </x:c>
      <x:c r="AL2835" s="18" t="n">
        <x:f>AB2835*INDEX('07 Mode Capacity'!$P$6:$P$17,MATCH("LAND-"&amp;I2835,'07 Mode Capacity'!$C$6:$C$17,0))</x:f>
        <x:v>247.14693576695788</x:v>
      </x:c>
      <x:c r="AM2835" s="18" t="n">
        <x:f>AE2835*INDEX('07 Mode Capacity'!$P$6:$P$17,MATCH("INLAND-"&amp;I2835,'07 Mode Capacity'!$C$6:$C$17,0))</x:f>
        <x:v>0</x:v>
      </x:c>
      <x:c r="AN2835" s="18" t="n">
        <x:f>SUM(AJ2835:AM2835)</x:f>
        <x:v>247.14693576695788</x:v>
      </x:c>
      <x:c r="AO2835" s="17" t="n">
        <x:f>IF(N2835=0,1,AN2835/N2835)</x:f>
        <x:v>0.1220478695145471</x:v>
      </x:c>
      <x:c r="AP2835" s="11" t="str">
        <x:f>IF(AO2835&gt;='01 Controls'!$E$16,"PASS","FAIL")</x:f>
        <x:v>FAIL</x:v>
      </x:c>
      <x:c r="AQ2835" s="11" t="str">
        <x:v>UNQUANTIFIED</x:v>
      </x:c>
      <x:c r="AR2835" s="11" t="str">
        <x:v>Position-class planning record; serial item and receiver open</x:v>
      </x:c>
      <x:c r="AS2835" s="26"/>
      <x:c r="AT2835" s="26"/>
    </x:row>
    <x:row r="2836">
      <x:c r="C2836" s="11" t="str">
        <x:v>M4-A-SRG-LIN-18</x:v>
      </x:c>
      <x:c r="D2836" s="11" t="str">
        <x:v>M4</x:v>
      </x:c>
      <x:c r="E2836" s="11" t="str">
        <x:v>Tornado sequence</x:v>
      </x:c>
      <x:c r="F2836" s="11" t="str">
        <x:v>A-SRG</x:v>
      </x:c>
      <x:c r="G2836" s="11" t="str">
        <x:v>Air sensing and relay group</x:v>
      </x:c>
      <x:c r="H2836" s="11" t="str">
        <x:v>LIN-18</x:v>
      </x:c>
      <x:c r="I2836" s="19" t="n">
        <x:v>72</x:v>
      </x:c>
      <x:c r="J2836" s="21" t="n">
        <x:v>4</x:v>
      </x:c>
      <x:c r="K2836" s="18" t="n">
        <x:f>'05 Cargo Register'!K148</x:f>
        <x:v>112.5</x:v>
      </x:c>
      <x:c r="L2836" s="18" t="n">
        <x:f>'05 Cargo Register'!N148</x:f>
        <x:v>8</x:v>
      </x:c>
      <x:c r="M2836" s="18" t="n">
        <x:f>'05 Cargo Register'!O148</x:f>
        <x:v>352</x:v>
      </x:c>
      <x:c r="N2836" s="18" t="n">
        <x:f>J2836*K2836</x:f>
        <x:v>450</x:v>
      </x:c>
      <x:c r="O2836" s="18" t="n">
        <x:f>J2836*L2836</x:f>
        <x:v>32</x:v>
      </x:c>
      <x:c r="P2836" s="18" t="n">
        <x:f>J2836*M2836</x:f>
        <x:v>1408</x:v>
      </x:c>
      <x:c r="Q2836" s="22" t="n">
        <x:f>'01 Controls'!$E$28*'02 Cargo Classes'!$M$13</x:f>
        <x:v>0</x:v>
      </x:c>
      <x:c r="R2836" s="22" t="n">
        <x:f>'01 Controls'!$F$28*'02 Cargo Classes'!$N$13</x:f>
        <x:v>0</x:v>
      </x:c>
      <x:c r="S2836" s="22" t="n">
        <x:f>'01 Controls'!$G$28*'02 Cargo Classes'!$O$13</x:f>
        <x:v>0.95</x:v>
      </x:c>
      <x:c r="T2836" s="22" t="n">
        <x:f>'01 Controls'!$H$28*'02 Cargo Classes'!$P$13</x:f>
        <x:v>0</x:v>
      </x:c>
      <x:c r="U2836" s="22" t="n">
        <x:f>SUM(Q2836:T2836)</x:f>
        <x:v>0.95</x:v>
      </x:c>
      <x:c r="V2836" s="18" t="n">
        <x:f>IF(U2836=0,0,N2836*Q2836/U2836)</x:f>
        <x:v>0</x:v>
      </x:c>
      <x:c r="W2836" s="18" t="n">
        <x:f>IF(U2836=0,0,P2836*Q2836/U2836)</x:f>
        <x:v>0</x:v>
      </x:c>
      <x:c r="X2836" s="18" t="n">
        <x:f>MAX(V2836,W2836*'01 Controls'!$E$12)</x:f>
        <x:v>0</x:v>
      </x:c>
      <x:c r="Y2836" s="18" t="n">
        <x:f>IF(U2836=0,0,N2836*R2836/U2836)</x:f>
        <x:v>0</x:v>
      </x:c>
      <x:c r="Z2836" s="18" t="n">
        <x:f>IF(U2836=0,0,P2836*R2836/U2836)</x:f>
        <x:v>0</x:v>
      </x:c>
      <x:c r="AA2836" s="18" t="n">
        <x:f>MAX(Y2836,Z2836*'01 Controls'!$E$13)</x:f>
        <x:v>0</x:v>
      </x:c>
      <x:c r="AB2836" s="18" t="n">
        <x:f>IF(U2836=0,0,N2836*S2836/U2836)</x:f>
        <x:v>450</x:v>
      </x:c>
      <x:c r="AC2836" s="18" t="n">
        <x:f>IF(U2836=0,0,P2836*S2836/U2836)</x:f>
        <x:v>1408</x:v>
      </x:c>
      <x:c r="AD2836" s="18" t="n">
        <x:f>MAX(AB2836,AC2836*'01 Controls'!$E$14)</x:f>
        <x:v>450</x:v>
      </x:c>
      <x:c r="AE2836" s="18" t="n">
        <x:f>IF(U2836=0,0,N2836*T2836/U2836)</x:f>
        <x:v>0</x:v>
      </x:c>
      <x:c r="AF2836" s="18" t="n">
        <x:f>IF(U2836=0,0,P2836*T2836/U2836)</x:f>
        <x:v>0</x:v>
      </x:c>
      <x:c r="AG2836" s="18" t="n">
        <x:f>MAX(AE2836,AF2836*'01 Controls'!$E$15)</x:f>
        <x:v>0</x:v>
      </x:c>
      <x:c r="AH2836" s="18" t="n">
        <x:f>SUM(V2836,Y2836,AB2836,AE2836)</x:f>
        <x:v>450</x:v>
      </x:c>
      <x:c r="AI2836" s="18" t="n">
        <x:f>N2836-AH2836</x:f>
        <x:v>0</x:v>
      </x:c>
      <x:c r="AJ2836" s="18" t="n">
        <x:f>V2836*INDEX('07 Mode Capacity'!$P$6:$P$17,MATCH("AIR-"&amp;I2836,'07 Mode Capacity'!$C$6:$C$17,0))</x:f>
        <x:v>0</x:v>
      </x:c>
      <x:c r="AK2836" s="18" t="n">
        <x:f>Y2836*INDEX('07 Mode Capacity'!$P$6:$P$17,MATCH("OCEAN-"&amp;I2836,'07 Mode Capacity'!$C$6:$C$17,0))</x:f>
        <x:v>0</x:v>
      </x:c>
      <x:c r="AL2836" s="18" t="n">
        <x:f>AB2836*INDEX('07 Mode Capacity'!$P$6:$P$17,MATCH("LAND-"&amp;I2836,'07 Mode Capacity'!$C$6:$C$17,0))</x:f>
        <x:v>321.75460115107506</x:v>
      </x:c>
      <x:c r="AM2836" s="18" t="n">
        <x:f>AE2836*INDEX('07 Mode Capacity'!$P$6:$P$17,MATCH("INLAND-"&amp;I2836,'07 Mode Capacity'!$C$6:$C$17,0))</x:f>
        <x:v>0</x:v>
      </x:c>
      <x:c r="AN2836" s="18" t="n">
        <x:f>SUM(AJ2836:AM2836)</x:f>
        <x:v>321.75460115107506</x:v>
      </x:c>
      <x:c r="AO2836" s="17" t="n">
        <x:f>IF(N2836=0,1,AN2836/N2836)</x:f>
        <x:v>0.7150102247801668</x:v>
      </x:c>
      <x:c r="AP2836" s="11" t="str">
        <x:f>IF(AO2836&gt;='01 Controls'!$E$16,"PASS","FAIL")</x:f>
        <x:v>FAIL</x:v>
      </x:c>
      <x:c r="AQ2836" s="11" t="str">
        <x:v>UNQUANTIFIED</x:v>
      </x:c>
      <x:c r="AR2836" s="11" t="str">
        <x:v>Position-class planning record; serial item and receiver open</x:v>
      </x:c>
      <x:c r="AS2836" s="26"/>
      <x:c r="AT2836" s="26"/>
    </x:row>
    <x:row r="2837">
      <x:c r="C2837" s="11" t="str">
        <x:v>M4-A-SRG-BLK-08</x:v>
      </x:c>
      <x:c r="D2837" s="11" t="str">
        <x:v>M4</x:v>
      </x:c>
      <x:c r="E2837" s="11" t="str">
        <x:v>Tornado sequence</x:v>
      </x:c>
      <x:c r="F2837" s="11" t="str">
        <x:v>A-SRG</x:v>
      </x:c>
      <x:c r="G2837" s="11" t="str">
        <x:v>Air sensing and relay group</x:v>
      </x:c>
      <x:c r="H2837" s="11" t="str">
        <x:v>BLK-08</x:v>
      </x:c>
      <x:c r="I2837" s="19" t="n">
        <x:v>48</x:v>
      </x:c>
      <x:c r="J2837" s="21" t="n">
        <x:v>4</x:v>
      </x:c>
      <x:c r="K2837" s="18" t="n">
        <x:f>'05 Cargo Register'!K149</x:f>
        <x:v>56.25</x:v>
      </x:c>
      <x:c r="L2837" s="18" t="n">
        <x:f>'05 Cargo Register'!N149</x:f>
        <x:v>9</x:v>
      </x:c>
      <x:c r="M2837" s="18" t="n">
        <x:f>'05 Cargo Register'!O149</x:f>
        <x:v>459</x:v>
      </x:c>
      <x:c r="N2837" s="18" t="n">
        <x:f>J2837*K2837</x:f>
        <x:v>225</x:v>
      </x:c>
      <x:c r="O2837" s="18" t="n">
        <x:f>J2837*L2837</x:f>
        <x:v>36</x:v>
      </x:c>
      <x:c r="P2837" s="18" t="n">
        <x:f>J2837*M2837</x:f>
        <x:v>1836</x:v>
      </x:c>
      <x:c r="Q2837" s="22" t="n">
        <x:f>'01 Controls'!$E$28*'02 Cargo Classes'!$M$14</x:f>
        <x:v>0.05</x:v>
      </x:c>
      <x:c r="R2837" s="22" t="n">
        <x:f>'01 Controls'!$F$28*'02 Cargo Classes'!$N$14</x:f>
        <x:v>0</x:v>
      </x:c>
      <x:c r="S2837" s="22" t="n">
        <x:f>'01 Controls'!$G$28*'02 Cargo Classes'!$O$14</x:f>
        <x:v>0.95</x:v>
      </x:c>
      <x:c r="T2837" s="22" t="n">
        <x:f>'01 Controls'!$H$28*'02 Cargo Classes'!$P$14</x:f>
        <x:v>0</x:v>
      </x:c>
      <x:c r="U2837" s="22" t="n">
        <x:f>SUM(Q2837:T2837)</x:f>
        <x:v>1</x:v>
      </x:c>
      <x:c r="V2837" s="18" t="n">
        <x:f>IF(U2837=0,0,N2837*Q2837/U2837)</x:f>
        <x:v>11.25</x:v>
      </x:c>
      <x:c r="W2837" s="18" t="n">
        <x:f>IF(U2837=0,0,P2837*Q2837/U2837)</x:f>
        <x:v>91.80000000000001</x:v>
      </x:c>
      <x:c r="X2837" s="18" t="n">
        <x:f>MAX(V2837,W2837*'01 Controls'!$E$12)</x:f>
        <x:v>22.950000000000003</x:v>
      </x:c>
      <x:c r="Y2837" s="18" t="n">
        <x:f>IF(U2837=0,0,N2837*R2837/U2837)</x:f>
        <x:v>0</x:v>
      </x:c>
      <x:c r="Z2837" s="18" t="n">
        <x:f>IF(U2837=0,0,P2837*R2837/U2837)</x:f>
        <x:v>0</x:v>
      </x:c>
      <x:c r="AA2837" s="18" t="n">
        <x:f>MAX(Y2837,Z2837*'01 Controls'!$E$13)</x:f>
        <x:v>0</x:v>
      </x:c>
      <x:c r="AB2837" s="18" t="n">
        <x:f>IF(U2837=0,0,N2837*S2837/U2837)</x:f>
        <x:v>213.75</x:v>
      </x:c>
      <x:c r="AC2837" s="18" t="n">
        <x:f>IF(U2837=0,0,P2837*S2837/U2837)</x:f>
        <x:v>1744.1999999999998</x:v>
      </x:c>
      <x:c r="AD2837" s="18" t="n">
        <x:f>MAX(AB2837,AC2837*'01 Controls'!$E$14)</x:f>
        <x:v>348.84</x:v>
      </x:c>
      <x:c r="AE2837" s="18" t="n">
        <x:f>IF(U2837=0,0,N2837*T2837/U2837)</x:f>
        <x:v>0</x:v>
      </x:c>
      <x:c r="AF2837" s="18" t="n">
        <x:f>IF(U2837=0,0,P2837*T2837/U2837)</x:f>
        <x:v>0</x:v>
      </x:c>
      <x:c r="AG2837" s="18" t="n">
        <x:f>MAX(AE2837,AF2837*'01 Controls'!$E$15)</x:f>
        <x:v>0</x:v>
      </x:c>
      <x:c r="AH2837" s="18" t="n">
        <x:f>SUM(V2837,Y2837,AB2837,AE2837)</x:f>
        <x:v>225</x:v>
      </x:c>
      <x:c r="AI2837" s="18" t="n">
        <x:f>N2837-AH2837</x:f>
        <x:v>0</x:v>
      </x:c>
      <x:c r="AJ2837" s="18" t="n">
        <x:f>V2837*INDEX('07 Mode Capacity'!$P$6:$P$17,MATCH("AIR-"&amp;I2837,'07 Mode Capacity'!$C$6:$C$17,0))</x:f>
        <x:v>3.1537761557545423</x:v>
      </x:c>
      <x:c r="AK2837" s="18" t="n">
        <x:f>Y2837*INDEX('07 Mode Capacity'!$P$6:$P$17,MATCH("OCEAN-"&amp;I2837,'07 Mode Capacity'!$C$6:$C$17,0))</x:f>
        <x:v>0</x:v>
      </x:c>
      <x:c r="AL2837" s="18" t="n">
        <x:f>AB2837*INDEX('07 Mode Capacity'!$P$6:$P$17,MATCH("LAND-"&amp;I2837,'07 Mode Capacity'!$C$6:$C$17,0))</x:f>
        <x:v>26.087732108734443</x:v>
      </x:c>
      <x:c r="AM2837" s="18" t="n">
        <x:f>AE2837*INDEX('07 Mode Capacity'!$P$6:$P$17,MATCH("INLAND-"&amp;I2837,'07 Mode Capacity'!$C$6:$C$17,0))</x:f>
        <x:v>0</x:v>
      </x:c>
      <x:c r="AN2837" s="18" t="n">
        <x:f>SUM(AJ2837:AM2837)</x:f>
        <x:v>29.241508264488985</x:v>
      </x:c>
      <x:c r="AO2837" s="17" t="n">
        <x:f>IF(N2837=0,1,AN2837/N2837)</x:f>
        <x:v>0.12996225895328437</x:v>
      </x:c>
      <x:c r="AP2837" s="11" t="str">
        <x:f>IF(AO2837&gt;='01 Controls'!$E$16,"PASS","FAIL")</x:f>
        <x:v>FAIL</x:v>
      </x:c>
      <x:c r="AQ2837" s="11" t="str">
        <x:v>UNQUANTIFIED</x:v>
      </x:c>
      <x:c r="AR2837" s="11" t="str">
        <x:v>Position-class planning record; serial item and receiver open</x:v>
      </x:c>
      <x:c r="AS2837" s="26"/>
      <x:c r="AT2837" s="26"/>
    </x:row>
    <x:row r="2838">
      <x:c r="C2838" s="11" t="str">
        <x:v>M4-A-SRG-OOG-80</x:v>
      </x:c>
      <x:c r="D2838" s="11" t="str">
        <x:v>M4</x:v>
      </x:c>
      <x:c r="E2838" s="11" t="str">
        <x:v>Tornado sequence</x:v>
      </x:c>
      <x:c r="F2838" s="11" t="str">
        <x:v>A-SRG</x:v>
      </x:c>
      <x:c r="G2838" s="11" t="str">
        <x:v>Air sensing and relay group</x:v>
      </x:c>
      <x:c r="H2838" s="11" t="str">
        <x:v>OOG-80</x:v>
      </x:c>
      <x:c r="I2838" s="19" t="n">
        <x:v>72</x:v>
      </x:c>
      <x:c r="J2838" s="21" t="n">
        <x:v>4</x:v>
      </x:c>
      <x:c r="K2838" s="18" t="n">
        <x:f>'05 Cargo Register'!K150</x:f>
        <x:v>562.5</x:v>
      </x:c>
      <x:c r="L2838" s="18" t="n">
        <x:f>'05 Cargo Register'!N150</x:f>
        <x:v>10</x:v>
      </x:c>
      <x:c r="M2838" s="18" t="n">
        <x:f>'05 Cargo Register'!O150</x:f>
        <x:v>1760</x:v>
      </x:c>
      <x:c r="N2838" s="18" t="n">
        <x:f>J2838*K2838</x:f>
        <x:v>2250</x:v>
      </x:c>
      <x:c r="O2838" s="18" t="n">
        <x:f>J2838*L2838</x:f>
        <x:v>40</x:v>
      </x:c>
      <x:c r="P2838" s="18" t="n">
        <x:f>J2838*M2838</x:f>
        <x:v>7040</x:v>
      </x:c>
      <x:c r="Q2838" s="22" t="n">
        <x:f>'01 Controls'!$E$28*'02 Cargo Classes'!$M$15</x:f>
        <x:v>0</x:v>
      </x:c>
      <x:c r="R2838" s="22" t="n">
        <x:f>'01 Controls'!$F$28*'02 Cargo Classes'!$N$15</x:f>
        <x:v>0</x:v>
      </x:c>
      <x:c r="S2838" s="22" t="n">
        <x:f>'01 Controls'!$G$28*'02 Cargo Classes'!$O$15</x:f>
        <x:v>0.57</x:v>
      </x:c>
      <x:c r="T2838" s="22" t="n">
        <x:f>'01 Controls'!$H$28*'02 Cargo Classes'!$P$15</x:f>
        <x:v>0</x:v>
      </x:c>
      <x:c r="U2838" s="22" t="n">
        <x:f>SUM(Q2838:T2838)</x:f>
        <x:v>0.57</x:v>
      </x:c>
      <x:c r="V2838" s="18" t="n">
        <x:f>IF(U2838=0,0,N2838*Q2838/U2838)</x:f>
        <x:v>0</x:v>
      </x:c>
      <x:c r="W2838" s="18" t="n">
        <x:f>IF(U2838=0,0,P2838*Q2838/U2838)</x:f>
        <x:v>0</x:v>
      </x:c>
      <x:c r="X2838" s="18" t="n">
        <x:f>MAX(V2838,W2838*'01 Controls'!$E$12)</x:f>
        <x:v>0</x:v>
      </x:c>
      <x:c r="Y2838" s="18" t="n">
        <x:f>IF(U2838=0,0,N2838*R2838/U2838)</x:f>
        <x:v>0</x:v>
      </x:c>
      <x:c r="Z2838" s="18" t="n">
        <x:f>IF(U2838=0,0,P2838*R2838/U2838)</x:f>
        <x:v>0</x:v>
      </x:c>
      <x:c r="AA2838" s="18" t="n">
        <x:f>MAX(Y2838,Z2838*'01 Controls'!$E$13)</x:f>
        <x:v>0</x:v>
      </x:c>
      <x:c r="AB2838" s="18" t="n">
        <x:f>IF(U2838=0,0,N2838*S2838/U2838)</x:f>
        <x:v>2250</x:v>
      </x:c>
      <x:c r="AC2838" s="18" t="n">
        <x:f>IF(U2838=0,0,P2838*S2838/U2838)</x:f>
        <x:v>7040</x:v>
      </x:c>
      <x:c r="AD2838" s="18" t="n">
        <x:f>MAX(AB2838,AC2838*'01 Controls'!$E$14)</x:f>
        <x:v>2250</x:v>
      </x:c>
      <x:c r="AE2838" s="18" t="n">
        <x:f>IF(U2838=0,0,N2838*T2838/U2838)</x:f>
        <x:v>0</x:v>
      </x:c>
      <x:c r="AF2838" s="18" t="n">
        <x:f>IF(U2838=0,0,P2838*T2838/U2838)</x:f>
        <x:v>0</x:v>
      </x:c>
      <x:c r="AG2838" s="18" t="n">
        <x:f>MAX(AE2838,AF2838*'01 Controls'!$E$15)</x:f>
        <x:v>0</x:v>
      </x:c>
      <x:c r="AH2838" s="18" t="n">
        <x:f>SUM(V2838,Y2838,AB2838,AE2838)</x:f>
        <x:v>2250</x:v>
      </x:c>
      <x:c r="AI2838" s="18" t="n">
        <x:f>N2838-AH2838</x:f>
        <x:v>0</x:v>
      </x:c>
      <x:c r="AJ2838" s="18" t="n">
        <x:f>V2838*INDEX('07 Mode Capacity'!$P$6:$P$17,MATCH("AIR-"&amp;I2838,'07 Mode Capacity'!$C$6:$C$17,0))</x:f>
        <x:v>0</x:v>
      </x:c>
      <x:c r="AK2838" s="18" t="n">
        <x:f>Y2838*INDEX('07 Mode Capacity'!$P$6:$P$17,MATCH("OCEAN-"&amp;I2838,'07 Mode Capacity'!$C$6:$C$17,0))</x:f>
        <x:v>0</x:v>
      </x:c>
      <x:c r="AL2838" s="18" t="n">
        <x:f>AB2838*INDEX('07 Mode Capacity'!$P$6:$P$17,MATCH("LAND-"&amp;I2838,'07 Mode Capacity'!$C$6:$C$17,0))</x:f>
        <x:v>1608.7730057553754</x:v>
      </x:c>
      <x:c r="AM2838" s="18" t="n">
        <x:f>AE2838*INDEX('07 Mode Capacity'!$P$6:$P$17,MATCH("INLAND-"&amp;I2838,'07 Mode Capacity'!$C$6:$C$17,0))</x:f>
        <x:v>0</x:v>
      </x:c>
      <x:c r="AN2838" s="18" t="n">
        <x:f>SUM(AJ2838:AM2838)</x:f>
        <x:v>1608.7730057553754</x:v>
      </x:c>
      <x:c r="AO2838" s="17" t="n">
        <x:f>IF(N2838=0,1,AN2838/N2838)</x:f>
        <x:v>0.7150102247801668</x:v>
      </x:c>
      <x:c r="AP2838" s="11" t="str">
        <x:f>IF(AO2838&gt;='01 Controls'!$E$16,"PASS","FAIL")</x:f>
        <x:v>FAIL</x:v>
      </x:c>
      <x:c r="AQ2838" s="11" t="str">
        <x:v>UNQUANTIFIED</x:v>
      </x:c>
      <x:c r="AR2838" s="11" t="str">
        <x:v>Position-class planning record; serial item and receiver open</x:v>
      </x:c>
      <x:c r="AS2838" s="26"/>
      <x:c r="AT2838" s="26"/>
    </x:row>
    <x:row r="2839">
      <x:c r="C2839" s="11" t="str">
        <x:v>M4-A-AMG-APL-45</x:v>
      </x:c>
      <x:c r="D2839" s="11" t="str">
        <x:v>M4</x:v>
      </x:c>
      <x:c r="E2839" s="11" t="str">
        <x:v>Tornado sequence</x:v>
      </x:c>
      <x:c r="F2839" s="11" t="str">
        <x:v>A-AMG</x:v>
      </x:c>
      <x:c r="G2839" s="11" t="str">
        <x:v>Aeromedical movement group</x:v>
      </x:c>
      <x:c r="H2839" s="11" t="str">
        <x:v>APL-45</x:v>
      </x:c>
      <x:c r="I2839" s="19" t="n">
        <x:v>24</x:v>
      </x:c>
      <x:c r="J2839" s="21" t="n">
        <x:v>3</x:v>
      </x:c>
      <x:c r="K2839" s="18" t="n">
        <x:f>'05 Cargo Register'!K151</x:f>
        <x:v>225</x:v>
      </x:c>
      <x:c r="L2839" s="18" t="n">
        <x:f>'05 Cargo Register'!N151</x:f>
        <x:v>59</x:v>
      </x:c>
      <x:c r="M2839" s="18" t="n">
        <x:f>'05 Cargo Register'!O151</x:f>
        <x:v>442.5</x:v>
      </x:c>
      <x:c r="N2839" s="18" t="n">
        <x:f>J2839*K2839</x:f>
        <x:v>675</x:v>
      </x:c>
      <x:c r="O2839" s="18" t="n">
        <x:f>J2839*L2839</x:f>
        <x:v>177</x:v>
      </x:c>
      <x:c r="P2839" s="18" t="n">
        <x:f>J2839*M2839</x:f>
        <x:v>1327.5</x:v>
      </x:c>
      <x:c r="Q2839" s="22" t="n">
        <x:f>'01 Controls'!$E$28*'02 Cargo Classes'!$M$6</x:f>
        <x:v>0.15000000000000002</x:v>
      </x:c>
      <x:c r="R2839" s="22" t="n">
        <x:f>'01 Controls'!$F$28*'02 Cargo Classes'!$N$6</x:f>
        <x:v>0</x:v>
      </x:c>
      <x:c r="S2839" s="22" t="n">
        <x:f>'01 Controls'!$G$28*'02 Cargo Classes'!$O$6</x:f>
        <x:v>0.95</x:v>
      </x:c>
      <x:c r="T2839" s="22" t="n">
        <x:f>'01 Controls'!$H$28*'02 Cargo Classes'!$P$6</x:f>
        <x:v>0</x:v>
      </x:c>
      <x:c r="U2839" s="22" t="n">
        <x:f>SUM(Q2839:T2839)</x:f>
        <x:v>1.1</x:v>
      </x:c>
      <x:c r="V2839" s="18" t="n">
        <x:f>IF(U2839=0,0,N2839*Q2839/U2839)</x:f>
        <x:v>92.04545454545455</x:v>
      </x:c>
      <x:c r="W2839" s="18" t="n">
        <x:f>IF(U2839=0,0,P2839*Q2839/U2839)</x:f>
        <x:v>181.02272727272728</x:v>
      </x:c>
      <x:c r="X2839" s="18" t="n">
        <x:f>MAX(V2839,W2839*'01 Controls'!$E$12)</x:f>
        <x:v>92.04545454545455</x:v>
      </x:c>
      <x:c r="Y2839" s="18" t="n">
        <x:f>IF(U2839=0,0,N2839*R2839/U2839)</x:f>
        <x:v>0</x:v>
      </x:c>
      <x:c r="Z2839" s="18" t="n">
        <x:f>IF(U2839=0,0,P2839*R2839/U2839)</x:f>
        <x:v>0</x:v>
      </x:c>
      <x:c r="AA2839" s="18" t="n">
        <x:f>MAX(Y2839,Z2839*'01 Controls'!$E$13)</x:f>
        <x:v>0</x:v>
      </x:c>
      <x:c r="AB2839" s="18" t="n">
        <x:f>IF(U2839=0,0,N2839*S2839/U2839)</x:f>
        <x:v>582.9545454545454</x:v>
      </x:c>
      <x:c r="AC2839" s="18" t="n">
        <x:f>IF(U2839=0,0,P2839*S2839/U2839)</x:f>
        <x:v>1146.4772727272727</x:v>
      </x:c>
      <x:c r="AD2839" s="18" t="n">
        <x:f>MAX(AB2839,AC2839*'01 Controls'!$E$14)</x:f>
        <x:v>582.9545454545454</x:v>
      </x:c>
      <x:c r="AE2839" s="18" t="n">
        <x:f>IF(U2839=0,0,N2839*T2839/U2839)</x:f>
        <x:v>0</x:v>
      </x:c>
      <x:c r="AF2839" s="18" t="n">
        <x:f>IF(U2839=0,0,P2839*T2839/U2839)</x:f>
        <x:v>0</x:v>
      </x:c>
      <x:c r="AG2839" s="18" t="n">
        <x:f>MAX(AE2839,AF2839*'01 Controls'!$E$15)</x:f>
        <x:v>0</x:v>
      </x:c>
      <x:c r="AH2839" s="18" t="n">
        <x:f>SUM(V2839,Y2839,AB2839,AE2839)</x:f>
        <x:v>674.9999999999999</x:v>
      </x:c>
      <x:c r="AI2839" s="18" t="n">
        <x:f>N2839-AH2839</x:f>
        <x:v>1.1368683772161603e-13</x:v>
      </x:c>
      <x:c r="AJ2839" s="18" t="n">
        <x:f>V2839*INDEX('07 Mode Capacity'!$P$6:$P$17,MATCH("AIR-"&amp;I2839,'07 Mode Capacity'!$C$6:$C$17,0))</x:f>
        <x:v>18.677317607895944</x:v>
      </x:c>
      <x:c r="AK2839" s="18" t="n">
        <x:f>Y2839*INDEX('07 Mode Capacity'!$P$6:$P$17,MATCH("OCEAN-"&amp;I2839,'07 Mode Capacity'!$C$6:$C$17,0))</x:f>
        <x:v>0</x:v>
      </x:c>
      <x:c r="AL2839" s="18" t="n">
        <x:f>AB2839*INDEX('07 Mode Capacity'!$P$6:$P$17,MATCH("LAND-"&amp;I2839,'07 Mode Capacity'!$C$6:$C$17,0))</x:f>
        <x:v>222.98065243183393</x:v>
      </x:c>
      <x:c r="AM2839" s="18" t="n">
        <x:f>AE2839*INDEX('07 Mode Capacity'!$P$6:$P$17,MATCH("INLAND-"&amp;I2839,'07 Mode Capacity'!$C$6:$C$17,0))</x:f>
        <x:v>0</x:v>
      </x:c>
      <x:c r="AN2839" s="18" t="n">
        <x:f>SUM(AJ2839:AM2839)</x:f>
        <x:v>241.6579700397299</x:v>
      </x:c>
      <x:c r="AO2839" s="17" t="n">
        <x:f>IF(N2839=0,1,AN2839/N2839)</x:f>
        <x:v>0.3580118074662665</x:v>
      </x:c>
      <x:c r="AP2839" s="11" t="str">
        <x:f>IF(AO2839&gt;='01 Controls'!$E$16,"PASS","FAIL")</x:f>
        <x:v>FAIL</x:v>
      </x:c>
      <x:c r="AQ2839" s="11" t="str">
        <x:v>UNQUANTIFIED</x:v>
      </x:c>
      <x:c r="AR2839" s="11" t="str">
        <x:v>Position-class planning record; serial item and receiver open</x:v>
      </x:c>
      <x:c r="AS2839" s="26"/>
      <x:c r="AT2839" s="26"/>
    </x:row>
    <x:row r="2840">
      <x:c r="C2840" s="11" t="str">
        <x:v>M4-A-AMG-ISO-18</x:v>
      </x:c>
      <x:c r="D2840" s="11" t="str">
        <x:v>M4</x:v>
      </x:c>
      <x:c r="E2840" s="11" t="str">
        <x:v>Tornado sequence</x:v>
      </x:c>
      <x:c r="F2840" s="11" t="str">
        <x:v>A-AMG</x:v>
      </x:c>
      <x:c r="G2840" s="11" t="str">
        <x:v>Aeromedical movement group</x:v>
      </x:c>
      <x:c r="H2840" s="11" t="str">
        <x:v>ISO-18</x:v>
      </x:c>
      <x:c r="I2840" s="19" t="n">
        <x:v>48</x:v>
      </x:c>
      <x:c r="J2840" s="21" t="n">
        <x:v>3</x:v>
      </x:c>
      <x:c r="K2840" s="18" t="n">
        <x:f>'05 Cargo Register'!K152</x:f>
        <x:v>337.5</x:v>
      </x:c>
      <x:c r="L2840" s="18" t="n">
        <x:f>'05 Cargo Register'!N152</x:f>
        <x:v>23</x:v>
      </x:c>
      <x:c r="M2840" s="18" t="n">
        <x:f>'05 Cargo Register'!O152</x:f>
        <x:v>607.2</x:v>
      </x:c>
      <x:c r="N2840" s="18" t="n">
        <x:f>J2840*K2840</x:f>
        <x:v>1012.5</x:v>
      </x:c>
      <x:c r="O2840" s="18" t="n">
        <x:f>J2840*L2840</x:f>
        <x:v>69</x:v>
      </x:c>
      <x:c r="P2840" s="18" t="n">
        <x:f>J2840*M2840</x:f>
        <x:v>1821.6000000000001</x:v>
      </x:c>
      <x:c r="Q2840" s="22" t="n">
        <x:f>'01 Controls'!$E$28*'02 Cargo Classes'!$M$7</x:f>
        <x:v>0.010000000000000002</x:v>
      </x:c>
      <x:c r="R2840" s="22" t="n">
        <x:f>'01 Controls'!$F$28*'02 Cargo Classes'!$N$7</x:f>
        <x:v>0</x:v>
      </x:c>
      <x:c r="S2840" s="22" t="n">
        <x:f>'01 Controls'!$G$28*'02 Cargo Classes'!$O$7</x:f>
        <x:v>1.14</x:v>
      </x:c>
      <x:c r="T2840" s="22" t="n">
        <x:f>'01 Controls'!$H$28*'02 Cargo Classes'!$P$7</x:f>
        <x:v>0</x:v>
      </x:c>
      <x:c r="U2840" s="22" t="n">
        <x:f>SUM(Q2840:T2840)</x:f>
        <x:v>1.15</x:v>
      </x:c>
      <x:c r="V2840" s="18" t="n">
        <x:f>IF(U2840=0,0,N2840*Q2840/U2840)</x:f>
        <x:v>8.804347826086959</x:v>
      </x:c>
      <x:c r="W2840" s="18" t="n">
        <x:f>IF(U2840=0,0,P2840*Q2840/U2840)</x:f>
        <x:v>15.840000000000005</x:v>
      </x:c>
      <x:c r="X2840" s="18" t="n">
        <x:f>MAX(V2840,W2840*'01 Controls'!$E$12)</x:f>
        <x:v>8.804347826086959</x:v>
      </x:c>
      <x:c r="Y2840" s="18" t="n">
        <x:f>IF(U2840=0,0,N2840*R2840/U2840)</x:f>
        <x:v>0</x:v>
      </x:c>
      <x:c r="Z2840" s="18" t="n">
        <x:f>IF(U2840=0,0,P2840*R2840/U2840)</x:f>
        <x:v>0</x:v>
      </x:c>
      <x:c r="AA2840" s="18" t="n">
        <x:f>MAX(Y2840,Z2840*'01 Controls'!$E$13)</x:f>
        <x:v>0</x:v>
      </x:c>
      <x:c r="AB2840" s="18" t="n">
        <x:f>IF(U2840=0,0,N2840*S2840/U2840)</x:f>
        <x:v>1003.6956521739131</x:v>
      </x:c>
      <x:c r="AC2840" s="18" t="n">
        <x:f>IF(U2840=0,0,P2840*S2840/U2840)</x:f>
        <x:v>1805.76</x:v>
      </x:c>
      <x:c r="AD2840" s="18" t="n">
        <x:f>MAX(AB2840,AC2840*'01 Controls'!$E$14)</x:f>
        <x:v>1003.6956521739131</x:v>
      </x:c>
      <x:c r="AE2840" s="18" t="n">
        <x:f>IF(U2840=0,0,N2840*T2840/U2840)</x:f>
        <x:v>0</x:v>
      </x:c>
      <x:c r="AF2840" s="18" t="n">
        <x:f>IF(U2840=0,0,P2840*T2840/U2840)</x:f>
        <x:v>0</x:v>
      </x:c>
      <x:c r="AG2840" s="18" t="n">
        <x:f>MAX(AE2840,AF2840*'01 Controls'!$E$15)</x:f>
        <x:v>0</x:v>
      </x:c>
      <x:c r="AH2840" s="18" t="n">
        <x:f>SUM(V2840,Y2840,AB2840,AE2840)</x:f>
        <x:v>1012.5000000000001</x:v>
      </x:c>
      <x:c r="AI2840" s="18" t="n">
        <x:f>N2840-AH2840</x:f>
        <x:v>-1.1368683772161603e-13</x:v>
      </x:c>
      <x:c r="AJ2840" s="18" t="n">
        <x:f>V2840*INDEX('07 Mode Capacity'!$P$6:$P$17,MATCH("AIR-"&amp;I2840,'07 Mode Capacity'!$C$6:$C$17,0))</x:f>
        <x:v>2.46817264363399</x:v>
      </x:c>
      <x:c r="AK2840" s="18" t="n">
        <x:f>Y2840*INDEX('07 Mode Capacity'!$P$6:$P$17,MATCH("OCEAN-"&amp;I2840,'07 Mode Capacity'!$C$6:$C$17,0))</x:f>
        <x:v>0</x:v>
      </x:c>
      <x:c r="AL2840" s="18" t="n">
        <x:f>AB2840*INDEX('07 Mode Capacity'!$P$6:$P$17,MATCH("LAND-"&amp;I2840,'07 Mode Capacity'!$C$6:$C$17,0))</x:f>
        <x:v>122.49891598884</x:v>
      </x:c>
      <x:c r="AM2840" s="18" t="n">
        <x:f>AE2840*INDEX('07 Mode Capacity'!$P$6:$P$17,MATCH("INLAND-"&amp;I2840,'07 Mode Capacity'!$C$6:$C$17,0))</x:f>
        <x:v>0</x:v>
      </x:c>
      <x:c r="AN2840" s="18" t="n">
        <x:f>SUM(AJ2840:AM2840)</x:f>
        <x:v>124.96708863247399</x:v>
      </x:c>
      <x:c r="AO2840" s="17" t="n">
        <x:f>IF(N2840=0,1,AN2840/N2840)</x:f>
        <x:v>0.12342428506911012</x:v>
      </x:c>
      <x:c r="AP2840" s="11" t="str">
        <x:f>IF(AO2840&gt;='01 Controls'!$E$16,"PASS","FAIL")</x:f>
        <x:v>FAIL</x:v>
      </x:c>
      <x:c r="AQ2840" s="11" t="str">
        <x:v>UNQUANTIFIED</x:v>
      </x:c>
      <x:c r="AR2840" s="11" t="str">
        <x:v>Position-class planning record; serial item and receiver open</x:v>
      </x:c>
      <x:c r="AS2840" s="26"/>
      <x:c r="AT2840" s="26"/>
    </x:row>
    <x:row r="2841">
      <x:c r="C2841" s="11" t="str">
        <x:v>M4-A-AMG-COL-12</x:v>
      </x:c>
      <x:c r="D2841" s="11" t="str">
        <x:v>M4</x:v>
      </x:c>
      <x:c r="E2841" s="11" t="str">
        <x:v>Tornado sequence</x:v>
      </x:c>
      <x:c r="F2841" s="11" t="str">
        <x:v>A-AMG</x:v>
      </x:c>
      <x:c r="G2841" s="11" t="str">
        <x:v>Aeromedical movement group</x:v>
      </x:c>
      <x:c r="H2841" s="11" t="str">
        <x:v>COL-12</x:v>
      </x:c>
      <x:c r="I2841" s="19" t="n">
        <x:v>24</x:v>
      </x:c>
      <x:c r="J2841" s="21" t="n">
        <x:v>3</x:v>
      </x:c>
      <x:c r="K2841" s="18" t="n">
        <x:f>'05 Cargo Register'!K153</x:f>
        <x:v>84.375</x:v>
      </x:c>
      <x:c r="L2841" s="18" t="n">
        <x:f>'05 Cargo Register'!N153</x:f>
        <x:v>9</x:v>
      </x:c>
      <x:c r="M2841" s="18" t="n">
        <x:f>'05 Cargo Register'!O153</x:f>
        <x:v>237.60000000000002</x:v>
      </x:c>
      <x:c r="N2841" s="18" t="n">
        <x:f>J2841*K2841</x:f>
        <x:v>253.125</x:v>
      </x:c>
      <x:c r="O2841" s="18" t="n">
        <x:f>J2841*L2841</x:f>
        <x:v>27</x:v>
      </x:c>
      <x:c r="P2841" s="18" t="n">
        <x:f>J2841*M2841</x:f>
        <x:v>712.8000000000001</x:v>
      </x:c>
      <x:c r="Q2841" s="22" t="n">
        <x:f>'01 Controls'!$E$28*'02 Cargo Classes'!$M$8</x:f>
        <x:v>0.1</x:v>
      </x:c>
      <x:c r="R2841" s="22" t="n">
        <x:f>'01 Controls'!$F$28*'02 Cargo Classes'!$N$8</x:f>
        <x:v>0</x:v>
      </x:c>
      <x:c r="S2841" s="22" t="n">
        <x:f>'01 Controls'!$G$28*'02 Cargo Classes'!$O$8</x:f>
        <x:v>1.14</x:v>
      </x:c>
      <x:c r="T2841" s="22" t="n">
        <x:f>'01 Controls'!$H$28*'02 Cargo Classes'!$P$8</x:f>
        <x:v>0</x:v>
      </x:c>
      <x:c r="U2841" s="22" t="n">
        <x:f>SUM(Q2841:T2841)</x:f>
        <x:v>1.24</x:v>
      </x:c>
      <x:c r="V2841" s="18" t="n">
        <x:f>IF(U2841=0,0,N2841*Q2841/U2841)</x:f>
        <x:v>20.413306451612904</x:v>
      </x:c>
      <x:c r="W2841" s="18" t="n">
        <x:f>IF(U2841=0,0,P2841*Q2841/U2841)</x:f>
        <x:v>57.48387096774195</x:v>
      </x:c>
      <x:c r="X2841" s="18" t="n">
        <x:f>MAX(V2841,W2841*'01 Controls'!$E$12)</x:f>
        <x:v>20.413306451612904</x:v>
      </x:c>
      <x:c r="Y2841" s="18" t="n">
        <x:f>IF(U2841=0,0,N2841*R2841/U2841)</x:f>
        <x:v>0</x:v>
      </x:c>
      <x:c r="Z2841" s="18" t="n">
        <x:f>IF(U2841=0,0,P2841*R2841/U2841)</x:f>
        <x:v>0</x:v>
      </x:c>
      <x:c r="AA2841" s="18" t="n">
        <x:f>MAX(Y2841,Z2841*'01 Controls'!$E$13)</x:f>
        <x:v>0</x:v>
      </x:c>
      <x:c r="AB2841" s="18" t="n">
        <x:f>IF(U2841=0,0,N2841*S2841/U2841)</x:f>
        <x:v>232.7116935483871</x:v>
      </x:c>
      <x:c r="AC2841" s="18" t="n">
        <x:f>IF(U2841=0,0,P2841*S2841/U2841)</x:f>
        <x:v>655.316129032258</x:v>
      </x:c>
      <x:c r="AD2841" s="18" t="n">
        <x:f>MAX(AB2841,AC2841*'01 Controls'!$E$14)</x:f>
        <x:v>232.7116935483871</x:v>
      </x:c>
      <x:c r="AE2841" s="18" t="n">
        <x:f>IF(U2841=0,0,N2841*T2841/U2841)</x:f>
        <x:v>0</x:v>
      </x:c>
      <x:c r="AF2841" s="18" t="n">
        <x:f>IF(U2841=0,0,P2841*T2841/U2841)</x:f>
        <x:v>0</x:v>
      </x:c>
      <x:c r="AG2841" s="18" t="n">
        <x:f>MAX(AE2841,AF2841*'01 Controls'!$E$15)</x:f>
        <x:v>0</x:v>
      </x:c>
      <x:c r="AH2841" s="18" t="n">
        <x:f>SUM(V2841,Y2841,AB2841,AE2841)</x:f>
        <x:v>253.125</x:v>
      </x:c>
      <x:c r="AI2841" s="18" t="n">
        <x:f>N2841-AH2841</x:f>
        <x:v>0</x:v>
      </x:c>
      <x:c r="AJ2841" s="18" t="n">
        <x:f>V2841*INDEX('07 Mode Capacity'!$P$6:$P$17,MATCH("AIR-"&amp;I2841,'07 Mode Capacity'!$C$6:$C$17,0))</x:f>
        <x:v>4.142147050138213</x:v>
      </x:c>
      <x:c r="AK2841" s="18" t="n">
        <x:f>Y2841*INDEX('07 Mode Capacity'!$P$6:$P$17,MATCH("OCEAN-"&amp;I2841,'07 Mode Capacity'!$C$6:$C$17,0))</x:f>
        <x:v>0</x:v>
      </x:c>
      <x:c r="AL2841" s="18" t="n">
        <x:f>AB2841*INDEX('07 Mode Capacity'!$P$6:$P$17,MATCH("LAND-"&amp;I2841,'07 Mode Capacity'!$C$6:$C$17,0))</x:f>
        <x:v>89.01243786593372</x:v>
      </x:c>
      <x:c r="AM2841" s="18" t="n">
        <x:f>AE2841*INDEX('07 Mode Capacity'!$P$6:$P$17,MATCH("INLAND-"&amp;I2841,'07 Mode Capacity'!$C$6:$C$17,0))</x:f>
        <x:v>0</x:v>
      </x:c>
      <x:c r="AN2841" s="18" t="n">
        <x:f>SUM(AJ2841:AM2841)</x:f>
        <x:v>93.15458491607194</x:v>
      </x:c>
      <x:c r="AO2841" s="17" t="n">
        <x:f>IF(N2841=0,1,AN2841/N2841)</x:f>
        <x:v>0.3680181132486793</x:v>
      </x:c>
      <x:c r="AP2841" s="11" t="str">
        <x:f>IF(AO2841&gt;='01 Controls'!$E$16,"PASS","FAIL")</x:f>
        <x:v>FAIL</x:v>
      </x:c>
      <x:c r="AQ2841" s="11" t="str">
        <x:v>UNQUANTIFIED</x:v>
      </x:c>
      <x:c r="AR2841" s="11" t="str">
        <x:v>Position-class planning record; serial item and receiver open</x:v>
      </x:c>
      <x:c r="AS2841" s="26"/>
      <x:c r="AT2841" s="26"/>
    </x:row>
    <x:row r="2842">
      <x:c r="C2842" s="11" t="str">
        <x:v>M4-A-AMG-BAT-22</x:v>
      </x:c>
      <x:c r="D2842" s="11" t="str">
        <x:v>M4</x:v>
      </x:c>
      <x:c r="E2842" s="11" t="str">
        <x:v>Tornado sequence</x:v>
      </x:c>
      <x:c r="F2842" s="11" t="str">
        <x:v>A-AMG</x:v>
      </x:c>
      <x:c r="G2842" s="11" t="str">
        <x:v>Aeromedical movement group</x:v>
      </x:c>
      <x:c r="H2842" s="11" t="str">
        <x:v>BAT-22</x:v>
      </x:c>
      <x:c r="I2842" s="19" t="n">
        <x:v>48</x:v>
      </x:c>
      <x:c r="J2842" s="21" t="n">
        <x:v>3</x:v>
      </x:c>
      <x:c r="K2842" s="18" t="n">
        <x:f>'05 Cargo Register'!K154</x:f>
        <x:v>225</x:v>
      </x:c>
      <x:c r="L2842" s="18" t="n">
        <x:f>'05 Cargo Register'!N154</x:f>
        <x:v>13</x:v>
      </x:c>
      <x:c r="M2842" s="18" t="n">
        <x:f>'05 Cargo Register'!O154</x:f>
        <x:v>343.20000000000005</x:v>
      </x:c>
      <x:c r="N2842" s="18" t="n">
        <x:f>J2842*K2842</x:f>
        <x:v>675</x:v>
      </x:c>
      <x:c r="O2842" s="18" t="n">
        <x:f>J2842*L2842</x:f>
        <x:v>39</x:v>
      </x:c>
      <x:c r="P2842" s="18" t="n">
        <x:f>J2842*M2842</x:f>
        <x:v>1029.6000000000001</x:v>
      </x:c>
      <x:c r="Q2842" s="22" t="n">
        <x:f>'01 Controls'!$E$28*'02 Cargo Classes'!$M$9</x:f>
        <x:v>0</x:v>
      </x:c>
      <x:c r="R2842" s="22" t="n">
        <x:f>'01 Controls'!$F$28*'02 Cargo Classes'!$N$9</x:f>
        <x:v>0</x:v>
      </x:c>
      <x:c r="S2842" s="22" t="n">
        <x:f>'01 Controls'!$G$28*'02 Cargo Classes'!$O$9</x:f>
        <x:v>0.95</x:v>
      </x:c>
      <x:c r="T2842" s="22" t="n">
        <x:f>'01 Controls'!$H$28*'02 Cargo Classes'!$P$9</x:f>
        <x:v>0</x:v>
      </x:c>
      <x:c r="U2842" s="22" t="n">
        <x:f>SUM(Q2842:T2842)</x:f>
        <x:v>0.95</x:v>
      </x:c>
      <x:c r="V2842" s="18" t="n">
        <x:f>IF(U2842=0,0,N2842*Q2842/U2842)</x:f>
        <x:v>0</x:v>
      </x:c>
      <x:c r="W2842" s="18" t="n">
        <x:f>IF(U2842=0,0,P2842*Q2842/U2842)</x:f>
        <x:v>0</x:v>
      </x:c>
      <x:c r="X2842" s="18" t="n">
        <x:f>MAX(V2842,W2842*'01 Controls'!$E$12)</x:f>
        <x:v>0</x:v>
      </x:c>
      <x:c r="Y2842" s="18" t="n">
        <x:f>IF(U2842=0,0,N2842*R2842/U2842)</x:f>
        <x:v>0</x:v>
      </x:c>
      <x:c r="Z2842" s="18" t="n">
        <x:f>IF(U2842=0,0,P2842*R2842/U2842)</x:f>
        <x:v>0</x:v>
      </x:c>
      <x:c r="AA2842" s="18" t="n">
        <x:f>MAX(Y2842,Z2842*'01 Controls'!$E$13)</x:f>
        <x:v>0</x:v>
      </x:c>
      <x:c r="AB2842" s="18" t="n">
        <x:f>IF(U2842=0,0,N2842*S2842/U2842)</x:f>
        <x:v>675</x:v>
      </x:c>
      <x:c r="AC2842" s="18" t="n">
        <x:f>IF(U2842=0,0,P2842*S2842/U2842)</x:f>
        <x:v>1029.6000000000001</x:v>
      </x:c>
      <x:c r="AD2842" s="18" t="n">
        <x:f>MAX(AB2842,AC2842*'01 Controls'!$E$14)</x:f>
        <x:v>675</x:v>
      </x:c>
      <x:c r="AE2842" s="18" t="n">
        <x:f>IF(U2842=0,0,N2842*T2842/U2842)</x:f>
        <x:v>0</x:v>
      </x:c>
      <x:c r="AF2842" s="18" t="n">
        <x:f>IF(U2842=0,0,P2842*T2842/U2842)</x:f>
        <x:v>0</x:v>
      </x:c>
      <x:c r="AG2842" s="18" t="n">
        <x:f>MAX(AE2842,AF2842*'01 Controls'!$E$15)</x:f>
        <x:v>0</x:v>
      </x:c>
      <x:c r="AH2842" s="18" t="n">
        <x:f>SUM(V2842,Y2842,AB2842,AE2842)</x:f>
        <x:v>675</x:v>
      </x:c>
      <x:c r="AI2842" s="18" t="n">
        <x:f>N2842-AH2842</x:f>
        <x:v>0</x:v>
      </x:c>
      <x:c r="AJ2842" s="18" t="n">
        <x:f>V2842*INDEX('07 Mode Capacity'!$P$6:$P$17,MATCH("AIR-"&amp;I2842,'07 Mode Capacity'!$C$6:$C$17,0))</x:f>
        <x:v>0</x:v>
      </x:c>
      <x:c r="AK2842" s="18" t="n">
        <x:f>Y2842*INDEX('07 Mode Capacity'!$P$6:$P$17,MATCH("OCEAN-"&amp;I2842,'07 Mode Capacity'!$C$6:$C$17,0))</x:f>
        <x:v>0</x:v>
      </x:c>
      <x:c r="AL2842" s="18" t="n">
        <x:f>AB2842*INDEX('07 Mode Capacity'!$P$6:$P$17,MATCH("LAND-"&amp;I2842,'07 Mode Capacity'!$C$6:$C$17,0))</x:f>
        <x:v>82.38231192231929</x:v>
      </x:c>
      <x:c r="AM2842" s="18" t="n">
        <x:f>AE2842*INDEX('07 Mode Capacity'!$P$6:$P$17,MATCH("INLAND-"&amp;I2842,'07 Mode Capacity'!$C$6:$C$17,0))</x:f>
        <x:v>0</x:v>
      </x:c>
      <x:c r="AN2842" s="18" t="n">
        <x:f>SUM(AJ2842:AM2842)</x:f>
        <x:v>82.38231192231929</x:v>
      </x:c>
      <x:c r="AO2842" s="17" t="n">
        <x:f>IF(N2842=0,1,AN2842/N2842)</x:f>
        <x:v>0.12204786951454709</x:v>
      </x:c>
      <x:c r="AP2842" s="11" t="str">
        <x:f>IF(AO2842&gt;='01 Controls'!$E$16,"PASS","FAIL")</x:f>
        <x:v>FAIL</x:v>
      </x:c>
      <x:c r="AQ2842" s="11" t="str">
        <x:v>UNQUANTIFIED</x:v>
      </x:c>
      <x:c r="AR2842" s="11" t="str">
        <x:v>Position-class planning record; serial item and receiver open</x:v>
      </x:c>
      <x:c r="AS2842" s="26"/>
      <x:c r="AT2842" s="26"/>
    </x:row>
    <x:row r="2843">
      <x:c r="C2843" s="11" t="str">
        <x:v>M4-A-AMG-TNK-20</x:v>
      </x:c>
      <x:c r="D2843" s="11" t="str">
        <x:v>M4</x:v>
      </x:c>
      <x:c r="E2843" s="11" t="str">
        <x:v>Tornado sequence</x:v>
      </x:c>
      <x:c r="F2843" s="11" t="str">
        <x:v>A-AMG</x:v>
      </x:c>
      <x:c r="G2843" s="11" t="str">
        <x:v>Aeromedical movement group</x:v>
      </x:c>
      <x:c r="H2843" s="11" t="str">
        <x:v>TNK-20</x:v>
      </x:c>
      <x:c r="I2843" s="19" t="n">
        <x:v>48</x:v>
      </x:c>
      <x:c r="J2843" s="21" t="n">
        <x:v>3</x:v>
      </x:c>
      <x:c r="K2843" s="18" t="n">
        <x:f>'05 Cargo Register'!K155</x:f>
        <x:v>281.25</x:v>
      </x:c>
      <x:c r="L2843" s="18" t="n">
        <x:f>'05 Cargo Register'!N155</x:f>
        <x:v>17</x:v>
      </x:c>
      <x:c r="M2843" s="18" t="n">
        <x:f>'05 Cargo Register'!O155</x:f>
        <x:v>361.25</x:v>
      </x:c>
      <x:c r="N2843" s="18" t="n">
        <x:f>J2843*K2843</x:f>
        <x:v>843.75</x:v>
      </x:c>
      <x:c r="O2843" s="18" t="n">
        <x:f>J2843*L2843</x:f>
        <x:v>51</x:v>
      </x:c>
      <x:c r="P2843" s="18" t="n">
        <x:f>J2843*M2843</x:f>
        <x:v>1083.75</x:v>
      </x:c>
      <x:c r="Q2843" s="22" t="n">
        <x:f>'01 Controls'!$E$28*'02 Cargo Classes'!$M$10</x:f>
        <x:v>0</x:v>
      </x:c>
      <x:c r="R2843" s="22" t="n">
        <x:f>'01 Controls'!$F$28*'02 Cargo Classes'!$N$10</x:f>
        <x:v>0</x:v>
      </x:c>
      <x:c r="S2843" s="22" t="n">
        <x:f>'01 Controls'!$G$28*'02 Cargo Classes'!$O$10</x:f>
        <x:v>0.95</x:v>
      </x:c>
      <x:c r="T2843" s="22" t="n">
        <x:f>'01 Controls'!$H$28*'02 Cargo Classes'!$P$10</x:f>
        <x:v>0</x:v>
      </x:c>
      <x:c r="U2843" s="22" t="n">
        <x:f>SUM(Q2843:T2843)</x:f>
        <x:v>0.95</x:v>
      </x:c>
      <x:c r="V2843" s="18" t="n">
        <x:f>IF(U2843=0,0,N2843*Q2843/U2843)</x:f>
        <x:v>0</x:v>
      </x:c>
      <x:c r="W2843" s="18" t="n">
        <x:f>IF(U2843=0,0,P2843*Q2843/U2843)</x:f>
        <x:v>0</x:v>
      </x:c>
      <x:c r="X2843" s="18" t="n">
        <x:f>MAX(V2843,W2843*'01 Controls'!$E$12)</x:f>
        <x:v>0</x:v>
      </x:c>
      <x:c r="Y2843" s="18" t="n">
        <x:f>IF(U2843=0,0,N2843*R2843/U2843)</x:f>
        <x:v>0</x:v>
      </x:c>
      <x:c r="Z2843" s="18" t="n">
        <x:f>IF(U2843=0,0,P2843*R2843/U2843)</x:f>
        <x:v>0</x:v>
      </x:c>
      <x:c r="AA2843" s="18" t="n">
        <x:f>MAX(Y2843,Z2843*'01 Controls'!$E$13)</x:f>
        <x:v>0</x:v>
      </x:c>
      <x:c r="AB2843" s="18" t="n">
        <x:f>IF(U2843=0,0,N2843*S2843/U2843)</x:f>
        <x:v>843.75</x:v>
      </x:c>
      <x:c r="AC2843" s="18" t="n">
        <x:f>IF(U2843=0,0,P2843*S2843/U2843)</x:f>
        <x:v>1083.75</x:v>
      </x:c>
      <x:c r="AD2843" s="18" t="n">
        <x:f>MAX(AB2843,AC2843*'01 Controls'!$E$14)</x:f>
        <x:v>843.75</x:v>
      </x:c>
      <x:c r="AE2843" s="18" t="n">
        <x:f>IF(U2843=0,0,N2843*T2843/U2843)</x:f>
        <x:v>0</x:v>
      </x:c>
      <x:c r="AF2843" s="18" t="n">
        <x:f>IF(U2843=0,0,P2843*T2843/U2843)</x:f>
        <x:v>0</x:v>
      </x:c>
      <x:c r="AG2843" s="18" t="n">
        <x:f>MAX(AE2843,AF2843*'01 Controls'!$E$15)</x:f>
        <x:v>0</x:v>
      </x:c>
      <x:c r="AH2843" s="18" t="n">
        <x:f>SUM(V2843,Y2843,AB2843,AE2843)</x:f>
        <x:v>843.75</x:v>
      </x:c>
      <x:c r="AI2843" s="18" t="n">
        <x:f>N2843-AH2843</x:f>
        <x:v>0</x:v>
      </x:c>
      <x:c r="AJ2843" s="18" t="n">
        <x:f>V2843*INDEX('07 Mode Capacity'!$P$6:$P$17,MATCH("AIR-"&amp;I2843,'07 Mode Capacity'!$C$6:$C$17,0))</x:f>
        <x:v>0</x:v>
      </x:c>
      <x:c r="AK2843" s="18" t="n">
        <x:f>Y2843*INDEX('07 Mode Capacity'!$P$6:$P$17,MATCH("OCEAN-"&amp;I2843,'07 Mode Capacity'!$C$6:$C$17,0))</x:f>
        <x:v>0</x:v>
      </x:c>
      <x:c r="AL2843" s="18" t="n">
        <x:f>AB2843*INDEX('07 Mode Capacity'!$P$6:$P$17,MATCH("LAND-"&amp;I2843,'07 Mode Capacity'!$C$6:$C$17,0))</x:f>
        <x:v>102.97788990289912</x:v>
      </x:c>
      <x:c r="AM2843" s="18" t="n">
        <x:f>AE2843*INDEX('07 Mode Capacity'!$P$6:$P$17,MATCH("INLAND-"&amp;I2843,'07 Mode Capacity'!$C$6:$C$17,0))</x:f>
        <x:v>0</x:v>
      </x:c>
      <x:c r="AN2843" s="18" t="n">
        <x:f>SUM(AJ2843:AM2843)</x:f>
        <x:v>102.97788990289912</x:v>
      </x:c>
      <x:c r="AO2843" s="17" t="n">
        <x:f>IF(N2843=0,1,AN2843/N2843)</x:f>
        <x:v>0.1220478695145471</x:v>
      </x:c>
      <x:c r="AP2843" s="11" t="str">
        <x:f>IF(AO2843&gt;='01 Controls'!$E$16,"PASS","FAIL")</x:f>
        <x:v>FAIL</x:v>
      </x:c>
      <x:c r="AQ2843" s="11" t="str">
        <x:v>UNQUANTIFIED</x:v>
      </x:c>
      <x:c r="AR2843" s="11" t="str">
        <x:v>Position-class planning record; serial item and receiver open</x:v>
      </x:c>
      <x:c r="AS2843" s="26"/>
      <x:c r="AT2843" s="26"/>
    </x:row>
    <x:row r="2844">
      <x:c r="C2844" s="11" t="str">
        <x:v>M4-A-AMG-FLR-24</x:v>
      </x:c>
      <x:c r="D2844" s="11" t="str">
        <x:v>M4</x:v>
      </x:c>
      <x:c r="E2844" s="11" t="str">
        <x:v>Tornado sequence</x:v>
      </x:c>
      <x:c r="F2844" s="11" t="str">
        <x:v>A-AMG</x:v>
      </x:c>
      <x:c r="G2844" s="11" t="str">
        <x:v>Aeromedical movement group</x:v>
      </x:c>
      <x:c r="H2844" s="11" t="str">
        <x:v>FLR-24</x:v>
      </x:c>
      <x:c r="I2844" s="19" t="n">
        <x:v>48</x:v>
      </x:c>
      <x:c r="J2844" s="21" t="n">
        <x:v>3</x:v>
      </x:c>
      <x:c r="K2844" s="18" t="n">
        <x:f>'05 Cargo Register'!K156</x:f>
        <x:v>421.875</x:v>
      </x:c>
      <x:c r="L2844" s="18" t="n">
        <x:f>'05 Cargo Register'!N156</x:f>
        <x:v>21</x:v>
      </x:c>
      <x:c r="M2844" s="18" t="n">
        <x:f>'05 Cargo Register'!O156</x:f>
        <x:v>672</x:v>
      </x:c>
      <x:c r="N2844" s="18" t="n">
        <x:f>J2844*K2844</x:f>
        <x:v>1265.625</x:v>
      </x:c>
      <x:c r="O2844" s="18" t="n">
        <x:f>J2844*L2844</x:f>
        <x:v>63</x:v>
      </x:c>
      <x:c r="P2844" s="18" t="n">
        <x:f>J2844*M2844</x:f>
        <x:v>2016</x:v>
      </x:c>
      <x:c r="Q2844" s="22" t="n">
        <x:f>'01 Controls'!$E$28*'02 Cargo Classes'!$M$11</x:f>
        <x:v>0</x:v>
      </x:c>
      <x:c r="R2844" s="22" t="n">
        <x:f>'01 Controls'!$F$28*'02 Cargo Classes'!$N$11</x:f>
        <x:v>0</x:v>
      </x:c>
      <x:c r="S2844" s="22" t="n">
        <x:f>'01 Controls'!$G$28*'02 Cargo Classes'!$O$11</x:f>
        <x:v>0.95</x:v>
      </x:c>
      <x:c r="T2844" s="22" t="n">
        <x:f>'01 Controls'!$H$28*'02 Cargo Classes'!$P$11</x:f>
        <x:v>0</x:v>
      </x:c>
      <x:c r="U2844" s="22" t="n">
        <x:f>SUM(Q2844:T2844)</x:f>
        <x:v>0.95</x:v>
      </x:c>
      <x:c r="V2844" s="18" t="n">
        <x:f>IF(U2844=0,0,N2844*Q2844/U2844)</x:f>
        <x:v>0</x:v>
      </x:c>
      <x:c r="W2844" s="18" t="n">
        <x:f>IF(U2844=0,0,P2844*Q2844/U2844)</x:f>
        <x:v>0</x:v>
      </x:c>
      <x:c r="X2844" s="18" t="n">
        <x:f>MAX(V2844,W2844*'01 Controls'!$E$12)</x:f>
        <x:v>0</x:v>
      </x:c>
      <x:c r="Y2844" s="18" t="n">
        <x:f>IF(U2844=0,0,N2844*R2844/U2844)</x:f>
        <x:v>0</x:v>
      </x:c>
      <x:c r="Z2844" s="18" t="n">
        <x:f>IF(U2844=0,0,P2844*R2844/U2844)</x:f>
        <x:v>0</x:v>
      </x:c>
      <x:c r="AA2844" s="18" t="n">
        <x:f>MAX(Y2844,Z2844*'01 Controls'!$E$13)</x:f>
        <x:v>0</x:v>
      </x:c>
      <x:c r="AB2844" s="18" t="n">
        <x:f>IF(U2844=0,0,N2844*S2844/U2844)</x:f>
        <x:v>1265.625</x:v>
      </x:c>
      <x:c r="AC2844" s="18" t="n">
        <x:f>IF(U2844=0,0,P2844*S2844/U2844)</x:f>
        <x:v>2016</x:v>
      </x:c>
      <x:c r="AD2844" s="18" t="n">
        <x:f>MAX(AB2844,AC2844*'01 Controls'!$E$14)</x:f>
        <x:v>1265.625</x:v>
      </x:c>
      <x:c r="AE2844" s="18" t="n">
        <x:f>IF(U2844=0,0,N2844*T2844/U2844)</x:f>
        <x:v>0</x:v>
      </x:c>
      <x:c r="AF2844" s="18" t="n">
        <x:f>IF(U2844=0,0,P2844*T2844/U2844)</x:f>
        <x:v>0</x:v>
      </x:c>
      <x:c r="AG2844" s="18" t="n">
        <x:f>MAX(AE2844,AF2844*'01 Controls'!$E$15)</x:f>
        <x:v>0</x:v>
      </x:c>
      <x:c r="AH2844" s="18" t="n">
        <x:f>SUM(V2844,Y2844,AB2844,AE2844)</x:f>
        <x:v>1265.625</x:v>
      </x:c>
      <x:c r="AI2844" s="18" t="n">
        <x:f>N2844-AH2844</x:f>
        <x:v>0</x:v>
      </x:c>
      <x:c r="AJ2844" s="18" t="n">
        <x:f>V2844*INDEX('07 Mode Capacity'!$P$6:$P$17,MATCH("AIR-"&amp;I2844,'07 Mode Capacity'!$C$6:$C$17,0))</x:f>
        <x:v>0</x:v>
      </x:c>
      <x:c r="AK2844" s="18" t="n">
        <x:f>Y2844*INDEX('07 Mode Capacity'!$P$6:$P$17,MATCH("OCEAN-"&amp;I2844,'07 Mode Capacity'!$C$6:$C$17,0))</x:f>
        <x:v>0</x:v>
      </x:c>
      <x:c r="AL2844" s="18" t="n">
        <x:f>AB2844*INDEX('07 Mode Capacity'!$P$6:$P$17,MATCH("LAND-"&amp;I2844,'07 Mode Capacity'!$C$6:$C$17,0))</x:f>
        <x:v>154.4668348543487</x:v>
      </x:c>
      <x:c r="AM2844" s="18" t="n">
        <x:f>AE2844*INDEX('07 Mode Capacity'!$P$6:$P$17,MATCH("INLAND-"&amp;I2844,'07 Mode Capacity'!$C$6:$C$17,0))</x:f>
        <x:v>0</x:v>
      </x:c>
      <x:c r="AN2844" s="18" t="n">
        <x:f>SUM(AJ2844:AM2844)</x:f>
        <x:v>154.4668348543487</x:v>
      </x:c>
      <x:c r="AO2844" s="17" t="n">
        <x:f>IF(N2844=0,1,AN2844/N2844)</x:f>
        <x:v>0.12204786951454712</x:v>
      </x:c>
      <x:c r="AP2844" s="11" t="str">
        <x:f>IF(AO2844&gt;='01 Controls'!$E$16,"PASS","FAIL")</x:f>
        <x:v>FAIL</x:v>
      </x:c>
      <x:c r="AQ2844" s="11" t="str">
        <x:v>UNQUANTIFIED</x:v>
      </x:c>
      <x:c r="AR2844" s="11" t="str">
        <x:v>Position-class planning record; serial item and receiver open</x:v>
      </x:c>
      <x:c r="AS2844" s="26"/>
      <x:c r="AT2844" s="26"/>
    </x:row>
    <x:row r="2845">
      <x:c r="C2845" s="11" t="str">
        <x:v>M4-A-AMG-ROL-30</x:v>
      </x:c>
      <x:c r="D2845" s="11" t="str">
        <x:v>M4</x:v>
      </x:c>
      <x:c r="E2845" s="11" t="str">
        <x:v>Tornado sequence</x:v>
      </x:c>
      <x:c r="F2845" s="11" t="str">
        <x:v>A-AMG</x:v>
      </x:c>
      <x:c r="G2845" s="11" t="str">
        <x:v>Aeromedical movement group</x:v>
      </x:c>
      <x:c r="H2845" s="11" t="str">
        <x:v>ROL-30</x:v>
      </x:c>
      <x:c r="I2845" s="19" t="n">
        <x:v>48</x:v>
      </x:c>
      <x:c r="J2845" s="21" t="n">
        <x:v>3</x:v>
      </x:c>
      <x:c r="K2845" s="18" t="n">
        <x:f>'05 Cargo Register'!K157</x:f>
        <x:v>506.25</x:v>
      </x:c>
      <x:c r="L2845" s="18" t="n">
        <x:f>'05 Cargo Register'!N157</x:f>
        <x:v>22</x:v>
      </x:c>
      <x:c r="M2845" s="18" t="n">
        <x:f>'05 Cargo Register'!O157</x:f>
        <x:v>1402.5</x:v>
      </x:c>
      <x:c r="N2845" s="18" t="n">
        <x:f>J2845*K2845</x:f>
        <x:v>1518.75</x:v>
      </x:c>
      <x:c r="O2845" s="18" t="n">
        <x:f>J2845*L2845</x:f>
        <x:v>66</x:v>
      </x:c>
      <x:c r="P2845" s="18" t="n">
        <x:f>J2845*M2845</x:f>
        <x:v>4207.5</x:v>
      </x:c>
      <x:c r="Q2845" s="22" t="n">
        <x:f>'01 Controls'!$E$28*'02 Cargo Classes'!$M$12</x:f>
        <x:v>0</x:v>
      </x:c>
      <x:c r="R2845" s="22" t="n">
        <x:f>'01 Controls'!$F$28*'02 Cargo Classes'!$N$12</x:f>
        <x:v>0</x:v>
      </x:c>
      <x:c r="S2845" s="22" t="n">
        <x:f>'01 Controls'!$G$28*'02 Cargo Classes'!$O$12</x:f>
        <x:v>1.4249999999999998</x:v>
      </x:c>
      <x:c r="T2845" s="22" t="n">
        <x:f>'01 Controls'!$H$28*'02 Cargo Classes'!$P$12</x:f>
        <x:v>0</x:v>
      </x:c>
      <x:c r="U2845" s="22" t="n">
        <x:f>SUM(Q2845:T2845)</x:f>
        <x:v>1.4249999999999998</x:v>
      </x:c>
      <x:c r="V2845" s="18" t="n">
        <x:f>IF(U2845=0,0,N2845*Q2845/U2845)</x:f>
        <x:v>0</x:v>
      </x:c>
      <x:c r="W2845" s="18" t="n">
        <x:f>IF(U2845=0,0,P2845*Q2845/U2845)</x:f>
        <x:v>0</x:v>
      </x:c>
      <x:c r="X2845" s="18" t="n">
        <x:f>MAX(V2845,W2845*'01 Controls'!$E$12)</x:f>
        <x:v>0</x:v>
      </x:c>
      <x:c r="Y2845" s="18" t="n">
        <x:f>IF(U2845=0,0,N2845*R2845/U2845)</x:f>
        <x:v>0</x:v>
      </x:c>
      <x:c r="Z2845" s="18" t="n">
        <x:f>IF(U2845=0,0,P2845*R2845/U2845)</x:f>
        <x:v>0</x:v>
      </x:c>
      <x:c r="AA2845" s="18" t="n">
        <x:f>MAX(Y2845,Z2845*'01 Controls'!$E$13)</x:f>
        <x:v>0</x:v>
      </x:c>
      <x:c r="AB2845" s="18" t="n">
        <x:f>IF(U2845=0,0,N2845*S2845/U2845)</x:f>
        <x:v>1518.7499999999998</x:v>
      </x:c>
      <x:c r="AC2845" s="18" t="n">
        <x:f>IF(U2845=0,0,P2845*S2845/U2845)</x:f>
        <x:v>4207.5</x:v>
      </x:c>
      <x:c r="AD2845" s="18" t="n">
        <x:f>MAX(AB2845,AC2845*'01 Controls'!$E$14)</x:f>
        <x:v>1518.7499999999998</x:v>
      </x:c>
      <x:c r="AE2845" s="18" t="n">
        <x:f>IF(U2845=0,0,N2845*T2845/U2845)</x:f>
        <x:v>0</x:v>
      </x:c>
      <x:c r="AF2845" s="18" t="n">
        <x:f>IF(U2845=0,0,P2845*T2845/U2845)</x:f>
        <x:v>0</x:v>
      </x:c>
      <x:c r="AG2845" s="18" t="n">
        <x:f>MAX(AE2845,AF2845*'01 Controls'!$E$15)</x:f>
        <x:v>0</x:v>
      </x:c>
      <x:c r="AH2845" s="18" t="n">
        <x:f>SUM(V2845,Y2845,AB2845,AE2845)</x:f>
        <x:v>1518.7499999999998</x:v>
      </x:c>
      <x:c r="AI2845" s="18" t="n">
        <x:f>N2845-AH2845</x:f>
        <x:v>2.2737367544323206e-13</x:v>
      </x:c>
      <x:c r="AJ2845" s="18" t="n">
        <x:f>V2845*INDEX('07 Mode Capacity'!$P$6:$P$17,MATCH("AIR-"&amp;I2845,'07 Mode Capacity'!$C$6:$C$17,0))</x:f>
        <x:v>0</x:v>
      </x:c>
      <x:c r="AK2845" s="18" t="n">
        <x:f>Y2845*INDEX('07 Mode Capacity'!$P$6:$P$17,MATCH("OCEAN-"&amp;I2845,'07 Mode Capacity'!$C$6:$C$17,0))</x:f>
        <x:v>0</x:v>
      </x:c>
      <x:c r="AL2845" s="18" t="n">
        <x:f>AB2845*INDEX('07 Mode Capacity'!$P$6:$P$17,MATCH("LAND-"&amp;I2845,'07 Mode Capacity'!$C$6:$C$17,0))</x:f>
        <x:v>185.36020182521838</x:v>
      </x:c>
      <x:c r="AM2845" s="18" t="n">
        <x:f>AE2845*INDEX('07 Mode Capacity'!$P$6:$P$17,MATCH("INLAND-"&amp;I2845,'07 Mode Capacity'!$C$6:$C$17,0))</x:f>
        <x:v>0</x:v>
      </x:c>
      <x:c r="AN2845" s="18" t="n">
        <x:f>SUM(AJ2845:AM2845)</x:f>
        <x:v>185.36020182521838</x:v>
      </x:c>
      <x:c r="AO2845" s="17" t="n">
        <x:f>IF(N2845=0,1,AN2845/N2845)</x:f>
        <x:v>0.12204786951454709</x:v>
      </x:c>
      <x:c r="AP2845" s="11" t="str">
        <x:f>IF(AO2845&gt;='01 Controls'!$E$16,"PASS","FAIL")</x:f>
        <x:v>FAIL</x:v>
      </x:c>
      <x:c r="AQ2845" s="11" t="str">
        <x:v>UNQUANTIFIED</x:v>
      </x:c>
      <x:c r="AR2845" s="11" t="str">
        <x:v>Position-class planning record; serial item and receiver open</x:v>
      </x:c>
      <x:c r="AS2845" s="26"/>
      <x:c r="AT2845" s="26"/>
    </x:row>
    <x:row r="2846">
      <x:c r="C2846" s="11" t="str">
        <x:v>M4-A-AMG-LIN-18</x:v>
      </x:c>
      <x:c r="D2846" s="11" t="str">
        <x:v>M4</x:v>
      </x:c>
      <x:c r="E2846" s="11" t="str">
        <x:v>Tornado sequence</x:v>
      </x:c>
      <x:c r="F2846" s="11" t="str">
        <x:v>A-AMG</x:v>
      </x:c>
      <x:c r="G2846" s="11" t="str">
        <x:v>Aeromedical movement group</x:v>
      </x:c>
      <x:c r="H2846" s="11" t="str">
        <x:v>LIN-18</x:v>
      </x:c>
      <x:c r="I2846" s="19" t="n">
        <x:v>72</x:v>
      </x:c>
      <x:c r="J2846" s="21" t="n">
        <x:v>3</x:v>
      </x:c>
      <x:c r="K2846" s="18" t="n">
        <x:f>'05 Cargo Register'!K158</x:f>
        <x:v>112.5</x:v>
      </x:c>
      <x:c r="L2846" s="18" t="n">
        <x:f>'05 Cargo Register'!N158</x:f>
        <x:v>8</x:v>
      </x:c>
      <x:c r="M2846" s="18" t="n">
        <x:f>'05 Cargo Register'!O158</x:f>
        <x:v>352</x:v>
      </x:c>
      <x:c r="N2846" s="18" t="n">
        <x:f>J2846*K2846</x:f>
        <x:v>337.5</x:v>
      </x:c>
      <x:c r="O2846" s="18" t="n">
        <x:f>J2846*L2846</x:f>
        <x:v>24</x:v>
      </x:c>
      <x:c r="P2846" s="18" t="n">
        <x:f>J2846*M2846</x:f>
        <x:v>1056</x:v>
      </x:c>
      <x:c r="Q2846" s="22" t="n">
        <x:f>'01 Controls'!$E$28*'02 Cargo Classes'!$M$13</x:f>
        <x:v>0</x:v>
      </x:c>
      <x:c r="R2846" s="22" t="n">
        <x:f>'01 Controls'!$F$28*'02 Cargo Classes'!$N$13</x:f>
        <x:v>0</x:v>
      </x:c>
      <x:c r="S2846" s="22" t="n">
        <x:f>'01 Controls'!$G$28*'02 Cargo Classes'!$O$13</x:f>
        <x:v>0.95</x:v>
      </x:c>
      <x:c r="T2846" s="22" t="n">
        <x:f>'01 Controls'!$H$28*'02 Cargo Classes'!$P$13</x:f>
        <x:v>0</x:v>
      </x:c>
      <x:c r="U2846" s="22" t="n">
        <x:f>SUM(Q2846:T2846)</x:f>
        <x:v>0.95</x:v>
      </x:c>
      <x:c r="V2846" s="18" t="n">
        <x:f>IF(U2846=0,0,N2846*Q2846/U2846)</x:f>
        <x:v>0</x:v>
      </x:c>
      <x:c r="W2846" s="18" t="n">
        <x:f>IF(U2846=0,0,P2846*Q2846/U2846)</x:f>
        <x:v>0</x:v>
      </x:c>
      <x:c r="X2846" s="18" t="n">
        <x:f>MAX(V2846,W2846*'01 Controls'!$E$12)</x:f>
        <x:v>0</x:v>
      </x:c>
      <x:c r="Y2846" s="18" t="n">
        <x:f>IF(U2846=0,0,N2846*R2846/U2846)</x:f>
        <x:v>0</x:v>
      </x:c>
      <x:c r="Z2846" s="18" t="n">
        <x:f>IF(U2846=0,0,P2846*R2846/U2846)</x:f>
        <x:v>0</x:v>
      </x:c>
      <x:c r="AA2846" s="18" t="n">
        <x:f>MAX(Y2846,Z2846*'01 Controls'!$E$13)</x:f>
        <x:v>0</x:v>
      </x:c>
      <x:c r="AB2846" s="18" t="n">
        <x:f>IF(U2846=0,0,N2846*S2846/U2846)</x:f>
        <x:v>337.5</x:v>
      </x:c>
      <x:c r="AC2846" s="18" t="n">
        <x:f>IF(U2846=0,0,P2846*S2846/U2846)</x:f>
        <x:v>1056</x:v>
      </x:c>
      <x:c r="AD2846" s="18" t="n">
        <x:f>MAX(AB2846,AC2846*'01 Controls'!$E$14)</x:f>
        <x:v>337.5</x:v>
      </x:c>
      <x:c r="AE2846" s="18" t="n">
        <x:f>IF(U2846=0,0,N2846*T2846/U2846)</x:f>
        <x:v>0</x:v>
      </x:c>
      <x:c r="AF2846" s="18" t="n">
        <x:f>IF(U2846=0,0,P2846*T2846/U2846)</x:f>
        <x:v>0</x:v>
      </x:c>
      <x:c r="AG2846" s="18" t="n">
        <x:f>MAX(AE2846,AF2846*'01 Controls'!$E$15)</x:f>
        <x:v>0</x:v>
      </x:c>
      <x:c r="AH2846" s="18" t="n">
        <x:f>SUM(V2846,Y2846,AB2846,AE2846)</x:f>
        <x:v>337.5</x:v>
      </x:c>
      <x:c r="AI2846" s="18" t="n">
        <x:f>N2846-AH2846</x:f>
        <x:v>0</x:v>
      </x:c>
      <x:c r="AJ2846" s="18" t="n">
        <x:f>V2846*INDEX('07 Mode Capacity'!$P$6:$P$17,MATCH("AIR-"&amp;I2846,'07 Mode Capacity'!$C$6:$C$17,0))</x:f>
        <x:v>0</x:v>
      </x:c>
      <x:c r="AK2846" s="18" t="n">
        <x:f>Y2846*INDEX('07 Mode Capacity'!$P$6:$P$17,MATCH("OCEAN-"&amp;I2846,'07 Mode Capacity'!$C$6:$C$17,0))</x:f>
        <x:v>0</x:v>
      </x:c>
      <x:c r="AL2846" s="18" t="n">
        <x:f>AB2846*INDEX('07 Mode Capacity'!$P$6:$P$17,MATCH("LAND-"&amp;I2846,'07 Mode Capacity'!$C$6:$C$17,0))</x:f>
        <x:v>241.3159508633063</x:v>
      </x:c>
      <x:c r="AM2846" s="18" t="n">
        <x:f>AE2846*INDEX('07 Mode Capacity'!$P$6:$P$17,MATCH("INLAND-"&amp;I2846,'07 Mode Capacity'!$C$6:$C$17,0))</x:f>
        <x:v>0</x:v>
      </x:c>
      <x:c r="AN2846" s="18" t="n">
        <x:f>SUM(AJ2846:AM2846)</x:f>
        <x:v>241.3159508633063</x:v>
      </x:c>
      <x:c r="AO2846" s="17" t="n">
        <x:f>IF(N2846=0,1,AN2846/N2846)</x:f>
        <x:v>0.7150102247801668</x:v>
      </x:c>
      <x:c r="AP2846" s="11" t="str">
        <x:f>IF(AO2846&gt;='01 Controls'!$E$16,"PASS","FAIL")</x:f>
        <x:v>FAIL</x:v>
      </x:c>
      <x:c r="AQ2846" s="11" t="str">
        <x:v>UNQUANTIFIED</x:v>
      </x:c>
      <x:c r="AR2846" s="11" t="str">
        <x:v>Position-class planning record; serial item and receiver open</x:v>
      </x:c>
      <x:c r="AS2846" s="26"/>
      <x:c r="AT2846" s="26"/>
    </x:row>
    <x:row r="2847">
      <x:c r="C2847" s="11" t="str">
        <x:v>M4-A-AMG-BLK-08</x:v>
      </x:c>
      <x:c r="D2847" s="11" t="str">
        <x:v>M4</x:v>
      </x:c>
      <x:c r="E2847" s="11" t="str">
        <x:v>Tornado sequence</x:v>
      </x:c>
      <x:c r="F2847" s="11" t="str">
        <x:v>A-AMG</x:v>
      </x:c>
      <x:c r="G2847" s="11" t="str">
        <x:v>Aeromedical movement group</x:v>
      </x:c>
      <x:c r="H2847" s="11" t="str">
        <x:v>BLK-08</x:v>
      </x:c>
      <x:c r="I2847" s="19" t="n">
        <x:v>48</x:v>
      </x:c>
      <x:c r="J2847" s="21" t="n">
        <x:v>3</x:v>
      </x:c>
      <x:c r="K2847" s="18" t="n">
        <x:f>'05 Cargo Register'!K159</x:f>
        <x:v>56.25</x:v>
      </x:c>
      <x:c r="L2847" s="18" t="n">
        <x:f>'05 Cargo Register'!N159</x:f>
        <x:v>9</x:v>
      </x:c>
      <x:c r="M2847" s="18" t="n">
        <x:f>'05 Cargo Register'!O159</x:f>
        <x:v>459</x:v>
      </x:c>
      <x:c r="N2847" s="18" t="n">
        <x:f>J2847*K2847</x:f>
        <x:v>168.75</x:v>
      </x:c>
      <x:c r="O2847" s="18" t="n">
        <x:f>J2847*L2847</x:f>
        <x:v>27</x:v>
      </x:c>
      <x:c r="P2847" s="18" t="n">
        <x:f>J2847*M2847</x:f>
        <x:v>1377</x:v>
      </x:c>
      <x:c r="Q2847" s="22" t="n">
        <x:f>'01 Controls'!$E$28*'02 Cargo Classes'!$M$14</x:f>
        <x:v>0.05</x:v>
      </x:c>
      <x:c r="R2847" s="22" t="n">
        <x:f>'01 Controls'!$F$28*'02 Cargo Classes'!$N$14</x:f>
        <x:v>0</x:v>
      </x:c>
      <x:c r="S2847" s="22" t="n">
        <x:f>'01 Controls'!$G$28*'02 Cargo Classes'!$O$14</x:f>
        <x:v>0.95</x:v>
      </x:c>
      <x:c r="T2847" s="22" t="n">
        <x:f>'01 Controls'!$H$28*'02 Cargo Classes'!$P$14</x:f>
        <x:v>0</x:v>
      </x:c>
      <x:c r="U2847" s="22" t="n">
        <x:f>SUM(Q2847:T2847)</x:f>
        <x:v>1</x:v>
      </x:c>
      <x:c r="V2847" s="18" t="n">
        <x:f>IF(U2847=0,0,N2847*Q2847/U2847)</x:f>
        <x:v>8.4375</x:v>
      </x:c>
      <x:c r="W2847" s="18" t="n">
        <x:f>IF(U2847=0,0,P2847*Q2847/U2847)</x:f>
        <x:v>68.85000000000001</x:v>
      </x:c>
      <x:c r="X2847" s="18" t="n">
        <x:f>MAX(V2847,W2847*'01 Controls'!$E$12)</x:f>
        <x:v>17.212500000000002</x:v>
      </x:c>
      <x:c r="Y2847" s="18" t="n">
        <x:f>IF(U2847=0,0,N2847*R2847/U2847)</x:f>
        <x:v>0</x:v>
      </x:c>
      <x:c r="Z2847" s="18" t="n">
        <x:f>IF(U2847=0,0,P2847*R2847/U2847)</x:f>
        <x:v>0</x:v>
      </x:c>
      <x:c r="AA2847" s="18" t="n">
        <x:f>MAX(Y2847,Z2847*'01 Controls'!$E$13)</x:f>
        <x:v>0</x:v>
      </x:c>
      <x:c r="AB2847" s="18" t="n">
        <x:f>IF(U2847=0,0,N2847*S2847/U2847)</x:f>
        <x:v>160.3125</x:v>
      </x:c>
      <x:c r="AC2847" s="18" t="n">
        <x:f>IF(U2847=0,0,P2847*S2847/U2847)</x:f>
        <x:v>1308.1499999999999</x:v>
      </x:c>
      <x:c r="AD2847" s="18" t="n">
        <x:f>MAX(AB2847,AC2847*'01 Controls'!$E$14)</x:f>
        <x:v>261.63</x:v>
      </x:c>
      <x:c r="AE2847" s="18" t="n">
        <x:f>IF(U2847=0,0,N2847*T2847/U2847)</x:f>
        <x:v>0</x:v>
      </x:c>
      <x:c r="AF2847" s="18" t="n">
        <x:f>IF(U2847=0,0,P2847*T2847/U2847)</x:f>
        <x:v>0</x:v>
      </x:c>
      <x:c r="AG2847" s="18" t="n">
        <x:f>MAX(AE2847,AF2847*'01 Controls'!$E$15)</x:f>
        <x:v>0</x:v>
      </x:c>
      <x:c r="AH2847" s="18" t="n">
        <x:f>SUM(V2847,Y2847,AB2847,AE2847)</x:f>
        <x:v>168.75</x:v>
      </x:c>
      <x:c r="AI2847" s="18" t="n">
        <x:f>N2847-AH2847</x:f>
        <x:v>0</x:v>
      </x:c>
      <x:c r="AJ2847" s="18" t="n">
        <x:f>V2847*INDEX('07 Mode Capacity'!$P$6:$P$17,MATCH("AIR-"&amp;I2847,'07 Mode Capacity'!$C$6:$C$17,0))</x:f>
        <x:v>2.3653321168159067</x:v>
      </x:c>
      <x:c r="AK2847" s="18" t="n">
        <x:f>Y2847*INDEX('07 Mode Capacity'!$P$6:$P$17,MATCH("OCEAN-"&amp;I2847,'07 Mode Capacity'!$C$6:$C$17,0))</x:f>
        <x:v>0</x:v>
      </x:c>
      <x:c r="AL2847" s="18" t="n">
        <x:f>AB2847*INDEX('07 Mode Capacity'!$P$6:$P$17,MATCH("LAND-"&amp;I2847,'07 Mode Capacity'!$C$6:$C$17,0))</x:f>
        <x:v>19.565799081550832</x:v>
      </x:c>
      <x:c r="AM2847" s="18" t="n">
        <x:f>AE2847*INDEX('07 Mode Capacity'!$P$6:$P$17,MATCH("INLAND-"&amp;I2847,'07 Mode Capacity'!$C$6:$C$17,0))</x:f>
        <x:v>0</x:v>
      </x:c>
      <x:c r="AN2847" s="18" t="n">
        <x:f>SUM(AJ2847:AM2847)</x:f>
        <x:v>21.93113119836674</x:v>
      </x:c>
      <x:c r="AO2847" s="17" t="n">
        <x:f>IF(N2847=0,1,AN2847/N2847)</x:f>
        <x:v>0.12996225895328437</x:v>
      </x:c>
      <x:c r="AP2847" s="11" t="str">
        <x:f>IF(AO2847&gt;='01 Controls'!$E$16,"PASS","FAIL")</x:f>
        <x:v>FAIL</x:v>
      </x:c>
      <x:c r="AQ2847" s="11" t="str">
        <x:v>UNQUANTIFIED</x:v>
      </x:c>
      <x:c r="AR2847" s="11" t="str">
        <x:v>Position-class planning record; serial item and receiver open</x:v>
      </x:c>
      <x:c r="AS2847" s="26"/>
      <x:c r="AT2847" s="26"/>
    </x:row>
    <x:row r="2848">
      <x:c r="C2848" s="11" t="str">
        <x:v>M4-A-AMG-OOG-80</x:v>
      </x:c>
      <x:c r="D2848" s="11" t="str">
        <x:v>M4</x:v>
      </x:c>
      <x:c r="E2848" s="11" t="str">
        <x:v>Tornado sequence</x:v>
      </x:c>
      <x:c r="F2848" s="11" t="str">
        <x:v>A-AMG</x:v>
      </x:c>
      <x:c r="G2848" s="11" t="str">
        <x:v>Aeromedical movement group</x:v>
      </x:c>
      <x:c r="H2848" s="11" t="str">
        <x:v>OOG-80</x:v>
      </x:c>
      <x:c r="I2848" s="19" t="n">
        <x:v>72</x:v>
      </x:c>
      <x:c r="J2848" s="21" t="n">
        <x:v>3</x:v>
      </x:c>
      <x:c r="K2848" s="18" t="n">
        <x:f>'05 Cargo Register'!K160</x:f>
        <x:v>562.5</x:v>
      </x:c>
      <x:c r="L2848" s="18" t="n">
        <x:f>'05 Cargo Register'!N160</x:f>
        <x:v>10</x:v>
      </x:c>
      <x:c r="M2848" s="18" t="n">
        <x:f>'05 Cargo Register'!O160</x:f>
        <x:v>1760</x:v>
      </x:c>
      <x:c r="N2848" s="18" t="n">
        <x:f>J2848*K2848</x:f>
        <x:v>1687.5</x:v>
      </x:c>
      <x:c r="O2848" s="18" t="n">
        <x:f>J2848*L2848</x:f>
        <x:v>30</x:v>
      </x:c>
      <x:c r="P2848" s="18" t="n">
        <x:f>J2848*M2848</x:f>
        <x:v>5280</x:v>
      </x:c>
      <x:c r="Q2848" s="22" t="n">
        <x:f>'01 Controls'!$E$28*'02 Cargo Classes'!$M$15</x:f>
        <x:v>0</x:v>
      </x:c>
      <x:c r="R2848" s="22" t="n">
        <x:f>'01 Controls'!$F$28*'02 Cargo Classes'!$N$15</x:f>
        <x:v>0</x:v>
      </x:c>
      <x:c r="S2848" s="22" t="n">
        <x:f>'01 Controls'!$G$28*'02 Cargo Classes'!$O$15</x:f>
        <x:v>0.57</x:v>
      </x:c>
      <x:c r="T2848" s="22" t="n">
        <x:f>'01 Controls'!$H$28*'02 Cargo Classes'!$P$15</x:f>
        <x:v>0</x:v>
      </x:c>
      <x:c r="U2848" s="22" t="n">
        <x:f>SUM(Q2848:T2848)</x:f>
        <x:v>0.57</x:v>
      </x:c>
      <x:c r="V2848" s="18" t="n">
        <x:f>IF(U2848=0,0,N2848*Q2848/U2848)</x:f>
        <x:v>0</x:v>
      </x:c>
      <x:c r="W2848" s="18" t="n">
        <x:f>IF(U2848=0,0,P2848*Q2848/U2848)</x:f>
        <x:v>0</x:v>
      </x:c>
      <x:c r="X2848" s="18" t="n">
        <x:f>MAX(V2848,W2848*'01 Controls'!$E$12)</x:f>
        <x:v>0</x:v>
      </x:c>
      <x:c r="Y2848" s="18" t="n">
        <x:f>IF(U2848=0,0,N2848*R2848/U2848)</x:f>
        <x:v>0</x:v>
      </x:c>
      <x:c r="Z2848" s="18" t="n">
        <x:f>IF(U2848=0,0,P2848*R2848/U2848)</x:f>
        <x:v>0</x:v>
      </x:c>
      <x:c r="AA2848" s="18" t="n">
        <x:f>MAX(Y2848,Z2848*'01 Controls'!$E$13)</x:f>
        <x:v>0</x:v>
      </x:c>
      <x:c r="AB2848" s="18" t="n">
        <x:f>IF(U2848=0,0,N2848*S2848/U2848)</x:f>
        <x:v>1687.5</x:v>
      </x:c>
      <x:c r="AC2848" s="18" t="n">
        <x:f>IF(U2848=0,0,P2848*S2848/U2848)</x:f>
        <x:v>5280</x:v>
      </x:c>
      <x:c r="AD2848" s="18" t="n">
        <x:f>MAX(AB2848,AC2848*'01 Controls'!$E$14)</x:f>
        <x:v>1687.5</x:v>
      </x:c>
      <x:c r="AE2848" s="18" t="n">
        <x:f>IF(U2848=0,0,N2848*T2848/U2848)</x:f>
        <x:v>0</x:v>
      </x:c>
      <x:c r="AF2848" s="18" t="n">
        <x:f>IF(U2848=0,0,P2848*T2848/U2848)</x:f>
        <x:v>0</x:v>
      </x:c>
      <x:c r="AG2848" s="18" t="n">
        <x:f>MAX(AE2848,AF2848*'01 Controls'!$E$15)</x:f>
        <x:v>0</x:v>
      </x:c>
      <x:c r="AH2848" s="18" t="n">
        <x:f>SUM(V2848,Y2848,AB2848,AE2848)</x:f>
        <x:v>1687.5</x:v>
      </x:c>
      <x:c r="AI2848" s="18" t="n">
        <x:f>N2848-AH2848</x:f>
        <x:v>0</x:v>
      </x:c>
      <x:c r="AJ2848" s="18" t="n">
        <x:f>V2848*INDEX('07 Mode Capacity'!$P$6:$P$17,MATCH("AIR-"&amp;I2848,'07 Mode Capacity'!$C$6:$C$17,0))</x:f>
        <x:v>0</x:v>
      </x:c>
      <x:c r="AK2848" s="18" t="n">
        <x:f>Y2848*INDEX('07 Mode Capacity'!$P$6:$P$17,MATCH("OCEAN-"&amp;I2848,'07 Mode Capacity'!$C$6:$C$17,0))</x:f>
        <x:v>0</x:v>
      </x:c>
      <x:c r="AL2848" s="18" t="n">
        <x:f>AB2848*INDEX('07 Mode Capacity'!$P$6:$P$17,MATCH("LAND-"&amp;I2848,'07 Mode Capacity'!$C$6:$C$17,0))</x:f>
        <x:v>1206.5797543165315</x:v>
      </x:c>
      <x:c r="AM2848" s="18" t="n">
        <x:f>AE2848*INDEX('07 Mode Capacity'!$P$6:$P$17,MATCH("INLAND-"&amp;I2848,'07 Mode Capacity'!$C$6:$C$17,0))</x:f>
        <x:v>0</x:v>
      </x:c>
      <x:c r="AN2848" s="18" t="n">
        <x:f>SUM(AJ2848:AM2848)</x:f>
        <x:v>1206.5797543165315</x:v>
      </x:c>
      <x:c r="AO2848" s="17" t="n">
        <x:f>IF(N2848=0,1,AN2848/N2848)</x:f>
        <x:v>0.7150102247801668</x:v>
      </x:c>
      <x:c r="AP2848" s="11" t="str">
        <x:f>IF(AO2848&gt;='01 Controls'!$E$16,"PASS","FAIL")</x:f>
        <x:v>FAIL</x:v>
      </x:c>
      <x:c r="AQ2848" s="11" t="str">
        <x:v>UNQUANTIFIED</x:v>
      </x:c>
      <x:c r="AR2848" s="11" t="str">
        <x:v>Position-class planning record; serial item and receiver open</x:v>
      </x:c>
      <x:c r="AS2848" s="26"/>
      <x:c r="AT2848" s="26"/>
    </x:row>
    <x:row r="2849">
      <x:c r="C2849" s="11" t="str">
        <x:v>M4-M-POG-APL-45</x:v>
      </x:c>
      <x:c r="D2849" s="11" t="str">
        <x:v>M4</x:v>
      </x:c>
      <x:c r="E2849" s="11" t="str">
        <x:v>Tornado sequence</x:v>
      </x:c>
      <x:c r="F2849" s="11" t="str">
        <x:v>M-POG</x:v>
      </x:c>
      <x:c r="G2849" s="11" t="str">
        <x:v>Port-opening group</x:v>
      </x:c>
      <x:c r="H2849" s="11" t="str">
        <x:v>APL-45</x:v>
      </x:c>
      <x:c r="I2849" s="19" t="n">
        <x:v>24</x:v>
      </x:c>
      <x:c r="J2849" s="21" t="n">
        <x:v>1</x:v>
      </x:c>
      <x:c r="K2849" s="18" t="n">
        <x:f>'05 Cargo Register'!K161</x:f>
        <x:v>63</x:v>
      </x:c>
      <x:c r="L2849" s="18" t="n">
        <x:f>'05 Cargo Register'!N161</x:f>
        <x:v>17</x:v>
      </x:c>
      <x:c r="M2849" s="18" t="n">
        <x:f>'05 Cargo Register'!O161</x:f>
        <x:v>127.5</x:v>
      </x:c>
      <x:c r="N2849" s="18" t="n">
        <x:f>J2849*K2849</x:f>
        <x:v>63</x:v>
      </x:c>
      <x:c r="O2849" s="18" t="n">
        <x:f>J2849*L2849</x:f>
        <x:v>17</x:v>
      </x:c>
      <x:c r="P2849" s="18" t="n">
        <x:f>J2849*M2849</x:f>
        <x:v>127.5</x:v>
      </x:c>
      <x:c r="Q2849" s="22" t="n">
        <x:f>'01 Controls'!$E$28*'02 Cargo Classes'!$M$6</x:f>
        <x:v>0.15000000000000002</x:v>
      </x:c>
      <x:c r="R2849" s="22" t="n">
        <x:f>'01 Controls'!$F$28*'02 Cargo Classes'!$N$6</x:f>
        <x:v>0</x:v>
      </x:c>
      <x:c r="S2849" s="22" t="n">
        <x:f>'01 Controls'!$G$28*'02 Cargo Classes'!$O$6</x:f>
        <x:v>0.95</x:v>
      </x:c>
      <x:c r="T2849" s="22" t="n">
        <x:f>'01 Controls'!$H$28*'02 Cargo Classes'!$P$6</x:f>
        <x:v>0</x:v>
      </x:c>
      <x:c r="U2849" s="22" t="n">
        <x:f>SUM(Q2849:T2849)</x:f>
        <x:v>1.1</x:v>
      </x:c>
      <x:c r="V2849" s="18" t="n">
        <x:f>IF(U2849=0,0,N2849*Q2849/U2849)</x:f>
        <x:v>8.590909090909092</x:v>
      </x:c>
      <x:c r="W2849" s="18" t="n">
        <x:f>IF(U2849=0,0,P2849*Q2849/U2849)</x:f>
        <x:v>17.386363636363637</x:v>
      </x:c>
      <x:c r="X2849" s="18" t="n">
        <x:f>MAX(V2849,W2849*'01 Controls'!$E$12)</x:f>
        <x:v>8.590909090909092</x:v>
      </x:c>
      <x:c r="Y2849" s="18" t="n">
        <x:f>IF(U2849=0,0,N2849*R2849/U2849)</x:f>
        <x:v>0</x:v>
      </x:c>
      <x:c r="Z2849" s="18" t="n">
        <x:f>IF(U2849=0,0,P2849*R2849/U2849)</x:f>
        <x:v>0</x:v>
      </x:c>
      <x:c r="AA2849" s="18" t="n">
        <x:f>MAX(Y2849,Z2849*'01 Controls'!$E$13)</x:f>
        <x:v>0</x:v>
      </x:c>
      <x:c r="AB2849" s="18" t="n">
        <x:f>IF(U2849=0,0,N2849*S2849/U2849)</x:f>
        <x:v>54.4090909090909</x:v>
      </x:c>
      <x:c r="AC2849" s="18" t="n">
        <x:f>IF(U2849=0,0,P2849*S2849/U2849)</x:f>
        <x:v>110.11363636363636</x:v>
      </x:c>
      <x:c r="AD2849" s="18" t="n">
        <x:f>MAX(AB2849,AC2849*'01 Controls'!$E$14)</x:f>
        <x:v>54.4090909090909</x:v>
      </x:c>
      <x:c r="AE2849" s="18" t="n">
        <x:f>IF(U2849=0,0,N2849*T2849/U2849)</x:f>
        <x:v>0</x:v>
      </x:c>
      <x:c r="AF2849" s="18" t="n">
        <x:f>IF(U2849=0,0,P2849*T2849/U2849)</x:f>
        <x:v>0</x:v>
      </x:c>
      <x:c r="AG2849" s="18" t="n">
        <x:f>MAX(AE2849,AF2849*'01 Controls'!$E$15)</x:f>
        <x:v>0</x:v>
      </x:c>
      <x:c r="AH2849" s="18" t="n">
        <x:f>SUM(V2849,Y2849,AB2849,AE2849)</x:f>
        <x:v>62.99999999999999</x:v>
      </x:c>
      <x:c r="AI2849" s="18" t="n">
        <x:f>N2849-AH2849</x:f>
        <x:v>7.105427357601002e-15</x:v>
      </x:c>
      <x:c r="AJ2849" s="18" t="n">
        <x:f>V2849*INDEX('07 Mode Capacity'!$P$6:$P$17,MATCH("AIR-"&amp;I2849,'07 Mode Capacity'!$C$6:$C$17,0))</x:f>
        <x:v>1.7432163100702882</x:v>
      </x:c>
      <x:c r="AK2849" s="18" t="n">
        <x:f>Y2849*INDEX('07 Mode Capacity'!$P$6:$P$17,MATCH("OCEAN-"&amp;I2849,'07 Mode Capacity'!$C$6:$C$17,0))</x:f>
        <x:v>0</x:v>
      </x:c>
      <x:c r="AL2849" s="18" t="n">
        <x:f>AB2849*INDEX('07 Mode Capacity'!$P$6:$P$17,MATCH("LAND-"&amp;I2849,'07 Mode Capacity'!$C$6:$C$17,0))</x:f>
        <x:v>20.811527560304498</x:v>
      </x:c>
      <x:c r="AM2849" s="18" t="n">
        <x:f>AE2849*INDEX('07 Mode Capacity'!$P$6:$P$17,MATCH("INLAND-"&amp;I2849,'07 Mode Capacity'!$C$6:$C$17,0))</x:f>
        <x:v>0</x:v>
      </x:c>
      <x:c r="AN2849" s="18" t="n">
        <x:f>SUM(AJ2849:AM2849)</x:f>
        <x:v>22.554743870374786</x:v>
      </x:c>
      <x:c r="AO2849" s="17" t="n">
        <x:f>IF(N2849=0,1,AN2849/N2849)</x:f>
        <x:v>0.35801180746626643</x:v>
      </x:c>
      <x:c r="AP2849" s="11" t="str">
        <x:f>IF(AO2849&gt;='01 Controls'!$E$16,"PASS","FAIL")</x:f>
        <x:v>FAIL</x:v>
      </x:c>
      <x:c r="AQ2849" s="11" t="str">
        <x:v>UNQUANTIFIED</x:v>
      </x:c>
      <x:c r="AR2849" s="11" t="str">
        <x:v>Position-class planning record; serial item and receiver open</x:v>
      </x:c>
      <x:c r="AS2849" s="26"/>
      <x:c r="AT2849" s="26"/>
    </x:row>
    <x:row r="2850">
      <x:c r="C2850" s="11" t="str">
        <x:v>M4-M-POG-ISO-18</x:v>
      </x:c>
      <x:c r="D2850" s="11" t="str">
        <x:v>M4</x:v>
      </x:c>
      <x:c r="E2850" s="11" t="str">
        <x:v>Tornado sequence</x:v>
      </x:c>
      <x:c r="F2850" s="11" t="str">
        <x:v>M-POG</x:v>
      </x:c>
      <x:c r="G2850" s="11" t="str">
        <x:v>Port-opening group</x:v>
      </x:c>
      <x:c r="H2850" s="11" t="str">
        <x:v>ISO-18</x:v>
      </x:c>
      <x:c r="I2850" s="19" t="n">
        <x:v>48</x:v>
      </x:c>
      <x:c r="J2850" s="21" t="n">
        <x:v>1</x:v>
      </x:c>
      <x:c r="K2850" s="18" t="n">
        <x:f>'05 Cargo Register'!K162</x:f>
        <x:v>252</x:v>
      </x:c>
      <x:c r="L2850" s="18" t="n">
        <x:f>'05 Cargo Register'!N162</x:f>
        <x:v>17</x:v>
      </x:c>
      <x:c r="M2850" s="18" t="n">
        <x:f>'05 Cargo Register'!O162</x:f>
        <x:v>448.8</x:v>
      </x:c>
      <x:c r="N2850" s="18" t="n">
        <x:f>J2850*K2850</x:f>
        <x:v>252</x:v>
      </x:c>
      <x:c r="O2850" s="18" t="n">
        <x:f>J2850*L2850</x:f>
        <x:v>17</x:v>
      </x:c>
      <x:c r="P2850" s="18" t="n">
        <x:f>J2850*M2850</x:f>
        <x:v>448.8</x:v>
      </x:c>
      <x:c r="Q2850" s="22" t="n">
        <x:f>'01 Controls'!$E$28*'02 Cargo Classes'!$M$7</x:f>
        <x:v>0.010000000000000002</x:v>
      </x:c>
      <x:c r="R2850" s="22" t="n">
        <x:f>'01 Controls'!$F$28*'02 Cargo Classes'!$N$7</x:f>
        <x:v>0</x:v>
      </x:c>
      <x:c r="S2850" s="22" t="n">
        <x:f>'01 Controls'!$G$28*'02 Cargo Classes'!$O$7</x:f>
        <x:v>1.14</x:v>
      </x:c>
      <x:c r="T2850" s="22" t="n">
        <x:f>'01 Controls'!$H$28*'02 Cargo Classes'!$P$7</x:f>
        <x:v>0</x:v>
      </x:c>
      <x:c r="U2850" s="22" t="n">
        <x:f>SUM(Q2850:T2850)</x:f>
        <x:v>1.15</x:v>
      </x:c>
      <x:c r="V2850" s="18" t="n">
        <x:f>IF(U2850=0,0,N2850*Q2850/U2850)</x:f>
        <x:v>2.1913043478260876</x:v>
      </x:c>
      <x:c r="W2850" s="18" t="n">
        <x:f>IF(U2850=0,0,P2850*Q2850/U2850)</x:f>
        <x:v>3.9026086956521753</x:v>
      </x:c>
      <x:c r="X2850" s="18" t="n">
        <x:f>MAX(V2850,W2850*'01 Controls'!$E$12)</x:f>
        <x:v>2.1913043478260876</x:v>
      </x:c>
      <x:c r="Y2850" s="18" t="n">
        <x:f>IF(U2850=0,0,N2850*R2850/U2850)</x:f>
        <x:v>0</x:v>
      </x:c>
      <x:c r="Z2850" s="18" t="n">
        <x:f>IF(U2850=0,0,P2850*R2850/U2850)</x:f>
        <x:v>0</x:v>
      </x:c>
      <x:c r="AA2850" s="18" t="n">
        <x:f>MAX(Y2850,Z2850*'01 Controls'!$E$13)</x:f>
        <x:v>0</x:v>
      </x:c>
      <x:c r="AB2850" s="18" t="n">
        <x:f>IF(U2850=0,0,N2850*S2850/U2850)</x:f>
        <x:v>249.8086956521739</x:v>
      </x:c>
      <x:c r="AC2850" s="18" t="n">
        <x:f>IF(U2850=0,0,P2850*S2850/U2850)</x:f>
        <x:v>444.8973913043478</x:v>
      </x:c>
      <x:c r="AD2850" s="18" t="n">
        <x:f>MAX(AB2850,AC2850*'01 Controls'!$E$14)</x:f>
        <x:v>249.8086956521739</x:v>
      </x:c>
      <x:c r="AE2850" s="18" t="n">
        <x:f>IF(U2850=0,0,N2850*T2850/U2850)</x:f>
        <x:v>0</x:v>
      </x:c>
      <x:c r="AF2850" s="18" t="n">
        <x:f>IF(U2850=0,0,P2850*T2850/U2850)</x:f>
        <x:v>0</x:v>
      </x:c>
      <x:c r="AG2850" s="18" t="n">
        <x:f>MAX(AE2850,AF2850*'01 Controls'!$E$15)</x:f>
        <x:v>0</x:v>
      </x:c>
      <x:c r="AH2850" s="18" t="n">
        <x:f>SUM(V2850,Y2850,AB2850,AE2850)</x:f>
        <x:v>251.99999999999997</x:v>
      </x:c>
      <x:c r="AI2850" s="18" t="n">
        <x:f>N2850-AH2850</x:f>
        <x:v>2.842170943040401e-14</x:v>
      </x:c>
      <x:c r="AJ2850" s="18" t="n">
        <x:f>V2850*INDEX('07 Mode Capacity'!$P$6:$P$17,MATCH("AIR-"&amp;I2850,'07 Mode Capacity'!$C$6:$C$17,0))</x:f>
        <x:v>0.6143007468600153</x:v>
      </x:c>
      <x:c r="AK2850" s="18" t="n">
        <x:f>Y2850*INDEX('07 Mode Capacity'!$P$6:$P$17,MATCH("OCEAN-"&amp;I2850,'07 Mode Capacity'!$C$6:$C$17,0))</x:f>
        <x:v>0</x:v>
      </x:c>
      <x:c r="AL2850" s="18" t="n">
        <x:f>AB2850*INDEX('07 Mode Capacity'!$P$6:$P$17,MATCH("LAND-"&amp;I2850,'07 Mode Capacity'!$C$6:$C$17,0))</x:f>
        <x:v>30.48861909055573</x:v>
      </x:c>
      <x:c r="AM2850" s="18" t="n">
        <x:f>AE2850*INDEX('07 Mode Capacity'!$P$6:$P$17,MATCH("INLAND-"&amp;I2850,'07 Mode Capacity'!$C$6:$C$17,0))</x:f>
        <x:v>0</x:v>
      </x:c>
      <x:c r="AN2850" s="18" t="n">
        <x:f>SUM(AJ2850:AM2850)</x:f>
        <x:v>31.102919837415744</x:v>
      </x:c>
      <x:c r="AO2850" s="17" t="n">
        <x:f>IF(N2850=0,1,AN2850/N2850)</x:f>
        <x:v>0.1234242850691101</x:v>
      </x:c>
      <x:c r="AP2850" s="11" t="str">
        <x:f>IF(AO2850&gt;='01 Controls'!$E$16,"PASS","FAIL")</x:f>
        <x:v>FAIL</x:v>
      </x:c>
      <x:c r="AQ2850" s="11" t="str">
        <x:v>UNQUANTIFIED</x:v>
      </x:c>
      <x:c r="AR2850" s="11" t="str">
        <x:v>Position-class planning record; serial item and receiver open</x:v>
      </x:c>
      <x:c r="AS2850" s="26"/>
      <x:c r="AT2850" s="26"/>
    </x:row>
    <x:row r="2851">
      <x:c r="C2851" s="11" t="str">
        <x:v>M4-M-POG-COL-12</x:v>
      </x:c>
      <x:c r="D2851" s="11" t="str">
        <x:v>M4</x:v>
      </x:c>
      <x:c r="E2851" s="11" t="str">
        <x:v>Tornado sequence</x:v>
      </x:c>
      <x:c r="F2851" s="11" t="str">
        <x:v>M-POG</x:v>
      </x:c>
      <x:c r="G2851" s="11" t="str">
        <x:v>Port-opening group</x:v>
      </x:c>
      <x:c r="H2851" s="11" t="str">
        <x:v>COL-12</x:v>
      </x:c>
      <x:c r="I2851" s="19" t="n">
        <x:v>24</x:v>
      </x:c>
      <x:c r="J2851" s="21" t="n">
        <x:v>1</x:v>
      </x:c>
      <x:c r="K2851" s="18" t="n">
        <x:f>'05 Cargo Register'!K163</x:f>
        <x:v>42</x:v>
      </x:c>
      <x:c r="L2851" s="18" t="n">
        <x:f>'05 Cargo Register'!N163</x:f>
        <x:v>5</x:v>
      </x:c>
      <x:c r="M2851" s="18" t="n">
        <x:f>'05 Cargo Register'!O163</x:f>
        <x:v>132</x:v>
      </x:c>
      <x:c r="N2851" s="18" t="n">
        <x:f>J2851*K2851</x:f>
        <x:v>42</x:v>
      </x:c>
      <x:c r="O2851" s="18" t="n">
        <x:f>J2851*L2851</x:f>
        <x:v>5</x:v>
      </x:c>
      <x:c r="P2851" s="18" t="n">
        <x:f>J2851*M2851</x:f>
        <x:v>132</x:v>
      </x:c>
      <x:c r="Q2851" s="22" t="n">
        <x:f>'01 Controls'!$E$28*'02 Cargo Classes'!$M$8</x:f>
        <x:v>0.1</x:v>
      </x:c>
      <x:c r="R2851" s="22" t="n">
        <x:f>'01 Controls'!$F$28*'02 Cargo Classes'!$N$8</x:f>
        <x:v>0</x:v>
      </x:c>
      <x:c r="S2851" s="22" t="n">
        <x:f>'01 Controls'!$G$28*'02 Cargo Classes'!$O$8</x:f>
        <x:v>1.14</x:v>
      </x:c>
      <x:c r="T2851" s="22" t="n">
        <x:f>'01 Controls'!$H$28*'02 Cargo Classes'!$P$8</x:f>
        <x:v>0</x:v>
      </x:c>
      <x:c r="U2851" s="22" t="n">
        <x:f>SUM(Q2851:T2851)</x:f>
        <x:v>1.24</x:v>
      </x:c>
      <x:c r="V2851" s="18" t="n">
        <x:f>IF(U2851=0,0,N2851*Q2851/U2851)</x:f>
        <x:v>3.3870967741935485</x:v>
      </x:c>
      <x:c r="W2851" s="18" t="n">
        <x:f>IF(U2851=0,0,P2851*Q2851/U2851)</x:f>
        <x:v>10.645161290322582</x:v>
      </x:c>
      <x:c r="X2851" s="18" t="n">
        <x:f>MAX(V2851,W2851*'01 Controls'!$E$12)</x:f>
        <x:v>3.3870967741935485</x:v>
      </x:c>
      <x:c r="Y2851" s="18" t="n">
        <x:f>IF(U2851=0,0,N2851*R2851/U2851)</x:f>
        <x:v>0</x:v>
      </x:c>
      <x:c r="Z2851" s="18" t="n">
        <x:f>IF(U2851=0,0,P2851*R2851/U2851)</x:f>
        <x:v>0</x:v>
      </x:c>
      <x:c r="AA2851" s="18" t="n">
        <x:f>MAX(Y2851,Z2851*'01 Controls'!$E$13)</x:f>
        <x:v>0</x:v>
      </x:c>
      <x:c r="AB2851" s="18" t="n">
        <x:f>IF(U2851=0,0,N2851*S2851/U2851)</x:f>
        <x:v>38.61290322580645</x:v>
      </x:c>
      <x:c r="AC2851" s="18" t="n">
        <x:f>IF(U2851=0,0,P2851*S2851/U2851)</x:f>
        <x:v>121.35483870967741</x:v>
      </x:c>
      <x:c r="AD2851" s="18" t="n">
        <x:f>MAX(AB2851,AC2851*'01 Controls'!$E$14)</x:f>
        <x:v>38.61290322580645</x:v>
      </x:c>
      <x:c r="AE2851" s="18" t="n">
        <x:f>IF(U2851=0,0,N2851*T2851/U2851)</x:f>
        <x:v>0</x:v>
      </x:c>
      <x:c r="AF2851" s="18" t="n">
        <x:f>IF(U2851=0,0,P2851*T2851/U2851)</x:f>
        <x:v>0</x:v>
      </x:c>
      <x:c r="AG2851" s="18" t="n">
        <x:f>MAX(AE2851,AF2851*'01 Controls'!$E$15)</x:f>
        <x:v>0</x:v>
      </x:c>
      <x:c r="AH2851" s="18" t="n">
        <x:f>SUM(V2851,Y2851,AB2851,AE2851)</x:f>
        <x:v>42</x:v>
      </x:c>
      <x:c r="AI2851" s="18" t="n">
        <x:f>N2851-AH2851</x:f>
        <x:v>0</x:v>
      </x:c>
      <x:c r="AJ2851" s="18" t="n">
        <x:f>V2851*INDEX('07 Mode Capacity'!$P$6:$P$17,MATCH("AIR-"&amp;I2851,'07 Mode Capacity'!$C$6:$C$17,0))</x:f>
        <x:v>0.6872895846155258</x:v>
      </x:c>
      <x:c r="AK2851" s="18" t="n">
        <x:f>Y2851*INDEX('07 Mode Capacity'!$P$6:$P$17,MATCH("OCEAN-"&amp;I2851,'07 Mode Capacity'!$C$6:$C$17,0))</x:f>
        <x:v>0</x:v>
      </x:c>
      <x:c r="AL2851" s="18" t="n">
        <x:f>AB2851*INDEX('07 Mode Capacity'!$P$6:$P$17,MATCH("LAND-"&amp;I2851,'07 Mode Capacity'!$C$6:$C$17,0))</x:f>
        <x:v>14.769471171829002</x:v>
      </x:c>
      <x:c r="AM2851" s="18" t="n">
        <x:f>AE2851*INDEX('07 Mode Capacity'!$P$6:$P$17,MATCH("INLAND-"&amp;I2851,'07 Mode Capacity'!$C$6:$C$17,0))</x:f>
        <x:v>0</x:v>
      </x:c>
      <x:c r="AN2851" s="18" t="n">
        <x:f>SUM(AJ2851:AM2851)</x:f>
        <x:v>15.456760756444528</x:v>
      </x:c>
      <x:c r="AO2851" s="17" t="n">
        <x:f>IF(N2851=0,1,AN2851/N2851)</x:f>
        <x:v>0.3680181132486792</x:v>
      </x:c>
      <x:c r="AP2851" s="11" t="str">
        <x:f>IF(AO2851&gt;='01 Controls'!$E$16,"PASS","FAIL")</x:f>
        <x:v>FAIL</x:v>
      </x:c>
      <x:c r="AQ2851" s="11" t="str">
        <x:v>UNQUANTIFIED</x:v>
      </x:c>
      <x:c r="AR2851" s="11" t="str">
        <x:v>Position-class planning record; serial item and receiver open</x:v>
      </x:c>
      <x:c r="AS2851" s="26"/>
      <x:c r="AT2851" s="26"/>
    </x:row>
    <x:row r="2852">
      <x:c r="C2852" s="11" t="str">
        <x:v>M4-M-POG-BAT-22</x:v>
      </x:c>
      <x:c r="D2852" s="11" t="str">
        <x:v>M4</x:v>
      </x:c>
      <x:c r="E2852" s="11" t="str">
        <x:v>Tornado sequence</x:v>
      </x:c>
      <x:c r="F2852" s="11" t="str">
        <x:v>M-POG</x:v>
      </x:c>
      <x:c r="G2852" s="11" t="str">
        <x:v>Port-opening group</x:v>
      </x:c>
      <x:c r="H2852" s="11" t="str">
        <x:v>BAT-22</x:v>
      </x:c>
      <x:c r="I2852" s="19" t="n">
        <x:v>48</x:v>
      </x:c>
      <x:c r="J2852" s="21" t="n">
        <x:v>1</x:v>
      </x:c>
      <x:c r="K2852" s="18" t="n">
        <x:f>'05 Cargo Register'!K164</x:f>
        <x:v>168</x:v>
      </x:c>
      <x:c r="L2852" s="18" t="n">
        <x:f>'05 Cargo Register'!N164</x:f>
        <x:v>10</x:v>
      </x:c>
      <x:c r="M2852" s="18" t="n">
        <x:f>'05 Cargo Register'!O164</x:f>
        <x:v>264</x:v>
      </x:c>
      <x:c r="N2852" s="18" t="n">
        <x:f>J2852*K2852</x:f>
        <x:v>168</x:v>
      </x:c>
      <x:c r="O2852" s="18" t="n">
        <x:f>J2852*L2852</x:f>
        <x:v>10</x:v>
      </x:c>
      <x:c r="P2852" s="18" t="n">
        <x:f>J2852*M2852</x:f>
        <x:v>264</x:v>
      </x:c>
      <x:c r="Q2852" s="22" t="n">
        <x:f>'01 Controls'!$E$28*'02 Cargo Classes'!$M$9</x:f>
        <x:v>0</x:v>
      </x:c>
      <x:c r="R2852" s="22" t="n">
        <x:f>'01 Controls'!$F$28*'02 Cargo Classes'!$N$9</x:f>
        <x:v>0</x:v>
      </x:c>
      <x:c r="S2852" s="22" t="n">
        <x:f>'01 Controls'!$G$28*'02 Cargo Classes'!$O$9</x:f>
        <x:v>0.95</x:v>
      </x:c>
      <x:c r="T2852" s="22" t="n">
        <x:f>'01 Controls'!$H$28*'02 Cargo Classes'!$P$9</x:f>
        <x:v>0</x:v>
      </x:c>
      <x:c r="U2852" s="22" t="n">
        <x:f>SUM(Q2852:T2852)</x:f>
        <x:v>0.95</x:v>
      </x:c>
      <x:c r="V2852" s="18" t="n">
        <x:f>IF(U2852=0,0,N2852*Q2852/U2852)</x:f>
        <x:v>0</x:v>
      </x:c>
      <x:c r="W2852" s="18" t="n">
        <x:f>IF(U2852=0,0,P2852*Q2852/U2852)</x:f>
        <x:v>0</x:v>
      </x:c>
      <x:c r="X2852" s="18" t="n">
        <x:f>MAX(V2852,W2852*'01 Controls'!$E$12)</x:f>
        <x:v>0</x:v>
      </x:c>
      <x:c r="Y2852" s="18" t="n">
        <x:f>IF(U2852=0,0,N2852*R2852/U2852)</x:f>
        <x:v>0</x:v>
      </x:c>
      <x:c r="Z2852" s="18" t="n">
        <x:f>IF(U2852=0,0,P2852*R2852/U2852)</x:f>
        <x:v>0</x:v>
      </x:c>
      <x:c r="AA2852" s="18" t="n">
        <x:f>MAX(Y2852,Z2852*'01 Controls'!$E$13)</x:f>
        <x:v>0</x:v>
      </x:c>
      <x:c r="AB2852" s="18" t="n">
        <x:f>IF(U2852=0,0,N2852*S2852/U2852)</x:f>
        <x:v>168</x:v>
      </x:c>
      <x:c r="AC2852" s="18" t="n">
        <x:f>IF(U2852=0,0,P2852*S2852/U2852)</x:f>
        <x:v>264</x:v>
      </x:c>
      <x:c r="AD2852" s="18" t="n">
        <x:f>MAX(AB2852,AC2852*'01 Controls'!$E$14)</x:f>
        <x:v>168</x:v>
      </x:c>
      <x:c r="AE2852" s="18" t="n">
        <x:f>IF(U2852=0,0,N2852*T2852/U2852)</x:f>
        <x:v>0</x:v>
      </x:c>
      <x:c r="AF2852" s="18" t="n">
        <x:f>IF(U2852=0,0,P2852*T2852/U2852)</x:f>
        <x:v>0</x:v>
      </x:c>
      <x:c r="AG2852" s="18" t="n">
        <x:f>MAX(AE2852,AF2852*'01 Controls'!$E$15)</x:f>
        <x:v>0</x:v>
      </x:c>
      <x:c r="AH2852" s="18" t="n">
        <x:f>SUM(V2852,Y2852,AB2852,AE2852)</x:f>
        <x:v>168</x:v>
      </x:c>
      <x:c r="AI2852" s="18" t="n">
        <x:f>N2852-AH2852</x:f>
        <x:v>0</x:v>
      </x:c>
      <x:c r="AJ2852" s="18" t="n">
        <x:f>V2852*INDEX('07 Mode Capacity'!$P$6:$P$17,MATCH("AIR-"&amp;I2852,'07 Mode Capacity'!$C$6:$C$17,0))</x:f>
        <x:v>0</x:v>
      </x:c>
      <x:c r="AK2852" s="18" t="n">
        <x:f>Y2852*INDEX('07 Mode Capacity'!$P$6:$P$17,MATCH("OCEAN-"&amp;I2852,'07 Mode Capacity'!$C$6:$C$17,0))</x:f>
        <x:v>0</x:v>
      </x:c>
      <x:c r="AL2852" s="18" t="n">
        <x:f>AB2852*INDEX('07 Mode Capacity'!$P$6:$P$17,MATCH("LAND-"&amp;I2852,'07 Mode Capacity'!$C$6:$C$17,0))</x:f>
        <x:v>20.504042078443913</x:v>
      </x:c>
      <x:c r="AM2852" s="18" t="n">
        <x:f>AE2852*INDEX('07 Mode Capacity'!$P$6:$P$17,MATCH("INLAND-"&amp;I2852,'07 Mode Capacity'!$C$6:$C$17,0))</x:f>
        <x:v>0</x:v>
      </x:c>
      <x:c r="AN2852" s="18" t="n">
        <x:f>SUM(AJ2852:AM2852)</x:f>
        <x:v>20.504042078443913</x:v>
      </x:c>
      <x:c r="AO2852" s="17" t="n">
        <x:f>IF(N2852=0,1,AN2852/N2852)</x:f>
        <x:v>0.1220478695145471</x:v>
      </x:c>
      <x:c r="AP2852" s="11" t="str">
        <x:f>IF(AO2852&gt;='01 Controls'!$E$16,"PASS","FAIL")</x:f>
        <x:v>FAIL</x:v>
      </x:c>
      <x:c r="AQ2852" s="11" t="str">
        <x:v>UNQUANTIFIED</x:v>
      </x:c>
      <x:c r="AR2852" s="11" t="str">
        <x:v>Position-class planning record; serial item and receiver open</x:v>
      </x:c>
      <x:c r="AS2852" s="26"/>
      <x:c r="AT2852" s="26"/>
    </x:row>
    <x:row r="2853">
      <x:c r="C2853" s="11" t="str">
        <x:v>M4-M-POG-TNK-20</x:v>
      </x:c>
      <x:c r="D2853" s="11" t="str">
        <x:v>M4</x:v>
      </x:c>
      <x:c r="E2853" s="11" t="str">
        <x:v>Tornado sequence</x:v>
      </x:c>
      <x:c r="F2853" s="11" t="str">
        <x:v>M-POG</x:v>
      </x:c>
      <x:c r="G2853" s="11" t="str">
        <x:v>Port-opening group</x:v>
      </x:c>
      <x:c r="H2853" s="11" t="str">
        <x:v>TNK-20</x:v>
      </x:c>
      <x:c r="I2853" s="19" t="n">
        <x:v>48</x:v>
      </x:c>
      <x:c r="J2853" s="21" t="n">
        <x:v>1</x:v>
      </x:c>
      <x:c r="K2853" s="18" t="n">
        <x:f>'05 Cargo Register'!K165</x:f>
        <x:v>252</x:v>
      </x:c>
      <x:c r="L2853" s="18" t="n">
        <x:f>'05 Cargo Register'!N165</x:f>
        <x:v>15</x:v>
      </x:c>
      <x:c r="M2853" s="18" t="n">
        <x:f>'05 Cargo Register'!O165</x:f>
        <x:v>318.75</x:v>
      </x:c>
      <x:c r="N2853" s="18" t="n">
        <x:f>J2853*K2853</x:f>
        <x:v>252</x:v>
      </x:c>
      <x:c r="O2853" s="18" t="n">
        <x:f>J2853*L2853</x:f>
        <x:v>15</x:v>
      </x:c>
      <x:c r="P2853" s="18" t="n">
        <x:f>J2853*M2853</x:f>
        <x:v>318.75</x:v>
      </x:c>
      <x:c r="Q2853" s="22" t="n">
        <x:f>'01 Controls'!$E$28*'02 Cargo Classes'!$M$10</x:f>
        <x:v>0</x:v>
      </x:c>
      <x:c r="R2853" s="22" t="n">
        <x:f>'01 Controls'!$F$28*'02 Cargo Classes'!$N$10</x:f>
        <x:v>0</x:v>
      </x:c>
      <x:c r="S2853" s="22" t="n">
        <x:f>'01 Controls'!$G$28*'02 Cargo Classes'!$O$10</x:f>
        <x:v>0.95</x:v>
      </x:c>
      <x:c r="T2853" s="22" t="n">
        <x:f>'01 Controls'!$H$28*'02 Cargo Classes'!$P$10</x:f>
        <x:v>0</x:v>
      </x:c>
      <x:c r="U2853" s="22" t="n">
        <x:f>SUM(Q2853:T2853)</x:f>
        <x:v>0.95</x:v>
      </x:c>
      <x:c r="V2853" s="18" t="n">
        <x:f>IF(U2853=0,0,N2853*Q2853/U2853)</x:f>
        <x:v>0</x:v>
      </x:c>
      <x:c r="W2853" s="18" t="n">
        <x:f>IF(U2853=0,0,P2853*Q2853/U2853)</x:f>
        <x:v>0</x:v>
      </x:c>
      <x:c r="X2853" s="18" t="n">
        <x:f>MAX(V2853,W2853*'01 Controls'!$E$12)</x:f>
        <x:v>0</x:v>
      </x:c>
      <x:c r="Y2853" s="18" t="n">
        <x:f>IF(U2853=0,0,N2853*R2853/U2853)</x:f>
        <x:v>0</x:v>
      </x:c>
      <x:c r="Z2853" s="18" t="n">
        <x:f>IF(U2853=0,0,P2853*R2853/U2853)</x:f>
        <x:v>0</x:v>
      </x:c>
      <x:c r="AA2853" s="18" t="n">
        <x:f>MAX(Y2853,Z2853*'01 Controls'!$E$13)</x:f>
        <x:v>0</x:v>
      </x:c>
      <x:c r="AB2853" s="18" t="n">
        <x:f>IF(U2853=0,0,N2853*S2853/U2853)</x:f>
        <x:v>252</x:v>
      </x:c>
      <x:c r="AC2853" s="18" t="n">
        <x:f>IF(U2853=0,0,P2853*S2853/U2853)</x:f>
        <x:v>318.75</x:v>
      </x:c>
      <x:c r="AD2853" s="18" t="n">
        <x:f>MAX(AB2853,AC2853*'01 Controls'!$E$14)</x:f>
        <x:v>252</x:v>
      </x:c>
      <x:c r="AE2853" s="18" t="n">
        <x:f>IF(U2853=0,0,N2853*T2853/U2853)</x:f>
        <x:v>0</x:v>
      </x:c>
      <x:c r="AF2853" s="18" t="n">
        <x:f>IF(U2853=0,0,P2853*T2853/U2853)</x:f>
        <x:v>0</x:v>
      </x:c>
      <x:c r="AG2853" s="18" t="n">
        <x:f>MAX(AE2853,AF2853*'01 Controls'!$E$15)</x:f>
        <x:v>0</x:v>
      </x:c>
      <x:c r="AH2853" s="18" t="n">
        <x:f>SUM(V2853,Y2853,AB2853,AE2853)</x:f>
        <x:v>252</x:v>
      </x:c>
      <x:c r="AI2853" s="18" t="n">
        <x:f>N2853-AH2853</x:f>
        <x:v>0</x:v>
      </x:c>
      <x:c r="AJ2853" s="18" t="n">
        <x:f>V2853*INDEX('07 Mode Capacity'!$P$6:$P$17,MATCH("AIR-"&amp;I2853,'07 Mode Capacity'!$C$6:$C$17,0))</x:f>
        <x:v>0</x:v>
      </x:c>
      <x:c r="AK2853" s="18" t="n">
        <x:f>Y2853*INDEX('07 Mode Capacity'!$P$6:$P$17,MATCH("OCEAN-"&amp;I2853,'07 Mode Capacity'!$C$6:$C$17,0))</x:f>
        <x:v>0</x:v>
      </x:c>
      <x:c r="AL2853" s="18" t="n">
        <x:f>AB2853*INDEX('07 Mode Capacity'!$P$6:$P$17,MATCH("LAND-"&amp;I2853,'07 Mode Capacity'!$C$6:$C$17,0))</x:f>
        <x:v>30.75606311766587</x:v>
      </x:c>
      <x:c r="AM2853" s="18" t="n">
        <x:f>AE2853*INDEX('07 Mode Capacity'!$P$6:$P$17,MATCH("INLAND-"&amp;I2853,'07 Mode Capacity'!$C$6:$C$17,0))</x:f>
        <x:v>0</x:v>
      </x:c>
      <x:c r="AN2853" s="18" t="n">
        <x:f>SUM(AJ2853:AM2853)</x:f>
        <x:v>30.75606311766587</x:v>
      </x:c>
      <x:c r="AO2853" s="17" t="n">
        <x:f>IF(N2853=0,1,AN2853/N2853)</x:f>
        <x:v>0.1220478695145471</x:v>
      </x:c>
      <x:c r="AP2853" s="11" t="str">
        <x:f>IF(AO2853&gt;='01 Controls'!$E$16,"PASS","FAIL")</x:f>
        <x:v>FAIL</x:v>
      </x:c>
      <x:c r="AQ2853" s="11" t="str">
        <x:v>UNQUANTIFIED</x:v>
      </x:c>
      <x:c r="AR2853" s="11" t="str">
        <x:v>Position-class planning record; serial item and receiver open</x:v>
      </x:c>
      <x:c r="AS2853" s="26"/>
      <x:c r="AT2853" s="26"/>
    </x:row>
    <x:row r="2854">
      <x:c r="C2854" s="11" t="str">
        <x:v>M4-M-POG-FLR-24</x:v>
      </x:c>
      <x:c r="D2854" s="11" t="str">
        <x:v>M4</x:v>
      </x:c>
      <x:c r="E2854" s="11" t="str">
        <x:v>Tornado sequence</x:v>
      </x:c>
      <x:c r="F2854" s="11" t="str">
        <x:v>M-POG</x:v>
      </x:c>
      <x:c r="G2854" s="11" t="str">
        <x:v>Port-opening group</x:v>
      </x:c>
      <x:c r="H2854" s="11" t="str">
        <x:v>FLR-24</x:v>
      </x:c>
      <x:c r="I2854" s="19" t="n">
        <x:v>48</x:v>
      </x:c>
      <x:c r="J2854" s="21" t="n">
        <x:v>1</x:v>
      </x:c>
      <x:c r="K2854" s="18" t="n">
        <x:f>'05 Cargo Register'!K166</x:f>
        <x:v>315</x:v>
      </x:c>
      <x:c r="L2854" s="18" t="n">
        <x:f>'05 Cargo Register'!N166</x:f>
        <x:v>16</x:v>
      </x:c>
      <x:c r="M2854" s="18" t="n">
        <x:f>'05 Cargo Register'!O166</x:f>
        <x:v>512</x:v>
      </x:c>
      <x:c r="N2854" s="18" t="n">
        <x:f>J2854*K2854</x:f>
        <x:v>315</x:v>
      </x:c>
      <x:c r="O2854" s="18" t="n">
        <x:f>J2854*L2854</x:f>
        <x:v>16</x:v>
      </x:c>
      <x:c r="P2854" s="18" t="n">
        <x:f>J2854*M2854</x:f>
        <x:v>512</x:v>
      </x:c>
      <x:c r="Q2854" s="22" t="n">
        <x:f>'01 Controls'!$E$28*'02 Cargo Classes'!$M$11</x:f>
        <x:v>0</x:v>
      </x:c>
      <x:c r="R2854" s="22" t="n">
        <x:f>'01 Controls'!$F$28*'02 Cargo Classes'!$N$11</x:f>
        <x:v>0</x:v>
      </x:c>
      <x:c r="S2854" s="22" t="n">
        <x:f>'01 Controls'!$G$28*'02 Cargo Classes'!$O$11</x:f>
        <x:v>0.95</x:v>
      </x:c>
      <x:c r="T2854" s="22" t="n">
        <x:f>'01 Controls'!$H$28*'02 Cargo Classes'!$P$11</x:f>
        <x:v>0</x:v>
      </x:c>
      <x:c r="U2854" s="22" t="n">
        <x:f>SUM(Q2854:T2854)</x:f>
        <x:v>0.95</x:v>
      </x:c>
      <x:c r="V2854" s="18" t="n">
        <x:f>IF(U2854=0,0,N2854*Q2854/U2854)</x:f>
        <x:v>0</x:v>
      </x:c>
      <x:c r="W2854" s="18" t="n">
        <x:f>IF(U2854=0,0,P2854*Q2854/U2854)</x:f>
        <x:v>0</x:v>
      </x:c>
      <x:c r="X2854" s="18" t="n">
        <x:f>MAX(V2854,W2854*'01 Controls'!$E$12)</x:f>
        <x:v>0</x:v>
      </x:c>
      <x:c r="Y2854" s="18" t="n">
        <x:f>IF(U2854=0,0,N2854*R2854/U2854)</x:f>
        <x:v>0</x:v>
      </x:c>
      <x:c r="Z2854" s="18" t="n">
        <x:f>IF(U2854=0,0,P2854*R2854/U2854)</x:f>
        <x:v>0</x:v>
      </x:c>
      <x:c r="AA2854" s="18" t="n">
        <x:f>MAX(Y2854,Z2854*'01 Controls'!$E$13)</x:f>
        <x:v>0</x:v>
      </x:c>
      <x:c r="AB2854" s="18" t="n">
        <x:f>IF(U2854=0,0,N2854*S2854/U2854)</x:f>
        <x:v>315</x:v>
      </x:c>
      <x:c r="AC2854" s="18" t="n">
        <x:f>IF(U2854=0,0,P2854*S2854/U2854)</x:f>
        <x:v>512</x:v>
      </x:c>
      <x:c r="AD2854" s="18" t="n">
        <x:f>MAX(AB2854,AC2854*'01 Controls'!$E$14)</x:f>
        <x:v>315</x:v>
      </x:c>
      <x:c r="AE2854" s="18" t="n">
        <x:f>IF(U2854=0,0,N2854*T2854/U2854)</x:f>
        <x:v>0</x:v>
      </x:c>
      <x:c r="AF2854" s="18" t="n">
        <x:f>IF(U2854=0,0,P2854*T2854/U2854)</x:f>
        <x:v>0</x:v>
      </x:c>
      <x:c r="AG2854" s="18" t="n">
        <x:f>MAX(AE2854,AF2854*'01 Controls'!$E$15)</x:f>
        <x:v>0</x:v>
      </x:c>
      <x:c r="AH2854" s="18" t="n">
        <x:f>SUM(V2854,Y2854,AB2854,AE2854)</x:f>
        <x:v>315</x:v>
      </x:c>
      <x:c r="AI2854" s="18" t="n">
        <x:f>N2854-AH2854</x:f>
        <x:v>0</x:v>
      </x:c>
      <x:c r="AJ2854" s="18" t="n">
        <x:f>V2854*INDEX('07 Mode Capacity'!$P$6:$P$17,MATCH("AIR-"&amp;I2854,'07 Mode Capacity'!$C$6:$C$17,0))</x:f>
        <x:v>0</x:v>
      </x:c>
      <x:c r="AK2854" s="18" t="n">
        <x:f>Y2854*INDEX('07 Mode Capacity'!$P$6:$P$17,MATCH("OCEAN-"&amp;I2854,'07 Mode Capacity'!$C$6:$C$17,0))</x:f>
        <x:v>0</x:v>
      </x:c>
      <x:c r="AL2854" s="18" t="n">
        <x:f>AB2854*INDEX('07 Mode Capacity'!$P$6:$P$17,MATCH("LAND-"&amp;I2854,'07 Mode Capacity'!$C$6:$C$17,0))</x:f>
        <x:v>38.44507889708234</x:v>
      </x:c>
      <x:c r="AM2854" s="18" t="n">
        <x:f>AE2854*INDEX('07 Mode Capacity'!$P$6:$P$17,MATCH("INLAND-"&amp;I2854,'07 Mode Capacity'!$C$6:$C$17,0))</x:f>
        <x:v>0</x:v>
      </x:c>
      <x:c r="AN2854" s="18" t="n">
        <x:f>SUM(AJ2854:AM2854)</x:f>
        <x:v>38.44507889708234</x:v>
      </x:c>
      <x:c r="AO2854" s="17" t="n">
        <x:f>IF(N2854=0,1,AN2854/N2854)</x:f>
        <x:v>0.12204786951454712</x:v>
      </x:c>
      <x:c r="AP2854" s="11" t="str">
        <x:f>IF(AO2854&gt;='01 Controls'!$E$16,"PASS","FAIL")</x:f>
        <x:v>FAIL</x:v>
      </x:c>
      <x:c r="AQ2854" s="11" t="str">
        <x:v>UNQUANTIFIED</x:v>
      </x:c>
      <x:c r="AR2854" s="11" t="str">
        <x:v>Position-class planning record; serial item and receiver open</x:v>
      </x:c>
      <x:c r="AS2854" s="26"/>
      <x:c r="AT2854" s="26"/>
    </x:row>
    <x:row r="2855">
      <x:c r="C2855" s="11" t="str">
        <x:v>M4-M-POG-ROL-30</x:v>
      </x:c>
      <x:c r="D2855" s="11" t="str">
        <x:v>M4</x:v>
      </x:c>
      <x:c r="E2855" s="11" t="str">
        <x:v>Tornado sequence</x:v>
      </x:c>
      <x:c r="F2855" s="11" t="str">
        <x:v>M-POG</x:v>
      </x:c>
      <x:c r="G2855" s="11" t="str">
        <x:v>Port-opening group</x:v>
      </x:c>
      <x:c r="H2855" s="11" t="str">
        <x:v>ROL-30</x:v>
      </x:c>
      <x:c r="I2855" s="19" t="n">
        <x:v>48</x:v>
      </x:c>
      <x:c r="J2855" s="21" t="n">
        <x:v>1</x:v>
      </x:c>
      <x:c r="K2855" s="18" t="n">
        <x:f>'05 Cargo Register'!K167</x:f>
        <x:v>315</x:v>
      </x:c>
      <x:c r="L2855" s="18" t="n">
        <x:f>'05 Cargo Register'!N167</x:f>
        <x:v>14</x:v>
      </x:c>
      <x:c r="M2855" s="18" t="n">
        <x:f>'05 Cargo Register'!O167</x:f>
        <x:v>892.5</x:v>
      </x:c>
      <x:c r="N2855" s="18" t="n">
        <x:f>J2855*K2855</x:f>
        <x:v>315</x:v>
      </x:c>
      <x:c r="O2855" s="18" t="n">
        <x:f>J2855*L2855</x:f>
        <x:v>14</x:v>
      </x:c>
      <x:c r="P2855" s="18" t="n">
        <x:f>J2855*M2855</x:f>
        <x:v>892.5</x:v>
      </x:c>
      <x:c r="Q2855" s="22" t="n">
        <x:f>'01 Controls'!$E$28*'02 Cargo Classes'!$M$12</x:f>
        <x:v>0</x:v>
      </x:c>
      <x:c r="R2855" s="22" t="n">
        <x:f>'01 Controls'!$F$28*'02 Cargo Classes'!$N$12</x:f>
        <x:v>0</x:v>
      </x:c>
      <x:c r="S2855" s="22" t="n">
        <x:f>'01 Controls'!$G$28*'02 Cargo Classes'!$O$12</x:f>
        <x:v>1.4249999999999998</x:v>
      </x:c>
      <x:c r="T2855" s="22" t="n">
        <x:f>'01 Controls'!$H$28*'02 Cargo Classes'!$P$12</x:f>
        <x:v>0</x:v>
      </x:c>
      <x:c r="U2855" s="22" t="n">
        <x:f>SUM(Q2855:T2855)</x:f>
        <x:v>1.4249999999999998</x:v>
      </x:c>
      <x:c r="V2855" s="18" t="n">
        <x:f>IF(U2855=0,0,N2855*Q2855/U2855)</x:f>
        <x:v>0</x:v>
      </x:c>
      <x:c r="W2855" s="18" t="n">
        <x:f>IF(U2855=0,0,P2855*Q2855/U2855)</x:f>
        <x:v>0</x:v>
      </x:c>
      <x:c r="X2855" s="18" t="n">
        <x:f>MAX(V2855,W2855*'01 Controls'!$E$12)</x:f>
        <x:v>0</x:v>
      </x:c>
      <x:c r="Y2855" s="18" t="n">
        <x:f>IF(U2855=0,0,N2855*R2855/U2855)</x:f>
        <x:v>0</x:v>
      </x:c>
      <x:c r="Z2855" s="18" t="n">
        <x:f>IF(U2855=0,0,P2855*R2855/U2855)</x:f>
        <x:v>0</x:v>
      </x:c>
      <x:c r="AA2855" s="18" t="n">
        <x:f>MAX(Y2855,Z2855*'01 Controls'!$E$13)</x:f>
        <x:v>0</x:v>
      </x:c>
      <x:c r="AB2855" s="18" t="n">
        <x:f>IF(U2855=0,0,N2855*S2855/U2855)</x:f>
        <x:v>315</x:v>
      </x:c>
      <x:c r="AC2855" s="18" t="n">
        <x:f>IF(U2855=0,0,P2855*S2855/U2855)</x:f>
        <x:v>892.5</x:v>
      </x:c>
      <x:c r="AD2855" s="18" t="n">
        <x:f>MAX(AB2855,AC2855*'01 Controls'!$E$14)</x:f>
        <x:v>315</x:v>
      </x:c>
      <x:c r="AE2855" s="18" t="n">
        <x:f>IF(U2855=0,0,N2855*T2855/U2855)</x:f>
        <x:v>0</x:v>
      </x:c>
      <x:c r="AF2855" s="18" t="n">
        <x:f>IF(U2855=0,0,P2855*T2855/U2855)</x:f>
        <x:v>0</x:v>
      </x:c>
      <x:c r="AG2855" s="18" t="n">
        <x:f>MAX(AE2855,AF2855*'01 Controls'!$E$15)</x:f>
        <x:v>0</x:v>
      </x:c>
      <x:c r="AH2855" s="18" t="n">
        <x:f>SUM(V2855,Y2855,AB2855,AE2855)</x:f>
        <x:v>315</x:v>
      </x:c>
      <x:c r="AI2855" s="18" t="n">
        <x:f>N2855-AH2855</x:f>
        <x:v>0</x:v>
      </x:c>
      <x:c r="AJ2855" s="18" t="n">
        <x:f>V2855*INDEX('07 Mode Capacity'!$P$6:$P$17,MATCH("AIR-"&amp;I2855,'07 Mode Capacity'!$C$6:$C$17,0))</x:f>
        <x:v>0</x:v>
      </x:c>
      <x:c r="AK2855" s="18" t="n">
        <x:f>Y2855*INDEX('07 Mode Capacity'!$P$6:$P$17,MATCH("OCEAN-"&amp;I2855,'07 Mode Capacity'!$C$6:$C$17,0))</x:f>
        <x:v>0</x:v>
      </x:c>
      <x:c r="AL2855" s="18" t="n">
        <x:f>AB2855*INDEX('07 Mode Capacity'!$P$6:$P$17,MATCH("LAND-"&amp;I2855,'07 Mode Capacity'!$C$6:$C$17,0))</x:f>
        <x:v>38.44507889708234</x:v>
      </x:c>
      <x:c r="AM2855" s="18" t="n">
        <x:f>AE2855*INDEX('07 Mode Capacity'!$P$6:$P$17,MATCH("INLAND-"&amp;I2855,'07 Mode Capacity'!$C$6:$C$17,0))</x:f>
        <x:v>0</x:v>
      </x:c>
      <x:c r="AN2855" s="18" t="n">
        <x:f>SUM(AJ2855:AM2855)</x:f>
        <x:v>38.44507889708234</x:v>
      </x:c>
      <x:c r="AO2855" s="17" t="n">
        <x:f>IF(N2855=0,1,AN2855/N2855)</x:f>
        <x:v>0.12204786951454712</x:v>
      </x:c>
      <x:c r="AP2855" s="11" t="str">
        <x:f>IF(AO2855&gt;='01 Controls'!$E$16,"PASS","FAIL")</x:f>
        <x:v>FAIL</x:v>
      </x:c>
      <x:c r="AQ2855" s="11" t="str">
        <x:v>UNQUANTIFIED</x:v>
      </x:c>
      <x:c r="AR2855" s="11" t="str">
        <x:v>Position-class planning record; serial item and receiver open</x:v>
      </x:c>
      <x:c r="AS2855" s="26"/>
      <x:c r="AT2855" s="26"/>
    </x:row>
    <x:row r="2856">
      <x:c r="C2856" s="11" t="str">
        <x:v>M4-M-POG-LIN-18</x:v>
      </x:c>
      <x:c r="D2856" s="11" t="str">
        <x:v>M4</x:v>
      </x:c>
      <x:c r="E2856" s="11" t="str">
        <x:v>Tornado sequence</x:v>
      </x:c>
      <x:c r="F2856" s="11" t="str">
        <x:v>M-POG</x:v>
      </x:c>
      <x:c r="G2856" s="11" t="str">
        <x:v>Port-opening group</x:v>
      </x:c>
      <x:c r="H2856" s="11" t="str">
        <x:v>LIN-18</x:v>
      </x:c>
      <x:c r="I2856" s="19" t="n">
        <x:v>72</x:v>
      </x:c>
      <x:c r="J2856" s="21" t="n">
        <x:v>1</x:v>
      </x:c>
      <x:c r="K2856" s="18" t="n">
        <x:f>'05 Cargo Register'!K168</x:f>
        <x:v>168</x:v>
      </x:c>
      <x:c r="L2856" s="18" t="n">
        <x:f>'05 Cargo Register'!N168</x:f>
        <x:v>12</x:v>
      </x:c>
      <x:c r="M2856" s="18" t="n">
        <x:f>'05 Cargo Register'!O168</x:f>
        <x:v>528</x:v>
      </x:c>
      <x:c r="N2856" s="18" t="n">
        <x:f>J2856*K2856</x:f>
        <x:v>168</x:v>
      </x:c>
      <x:c r="O2856" s="18" t="n">
        <x:f>J2856*L2856</x:f>
        <x:v>12</x:v>
      </x:c>
      <x:c r="P2856" s="18" t="n">
        <x:f>J2856*M2856</x:f>
        <x:v>528</x:v>
      </x:c>
      <x:c r="Q2856" s="22" t="n">
        <x:f>'01 Controls'!$E$28*'02 Cargo Classes'!$M$13</x:f>
        <x:v>0</x:v>
      </x:c>
      <x:c r="R2856" s="22" t="n">
        <x:f>'01 Controls'!$F$28*'02 Cargo Classes'!$N$13</x:f>
        <x:v>0</x:v>
      </x:c>
      <x:c r="S2856" s="22" t="n">
        <x:f>'01 Controls'!$G$28*'02 Cargo Classes'!$O$13</x:f>
        <x:v>0.95</x:v>
      </x:c>
      <x:c r="T2856" s="22" t="n">
        <x:f>'01 Controls'!$H$28*'02 Cargo Classes'!$P$13</x:f>
        <x:v>0</x:v>
      </x:c>
      <x:c r="U2856" s="22" t="n">
        <x:f>SUM(Q2856:T2856)</x:f>
        <x:v>0.95</x:v>
      </x:c>
      <x:c r="V2856" s="18" t="n">
        <x:f>IF(U2856=0,0,N2856*Q2856/U2856)</x:f>
        <x:v>0</x:v>
      </x:c>
      <x:c r="W2856" s="18" t="n">
        <x:f>IF(U2856=0,0,P2856*Q2856/U2856)</x:f>
        <x:v>0</x:v>
      </x:c>
      <x:c r="X2856" s="18" t="n">
        <x:f>MAX(V2856,W2856*'01 Controls'!$E$12)</x:f>
        <x:v>0</x:v>
      </x:c>
      <x:c r="Y2856" s="18" t="n">
        <x:f>IF(U2856=0,0,N2856*R2856/U2856)</x:f>
        <x:v>0</x:v>
      </x:c>
      <x:c r="Z2856" s="18" t="n">
        <x:f>IF(U2856=0,0,P2856*R2856/U2856)</x:f>
        <x:v>0</x:v>
      </x:c>
      <x:c r="AA2856" s="18" t="n">
        <x:f>MAX(Y2856,Z2856*'01 Controls'!$E$13)</x:f>
        <x:v>0</x:v>
      </x:c>
      <x:c r="AB2856" s="18" t="n">
        <x:f>IF(U2856=0,0,N2856*S2856/U2856)</x:f>
        <x:v>168</x:v>
      </x:c>
      <x:c r="AC2856" s="18" t="n">
        <x:f>IF(U2856=0,0,P2856*S2856/U2856)</x:f>
        <x:v>528</x:v>
      </x:c>
      <x:c r="AD2856" s="18" t="n">
        <x:f>MAX(AB2856,AC2856*'01 Controls'!$E$14)</x:f>
        <x:v>168</x:v>
      </x:c>
      <x:c r="AE2856" s="18" t="n">
        <x:f>IF(U2856=0,0,N2856*T2856/U2856)</x:f>
        <x:v>0</x:v>
      </x:c>
      <x:c r="AF2856" s="18" t="n">
        <x:f>IF(U2856=0,0,P2856*T2856/U2856)</x:f>
        <x:v>0</x:v>
      </x:c>
      <x:c r="AG2856" s="18" t="n">
        <x:f>MAX(AE2856,AF2856*'01 Controls'!$E$15)</x:f>
        <x:v>0</x:v>
      </x:c>
      <x:c r="AH2856" s="18" t="n">
        <x:f>SUM(V2856,Y2856,AB2856,AE2856)</x:f>
        <x:v>168</x:v>
      </x:c>
      <x:c r="AI2856" s="18" t="n">
        <x:f>N2856-AH2856</x:f>
        <x:v>0</x:v>
      </x:c>
      <x:c r="AJ2856" s="18" t="n">
        <x:f>V2856*INDEX('07 Mode Capacity'!$P$6:$P$17,MATCH("AIR-"&amp;I2856,'07 Mode Capacity'!$C$6:$C$17,0))</x:f>
        <x:v>0</x:v>
      </x:c>
      <x:c r="AK2856" s="18" t="n">
        <x:f>Y2856*INDEX('07 Mode Capacity'!$P$6:$P$17,MATCH("OCEAN-"&amp;I2856,'07 Mode Capacity'!$C$6:$C$17,0))</x:f>
        <x:v>0</x:v>
      </x:c>
      <x:c r="AL2856" s="18" t="n">
        <x:f>AB2856*INDEX('07 Mode Capacity'!$P$6:$P$17,MATCH("LAND-"&amp;I2856,'07 Mode Capacity'!$C$6:$C$17,0))</x:f>
        <x:v>120.12171776306803</x:v>
      </x:c>
      <x:c r="AM2856" s="18" t="n">
        <x:f>AE2856*INDEX('07 Mode Capacity'!$P$6:$P$17,MATCH("INLAND-"&amp;I2856,'07 Mode Capacity'!$C$6:$C$17,0))</x:f>
        <x:v>0</x:v>
      </x:c>
      <x:c r="AN2856" s="18" t="n">
        <x:f>SUM(AJ2856:AM2856)</x:f>
        <x:v>120.12171776306803</x:v>
      </x:c>
      <x:c r="AO2856" s="17" t="n">
        <x:f>IF(N2856=0,1,AN2856/N2856)</x:f>
        <x:v>0.7150102247801668</x:v>
      </x:c>
      <x:c r="AP2856" s="11" t="str">
        <x:f>IF(AO2856&gt;='01 Controls'!$E$16,"PASS","FAIL")</x:f>
        <x:v>FAIL</x:v>
      </x:c>
      <x:c r="AQ2856" s="11" t="str">
        <x:v>UNQUANTIFIED</x:v>
      </x:c>
      <x:c r="AR2856" s="11" t="str">
        <x:v>Position-class planning record; serial item and receiver open</x:v>
      </x:c>
      <x:c r="AS2856" s="26"/>
      <x:c r="AT2856" s="26"/>
    </x:row>
    <x:row r="2857">
      <x:c r="C2857" s="11" t="str">
        <x:v>M4-M-POG-BLK-08</x:v>
      </x:c>
      <x:c r="D2857" s="11" t="str">
        <x:v>M4</x:v>
      </x:c>
      <x:c r="E2857" s="11" t="str">
        <x:v>Tornado sequence</x:v>
      </x:c>
      <x:c r="F2857" s="11" t="str">
        <x:v>M-POG</x:v>
      </x:c>
      <x:c r="G2857" s="11" t="str">
        <x:v>Port-opening group</x:v>
      </x:c>
      <x:c r="H2857" s="11" t="str">
        <x:v>BLK-08</x:v>
      </x:c>
      <x:c r="I2857" s="19" t="n">
        <x:v>48</x:v>
      </x:c>
      <x:c r="J2857" s="21" t="n">
        <x:v>1</x:v>
      </x:c>
      <x:c r="K2857" s="18" t="n">
        <x:f>'05 Cargo Register'!K169</x:f>
        <x:v>105</x:v>
      </x:c>
      <x:c r="L2857" s="18" t="n">
        <x:f>'05 Cargo Register'!N169</x:f>
        <x:v>17</x:v>
      </x:c>
      <x:c r="M2857" s="18" t="n">
        <x:f>'05 Cargo Register'!O169</x:f>
        <x:v>867</x:v>
      </x:c>
      <x:c r="N2857" s="18" t="n">
        <x:f>J2857*K2857</x:f>
        <x:v>105</x:v>
      </x:c>
      <x:c r="O2857" s="18" t="n">
        <x:f>J2857*L2857</x:f>
        <x:v>17</x:v>
      </x:c>
      <x:c r="P2857" s="18" t="n">
        <x:f>J2857*M2857</x:f>
        <x:v>867</x:v>
      </x:c>
      <x:c r="Q2857" s="22" t="n">
        <x:f>'01 Controls'!$E$28*'02 Cargo Classes'!$M$14</x:f>
        <x:v>0.05</x:v>
      </x:c>
      <x:c r="R2857" s="22" t="n">
        <x:f>'01 Controls'!$F$28*'02 Cargo Classes'!$N$14</x:f>
        <x:v>0</x:v>
      </x:c>
      <x:c r="S2857" s="22" t="n">
        <x:f>'01 Controls'!$G$28*'02 Cargo Classes'!$O$14</x:f>
        <x:v>0.95</x:v>
      </x:c>
      <x:c r="T2857" s="22" t="n">
        <x:f>'01 Controls'!$H$28*'02 Cargo Classes'!$P$14</x:f>
        <x:v>0</x:v>
      </x:c>
      <x:c r="U2857" s="22" t="n">
        <x:f>SUM(Q2857:T2857)</x:f>
        <x:v>1</x:v>
      </x:c>
      <x:c r="V2857" s="18" t="n">
        <x:f>IF(U2857=0,0,N2857*Q2857/U2857)</x:f>
        <x:v>5.25</x:v>
      </x:c>
      <x:c r="W2857" s="18" t="n">
        <x:f>IF(U2857=0,0,P2857*Q2857/U2857)</x:f>
        <x:v>43.35</x:v>
      </x:c>
      <x:c r="X2857" s="18" t="n">
        <x:f>MAX(V2857,W2857*'01 Controls'!$E$12)</x:f>
        <x:v>10.8375</x:v>
      </x:c>
      <x:c r="Y2857" s="18" t="n">
        <x:f>IF(U2857=0,0,N2857*R2857/U2857)</x:f>
        <x:v>0</x:v>
      </x:c>
      <x:c r="Z2857" s="18" t="n">
        <x:f>IF(U2857=0,0,P2857*R2857/U2857)</x:f>
        <x:v>0</x:v>
      </x:c>
      <x:c r="AA2857" s="18" t="n">
        <x:f>MAX(Y2857,Z2857*'01 Controls'!$E$13)</x:f>
        <x:v>0</x:v>
      </x:c>
      <x:c r="AB2857" s="18" t="n">
        <x:f>IF(U2857=0,0,N2857*S2857/U2857)</x:f>
        <x:v>99.75</x:v>
      </x:c>
      <x:c r="AC2857" s="18" t="n">
        <x:f>IF(U2857=0,0,P2857*S2857/U2857)</x:f>
        <x:v>823.65</x:v>
      </x:c>
      <x:c r="AD2857" s="18" t="n">
        <x:f>MAX(AB2857,AC2857*'01 Controls'!$E$14)</x:f>
        <x:v>164.73000000000002</x:v>
      </x:c>
      <x:c r="AE2857" s="18" t="n">
        <x:f>IF(U2857=0,0,N2857*T2857/U2857)</x:f>
        <x:v>0</x:v>
      </x:c>
      <x:c r="AF2857" s="18" t="n">
        <x:f>IF(U2857=0,0,P2857*T2857/U2857)</x:f>
        <x:v>0</x:v>
      </x:c>
      <x:c r="AG2857" s="18" t="n">
        <x:f>MAX(AE2857,AF2857*'01 Controls'!$E$15)</x:f>
        <x:v>0</x:v>
      </x:c>
      <x:c r="AH2857" s="18" t="n">
        <x:f>SUM(V2857,Y2857,AB2857,AE2857)</x:f>
        <x:v>105</x:v>
      </x:c>
      <x:c r="AI2857" s="18" t="n">
        <x:f>N2857-AH2857</x:f>
        <x:v>0</x:v>
      </x:c>
      <x:c r="AJ2857" s="18" t="n">
        <x:f>V2857*INDEX('07 Mode Capacity'!$P$6:$P$17,MATCH("AIR-"&amp;I2857,'07 Mode Capacity'!$C$6:$C$17,0))</x:f>
        <x:v>1.4717622060187863</x:v>
      </x:c>
      <x:c r="AK2857" s="18" t="n">
        <x:f>Y2857*INDEX('07 Mode Capacity'!$P$6:$P$17,MATCH("OCEAN-"&amp;I2857,'07 Mode Capacity'!$C$6:$C$17,0))</x:f>
        <x:v>0</x:v>
      </x:c>
      <x:c r="AL2857" s="18" t="n">
        <x:f>AB2857*INDEX('07 Mode Capacity'!$P$6:$P$17,MATCH("LAND-"&amp;I2857,'07 Mode Capacity'!$C$6:$C$17,0))</x:f>
        <x:v>12.174274984076073</x:v>
      </x:c>
      <x:c r="AM2857" s="18" t="n">
        <x:f>AE2857*INDEX('07 Mode Capacity'!$P$6:$P$17,MATCH("INLAND-"&amp;I2857,'07 Mode Capacity'!$C$6:$C$17,0))</x:f>
        <x:v>0</x:v>
      </x:c>
      <x:c r="AN2857" s="18" t="n">
        <x:f>SUM(AJ2857:AM2857)</x:f>
        <x:v>13.646037190094859</x:v>
      </x:c>
      <x:c r="AO2857" s="17" t="n">
        <x:f>IF(N2857=0,1,AN2857/N2857)</x:f>
        <x:v>0.12996225895328437</x:v>
      </x:c>
      <x:c r="AP2857" s="11" t="str">
        <x:f>IF(AO2857&gt;='01 Controls'!$E$16,"PASS","FAIL")</x:f>
        <x:v>FAIL</x:v>
      </x:c>
      <x:c r="AQ2857" s="11" t="str">
        <x:v>UNQUANTIFIED</x:v>
      </x:c>
      <x:c r="AR2857" s="11" t="str">
        <x:v>Position-class planning record; serial item and receiver open</x:v>
      </x:c>
      <x:c r="AS2857" s="26"/>
      <x:c r="AT2857" s="26"/>
    </x:row>
    <x:row r="2858">
      <x:c r="C2858" s="11" t="str">
        <x:v>M4-M-POG-OOG-80</x:v>
      </x:c>
      <x:c r="D2858" s="11" t="str">
        <x:v>M4</x:v>
      </x:c>
      <x:c r="E2858" s="11" t="str">
        <x:v>Tornado sequence</x:v>
      </x:c>
      <x:c r="F2858" s="11" t="str">
        <x:v>M-POG</x:v>
      </x:c>
      <x:c r="G2858" s="11" t="str">
        <x:v>Port-opening group</x:v>
      </x:c>
      <x:c r="H2858" s="11" t="str">
        <x:v>OOG-80</x:v>
      </x:c>
      <x:c r="I2858" s="19" t="n">
        <x:v>72</x:v>
      </x:c>
      <x:c r="J2858" s="21" t="n">
        <x:v>1</x:v>
      </x:c>
      <x:c r="K2858" s="18" t="n">
        <x:f>'05 Cargo Register'!K170</x:f>
        <x:v>420</x:v>
      </x:c>
      <x:c r="L2858" s="18" t="n">
        <x:f>'05 Cargo Register'!N170</x:f>
        <x:v>7</x:v>
      </x:c>
      <x:c r="M2858" s="18" t="n">
        <x:f>'05 Cargo Register'!O170</x:f>
        <x:v>1232</x:v>
      </x:c>
      <x:c r="N2858" s="18" t="n">
        <x:f>J2858*K2858</x:f>
        <x:v>420</x:v>
      </x:c>
      <x:c r="O2858" s="18" t="n">
        <x:f>J2858*L2858</x:f>
        <x:v>7</x:v>
      </x:c>
      <x:c r="P2858" s="18" t="n">
        <x:f>J2858*M2858</x:f>
        <x:v>1232</x:v>
      </x:c>
      <x:c r="Q2858" s="22" t="n">
        <x:f>'01 Controls'!$E$28*'02 Cargo Classes'!$M$15</x:f>
        <x:v>0</x:v>
      </x:c>
      <x:c r="R2858" s="22" t="n">
        <x:f>'01 Controls'!$F$28*'02 Cargo Classes'!$N$15</x:f>
        <x:v>0</x:v>
      </x:c>
      <x:c r="S2858" s="22" t="n">
        <x:f>'01 Controls'!$G$28*'02 Cargo Classes'!$O$15</x:f>
        <x:v>0.57</x:v>
      </x:c>
      <x:c r="T2858" s="22" t="n">
        <x:f>'01 Controls'!$H$28*'02 Cargo Classes'!$P$15</x:f>
        <x:v>0</x:v>
      </x:c>
      <x:c r="U2858" s="22" t="n">
        <x:f>SUM(Q2858:T2858)</x:f>
        <x:v>0.57</x:v>
      </x:c>
      <x:c r="V2858" s="18" t="n">
        <x:f>IF(U2858=0,0,N2858*Q2858/U2858)</x:f>
        <x:v>0</x:v>
      </x:c>
      <x:c r="W2858" s="18" t="n">
        <x:f>IF(U2858=0,0,P2858*Q2858/U2858)</x:f>
        <x:v>0</x:v>
      </x:c>
      <x:c r="X2858" s="18" t="n">
        <x:f>MAX(V2858,W2858*'01 Controls'!$E$12)</x:f>
        <x:v>0</x:v>
      </x:c>
      <x:c r="Y2858" s="18" t="n">
        <x:f>IF(U2858=0,0,N2858*R2858/U2858)</x:f>
        <x:v>0</x:v>
      </x:c>
      <x:c r="Z2858" s="18" t="n">
        <x:f>IF(U2858=0,0,P2858*R2858/U2858)</x:f>
        <x:v>0</x:v>
      </x:c>
      <x:c r="AA2858" s="18" t="n">
        <x:f>MAX(Y2858,Z2858*'01 Controls'!$E$13)</x:f>
        <x:v>0</x:v>
      </x:c>
      <x:c r="AB2858" s="18" t="n">
        <x:f>IF(U2858=0,0,N2858*S2858/U2858)</x:f>
        <x:v>420</x:v>
      </x:c>
      <x:c r="AC2858" s="18" t="n">
        <x:f>IF(U2858=0,0,P2858*S2858/U2858)</x:f>
        <x:v>1232</x:v>
      </x:c>
      <x:c r="AD2858" s="18" t="n">
        <x:f>MAX(AB2858,AC2858*'01 Controls'!$E$14)</x:f>
        <x:v>420</x:v>
      </x:c>
      <x:c r="AE2858" s="18" t="n">
        <x:f>IF(U2858=0,0,N2858*T2858/U2858)</x:f>
        <x:v>0</x:v>
      </x:c>
      <x:c r="AF2858" s="18" t="n">
        <x:f>IF(U2858=0,0,P2858*T2858/U2858)</x:f>
        <x:v>0</x:v>
      </x:c>
      <x:c r="AG2858" s="18" t="n">
        <x:f>MAX(AE2858,AF2858*'01 Controls'!$E$15)</x:f>
        <x:v>0</x:v>
      </x:c>
      <x:c r="AH2858" s="18" t="n">
        <x:f>SUM(V2858,Y2858,AB2858,AE2858)</x:f>
        <x:v>420</x:v>
      </x:c>
      <x:c r="AI2858" s="18" t="n">
        <x:f>N2858-AH2858</x:f>
        <x:v>0</x:v>
      </x:c>
      <x:c r="AJ2858" s="18" t="n">
        <x:f>V2858*INDEX('07 Mode Capacity'!$P$6:$P$17,MATCH("AIR-"&amp;I2858,'07 Mode Capacity'!$C$6:$C$17,0))</x:f>
        <x:v>0</x:v>
      </x:c>
      <x:c r="AK2858" s="18" t="n">
        <x:f>Y2858*INDEX('07 Mode Capacity'!$P$6:$P$17,MATCH("OCEAN-"&amp;I2858,'07 Mode Capacity'!$C$6:$C$17,0))</x:f>
        <x:v>0</x:v>
      </x:c>
      <x:c r="AL2858" s="18" t="n">
        <x:f>AB2858*INDEX('07 Mode Capacity'!$P$6:$P$17,MATCH("LAND-"&amp;I2858,'07 Mode Capacity'!$C$6:$C$17,0))</x:f>
        <x:v>300.30429440767006</x:v>
      </x:c>
      <x:c r="AM2858" s="18" t="n">
        <x:f>AE2858*INDEX('07 Mode Capacity'!$P$6:$P$17,MATCH("INLAND-"&amp;I2858,'07 Mode Capacity'!$C$6:$C$17,0))</x:f>
        <x:v>0</x:v>
      </x:c>
      <x:c r="AN2858" s="18" t="n">
        <x:f>SUM(AJ2858:AM2858)</x:f>
        <x:v>300.30429440767006</x:v>
      </x:c>
      <x:c r="AO2858" s="17" t="n">
        <x:f>IF(N2858=0,1,AN2858/N2858)</x:f>
        <x:v>0.7150102247801668</x:v>
      </x:c>
      <x:c r="AP2858" s="11" t="str">
        <x:f>IF(AO2858&gt;='01 Controls'!$E$16,"PASS","FAIL")</x:f>
        <x:v>FAIL</x:v>
      </x:c>
      <x:c r="AQ2858" s="11" t="str">
        <x:v>UNQUANTIFIED</x:v>
      </x:c>
      <x:c r="AR2858" s="11" t="str">
        <x:v>Position-class planning record; serial item and receiver open</x:v>
      </x:c>
      <x:c r="AS2858" s="26"/>
      <x:c r="AT2858" s="26"/>
    </x:row>
    <x:row r="2859">
      <x:c r="C2859" s="11" t="str">
        <x:v>M4-M-LAG-APL-45</x:v>
      </x:c>
      <x:c r="D2859" s="11" t="str">
        <x:v>M4</x:v>
      </x:c>
      <x:c r="E2859" s="11" t="str">
        <x:v>Tornado sequence</x:v>
      </x:c>
      <x:c r="F2859" s="11" t="str">
        <x:v>M-LAG</x:v>
      </x:c>
      <x:c r="G2859" s="11" t="str">
        <x:v>Littoral-access group</x:v>
      </x:c>
      <x:c r="H2859" s="11" t="str">
        <x:v>APL-45</x:v>
      </x:c>
      <x:c r="I2859" s="19" t="n">
        <x:v>24</x:v>
      </x:c>
      <x:c r="J2859" s="21" t="n">
        <x:v>1</x:v>
      </x:c>
      <x:c r="K2859" s="18" t="n">
        <x:f>'05 Cargo Register'!K171</x:f>
        <x:v>63</x:v>
      </x:c>
      <x:c r="L2859" s="18" t="n">
        <x:f>'05 Cargo Register'!N171</x:f>
        <x:v>17</x:v>
      </x:c>
      <x:c r="M2859" s="18" t="n">
        <x:f>'05 Cargo Register'!O171</x:f>
        <x:v>127.5</x:v>
      </x:c>
      <x:c r="N2859" s="18" t="n">
        <x:f>J2859*K2859</x:f>
        <x:v>63</x:v>
      </x:c>
      <x:c r="O2859" s="18" t="n">
        <x:f>J2859*L2859</x:f>
        <x:v>17</x:v>
      </x:c>
      <x:c r="P2859" s="18" t="n">
        <x:f>J2859*M2859</x:f>
        <x:v>127.5</x:v>
      </x:c>
      <x:c r="Q2859" s="22" t="n">
        <x:f>'01 Controls'!$E$28*'02 Cargo Classes'!$M$6</x:f>
        <x:v>0.15000000000000002</x:v>
      </x:c>
      <x:c r="R2859" s="22" t="n">
        <x:f>'01 Controls'!$F$28*'02 Cargo Classes'!$N$6</x:f>
        <x:v>0</x:v>
      </x:c>
      <x:c r="S2859" s="22" t="n">
        <x:f>'01 Controls'!$G$28*'02 Cargo Classes'!$O$6</x:f>
        <x:v>0.95</x:v>
      </x:c>
      <x:c r="T2859" s="22" t="n">
        <x:f>'01 Controls'!$H$28*'02 Cargo Classes'!$P$6</x:f>
        <x:v>0</x:v>
      </x:c>
      <x:c r="U2859" s="22" t="n">
        <x:f>SUM(Q2859:T2859)</x:f>
        <x:v>1.1</x:v>
      </x:c>
      <x:c r="V2859" s="18" t="n">
        <x:f>IF(U2859=0,0,N2859*Q2859/U2859)</x:f>
        <x:v>8.590909090909092</x:v>
      </x:c>
      <x:c r="W2859" s="18" t="n">
        <x:f>IF(U2859=0,0,P2859*Q2859/U2859)</x:f>
        <x:v>17.386363636363637</x:v>
      </x:c>
      <x:c r="X2859" s="18" t="n">
        <x:f>MAX(V2859,W2859*'01 Controls'!$E$12)</x:f>
        <x:v>8.590909090909092</x:v>
      </x:c>
      <x:c r="Y2859" s="18" t="n">
        <x:f>IF(U2859=0,0,N2859*R2859/U2859)</x:f>
        <x:v>0</x:v>
      </x:c>
      <x:c r="Z2859" s="18" t="n">
        <x:f>IF(U2859=0,0,P2859*R2859/U2859)</x:f>
        <x:v>0</x:v>
      </x:c>
      <x:c r="AA2859" s="18" t="n">
        <x:f>MAX(Y2859,Z2859*'01 Controls'!$E$13)</x:f>
        <x:v>0</x:v>
      </x:c>
      <x:c r="AB2859" s="18" t="n">
        <x:f>IF(U2859=0,0,N2859*S2859/U2859)</x:f>
        <x:v>54.4090909090909</x:v>
      </x:c>
      <x:c r="AC2859" s="18" t="n">
        <x:f>IF(U2859=0,0,P2859*S2859/U2859)</x:f>
        <x:v>110.11363636363636</x:v>
      </x:c>
      <x:c r="AD2859" s="18" t="n">
        <x:f>MAX(AB2859,AC2859*'01 Controls'!$E$14)</x:f>
        <x:v>54.4090909090909</x:v>
      </x:c>
      <x:c r="AE2859" s="18" t="n">
        <x:f>IF(U2859=0,0,N2859*T2859/U2859)</x:f>
        <x:v>0</x:v>
      </x:c>
      <x:c r="AF2859" s="18" t="n">
        <x:f>IF(U2859=0,0,P2859*T2859/U2859)</x:f>
        <x:v>0</x:v>
      </x:c>
      <x:c r="AG2859" s="18" t="n">
        <x:f>MAX(AE2859,AF2859*'01 Controls'!$E$15)</x:f>
        <x:v>0</x:v>
      </x:c>
      <x:c r="AH2859" s="18" t="n">
        <x:f>SUM(V2859,Y2859,AB2859,AE2859)</x:f>
        <x:v>62.99999999999999</x:v>
      </x:c>
      <x:c r="AI2859" s="18" t="n">
        <x:f>N2859-AH2859</x:f>
        <x:v>7.105427357601002e-15</x:v>
      </x:c>
      <x:c r="AJ2859" s="18" t="n">
        <x:f>V2859*INDEX('07 Mode Capacity'!$P$6:$P$17,MATCH("AIR-"&amp;I2859,'07 Mode Capacity'!$C$6:$C$17,0))</x:f>
        <x:v>1.7432163100702882</x:v>
      </x:c>
      <x:c r="AK2859" s="18" t="n">
        <x:f>Y2859*INDEX('07 Mode Capacity'!$P$6:$P$17,MATCH("OCEAN-"&amp;I2859,'07 Mode Capacity'!$C$6:$C$17,0))</x:f>
        <x:v>0</x:v>
      </x:c>
      <x:c r="AL2859" s="18" t="n">
        <x:f>AB2859*INDEX('07 Mode Capacity'!$P$6:$P$17,MATCH("LAND-"&amp;I2859,'07 Mode Capacity'!$C$6:$C$17,0))</x:f>
        <x:v>20.811527560304498</x:v>
      </x:c>
      <x:c r="AM2859" s="18" t="n">
        <x:f>AE2859*INDEX('07 Mode Capacity'!$P$6:$P$17,MATCH("INLAND-"&amp;I2859,'07 Mode Capacity'!$C$6:$C$17,0))</x:f>
        <x:v>0</x:v>
      </x:c>
      <x:c r="AN2859" s="18" t="n">
        <x:f>SUM(AJ2859:AM2859)</x:f>
        <x:v>22.554743870374786</x:v>
      </x:c>
      <x:c r="AO2859" s="17" t="n">
        <x:f>IF(N2859=0,1,AN2859/N2859)</x:f>
        <x:v>0.35801180746626643</x:v>
      </x:c>
      <x:c r="AP2859" s="11" t="str">
        <x:f>IF(AO2859&gt;='01 Controls'!$E$16,"PASS","FAIL")</x:f>
        <x:v>FAIL</x:v>
      </x:c>
      <x:c r="AQ2859" s="11" t="str">
        <x:v>UNQUANTIFIED</x:v>
      </x:c>
      <x:c r="AR2859" s="11" t="str">
        <x:v>Position-class planning record; serial item and receiver open</x:v>
      </x:c>
      <x:c r="AS2859" s="26"/>
      <x:c r="AT2859" s="26"/>
    </x:row>
    <x:row r="2860">
      <x:c r="C2860" s="11" t="str">
        <x:v>M4-M-LAG-ISO-18</x:v>
      </x:c>
      <x:c r="D2860" s="11" t="str">
        <x:v>M4</x:v>
      </x:c>
      <x:c r="E2860" s="11" t="str">
        <x:v>Tornado sequence</x:v>
      </x:c>
      <x:c r="F2860" s="11" t="str">
        <x:v>M-LAG</x:v>
      </x:c>
      <x:c r="G2860" s="11" t="str">
        <x:v>Littoral-access group</x:v>
      </x:c>
      <x:c r="H2860" s="11" t="str">
        <x:v>ISO-18</x:v>
      </x:c>
      <x:c r="I2860" s="19" t="n">
        <x:v>48</x:v>
      </x:c>
      <x:c r="J2860" s="21" t="n">
        <x:v>1</x:v>
      </x:c>
      <x:c r="K2860" s="18" t="n">
        <x:f>'05 Cargo Register'!K172</x:f>
        <x:v>252</x:v>
      </x:c>
      <x:c r="L2860" s="18" t="n">
        <x:f>'05 Cargo Register'!N172</x:f>
        <x:v>17</x:v>
      </x:c>
      <x:c r="M2860" s="18" t="n">
        <x:f>'05 Cargo Register'!O172</x:f>
        <x:v>448.8</x:v>
      </x:c>
      <x:c r="N2860" s="18" t="n">
        <x:f>J2860*K2860</x:f>
        <x:v>252</x:v>
      </x:c>
      <x:c r="O2860" s="18" t="n">
        <x:f>J2860*L2860</x:f>
        <x:v>17</x:v>
      </x:c>
      <x:c r="P2860" s="18" t="n">
        <x:f>J2860*M2860</x:f>
        <x:v>448.8</x:v>
      </x:c>
      <x:c r="Q2860" s="22" t="n">
        <x:f>'01 Controls'!$E$28*'02 Cargo Classes'!$M$7</x:f>
        <x:v>0.010000000000000002</x:v>
      </x:c>
      <x:c r="R2860" s="22" t="n">
        <x:f>'01 Controls'!$F$28*'02 Cargo Classes'!$N$7</x:f>
        <x:v>0</x:v>
      </x:c>
      <x:c r="S2860" s="22" t="n">
        <x:f>'01 Controls'!$G$28*'02 Cargo Classes'!$O$7</x:f>
        <x:v>1.14</x:v>
      </x:c>
      <x:c r="T2860" s="22" t="n">
        <x:f>'01 Controls'!$H$28*'02 Cargo Classes'!$P$7</x:f>
        <x:v>0</x:v>
      </x:c>
      <x:c r="U2860" s="22" t="n">
        <x:f>SUM(Q2860:T2860)</x:f>
        <x:v>1.15</x:v>
      </x:c>
      <x:c r="V2860" s="18" t="n">
        <x:f>IF(U2860=0,0,N2860*Q2860/U2860)</x:f>
        <x:v>2.1913043478260876</x:v>
      </x:c>
      <x:c r="W2860" s="18" t="n">
        <x:f>IF(U2860=0,0,P2860*Q2860/U2860)</x:f>
        <x:v>3.9026086956521753</x:v>
      </x:c>
      <x:c r="X2860" s="18" t="n">
        <x:f>MAX(V2860,W2860*'01 Controls'!$E$12)</x:f>
        <x:v>2.1913043478260876</x:v>
      </x:c>
      <x:c r="Y2860" s="18" t="n">
        <x:f>IF(U2860=0,0,N2860*R2860/U2860)</x:f>
        <x:v>0</x:v>
      </x:c>
      <x:c r="Z2860" s="18" t="n">
        <x:f>IF(U2860=0,0,P2860*R2860/U2860)</x:f>
        <x:v>0</x:v>
      </x:c>
      <x:c r="AA2860" s="18" t="n">
        <x:f>MAX(Y2860,Z2860*'01 Controls'!$E$13)</x:f>
        <x:v>0</x:v>
      </x:c>
      <x:c r="AB2860" s="18" t="n">
        <x:f>IF(U2860=0,0,N2860*S2860/U2860)</x:f>
        <x:v>249.8086956521739</x:v>
      </x:c>
      <x:c r="AC2860" s="18" t="n">
        <x:f>IF(U2860=0,0,P2860*S2860/U2860)</x:f>
        <x:v>444.8973913043478</x:v>
      </x:c>
      <x:c r="AD2860" s="18" t="n">
        <x:f>MAX(AB2860,AC2860*'01 Controls'!$E$14)</x:f>
        <x:v>249.8086956521739</x:v>
      </x:c>
      <x:c r="AE2860" s="18" t="n">
        <x:f>IF(U2860=0,0,N2860*T2860/U2860)</x:f>
        <x:v>0</x:v>
      </x:c>
      <x:c r="AF2860" s="18" t="n">
        <x:f>IF(U2860=0,0,P2860*T2860/U2860)</x:f>
        <x:v>0</x:v>
      </x:c>
      <x:c r="AG2860" s="18" t="n">
        <x:f>MAX(AE2860,AF2860*'01 Controls'!$E$15)</x:f>
        <x:v>0</x:v>
      </x:c>
      <x:c r="AH2860" s="18" t="n">
        <x:f>SUM(V2860,Y2860,AB2860,AE2860)</x:f>
        <x:v>251.99999999999997</x:v>
      </x:c>
      <x:c r="AI2860" s="18" t="n">
        <x:f>N2860-AH2860</x:f>
        <x:v>2.842170943040401e-14</x:v>
      </x:c>
      <x:c r="AJ2860" s="18" t="n">
        <x:f>V2860*INDEX('07 Mode Capacity'!$P$6:$P$17,MATCH("AIR-"&amp;I2860,'07 Mode Capacity'!$C$6:$C$17,0))</x:f>
        <x:v>0.6143007468600153</x:v>
      </x:c>
      <x:c r="AK2860" s="18" t="n">
        <x:f>Y2860*INDEX('07 Mode Capacity'!$P$6:$P$17,MATCH("OCEAN-"&amp;I2860,'07 Mode Capacity'!$C$6:$C$17,0))</x:f>
        <x:v>0</x:v>
      </x:c>
      <x:c r="AL2860" s="18" t="n">
        <x:f>AB2860*INDEX('07 Mode Capacity'!$P$6:$P$17,MATCH("LAND-"&amp;I2860,'07 Mode Capacity'!$C$6:$C$17,0))</x:f>
        <x:v>30.48861909055573</x:v>
      </x:c>
      <x:c r="AM2860" s="18" t="n">
        <x:f>AE2860*INDEX('07 Mode Capacity'!$P$6:$P$17,MATCH("INLAND-"&amp;I2860,'07 Mode Capacity'!$C$6:$C$17,0))</x:f>
        <x:v>0</x:v>
      </x:c>
      <x:c r="AN2860" s="18" t="n">
        <x:f>SUM(AJ2860:AM2860)</x:f>
        <x:v>31.102919837415744</x:v>
      </x:c>
      <x:c r="AO2860" s="17" t="n">
        <x:f>IF(N2860=0,1,AN2860/N2860)</x:f>
        <x:v>0.1234242850691101</x:v>
      </x:c>
      <x:c r="AP2860" s="11" t="str">
        <x:f>IF(AO2860&gt;='01 Controls'!$E$16,"PASS","FAIL")</x:f>
        <x:v>FAIL</x:v>
      </x:c>
      <x:c r="AQ2860" s="11" t="str">
        <x:v>UNQUANTIFIED</x:v>
      </x:c>
      <x:c r="AR2860" s="11" t="str">
        <x:v>Position-class planning record; serial item and receiver open</x:v>
      </x:c>
      <x:c r="AS2860" s="26"/>
      <x:c r="AT2860" s="26"/>
    </x:row>
    <x:row r="2861">
      <x:c r="C2861" s="11" t="str">
        <x:v>M4-M-LAG-COL-12</x:v>
      </x:c>
      <x:c r="D2861" s="11" t="str">
        <x:v>M4</x:v>
      </x:c>
      <x:c r="E2861" s="11" t="str">
        <x:v>Tornado sequence</x:v>
      </x:c>
      <x:c r="F2861" s="11" t="str">
        <x:v>M-LAG</x:v>
      </x:c>
      <x:c r="G2861" s="11" t="str">
        <x:v>Littoral-access group</x:v>
      </x:c>
      <x:c r="H2861" s="11" t="str">
        <x:v>COL-12</x:v>
      </x:c>
      <x:c r="I2861" s="19" t="n">
        <x:v>24</x:v>
      </x:c>
      <x:c r="J2861" s="21" t="n">
        <x:v>1</x:v>
      </x:c>
      <x:c r="K2861" s="18" t="n">
        <x:f>'05 Cargo Register'!K173</x:f>
        <x:v>42</x:v>
      </x:c>
      <x:c r="L2861" s="18" t="n">
        <x:f>'05 Cargo Register'!N173</x:f>
        <x:v>5</x:v>
      </x:c>
      <x:c r="M2861" s="18" t="n">
        <x:f>'05 Cargo Register'!O173</x:f>
        <x:v>132</x:v>
      </x:c>
      <x:c r="N2861" s="18" t="n">
        <x:f>J2861*K2861</x:f>
        <x:v>42</x:v>
      </x:c>
      <x:c r="O2861" s="18" t="n">
        <x:f>J2861*L2861</x:f>
        <x:v>5</x:v>
      </x:c>
      <x:c r="P2861" s="18" t="n">
        <x:f>J2861*M2861</x:f>
        <x:v>132</x:v>
      </x:c>
      <x:c r="Q2861" s="22" t="n">
        <x:f>'01 Controls'!$E$28*'02 Cargo Classes'!$M$8</x:f>
        <x:v>0.1</x:v>
      </x:c>
      <x:c r="R2861" s="22" t="n">
        <x:f>'01 Controls'!$F$28*'02 Cargo Classes'!$N$8</x:f>
        <x:v>0</x:v>
      </x:c>
      <x:c r="S2861" s="22" t="n">
        <x:f>'01 Controls'!$G$28*'02 Cargo Classes'!$O$8</x:f>
        <x:v>1.14</x:v>
      </x:c>
      <x:c r="T2861" s="22" t="n">
        <x:f>'01 Controls'!$H$28*'02 Cargo Classes'!$P$8</x:f>
        <x:v>0</x:v>
      </x:c>
      <x:c r="U2861" s="22" t="n">
        <x:f>SUM(Q2861:T2861)</x:f>
        <x:v>1.24</x:v>
      </x:c>
      <x:c r="V2861" s="18" t="n">
        <x:f>IF(U2861=0,0,N2861*Q2861/U2861)</x:f>
        <x:v>3.3870967741935485</x:v>
      </x:c>
      <x:c r="W2861" s="18" t="n">
        <x:f>IF(U2861=0,0,P2861*Q2861/U2861)</x:f>
        <x:v>10.645161290322582</x:v>
      </x:c>
      <x:c r="X2861" s="18" t="n">
        <x:f>MAX(V2861,W2861*'01 Controls'!$E$12)</x:f>
        <x:v>3.3870967741935485</x:v>
      </x:c>
      <x:c r="Y2861" s="18" t="n">
        <x:f>IF(U2861=0,0,N2861*R2861/U2861)</x:f>
        <x:v>0</x:v>
      </x:c>
      <x:c r="Z2861" s="18" t="n">
        <x:f>IF(U2861=0,0,P2861*R2861/U2861)</x:f>
        <x:v>0</x:v>
      </x:c>
      <x:c r="AA2861" s="18" t="n">
        <x:f>MAX(Y2861,Z2861*'01 Controls'!$E$13)</x:f>
        <x:v>0</x:v>
      </x:c>
      <x:c r="AB2861" s="18" t="n">
        <x:f>IF(U2861=0,0,N2861*S2861/U2861)</x:f>
        <x:v>38.61290322580645</x:v>
      </x:c>
      <x:c r="AC2861" s="18" t="n">
        <x:f>IF(U2861=0,0,P2861*S2861/U2861)</x:f>
        <x:v>121.35483870967741</x:v>
      </x:c>
      <x:c r="AD2861" s="18" t="n">
        <x:f>MAX(AB2861,AC2861*'01 Controls'!$E$14)</x:f>
        <x:v>38.61290322580645</x:v>
      </x:c>
      <x:c r="AE2861" s="18" t="n">
        <x:f>IF(U2861=0,0,N2861*T2861/U2861)</x:f>
        <x:v>0</x:v>
      </x:c>
      <x:c r="AF2861" s="18" t="n">
        <x:f>IF(U2861=0,0,P2861*T2861/U2861)</x:f>
        <x:v>0</x:v>
      </x:c>
      <x:c r="AG2861" s="18" t="n">
        <x:f>MAX(AE2861,AF2861*'01 Controls'!$E$15)</x:f>
        <x:v>0</x:v>
      </x:c>
      <x:c r="AH2861" s="18" t="n">
        <x:f>SUM(V2861,Y2861,AB2861,AE2861)</x:f>
        <x:v>42</x:v>
      </x:c>
      <x:c r="AI2861" s="18" t="n">
        <x:f>N2861-AH2861</x:f>
        <x:v>0</x:v>
      </x:c>
      <x:c r="AJ2861" s="18" t="n">
        <x:f>V2861*INDEX('07 Mode Capacity'!$P$6:$P$17,MATCH("AIR-"&amp;I2861,'07 Mode Capacity'!$C$6:$C$17,0))</x:f>
        <x:v>0.6872895846155258</x:v>
      </x:c>
      <x:c r="AK2861" s="18" t="n">
        <x:f>Y2861*INDEX('07 Mode Capacity'!$P$6:$P$17,MATCH("OCEAN-"&amp;I2861,'07 Mode Capacity'!$C$6:$C$17,0))</x:f>
        <x:v>0</x:v>
      </x:c>
      <x:c r="AL2861" s="18" t="n">
        <x:f>AB2861*INDEX('07 Mode Capacity'!$P$6:$P$17,MATCH("LAND-"&amp;I2861,'07 Mode Capacity'!$C$6:$C$17,0))</x:f>
        <x:v>14.769471171829002</x:v>
      </x:c>
      <x:c r="AM2861" s="18" t="n">
        <x:f>AE2861*INDEX('07 Mode Capacity'!$P$6:$P$17,MATCH("INLAND-"&amp;I2861,'07 Mode Capacity'!$C$6:$C$17,0))</x:f>
        <x:v>0</x:v>
      </x:c>
      <x:c r="AN2861" s="18" t="n">
        <x:f>SUM(AJ2861:AM2861)</x:f>
        <x:v>15.456760756444528</x:v>
      </x:c>
      <x:c r="AO2861" s="17" t="n">
        <x:f>IF(N2861=0,1,AN2861/N2861)</x:f>
        <x:v>0.3680181132486792</x:v>
      </x:c>
      <x:c r="AP2861" s="11" t="str">
        <x:f>IF(AO2861&gt;='01 Controls'!$E$16,"PASS","FAIL")</x:f>
        <x:v>FAIL</x:v>
      </x:c>
      <x:c r="AQ2861" s="11" t="str">
        <x:v>UNQUANTIFIED</x:v>
      </x:c>
      <x:c r="AR2861" s="11" t="str">
        <x:v>Position-class planning record; serial item and receiver open</x:v>
      </x:c>
      <x:c r="AS2861" s="26"/>
      <x:c r="AT2861" s="26"/>
    </x:row>
    <x:row r="2862">
      <x:c r="C2862" s="11" t="str">
        <x:v>M4-M-LAG-BAT-22</x:v>
      </x:c>
      <x:c r="D2862" s="11" t="str">
        <x:v>M4</x:v>
      </x:c>
      <x:c r="E2862" s="11" t="str">
        <x:v>Tornado sequence</x:v>
      </x:c>
      <x:c r="F2862" s="11" t="str">
        <x:v>M-LAG</x:v>
      </x:c>
      <x:c r="G2862" s="11" t="str">
        <x:v>Littoral-access group</x:v>
      </x:c>
      <x:c r="H2862" s="11" t="str">
        <x:v>BAT-22</x:v>
      </x:c>
      <x:c r="I2862" s="19" t="n">
        <x:v>48</x:v>
      </x:c>
      <x:c r="J2862" s="21" t="n">
        <x:v>1</x:v>
      </x:c>
      <x:c r="K2862" s="18" t="n">
        <x:f>'05 Cargo Register'!K174</x:f>
        <x:v>168</x:v>
      </x:c>
      <x:c r="L2862" s="18" t="n">
        <x:f>'05 Cargo Register'!N174</x:f>
        <x:v>10</x:v>
      </x:c>
      <x:c r="M2862" s="18" t="n">
        <x:f>'05 Cargo Register'!O174</x:f>
        <x:v>264</x:v>
      </x:c>
      <x:c r="N2862" s="18" t="n">
        <x:f>J2862*K2862</x:f>
        <x:v>168</x:v>
      </x:c>
      <x:c r="O2862" s="18" t="n">
        <x:f>J2862*L2862</x:f>
        <x:v>10</x:v>
      </x:c>
      <x:c r="P2862" s="18" t="n">
        <x:f>J2862*M2862</x:f>
        <x:v>264</x:v>
      </x:c>
      <x:c r="Q2862" s="22" t="n">
        <x:f>'01 Controls'!$E$28*'02 Cargo Classes'!$M$9</x:f>
        <x:v>0</x:v>
      </x:c>
      <x:c r="R2862" s="22" t="n">
        <x:f>'01 Controls'!$F$28*'02 Cargo Classes'!$N$9</x:f>
        <x:v>0</x:v>
      </x:c>
      <x:c r="S2862" s="22" t="n">
        <x:f>'01 Controls'!$G$28*'02 Cargo Classes'!$O$9</x:f>
        <x:v>0.95</x:v>
      </x:c>
      <x:c r="T2862" s="22" t="n">
        <x:f>'01 Controls'!$H$28*'02 Cargo Classes'!$P$9</x:f>
        <x:v>0</x:v>
      </x:c>
      <x:c r="U2862" s="22" t="n">
        <x:f>SUM(Q2862:T2862)</x:f>
        <x:v>0.95</x:v>
      </x:c>
      <x:c r="V2862" s="18" t="n">
        <x:f>IF(U2862=0,0,N2862*Q2862/U2862)</x:f>
        <x:v>0</x:v>
      </x:c>
      <x:c r="W2862" s="18" t="n">
        <x:f>IF(U2862=0,0,P2862*Q2862/U2862)</x:f>
        <x:v>0</x:v>
      </x:c>
      <x:c r="X2862" s="18" t="n">
        <x:f>MAX(V2862,W2862*'01 Controls'!$E$12)</x:f>
        <x:v>0</x:v>
      </x:c>
      <x:c r="Y2862" s="18" t="n">
        <x:f>IF(U2862=0,0,N2862*R2862/U2862)</x:f>
        <x:v>0</x:v>
      </x:c>
      <x:c r="Z2862" s="18" t="n">
        <x:f>IF(U2862=0,0,P2862*R2862/U2862)</x:f>
        <x:v>0</x:v>
      </x:c>
      <x:c r="AA2862" s="18" t="n">
        <x:f>MAX(Y2862,Z2862*'01 Controls'!$E$13)</x:f>
        <x:v>0</x:v>
      </x:c>
      <x:c r="AB2862" s="18" t="n">
        <x:f>IF(U2862=0,0,N2862*S2862/U2862)</x:f>
        <x:v>168</x:v>
      </x:c>
      <x:c r="AC2862" s="18" t="n">
        <x:f>IF(U2862=0,0,P2862*S2862/U2862)</x:f>
        <x:v>264</x:v>
      </x:c>
      <x:c r="AD2862" s="18" t="n">
        <x:f>MAX(AB2862,AC2862*'01 Controls'!$E$14)</x:f>
        <x:v>168</x:v>
      </x:c>
      <x:c r="AE2862" s="18" t="n">
        <x:f>IF(U2862=0,0,N2862*T2862/U2862)</x:f>
        <x:v>0</x:v>
      </x:c>
      <x:c r="AF2862" s="18" t="n">
        <x:f>IF(U2862=0,0,P2862*T2862/U2862)</x:f>
        <x:v>0</x:v>
      </x:c>
      <x:c r="AG2862" s="18" t="n">
        <x:f>MAX(AE2862,AF2862*'01 Controls'!$E$15)</x:f>
        <x:v>0</x:v>
      </x:c>
      <x:c r="AH2862" s="18" t="n">
        <x:f>SUM(V2862,Y2862,AB2862,AE2862)</x:f>
        <x:v>168</x:v>
      </x:c>
      <x:c r="AI2862" s="18" t="n">
        <x:f>N2862-AH2862</x:f>
        <x:v>0</x:v>
      </x:c>
      <x:c r="AJ2862" s="18" t="n">
        <x:f>V2862*INDEX('07 Mode Capacity'!$P$6:$P$17,MATCH("AIR-"&amp;I2862,'07 Mode Capacity'!$C$6:$C$17,0))</x:f>
        <x:v>0</x:v>
      </x:c>
      <x:c r="AK2862" s="18" t="n">
        <x:f>Y2862*INDEX('07 Mode Capacity'!$P$6:$P$17,MATCH("OCEAN-"&amp;I2862,'07 Mode Capacity'!$C$6:$C$17,0))</x:f>
        <x:v>0</x:v>
      </x:c>
      <x:c r="AL2862" s="18" t="n">
        <x:f>AB2862*INDEX('07 Mode Capacity'!$P$6:$P$17,MATCH("LAND-"&amp;I2862,'07 Mode Capacity'!$C$6:$C$17,0))</x:f>
        <x:v>20.504042078443913</x:v>
      </x:c>
      <x:c r="AM2862" s="18" t="n">
        <x:f>AE2862*INDEX('07 Mode Capacity'!$P$6:$P$17,MATCH("INLAND-"&amp;I2862,'07 Mode Capacity'!$C$6:$C$17,0))</x:f>
        <x:v>0</x:v>
      </x:c>
      <x:c r="AN2862" s="18" t="n">
        <x:f>SUM(AJ2862:AM2862)</x:f>
        <x:v>20.504042078443913</x:v>
      </x:c>
      <x:c r="AO2862" s="17" t="n">
        <x:f>IF(N2862=0,1,AN2862/N2862)</x:f>
        <x:v>0.1220478695145471</x:v>
      </x:c>
      <x:c r="AP2862" s="11" t="str">
        <x:f>IF(AO2862&gt;='01 Controls'!$E$16,"PASS","FAIL")</x:f>
        <x:v>FAIL</x:v>
      </x:c>
      <x:c r="AQ2862" s="11" t="str">
        <x:v>UNQUANTIFIED</x:v>
      </x:c>
      <x:c r="AR2862" s="11" t="str">
        <x:v>Position-class planning record; serial item and receiver open</x:v>
      </x:c>
      <x:c r="AS2862" s="26"/>
      <x:c r="AT2862" s="26"/>
    </x:row>
    <x:row r="2863">
      <x:c r="C2863" s="11" t="str">
        <x:v>M4-M-LAG-TNK-20</x:v>
      </x:c>
      <x:c r="D2863" s="11" t="str">
        <x:v>M4</x:v>
      </x:c>
      <x:c r="E2863" s="11" t="str">
        <x:v>Tornado sequence</x:v>
      </x:c>
      <x:c r="F2863" s="11" t="str">
        <x:v>M-LAG</x:v>
      </x:c>
      <x:c r="G2863" s="11" t="str">
        <x:v>Littoral-access group</x:v>
      </x:c>
      <x:c r="H2863" s="11" t="str">
        <x:v>TNK-20</x:v>
      </x:c>
      <x:c r="I2863" s="19" t="n">
        <x:v>48</x:v>
      </x:c>
      <x:c r="J2863" s="21" t="n">
        <x:v>1</x:v>
      </x:c>
      <x:c r="K2863" s="18" t="n">
        <x:f>'05 Cargo Register'!K175</x:f>
        <x:v>252</x:v>
      </x:c>
      <x:c r="L2863" s="18" t="n">
        <x:f>'05 Cargo Register'!N175</x:f>
        <x:v>15</x:v>
      </x:c>
      <x:c r="M2863" s="18" t="n">
        <x:f>'05 Cargo Register'!O175</x:f>
        <x:v>318.75</x:v>
      </x:c>
      <x:c r="N2863" s="18" t="n">
        <x:f>J2863*K2863</x:f>
        <x:v>252</x:v>
      </x:c>
      <x:c r="O2863" s="18" t="n">
        <x:f>J2863*L2863</x:f>
        <x:v>15</x:v>
      </x:c>
      <x:c r="P2863" s="18" t="n">
        <x:f>J2863*M2863</x:f>
        <x:v>318.75</x:v>
      </x:c>
      <x:c r="Q2863" s="22" t="n">
        <x:f>'01 Controls'!$E$28*'02 Cargo Classes'!$M$10</x:f>
        <x:v>0</x:v>
      </x:c>
      <x:c r="R2863" s="22" t="n">
        <x:f>'01 Controls'!$F$28*'02 Cargo Classes'!$N$10</x:f>
        <x:v>0</x:v>
      </x:c>
      <x:c r="S2863" s="22" t="n">
        <x:f>'01 Controls'!$G$28*'02 Cargo Classes'!$O$10</x:f>
        <x:v>0.95</x:v>
      </x:c>
      <x:c r="T2863" s="22" t="n">
        <x:f>'01 Controls'!$H$28*'02 Cargo Classes'!$P$10</x:f>
        <x:v>0</x:v>
      </x:c>
      <x:c r="U2863" s="22" t="n">
        <x:f>SUM(Q2863:T2863)</x:f>
        <x:v>0.95</x:v>
      </x:c>
      <x:c r="V2863" s="18" t="n">
        <x:f>IF(U2863=0,0,N2863*Q2863/U2863)</x:f>
        <x:v>0</x:v>
      </x:c>
      <x:c r="W2863" s="18" t="n">
        <x:f>IF(U2863=0,0,P2863*Q2863/U2863)</x:f>
        <x:v>0</x:v>
      </x:c>
      <x:c r="X2863" s="18" t="n">
        <x:f>MAX(V2863,W2863*'01 Controls'!$E$12)</x:f>
        <x:v>0</x:v>
      </x:c>
      <x:c r="Y2863" s="18" t="n">
        <x:f>IF(U2863=0,0,N2863*R2863/U2863)</x:f>
        <x:v>0</x:v>
      </x:c>
      <x:c r="Z2863" s="18" t="n">
        <x:f>IF(U2863=0,0,P2863*R2863/U2863)</x:f>
        <x:v>0</x:v>
      </x:c>
      <x:c r="AA2863" s="18" t="n">
        <x:f>MAX(Y2863,Z2863*'01 Controls'!$E$13)</x:f>
        <x:v>0</x:v>
      </x:c>
      <x:c r="AB2863" s="18" t="n">
        <x:f>IF(U2863=0,0,N2863*S2863/U2863)</x:f>
        <x:v>252</x:v>
      </x:c>
      <x:c r="AC2863" s="18" t="n">
        <x:f>IF(U2863=0,0,P2863*S2863/U2863)</x:f>
        <x:v>318.75</x:v>
      </x:c>
      <x:c r="AD2863" s="18" t="n">
        <x:f>MAX(AB2863,AC2863*'01 Controls'!$E$14)</x:f>
        <x:v>252</x:v>
      </x:c>
      <x:c r="AE2863" s="18" t="n">
        <x:f>IF(U2863=0,0,N2863*T2863/U2863)</x:f>
        <x:v>0</x:v>
      </x:c>
      <x:c r="AF2863" s="18" t="n">
        <x:f>IF(U2863=0,0,P2863*T2863/U2863)</x:f>
        <x:v>0</x:v>
      </x:c>
      <x:c r="AG2863" s="18" t="n">
        <x:f>MAX(AE2863,AF2863*'01 Controls'!$E$15)</x:f>
        <x:v>0</x:v>
      </x:c>
      <x:c r="AH2863" s="18" t="n">
        <x:f>SUM(V2863,Y2863,AB2863,AE2863)</x:f>
        <x:v>252</x:v>
      </x:c>
      <x:c r="AI2863" s="18" t="n">
        <x:f>N2863-AH2863</x:f>
        <x:v>0</x:v>
      </x:c>
      <x:c r="AJ2863" s="18" t="n">
        <x:f>V2863*INDEX('07 Mode Capacity'!$P$6:$P$17,MATCH("AIR-"&amp;I2863,'07 Mode Capacity'!$C$6:$C$17,0))</x:f>
        <x:v>0</x:v>
      </x:c>
      <x:c r="AK2863" s="18" t="n">
        <x:f>Y2863*INDEX('07 Mode Capacity'!$P$6:$P$17,MATCH("OCEAN-"&amp;I2863,'07 Mode Capacity'!$C$6:$C$17,0))</x:f>
        <x:v>0</x:v>
      </x:c>
      <x:c r="AL2863" s="18" t="n">
        <x:f>AB2863*INDEX('07 Mode Capacity'!$P$6:$P$17,MATCH("LAND-"&amp;I2863,'07 Mode Capacity'!$C$6:$C$17,0))</x:f>
        <x:v>30.75606311766587</x:v>
      </x:c>
      <x:c r="AM2863" s="18" t="n">
        <x:f>AE2863*INDEX('07 Mode Capacity'!$P$6:$P$17,MATCH("INLAND-"&amp;I2863,'07 Mode Capacity'!$C$6:$C$17,0))</x:f>
        <x:v>0</x:v>
      </x:c>
      <x:c r="AN2863" s="18" t="n">
        <x:f>SUM(AJ2863:AM2863)</x:f>
        <x:v>30.75606311766587</x:v>
      </x:c>
      <x:c r="AO2863" s="17" t="n">
        <x:f>IF(N2863=0,1,AN2863/N2863)</x:f>
        <x:v>0.1220478695145471</x:v>
      </x:c>
      <x:c r="AP2863" s="11" t="str">
        <x:f>IF(AO2863&gt;='01 Controls'!$E$16,"PASS","FAIL")</x:f>
        <x:v>FAIL</x:v>
      </x:c>
      <x:c r="AQ2863" s="11" t="str">
        <x:v>UNQUANTIFIED</x:v>
      </x:c>
      <x:c r="AR2863" s="11" t="str">
        <x:v>Position-class planning record; serial item and receiver open</x:v>
      </x:c>
      <x:c r="AS2863" s="26"/>
      <x:c r="AT2863" s="26"/>
    </x:row>
    <x:row r="2864">
      <x:c r="C2864" s="11" t="str">
        <x:v>M4-M-LAG-FLR-24</x:v>
      </x:c>
      <x:c r="D2864" s="11" t="str">
        <x:v>M4</x:v>
      </x:c>
      <x:c r="E2864" s="11" t="str">
        <x:v>Tornado sequence</x:v>
      </x:c>
      <x:c r="F2864" s="11" t="str">
        <x:v>M-LAG</x:v>
      </x:c>
      <x:c r="G2864" s="11" t="str">
        <x:v>Littoral-access group</x:v>
      </x:c>
      <x:c r="H2864" s="11" t="str">
        <x:v>FLR-24</x:v>
      </x:c>
      <x:c r="I2864" s="19" t="n">
        <x:v>48</x:v>
      </x:c>
      <x:c r="J2864" s="21" t="n">
        <x:v>1</x:v>
      </x:c>
      <x:c r="K2864" s="18" t="n">
        <x:f>'05 Cargo Register'!K176</x:f>
        <x:v>315</x:v>
      </x:c>
      <x:c r="L2864" s="18" t="n">
        <x:f>'05 Cargo Register'!N176</x:f>
        <x:v>16</x:v>
      </x:c>
      <x:c r="M2864" s="18" t="n">
        <x:f>'05 Cargo Register'!O176</x:f>
        <x:v>512</x:v>
      </x:c>
      <x:c r="N2864" s="18" t="n">
        <x:f>J2864*K2864</x:f>
        <x:v>315</x:v>
      </x:c>
      <x:c r="O2864" s="18" t="n">
        <x:f>J2864*L2864</x:f>
        <x:v>16</x:v>
      </x:c>
      <x:c r="P2864" s="18" t="n">
        <x:f>J2864*M2864</x:f>
        <x:v>512</x:v>
      </x:c>
      <x:c r="Q2864" s="22" t="n">
        <x:f>'01 Controls'!$E$28*'02 Cargo Classes'!$M$11</x:f>
        <x:v>0</x:v>
      </x:c>
      <x:c r="R2864" s="22" t="n">
        <x:f>'01 Controls'!$F$28*'02 Cargo Classes'!$N$11</x:f>
        <x:v>0</x:v>
      </x:c>
      <x:c r="S2864" s="22" t="n">
        <x:f>'01 Controls'!$G$28*'02 Cargo Classes'!$O$11</x:f>
        <x:v>0.95</x:v>
      </x:c>
      <x:c r="T2864" s="22" t="n">
        <x:f>'01 Controls'!$H$28*'02 Cargo Classes'!$P$11</x:f>
        <x:v>0</x:v>
      </x:c>
      <x:c r="U2864" s="22" t="n">
        <x:f>SUM(Q2864:T2864)</x:f>
        <x:v>0.95</x:v>
      </x:c>
      <x:c r="V2864" s="18" t="n">
        <x:f>IF(U2864=0,0,N2864*Q2864/U2864)</x:f>
        <x:v>0</x:v>
      </x:c>
      <x:c r="W2864" s="18" t="n">
        <x:f>IF(U2864=0,0,P2864*Q2864/U2864)</x:f>
        <x:v>0</x:v>
      </x:c>
      <x:c r="X2864" s="18" t="n">
        <x:f>MAX(V2864,W2864*'01 Controls'!$E$12)</x:f>
        <x:v>0</x:v>
      </x:c>
      <x:c r="Y2864" s="18" t="n">
        <x:f>IF(U2864=0,0,N2864*R2864/U2864)</x:f>
        <x:v>0</x:v>
      </x:c>
      <x:c r="Z2864" s="18" t="n">
        <x:f>IF(U2864=0,0,P2864*R2864/U2864)</x:f>
        <x:v>0</x:v>
      </x:c>
      <x:c r="AA2864" s="18" t="n">
        <x:f>MAX(Y2864,Z2864*'01 Controls'!$E$13)</x:f>
        <x:v>0</x:v>
      </x:c>
      <x:c r="AB2864" s="18" t="n">
        <x:f>IF(U2864=0,0,N2864*S2864/U2864)</x:f>
        <x:v>315</x:v>
      </x:c>
      <x:c r="AC2864" s="18" t="n">
        <x:f>IF(U2864=0,0,P2864*S2864/U2864)</x:f>
        <x:v>512</x:v>
      </x:c>
      <x:c r="AD2864" s="18" t="n">
        <x:f>MAX(AB2864,AC2864*'01 Controls'!$E$14)</x:f>
        <x:v>315</x:v>
      </x:c>
      <x:c r="AE2864" s="18" t="n">
        <x:f>IF(U2864=0,0,N2864*T2864/U2864)</x:f>
        <x:v>0</x:v>
      </x:c>
      <x:c r="AF2864" s="18" t="n">
        <x:f>IF(U2864=0,0,P2864*T2864/U2864)</x:f>
        <x:v>0</x:v>
      </x:c>
      <x:c r="AG2864" s="18" t="n">
        <x:f>MAX(AE2864,AF2864*'01 Controls'!$E$15)</x:f>
        <x:v>0</x:v>
      </x:c>
      <x:c r="AH2864" s="18" t="n">
        <x:f>SUM(V2864,Y2864,AB2864,AE2864)</x:f>
        <x:v>315</x:v>
      </x:c>
      <x:c r="AI2864" s="18" t="n">
        <x:f>N2864-AH2864</x:f>
        <x:v>0</x:v>
      </x:c>
      <x:c r="AJ2864" s="18" t="n">
        <x:f>V2864*INDEX('07 Mode Capacity'!$P$6:$P$17,MATCH("AIR-"&amp;I2864,'07 Mode Capacity'!$C$6:$C$17,0))</x:f>
        <x:v>0</x:v>
      </x:c>
      <x:c r="AK2864" s="18" t="n">
        <x:f>Y2864*INDEX('07 Mode Capacity'!$P$6:$P$17,MATCH("OCEAN-"&amp;I2864,'07 Mode Capacity'!$C$6:$C$17,0))</x:f>
        <x:v>0</x:v>
      </x:c>
      <x:c r="AL2864" s="18" t="n">
        <x:f>AB2864*INDEX('07 Mode Capacity'!$P$6:$P$17,MATCH("LAND-"&amp;I2864,'07 Mode Capacity'!$C$6:$C$17,0))</x:f>
        <x:v>38.44507889708234</x:v>
      </x:c>
      <x:c r="AM2864" s="18" t="n">
        <x:f>AE2864*INDEX('07 Mode Capacity'!$P$6:$P$17,MATCH("INLAND-"&amp;I2864,'07 Mode Capacity'!$C$6:$C$17,0))</x:f>
        <x:v>0</x:v>
      </x:c>
      <x:c r="AN2864" s="18" t="n">
        <x:f>SUM(AJ2864:AM2864)</x:f>
        <x:v>38.44507889708234</x:v>
      </x:c>
      <x:c r="AO2864" s="17" t="n">
        <x:f>IF(N2864=0,1,AN2864/N2864)</x:f>
        <x:v>0.12204786951454712</x:v>
      </x:c>
      <x:c r="AP2864" s="11" t="str">
        <x:f>IF(AO2864&gt;='01 Controls'!$E$16,"PASS","FAIL")</x:f>
        <x:v>FAIL</x:v>
      </x:c>
      <x:c r="AQ2864" s="11" t="str">
        <x:v>UNQUANTIFIED</x:v>
      </x:c>
      <x:c r="AR2864" s="11" t="str">
        <x:v>Position-class planning record; serial item and receiver open</x:v>
      </x:c>
      <x:c r="AS2864" s="26"/>
      <x:c r="AT2864" s="26"/>
    </x:row>
    <x:row r="2865">
      <x:c r="C2865" s="11" t="str">
        <x:v>M4-M-LAG-ROL-30</x:v>
      </x:c>
      <x:c r="D2865" s="11" t="str">
        <x:v>M4</x:v>
      </x:c>
      <x:c r="E2865" s="11" t="str">
        <x:v>Tornado sequence</x:v>
      </x:c>
      <x:c r="F2865" s="11" t="str">
        <x:v>M-LAG</x:v>
      </x:c>
      <x:c r="G2865" s="11" t="str">
        <x:v>Littoral-access group</x:v>
      </x:c>
      <x:c r="H2865" s="11" t="str">
        <x:v>ROL-30</x:v>
      </x:c>
      <x:c r="I2865" s="19" t="n">
        <x:v>48</x:v>
      </x:c>
      <x:c r="J2865" s="21" t="n">
        <x:v>1</x:v>
      </x:c>
      <x:c r="K2865" s="18" t="n">
        <x:f>'05 Cargo Register'!K177</x:f>
        <x:v>315</x:v>
      </x:c>
      <x:c r="L2865" s="18" t="n">
        <x:f>'05 Cargo Register'!N177</x:f>
        <x:v>14</x:v>
      </x:c>
      <x:c r="M2865" s="18" t="n">
        <x:f>'05 Cargo Register'!O177</x:f>
        <x:v>892.5</x:v>
      </x:c>
      <x:c r="N2865" s="18" t="n">
        <x:f>J2865*K2865</x:f>
        <x:v>315</x:v>
      </x:c>
      <x:c r="O2865" s="18" t="n">
        <x:f>J2865*L2865</x:f>
        <x:v>14</x:v>
      </x:c>
      <x:c r="P2865" s="18" t="n">
        <x:f>J2865*M2865</x:f>
        <x:v>892.5</x:v>
      </x:c>
      <x:c r="Q2865" s="22" t="n">
        <x:f>'01 Controls'!$E$28*'02 Cargo Classes'!$M$12</x:f>
        <x:v>0</x:v>
      </x:c>
      <x:c r="R2865" s="22" t="n">
        <x:f>'01 Controls'!$F$28*'02 Cargo Classes'!$N$12</x:f>
        <x:v>0</x:v>
      </x:c>
      <x:c r="S2865" s="22" t="n">
        <x:f>'01 Controls'!$G$28*'02 Cargo Classes'!$O$12</x:f>
        <x:v>1.4249999999999998</x:v>
      </x:c>
      <x:c r="T2865" s="22" t="n">
        <x:f>'01 Controls'!$H$28*'02 Cargo Classes'!$P$12</x:f>
        <x:v>0</x:v>
      </x:c>
      <x:c r="U2865" s="22" t="n">
        <x:f>SUM(Q2865:T2865)</x:f>
        <x:v>1.4249999999999998</x:v>
      </x:c>
      <x:c r="V2865" s="18" t="n">
        <x:f>IF(U2865=0,0,N2865*Q2865/U2865)</x:f>
        <x:v>0</x:v>
      </x:c>
      <x:c r="W2865" s="18" t="n">
        <x:f>IF(U2865=0,0,P2865*Q2865/U2865)</x:f>
        <x:v>0</x:v>
      </x:c>
      <x:c r="X2865" s="18" t="n">
        <x:f>MAX(V2865,W2865*'01 Controls'!$E$12)</x:f>
        <x:v>0</x:v>
      </x:c>
      <x:c r="Y2865" s="18" t="n">
        <x:f>IF(U2865=0,0,N2865*R2865/U2865)</x:f>
        <x:v>0</x:v>
      </x:c>
      <x:c r="Z2865" s="18" t="n">
        <x:f>IF(U2865=0,0,P2865*R2865/U2865)</x:f>
        <x:v>0</x:v>
      </x:c>
      <x:c r="AA2865" s="18" t="n">
        <x:f>MAX(Y2865,Z2865*'01 Controls'!$E$13)</x:f>
        <x:v>0</x:v>
      </x:c>
      <x:c r="AB2865" s="18" t="n">
        <x:f>IF(U2865=0,0,N2865*S2865/U2865)</x:f>
        <x:v>315</x:v>
      </x:c>
      <x:c r="AC2865" s="18" t="n">
        <x:f>IF(U2865=0,0,P2865*S2865/U2865)</x:f>
        <x:v>892.5</x:v>
      </x:c>
      <x:c r="AD2865" s="18" t="n">
        <x:f>MAX(AB2865,AC2865*'01 Controls'!$E$14)</x:f>
        <x:v>315</x:v>
      </x:c>
      <x:c r="AE2865" s="18" t="n">
        <x:f>IF(U2865=0,0,N2865*T2865/U2865)</x:f>
        <x:v>0</x:v>
      </x:c>
      <x:c r="AF2865" s="18" t="n">
        <x:f>IF(U2865=0,0,P2865*T2865/U2865)</x:f>
        <x:v>0</x:v>
      </x:c>
      <x:c r="AG2865" s="18" t="n">
        <x:f>MAX(AE2865,AF2865*'01 Controls'!$E$15)</x:f>
        <x:v>0</x:v>
      </x:c>
      <x:c r="AH2865" s="18" t="n">
        <x:f>SUM(V2865,Y2865,AB2865,AE2865)</x:f>
        <x:v>315</x:v>
      </x:c>
      <x:c r="AI2865" s="18" t="n">
        <x:f>N2865-AH2865</x:f>
        <x:v>0</x:v>
      </x:c>
      <x:c r="AJ2865" s="18" t="n">
        <x:f>V2865*INDEX('07 Mode Capacity'!$P$6:$P$17,MATCH("AIR-"&amp;I2865,'07 Mode Capacity'!$C$6:$C$17,0))</x:f>
        <x:v>0</x:v>
      </x:c>
      <x:c r="AK2865" s="18" t="n">
        <x:f>Y2865*INDEX('07 Mode Capacity'!$P$6:$P$17,MATCH("OCEAN-"&amp;I2865,'07 Mode Capacity'!$C$6:$C$17,0))</x:f>
        <x:v>0</x:v>
      </x:c>
      <x:c r="AL2865" s="18" t="n">
        <x:f>AB2865*INDEX('07 Mode Capacity'!$P$6:$P$17,MATCH("LAND-"&amp;I2865,'07 Mode Capacity'!$C$6:$C$17,0))</x:f>
        <x:v>38.44507889708234</x:v>
      </x:c>
      <x:c r="AM2865" s="18" t="n">
        <x:f>AE2865*INDEX('07 Mode Capacity'!$P$6:$P$17,MATCH("INLAND-"&amp;I2865,'07 Mode Capacity'!$C$6:$C$17,0))</x:f>
        <x:v>0</x:v>
      </x:c>
      <x:c r="AN2865" s="18" t="n">
        <x:f>SUM(AJ2865:AM2865)</x:f>
        <x:v>38.44507889708234</x:v>
      </x:c>
      <x:c r="AO2865" s="17" t="n">
        <x:f>IF(N2865=0,1,AN2865/N2865)</x:f>
        <x:v>0.12204786951454712</x:v>
      </x:c>
      <x:c r="AP2865" s="11" t="str">
        <x:f>IF(AO2865&gt;='01 Controls'!$E$16,"PASS","FAIL")</x:f>
        <x:v>FAIL</x:v>
      </x:c>
      <x:c r="AQ2865" s="11" t="str">
        <x:v>UNQUANTIFIED</x:v>
      </x:c>
      <x:c r="AR2865" s="11" t="str">
        <x:v>Position-class planning record; serial item and receiver open</x:v>
      </x:c>
      <x:c r="AS2865" s="26"/>
      <x:c r="AT2865" s="26"/>
    </x:row>
    <x:row r="2866">
      <x:c r="C2866" s="11" t="str">
        <x:v>M4-M-LAG-LIN-18</x:v>
      </x:c>
      <x:c r="D2866" s="11" t="str">
        <x:v>M4</x:v>
      </x:c>
      <x:c r="E2866" s="11" t="str">
        <x:v>Tornado sequence</x:v>
      </x:c>
      <x:c r="F2866" s="11" t="str">
        <x:v>M-LAG</x:v>
      </x:c>
      <x:c r="G2866" s="11" t="str">
        <x:v>Littoral-access group</x:v>
      </x:c>
      <x:c r="H2866" s="11" t="str">
        <x:v>LIN-18</x:v>
      </x:c>
      <x:c r="I2866" s="19" t="n">
        <x:v>72</x:v>
      </x:c>
      <x:c r="J2866" s="21" t="n">
        <x:v>1</x:v>
      </x:c>
      <x:c r="K2866" s="18" t="n">
        <x:f>'05 Cargo Register'!K178</x:f>
        <x:v>168</x:v>
      </x:c>
      <x:c r="L2866" s="18" t="n">
        <x:f>'05 Cargo Register'!N178</x:f>
        <x:v>12</x:v>
      </x:c>
      <x:c r="M2866" s="18" t="n">
        <x:f>'05 Cargo Register'!O178</x:f>
        <x:v>528</x:v>
      </x:c>
      <x:c r="N2866" s="18" t="n">
        <x:f>J2866*K2866</x:f>
        <x:v>168</x:v>
      </x:c>
      <x:c r="O2866" s="18" t="n">
        <x:f>J2866*L2866</x:f>
        <x:v>12</x:v>
      </x:c>
      <x:c r="P2866" s="18" t="n">
        <x:f>J2866*M2866</x:f>
        <x:v>528</x:v>
      </x:c>
      <x:c r="Q2866" s="22" t="n">
        <x:f>'01 Controls'!$E$28*'02 Cargo Classes'!$M$13</x:f>
        <x:v>0</x:v>
      </x:c>
      <x:c r="R2866" s="22" t="n">
        <x:f>'01 Controls'!$F$28*'02 Cargo Classes'!$N$13</x:f>
        <x:v>0</x:v>
      </x:c>
      <x:c r="S2866" s="22" t="n">
        <x:f>'01 Controls'!$G$28*'02 Cargo Classes'!$O$13</x:f>
        <x:v>0.95</x:v>
      </x:c>
      <x:c r="T2866" s="22" t="n">
        <x:f>'01 Controls'!$H$28*'02 Cargo Classes'!$P$13</x:f>
        <x:v>0</x:v>
      </x:c>
      <x:c r="U2866" s="22" t="n">
        <x:f>SUM(Q2866:T2866)</x:f>
        <x:v>0.95</x:v>
      </x:c>
      <x:c r="V2866" s="18" t="n">
        <x:f>IF(U2866=0,0,N2866*Q2866/U2866)</x:f>
        <x:v>0</x:v>
      </x:c>
      <x:c r="W2866" s="18" t="n">
        <x:f>IF(U2866=0,0,P2866*Q2866/U2866)</x:f>
        <x:v>0</x:v>
      </x:c>
      <x:c r="X2866" s="18" t="n">
        <x:f>MAX(V2866,W2866*'01 Controls'!$E$12)</x:f>
        <x:v>0</x:v>
      </x:c>
      <x:c r="Y2866" s="18" t="n">
        <x:f>IF(U2866=0,0,N2866*R2866/U2866)</x:f>
        <x:v>0</x:v>
      </x:c>
      <x:c r="Z2866" s="18" t="n">
        <x:f>IF(U2866=0,0,P2866*R2866/U2866)</x:f>
        <x:v>0</x:v>
      </x:c>
      <x:c r="AA2866" s="18" t="n">
        <x:f>MAX(Y2866,Z2866*'01 Controls'!$E$13)</x:f>
        <x:v>0</x:v>
      </x:c>
      <x:c r="AB2866" s="18" t="n">
        <x:f>IF(U2866=0,0,N2866*S2866/U2866)</x:f>
        <x:v>168</x:v>
      </x:c>
      <x:c r="AC2866" s="18" t="n">
        <x:f>IF(U2866=0,0,P2866*S2866/U2866)</x:f>
        <x:v>528</x:v>
      </x:c>
      <x:c r="AD2866" s="18" t="n">
        <x:f>MAX(AB2866,AC2866*'01 Controls'!$E$14)</x:f>
        <x:v>168</x:v>
      </x:c>
      <x:c r="AE2866" s="18" t="n">
        <x:f>IF(U2866=0,0,N2866*T2866/U2866)</x:f>
        <x:v>0</x:v>
      </x:c>
      <x:c r="AF2866" s="18" t="n">
        <x:f>IF(U2866=0,0,P2866*T2866/U2866)</x:f>
        <x:v>0</x:v>
      </x:c>
      <x:c r="AG2866" s="18" t="n">
        <x:f>MAX(AE2866,AF2866*'01 Controls'!$E$15)</x:f>
        <x:v>0</x:v>
      </x:c>
      <x:c r="AH2866" s="18" t="n">
        <x:f>SUM(V2866,Y2866,AB2866,AE2866)</x:f>
        <x:v>168</x:v>
      </x:c>
      <x:c r="AI2866" s="18" t="n">
        <x:f>N2866-AH2866</x:f>
        <x:v>0</x:v>
      </x:c>
      <x:c r="AJ2866" s="18" t="n">
        <x:f>V2866*INDEX('07 Mode Capacity'!$P$6:$P$17,MATCH("AIR-"&amp;I2866,'07 Mode Capacity'!$C$6:$C$17,0))</x:f>
        <x:v>0</x:v>
      </x:c>
      <x:c r="AK2866" s="18" t="n">
        <x:f>Y2866*INDEX('07 Mode Capacity'!$P$6:$P$17,MATCH("OCEAN-"&amp;I2866,'07 Mode Capacity'!$C$6:$C$17,0))</x:f>
        <x:v>0</x:v>
      </x:c>
      <x:c r="AL2866" s="18" t="n">
        <x:f>AB2866*INDEX('07 Mode Capacity'!$P$6:$P$17,MATCH("LAND-"&amp;I2866,'07 Mode Capacity'!$C$6:$C$17,0))</x:f>
        <x:v>120.12171776306803</x:v>
      </x:c>
      <x:c r="AM2866" s="18" t="n">
        <x:f>AE2866*INDEX('07 Mode Capacity'!$P$6:$P$17,MATCH("INLAND-"&amp;I2866,'07 Mode Capacity'!$C$6:$C$17,0))</x:f>
        <x:v>0</x:v>
      </x:c>
      <x:c r="AN2866" s="18" t="n">
        <x:f>SUM(AJ2866:AM2866)</x:f>
        <x:v>120.12171776306803</x:v>
      </x:c>
      <x:c r="AO2866" s="17" t="n">
        <x:f>IF(N2866=0,1,AN2866/N2866)</x:f>
        <x:v>0.7150102247801668</x:v>
      </x:c>
      <x:c r="AP2866" s="11" t="str">
        <x:f>IF(AO2866&gt;='01 Controls'!$E$16,"PASS","FAIL")</x:f>
        <x:v>FAIL</x:v>
      </x:c>
      <x:c r="AQ2866" s="11" t="str">
        <x:v>UNQUANTIFIED</x:v>
      </x:c>
      <x:c r="AR2866" s="11" t="str">
        <x:v>Position-class planning record; serial item and receiver open</x:v>
      </x:c>
      <x:c r="AS2866" s="26"/>
      <x:c r="AT2866" s="26"/>
    </x:row>
    <x:row r="2867">
      <x:c r="C2867" s="11" t="str">
        <x:v>M4-M-LAG-BLK-08</x:v>
      </x:c>
      <x:c r="D2867" s="11" t="str">
        <x:v>M4</x:v>
      </x:c>
      <x:c r="E2867" s="11" t="str">
        <x:v>Tornado sequence</x:v>
      </x:c>
      <x:c r="F2867" s="11" t="str">
        <x:v>M-LAG</x:v>
      </x:c>
      <x:c r="G2867" s="11" t="str">
        <x:v>Littoral-access group</x:v>
      </x:c>
      <x:c r="H2867" s="11" t="str">
        <x:v>BLK-08</x:v>
      </x:c>
      <x:c r="I2867" s="19" t="n">
        <x:v>48</x:v>
      </x:c>
      <x:c r="J2867" s="21" t="n">
        <x:v>1</x:v>
      </x:c>
      <x:c r="K2867" s="18" t="n">
        <x:f>'05 Cargo Register'!K179</x:f>
        <x:v>105</x:v>
      </x:c>
      <x:c r="L2867" s="18" t="n">
        <x:f>'05 Cargo Register'!N179</x:f>
        <x:v>17</x:v>
      </x:c>
      <x:c r="M2867" s="18" t="n">
        <x:f>'05 Cargo Register'!O179</x:f>
        <x:v>867</x:v>
      </x:c>
      <x:c r="N2867" s="18" t="n">
        <x:f>J2867*K2867</x:f>
        <x:v>105</x:v>
      </x:c>
      <x:c r="O2867" s="18" t="n">
        <x:f>J2867*L2867</x:f>
        <x:v>17</x:v>
      </x:c>
      <x:c r="P2867" s="18" t="n">
        <x:f>J2867*M2867</x:f>
        <x:v>867</x:v>
      </x:c>
      <x:c r="Q2867" s="22" t="n">
        <x:f>'01 Controls'!$E$28*'02 Cargo Classes'!$M$14</x:f>
        <x:v>0.05</x:v>
      </x:c>
      <x:c r="R2867" s="22" t="n">
        <x:f>'01 Controls'!$F$28*'02 Cargo Classes'!$N$14</x:f>
        <x:v>0</x:v>
      </x:c>
      <x:c r="S2867" s="22" t="n">
        <x:f>'01 Controls'!$G$28*'02 Cargo Classes'!$O$14</x:f>
        <x:v>0.95</x:v>
      </x:c>
      <x:c r="T2867" s="22" t="n">
        <x:f>'01 Controls'!$H$28*'02 Cargo Classes'!$P$14</x:f>
        <x:v>0</x:v>
      </x:c>
      <x:c r="U2867" s="22" t="n">
        <x:f>SUM(Q2867:T2867)</x:f>
        <x:v>1</x:v>
      </x:c>
      <x:c r="V2867" s="18" t="n">
        <x:f>IF(U2867=0,0,N2867*Q2867/U2867)</x:f>
        <x:v>5.25</x:v>
      </x:c>
      <x:c r="W2867" s="18" t="n">
        <x:f>IF(U2867=0,0,P2867*Q2867/U2867)</x:f>
        <x:v>43.35</x:v>
      </x:c>
      <x:c r="X2867" s="18" t="n">
        <x:f>MAX(V2867,W2867*'01 Controls'!$E$12)</x:f>
        <x:v>10.8375</x:v>
      </x:c>
      <x:c r="Y2867" s="18" t="n">
        <x:f>IF(U2867=0,0,N2867*R2867/U2867)</x:f>
        <x:v>0</x:v>
      </x:c>
      <x:c r="Z2867" s="18" t="n">
        <x:f>IF(U2867=0,0,P2867*R2867/U2867)</x:f>
        <x:v>0</x:v>
      </x:c>
      <x:c r="AA2867" s="18" t="n">
        <x:f>MAX(Y2867,Z2867*'01 Controls'!$E$13)</x:f>
        <x:v>0</x:v>
      </x:c>
      <x:c r="AB2867" s="18" t="n">
        <x:f>IF(U2867=0,0,N2867*S2867/U2867)</x:f>
        <x:v>99.75</x:v>
      </x:c>
      <x:c r="AC2867" s="18" t="n">
        <x:f>IF(U2867=0,0,P2867*S2867/U2867)</x:f>
        <x:v>823.65</x:v>
      </x:c>
      <x:c r="AD2867" s="18" t="n">
        <x:f>MAX(AB2867,AC2867*'01 Controls'!$E$14)</x:f>
        <x:v>164.73000000000002</x:v>
      </x:c>
      <x:c r="AE2867" s="18" t="n">
        <x:f>IF(U2867=0,0,N2867*T2867/U2867)</x:f>
        <x:v>0</x:v>
      </x:c>
      <x:c r="AF2867" s="18" t="n">
        <x:f>IF(U2867=0,0,P2867*T2867/U2867)</x:f>
        <x:v>0</x:v>
      </x:c>
      <x:c r="AG2867" s="18" t="n">
        <x:f>MAX(AE2867,AF2867*'01 Controls'!$E$15)</x:f>
        <x:v>0</x:v>
      </x:c>
      <x:c r="AH2867" s="18" t="n">
        <x:f>SUM(V2867,Y2867,AB2867,AE2867)</x:f>
        <x:v>105</x:v>
      </x:c>
      <x:c r="AI2867" s="18" t="n">
        <x:f>N2867-AH2867</x:f>
        <x:v>0</x:v>
      </x:c>
      <x:c r="AJ2867" s="18" t="n">
        <x:f>V2867*INDEX('07 Mode Capacity'!$P$6:$P$17,MATCH("AIR-"&amp;I2867,'07 Mode Capacity'!$C$6:$C$17,0))</x:f>
        <x:v>1.4717622060187863</x:v>
      </x:c>
      <x:c r="AK2867" s="18" t="n">
        <x:f>Y2867*INDEX('07 Mode Capacity'!$P$6:$P$17,MATCH("OCEAN-"&amp;I2867,'07 Mode Capacity'!$C$6:$C$17,0))</x:f>
        <x:v>0</x:v>
      </x:c>
      <x:c r="AL2867" s="18" t="n">
        <x:f>AB2867*INDEX('07 Mode Capacity'!$P$6:$P$17,MATCH("LAND-"&amp;I2867,'07 Mode Capacity'!$C$6:$C$17,0))</x:f>
        <x:v>12.174274984076073</x:v>
      </x:c>
      <x:c r="AM2867" s="18" t="n">
        <x:f>AE2867*INDEX('07 Mode Capacity'!$P$6:$P$17,MATCH("INLAND-"&amp;I2867,'07 Mode Capacity'!$C$6:$C$17,0))</x:f>
        <x:v>0</x:v>
      </x:c>
      <x:c r="AN2867" s="18" t="n">
        <x:f>SUM(AJ2867:AM2867)</x:f>
        <x:v>13.646037190094859</x:v>
      </x:c>
      <x:c r="AO2867" s="17" t="n">
        <x:f>IF(N2867=0,1,AN2867/N2867)</x:f>
        <x:v>0.12996225895328437</x:v>
      </x:c>
      <x:c r="AP2867" s="11" t="str">
        <x:f>IF(AO2867&gt;='01 Controls'!$E$16,"PASS","FAIL")</x:f>
        <x:v>FAIL</x:v>
      </x:c>
      <x:c r="AQ2867" s="11" t="str">
        <x:v>UNQUANTIFIED</x:v>
      </x:c>
      <x:c r="AR2867" s="11" t="str">
        <x:v>Position-class planning record; serial item and receiver open</x:v>
      </x:c>
      <x:c r="AS2867" s="26"/>
      <x:c r="AT2867" s="26"/>
    </x:row>
    <x:row r="2868">
      <x:c r="C2868" s="11" t="str">
        <x:v>M4-M-LAG-OOG-80</x:v>
      </x:c>
      <x:c r="D2868" s="11" t="str">
        <x:v>M4</x:v>
      </x:c>
      <x:c r="E2868" s="11" t="str">
        <x:v>Tornado sequence</x:v>
      </x:c>
      <x:c r="F2868" s="11" t="str">
        <x:v>M-LAG</x:v>
      </x:c>
      <x:c r="G2868" s="11" t="str">
        <x:v>Littoral-access group</x:v>
      </x:c>
      <x:c r="H2868" s="11" t="str">
        <x:v>OOG-80</x:v>
      </x:c>
      <x:c r="I2868" s="19" t="n">
        <x:v>72</x:v>
      </x:c>
      <x:c r="J2868" s="21" t="n">
        <x:v>1</x:v>
      </x:c>
      <x:c r="K2868" s="18" t="n">
        <x:f>'05 Cargo Register'!K180</x:f>
        <x:v>420</x:v>
      </x:c>
      <x:c r="L2868" s="18" t="n">
        <x:f>'05 Cargo Register'!N180</x:f>
        <x:v>7</x:v>
      </x:c>
      <x:c r="M2868" s="18" t="n">
        <x:f>'05 Cargo Register'!O180</x:f>
        <x:v>1232</x:v>
      </x:c>
      <x:c r="N2868" s="18" t="n">
        <x:f>J2868*K2868</x:f>
        <x:v>420</x:v>
      </x:c>
      <x:c r="O2868" s="18" t="n">
        <x:f>J2868*L2868</x:f>
        <x:v>7</x:v>
      </x:c>
      <x:c r="P2868" s="18" t="n">
        <x:f>J2868*M2868</x:f>
        <x:v>1232</x:v>
      </x:c>
      <x:c r="Q2868" s="22" t="n">
        <x:f>'01 Controls'!$E$28*'02 Cargo Classes'!$M$15</x:f>
        <x:v>0</x:v>
      </x:c>
      <x:c r="R2868" s="22" t="n">
        <x:f>'01 Controls'!$F$28*'02 Cargo Classes'!$N$15</x:f>
        <x:v>0</x:v>
      </x:c>
      <x:c r="S2868" s="22" t="n">
        <x:f>'01 Controls'!$G$28*'02 Cargo Classes'!$O$15</x:f>
        <x:v>0.57</x:v>
      </x:c>
      <x:c r="T2868" s="22" t="n">
        <x:f>'01 Controls'!$H$28*'02 Cargo Classes'!$P$15</x:f>
        <x:v>0</x:v>
      </x:c>
      <x:c r="U2868" s="22" t="n">
        <x:f>SUM(Q2868:T2868)</x:f>
        <x:v>0.57</x:v>
      </x:c>
      <x:c r="V2868" s="18" t="n">
        <x:f>IF(U2868=0,0,N2868*Q2868/U2868)</x:f>
        <x:v>0</x:v>
      </x:c>
      <x:c r="W2868" s="18" t="n">
        <x:f>IF(U2868=0,0,P2868*Q2868/U2868)</x:f>
        <x:v>0</x:v>
      </x:c>
      <x:c r="X2868" s="18" t="n">
        <x:f>MAX(V2868,W2868*'01 Controls'!$E$12)</x:f>
        <x:v>0</x:v>
      </x:c>
      <x:c r="Y2868" s="18" t="n">
        <x:f>IF(U2868=0,0,N2868*R2868/U2868)</x:f>
        <x:v>0</x:v>
      </x:c>
      <x:c r="Z2868" s="18" t="n">
        <x:f>IF(U2868=0,0,P2868*R2868/U2868)</x:f>
        <x:v>0</x:v>
      </x:c>
      <x:c r="AA2868" s="18" t="n">
        <x:f>MAX(Y2868,Z2868*'01 Controls'!$E$13)</x:f>
        <x:v>0</x:v>
      </x:c>
      <x:c r="AB2868" s="18" t="n">
        <x:f>IF(U2868=0,0,N2868*S2868/U2868)</x:f>
        <x:v>420</x:v>
      </x:c>
      <x:c r="AC2868" s="18" t="n">
        <x:f>IF(U2868=0,0,P2868*S2868/U2868)</x:f>
        <x:v>1232</x:v>
      </x:c>
      <x:c r="AD2868" s="18" t="n">
        <x:f>MAX(AB2868,AC2868*'01 Controls'!$E$14)</x:f>
        <x:v>420</x:v>
      </x:c>
      <x:c r="AE2868" s="18" t="n">
        <x:f>IF(U2868=0,0,N2868*T2868/U2868)</x:f>
        <x:v>0</x:v>
      </x:c>
      <x:c r="AF2868" s="18" t="n">
        <x:f>IF(U2868=0,0,P2868*T2868/U2868)</x:f>
        <x:v>0</x:v>
      </x:c>
      <x:c r="AG2868" s="18" t="n">
        <x:f>MAX(AE2868,AF2868*'01 Controls'!$E$15)</x:f>
        <x:v>0</x:v>
      </x:c>
      <x:c r="AH2868" s="18" t="n">
        <x:f>SUM(V2868,Y2868,AB2868,AE2868)</x:f>
        <x:v>420</x:v>
      </x:c>
      <x:c r="AI2868" s="18" t="n">
        <x:f>N2868-AH2868</x:f>
        <x:v>0</x:v>
      </x:c>
      <x:c r="AJ2868" s="18" t="n">
        <x:f>V2868*INDEX('07 Mode Capacity'!$P$6:$P$17,MATCH("AIR-"&amp;I2868,'07 Mode Capacity'!$C$6:$C$17,0))</x:f>
        <x:v>0</x:v>
      </x:c>
      <x:c r="AK2868" s="18" t="n">
        <x:f>Y2868*INDEX('07 Mode Capacity'!$P$6:$P$17,MATCH("OCEAN-"&amp;I2868,'07 Mode Capacity'!$C$6:$C$17,0))</x:f>
        <x:v>0</x:v>
      </x:c>
      <x:c r="AL2868" s="18" t="n">
        <x:f>AB2868*INDEX('07 Mode Capacity'!$P$6:$P$17,MATCH("LAND-"&amp;I2868,'07 Mode Capacity'!$C$6:$C$17,0))</x:f>
        <x:v>300.30429440767006</x:v>
      </x:c>
      <x:c r="AM2868" s="18" t="n">
        <x:f>AE2868*INDEX('07 Mode Capacity'!$P$6:$P$17,MATCH("INLAND-"&amp;I2868,'07 Mode Capacity'!$C$6:$C$17,0))</x:f>
        <x:v>0</x:v>
      </x:c>
      <x:c r="AN2868" s="18" t="n">
        <x:f>SUM(AJ2868:AM2868)</x:f>
        <x:v>300.30429440767006</x:v>
      </x:c>
      <x:c r="AO2868" s="17" t="n">
        <x:f>IF(N2868=0,1,AN2868/N2868)</x:f>
        <x:v>0.7150102247801668</x:v>
      </x:c>
      <x:c r="AP2868" s="11" t="str">
        <x:f>IF(AO2868&gt;='01 Controls'!$E$16,"PASS","FAIL")</x:f>
        <x:v>FAIL</x:v>
      </x:c>
      <x:c r="AQ2868" s="11" t="str">
        <x:v>UNQUANTIFIED</x:v>
      </x:c>
      <x:c r="AR2868" s="11" t="str">
        <x:v>Position-class planning record; serial item and receiver open</x:v>
      </x:c>
      <x:c r="AS2868" s="26"/>
      <x:c r="AT2868" s="26"/>
    </x:row>
    <x:row r="2869">
      <x:c r="C2869" s="11" t="str">
        <x:v>M4-M-IWG-APL-45</x:v>
      </x:c>
      <x:c r="D2869" s="11" t="str">
        <x:v>M4</x:v>
      </x:c>
      <x:c r="E2869" s="11" t="str">
        <x:v>Tornado sequence</x:v>
      </x:c>
      <x:c r="F2869" s="11" t="str">
        <x:v>M-IWG</x:v>
      </x:c>
      <x:c r="G2869" s="11" t="str">
        <x:v>Inland-waterway group</x:v>
      </x:c>
      <x:c r="H2869" s="11" t="str">
        <x:v>APL-45</x:v>
      </x:c>
      <x:c r="I2869" s="19" t="n">
        <x:v>24</x:v>
      </x:c>
      <x:c r="J2869" s="21" t="n">
        <x:v>3</x:v>
      </x:c>
      <x:c r="K2869" s="18" t="n">
        <x:f>'05 Cargo Register'!K181</x:f>
        <x:v>63</x:v>
      </x:c>
      <x:c r="L2869" s="18" t="n">
        <x:f>'05 Cargo Register'!N181</x:f>
        <x:v>17</x:v>
      </x:c>
      <x:c r="M2869" s="18" t="n">
        <x:f>'05 Cargo Register'!O181</x:f>
        <x:v>127.5</x:v>
      </x:c>
      <x:c r="N2869" s="18" t="n">
        <x:f>J2869*K2869</x:f>
        <x:v>189</x:v>
      </x:c>
      <x:c r="O2869" s="18" t="n">
        <x:f>J2869*L2869</x:f>
        <x:v>51</x:v>
      </x:c>
      <x:c r="P2869" s="18" t="n">
        <x:f>J2869*M2869</x:f>
        <x:v>382.5</x:v>
      </x:c>
      <x:c r="Q2869" s="22" t="n">
        <x:f>'01 Controls'!$E$28*'02 Cargo Classes'!$M$6</x:f>
        <x:v>0.15000000000000002</x:v>
      </x:c>
      <x:c r="R2869" s="22" t="n">
        <x:f>'01 Controls'!$F$28*'02 Cargo Classes'!$N$6</x:f>
        <x:v>0</x:v>
      </x:c>
      <x:c r="S2869" s="22" t="n">
        <x:f>'01 Controls'!$G$28*'02 Cargo Classes'!$O$6</x:f>
        <x:v>0.95</x:v>
      </x:c>
      <x:c r="T2869" s="22" t="n">
        <x:f>'01 Controls'!$H$28*'02 Cargo Classes'!$P$6</x:f>
        <x:v>0</x:v>
      </x:c>
      <x:c r="U2869" s="22" t="n">
        <x:f>SUM(Q2869:T2869)</x:f>
        <x:v>1.1</x:v>
      </x:c>
      <x:c r="V2869" s="18" t="n">
        <x:f>IF(U2869=0,0,N2869*Q2869/U2869)</x:f>
        <x:v>25.772727272727277</x:v>
      </x:c>
      <x:c r="W2869" s="18" t="n">
        <x:f>IF(U2869=0,0,P2869*Q2869/U2869)</x:f>
        <x:v>52.159090909090914</x:v>
      </x:c>
      <x:c r="X2869" s="18" t="n">
        <x:f>MAX(V2869,W2869*'01 Controls'!$E$12)</x:f>
        <x:v>25.772727272727277</x:v>
      </x:c>
      <x:c r="Y2869" s="18" t="n">
        <x:f>IF(U2869=0,0,N2869*R2869/U2869)</x:f>
        <x:v>0</x:v>
      </x:c>
      <x:c r="Z2869" s="18" t="n">
        <x:f>IF(U2869=0,0,P2869*R2869/U2869)</x:f>
        <x:v>0</x:v>
      </x:c>
      <x:c r="AA2869" s="18" t="n">
        <x:f>MAX(Y2869,Z2869*'01 Controls'!$E$13)</x:f>
        <x:v>0</x:v>
      </x:c>
      <x:c r="AB2869" s="18" t="n">
        <x:f>IF(U2869=0,0,N2869*S2869/U2869)</x:f>
        <x:v>163.2272727272727</x:v>
      </x:c>
      <x:c r="AC2869" s="18" t="n">
        <x:f>IF(U2869=0,0,P2869*S2869/U2869)</x:f>
        <x:v>330.34090909090907</x:v>
      </x:c>
      <x:c r="AD2869" s="18" t="n">
        <x:f>MAX(AB2869,AC2869*'01 Controls'!$E$14)</x:f>
        <x:v>163.2272727272727</x:v>
      </x:c>
      <x:c r="AE2869" s="18" t="n">
        <x:f>IF(U2869=0,0,N2869*T2869/U2869)</x:f>
        <x:v>0</x:v>
      </x:c>
      <x:c r="AF2869" s="18" t="n">
        <x:f>IF(U2869=0,0,P2869*T2869/U2869)</x:f>
        <x:v>0</x:v>
      </x:c>
      <x:c r="AG2869" s="18" t="n">
        <x:f>MAX(AE2869,AF2869*'01 Controls'!$E$15)</x:f>
        <x:v>0</x:v>
      </x:c>
      <x:c r="AH2869" s="18" t="n">
        <x:f>SUM(V2869,Y2869,AB2869,AE2869)</x:f>
        <x:v>188.99999999999997</x:v>
      </x:c>
      <x:c r="AI2869" s="18" t="n">
        <x:f>N2869-AH2869</x:f>
        <x:v>2.842170943040401e-14</x:v>
      </x:c>
      <x:c r="AJ2869" s="18" t="n">
        <x:f>V2869*INDEX('07 Mode Capacity'!$P$6:$P$17,MATCH("AIR-"&amp;I2869,'07 Mode Capacity'!$C$6:$C$17,0))</x:f>
        <x:v>5.229648930210865</x:v>
      </x:c>
      <x:c r="AK2869" s="18" t="n">
        <x:f>Y2869*INDEX('07 Mode Capacity'!$P$6:$P$17,MATCH("OCEAN-"&amp;I2869,'07 Mode Capacity'!$C$6:$C$17,0))</x:f>
        <x:v>0</x:v>
      </x:c>
      <x:c r="AL2869" s="18" t="n">
        <x:f>AB2869*INDEX('07 Mode Capacity'!$P$6:$P$17,MATCH("LAND-"&amp;I2869,'07 Mode Capacity'!$C$6:$C$17,0))</x:f>
        <x:v>62.43458268091349</x:v>
      </x:c>
      <x:c r="AM2869" s="18" t="n">
        <x:f>AE2869*INDEX('07 Mode Capacity'!$P$6:$P$17,MATCH("INLAND-"&amp;I2869,'07 Mode Capacity'!$C$6:$C$17,0))</x:f>
        <x:v>0</x:v>
      </x:c>
      <x:c r="AN2869" s="18" t="n">
        <x:f>SUM(AJ2869:AM2869)</x:f>
        <x:v>67.66423161112436</x:v>
      </x:c>
      <x:c r="AO2869" s="17" t="n">
        <x:f>IF(N2869=0,1,AN2869/N2869)</x:f>
        <x:v>0.3580118074662665</x:v>
      </x:c>
      <x:c r="AP2869" s="11" t="str">
        <x:f>IF(AO2869&gt;='01 Controls'!$E$16,"PASS","FAIL")</x:f>
        <x:v>FAIL</x:v>
      </x:c>
      <x:c r="AQ2869" s="11" t="str">
        <x:v>UNQUANTIFIED</x:v>
      </x:c>
      <x:c r="AR2869" s="11" t="str">
        <x:v>Position-class planning record; serial item and receiver open</x:v>
      </x:c>
      <x:c r="AS2869" s="26"/>
      <x:c r="AT2869" s="26"/>
    </x:row>
    <x:row r="2870">
      <x:c r="C2870" s="11" t="str">
        <x:v>M4-M-IWG-ISO-18</x:v>
      </x:c>
      <x:c r="D2870" s="11" t="str">
        <x:v>M4</x:v>
      </x:c>
      <x:c r="E2870" s="11" t="str">
        <x:v>Tornado sequence</x:v>
      </x:c>
      <x:c r="F2870" s="11" t="str">
        <x:v>M-IWG</x:v>
      </x:c>
      <x:c r="G2870" s="11" t="str">
        <x:v>Inland-waterway group</x:v>
      </x:c>
      <x:c r="H2870" s="11" t="str">
        <x:v>ISO-18</x:v>
      </x:c>
      <x:c r="I2870" s="19" t="n">
        <x:v>48</x:v>
      </x:c>
      <x:c r="J2870" s="21" t="n">
        <x:v>3</x:v>
      </x:c>
      <x:c r="K2870" s="18" t="n">
        <x:f>'05 Cargo Register'!K182</x:f>
        <x:v>252</x:v>
      </x:c>
      <x:c r="L2870" s="18" t="n">
        <x:f>'05 Cargo Register'!N182</x:f>
        <x:v>17</x:v>
      </x:c>
      <x:c r="M2870" s="18" t="n">
        <x:f>'05 Cargo Register'!O182</x:f>
        <x:v>448.8</x:v>
      </x:c>
      <x:c r="N2870" s="18" t="n">
        <x:f>J2870*K2870</x:f>
        <x:v>756</x:v>
      </x:c>
      <x:c r="O2870" s="18" t="n">
        <x:f>J2870*L2870</x:f>
        <x:v>51</x:v>
      </x:c>
      <x:c r="P2870" s="18" t="n">
        <x:f>J2870*M2870</x:f>
        <x:v>1346.4</x:v>
      </x:c>
      <x:c r="Q2870" s="22" t="n">
        <x:f>'01 Controls'!$E$28*'02 Cargo Classes'!$M$7</x:f>
        <x:v>0.010000000000000002</x:v>
      </x:c>
      <x:c r="R2870" s="22" t="n">
        <x:f>'01 Controls'!$F$28*'02 Cargo Classes'!$N$7</x:f>
        <x:v>0</x:v>
      </x:c>
      <x:c r="S2870" s="22" t="n">
        <x:f>'01 Controls'!$G$28*'02 Cargo Classes'!$O$7</x:f>
        <x:v>1.14</x:v>
      </x:c>
      <x:c r="T2870" s="22" t="n">
        <x:f>'01 Controls'!$H$28*'02 Cargo Classes'!$P$7</x:f>
        <x:v>0</x:v>
      </x:c>
      <x:c r="U2870" s="22" t="n">
        <x:f>SUM(Q2870:T2870)</x:f>
        <x:v>1.15</x:v>
      </x:c>
      <x:c r="V2870" s="18" t="n">
        <x:f>IF(U2870=0,0,N2870*Q2870/U2870)</x:f>
        <x:v>6.573913043478263</x:v>
      </x:c>
      <x:c r="W2870" s="18" t="n">
        <x:f>IF(U2870=0,0,P2870*Q2870/U2870)</x:f>
        <x:v>11.707826086956526</x:v>
      </x:c>
      <x:c r="X2870" s="18" t="n">
        <x:f>MAX(V2870,W2870*'01 Controls'!$E$12)</x:f>
        <x:v>6.573913043478263</x:v>
      </x:c>
      <x:c r="Y2870" s="18" t="n">
        <x:f>IF(U2870=0,0,N2870*R2870/U2870)</x:f>
        <x:v>0</x:v>
      </x:c>
      <x:c r="Z2870" s="18" t="n">
        <x:f>IF(U2870=0,0,P2870*R2870/U2870)</x:f>
        <x:v>0</x:v>
      </x:c>
      <x:c r="AA2870" s="18" t="n">
        <x:f>MAX(Y2870,Z2870*'01 Controls'!$E$13)</x:f>
        <x:v>0</x:v>
      </x:c>
      <x:c r="AB2870" s="18" t="n">
        <x:f>IF(U2870=0,0,N2870*S2870/U2870)</x:f>
        <x:v>749.4260869565218</x:v>
      </x:c>
      <x:c r="AC2870" s="18" t="n">
        <x:f>IF(U2870=0,0,P2870*S2870/U2870)</x:f>
        <x:v>1334.6921739130435</x:v>
      </x:c>
      <x:c r="AD2870" s="18" t="n">
        <x:f>MAX(AB2870,AC2870*'01 Controls'!$E$14)</x:f>
        <x:v>749.4260869565218</x:v>
      </x:c>
      <x:c r="AE2870" s="18" t="n">
        <x:f>IF(U2870=0,0,N2870*T2870/U2870)</x:f>
        <x:v>0</x:v>
      </x:c>
      <x:c r="AF2870" s="18" t="n">
        <x:f>IF(U2870=0,0,P2870*T2870/U2870)</x:f>
        <x:v>0</x:v>
      </x:c>
      <x:c r="AG2870" s="18" t="n">
        <x:f>MAX(AE2870,AF2870*'01 Controls'!$E$15)</x:f>
        <x:v>0</x:v>
      </x:c>
      <x:c r="AH2870" s="18" t="n">
        <x:f>SUM(V2870,Y2870,AB2870,AE2870)</x:f>
        <x:v>756</x:v>
      </x:c>
      <x:c r="AI2870" s="18" t="n">
        <x:f>N2870-AH2870</x:f>
        <x:v>0</x:v>
      </x:c>
      <x:c r="AJ2870" s="18" t="n">
        <x:f>V2870*INDEX('07 Mode Capacity'!$P$6:$P$17,MATCH("AIR-"&amp;I2870,'07 Mode Capacity'!$C$6:$C$17,0))</x:f>
        <x:v>1.8429022405800461</x:v>
      </x:c>
      <x:c r="AK2870" s="18" t="n">
        <x:f>Y2870*INDEX('07 Mode Capacity'!$P$6:$P$17,MATCH("OCEAN-"&amp;I2870,'07 Mode Capacity'!$C$6:$C$17,0))</x:f>
        <x:v>0</x:v>
      </x:c>
      <x:c r="AL2870" s="18" t="n">
        <x:f>AB2870*INDEX('07 Mode Capacity'!$P$6:$P$17,MATCH("LAND-"&amp;I2870,'07 Mode Capacity'!$C$6:$C$17,0))</x:f>
        <x:v>91.4658572716672</x:v>
      </x:c>
      <x:c r="AM2870" s="18" t="n">
        <x:f>AE2870*INDEX('07 Mode Capacity'!$P$6:$P$17,MATCH("INLAND-"&amp;I2870,'07 Mode Capacity'!$C$6:$C$17,0))</x:f>
        <x:v>0</x:v>
      </x:c>
      <x:c r="AN2870" s="18" t="n">
        <x:f>SUM(AJ2870:AM2870)</x:f>
        <x:v>93.30875951224725</x:v>
      </x:c>
      <x:c r="AO2870" s="17" t="n">
        <x:f>IF(N2870=0,1,AN2870/N2870)</x:f>
        <x:v>0.12342428506911012</x:v>
      </x:c>
      <x:c r="AP2870" s="11" t="str">
        <x:f>IF(AO2870&gt;='01 Controls'!$E$16,"PASS","FAIL")</x:f>
        <x:v>FAIL</x:v>
      </x:c>
      <x:c r="AQ2870" s="11" t="str">
        <x:v>UNQUANTIFIED</x:v>
      </x:c>
      <x:c r="AR2870" s="11" t="str">
        <x:v>Position-class planning record; serial item and receiver open</x:v>
      </x:c>
      <x:c r="AS2870" s="26"/>
      <x:c r="AT2870" s="26"/>
    </x:row>
    <x:row r="2871">
      <x:c r="C2871" s="11" t="str">
        <x:v>M4-M-IWG-COL-12</x:v>
      </x:c>
      <x:c r="D2871" s="11" t="str">
        <x:v>M4</x:v>
      </x:c>
      <x:c r="E2871" s="11" t="str">
        <x:v>Tornado sequence</x:v>
      </x:c>
      <x:c r="F2871" s="11" t="str">
        <x:v>M-IWG</x:v>
      </x:c>
      <x:c r="G2871" s="11" t="str">
        <x:v>Inland-waterway group</x:v>
      </x:c>
      <x:c r="H2871" s="11" t="str">
        <x:v>COL-12</x:v>
      </x:c>
      <x:c r="I2871" s="19" t="n">
        <x:v>24</x:v>
      </x:c>
      <x:c r="J2871" s="21" t="n">
        <x:v>3</x:v>
      </x:c>
      <x:c r="K2871" s="18" t="n">
        <x:f>'05 Cargo Register'!K183</x:f>
        <x:v>42</x:v>
      </x:c>
      <x:c r="L2871" s="18" t="n">
        <x:f>'05 Cargo Register'!N183</x:f>
        <x:v>5</x:v>
      </x:c>
      <x:c r="M2871" s="18" t="n">
        <x:f>'05 Cargo Register'!O183</x:f>
        <x:v>132</x:v>
      </x:c>
      <x:c r="N2871" s="18" t="n">
        <x:f>J2871*K2871</x:f>
        <x:v>126</x:v>
      </x:c>
      <x:c r="O2871" s="18" t="n">
        <x:f>J2871*L2871</x:f>
        <x:v>15</x:v>
      </x:c>
      <x:c r="P2871" s="18" t="n">
        <x:f>J2871*M2871</x:f>
        <x:v>396</x:v>
      </x:c>
      <x:c r="Q2871" s="22" t="n">
        <x:f>'01 Controls'!$E$28*'02 Cargo Classes'!$M$8</x:f>
        <x:v>0.1</x:v>
      </x:c>
      <x:c r="R2871" s="22" t="n">
        <x:f>'01 Controls'!$F$28*'02 Cargo Classes'!$N$8</x:f>
        <x:v>0</x:v>
      </x:c>
      <x:c r="S2871" s="22" t="n">
        <x:f>'01 Controls'!$G$28*'02 Cargo Classes'!$O$8</x:f>
        <x:v>1.14</x:v>
      </x:c>
      <x:c r="T2871" s="22" t="n">
        <x:f>'01 Controls'!$H$28*'02 Cargo Classes'!$P$8</x:f>
        <x:v>0</x:v>
      </x:c>
      <x:c r="U2871" s="22" t="n">
        <x:f>SUM(Q2871:T2871)</x:f>
        <x:v>1.24</x:v>
      </x:c>
      <x:c r="V2871" s="18" t="n">
        <x:f>IF(U2871=0,0,N2871*Q2871/U2871)</x:f>
        <x:v>10.161290322580646</x:v>
      </x:c>
      <x:c r="W2871" s="18" t="n">
        <x:f>IF(U2871=0,0,P2871*Q2871/U2871)</x:f>
        <x:v>31.935483870967744</x:v>
      </x:c>
      <x:c r="X2871" s="18" t="n">
        <x:f>MAX(V2871,W2871*'01 Controls'!$E$12)</x:f>
        <x:v>10.161290322580646</x:v>
      </x:c>
      <x:c r="Y2871" s="18" t="n">
        <x:f>IF(U2871=0,0,N2871*R2871/U2871)</x:f>
        <x:v>0</x:v>
      </x:c>
      <x:c r="Z2871" s="18" t="n">
        <x:f>IF(U2871=0,0,P2871*R2871/U2871)</x:f>
        <x:v>0</x:v>
      </x:c>
      <x:c r="AA2871" s="18" t="n">
        <x:f>MAX(Y2871,Z2871*'01 Controls'!$E$13)</x:f>
        <x:v>0</x:v>
      </x:c>
      <x:c r="AB2871" s="18" t="n">
        <x:f>IF(U2871=0,0,N2871*S2871/U2871)</x:f>
        <x:v>115.83870967741935</x:v>
      </x:c>
      <x:c r="AC2871" s="18" t="n">
        <x:f>IF(U2871=0,0,P2871*S2871/U2871)</x:f>
        <x:v>364.0645161290322</x:v>
      </x:c>
      <x:c r="AD2871" s="18" t="n">
        <x:f>MAX(AB2871,AC2871*'01 Controls'!$E$14)</x:f>
        <x:v>115.83870967741935</x:v>
      </x:c>
      <x:c r="AE2871" s="18" t="n">
        <x:f>IF(U2871=0,0,N2871*T2871/U2871)</x:f>
        <x:v>0</x:v>
      </x:c>
      <x:c r="AF2871" s="18" t="n">
        <x:f>IF(U2871=0,0,P2871*T2871/U2871)</x:f>
        <x:v>0</x:v>
      </x:c>
      <x:c r="AG2871" s="18" t="n">
        <x:f>MAX(AE2871,AF2871*'01 Controls'!$E$15)</x:f>
        <x:v>0</x:v>
      </x:c>
      <x:c r="AH2871" s="18" t="n">
        <x:f>SUM(V2871,Y2871,AB2871,AE2871)</x:f>
        <x:v>125.99999999999999</x:v>
      </x:c>
      <x:c r="AI2871" s="18" t="n">
        <x:f>N2871-AH2871</x:f>
        <x:v>1.4210854715202004e-14</x:v>
      </x:c>
      <x:c r="AJ2871" s="18" t="n">
        <x:f>V2871*INDEX('07 Mode Capacity'!$P$6:$P$17,MATCH("AIR-"&amp;I2871,'07 Mode Capacity'!$C$6:$C$17,0))</x:f>
        <x:v>2.061868753846577</x:v>
      </x:c>
      <x:c r="AK2871" s="18" t="n">
        <x:f>Y2871*INDEX('07 Mode Capacity'!$P$6:$P$17,MATCH("OCEAN-"&amp;I2871,'07 Mode Capacity'!$C$6:$C$17,0))</x:f>
        <x:v>0</x:v>
      </x:c>
      <x:c r="AL2871" s="18" t="n">
        <x:f>AB2871*INDEX('07 Mode Capacity'!$P$6:$P$17,MATCH("LAND-"&amp;I2871,'07 Mode Capacity'!$C$6:$C$17,0))</x:f>
        <x:v>44.308413515487004</x:v>
      </x:c>
      <x:c r="AM2871" s="18" t="n">
        <x:f>AE2871*INDEX('07 Mode Capacity'!$P$6:$P$17,MATCH("INLAND-"&amp;I2871,'07 Mode Capacity'!$C$6:$C$17,0))</x:f>
        <x:v>0</x:v>
      </x:c>
      <x:c r="AN2871" s="18" t="n">
        <x:f>SUM(AJ2871:AM2871)</x:f>
        <x:v>46.37028226933358</x:v>
      </x:c>
      <x:c r="AO2871" s="17" t="n">
        <x:f>IF(N2871=0,1,AN2871/N2871)</x:f>
        <x:v>0.3680181132486792</x:v>
      </x:c>
      <x:c r="AP2871" s="11" t="str">
        <x:f>IF(AO2871&gt;='01 Controls'!$E$16,"PASS","FAIL")</x:f>
        <x:v>FAIL</x:v>
      </x:c>
      <x:c r="AQ2871" s="11" t="str">
        <x:v>UNQUANTIFIED</x:v>
      </x:c>
      <x:c r="AR2871" s="11" t="str">
        <x:v>Position-class planning record; serial item and receiver open</x:v>
      </x:c>
      <x:c r="AS2871" s="26"/>
      <x:c r="AT2871" s="26"/>
    </x:row>
    <x:row r="2872">
      <x:c r="C2872" s="11" t="str">
        <x:v>M4-M-IWG-BAT-22</x:v>
      </x:c>
      <x:c r="D2872" s="11" t="str">
        <x:v>M4</x:v>
      </x:c>
      <x:c r="E2872" s="11" t="str">
        <x:v>Tornado sequence</x:v>
      </x:c>
      <x:c r="F2872" s="11" t="str">
        <x:v>M-IWG</x:v>
      </x:c>
      <x:c r="G2872" s="11" t="str">
        <x:v>Inland-waterway group</x:v>
      </x:c>
      <x:c r="H2872" s="11" t="str">
        <x:v>BAT-22</x:v>
      </x:c>
      <x:c r="I2872" s="19" t="n">
        <x:v>48</x:v>
      </x:c>
      <x:c r="J2872" s="21" t="n">
        <x:v>3</x:v>
      </x:c>
      <x:c r="K2872" s="18" t="n">
        <x:f>'05 Cargo Register'!K184</x:f>
        <x:v>168</x:v>
      </x:c>
      <x:c r="L2872" s="18" t="n">
        <x:f>'05 Cargo Register'!N184</x:f>
        <x:v>10</x:v>
      </x:c>
      <x:c r="M2872" s="18" t="n">
        <x:f>'05 Cargo Register'!O184</x:f>
        <x:v>264</x:v>
      </x:c>
      <x:c r="N2872" s="18" t="n">
        <x:f>J2872*K2872</x:f>
        <x:v>504</x:v>
      </x:c>
      <x:c r="O2872" s="18" t="n">
        <x:f>J2872*L2872</x:f>
        <x:v>30</x:v>
      </x:c>
      <x:c r="P2872" s="18" t="n">
        <x:f>J2872*M2872</x:f>
        <x:v>792</x:v>
      </x:c>
      <x:c r="Q2872" s="22" t="n">
        <x:f>'01 Controls'!$E$28*'02 Cargo Classes'!$M$9</x:f>
        <x:v>0</x:v>
      </x:c>
      <x:c r="R2872" s="22" t="n">
        <x:f>'01 Controls'!$F$28*'02 Cargo Classes'!$N$9</x:f>
        <x:v>0</x:v>
      </x:c>
      <x:c r="S2872" s="22" t="n">
        <x:f>'01 Controls'!$G$28*'02 Cargo Classes'!$O$9</x:f>
        <x:v>0.95</x:v>
      </x:c>
      <x:c r="T2872" s="22" t="n">
        <x:f>'01 Controls'!$H$28*'02 Cargo Classes'!$P$9</x:f>
        <x:v>0</x:v>
      </x:c>
      <x:c r="U2872" s="22" t="n">
        <x:f>SUM(Q2872:T2872)</x:f>
        <x:v>0.95</x:v>
      </x:c>
      <x:c r="V2872" s="18" t="n">
        <x:f>IF(U2872=0,0,N2872*Q2872/U2872)</x:f>
        <x:v>0</x:v>
      </x:c>
      <x:c r="W2872" s="18" t="n">
        <x:f>IF(U2872=0,0,P2872*Q2872/U2872)</x:f>
        <x:v>0</x:v>
      </x:c>
      <x:c r="X2872" s="18" t="n">
        <x:f>MAX(V2872,W2872*'01 Controls'!$E$12)</x:f>
        <x:v>0</x:v>
      </x:c>
      <x:c r="Y2872" s="18" t="n">
        <x:f>IF(U2872=0,0,N2872*R2872/U2872)</x:f>
        <x:v>0</x:v>
      </x:c>
      <x:c r="Z2872" s="18" t="n">
        <x:f>IF(U2872=0,0,P2872*R2872/U2872)</x:f>
        <x:v>0</x:v>
      </x:c>
      <x:c r="AA2872" s="18" t="n">
        <x:f>MAX(Y2872,Z2872*'01 Controls'!$E$13)</x:f>
        <x:v>0</x:v>
      </x:c>
      <x:c r="AB2872" s="18" t="n">
        <x:f>IF(U2872=0,0,N2872*S2872/U2872)</x:f>
        <x:v>504</x:v>
      </x:c>
      <x:c r="AC2872" s="18" t="n">
        <x:f>IF(U2872=0,0,P2872*S2872/U2872)</x:f>
        <x:v>792</x:v>
      </x:c>
      <x:c r="AD2872" s="18" t="n">
        <x:f>MAX(AB2872,AC2872*'01 Controls'!$E$14)</x:f>
        <x:v>504</x:v>
      </x:c>
      <x:c r="AE2872" s="18" t="n">
        <x:f>IF(U2872=0,0,N2872*T2872/U2872)</x:f>
        <x:v>0</x:v>
      </x:c>
      <x:c r="AF2872" s="18" t="n">
        <x:f>IF(U2872=0,0,P2872*T2872/U2872)</x:f>
        <x:v>0</x:v>
      </x:c>
      <x:c r="AG2872" s="18" t="n">
        <x:f>MAX(AE2872,AF2872*'01 Controls'!$E$15)</x:f>
        <x:v>0</x:v>
      </x:c>
      <x:c r="AH2872" s="18" t="n">
        <x:f>SUM(V2872,Y2872,AB2872,AE2872)</x:f>
        <x:v>504</x:v>
      </x:c>
      <x:c r="AI2872" s="18" t="n">
        <x:f>N2872-AH2872</x:f>
        <x:v>0</x:v>
      </x:c>
      <x:c r="AJ2872" s="18" t="n">
        <x:f>V2872*INDEX('07 Mode Capacity'!$P$6:$P$17,MATCH("AIR-"&amp;I2872,'07 Mode Capacity'!$C$6:$C$17,0))</x:f>
        <x:v>0</x:v>
      </x:c>
      <x:c r="AK2872" s="18" t="n">
        <x:f>Y2872*INDEX('07 Mode Capacity'!$P$6:$P$17,MATCH("OCEAN-"&amp;I2872,'07 Mode Capacity'!$C$6:$C$17,0))</x:f>
        <x:v>0</x:v>
      </x:c>
      <x:c r="AL2872" s="18" t="n">
        <x:f>AB2872*INDEX('07 Mode Capacity'!$P$6:$P$17,MATCH("LAND-"&amp;I2872,'07 Mode Capacity'!$C$6:$C$17,0))</x:f>
        <x:v>61.51212623533174</x:v>
      </x:c>
      <x:c r="AM2872" s="18" t="n">
        <x:f>AE2872*INDEX('07 Mode Capacity'!$P$6:$P$17,MATCH("INLAND-"&amp;I2872,'07 Mode Capacity'!$C$6:$C$17,0))</x:f>
        <x:v>0</x:v>
      </x:c>
      <x:c r="AN2872" s="18" t="n">
        <x:f>SUM(AJ2872:AM2872)</x:f>
        <x:v>61.51212623533174</x:v>
      </x:c>
      <x:c r="AO2872" s="17" t="n">
        <x:f>IF(N2872=0,1,AN2872/N2872)</x:f>
        <x:v>0.1220478695145471</x:v>
      </x:c>
      <x:c r="AP2872" s="11" t="str">
        <x:f>IF(AO2872&gt;='01 Controls'!$E$16,"PASS","FAIL")</x:f>
        <x:v>FAIL</x:v>
      </x:c>
      <x:c r="AQ2872" s="11" t="str">
        <x:v>UNQUANTIFIED</x:v>
      </x:c>
      <x:c r="AR2872" s="11" t="str">
        <x:v>Position-class planning record; serial item and receiver open</x:v>
      </x:c>
      <x:c r="AS2872" s="26"/>
      <x:c r="AT2872" s="26"/>
    </x:row>
    <x:row r="2873">
      <x:c r="C2873" s="11" t="str">
        <x:v>M4-M-IWG-TNK-20</x:v>
      </x:c>
      <x:c r="D2873" s="11" t="str">
        <x:v>M4</x:v>
      </x:c>
      <x:c r="E2873" s="11" t="str">
        <x:v>Tornado sequence</x:v>
      </x:c>
      <x:c r="F2873" s="11" t="str">
        <x:v>M-IWG</x:v>
      </x:c>
      <x:c r="G2873" s="11" t="str">
        <x:v>Inland-waterway group</x:v>
      </x:c>
      <x:c r="H2873" s="11" t="str">
        <x:v>TNK-20</x:v>
      </x:c>
      <x:c r="I2873" s="19" t="n">
        <x:v>48</x:v>
      </x:c>
      <x:c r="J2873" s="21" t="n">
        <x:v>3</x:v>
      </x:c>
      <x:c r="K2873" s="18" t="n">
        <x:f>'05 Cargo Register'!K185</x:f>
        <x:v>252</x:v>
      </x:c>
      <x:c r="L2873" s="18" t="n">
        <x:f>'05 Cargo Register'!N185</x:f>
        <x:v>15</x:v>
      </x:c>
      <x:c r="M2873" s="18" t="n">
        <x:f>'05 Cargo Register'!O185</x:f>
        <x:v>318.75</x:v>
      </x:c>
      <x:c r="N2873" s="18" t="n">
        <x:f>J2873*K2873</x:f>
        <x:v>756</x:v>
      </x:c>
      <x:c r="O2873" s="18" t="n">
        <x:f>J2873*L2873</x:f>
        <x:v>45</x:v>
      </x:c>
      <x:c r="P2873" s="18" t="n">
        <x:f>J2873*M2873</x:f>
        <x:v>956.25</x:v>
      </x:c>
      <x:c r="Q2873" s="22" t="n">
        <x:f>'01 Controls'!$E$28*'02 Cargo Classes'!$M$10</x:f>
        <x:v>0</x:v>
      </x:c>
      <x:c r="R2873" s="22" t="n">
        <x:f>'01 Controls'!$F$28*'02 Cargo Classes'!$N$10</x:f>
        <x:v>0</x:v>
      </x:c>
      <x:c r="S2873" s="22" t="n">
        <x:f>'01 Controls'!$G$28*'02 Cargo Classes'!$O$10</x:f>
        <x:v>0.95</x:v>
      </x:c>
      <x:c r="T2873" s="22" t="n">
        <x:f>'01 Controls'!$H$28*'02 Cargo Classes'!$P$10</x:f>
        <x:v>0</x:v>
      </x:c>
      <x:c r="U2873" s="22" t="n">
        <x:f>SUM(Q2873:T2873)</x:f>
        <x:v>0.95</x:v>
      </x:c>
      <x:c r="V2873" s="18" t="n">
        <x:f>IF(U2873=0,0,N2873*Q2873/U2873)</x:f>
        <x:v>0</x:v>
      </x:c>
      <x:c r="W2873" s="18" t="n">
        <x:f>IF(U2873=0,0,P2873*Q2873/U2873)</x:f>
        <x:v>0</x:v>
      </x:c>
      <x:c r="X2873" s="18" t="n">
        <x:f>MAX(V2873,W2873*'01 Controls'!$E$12)</x:f>
        <x:v>0</x:v>
      </x:c>
      <x:c r="Y2873" s="18" t="n">
        <x:f>IF(U2873=0,0,N2873*R2873/U2873)</x:f>
        <x:v>0</x:v>
      </x:c>
      <x:c r="Z2873" s="18" t="n">
        <x:f>IF(U2873=0,0,P2873*R2873/U2873)</x:f>
        <x:v>0</x:v>
      </x:c>
      <x:c r="AA2873" s="18" t="n">
        <x:f>MAX(Y2873,Z2873*'01 Controls'!$E$13)</x:f>
        <x:v>0</x:v>
      </x:c>
      <x:c r="AB2873" s="18" t="n">
        <x:f>IF(U2873=0,0,N2873*S2873/U2873)</x:f>
        <x:v>756</x:v>
      </x:c>
      <x:c r="AC2873" s="18" t="n">
        <x:f>IF(U2873=0,0,P2873*S2873/U2873)</x:f>
        <x:v>956.25</x:v>
      </x:c>
      <x:c r="AD2873" s="18" t="n">
        <x:f>MAX(AB2873,AC2873*'01 Controls'!$E$14)</x:f>
        <x:v>756</x:v>
      </x:c>
      <x:c r="AE2873" s="18" t="n">
        <x:f>IF(U2873=0,0,N2873*T2873/U2873)</x:f>
        <x:v>0</x:v>
      </x:c>
      <x:c r="AF2873" s="18" t="n">
        <x:f>IF(U2873=0,0,P2873*T2873/U2873)</x:f>
        <x:v>0</x:v>
      </x:c>
      <x:c r="AG2873" s="18" t="n">
        <x:f>MAX(AE2873,AF2873*'01 Controls'!$E$15)</x:f>
        <x:v>0</x:v>
      </x:c>
      <x:c r="AH2873" s="18" t="n">
        <x:f>SUM(V2873,Y2873,AB2873,AE2873)</x:f>
        <x:v>756</x:v>
      </x:c>
      <x:c r="AI2873" s="18" t="n">
        <x:f>N2873-AH2873</x:f>
        <x:v>0</x:v>
      </x:c>
      <x:c r="AJ2873" s="18" t="n">
        <x:f>V2873*INDEX('07 Mode Capacity'!$P$6:$P$17,MATCH("AIR-"&amp;I2873,'07 Mode Capacity'!$C$6:$C$17,0))</x:f>
        <x:v>0</x:v>
      </x:c>
      <x:c r="AK2873" s="18" t="n">
        <x:f>Y2873*INDEX('07 Mode Capacity'!$P$6:$P$17,MATCH("OCEAN-"&amp;I2873,'07 Mode Capacity'!$C$6:$C$17,0))</x:f>
        <x:v>0</x:v>
      </x:c>
      <x:c r="AL2873" s="18" t="n">
        <x:f>AB2873*INDEX('07 Mode Capacity'!$P$6:$P$17,MATCH("LAND-"&amp;I2873,'07 Mode Capacity'!$C$6:$C$17,0))</x:f>
        <x:v>92.26818935299761</x:v>
      </x:c>
      <x:c r="AM2873" s="18" t="n">
        <x:f>AE2873*INDEX('07 Mode Capacity'!$P$6:$P$17,MATCH("INLAND-"&amp;I2873,'07 Mode Capacity'!$C$6:$C$17,0))</x:f>
        <x:v>0</x:v>
      </x:c>
      <x:c r="AN2873" s="18" t="n">
        <x:f>SUM(AJ2873:AM2873)</x:f>
        <x:v>92.26818935299761</x:v>
      </x:c>
      <x:c r="AO2873" s="17" t="n">
        <x:f>IF(N2873=0,1,AN2873/N2873)</x:f>
        <x:v>0.1220478695145471</x:v>
      </x:c>
      <x:c r="AP2873" s="11" t="str">
        <x:f>IF(AO2873&gt;='01 Controls'!$E$16,"PASS","FAIL")</x:f>
        <x:v>FAIL</x:v>
      </x:c>
      <x:c r="AQ2873" s="11" t="str">
        <x:v>UNQUANTIFIED</x:v>
      </x:c>
      <x:c r="AR2873" s="11" t="str">
        <x:v>Position-class planning record; serial item and receiver open</x:v>
      </x:c>
      <x:c r="AS2873" s="26"/>
      <x:c r="AT2873" s="26"/>
    </x:row>
    <x:row r="2874">
      <x:c r="C2874" s="11" t="str">
        <x:v>M4-M-IWG-FLR-24</x:v>
      </x:c>
      <x:c r="D2874" s="11" t="str">
        <x:v>M4</x:v>
      </x:c>
      <x:c r="E2874" s="11" t="str">
        <x:v>Tornado sequence</x:v>
      </x:c>
      <x:c r="F2874" s="11" t="str">
        <x:v>M-IWG</x:v>
      </x:c>
      <x:c r="G2874" s="11" t="str">
        <x:v>Inland-waterway group</x:v>
      </x:c>
      <x:c r="H2874" s="11" t="str">
        <x:v>FLR-24</x:v>
      </x:c>
      <x:c r="I2874" s="19" t="n">
        <x:v>48</x:v>
      </x:c>
      <x:c r="J2874" s="21" t="n">
        <x:v>3</x:v>
      </x:c>
      <x:c r="K2874" s="18" t="n">
        <x:f>'05 Cargo Register'!K186</x:f>
        <x:v>315</x:v>
      </x:c>
      <x:c r="L2874" s="18" t="n">
        <x:f>'05 Cargo Register'!N186</x:f>
        <x:v>16</x:v>
      </x:c>
      <x:c r="M2874" s="18" t="n">
        <x:f>'05 Cargo Register'!O186</x:f>
        <x:v>512</x:v>
      </x:c>
      <x:c r="N2874" s="18" t="n">
        <x:f>J2874*K2874</x:f>
        <x:v>945</x:v>
      </x:c>
      <x:c r="O2874" s="18" t="n">
        <x:f>J2874*L2874</x:f>
        <x:v>48</x:v>
      </x:c>
      <x:c r="P2874" s="18" t="n">
        <x:f>J2874*M2874</x:f>
        <x:v>1536</x:v>
      </x:c>
      <x:c r="Q2874" s="22" t="n">
        <x:f>'01 Controls'!$E$28*'02 Cargo Classes'!$M$11</x:f>
        <x:v>0</x:v>
      </x:c>
      <x:c r="R2874" s="22" t="n">
        <x:f>'01 Controls'!$F$28*'02 Cargo Classes'!$N$11</x:f>
        <x:v>0</x:v>
      </x:c>
      <x:c r="S2874" s="22" t="n">
        <x:f>'01 Controls'!$G$28*'02 Cargo Classes'!$O$11</x:f>
        <x:v>0.95</x:v>
      </x:c>
      <x:c r="T2874" s="22" t="n">
        <x:f>'01 Controls'!$H$28*'02 Cargo Classes'!$P$11</x:f>
        <x:v>0</x:v>
      </x:c>
      <x:c r="U2874" s="22" t="n">
        <x:f>SUM(Q2874:T2874)</x:f>
        <x:v>0.95</x:v>
      </x:c>
      <x:c r="V2874" s="18" t="n">
        <x:f>IF(U2874=0,0,N2874*Q2874/U2874)</x:f>
        <x:v>0</x:v>
      </x:c>
      <x:c r="W2874" s="18" t="n">
        <x:f>IF(U2874=0,0,P2874*Q2874/U2874)</x:f>
        <x:v>0</x:v>
      </x:c>
      <x:c r="X2874" s="18" t="n">
        <x:f>MAX(V2874,W2874*'01 Controls'!$E$12)</x:f>
        <x:v>0</x:v>
      </x:c>
      <x:c r="Y2874" s="18" t="n">
        <x:f>IF(U2874=0,0,N2874*R2874/U2874)</x:f>
        <x:v>0</x:v>
      </x:c>
      <x:c r="Z2874" s="18" t="n">
        <x:f>IF(U2874=0,0,P2874*R2874/U2874)</x:f>
        <x:v>0</x:v>
      </x:c>
      <x:c r="AA2874" s="18" t="n">
        <x:f>MAX(Y2874,Z2874*'01 Controls'!$E$13)</x:f>
        <x:v>0</x:v>
      </x:c>
      <x:c r="AB2874" s="18" t="n">
        <x:f>IF(U2874=0,0,N2874*S2874/U2874)</x:f>
        <x:v>945</x:v>
      </x:c>
      <x:c r="AC2874" s="18" t="n">
        <x:f>IF(U2874=0,0,P2874*S2874/U2874)</x:f>
        <x:v>1535.9999999999998</x:v>
      </x:c>
      <x:c r="AD2874" s="18" t="n">
        <x:f>MAX(AB2874,AC2874*'01 Controls'!$E$14)</x:f>
        <x:v>945</x:v>
      </x:c>
      <x:c r="AE2874" s="18" t="n">
        <x:f>IF(U2874=0,0,N2874*T2874/U2874)</x:f>
        <x:v>0</x:v>
      </x:c>
      <x:c r="AF2874" s="18" t="n">
        <x:f>IF(U2874=0,0,P2874*T2874/U2874)</x:f>
        <x:v>0</x:v>
      </x:c>
      <x:c r="AG2874" s="18" t="n">
        <x:f>MAX(AE2874,AF2874*'01 Controls'!$E$15)</x:f>
        <x:v>0</x:v>
      </x:c>
      <x:c r="AH2874" s="18" t="n">
        <x:f>SUM(V2874,Y2874,AB2874,AE2874)</x:f>
        <x:v>945</x:v>
      </x:c>
      <x:c r="AI2874" s="18" t="n">
        <x:f>N2874-AH2874</x:f>
        <x:v>0</x:v>
      </x:c>
      <x:c r="AJ2874" s="18" t="n">
        <x:f>V2874*INDEX('07 Mode Capacity'!$P$6:$P$17,MATCH("AIR-"&amp;I2874,'07 Mode Capacity'!$C$6:$C$17,0))</x:f>
        <x:v>0</x:v>
      </x:c>
      <x:c r="AK2874" s="18" t="n">
        <x:f>Y2874*INDEX('07 Mode Capacity'!$P$6:$P$17,MATCH("OCEAN-"&amp;I2874,'07 Mode Capacity'!$C$6:$C$17,0))</x:f>
        <x:v>0</x:v>
      </x:c>
      <x:c r="AL2874" s="18" t="n">
        <x:f>AB2874*INDEX('07 Mode Capacity'!$P$6:$P$17,MATCH("LAND-"&amp;I2874,'07 Mode Capacity'!$C$6:$C$17,0))</x:f>
        <x:v>115.33523669124702</x:v>
      </x:c>
      <x:c r="AM2874" s="18" t="n">
        <x:f>AE2874*INDEX('07 Mode Capacity'!$P$6:$P$17,MATCH("INLAND-"&amp;I2874,'07 Mode Capacity'!$C$6:$C$17,0))</x:f>
        <x:v>0</x:v>
      </x:c>
      <x:c r="AN2874" s="18" t="n">
        <x:f>SUM(AJ2874:AM2874)</x:f>
        <x:v>115.33523669124702</x:v>
      </x:c>
      <x:c r="AO2874" s="17" t="n">
        <x:f>IF(N2874=0,1,AN2874/N2874)</x:f>
        <x:v>0.12204786951454712</x:v>
      </x:c>
      <x:c r="AP2874" s="11" t="str">
        <x:f>IF(AO2874&gt;='01 Controls'!$E$16,"PASS","FAIL")</x:f>
        <x:v>FAIL</x:v>
      </x:c>
      <x:c r="AQ2874" s="11" t="str">
        <x:v>UNQUANTIFIED</x:v>
      </x:c>
      <x:c r="AR2874" s="11" t="str">
        <x:v>Position-class planning record; serial item and receiver open</x:v>
      </x:c>
      <x:c r="AS2874" s="26"/>
      <x:c r="AT2874" s="26"/>
    </x:row>
    <x:row r="2875">
      <x:c r="C2875" s="11" t="str">
        <x:v>M4-M-IWG-ROL-30</x:v>
      </x:c>
      <x:c r="D2875" s="11" t="str">
        <x:v>M4</x:v>
      </x:c>
      <x:c r="E2875" s="11" t="str">
        <x:v>Tornado sequence</x:v>
      </x:c>
      <x:c r="F2875" s="11" t="str">
        <x:v>M-IWG</x:v>
      </x:c>
      <x:c r="G2875" s="11" t="str">
        <x:v>Inland-waterway group</x:v>
      </x:c>
      <x:c r="H2875" s="11" t="str">
        <x:v>ROL-30</x:v>
      </x:c>
      <x:c r="I2875" s="19" t="n">
        <x:v>48</x:v>
      </x:c>
      <x:c r="J2875" s="21" t="n">
        <x:v>3</x:v>
      </x:c>
      <x:c r="K2875" s="18" t="n">
        <x:f>'05 Cargo Register'!K187</x:f>
        <x:v>315</x:v>
      </x:c>
      <x:c r="L2875" s="18" t="n">
        <x:f>'05 Cargo Register'!N187</x:f>
        <x:v>14</x:v>
      </x:c>
      <x:c r="M2875" s="18" t="n">
        <x:f>'05 Cargo Register'!O187</x:f>
        <x:v>892.5</x:v>
      </x:c>
      <x:c r="N2875" s="18" t="n">
        <x:f>J2875*K2875</x:f>
        <x:v>945</x:v>
      </x:c>
      <x:c r="O2875" s="18" t="n">
        <x:f>J2875*L2875</x:f>
        <x:v>42</x:v>
      </x:c>
      <x:c r="P2875" s="18" t="n">
        <x:f>J2875*M2875</x:f>
        <x:v>2677.5</x:v>
      </x:c>
      <x:c r="Q2875" s="22" t="n">
        <x:f>'01 Controls'!$E$28*'02 Cargo Classes'!$M$12</x:f>
        <x:v>0</x:v>
      </x:c>
      <x:c r="R2875" s="22" t="n">
        <x:f>'01 Controls'!$F$28*'02 Cargo Classes'!$N$12</x:f>
        <x:v>0</x:v>
      </x:c>
      <x:c r="S2875" s="22" t="n">
        <x:f>'01 Controls'!$G$28*'02 Cargo Classes'!$O$12</x:f>
        <x:v>1.4249999999999998</x:v>
      </x:c>
      <x:c r="T2875" s="22" t="n">
        <x:f>'01 Controls'!$H$28*'02 Cargo Classes'!$P$12</x:f>
        <x:v>0</x:v>
      </x:c>
      <x:c r="U2875" s="22" t="n">
        <x:f>SUM(Q2875:T2875)</x:f>
        <x:v>1.4249999999999998</x:v>
      </x:c>
      <x:c r="V2875" s="18" t="n">
        <x:f>IF(U2875=0,0,N2875*Q2875/U2875)</x:f>
        <x:v>0</x:v>
      </x:c>
      <x:c r="W2875" s="18" t="n">
        <x:f>IF(U2875=0,0,P2875*Q2875/U2875)</x:f>
        <x:v>0</x:v>
      </x:c>
      <x:c r="X2875" s="18" t="n">
        <x:f>MAX(V2875,W2875*'01 Controls'!$E$12)</x:f>
        <x:v>0</x:v>
      </x:c>
      <x:c r="Y2875" s="18" t="n">
        <x:f>IF(U2875=0,0,N2875*R2875/U2875)</x:f>
        <x:v>0</x:v>
      </x:c>
      <x:c r="Z2875" s="18" t="n">
        <x:f>IF(U2875=0,0,P2875*R2875/U2875)</x:f>
        <x:v>0</x:v>
      </x:c>
      <x:c r="AA2875" s="18" t="n">
        <x:f>MAX(Y2875,Z2875*'01 Controls'!$E$13)</x:f>
        <x:v>0</x:v>
      </x:c>
      <x:c r="AB2875" s="18" t="n">
        <x:f>IF(U2875=0,0,N2875*S2875/U2875)</x:f>
        <x:v>945</x:v>
      </x:c>
      <x:c r="AC2875" s="18" t="n">
        <x:f>IF(U2875=0,0,P2875*S2875/U2875)</x:f>
        <x:v>2677.5</x:v>
      </x:c>
      <x:c r="AD2875" s="18" t="n">
        <x:f>MAX(AB2875,AC2875*'01 Controls'!$E$14)</x:f>
        <x:v>945</x:v>
      </x:c>
      <x:c r="AE2875" s="18" t="n">
        <x:f>IF(U2875=0,0,N2875*T2875/U2875)</x:f>
        <x:v>0</x:v>
      </x:c>
      <x:c r="AF2875" s="18" t="n">
        <x:f>IF(U2875=0,0,P2875*T2875/U2875)</x:f>
        <x:v>0</x:v>
      </x:c>
      <x:c r="AG2875" s="18" t="n">
        <x:f>MAX(AE2875,AF2875*'01 Controls'!$E$15)</x:f>
        <x:v>0</x:v>
      </x:c>
      <x:c r="AH2875" s="18" t="n">
        <x:f>SUM(V2875,Y2875,AB2875,AE2875)</x:f>
        <x:v>945</x:v>
      </x:c>
      <x:c r="AI2875" s="18" t="n">
        <x:f>N2875-AH2875</x:f>
        <x:v>0</x:v>
      </x:c>
      <x:c r="AJ2875" s="18" t="n">
        <x:f>V2875*INDEX('07 Mode Capacity'!$P$6:$P$17,MATCH("AIR-"&amp;I2875,'07 Mode Capacity'!$C$6:$C$17,0))</x:f>
        <x:v>0</x:v>
      </x:c>
      <x:c r="AK2875" s="18" t="n">
        <x:f>Y2875*INDEX('07 Mode Capacity'!$P$6:$P$17,MATCH("OCEAN-"&amp;I2875,'07 Mode Capacity'!$C$6:$C$17,0))</x:f>
        <x:v>0</x:v>
      </x:c>
      <x:c r="AL2875" s="18" t="n">
        <x:f>AB2875*INDEX('07 Mode Capacity'!$P$6:$P$17,MATCH("LAND-"&amp;I2875,'07 Mode Capacity'!$C$6:$C$17,0))</x:f>
        <x:v>115.33523669124702</x:v>
      </x:c>
      <x:c r="AM2875" s="18" t="n">
        <x:f>AE2875*INDEX('07 Mode Capacity'!$P$6:$P$17,MATCH("INLAND-"&amp;I2875,'07 Mode Capacity'!$C$6:$C$17,0))</x:f>
        <x:v>0</x:v>
      </x:c>
      <x:c r="AN2875" s="18" t="n">
        <x:f>SUM(AJ2875:AM2875)</x:f>
        <x:v>115.33523669124702</x:v>
      </x:c>
      <x:c r="AO2875" s="17" t="n">
        <x:f>IF(N2875=0,1,AN2875/N2875)</x:f>
        <x:v>0.12204786951454712</x:v>
      </x:c>
      <x:c r="AP2875" s="11" t="str">
        <x:f>IF(AO2875&gt;='01 Controls'!$E$16,"PASS","FAIL")</x:f>
        <x:v>FAIL</x:v>
      </x:c>
      <x:c r="AQ2875" s="11" t="str">
        <x:v>UNQUANTIFIED</x:v>
      </x:c>
      <x:c r="AR2875" s="11" t="str">
        <x:v>Position-class planning record; serial item and receiver open</x:v>
      </x:c>
      <x:c r="AS2875" s="26"/>
      <x:c r="AT2875" s="26"/>
    </x:row>
    <x:row r="2876">
      <x:c r="C2876" s="11" t="str">
        <x:v>M4-M-IWG-LIN-18</x:v>
      </x:c>
      <x:c r="D2876" s="11" t="str">
        <x:v>M4</x:v>
      </x:c>
      <x:c r="E2876" s="11" t="str">
        <x:v>Tornado sequence</x:v>
      </x:c>
      <x:c r="F2876" s="11" t="str">
        <x:v>M-IWG</x:v>
      </x:c>
      <x:c r="G2876" s="11" t="str">
        <x:v>Inland-waterway group</x:v>
      </x:c>
      <x:c r="H2876" s="11" t="str">
        <x:v>LIN-18</x:v>
      </x:c>
      <x:c r="I2876" s="19" t="n">
        <x:v>72</x:v>
      </x:c>
      <x:c r="J2876" s="21" t="n">
        <x:v>3</x:v>
      </x:c>
      <x:c r="K2876" s="18" t="n">
        <x:f>'05 Cargo Register'!K188</x:f>
        <x:v>168</x:v>
      </x:c>
      <x:c r="L2876" s="18" t="n">
        <x:f>'05 Cargo Register'!N188</x:f>
        <x:v>12</x:v>
      </x:c>
      <x:c r="M2876" s="18" t="n">
        <x:f>'05 Cargo Register'!O188</x:f>
        <x:v>528</x:v>
      </x:c>
      <x:c r="N2876" s="18" t="n">
        <x:f>J2876*K2876</x:f>
        <x:v>504</x:v>
      </x:c>
      <x:c r="O2876" s="18" t="n">
        <x:f>J2876*L2876</x:f>
        <x:v>36</x:v>
      </x:c>
      <x:c r="P2876" s="18" t="n">
        <x:f>J2876*M2876</x:f>
        <x:v>1584</x:v>
      </x:c>
      <x:c r="Q2876" s="22" t="n">
        <x:f>'01 Controls'!$E$28*'02 Cargo Classes'!$M$13</x:f>
        <x:v>0</x:v>
      </x:c>
      <x:c r="R2876" s="22" t="n">
        <x:f>'01 Controls'!$F$28*'02 Cargo Classes'!$N$13</x:f>
        <x:v>0</x:v>
      </x:c>
      <x:c r="S2876" s="22" t="n">
        <x:f>'01 Controls'!$G$28*'02 Cargo Classes'!$O$13</x:f>
        <x:v>0.95</x:v>
      </x:c>
      <x:c r="T2876" s="22" t="n">
        <x:f>'01 Controls'!$H$28*'02 Cargo Classes'!$P$13</x:f>
        <x:v>0</x:v>
      </x:c>
      <x:c r="U2876" s="22" t="n">
        <x:f>SUM(Q2876:T2876)</x:f>
        <x:v>0.95</x:v>
      </x:c>
      <x:c r="V2876" s="18" t="n">
        <x:f>IF(U2876=0,0,N2876*Q2876/U2876)</x:f>
        <x:v>0</x:v>
      </x:c>
      <x:c r="W2876" s="18" t="n">
        <x:f>IF(U2876=0,0,P2876*Q2876/U2876)</x:f>
        <x:v>0</x:v>
      </x:c>
      <x:c r="X2876" s="18" t="n">
        <x:f>MAX(V2876,W2876*'01 Controls'!$E$12)</x:f>
        <x:v>0</x:v>
      </x:c>
      <x:c r="Y2876" s="18" t="n">
        <x:f>IF(U2876=0,0,N2876*R2876/U2876)</x:f>
        <x:v>0</x:v>
      </x:c>
      <x:c r="Z2876" s="18" t="n">
        <x:f>IF(U2876=0,0,P2876*R2876/U2876)</x:f>
        <x:v>0</x:v>
      </x:c>
      <x:c r="AA2876" s="18" t="n">
        <x:f>MAX(Y2876,Z2876*'01 Controls'!$E$13)</x:f>
        <x:v>0</x:v>
      </x:c>
      <x:c r="AB2876" s="18" t="n">
        <x:f>IF(U2876=0,0,N2876*S2876/U2876)</x:f>
        <x:v>504</x:v>
      </x:c>
      <x:c r="AC2876" s="18" t="n">
        <x:f>IF(U2876=0,0,P2876*S2876/U2876)</x:f>
        <x:v>1584</x:v>
      </x:c>
      <x:c r="AD2876" s="18" t="n">
        <x:f>MAX(AB2876,AC2876*'01 Controls'!$E$14)</x:f>
        <x:v>504</x:v>
      </x:c>
      <x:c r="AE2876" s="18" t="n">
        <x:f>IF(U2876=0,0,N2876*T2876/U2876)</x:f>
        <x:v>0</x:v>
      </x:c>
      <x:c r="AF2876" s="18" t="n">
        <x:f>IF(U2876=0,0,P2876*T2876/U2876)</x:f>
        <x:v>0</x:v>
      </x:c>
      <x:c r="AG2876" s="18" t="n">
        <x:f>MAX(AE2876,AF2876*'01 Controls'!$E$15)</x:f>
        <x:v>0</x:v>
      </x:c>
      <x:c r="AH2876" s="18" t="n">
        <x:f>SUM(V2876,Y2876,AB2876,AE2876)</x:f>
        <x:v>504</x:v>
      </x:c>
      <x:c r="AI2876" s="18" t="n">
        <x:f>N2876-AH2876</x:f>
        <x:v>0</x:v>
      </x:c>
      <x:c r="AJ2876" s="18" t="n">
        <x:f>V2876*INDEX('07 Mode Capacity'!$P$6:$P$17,MATCH("AIR-"&amp;I2876,'07 Mode Capacity'!$C$6:$C$17,0))</x:f>
        <x:v>0</x:v>
      </x:c>
      <x:c r="AK2876" s="18" t="n">
        <x:f>Y2876*INDEX('07 Mode Capacity'!$P$6:$P$17,MATCH("OCEAN-"&amp;I2876,'07 Mode Capacity'!$C$6:$C$17,0))</x:f>
        <x:v>0</x:v>
      </x:c>
      <x:c r="AL2876" s="18" t="n">
        <x:f>AB2876*INDEX('07 Mode Capacity'!$P$6:$P$17,MATCH("LAND-"&amp;I2876,'07 Mode Capacity'!$C$6:$C$17,0))</x:f>
        <x:v>360.3651532892041</x:v>
      </x:c>
      <x:c r="AM2876" s="18" t="n">
        <x:f>AE2876*INDEX('07 Mode Capacity'!$P$6:$P$17,MATCH("INLAND-"&amp;I2876,'07 Mode Capacity'!$C$6:$C$17,0))</x:f>
        <x:v>0</x:v>
      </x:c>
      <x:c r="AN2876" s="18" t="n">
        <x:f>SUM(AJ2876:AM2876)</x:f>
        <x:v>360.3651532892041</x:v>
      </x:c>
      <x:c r="AO2876" s="17" t="n">
        <x:f>IF(N2876=0,1,AN2876/N2876)</x:f>
        <x:v>0.7150102247801668</x:v>
      </x:c>
      <x:c r="AP2876" s="11" t="str">
        <x:f>IF(AO2876&gt;='01 Controls'!$E$16,"PASS","FAIL")</x:f>
        <x:v>FAIL</x:v>
      </x:c>
      <x:c r="AQ2876" s="11" t="str">
        <x:v>UNQUANTIFIED</x:v>
      </x:c>
      <x:c r="AR2876" s="11" t="str">
        <x:v>Position-class planning record; serial item and receiver open</x:v>
      </x:c>
      <x:c r="AS2876" s="26"/>
      <x:c r="AT2876" s="26"/>
    </x:row>
    <x:row r="2877">
      <x:c r="C2877" s="11" t="str">
        <x:v>M4-M-IWG-BLK-08</x:v>
      </x:c>
      <x:c r="D2877" s="11" t="str">
        <x:v>M4</x:v>
      </x:c>
      <x:c r="E2877" s="11" t="str">
        <x:v>Tornado sequence</x:v>
      </x:c>
      <x:c r="F2877" s="11" t="str">
        <x:v>M-IWG</x:v>
      </x:c>
      <x:c r="G2877" s="11" t="str">
        <x:v>Inland-waterway group</x:v>
      </x:c>
      <x:c r="H2877" s="11" t="str">
        <x:v>BLK-08</x:v>
      </x:c>
      <x:c r="I2877" s="19" t="n">
        <x:v>48</x:v>
      </x:c>
      <x:c r="J2877" s="21" t="n">
        <x:v>3</x:v>
      </x:c>
      <x:c r="K2877" s="18" t="n">
        <x:f>'05 Cargo Register'!K189</x:f>
        <x:v>105</x:v>
      </x:c>
      <x:c r="L2877" s="18" t="n">
        <x:f>'05 Cargo Register'!N189</x:f>
        <x:v>17</x:v>
      </x:c>
      <x:c r="M2877" s="18" t="n">
        <x:f>'05 Cargo Register'!O189</x:f>
        <x:v>867</x:v>
      </x:c>
      <x:c r="N2877" s="18" t="n">
        <x:f>J2877*K2877</x:f>
        <x:v>315</x:v>
      </x:c>
      <x:c r="O2877" s="18" t="n">
        <x:f>J2877*L2877</x:f>
        <x:v>51</x:v>
      </x:c>
      <x:c r="P2877" s="18" t="n">
        <x:f>J2877*M2877</x:f>
        <x:v>2601</x:v>
      </x:c>
      <x:c r="Q2877" s="22" t="n">
        <x:f>'01 Controls'!$E$28*'02 Cargo Classes'!$M$14</x:f>
        <x:v>0.05</x:v>
      </x:c>
      <x:c r="R2877" s="22" t="n">
        <x:f>'01 Controls'!$F$28*'02 Cargo Classes'!$N$14</x:f>
        <x:v>0</x:v>
      </x:c>
      <x:c r="S2877" s="22" t="n">
        <x:f>'01 Controls'!$G$28*'02 Cargo Classes'!$O$14</x:f>
        <x:v>0.95</x:v>
      </x:c>
      <x:c r="T2877" s="22" t="n">
        <x:f>'01 Controls'!$H$28*'02 Cargo Classes'!$P$14</x:f>
        <x:v>0</x:v>
      </x:c>
      <x:c r="U2877" s="22" t="n">
        <x:f>SUM(Q2877:T2877)</x:f>
        <x:v>1</x:v>
      </x:c>
      <x:c r="V2877" s="18" t="n">
        <x:f>IF(U2877=0,0,N2877*Q2877/U2877)</x:f>
        <x:v>15.75</x:v>
      </x:c>
      <x:c r="W2877" s="18" t="n">
        <x:f>IF(U2877=0,0,P2877*Q2877/U2877)</x:f>
        <x:v>130.05</x:v>
      </x:c>
      <x:c r="X2877" s="18" t="n">
        <x:f>MAX(V2877,W2877*'01 Controls'!$E$12)</x:f>
        <x:v>32.5125</x:v>
      </x:c>
      <x:c r="Y2877" s="18" t="n">
        <x:f>IF(U2877=0,0,N2877*R2877/U2877)</x:f>
        <x:v>0</x:v>
      </x:c>
      <x:c r="Z2877" s="18" t="n">
        <x:f>IF(U2877=0,0,P2877*R2877/U2877)</x:f>
        <x:v>0</x:v>
      </x:c>
      <x:c r="AA2877" s="18" t="n">
        <x:f>MAX(Y2877,Z2877*'01 Controls'!$E$13)</x:f>
        <x:v>0</x:v>
      </x:c>
      <x:c r="AB2877" s="18" t="n">
        <x:f>IF(U2877=0,0,N2877*S2877/U2877)</x:f>
        <x:v>299.25</x:v>
      </x:c>
      <x:c r="AC2877" s="18" t="n">
        <x:f>IF(U2877=0,0,P2877*S2877/U2877)</x:f>
        <x:v>2470.95</x:v>
      </x:c>
      <x:c r="AD2877" s="18" t="n">
        <x:f>MAX(AB2877,AC2877*'01 Controls'!$E$14)</x:f>
        <x:v>494.19</x:v>
      </x:c>
      <x:c r="AE2877" s="18" t="n">
        <x:f>IF(U2877=0,0,N2877*T2877/U2877)</x:f>
        <x:v>0</x:v>
      </x:c>
      <x:c r="AF2877" s="18" t="n">
        <x:f>IF(U2877=0,0,P2877*T2877/U2877)</x:f>
        <x:v>0</x:v>
      </x:c>
      <x:c r="AG2877" s="18" t="n">
        <x:f>MAX(AE2877,AF2877*'01 Controls'!$E$15)</x:f>
        <x:v>0</x:v>
      </x:c>
      <x:c r="AH2877" s="18" t="n">
        <x:f>SUM(V2877,Y2877,AB2877,AE2877)</x:f>
        <x:v>315</x:v>
      </x:c>
      <x:c r="AI2877" s="18" t="n">
        <x:f>N2877-AH2877</x:f>
        <x:v>0</x:v>
      </x:c>
      <x:c r="AJ2877" s="18" t="n">
        <x:f>V2877*INDEX('07 Mode Capacity'!$P$6:$P$17,MATCH("AIR-"&amp;I2877,'07 Mode Capacity'!$C$6:$C$17,0))</x:f>
        <x:v>4.415286618056359</x:v>
      </x:c>
      <x:c r="AK2877" s="18" t="n">
        <x:f>Y2877*INDEX('07 Mode Capacity'!$P$6:$P$17,MATCH("OCEAN-"&amp;I2877,'07 Mode Capacity'!$C$6:$C$17,0))</x:f>
        <x:v>0</x:v>
      </x:c>
      <x:c r="AL2877" s="18" t="n">
        <x:f>AB2877*INDEX('07 Mode Capacity'!$P$6:$P$17,MATCH("LAND-"&amp;I2877,'07 Mode Capacity'!$C$6:$C$17,0))</x:f>
        <x:v>36.52282495222822</x:v>
      </x:c>
      <x:c r="AM2877" s="18" t="n">
        <x:f>AE2877*INDEX('07 Mode Capacity'!$P$6:$P$17,MATCH("INLAND-"&amp;I2877,'07 Mode Capacity'!$C$6:$C$17,0))</x:f>
        <x:v>0</x:v>
      </x:c>
      <x:c r="AN2877" s="18" t="n">
        <x:f>SUM(AJ2877:AM2877)</x:f>
        <x:v>40.938111570284576</x:v>
      </x:c>
      <x:c r="AO2877" s="17" t="n">
        <x:f>IF(N2877=0,1,AN2877/N2877)</x:f>
        <x:v>0.12996225895328437</x:v>
      </x:c>
      <x:c r="AP2877" s="11" t="str">
        <x:f>IF(AO2877&gt;='01 Controls'!$E$16,"PASS","FAIL")</x:f>
        <x:v>FAIL</x:v>
      </x:c>
      <x:c r="AQ2877" s="11" t="str">
        <x:v>UNQUANTIFIED</x:v>
      </x:c>
      <x:c r="AR2877" s="11" t="str">
        <x:v>Position-class planning record; serial item and receiver open</x:v>
      </x:c>
      <x:c r="AS2877" s="26"/>
      <x:c r="AT2877" s="26"/>
    </x:row>
    <x:row r="2878">
      <x:c r="C2878" s="11" t="str">
        <x:v>M4-M-IWG-OOG-80</x:v>
      </x:c>
      <x:c r="D2878" s="11" t="str">
        <x:v>M4</x:v>
      </x:c>
      <x:c r="E2878" s="11" t="str">
        <x:v>Tornado sequence</x:v>
      </x:c>
      <x:c r="F2878" s="11" t="str">
        <x:v>M-IWG</x:v>
      </x:c>
      <x:c r="G2878" s="11" t="str">
        <x:v>Inland-waterway group</x:v>
      </x:c>
      <x:c r="H2878" s="11" t="str">
        <x:v>OOG-80</x:v>
      </x:c>
      <x:c r="I2878" s="19" t="n">
        <x:v>72</x:v>
      </x:c>
      <x:c r="J2878" s="21" t="n">
        <x:v>3</x:v>
      </x:c>
      <x:c r="K2878" s="18" t="n">
        <x:f>'05 Cargo Register'!K190</x:f>
        <x:v>420</x:v>
      </x:c>
      <x:c r="L2878" s="18" t="n">
        <x:f>'05 Cargo Register'!N190</x:f>
        <x:v>7</x:v>
      </x:c>
      <x:c r="M2878" s="18" t="n">
        <x:f>'05 Cargo Register'!O190</x:f>
        <x:v>1232</x:v>
      </x:c>
      <x:c r="N2878" s="18" t="n">
        <x:f>J2878*K2878</x:f>
        <x:v>1260</x:v>
      </x:c>
      <x:c r="O2878" s="18" t="n">
        <x:f>J2878*L2878</x:f>
        <x:v>21</x:v>
      </x:c>
      <x:c r="P2878" s="18" t="n">
        <x:f>J2878*M2878</x:f>
        <x:v>3696</x:v>
      </x:c>
      <x:c r="Q2878" s="22" t="n">
        <x:f>'01 Controls'!$E$28*'02 Cargo Classes'!$M$15</x:f>
        <x:v>0</x:v>
      </x:c>
      <x:c r="R2878" s="22" t="n">
        <x:f>'01 Controls'!$F$28*'02 Cargo Classes'!$N$15</x:f>
        <x:v>0</x:v>
      </x:c>
      <x:c r="S2878" s="22" t="n">
        <x:f>'01 Controls'!$G$28*'02 Cargo Classes'!$O$15</x:f>
        <x:v>0.57</x:v>
      </x:c>
      <x:c r="T2878" s="22" t="n">
        <x:f>'01 Controls'!$H$28*'02 Cargo Classes'!$P$15</x:f>
        <x:v>0</x:v>
      </x:c>
      <x:c r="U2878" s="22" t="n">
        <x:f>SUM(Q2878:T2878)</x:f>
        <x:v>0.57</x:v>
      </x:c>
      <x:c r="V2878" s="18" t="n">
        <x:f>IF(U2878=0,0,N2878*Q2878/U2878)</x:f>
        <x:v>0</x:v>
      </x:c>
      <x:c r="W2878" s="18" t="n">
        <x:f>IF(U2878=0,0,P2878*Q2878/U2878)</x:f>
        <x:v>0</x:v>
      </x:c>
      <x:c r="X2878" s="18" t="n">
        <x:f>MAX(V2878,W2878*'01 Controls'!$E$12)</x:f>
        <x:v>0</x:v>
      </x:c>
      <x:c r="Y2878" s="18" t="n">
        <x:f>IF(U2878=0,0,N2878*R2878/U2878)</x:f>
        <x:v>0</x:v>
      </x:c>
      <x:c r="Z2878" s="18" t="n">
        <x:f>IF(U2878=0,0,P2878*R2878/U2878)</x:f>
        <x:v>0</x:v>
      </x:c>
      <x:c r="AA2878" s="18" t="n">
        <x:f>MAX(Y2878,Z2878*'01 Controls'!$E$13)</x:f>
        <x:v>0</x:v>
      </x:c>
      <x:c r="AB2878" s="18" t="n">
        <x:f>IF(U2878=0,0,N2878*S2878/U2878)</x:f>
        <x:v>1260</x:v>
      </x:c>
      <x:c r="AC2878" s="18" t="n">
        <x:f>IF(U2878=0,0,P2878*S2878/U2878)</x:f>
        <x:v>3696</x:v>
      </x:c>
      <x:c r="AD2878" s="18" t="n">
        <x:f>MAX(AB2878,AC2878*'01 Controls'!$E$14)</x:f>
        <x:v>1260</x:v>
      </x:c>
      <x:c r="AE2878" s="18" t="n">
        <x:f>IF(U2878=0,0,N2878*T2878/U2878)</x:f>
        <x:v>0</x:v>
      </x:c>
      <x:c r="AF2878" s="18" t="n">
        <x:f>IF(U2878=0,0,P2878*T2878/U2878)</x:f>
        <x:v>0</x:v>
      </x:c>
      <x:c r="AG2878" s="18" t="n">
        <x:f>MAX(AE2878,AF2878*'01 Controls'!$E$15)</x:f>
        <x:v>0</x:v>
      </x:c>
      <x:c r="AH2878" s="18" t="n">
        <x:f>SUM(V2878,Y2878,AB2878,AE2878)</x:f>
        <x:v>1260</x:v>
      </x:c>
      <x:c r="AI2878" s="18" t="n">
        <x:f>N2878-AH2878</x:f>
        <x:v>0</x:v>
      </x:c>
      <x:c r="AJ2878" s="18" t="n">
        <x:f>V2878*INDEX('07 Mode Capacity'!$P$6:$P$17,MATCH("AIR-"&amp;I2878,'07 Mode Capacity'!$C$6:$C$17,0))</x:f>
        <x:v>0</x:v>
      </x:c>
      <x:c r="AK2878" s="18" t="n">
        <x:f>Y2878*INDEX('07 Mode Capacity'!$P$6:$P$17,MATCH("OCEAN-"&amp;I2878,'07 Mode Capacity'!$C$6:$C$17,0))</x:f>
        <x:v>0</x:v>
      </x:c>
      <x:c r="AL2878" s="18" t="n">
        <x:f>AB2878*INDEX('07 Mode Capacity'!$P$6:$P$17,MATCH("LAND-"&amp;I2878,'07 Mode Capacity'!$C$6:$C$17,0))</x:f>
        <x:v>900.9128832230102</x:v>
      </x:c>
      <x:c r="AM2878" s="18" t="n">
        <x:f>AE2878*INDEX('07 Mode Capacity'!$P$6:$P$17,MATCH("INLAND-"&amp;I2878,'07 Mode Capacity'!$C$6:$C$17,0))</x:f>
        <x:v>0</x:v>
      </x:c>
      <x:c r="AN2878" s="18" t="n">
        <x:f>SUM(AJ2878:AM2878)</x:f>
        <x:v>900.9128832230102</x:v>
      </x:c>
      <x:c r="AO2878" s="17" t="n">
        <x:f>IF(N2878=0,1,AN2878/N2878)</x:f>
        <x:v>0.7150102247801668</x:v>
      </x:c>
      <x:c r="AP2878" s="11" t="str">
        <x:f>IF(AO2878&gt;='01 Controls'!$E$16,"PASS","FAIL")</x:f>
        <x:v>FAIL</x:v>
      </x:c>
      <x:c r="AQ2878" s="11" t="str">
        <x:v>UNQUANTIFIED</x:v>
      </x:c>
      <x:c r="AR2878" s="11" t="str">
        <x:v>Position-class planning record; serial item and receiver open</x:v>
      </x:c>
      <x:c r="AS2878" s="26"/>
      <x:c r="AT2878" s="26"/>
    </x:row>
    <x:row r="2879">
      <x:c r="C2879" s="11" t="str">
        <x:v>M4-M-OSG-APL-45</x:v>
      </x:c>
      <x:c r="D2879" s="11" t="str">
        <x:v>M4</x:v>
      </x:c>
      <x:c r="E2879" s="11" t="str">
        <x:v>Tornado sequence</x:v>
      </x:c>
      <x:c r="F2879" s="11" t="str">
        <x:v>M-OSG</x:v>
      </x:c>
      <x:c r="G2879" s="11" t="str">
        <x:v>Offshore-support group</x:v>
      </x:c>
      <x:c r="H2879" s="11" t="str">
        <x:v>APL-45</x:v>
      </x:c>
      <x:c r="I2879" s="19" t="n">
        <x:v>24</x:v>
      </x:c>
      <x:c r="J2879" s="21" t="n">
        <x:v>1</x:v>
      </x:c>
      <x:c r="K2879" s="18" t="n">
        <x:f>'05 Cargo Register'!K191</x:f>
        <x:v>63</x:v>
      </x:c>
      <x:c r="L2879" s="18" t="n">
        <x:f>'05 Cargo Register'!N191</x:f>
        <x:v>17</x:v>
      </x:c>
      <x:c r="M2879" s="18" t="n">
        <x:f>'05 Cargo Register'!O191</x:f>
        <x:v>127.5</x:v>
      </x:c>
      <x:c r="N2879" s="18" t="n">
        <x:f>J2879*K2879</x:f>
        <x:v>63</x:v>
      </x:c>
      <x:c r="O2879" s="18" t="n">
        <x:f>J2879*L2879</x:f>
        <x:v>17</x:v>
      </x:c>
      <x:c r="P2879" s="18" t="n">
        <x:f>J2879*M2879</x:f>
        <x:v>127.5</x:v>
      </x:c>
      <x:c r="Q2879" s="22" t="n">
        <x:f>'01 Controls'!$E$28*'02 Cargo Classes'!$M$6</x:f>
        <x:v>0.15000000000000002</x:v>
      </x:c>
      <x:c r="R2879" s="22" t="n">
        <x:f>'01 Controls'!$F$28*'02 Cargo Classes'!$N$6</x:f>
        <x:v>0</x:v>
      </x:c>
      <x:c r="S2879" s="22" t="n">
        <x:f>'01 Controls'!$G$28*'02 Cargo Classes'!$O$6</x:f>
        <x:v>0.95</x:v>
      </x:c>
      <x:c r="T2879" s="22" t="n">
        <x:f>'01 Controls'!$H$28*'02 Cargo Classes'!$P$6</x:f>
        <x:v>0</x:v>
      </x:c>
      <x:c r="U2879" s="22" t="n">
        <x:f>SUM(Q2879:T2879)</x:f>
        <x:v>1.1</x:v>
      </x:c>
      <x:c r="V2879" s="18" t="n">
        <x:f>IF(U2879=0,0,N2879*Q2879/U2879)</x:f>
        <x:v>8.590909090909092</x:v>
      </x:c>
      <x:c r="W2879" s="18" t="n">
        <x:f>IF(U2879=0,0,P2879*Q2879/U2879)</x:f>
        <x:v>17.386363636363637</x:v>
      </x:c>
      <x:c r="X2879" s="18" t="n">
        <x:f>MAX(V2879,W2879*'01 Controls'!$E$12)</x:f>
        <x:v>8.590909090909092</x:v>
      </x:c>
      <x:c r="Y2879" s="18" t="n">
        <x:f>IF(U2879=0,0,N2879*R2879/U2879)</x:f>
        <x:v>0</x:v>
      </x:c>
      <x:c r="Z2879" s="18" t="n">
        <x:f>IF(U2879=0,0,P2879*R2879/U2879)</x:f>
        <x:v>0</x:v>
      </x:c>
      <x:c r="AA2879" s="18" t="n">
        <x:f>MAX(Y2879,Z2879*'01 Controls'!$E$13)</x:f>
        <x:v>0</x:v>
      </x:c>
      <x:c r="AB2879" s="18" t="n">
        <x:f>IF(U2879=0,0,N2879*S2879/U2879)</x:f>
        <x:v>54.4090909090909</x:v>
      </x:c>
      <x:c r="AC2879" s="18" t="n">
        <x:f>IF(U2879=0,0,P2879*S2879/U2879)</x:f>
        <x:v>110.11363636363636</x:v>
      </x:c>
      <x:c r="AD2879" s="18" t="n">
        <x:f>MAX(AB2879,AC2879*'01 Controls'!$E$14)</x:f>
        <x:v>54.4090909090909</x:v>
      </x:c>
      <x:c r="AE2879" s="18" t="n">
        <x:f>IF(U2879=0,0,N2879*T2879/U2879)</x:f>
        <x:v>0</x:v>
      </x:c>
      <x:c r="AF2879" s="18" t="n">
        <x:f>IF(U2879=0,0,P2879*T2879/U2879)</x:f>
        <x:v>0</x:v>
      </x:c>
      <x:c r="AG2879" s="18" t="n">
        <x:f>MAX(AE2879,AF2879*'01 Controls'!$E$15)</x:f>
        <x:v>0</x:v>
      </x:c>
      <x:c r="AH2879" s="18" t="n">
        <x:f>SUM(V2879,Y2879,AB2879,AE2879)</x:f>
        <x:v>62.99999999999999</x:v>
      </x:c>
      <x:c r="AI2879" s="18" t="n">
        <x:f>N2879-AH2879</x:f>
        <x:v>7.105427357601002e-15</x:v>
      </x:c>
      <x:c r="AJ2879" s="18" t="n">
        <x:f>V2879*INDEX('07 Mode Capacity'!$P$6:$P$17,MATCH("AIR-"&amp;I2879,'07 Mode Capacity'!$C$6:$C$17,0))</x:f>
        <x:v>1.7432163100702882</x:v>
      </x:c>
      <x:c r="AK2879" s="18" t="n">
        <x:f>Y2879*INDEX('07 Mode Capacity'!$P$6:$P$17,MATCH("OCEAN-"&amp;I2879,'07 Mode Capacity'!$C$6:$C$17,0))</x:f>
        <x:v>0</x:v>
      </x:c>
      <x:c r="AL2879" s="18" t="n">
        <x:f>AB2879*INDEX('07 Mode Capacity'!$P$6:$P$17,MATCH("LAND-"&amp;I2879,'07 Mode Capacity'!$C$6:$C$17,0))</x:f>
        <x:v>20.811527560304498</x:v>
      </x:c>
      <x:c r="AM2879" s="18" t="n">
        <x:f>AE2879*INDEX('07 Mode Capacity'!$P$6:$P$17,MATCH("INLAND-"&amp;I2879,'07 Mode Capacity'!$C$6:$C$17,0))</x:f>
        <x:v>0</x:v>
      </x:c>
      <x:c r="AN2879" s="18" t="n">
        <x:f>SUM(AJ2879:AM2879)</x:f>
        <x:v>22.554743870374786</x:v>
      </x:c>
      <x:c r="AO2879" s="17" t="n">
        <x:f>IF(N2879=0,1,AN2879/N2879)</x:f>
        <x:v>0.35801180746626643</x:v>
      </x:c>
      <x:c r="AP2879" s="11" t="str">
        <x:f>IF(AO2879&gt;='01 Controls'!$E$16,"PASS","FAIL")</x:f>
        <x:v>FAIL</x:v>
      </x:c>
      <x:c r="AQ2879" s="11" t="str">
        <x:v>UNQUANTIFIED</x:v>
      </x:c>
      <x:c r="AR2879" s="11" t="str">
        <x:v>Position-class planning record; serial item and receiver open</x:v>
      </x:c>
      <x:c r="AS2879" s="26"/>
      <x:c r="AT2879" s="26"/>
    </x:row>
    <x:row r="2880">
      <x:c r="C2880" s="11" t="str">
        <x:v>M4-M-OSG-ISO-18</x:v>
      </x:c>
      <x:c r="D2880" s="11" t="str">
        <x:v>M4</x:v>
      </x:c>
      <x:c r="E2880" s="11" t="str">
        <x:v>Tornado sequence</x:v>
      </x:c>
      <x:c r="F2880" s="11" t="str">
        <x:v>M-OSG</x:v>
      </x:c>
      <x:c r="G2880" s="11" t="str">
        <x:v>Offshore-support group</x:v>
      </x:c>
      <x:c r="H2880" s="11" t="str">
        <x:v>ISO-18</x:v>
      </x:c>
      <x:c r="I2880" s="19" t="n">
        <x:v>48</x:v>
      </x:c>
      <x:c r="J2880" s="21" t="n">
        <x:v>1</x:v>
      </x:c>
      <x:c r="K2880" s="18" t="n">
        <x:f>'05 Cargo Register'!K192</x:f>
        <x:v>252</x:v>
      </x:c>
      <x:c r="L2880" s="18" t="n">
        <x:f>'05 Cargo Register'!N192</x:f>
        <x:v>17</x:v>
      </x:c>
      <x:c r="M2880" s="18" t="n">
        <x:f>'05 Cargo Register'!O192</x:f>
        <x:v>448.8</x:v>
      </x:c>
      <x:c r="N2880" s="18" t="n">
        <x:f>J2880*K2880</x:f>
        <x:v>252</x:v>
      </x:c>
      <x:c r="O2880" s="18" t="n">
        <x:f>J2880*L2880</x:f>
        <x:v>17</x:v>
      </x:c>
      <x:c r="P2880" s="18" t="n">
        <x:f>J2880*M2880</x:f>
        <x:v>448.8</x:v>
      </x:c>
      <x:c r="Q2880" s="22" t="n">
        <x:f>'01 Controls'!$E$28*'02 Cargo Classes'!$M$7</x:f>
        <x:v>0.010000000000000002</x:v>
      </x:c>
      <x:c r="R2880" s="22" t="n">
        <x:f>'01 Controls'!$F$28*'02 Cargo Classes'!$N$7</x:f>
        <x:v>0</x:v>
      </x:c>
      <x:c r="S2880" s="22" t="n">
        <x:f>'01 Controls'!$G$28*'02 Cargo Classes'!$O$7</x:f>
        <x:v>1.14</x:v>
      </x:c>
      <x:c r="T2880" s="22" t="n">
        <x:f>'01 Controls'!$H$28*'02 Cargo Classes'!$P$7</x:f>
        <x:v>0</x:v>
      </x:c>
      <x:c r="U2880" s="22" t="n">
        <x:f>SUM(Q2880:T2880)</x:f>
        <x:v>1.15</x:v>
      </x:c>
      <x:c r="V2880" s="18" t="n">
        <x:f>IF(U2880=0,0,N2880*Q2880/U2880)</x:f>
        <x:v>2.1913043478260876</x:v>
      </x:c>
      <x:c r="W2880" s="18" t="n">
        <x:f>IF(U2880=0,0,P2880*Q2880/U2880)</x:f>
        <x:v>3.9026086956521753</x:v>
      </x:c>
      <x:c r="X2880" s="18" t="n">
        <x:f>MAX(V2880,W2880*'01 Controls'!$E$12)</x:f>
        <x:v>2.1913043478260876</x:v>
      </x:c>
      <x:c r="Y2880" s="18" t="n">
        <x:f>IF(U2880=0,0,N2880*R2880/U2880)</x:f>
        <x:v>0</x:v>
      </x:c>
      <x:c r="Z2880" s="18" t="n">
        <x:f>IF(U2880=0,0,P2880*R2880/U2880)</x:f>
        <x:v>0</x:v>
      </x:c>
      <x:c r="AA2880" s="18" t="n">
        <x:f>MAX(Y2880,Z2880*'01 Controls'!$E$13)</x:f>
        <x:v>0</x:v>
      </x:c>
      <x:c r="AB2880" s="18" t="n">
        <x:f>IF(U2880=0,0,N2880*S2880/U2880)</x:f>
        <x:v>249.8086956521739</x:v>
      </x:c>
      <x:c r="AC2880" s="18" t="n">
        <x:f>IF(U2880=0,0,P2880*S2880/U2880)</x:f>
        <x:v>444.8973913043478</x:v>
      </x:c>
      <x:c r="AD2880" s="18" t="n">
        <x:f>MAX(AB2880,AC2880*'01 Controls'!$E$14)</x:f>
        <x:v>249.8086956521739</x:v>
      </x:c>
      <x:c r="AE2880" s="18" t="n">
        <x:f>IF(U2880=0,0,N2880*T2880/U2880)</x:f>
        <x:v>0</x:v>
      </x:c>
      <x:c r="AF2880" s="18" t="n">
        <x:f>IF(U2880=0,0,P2880*T2880/U2880)</x:f>
        <x:v>0</x:v>
      </x:c>
      <x:c r="AG2880" s="18" t="n">
        <x:f>MAX(AE2880,AF2880*'01 Controls'!$E$15)</x:f>
        <x:v>0</x:v>
      </x:c>
      <x:c r="AH2880" s="18" t="n">
        <x:f>SUM(V2880,Y2880,AB2880,AE2880)</x:f>
        <x:v>251.99999999999997</x:v>
      </x:c>
      <x:c r="AI2880" s="18" t="n">
        <x:f>N2880-AH2880</x:f>
        <x:v>2.842170943040401e-14</x:v>
      </x:c>
      <x:c r="AJ2880" s="18" t="n">
        <x:f>V2880*INDEX('07 Mode Capacity'!$P$6:$P$17,MATCH("AIR-"&amp;I2880,'07 Mode Capacity'!$C$6:$C$17,0))</x:f>
        <x:v>0.6143007468600153</x:v>
      </x:c>
      <x:c r="AK2880" s="18" t="n">
        <x:f>Y2880*INDEX('07 Mode Capacity'!$P$6:$P$17,MATCH("OCEAN-"&amp;I2880,'07 Mode Capacity'!$C$6:$C$17,0))</x:f>
        <x:v>0</x:v>
      </x:c>
      <x:c r="AL2880" s="18" t="n">
        <x:f>AB2880*INDEX('07 Mode Capacity'!$P$6:$P$17,MATCH("LAND-"&amp;I2880,'07 Mode Capacity'!$C$6:$C$17,0))</x:f>
        <x:v>30.48861909055573</x:v>
      </x:c>
      <x:c r="AM2880" s="18" t="n">
        <x:f>AE2880*INDEX('07 Mode Capacity'!$P$6:$P$17,MATCH("INLAND-"&amp;I2880,'07 Mode Capacity'!$C$6:$C$17,0))</x:f>
        <x:v>0</x:v>
      </x:c>
      <x:c r="AN2880" s="18" t="n">
        <x:f>SUM(AJ2880:AM2880)</x:f>
        <x:v>31.102919837415744</x:v>
      </x:c>
      <x:c r="AO2880" s="17" t="n">
        <x:f>IF(N2880=0,1,AN2880/N2880)</x:f>
        <x:v>0.1234242850691101</x:v>
      </x:c>
      <x:c r="AP2880" s="11" t="str">
        <x:f>IF(AO2880&gt;='01 Controls'!$E$16,"PASS","FAIL")</x:f>
        <x:v>FAIL</x:v>
      </x:c>
      <x:c r="AQ2880" s="11" t="str">
        <x:v>UNQUANTIFIED</x:v>
      </x:c>
      <x:c r="AR2880" s="11" t="str">
        <x:v>Position-class planning record; serial item and receiver open</x:v>
      </x:c>
      <x:c r="AS2880" s="26"/>
      <x:c r="AT2880" s="26"/>
    </x:row>
    <x:row r="2881">
      <x:c r="C2881" s="11" t="str">
        <x:v>M4-M-OSG-COL-12</x:v>
      </x:c>
      <x:c r="D2881" s="11" t="str">
        <x:v>M4</x:v>
      </x:c>
      <x:c r="E2881" s="11" t="str">
        <x:v>Tornado sequence</x:v>
      </x:c>
      <x:c r="F2881" s="11" t="str">
        <x:v>M-OSG</x:v>
      </x:c>
      <x:c r="G2881" s="11" t="str">
        <x:v>Offshore-support group</x:v>
      </x:c>
      <x:c r="H2881" s="11" t="str">
        <x:v>COL-12</x:v>
      </x:c>
      <x:c r="I2881" s="19" t="n">
        <x:v>24</x:v>
      </x:c>
      <x:c r="J2881" s="21" t="n">
        <x:v>1</x:v>
      </x:c>
      <x:c r="K2881" s="18" t="n">
        <x:f>'05 Cargo Register'!K193</x:f>
        <x:v>42</x:v>
      </x:c>
      <x:c r="L2881" s="18" t="n">
        <x:f>'05 Cargo Register'!N193</x:f>
        <x:v>5</x:v>
      </x:c>
      <x:c r="M2881" s="18" t="n">
        <x:f>'05 Cargo Register'!O193</x:f>
        <x:v>132</x:v>
      </x:c>
      <x:c r="N2881" s="18" t="n">
        <x:f>J2881*K2881</x:f>
        <x:v>42</x:v>
      </x:c>
      <x:c r="O2881" s="18" t="n">
        <x:f>J2881*L2881</x:f>
        <x:v>5</x:v>
      </x:c>
      <x:c r="P2881" s="18" t="n">
        <x:f>J2881*M2881</x:f>
        <x:v>132</x:v>
      </x:c>
      <x:c r="Q2881" s="22" t="n">
        <x:f>'01 Controls'!$E$28*'02 Cargo Classes'!$M$8</x:f>
        <x:v>0.1</x:v>
      </x:c>
      <x:c r="R2881" s="22" t="n">
        <x:f>'01 Controls'!$F$28*'02 Cargo Classes'!$N$8</x:f>
        <x:v>0</x:v>
      </x:c>
      <x:c r="S2881" s="22" t="n">
        <x:f>'01 Controls'!$G$28*'02 Cargo Classes'!$O$8</x:f>
        <x:v>1.14</x:v>
      </x:c>
      <x:c r="T2881" s="22" t="n">
        <x:f>'01 Controls'!$H$28*'02 Cargo Classes'!$P$8</x:f>
        <x:v>0</x:v>
      </x:c>
      <x:c r="U2881" s="22" t="n">
        <x:f>SUM(Q2881:T2881)</x:f>
        <x:v>1.24</x:v>
      </x:c>
      <x:c r="V2881" s="18" t="n">
        <x:f>IF(U2881=0,0,N2881*Q2881/U2881)</x:f>
        <x:v>3.3870967741935485</x:v>
      </x:c>
      <x:c r="W2881" s="18" t="n">
        <x:f>IF(U2881=0,0,P2881*Q2881/U2881)</x:f>
        <x:v>10.645161290322582</x:v>
      </x:c>
      <x:c r="X2881" s="18" t="n">
        <x:f>MAX(V2881,W2881*'01 Controls'!$E$12)</x:f>
        <x:v>3.3870967741935485</x:v>
      </x:c>
      <x:c r="Y2881" s="18" t="n">
        <x:f>IF(U2881=0,0,N2881*R2881/U2881)</x:f>
        <x:v>0</x:v>
      </x:c>
      <x:c r="Z2881" s="18" t="n">
        <x:f>IF(U2881=0,0,P2881*R2881/U2881)</x:f>
        <x:v>0</x:v>
      </x:c>
      <x:c r="AA2881" s="18" t="n">
        <x:f>MAX(Y2881,Z2881*'01 Controls'!$E$13)</x:f>
        <x:v>0</x:v>
      </x:c>
      <x:c r="AB2881" s="18" t="n">
        <x:f>IF(U2881=0,0,N2881*S2881/U2881)</x:f>
        <x:v>38.61290322580645</x:v>
      </x:c>
      <x:c r="AC2881" s="18" t="n">
        <x:f>IF(U2881=0,0,P2881*S2881/U2881)</x:f>
        <x:v>121.35483870967741</x:v>
      </x:c>
      <x:c r="AD2881" s="18" t="n">
        <x:f>MAX(AB2881,AC2881*'01 Controls'!$E$14)</x:f>
        <x:v>38.61290322580645</x:v>
      </x:c>
      <x:c r="AE2881" s="18" t="n">
        <x:f>IF(U2881=0,0,N2881*T2881/U2881)</x:f>
        <x:v>0</x:v>
      </x:c>
      <x:c r="AF2881" s="18" t="n">
        <x:f>IF(U2881=0,0,P2881*T2881/U2881)</x:f>
        <x:v>0</x:v>
      </x:c>
      <x:c r="AG2881" s="18" t="n">
        <x:f>MAX(AE2881,AF2881*'01 Controls'!$E$15)</x:f>
        <x:v>0</x:v>
      </x:c>
      <x:c r="AH2881" s="18" t="n">
        <x:f>SUM(V2881,Y2881,AB2881,AE2881)</x:f>
        <x:v>42</x:v>
      </x:c>
      <x:c r="AI2881" s="18" t="n">
        <x:f>N2881-AH2881</x:f>
        <x:v>0</x:v>
      </x:c>
      <x:c r="AJ2881" s="18" t="n">
        <x:f>V2881*INDEX('07 Mode Capacity'!$P$6:$P$17,MATCH("AIR-"&amp;I2881,'07 Mode Capacity'!$C$6:$C$17,0))</x:f>
        <x:v>0.6872895846155258</x:v>
      </x:c>
      <x:c r="AK2881" s="18" t="n">
        <x:f>Y2881*INDEX('07 Mode Capacity'!$P$6:$P$17,MATCH("OCEAN-"&amp;I2881,'07 Mode Capacity'!$C$6:$C$17,0))</x:f>
        <x:v>0</x:v>
      </x:c>
      <x:c r="AL2881" s="18" t="n">
        <x:f>AB2881*INDEX('07 Mode Capacity'!$P$6:$P$17,MATCH("LAND-"&amp;I2881,'07 Mode Capacity'!$C$6:$C$17,0))</x:f>
        <x:v>14.769471171829002</x:v>
      </x:c>
      <x:c r="AM2881" s="18" t="n">
        <x:f>AE2881*INDEX('07 Mode Capacity'!$P$6:$P$17,MATCH("INLAND-"&amp;I2881,'07 Mode Capacity'!$C$6:$C$17,0))</x:f>
        <x:v>0</x:v>
      </x:c>
      <x:c r="AN2881" s="18" t="n">
        <x:f>SUM(AJ2881:AM2881)</x:f>
        <x:v>15.456760756444528</x:v>
      </x:c>
      <x:c r="AO2881" s="17" t="n">
        <x:f>IF(N2881=0,1,AN2881/N2881)</x:f>
        <x:v>0.3680181132486792</x:v>
      </x:c>
      <x:c r="AP2881" s="11" t="str">
        <x:f>IF(AO2881&gt;='01 Controls'!$E$16,"PASS","FAIL")</x:f>
        <x:v>FAIL</x:v>
      </x:c>
      <x:c r="AQ2881" s="11" t="str">
        <x:v>UNQUANTIFIED</x:v>
      </x:c>
      <x:c r="AR2881" s="11" t="str">
        <x:v>Position-class planning record; serial item and receiver open</x:v>
      </x:c>
      <x:c r="AS2881" s="26"/>
      <x:c r="AT2881" s="26"/>
    </x:row>
    <x:row r="2882">
      <x:c r="C2882" s="11" t="str">
        <x:v>M4-M-OSG-BAT-22</x:v>
      </x:c>
      <x:c r="D2882" s="11" t="str">
        <x:v>M4</x:v>
      </x:c>
      <x:c r="E2882" s="11" t="str">
        <x:v>Tornado sequence</x:v>
      </x:c>
      <x:c r="F2882" s="11" t="str">
        <x:v>M-OSG</x:v>
      </x:c>
      <x:c r="G2882" s="11" t="str">
        <x:v>Offshore-support group</x:v>
      </x:c>
      <x:c r="H2882" s="11" t="str">
        <x:v>BAT-22</x:v>
      </x:c>
      <x:c r="I2882" s="19" t="n">
        <x:v>48</x:v>
      </x:c>
      <x:c r="J2882" s="21" t="n">
        <x:v>1</x:v>
      </x:c>
      <x:c r="K2882" s="18" t="n">
        <x:f>'05 Cargo Register'!K194</x:f>
        <x:v>168</x:v>
      </x:c>
      <x:c r="L2882" s="18" t="n">
        <x:f>'05 Cargo Register'!N194</x:f>
        <x:v>10</x:v>
      </x:c>
      <x:c r="M2882" s="18" t="n">
        <x:f>'05 Cargo Register'!O194</x:f>
        <x:v>264</x:v>
      </x:c>
      <x:c r="N2882" s="18" t="n">
        <x:f>J2882*K2882</x:f>
        <x:v>168</x:v>
      </x:c>
      <x:c r="O2882" s="18" t="n">
        <x:f>J2882*L2882</x:f>
        <x:v>10</x:v>
      </x:c>
      <x:c r="P2882" s="18" t="n">
        <x:f>J2882*M2882</x:f>
        <x:v>264</x:v>
      </x:c>
      <x:c r="Q2882" s="22" t="n">
        <x:f>'01 Controls'!$E$28*'02 Cargo Classes'!$M$9</x:f>
        <x:v>0</x:v>
      </x:c>
      <x:c r="R2882" s="22" t="n">
        <x:f>'01 Controls'!$F$28*'02 Cargo Classes'!$N$9</x:f>
        <x:v>0</x:v>
      </x:c>
      <x:c r="S2882" s="22" t="n">
        <x:f>'01 Controls'!$G$28*'02 Cargo Classes'!$O$9</x:f>
        <x:v>0.95</x:v>
      </x:c>
      <x:c r="T2882" s="22" t="n">
        <x:f>'01 Controls'!$H$28*'02 Cargo Classes'!$P$9</x:f>
        <x:v>0</x:v>
      </x:c>
      <x:c r="U2882" s="22" t="n">
        <x:f>SUM(Q2882:T2882)</x:f>
        <x:v>0.95</x:v>
      </x:c>
      <x:c r="V2882" s="18" t="n">
        <x:f>IF(U2882=0,0,N2882*Q2882/U2882)</x:f>
        <x:v>0</x:v>
      </x:c>
      <x:c r="W2882" s="18" t="n">
        <x:f>IF(U2882=0,0,P2882*Q2882/U2882)</x:f>
        <x:v>0</x:v>
      </x:c>
      <x:c r="X2882" s="18" t="n">
        <x:f>MAX(V2882,W2882*'01 Controls'!$E$12)</x:f>
        <x:v>0</x:v>
      </x:c>
      <x:c r="Y2882" s="18" t="n">
        <x:f>IF(U2882=0,0,N2882*R2882/U2882)</x:f>
        <x:v>0</x:v>
      </x:c>
      <x:c r="Z2882" s="18" t="n">
        <x:f>IF(U2882=0,0,P2882*R2882/U2882)</x:f>
        <x:v>0</x:v>
      </x:c>
      <x:c r="AA2882" s="18" t="n">
        <x:f>MAX(Y2882,Z2882*'01 Controls'!$E$13)</x:f>
        <x:v>0</x:v>
      </x:c>
      <x:c r="AB2882" s="18" t="n">
        <x:f>IF(U2882=0,0,N2882*S2882/U2882)</x:f>
        <x:v>168</x:v>
      </x:c>
      <x:c r="AC2882" s="18" t="n">
        <x:f>IF(U2882=0,0,P2882*S2882/U2882)</x:f>
        <x:v>264</x:v>
      </x:c>
      <x:c r="AD2882" s="18" t="n">
        <x:f>MAX(AB2882,AC2882*'01 Controls'!$E$14)</x:f>
        <x:v>168</x:v>
      </x:c>
      <x:c r="AE2882" s="18" t="n">
        <x:f>IF(U2882=0,0,N2882*T2882/U2882)</x:f>
        <x:v>0</x:v>
      </x:c>
      <x:c r="AF2882" s="18" t="n">
        <x:f>IF(U2882=0,0,P2882*T2882/U2882)</x:f>
        <x:v>0</x:v>
      </x:c>
      <x:c r="AG2882" s="18" t="n">
        <x:f>MAX(AE2882,AF2882*'01 Controls'!$E$15)</x:f>
        <x:v>0</x:v>
      </x:c>
      <x:c r="AH2882" s="18" t="n">
        <x:f>SUM(V2882,Y2882,AB2882,AE2882)</x:f>
        <x:v>168</x:v>
      </x:c>
      <x:c r="AI2882" s="18" t="n">
        <x:f>N2882-AH2882</x:f>
        <x:v>0</x:v>
      </x:c>
      <x:c r="AJ2882" s="18" t="n">
        <x:f>V2882*INDEX('07 Mode Capacity'!$P$6:$P$17,MATCH("AIR-"&amp;I2882,'07 Mode Capacity'!$C$6:$C$17,0))</x:f>
        <x:v>0</x:v>
      </x:c>
      <x:c r="AK2882" s="18" t="n">
        <x:f>Y2882*INDEX('07 Mode Capacity'!$P$6:$P$17,MATCH("OCEAN-"&amp;I2882,'07 Mode Capacity'!$C$6:$C$17,0))</x:f>
        <x:v>0</x:v>
      </x:c>
      <x:c r="AL2882" s="18" t="n">
        <x:f>AB2882*INDEX('07 Mode Capacity'!$P$6:$P$17,MATCH("LAND-"&amp;I2882,'07 Mode Capacity'!$C$6:$C$17,0))</x:f>
        <x:v>20.504042078443913</x:v>
      </x:c>
      <x:c r="AM2882" s="18" t="n">
        <x:f>AE2882*INDEX('07 Mode Capacity'!$P$6:$P$17,MATCH("INLAND-"&amp;I2882,'07 Mode Capacity'!$C$6:$C$17,0))</x:f>
        <x:v>0</x:v>
      </x:c>
      <x:c r="AN2882" s="18" t="n">
        <x:f>SUM(AJ2882:AM2882)</x:f>
        <x:v>20.504042078443913</x:v>
      </x:c>
      <x:c r="AO2882" s="17" t="n">
        <x:f>IF(N2882=0,1,AN2882/N2882)</x:f>
        <x:v>0.1220478695145471</x:v>
      </x:c>
      <x:c r="AP2882" s="11" t="str">
        <x:f>IF(AO2882&gt;='01 Controls'!$E$16,"PASS","FAIL")</x:f>
        <x:v>FAIL</x:v>
      </x:c>
      <x:c r="AQ2882" s="11" t="str">
        <x:v>UNQUANTIFIED</x:v>
      </x:c>
      <x:c r="AR2882" s="11" t="str">
        <x:v>Position-class planning record; serial item and receiver open</x:v>
      </x:c>
      <x:c r="AS2882" s="26"/>
      <x:c r="AT2882" s="26"/>
    </x:row>
    <x:row r="2883">
      <x:c r="C2883" s="11" t="str">
        <x:v>M4-M-OSG-TNK-20</x:v>
      </x:c>
      <x:c r="D2883" s="11" t="str">
        <x:v>M4</x:v>
      </x:c>
      <x:c r="E2883" s="11" t="str">
        <x:v>Tornado sequence</x:v>
      </x:c>
      <x:c r="F2883" s="11" t="str">
        <x:v>M-OSG</x:v>
      </x:c>
      <x:c r="G2883" s="11" t="str">
        <x:v>Offshore-support group</x:v>
      </x:c>
      <x:c r="H2883" s="11" t="str">
        <x:v>TNK-20</x:v>
      </x:c>
      <x:c r="I2883" s="19" t="n">
        <x:v>48</x:v>
      </x:c>
      <x:c r="J2883" s="21" t="n">
        <x:v>1</x:v>
      </x:c>
      <x:c r="K2883" s="18" t="n">
        <x:f>'05 Cargo Register'!K195</x:f>
        <x:v>252</x:v>
      </x:c>
      <x:c r="L2883" s="18" t="n">
        <x:f>'05 Cargo Register'!N195</x:f>
        <x:v>15</x:v>
      </x:c>
      <x:c r="M2883" s="18" t="n">
        <x:f>'05 Cargo Register'!O195</x:f>
        <x:v>318.75</x:v>
      </x:c>
      <x:c r="N2883" s="18" t="n">
        <x:f>J2883*K2883</x:f>
        <x:v>252</x:v>
      </x:c>
      <x:c r="O2883" s="18" t="n">
        <x:f>J2883*L2883</x:f>
        <x:v>15</x:v>
      </x:c>
      <x:c r="P2883" s="18" t="n">
        <x:f>J2883*M2883</x:f>
        <x:v>318.75</x:v>
      </x:c>
      <x:c r="Q2883" s="22" t="n">
        <x:f>'01 Controls'!$E$28*'02 Cargo Classes'!$M$10</x:f>
        <x:v>0</x:v>
      </x:c>
      <x:c r="R2883" s="22" t="n">
        <x:f>'01 Controls'!$F$28*'02 Cargo Classes'!$N$10</x:f>
        <x:v>0</x:v>
      </x:c>
      <x:c r="S2883" s="22" t="n">
        <x:f>'01 Controls'!$G$28*'02 Cargo Classes'!$O$10</x:f>
        <x:v>0.95</x:v>
      </x:c>
      <x:c r="T2883" s="22" t="n">
        <x:f>'01 Controls'!$H$28*'02 Cargo Classes'!$P$10</x:f>
        <x:v>0</x:v>
      </x:c>
      <x:c r="U2883" s="22" t="n">
        <x:f>SUM(Q2883:T2883)</x:f>
        <x:v>0.95</x:v>
      </x:c>
      <x:c r="V2883" s="18" t="n">
        <x:f>IF(U2883=0,0,N2883*Q2883/U2883)</x:f>
        <x:v>0</x:v>
      </x:c>
      <x:c r="W2883" s="18" t="n">
        <x:f>IF(U2883=0,0,P2883*Q2883/U2883)</x:f>
        <x:v>0</x:v>
      </x:c>
      <x:c r="X2883" s="18" t="n">
        <x:f>MAX(V2883,W2883*'01 Controls'!$E$12)</x:f>
        <x:v>0</x:v>
      </x:c>
      <x:c r="Y2883" s="18" t="n">
        <x:f>IF(U2883=0,0,N2883*R2883/U2883)</x:f>
        <x:v>0</x:v>
      </x:c>
      <x:c r="Z2883" s="18" t="n">
        <x:f>IF(U2883=0,0,P2883*R2883/U2883)</x:f>
        <x:v>0</x:v>
      </x:c>
      <x:c r="AA2883" s="18" t="n">
        <x:f>MAX(Y2883,Z2883*'01 Controls'!$E$13)</x:f>
        <x:v>0</x:v>
      </x:c>
      <x:c r="AB2883" s="18" t="n">
        <x:f>IF(U2883=0,0,N2883*S2883/U2883)</x:f>
        <x:v>252</x:v>
      </x:c>
      <x:c r="AC2883" s="18" t="n">
        <x:f>IF(U2883=0,0,P2883*S2883/U2883)</x:f>
        <x:v>318.75</x:v>
      </x:c>
      <x:c r="AD2883" s="18" t="n">
        <x:f>MAX(AB2883,AC2883*'01 Controls'!$E$14)</x:f>
        <x:v>252</x:v>
      </x:c>
      <x:c r="AE2883" s="18" t="n">
        <x:f>IF(U2883=0,0,N2883*T2883/U2883)</x:f>
        <x:v>0</x:v>
      </x:c>
      <x:c r="AF2883" s="18" t="n">
        <x:f>IF(U2883=0,0,P2883*T2883/U2883)</x:f>
        <x:v>0</x:v>
      </x:c>
      <x:c r="AG2883" s="18" t="n">
        <x:f>MAX(AE2883,AF2883*'01 Controls'!$E$15)</x:f>
        <x:v>0</x:v>
      </x:c>
      <x:c r="AH2883" s="18" t="n">
        <x:f>SUM(V2883,Y2883,AB2883,AE2883)</x:f>
        <x:v>252</x:v>
      </x:c>
      <x:c r="AI2883" s="18" t="n">
        <x:f>N2883-AH2883</x:f>
        <x:v>0</x:v>
      </x:c>
      <x:c r="AJ2883" s="18" t="n">
        <x:f>V2883*INDEX('07 Mode Capacity'!$P$6:$P$17,MATCH("AIR-"&amp;I2883,'07 Mode Capacity'!$C$6:$C$17,0))</x:f>
        <x:v>0</x:v>
      </x:c>
      <x:c r="AK2883" s="18" t="n">
        <x:f>Y2883*INDEX('07 Mode Capacity'!$P$6:$P$17,MATCH("OCEAN-"&amp;I2883,'07 Mode Capacity'!$C$6:$C$17,0))</x:f>
        <x:v>0</x:v>
      </x:c>
      <x:c r="AL2883" s="18" t="n">
        <x:f>AB2883*INDEX('07 Mode Capacity'!$P$6:$P$17,MATCH("LAND-"&amp;I2883,'07 Mode Capacity'!$C$6:$C$17,0))</x:f>
        <x:v>30.75606311766587</x:v>
      </x:c>
      <x:c r="AM2883" s="18" t="n">
        <x:f>AE2883*INDEX('07 Mode Capacity'!$P$6:$P$17,MATCH("INLAND-"&amp;I2883,'07 Mode Capacity'!$C$6:$C$17,0))</x:f>
        <x:v>0</x:v>
      </x:c>
      <x:c r="AN2883" s="18" t="n">
        <x:f>SUM(AJ2883:AM2883)</x:f>
        <x:v>30.75606311766587</x:v>
      </x:c>
      <x:c r="AO2883" s="17" t="n">
        <x:f>IF(N2883=0,1,AN2883/N2883)</x:f>
        <x:v>0.1220478695145471</x:v>
      </x:c>
      <x:c r="AP2883" s="11" t="str">
        <x:f>IF(AO2883&gt;='01 Controls'!$E$16,"PASS","FAIL")</x:f>
        <x:v>FAIL</x:v>
      </x:c>
      <x:c r="AQ2883" s="11" t="str">
        <x:v>UNQUANTIFIED</x:v>
      </x:c>
      <x:c r="AR2883" s="11" t="str">
        <x:v>Position-class planning record; serial item and receiver open</x:v>
      </x:c>
      <x:c r="AS2883" s="26"/>
      <x:c r="AT2883" s="26"/>
    </x:row>
    <x:row r="2884">
      <x:c r="C2884" s="11" t="str">
        <x:v>M4-M-OSG-FLR-24</x:v>
      </x:c>
      <x:c r="D2884" s="11" t="str">
        <x:v>M4</x:v>
      </x:c>
      <x:c r="E2884" s="11" t="str">
        <x:v>Tornado sequence</x:v>
      </x:c>
      <x:c r="F2884" s="11" t="str">
        <x:v>M-OSG</x:v>
      </x:c>
      <x:c r="G2884" s="11" t="str">
        <x:v>Offshore-support group</x:v>
      </x:c>
      <x:c r="H2884" s="11" t="str">
        <x:v>FLR-24</x:v>
      </x:c>
      <x:c r="I2884" s="19" t="n">
        <x:v>48</x:v>
      </x:c>
      <x:c r="J2884" s="21" t="n">
        <x:v>1</x:v>
      </x:c>
      <x:c r="K2884" s="18" t="n">
        <x:f>'05 Cargo Register'!K196</x:f>
        <x:v>315</x:v>
      </x:c>
      <x:c r="L2884" s="18" t="n">
        <x:f>'05 Cargo Register'!N196</x:f>
        <x:v>16</x:v>
      </x:c>
      <x:c r="M2884" s="18" t="n">
        <x:f>'05 Cargo Register'!O196</x:f>
        <x:v>512</x:v>
      </x:c>
      <x:c r="N2884" s="18" t="n">
        <x:f>J2884*K2884</x:f>
        <x:v>315</x:v>
      </x:c>
      <x:c r="O2884" s="18" t="n">
        <x:f>J2884*L2884</x:f>
        <x:v>16</x:v>
      </x:c>
      <x:c r="P2884" s="18" t="n">
        <x:f>J2884*M2884</x:f>
        <x:v>512</x:v>
      </x:c>
      <x:c r="Q2884" s="22" t="n">
        <x:f>'01 Controls'!$E$28*'02 Cargo Classes'!$M$11</x:f>
        <x:v>0</x:v>
      </x:c>
      <x:c r="R2884" s="22" t="n">
        <x:f>'01 Controls'!$F$28*'02 Cargo Classes'!$N$11</x:f>
        <x:v>0</x:v>
      </x:c>
      <x:c r="S2884" s="22" t="n">
        <x:f>'01 Controls'!$G$28*'02 Cargo Classes'!$O$11</x:f>
        <x:v>0.95</x:v>
      </x:c>
      <x:c r="T2884" s="22" t="n">
        <x:f>'01 Controls'!$H$28*'02 Cargo Classes'!$P$11</x:f>
        <x:v>0</x:v>
      </x:c>
      <x:c r="U2884" s="22" t="n">
        <x:f>SUM(Q2884:T2884)</x:f>
        <x:v>0.95</x:v>
      </x:c>
      <x:c r="V2884" s="18" t="n">
        <x:f>IF(U2884=0,0,N2884*Q2884/U2884)</x:f>
        <x:v>0</x:v>
      </x:c>
      <x:c r="W2884" s="18" t="n">
        <x:f>IF(U2884=0,0,P2884*Q2884/U2884)</x:f>
        <x:v>0</x:v>
      </x:c>
      <x:c r="X2884" s="18" t="n">
        <x:f>MAX(V2884,W2884*'01 Controls'!$E$12)</x:f>
        <x:v>0</x:v>
      </x:c>
      <x:c r="Y2884" s="18" t="n">
        <x:f>IF(U2884=0,0,N2884*R2884/U2884)</x:f>
        <x:v>0</x:v>
      </x:c>
      <x:c r="Z2884" s="18" t="n">
        <x:f>IF(U2884=0,0,P2884*R2884/U2884)</x:f>
        <x:v>0</x:v>
      </x:c>
      <x:c r="AA2884" s="18" t="n">
        <x:f>MAX(Y2884,Z2884*'01 Controls'!$E$13)</x:f>
        <x:v>0</x:v>
      </x:c>
      <x:c r="AB2884" s="18" t="n">
        <x:f>IF(U2884=0,0,N2884*S2884/U2884)</x:f>
        <x:v>315</x:v>
      </x:c>
      <x:c r="AC2884" s="18" t="n">
        <x:f>IF(U2884=0,0,P2884*S2884/U2884)</x:f>
        <x:v>512</x:v>
      </x:c>
      <x:c r="AD2884" s="18" t="n">
        <x:f>MAX(AB2884,AC2884*'01 Controls'!$E$14)</x:f>
        <x:v>315</x:v>
      </x:c>
      <x:c r="AE2884" s="18" t="n">
        <x:f>IF(U2884=0,0,N2884*T2884/U2884)</x:f>
        <x:v>0</x:v>
      </x:c>
      <x:c r="AF2884" s="18" t="n">
        <x:f>IF(U2884=0,0,P2884*T2884/U2884)</x:f>
        <x:v>0</x:v>
      </x:c>
      <x:c r="AG2884" s="18" t="n">
        <x:f>MAX(AE2884,AF2884*'01 Controls'!$E$15)</x:f>
        <x:v>0</x:v>
      </x:c>
      <x:c r="AH2884" s="18" t="n">
        <x:f>SUM(V2884,Y2884,AB2884,AE2884)</x:f>
        <x:v>315</x:v>
      </x:c>
      <x:c r="AI2884" s="18" t="n">
        <x:f>N2884-AH2884</x:f>
        <x:v>0</x:v>
      </x:c>
      <x:c r="AJ2884" s="18" t="n">
        <x:f>V2884*INDEX('07 Mode Capacity'!$P$6:$P$17,MATCH("AIR-"&amp;I2884,'07 Mode Capacity'!$C$6:$C$17,0))</x:f>
        <x:v>0</x:v>
      </x:c>
      <x:c r="AK2884" s="18" t="n">
        <x:f>Y2884*INDEX('07 Mode Capacity'!$P$6:$P$17,MATCH("OCEAN-"&amp;I2884,'07 Mode Capacity'!$C$6:$C$17,0))</x:f>
        <x:v>0</x:v>
      </x:c>
      <x:c r="AL2884" s="18" t="n">
        <x:f>AB2884*INDEX('07 Mode Capacity'!$P$6:$P$17,MATCH("LAND-"&amp;I2884,'07 Mode Capacity'!$C$6:$C$17,0))</x:f>
        <x:v>38.44507889708234</x:v>
      </x:c>
      <x:c r="AM2884" s="18" t="n">
        <x:f>AE2884*INDEX('07 Mode Capacity'!$P$6:$P$17,MATCH("INLAND-"&amp;I2884,'07 Mode Capacity'!$C$6:$C$17,0))</x:f>
        <x:v>0</x:v>
      </x:c>
      <x:c r="AN2884" s="18" t="n">
        <x:f>SUM(AJ2884:AM2884)</x:f>
        <x:v>38.44507889708234</x:v>
      </x:c>
      <x:c r="AO2884" s="17" t="n">
        <x:f>IF(N2884=0,1,AN2884/N2884)</x:f>
        <x:v>0.12204786951454712</x:v>
      </x:c>
      <x:c r="AP2884" s="11" t="str">
        <x:f>IF(AO2884&gt;='01 Controls'!$E$16,"PASS","FAIL")</x:f>
        <x:v>FAIL</x:v>
      </x:c>
      <x:c r="AQ2884" s="11" t="str">
        <x:v>UNQUANTIFIED</x:v>
      </x:c>
      <x:c r="AR2884" s="11" t="str">
        <x:v>Position-class planning record; serial item and receiver open</x:v>
      </x:c>
      <x:c r="AS2884" s="26"/>
      <x:c r="AT2884" s="26"/>
    </x:row>
    <x:row r="2885">
      <x:c r="C2885" s="11" t="str">
        <x:v>M4-M-OSG-ROL-30</x:v>
      </x:c>
      <x:c r="D2885" s="11" t="str">
        <x:v>M4</x:v>
      </x:c>
      <x:c r="E2885" s="11" t="str">
        <x:v>Tornado sequence</x:v>
      </x:c>
      <x:c r="F2885" s="11" t="str">
        <x:v>M-OSG</x:v>
      </x:c>
      <x:c r="G2885" s="11" t="str">
        <x:v>Offshore-support group</x:v>
      </x:c>
      <x:c r="H2885" s="11" t="str">
        <x:v>ROL-30</x:v>
      </x:c>
      <x:c r="I2885" s="19" t="n">
        <x:v>48</x:v>
      </x:c>
      <x:c r="J2885" s="21" t="n">
        <x:v>1</x:v>
      </x:c>
      <x:c r="K2885" s="18" t="n">
        <x:f>'05 Cargo Register'!K197</x:f>
        <x:v>315</x:v>
      </x:c>
      <x:c r="L2885" s="18" t="n">
        <x:f>'05 Cargo Register'!N197</x:f>
        <x:v>14</x:v>
      </x:c>
      <x:c r="M2885" s="18" t="n">
        <x:f>'05 Cargo Register'!O197</x:f>
        <x:v>892.5</x:v>
      </x:c>
      <x:c r="N2885" s="18" t="n">
        <x:f>J2885*K2885</x:f>
        <x:v>315</x:v>
      </x:c>
      <x:c r="O2885" s="18" t="n">
        <x:f>J2885*L2885</x:f>
        <x:v>14</x:v>
      </x:c>
      <x:c r="P2885" s="18" t="n">
        <x:f>J2885*M2885</x:f>
        <x:v>892.5</x:v>
      </x:c>
      <x:c r="Q2885" s="22" t="n">
        <x:f>'01 Controls'!$E$28*'02 Cargo Classes'!$M$12</x:f>
        <x:v>0</x:v>
      </x:c>
      <x:c r="R2885" s="22" t="n">
        <x:f>'01 Controls'!$F$28*'02 Cargo Classes'!$N$12</x:f>
        <x:v>0</x:v>
      </x:c>
      <x:c r="S2885" s="22" t="n">
        <x:f>'01 Controls'!$G$28*'02 Cargo Classes'!$O$12</x:f>
        <x:v>1.4249999999999998</x:v>
      </x:c>
      <x:c r="T2885" s="22" t="n">
        <x:f>'01 Controls'!$H$28*'02 Cargo Classes'!$P$12</x:f>
        <x:v>0</x:v>
      </x:c>
      <x:c r="U2885" s="22" t="n">
        <x:f>SUM(Q2885:T2885)</x:f>
        <x:v>1.4249999999999998</x:v>
      </x:c>
      <x:c r="V2885" s="18" t="n">
        <x:f>IF(U2885=0,0,N2885*Q2885/U2885)</x:f>
        <x:v>0</x:v>
      </x:c>
      <x:c r="W2885" s="18" t="n">
        <x:f>IF(U2885=0,0,P2885*Q2885/U2885)</x:f>
        <x:v>0</x:v>
      </x:c>
      <x:c r="X2885" s="18" t="n">
        <x:f>MAX(V2885,W2885*'01 Controls'!$E$12)</x:f>
        <x:v>0</x:v>
      </x:c>
      <x:c r="Y2885" s="18" t="n">
        <x:f>IF(U2885=0,0,N2885*R2885/U2885)</x:f>
        <x:v>0</x:v>
      </x:c>
      <x:c r="Z2885" s="18" t="n">
        <x:f>IF(U2885=0,0,P2885*R2885/U2885)</x:f>
        <x:v>0</x:v>
      </x:c>
      <x:c r="AA2885" s="18" t="n">
        <x:f>MAX(Y2885,Z2885*'01 Controls'!$E$13)</x:f>
        <x:v>0</x:v>
      </x:c>
      <x:c r="AB2885" s="18" t="n">
        <x:f>IF(U2885=0,0,N2885*S2885/U2885)</x:f>
        <x:v>315</x:v>
      </x:c>
      <x:c r="AC2885" s="18" t="n">
        <x:f>IF(U2885=0,0,P2885*S2885/U2885)</x:f>
        <x:v>892.5</x:v>
      </x:c>
      <x:c r="AD2885" s="18" t="n">
        <x:f>MAX(AB2885,AC2885*'01 Controls'!$E$14)</x:f>
        <x:v>315</x:v>
      </x:c>
      <x:c r="AE2885" s="18" t="n">
        <x:f>IF(U2885=0,0,N2885*T2885/U2885)</x:f>
        <x:v>0</x:v>
      </x:c>
      <x:c r="AF2885" s="18" t="n">
        <x:f>IF(U2885=0,0,P2885*T2885/U2885)</x:f>
        <x:v>0</x:v>
      </x:c>
      <x:c r="AG2885" s="18" t="n">
        <x:f>MAX(AE2885,AF2885*'01 Controls'!$E$15)</x:f>
        <x:v>0</x:v>
      </x:c>
      <x:c r="AH2885" s="18" t="n">
        <x:f>SUM(V2885,Y2885,AB2885,AE2885)</x:f>
        <x:v>315</x:v>
      </x:c>
      <x:c r="AI2885" s="18" t="n">
        <x:f>N2885-AH2885</x:f>
        <x:v>0</x:v>
      </x:c>
      <x:c r="AJ2885" s="18" t="n">
        <x:f>V2885*INDEX('07 Mode Capacity'!$P$6:$P$17,MATCH("AIR-"&amp;I2885,'07 Mode Capacity'!$C$6:$C$17,0))</x:f>
        <x:v>0</x:v>
      </x:c>
      <x:c r="AK2885" s="18" t="n">
        <x:f>Y2885*INDEX('07 Mode Capacity'!$P$6:$P$17,MATCH("OCEAN-"&amp;I2885,'07 Mode Capacity'!$C$6:$C$17,0))</x:f>
        <x:v>0</x:v>
      </x:c>
      <x:c r="AL2885" s="18" t="n">
        <x:f>AB2885*INDEX('07 Mode Capacity'!$P$6:$P$17,MATCH("LAND-"&amp;I2885,'07 Mode Capacity'!$C$6:$C$17,0))</x:f>
        <x:v>38.44507889708234</x:v>
      </x:c>
      <x:c r="AM2885" s="18" t="n">
        <x:f>AE2885*INDEX('07 Mode Capacity'!$P$6:$P$17,MATCH("INLAND-"&amp;I2885,'07 Mode Capacity'!$C$6:$C$17,0))</x:f>
        <x:v>0</x:v>
      </x:c>
      <x:c r="AN2885" s="18" t="n">
        <x:f>SUM(AJ2885:AM2885)</x:f>
        <x:v>38.44507889708234</x:v>
      </x:c>
      <x:c r="AO2885" s="17" t="n">
        <x:f>IF(N2885=0,1,AN2885/N2885)</x:f>
        <x:v>0.12204786951454712</x:v>
      </x:c>
      <x:c r="AP2885" s="11" t="str">
        <x:f>IF(AO2885&gt;='01 Controls'!$E$16,"PASS","FAIL")</x:f>
        <x:v>FAIL</x:v>
      </x:c>
      <x:c r="AQ2885" s="11" t="str">
        <x:v>UNQUANTIFIED</x:v>
      </x:c>
      <x:c r="AR2885" s="11" t="str">
        <x:v>Position-class planning record; serial item and receiver open</x:v>
      </x:c>
      <x:c r="AS2885" s="26"/>
      <x:c r="AT2885" s="26"/>
    </x:row>
    <x:row r="2886">
      <x:c r="C2886" s="11" t="str">
        <x:v>M4-M-OSG-LIN-18</x:v>
      </x:c>
      <x:c r="D2886" s="11" t="str">
        <x:v>M4</x:v>
      </x:c>
      <x:c r="E2886" s="11" t="str">
        <x:v>Tornado sequence</x:v>
      </x:c>
      <x:c r="F2886" s="11" t="str">
        <x:v>M-OSG</x:v>
      </x:c>
      <x:c r="G2886" s="11" t="str">
        <x:v>Offshore-support group</x:v>
      </x:c>
      <x:c r="H2886" s="11" t="str">
        <x:v>LIN-18</x:v>
      </x:c>
      <x:c r="I2886" s="19" t="n">
        <x:v>72</x:v>
      </x:c>
      <x:c r="J2886" s="21" t="n">
        <x:v>1</x:v>
      </x:c>
      <x:c r="K2886" s="18" t="n">
        <x:f>'05 Cargo Register'!K198</x:f>
        <x:v>168</x:v>
      </x:c>
      <x:c r="L2886" s="18" t="n">
        <x:f>'05 Cargo Register'!N198</x:f>
        <x:v>12</x:v>
      </x:c>
      <x:c r="M2886" s="18" t="n">
        <x:f>'05 Cargo Register'!O198</x:f>
        <x:v>528</x:v>
      </x:c>
      <x:c r="N2886" s="18" t="n">
        <x:f>J2886*K2886</x:f>
        <x:v>168</x:v>
      </x:c>
      <x:c r="O2886" s="18" t="n">
        <x:f>J2886*L2886</x:f>
        <x:v>12</x:v>
      </x:c>
      <x:c r="P2886" s="18" t="n">
        <x:f>J2886*M2886</x:f>
        <x:v>528</x:v>
      </x:c>
      <x:c r="Q2886" s="22" t="n">
        <x:f>'01 Controls'!$E$28*'02 Cargo Classes'!$M$13</x:f>
        <x:v>0</x:v>
      </x:c>
      <x:c r="R2886" s="22" t="n">
        <x:f>'01 Controls'!$F$28*'02 Cargo Classes'!$N$13</x:f>
        <x:v>0</x:v>
      </x:c>
      <x:c r="S2886" s="22" t="n">
        <x:f>'01 Controls'!$G$28*'02 Cargo Classes'!$O$13</x:f>
        <x:v>0.95</x:v>
      </x:c>
      <x:c r="T2886" s="22" t="n">
        <x:f>'01 Controls'!$H$28*'02 Cargo Classes'!$P$13</x:f>
        <x:v>0</x:v>
      </x:c>
      <x:c r="U2886" s="22" t="n">
        <x:f>SUM(Q2886:T2886)</x:f>
        <x:v>0.95</x:v>
      </x:c>
      <x:c r="V2886" s="18" t="n">
        <x:f>IF(U2886=0,0,N2886*Q2886/U2886)</x:f>
        <x:v>0</x:v>
      </x:c>
      <x:c r="W2886" s="18" t="n">
        <x:f>IF(U2886=0,0,P2886*Q2886/U2886)</x:f>
        <x:v>0</x:v>
      </x:c>
      <x:c r="X2886" s="18" t="n">
        <x:f>MAX(V2886,W2886*'01 Controls'!$E$12)</x:f>
        <x:v>0</x:v>
      </x:c>
      <x:c r="Y2886" s="18" t="n">
        <x:f>IF(U2886=0,0,N2886*R2886/U2886)</x:f>
        <x:v>0</x:v>
      </x:c>
      <x:c r="Z2886" s="18" t="n">
        <x:f>IF(U2886=0,0,P2886*R2886/U2886)</x:f>
        <x:v>0</x:v>
      </x:c>
      <x:c r="AA2886" s="18" t="n">
        <x:f>MAX(Y2886,Z2886*'01 Controls'!$E$13)</x:f>
        <x:v>0</x:v>
      </x:c>
      <x:c r="AB2886" s="18" t="n">
        <x:f>IF(U2886=0,0,N2886*S2886/U2886)</x:f>
        <x:v>168</x:v>
      </x:c>
      <x:c r="AC2886" s="18" t="n">
        <x:f>IF(U2886=0,0,P2886*S2886/U2886)</x:f>
        <x:v>528</x:v>
      </x:c>
      <x:c r="AD2886" s="18" t="n">
        <x:f>MAX(AB2886,AC2886*'01 Controls'!$E$14)</x:f>
        <x:v>168</x:v>
      </x:c>
      <x:c r="AE2886" s="18" t="n">
        <x:f>IF(U2886=0,0,N2886*T2886/U2886)</x:f>
        <x:v>0</x:v>
      </x:c>
      <x:c r="AF2886" s="18" t="n">
        <x:f>IF(U2886=0,0,P2886*T2886/U2886)</x:f>
        <x:v>0</x:v>
      </x:c>
      <x:c r="AG2886" s="18" t="n">
        <x:f>MAX(AE2886,AF2886*'01 Controls'!$E$15)</x:f>
        <x:v>0</x:v>
      </x:c>
      <x:c r="AH2886" s="18" t="n">
        <x:f>SUM(V2886,Y2886,AB2886,AE2886)</x:f>
        <x:v>168</x:v>
      </x:c>
      <x:c r="AI2886" s="18" t="n">
        <x:f>N2886-AH2886</x:f>
        <x:v>0</x:v>
      </x:c>
      <x:c r="AJ2886" s="18" t="n">
        <x:f>V2886*INDEX('07 Mode Capacity'!$P$6:$P$17,MATCH("AIR-"&amp;I2886,'07 Mode Capacity'!$C$6:$C$17,0))</x:f>
        <x:v>0</x:v>
      </x:c>
      <x:c r="AK2886" s="18" t="n">
        <x:f>Y2886*INDEX('07 Mode Capacity'!$P$6:$P$17,MATCH("OCEAN-"&amp;I2886,'07 Mode Capacity'!$C$6:$C$17,0))</x:f>
        <x:v>0</x:v>
      </x:c>
      <x:c r="AL2886" s="18" t="n">
        <x:f>AB2886*INDEX('07 Mode Capacity'!$P$6:$P$17,MATCH("LAND-"&amp;I2886,'07 Mode Capacity'!$C$6:$C$17,0))</x:f>
        <x:v>120.12171776306803</x:v>
      </x:c>
      <x:c r="AM2886" s="18" t="n">
        <x:f>AE2886*INDEX('07 Mode Capacity'!$P$6:$P$17,MATCH("INLAND-"&amp;I2886,'07 Mode Capacity'!$C$6:$C$17,0))</x:f>
        <x:v>0</x:v>
      </x:c>
      <x:c r="AN2886" s="18" t="n">
        <x:f>SUM(AJ2886:AM2886)</x:f>
        <x:v>120.12171776306803</x:v>
      </x:c>
      <x:c r="AO2886" s="17" t="n">
        <x:f>IF(N2886=0,1,AN2886/N2886)</x:f>
        <x:v>0.7150102247801668</x:v>
      </x:c>
      <x:c r="AP2886" s="11" t="str">
        <x:f>IF(AO2886&gt;='01 Controls'!$E$16,"PASS","FAIL")</x:f>
        <x:v>FAIL</x:v>
      </x:c>
      <x:c r="AQ2886" s="11" t="str">
        <x:v>UNQUANTIFIED</x:v>
      </x:c>
      <x:c r="AR2886" s="11" t="str">
        <x:v>Position-class planning record; serial item and receiver open</x:v>
      </x:c>
      <x:c r="AS2886" s="26"/>
      <x:c r="AT2886" s="26"/>
    </x:row>
    <x:row r="2887">
      <x:c r="C2887" s="11" t="str">
        <x:v>M4-M-OSG-BLK-08</x:v>
      </x:c>
      <x:c r="D2887" s="11" t="str">
        <x:v>M4</x:v>
      </x:c>
      <x:c r="E2887" s="11" t="str">
        <x:v>Tornado sequence</x:v>
      </x:c>
      <x:c r="F2887" s="11" t="str">
        <x:v>M-OSG</x:v>
      </x:c>
      <x:c r="G2887" s="11" t="str">
        <x:v>Offshore-support group</x:v>
      </x:c>
      <x:c r="H2887" s="11" t="str">
        <x:v>BLK-08</x:v>
      </x:c>
      <x:c r="I2887" s="19" t="n">
        <x:v>48</x:v>
      </x:c>
      <x:c r="J2887" s="21" t="n">
        <x:v>1</x:v>
      </x:c>
      <x:c r="K2887" s="18" t="n">
        <x:f>'05 Cargo Register'!K199</x:f>
        <x:v>105</x:v>
      </x:c>
      <x:c r="L2887" s="18" t="n">
        <x:f>'05 Cargo Register'!N199</x:f>
        <x:v>17</x:v>
      </x:c>
      <x:c r="M2887" s="18" t="n">
        <x:f>'05 Cargo Register'!O199</x:f>
        <x:v>867</x:v>
      </x:c>
      <x:c r="N2887" s="18" t="n">
        <x:f>J2887*K2887</x:f>
        <x:v>105</x:v>
      </x:c>
      <x:c r="O2887" s="18" t="n">
        <x:f>J2887*L2887</x:f>
        <x:v>17</x:v>
      </x:c>
      <x:c r="P2887" s="18" t="n">
        <x:f>J2887*M2887</x:f>
        <x:v>867</x:v>
      </x:c>
      <x:c r="Q2887" s="22" t="n">
        <x:f>'01 Controls'!$E$28*'02 Cargo Classes'!$M$14</x:f>
        <x:v>0.05</x:v>
      </x:c>
      <x:c r="R2887" s="22" t="n">
        <x:f>'01 Controls'!$F$28*'02 Cargo Classes'!$N$14</x:f>
        <x:v>0</x:v>
      </x:c>
      <x:c r="S2887" s="22" t="n">
        <x:f>'01 Controls'!$G$28*'02 Cargo Classes'!$O$14</x:f>
        <x:v>0.95</x:v>
      </x:c>
      <x:c r="T2887" s="22" t="n">
        <x:f>'01 Controls'!$H$28*'02 Cargo Classes'!$P$14</x:f>
        <x:v>0</x:v>
      </x:c>
      <x:c r="U2887" s="22" t="n">
        <x:f>SUM(Q2887:T2887)</x:f>
        <x:v>1</x:v>
      </x:c>
      <x:c r="V2887" s="18" t="n">
        <x:f>IF(U2887=0,0,N2887*Q2887/U2887)</x:f>
        <x:v>5.25</x:v>
      </x:c>
      <x:c r="W2887" s="18" t="n">
        <x:f>IF(U2887=0,0,P2887*Q2887/U2887)</x:f>
        <x:v>43.35</x:v>
      </x:c>
      <x:c r="X2887" s="18" t="n">
        <x:f>MAX(V2887,W2887*'01 Controls'!$E$12)</x:f>
        <x:v>10.8375</x:v>
      </x:c>
      <x:c r="Y2887" s="18" t="n">
        <x:f>IF(U2887=0,0,N2887*R2887/U2887)</x:f>
        <x:v>0</x:v>
      </x:c>
      <x:c r="Z2887" s="18" t="n">
        <x:f>IF(U2887=0,0,P2887*R2887/U2887)</x:f>
        <x:v>0</x:v>
      </x:c>
      <x:c r="AA2887" s="18" t="n">
        <x:f>MAX(Y2887,Z2887*'01 Controls'!$E$13)</x:f>
        <x:v>0</x:v>
      </x:c>
      <x:c r="AB2887" s="18" t="n">
        <x:f>IF(U2887=0,0,N2887*S2887/U2887)</x:f>
        <x:v>99.75</x:v>
      </x:c>
      <x:c r="AC2887" s="18" t="n">
        <x:f>IF(U2887=0,0,P2887*S2887/U2887)</x:f>
        <x:v>823.65</x:v>
      </x:c>
      <x:c r="AD2887" s="18" t="n">
        <x:f>MAX(AB2887,AC2887*'01 Controls'!$E$14)</x:f>
        <x:v>164.73000000000002</x:v>
      </x:c>
      <x:c r="AE2887" s="18" t="n">
        <x:f>IF(U2887=0,0,N2887*T2887/U2887)</x:f>
        <x:v>0</x:v>
      </x:c>
      <x:c r="AF2887" s="18" t="n">
        <x:f>IF(U2887=0,0,P2887*T2887/U2887)</x:f>
        <x:v>0</x:v>
      </x:c>
      <x:c r="AG2887" s="18" t="n">
        <x:f>MAX(AE2887,AF2887*'01 Controls'!$E$15)</x:f>
        <x:v>0</x:v>
      </x:c>
      <x:c r="AH2887" s="18" t="n">
        <x:f>SUM(V2887,Y2887,AB2887,AE2887)</x:f>
        <x:v>105</x:v>
      </x:c>
      <x:c r="AI2887" s="18" t="n">
        <x:f>N2887-AH2887</x:f>
        <x:v>0</x:v>
      </x:c>
      <x:c r="AJ2887" s="18" t="n">
        <x:f>V2887*INDEX('07 Mode Capacity'!$P$6:$P$17,MATCH("AIR-"&amp;I2887,'07 Mode Capacity'!$C$6:$C$17,0))</x:f>
        <x:v>1.4717622060187863</x:v>
      </x:c>
      <x:c r="AK2887" s="18" t="n">
        <x:f>Y2887*INDEX('07 Mode Capacity'!$P$6:$P$17,MATCH("OCEAN-"&amp;I2887,'07 Mode Capacity'!$C$6:$C$17,0))</x:f>
        <x:v>0</x:v>
      </x:c>
      <x:c r="AL2887" s="18" t="n">
        <x:f>AB2887*INDEX('07 Mode Capacity'!$P$6:$P$17,MATCH("LAND-"&amp;I2887,'07 Mode Capacity'!$C$6:$C$17,0))</x:f>
        <x:v>12.174274984076073</x:v>
      </x:c>
      <x:c r="AM2887" s="18" t="n">
        <x:f>AE2887*INDEX('07 Mode Capacity'!$P$6:$P$17,MATCH("INLAND-"&amp;I2887,'07 Mode Capacity'!$C$6:$C$17,0))</x:f>
        <x:v>0</x:v>
      </x:c>
      <x:c r="AN2887" s="18" t="n">
        <x:f>SUM(AJ2887:AM2887)</x:f>
        <x:v>13.646037190094859</x:v>
      </x:c>
      <x:c r="AO2887" s="17" t="n">
        <x:f>IF(N2887=0,1,AN2887/N2887)</x:f>
        <x:v>0.12996225895328437</x:v>
      </x:c>
      <x:c r="AP2887" s="11" t="str">
        <x:f>IF(AO2887&gt;='01 Controls'!$E$16,"PASS","FAIL")</x:f>
        <x:v>FAIL</x:v>
      </x:c>
      <x:c r="AQ2887" s="11" t="str">
        <x:v>UNQUANTIFIED</x:v>
      </x:c>
      <x:c r="AR2887" s="11" t="str">
        <x:v>Position-class planning record; serial item and receiver open</x:v>
      </x:c>
      <x:c r="AS2887" s="26"/>
      <x:c r="AT2887" s="26"/>
    </x:row>
    <x:row r="2888">
      <x:c r="C2888" s="11" t="str">
        <x:v>M4-M-OSG-OOG-80</x:v>
      </x:c>
      <x:c r="D2888" s="11" t="str">
        <x:v>M4</x:v>
      </x:c>
      <x:c r="E2888" s="11" t="str">
        <x:v>Tornado sequence</x:v>
      </x:c>
      <x:c r="F2888" s="11" t="str">
        <x:v>M-OSG</x:v>
      </x:c>
      <x:c r="G2888" s="11" t="str">
        <x:v>Offshore-support group</x:v>
      </x:c>
      <x:c r="H2888" s="11" t="str">
        <x:v>OOG-80</x:v>
      </x:c>
      <x:c r="I2888" s="19" t="n">
        <x:v>72</x:v>
      </x:c>
      <x:c r="J2888" s="21" t="n">
        <x:v>1</x:v>
      </x:c>
      <x:c r="K2888" s="18" t="n">
        <x:f>'05 Cargo Register'!K200</x:f>
        <x:v>420</x:v>
      </x:c>
      <x:c r="L2888" s="18" t="n">
        <x:f>'05 Cargo Register'!N200</x:f>
        <x:v>7</x:v>
      </x:c>
      <x:c r="M2888" s="18" t="n">
        <x:f>'05 Cargo Register'!O200</x:f>
        <x:v>1232</x:v>
      </x:c>
      <x:c r="N2888" s="18" t="n">
        <x:f>J2888*K2888</x:f>
        <x:v>420</x:v>
      </x:c>
      <x:c r="O2888" s="18" t="n">
        <x:f>J2888*L2888</x:f>
        <x:v>7</x:v>
      </x:c>
      <x:c r="P2888" s="18" t="n">
        <x:f>J2888*M2888</x:f>
        <x:v>1232</x:v>
      </x:c>
      <x:c r="Q2888" s="22" t="n">
        <x:f>'01 Controls'!$E$28*'02 Cargo Classes'!$M$15</x:f>
        <x:v>0</x:v>
      </x:c>
      <x:c r="R2888" s="22" t="n">
        <x:f>'01 Controls'!$F$28*'02 Cargo Classes'!$N$15</x:f>
        <x:v>0</x:v>
      </x:c>
      <x:c r="S2888" s="22" t="n">
        <x:f>'01 Controls'!$G$28*'02 Cargo Classes'!$O$15</x:f>
        <x:v>0.57</x:v>
      </x:c>
      <x:c r="T2888" s="22" t="n">
        <x:f>'01 Controls'!$H$28*'02 Cargo Classes'!$P$15</x:f>
        <x:v>0</x:v>
      </x:c>
      <x:c r="U2888" s="22" t="n">
        <x:f>SUM(Q2888:T2888)</x:f>
        <x:v>0.57</x:v>
      </x:c>
      <x:c r="V2888" s="18" t="n">
        <x:f>IF(U2888=0,0,N2888*Q2888/U2888)</x:f>
        <x:v>0</x:v>
      </x:c>
      <x:c r="W2888" s="18" t="n">
        <x:f>IF(U2888=0,0,P2888*Q2888/U2888)</x:f>
        <x:v>0</x:v>
      </x:c>
      <x:c r="X2888" s="18" t="n">
        <x:f>MAX(V2888,W2888*'01 Controls'!$E$12)</x:f>
        <x:v>0</x:v>
      </x:c>
      <x:c r="Y2888" s="18" t="n">
        <x:f>IF(U2888=0,0,N2888*R2888/U2888)</x:f>
        <x:v>0</x:v>
      </x:c>
      <x:c r="Z2888" s="18" t="n">
        <x:f>IF(U2888=0,0,P2888*R2888/U2888)</x:f>
        <x:v>0</x:v>
      </x:c>
      <x:c r="AA2888" s="18" t="n">
        <x:f>MAX(Y2888,Z2888*'01 Controls'!$E$13)</x:f>
        <x:v>0</x:v>
      </x:c>
      <x:c r="AB2888" s="18" t="n">
        <x:f>IF(U2888=0,0,N2888*S2888/U2888)</x:f>
        <x:v>420</x:v>
      </x:c>
      <x:c r="AC2888" s="18" t="n">
        <x:f>IF(U2888=0,0,P2888*S2888/U2888)</x:f>
        <x:v>1232</x:v>
      </x:c>
      <x:c r="AD2888" s="18" t="n">
        <x:f>MAX(AB2888,AC2888*'01 Controls'!$E$14)</x:f>
        <x:v>420</x:v>
      </x:c>
      <x:c r="AE2888" s="18" t="n">
        <x:f>IF(U2888=0,0,N2888*T2888/U2888)</x:f>
        <x:v>0</x:v>
      </x:c>
      <x:c r="AF2888" s="18" t="n">
        <x:f>IF(U2888=0,0,P2888*T2888/U2888)</x:f>
        <x:v>0</x:v>
      </x:c>
      <x:c r="AG2888" s="18" t="n">
        <x:f>MAX(AE2888,AF2888*'01 Controls'!$E$15)</x:f>
        <x:v>0</x:v>
      </x:c>
      <x:c r="AH2888" s="18" t="n">
        <x:f>SUM(V2888,Y2888,AB2888,AE2888)</x:f>
        <x:v>420</x:v>
      </x:c>
      <x:c r="AI2888" s="18" t="n">
        <x:f>N2888-AH2888</x:f>
        <x:v>0</x:v>
      </x:c>
      <x:c r="AJ2888" s="18" t="n">
        <x:f>V2888*INDEX('07 Mode Capacity'!$P$6:$P$17,MATCH("AIR-"&amp;I2888,'07 Mode Capacity'!$C$6:$C$17,0))</x:f>
        <x:v>0</x:v>
      </x:c>
      <x:c r="AK2888" s="18" t="n">
        <x:f>Y2888*INDEX('07 Mode Capacity'!$P$6:$P$17,MATCH("OCEAN-"&amp;I2888,'07 Mode Capacity'!$C$6:$C$17,0))</x:f>
        <x:v>0</x:v>
      </x:c>
      <x:c r="AL2888" s="18" t="n">
        <x:f>AB2888*INDEX('07 Mode Capacity'!$P$6:$P$17,MATCH("LAND-"&amp;I2888,'07 Mode Capacity'!$C$6:$C$17,0))</x:f>
        <x:v>300.30429440767006</x:v>
      </x:c>
      <x:c r="AM2888" s="18" t="n">
        <x:f>AE2888*INDEX('07 Mode Capacity'!$P$6:$P$17,MATCH("INLAND-"&amp;I2888,'07 Mode Capacity'!$C$6:$C$17,0))</x:f>
        <x:v>0</x:v>
      </x:c>
      <x:c r="AN2888" s="18" t="n">
        <x:f>SUM(AJ2888:AM2888)</x:f>
        <x:v>300.30429440767006</x:v>
      </x:c>
      <x:c r="AO2888" s="17" t="n">
        <x:f>IF(N2888=0,1,AN2888/N2888)</x:f>
        <x:v>0.7150102247801668</x:v>
      </x:c>
      <x:c r="AP2888" s="11" t="str">
        <x:f>IF(AO2888&gt;='01 Controls'!$E$16,"PASS","FAIL")</x:f>
        <x:v>FAIL</x:v>
      </x:c>
      <x:c r="AQ2888" s="11" t="str">
        <x:v>UNQUANTIFIED</x:v>
      </x:c>
      <x:c r="AR2888" s="11" t="str">
        <x:v>Position-class planning record; serial item and receiver open</x:v>
      </x:c>
      <x:c r="AS2888" s="26"/>
      <x:c r="AT2888" s="26"/>
    </x:row>
    <x:row r="2889">
      <x:c r="C2889" s="11" t="str">
        <x:v>M4-M-SSG-APL-45</x:v>
      </x:c>
      <x:c r="D2889" s="11" t="str">
        <x:v>M4</x:v>
      </x:c>
      <x:c r="E2889" s="11" t="str">
        <x:v>Tornado sequence</x:v>
      </x:c>
      <x:c r="F2889" s="11" t="str">
        <x:v>M-SSG</x:v>
      </x:c>
      <x:c r="G2889" s="11" t="str">
        <x:v>Ocean sustainment group</x:v>
      </x:c>
      <x:c r="H2889" s="11" t="str">
        <x:v>APL-45</x:v>
      </x:c>
      <x:c r="I2889" s="19" t="n">
        <x:v>24</x:v>
      </x:c>
      <x:c r="J2889" s="21" t="n">
        <x:v>2</x:v>
      </x:c>
      <x:c r="K2889" s="18" t="n">
        <x:f>'05 Cargo Register'!K201</x:f>
        <x:v>63</x:v>
      </x:c>
      <x:c r="L2889" s="18" t="n">
        <x:f>'05 Cargo Register'!N201</x:f>
        <x:v>17</x:v>
      </x:c>
      <x:c r="M2889" s="18" t="n">
        <x:f>'05 Cargo Register'!O201</x:f>
        <x:v>127.5</x:v>
      </x:c>
      <x:c r="N2889" s="18" t="n">
        <x:f>J2889*K2889</x:f>
        <x:v>126</x:v>
      </x:c>
      <x:c r="O2889" s="18" t="n">
        <x:f>J2889*L2889</x:f>
        <x:v>34</x:v>
      </x:c>
      <x:c r="P2889" s="18" t="n">
        <x:f>J2889*M2889</x:f>
        <x:v>255</x:v>
      </x:c>
      <x:c r="Q2889" s="22" t="n">
        <x:f>'01 Controls'!$E$28*'02 Cargo Classes'!$M$6</x:f>
        <x:v>0.15000000000000002</x:v>
      </x:c>
      <x:c r="R2889" s="22" t="n">
        <x:f>'01 Controls'!$F$28*'02 Cargo Classes'!$N$6</x:f>
        <x:v>0</x:v>
      </x:c>
      <x:c r="S2889" s="22" t="n">
        <x:f>'01 Controls'!$G$28*'02 Cargo Classes'!$O$6</x:f>
        <x:v>0.95</x:v>
      </x:c>
      <x:c r="T2889" s="22" t="n">
        <x:f>'01 Controls'!$H$28*'02 Cargo Classes'!$P$6</x:f>
        <x:v>0</x:v>
      </x:c>
      <x:c r="U2889" s="22" t="n">
        <x:f>SUM(Q2889:T2889)</x:f>
        <x:v>1.1</x:v>
      </x:c>
      <x:c r="V2889" s="18" t="n">
        <x:f>IF(U2889=0,0,N2889*Q2889/U2889)</x:f>
        <x:v>17.181818181818183</x:v>
      </x:c>
      <x:c r="W2889" s="18" t="n">
        <x:f>IF(U2889=0,0,P2889*Q2889/U2889)</x:f>
        <x:v>34.77272727272727</x:v>
      </x:c>
      <x:c r="X2889" s="18" t="n">
        <x:f>MAX(V2889,W2889*'01 Controls'!$E$12)</x:f>
        <x:v>17.181818181818183</x:v>
      </x:c>
      <x:c r="Y2889" s="18" t="n">
        <x:f>IF(U2889=0,0,N2889*R2889/U2889)</x:f>
        <x:v>0</x:v>
      </x:c>
      <x:c r="Z2889" s="18" t="n">
        <x:f>IF(U2889=0,0,P2889*R2889/U2889)</x:f>
        <x:v>0</x:v>
      </x:c>
      <x:c r="AA2889" s="18" t="n">
        <x:f>MAX(Y2889,Z2889*'01 Controls'!$E$13)</x:f>
        <x:v>0</x:v>
      </x:c>
      <x:c r="AB2889" s="18" t="n">
        <x:f>IF(U2889=0,0,N2889*S2889/U2889)</x:f>
        <x:v>108.8181818181818</x:v>
      </x:c>
      <x:c r="AC2889" s="18" t="n">
        <x:f>IF(U2889=0,0,P2889*S2889/U2889)</x:f>
        <x:v>220.22727272727272</x:v>
      </x:c>
      <x:c r="AD2889" s="18" t="n">
        <x:f>MAX(AB2889,AC2889*'01 Controls'!$E$14)</x:f>
        <x:v>108.8181818181818</x:v>
      </x:c>
      <x:c r="AE2889" s="18" t="n">
        <x:f>IF(U2889=0,0,N2889*T2889/U2889)</x:f>
        <x:v>0</x:v>
      </x:c>
      <x:c r="AF2889" s="18" t="n">
        <x:f>IF(U2889=0,0,P2889*T2889/U2889)</x:f>
        <x:v>0</x:v>
      </x:c>
      <x:c r="AG2889" s="18" t="n">
        <x:f>MAX(AE2889,AF2889*'01 Controls'!$E$15)</x:f>
        <x:v>0</x:v>
      </x:c>
      <x:c r="AH2889" s="18" t="n">
        <x:f>SUM(V2889,Y2889,AB2889,AE2889)</x:f>
        <x:v>125.99999999999999</x:v>
      </x:c>
      <x:c r="AI2889" s="18" t="n">
        <x:f>N2889-AH2889</x:f>
        <x:v>1.4210854715202004e-14</x:v>
      </x:c>
      <x:c r="AJ2889" s="18" t="n">
        <x:f>V2889*INDEX('07 Mode Capacity'!$P$6:$P$17,MATCH("AIR-"&amp;I2889,'07 Mode Capacity'!$C$6:$C$17,0))</x:f>
        <x:v>3.4864326201405764</x:v>
      </x:c>
      <x:c r="AK2889" s="18" t="n">
        <x:f>Y2889*INDEX('07 Mode Capacity'!$P$6:$P$17,MATCH("OCEAN-"&amp;I2889,'07 Mode Capacity'!$C$6:$C$17,0))</x:f>
        <x:v>0</x:v>
      </x:c>
      <x:c r="AL2889" s="18" t="n">
        <x:f>AB2889*INDEX('07 Mode Capacity'!$P$6:$P$17,MATCH("LAND-"&amp;I2889,'07 Mode Capacity'!$C$6:$C$17,0))</x:f>
        <x:v>41.623055120608996</x:v>
      </x:c>
      <x:c r="AM2889" s="18" t="n">
        <x:f>AE2889*INDEX('07 Mode Capacity'!$P$6:$P$17,MATCH("INLAND-"&amp;I2889,'07 Mode Capacity'!$C$6:$C$17,0))</x:f>
        <x:v>0</x:v>
      </x:c>
      <x:c r="AN2889" s="18" t="n">
        <x:f>SUM(AJ2889:AM2889)</x:f>
        <x:v>45.10948774074957</x:v>
      </x:c>
      <x:c r="AO2889" s="17" t="n">
        <x:f>IF(N2889=0,1,AN2889/N2889)</x:f>
        <x:v>0.35801180746626643</x:v>
      </x:c>
      <x:c r="AP2889" s="11" t="str">
        <x:f>IF(AO2889&gt;='01 Controls'!$E$16,"PASS","FAIL")</x:f>
        <x:v>FAIL</x:v>
      </x:c>
      <x:c r="AQ2889" s="11" t="str">
        <x:v>UNQUANTIFIED</x:v>
      </x:c>
      <x:c r="AR2889" s="11" t="str">
        <x:v>Position-class planning record; serial item and receiver open</x:v>
      </x:c>
      <x:c r="AS2889" s="26"/>
      <x:c r="AT2889" s="26"/>
    </x:row>
    <x:row r="2890">
      <x:c r="C2890" s="11" t="str">
        <x:v>M4-M-SSG-ISO-18</x:v>
      </x:c>
      <x:c r="D2890" s="11" t="str">
        <x:v>M4</x:v>
      </x:c>
      <x:c r="E2890" s="11" t="str">
        <x:v>Tornado sequence</x:v>
      </x:c>
      <x:c r="F2890" s="11" t="str">
        <x:v>M-SSG</x:v>
      </x:c>
      <x:c r="G2890" s="11" t="str">
        <x:v>Ocean sustainment group</x:v>
      </x:c>
      <x:c r="H2890" s="11" t="str">
        <x:v>ISO-18</x:v>
      </x:c>
      <x:c r="I2890" s="19" t="n">
        <x:v>48</x:v>
      </x:c>
      <x:c r="J2890" s="21" t="n">
        <x:v>2</x:v>
      </x:c>
      <x:c r="K2890" s="18" t="n">
        <x:f>'05 Cargo Register'!K202</x:f>
        <x:v>252</x:v>
      </x:c>
      <x:c r="L2890" s="18" t="n">
        <x:f>'05 Cargo Register'!N202</x:f>
        <x:v>17</x:v>
      </x:c>
      <x:c r="M2890" s="18" t="n">
        <x:f>'05 Cargo Register'!O202</x:f>
        <x:v>448.8</x:v>
      </x:c>
      <x:c r="N2890" s="18" t="n">
        <x:f>J2890*K2890</x:f>
        <x:v>504</x:v>
      </x:c>
      <x:c r="O2890" s="18" t="n">
        <x:f>J2890*L2890</x:f>
        <x:v>34</x:v>
      </x:c>
      <x:c r="P2890" s="18" t="n">
        <x:f>J2890*M2890</x:f>
        <x:v>897.6</x:v>
      </x:c>
      <x:c r="Q2890" s="22" t="n">
        <x:f>'01 Controls'!$E$28*'02 Cargo Classes'!$M$7</x:f>
        <x:v>0.010000000000000002</x:v>
      </x:c>
      <x:c r="R2890" s="22" t="n">
        <x:f>'01 Controls'!$F$28*'02 Cargo Classes'!$N$7</x:f>
        <x:v>0</x:v>
      </x:c>
      <x:c r="S2890" s="22" t="n">
        <x:f>'01 Controls'!$G$28*'02 Cargo Classes'!$O$7</x:f>
        <x:v>1.14</x:v>
      </x:c>
      <x:c r="T2890" s="22" t="n">
        <x:f>'01 Controls'!$H$28*'02 Cargo Classes'!$P$7</x:f>
        <x:v>0</x:v>
      </x:c>
      <x:c r="U2890" s="22" t="n">
        <x:f>SUM(Q2890:T2890)</x:f>
        <x:v>1.15</x:v>
      </x:c>
      <x:c r="V2890" s="18" t="n">
        <x:f>IF(U2890=0,0,N2890*Q2890/U2890)</x:f>
        <x:v>4.382608695652175</x:v>
      </x:c>
      <x:c r="W2890" s="18" t="n">
        <x:f>IF(U2890=0,0,P2890*Q2890/U2890)</x:f>
        <x:v>7.8052173913043505</x:v>
      </x:c>
      <x:c r="X2890" s="18" t="n">
        <x:f>MAX(V2890,W2890*'01 Controls'!$E$12)</x:f>
        <x:v>4.382608695652175</x:v>
      </x:c>
      <x:c r="Y2890" s="18" t="n">
        <x:f>IF(U2890=0,0,N2890*R2890/U2890)</x:f>
        <x:v>0</x:v>
      </x:c>
      <x:c r="Z2890" s="18" t="n">
        <x:f>IF(U2890=0,0,P2890*R2890/U2890)</x:f>
        <x:v>0</x:v>
      </x:c>
      <x:c r="AA2890" s="18" t="n">
        <x:f>MAX(Y2890,Z2890*'01 Controls'!$E$13)</x:f>
        <x:v>0</x:v>
      </x:c>
      <x:c r="AB2890" s="18" t="n">
        <x:f>IF(U2890=0,0,N2890*S2890/U2890)</x:f>
        <x:v>499.6173913043478</x:v>
      </x:c>
      <x:c r="AC2890" s="18" t="n">
        <x:f>IF(U2890=0,0,P2890*S2890/U2890)</x:f>
        <x:v>889.7947826086956</x:v>
      </x:c>
      <x:c r="AD2890" s="18" t="n">
        <x:f>MAX(AB2890,AC2890*'01 Controls'!$E$14)</x:f>
        <x:v>499.6173913043478</x:v>
      </x:c>
      <x:c r="AE2890" s="18" t="n">
        <x:f>IF(U2890=0,0,N2890*T2890/U2890)</x:f>
        <x:v>0</x:v>
      </x:c>
      <x:c r="AF2890" s="18" t="n">
        <x:f>IF(U2890=0,0,P2890*T2890/U2890)</x:f>
        <x:v>0</x:v>
      </x:c>
      <x:c r="AG2890" s="18" t="n">
        <x:f>MAX(AE2890,AF2890*'01 Controls'!$E$15)</x:f>
        <x:v>0</x:v>
      </x:c>
      <x:c r="AH2890" s="18" t="n">
        <x:f>SUM(V2890,Y2890,AB2890,AE2890)</x:f>
        <x:v>503.99999999999994</x:v>
      </x:c>
      <x:c r="AI2890" s="18" t="n">
        <x:f>N2890-AH2890</x:f>
        <x:v>5.684341886080802e-14</x:v>
      </x:c>
      <x:c r="AJ2890" s="18" t="n">
        <x:f>V2890*INDEX('07 Mode Capacity'!$P$6:$P$17,MATCH("AIR-"&amp;I2890,'07 Mode Capacity'!$C$6:$C$17,0))</x:f>
        <x:v>1.2286014937200307</x:v>
      </x:c>
      <x:c r="AK2890" s="18" t="n">
        <x:f>Y2890*INDEX('07 Mode Capacity'!$P$6:$P$17,MATCH("OCEAN-"&amp;I2890,'07 Mode Capacity'!$C$6:$C$17,0))</x:f>
        <x:v>0</x:v>
      </x:c>
      <x:c r="AL2890" s="18" t="n">
        <x:f>AB2890*INDEX('07 Mode Capacity'!$P$6:$P$17,MATCH("LAND-"&amp;I2890,'07 Mode Capacity'!$C$6:$C$17,0))</x:f>
        <x:v>60.97723818111146</x:v>
      </x:c>
      <x:c r="AM2890" s="18" t="n">
        <x:f>AE2890*INDEX('07 Mode Capacity'!$P$6:$P$17,MATCH("INLAND-"&amp;I2890,'07 Mode Capacity'!$C$6:$C$17,0))</x:f>
        <x:v>0</x:v>
      </x:c>
      <x:c r="AN2890" s="18" t="n">
        <x:f>SUM(AJ2890:AM2890)</x:f>
        <x:v>62.20583967483149</x:v>
      </x:c>
      <x:c r="AO2890" s="17" t="n">
        <x:f>IF(N2890=0,1,AN2890/N2890)</x:f>
        <x:v>0.1234242850691101</x:v>
      </x:c>
      <x:c r="AP2890" s="11" t="str">
        <x:f>IF(AO2890&gt;='01 Controls'!$E$16,"PASS","FAIL")</x:f>
        <x:v>FAIL</x:v>
      </x:c>
      <x:c r="AQ2890" s="11" t="str">
        <x:v>UNQUANTIFIED</x:v>
      </x:c>
      <x:c r="AR2890" s="11" t="str">
        <x:v>Position-class planning record; serial item and receiver open</x:v>
      </x:c>
      <x:c r="AS2890" s="26"/>
      <x:c r="AT2890" s="26"/>
    </x:row>
    <x:row r="2891">
      <x:c r="C2891" s="11" t="str">
        <x:v>M4-M-SSG-COL-12</x:v>
      </x:c>
      <x:c r="D2891" s="11" t="str">
        <x:v>M4</x:v>
      </x:c>
      <x:c r="E2891" s="11" t="str">
        <x:v>Tornado sequence</x:v>
      </x:c>
      <x:c r="F2891" s="11" t="str">
        <x:v>M-SSG</x:v>
      </x:c>
      <x:c r="G2891" s="11" t="str">
        <x:v>Ocean sustainment group</x:v>
      </x:c>
      <x:c r="H2891" s="11" t="str">
        <x:v>COL-12</x:v>
      </x:c>
      <x:c r="I2891" s="19" t="n">
        <x:v>24</x:v>
      </x:c>
      <x:c r="J2891" s="21" t="n">
        <x:v>2</x:v>
      </x:c>
      <x:c r="K2891" s="18" t="n">
        <x:f>'05 Cargo Register'!K203</x:f>
        <x:v>42</x:v>
      </x:c>
      <x:c r="L2891" s="18" t="n">
        <x:f>'05 Cargo Register'!N203</x:f>
        <x:v>5</x:v>
      </x:c>
      <x:c r="M2891" s="18" t="n">
        <x:f>'05 Cargo Register'!O203</x:f>
        <x:v>132</x:v>
      </x:c>
      <x:c r="N2891" s="18" t="n">
        <x:f>J2891*K2891</x:f>
        <x:v>84</x:v>
      </x:c>
      <x:c r="O2891" s="18" t="n">
        <x:f>J2891*L2891</x:f>
        <x:v>10</x:v>
      </x:c>
      <x:c r="P2891" s="18" t="n">
        <x:f>J2891*M2891</x:f>
        <x:v>264</x:v>
      </x:c>
      <x:c r="Q2891" s="22" t="n">
        <x:f>'01 Controls'!$E$28*'02 Cargo Classes'!$M$8</x:f>
        <x:v>0.1</x:v>
      </x:c>
      <x:c r="R2891" s="22" t="n">
        <x:f>'01 Controls'!$F$28*'02 Cargo Classes'!$N$8</x:f>
        <x:v>0</x:v>
      </x:c>
      <x:c r="S2891" s="22" t="n">
        <x:f>'01 Controls'!$G$28*'02 Cargo Classes'!$O$8</x:f>
        <x:v>1.14</x:v>
      </x:c>
      <x:c r="T2891" s="22" t="n">
        <x:f>'01 Controls'!$H$28*'02 Cargo Classes'!$P$8</x:f>
        <x:v>0</x:v>
      </x:c>
      <x:c r="U2891" s="22" t="n">
        <x:f>SUM(Q2891:T2891)</x:f>
        <x:v>1.24</x:v>
      </x:c>
      <x:c r="V2891" s="18" t="n">
        <x:f>IF(U2891=0,0,N2891*Q2891/U2891)</x:f>
        <x:v>6.774193548387097</x:v>
      </x:c>
      <x:c r="W2891" s="18" t="n">
        <x:f>IF(U2891=0,0,P2891*Q2891/U2891)</x:f>
        <x:v>21.290322580645164</x:v>
      </x:c>
      <x:c r="X2891" s="18" t="n">
        <x:f>MAX(V2891,W2891*'01 Controls'!$E$12)</x:f>
        <x:v>6.774193548387097</x:v>
      </x:c>
      <x:c r="Y2891" s="18" t="n">
        <x:f>IF(U2891=0,0,N2891*R2891/U2891)</x:f>
        <x:v>0</x:v>
      </x:c>
      <x:c r="Z2891" s="18" t="n">
        <x:f>IF(U2891=0,0,P2891*R2891/U2891)</x:f>
        <x:v>0</x:v>
      </x:c>
      <x:c r="AA2891" s="18" t="n">
        <x:f>MAX(Y2891,Z2891*'01 Controls'!$E$13)</x:f>
        <x:v>0</x:v>
      </x:c>
      <x:c r="AB2891" s="18" t="n">
        <x:f>IF(U2891=0,0,N2891*S2891/U2891)</x:f>
        <x:v>77.2258064516129</x:v>
      </x:c>
      <x:c r="AC2891" s="18" t="n">
        <x:f>IF(U2891=0,0,P2891*S2891/U2891)</x:f>
        <x:v>242.70967741935482</x:v>
      </x:c>
      <x:c r="AD2891" s="18" t="n">
        <x:f>MAX(AB2891,AC2891*'01 Controls'!$E$14)</x:f>
        <x:v>77.2258064516129</x:v>
      </x:c>
      <x:c r="AE2891" s="18" t="n">
        <x:f>IF(U2891=0,0,N2891*T2891/U2891)</x:f>
        <x:v>0</x:v>
      </x:c>
      <x:c r="AF2891" s="18" t="n">
        <x:f>IF(U2891=0,0,P2891*T2891/U2891)</x:f>
        <x:v>0</x:v>
      </x:c>
      <x:c r="AG2891" s="18" t="n">
        <x:f>MAX(AE2891,AF2891*'01 Controls'!$E$15)</x:f>
        <x:v>0</x:v>
      </x:c>
      <x:c r="AH2891" s="18" t="n">
        <x:f>SUM(V2891,Y2891,AB2891,AE2891)</x:f>
        <x:v>84</x:v>
      </x:c>
      <x:c r="AI2891" s="18" t="n">
        <x:f>N2891-AH2891</x:f>
        <x:v>0</x:v>
      </x:c>
      <x:c r="AJ2891" s="18" t="n">
        <x:f>V2891*INDEX('07 Mode Capacity'!$P$6:$P$17,MATCH("AIR-"&amp;I2891,'07 Mode Capacity'!$C$6:$C$17,0))</x:f>
        <x:v>1.3745791692310516</x:v>
      </x:c>
      <x:c r="AK2891" s="18" t="n">
        <x:f>Y2891*INDEX('07 Mode Capacity'!$P$6:$P$17,MATCH("OCEAN-"&amp;I2891,'07 Mode Capacity'!$C$6:$C$17,0))</x:f>
        <x:v>0</x:v>
      </x:c>
      <x:c r="AL2891" s="18" t="n">
        <x:f>AB2891*INDEX('07 Mode Capacity'!$P$6:$P$17,MATCH("LAND-"&amp;I2891,'07 Mode Capacity'!$C$6:$C$17,0))</x:f>
        <x:v>29.538942343658004</x:v>
      </x:c>
      <x:c r="AM2891" s="18" t="n">
        <x:f>AE2891*INDEX('07 Mode Capacity'!$P$6:$P$17,MATCH("INLAND-"&amp;I2891,'07 Mode Capacity'!$C$6:$C$17,0))</x:f>
        <x:v>0</x:v>
      </x:c>
      <x:c r="AN2891" s="18" t="n">
        <x:f>SUM(AJ2891:AM2891)</x:f>
        <x:v>30.913521512889055</x:v>
      </x:c>
      <x:c r="AO2891" s="17" t="n">
        <x:f>IF(N2891=0,1,AN2891/N2891)</x:f>
        <x:v>0.3680181132486792</x:v>
      </x:c>
      <x:c r="AP2891" s="11" t="str">
        <x:f>IF(AO2891&gt;='01 Controls'!$E$16,"PASS","FAIL")</x:f>
        <x:v>FAIL</x:v>
      </x:c>
      <x:c r="AQ2891" s="11" t="str">
        <x:v>UNQUANTIFIED</x:v>
      </x:c>
      <x:c r="AR2891" s="11" t="str">
        <x:v>Position-class planning record; serial item and receiver open</x:v>
      </x:c>
      <x:c r="AS2891" s="26"/>
      <x:c r="AT2891" s="26"/>
    </x:row>
    <x:row r="2892">
      <x:c r="C2892" s="11" t="str">
        <x:v>M4-M-SSG-BAT-22</x:v>
      </x:c>
      <x:c r="D2892" s="11" t="str">
        <x:v>M4</x:v>
      </x:c>
      <x:c r="E2892" s="11" t="str">
        <x:v>Tornado sequence</x:v>
      </x:c>
      <x:c r="F2892" s="11" t="str">
        <x:v>M-SSG</x:v>
      </x:c>
      <x:c r="G2892" s="11" t="str">
        <x:v>Ocean sustainment group</x:v>
      </x:c>
      <x:c r="H2892" s="11" t="str">
        <x:v>BAT-22</x:v>
      </x:c>
      <x:c r="I2892" s="19" t="n">
        <x:v>48</x:v>
      </x:c>
      <x:c r="J2892" s="21" t="n">
        <x:v>2</x:v>
      </x:c>
      <x:c r="K2892" s="18" t="n">
        <x:f>'05 Cargo Register'!K204</x:f>
        <x:v>168</x:v>
      </x:c>
      <x:c r="L2892" s="18" t="n">
        <x:f>'05 Cargo Register'!N204</x:f>
        <x:v>10</x:v>
      </x:c>
      <x:c r="M2892" s="18" t="n">
        <x:f>'05 Cargo Register'!O204</x:f>
        <x:v>264</x:v>
      </x:c>
      <x:c r="N2892" s="18" t="n">
        <x:f>J2892*K2892</x:f>
        <x:v>336</x:v>
      </x:c>
      <x:c r="O2892" s="18" t="n">
        <x:f>J2892*L2892</x:f>
        <x:v>20</x:v>
      </x:c>
      <x:c r="P2892" s="18" t="n">
        <x:f>J2892*M2892</x:f>
        <x:v>528</x:v>
      </x:c>
      <x:c r="Q2892" s="22" t="n">
        <x:f>'01 Controls'!$E$28*'02 Cargo Classes'!$M$9</x:f>
        <x:v>0</x:v>
      </x:c>
      <x:c r="R2892" s="22" t="n">
        <x:f>'01 Controls'!$F$28*'02 Cargo Classes'!$N$9</x:f>
        <x:v>0</x:v>
      </x:c>
      <x:c r="S2892" s="22" t="n">
        <x:f>'01 Controls'!$G$28*'02 Cargo Classes'!$O$9</x:f>
        <x:v>0.95</x:v>
      </x:c>
      <x:c r="T2892" s="22" t="n">
        <x:f>'01 Controls'!$H$28*'02 Cargo Classes'!$P$9</x:f>
        <x:v>0</x:v>
      </x:c>
      <x:c r="U2892" s="22" t="n">
        <x:f>SUM(Q2892:T2892)</x:f>
        <x:v>0.95</x:v>
      </x:c>
      <x:c r="V2892" s="18" t="n">
        <x:f>IF(U2892=0,0,N2892*Q2892/U2892)</x:f>
        <x:v>0</x:v>
      </x:c>
      <x:c r="W2892" s="18" t="n">
        <x:f>IF(U2892=0,0,P2892*Q2892/U2892)</x:f>
        <x:v>0</x:v>
      </x:c>
      <x:c r="X2892" s="18" t="n">
        <x:f>MAX(V2892,W2892*'01 Controls'!$E$12)</x:f>
        <x:v>0</x:v>
      </x:c>
      <x:c r="Y2892" s="18" t="n">
        <x:f>IF(U2892=0,0,N2892*R2892/U2892)</x:f>
        <x:v>0</x:v>
      </x:c>
      <x:c r="Z2892" s="18" t="n">
        <x:f>IF(U2892=0,0,P2892*R2892/U2892)</x:f>
        <x:v>0</x:v>
      </x:c>
      <x:c r="AA2892" s="18" t="n">
        <x:f>MAX(Y2892,Z2892*'01 Controls'!$E$13)</x:f>
        <x:v>0</x:v>
      </x:c>
      <x:c r="AB2892" s="18" t="n">
        <x:f>IF(U2892=0,0,N2892*S2892/U2892)</x:f>
        <x:v>336</x:v>
      </x:c>
      <x:c r="AC2892" s="18" t="n">
        <x:f>IF(U2892=0,0,P2892*S2892/U2892)</x:f>
        <x:v>528</x:v>
      </x:c>
      <x:c r="AD2892" s="18" t="n">
        <x:f>MAX(AB2892,AC2892*'01 Controls'!$E$14)</x:f>
        <x:v>336</x:v>
      </x:c>
      <x:c r="AE2892" s="18" t="n">
        <x:f>IF(U2892=0,0,N2892*T2892/U2892)</x:f>
        <x:v>0</x:v>
      </x:c>
      <x:c r="AF2892" s="18" t="n">
        <x:f>IF(U2892=0,0,P2892*T2892/U2892)</x:f>
        <x:v>0</x:v>
      </x:c>
      <x:c r="AG2892" s="18" t="n">
        <x:f>MAX(AE2892,AF2892*'01 Controls'!$E$15)</x:f>
        <x:v>0</x:v>
      </x:c>
      <x:c r="AH2892" s="18" t="n">
        <x:f>SUM(V2892,Y2892,AB2892,AE2892)</x:f>
        <x:v>336</x:v>
      </x:c>
      <x:c r="AI2892" s="18" t="n">
        <x:f>N2892-AH2892</x:f>
        <x:v>0</x:v>
      </x:c>
      <x:c r="AJ2892" s="18" t="n">
        <x:f>V2892*INDEX('07 Mode Capacity'!$P$6:$P$17,MATCH("AIR-"&amp;I2892,'07 Mode Capacity'!$C$6:$C$17,0))</x:f>
        <x:v>0</x:v>
      </x:c>
      <x:c r="AK2892" s="18" t="n">
        <x:f>Y2892*INDEX('07 Mode Capacity'!$P$6:$P$17,MATCH("OCEAN-"&amp;I2892,'07 Mode Capacity'!$C$6:$C$17,0))</x:f>
        <x:v>0</x:v>
      </x:c>
      <x:c r="AL2892" s="18" t="n">
        <x:f>AB2892*INDEX('07 Mode Capacity'!$P$6:$P$17,MATCH("LAND-"&amp;I2892,'07 Mode Capacity'!$C$6:$C$17,0))</x:f>
        <x:v>41.008084156887826</x:v>
      </x:c>
      <x:c r="AM2892" s="18" t="n">
        <x:f>AE2892*INDEX('07 Mode Capacity'!$P$6:$P$17,MATCH("INLAND-"&amp;I2892,'07 Mode Capacity'!$C$6:$C$17,0))</x:f>
        <x:v>0</x:v>
      </x:c>
      <x:c r="AN2892" s="18" t="n">
        <x:f>SUM(AJ2892:AM2892)</x:f>
        <x:v>41.008084156887826</x:v>
      </x:c>
      <x:c r="AO2892" s="17" t="n">
        <x:f>IF(N2892=0,1,AN2892/N2892)</x:f>
        <x:v>0.1220478695145471</x:v>
      </x:c>
      <x:c r="AP2892" s="11" t="str">
        <x:f>IF(AO2892&gt;='01 Controls'!$E$16,"PASS","FAIL")</x:f>
        <x:v>FAIL</x:v>
      </x:c>
      <x:c r="AQ2892" s="11" t="str">
        <x:v>UNQUANTIFIED</x:v>
      </x:c>
      <x:c r="AR2892" s="11" t="str">
        <x:v>Position-class planning record; serial item and receiver open</x:v>
      </x:c>
      <x:c r="AS2892" s="26"/>
      <x:c r="AT2892" s="26"/>
    </x:row>
    <x:row r="2893">
      <x:c r="C2893" s="11" t="str">
        <x:v>M4-M-SSG-TNK-20</x:v>
      </x:c>
      <x:c r="D2893" s="11" t="str">
        <x:v>M4</x:v>
      </x:c>
      <x:c r="E2893" s="11" t="str">
        <x:v>Tornado sequence</x:v>
      </x:c>
      <x:c r="F2893" s="11" t="str">
        <x:v>M-SSG</x:v>
      </x:c>
      <x:c r="G2893" s="11" t="str">
        <x:v>Ocean sustainment group</x:v>
      </x:c>
      <x:c r="H2893" s="11" t="str">
        <x:v>TNK-20</x:v>
      </x:c>
      <x:c r="I2893" s="19" t="n">
        <x:v>48</x:v>
      </x:c>
      <x:c r="J2893" s="21" t="n">
        <x:v>2</x:v>
      </x:c>
      <x:c r="K2893" s="18" t="n">
        <x:f>'05 Cargo Register'!K205</x:f>
        <x:v>252</x:v>
      </x:c>
      <x:c r="L2893" s="18" t="n">
        <x:f>'05 Cargo Register'!N205</x:f>
        <x:v>15</x:v>
      </x:c>
      <x:c r="M2893" s="18" t="n">
        <x:f>'05 Cargo Register'!O205</x:f>
        <x:v>318.75</x:v>
      </x:c>
      <x:c r="N2893" s="18" t="n">
        <x:f>J2893*K2893</x:f>
        <x:v>504</x:v>
      </x:c>
      <x:c r="O2893" s="18" t="n">
        <x:f>J2893*L2893</x:f>
        <x:v>30</x:v>
      </x:c>
      <x:c r="P2893" s="18" t="n">
        <x:f>J2893*M2893</x:f>
        <x:v>637.5</x:v>
      </x:c>
      <x:c r="Q2893" s="22" t="n">
        <x:f>'01 Controls'!$E$28*'02 Cargo Classes'!$M$10</x:f>
        <x:v>0</x:v>
      </x:c>
      <x:c r="R2893" s="22" t="n">
        <x:f>'01 Controls'!$F$28*'02 Cargo Classes'!$N$10</x:f>
        <x:v>0</x:v>
      </x:c>
      <x:c r="S2893" s="22" t="n">
        <x:f>'01 Controls'!$G$28*'02 Cargo Classes'!$O$10</x:f>
        <x:v>0.95</x:v>
      </x:c>
      <x:c r="T2893" s="22" t="n">
        <x:f>'01 Controls'!$H$28*'02 Cargo Classes'!$P$10</x:f>
        <x:v>0</x:v>
      </x:c>
      <x:c r="U2893" s="22" t="n">
        <x:f>SUM(Q2893:T2893)</x:f>
        <x:v>0.95</x:v>
      </x:c>
      <x:c r="V2893" s="18" t="n">
        <x:f>IF(U2893=0,0,N2893*Q2893/U2893)</x:f>
        <x:v>0</x:v>
      </x:c>
      <x:c r="W2893" s="18" t="n">
        <x:f>IF(U2893=0,0,P2893*Q2893/U2893)</x:f>
        <x:v>0</x:v>
      </x:c>
      <x:c r="X2893" s="18" t="n">
        <x:f>MAX(V2893,W2893*'01 Controls'!$E$12)</x:f>
        <x:v>0</x:v>
      </x:c>
      <x:c r="Y2893" s="18" t="n">
        <x:f>IF(U2893=0,0,N2893*R2893/U2893)</x:f>
        <x:v>0</x:v>
      </x:c>
      <x:c r="Z2893" s="18" t="n">
        <x:f>IF(U2893=0,0,P2893*R2893/U2893)</x:f>
        <x:v>0</x:v>
      </x:c>
      <x:c r="AA2893" s="18" t="n">
        <x:f>MAX(Y2893,Z2893*'01 Controls'!$E$13)</x:f>
        <x:v>0</x:v>
      </x:c>
      <x:c r="AB2893" s="18" t="n">
        <x:f>IF(U2893=0,0,N2893*S2893/U2893)</x:f>
        <x:v>504</x:v>
      </x:c>
      <x:c r="AC2893" s="18" t="n">
        <x:f>IF(U2893=0,0,P2893*S2893/U2893)</x:f>
        <x:v>637.5</x:v>
      </x:c>
      <x:c r="AD2893" s="18" t="n">
        <x:f>MAX(AB2893,AC2893*'01 Controls'!$E$14)</x:f>
        <x:v>504</x:v>
      </x:c>
      <x:c r="AE2893" s="18" t="n">
        <x:f>IF(U2893=0,0,N2893*T2893/U2893)</x:f>
        <x:v>0</x:v>
      </x:c>
      <x:c r="AF2893" s="18" t="n">
        <x:f>IF(U2893=0,0,P2893*T2893/U2893)</x:f>
        <x:v>0</x:v>
      </x:c>
      <x:c r="AG2893" s="18" t="n">
        <x:f>MAX(AE2893,AF2893*'01 Controls'!$E$15)</x:f>
        <x:v>0</x:v>
      </x:c>
      <x:c r="AH2893" s="18" t="n">
        <x:f>SUM(V2893,Y2893,AB2893,AE2893)</x:f>
        <x:v>504</x:v>
      </x:c>
      <x:c r="AI2893" s="18" t="n">
        <x:f>N2893-AH2893</x:f>
        <x:v>0</x:v>
      </x:c>
      <x:c r="AJ2893" s="18" t="n">
        <x:f>V2893*INDEX('07 Mode Capacity'!$P$6:$P$17,MATCH("AIR-"&amp;I2893,'07 Mode Capacity'!$C$6:$C$17,0))</x:f>
        <x:v>0</x:v>
      </x:c>
      <x:c r="AK2893" s="18" t="n">
        <x:f>Y2893*INDEX('07 Mode Capacity'!$P$6:$P$17,MATCH("OCEAN-"&amp;I2893,'07 Mode Capacity'!$C$6:$C$17,0))</x:f>
        <x:v>0</x:v>
      </x:c>
      <x:c r="AL2893" s="18" t="n">
        <x:f>AB2893*INDEX('07 Mode Capacity'!$P$6:$P$17,MATCH("LAND-"&amp;I2893,'07 Mode Capacity'!$C$6:$C$17,0))</x:f>
        <x:v>61.51212623533174</x:v>
      </x:c>
      <x:c r="AM2893" s="18" t="n">
        <x:f>AE2893*INDEX('07 Mode Capacity'!$P$6:$P$17,MATCH("INLAND-"&amp;I2893,'07 Mode Capacity'!$C$6:$C$17,0))</x:f>
        <x:v>0</x:v>
      </x:c>
      <x:c r="AN2893" s="18" t="n">
        <x:f>SUM(AJ2893:AM2893)</x:f>
        <x:v>61.51212623533174</x:v>
      </x:c>
      <x:c r="AO2893" s="17" t="n">
        <x:f>IF(N2893=0,1,AN2893/N2893)</x:f>
        <x:v>0.1220478695145471</x:v>
      </x:c>
      <x:c r="AP2893" s="11" t="str">
        <x:f>IF(AO2893&gt;='01 Controls'!$E$16,"PASS","FAIL")</x:f>
        <x:v>FAIL</x:v>
      </x:c>
      <x:c r="AQ2893" s="11" t="str">
        <x:v>UNQUANTIFIED</x:v>
      </x:c>
      <x:c r="AR2893" s="11" t="str">
        <x:v>Position-class planning record; serial item and receiver open</x:v>
      </x:c>
      <x:c r="AS2893" s="26"/>
      <x:c r="AT2893" s="26"/>
    </x:row>
    <x:row r="2894">
      <x:c r="C2894" s="11" t="str">
        <x:v>M4-M-SSG-FLR-24</x:v>
      </x:c>
      <x:c r="D2894" s="11" t="str">
        <x:v>M4</x:v>
      </x:c>
      <x:c r="E2894" s="11" t="str">
        <x:v>Tornado sequence</x:v>
      </x:c>
      <x:c r="F2894" s="11" t="str">
        <x:v>M-SSG</x:v>
      </x:c>
      <x:c r="G2894" s="11" t="str">
        <x:v>Ocean sustainment group</x:v>
      </x:c>
      <x:c r="H2894" s="11" t="str">
        <x:v>FLR-24</x:v>
      </x:c>
      <x:c r="I2894" s="19" t="n">
        <x:v>48</x:v>
      </x:c>
      <x:c r="J2894" s="21" t="n">
        <x:v>2</x:v>
      </x:c>
      <x:c r="K2894" s="18" t="n">
        <x:f>'05 Cargo Register'!K206</x:f>
        <x:v>315</x:v>
      </x:c>
      <x:c r="L2894" s="18" t="n">
        <x:f>'05 Cargo Register'!N206</x:f>
        <x:v>16</x:v>
      </x:c>
      <x:c r="M2894" s="18" t="n">
        <x:f>'05 Cargo Register'!O206</x:f>
        <x:v>512</x:v>
      </x:c>
      <x:c r="N2894" s="18" t="n">
        <x:f>J2894*K2894</x:f>
        <x:v>630</x:v>
      </x:c>
      <x:c r="O2894" s="18" t="n">
        <x:f>J2894*L2894</x:f>
        <x:v>32</x:v>
      </x:c>
      <x:c r="P2894" s="18" t="n">
        <x:f>J2894*M2894</x:f>
        <x:v>1024</x:v>
      </x:c>
      <x:c r="Q2894" s="22" t="n">
        <x:f>'01 Controls'!$E$28*'02 Cargo Classes'!$M$11</x:f>
        <x:v>0</x:v>
      </x:c>
      <x:c r="R2894" s="22" t="n">
        <x:f>'01 Controls'!$F$28*'02 Cargo Classes'!$N$11</x:f>
        <x:v>0</x:v>
      </x:c>
      <x:c r="S2894" s="22" t="n">
        <x:f>'01 Controls'!$G$28*'02 Cargo Classes'!$O$11</x:f>
        <x:v>0.95</x:v>
      </x:c>
      <x:c r="T2894" s="22" t="n">
        <x:f>'01 Controls'!$H$28*'02 Cargo Classes'!$P$11</x:f>
        <x:v>0</x:v>
      </x:c>
      <x:c r="U2894" s="22" t="n">
        <x:f>SUM(Q2894:T2894)</x:f>
        <x:v>0.95</x:v>
      </x:c>
      <x:c r="V2894" s="18" t="n">
        <x:f>IF(U2894=0,0,N2894*Q2894/U2894)</x:f>
        <x:v>0</x:v>
      </x:c>
      <x:c r="W2894" s="18" t="n">
        <x:f>IF(U2894=0,0,P2894*Q2894/U2894)</x:f>
        <x:v>0</x:v>
      </x:c>
      <x:c r="X2894" s="18" t="n">
        <x:f>MAX(V2894,W2894*'01 Controls'!$E$12)</x:f>
        <x:v>0</x:v>
      </x:c>
      <x:c r="Y2894" s="18" t="n">
        <x:f>IF(U2894=0,0,N2894*R2894/U2894)</x:f>
        <x:v>0</x:v>
      </x:c>
      <x:c r="Z2894" s="18" t="n">
        <x:f>IF(U2894=0,0,P2894*R2894/U2894)</x:f>
        <x:v>0</x:v>
      </x:c>
      <x:c r="AA2894" s="18" t="n">
        <x:f>MAX(Y2894,Z2894*'01 Controls'!$E$13)</x:f>
        <x:v>0</x:v>
      </x:c>
      <x:c r="AB2894" s="18" t="n">
        <x:f>IF(U2894=0,0,N2894*S2894/U2894)</x:f>
        <x:v>630</x:v>
      </x:c>
      <x:c r="AC2894" s="18" t="n">
        <x:f>IF(U2894=0,0,P2894*S2894/U2894)</x:f>
        <x:v>1024</x:v>
      </x:c>
      <x:c r="AD2894" s="18" t="n">
        <x:f>MAX(AB2894,AC2894*'01 Controls'!$E$14)</x:f>
        <x:v>630</x:v>
      </x:c>
      <x:c r="AE2894" s="18" t="n">
        <x:f>IF(U2894=0,0,N2894*T2894/U2894)</x:f>
        <x:v>0</x:v>
      </x:c>
      <x:c r="AF2894" s="18" t="n">
        <x:f>IF(U2894=0,0,P2894*T2894/U2894)</x:f>
        <x:v>0</x:v>
      </x:c>
      <x:c r="AG2894" s="18" t="n">
        <x:f>MAX(AE2894,AF2894*'01 Controls'!$E$15)</x:f>
        <x:v>0</x:v>
      </x:c>
      <x:c r="AH2894" s="18" t="n">
        <x:f>SUM(V2894,Y2894,AB2894,AE2894)</x:f>
        <x:v>630</x:v>
      </x:c>
      <x:c r="AI2894" s="18" t="n">
        <x:f>N2894-AH2894</x:f>
        <x:v>0</x:v>
      </x:c>
      <x:c r="AJ2894" s="18" t="n">
        <x:f>V2894*INDEX('07 Mode Capacity'!$P$6:$P$17,MATCH("AIR-"&amp;I2894,'07 Mode Capacity'!$C$6:$C$17,0))</x:f>
        <x:v>0</x:v>
      </x:c>
      <x:c r="AK2894" s="18" t="n">
        <x:f>Y2894*INDEX('07 Mode Capacity'!$P$6:$P$17,MATCH("OCEAN-"&amp;I2894,'07 Mode Capacity'!$C$6:$C$17,0))</x:f>
        <x:v>0</x:v>
      </x:c>
      <x:c r="AL2894" s="18" t="n">
        <x:f>AB2894*INDEX('07 Mode Capacity'!$P$6:$P$17,MATCH("LAND-"&amp;I2894,'07 Mode Capacity'!$C$6:$C$17,0))</x:f>
        <x:v>76.89015779416468</x:v>
      </x:c>
      <x:c r="AM2894" s="18" t="n">
        <x:f>AE2894*INDEX('07 Mode Capacity'!$P$6:$P$17,MATCH("INLAND-"&amp;I2894,'07 Mode Capacity'!$C$6:$C$17,0))</x:f>
        <x:v>0</x:v>
      </x:c>
      <x:c r="AN2894" s="18" t="n">
        <x:f>SUM(AJ2894:AM2894)</x:f>
        <x:v>76.89015779416468</x:v>
      </x:c>
      <x:c r="AO2894" s="17" t="n">
        <x:f>IF(N2894=0,1,AN2894/N2894)</x:f>
        <x:v>0.12204786951454712</x:v>
      </x:c>
      <x:c r="AP2894" s="11" t="str">
        <x:f>IF(AO2894&gt;='01 Controls'!$E$16,"PASS","FAIL")</x:f>
        <x:v>FAIL</x:v>
      </x:c>
      <x:c r="AQ2894" s="11" t="str">
        <x:v>UNQUANTIFIED</x:v>
      </x:c>
      <x:c r="AR2894" s="11" t="str">
        <x:v>Position-class planning record; serial item and receiver open</x:v>
      </x:c>
      <x:c r="AS2894" s="26"/>
      <x:c r="AT2894" s="26"/>
    </x:row>
    <x:row r="2895">
      <x:c r="C2895" s="11" t="str">
        <x:v>M4-M-SSG-ROL-30</x:v>
      </x:c>
      <x:c r="D2895" s="11" t="str">
        <x:v>M4</x:v>
      </x:c>
      <x:c r="E2895" s="11" t="str">
        <x:v>Tornado sequence</x:v>
      </x:c>
      <x:c r="F2895" s="11" t="str">
        <x:v>M-SSG</x:v>
      </x:c>
      <x:c r="G2895" s="11" t="str">
        <x:v>Ocean sustainment group</x:v>
      </x:c>
      <x:c r="H2895" s="11" t="str">
        <x:v>ROL-30</x:v>
      </x:c>
      <x:c r="I2895" s="19" t="n">
        <x:v>48</x:v>
      </x:c>
      <x:c r="J2895" s="21" t="n">
        <x:v>2</x:v>
      </x:c>
      <x:c r="K2895" s="18" t="n">
        <x:f>'05 Cargo Register'!K207</x:f>
        <x:v>315</x:v>
      </x:c>
      <x:c r="L2895" s="18" t="n">
        <x:f>'05 Cargo Register'!N207</x:f>
        <x:v>14</x:v>
      </x:c>
      <x:c r="M2895" s="18" t="n">
        <x:f>'05 Cargo Register'!O207</x:f>
        <x:v>892.5</x:v>
      </x:c>
      <x:c r="N2895" s="18" t="n">
        <x:f>J2895*K2895</x:f>
        <x:v>630</x:v>
      </x:c>
      <x:c r="O2895" s="18" t="n">
        <x:f>J2895*L2895</x:f>
        <x:v>28</x:v>
      </x:c>
      <x:c r="P2895" s="18" t="n">
        <x:f>J2895*M2895</x:f>
        <x:v>1785</x:v>
      </x:c>
      <x:c r="Q2895" s="22" t="n">
        <x:f>'01 Controls'!$E$28*'02 Cargo Classes'!$M$12</x:f>
        <x:v>0</x:v>
      </x:c>
      <x:c r="R2895" s="22" t="n">
        <x:f>'01 Controls'!$F$28*'02 Cargo Classes'!$N$12</x:f>
        <x:v>0</x:v>
      </x:c>
      <x:c r="S2895" s="22" t="n">
        <x:f>'01 Controls'!$G$28*'02 Cargo Classes'!$O$12</x:f>
        <x:v>1.4249999999999998</x:v>
      </x:c>
      <x:c r="T2895" s="22" t="n">
        <x:f>'01 Controls'!$H$28*'02 Cargo Classes'!$P$12</x:f>
        <x:v>0</x:v>
      </x:c>
      <x:c r="U2895" s="22" t="n">
        <x:f>SUM(Q2895:T2895)</x:f>
        <x:v>1.4249999999999998</x:v>
      </x:c>
      <x:c r="V2895" s="18" t="n">
        <x:f>IF(U2895=0,0,N2895*Q2895/U2895)</x:f>
        <x:v>0</x:v>
      </x:c>
      <x:c r="W2895" s="18" t="n">
        <x:f>IF(U2895=0,0,P2895*Q2895/U2895)</x:f>
        <x:v>0</x:v>
      </x:c>
      <x:c r="X2895" s="18" t="n">
        <x:f>MAX(V2895,W2895*'01 Controls'!$E$12)</x:f>
        <x:v>0</x:v>
      </x:c>
      <x:c r="Y2895" s="18" t="n">
        <x:f>IF(U2895=0,0,N2895*R2895/U2895)</x:f>
        <x:v>0</x:v>
      </x:c>
      <x:c r="Z2895" s="18" t="n">
        <x:f>IF(U2895=0,0,P2895*R2895/U2895)</x:f>
        <x:v>0</x:v>
      </x:c>
      <x:c r="AA2895" s="18" t="n">
        <x:f>MAX(Y2895,Z2895*'01 Controls'!$E$13)</x:f>
        <x:v>0</x:v>
      </x:c>
      <x:c r="AB2895" s="18" t="n">
        <x:f>IF(U2895=0,0,N2895*S2895/U2895)</x:f>
        <x:v>630</x:v>
      </x:c>
      <x:c r="AC2895" s="18" t="n">
        <x:f>IF(U2895=0,0,P2895*S2895/U2895)</x:f>
        <x:v>1785</x:v>
      </x:c>
      <x:c r="AD2895" s="18" t="n">
        <x:f>MAX(AB2895,AC2895*'01 Controls'!$E$14)</x:f>
        <x:v>630</x:v>
      </x:c>
      <x:c r="AE2895" s="18" t="n">
        <x:f>IF(U2895=0,0,N2895*T2895/U2895)</x:f>
        <x:v>0</x:v>
      </x:c>
      <x:c r="AF2895" s="18" t="n">
        <x:f>IF(U2895=0,0,P2895*T2895/U2895)</x:f>
        <x:v>0</x:v>
      </x:c>
      <x:c r="AG2895" s="18" t="n">
        <x:f>MAX(AE2895,AF2895*'01 Controls'!$E$15)</x:f>
        <x:v>0</x:v>
      </x:c>
      <x:c r="AH2895" s="18" t="n">
        <x:f>SUM(V2895,Y2895,AB2895,AE2895)</x:f>
        <x:v>630</x:v>
      </x:c>
      <x:c r="AI2895" s="18" t="n">
        <x:f>N2895-AH2895</x:f>
        <x:v>0</x:v>
      </x:c>
      <x:c r="AJ2895" s="18" t="n">
        <x:f>V2895*INDEX('07 Mode Capacity'!$P$6:$P$17,MATCH("AIR-"&amp;I2895,'07 Mode Capacity'!$C$6:$C$17,0))</x:f>
        <x:v>0</x:v>
      </x:c>
      <x:c r="AK2895" s="18" t="n">
        <x:f>Y2895*INDEX('07 Mode Capacity'!$P$6:$P$17,MATCH("OCEAN-"&amp;I2895,'07 Mode Capacity'!$C$6:$C$17,0))</x:f>
        <x:v>0</x:v>
      </x:c>
      <x:c r="AL2895" s="18" t="n">
        <x:f>AB2895*INDEX('07 Mode Capacity'!$P$6:$P$17,MATCH("LAND-"&amp;I2895,'07 Mode Capacity'!$C$6:$C$17,0))</x:f>
        <x:v>76.89015779416468</x:v>
      </x:c>
      <x:c r="AM2895" s="18" t="n">
        <x:f>AE2895*INDEX('07 Mode Capacity'!$P$6:$P$17,MATCH("INLAND-"&amp;I2895,'07 Mode Capacity'!$C$6:$C$17,0))</x:f>
        <x:v>0</x:v>
      </x:c>
      <x:c r="AN2895" s="18" t="n">
        <x:f>SUM(AJ2895:AM2895)</x:f>
        <x:v>76.89015779416468</x:v>
      </x:c>
      <x:c r="AO2895" s="17" t="n">
        <x:f>IF(N2895=0,1,AN2895/N2895)</x:f>
        <x:v>0.12204786951454712</x:v>
      </x:c>
      <x:c r="AP2895" s="11" t="str">
        <x:f>IF(AO2895&gt;='01 Controls'!$E$16,"PASS","FAIL")</x:f>
        <x:v>FAIL</x:v>
      </x:c>
      <x:c r="AQ2895" s="11" t="str">
        <x:v>UNQUANTIFIED</x:v>
      </x:c>
      <x:c r="AR2895" s="11" t="str">
        <x:v>Position-class planning record; serial item and receiver open</x:v>
      </x:c>
      <x:c r="AS2895" s="26"/>
      <x:c r="AT2895" s="26"/>
    </x:row>
    <x:row r="2896">
      <x:c r="C2896" s="11" t="str">
        <x:v>M4-M-SSG-LIN-18</x:v>
      </x:c>
      <x:c r="D2896" s="11" t="str">
        <x:v>M4</x:v>
      </x:c>
      <x:c r="E2896" s="11" t="str">
        <x:v>Tornado sequence</x:v>
      </x:c>
      <x:c r="F2896" s="11" t="str">
        <x:v>M-SSG</x:v>
      </x:c>
      <x:c r="G2896" s="11" t="str">
        <x:v>Ocean sustainment group</x:v>
      </x:c>
      <x:c r="H2896" s="11" t="str">
        <x:v>LIN-18</x:v>
      </x:c>
      <x:c r="I2896" s="19" t="n">
        <x:v>72</x:v>
      </x:c>
      <x:c r="J2896" s="21" t="n">
        <x:v>2</x:v>
      </x:c>
      <x:c r="K2896" s="18" t="n">
        <x:f>'05 Cargo Register'!K208</x:f>
        <x:v>168</x:v>
      </x:c>
      <x:c r="L2896" s="18" t="n">
        <x:f>'05 Cargo Register'!N208</x:f>
        <x:v>12</x:v>
      </x:c>
      <x:c r="M2896" s="18" t="n">
        <x:f>'05 Cargo Register'!O208</x:f>
        <x:v>528</x:v>
      </x:c>
      <x:c r="N2896" s="18" t="n">
        <x:f>J2896*K2896</x:f>
        <x:v>336</x:v>
      </x:c>
      <x:c r="O2896" s="18" t="n">
        <x:f>J2896*L2896</x:f>
        <x:v>24</x:v>
      </x:c>
      <x:c r="P2896" s="18" t="n">
        <x:f>J2896*M2896</x:f>
        <x:v>1056</x:v>
      </x:c>
      <x:c r="Q2896" s="22" t="n">
        <x:f>'01 Controls'!$E$28*'02 Cargo Classes'!$M$13</x:f>
        <x:v>0</x:v>
      </x:c>
      <x:c r="R2896" s="22" t="n">
        <x:f>'01 Controls'!$F$28*'02 Cargo Classes'!$N$13</x:f>
        <x:v>0</x:v>
      </x:c>
      <x:c r="S2896" s="22" t="n">
        <x:f>'01 Controls'!$G$28*'02 Cargo Classes'!$O$13</x:f>
        <x:v>0.95</x:v>
      </x:c>
      <x:c r="T2896" s="22" t="n">
        <x:f>'01 Controls'!$H$28*'02 Cargo Classes'!$P$13</x:f>
        <x:v>0</x:v>
      </x:c>
      <x:c r="U2896" s="22" t="n">
        <x:f>SUM(Q2896:T2896)</x:f>
        <x:v>0.95</x:v>
      </x:c>
      <x:c r="V2896" s="18" t="n">
        <x:f>IF(U2896=0,0,N2896*Q2896/U2896)</x:f>
        <x:v>0</x:v>
      </x:c>
      <x:c r="W2896" s="18" t="n">
        <x:f>IF(U2896=0,0,P2896*Q2896/U2896)</x:f>
        <x:v>0</x:v>
      </x:c>
      <x:c r="X2896" s="18" t="n">
        <x:f>MAX(V2896,W2896*'01 Controls'!$E$12)</x:f>
        <x:v>0</x:v>
      </x:c>
      <x:c r="Y2896" s="18" t="n">
        <x:f>IF(U2896=0,0,N2896*R2896/U2896)</x:f>
        <x:v>0</x:v>
      </x:c>
      <x:c r="Z2896" s="18" t="n">
        <x:f>IF(U2896=0,0,P2896*R2896/U2896)</x:f>
        <x:v>0</x:v>
      </x:c>
      <x:c r="AA2896" s="18" t="n">
        <x:f>MAX(Y2896,Z2896*'01 Controls'!$E$13)</x:f>
        <x:v>0</x:v>
      </x:c>
      <x:c r="AB2896" s="18" t="n">
        <x:f>IF(U2896=0,0,N2896*S2896/U2896)</x:f>
        <x:v>336</x:v>
      </x:c>
      <x:c r="AC2896" s="18" t="n">
        <x:f>IF(U2896=0,0,P2896*S2896/U2896)</x:f>
        <x:v>1056</x:v>
      </x:c>
      <x:c r="AD2896" s="18" t="n">
        <x:f>MAX(AB2896,AC2896*'01 Controls'!$E$14)</x:f>
        <x:v>336</x:v>
      </x:c>
      <x:c r="AE2896" s="18" t="n">
        <x:f>IF(U2896=0,0,N2896*T2896/U2896)</x:f>
        <x:v>0</x:v>
      </x:c>
      <x:c r="AF2896" s="18" t="n">
        <x:f>IF(U2896=0,0,P2896*T2896/U2896)</x:f>
        <x:v>0</x:v>
      </x:c>
      <x:c r="AG2896" s="18" t="n">
        <x:f>MAX(AE2896,AF2896*'01 Controls'!$E$15)</x:f>
        <x:v>0</x:v>
      </x:c>
      <x:c r="AH2896" s="18" t="n">
        <x:f>SUM(V2896,Y2896,AB2896,AE2896)</x:f>
        <x:v>336</x:v>
      </x:c>
      <x:c r="AI2896" s="18" t="n">
        <x:f>N2896-AH2896</x:f>
        <x:v>0</x:v>
      </x:c>
      <x:c r="AJ2896" s="18" t="n">
        <x:f>V2896*INDEX('07 Mode Capacity'!$P$6:$P$17,MATCH("AIR-"&amp;I2896,'07 Mode Capacity'!$C$6:$C$17,0))</x:f>
        <x:v>0</x:v>
      </x:c>
      <x:c r="AK2896" s="18" t="n">
        <x:f>Y2896*INDEX('07 Mode Capacity'!$P$6:$P$17,MATCH("OCEAN-"&amp;I2896,'07 Mode Capacity'!$C$6:$C$17,0))</x:f>
        <x:v>0</x:v>
      </x:c>
      <x:c r="AL2896" s="18" t="n">
        <x:f>AB2896*INDEX('07 Mode Capacity'!$P$6:$P$17,MATCH("LAND-"&amp;I2896,'07 Mode Capacity'!$C$6:$C$17,0))</x:f>
        <x:v>240.24343552613607</x:v>
      </x:c>
      <x:c r="AM2896" s="18" t="n">
        <x:f>AE2896*INDEX('07 Mode Capacity'!$P$6:$P$17,MATCH("INLAND-"&amp;I2896,'07 Mode Capacity'!$C$6:$C$17,0))</x:f>
        <x:v>0</x:v>
      </x:c>
      <x:c r="AN2896" s="18" t="n">
        <x:f>SUM(AJ2896:AM2896)</x:f>
        <x:v>240.24343552613607</x:v>
      </x:c>
      <x:c r="AO2896" s="17" t="n">
        <x:f>IF(N2896=0,1,AN2896/N2896)</x:f>
        <x:v>0.7150102247801668</x:v>
      </x:c>
      <x:c r="AP2896" s="11" t="str">
        <x:f>IF(AO2896&gt;='01 Controls'!$E$16,"PASS","FAIL")</x:f>
        <x:v>FAIL</x:v>
      </x:c>
      <x:c r="AQ2896" s="11" t="str">
        <x:v>UNQUANTIFIED</x:v>
      </x:c>
      <x:c r="AR2896" s="11" t="str">
        <x:v>Position-class planning record; serial item and receiver open</x:v>
      </x:c>
      <x:c r="AS2896" s="26"/>
      <x:c r="AT2896" s="26"/>
    </x:row>
    <x:row r="2897">
      <x:c r="C2897" s="11" t="str">
        <x:v>M4-M-SSG-BLK-08</x:v>
      </x:c>
      <x:c r="D2897" s="11" t="str">
        <x:v>M4</x:v>
      </x:c>
      <x:c r="E2897" s="11" t="str">
        <x:v>Tornado sequence</x:v>
      </x:c>
      <x:c r="F2897" s="11" t="str">
        <x:v>M-SSG</x:v>
      </x:c>
      <x:c r="G2897" s="11" t="str">
        <x:v>Ocean sustainment group</x:v>
      </x:c>
      <x:c r="H2897" s="11" t="str">
        <x:v>BLK-08</x:v>
      </x:c>
      <x:c r="I2897" s="19" t="n">
        <x:v>48</x:v>
      </x:c>
      <x:c r="J2897" s="21" t="n">
        <x:v>2</x:v>
      </x:c>
      <x:c r="K2897" s="18" t="n">
        <x:f>'05 Cargo Register'!K209</x:f>
        <x:v>105</x:v>
      </x:c>
      <x:c r="L2897" s="18" t="n">
        <x:f>'05 Cargo Register'!N209</x:f>
        <x:v>17</x:v>
      </x:c>
      <x:c r="M2897" s="18" t="n">
        <x:f>'05 Cargo Register'!O209</x:f>
        <x:v>867</x:v>
      </x:c>
      <x:c r="N2897" s="18" t="n">
        <x:f>J2897*K2897</x:f>
        <x:v>210</x:v>
      </x:c>
      <x:c r="O2897" s="18" t="n">
        <x:f>J2897*L2897</x:f>
        <x:v>34</x:v>
      </x:c>
      <x:c r="P2897" s="18" t="n">
        <x:f>J2897*M2897</x:f>
        <x:v>1734</x:v>
      </x:c>
      <x:c r="Q2897" s="22" t="n">
        <x:f>'01 Controls'!$E$28*'02 Cargo Classes'!$M$14</x:f>
        <x:v>0.05</x:v>
      </x:c>
      <x:c r="R2897" s="22" t="n">
        <x:f>'01 Controls'!$F$28*'02 Cargo Classes'!$N$14</x:f>
        <x:v>0</x:v>
      </x:c>
      <x:c r="S2897" s="22" t="n">
        <x:f>'01 Controls'!$G$28*'02 Cargo Classes'!$O$14</x:f>
        <x:v>0.95</x:v>
      </x:c>
      <x:c r="T2897" s="22" t="n">
        <x:f>'01 Controls'!$H$28*'02 Cargo Classes'!$P$14</x:f>
        <x:v>0</x:v>
      </x:c>
      <x:c r="U2897" s="22" t="n">
        <x:f>SUM(Q2897:T2897)</x:f>
        <x:v>1</x:v>
      </x:c>
      <x:c r="V2897" s="18" t="n">
        <x:f>IF(U2897=0,0,N2897*Q2897/U2897)</x:f>
        <x:v>10.5</x:v>
      </x:c>
      <x:c r="W2897" s="18" t="n">
        <x:f>IF(U2897=0,0,P2897*Q2897/U2897)</x:f>
        <x:v>86.7</x:v>
      </x:c>
      <x:c r="X2897" s="18" t="n">
        <x:f>MAX(V2897,W2897*'01 Controls'!$E$12)</x:f>
        <x:v>21.675</x:v>
      </x:c>
      <x:c r="Y2897" s="18" t="n">
        <x:f>IF(U2897=0,0,N2897*R2897/U2897)</x:f>
        <x:v>0</x:v>
      </x:c>
      <x:c r="Z2897" s="18" t="n">
        <x:f>IF(U2897=0,0,P2897*R2897/U2897)</x:f>
        <x:v>0</x:v>
      </x:c>
      <x:c r="AA2897" s="18" t="n">
        <x:f>MAX(Y2897,Z2897*'01 Controls'!$E$13)</x:f>
        <x:v>0</x:v>
      </x:c>
      <x:c r="AB2897" s="18" t="n">
        <x:f>IF(U2897=0,0,N2897*S2897/U2897)</x:f>
        <x:v>199.5</x:v>
      </x:c>
      <x:c r="AC2897" s="18" t="n">
        <x:f>IF(U2897=0,0,P2897*S2897/U2897)</x:f>
        <x:v>1647.3</x:v>
      </x:c>
      <x:c r="AD2897" s="18" t="n">
        <x:f>MAX(AB2897,AC2897*'01 Controls'!$E$14)</x:f>
        <x:v>329.46000000000004</x:v>
      </x:c>
      <x:c r="AE2897" s="18" t="n">
        <x:f>IF(U2897=0,0,N2897*T2897/U2897)</x:f>
        <x:v>0</x:v>
      </x:c>
      <x:c r="AF2897" s="18" t="n">
        <x:f>IF(U2897=0,0,P2897*T2897/U2897)</x:f>
        <x:v>0</x:v>
      </x:c>
      <x:c r="AG2897" s="18" t="n">
        <x:f>MAX(AE2897,AF2897*'01 Controls'!$E$15)</x:f>
        <x:v>0</x:v>
      </x:c>
      <x:c r="AH2897" s="18" t="n">
        <x:f>SUM(V2897,Y2897,AB2897,AE2897)</x:f>
        <x:v>210</x:v>
      </x:c>
      <x:c r="AI2897" s="18" t="n">
        <x:f>N2897-AH2897</x:f>
        <x:v>0</x:v>
      </x:c>
      <x:c r="AJ2897" s="18" t="n">
        <x:f>V2897*INDEX('07 Mode Capacity'!$P$6:$P$17,MATCH("AIR-"&amp;I2897,'07 Mode Capacity'!$C$6:$C$17,0))</x:f>
        <x:v>2.9435244120375725</x:v>
      </x:c>
      <x:c r="AK2897" s="18" t="n">
        <x:f>Y2897*INDEX('07 Mode Capacity'!$P$6:$P$17,MATCH("OCEAN-"&amp;I2897,'07 Mode Capacity'!$C$6:$C$17,0))</x:f>
        <x:v>0</x:v>
      </x:c>
      <x:c r="AL2897" s="18" t="n">
        <x:f>AB2897*INDEX('07 Mode Capacity'!$P$6:$P$17,MATCH("LAND-"&amp;I2897,'07 Mode Capacity'!$C$6:$C$17,0))</x:f>
        <x:v>24.348549968152145</x:v>
      </x:c>
      <x:c r="AM2897" s="18" t="n">
        <x:f>AE2897*INDEX('07 Mode Capacity'!$P$6:$P$17,MATCH("INLAND-"&amp;I2897,'07 Mode Capacity'!$C$6:$C$17,0))</x:f>
        <x:v>0</x:v>
      </x:c>
      <x:c r="AN2897" s="18" t="n">
        <x:f>SUM(AJ2897:AM2897)</x:f>
        <x:v>27.292074380189717</x:v>
      </x:c>
      <x:c r="AO2897" s="17" t="n">
        <x:f>IF(N2897=0,1,AN2897/N2897)</x:f>
        <x:v>0.12996225895328437</x:v>
      </x:c>
      <x:c r="AP2897" s="11" t="str">
        <x:f>IF(AO2897&gt;='01 Controls'!$E$16,"PASS","FAIL")</x:f>
        <x:v>FAIL</x:v>
      </x:c>
      <x:c r="AQ2897" s="11" t="str">
        <x:v>UNQUANTIFIED</x:v>
      </x:c>
      <x:c r="AR2897" s="11" t="str">
        <x:v>Position-class planning record; serial item and receiver open</x:v>
      </x:c>
      <x:c r="AS2897" s="26"/>
      <x:c r="AT2897" s="26"/>
    </x:row>
    <x:row r="2898">
      <x:c r="C2898" s="11" t="str">
        <x:v>M4-M-SSG-OOG-80</x:v>
      </x:c>
      <x:c r="D2898" s="11" t="str">
        <x:v>M4</x:v>
      </x:c>
      <x:c r="E2898" s="11" t="str">
        <x:v>Tornado sequence</x:v>
      </x:c>
      <x:c r="F2898" s="11" t="str">
        <x:v>M-SSG</x:v>
      </x:c>
      <x:c r="G2898" s="11" t="str">
        <x:v>Ocean sustainment group</x:v>
      </x:c>
      <x:c r="H2898" s="11" t="str">
        <x:v>OOG-80</x:v>
      </x:c>
      <x:c r="I2898" s="19" t="n">
        <x:v>72</x:v>
      </x:c>
      <x:c r="J2898" s="21" t="n">
        <x:v>2</x:v>
      </x:c>
      <x:c r="K2898" s="18" t="n">
        <x:f>'05 Cargo Register'!K210</x:f>
        <x:v>420</x:v>
      </x:c>
      <x:c r="L2898" s="18" t="n">
        <x:f>'05 Cargo Register'!N210</x:f>
        <x:v>7</x:v>
      </x:c>
      <x:c r="M2898" s="18" t="n">
        <x:f>'05 Cargo Register'!O210</x:f>
        <x:v>1232</x:v>
      </x:c>
      <x:c r="N2898" s="18" t="n">
        <x:f>J2898*K2898</x:f>
        <x:v>840</x:v>
      </x:c>
      <x:c r="O2898" s="18" t="n">
        <x:f>J2898*L2898</x:f>
        <x:v>14</x:v>
      </x:c>
      <x:c r="P2898" s="18" t="n">
        <x:f>J2898*M2898</x:f>
        <x:v>2464</x:v>
      </x:c>
      <x:c r="Q2898" s="22" t="n">
        <x:f>'01 Controls'!$E$28*'02 Cargo Classes'!$M$15</x:f>
        <x:v>0</x:v>
      </x:c>
      <x:c r="R2898" s="22" t="n">
        <x:f>'01 Controls'!$F$28*'02 Cargo Classes'!$N$15</x:f>
        <x:v>0</x:v>
      </x:c>
      <x:c r="S2898" s="22" t="n">
        <x:f>'01 Controls'!$G$28*'02 Cargo Classes'!$O$15</x:f>
        <x:v>0.57</x:v>
      </x:c>
      <x:c r="T2898" s="22" t="n">
        <x:f>'01 Controls'!$H$28*'02 Cargo Classes'!$P$15</x:f>
        <x:v>0</x:v>
      </x:c>
      <x:c r="U2898" s="22" t="n">
        <x:f>SUM(Q2898:T2898)</x:f>
        <x:v>0.57</x:v>
      </x:c>
      <x:c r="V2898" s="18" t="n">
        <x:f>IF(U2898=0,0,N2898*Q2898/U2898)</x:f>
        <x:v>0</x:v>
      </x:c>
      <x:c r="W2898" s="18" t="n">
        <x:f>IF(U2898=0,0,P2898*Q2898/U2898)</x:f>
        <x:v>0</x:v>
      </x:c>
      <x:c r="X2898" s="18" t="n">
        <x:f>MAX(V2898,W2898*'01 Controls'!$E$12)</x:f>
        <x:v>0</x:v>
      </x:c>
      <x:c r="Y2898" s="18" t="n">
        <x:f>IF(U2898=0,0,N2898*R2898/U2898)</x:f>
        <x:v>0</x:v>
      </x:c>
      <x:c r="Z2898" s="18" t="n">
        <x:f>IF(U2898=0,0,P2898*R2898/U2898)</x:f>
        <x:v>0</x:v>
      </x:c>
      <x:c r="AA2898" s="18" t="n">
        <x:f>MAX(Y2898,Z2898*'01 Controls'!$E$13)</x:f>
        <x:v>0</x:v>
      </x:c>
      <x:c r="AB2898" s="18" t="n">
        <x:f>IF(U2898=0,0,N2898*S2898/U2898)</x:f>
        <x:v>840</x:v>
      </x:c>
      <x:c r="AC2898" s="18" t="n">
        <x:f>IF(U2898=0,0,P2898*S2898/U2898)</x:f>
        <x:v>2464</x:v>
      </x:c>
      <x:c r="AD2898" s="18" t="n">
        <x:f>MAX(AB2898,AC2898*'01 Controls'!$E$14)</x:f>
        <x:v>840</x:v>
      </x:c>
      <x:c r="AE2898" s="18" t="n">
        <x:f>IF(U2898=0,0,N2898*T2898/U2898)</x:f>
        <x:v>0</x:v>
      </x:c>
      <x:c r="AF2898" s="18" t="n">
        <x:f>IF(U2898=0,0,P2898*T2898/U2898)</x:f>
        <x:v>0</x:v>
      </x:c>
      <x:c r="AG2898" s="18" t="n">
        <x:f>MAX(AE2898,AF2898*'01 Controls'!$E$15)</x:f>
        <x:v>0</x:v>
      </x:c>
      <x:c r="AH2898" s="18" t="n">
        <x:f>SUM(V2898,Y2898,AB2898,AE2898)</x:f>
        <x:v>840</x:v>
      </x:c>
      <x:c r="AI2898" s="18" t="n">
        <x:f>N2898-AH2898</x:f>
        <x:v>0</x:v>
      </x:c>
      <x:c r="AJ2898" s="18" t="n">
        <x:f>V2898*INDEX('07 Mode Capacity'!$P$6:$P$17,MATCH("AIR-"&amp;I2898,'07 Mode Capacity'!$C$6:$C$17,0))</x:f>
        <x:v>0</x:v>
      </x:c>
      <x:c r="AK2898" s="18" t="n">
        <x:f>Y2898*INDEX('07 Mode Capacity'!$P$6:$P$17,MATCH("OCEAN-"&amp;I2898,'07 Mode Capacity'!$C$6:$C$17,0))</x:f>
        <x:v>0</x:v>
      </x:c>
      <x:c r="AL2898" s="18" t="n">
        <x:f>AB2898*INDEX('07 Mode Capacity'!$P$6:$P$17,MATCH("LAND-"&amp;I2898,'07 Mode Capacity'!$C$6:$C$17,0))</x:f>
        <x:v>600.6085888153401</x:v>
      </x:c>
      <x:c r="AM2898" s="18" t="n">
        <x:f>AE2898*INDEX('07 Mode Capacity'!$P$6:$P$17,MATCH("INLAND-"&amp;I2898,'07 Mode Capacity'!$C$6:$C$17,0))</x:f>
        <x:v>0</x:v>
      </x:c>
      <x:c r="AN2898" s="18" t="n">
        <x:f>SUM(AJ2898:AM2898)</x:f>
        <x:v>600.6085888153401</x:v>
      </x:c>
      <x:c r="AO2898" s="17" t="n">
        <x:f>IF(N2898=0,1,AN2898/N2898)</x:f>
        <x:v>0.7150102247801668</x:v>
      </x:c>
      <x:c r="AP2898" s="11" t="str">
        <x:f>IF(AO2898&gt;='01 Controls'!$E$16,"PASS","FAIL")</x:f>
        <x:v>FAIL</x:v>
      </x:c>
      <x:c r="AQ2898" s="11" t="str">
        <x:v>UNQUANTIFIED</x:v>
      </x:c>
      <x:c r="AR2898" s="11" t="str">
        <x:v>Position-class planning record; serial item and receiver open</x:v>
      </x:c>
      <x:c r="AS2898" s="26"/>
      <x:c r="AT2898" s="26"/>
    </x:row>
    <x:row r="2899">
      <x:c r="C2899" s="11" t="str">
        <x:v>M4-I-CUG-APL-45</x:v>
      </x:c>
      <x:c r="D2899" s="11" t="str">
        <x:v>M4</x:v>
      </x:c>
      <x:c r="E2899" s="11" t="str">
        <x:v>Tornado sequence</x:v>
      </x:c>
      <x:c r="F2899" s="11" t="str">
        <x:v>I-CUG</x:v>
      </x:c>
      <x:c r="G2899" s="11" t="str">
        <x:v>Communications utility group</x:v>
      </x:c>
      <x:c r="H2899" s="11" t="str">
        <x:v>APL-45</x:v>
      </x:c>
      <x:c r="I2899" s="19" t="n">
        <x:v>24</x:v>
      </x:c>
      <x:c r="J2899" s="21" t="n">
        <x:v>5</x:v>
      </x:c>
      <x:c r="K2899" s="18" t="n">
        <x:f>'05 Cargo Register'!K211</x:f>
        <x:v>720</x:v>
      </x:c>
      <x:c r="L2899" s="18" t="n">
        <x:f>'05 Cargo Register'!N211</x:f>
        <x:v>189</x:v>
      </x:c>
      <x:c r="M2899" s="18" t="n">
        <x:f>'05 Cargo Register'!O211</x:f>
        <x:v>1417.5</x:v>
      </x:c>
      <x:c r="N2899" s="18" t="n">
        <x:f>J2899*K2899</x:f>
        <x:v>3600</x:v>
      </x:c>
      <x:c r="O2899" s="18" t="n">
        <x:f>J2899*L2899</x:f>
        <x:v>945</x:v>
      </x:c>
      <x:c r="P2899" s="18" t="n">
        <x:f>J2899*M2899</x:f>
        <x:v>7087.5</x:v>
      </x:c>
      <x:c r="Q2899" s="22" t="n">
        <x:f>'01 Controls'!$E$28*'02 Cargo Classes'!$M$6</x:f>
        <x:v>0.15000000000000002</x:v>
      </x:c>
      <x:c r="R2899" s="22" t="n">
        <x:f>'01 Controls'!$F$28*'02 Cargo Classes'!$N$6</x:f>
        <x:v>0</x:v>
      </x:c>
      <x:c r="S2899" s="22" t="n">
        <x:f>'01 Controls'!$G$28*'02 Cargo Classes'!$O$6</x:f>
        <x:v>0.95</x:v>
      </x:c>
      <x:c r="T2899" s="22" t="n">
        <x:f>'01 Controls'!$H$28*'02 Cargo Classes'!$P$6</x:f>
        <x:v>0</x:v>
      </x:c>
      <x:c r="U2899" s="22" t="n">
        <x:f>SUM(Q2899:T2899)</x:f>
        <x:v>1.1</x:v>
      </x:c>
      <x:c r="V2899" s="18" t="n">
        <x:f>IF(U2899=0,0,N2899*Q2899/U2899)</x:f>
        <x:v>490.909090909091</x:v>
      </x:c>
      <x:c r="W2899" s="18" t="n">
        <x:f>IF(U2899=0,0,P2899*Q2899/U2899)</x:f>
        <x:v>966.4772727272729</x:v>
      </x:c>
      <x:c r="X2899" s="18" t="n">
        <x:f>MAX(V2899,W2899*'01 Controls'!$E$12)</x:f>
        <x:v>490.909090909091</x:v>
      </x:c>
      <x:c r="Y2899" s="18" t="n">
        <x:f>IF(U2899=0,0,N2899*R2899/U2899)</x:f>
        <x:v>0</x:v>
      </x:c>
      <x:c r="Z2899" s="18" t="n">
        <x:f>IF(U2899=0,0,P2899*R2899/U2899)</x:f>
        <x:v>0</x:v>
      </x:c>
      <x:c r="AA2899" s="18" t="n">
        <x:f>MAX(Y2899,Z2899*'01 Controls'!$E$13)</x:f>
        <x:v>0</x:v>
      </x:c>
      <x:c r="AB2899" s="18" t="n">
        <x:f>IF(U2899=0,0,N2899*S2899/U2899)</x:f>
        <x:v>3109.090909090909</x:v>
      </x:c>
      <x:c r="AC2899" s="18" t="n">
        <x:f>IF(U2899=0,0,P2899*S2899/U2899)</x:f>
        <x:v>6121.022727272727</x:v>
      </x:c>
      <x:c r="AD2899" s="18" t="n">
        <x:f>MAX(AB2899,AC2899*'01 Controls'!$E$14)</x:f>
        <x:v>3109.090909090909</x:v>
      </x:c>
      <x:c r="AE2899" s="18" t="n">
        <x:f>IF(U2899=0,0,N2899*T2899/U2899)</x:f>
        <x:v>0</x:v>
      </x:c>
      <x:c r="AF2899" s="18" t="n">
        <x:f>IF(U2899=0,0,P2899*T2899/U2899)</x:f>
        <x:v>0</x:v>
      </x:c>
      <x:c r="AG2899" s="18" t="n">
        <x:f>MAX(AE2899,AF2899*'01 Controls'!$E$15)</x:f>
        <x:v>0</x:v>
      </x:c>
      <x:c r="AH2899" s="18" t="n">
        <x:f>SUM(V2899,Y2899,AB2899,AE2899)</x:f>
        <x:v>3600</x:v>
      </x:c>
      <x:c r="AI2899" s="18" t="n">
        <x:f>N2899-AH2899</x:f>
        <x:v>0</x:v>
      </x:c>
      <x:c r="AJ2899" s="18" t="n">
        <x:f>V2899*INDEX('07 Mode Capacity'!$P$6:$P$17,MATCH("AIR-"&amp;I2899,'07 Mode Capacity'!$C$6:$C$17,0))</x:f>
        <x:v>99.61236057544505</x:v>
      </x:c>
      <x:c r="AK2899" s="18" t="n">
        <x:f>Y2899*INDEX('07 Mode Capacity'!$P$6:$P$17,MATCH("OCEAN-"&amp;I2899,'07 Mode Capacity'!$C$6:$C$17,0))</x:f>
        <x:v>0</x:v>
      </x:c>
      <x:c r="AL2899" s="18" t="n">
        <x:f>AB2899*INDEX('07 Mode Capacity'!$P$6:$P$17,MATCH("LAND-"&amp;I2899,'07 Mode Capacity'!$C$6:$C$17,0))</x:f>
        <x:v>1189.2301463031145</x:v>
      </x:c>
      <x:c r="AM2899" s="18" t="n">
        <x:f>AE2899*INDEX('07 Mode Capacity'!$P$6:$P$17,MATCH("INLAND-"&amp;I2899,'07 Mode Capacity'!$C$6:$C$17,0))</x:f>
        <x:v>0</x:v>
      </x:c>
      <x:c r="AN2899" s="18" t="n">
        <x:f>SUM(AJ2899:AM2899)</x:f>
        <x:v>1288.8425068785596</x:v>
      </x:c>
      <x:c r="AO2899" s="17" t="n">
        <x:f>IF(N2899=0,1,AN2899/N2899)</x:f>
        <x:v>0.35801180746626654</x:v>
      </x:c>
      <x:c r="AP2899" s="11" t="str">
        <x:f>IF(AO2899&gt;='01 Controls'!$E$16,"PASS","FAIL")</x:f>
        <x:v>FAIL</x:v>
      </x:c>
      <x:c r="AQ2899" s="11" t="str">
        <x:v>UNQUANTIFIED</x:v>
      </x:c>
      <x:c r="AR2899" s="11" t="str">
        <x:v>Position-class planning record; serial item and receiver open</x:v>
      </x:c>
      <x:c r="AS2899" s="26"/>
      <x:c r="AT2899" s="26"/>
    </x:row>
    <x:row r="2900">
      <x:c r="C2900" s="11" t="str">
        <x:v>M4-I-CUG-ISO-18</x:v>
      </x:c>
      <x:c r="D2900" s="11" t="str">
        <x:v>M4</x:v>
      </x:c>
      <x:c r="E2900" s="11" t="str">
        <x:v>Tornado sequence</x:v>
      </x:c>
      <x:c r="F2900" s="11" t="str">
        <x:v>I-CUG</x:v>
      </x:c>
      <x:c r="G2900" s="11" t="str">
        <x:v>Communications utility group</x:v>
      </x:c>
      <x:c r="H2900" s="11" t="str">
        <x:v>ISO-18</x:v>
      </x:c>
      <x:c r="I2900" s="19" t="n">
        <x:v>48</x:v>
      </x:c>
      <x:c r="J2900" s="21" t="n">
        <x:v>5</x:v>
      </x:c>
      <x:c r="K2900" s="18" t="n">
        <x:f>'05 Cargo Register'!K212</x:f>
        <x:v>900</x:v>
      </x:c>
      <x:c r="L2900" s="18" t="n">
        <x:f>'05 Cargo Register'!N212</x:f>
        <x:v>59</x:v>
      </x:c>
      <x:c r="M2900" s="18" t="n">
        <x:f>'05 Cargo Register'!O212</x:f>
        <x:v>1557.6000000000001</x:v>
      </x:c>
      <x:c r="N2900" s="18" t="n">
        <x:f>J2900*K2900</x:f>
        <x:v>4500</x:v>
      </x:c>
      <x:c r="O2900" s="18" t="n">
        <x:f>J2900*L2900</x:f>
        <x:v>295</x:v>
      </x:c>
      <x:c r="P2900" s="18" t="n">
        <x:f>J2900*M2900</x:f>
        <x:v>7788.000000000001</x:v>
      </x:c>
      <x:c r="Q2900" s="22" t="n">
        <x:f>'01 Controls'!$E$28*'02 Cargo Classes'!$M$7</x:f>
        <x:v>0.010000000000000002</x:v>
      </x:c>
      <x:c r="R2900" s="22" t="n">
        <x:f>'01 Controls'!$F$28*'02 Cargo Classes'!$N$7</x:f>
        <x:v>0</x:v>
      </x:c>
      <x:c r="S2900" s="22" t="n">
        <x:f>'01 Controls'!$G$28*'02 Cargo Classes'!$O$7</x:f>
        <x:v>1.14</x:v>
      </x:c>
      <x:c r="T2900" s="22" t="n">
        <x:f>'01 Controls'!$H$28*'02 Cargo Classes'!$P$7</x:f>
        <x:v>0</x:v>
      </x:c>
      <x:c r="U2900" s="22" t="n">
        <x:f>SUM(Q2900:T2900)</x:f>
        <x:v>1.15</x:v>
      </x:c>
      <x:c r="V2900" s="18" t="n">
        <x:f>IF(U2900=0,0,N2900*Q2900/U2900)</x:f>
        <x:v>39.1304347826087</x:v>
      </x:c>
      <x:c r="W2900" s="18" t="n">
        <x:f>IF(U2900=0,0,P2900*Q2900/U2900)</x:f>
        <x:v>67.72173913043481</x:v>
      </x:c>
      <x:c r="X2900" s="18" t="n">
        <x:f>MAX(V2900,W2900*'01 Controls'!$E$12)</x:f>
        <x:v>39.1304347826087</x:v>
      </x:c>
      <x:c r="Y2900" s="18" t="n">
        <x:f>IF(U2900=0,0,N2900*R2900/U2900)</x:f>
        <x:v>0</x:v>
      </x:c>
      <x:c r="Z2900" s="18" t="n">
        <x:f>IF(U2900=0,0,P2900*R2900/U2900)</x:f>
        <x:v>0</x:v>
      </x:c>
      <x:c r="AA2900" s="18" t="n">
        <x:f>MAX(Y2900,Z2900*'01 Controls'!$E$13)</x:f>
        <x:v>0</x:v>
      </x:c>
      <x:c r="AB2900" s="18" t="n">
        <x:f>IF(U2900=0,0,N2900*S2900/U2900)</x:f>
        <x:v>4460.869565217392</x:v>
      </x:c>
      <x:c r="AC2900" s="18" t="n">
        <x:f>IF(U2900=0,0,P2900*S2900/U2900)</x:f>
        <x:v>7720.278260869565</x:v>
      </x:c>
      <x:c r="AD2900" s="18" t="n">
        <x:f>MAX(AB2900,AC2900*'01 Controls'!$E$14)</x:f>
        <x:v>4460.869565217392</x:v>
      </x:c>
      <x:c r="AE2900" s="18" t="n">
        <x:f>IF(U2900=0,0,N2900*T2900/U2900)</x:f>
        <x:v>0</x:v>
      </x:c>
      <x:c r="AF2900" s="18" t="n">
        <x:f>IF(U2900=0,0,P2900*T2900/U2900)</x:f>
        <x:v>0</x:v>
      </x:c>
      <x:c r="AG2900" s="18" t="n">
        <x:f>MAX(AE2900,AF2900*'01 Controls'!$E$15)</x:f>
        <x:v>0</x:v>
      </x:c>
      <x:c r="AH2900" s="18" t="n">
        <x:f>SUM(V2900,Y2900,AB2900,AE2900)</x:f>
        <x:v>4500.000000000001</x:v>
      </x:c>
      <x:c r="AI2900" s="18" t="n">
        <x:f>N2900-AH2900</x:f>
        <x:v>-9.094947017729282e-13</x:v>
      </x:c>
      <x:c r="AJ2900" s="18" t="n">
        <x:f>V2900*INDEX('07 Mode Capacity'!$P$6:$P$17,MATCH("AIR-"&amp;I2900,'07 Mode Capacity'!$C$6:$C$17,0))</x:f>
        <x:v>10.969656193928843</x:v>
      </x:c>
      <x:c r="AK2900" s="18" t="n">
        <x:f>Y2900*INDEX('07 Mode Capacity'!$P$6:$P$17,MATCH("OCEAN-"&amp;I2900,'07 Mode Capacity'!$C$6:$C$17,0))</x:f>
        <x:v>0</x:v>
      </x:c>
      <x:c r="AL2900" s="18" t="n">
        <x:f>AB2900*INDEX('07 Mode Capacity'!$P$6:$P$17,MATCH("LAND-"&amp;I2900,'07 Mode Capacity'!$C$6:$C$17,0))</x:f>
        <x:v>544.4396266170667</x:v>
      </x:c>
      <x:c r="AM2900" s="18" t="n">
        <x:f>AE2900*INDEX('07 Mode Capacity'!$P$6:$P$17,MATCH("INLAND-"&amp;I2900,'07 Mode Capacity'!$C$6:$C$17,0))</x:f>
        <x:v>0</x:v>
      </x:c>
      <x:c r="AN2900" s="18" t="n">
        <x:f>SUM(AJ2900:AM2900)</x:f>
        <x:v>555.4092828109955</x:v>
      </x:c>
      <x:c r="AO2900" s="17" t="n">
        <x:f>IF(N2900=0,1,AN2900/N2900)</x:f>
        <x:v>0.1234242850691101</x:v>
      </x:c>
      <x:c r="AP2900" s="11" t="str">
        <x:f>IF(AO2900&gt;='01 Controls'!$E$16,"PASS","FAIL")</x:f>
        <x:v>FAIL</x:v>
      </x:c>
      <x:c r="AQ2900" s="11" t="str">
        <x:v>UNQUANTIFIED</x:v>
      </x:c>
      <x:c r="AR2900" s="11" t="str">
        <x:v>Position-class planning record; serial item and receiver open</x:v>
      </x:c>
      <x:c r="AS2900" s="26"/>
      <x:c r="AT2900" s="26"/>
    </x:row>
    <x:row r="2901">
      <x:c r="C2901" s="11" t="str">
        <x:v>M4-I-CUG-COL-12</x:v>
      </x:c>
      <x:c r="D2901" s="11" t="str">
        <x:v>M4</x:v>
      </x:c>
      <x:c r="E2901" s="11" t="str">
        <x:v>Tornado sequence</x:v>
      </x:c>
      <x:c r="F2901" s="11" t="str">
        <x:v>I-CUG</x:v>
      </x:c>
      <x:c r="G2901" s="11" t="str">
        <x:v>Communications utility group</x:v>
      </x:c>
      <x:c r="H2901" s="11" t="str">
        <x:v>COL-12</x:v>
      </x:c>
      <x:c r="I2901" s="19" t="n">
        <x:v>24</x:v>
      </x:c>
      <x:c r="J2901" s="21" t="n">
        <x:v>5</x:v>
      </x:c>
      <x:c r="K2901" s="18" t="n">
        <x:f>'05 Cargo Register'!K213</x:f>
        <x:v>180</x:v>
      </x:c>
      <x:c r="L2901" s="18" t="n">
        <x:f>'05 Cargo Register'!N213</x:f>
        <x:v>19</x:v>
      </x:c>
      <x:c r="M2901" s="18" t="n">
        <x:f>'05 Cargo Register'!O213</x:f>
        <x:v>501.6</x:v>
      </x:c>
      <x:c r="N2901" s="18" t="n">
        <x:f>J2901*K2901</x:f>
        <x:v>900</x:v>
      </x:c>
      <x:c r="O2901" s="18" t="n">
        <x:f>J2901*L2901</x:f>
        <x:v>95</x:v>
      </x:c>
      <x:c r="P2901" s="18" t="n">
        <x:f>J2901*M2901</x:f>
        <x:v>2508</x:v>
      </x:c>
      <x:c r="Q2901" s="22" t="n">
        <x:f>'01 Controls'!$E$28*'02 Cargo Classes'!$M$8</x:f>
        <x:v>0.1</x:v>
      </x:c>
      <x:c r="R2901" s="22" t="n">
        <x:f>'01 Controls'!$F$28*'02 Cargo Classes'!$N$8</x:f>
        <x:v>0</x:v>
      </x:c>
      <x:c r="S2901" s="22" t="n">
        <x:f>'01 Controls'!$G$28*'02 Cargo Classes'!$O$8</x:f>
        <x:v>1.14</x:v>
      </x:c>
      <x:c r="T2901" s="22" t="n">
        <x:f>'01 Controls'!$H$28*'02 Cargo Classes'!$P$8</x:f>
        <x:v>0</x:v>
      </x:c>
      <x:c r="U2901" s="22" t="n">
        <x:f>SUM(Q2901:T2901)</x:f>
        <x:v>1.24</x:v>
      </x:c>
      <x:c r="V2901" s="18" t="n">
        <x:f>IF(U2901=0,0,N2901*Q2901/U2901)</x:f>
        <x:v>72.58064516129032</x:v>
      </x:c>
      <x:c r="W2901" s="18" t="n">
        <x:f>IF(U2901=0,0,P2901*Q2901/U2901)</x:f>
        <x:v>202.25806451612905</x:v>
      </x:c>
      <x:c r="X2901" s="18" t="n">
        <x:f>MAX(V2901,W2901*'01 Controls'!$E$12)</x:f>
        <x:v>72.58064516129032</x:v>
      </x:c>
      <x:c r="Y2901" s="18" t="n">
        <x:f>IF(U2901=0,0,N2901*R2901/U2901)</x:f>
        <x:v>0</x:v>
      </x:c>
      <x:c r="Z2901" s="18" t="n">
        <x:f>IF(U2901=0,0,P2901*R2901/U2901)</x:f>
        <x:v>0</x:v>
      </x:c>
      <x:c r="AA2901" s="18" t="n">
        <x:f>MAX(Y2901,Z2901*'01 Controls'!$E$13)</x:f>
        <x:v>0</x:v>
      </x:c>
      <x:c r="AB2901" s="18" t="n">
        <x:f>IF(U2901=0,0,N2901*S2901/U2901)</x:f>
        <x:v>827.4193548387096</x:v>
      </x:c>
      <x:c r="AC2901" s="18" t="n">
        <x:f>IF(U2901=0,0,P2901*S2901/U2901)</x:f>
        <x:v>2305.7419354838707</x:v>
      </x:c>
      <x:c r="AD2901" s="18" t="n">
        <x:f>MAX(AB2901,AC2901*'01 Controls'!$E$14)</x:f>
        <x:v>827.4193548387096</x:v>
      </x:c>
      <x:c r="AE2901" s="18" t="n">
        <x:f>IF(U2901=0,0,N2901*T2901/U2901)</x:f>
        <x:v>0</x:v>
      </x:c>
      <x:c r="AF2901" s="18" t="n">
        <x:f>IF(U2901=0,0,P2901*T2901/U2901)</x:f>
        <x:v>0</x:v>
      </x:c>
      <x:c r="AG2901" s="18" t="n">
        <x:f>MAX(AE2901,AF2901*'01 Controls'!$E$15)</x:f>
        <x:v>0</x:v>
      </x:c>
      <x:c r="AH2901" s="18" t="n">
        <x:f>SUM(V2901,Y2901,AB2901,AE2901)</x:f>
        <x:v>900</x:v>
      </x:c>
      <x:c r="AI2901" s="18" t="n">
        <x:f>N2901-AH2901</x:f>
        <x:v>0</x:v>
      </x:c>
      <x:c r="AJ2901" s="18" t="n">
        <x:f>V2901*INDEX('07 Mode Capacity'!$P$6:$P$17,MATCH("AIR-"&amp;I2901,'07 Mode Capacity'!$C$6:$C$17,0))</x:f>
        <x:v>14.72763395604698</x:v>
      </x:c>
      <x:c r="AK2901" s="18" t="n">
        <x:f>Y2901*INDEX('07 Mode Capacity'!$P$6:$P$17,MATCH("OCEAN-"&amp;I2901,'07 Mode Capacity'!$C$6:$C$17,0))</x:f>
        <x:v>0</x:v>
      </x:c>
      <x:c r="AL2901" s="18" t="n">
        <x:f>AB2901*INDEX('07 Mode Capacity'!$P$6:$P$17,MATCH("LAND-"&amp;I2901,'07 Mode Capacity'!$C$6:$C$17,0))</x:f>
        <x:v>316.48866796776434</x:v>
      </x:c>
      <x:c r="AM2901" s="18" t="n">
        <x:f>AE2901*INDEX('07 Mode Capacity'!$P$6:$P$17,MATCH("INLAND-"&amp;I2901,'07 Mode Capacity'!$C$6:$C$17,0))</x:f>
        <x:v>0</x:v>
      </x:c>
      <x:c r="AN2901" s="18" t="n">
        <x:f>SUM(AJ2901:AM2901)</x:f>
        <x:v>331.21630192381133</x:v>
      </x:c>
      <x:c r="AO2901" s="17" t="n">
        <x:f>IF(N2901=0,1,AN2901/N2901)</x:f>
        <x:v>0.3680181132486793</x:v>
      </x:c>
      <x:c r="AP2901" s="11" t="str">
        <x:f>IF(AO2901&gt;='01 Controls'!$E$16,"PASS","FAIL")</x:f>
        <x:v>FAIL</x:v>
      </x:c>
      <x:c r="AQ2901" s="11" t="str">
        <x:v>UNQUANTIFIED</x:v>
      </x:c>
      <x:c r="AR2901" s="11" t="str">
        <x:v>Position-class planning record; serial item and receiver open</x:v>
      </x:c>
      <x:c r="AS2901" s="26"/>
      <x:c r="AT2901" s="26"/>
    </x:row>
    <x:row r="2902">
      <x:c r="C2902" s="11" t="str">
        <x:v>M4-I-CUG-BAT-22</x:v>
      </x:c>
      <x:c r="D2902" s="11" t="str">
        <x:v>M4</x:v>
      </x:c>
      <x:c r="E2902" s="11" t="str">
        <x:v>Tornado sequence</x:v>
      </x:c>
      <x:c r="F2902" s="11" t="str">
        <x:v>I-CUG</x:v>
      </x:c>
      <x:c r="G2902" s="11" t="str">
        <x:v>Communications utility group</x:v>
      </x:c>
      <x:c r="H2902" s="11" t="str">
        <x:v>BAT-22</x:v>
      </x:c>
      <x:c r="I2902" s="19" t="n">
        <x:v>48</x:v>
      </x:c>
      <x:c r="J2902" s="21" t="n">
        <x:v>5</x:v>
      </x:c>
      <x:c r="K2902" s="18" t="n">
        <x:f>'05 Cargo Register'!K214</x:f>
        <x:v>180</x:v>
      </x:c>
      <x:c r="L2902" s="18" t="n">
        <x:f>'05 Cargo Register'!N214</x:f>
        <x:v>11</x:v>
      </x:c>
      <x:c r="M2902" s="18" t="n">
        <x:f>'05 Cargo Register'!O214</x:f>
        <x:v>290.40000000000003</x:v>
      </x:c>
      <x:c r="N2902" s="18" t="n">
        <x:f>J2902*K2902</x:f>
        <x:v>900</x:v>
      </x:c>
      <x:c r="O2902" s="18" t="n">
        <x:f>J2902*L2902</x:f>
        <x:v>55</x:v>
      </x:c>
      <x:c r="P2902" s="18" t="n">
        <x:f>J2902*M2902</x:f>
        <x:v>1452.0000000000002</x:v>
      </x:c>
      <x:c r="Q2902" s="22" t="n">
        <x:f>'01 Controls'!$E$28*'02 Cargo Classes'!$M$9</x:f>
        <x:v>0</x:v>
      </x:c>
      <x:c r="R2902" s="22" t="n">
        <x:f>'01 Controls'!$F$28*'02 Cargo Classes'!$N$9</x:f>
        <x:v>0</x:v>
      </x:c>
      <x:c r="S2902" s="22" t="n">
        <x:f>'01 Controls'!$G$28*'02 Cargo Classes'!$O$9</x:f>
        <x:v>0.95</x:v>
      </x:c>
      <x:c r="T2902" s="22" t="n">
        <x:f>'01 Controls'!$H$28*'02 Cargo Classes'!$P$9</x:f>
        <x:v>0</x:v>
      </x:c>
      <x:c r="U2902" s="22" t="n">
        <x:f>SUM(Q2902:T2902)</x:f>
        <x:v>0.95</x:v>
      </x:c>
      <x:c r="V2902" s="18" t="n">
        <x:f>IF(U2902=0,0,N2902*Q2902/U2902)</x:f>
        <x:v>0</x:v>
      </x:c>
      <x:c r="W2902" s="18" t="n">
        <x:f>IF(U2902=0,0,P2902*Q2902/U2902)</x:f>
        <x:v>0</x:v>
      </x:c>
      <x:c r="X2902" s="18" t="n">
        <x:f>MAX(V2902,W2902*'01 Controls'!$E$12)</x:f>
        <x:v>0</x:v>
      </x:c>
      <x:c r="Y2902" s="18" t="n">
        <x:f>IF(U2902=0,0,N2902*R2902/U2902)</x:f>
        <x:v>0</x:v>
      </x:c>
      <x:c r="Z2902" s="18" t="n">
        <x:f>IF(U2902=0,0,P2902*R2902/U2902)</x:f>
        <x:v>0</x:v>
      </x:c>
      <x:c r="AA2902" s="18" t="n">
        <x:f>MAX(Y2902,Z2902*'01 Controls'!$E$13)</x:f>
        <x:v>0</x:v>
      </x:c>
      <x:c r="AB2902" s="18" t="n">
        <x:f>IF(U2902=0,0,N2902*S2902/U2902)</x:f>
        <x:v>900</x:v>
      </x:c>
      <x:c r="AC2902" s="18" t="n">
        <x:f>IF(U2902=0,0,P2902*S2902/U2902)</x:f>
        <x:v>1452.0000000000002</x:v>
      </x:c>
      <x:c r="AD2902" s="18" t="n">
        <x:f>MAX(AB2902,AC2902*'01 Controls'!$E$14)</x:f>
        <x:v>900</x:v>
      </x:c>
      <x:c r="AE2902" s="18" t="n">
        <x:f>IF(U2902=0,0,N2902*T2902/U2902)</x:f>
        <x:v>0</x:v>
      </x:c>
      <x:c r="AF2902" s="18" t="n">
        <x:f>IF(U2902=0,0,P2902*T2902/U2902)</x:f>
        <x:v>0</x:v>
      </x:c>
      <x:c r="AG2902" s="18" t="n">
        <x:f>MAX(AE2902,AF2902*'01 Controls'!$E$15)</x:f>
        <x:v>0</x:v>
      </x:c>
      <x:c r="AH2902" s="18" t="n">
        <x:f>SUM(V2902,Y2902,AB2902,AE2902)</x:f>
        <x:v>900</x:v>
      </x:c>
      <x:c r="AI2902" s="18" t="n">
        <x:f>N2902-AH2902</x:f>
        <x:v>0</x:v>
      </x:c>
      <x:c r="AJ2902" s="18" t="n">
        <x:f>V2902*INDEX('07 Mode Capacity'!$P$6:$P$17,MATCH("AIR-"&amp;I2902,'07 Mode Capacity'!$C$6:$C$17,0))</x:f>
        <x:v>0</x:v>
      </x:c>
      <x:c r="AK2902" s="18" t="n">
        <x:f>Y2902*INDEX('07 Mode Capacity'!$P$6:$P$17,MATCH("OCEAN-"&amp;I2902,'07 Mode Capacity'!$C$6:$C$17,0))</x:f>
        <x:v>0</x:v>
      </x:c>
      <x:c r="AL2902" s="18" t="n">
        <x:f>AB2902*INDEX('07 Mode Capacity'!$P$6:$P$17,MATCH("LAND-"&amp;I2902,'07 Mode Capacity'!$C$6:$C$17,0))</x:f>
        <x:v>109.8430825630924</x:v>
      </x:c>
      <x:c r="AM2902" s="18" t="n">
        <x:f>AE2902*INDEX('07 Mode Capacity'!$P$6:$P$17,MATCH("INLAND-"&amp;I2902,'07 Mode Capacity'!$C$6:$C$17,0))</x:f>
        <x:v>0</x:v>
      </x:c>
      <x:c r="AN2902" s="18" t="n">
        <x:f>SUM(AJ2902:AM2902)</x:f>
        <x:v>109.8430825630924</x:v>
      </x:c>
      <x:c r="AO2902" s="17" t="n">
        <x:f>IF(N2902=0,1,AN2902/N2902)</x:f>
        <x:v>0.1220478695145471</x:v>
      </x:c>
      <x:c r="AP2902" s="11" t="str">
        <x:f>IF(AO2902&gt;='01 Controls'!$E$16,"PASS","FAIL")</x:f>
        <x:v>FAIL</x:v>
      </x:c>
      <x:c r="AQ2902" s="11" t="str">
        <x:v>UNQUANTIFIED</x:v>
      </x:c>
      <x:c r="AR2902" s="11" t="str">
        <x:v>Position-class planning record; serial item and receiver open</x:v>
      </x:c>
      <x:c r="AS2902" s="26"/>
      <x:c r="AT2902" s="26"/>
    </x:row>
    <x:row r="2903">
      <x:c r="C2903" s="11" t="str">
        <x:v>M4-I-CUG-TNK-20</x:v>
      </x:c>
      <x:c r="D2903" s="11" t="str">
        <x:v>M4</x:v>
      </x:c>
      <x:c r="E2903" s="11" t="str">
        <x:v>Tornado sequence</x:v>
      </x:c>
      <x:c r="F2903" s="11" t="str">
        <x:v>I-CUG</x:v>
      </x:c>
      <x:c r="G2903" s="11" t="str">
        <x:v>Communications utility group</x:v>
      </x:c>
      <x:c r="H2903" s="11" t="str">
        <x:v>TNK-20</x:v>
      </x:c>
      <x:c r="I2903" s="19" t="n">
        <x:v>48</x:v>
      </x:c>
      <x:c r="J2903" s="21" t="n">
        <x:v>5</x:v>
      </x:c>
      <x:c r="K2903" s="18" t="n">
        <x:f>'05 Cargo Register'!K215</x:f>
        <x:v>180</x:v>
      </x:c>
      <x:c r="L2903" s="18" t="n">
        <x:f>'05 Cargo Register'!N215</x:f>
        <x:v>11</x:v>
      </x:c>
      <x:c r="M2903" s="18" t="n">
        <x:f>'05 Cargo Register'!O215</x:f>
        <x:v>233.75</x:v>
      </x:c>
      <x:c r="N2903" s="18" t="n">
        <x:f>J2903*K2903</x:f>
        <x:v>900</x:v>
      </x:c>
      <x:c r="O2903" s="18" t="n">
        <x:f>J2903*L2903</x:f>
        <x:v>55</x:v>
      </x:c>
      <x:c r="P2903" s="18" t="n">
        <x:f>J2903*M2903</x:f>
        <x:v>1168.75</x:v>
      </x:c>
      <x:c r="Q2903" s="22" t="n">
        <x:f>'01 Controls'!$E$28*'02 Cargo Classes'!$M$10</x:f>
        <x:v>0</x:v>
      </x:c>
      <x:c r="R2903" s="22" t="n">
        <x:f>'01 Controls'!$F$28*'02 Cargo Classes'!$N$10</x:f>
        <x:v>0</x:v>
      </x:c>
      <x:c r="S2903" s="22" t="n">
        <x:f>'01 Controls'!$G$28*'02 Cargo Classes'!$O$10</x:f>
        <x:v>0.95</x:v>
      </x:c>
      <x:c r="T2903" s="22" t="n">
        <x:f>'01 Controls'!$H$28*'02 Cargo Classes'!$P$10</x:f>
        <x:v>0</x:v>
      </x:c>
      <x:c r="U2903" s="22" t="n">
        <x:f>SUM(Q2903:T2903)</x:f>
        <x:v>0.95</x:v>
      </x:c>
      <x:c r="V2903" s="18" t="n">
        <x:f>IF(U2903=0,0,N2903*Q2903/U2903)</x:f>
        <x:v>0</x:v>
      </x:c>
      <x:c r="W2903" s="18" t="n">
        <x:f>IF(U2903=0,0,P2903*Q2903/U2903)</x:f>
        <x:v>0</x:v>
      </x:c>
      <x:c r="X2903" s="18" t="n">
        <x:f>MAX(V2903,W2903*'01 Controls'!$E$12)</x:f>
        <x:v>0</x:v>
      </x:c>
      <x:c r="Y2903" s="18" t="n">
        <x:f>IF(U2903=0,0,N2903*R2903/U2903)</x:f>
        <x:v>0</x:v>
      </x:c>
      <x:c r="Z2903" s="18" t="n">
        <x:f>IF(U2903=0,0,P2903*R2903/U2903)</x:f>
        <x:v>0</x:v>
      </x:c>
      <x:c r="AA2903" s="18" t="n">
        <x:f>MAX(Y2903,Z2903*'01 Controls'!$E$13)</x:f>
        <x:v>0</x:v>
      </x:c>
      <x:c r="AB2903" s="18" t="n">
        <x:f>IF(U2903=0,0,N2903*S2903/U2903)</x:f>
        <x:v>900</x:v>
      </x:c>
      <x:c r="AC2903" s="18" t="n">
        <x:f>IF(U2903=0,0,P2903*S2903/U2903)</x:f>
        <x:v>1168.75</x:v>
      </x:c>
      <x:c r="AD2903" s="18" t="n">
        <x:f>MAX(AB2903,AC2903*'01 Controls'!$E$14)</x:f>
        <x:v>900</x:v>
      </x:c>
      <x:c r="AE2903" s="18" t="n">
        <x:f>IF(U2903=0,0,N2903*T2903/U2903)</x:f>
        <x:v>0</x:v>
      </x:c>
      <x:c r="AF2903" s="18" t="n">
        <x:f>IF(U2903=0,0,P2903*T2903/U2903)</x:f>
        <x:v>0</x:v>
      </x:c>
      <x:c r="AG2903" s="18" t="n">
        <x:f>MAX(AE2903,AF2903*'01 Controls'!$E$15)</x:f>
        <x:v>0</x:v>
      </x:c>
      <x:c r="AH2903" s="18" t="n">
        <x:f>SUM(V2903,Y2903,AB2903,AE2903)</x:f>
        <x:v>900</x:v>
      </x:c>
      <x:c r="AI2903" s="18" t="n">
        <x:f>N2903-AH2903</x:f>
        <x:v>0</x:v>
      </x:c>
      <x:c r="AJ2903" s="18" t="n">
        <x:f>V2903*INDEX('07 Mode Capacity'!$P$6:$P$17,MATCH("AIR-"&amp;I2903,'07 Mode Capacity'!$C$6:$C$17,0))</x:f>
        <x:v>0</x:v>
      </x:c>
      <x:c r="AK2903" s="18" t="n">
        <x:f>Y2903*INDEX('07 Mode Capacity'!$P$6:$P$17,MATCH("OCEAN-"&amp;I2903,'07 Mode Capacity'!$C$6:$C$17,0))</x:f>
        <x:v>0</x:v>
      </x:c>
      <x:c r="AL2903" s="18" t="n">
        <x:f>AB2903*INDEX('07 Mode Capacity'!$P$6:$P$17,MATCH("LAND-"&amp;I2903,'07 Mode Capacity'!$C$6:$C$17,0))</x:f>
        <x:v>109.8430825630924</x:v>
      </x:c>
      <x:c r="AM2903" s="18" t="n">
        <x:f>AE2903*INDEX('07 Mode Capacity'!$P$6:$P$17,MATCH("INLAND-"&amp;I2903,'07 Mode Capacity'!$C$6:$C$17,0))</x:f>
        <x:v>0</x:v>
      </x:c>
      <x:c r="AN2903" s="18" t="n">
        <x:f>SUM(AJ2903:AM2903)</x:f>
        <x:v>109.8430825630924</x:v>
      </x:c>
      <x:c r="AO2903" s="17" t="n">
        <x:f>IF(N2903=0,1,AN2903/N2903)</x:f>
        <x:v>0.1220478695145471</x:v>
      </x:c>
      <x:c r="AP2903" s="11" t="str">
        <x:f>IF(AO2903&gt;='01 Controls'!$E$16,"PASS","FAIL")</x:f>
        <x:v>FAIL</x:v>
      </x:c>
      <x:c r="AQ2903" s="11" t="str">
        <x:v>UNQUANTIFIED</x:v>
      </x:c>
      <x:c r="AR2903" s="11" t="str">
        <x:v>Position-class planning record; serial item and receiver open</x:v>
      </x:c>
      <x:c r="AS2903" s="26"/>
      <x:c r="AT2903" s="26"/>
    </x:row>
    <x:row r="2904">
      <x:c r="C2904" s="11" t="str">
        <x:v>M4-I-CUG-FLR-24</x:v>
      </x:c>
      <x:c r="D2904" s="11" t="str">
        <x:v>M4</x:v>
      </x:c>
      <x:c r="E2904" s="11" t="str">
        <x:v>Tornado sequence</x:v>
      </x:c>
      <x:c r="F2904" s="11" t="str">
        <x:v>I-CUG</x:v>
      </x:c>
      <x:c r="G2904" s="11" t="str">
        <x:v>Communications utility group</x:v>
      </x:c>
      <x:c r="H2904" s="11" t="str">
        <x:v>FLR-24</x:v>
      </x:c>
      <x:c r="I2904" s="19" t="n">
        <x:v>48</x:v>
      </x:c>
      <x:c r="J2904" s="21" t="n">
        <x:v>5</x:v>
      </x:c>
      <x:c r="K2904" s="18" t="n">
        <x:f>'05 Cargo Register'!K216</x:f>
        <x:v>360</x:v>
      </x:c>
      <x:c r="L2904" s="18" t="n">
        <x:f>'05 Cargo Register'!N216</x:f>
        <x:v>18</x:v>
      </x:c>
      <x:c r="M2904" s="18" t="n">
        <x:f>'05 Cargo Register'!O216</x:f>
        <x:v>576</x:v>
      </x:c>
      <x:c r="N2904" s="18" t="n">
        <x:f>J2904*K2904</x:f>
        <x:v>1800</x:v>
      </x:c>
      <x:c r="O2904" s="18" t="n">
        <x:f>J2904*L2904</x:f>
        <x:v>90</x:v>
      </x:c>
      <x:c r="P2904" s="18" t="n">
        <x:f>J2904*M2904</x:f>
        <x:v>2880</x:v>
      </x:c>
      <x:c r="Q2904" s="22" t="n">
        <x:f>'01 Controls'!$E$28*'02 Cargo Classes'!$M$11</x:f>
        <x:v>0</x:v>
      </x:c>
      <x:c r="R2904" s="22" t="n">
        <x:f>'01 Controls'!$F$28*'02 Cargo Classes'!$N$11</x:f>
        <x:v>0</x:v>
      </x:c>
      <x:c r="S2904" s="22" t="n">
        <x:f>'01 Controls'!$G$28*'02 Cargo Classes'!$O$11</x:f>
        <x:v>0.95</x:v>
      </x:c>
      <x:c r="T2904" s="22" t="n">
        <x:f>'01 Controls'!$H$28*'02 Cargo Classes'!$P$11</x:f>
        <x:v>0</x:v>
      </x:c>
      <x:c r="U2904" s="22" t="n">
        <x:f>SUM(Q2904:T2904)</x:f>
        <x:v>0.95</x:v>
      </x:c>
      <x:c r="V2904" s="18" t="n">
        <x:f>IF(U2904=0,0,N2904*Q2904/U2904)</x:f>
        <x:v>0</x:v>
      </x:c>
      <x:c r="W2904" s="18" t="n">
        <x:f>IF(U2904=0,0,P2904*Q2904/U2904)</x:f>
        <x:v>0</x:v>
      </x:c>
      <x:c r="X2904" s="18" t="n">
        <x:f>MAX(V2904,W2904*'01 Controls'!$E$12)</x:f>
        <x:v>0</x:v>
      </x:c>
      <x:c r="Y2904" s="18" t="n">
        <x:f>IF(U2904=0,0,N2904*R2904/U2904)</x:f>
        <x:v>0</x:v>
      </x:c>
      <x:c r="Z2904" s="18" t="n">
        <x:f>IF(U2904=0,0,P2904*R2904/U2904)</x:f>
        <x:v>0</x:v>
      </x:c>
      <x:c r="AA2904" s="18" t="n">
        <x:f>MAX(Y2904,Z2904*'01 Controls'!$E$13)</x:f>
        <x:v>0</x:v>
      </x:c>
      <x:c r="AB2904" s="18" t="n">
        <x:f>IF(U2904=0,0,N2904*S2904/U2904)</x:f>
        <x:v>1800</x:v>
      </x:c>
      <x:c r="AC2904" s="18" t="n">
        <x:f>IF(U2904=0,0,P2904*S2904/U2904)</x:f>
        <x:v>2880</x:v>
      </x:c>
      <x:c r="AD2904" s="18" t="n">
        <x:f>MAX(AB2904,AC2904*'01 Controls'!$E$14)</x:f>
        <x:v>1800</x:v>
      </x:c>
      <x:c r="AE2904" s="18" t="n">
        <x:f>IF(U2904=0,0,N2904*T2904/U2904)</x:f>
        <x:v>0</x:v>
      </x:c>
      <x:c r="AF2904" s="18" t="n">
        <x:f>IF(U2904=0,0,P2904*T2904/U2904)</x:f>
        <x:v>0</x:v>
      </x:c>
      <x:c r="AG2904" s="18" t="n">
        <x:f>MAX(AE2904,AF2904*'01 Controls'!$E$15)</x:f>
        <x:v>0</x:v>
      </x:c>
      <x:c r="AH2904" s="18" t="n">
        <x:f>SUM(V2904,Y2904,AB2904,AE2904)</x:f>
        <x:v>1800</x:v>
      </x:c>
      <x:c r="AI2904" s="18" t="n">
        <x:f>N2904-AH2904</x:f>
        <x:v>0</x:v>
      </x:c>
      <x:c r="AJ2904" s="18" t="n">
        <x:f>V2904*INDEX('07 Mode Capacity'!$P$6:$P$17,MATCH("AIR-"&amp;I2904,'07 Mode Capacity'!$C$6:$C$17,0))</x:f>
        <x:v>0</x:v>
      </x:c>
      <x:c r="AK2904" s="18" t="n">
        <x:f>Y2904*INDEX('07 Mode Capacity'!$P$6:$P$17,MATCH("OCEAN-"&amp;I2904,'07 Mode Capacity'!$C$6:$C$17,0))</x:f>
        <x:v>0</x:v>
      </x:c>
      <x:c r="AL2904" s="18" t="n">
        <x:f>AB2904*INDEX('07 Mode Capacity'!$P$6:$P$17,MATCH("LAND-"&amp;I2904,'07 Mode Capacity'!$C$6:$C$17,0))</x:f>
        <x:v>219.6861651261848</x:v>
      </x:c>
      <x:c r="AM2904" s="18" t="n">
        <x:f>AE2904*INDEX('07 Mode Capacity'!$P$6:$P$17,MATCH("INLAND-"&amp;I2904,'07 Mode Capacity'!$C$6:$C$17,0))</x:f>
        <x:v>0</x:v>
      </x:c>
      <x:c r="AN2904" s="18" t="n">
        <x:f>SUM(AJ2904:AM2904)</x:f>
        <x:v>219.6861651261848</x:v>
      </x:c>
      <x:c r="AO2904" s="17" t="n">
        <x:f>IF(N2904=0,1,AN2904/N2904)</x:f>
        <x:v>0.1220478695145471</x:v>
      </x:c>
      <x:c r="AP2904" s="11" t="str">
        <x:f>IF(AO2904&gt;='01 Controls'!$E$16,"PASS","FAIL")</x:f>
        <x:v>FAIL</x:v>
      </x:c>
      <x:c r="AQ2904" s="11" t="str">
        <x:v>UNQUANTIFIED</x:v>
      </x:c>
      <x:c r="AR2904" s="11" t="str">
        <x:v>Position-class planning record; serial item and receiver open</x:v>
      </x:c>
      <x:c r="AS2904" s="26"/>
      <x:c r="AT2904" s="26"/>
    </x:row>
    <x:row r="2905">
      <x:c r="C2905" s="11" t="str">
        <x:v>M4-I-CUG-ROL-30</x:v>
      </x:c>
      <x:c r="D2905" s="11" t="str">
        <x:v>M4</x:v>
      </x:c>
      <x:c r="E2905" s="11" t="str">
        <x:v>Tornado sequence</x:v>
      </x:c>
      <x:c r="F2905" s="11" t="str">
        <x:v>I-CUG</x:v>
      </x:c>
      <x:c r="G2905" s="11" t="str">
        <x:v>Communications utility group</x:v>
      </x:c>
      <x:c r="H2905" s="11" t="str">
        <x:v>ROL-30</x:v>
      </x:c>
      <x:c r="I2905" s="19" t="n">
        <x:v>48</x:v>
      </x:c>
      <x:c r="J2905" s="21" t="n">
        <x:v>5</x:v>
      </x:c>
      <x:c r="K2905" s="18" t="n">
        <x:f>'05 Cargo Register'!K217</x:f>
        <x:v>360</x:v>
      </x:c>
      <x:c r="L2905" s="18" t="n">
        <x:f>'05 Cargo Register'!N217</x:f>
        <x:v>15</x:v>
      </x:c>
      <x:c r="M2905" s="18" t="n">
        <x:f>'05 Cargo Register'!O217</x:f>
        <x:v>956.25</x:v>
      </x:c>
      <x:c r="N2905" s="18" t="n">
        <x:f>J2905*K2905</x:f>
        <x:v>1800</x:v>
      </x:c>
      <x:c r="O2905" s="18" t="n">
        <x:f>J2905*L2905</x:f>
        <x:v>75</x:v>
      </x:c>
      <x:c r="P2905" s="18" t="n">
        <x:f>J2905*M2905</x:f>
        <x:v>4781.25</x:v>
      </x:c>
      <x:c r="Q2905" s="22" t="n">
        <x:f>'01 Controls'!$E$28*'02 Cargo Classes'!$M$12</x:f>
        <x:v>0</x:v>
      </x:c>
      <x:c r="R2905" s="22" t="n">
        <x:f>'01 Controls'!$F$28*'02 Cargo Classes'!$N$12</x:f>
        <x:v>0</x:v>
      </x:c>
      <x:c r="S2905" s="22" t="n">
        <x:f>'01 Controls'!$G$28*'02 Cargo Classes'!$O$12</x:f>
        <x:v>1.4249999999999998</x:v>
      </x:c>
      <x:c r="T2905" s="22" t="n">
        <x:f>'01 Controls'!$H$28*'02 Cargo Classes'!$P$12</x:f>
        <x:v>0</x:v>
      </x:c>
      <x:c r="U2905" s="22" t="n">
        <x:f>SUM(Q2905:T2905)</x:f>
        <x:v>1.4249999999999998</x:v>
      </x:c>
      <x:c r="V2905" s="18" t="n">
        <x:f>IF(U2905=0,0,N2905*Q2905/U2905)</x:f>
        <x:v>0</x:v>
      </x:c>
      <x:c r="W2905" s="18" t="n">
        <x:f>IF(U2905=0,0,P2905*Q2905/U2905)</x:f>
        <x:v>0</x:v>
      </x:c>
      <x:c r="X2905" s="18" t="n">
        <x:f>MAX(V2905,W2905*'01 Controls'!$E$12)</x:f>
        <x:v>0</x:v>
      </x:c>
      <x:c r="Y2905" s="18" t="n">
        <x:f>IF(U2905=0,0,N2905*R2905/U2905)</x:f>
        <x:v>0</x:v>
      </x:c>
      <x:c r="Z2905" s="18" t="n">
        <x:f>IF(U2905=0,0,P2905*R2905/U2905)</x:f>
        <x:v>0</x:v>
      </x:c>
      <x:c r="AA2905" s="18" t="n">
        <x:f>MAX(Y2905,Z2905*'01 Controls'!$E$13)</x:f>
        <x:v>0</x:v>
      </x:c>
      <x:c r="AB2905" s="18" t="n">
        <x:f>IF(U2905=0,0,N2905*S2905/U2905)</x:f>
        <x:v>1800</x:v>
      </x:c>
      <x:c r="AC2905" s="18" t="n">
        <x:f>IF(U2905=0,0,P2905*S2905/U2905)</x:f>
        <x:v>4781.25</x:v>
      </x:c>
      <x:c r="AD2905" s="18" t="n">
        <x:f>MAX(AB2905,AC2905*'01 Controls'!$E$14)</x:f>
        <x:v>1800</x:v>
      </x:c>
      <x:c r="AE2905" s="18" t="n">
        <x:f>IF(U2905=0,0,N2905*T2905/U2905)</x:f>
        <x:v>0</x:v>
      </x:c>
      <x:c r="AF2905" s="18" t="n">
        <x:f>IF(U2905=0,0,P2905*T2905/U2905)</x:f>
        <x:v>0</x:v>
      </x:c>
      <x:c r="AG2905" s="18" t="n">
        <x:f>MAX(AE2905,AF2905*'01 Controls'!$E$15)</x:f>
        <x:v>0</x:v>
      </x:c>
      <x:c r="AH2905" s="18" t="n">
        <x:f>SUM(V2905,Y2905,AB2905,AE2905)</x:f>
        <x:v>1800</x:v>
      </x:c>
      <x:c r="AI2905" s="18" t="n">
        <x:f>N2905-AH2905</x:f>
        <x:v>0</x:v>
      </x:c>
      <x:c r="AJ2905" s="18" t="n">
        <x:f>V2905*INDEX('07 Mode Capacity'!$P$6:$P$17,MATCH("AIR-"&amp;I2905,'07 Mode Capacity'!$C$6:$C$17,0))</x:f>
        <x:v>0</x:v>
      </x:c>
      <x:c r="AK2905" s="18" t="n">
        <x:f>Y2905*INDEX('07 Mode Capacity'!$P$6:$P$17,MATCH("OCEAN-"&amp;I2905,'07 Mode Capacity'!$C$6:$C$17,0))</x:f>
        <x:v>0</x:v>
      </x:c>
      <x:c r="AL2905" s="18" t="n">
        <x:f>AB2905*INDEX('07 Mode Capacity'!$P$6:$P$17,MATCH("LAND-"&amp;I2905,'07 Mode Capacity'!$C$6:$C$17,0))</x:f>
        <x:v>219.6861651261848</x:v>
      </x:c>
      <x:c r="AM2905" s="18" t="n">
        <x:f>AE2905*INDEX('07 Mode Capacity'!$P$6:$P$17,MATCH("INLAND-"&amp;I2905,'07 Mode Capacity'!$C$6:$C$17,0))</x:f>
        <x:v>0</x:v>
      </x:c>
      <x:c r="AN2905" s="18" t="n">
        <x:f>SUM(AJ2905:AM2905)</x:f>
        <x:v>219.6861651261848</x:v>
      </x:c>
      <x:c r="AO2905" s="17" t="n">
        <x:f>IF(N2905=0,1,AN2905/N2905)</x:f>
        <x:v>0.1220478695145471</x:v>
      </x:c>
      <x:c r="AP2905" s="11" t="str">
        <x:f>IF(AO2905&gt;='01 Controls'!$E$16,"PASS","FAIL")</x:f>
        <x:v>FAIL</x:v>
      </x:c>
      <x:c r="AQ2905" s="11" t="str">
        <x:v>UNQUANTIFIED</x:v>
      </x:c>
      <x:c r="AR2905" s="11" t="str">
        <x:v>Position-class planning record; serial item and receiver open</x:v>
      </x:c>
      <x:c r="AS2905" s="26"/>
      <x:c r="AT2905" s="26"/>
    </x:row>
    <x:row r="2906">
      <x:c r="C2906" s="11" t="str">
        <x:v>M4-I-CUG-LIN-18</x:v>
      </x:c>
      <x:c r="D2906" s="11" t="str">
        <x:v>M4</x:v>
      </x:c>
      <x:c r="E2906" s="11" t="str">
        <x:v>Tornado sequence</x:v>
      </x:c>
      <x:c r="F2906" s="11" t="str">
        <x:v>I-CUG</x:v>
      </x:c>
      <x:c r="G2906" s="11" t="str">
        <x:v>Communications utility group</x:v>
      </x:c>
      <x:c r="H2906" s="11" t="str">
        <x:v>LIN-18</x:v>
      </x:c>
      <x:c r="I2906" s="19" t="n">
        <x:v>72</x:v>
      </x:c>
      <x:c r="J2906" s="21" t="n">
        <x:v>5</x:v>
      </x:c>
      <x:c r="K2906" s="18" t="n">
        <x:f>'05 Cargo Register'!K218</x:f>
        <x:v>180</x:v>
      </x:c>
      <x:c r="L2906" s="18" t="n">
        <x:f>'05 Cargo Register'!N218</x:f>
        <x:v>13</x:v>
      </x:c>
      <x:c r="M2906" s="18" t="n">
        <x:f>'05 Cargo Register'!O218</x:f>
        <x:v>572</x:v>
      </x:c>
      <x:c r="N2906" s="18" t="n">
        <x:f>J2906*K2906</x:f>
        <x:v>900</x:v>
      </x:c>
      <x:c r="O2906" s="18" t="n">
        <x:f>J2906*L2906</x:f>
        <x:v>65</x:v>
      </x:c>
      <x:c r="P2906" s="18" t="n">
        <x:f>J2906*M2906</x:f>
        <x:v>2860</x:v>
      </x:c>
      <x:c r="Q2906" s="22" t="n">
        <x:f>'01 Controls'!$E$28*'02 Cargo Classes'!$M$13</x:f>
        <x:v>0</x:v>
      </x:c>
      <x:c r="R2906" s="22" t="n">
        <x:f>'01 Controls'!$F$28*'02 Cargo Classes'!$N$13</x:f>
        <x:v>0</x:v>
      </x:c>
      <x:c r="S2906" s="22" t="n">
        <x:f>'01 Controls'!$G$28*'02 Cargo Classes'!$O$13</x:f>
        <x:v>0.95</x:v>
      </x:c>
      <x:c r="T2906" s="22" t="n">
        <x:f>'01 Controls'!$H$28*'02 Cargo Classes'!$P$13</x:f>
        <x:v>0</x:v>
      </x:c>
      <x:c r="U2906" s="22" t="n">
        <x:f>SUM(Q2906:T2906)</x:f>
        <x:v>0.95</x:v>
      </x:c>
      <x:c r="V2906" s="18" t="n">
        <x:f>IF(U2906=0,0,N2906*Q2906/U2906)</x:f>
        <x:v>0</x:v>
      </x:c>
      <x:c r="W2906" s="18" t="n">
        <x:f>IF(U2906=0,0,P2906*Q2906/U2906)</x:f>
        <x:v>0</x:v>
      </x:c>
      <x:c r="X2906" s="18" t="n">
        <x:f>MAX(V2906,W2906*'01 Controls'!$E$12)</x:f>
        <x:v>0</x:v>
      </x:c>
      <x:c r="Y2906" s="18" t="n">
        <x:f>IF(U2906=0,0,N2906*R2906/U2906)</x:f>
        <x:v>0</x:v>
      </x:c>
      <x:c r="Z2906" s="18" t="n">
        <x:f>IF(U2906=0,0,P2906*R2906/U2906)</x:f>
        <x:v>0</x:v>
      </x:c>
      <x:c r="AA2906" s="18" t="n">
        <x:f>MAX(Y2906,Z2906*'01 Controls'!$E$13)</x:f>
        <x:v>0</x:v>
      </x:c>
      <x:c r="AB2906" s="18" t="n">
        <x:f>IF(U2906=0,0,N2906*S2906/U2906)</x:f>
        <x:v>900</x:v>
      </x:c>
      <x:c r="AC2906" s="18" t="n">
        <x:f>IF(U2906=0,0,P2906*S2906/U2906)</x:f>
        <x:v>2860</x:v>
      </x:c>
      <x:c r="AD2906" s="18" t="n">
        <x:f>MAX(AB2906,AC2906*'01 Controls'!$E$14)</x:f>
        <x:v>900</x:v>
      </x:c>
      <x:c r="AE2906" s="18" t="n">
        <x:f>IF(U2906=0,0,N2906*T2906/U2906)</x:f>
        <x:v>0</x:v>
      </x:c>
      <x:c r="AF2906" s="18" t="n">
        <x:f>IF(U2906=0,0,P2906*T2906/U2906)</x:f>
        <x:v>0</x:v>
      </x:c>
      <x:c r="AG2906" s="18" t="n">
        <x:f>MAX(AE2906,AF2906*'01 Controls'!$E$15)</x:f>
        <x:v>0</x:v>
      </x:c>
      <x:c r="AH2906" s="18" t="n">
        <x:f>SUM(V2906,Y2906,AB2906,AE2906)</x:f>
        <x:v>900</x:v>
      </x:c>
      <x:c r="AI2906" s="18" t="n">
        <x:f>N2906-AH2906</x:f>
        <x:v>0</x:v>
      </x:c>
      <x:c r="AJ2906" s="18" t="n">
        <x:f>V2906*INDEX('07 Mode Capacity'!$P$6:$P$17,MATCH("AIR-"&amp;I2906,'07 Mode Capacity'!$C$6:$C$17,0))</x:f>
        <x:v>0</x:v>
      </x:c>
      <x:c r="AK2906" s="18" t="n">
        <x:f>Y2906*INDEX('07 Mode Capacity'!$P$6:$P$17,MATCH("OCEAN-"&amp;I2906,'07 Mode Capacity'!$C$6:$C$17,0))</x:f>
        <x:v>0</x:v>
      </x:c>
      <x:c r="AL2906" s="18" t="n">
        <x:f>AB2906*INDEX('07 Mode Capacity'!$P$6:$P$17,MATCH("LAND-"&amp;I2906,'07 Mode Capacity'!$C$6:$C$17,0))</x:f>
        <x:v>643.5092023021501</x:v>
      </x:c>
      <x:c r="AM2906" s="18" t="n">
        <x:f>AE2906*INDEX('07 Mode Capacity'!$P$6:$P$17,MATCH("INLAND-"&amp;I2906,'07 Mode Capacity'!$C$6:$C$17,0))</x:f>
        <x:v>0</x:v>
      </x:c>
      <x:c r="AN2906" s="18" t="n">
        <x:f>SUM(AJ2906:AM2906)</x:f>
        <x:v>643.5092023021501</x:v>
      </x:c>
      <x:c r="AO2906" s="17" t="n">
        <x:f>IF(N2906=0,1,AN2906/N2906)</x:f>
        <x:v>0.7150102247801668</x:v>
      </x:c>
      <x:c r="AP2906" s="11" t="str">
        <x:f>IF(AO2906&gt;='01 Controls'!$E$16,"PASS","FAIL")</x:f>
        <x:v>FAIL</x:v>
      </x:c>
      <x:c r="AQ2906" s="11" t="str">
        <x:v>UNQUANTIFIED</x:v>
      </x:c>
      <x:c r="AR2906" s="11" t="str">
        <x:v>Position-class planning record; serial item and receiver open</x:v>
      </x:c>
      <x:c r="AS2906" s="26"/>
      <x:c r="AT2906" s="26"/>
    </x:row>
    <x:row r="2907">
      <x:c r="C2907" s="11" t="str">
        <x:v>M4-I-CUG-BLK-08</x:v>
      </x:c>
      <x:c r="D2907" s="11" t="str">
        <x:v>M4</x:v>
      </x:c>
      <x:c r="E2907" s="11" t="str">
        <x:v>Tornado sequence</x:v>
      </x:c>
      <x:c r="F2907" s="11" t="str">
        <x:v>I-CUG</x:v>
      </x:c>
      <x:c r="G2907" s="11" t="str">
        <x:v>Communications utility group</x:v>
      </x:c>
      <x:c r="H2907" s="11" t="str">
        <x:v>BLK-08</x:v>
      </x:c>
      <x:c r="I2907" s="19" t="n">
        <x:v>48</x:v>
      </x:c>
      <x:c r="J2907" s="21" t="n">
        <x:v>5</x:v>
      </x:c>
      <x:c r="K2907" s="18" t="n">
        <x:f>'05 Cargo Register'!K219</x:f>
        <x:v>540</x:v>
      </x:c>
      <x:c r="L2907" s="18" t="n">
        <x:f>'05 Cargo Register'!N219</x:f>
        <x:v>85</x:v>
      </x:c>
      <x:c r="M2907" s="18" t="n">
        <x:f>'05 Cargo Register'!O219</x:f>
        <x:v>4335</x:v>
      </x:c>
      <x:c r="N2907" s="18" t="n">
        <x:f>J2907*K2907</x:f>
        <x:v>2700</x:v>
      </x:c>
      <x:c r="O2907" s="18" t="n">
        <x:f>J2907*L2907</x:f>
        <x:v>425</x:v>
      </x:c>
      <x:c r="P2907" s="18" t="n">
        <x:f>J2907*M2907</x:f>
        <x:v>21675</x:v>
      </x:c>
      <x:c r="Q2907" s="22" t="n">
        <x:f>'01 Controls'!$E$28*'02 Cargo Classes'!$M$14</x:f>
        <x:v>0.05</x:v>
      </x:c>
      <x:c r="R2907" s="22" t="n">
        <x:f>'01 Controls'!$F$28*'02 Cargo Classes'!$N$14</x:f>
        <x:v>0</x:v>
      </x:c>
      <x:c r="S2907" s="22" t="n">
        <x:f>'01 Controls'!$G$28*'02 Cargo Classes'!$O$14</x:f>
        <x:v>0.95</x:v>
      </x:c>
      <x:c r="T2907" s="22" t="n">
        <x:f>'01 Controls'!$H$28*'02 Cargo Classes'!$P$14</x:f>
        <x:v>0</x:v>
      </x:c>
      <x:c r="U2907" s="22" t="n">
        <x:f>SUM(Q2907:T2907)</x:f>
        <x:v>1</x:v>
      </x:c>
      <x:c r="V2907" s="18" t="n">
        <x:f>IF(U2907=0,0,N2907*Q2907/U2907)</x:f>
        <x:v>135</x:v>
      </x:c>
      <x:c r="W2907" s="18" t="n">
        <x:f>IF(U2907=0,0,P2907*Q2907/U2907)</x:f>
        <x:v>1083.75</x:v>
      </x:c>
      <x:c r="X2907" s="18" t="n">
        <x:f>MAX(V2907,W2907*'01 Controls'!$E$12)</x:f>
        <x:v>270.9375</x:v>
      </x:c>
      <x:c r="Y2907" s="18" t="n">
        <x:f>IF(U2907=0,0,N2907*R2907/U2907)</x:f>
        <x:v>0</x:v>
      </x:c>
      <x:c r="Z2907" s="18" t="n">
        <x:f>IF(U2907=0,0,P2907*R2907/U2907)</x:f>
        <x:v>0</x:v>
      </x:c>
      <x:c r="AA2907" s="18" t="n">
        <x:f>MAX(Y2907,Z2907*'01 Controls'!$E$13)</x:f>
        <x:v>0</x:v>
      </x:c>
      <x:c r="AB2907" s="18" t="n">
        <x:f>IF(U2907=0,0,N2907*S2907/U2907)</x:f>
        <x:v>2565</x:v>
      </x:c>
      <x:c r="AC2907" s="18" t="n">
        <x:f>IF(U2907=0,0,P2907*S2907/U2907)</x:f>
        <x:v>20591.25</x:v>
      </x:c>
      <x:c r="AD2907" s="18" t="n">
        <x:f>MAX(AB2907,AC2907*'01 Controls'!$E$14)</x:f>
        <x:v>4118.25</x:v>
      </x:c>
      <x:c r="AE2907" s="18" t="n">
        <x:f>IF(U2907=0,0,N2907*T2907/U2907)</x:f>
        <x:v>0</x:v>
      </x:c>
      <x:c r="AF2907" s="18" t="n">
        <x:f>IF(U2907=0,0,P2907*T2907/U2907)</x:f>
        <x:v>0</x:v>
      </x:c>
      <x:c r="AG2907" s="18" t="n">
        <x:f>MAX(AE2907,AF2907*'01 Controls'!$E$15)</x:f>
        <x:v>0</x:v>
      </x:c>
      <x:c r="AH2907" s="18" t="n">
        <x:f>SUM(V2907,Y2907,AB2907,AE2907)</x:f>
        <x:v>2700</x:v>
      </x:c>
      <x:c r="AI2907" s="18" t="n">
        <x:f>N2907-AH2907</x:f>
        <x:v>0</x:v>
      </x:c>
      <x:c r="AJ2907" s="18" t="n">
        <x:f>V2907*INDEX('07 Mode Capacity'!$P$6:$P$17,MATCH("AIR-"&amp;I2907,'07 Mode Capacity'!$C$6:$C$17,0))</x:f>
        <x:v>37.84531386905451</x:v>
      </x:c>
      <x:c r="AK2907" s="18" t="n">
        <x:f>Y2907*INDEX('07 Mode Capacity'!$P$6:$P$17,MATCH("OCEAN-"&amp;I2907,'07 Mode Capacity'!$C$6:$C$17,0))</x:f>
        <x:v>0</x:v>
      </x:c>
      <x:c r="AL2907" s="18" t="n">
        <x:f>AB2907*INDEX('07 Mode Capacity'!$P$6:$P$17,MATCH("LAND-"&amp;I2907,'07 Mode Capacity'!$C$6:$C$17,0))</x:f>
        <x:v>313.0527853048133</x:v>
      </x:c>
      <x:c r="AM2907" s="18" t="n">
        <x:f>AE2907*INDEX('07 Mode Capacity'!$P$6:$P$17,MATCH("INLAND-"&amp;I2907,'07 Mode Capacity'!$C$6:$C$17,0))</x:f>
        <x:v>0</x:v>
      </x:c>
      <x:c r="AN2907" s="18" t="n">
        <x:f>SUM(AJ2907:AM2907)</x:f>
        <x:v>350.8980991738678</x:v>
      </x:c>
      <x:c r="AO2907" s="17" t="n">
        <x:f>IF(N2907=0,1,AN2907/N2907)</x:f>
        <x:v>0.12996225895328437</x:v>
      </x:c>
      <x:c r="AP2907" s="11" t="str">
        <x:f>IF(AO2907&gt;='01 Controls'!$E$16,"PASS","FAIL")</x:f>
        <x:v>FAIL</x:v>
      </x:c>
      <x:c r="AQ2907" s="11" t="str">
        <x:v>UNQUANTIFIED</x:v>
      </x:c>
      <x:c r="AR2907" s="11" t="str">
        <x:v>Position-class planning record; serial item and receiver open</x:v>
      </x:c>
      <x:c r="AS2907" s="26"/>
      <x:c r="AT2907" s="26"/>
    </x:row>
    <x:row r="2908">
      <x:c r="C2908" s="11" t="str">
        <x:v>M4-I-TSG-APL-45</x:v>
      </x:c>
      <x:c r="D2908" s="11" t="str">
        <x:v>M4</x:v>
      </x:c>
      <x:c r="E2908" s="11" t="str">
        <x:v>Tornado sequence</x:v>
      </x:c>
      <x:c r="F2908" s="11" t="str">
        <x:v>I-TSG</x:v>
      </x:c>
      <x:c r="G2908" s="11" t="str">
        <x:v>Thermal safety group</x:v>
      </x:c>
      <x:c r="H2908" s="11" t="str">
        <x:v>APL-45</x:v>
      </x:c>
      <x:c r="I2908" s="19" t="n">
        <x:v>24</x:v>
      </x:c>
      <x:c r="J2908" s="21" t="n">
        <x:v>4</x:v>
      </x:c>
      <x:c r="K2908" s="18" t="n">
        <x:f>'05 Cargo Register'!K220</x:f>
        <x:v>144</x:v>
      </x:c>
      <x:c r="L2908" s="18" t="n">
        <x:f>'05 Cargo Register'!N220</x:f>
        <x:v>38</x:v>
      </x:c>
      <x:c r="M2908" s="18" t="n">
        <x:f>'05 Cargo Register'!O220</x:f>
        <x:v>285</x:v>
      </x:c>
      <x:c r="N2908" s="18" t="n">
        <x:f>J2908*K2908</x:f>
        <x:v>576</x:v>
      </x:c>
      <x:c r="O2908" s="18" t="n">
        <x:f>J2908*L2908</x:f>
        <x:v>152</x:v>
      </x:c>
      <x:c r="P2908" s="18" t="n">
        <x:f>J2908*M2908</x:f>
        <x:v>1140</x:v>
      </x:c>
      <x:c r="Q2908" s="22" t="n">
        <x:f>'01 Controls'!$E$28*'02 Cargo Classes'!$M$6</x:f>
        <x:v>0.15000000000000002</x:v>
      </x:c>
      <x:c r="R2908" s="22" t="n">
        <x:f>'01 Controls'!$F$28*'02 Cargo Classes'!$N$6</x:f>
        <x:v>0</x:v>
      </x:c>
      <x:c r="S2908" s="22" t="n">
        <x:f>'01 Controls'!$G$28*'02 Cargo Classes'!$O$6</x:f>
        <x:v>0.95</x:v>
      </x:c>
      <x:c r="T2908" s="22" t="n">
        <x:f>'01 Controls'!$H$28*'02 Cargo Classes'!$P$6</x:f>
        <x:v>0</x:v>
      </x:c>
      <x:c r="U2908" s="22" t="n">
        <x:f>SUM(Q2908:T2908)</x:f>
        <x:v>1.1</x:v>
      </x:c>
      <x:c r="V2908" s="18" t="n">
        <x:f>IF(U2908=0,0,N2908*Q2908/U2908)</x:f>
        <x:v>78.54545454545455</x:v>
      </x:c>
      <x:c r="W2908" s="18" t="n">
        <x:f>IF(U2908=0,0,P2908*Q2908/U2908)</x:f>
        <x:v>155.45454545454547</x:v>
      </x:c>
      <x:c r="X2908" s="18" t="n">
        <x:f>MAX(V2908,W2908*'01 Controls'!$E$12)</x:f>
        <x:v>78.54545454545455</x:v>
      </x:c>
      <x:c r="Y2908" s="18" t="n">
        <x:f>IF(U2908=0,0,N2908*R2908/U2908)</x:f>
        <x:v>0</x:v>
      </x:c>
      <x:c r="Z2908" s="18" t="n">
        <x:f>IF(U2908=0,0,P2908*R2908/U2908)</x:f>
        <x:v>0</x:v>
      </x:c>
      <x:c r="AA2908" s="18" t="n">
        <x:f>MAX(Y2908,Z2908*'01 Controls'!$E$13)</x:f>
        <x:v>0</x:v>
      </x:c>
      <x:c r="AB2908" s="18" t="n">
        <x:f>IF(U2908=0,0,N2908*S2908/U2908)</x:f>
        <x:v>497.4545454545453</x:v>
      </x:c>
      <x:c r="AC2908" s="18" t="n">
        <x:f>IF(U2908=0,0,P2908*S2908/U2908)</x:f>
        <x:v>984.5454545454545</x:v>
      </x:c>
      <x:c r="AD2908" s="18" t="n">
        <x:f>MAX(AB2908,AC2908*'01 Controls'!$E$14)</x:f>
        <x:v>497.4545454545453</x:v>
      </x:c>
      <x:c r="AE2908" s="18" t="n">
        <x:f>IF(U2908=0,0,N2908*T2908/U2908)</x:f>
        <x:v>0</x:v>
      </x:c>
      <x:c r="AF2908" s="18" t="n">
        <x:f>IF(U2908=0,0,P2908*T2908/U2908)</x:f>
        <x:v>0</x:v>
      </x:c>
      <x:c r="AG2908" s="18" t="n">
        <x:f>MAX(AE2908,AF2908*'01 Controls'!$E$15)</x:f>
        <x:v>0</x:v>
      </x:c>
      <x:c r="AH2908" s="18" t="n">
        <x:f>SUM(V2908,Y2908,AB2908,AE2908)</x:f>
        <x:v>575.9999999999999</x:v>
      </x:c>
      <x:c r="AI2908" s="18" t="n">
        <x:f>N2908-AH2908</x:f>
        <x:v>1.1368683772161603e-13</x:v>
      </x:c>
      <x:c r="AJ2908" s="18" t="n">
        <x:f>V2908*INDEX('07 Mode Capacity'!$P$6:$P$17,MATCH("AIR-"&amp;I2908,'07 Mode Capacity'!$C$6:$C$17,0))</x:f>
        <x:v>15.937977692071206</x:v>
      </x:c>
      <x:c r="AK2908" s="18" t="n">
        <x:f>Y2908*INDEX('07 Mode Capacity'!$P$6:$P$17,MATCH("OCEAN-"&amp;I2908,'07 Mode Capacity'!$C$6:$C$17,0))</x:f>
        <x:v>0</x:v>
      </x:c>
      <x:c r="AL2908" s="18" t="n">
        <x:f>AB2908*INDEX('07 Mode Capacity'!$P$6:$P$17,MATCH("LAND-"&amp;I2908,'07 Mode Capacity'!$C$6:$C$17,0))</x:f>
        <x:v>190.27682340849827</x:v>
      </x:c>
      <x:c r="AM2908" s="18" t="n">
        <x:f>AE2908*INDEX('07 Mode Capacity'!$P$6:$P$17,MATCH("INLAND-"&amp;I2908,'07 Mode Capacity'!$C$6:$C$17,0))</x:f>
        <x:v>0</x:v>
      </x:c>
      <x:c r="AN2908" s="18" t="n">
        <x:f>SUM(AJ2908:AM2908)</x:f>
        <x:v>206.21480110056947</x:v>
      </x:c>
      <x:c r="AO2908" s="17" t="n">
        <x:f>IF(N2908=0,1,AN2908/N2908)</x:f>
        <x:v>0.35801180746626643</x:v>
      </x:c>
      <x:c r="AP2908" s="11" t="str">
        <x:f>IF(AO2908&gt;='01 Controls'!$E$16,"PASS","FAIL")</x:f>
        <x:v>FAIL</x:v>
      </x:c>
      <x:c r="AQ2908" s="11" t="str">
        <x:v>UNQUANTIFIED</x:v>
      </x:c>
      <x:c r="AR2908" s="11" t="str">
        <x:v>Position-class planning record; serial item and receiver open</x:v>
      </x:c>
      <x:c r="AS2908" s="26"/>
      <x:c r="AT2908" s="26"/>
    </x:row>
    <x:row r="2909">
      <x:c r="C2909" s="11" t="str">
        <x:v>M4-I-TSG-ISO-18</x:v>
      </x:c>
      <x:c r="D2909" s="11" t="str">
        <x:v>M4</x:v>
      </x:c>
      <x:c r="E2909" s="11" t="str">
        <x:v>Tornado sequence</x:v>
      </x:c>
      <x:c r="F2909" s="11" t="str">
        <x:v>I-TSG</x:v>
      </x:c>
      <x:c r="G2909" s="11" t="str">
        <x:v>Thermal safety group</x:v>
      </x:c>
      <x:c r="H2909" s="11" t="str">
        <x:v>ISO-18</x:v>
      </x:c>
      <x:c r="I2909" s="19" t="n">
        <x:v>48</x:v>
      </x:c>
      <x:c r="J2909" s="21" t="n">
        <x:v>4</x:v>
      </x:c>
      <x:c r="K2909" s="18" t="n">
        <x:f>'05 Cargo Register'!K221</x:f>
        <x:v>432</x:v>
      </x:c>
      <x:c r="L2909" s="18" t="n">
        <x:f>'05 Cargo Register'!N221</x:f>
        <x:v>29</x:v>
      </x:c>
      <x:c r="M2909" s="18" t="n">
        <x:f>'05 Cargo Register'!O221</x:f>
        <x:v>765.6</x:v>
      </x:c>
      <x:c r="N2909" s="18" t="n">
        <x:f>J2909*K2909</x:f>
        <x:v>1728</x:v>
      </x:c>
      <x:c r="O2909" s="18" t="n">
        <x:f>J2909*L2909</x:f>
        <x:v>116</x:v>
      </x:c>
      <x:c r="P2909" s="18" t="n">
        <x:f>J2909*M2909</x:f>
        <x:v>3062.4</x:v>
      </x:c>
      <x:c r="Q2909" s="22" t="n">
        <x:f>'01 Controls'!$E$28*'02 Cargo Classes'!$M$7</x:f>
        <x:v>0.010000000000000002</x:v>
      </x:c>
      <x:c r="R2909" s="22" t="n">
        <x:f>'01 Controls'!$F$28*'02 Cargo Classes'!$N$7</x:f>
        <x:v>0</x:v>
      </x:c>
      <x:c r="S2909" s="22" t="n">
        <x:f>'01 Controls'!$G$28*'02 Cargo Classes'!$O$7</x:f>
        <x:v>1.14</x:v>
      </x:c>
      <x:c r="T2909" s="22" t="n">
        <x:f>'01 Controls'!$H$28*'02 Cargo Classes'!$P$7</x:f>
        <x:v>0</x:v>
      </x:c>
      <x:c r="U2909" s="22" t="n">
        <x:f>SUM(Q2909:T2909)</x:f>
        <x:v>1.15</x:v>
      </x:c>
      <x:c r="V2909" s="18" t="n">
        <x:f>IF(U2909=0,0,N2909*Q2909/U2909)</x:f>
        <x:v>15.026086956521745</x:v>
      </x:c>
      <x:c r="W2909" s="18" t="n">
        <x:f>IF(U2909=0,0,P2909*Q2909/U2909)</x:f>
        <x:v>26.62956521739131</x:v>
      </x:c>
      <x:c r="X2909" s="18" t="n">
        <x:f>MAX(V2909,W2909*'01 Controls'!$E$12)</x:f>
        <x:v>15.026086956521745</x:v>
      </x:c>
      <x:c r="Y2909" s="18" t="n">
        <x:f>IF(U2909=0,0,N2909*R2909/U2909)</x:f>
        <x:v>0</x:v>
      </x:c>
      <x:c r="Z2909" s="18" t="n">
        <x:f>IF(U2909=0,0,P2909*R2909/U2909)</x:f>
        <x:v>0</x:v>
      </x:c>
      <x:c r="AA2909" s="18" t="n">
        <x:f>MAX(Y2909,Z2909*'01 Controls'!$E$13)</x:f>
        <x:v>0</x:v>
      </x:c>
      <x:c r="AB2909" s="18" t="n">
        <x:f>IF(U2909=0,0,N2909*S2909/U2909)</x:f>
        <x:v>1712.9739130434782</x:v>
      </x:c>
      <x:c r="AC2909" s="18" t="n">
        <x:f>IF(U2909=0,0,P2909*S2909/U2909)</x:f>
        <x:v>3035.770434782609</x:v>
      </x:c>
      <x:c r="AD2909" s="18" t="n">
        <x:f>MAX(AB2909,AC2909*'01 Controls'!$E$14)</x:f>
        <x:v>1712.9739130434782</x:v>
      </x:c>
      <x:c r="AE2909" s="18" t="n">
        <x:f>IF(U2909=0,0,N2909*T2909/U2909)</x:f>
        <x:v>0</x:v>
      </x:c>
      <x:c r="AF2909" s="18" t="n">
        <x:f>IF(U2909=0,0,P2909*T2909/U2909)</x:f>
        <x:v>0</x:v>
      </x:c>
      <x:c r="AG2909" s="18" t="n">
        <x:f>MAX(AE2909,AF2909*'01 Controls'!$E$15)</x:f>
        <x:v>0</x:v>
      </x:c>
      <x:c r="AH2909" s="18" t="n">
        <x:f>SUM(V2909,Y2909,AB2909,AE2909)</x:f>
        <x:v>1728</x:v>
      </x:c>
      <x:c r="AI2909" s="18" t="n">
        <x:f>N2909-AH2909</x:f>
        <x:v>0</x:v>
      </x:c>
      <x:c r="AJ2909" s="18" t="n">
        <x:f>V2909*INDEX('07 Mode Capacity'!$P$6:$P$17,MATCH("AIR-"&amp;I2909,'07 Mode Capacity'!$C$6:$C$17,0))</x:f>
        <x:v>4.212347978468677</x:v>
      </x:c>
      <x:c r="AK2909" s="18" t="n">
        <x:f>Y2909*INDEX('07 Mode Capacity'!$P$6:$P$17,MATCH("OCEAN-"&amp;I2909,'07 Mode Capacity'!$C$6:$C$17,0))</x:f>
        <x:v>0</x:v>
      </x:c>
      <x:c r="AL2909" s="18" t="n">
        <x:f>AB2909*INDEX('07 Mode Capacity'!$P$6:$P$17,MATCH("LAND-"&amp;I2909,'07 Mode Capacity'!$C$6:$C$17,0))</x:f>
        <x:v>209.0648166209536</x:v>
      </x:c>
      <x:c r="AM2909" s="18" t="n">
        <x:f>AE2909*INDEX('07 Mode Capacity'!$P$6:$P$17,MATCH("INLAND-"&amp;I2909,'07 Mode Capacity'!$C$6:$C$17,0))</x:f>
        <x:v>0</x:v>
      </x:c>
      <x:c r="AN2909" s="18" t="n">
        <x:f>SUM(AJ2909:AM2909)</x:f>
        <x:v>213.27716459942226</x:v>
      </x:c>
      <x:c r="AO2909" s="17" t="n">
        <x:f>IF(N2909=0,1,AN2909/N2909)</x:f>
        <x:v>0.1234242850691101</x:v>
      </x:c>
      <x:c r="AP2909" s="11" t="str">
        <x:f>IF(AO2909&gt;='01 Controls'!$E$16,"PASS","FAIL")</x:f>
        <x:v>FAIL</x:v>
      </x:c>
      <x:c r="AQ2909" s="11" t="str">
        <x:v>UNQUANTIFIED</x:v>
      </x:c>
      <x:c r="AR2909" s="11" t="str">
        <x:v>Position-class planning record; serial item and receiver open</x:v>
      </x:c>
      <x:c r="AS2909" s="26"/>
      <x:c r="AT2909" s="26"/>
    </x:row>
    <x:row r="2910">
      <x:c r="C2910" s="11" t="str">
        <x:v>M4-I-TSG-COL-12</x:v>
      </x:c>
      <x:c r="D2910" s="11" t="str">
        <x:v>M4</x:v>
      </x:c>
      <x:c r="E2910" s="11" t="str">
        <x:v>Tornado sequence</x:v>
      </x:c>
      <x:c r="F2910" s="11" t="str">
        <x:v>I-TSG</x:v>
      </x:c>
      <x:c r="G2910" s="11" t="str">
        <x:v>Thermal safety group</x:v>
      </x:c>
      <x:c r="H2910" s="11" t="str">
        <x:v>COL-12</x:v>
      </x:c>
      <x:c r="I2910" s="19" t="n">
        <x:v>24</x:v>
      </x:c>
      <x:c r="J2910" s="21" t="n">
        <x:v>4</x:v>
      </x:c>
      <x:c r="K2910" s="18" t="n">
        <x:f>'05 Cargo Register'!K222</x:f>
        <x:v>72</x:v>
      </x:c>
      <x:c r="L2910" s="18" t="n">
        <x:f>'05 Cargo Register'!N222</x:f>
        <x:v>8</x:v>
      </x:c>
      <x:c r="M2910" s="18" t="n">
        <x:f>'05 Cargo Register'!O222</x:f>
        <x:v>211.20000000000002</x:v>
      </x:c>
      <x:c r="N2910" s="18" t="n">
        <x:f>J2910*K2910</x:f>
        <x:v>288</x:v>
      </x:c>
      <x:c r="O2910" s="18" t="n">
        <x:f>J2910*L2910</x:f>
        <x:v>32</x:v>
      </x:c>
      <x:c r="P2910" s="18" t="n">
        <x:f>J2910*M2910</x:f>
        <x:v>844.8000000000001</x:v>
      </x:c>
      <x:c r="Q2910" s="22" t="n">
        <x:f>'01 Controls'!$E$28*'02 Cargo Classes'!$M$8</x:f>
        <x:v>0.1</x:v>
      </x:c>
      <x:c r="R2910" s="22" t="n">
        <x:f>'01 Controls'!$F$28*'02 Cargo Classes'!$N$8</x:f>
        <x:v>0</x:v>
      </x:c>
      <x:c r="S2910" s="22" t="n">
        <x:f>'01 Controls'!$G$28*'02 Cargo Classes'!$O$8</x:f>
        <x:v>1.14</x:v>
      </x:c>
      <x:c r="T2910" s="22" t="n">
        <x:f>'01 Controls'!$H$28*'02 Cargo Classes'!$P$8</x:f>
        <x:v>0</x:v>
      </x:c>
      <x:c r="U2910" s="22" t="n">
        <x:f>SUM(Q2910:T2910)</x:f>
        <x:v>1.24</x:v>
      </x:c>
      <x:c r="V2910" s="18" t="n">
        <x:f>IF(U2910=0,0,N2910*Q2910/U2910)</x:f>
        <x:v>23.225806451612904</x:v>
      </x:c>
      <x:c r="W2910" s="18" t="n">
        <x:f>IF(U2910=0,0,P2910*Q2910/U2910)</x:f>
        <x:v>68.12903225806453</x:v>
      </x:c>
      <x:c r="X2910" s="18" t="n">
        <x:f>MAX(V2910,W2910*'01 Controls'!$E$12)</x:f>
        <x:v>23.225806451612904</x:v>
      </x:c>
      <x:c r="Y2910" s="18" t="n">
        <x:f>IF(U2910=0,0,N2910*R2910/U2910)</x:f>
        <x:v>0</x:v>
      </x:c>
      <x:c r="Z2910" s="18" t="n">
        <x:f>IF(U2910=0,0,P2910*R2910/U2910)</x:f>
        <x:v>0</x:v>
      </x:c>
      <x:c r="AA2910" s="18" t="n">
        <x:f>MAX(Y2910,Z2910*'01 Controls'!$E$13)</x:f>
        <x:v>0</x:v>
      </x:c>
      <x:c r="AB2910" s="18" t="n">
        <x:f>IF(U2910=0,0,N2910*S2910/U2910)</x:f>
        <x:v>264.7741935483871</x:v>
      </x:c>
      <x:c r="AC2910" s="18" t="n">
        <x:f>IF(U2910=0,0,P2910*S2910/U2910)</x:f>
        <x:v>776.6709677419354</x:v>
      </x:c>
      <x:c r="AD2910" s="18" t="n">
        <x:f>MAX(AB2910,AC2910*'01 Controls'!$E$14)</x:f>
        <x:v>264.7741935483871</x:v>
      </x:c>
      <x:c r="AE2910" s="18" t="n">
        <x:f>IF(U2910=0,0,N2910*T2910/U2910)</x:f>
        <x:v>0</x:v>
      </x:c>
      <x:c r="AF2910" s="18" t="n">
        <x:f>IF(U2910=0,0,P2910*T2910/U2910)</x:f>
        <x:v>0</x:v>
      </x:c>
      <x:c r="AG2910" s="18" t="n">
        <x:f>MAX(AE2910,AF2910*'01 Controls'!$E$15)</x:f>
        <x:v>0</x:v>
      </x:c>
      <x:c r="AH2910" s="18" t="n">
        <x:f>SUM(V2910,Y2910,AB2910,AE2910)</x:f>
        <x:v>288</x:v>
      </x:c>
      <x:c r="AI2910" s="18" t="n">
        <x:f>N2910-AH2910</x:f>
        <x:v>0</x:v>
      </x:c>
      <x:c r="AJ2910" s="18" t="n">
        <x:f>V2910*INDEX('07 Mode Capacity'!$P$6:$P$17,MATCH("AIR-"&amp;I2910,'07 Mode Capacity'!$C$6:$C$17,0))</x:f>
        <x:v>4.712842865935034</x:v>
      </x:c>
      <x:c r="AK2910" s="18" t="n">
        <x:f>Y2910*INDEX('07 Mode Capacity'!$P$6:$P$17,MATCH("OCEAN-"&amp;I2910,'07 Mode Capacity'!$C$6:$C$17,0))</x:f>
        <x:v>0</x:v>
      </x:c>
      <x:c r="AL2910" s="18" t="n">
        <x:f>AB2910*INDEX('07 Mode Capacity'!$P$6:$P$17,MATCH("LAND-"&amp;I2910,'07 Mode Capacity'!$C$6:$C$17,0))</x:f>
        <x:v>101.27637374968458</x:v>
      </x:c>
      <x:c r="AM2910" s="18" t="n">
        <x:f>AE2910*INDEX('07 Mode Capacity'!$P$6:$P$17,MATCH("INLAND-"&amp;I2910,'07 Mode Capacity'!$C$6:$C$17,0))</x:f>
        <x:v>0</x:v>
      </x:c>
      <x:c r="AN2910" s="18" t="n">
        <x:f>SUM(AJ2910:AM2910)</x:f>
        <x:v>105.98921661561961</x:v>
      </x:c>
      <x:c r="AO2910" s="17" t="n">
        <x:f>IF(N2910=0,1,AN2910/N2910)</x:f>
        <x:v>0.3680181132486792</x:v>
      </x:c>
      <x:c r="AP2910" s="11" t="str">
        <x:f>IF(AO2910&gt;='01 Controls'!$E$16,"PASS","FAIL")</x:f>
        <x:v>FAIL</x:v>
      </x:c>
      <x:c r="AQ2910" s="11" t="str">
        <x:v>UNQUANTIFIED</x:v>
      </x:c>
      <x:c r="AR2910" s="11" t="str">
        <x:v>Position-class planning record; serial item and receiver open</x:v>
      </x:c>
      <x:c r="AS2910" s="26"/>
      <x:c r="AT2910" s="26"/>
    </x:row>
    <x:row r="2911">
      <x:c r="C2911" s="11" t="str">
        <x:v>M4-I-TSG-BAT-22</x:v>
      </x:c>
      <x:c r="D2911" s="11" t="str">
        <x:v>M4</x:v>
      </x:c>
      <x:c r="E2911" s="11" t="str">
        <x:v>Tornado sequence</x:v>
      </x:c>
      <x:c r="F2911" s="11" t="str">
        <x:v>I-TSG</x:v>
      </x:c>
      <x:c r="G2911" s="11" t="str">
        <x:v>Thermal safety group</x:v>
      </x:c>
      <x:c r="H2911" s="11" t="str">
        <x:v>BAT-22</x:v>
      </x:c>
      <x:c r="I2911" s="19" t="n">
        <x:v>48</x:v>
      </x:c>
      <x:c r="J2911" s="21" t="n">
        <x:v>4</x:v>
      </x:c>
      <x:c r="K2911" s="18" t="n">
        <x:f>'05 Cargo Register'!K223</x:f>
        <x:v>540</x:v>
      </x:c>
      <x:c r="L2911" s="18" t="n">
        <x:f>'05 Cargo Register'!N223</x:f>
        <x:v>31</x:v>
      </x:c>
      <x:c r="M2911" s="18" t="n">
        <x:f>'05 Cargo Register'!O223</x:f>
        <x:v>818.4000000000001</x:v>
      </x:c>
      <x:c r="N2911" s="18" t="n">
        <x:f>J2911*K2911</x:f>
        <x:v>2160</x:v>
      </x:c>
      <x:c r="O2911" s="18" t="n">
        <x:f>J2911*L2911</x:f>
        <x:v>124</x:v>
      </x:c>
      <x:c r="P2911" s="18" t="n">
        <x:f>J2911*M2911</x:f>
        <x:v>3273.6000000000004</x:v>
      </x:c>
      <x:c r="Q2911" s="22" t="n">
        <x:f>'01 Controls'!$E$28*'02 Cargo Classes'!$M$9</x:f>
        <x:v>0</x:v>
      </x:c>
      <x:c r="R2911" s="22" t="n">
        <x:f>'01 Controls'!$F$28*'02 Cargo Classes'!$N$9</x:f>
        <x:v>0</x:v>
      </x:c>
      <x:c r="S2911" s="22" t="n">
        <x:f>'01 Controls'!$G$28*'02 Cargo Classes'!$O$9</x:f>
        <x:v>0.95</x:v>
      </x:c>
      <x:c r="T2911" s="22" t="n">
        <x:f>'01 Controls'!$H$28*'02 Cargo Classes'!$P$9</x:f>
        <x:v>0</x:v>
      </x:c>
      <x:c r="U2911" s="22" t="n">
        <x:f>SUM(Q2911:T2911)</x:f>
        <x:v>0.95</x:v>
      </x:c>
      <x:c r="V2911" s="18" t="n">
        <x:f>IF(U2911=0,0,N2911*Q2911/U2911)</x:f>
        <x:v>0</x:v>
      </x:c>
      <x:c r="W2911" s="18" t="n">
        <x:f>IF(U2911=0,0,P2911*Q2911/U2911)</x:f>
        <x:v>0</x:v>
      </x:c>
      <x:c r="X2911" s="18" t="n">
        <x:f>MAX(V2911,W2911*'01 Controls'!$E$12)</x:f>
        <x:v>0</x:v>
      </x:c>
      <x:c r="Y2911" s="18" t="n">
        <x:f>IF(U2911=0,0,N2911*R2911/U2911)</x:f>
        <x:v>0</x:v>
      </x:c>
      <x:c r="Z2911" s="18" t="n">
        <x:f>IF(U2911=0,0,P2911*R2911/U2911)</x:f>
        <x:v>0</x:v>
      </x:c>
      <x:c r="AA2911" s="18" t="n">
        <x:f>MAX(Y2911,Z2911*'01 Controls'!$E$13)</x:f>
        <x:v>0</x:v>
      </x:c>
      <x:c r="AB2911" s="18" t="n">
        <x:f>IF(U2911=0,0,N2911*S2911/U2911)</x:f>
        <x:v>2160</x:v>
      </x:c>
      <x:c r="AC2911" s="18" t="n">
        <x:f>IF(U2911=0,0,P2911*S2911/U2911)</x:f>
        <x:v>3273.6000000000004</x:v>
      </x:c>
      <x:c r="AD2911" s="18" t="n">
        <x:f>MAX(AB2911,AC2911*'01 Controls'!$E$14)</x:f>
        <x:v>2160</x:v>
      </x:c>
      <x:c r="AE2911" s="18" t="n">
        <x:f>IF(U2911=0,0,N2911*T2911/U2911)</x:f>
        <x:v>0</x:v>
      </x:c>
      <x:c r="AF2911" s="18" t="n">
        <x:f>IF(U2911=0,0,P2911*T2911/U2911)</x:f>
        <x:v>0</x:v>
      </x:c>
      <x:c r="AG2911" s="18" t="n">
        <x:f>MAX(AE2911,AF2911*'01 Controls'!$E$15)</x:f>
        <x:v>0</x:v>
      </x:c>
      <x:c r="AH2911" s="18" t="n">
        <x:f>SUM(V2911,Y2911,AB2911,AE2911)</x:f>
        <x:v>2160</x:v>
      </x:c>
      <x:c r="AI2911" s="18" t="n">
        <x:f>N2911-AH2911</x:f>
        <x:v>0</x:v>
      </x:c>
      <x:c r="AJ2911" s="18" t="n">
        <x:f>V2911*INDEX('07 Mode Capacity'!$P$6:$P$17,MATCH("AIR-"&amp;I2911,'07 Mode Capacity'!$C$6:$C$17,0))</x:f>
        <x:v>0</x:v>
      </x:c>
      <x:c r="AK2911" s="18" t="n">
        <x:f>Y2911*INDEX('07 Mode Capacity'!$P$6:$P$17,MATCH("OCEAN-"&amp;I2911,'07 Mode Capacity'!$C$6:$C$17,0))</x:f>
        <x:v>0</x:v>
      </x:c>
      <x:c r="AL2911" s="18" t="n">
        <x:f>AB2911*INDEX('07 Mode Capacity'!$P$6:$P$17,MATCH("LAND-"&amp;I2911,'07 Mode Capacity'!$C$6:$C$17,0))</x:f>
        <x:v>263.6233981514217</x:v>
      </x:c>
      <x:c r="AM2911" s="18" t="n">
        <x:f>AE2911*INDEX('07 Mode Capacity'!$P$6:$P$17,MATCH("INLAND-"&amp;I2911,'07 Mode Capacity'!$C$6:$C$17,0))</x:f>
        <x:v>0</x:v>
      </x:c>
      <x:c r="AN2911" s="18" t="n">
        <x:f>SUM(AJ2911:AM2911)</x:f>
        <x:v>263.6233981514217</x:v>
      </x:c>
      <x:c r="AO2911" s="17" t="n">
        <x:f>IF(N2911=0,1,AN2911/N2911)</x:f>
        <x:v>0.12204786951454709</x:v>
      </x:c>
      <x:c r="AP2911" s="11" t="str">
        <x:f>IF(AO2911&gt;='01 Controls'!$E$16,"PASS","FAIL")</x:f>
        <x:v>FAIL</x:v>
      </x:c>
      <x:c r="AQ2911" s="11" t="str">
        <x:v>UNQUANTIFIED</x:v>
      </x:c>
      <x:c r="AR2911" s="11" t="str">
        <x:v>Position-class planning record; serial item and receiver open</x:v>
      </x:c>
      <x:c r="AS2911" s="26"/>
      <x:c r="AT2911" s="26"/>
    </x:row>
    <x:row r="2912">
      <x:c r="C2912" s="11" t="str">
        <x:v>M4-I-TSG-TNK-20</x:v>
      </x:c>
      <x:c r="D2912" s="11" t="str">
        <x:v>M4</x:v>
      </x:c>
      <x:c r="E2912" s="11" t="str">
        <x:v>Tornado sequence</x:v>
      </x:c>
      <x:c r="F2912" s="11" t="str">
        <x:v>I-TSG</x:v>
      </x:c>
      <x:c r="G2912" s="11" t="str">
        <x:v>Thermal safety group</x:v>
      </x:c>
      <x:c r="H2912" s="11" t="str">
        <x:v>TNK-20</x:v>
      </x:c>
      <x:c r="I2912" s="19" t="n">
        <x:v>48</x:v>
      </x:c>
      <x:c r="J2912" s="21" t="n">
        <x:v>4</x:v>
      </x:c>
      <x:c r="K2912" s="18" t="n">
        <x:f>'05 Cargo Register'!K224</x:f>
        <x:v>432</x:v>
      </x:c>
      <x:c r="L2912" s="18" t="n">
        <x:f>'05 Cargo Register'!N224</x:f>
        <x:v>26</x:v>
      </x:c>
      <x:c r="M2912" s="18" t="n">
        <x:f>'05 Cargo Register'!O224</x:f>
        <x:v>552.5</x:v>
      </x:c>
      <x:c r="N2912" s="18" t="n">
        <x:f>J2912*K2912</x:f>
        <x:v>1728</x:v>
      </x:c>
      <x:c r="O2912" s="18" t="n">
        <x:f>J2912*L2912</x:f>
        <x:v>104</x:v>
      </x:c>
      <x:c r="P2912" s="18" t="n">
        <x:f>J2912*M2912</x:f>
        <x:v>2210</x:v>
      </x:c>
      <x:c r="Q2912" s="22" t="n">
        <x:f>'01 Controls'!$E$28*'02 Cargo Classes'!$M$10</x:f>
        <x:v>0</x:v>
      </x:c>
      <x:c r="R2912" s="22" t="n">
        <x:f>'01 Controls'!$F$28*'02 Cargo Classes'!$N$10</x:f>
        <x:v>0</x:v>
      </x:c>
      <x:c r="S2912" s="22" t="n">
        <x:f>'01 Controls'!$G$28*'02 Cargo Classes'!$O$10</x:f>
        <x:v>0.95</x:v>
      </x:c>
      <x:c r="T2912" s="22" t="n">
        <x:f>'01 Controls'!$H$28*'02 Cargo Classes'!$P$10</x:f>
        <x:v>0</x:v>
      </x:c>
      <x:c r="U2912" s="22" t="n">
        <x:f>SUM(Q2912:T2912)</x:f>
        <x:v>0.95</x:v>
      </x:c>
      <x:c r="V2912" s="18" t="n">
        <x:f>IF(U2912=0,0,N2912*Q2912/U2912)</x:f>
        <x:v>0</x:v>
      </x:c>
      <x:c r="W2912" s="18" t="n">
        <x:f>IF(U2912=0,0,P2912*Q2912/U2912)</x:f>
        <x:v>0</x:v>
      </x:c>
      <x:c r="X2912" s="18" t="n">
        <x:f>MAX(V2912,W2912*'01 Controls'!$E$12)</x:f>
        <x:v>0</x:v>
      </x:c>
      <x:c r="Y2912" s="18" t="n">
        <x:f>IF(U2912=0,0,N2912*R2912/U2912)</x:f>
        <x:v>0</x:v>
      </x:c>
      <x:c r="Z2912" s="18" t="n">
        <x:f>IF(U2912=0,0,P2912*R2912/U2912)</x:f>
        <x:v>0</x:v>
      </x:c>
      <x:c r="AA2912" s="18" t="n">
        <x:f>MAX(Y2912,Z2912*'01 Controls'!$E$13)</x:f>
        <x:v>0</x:v>
      </x:c>
      <x:c r="AB2912" s="18" t="n">
        <x:f>IF(U2912=0,0,N2912*S2912/U2912)</x:f>
        <x:v>1728</x:v>
      </x:c>
      <x:c r="AC2912" s="18" t="n">
        <x:f>IF(U2912=0,0,P2912*S2912/U2912)</x:f>
        <x:v>2210</x:v>
      </x:c>
      <x:c r="AD2912" s="18" t="n">
        <x:f>MAX(AB2912,AC2912*'01 Controls'!$E$14)</x:f>
        <x:v>1728</x:v>
      </x:c>
      <x:c r="AE2912" s="18" t="n">
        <x:f>IF(U2912=0,0,N2912*T2912/U2912)</x:f>
        <x:v>0</x:v>
      </x:c>
      <x:c r="AF2912" s="18" t="n">
        <x:f>IF(U2912=0,0,P2912*T2912/U2912)</x:f>
        <x:v>0</x:v>
      </x:c>
      <x:c r="AG2912" s="18" t="n">
        <x:f>MAX(AE2912,AF2912*'01 Controls'!$E$15)</x:f>
        <x:v>0</x:v>
      </x:c>
      <x:c r="AH2912" s="18" t="n">
        <x:f>SUM(V2912,Y2912,AB2912,AE2912)</x:f>
        <x:v>1728</x:v>
      </x:c>
      <x:c r="AI2912" s="18" t="n">
        <x:f>N2912-AH2912</x:f>
        <x:v>0</x:v>
      </x:c>
      <x:c r="AJ2912" s="18" t="n">
        <x:f>V2912*INDEX('07 Mode Capacity'!$P$6:$P$17,MATCH("AIR-"&amp;I2912,'07 Mode Capacity'!$C$6:$C$17,0))</x:f>
        <x:v>0</x:v>
      </x:c>
      <x:c r="AK2912" s="18" t="n">
        <x:f>Y2912*INDEX('07 Mode Capacity'!$P$6:$P$17,MATCH("OCEAN-"&amp;I2912,'07 Mode Capacity'!$C$6:$C$17,0))</x:f>
        <x:v>0</x:v>
      </x:c>
      <x:c r="AL2912" s="18" t="n">
        <x:f>AB2912*INDEX('07 Mode Capacity'!$P$6:$P$17,MATCH("LAND-"&amp;I2912,'07 Mode Capacity'!$C$6:$C$17,0))</x:f>
        <x:v>210.8987185211374</x:v>
      </x:c>
      <x:c r="AM2912" s="18" t="n">
        <x:f>AE2912*INDEX('07 Mode Capacity'!$P$6:$P$17,MATCH("INLAND-"&amp;I2912,'07 Mode Capacity'!$C$6:$C$17,0))</x:f>
        <x:v>0</x:v>
      </x:c>
      <x:c r="AN2912" s="18" t="n">
        <x:f>SUM(AJ2912:AM2912)</x:f>
        <x:v>210.8987185211374</x:v>
      </x:c>
      <x:c r="AO2912" s="17" t="n">
        <x:f>IF(N2912=0,1,AN2912/N2912)</x:f>
        <x:v>0.1220478695145471</x:v>
      </x:c>
      <x:c r="AP2912" s="11" t="str">
        <x:f>IF(AO2912&gt;='01 Controls'!$E$16,"PASS","FAIL")</x:f>
        <x:v>FAIL</x:v>
      </x:c>
      <x:c r="AQ2912" s="11" t="str">
        <x:v>UNQUANTIFIED</x:v>
      </x:c>
      <x:c r="AR2912" s="11" t="str">
        <x:v>Position-class planning record; serial item and receiver open</x:v>
      </x:c>
      <x:c r="AS2912" s="26"/>
      <x:c r="AT2912" s="26"/>
    </x:row>
    <x:row r="2913">
      <x:c r="C2913" s="11" t="str">
        <x:v>M4-I-TSG-FLR-24</x:v>
      </x:c>
      <x:c r="D2913" s="11" t="str">
        <x:v>M4</x:v>
      </x:c>
      <x:c r="E2913" s="11" t="str">
        <x:v>Tornado sequence</x:v>
      </x:c>
      <x:c r="F2913" s="11" t="str">
        <x:v>I-TSG</x:v>
      </x:c>
      <x:c r="G2913" s="11" t="str">
        <x:v>Thermal safety group</x:v>
      </x:c>
      <x:c r="H2913" s="11" t="str">
        <x:v>FLR-24</x:v>
      </x:c>
      <x:c r="I2913" s="19" t="n">
        <x:v>48</x:v>
      </x:c>
      <x:c r="J2913" s="21" t="n">
        <x:v>4</x:v>
      </x:c>
      <x:c r="K2913" s="18" t="n">
        <x:f>'05 Cargo Register'!K225</x:f>
        <x:v>648</x:v>
      </x:c>
      <x:c r="L2913" s="18" t="n">
        <x:f>'05 Cargo Register'!N225</x:f>
        <x:v>32</x:v>
      </x:c>
      <x:c r="M2913" s="18" t="n">
        <x:f>'05 Cargo Register'!O225</x:f>
        <x:v>1024</x:v>
      </x:c>
      <x:c r="N2913" s="18" t="n">
        <x:f>J2913*K2913</x:f>
        <x:v>2592</x:v>
      </x:c>
      <x:c r="O2913" s="18" t="n">
        <x:f>J2913*L2913</x:f>
        <x:v>128</x:v>
      </x:c>
      <x:c r="P2913" s="18" t="n">
        <x:f>J2913*M2913</x:f>
        <x:v>4096</x:v>
      </x:c>
      <x:c r="Q2913" s="22" t="n">
        <x:f>'01 Controls'!$E$28*'02 Cargo Classes'!$M$11</x:f>
        <x:v>0</x:v>
      </x:c>
      <x:c r="R2913" s="22" t="n">
        <x:f>'01 Controls'!$F$28*'02 Cargo Classes'!$N$11</x:f>
        <x:v>0</x:v>
      </x:c>
      <x:c r="S2913" s="22" t="n">
        <x:f>'01 Controls'!$G$28*'02 Cargo Classes'!$O$11</x:f>
        <x:v>0.95</x:v>
      </x:c>
      <x:c r="T2913" s="22" t="n">
        <x:f>'01 Controls'!$H$28*'02 Cargo Classes'!$P$11</x:f>
        <x:v>0</x:v>
      </x:c>
      <x:c r="U2913" s="22" t="n">
        <x:f>SUM(Q2913:T2913)</x:f>
        <x:v>0.95</x:v>
      </x:c>
      <x:c r="V2913" s="18" t="n">
        <x:f>IF(U2913=0,0,N2913*Q2913/U2913)</x:f>
        <x:v>0</x:v>
      </x:c>
      <x:c r="W2913" s="18" t="n">
        <x:f>IF(U2913=0,0,P2913*Q2913/U2913)</x:f>
        <x:v>0</x:v>
      </x:c>
      <x:c r="X2913" s="18" t="n">
        <x:f>MAX(V2913,W2913*'01 Controls'!$E$12)</x:f>
        <x:v>0</x:v>
      </x:c>
      <x:c r="Y2913" s="18" t="n">
        <x:f>IF(U2913=0,0,N2913*R2913/U2913)</x:f>
        <x:v>0</x:v>
      </x:c>
      <x:c r="Z2913" s="18" t="n">
        <x:f>IF(U2913=0,0,P2913*R2913/U2913)</x:f>
        <x:v>0</x:v>
      </x:c>
      <x:c r="AA2913" s="18" t="n">
        <x:f>MAX(Y2913,Z2913*'01 Controls'!$E$13)</x:f>
        <x:v>0</x:v>
      </x:c>
      <x:c r="AB2913" s="18" t="n">
        <x:f>IF(U2913=0,0,N2913*S2913/U2913)</x:f>
        <x:v>2592</x:v>
      </x:c>
      <x:c r="AC2913" s="18" t="n">
        <x:f>IF(U2913=0,0,P2913*S2913/U2913)</x:f>
        <x:v>4096</x:v>
      </x:c>
      <x:c r="AD2913" s="18" t="n">
        <x:f>MAX(AB2913,AC2913*'01 Controls'!$E$14)</x:f>
        <x:v>2592</x:v>
      </x:c>
      <x:c r="AE2913" s="18" t="n">
        <x:f>IF(U2913=0,0,N2913*T2913/U2913)</x:f>
        <x:v>0</x:v>
      </x:c>
      <x:c r="AF2913" s="18" t="n">
        <x:f>IF(U2913=0,0,P2913*T2913/U2913)</x:f>
        <x:v>0</x:v>
      </x:c>
      <x:c r="AG2913" s="18" t="n">
        <x:f>MAX(AE2913,AF2913*'01 Controls'!$E$15)</x:f>
        <x:v>0</x:v>
      </x:c>
      <x:c r="AH2913" s="18" t="n">
        <x:f>SUM(V2913,Y2913,AB2913,AE2913)</x:f>
        <x:v>2592</x:v>
      </x:c>
      <x:c r="AI2913" s="18" t="n">
        <x:f>N2913-AH2913</x:f>
        <x:v>0</x:v>
      </x:c>
      <x:c r="AJ2913" s="18" t="n">
        <x:f>V2913*INDEX('07 Mode Capacity'!$P$6:$P$17,MATCH("AIR-"&amp;I2913,'07 Mode Capacity'!$C$6:$C$17,0))</x:f>
        <x:v>0</x:v>
      </x:c>
      <x:c r="AK2913" s="18" t="n">
        <x:f>Y2913*INDEX('07 Mode Capacity'!$P$6:$P$17,MATCH("OCEAN-"&amp;I2913,'07 Mode Capacity'!$C$6:$C$17,0))</x:f>
        <x:v>0</x:v>
      </x:c>
      <x:c r="AL2913" s="18" t="n">
        <x:f>AB2913*INDEX('07 Mode Capacity'!$P$6:$P$17,MATCH("LAND-"&amp;I2913,'07 Mode Capacity'!$C$6:$C$17,0))</x:f>
        <x:v>316.3480777817061</x:v>
      </x:c>
      <x:c r="AM2913" s="18" t="n">
        <x:f>AE2913*INDEX('07 Mode Capacity'!$P$6:$P$17,MATCH("INLAND-"&amp;I2913,'07 Mode Capacity'!$C$6:$C$17,0))</x:f>
        <x:v>0</x:v>
      </x:c>
      <x:c r="AN2913" s="18" t="n">
        <x:f>SUM(AJ2913:AM2913)</x:f>
        <x:v>316.3480777817061</x:v>
      </x:c>
      <x:c r="AO2913" s="17" t="n">
        <x:f>IF(N2913=0,1,AN2913/N2913)</x:f>
        <x:v>0.1220478695145471</x:v>
      </x:c>
      <x:c r="AP2913" s="11" t="str">
        <x:f>IF(AO2913&gt;='01 Controls'!$E$16,"PASS","FAIL")</x:f>
        <x:v>FAIL</x:v>
      </x:c>
      <x:c r="AQ2913" s="11" t="str">
        <x:v>UNQUANTIFIED</x:v>
      </x:c>
      <x:c r="AR2913" s="11" t="str">
        <x:v>Position-class planning record; serial item and receiver open</x:v>
      </x:c>
      <x:c r="AS2913" s="26"/>
      <x:c r="AT2913" s="26"/>
    </x:row>
    <x:row r="2914">
      <x:c r="C2914" s="11" t="str">
        <x:v>M4-I-TSG-ROL-30</x:v>
      </x:c>
      <x:c r="D2914" s="11" t="str">
        <x:v>M4</x:v>
      </x:c>
      <x:c r="E2914" s="11" t="str">
        <x:v>Tornado sequence</x:v>
      </x:c>
      <x:c r="F2914" s="11" t="str">
        <x:v>I-TSG</x:v>
      </x:c>
      <x:c r="G2914" s="11" t="str">
        <x:v>Thermal safety group</x:v>
      </x:c>
      <x:c r="H2914" s="11" t="str">
        <x:v>ROL-30</x:v>
      </x:c>
      <x:c r="I2914" s="19" t="n">
        <x:v>48</x:v>
      </x:c>
      <x:c r="J2914" s="21" t="n">
        <x:v>4</x:v>
      </x:c>
      <x:c r="K2914" s="18" t="n">
        <x:f>'05 Cargo Register'!K226</x:f>
        <x:v>432</x:v>
      </x:c>
      <x:c r="L2914" s="18" t="n">
        <x:f>'05 Cargo Register'!N226</x:f>
        <x:v>18</x:v>
      </x:c>
      <x:c r="M2914" s="18" t="n">
        <x:f>'05 Cargo Register'!O226</x:f>
        <x:v>1147.5</x:v>
      </x:c>
      <x:c r="N2914" s="18" t="n">
        <x:f>J2914*K2914</x:f>
        <x:v>1728</x:v>
      </x:c>
      <x:c r="O2914" s="18" t="n">
        <x:f>J2914*L2914</x:f>
        <x:v>72</x:v>
      </x:c>
      <x:c r="P2914" s="18" t="n">
        <x:f>J2914*M2914</x:f>
        <x:v>4590</x:v>
      </x:c>
      <x:c r="Q2914" s="22" t="n">
        <x:f>'01 Controls'!$E$28*'02 Cargo Classes'!$M$12</x:f>
        <x:v>0</x:v>
      </x:c>
      <x:c r="R2914" s="22" t="n">
        <x:f>'01 Controls'!$F$28*'02 Cargo Classes'!$N$12</x:f>
        <x:v>0</x:v>
      </x:c>
      <x:c r="S2914" s="22" t="n">
        <x:f>'01 Controls'!$G$28*'02 Cargo Classes'!$O$12</x:f>
        <x:v>1.4249999999999998</x:v>
      </x:c>
      <x:c r="T2914" s="22" t="n">
        <x:f>'01 Controls'!$H$28*'02 Cargo Classes'!$P$12</x:f>
        <x:v>0</x:v>
      </x:c>
      <x:c r="U2914" s="22" t="n">
        <x:f>SUM(Q2914:T2914)</x:f>
        <x:v>1.4249999999999998</x:v>
      </x:c>
      <x:c r="V2914" s="18" t="n">
        <x:f>IF(U2914=0,0,N2914*Q2914/U2914)</x:f>
        <x:v>0</x:v>
      </x:c>
      <x:c r="W2914" s="18" t="n">
        <x:f>IF(U2914=0,0,P2914*Q2914/U2914)</x:f>
        <x:v>0</x:v>
      </x:c>
      <x:c r="X2914" s="18" t="n">
        <x:f>MAX(V2914,W2914*'01 Controls'!$E$12)</x:f>
        <x:v>0</x:v>
      </x:c>
      <x:c r="Y2914" s="18" t="n">
        <x:f>IF(U2914=0,0,N2914*R2914/U2914)</x:f>
        <x:v>0</x:v>
      </x:c>
      <x:c r="Z2914" s="18" t="n">
        <x:f>IF(U2914=0,0,P2914*R2914/U2914)</x:f>
        <x:v>0</x:v>
      </x:c>
      <x:c r="AA2914" s="18" t="n">
        <x:f>MAX(Y2914,Z2914*'01 Controls'!$E$13)</x:f>
        <x:v>0</x:v>
      </x:c>
      <x:c r="AB2914" s="18" t="n">
        <x:f>IF(U2914=0,0,N2914*S2914/U2914)</x:f>
        <x:v>1728</x:v>
      </x:c>
      <x:c r="AC2914" s="18" t="n">
        <x:f>IF(U2914=0,0,P2914*S2914/U2914)</x:f>
        <x:v>4590</x:v>
      </x:c>
      <x:c r="AD2914" s="18" t="n">
        <x:f>MAX(AB2914,AC2914*'01 Controls'!$E$14)</x:f>
        <x:v>1728</x:v>
      </x:c>
      <x:c r="AE2914" s="18" t="n">
        <x:f>IF(U2914=0,0,N2914*T2914/U2914)</x:f>
        <x:v>0</x:v>
      </x:c>
      <x:c r="AF2914" s="18" t="n">
        <x:f>IF(U2914=0,0,P2914*T2914/U2914)</x:f>
        <x:v>0</x:v>
      </x:c>
      <x:c r="AG2914" s="18" t="n">
        <x:f>MAX(AE2914,AF2914*'01 Controls'!$E$15)</x:f>
        <x:v>0</x:v>
      </x:c>
      <x:c r="AH2914" s="18" t="n">
        <x:f>SUM(V2914,Y2914,AB2914,AE2914)</x:f>
        <x:v>1728</x:v>
      </x:c>
      <x:c r="AI2914" s="18" t="n">
        <x:f>N2914-AH2914</x:f>
        <x:v>0</x:v>
      </x:c>
      <x:c r="AJ2914" s="18" t="n">
        <x:f>V2914*INDEX('07 Mode Capacity'!$P$6:$P$17,MATCH("AIR-"&amp;I2914,'07 Mode Capacity'!$C$6:$C$17,0))</x:f>
        <x:v>0</x:v>
      </x:c>
      <x:c r="AK2914" s="18" t="n">
        <x:f>Y2914*INDEX('07 Mode Capacity'!$P$6:$P$17,MATCH("OCEAN-"&amp;I2914,'07 Mode Capacity'!$C$6:$C$17,0))</x:f>
        <x:v>0</x:v>
      </x:c>
      <x:c r="AL2914" s="18" t="n">
        <x:f>AB2914*INDEX('07 Mode Capacity'!$P$6:$P$17,MATCH("LAND-"&amp;I2914,'07 Mode Capacity'!$C$6:$C$17,0))</x:f>
        <x:v>210.8987185211374</x:v>
      </x:c>
      <x:c r="AM2914" s="18" t="n">
        <x:f>AE2914*INDEX('07 Mode Capacity'!$P$6:$P$17,MATCH("INLAND-"&amp;I2914,'07 Mode Capacity'!$C$6:$C$17,0))</x:f>
        <x:v>0</x:v>
      </x:c>
      <x:c r="AN2914" s="18" t="n">
        <x:f>SUM(AJ2914:AM2914)</x:f>
        <x:v>210.8987185211374</x:v>
      </x:c>
      <x:c r="AO2914" s="17" t="n">
        <x:f>IF(N2914=0,1,AN2914/N2914)</x:f>
        <x:v>0.1220478695145471</x:v>
      </x:c>
      <x:c r="AP2914" s="11" t="str">
        <x:f>IF(AO2914&gt;='01 Controls'!$E$16,"PASS","FAIL")</x:f>
        <x:v>FAIL</x:v>
      </x:c>
      <x:c r="AQ2914" s="11" t="str">
        <x:v>UNQUANTIFIED</x:v>
      </x:c>
      <x:c r="AR2914" s="11" t="str">
        <x:v>Position-class planning record; serial item and receiver open</x:v>
      </x:c>
      <x:c r="AS2914" s="26"/>
      <x:c r="AT2914" s="26"/>
    </x:row>
    <x:row r="2915">
      <x:c r="C2915" s="11" t="str">
        <x:v>M4-I-TSG-LIN-18</x:v>
      </x:c>
      <x:c r="D2915" s="11" t="str">
        <x:v>M4</x:v>
      </x:c>
      <x:c r="E2915" s="11" t="str">
        <x:v>Tornado sequence</x:v>
      </x:c>
      <x:c r="F2915" s="11" t="str">
        <x:v>I-TSG</x:v>
      </x:c>
      <x:c r="G2915" s="11" t="str">
        <x:v>Thermal safety group</x:v>
      </x:c>
      <x:c r="H2915" s="11" t="str">
        <x:v>LIN-18</x:v>
      </x:c>
      <x:c r="I2915" s="19" t="n">
        <x:v>72</x:v>
      </x:c>
      <x:c r="J2915" s="21" t="n">
        <x:v>4</x:v>
      </x:c>
      <x:c r="K2915" s="18" t="n">
        <x:f>'05 Cargo Register'!K227</x:f>
        <x:v>360</x:v>
      </x:c>
      <x:c r="L2915" s="18" t="n">
        <x:f>'05 Cargo Register'!N227</x:f>
        <x:v>25</x:v>
      </x:c>
      <x:c r="M2915" s="18" t="n">
        <x:f>'05 Cargo Register'!O227</x:f>
        <x:v>1100</x:v>
      </x:c>
      <x:c r="N2915" s="18" t="n">
        <x:f>J2915*K2915</x:f>
        <x:v>1440</x:v>
      </x:c>
      <x:c r="O2915" s="18" t="n">
        <x:f>J2915*L2915</x:f>
        <x:v>100</x:v>
      </x:c>
      <x:c r="P2915" s="18" t="n">
        <x:f>J2915*M2915</x:f>
        <x:v>4400</x:v>
      </x:c>
      <x:c r="Q2915" s="22" t="n">
        <x:f>'01 Controls'!$E$28*'02 Cargo Classes'!$M$13</x:f>
        <x:v>0</x:v>
      </x:c>
      <x:c r="R2915" s="22" t="n">
        <x:f>'01 Controls'!$F$28*'02 Cargo Classes'!$N$13</x:f>
        <x:v>0</x:v>
      </x:c>
      <x:c r="S2915" s="22" t="n">
        <x:f>'01 Controls'!$G$28*'02 Cargo Classes'!$O$13</x:f>
        <x:v>0.95</x:v>
      </x:c>
      <x:c r="T2915" s="22" t="n">
        <x:f>'01 Controls'!$H$28*'02 Cargo Classes'!$P$13</x:f>
        <x:v>0</x:v>
      </x:c>
      <x:c r="U2915" s="22" t="n">
        <x:f>SUM(Q2915:T2915)</x:f>
        <x:v>0.95</x:v>
      </x:c>
      <x:c r="V2915" s="18" t="n">
        <x:f>IF(U2915=0,0,N2915*Q2915/U2915)</x:f>
        <x:v>0</x:v>
      </x:c>
      <x:c r="W2915" s="18" t="n">
        <x:f>IF(U2915=0,0,P2915*Q2915/U2915)</x:f>
        <x:v>0</x:v>
      </x:c>
      <x:c r="X2915" s="18" t="n">
        <x:f>MAX(V2915,W2915*'01 Controls'!$E$12)</x:f>
        <x:v>0</x:v>
      </x:c>
      <x:c r="Y2915" s="18" t="n">
        <x:f>IF(U2915=0,0,N2915*R2915/U2915)</x:f>
        <x:v>0</x:v>
      </x:c>
      <x:c r="Z2915" s="18" t="n">
        <x:f>IF(U2915=0,0,P2915*R2915/U2915)</x:f>
        <x:v>0</x:v>
      </x:c>
      <x:c r="AA2915" s="18" t="n">
        <x:f>MAX(Y2915,Z2915*'01 Controls'!$E$13)</x:f>
        <x:v>0</x:v>
      </x:c>
      <x:c r="AB2915" s="18" t="n">
        <x:f>IF(U2915=0,0,N2915*S2915/U2915)</x:f>
        <x:v>1440</x:v>
      </x:c>
      <x:c r="AC2915" s="18" t="n">
        <x:f>IF(U2915=0,0,P2915*S2915/U2915)</x:f>
        <x:v>4400</x:v>
      </x:c>
      <x:c r="AD2915" s="18" t="n">
        <x:f>MAX(AB2915,AC2915*'01 Controls'!$E$14)</x:f>
        <x:v>1440</x:v>
      </x:c>
      <x:c r="AE2915" s="18" t="n">
        <x:f>IF(U2915=0,0,N2915*T2915/U2915)</x:f>
        <x:v>0</x:v>
      </x:c>
      <x:c r="AF2915" s="18" t="n">
        <x:f>IF(U2915=0,0,P2915*T2915/U2915)</x:f>
        <x:v>0</x:v>
      </x:c>
      <x:c r="AG2915" s="18" t="n">
        <x:f>MAX(AE2915,AF2915*'01 Controls'!$E$15)</x:f>
        <x:v>0</x:v>
      </x:c>
      <x:c r="AH2915" s="18" t="n">
        <x:f>SUM(V2915,Y2915,AB2915,AE2915)</x:f>
        <x:v>1440</x:v>
      </x:c>
      <x:c r="AI2915" s="18" t="n">
        <x:f>N2915-AH2915</x:f>
        <x:v>0</x:v>
      </x:c>
      <x:c r="AJ2915" s="18" t="n">
        <x:f>V2915*INDEX('07 Mode Capacity'!$P$6:$P$17,MATCH("AIR-"&amp;I2915,'07 Mode Capacity'!$C$6:$C$17,0))</x:f>
        <x:v>0</x:v>
      </x:c>
      <x:c r="AK2915" s="18" t="n">
        <x:f>Y2915*INDEX('07 Mode Capacity'!$P$6:$P$17,MATCH("OCEAN-"&amp;I2915,'07 Mode Capacity'!$C$6:$C$17,0))</x:f>
        <x:v>0</x:v>
      </x:c>
      <x:c r="AL2915" s="18" t="n">
        <x:f>AB2915*INDEX('07 Mode Capacity'!$P$6:$P$17,MATCH("LAND-"&amp;I2915,'07 Mode Capacity'!$C$6:$C$17,0))</x:f>
        <x:v>1029.6147236834402</x:v>
      </x:c>
      <x:c r="AM2915" s="18" t="n">
        <x:f>AE2915*INDEX('07 Mode Capacity'!$P$6:$P$17,MATCH("INLAND-"&amp;I2915,'07 Mode Capacity'!$C$6:$C$17,0))</x:f>
        <x:v>0</x:v>
      </x:c>
      <x:c r="AN2915" s="18" t="n">
        <x:f>SUM(AJ2915:AM2915)</x:f>
        <x:v>1029.6147236834402</x:v>
      </x:c>
      <x:c r="AO2915" s="17" t="n">
        <x:f>IF(N2915=0,1,AN2915/N2915)</x:f>
        <x:v>0.7150102247801667</x:v>
      </x:c>
      <x:c r="AP2915" s="11" t="str">
        <x:f>IF(AO2915&gt;='01 Controls'!$E$16,"PASS","FAIL")</x:f>
        <x:v>FAIL</x:v>
      </x:c>
      <x:c r="AQ2915" s="11" t="str">
        <x:v>UNQUANTIFIED</x:v>
      </x:c>
      <x:c r="AR2915" s="11" t="str">
        <x:v>Position-class planning record; serial item and receiver open</x:v>
      </x:c>
      <x:c r="AS2915" s="26"/>
      <x:c r="AT2915" s="26"/>
    </x:row>
    <x:row r="2916">
      <x:c r="C2916" s="11" t="str">
        <x:v>M4-I-TSG-BLK-08</x:v>
      </x:c>
      <x:c r="D2916" s="11" t="str">
        <x:v>M4</x:v>
      </x:c>
      <x:c r="E2916" s="11" t="str">
        <x:v>Tornado sequence</x:v>
      </x:c>
      <x:c r="F2916" s="11" t="str">
        <x:v>I-TSG</x:v>
      </x:c>
      <x:c r="G2916" s="11" t="str">
        <x:v>Thermal safety group</x:v>
      </x:c>
      <x:c r="H2916" s="11" t="str">
        <x:v>BLK-08</x:v>
      </x:c>
      <x:c r="I2916" s="19" t="n">
        <x:v>48</x:v>
      </x:c>
      <x:c r="J2916" s="21" t="n">
        <x:v>4</x:v>
      </x:c>
      <x:c r="K2916" s="18" t="n">
        <x:f>'05 Cargo Register'!K228</x:f>
        <x:v>108</x:v>
      </x:c>
      <x:c r="L2916" s="18" t="n">
        <x:f>'05 Cargo Register'!N228</x:f>
        <x:v>17</x:v>
      </x:c>
      <x:c r="M2916" s="18" t="n">
        <x:f>'05 Cargo Register'!O228</x:f>
        <x:v>867</x:v>
      </x:c>
      <x:c r="N2916" s="18" t="n">
        <x:f>J2916*K2916</x:f>
        <x:v>432</x:v>
      </x:c>
      <x:c r="O2916" s="18" t="n">
        <x:f>J2916*L2916</x:f>
        <x:v>68</x:v>
      </x:c>
      <x:c r="P2916" s="18" t="n">
        <x:f>J2916*M2916</x:f>
        <x:v>3468</x:v>
      </x:c>
      <x:c r="Q2916" s="22" t="n">
        <x:f>'01 Controls'!$E$28*'02 Cargo Classes'!$M$14</x:f>
        <x:v>0.05</x:v>
      </x:c>
      <x:c r="R2916" s="22" t="n">
        <x:f>'01 Controls'!$F$28*'02 Cargo Classes'!$N$14</x:f>
        <x:v>0</x:v>
      </x:c>
      <x:c r="S2916" s="22" t="n">
        <x:f>'01 Controls'!$G$28*'02 Cargo Classes'!$O$14</x:f>
        <x:v>0.95</x:v>
      </x:c>
      <x:c r="T2916" s="22" t="n">
        <x:f>'01 Controls'!$H$28*'02 Cargo Classes'!$P$14</x:f>
        <x:v>0</x:v>
      </x:c>
      <x:c r="U2916" s="22" t="n">
        <x:f>SUM(Q2916:T2916)</x:f>
        <x:v>1</x:v>
      </x:c>
      <x:c r="V2916" s="18" t="n">
        <x:f>IF(U2916=0,0,N2916*Q2916/U2916)</x:f>
        <x:v>21.6</x:v>
      </x:c>
      <x:c r="W2916" s="18" t="n">
        <x:f>IF(U2916=0,0,P2916*Q2916/U2916)</x:f>
        <x:v>173.4</x:v>
      </x:c>
      <x:c r="X2916" s="18" t="n">
        <x:f>MAX(V2916,W2916*'01 Controls'!$E$12)</x:f>
        <x:v>43.35</x:v>
      </x:c>
      <x:c r="Y2916" s="18" t="n">
        <x:f>IF(U2916=0,0,N2916*R2916/U2916)</x:f>
        <x:v>0</x:v>
      </x:c>
      <x:c r="Z2916" s="18" t="n">
        <x:f>IF(U2916=0,0,P2916*R2916/U2916)</x:f>
        <x:v>0</x:v>
      </x:c>
      <x:c r="AA2916" s="18" t="n">
        <x:f>MAX(Y2916,Z2916*'01 Controls'!$E$13)</x:f>
        <x:v>0</x:v>
      </x:c>
      <x:c r="AB2916" s="18" t="n">
        <x:f>IF(U2916=0,0,N2916*S2916/U2916)</x:f>
        <x:v>410.4</x:v>
      </x:c>
      <x:c r="AC2916" s="18" t="n">
        <x:f>IF(U2916=0,0,P2916*S2916/U2916)</x:f>
        <x:v>3294.6</x:v>
      </x:c>
      <x:c r="AD2916" s="18" t="n">
        <x:f>MAX(AB2916,AC2916*'01 Controls'!$E$14)</x:f>
        <x:v>658.9200000000001</x:v>
      </x:c>
      <x:c r="AE2916" s="18" t="n">
        <x:f>IF(U2916=0,0,N2916*T2916/U2916)</x:f>
        <x:v>0</x:v>
      </x:c>
      <x:c r="AF2916" s="18" t="n">
        <x:f>IF(U2916=0,0,P2916*T2916/U2916)</x:f>
        <x:v>0</x:v>
      </x:c>
      <x:c r="AG2916" s="18" t="n">
        <x:f>MAX(AE2916,AF2916*'01 Controls'!$E$15)</x:f>
        <x:v>0</x:v>
      </x:c>
      <x:c r="AH2916" s="18" t="n">
        <x:f>SUM(V2916,Y2916,AB2916,AE2916)</x:f>
        <x:v>432</x:v>
      </x:c>
      <x:c r="AI2916" s="18" t="n">
        <x:f>N2916-AH2916</x:f>
        <x:v>0</x:v>
      </x:c>
      <x:c r="AJ2916" s="18" t="n">
        <x:f>V2916*INDEX('07 Mode Capacity'!$P$6:$P$17,MATCH("AIR-"&amp;I2916,'07 Mode Capacity'!$C$6:$C$17,0))</x:f>
        <x:v>6.055250219048721</x:v>
      </x:c>
      <x:c r="AK2916" s="18" t="n">
        <x:f>Y2916*INDEX('07 Mode Capacity'!$P$6:$P$17,MATCH("OCEAN-"&amp;I2916,'07 Mode Capacity'!$C$6:$C$17,0))</x:f>
        <x:v>0</x:v>
      </x:c>
      <x:c r="AL2916" s="18" t="n">
        <x:f>AB2916*INDEX('07 Mode Capacity'!$P$6:$P$17,MATCH("LAND-"&amp;I2916,'07 Mode Capacity'!$C$6:$C$17,0))</x:f>
        <x:v>50.088445648770126</x:v>
      </x:c>
      <x:c r="AM2916" s="18" t="n">
        <x:f>AE2916*INDEX('07 Mode Capacity'!$P$6:$P$17,MATCH("INLAND-"&amp;I2916,'07 Mode Capacity'!$C$6:$C$17,0))</x:f>
        <x:v>0</x:v>
      </x:c>
      <x:c r="AN2916" s="18" t="n">
        <x:f>SUM(AJ2916:AM2916)</x:f>
        <x:v>56.14369586781885</x:v>
      </x:c>
      <x:c r="AO2916" s="17" t="n">
        <x:f>IF(N2916=0,1,AN2916/N2916)</x:f>
        <x:v>0.12996225895328437</x:v>
      </x:c>
      <x:c r="AP2916" s="11" t="str">
        <x:f>IF(AO2916&gt;='01 Controls'!$E$16,"PASS","FAIL")</x:f>
        <x:v>FAIL</x:v>
      </x:c>
      <x:c r="AQ2916" s="11" t="str">
        <x:v>UNQUANTIFIED</x:v>
      </x:c>
      <x:c r="AR2916" s="11" t="str">
        <x:v>Position-class planning record; serial item and receiver open</x:v>
      </x:c>
      <x:c r="AS2916" s="26"/>
      <x:c r="AT2916" s="26"/>
    </x:row>
    <x:row r="2917">
      <x:c r="C2917" s="11" t="str">
        <x:v>M4-I-TSG-OOG-80</x:v>
      </x:c>
      <x:c r="D2917" s="11" t="str">
        <x:v>M4</x:v>
      </x:c>
      <x:c r="E2917" s="11" t="str">
        <x:v>Tornado sequence</x:v>
      </x:c>
      <x:c r="F2917" s="11" t="str">
        <x:v>I-TSG</x:v>
      </x:c>
      <x:c r="G2917" s="11" t="str">
        <x:v>Thermal safety group</x:v>
      </x:c>
      <x:c r="H2917" s="11" t="str">
        <x:v>OOG-80</x:v>
      </x:c>
      <x:c r="I2917" s="19" t="n">
        <x:v>72</x:v>
      </x:c>
      <x:c r="J2917" s="21" t="n">
        <x:v>4</x:v>
      </x:c>
      <x:c r="K2917" s="18" t="n">
        <x:f>'05 Cargo Register'!K229</x:f>
        <x:v>432</x:v>
      </x:c>
      <x:c r="L2917" s="18" t="n">
        <x:f>'05 Cargo Register'!N229</x:f>
        <x:v>8</x:v>
      </x:c>
      <x:c r="M2917" s="18" t="n">
        <x:f>'05 Cargo Register'!O229</x:f>
        <x:v>1408</x:v>
      </x:c>
      <x:c r="N2917" s="18" t="n">
        <x:f>J2917*K2917</x:f>
        <x:v>1728</x:v>
      </x:c>
      <x:c r="O2917" s="18" t="n">
        <x:f>J2917*L2917</x:f>
        <x:v>32</x:v>
      </x:c>
      <x:c r="P2917" s="18" t="n">
        <x:f>J2917*M2917</x:f>
        <x:v>5632</x:v>
      </x:c>
      <x:c r="Q2917" s="22" t="n">
        <x:f>'01 Controls'!$E$28*'02 Cargo Classes'!$M$15</x:f>
        <x:v>0</x:v>
      </x:c>
      <x:c r="R2917" s="22" t="n">
        <x:f>'01 Controls'!$F$28*'02 Cargo Classes'!$N$15</x:f>
        <x:v>0</x:v>
      </x:c>
      <x:c r="S2917" s="22" t="n">
        <x:f>'01 Controls'!$G$28*'02 Cargo Classes'!$O$15</x:f>
        <x:v>0.57</x:v>
      </x:c>
      <x:c r="T2917" s="22" t="n">
        <x:f>'01 Controls'!$H$28*'02 Cargo Classes'!$P$15</x:f>
        <x:v>0</x:v>
      </x:c>
      <x:c r="U2917" s="22" t="n">
        <x:f>SUM(Q2917:T2917)</x:f>
        <x:v>0.57</x:v>
      </x:c>
      <x:c r="V2917" s="18" t="n">
        <x:f>IF(U2917=0,0,N2917*Q2917/U2917)</x:f>
        <x:v>0</x:v>
      </x:c>
      <x:c r="W2917" s="18" t="n">
        <x:f>IF(U2917=0,0,P2917*Q2917/U2917)</x:f>
        <x:v>0</x:v>
      </x:c>
      <x:c r="X2917" s="18" t="n">
        <x:f>MAX(V2917,W2917*'01 Controls'!$E$12)</x:f>
        <x:v>0</x:v>
      </x:c>
      <x:c r="Y2917" s="18" t="n">
        <x:f>IF(U2917=0,0,N2917*R2917/U2917)</x:f>
        <x:v>0</x:v>
      </x:c>
      <x:c r="Z2917" s="18" t="n">
        <x:f>IF(U2917=0,0,P2917*R2917/U2917)</x:f>
        <x:v>0</x:v>
      </x:c>
      <x:c r="AA2917" s="18" t="n">
        <x:f>MAX(Y2917,Z2917*'01 Controls'!$E$13)</x:f>
        <x:v>0</x:v>
      </x:c>
      <x:c r="AB2917" s="18" t="n">
        <x:f>IF(U2917=0,0,N2917*S2917/U2917)</x:f>
        <x:v>1728</x:v>
      </x:c>
      <x:c r="AC2917" s="18" t="n">
        <x:f>IF(U2917=0,0,P2917*S2917/U2917)</x:f>
        <x:v>5632</x:v>
      </x:c>
      <x:c r="AD2917" s="18" t="n">
        <x:f>MAX(AB2917,AC2917*'01 Controls'!$E$14)</x:f>
        <x:v>1728</x:v>
      </x:c>
      <x:c r="AE2917" s="18" t="n">
        <x:f>IF(U2917=0,0,N2917*T2917/U2917)</x:f>
        <x:v>0</x:v>
      </x:c>
      <x:c r="AF2917" s="18" t="n">
        <x:f>IF(U2917=0,0,P2917*T2917/U2917)</x:f>
        <x:v>0</x:v>
      </x:c>
      <x:c r="AG2917" s="18" t="n">
        <x:f>MAX(AE2917,AF2917*'01 Controls'!$E$15)</x:f>
        <x:v>0</x:v>
      </x:c>
      <x:c r="AH2917" s="18" t="n">
        <x:f>SUM(V2917,Y2917,AB2917,AE2917)</x:f>
        <x:v>1728</x:v>
      </x:c>
      <x:c r="AI2917" s="18" t="n">
        <x:f>N2917-AH2917</x:f>
        <x:v>0</x:v>
      </x:c>
      <x:c r="AJ2917" s="18" t="n">
        <x:f>V2917*INDEX('07 Mode Capacity'!$P$6:$P$17,MATCH("AIR-"&amp;I2917,'07 Mode Capacity'!$C$6:$C$17,0))</x:f>
        <x:v>0</x:v>
      </x:c>
      <x:c r="AK2917" s="18" t="n">
        <x:f>Y2917*INDEX('07 Mode Capacity'!$P$6:$P$17,MATCH("OCEAN-"&amp;I2917,'07 Mode Capacity'!$C$6:$C$17,0))</x:f>
        <x:v>0</x:v>
      </x:c>
      <x:c r="AL2917" s="18" t="n">
        <x:f>AB2917*INDEX('07 Mode Capacity'!$P$6:$P$17,MATCH("LAND-"&amp;I2917,'07 Mode Capacity'!$C$6:$C$17,0))</x:f>
        <x:v>1235.5376684201283</x:v>
      </x:c>
      <x:c r="AM2917" s="18" t="n">
        <x:f>AE2917*INDEX('07 Mode Capacity'!$P$6:$P$17,MATCH("INLAND-"&amp;I2917,'07 Mode Capacity'!$C$6:$C$17,0))</x:f>
        <x:v>0</x:v>
      </x:c>
      <x:c r="AN2917" s="18" t="n">
        <x:f>SUM(AJ2917:AM2917)</x:f>
        <x:v>1235.5376684201283</x:v>
      </x:c>
      <x:c r="AO2917" s="17" t="n">
        <x:f>IF(N2917=0,1,AN2917/N2917)</x:f>
        <x:v>0.7150102247801668</x:v>
      </x:c>
      <x:c r="AP2917" s="11" t="str">
        <x:f>IF(AO2917&gt;='01 Controls'!$E$16,"PASS","FAIL")</x:f>
        <x:v>FAIL</x:v>
      </x:c>
      <x:c r="AQ2917" s="11" t="str">
        <x:v>UNQUANTIFIED</x:v>
      </x:c>
      <x:c r="AR2917" s="11" t="str">
        <x:v>Position-class planning record; serial item and receiver open</x:v>
      </x:c>
      <x:c r="AS2917" s="26"/>
      <x:c r="AT2917" s="26"/>
    </x:row>
    <x:row r="2918">
      <x:c r="C2918" s="11" t="str">
        <x:v>M4-I-URG-APL-45</x:v>
      </x:c>
      <x:c r="D2918" s="11" t="str">
        <x:v>M4</x:v>
      </x:c>
      <x:c r="E2918" s="11" t="str">
        <x:v>Tornado sequence</x:v>
      </x:c>
      <x:c r="F2918" s="11" t="str">
        <x:v>I-URG</x:v>
      </x:c>
      <x:c r="G2918" s="11" t="str">
        <x:v>Utility reconstruction group</x:v>
      </x:c>
      <x:c r="H2918" s="11" t="str">
        <x:v>APL-45</x:v>
      </x:c>
      <x:c r="I2918" s="19" t="n">
        <x:v>24</x:v>
      </x:c>
      <x:c r="J2918" s="21" t="n">
        <x:v>8</x:v>
      </x:c>
      <x:c r="K2918" s="18" t="n">
        <x:f>'05 Cargo Register'!K230</x:f>
        <x:v>144</x:v>
      </x:c>
      <x:c r="L2918" s="18" t="n">
        <x:f>'05 Cargo Register'!N230</x:f>
        <x:v>38</x:v>
      </x:c>
      <x:c r="M2918" s="18" t="n">
        <x:f>'05 Cargo Register'!O230</x:f>
        <x:v>285</x:v>
      </x:c>
      <x:c r="N2918" s="18" t="n">
        <x:f>J2918*K2918</x:f>
        <x:v>1152</x:v>
      </x:c>
      <x:c r="O2918" s="18" t="n">
        <x:f>J2918*L2918</x:f>
        <x:v>304</x:v>
      </x:c>
      <x:c r="P2918" s="18" t="n">
        <x:f>J2918*M2918</x:f>
        <x:v>2280</x:v>
      </x:c>
      <x:c r="Q2918" s="22" t="n">
        <x:f>'01 Controls'!$E$28*'02 Cargo Classes'!$M$6</x:f>
        <x:v>0.15000000000000002</x:v>
      </x:c>
      <x:c r="R2918" s="22" t="n">
        <x:f>'01 Controls'!$F$28*'02 Cargo Classes'!$N$6</x:f>
        <x:v>0</x:v>
      </x:c>
      <x:c r="S2918" s="22" t="n">
        <x:f>'01 Controls'!$G$28*'02 Cargo Classes'!$O$6</x:f>
        <x:v>0.95</x:v>
      </x:c>
      <x:c r="T2918" s="22" t="n">
        <x:f>'01 Controls'!$H$28*'02 Cargo Classes'!$P$6</x:f>
        <x:v>0</x:v>
      </x:c>
      <x:c r="U2918" s="22" t="n">
        <x:f>SUM(Q2918:T2918)</x:f>
        <x:v>1.1</x:v>
      </x:c>
      <x:c r="V2918" s="18" t="n">
        <x:f>IF(U2918=0,0,N2918*Q2918/U2918)</x:f>
        <x:v>157.0909090909091</x:v>
      </x:c>
      <x:c r="W2918" s="18" t="n">
        <x:f>IF(U2918=0,0,P2918*Q2918/U2918)</x:f>
        <x:v>310.90909090909093</x:v>
      </x:c>
      <x:c r="X2918" s="18" t="n">
        <x:f>MAX(V2918,W2918*'01 Controls'!$E$12)</x:f>
        <x:v>157.0909090909091</x:v>
      </x:c>
      <x:c r="Y2918" s="18" t="n">
        <x:f>IF(U2918=0,0,N2918*R2918/U2918)</x:f>
        <x:v>0</x:v>
      </x:c>
      <x:c r="Z2918" s="18" t="n">
        <x:f>IF(U2918=0,0,P2918*R2918/U2918)</x:f>
        <x:v>0</x:v>
      </x:c>
      <x:c r="AA2918" s="18" t="n">
        <x:f>MAX(Y2918,Z2918*'01 Controls'!$E$13)</x:f>
        <x:v>0</x:v>
      </x:c>
      <x:c r="AB2918" s="18" t="n">
        <x:f>IF(U2918=0,0,N2918*S2918/U2918)</x:f>
        <x:v>994.9090909090907</x:v>
      </x:c>
      <x:c r="AC2918" s="18" t="n">
        <x:f>IF(U2918=0,0,P2918*S2918/U2918)</x:f>
        <x:v>1969.090909090909</x:v>
      </x:c>
      <x:c r="AD2918" s="18" t="n">
        <x:f>MAX(AB2918,AC2918*'01 Controls'!$E$14)</x:f>
        <x:v>994.9090909090907</x:v>
      </x:c>
      <x:c r="AE2918" s="18" t="n">
        <x:f>IF(U2918=0,0,N2918*T2918/U2918)</x:f>
        <x:v>0</x:v>
      </x:c>
      <x:c r="AF2918" s="18" t="n">
        <x:f>IF(U2918=0,0,P2918*T2918/U2918)</x:f>
        <x:v>0</x:v>
      </x:c>
      <x:c r="AG2918" s="18" t="n">
        <x:f>MAX(AE2918,AF2918*'01 Controls'!$E$15)</x:f>
        <x:v>0</x:v>
      </x:c>
      <x:c r="AH2918" s="18" t="n">
        <x:f>SUM(V2918,Y2918,AB2918,AE2918)</x:f>
        <x:v>1151.9999999999998</x:v>
      </x:c>
      <x:c r="AI2918" s="18" t="n">
        <x:f>N2918-AH2918</x:f>
        <x:v>2.2737367544323206e-13</x:v>
      </x:c>
      <x:c r="AJ2918" s="18" t="n">
        <x:f>V2918*INDEX('07 Mode Capacity'!$P$6:$P$17,MATCH("AIR-"&amp;I2918,'07 Mode Capacity'!$C$6:$C$17,0))</x:f>
        <x:v>31.87595538414241</x:v>
      </x:c>
      <x:c r="AK2918" s="18" t="n">
        <x:f>Y2918*INDEX('07 Mode Capacity'!$P$6:$P$17,MATCH("OCEAN-"&amp;I2918,'07 Mode Capacity'!$C$6:$C$17,0))</x:f>
        <x:v>0</x:v>
      </x:c>
      <x:c r="AL2918" s="18" t="n">
        <x:f>AB2918*INDEX('07 Mode Capacity'!$P$6:$P$17,MATCH("LAND-"&amp;I2918,'07 Mode Capacity'!$C$6:$C$17,0))</x:f>
        <x:v>380.55364681699655</x:v>
      </x:c>
      <x:c r="AM2918" s="18" t="n">
        <x:f>AE2918*INDEX('07 Mode Capacity'!$P$6:$P$17,MATCH("INLAND-"&amp;I2918,'07 Mode Capacity'!$C$6:$C$17,0))</x:f>
        <x:v>0</x:v>
      </x:c>
      <x:c r="AN2918" s="18" t="n">
        <x:f>SUM(AJ2918:AM2918)</x:f>
        <x:v>412.42960220113895</x:v>
      </x:c>
      <x:c r="AO2918" s="17" t="n">
        <x:f>IF(N2918=0,1,AN2918/N2918)</x:f>
        <x:v>0.35801180746626643</x:v>
      </x:c>
      <x:c r="AP2918" s="11" t="str">
        <x:f>IF(AO2918&gt;='01 Controls'!$E$16,"PASS","FAIL")</x:f>
        <x:v>FAIL</x:v>
      </x:c>
      <x:c r="AQ2918" s="11" t="str">
        <x:v>UNQUANTIFIED</x:v>
      </x:c>
      <x:c r="AR2918" s="11" t="str">
        <x:v>Position-class planning record; serial item and receiver open</x:v>
      </x:c>
      <x:c r="AS2918" s="26"/>
      <x:c r="AT2918" s="26"/>
    </x:row>
    <x:row r="2919">
      <x:c r="C2919" s="11" t="str">
        <x:v>M4-I-URG-ISO-18</x:v>
      </x:c>
      <x:c r="D2919" s="11" t="str">
        <x:v>M4</x:v>
      </x:c>
      <x:c r="E2919" s="11" t="str">
        <x:v>Tornado sequence</x:v>
      </x:c>
      <x:c r="F2919" s="11" t="str">
        <x:v>I-URG</x:v>
      </x:c>
      <x:c r="G2919" s="11" t="str">
        <x:v>Utility reconstruction group</x:v>
      </x:c>
      <x:c r="H2919" s="11" t="str">
        <x:v>ISO-18</x:v>
      </x:c>
      <x:c r="I2919" s="19" t="n">
        <x:v>48</x:v>
      </x:c>
      <x:c r="J2919" s="21" t="n">
        <x:v>8</x:v>
      </x:c>
      <x:c r="K2919" s="18" t="n">
        <x:f>'05 Cargo Register'!K231</x:f>
        <x:v>432</x:v>
      </x:c>
      <x:c r="L2919" s="18" t="n">
        <x:f>'05 Cargo Register'!N231</x:f>
        <x:v>29</x:v>
      </x:c>
      <x:c r="M2919" s="18" t="n">
        <x:f>'05 Cargo Register'!O231</x:f>
        <x:v>765.6</x:v>
      </x:c>
      <x:c r="N2919" s="18" t="n">
        <x:f>J2919*K2919</x:f>
        <x:v>3456</x:v>
      </x:c>
      <x:c r="O2919" s="18" t="n">
        <x:f>J2919*L2919</x:f>
        <x:v>232</x:v>
      </x:c>
      <x:c r="P2919" s="18" t="n">
        <x:f>J2919*M2919</x:f>
        <x:v>6124.8</x:v>
      </x:c>
      <x:c r="Q2919" s="22" t="n">
        <x:f>'01 Controls'!$E$28*'02 Cargo Classes'!$M$7</x:f>
        <x:v>0.010000000000000002</x:v>
      </x:c>
      <x:c r="R2919" s="22" t="n">
        <x:f>'01 Controls'!$F$28*'02 Cargo Classes'!$N$7</x:f>
        <x:v>0</x:v>
      </x:c>
      <x:c r="S2919" s="22" t="n">
        <x:f>'01 Controls'!$G$28*'02 Cargo Classes'!$O$7</x:f>
        <x:v>1.14</x:v>
      </x:c>
      <x:c r="T2919" s="22" t="n">
        <x:f>'01 Controls'!$H$28*'02 Cargo Classes'!$P$7</x:f>
        <x:v>0</x:v>
      </x:c>
      <x:c r="U2919" s="22" t="n">
        <x:f>SUM(Q2919:T2919)</x:f>
        <x:v>1.15</x:v>
      </x:c>
      <x:c r="V2919" s="18" t="n">
        <x:f>IF(U2919=0,0,N2919*Q2919/U2919)</x:f>
        <x:v>30.05217391304349</x:v>
      </x:c>
      <x:c r="W2919" s="18" t="n">
        <x:f>IF(U2919=0,0,P2919*Q2919/U2919)</x:f>
        <x:v>53.25913043478262</x:v>
      </x:c>
      <x:c r="X2919" s="18" t="n">
        <x:f>MAX(V2919,W2919*'01 Controls'!$E$12)</x:f>
        <x:v>30.05217391304349</x:v>
      </x:c>
      <x:c r="Y2919" s="18" t="n">
        <x:f>IF(U2919=0,0,N2919*R2919/U2919)</x:f>
        <x:v>0</x:v>
      </x:c>
      <x:c r="Z2919" s="18" t="n">
        <x:f>IF(U2919=0,0,P2919*R2919/U2919)</x:f>
        <x:v>0</x:v>
      </x:c>
      <x:c r="AA2919" s="18" t="n">
        <x:f>MAX(Y2919,Z2919*'01 Controls'!$E$13)</x:f>
        <x:v>0</x:v>
      </x:c>
      <x:c r="AB2919" s="18" t="n">
        <x:f>IF(U2919=0,0,N2919*S2919/U2919)</x:f>
        <x:v>3425.9478260869564</x:v>
      </x:c>
      <x:c r="AC2919" s="18" t="n">
        <x:f>IF(U2919=0,0,P2919*S2919/U2919)</x:f>
        <x:v>6071.540869565218</x:v>
      </x:c>
      <x:c r="AD2919" s="18" t="n">
        <x:f>MAX(AB2919,AC2919*'01 Controls'!$E$14)</x:f>
        <x:v>3425.9478260869564</x:v>
      </x:c>
      <x:c r="AE2919" s="18" t="n">
        <x:f>IF(U2919=0,0,N2919*T2919/U2919)</x:f>
        <x:v>0</x:v>
      </x:c>
      <x:c r="AF2919" s="18" t="n">
        <x:f>IF(U2919=0,0,P2919*T2919/U2919)</x:f>
        <x:v>0</x:v>
      </x:c>
      <x:c r="AG2919" s="18" t="n">
        <x:f>MAX(AE2919,AF2919*'01 Controls'!$E$15)</x:f>
        <x:v>0</x:v>
      </x:c>
      <x:c r="AH2919" s="18" t="n">
        <x:f>SUM(V2919,Y2919,AB2919,AE2919)</x:f>
        <x:v>3456</x:v>
      </x:c>
      <x:c r="AI2919" s="18" t="n">
        <x:f>N2919-AH2919</x:f>
        <x:v>0</x:v>
      </x:c>
      <x:c r="AJ2919" s="18" t="n">
        <x:f>V2919*INDEX('07 Mode Capacity'!$P$6:$P$17,MATCH("AIR-"&amp;I2919,'07 Mode Capacity'!$C$6:$C$17,0))</x:f>
        <x:v>8.424695956937354</x:v>
      </x:c>
      <x:c r="AK2919" s="18" t="n">
        <x:f>Y2919*INDEX('07 Mode Capacity'!$P$6:$P$17,MATCH("OCEAN-"&amp;I2919,'07 Mode Capacity'!$C$6:$C$17,0))</x:f>
        <x:v>0</x:v>
      </x:c>
      <x:c r="AL2919" s="18" t="n">
        <x:f>AB2919*INDEX('07 Mode Capacity'!$P$6:$P$17,MATCH("LAND-"&amp;I2919,'07 Mode Capacity'!$C$6:$C$17,0))</x:f>
        <x:v>418.1296332419072</x:v>
      </x:c>
      <x:c r="AM2919" s="18" t="n">
        <x:f>AE2919*INDEX('07 Mode Capacity'!$P$6:$P$17,MATCH("INLAND-"&amp;I2919,'07 Mode Capacity'!$C$6:$C$17,0))</x:f>
        <x:v>0</x:v>
      </x:c>
      <x:c r="AN2919" s="18" t="n">
        <x:f>SUM(AJ2919:AM2919)</x:f>
        <x:v>426.5543291988445</x:v>
      </x:c>
      <x:c r="AO2919" s="17" t="n">
        <x:f>IF(N2919=0,1,AN2919/N2919)</x:f>
        <x:v>0.1234242850691101</x:v>
      </x:c>
      <x:c r="AP2919" s="11" t="str">
        <x:f>IF(AO2919&gt;='01 Controls'!$E$16,"PASS","FAIL")</x:f>
        <x:v>FAIL</x:v>
      </x:c>
      <x:c r="AQ2919" s="11" t="str">
        <x:v>UNQUANTIFIED</x:v>
      </x:c>
      <x:c r="AR2919" s="11" t="str">
        <x:v>Position-class planning record; serial item and receiver open</x:v>
      </x:c>
      <x:c r="AS2919" s="26"/>
      <x:c r="AT2919" s="26"/>
    </x:row>
    <x:row r="2920">
      <x:c r="C2920" s="11" t="str">
        <x:v>M4-I-URG-COL-12</x:v>
      </x:c>
      <x:c r="D2920" s="11" t="str">
        <x:v>M4</x:v>
      </x:c>
      <x:c r="E2920" s="11" t="str">
        <x:v>Tornado sequence</x:v>
      </x:c>
      <x:c r="F2920" s="11" t="str">
        <x:v>I-URG</x:v>
      </x:c>
      <x:c r="G2920" s="11" t="str">
        <x:v>Utility reconstruction group</x:v>
      </x:c>
      <x:c r="H2920" s="11" t="str">
        <x:v>COL-12</x:v>
      </x:c>
      <x:c r="I2920" s="19" t="n">
        <x:v>24</x:v>
      </x:c>
      <x:c r="J2920" s="21" t="n">
        <x:v>8</x:v>
      </x:c>
      <x:c r="K2920" s="18" t="n">
        <x:f>'05 Cargo Register'!K232</x:f>
        <x:v>72</x:v>
      </x:c>
      <x:c r="L2920" s="18" t="n">
        <x:f>'05 Cargo Register'!N232</x:f>
        <x:v>8</x:v>
      </x:c>
      <x:c r="M2920" s="18" t="n">
        <x:f>'05 Cargo Register'!O232</x:f>
        <x:v>211.20000000000002</x:v>
      </x:c>
      <x:c r="N2920" s="18" t="n">
        <x:f>J2920*K2920</x:f>
        <x:v>576</x:v>
      </x:c>
      <x:c r="O2920" s="18" t="n">
        <x:f>J2920*L2920</x:f>
        <x:v>64</x:v>
      </x:c>
      <x:c r="P2920" s="18" t="n">
        <x:f>J2920*M2920</x:f>
        <x:v>1689.6000000000001</x:v>
      </x:c>
      <x:c r="Q2920" s="22" t="n">
        <x:f>'01 Controls'!$E$28*'02 Cargo Classes'!$M$8</x:f>
        <x:v>0.1</x:v>
      </x:c>
      <x:c r="R2920" s="22" t="n">
        <x:f>'01 Controls'!$F$28*'02 Cargo Classes'!$N$8</x:f>
        <x:v>0</x:v>
      </x:c>
      <x:c r="S2920" s="22" t="n">
        <x:f>'01 Controls'!$G$28*'02 Cargo Classes'!$O$8</x:f>
        <x:v>1.14</x:v>
      </x:c>
      <x:c r="T2920" s="22" t="n">
        <x:f>'01 Controls'!$H$28*'02 Cargo Classes'!$P$8</x:f>
        <x:v>0</x:v>
      </x:c>
      <x:c r="U2920" s="22" t="n">
        <x:f>SUM(Q2920:T2920)</x:f>
        <x:v>1.24</x:v>
      </x:c>
      <x:c r="V2920" s="18" t="n">
        <x:f>IF(U2920=0,0,N2920*Q2920/U2920)</x:f>
        <x:v>46.45161290322581</x:v>
      </x:c>
      <x:c r="W2920" s="18" t="n">
        <x:f>IF(U2920=0,0,P2920*Q2920/U2920)</x:f>
        <x:v>136.25806451612905</x:v>
      </x:c>
      <x:c r="X2920" s="18" t="n">
        <x:f>MAX(V2920,W2920*'01 Controls'!$E$12)</x:f>
        <x:v>46.45161290322581</x:v>
      </x:c>
      <x:c r="Y2920" s="18" t="n">
        <x:f>IF(U2920=0,0,N2920*R2920/U2920)</x:f>
        <x:v>0</x:v>
      </x:c>
      <x:c r="Z2920" s="18" t="n">
        <x:f>IF(U2920=0,0,P2920*R2920/U2920)</x:f>
        <x:v>0</x:v>
      </x:c>
      <x:c r="AA2920" s="18" t="n">
        <x:f>MAX(Y2920,Z2920*'01 Controls'!$E$13)</x:f>
        <x:v>0</x:v>
      </x:c>
      <x:c r="AB2920" s="18" t="n">
        <x:f>IF(U2920=0,0,N2920*S2920/U2920)</x:f>
        <x:v>529.5483870967741</x:v>
      </x:c>
      <x:c r="AC2920" s="18" t="n">
        <x:f>IF(U2920=0,0,P2920*S2920/U2920)</x:f>
        <x:v>1553.3419354838709</x:v>
      </x:c>
      <x:c r="AD2920" s="18" t="n">
        <x:f>MAX(AB2920,AC2920*'01 Controls'!$E$14)</x:f>
        <x:v>529.5483870967741</x:v>
      </x:c>
      <x:c r="AE2920" s="18" t="n">
        <x:f>IF(U2920=0,0,N2920*T2920/U2920)</x:f>
        <x:v>0</x:v>
      </x:c>
      <x:c r="AF2920" s="18" t="n">
        <x:f>IF(U2920=0,0,P2920*T2920/U2920)</x:f>
        <x:v>0</x:v>
      </x:c>
      <x:c r="AG2920" s="18" t="n">
        <x:f>MAX(AE2920,AF2920*'01 Controls'!$E$15)</x:f>
        <x:v>0</x:v>
      </x:c>
      <x:c r="AH2920" s="18" t="n">
        <x:f>SUM(V2920,Y2920,AB2920,AE2920)</x:f>
        <x:v>576</x:v>
      </x:c>
      <x:c r="AI2920" s="18" t="n">
        <x:f>N2920-AH2920</x:f>
        <x:v>0</x:v>
      </x:c>
      <x:c r="AJ2920" s="18" t="n">
        <x:f>V2920*INDEX('07 Mode Capacity'!$P$6:$P$17,MATCH("AIR-"&amp;I2920,'07 Mode Capacity'!$C$6:$C$17,0))</x:f>
        <x:v>9.425685731870068</x:v>
      </x:c>
      <x:c r="AK2920" s="18" t="n">
        <x:f>Y2920*INDEX('07 Mode Capacity'!$P$6:$P$17,MATCH("OCEAN-"&amp;I2920,'07 Mode Capacity'!$C$6:$C$17,0))</x:f>
        <x:v>0</x:v>
      </x:c>
      <x:c r="AL2920" s="18" t="n">
        <x:f>AB2920*INDEX('07 Mode Capacity'!$P$6:$P$17,MATCH("LAND-"&amp;I2920,'07 Mode Capacity'!$C$6:$C$17,0))</x:f>
        <x:v>202.55274749936916</x:v>
      </x:c>
      <x:c r="AM2920" s="18" t="n">
        <x:f>AE2920*INDEX('07 Mode Capacity'!$P$6:$P$17,MATCH("INLAND-"&amp;I2920,'07 Mode Capacity'!$C$6:$C$17,0))</x:f>
        <x:v>0</x:v>
      </x:c>
      <x:c r="AN2920" s="18" t="n">
        <x:f>SUM(AJ2920:AM2920)</x:f>
        <x:v>211.97843323123922</x:v>
      </x:c>
      <x:c r="AO2920" s="17" t="n">
        <x:f>IF(N2920=0,1,AN2920/N2920)</x:f>
        <x:v>0.3680181132486792</x:v>
      </x:c>
      <x:c r="AP2920" s="11" t="str">
        <x:f>IF(AO2920&gt;='01 Controls'!$E$16,"PASS","FAIL")</x:f>
        <x:v>FAIL</x:v>
      </x:c>
      <x:c r="AQ2920" s="11" t="str">
        <x:v>UNQUANTIFIED</x:v>
      </x:c>
      <x:c r="AR2920" s="11" t="str">
        <x:v>Position-class planning record; serial item and receiver open</x:v>
      </x:c>
      <x:c r="AS2920" s="26"/>
      <x:c r="AT2920" s="26"/>
    </x:row>
    <x:row r="2921">
      <x:c r="C2921" s="11" t="str">
        <x:v>M4-I-URG-BAT-22</x:v>
      </x:c>
      <x:c r="D2921" s="11" t="str">
        <x:v>M4</x:v>
      </x:c>
      <x:c r="E2921" s="11" t="str">
        <x:v>Tornado sequence</x:v>
      </x:c>
      <x:c r="F2921" s="11" t="str">
        <x:v>I-URG</x:v>
      </x:c>
      <x:c r="G2921" s="11" t="str">
        <x:v>Utility reconstruction group</x:v>
      </x:c>
      <x:c r="H2921" s="11" t="str">
        <x:v>BAT-22</x:v>
      </x:c>
      <x:c r="I2921" s="19" t="n">
        <x:v>48</x:v>
      </x:c>
      <x:c r="J2921" s="21" t="n">
        <x:v>8</x:v>
      </x:c>
      <x:c r="K2921" s="18" t="n">
        <x:f>'05 Cargo Register'!K233</x:f>
        <x:v>540</x:v>
      </x:c>
      <x:c r="L2921" s="18" t="n">
        <x:f>'05 Cargo Register'!N233</x:f>
        <x:v>31</x:v>
      </x:c>
      <x:c r="M2921" s="18" t="n">
        <x:f>'05 Cargo Register'!O233</x:f>
        <x:v>818.4000000000001</x:v>
      </x:c>
      <x:c r="N2921" s="18" t="n">
        <x:f>J2921*K2921</x:f>
        <x:v>4320</x:v>
      </x:c>
      <x:c r="O2921" s="18" t="n">
        <x:f>J2921*L2921</x:f>
        <x:v>248</x:v>
      </x:c>
      <x:c r="P2921" s="18" t="n">
        <x:f>J2921*M2921</x:f>
        <x:v>6547.200000000001</x:v>
      </x:c>
      <x:c r="Q2921" s="22" t="n">
        <x:f>'01 Controls'!$E$28*'02 Cargo Classes'!$M$9</x:f>
        <x:v>0</x:v>
      </x:c>
      <x:c r="R2921" s="22" t="n">
        <x:f>'01 Controls'!$F$28*'02 Cargo Classes'!$N$9</x:f>
        <x:v>0</x:v>
      </x:c>
      <x:c r="S2921" s="22" t="n">
        <x:f>'01 Controls'!$G$28*'02 Cargo Classes'!$O$9</x:f>
        <x:v>0.95</x:v>
      </x:c>
      <x:c r="T2921" s="22" t="n">
        <x:f>'01 Controls'!$H$28*'02 Cargo Classes'!$P$9</x:f>
        <x:v>0</x:v>
      </x:c>
      <x:c r="U2921" s="22" t="n">
        <x:f>SUM(Q2921:T2921)</x:f>
        <x:v>0.95</x:v>
      </x:c>
      <x:c r="V2921" s="18" t="n">
        <x:f>IF(U2921=0,0,N2921*Q2921/U2921)</x:f>
        <x:v>0</x:v>
      </x:c>
      <x:c r="W2921" s="18" t="n">
        <x:f>IF(U2921=0,0,P2921*Q2921/U2921)</x:f>
        <x:v>0</x:v>
      </x:c>
      <x:c r="X2921" s="18" t="n">
        <x:f>MAX(V2921,W2921*'01 Controls'!$E$12)</x:f>
        <x:v>0</x:v>
      </x:c>
      <x:c r="Y2921" s="18" t="n">
        <x:f>IF(U2921=0,0,N2921*R2921/U2921)</x:f>
        <x:v>0</x:v>
      </x:c>
      <x:c r="Z2921" s="18" t="n">
        <x:f>IF(U2921=0,0,P2921*R2921/U2921)</x:f>
        <x:v>0</x:v>
      </x:c>
      <x:c r="AA2921" s="18" t="n">
        <x:f>MAX(Y2921,Z2921*'01 Controls'!$E$13)</x:f>
        <x:v>0</x:v>
      </x:c>
      <x:c r="AB2921" s="18" t="n">
        <x:f>IF(U2921=0,0,N2921*S2921/U2921)</x:f>
        <x:v>4320</x:v>
      </x:c>
      <x:c r="AC2921" s="18" t="n">
        <x:f>IF(U2921=0,0,P2921*S2921/U2921)</x:f>
        <x:v>6547.200000000001</x:v>
      </x:c>
      <x:c r="AD2921" s="18" t="n">
        <x:f>MAX(AB2921,AC2921*'01 Controls'!$E$14)</x:f>
        <x:v>4320</x:v>
      </x:c>
      <x:c r="AE2921" s="18" t="n">
        <x:f>IF(U2921=0,0,N2921*T2921/U2921)</x:f>
        <x:v>0</x:v>
      </x:c>
      <x:c r="AF2921" s="18" t="n">
        <x:f>IF(U2921=0,0,P2921*T2921/U2921)</x:f>
        <x:v>0</x:v>
      </x:c>
      <x:c r="AG2921" s="18" t="n">
        <x:f>MAX(AE2921,AF2921*'01 Controls'!$E$15)</x:f>
        <x:v>0</x:v>
      </x:c>
      <x:c r="AH2921" s="18" t="n">
        <x:f>SUM(V2921,Y2921,AB2921,AE2921)</x:f>
        <x:v>4320</x:v>
      </x:c>
      <x:c r="AI2921" s="18" t="n">
        <x:f>N2921-AH2921</x:f>
        <x:v>0</x:v>
      </x:c>
      <x:c r="AJ2921" s="18" t="n">
        <x:f>V2921*INDEX('07 Mode Capacity'!$P$6:$P$17,MATCH("AIR-"&amp;I2921,'07 Mode Capacity'!$C$6:$C$17,0))</x:f>
        <x:v>0</x:v>
      </x:c>
      <x:c r="AK2921" s="18" t="n">
        <x:f>Y2921*INDEX('07 Mode Capacity'!$P$6:$P$17,MATCH("OCEAN-"&amp;I2921,'07 Mode Capacity'!$C$6:$C$17,0))</x:f>
        <x:v>0</x:v>
      </x:c>
      <x:c r="AL2921" s="18" t="n">
        <x:f>AB2921*INDEX('07 Mode Capacity'!$P$6:$P$17,MATCH("LAND-"&amp;I2921,'07 Mode Capacity'!$C$6:$C$17,0))</x:f>
        <x:v>527.2467963028434</x:v>
      </x:c>
      <x:c r="AM2921" s="18" t="n">
        <x:f>AE2921*INDEX('07 Mode Capacity'!$P$6:$P$17,MATCH("INLAND-"&amp;I2921,'07 Mode Capacity'!$C$6:$C$17,0))</x:f>
        <x:v>0</x:v>
      </x:c>
      <x:c r="AN2921" s="18" t="n">
        <x:f>SUM(AJ2921:AM2921)</x:f>
        <x:v>527.2467963028434</x:v>
      </x:c>
      <x:c r="AO2921" s="17" t="n">
        <x:f>IF(N2921=0,1,AN2921/N2921)</x:f>
        <x:v>0.12204786951454709</x:v>
      </x:c>
      <x:c r="AP2921" s="11" t="str">
        <x:f>IF(AO2921&gt;='01 Controls'!$E$16,"PASS","FAIL")</x:f>
        <x:v>FAIL</x:v>
      </x:c>
      <x:c r="AQ2921" s="11" t="str">
        <x:v>UNQUANTIFIED</x:v>
      </x:c>
      <x:c r="AR2921" s="11" t="str">
        <x:v>Position-class planning record; serial item and receiver open</x:v>
      </x:c>
      <x:c r="AS2921" s="26"/>
      <x:c r="AT2921" s="26"/>
    </x:row>
    <x:row r="2922">
      <x:c r="C2922" s="11" t="str">
        <x:v>M4-I-URG-TNK-20</x:v>
      </x:c>
      <x:c r="D2922" s="11" t="str">
        <x:v>M4</x:v>
      </x:c>
      <x:c r="E2922" s="11" t="str">
        <x:v>Tornado sequence</x:v>
      </x:c>
      <x:c r="F2922" s="11" t="str">
        <x:v>I-URG</x:v>
      </x:c>
      <x:c r="G2922" s="11" t="str">
        <x:v>Utility reconstruction group</x:v>
      </x:c>
      <x:c r="H2922" s="11" t="str">
        <x:v>TNK-20</x:v>
      </x:c>
      <x:c r="I2922" s="19" t="n">
        <x:v>48</x:v>
      </x:c>
      <x:c r="J2922" s="21" t="n">
        <x:v>8</x:v>
      </x:c>
      <x:c r="K2922" s="18" t="n">
        <x:f>'05 Cargo Register'!K234</x:f>
        <x:v>432</x:v>
      </x:c>
      <x:c r="L2922" s="18" t="n">
        <x:f>'05 Cargo Register'!N234</x:f>
        <x:v>26</x:v>
      </x:c>
      <x:c r="M2922" s="18" t="n">
        <x:f>'05 Cargo Register'!O234</x:f>
        <x:v>552.5</x:v>
      </x:c>
      <x:c r="N2922" s="18" t="n">
        <x:f>J2922*K2922</x:f>
        <x:v>3456</x:v>
      </x:c>
      <x:c r="O2922" s="18" t="n">
        <x:f>J2922*L2922</x:f>
        <x:v>208</x:v>
      </x:c>
      <x:c r="P2922" s="18" t="n">
        <x:f>J2922*M2922</x:f>
        <x:v>4420</x:v>
      </x:c>
      <x:c r="Q2922" s="22" t="n">
        <x:f>'01 Controls'!$E$28*'02 Cargo Classes'!$M$10</x:f>
        <x:v>0</x:v>
      </x:c>
      <x:c r="R2922" s="22" t="n">
        <x:f>'01 Controls'!$F$28*'02 Cargo Classes'!$N$10</x:f>
        <x:v>0</x:v>
      </x:c>
      <x:c r="S2922" s="22" t="n">
        <x:f>'01 Controls'!$G$28*'02 Cargo Classes'!$O$10</x:f>
        <x:v>0.95</x:v>
      </x:c>
      <x:c r="T2922" s="22" t="n">
        <x:f>'01 Controls'!$H$28*'02 Cargo Classes'!$P$10</x:f>
        <x:v>0</x:v>
      </x:c>
      <x:c r="U2922" s="22" t="n">
        <x:f>SUM(Q2922:T2922)</x:f>
        <x:v>0.95</x:v>
      </x:c>
      <x:c r="V2922" s="18" t="n">
        <x:f>IF(U2922=0,0,N2922*Q2922/U2922)</x:f>
        <x:v>0</x:v>
      </x:c>
      <x:c r="W2922" s="18" t="n">
        <x:f>IF(U2922=0,0,P2922*Q2922/U2922)</x:f>
        <x:v>0</x:v>
      </x:c>
      <x:c r="X2922" s="18" t="n">
        <x:f>MAX(V2922,W2922*'01 Controls'!$E$12)</x:f>
        <x:v>0</x:v>
      </x:c>
      <x:c r="Y2922" s="18" t="n">
        <x:f>IF(U2922=0,0,N2922*R2922/U2922)</x:f>
        <x:v>0</x:v>
      </x:c>
      <x:c r="Z2922" s="18" t="n">
        <x:f>IF(U2922=0,0,P2922*R2922/U2922)</x:f>
        <x:v>0</x:v>
      </x:c>
      <x:c r="AA2922" s="18" t="n">
        <x:f>MAX(Y2922,Z2922*'01 Controls'!$E$13)</x:f>
        <x:v>0</x:v>
      </x:c>
      <x:c r="AB2922" s="18" t="n">
        <x:f>IF(U2922=0,0,N2922*S2922/U2922)</x:f>
        <x:v>3456</x:v>
      </x:c>
      <x:c r="AC2922" s="18" t="n">
        <x:f>IF(U2922=0,0,P2922*S2922/U2922)</x:f>
        <x:v>4420</x:v>
      </x:c>
      <x:c r="AD2922" s="18" t="n">
        <x:f>MAX(AB2922,AC2922*'01 Controls'!$E$14)</x:f>
        <x:v>3456</x:v>
      </x:c>
      <x:c r="AE2922" s="18" t="n">
        <x:f>IF(U2922=0,0,N2922*T2922/U2922)</x:f>
        <x:v>0</x:v>
      </x:c>
      <x:c r="AF2922" s="18" t="n">
        <x:f>IF(U2922=0,0,P2922*T2922/U2922)</x:f>
        <x:v>0</x:v>
      </x:c>
      <x:c r="AG2922" s="18" t="n">
        <x:f>MAX(AE2922,AF2922*'01 Controls'!$E$15)</x:f>
        <x:v>0</x:v>
      </x:c>
      <x:c r="AH2922" s="18" t="n">
        <x:f>SUM(V2922,Y2922,AB2922,AE2922)</x:f>
        <x:v>3456</x:v>
      </x:c>
      <x:c r="AI2922" s="18" t="n">
        <x:f>N2922-AH2922</x:f>
        <x:v>0</x:v>
      </x:c>
      <x:c r="AJ2922" s="18" t="n">
        <x:f>V2922*INDEX('07 Mode Capacity'!$P$6:$P$17,MATCH("AIR-"&amp;I2922,'07 Mode Capacity'!$C$6:$C$17,0))</x:f>
        <x:v>0</x:v>
      </x:c>
      <x:c r="AK2922" s="18" t="n">
        <x:f>Y2922*INDEX('07 Mode Capacity'!$P$6:$P$17,MATCH("OCEAN-"&amp;I2922,'07 Mode Capacity'!$C$6:$C$17,0))</x:f>
        <x:v>0</x:v>
      </x:c>
      <x:c r="AL2922" s="18" t="n">
        <x:f>AB2922*INDEX('07 Mode Capacity'!$P$6:$P$17,MATCH("LAND-"&amp;I2922,'07 Mode Capacity'!$C$6:$C$17,0))</x:f>
        <x:v>421.7974370422748</x:v>
      </x:c>
      <x:c r="AM2922" s="18" t="n">
        <x:f>AE2922*INDEX('07 Mode Capacity'!$P$6:$P$17,MATCH("INLAND-"&amp;I2922,'07 Mode Capacity'!$C$6:$C$17,0))</x:f>
        <x:v>0</x:v>
      </x:c>
      <x:c r="AN2922" s="18" t="n">
        <x:f>SUM(AJ2922:AM2922)</x:f>
        <x:v>421.7974370422748</x:v>
      </x:c>
      <x:c r="AO2922" s="17" t="n">
        <x:f>IF(N2922=0,1,AN2922/N2922)</x:f>
        <x:v>0.1220478695145471</x:v>
      </x:c>
      <x:c r="AP2922" s="11" t="str">
        <x:f>IF(AO2922&gt;='01 Controls'!$E$16,"PASS","FAIL")</x:f>
        <x:v>FAIL</x:v>
      </x:c>
      <x:c r="AQ2922" s="11" t="str">
        <x:v>UNQUANTIFIED</x:v>
      </x:c>
      <x:c r="AR2922" s="11" t="str">
        <x:v>Position-class planning record; serial item and receiver open</x:v>
      </x:c>
      <x:c r="AS2922" s="26"/>
      <x:c r="AT2922" s="26"/>
    </x:row>
    <x:row r="2923">
      <x:c r="C2923" s="11" t="str">
        <x:v>M4-I-URG-FLR-24</x:v>
      </x:c>
      <x:c r="D2923" s="11" t="str">
        <x:v>M4</x:v>
      </x:c>
      <x:c r="E2923" s="11" t="str">
        <x:v>Tornado sequence</x:v>
      </x:c>
      <x:c r="F2923" s="11" t="str">
        <x:v>I-URG</x:v>
      </x:c>
      <x:c r="G2923" s="11" t="str">
        <x:v>Utility reconstruction group</x:v>
      </x:c>
      <x:c r="H2923" s="11" t="str">
        <x:v>FLR-24</x:v>
      </x:c>
      <x:c r="I2923" s="19" t="n">
        <x:v>48</x:v>
      </x:c>
      <x:c r="J2923" s="21" t="n">
        <x:v>8</x:v>
      </x:c>
      <x:c r="K2923" s="18" t="n">
        <x:f>'05 Cargo Register'!K235</x:f>
        <x:v>648</x:v>
      </x:c>
      <x:c r="L2923" s="18" t="n">
        <x:f>'05 Cargo Register'!N235</x:f>
        <x:v>32</x:v>
      </x:c>
      <x:c r="M2923" s="18" t="n">
        <x:f>'05 Cargo Register'!O235</x:f>
        <x:v>1024</x:v>
      </x:c>
      <x:c r="N2923" s="18" t="n">
        <x:f>J2923*K2923</x:f>
        <x:v>5184</x:v>
      </x:c>
      <x:c r="O2923" s="18" t="n">
        <x:f>J2923*L2923</x:f>
        <x:v>256</x:v>
      </x:c>
      <x:c r="P2923" s="18" t="n">
        <x:f>J2923*M2923</x:f>
        <x:v>8192</x:v>
      </x:c>
      <x:c r="Q2923" s="22" t="n">
        <x:f>'01 Controls'!$E$28*'02 Cargo Classes'!$M$11</x:f>
        <x:v>0</x:v>
      </x:c>
      <x:c r="R2923" s="22" t="n">
        <x:f>'01 Controls'!$F$28*'02 Cargo Classes'!$N$11</x:f>
        <x:v>0</x:v>
      </x:c>
      <x:c r="S2923" s="22" t="n">
        <x:f>'01 Controls'!$G$28*'02 Cargo Classes'!$O$11</x:f>
        <x:v>0.95</x:v>
      </x:c>
      <x:c r="T2923" s="22" t="n">
        <x:f>'01 Controls'!$H$28*'02 Cargo Classes'!$P$11</x:f>
        <x:v>0</x:v>
      </x:c>
      <x:c r="U2923" s="22" t="n">
        <x:f>SUM(Q2923:T2923)</x:f>
        <x:v>0.95</x:v>
      </x:c>
      <x:c r="V2923" s="18" t="n">
        <x:f>IF(U2923=0,0,N2923*Q2923/U2923)</x:f>
        <x:v>0</x:v>
      </x:c>
      <x:c r="W2923" s="18" t="n">
        <x:f>IF(U2923=0,0,P2923*Q2923/U2923)</x:f>
        <x:v>0</x:v>
      </x:c>
      <x:c r="X2923" s="18" t="n">
        <x:f>MAX(V2923,W2923*'01 Controls'!$E$12)</x:f>
        <x:v>0</x:v>
      </x:c>
      <x:c r="Y2923" s="18" t="n">
        <x:f>IF(U2923=0,0,N2923*R2923/U2923)</x:f>
        <x:v>0</x:v>
      </x:c>
      <x:c r="Z2923" s="18" t="n">
        <x:f>IF(U2923=0,0,P2923*R2923/U2923)</x:f>
        <x:v>0</x:v>
      </x:c>
      <x:c r="AA2923" s="18" t="n">
        <x:f>MAX(Y2923,Z2923*'01 Controls'!$E$13)</x:f>
        <x:v>0</x:v>
      </x:c>
      <x:c r="AB2923" s="18" t="n">
        <x:f>IF(U2923=0,0,N2923*S2923/U2923)</x:f>
        <x:v>5184</x:v>
      </x:c>
      <x:c r="AC2923" s="18" t="n">
        <x:f>IF(U2923=0,0,P2923*S2923/U2923)</x:f>
        <x:v>8192</x:v>
      </x:c>
      <x:c r="AD2923" s="18" t="n">
        <x:f>MAX(AB2923,AC2923*'01 Controls'!$E$14)</x:f>
        <x:v>5184</x:v>
      </x:c>
      <x:c r="AE2923" s="18" t="n">
        <x:f>IF(U2923=0,0,N2923*T2923/U2923)</x:f>
        <x:v>0</x:v>
      </x:c>
      <x:c r="AF2923" s="18" t="n">
        <x:f>IF(U2923=0,0,P2923*T2923/U2923)</x:f>
        <x:v>0</x:v>
      </x:c>
      <x:c r="AG2923" s="18" t="n">
        <x:f>MAX(AE2923,AF2923*'01 Controls'!$E$15)</x:f>
        <x:v>0</x:v>
      </x:c>
      <x:c r="AH2923" s="18" t="n">
        <x:f>SUM(V2923,Y2923,AB2923,AE2923)</x:f>
        <x:v>5184</x:v>
      </x:c>
      <x:c r="AI2923" s="18" t="n">
        <x:f>N2923-AH2923</x:f>
        <x:v>0</x:v>
      </x:c>
      <x:c r="AJ2923" s="18" t="n">
        <x:f>V2923*INDEX('07 Mode Capacity'!$P$6:$P$17,MATCH("AIR-"&amp;I2923,'07 Mode Capacity'!$C$6:$C$17,0))</x:f>
        <x:v>0</x:v>
      </x:c>
      <x:c r="AK2923" s="18" t="n">
        <x:f>Y2923*INDEX('07 Mode Capacity'!$P$6:$P$17,MATCH("OCEAN-"&amp;I2923,'07 Mode Capacity'!$C$6:$C$17,0))</x:f>
        <x:v>0</x:v>
      </x:c>
      <x:c r="AL2923" s="18" t="n">
        <x:f>AB2923*INDEX('07 Mode Capacity'!$P$6:$P$17,MATCH("LAND-"&amp;I2923,'07 Mode Capacity'!$C$6:$C$17,0))</x:f>
        <x:v>632.6961555634122</x:v>
      </x:c>
      <x:c r="AM2923" s="18" t="n">
        <x:f>AE2923*INDEX('07 Mode Capacity'!$P$6:$P$17,MATCH("INLAND-"&amp;I2923,'07 Mode Capacity'!$C$6:$C$17,0))</x:f>
        <x:v>0</x:v>
      </x:c>
      <x:c r="AN2923" s="18" t="n">
        <x:f>SUM(AJ2923:AM2923)</x:f>
        <x:v>632.6961555634122</x:v>
      </x:c>
      <x:c r="AO2923" s="17" t="n">
        <x:f>IF(N2923=0,1,AN2923/N2923)</x:f>
        <x:v>0.1220478695145471</x:v>
      </x:c>
      <x:c r="AP2923" s="11" t="str">
        <x:f>IF(AO2923&gt;='01 Controls'!$E$16,"PASS","FAIL")</x:f>
        <x:v>FAIL</x:v>
      </x:c>
      <x:c r="AQ2923" s="11" t="str">
        <x:v>UNQUANTIFIED</x:v>
      </x:c>
      <x:c r="AR2923" s="11" t="str">
        <x:v>Position-class planning record; serial item and receiver open</x:v>
      </x:c>
      <x:c r="AS2923" s="26"/>
      <x:c r="AT2923" s="26"/>
    </x:row>
    <x:row r="2924">
      <x:c r="C2924" s="11" t="str">
        <x:v>M4-I-URG-ROL-30</x:v>
      </x:c>
      <x:c r="D2924" s="11" t="str">
        <x:v>M4</x:v>
      </x:c>
      <x:c r="E2924" s="11" t="str">
        <x:v>Tornado sequence</x:v>
      </x:c>
      <x:c r="F2924" s="11" t="str">
        <x:v>I-URG</x:v>
      </x:c>
      <x:c r="G2924" s="11" t="str">
        <x:v>Utility reconstruction group</x:v>
      </x:c>
      <x:c r="H2924" s="11" t="str">
        <x:v>ROL-30</x:v>
      </x:c>
      <x:c r="I2924" s="19" t="n">
        <x:v>48</x:v>
      </x:c>
      <x:c r="J2924" s="21" t="n">
        <x:v>8</x:v>
      </x:c>
      <x:c r="K2924" s="18" t="n">
        <x:f>'05 Cargo Register'!K236</x:f>
        <x:v>432</x:v>
      </x:c>
      <x:c r="L2924" s="18" t="n">
        <x:f>'05 Cargo Register'!N236</x:f>
        <x:v>18</x:v>
      </x:c>
      <x:c r="M2924" s="18" t="n">
        <x:f>'05 Cargo Register'!O236</x:f>
        <x:v>1147.5</x:v>
      </x:c>
      <x:c r="N2924" s="18" t="n">
        <x:f>J2924*K2924</x:f>
        <x:v>3456</x:v>
      </x:c>
      <x:c r="O2924" s="18" t="n">
        <x:f>J2924*L2924</x:f>
        <x:v>144</x:v>
      </x:c>
      <x:c r="P2924" s="18" t="n">
        <x:f>J2924*M2924</x:f>
        <x:v>9180</x:v>
      </x:c>
      <x:c r="Q2924" s="22" t="n">
        <x:f>'01 Controls'!$E$28*'02 Cargo Classes'!$M$12</x:f>
        <x:v>0</x:v>
      </x:c>
      <x:c r="R2924" s="22" t="n">
        <x:f>'01 Controls'!$F$28*'02 Cargo Classes'!$N$12</x:f>
        <x:v>0</x:v>
      </x:c>
      <x:c r="S2924" s="22" t="n">
        <x:f>'01 Controls'!$G$28*'02 Cargo Classes'!$O$12</x:f>
        <x:v>1.4249999999999998</x:v>
      </x:c>
      <x:c r="T2924" s="22" t="n">
        <x:f>'01 Controls'!$H$28*'02 Cargo Classes'!$P$12</x:f>
        <x:v>0</x:v>
      </x:c>
      <x:c r="U2924" s="22" t="n">
        <x:f>SUM(Q2924:T2924)</x:f>
        <x:v>1.4249999999999998</x:v>
      </x:c>
      <x:c r="V2924" s="18" t="n">
        <x:f>IF(U2924=0,0,N2924*Q2924/U2924)</x:f>
        <x:v>0</x:v>
      </x:c>
      <x:c r="W2924" s="18" t="n">
        <x:f>IF(U2924=0,0,P2924*Q2924/U2924)</x:f>
        <x:v>0</x:v>
      </x:c>
      <x:c r="X2924" s="18" t="n">
        <x:f>MAX(V2924,W2924*'01 Controls'!$E$12)</x:f>
        <x:v>0</x:v>
      </x:c>
      <x:c r="Y2924" s="18" t="n">
        <x:f>IF(U2924=0,0,N2924*R2924/U2924)</x:f>
        <x:v>0</x:v>
      </x:c>
      <x:c r="Z2924" s="18" t="n">
        <x:f>IF(U2924=0,0,P2924*R2924/U2924)</x:f>
        <x:v>0</x:v>
      </x:c>
      <x:c r="AA2924" s="18" t="n">
        <x:f>MAX(Y2924,Z2924*'01 Controls'!$E$13)</x:f>
        <x:v>0</x:v>
      </x:c>
      <x:c r="AB2924" s="18" t="n">
        <x:f>IF(U2924=0,0,N2924*S2924/U2924)</x:f>
        <x:v>3456</x:v>
      </x:c>
      <x:c r="AC2924" s="18" t="n">
        <x:f>IF(U2924=0,0,P2924*S2924/U2924)</x:f>
        <x:v>9180</x:v>
      </x:c>
      <x:c r="AD2924" s="18" t="n">
        <x:f>MAX(AB2924,AC2924*'01 Controls'!$E$14)</x:f>
        <x:v>3456</x:v>
      </x:c>
      <x:c r="AE2924" s="18" t="n">
        <x:f>IF(U2924=0,0,N2924*T2924/U2924)</x:f>
        <x:v>0</x:v>
      </x:c>
      <x:c r="AF2924" s="18" t="n">
        <x:f>IF(U2924=0,0,P2924*T2924/U2924)</x:f>
        <x:v>0</x:v>
      </x:c>
      <x:c r="AG2924" s="18" t="n">
        <x:f>MAX(AE2924,AF2924*'01 Controls'!$E$15)</x:f>
        <x:v>0</x:v>
      </x:c>
      <x:c r="AH2924" s="18" t="n">
        <x:f>SUM(V2924,Y2924,AB2924,AE2924)</x:f>
        <x:v>3456</x:v>
      </x:c>
      <x:c r="AI2924" s="18" t="n">
        <x:f>N2924-AH2924</x:f>
        <x:v>0</x:v>
      </x:c>
      <x:c r="AJ2924" s="18" t="n">
        <x:f>V2924*INDEX('07 Mode Capacity'!$P$6:$P$17,MATCH("AIR-"&amp;I2924,'07 Mode Capacity'!$C$6:$C$17,0))</x:f>
        <x:v>0</x:v>
      </x:c>
      <x:c r="AK2924" s="18" t="n">
        <x:f>Y2924*INDEX('07 Mode Capacity'!$P$6:$P$17,MATCH("OCEAN-"&amp;I2924,'07 Mode Capacity'!$C$6:$C$17,0))</x:f>
        <x:v>0</x:v>
      </x:c>
      <x:c r="AL2924" s="18" t="n">
        <x:f>AB2924*INDEX('07 Mode Capacity'!$P$6:$P$17,MATCH("LAND-"&amp;I2924,'07 Mode Capacity'!$C$6:$C$17,0))</x:f>
        <x:v>421.7974370422748</x:v>
      </x:c>
      <x:c r="AM2924" s="18" t="n">
        <x:f>AE2924*INDEX('07 Mode Capacity'!$P$6:$P$17,MATCH("INLAND-"&amp;I2924,'07 Mode Capacity'!$C$6:$C$17,0))</x:f>
        <x:v>0</x:v>
      </x:c>
      <x:c r="AN2924" s="18" t="n">
        <x:f>SUM(AJ2924:AM2924)</x:f>
        <x:v>421.7974370422748</x:v>
      </x:c>
      <x:c r="AO2924" s="17" t="n">
        <x:f>IF(N2924=0,1,AN2924/N2924)</x:f>
        <x:v>0.1220478695145471</x:v>
      </x:c>
      <x:c r="AP2924" s="11" t="str">
        <x:f>IF(AO2924&gt;='01 Controls'!$E$16,"PASS","FAIL")</x:f>
        <x:v>FAIL</x:v>
      </x:c>
      <x:c r="AQ2924" s="11" t="str">
        <x:v>UNQUANTIFIED</x:v>
      </x:c>
      <x:c r="AR2924" s="11" t="str">
        <x:v>Position-class planning record; serial item and receiver open</x:v>
      </x:c>
      <x:c r="AS2924" s="26"/>
      <x:c r="AT2924" s="26"/>
    </x:row>
    <x:row r="2925">
      <x:c r="C2925" s="11" t="str">
        <x:v>M4-I-URG-LIN-18</x:v>
      </x:c>
      <x:c r="D2925" s="11" t="str">
        <x:v>M4</x:v>
      </x:c>
      <x:c r="E2925" s="11" t="str">
        <x:v>Tornado sequence</x:v>
      </x:c>
      <x:c r="F2925" s="11" t="str">
        <x:v>I-URG</x:v>
      </x:c>
      <x:c r="G2925" s="11" t="str">
        <x:v>Utility reconstruction group</x:v>
      </x:c>
      <x:c r="H2925" s="11" t="str">
        <x:v>LIN-18</x:v>
      </x:c>
      <x:c r="I2925" s="19" t="n">
        <x:v>72</x:v>
      </x:c>
      <x:c r="J2925" s="21" t="n">
        <x:v>8</x:v>
      </x:c>
      <x:c r="K2925" s="18" t="n">
        <x:f>'05 Cargo Register'!K237</x:f>
        <x:v>360</x:v>
      </x:c>
      <x:c r="L2925" s="18" t="n">
        <x:f>'05 Cargo Register'!N237</x:f>
        <x:v>25</x:v>
      </x:c>
      <x:c r="M2925" s="18" t="n">
        <x:f>'05 Cargo Register'!O237</x:f>
        <x:v>1100</x:v>
      </x:c>
      <x:c r="N2925" s="18" t="n">
        <x:f>J2925*K2925</x:f>
        <x:v>2880</x:v>
      </x:c>
      <x:c r="O2925" s="18" t="n">
        <x:f>J2925*L2925</x:f>
        <x:v>200</x:v>
      </x:c>
      <x:c r="P2925" s="18" t="n">
        <x:f>J2925*M2925</x:f>
        <x:v>8800</x:v>
      </x:c>
      <x:c r="Q2925" s="22" t="n">
        <x:f>'01 Controls'!$E$28*'02 Cargo Classes'!$M$13</x:f>
        <x:v>0</x:v>
      </x:c>
      <x:c r="R2925" s="22" t="n">
        <x:f>'01 Controls'!$F$28*'02 Cargo Classes'!$N$13</x:f>
        <x:v>0</x:v>
      </x:c>
      <x:c r="S2925" s="22" t="n">
        <x:f>'01 Controls'!$G$28*'02 Cargo Classes'!$O$13</x:f>
        <x:v>0.95</x:v>
      </x:c>
      <x:c r="T2925" s="22" t="n">
        <x:f>'01 Controls'!$H$28*'02 Cargo Classes'!$P$13</x:f>
        <x:v>0</x:v>
      </x:c>
      <x:c r="U2925" s="22" t="n">
        <x:f>SUM(Q2925:T2925)</x:f>
        <x:v>0.95</x:v>
      </x:c>
      <x:c r="V2925" s="18" t="n">
        <x:f>IF(U2925=0,0,N2925*Q2925/U2925)</x:f>
        <x:v>0</x:v>
      </x:c>
      <x:c r="W2925" s="18" t="n">
        <x:f>IF(U2925=0,0,P2925*Q2925/U2925)</x:f>
        <x:v>0</x:v>
      </x:c>
      <x:c r="X2925" s="18" t="n">
        <x:f>MAX(V2925,W2925*'01 Controls'!$E$12)</x:f>
        <x:v>0</x:v>
      </x:c>
      <x:c r="Y2925" s="18" t="n">
        <x:f>IF(U2925=0,0,N2925*R2925/U2925)</x:f>
        <x:v>0</x:v>
      </x:c>
      <x:c r="Z2925" s="18" t="n">
        <x:f>IF(U2925=0,0,P2925*R2925/U2925)</x:f>
        <x:v>0</x:v>
      </x:c>
      <x:c r="AA2925" s="18" t="n">
        <x:f>MAX(Y2925,Z2925*'01 Controls'!$E$13)</x:f>
        <x:v>0</x:v>
      </x:c>
      <x:c r="AB2925" s="18" t="n">
        <x:f>IF(U2925=0,0,N2925*S2925/U2925)</x:f>
        <x:v>2880</x:v>
      </x:c>
      <x:c r="AC2925" s="18" t="n">
        <x:f>IF(U2925=0,0,P2925*S2925/U2925)</x:f>
        <x:v>8800</x:v>
      </x:c>
      <x:c r="AD2925" s="18" t="n">
        <x:f>MAX(AB2925,AC2925*'01 Controls'!$E$14)</x:f>
        <x:v>2880</x:v>
      </x:c>
      <x:c r="AE2925" s="18" t="n">
        <x:f>IF(U2925=0,0,N2925*T2925/U2925)</x:f>
        <x:v>0</x:v>
      </x:c>
      <x:c r="AF2925" s="18" t="n">
        <x:f>IF(U2925=0,0,P2925*T2925/U2925)</x:f>
        <x:v>0</x:v>
      </x:c>
      <x:c r="AG2925" s="18" t="n">
        <x:f>MAX(AE2925,AF2925*'01 Controls'!$E$15)</x:f>
        <x:v>0</x:v>
      </x:c>
      <x:c r="AH2925" s="18" t="n">
        <x:f>SUM(V2925,Y2925,AB2925,AE2925)</x:f>
        <x:v>2880</x:v>
      </x:c>
      <x:c r="AI2925" s="18" t="n">
        <x:f>N2925-AH2925</x:f>
        <x:v>0</x:v>
      </x:c>
      <x:c r="AJ2925" s="18" t="n">
        <x:f>V2925*INDEX('07 Mode Capacity'!$P$6:$P$17,MATCH("AIR-"&amp;I2925,'07 Mode Capacity'!$C$6:$C$17,0))</x:f>
        <x:v>0</x:v>
      </x:c>
      <x:c r="AK2925" s="18" t="n">
        <x:f>Y2925*INDEX('07 Mode Capacity'!$P$6:$P$17,MATCH("OCEAN-"&amp;I2925,'07 Mode Capacity'!$C$6:$C$17,0))</x:f>
        <x:v>0</x:v>
      </x:c>
      <x:c r="AL2925" s="18" t="n">
        <x:f>AB2925*INDEX('07 Mode Capacity'!$P$6:$P$17,MATCH("LAND-"&amp;I2925,'07 Mode Capacity'!$C$6:$C$17,0))</x:f>
        <x:v>2059.2294473668803</x:v>
      </x:c>
      <x:c r="AM2925" s="18" t="n">
        <x:f>AE2925*INDEX('07 Mode Capacity'!$P$6:$P$17,MATCH("INLAND-"&amp;I2925,'07 Mode Capacity'!$C$6:$C$17,0))</x:f>
        <x:v>0</x:v>
      </x:c>
      <x:c r="AN2925" s="18" t="n">
        <x:f>SUM(AJ2925:AM2925)</x:f>
        <x:v>2059.2294473668803</x:v>
      </x:c>
      <x:c r="AO2925" s="17" t="n">
        <x:f>IF(N2925=0,1,AN2925/N2925)</x:f>
        <x:v>0.7150102247801667</x:v>
      </x:c>
      <x:c r="AP2925" s="11" t="str">
        <x:f>IF(AO2925&gt;='01 Controls'!$E$16,"PASS","FAIL")</x:f>
        <x:v>FAIL</x:v>
      </x:c>
      <x:c r="AQ2925" s="11" t="str">
        <x:v>UNQUANTIFIED</x:v>
      </x:c>
      <x:c r="AR2925" s="11" t="str">
        <x:v>Position-class planning record; serial item and receiver open</x:v>
      </x:c>
      <x:c r="AS2925" s="26"/>
      <x:c r="AT2925" s="26"/>
    </x:row>
    <x:row r="2926">
      <x:c r="C2926" s="11" t="str">
        <x:v>M4-I-URG-BLK-08</x:v>
      </x:c>
      <x:c r="D2926" s="11" t="str">
        <x:v>M4</x:v>
      </x:c>
      <x:c r="E2926" s="11" t="str">
        <x:v>Tornado sequence</x:v>
      </x:c>
      <x:c r="F2926" s="11" t="str">
        <x:v>I-URG</x:v>
      </x:c>
      <x:c r="G2926" s="11" t="str">
        <x:v>Utility reconstruction group</x:v>
      </x:c>
      <x:c r="H2926" s="11" t="str">
        <x:v>BLK-08</x:v>
      </x:c>
      <x:c r="I2926" s="19" t="n">
        <x:v>48</x:v>
      </x:c>
      <x:c r="J2926" s="21" t="n">
        <x:v>8</x:v>
      </x:c>
      <x:c r="K2926" s="18" t="n">
        <x:f>'05 Cargo Register'!K238</x:f>
        <x:v>108</x:v>
      </x:c>
      <x:c r="L2926" s="18" t="n">
        <x:f>'05 Cargo Register'!N238</x:f>
        <x:v>17</x:v>
      </x:c>
      <x:c r="M2926" s="18" t="n">
        <x:f>'05 Cargo Register'!O238</x:f>
        <x:v>867</x:v>
      </x:c>
      <x:c r="N2926" s="18" t="n">
        <x:f>J2926*K2926</x:f>
        <x:v>864</x:v>
      </x:c>
      <x:c r="O2926" s="18" t="n">
        <x:f>J2926*L2926</x:f>
        <x:v>136</x:v>
      </x:c>
      <x:c r="P2926" s="18" t="n">
        <x:f>J2926*M2926</x:f>
        <x:v>6936</x:v>
      </x:c>
      <x:c r="Q2926" s="22" t="n">
        <x:f>'01 Controls'!$E$28*'02 Cargo Classes'!$M$14</x:f>
        <x:v>0.05</x:v>
      </x:c>
      <x:c r="R2926" s="22" t="n">
        <x:f>'01 Controls'!$F$28*'02 Cargo Classes'!$N$14</x:f>
        <x:v>0</x:v>
      </x:c>
      <x:c r="S2926" s="22" t="n">
        <x:f>'01 Controls'!$G$28*'02 Cargo Classes'!$O$14</x:f>
        <x:v>0.95</x:v>
      </x:c>
      <x:c r="T2926" s="22" t="n">
        <x:f>'01 Controls'!$H$28*'02 Cargo Classes'!$P$14</x:f>
        <x:v>0</x:v>
      </x:c>
      <x:c r="U2926" s="22" t="n">
        <x:f>SUM(Q2926:T2926)</x:f>
        <x:v>1</x:v>
      </x:c>
      <x:c r="V2926" s="18" t="n">
        <x:f>IF(U2926=0,0,N2926*Q2926/U2926)</x:f>
        <x:v>43.2</x:v>
      </x:c>
      <x:c r="W2926" s="18" t="n">
        <x:f>IF(U2926=0,0,P2926*Q2926/U2926)</x:f>
        <x:v>346.8</x:v>
      </x:c>
      <x:c r="X2926" s="18" t="n">
        <x:f>MAX(V2926,W2926*'01 Controls'!$E$12)</x:f>
        <x:v>86.7</x:v>
      </x:c>
      <x:c r="Y2926" s="18" t="n">
        <x:f>IF(U2926=0,0,N2926*R2926/U2926)</x:f>
        <x:v>0</x:v>
      </x:c>
      <x:c r="Z2926" s="18" t="n">
        <x:f>IF(U2926=0,0,P2926*R2926/U2926)</x:f>
        <x:v>0</x:v>
      </x:c>
      <x:c r="AA2926" s="18" t="n">
        <x:f>MAX(Y2926,Z2926*'01 Controls'!$E$13)</x:f>
        <x:v>0</x:v>
      </x:c>
      <x:c r="AB2926" s="18" t="n">
        <x:f>IF(U2926=0,0,N2926*S2926/U2926)</x:f>
        <x:v>820.8</x:v>
      </x:c>
      <x:c r="AC2926" s="18" t="n">
        <x:f>IF(U2926=0,0,P2926*S2926/U2926)</x:f>
        <x:v>6589.2</x:v>
      </x:c>
      <x:c r="AD2926" s="18" t="n">
        <x:f>MAX(AB2926,AC2926*'01 Controls'!$E$14)</x:f>
        <x:v>1317.8400000000001</x:v>
      </x:c>
      <x:c r="AE2926" s="18" t="n">
        <x:f>IF(U2926=0,0,N2926*T2926/U2926)</x:f>
        <x:v>0</x:v>
      </x:c>
      <x:c r="AF2926" s="18" t="n">
        <x:f>IF(U2926=0,0,P2926*T2926/U2926)</x:f>
        <x:v>0</x:v>
      </x:c>
      <x:c r="AG2926" s="18" t="n">
        <x:f>MAX(AE2926,AF2926*'01 Controls'!$E$15)</x:f>
        <x:v>0</x:v>
      </x:c>
      <x:c r="AH2926" s="18" t="n">
        <x:f>SUM(V2926,Y2926,AB2926,AE2926)</x:f>
        <x:v>864</x:v>
      </x:c>
      <x:c r="AI2926" s="18" t="n">
        <x:f>N2926-AH2926</x:f>
        <x:v>0</x:v>
      </x:c>
      <x:c r="AJ2926" s="18" t="n">
        <x:f>V2926*INDEX('07 Mode Capacity'!$P$6:$P$17,MATCH("AIR-"&amp;I2926,'07 Mode Capacity'!$C$6:$C$17,0))</x:f>
        <x:v>12.110500438097443</x:v>
      </x:c>
      <x:c r="AK2926" s="18" t="n">
        <x:f>Y2926*INDEX('07 Mode Capacity'!$P$6:$P$17,MATCH("OCEAN-"&amp;I2926,'07 Mode Capacity'!$C$6:$C$17,0))</x:f>
        <x:v>0</x:v>
      </x:c>
      <x:c r="AL2926" s="18" t="n">
        <x:f>AB2926*INDEX('07 Mode Capacity'!$P$6:$P$17,MATCH("LAND-"&amp;I2926,'07 Mode Capacity'!$C$6:$C$17,0))</x:f>
        <x:v>100.17689129754025</x:v>
      </x:c>
      <x:c r="AM2926" s="18" t="n">
        <x:f>AE2926*INDEX('07 Mode Capacity'!$P$6:$P$17,MATCH("INLAND-"&amp;I2926,'07 Mode Capacity'!$C$6:$C$17,0))</x:f>
        <x:v>0</x:v>
      </x:c>
      <x:c r="AN2926" s="18" t="n">
        <x:f>SUM(AJ2926:AM2926)</x:f>
        <x:v>112.2873917356377</x:v>
      </x:c>
      <x:c r="AO2926" s="17" t="n">
        <x:f>IF(N2926=0,1,AN2926/N2926)</x:f>
        <x:v>0.12996225895328437</x:v>
      </x:c>
      <x:c r="AP2926" s="11" t="str">
        <x:f>IF(AO2926&gt;='01 Controls'!$E$16,"PASS","FAIL")</x:f>
        <x:v>FAIL</x:v>
      </x:c>
      <x:c r="AQ2926" s="11" t="str">
        <x:v>UNQUANTIFIED</x:v>
      </x:c>
      <x:c r="AR2926" s="11" t="str">
        <x:v>Position-class planning record; serial item and receiver open</x:v>
      </x:c>
      <x:c r="AS2926" s="26"/>
      <x:c r="AT2926" s="26"/>
    </x:row>
    <x:row r="2927">
      <x:c r="C2927" s="11" t="str">
        <x:v>M4-I-URG-OOG-80</x:v>
      </x:c>
      <x:c r="D2927" s="11" t="str">
        <x:v>M4</x:v>
      </x:c>
      <x:c r="E2927" s="11" t="str">
        <x:v>Tornado sequence</x:v>
      </x:c>
      <x:c r="F2927" s="11" t="str">
        <x:v>I-URG</x:v>
      </x:c>
      <x:c r="G2927" s="11" t="str">
        <x:v>Utility reconstruction group</x:v>
      </x:c>
      <x:c r="H2927" s="11" t="str">
        <x:v>OOG-80</x:v>
      </x:c>
      <x:c r="I2927" s="19" t="n">
        <x:v>72</x:v>
      </x:c>
      <x:c r="J2927" s="21" t="n">
        <x:v>8</x:v>
      </x:c>
      <x:c r="K2927" s="18" t="n">
        <x:f>'05 Cargo Register'!K239</x:f>
        <x:v>432</x:v>
      </x:c>
      <x:c r="L2927" s="18" t="n">
        <x:f>'05 Cargo Register'!N239</x:f>
        <x:v>8</x:v>
      </x:c>
      <x:c r="M2927" s="18" t="n">
        <x:f>'05 Cargo Register'!O239</x:f>
        <x:v>1408</x:v>
      </x:c>
      <x:c r="N2927" s="18" t="n">
        <x:f>J2927*K2927</x:f>
        <x:v>3456</x:v>
      </x:c>
      <x:c r="O2927" s="18" t="n">
        <x:f>J2927*L2927</x:f>
        <x:v>64</x:v>
      </x:c>
      <x:c r="P2927" s="18" t="n">
        <x:f>J2927*M2927</x:f>
        <x:v>11264</x:v>
      </x:c>
      <x:c r="Q2927" s="22" t="n">
        <x:f>'01 Controls'!$E$28*'02 Cargo Classes'!$M$15</x:f>
        <x:v>0</x:v>
      </x:c>
      <x:c r="R2927" s="22" t="n">
        <x:f>'01 Controls'!$F$28*'02 Cargo Classes'!$N$15</x:f>
        <x:v>0</x:v>
      </x:c>
      <x:c r="S2927" s="22" t="n">
        <x:f>'01 Controls'!$G$28*'02 Cargo Classes'!$O$15</x:f>
        <x:v>0.57</x:v>
      </x:c>
      <x:c r="T2927" s="22" t="n">
        <x:f>'01 Controls'!$H$28*'02 Cargo Classes'!$P$15</x:f>
        <x:v>0</x:v>
      </x:c>
      <x:c r="U2927" s="22" t="n">
        <x:f>SUM(Q2927:T2927)</x:f>
        <x:v>0.57</x:v>
      </x:c>
      <x:c r="V2927" s="18" t="n">
        <x:f>IF(U2927=0,0,N2927*Q2927/U2927)</x:f>
        <x:v>0</x:v>
      </x:c>
      <x:c r="W2927" s="18" t="n">
        <x:f>IF(U2927=0,0,P2927*Q2927/U2927)</x:f>
        <x:v>0</x:v>
      </x:c>
      <x:c r="X2927" s="18" t="n">
        <x:f>MAX(V2927,W2927*'01 Controls'!$E$12)</x:f>
        <x:v>0</x:v>
      </x:c>
      <x:c r="Y2927" s="18" t="n">
        <x:f>IF(U2927=0,0,N2927*R2927/U2927)</x:f>
        <x:v>0</x:v>
      </x:c>
      <x:c r="Z2927" s="18" t="n">
        <x:f>IF(U2927=0,0,P2927*R2927/U2927)</x:f>
        <x:v>0</x:v>
      </x:c>
      <x:c r="AA2927" s="18" t="n">
        <x:f>MAX(Y2927,Z2927*'01 Controls'!$E$13)</x:f>
        <x:v>0</x:v>
      </x:c>
      <x:c r="AB2927" s="18" t="n">
        <x:f>IF(U2927=0,0,N2927*S2927/U2927)</x:f>
        <x:v>3456</x:v>
      </x:c>
      <x:c r="AC2927" s="18" t="n">
        <x:f>IF(U2927=0,0,P2927*S2927/U2927)</x:f>
        <x:v>11264</x:v>
      </x:c>
      <x:c r="AD2927" s="18" t="n">
        <x:f>MAX(AB2927,AC2927*'01 Controls'!$E$14)</x:f>
        <x:v>3456</x:v>
      </x:c>
      <x:c r="AE2927" s="18" t="n">
        <x:f>IF(U2927=0,0,N2927*T2927/U2927)</x:f>
        <x:v>0</x:v>
      </x:c>
      <x:c r="AF2927" s="18" t="n">
        <x:f>IF(U2927=0,0,P2927*T2927/U2927)</x:f>
        <x:v>0</x:v>
      </x:c>
      <x:c r="AG2927" s="18" t="n">
        <x:f>MAX(AE2927,AF2927*'01 Controls'!$E$15)</x:f>
        <x:v>0</x:v>
      </x:c>
      <x:c r="AH2927" s="18" t="n">
        <x:f>SUM(V2927,Y2927,AB2927,AE2927)</x:f>
        <x:v>3456</x:v>
      </x:c>
      <x:c r="AI2927" s="18" t="n">
        <x:f>N2927-AH2927</x:f>
        <x:v>0</x:v>
      </x:c>
      <x:c r="AJ2927" s="18" t="n">
        <x:f>V2927*INDEX('07 Mode Capacity'!$P$6:$P$17,MATCH("AIR-"&amp;I2927,'07 Mode Capacity'!$C$6:$C$17,0))</x:f>
        <x:v>0</x:v>
      </x:c>
      <x:c r="AK2927" s="18" t="n">
        <x:f>Y2927*INDEX('07 Mode Capacity'!$P$6:$P$17,MATCH("OCEAN-"&amp;I2927,'07 Mode Capacity'!$C$6:$C$17,0))</x:f>
        <x:v>0</x:v>
      </x:c>
      <x:c r="AL2927" s="18" t="n">
        <x:f>AB2927*INDEX('07 Mode Capacity'!$P$6:$P$17,MATCH("LAND-"&amp;I2927,'07 Mode Capacity'!$C$6:$C$17,0))</x:f>
        <x:v>2471.0753368402566</x:v>
      </x:c>
      <x:c r="AM2927" s="18" t="n">
        <x:f>AE2927*INDEX('07 Mode Capacity'!$P$6:$P$17,MATCH("INLAND-"&amp;I2927,'07 Mode Capacity'!$C$6:$C$17,0))</x:f>
        <x:v>0</x:v>
      </x:c>
      <x:c r="AN2927" s="18" t="n">
        <x:f>SUM(AJ2927:AM2927)</x:f>
        <x:v>2471.0753368402566</x:v>
      </x:c>
      <x:c r="AO2927" s="17" t="n">
        <x:f>IF(N2927=0,1,AN2927/N2927)</x:f>
        <x:v>0.7150102247801668</x:v>
      </x:c>
      <x:c r="AP2927" s="11" t="str">
        <x:f>IF(AO2927&gt;='01 Controls'!$E$16,"PASS","FAIL")</x:f>
        <x:v>FAIL</x:v>
      </x:c>
      <x:c r="AQ2927" s="11" t="str">
        <x:v>UNQUANTIFIED</x:v>
      </x:c>
      <x:c r="AR2927" s="11" t="str">
        <x:v>Position-class planning record; serial item and receiver open</x:v>
      </x:c>
      <x:c r="AS2927" s="26"/>
      <x:c r="AT2927" s="26"/>
    </x:row>
    <x:row r="2928">
      <x:c r="C2928" s="11" t="str">
        <x:v>M4-H-CHC-APL-45</x:v>
      </x:c>
      <x:c r="D2928" s="11" t="str">
        <x:v>M4</x:v>
      </x:c>
      <x:c r="E2928" s="11" t="str">
        <x:v>Tornado sequence</x:v>
      </x:c>
      <x:c r="F2928" s="11" t="str">
        <x:v>H-CHC</x:v>
      </x:c>
      <x:c r="G2928" s="11" t="str">
        <x:v>Community health continuity group</x:v>
      </x:c>
      <x:c r="H2928" s="11" t="str">
        <x:v>APL-45</x:v>
      </x:c>
      <x:c r="I2928" s="19" t="n">
        <x:v>24</x:v>
      </x:c>
      <x:c r="J2928" s="21" t="n">
        <x:v>6</x:v>
      </x:c>
      <x:c r="K2928" s="18" t="n">
        <x:f>'05 Cargo Register'!K240</x:f>
        <x:v>472.5</x:v>
      </x:c>
      <x:c r="L2928" s="18" t="n">
        <x:f>'05 Cargo Register'!N240</x:f>
        <x:v>124</x:v>
      </x:c>
      <x:c r="M2928" s="18" t="n">
        <x:f>'05 Cargo Register'!O240</x:f>
        <x:v>930</x:v>
      </x:c>
      <x:c r="N2928" s="18" t="n">
        <x:f>J2928*K2928</x:f>
        <x:v>2835</x:v>
      </x:c>
      <x:c r="O2928" s="18" t="n">
        <x:f>J2928*L2928</x:f>
        <x:v>744</x:v>
      </x:c>
      <x:c r="P2928" s="18" t="n">
        <x:f>J2928*M2928</x:f>
        <x:v>5580</x:v>
      </x:c>
      <x:c r="Q2928" s="22" t="n">
        <x:f>'01 Controls'!$E$28*'02 Cargo Classes'!$M$6</x:f>
        <x:v>0.15000000000000002</x:v>
      </x:c>
      <x:c r="R2928" s="22" t="n">
        <x:f>'01 Controls'!$F$28*'02 Cargo Classes'!$N$6</x:f>
        <x:v>0</x:v>
      </x:c>
      <x:c r="S2928" s="22" t="n">
        <x:f>'01 Controls'!$G$28*'02 Cargo Classes'!$O$6</x:f>
        <x:v>0.95</x:v>
      </x:c>
      <x:c r="T2928" s="22" t="n">
        <x:f>'01 Controls'!$H$28*'02 Cargo Classes'!$P$6</x:f>
        <x:v>0</x:v>
      </x:c>
      <x:c r="U2928" s="22" t="n">
        <x:f>SUM(Q2928:T2928)</x:f>
        <x:v>1.1</x:v>
      </x:c>
      <x:c r="V2928" s="18" t="n">
        <x:f>IF(U2928=0,0,N2928*Q2928/U2928)</x:f>
        <x:v>386.5909090909091</x:v>
      </x:c>
      <x:c r="W2928" s="18" t="n">
        <x:f>IF(U2928=0,0,P2928*Q2928/U2928)</x:f>
        <x:v>760.909090909091</x:v>
      </x:c>
      <x:c r="X2928" s="18" t="n">
        <x:f>MAX(V2928,W2928*'01 Controls'!$E$12)</x:f>
        <x:v>386.5909090909091</x:v>
      </x:c>
      <x:c r="Y2928" s="18" t="n">
        <x:f>IF(U2928=0,0,N2928*R2928/U2928)</x:f>
        <x:v>0</x:v>
      </x:c>
      <x:c r="Z2928" s="18" t="n">
        <x:f>IF(U2928=0,0,P2928*R2928/U2928)</x:f>
        <x:v>0</x:v>
      </x:c>
      <x:c r="AA2928" s="18" t="n">
        <x:f>MAX(Y2928,Z2928*'01 Controls'!$E$13)</x:f>
        <x:v>0</x:v>
      </x:c>
      <x:c r="AB2928" s="18" t="n">
        <x:f>IF(U2928=0,0,N2928*S2928/U2928)</x:f>
        <x:v>2448.4090909090905</x:v>
      </x:c>
      <x:c r="AC2928" s="18" t="n">
        <x:f>IF(U2928=0,0,P2928*S2928/U2928)</x:f>
        <x:v>4819.090909090909</x:v>
      </x:c>
      <x:c r="AD2928" s="18" t="n">
        <x:f>MAX(AB2928,AC2928*'01 Controls'!$E$14)</x:f>
        <x:v>2448.4090909090905</x:v>
      </x:c>
      <x:c r="AE2928" s="18" t="n">
        <x:f>IF(U2928=0,0,N2928*T2928/U2928)</x:f>
        <x:v>0</x:v>
      </x:c>
      <x:c r="AF2928" s="18" t="n">
        <x:f>IF(U2928=0,0,P2928*T2928/U2928)</x:f>
        <x:v>0</x:v>
      </x:c>
      <x:c r="AG2928" s="18" t="n">
        <x:f>MAX(AE2928,AF2928*'01 Controls'!$E$15)</x:f>
        <x:v>0</x:v>
      </x:c>
      <x:c r="AH2928" s="18" t="n">
        <x:f>SUM(V2928,Y2928,AB2928,AE2928)</x:f>
        <x:v>2834.9999999999995</x:v>
      </x:c>
      <x:c r="AI2928" s="18" t="n">
        <x:f>N2928-AH2928</x:f>
        <x:v>4.547473508864641e-13</x:v>
      </x:c>
      <x:c r="AJ2928" s="18" t="n">
        <x:f>V2928*INDEX('07 Mode Capacity'!$P$6:$P$17,MATCH("AIR-"&amp;I2928,'07 Mode Capacity'!$C$6:$C$17,0))</x:f>
        <x:v>78.44473395316297</x:v>
      </x:c>
      <x:c r="AK2928" s="18" t="n">
        <x:f>Y2928*INDEX('07 Mode Capacity'!$P$6:$P$17,MATCH("OCEAN-"&amp;I2928,'07 Mode Capacity'!$C$6:$C$17,0))</x:f>
        <x:v>0</x:v>
      </x:c>
      <x:c r="AL2928" s="18" t="n">
        <x:f>AB2928*INDEX('07 Mode Capacity'!$P$6:$P$17,MATCH("LAND-"&amp;I2928,'07 Mode Capacity'!$C$6:$C$17,0))</x:f>
        <x:v>936.5187402137025</x:v>
      </x:c>
      <x:c r="AM2928" s="18" t="n">
        <x:f>AE2928*INDEX('07 Mode Capacity'!$P$6:$P$17,MATCH("INLAND-"&amp;I2928,'07 Mode Capacity'!$C$6:$C$17,0))</x:f>
        <x:v>0</x:v>
      </x:c>
      <x:c r="AN2928" s="18" t="n">
        <x:f>SUM(AJ2928:AM2928)</x:f>
        <x:v>1014.9634741668655</x:v>
      </x:c>
      <x:c r="AO2928" s="17" t="n">
        <x:f>IF(N2928=0,1,AN2928/N2928)</x:f>
        <x:v>0.3580118074662665</x:v>
      </x:c>
      <x:c r="AP2928" s="11" t="str">
        <x:f>IF(AO2928&gt;='01 Controls'!$E$16,"PASS","FAIL")</x:f>
        <x:v>FAIL</x:v>
      </x:c>
      <x:c r="AQ2928" s="11" t="str">
        <x:v>UNQUANTIFIED</x:v>
      </x:c>
      <x:c r="AR2928" s="11" t="str">
        <x:v>Position-class planning record; serial item and receiver open</x:v>
      </x:c>
      <x:c r="AS2928" s="26"/>
      <x:c r="AT2928" s="26"/>
    </x:row>
    <x:row r="2929">
      <x:c r="C2929" s="11" t="str">
        <x:v>M4-H-CHC-ISO-18</x:v>
      </x:c>
      <x:c r="D2929" s="11" t="str">
        <x:v>M4</x:v>
      </x:c>
      <x:c r="E2929" s="11" t="str">
        <x:v>Tornado sequence</x:v>
      </x:c>
      <x:c r="F2929" s="11" t="str">
        <x:v>H-CHC</x:v>
      </x:c>
      <x:c r="G2929" s="11" t="str">
        <x:v>Community health continuity group</x:v>
      </x:c>
      <x:c r="H2929" s="11" t="str">
        <x:v>ISO-18</x:v>
      </x:c>
      <x:c r="I2929" s="19" t="n">
        <x:v>48</x:v>
      </x:c>
      <x:c r="J2929" s="21" t="n">
        <x:v>6</x:v>
      </x:c>
      <x:c r="K2929" s="18" t="n">
        <x:f>'05 Cargo Register'!K241</x:f>
        <x:v>551.25</x:v>
      </x:c>
      <x:c r="L2929" s="18" t="n">
        <x:f>'05 Cargo Register'!N241</x:f>
        <x:v>37</x:v>
      </x:c>
      <x:c r="M2929" s="18" t="n">
        <x:f>'05 Cargo Register'!O241</x:f>
        <x:v>976.8000000000001</x:v>
      </x:c>
      <x:c r="N2929" s="18" t="n">
        <x:f>J2929*K2929</x:f>
        <x:v>3307.5</x:v>
      </x:c>
      <x:c r="O2929" s="18" t="n">
        <x:f>J2929*L2929</x:f>
        <x:v>222</x:v>
      </x:c>
      <x:c r="P2929" s="18" t="n">
        <x:f>J2929*M2929</x:f>
        <x:v>5860.8</x:v>
      </x:c>
      <x:c r="Q2929" s="22" t="n">
        <x:f>'01 Controls'!$E$28*'02 Cargo Classes'!$M$7</x:f>
        <x:v>0.010000000000000002</x:v>
      </x:c>
      <x:c r="R2929" s="22" t="n">
        <x:f>'01 Controls'!$F$28*'02 Cargo Classes'!$N$7</x:f>
        <x:v>0</x:v>
      </x:c>
      <x:c r="S2929" s="22" t="n">
        <x:f>'01 Controls'!$G$28*'02 Cargo Classes'!$O$7</x:f>
        <x:v>1.14</x:v>
      </x:c>
      <x:c r="T2929" s="22" t="n">
        <x:f>'01 Controls'!$H$28*'02 Cargo Classes'!$P$7</x:f>
        <x:v>0</x:v>
      </x:c>
      <x:c r="U2929" s="22" t="n">
        <x:f>SUM(Q2929:T2929)</x:f>
        <x:v>1.15</x:v>
      </x:c>
      <x:c r="V2929" s="18" t="n">
        <x:f>IF(U2929=0,0,N2929*Q2929/U2929)</x:f>
        <x:v>28.7608695652174</x:v>
      </x:c>
      <x:c r="W2929" s="18" t="n">
        <x:f>IF(U2929=0,0,P2929*Q2929/U2929)</x:f>
        <x:v>50.96347826086958</x:v>
      </x:c>
      <x:c r="X2929" s="18" t="n">
        <x:f>MAX(V2929,W2929*'01 Controls'!$E$12)</x:f>
        <x:v>28.7608695652174</x:v>
      </x:c>
      <x:c r="Y2929" s="18" t="n">
        <x:f>IF(U2929=0,0,N2929*R2929/U2929)</x:f>
        <x:v>0</x:v>
      </x:c>
      <x:c r="Z2929" s="18" t="n">
        <x:f>IF(U2929=0,0,P2929*R2929/U2929)</x:f>
        <x:v>0</x:v>
      </x:c>
      <x:c r="AA2929" s="18" t="n">
        <x:f>MAX(Y2929,Z2929*'01 Controls'!$E$13)</x:f>
        <x:v>0</x:v>
      </x:c>
      <x:c r="AB2929" s="18" t="n">
        <x:f>IF(U2929=0,0,N2929*S2929/U2929)</x:f>
        <x:v>3278.7391304347825</x:v>
      </x:c>
      <x:c r="AC2929" s="18" t="n">
        <x:f>IF(U2929=0,0,P2929*S2929/U2929)</x:f>
        <x:v>5809.836521739131</x:v>
      </x:c>
      <x:c r="AD2929" s="18" t="n">
        <x:f>MAX(AB2929,AC2929*'01 Controls'!$E$14)</x:f>
        <x:v>3278.7391304347825</x:v>
      </x:c>
      <x:c r="AE2929" s="18" t="n">
        <x:f>IF(U2929=0,0,N2929*T2929/U2929)</x:f>
        <x:v>0</x:v>
      </x:c>
      <x:c r="AF2929" s="18" t="n">
        <x:f>IF(U2929=0,0,P2929*T2929/U2929)</x:f>
        <x:v>0</x:v>
      </x:c>
      <x:c r="AG2929" s="18" t="n">
        <x:f>MAX(AE2929,AF2929*'01 Controls'!$E$15)</x:f>
        <x:v>0</x:v>
      </x:c>
      <x:c r="AH2929" s="18" t="n">
        <x:f>SUM(V2929,Y2929,AB2929,AE2929)</x:f>
        <x:v>3307.5</x:v>
      </x:c>
      <x:c r="AI2929" s="18" t="n">
        <x:f>N2929-AH2929</x:f>
        <x:v>0</x:v>
      </x:c>
      <x:c r="AJ2929" s="18" t="n">
        <x:f>V2929*INDEX('07 Mode Capacity'!$P$6:$P$17,MATCH("AIR-"&amp;I2929,'07 Mode Capacity'!$C$6:$C$17,0))</x:f>
        <x:v>8.062697302537702</x:v>
      </x:c>
      <x:c r="AK2929" s="18" t="n">
        <x:f>Y2929*INDEX('07 Mode Capacity'!$P$6:$P$17,MATCH("OCEAN-"&amp;I2929,'07 Mode Capacity'!$C$6:$C$17,0))</x:f>
        <x:v>0</x:v>
      </x:c>
      <x:c r="AL2929" s="18" t="n">
        <x:f>AB2929*INDEX('07 Mode Capacity'!$P$6:$P$17,MATCH("LAND-"&amp;I2929,'07 Mode Capacity'!$C$6:$C$17,0))</x:f>
        <x:v>400.163125563544</x:v>
      </x:c>
      <x:c r="AM2929" s="18" t="n">
        <x:f>AE2929*INDEX('07 Mode Capacity'!$P$6:$P$17,MATCH("INLAND-"&amp;I2929,'07 Mode Capacity'!$C$6:$C$17,0))</x:f>
        <x:v>0</x:v>
      </x:c>
      <x:c r="AN2929" s="18" t="n">
        <x:f>SUM(AJ2929:AM2929)</x:f>
        <x:v>408.22582286608167</x:v>
      </x:c>
      <x:c r="AO2929" s="17" t="n">
        <x:f>IF(N2929=0,1,AN2929/N2929)</x:f>
        <x:v>0.1234242850691101</x:v>
      </x:c>
      <x:c r="AP2929" s="11" t="str">
        <x:f>IF(AO2929&gt;='01 Controls'!$E$16,"PASS","FAIL")</x:f>
        <x:v>FAIL</x:v>
      </x:c>
      <x:c r="AQ2929" s="11" t="str">
        <x:v>UNQUANTIFIED</x:v>
      </x:c>
      <x:c r="AR2929" s="11" t="str">
        <x:v>Position-class planning record; serial item and receiver open</x:v>
      </x:c>
      <x:c r="AS2929" s="26"/>
      <x:c r="AT2929" s="26"/>
    </x:row>
    <x:row r="2930">
      <x:c r="C2930" s="11" t="str">
        <x:v>M4-H-CHC-COL-12</x:v>
      </x:c>
      <x:c r="D2930" s="11" t="str">
        <x:v>M4</x:v>
      </x:c>
      <x:c r="E2930" s="11" t="str">
        <x:v>Tornado sequence</x:v>
      </x:c>
      <x:c r="F2930" s="11" t="str">
        <x:v>H-CHC</x:v>
      </x:c>
      <x:c r="G2930" s="11" t="str">
        <x:v>Community health continuity group</x:v>
      </x:c>
      <x:c r="H2930" s="11" t="str">
        <x:v>COL-12</x:v>
      </x:c>
      <x:c r="I2930" s="19" t="n">
        <x:v>24</x:v>
      </x:c>
      <x:c r="J2930" s="21" t="n">
        <x:v>6</x:v>
      </x:c>
      <x:c r="K2930" s="18" t="n">
        <x:f>'05 Cargo Register'!K242</x:f>
        <x:v>472.5</x:v>
      </x:c>
      <x:c r="L2930" s="18" t="n">
        <x:f>'05 Cargo Register'!N242</x:f>
        <x:v>50</x:v>
      </x:c>
      <x:c r="M2930" s="18" t="n">
        <x:f>'05 Cargo Register'!O242</x:f>
        <x:v>1320</x:v>
      </x:c>
      <x:c r="N2930" s="18" t="n">
        <x:f>J2930*K2930</x:f>
        <x:v>2835</x:v>
      </x:c>
      <x:c r="O2930" s="18" t="n">
        <x:f>J2930*L2930</x:f>
        <x:v>300</x:v>
      </x:c>
      <x:c r="P2930" s="18" t="n">
        <x:f>J2930*M2930</x:f>
        <x:v>7920</x:v>
      </x:c>
      <x:c r="Q2930" s="22" t="n">
        <x:f>'01 Controls'!$E$28*'02 Cargo Classes'!$M$8</x:f>
        <x:v>0.1</x:v>
      </x:c>
      <x:c r="R2930" s="22" t="n">
        <x:f>'01 Controls'!$F$28*'02 Cargo Classes'!$N$8</x:f>
        <x:v>0</x:v>
      </x:c>
      <x:c r="S2930" s="22" t="n">
        <x:f>'01 Controls'!$G$28*'02 Cargo Classes'!$O$8</x:f>
        <x:v>1.14</x:v>
      </x:c>
      <x:c r="T2930" s="22" t="n">
        <x:f>'01 Controls'!$H$28*'02 Cargo Classes'!$P$8</x:f>
        <x:v>0</x:v>
      </x:c>
      <x:c r="U2930" s="22" t="n">
        <x:f>SUM(Q2930:T2930)</x:f>
        <x:v>1.24</x:v>
      </x:c>
      <x:c r="V2930" s="18" t="n">
        <x:f>IF(U2930=0,0,N2930*Q2930/U2930)</x:f>
        <x:v>228.6290322580645</x:v>
      </x:c>
      <x:c r="W2930" s="18" t="n">
        <x:f>IF(U2930=0,0,P2930*Q2930/U2930)</x:f>
        <x:v>638.7096774193549</x:v>
      </x:c>
      <x:c r="X2930" s="18" t="n">
        <x:f>MAX(V2930,W2930*'01 Controls'!$E$12)</x:f>
        <x:v>228.6290322580645</x:v>
      </x:c>
      <x:c r="Y2930" s="18" t="n">
        <x:f>IF(U2930=0,0,N2930*R2930/U2930)</x:f>
        <x:v>0</x:v>
      </x:c>
      <x:c r="Z2930" s="18" t="n">
        <x:f>IF(U2930=0,0,P2930*R2930/U2930)</x:f>
        <x:v>0</x:v>
      </x:c>
      <x:c r="AA2930" s="18" t="n">
        <x:f>MAX(Y2930,Z2930*'01 Controls'!$E$13)</x:f>
        <x:v>0</x:v>
      </x:c>
      <x:c r="AB2930" s="18" t="n">
        <x:f>IF(U2930=0,0,N2930*S2930/U2930)</x:f>
        <x:v>2606.370967741935</x:v>
      </x:c>
      <x:c r="AC2930" s="18" t="n">
        <x:f>IF(U2930=0,0,P2930*S2930/U2930)</x:f>
        <x:v>7281.290322580645</x:v>
      </x:c>
      <x:c r="AD2930" s="18" t="n">
        <x:f>MAX(AB2930,AC2930*'01 Controls'!$E$14)</x:f>
        <x:v>2606.370967741935</x:v>
      </x:c>
      <x:c r="AE2930" s="18" t="n">
        <x:f>IF(U2930=0,0,N2930*T2930/U2930)</x:f>
        <x:v>0</x:v>
      </x:c>
      <x:c r="AF2930" s="18" t="n">
        <x:f>IF(U2930=0,0,P2930*T2930/U2930)</x:f>
        <x:v>0</x:v>
      </x:c>
      <x:c r="AG2930" s="18" t="n">
        <x:f>MAX(AE2930,AF2930*'01 Controls'!$E$15)</x:f>
        <x:v>0</x:v>
      </x:c>
      <x:c r="AH2930" s="18" t="n">
        <x:f>SUM(V2930,Y2930,AB2930,AE2930)</x:f>
        <x:v>2834.9999999999995</x:v>
      </x:c>
      <x:c r="AI2930" s="18" t="n">
        <x:f>N2930-AH2930</x:f>
        <x:v>4.547473508864641e-13</x:v>
      </x:c>
      <x:c r="AJ2930" s="18" t="n">
        <x:f>V2930*INDEX('07 Mode Capacity'!$P$6:$P$17,MATCH("AIR-"&amp;I2930,'07 Mode Capacity'!$C$6:$C$17,0))</x:f>
        <x:v>46.39204696154799</x:v>
      </x:c>
      <x:c r="AK2930" s="18" t="n">
        <x:f>Y2930*INDEX('07 Mode Capacity'!$P$6:$P$17,MATCH("OCEAN-"&amp;I2930,'07 Mode Capacity'!$C$6:$C$17,0))</x:f>
        <x:v>0</x:v>
      </x:c>
      <x:c r="AL2930" s="18" t="n">
        <x:f>AB2930*INDEX('07 Mode Capacity'!$P$6:$P$17,MATCH("LAND-"&amp;I2930,'07 Mode Capacity'!$C$6:$C$17,0))</x:f>
        <x:v>996.9393040984576</x:v>
      </x:c>
      <x:c r="AM2930" s="18" t="n">
        <x:f>AE2930*INDEX('07 Mode Capacity'!$P$6:$P$17,MATCH("INLAND-"&amp;I2930,'07 Mode Capacity'!$C$6:$C$17,0))</x:f>
        <x:v>0</x:v>
      </x:c>
      <x:c r="AN2930" s="18" t="n">
        <x:f>SUM(AJ2930:AM2930)</x:f>
        <x:v>1043.3313510600055</x:v>
      </x:c>
      <x:c r="AO2930" s="17" t="n">
        <x:f>IF(N2930=0,1,AN2930/N2930)</x:f>
        <x:v>0.3680181132486792</x:v>
      </x:c>
      <x:c r="AP2930" s="11" t="str">
        <x:f>IF(AO2930&gt;='01 Controls'!$E$16,"PASS","FAIL")</x:f>
        <x:v>FAIL</x:v>
      </x:c>
      <x:c r="AQ2930" s="11" t="str">
        <x:v>UNQUANTIFIED</x:v>
      </x:c>
      <x:c r="AR2930" s="11" t="str">
        <x:v>Position-class planning record; serial item and receiver open</x:v>
      </x:c>
      <x:c r="AS2930" s="26"/>
      <x:c r="AT2930" s="26"/>
    </x:row>
    <x:row r="2931">
      <x:c r="C2931" s="11" t="str">
        <x:v>M4-H-CHC-BAT-22</x:v>
      </x:c>
      <x:c r="D2931" s="11" t="str">
        <x:v>M4</x:v>
      </x:c>
      <x:c r="E2931" s="11" t="str">
        <x:v>Tornado sequence</x:v>
      </x:c>
      <x:c r="F2931" s="11" t="str">
        <x:v>H-CHC</x:v>
      </x:c>
      <x:c r="G2931" s="11" t="str">
        <x:v>Community health continuity group</x:v>
      </x:c>
      <x:c r="H2931" s="11" t="str">
        <x:v>BAT-22</x:v>
      </x:c>
      <x:c r="I2931" s="19" t="n">
        <x:v>48</x:v>
      </x:c>
      <x:c r="J2931" s="21" t="n">
        <x:v>6</x:v>
      </x:c>
      <x:c r="K2931" s="18" t="n">
        <x:f>'05 Cargo Register'!K243</x:f>
        <x:v>210</x:v>
      </x:c>
      <x:c r="L2931" s="18" t="n">
        <x:f>'05 Cargo Register'!N243</x:f>
        <x:v>12</x:v>
      </x:c>
      <x:c r="M2931" s="18" t="n">
        <x:f>'05 Cargo Register'!O243</x:f>
        <x:v>316.8</x:v>
      </x:c>
      <x:c r="N2931" s="18" t="n">
        <x:f>J2931*K2931</x:f>
        <x:v>1260</x:v>
      </x:c>
      <x:c r="O2931" s="18" t="n">
        <x:f>J2931*L2931</x:f>
        <x:v>72</x:v>
      </x:c>
      <x:c r="P2931" s="18" t="n">
        <x:f>J2931*M2931</x:f>
        <x:v>1900.8000000000002</x:v>
      </x:c>
      <x:c r="Q2931" s="22" t="n">
        <x:f>'01 Controls'!$E$28*'02 Cargo Classes'!$M$9</x:f>
        <x:v>0</x:v>
      </x:c>
      <x:c r="R2931" s="22" t="n">
        <x:f>'01 Controls'!$F$28*'02 Cargo Classes'!$N$9</x:f>
        <x:v>0</x:v>
      </x:c>
      <x:c r="S2931" s="22" t="n">
        <x:f>'01 Controls'!$G$28*'02 Cargo Classes'!$O$9</x:f>
        <x:v>0.95</x:v>
      </x:c>
      <x:c r="T2931" s="22" t="n">
        <x:f>'01 Controls'!$H$28*'02 Cargo Classes'!$P$9</x:f>
        <x:v>0</x:v>
      </x:c>
      <x:c r="U2931" s="22" t="n">
        <x:f>SUM(Q2931:T2931)</x:f>
        <x:v>0.95</x:v>
      </x:c>
      <x:c r="V2931" s="18" t="n">
        <x:f>IF(U2931=0,0,N2931*Q2931/U2931)</x:f>
        <x:v>0</x:v>
      </x:c>
      <x:c r="W2931" s="18" t="n">
        <x:f>IF(U2931=0,0,P2931*Q2931/U2931)</x:f>
        <x:v>0</x:v>
      </x:c>
      <x:c r="X2931" s="18" t="n">
        <x:f>MAX(V2931,W2931*'01 Controls'!$E$12)</x:f>
        <x:v>0</x:v>
      </x:c>
      <x:c r="Y2931" s="18" t="n">
        <x:f>IF(U2931=0,0,N2931*R2931/U2931)</x:f>
        <x:v>0</x:v>
      </x:c>
      <x:c r="Z2931" s="18" t="n">
        <x:f>IF(U2931=0,0,P2931*R2931/U2931)</x:f>
        <x:v>0</x:v>
      </x:c>
      <x:c r="AA2931" s="18" t="n">
        <x:f>MAX(Y2931,Z2931*'01 Controls'!$E$13)</x:f>
        <x:v>0</x:v>
      </x:c>
      <x:c r="AB2931" s="18" t="n">
        <x:f>IF(U2931=0,0,N2931*S2931/U2931)</x:f>
        <x:v>1260</x:v>
      </x:c>
      <x:c r="AC2931" s="18" t="n">
        <x:f>IF(U2931=0,0,P2931*S2931/U2931)</x:f>
        <x:v>1900.8000000000002</x:v>
      </x:c>
      <x:c r="AD2931" s="18" t="n">
        <x:f>MAX(AB2931,AC2931*'01 Controls'!$E$14)</x:f>
        <x:v>1260</x:v>
      </x:c>
      <x:c r="AE2931" s="18" t="n">
        <x:f>IF(U2931=0,0,N2931*T2931/U2931)</x:f>
        <x:v>0</x:v>
      </x:c>
      <x:c r="AF2931" s="18" t="n">
        <x:f>IF(U2931=0,0,P2931*T2931/U2931)</x:f>
        <x:v>0</x:v>
      </x:c>
      <x:c r="AG2931" s="18" t="n">
        <x:f>MAX(AE2931,AF2931*'01 Controls'!$E$15)</x:f>
        <x:v>0</x:v>
      </x:c>
      <x:c r="AH2931" s="18" t="n">
        <x:f>SUM(V2931,Y2931,AB2931,AE2931)</x:f>
        <x:v>1260</x:v>
      </x:c>
      <x:c r="AI2931" s="18" t="n">
        <x:f>N2931-AH2931</x:f>
        <x:v>0</x:v>
      </x:c>
      <x:c r="AJ2931" s="18" t="n">
        <x:f>V2931*INDEX('07 Mode Capacity'!$P$6:$P$17,MATCH("AIR-"&amp;I2931,'07 Mode Capacity'!$C$6:$C$17,0))</x:f>
        <x:v>0</x:v>
      </x:c>
      <x:c r="AK2931" s="18" t="n">
        <x:f>Y2931*INDEX('07 Mode Capacity'!$P$6:$P$17,MATCH("OCEAN-"&amp;I2931,'07 Mode Capacity'!$C$6:$C$17,0))</x:f>
        <x:v>0</x:v>
      </x:c>
      <x:c r="AL2931" s="18" t="n">
        <x:f>AB2931*INDEX('07 Mode Capacity'!$P$6:$P$17,MATCH("LAND-"&amp;I2931,'07 Mode Capacity'!$C$6:$C$17,0))</x:f>
        <x:v>153.78031558832936</x:v>
      </x:c>
      <x:c r="AM2931" s="18" t="n">
        <x:f>AE2931*INDEX('07 Mode Capacity'!$P$6:$P$17,MATCH("INLAND-"&amp;I2931,'07 Mode Capacity'!$C$6:$C$17,0))</x:f>
        <x:v>0</x:v>
      </x:c>
      <x:c r="AN2931" s="18" t="n">
        <x:f>SUM(AJ2931:AM2931)</x:f>
        <x:v>153.78031558832936</x:v>
      </x:c>
      <x:c r="AO2931" s="17" t="n">
        <x:f>IF(N2931=0,1,AN2931/N2931)</x:f>
        <x:v>0.12204786951454712</x:v>
      </x:c>
      <x:c r="AP2931" s="11" t="str">
        <x:f>IF(AO2931&gt;='01 Controls'!$E$16,"PASS","FAIL")</x:f>
        <x:v>FAIL</x:v>
      </x:c>
      <x:c r="AQ2931" s="11" t="str">
        <x:v>UNQUANTIFIED</x:v>
      </x:c>
      <x:c r="AR2931" s="11" t="str">
        <x:v>Position-class planning record; serial item and receiver open</x:v>
      </x:c>
      <x:c r="AS2931" s="26"/>
      <x:c r="AT2931" s="26"/>
    </x:row>
    <x:row r="2932">
      <x:c r="C2932" s="11" t="str">
        <x:v>M4-H-CHC-TNK-20</x:v>
      </x:c>
      <x:c r="D2932" s="11" t="str">
        <x:v>M4</x:v>
      </x:c>
      <x:c r="E2932" s="11" t="str">
        <x:v>Tornado sequence</x:v>
      </x:c>
      <x:c r="F2932" s="11" t="str">
        <x:v>H-CHC</x:v>
      </x:c>
      <x:c r="G2932" s="11" t="str">
        <x:v>Community health continuity group</x:v>
      </x:c>
      <x:c r="H2932" s="11" t="str">
        <x:v>TNK-20</x:v>
      </x:c>
      <x:c r="I2932" s="19" t="n">
        <x:v>48</x:v>
      </x:c>
      <x:c r="J2932" s="21" t="n">
        <x:v>6</x:v>
      </x:c>
      <x:c r="K2932" s="18" t="n">
        <x:f>'05 Cargo Register'!K244</x:f>
        <x:v>157.5</x:v>
      </x:c>
      <x:c r="L2932" s="18" t="n">
        <x:f>'05 Cargo Register'!N244</x:f>
        <x:v>10</x:v>
      </x:c>
      <x:c r="M2932" s="18" t="n">
        <x:f>'05 Cargo Register'!O244</x:f>
        <x:v>212.5</x:v>
      </x:c>
      <x:c r="N2932" s="18" t="n">
        <x:f>J2932*K2932</x:f>
        <x:v>945</x:v>
      </x:c>
      <x:c r="O2932" s="18" t="n">
        <x:f>J2932*L2932</x:f>
        <x:v>60</x:v>
      </x:c>
      <x:c r="P2932" s="18" t="n">
        <x:f>J2932*M2932</x:f>
        <x:v>1275</x:v>
      </x:c>
      <x:c r="Q2932" s="22" t="n">
        <x:f>'01 Controls'!$E$28*'02 Cargo Classes'!$M$10</x:f>
        <x:v>0</x:v>
      </x:c>
      <x:c r="R2932" s="22" t="n">
        <x:f>'01 Controls'!$F$28*'02 Cargo Classes'!$N$10</x:f>
        <x:v>0</x:v>
      </x:c>
      <x:c r="S2932" s="22" t="n">
        <x:f>'01 Controls'!$G$28*'02 Cargo Classes'!$O$10</x:f>
        <x:v>0.95</x:v>
      </x:c>
      <x:c r="T2932" s="22" t="n">
        <x:f>'01 Controls'!$H$28*'02 Cargo Classes'!$P$10</x:f>
        <x:v>0</x:v>
      </x:c>
      <x:c r="U2932" s="22" t="n">
        <x:f>SUM(Q2932:T2932)</x:f>
        <x:v>0.95</x:v>
      </x:c>
      <x:c r="V2932" s="18" t="n">
        <x:f>IF(U2932=0,0,N2932*Q2932/U2932)</x:f>
        <x:v>0</x:v>
      </x:c>
      <x:c r="W2932" s="18" t="n">
        <x:f>IF(U2932=0,0,P2932*Q2932/U2932)</x:f>
        <x:v>0</x:v>
      </x:c>
      <x:c r="X2932" s="18" t="n">
        <x:f>MAX(V2932,W2932*'01 Controls'!$E$12)</x:f>
        <x:v>0</x:v>
      </x:c>
      <x:c r="Y2932" s="18" t="n">
        <x:f>IF(U2932=0,0,N2932*R2932/U2932)</x:f>
        <x:v>0</x:v>
      </x:c>
      <x:c r="Z2932" s="18" t="n">
        <x:f>IF(U2932=0,0,P2932*R2932/U2932)</x:f>
        <x:v>0</x:v>
      </x:c>
      <x:c r="AA2932" s="18" t="n">
        <x:f>MAX(Y2932,Z2932*'01 Controls'!$E$13)</x:f>
        <x:v>0</x:v>
      </x:c>
      <x:c r="AB2932" s="18" t="n">
        <x:f>IF(U2932=0,0,N2932*S2932/U2932)</x:f>
        <x:v>945</x:v>
      </x:c>
      <x:c r="AC2932" s="18" t="n">
        <x:f>IF(U2932=0,0,P2932*S2932/U2932)</x:f>
        <x:v>1275</x:v>
      </x:c>
      <x:c r="AD2932" s="18" t="n">
        <x:f>MAX(AB2932,AC2932*'01 Controls'!$E$14)</x:f>
        <x:v>945</x:v>
      </x:c>
      <x:c r="AE2932" s="18" t="n">
        <x:f>IF(U2932=0,0,N2932*T2932/U2932)</x:f>
        <x:v>0</x:v>
      </x:c>
      <x:c r="AF2932" s="18" t="n">
        <x:f>IF(U2932=0,0,P2932*T2932/U2932)</x:f>
        <x:v>0</x:v>
      </x:c>
      <x:c r="AG2932" s="18" t="n">
        <x:f>MAX(AE2932,AF2932*'01 Controls'!$E$15)</x:f>
        <x:v>0</x:v>
      </x:c>
      <x:c r="AH2932" s="18" t="n">
        <x:f>SUM(V2932,Y2932,AB2932,AE2932)</x:f>
        <x:v>945</x:v>
      </x:c>
      <x:c r="AI2932" s="18" t="n">
        <x:f>N2932-AH2932</x:f>
        <x:v>0</x:v>
      </x:c>
      <x:c r="AJ2932" s="18" t="n">
        <x:f>V2932*INDEX('07 Mode Capacity'!$P$6:$P$17,MATCH("AIR-"&amp;I2932,'07 Mode Capacity'!$C$6:$C$17,0))</x:f>
        <x:v>0</x:v>
      </x:c>
      <x:c r="AK2932" s="18" t="n">
        <x:f>Y2932*INDEX('07 Mode Capacity'!$P$6:$P$17,MATCH("OCEAN-"&amp;I2932,'07 Mode Capacity'!$C$6:$C$17,0))</x:f>
        <x:v>0</x:v>
      </x:c>
      <x:c r="AL2932" s="18" t="n">
        <x:f>AB2932*INDEX('07 Mode Capacity'!$P$6:$P$17,MATCH("LAND-"&amp;I2932,'07 Mode Capacity'!$C$6:$C$17,0))</x:f>
        <x:v>115.33523669124702</x:v>
      </x:c>
      <x:c r="AM2932" s="18" t="n">
        <x:f>AE2932*INDEX('07 Mode Capacity'!$P$6:$P$17,MATCH("INLAND-"&amp;I2932,'07 Mode Capacity'!$C$6:$C$17,0))</x:f>
        <x:v>0</x:v>
      </x:c>
      <x:c r="AN2932" s="18" t="n">
        <x:f>SUM(AJ2932:AM2932)</x:f>
        <x:v>115.33523669124702</x:v>
      </x:c>
      <x:c r="AO2932" s="17" t="n">
        <x:f>IF(N2932=0,1,AN2932/N2932)</x:f>
        <x:v>0.12204786951454712</x:v>
      </x:c>
      <x:c r="AP2932" s="11" t="str">
        <x:f>IF(AO2932&gt;='01 Controls'!$E$16,"PASS","FAIL")</x:f>
        <x:v>FAIL</x:v>
      </x:c>
      <x:c r="AQ2932" s="11" t="str">
        <x:v>UNQUANTIFIED</x:v>
      </x:c>
      <x:c r="AR2932" s="11" t="str">
        <x:v>Position-class planning record; serial item and receiver open</x:v>
      </x:c>
      <x:c r="AS2932" s="26"/>
      <x:c r="AT2932" s="26"/>
    </x:row>
    <x:row r="2933">
      <x:c r="C2933" s="11" t="str">
        <x:v>M4-H-CHC-FLR-24</x:v>
      </x:c>
      <x:c r="D2933" s="11" t="str">
        <x:v>M4</x:v>
      </x:c>
      <x:c r="E2933" s="11" t="str">
        <x:v>Tornado sequence</x:v>
      </x:c>
      <x:c r="F2933" s="11" t="str">
        <x:v>H-CHC</x:v>
      </x:c>
      <x:c r="G2933" s="11" t="str">
        <x:v>Community health continuity group</x:v>
      </x:c>
      <x:c r="H2933" s="11" t="str">
        <x:v>FLR-24</x:v>
      </x:c>
      <x:c r="I2933" s="19" t="n">
        <x:v>48</x:v>
      </x:c>
      <x:c r="J2933" s="21" t="n">
        <x:v>6</x:v>
      </x:c>
      <x:c r="K2933" s="18" t="n">
        <x:f>'05 Cargo Register'!K245</x:f>
        <x:v>131.25</x:v>
      </x:c>
      <x:c r="L2933" s="18" t="n">
        <x:f>'05 Cargo Register'!N245</x:f>
        <x:v>7</x:v>
      </x:c>
      <x:c r="M2933" s="18" t="n">
        <x:f>'05 Cargo Register'!O245</x:f>
        <x:v>224</x:v>
      </x:c>
      <x:c r="N2933" s="18" t="n">
        <x:f>J2933*K2933</x:f>
        <x:v>787.5</x:v>
      </x:c>
      <x:c r="O2933" s="18" t="n">
        <x:f>J2933*L2933</x:f>
        <x:v>42</x:v>
      </x:c>
      <x:c r="P2933" s="18" t="n">
        <x:f>J2933*M2933</x:f>
        <x:v>1344</x:v>
      </x:c>
      <x:c r="Q2933" s="22" t="n">
        <x:f>'01 Controls'!$E$28*'02 Cargo Classes'!$M$11</x:f>
        <x:v>0</x:v>
      </x:c>
      <x:c r="R2933" s="22" t="n">
        <x:f>'01 Controls'!$F$28*'02 Cargo Classes'!$N$11</x:f>
        <x:v>0</x:v>
      </x:c>
      <x:c r="S2933" s="22" t="n">
        <x:f>'01 Controls'!$G$28*'02 Cargo Classes'!$O$11</x:f>
        <x:v>0.95</x:v>
      </x:c>
      <x:c r="T2933" s="22" t="n">
        <x:f>'01 Controls'!$H$28*'02 Cargo Classes'!$P$11</x:f>
        <x:v>0</x:v>
      </x:c>
      <x:c r="U2933" s="22" t="n">
        <x:f>SUM(Q2933:T2933)</x:f>
        <x:v>0.95</x:v>
      </x:c>
      <x:c r="V2933" s="18" t="n">
        <x:f>IF(U2933=0,0,N2933*Q2933/U2933)</x:f>
        <x:v>0</x:v>
      </x:c>
      <x:c r="W2933" s="18" t="n">
        <x:f>IF(U2933=0,0,P2933*Q2933/U2933)</x:f>
        <x:v>0</x:v>
      </x:c>
      <x:c r="X2933" s="18" t="n">
        <x:f>MAX(V2933,W2933*'01 Controls'!$E$12)</x:f>
        <x:v>0</x:v>
      </x:c>
      <x:c r="Y2933" s="18" t="n">
        <x:f>IF(U2933=0,0,N2933*R2933/U2933)</x:f>
        <x:v>0</x:v>
      </x:c>
      <x:c r="Z2933" s="18" t="n">
        <x:f>IF(U2933=0,0,P2933*R2933/U2933)</x:f>
        <x:v>0</x:v>
      </x:c>
      <x:c r="AA2933" s="18" t="n">
        <x:f>MAX(Y2933,Z2933*'01 Controls'!$E$13)</x:f>
        <x:v>0</x:v>
      </x:c>
      <x:c r="AB2933" s="18" t="n">
        <x:f>IF(U2933=0,0,N2933*S2933/U2933)</x:f>
        <x:v>787.5</x:v>
      </x:c>
      <x:c r="AC2933" s="18" t="n">
        <x:f>IF(U2933=0,0,P2933*S2933/U2933)</x:f>
        <x:v>1344</x:v>
      </x:c>
      <x:c r="AD2933" s="18" t="n">
        <x:f>MAX(AB2933,AC2933*'01 Controls'!$E$14)</x:f>
        <x:v>787.5</x:v>
      </x:c>
      <x:c r="AE2933" s="18" t="n">
        <x:f>IF(U2933=0,0,N2933*T2933/U2933)</x:f>
        <x:v>0</x:v>
      </x:c>
      <x:c r="AF2933" s="18" t="n">
        <x:f>IF(U2933=0,0,P2933*T2933/U2933)</x:f>
        <x:v>0</x:v>
      </x:c>
      <x:c r="AG2933" s="18" t="n">
        <x:f>MAX(AE2933,AF2933*'01 Controls'!$E$15)</x:f>
        <x:v>0</x:v>
      </x:c>
      <x:c r="AH2933" s="18" t="n">
        <x:f>SUM(V2933,Y2933,AB2933,AE2933)</x:f>
        <x:v>787.5</x:v>
      </x:c>
      <x:c r="AI2933" s="18" t="n">
        <x:f>N2933-AH2933</x:f>
        <x:v>0</x:v>
      </x:c>
      <x:c r="AJ2933" s="18" t="n">
        <x:f>V2933*INDEX('07 Mode Capacity'!$P$6:$P$17,MATCH("AIR-"&amp;I2933,'07 Mode Capacity'!$C$6:$C$17,0))</x:f>
        <x:v>0</x:v>
      </x:c>
      <x:c r="AK2933" s="18" t="n">
        <x:f>Y2933*INDEX('07 Mode Capacity'!$P$6:$P$17,MATCH("OCEAN-"&amp;I2933,'07 Mode Capacity'!$C$6:$C$17,0))</x:f>
        <x:v>0</x:v>
      </x:c>
      <x:c r="AL2933" s="18" t="n">
        <x:f>AB2933*INDEX('07 Mode Capacity'!$P$6:$P$17,MATCH("LAND-"&amp;I2933,'07 Mode Capacity'!$C$6:$C$17,0))</x:f>
        <x:v>96.11269724270585</x:v>
      </x:c>
      <x:c r="AM2933" s="18" t="n">
        <x:f>AE2933*INDEX('07 Mode Capacity'!$P$6:$P$17,MATCH("INLAND-"&amp;I2933,'07 Mode Capacity'!$C$6:$C$17,0))</x:f>
        <x:v>0</x:v>
      </x:c>
      <x:c r="AN2933" s="18" t="n">
        <x:f>SUM(AJ2933:AM2933)</x:f>
        <x:v>96.11269724270585</x:v>
      </x:c>
      <x:c r="AO2933" s="17" t="n">
        <x:f>IF(N2933=0,1,AN2933/N2933)</x:f>
        <x:v>0.12204786951454712</x:v>
      </x:c>
      <x:c r="AP2933" s="11" t="str">
        <x:f>IF(AO2933&gt;='01 Controls'!$E$16,"PASS","FAIL")</x:f>
        <x:v>FAIL</x:v>
      </x:c>
      <x:c r="AQ2933" s="11" t="str">
        <x:v>UNQUANTIFIED</x:v>
      </x:c>
      <x:c r="AR2933" s="11" t="str">
        <x:v>Position-class planning record; serial item and receiver open</x:v>
      </x:c>
      <x:c r="AS2933" s="26"/>
      <x:c r="AT2933" s="26"/>
    </x:row>
    <x:row r="2934">
      <x:c r="C2934" s="11" t="str">
        <x:v>M4-H-CHC-ROL-30</x:v>
      </x:c>
      <x:c r="D2934" s="11" t="str">
        <x:v>M4</x:v>
      </x:c>
      <x:c r="E2934" s="11" t="str">
        <x:v>Tornado sequence</x:v>
      </x:c>
      <x:c r="F2934" s="11" t="str">
        <x:v>H-CHC</x:v>
      </x:c>
      <x:c r="G2934" s="11" t="str">
        <x:v>Community health continuity group</x:v>
      </x:c>
      <x:c r="H2934" s="11" t="str">
        <x:v>ROL-30</x:v>
      </x:c>
      <x:c r="I2934" s="19" t="n">
        <x:v>48</x:v>
      </x:c>
      <x:c r="J2934" s="21" t="n">
        <x:v>6</x:v>
      </x:c>
      <x:c r="K2934" s="18" t="n">
        <x:f>'05 Cargo Register'!K246</x:f>
        <x:v>262.5</x:v>
      </x:c>
      <x:c r="L2934" s="18" t="n">
        <x:f>'05 Cargo Register'!N246</x:f>
        <x:v>11</x:v>
      </x:c>
      <x:c r="M2934" s="18" t="n">
        <x:f>'05 Cargo Register'!O246</x:f>
        <x:v>701.25</x:v>
      </x:c>
      <x:c r="N2934" s="18" t="n">
        <x:f>J2934*K2934</x:f>
        <x:v>1575</x:v>
      </x:c>
      <x:c r="O2934" s="18" t="n">
        <x:f>J2934*L2934</x:f>
        <x:v>66</x:v>
      </x:c>
      <x:c r="P2934" s="18" t="n">
        <x:f>J2934*M2934</x:f>
        <x:v>4207.5</x:v>
      </x:c>
      <x:c r="Q2934" s="22" t="n">
        <x:f>'01 Controls'!$E$28*'02 Cargo Classes'!$M$12</x:f>
        <x:v>0</x:v>
      </x:c>
      <x:c r="R2934" s="22" t="n">
        <x:f>'01 Controls'!$F$28*'02 Cargo Classes'!$N$12</x:f>
        <x:v>0</x:v>
      </x:c>
      <x:c r="S2934" s="22" t="n">
        <x:f>'01 Controls'!$G$28*'02 Cargo Classes'!$O$12</x:f>
        <x:v>1.4249999999999998</x:v>
      </x:c>
      <x:c r="T2934" s="22" t="n">
        <x:f>'01 Controls'!$H$28*'02 Cargo Classes'!$P$12</x:f>
        <x:v>0</x:v>
      </x:c>
      <x:c r="U2934" s="22" t="n">
        <x:f>SUM(Q2934:T2934)</x:f>
        <x:v>1.4249999999999998</x:v>
      </x:c>
      <x:c r="V2934" s="18" t="n">
        <x:f>IF(U2934=0,0,N2934*Q2934/U2934)</x:f>
        <x:v>0</x:v>
      </x:c>
      <x:c r="W2934" s="18" t="n">
        <x:f>IF(U2934=0,0,P2934*Q2934/U2934)</x:f>
        <x:v>0</x:v>
      </x:c>
      <x:c r="X2934" s="18" t="n">
        <x:f>MAX(V2934,W2934*'01 Controls'!$E$12)</x:f>
        <x:v>0</x:v>
      </x:c>
      <x:c r="Y2934" s="18" t="n">
        <x:f>IF(U2934=0,0,N2934*R2934/U2934)</x:f>
        <x:v>0</x:v>
      </x:c>
      <x:c r="Z2934" s="18" t="n">
        <x:f>IF(U2934=0,0,P2934*R2934/U2934)</x:f>
        <x:v>0</x:v>
      </x:c>
      <x:c r="AA2934" s="18" t="n">
        <x:f>MAX(Y2934,Z2934*'01 Controls'!$E$13)</x:f>
        <x:v>0</x:v>
      </x:c>
      <x:c r="AB2934" s="18" t="n">
        <x:f>IF(U2934=0,0,N2934*S2934/U2934)</x:f>
        <x:v>1574.9999999999998</x:v>
      </x:c>
      <x:c r="AC2934" s="18" t="n">
        <x:f>IF(U2934=0,0,P2934*S2934/U2934)</x:f>
        <x:v>4207.5</x:v>
      </x:c>
      <x:c r="AD2934" s="18" t="n">
        <x:f>MAX(AB2934,AC2934*'01 Controls'!$E$14)</x:f>
        <x:v>1574.9999999999998</x:v>
      </x:c>
      <x:c r="AE2934" s="18" t="n">
        <x:f>IF(U2934=0,0,N2934*T2934/U2934)</x:f>
        <x:v>0</x:v>
      </x:c>
      <x:c r="AF2934" s="18" t="n">
        <x:f>IF(U2934=0,0,P2934*T2934/U2934)</x:f>
        <x:v>0</x:v>
      </x:c>
      <x:c r="AG2934" s="18" t="n">
        <x:f>MAX(AE2934,AF2934*'01 Controls'!$E$15)</x:f>
        <x:v>0</x:v>
      </x:c>
      <x:c r="AH2934" s="18" t="n">
        <x:f>SUM(V2934,Y2934,AB2934,AE2934)</x:f>
        <x:v>1574.9999999999998</x:v>
      </x:c>
      <x:c r="AI2934" s="18" t="n">
        <x:f>N2934-AH2934</x:f>
        <x:v>2.2737367544323206e-13</x:v>
      </x:c>
      <x:c r="AJ2934" s="18" t="n">
        <x:f>V2934*INDEX('07 Mode Capacity'!$P$6:$P$17,MATCH("AIR-"&amp;I2934,'07 Mode Capacity'!$C$6:$C$17,0))</x:f>
        <x:v>0</x:v>
      </x:c>
      <x:c r="AK2934" s="18" t="n">
        <x:f>Y2934*INDEX('07 Mode Capacity'!$P$6:$P$17,MATCH("OCEAN-"&amp;I2934,'07 Mode Capacity'!$C$6:$C$17,0))</x:f>
        <x:v>0</x:v>
      </x:c>
      <x:c r="AL2934" s="18" t="n">
        <x:f>AB2934*INDEX('07 Mode Capacity'!$P$6:$P$17,MATCH("LAND-"&amp;I2934,'07 Mode Capacity'!$C$6:$C$17,0))</x:f>
        <x:v>192.22539448541167</x:v>
      </x:c>
      <x:c r="AM2934" s="18" t="n">
        <x:f>AE2934*INDEX('07 Mode Capacity'!$P$6:$P$17,MATCH("INLAND-"&amp;I2934,'07 Mode Capacity'!$C$6:$C$17,0))</x:f>
        <x:v>0</x:v>
      </x:c>
      <x:c r="AN2934" s="18" t="n">
        <x:f>SUM(AJ2934:AM2934)</x:f>
        <x:v>192.22539448541167</x:v>
      </x:c>
      <x:c r="AO2934" s="17" t="n">
        <x:f>IF(N2934=0,1,AN2934/N2934)</x:f>
        <x:v>0.12204786951454709</x:v>
      </x:c>
      <x:c r="AP2934" s="11" t="str">
        <x:f>IF(AO2934&gt;='01 Controls'!$E$16,"PASS","FAIL")</x:f>
        <x:v>FAIL</x:v>
      </x:c>
      <x:c r="AQ2934" s="11" t="str">
        <x:v>UNQUANTIFIED</x:v>
      </x:c>
      <x:c r="AR2934" s="11" t="str">
        <x:v>Position-class planning record; serial item and receiver open</x:v>
      </x:c>
      <x:c r="AS2934" s="26"/>
      <x:c r="AT2934" s="26"/>
    </x:row>
    <x:row r="2935">
      <x:c r="C2935" s="11" t="str">
        <x:v>M4-H-CHC-BLK-08</x:v>
      </x:c>
      <x:c r="D2935" s="11" t="str">
        <x:v>M4</x:v>
      </x:c>
      <x:c r="E2935" s="11" t="str">
        <x:v>Tornado sequence</x:v>
      </x:c>
      <x:c r="F2935" s="11" t="str">
        <x:v>H-CHC</x:v>
      </x:c>
      <x:c r="G2935" s="11" t="str">
        <x:v>Community health continuity group</x:v>
      </x:c>
      <x:c r="H2935" s="11" t="str">
        <x:v>BLK-08</x:v>
      </x:c>
      <x:c r="I2935" s="19" t="n">
        <x:v>48</x:v>
      </x:c>
      <x:c r="J2935" s="21" t="n">
        <x:v>6</x:v>
      </x:c>
      <x:c r="K2935" s="18" t="n">
        <x:f>'05 Cargo Register'!K247</x:f>
        <x:v>367.50000000000006</x:v>
      </x:c>
      <x:c r="L2935" s="18" t="n">
        <x:f>'05 Cargo Register'!N247</x:f>
        <x:v>58</x:v>
      </x:c>
      <x:c r="M2935" s="18" t="n">
        <x:f>'05 Cargo Register'!O247</x:f>
        <x:v>2958</x:v>
      </x:c>
      <x:c r="N2935" s="18" t="n">
        <x:f>J2935*K2935</x:f>
        <x:v>2205.0000000000005</x:v>
      </x:c>
      <x:c r="O2935" s="18" t="n">
        <x:f>J2935*L2935</x:f>
        <x:v>348</x:v>
      </x:c>
      <x:c r="P2935" s="18" t="n">
        <x:f>J2935*M2935</x:f>
        <x:v>17748</x:v>
      </x:c>
      <x:c r="Q2935" s="22" t="n">
        <x:f>'01 Controls'!$E$28*'02 Cargo Classes'!$M$14</x:f>
        <x:v>0.05</x:v>
      </x:c>
      <x:c r="R2935" s="22" t="n">
        <x:f>'01 Controls'!$F$28*'02 Cargo Classes'!$N$14</x:f>
        <x:v>0</x:v>
      </x:c>
      <x:c r="S2935" s="22" t="n">
        <x:f>'01 Controls'!$G$28*'02 Cargo Classes'!$O$14</x:f>
        <x:v>0.95</x:v>
      </x:c>
      <x:c r="T2935" s="22" t="n">
        <x:f>'01 Controls'!$H$28*'02 Cargo Classes'!$P$14</x:f>
        <x:v>0</x:v>
      </x:c>
      <x:c r="U2935" s="22" t="n">
        <x:f>SUM(Q2935:T2935)</x:f>
        <x:v>1</x:v>
      </x:c>
      <x:c r="V2935" s="18" t="n">
        <x:f>IF(U2935=0,0,N2935*Q2935/U2935)</x:f>
        <x:v>110.25000000000003</x:v>
      </x:c>
      <x:c r="W2935" s="18" t="n">
        <x:f>IF(U2935=0,0,P2935*Q2935/U2935)</x:f>
        <x:v>887.4000000000001</x:v>
      </x:c>
      <x:c r="X2935" s="18" t="n">
        <x:f>MAX(V2935,W2935*'01 Controls'!$E$12)</x:f>
        <x:v>221.85000000000002</x:v>
      </x:c>
      <x:c r="Y2935" s="18" t="n">
        <x:f>IF(U2935=0,0,N2935*R2935/U2935)</x:f>
        <x:v>0</x:v>
      </x:c>
      <x:c r="Z2935" s="18" t="n">
        <x:f>IF(U2935=0,0,P2935*R2935/U2935)</x:f>
        <x:v>0</x:v>
      </x:c>
      <x:c r="AA2935" s="18" t="n">
        <x:f>MAX(Y2935,Z2935*'01 Controls'!$E$13)</x:f>
        <x:v>0</x:v>
      </x:c>
      <x:c r="AB2935" s="18" t="n">
        <x:f>IF(U2935=0,0,N2935*S2935/U2935)</x:f>
        <x:v>2094.7500000000005</x:v>
      </x:c>
      <x:c r="AC2935" s="18" t="n">
        <x:f>IF(U2935=0,0,P2935*S2935/U2935)</x:f>
        <x:v>16860.6</x:v>
      </x:c>
      <x:c r="AD2935" s="18" t="n">
        <x:f>MAX(AB2935,AC2935*'01 Controls'!$E$14)</x:f>
        <x:v>3372.12</x:v>
      </x:c>
      <x:c r="AE2935" s="18" t="n">
        <x:f>IF(U2935=0,0,N2935*T2935/U2935)</x:f>
        <x:v>0</x:v>
      </x:c>
      <x:c r="AF2935" s="18" t="n">
        <x:f>IF(U2935=0,0,P2935*T2935/U2935)</x:f>
        <x:v>0</x:v>
      </x:c>
      <x:c r="AG2935" s="18" t="n">
        <x:f>MAX(AE2935,AF2935*'01 Controls'!$E$15)</x:f>
        <x:v>0</x:v>
      </x:c>
      <x:c r="AH2935" s="18" t="n">
        <x:f>SUM(V2935,Y2935,AB2935,AE2935)</x:f>
        <x:v>2205.0000000000005</x:v>
      </x:c>
      <x:c r="AI2935" s="18" t="n">
        <x:f>N2935-AH2935</x:f>
        <x:v>0</x:v>
      </x:c>
      <x:c r="AJ2935" s="18" t="n">
        <x:f>V2935*INDEX('07 Mode Capacity'!$P$6:$P$17,MATCH("AIR-"&amp;I2935,'07 Mode Capacity'!$C$6:$C$17,0))</x:f>
        <x:v>30.90700632639452</x:v>
      </x:c>
      <x:c r="AK2935" s="18" t="n">
        <x:f>Y2935*INDEX('07 Mode Capacity'!$P$6:$P$17,MATCH("OCEAN-"&amp;I2935,'07 Mode Capacity'!$C$6:$C$17,0))</x:f>
        <x:v>0</x:v>
      </x:c>
      <x:c r="AL2935" s="18" t="n">
        <x:f>AB2935*INDEX('07 Mode Capacity'!$P$6:$P$17,MATCH("LAND-"&amp;I2935,'07 Mode Capacity'!$C$6:$C$17,0))</x:f>
        <x:v>255.6597746655976</x:v>
      </x:c>
      <x:c r="AM2935" s="18" t="n">
        <x:f>AE2935*INDEX('07 Mode Capacity'!$P$6:$P$17,MATCH("INLAND-"&amp;I2935,'07 Mode Capacity'!$C$6:$C$17,0))</x:f>
        <x:v>0</x:v>
      </x:c>
      <x:c r="AN2935" s="18" t="n">
        <x:f>SUM(AJ2935:AM2935)</x:f>
        <x:v>286.5667809919921</x:v>
      </x:c>
      <x:c r="AO2935" s="17" t="n">
        <x:f>IF(N2935=0,1,AN2935/N2935)</x:f>
        <x:v>0.1299622589532844</x:v>
      </x:c>
      <x:c r="AP2935" s="11" t="str">
        <x:f>IF(AO2935&gt;='01 Controls'!$E$16,"PASS","FAIL")</x:f>
        <x:v>FAIL</x:v>
      </x:c>
      <x:c r="AQ2935" s="11" t="str">
        <x:v>UNQUANTIFIED</x:v>
      </x:c>
      <x:c r="AR2935" s="11" t="str">
        <x:v>Position-class planning record; serial item and receiver open</x:v>
      </x:c>
      <x:c r="AS2935" s="26"/>
      <x:c r="AT2935" s="26"/>
    </x:row>
    <x:row r="2936">
      <x:c r="C2936" s="11" t="str">
        <x:v>M4-H-MAC-APL-45</x:v>
      </x:c>
      <x:c r="D2936" s="11" t="str">
        <x:v>M4</x:v>
      </x:c>
      <x:c r="E2936" s="11" t="str">
        <x:v>Tornado sequence</x:v>
      </x:c>
      <x:c r="F2936" s="11" t="str">
        <x:v>H-MAC</x:v>
      </x:c>
      <x:c r="G2936" s="11" t="str">
        <x:v>Mobile acute-care group</x:v>
      </x:c>
      <x:c r="H2936" s="11" t="str">
        <x:v>APL-45</x:v>
      </x:c>
      <x:c r="I2936" s="19" t="n">
        <x:v>24</x:v>
      </x:c>
      <x:c r="J2936" s="21" t="n">
        <x:v>5</x:v>
      </x:c>
      <x:c r="K2936" s="18" t="n">
        <x:f>'05 Cargo Register'!K248</x:f>
        <x:v>472.5</x:v>
      </x:c>
      <x:c r="L2936" s="18" t="n">
        <x:f>'05 Cargo Register'!N248</x:f>
        <x:v>124</x:v>
      </x:c>
      <x:c r="M2936" s="18" t="n">
        <x:f>'05 Cargo Register'!O248</x:f>
        <x:v>930</x:v>
      </x:c>
      <x:c r="N2936" s="18" t="n">
        <x:f>J2936*K2936</x:f>
        <x:v>2362.5</x:v>
      </x:c>
      <x:c r="O2936" s="18" t="n">
        <x:f>J2936*L2936</x:f>
        <x:v>620</x:v>
      </x:c>
      <x:c r="P2936" s="18" t="n">
        <x:f>J2936*M2936</x:f>
        <x:v>4650</x:v>
      </x:c>
      <x:c r="Q2936" s="22" t="n">
        <x:f>'01 Controls'!$E$28*'02 Cargo Classes'!$M$6</x:f>
        <x:v>0.15000000000000002</x:v>
      </x:c>
      <x:c r="R2936" s="22" t="n">
        <x:f>'01 Controls'!$F$28*'02 Cargo Classes'!$N$6</x:f>
        <x:v>0</x:v>
      </x:c>
      <x:c r="S2936" s="22" t="n">
        <x:f>'01 Controls'!$G$28*'02 Cargo Classes'!$O$6</x:f>
        <x:v>0.95</x:v>
      </x:c>
      <x:c r="T2936" s="22" t="n">
        <x:f>'01 Controls'!$H$28*'02 Cargo Classes'!$P$6</x:f>
        <x:v>0</x:v>
      </x:c>
      <x:c r="U2936" s="22" t="n">
        <x:f>SUM(Q2936:T2936)</x:f>
        <x:v>1.1</x:v>
      </x:c>
      <x:c r="V2936" s="18" t="n">
        <x:f>IF(U2936=0,0,N2936*Q2936/U2936)</x:f>
        <x:v>322.15909090909093</x:v>
      </x:c>
      <x:c r="W2936" s="18" t="n">
        <x:f>IF(U2936=0,0,P2936*Q2936/U2936)</x:f>
        <x:v>634.0909090909091</x:v>
      </x:c>
      <x:c r="X2936" s="18" t="n">
        <x:f>MAX(V2936,W2936*'01 Controls'!$E$12)</x:f>
        <x:v>322.15909090909093</x:v>
      </x:c>
      <x:c r="Y2936" s="18" t="n">
        <x:f>IF(U2936=0,0,N2936*R2936/U2936)</x:f>
        <x:v>0</x:v>
      </x:c>
      <x:c r="Z2936" s="18" t="n">
        <x:f>IF(U2936=0,0,P2936*R2936/U2936)</x:f>
        <x:v>0</x:v>
      </x:c>
      <x:c r="AA2936" s="18" t="n">
        <x:f>MAX(Y2936,Z2936*'01 Controls'!$E$13)</x:f>
        <x:v>0</x:v>
      </x:c>
      <x:c r="AB2936" s="18" t="n">
        <x:f>IF(U2936=0,0,N2936*S2936/U2936)</x:f>
        <x:v>2040.340909090909</x:v>
      </x:c>
      <x:c r="AC2936" s="18" t="n">
        <x:f>IF(U2936=0,0,P2936*S2936/U2936)</x:f>
        <x:v>4015.9090909090905</x:v>
      </x:c>
      <x:c r="AD2936" s="18" t="n">
        <x:f>MAX(AB2936,AC2936*'01 Controls'!$E$14)</x:f>
        <x:v>2040.340909090909</x:v>
      </x:c>
      <x:c r="AE2936" s="18" t="n">
        <x:f>IF(U2936=0,0,N2936*T2936/U2936)</x:f>
        <x:v>0</x:v>
      </x:c>
      <x:c r="AF2936" s="18" t="n">
        <x:f>IF(U2936=0,0,P2936*T2936/U2936)</x:f>
        <x:v>0</x:v>
      </x:c>
      <x:c r="AG2936" s="18" t="n">
        <x:f>MAX(AE2936,AF2936*'01 Controls'!$E$15)</x:f>
        <x:v>0</x:v>
      </x:c>
      <x:c r="AH2936" s="18" t="n">
        <x:f>SUM(V2936,Y2936,AB2936,AE2936)</x:f>
        <x:v>2362.5</x:v>
      </x:c>
      <x:c r="AI2936" s="18" t="n">
        <x:f>N2936-AH2936</x:f>
        <x:v>0</x:v>
      </x:c>
      <x:c r="AJ2936" s="18" t="n">
        <x:f>V2936*INDEX('07 Mode Capacity'!$P$6:$P$17,MATCH("AIR-"&amp;I2936,'07 Mode Capacity'!$C$6:$C$17,0))</x:f>
        <x:v>65.37061162763581</x:v>
      </x:c>
      <x:c r="AK2936" s="18" t="n">
        <x:f>Y2936*INDEX('07 Mode Capacity'!$P$6:$P$17,MATCH("OCEAN-"&amp;I2936,'07 Mode Capacity'!$C$6:$C$17,0))</x:f>
        <x:v>0</x:v>
      </x:c>
      <x:c r="AL2936" s="18" t="n">
        <x:f>AB2936*INDEX('07 Mode Capacity'!$P$6:$P$17,MATCH("LAND-"&amp;I2936,'07 Mode Capacity'!$C$6:$C$17,0))</x:f>
        <x:v>780.4322835114189</x:v>
      </x:c>
      <x:c r="AM2936" s="18" t="n">
        <x:f>AE2936*INDEX('07 Mode Capacity'!$P$6:$P$17,MATCH("INLAND-"&amp;I2936,'07 Mode Capacity'!$C$6:$C$17,0))</x:f>
        <x:v>0</x:v>
      </x:c>
      <x:c r="AN2936" s="18" t="n">
        <x:f>SUM(AJ2936:AM2936)</x:f>
        <x:v>845.8028951390547</x:v>
      </x:c>
      <x:c r="AO2936" s="17" t="n">
        <x:f>IF(N2936=0,1,AN2936/N2936)</x:f>
        <x:v>0.35801180746626654</x:v>
      </x:c>
      <x:c r="AP2936" s="11" t="str">
        <x:f>IF(AO2936&gt;='01 Controls'!$E$16,"PASS","FAIL")</x:f>
        <x:v>FAIL</x:v>
      </x:c>
      <x:c r="AQ2936" s="11" t="str">
        <x:v>UNQUANTIFIED</x:v>
      </x:c>
      <x:c r="AR2936" s="11" t="str">
        <x:v>Position-class planning record; serial item and receiver open</x:v>
      </x:c>
      <x:c r="AS2936" s="26"/>
      <x:c r="AT2936" s="26"/>
    </x:row>
    <x:row r="2937">
      <x:c r="C2937" s="11" t="str">
        <x:v>M4-H-MAC-ISO-18</x:v>
      </x:c>
      <x:c r="D2937" s="11" t="str">
        <x:v>M4</x:v>
      </x:c>
      <x:c r="E2937" s="11" t="str">
        <x:v>Tornado sequence</x:v>
      </x:c>
      <x:c r="F2937" s="11" t="str">
        <x:v>H-MAC</x:v>
      </x:c>
      <x:c r="G2937" s="11" t="str">
        <x:v>Mobile acute-care group</x:v>
      </x:c>
      <x:c r="H2937" s="11" t="str">
        <x:v>ISO-18</x:v>
      </x:c>
      <x:c r="I2937" s="19" t="n">
        <x:v>48</x:v>
      </x:c>
      <x:c r="J2937" s="21" t="n">
        <x:v>5</x:v>
      </x:c>
      <x:c r="K2937" s="18" t="n">
        <x:f>'05 Cargo Register'!K249</x:f>
        <x:v>551.25</x:v>
      </x:c>
      <x:c r="L2937" s="18" t="n">
        <x:f>'05 Cargo Register'!N249</x:f>
        <x:v>37</x:v>
      </x:c>
      <x:c r="M2937" s="18" t="n">
        <x:f>'05 Cargo Register'!O249</x:f>
        <x:v>976.8000000000001</x:v>
      </x:c>
      <x:c r="N2937" s="18" t="n">
        <x:f>J2937*K2937</x:f>
        <x:v>2756.25</x:v>
      </x:c>
      <x:c r="O2937" s="18" t="n">
        <x:f>J2937*L2937</x:f>
        <x:v>185</x:v>
      </x:c>
      <x:c r="P2937" s="18" t="n">
        <x:f>J2937*M2937</x:f>
        <x:v>4884</x:v>
      </x:c>
      <x:c r="Q2937" s="22" t="n">
        <x:f>'01 Controls'!$E$28*'02 Cargo Classes'!$M$7</x:f>
        <x:v>0.010000000000000002</x:v>
      </x:c>
      <x:c r="R2937" s="22" t="n">
        <x:f>'01 Controls'!$F$28*'02 Cargo Classes'!$N$7</x:f>
        <x:v>0</x:v>
      </x:c>
      <x:c r="S2937" s="22" t="n">
        <x:f>'01 Controls'!$G$28*'02 Cargo Classes'!$O$7</x:f>
        <x:v>1.14</x:v>
      </x:c>
      <x:c r="T2937" s="22" t="n">
        <x:f>'01 Controls'!$H$28*'02 Cargo Classes'!$P$7</x:f>
        <x:v>0</x:v>
      </x:c>
      <x:c r="U2937" s="22" t="n">
        <x:f>SUM(Q2937:T2937)</x:f>
        <x:v>1.15</x:v>
      </x:c>
      <x:c r="V2937" s="18" t="n">
        <x:f>IF(U2937=0,0,N2937*Q2937/U2937)</x:f>
        <x:v>23.967391304347835</x:v>
      </x:c>
      <x:c r="W2937" s="18" t="n">
        <x:f>IF(U2937=0,0,P2937*Q2937/U2937)</x:f>
        <x:v>42.46956521739132</x:v>
      </x:c>
      <x:c r="X2937" s="18" t="n">
        <x:f>MAX(V2937,W2937*'01 Controls'!$E$12)</x:f>
        <x:v>23.967391304347835</x:v>
      </x:c>
      <x:c r="Y2937" s="18" t="n">
        <x:f>IF(U2937=0,0,N2937*R2937/U2937)</x:f>
        <x:v>0</x:v>
      </x:c>
      <x:c r="Z2937" s="18" t="n">
        <x:f>IF(U2937=0,0,P2937*R2937/U2937)</x:f>
        <x:v>0</x:v>
      </x:c>
      <x:c r="AA2937" s="18" t="n">
        <x:f>MAX(Y2937,Z2937*'01 Controls'!$E$13)</x:f>
        <x:v>0</x:v>
      </x:c>
      <x:c r="AB2937" s="18" t="n">
        <x:f>IF(U2937=0,0,N2937*S2937/U2937)</x:f>
        <x:v>2732.282608695652</x:v>
      </x:c>
      <x:c r="AC2937" s="18" t="n">
        <x:f>IF(U2937=0,0,P2937*S2937/U2937)</x:f>
        <x:v>4841.530434782609</x:v>
      </x:c>
      <x:c r="AD2937" s="18" t="n">
        <x:f>MAX(AB2937,AC2937*'01 Controls'!$E$14)</x:f>
        <x:v>2732.282608695652</x:v>
      </x:c>
      <x:c r="AE2937" s="18" t="n">
        <x:f>IF(U2937=0,0,N2937*T2937/U2937)</x:f>
        <x:v>0</x:v>
      </x:c>
      <x:c r="AF2937" s="18" t="n">
        <x:f>IF(U2937=0,0,P2937*T2937/U2937)</x:f>
        <x:v>0</x:v>
      </x:c>
      <x:c r="AG2937" s="18" t="n">
        <x:f>MAX(AE2937,AF2937*'01 Controls'!$E$15)</x:f>
        <x:v>0</x:v>
      </x:c>
      <x:c r="AH2937" s="18" t="n">
        <x:f>SUM(V2937,Y2937,AB2937,AE2937)</x:f>
        <x:v>2756.25</x:v>
      </x:c>
      <x:c r="AI2937" s="18" t="n">
        <x:f>N2937-AH2937</x:f>
        <x:v>0</x:v>
      </x:c>
      <x:c r="AJ2937" s="18" t="n">
        <x:f>V2937*INDEX('07 Mode Capacity'!$P$6:$P$17,MATCH("AIR-"&amp;I2937,'07 Mode Capacity'!$C$6:$C$17,0))</x:f>
        <x:v>6.718914418781418</x:v>
      </x:c>
      <x:c r="AK2937" s="18" t="n">
        <x:f>Y2937*INDEX('07 Mode Capacity'!$P$6:$P$17,MATCH("OCEAN-"&amp;I2937,'07 Mode Capacity'!$C$6:$C$17,0))</x:f>
        <x:v>0</x:v>
      </x:c>
      <x:c r="AL2937" s="18" t="n">
        <x:f>AB2937*INDEX('07 Mode Capacity'!$P$6:$P$17,MATCH("LAND-"&amp;I2937,'07 Mode Capacity'!$C$6:$C$17,0))</x:f>
        <x:v>333.4692713029533</x:v>
      </x:c>
      <x:c r="AM2937" s="18" t="n">
        <x:f>AE2937*INDEX('07 Mode Capacity'!$P$6:$P$17,MATCH("INLAND-"&amp;I2937,'07 Mode Capacity'!$C$6:$C$17,0))</x:f>
        <x:v>0</x:v>
      </x:c>
      <x:c r="AN2937" s="18" t="n">
        <x:f>SUM(AJ2937:AM2937)</x:f>
        <x:v>340.1881857217347</x:v>
      </x:c>
      <x:c r="AO2937" s="17" t="n">
        <x:f>IF(N2937=0,1,AN2937/N2937)</x:f>
        <x:v>0.1234242850691101</x:v>
      </x:c>
      <x:c r="AP2937" s="11" t="str">
        <x:f>IF(AO2937&gt;='01 Controls'!$E$16,"PASS","FAIL")</x:f>
        <x:v>FAIL</x:v>
      </x:c>
      <x:c r="AQ2937" s="11" t="str">
        <x:v>UNQUANTIFIED</x:v>
      </x:c>
      <x:c r="AR2937" s="11" t="str">
        <x:v>Position-class planning record; serial item and receiver open</x:v>
      </x:c>
      <x:c r="AS2937" s="26"/>
      <x:c r="AT2937" s="26"/>
    </x:row>
    <x:row r="2938">
      <x:c r="C2938" s="11" t="str">
        <x:v>M4-H-MAC-COL-12</x:v>
      </x:c>
      <x:c r="D2938" s="11" t="str">
        <x:v>M4</x:v>
      </x:c>
      <x:c r="E2938" s="11" t="str">
        <x:v>Tornado sequence</x:v>
      </x:c>
      <x:c r="F2938" s="11" t="str">
        <x:v>H-MAC</x:v>
      </x:c>
      <x:c r="G2938" s="11" t="str">
        <x:v>Mobile acute-care group</x:v>
      </x:c>
      <x:c r="H2938" s="11" t="str">
        <x:v>COL-12</x:v>
      </x:c>
      <x:c r="I2938" s="19" t="n">
        <x:v>24</x:v>
      </x:c>
      <x:c r="J2938" s="21" t="n">
        <x:v>5</x:v>
      </x:c>
      <x:c r="K2938" s="18" t="n">
        <x:f>'05 Cargo Register'!K250</x:f>
        <x:v>472.5</x:v>
      </x:c>
      <x:c r="L2938" s="18" t="n">
        <x:f>'05 Cargo Register'!N250</x:f>
        <x:v>50</x:v>
      </x:c>
      <x:c r="M2938" s="18" t="n">
        <x:f>'05 Cargo Register'!O250</x:f>
        <x:v>1320</x:v>
      </x:c>
      <x:c r="N2938" s="18" t="n">
        <x:f>J2938*K2938</x:f>
        <x:v>2362.5</x:v>
      </x:c>
      <x:c r="O2938" s="18" t="n">
        <x:f>J2938*L2938</x:f>
        <x:v>250</x:v>
      </x:c>
      <x:c r="P2938" s="18" t="n">
        <x:f>J2938*M2938</x:f>
        <x:v>6600</x:v>
      </x:c>
      <x:c r="Q2938" s="22" t="n">
        <x:f>'01 Controls'!$E$28*'02 Cargo Classes'!$M$8</x:f>
        <x:v>0.1</x:v>
      </x:c>
      <x:c r="R2938" s="22" t="n">
        <x:f>'01 Controls'!$F$28*'02 Cargo Classes'!$N$8</x:f>
        <x:v>0</x:v>
      </x:c>
      <x:c r="S2938" s="22" t="n">
        <x:f>'01 Controls'!$G$28*'02 Cargo Classes'!$O$8</x:f>
        <x:v>1.14</x:v>
      </x:c>
      <x:c r="T2938" s="22" t="n">
        <x:f>'01 Controls'!$H$28*'02 Cargo Classes'!$P$8</x:f>
        <x:v>0</x:v>
      </x:c>
      <x:c r="U2938" s="22" t="n">
        <x:f>SUM(Q2938:T2938)</x:f>
        <x:v>1.24</x:v>
      </x:c>
      <x:c r="V2938" s="18" t="n">
        <x:f>IF(U2938=0,0,N2938*Q2938/U2938)</x:f>
        <x:v>190.5241935483871</x:v>
      </x:c>
      <x:c r="W2938" s="18" t="n">
        <x:f>IF(U2938=0,0,P2938*Q2938/U2938)</x:f>
        <x:v>532.258064516129</x:v>
      </x:c>
      <x:c r="X2938" s="18" t="n">
        <x:f>MAX(V2938,W2938*'01 Controls'!$E$12)</x:f>
        <x:v>190.5241935483871</x:v>
      </x:c>
      <x:c r="Y2938" s="18" t="n">
        <x:f>IF(U2938=0,0,N2938*R2938/U2938)</x:f>
        <x:v>0</x:v>
      </x:c>
      <x:c r="Z2938" s="18" t="n">
        <x:f>IF(U2938=0,0,P2938*R2938/U2938)</x:f>
        <x:v>0</x:v>
      </x:c>
      <x:c r="AA2938" s="18" t="n">
        <x:f>MAX(Y2938,Z2938*'01 Controls'!$E$13)</x:f>
        <x:v>0</x:v>
      </x:c>
      <x:c r="AB2938" s="18" t="n">
        <x:f>IF(U2938=0,0,N2938*S2938/U2938)</x:f>
        <x:v>2171.9758064516127</x:v>
      </x:c>
      <x:c r="AC2938" s="18" t="n">
        <x:f>IF(U2938=0,0,P2938*S2938/U2938)</x:f>
        <x:v>6067.74193548387</x:v>
      </x:c>
      <x:c r="AD2938" s="18" t="n">
        <x:f>MAX(AB2938,AC2938*'01 Controls'!$E$14)</x:f>
        <x:v>2171.9758064516127</x:v>
      </x:c>
      <x:c r="AE2938" s="18" t="n">
        <x:f>IF(U2938=0,0,N2938*T2938/U2938)</x:f>
        <x:v>0</x:v>
      </x:c>
      <x:c r="AF2938" s="18" t="n">
        <x:f>IF(U2938=0,0,P2938*T2938/U2938)</x:f>
        <x:v>0</x:v>
      </x:c>
      <x:c r="AG2938" s="18" t="n">
        <x:f>MAX(AE2938,AF2938*'01 Controls'!$E$15)</x:f>
        <x:v>0</x:v>
      </x:c>
      <x:c r="AH2938" s="18" t="n">
        <x:f>SUM(V2938,Y2938,AB2938,AE2938)</x:f>
        <x:v>2362.5</x:v>
      </x:c>
      <x:c r="AI2938" s="18" t="n">
        <x:f>N2938-AH2938</x:f>
        <x:v>0</x:v>
      </x:c>
      <x:c r="AJ2938" s="18" t="n">
        <x:f>V2938*INDEX('07 Mode Capacity'!$P$6:$P$17,MATCH("AIR-"&amp;I2938,'07 Mode Capacity'!$C$6:$C$17,0))</x:f>
        <x:v>38.660039134623325</x:v>
      </x:c>
      <x:c r="AK2938" s="18" t="n">
        <x:f>Y2938*INDEX('07 Mode Capacity'!$P$6:$P$17,MATCH("OCEAN-"&amp;I2938,'07 Mode Capacity'!$C$6:$C$17,0))</x:f>
        <x:v>0</x:v>
      </x:c>
      <x:c r="AL2938" s="18" t="n">
        <x:f>AB2938*INDEX('07 Mode Capacity'!$P$6:$P$17,MATCH("LAND-"&amp;I2938,'07 Mode Capacity'!$C$6:$C$17,0))</x:f>
        <x:v>830.7827534153813</x:v>
      </x:c>
      <x:c r="AM2938" s="18" t="n">
        <x:f>AE2938*INDEX('07 Mode Capacity'!$P$6:$P$17,MATCH("INLAND-"&amp;I2938,'07 Mode Capacity'!$C$6:$C$17,0))</x:f>
        <x:v>0</x:v>
      </x:c>
      <x:c r="AN2938" s="18" t="n">
        <x:f>SUM(AJ2938:AM2938)</x:f>
        <x:v>869.4427925500046</x:v>
      </x:c>
      <x:c r="AO2938" s="17" t="n">
        <x:f>IF(N2938=0,1,AN2938/N2938)</x:f>
        <x:v>0.36801811324867917</x:v>
      </x:c>
      <x:c r="AP2938" s="11" t="str">
        <x:f>IF(AO2938&gt;='01 Controls'!$E$16,"PASS","FAIL")</x:f>
        <x:v>FAIL</x:v>
      </x:c>
      <x:c r="AQ2938" s="11" t="str">
        <x:v>UNQUANTIFIED</x:v>
      </x:c>
      <x:c r="AR2938" s="11" t="str">
        <x:v>Position-class planning record; serial item and receiver open</x:v>
      </x:c>
      <x:c r="AS2938" s="26"/>
      <x:c r="AT2938" s="26"/>
    </x:row>
    <x:row r="2939">
      <x:c r="C2939" s="11" t="str">
        <x:v>M4-H-MAC-BAT-22</x:v>
      </x:c>
      <x:c r="D2939" s="11" t="str">
        <x:v>M4</x:v>
      </x:c>
      <x:c r="E2939" s="11" t="str">
        <x:v>Tornado sequence</x:v>
      </x:c>
      <x:c r="F2939" s="11" t="str">
        <x:v>H-MAC</x:v>
      </x:c>
      <x:c r="G2939" s="11" t="str">
        <x:v>Mobile acute-care group</x:v>
      </x:c>
      <x:c r="H2939" s="11" t="str">
        <x:v>BAT-22</x:v>
      </x:c>
      <x:c r="I2939" s="19" t="n">
        <x:v>48</x:v>
      </x:c>
      <x:c r="J2939" s="21" t="n">
        <x:v>5</x:v>
      </x:c>
      <x:c r="K2939" s="18" t="n">
        <x:f>'05 Cargo Register'!K251</x:f>
        <x:v>210</x:v>
      </x:c>
      <x:c r="L2939" s="18" t="n">
        <x:f>'05 Cargo Register'!N251</x:f>
        <x:v>12</x:v>
      </x:c>
      <x:c r="M2939" s="18" t="n">
        <x:f>'05 Cargo Register'!O251</x:f>
        <x:v>316.8</x:v>
      </x:c>
      <x:c r="N2939" s="18" t="n">
        <x:f>J2939*K2939</x:f>
        <x:v>1050</x:v>
      </x:c>
      <x:c r="O2939" s="18" t="n">
        <x:f>J2939*L2939</x:f>
        <x:v>60</x:v>
      </x:c>
      <x:c r="P2939" s="18" t="n">
        <x:f>J2939*M2939</x:f>
        <x:v>1584</x:v>
      </x:c>
      <x:c r="Q2939" s="22" t="n">
        <x:f>'01 Controls'!$E$28*'02 Cargo Classes'!$M$9</x:f>
        <x:v>0</x:v>
      </x:c>
      <x:c r="R2939" s="22" t="n">
        <x:f>'01 Controls'!$F$28*'02 Cargo Classes'!$N$9</x:f>
        <x:v>0</x:v>
      </x:c>
      <x:c r="S2939" s="22" t="n">
        <x:f>'01 Controls'!$G$28*'02 Cargo Classes'!$O$9</x:f>
        <x:v>0.95</x:v>
      </x:c>
      <x:c r="T2939" s="22" t="n">
        <x:f>'01 Controls'!$H$28*'02 Cargo Classes'!$P$9</x:f>
        <x:v>0</x:v>
      </x:c>
      <x:c r="U2939" s="22" t="n">
        <x:f>SUM(Q2939:T2939)</x:f>
        <x:v>0.95</x:v>
      </x:c>
      <x:c r="V2939" s="18" t="n">
        <x:f>IF(U2939=0,0,N2939*Q2939/U2939)</x:f>
        <x:v>0</x:v>
      </x:c>
      <x:c r="W2939" s="18" t="n">
        <x:f>IF(U2939=0,0,P2939*Q2939/U2939)</x:f>
        <x:v>0</x:v>
      </x:c>
      <x:c r="X2939" s="18" t="n">
        <x:f>MAX(V2939,W2939*'01 Controls'!$E$12)</x:f>
        <x:v>0</x:v>
      </x:c>
      <x:c r="Y2939" s="18" t="n">
        <x:f>IF(U2939=0,0,N2939*R2939/U2939)</x:f>
        <x:v>0</x:v>
      </x:c>
      <x:c r="Z2939" s="18" t="n">
        <x:f>IF(U2939=0,0,P2939*R2939/U2939)</x:f>
        <x:v>0</x:v>
      </x:c>
      <x:c r="AA2939" s="18" t="n">
        <x:f>MAX(Y2939,Z2939*'01 Controls'!$E$13)</x:f>
        <x:v>0</x:v>
      </x:c>
      <x:c r="AB2939" s="18" t="n">
        <x:f>IF(U2939=0,0,N2939*S2939/U2939)</x:f>
        <x:v>1050</x:v>
      </x:c>
      <x:c r="AC2939" s="18" t="n">
        <x:f>IF(U2939=0,0,P2939*S2939/U2939)</x:f>
        <x:v>1584</x:v>
      </x:c>
      <x:c r="AD2939" s="18" t="n">
        <x:f>MAX(AB2939,AC2939*'01 Controls'!$E$14)</x:f>
        <x:v>1050</x:v>
      </x:c>
      <x:c r="AE2939" s="18" t="n">
        <x:f>IF(U2939=0,0,N2939*T2939/U2939)</x:f>
        <x:v>0</x:v>
      </x:c>
      <x:c r="AF2939" s="18" t="n">
        <x:f>IF(U2939=0,0,P2939*T2939/U2939)</x:f>
        <x:v>0</x:v>
      </x:c>
      <x:c r="AG2939" s="18" t="n">
        <x:f>MAX(AE2939,AF2939*'01 Controls'!$E$15)</x:f>
        <x:v>0</x:v>
      </x:c>
      <x:c r="AH2939" s="18" t="n">
        <x:f>SUM(V2939,Y2939,AB2939,AE2939)</x:f>
        <x:v>1050</x:v>
      </x:c>
      <x:c r="AI2939" s="18" t="n">
        <x:f>N2939-AH2939</x:f>
        <x:v>0</x:v>
      </x:c>
      <x:c r="AJ2939" s="18" t="n">
        <x:f>V2939*INDEX('07 Mode Capacity'!$P$6:$P$17,MATCH("AIR-"&amp;I2939,'07 Mode Capacity'!$C$6:$C$17,0))</x:f>
        <x:v>0</x:v>
      </x:c>
      <x:c r="AK2939" s="18" t="n">
        <x:f>Y2939*INDEX('07 Mode Capacity'!$P$6:$P$17,MATCH("OCEAN-"&amp;I2939,'07 Mode Capacity'!$C$6:$C$17,0))</x:f>
        <x:v>0</x:v>
      </x:c>
      <x:c r="AL2939" s="18" t="n">
        <x:f>AB2939*INDEX('07 Mode Capacity'!$P$6:$P$17,MATCH("LAND-"&amp;I2939,'07 Mode Capacity'!$C$6:$C$17,0))</x:f>
        <x:v>128.15026299027446</x:v>
      </x:c>
      <x:c r="AM2939" s="18" t="n">
        <x:f>AE2939*INDEX('07 Mode Capacity'!$P$6:$P$17,MATCH("INLAND-"&amp;I2939,'07 Mode Capacity'!$C$6:$C$17,0))</x:f>
        <x:v>0</x:v>
      </x:c>
      <x:c r="AN2939" s="18" t="n">
        <x:f>SUM(AJ2939:AM2939)</x:f>
        <x:v>128.15026299027446</x:v>
      </x:c>
      <x:c r="AO2939" s="17" t="n">
        <x:f>IF(N2939=0,1,AN2939/N2939)</x:f>
        <x:v>0.1220478695145471</x:v>
      </x:c>
      <x:c r="AP2939" s="11" t="str">
        <x:f>IF(AO2939&gt;='01 Controls'!$E$16,"PASS","FAIL")</x:f>
        <x:v>FAIL</x:v>
      </x:c>
      <x:c r="AQ2939" s="11" t="str">
        <x:v>UNQUANTIFIED</x:v>
      </x:c>
      <x:c r="AR2939" s="11" t="str">
        <x:v>Position-class planning record; serial item and receiver open</x:v>
      </x:c>
      <x:c r="AS2939" s="26"/>
      <x:c r="AT2939" s="26"/>
    </x:row>
    <x:row r="2940">
      <x:c r="C2940" s="11" t="str">
        <x:v>M4-H-MAC-TNK-20</x:v>
      </x:c>
      <x:c r="D2940" s="11" t="str">
        <x:v>M4</x:v>
      </x:c>
      <x:c r="E2940" s="11" t="str">
        <x:v>Tornado sequence</x:v>
      </x:c>
      <x:c r="F2940" s="11" t="str">
        <x:v>H-MAC</x:v>
      </x:c>
      <x:c r="G2940" s="11" t="str">
        <x:v>Mobile acute-care group</x:v>
      </x:c>
      <x:c r="H2940" s="11" t="str">
        <x:v>TNK-20</x:v>
      </x:c>
      <x:c r="I2940" s="19" t="n">
        <x:v>48</x:v>
      </x:c>
      <x:c r="J2940" s="21" t="n">
        <x:v>5</x:v>
      </x:c>
      <x:c r="K2940" s="18" t="n">
        <x:f>'05 Cargo Register'!K252</x:f>
        <x:v>157.5</x:v>
      </x:c>
      <x:c r="L2940" s="18" t="n">
        <x:f>'05 Cargo Register'!N252</x:f>
        <x:v>10</x:v>
      </x:c>
      <x:c r="M2940" s="18" t="n">
        <x:f>'05 Cargo Register'!O252</x:f>
        <x:v>212.5</x:v>
      </x:c>
      <x:c r="N2940" s="18" t="n">
        <x:f>J2940*K2940</x:f>
        <x:v>787.5</x:v>
      </x:c>
      <x:c r="O2940" s="18" t="n">
        <x:f>J2940*L2940</x:f>
        <x:v>50</x:v>
      </x:c>
      <x:c r="P2940" s="18" t="n">
        <x:f>J2940*M2940</x:f>
        <x:v>1062.5</x:v>
      </x:c>
      <x:c r="Q2940" s="22" t="n">
        <x:f>'01 Controls'!$E$28*'02 Cargo Classes'!$M$10</x:f>
        <x:v>0</x:v>
      </x:c>
      <x:c r="R2940" s="22" t="n">
        <x:f>'01 Controls'!$F$28*'02 Cargo Classes'!$N$10</x:f>
        <x:v>0</x:v>
      </x:c>
      <x:c r="S2940" s="22" t="n">
        <x:f>'01 Controls'!$G$28*'02 Cargo Classes'!$O$10</x:f>
        <x:v>0.95</x:v>
      </x:c>
      <x:c r="T2940" s="22" t="n">
        <x:f>'01 Controls'!$H$28*'02 Cargo Classes'!$P$10</x:f>
        <x:v>0</x:v>
      </x:c>
      <x:c r="U2940" s="22" t="n">
        <x:f>SUM(Q2940:T2940)</x:f>
        <x:v>0.95</x:v>
      </x:c>
      <x:c r="V2940" s="18" t="n">
        <x:f>IF(U2940=0,0,N2940*Q2940/U2940)</x:f>
        <x:v>0</x:v>
      </x:c>
      <x:c r="W2940" s="18" t="n">
        <x:f>IF(U2940=0,0,P2940*Q2940/U2940)</x:f>
        <x:v>0</x:v>
      </x:c>
      <x:c r="X2940" s="18" t="n">
        <x:f>MAX(V2940,W2940*'01 Controls'!$E$12)</x:f>
        <x:v>0</x:v>
      </x:c>
      <x:c r="Y2940" s="18" t="n">
        <x:f>IF(U2940=0,0,N2940*R2940/U2940)</x:f>
        <x:v>0</x:v>
      </x:c>
      <x:c r="Z2940" s="18" t="n">
        <x:f>IF(U2940=0,0,P2940*R2940/U2940)</x:f>
        <x:v>0</x:v>
      </x:c>
      <x:c r="AA2940" s="18" t="n">
        <x:f>MAX(Y2940,Z2940*'01 Controls'!$E$13)</x:f>
        <x:v>0</x:v>
      </x:c>
      <x:c r="AB2940" s="18" t="n">
        <x:f>IF(U2940=0,0,N2940*S2940/U2940)</x:f>
        <x:v>787.5</x:v>
      </x:c>
      <x:c r="AC2940" s="18" t="n">
        <x:f>IF(U2940=0,0,P2940*S2940/U2940)</x:f>
        <x:v>1062.5</x:v>
      </x:c>
      <x:c r="AD2940" s="18" t="n">
        <x:f>MAX(AB2940,AC2940*'01 Controls'!$E$14)</x:f>
        <x:v>787.5</x:v>
      </x:c>
      <x:c r="AE2940" s="18" t="n">
        <x:f>IF(U2940=0,0,N2940*T2940/U2940)</x:f>
        <x:v>0</x:v>
      </x:c>
      <x:c r="AF2940" s="18" t="n">
        <x:f>IF(U2940=0,0,P2940*T2940/U2940)</x:f>
        <x:v>0</x:v>
      </x:c>
      <x:c r="AG2940" s="18" t="n">
        <x:f>MAX(AE2940,AF2940*'01 Controls'!$E$15)</x:f>
        <x:v>0</x:v>
      </x:c>
      <x:c r="AH2940" s="18" t="n">
        <x:f>SUM(V2940,Y2940,AB2940,AE2940)</x:f>
        <x:v>787.5</x:v>
      </x:c>
      <x:c r="AI2940" s="18" t="n">
        <x:f>N2940-AH2940</x:f>
        <x:v>0</x:v>
      </x:c>
      <x:c r="AJ2940" s="18" t="n">
        <x:f>V2940*INDEX('07 Mode Capacity'!$P$6:$P$17,MATCH("AIR-"&amp;I2940,'07 Mode Capacity'!$C$6:$C$17,0))</x:f>
        <x:v>0</x:v>
      </x:c>
      <x:c r="AK2940" s="18" t="n">
        <x:f>Y2940*INDEX('07 Mode Capacity'!$P$6:$P$17,MATCH("OCEAN-"&amp;I2940,'07 Mode Capacity'!$C$6:$C$17,0))</x:f>
        <x:v>0</x:v>
      </x:c>
      <x:c r="AL2940" s="18" t="n">
        <x:f>AB2940*INDEX('07 Mode Capacity'!$P$6:$P$17,MATCH("LAND-"&amp;I2940,'07 Mode Capacity'!$C$6:$C$17,0))</x:f>
        <x:v>96.11269724270585</x:v>
      </x:c>
      <x:c r="AM2940" s="18" t="n">
        <x:f>AE2940*INDEX('07 Mode Capacity'!$P$6:$P$17,MATCH("INLAND-"&amp;I2940,'07 Mode Capacity'!$C$6:$C$17,0))</x:f>
        <x:v>0</x:v>
      </x:c>
      <x:c r="AN2940" s="18" t="n">
        <x:f>SUM(AJ2940:AM2940)</x:f>
        <x:v>96.11269724270585</x:v>
      </x:c>
      <x:c r="AO2940" s="17" t="n">
        <x:f>IF(N2940=0,1,AN2940/N2940)</x:f>
        <x:v>0.12204786951454712</x:v>
      </x:c>
      <x:c r="AP2940" s="11" t="str">
        <x:f>IF(AO2940&gt;='01 Controls'!$E$16,"PASS","FAIL")</x:f>
        <x:v>FAIL</x:v>
      </x:c>
      <x:c r="AQ2940" s="11" t="str">
        <x:v>UNQUANTIFIED</x:v>
      </x:c>
      <x:c r="AR2940" s="11" t="str">
        <x:v>Position-class planning record; serial item and receiver open</x:v>
      </x:c>
      <x:c r="AS2940" s="26"/>
      <x:c r="AT2940" s="26"/>
    </x:row>
    <x:row r="2941">
      <x:c r="C2941" s="11" t="str">
        <x:v>M4-H-MAC-FLR-24</x:v>
      </x:c>
      <x:c r="D2941" s="11" t="str">
        <x:v>M4</x:v>
      </x:c>
      <x:c r="E2941" s="11" t="str">
        <x:v>Tornado sequence</x:v>
      </x:c>
      <x:c r="F2941" s="11" t="str">
        <x:v>H-MAC</x:v>
      </x:c>
      <x:c r="G2941" s="11" t="str">
        <x:v>Mobile acute-care group</x:v>
      </x:c>
      <x:c r="H2941" s="11" t="str">
        <x:v>FLR-24</x:v>
      </x:c>
      <x:c r="I2941" s="19" t="n">
        <x:v>48</x:v>
      </x:c>
      <x:c r="J2941" s="21" t="n">
        <x:v>5</x:v>
      </x:c>
      <x:c r="K2941" s="18" t="n">
        <x:f>'05 Cargo Register'!K253</x:f>
        <x:v>131.25</x:v>
      </x:c>
      <x:c r="L2941" s="18" t="n">
        <x:f>'05 Cargo Register'!N253</x:f>
        <x:v>7</x:v>
      </x:c>
      <x:c r="M2941" s="18" t="n">
        <x:f>'05 Cargo Register'!O253</x:f>
        <x:v>224</x:v>
      </x:c>
      <x:c r="N2941" s="18" t="n">
        <x:f>J2941*K2941</x:f>
        <x:v>656.25</x:v>
      </x:c>
      <x:c r="O2941" s="18" t="n">
        <x:f>J2941*L2941</x:f>
        <x:v>35</x:v>
      </x:c>
      <x:c r="P2941" s="18" t="n">
        <x:f>J2941*M2941</x:f>
        <x:v>1120</x:v>
      </x:c>
      <x:c r="Q2941" s="22" t="n">
        <x:f>'01 Controls'!$E$28*'02 Cargo Classes'!$M$11</x:f>
        <x:v>0</x:v>
      </x:c>
      <x:c r="R2941" s="22" t="n">
        <x:f>'01 Controls'!$F$28*'02 Cargo Classes'!$N$11</x:f>
        <x:v>0</x:v>
      </x:c>
      <x:c r="S2941" s="22" t="n">
        <x:f>'01 Controls'!$G$28*'02 Cargo Classes'!$O$11</x:f>
        <x:v>0.95</x:v>
      </x:c>
      <x:c r="T2941" s="22" t="n">
        <x:f>'01 Controls'!$H$28*'02 Cargo Classes'!$P$11</x:f>
        <x:v>0</x:v>
      </x:c>
      <x:c r="U2941" s="22" t="n">
        <x:f>SUM(Q2941:T2941)</x:f>
        <x:v>0.95</x:v>
      </x:c>
      <x:c r="V2941" s="18" t="n">
        <x:f>IF(U2941=0,0,N2941*Q2941/U2941)</x:f>
        <x:v>0</x:v>
      </x:c>
      <x:c r="W2941" s="18" t="n">
        <x:f>IF(U2941=0,0,P2941*Q2941/U2941)</x:f>
        <x:v>0</x:v>
      </x:c>
      <x:c r="X2941" s="18" t="n">
        <x:f>MAX(V2941,W2941*'01 Controls'!$E$12)</x:f>
        <x:v>0</x:v>
      </x:c>
      <x:c r="Y2941" s="18" t="n">
        <x:f>IF(U2941=0,0,N2941*R2941/U2941)</x:f>
        <x:v>0</x:v>
      </x:c>
      <x:c r="Z2941" s="18" t="n">
        <x:f>IF(U2941=0,0,P2941*R2941/U2941)</x:f>
        <x:v>0</x:v>
      </x:c>
      <x:c r="AA2941" s="18" t="n">
        <x:f>MAX(Y2941,Z2941*'01 Controls'!$E$13)</x:f>
        <x:v>0</x:v>
      </x:c>
      <x:c r="AB2941" s="18" t="n">
        <x:f>IF(U2941=0,0,N2941*S2941/U2941)</x:f>
        <x:v>656.25</x:v>
      </x:c>
      <x:c r="AC2941" s="18" t="n">
        <x:f>IF(U2941=0,0,P2941*S2941/U2941)</x:f>
        <x:v>1120</x:v>
      </x:c>
      <x:c r="AD2941" s="18" t="n">
        <x:f>MAX(AB2941,AC2941*'01 Controls'!$E$14)</x:f>
        <x:v>656.25</x:v>
      </x:c>
      <x:c r="AE2941" s="18" t="n">
        <x:f>IF(U2941=0,0,N2941*T2941/U2941)</x:f>
        <x:v>0</x:v>
      </x:c>
      <x:c r="AF2941" s="18" t="n">
        <x:f>IF(U2941=0,0,P2941*T2941/U2941)</x:f>
        <x:v>0</x:v>
      </x:c>
      <x:c r="AG2941" s="18" t="n">
        <x:f>MAX(AE2941,AF2941*'01 Controls'!$E$15)</x:f>
        <x:v>0</x:v>
      </x:c>
      <x:c r="AH2941" s="18" t="n">
        <x:f>SUM(V2941,Y2941,AB2941,AE2941)</x:f>
        <x:v>656.25</x:v>
      </x:c>
      <x:c r="AI2941" s="18" t="n">
        <x:f>N2941-AH2941</x:f>
        <x:v>0</x:v>
      </x:c>
      <x:c r="AJ2941" s="18" t="n">
        <x:f>V2941*INDEX('07 Mode Capacity'!$P$6:$P$17,MATCH("AIR-"&amp;I2941,'07 Mode Capacity'!$C$6:$C$17,0))</x:f>
        <x:v>0</x:v>
      </x:c>
      <x:c r="AK2941" s="18" t="n">
        <x:f>Y2941*INDEX('07 Mode Capacity'!$P$6:$P$17,MATCH("OCEAN-"&amp;I2941,'07 Mode Capacity'!$C$6:$C$17,0))</x:f>
        <x:v>0</x:v>
      </x:c>
      <x:c r="AL2941" s="18" t="n">
        <x:f>AB2941*INDEX('07 Mode Capacity'!$P$6:$P$17,MATCH("LAND-"&amp;I2941,'07 Mode Capacity'!$C$6:$C$17,0))</x:f>
        <x:v>80.09391436892153</x:v>
      </x:c>
      <x:c r="AM2941" s="18" t="n">
        <x:f>AE2941*INDEX('07 Mode Capacity'!$P$6:$P$17,MATCH("INLAND-"&amp;I2941,'07 Mode Capacity'!$C$6:$C$17,0))</x:f>
        <x:v>0</x:v>
      </x:c>
      <x:c r="AN2941" s="18" t="n">
        <x:f>SUM(AJ2941:AM2941)</x:f>
        <x:v>80.09391436892153</x:v>
      </x:c>
      <x:c r="AO2941" s="17" t="n">
        <x:f>IF(N2941=0,1,AN2941/N2941)</x:f>
        <x:v>0.12204786951454709</x:v>
      </x:c>
      <x:c r="AP2941" s="11" t="str">
        <x:f>IF(AO2941&gt;='01 Controls'!$E$16,"PASS","FAIL")</x:f>
        <x:v>FAIL</x:v>
      </x:c>
      <x:c r="AQ2941" s="11" t="str">
        <x:v>UNQUANTIFIED</x:v>
      </x:c>
      <x:c r="AR2941" s="11" t="str">
        <x:v>Position-class planning record; serial item and receiver open</x:v>
      </x:c>
      <x:c r="AS2941" s="26"/>
      <x:c r="AT2941" s="26"/>
    </x:row>
    <x:row r="2942">
      <x:c r="C2942" s="11" t="str">
        <x:v>M4-H-MAC-ROL-30</x:v>
      </x:c>
      <x:c r="D2942" s="11" t="str">
        <x:v>M4</x:v>
      </x:c>
      <x:c r="E2942" s="11" t="str">
        <x:v>Tornado sequence</x:v>
      </x:c>
      <x:c r="F2942" s="11" t="str">
        <x:v>H-MAC</x:v>
      </x:c>
      <x:c r="G2942" s="11" t="str">
        <x:v>Mobile acute-care group</x:v>
      </x:c>
      <x:c r="H2942" s="11" t="str">
        <x:v>ROL-30</x:v>
      </x:c>
      <x:c r="I2942" s="19" t="n">
        <x:v>48</x:v>
      </x:c>
      <x:c r="J2942" s="21" t="n">
        <x:v>5</x:v>
      </x:c>
      <x:c r="K2942" s="18" t="n">
        <x:f>'05 Cargo Register'!K254</x:f>
        <x:v>262.5</x:v>
      </x:c>
      <x:c r="L2942" s="18" t="n">
        <x:f>'05 Cargo Register'!N254</x:f>
        <x:v>11</x:v>
      </x:c>
      <x:c r="M2942" s="18" t="n">
        <x:f>'05 Cargo Register'!O254</x:f>
        <x:v>701.25</x:v>
      </x:c>
      <x:c r="N2942" s="18" t="n">
        <x:f>J2942*K2942</x:f>
        <x:v>1312.5</x:v>
      </x:c>
      <x:c r="O2942" s="18" t="n">
        <x:f>J2942*L2942</x:f>
        <x:v>55</x:v>
      </x:c>
      <x:c r="P2942" s="18" t="n">
        <x:f>J2942*M2942</x:f>
        <x:v>3506.25</x:v>
      </x:c>
      <x:c r="Q2942" s="22" t="n">
        <x:f>'01 Controls'!$E$28*'02 Cargo Classes'!$M$12</x:f>
        <x:v>0</x:v>
      </x:c>
      <x:c r="R2942" s="22" t="n">
        <x:f>'01 Controls'!$F$28*'02 Cargo Classes'!$N$12</x:f>
        <x:v>0</x:v>
      </x:c>
      <x:c r="S2942" s="22" t="n">
        <x:f>'01 Controls'!$G$28*'02 Cargo Classes'!$O$12</x:f>
        <x:v>1.4249999999999998</x:v>
      </x:c>
      <x:c r="T2942" s="22" t="n">
        <x:f>'01 Controls'!$H$28*'02 Cargo Classes'!$P$12</x:f>
        <x:v>0</x:v>
      </x:c>
      <x:c r="U2942" s="22" t="n">
        <x:f>SUM(Q2942:T2942)</x:f>
        <x:v>1.4249999999999998</x:v>
      </x:c>
      <x:c r="V2942" s="18" t="n">
        <x:f>IF(U2942=0,0,N2942*Q2942/U2942)</x:f>
        <x:v>0</x:v>
      </x:c>
      <x:c r="W2942" s="18" t="n">
        <x:f>IF(U2942=0,0,P2942*Q2942/U2942)</x:f>
        <x:v>0</x:v>
      </x:c>
      <x:c r="X2942" s="18" t="n">
        <x:f>MAX(V2942,W2942*'01 Controls'!$E$12)</x:f>
        <x:v>0</x:v>
      </x:c>
      <x:c r="Y2942" s="18" t="n">
        <x:f>IF(U2942=0,0,N2942*R2942/U2942)</x:f>
        <x:v>0</x:v>
      </x:c>
      <x:c r="Z2942" s="18" t="n">
        <x:f>IF(U2942=0,0,P2942*R2942/U2942)</x:f>
        <x:v>0</x:v>
      </x:c>
      <x:c r="AA2942" s="18" t="n">
        <x:f>MAX(Y2942,Z2942*'01 Controls'!$E$13)</x:f>
        <x:v>0</x:v>
      </x:c>
      <x:c r="AB2942" s="18" t="n">
        <x:f>IF(U2942=0,0,N2942*S2942/U2942)</x:f>
        <x:v>1312.5</x:v>
      </x:c>
      <x:c r="AC2942" s="18" t="n">
        <x:f>IF(U2942=0,0,P2942*S2942/U2942)</x:f>
        <x:v>3506.25</x:v>
      </x:c>
      <x:c r="AD2942" s="18" t="n">
        <x:f>MAX(AB2942,AC2942*'01 Controls'!$E$14)</x:f>
        <x:v>1312.5</x:v>
      </x:c>
      <x:c r="AE2942" s="18" t="n">
        <x:f>IF(U2942=0,0,N2942*T2942/U2942)</x:f>
        <x:v>0</x:v>
      </x:c>
      <x:c r="AF2942" s="18" t="n">
        <x:f>IF(U2942=0,0,P2942*T2942/U2942)</x:f>
        <x:v>0</x:v>
      </x:c>
      <x:c r="AG2942" s="18" t="n">
        <x:f>MAX(AE2942,AF2942*'01 Controls'!$E$15)</x:f>
        <x:v>0</x:v>
      </x:c>
      <x:c r="AH2942" s="18" t="n">
        <x:f>SUM(V2942,Y2942,AB2942,AE2942)</x:f>
        <x:v>1312.5</x:v>
      </x:c>
      <x:c r="AI2942" s="18" t="n">
        <x:f>N2942-AH2942</x:f>
        <x:v>0</x:v>
      </x:c>
      <x:c r="AJ2942" s="18" t="n">
        <x:f>V2942*INDEX('07 Mode Capacity'!$P$6:$P$17,MATCH("AIR-"&amp;I2942,'07 Mode Capacity'!$C$6:$C$17,0))</x:f>
        <x:v>0</x:v>
      </x:c>
      <x:c r="AK2942" s="18" t="n">
        <x:f>Y2942*INDEX('07 Mode Capacity'!$P$6:$P$17,MATCH("OCEAN-"&amp;I2942,'07 Mode Capacity'!$C$6:$C$17,0))</x:f>
        <x:v>0</x:v>
      </x:c>
      <x:c r="AL2942" s="18" t="n">
        <x:f>AB2942*INDEX('07 Mode Capacity'!$P$6:$P$17,MATCH("LAND-"&amp;I2942,'07 Mode Capacity'!$C$6:$C$17,0))</x:f>
        <x:v>160.18782873784306</x:v>
      </x:c>
      <x:c r="AM2942" s="18" t="n">
        <x:f>AE2942*INDEX('07 Mode Capacity'!$P$6:$P$17,MATCH("INLAND-"&amp;I2942,'07 Mode Capacity'!$C$6:$C$17,0))</x:f>
        <x:v>0</x:v>
      </x:c>
      <x:c r="AN2942" s="18" t="n">
        <x:f>SUM(AJ2942:AM2942)</x:f>
        <x:v>160.18782873784306</x:v>
      </x:c>
      <x:c r="AO2942" s="17" t="n">
        <x:f>IF(N2942=0,1,AN2942/N2942)</x:f>
        <x:v>0.12204786951454709</x:v>
      </x:c>
      <x:c r="AP2942" s="11" t="str">
        <x:f>IF(AO2942&gt;='01 Controls'!$E$16,"PASS","FAIL")</x:f>
        <x:v>FAIL</x:v>
      </x:c>
      <x:c r="AQ2942" s="11" t="str">
        <x:v>UNQUANTIFIED</x:v>
      </x:c>
      <x:c r="AR2942" s="11" t="str">
        <x:v>Position-class planning record; serial item and receiver open</x:v>
      </x:c>
      <x:c r="AS2942" s="26"/>
      <x:c r="AT2942" s="26"/>
    </x:row>
    <x:row r="2943">
      <x:c r="C2943" s="11" t="str">
        <x:v>M4-H-MAC-BLK-08</x:v>
      </x:c>
      <x:c r="D2943" s="11" t="str">
        <x:v>M4</x:v>
      </x:c>
      <x:c r="E2943" s="11" t="str">
        <x:v>Tornado sequence</x:v>
      </x:c>
      <x:c r="F2943" s="11" t="str">
        <x:v>H-MAC</x:v>
      </x:c>
      <x:c r="G2943" s="11" t="str">
        <x:v>Mobile acute-care group</x:v>
      </x:c>
      <x:c r="H2943" s="11" t="str">
        <x:v>BLK-08</x:v>
      </x:c>
      <x:c r="I2943" s="19" t="n">
        <x:v>48</x:v>
      </x:c>
      <x:c r="J2943" s="21" t="n">
        <x:v>5</x:v>
      </x:c>
      <x:c r="K2943" s="18" t="n">
        <x:f>'05 Cargo Register'!K255</x:f>
        <x:v>367.50000000000006</x:v>
      </x:c>
      <x:c r="L2943" s="18" t="n">
        <x:f>'05 Cargo Register'!N255</x:f>
        <x:v>58</x:v>
      </x:c>
      <x:c r="M2943" s="18" t="n">
        <x:f>'05 Cargo Register'!O255</x:f>
        <x:v>2958</x:v>
      </x:c>
      <x:c r="N2943" s="18" t="n">
        <x:f>J2943*K2943</x:f>
        <x:v>1837.5000000000002</x:v>
      </x:c>
      <x:c r="O2943" s="18" t="n">
        <x:f>J2943*L2943</x:f>
        <x:v>290</x:v>
      </x:c>
      <x:c r="P2943" s="18" t="n">
        <x:f>J2943*M2943</x:f>
        <x:v>14790</x:v>
      </x:c>
      <x:c r="Q2943" s="22" t="n">
        <x:f>'01 Controls'!$E$28*'02 Cargo Classes'!$M$14</x:f>
        <x:v>0.05</x:v>
      </x:c>
      <x:c r="R2943" s="22" t="n">
        <x:f>'01 Controls'!$F$28*'02 Cargo Classes'!$N$14</x:f>
        <x:v>0</x:v>
      </x:c>
      <x:c r="S2943" s="22" t="n">
        <x:f>'01 Controls'!$G$28*'02 Cargo Classes'!$O$14</x:f>
        <x:v>0.95</x:v>
      </x:c>
      <x:c r="T2943" s="22" t="n">
        <x:f>'01 Controls'!$H$28*'02 Cargo Classes'!$P$14</x:f>
        <x:v>0</x:v>
      </x:c>
      <x:c r="U2943" s="22" t="n">
        <x:f>SUM(Q2943:T2943)</x:f>
        <x:v>1</x:v>
      </x:c>
      <x:c r="V2943" s="18" t="n">
        <x:f>IF(U2943=0,0,N2943*Q2943/U2943)</x:f>
        <x:v>91.87500000000001</x:v>
      </x:c>
      <x:c r="W2943" s="18" t="n">
        <x:f>IF(U2943=0,0,P2943*Q2943/U2943)</x:f>
        <x:v>739.5</x:v>
      </x:c>
      <x:c r="X2943" s="18" t="n">
        <x:f>MAX(V2943,W2943*'01 Controls'!$E$12)</x:f>
        <x:v>184.875</x:v>
      </x:c>
      <x:c r="Y2943" s="18" t="n">
        <x:f>IF(U2943=0,0,N2943*R2943/U2943)</x:f>
        <x:v>0</x:v>
      </x:c>
      <x:c r="Z2943" s="18" t="n">
        <x:f>IF(U2943=0,0,P2943*R2943/U2943)</x:f>
        <x:v>0</x:v>
      </x:c>
      <x:c r="AA2943" s="18" t="n">
        <x:f>MAX(Y2943,Z2943*'01 Controls'!$E$13)</x:f>
        <x:v>0</x:v>
      </x:c>
      <x:c r="AB2943" s="18" t="n">
        <x:f>IF(U2943=0,0,N2943*S2943/U2943)</x:f>
        <x:v>1745.6250000000002</x:v>
      </x:c>
      <x:c r="AC2943" s="18" t="n">
        <x:f>IF(U2943=0,0,P2943*S2943/U2943)</x:f>
        <x:v>14050.5</x:v>
      </x:c>
      <x:c r="AD2943" s="18" t="n">
        <x:f>MAX(AB2943,AC2943*'01 Controls'!$E$14)</x:f>
        <x:v>2810.1000000000004</x:v>
      </x:c>
      <x:c r="AE2943" s="18" t="n">
        <x:f>IF(U2943=0,0,N2943*T2943/U2943)</x:f>
        <x:v>0</x:v>
      </x:c>
      <x:c r="AF2943" s="18" t="n">
        <x:f>IF(U2943=0,0,P2943*T2943/U2943)</x:f>
        <x:v>0</x:v>
      </x:c>
      <x:c r="AG2943" s="18" t="n">
        <x:f>MAX(AE2943,AF2943*'01 Controls'!$E$15)</x:f>
        <x:v>0</x:v>
      </x:c>
      <x:c r="AH2943" s="18" t="n">
        <x:f>SUM(V2943,Y2943,AB2943,AE2943)</x:f>
        <x:v>1837.5000000000002</x:v>
      </x:c>
      <x:c r="AI2943" s="18" t="n">
        <x:f>N2943-AH2943</x:f>
        <x:v>0</x:v>
      </x:c>
      <x:c r="AJ2943" s="18" t="n">
        <x:f>V2943*INDEX('07 Mode Capacity'!$P$6:$P$17,MATCH("AIR-"&amp;I2943,'07 Mode Capacity'!$C$6:$C$17,0))</x:f>
        <x:v>25.755838605328766</x:v>
      </x:c>
      <x:c r="AK2943" s="18" t="n">
        <x:f>Y2943*INDEX('07 Mode Capacity'!$P$6:$P$17,MATCH("OCEAN-"&amp;I2943,'07 Mode Capacity'!$C$6:$C$17,0))</x:f>
        <x:v>0</x:v>
      </x:c>
      <x:c r="AL2943" s="18" t="n">
        <x:f>AB2943*INDEX('07 Mode Capacity'!$P$6:$P$17,MATCH("LAND-"&amp;I2943,'07 Mode Capacity'!$C$6:$C$17,0))</x:f>
        <x:v>213.0498122213313</x:v>
      </x:c>
      <x:c r="AM2943" s="18" t="n">
        <x:f>AE2943*INDEX('07 Mode Capacity'!$P$6:$P$17,MATCH("INLAND-"&amp;I2943,'07 Mode Capacity'!$C$6:$C$17,0))</x:f>
        <x:v>0</x:v>
      </x:c>
      <x:c r="AN2943" s="18" t="n">
        <x:f>SUM(AJ2943:AM2943)</x:f>
        <x:v>238.80565082666007</x:v>
      </x:c>
      <x:c r="AO2943" s="17" t="n">
        <x:f>IF(N2943=0,1,AN2943/N2943)</x:f>
        <x:v>0.12996225895328437</x:v>
      </x:c>
      <x:c r="AP2943" s="11" t="str">
        <x:f>IF(AO2943&gt;='01 Controls'!$E$16,"PASS","FAIL")</x:f>
        <x:v>FAIL</x:v>
      </x:c>
      <x:c r="AQ2943" s="11" t="str">
        <x:v>UNQUANTIFIED</x:v>
      </x:c>
      <x:c r="AR2943" s="11" t="str">
        <x:v>Position-class planning record; serial item and receiver open</x:v>
      </x:c>
      <x:c r="AS2943" s="26"/>
      <x:c r="AT2943" s="26"/>
    </x:row>
    <x:row r="2944">
      <x:c r="C2944" s="11" t="str">
        <x:v>M4-H-PHC-APL-45</x:v>
      </x:c>
      <x:c r="D2944" s="11" t="str">
        <x:v>M4</x:v>
      </x:c>
      <x:c r="E2944" s="11" t="str">
        <x:v>Tornado sequence</x:v>
      </x:c>
      <x:c r="F2944" s="11" t="str">
        <x:v>H-PHC</x:v>
      </x:c>
      <x:c r="G2944" s="11" t="str">
        <x:v>Public-health control group</x:v>
      </x:c>
      <x:c r="H2944" s="11" t="str">
        <x:v>APL-45</x:v>
      </x:c>
      <x:c r="I2944" s="19" t="n">
        <x:v>24</x:v>
      </x:c>
      <x:c r="J2944" s="21" t="n">
        <x:v>3</x:v>
      </x:c>
      <x:c r="K2944" s="18" t="n">
        <x:f>'05 Cargo Register'!K256</x:f>
        <x:v>472.5</x:v>
      </x:c>
      <x:c r="L2944" s="18" t="n">
        <x:f>'05 Cargo Register'!N256</x:f>
        <x:v>124</x:v>
      </x:c>
      <x:c r="M2944" s="18" t="n">
        <x:f>'05 Cargo Register'!O256</x:f>
        <x:v>930</x:v>
      </x:c>
      <x:c r="N2944" s="18" t="n">
        <x:f>J2944*K2944</x:f>
        <x:v>1417.5</x:v>
      </x:c>
      <x:c r="O2944" s="18" t="n">
        <x:f>J2944*L2944</x:f>
        <x:v>372</x:v>
      </x:c>
      <x:c r="P2944" s="18" t="n">
        <x:f>J2944*M2944</x:f>
        <x:v>2790</x:v>
      </x:c>
      <x:c r="Q2944" s="22" t="n">
        <x:f>'01 Controls'!$E$28*'02 Cargo Classes'!$M$6</x:f>
        <x:v>0.15000000000000002</x:v>
      </x:c>
      <x:c r="R2944" s="22" t="n">
        <x:f>'01 Controls'!$F$28*'02 Cargo Classes'!$N$6</x:f>
        <x:v>0</x:v>
      </x:c>
      <x:c r="S2944" s="22" t="n">
        <x:f>'01 Controls'!$G$28*'02 Cargo Classes'!$O$6</x:f>
        <x:v>0.95</x:v>
      </x:c>
      <x:c r="T2944" s="22" t="n">
        <x:f>'01 Controls'!$H$28*'02 Cargo Classes'!$P$6</x:f>
        <x:v>0</x:v>
      </x:c>
      <x:c r="U2944" s="22" t="n">
        <x:f>SUM(Q2944:T2944)</x:f>
        <x:v>1.1</x:v>
      </x:c>
      <x:c r="V2944" s="18" t="n">
        <x:f>IF(U2944=0,0,N2944*Q2944/U2944)</x:f>
        <x:v>193.29545454545456</x:v>
      </x:c>
      <x:c r="W2944" s="18" t="n">
        <x:f>IF(U2944=0,0,P2944*Q2944/U2944)</x:f>
        <x:v>380.4545454545455</x:v>
      </x:c>
      <x:c r="X2944" s="18" t="n">
        <x:f>MAX(V2944,W2944*'01 Controls'!$E$12)</x:f>
        <x:v>193.29545454545456</x:v>
      </x:c>
      <x:c r="Y2944" s="18" t="n">
        <x:f>IF(U2944=0,0,N2944*R2944/U2944)</x:f>
        <x:v>0</x:v>
      </x:c>
      <x:c r="Z2944" s="18" t="n">
        <x:f>IF(U2944=0,0,P2944*R2944/U2944)</x:f>
        <x:v>0</x:v>
      </x:c>
      <x:c r="AA2944" s="18" t="n">
        <x:f>MAX(Y2944,Z2944*'01 Controls'!$E$13)</x:f>
        <x:v>0</x:v>
      </x:c>
      <x:c r="AB2944" s="18" t="n">
        <x:f>IF(U2944=0,0,N2944*S2944/U2944)</x:f>
        <x:v>1224.2045454545453</x:v>
      </x:c>
      <x:c r="AC2944" s="18" t="n">
        <x:f>IF(U2944=0,0,P2944*S2944/U2944)</x:f>
        <x:v>2409.5454545454545</x:v>
      </x:c>
      <x:c r="AD2944" s="18" t="n">
        <x:f>MAX(AB2944,AC2944*'01 Controls'!$E$14)</x:f>
        <x:v>1224.2045454545453</x:v>
      </x:c>
      <x:c r="AE2944" s="18" t="n">
        <x:f>IF(U2944=0,0,N2944*T2944/U2944)</x:f>
        <x:v>0</x:v>
      </x:c>
      <x:c r="AF2944" s="18" t="n">
        <x:f>IF(U2944=0,0,P2944*T2944/U2944)</x:f>
        <x:v>0</x:v>
      </x:c>
      <x:c r="AG2944" s="18" t="n">
        <x:f>MAX(AE2944,AF2944*'01 Controls'!$E$15)</x:f>
        <x:v>0</x:v>
      </x:c>
      <x:c r="AH2944" s="18" t="n">
        <x:f>SUM(V2944,Y2944,AB2944,AE2944)</x:f>
        <x:v>1417.4999999999998</x:v>
      </x:c>
      <x:c r="AI2944" s="18" t="n">
        <x:f>N2944-AH2944</x:f>
        <x:v>2.2737367544323206e-13</x:v>
      </x:c>
      <x:c r="AJ2944" s="18" t="n">
        <x:f>V2944*INDEX('07 Mode Capacity'!$P$6:$P$17,MATCH("AIR-"&amp;I2944,'07 Mode Capacity'!$C$6:$C$17,0))</x:f>
        <x:v>39.22236697658148</x:v>
      </x:c>
      <x:c r="AK2944" s="18" t="n">
        <x:f>Y2944*INDEX('07 Mode Capacity'!$P$6:$P$17,MATCH("OCEAN-"&amp;I2944,'07 Mode Capacity'!$C$6:$C$17,0))</x:f>
        <x:v>0</x:v>
      </x:c>
      <x:c r="AL2944" s="18" t="n">
        <x:f>AB2944*INDEX('07 Mode Capacity'!$P$6:$P$17,MATCH("LAND-"&amp;I2944,'07 Mode Capacity'!$C$6:$C$17,0))</x:f>
        <x:v>468.25937010685124</x:v>
      </x:c>
      <x:c r="AM2944" s="18" t="n">
        <x:f>AE2944*INDEX('07 Mode Capacity'!$P$6:$P$17,MATCH("INLAND-"&amp;I2944,'07 Mode Capacity'!$C$6:$C$17,0))</x:f>
        <x:v>0</x:v>
      </x:c>
      <x:c r="AN2944" s="18" t="n">
        <x:f>SUM(AJ2944:AM2944)</x:f>
        <x:v>507.48173708343273</x:v>
      </x:c>
      <x:c r="AO2944" s="17" t="n">
        <x:f>IF(N2944=0,1,AN2944/N2944)</x:f>
        <x:v>0.3580118074662665</x:v>
      </x:c>
      <x:c r="AP2944" s="11" t="str">
        <x:f>IF(AO2944&gt;='01 Controls'!$E$16,"PASS","FAIL")</x:f>
        <x:v>FAIL</x:v>
      </x:c>
      <x:c r="AQ2944" s="11" t="str">
        <x:v>UNQUANTIFIED</x:v>
      </x:c>
      <x:c r="AR2944" s="11" t="str">
        <x:v>Position-class planning record; serial item and receiver open</x:v>
      </x:c>
      <x:c r="AS2944" s="26"/>
      <x:c r="AT2944" s="26"/>
    </x:row>
    <x:row r="2945">
      <x:c r="C2945" s="11" t="str">
        <x:v>M4-H-PHC-ISO-18</x:v>
      </x:c>
      <x:c r="D2945" s="11" t="str">
        <x:v>M4</x:v>
      </x:c>
      <x:c r="E2945" s="11" t="str">
        <x:v>Tornado sequence</x:v>
      </x:c>
      <x:c r="F2945" s="11" t="str">
        <x:v>H-PHC</x:v>
      </x:c>
      <x:c r="G2945" s="11" t="str">
        <x:v>Public-health control group</x:v>
      </x:c>
      <x:c r="H2945" s="11" t="str">
        <x:v>ISO-18</x:v>
      </x:c>
      <x:c r="I2945" s="19" t="n">
        <x:v>48</x:v>
      </x:c>
      <x:c r="J2945" s="21" t="n">
        <x:v>3</x:v>
      </x:c>
      <x:c r="K2945" s="18" t="n">
        <x:f>'05 Cargo Register'!K257</x:f>
        <x:v>551.25</x:v>
      </x:c>
      <x:c r="L2945" s="18" t="n">
        <x:f>'05 Cargo Register'!N257</x:f>
        <x:v>37</x:v>
      </x:c>
      <x:c r="M2945" s="18" t="n">
        <x:f>'05 Cargo Register'!O257</x:f>
        <x:v>976.8000000000001</x:v>
      </x:c>
      <x:c r="N2945" s="18" t="n">
        <x:f>J2945*K2945</x:f>
        <x:v>1653.75</x:v>
      </x:c>
      <x:c r="O2945" s="18" t="n">
        <x:f>J2945*L2945</x:f>
        <x:v>111</x:v>
      </x:c>
      <x:c r="P2945" s="18" t="n">
        <x:f>J2945*M2945</x:f>
        <x:v>2930.4</x:v>
      </x:c>
      <x:c r="Q2945" s="22" t="n">
        <x:f>'01 Controls'!$E$28*'02 Cargo Classes'!$M$7</x:f>
        <x:v>0.010000000000000002</x:v>
      </x:c>
      <x:c r="R2945" s="22" t="n">
        <x:f>'01 Controls'!$F$28*'02 Cargo Classes'!$N$7</x:f>
        <x:v>0</x:v>
      </x:c>
      <x:c r="S2945" s="22" t="n">
        <x:f>'01 Controls'!$G$28*'02 Cargo Classes'!$O$7</x:f>
        <x:v>1.14</x:v>
      </x:c>
      <x:c r="T2945" s="22" t="n">
        <x:f>'01 Controls'!$H$28*'02 Cargo Classes'!$P$7</x:f>
        <x:v>0</x:v>
      </x:c>
      <x:c r="U2945" s="22" t="n">
        <x:f>SUM(Q2945:T2945)</x:f>
        <x:v>1.15</x:v>
      </x:c>
      <x:c r="V2945" s="18" t="n">
        <x:f>IF(U2945=0,0,N2945*Q2945/U2945)</x:f>
        <x:v>14.3804347826087</x:v>
      </x:c>
      <x:c r="W2945" s="18" t="n">
        <x:f>IF(U2945=0,0,P2945*Q2945/U2945)</x:f>
        <x:v>25.48173913043479</x:v>
      </x:c>
      <x:c r="X2945" s="18" t="n">
        <x:f>MAX(V2945,W2945*'01 Controls'!$E$12)</x:f>
        <x:v>14.3804347826087</x:v>
      </x:c>
      <x:c r="Y2945" s="18" t="n">
        <x:f>IF(U2945=0,0,N2945*R2945/U2945)</x:f>
        <x:v>0</x:v>
      </x:c>
      <x:c r="Z2945" s="18" t="n">
        <x:f>IF(U2945=0,0,P2945*R2945/U2945)</x:f>
        <x:v>0</x:v>
      </x:c>
      <x:c r="AA2945" s="18" t="n">
        <x:f>MAX(Y2945,Z2945*'01 Controls'!$E$13)</x:f>
        <x:v>0</x:v>
      </x:c>
      <x:c r="AB2945" s="18" t="n">
        <x:f>IF(U2945=0,0,N2945*S2945/U2945)</x:f>
        <x:v>1639.3695652173913</x:v>
      </x:c>
      <x:c r="AC2945" s="18" t="n">
        <x:f>IF(U2945=0,0,P2945*S2945/U2945)</x:f>
        <x:v>2904.9182608695655</x:v>
      </x:c>
      <x:c r="AD2945" s="18" t="n">
        <x:f>MAX(AB2945,AC2945*'01 Controls'!$E$14)</x:f>
        <x:v>1639.3695652173913</x:v>
      </x:c>
      <x:c r="AE2945" s="18" t="n">
        <x:f>IF(U2945=0,0,N2945*T2945/U2945)</x:f>
        <x:v>0</x:v>
      </x:c>
      <x:c r="AF2945" s="18" t="n">
        <x:f>IF(U2945=0,0,P2945*T2945/U2945)</x:f>
        <x:v>0</x:v>
      </x:c>
      <x:c r="AG2945" s="18" t="n">
        <x:f>MAX(AE2945,AF2945*'01 Controls'!$E$15)</x:f>
        <x:v>0</x:v>
      </x:c>
      <x:c r="AH2945" s="18" t="n">
        <x:f>SUM(V2945,Y2945,AB2945,AE2945)</x:f>
        <x:v>1653.75</x:v>
      </x:c>
      <x:c r="AI2945" s="18" t="n">
        <x:f>N2945-AH2945</x:f>
        <x:v>0</x:v>
      </x:c>
      <x:c r="AJ2945" s="18" t="n">
        <x:f>V2945*INDEX('07 Mode Capacity'!$P$6:$P$17,MATCH("AIR-"&amp;I2945,'07 Mode Capacity'!$C$6:$C$17,0))</x:f>
        <x:v>4.031348651268851</x:v>
      </x:c>
      <x:c r="AK2945" s="18" t="n">
        <x:f>Y2945*INDEX('07 Mode Capacity'!$P$6:$P$17,MATCH("OCEAN-"&amp;I2945,'07 Mode Capacity'!$C$6:$C$17,0))</x:f>
        <x:v>0</x:v>
      </x:c>
      <x:c r="AL2945" s="18" t="n">
        <x:f>AB2945*INDEX('07 Mode Capacity'!$P$6:$P$17,MATCH("LAND-"&amp;I2945,'07 Mode Capacity'!$C$6:$C$17,0))</x:f>
        <x:v>200.081562781772</x:v>
      </x:c>
      <x:c r="AM2945" s="18" t="n">
        <x:f>AE2945*INDEX('07 Mode Capacity'!$P$6:$P$17,MATCH("INLAND-"&amp;I2945,'07 Mode Capacity'!$C$6:$C$17,0))</x:f>
        <x:v>0</x:v>
      </x:c>
      <x:c r="AN2945" s="18" t="n">
        <x:f>SUM(AJ2945:AM2945)</x:f>
        <x:v>204.11291143304084</x:v>
      </x:c>
      <x:c r="AO2945" s="17" t="n">
        <x:f>IF(N2945=0,1,AN2945/N2945)</x:f>
        <x:v>0.1234242850691101</x:v>
      </x:c>
      <x:c r="AP2945" s="11" t="str">
        <x:f>IF(AO2945&gt;='01 Controls'!$E$16,"PASS","FAIL")</x:f>
        <x:v>FAIL</x:v>
      </x:c>
      <x:c r="AQ2945" s="11" t="str">
        <x:v>UNQUANTIFIED</x:v>
      </x:c>
      <x:c r="AR2945" s="11" t="str">
        <x:v>Position-class planning record; serial item and receiver open</x:v>
      </x:c>
      <x:c r="AS2945" s="26"/>
      <x:c r="AT2945" s="26"/>
    </x:row>
    <x:row r="2946">
      <x:c r="C2946" s="11" t="str">
        <x:v>M4-H-PHC-COL-12</x:v>
      </x:c>
      <x:c r="D2946" s="11" t="str">
        <x:v>M4</x:v>
      </x:c>
      <x:c r="E2946" s="11" t="str">
        <x:v>Tornado sequence</x:v>
      </x:c>
      <x:c r="F2946" s="11" t="str">
        <x:v>H-PHC</x:v>
      </x:c>
      <x:c r="G2946" s="11" t="str">
        <x:v>Public-health control group</x:v>
      </x:c>
      <x:c r="H2946" s="11" t="str">
        <x:v>COL-12</x:v>
      </x:c>
      <x:c r="I2946" s="19" t="n">
        <x:v>24</x:v>
      </x:c>
      <x:c r="J2946" s="21" t="n">
        <x:v>3</x:v>
      </x:c>
      <x:c r="K2946" s="18" t="n">
        <x:f>'05 Cargo Register'!K258</x:f>
        <x:v>472.5</x:v>
      </x:c>
      <x:c r="L2946" s="18" t="n">
        <x:f>'05 Cargo Register'!N258</x:f>
        <x:v>50</x:v>
      </x:c>
      <x:c r="M2946" s="18" t="n">
        <x:f>'05 Cargo Register'!O258</x:f>
        <x:v>1320</x:v>
      </x:c>
      <x:c r="N2946" s="18" t="n">
        <x:f>J2946*K2946</x:f>
        <x:v>1417.5</x:v>
      </x:c>
      <x:c r="O2946" s="18" t="n">
        <x:f>J2946*L2946</x:f>
        <x:v>150</x:v>
      </x:c>
      <x:c r="P2946" s="18" t="n">
        <x:f>J2946*M2946</x:f>
        <x:v>3960</x:v>
      </x:c>
      <x:c r="Q2946" s="22" t="n">
        <x:f>'01 Controls'!$E$28*'02 Cargo Classes'!$M$8</x:f>
        <x:v>0.1</x:v>
      </x:c>
      <x:c r="R2946" s="22" t="n">
        <x:f>'01 Controls'!$F$28*'02 Cargo Classes'!$N$8</x:f>
        <x:v>0</x:v>
      </x:c>
      <x:c r="S2946" s="22" t="n">
        <x:f>'01 Controls'!$G$28*'02 Cargo Classes'!$O$8</x:f>
        <x:v>1.14</x:v>
      </x:c>
      <x:c r="T2946" s="22" t="n">
        <x:f>'01 Controls'!$H$28*'02 Cargo Classes'!$P$8</x:f>
        <x:v>0</x:v>
      </x:c>
      <x:c r="U2946" s="22" t="n">
        <x:f>SUM(Q2946:T2946)</x:f>
        <x:v>1.24</x:v>
      </x:c>
      <x:c r="V2946" s="18" t="n">
        <x:f>IF(U2946=0,0,N2946*Q2946/U2946)</x:f>
        <x:v>114.31451612903226</x:v>
      </x:c>
      <x:c r="W2946" s="18" t="n">
        <x:f>IF(U2946=0,0,P2946*Q2946/U2946)</x:f>
        <x:v>319.35483870967744</x:v>
      </x:c>
      <x:c r="X2946" s="18" t="n">
        <x:f>MAX(V2946,W2946*'01 Controls'!$E$12)</x:f>
        <x:v>114.31451612903226</x:v>
      </x:c>
      <x:c r="Y2946" s="18" t="n">
        <x:f>IF(U2946=0,0,N2946*R2946/U2946)</x:f>
        <x:v>0</x:v>
      </x:c>
      <x:c r="Z2946" s="18" t="n">
        <x:f>IF(U2946=0,0,P2946*R2946/U2946)</x:f>
        <x:v>0</x:v>
      </x:c>
      <x:c r="AA2946" s="18" t="n">
        <x:f>MAX(Y2946,Z2946*'01 Controls'!$E$13)</x:f>
        <x:v>0</x:v>
      </x:c>
      <x:c r="AB2946" s="18" t="n">
        <x:f>IF(U2946=0,0,N2946*S2946/U2946)</x:f>
        <x:v>1303.1854838709676</x:v>
      </x:c>
      <x:c r="AC2946" s="18" t="n">
        <x:f>IF(U2946=0,0,P2946*S2946/U2946)</x:f>
        <x:v>3640.6451612903224</x:v>
      </x:c>
      <x:c r="AD2946" s="18" t="n">
        <x:f>MAX(AB2946,AC2946*'01 Controls'!$E$14)</x:f>
        <x:v>1303.1854838709676</x:v>
      </x:c>
      <x:c r="AE2946" s="18" t="n">
        <x:f>IF(U2946=0,0,N2946*T2946/U2946)</x:f>
        <x:v>0</x:v>
      </x:c>
      <x:c r="AF2946" s="18" t="n">
        <x:f>IF(U2946=0,0,P2946*T2946/U2946)</x:f>
        <x:v>0</x:v>
      </x:c>
      <x:c r="AG2946" s="18" t="n">
        <x:f>MAX(AE2946,AF2946*'01 Controls'!$E$15)</x:f>
        <x:v>0</x:v>
      </x:c>
      <x:c r="AH2946" s="18" t="n">
        <x:f>SUM(V2946,Y2946,AB2946,AE2946)</x:f>
        <x:v>1417.4999999999998</x:v>
      </x:c>
      <x:c r="AI2946" s="18" t="n">
        <x:f>N2946-AH2946</x:f>
        <x:v>2.2737367544323206e-13</x:v>
      </x:c>
      <x:c r="AJ2946" s="18" t="n">
        <x:f>V2946*INDEX('07 Mode Capacity'!$P$6:$P$17,MATCH("AIR-"&amp;I2946,'07 Mode Capacity'!$C$6:$C$17,0))</x:f>
        <x:v>23.196023480773995</x:v>
      </x:c>
      <x:c r="AK2946" s="18" t="n">
        <x:f>Y2946*INDEX('07 Mode Capacity'!$P$6:$P$17,MATCH("OCEAN-"&amp;I2946,'07 Mode Capacity'!$C$6:$C$17,0))</x:f>
        <x:v>0</x:v>
      </x:c>
      <x:c r="AL2946" s="18" t="n">
        <x:f>AB2946*INDEX('07 Mode Capacity'!$P$6:$P$17,MATCH("LAND-"&amp;I2946,'07 Mode Capacity'!$C$6:$C$17,0))</x:f>
        <x:v>498.4696520492288</x:v>
      </x:c>
      <x:c r="AM2946" s="18" t="n">
        <x:f>AE2946*INDEX('07 Mode Capacity'!$P$6:$P$17,MATCH("INLAND-"&amp;I2946,'07 Mode Capacity'!$C$6:$C$17,0))</x:f>
        <x:v>0</x:v>
      </x:c>
      <x:c r="AN2946" s="18" t="n">
        <x:f>SUM(AJ2946:AM2946)</x:f>
        <x:v>521.6656755300028</x:v>
      </x:c>
      <x:c r="AO2946" s="17" t="n">
        <x:f>IF(N2946=0,1,AN2946/N2946)</x:f>
        <x:v>0.3680181132486792</x:v>
      </x:c>
      <x:c r="AP2946" s="11" t="str">
        <x:f>IF(AO2946&gt;='01 Controls'!$E$16,"PASS","FAIL")</x:f>
        <x:v>FAIL</x:v>
      </x:c>
      <x:c r="AQ2946" s="11" t="str">
        <x:v>UNQUANTIFIED</x:v>
      </x:c>
      <x:c r="AR2946" s="11" t="str">
        <x:v>Position-class planning record; serial item and receiver open</x:v>
      </x:c>
      <x:c r="AS2946" s="26"/>
      <x:c r="AT2946" s="26"/>
    </x:row>
    <x:row r="2947">
      <x:c r="C2947" s="11" t="str">
        <x:v>M4-H-PHC-BAT-22</x:v>
      </x:c>
      <x:c r="D2947" s="11" t="str">
        <x:v>M4</x:v>
      </x:c>
      <x:c r="E2947" s="11" t="str">
        <x:v>Tornado sequence</x:v>
      </x:c>
      <x:c r="F2947" s="11" t="str">
        <x:v>H-PHC</x:v>
      </x:c>
      <x:c r="G2947" s="11" t="str">
        <x:v>Public-health control group</x:v>
      </x:c>
      <x:c r="H2947" s="11" t="str">
        <x:v>BAT-22</x:v>
      </x:c>
      <x:c r="I2947" s="19" t="n">
        <x:v>48</x:v>
      </x:c>
      <x:c r="J2947" s="21" t="n">
        <x:v>3</x:v>
      </x:c>
      <x:c r="K2947" s="18" t="n">
        <x:f>'05 Cargo Register'!K259</x:f>
        <x:v>210</x:v>
      </x:c>
      <x:c r="L2947" s="18" t="n">
        <x:f>'05 Cargo Register'!N259</x:f>
        <x:v>12</x:v>
      </x:c>
      <x:c r="M2947" s="18" t="n">
        <x:f>'05 Cargo Register'!O259</x:f>
        <x:v>316.8</x:v>
      </x:c>
      <x:c r="N2947" s="18" t="n">
        <x:f>J2947*K2947</x:f>
        <x:v>630</x:v>
      </x:c>
      <x:c r="O2947" s="18" t="n">
        <x:f>J2947*L2947</x:f>
        <x:v>36</x:v>
      </x:c>
      <x:c r="P2947" s="18" t="n">
        <x:f>J2947*M2947</x:f>
        <x:v>950.4000000000001</x:v>
      </x:c>
      <x:c r="Q2947" s="22" t="n">
        <x:f>'01 Controls'!$E$28*'02 Cargo Classes'!$M$9</x:f>
        <x:v>0</x:v>
      </x:c>
      <x:c r="R2947" s="22" t="n">
        <x:f>'01 Controls'!$F$28*'02 Cargo Classes'!$N$9</x:f>
        <x:v>0</x:v>
      </x:c>
      <x:c r="S2947" s="22" t="n">
        <x:f>'01 Controls'!$G$28*'02 Cargo Classes'!$O$9</x:f>
        <x:v>0.95</x:v>
      </x:c>
      <x:c r="T2947" s="22" t="n">
        <x:f>'01 Controls'!$H$28*'02 Cargo Classes'!$P$9</x:f>
        <x:v>0</x:v>
      </x:c>
      <x:c r="U2947" s="22" t="n">
        <x:f>SUM(Q2947:T2947)</x:f>
        <x:v>0.95</x:v>
      </x:c>
      <x:c r="V2947" s="18" t="n">
        <x:f>IF(U2947=0,0,N2947*Q2947/U2947)</x:f>
        <x:v>0</x:v>
      </x:c>
      <x:c r="W2947" s="18" t="n">
        <x:f>IF(U2947=0,0,P2947*Q2947/U2947)</x:f>
        <x:v>0</x:v>
      </x:c>
      <x:c r="X2947" s="18" t="n">
        <x:f>MAX(V2947,W2947*'01 Controls'!$E$12)</x:f>
        <x:v>0</x:v>
      </x:c>
      <x:c r="Y2947" s="18" t="n">
        <x:f>IF(U2947=0,0,N2947*R2947/U2947)</x:f>
        <x:v>0</x:v>
      </x:c>
      <x:c r="Z2947" s="18" t="n">
        <x:f>IF(U2947=0,0,P2947*R2947/U2947)</x:f>
        <x:v>0</x:v>
      </x:c>
      <x:c r="AA2947" s="18" t="n">
        <x:f>MAX(Y2947,Z2947*'01 Controls'!$E$13)</x:f>
        <x:v>0</x:v>
      </x:c>
      <x:c r="AB2947" s="18" t="n">
        <x:f>IF(U2947=0,0,N2947*S2947/U2947)</x:f>
        <x:v>630</x:v>
      </x:c>
      <x:c r="AC2947" s="18" t="n">
        <x:f>IF(U2947=0,0,P2947*S2947/U2947)</x:f>
        <x:v>950.4000000000001</x:v>
      </x:c>
      <x:c r="AD2947" s="18" t="n">
        <x:f>MAX(AB2947,AC2947*'01 Controls'!$E$14)</x:f>
        <x:v>630</x:v>
      </x:c>
      <x:c r="AE2947" s="18" t="n">
        <x:f>IF(U2947=0,0,N2947*T2947/U2947)</x:f>
        <x:v>0</x:v>
      </x:c>
      <x:c r="AF2947" s="18" t="n">
        <x:f>IF(U2947=0,0,P2947*T2947/U2947)</x:f>
        <x:v>0</x:v>
      </x:c>
      <x:c r="AG2947" s="18" t="n">
        <x:f>MAX(AE2947,AF2947*'01 Controls'!$E$15)</x:f>
        <x:v>0</x:v>
      </x:c>
      <x:c r="AH2947" s="18" t="n">
        <x:f>SUM(V2947,Y2947,AB2947,AE2947)</x:f>
        <x:v>630</x:v>
      </x:c>
      <x:c r="AI2947" s="18" t="n">
        <x:f>N2947-AH2947</x:f>
        <x:v>0</x:v>
      </x:c>
      <x:c r="AJ2947" s="18" t="n">
        <x:f>V2947*INDEX('07 Mode Capacity'!$P$6:$P$17,MATCH("AIR-"&amp;I2947,'07 Mode Capacity'!$C$6:$C$17,0))</x:f>
        <x:v>0</x:v>
      </x:c>
      <x:c r="AK2947" s="18" t="n">
        <x:f>Y2947*INDEX('07 Mode Capacity'!$P$6:$P$17,MATCH("OCEAN-"&amp;I2947,'07 Mode Capacity'!$C$6:$C$17,0))</x:f>
        <x:v>0</x:v>
      </x:c>
      <x:c r="AL2947" s="18" t="n">
        <x:f>AB2947*INDEX('07 Mode Capacity'!$P$6:$P$17,MATCH("LAND-"&amp;I2947,'07 Mode Capacity'!$C$6:$C$17,0))</x:f>
        <x:v>76.89015779416468</x:v>
      </x:c>
      <x:c r="AM2947" s="18" t="n">
        <x:f>AE2947*INDEX('07 Mode Capacity'!$P$6:$P$17,MATCH("INLAND-"&amp;I2947,'07 Mode Capacity'!$C$6:$C$17,0))</x:f>
        <x:v>0</x:v>
      </x:c>
      <x:c r="AN2947" s="18" t="n">
        <x:f>SUM(AJ2947:AM2947)</x:f>
        <x:v>76.89015779416468</x:v>
      </x:c>
      <x:c r="AO2947" s="17" t="n">
        <x:f>IF(N2947=0,1,AN2947/N2947)</x:f>
        <x:v>0.12204786951454712</x:v>
      </x:c>
      <x:c r="AP2947" s="11" t="str">
        <x:f>IF(AO2947&gt;='01 Controls'!$E$16,"PASS","FAIL")</x:f>
        <x:v>FAIL</x:v>
      </x:c>
      <x:c r="AQ2947" s="11" t="str">
        <x:v>UNQUANTIFIED</x:v>
      </x:c>
      <x:c r="AR2947" s="11" t="str">
        <x:v>Position-class planning record; serial item and receiver open</x:v>
      </x:c>
      <x:c r="AS2947" s="26"/>
      <x:c r="AT2947" s="26"/>
    </x:row>
    <x:row r="2948">
      <x:c r="C2948" s="11" t="str">
        <x:v>M4-H-PHC-TNK-20</x:v>
      </x:c>
      <x:c r="D2948" s="11" t="str">
        <x:v>M4</x:v>
      </x:c>
      <x:c r="E2948" s="11" t="str">
        <x:v>Tornado sequence</x:v>
      </x:c>
      <x:c r="F2948" s="11" t="str">
        <x:v>H-PHC</x:v>
      </x:c>
      <x:c r="G2948" s="11" t="str">
        <x:v>Public-health control group</x:v>
      </x:c>
      <x:c r="H2948" s="11" t="str">
        <x:v>TNK-20</x:v>
      </x:c>
      <x:c r="I2948" s="19" t="n">
        <x:v>48</x:v>
      </x:c>
      <x:c r="J2948" s="21" t="n">
        <x:v>3</x:v>
      </x:c>
      <x:c r="K2948" s="18" t="n">
        <x:f>'05 Cargo Register'!K260</x:f>
        <x:v>157.5</x:v>
      </x:c>
      <x:c r="L2948" s="18" t="n">
        <x:f>'05 Cargo Register'!N260</x:f>
        <x:v>10</x:v>
      </x:c>
      <x:c r="M2948" s="18" t="n">
        <x:f>'05 Cargo Register'!O260</x:f>
        <x:v>212.5</x:v>
      </x:c>
      <x:c r="N2948" s="18" t="n">
        <x:f>J2948*K2948</x:f>
        <x:v>472.5</x:v>
      </x:c>
      <x:c r="O2948" s="18" t="n">
        <x:f>J2948*L2948</x:f>
        <x:v>30</x:v>
      </x:c>
      <x:c r="P2948" s="18" t="n">
        <x:f>J2948*M2948</x:f>
        <x:v>637.5</x:v>
      </x:c>
      <x:c r="Q2948" s="22" t="n">
        <x:f>'01 Controls'!$E$28*'02 Cargo Classes'!$M$10</x:f>
        <x:v>0</x:v>
      </x:c>
      <x:c r="R2948" s="22" t="n">
        <x:f>'01 Controls'!$F$28*'02 Cargo Classes'!$N$10</x:f>
        <x:v>0</x:v>
      </x:c>
      <x:c r="S2948" s="22" t="n">
        <x:f>'01 Controls'!$G$28*'02 Cargo Classes'!$O$10</x:f>
        <x:v>0.95</x:v>
      </x:c>
      <x:c r="T2948" s="22" t="n">
        <x:f>'01 Controls'!$H$28*'02 Cargo Classes'!$P$10</x:f>
        <x:v>0</x:v>
      </x:c>
      <x:c r="U2948" s="22" t="n">
        <x:f>SUM(Q2948:T2948)</x:f>
        <x:v>0.95</x:v>
      </x:c>
      <x:c r="V2948" s="18" t="n">
        <x:f>IF(U2948=0,0,N2948*Q2948/U2948)</x:f>
        <x:v>0</x:v>
      </x:c>
      <x:c r="W2948" s="18" t="n">
        <x:f>IF(U2948=0,0,P2948*Q2948/U2948)</x:f>
        <x:v>0</x:v>
      </x:c>
      <x:c r="X2948" s="18" t="n">
        <x:f>MAX(V2948,W2948*'01 Controls'!$E$12)</x:f>
        <x:v>0</x:v>
      </x:c>
      <x:c r="Y2948" s="18" t="n">
        <x:f>IF(U2948=0,0,N2948*R2948/U2948)</x:f>
        <x:v>0</x:v>
      </x:c>
      <x:c r="Z2948" s="18" t="n">
        <x:f>IF(U2948=0,0,P2948*R2948/U2948)</x:f>
        <x:v>0</x:v>
      </x:c>
      <x:c r="AA2948" s="18" t="n">
        <x:f>MAX(Y2948,Z2948*'01 Controls'!$E$13)</x:f>
        <x:v>0</x:v>
      </x:c>
      <x:c r="AB2948" s="18" t="n">
        <x:f>IF(U2948=0,0,N2948*S2948/U2948)</x:f>
        <x:v>472.5</x:v>
      </x:c>
      <x:c r="AC2948" s="18" t="n">
        <x:f>IF(U2948=0,0,P2948*S2948/U2948)</x:f>
        <x:v>637.5</x:v>
      </x:c>
      <x:c r="AD2948" s="18" t="n">
        <x:f>MAX(AB2948,AC2948*'01 Controls'!$E$14)</x:f>
        <x:v>472.5</x:v>
      </x:c>
      <x:c r="AE2948" s="18" t="n">
        <x:f>IF(U2948=0,0,N2948*T2948/U2948)</x:f>
        <x:v>0</x:v>
      </x:c>
      <x:c r="AF2948" s="18" t="n">
        <x:f>IF(U2948=0,0,P2948*T2948/U2948)</x:f>
        <x:v>0</x:v>
      </x:c>
      <x:c r="AG2948" s="18" t="n">
        <x:f>MAX(AE2948,AF2948*'01 Controls'!$E$15)</x:f>
        <x:v>0</x:v>
      </x:c>
      <x:c r="AH2948" s="18" t="n">
        <x:f>SUM(V2948,Y2948,AB2948,AE2948)</x:f>
        <x:v>472.5</x:v>
      </x:c>
      <x:c r="AI2948" s="18" t="n">
        <x:f>N2948-AH2948</x:f>
        <x:v>0</x:v>
      </x:c>
      <x:c r="AJ2948" s="18" t="n">
        <x:f>V2948*INDEX('07 Mode Capacity'!$P$6:$P$17,MATCH("AIR-"&amp;I2948,'07 Mode Capacity'!$C$6:$C$17,0))</x:f>
        <x:v>0</x:v>
      </x:c>
      <x:c r="AK2948" s="18" t="n">
        <x:f>Y2948*INDEX('07 Mode Capacity'!$P$6:$P$17,MATCH("OCEAN-"&amp;I2948,'07 Mode Capacity'!$C$6:$C$17,0))</x:f>
        <x:v>0</x:v>
      </x:c>
      <x:c r="AL2948" s="18" t="n">
        <x:f>AB2948*INDEX('07 Mode Capacity'!$P$6:$P$17,MATCH("LAND-"&amp;I2948,'07 Mode Capacity'!$C$6:$C$17,0))</x:f>
        <x:v>57.66761834562351</x:v>
      </x:c>
      <x:c r="AM2948" s="18" t="n">
        <x:f>AE2948*INDEX('07 Mode Capacity'!$P$6:$P$17,MATCH("INLAND-"&amp;I2948,'07 Mode Capacity'!$C$6:$C$17,0))</x:f>
        <x:v>0</x:v>
      </x:c>
      <x:c r="AN2948" s="18" t="n">
        <x:f>SUM(AJ2948:AM2948)</x:f>
        <x:v>57.66761834562351</x:v>
      </x:c>
      <x:c r="AO2948" s="17" t="n">
        <x:f>IF(N2948=0,1,AN2948/N2948)</x:f>
        <x:v>0.12204786951454712</x:v>
      </x:c>
      <x:c r="AP2948" s="11" t="str">
        <x:f>IF(AO2948&gt;='01 Controls'!$E$16,"PASS","FAIL")</x:f>
        <x:v>FAIL</x:v>
      </x:c>
      <x:c r="AQ2948" s="11" t="str">
        <x:v>UNQUANTIFIED</x:v>
      </x:c>
      <x:c r="AR2948" s="11" t="str">
        <x:v>Position-class planning record; serial item and receiver open</x:v>
      </x:c>
      <x:c r="AS2948" s="26"/>
      <x:c r="AT2948" s="26"/>
    </x:row>
    <x:row r="2949">
      <x:c r="C2949" s="11" t="str">
        <x:v>M4-H-PHC-FLR-24</x:v>
      </x:c>
      <x:c r="D2949" s="11" t="str">
        <x:v>M4</x:v>
      </x:c>
      <x:c r="E2949" s="11" t="str">
        <x:v>Tornado sequence</x:v>
      </x:c>
      <x:c r="F2949" s="11" t="str">
        <x:v>H-PHC</x:v>
      </x:c>
      <x:c r="G2949" s="11" t="str">
        <x:v>Public-health control group</x:v>
      </x:c>
      <x:c r="H2949" s="11" t="str">
        <x:v>FLR-24</x:v>
      </x:c>
      <x:c r="I2949" s="19" t="n">
        <x:v>48</x:v>
      </x:c>
      <x:c r="J2949" s="21" t="n">
        <x:v>3</x:v>
      </x:c>
      <x:c r="K2949" s="18" t="n">
        <x:f>'05 Cargo Register'!K261</x:f>
        <x:v>131.25</x:v>
      </x:c>
      <x:c r="L2949" s="18" t="n">
        <x:f>'05 Cargo Register'!N261</x:f>
        <x:v>7</x:v>
      </x:c>
      <x:c r="M2949" s="18" t="n">
        <x:f>'05 Cargo Register'!O261</x:f>
        <x:v>224</x:v>
      </x:c>
      <x:c r="N2949" s="18" t="n">
        <x:f>J2949*K2949</x:f>
        <x:v>393.75</x:v>
      </x:c>
      <x:c r="O2949" s="18" t="n">
        <x:f>J2949*L2949</x:f>
        <x:v>21</x:v>
      </x:c>
      <x:c r="P2949" s="18" t="n">
        <x:f>J2949*M2949</x:f>
        <x:v>672</x:v>
      </x:c>
      <x:c r="Q2949" s="22" t="n">
        <x:f>'01 Controls'!$E$28*'02 Cargo Classes'!$M$11</x:f>
        <x:v>0</x:v>
      </x:c>
      <x:c r="R2949" s="22" t="n">
        <x:f>'01 Controls'!$F$28*'02 Cargo Classes'!$N$11</x:f>
        <x:v>0</x:v>
      </x:c>
      <x:c r="S2949" s="22" t="n">
        <x:f>'01 Controls'!$G$28*'02 Cargo Classes'!$O$11</x:f>
        <x:v>0.95</x:v>
      </x:c>
      <x:c r="T2949" s="22" t="n">
        <x:f>'01 Controls'!$H$28*'02 Cargo Classes'!$P$11</x:f>
        <x:v>0</x:v>
      </x:c>
      <x:c r="U2949" s="22" t="n">
        <x:f>SUM(Q2949:T2949)</x:f>
        <x:v>0.95</x:v>
      </x:c>
      <x:c r="V2949" s="18" t="n">
        <x:f>IF(U2949=0,0,N2949*Q2949/U2949)</x:f>
        <x:v>0</x:v>
      </x:c>
      <x:c r="W2949" s="18" t="n">
        <x:f>IF(U2949=0,0,P2949*Q2949/U2949)</x:f>
        <x:v>0</x:v>
      </x:c>
      <x:c r="X2949" s="18" t="n">
        <x:f>MAX(V2949,W2949*'01 Controls'!$E$12)</x:f>
        <x:v>0</x:v>
      </x:c>
      <x:c r="Y2949" s="18" t="n">
        <x:f>IF(U2949=0,0,N2949*R2949/U2949)</x:f>
        <x:v>0</x:v>
      </x:c>
      <x:c r="Z2949" s="18" t="n">
        <x:f>IF(U2949=0,0,P2949*R2949/U2949)</x:f>
        <x:v>0</x:v>
      </x:c>
      <x:c r="AA2949" s="18" t="n">
        <x:f>MAX(Y2949,Z2949*'01 Controls'!$E$13)</x:f>
        <x:v>0</x:v>
      </x:c>
      <x:c r="AB2949" s="18" t="n">
        <x:f>IF(U2949=0,0,N2949*S2949/U2949)</x:f>
        <x:v>393.75</x:v>
      </x:c>
      <x:c r="AC2949" s="18" t="n">
        <x:f>IF(U2949=0,0,P2949*S2949/U2949)</x:f>
        <x:v>672</x:v>
      </x:c>
      <x:c r="AD2949" s="18" t="n">
        <x:f>MAX(AB2949,AC2949*'01 Controls'!$E$14)</x:f>
        <x:v>393.75</x:v>
      </x:c>
      <x:c r="AE2949" s="18" t="n">
        <x:f>IF(U2949=0,0,N2949*T2949/U2949)</x:f>
        <x:v>0</x:v>
      </x:c>
      <x:c r="AF2949" s="18" t="n">
        <x:f>IF(U2949=0,0,P2949*T2949/U2949)</x:f>
        <x:v>0</x:v>
      </x:c>
      <x:c r="AG2949" s="18" t="n">
        <x:f>MAX(AE2949,AF2949*'01 Controls'!$E$15)</x:f>
        <x:v>0</x:v>
      </x:c>
      <x:c r="AH2949" s="18" t="n">
        <x:f>SUM(V2949,Y2949,AB2949,AE2949)</x:f>
        <x:v>393.75</x:v>
      </x:c>
      <x:c r="AI2949" s="18" t="n">
        <x:f>N2949-AH2949</x:f>
        <x:v>0</x:v>
      </x:c>
      <x:c r="AJ2949" s="18" t="n">
        <x:f>V2949*INDEX('07 Mode Capacity'!$P$6:$P$17,MATCH("AIR-"&amp;I2949,'07 Mode Capacity'!$C$6:$C$17,0))</x:f>
        <x:v>0</x:v>
      </x:c>
      <x:c r="AK2949" s="18" t="n">
        <x:f>Y2949*INDEX('07 Mode Capacity'!$P$6:$P$17,MATCH("OCEAN-"&amp;I2949,'07 Mode Capacity'!$C$6:$C$17,0))</x:f>
        <x:v>0</x:v>
      </x:c>
      <x:c r="AL2949" s="18" t="n">
        <x:f>AB2949*INDEX('07 Mode Capacity'!$P$6:$P$17,MATCH("LAND-"&amp;I2949,'07 Mode Capacity'!$C$6:$C$17,0))</x:f>
        <x:v>48.056348621352925</x:v>
      </x:c>
      <x:c r="AM2949" s="18" t="n">
        <x:f>AE2949*INDEX('07 Mode Capacity'!$P$6:$P$17,MATCH("INLAND-"&amp;I2949,'07 Mode Capacity'!$C$6:$C$17,0))</x:f>
        <x:v>0</x:v>
      </x:c>
      <x:c r="AN2949" s="18" t="n">
        <x:f>SUM(AJ2949:AM2949)</x:f>
        <x:v>48.056348621352925</x:v>
      </x:c>
      <x:c r="AO2949" s="17" t="n">
        <x:f>IF(N2949=0,1,AN2949/N2949)</x:f>
        <x:v>0.12204786951454712</x:v>
      </x:c>
      <x:c r="AP2949" s="11" t="str">
        <x:f>IF(AO2949&gt;='01 Controls'!$E$16,"PASS","FAIL")</x:f>
        <x:v>FAIL</x:v>
      </x:c>
      <x:c r="AQ2949" s="11" t="str">
        <x:v>UNQUANTIFIED</x:v>
      </x:c>
      <x:c r="AR2949" s="11" t="str">
        <x:v>Position-class planning record; serial item and receiver open</x:v>
      </x:c>
      <x:c r="AS2949" s="26"/>
      <x:c r="AT2949" s="26"/>
    </x:row>
    <x:row r="2950">
      <x:c r="C2950" s="11" t="str">
        <x:v>M4-H-PHC-ROL-30</x:v>
      </x:c>
      <x:c r="D2950" s="11" t="str">
        <x:v>M4</x:v>
      </x:c>
      <x:c r="E2950" s="11" t="str">
        <x:v>Tornado sequence</x:v>
      </x:c>
      <x:c r="F2950" s="11" t="str">
        <x:v>H-PHC</x:v>
      </x:c>
      <x:c r="G2950" s="11" t="str">
        <x:v>Public-health control group</x:v>
      </x:c>
      <x:c r="H2950" s="11" t="str">
        <x:v>ROL-30</x:v>
      </x:c>
      <x:c r="I2950" s="19" t="n">
        <x:v>48</x:v>
      </x:c>
      <x:c r="J2950" s="21" t="n">
        <x:v>3</x:v>
      </x:c>
      <x:c r="K2950" s="18" t="n">
        <x:f>'05 Cargo Register'!K262</x:f>
        <x:v>262.5</x:v>
      </x:c>
      <x:c r="L2950" s="18" t="n">
        <x:f>'05 Cargo Register'!N262</x:f>
        <x:v>11</x:v>
      </x:c>
      <x:c r="M2950" s="18" t="n">
        <x:f>'05 Cargo Register'!O262</x:f>
        <x:v>701.25</x:v>
      </x:c>
      <x:c r="N2950" s="18" t="n">
        <x:f>J2950*K2950</x:f>
        <x:v>787.5</x:v>
      </x:c>
      <x:c r="O2950" s="18" t="n">
        <x:f>J2950*L2950</x:f>
        <x:v>33</x:v>
      </x:c>
      <x:c r="P2950" s="18" t="n">
        <x:f>J2950*M2950</x:f>
        <x:v>2103.75</x:v>
      </x:c>
      <x:c r="Q2950" s="22" t="n">
        <x:f>'01 Controls'!$E$28*'02 Cargo Classes'!$M$12</x:f>
        <x:v>0</x:v>
      </x:c>
      <x:c r="R2950" s="22" t="n">
        <x:f>'01 Controls'!$F$28*'02 Cargo Classes'!$N$12</x:f>
        <x:v>0</x:v>
      </x:c>
      <x:c r="S2950" s="22" t="n">
        <x:f>'01 Controls'!$G$28*'02 Cargo Classes'!$O$12</x:f>
        <x:v>1.4249999999999998</x:v>
      </x:c>
      <x:c r="T2950" s="22" t="n">
        <x:f>'01 Controls'!$H$28*'02 Cargo Classes'!$P$12</x:f>
        <x:v>0</x:v>
      </x:c>
      <x:c r="U2950" s="22" t="n">
        <x:f>SUM(Q2950:T2950)</x:f>
        <x:v>1.4249999999999998</x:v>
      </x:c>
      <x:c r="V2950" s="18" t="n">
        <x:f>IF(U2950=0,0,N2950*Q2950/U2950)</x:f>
        <x:v>0</x:v>
      </x:c>
      <x:c r="W2950" s="18" t="n">
        <x:f>IF(U2950=0,0,P2950*Q2950/U2950)</x:f>
        <x:v>0</x:v>
      </x:c>
      <x:c r="X2950" s="18" t="n">
        <x:f>MAX(V2950,W2950*'01 Controls'!$E$12)</x:f>
        <x:v>0</x:v>
      </x:c>
      <x:c r="Y2950" s="18" t="n">
        <x:f>IF(U2950=0,0,N2950*R2950/U2950)</x:f>
        <x:v>0</x:v>
      </x:c>
      <x:c r="Z2950" s="18" t="n">
        <x:f>IF(U2950=0,0,P2950*R2950/U2950)</x:f>
        <x:v>0</x:v>
      </x:c>
      <x:c r="AA2950" s="18" t="n">
        <x:f>MAX(Y2950,Z2950*'01 Controls'!$E$13)</x:f>
        <x:v>0</x:v>
      </x:c>
      <x:c r="AB2950" s="18" t="n">
        <x:f>IF(U2950=0,0,N2950*S2950/U2950)</x:f>
        <x:v>787.4999999999999</x:v>
      </x:c>
      <x:c r="AC2950" s="18" t="n">
        <x:f>IF(U2950=0,0,P2950*S2950/U2950)</x:f>
        <x:v>2103.75</x:v>
      </x:c>
      <x:c r="AD2950" s="18" t="n">
        <x:f>MAX(AB2950,AC2950*'01 Controls'!$E$14)</x:f>
        <x:v>787.4999999999999</x:v>
      </x:c>
      <x:c r="AE2950" s="18" t="n">
        <x:f>IF(U2950=0,0,N2950*T2950/U2950)</x:f>
        <x:v>0</x:v>
      </x:c>
      <x:c r="AF2950" s="18" t="n">
        <x:f>IF(U2950=0,0,P2950*T2950/U2950)</x:f>
        <x:v>0</x:v>
      </x:c>
      <x:c r="AG2950" s="18" t="n">
        <x:f>MAX(AE2950,AF2950*'01 Controls'!$E$15)</x:f>
        <x:v>0</x:v>
      </x:c>
      <x:c r="AH2950" s="18" t="n">
        <x:f>SUM(V2950,Y2950,AB2950,AE2950)</x:f>
        <x:v>787.4999999999999</x:v>
      </x:c>
      <x:c r="AI2950" s="18" t="n">
        <x:f>N2950-AH2950</x:f>
        <x:v>1.1368683772161603e-13</x:v>
      </x:c>
      <x:c r="AJ2950" s="18" t="n">
        <x:f>V2950*INDEX('07 Mode Capacity'!$P$6:$P$17,MATCH("AIR-"&amp;I2950,'07 Mode Capacity'!$C$6:$C$17,0))</x:f>
        <x:v>0</x:v>
      </x:c>
      <x:c r="AK2950" s="18" t="n">
        <x:f>Y2950*INDEX('07 Mode Capacity'!$P$6:$P$17,MATCH("OCEAN-"&amp;I2950,'07 Mode Capacity'!$C$6:$C$17,0))</x:f>
        <x:v>0</x:v>
      </x:c>
      <x:c r="AL2950" s="18" t="n">
        <x:f>AB2950*INDEX('07 Mode Capacity'!$P$6:$P$17,MATCH("LAND-"&amp;I2950,'07 Mode Capacity'!$C$6:$C$17,0))</x:f>
        <x:v>96.11269724270583</x:v>
      </x:c>
      <x:c r="AM2950" s="18" t="n">
        <x:f>AE2950*INDEX('07 Mode Capacity'!$P$6:$P$17,MATCH("INLAND-"&amp;I2950,'07 Mode Capacity'!$C$6:$C$17,0))</x:f>
        <x:v>0</x:v>
      </x:c>
      <x:c r="AN2950" s="18" t="n">
        <x:f>SUM(AJ2950:AM2950)</x:f>
        <x:v>96.11269724270583</x:v>
      </x:c>
      <x:c r="AO2950" s="17" t="n">
        <x:f>IF(N2950=0,1,AN2950/N2950)</x:f>
        <x:v>0.12204786951454709</x:v>
      </x:c>
      <x:c r="AP2950" s="11" t="str">
        <x:f>IF(AO2950&gt;='01 Controls'!$E$16,"PASS","FAIL")</x:f>
        <x:v>FAIL</x:v>
      </x:c>
      <x:c r="AQ2950" s="11" t="str">
        <x:v>UNQUANTIFIED</x:v>
      </x:c>
      <x:c r="AR2950" s="11" t="str">
        <x:v>Position-class planning record; serial item and receiver open</x:v>
      </x:c>
      <x:c r="AS2950" s="26"/>
      <x:c r="AT2950" s="26"/>
    </x:row>
    <x:row r="2951">
      <x:c r="C2951" s="11" t="str">
        <x:v>M4-H-PHC-BLK-08</x:v>
      </x:c>
      <x:c r="D2951" s="11" t="str">
        <x:v>M4</x:v>
      </x:c>
      <x:c r="E2951" s="11" t="str">
        <x:v>Tornado sequence</x:v>
      </x:c>
      <x:c r="F2951" s="11" t="str">
        <x:v>H-PHC</x:v>
      </x:c>
      <x:c r="G2951" s="11" t="str">
        <x:v>Public-health control group</x:v>
      </x:c>
      <x:c r="H2951" s="11" t="str">
        <x:v>BLK-08</x:v>
      </x:c>
      <x:c r="I2951" s="19" t="n">
        <x:v>48</x:v>
      </x:c>
      <x:c r="J2951" s="21" t="n">
        <x:v>3</x:v>
      </x:c>
      <x:c r="K2951" s="18" t="n">
        <x:f>'05 Cargo Register'!K263</x:f>
        <x:v>367.50000000000006</x:v>
      </x:c>
      <x:c r="L2951" s="18" t="n">
        <x:f>'05 Cargo Register'!N263</x:f>
        <x:v>58</x:v>
      </x:c>
      <x:c r="M2951" s="18" t="n">
        <x:f>'05 Cargo Register'!O263</x:f>
        <x:v>2958</x:v>
      </x:c>
      <x:c r="N2951" s="18" t="n">
        <x:f>J2951*K2951</x:f>
        <x:v>1102.5000000000002</x:v>
      </x:c>
      <x:c r="O2951" s="18" t="n">
        <x:f>J2951*L2951</x:f>
        <x:v>174</x:v>
      </x:c>
      <x:c r="P2951" s="18" t="n">
        <x:f>J2951*M2951</x:f>
        <x:v>8874</x:v>
      </x:c>
      <x:c r="Q2951" s="22" t="n">
        <x:f>'01 Controls'!$E$28*'02 Cargo Classes'!$M$14</x:f>
        <x:v>0.05</x:v>
      </x:c>
      <x:c r="R2951" s="22" t="n">
        <x:f>'01 Controls'!$F$28*'02 Cargo Classes'!$N$14</x:f>
        <x:v>0</x:v>
      </x:c>
      <x:c r="S2951" s="22" t="n">
        <x:f>'01 Controls'!$G$28*'02 Cargo Classes'!$O$14</x:f>
        <x:v>0.95</x:v>
      </x:c>
      <x:c r="T2951" s="22" t="n">
        <x:f>'01 Controls'!$H$28*'02 Cargo Classes'!$P$14</x:f>
        <x:v>0</x:v>
      </x:c>
      <x:c r="U2951" s="22" t="n">
        <x:f>SUM(Q2951:T2951)</x:f>
        <x:v>1</x:v>
      </x:c>
      <x:c r="V2951" s="18" t="n">
        <x:f>IF(U2951=0,0,N2951*Q2951/U2951)</x:f>
        <x:v>55.125000000000014</x:v>
      </x:c>
      <x:c r="W2951" s="18" t="n">
        <x:f>IF(U2951=0,0,P2951*Q2951/U2951)</x:f>
        <x:v>443.70000000000005</x:v>
      </x:c>
      <x:c r="X2951" s="18" t="n">
        <x:f>MAX(V2951,W2951*'01 Controls'!$E$12)</x:f>
        <x:v>110.92500000000001</x:v>
      </x:c>
      <x:c r="Y2951" s="18" t="n">
        <x:f>IF(U2951=0,0,N2951*R2951/U2951)</x:f>
        <x:v>0</x:v>
      </x:c>
      <x:c r="Z2951" s="18" t="n">
        <x:f>IF(U2951=0,0,P2951*R2951/U2951)</x:f>
        <x:v>0</x:v>
      </x:c>
      <x:c r="AA2951" s="18" t="n">
        <x:f>MAX(Y2951,Z2951*'01 Controls'!$E$13)</x:f>
        <x:v>0</x:v>
      </x:c>
      <x:c r="AB2951" s="18" t="n">
        <x:f>IF(U2951=0,0,N2951*S2951/U2951)</x:f>
        <x:v>1047.3750000000002</x:v>
      </x:c>
      <x:c r="AC2951" s="18" t="n">
        <x:f>IF(U2951=0,0,P2951*S2951/U2951)</x:f>
        <x:v>8430.3</x:v>
      </x:c>
      <x:c r="AD2951" s="18" t="n">
        <x:f>MAX(AB2951,AC2951*'01 Controls'!$E$14)</x:f>
        <x:v>1686.06</x:v>
      </x:c>
      <x:c r="AE2951" s="18" t="n">
        <x:f>IF(U2951=0,0,N2951*T2951/U2951)</x:f>
        <x:v>0</x:v>
      </x:c>
      <x:c r="AF2951" s="18" t="n">
        <x:f>IF(U2951=0,0,P2951*T2951/U2951)</x:f>
        <x:v>0</x:v>
      </x:c>
      <x:c r="AG2951" s="18" t="n">
        <x:f>MAX(AE2951,AF2951*'01 Controls'!$E$15)</x:f>
        <x:v>0</x:v>
      </x:c>
      <x:c r="AH2951" s="18" t="n">
        <x:f>SUM(V2951,Y2951,AB2951,AE2951)</x:f>
        <x:v>1102.5000000000002</x:v>
      </x:c>
      <x:c r="AI2951" s="18" t="n">
        <x:f>N2951-AH2951</x:f>
        <x:v>0</x:v>
      </x:c>
      <x:c r="AJ2951" s="18" t="n">
        <x:f>V2951*INDEX('07 Mode Capacity'!$P$6:$P$17,MATCH("AIR-"&amp;I2951,'07 Mode Capacity'!$C$6:$C$17,0))</x:f>
        <x:v>15.45350316319726</x:v>
      </x:c>
      <x:c r="AK2951" s="18" t="n">
        <x:f>Y2951*INDEX('07 Mode Capacity'!$P$6:$P$17,MATCH("OCEAN-"&amp;I2951,'07 Mode Capacity'!$C$6:$C$17,0))</x:f>
        <x:v>0</x:v>
      </x:c>
      <x:c r="AL2951" s="18" t="n">
        <x:f>AB2951*INDEX('07 Mode Capacity'!$P$6:$P$17,MATCH("LAND-"&amp;I2951,'07 Mode Capacity'!$C$6:$C$17,0))</x:f>
        <x:v>127.8298873327988</x:v>
      </x:c>
      <x:c r="AM2951" s="18" t="n">
        <x:f>AE2951*INDEX('07 Mode Capacity'!$P$6:$P$17,MATCH("INLAND-"&amp;I2951,'07 Mode Capacity'!$C$6:$C$17,0))</x:f>
        <x:v>0</x:v>
      </x:c>
      <x:c r="AN2951" s="18" t="n">
        <x:f>SUM(AJ2951:AM2951)</x:f>
        <x:v>143.28339049599606</x:v>
      </x:c>
      <x:c r="AO2951" s="17" t="n">
        <x:f>IF(N2951=0,1,AN2951/N2951)</x:f>
        <x:v>0.1299622589532844</x:v>
      </x:c>
      <x:c r="AP2951" s="11" t="str">
        <x:f>IF(AO2951&gt;='01 Controls'!$E$16,"PASS","FAIL")</x:f>
        <x:v>FAIL</x:v>
      </x:c>
      <x:c r="AQ2951" s="11" t="str">
        <x:v>UNQUANTIFIED</x:v>
      </x:c>
      <x:c r="AR2951" s="11" t="str">
        <x:v>Position-class planning record; serial item and receiver open</x:v>
      </x:c>
      <x:c r="AS2951" s="26"/>
      <x:c r="AT2951" s="26"/>
    </x:row>
    <x:row r="2952">
      <x:c r="C2952" s="11" t="str">
        <x:v>M4-H-HWR-APL-45</x:v>
      </x:c>
      <x:c r="D2952" s="11" t="str">
        <x:v>M4</x:v>
      </x:c>
      <x:c r="E2952" s="11" t="str">
        <x:v>Tornado sequence</x:v>
      </x:c>
      <x:c r="F2952" s="11" t="str">
        <x:v>H-HWR</x:v>
      </x:c>
      <x:c r="G2952" s="11" t="str">
        <x:v>Health workforce replacement group</x:v>
      </x:c>
      <x:c r="H2952" s="11" t="str">
        <x:v>APL-45</x:v>
      </x:c>
      <x:c r="I2952" s="19" t="n">
        <x:v>24</x:v>
      </x:c>
      <x:c r="J2952" s="21" t="n">
        <x:v>6</x:v>
      </x:c>
      <x:c r="K2952" s="18" t="n">
        <x:f>'05 Cargo Register'!K264</x:f>
        <x:v>472.5</x:v>
      </x:c>
      <x:c r="L2952" s="18" t="n">
        <x:f>'05 Cargo Register'!N264</x:f>
        <x:v>124</x:v>
      </x:c>
      <x:c r="M2952" s="18" t="n">
        <x:f>'05 Cargo Register'!O264</x:f>
        <x:v>930</x:v>
      </x:c>
      <x:c r="N2952" s="18" t="n">
        <x:f>J2952*K2952</x:f>
        <x:v>2835</x:v>
      </x:c>
      <x:c r="O2952" s="18" t="n">
        <x:f>J2952*L2952</x:f>
        <x:v>744</x:v>
      </x:c>
      <x:c r="P2952" s="18" t="n">
        <x:f>J2952*M2952</x:f>
        <x:v>5580</x:v>
      </x:c>
      <x:c r="Q2952" s="22" t="n">
        <x:f>'01 Controls'!$E$28*'02 Cargo Classes'!$M$6</x:f>
        <x:v>0.15000000000000002</x:v>
      </x:c>
      <x:c r="R2952" s="22" t="n">
        <x:f>'01 Controls'!$F$28*'02 Cargo Classes'!$N$6</x:f>
        <x:v>0</x:v>
      </x:c>
      <x:c r="S2952" s="22" t="n">
        <x:f>'01 Controls'!$G$28*'02 Cargo Classes'!$O$6</x:f>
        <x:v>0.95</x:v>
      </x:c>
      <x:c r="T2952" s="22" t="n">
        <x:f>'01 Controls'!$H$28*'02 Cargo Classes'!$P$6</x:f>
        <x:v>0</x:v>
      </x:c>
      <x:c r="U2952" s="22" t="n">
        <x:f>SUM(Q2952:T2952)</x:f>
        <x:v>1.1</x:v>
      </x:c>
      <x:c r="V2952" s="18" t="n">
        <x:f>IF(U2952=0,0,N2952*Q2952/U2952)</x:f>
        <x:v>386.5909090909091</x:v>
      </x:c>
      <x:c r="W2952" s="18" t="n">
        <x:f>IF(U2952=0,0,P2952*Q2952/U2952)</x:f>
        <x:v>760.909090909091</x:v>
      </x:c>
      <x:c r="X2952" s="18" t="n">
        <x:f>MAX(V2952,W2952*'01 Controls'!$E$12)</x:f>
        <x:v>386.5909090909091</x:v>
      </x:c>
      <x:c r="Y2952" s="18" t="n">
        <x:f>IF(U2952=0,0,N2952*R2952/U2952)</x:f>
        <x:v>0</x:v>
      </x:c>
      <x:c r="Z2952" s="18" t="n">
        <x:f>IF(U2952=0,0,P2952*R2952/U2952)</x:f>
        <x:v>0</x:v>
      </x:c>
      <x:c r="AA2952" s="18" t="n">
        <x:f>MAX(Y2952,Z2952*'01 Controls'!$E$13)</x:f>
        <x:v>0</x:v>
      </x:c>
      <x:c r="AB2952" s="18" t="n">
        <x:f>IF(U2952=0,0,N2952*S2952/U2952)</x:f>
        <x:v>2448.4090909090905</x:v>
      </x:c>
      <x:c r="AC2952" s="18" t="n">
        <x:f>IF(U2952=0,0,P2952*S2952/U2952)</x:f>
        <x:v>4819.090909090909</x:v>
      </x:c>
      <x:c r="AD2952" s="18" t="n">
        <x:f>MAX(AB2952,AC2952*'01 Controls'!$E$14)</x:f>
        <x:v>2448.4090909090905</x:v>
      </x:c>
      <x:c r="AE2952" s="18" t="n">
        <x:f>IF(U2952=0,0,N2952*T2952/U2952)</x:f>
        <x:v>0</x:v>
      </x:c>
      <x:c r="AF2952" s="18" t="n">
        <x:f>IF(U2952=0,0,P2952*T2952/U2952)</x:f>
        <x:v>0</x:v>
      </x:c>
      <x:c r="AG2952" s="18" t="n">
        <x:f>MAX(AE2952,AF2952*'01 Controls'!$E$15)</x:f>
        <x:v>0</x:v>
      </x:c>
      <x:c r="AH2952" s="18" t="n">
        <x:f>SUM(V2952,Y2952,AB2952,AE2952)</x:f>
        <x:v>2834.9999999999995</x:v>
      </x:c>
      <x:c r="AI2952" s="18" t="n">
        <x:f>N2952-AH2952</x:f>
        <x:v>4.547473508864641e-13</x:v>
      </x:c>
      <x:c r="AJ2952" s="18" t="n">
        <x:f>V2952*INDEX('07 Mode Capacity'!$P$6:$P$17,MATCH("AIR-"&amp;I2952,'07 Mode Capacity'!$C$6:$C$17,0))</x:f>
        <x:v>78.44473395316297</x:v>
      </x:c>
      <x:c r="AK2952" s="18" t="n">
        <x:f>Y2952*INDEX('07 Mode Capacity'!$P$6:$P$17,MATCH("OCEAN-"&amp;I2952,'07 Mode Capacity'!$C$6:$C$17,0))</x:f>
        <x:v>0</x:v>
      </x:c>
      <x:c r="AL2952" s="18" t="n">
        <x:f>AB2952*INDEX('07 Mode Capacity'!$P$6:$P$17,MATCH("LAND-"&amp;I2952,'07 Mode Capacity'!$C$6:$C$17,0))</x:f>
        <x:v>936.5187402137025</x:v>
      </x:c>
      <x:c r="AM2952" s="18" t="n">
        <x:f>AE2952*INDEX('07 Mode Capacity'!$P$6:$P$17,MATCH("INLAND-"&amp;I2952,'07 Mode Capacity'!$C$6:$C$17,0))</x:f>
        <x:v>0</x:v>
      </x:c>
      <x:c r="AN2952" s="18" t="n">
        <x:f>SUM(AJ2952:AM2952)</x:f>
        <x:v>1014.9634741668655</x:v>
      </x:c>
      <x:c r="AO2952" s="17" t="n">
        <x:f>IF(N2952=0,1,AN2952/N2952)</x:f>
        <x:v>0.3580118074662665</x:v>
      </x:c>
      <x:c r="AP2952" s="11" t="str">
        <x:f>IF(AO2952&gt;='01 Controls'!$E$16,"PASS","FAIL")</x:f>
        <x:v>FAIL</x:v>
      </x:c>
      <x:c r="AQ2952" s="11" t="str">
        <x:v>UNQUANTIFIED</x:v>
      </x:c>
      <x:c r="AR2952" s="11" t="str">
        <x:v>Position-class planning record; serial item and receiver open</x:v>
      </x:c>
      <x:c r="AS2952" s="26"/>
      <x:c r="AT2952" s="26"/>
    </x:row>
    <x:row r="2953">
      <x:c r="C2953" s="11" t="str">
        <x:v>M4-H-HWR-ISO-18</x:v>
      </x:c>
      <x:c r="D2953" s="11" t="str">
        <x:v>M4</x:v>
      </x:c>
      <x:c r="E2953" s="11" t="str">
        <x:v>Tornado sequence</x:v>
      </x:c>
      <x:c r="F2953" s="11" t="str">
        <x:v>H-HWR</x:v>
      </x:c>
      <x:c r="G2953" s="11" t="str">
        <x:v>Health workforce replacement group</x:v>
      </x:c>
      <x:c r="H2953" s="11" t="str">
        <x:v>ISO-18</x:v>
      </x:c>
      <x:c r="I2953" s="19" t="n">
        <x:v>48</x:v>
      </x:c>
      <x:c r="J2953" s="21" t="n">
        <x:v>6</x:v>
      </x:c>
      <x:c r="K2953" s="18" t="n">
        <x:f>'05 Cargo Register'!K265</x:f>
        <x:v>551.25</x:v>
      </x:c>
      <x:c r="L2953" s="18" t="n">
        <x:f>'05 Cargo Register'!N265</x:f>
        <x:v>37</x:v>
      </x:c>
      <x:c r="M2953" s="18" t="n">
        <x:f>'05 Cargo Register'!O265</x:f>
        <x:v>976.8000000000001</x:v>
      </x:c>
      <x:c r="N2953" s="18" t="n">
        <x:f>J2953*K2953</x:f>
        <x:v>3307.5</x:v>
      </x:c>
      <x:c r="O2953" s="18" t="n">
        <x:f>J2953*L2953</x:f>
        <x:v>222</x:v>
      </x:c>
      <x:c r="P2953" s="18" t="n">
        <x:f>J2953*M2953</x:f>
        <x:v>5860.8</x:v>
      </x:c>
      <x:c r="Q2953" s="22" t="n">
        <x:f>'01 Controls'!$E$28*'02 Cargo Classes'!$M$7</x:f>
        <x:v>0.010000000000000002</x:v>
      </x:c>
      <x:c r="R2953" s="22" t="n">
        <x:f>'01 Controls'!$F$28*'02 Cargo Classes'!$N$7</x:f>
        <x:v>0</x:v>
      </x:c>
      <x:c r="S2953" s="22" t="n">
        <x:f>'01 Controls'!$G$28*'02 Cargo Classes'!$O$7</x:f>
        <x:v>1.14</x:v>
      </x:c>
      <x:c r="T2953" s="22" t="n">
        <x:f>'01 Controls'!$H$28*'02 Cargo Classes'!$P$7</x:f>
        <x:v>0</x:v>
      </x:c>
      <x:c r="U2953" s="22" t="n">
        <x:f>SUM(Q2953:T2953)</x:f>
        <x:v>1.15</x:v>
      </x:c>
      <x:c r="V2953" s="18" t="n">
        <x:f>IF(U2953=0,0,N2953*Q2953/U2953)</x:f>
        <x:v>28.7608695652174</x:v>
      </x:c>
      <x:c r="W2953" s="18" t="n">
        <x:f>IF(U2953=0,0,P2953*Q2953/U2953)</x:f>
        <x:v>50.96347826086958</x:v>
      </x:c>
      <x:c r="X2953" s="18" t="n">
        <x:f>MAX(V2953,W2953*'01 Controls'!$E$12)</x:f>
        <x:v>28.7608695652174</x:v>
      </x:c>
      <x:c r="Y2953" s="18" t="n">
        <x:f>IF(U2953=0,0,N2953*R2953/U2953)</x:f>
        <x:v>0</x:v>
      </x:c>
      <x:c r="Z2953" s="18" t="n">
        <x:f>IF(U2953=0,0,P2953*R2953/U2953)</x:f>
        <x:v>0</x:v>
      </x:c>
      <x:c r="AA2953" s="18" t="n">
        <x:f>MAX(Y2953,Z2953*'01 Controls'!$E$13)</x:f>
        <x:v>0</x:v>
      </x:c>
      <x:c r="AB2953" s="18" t="n">
        <x:f>IF(U2953=0,0,N2953*S2953/U2953)</x:f>
        <x:v>3278.7391304347825</x:v>
      </x:c>
      <x:c r="AC2953" s="18" t="n">
        <x:f>IF(U2953=0,0,P2953*S2953/U2953)</x:f>
        <x:v>5809.836521739131</x:v>
      </x:c>
      <x:c r="AD2953" s="18" t="n">
        <x:f>MAX(AB2953,AC2953*'01 Controls'!$E$14)</x:f>
        <x:v>3278.7391304347825</x:v>
      </x:c>
      <x:c r="AE2953" s="18" t="n">
        <x:f>IF(U2953=0,0,N2953*T2953/U2953)</x:f>
        <x:v>0</x:v>
      </x:c>
      <x:c r="AF2953" s="18" t="n">
        <x:f>IF(U2953=0,0,P2953*T2953/U2953)</x:f>
        <x:v>0</x:v>
      </x:c>
      <x:c r="AG2953" s="18" t="n">
        <x:f>MAX(AE2953,AF2953*'01 Controls'!$E$15)</x:f>
        <x:v>0</x:v>
      </x:c>
      <x:c r="AH2953" s="18" t="n">
        <x:f>SUM(V2953,Y2953,AB2953,AE2953)</x:f>
        <x:v>3307.5</x:v>
      </x:c>
      <x:c r="AI2953" s="18" t="n">
        <x:f>N2953-AH2953</x:f>
        <x:v>0</x:v>
      </x:c>
      <x:c r="AJ2953" s="18" t="n">
        <x:f>V2953*INDEX('07 Mode Capacity'!$P$6:$P$17,MATCH("AIR-"&amp;I2953,'07 Mode Capacity'!$C$6:$C$17,0))</x:f>
        <x:v>8.062697302537702</x:v>
      </x:c>
      <x:c r="AK2953" s="18" t="n">
        <x:f>Y2953*INDEX('07 Mode Capacity'!$P$6:$P$17,MATCH("OCEAN-"&amp;I2953,'07 Mode Capacity'!$C$6:$C$17,0))</x:f>
        <x:v>0</x:v>
      </x:c>
      <x:c r="AL2953" s="18" t="n">
        <x:f>AB2953*INDEX('07 Mode Capacity'!$P$6:$P$17,MATCH("LAND-"&amp;I2953,'07 Mode Capacity'!$C$6:$C$17,0))</x:f>
        <x:v>400.163125563544</x:v>
      </x:c>
      <x:c r="AM2953" s="18" t="n">
        <x:f>AE2953*INDEX('07 Mode Capacity'!$P$6:$P$17,MATCH("INLAND-"&amp;I2953,'07 Mode Capacity'!$C$6:$C$17,0))</x:f>
        <x:v>0</x:v>
      </x:c>
      <x:c r="AN2953" s="18" t="n">
        <x:f>SUM(AJ2953:AM2953)</x:f>
        <x:v>408.22582286608167</x:v>
      </x:c>
      <x:c r="AO2953" s="17" t="n">
        <x:f>IF(N2953=0,1,AN2953/N2953)</x:f>
        <x:v>0.1234242850691101</x:v>
      </x:c>
      <x:c r="AP2953" s="11" t="str">
        <x:f>IF(AO2953&gt;='01 Controls'!$E$16,"PASS","FAIL")</x:f>
        <x:v>FAIL</x:v>
      </x:c>
      <x:c r="AQ2953" s="11" t="str">
        <x:v>UNQUANTIFIED</x:v>
      </x:c>
      <x:c r="AR2953" s="11" t="str">
        <x:v>Position-class planning record; serial item and receiver open</x:v>
      </x:c>
      <x:c r="AS2953" s="26"/>
      <x:c r="AT2953" s="26"/>
    </x:row>
    <x:row r="2954">
      <x:c r="C2954" s="11" t="str">
        <x:v>M4-H-HWR-COL-12</x:v>
      </x:c>
      <x:c r="D2954" s="11" t="str">
        <x:v>M4</x:v>
      </x:c>
      <x:c r="E2954" s="11" t="str">
        <x:v>Tornado sequence</x:v>
      </x:c>
      <x:c r="F2954" s="11" t="str">
        <x:v>H-HWR</x:v>
      </x:c>
      <x:c r="G2954" s="11" t="str">
        <x:v>Health workforce replacement group</x:v>
      </x:c>
      <x:c r="H2954" s="11" t="str">
        <x:v>COL-12</x:v>
      </x:c>
      <x:c r="I2954" s="19" t="n">
        <x:v>24</x:v>
      </x:c>
      <x:c r="J2954" s="21" t="n">
        <x:v>6</x:v>
      </x:c>
      <x:c r="K2954" s="18" t="n">
        <x:f>'05 Cargo Register'!K266</x:f>
        <x:v>472.5</x:v>
      </x:c>
      <x:c r="L2954" s="18" t="n">
        <x:f>'05 Cargo Register'!N266</x:f>
        <x:v>50</x:v>
      </x:c>
      <x:c r="M2954" s="18" t="n">
        <x:f>'05 Cargo Register'!O266</x:f>
        <x:v>1320</x:v>
      </x:c>
      <x:c r="N2954" s="18" t="n">
        <x:f>J2954*K2954</x:f>
        <x:v>2835</x:v>
      </x:c>
      <x:c r="O2954" s="18" t="n">
        <x:f>J2954*L2954</x:f>
        <x:v>300</x:v>
      </x:c>
      <x:c r="P2954" s="18" t="n">
        <x:f>J2954*M2954</x:f>
        <x:v>7920</x:v>
      </x:c>
      <x:c r="Q2954" s="22" t="n">
        <x:f>'01 Controls'!$E$28*'02 Cargo Classes'!$M$8</x:f>
        <x:v>0.1</x:v>
      </x:c>
      <x:c r="R2954" s="22" t="n">
        <x:f>'01 Controls'!$F$28*'02 Cargo Classes'!$N$8</x:f>
        <x:v>0</x:v>
      </x:c>
      <x:c r="S2954" s="22" t="n">
        <x:f>'01 Controls'!$G$28*'02 Cargo Classes'!$O$8</x:f>
        <x:v>1.14</x:v>
      </x:c>
      <x:c r="T2954" s="22" t="n">
        <x:f>'01 Controls'!$H$28*'02 Cargo Classes'!$P$8</x:f>
        <x:v>0</x:v>
      </x:c>
      <x:c r="U2954" s="22" t="n">
        <x:f>SUM(Q2954:T2954)</x:f>
        <x:v>1.24</x:v>
      </x:c>
      <x:c r="V2954" s="18" t="n">
        <x:f>IF(U2954=0,0,N2954*Q2954/U2954)</x:f>
        <x:v>228.6290322580645</x:v>
      </x:c>
      <x:c r="W2954" s="18" t="n">
        <x:f>IF(U2954=0,0,P2954*Q2954/U2954)</x:f>
        <x:v>638.7096774193549</x:v>
      </x:c>
      <x:c r="X2954" s="18" t="n">
        <x:f>MAX(V2954,W2954*'01 Controls'!$E$12)</x:f>
        <x:v>228.6290322580645</x:v>
      </x:c>
      <x:c r="Y2954" s="18" t="n">
        <x:f>IF(U2954=0,0,N2954*R2954/U2954)</x:f>
        <x:v>0</x:v>
      </x:c>
      <x:c r="Z2954" s="18" t="n">
        <x:f>IF(U2954=0,0,P2954*R2954/U2954)</x:f>
        <x:v>0</x:v>
      </x:c>
      <x:c r="AA2954" s="18" t="n">
        <x:f>MAX(Y2954,Z2954*'01 Controls'!$E$13)</x:f>
        <x:v>0</x:v>
      </x:c>
      <x:c r="AB2954" s="18" t="n">
        <x:f>IF(U2954=0,0,N2954*S2954/U2954)</x:f>
        <x:v>2606.370967741935</x:v>
      </x:c>
      <x:c r="AC2954" s="18" t="n">
        <x:f>IF(U2954=0,0,P2954*S2954/U2954)</x:f>
        <x:v>7281.290322580645</x:v>
      </x:c>
      <x:c r="AD2954" s="18" t="n">
        <x:f>MAX(AB2954,AC2954*'01 Controls'!$E$14)</x:f>
        <x:v>2606.370967741935</x:v>
      </x:c>
      <x:c r="AE2954" s="18" t="n">
        <x:f>IF(U2954=0,0,N2954*T2954/U2954)</x:f>
        <x:v>0</x:v>
      </x:c>
      <x:c r="AF2954" s="18" t="n">
        <x:f>IF(U2954=0,0,P2954*T2954/U2954)</x:f>
        <x:v>0</x:v>
      </x:c>
      <x:c r="AG2954" s="18" t="n">
        <x:f>MAX(AE2954,AF2954*'01 Controls'!$E$15)</x:f>
        <x:v>0</x:v>
      </x:c>
      <x:c r="AH2954" s="18" t="n">
        <x:f>SUM(V2954,Y2954,AB2954,AE2954)</x:f>
        <x:v>2834.9999999999995</x:v>
      </x:c>
      <x:c r="AI2954" s="18" t="n">
        <x:f>N2954-AH2954</x:f>
        <x:v>4.547473508864641e-13</x:v>
      </x:c>
      <x:c r="AJ2954" s="18" t="n">
        <x:f>V2954*INDEX('07 Mode Capacity'!$P$6:$P$17,MATCH("AIR-"&amp;I2954,'07 Mode Capacity'!$C$6:$C$17,0))</x:f>
        <x:v>46.39204696154799</x:v>
      </x:c>
      <x:c r="AK2954" s="18" t="n">
        <x:f>Y2954*INDEX('07 Mode Capacity'!$P$6:$P$17,MATCH("OCEAN-"&amp;I2954,'07 Mode Capacity'!$C$6:$C$17,0))</x:f>
        <x:v>0</x:v>
      </x:c>
      <x:c r="AL2954" s="18" t="n">
        <x:f>AB2954*INDEX('07 Mode Capacity'!$P$6:$P$17,MATCH("LAND-"&amp;I2954,'07 Mode Capacity'!$C$6:$C$17,0))</x:f>
        <x:v>996.9393040984576</x:v>
      </x:c>
      <x:c r="AM2954" s="18" t="n">
        <x:f>AE2954*INDEX('07 Mode Capacity'!$P$6:$P$17,MATCH("INLAND-"&amp;I2954,'07 Mode Capacity'!$C$6:$C$17,0))</x:f>
        <x:v>0</x:v>
      </x:c>
      <x:c r="AN2954" s="18" t="n">
        <x:f>SUM(AJ2954:AM2954)</x:f>
        <x:v>1043.3313510600055</x:v>
      </x:c>
      <x:c r="AO2954" s="17" t="n">
        <x:f>IF(N2954=0,1,AN2954/N2954)</x:f>
        <x:v>0.3680181132486792</x:v>
      </x:c>
      <x:c r="AP2954" s="11" t="str">
        <x:f>IF(AO2954&gt;='01 Controls'!$E$16,"PASS","FAIL")</x:f>
        <x:v>FAIL</x:v>
      </x:c>
      <x:c r="AQ2954" s="11" t="str">
        <x:v>UNQUANTIFIED</x:v>
      </x:c>
      <x:c r="AR2954" s="11" t="str">
        <x:v>Position-class planning record; serial item and receiver open</x:v>
      </x:c>
      <x:c r="AS2954" s="26"/>
      <x:c r="AT2954" s="26"/>
    </x:row>
    <x:row r="2955">
      <x:c r="C2955" s="11" t="str">
        <x:v>M4-H-HWR-BAT-22</x:v>
      </x:c>
      <x:c r="D2955" s="11" t="str">
        <x:v>M4</x:v>
      </x:c>
      <x:c r="E2955" s="11" t="str">
        <x:v>Tornado sequence</x:v>
      </x:c>
      <x:c r="F2955" s="11" t="str">
        <x:v>H-HWR</x:v>
      </x:c>
      <x:c r="G2955" s="11" t="str">
        <x:v>Health workforce replacement group</x:v>
      </x:c>
      <x:c r="H2955" s="11" t="str">
        <x:v>BAT-22</x:v>
      </x:c>
      <x:c r="I2955" s="19" t="n">
        <x:v>48</x:v>
      </x:c>
      <x:c r="J2955" s="21" t="n">
        <x:v>6</x:v>
      </x:c>
      <x:c r="K2955" s="18" t="n">
        <x:f>'05 Cargo Register'!K267</x:f>
        <x:v>210</x:v>
      </x:c>
      <x:c r="L2955" s="18" t="n">
        <x:f>'05 Cargo Register'!N267</x:f>
        <x:v>12</x:v>
      </x:c>
      <x:c r="M2955" s="18" t="n">
        <x:f>'05 Cargo Register'!O267</x:f>
        <x:v>316.8</x:v>
      </x:c>
      <x:c r="N2955" s="18" t="n">
        <x:f>J2955*K2955</x:f>
        <x:v>1260</x:v>
      </x:c>
      <x:c r="O2955" s="18" t="n">
        <x:f>J2955*L2955</x:f>
        <x:v>72</x:v>
      </x:c>
      <x:c r="P2955" s="18" t="n">
        <x:f>J2955*M2955</x:f>
        <x:v>1900.8000000000002</x:v>
      </x:c>
      <x:c r="Q2955" s="22" t="n">
        <x:f>'01 Controls'!$E$28*'02 Cargo Classes'!$M$9</x:f>
        <x:v>0</x:v>
      </x:c>
      <x:c r="R2955" s="22" t="n">
        <x:f>'01 Controls'!$F$28*'02 Cargo Classes'!$N$9</x:f>
        <x:v>0</x:v>
      </x:c>
      <x:c r="S2955" s="22" t="n">
        <x:f>'01 Controls'!$G$28*'02 Cargo Classes'!$O$9</x:f>
        <x:v>0.95</x:v>
      </x:c>
      <x:c r="T2955" s="22" t="n">
        <x:f>'01 Controls'!$H$28*'02 Cargo Classes'!$P$9</x:f>
        <x:v>0</x:v>
      </x:c>
      <x:c r="U2955" s="22" t="n">
        <x:f>SUM(Q2955:T2955)</x:f>
        <x:v>0.95</x:v>
      </x:c>
      <x:c r="V2955" s="18" t="n">
        <x:f>IF(U2955=0,0,N2955*Q2955/U2955)</x:f>
        <x:v>0</x:v>
      </x:c>
      <x:c r="W2955" s="18" t="n">
        <x:f>IF(U2955=0,0,P2955*Q2955/U2955)</x:f>
        <x:v>0</x:v>
      </x:c>
      <x:c r="X2955" s="18" t="n">
        <x:f>MAX(V2955,W2955*'01 Controls'!$E$12)</x:f>
        <x:v>0</x:v>
      </x:c>
      <x:c r="Y2955" s="18" t="n">
        <x:f>IF(U2955=0,0,N2955*R2955/U2955)</x:f>
        <x:v>0</x:v>
      </x:c>
      <x:c r="Z2955" s="18" t="n">
        <x:f>IF(U2955=0,0,P2955*R2955/U2955)</x:f>
        <x:v>0</x:v>
      </x:c>
      <x:c r="AA2955" s="18" t="n">
        <x:f>MAX(Y2955,Z2955*'01 Controls'!$E$13)</x:f>
        <x:v>0</x:v>
      </x:c>
      <x:c r="AB2955" s="18" t="n">
        <x:f>IF(U2955=0,0,N2955*S2955/U2955)</x:f>
        <x:v>1260</x:v>
      </x:c>
      <x:c r="AC2955" s="18" t="n">
        <x:f>IF(U2955=0,0,P2955*S2955/U2955)</x:f>
        <x:v>1900.8000000000002</x:v>
      </x:c>
      <x:c r="AD2955" s="18" t="n">
        <x:f>MAX(AB2955,AC2955*'01 Controls'!$E$14)</x:f>
        <x:v>1260</x:v>
      </x:c>
      <x:c r="AE2955" s="18" t="n">
        <x:f>IF(U2955=0,0,N2955*T2955/U2955)</x:f>
        <x:v>0</x:v>
      </x:c>
      <x:c r="AF2955" s="18" t="n">
        <x:f>IF(U2955=0,0,P2955*T2955/U2955)</x:f>
        <x:v>0</x:v>
      </x:c>
      <x:c r="AG2955" s="18" t="n">
        <x:f>MAX(AE2955,AF2955*'01 Controls'!$E$15)</x:f>
        <x:v>0</x:v>
      </x:c>
      <x:c r="AH2955" s="18" t="n">
        <x:f>SUM(V2955,Y2955,AB2955,AE2955)</x:f>
        <x:v>1260</x:v>
      </x:c>
      <x:c r="AI2955" s="18" t="n">
        <x:f>N2955-AH2955</x:f>
        <x:v>0</x:v>
      </x:c>
      <x:c r="AJ2955" s="18" t="n">
        <x:f>V2955*INDEX('07 Mode Capacity'!$P$6:$P$17,MATCH("AIR-"&amp;I2955,'07 Mode Capacity'!$C$6:$C$17,0))</x:f>
        <x:v>0</x:v>
      </x:c>
      <x:c r="AK2955" s="18" t="n">
        <x:f>Y2955*INDEX('07 Mode Capacity'!$P$6:$P$17,MATCH("OCEAN-"&amp;I2955,'07 Mode Capacity'!$C$6:$C$17,0))</x:f>
        <x:v>0</x:v>
      </x:c>
      <x:c r="AL2955" s="18" t="n">
        <x:f>AB2955*INDEX('07 Mode Capacity'!$P$6:$P$17,MATCH("LAND-"&amp;I2955,'07 Mode Capacity'!$C$6:$C$17,0))</x:f>
        <x:v>153.78031558832936</x:v>
      </x:c>
      <x:c r="AM2955" s="18" t="n">
        <x:f>AE2955*INDEX('07 Mode Capacity'!$P$6:$P$17,MATCH("INLAND-"&amp;I2955,'07 Mode Capacity'!$C$6:$C$17,0))</x:f>
        <x:v>0</x:v>
      </x:c>
      <x:c r="AN2955" s="18" t="n">
        <x:f>SUM(AJ2955:AM2955)</x:f>
        <x:v>153.78031558832936</x:v>
      </x:c>
      <x:c r="AO2955" s="17" t="n">
        <x:f>IF(N2955=0,1,AN2955/N2955)</x:f>
        <x:v>0.12204786951454712</x:v>
      </x:c>
      <x:c r="AP2955" s="11" t="str">
        <x:f>IF(AO2955&gt;='01 Controls'!$E$16,"PASS","FAIL")</x:f>
        <x:v>FAIL</x:v>
      </x:c>
      <x:c r="AQ2955" s="11" t="str">
        <x:v>UNQUANTIFIED</x:v>
      </x:c>
      <x:c r="AR2955" s="11" t="str">
        <x:v>Position-class planning record; serial item and receiver open</x:v>
      </x:c>
      <x:c r="AS2955" s="26"/>
      <x:c r="AT2955" s="26"/>
    </x:row>
    <x:row r="2956">
      <x:c r="C2956" s="11" t="str">
        <x:v>M4-H-HWR-TNK-20</x:v>
      </x:c>
      <x:c r="D2956" s="11" t="str">
        <x:v>M4</x:v>
      </x:c>
      <x:c r="E2956" s="11" t="str">
        <x:v>Tornado sequence</x:v>
      </x:c>
      <x:c r="F2956" s="11" t="str">
        <x:v>H-HWR</x:v>
      </x:c>
      <x:c r="G2956" s="11" t="str">
        <x:v>Health workforce replacement group</x:v>
      </x:c>
      <x:c r="H2956" s="11" t="str">
        <x:v>TNK-20</x:v>
      </x:c>
      <x:c r="I2956" s="19" t="n">
        <x:v>48</x:v>
      </x:c>
      <x:c r="J2956" s="21" t="n">
        <x:v>6</x:v>
      </x:c>
      <x:c r="K2956" s="18" t="n">
        <x:f>'05 Cargo Register'!K268</x:f>
        <x:v>157.5</x:v>
      </x:c>
      <x:c r="L2956" s="18" t="n">
        <x:f>'05 Cargo Register'!N268</x:f>
        <x:v>10</x:v>
      </x:c>
      <x:c r="M2956" s="18" t="n">
        <x:f>'05 Cargo Register'!O268</x:f>
        <x:v>212.5</x:v>
      </x:c>
      <x:c r="N2956" s="18" t="n">
        <x:f>J2956*K2956</x:f>
        <x:v>945</x:v>
      </x:c>
      <x:c r="O2956" s="18" t="n">
        <x:f>J2956*L2956</x:f>
        <x:v>60</x:v>
      </x:c>
      <x:c r="P2956" s="18" t="n">
        <x:f>J2956*M2956</x:f>
        <x:v>1275</x:v>
      </x:c>
      <x:c r="Q2956" s="22" t="n">
        <x:f>'01 Controls'!$E$28*'02 Cargo Classes'!$M$10</x:f>
        <x:v>0</x:v>
      </x:c>
      <x:c r="R2956" s="22" t="n">
        <x:f>'01 Controls'!$F$28*'02 Cargo Classes'!$N$10</x:f>
        <x:v>0</x:v>
      </x:c>
      <x:c r="S2956" s="22" t="n">
        <x:f>'01 Controls'!$G$28*'02 Cargo Classes'!$O$10</x:f>
        <x:v>0.95</x:v>
      </x:c>
      <x:c r="T2956" s="22" t="n">
        <x:f>'01 Controls'!$H$28*'02 Cargo Classes'!$P$10</x:f>
        <x:v>0</x:v>
      </x:c>
      <x:c r="U2956" s="22" t="n">
        <x:f>SUM(Q2956:T2956)</x:f>
        <x:v>0.95</x:v>
      </x:c>
      <x:c r="V2956" s="18" t="n">
        <x:f>IF(U2956=0,0,N2956*Q2956/U2956)</x:f>
        <x:v>0</x:v>
      </x:c>
      <x:c r="W2956" s="18" t="n">
        <x:f>IF(U2956=0,0,P2956*Q2956/U2956)</x:f>
        <x:v>0</x:v>
      </x:c>
      <x:c r="X2956" s="18" t="n">
        <x:f>MAX(V2956,W2956*'01 Controls'!$E$12)</x:f>
        <x:v>0</x:v>
      </x:c>
      <x:c r="Y2956" s="18" t="n">
        <x:f>IF(U2956=0,0,N2956*R2956/U2956)</x:f>
        <x:v>0</x:v>
      </x:c>
      <x:c r="Z2956" s="18" t="n">
        <x:f>IF(U2956=0,0,P2956*R2956/U2956)</x:f>
        <x:v>0</x:v>
      </x:c>
      <x:c r="AA2956" s="18" t="n">
        <x:f>MAX(Y2956,Z2956*'01 Controls'!$E$13)</x:f>
        <x:v>0</x:v>
      </x:c>
      <x:c r="AB2956" s="18" t="n">
        <x:f>IF(U2956=0,0,N2956*S2956/U2956)</x:f>
        <x:v>945</x:v>
      </x:c>
      <x:c r="AC2956" s="18" t="n">
        <x:f>IF(U2956=0,0,P2956*S2956/U2956)</x:f>
        <x:v>1275</x:v>
      </x:c>
      <x:c r="AD2956" s="18" t="n">
        <x:f>MAX(AB2956,AC2956*'01 Controls'!$E$14)</x:f>
        <x:v>945</x:v>
      </x:c>
      <x:c r="AE2956" s="18" t="n">
        <x:f>IF(U2956=0,0,N2956*T2956/U2956)</x:f>
        <x:v>0</x:v>
      </x:c>
      <x:c r="AF2956" s="18" t="n">
        <x:f>IF(U2956=0,0,P2956*T2956/U2956)</x:f>
        <x:v>0</x:v>
      </x:c>
      <x:c r="AG2956" s="18" t="n">
        <x:f>MAX(AE2956,AF2956*'01 Controls'!$E$15)</x:f>
        <x:v>0</x:v>
      </x:c>
      <x:c r="AH2956" s="18" t="n">
        <x:f>SUM(V2956,Y2956,AB2956,AE2956)</x:f>
        <x:v>945</x:v>
      </x:c>
      <x:c r="AI2956" s="18" t="n">
        <x:f>N2956-AH2956</x:f>
        <x:v>0</x:v>
      </x:c>
      <x:c r="AJ2956" s="18" t="n">
        <x:f>V2956*INDEX('07 Mode Capacity'!$P$6:$P$17,MATCH("AIR-"&amp;I2956,'07 Mode Capacity'!$C$6:$C$17,0))</x:f>
        <x:v>0</x:v>
      </x:c>
      <x:c r="AK2956" s="18" t="n">
        <x:f>Y2956*INDEX('07 Mode Capacity'!$P$6:$P$17,MATCH("OCEAN-"&amp;I2956,'07 Mode Capacity'!$C$6:$C$17,0))</x:f>
        <x:v>0</x:v>
      </x:c>
      <x:c r="AL2956" s="18" t="n">
        <x:f>AB2956*INDEX('07 Mode Capacity'!$P$6:$P$17,MATCH("LAND-"&amp;I2956,'07 Mode Capacity'!$C$6:$C$17,0))</x:f>
        <x:v>115.33523669124702</x:v>
      </x:c>
      <x:c r="AM2956" s="18" t="n">
        <x:f>AE2956*INDEX('07 Mode Capacity'!$P$6:$P$17,MATCH("INLAND-"&amp;I2956,'07 Mode Capacity'!$C$6:$C$17,0))</x:f>
        <x:v>0</x:v>
      </x:c>
      <x:c r="AN2956" s="18" t="n">
        <x:f>SUM(AJ2956:AM2956)</x:f>
        <x:v>115.33523669124702</x:v>
      </x:c>
      <x:c r="AO2956" s="17" t="n">
        <x:f>IF(N2956=0,1,AN2956/N2956)</x:f>
        <x:v>0.12204786951454712</x:v>
      </x:c>
      <x:c r="AP2956" s="11" t="str">
        <x:f>IF(AO2956&gt;='01 Controls'!$E$16,"PASS","FAIL")</x:f>
        <x:v>FAIL</x:v>
      </x:c>
      <x:c r="AQ2956" s="11" t="str">
        <x:v>UNQUANTIFIED</x:v>
      </x:c>
      <x:c r="AR2956" s="11" t="str">
        <x:v>Position-class planning record; serial item and receiver open</x:v>
      </x:c>
      <x:c r="AS2956" s="26"/>
      <x:c r="AT2956" s="26"/>
    </x:row>
    <x:row r="2957">
      <x:c r="C2957" s="11" t="str">
        <x:v>M4-H-HWR-FLR-24</x:v>
      </x:c>
      <x:c r="D2957" s="11" t="str">
        <x:v>M4</x:v>
      </x:c>
      <x:c r="E2957" s="11" t="str">
        <x:v>Tornado sequence</x:v>
      </x:c>
      <x:c r="F2957" s="11" t="str">
        <x:v>H-HWR</x:v>
      </x:c>
      <x:c r="G2957" s="11" t="str">
        <x:v>Health workforce replacement group</x:v>
      </x:c>
      <x:c r="H2957" s="11" t="str">
        <x:v>FLR-24</x:v>
      </x:c>
      <x:c r="I2957" s="19" t="n">
        <x:v>48</x:v>
      </x:c>
      <x:c r="J2957" s="21" t="n">
        <x:v>6</x:v>
      </x:c>
      <x:c r="K2957" s="18" t="n">
        <x:f>'05 Cargo Register'!K269</x:f>
        <x:v>131.25</x:v>
      </x:c>
      <x:c r="L2957" s="18" t="n">
        <x:f>'05 Cargo Register'!N269</x:f>
        <x:v>7</x:v>
      </x:c>
      <x:c r="M2957" s="18" t="n">
        <x:f>'05 Cargo Register'!O269</x:f>
        <x:v>224</x:v>
      </x:c>
      <x:c r="N2957" s="18" t="n">
        <x:f>J2957*K2957</x:f>
        <x:v>787.5</x:v>
      </x:c>
      <x:c r="O2957" s="18" t="n">
        <x:f>J2957*L2957</x:f>
        <x:v>42</x:v>
      </x:c>
      <x:c r="P2957" s="18" t="n">
        <x:f>J2957*M2957</x:f>
        <x:v>1344</x:v>
      </x:c>
      <x:c r="Q2957" s="22" t="n">
        <x:f>'01 Controls'!$E$28*'02 Cargo Classes'!$M$11</x:f>
        <x:v>0</x:v>
      </x:c>
      <x:c r="R2957" s="22" t="n">
        <x:f>'01 Controls'!$F$28*'02 Cargo Classes'!$N$11</x:f>
        <x:v>0</x:v>
      </x:c>
      <x:c r="S2957" s="22" t="n">
        <x:f>'01 Controls'!$G$28*'02 Cargo Classes'!$O$11</x:f>
        <x:v>0.95</x:v>
      </x:c>
      <x:c r="T2957" s="22" t="n">
        <x:f>'01 Controls'!$H$28*'02 Cargo Classes'!$P$11</x:f>
        <x:v>0</x:v>
      </x:c>
      <x:c r="U2957" s="22" t="n">
        <x:f>SUM(Q2957:T2957)</x:f>
        <x:v>0.95</x:v>
      </x:c>
      <x:c r="V2957" s="18" t="n">
        <x:f>IF(U2957=0,0,N2957*Q2957/U2957)</x:f>
        <x:v>0</x:v>
      </x:c>
      <x:c r="W2957" s="18" t="n">
        <x:f>IF(U2957=0,0,P2957*Q2957/U2957)</x:f>
        <x:v>0</x:v>
      </x:c>
      <x:c r="X2957" s="18" t="n">
        <x:f>MAX(V2957,W2957*'01 Controls'!$E$12)</x:f>
        <x:v>0</x:v>
      </x:c>
      <x:c r="Y2957" s="18" t="n">
        <x:f>IF(U2957=0,0,N2957*R2957/U2957)</x:f>
        <x:v>0</x:v>
      </x:c>
      <x:c r="Z2957" s="18" t="n">
        <x:f>IF(U2957=0,0,P2957*R2957/U2957)</x:f>
        <x:v>0</x:v>
      </x:c>
      <x:c r="AA2957" s="18" t="n">
        <x:f>MAX(Y2957,Z2957*'01 Controls'!$E$13)</x:f>
        <x:v>0</x:v>
      </x:c>
      <x:c r="AB2957" s="18" t="n">
        <x:f>IF(U2957=0,0,N2957*S2957/U2957)</x:f>
        <x:v>787.5</x:v>
      </x:c>
      <x:c r="AC2957" s="18" t="n">
        <x:f>IF(U2957=0,0,P2957*S2957/U2957)</x:f>
        <x:v>1344</x:v>
      </x:c>
      <x:c r="AD2957" s="18" t="n">
        <x:f>MAX(AB2957,AC2957*'01 Controls'!$E$14)</x:f>
        <x:v>787.5</x:v>
      </x:c>
      <x:c r="AE2957" s="18" t="n">
        <x:f>IF(U2957=0,0,N2957*T2957/U2957)</x:f>
        <x:v>0</x:v>
      </x:c>
      <x:c r="AF2957" s="18" t="n">
        <x:f>IF(U2957=0,0,P2957*T2957/U2957)</x:f>
        <x:v>0</x:v>
      </x:c>
      <x:c r="AG2957" s="18" t="n">
        <x:f>MAX(AE2957,AF2957*'01 Controls'!$E$15)</x:f>
        <x:v>0</x:v>
      </x:c>
      <x:c r="AH2957" s="18" t="n">
        <x:f>SUM(V2957,Y2957,AB2957,AE2957)</x:f>
        <x:v>787.5</x:v>
      </x:c>
      <x:c r="AI2957" s="18" t="n">
        <x:f>N2957-AH2957</x:f>
        <x:v>0</x:v>
      </x:c>
      <x:c r="AJ2957" s="18" t="n">
        <x:f>V2957*INDEX('07 Mode Capacity'!$P$6:$P$17,MATCH("AIR-"&amp;I2957,'07 Mode Capacity'!$C$6:$C$17,0))</x:f>
        <x:v>0</x:v>
      </x:c>
      <x:c r="AK2957" s="18" t="n">
        <x:f>Y2957*INDEX('07 Mode Capacity'!$P$6:$P$17,MATCH("OCEAN-"&amp;I2957,'07 Mode Capacity'!$C$6:$C$17,0))</x:f>
        <x:v>0</x:v>
      </x:c>
      <x:c r="AL2957" s="18" t="n">
        <x:f>AB2957*INDEX('07 Mode Capacity'!$P$6:$P$17,MATCH("LAND-"&amp;I2957,'07 Mode Capacity'!$C$6:$C$17,0))</x:f>
        <x:v>96.11269724270585</x:v>
      </x:c>
      <x:c r="AM2957" s="18" t="n">
        <x:f>AE2957*INDEX('07 Mode Capacity'!$P$6:$P$17,MATCH("INLAND-"&amp;I2957,'07 Mode Capacity'!$C$6:$C$17,0))</x:f>
        <x:v>0</x:v>
      </x:c>
      <x:c r="AN2957" s="18" t="n">
        <x:f>SUM(AJ2957:AM2957)</x:f>
        <x:v>96.11269724270585</x:v>
      </x:c>
      <x:c r="AO2957" s="17" t="n">
        <x:f>IF(N2957=0,1,AN2957/N2957)</x:f>
        <x:v>0.12204786951454712</x:v>
      </x:c>
      <x:c r="AP2957" s="11" t="str">
        <x:f>IF(AO2957&gt;='01 Controls'!$E$16,"PASS","FAIL")</x:f>
        <x:v>FAIL</x:v>
      </x:c>
      <x:c r="AQ2957" s="11" t="str">
        <x:v>UNQUANTIFIED</x:v>
      </x:c>
      <x:c r="AR2957" s="11" t="str">
        <x:v>Position-class planning record; serial item and receiver open</x:v>
      </x:c>
      <x:c r="AS2957" s="26"/>
      <x:c r="AT2957" s="26"/>
    </x:row>
    <x:row r="2958">
      <x:c r="C2958" s="11" t="str">
        <x:v>M4-H-HWR-ROL-30</x:v>
      </x:c>
      <x:c r="D2958" s="11" t="str">
        <x:v>M4</x:v>
      </x:c>
      <x:c r="E2958" s="11" t="str">
        <x:v>Tornado sequence</x:v>
      </x:c>
      <x:c r="F2958" s="11" t="str">
        <x:v>H-HWR</x:v>
      </x:c>
      <x:c r="G2958" s="11" t="str">
        <x:v>Health workforce replacement group</x:v>
      </x:c>
      <x:c r="H2958" s="11" t="str">
        <x:v>ROL-30</x:v>
      </x:c>
      <x:c r="I2958" s="19" t="n">
        <x:v>48</x:v>
      </x:c>
      <x:c r="J2958" s="21" t="n">
        <x:v>6</x:v>
      </x:c>
      <x:c r="K2958" s="18" t="n">
        <x:f>'05 Cargo Register'!K270</x:f>
        <x:v>262.5</x:v>
      </x:c>
      <x:c r="L2958" s="18" t="n">
        <x:f>'05 Cargo Register'!N270</x:f>
        <x:v>11</x:v>
      </x:c>
      <x:c r="M2958" s="18" t="n">
        <x:f>'05 Cargo Register'!O270</x:f>
        <x:v>701.25</x:v>
      </x:c>
      <x:c r="N2958" s="18" t="n">
        <x:f>J2958*K2958</x:f>
        <x:v>1575</x:v>
      </x:c>
      <x:c r="O2958" s="18" t="n">
        <x:f>J2958*L2958</x:f>
        <x:v>66</x:v>
      </x:c>
      <x:c r="P2958" s="18" t="n">
        <x:f>J2958*M2958</x:f>
        <x:v>4207.5</x:v>
      </x:c>
      <x:c r="Q2958" s="22" t="n">
        <x:f>'01 Controls'!$E$28*'02 Cargo Classes'!$M$12</x:f>
        <x:v>0</x:v>
      </x:c>
      <x:c r="R2958" s="22" t="n">
        <x:f>'01 Controls'!$F$28*'02 Cargo Classes'!$N$12</x:f>
        <x:v>0</x:v>
      </x:c>
      <x:c r="S2958" s="22" t="n">
        <x:f>'01 Controls'!$G$28*'02 Cargo Classes'!$O$12</x:f>
        <x:v>1.4249999999999998</x:v>
      </x:c>
      <x:c r="T2958" s="22" t="n">
        <x:f>'01 Controls'!$H$28*'02 Cargo Classes'!$P$12</x:f>
        <x:v>0</x:v>
      </x:c>
      <x:c r="U2958" s="22" t="n">
        <x:f>SUM(Q2958:T2958)</x:f>
        <x:v>1.4249999999999998</x:v>
      </x:c>
      <x:c r="V2958" s="18" t="n">
        <x:f>IF(U2958=0,0,N2958*Q2958/U2958)</x:f>
        <x:v>0</x:v>
      </x:c>
      <x:c r="W2958" s="18" t="n">
        <x:f>IF(U2958=0,0,P2958*Q2958/U2958)</x:f>
        <x:v>0</x:v>
      </x:c>
      <x:c r="X2958" s="18" t="n">
        <x:f>MAX(V2958,W2958*'01 Controls'!$E$12)</x:f>
        <x:v>0</x:v>
      </x:c>
      <x:c r="Y2958" s="18" t="n">
        <x:f>IF(U2958=0,0,N2958*R2958/U2958)</x:f>
        <x:v>0</x:v>
      </x:c>
      <x:c r="Z2958" s="18" t="n">
        <x:f>IF(U2958=0,0,P2958*R2958/U2958)</x:f>
        <x:v>0</x:v>
      </x:c>
      <x:c r="AA2958" s="18" t="n">
        <x:f>MAX(Y2958,Z2958*'01 Controls'!$E$13)</x:f>
        <x:v>0</x:v>
      </x:c>
      <x:c r="AB2958" s="18" t="n">
        <x:f>IF(U2958=0,0,N2958*S2958/U2958)</x:f>
        <x:v>1574.9999999999998</x:v>
      </x:c>
      <x:c r="AC2958" s="18" t="n">
        <x:f>IF(U2958=0,0,P2958*S2958/U2958)</x:f>
        <x:v>4207.5</x:v>
      </x:c>
      <x:c r="AD2958" s="18" t="n">
        <x:f>MAX(AB2958,AC2958*'01 Controls'!$E$14)</x:f>
        <x:v>1574.9999999999998</x:v>
      </x:c>
      <x:c r="AE2958" s="18" t="n">
        <x:f>IF(U2958=0,0,N2958*T2958/U2958)</x:f>
        <x:v>0</x:v>
      </x:c>
      <x:c r="AF2958" s="18" t="n">
        <x:f>IF(U2958=0,0,P2958*T2958/U2958)</x:f>
        <x:v>0</x:v>
      </x:c>
      <x:c r="AG2958" s="18" t="n">
        <x:f>MAX(AE2958,AF2958*'01 Controls'!$E$15)</x:f>
        <x:v>0</x:v>
      </x:c>
      <x:c r="AH2958" s="18" t="n">
        <x:f>SUM(V2958,Y2958,AB2958,AE2958)</x:f>
        <x:v>1574.9999999999998</x:v>
      </x:c>
      <x:c r="AI2958" s="18" t="n">
        <x:f>N2958-AH2958</x:f>
        <x:v>2.2737367544323206e-13</x:v>
      </x:c>
      <x:c r="AJ2958" s="18" t="n">
        <x:f>V2958*INDEX('07 Mode Capacity'!$P$6:$P$17,MATCH("AIR-"&amp;I2958,'07 Mode Capacity'!$C$6:$C$17,0))</x:f>
        <x:v>0</x:v>
      </x:c>
      <x:c r="AK2958" s="18" t="n">
        <x:f>Y2958*INDEX('07 Mode Capacity'!$P$6:$P$17,MATCH("OCEAN-"&amp;I2958,'07 Mode Capacity'!$C$6:$C$17,0))</x:f>
        <x:v>0</x:v>
      </x:c>
      <x:c r="AL2958" s="18" t="n">
        <x:f>AB2958*INDEX('07 Mode Capacity'!$P$6:$P$17,MATCH("LAND-"&amp;I2958,'07 Mode Capacity'!$C$6:$C$17,0))</x:f>
        <x:v>192.22539448541167</x:v>
      </x:c>
      <x:c r="AM2958" s="18" t="n">
        <x:f>AE2958*INDEX('07 Mode Capacity'!$P$6:$P$17,MATCH("INLAND-"&amp;I2958,'07 Mode Capacity'!$C$6:$C$17,0))</x:f>
        <x:v>0</x:v>
      </x:c>
      <x:c r="AN2958" s="18" t="n">
        <x:f>SUM(AJ2958:AM2958)</x:f>
        <x:v>192.22539448541167</x:v>
      </x:c>
      <x:c r="AO2958" s="17" t="n">
        <x:f>IF(N2958=0,1,AN2958/N2958)</x:f>
        <x:v>0.12204786951454709</x:v>
      </x:c>
      <x:c r="AP2958" s="11" t="str">
        <x:f>IF(AO2958&gt;='01 Controls'!$E$16,"PASS","FAIL")</x:f>
        <x:v>FAIL</x:v>
      </x:c>
      <x:c r="AQ2958" s="11" t="str">
        <x:v>UNQUANTIFIED</x:v>
      </x:c>
      <x:c r="AR2958" s="11" t="str">
        <x:v>Position-class planning record; serial item and receiver open</x:v>
      </x:c>
      <x:c r="AS2958" s="26"/>
      <x:c r="AT2958" s="26"/>
    </x:row>
    <x:row r="2959">
      <x:c r="C2959" s="11" t="str">
        <x:v>M4-H-HWR-BLK-08</x:v>
      </x:c>
      <x:c r="D2959" s="11" t="str">
        <x:v>M4</x:v>
      </x:c>
      <x:c r="E2959" s="11" t="str">
        <x:v>Tornado sequence</x:v>
      </x:c>
      <x:c r="F2959" s="11" t="str">
        <x:v>H-HWR</x:v>
      </x:c>
      <x:c r="G2959" s="11" t="str">
        <x:v>Health workforce replacement group</x:v>
      </x:c>
      <x:c r="H2959" s="11" t="str">
        <x:v>BLK-08</x:v>
      </x:c>
      <x:c r="I2959" s="19" t="n">
        <x:v>48</x:v>
      </x:c>
      <x:c r="J2959" s="21" t="n">
        <x:v>6</x:v>
      </x:c>
      <x:c r="K2959" s="18" t="n">
        <x:f>'05 Cargo Register'!K271</x:f>
        <x:v>367.50000000000006</x:v>
      </x:c>
      <x:c r="L2959" s="18" t="n">
        <x:f>'05 Cargo Register'!N271</x:f>
        <x:v>58</x:v>
      </x:c>
      <x:c r="M2959" s="18" t="n">
        <x:f>'05 Cargo Register'!O271</x:f>
        <x:v>2958</x:v>
      </x:c>
      <x:c r="N2959" s="18" t="n">
        <x:f>J2959*K2959</x:f>
        <x:v>2205.0000000000005</x:v>
      </x:c>
      <x:c r="O2959" s="18" t="n">
        <x:f>J2959*L2959</x:f>
        <x:v>348</x:v>
      </x:c>
      <x:c r="P2959" s="18" t="n">
        <x:f>J2959*M2959</x:f>
        <x:v>17748</x:v>
      </x:c>
      <x:c r="Q2959" s="22" t="n">
        <x:f>'01 Controls'!$E$28*'02 Cargo Classes'!$M$14</x:f>
        <x:v>0.05</x:v>
      </x:c>
      <x:c r="R2959" s="22" t="n">
        <x:f>'01 Controls'!$F$28*'02 Cargo Classes'!$N$14</x:f>
        <x:v>0</x:v>
      </x:c>
      <x:c r="S2959" s="22" t="n">
        <x:f>'01 Controls'!$G$28*'02 Cargo Classes'!$O$14</x:f>
        <x:v>0.95</x:v>
      </x:c>
      <x:c r="T2959" s="22" t="n">
        <x:f>'01 Controls'!$H$28*'02 Cargo Classes'!$P$14</x:f>
        <x:v>0</x:v>
      </x:c>
      <x:c r="U2959" s="22" t="n">
        <x:f>SUM(Q2959:T2959)</x:f>
        <x:v>1</x:v>
      </x:c>
      <x:c r="V2959" s="18" t="n">
        <x:f>IF(U2959=0,0,N2959*Q2959/U2959)</x:f>
        <x:v>110.25000000000003</x:v>
      </x:c>
      <x:c r="W2959" s="18" t="n">
        <x:f>IF(U2959=0,0,P2959*Q2959/U2959)</x:f>
        <x:v>887.4000000000001</x:v>
      </x:c>
      <x:c r="X2959" s="18" t="n">
        <x:f>MAX(V2959,W2959*'01 Controls'!$E$12)</x:f>
        <x:v>221.85000000000002</x:v>
      </x:c>
      <x:c r="Y2959" s="18" t="n">
        <x:f>IF(U2959=0,0,N2959*R2959/U2959)</x:f>
        <x:v>0</x:v>
      </x:c>
      <x:c r="Z2959" s="18" t="n">
        <x:f>IF(U2959=0,0,P2959*R2959/U2959)</x:f>
        <x:v>0</x:v>
      </x:c>
      <x:c r="AA2959" s="18" t="n">
        <x:f>MAX(Y2959,Z2959*'01 Controls'!$E$13)</x:f>
        <x:v>0</x:v>
      </x:c>
      <x:c r="AB2959" s="18" t="n">
        <x:f>IF(U2959=0,0,N2959*S2959/U2959)</x:f>
        <x:v>2094.7500000000005</x:v>
      </x:c>
      <x:c r="AC2959" s="18" t="n">
        <x:f>IF(U2959=0,0,P2959*S2959/U2959)</x:f>
        <x:v>16860.6</x:v>
      </x:c>
      <x:c r="AD2959" s="18" t="n">
        <x:f>MAX(AB2959,AC2959*'01 Controls'!$E$14)</x:f>
        <x:v>3372.12</x:v>
      </x:c>
      <x:c r="AE2959" s="18" t="n">
        <x:f>IF(U2959=0,0,N2959*T2959/U2959)</x:f>
        <x:v>0</x:v>
      </x:c>
      <x:c r="AF2959" s="18" t="n">
        <x:f>IF(U2959=0,0,P2959*T2959/U2959)</x:f>
        <x:v>0</x:v>
      </x:c>
      <x:c r="AG2959" s="18" t="n">
        <x:f>MAX(AE2959,AF2959*'01 Controls'!$E$15)</x:f>
        <x:v>0</x:v>
      </x:c>
      <x:c r="AH2959" s="18" t="n">
        <x:f>SUM(V2959,Y2959,AB2959,AE2959)</x:f>
        <x:v>2205.0000000000005</x:v>
      </x:c>
      <x:c r="AI2959" s="18" t="n">
        <x:f>N2959-AH2959</x:f>
        <x:v>0</x:v>
      </x:c>
      <x:c r="AJ2959" s="18" t="n">
        <x:f>V2959*INDEX('07 Mode Capacity'!$P$6:$P$17,MATCH("AIR-"&amp;I2959,'07 Mode Capacity'!$C$6:$C$17,0))</x:f>
        <x:v>30.90700632639452</x:v>
      </x:c>
      <x:c r="AK2959" s="18" t="n">
        <x:f>Y2959*INDEX('07 Mode Capacity'!$P$6:$P$17,MATCH("OCEAN-"&amp;I2959,'07 Mode Capacity'!$C$6:$C$17,0))</x:f>
        <x:v>0</x:v>
      </x:c>
      <x:c r="AL2959" s="18" t="n">
        <x:f>AB2959*INDEX('07 Mode Capacity'!$P$6:$P$17,MATCH("LAND-"&amp;I2959,'07 Mode Capacity'!$C$6:$C$17,0))</x:f>
        <x:v>255.6597746655976</x:v>
      </x:c>
      <x:c r="AM2959" s="18" t="n">
        <x:f>AE2959*INDEX('07 Mode Capacity'!$P$6:$P$17,MATCH("INLAND-"&amp;I2959,'07 Mode Capacity'!$C$6:$C$17,0))</x:f>
        <x:v>0</x:v>
      </x:c>
      <x:c r="AN2959" s="18" t="n">
        <x:f>SUM(AJ2959:AM2959)</x:f>
        <x:v>286.5667809919921</x:v>
      </x:c>
      <x:c r="AO2959" s="17" t="n">
        <x:f>IF(N2959=0,1,AN2959/N2959)</x:f>
        <x:v>0.1299622589532844</x:v>
      </x:c>
      <x:c r="AP2959" s="11" t="str">
        <x:f>IF(AO2959&gt;='01 Controls'!$E$16,"PASS","FAIL")</x:f>
        <x:v>FAIL</x:v>
      </x:c>
      <x:c r="AQ2959" s="11" t="str">
        <x:v>UNQUANTIFIED</x:v>
      </x:c>
      <x:c r="AR2959" s="11" t="str">
        <x:v>Position-class planning record; serial item and receiver open</x:v>
      </x:c>
      <x:c r="AS2959" s="26"/>
      <x:c r="AT2959" s="26"/>
    </x:row>
    <x:row r="2960">
      <x:c r="C2960" s="11" t="str">
        <x:v>M4-C-PSG-APL-45</x:v>
      </x:c>
      <x:c r="D2960" s="11" t="str">
        <x:v>M4</x:v>
      </x:c>
      <x:c r="E2960" s="11" t="str">
        <x:v>Tornado sequence</x:v>
      </x:c>
      <x:c r="F2960" s="11" t="str">
        <x:v>C-PSG</x:v>
      </x:c>
      <x:c r="G2960" s="11" t="str">
        <x:v>Population support group</x:v>
      </x:c>
      <x:c r="H2960" s="11" t="str">
        <x:v>APL-45</x:v>
      </x:c>
      <x:c r="I2960" s="19" t="n">
        <x:v>24</x:v>
      </x:c>
      <x:c r="J2960" s="21" t="n">
        <x:v>10</x:v>
      </x:c>
      <x:c r="K2960" s="18" t="n">
        <x:f>'05 Cargo Register'!K272</x:f>
        <x:v>175.5</x:v>
      </x:c>
      <x:c r="L2960" s="18" t="n">
        <x:f>'05 Cargo Register'!N272</x:f>
        <x:v>46</x:v>
      </x:c>
      <x:c r="M2960" s="18" t="n">
        <x:f>'05 Cargo Register'!O272</x:f>
        <x:v>345</x:v>
      </x:c>
      <x:c r="N2960" s="18" t="n">
        <x:f>J2960*K2960</x:f>
        <x:v>1755</x:v>
      </x:c>
      <x:c r="O2960" s="18" t="n">
        <x:f>J2960*L2960</x:f>
        <x:v>460</x:v>
      </x:c>
      <x:c r="P2960" s="18" t="n">
        <x:f>J2960*M2960</x:f>
        <x:v>3450</x:v>
      </x:c>
      <x:c r="Q2960" s="22" t="n">
        <x:f>'01 Controls'!$E$28*'02 Cargo Classes'!$M$6</x:f>
        <x:v>0.15000000000000002</x:v>
      </x:c>
      <x:c r="R2960" s="22" t="n">
        <x:f>'01 Controls'!$F$28*'02 Cargo Classes'!$N$6</x:f>
        <x:v>0</x:v>
      </x:c>
      <x:c r="S2960" s="22" t="n">
        <x:f>'01 Controls'!$G$28*'02 Cargo Classes'!$O$6</x:f>
        <x:v>0.95</x:v>
      </x:c>
      <x:c r="T2960" s="22" t="n">
        <x:f>'01 Controls'!$H$28*'02 Cargo Classes'!$P$6</x:f>
        <x:v>0</x:v>
      </x:c>
      <x:c r="U2960" s="22" t="n">
        <x:f>SUM(Q2960:T2960)</x:f>
        <x:v>1.1</x:v>
      </x:c>
      <x:c r="V2960" s="18" t="n">
        <x:f>IF(U2960=0,0,N2960*Q2960/U2960)</x:f>
        <x:v>239.31818181818184</x:v>
      </x:c>
      <x:c r="W2960" s="18" t="n">
        <x:f>IF(U2960=0,0,P2960*Q2960/U2960)</x:f>
        <x:v>470.4545454545455</x:v>
      </x:c>
      <x:c r="X2960" s="18" t="n">
        <x:f>MAX(V2960,W2960*'01 Controls'!$E$12)</x:f>
        <x:v>239.31818181818184</x:v>
      </x:c>
      <x:c r="Y2960" s="18" t="n">
        <x:f>IF(U2960=0,0,N2960*R2960/U2960)</x:f>
        <x:v>0</x:v>
      </x:c>
      <x:c r="Z2960" s="18" t="n">
        <x:f>IF(U2960=0,0,P2960*R2960/U2960)</x:f>
        <x:v>0</x:v>
      </x:c>
      <x:c r="AA2960" s="18" t="n">
        <x:f>MAX(Y2960,Z2960*'01 Controls'!$E$13)</x:f>
        <x:v>0</x:v>
      </x:c>
      <x:c r="AB2960" s="18" t="n">
        <x:f>IF(U2960=0,0,N2960*S2960/U2960)</x:f>
        <x:v>1515.681818181818</x:v>
      </x:c>
      <x:c r="AC2960" s="18" t="n">
        <x:f>IF(U2960=0,0,P2960*S2960/U2960)</x:f>
        <x:v>2979.5454545454545</x:v>
      </x:c>
      <x:c r="AD2960" s="18" t="n">
        <x:f>MAX(AB2960,AC2960*'01 Controls'!$E$14)</x:f>
        <x:v>1515.681818181818</x:v>
      </x:c>
      <x:c r="AE2960" s="18" t="n">
        <x:f>IF(U2960=0,0,N2960*T2960/U2960)</x:f>
        <x:v>0</x:v>
      </x:c>
      <x:c r="AF2960" s="18" t="n">
        <x:f>IF(U2960=0,0,P2960*T2960/U2960)</x:f>
        <x:v>0</x:v>
      </x:c>
      <x:c r="AG2960" s="18" t="n">
        <x:f>MAX(AE2960,AF2960*'01 Controls'!$E$15)</x:f>
        <x:v>0</x:v>
      </x:c>
      <x:c r="AH2960" s="18" t="n">
        <x:f>SUM(V2960,Y2960,AB2960,AE2960)</x:f>
        <x:v>1754.9999999999998</x:v>
      </x:c>
      <x:c r="AI2960" s="18" t="n">
        <x:f>N2960-AH2960</x:f>
        <x:v>2.2737367544323206e-13</x:v>
      </x:c>
      <x:c r="AJ2960" s="18" t="n">
        <x:f>V2960*INDEX('07 Mode Capacity'!$P$6:$P$17,MATCH("AIR-"&amp;I2960,'07 Mode Capacity'!$C$6:$C$17,0))</x:f>
        <x:v>48.561025780529455</x:v>
      </x:c>
      <x:c r="AK2960" s="18" t="n">
        <x:f>Y2960*INDEX('07 Mode Capacity'!$P$6:$P$17,MATCH("OCEAN-"&amp;I2960,'07 Mode Capacity'!$C$6:$C$17,0))</x:f>
        <x:v>0</x:v>
      </x:c>
      <x:c r="AL2960" s="18" t="n">
        <x:f>AB2960*INDEX('07 Mode Capacity'!$P$6:$P$17,MATCH("LAND-"&amp;I2960,'07 Mode Capacity'!$C$6:$C$17,0))</x:f>
        <x:v>579.7496963227683</x:v>
      </x:c>
      <x:c r="AM2960" s="18" t="n">
        <x:f>AE2960*INDEX('07 Mode Capacity'!$P$6:$P$17,MATCH("INLAND-"&amp;I2960,'07 Mode Capacity'!$C$6:$C$17,0))</x:f>
        <x:v>0</x:v>
      </x:c>
      <x:c r="AN2960" s="18" t="n">
        <x:f>SUM(AJ2960:AM2960)</x:f>
        <x:v>628.3107221032977</x:v>
      </x:c>
      <x:c r="AO2960" s="17" t="n">
        <x:f>IF(N2960=0,1,AN2960/N2960)</x:f>
        <x:v>0.35801180746626654</x:v>
      </x:c>
      <x:c r="AP2960" s="11" t="str">
        <x:f>IF(AO2960&gt;='01 Controls'!$E$16,"PASS","FAIL")</x:f>
        <x:v>FAIL</x:v>
      </x:c>
      <x:c r="AQ2960" s="11" t="str">
        <x:v>UNQUANTIFIED</x:v>
      </x:c>
      <x:c r="AR2960" s="11" t="str">
        <x:v>Position-class planning record; serial item and receiver open</x:v>
      </x:c>
      <x:c r="AS2960" s="26"/>
      <x:c r="AT2960" s="26"/>
    </x:row>
    <x:row r="2961">
      <x:c r="C2961" s="11" t="str">
        <x:v>M4-C-PSG-ISO-18</x:v>
      </x:c>
      <x:c r="D2961" s="11" t="str">
        <x:v>M4</x:v>
      </x:c>
      <x:c r="E2961" s="11" t="str">
        <x:v>Tornado sequence</x:v>
      </x:c>
      <x:c r="F2961" s="11" t="str">
        <x:v>C-PSG</x:v>
      </x:c>
      <x:c r="G2961" s="11" t="str">
        <x:v>Population support group</x:v>
      </x:c>
      <x:c r="H2961" s="11" t="str">
        <x:v>ISO-18</x:v>
      </x:c>
      <x:c r="I2961" s="19" t="n">
        <x:v>48</x:v>
      </x:c>
      <x:c r="J2961" s="21" t="n">
        <x:v>10</x:v>
      </x:c>
      <x:c r="K2961" s="18" t="n">
        <x:f>'05 Cargo Register'!K273</x:f>
        <x:v>438.75</x:v>
      </x:c>
      <x:c r="L2961" s="18" t="n">
        <x:f>'05 Cargo Register'!N273</x:f>
        <x:v>29</x:v>
      </x:c>
      <x:c r="M2961" s="18" t="n">
        <x:f>'05 Cargo Register'!O273</x:f>
        <x:v>765.6</x:v>
      </x:c>
      <x:c r="N2961" s="18" t="n">
        <x:f>J2961*K2961</x:f>
        <x:v>4387.5</x:v>
      </x:c>
      <x:c r="O2961" s="18" t="n">
        <x:f>J2961*L2961</x:f>
        <x:v>290</x:v>
      </x:c>
      <x:c r="P2961" s="18" t="n">
        <x:f>J2961*M2961</x:f>
        <x:v>7656</x:v>
      </x:c>
      <x:c r="Q2961" s="22" t="n">
        <x:f>'01 Controls'!$E$28*'02 Cargo Classes'!$M$7</x:f>
        <x:v>0.010000000000000002</x:v>
      </x:c>
      <x:c r="R2961" s="22" t="n">
        <x:f>'01 Controls'!$F$28*'02 Cargo Classes'!$N$7</x:f>
        <x:v>0</x:v>
      </x:c>
      <x:c r="S2961" s="22" t="n">
        <x:f>'01 Controls'!$G$28*'02 Cargo Classes'!$O$7</x:f>
        <x:v>1.14</x:v>
      </x:c>
      <x:c r="T2961" s="22" t="n">
        <x:f>'01 Controls'!$H$28*'02 Cargo Classes'!$P$7</x:f>
        <x:v>0</x:v>
      </x:c>
      <x:c r="U2961" s="22" t="n">
        <x:f>SUM(Q2961:T2961)</x:f>
        <x:v>1.15</x:v>
      </x:c>
      <x:c r="V2961" s="18" t="n">
        <x:f>IF(U2961=0,0,N2961*Q2961/U2961)</x:f>
        <x:v>38.15217391304349</x:v>
      </x:c>
      <x:c r="W2961" s="18" t="n">
        <x:f>IF(U2961=0,0,P2961*Q2961/U2961)</x:f>
        <x:v>66.57391304347829</x:v>
      </x:c>
      <x:c r="X2961" s="18" t="n">
        <x:f>MAX(V2961,W2961*'01 Controls'!$E$12)</x:f>
        <x:v>38.15217391304349</x:v>
      </x:c>
      <x:c r="Y2961" s="18" t="n">
        <x:f>IF(U2961=0,0,N2961*R2961/U2961)</x:f>
        <x:v>0</x:v>
      </x:c>
      <x:c r="Z2961" s="18" t="n">
        <x:f>IF(U2961=0,0,P2961*R2961/U2961)</x:f>
        <x:v>0</x:v>
      </x:c>
      <x:c r="AA2961" s="18" t="n">
        <x:f>MAX(Y2961,Z2961*'01 Controls'!$E$13)</x:f>
        <x:v>0</x:v>
      </x:c>
      <x:c r="AB2961" s="18" t="n">
        <x:f>IF(U2961=0,0,N2961*S2961/U2961)</x:f>
        <x:v>4349.347826086957</x:v>
      </x:c>
      <x:c r="AC2961" s="18" t="n">
        <x:f>IF(U2961=0,0,P2961*S2961/U2961)</x:f>
        <x:v>7589.426086956522</x:v>
      </x:c>
      <x:c r="AD2961" s="18" t="n">
        <x:f>MAX(AB2961,AC2961*'01 Controls'!$E$14)</x:f>
        <x:v>4349.347826086957</x:v>
      </x:c>
      <x:c r="AE2961" s="18" t="n">
        <x:f>IF(U2961=0,0,N2961*T2961/U2961)</x:f>
        <x:v>0</x:v>
      </x:c>
      <x:c r="AF2961" s="18" t="n">
        <x:f>IF(U2961=0,0,P2961*T2961/U2961)</x:f>
        <x:v>0</x:v>
      </x:c>
      <x:c r="AG2961" s="18" t="n">
        <x:f>MAX(AE2961,AF2961*'01 Controls'!$E$15)</x:f>
        <x:v>0</x:v>
      </x:c>
      <x:c r="AH2961" s="18" t="n">
        <x:f>SUM(V2961,Y2961,AB2961,AE2961)</x:f>
        <x:v>4387.5</x:v>
      </x:c>
      <x:c r="AI2961" s="18" t="n">
        <x:f>N2961-AH2961</x:f>
        <x:v>0</x:v>
      </x:c>
      <x:c r="AJ2961" s="18" t="n">
        <x:f>V2961*INDEX('07 Mode Capacity'!$P$6:$P$17,MATCH("AIR-"&amp;I2961,'07 Mode Capacity'!$C$6:$C$17,0))</x:f>
        <x:v>10.695414789080624</x:v>
      </x:c>
      <x:c r="AK2961" s="18" t="n">
        <x:f>Y2961*INDEX('07 Mode Capacity'!$P$6:$P$17,MATCH("OCEAN-"&amp;I2961,'07 Mode Capacity'!$C$6:$C$17,0))</x:f>
        <x:v>0</x:v>
      </x:c>
      <x:c r="AL2961" s="18" t="n">
        <x:f>AB2961*INDEX('07 Mode Capacity'!$P$6:$P$17,MATCH("LAND-"&amp;I2961,'07 Mode Capacity'!$C$6:$C$17,0))</x:f>
        <x:v>530.8286359516401</x:v>
      </x:c>
      <x:c r="AM2961" s="18" t="n">
        <x:f>AE2961*INDEX('07 Mode Capacity'!$P$6:$P$17,MATCH("INLAND-"&amp;I2961,'07 Mode Capacity'!$C$6:$C$17,0))</x:f>
        <x:v>0</x:v>
      </x:c>
      <x:c r="AN2961" s="18" t="n">
        <x:f>SUM(AJ2961:AM2961)</x:f>
        <x:v>541.5240507407207</x:v>
      </x:c>
      <x:c r="AO2961" s="17" t="n">
        <x:f>IF(N2961=0,1,AN2961/N2961)</x:f>
        <x:v>0.12342428506911013</x:v>
      </x:c>
      <x:c r="AP2961" s="11" t="str">
        <x:f>IF(AO2961&gt;='01 Controls'!$E$16,"PASS","FAIL")</x:f>
        <x:v>FAIL</x:v>
      </x:c>
      <x:c r="AQ2961" s="11" t="str">
        <x:v>UNQUANTIFIED</x:v>
      </x:c>
      <x:c r="AR2961" s="11" t="str">
        <x:v>Position-class planning record; serial item and receiver open</x:v>
      </x:c>
      <x:c r="AS2961" s="26"/>
      <x:c r="AT2961" s="26"/>
    </x:row>
    <x:row r="2962">
      <x:c r="C2962" s="11" t="str">
        <x:v>M4-C-PSG-COL-12</x:v>
      </x:c>
      <x:c r="D2962" s="11" t="str">
        <x:v>M4</x:v>
      </x:c>
      <x:c r="E2962" s="11" t="str">
        <x:v>Tornado sequence</x:v>
      </x:c>
      <x:c r="F2962" s="11" t="str">
        <x:v>C-PSG</x:v>
      </x:c>
      <x:c r="G2962" s="11" t="str">
        <x:v>Population support group</x:v>
      </x:c>
      <x:c r="H2962" s="11" t="str">
        <x:v>COL-12</x:v>
      </x:c>
      <x:c r="I2962" s="19" t="n">
        <x:v>24</x:v>
      </x:c>
      <x:c r="J2962" s="21" t="n">
        <x:v>10</x:v>
      </x:c>
      <x:c r="K2962" s="18" t="n">
        <x:f>'05 Cargo Register'!K274</x:f>
        <x:v>175.5</x:v>
      </x:c>
      <x:c r="L2962" s="18" t="n">
        <x:f>'05 Cargo Register'!N274</x:f>
        <x:v>19</x:v>
      </x:c>
      <x:c r="M2962" s="18" t="n">
        <x:f>'05 Cargo Register'!O274</x:f>
        <x:v>501.6</x:v>
      </x:c>
      <x:c r="N2962" s="18" t="n">
        <x:f>J2962*K2962</x:f>
        <x:v>1755</x:v>
      </x:c>
      <x:c r="O2962" s="18" t="n">
        <x:f>J2962*L2962</x:f>
        <x:v>190</x:v>
      </x:c>
      <x:c r="P2962" s="18" t="n">
        <x:f>J2962*M2962</x:f>
        <x:v>5016</x:v>
      </x:c>
      <x:c r="Q2962" s="22" t="n">
        <x:f>'01 Controls'!$E$28*'02 Cargo Classes'!$M$8</x:f>
        <x:v>0.1</x:v>
      </x:c>
      <x:c r="R2962" s="22" t="n">
        <x:f>'01 Controls'!$F$28*'02 Cargo Classes'!$N$8</x:f>
        <x:v>0</x:v>
      </x:c>
      <x:c r="S2962" s="22" t="n">
        <x:f>'01 Controls'!$G$28*'02 Cargo Classes'!$O$8</x:f>
        <x:v>1.14</x:v>
      </x:c>
      <x:c r="T2962" s="22" t="n">
        <x:f>'01 Controls'!$H$28*'02 Cargo Classes'!$P$8</x:f>
        <x:v>0</x:v>
      </x:c>
      <x:c r="U2962" s="22" t="n">
        <x:f>SUM(Q2962:T2962)</x:f>
        <x:v>1.24</x:v>
      </x:c>
      <x:c r="V2962" s="18" t="n">
        <x:f>IF(U2962=0,0,N2962*Q2962/U2962)</x:f>
        <x:v>141.53225806451613</x:v>
      </x:c>
      <x:c r="W2962" s="18" t="n">
        <x:f>IF(U2962=0,0,P2962*Q2962/U2962)</x:f>
        <x:v>404.5161290322581</x:v>
      </x:c>
      <x:c r="X2962" s="18" t="n">
        <x:f>MAX(V2962,W2962*'01 Controls'!$E$12)</x:f>
        <x:v>141.53225806451613</x:v>
      </x:c>
      <x:c r="Y2962" s="18" t="n">
        <x:f>IF(U2962=0,0,N2962*R2962/U2962)</x:f>
        <x:v>0</x:v>
      </x:c>
      <x:c r="Z2962" s="18" t="n">
        <x:f>IF(U2962=0,0,P2962*R2962/U2962)</x:f>
        <x:v>0</x:v>
      </x:c>
      <x:c r="AA2962" s="18" t="n">
        <x:f>MAX(Y2962,Z2962*'01 Controls'!$E$13)</x:f>
        <x:v>0</x:v>
      </x:c>
      <x:c r="AB2962" s="18" t="n">
        <x:f>IF(U2962=0,0,N2962*S2962/U2962)</x:f>
        <x:v>1613.4677419354837</x:v>
      </x:c>
      <x:c r="AC2962" s="18" t="n">
        <x:f>IF(U2962=0,0,P2962*S2962/U2962)</x:f>
        <x:v>4611.4838709677415</x:v>
      </x:c>
      <x:c r="AD2962" s="18" t="n">
        <x:f>MAX(AB2962,AC2962*'01 Controls'!$E$14)</x:f>
        <x:v>1613.4677419354837</x:v>
      </x:c>
      <x:c r="AE2962" s="18" t="n">
        <x:f>IF(U2962=0,0,N2962*T2962/U2962)</x:f>
        <x:v>0</x:v>
      </x:c>
      <x:c r="AF2962" s="18" t="n">
        <x:f>IF(U2962=0,0,P2962*T2962/U2962)</x:f>
        <x:v>0</x:v>
      </x:c>
      <x:c r="AG2962" s="18" t="n">
        <x:f>MAX(AE2962,AF2962*'01 Controls'!$E$15)</x:f>
        <x:v>0</x:v>
      </x:c>
      <x:c r="AH2962" s="18" t="n">
        <x:f>SUM(V2962,Y2962,AB2962,AE2962)</x:f>
        <x:v>1754.9999999999998</x:v>
      </x:c>
      <x:c r="AI2962" s="18" t="n">
        <x:f>N2962-AH2962</x:f>
        <x:v>2.2737367544323206e-13</x:v>
      </x:c>
      <x:c r="AJ2962" s="18" t="n">
        <x:f>V2962*INDEX('07 Mode Capacity'!$P$6:$P$17,MATCH("AIR-"&amp;I2962,'07 Mode Capacity'!$C$6:$C$17,0))</x:f>
        <x:v>28.71888621429161</x:v>
      </x:c>
      <x:c r="AK2962" s="18" t="n">
        <x:f>Y2962*INDEX('07 Mode Capacity'!$P$6:$P$17,MATCH("OCEAN-"&amp;I2962,'07 Mode Capacity'!$C$6:$C$17,0))</x:f>
        <x:v>0</x:v>
      </x:c>
      <x:c r="AL2962" s="18" t="n">
        <x:f>AB2962*INDEX('07 Mode Capacity'!$P$6:$P$17,MATCH("LAND-"&amp;I2962,'07 Mode Capacity'!$C$6:$C$17,0))</x:f>
        <x:v>617.1529025371403</x:v>
      </x:c>
      <x:c r="AM2962" s="18" t="n">
        <x:f>AE2962*INDEX('07 Mode Capacity'!$P$6:$P$17,MATCH("INLAND-"&amp;I2962,'07 Mode Capacity'!$C$6:$C$17,0))</x:f>
        <x:v>0</x:v>
      </x:c>
      <x:c r="AN2962" s="18" t="n">
        <x:f>SUM(AJ2962:AM2962)</x:f>
        <x:v>645.871788751432</x:v>
      </x:c>
      <x:c r="AO2962" s="17" t="n">
        <x:f>IF(N2962=0,1,AN2962/N2962)</x:f>
        <x:v>0.36801811324867917</x:v>
      </x:c>
      <x:c r="AP2962" s="11" t="str">
        <x:f>IF(AO2962&gt;='01 Controls'!$E$16,"PASS","FAIL")</x:f>
        <x:v>FAIL</x:v>
      </x:c>
      <x:c r="AQ2962" s="11" t="str">
        <x:v>UNQUANTIFIED</x:v>
      </x:c>
      <x:c r="AR2962" s="11" t="str">
        <x:v>Position-class planning record; serial item and receiver open</x:v>
      </x:c>
      <x:c r="AS2962" s="26"/>
      <x:c r="AT2962" s="26"/>
    </x:row>
    <x:row r="2963">
      <x:c r="C2963" s="11" t="str">
        <x:v>M4-C-PSG-BAT-22</x:v>
      </x:c>
      <x:c r="D2963" s="11" t="str">
        <x:v>M4</x:v>
      </x:c>
      <x:c r="E2963" s="11" t="str">
        <x:v>Tornado sequence</x:v>
      </x:c>
      <x:c r="F2963" s="11" t="str">
        <x:v>C-PSG</x:v>
      </x:c>
      <x:c r="G2963" s="11" t="str">
        <x:v>Population support group</x:v>
      </x:c>
      <x:c r="H2963" s="11" t="str">
        <x:v>BAT-22</x:v>
      </x:c>
      <x:c r="I2963" s="19" t="n">
        <x:v>48</x:v>
      </x:c>
      <x:c r="J2963" s="21" t="n">
        <x:v>10</x:v>
      </x:c>
      <x:c r="K2963" s="18" t="n">
        <x:f>'05 Cargo Register'!K275</x:f>
        <x:v>131.625</x:v>
      </x:c>
      <x:c r="L2963" s="18" t="n">
        <x:f>'05 Cargo Register'!N275</x:f>
        <x:v>8</x:v>
      </x:c>
      <x:c r="M2963" s="18" t="n">
        <x:f>'05 Cargo Register'!O275</x:f>
        <x:v>211.20000000000002</x:v>
      </x:c>
      <x:c r="N2963" s="18" t="n">
        <x:f>J2963*K2963</x:f>
        <x:v>1316.25</x:v>
      </x:c>
      <x:c r="O2963" s="18" t="n">
        <x:f>J2963*L2963</x:f>
        <x:v>80</x:v>
      </x:c>
      <x:c r="P2963" s="18" t="n">
        <x:f>J2963*M2963</x:f>
        <x:v>2112</x:v>
      </x:c>
      <x:c r="Q2963" s="22" t="n">
        <x:f>'01 Controls'!$E$28*'02 Cargo Classes'!$M$9</x:f>
        <x:v>0</x:v>
      </x:c>
      <x:c r="R2963" s="22" t="n">
        <x:f>'01 Controls'!$F$28*'02 Cargo Classes'!$N$9</x:f>
        <x:v>0</x:v>
      </x:c>
      <x:c r="S2963" s="22" t="n">
        <x:f>'01 Controls'!$G$28*'02 Cargo Classes'!$O$9</x:f>
        <x:v>0.95</x:v>
      </x:c>
      <x:c r="T2963" s="22" t="n">
        <x:f>'01 Controls'!$H$28*'02 Cargo Classes'!$P$9</x:f>
        <x:v>0</x:v>
      </x:c>
      <x:c r="U2963" s="22" t="n">
        <x:f>SUM(Q2963:T2963)</x:f>
        <x:v>0.95</x:v>
      </x:c>
      <x:c r="V2963" s="18" t="n">
        <x:f>IF(U2963=0,0,N2963*Q2963/U2963)</x:f>
        <x:v>0</x:v>
      </x:c>
      <x:c r="W2963" s="18" t="n">
        <x:f>IF(U2963=0,0,P2963*Q2963/U2963)</x:f>
        <x:v>0</x:v>
      </x:c>
      <x:c r="X2963" s="18" t="n">
        <x:f>MAX(V2963,W2963*'01 Controls'!$E$12)</x:f>
        <x:v>0</x:v>
      </x:c>
      <x:c r="Y2963" s="18" t="n">
        <x:f>IF(U2963=0,0,N2963*R2963/U2963)</x:f>
        <x:v>0</x:v>
      </x:c>
      <x:c r="Z2963" s="18" t="n">
        <x:f>IF(U2963=0,0,P2963*R2963/U2963)</x:f>
        <x:v>0</x:v>
      </x:c>
      <x:c r="AA2963" s="18" t="n">
        <x:f>MAX(Y2963,Z2963*'01 Controls'!$E$13)</x:f>
        <x:v>0</x:v>
      </x:c>
      <x:c r="AB2963" s="18" t="n">
        <x:f>IF(U2963=0,0,N2963*S2963/U2963)</x:f>
        <x:v>1316.25</x:v>
      </x:c>
      <x:c r="AC2963" s="18" t="n">
        <x:f>IF(U2963=0,0,P2963*S2963/U2963)</x:f>
        <x:v>2112</x:v>
      </x:c>
      <x:c r="AD2963" s="18" t="n">
        <x:f>MAX(AB2963,AC2963*'01 Controls'!$E$14)</x:f>
        <x:v>1316.25</x:v>
      </x:c>
      <x:c r="AE2963" s="18" t="n">
        <x:f>IF(U2963=0,0,N2963*T2963/U2963)</x:f>
        <x:v>0</x:v>
      </x:c>
      <x:c r="AF2963" s="18" t="n">
        <x:f>IF(U2963=0,0,P2963*T2963/U2963)</x:f>
        <x:v>0</x:v>
      </x:c>
      <x:c r="AG2963" s="18" t="n">
        <x:f>MAX(AE2963,AF2963*'01 Controls'!$E$15)</x:f>
        <x:v>0</x:v>
      </x:c>
      <x:c r="AH2963" s="18" t="n">
        <x:f>SUM(V2963,Y2963,AB2963,AE2963)</x:f>
        <x:v>1316.25</x:v>
      </x:c>
      <x:c r="AI2963" s="18" t="n">
        <x:f>N2963-AH2963</x:f>
        <x:v>0</x:v>
      </x:c>
      <x:c r="AJ2963" s="18" t="n">
        <x:f>V2963*INDEX('07 Mode Capacity'!$P$6:$P$17,MATCH("AIR-"&amp;I2963,'07 Mode Capacity'!$C$6:$C$17,0))</x:f>
        <x:v>0</x:v>
      </x:c>
      <x:c r="AK2963" s="18" t="n">
        <x:f>Y2963*INDEX('07 Mode Capacity'!$P$6:$P$17,MATCH("OCEAN-"&amp;I2963,'07 Mode Capacity'!$C$6:$C$17,0))</x:f>
        <x:v>0</x:v>
      </x:c>
      <x:c r="AL2963" s="18" t="n">
        <x:f>AB2963*INDEX('07 Mode Capacity'!$P$6:$P$17,MATCH("LAND-"&amp;I2963,'07 Mode Capacity'!$C$6:$C$17,0))</x:f>
        <x:v>160.64550824852262</x:v>
      </x:c>
      <x:c r="AM2963" s="18" t="n">
        <x:f>AE2963*INDEX('07 Mode Capacity'!$P$6:$P$17,MATCH("INLAND-"&amp;I2963,'07 Mode Capacity'!$C$6:$C$17,0))</x:f>
        <x:v>0</x:v>
      </x:c>
      <x:c r="AN2963" s="18" t="n">
        <x:f>SUM(AJ2963:AM2963)</x:f>
        <x:v>160.64550824852262</x:v>
      </x:c>
      <x:c r="AO2963" s="17" t="n">
        <x:f>IF(N2963=0,1,AN2963/N2963)</x:f>
        <x:v>0.1220478695145471</x:v>
      </x:c>
      <x:c r="AP2963" s="11" t="str">
        <x:f>IF(AO2963&gt;='01 Controls'!$E$16,"PASS","FAIL")</x:f>
        <x:v>FAIL</x:v>
      </x:c>
      <x:c r="AQ2963" s="11" t="str">
        <x:v>UNQUANTIFIED</x:v>
      </x:c>
      <x:c r="AR2963" s="11" t="str">
        <x:v>Position-class planning record; serial item and receiver open</x:v>
      </x:c>
      <x:c r="AS2963" s="26"/>
      <x:c r="AT2963" s="26"/>
    </x:row>
    <x:row r="2964">
      <x:c r="C2964" s="11" t="str">
        <x:v>M4-C-PSG-TNK-20</x:v>
      </x:c>
      <x:c r="D2964" s="11" t="str">
        <x:v>M4</x:v>
      </x:c>
      <x:c r="E2964" s="11" t="str">
        <x:v>Tornado sequence</x:v>
      </x:c>
      <x:c r="F2964" s="11" t="str">
        <x:v>C-PSG</x:v>
      </x:c>
      <x:c r="G2964" s="11" t="str">
        <x:v>Population support group</x:v>
      </x:c>
      <x:c r="H2964" s="11" t="str">
        <x:v>TNK-20</x:v>
      </x:c>
      <x:c r="I2964" s="19" t="n">
        <x:v>48</x:v>
      </x:c>
      <x:c r="J2964" s="21" t="n">
        <x:v>10</x:v>
      </x:c>
      <x:c r="K2964" s="18" t="n">
        <x:f>'05 Cargo Register'!K276</x:f>
        <x:v>175.5</x:v>
      </x:c>
      <x:c r="L2964" s="18" t="n">
        <x:f>'05 Cargo Register'!N276</x:f>
        <x:v>11</x:v>
      </x:c>
      <x:c r="M2964" s="18" t="n">
        <x:f>'05 Cargo Register'!O276</x:f>
        <x:v>233.75</x:v>
      </x:c>
      <x:c r="N2964" s="18" t="n">
        <x:f>J2964*K2964</x:f>
        <x:v>1755</x:v>
      </x:c>
      <x:c r="O2964" s="18" t="n">
        <x:f>J2964*L2964</x:f>
        <x:v>110</x:v>
      </x:c>
      <x:c r="P2964" s="18" t="n">
        <x:f>J2964*M2964</x:f>
        <x:v>2337.5</x:v>
      </x:c>
      <x:c r="Q2964" s="22" t="n">
        <x:f>'01 Controls'!$E$28*'02 Cargo Classes'!$M$10</x:f>
        <x:v>0</x:v>
      </x:c>
      <x:c r="R2964" s="22" t="n">
        <x:f>'01 Controls'!$F$28*'02 Cargo Classes'!$N$10</x:f>
        <x:v>0</x:v>
      </x:c>
      <x:c r="S2964" s="22" t="n">
        <x:f>'01 Controls'!$G$28*'02 Cargo Classes'!$O$10</x:f>
        <x:v>0.95</x:v>
      </x:c>
      <x:c r="T2964" s="22" t="n">
        <x:f>'01 Controls'!$H$28*'02 Cargo Classes'!$P$10</x:f>
        <x:v>0</x:v>
      </x:c>
      <x:c r="U2964" s="22" t="n">
        <x:f>SUM(Q2964:T2964)</x:f>
        <x:v>0.95</x:v>
      </x:c>
      <x:c r="V2964" s="18" t="n">
        <x:f>IF(U2964=0,0,N2964*Q2964/U2964)</x:f>
        <x:v>0</x:v>
      </x:c>
      <x:c r="W2964" s="18" t="n">
        <x:f>IF(U2964=0,0,P2964*Q2964/U2964)</x:f>
        <x:v>0</x:v>
      </x:c>
      <x:c r="X2964" s="18" t="n">
        <x:f>MAX(V2964,W2964*'01 Controls'!$E$12)</x:f>
        <x:v>0</x:v>
      </x:c>
      <x:c r="Y2964" s="18" t="n">
        <x:f>IF(U2964=0,0,N2964*R2964/U2964)</x:f>
        <x:v>0</x:v>
      </x:c>
      <x:c r="Z2964" s="18" t="n">
        <x:f>IF(U2964=0,0,P2964*R2964/U2964)</x:f>
        <x:v>0</x:v>
      </x:c>
      <x:c r="AA2964" s="18" t="n">
        <x:f>MAX(Y2964,Z2964*'01 Controls'!$E$13)</x:f>
        <x:v>0</x:v>
      </x:c>
      <x:c r="AB2964" s="18" t="n">
        <x:f>IF(U2964=0,0,N2964*S2964/U2964)</x:f>
        <x:v>1755</x:v>
      </x:c>
      <x:c r="AC2964" s="18" t="n">
        <x:f>IF(U2964=0,0,P2964*S2964/U2964)</x:f>
        <x:v>2337.5</x:v>
      </x:c>
      <x:c r="AD2964" s="18" t="n">
        <x:f>MAX(AB2964,AC2964*'01 Controls'!$E$14)</x:f>
        <x:v>1755</x:v>
      </x:c>
      <x:c r="AE2964" s="18" t="n">
        <x:f>IF(U2964=0,0,N2964*T2964/U2964)</x:f>
        <x:v>0</x:v>
      </x:c>
      <x:c r="AF2964" s="18" t="n">
        <x:f>IF(U2964=0,0,P2964*T2964/U2964)</x:f>
        <x:v>0</x:v>
      </x:c>
      <x:c r="AG2964" s="18" t="n">
        <x:f>MAX(AE2964,AF2964*'01 Controls'!$E$15)</x:f>
        <x:v>0</x:v>
      </x:c>
      <x:c r="AH2964" s="18" t="n">
        <x:f>SUM(V2964,Y2964,AB2964,AE2964)</x:f>
        <x:v>1755</x:v>
      </x:c>
      <x:c r="AI2964" s="18" t="n">
        <x:f>N2964-AH2964</x:f>
        <x:v>0</x:v>
      </x:c>
      <x:c r="AJ2964" s="18" t="n">
        <x:f>V2964*INDEX('07 Mode Capacity'!$P$6:$P$17,MATCH("AIR-"&amp;I2964,'07 Mode Capacity'!$C$6:$C$17,0))</x:f>
        <x:v>0</x:v>
      </x:c>
      <x:c r="AK2964" s="18" t="n">
        <x:f>Y2964*INDEX('07 Mode Capacity'!$P$6:$P$17,MATCH("OCEAN-"&amp;I2964,'07 Mode Capacity'!$C$6:$C$17,0))</x:f>
        <x:v>0</x:v>
      </x:c>
      <x:c r="AL2964" s="18" t="n">
        <x:f>AB2964*INDEX('07 Mode Capacity'!$P$6:$P$17,MATCH("LAND-"&amp;I2964,'07 Mode Capacity'!$C$6:$C$17,0))</x:f>
        <x:v>214.19401099803017</x:v>
      </x:c>
      <x:c r="AM2964" s="18" t="n">
        <x:f>AE2964*INDEX('07 Mode Capacity'!$P$6:$P$17,MATCH("INLAND-"&amp;I2964,'07 Mode Capacity'!$C$6:$C$17,0))</x:f>
        <x:v>0</x:v>
      </x:c>
      <x:c r="AN2964" s="18" t="n">
        <x:f>SUM(AJ2964:AM2964)</x:f>
        <x:v>214.19401099803017</x:v>
      </x:c>
      <x:c r="AO2964" s="17" t="n">
        <x:f>IF(N2964=0,1,AN2964/N2964)</x:f>
        <x:v>0.1220478695145471</x:v>
      </x:c>
      <x:c r="AP2964" s="11" t="str">
        <x:f>IF(AO2964&gt;='01 Controls'!$E$16,"PASS","FAIL")</x:f>
        <x:v>FAIL</x:v>
      </x:c>
      <x:c r="AQ2964" s="11" t="str">
        <x:v>UNQUANTIFIED</x:v>
      </x:c>
      <x:c r="AR2964" s="11" t="str">
        <x:v>Position-class planning record; serial item and receiver open</x:v>
      </x:c>
      <x:c r="AS2964" s="26"/>
      <x:c r="AT2964" s="26"/>
    </x:row>
    <x:row r="2965">
      <x:c r="C2965" s="11" t="str">
        <x:v>M4-C-PSG-ROL-30</x:v>
      </x:c>
      <x:c r="D2965" s="11" t="str">
        <x:v>M4</x:v>
      </x:c>
      <x:c r="E2965" s="11" t="str">
        <x:v>Tornado sequence</x:v>
      </x:c>
      <x:c r="F2965" s="11" t="str">
        <x:v>C-PSG</x:v>
      </x:c>
      <x:c r="G2965" s="11" t="str">
        <x:v>Population support group</x:v>
      </x:c>
      <x:c r="H2965" s="11" t="str">
        <x:v>ROL-30</x:v>
      </x:c>
      <x:c r="I2965" s="19" t="n">
        <x:v>48</x:v>
      </x:c>
      <x:c r="J2965" s="21" t="n">
        <x:v>10</x:v>
      </x:c>
      <x:c r="K2965" s="18" t="n">
        <x:f>'05 Cargo Register'!K277</x:f>
        <x:v>263.25</x:v>
      </x:c>
      <x:c r="L2965" s="18" t="n">
        <x:f>'05 Cargo Register'!N277</x:f>
        <x:v>11</x:v>
      </x:c>
      <x:c r="M2965" s="18" t="n">
        <x:f>'05 Cargo Register'!O277</x:f>
        <x:v>701.25</x:v>
      </x:c>
      <x:c r="N2965" s="18" t="n">
        <x:f>J2965*K2965</x:f>
        <x:v>2632.5</x:v>
      </x:c>
      <x:c r="O2965" s="18" t="n">
        <x:f>J2965*L2965</x:f>
        <x:v>110</x:v>
      </x:c>
      <x:c r="P2965" s="18" t="n">
        <x:f>J2965*M2965</x:f>
        <x:v>7012.5</x:v>
      </x:c>
      <x:c r="Q2965" s="22" t="n">
        <x:f>'01 Controls'!$E$28*'02 Cargo Classes'!$M$12</x:f>
        <x:v>0</x:v>
      </x:c>
      <x:c r="R2965" s="22" t="n">
        <x:f>'01 Controls'!$F$28*'02 Cargo Classes'!$N$12</x:f>
        <x:v>0</x:v>
      </x:c>
      <x:c r="S2965" s="22" t="n">
        <x:f>'01 Controls'!$G$28*'02 Cargo Classes'!$O$12</x:f>
        <x:v>1.4249999999999998</x:v>
      </x:c>
      <x:c r="T2965" s="22" t="n">
        <x:f>'01 Controls'!$H$28*'02 Cargo Classes'!$P$12</x:f>
        <x:v>0</x:v>
      </x:c>
      <x:c r="U2965" s="22" t="n">
        <x:f>SUM(Q2965:T2965)</x:f>
        <x:v>1.4249999999999998</x:v>
      </x:c>
      <x:c r="V2965" s="18" t="n">
        <x:f>IF(U2965=0,0,N2965*Q2965/U2965)</x:f>
        <x:v>0</x:v>
      </x:c>
      <x:c r="W2965" s="18" t="n">
        <x:f>IF(U2965=0,0,P2965*Q2965/U2965)</x:f>
        <x:v>0</x:v>
      </x:c>
      <x:c r="X2965" s="18" t="n">
        <x:f>MAX(V2965,W2965*'01 Controls'!$E$12)</x:f>
        <x:v>0</x:v>
      </x:c>
      <x:c r="Y2965" s="18" t="n">
        <x:f>IF(U2965=0,0,N2965*R2965/U2965)</x:f>
        <x:v>0</x:v>
      </x:c>
      <x:c r="Z2965" s="18" t="n">
        <x:f>IF(U2965=0,0,P2965*R2965/U2965)</x:f>
        <x:v>0</x:v>
      </x:c>
      <x:c r="AA2965" s="18" t="n">
        <x:f>MAX(Y2965,Z2965*'01 Controls'!$E$13)</x:f>
        <x:v>0</x:v>
      </x:c>
      <x:c r="AB2965" s="18" t="n">
        <x:f>IF(U2965=0,0,N2965*S2965/U2965)</x:f>
        <x:v>2632.5</x:v>
      </x:c>
      <x:c r="AC2965" s="18" t="n">
        <x:f>IF(U2965=0,0,P2965*S2965/U2965)</x:f>
        <x:v>7012.5</x:v>
      </x:c>
      <x:c r="AD2965" s="18" t="n">
        <x:f>MAX(AB2965,AC2965*'01 Controls'!$E$14)</x:f>
        <x:v>2632.5</x:v>
      </x:c>
      <x:c r="AE2965" s="18" t="n">
        <x:f>IF(U2965=0,0,N2965*T2965/U2965)</x:f>
        <x:v>0</x:v>
      </x:c>
      <x:c r="AF2965" s="18" t="n">
        <x:f>IF(U2965=0,0,P2965*T2965/U2965)</x:f>
        <x:v>0</x:v>
      </x:c>
      <x:c r="AG2965" s="18" t="n">
        <x:f>MAX(AE2965,AF2965*'01 Controls'!$E$15)</x:f>
        <x:v>0</x:v>
      </x:c>
      <x:c r="AH2965" s="18" t="n">
        <x:f>SUM(V2965,Y2965,AB2965,AE2965)</x:f>
        <x:v>2632.5</x:v>
      </x:c>
      <x:c r="AI2965" s="18" t="n">
        <x:f>N2965-AH2965</x:f>
        <x:v>0</x:v>
      </x:c>
      <x:c r="AJ2965" s="18" t="n">
        <x:f>V2965*INDEX('07 Mode Capacity'!$P$6:$P$17,MATCH("AIR-"&amp;I2965,'07 Mode Capacity'!$C$6:$C$17,0))</x:f>
        <x:v>0</x:v>
      </x:c>
      <x:c r="AK2965" s="18" t="n">
        <x:f>Y2965*INDEX('07 Mode Capacity'!$P$6:$P$17,MATCH("OCEAN-"&amp;I2965,'07 Mode Capacity'!$C$6:$C$17,0))</x:f>
        <x:v>0</x:v>
      </x:c>
      <x:c r="AL2965" s="18" t="n">
        <x:f>AB2965*INDEX('07 Mode Capacity'!$P$6:$P$17,MATCH("LAND-"&amp;I2965,'07 Mode Capacity'!$C$6:$C$17,0))</x:f>
        <x:v>321.29101649704523</x:v>
      </x:c>
      <x:c r="AM2965" s="18" t="n">
        <x:f>AE2965*INDEX('07 Mode Capacity'!$P$6:$P$17,MATCH("INLAND-"&amp;I2965,'07 Mode Capacity'!$C$6:$C$17,0))</x:f>
        <x:v>0</x:v>
      </x:c>
      <x:c r="AN2965" s="18" t="n">
        <x:f>SUM(AJ2965:AM2965)</x:f>
        <x:v>321.29101649704523</x:v>
      </x:c>
      <x:c r="AO2965" s="17" t="n">
        <x:f>IF(N2965=0,1,AN2965/N2965)</x:f>
        <x:v>0.1220478695145471</x:v>
      </x:c>
      <x:c r="AP2965" s="11" t="str">
        <x:f>IF(AO2965&gt;='01 Controls'!$E$16,"PASS","FAIL")</x:f>
        <x:v>FAIL</x:v>
      </x:c>
      <x:c r="AQ2965" s="11" t="str">
        <x:v>UNQUANTIFIED</x:v>
      </x:c>
      <x:c r="AR2965" s="11" t="str">
        <x:v>Position-class planning record; serial item and receiver open</x:v>
      </x:c>
      <x:c r="AS2965" s="26"/>
      <x:c r="AT2965" s="26"/>
    </x:row>
    <x:row r="2966">
      <x:c r="C2966" s="11" t="str">
        <x:v>M4-C-PSG-LIN-18</x:v>
      </x:c>
      <x:c r="D2966" s="11" t="str">
        <x:v>M4</x:v>
      </x:c>
      <x:c r="E2966" s="11" t="str">
        <x:v>Tornado sequence</x:v>
      </x:c>
      <x:c r="F2966" s="11" t="str">
        <x:v>C-PSG</x:v>
      </x:c>
      <x:c r="G2966" s="11" t="str">
        <x:v>Population support group</x:v>
      </x:c>
      <x:c r="H2966" s="11" t="str">
        <x:v>LIN-18</x:v>
      </x:c>
      <x:c r="I2966" s="19" t="n">
        <x:v>72</x:v>
      </x:c>
      <x:c r="J2966" s="21" t="n">
        <x:v>10</x:v>
      </x:c>
      <x:c r="K2966" s="18" t="n">
        <x:f>'05 Cargo Register'!K278</x:f>
        <x:v>87.75</x:v>
      </x:c>
      <x:c r="L2966" s="18" t="n">
        <x:f>'05 Cargo Register'!N278</x:f>
        <x:v>7</x:v>
      </x:c>
      <x:c r="M2966" s="18" t="n">
        <x:f>'05 Cargo Register'!O278</x:f>
        <x:v>308</x:v>
      </x:c>
      <x:c r="N2966" s="18" t="n">
        <x:f>J2966*K2966</x:f>
        <x:v>877.5</x:v>
      </x:c>
      <x:c r="O2966" s="18" t="n">
        <x:f>J2966*L2966</x:f>
        <x:v>70</x:v>
      </x:c>
      <x:c r="P2966" s="18" t="n">
        <x:f>J2966*M2966</x:f>
        <x:v>3080</x:v>
      </x:c>
      <x:c r="Q2966" s="22" t="n">
        <x:f>'01 Controls'!$E$28*'02 Cargo Classes'!$M$13</x:f>
        <x:v>0</x:v>
      </x:c>
      <x:c r="R2966" s="22" t="n">
        <x:f>'01 Controls'!$F$28*'02 Cargo Classes'!$N$13</x:f>
        <x:v>0</x:v>
      </x:c>
      <x:c r="S2966" s="22" t="n">
        <x:f>'01 Controls'!$G$28*'02 Cargo Classes'!$O$13</x:f>
        <x:v>0.95</x:v>
      </x:c>
      <x:c r="T2966" s="22" t="n">
        <x:f>'01 Controls'!$H$28*'02 Cargo Classes'!$P$13</x:f>
        <x:v>0</x:v>
      </x:c>
      <x:c r="U2966" s="22" t="n">
        <x:f>SUM(Q2966:T2966)</x:f>
        <x:v>0.95</x:v>
      </x:c>
      <x:c r="V2966" s="18" t="n">
        <x:f>IF(U2966=0,0,N2966*Q2966/U2966)</x:f>
        <x:v>0</x:v>
      </x:c>
      <x:c r="W2966" s="18" t="n">
        <x:f>IF(U2966=0,0,P2966*Q2966/U2966)</x:f>
        <x:v>0</x:v>
      </x:c>
      <x:c r="X2966" s="18" t="n">
        <x:f>MAX(V2966,W2966*'01 Controls'!$E$12)</x:f>
        <x:v>0</x:v>
      </x:c>
      <x:c r="Y2966" s="18" t="n">
        <x:f>IF(U2966=0,0,N2966*R2966/U2966)</x:f>
        <x:v>0</x:v>
      </x:c>
      <x:c r="Z2966" s="18" t="n">
        <x:f>IF(U2966=0,0,P2966*R2966/U2966)</x:f>
        <x:v>0</x:v>
      </x:c>
      <x:c r="AA2966" s="18" t="n">
        <x:f>MAX(Y2966,Z2966*'01 Controls'!$E$13)</x:f>
        <x:v>0</x:v>
      </x:c>
      <x:c r="AB2966" s="18" t="n">
        <x:f>IF(U2966=0,0,N2966*S2966/U2966)</x:f>
        <x:v>877.5</x:v>
      </x:c>
      <x:c r="AC2966" s="18" t="n">
        <x:f>IF(U2966=0,0,P2966*S2966/U2966)</x:f>
        <x:v>3080</x:v>
      </x:c>
      <x:c r="AD2966" s="18" t="n">
        <x:f>MAX(AB2966,AC2966*'01 Controls'!$E$14)</x:f>
        <x:v>877.5</x:v>
      </x:c>
      <x:c r="AE2966" s="18" t="n">
        <x:f>IF(U2966=0,0,N2966*T2966/U2966)</x:f>
        <x:v>0</x:v>
      </x:c>
      <x:c r="AF2966" s="18" t="n">
        <x:f>IF(U2966=0,0,P2966*T2966/U2966)</x:f>
        <x:v>0</x:v>
      </x:c>
      <x:c r="AG2966" s="18" t="n">
        <x:f>MAX(AE2966,AF2966*'01 Controls'!$E$15)</x:f>
        <x:v>0</x:v>
      </x:c>
      <x:c r="AH2966" s="18" t="n">
        <x:f>SUM(V2966,Y2966,AB2966,AE2966)</x:f>
        <x:v>877.5</x:v>
      </x:c>
      <x:c r="AI2966" s="18" t="n">
        <x:f>N2966-AH2966</x:f>
        <x:v>0</x:v>
      </x:c>
      <x:c r="AJ2966" s="18" t="n">
        <x:f>V2966*INDEX('07 Mode Capacity'!$P$6:$P$17,MATCH("AIR-"&amp;I2966,'07 Mode Capacity'!$C$6:$C$17,0))</x:f>
        <x:v>0</x:v>
      </x:c>
      <x:c r="AK2966" s="18" t="n">
        <x:f>Y2966*INDEX('07 Mode Capacity'!$P$6:$P$17,MATCH("OCEAN-"&amp;I2966,'07 Mode Capacity'!$C$6:$C$17,0))</x:f>
        <x:v>0</x:v>
      </x:c>
      <x:c r="AL2966" s="18" t="n">
        <x:f>AB2966*INDEX('07 Mode Capacity'!$P$6:$P$17,MATCH("LAND-"&amp;I2966,'07 Mode Capacity'!$C$6:$C$17,0))</x:f>
        <x:v>627.4214722445964</x:v>
      </x:c>
      <x:c r="AM2966" s="18" t="n">
        <x:f>AE2966*INDEX('07 Mode Capacity'!$P$6:$P$17,MATCH("INLAND-"&amp;I2966,'07 Mode Capacity'!$C$6:$C$17,0))</x:f>
        <x:v>0</x:v>
      </x:c>
      <x:c r="AN2966" s="18" t="n">
        <x:f>SUM(AJ2966:AM2966)</x:f>
        <x:v>627.4214722445964</x:v>
      </x:c>
      <x:c r="AO2966" s="17" t="n">
        <x:f>IF(N2966=0,1,AN2966/N2966)</x:f>
        <x:v>0.7150102247801668</x:v>
      </x:c>
      <x:c r="AP2966" s="11" t="str">
        <x:f>IF(AO2966&gt;='01 Controls'!$E$16,"PASS","FAIL")</x:f>
        <x:v>FAIL</x:v>
      </x:c>
      <x:c r="AQ2966" s="11" t="str">
        <x:v>UNQUANTIFIED</x:v>
      </x:c>
      <x:c r="AR2966" s="11" t="str">
        <x:v>Position-class planning record; serial item and receiver open</x:v>
      </x:c>
      <x:c r="AS2966" s="26"/>
      <x:c r="AT2966" s="26"/>
    </x:row>
    <x:row r="2967">
      <x:c r="C2967" s="11" t="str">
        <x:v>M4-C-PSG-BLK-08</x:v>
      </x:c>
      <x:c r="D2967" s="11" t="str">
        <x:v>M4</x:v>
      </x:c>
      <x:c r="E2967" s="11" t="str">
        <x:v>Tornado sequence</x:v>
      </x:c>
      <x:c r="F2967" s="11" t="str">
        <x:v>C-PSG</x:v>
      </x:c>
      <x:c r="G2967" s="11" t="str">
        <x:v>Population support group</x:v>
      </x:c>
      <x:c r="H2967" s="11" t="str">
        <x:v>BLK-08</x:v>
      </x:c>
      <x:c r="I2967" s="19" t="n">
        <x:v>48</x:v>
      </x:c>
      <x:c r="J2967" s="21" t="n">
        <x:v>10</x:v>
      </x:c>
      <x:c r="K2967" s="18" t="n">
        <x:f>'05 Cargo Register'!K279</x:f>
        <x:v>745.875</x:v>
      </x:c>
      <x:c r="L2967" s="18" t="n">
        <x:f>'05 Cargo Register'!N279</x:f>
        <x:v>117</x:v>
      </x:c>
      <x:c r="M2967" s="18" t="n">
        <x:f>'05 Cargo Register'!O279</x:f>
        <x:v>5967</x:v>
      </x:c>
      <x:c r="N2967" s="18" t="n">
        <x:f>J2967*K2967</x:f>
        <x:v>7458.75</x:v>
      </x:c>
      <x:c r="O2967" s="18" t="n">
        <x:f>J2967*L2967</x:f>
        <x:v>1170</x:v>
      </x:c>
      <x:c r="P2967" s="18" t="n">
        <x:f>J2967*M2967</x:f>
        <x:v>59670</x:v>
      </x:c>
      <x:c r="Q2967" s="22" t="n">
        <x:f>'01 Controls'!$E$28*'02 Cargo Classes'!$M$14</x:f>
        <x:v>0.05</x:v>
      </x:c>
      <x:c r="R2967" s="22" t="n">
        <x:f>'01 Controls'!$F$28*'02 Cargo Classes'!$N$14</x:f>
        <x:v>0</x:v>
      </x:c>
      <x:c r="S2967" s="22" t="n">
        <x:f>'01 Controls'!$G$28*'02 Cargo Classes'!$O$14</x:f>
        <x:v>0.95</x:v>
      </x:c>
      <x:c r="T2967" s="22" t="n">
        <x:f>'01 Controls'!$H$28*'02 Cargo Classes'!$P$14</x:f>
        <x:v>0</x:v>
      </x:c>
      <x:c r="U2967" s="22" t="n">
        <x:f>SUM(Q2967:T2967)</x:f>
        <x:v>1</x:v>
      </x:c>
      <x:c r="V2967" s="18" t="n">
        <x:f>IF(U2967=0,0,N2967*Q2967/U2967)</x:f>
        <x:v>372.9375</x:v>
      </x:c>
      <x:c r="W2967" s="18" t="n">
        <x:f>IF(U2967=0,0,P2967*Q2967/U2967)</x:f>
        <x:v>2983.5</x:v>
      </x:c>
      <x:c r="X2967" s="18" t="n">
        <x:f>MAX(V2967,W2967*'01 Controls'!$E$12)</x:f>
        <x:v>745.875</x:v>
      </x:c>
      <x:c r="Y2967" s="18" t="n">
        <x:f>IF(U2967=0,0,N2967*R2967/U2967)</x:f>
        <x:v>0</x:v>
      </x:c>
      <x:c r="Z2967" s="18" t="n">
        <x:f>IF(U2967=0,0,P2967*R2967/U2967)</x:f>
        <x:v>0</x:v>
      </x:c>
      <x:c r="AA2967" s="18" t="n">
        <x:f>MAX(Y2967,Z2967*'01 Controls'!$E$13)</x:f>
        <x:v>0</x:v>
      </x:c>
      <x:c r="AB2967" s="18" t="n">
        <x:f>IF(U2967=0,0,N2967*S2967/U2967)</x:f>
        <x:v>7085.8125</x:v>
      </x:c>
      <x:c r="AC2967" s="18" t="n">
        <x:f>IF(U2967=0,0,P2967*S2967/U2967)</x:f>
        <x:v>56686.5</x:v>
      </x:c>
      <x:c r="AD2967" s="18" t="n">
        <x:f>MAX(AB2967,AC2967*'01 Controls'!$E$14)</x:f>
        <x:v>11337.300000000001</x:v>
      </x:c>
      <x:c r="AE2967" s="18" t="n">
        <x:f>IF(U2967=0,0,N2967*T2967/U2967)</x:f>
        <x:v>0</x:v>
      </x:c>
      <x:c r="AF2967" s="18" t="n">
        <x:f>IF(U2967=0,0,P2967*T2967/U2967)</x:f>
        <x:v>0</x:v>
      </x:c>
      <x:c r="AG2967" s="18" t="n">
        <x:f>MAX(AE2967,AF2967*'01 Controls'!$E$15)</x:f>
        <x:v>0</x:v>
      </x:c>
      <x:c r="AH2967" s="18" t="n">
        <x:f>SUM(V2967,Y2967,AB2967,AE2967)</x:f>
        <x:v>7458.75</x:v>
      </x:c>
      <x:c r="AI2967" s="18" t="n">
        <x:f>N2967-AH2967</x:f>
        <x:v>0</x:v>
      </x:c>
      <x:c r="AJ2967" s="18" t="n">
        <x:f>V2967*INDEX('07 Mode Capacity'!$P$6:$P$17,MATCH("AIR-"&amp;I2967,'07 Mode Capacity'!$C$6:$C$17,0))</x:f>
        <x:v>104.54767956326307</x:v>
      </x:c>
      <x:c r="AK2967" s="18" t="n">
        <x:f>Y2967*INDEX('07 Mode Capacity'!$P$6:$P$17,MATCH("OCEAN-"&amp;I2967,'07 Mode Capacity'!$C$6:$C$17,0))</x:f>
        <x:v>0</x:v>
      </x:c>
      <x:c r="AL2967" s="18" t="n">
        <x:f>AB2967*INDEX('07 Mode Capacity'!$P$6:$P$17,MATCH("LAND-"&amp;I2967,'07 Mode Capacity'!$C$6:$C$17,0))</x:f>
        <x:v>864.8083194045468</x:v>
      </x:c>
      <x:c r="AM2967" s="18" t="n">
        <x:f>AE2967*INDEX('07 Mode Capacity'!$P$6:$P$17,MATCH("INLAND-"&amp;I2967,'07 Mode Capacity'!$C$6:$C$17,0))</x:f>
        <x:v>0</x:v>
      </x:c>
      <x:c r="AN2967" s="18" t="n">
        <x:f>SUM(AJ2967:AM2967)</x:f>
        <x:v>969.3559989678098</x:v>
      </x:c>
      <x:c r="AO2967" s="17" t="n">
        <x:f>IF(N2967=0,1,AN2967/N2967)</x:f>
        <x:v>0.12996225895328437</x:v>
      </x:c>
      <x:c r="AP2967" s="11" t="str">
        <x:f>IF(AO2967&gt;='01 Controls'!$E$16,"PASS","FAIL")</x:f>
        <x:v>FAIL</x:v>
      </x:c>
      <x:c r="AQ2967" s="11" t="str">
        <x:v>UNQUANTIFIED</x:v>
      </x:c>
      <x:c r="AR2967" s="11" t="str">
        <x:v>Position-class planning record; serial item and receiver open</x:v>
      </x:c>
      <x:c r="AS2967" s="26"/>
      <x:c r="AT2967" s="26"/>
    </x:row>
    <x:row r="2968">
      <x:c r="C2968" s="11" t="str">
        <x:v>M4-C-EGG-APL-45</x:v>
      </x:c>
      <x:c r="D2968" s="11" t="str">
        <x:v>M4</x:v>
      </x:c>
      <x:c r="E2968" s="11" t="str">
        <x:v>Tornado sequence</x:v>
      </x:c>
      <x:c r="F2968" s="11" t="str">
        <x:v>C-EGG</x:v>
      </x:c>
      <x:c r="G2968" s="11" t="str">
        <x:v>Essential-goods group</x:v>
      </x:c>
      <x:c r="H2968" s="11" t="str">
        <x:v>APL-45</x:v>
      </x:c>
      <x:c r="I2968" s="19" t="n">
        <x:v>24</x:v>
      </x:c>
      <x:c r="J2968" s="21" t="n">
        <x:v>10</x:v>
      </x:c>
      <x:c r="K2968" s="18" t="n">
        <x:f>'05 Cargo Register'!K280</x:f>
        <x:v>175.5</x:v>
      </x:c>
      <x:c r="L2968" s="18" t="n">
        <x:f>'05 Cargo Register'!N280</x:f>
        <x:v>46</x:v>
      </x:c>
      <x:c r="M2968" s="18" t="n">
        <x:f>'05 Cargo Register'!O280</x:f>
        <x:v>345</x:v>
      </x:c>
      <x:c r="N2968" s="18" t="n">
        <x:f>J2968*K2968</x:f>
        <x:v>1755</x:v>
      </x:c>
      <x:c r="O2968" s="18" t="n">
        <x:f>J2968*L2968</x:f>
        <x:v>460</x:v>
      </x:c>
      <x:c r="P2968" s="18" t="n">
        <x:f>J2968*M2968</x:f>
        <x:v>3450</x:v>
      </x:c>
      <x:c r="Q2968" s="22" t="n">
        <x:f>'01 Controls'!$E$28*'02 Cargo Classes'!$M$6</x:f>
        <x:v>0.15000000000000002</x:v>
      </x:c>
      <x:c r="R2968" s="22" t="n">
        <x:f>'01 Controls'!$F$28*'02 Cargo Classes'!$N$6</x:f>
        <x:v>0</x:v>
      </x:c>
      <x:c r="S2968" s="22" t="n">
        <x:f>'01 Controls'!$G$28*'02 Cargo Classes'!$O$6</x:f>
        <x:v>0.95</x:v>
      </x:c>
      <x:c r="T2968" s="22" t="n">
        <x:f>'01 Controls'!$H$28*'02 Cargo Classes'!$P$6</x:f>
        <x:v>0</x:v>
      </x:c>
      <x:c r="U2968" s="22" t="n">
        <x:f>SUM(Q2968:T2968)</x:f>
        <x:v>1.1</x:v>
      </x:c>
      <x:c r="V2968" s="18" t="n">
        <x:f>IF(U2968=0,0,N2968*Q2968/U2968)</x:f>
        <x:v>239.31818181818184</x:v>
      </x:c>
      <x:c r="W2968" s="18" t="n">
        <x:f>IF(U2968=0,0,P2968*Q2968/U2968)</x:f>
        <x:v>470.4545454545455</x:v>
      </x:c>
      <x:c r="X2968" s="18" t="n">
        <x:f>MAX(V2968,W2968*'01 Controls'!$E$12)</x:f>
        <x:v>239.31818181818184</x:v>
      </x:c>
      <x:c r="Y2968" s="18" t="n">
        <x:f>IF(U2968=0,0,N2968*R2968/U2968)</x:f>
        <x:v>0</x:v>
      </x:c>
      <x:c r="Z2968" s="18" t="n">
        <x:f>IF(U2968=0,0,P2968*R2968/U2968)</x:f>
        <x:v>0</x:v>
      </x:c>
      <x:c r="AA2968" s="18" t="n">
        <x:f>MAX(Y2968,Z2968*'01 Controls'!$E$13)</x:f>
        <x:v>0</x:v>
      </x:c>
      <x:c r="AB2968" s="18" t="n">
        <x:f>IF(U2968=0,0,N2968*S2968/U2968)</x:f>
        <x:v>1515.681818181818</x:v>
      </x:c>
      <x:c r="AC2968" s="18" t="n">
        <x:f>IF(U2968=0,0,P2968*S2968/U2968)</x:f>
        <x:v>2979.5454545454545</x:v>
      </x:c>
      <x:c r="AD2968" s="18" t="n">
        <x:f>MAX(AB2968,AC2968*'01 Controls'!$E$14)</x:f>
        <x:v>1515.681818181818</x:v>
      </x:c>
      <x:c r="AE2968" s="18" t="n">
        <x:f>IF(U2968=0,0,N2968*T2968/U2968)</x:f>
        <x:v>0</x:v>
      </x:c>
      <x:c r="AF2968" s="18" t="n">
        <x:f>IF(U2968=0,0,P2968*T2968/U2968)</x:f>
        <x:v>0</x:v>
      </x:c>
      <x:c r="AG2968" s="18" t="n">
        <x:f>MAX(AE2968,AF2968*'01 Controls'!$E$15)</x:f>
        <x:v>0</x:v>
      </x:c>
      <x:c r="AH2968" s="18" t="n">
        <x:f>SUM(V2968,Y2968,AB2968,AE2968)</x:f>
        <x:v>1754.9999999999998</x:v>
      </x:c>
      <x:c r="AI2968" s="18" t="n">
        <x:f>N2968-AH2968</x:f>
        <x:v>2.2737367544323206e-13</x:v>
      </x:c>
      <x:c r="AJ2968" s="18" t="n">
        <x:f>V2968*INDEX('07 Mode Capacity'!$P$6:$P$17,MATCH("AIR-"&amp;I2968,'07 Mode Capacity'!$C$6:$C$17,0))</x:f>
        <x:v>48.561025780529455</x:v>
      </x:c>
      <x:c r="AK2968" s="18" t="n">
        <x:f>Y2968*INDEX('07 Mode Capacity'!$P$6:$P$17,MATCH("OCEAN-"&amp;I2968,'07 Mode Capacity'!$C$6:$C$17,0))</x:f>
        <x:v>0</x:v>
      </x:c>
      <x:c r="AL2968" s="18" t="n">
        <x:f>AB2968*INDEX('07 Mode Capacity'!$P$6:$P$17,MATCH("LAND-"&amp;I2968,'07 Mode Capacity'!$C$6:$C$17,0))</x:f>
        <x:v>579.7496963227683</x:v>
      </x:c>
      <x:c r="AM2968" s="18" t="n">
        <x:f>AE2968*INDEX('07 Mode Capacity'!$P$6:$P$17,MATCH("INLAND-"&amp;I2968,'07 Mode Capacity'!$C$6:$C$17,0))</x:f>
        <x:v>0</x:v>
      </x:c>
      <x:c r="AN2968" s="18" t="n">
        <x:f>SUM(AJ2968:AM2968)</x:f>
        <x:v>628.3107221032977</x:v>
      </x:c>
      <x:c r="AO2968" s="17" t="n">
        <x:f>IF(N2968=0,1,AN2968/N2968)</x:f>
        <x:v>0.35801180746626654</x:v>
      </x:c>
      <x:c r="AP2968" s="11" t="str">
        <x:f>IF(AO2968&gt;='01 Controls'!$E$16,"PASS","FAIL")</x:f>
        <x:v>FAIL</x:v>
      </x:c>
      <x:c r="AQ2968" s="11" t="str">
        <x:v>UNQUANTIFIED</x:v>
      </x:c>
      <x:c r="AR2968" s="11" t="str">
        <x:v>Position-class planning record; serial item and receiver open</x:v>
      </x:c>
      <x:c r="AS2968" s="26"/>
      <x:c r="AT2968" s="26"/>
    </x:row>
    <x:row r="2969">
      <x:c r="C2969" s="11" t="str">
        <x:v>M4-C-EGG-ISO-18</x:v>
      </x:c>
      <x:c r="D2969" s="11" t="str">
        <x:v>M4</x:v>
      </x:c>
      <x:c r="E2969" s="11" t="str">
        <x:v>Tornado sequence</x:v>
      </x:c>
      <x:c r="F2969" s="11" t="str">
        <x:v>C-EGG</x:v>
      </x:c>
      <x:c r="G2969" s="11" t="str">
        <x:v>Essential-goods group</x:v>
      </x:c>
      <x:c r="H2969" s="11" t="str">
        <x:v>ISO-18</x:v>
      </x:c>
      <x:c r="I2969" s="19" t="n">
        <x:v>48</x:v>
      </x:c>
      <x:c r="J2969" s="21" t="n">
        <x:v>10</x:v>
      </x:c>
      <x:c r="K2969" s="18" t="n">
        <x:f>'05 Cargo Register'!K281</x:f>
        <x:v>438.75</x:v>
      </x:c>
      <x:c r="L2969" s="18" t="n">
        <x:f>'05 Cargo Register'!N281</x:f>
        <x:v>29</x:v>
      </x:c>
      <x:c r="M2969" s="18" t="n">
        <x:f>'05 Cargo Register'!O281</x:f>
        <x:v>765.6</x:v>
      </x:c>
      <x:c r="N2969" s="18" t="n">
        <x:f>J2969*K2969</x:f>
        <x:v>4387.5</x:v>
      </x:c>
      <x:c r="O2969" s="18" t="n">
        <x:f>J2969*L2969</x:f>
        <x:v>290</x:v>
      </x:c>
      <x:c r="P2969" s="18" t="n">
        <x:f>J2969*M2969</x:f>
        <x:v>7656</x:v>
      </x:c>
      <x:c r="Q2969" s="22" t="n">
        <x:f>'01 Controls'!$E$28*'02 Cargo Classes'!$M$7</x:f>
        <x:v>0.010000000000000002</x:v>
      </x:c>
      <x:c r="R2969" s="22" t="n">
        <x:f>'01 Controls'!$F$28*'02 Cargo Classes'!$N$7</x:f>
        <x:v>0</x:v>
      </x:c>
      <x:c r="S2969" s="22" t="n">
        <x:f>'01 Controls'!$G$28*'02 Cargo Classes'!$O$7</x:f>
        <x:v>1.14</x:v>
      </x:c>
      <x:c r="T2969" s="22" t="n">
        <x:f>'01 Controls'!$H$28*'02 Cargo Classes'!$P$7</x:f>
        <x:v>0</x:v>
      </x:c>
      <x:c r="U2969" s="22" t="n">
        <x:f>SUM(Q2969:T2969)</x:f>
        <x:v>1.15</x:v>
      </x:c>
      <x:c r="V2969" s="18" t="n">
        <x:f>IF(U2969=0,0,N2969*Q2969/U2969)</x:f>
        <x:v>38.15217391304349</x:v>
      </x:c>
      <x:c r="W2969" s="18" t="n">
        <x:f>IF(U2969=0,0,P2969*Q2969/U2969)</x:f>
        <x:v>66.57391304347829</x:v>
      </x:c>
      <x:c r="X2969" s="18" t="n">
        <x:f>MAX(V2969,W2969*'01 Controls'!$E$12)</x:f>
        <x:v>38.15217391304349</x:v>
      </x:c>
      <x:c r="Y2969" s="18" t="n">
        <x:f>IF(U2969=0,0,N2969*R2969/U2969)</x:f>
        <x:v>0</x:v>
      </x:c>
      <x:c r="Z2969" s="18" t="n">
        <x:f>IF(U2969=0,0,P2969*R2969/U2969)</x:f>
        <x:v>0</x:v>
      </x:c>
      <x:c r="AA2969" s="18" t="n">
        <x:f>MAX(Y2969,Z2969*'01 Controls'!$E$13)</x:f>
        <x:v>0</x:v>
      </x:c>
      <x:c r="AB2969" s="18" t="n">
        <x:f>IF(U2969=0,0,N2969*S2969/U2969)</x:f>
        <x:v>4349.347826086957</x:v>
      </x:c>
      <x:c r="AC2969" s="18" t="n">
        <x:f>IF(U2969=0,0,P2969*S2969/U2969)</x:f>
        <x:v>7589.426086956522</x:v>
      </x:c>
      <x:c r="AD2969" s="18" t="n">
        <x:f>MAX(AB2969,AC2969*'01 Controls'!$E$14)</x:f>
        <x:v>4349.347826086957</x:v>
      </x:c>
      <x:c r="AE2969" s="18" t="n">
        <x:f>IF(U2969=0,0,N2969*T2969/U2969)</x:f>
        <x:v>0</x:v>
      </x:c>
      <x:c r="AF2969" s="18" t="n">
        <x:f>IF(U2969=0,0,P2969*T2969/U2969)</x:f>
        <x:v>0</x:v>
      </x:c>
      <x:c r="AG2969" s="18" t="n">
        <x:f>MAX(AE2969,AF2969*'01 Controls'!$E$15)</x:f>
        <x:v>0</x:v>
      </x:c>
      <x:c r="AH2969" s="18" t="n">
        <x:f>SUM(V2969,Y2969,AB2969,AE2969)</x:f>
        <x:v>4387.5</x:v>
      </x:c>
      <x:c r="AI2969" s="18" t="n">
        <x:f>N2969-AH2969</x:f>
        <x:v>0</x:v>
      </x:c>
      <x:c r="AJ2969" s="18" t="n">
        <x:f>V2969*INDEX('07 Mode Capacity'!$P$6:$P$17,MATCH("AIR-"&amp;I2969,'07 Mode Capacity'!$C$6:$C$17,0))</x:f>
        <x:v>10.695414789080624</x:v>
      </x:c>
      <x:c r="AK2969" s="18" t="n">
        <x:f>Y2969*INDEX('07 Mode Capacity'!$P$6:$P$17,MATCH("OCEAN-"&amp;I2969,'07 Mode Capacity'!$C$6:$C$17,0))</x:f>
        <x:v>0</x:v>
      </x:c>
      <x:c r="AL2969" s="18" t="n">
        <x:f>AB2969*INDEX('07 Mode Capacity'!$P$6:$P$17,MATCH("LAND-"&amp;I2969,'07 Mode Capacity'!$C$6:$C$17,0))</x:f>
        <x:v>530.8286359516401</x:v>
      </x:c>
      <x:c r="AM2969" s="18" t="n">
        <x:f>AE2969*INDEX('07 Mode Capacity'!$P$6:$P$17,MATCH("INLAND-"&amp;I2969,'07 Mode Capacity'!$C$6:$C$17,0))</x:f>
        <x:v>0</x:v>
      </x:c>
      <x:c r="AN2969" s="18" t="n">
        <x:f>SUM(AJ2969:AM2969)</x:f>
        <x:v>541.5240507407207</x:v>
      </x:c>
      <x:c r="AO2969" s="17" t="n">
        <x:f>IF(N2969=0,1,AN2969/N2969)</x:f>
        <x:v>0.12342428506911013</x:v>
      </x:c>
      <x:c r="AP2969" s="11" t="str">
        <x:f>IF(AO2969&gt;='01 Controls'!$E$16,"PASS","FAIL")</x:f>
        <x:v>FAIL</x:v>
      </x:c>
      <x:c r="AQ2969" s="11" t="str">
        <x:v>UNQUANTIFIED</x:v>
      </x:c>
      <x:c r="AR2969" s="11" t="str">
        <x:v>Position-class planning record; serial item and receiver open</x:v>
      </x:c>
      <x:c r="AS2969" s="26"/>
      <x:c r="AT2969" s="26"/>
    </x:row>
    <x:row r="2970">
      <x:c r="C2970" s="11" t="str">
        <x:v>M4-C-EGG-COL-12</x:v>
      </x:c>
      <x:c r="D2970" s="11" t="str">
        <x:v>M4</x:v>
      </x:c>
      <x:c r="E2970" s="11" t="str">
        <x:v>Tornado sequence</x:v>
      </x:c>
      <x:c r="F2970" s="11" t="str">
        <x:v>C-EGG</x:v>
      </x:c>
      <x:c r="G2970" s="11" t="str">
        <x:v>Essential-goods group</x:v>
      </x:c>
      <x:c r="H2970" s="11" t="str">
        <x:v>COL-12</x:v>
      </x:c>
      <x:c r="I2970" s="19" t="n">
        <x:v>24</x:v>
      </x:c>
      <x:c r="J2970" s="21" t="n">
        <x:v>10</x:v>
      </x:c>
      <x:c r="K2970" s="18" t="n">
        <x:f>'05 Cargo Register'!K282</x:f>
        <x:v>175.5</x:v>
      </x:c>
      <x:c r="L2970" s="18" t="n">
        <x:f>'05 Cargo Register'!N282</x:f>
        <x:v>19</x:v>
      </x:c>
      <x:c r="M2970" s="18" t="n">
        <x:f>'05 Cargo Register'!O282</x:f>
        <x:v>501.6</x:v>
      </x:c>
      <x:c r="N2970" s="18" t="n">
        <x:f>J2970*K2970</x:f>
        <x:v>1755</x:v>
      </x:c>
      <x:c r="O2970" s="18" t="n">
        <x:f>J2970*L2970</x:f>
        <x:v>190</x:v>
      </x:c>
      <x:c r="P2970" s="18" t="n">
        <x:f>J2970*M2970</x:f>
        <x:v>5016</x:v>
      </x:c>
      <x:c r="Q2970" s="22" t="n">
        <x:f>'01 Controls'!$E$28*'02 Cargo Classes'!$M$8</x:f>
        <x:v>0.1</x:v>
      </x:c>
      <x:c r="R2970" s="22" t="n">
        <x:f>'01 Controls'!$F$28*'02 Cargo Classes'!$N$8</x:f>
        <x:v>0</x:v>
      </x:c>
      <x:c r="S2970" s="22" t="n">
        <x:f>'01 Controls'!$G$28*'02 Cargo Classes'!$O$8</x:f>
        <x:v>1.14</x:v>
      </x:c>
      <x:c r="T2970" s="22" t="n">
        <x:f>'01 Controls'!$H$28*'02 Cargo Classes'!$P$8</x:f>
        <x:v>0</x:v>
      </x:c>
      <x:c r="U2970" s="22" t="n">
        <x:f>SUM(Q2970:T2970)</x:f>
        <x:v>1.24</x:v>
      </x:c>
      <x:c r="V2970" s="18" t="n">
        <x:f>IF(U2970=0,0,N2970*Q2970/U2970)</x:f>
        <x:v>141.53225806451613</x:v>
      </x:c>
      <x:c r="W2970" s="18" t="n">
        <x:f>IF(U2970=0,0,P2970*Q2970/U2970)</x:f>
        <x:v>404.5161290322581</x:v>
      </x:c>
      <x:c r="X2970" s="18" t="n">
        <x:f>MAX(V2970,W2970*'01 Controls'!$E$12)</x:f>
        <x:v>141.53225806451613</x:v>
      </x:c>
      <x:c r="Y2970" s="18" t="n">
        <x:f>IF(U2970=0,0,N2970*R2970/U2970)</x:f>
        <x:v>0</x:v>
      </x:c>
      <x:c r="Z2970" s="18" t="n">
        <x:f>IF(U2970=0,0,P2970*R2970/U2970)</x:f>
        <x:v>0</x:v>
      </x:c>
      <x:c r="AA2970" s="18" t="n">
        <x:f>MAX(Y2970,Z2970*'01 Controls'!$E$13)</x:f>
        <x:v>0</x:v>
      </x:c>
      <x:c r="AB2970" s="18" t="n">
        <x:f>IF(U2970=0,0,N2970*S2970/U2970)</x:f>
        <x:v>1613.4677419354837</x:v>
      </x:c>
      <x:c r="AC2970" s="18" t="n">
        <x:f>IF(U2970=0,0,P2970*S2970/U2970)</x:f>
        <x:v>4611.4838709677415</x:v>
      </x:c>
      <x:c r="AD2970" s="18" t="n">
        <x:f>MAX(AB2970,AC2970*'01 Controls'!$E$14)</x:f>
        <x:v>1613.4677419354837</x:v>
      </x:c>
      <x:c r="AE2970" s="18" t="n">
        <x:f>IF(U2970=0,0,N2970*T2970/U2970)</x:f>
        <x:v>0</x:v>
      </x:c>
      <x:c r="AF2970" s="18" t="n">
        <x:f>IF(U2970=0,0,P2970*T2970/U2970)</x:f>
        <x:v>0</x:v>
      </x:c>
      <x:c r="AG2970" s="18" t="n">
        <x:f>MAX(AE2970,AF2970*'01 Controls'!$E$15)</x:f>
        <x:v>0</x:v>
      </x:c>
      <x:c r="AH2970" s="18" t="n">
        <x:f>SUM(V2970,Y2970,AB2970,AE2970)</x:f>
        <x:v>1754.9999999999998</x:v>
      </x:c>
      <x:c r="AI2970" s="18" t="n">
        <x:f>N2970-AH2970</x:f>
        <x:v>2.2737367544323206e-13</x:v>
      </x:c>
      <x:c r="AJ2970" s="18" t="n">
        <x:f>V2970*INDEX('07 Mode Capacity'!$P$6:$P$17,MATCH("AIR-"&amp;I2970,'07 Mode Capacity'!$C$6:$C$17,0))</x:f>
        <x:v>28.71888621429161</x:v>
      </x:c>
      <x:c r="AK2970" s="18" t="n">
        <x:f>Y2970*INDEX('07 Mode Capacity'!$P$6:$P$17,MATCH("OCEAN-"&amp;I2970,'07 Mode Capacity'!$C$6:$C$17,0))</x:f>
        <x:v>0</x:v>
      </x:c>
      <x:c r="AL2970" s="18" t="n">
        <x:f>AB2970*INDEX('07 Mode Capacity'!$P$6:$P$17,MATCH("LAND-"&amp;I2970,'07 Mode Capacity'!$C$6:$C$17,0))</x:f>
        <x:v>617.1529025371403</x:v>
      </x:c>
      <x:c r="AM2970" s="18" t="n">
        <x:f>AE2970*INDEX('07 Mode Capacity'!$P$6:$P$17,MATCH("INLAND-"&amp;I2970,'07 Mode Capacity'!$C$6:$C$17,0))</x:f>
        <x:v>0</x:v>
      </x:c>
      <x:c r="AN2970" s="18" t="n">
        <x:f>SUM(AJ2970:AM2970)</x:f>
        <x:v>645.871788751432</x:v>
      </x:c>
      <x:c r="AO2970" s="17" t="n">
        <x:f>IF(N2970=0,1,AN2970/N2970)</x:f>
        <x:v>0.36801811324867917</x:v>
      </x:c>
      <x:c r="AP2970" s="11" t="str">
        <x:f>IF(AO2970&gt;='01 Controls'!$E$16,"PASS","FAIL")</x:f>
        <x:v>FAIL</x:v>
      </x:c>
      <x:c r="AQ2970" s="11" t="str">
        <x:v>UNQUANTIFIED</x:v>
      </x:c>
      <x:c r="AR2970" s="11" t="str">
        <x:v>Position-class planning record; serial item and receiver open</x:v>
      </x:c>
      <x:c r="AS2970" s="26"/>
      <x:c r="AT2970" s="26"/>
    </x:row>
    <x:row r="2971">
      <x:c r="C2971" s="11" t="str">
        <x:v>M4-C-EGG-BAT-22</x:v>
      </x:c>
      <x:c r="D2971" s="11" t="str">
        <x:v>M4</x:v>
      </x:c>
      <x:c r="E2971" s="11" t="str">
        <x:v>Tornado sequence</x:v>
      </x:c>
      <x:c r="F2971" s="11" t="str">
        <x:v>C-EGG</x:v>
      </x:c>
      <x:c r="G2971" s="11" t="str">
        <x:v>Essential-goods group</x:v>
      </x:c>
      <x:c r="H2971" s="11" t="str">
        <x:v>BAT-22</x:v>
      </x:c>
      <x:c r="I2971" s="19" t="n">
        <x:v>48</x:v>
      </x:c>
      <x:c r="J2971" s="21" t="n">
        <x:v>10</x:v>
      </x:c>
      <x:c r="K2971" s="18" t="n">
        <x:f>'05 Cargo Register'!K283</x:f>
        <x:v>131.625</x:v>
      </x:c>
      <x:c r="L2971" s="18" t="n">
        <x:f>'05 Cargo Register'!N283</x:f>
        <x:v>8</x:v>
      </x:c>
      <x:c r="M2971" s="18" t="n">
        <x:f>'05 Cargo Register'!O283</x:f>
        <x:v>211.20000000000002</x:v>
      </x:c>
      <x:c r="N2971" s="18" t="n">
        <x:f>J2971*K2971</x:f>
        <x:v>1316.25</x:v>
      </x:c>
      <x:c r="O2971" s="18" t="n">
        <x:f>J2971*L2971</x:f>
        <x:v>80</x:v>
      </x:c>
      <x:c r="P2971" s="18" t="n">
        <x:f>J2971*M2971</x:f>
        <x:v>2112</x:v>
      </x:c>
      <x:c r="Q2971" s="22" t="n">
        <x:f>'01 Controls'!$E$28*'02 Cargo Classes'!$M$9</x:f>
        <x:v>0</x:v>
      </x:c>
      <x:c r="R2971" s="22" t="n">
        <x:f>'01 Controls'!$F$28*'02 Cargo Classes'!$N$9</x:f>
        <x:v>0</x:v>
      </x:c>
      <x:c r="S2971" s="22" t="n">
        <x:f>'01 Controls'!$G$28*'02 Cargo Classes'!$O$9</x:f>
        <x:v>0.95</x:v>
      </x:c>
      <x:c r="T2971" s="22" t="n">
        <x:f>'01 Controls'!$H$28*'02 Cargo Classes'!$P$9</x:f>
        <x:v>0</x:v>
      </x:c>
      <x:c r="U2971" s="22" t="n">
        <x:f>SUM(Q2971:T2971)</x:f>
        <x:v>0.95</x:v>
      </x:c>
      <x:c r="V2971" s="18" t="n">
        <x:f>IF(U2971=0,0,N2971*Q2971/U2971)</x:f>
        <x:v>0</x:v>
      </x:c>
      <x:c r="W2971" s="18" t="n">
        <x:f>IF(U2971=0,0,P2971*Q2971/U2971)</x:f>
        <x:v>0</x:v>
      </x:c>
      <x:c r="X2971" s="18" t="n">
        <x:f>MAX(V2971,W2971*'01 Controls'!$E$12)</x:f>
        <x:v>0</x:v>
      </x:c>
      <x:c r="Y2971" s="18" t="n">
        <x:f>IF(U2971=0,0,N2971*R2971/U2971)</x:f>
        <x:v>0</x:v>
      </x:c>
      <x:c r="Z2971" s="18" t="n">
        <x:f>IF(U2971=0,0,P2971*R2971/U2971)</x:f>
        <x:v>0</x:v>
      </x:c>
      <x:c r="AA2971" s="18" t="n">
        <x:f>MAX(Y2971,Z2971*'01 Controls'!$E$13)</x:f>
        <x:v>0</x:v>
      </x:c>
      <x:c r="AB2971" s="18" t="n">
        <x:f>IF(U2971=0,0,N2971*S2971/U2971)</x:f>
        <x:v>1316.25</x:v>
      </x:c>
      <x:c r="AC2971" s="18" t="n">
        <x:f>IF(U2971=0,0,P2971*S2971/U2971)</x:f>
        <x:v>2112</x:v>
      </x:c>
      <x:c r="AD2971" s="18" t="n">
        <x:f>MAX(AB2971,AC2971*'01 Controls'!$E$14)</x:f>
        <x:v>1316.25</x:v>
      </x:c>
      <x:c r="AE2971" s="18" t="n">
        <x:f>IF(U2971=0,0,N2971*T2971/U2971)</x:f>
        <x:v>0</x:v>
      </x:c>
      <x:c r="AF2971" s="18" t="n">
        <x:f>IF(U2971=0,0,P2971*T2971/U2971)</x:f>
        <x:v>0</x:v>
      </x:c>
      <x:c r="AG2971" s="18" t="n">
        <x:f>MAX(AE2971,AF2971*'01 Controls'!$E$15)</x:f>
        <x:v>0</x:v>
      </x:c>
      <x:c r="AH2971" s="18" t="n">
        <x:f>SUM(V2971,Y2971,AB2971,AE2971)</x:f>
        <x:v>1316.25</x:v>
      </x:c>
      <x:c r="AI2971" s="18" t="n">
        <x:f>N2971-AH2971</x:f>
        <x:v>0</x:v>
      </x:c>
      <x:c r="AJ2971" s="18" t="n">
        <x:f>V2971*INDEX('07 Mode Capacity'!$P$6:$P$17,MATCH("AIR-"&amp;I2971,'07 Mode Capacity'!$C$6:$C$17,0))</x:f>
        <x:v>0</x:v>
      </x:c>
      <x:c r="AK2971" s="18" t="n">
        <x:f>Y2971*INDEX('07 Mode Capacity'!$P$6:$P$17,MATCH("OCEAN-"&amp;I2971,'07 Mode Capacity'!$C$6:$C$17,0))</x:f>
        <x:v>0</x:v>
      </x:c>
      <x:c r="AL2971" s="18" t="n">
        <x:f>AB2971*INDEX('07 Mode Capacity'!$P$6:$P$17,MATCH("LAND-"&amp;I2971,'07 Mode Capacity'!$C$6:$C$17,0))</x:f>
        <x:v>160.64550824852262</x:v>
      </x:c>
      <x:c r="AM2971" s="18" t="n">
        <x:f>AE2971*INDEX('07 Mode Capacity'!$P$6:$P$17,MATCH("INLAND-"&amp;I2971,'07 Mode Capacity'!$C$6:$C$17,0))</x:f>
        <x:v>0</x:v>
      </x:c>
      <x:c r="AN2971" s="18" t="n">
        <x:f>SUM(AJ2971:AM2971)</x:f>
        <x:v>160.64550824852262</x:v>
      </x:c>
      <x:c r="AO2971" s="17" t="n">
        <x:f>IF(N2971=0,1,AN2971/N2971)</x:f>
        <x:v>0.1220478695145471</x:v>
      </x:c>
      <x:c r="AP2971" s="11" t="str">
        <x:f>IF(AO2971&gt;='01 Controls'!$E$16,"PASS","FAIL")</x:f>
        <x:v>FAIL</x:v>
      </x:c>
      <x:c r="AQ2971" s="11" t="str">
        <x:v>UNQUANTIFIED</x:v>
      </x:c>
      <x:c r="AR2971" s="11" t="str">
        <x:v>Position-class planning record; serial item and receiver open</x:v>
      </x:c>
      <x:c r="AS2971" s="26"/>
      <x:c r="AT2971" s="26"/>
    </x:row>
    <x:row r="2972">
      <x:c r="C2972" s="11" t="str">
        <x:v>M4-C-EGG-TNK-20</x:v>
      </x:c>
      <x:c r="D2972" s="11" t="str">
        <x:v>M4</x:v>
      </x:c>
      <x:c r="E2972" s="11" t="str">
        <x:v>Tornado sequence</x:v>
      </x:c>
      <x:c r="F2972" s="11" t="str">
        <x:v>C-EGG</x:v>
      </x:c>
      <x:c r="G2972" s="11" t="str">
        <x:v>Essential-goods group</x:v>
      </x:c>
      <x:c r="H2972" s="11" t="str">
        <x:v>TNK-20</x:v>
      </x:c>
      <x:c r="I2972" s="19" t="n">
        <x:v>48</x:v>
      </x:c>
      <x:c r="J2972" s="21" t="n">
        <x:v>10</x:v>
      </x:c>
      <x:c r="K2972" s="18" t="n">
        <x:f>'05 Cargo Register'!K284</x:f>
        <x:v>175.5</x:v>
      </x:c>
      <x:c r="L2972" s="18" t="n">
        <x:f>'05 Cargo Register'!N284</x:f>
        <x:v>11</x:v>
      </x:c>
      <x:c r="M2972" s="18" t="n">
        <x:f>'05 Cargo Register'!O284</x:f>
        <x:v>233.75</x:v>
      </x:c>
      <x:c r="N2972" s="18" t="n">
        <x:f>J2972*K2972</x:f>
        <x:v>1755</x:v>
      </x:c>
      <x:c r="O2972" s="18" t="n">
        <x:f>J2972*L2972</x:f>
        <x:v>110</x:v>
      </x:c>
      <x:c r="P2972" s="18" t="n">
        <x:f>J2972*M2972</x:f>
        <x:v>2337.5</x:v>
      </x:c>
      <x:c r="Q2972" s="22" t="n">
        <x:f>'01 Controls'!$E$28*'02 Cargo Classes'!$M$10</x:f>
        <x:v>0</x:v>
      </x:c>
      <x:c r="R2972" s="22" t="n">
        <x:f>'01 Controls'!$F$28*'02 Cargo Classes'!$N$10</x:f>
        <x:v>0</x:v>
      </x:c>
      <x:c r="S2972" s="22" t="n">
        <x:f>'01 Controls'!$G$28*'02 Cargo Classes'!$O$10</x:f>
        <x:v>0.95</x:v>
      </x:c>
      <x:c r="T2972" s="22" t="n">
        <x:f>'01 Controls'!$H$28*'02 Cargo Classes'!$P$10</x:f>
        <x:v>0</x:v>
      </x:c>
      <x:c r="U2972" s="22" t="n">
        <x:f>SUM(Q2972:T2972)</x:f>
        <x:v>0.95</x:v>
      </x:c>
      <x:c r="V2972" s="18" t="n">
        <x:f>IF(U2972=0,0,N2972*Q2972/U2972)</x:f>
        <x:v>0</x:v>
      </x:c>
      <x:c r="W2972" s="18" t="n">
        <x:f>IF(U2972=0,0,P2972*Q2972/U2972)</x:f>
        <x:v>0</x:v>
      </x:c>
      <x:c r="X2972" s="18" t="n">
        <x:f>MAX(V2972,W2972*'01 Controls'!$E$12)</x:f>
        <x:v>0</x:v>
      </x:c>
      <x:c r="Y2972" s="18" t="n">
        <x:f>IF(U2972=0,0,N2972*R2972/U2972)</x:f>
        <x:v>0</x:v>
      </x:c>
      <x:c r="Z2972" s="18" t="n">
        <x:f>IF(U2972=0,0,P2972*R2972/U2972)</x:f>
        <x:v>0</x:v>
      </x:c>
      <x:c r="AA2972" s="18" t="n">
        <x:f>MAX(Y2972,Z2972*'01 Controls'!$E$13)</x:f>
        <x:v>0</x:v>
      </x:c>
      <x:c r="AB2972" s="18" t="n">
        <x:f>IF(U2972=0,0,N2972*S2972/U2972)</x:f>
        <x:v>1755</x:v>
      </x:c>
      <x:c r="AC2972" s="18" t="n">
        <x:f>IF(U2972=0,0,P2972*S2972/U2972)</x:f>
        <x:v>2337.5</x:v>
      </x:c>
      <x:c r="AD2972" s="18" t="n">
        <x:f>MAX(AB2972,AC2972*'01 Controls'!$E$14)</x:f>
        <x:v>1755</x:v>
      </x:c>
      <x:c r="AE2972" s="18" t="n">
        <x:f>IF(U2972=0,0,N2972*T2972/U2972)</x:f>
        <x:v>0</x:v>
      </x:c>
      <x:c r="AF2972" s="18" t="n">
        <x:f>IF(U2972=0,0,P2972*T2972/U2972)</x:f>
        <x:v>0</x:v>
      </x:c>
      <x:c r="AG2972" s="18" t="n">
        <x:f>MAX(AE2972,AF2972*'01 Controls'!$E$15)</x:f>
        <x:v>0</x:v>
      </x:c>
      <x:c r="AH2972" s="18" t="n">
        <x:f>SUM(V2972,Y2972,AB2972,AE2972)</x:f>
        <x:v>1755</x:v>
      </x:c>
      <x:c r="AI2972" s="18" t="n">
        <x:f>N2972-AH2972</x:f>
        <x:v>0</x:v>
      </x:c>
      <x:c r="AJ2972" s="18" t="n">
        <x:f>V2972*INDEX('07 Mode Capacity'!$P$6:$P$17,MATCH("AIR-"&amp;I2972,'07 Mode Capacity'!$C$6:$C$17,0))</x:f>
        <x:v>0</x:v>
      </x:c>
      <x:c r="AK2972" s="18" t="n">
        <x:f>Y2972*INDEX('07 Mode Capacity'!$P$6:$P$17,MATCH("OCEAN-"&amp;I2972,'07 Mode Capacity'!$C$6:$C$17,0))</x:f>
        <x:v>0</x:v>
      </x:c>
      <x:c r="AL2972" s="18" t="n">
        <x:f>AB2972*INDEX('07 Mode Capacity'!$P$6:$P$17,MATCH("LAND-"&amp;I2972,'07 Mode Capacity'!$C$6:$C$17,0))</x:f>
        <x:v>214.19401099803017</x:v>
      </x:c>
      <x:c r="AM2972" s="18" t="n">
        <x:f>AE2972*INDEX('07 Mode Capacity'!$P$6:$P$17,MATCH("INLAND-"&amp;I2972,'07 Mode Capacity'!$C$6:$C$17,0))</x:f>
        <x:v>0</x:v>
      </x:c>
      <x:c r="AN2972" s="18" t="n">
        <x:f>SUM(AJ2972:AM2972)</x:f>
        <x:v>214.19401099803017</x:v>
      </x:c>
      <x:c r="AO2972" s="17" t="n">
        <x:f>IF(N2972=0,1,AN2972/N2972)</x:f>
        <x:v>0.1220478695145471</x:v>
      </x:c>
      <x:c r="AP2972" s="11" t="str">
        <x:f>IF(AO2972&gt;='01 Controls'!$E$16,"PASS","FAIL")</x:f>
        <x:v>FAIL</x:v>
      </x:c>
      <x:c r="AQ2972" s="11" t="str">
        <x:v>UNQUANTIFIED</x:v>
      </x:c>
      <x:c r="AR2972" s="11" t="str">
        <x:v>Position-class planning record; serial item and receiver open</x:v>
      </x:c>
      <x:c r="AS2972" s="26"/>
      <x:c r="AT2972" s="26"/>
    </x:row>
    <x:row r="2973">
      <x:c r="C2973" s="11" t="str">
        <x:v>M4-C-EGG-ROL-30</x:v>
      </x:c>
      <x:c r="D2973" s="11" t="str">
        <x:v>M4</x:v>
      </x:c>
      <x:c r="E2973" s="11" t="str">
        <x:v>Tornado sequence</x:v>
      </x:c>
      <x:c r="F2973" s="11" t="str">
        <x:v>C-EGG</x:v>
      </x:c>
      <x:c r="G2973" s="11" t="str">
        <x:v>Essential-goods group</x:v>
      </x:c>
      <x:c r="H2973" s="11" t="str">
        <x:v>ROL-30</x:v>
      </x:c>
      <x:c r="I2973" s="19" t="n">
        <x:v>48</x:v>
      </x:c>
      <x:c r="J2973" s="21" t="n">
        <x:v>10</x:v>
      </x:c>
      <x:c r="K2973" s="18" t="n">
        <x:f>'05 Cargo Register'!K285</x:f>
        <x:v>263.25</x:v>
      </x:c>
      <x:c r="L2973" s="18" t="n">
        <x:f>'05 Cargo Register'!N285</x:f>
        <x:v>11</x:v>
      </x:c>
      <x:c r="M2973" s="18" t="n">
        <x:f>'05 Cargo Register'!O285</x:f>
        <x:v>701.25</x:v>
      </x:c>
      <x:c r="N2973" s="18" t="n">
        <x:f>J2973*K2973</x:f>
        <x:v>2632.5</x:v>
      </x:c>
      <x:c r="O2973" s="18" t="n">
        <x:f>J2973*L2973</x:f>
        <x:v>110</x:v>
      </x:c>
      <x:c r="P2973" s="18" t="n">
        <x:f>J2973*M2973</x:f>
        <x:v>7012.5</x:v>
      </x:c>
      <x:c r="Q2973" s="22" t="n">
        <x:f>'01 Controls'!$E$28*'02 Cargo Classes'!$M$12</x:f>
        <x:v>0</x:v>
      </x:c>
      <x:c r="R2973" s="22" t="n">
        <x:f>'01 Controls'!$F$28*'02 Cargo Classes'!$N$12</x:f>
        <x:v>0</x:v>
      </x:c>
      <x:c r="S2973" s="22" t="n">
        <x:f>'01 Controls'!$G$28*'02 Cargo Classes'!$O$12</x:f>
        <x:v>1.4249999999999998</x:v>
      </x:c>
      <x:c r="T2973" s="22" t="n">
        <x:f>'01 Controls'!$H$28*'02 Cargo Classes'!$P$12</x:f>
        <x:v>0</x:v>
      </x:c>
      <x:c r="U2973" s="22" t="n">
        <x:f>SUM(Q2973:T2973)</x:f>
        <x:v>1.4249999999999998</x:v>
      </x:c>
      <x:c r="V2973" s="18" t="n">
        <x:f>IF(U2973=0,0,N2973*Q2973/U2973)</x:f>
        <x:v>0</x:v>
      </x:c>
      <x:c r="W2973" s="18" t="n">
        <x:f>IF(U2973=0,0,P2973*Q2973/U2973)</x:f>
        <x:v>0</x:v>
      </x:c>
      <x:c r="X2973" s="18" t="n">
        <x:f>MAX(V2973,W2973*'01 Controls'!$E$12)</x:f>
        <x:v>0</x:v>
      </x:c>
      <x:c r="Y2973" s="18" t="n">
        <x:f>IF(U2973=0,0,N2973*R2973/U2973)</x:f>
        <x:v>0</x:v>
      </x:c>
      <x:c r="Z2973" s="18" t="n">
        <x:f>IF(U2973=0,0,P2973*R2973/U2973)</x:f>
        <x:v>0</x:v>
      </x:c>
      <x:c r="AA2973" s="18" t="n">
        <x:f>MAX(Y2973,Z2973*'01 Controls'!$E$13)</x:f>
        <x:v>0</x:v>
      </x:c>
      <x:c r="AB2973" s="18" t="n">
        <x:f>IF(U2973=0,0,N2973*S2973/U2973)</x:f>
        <x:v>2632.5</x:v>
      </x:c>
      <x:c r="AC2973" s="18" t="n">
        <x:f>IF(U2973=0,0,P2973*S2973/U2973)</x:f>
        <x:v>7012.5</x:v>
      </x:c>
      <x:c r="AD2973" s="18" t="n">
        <x:f>MAX(AB2973,AC2973*'01 Controls'!$E$14)</x:f>
        <x:v>2632.5</x:v>
      </x:c>
      <x:c r="AE2973" s="18" t="n">
        <x:f>IF(U2973=0,0,N2973*T2973/U2973)</x:f>
        <x:v>0</x:v>
      </x:c>
      <x:c r="AF2973" s="18" t="n">
        <x:f>IF(U2973=0,0,P2973*T2973/U2973)</x:f>
        <x:v>0</x:v>
      </x:c>
      <x:c r="AG2973" s="18" t="n">
        <x:f>MAX(AE2973,AF2973*'01 Controls'!$E$15)</x:f>
        <x:v>0</x:v>
      </x:c>
      <x:c r="AH2973" s="18" t="n">
        <x:f>SUM(V2973,Y2973,AB2973,AE2973)</x:f>
        <x:v>2632.5</x:v>
      </x:c>
      <x:c r="AI2973" s="18" t="n">
        <x:f>N2973-AH2973</x:f>
        <x:v>0</x:v>
      </x:c>
      <x:c r="AJ2973" s="18" t="n">
        <x:f>V2973*INDEX('07 Mode Capacity'!$P$6:$P$17,MATCH("AIR-"&amp;I2973,'07 Mode Capacity'!$C$6:$C$17,0))</x:f>
        <x:v>0</x:v>
      </x:c>
      <x:c r="AK2973" s="18" t="n">
        <x:f>Y2973*INDEX('07 Mode Capacity'!$P$6:$P$17,MATCH("OCEAN-"&amp;I2973,'07 Mode Capacity'!$C$6:$C$17,0))</x:f>
        <x:v>0</x:v>
      </x:c>
      <x:c r="AL2973" s="18" t="n">
        <x:f>AB2973*INDEX('07 Mode Capacity'!$P$6:$P$17,MATCH("LAND-"&amp;I2973,'07 Mode Capacity'!$C$6:$C$17,0))</x:f>
        <x:v>321.29101649704523</x:v>
      </x:c>
      <x:c r="AM2973" s="18" t="n">
        <x:f>AE2973*INDEX('07 Mode Capacity'!$P$6:$P$17,MATCH("INLAND-"&amp;I2973,'07 Mode Capacity'!$C$6:$C$17,0))</x:f>
        <x:v>0</x:v>
      </x:c>
      <x:c r="AN2973" s="18" t="n">
        <x:f>SUM(AJ2973:AM2973)</x:f>
        <x:v>321.29101649704523</x:v>
      </x:c>
      <x:c r="AO2973" s="17" t="n">
        <x:f>IF(N2973=0,1,AN2973/N2973)</x:f>
        <x:v>0.1220478695145471</x:v>
      </x:c>
      <x:c r="AP2973" s="11" t="str">
        <x:f>IF(AO2973&gt;='01 Controls'!$E$16,"PASS","FAIL")</x:f>
        <x:v>FAIL</x:v>
      </x:c>
      <x:c r="AQ2973" s="11" t="str">
        <x:v>UNQUANTIFIED</x:v>
      </x:c>
      <x:c r="AR2973" s="11" t="str">
        <x:v>Position-class planning record; serial item and receiver open</x:v>
      </x:c>
      <x:c r="AS2973" s="26"/>
      <x:c r="AT2973" s="26"/>
    </x:row>
    <x:row r="2974">
      <x:c r="C2974" s="11" t="str">
        <x:v>M4-C-EGG-LIN-18</x:v>
      </x:c>
      <x:c r="D2974" s="11" t="str">
        <x:v>M4</x:v>
      </x:c>
      <x:c r="E2974" s="11" t="str">
        <x:v>Tornado sequence</x:v>
      </x:c>
      <x:c r="F2974" s="11" t="str">
        <x:v>C-EGG</x:v>
      </x:c>
      <x:c r="G2974" s="11" t="str">
        <x:v>Essential-goods group</x:v>
      </x:c>
      <x:c r="H2974" s="11" t="str">
        <x:v>LIN-18</x:v>
      </x:c>
      <x:c r="I2974" s="19" t="n">
        <x:v>72</x:v>
      </x:c>
      <x:c r="J2974" s="21" t="n">
        <x:v>10</x:v>
      </x:c>
      <x:c r="K2974" s="18" t="n">
        <x:f>'05 Cargo Register'!K286</x:f>
        <x:v>87.75</x:v>
      </x:c>
      <x:c r="L2974" s="18" t="n">
        <x:f>'05 Cargo Register'!N286</x:f>
        <x:v>7</x:v>
      </x:c>
      <x:c r="M2974" s="18" t="n">
        <x:f>'05 Cargo Register'!O286</x:f>
        <x:v>308</x:v>
      </x:c>
      <x:c r="N2974" s="18" t="n">
        <x:f>J2974*K2974</x:f>
        <x:v>877.5</x:v>
      </x:c>
      <x:c r="O2974" s="18" t="n">
        <x:f>J2974*L2974</x:f>
        <x:v>70</x:v>
      </x:c>
      <x:c r="P2974" s="18" t="n">
        <x:f>J2974*M2974</x:f>
        <x:v>3080</x:v>
      </x:c>
      <x:c r="Q2974" s="22" t="n">
        <x:f>'01 Controls'!$E$28*'02 Cargo Classes'!$M$13</x:f>
        <x:v>0</x:v>
      </x:c>
      <x:c r="R2974" s="22" t="n">
        <x:f>'01 Controls'!$F$28*'02 Cargo Classes'!$N$13</x:f>
        <x:v>0</x:v>
      </x:c>
      <x:c r="S2974" s="22" t="n">
        <x:f>'01 Controls'!$G$28*'02 Cargo Classes'!$O$13</x:f>
        <x:v>0.95</x:v>
      </x:c>
      <x:c r="T2974" s="22" t="n">
        <x:f>'01 Controls'!$H$28*'02 Cargo Classes'!$P$13</x:f>
        <x:v>0</x:v>
      </x:c>
      <x:c r="U2974" s="22" t="n">
        <x:f>SUM(Q2974:T2974)</x:f>
        <x:v>0.95</x:v>
      </x:c>
      <x:c r="V2974" s="18" t="n">
        <x:f>IF(U2974=0,0,N2974*Q2974/U2974)</x:f>
        <x:v>0</x:v>
      </x:c>
      <x:c r="W2974" s="18" t="n">
        <x:f>IF(U2974=0,0,P2974*Q2974/U2974)</x:f>
        <x:v>0</x:v>
      </x:c>
      <x:c r="X2974" s="18" t="n">
        <x:f>MAX(V2974,W2974*'01 Controls'!$E$12)</x:f>
        <x:v>0</x:v>
      </x:c>
      <x:c r="Y2974" s="18" t="n">
        <x:f>IF(U2974=0,0,N2974*R2974/U2974)</x:f>
        <x:v>0</x:v>
      </x:c>
      <x:c r="Z2974" s="18" t="n">
        <x:f>IF(U2974=0,0,P2974*R2974/U2974)</x:f>
        <x:v>0</x:v>
      </x:c>
      <x:c r="AA2974" s="18" t="n">
        <x:f>MAX(Y2974,Z2974*'01 Controls'!$E$13)</x:f>
        <x:v>0</x:v>
      </x:c>
      <x:c r="AB2974" s="18" t="n">
        <x:f>IF(U2974=0,0,N2974*S2974/U2974)</x:f>
        <x:v>877.5</x:v>
      </x:c>
      <x:c r="AC2974" s="18" t="n">
        <x:f>IF(U2974=0,0,P2974*S2974/U2974)</x:f>
        <x:v>3080</x:v>
      </x:c>
      <x:c r="AD2974" s="18" t="n">
        <x:f>MAX(AB2974,AC2974*'01 Controls'!$E$14)</x:f>
        <x:v>877.5</x:v>
      </x:c>
      <x:c r="AE2974" s="18" t="n">
        <x:f>IF(U2974=0,0,N2974*T2974/U2974)</x:f>
        <x:v>0</x:v>
      </x:c>
      <x:c r="AF2974" s="18" t="n">
        <x:f>IF(U2974=0,0,P2974*T2974/U2974)</x:f>
        <x:v>0</x:v>
      </x:c>
      <x:c r="AG2974" s="18" t="n">
        <x:f>MAX(AE2974,AF2974*'01 Controls'!$E$15)</x:f>
        <x:v>0</x:v>
      </x:c>
      <x:c r="AH2974" s="18" t="n">
        <x:f>SUM(V2974,Y2974,AB2974,AE2974)</x:f>
        <x:v>877.5</x:v>
      </x:c>
      <x:c r="AI2974" s="18" t="n">
        <x:f>N2974-AH2974</x:f>
        <x:v>0</x:v>
      </x:c>
      <x:c r="AJ2974" s="18" t="n">
        <x:f>V2974*INDEX('07 Mode Capacity'!$P$6:$P$17,MATCH("AIR-"&amp;I2974,'07 Mode Capacity'!$C$6:$C$17,0))</x:f>
        <x:v>0</x:v>
      </x:c>
      <x:c r="AK2974" s="18" t="n">
        <x:f>Y2974*INDEX('07 Mode Capacity'!$P$6:$P$17,MATCH("OCEAN-"&amp;I2974,'07 Mode Capacity'!$C$6:$C$17,0))</x:f>
        <x:v>0</x:v>
      </x:c>
      <x:c r="AL2974" s="18" t="n">
        <x:f>AB2974*INDEX('07 Mode Capacity'!$P$6:$P$17,MATCH("LAND-"&amp;I2974,'07 Mode Capacity'!$C$6:$C$17,0))</x:f>
        <x:v>627.4214722445964</x:v>
      </x:c>
      <x:c r="AM2974" s="18" t="n">
        <x:f>AE2974*INDEX('07 Mode Capacity'!$P$6:$P$17,MATCH("INLAND-"&amp;I2974,'07 Mode Capacity'!$C$6:$C$17,0))</x:f>
        <x:v>0</x:v>
      </x:c>
      <x:c r="AN2974" s="18" t="n">
        <x:f>SUM(AJ2974:AM2974)</x:f>
        <x:v>627.4214722445964</x:v>
      </x:c>
      <x:c r="AO2974" s="17" t="n">
        <x:f>IF(N2974=0,1,AN2974/N2974)</x:f>
        <x:v>0.7150102247801668</x:v>
      </x:c>
      <x:c r="AP2974" s="11" t="str">
        <x:f>IF(AO2974&gt;='01 Controls'!$E$16,"PASS","FAIL")</x:f>
        <x:v>FAIL</x:v>
      </x:c>
      <x:c r="AQ2974" s="11" t="str">
        <x:v>UNQUANTIFIED</x:v>
      </x:c>
      <x:c r="AR2974" s="11" t="str">
        <x:v>Position-class planning record; serial item and receiver open</x:v>
      </x:c>
      <x:c r="AS2974" s="26"/>
      <x:c r="AT2974" s="26"/>
    </x:row>
    <x:row r="2975">
      <x:c r="C2975" s="11" t="str">
        <x:v>M4-C-EGG-BLK-08</x:v>
      </x:c>
      <x:c r="D2975" s="11" t="str">
        <x:v>M4</x:v>
      </x:c>
      <x:c r="E2975" s="11" t="str">
        <x:v>Tornado sequence</x:v>
      </x:c>
      <x:c r="F2975" s="11" t="str">
        <x:v>C-EGG</x:v>
      </x:c>
      <x:c r="G2975" s="11" t="str">
        <x:v>Essential-goods group</x:v>
      </x:c>
      <x:c r="H2975" s="11" t="str">
        <x:v>BLK-08</x:v>
      </x:c>
      <x:c r="I2975" s="19" t="n">
        <x:v>48</x:v>
      </x:c>
      <x:c r="J2975" s="21" t="n">
        <x:v>10</x:v>
      </x:c>
      <x:c r="K2975" s="18" t="n">
        <x:f>'05 Cargo Register'!K287</x:f>
        <x:v>745.875</x:v>
      </x:c>
      <x:c r="L2975" s="18" t="n">
        <x:f>'05 Cargo Register'!N287</x:f>
        <x:v>117</x:v>
      </x:c>
      <x:c r="M2975" s="18" t="n">
        <x:f>'05 Cargo Register'!O287</x:f>
        <x:v>5967</x:v>
      </x:c>
      <x:c r="N2975" s="18" t="n">
        <x:f>J2975*K2975</x:f>
        <x:v>7458.75</x:v>
      </x:c>
      <x:c r="O2975" s="18" t="n">
        <x:f>J2975*L2975</x:f>
        <x:v>1170</x:v>
      </x:c>
      <x:c r="P2975" s="18" t="n">
        <x:f>J2975*M2975</x:f>
        <x:v>59670</x:v>
      </x:c>
      <x:c r="Q2975" s="22" t="n">
        <x:f>'01 Controls'!$E$28*'02 Cargo Classes'!$M$14</x:f>
        <x:v>0.05</x:v>
      </x:c>
      <x:c r="R2975" s="22" t="n">
        <x:f>'01 Controls'!$F$28*'02 Cargo Classes'!$N$14</x:f>
        <x:v>0</x:v>
      </x:c>
      <x:c r="S2975" s="22" t="n">
        <x:f>'01 Controls'!$G$28*'02 Cargo Classes'!$O$14</x:f>
        <x:v>0.95</x:v>
      </x:c>
      <x:c r="T2975" s="22" t="n">
        <x:f>'01 Controls'!$H$28*'02 Cargo Classes'!$P$14</x:f>
        <x:v>0</x:v>
      </x:c>
      <x:c r="U2975" s="22" t="n">
        <x:f>SUM(Q2975:T2975)</x:f>
        <x:v>1</x:v>
      </x:c>
      <x:c r="V2975" s="18" t="n">
        <x:f>IF(U2975=0,0,N2975*Q2975/U2975)</x:f>
        <x:v>372.9375</x:v>
      </x:c>
      <x:c r="W2975" s="18" t="n">
        <x:f>IF(U2975=0,0,P2975*Q2975/U2975)</x:f>
        <x:v>2983.5</x:v>
      </x:c>
      <x:c r="X2975" s="18" t="n">
        <x:f>MAX(V2975,W2975*'01 Controls'!$E$12)</x:f>
        <x:v>745.875</x:v>
      </x:c>
      <x:c r="Y2975" s="18" t="n">
        <x:f>IF(U2975=0,0,N2975*R2975/U2975)</x:f>
        <x:v>0</x:v>
      </x:c>
      <x:c r="Z2975" s="18" t="n">
        <x:f>IF(U2975=0,0,P2975*R2975/U2975)</x:f>
        <x:v>0</x:v>
      </x:c>
      <x:c r="AA2975" s="18" t="n">
        <x:f>MAX(Y2975,Z2975*'01 Controls'!$E$13)</x:f>
        <x:v>0</x:v>
      </x:c>
      <x:c r="AB2975" s="18" t="n">
        <x:f>IF(U2975=0,0,N2975*S2975/U2975)</x:f>
        <x:v>7085.8125</x:v>
      </x:c>
      <x:c r="AC2975" s="18" t="n">
        <x:f>IF(U2975=0,0,P2975*S2975/U2975)</x:f>
        <x:v>56686.5</x:v>
      </x:c>
      <x:c r="AD2975" s="18" t="n">
        <x:f>MAX(AB2975,AC2975*'01 Controls'!$E$14)</x:f>
        <x:v>11337.300000000001</x:v>
      </x:c>
      <x:c r="AE2975" s="18" t="n">
        <x:f>IF(U2975=0,0,N2975*T2975/U2975)</x:f>
        <x:v>0</x:v>
      </x:c>
      <x:c r="AF2975" s="18" t="n">
        <x:f>IF(U2975=0,0,P2975*T2975/U2975)</x:f>
        <x:v>0</x:v>
      </x:c>
      <x:c r="AG2975" s="18" t="n">
        <x:f>MAX(AE2975,AF2975*'01 Controls'!$E$15)</x:f>
        <x:v>0</x:v>
      </x:c>
      <x:c r="AH2975" s="18" t="n">
        <x:f>SUM(V2975,Y2975,AB2975,AE2975)</x:f>
        <x:v>7458.75</x:v>
      </x:c>
      <x:c r="AI2975" s="18" t="n">
        <x:f>N2975-AH2975</x:f>
        <x:v>0</x:v>
      </x:c>
      <x:c r="AJ2975" s="18" t="n">
        <x:f>V2975*INDEX('07 Mode Capacity'!$P$6:$P$17,MATCH("AIR-"&amp;I2975,'07 Mode Capacity'!$C$6:$C$17,0))</x:f>
        <x:v>104.54767956326307</x:v>
      </x:c>
      <x:c r="AK2975" s="18" t="n">
        <x:f>Y2975*INDEX('07 Mode Capacity'!$P$6:$P$17,MATCH("OCEAN-"&amp;I2975,'07 Mode Capacity'!$C$6:$C$17,0))</x:f>
        <x:v>0</x:v>
      </x:c>
      <x:c r="AL2975" s="18" t="n">
        <x:f>AB2975*INDEX('07 Mode Capacity'!$P$6:$P$17,MATCH("LAND-"&amp;I2975,'07 Mode Capacity'!$C$6:$C$17,0))</x:f>
        <x:v>864.8083194045468</x:v>
      </x:c>
      <x:c r="AM2975" s="18" t="n">
        <x:f>AE2975*INDEX('07 Mode Capacity'!$P$6:$P$17,MATCH("INLAND-"&amp;I2975,'07 Mode Capacity'!$C$6:$C$17,0))</x:f>
        <x:v>0</x:v>
      </x:c>
      <x:c r="AN2975" s="18" t="n">
        <x:f>SUM(AJ2975:AM2975)</x:f>
        <x:v>969.3559989678098</x:v>
      </x:c>
      <x:c r="AO2975" s="17" t="n">
        <x:f>IF(N2975=0,1,AN2975/N2975)</x:f>
        <x:v>0.12996225895328437</x:v>
      </x:c>
      <x:c r="AP2975" s="11" t="str">
        <x:f>IF(AO2975&gt;='01 Controls'!$E$16,"PASS","FAIL")</x:f>
        <x:v>FAIL</x:v>
      </x:c>
      <x:c r="AQ2975" s="11" t="str">
        <x:v>UNQUANTIFIED</x:v>
      </x:c>
      <x:c r="AR2975" s="11" t="str">
        <x:v>Position-class planning record; serial item and receiver open</x:v>
      </x:c>
      <x:c r="AS2975" s="26"/>
      <x:c r="AT2975" s="26"/>
    </x:row>
    <x:row r="2976">
      <x:c r="C2976" s="11" t="str">
        <x:v>M4-C-CAG-APL-45</x:v>
      </x:c>
      <x:c r="D2976" s="11" t="str">
        <x:v>M4</x:v>
      </x:c>
      <x:c r="E2976" s="11" t="str">
        <x:v>Tornado sequence</x:v>
      </x:c>
      <x:c r="F2976" s="11" t="str">
        <x:v>C-CAG</x:v>
      </x:c>
      <x:c r="G2976" s="11" t="str">
        <x:v>Civil access group</x:v>
      </x:c>
      <x:c r="H2976" s="11" t="str">
        <x:v>APL-45</x:v>
      </x:c>
      <x:c r="I2976" s="19" t="n">
        <x:v>24</x:v>
      </x:c>
      <x:c r="J2976" s="21" t="n">
        <x:v>8</x:v>
      </x:c>
      <x:c r="K2976" s="18" t="n">
        <x:f>'05 Cargo Register'!K288</x:f>
        <x:v>175.5</x:v>
      </x:c>
      <x:c r="L2976" s="18" t="n">
        <x:f>'05 Cargo Register'!N288</x:f>
        <x:v>46</x:v>
      </x:c>
      <x:c r="M2976" s="18" t="n">
        <x:f>'05 Cargo Register'!O288</x:f>
        <x:v>345</x:v>
      </x:c>
      <x:c r="N2976" s="18" t="n">
        <x:f>J2976*K2976</x:f>
        <x:v>1404</x:v>
      </x:c>
      <x:c r="O2976" s="18" t="n">
        <x:f>J2976*L2976</x:f>
        <x:v>368</x:v>
      </x:c>
      <x:c r="P2976" s="18" t="n">
        <x:f>J2976*M2976</x:f>
        <x:v>2760</x:v>
      </x:c>
      <x:c r="Q2976" s="22" t="n">
        <x:f>'01 Controls'!$E$28*'02 Cargo Classes'!$M$6</x:f>
        <x:v>0.15000000000000002</x:v>
      </x:c>
      <x:c r="R2976" s="22" t="n">
        <x:f>'01 Controls'!$F$28*'02 Cargo Classes'!$N$6</x:f>
        <x:v>0</x:v>
      </x:c>
      <x:c r="S2976" s="22" t="n">
        <x:f>'01 Controls'!$G$28*'02 Cargo Classes'!$O$6</x:f>
        <x:v>0.95</x:v>
      </x:c>
      <x:c r="T2976" s="22" t="n">
        <x:f>'01 Controls'!$H$28*'02 Cargo Classes'!$P$6</x:f>
        <x:v>0</x:v>
      </x:c>
      <x:c r="U2976" s="22" t="n">
        <x:f>SUM(Q2976:T2976)</x:f>
        <x:v>1.1</x:v>
      </x:c>
      <x:c r="V2976" s="18" t="n">
        <x:f>IF(U2976=0,0,N2976*Q2976/U2976)</x:f>
        <x:v>191.45454545454547</x:v>
      </x:c>
      <x:c r="W2976" s="18" t="n">
        <x:f>IF(U2976=0,0,P2976*Q2976/U2976)</x:f>
        <x:v>376.3636363636364</x:v>
      </x:c>
      <x:c r="X2976" s="18" t="n">
        <x:f>MAX(V2976,W2976*'01 Controls'!$E$12)</x:f>
        <x:v>191.45454545454547</x:v>
      </x:c>
      <x:c r="Y2976" s="18" t="n">
        <x:f>IF(U2976=0,0,N2976*R2976/U2976)</x:f>
        <x:v>0</x:v>
      </x:c>
      <x:c r="Z2976" s="18" t="n">
        <x:f>IF(U2976=0,0,P2976*R2976/U2976)</x:f>
        <x:v>0</x:v>
      </x:c>
      <x:c r="AA2976" s="18" t="n">
        <x:f>MAX(Y2976,Z2976*'01 Controls'!$E$13)</x:f>
        <x:v>0</x:v>
      </x:c>
      <x:c r="AB2976" s="18" t="n">
        <x:f>IF(U2976=0,0,N2976*S2976/U2976)</x:f>
        <x:v>1212.5454545454545</x:v>
      </x:c>
      <x:c r="AC2976" s="18" t="n">
        <x:f>IF(U2976=0,0,P2976*S2976/U2976)</x:f>
        <x:v>2383.6363636363635</x:v>
      </x:c>
      <x:c r="AD2976" s="18" t="n">
        <x:f>MAX(AB2976,AC2976*'01 Controls'!$E$14)</x:f>
        <x:v>1212.5454545454545</x:v>
      </x:c>
      <x:c r="AE2976" s="18" t="n">
        <x:f>IF(U2976=0,0,N2976*T2976/U2976)</x:f>
        <x:v>0</x:v>
      </x:c>
      <x:c r="AF2976" s="18" t="n">
        <x:f>IF(U2976=0,0,P2976*T2976/U2976)</x:f>
        <x:v>0</x:v>
      </x:c>
      <x:c r="AG2976" s="18" t="n">
        <x:f>MAX(AE2976,AF2976*'01 Controls'!$E$15)</x:f>
        <x:v>0</x:v>
      </x:c>
      <x:c r="AH2976" s="18" t="n">
        <x:f>SUM(V2976,Y2976,AB2976,AE2976)</x:f>
        <x:v>1404</x:v>
      </x:c>
      <x:c r="AI2976" s="18" t="n">
        <x:f>N2976-AH2976</x:f>
        <x:v>0</x:v>
      </x:c>
      <x:c r="AJ2976" s="18" t="n">
        <x:f>V2976*INDEX('07 Mode Capacity'!$P$6:$P$17,MATCH("AIR-"&amp;I2976,'07 Mode Capacity'!$C$6:$C$17,0))</x:f>
        <x:v>38.84882062442357</x:v>
      </x:c>
      <x:c r="AK2976" s="18" t="n">
        <x:f>Y2976*INDEX('07 Mode Capacity'!$P$6:$P$17,MATCH("OCEAN-"&amp;I2976,'07 Mode Capacity'!$C$6:$C$17,0))</x:f>
        <x:v>0</x:v>
      </x:c>
      <x:c r="AL2976" s="18" t="n">
        <x:f>AB2976*INDEX('07 Mode Capacity'!$P$6:$P$17,MATCH("LAND-"&amp;I2976,'07 Mode Capacity'!$C$6:$C$17,0))</x:f>
        <x:v>463.79975705821465</x:v>
      </x:c>
      <x:c r="AM2976" s="18" t="n">
        <x:f>AE2976*INDEX('07 Mode Capacity'!$P$6:$P$17,MATCH("INLAND-"&amp;I2976,'07 Mode Capacity'!$C$6:$C$17,0))</x:f>
        <x:v>0</x:v>
      </x:c>
      <x:c r="AN2976" s="18" t="n">
        <x:f>SUM(AJ2976:AM2976)</x:f>
        <x:v>502.64857768263823</x:v>
      </x:c>
      <x:c r="AO2976" s="17" t="n">
        <x:f>IF(N2976=0,1,AN2976/N2976)</x:f>
        <x:v>0.35801180746626654</x:v>
      </x:c>
      <x:c r="AP2976" s="11" t="str">
        <x:f>IF(AO2976&gt;='01 Controls'!$E$16,"PASS","FAIL")</x:f>
        <x:v>FAIL</x:v>
      </x:c>
      <x:c r="AQ2976" s="11" t="str">
        <x:v>UNQUANTIFIED</x:v>
      </x:c>
      <x:c r="AR2976" s="11" t="str">
        <x:v>Position-class planning record; serial item and receiver open</x:v>
      </x:c>
      <x:c r="AS2976" s="26"/>
      <x:c r="AT2976" s="26"/>
    </x:row>
    <x:row r="2977">
      <x:c r="C2977" s="11" t="str">
        <x:v>M4-C-CAG-ISO-18</x:v>
      </x:c>
      <x:c r="D2977" s="11" t="str">
        <x:v>M4</x:v>
      </x:c>
      <x:c r="E2977" s="11" t="str">
        <x:v>Tornado sequence</x:v>
      </x:c>
      <x:c r="F2977" s="11" t="str">
        <x:v>C-CAG</x:v>
      </x:c>
      <x:c r="G2977" s="11" t="str">
        <x:v>Civil access group</x:v>
      </x:c>
      <x:c r="H2977" s="11" t="str">
        <x:v>ISO-18</x:v>
      </x:c>
      <x:c r="I2977" s="19" t="n">
        <x:v>48</x:v>
      </x:c>
      <x:c r="J2977" s="21" t="n">
        <x:v>8</x:v>
      </x:c>
      <x:c r="K2977" s="18" t="n">
        <x:f>'05 Cargo Register'!K289</x:f>
        <x:v>438.75</x:v>
      </x:c>
      <x:c r="L2977" s="18" t="n">
        <x:f>'05 Cargo Register'!N289</x:f>
        <x:v>29</x:v>
      </x:c>
      <x:c r="M2977" s="18" t="n">
        <x:f>'05 Cargo Register'!O289</x:f>
        <x:v>765.6</x:v>
      </x:c>
      <x:c r="N2977" s="18" t="n">
        <x:f>J2977*K2977</x:f>
        <x:v>3510</x:v>
      </x:c>
      <x:c r="O2977" s="18" t="n">
        <x:f>J2977*L2977</x:f>
        <x:v>232</x:v>
      </x:c>
      <x:c r="P2977" s="18" t="n">
        <x:f>J2977*M2977</x:f>
        <x:v>6124.8</x:v>
      </x:c>
      <x:c r="Q2977" s="22" t="n">
        <x:f>'01 Controls'!$E$28*'02 Cargo Classes'!$M$7</x:f>
        <x:v>0.010000000000000002</x:v>
      </x:c>
      <x:c r="R2977" s="22" t="n">
        <x:f>'01 Controls'!$F$28*'02 Cargo Classes'!$N$7</x:f>
        <x:v>0</x:v>
      </x:c>
      <x:c r="S2977" s="22" t="n">
        <x:f>'01 Controls'!$G$28*'02 Cargo Classes'!$O$7</x:f>
        <x:v>1.14</x:v>
      </x:c>
      <x:c r="T2977" s="22" t="n">
        <x:f>'01 Controls'!$H$28*'02 Cargo Classes'!$P$7</x:f>
        <x:v>0</x:v>
      </x:c>
      <x:c r="U2977" s="22" t="n">
        <x:f>SUM(Q2977:T2977)</x:f>
        <x:v>1.15</x:v>
      </x:c>
      <x:c r="V2977" s="18" t="n">
        <x:f>IF(U2977=0,0,N2977*Q2977/U2977)</x:f>
        <x:v>30.521739130434792</x:v>
      </x:c>
      <x:c r="W2977" s="18" t="n">
        <x:f>IF(U2977=0,0,P2977*Q2977/U2977)</x:f>
        <x:v>53.25913043478262</x:v>
      </x:c>
      <x:c r="X2977" s="18" t="n">
        <x:f>MAX(V2977,W2977*'01 Controls'!$E$12)</x:f>
        <x:v>30.521739130434792</x:v>
      </x:c>
      <x:c r="Y2977" s="18" t="n">
        <x:f>IF(U2977=0,0,N2977*R2977/U2977)</x:f>
        <x:v>0</x:v>
      </x:c>
      <x:c r="Z2977" s="18" t="n">
        <x:f>IF(U2977=0,0,P2977*R2977/U2977)</x:f>
        <x:v>0</x:v>
      </x:c>
      <x:c r="AA2977" s="18" t="n">
        <x:f>MAX(Y2977,Z2977*'01 Controls'!$E$13)</x:f>
        <x:v>0</x:v>
      </x:c>
      <x:c r="AB2977" s="18" t="n">
        <x:f>IF(U2977=0,0,N2977*S2977/U2977)</x:f>
        <x:v>3479.478260869565</x:v>
      </x:c>
      <x:c r="AC2977" s="18" t="n">
        <x:f>IF(U2977=0,0,P2977*S2977/U2977)</x:f>
        <x:v>6071.540869565218</x:v>
      </x:c>
      <x:c r="AD2977" s="18" t="n">
        <x:f>MAX(AB2977,AC2977*'01 Controls'!$E$14)</x:f>
        <x:v>3479.478260869565</x:v>
      </x:c>
      <x:c r="AE2977" s="18" t="n">
        <x:f>IF(U2977=0,0,N2977*T2977/U2977)</x:f>
        <x:v>0</x:v>
      </x:c>
      <x:c r="AF2977" s="18" t="n">
        <x:f>IF(U2977=0,0,P2977*T2977/U2977)</x:f>
        <x:v>0</x:v>
      </x:c>
      <x:c r="AG2977" s="18" t="n">
        <x:f>MAX(AE2977,AF2977*'01 Controls'!$E$15)</x:f>
        <x:v>0</x:v>
      </x:c>
      <x:c r="AH2977" s="18" t="n">
        <x:f>SUM(V2977,Y2977,AB2977,AE2977)</x:f>
        <x:v>3510</x:v>
      </x:c>
      <x:c r="AI2977" s="18" t="n">
        <x:f>N2977-AH2977</x:f>
        <x:v>0</x:v>
      </x:c>
      <x:c r="AJ2977" s="18" t="n">
        <x:f>V2977*INDEX('07 Mode Capacity'!$P$6:$P$17,MATCH("AIR-"&amp;I2977,'07 Mode Capacity'!$C$6:$C$17,0))</x:f>
        <x:v>8.5563318312645</x:v>
      </x:c>
      <x:c r="AK2977" s="18" t="n">
        <x:f>Y2977*INDEX('07 Mode Capacity'!$P$6:$P$17,MATCH("OCEAN-"&amp;I2977,'07 Mode Capacity'!$C$6:$C$17,0))</x:f>
        <x:v>0</x:v>
      </x:c>
      <x:c r="AL2977" s="18" t="n">
        <x:f>AB2977*INDEX('07 Mode Capacity'!$P$6:$P$17,MATCH("LAND-"&amp;I2977,'07 Mode Capacity'!$C$6:$C$17,0))</x:f>
        <x:v>424.66290876131194</x:v>
      </x:c>
      <x:c r="AM2977" s="18" t="n">
        <x:f>AE2977*INDEX('07 Mode Capacity'!$P$6:$P$17,MATCH("INLAND-"&amp;I2977,'07 Mode Capacity'!$C$6:$C$17,0))</x:f>
        <x:v>0</x:v>
      </x:c>
      <x:c r="AN2977" s="18" t="n">
        <x:f>SUM(AJ2977:AM2977)</x:f>
        <x:v>433.21924059257645</x:v>
      </x:c>
      <x:c r="AO2977" s="17" t="n">
        <x:f>IF(N2977=0,1,AN2977/N2977)</x:f>
        <x:v>0.1234242850691101</x:v>
      </x:c>
      <x:c r="AP2977" s="11" t="str">
        <x:f>IF(AO2977&gt;='01 Controls'!$E$16,"PASS","FAIL")</x:f>
        <x:v>FAIL</x:v>
      </x:c>
      <x:c r="AQ2977" s="11" t="str">
        <x:v>UNQUANTIFIED</x:v>
      </x:c>
      <x:c r="AR2977" s="11" t="str">
        <x:v>Position-class planning record; serial item and receiver open</x:v>
      </x:c>
      <x:c r="AS2977" s="26"/>
      <x:c r="AT2977" s="26"/>
    </x:row>
    <x:row r="2978">
      <x:c r="C2978" s="11" t="str">
        <x:v>M4-C-CAG-COL-12</x:v>
      </x:c>
      <x:c r="D2978" s="11" t="str">
        <x:v>M4</x:v>
      </x:c>
      <x:c r="E2978" s="11" t="str">
        <x:v>Tornado sequence</x:v>
      </x:c>
      <x:c r="F2978" s="11" t="str">
        <x:v>C-CAG</x:v>
      </x:c>
      <x:c r="G2978" s="11" t="str">
        <x:v>Civil access group</x:v>
      </x:c>
      <x:c r="H2978" s="11" t="str">
        <x:v>COL-12</x:v>
      </x:c>
      <x:c r="I2978" s="19" t="n">
        <x:v>24</x:v>
      </x:c>
      <x:c r="J2978" s="21" t="n">
        <x:v>8</x:v>
      </x:c>
      <x:c r="K2978" s="18" t="n">
        <x:f>'05 Cargo Register'!K290</x:f>
        <x:v>175.5</x:v>
      </x:c>
      <x:c r="L2978" s="18" t="n">
        <x:f>'05 Cargo Register'!N290</x:f>
        <x:v>19</x:v>
      </x:c>
      <x:c r="M2978" s="18" t="n">
        <x:f>'05 Cargo Register'!O290</x:f>
        <x:v>501.6</x:v>
      </x:c>
      <x:c r="N2978" s="18" t="n">
        <x:f>J2978*K2978</x:f>
        <x:v>1404</x:v>
      </x:c>
      <x:c r="O2978" s="18" t="n">
        <x:f>J2978*L2978</x:f>
        <x:v>152</x:v>
      </x:c>
      <x:c r="P2978" s="18" t="n">
        <x:f>J2978*M2978</x:f>
        <x:v>4012.8</x:v>
      </x:c>
      <x:c r="Q2978" s="22" t="n">
        <x:f>'01 Controls'!$E$28*'02 Cargo Classes'!$M$8</x:f>
        <x:v>0.1</x:v>
      </x:c>
      <x:c r="R2978" s="22" t="n">
        <x:f>'01 Controls'!$F$28*'02 Cargo Classes'!$N$8</x:f>
        <x:v>0</x:v>
      </x:c>
      <x:c r="S2978" s="22" t="n">
        <x:f>'01 Controls'!$G$28*'02 Cargo Classes'!$O$8</x:f>
        <x:v>1.14</x:v>
      </x:c>
      <x:c r="T2978" s="22" t="n">
        <x:f>'01 Controls'!$H$28*'02 Cargo Classes'!$P$8</x:f>
        <x:v>0</x:v>
      </x:c>
      <x:c r="U2978" s="22" t="n">
        <x:f>SUM(Q2978:T2978)</x:f>
        <x:v>1.24</x:v>
      </x:c>
      <x:c r="V2978" s="18" t="n">
        <x:f>IF(U2978=0,0,N2978*Q2978/U2978)</x:f>
        <x:v>113.22580645161291</x:v>
      </x:c>
      <x:c r="W2978" s="18" t="n">
        <x:f>IF(U2978=0,0,P2978*Q2978/U2978)</x:f>
        <x:v>323.61290322580646</x:v>
      </x:c>
      <x:c r="X2978" s="18" t="n">
        <x:f>MAX(V2978,W2978*'01 Controls'!$E$12)</x:f>
        <x:v>113.22580645161291</x:v>
      </x:c>
      <x:c r="Y2978" s="18" t="n">
        <x:f>IF(U2978=0,0,N2978*R2978/U2978)</x:f>
        <x:v>0</x:v>
      </x:c>
      <x:c r="Z2978" s="18" t="n">
        <x:f>IF(U2978=0,0,P2978*R2978/U2978)</x:f>
        <x:v>0</x:v>
      </x:c>
      <x:c r="AA2978" s="18" t="n">
        <x:f>MAX(Y2978,Z2978*'01 Controls'!$E$13)</x:f>
        <x:v>0</x:v>
      </x:c>
      <x:c r="AB2978" s="18" t="n">
        <x:f>IF(U2978=0,0,N2978*S2978/U2978)</x:f>
        <x:v>1290.774193548387</x:v>
      </x:c>
      <x:c r="AC2978" s="18" t="n">
        <x:f>IF(U2978=0,0,P2978*S2978/U2978)</x:f>
        <x:v>3689.1870967741934</x:v>
      </x:c>
      <x:c r="AD2978" s="18" t="n">
        <x:f>MAX(AB2978,AC2978*'01 Controls'!$E$14)</x:f>
        <x:v>1290.774193548387</x:v>
      </x:c>
      <x:c r="AE2978" s="18" t="n">
        <x:f>IF(U2978=0,0,N2978*T2978/U2978)</x:f>
        <x:v>0</x:v>
      </x:c>
      <x:c r="AF2978" s="18" t="n">
        <x:f>IF(U2978=0,0,P2978*T2978/U2978)</x:f>
        <x:v>0</x:v>
      </x:c>
      <x:c r="AG2978" s="18" t="n">
        <x:f>MAX(AE2978,AF2978*'01 Controls'!$E$15)</x:f>
        <x:v>0</x:v>
      </x:c>
      <x:c r="AH2978" s="18" t="n">
        <x:f>SUM(V2978,Y2978,AB2978,AE2978)</x:f>
        <x:v>1404</x:v>
      </x:c>
      <x:c r="AI2978" s="18" t="n">
        <x:f>N2978-AH2978</x:f>
        <x:v>0</x:v>
      </x:c>
      <x:c r="AJ2978" s="18" t="n">
        <x:f>V2978*INDEX('07 Mode Capacity'!$P$6:$P$17,MATCH("AIR-"&amp;I2978,'07 Mode Capacity'!$C$6:$C$17,0))</x:f>
        <x:v>22.97510897143329</x:v>
      </x:c>
      <x:c r="AK2978" s="18" t="n">
        <x:f>Y2978*INDEX('07 Mode Capacity'!$P$6:$P$17,MATCH("OCEAN-"&amp;I2978,'07 Mode Capacity'!$C$6:$C$17,0))</x:f>
        <x:v>0</x:v>
      </x:c>
      <x:c r="AL2978" s="18" t="n">
        <x:f>AB2978*INDEX('07 Mode Capacity'!$P$6:$P$17,MATCH("LAND-"&amp;I2978,'07 Mode Capacity'!$C$6:$C$17,0))</x:f>
        <x:v>493.72232202971236</x:v>
      </x:c>
      <x:c r="AM2978" s="18" t="n">
        <x:f>AE2978*INDEX('07 Mode Capacity'!$P$6:$P$17,MATCH("INLAND-"&amp;I2978,'07 Mode Capacity'!$C$6:$C$17,0))</x:f>
        <x:v>0</x:v>
      </x:c>
      <x:c r="AN2978" s="18" t="n">
        <x:f>SUM(AJ2978:AM2978)</x:f>
        <x:v>516.6974310011457</x:v>
      </x:c>
      <x:c r="AO2978" s="17" t="n">
        <x:f>IF(N2978=0,1,AN2978/N2978)</x:f>
        <x:v>0.3680181132486793</x:v>
      </x:c>
      <x:c r="AP2978" s="11" t="str">
        <x:f>IF(AO2978&gt;='01 Controls'!$E$16,"PASS","FAIL")</x:f>
        <x:v>FAIL</x:v>
      </x:c>
      <x:c r="AQ2978" s="11" t="str">
        <x:v>UNQUANTIFIED</x:v>
      </x:c>
      <x:c r="AR2978" s="11" t="str">
        <x:v>Position-class planning record; serial item and receiver open</x:v>
      </x:c>
      <x:c r="AS2978" s="26"/>
      <x:c r="AT2978" s="26"/>
    </x:row>
    <x:row r="2979">
      <x:c r="C2979" s="11" t="str">
        <x:v>M4-C-CAG-BAT-22</x:v>
      </x:c>
      <x:c r="D2979" s="11" t="str">
        <x:v>M4</x:v>
      </x:c>
      <x:c r="E2979" s="11" t="str">
        <x:v>Tornado sequence</x:v>
      </x:c>
      <x:c r="F2979" s="11" t="str">
        <x:v>C-CAG</x:v>
      </x:c>
      <x:c r="G2979" s="11" t="str">
        <x:v>Civil access group</x:v>
      </x:c>
      <x:c r="H2979" s="11" t="str">
        <x:v>BAT-22</x:v>
      </x:c>
      <x:c r="I2979" s="19" t="n">
        <x:v>48</x:v>
      </x:c>
      <x:c r="J2979" s="21" t="n">
        <x:v>8</x:v>
      </x:c>
      <x:c r="K2979" s="18" t="n">
        <x:f>'05 Cargo Register'!K291</x:f>
        <x:v>131.625</x:v>
      </x:c>
      <x:c r="L2979" s="18" t="n">
        <x:f>'05 Cargo Register'!N291</x:f>
        <x:v>8</x:v>
      </x:c>
      <x:c r="M2979" s="18" t="n">
        <x:f>'05 Cargo Register'!O291</x:f>
        <x:v>211.20000000000002</x:v>
      </x:c>
      <x:c r="N2979" s="18" t="n">
        <x:f>J2979*K2979</x:f>
        <x:v>1053</x:v>
      </x:c>
      <x:c r="O2979" s="18" t="n">
        <x:f>J2979*L2979</x:f>
        <x:v>64</x:v>
      </x:c>
      <x:c r="P2979" s="18" t="n">
        <x:f>J2979*M2979</x:f>
        <x:v>1689.6000000000001</x:v>
      </x:c>
      <x:c r="Q2979" s="22" t="n">
        <x:f>'01 Controls'!$E$28*'02 Cargo Classes'!$M$9</x:f>
        <x:v>0</x:v>
      </x:c>
      <x:c r="R2979" s="22" t="n">
        <x:f>'01 Controls'!$F$28*'02 Cargo Classes'!$N$9</x:f>
        <x:v>0</x:v>
      </x:c>
      <x:c r="S2979" s="22" t="n">
        <x:f>'01 Controls'!$G$28*'02 Cargo Classes'!$O$9</x:f>
        <x:v>0.95</x:v>
      </x:c>
      <x:c r="T2979" s="22" t="n">
        <x:f>'01 Controls'!$H$28*'02 Cargo Classes'!$P$9</x:f>
        <x:v>0</x:v>
      </x:c>
      <x:c r="U2979" s="22" t="n">
        <x:f>SUM(Q2979:T2979)</x:f>
        <x:v>0.95</x:v>
      </x:c>
      <x:c r="V2979" s="18" t="n">
        <x:f>IF(U2979=0,0,N2979*Q2979/U2979)</x:f>
        <x:v>0</x:v>
      </x:c>
      <x:c r="W2979" s="18" t="n">
        <x:f>IF(U2979=0,0,P2979*Q2979/U2979)</x:f>
        <x:v>0</x:v>
      </x:c>
      <x:c r="X2979" s="18" t="n">
        <x:f>MAX(V2979,W2979*'01 Controls'!$E$12)</x:f>
        <x:v>0</x:v>
      </x:c>
      <x:c r="Y2979" s="18" t="n">
        <x:f>IF(U2979=0,0,N2979*R2979/U2979)</x:f>
        <x:v>0</x:v>
      </x:c>
      <x:c r="Z2979" s="18" t="n">
        <x:f>IF(U2979=0,0,P2979*R2979/U2979)</x:f>
        <x:v>0</x:v>
      </x:c>
      <x:c r="AA2979" s="18" t="n">
        <x:f>MAX(Y2979,Z2979*'01 Controls'!$E$13)</x:f>
        <x:v>0</x:v>
      </x:c>
      <x:c r="AB2979" s="18" t="n">
        <x:f>IF(U2979=0,0,N2979*S2979/U2979)</x:f>
        <x:v>1053</x:v>
      </x:c>
      <x:c r="AC2979" s="18" t="n">
        <x:f>IF(U2979=0,0,P2979*S2979/U2979)</x:f>
        <x:v>1689.6000000000001</x:v>
      </x:c>
      <x:c r="AD2979" s="18" t="n">
        <x:f>MAX(AB2979,AC2979*'01 Controls'!$E$14)</x:f>
        <x:v>1053</x:v>
      </x:c>
      <x:c r="AE2979" s="18" t="n">
        <x:f>IF(U2979=0,0,N2979*T2979/U2979)</x:f>
        <x:v>0</x:v>
      </x:c>
      <x:c r="AF2979" s="18" t="n">
        <x:f>IF(U2979=0,0,P2979*T2979/U2979)</x:f>
        <x:v>0</x:v>
      </x:c>
      <x:c r="AG2979" s="18" t="n">
        <x:f>MAX(AE2979,AF2979*'01 Controls'!$E$15)</x:f>
        <x:v>0</x:v>
      </x:c>
      <x:c r="AH2979" s="18" t="n">
        <x:f>SUM(V2979,Y2979,AB2979,AE2979)</x:f>
        <x:v>1053</x:v>
      </x:c>
      <x:c r="AI2979" s="18" t="n">
        <x:f>N2979-AH2979</x:f>
        <x:v>0</x:v>
      </x:c>
      <x:c r="AJ2979" s="18" t="n">
        <x:f>V2979*INDEX('07 Mode Capacity'!$P$6:$P$17,MATCH("AIR-"&amp;I2979,'07 Mode Capacity'!$C$6:$C$17,0))</x:f>
        <x:v>0</x:v>
      </x:c>
      <x:c r="AK2979" s="18" t="n">
        <x:f>Y2979*INDEX('07 Mode Capacity'!$P$6:$P$17,MATCH("OCEAN-"&amp;I2979,'07 Mode Capacity'!$C$6:$C$17,0))</x:f>
        <x:v>0</x:v>
      </x:c>
      <x:c r="AL2979" s="18" t="n">
        <x:f>AB2979*INDEX('07 Mode Capacity'!$P$6:$P$17,MATCH("LAND-"&amp;I2979,'07 Mode Capacity'!$C$6:$C$17,0))</x:f>
        <x:v>128.5164065988181</x:v>
      </x:c>
      <x:c r="AM2979" s="18" t="n">
        <x:f>AE2979*INDEX('07 Mode Capacity'!$P$6:$P$17,MATCH("INLAND-"&amp;I2979,'07 Mode Capacity'!$C$6:$C$17,0))</x:f>
        <x:v>0</x:v>
      </x:c>
      <x:c r="AN2979" s="18" t="n">
        <x:f>SUM(AJ2979:AM2979)</x:f>
        <x:v>128.5164065988181</x:v>
      </x:c>
      <x:c r="AO2979" s="17" t="n">
        <x:f>IF(N2979=0,1,AN2979/N2979)</x:f>
        <x:v>0.1220478695145471</x:v>
      </x:c>
      <x:c r="AP2979" s="11" t="str">
        <x:f>IF(AO2979&gt;='01 Controls'!$E$16,"PASS","FAIL")</x:f>
        <x:v>FAIL</x:v>
      </x:c>
      <x:c r="AQ2979" s="11" t="str">
        <x:v>UNQUANTIFIED</x:v>
      </x:c>
      <x:c r="AR2979" s="11" t="str">
        <x:v>Position-class planning record; serial item and receiver open</x:v>
      </x:c>
      <x:c r="AS2979" s="26"/>
      <x:c r="AT2979" s="26"/>
    </x:row>
    <x:row r="2980">
      <x:c r="C2980" s="11" t="str">
        <x:v>M4-C-CAG-TNK-20</x:v>
      </x:c>
      <x:c r="D2980" s="11" t="str">
        <x:v>M4</x:v>
      </x:c>
      <x:c r="E2980" s="11" t="str">
        <x:v>Tornado sequence</x:v>
      </x:c>
      <x:c r="F2980" s="11" t="str">
        <x:v>C-CAG</x:v>
      </x:c>
      <x:c r="G2980" s="11" t="str">
        <x:v>Civil access group</x:v>
      </x:c>
      <x:c r="H2980" s="11" t="str">
        <x:v>TNK-20</x:v>
      </x:c>
      <x:c r="I2980" s="19" t="n">
        <x:v>48</x:v>
      </x:c>
      <x:c r="J2980" s="21" t="n">
        <x:v>8</x:v>
      </x:c>
      <x:c r="K2980" s="18" t="n">
        <x:f>'05 Cargo Register'!K292</x:f>
        <x:v>175.5</x:v>
      </x:c>
      <x:c r="L2980" s="18" t="n">
        <x:f>'05 Cargo Register'!N292</x:f>
        <x:v>11</x:v>
      </x:c>
      <x:c r="M2980" s="18" t="n">
        <x:f>'05 Cargo Register'!O292</x:f>
        <x:v>233.75</x:v>
      </x:c>
      <x:c r="N2980" s="18" t="n">
        <x:f>J2980*K2980</x:f>
        <x:v>1404</x:v>
      </x:c>
      <x:c r="O2980" s="18" t="n">
        <x:f>J2980*L2980</x:f>
        <x:v>88</x:v>
      </x:c>
      <x:c r="P2980" s="18" t="n">
        <x:f>J2980*M2980</x:f>
        <x:v>1870</x:v>
      </x:c>
      <x:c r="Q2980" s="22" t="n">
        <x:f>'01 Controls'!$E$28*'02 Cargo Classes'!$M$10</x:f>
        <x:v>0</x:v>
      </x:c>
      <x:c r="R2980" s="22" t="n">
        <x:f>'01 Controls'!$F$28*'02 Cargo Classes'!$N$10</x:f>
        <x:v>0</x:v>
      </x:c>
      <x:c r="S2980" s="22" t="n">
        <x:f>'01 Controls'!$G$28*'02 Cargo Classes'!$O$10</x:f>
        <x:v>0.95</x:v>
      </x:c>
      <x:c r="T2980" s="22" t="n">
        <x:f>'01 Controls'!$H$28*'02 Cargo Classes'!$P$10</x:f>
        <x:v>0</x:v>
      </x:c>
      <x:c r="U2980" s="22" t="n">
        <x:f>SUM(Q2980:T2980)</x:f>
        <x:v>0.95</x:v>
      </x:c>
      <x:c r="V2980" s="18" t="n">
        <x:f>IF(U2980=0,0,N2980*Q2980/U2980)</x:f>
        <x:v>0</x:v>
      </x:c>
      <x:c r="W2980" s="18" t="n">
        <x:f>IF(U2980=0,0,P2980*Q2980/U2980)</x:f>
        <x:v>0</x:v>
      </x:c>
      <x:c r="X2980" s="18" t="n">
        <x:f>MAX(V2980,W2980*'01 Controls'!$E$12)</x:f>
        <x:v>0</x:v>
      </x:c>
      <x:c r="Y2980" s="18" t="n">
        <x:f>IF(U2980=0,0,N2980*R2980/U2980)</x:f>
        <x:v>0</x:v>
      </x:c>
      <x:c r="Z2980" s="18" t="n">
        <x:f>IF(U2980=0,0,P2980*R2980/U2980)</x:f>
        <x:v>0</x:v>
      </x:c>
      <x:c r="AA2980" s="18" t="n">
        <x:f>MAX(Y2980,Z2980*'01 Controls'!$E$13)</x:f>
        <x:v>0</x:v>
      </x:c>
      <x:c r="AB2980" s="18" t="n">
        <x:f>IF(U2980=0,0,N2980*S2980/U2980)</x:f>
        <x:v>1404</x:v>
      </x:c>
      <x:c r="AC2980" s="18" t="n">
        <x:f>IF(U2980=0,0,P2980*S2980/U2980)</x:f>
        <x:v>1870</x:v>
      </x:c>
      <x:c r="AD2980" s="18" t="n">
        <x:f>MAX(AB2980,AC2980*'01 Controls'!$E$14)</x:f>
        <x:v>1404</x:v>
      </x:c>
      <x:c r="AE2980" s="18" t="n">
        <x:f>IF(U2980=0,0,N2980*T2980/U2980)</x:f>
        <x:v>0</x:v>
      </x:c>
      <x:c r="AF2980" s="18" t="n">
        <x:f>IF(U2980=0,0,P2980*T2980/U2980)</x:f>
        <x:v>0</x:v>
      </x:c>
      <x:c r="AG2980" s="18" t="n">
        <x:f>MAX(AE2980,AF2980*'01 Controls'!$E$15)</x:f>
        <x:v>0</x:v>
      </x:c>
      <x:c r="AH2980" s="18" t="n">
        <x:f>SUM(V2980,Y2980,AB2980,AE2980)</x:f>
        <x:v>1404</x:v>
      </x:c>
      <x:c r="AI2980" s="18" t="n">
        <x:f>N2980-AH2980</x:f>
        <x:v>0</x:v>
      </x:c>
      <x:c r="AJ2980" s="18" t="n">
        <x:f>V2980*INDEX('07 Mode Capacity'!$P$6:$P$17,MATCH("AIR-"&amp;I2980,'07 Mode Capacity'!$C$6:$C$17,0))</x:f>
        <x:v>0</x:v>
      </x:c>
      <x:c r="AK2980" s="18" t="n">
        <x:f>Y2980*INDEX('07 Mode Capacity'!$P$6:$P$17,MATCH("OCEAN-"&amp;I2980,'07 Mode Capacity'!$C$6:$C$17,0))</x:f>
        <x:v>0</x:v>
      </x:c>
      <x:c r="AL2980" s="18" t="n">
        <x:f>AB2980*INDEX('07 Mode Capacity'!$P$6:$P$17,MATCH("LAND-"&amp;I2980,'07 Mode Capacity'!$C$6:$C$17,0))</x:f>
        <x:v>171.35520879842414</x:v>
      </x:c>
      <x:c r="AM2980" s="18" t="n">
        <x:f>AE2980*INDEX('07 Mode Capacity'!$P$6:$P$17,MATCH("INLAND-"&amp;I2980,'07 Mode Capacity'!$C$6:$C$17,0))</x:f>
        <x:v>0</x:v>
      </x:c>
      <x:c r="AN2980" s="18" t="n">
        <x:f>SUM(AJ2980:AM2980)</x:f>
        <x:v>171.35520879842414</x:v>
      </x:c>
      <x:c r="AO2980" s="17" t="n">
        <x:f>IF(N2980=0,1,AN2980/N2980)</x:f>
        <x:v>0.12204786951454712</x:v>
      </x:c>
      <x:c r="AP2980" s="11" t="str">
        <x:f>IF(AO2980&gt;='01 Controls'!$E$16,"PASS","FAIL")</x:f>
        <x:v>FAIL</x:v>
      </x:c>
      <x:c r="AQ2980" s="11" t="str">
        <x:v>UNQUANTIFIED</x:v>
      </x:c>
      <x:c r="AR2980" s="11" t="str">
        <x:v>Position-class planning record; serial item and receiver open</x:v>
      </x:c>
      <x:c r="AS2980" s="26"/>
      <x:c r="AT2980" s="26"/>
    </x:row>
    <x:row r="2981">
      <x:c r="C2981" s="11" t="str">
        <x:v>M4-C-CAG-ROL-30</x:v>
      </x:c>
      <x:c r="D2981" s="11" t="str">
        <x:v>M4</x:v>
      </x:c>
      <x:c r="E2981" s="11" t="str">
        <x:v>Tornado sequence</x:v>
      </x:c>
      <x:c r="F2981" s="11" t="str">
        <x:v>C-CAG</x:v>
      </x:c>
      <x:c r="G2981" s="11" t="str">
        <x:v>Civil access group</x:v>
      </x:c>
      <x:c r="H2981" s="11" t="str">
        <x:v>ROL-30</x:v>
      </x:c>
      <x:c r="I2981" s="19" t="n">
        <x:v>48</x:v>
      </x:c>
      <x:c r="J2981" s="21" t="n">
        <x:v>8</x:v>
      </x:c>
      <x:c r="K2981" s="18" t="n">
        <x:f>'05 Cargo Register'!K293</x:f>
        <x:v>263.25</x:v>
      </x:c>
      <x:c r="L2981" s="18" t="n">
        <x:f>'05 Cargo Register'!N293</x:f>
        <x:v>11</x:v>
      </x:c>
      <x:c r="M2981" s="18" t="n">
        <x:f>'05 Cargo Register'!O293</x:f>
        <x:v>701.25</x:v>
      </x:c>
      <x:c r="N2981" s="18" t="n">
        <x:f>J2981*K2981</x:f>
        <x:v>2106</x:v>
      </x:c>
      <x:c r="O2981" s="18" t="n">
        <x:f>J2981*L2981</x:f>
        <x:v>88</x:v>
      </x:c>
      <x:c r="P2981" s="18" t="n">
        <x:f>J2981*M2981</x:f>
        <x:v>5610</x:v>
      </x:c>
      <x:c r="Q2981" s="22" t="n">
        <x:f>'01 Controls'!$E$28*'02 Cargo Classes'!$M$12</x:f>
        <x:v>0</x:v>
      </x:c>
      <x:c r="R2981" s="22" t="n">
        <x:f>'01 Controls'!$F$28*'02 Cargo Classes'!$N$12</x:f>
        <x:v>0</x:v>
      </x:c>
      <x:c r="S2981" s="22" t="n">
        <x:f>'01 Controls'!$G$28*'02 Cargo Classes'!$O$12</x:f>
        <x:v>1.4249999999999998</x:v>
      </x:c>
      <x:c r="T2981" s="22" t="n">
        <x:f>'01 Controls'!$H$28*'02 Cargo Classes'!$P$12</x:f>
        <x:v>0</x:v>
      </x:c>
      <x:c r="U2981" s="22" t="n">
        <x:f>SUM(Q2981:T2981)</x:f>
        <x:v>1.4249999999999998</x:v>
      </x:c>
      <x:c r="V2981" s="18" t="n">
        <x:f>IF(U2981=0,0,N2981*Q2981/U2981)</x:f>
        <x:v>0</x:v>
      </x:c>
      <x:c r="W2981" s="18" t="n">
        <x:f>IF(U2981=0,0,P2981*Q2981/U2981)</x:f>
        <x:v>0</x:v>
      </x:c>
      <x:c r="X2981" s="18" t="n">
        <x:f>MAX(V2981,W2981*'01 Controls'!$E$12)</x:f>
        <x:v>0</x:v>
      </x:c>
      <x:c r="Y2981" s="18" t="n">
        <x:f>IF(U2981=0,0,N2981*R2981/U2981)</x:f>
        <x:v>0</x:v>
      </x:c>
      <x:c r="Z2981" s="18" t="n">
        <x:f>IF(U2981=0,0,P2981*R2981/U2981)</x:f>
        <x:v>0</x:v>
      </x:c>
      <x:c r="AA2981" s="18" t="n">
        <x:f>MAX(Y2981,Z2981*'01 Controls'!$E$13)</x:f>
        <x:v>0</x:v>
      </x:c>
      <x:c r="AB2981" s="18" t="n">
        <x:f>IF(U2981=0,0,N2981*S2981/U2981)</x:f>
        <x:v>2106</x:v>
      </x:c>
      <x:c r="AC2981" s="18" t="n">
        <x:f>IF(U2981=0,0,P2981*S2981/U2981)</x:f>
        <x:v>5610</x:v>
      </x:c>
      <x:c r="AD2981" s="18" t="n">
        <x:f>MAX(AB2981,AC2981*'01 Controls'!$E$14)</x:f>
        <x:v>2106</x:v>
      </x:c>
      <x:c r="AE2981" s="18" t="n">
        <x:f>IF(U2981=0,0,N2981*T2981/U2981)</x:f>
        <x:v>0</x:v>
      </x:c>
      <x:c r="AF2981" s="18" t="n">
        <x:f>IF(U2981=0,0,P2981*T2981/U2981)</x:f>
        <x:v>0</x:v>
      </x:c>
      <x:c r="AG2981" s="18" t="n">
        <x:f>MAX(AE2981,AF2981*'01 Controls'!$E$15)</x:f>
        <x:v>0</x:v>
      </x:c>
      <x:c r="AH2981" s="18" t="n">
        <x:f>SUM(V2981,Y2981,AB2981,AE2981)</x:f>
        <x:v>2106</x:v>
      </x:c>
      <x:c r="AI2981" s="18" t="n">
        <x:f>N2981-AH2981</x:f>
        <x:v>0</x:v>
      </x:c>
      <x:c r="AJ2981" s="18" t="n">
        <x:f>V2981*INDEX('07 Mode Capacity'!$P$6:$P$17,MATCH("AIR-"&amp;I2981,'07 Mode Capacity'!$C$6:$C$17,0))</x:f>
        <x:v>0</x:v>
      </x:c>
      <x:c r="AK2981" s="18" t="n">
        <x:f>Y2981*INDEX('07 Mode Capacity'!$P$6:$P$17,MATCH("OCEAN-"&amp;I2981,'07 Mode Capacity'!$C$6:$C$17,0))</x:f>
        <x:v>0</x:v>
      </x:c>
      <x:c r="AL2981" s="18" t="n">
        <x:f>AB2981*INDEX('07 Mode Capacity'!$P$6:$P$17,MATCH("LAND-"&amp;I2981,'07 Mode Capacity'!$C$6:$C$17,0))</x:f>
        <x:v>257.0328131976362</x:v>
      </x:c>
      <x:c r="AM2981" s="18" t="n">
        <x:f>AE2981*INDEX('07 Mode Capacity'!$P$6:$P$17,MATCH("INLAND-"&amp;I2981,'07 Mode Capacity'!$C$6:$C$17,0))</x:f>
        <x:v>0</x:v>
      </x:c>
      <x:c r="AN2981" s="18" t="n">
        <x:f>SUM(AJ2981:AM2981)</x:f>
        <x:v>257.0328131976362</x:v>
      </x:c>
      <x:c r="AO2981" s="17" t="n">
        <x:f>IF(N2981=0,1,AN2981/N2981)</x:f>
        <x:v>0.1220478695145471</x:v>
      </x:c>
      <x:c r="AP2981" s="11" t="str">
        <x:f>IF(AO2981&gt;='01 Controls'!$E$16,"PASS","FAIL")</x:f>
        <x:v>FAIL</x:v>
      </x:c>
      <x:c r="AQ2981" s="11" t="str">
        <x:v>UNQUANTIFIED</x:v>
      </x:c>
      <x:c r="AR2981" s="11" t="str">
        <x:v>Position-class planning record; serial item and receiver open</x:v>
      </x:c>
      <x:c r="AS2981" s="26"/>
      <x:c r="AT2981" s="26"/>
    </x:row>
    <x:row r="2982">
      <x:c r="C2982" s="11" t="str">
        <x:v>M4-C-CAG-LIN-18</x:v>
      </x:c>
      <x:c r="D2982" s="11" t="str">
        <x:v>M4</x:v>
      </x:c>
      <x:c r="E2982" s="11" t="str">
        <x:v>Tornado sequence</x:v>
      </x:c>
      <x:c r="F2982" s="11" t="str">
        <x:v>C-CAG</x:v>
      </x:c>
      <x:c r="G2982" s="11" t="str">
        <x:v>Civil access group</x:v>
      </x:c>
      <x:c r="H2982" s="11" t="str">
        <x:v>LIN-18</x:v>
      </x:c>
      <x:c r="I2982" s="19" t="n">
        <x:v>72</x:v>
      </x:c>
      <x:c r="J2982" s="21" t="n">
        <x:v>8</x:v>
      </x:c>
      <x:c r="K2982" s="18" t="n">
        <x:f>'05 Cargo Register'!K294</x:f>
        <x:v>87.75</x:v>
      </x:c>
      <x:c r="L2982" s="18" t="n">
        <x:f>'05 Cargo Register'!N294</x:f>
        <x:v>7</x:v>
      </x:c>
      <x:c r="M2982" s="18" t="n">
        <x:f>'05 Cargo Register'!O294</x:f>
        <x:v>308</x:v>
      </x:c>
      <x:c r="N2982" s="18" t="n">
        <x:f>J2982*K2982</x:f>
        <x:v>702</x:v>
      </x:c>
      <x:c r="O2982" s="18" t="n">
        <x:f>J2982*L2982</x:f>
        <x:v>56</x:v>
      </x:c>
      <x:c r="P2982" s="18" t="n">
        <x:f>J2982*M2982</x:f>
        <x:v>2464</x:v>
      </x:c>
      <x:c r="Q2982" s="22" t="n">
        <x:f>'01 Controls'!$E$28*'02 Cargo Classes'!$M$13</x:f>
        <x:v>0</x:v>
      </x:c>
      <x:c r="R2982" s="22" t="n">
        <x:f>'01 Controls'!$F$28*'02 Cargo Classes'!$N$13</x:f>
        <x:v>0</x:v>
      </x:c>
      <x:c r="S2982" s="22" t="n">
        <x:f>'01 Controls'!$G$28*'02 Cargo Classes'!$O$13</x:f>
        <x:v>0.95</x:v>
      </x:c>
      <x:c r="T2982" s="22" t="n">
        <x:f>'01 Controls'!$H$28*'02 Cargo Classes'!$P$13</x:f>
        <x:v>0</x:v>
      </x:c>
      <x:c r="U2982" s="22" t="n">
        <x:f>SUM(Q2982:T2982)</x:f>
        <x:v>0.95</x:v>
      </x:c>
      <x:c r="V2982" s="18" t="n">
        <x:f>IF(U2982=0,0,N2982*Q2982/U2982)</x:f>
        <x:v>0</x:v>
      </x:c>
      <x:c r="W2982" s="18" t="n">
        <x:f>IF(U2982=0,0,P2982*Q2982/U2982)</x:f>
        <x:v>0</x:v>
      </x:c>
      <x:c r="X2982" s="18" t="n">
        <x:f>MAX(V2982,W2982*'01 Controls'!$E$12)</x:f>
        <x:v>0</x:v>
      </x:c>
      <x:c r="Y2982" s="18" t="n">
        <x:f>IF(U2982=0,0,N2982*R2982/U2982)</x:f>
        <x:v>0</x:v>
      </x:c>
      <x:c r="Z2982" s="18" t="n">
        <x:f>IF(U2982=0,0,P2982*R2982/U2982)</x:f>
        <x:v>0</x:v>
      </x:c>
      <x:c r="AA2982" s="18" t="n">
        <x:f>MAX(Y2982,Z2982*'01 Controls'!$E$13)</x:f>
        <x:v>0</x:v>
      </x:c>
      <x:c r="AB2982" s="18" t="n">
        <x:f>IF(U2982=0,0,N2982*S2982/U2982)</x:f>
        <x:v>702</x:v>
      </x:c>
      <x:c r="AC2982" s="18" t="n">
        <x:f>IF(U2982=0,0,P2982*S2982/U2982)</x:f>
        <x:v>2464</x:v>
      </x:c>
      <x:c r="AD2982" s="18" t="n">
        <x:f>MAX(AB2982,AC2982*'01 Controls'!$E$14)</x:f>
        <x:v>702</x:v>
      </x:c>
      <x:c r="AE2982" s="18" t="n">
        <x:f>IF(U2982=0,0,N2982*T2982/U2982)</x:f>
        <x:v>0</x:v>
      </x:c>
      <x:c r="AF2982" s="18" t="n">
        <x:f>IF(U2982=0,0,P2982*T2982/U2982)</x:f>
        <x:v>0</x:v>
      </x:c>
      <x:c r="AG2982" s="18" t="n">
        <x:f>MAX(AE2982,AF2982*'01 Controls'!$E$15)</x:f>
        <x:v>0</x:v>
      </x:c>
      <x:c r="AH2982" s="18" t="n">
        <x:f>SUM(V2982,Y2982,AB2982,AE2982)</x:f>
        <x:v>702</x:v>
      </x:c>
      <x:c r="AI2982" s="18" t="n">
        <x:f>N2982-AH2982</x:f>
        <x:v>0</x:v>
      </x:c>
      <x:c r="AJ2982" s="18" t="n">
        <x:f>V2982*INDEX('07 Mode Capacity'!$P$6:$P$17,MATCH("AIR-"&amp;I2982,'07 Mode Capacity'!$C$6:$C$17,0))</x:f>
        <x:v>0</x:v>
      </x:c>
      <x:c r="AK2982" s="18" t="n">
        <x:f>Y2982*INDEX('07 Mode Capacity'!$P$6:$P$17,MATCH("OCEAN-"&amp;I2982,'07 Mode Capacity'!$C$6:$C$17,0))</x:f>
        <x:v>0</x:v>
      </x:c>
      <x:c r="AL2982" s="18" t="n">
        <x:f>AB2982*INDEX('07 Mode Capacity'!$P$6:$P$17,MATCH("LAND-"&amp;I2982,'07 Mode Capacity'!$C$6:$C$17,0))</x:f>
        <x:v>501.93717779567714</x:v>
      </x:c>
      <x:c r="AM2982" s="18" t="n">
        <x:f>AE2982*INDEX('07 Mode Capacity'!$P$6:$P$17,MATCH("INLAND-"&amp;I2982,'07 Mode Capacity'!$C$6:$C$17,0))</x:f>
        <x:v>0</x:v>
      </x:c>
      <x:c r="AN2982" s="18" t="n">
        <x:f>SUM(AJ2982:AM2982)</x:f>
        <x:v>501.93717779567714</x:v>
      </x:c>
      <x:c r="AO2982" s="17" t="n">
        <x:f>IF(N2982=0,1,AN2982/N2982)</x:f>
        <x:v>0.7150102247801668</x:v>
      </x:c>
      <x:c r="AP2982" s="11" t="str">
        <x:f>IF(AO2982&gt;='01 Controls'!$E$16,"PASS","FAIL")</x:f>
        <x:v>FAIL</x:v>
      </x:c>
      <x:c r="AQ2982" s="11" t="str">
        <x:v>UNQUANTIFIED</x:v>
      </x:c>
      <x:c r="AR2982" s="11" t="str">
        <x:v>Position-class planning record; serial item and receiver open</x:v>
      </x:c>
      <x:c r="AS2982" s="26"/>
      <x:c r="AT2982" s="26"/>
    </x:row>
    <x:row r="2983">
      <x:c r="C2983" s="11" t="str">
        <x:v>M4-C-CAG-BLK-08</x:v>
      </x:c>
      <x:c r="D2983" s="11" t="str">
        <x:v>M4</x:v>
      </x:c>
      <x:c r="E2983" s="11" t="str">
        <x:v>Tornado sequence</x:v>
      </x:c>
      <x:c r="F2983" s="11" t="str">
        <x:v>C-CAG</x:v>
      </x:c>
      <x:c r="G2983" s="11" t="str">
        <x:v>Civil access group</x:v>
      </x:c>
      <x:c r="H2983" s="11" t="str">
        <x:v>BLK-08</x:v>
      </x:c>
      <x:c r="I2983" s="19" t="n">
        <x:v>48</x:v>
      </x:c>
      <x:c r="J2983" s="21" t="n">
        <x:v>8</x:v>
      </x:c>
      <x:c r="K2983" s="18" t="n">
        <x:f>'05 Cargo Register'!K295</x:f>
        <x:v>745.875</x:v>
      </x:c>
      <x:c r="L2983" s="18" t="n">
        <x:f>'05 Cargo Register'!N295</x:f>
        <x:v>117</x:v>
      </x:c>
      <x:c r="M2983" s="18" t="n">
        <x:f>'05 Cargo Register'!O295</x:f>
        <x:v>5967</x:v>
      </x:c>
      <x:c r="N2983" s="18" t="n">
        <x:f>J2983*K2983</x:f>
        <x:v>5967</x:v>
      </x:c>
      <x:c r="O2983" s="18" t="n">
        <x:f>J2983*L2983</x:f>
        <x:v>936</x:v>
      </x:c>
      <x:c r="P2983" s="18" t="n">
        <x:f>J2983*M2983</x:f>
        <x:v>47736</x:v>
      </x:c>
      <x:c r="Q2983" s="22" t="n">
        <x:f>'01 Controls'!$E$28*'02 Cargo Classes'!$M$14</x:f>
        <x:v>0.05</x:v>
      </x:c>
      <x:c r="R2983" s="22" t="n">
        <x:f>'01 Controls'!$F$28*'02 Cargo Classes'!$N$14</x:f>
        <x:v>0</x:v>
      </x:c>
      <x:c r="S2983" s="22" t="n">
        <x:f>'01 Controls'!$G$28*'02 Cargo Classes'!$O$14</x:f>
        <x:v>0.95</x:v>
      </x:c>
      <x:c r="T2983" s="22" t="n">
        <x:f>'01 Controls'!$H$28*'02 Cargo Classes'!$P$14</x:f>
        <x:v>0</x:v>
      </x:c>
      <x:c r="U2983" s="22" t="n">
        <x:f>SUM(Q2983:T2983)</x:f>
        <x:v>1</x:v>
      </x:c>
      <x:c r="V2983" s="18" t="n">
        <x:f>IF(U2983=0,0,N2983*Q2983/U2983)</x:f>
        <x:v>298.35</x:v>
      </x:c>
      <x:c r="W2983" s="18" t="n">
        <x:f>IF(U2983=0,0,P2983*Q2983/U2983)</x:f>
        <x:v>2386.8</x:v>
      </x:c>
      <x:c r="X2983" s="18" t="n">
        <x:f>MAX(V2983,W2983*'01 Controls'!$E$12)</x:f>
        <x:v>596.7</x:v>
      </x:c>
      <x:c r="Y2983" s="18" t="n">
        <x:f>IF(U2983=0,0,N2983*R2983/U2983)</x:f>
        <x:v>0</x:v>
      </x:c>
      <x:c r="Z2983" s="18" t="n">
        <x:f>IF(U2983=0,0,P2983*R2983/U2983)</x:f>
        <x:v>0</x:v>
      </x:c>
      <x:c r="AA2983" s="18" t="n">
        <x:f>MAX(Y2983,Z2983*'01 Controls'!$E$13)</x:f>
        <x:v>0</x:v>
      </x:c>
      <x:c r="AB2983" s="18" t="n">
        <x:f>IF(U2983=0,0,N2983*S2983/U2983)</x:f>
        <x:v>5668.65</x:v>
      </x:c>
      <x:c r="AC2983" s="18" t="n">
        <x:f>IF(U2983=0,0,P2983*S2983/U2983)</x:f>
        <x:v>45349.2</x:v>
      </x:c>
      <x:c r="AD2983" s="18" t="n">
        <x:f>MAX(AB2983,AC2983*'01 Controls'!$E$14)</x:f>
        <x:v>9069.84</x:v>
      </x:c>
      <x:c r="AE2983" s="18" t="n">
        <x:f>IF(U2983=0,0,N2983*T2983/U2983)</x:f>
        <x:v>0</x:v>
      </x:c>
      <x:c r="AF2983" s="18" t="n">
        <x:f>IF(U2983=0,0,P2983*T2983/U2983)</x:f>
        <x:v>0</x:v>
      </x:c>
      <x:c r="AG2983" s="18" t="n">
        <x:f>MAX(AE2983,AF2983*'01 Controls'!$E$15)</x:f>
        <x:v>0</x:v>
      </x:c>
      <x:c r="AH2983" s="18" t="n">
        <x:f>SUM(V2983,Y2983,AB2983,AE2983)</x:f>
        <x:v>5967</x:v>
      </x:c>
      <x:c r="AI2983" s="18" t="n">
        <x:f>N2983-AH2983</x:f>
        <x:v>0</x:v>
      </x:c>
      <x:c r="AJ2983" s="18" t="n">
        <x:f>V2983*INDEX('07 Mode Capacity'!$P$6:$P$17,MATCH("AIR-"&amp;I2983,'07 Mode Capacity'!$C$6:$C$17,0))</x:f>
        <x:v>83.63814365061046</x:v>
      </x:c>
      <x:c r="AK2983" s="18" t="n">
        <x:f>Y2983*INDEX('07 Mode Capacity'!$P$6:$P$17,MATCH("OCEAN-"&amp;I2983,'07 Mode Capacity'!$C$6:$C$17,0))</x:f>
        <x:v>0</x:v>
      </x:c>
      <x:c r="AL2983" s="18" t="n">
        <x:f>AB2983*INDEX('07 Mode Capacity'!$P$6:$P$17,MATCH("LAND-"&amp;I2983,'07 Mode Capacity'!$C$6:$C$17,0))</x:f>
        <x:v>691.8466555236374</x:v>
      </x:c>
      <x:c r="AM2983" s="18" t="n">
        <x:f>AE2983*INDEX('07 Mode Capacity'!$P$6:$P$17,MATCH("INLAND-"&amp;I2983,'07 Mode Capacity'!$C$6:$C$17,0))</x:f>
        <x:v>0</x:v>
      </x:c>
      <x:c r="AN2983" s="18" t="n">
        <x:f>SUM(AJ2983:AM2983)</x:f>
        <x:v>775.4847991742479</x:v>
      </x:c>
      <x:c r="AO2983" s="17" t="n">
        <x:f>IF(N2983=0,1,AN2983/N2983)</x:f>
        <x:v>0.12996225895328437</x:v>
      </x:c>
      <x:c r="AP2983" s="11" t="str">
        <x:f>IF(AO2983&gt;='01 Controls'!$E$16,"PASS","FAIL")</x:f>
        <x:v>FAIL</x:v>
      </x:c>
      <x:c r="AQ2983" s="11" t="str">
        <x:v>UNQUANTIFIED</x:v>
      </x:c>
      <x:c r="AR2983" s="11" t="str">
        <x:v>Position-class planning record; serial item and receiver open</x:v>
      </x:c>
      <x:c r="AS2983" s="26"/>
      <x:c r="AT2983" s="26"/>
    </x:row>
    <x:row r="2984">
      <x:c r="C2984" s="11" t="str">
        <x:v>M4-C-DTG-APL-45</x:v>
      </x:c>
      <x:c r="D2984" s="11" t="str">
        <x:v>M4</x:v>
      </x:c>
      <x:c r="E2984" s="11" t="str">
        <x:v>Tornado sequence</x:v>
      </x:c>
      <x:c r="F2984" s="11" t="str">
        <x:v>C-DTG</x:v>
      </x:c>
      <x:c r="G2984" s="11" t="str">
        <x:v>Displacement transition group</x:v>
      </x:c>
      <x:c r="H2984" s="11" t="str">
        <x:v>APL-45</x:v>
      </x:c>
      <x:c r="I2984" s="19" t="n">
        <x:v>24</x:v>
      </x:c>
      <x:c r="J2984" s="21" t="n">
        <x:v>8</x:v>
      </x:c>
      <x:c r="K2984" s="18" t="n">
        <x:f>'05 Cargo Register'!K296</x:f>
        <x:v>175.5</x:v>
      </x:c>
      <x:c r="L2984" s="18" t="n">
        <x:f>'05 Cargo Register'!N296</x:f>
        <x:v>46</x:v>
      </x:c>
      <x:c r="M2984" s="18" t="n">
        <x:f>'05 Cargo Register'!O296</x:f>
        <x:v>345</x:v>
      </x:c>
      <x:c r="N2984" s="18" t="n">
        <x:f>J2984*K2984</x:f>
        <x:v>1404</x:v>
      </x:c>
      <x:c r="O2984" s="18" t="n">
        <x:f>J2984*L2984</x:f>
        <x:v>368</x:v>
      </x:c>
      <x:c r="P2984" s="18" t="n">
        <x:f>J2984*M2984</x:f>
        <x:v>2760</x:v>
      </x:c>
      <x:c r="Q2984" s="22" t="n">
        <x:f>'01 Controls'!$E$28*'02 Cargo Classes'!$M$6</x:f>
        <x:v>0.15000000000000002</x:v>
      </x:c>
      <x:c r="R2984" s="22" t="n">
        <x:f>'01 Controls'!$F$28*'02 Cargo Classes'!$N$6</x:f>
        <x:v>0</x:v>
      </x:c>
      <x:c r="S2984" s="22" t="n">
        <x:f>'01 Controls'!$G$28*'02 Cargo Classes'!$O$6</x:f>
        <x:v>0.95</x:v>
      </x:c>
      <x:c r="T2984" s="22" t="n">
        <x:f>'01 Controls'!$H$28*'02 Cargo Classes'!$P$6</x:f>
        <x:v>0</x:v>
      </x:c>
      <x:c r="U2984" s="22" t="n">
        <x:f>SUM(Q2984:T2984)</x:f>
        <x:v>1.1</x:v>
      </x:c>
      <x:c r="V2984" s="18" t="n">
        <x:f>IF(U2984=0,0,N2984*Q2984/U2984)</x:f>
        <x:v>191.45454545454547</x:v>
      </x:c>
      <x:c r="W2984" s="18" t="n">
        <x:f>IF(U2984=0,0,P2984*Q2984/U2984)</x:f>
        <x:v>376.3636363636364</x:v>
      </x:c>
      <x:c r="X2984" s="18" t="n">
        <x:f>MAX(V2984,W2984*'01 Controls'!$E$12)</x:f>
        <x:v>191.45454545454547</x:v>
      </x:c>
      <x:c r="Y2984" s="18" t="n">
        <x:f>IF(U2984=0,0,N2984*R2984/U2984)</x:f>
        <x:v>0</x:v>
      </x:c>
      <x:c r="Z2984" s="18" t="n">
        <x:f>IF(U2984=0,0,P2984*R2984/U2984)</x:f>
        <x:v>0</x:v>
      </x:c>
      <x:c r="AA2984" s="18" t="n">
        <x:f>MAX(Y2984,Z2984*'01 Controls'!$E$13)</x:f>
        <x:v>0</x:v>
      </x:c>
      <x:c r="AB2984" s="18" t="n">
        <x:f>IF(U2984=0,0,N2984*S2984/U2984)</x:f>
        <x:v>1212.5454545454545</x:v>
      </x:c>
      <x:c r="AC2984" s="18" t="n">
        <x:f>IF(U2984=0,0,P2984*S2984/U2984)</x:f>
        <x:v>2383.6363636363635</x:v>
      </x:c>
      <x:c r="AD2984" s="18" t="n">
        <x:f>MAX(AB2984,AC2984*'01 Controls'!$E$14)</x:f>
        <x:v>1212.5454545454545</x:v>
      </x:c>
      <x:c r="AE2984" s="18" t="n">
        <x:f>IF(U2984=0,0,N2984*T2984/U2984)</x:f>
        <x:v>0</x:v>
      </x:c>
      <x:c r="AF2984" s="18" t="n">
        <x:f>IF(U2984=0,0,P2984*T2984/U2984)</x:f>
        <x:v>0</x:v>
      </x:c>
      <x:c r="AG2984" s="18" t="n">
        <x:f>MAX(AE2984,AF2984*'01 Controls'!$E$15)</x:f>
        <x:v>0</x:v>
      </x:c>
      <x:c r="AH2984" s="18" t="n">
        <x:f>SUM(V2984,Y2984,AB2984,AE2984)</x:f>
        <x:v>1404</x:v>
      </x:c>
      <x:c r="AI2984" s="18" t="n">
        <x:f>N2984-AH2984</x:f>
        <x:v>0</x:v>
      </x:c>
      <x:c r="AJ2984" s="18" t="n">
        <x:f>V2984*INDEX('07 Mode Capacity'!$P$6:$P$17,MATCH("AIR-"&amp;I2984,'07 Mode Capacity'!$C$6:$C$17,0))</x:f>
        <x:v>38.84882062442357</x:v>
      </x:c>
      <x:c r="AK2984" s="18" t="n">
        <x:f>Y2984*INDEX('07 Mode Capacity'!$P$6:$P$17,MATCH("OCEAN-"&amp;I2984,'07 Mode Capacity'!$C$6:$C$17,0))</x:f>
        <x:v>0</x:v>
      </x:c>
      <x:c r="AL2984" s="18" t="n">
        <x:f>AB2984*INDEX('07 Mode Capacity'!$P$6:$P$17,MATCH("LAND-"&amp;I2984,'07 Mode Capacity'!$C$6:$C$17,0))</x:f>
        <x:v>463.79975705821465</x:v>
      </x:c>
      <x:c r="AM2984" s="18" t="n">
        <x:f>AE2984*INDEX('07 Mode Capacity'!$P$6:$P$17,MATCH("INLAND-"&amp;I2984,'07 Mode Capacity'!$C$6:$C$17,0))</x:f>
        <x:v>0</x:v>
      </x:c>
      <x:c r="AN2984" s="18" t="n">
        <x:f>SUM(AJ2984:AM2984)</x:f>
        <x:v>502.64857768263823</x:v>
      </x:c>
      <x:c r="AO2984" s="17" t="n">
        <x:f>IF(N2984=0,1,AN2984/N2984)</x:f>
        <x:v>0.35801180746626654</x:v>
      </x:c>
      <x:c r="AP2984" s="11" t="str">
        <x:f>IF(AO2984&gt;='01 Controls'!$E$16,"PASS","FAIL")</x:f>
        <x:v>FAIL</x:v>
      </x:c>
      <x:c r="AQ2984" s="11" t="str">
        <x:v>UNQUANTIFIED</x:v>
      </x:c>
      <x:c r="AR2984" s="11" t="str">
        <x:v>Position-class planning record; serial item and receiver open</x:v>
      </x:c>
      <x:c r="AS2984" s="26"/>
      <x:c r="AT2984" s="26"/>
    </x:row>
    <x:row r="2985">
      <x:c r="C2985" s="11" t="str">
        <x:v>M4-C-DTG-ISO-18</x:v>
      </x:c>
      <x:c r="D2985" s="11" t="str">
        <x:v>M4</x:v>
      </x:c>
      <x:c r="E2985" s="11" t="str">
        <x:v>Tornado sequence</x:v>
      </x:c>
      <x:c r="F2985" s="11" t="str">
        <x:v>C-DTG</x:v>
      </x:c>
      <x:c r="G2985" s="11" t="str">
        <x:v>Displacement transition group</x:v>
      </x:c>
      <x:c r="H2985" s="11" t="str">
        <x:v>ISO-18</x:v>
      </x:c>
      <x:c r="I2985" s="19" t="n">
        <x:v>48</x:v>
      </x:c>
      <x:c r="J2985" s="21" t="n">
        <x:v>8</x:v>
      </x:c>
      <x:c r="K2985" s="18" t="n">
        <x:f>'05 Cargo Register'!K297</x:f>
        <x:v>438.75</x:v>
      </x:c>
      <x:c r="L2985" s="18" t="n">
        <x:f>'05 Cargo Register'!N297</x:f>
        <x:v>29</x:v>
      </x:c>
      <x:c r="M2985" s="18" t="n">
        <x:f>'05 Cargo Register'!O297</x:f>
        <x:v>765.6</x:v>
      </x:c>
      <x:c r="N2985" s="18" t="n">
        <x:f>J2985*K2985</x:f>
        <x:v>3510</x:v>
      </x:c>
      <x:c r="O2985" s="18" t="n">
        <x:f>J2985*L2985</x:f>
        <x:v>232</x:v>
      </x:c>
      <x:c r="P2985" s="18" t="n">
        <x:f>J2985*M2985</x:f>
        <x:v>6124.8</x:v>
      </x:c>
      <x:c r="Q2985" s="22" t="n">
        <x:f>'01 Controls'!$E$28*'02 Cargo Classes'!$M$7</x:f>
        <x:v>0.010000000000000002</x:v>
      </x:c>
      <x:c r="R2985" s="22" t="n">
        <x:f>'01 Controls'!$F$28*'02 Cargo Classes'!$N$7</x:f>
        <x:v>0</x:v>
      </x:c>
      <x:c r="S2985" s="22" t="n">
        <x:f>'01 Controls'!$G$28*'02 Cargo Classes'!$O$7</x:f>
        <x:v>1.14</x:v>
      </x:c>
      <x:c r="T2985" s="22" t="n">
        <x:f>'01 Controls'!$H$28*'02 Cargo Classes'!$P$7</x:f>
        <x:v>0</x:v>
      </x:c>
      <x:c r="U2985" s="22" t="n">
        <x:f>SUM(Q2985:T2985)</x:f>
        <x:v>1.15</x:v>
      </x:c>
      <x:c r="V2985" s="18" t="n">
        <x:f>IF(U2985=0,0,N2985*Q2985/U2985)</x:f>
        <x:v>30.521739130434792</x:v>
      </x:c>
      <x:c r="W2985" s="18" t="n">
        <x:f>IF(U2985=0,0,P2985*Q2985/U2985)</x:f>
        <x:v>53.25913043478262</x:v>
      </x:c>
      <x:c r="X2985" s="18" t="n">
        <x:f>MAX(V2985,W2985*'01 Controls'!$E$12)</x:f>
        <x:v>30.521739130434792</x:v>
      </x:c>
      <x:c r="Y2985" s="18" t="n">
        <x:f>IF(U2985=0,0,N2985*R2985/U2985)</x:f>
        <x:v>0</x:v>
      </x:c>
      <x:c r="Z2985" s="18" t="n">
        <x:f>IF(U2985=0,0,P2985*R2985/U2985)</x:f>
        <x:v>0</x:v>
      </x:c>
      <x:c r="AA2985" s="18" t="n">
        <x:f>MAX(Y2985,Z2985*'01 Controls'!$E$13)</x:f>
        <x:v>0</x:v>
      </x:c>
      <x:c r="AB2985" s="18" t="n">
        <x:f>IF(U2985=0,0,N2985*S2985/U2985)</x:f>
        <x:v>3479.478260869565</x:v>
      </x:c>
      <x:c r="AC2985" s="18" t="n">
        <x:f>IF(U2985=0,0,P2985*S2985/U2985)</x:f>
        <x:v>6071.540869565218</x:v>
      </x:c>
      <x:c r="AD2985" s="18" t="n">
        <x:f>MAX(AB2985,AC2985*'01 Controls'!$E$14)</x:f>
        <x:v>3479.478260869565</x:v>
      </x:c>
      <x:c r="AE2985" s="18" t="n">
        <x:f>IF(U2985=0,0,N2985*T2985/U2985)</x:f>
        <x:v>0</x:v>
      </x:c>
      <x:c r="AF2985" s="18" t="n">
        <x:f>IF(U2985=0,0,P2985*T2985/U2985)</x:f>
        <x:v>0</x:v>
      </x:c>
      <x:c r="AG2985" s="18" t="n">
        <x:f>MAX(AE2985,AF2985*'01 Controls'!$E$15)</x:f>
        <x:v>0</x:v>
      </x:c>
      <x:c r="AH2985" s="18" t="n">
        <x:f>SUM(V2985,Y2985,AB2985,AE2985)</x:f>
        <x:v>3510</x:v>
      </x:c>
      <x:c r="AI2985" s="18" t="n">
        <x:f>N2985-AH2985</x:f>
        <x:v>0</x:v>
      </x:c>
      <x:c r="AJ2985" s="18" t="n">
        <x:f>V2985*INDEX('07 Mode Capacity'!$P$6:$P$17,MATCH("AIR-"&amp;I2985,'07 Mode Capacity'!$C$6:$C$17,0))</x:f>
        <x:v>8.5563318312645</x:v>
      </x:c>
      <x:c r="AK2985" s="18" t="n">
        <x:f>Y2985*INDEX('07 Mode Capacity'!$P$6:$P$17,MATCH("OCEAN-"&amp;I2985,'07 Mode Capacity'!$C$6:$C$17,0))</x:f>
        <x:v>0</x:v>
      </x:c>
      <x:c r="AL2985" s="18" t="n">
        <x:f>AB2985*INDEX('07 Mode Capacity'!$P$6:$P$17,MATCH("LAND-"&amp;I2985,'07 Mode Capacity'!$C$6:$C$17,0))</x:f>
        <x:v>424.66290876131194</x:v>
      </x:c>
      <x:c r="AM2985" s="18" t="n">
        <x:f>AE2985*INDEX('07 Mode Capacity'!$P$6:$P$17,MATCH("INLAND-"&amp;I2985,'07 Mode Capacity'!$C$6:$C$17,0))</x:f>
        <x:v>0</x:v>
      </x:c>
      <x:c r="AN2985" s="18" t="n">
        <x:f>SUM(AJ2985:AM2985)</x:f>
        <x:v>433.21924059257645</x:v>
      </x:c>
      <x:c r="AO2985" s="17" t="n">
        <x:f>IF(N2985=0,1,AN2985/N2985)</x:f>
        <x:v>0.1234242850691101</x:v>
      </x:c>
      <x:c r="AP2985" s="11" t="str">
        <x:f>IF(AO2985&gt;='01 Controls'!$E$16,"PASS","FAIL")</x:f>
        <x:v>FAIL</x:v>
      </x:c>
      <x:c r="AQ2985" s="11" t="str">
        <x:v>UNQUANTIFIED</x:v>
      </x:c>
      <x:c r="AR2985" s="11" t="str">
        <x:v>Position-class planning record; serial item and receiver open</x:v>
      </x:c>
      <x:c r="AS2985" s="26"/>
      <x:c r="AT2985" s="26"/>
    </x:row>
    <x:row r="2986">
      <x:c r="C2986" s="11" t="str">
        <x:v>M4-C-DTG-COL-12</x:v>
      </x:c>
      <x:c r="D2986" s="11" t="str">
        <x:v>M4</x:v>
      </x:c>
      <x:c r="E2986" s="11" t="str">
        <x:v>Tornado sequence</x:v>
      </x:c>
      <x:c r="F2986" s="11" t="str">
        <x:v>C-DTG</x:v>
      </x:c>
      <x:c r="G2986" s="11" t="str">
        <x:v>Displacement transition group</x:v>
      </x:c>
      <x:c r="H2986" s="11" t="str">
        <x:v>COL-12</x:v>
      </x:c>
      <x:c r="I2986" s="19" t="n">
        <x:v>24</x:v>
      </x:c>
      <x:c r="J2986" s="21" t="n">
        <x:v>8</x:v>
      </x:c>
      <x:c r="K2986" s="18" t="n">
        <x:f>'05 Cargo Register'!K298</x:f>
        <x:v>175.5</x:v>
      </x:c>
      <x:c r="L2986" s="18" t="n">
        <x:f>'05 Cargo Register'!N298</x:f>
        <x:v>19</x:v>
      </x:c>
      <x:c r="M2986" s="18" t="n">
        <x:f>'05 Cargo Register'!O298</x:f>
        <x:v>501.6</x:v>
      </x:c>
      <x:c r="N2986" s="18" t="n">
        <x:f>J2986*K2986</x:f>
        <x:v>1404</x:v>
      </x:c>
      <x:c r="O2986" s="18" t="n">
        <x:f>J2986*L2986</x:f>
        <x:v>152</x:v>
      </x:c>
      <x:c r="P2986" s="18" t="n">
        <x:f>J2986*M2986</x:f>
        <x:v>4012.8</x:v>
      </x:c>
      <x:c r="Q2986" s="22" t="n">
        <x:f>'01 Controls'!$E$28*'02 Cargo Classes'!$M$8</x:f>
        <x:v>0.1</x:v>
      </x:c>
      <x:c r="R2986" s="22" t="n">
        <x:f>'01 Controls'!$F$28*'02 Cargo Classes'!$N$8</x:f>
        <x:v>0</x:v>
      </x:c>
      <x:c r="S2986" s="22" t="n">
        <x:f>'01 Controls'!$G$28*'02 Cargo Classes'!$O$8</x:f>
        <x:v>1.14</x:v>
      </x:c>
      <x:c r="T2986" s="22" t="n">
        <x:f>'01 Controls'!$H$28*'02 Cargo Classes'!$P$8</x:f>
        <x:v>0</x:v>
      </x:c>
      <x:c r="U2986" s="22" t="n">
        <x:f>SUM(Q2986:T2986)</x:f>
        <x:v>1.24</x:v>
      </x:c>
      <x:c r="V2986" s="18" t="n">
        <x:f>IF(U2986=0,0,N2986*Q2986/U2986)</x:f>
        <x:v>113.22580645161291</x:v>
      </x:c>
      <x:c r="W2986" s="18" t="n">
        <x:f>IF(U2986=0,0,P2986*Q2986/U2986)</x:f>
        <x:v>323.61290322580646</x:v>
      </x:c>
      <x:c r="X2986" s="18" t="n">
        <x:f>MAX(V2986,W2986*'01 Controls'!$E$12)</x:f>
        <x:v>113.22580645161291</x:v>
      </x:c>
      <x:c r="Y2986" s="18" t="n">
        <x:f>IF(U2986=0,0,N2986*R2986/U2986)</x:f>
        <x:v>0</x:v>
      </x:c>
      <x:c r="Z2986" s="18" t="n">
        <x:f>IF(U2986=0,0,P2986*R2986/U2986)</x:f>
        <x:v>0</x:v>
      </x:c>
      <x:c r="AA2986" s="18" t="n">
        <x:f>MAX(Y2986,Z2986*'01 Controls'!$E$13)</x:f>
        <x:v>0</x:v>
      </x:c>
      <x:c r="AB2986" s="18" t="n">
        <x:f>IF(U2986=0,0,N2986*S2986/U2986)</x:f>
        <x:v>1290.774193548387</x:v>
      </x:c>
      <x:c r="AC2986" s="18" t="n">
        <x:f>IF(U2986=0,0,P2986*S2986/U2986)</x:f>
        <x:v>3689.1870967741934</x:v>
      </x:c>
      <x:c r="AD2986" s="18" t="n">
        <x:f>MAX(AB2986,AC2986*'01 Controls'!$E$14)</x:f>
        <x:v>1290.774193548387</x:v>
      </x:c>
      <x:c r="AE2986" s="18" t="n">
        <x:f>IF(U2986=0,0,N2986*T2986/U2986)</x:f>
        <x:v>0</x:v>
      </x:c>
      <x:c r="AF2986" s="18" t="n">
        <x:f>IF(U2986=0,0,P2986*T2986/U2986)</x:f>
        <x:v>0</x:v>
      </x:c>
      <x:c r="AG2986" s="18" t="n">
        <x:f>MAX(AE2986,AF2986*'01 Controls'!$E$15)</x:f>
        <x:v>0</x:v>
      </x:c>
      <x:c r="AH2986" s="18" t="n">
        <x:f>SUM(V2986,Y2986,AB2986,AE2986)</x:f>
        <x:v>1404</x:v>
      </x:c>
      <x:c r="AI2986" s="18" t="n">
        <x:f>N2986-AH2986</x:f>
        <x:v>0</x:v>
      </x:c>
      <x:c r="AJ2986" s="18" t="n">
        <x:f>V2986*INDEX('07 Mode Capacity'!$P$6:$P$17,MATCH("AIR-"&amp;I2986,'07 Mode Capacity'!$C$6:$C$17,0))</x:f>
        <x:v>22.97510897143329</x:v>
      </x:c>
      <x:c r="AK2986" s="18" t="n">
        <x:f>Y2986*INDEX('07 Mode Capacity'!$P$6:$P$17,MATCH("OCEAN-"&amp;I2986,'07 Mode Capacity'!$C$6:$C$17,0))</x:f>
        <x:v>0</x:v>
      </x:c>
      <x:c r="AL2986" s="18" t="n">
        <x:f>AB2986*INDEX('07 Mode Capacity'!$P$6:$P$17,MATCH("LAND-"&amp;I2986,'07 Mode Capacity'!$C$6:$C$17,0))</x:f>
        <x:v>493.72232202971236</x:v>
      </x:c>
      <x:c r="AM2986" s="18" t="n">
        <x:f>AE2986*INDEX('07 Mode Capacity'!$P$6:$P$17,MATCH("INLAND-"&amp;I2986,'07 Mode Capacity'!$C$6:$C$17,0))</x:f>
        <x:v>0</x:v>
      </x:c>
      <x:c r="AN2986" s="18" t="n">
        <x:f>SUM(AJ2986:AM2986)</x:f>
        <x:v>516.6974310011457</x:v>
      </x:c>
      <x:c r="AO2986" s="17" t="n">
        <x:f>IF(N2986=0,1,AN2986/N2986)</x:f>
        <x:v>0.3680181132486793</x:v>
      </x:c>
      <x:c r="AP2986" s="11" t="str">
        <x:f>IF(AO2986&gt;='01 Controls'!$E$16,"PASS","FAIL")</x:f>
        <x:v>FAIL</x:v>
      </x:c>
      <x:c r="AQ2986" s="11" t="str">
        <x:v>UNQUANTIFIED</x:v>
      </x:c>
      <x:c r="AR2986" s="11" t="str">
        <x:v>Position-class planning record; serial item and receiver open</x:v>
      </x:c>
      <x:c r="AS2986" s="26"/>
      <x:c r="AT2986" s="26"/>
    </x:row>
    <x:row r="2987">
      <x:c r="C2987" s="11" t="str">
        <x:v>M4-C-DTG-BAT-22</x:v>
      </x:c>
      <x:c r="D2987" s="11" t="str">
        <x:v>M4</x:v>
      </x:c>
      <x:c r="E2987" s="11" t="str">
        <x:v>Tornado sequence</x:v>
      </x:c>
      <x:c r="F2987" s="11" t="str">
        <x:v>C-DTG</x:v>
      </x:c>
      <x:c r="G2987" s="11" t="str">
        <x:v>Displacement transition group</x:v>
      </x:c>
      <x:c r="H2987" s="11" t="str">
        <x:v>BAT-22</x:v>
      </x:c>
      <x:c r="I2987" s="19" t="n">
        <x:v>48</x:v>
      </x:c>
      <x:c r="J2987" s="21" t="n">
        <x:v>8</x:v>
      </x:c>
      <x:c r="K2987" s="18" t="n">
        <x:f>'05 Cargo Register'!K299</x:f>
        <x:v>131.625</x:v>
      </x:c>
      <x:c r="L2987" s="18" t="n">
        <x:f>'05 Cargo Register'!N299</x:f>
        <x:v>8</x:v>
      </x:c>
      <x:c r="M2987" s="18" t="n">
        <x:f>'05 Cargo Register'!O299</x:f>
        <x:v>211.20000000000002</x:v>
      </x:c>
      <x:c r="N2987" s="18" t="n">
        <x:f>J2987*K2987</x:f>
        <x:v>1053</x:v>
      </x:c>
      <x:c r="O2987" s="18" t="n">
        <x:f>J2987*L2987</x:f>
        <x:v>64</x:v>
      </x:c>
      <x:c r="P2987" s="18" t="n">
        <x:f>J2987*M2987</x:f>
        <x:v>1689.6000000000001</x:v>
      </x:c>
      <x:c r="Q2987" s="22" t="n">
        <x:f>'01 Controls'!$E$28*'02 Cargo Classes'!$M$9</x:f>
        <x:v>0</x:v>
      </x:c>
      <x:c r="R2987" s="22" t="n">
        <x:f>'01 Controls'!$F$28*'02 Cargo Classes'!$N$9</x:f>
        <x:v>0</x:v>
      </x:c>
      <x:c r="S2987" s="22" t="n">
        <x:f>'01 Controls'!$G$28*'02 Cargo Classes'!$O$9</x:f>
        <x:v>0.95</x:v>
      </x:c>
      <x:c r="T2987" s="22" t="n">
        <x:f>'01 Controls'!$H$28*'02 Cargo Classes'!$P$9</x:f>
        <x:v>0</x:v>
      </x:c>
      <x:c r="U2987" s="22" t="n">
        <x:f>SUM(Q2987:T2987)</x:f>
        <x:v>0.95</x:v>
      </x:c>
      <x:c r="V2987" s="18" t="n">
        <x:f>IF(U2987=0,0,N2987*Q2987/U2987)</x:f>
        <x:v>0</x:v>
      </x:c>
      <x:c r="W2987" s="18" t="n">
        <x:f>IF(U2987=0,0,P2987*Q2987/U2987)</x:f>
        <x:v>0</x:v>
      </x:c>
      <x:c r="X2987" s="18" t="n">
        <x:f>MAX(V2987,W2987*'01 Controls'!$E$12)</x:f>
        <x:v>0</x:v>
      </x:c>
      <x:c r="Y2987" s="18" t="n">
        <x:f>IF(U2987=0,0,N2987*R2987/U2987)</x:f>
        <x:v>0</x:v>
      </x:c>
      <x:c r="Z2987" s="18" t="n">
        <x:f>IF(U2987=0,0,P2987*R2987/U2987)</x:f>
        <x:v>0</x:v>
      </x:c>
      <x:c r="AA2987" s="18" t="n">
        <x:f>MAX(Y2987,Z2987*'01 Controls'!$E$13)</x:f>
        <x:v>0</x:v>
      </x:c>
      <x:c r="AB2987" s="18" t="n">
        <x:f>IF(U2987=0,0,N2987*S2987/U2987)</x:f>
        <x:v>1053</x:v>
      </x:c>
      <x:c r="AC2987" s="18" t="n">
        <x:f>IF(U2987=0,0,P2987*S2987/U2987)</x:f>
        <x:v>1689.6000000000001</x:v>
      </x:c>
      <x:c r="AD2987" s="18" t="n">
        <x:f>MAX(AB2987,AC2987*'01 Controls'!$E$14)</x:f>
        <x:v>1053</x:v>
      </x:c>
      <x:c r="AE2987" s="18" t="n">
        <x:f>IF(U2987=0,0,N2987*T2987/U2987)</x:f>
        <x:v>0</x:v>
      </x:c>
      <x:c r="AF2987" s="18" t="n">
        <x:f>IF(U2987=0,0,P2987*T2987/U2987)</x:f>
        <x:v>0</x:v>
      </x:c>
      <x:c r="AG2987" s="18" t="n">
        <x:f>MAX(AE2987,AF2987*'01 Controls'!$E$15)</x:f>
        <x:v>0</x:v>
      </x:c>
      <x:c r="AH2987" s="18" t="n">
        <x:f>SUM(V2987,Y2987,AB2987,AE2987)</x:f>
        <x:v>1053</x:v>
      </x:c>
      <x:c r="AI2987" s="18" t="n">
        <x:f>N2987-AH2987</x:f>
        <x:v>0</x:v>
      </x:c>
      <x:c r="AJ2987" s="18" t="n">
        <x:f>V2987*INDEX('07 Mode Capacity'!$P$6:$P$17,MATCH("AIR-"&amp;I2987,'07 Mode Capacity'!$C$6:$C$17,0))</x:f>
        <x:v>0</x:v>
      </x:c>
      <x:c r="AK2987" s="18" t="n">
        <x:f>Y2987*INDEX('07 Mode Capacity'!$P$6:$P$17,MATCH("OCEAN-"&amp;I2987,'07 Mode Capacity'!$C$6:$C$17,0))</x:f>
        <x:v>0</x:v>
      </x:c>
      <x:c r="AL2987" s="18" t="n">
        <x:f>AB2987*INDEX('07 Mode Capacity'!$P$6:$P$17,MATCH("LAND-"&amp;I2987,'07 Mode Capacity'!$C$6:$C$17,0))</x:f>
        <x:v>128.5164065988181</x:v>
      </x:c>
      <x:c r="AM2987" s="18" t="n">
        <x:f>AE2987*INDEX('07 Mode Capacity'!$P$6:$P$17,MATCH("INLAND-"&amp;I2987,'07 Mode Capacity'!$C$6:$C$17,0))</x:f>
        <x:v>0</x:v>
      </x:c>
      <x:c r="AN2987" s="18" t="n">
        <x:f>SUM(AJ2987:AM2987)</x:f>
        <x:v>128.5164065988181</x:v>
      </x:c>
      <x:c r="AO2987" s="17" t="n">
        <x:f>IF(N2987=0,1,AN2987/N2987)</x:f>
        <x:v>0.1220478695145471</x:v>
      </x:c>
      <x:c r="AP2987" s="11" t="str">
        <x:f>IF(AO2987&gt;='01 Controls'!$E$16,"PASS","FAIL")</x:f>
        <x:v>FAIL</x:v>
      </x:c>
      <x:c r="AQ2987" s="11" t="str">
        <x:v>UNQUANTIFIED</x:v>
      </x:c>
      <x:c r="AR2987" s="11" t="str">
        <x:v>Position-class planning record; serial item and receiver open</x:v>
      </x:c>
      <x:c r="AS2987" s="26"/>
      <x:c r="AT2987" s="26"/>
    </x:row>
    <x:row r="2988">
      <x:c r="C2988" s="11" t="str">
        <x:v>M4-C-DTG-TNK-20</x:v>
      </x:c>
      <x:c r="D2988" s="11" t="str">
        <x:v>M4</x:v>
      </x:c>
      <x:c r="E2988" s="11" t="str">
        <x:v>Tornado sequence</x:v>
      </x:c>
      <x:c r="F2988" s="11" t="str">
        <x:v>C-DTG</x:v>
      </x:c>
      <x:c r="G2988" s="11" t="str">
        <x:v>Displacement transition group</x:v>
      </x:c>
      <x:c r="H2988" s="11" t="str">
        <x:v>TNK-20</x:v>
      </x:c>
      <x:c r="I2988" s="19" t="n">
        <x:v>48</x:v>
      </x:c>
      <x:c r="J2988" s="21" t="n">
        <x:v>8</x:v>
      </x:c>
      <x:c r="K2988" s="18" t="n">
        <x:f>'05 Cargo Register'!K300</x:f>
        <x:v>175.5</x:v>
      </x:c>
      <x:c r="L2988" s="18" t="n">
        <x:f>'05 Cargo Register'!N300</x:f>
        <x:v>11</x:v>
      </x:c>
      <x:c r="M2988" s="18" t="n">
        <x:f>'05 Cargo Register'!O300</x:f>
        <x:v>233.75</x:v>
      </x:c>
      <x:c r="N2988" s="18" t="n">
        <x:f>J2988*K2988</x:f>
        <x:v>1404</x:v>
      </x:c>
      <x:c r="O2988" s="18" t="n">
        <x:f>J2988*L2988</x:f>
        <x:v>88</x:v>
      </x:c>
      <x:c r="P2988" s="18" t="n">
        <x:f>J2988*M2988</x:f>
        <x:v>1870</x:v>
      </x:c>
      <x:c r="Q2988" s="22" t="n">
        <x:f>'01 Controls'!$E$28*'02 Cargo Classes'!$M$10</x:f>
        <x:v>0</x:v>
      </x:c>
      <x:c r="R2988" s="22" t="n">
        <x:f>'01 Controls'!$F$28*'02 Cargo Classes'!$N$10</x:f>
        <x:v>0</x:v>
      </x:c>
      <x:c r="S2988" s="22" t="n">
        <x:f>'01 Controls'!$G$28*'02 Cargo Classes'!$O$10</x:f>
        <x:v>0.95</x:v>
      </x:c>
      <x:c r="T2988" s="22" t="n">
        <x:f>'01 Controls'!$H$28*'02 Cargo Classes'!$P$10</x:f>
        <x:v>0</x:v>
      </x:c>
      <x:c r="U2988" s="22" t="n">
        <x:f>SUM(Q2988:T2988)</x:f>
        <x:v>0.95</x:v>
      </x:c>
      <x:c r="V2988" s="18" t="n">
        <x:f>IF(U2988=0,0,N2988*Q2988/U2988)</x:f>
        <x:v>0</x:v>
      </x:c>
      <x:c r="W2988" s="18" t="n">
        <x:f>IF(U2988=0,0,P2988*Q2988/U2988)</x:f>
        <x:v>0</x:v>
      </x:c>
      <x:c r="X2988" s="18" t="n">
        <x:f>MAX(V2988,W2988*'01 Controls'!$E$12)</x:f>
        <x:v>0</x:v>
      </x:c>
      <x:c r="Y2988" s="18" t="n">
        <x:f>IF(U2988=0,0,N2988*R2988/U2988)</x:f>
        <x:v>0</x:v>
      </x:c>
      <x:c r="Z2988" s="18" t="n">
        <x:f>IF(U2988=0,0,P2988*R2988/U2988)</x:f>
        <x:v>0</x:v>
      </x:c>
      <x:c r="AA2988" s="18" t="n">
        <x:f>MAX(Y2988,Z2988*'01 Controls'!$E$13)</x:f>
        <x:v>0</x:v>
      </x:c>
      <x:c r="AB2988" s="18" t="n">
        <x:f>IF(U2988=0,0,N2988*S2988/U2988)</x:f>
        <x:v>1404</x:v>
      </x:c>
      <x:c r="AC2988" s="18" t="n">
        <x:f>IF(U2988=0,0,P2988*S2988/U2988)</x:f>
        <x:v>1870</x:v>
      </x:c>
      <x:c r="AD2988" s="18" t="n">
        <x:f>MAX(AB2988,AC2988*'01 Controls'!$E$14)</x:f>
        <x:v>1404</x:v>
      </x:c>
      <x:c r="AE2988" s="18" t="n">
        <x:f>IF(U2988=0,0,N2988*T2988/U2988)</x:f>
        <x:v>0</x:v>
      </x:c>
      <x:c r="AF2988" s="18" t="n">
        <x:f>IF(U2988=0,0,P2988*T2988/U2988)</x:f>
        <x:v>0</x:v>
      </x:c>
      <x:c r="AG2988" s="18" t="n">
        <x:f>MAX(AE2988,AF2988*'01 Controls'!$E$15)</x:f>
        <x:v>0</x:v>
      </x:c>
      <x:c r="AH2988" s="18" t="n">
        <x:f>SUM(V2988,Y2988,AB2988,AE2988)</x:f>
        <x:v>1404</x:v>
      </x:c>
      <x:c r="AI2988" s="18" t="n">
        <x:f>N2988-AH2988</x:f>
        <x:v>0</x:v>
      </x:c>
      <x:c r="AJ2988" s="18" t="n">
        <x:f>V2988*INDEX('07 Mode Capacity'!$P$6:$P$17,MATCH("AIR-"&amp;I2988,'07 Mode Capacity'!$C$6:$C$17,0))</x:f>
        <x:v>0</x:v>
      </x:c>
      <x:c r="AK2988" s="18" t="n">
        <x:f>Y2988*INDEX('07 Mode Capacity'!$P$6:$P$17,MATCH("OCEAN-"&amp;I2988,'07 Mode Capacity'!$C$6:$C$17,0))</x:f>
        <x:v>0</x:v>
      </x:c>
      <x:c r="AL2988" s="18" t="n">
        <x:f>AB2988*INDEX('07 Mode Capacity'!$P$6:$P$17,MATCH("LAND-"&amp;I2988,'07 Mode Capacity'!$C$6:$C$17,0))</x:f>
        <x:v>171.35520879842414</x:v>
      </x:c>
      <x:c r="AM2988" s="18" t="n">
        <x:f>AE2988*INDEX('07 Mode Capacity'!$P$6:$P$17,MATCH("INLAND-"&amp;I2988,'07 Mode Capacity'!$C$6:$C$17,0))</x:f>
        <x:v>0</x:v>
      </x:c>
      <x:c r="AN2988" s="18" t="n">
        <x:f>SUM(AJ2988:AM2988)</x:f>
        <x:v>171.35520879842414</x:v>
      </x:c>
      <x:c r="AO2988" s="17" t="n">
        <x:f>IF(N2988=0,1,AN2988/N2988)</x:f>
        <x:v>0.12204786951454712</x:v>
      </x:c>
      <x:c r="AP2988" s="11" t="str">
        <x:f>IF(AO2988&gt;='01 Controls'!$E$16,"PASS","FAIL")</x:f>
        <x:v>FAIL</x:v>
      </x:c>
      <x:c r="AQ2988" s="11" t="str">
        <x:v>UNQUANTIFIED</x:v>
      </x:c>
      <x:c r="AR2988" s="11" t="str">
        <x:v>Position-class planning record; serial item and receiver open</x:v>
      </x:c>
      <x:c r="AS2988" s="26"/>
      <x:c r="AT2988" s="26"/>
    </x:row>
    <x:row r="2989">
      <x:c r="C2989" s="11" t="str">
        <x:v>M4-C-DTG-ROL-30</x:v>
      </x:c>
      <x:c r="D2989" s="11" t="str">
        <x:v>M4</x:v>
      </x:c>
      <x:c r="E2989" s="11" t="str">
        <x:v>Tornado sequence</x:v>
      </x:c>
      <x:c r="F2989" s="11" t="str">
        <x:v>C-DTG</x:v>
      </x:c>
      <x:c r="G2989" s="11" t="str">
        <x:v>Displacement transition group</x:v>
      </x:c>
      <x:c r="H2989" s="11" t="str">
        <x:v>ROL-30</x:v>
      </x:c>
      <x:c r="I2989" s="19" t="n">
        <x:v>48</x:v>
      </x:c>
      <x:c r="J2989" s="21" t="n">
        <x:v>8</x:v>
      </x:c>
      <x:c r="K2989" s="18" t="n">
        <x:f>'05 Cargo Register'!K301</x:f>
        <x:v>263.25</x:v>
      </x:c>
      <x:c r="L2989" s="18" t="n">
        <x:f>'05 Cargo Register'!N301</x:f>
        <x:v>11</x:v>
      </x:c>
      <x:c r="M2989" s="18" t="n">
        <x:f>'05 Cargo Register'!O301</x:f>
        <x:v>701.25</x:v>
      </x:c>
      <x:c r="N2989" s="18" t="n">
        <x:f>J2989*K2989</x:f>
        <x:v>2106</x:v>
      </x:c>
      <x:c r="O2989" s="18" t="n">
        <x:f>J2989*L2989</x:f>
        <x:v>88</x:v>
      </x:c>
      <x:c r="P2989" s="18" t="n">
        <x:f>J2989*M2989</x:f>
        <x:v>5610</x:v>
      </x:c>
      <x:c r="Q2989" s="22" t="n">
        <x:f>'01 Controls'!$E$28*'02 Cargo Classes'!$M$12</x:f>
        <x:v>0</x:v>
      </x:c>
      <x:c r="R2989" s="22" t="n">
        <x:f>'01 Controls'!$F$28*'02 Cargo Classes'!$N$12</x:f>
        <x:v>0</x:v>
      </x:c>
      <x:c r="S2989" s="22" t="n">
        <x:f>'01 Controls'!$G$28*'02 Cargo Classes'!$O$12</x:f>
        <x:v>1.4249999999999998</x:v>
      </x:c>
      <x:c r="T2989" s="22" t="n">
        <x:f>'01 Controls'!$H$28*'02 Cargo Classes'!$P$12</x:f>
        <x:v>0</x:v>
      </x:c>
      <x:c r="U2989" s="22" t="n">
        <x:f>SUM(Q2989:T2989)</x:f>
        <x:v>1.4249999999999998</x:v>
      </x:c>
      <x:c r="V2989" s="18" t="n">
        <x:f>IF(U2989=0,0,N2989*Q2989/U2989)</x:f>
        <x:v>0</x:v>
      </x:c>
      <x:c r="W2989" s="18" t="n">
        <x:f>IF(U2989=0,0,P2989*Q2989/U2989)</x:f>
        <x:v>0</x:v>
      </x:c>
      <x:c r="X2989" s="18" t="n">
        <x:f>MAX(V2989,W2989*'01 Controls'!$E$12)</x:f>
        <x:v>0</x:v>
      </x:c>
      <x:c r="Y2989" s="18" t="n">
        <x:f>IF(U2989=0,0,N2989*R2989/U2989)</x:f>
        <x:v>0</x:v>
      </x:c>
      <x:c r="Z2989" s="18" t="n">
        <x:f>IF(U2989=0,0,P2989*R2989/U2989)</x:f>
        <x:v>0</x:v>
      </x:c>
      <x:c r="AA2989" s="18" t="n">
        <x:f>MAX(Y2989,Z2989*'01 Controls'!$E$13)</x:f>
        <x:v>0</x:v>
      </x:c>
      <x:c r="AB2989" s="18" t="n">
        <x:f>IF(U2989=0,0,N2989*S2989/U2989)</x:f>
        <x:v>2106</x:v>
      </x:c>
      <x:c r="AC2989" s="18" t="n">
        <x:f>IF(U2989=0,0,P2989*S2989/U2989)</x:f>
        <x:v>5610</x:v>
      </x:c>
      <x:c r="AD2989" s="18" t="n">
        <x:f>MAX(AB2989,AC2989*'01 Controls'!$E$14)</x:f>
        <x:v>2106</x:v>
      </x:c>
      <x:c r="AE2989" s="18" t="n">
        <x:f>IF(U2989=0,0,N2989*T2989/U2989)</x:f>
        <x:v>0</x:v>
      </x:c>
      <x:c r="AF2989" s="18" t="n">
        <x:f>IF(U2989=0,0,P2989*T2989/U2989)</x:f>
        <x:v>0</x:v>
      </x:c>
      <x:c r="AG2989" s="18" t="n">
        <x:f>MAX(AE2989,AF2989*'01 Controls'!$E$15)</x:f>
        <x:v>0</x:v>
      </x:c>
      <x:c r="AH2989" s="18" t="n">
        <x:f>SUM(V2989,Y2989,AB2989,AE2989)</x:f>
        <x:v>2106</x:v>
      </x:c>
      <x:c r="AI2989" s="18" t="n">
        <x:f>N2989-AH2989</x:f>
        <x:v>0</x:v>
      </x:c>
      <x:c r="AJ2989" s="18" t="n">
        <x:f>V2989*INDEX('07 Mode Capacity'!$P$6:$P$17,MATCH("AIR-"&amp;I2989,'07 Mode Capacity'!$C$6:$C$17,0))</x:f>
        <x:v>0</x:v>
      </x:c>
      <x:c r="AK2989" s="18" t="n">
        <x:f>Y2989*INDEX('07 Mode Capacity'!$P$6:$P$17,MATCH("OCEAN-"&amp;I2989,'07 Mode Capacity'!$C$6:$C$17,0))</x:f>
        <x:v>0</x:v>
      </x:c>
      <x:c r="AL2989" s="18" t="n">
        <x:f>AB2989*INDEX('07 Mode Capacity'!$P$6:$P$17,MATCH("LAND-"&amp;I2989,'07 Mode Capacity'!$C$6:$C$17,0))</x:f>
        <x:v>257.0328131976362</x:v>
      </x:c>
      <x:c r="AM2989" s="18" t="n">
        <x:f>AE2989*INDEX('07 Mode Capacity'!$P$6:$P$17,MATCH("INLAND-"&amp;I2989,'07 Mode Capacity'!$C$6:$C$17,0))</x:f>
        <x:v>0</x:v>
      </x:c>
      <x:c r="AN2989" s="18" t="n">
        <x:f>SUM(AJ2989:AM2989)</x:f>
        <x:v>257.0328131976362</x:v>
      </x:c>
      <x:c r="AO2989" s="17" t="n">
        <x:f>IF(N2989=0,1,AN2989/N2989)</x:f>
        <x:v>0.1220478695145471</x:v>
      </x:c>
      <x:c r="AP2989" s="11" t="str">
        <x:f>IF(AO2989&gt;='01 Controls'!$E$16,"PASS","FAIL")</x:f>
        <x:v>FAIL</x:v>
      </x:c>
      <x:c r="AQ2989" s="11" t="str">
        <x:v>UNQUANTIFIED</x:v>
      </x:c>
      <x:c r="AR2989" s="11" t="str">
        <x:v>Position-class planning record; serial item and receiver open</x:v>
      </x:c>
      <x:c r="AS2989" s="26"/>
      <x:c r="AT2989" s="26"/>
    </x:row>
    <x:row r="2990">
      <x:c r="C2990" s="11" t="str">
        <x:v>M4-C-DTG-LIN-18</x:v>
      </x:c>
      <x:c r="D2990" s="11" t="str">
        <x:v>M4</x:v>
      </x:c>
      <x:c r="E2990" s="11" t="str">
        <x:v>Tornado sequence</x:v>
      </x:c>
      <x:c r="F2990" s="11" t="str">
        <x:v>C-DTG</x:v>
      </x:c>
      <x:c r="G2990" s="11" t="str">
        <x:v>Displacement transition group</x:v>
      </x:c>
      <x:c r="H2990" s="11" t="str">
        <x:v>LIN-18</x:v>
      </x:c>
      <x:c r="I2990" s="19" t="n">
        <x:v>72</x:v>
      </x:c>
      <x:c r="J2990" s="21" t="n">
        <x:v>8</x:v>
      </x:c>
      <x:c r="K2990" s="18" t="n">
        <x:f>'05 Cargo Register'!K302</x:f>
        <x:v>87.75</x:v>
      </x:c>
      <x:c r="L2990" s="18" t="n">
        <x:f>'05 Cargo Register'!N302</x:f>
        <x:v>7</x:v>
      </x:c>
      <x:c r="M2990" s="18" t="n">
        <x:f>'05 Cargo Register'!O302</x:f>
        <x:v>308</x:v>
      </x:c>
      <x:c r="N2990" s="18" t="n">
        <x:f>J2990*K2990</x:f>
        <x:v>702</x:v>
      </x:c>
      <x:c r="O2990" s="18" t="n">
        <x:f>J2990*L2990</x:f>
        <x:v>56</x:v>
      </x:c>
      <x:c r="P2990" s="18" t="n">
        <x:f>J2990*M2990</x:f>
        <x:v>2464</x:v>
      </x:c>
      <x:c r="Q2990" s="22" t="n">
        <x:f>'01 Controls'!$E$28*'02 Cargo Classes'!$M$13</x:f>
        <x:v>0</x:v>
      </x:c>
      <x:c r="R2990" s="22" t="n">
        <x:f>'01 Controls'!$F$28*'02 Cargo Classes'!$N$13</x:f>
        <x:v>0</x:v>
      </x:c>
      <x:c r="S2990" s="22" t="n">
        <x:f>'01 Controls'!$G$28*'02 Cargo Classes'!$O$13</x:f>
        <x:v>0.95</x:v>
      </x:c>
      <x:c r="T2990" s="22" t="n">
        <x:f>'01 Controls'!$H$28*'02 Cargo Classes'!$P$13</x:f>
        <x:v>0</x:v>
      </x:c>
      <x:c r="U2990" s="22" t="n">
        <x:f>SUM(Q2990:T2990)</x:f>
        <x:v>0.95</x:v>
      </x:c>
      <x:c r="V2990" s="18" t="n">
        <x:f>IF(U2990=0,0,N2990*Q2990/U2990)</x:f>
        <x:v>0</x:v>
      </x:c>
      <x:c r="W2990" s="18" t="n">
        <x:f>IF(U2990=0,0,P2990*Q2990/U2990)</x:f>
        <x:v>0</x:v>
      </x:c>
      <x:c r="X2990" s="18" t="n">
        <x:f>MAX(V2990,W2990*'01 Controls'!$E$12)</x:f>
        <x:v>0</x:v>
      </x:c>
      <x:c r="Y2990" s="18" t="n">
        <x:f>IF(U2990=0,0,N2990*R2990/U2990)</x:f>
        <x:v>0</x:v>
      </x:c>
      <x:c r="Z2990" s="18" t="n">
        <x:f>IF(U2990=0,0,P2990*R2990/U2990)</x:f>
        <x:v>0</x:v>
      </x:c>
      <x:c r="AA2990" s="18" t="n">
        <x:f>MAX(Y2990,Z2990*'01 Controls'!$E$13)</x:f>
        <x:v>0</x:v>
      </x:c>
      <x:c r="AB2990" s="18" t="n">
        <x:f>IF(U2990=0,0,N2990*S2990/U2990)</x:f>
        <x:v>702</x:v>
      </x:c>
      <x:c r="AC2990" s="18" t="n">
        <x:f>IF(U2990=0,0,P2990*S2990/U2990)</x:f>
        <x:v>2464</x:v>
      </x:c>
      <x:c r="AD2990" s="18" t="n">
        <x:f>MAX(AB2990,AC2990*'01 Controls'!$E$14)</x:f>
        <x:v>702</x:v>
      </x:c>
      <x:c r="AE2990" s="18" t="n">
        <x:f>IF(U2990=0,0,N2990*T2990/U2990)</x:f>
        <x:v>0</x:v>
      </x:c>
      <x:c r="AF2990" s="18" t="n">
        <x:f>IF(U2990=0,0,P2990*T2990/U2990)</x:f>
        <x:v>0</x:v>
      </x:c>
      <x:c r="AG2990" s="18" t="n">
        <x:f>MAX(AE2990,AF2990*'01 Controls'!$E$15)</x:f>
        <x:v>0</x:v>
      </x:c>
      <x:c r="AH2990" s="18" t="n">
        <x:f>SUM(V2990,Y2990,AB2990,AE2990)</x:f>
        <x:v>702</x:v>
      </x:c>
      <x:c r="AI2990" s="18" t="n">
        <x:f>N2990-AH2990</x:f>
        <x:v>0</x:v>
      </x:c>
      <x:c r="AJ2990" s="18" t="n">
        <x:f>V2990*INDEX('07 Mode Capacity'!$P$6:$P$17,MATCH("AIR-"&amp;I2990,'07 Mode Capacity'!$C$6:$C$17,0))</x:f>
        <x:v>0</x:v>
      </x:c>
      <x:c r="AK2990" s="18" t="n">
        <x:f>Y2990*INDEX('07 Mode Capacity'!$P$6:$P$17,MATCH("OCEAN-"&amp;I2990,'07 Mode Capacity'!$C$6:$C$17,0))</x:f>
        <x:v>0</x:v>
      </x:c>
      <x:c r="AL2990" s="18" t="n">
        <x:f>AB2990*INDEX('07 Mode Capacity'!$P$6:$P$17,MATCH("LAND-"&amp;I2990,'07 Mode Capacity'!$C$6:$C$17,0))</x:f>
        <x:v>501.93717779567714</x:v>
      </x:c>
      <x:c r="AM2990" s="18" t="n">
        <x:f>AE2990*INDEX('07 Mode Capacity'!$P$6:$P$17,MATCH("INLAND-"&amp;I2990,'07 Mode Capacity'!$C$6:$C$17,0))</x:f>
        <x:v>0</x:v>
      </x:c>
      <x:c r="AN2990" s="18" t="n">
        <x:f>SUM(AJ2990:AM2990)</x:f>
        <x:v>501.93717779567714</x:v>
      </x:c>
      <x:c r="AO2990" s="17" t="n">
        <x:f>IF(N2990=0,1,AN2990/N2990)</x:f>
        <x:v>0.7150102247801668</x:v>
      </x:c>
      <x:c r="AP2990" s="11" t="str">
        <x:f>IF(AO2990&gt;='01 Controls'!$E$16,"PASS","FAIL")</x:f>
        <x:v>FAIL</x:v>
      </x:c>
      <x:c r="AQ2990" s="11" t="str">
        <x:v>UNQUANTIFIED</x:v>
      </x:c>
      <x:c r="AR2990" s="11" t="str">
        <x:v>Position-class planning record; serial item and receiver open</x:v>
      </x:c>
      <x:c r="AS2990" s="26"/>
      <x:c r="AT2990" s="26"/>
    </x:row>
    <x:row r="2991">
      <x:c r="C2991" s="11" t="str">
        <x:v>M4-C-DTG-BLK-08</x:v>
      </x:c>
      <x:c r="D2991" s="11" t="str">
        <x:v>M4</x:v>
      </x:c>
      <x:c r="E2991" s="11" t="str">
        <x:v>Tornado sequence</x:v>
      </x:c>
      <x:c r="F2991" s="11" t="str">
        <x:v>C-DTG</x:v>
      </x:c>
      <x:c r="G2991" s="11" t="str">
        <x:v>Displacement transition group</x:v>
      </x:c>
      <x:c r="H2991" s="11" t="str">
        <x:v>BLK-08</x:v>
      </x:c>
      <x:c r="I2991" s="19" t="n">
        <x:v>48</x:v>
      </x:c>
      <x:c r="J2991" s="21" t="n">
        <x:v>8</x:v>
      </x:c>
      <x:c r="K2991" s="18" t="n">
        <x:f>'05 Cargo Register'!K303</x:f>
        <x:v>745.875</x:v>
      </x:c>
      <x:c r="L2991" s="18" t="n">
        <x:f>'05 Cargo Register'!N303</x:f>
        <x:v>117</x:v>
      </x:c>
      <x:c r="M2991" s="18" t="n">
        <x:f>'05 Cargo Register'!O303</x:f>
        <x:v>5967</x:v>
      </x:c>
      <x:c r="N2991" s="18" t="n">
        <x:f>J2991*K2991</x:f>
        <x:v>5967</x:v>
      </x:c>
      <x:c r="O2991" s="18" t="n">
        <x:f>J2991*L2991</x:f>
        <x:v>936</x:v>
      </x:c>
      <x:c r="P2991" s="18" t="n">
        <x:f>J2991*M2991</x:f>
        <x:v>47736</x:v>
      </x:c>
      <x:c r="Q2991" s="22" t="n">
        <x:f>'01 Controls'!$E$28*'02 Cargo Classes'!$M$14</x:f>
        <x:v>0.05</x:v>
      </x:c>
      <x:c r="R2991" s="22" t="n">
        <x:f>'01 Controls'!$F$28*'02 Cargo Classes'!$N$14</x:f>
        <x:v>0</x:v>
      </x:c>
      <x:c r="S2991" s="22" t="n">
        <x:f>'01 Controls'!$G$28*'02 Cargo Classes'!$O$14</x:f>
        <x:v>0.95</x:v>
      </x:c>
      <x:c r="T2991" s="22" t="n">
        <x:f>'01 Controls'!$H$28*'02 Cargo Classes'!$P$14</x:f>
        <x:v>0</x:v>
      </x:c>
      <x:c r="U2991" s="22" t="n">
        <x:f>SUM(Q2991:T2991)</x:f>
        <x:v>1</x:v>
      </x:c>
      <x:c r="V2991" s="18" t="n">
        <x:f>IF(U2991=0,0,N2991*Q2991/U2991)</x:f>
        <x:v>298.35</x:v>
      </x:c>
      <x:c r="W2991" s="18" t="n">
        <x:f>IF(U2991=0,0,P2991*Q2991/U2991)</x:f>
        <x:v>2386.8</x:v>
      </x:c>
      <x:c r="X2991" s="18" t="n">
        <x:f>MAX(V2991,W2991*'01 Controls'!$E$12)</x:f>
        <x:v>596.7</x:v>
      </x:c>
      <x:c r="Y2991" s="18" t="n">
        <x:f>IF(U2991=0,0,N2991*R2991/U2991)</x:f>
        <x:v>0</x:v>
      </x:c>
      <x:c r="Z2991" s="18" t="n">
        <x:f>IF(U2991=0,0,P2991*R2991/U2991)</x:f>
        <x:v>0</x:v>
      </x:c>
      <x:c r="AA2991" s="18" t="n">
        <x:f>MAX(Y2991,Z2991*'01 Controls'!$E$13)</x:f>
        <x:v>0</x:v>
      </x:c>
      <x:c r="AB2991" s="18" t="n">
        <x:f>IF(U2991=0,0,N2991*S2991/U2991)</x:f>
        <x:v>5668.65</x:v>
      </x:c>
      <x:c r="AC2991" s="18" t="n">
        <x:f>IF(U2991=0,0,P2991*S2991/U2991)</x:f>
        <x:v>45349.2</x:v>
      </x:c>
      <x:c r="AD2991" s="18" t="n">
        <x:f>MAX(AB2991,AC2991*'01 Controls'!$E$14)</x:f>
        <x:v>9069.84</x:v>
      </x:c>
      <x:c r="AE2991" s="18" t="n">
        <x:f>IF(U2991=0,0,N2991*T2991/U2991)</x:f>
        <x:v>0</x:v>
      </x:c>
      <x:c r="AF2991" s="18" t="n">
        <x:f>IF(U2991=0,0,P2991*T2991/U2991)</x:f>
        <x:v>0</x:v>
      </x:c>
      <x:c r="AG2991" s="18" t="n">
        <x:f>MAX(AE2991,AF2991*'01 Controls'!$E$15)</x:f>
        <x:v>0</x:v>
      </x:c>
      <x:c r="AH2991" s="18" t="n">
        <x:f>SUM(V2991,Y2991,AB2991,AE2991)</x:f>
        <x:v>5967</x:v>
      </x:c>
      <x:c r="AI2991" s="18" t="n">
        <x:f>N2991-AH2991</x:f>
        <x:v>0</x:v>
      </x:c>
      <x:c r="AJ2991" s="18" t="n">
        <x:f>V2991*INDEX('07 Mode Capacity'!$P$6:$P$17,MATCH("AIR-"&amp;I2991,'07 Mode Capacity'!$C$6:$C$17,0))</x:f>
        <x:v>83.63814365061046</x:v>
      </x:c>
      <x:c r="AK2991" s="18" t="n">
        <x:f>Y2991*INDEX('07 Mode Capacity'!$P$6:$P$17,MATCH("OCEAN-"&amp;I2991,'07 Mode Capacity'!$C$6:$C$17,0))</x:f>
        <x:v>0</x:v>
      </x:c>
      <x:c r="AL2991" s="18" t="n">
        <x:f>AB2991*INDEX('07 Mode Capacity'!$P$6:$P$17,MATCH("LAND-"&amp;I2991,'07 Mode Capacity'!$C$6:$C$17,0))</x:f>
        <x:v>691.8466555236374</x:v>
      </x:c>
      <x:c r="AM2991" s="18" t="n">
        <x:f>AE2991*INDEX('07 Mode Capacity'!$P$6:$P$17,MATCH("INLAND-"&amp;I2991,'07 Mode Capacity'!$C$6:$C$17,0))</x:f>
        <x:v>0</x:v>
      </x:c>
      <x:c r="AN2991" s="18" t="n">
        <x:f>SUM(AJ2991:AM2991)</x:f>
        <x:v>775.4847991742479</x:v>
      </x:c>
      <x:c r="AO2991" s="17" t="n">
        <x:f>IF(N2991=0,1,AN2991/N2991)</x:f>
        <x:v>0.12996225895328437</x:v>
      </x:c>
      <x:c r="AP2991" s="11" t="str">
        <x:f>IF(AO2991&gt;='01 Controls'!$E$16,"PASS","FAIL")</x:f>
        <x:v>FAIL</x:v>
      </x:c>
      <x:c r="AQ2991" s="11" t="str">
        <x:v>UNQUANTIFIED</x:v>
      </x:c>
      <x:c r="AR2991" s="11" t="str">
        <x:v>Position-class planning record; serial item and receiver open</x:v>
      </x:c>
      <x:c r="AS2991" s="26"/>
      <x:c r="AT2991" s="26"/>
    </x:row>
    <x:row r="2992">
      <x:c r="C2992" s="11" t="str">
        <x:v>M4-C-CIG-APL-45</x:v>
      </x:c>
      <x:c r="D2992" s="11" t="str">
        <x:v>M4</x:v>
      </x:c>
      <x:c r="E2992" s="11" t="str">
        <x:v>Tornado sequence</x:v>
      </x:c>
      <x:c r="F2992" s="11" t="str">
        <x:v>C-CIG</x:v>
      </x:c>
      <x:c r="G2992" s="11" t="str">
        <x:v>Community institutions group</x:v>
      </x:c>
      <x:c r="H2992" s="11" t="str">
        <x:v>APL-45</x:v>
      </x:c>
      <x:c r="I2992" s="19" t="n">
        <x:v>24</x:v>
      </x:c>
      <x:c r="J2992" s="21" t="n">
        <x:v>6</x:v>
      </x:c>
      <x:c r="K2992" s="18" t="n">
        <x:f>'05 Cargo Register'!K304</x:f>
        <x:v>175.5</x:v>
      </x:c>
      <x:c r="L2992" s="18" t="n">
        <x:f>'05 Cargo Register'!N304</x:f>
        <x:v>46</x:v>
      </x:c>
      <x:c r="M2992" s="18" t="n">
        <x:f>'05 Cargo Register'!O304</x:f>
        <x:v>345</x:v>
      </x:c>
      <x:c r="N2992" s="18" t="n">
        <x:f>J2992*K2992</x:f>
        <x:v>1053</x:v>
      </x:c>
      <x:c r="O2992" s="18" t="n">
        <x:f>J2992*L2992</x:f>
        <x:v>276</x:v>
      </x:c>
      <x:c r="P2992" s="18" t="n">
        <x:f>J2992*M2992</x:f>
        <x:v>2070</x:v>
      </x:c>
      <x:c r="Q2992" s="22" t="n">
        <x:f>'01 Controls'!$E$28*'02 Cargo Classes'!$M$6</x:f>
        <x:v>0.15000000000000002</x:v>
      </x:c>
      <x:c r="R2992" s="22" t="n">
        <x:f>'01 Controls'!$F$28*'02 Cargo Classes'!$N$6</x:f>
        <x:v>0</x:v>
      </x:c>
      <x:c r="S2992" s="22" t="n">
        <x:f>'01 Controls'!$G$28*'02 Cargo Classes'!$O$6</x:f>
        <x:v>0.95</x:v>
      </x:c>
      <x:c r="T2992" s="22" t="n">
        <x:f>'01 Controls'!$H$28*'02 Cargo Classes'!$P$6</x:f>
        <x:v>0</x:v>
      </x:c>
      <x:c r="U2992" s="22" t="n">
        <x:f>SUM(Q2992:T2992)</x:f>
        <x:v>1.1</x:v>
      </x:c>
      <x:c r="V2992" s="18" t="n">
        <x:f>IF(U2992=0,0,N2992*Q2992/U2992)</x:f>
        <x:v>143.5909090909091</x:v>
      </x:c>
      <x:c r="W2992" s="18" t="n">
        <x:f>IF(U2992=0,0,P2992*Q2992/U2992)</x:f>
        <x:v>282.2727272727273</x:v>
      </x:c>
      <x:c r="X2992" s="18" t="n">
        <x:f>MAX(V2992,W2992*'01 Controls'!$E$12)</x:f>
        <x:v>143.5909090909091</x:v>
      </x:c>
      <x:c r="Y2992" s="18" t="n">
        <x:f>IF(U2992=0,0,N2992*R2992/U2992)</x:f>
        <x:v>0</x:v>
      </x:c>
      <x:c r="Z2992" s="18" t="n">
        <x:f>IF(U2992=0,0,P2992*R2992/U2992)</x:f>
        <x:v>0</x:v>
      </x:c>
      <x:c r="AA2992" s="18" t="n">
        <x:f>MAX(Y2992,Z2992*'01 Controls'!$E$13)</x:f>
        <x:v>0</x:v>
      </x:c>
      <x:c r="AB2992" s="18" t="n">
        <x:f>IF(U2992=0,0,N2992*S2992/U2992)</x:f>
        <x:v>909.4090909090908</x:v>
      </x:c>
      <x:c r="AC2992" s="18" t="n">
        <x:f>IF(U2992=0,0,P2992*S2992/U2992)</x:f>
        <x:v>1787.7272727272725</x:v>
      </x:c>
      <x:c r="AD2992" s="18" t="n">
        <x:f>MAX(AB2992,AC2992*'01 Controls'!$E$14)</x:f>
        <x:v>909.4090909090908</x:v>
      </x:c>
      <x:c r="AE2992" s="18" t="n">
        <x:f>IF(U2992=0,0,N2992*T2992/U2992)</x:f>
        <x:v>0</x:v>
      </x:c>
      <x:c r="AF2992" s="18" t="n">
        <x:f>IF(U2992=0,0,P2992*T2992/U2992)</x:f>
        <x:v>0</x:v>
      </x:c>
      <x:c r="AG2992" s="18" t="n">
        <x:f>MAX(AE2992,AF2992*'01 Controls'!$E$15)</x:f>
        <x:v>0</x:v>
      </x:c>
      <x:c r="AH2992" s="18" t="n">
        <x:f>SUM(V2992,Y2992,AB2992,AE2992)</x:f>
        <x:v>1052.9999999999998</x:v>
      </x:c>
      <x:c r="AI2992" s="18" t="n">
        <x:f>N2992-AH2992</x:f>
        <x:v>2.2737367544323206e-13</x:v>
      </x:c>
      <x:c r="AJ2992" s="18" t="n">
        <x:f>V2992*INDEX('07 Mode Capacity'!$P$6:$P$17,MATCH("AIR-"&amp;I2992,'07 Mode Capacity'!$C$6:$C$17,0))</x:f>
        <x:v>29.13661546831767</x:v>
      </x:c>
      <x:c r="AK2992" s="18" t="n">
        <x:f>Y2992*INDEX('07 Mode Capacity'!$P$6:$P$17,MATCH("OCEAN-"&amp;I2992,'07 Mode Capacity'!$C$6:$C$17,0))</x:f>
        <x:v>0</x:v>
      </x:c>
      <x:c r="AL2992" s="18" t="n">
        <x:f>AB2992*INDEX('07 Mode Capacity'!$P$6:$P$17,MATCH("LAND-"&amp;I2992,'07 Mode Capacity'!$C$6:$C$17,0))</x:f>
        <x:v>347.8498177936609</x:v>
      </x:c>
      <x:c r="AM2992" s="18" t="n">
        <x:f>AE2992*INDEX('07 Mode Capacity'!$P$6:$P$17,MATCH("INLAND-"&amp;I2992,'07 Mode Capacity'!$C$6:$C$17,0))</x:f>
        <x:v>0</x:v>
      </x:c>
      <x:c r="AN2992" s="18" t="n">
        <x:f>SUM(AJ2992:AM2992)</x:f>
        <x:v>376.9864332619786</x:v>
      </x:c>
      <x:c r="AO2992" s="17" t="n">
        <x:f>IF(N2992=0,1,AN2992/N2992)</x:f>
        <x:v>0.3580118074662665</x:v>
      </x:c>
      <x:c r="AP2992" s="11" t="str">
        <x:f>IF(AO2992&gt;='01 Controls'!$E$16,"PASS","FAIL")</x:f>
        <x:v>FAIL</x:v>
      </x:c>
      <x:c r="AQ2992" s="11" t="str">
        <x:v>UNQUANTIFIED</x:v>
      </x:c>
      <x:c r="AR2992" s="11" t="str">
        <x:v>Position-class planning record; serial item and receiver open</x:v>
      </x:c>
      <x:c r="AS2992" s="26"/>
      <x:c r="AT2992" s="26"/>
    </x:row>
    <x:row r="2993">
      <x:c r="C2993" s="11" t="str">
        <x:v>M4-C-CIG-ISO-18</x:v>
      </x:c>
      <x:c r="D2993" s="11" t="str">
        <x:v>M4</x:v>
      </x:c>
      <x:c r="E2993" s="11" t="str">
        <x:v>Tornado sequence</x:v>
      </x:c>
      <x:c r="F2993" s="11" t="str">
        <x:v>C-CIG</x:v>
      </x:c>
      <x:c r="G2993" s="11" t="str">
        <x:v>Community institutions group</x:v>
      </x:c>
      <x:c r="H2993" s="11" t="str">
        <x:v>ISO-18</x:v>
      </x:c>
      <x:c r="I2993" s="19" t="n">
        <x:v>48</x:v>
      </x:c>
      <x:c r="J2993" s="21" t="n">
        <x:v>6</x:v>
      </x:c>
      <x:c r="K2993" s="18" t="n">
        <x:f>'05 Cargo Register'!K305</x:f>
        <x:v>438.75</x:v>
      </x:c>
      <x:c r="L2993" s="18" t="n">
        <x:f>'05 Cargo Register'!N305</x:f>
        <x:v>29</x:v>
      </x:c>
      <x:c r="M2993" s="18" t="n">
        <x:f>'05 Cargo Register'!O305</x:f>
        <x:v>765.6</x:v>
      </x:c>
      <x:c r="N2993" s="18" t="n">
        <x:f>J2993*K2993</x:f>
        <x:v>2632.5</x:v>
      </x:c>
      <x:c r="O2993" s="18" t="n">
        <x:f>J2993*L2993</x:f>
        <x:v>174</x:v>
      </x:c>
      <x:c r="P2993" s="18" t="n">
        <x:f>J2993*M2993</x:f>
        <x:v>4593.6</x:v>
      </x:c>
      <x:c r="Q2993" s="22" t="n">
        <x:f>'01 Controls'!$E$28*'02 Cargo Classes'!$M$7</x:f>
        <x:v>0.010000000000000002</x:v>
      </x:c>
      <x:c r="R2993" s="22" t="n">
        <x:f>'01 Controls'!$F$28*'02 Cargo Classes'!$N$7</x:f>
        <x:v>0</x:v>
      </x:c>
      <x:c r="S2993" s="22" t="n">
        <x:f>'01 Controls'!$G$28*'02 Cargo Classes'!$O$7</x:f>
        <x:v>1.14</x:v>
      </x:c>
      <x:c r="T2993" s="22" t="n">
        <x:f>'01 Controls'!$H$28*'02 Cargo Classes'!$P$7</x:f>
        <x:v>0</x:v>
      </x:c>
      <x:c r="U2993" s="22" t="n">
        <x:f>SUM(Q2993:T2993)</x:f>
        <x:v>1.15</x:v>
      </x:c>
      <x:c r="V2993" s="18" t="n">
        <x:f>IF(U2993=0,0,N2993*Q2993/U2993)</x:f>
        <x:v>22.891304347826093</x:v>
      </x:c>
      <x:c r="W2993" s="18" t="n">
        <x:f>IF(U2993=0,0,P2993*Q2993/U2993)</x:f>
        <x:v>39.944347826086975</x:v>
      </x:c>
      <x:c r="X2993" s="18" t="n">
        <x:f>MAX(V2993,W2993*'01 Controls'!$E$12)</x:f>
        <x:v>22.891304347826093</x:v>
      </x:c>
      <x:c r="Y2993" s="18" t="n">
        <x:f>IF(U2993=0,0,N2993*R2993/U2993)</x:f>
        <x:v>0</x:v>
      </x:c>
      <x:c r="Z2993" s="18" t="n">
        <x:f>IF(U2993=0,0,P2993*R2993/U2993)</x:f>
        <x:v>0</x:v>
      </x:c>
      <x:c r="AA2993" s="18" t="n">
        <x:f>MAX(Y2993,Z2993*'01 Controls'!$E$13)</x:f>
        <x:v>0</x:v>
      </x:c>
      <x:c r="AB2993" s="18" t="n">
        <x:f>IF(U2993=0,0,N2993*S2993/U2993)</x:f>
        <x:v>2609.608695652174</x:v>
      </x:c>
      <x:c r="AC2993" s="18" t="n">
        <x:f>IF(U2993=0,0,P2993*S2993/U2993)</x:f>
        <x:v>4553.655652173913</x:v>
      </x:c>
      <x:c r="AD2993" s="18" t="n">
        <x:f>MAX(AB2993,AC2993*'01 Controls'!$E$14)</x:f>
        <x:v>2609.608695652174</x:v>
      </x:c>
      <x:c r="AE2993" s="18" t="n">
        <x:f>IF(U2993=0,0,N2993*T2993/U2993)</x:f>
        <x:v>0</x:v>
      </x:c>
      <x:c r="AF2993" s="18" t="n">
        <x:f>IF(U2993=0,0,P2993*T2993/U2993)</x:f>
        <x:v>0</x:v>
      </x:c>
      <x:c r="AG2993" s="18" t="n">
        <x:f>MAX(AE2993,AF2993*'01 Controls'!$E$15)</x:f>
        <x:v>0</x:v>
      </x:c>
      <x:c r="AH2993" s="18" t="n">
        <x:f>SUM(V2993,Y2993,AB2993,AE2993)</x:f>
        <x:v>2632.5</x:v>
      </x:c>
      <x:c r="AI2993" s="18" t="n">
        <x:f>N2993-AH2993</x:f>
        <x:v>0</x:v>
      </x:c>
      <x:c r="AJ2993" s="18" t="n">
        <x:f>V2993*INDEX('07 Mode Capacity'!$P$6:$P$17,MATCH("AIR-"&amp;I2993,'07 Mode Capacity'!$C$6:$C$17,0))</x:f>
        <x:v>6.417248873448375</x:v>
      </x:c>
      <x:c r="AK2993" s="18" t="n">
        <x:f>Y2993*INDEX('07 Mode Capacity'!$P$6:$P$17,MATCH("OCEAN-"&amp;I2993,'07 Mode Capacity'!$C$6:$C$17,0))</x:f>
        <x:v>0</x:v>
      </x:c>
      <x:c r="AL2993" s="18" t="n">
        <x:f>AB2993*INDEX('07 Mode Capacity'!$P$6:$P$17,MATCH("LAND-"&amp;I2993,'07 Mode Capacity'!$C$6:$C$17,0))</x:f>
        <x:v>318.49718157098397</x:v>
      </x:c>
      <x:c r="AM2993" s="18" t="n">
        <x:f>AE2993*INDEX('07 Mode Capacity'!$P$6:$P$17,MATCH("INLAND-"&amp;I2993,'07 Mode Capacity'!$C$6:$C$17,0))</x:f>
        <x:v>0</x:v>
      </x:c>
      <x:c r="AN2993" s="18" t="n">
        <x:f>SUM(AJ2993:AM2993)</x:f>
        <x:v>324.91443044443236</x:v>
      </x:c>
      <x:c r="AO2993" s="17" t="n">
        <x:f>IF(N2993=0,1,AN2993/N2993)</x:f>
        <x:v>0.1234242850691101</x:v>
      </x:c>
      <x:c r="AP2993" s="11" t="str">
        <x:f>IF(AO2993&gt;='01 Controls'!$E$16,"PASS","FAIL")</x:f>
        <x:v>FAIL</x:v>
      </x:c>
      <x:c r="AQ2993" s="11" t="str">
        <x:v>UNQUANTIFIED</x:v>
      </x:c>
      <x:c r="AR2993" s="11" t="str">
        <x:v>Position-class planning record; serial item and receiver open</x:v>
      </x:c>
      <x:c r="AS2993" s="26"/>
      <x:c r="AT2993" s="26"/>
    </x:row>
    <x:row r="2994">
      <x:c r="C2994" s="11" t="str">
        <x:v>M4-C-CIG-COL-12</x:v>
      </x:c>
      <x:c r="D2994" s="11" t="str">
        <x:v>M4</x:v>
      </x:c>
      <x:c r="E2994" s="11" t="str">
        <x:v>Tornado sequence</x:v>
      </x:c>
      <x:c r="F2994" s="11" t="str">
        <x:v>C-CIG</x:v>
      </x:c>
      <x:c r="G2994" s="11" t="str">
        <x:v>Community institutions group</x:v>
      </x:c>
      <x:c r="H2994" s="11" t="str">
        <x:v>COL-12</x:v>
      </x:c>
      <x:c r="I2994" s="19" t="n">
        <x:v>24</x:v>
      </x:c>
      <x:c r="J2994" s="21" t="n">
        <x:v>6</x:v>
      </x:c>
      <x:c r="K2994" s="18" t="n">
        <x:f>'05 Cargo Register'!K306</x:f>
        <x:v>175.5</x:v>
      </x:c>
      <x:c r="L2994" s="18" t="n">
        <x:f>'05 Cargo Register'!N306</x:f>
        <x:v>19</x:v>
      </x:c>
      <x:c r="M2994" s="18" t="n">
        <x:f>'05 Cargo Register'!O306</x:f>
        <x:v>501.6</x:v>
      </x:c>
      <x:c r="N2994" s="18" t="n">
        <x:f>J2994*K2994</x:f>
        <x:v>1053</x:v>
      </x:c>
      <x:c r="O2994" s="18" t="n">
        <x:f>J2994*L2994</x:f>
        <x:v>114</x:v>
      </x:c>
      <x:c r="P2994" s="18" t="n">
        <x:f>J2994*M2994</x:f>
        <x:v>3009.6000000000004</x:v>
      </x:c>
      <x:c r="Q2994" s="22" t="n">
        <x:f>'01 Controls'!$E$28*'02 Cargo Classes'!$M$8</x:f>
        <x:v>0.1</x:v>
      </x:c>
      <x:c r="R2994" s="22" t="n">
        <x:f>'01 Controls'!$F$28*'02 Cargo Classes'!$N$8</x:f>
        <x:v>0</x:v>
      </x:c>
      <x:c r="S2994" s="22" t="n">
        <x:f>'01 Controls'!$G$28*'02 Cargo Classes'!$O$8</x:f>
        <x:v>1.14</x:v>
      </x:c>
      <x:c r="T2994" s="22" t="n">
        <x:f>'01 Controls'!$H$28*'02 Cargo Classes'!$P$8</x:f>
        <x:v>0</x:v>
      </x:c>
      <x:c r="U2994" s="22" t="n">
        <x:f>SUM(Q2994:T2994)</x:f>
        <x:v>1.24</x:v>
      </x:c>
      <x:c r="V2994" s="18" t="n">
        <x:f>IF(U2994=0,0,N2994*Q2994/U2994)</x:f>
        <x:v>84.9193548387097</x:v>
      </x:c>
      <x:c r="W2994" s="18" t="n">
        <x:f>IF(U2994=0,0,P2994*Q2994/U2994)</x:f>
        <x:v>242.70967741935488</x:v>
      </x:c>
      <x:c r="X2994" s="18" t="n">
        <x:f>MAX(V2994,W2994*'01 Controls'!$E$12)</x:f>
        <x:v>84.9193548387097</x:v>
      </x:c>
      <x:c r="Y2994" s="18" t="n">
        <x:f>IF(U2994=0,0,N2994*R2994/U2994)</x:f>
        <x:v>0</x:v>
      </x:c>
      <x:c r="Z2994" s="18" t="n">
        <x:f>IF(U2994=0,0,P2994*R2994/U2994)</x:f>
        <x:v>0</x:v>
      </x:c>
      <x:c r="AA2994" s="18" t="n">
        <x:f>MAX(Y2994,Z2994*'01 Controls'!$E$13)</x:f>
        <x:v>0</x:v>
      </x:c>
      <x:c r="AB2994" s="18" t="n">
        <x:f>IF(U2994=0,0,N2994*S2994/U2994)</x:f>
        <x:v>968.0806451612902</x:v>
      </x:c>
      <x:c r="AC2994" s="18" t="n">
        <x:f>IF(U2994=0,0,P2994*S2994/U2994)</x:f>
        <x:v>2766.8903225806453</x:v>
      </x:c>
      <x:c r="AD2994" s="18" t="n">
        <x:f>MAX(AB2994,AC2994*'01 Controls'!$E$14)</x:f>
        <x:v>968.0806451612902</x:v>
      </x:c>
      <x:c r="AE2994" s="18" t="n">
        <x:f>IF(U2994=0,0,N2994*T2994/U2994)</x:f>
        <x:v>0</x:v>
      </x:c>
      <x:c r="AF2994" s="18" t="n">
        <x:f>IF(U2994=0,0,P2994*T2994/U2994)</x:f>
        <x:v>0</x:v>
      </x:c>
      <x:c r="AG2994" s="18" t="n">
        <x:f>MAX(AE2994,AF2994*'01 Controls'!$E$15)</x:f>
        <x:v>0</x:v>
      </x:c>
      <x:c r="AH2994" s="18" t="n">
        <x:f>SUM(V2994,Y2994,AB2994,AE2994)</x:f>
        <x:v>1053</x:v>
      </x:c>
      <x:c r="AI2994" s="18" t="n">
        <x:f>N2994-AH2994</x:f>
        <x:v>0</x:v>
      </x:c>
      <x:c r="AJ2994" s="18" t="n">
        <x:f>V2994*INDEX('07 Mode Capacity'!$P$6:$P$17,MATCH("AIR-"&amp;I2994,'07 Mode Capacity'!$C$6:$C$17,0))</x:f>
        <x:v>17.231331728574972</x:v>
      </x:c>
      <x:c r="AK2994" s="18" t="n">
        <x:f>Y2994*INDEX('07 Mode Capacity'!$P$6:$P$17,MATCH("OCEAN-"&amp;I2994,'07 Mode Capacity'!$C$6:$C$17,0))</x:f>
        <x:v>0</x:v>
      </x:c>
      <x:c r="AL2994" s="18" t="n">
        <x:f>AB2994*INDEX('07 Mode Capacity'!$P$6:$P$17,MATCH("LAND-"&amp;I2994,'07 Mode Capacity'!$C$6:$C$17,0))</x:f>
        <x:v>370.29174152228427</x:v>
      </x:c>
      <x:c r="AM2994" s="18" t="n">
        <x:f>AE2994*INDEX('07 Mode Capacity'!$P$6:$P$17,MATCH("INLAND-"&amp;I2994,'07 Mode Capacity'!$C$6:$C$17,0))</x:f>
        <x:v>0</x:v>
      </x:c>
      <x:c r="AN2994" s="18" t="n">
        <x:f>SUM(AJ2994:AM2994)</x:f>
        <x:v>387.5230732508592</x:v>
      </x:c>
      <x:c r="AO2994" s="17" t="n">
        <x:f>IF(N2994=0,1,AN2994/N2994)</x:f>
        <x:v>0.3680181132486792</x:v>
      </x:c>
      <x:c r="AP2994" s="11" t="str">
        <x:f>IF(AO2994&gt;='01 Controls'!$E$16,"PASS","FAIL")</x:f>
        <x:v>FAIL</x:v>
      </x:c>
      <x:c r="AQ2994" s="11" t="str">
        <x:v>UNQUANTIFIED</x:v>
      </x:c>
      <x:c r="AR2994" s="11" t="str">
        <x:v>Position-class planning record; serial item and receiver open</x:v>
      </x:c>
      <x:c r="AS2994" s="26"/>
      <x:c r="AT2994" s="26"/>
    </x:row>
    <x:row r="2995">
      <x:c r="C2995" s="11" t="str">
        <x:v>M4-C-CIG-BAT-22</x:v>
      </x:c>
      <x:c r="D2995" s="11" t="str">
        <x:v>M4</x:v>
      </x:c>
      <x:c r="E2995" s="11" t="str">
        <x:v>Tornado sequence</x:v>
      </x:c>
      <x:c r="F2995" s="11" t="str">
        <x:v>C-CIG</x:v>
      </x:c>
      <x:c r="G2995" s="11" t="str">
        <x:v>Community institutions group</x:v>
      </x:c>
      <x:c r="H2995" s="11" t="str">
        <x:v>BAT-22</x:v>
      </x:c>
      <x:c r="I2995" s="19" t="n">
        <x:v>48</x:v>
      </x:c>
      <x:c r="J2995" s="21" t="n">
        <x:v>6</x:v>
      </x:c>
      <x:c r="K2995" s="18" t="n">
        <x:f>'05 Cargo Register'!K307</x:f>
        <x:v>131.625</x:v>
      </x:c>
      <x:c r="L2995" s="18" t="n">
        <x:f>'05 Cargo Register'!N307</x:f>
        <x:v>8</x:v>
      </x:c>
      <x:c r="M2995" s="18" t="n">
        <x:f>'05 Cargo Register'!O307</x:f>
        <x:v>211.20000000000002</x:v>
      </x:c>
      <x:c r="N2995" s="18" t="n">
        <x:f>J2995*K2995</x:f>
        <x:v>789.75</x:v>
      </x:c>
      <x:c r="O2995" s="18" t="n">
        <x:f>J2995*L2995</x:f>
        <x:v>48</x:v>
      </x:c>
      <x:c r="P2995" s="18" t="n">
        <x:f>J2995*M2995</x:f>
        <x:v>1267.2</x:v>
      </x:c>
      <x:c r="Q2995" s="22" t="n">
        <x:f>'01 Controls'!$E$28*'02 Cargo Classes'!$M$9</x:f>
        <x:v>0</x:v>
      </x:c>
      <x:c r="R2995" s="22" t="n">
        <x:f>'01 Controls'!$F$28*'02 Cargo Classes'!$N$9</x:f>
        <x:v>0</x:v>
      </x:c>
      <x:c r="S2995" s="22" t="n">
        <x:f>'01 Controls'!$G$28*'02 Cargo Classes'!$O$9</x:f>
        <x:v>0.95</x:v>
      </x:c>
      <x:c r="T2995" s="22" t="n">
        <x:f>'01 Controls'!$H$28*'02 Cargo Classes'!$P$9</x:f>
        <x:v>0</x:v>
      </x:c>
      <x:c r="U2995" s="22" t="n">
        <x:f>SUM(Q2995:T2995)</x:f>
        <x:v>0.95</x:v>
      </x:c>
      <x:c r="V2995" s="18" t="n">
        <x:f>IF(U2995=0,0,N2995*Q2995/U2995)</x:f>
        <x:v>0</x:v>
      </x:c>
      <x:c r="W2995" s="18" t="n">
        <x:f>IF(U2995=0,0,P2995*Q2995/U2995)</x:f>
        <x:v>0</x:v>
      </x:c>
      <x:c r="X2995" s="18" t="n">
        <x:f>MAX(V2995,W2995*'01 Controls'!$E$12)</x:f>
        <x:v>0</x:v>
      </x:c>
      <x:c r="Y2995" s="18" t="n">
        <x:f>IF(U2995=0,0,N2995*R2995/U2995)</x:f>
        <x:v>0</x:v>
      </x:c>
      <x:c r="Z2995" s="18" t="n">
        <x:f>IF(U2995=0,0,P2995*R2995/U2995)</x:f>
        <x:v>0</x:v>
      </x:c>
      <x:c r="AA2995" s="18" t="n">
        <x:f>MAX(Y2995,Z2995*'01 Controls'!$E$13)</x:f>
        <x:v>0</x:v>
      </x:c>
      <x:c r="AB2995" s="18" t="n">
        <x:f>IF(U2995=0,0,N2995*S2995/U2995)</x:f>
        <x:v>789.75</x:v>
      </x:c>
      <x:c r="AC2995" s="18" t="n">
        <x:f>IF(U2995=0,0,P2995*S2995/U2995)</x:f>
        <x:v>1267.2</x:v>
      </x:c>
      <x:c r="AD2995" s="18" t="n">
        <x:f>MAX(AB2995,AC2995*'01 Controls'!$E$14)</x:f>
        <x:v>789.75</x:v>
      </x:c>
      <x:c r="AE2995" s="18" t="n">
        <x:f>IF(U2995=0,0,N2995*T2995/U2995)</x:f>
        <x:v>0</x:v>
      </x:c>
      <x:c r="AF2995" s="18" t="n">
        <x:f>IF(U2995=0,0,P2995*T2995/U2995)</x:f>
        <x:v>0</x:v>
      </x:c>
      <x:c r="AG2995" s="18" t="n">
        <x:f>MAX(AE2995,AF2995*'01 Controls'!$E$15)</x:f>
        <x:v>0</x:v>
      </x:c>
      <x:c r="AH2995" s="18" t="n">
        <x:f>SUM(V2995,Y2995,AB2995,AE2995)</x:f>
        <x:v>789.75</x:v>
      </x:c>
      <x:c r="AI2995" s="18" t="n">
        <x:f>N2995-AH2995</x:f>
        <x:v>0</x:v>
      </x:c>
      <x:c r="AJ2995" s="18" t="n">
        <x:f>V2995*INDEX('07 Mode Capacity'!$P$6:$P$17,MATCH("AIR-"&amp;I2995,'07 Mode Capacity'!$C$6:$C$17,0))</x:f>
        <x:v>0</x:v>
      </x:c>
      <x:c r="AK2995" s="18" t="n">
        <x:f>Y2995*INDEX('07 Mode Capacity'!$P$6:$P$17,MATCH("OCEAN-"&amp;I2995,'07 Mode Capacity'!$C$6:$C$17,0))</x:f>
        <x:v>0</x:v>
      </x:c>
      <x:c r="AL2995" s="18" t="n">
        <x:f>AB2995*INDEX('07 Mode Capacity'!$P$6:$P$17,MATCH("LAND-"&amp;I2995,'07 Mode Capacity'!$C$6:$C$17,0))</x:f>
        <x:v>96.38730494911357</x:v>
      </x:c>
      <x:c r="AM2995" s="18" t="n">
        <x:f>AE2995*INDEX('07 Mode Capacity'!$P$6:$P$17,MATCH("INLAND-"&amp;I2995,'07 Mode Capacity'!$C$6:$C$17,0))</x:f>
        <x:v>0</x:v>
      </x:c>
      <x:c r="AN2995" s="18" t="n">
        <x:f>SUM(AJ2995:AM2995)</x:f>
        <x:v>96.38730494911357</x:v>
      </x:c>
      <x:c r="AO2995" s="17" t="n">
        <x:f>IF(N2995=0,1,AN2995/N2995)</x:f>
        <x:v>0.1220478695145471</x:v>
      </x:c>
      <x:c r="AP2995" s="11" t="str">
        <x:f>IF(AO2995&gt;='01 Controls'!$E$16,"PASS","FAIL")</x:f>
        <x:v>FAIL</x:v>
      </x:c>
      <x:c r="AQ2995" s="11" t="str">
        <x:v>UNQUANTIFIED</x:v>
      </x:c>
      <x:c r="AR2995" s="11" t="str">
        <x:v>Position-class planning record; serial item and receiver open</x:v>
      </x:c>
      <x:c r="AS2995" s="26"/>
      <x:c r="AT2995" s="26"/>
    </x:row>
    <x:row r="2996">
      <x:c r="C2996" s="11" t="str">
        <x:v>M4-C-CIG-TNK-20</x:v>
      </x:c>
      <x:c r="D2996" s="11" t="str">
        <x:v>M4</x:v>
      </x:c>
      <x:c r="E2996" s="11" t="str">
        <x:v>Tornado sequence</x:v>
      </x:c>
      <x:c r="F2996" s="11" t="str">
        <x:v>C-CIG</x:v>
      </x:c>
      <x:c r="G2996" s="11" t="str">
        <x:v>Community institutions group</x:v>
      </x:c>
      <x:c r="H2996" s="11" t="str">
        <x:v>TNK-20</x:v>
      </x:c>
      <x:c r="I2996" s="19" t="n">
        <x:v>48</x:v>
      </x:c>
      <x:c r="J2996" s="21" t="n">
        <x:v>6</x:v>
      </x:c>
      <x:c r="K2996" s="18" t="n">
        <x:f>'05 Cargo Register'!K308</x:f>
        <x:v>175.5</x:v>
      </x:c>
      <x:c r="L2996" s="18" t="n">
        <x:f>'05 Cargo Register'!N308</x:f>
        <x:v>11</x:v>
      </x:c>
      <x:c r="M2996" s="18" t="n">
        <x:f>'05 Cargo Register'!O308</x:f>
        <x:v>233.75</x:v>
      </x:c>
      <x:c r="N2996" s="18" t="n">
        <x:f>J2996*K2996</x:f>
        <x:v>1053</x:v>
      </x:c>
      <x:c r="O2996" s="18" t="n">
        <x:f>J2996*L2996</x:f>
        <x:v>66</x:v>
      </x:c>
      <x:c r="P2996" s="18" t="n">
        <x:f>J2996*M2996</x:f>
        <x:v>1402.5</x:v>
      </x:c>
      <x:c r="Q2996" s="22" t="n">
        <x:f>'01 Controls'!$E$28*'02 Cargo Classes'!$M$10</x:f>
        <x:v>0</x:v>
      </x:c>
      <x:c r="R2996" s="22" t="n">
        <x:f>'01 Controls'!$F$28*'02 Cargo Classes'!$N$10</x:f>
        <x:v>0</x:v>
      </x:c>
      <x:c r="S2996" s="22" t="n">
        <x:f>'01 Controls'!$G$28*'02 Cargo Classes'!$O$10</x:f>
        <x:v>0.95</x:v>
      </x:c>
      <x:c r="T2996" s="22" t="n">
        <x:f>'01 Controls'!$H$28*'02 Cargo Classes'!$P$10</x:f>
        <x:v>0</x:v>
      </x:c>
      <x:c r="U2996" s="22" t="n">
        <x:f>SUM(Q2996:T2996)</x:f>
        <x:v>0.95</x:v>
      </x:c>
      <x:c r="V2996" s="18" t="n">
        <x:f>IF(U2996=0,0,N2996*Q2996/U2996)</x:f>
        <x:v>0</x:v>
      </x:c>
      <x:c r="W2996" s="18" t="n">
        <x:f>IF(U2996=0,0,P2996*Q2996/U2996)</x:f>
        <x:v>0</x:v>
      </x:c>
      <x:c r="X2996" s="18" t="n">
        <x:f>MAX(V2996,W2996*'01 Controls'!$E$12)</x:f>
        <x:v>0</x:v>
      </x:c>
      <x:c r="Y2996" s="18" t="n">
        <x:f>IF(U2996=0,0,N2996*R2996/U2996)</x:f>
        <x:v>0</x:v>
      </x:c>
      <x:c r="Z2996" s="18" t="n">
        <x:f>IF(U2996=0,0,P2996*R2996/U2996)</x:f>
        <x:v>0</x:v>
      </x:c>
      <x:c r="AA2996" s="18" t="n">
        <x:f>MAX(Y2996,Z2996*'01 Controls'!$E$13)</x:f>
        <x:v>0</x:v>
      </x:c>
      <x:c r="AB2996" s="18" t="n">
        <x:f>IF(U2996=0,0,N2996*S2996/U2996)</x:f>
        <x:v>1053</x:v>
      </x:c>
      <x:c r="AC2996" s="18" t="n">
        <x:f>IF(U2996=0,0,P2996*S2996/U2996)</x:f>
        <x:v>1402.5</x:v>
      </x:c>
      <x:c r="AD2996" s="18" t="n">
        <x:f>MAX(AB2996,AC2996*'01 Controls'!$E$14)</x:f>
        <x:v>1053</x:v>
      </x:c>
      <x:c r="AE2996" s="18" t="n">
        <x:f>IF(U2996=0,0,N2996*T2996/U2996)</x:f>
        <x:v>0</x:v>
      </x:c>
      <x:c r="AF2996" s="18" t="n">
        <x:f>IF(U2996=0,0,P2996*T2996/U2996)</x:f>
        <x:v>0</x:v>
      </x:c>
      <x:c r="AG2996" s="18" t="n">
        <x:f>MAX(AE2996,AF2996*'01 Controls'!$E$15)</x:f>
        <x:v>0</x:v>
      </x:c>
      <x:c r="AH2996" s="18" t="n">
        <x:f>SUM(V2996,Y2996,AB2996,AE2996)</x:f>
        <x:v>1053</x:v>
      </x:c>
      <x:c r="AI2996" s="18" t="n">
        <x:f>N2996-AH2996</x:f>
        <x:v>0</x:v>
      </x:c>
      <x:c r="AJ2996" s="18" t="n">
        <x:f>V2996*INDEX('07 Mode Capacity'!$P$6:$P$17,MATCH("AIR-"&amp;I2996,'07 Mode Capacity'!$C$6:$C$17,0))</x:f>
        <x:v>0</x:v>
      </x:c>
      <x:c r="AK2996" s="18" t="n">
        <x:f>Y2996*INDEX('07 Mode Capacity'!$P$6:$P$17,MATCH("OCEAN-"&amp;I2996,'07 Mode Capacity'!$C$6:$C$17,0))</x:f>
        <x:v>0</x:v>
      </x:c>
      <x:c r="AL2996" s="18" t="n">
        <x:f>AB2996*INDEX('07 Mode Capacity'!$P$6:$P$17,MATCH("LAND-"&amp;I2996,'07 Mode Capacity'!$C$6:$C$17,0))</x:f>
        <x:v>128.5164065988181</x:v>
      </x:c>
      <x:c r="AM2996" s="18" t="n">
        <x:f>AE2996*INDEX('07 Mode Capacity'!$P$6:$P$17,MATCH("INLAND-"&amp;I2996,'07 Mode Capacity'!$C$6:$C$17,0))</x:f>
        <x:v>0</x:v>
      </x:c>
      <x:c r="AN2996" s="18" t="n">
        <x:f>SUM(AJ2996:AM2996)</x:f>
        <x:v>128.5164065988181</x:v>
      </x:c>
      <x:c r="AO2996" s="17" t="n">
        <x:f>IF(N2996=0,1,AN2996/N2996)</x:f>
        <x:v>0.1220478695145471</x:v>
      </x:c>
      <x:c r="AP2996" s="11" t="str">
        <x:f>IF(AO2996&gt;='01 Controls'!$E$16,"PASS","FAIL")</x:f>
        <x:v>FAIL</x:v>
      </x:c>
      <x:c r="AQ2996" s="11" t="str">
        <x:v>UNQUANTIFIED</x:v>
      </x:c>
      <x:c r="AR2996" s="11" t="str">
        <x:v>Position-class planning record; serial item and receiver open</x:v>
      </x:c>
      <x:c r="AS2996" s="26"/>
      <x:c r="AT2996" s="26"/>
    </x:row>
    <x:row r="2997">
      <x:c r="C2997" s="11" t="str">
        <x:v>M4-C-CIG-ROL-30</x:v>
      </x:c>
      <x:c r="D2997" s="11" t="str">
        <x:v>M4</x:v>
      </x:c>
      <x:c r="E2997" s="11" t="str">
        <x:v>Tornado sequence</x:v>
      </x:c>
      <x:c r="F2997" s="11" t="str">
        <x:v>C-CIG</x:v>
      </x:c>
      <x:c r="G2997" s="11" t="str">
        <x:v>Community institutions group</x:v>
      </x:c>
      <x:c r="H2997" s="11" t="str">
        <x:v>ROL-30</x:v>
      </x:c>
      <x:c r="I2997" s="19" t="n">
        <x:v>48</x:v>
      </x:c>
      <x:c r="J2997" s="21" t="n">
        <x:v>6</x:v>
      </x:c>
      <x:c r="K2997" s="18" t="n">
        <x:f>'05 Cargo Register'!K309</x:f>
        <x:v>263.25</x:v>
      </x:c>
      <x:c r="L2997" s="18" t="n">
        <x:f>'05 Cargo Register'!N309</x:f>
        <x:v>11</x:v>
      </x:c>
      <x:c r="M2997" s="18" t="n">
        <x:f>'05 Cargo Register'!O309</x:f>
        <x:v>701.25</x:v>
      </x:c>
      <x:c r="N2997" s="18" t="n">
        <x:f>J2997*K2997</x:f>
        <x:v>1579.5</x:v>
      </x:c>
      <x:c r="O2997" s="18" t="n">
        <x:f>J2997*L2997</x:f>
        <x:v>66</x:v>
      </x:c>
      <x:c r="P2997" s="18" t="n">
        <x:f>J2997*M2997</x:f>
        <x:v>4207.5</x:v>
      </x:c>
      <x:c r="Q2997" s="22" t="n">
        <x:f>'01 Controls'!$E$28*'02 Cargo Classes'!$M$12</x:f>
        <x:v>0</x:v>
      </x:c>
      <x:c r="R2997" s="22" t="n">
        <x:f>'01 Controls'!$F$28*'02 Cargo Classes'!$N$12</x:f>
        <x:v>0</x:v>
      </x:c>
      <x:c r="S2997" s="22" t="n">
        <x:f>'01 Controls'!$G$28*'02 Cargo Classes'!$O$12</x:f>
        <x:v>1.4249999999999998</x:v>
      </x:c>
      <x:c r="T2997" s="22" t="n">
        <x:f>'01 Controls'!$H$28*'02 Cargo Classes'!$P$12</x:f>
        <x:v>0</x:v>
      </x:c>
      <x:c r="U2997" s="22" t="n">
        <x:f>SUM(Q2997:T2997)</x:f>
        <x:v>1.4249999999999998</x:v>
      </x:c>
      <x:c r="V2997" s="18" t="n">
        <x:f>IF(U2997=0,0,N2997*Q2997/U2997)</x:f>
        <x:v>0</x:v>
      </x:c>
      <x:c r="W2997" s="18" t="n">
        <x:f>IF(U2997=0,0,P2997*Q2997/U2997)</x:f>
        <x:v>0</x:v>
      </x:c>
      <x:c r="X2997" s="18" t="n">
        <x:f>MAX(V2997,W2997*'01 Controls'!$E$12)</x:f>
        <x:v>0</x:v>
      </x:c>
      <x:c r="Y2997" s="18" t="n">
        <x:f>IF(U2997=0,0,N2997*R2997/U2997)</x:f>
        <x:v>0</x:v>
      </x:c>
      <x:c r="Z2997" s="18" t="n">
        <x:f>IF(U2997=0,0,P2997*R2997/U2997)</x:f>
        <x:v>0</x:v>
      </x:c>
      <x:c r="AA2997" s="18" t="n">
        <x:f>MAX(Y2997,Z2997*'01 Controls'!$E$13)</x:f>
        <x:v>0</x:v>
      </x:c>
      <x:c r="AB2997" s="18" t="n">
        <x:f>IF(U2997=0,0,N2997*S2997/U2997)</x:f>
        <x:v>1579.5000000000002</x:v>
      </x:c>
      <x:c r="AC2997" s="18" t="n">
        <x:f>IF(U2997=0,0,P2997*S2997/U2997)</x:f>
        <x:v>4207.5</x:v>
      </x:c>
      <x:c r="AD2997" s="18" t="n">
        <x:f>MAX(AB2997,AC2997*'01 Controls'!$E$14)</x:f>
        <x:v>1579.5000000000002</x:v>
      </x:c>
      <x:c r="AE2997" s="18" t="n">
        <x:f>IF(U2997=0,0,N2997*T2997/U2997)</x:f>
        <x:v>0</x:v>
      </x:c>
      <x:c r="AF2997" s="18" t="n">
        <x:f>IF(U2997=0,0,P2997*T2997/U2997)</x:f>
        <x:v>0</x:v>
      </x:c>
      <x:c r="AG2997" s="18" t="n">
        <x:f>MAX(AE2997,AF2997*'01 Controls'!$E$15)</x:f>
        <x:v>0</x:v>
      </x:c>
      <x:c r="AH2997" s="18" t="n">
        <x:f>SUM(V2997,Y2997,AB2997,AE2997)</x:f>
        <x:v>1579.5000000000002</x:v>
      </x:c>
      <x:c r="AI2997" s="18" t="n">
        <x:f>N2997-AH2997</x:f>
        <x:v>-2.2737367544323206e-13</x:v>
      </x:c>
      <x:c r="AJ2997" s="18" t="n">
        <x:f>V2997*INDEX('07 Mode Capacity'!$P$6:$P$17,MATCH("AIR-"&amp;I2997,'07 Mode Capacity'!$C$6:$C$17,0))</x:f>
        <x:v>0</x:v>
      </x:c>
      <x:c r="AK2997" s="18" t="n">
        <x:f>Y2997*INDEX('07 Mode Capacity'!$P$6:$P$17,MATCH("OCEAN-"&amp;I2997,'07 Mode Capacity'!$C$6:$C$17,0))</x:f>
        <x:v>0</x:v>
      </x:c>
      <x:c r="AL2997" s="18" t="n">
        <x:f>AB2997*INDEX('07 Mode Capacity'!$P$6:$P$17,MATCH("LAND-"&amp;I2997,'07 Mode Capacity'!$C$6:$C$17,0))</x:f>
        <x:v>192.77460989822717</x:v>
      </x:c>
      <x:c r="AM2997" s="18" t="n">
        <x:f>AE2997*INDEX('07 Mode Capacity'!$P$6:$P$17,MATCH("INLAND-"&amp;I2997,'07 Mode Capacity'!$C$6:$C$17,0))</x:f>
        <x:v>0</x:v>
      </x:c>
      <x:c r="AN2997" s="18" t="n">
        <x:f>SUM(AJ2997:AM2997)</x:f>
        <x:v>192.77460989822717</x:v>
      </x:c>
      <x:c r="AO2997" s="17" t="n">
        <x:f>IF(N2997=0,1,AN2997/N2997)</x:f>
        <x:v>0.12204786951454712</x:v>
      </x:c>
      <x:c r="AP2997" s="11" t="str">
        <x:f>IF(AO2997&gt;='01 Controls'!$E$16,"PASS","FAIL")</x:f>
        <x:v>FAIL</x:v>
      </x:c>
      <x:c r="AQ2997" s="11" t="str">
        <x:v>UNQUANTIFIED</x:v>
      </x:c>
      <x:c r="AR2997" s="11" t="str">
        <x:v>Position-class planning record; serial item and receiver open</x:v>
      </x:c>
      <x:c r="AS2997" s="26"/>
      <x:c r="AT2997" s="26"/>
    </x:row>
    <x:row r="2998">
      <x:c r="C2998" s="11" t="str">
        <x:v>M4-C-CIG-LIN-18</x:v>
      </x:c>
      <x:c r="D2998" s="11" t="str">
        <x:v>M4</x:v>
      </x:c>
      <x:c r="E2998" s="11" t="str">
        <x:v>Tornado sequence</x:v>
      </x:c>
      <x:c r="F2998" s="11" t="str">
        <x:v>C-CIG</x:v>
      </x:c>
      <x:c r="G2998" s="11" t="str">
        <x:v>Community institutions group</x:v>
      </x:c>
      <x:c r="H2998" s="11" t="str">
        <x:v>LIN-18</x:v>
      </x:c>
      <x:c r="I2998" s="19" t="n">
        <x:v>72</x:v>
      </x:c>
      <x:c r="J2998" s="21" t="n">
        <x:v>6</x:v>
      </x:c>
      <x:c r="K2998" s="18" t="n">
        <x:f>'05 Cargo Register'!K310</x:f>
        <x:v>87.75</x:v>
      </x:c>
      <x:c r="L2998" s="18" t="n">
        <x:f>'05 Cargo Register'!N310</x:f>
        <x:v>7</x:v>
      </x:c>
      <x:c r="M2998" s="18" t="n">
        <x:f>'05 Cargo Register'!O310</x:f>
        <x:v>308</x:v>
      </x:c>
      <x:c r="N2998" s="18" t="n">
        <x:f>J2998*K2998</x:f>
        <x:v>526.5</x:v>
      </x:c>
      <x:c r="O2998" s="18" t="n">
        <x:f>J2998*L2998</x:f>
        <x:v>42</x:v>
      </x:c>
      <x:c r="P2998" s="18" t="n">
        <x:f>J2998*M2998</x:f>
        <x:v>1848</x:v>
      </x:c>
      <x:c r="Q2998" s="22" t="n">
        <x:f>'01 Controls'!$E$28*'02 Cargo Classes'!$M$13</x:f>
        <x:v>0</x:v>
      </x:c>
      <x:c r="R2998" s="22" t="n">
        <x:f>'01 Controls'!$F$28*'02 Cargo Classes'!$N$13</x:f>
        <x:v>0</x:v>
      </x:c>
      <x:c r="S2998" s="22" t="n">
        <x:f>'01 Controls'!$G$28*'02 Cargo Classes'!$O$13</x:f>
        <x:v>0.95</x:v>
      </x:c>
      <x:c r="T2998" s="22" t="n">
        <x:f>'01 Controls'!$H$28*'02 Cargo Classes'!$P$13</x:f>
        <x:v>0</x:v>
      </x:c>
      <x:c r="U2998" s="22" t="n">
        <x:f>SUM(Q2998:T2998)</x:f>
        <x:v>0.95</x:v>
      </x:c>
      <x:c r="V2998" s="18" t="n">
        <x:f>IF(U2998=0,0,N2998*Q2998/U2998)</x:f>
        <x:v>0</x:v>
      </x:c>
      <x:c r="W2998" s="18" t="n">
        <x:f>IF(U2998=0,0,P2998*Q2998/U2998)</x:f>
        <x:v>0</x:v>
      </x:c>
      <x:c r="X2998" s="18" t="n">
        <x:f>MAX(V2998,W2998*'01 Controls'!$E$12)</x:f>
        <x:v>0</x:v>
      </x:c>
      <x:c r="Y2998" s="18" t="n">
        <x:f>IF(U2998=0,0,N2998*R2998/U2998)</x:f>
        <x:v>0</x:v>
      </x:c>
      <x:c r="Z2998" s="18" t="n">
        <x:f>IF(U2998=0,0,P2998*R2998/U2998)</x:f>
        <x:v>0</x:v>
      </x:c>
      <x:c r="AA2998" s="18" t="n">
        <x:f>MAX(Y2998,Z2998*'01 Controls'!$E$13)</x:f>
        <x:v>0</x:v>
      </x:c>
      <x:c r="AB2998" s="18" t="n">
        <x:f>IF(U2998=0,0,N2998*S2998/U2998)</x:f>
        <x:v>526.5</x:v>
      </x:c>
      <x:c r="AC2998" s="18" t="n">
        <x:f>IF(U2998=0,0,P2998*S2998/U2998)</x:f>
        <x:v>1848</x:v>
      </x:c>
      <x:c r="AD2998" s="18" t="n">
        <x:f>MAX(AB2998,AC2998*'01 Controls'!$E$14)</x:f>
        <x:v>526.5</x:v>
      </x:c>
      <x:c r="AE2998" s="18" t="n">
        <x:f>IF(U2998=0,0,N2998*T2998/U2998)</x:f>
        <x:v>0</x:v>
      </x:c>
      <x:c r="AF2998" s="18" t="n">
        <x:f>IF(U2998=0,0,P2998*T2998/U2998)</x:f>
        <x:v>0</x:v>
      </x:c>
      <x:c r="AG2998" s="18" t="n">
        <x:f>MAX(AE2998,AF2998*'01 Controls'!$E$15)</x:f>
        <x:v>0</x:v>
      </x:c>
      <x:c r="AH2998" s="18" t="n">
        <x:f>SUM(V2998,Y2998,AB2998,AE2998)</x:f>
        <x:v>526.5</x:v>
      </x:c>
      <x:c r="AI2998" s="18" t="n">
        <x:f>N2998-AH2998</x:f>
        <x:v>0</x:v>
      </x:c>
      <x:c r="AJ2998" s="18" t="n">
        <x:f>V2998*INDEX('07 Mode Capacity'!$P$6:$P$17,MATCH("AIR-"&amp;I2998,'07 Mode Capacity'!$C$6:$C$17,0))</x:f>
        <x:v>0</x:v>
      </x:c>
      <x:c r="AK2998" s="18" t="n">
        <x:f>Y2998*INDEX('07 Mode Capacity'!$P$6:$P$17,MATCH("OCEAN-"&amp;I2998,'07 Mode Capacity'!$C$6:$C$17,0))</x:f>
        <x:v>0</x:v>
      </x:c>
      <x:c r="AL2998" s="18" t="n">
        <x:f>AB2998*INDEX('07 Mode Capacity'!$P$6:$P$17,MATCH("LAND-"&amp;I2998,'07 Mode Capacity'!$C$6:$C$17,0))</x:f>
        <x:v>376.45288334675786</x:v>
      </x:c>
      <x:c r="AM2998" s="18" t="n">
        <x:f>AE2998*INDEX('07 Mode Capacity'!$P$6:$P$17,MATCH("INLAND-"&amp;I2998,'07 Mode Capacity'!$C$6:$C$17,0))</x:f>
        <x:v>0</x:v>
      </x:c>
      <x:c r="AN2998" s="18" t="n">
        <x:f>SUM(AJ2998:AM2998)</x:f>
        <x:v>376.45288334675786</x:v>
      </x:c>
      <x:c r="AO2998" s="17" t="n">
        <x:f>IF(N2998=0,1,AN2998/N2998)</x:f>
        <x:v>0.7150102247801668</x:v>
      </x:c>
      <x:c r="AP2998" s="11" t="str">
        <x:f>IF(AO2998&gt;='01 Controls'!$E$16,"PASS","FAIL")</x:f>
        <x:v>FAIL</x:v>
      </x:c>
      <x:c r="AQ2998" s="11" t="str">
        <x:v>UNQUANTIFIED</x:v>
      </x:c>
      <x:c r="AR2998" s="11" t="str">
        <x:v>Position-class planning record; serial item and receiver open</x:v>
      </x:c>
      <x:c r="AS2998" s="26"/>
      <x:c r="AT2998" s="26"/>
    </x:row>
    <x:row r="2999">
      <x:c r="C2999" s="11" t="str">
        <x:v>M4-C-CIG-BLK-08</x:v>
      </x:c>
      <x:c r="D2999" s="11" t="str">
        <x:v>M4</x:v>
      </x:c>
      <x:c r="E2999" s="11" t="str">
        <x:v>Tornado sequence</x:v>
      </x:c>
      <x:c r="F2999" s="11" t="str">
        <x:v>C-CIG</x:v>
      </x:c>
      <x:c r="G2999" s="11" t="str">
        <x:v>Community institutions group</x:v>
      </x:c>
      <x:c r="H2999" s="11" t="str">
        <x:v>BLK-08</x:v>
      </x:c>
      <x:c r="I2999" s="19" t="n">
        <x:v>48</x:v>
      </x:c>
      <x:c r="J2999" s="21" t="n">
        <x:v>6</x:v>
      </x:c>
      <x:c r="K2999" s="18" t="n">
        <x:f>'05 Cargo Register'!K311</x:f>
        <x:v>745.875</x:v>
      </x:c>
      <x:c r="L2999" s="18" t="n">
        <x:f>'05 Cargo Register'!N311</x:f>
        <x:v>117</x:v>
      </x:c>
      <x:c r="M2999" s="18" t="n">
        <x:f>'05 Cargo Register'!O311</x:f>
        <x:v>5967</x:v>
      </x:c>
      <x:c r="N2999" s="18" t="n">
        <x:f>J2999*K2999</x:f>
        <x:v>4475.25</x:v>
      </x:c>
      <x:c r="O2999" s="18" t="n">
        <x:f>J2999*L2999</x:f>
        <x:v>702</x:v>
      </x:c>
      <x:c r="P2999" s="18" t="n">
        <x:f>J2999*M2999</x:f>
        <x:v>35802</x:v>
      </x:c>
      <x:c r="Q2999" s="22" t="n">
        <x:f>'01 Controls'!$E$28*'02 Cargo Classes'!$M$14</x:f>
        <x:v>0.05</x:v>
      </x:c>
      <x:c r="R2999" s="22" t="n">
        <x:f>'01 Controls'!$F$28*'02 Cargo Classes'!$N$14</x:f>
        <x:v>0</x:v>
      </x:c>
      <x:c r="S2999" s="22" t="n">
        <x:f>'01 Controls'!$G$28*'02 Cargo Classes'!$O$14</x:f>
        <x:v>0.95</x:v>
      </x:c>
      <x:c r="T2999" s="22" t="n">
        <x:f>'01 Controls'!$H$28*'02 Cargo Classes'!$P$14</x:f>
        <x:v>0</x:v>
      </x:c>
      <x:c r="U2999" s="22" t="n">
        <x:f>SUM(Q2999:T2999)</x:f>
        <x:v>1</x:v>
      </x:c>
      <x:c r="V2999" s="18" t="n">
        <x:f>IF(U2999=0,0,N2999*Q2999/U2999)</x:f>
        <x:v>223.76250000000002</x:v>
      </x:c>
      <x:c r="W2999" s="18" t="n">
        <x:f>IF(U2999=0,0,P2999*Q2999/U2999)</x:f>
        <x:v>1790.1000000000001</x:v>
      </x:c>
      <x:c r="X2999" s="18" t="n">
        <x:f>MAX(V2999,W2999*'01 Controls'!$E$12)</x:f>
        <x:v>447.52500000000003</x:v>
      </x:c>
      <x:c r="Y2999" s="18" t="n">
        <x:f>IF(U2999=0,0,N2999*R2999/U2999)</x:f>
        <x:v>0</x:v>
      </x:c>
      <x:c r="Z2999" s="18" t="n">
        <x:f>IF(U2999=0,0,P2999*R2999/U2999)</x:f>
        <x:v>0</x:v>
      </x:c>
      <x:c r="AA2999" s="18" t="n">
        <x:f>MAX(Y2999,Z2999*'01 Controls'!$E$13)</x:f>
        <x:v>0</x:v>
      </x:c>
      <x:c r="AB2999" s="18" t="n">
        <x:f>IF(U2999=0,0,N2999*S2999/U2999)</x:f>
        <x:v>4251.4875</x:v>
      </x:c>
      <x:c r="AC2999" s="18" t="n">
        <x:f>IF(U2999=0,0,P2999*S2999/U2999)</x:f>
        <x:v>34011.9</x:v>
      </x:c>
      <x:c r="AD2999" s="18" t="n">
        <x:f>MAX(AB2999,AC2999*'01 Controls'!$E$14)</x:f>
        <x:v>6802.380000000001</x:v>
      </x:c>
      <x:c r="AE2999" s="18" t="n">
        <x:f>IF(U2999=0,0,N2999*T2999/U2999)</x:f>
        <x:v>0</x:v>
      </x:c>
      <x:c r="AF2999" s="18" t="n">
        <x:f>IF(U2999=0,0,P2999*T2999/U2999)</x:f>
        <x:v>0</x:v>
      </x:c>
      <x:c r="AG2999" s="18" t="n">
        <x:f>MAX(AE2999,AF2999*'01 Controls'!$E$15)</x:f>
        <x:v>0</x:v>
      </x:c>
      <x:c r="AH2999" s="18" t="n">
        <x:f>SUM(V2999,Y2999,AB2999,AE2999)</x:f>
        <x:v>4475.25</x:v>
      </x:c>
      <x:c r="AI2999" s="18" t="n">
        <x:f>N2999-AH2999</x:f>
        <x:v>0</x:v>
      </x:c>
      <x:c r="AJ2999" s="18" t="n">
        <x:f>V2999*INDEX('07 Mode Capacity'!$P$6:$P$17,MATCH("AIR-"&amp;I2999,'07 Mode Capacity'!$C$6:$C$17,0))</x:f>
        <x:v>62.728607737957844</x:v>
      </x:c>
      <x:c r="AK2999" s="18" t="n">
        <x:f>Y2999*INDEX('07 Mode Capacity'!$P$6:$P$17,MATCH("OCEAN-"&amp;I2999,'07 Mode Capacity'!$C$6:$C$17,0))</x:f>
        <x:v>0</x:v>
      </x:c>
      <x:c r="AL2999" s="18" t="n">
        <x:f>AB2999*INDEX('07 Mode Capacity'!$P$6:$P$17,MATCH("LAND-"&amp;I2999,'07 Mode Capacity'!$C$6:$C$17,0))</x:f>
        <x:v>518.8849916427281</x:v>
      </x:c>
      <x:c r="AM2999" s="18" t="n">
        <x:f>AE2999*INDEX('07 Mode Capacity'!$P$6:$P$17,MATCH("INLAND-"&amp;I2999,'07 Mode Capacity'!$C$6:$C$17,0))</x:f>
        <x:v>0</x:v>
      </x:c>
      <x:c r="AN2999" s="18" t="n">
        <x:f>SUM(AJ2999:AM2999)</x:f>
        <x:v>581.613599380686</x:v>
      </x:c>
      <x:c r="AO2999" s="17" t="n">
        <x:f>IF(N2999=0,1,AN2999/N2999)</x:f>
        <x:v>0.1299622589532844</x:v>
      </x:c>
      <x:c r="AP2999" s="11" t="str">
        <x:f>IF(AO2999&gt;='01 Controls'!$E$16,"PASS","FAIL")</x:f>
        <x:v>FAIL</x:v>
      </x:c>
      <x:c r="AQ2999" s="11" t="str">
        <x:v>UNQUANTIFIED</x:v>
      </x:c>
      <x:c r="AR2999" s="11" t="str">
        <x:v>Position-class planning record; serial item and receiver open</x:v>
      </x:c>
      <x:c r="AS2999" s="26"/>
      <x:c r="AT2999" s="26"/>
    </x:row>
    <x:row r="3000">
      <x:c r="C3000" s="11" t="str">
        <x:v>M4-J-RIG-APL-45</x:v>
      </x:c>
      <x:c r="D3000" s="11" t="str">
        <x:v>M4</x:v>
      </x:c>
      <x:c r="E3000" s="11" t="str">
        <x:v>Tornado sequence</x:v>
      </x:c>
      <x:c r="F3000" s="11" t="str">
        <x:v>J-RIG</x:v>
      </x:c>
      <x:c r="G3000" s="11" t="str">
        <x:v>Resilience information group</x:v>
      </x:c>
      <x:c r="H3000" s="11" t="str">
        <x:v>APL-45</x:v>
      </x:c>
      <x:c r="I3000" s="19" t="n">
        <x:v>24</x:v>
      </x:c>
      <x:c r="J3000" s="21" t="n">
        <x:v>5</x:v>
      </x:c>
      <x:c r="K3000" s="18" t="n">
        <x:f>'05 Cargo Register'!K312</x:f>
        <x:v>273</x:v>
      </x:c>
      <x:c r="L3000" s="18" t="n">
        <x:f>'05 Cargo Register'!N312</x:f>
        <x:v>72</x:v>
      </x:c>
      <x:c r="M3000" s="18" t="n">
        <x:f>'05 Cargo Register'!O312</x:f>
        <x:v>540</x:v>
      </x:c>
      <x:c r="N3000" s="18" t="n">
        <x:f>J3000*K3000</x:f>
        <x:v>1365</x:v>
      </x:c>
      <x:c r="O3000" s="18" t="n">
        <x:f>J3000*L3000</x:f>
        <x:v>360</x:v>
      </x:c>
      <x:c r="P3000" s="18" t="n">
        <x:f>J3000*M3000</x:f>
        <x:v>2700</x:v>
      </x:c>
      <x:c r="Q3000" s="22" t="n">
        <x:f>'01 Controls'!$E$28*'02 Cargo Classes'!$M$6</x:f>
        <x:v>0.15000000000000002</x:v>
      </x:c>
      <x:c r="R3000" s="22" t="n">
        <x:f>'01 Controls'!$F$28*'02 Cargo Classes'!$N$6</x:f>
        <x:v>0</x:v>
      </x:c>
      <x:c r="S3000" s="22" t="n">
        <x:f>'01 Controls'!$G$28*'02 Cargo Classes'!$O$6</x:f>
        <x:v>0.95</x:v>
      </x:c>
      <x:c r="T3000" s="22" t="n">
        <x:f>'01 Controls'!$H$28*'02 Cargo Classes'!$P$6</x:f>
        <x:v>0</x:v>
      </x:c>
      <x:c r="U3000" s="22" t="n">
        <x:f>SUM(Q3000:T3000)</x:f>
        <x:v>1.1</x:v>
      </x:c>
      <x:c r="V3000" s="18" t="n">
        <x:f>IF(U3000=0,0,N3000*Q3000/U3000)</x:f>
        <x:v>186.13636363636365</x:v>
      </x:c>
      <x:c r="W3000" s="18" t="n">
        <x:f>IF(U3000=0,0,P3000*Q3000/U3000)</x:f>
        <x:v>368.1818181818182</x:v>
      </x:c>
      <x:c r="X3000" s="18" t="n">
        <x:f>MAX(V3000,W3000*'01 Controls'!$E$12)</x:f>
        <x:v>186.13636363636365</x:v>
      </x:c>
      <x:c r="Y3000" s="18" t="n">
        <x:f>IF(U3000=0,0,N3000*R3000/U3000)</x:f>
        <x:v>0</x:v>
      </x:c>
      <x:c r="Z3000" s="18" t="n">
        <x:f>IF(U3000=0,0,P3000*R3000/U3000)</x:f>
        <x:v>0</x:v>
      </x:c>
      <x:c r="AA3000" s="18" t="n">
        <x:f>MAX(Y3000,Z3000*'01 Controls'!$E$13)</x:f>
        <x:v>0</x:v>
      </x:c>
      <x:c r="AB3000" s="18" t="n">
        <x:f>IF(U3000=0,0,N3000*S3000/U3000)</x:f>
        <x:v>1178.8636363636363</x:v>
      </x:c>
      <x:c r="AC3000" s="18" t="n">
        <x:f>IF(U3000=0,0,P3000*S3000/U3000)</x:f>
        <x:v>2331.8181818181815</x:v>
      </x:c>
      <x:c r="AD3000" s="18" t="n">
        <x:f>MAX(AB3000,AC3000*'01 Controls'!$E$14)</x:f>
        <x:v>1178.8636363636363</x:v>
      </x:c>
      <x:c r="AE3000" s="18" t="n">
        <x:f>IF(U3000=0,0,N3000*T3000/U3000)</x:f>
        <x:v>0</x:v>
      </x:c>
      <x:c r="AF3000" s="18" t="n">
        <x:f>IF(U3000=0,0,P3000*T3000/U3000)</x:f>
        <x:v>0</x:v>
      </x:c>
      <x:c r="AG3000" s="18" t="n">
        <x:f>MAX(AE3000,AF3000*'01 Controls'!$E$15)</x:f>
        <x:v>0</x:v>
      </x:c>
      <x:c r="AH3000" s="18" t="n">
        <x:f>SUM(V3000,Y3000,AB3000,AE3000)</x:f>
        <x:v>1365</x:v>
      </x:c>
      <x:c r="AI3000" s="18" t="n">
        <x:f>N3000-AH3000</x:f>
        <x:v>0</x:v>
      </x:c>
      <x:c r="AJ3000" s="18" t="n">
        <x:f>V3000*INDEX('07 Mode Capacity'!$P$6:$P$17,MATCH("AIR-"&amp;I3000,'07 Mode Capacity'!$C$6:$C$17,0))</x:f>
        <x:v>37.769686718189575</x:v>
      </x:c>
      <x:c r="AK3000" s="18" t="n">
        <x:f>Y3000*INDEX('07 Mode Capacity'!$P$6:$P$17,MATCH("OCEAN-"&amp;I3000,'07 Mode Capacity'!$C$6:$C$17,0))</x:f>
        <x:v>0</x:v>
      </x:c>
      <x:c r="AL3000" s="18" t="n">
        <x:f>AB3000*INDEX('07 Mode Capacity'!$P$6:$P$17,MATCH("LAND-"&amp;I3000,'07 Mode Capacity'!$C$6:$C$17,0))</x:f>
        <x:v>450.9164304732642</x:v>
      </x:c>
      <x:c r="AM3000" s="18" t="n">
        <x:f>AE3000*INDEX('07 Mode Capacity'!$P$6:$P$17,MATCH("INLAND-"&amp;I3000,'07 Mode Capacity'!$C$6:$C$17,0))</x:f>
        <x:v>0</x:v>
      </x:c>
      <x:c r="AN3000" s="18" t="n">
        <x:f>SUM(AJ3000:AM3000)</x:f>
        <x:v>488.6861171914538</x:v>
      </x:c>
      <x:c r="AO3000" s="17" t="n">
        <x:f>IF(N3000=0,1,AN3000/N3000)</x:f>
        <x:v>0.3580118074662665</x:v>
      </x:c>
      <x:c r="AP3000" s="11" t="str">
        <x:f>IF(AO3000&gt;='01 Controls'!$E$16,"PASS","FAIL")</x:f>
        <x:v>FAIL</x:v>
      </x:c>
      <x:c r="AQ3000" s="11" t="str">
        <x:v>UNQUANTIFIED</x:v>
      </x:c>
      <x:c r="AR3000" s="11" t="str">
        <x:v>Position-class planning record; serial item and receiver open</x:v>
      </x:c>
      <x:c r="AS3000" s="26"/>
      <x:c r="AT3000" s="26"/>
    </x:row>
    <x:row r="3001">
      <x:c r="C3001" s="11" t="str">
        <x:v>M4-J-RIG-ISO-18</x:v>
      </x:c>
      <x:c r="D3001" s="11" t="str">
        <x:v>M4</x:v>
      </x:c>
      <x:c r="E3001" s="11" t="str">
        <x:v>Tornado sequence</x:v>
      </x:c>
      <x:c r="F3001" s="11" t="str">
        <x:v>J-RIG</x:v>
      </x:c>
      <x:c r="G3001" s="11" t="str">
        <x:v>Resilience information group</x:v>
      </x:c>
      <x:c r="H3001" s="11" t="str">
        <x:v>ISO-18</x:v>
      </x:c>
      <x:c r="I3001" s="19" t="n">
        <x:v>48</x:v>
      </x:c>
      <x:c r="J3001" s="21" t="n">
        <x:v>5</x:v>
      </x:c>
      <x:c r="K3001" s="18" t="n">
        <x:f>'05 Cargo Register'!K313</x:f>
        <x:v>341.25</x:v>
      </x:c>
      <x:c r="L3001" s="18" t="n">
        <x:f>'05 Cargo Register'!N313</x:f>
        <x:v>23</x:v>
      </x:c>
      <x:c r="M3001" s="18" t="n">
        <x:f>'05 Cargo Register'!O313</x:f>
        <x:v>607.2</x:v>
      </x:c>
      <x:c r="N3001" s="18" t="n">
        <x:f>J3001*K3001</x:f>
        <x:v>1706.25</x:v>
      </x:c>
      <x:c r="O3001" s="18" t="n">
        <x:f>J3001*L3001</x:f>
        <x:v>115</x:v>
      </x:c>
      <x:c r="P3001" s="18" t="n">
        <x:f>J3001*M3001</x:f>
        <x:v>3036</x:v>
      </x:c>
      <x:c r="Q3001" s="22" t="n">
        <x:f>'01 Controls'!$E$28*'02 Cargo Classes'!$M$7</x:f>
        <x:v>0.010000000000000002</x:v>
      </x:c>
      <x:c r="R3001" s="22" t="n">
        <x:f>'01 Controls'!$F$28*'02 Cargo Classes'!$N$7</x:f>
        <x:v>0</x:v>
      </x:c>
      <x:c r="S3001" s="22" t="n">
        <x:f>'01 Controls'!$G$28*'02 Cargo Classes'!$O$7</x:f>
        <x:v>1.14</x:v>
      </x:c>
      <x:c r="T3001" s="22" t="n">
        <x:f>'01 Controls'!$H$28*'02 Cargo Classes'!$P$7</x:f>
        <x:v>0</x:v>
      </x:c>
      <x:c r="U3001" s="22" t="n">
        <x:f>SUM(Q3001:T3001)</x:f>
        <x:v>1.15</x:v>
      </x:c>
      <x:c r="V3001" s="18" t="n">
        <x:f>IF(U3001=0,0,N3001*Q3001/U3001)</x:f>
        <x:v>14.836956521739134</x:v>
      </x:c>
      <x:c r="W3001" s="18" t="n">
        <x:f>IF(U3001=0,0,P3001*Q3001/U3001)</x:f>
        <x:v>26.40000000000001</x:v>
      </x:c>
      <x:c r="X3001" s="18" t="n">
        <x:f>MAX(V3001,W3001*'01 Controls'!$E$12)</x:f>
        <x:v>14.836956521739134</x:v>
      </x:c>
      <x:c r="Y3001" s="18" t="n">
        <x:f>IF(U3001=0,0,N3001*R3001/U3001)</x:f>
        <x:v>0</x:v>
      </x:c>
      <x:c r="Z3001" s="18" t="n">
        <x:f>IF(U3001=0,0,P3001*R3001/U3001)</x:f>
        <x:v>0</x:v>
      </x:c>
      <x:c r="AA3001" s="18" t="n">
        <x:f>MAX(Y3001,Z3001*'01 Controls'!$E$13)</x:f>
        <x:v>0</x:v>
      </x:c>
      <x:c r="AB3001" s="18" t="n">
        <x:f>IF(U3001=0,0,N3001*S3001/U3001)</x:f>
        <x:v>1691.4130434782608</x:v>
      </x:c>
      <x:c r="AC3001" s="18" t="n">
        <x:f>IF(U3001=0,0,P3001*S3001/U3001)</x:f>
        <x:v>3009.6</x:v>
      </x:c>
      <x:c r="AD3001" s="18" t="n">
        <x:f>MAX(AB3001,AC3001*'01 Controls'!$E$14)</x:f>
        <x:v>1691.4130434782608</x:v>
      </x:c>
      <x:c r="AE3001" s="18" t="n">
        <x:f>IF(U3001=0,0,N3001*T3001/U3001)</x:f>
        <x:v>0</x:v>
      </x:c>
      <x:c r="AF3001" s="18" t="n">
        <x:f>IF(U3001=0,0,P3001*T3001/U3001)</x:f>
        <x:v>0</x:v>
      </x:c>
      <x:c r="AG3001" s="18" t="n">
        <x:f>MAX(AE3001,AF3001*'01 Controls'!$E$15)</x:f>
        <x:v>0</x:v>
      </x:c>
      <x:c r="AH3001" s="18" t="n">
        <x:f>SUM(V3001,Y3001,AB3001,AE3001)</x:f>
        <x:v>1706.25</x:v>
      </x:c>
      <x:c r="AI3001" s="18" t="n">
        <x:f>N3001-AH3001</x:f>
        <x:v>0</x:v>
      </x:c>
      <x:c r="AJ3001" s="18" t="n">
        <x:f>V3001*INDEX('07 Mode Capacity'!$P$6:$P$17,MATCH("AIR-"&amp;I3001,'07 Mode Capacity'!$C$6:$C$17,0))</x:f>
        <x:v>4.1593279735313535</x:v>
      </x:c>
      <x:c r="AK3001" s="18" t="n">
        <x:f>Y3001*INDEX('07 Mode Capacity'!$P$6:$P$17,MATCH("OCEAN-"&amp;I3001,'07 Mode Capacity'!$C$6:$C$17,0))</x:f>
        <x:v>0</x:v>
      </x:c>
      <x:c r="AL3001" s="18" t="n">
        <x:f>AB3001*INDEX('07 Mode Capacity'!$P$6:$P$17,MATCH("LAND-"&amp;I3001,'07 Mode Capacity'!$C$6:$C$17,0))</x:f>
        <x:v>206.43335842563775</x:v>
      </x:c>
      <x:c r="AM3001" s="18" t="n">
        <x:f>AE3001*INDEX('07 Mode Capacity'!$P$6:$P$17,MATCH("INLAND-"&amp;I3001,'07 Mode Capacity'!$C$6:$C$17,0))</x:f>
        <x:v>0</x:v>
      </x:c>
      <x:c r="AN3001" s="18" t="n">
        <x:f>SUM(AJ3001:AM3001)</x:f>
        <x:v>210.5926863991691</x:v>
      </x:c>
      <x:c r="AO3001" s="17" t="n">
        <x:f>IF(N3001=0,1,AN3001/N3001)</x:f>
        <x:v>0.1234242850691101</x:v>
      </x:c>
      <x:c r="AP3001" s="11" t="str">
        <x:f>IF(AO3001&gt;='01 Controls'!$E$16,"PASS","FAIL")</x:f>
        <x:v>FAIL</x:v>
      </x:c>
      <x:c r="AQ3001" s="11" t="str">
        <x:v>UNQUANTIFIED</x:v>
      </x:c>
      <x:c r="AR3001" s="11" t="str">
        <x:v>Position-class planning record; serial item and receiver open</x:v>
      </x:c>
      <x:c r="AS3001" s="26"/>
      <x:c r="AT3001" s="26"/>
    </x:row>
    <x:row r="3002">
      <x:c r="C3002" s="11" t="str">
        <x:v>M4-J-RIG-COL-12</x:v>
      </x:c>
      <x:c r="D3002" s="11" t="str">
        <x:v>M4</x:v>
      </x:c>
      <x:c r="E3002" s="11" t="str">
        <x:v>Tornado sequence</x:v>
      </x:c>
      <x:c r="F3002" s="11" t="str">
        <x:v>J-RIG</x:v>
      </x:c>
      <x:c r="G3002" s="11" t="str">
        <x:v>Resilience information group</x:v>
      </x:c>
      <x:c r="H3002" s="11" t="str">
        <x:v>COL-12</x:v>
      </x:c>
      <x:c r="I3002" s="19" t="n">
        <x:v>24</x:v>
      </x:c>
      <x:c r="J3002" s="21" t="n">
        <x:v>5</x:v>
      </x:c>
      <x:c r="K3002" s="18" t="n">
        <x:f>'05 Cargo Register'!K314</x:f>
        <x:v>68.25</x:v>
      </x:c>
      <x:c r="L3002" s="18" t="n">
        <x:f>'05 Cargo Register'!N314</x:f>
        <x:v>8</x:v>
      </x:c>
      <x:c r="M3002" s="18" t="n">
        <x:f>'05 Cargo Register'!O314</x:f>
        <x:v>211.20000000000002</x:v>
      </x:c>
      <x:c r="N3002" s="18" t="n">
        <x:f>J3002*K3002</x:f>
        <x:v>341.25</x:v>
      </x:c>
      <x:c r="O3002" s="18" t="n">
        <x:f>J3002*L3002</x:f>
        <x:v>40</x:v>
      </x:c>
      <x:c r="P3002" s="18" t="n">
        <x:f>J3002*M3002</x:f>
        <x:v>1056</x:v>
      </x:c>
      <x:c r="Q3002" s="22" t="n">
        <x:f>'01 Controls'!$E$28*'02 Cargo Classes'!$M$8</x:f>
        <x:v>0.1</x:v>
      </x:c>
      <x:c r="R3002" s="22" t="n">
        <x:f>'01 Controls'!$F$28*'02 Cargo Classes'!$N$8</x:f>
        <x:v>0</x:v>
      </x:c>
      <x:c r="S3002" s="22" t="n">
        <x:f>'01 Controls'!$G$28*'02 Cargo Classes'!$O$8</x:f>
        <x:v>1.14</x:v>
      </x:c>
      <x:c r="T3002" s="22" t="n">
        <x:f>'01 Controls'!$H$28*'02 Cargo Classes'!$P$8</x:f>
        <x:v>0</x:v>
      </x:c>
      <x:c r="U3002" s="22" t="n">
        <x:f>SUM(Q3002:T3002)</x:f>
        <x:v>1.24</x:v>
      </x:c>
      <x:c r="V3002" s="18" t="n">
        <x:f>IF(U3002=0,0,N3002*Q3002/U3002)</x:f>
        <x:v>27.52016129032258</x:v>
      </x:c>
      <x:c r="W3002" s="18" t="n">
        <x:f>IF(U3002=0,0,P3002*Q3002/U3002)</x:f>
        <x:v>85.16129032258065</x:v>
      </x:c>
      <x:c r="X3002" s="18" t="n">
        <x:f>MAX(V3002,W3002*'01 Controls'!$E$12)</x:f>
        <x:v>27.52016129032258</x:v>
      </x:c>
      <x:c r="Y3002" s="18" t="n">
        <x:f>IF(U3002=0,0,N3002*R3002/U3002)</x:f>
        <x:v>0</x:v>
      </x:c>
      <x:c r="Z3002" s="18" t="n">
        <x:f>IF(U3002=0,0,P3002*R3002/U3002)</x:f>
        <x:v>0</x:v>
      </x:c>
      <x:c r="AA3002" s="18" t="n">
        <x:f>MAX(Y3002,Z3002*'01 Controls'!$E$13)</x:f>
        <x:v>0</x:v>
      </x:c>
      <x:c r="AB3002" s="18" t="n">
        <x:f>IF(U3002=0,0,N3002*S3002/U3002)</x:f>
        <x:v>313.7298387096774</x:v>
      </x:c>
      <x:c r="AC3002" s="18" t="n">
        <x:f>IF(U3002=0,0,P3002*S3002/U3002)</x:f>
        <x:v>970.8387096774193</x:v>
      </x:c>
      <x:c r="AD3002" s="18" t="n">
        <x:f>MAX(AB3002,AC3002*'01 Controls'!$E$14)</x:f>
        <x:v>313.7298387096774</x:v>
      </x:c>
      <x:c r="AE3002" s="18" t="n">
        <x:f>IF(U3002=0,0,N3002*T3002/U3002)</x:f>
        <x:v>0</x:v>
      </x:c>
      <x:c r="AF3002" s="18" t="n">
        <x:f>IF(U3002=0,0,P3002*T3002/U3002)</x:f>
        <x:v>0</x:v>
      </x:c>
      <x:c r="AG3002" s="18" t="n">
        <x:f>MAX(AE3002,AF3002*'01 Controls'!$E$15)</x:f>
        <x:v>0</x:v>
      </x:c>
      <x:c r="AH3002" s="18" t="n">
        <x:f>SUM(V3002,Y3002,AB3002,AE3002)</x:f>
        <x:v>341.24999999999994</x:v>
      </x:c>
      <x:c r="AI3002" s="18" t="n">
        <x:f>N3002-AH3002</x:f>
        <x:v>5.684341886080802e-14</x:v>
      </x:c>
      <x:c r="AJ3002" s="18" t="n">
        <x:f>V3002*INDEX('07 Mode Capacity'!$P$6:$P$17,MATCH("AIR-"&amp;I3002,'07 Mode Capacity'!$C$6:$C$17,0))</x:f>
        <x:v>5.5842278750011465</x:v>
      </x:c>
      <x:c r="AK3002" s="18" t="n">
        <x:f>Y3002*INDEX('07 Mode Capacity'!$P$6:$P$17,MATCH("OCEAN-"&amp;I3002,'07 Mode Capacity'!$C$6:$C$17,0))</x:f>
        <x:v>0</x:v>
      </x:c>
      <x:c r="AL3002" s="18" t="n">
        <x:f>AB3002*INDEX('07 Mode Capacity'!$P$6:$P$17,MATCH("LAND-"&amp;I3002,'07 Mode Capacity'!$C$6:$C$17,0))</x:f>
        <x:v>120.00195327111062</x:v>
      </x:c>
      <x:c r="AM3002" s="18" t="n">
        <x:f>AE3002*INDEX('07 Mode Capacity'!$P$6:$P$17,MATCH("INLAND-"&amp;I3002,'07 Mode Capacity'!$C$6:$C$17,0))</x:f>
        <x:v>0</x:v>
      </x:c>
      <x:c r="AN3002" s="18" t="n">
        <x:f>SUM(AJ3002:AM3002)</x:f>
        <x:v>125.58618114611177</x:v>
      </x:c>
      <x:c r="AO3002" s="17" t="n">
        <x:f>IF(N3002=0,1,AN3002/N3002)</x:f>
        <x:v>0.36801811324867917</x:v>
      </x:c>
      <x:c r="AP3002" s="11" t="str">
        <x:f>IF(AO3002&gt;='01 Controls'!$E$16,"PASS","FAIL")</x:f>
        <x:v>FAIL</x:v>
      </x:c>
      <x:c r="AQ3002" s="11" t="str">
        <x:v>UNQUANTIFIED</x:v>
      </x:c>
      <x:c r="AR3002" s="11" t="str">
        <x:v>Position-class planning record; serial item and receiver open</x:v>
      </x:c>
      <x:c r="AS3002" s="26"/>
      <x:c r="AT3002" s="26"/>
    </x:row>
    <x:row r="3003">
      <x:c r="C3003" s="11" t="str">
        <x:v>M4-J-RIG-BAT-22</x:v>
      </x:c>
      <x:c r="D3003" s="11" t="str">
        <x:v>M4</x:v>
      </x:c>
      <x:c r="E3003" s="11" t="str">
        <x:v>Tornado sequence</x:v>
      </x:c>
      <x:c r="F3003" s="11" t="str">
        <x:v>J-RIG</x:v>
      </x:c>
      <x:c r="G3003" s="11" t="str">
        <x:v>Resilience information group</x:v>
      </x:c>
      <x:c r="H3003" s="11" t="str">
        <x:v>BAT-22</x:v>
      </x:c>
      <x:c r="I3003" s="19" t="n">
        <x:v>48</x:v>
      </x:c>
      <x:c r="J3003" s="21" t="n">
        <x:v>5</x:v>
      </x:c>
      <x:c r="K3003" s="18" t="n">
        <x:f>'05 Cargo Register'!K315</x:f>
        <x:v>68.25</x:v>
      </x:c>
      <x:c r="L3003" s="18" t="n">
        <x:f>'05 Cargo Register'!N315</x:f>
        <x:v>4</x:v>
      </x:c>
      <x:c r="M3003" s="18" t="n">
        <x:f>'05 Cargo Register'!O315</x:f>
        <x:v>105.60000000000001</x:v>
      </x:c>
      <x:c r="N3003" s="18" t="n">
        <x:f>J3003*K3003</x:f>
        <x:v>341.25</x:v>
      </x:c>
      <x:c r="O3003" s="18" t="n">
        <x:f>J3003*L3003</x:f>
        <x:v>20</x:v>
      </x:c>
      <x:c r="P3003" s="18" t="n">
        <x:f>J3003*M3003</x:f>
        <x:v>528</x:v>
      </x:c>
      <x:c r="Q3003" s="22" t="n">
        <x:f>'01 Controls'!$E$28*'02 Cargo Classes'!$M$9</x:f>
        <x:v>0</x:v>
      </x:c>
      <x:c r="R3003" s="22" t="n">
        <x:f>'01 Controls'!$F$28*'02 Cargo Classes'!$N$9</x:f>
        <x:v>0</x:v>
      </x:c>
      <x:c r="S3003" s="22" t="n">
        <x:f>'01 Controls'!$G$28*'02 Cargo Classes'!$O$9</x:f>
        <x:v>0.95</x:v>
      </x:c>
      <x:c r="T3003" s="22" t="n">
        <x:f>'01 Controls'!$H$28*'02 Cargo Classes'!$P$9</x:f>
        <x:v>0</x:v>
      </x:c>
      <x:c r="U3003" s="22" t="n">
        <x:f>SUM(Q3003:T3003)</x:f>
        <x:v>0.95</x:v>
      </x:c>
      <x:c r="V3003" s="18" t="n">
        <x:f>IF(U3003=0,0,N3003*Q3003/U3003)</x:f>
        <x:v>0</x:v>
      </x:c>
      <x:c r="W3003" s="18" t="n">
        <x:f>IF(U3003=0,0,P3003*Q3003/U3003)</x:f>
        <x:v>0</x:v>
      </x:c>
      <x:c r="X3003" s="18" t="n">
        <x:f>MAX(V3003,W3003*'01 Controls'!$E$12)</x:f>
        <x:v>0</x:v>
      </x:c>
      <x:c r="Y3003" s="18" t="n">
        <x:f>IF(U3003=0,0,N3003*R3003/U3003)</x:f>
        <x:v>0</x:v>
      </x:c>
      <x:c r="Z3003" s="18" t="n">
        <x:f>IF(U3003=0,0,P3003*R3003/U3003)</x:f>
        <x:v>0</x:v>
      </x:c>
      <x:c r="AA3003" s="18" t="n">
        <x:f>MAX(Y3003,Z3003*'01 Controls'!$E$13)</x:f>
        <x:v>0</x:v>
      </x:c>
      <x:c r="AB3003" s="18" t="n">
        <x:f>IF(U3003=0,0,N3003*S3003/U3003)</x:f>
        <x:v>341.25</x:v>
      </x:c>
      <x:c r="AC3003" s="18" t="n">
        <x:f>IF(U3003=0,0,P3003*S3003/U3003)</x:f>
        <x:v>528</x:v>
      </x:c>
      <x:c r="AD3003" s="18" t="n">
        <x:f>MAX(AB3003,AC3003*'01 Controls'!$E$14)</x:f>
        <x:v>341.25</x:v>
      </x:c>
      <x:c r="AE3003" s="18" t="n">
        <x:f>IF(U3003=0,0,N3003*T3003/U3003)</x:f>
        <x:v>0</x:v>
      </x:c>
      <x:c r="AF3003" s="18" t="n">
        <x:f>IF(U3003=0,0,P3003*T3003/U3003)</x:f>
        <x:v>0</x:v>
      </x:c>
      <x:c r="AG3003" s="18" t="n">
        <x:f>MAX(AE3003,AF3003*'01 Controls'!$E$15)</x:f>
        <x:v>0</x:v>
      </x:c>
      <x:c r="AH3003" s="18" t="n">
        <x:f>SUM(V3003,Y3003,AB3003,AE3003)</x:f>
        <x:v>341.25</x:v>
      </x:c>
      <x:c r="AI3003" s="18" t="n">
        <x:f>N3003-AH3003</x:f>
        <x:v>0</x:v>
      </x:c>
      <x:c r="AJ3003" s="18" t="n">
        <x:f>V3003*INDEX('07 Mode Capacity'!$P$6:$P$17,MATCH("AIR-"&amp;I3003,'07 Mode Capacity'!$C$6:$C$17,0))</x:f>
        <x:v>0</x:v>
      </x:c>
      <x:c r="AK3003" s="18" t="n">
        <x:f>Y3003*INDEX('07 Mode Capacity'!$P$6:$P$17,MATCH("OCEAN-"&amp;I3003,'07 Mode Capacity'!$C$6:$C$17,0))</x:f>
        <x:v>0</x:v>
      </x:c>
      <x:c r="AL3003" s="18" t="n">
        <x:f>AB3003*INDEX('07 Mode Capacity'!$P$6:$P$17,MATCH("LAND-"&amp;I3003,'07 Mode Capacity'!$C$6:$C$17,0))</x:f>
        <x:v>41.6488354718392</x:v>
      </x:c>
      <x:c r="AM3003" s="18" t="n">
        <x:f>AE3003*INDEX('07 Mode Capacity'!$P$6:$P$17,MATCH("INLAND-"&amp;I3003,'07 Mode Capacity'!$C$6:$C$17,0))</x:f>
        <x:v>0</x:v>
      </x:c>
      <x:c r="AN3003" s="18" t="n">
        <x:f>SUM(AJ3003:AM3003)</x:f>
        <x:v>41.6488354718392</x:v>
      </x:c>
      <x:c r="AO3003" s="17" t="n">
        <x:f>IF(N3003=0,1,AN3003/N3003)</x:f>
        <x:v>0.1220478695145471</x:v>
      </x:c>
      <x:c r="AP3003" s="11" t="str">
        <x:f>IF(AO3003&gt;='01 Controls'!$E$16,"PASS","FAIL")</x:f>
        <x:v>FAIL</x:v>
      </x:c>
      <x:c r="AQ3003" s="11" t="str">
        <x:v>UNQUANTIFIED</x:v>
      </x:c>
      <x:c r="AR3003" s="11" t="str">
        <x:v>Position-class planning record; serial item and receiver open</x:v>
      </x:c>
      <x:c r="AS3003" s="26"/>
      <x:c r="AT3003" s="26"/>
    </x:row>
    <x:row r="3004">
      <x:c r="C3004" s="11" t="str">
        <x:v>M4-J-RIG-TNK-20</x:v>
      </x:c>
      <x:c r="D3004" s="11" t="str">
        <x:v>M4</x:v>
      </x:c>
      <x:c r="E3004" s="11" t="str">
        <x:v>Tornado sequence</x:v>
      </x:c>
      <x:c r="F3004" s="11" t="str">
        <x:v>J-RIG</x:v>
      </x:c>
      <x:c r="G3004" s="11" t="str">
        <x:v>Resilience information group</x:v>
      </x:c>
      <x:c r="H3004" s="11" t="str">
        <x:v>TNK-20</x:v>
      </x:c>
      <x:c r="I3004" s="19" t="n">
        <x:v>48</x:v>
      </x:c>
      <x:c r="J3004" s="21" t="n">
        <x:v>5</x:v>
      </x:c>
      <x:c r="K3004" s="18" t="n">
        <x:f>'05 Cargo Register'!K316</x:f>
        <x:v>68.25</x:v>
      </x:c>
      <x:c r="L3004" s="18" t="n">
        <x:f>'05 Cargo Register'!N316</x:f>
        <x:v>5</x:v>
      </x:c>
      <x:c r="M3004" s="18" t="n">
        <x:f>'05 Cargo Register'!O316</x:f>
        <x:v>106.25</x:v>
      </x:c>
      <x:c r="N3004" s="18" t="n">
        <x:f>J3004*K3004</x:f>
        <x:v>341.25</x:v>
      </x:c>
      <x:c r="O3004" s="18" t="n">
        <x:f>J3004*L3004</x:f>
        <x:v>25</x:v>
      </x:c>
      <x:c r="P3004" s="18" t="n">
        <x:f>J3004*M3004</x:f>
        <x:v>531.25</x:v>
      </x:c>
      <x:c r="Q3004" s="22" t="n">
        <x:f>'01 Controls'!$E$28*'02 Cargo Classes'!$M$10</x:f>
        <x:v>0</x:v>
      </x:c>
      <x:c r="R3004" s="22" t="n">
        <x:f>'01 Controls'!$F$28*'02 Cargo Classes'!$N$10</x:f>
        <x:v>0</x:v>
      </x:c>
      <x:c r="S3004" s="22" t="n">
        <x:f>'01 Controls'!$G$28*'02 Cargo Classes'!$O$10</x:f>
        <x:v>0.95</x:v>
      </x:c>
      <x:c r="T3004" s="22" t="n">
        <x:f>'01 Controls'!$H$28*'02 Cargo Classes'!$P$10</x:f>
        <x:v>0</x:v>
      </x:c>
      <x:c r="U3004" s="22" t="n">
        <x:f>SUM(Q3004:T3004)</x:f>
        <x:v>0.95</x:v>
      </x:c>
      <x:c r="V3004" s="18" t="n">
        <x:f>IF(U3004=0,0,N3004*Q3004/U3004)</x:f>
        <x:v>0</x:v>
      </x:c>
      <x:c r="W3004" s="18" t="n">
        <x:f>IF(U3004=0,0,P3004*Q3004/U3004)</x:f>
        <x:v>0</x:v>
      </x:c>
      <x:c r="X3004" s="18" t="n">
        <x:f>MAX(V3004,W3004*'01 Controls'!$E$12)</x:f>
        <x:v>0</x:v>
      </x:c>
      <x:c r="Y3004" s="18" t="n">
        <x:f>IF(U3004=0,0,N3004*R3004/U3004)</x:f>
        <x:v>0</x:v>
      </x:c>
      <x:c r="Z3004" s="18" t="n">
        <x:f>IF(U3004=0,0,P3004*R3004/U3004)</x:f>
        <x:v>0</x:v>
      </x:c>
      <x:c r="AA3004" s="18" t="n">
        <x:f>MAX(Y3004,Z3004*'01 Controls'!$E$13)</x:f>
        <x:v>0</x:v>
      </x:c>
      <x:c r="AB3004" s="18" t="n">
        <x:f>IF(U3004=0,0,N3004*S3004/U3004)</x:f>
        <x:v>341.25</x:v>
      </x:c>
      <x:c r="AC3004" s="18" t="n">
        <x:f>IF(U3004=0,0,P3004*S3004/U3004)</x:f>
        <x:v>531.25</x:v>
      </x:c>
      <x:c r="AD3004" s="18" t="n">
        <x:f>MAX(AB3004,AC3004*'01 Controls'!$E$14)</x:f>
        <x:v>341.25</x:v>
      </x:c>
      <x:c r="AE3004" s="18" t="n">
        <x:f>IF(U3004=0,0,N3004*T3004/U3004)</x:f>
        <x:v>0</x:v>
      </x:c>
      <x:c r="AF3004" s="18" t="n">
        <x:f>IF(U3004=0,0,P3004*T3004/U3004)</x:f>
        <x:v>0</x:v>
      </x:c>
      <x:c r="AG3004" s="18" t="n">
        <x:f>MAX(AE3004,AF3004*'01 Controls'!$E$15)</x:f>
        <x:v>0</x:v>
      </x:c>
      <x:c r="AH3004" s="18" t="n">
        <x:f>SUM(V3004,Y3004,AB3004,AE3004)</x:f>
        <x:v>341.25</x:v>
      </x:c>
      <x:c r="AI3004" s="18" t="n">
        <x:f>N3004-AH3004</x:f>
        <x:v>0</x:v>
      </x:c>
      <x:c r="AJ3004" s="18" t="n">
        <x:f>V3004*INDEX('07 Mode Capacity'!$P$6:$P$17,MATCH("AIR-"&amp;I3004,'07 Mode Capacity'!$C$6:$C$17,0))</x:f>
        <x:v>0</x:v>
      </x:c>
      <x:c r="AK3004" s="18" t="n">
        <x:f>Y3004*INDEX('07 Mode Capacity'!$P$6:$P$17,MATCH("OCEAN-"&amp;I3004,'07 Mode Capacity'!$C$6:$C$17,0))</x:f>
        <x:v>0</x:v>
      </x:c>
      <x:c r="AL3004" s="18" t="n">
        <x:f>AB3004*INDEX('07 Mode Capacity'!$P$6:$P$17,MATCH("LAND-"&amp;I3004,'07 Mode Capacity'!$C$6:$C$17,0))</x:f>
        <x:v>41.6488354718392</x:v>
      </x:c>
      <x:c r="AM3004" s="18" t="n">
        <x:f>AE3004*INDEX('07 Mode Capacity'!$P$6:$P$17,MATCH("INLAND-"&amp;I3004,'07 Mode Capacity'!$C$6:$C$17,0))</x:f>
        <x:v>0</x:v>
      </x:c>
      <x:c r="AN3004" s="18" t="n">
        <x:f>SUM(AJ3004:AM3004)</x:f>
        <x:v>41.6488354718392</x:v>
      </x:c>
      <x:c r="AO3004" s="17" t="n">
        <x:f>IF(N3004=0,1,AN3004/N3004)</x:f>
        <x:v>0.1220478695145471</x:v>
      </x:c>
      <x:c r="AP3004" s="11" t="str">
        <x:f>IF(AO3004&gt;='01 Controls'!$E$16,"PASS","FAIL")</x:f>
        <x:v>FAIL</x:v>
      </x:c>
      <x:c r="AQ3004" s="11" t="str">
        <x:v>UNQUANTIFIED</x:v>
      </x:c>
      <x:c r="AR3004" s="11" t="str">
        <x:v>Position-class planning record; serial item and receiver open</x:v>
      </x:c>
      <x:c r="AS3004" s="26"/>
      <x:c r="AT3004" s="26"/>
    </x:row>
    <x:row r="3005">
      <x:c r="C3005" s="11" t="str">
        <x:v>M4-J-RIG-FLR-24</x:v>
      </x:c>
      <x:c r="D3005" s="11" t="str">
        <x:v>M4</x:v>
      </x:c>
      <x:c r="E3005" s="11" t="str">
        <x:v>Tornado sequence</x:v>
      </x:c>
      <x:c r="F3005" s="11" t="str">
        <x:v>J-RIG</x:v>
      </x:c>
      <x:c r="G3005" s="11" t="str">
        <x:v>Resilience information group</x:v>
      </x:c>
      <x:c r="H3005" s="11" t="str">
        <x:v>FLR-24</x:v>
      </x:c>
      <x:c r="I3005" s="19" t="n">
        <x:v>48</x:v>
      </x:c>
      <x:c r="J3005" s="21" t="n">
        <x:v>5</x:v>
      </x:c>
      <x:c r="K3005" s="18" t="n">
        <x:f>'05 Cargo Register'!K317</x:f>
        <x:v>136.5</x:v>
      </x:c>
      <x:c r="L3005" s="18" t="n">
        <x:f>'05 Cargo Register'!N317</x:f>
        <x:v>7</x:v>
      </x:c>
      <x:c r="M3005" s="18" t="n">
        <x:f>'05 Cargo Register'!O317</x:f>
        <x:v>224</x:v>
      </x:c>
      <x:c r="N3005" s="18" t="n">
        <x:f>J3005*K3005</x:f>
        <x:v>682.5</x:v>
      </x:c>
      <x:c r="O3005" s="18" t="n">
        <x:f>J3005*L3005</x:f>
        <x:v>35</x:v>
      </x:c>
      <x:c r="P3005" s="18" t="n">
        <x:f>J3005*M3005</x:f>
        <x:v>1120</x:v>
      </x:c>
      <x:c r="Q3005" s="22" t="n">
        <x:f>'01 Controls'!$E$28*'02 Cargo Classes'!$M$11</x:f>
        <x:v>0</x:v>
      </x:c>
      <x:c r="R3005" s="22" t="n">
        <x:f>'01 Controls'!$F$28*'02 Cargo Classes'!$N$11</x:f>
        <x:v>0</x:v>
      </x:c>
      <x:c r="S3005" s="22" t="n">
        <x:f>'01 Controls'!$G$28*'02 Cargo Classes'!$O$11</x:f>
        <x:v>0.95</x:v>
      </x:c>
      <x:c r="T3005" s="22" t="n">
        <x:f>'01 Controls'!$H$28*'02 Cargo Classes'!$P$11</x:f>
        <x:v>0</x:v>
      </x:c>
      <x:c r="U3005" s="22" t="n">
        <x:f>SUM(Q3005:T3005)</x:f>
        <x:v>0.95</x:v>
      </x:c>
      <x:c r="V3005" s="18" t="n">
        <x:f>IF(U3005=0,0,N3005*Q3005/U3005)</x:f>
        <x:v>0</x:v>
      </x:c>
      <x:c r="W3005" s="18" t="n">
        <x:f>IF(U3005=0,0,P3005*Q3005/U3005)</x:f>
        <x:v>0</x:v>
      </x:c>
      <x:c r="X3005" s="18" t="n">
        <x:f>MAX(V3005,W3005*'01 Controls'!$E$12)</x:f>
        <x:v>0</x:v>
      </x:c>
      <x:c r="Y3005" s="18" t="n">
        <x:f>IF(U3005=0,0,N3005*R3005/U3005)</x:f>
        <x:v>0</x:v>
      </x:c>
      <x:c r="Z3005" s="18" t="n">
        <x:f>IF(U3005=0,0,P3005*R3005/U3005)</x:f>
        <x:v>0</x:v>
      </x:c>
      <x:c r="AA3005" s="18" t="n">
        <x:f>MAX(Y3005,Z3005*'01 Controls'!$E$13)</x:f>
        <x:v>0</x:v>
      </x:c>
      <x:c r="AB3005" s="18" t="n">
        <x:f>IF(U3005=0,0,N3005*S3005/U3005)</x:f>
        <x:v>682.5</x:v>
      </x:c>
      <x:c r="AC3005" s="18" t="n">
        <x:f>IF(U3005=0,0,P3005*S3005/U3005)</x:f>
        <x:v>1120</x:v>
      </x:c>
      <x:c r="AD3005" s="18" t="n">
        <x:f>MAX(AB3005,AC3005*'01 Controls'!$E$14)</x:f>
        <x:v>682.5</x:v>
      </x:c>
      <x:c r="AE3005" s="18" t="n">
        <x:f>IF(U3005=0,0,N3005*T3005/U3005)</x:f>
        <x:v>0</x:v>
      </x:c>
      <x:c r="AF3005" s="18" t="n">
        <x:f>IF(U3005=0,0,P3005*T3005/U3005)</x:f>
        <x:v>0</x:v>
      </x:c>
      <x:c r="AG3005" s="18" t="n">
        <x:f>MAX(AE3005,AF3005*'01 Controls'!$E$15)</x:f>
        <x:v>0</x:v>
      </x:c>
      <x:c r="AH3005" s="18" t="n">
        <x:f>SUM(V3005,Y3005,AB3005,AE3005)</x:f>
        <x:v>682.5</x:v>
      </x:c>
      <x:c r="AI3005" s="18" t="n">
        <x:f>N3005-AH3005</x:f>
        <x:v>0</x:v>
      </x:c>
      <x:c r="AJ3005" s="18" t="n">
        <x:f>V3005*INDEX('07 Mode Capacity'!$P$6:$P$17,MATCH("AIR-"&amp;I3005,'07 Mode Capacity'!$C$6:$C$17,0))</x:f>
        <x:v>0</x:v>
      </x:c>
      <x:c r="AK3005" s="18" t="n">
        <x:f>Y3005*INDEX('07 Mode Capacity'!$P$6:$P$17,MATCH("OCEAN-"&amp;I3005,'07 Mode Capacity'!$C$6:$C$17,0))</x:f>
        <x:v>0</x:v>
      </x:c>
      <x:c r="AL3005" s="18" t="n">
        <x:f>AB3005*INDEX('07 Mode Capacity'!$P$6:$P$17,MATCH("LAND-"&amp;I3005,'07 Mode Capacity'!$C$6:$C$17,0))</x:f>
        <x:v>83.2976709436784</x:v>
      </x:c>
      <x:c r="AM3005" s="18" t="n">
        <x:f>AE3005*INDEX('07 Mode Capacity'!$P$6:$P$17,MATCH("INLAND-"&amp;I3005,'07 Mode Capacity'!$C$6:$C$17,0))</x:f>
        <x:v>0</x:v>
      </x:c>
      <x:c r="AN3005" s="18" t="n">
        <x:f>SUM(AJ3005:AM3005)</x:f>
        <x:v>83.2976709436784</x:v>
      </x:c>
      <x:c r="AO3005" s="17" t="n">
        <x:f>IF(N3005=0,1,AN3005/N3005)</x:f>
        <x:v>0.1220478695145471</x:v>
      </x:c>
      <x:c r="AP3005" s="11" t="str">
        <x:f>IF(AO3005&gt;='01 Controls'!$E$16,"PASS","FAIL")</x:f>
        <x:v>FAIL</x:v>
      </x:c>
      <x:c r="AQ3005" s="11" t="str">
        <x:v>UNQUANTIFIED</x:v>
      </x:c>
      <x:c r="AR3005" s="11" t="str">
        <x:v>Position-class planning record; serial item and receiver open</x:v>
      </x:c>
      <x:c r="AS3005" s="26"/>
      <x:c r="AT3005" s="26"/>
    </x:row>
    <x:row r="3006">
      <x:c r="C3006" s="11" t="str">
        <x:v>M4-J-RIG-ROL-30</x:v>
      </x:c>
      <x:c r="D3006" s="11" t="str">
        <x:v>M4</x:v>
      </x:c>
      <x:c r="E3006" s="11" t="str">
        <x:v>Tornado sequence</x:v>
      </x:c>
      <x:c r="F3006" s="11" t="str">
        <x:v>J-RIG</x:v>
      </x:c>
      <x:c r="G3006" s="11" t="str">
        <x:v>Resilience information group</x:v>
      </x:c>
      <x:c r="H3006" s="11" t="str">
        <x:v>ROL-30</x:v>
      </x:c>
      <x:c r="I3006" s="19" t="n">
        <x:v>48</x:v>
      </x:c>
      <x:c r="J3006" s="21" t="n">
        <x:v>5</x:v>
      </x:c>
      <x:c r="K3006" s="18" t="n">
        <x:f>'05 Cargo Register'!K318</x:f>
        <x:v>136.5</x:v>
      </x:c>
      <x:c r="L3006" s="18" t="n">
        <x:f>'05 Cargo Register'!N318</x:f>
        <x:v>6</x:v>
      </x:c>
      <x:c r="M3006" s="18" t="n">
        <x:f>'05 Cargo Register'!O318</x:f>
        <x:v>382.5</x:v>
      </x:c>
      <x:c r="N3006" s="18" t="n">
        <x:f>J3006*K3006</x:f>
        <x:v>682.5</x:v>
      </x:c>
      <x:c r="O3006" s="18" t="n">
        <x:f>J3006*L3006</x:f>
        <x:v>30</x:v>
      </x:c>
      <x:c r="P3006" s="18" t="n">
        <x:f>J3006*M3006</x:f>
        <x:v>1912.5</x:v>
      </x:c>
      <x:c r="Q3006" s="22" t="n">
        <x:f>'01 Controls'!$E$28*'02 Cargo Classes'!$M$12</x:f>
        <x:v>0</x:v>
      </x:c>
      <x:c r="R3006" s="22" t="n">
        <x:f>'01 Controls'!$F$28*'02 Cargo Classes'!$N$12</x:f>
        <x:v>0</x:v>
      </x:c>
      <x:c r="S3006" s="22" t="n">
        <x:f>'01 Controls'!$G$28*'02 Cargo Classes'!$O$12</x:f>
        <x:v>1.4249999999999998</x:v>
      </x:c>
      <x:c r="T3006" s="22" t="n">
        <x:f>'01 Controls'!$H$28*'02 Cargo Classes'!$P$12</x:f>
        <x:v>0</x:v>
      </x:c>
      <x:c r="U3006" s="22" t="n">
        <x:f>SUM(Q3006:T3006)</x:f>
        <x:v>1.4249999999999998</x:v>
      </x:c>
      <x:c r="V3006" s="18" t="n">
        <x:f>IF(U3006=0,0,N3006*Q3006/U3006)</x:f>
        <x:v>0</x:v>
      </x:c>
      <x:c r="W3006" s="18" t="n">
        <x:f>IF(U3006=0,0,P3006*Q3006/U3006)</x:f>
        <x:v>0</x:v>
      </x:c>
      <x:c r="X3006" s="18" t="n">
        <x:f>MAX(V3006,W3006*'01 Controls'!$E$12)</x:f>
        <x:v>0</x:v>
      </x:c>
      <x:c r="Y3006" s="18" t="n">
        <x:f>IF(U3006=0,0,N3006*R3006/U3006)</x:f>
        <x:v>0</x:v>
      </x:c>
      <x:c r="Z3006" s="18" t="n">
        <x:f>IF(U3006=0,0,P3006*R3006/U3006)</x:f>
        <x:v>0</x:v>
      </x:c>
      <x:c r="AA3006" s="18" t="n">
        <x:f>MAX(Y3006,Z3006*'01 Controls'!$E$13)</x:f>
        <x:v>0</x:v>
      </x:c>
      <x:c r="AB3006" s="18" t="n">
        <x:f>IF(U3006=0,0,N3006*S3006/U3006)</x:f>
        <x:v>682.5</x:v>
      </x:c>
      <x:c r="AC3006" s="18" t="n">
        <x:f>IF(U3006=0,0,P3006*S3006/U3006)</x:f>
        <x:v>1912.5</x:v>
      </x:c>
      <x:c r="AD3006" s="18" t="n">
        <x:f>MAX(AB3006,AC3006*'01 Controls'!$E$14)</x:f>
        <x:v>682.5</x:v>
      </x:c>
      <x:c r="AE3006" s="18" t="n">
        <x:f>IF(U3006=0,0,N3006*T3006/U3006)</x:f>
        <x:v>0</x:v>
      </x:c>
      <x:c r="AF3006" s="18" t="n">
        <x:f>IF(U3006=0,0,P3006*T3006/U3006)</x:f>
        <x:v>0</x:v>
      </x:c>
      <x:c r="AG3006" s="18" t="n">
        <x:f>MAX(AE3006,AF3006*'01 Controls'!$E$15)</x:f>
        <x:v>0</x:v>
      </x:c>
      <x:c r="AH3006" s="18" t="n">
        <x:f>SUM(V3006,Y3006,AB3006,AE3006)</x:f>
        <x:v>682.5</x:v>
      </x:c>
      <x:c r="AI3006" s="18" t="n">
        <x:f>N3006-AH3006</x:f>
        <x:v>0</x:v>
      </x:c>
      <x:c r="AJ3006" s="18" t="n">
        <x:f>V3006*INDEX('07 Mode Capacity'!$P$6:$P$17,MATCH("AIR-"&amp;I3006,'07 Mode Capacity'!$C$6:$C$17,0))</x:f>
        <x:v>0</x:v>
      </x:c>
      <x:c r="AK3006" s="18" t="n">
        <x:f>Y3006*INDEX('07 Mode Capacity'!$P$6:$P$17,MATCH("OCEAN-"&amp;I3006,'07 Mode Capacity'!$C$6:$C$17,0))</x:f>
        <x:v>0</x:v>
      </x:c>
      <x:c r="AL3006" s="18" t="n">
        <x:f>AB3006*INDEX('07 Mode Capacity'!$P$6:$P$17,MATCH("LAND-"&amp;I3006,'07 Mode Capacity'!$C$6:$C$17,0))</x:f>
        <x:v>83.2976709436784</x:v>
      </x:c>
      <x:c r="AM3006" s="18" t="n">
        <x:f>AE3006*INDEX('07 Mode Capacity'!$P$6:$P$17,MATCH("INLAND-"&amp;I3006,'07 Mode Capacity'!$C$6:$C$17,0))</x:f>
        <x:v>0</x:v>
      </x:c>
      <x:c r="AN3006" s="18" t="n">
        <x:f>SUM(AJ3006:AM3006)</x:f>
        <x:v>83.2976709436784</x:v>
      </x:c>
      <x:c r="AO3006" s="17" t="n">
        <x:f>IF(N3006=0,1,AN3006/N3006)</x:f>
        <x:v>0.1220478695145471</x:v>
      </x:c>
      <x:c r="AP3006" s="11" t="str">
        <x:f>IF(AO3006&gt;='01 Controls'!$E$16,"PASS","FAIL")</x:f>
        <x:v>FAIL</x:v>
      </x:c>
      <x:c r="AQ3006" s="11" t="str">
        <x:v>UNQUANTIFIED</x:v>
      </x:c>
      <x:c r="AR3006" s="11" t="str">
        <x:v>Position-class planning record; serial item and receiver open</x:v>
      </x:c>
      <x:c r="AS3006" s="26"/>
      <x:c r="AT3006" s="26"/>
    </x:row>
    <x:row r="3007">
      <x:c r="C3007" s="11" t="str">
        <x:v>M4-J-RIG-LIN-18</x:v>
      </x:c>
      <x:c r="D3007" s="11" t="str">
        <x:v>M4</x:v>
      </x:c>
      <x:c r="E3007" s="11" t="str">
        <x:v>Tornado sequence</x:v>
      </x:c>
      <x:c r="F3007" s="11" t="str">
        <x:v>J-RIG</x:v>
      </x:c>
      <x:c r="G3007" s="11" t="str">
        <x:v>Resilience information group</x:v>
      </x:c>
      <x:c r="H3007" s="11" t="str">
        <x:v>LIN-18</x:v>
      </x:c>
      <x:c r="I3007" s="19" t="n">
        <x:v>72</x:v>
      </x:c>
      <x:c r="J3007" s="21" t="n">
        <x:v>5</x:v>
      </x:c>
      <x:c r="K3007" s="18" t="n">
        <x:f>'05 Cargo Register'!K319</x:f>
        <x:v>68.25</x:v>
      </x:c>
      <x:c r="L3007" s="18" t="n">
        <x:f>'05 Cargo Register'!N319</x:f>
        <x:v>5</x:v>
      </x:c>
      <x:c r="M3007" s="18" t="n">
        <x:f>'05 Cargo Register'!O319</x:f>
        <x:v>220</x:v>
      </x:c>
      <x:c r="N3007" s="18" t="n">
        <x:f>J3007*K3007</x:f>
        <x:v>341.25</x:v>
      </x:c>
      <x:c r="O3007" s="18" t="n">
        <x:f>J3007*L3007</x:f>
        <x:v>25</x:v>
      </x:c>
      <x:c r="P3007" s="18" t="n">
        <x:f>J3007*M3007</x:f>
        <x:v>1100</x:v>
      </x:c>
      <x:c r="Q3007" s="22" t="n">
        <x:f>'01 Controls'!$E$28*'02 Cargo Classes'!$M$13</x:f>
        <x:v>0</x:v>
      </x:c>
      <x:c r="R3007" s="22" t="n">
        <x:f>'01 Controls'!$F$28*'02 Cargo Classes'!$N$13</x:f>
        <x:v>0</x:v>
      </x:c>
      <x:c r="S3007" s="22" t="n">
        <x:f>'01 Controls'!$G$28*'02 Cargo Classes'!$O$13</x:f>
        <x:v>0.95</x:v>
      </x:c>
      <x:c r="T3007" s="22" t="n">
        <x:f>'01 Controls'!$H$28*'02 Cargo Classes'!$P$13</x:f>
        <x:v>0</x:v>
      </x:c>
      <x:c r="U3007" s="22" t="n">
        <x:f>SUM(Q3007:T3007)</x:f>
        <x:v>0.95</x:v>
      </x:c>
      <x:c r="V3007" s="18" t="n">
        <x:f>IF(U3007=0,0,N3007*Q3007/U3007)</x:f>
        <x:v>0</x:v>
      </x:c>
      <x:c r="W3007" s="18" t="n">
        <x:f>IF(U3007=0,0,P3007*Q3007/U3007)</x:f>
        <x:v>0</x:v>
      </x:c>
      <x:c r="X3007" s="18" t="n">
        <x:f>MAX(V3007,W3007*'01 Controls'!$E$12)</x:f>
        <x:v>0</x:v>
      </x:c>
      <x:c r="Y3007" s="18" t="n">
        <x:f>IF(U3007=0,0,N3007*R3007/U3007)</x:f>
        <x:v>0</x:v>
      </x:c>
      <x:c r="Z3007" s="18" t="n">
        <x:f>IF(U3007=0,0,P3007*R3007/U3007)</x:f>
        <x:v>0</x:v>
      </x:c>
      <x:c r="AA3007" s="18" t="n">
        <x:f>MAX(Y3007,Z3007*'01 Controls'!$E$13)</x:f>
        <x:v>0</x:v>
      </x:c>
      <x:c r="AB3007" s="18" t="n">
        <x:f>IF(U3007=0,0,N3007*S3007/U3007)</x:f>
        <x:v>341.25</x:v>
      </x:c>
      <x:c r="AC3007" s="18" t="n">
        <x:f>IF(U3007=0,0,P3007*S3007/U3007)</x:f>
        <x:v>1100</x:v>
      </x:c>
      <x:c r="AD3007" s="18" t="n">
        <x:f>MAX(AB3007,AC3007*'01 Controls'!$E$14)</x:f>
        <x:v>341.25</x:v>
      </x:c>
      <x:c r="AE3007" s="18" t="n">
        <x:f>IF(U3007=0,0,N3007*T3007/U3007)</x:f>
        <x:v>0</x:v>
      </x:c>
      <x:c r="AF3007" s="18" t="n">
        <x:f>IF(U3007=0,0,P3007*T3007/U3007)</x:f>
        <x:v>0</x:v>
      </x:c>
      <x:c r="AG3007" s="18" t="n">
        <x:f>MAX(AE3007,AF3007*'01 Controls'!$E$15)</x:f>
        <x:v>0</x:v>
      </x:c>
      <x:c r="AH3007" s="18" t="n">
        <x:f>SUM(V3007,Y3007,AB3007,AE3007)</x:f>
        <x:v>341.25</x:v>
      </x:c>
      <x:c r="AI3007" s="18" t="n">
        <x:f>N3007-AH3007</x:f>
        <x:v>0</x:v>
      </x:c>
      <x:c r="AJ3007" s="18" t="n">
        <x:f>V3007*INDEX('07 Mode Capacity'!$P$6:$P$17,MATCH("AIR-"&amp;I3007,'07 Mode Capacity'!$C$6:$C$17,0))</x:f>
        <x:v>0</x:v>
      </x:c>
      <x:c r="AK3007" s="18" t="n">
        <x:f>Y3007*INDEX('07 Mode Capacity'!$P$6:$P$17,MATCH("OCEAN-"&amp;I3007,'07 Mode Capacity'!$C$6:$C$17,0))</x:f>
        <x:v>0</x:v>
      </x:c>
      <x:c r="AL3007" s="18" t="n">
        <x:f>AB3007*INDEX('07 Mode Capacity'!$P$6:$P$17,MATCH("LAND-"&amp;I3007,'07 Mode Capacity'!$C$6:$C$17,0))</x:f>
        <x:v>243.99723920623194</x:v>
      </x:c>
      <x:c r="AM3007" s="18" t="n">
        <x:f>AE3007*INDEX('07 Mode Capacity'!$P$6:$P$17,MATCH("INLAND-"&amp;I3007,'07 Mode Capacity'!$C$6:$C$17,0))</x:f>
        <x:v>0</x:v>
      </x:c>
      <x:c r="AN3007" s="18" t="n">
        <x:f>SUM(AJ3007:AM3007)</x:f>
        <x:v>243.99723920623194</x:v>
      </x:c>
      <x:c r="AO3007" s="17" t="n">
        <x:f>IF(N3007=0,1,AN3007/N3007)</x:f>
        <x:v>0.7150102247801668</x:v>
      </x:c>
      <x:c r="AP3007" s="11" t="str">
        <x:f>IF(AO3007&gt;='01 Controls'!$E$16,"PASS","FAIL")</x:f>
        <x:v>FAIL</x:v>
      </x:c>
      <x:c r="AQ3007" s="11" t="str">
        <x:v>UNQUANTIFIED</x:v>
      </x:c>
      <x:c r="AR3007" s="11" t="str">
        <x:v>Position-class planning record; serial item and receiver open</x:v>
      </x:c>
      <x:c r="AS3007" s="26"/>
      <x:c r="AT3007" s="26"/>
    </x:row>
    <x:row r="3008">
      <x:c r="C3008" s="11" t="str">
        <x:v>M4-J-RIG-BLK-08</x:v>
      </x:c>
      <x:c r="D3008" s="11" t="str">
        <x:v>M4</x:v>
      </x:c>
      <x:c r="E3008" s="11" t="str">
        <x:v>Tornado sequence</x:v>
      </x:c>
      <x:c r="F3008" s="11" t="str">
        <x:v>J-RIG</x:v>
      </x:c>
      <x:c r="G3008" s="11" t="str">
        <x:v>Resilience information group</x:v>
      </x:c>
      <x:c r="H3008" s="11" t="str">
        <x:v>BLK-08</x:v>
      </x:c>
      <x:c r="I3008" s="19" t="n">
        <x:v>48</x:v>
      </x:c>
      <x:c r="J3008" s="21" t="n">
        <x:v>5</x:v>
      </x:c>
      <x:c r="K3008" s="18" t="n">
        <x:f>'05 Cargo Register'!K320</x:f>
        <x:v>204.75</x:v>
      </x:c>
      <x:c r="L3008" s="18" t="n">
        <x:f>'05 Cargo Register'!N320</x:f>
        <x:v>32</x:v>
      </x:c>
      <x:c r="M3008" s="18" t="n">
        <x:f>'05 Cargo Register'!O320</x:f>
        <x:v>1632</x:v>
      </x:c>
      <x:c r="N3008" s="18" t="n">
        <x:f>J3008*K3008</x:f>
        <x:v>1023.75</x:v>
      </x:c>
      <x:c r="O3008" s="18" t="n">
        <x:f>J3008*L3008</x:f>
        <x:v>160</x:v>
      </x:c>
      <x:c r="P3008" s="18" t="n">
        <x:f>J3008*M3008</x:f>
        <x:v>8160</x:v>
      </x:c>
      <x:c r="Q3008" s="22" t="n">
        <x:f>'01 Controls'!$E$28*'02 Cargo Classes'!$M$14</x:f>
        <x:v>0.05</x:v>
      </x:c>
      <x:c r="R3008" s="22" t="n">
        <x:f>'01 Controls'!$F$28*'02 Cargo Classes'!$N$14</x:f>
        <x:v>0</x:v>
      </x:c>
      <x:c r="S3008" s="22" t="n">
        <x:f>'01 Controls'!$G$28*'02 Cargo Classes'!$O$14</x:f>
        <x:v>0.95</x:v>
      </x:c>
      <x:c r="T3008" s="22" t="n">
        <x:f>'01 Controls'!$H$28*'02 Cargo Classes'!$P$14</x:f>
        <x:v>0</x:v>
      </x:c>
      <x:c r="U3008" s="22" t="n">
        <x:f>SUM(Q3008:T3008)</x:f>
        <x:v>1</x:v>
      </x:c>
      <x:c r="V3008" s="18" t="n">
        <x:f>IF(U3008=0,0,N3008*Q3008/U3008)</x:f>
        <x:v>51.1875</x:v>
      </x:c>
      <x:c r="W3008" s="18" t="n">
        <x:f>IF(U3008=0,0,P3008*Q3008/U3008)</x:f>
        <x:v>408</x:v>
      </x:c>
      <x:c r="X3008" s="18" t="n">
        <x:f>MAX(V3008,W3008*'01 Controls'!$E$12)</x:f>
        <x:v>102</x:v>
      </x:c>
      <x:c r="Y3008" s="18" t="n">
        <x:f>IF(U3008=0,0,N3008*R3008/U3008)</x:f>
        <x:v>0</x:v>
      </x:c>
      <x:c r="Z3008" s="18" t="n">
        <x:f>IF(U3008=0,0,P3008*R3008/U3008)</x:f>
        <x:v>0</x:v>
      </x:c>
      <x:c r="AA3008" s="18" t="n">
        <x:f>MAX(Y3008,Z3008*'01 Controls'!$E$13)</x:f>
        <x:v>0</x:v>
      </x:c>
      <x:c r="AB3008" s="18" t="n">
        <x:f>IF(U3008=0,0,N3008*S3008/U3008)</x:f>
        <x:v>972.5625</x:v>
      </x:c>
      <x:c r="AC3008" s="18" t="n">
        <x:f>IF(U3008=0,0,P3008*S3008/U3008)</x:f>
        <x:v>7752</x:v>
      </x:c>
      <x:c r="AD3008" s="18" t="n">
        <x:f>MAX(AB3008,AC3008*'01 Controls'!$E$14)</x:f>
        <x:v>1550.4</x:v>
      </x:c>
      <x:c r="AE3008" s="18" t="n">
        <x:f>IF(U3008=0,0,N3008*T3008/U3008)</x:f>
        <x:v>0</x:v>
      </x:c>
      <x:c r="AF3008" s="18" t="n">
        <x:f>IF(U3008=0,0,P3008*T3008/U3008)</x:f>
        <x:v>0</x:v>
      </x:c>
      <x:c r="AG3008" s="18" t="n">
        <x:f>MAX(AE3008,AF3008*'01 Controls'!$E$15)</x:f>
        <x:v>0</x:v>
      </x:c>
      <x:c r="AH3008" s="18" t="n">
        <x:f>SUM(V3008,Y3008,AB3008,AE3008)</x:f>
        <x:v>1023.75</x:v>
      </x:c>
      <x:c r="AI3008" s="18" t="n">
        <x:f>N3008-AH3008</x:f>
        <x:v>0</x:v>
      </x:c>
      <x:c r="AJ3008" s="18" t="n">
        <x:f>V3008*INDEX('07 Mode Capacity'!$P$6:$P$17,MATCH("AIR-"&amp;I3008,'07 Mode Capacity'!$C$6:$C$17,0))</x:f>
        <x:v>14.349681508683167</x:v>
      </x:c>
      <x:c r="AK3008" s="18" t="n">
        <x:f>Y3008*INDEX('07 Mode Capacity'!$P$6:$P$17,MATCH("OCEAN-"&amp;I3008,'07 Mode Capacity'!$C$6:$C$17,0))</x:f>
        <x:v>0</x:v>
      </x:c>
      <x:c r="AL3008" s="18" t="n">
        <x:f>AB3008*INDEX('07 Mode Capacity'!$P$6:$P$17,MATCH("LAND-"&amp;I3008,'07 Mode Capacity'!$C$6:$C$17,0))</x:f>
        <x:v>118.69918109474172</x:v>
      </x:c>
      <x:c r="AM3008" s="18" t="n">
        <x:f>AE3008*INDEX('07 Mode Capacity'!$P$6:$P$17,MATCH("INLAND-"&amp;I3008,'07 Mode Capacity'!$C$6:$C$17,0))</x:f>
        <x:v>0</x:v>
      </x:c>
      <x:c r="AN3008" s="18" t="n">
        <x:f>SUM(AJ3008:AM3008)</x:f>
        <x:v>133.04886260342488</x:v>
      </x:c>
      <x:c r="AO3008" s="17" t="n">
        <x:f>IF(N3008=0,1,AN3008/N3008)</x:f>
        <x:v>0.12996225895328437</x:v>
      </x:c>
      <x:c r="AP3008" s="11" t="str">
        <x:f>IF(AO3008&gt;='01 Controls'!$E$16,"PASS","FAIL")</x:f>
        <x:v>FAIL</x:v>
      </x:c>
      <x:c r="AQ3008" s="11" t="str">
        <x:v>UNQUANTIFIED</x:v>
      </x:c>
      <x:c r="AR3008" s="11" t="str">
        <x:v>Position-class planning record; serial item and receiver open</x:v>
      </x:c>
      <x:c r="AS3008" s="26"/>
      <x:c r="AT3008" s="26"/>
    </x:row>
    <x:row r="3009">
      <x:c r="C3009" s="11" t="str">
        <x:v>M4-M-MPG-APL-45</x:v>
      </x:c>
      <x:c r="D3009" s="11" t="str">
        <x:v>M4</x:v>
      </x:c>
      <x:c r="E3009" s="11" t="str">
        <x:v>Tornado sequence</x:v>
      </x:c>
      <x:c r="F3009" s="11" t="str">
        <x:v>M-MPG</x:v>
      </x:c>
      <x:c r="G3009" s="11" t="str">
        <x:v>Maritime production group</x:v>
      </x:c>
      <x:c r="H3009" s="11" t="str">
        <x:v>APL-45</x:v>
      </x:c>
      <x:c r="I3009" s="19" t="n">
        <x:v>24</x:v>
      </x:c>
      <x:c r="J3009" s="21" t="n">
        <x:v>1</x:v>
      </x:c>
      <x:c r="K3009" s="18" t="n">
        <x:f>'05 Cargo Register'!K321</x:f>
        <x:v>220.5</x:v>
      </x:c>
      <x:c r="L3009" s="18" t="n">
        <x:f>'05 Cargo Register'!N321</x:f>
        <x:v>58</x:v>
      </x:c>
      <x:c r="M3009" s="18" t="n">
        <x:f>'05 Cargo Register'!O321</x:f>
        <x:v>435</x:v>
      </x:c>
      <x:c r="N3009" s="18" t="n">
        <x:f>J3009*K3009</x:f>
        <x:v>220.5</x:v>
      </x:c>
      <x:c r="O3009" s="18" t="n">
        <x:f>J3009*L3009</x:f>
        <x:v>58</x:v>
      </x:c>
      <x:c r="P3009" s="18" t="n">
        <x:f>J3009*M3009</x:f>
        <x:v>435</x:v>
      </x:c>
      <x:c r="Q3009" s="22" t="n">
        <x:f>'01 Controls'!$E$28*'02 Cargo Classes'!$M$6</x:f>
        <x:v>0.15000000000000002</x:v>
      </x:c>
      <x:c r="R3009" s="22" t="n">
        <x:f>'01 Controls'!$F$28*'02 Cargo Classes'!$N$6</x:f>
        <x:v>0</x:v>
      </x:c>
      <x:c r="S3009" s="22" t="n">
        <x:f>'01 Controls'!$G$28*'02 Cargo Classes'!$O$6</x:f>
        <x:v>0.95</x:v>
      </x:c>
      <x:c r="T3009" s="22" t="n">
        <x:f>'01 Controls'!$H$28*'02 Cargo Classes'!$P$6</x:f>
        <x:v>0</x:v>
      </x:c>
      <x:c r="U3009" s="22" t="n">
        <x:f>SUM(Q3009:T3009)</x:f>
        <x:v>1.1</x:v>
      </x:c>
      <x:c r="V3009" s="18" t="n">
        <x:f>IF(U3009=0,0,N3009*Q3009/U3009)</x:f>
        <x:v>30.068181818181817</x:v>
      </x:c>
      <x:c r="W3009" s="18" t="n">
        <x:f>IF(U3009=0,0,P3009*Q3009/U3009)</x:f>
        <x:v>59.31818181818183</x:v>
      </x:c>
      <x:c r="X3009" s="18" t="n">
        <x:f>MAX(V3009,W3009*'01 Controls'!$E$12)</x:f>
        <x:v>30.068181818181817</x:v>
      </x:c>
      <x:c r="Y3009" s="18" t="n">
        <x:f>IF(U3009=0,0,N3009*R3009/U3009)</x:f>
        <x:v>0</x:v>
      </x:c>
      <x:c r="Z3009" s="18" t="n">
        <x:f>IF(U3009=0,0,P3009*R3009/U3009)</x:f>
        <x:v>0</x:v>
      </x:c>
      <x:c r="AA3009" s="18" t="n">
        <x:f>MAX(Y3009,Z3009*'01 Controls'!$E$13)</x:f>
        <x:v>0</x:v>
      </x:c>
      <x:c r="AB3009" s="18" t="n">
        <x:f>IF(U3009=0,0,N3009*S3009/U3009)</x:f>
        <x:v>190.43181818181816</x:v>
      </x:c>
      <x:c r="AC3009" s="18" t="n">
        <x:f>IF(U3009=0,0,P3009*S3009/U3009)</x:f>
        <x:v>375.68181818181813</x:v>
      </x:c>
      <x:c r="AD3009" s="18" t="n">
        <x:f>MAX(AB3009,AC3009*'01 Controls'!$E$14)</x:f>
        <x:v>190.43181818181816</x:v>
      </x:c>
      <x:c r="AE3009" s="18" t="n">
        <x:f>IF(U3009=0,0,N3009*T3009/U3009)</x:f>
        <x:v>0</x:v>
      </x:c>
      <x:c r="AF3009" s="18" t="n">
        <x:f>IF(U3009=0,0,P3009*T3009/U3009)</x:f>
        <x:v>0</x:v>
      </x:c>
      <x:c r="AG3009" s="18" t="n">
        <x:f>MAX(AE3009,AF3009*'01 Controls'!$E$15)</x:f>
        <x:v>0</x:v>
      </x:c>
      <x:c r="AH3009" s="18" t="n">
        <x:f>SUM(V3009,Y3009,AB3009,AE3009)</x:f>
        <x:v>220.49999999999997</x:v>
      </x:c>
      <x:c r="AI3009" s="18" t="n">
        <x:f>N3009-AH3009</x:f>
        <x:v>2.842170943040401e-14</x:v>
      </x:c>
      <x:c r="AJ3009" s="18" t="n">
        <x:f>V3009*INDEX('07 Mode Capacity'!$P$6:$P$17,MATCH("AIR-"&amp;I3009,'07 Mode Capacity'!$C$6:$C$17,0))</x:f>
        <x:v>6.101257085246008</x:v>
      </x:c>
      <x:c r="AK3009" s="18" t="n">
        <x:f>Y3009*INDEX('07 Mode Capacity'!$P$6:$P$17,MATCH("OCEAN-"&amp;I3009,'07 Mode Capacity'!$C$6:$C$17,0))</x:f>
        <x:v>0</x:v>
      </x:c>
      <x:c r="AL3009" s="18" t="n">
        <x:f>AB3009*INDEX('07 Mode Capacity'!$P$6:$P$17,MATCH("LAND-"&amp;I3009,'07 Mode Capacity'!$C$6:$C$17,0))</x:f>
        <x:v>72.84034646106575</x:v>
      </x:c>
      <x:c r="AM3009" s="18" t="n">
        <x:f>AE3009*INDEX('07 Mode Capacity'!$P$6:$P$17,MATCH("INLAND-"&amp;I3009,'07 Mode Capacity'!$C$6:$C$17,0))</x:f>
        <x:v>0</x:v>
      </x:c>
      <x:c r="AN3009" s="18" t="n">
        <x:f>SUM(AJ3009:AM3009)</x:f>
        <x:v>78.94160354631175</x:v>
      </x:c>
      <x:c r="AO3009" s="17" t="n">
        <x:f>IF(N3009=0,1,AN3009/N3009)</x:f>
        <x:v>0.35801180746626643</x:v>
      </x:c>
      <x:c r="AP3009" s="11" t="str">
        <x:f>IF(AO3009&gt;='01 Controls'!$E$16,"PASS","FAIL")</x:f>
        <x:v>FAIL</x:v>
      </x:c>
      <x:c r="AQ3009" s="11" t="str">
        <x:v>UNQUANTIFIED</x:v>
      </x:c>
      <x:c r="AR3009" s="11" t="str">
        <x:v>Position-class planning record; serial item and receiver open</x:v>
      </x:c>
      <x:c r="AS3009" s="26"/>
      <x:c r="AT3009" s="26"/>
    </x:row>
    <x:row r="3010">
      <x:c r="C3010" s="11" t="str">
        <x:v>M4-M-MPG-ISO-18</x:v>
      </x:c>
      <x:c r="D3010" s="11" t="str">
        <x:v>M4</x:v>
      </x:c>
      <x:c r="E3010" s="11" t="str">
        <x:v>Tornado sequence</x:v>
      </x:c>
      <x:c r="F3010" s="11" t="str">
        <x:v>M-MPG</x:v>
      </x:c>
      <x:c r="G3010" s="11" t="str">
        <x:v>Maritime production group</x:v>
      </x:c>
      <x:c r="H3010" s="11" t="str">
        <x:v>ISO-18</x:v>
      </x:c>
      <x:c r="I3010" s="19" t="n">
        <x:v>48</x:v>
      </x:c>
      <x:c r="J3010" s="21" t="n">
        <x:v>1</x:v>
      </x:c>
      <x:c r="K3010" s="18" t="n">
        <x:f>'05 Cargo Register'!K322</x:f>
        <x:v>882</x:v>
      </x:c>
      <x:c r="L3010" s="18" t="n">
        <x:f>'05 Cargo Register'!N322</x:f>
        <x:v>58</x:v>
      </x:c>
      <x:c r="M3010" s="18" t="n">
        <x:f>'05 Cargo Register'!O322</x:f>
        <x:v>1531.2</x:v>
      </x:c>
      <x:c r="N3010" s="18" t="n">
        <x:f>J3010*K3010</x:f>
        <x:v>882</x:v>
      </x:c>
      <x:c r="O3010" s="18" t="n">
        <x:f>J3010*L3010</x:f>
        <x:v>58</x:v>
      </x:c>
      <x:c r="P3010" s="18" t="n">
        <x:f>J3010*M3010</x:f>
        <x:v>1531.2</x:v>
      </x:c>
      <x:c r="Q3010" s="22" t="n">
        <x:f>'01 Controls'!$E$28*'02 Cargo Classes'!$M$7</x:f>
        <x:v>0.010000000000000002</x:v>
      </x:c>
      <x:c r="R3010" s="22" t="n">
        <x:f>'01 Controls'!$F$28*'02 Cargo Classes'!$N$7</x:f>
        <x:v>0</x:v>
      </x:c>
      <x:c r="S3010" s="22" t="n">
        <x:f>'01 Controls'!$G$28*'02 Cargo Classes'!$O$7</x:f>
        <x:v>1.14</x:v>
      </x:c>
      <x:c r="T3010" s="22" t="n">
        <x:f>'01 Controls'!$H$28*'02 Cargo Classes'!$P$7</x:f>
        <x:v>0</x:v>
      </x:c>
      <x:c r="U3010" s="22" t="n">
        <x:f>SUM(Q3010:T3010)</x:f>
        <x:v>1.15</x:v>
      </x:c>
      <x:c r="V3010" s="18" t="n">
        <x:f>IF(U3010=0,0,N3010*Q3010/U3010)</x:f>
        <x:v>7.669565217391307</x:v>
      </x:c>
      <x:c r="W3010" s="18" t="n">
        <x:f>IF(U3010=0,0,P3010*Q3010/U3010)</x:f>
        <x:v>13.314782608695655</x:v>
      </x:c>
      <x:c r="X3010" s="18" t="n">
        <x:f>MAX(V3010,W3010*'01 Controls'!$E$12)</x:f>
        <x:v>7.669565217391307</x:v>
      </x:c>
      <x:c r="Y3010" s="18" t="n">
        <x:f>IF(U3010=0,0,N3010*R3010/U3010)</x:f>
        <x:v>0</x:v>
      </x:c>
      <x:c r="Z3010" s="18" t="n">
        <x:f>IF(U3010=0,0,P3010*R3010/U3010)</x:f>
        <x:v>0</x:v>
      </x:c>
      <x:c r="AA3010" s="18" t="n">
        <x:f>MAX(Y3010,Z3010*'01 Controls'!$E$13)</x:f>
        <x:v>0</x:v>
      </x:c>
      <x:c r="AB3010" s="18" t="n">
        <x:f>IF(U3010=0,0,N3010*S3010/U3010)</x:f>
        <x:v>874.3304347826087</x:v>
      </x:c>
      <x:c r="AC3010" s="18" t="n">
        <x:f>IF(U3010=0,0,P3010*S3010/U3010)</x:f>
        <x:v>1517.8852173913044</x:v>
      </x:c>
      <x:c r="AD3010" s="18" t="n">
        <x:f>MAX(AB3010,AC3010*'01 Controls'!$E$14)</x:f>
        <x:v>874.3304347826087</x:v>
      </x:c>
      <x:c r="AE3010" s="18" t="n">
        <x:f>IF(U3010=0,0,N3010*T3010/U3010)</x:f>
        <x:v>0</x:v>
      </x:c>
      <x:c r="AF3010" s="18" t="n">
        <x:f>IF(U3010=0,0,P3010*T3010/U3010)</x:f>
        <x:v>0</x:v>
      </x:c>
      <x:c r="AG3010" s="18" t="n">
        <x:f>MAX(AE3010,AF3010*'01 Controls'!$E$15)</x:f>
        <x:v>0</x:v>
      </x:c>
      <x:c r="AH3010" s="18" t="n">
        <x:f>SUM(V3010,Y3010,AB3010,AE3010)</x:f>
        <x:v>882</x:v>
      </x:c>
      <x:c r="AI3010" s="18" t="n">
        <x:f>N3010-AH3010</x:f>
        <x:v>0</x:v>
      </x:c>
      <x:c r="AJ3010" s="18" t="n">
        <x:f>V3010*INDEX('07 Mode Capacity'!$P$6:$P$17,MATCH("AIR-"&amp;I3010,'07 Mode Capacity'!$C$6:$C$17,0))</x:f>
        <x:v>2.150052614010054</x:v>
      </x:c>
      <x:c r="AK3010" s="18" t="n">
        <x:f>Y3010*INDEX('07 Mode Capacity'!$P$6:$P$17,MATCH("OCEAN-"&amp;I3010,'07 Mode Capacity'!$C$6:$C$17,0))</x:f>
        <x:v>0</x:v>
      </x:c>
      <x:c r="AL3010" s="18" t="n">
        <x:f>AB3010*INDEX('07 Mode Capacity'!$P$6:$P$17,MATCH("LAND-"&amp;I3010,'07 Mode Capacity'!$C$6:$C$17,0))</x:f>
        <x:v>106.71016681694506</x:v>
      </x:c>
      <x:c r="AM3010" s="18" t="n">
        <x:f>AE3010*INDEX('07 Mode Capacity'!$P$6:$P$17,MATCH("INLAND-"&amp;I3010,'07 Mode Capacity'!$C$6:$C$17,0))</x:f>
        <x:v>0</x:v>
      </x:c>
      <x:c r="AN3010" s="18" t="n">
        <x:f>SUM(AJ3010:AM3010)</x:f>
        <x:v>108.86021943095511</x:v>
      </x:c>
      <x:c r="AO3010" s="17" t="n">
        <x:f>IF(N3010=0,1,AN3010/N3010)</x:f>
        <x:v>0.1234242850691101</x:v>
      </x:c>
      <x:c r="AP3010" s="11" t="str">
        <x:f>IF(AO3010&gt;='01 Controls'!$E$16,"PASS","FAIL")</x:f>
        <x:v>FAIL</x:v>
      </x:c>
      <x:c r="AQ3010" s="11" t="str">
        <x:v>UNQUANTIFIED</x:v>
      </x:c>
      <x:c r="AR3010" s="11" t="str">
        <x:v>Position-class planning record; serial item and receiver open</x:v>
      </x:c>
      <x:c r="AS3010" s="26"/>
      <x:c r="AT3010" s="26"/>
    </x:row>
    <x:row r="3011">
      <x:c r="C3011" s="11" t="str">
        <x:v>M4-M-MPG-COL-12</x:v>
      </x:c>
      <x:c r="D3011" s="11" t="str">
        <x:v>M4</x:v>
      </x:c>
      <x:c r="E3011" s="11" t="str">
        <x:v>Tornado sequence</x:v>
      </x:c>
      <x:c r="F3011" s="11" t="str">
        <x:v>M-MPG</x:v>
      </x:c>
      <x:c r="G3011" s="11" t="str">
        <x:v>Maritime production group</x:v>
      </x:c>
      <x:c r="H3011" s="11" t="str">
        <x:v>COL-12</x:v>
      </x:c>
      <x:c r="I3011" s="19" t="n">
        <x:v>24</x:v>
      </x:c>
      <x:c r="J3011" s="21" t="n">
        <x:v>1</x:v>
      </x:c>
      <x:c r="K3011" s="18" t="n">
        <x:f>'05 Cargo Register'!K323</x:f>
        <x:v>147</x:v>
      </x:c>
      <x:c r="L3011" s="18" t="n">
        <x:f>'05 Cargo Register'!N323</x:f>
        <x:v>16</x:v>
      </x:c>
      <x:c r="M3011" s="18" t="n">
        <x:f>'05 Cargo Register'!O323</x:f>
        <x:v>422.40000000000003</x:v>
      </x:c>
      <x:c r="N3011" s="18" t="n">
        <x:f>J3011*K3011</x:f>
        <x:v>147</x:v>
      </x:c>
      <x:c r="O3011" s="18" t="n">
        <x:f>J3011*L3011</x:f>
        <x:v>16</x:v>
      </x:c>
      <x:c r="P3011" s="18" t="n">
        <x:f>J3011*M3011</x:f>
        <x:v>422.40000000000003</x:v>
      </x:c>
      <x:c r="Q3011" s="22" t="n">
        <x:f>'01 Controls'!$E$28*'02 Cargo Classes'!$M$8</x:f>
        <x:v>0.1</x:v>
      </x:c>
      <x:c r="R3011" s="22" t="n">
        <x:f>'01 Controls'!$F$28*'02 Cargo Classes'!$N$8</x:f>
        <x:v>0</x:v>
      </x:c>
      <x:c r="S3011" s="22" t="n">
        <x:f>'01 Controls'!$G$28*'02 Cargo Classes'!$O$8</x:f>
        <x:v>1.14</x:v>
      </x:c>
      <x:c r="T3011" s="22" t="n">
        <x:f>'01 Controls'!$H$28*'02 Cargo Classes'!$P$8</x:f>
        <x:v>0</x:v>
      </x:c>
      <x:c r="U3011" s="22" t="n">
        <x:f>SUM(Q3011:T3011)</x:f>
        <x:v>1.24</x:v>
      </x:c>
      <x:c r="V3011" s="18" t="n">
        <x:f>IF(U3011=0,0,N3011*Q3011/U3011)</x:f>
        <x:v>11.85483870967742</x:v>
      </x:c>
      <x:c r="W3011" s="18" t="n">
        <x:f>IF(U3011=0,0,P3011*Q3011/U3011)</x:f>
        <x:v>34.06451612903226</x:v>
      </x:c>
      <x:c r="X3011" s="18" t="n">
        <x:f>MAX(V3011,W3011*'01 Controls'!$E$12)</x:f>
        <x:v>11.85483870967742</x:v>
      </x:c>
      <x:c r="Y3011" s="18" t="n">
        <x:f>IF(U3011=0,0,N3011*R3011/U3011)</x:f>
        <x:v>0</x:v>
      </x:c>
      <x:c r="Z3011" s="18" t="n">
        <x:f>IF(U3011=0,0,P3011*R3011/U3011)</x:f>
        <x:v>0</x:v>
      </x:c>
      <x:c r="AA3011" s="18" t="n">
        <x:f>MAX(Y3011,Z3011*'01 Controls'!$E$13)</x:f>
        <x:v>0</x:v>
      </x:c>
      <x:c r="AB3011" s="18" t="n">
        <x:f>IF(U3011=0,0,N3011*S3011/U3011)</x:f>
        <x:v>135.14516129032256</x:v>
      </x:c>
      <x:c r="AC3011" s="18" t="n">
        <x:f>IF(U3011=0,0,P3011*S3011/U3011)</x:f>
        <x:v>388.3354838709677</x:v>
      </x:c>
      <x:c r="AD3011" s="18" t="n">
        <x:f>MAX(AB3011,AC3011*'01 Controls'!$E$14)</x:f>
        <x:v>135.14516129032256</x:v>
      </x:c>
      <x:c r="AE3011" s="18" t="n">
        <x:f>IF(U3011=0,0,N3011*T3011/U3011)</x:f>
        <x:v>0</x:v>
      </x:c>
      <x:c r="AF3011" s="18" t="n">
        <x:f>IF(U3011=0,0,P3011*T3011/U3011)</x:f>
        <x:v>0</x:v>
      </x:c>
      <x:c r="AG3011" s="18" t="n">
        <x:f>MAX(AE3011,AF3011*'01 Controls'!$E$15)</x:f>
        <x:v>0</x:v>
      </x:c>
      <x:c r="AH3011" s="18" t="n">
        <x:f>SUM(V3011,Y3011,AB3011,AE3011)</x:f>
        <x:v>146.99999999999997</x:v>
      </x:c>
      <x:c r="AI3011" s="18" t="n">
        <x:f>N3011-AH3011</x:f>
        <x:v>2.842170943040401e-14</x:v>
      </x:c>
      <x:c r="AJ3011" s="18" t="n">
        <x:f>V3011*INDEX('07 Mode Capacity'!$P$6:$P$17,MATCH("AIR-"&amp;I3011,'07 Mode Capacity'!$C$6:$C$17,0))</x:f>
        <x:v>2.4055135461543404</x:v>
      </x:c>
      <x:c r="AK3011" s="18" t="n">
        <x:f>Y3011*INDEX('07 Mode Capacity'!$P$6:$P$17,MATCH("OCEAN-"&amp;I3011,'07 Mode Capacity'!$C$6:$C$17,0))</x:f>
        <x:v>0</x:v>
      </x:c>
      <x:c r="AL3011" s="18" t="n">
        <x:f>AB3011*INDEX('07 Mode Capacity'!$P$6:$P$17,MATCH("LAND-"&amp;I3011,'07 Mode Capacity'!$C$6:$C$17,0))</x:f>
        <x:v>51.6931491014015</x:v>
      </x:c>
      <x:c r="AM3011" s="18" t="n">
        <x:f>AE3011*INDEX('07 Mode Capacity'!$P$6:$P$17,MATCH("INLAND-"&amp;I3011,'07 Mode Capacity'!$C$6:$C$17,0))</x:f>
        <x:v>0</x:v>
      </x:c>
      <x:c r="AN3011" s="18" t="n">
        <x:f>SUM(AJ3011:AM3011)</x:f>
        <x:v>54.09866264755584</x:v>
      </x:c>
      <x:c r="AO3011" s="17" t="n">
        <x:f>IF(N3011=0,1,AN3011/N3011)</x:f>
        <x:v>0.36801811324867917</x:v>
      </x:c>
      <x:c r="AP3011" s="11" t="str">
        <x:f>IF(AO3011&gt;='01 Controls'!$E$16,"PASS","FAIL")</x:f>
        <x:v>FAIL</x:v>
      </x:c>
      <x:c r="AQ3011" s="11" t="str">
        <x:v>UNQUANTIFIED</x:v>
      </x:c>
      <x:c r="AR3011" s="11" t="str">
        <x:v>Position-class planning record; serial item and receiver open</x:v>
      </x:c>
      <x:c r="AS3011" s="26"/>
      <x:c r="AT3011" s="26"/>
    </x:row>
    <x:row r="3012">
      <x:c r="C3012" s="11" t="str">
        <x:v>M4-M-MPG-BAT-22</x:v>
      </x:c>
      <x:c r="D3012" s="11" t="str">
        <x:v>M4</x:v>
      </x:c>
      <x:c r="E3012" s="11" t="str">
        <x:v>Tornado sequence</x:v>
      </x:c>
      <x:c r="F3012" s="11" t="str">
        <x:v>M-MPG</x:v>
      </x:c>
      <x:c r="G3012" s="11" t="str">
        <x:v>Maritime production group</x:v>
      </x:c>
      <x:c r="H3012" s="11" t="str">
        <x:v>BAT-22</x:v>
      </x:c>
      <x:c r="I3012" s="19" t="n">
        <x:v>48</x:v>
      </x:c>
      <x:c r="J3012" s="21" t="n">
        <x:v>1</x:v>
      </x:c>
      <x:c r="K3012" s="18" t="n">
        <x:f>'05 Cargo Register'!K324</x:f>
        <x:v>588</x:v>
      </x:c>
      <x:c r="L3012" s="18" t="n">
        <x:f>'05 Cargo Register'!N324</x:f>
        <x:v>34</x:v>
      </x:c>
      <x:c r="M3012" s="18" t="n">
        <x:f>'05 Cargo Register'!O324</x:f>
        <x:v>897.6</x:v>
      </x:c>
      <x:c r="N3012" s="18" t="n">
        <x:f>J3012*K3012</x:f>
        <x:v>588</x:v>
      </x:c>
      <x:c r="O3012" s="18" t="n">
        <x:f>J3012*L3012</x:f>
        <x:v>34</x:v>
      </x:c>
      <x:c r="P3012" s="18" t="n">
        <x:f>J3012*M3012</x:f>
        <x:v>897.6</x:v>
      </x:c>
      <x:c r="Q3012" s="22" t="n">
        <x:f>'01 Controls'!$E$28*'02 Cargo Classes'!$M$9</x:f>
        <x:v>0</x:v>
      </x:c>
      <x:c r="R3012" s="22" t="n">
        <x:f>'01 Controls'!$F$28*'02 Cargo Classes'!$N$9</x:f>
        <x:v>0</x:v>
      </x:c>
      <x:c r="S3012" s="22" t="n">
        <x:f>'01 Controls'!$G$28*'02 Cargo Classes'!$O$9</x:f>
        <x:v>0.95</x:v>
      </x:c>
      <x:c r="T3012" s="22" t="n">
        <x:f>'01 Controls'!$H$28*'02 Cargo Classes'!$P$9</x:f>
        <x:v>0</x:v>
      </x:c>
      <x:c r="U3012" s="22" t="n">
        <x:f>SUM(Q3012:T3012)</x:f>
        <x:v>0.95</x:v>
      </x:c>
      <x:c r="V3012" s="18" t="n">
        <x:f>IF(U3012=0,0,N3012*Q3012/U3012)</x:f>
        <x:v>0</x:v>
      </x:c>
      <x:c r="W3012" s="18" t="n">
        <x:f>IF(U3012=0,0,P3012*Q3012/U3012)</x:f>
        <x:v>0</x:v>
      </x:c>
      <x:c r="X3012" s="18" t="n">
        <x:f>MAX(V3012,W3012*'01 Controls'!$E$12)</x:f>
        <x:v>0</x:v>
      </x:c>
      <x:c r="Y3012" s="18" t="n">
        <x:f>IF(U3012=0,0,N3012*R3012/U3012)</x:f>
        <x:v>0</x:v>
      </x:c>
      <x:c r="Z3012" s="18" t="n">
        <x:f>IF(U3012=0,0,P3012*R3012/U3012)</x:f>
        <x:v>0</x:v>
      </x:c>
      <x:c r="AA3012" s="18" t="n">
        <x:f>MAX(Y3012,Z3012*'01 Controls'!$E$13)</x:f>
        <x:v>0</x:v>
      </x:c>
      <x:c r="AB3012" s="18" t="n">
        <x:f>IF(U3012=0,0,N3012*S3012/U3012)</x:f>
        <x:v>588</x:v>
      </x:c>
      <x:c r="AC3012" s="18" t="n">
        <x:f>IF(U3012=0,0,P3012*S3012/U3012)</x:f>
        <x:v>897.6</x:v>
      </x:c>
      <x:c r="AD3012" s="18" t="n">
        <x:f>MAX(AB3012,AC3012*'01 Controls'!$E$14)</x:f>
        <x:v>588</x:v>
      </x:c>
      <x:c r="AE3012" s="18" t="n">
        <x:f>IF(U3012=0,0,N3012*T3012/U3012)</x:f>
        <x:v>0</x:v>
      </x:c>
      <x:c r="AF3012" s="18" t="n">
        <x:f>IF(U3012=0,0,P3012*T3012/U3012)</x:f>
        <x:v>0</x:v>
      </x:c>
      <x:c r="AG3012" s="18" t="n">
        <x:f>MAX(AE3012,AF3012*'01 Controls'!$E$15)</x:f>
        <x:v>0</x:v>
      </x:c>
      <x:c r="AH3012" s="18" t="n">
        <x:f>SUM(V3012,Y3012,AB3012,AE3012)</x:f>
        <x:v>588</x:v>
      </x:c>
      <x:c r="AI3012" s="18" t="n">
        <x:f>N3012-AH3012</x:f>
        <x:v>0</x:v>
      </x:c>
      <x:c r="AJ3012" s="18" t="n">
        <x:f>V3012*INDEX('07 Mode Capacity'!$P$6:$P$17,MATCH("AIR-"&amp;I3012,'07 Mode Capacity'!$C$6:$C$17,0))</x:f>
        <x:v>0</x:v>
      </x:c>
      <x:c r="AK3012" s="18" t="n">
        <x:f>Y3012*INDEX('07 Mode Capacity'!$P$6:$P$17,MATCH("OCEAN-"&amp;I3012,'07 Mode Capacity'!$C$6:$C$17,0))</x:f>
        <x:v>0</x:v>
      </x:c>
      <x:c r="AL3012" s="18" t="n">
        <x:f>AB3012*INDEX('07 Mode Capacity'!$P$6:$P$17,MATCH("LAND-"&amp;I3012,'07 Mode Capacity'!$C$6:$C$17,0))</x:f>
        <x:v>71.7641472745537</x:v>
      </x:c>
      <x:c r="AM3012" s="18" t="n">
        <x:f>AE3012*INDEX('07 Mode Capacity'!$P$6:$P$17,MATCH("INLAND-"&amp;I3012,'07 Mode Capacity'!$C$6:$C$17,0))</x:f>
        <x:v>0</x:v>
      </x:c>
      <x:c r="AN3012" s="18" t="n">
        <x:f>SUM(AJ3012:AM3012)</x:f>
        <x:v>71.7641472745537</x:v>
      </x:c>
      <x:c r="AO3012" s="17" t="n">
        <x:f>IF(N3012=0,1,AN3012/N3012)</x:f>
        <x:v>0.1220478695145471</x:v>
      </x:c>
      <x:c r="AP3012" s="11" t="str">
        <x:f>IF(AO3012&gt;='01 Controls'!$E$16,"PASS","FAIL")</x:f>
        <x:v>FAIL</x:v>
      </x:c>
      <x:c r="AQ3012" s="11" t="str">
        <x:v>UNQUANTIFIED</x:v>
      </x:c>
      <x:c r="AR3012" s="11" t="str">
        <x:v>Position-class planning record; serial item and receiver open</x:v>
      </x:c>
      <x:c r="AS3012" s="26"/>
      <x:c r="AT3012" s="26"/>
    </x:row>
    <x:row r="3013">
      <x:c r="C3013" s="11" t="str">
        <x:v>M4-M-MPG-TNK-20</x:v>
      </x:c>
      <x:c r="D3013" s="11" t="str">
        <x:v>M4</x:v>
      </x:c>
      <x:c r="E3013" s="11" t="str">
        <x:v>Tornado sequence</x:v>
      </x:c>
      <x:c r="F3013" s="11" t="str">
        <x:v>M-MPG</x:v>
      </x:c>
      <x:c r="G3013" s="11" t="str">
        <x:v>Maritime production group</x:v>
      </x:c>
      <x:c r="H3013" s="11" t="str">
        <x:v>TNK-20</x:v>
      </x:c>
      <x:c r="I3013" s="19" t="n">
        <x:v>48</x:v>
      </x:c>
      <x:c r="J3013" s="21" t="n">
        <x:v>1</x:v>
      </x:c>
      <x:c r="K3013" s="18" t="n">
        <x:f>'05 Cargo Register'!K325</x:f>
        <x:v>882</x:v>
      </x:c>
      <x:c r="L3013" s="18" t="n">
        <x:f>'05 Cargo Register'!N325</x:f>
        <x:v>52</x:v>
      </x:c>
      <x:c r="M3013" s="18" t="n">
        <x:f>'05 Cargo Register'!O325</x:f>
        <x:v>1105</x:v>
      </x:c>
      <x:c r="N3013" s="18" t="n">
        <x:f>J3013*K3013</x:f>
        <x:v>882</x:v>
      </x:c>
      <x:c r="O3013" s="18" t="n">
        <x:f>J3013*L3013</x:f>
        <x:v>52</x:v>
      </x:c>
      <x:c r="P3013" s="18" t="n">
        <x:f>J3013*M3013</x:f>
        <x:v>1105</x:v>
      </x:c>
      <x:c r="Q3013" s="22" t="n">
        <x:f>'01 Controls'!$E$28*'02 Cargo Classes'!$M$10</x:f>
        <x:v>0</x:v>
      </x:c>
      <x:c r="R3013" s="22" t="n">
        <x:f>'01 Controls'!$F$28*'02 Cargo Classes'!$N$10</x:f>
        <x:v>0</x:v>
      </x:c>
      <x:c r="S3013" s="22" t="n">
        <x:f>'01 Controls'!$G$28*'02 Cargo Classes'!$O$10</x:f>
        <x:v>0.95</x:v>
      </x:c>
      <x:c r="T3013" s="22" t="n">
        <x:f>'01 Controls'!$H$28*'02 Cargo Classes'!$P$10</x:f>
        <x:v>0</x:v>
      </x:c>
      <x:c r="U3013" s="22" t="n">
        <x:f>SUM(Q3013:T3013)</x:f>
        <x:v>0.95</x:v>
      </x:c>
      <x:c r="V3013" s="18" t="n">
        <x:f>IF(U3013=0,0,N3013*Q3013/U3013)</x:f>
        <x:v>0</x:v>
      </x:c>
      <x:c r="W3013" s="18" t="n">
        <x:f>IF(U3013=0,0,P3013*Q3013/U3013)</x:f>
        <x:v>0</x:v>
      </x:c>
      <x:c r="X3013" s="18" t="n">
        <x:f>MAX(V3013,W3013*'01 Controls'!$E$12)</x:f>
        <x:v>0</x:v>
      </x:c>
      <x:c r="Y3013" s="18" t="n">
        <x:f>IF(U3013=0,0,N3013*R3013/U3013)</x:f>
        <x:v>0</x:v>
      </x:c>
      <x:c r="Z3013" s="18" t="n">
        <x:f>IF(U3013=0,0,P3013*R3013/U3013)</x:f>
        <x:v>0</x:v>
      </x:c>
      <x:c r="AA3013" s="18" t="n">
        <x:f>MAX(Y3013,Z3013*'01 Controls'!$E$13)</x:f>
        <x:v>0</x:v>
      </x:c>
      <x:c r="AB3013" s="18" t="n">
        <x:f>IF(U3013=0,0,N3013*S3013/U3013)</x:f>
        <x:v>882</x:v>
      </x:c>
      <x:c r="AC3013" s="18" t="n">
        <x:f>IF(U3013=0,0,P3013*S3013/U3013)</x:f>
        <x:v>1105</x:v>
      </x:c>
      <x:c r="AD3013" s="18" t="n">
        <x:f>MAX(AB3013,AC3013*'01 Controls'!$E$14)</x:f>
        <x:v>882</x:v>
      </x:c>
      <x:c r="AE3013" s="18" t="n">
        <x:f>IF(U3013=0,0,N3013*T3013/U3013)</x:f>
        <x:v>0</x:v>
      </x:c>
      <x:c r="AF3013" s="18" t="n">
        <x:f>IF(U3013=0,0,P3013*T3013/U3013)</x:f>
        <x:v>0</x:v>
      </x:c>
      <x:c r="AG3013" s="18" t="n">
        <x:f>MAX(AE3013,AF3013*'01 Controls'!$E$15)</x:f>
        <x:v>0</x:v>
      </x:c>
      <x:c r="AH3013" s="18" t="n">
        <x:f>SUM(V3013,Y3013,AB3013,AE3013)</x:f>
        <x:v>882</x:v>
      </x:c>
      <x:c r="AI3013" s="18" t="n">
        <x:f>N3013-AH3013</x:f>
        <x:v>0</x:v>
      </x:c>
      <x:c r="AJ3013" s="18" t="n">
        <x:f>V3013*INDEX('07 Mode Capacity'!$P$6:$P$17,MATCH("AIR-"&amp;I3013,'07 Mode Capacity'!$C$6:$C$17,0))</x:f>
        <x:v>0</x:v>
      </x:c>
      <x:c r="AK3013" s="18" t="n">
        <x:f>Y3013*INDEX('07 Mode Capacity'!$P$6:$P$17,MATCH("OCEAN-"&amp;I3013,'07 Mode Capacity'!$C$6:$C$17,0))</x:f>
        <x:v>0</x:v>
      </x:c>
      <x:c r="AL3013" s="18" t="n">
        <x:f>AB3013*INDEX('07 Mode Capacity'!$P$6:$P$17,MATCH("LAND-"&amp;I3013,'07 Mode Capacity'!$C$6:$C$17,0))</x:f>
        <x:v>107.64622091183054</x:v>
      </x:c>
      <x:c r="AM3013" s="18" t="n">
        <x:f>AE3013*INDEX('07 Mode Capacity'!$P$6:$P$17,MATCH("INLAND-"&amp;I3013,'07 Mode Capacity'!$C$6:$C$17,0))</x:f>
        <x:v>0</x:v>
      </x:c>
      <x:c r="AN3013" s="18" t="n">
        <x:f>SUM(AJ3013:AM3013)</x:f>
        <x:v>107.64622091183054</x:v>
      </x:c>
      <x:c r="AO3013" s="17" t="n">
        <x:f>IF(N3013=0,1,AN3013/N3013)</x:f>
        <x:v>0.1220478695145471</x:v>
      </x:c>
      <x:c r="AP3013" s="11" t="str">
        <x:f>IF(AO3013&gt;='01 Controls'!$E$16,"PASS","FAIL")</x:f>
        <x:v>FAIL</x:v>
      </x:c>
      <x:c r="AQ3013" s="11" t="str">
        <x:v>UNQUANTIFIED</x:v>
      </x:c>
      <x:c r="AR3013" s="11" t="str">
        <x:v>Position-class planning record; serial item and receiver open</x:v>
      </x:c>
      <x:c r="AS3013" s="26"/>
      <x:c r="AT3013" s="26"/>
    </x:row>
    <x:row r="3014">
      <x:c r="C3014" s="11" t="str">
        <x:v>M4-M-MPG-FLR-24</x:v>
      </x:c>
      <x:c r="D3014" s="11" t="str">
        <x:v>M4</x:v>
      </x:c>
      <x:c r="E3014" s="11" t="str">
        <x:v>Tornado sequence</x:v>
      </x:c>
      <x:c r="F3014" s="11" t="str">
        <x:v>M-MPG</x:v>
      </x:c>
      <x:c r="G3014" s="11" t="str">
        <x:v>Maritime production group</x:v>
      </x:c>
      <x:c r="H3014" s="11" t="str">
        <x:v>FLR-24</x:v>
      </x:c>
      <x:c r="I3014" s="19" t="n">
        <x:v>48</x:v>
      </x:c>
      <x:c r="J3014" s="21" t="n">
        <x:v>1</x:v>
      </x:c>
      <x:c r="K3014" s="18" t="n">
        <x:f>'05 Cargo Register'!K326</x:f>
        <x:v>1102.5</x:v>
      </x:c>
      <x:c r="L3014" s="18" t="n">
        <x:f>'05 Cargo Register'!N326</x:f>
        <x:v>55</x:v>
      </x:c>
      <x:c r="M3014" s="18" t="n">
        <x:f>'05 Cargo Register'!O326</x:f>
        <x:v>1760</x:v>
      </x:c>
      <x:c r="N3014" s="18" t="n">
        <x:f>J3014*K3014</x:f>
        <x:v>1102.5</x:v>
      </x:c>
      <x:c r="O3014" s="18" t="n">
        <x:f>J3014*L3014</x:f>
        <x:v>55</x:v>
      </x:c>
      <x:c r="P3014" s="18" t="n">
        <x:f>J3014*M3014</x:f>
        <x:v>1760</x:v>
      </x:c>
      <x:c r="Q3014" s="22" t="n">
        <x:f>'01 Controls'!$E$28*'02 Cargo Classes'!$M$11</x:f>
        <x:v>0</x:v>
      </x:c>
      <x:c r="R3014" s="22" t="n">
        <x:f>'01 Controls'!$F$28*'02 Cargo Classes'!$N$11</x:f>
        <x:v>0</x:v>
      </x:c>
      <x:c r="S3014" s="22" t="n">
        <x:f>'01 Controls'!$G$28*'02 Cargo Classes'!$O$11</x:f>
        <x:v>0.95</x:v>
      </x:c>
      <x:c r="T3014" s="22" t="n">
        <x:f>'01 Controls'!$H$28*'02 Cargo Classes'!$P$11</x:f>
        <x:v>0</x:v>
      </x:c>
      <x:c r="U3014" s="22" t="n">
        <x:f>SUM(Q3014:T3014)</x:f>
        <x:v>0.95</x:v>
      </x:c>
      <x:c r="V3014" s="18" t="n">
        <x:f>IF(U3014=0,0,N3014*Q3014/U3014)</x:f>
        <x:v>0</x:v>
      </x:c>
      <x:c r="W3014" s="18" t="n">
        <x:f>IF(U3014=0,0,P3014*Q3014/U3014)</x:f>
        <x:v>0</x:v>
      </x:c>
      <x:c r="X3014" s="18" t="n">
        <x:f>MAX(V3014,W3014*'01 Controls'!$E$12)</x:f>
        <x:v>0</x:v>
      </x:c>
      <x:c r="Y3014" s="18" t="n">
        <x:f>IF(U3014=0,0,N3014*R3014/U3014)</x:f>
        <x:v>0</x:v>
      </x:c>
      <x:c r="Z3014" s="18" t="n">
        <x:f>IF(U3014=0,0,P3014*R3014/U3014)</x:f>
        <x:v>0</x:v>
      </x:c>
      <x:c r="AA3014" s="18" t="n">
        <x:f>MAX(Y3014,Z3014*'01 Controls'!$E$13)</x:f>
        <x:v>0</x:v>
      </x:c>
      <x:c r="AB3014" s="18" t="n">
        <x:f>IF(U3014=0,0,N3014*S3014/U3014)</x:f>
        <x:v>1102.5</x:v>
      </x:c>
      <x:c r="AC3014" s="18" t="n">
        <x:f>IF(U3014=0,0,P3014*S3014/U3014)</x:f>
        <x:v>1760</x:v>
      </x:c>
      <x:c r="AD3014" s="18" t="n">
        <x:f>MAX(AB3014,AC3014*'01 Controls'!$E$14)</x:f>
        <x:v>1102.5</x:v>
      </x:c>
      <x:c r="AE3014" s="18" t="n">
        <x:f>IF(U3014=0,0,N3014*T3014/U3014)</x:f>
        <x:v>0</x:v>
      </x:c>
      <x:c r="AF3014" s="18" t="n">
        <x:f>IF(U3014=0,0,P3014*T3014/U3014)</x:f>
        <x:v>0</x:v>
      </x:c>
      <x:c r="AG3014" s="18" t="n">
        <x:f>MAX(AE3014,AF3014*'01 Controls'!$E$15)</x:f>
        <x:v>0</x:v>
      </x:c>
      <x:c r="AH3014" s="18" t="n">
        <x:f>SUM(V3014,Y3014,AB3014,AE3014)</x:f>
        <x:v>1102.5</x:v>
      </x:c>
      <x:c r="AI3014" s="18" t="n">
        <x:f>N3014-AH3014</x:f>
        <x:v>0</x:v>
      </x:c>
      <x:c r="AJ3014" s="18" t="n">
        <x:f>V3014*INDEX('07 Mode Capacity'!$P$6:$P$17,MATCH("AIR-"&amp;I3014,'07 Mode Capacity'!$C$6:$C$17,0))</x:f>
        <x:v>0</x:v>
      </x:c>
      <x:c r="AK3014" s="18" t="n">
        <x:f>Y3014*INDEX('07 Mode Capacity'!$P$6:$P$17,MATCH("OCEAN-"&amp;I3014,'07 Mode Capacity'!$C$6:$C$17,0))</x:f>
        <x:v>0</x:v>
      </x:c>
      <x:c r="AL3014" s="18" t="n">
        <x:f>AB3014*INDEX('07 Mode Capacity'!$P$6:$P$17,MATCH("LAND-"&amp;I3014,'07 Mode Capacity'!$C$6:$C$17,0))</x:f>
        <x:v>134.5577761397882</x:v>
      </x:c>
      <x:c r="AM3014" s="18" t="n">
        <x:f>AE3014*INDEX('07 Mode Capacity'!$P$6:$P$17,MATCH("INLAND-"&amp;I3014,'07 Mode Capacity'!$C$6:$C$17,0))</x:f>
        <x:v>0</x:v>
      </x:c>
      <x:c r="AN3014" s="18" t="n">
        <x:f>SUM(AJ3014:AM3014)</x:f>
        <x:v>134.5577761397882</x:v>
      </x:c>
      <x:c r="AO3014" s="17" t="n">
        <x:f>IF(N3014=0,1,AN3014/N3014)</x:f>
        <x:v>0.12204786951454712</x:v>
      </x:c>
      <x:c r="AP3014" s="11" t="str">
        <x:f>IF(AO3014&gt;='01 Controls'!$E$16,"PASS","FAIL")</x:f>
        <x:v>FAIL</x:v>
      </x:c>
      <x:c r="AQ3014" s="11" t="str">
        <x:v>UNQUANTIFIED</x:v>
      </x:c>
      <x:c r="AR3014" s="11" t="str">
        <x:v>Position-class planning record; serial item and receiver open</x:v>
      </x:c>
      <x:c r="AS3014" s="26"/>
      <x:c r="AT3014" s="26"/>
    </x:row>
    <x:row r="3015">
      <x:c r="C3015" s="11" t="str">
        <x:v>M4-M-MPG-ROL-30</x:v>
      </x:c>
      <x:c r="D3015" s="11" t="str">
        <x:v>M4</x:v>
      </x:c>
      <x:c r="E3015" s="11" t="str">
        <x:v>Tornado sequence</x:v>
      </x:c>
      <x:c r="F3015" s="11" t="str">
        <x:v>M-MPG</x:v>
      </x:c>
      <x:c r="G3015" s="11" t="str">
        <x:v>Maritime production group</x:v>
      </x:c>
      <x:c r="H3015" s="11" t="str">
        <x:v>ROL-30</x:v>
      </x:c>
      <x:c r="I3015" s="19" t="n">
        <x:v>48</x:v>
      </x:c>
      <x:c r="J3015" s="21" t="n">
        <x:v>1</x:v>
      </x:c>
      <x:c r="K3015" s="18" t="n">
        <x:f>'05 Cargo Register'!K327</x:f>
        <x:v>1102.5</x:v>
      </x:c>
      <x:c r="L3015" s="18" t="n">
        <x:f>'05 Cargo Register'!N327</x:f>
        <x:v>46</x:v>
      </x:c>
      <x:c r="M3015" s="18" t="n">
        <x:f>'05 Cargo Register'!O327</x:f>
        <x:v>2932.5</x:v>
      </x:c>
      <x:c r="N3015" s="18" t="n">
        <x:f>J3015*K3015</x:f>
        <x:v>1102.5</x:v>
      </x:c>
      <x:c r="O3015" s="18" t="n">
        <x:f>J3015*L3015</x:f>
        <x:v>46</x:v>
      </x:c>
      <x:c r="P3015" s="18" t="n">
        <x:f>J3015*M3015</x:f>
        <x:v>2932.5</x:v>
      </x:c>
      <x:c r="Q3015" s="22" t="n">
        <x:f>'01 Controls'!$E$28*'02 Cargo Classes'!$M$12</x:f>
        <x:v>0</x:v>
      </x:c>
      <x:c r="R3015" s="22" t="n">
        <x:f>'01 Controls'!$F$28*'02 Cargo Classes'!$N$12</x:f>
        <x:v>0</x:v>
      </x:c>
      <x:c r="S3015" s="22" t="n">
        <x:f>'01 Controls'!$G$28*'02 Cargo Classes'!$O$12</x:f>
        <x:v>1.4249999999999998</x:v>
      </x:c>
      <x:c r="T3015" s="22" t="n">
        <x:f>'01 Controls'!$H$28*'02 Cargo Classes'!$P$12</x:f>
        <x:v>0</x:v>
      </x:c>
      <x:c r="U3015" s="22" t="n">
        <x:f>SUM(Q3015:T3015)</x:f>
        <x:v>1.4249999999999998</x:v>
      </x:c>
      <x:c r="V3015" s="18" t="n">
        <x:f>IF(U3015=0,0,N3015*Q3015/U3015)</x:f>
        <x:v>0</x:v>
      </x:c>
      <x:c r="W3015" s="18" t="n">
        <x:f>IF(U3015=0,0,P3015*Q3015/U3015)</x:f>
        <x:v>0</x:v>
      </x:c>
      <x:c r="X3015" s="18" t="n">
        <x:f>MAX(V3015,W3015*'01 Controls'!$E$12)</x:f>
        <x:v>0</x:v>
      </x:c>
      <x:c r="Y3015" s="18" t="n">
        <x:f>IF(U3015=0,0,N3015*R3015/U3015)</x:f>
        <x:v>0</x:v>
      </x:c>
      <x:c r="Z3015" s="18" t="n">
        <x:f>IF(U3015=0,0,P3015*R3015/U3015)</x:f>
        <x:v>0</x:v>
      </x:c>
      <x:c r="AA3015" s="18" t="n">
        <x:f>MAX(Y3015,Z3015*'01 Controls'!$E$13)</x:f>
        <x:v>0</x:v>
      </x:c>
      <x:c r="AB3015" s="18" t="n">
        <x:f>IF(U3015=0,0,N3015*S3015/U3015)</x:f>
        <x:v>1102.5</x:v>
      </x:c>
      <x:c r="AC3015" s="18" t="n">
        <x:f>IF(U3015=0,0,P3015*S3015/U3015)</x:f>
        <x:v>2932.4999999999995</x:v>
      </x:c>
      <x:c r="AD3015" s="18" t="n">
        <x:f>MAX(AB3015,AC3015*'01 Controls'!$E$14)</x:f>
        <x:v>1102.5</x:v>
      </x:c>
      <x:c r="AE3015" s="18" t="n">
        <x:f>IF(U3015=0,0,N3015*T3015/U3015)</x:f>
        <x:v>0</x:v>
      </x:c>
      <x:c r="AF3015" s="18" t="n">
        <x:f>IF(U3015=0,0,P3015*T3015/U3015)</x:f>
        <x:v>0</x:v>
      </x:c>
      <x:c r="AG3015" s="18" t="n">
        <x:f>MAX(AE3015,AF3015*'01 Controls'!$E$15)</x:f>
        <x:v>0</x:v>
      </x:c>
      <x:c r="AH3015" s="18" t="n">
        <x:f>SUM(V3015,Y3015,AB3015,AE3015)</x:f>
        <x:v>1102.5</x:v>
      </x:c>
      <x:c r="AI3015" s="18" t="n">
        <x:f>N3015-AH3015</x:f>
        <x:v>0</x:v>
      </x:c>
      <x:c r="AJ3015" s="18" t="n">
        <x:f>V3015*INDEX('07 Mode Capacity'!$P$6:$P$17,MATCH("AIR-"&amp;I3015,'07 Mode Capacity'!$C$6:$C$17,0))</x:f>
        <x:v>0</x:v>
      </x:c>
      <x:c r="AK3015" s="18" t="n">
        <x:f>Y3015*INDEX('07 Mode Capacity'!$P$6:$P$17,MATCH("OCEAN-"&amp;I3015,'07 Mode Capacity'!$C$6:$C$17,0))</x:f>
        <x:v>0</x:v>
      </x:c>
      <x:c r="AL3015" s="18" t="n">
        <x:f>AB3015*INDEX('07 Mode Capacity'!$P$6:$P$17,MATCH("LAND-"&amp;I3015,'07 Mode Capacity'!$C$6:$C$17,0))</x:f>
        <x:v>134.5577761397882</x:v>
      </x:c>
      <x:c r="AM3015" s="18" t="n">
        <x:f>AE3015*INDEX('07 Mode Capacity'!$P$6:$P$17,MATCH("INLAND-"&amp;I3015,'07 Mode Capacity'!$C$6:$C$17,0))</x:f>
        <x:v>0</x:v>
      </x:c>
      <x:c r="AN3015" s="18" t="n">
        <x:f>SUM(AJ3015:AM3015)</x:f>
        <x:v>134.5577761397882</x:v>
      </x:c>
      <x:c r="AO3015" s="17" t="n">
        <x:f>IF(N3015=0,1,AN3015/N3015)</x:f>
        <x:v>0.12204786951454712</x:v>
      </x:c>
      <x:c r="AP3015" s="11" t="str">
        <x:f>IF(AO3015&gt;='01 Controls'!$E$16,"PASS","FAIL")</x:f>
        <x:v>FAIL</x:v>
      </x:c>
      <x:c r="AQ3015" s="11" t="str">
        <x:v>UNQUANTIFIED</x:v>
      </x:c>
      <x:c r="AR3015" s="11" t="str">
        <x:v>Position-class planning record; serial item and receiver open</x:v>
      </x:c>
      <x:c r="AS3015" s="26"/>
      <x:c r="AT3015" s="26"/>
    </x:row>
    <x:row r="3016">
      <x:c r="C3016" s="11" t="str">
        <x:v>M4-M-MPG-LIN-18</x:v>
      </x:c>
      <x:c r="D3016" s="11" t="str">
        <x:v>M4</x:v>
      </x:c>
      <x:c r="E3016" s="11" t="str">
        <x:v>Tornado sequence</x:v>
      </x:c>
      <x:c r="F3016" s="11" t="str">
        <x:v>M-MPG</x:v>
      </x:c>
      <x:c r="G3016" s="11" t="str">
        <x:v>Maritime production group</x:v>
      </x:c>
      <x:c r="H3016" s="11" t="str">
        <x:v>LIN-18</x:v>
      </x:c>
      <x:c r="I3016" s="19" t="n">
        <x:v>72</x:v>
      </x:c>
      <x:c r="J3016" s="21" t="n">
        <x:v>1</x:v>
      </x:c>
      <x:c r="K3016" s="18" t="n">
        <x:f>'05 Cargo Register'!K328</x:f>
        <x:v>588</x:v>
      </x:c>
      <x:c r="L3016" s="18" t="n">
        <x:f>'05 Cargo Register'!N328</x:f>
        <x:v>41</x:v>
      </x:c>
      <x:c r="M3016" s="18" t="n">
        <x:f>'05 Cargo Register'!O328</x:f>
        <x:v>1804</x:v>
      </x:c>
      <x:c r="N3016" s="18" t="n">
        <x:f>J3016*K3016</x:f>
        <x:v>588</x:v>
      </x:c>
      <x:c r="O3016" s="18" t="n">
        <x:f>J3016*L3016</x:f>
        <x:v>41</x:v>
      </x:c>
      <x:c r="P3016" s="18" t="n">
        <x:f>J3016*M3016</x:f>
        <x:v>1804</x:v>
      </x:c>
      <x:c r="Q3016" s="22" t="n">
        <x:f>'01 Controls'!$E$28*'02 Cargo Classes'!$M$13</x:f>
        <x:v>0</x:v>
      </x:c>
      <x:c r="R3016" s="22" t="n">
        <x:f>'01 Controls'!$F$28*'02 Cargo Classes'!$N$13</x:f>
        <x:v>0</x:v>
      </x:c>
      <x:c r="S3016" s="22" t="n">
        <x:f>'01 Controls'!$G$28*'02 Cargo Classes'!$O$13</x:f>
        <x:v>0.95</x:v>
      </x:c>
      <x:c r="T3016" s="22" t="n">
        <x:f>'01 Controls'!$H$28*'02 Cargo Classes'!$P$13</x:f>
        <x:v>0</x:v>
      </x:c>
      <x:c r="U3016" s="22" t="n">
        <x:f>SUM(Q3016:T3016)</x:f>
        <x:v>0.95</x:v>
      </x:c>
      <x:c r="V3016" s="18" t="n">
        <x:f>IF(U3016=0,0,N3016*Q3016/U3016)</x:f>
        <x:v>0</x:v>
      </x:c>
      <x:c r="W3016" s="18" t="n">
        <x:f>IF(U3016=0,0,P3016*Q3016/U3016)</x:f>
        <x:v>0</x:v>
      </x:c>
      <x:c r="X3016" s="18" t="n">
        <x:f>MAX(V3016,W3016*'01 Controls'!$E$12)</x:f>
        <x:v>0</x:v>
      </x:c>
      <x:c r="Y3016" s="18" t="n">
        <x:f>IF(U3016=0,0,N3016*R3016/U3016)</x:f>
        <x:v>0</x:v>
      </x:c>
      <x:c r="Z3016" s="18" t="n">
        <x:f>IF(U3016=0,0,P3016*R3016/U3016)</x:f>
        <x:v>0</x:v>
      </x:c>
      <x:c r="AA3016" s="18" t="n">
        <x:f>MAX(Y3016,Z3016*'01 Controls'!$E$13)</x:f>
        <x:v>0</x:v>
      </x:c>
      <x:c r="AB3016" s="18" t="n">
        <x:f>IF(U3016=0,0,N3016*S3016/U3016)</x:f>
        <x:v>588</x:v>
      </x:c>
      <x:c r="AC3016" s="18" t="n">
        <x:f>IF(U3016=0,0,P3016*S3016/U3016)</x:f>
        <x:v>1804</x:v>
      </x:c>
      <x:c r="AD3016" s="18" t="n">
        <x:f>MAX(AB3016,AC3016*'01 Controls'!$E$14)</x:f>
        <x:v>588</x:v>
      </x:c>
      <x:c r="AE3016" s="18" t="n">
        <x:f>IF(U3016=0,0,N3016*T3016/U3016)</x:f>
        <x:v>0</x:v>
      </x:c>
      <x:c r="AF3016" s="18" t="n">
        <x:f>IF(U3016=0,0,P3016*T3016/U3016)</x:f>
        <x:v>0</x:v>
      </x:c>
      <x:c r="AG3016" s="18" t="n">
        <x:f>MAX(AE3016,AF3016*'01 Controls'!$E$15)</x:f>
        <x:v>0</x:v>
      </x:c>
      <x:c r="AH3016" s="18" t="n">
        <x:f>SUM(V3016,Y3016,AB3016,AE3016)</x:f>
        <x:v>588</x:v>
      </x:c>
      <x:c r="AI3016" s="18" t="n">
        <x:f>N3016-AH3016</x:f>
        <x:v>0</x:v>
      </x:c>
      <x:c r="AJ3016" s="18" t="n">
        <x:f>V3016*INDEX('07 Mode Capacity'!$P$6:$P$17,MATCH("AIR-"&amp;I3016,'07 Mode Capacity'!$C$6:$C$17,0))</x:f>
        <x:v>0</x:v>
      </x:c>
      <x:c r="AK3016" s="18" t="n">
        <x:f>Y3016*INDEX('07 Mode Capacity'!$P$6:$P$17,MATCH("OCEAN-"&amp;I3016,'07 Mode Capacity'!$C$6:$C$17,0))</x:f>
        <x:v>0</x:v>
      </x:c>
      <x:c r="AL3016" s="18" t="n">
        <x:f>AB3016*INDEX('07 Mode Capacity'!$P$6:$P$17,MATCH("LAND-"&amp;I3016,'07 Mode Capacity'!$C$6:$C$17,0))</x:f>
        <x:v>420.4260121707381</x:v>
      </x:c>
      <x:c r="AM3016" s="18" t="n">
        <x:f>AE3016*INDEX('07 Mode Capacity'!$P$6:$P$17,MATCH("INLAND-"&amp;I3016,'07 Mode Capacity'!$C$6:$C$17,0))</x:f>
        <x:v>0</x:v>
      </x:c>
      <x:c r="AN3016" s="18" t="n">
        <x:f>SUM(AJ3016:AM3016)</x:f>
        <x:v>420.4260121707381</x:v>
      </x:c>
      <x:c r="AO3016" s="17" t="n">
        <x:f>IF(N3016=0,1,AN3016/N3016)</x:f>
        <x:v>0.7150102247801668</x:v>
      </x:c>
      <x:c r="AP3016" s="11" t="str">
        <x:f>IF(AO3016&gt;='01 Controls'!$E$16,"PASS","FAIL")</x:f>
        <x:v>FAIL</x:v>
      </x:c>
      <x:c r="AQ3016" s="11" t="str">
        <x:v>UNQUANTIFIED</x:v>
      </x:c>
      <x:c r="AR3016" s="11" t="str">
        <x:v>Position-class planning record; serial item and receiver open</x:v>
      </x:c>
      <x:c r="AS3016" s="26"/>
      <x:c r="AT3016" s="26"/>
    </x:row>
    <x:row r="3017">
      <x:c r="C3017" s="11" t="str">
        <x:v>M4-M-MPG-BLK-08</x:v>
      </x:c>
      <x:c r="D3017" s="11" t="str">
        <x:v>M4</x:v>
      </x:c>
      <x:c r="E3017" s="11" t="str">
        <x:v>Tornado sequence</x:v>
      </x:c>
      <x:c r="F3017" s="11" t="str">
        <x:v>M-MPG</x:v>
      </x:c>
      <x:c r="G3017" s="11" t="str">
        <x:v>Maritime production group</x:v>
      </x:c>
      <x:c r="H3017" s="11" t="str">
        <x:v>BLK-08</x:v>
      </x:c>
      <x:c r="I3017" s="19" t="n">
        <x:v>48</x:v>
      </x:c>
      <x:c r="J3017" s="21" t="n">
        <x:v>1</x:v>
      </x:c>
      <x:c r="K3017" s="18" t="n">
        <x:f>'05 Cargo Register'!K329</x:f>
        <x:v>367.5</x:v>
      </x:c>
      <x:c r="L3017" s="18" t="n">
        <x:f>'05 Cargo Register'!N329</x:f>
        <x:v>58</x:v>
      </x:c>
      <x:c r="M3017" s="18" t="n">
        <x:f>'05 Cargo Register'!O329</x:f>
        <x:v>2958</x:v>
      </x:c>
      <x:c r="N3017" s="18" t="n">
        <x:f>J3017*K3017</x:f>
        <x:v>367.5</x:v>
      </x:c>
      <x:c r="O3017" s="18" t="n">
        <x:f>J3017*L3017</x:f>
        <x:v>58</x:v>
      </x:c>
      <x:c r="P3017" s="18" t="n">
        <x:f>J3017*M3017</x:f>
        <x:v>2958</x:v>
      </x:c>
      <x:c r="Q3017" s="22" t="n">
        <x:f>'01 Controls'!$E$28*'02 Cargo Classes'!$M$14</x:f>
        <x:v>0.05</x:v>
      </x:c>
      <x:c r="R3017" s="22" t="n">
        <x:f>'01 Controls'!$F$28*'02 Cargo Classes'!$N$14</x:f>
        <x:v>0</x:v>
      </x:c>
      <x:c r="S3017" s="22" t="n">
        <x:f>'01 Controls'!$G$28*'02 Cargo Classes'!$O$14</x:f>
        <x:v>0.95</x:v>
      </x:c>
      <x:c r="T3017" s="22" t="n">
        <x:f>'01 Controls'!$H$28*'02 Cargo Classes'!$P$14</x:f>
        <x:v>0</x:v>
      </x:c>
      <x:c r="U3017" s="22" t="n">
        <x:f>SUM(Q3017:T3017)</x:f>
        <x:v>1</x:v>
      </x:c>
      <x:c r="V3017" s="18" t="n">
        <x:f>IF(U3017=0,0,N3017*Q3017/U3017)</x:f>
        <x:v>18.375</x:v>
      </x:c>
      <x:c r="W3017" s="18" t="n">
        <x:f>IF(U3017=0,0,P3017*Q3017/U3017)</x:f>
        <x:v>147.9</x:v>
      </x:c>
      <x:c r="X3017" s="18" t="n">
        <x:f>MAX(V3017,W3017*'01 Controls'!$E$12)</x:f>
        <x:v>36.975</x:v>
      </x:c>
      <x:c r="Y3017" s="18" t="n">
        <x:f>IF(U3017=0,0,N3017*R3017/U3017)</x:f>
        <x:v>0</x:v>
      </x:c>
      <x:c r="Z3017" s="18" t="n">
        <x:f>IF(U3017=0,0,P3017*R3017/U3017)</x:f>
        <x:v>0</x:v>
      </x:c>
      <x:c r="AA3017" s="18" t="n">
        <x:f>MAX(Y3017,Z3017*'01 Controls'!$E$13)</x:f>
        <x:v>0</x:v>
      </x:c>
      <x:c r="AB3017" s="18" t="n">
        <x:f>IF(U3017=0,0,N3017*S3017/U3017)</x:f>
        <x:v>349.125</x:v>
      </x:c>
      <x:c r="AC3017" s="18" t="n">
        <x:f>IF(U3017=0,0,P3017*S3017/U3017)</x:f>
        <x:v>2810.1</x:v>
      </x:c>
      <x:c r="AD3017" s="18" t="n">
        <x:f>MAX(AB3017,AC3017*'01 Controls'!$E$14)</x:f>
        <x:v>562.02</x:v>
      </x:c>
      <x:c r="AE3017" s="18" t="n">
        <x:f>IF(U3017=0,0,N3017*T3017/U3017)</x:f>
        <x:v>0</x:v>
      </x:c>
      <x:c r="AF3017" s="18" t="n">
        <x:f>IF(U3017=0,0,P3017*T3017/U3017)</x:f>
        <x:v>0</x:v>
      </x:c>
      <x:c r="AG3017" s="18" t="n">
        <x:f>MAX(AE3017,AF3017*'01 Controls'!$E$15)</x:f>
        <x:v>0</x:v>
      </x:c>
      <x:c r="AH3017" s="18" t="n">
        <x:f>SUM(V3017,Y3017,AB3017,AE3017)</x:f>
        <x:v>367.5</x:v>
      </x:c>
      <x:c r="AI3017" s="18" t="n">
        <x:f>N3017-AH3017</x:f>
        <x:v>0</x:v>
      </x:c>
      <x:c r="AJ3017" s="18" t="n">
        <x:f>V3017*INDEX('07 Mode Capacity'!$P$6:$P$17,MATCH("AIR-"&amp;I3017,'07 Mode Capacity'!$C$6:$C$17,0))</x:f>
        <x:v>5.151167721065752</x:v>
      </x:c>
      <x:c r="AK3017" s="18" t="n">
        <x:f>Y3017*INDEX('07 Mode Capacity'!$P$6:$P$17,MATCH("OCEAN-"&amp;I3017,'07 Mode Capacity'!$C$6:$C$17,0))</x:f>
        <x:v>0</x:v>
      </x:c>
      <x:c r="AL3017" s="18" t="n">
        <x:f>AB3017*INDEX('07 Mode Capacity'!$P$6:$P$17,MATCH("LAND-"&amp;I3017,'07 Mode Capacity'!$C$6:$C$17,0))</x:f>
        <x:v>42.60996244426626</x:v>
      </x:c>
      <x:c r="AM3017" s="18" t="n">
        <x:f>AE3017*INDEX('07 Mode Capacity'!$P$6:$P$17,MATCH("INLAND-"&amp;I3017,'07 Mode Capacity'!$C$6:$C$17,0))</x:f>
        <x:v>0</x:v>
      </x:c>
      <x:c r="AN3017" s="18" t="n">
        <x:f>SUM(AJ3017:AM3017)</x:f>
        <x:v>47.76113016533201</x:v>
      </x:c>
      <x:c r="AO3017" s="17" t="n">
        <x:f>IF(N3017=0,1,AN3017/N3017)</x:f>
        <x:v>0.1299622589532844</x:v>
      </x:c>
      <x:c r="AP3017" s="11" t="str">
        <x:f>IF(AO3017&gt;='01 Controls'!$E$16,"PASS","FAIL")</x:f>
        <x:v>FAIL</x:v>
      </x:c>
      <x:c r="AQ3017" s="11" t="str">
        <x:v>UNQUANTIFIED</x:v>
      </x:c>
      <x:c r="AR3017" s="11" t="str">
        <x:v>Position-class planning record; serial item and receiver open</x:v>
      </x:c>
      <x:c r="AS3017" s="26"/>
      <x:c r="AT3017" s="26"/>
    </x:row>
    <x:row r="3018">
      <x:c r="C3018" s="11" t="str">
        <x:v>M4-M-MPG-OOG-80</x:v>
      </x:c>
      <x:c r="D3018" s="11" t="str">
        <x:v>M4</x:v>
      </x:c>
      <x:c r="E3018" s="11" t="str">
        <x:v>Tornado sequence</x:v>
      </x:c>
      <x:c r="F3018" s="11" t="str">
        <x:v>M-MPG</x:v>
      </x:c>
      <x:c r="G3018" s="11" t="str">
        <x:v>Maritime production group</x:v>
      </x:c>
      <x:c r="H3018" s="11" t="str">
        <x:v>OOG-80</x:v>
      </x:c>
      <x:c r="I3018" s="19" t="n">
        <x:v>72</x:v>
      </x:c>
      <x:c r="J3018" s="21" t="n">
        <x:v>1</x:v>
      </x:c>
      <x:c r="K3018" s="18" t="n">
        <x:f>'05 Cargo Register'!K330</x:f>
        <x:v>1470</x:v>
      </x:c>
      <x:c r="L3018" s="18" t="n">
        <x:f>'05 Cargo Register'!N330</x:f>
        <x:v>25</x:v>
      </x:c>
      <x:c r="M3018" s="18" t="n">
        <x:f>'05 Cargo Register'!O330</x:f>
        <x:v>4400</x:v>
      </x:c>
      <x:c r="N3018" s="18" t="n">
        <x:f>J3018*K3018</x:f>
        <x:v>1470</x:v>
      </x:c>
      <x:c r="O3018" s="18" t="n">
        <x:f>J3018*L3018</x:f>
        <x:v>25</x:v>
      </x:c>
      <x:c r="P3018" s="18" t="n">
        <x:f>J3018*M3018</x:f>
        <x:v>4400</x:v>
      </x:c>
      <x:c r="Q3018" s="22" t="n">
        <x:f>'01 Controls'!$E$28*'02 Cargo Classes'!$M$15</x:f>
        <x:v>0</x:v>
      </x:c>
      <x:c r="R3018" s="22" t="n">
        <x:f>'01 Controls'!$F$28*'02 Cargo Classes'!$N$15</x:f>
        <x:v>0</x:v>
      </x:c>
      <x:c r="S3018" s="22" t="n">
        <x:f>'01 Controls'!$G$28*'02 Cargo Classes'!$O$15</x:f>
        <x:v>0.57</x:v>
      </x:c>
      <x:c r="T3018" s="22" t="n">
        <x:f>'01 Controls'!$H$28*'02 Cargo Classes'!$P$15</x:f>
        <x:v>0</x:v>
      </x:c>
      <x:c r="U3018" s="22" t="n">
        <x:f>SUM(Q3018:T3018)</x:f>
        <x:v>0.57</x:v>
      </x:c>
      <x:c r="V3018" s="18" t="n">
        <x:f>IF(U3018=0,0,N3018*Q3018/U3018)</x:f>
        <x:v>0</x:v>
      </x:c>
      <x:c r="W3018" s="18" t="n">
        <x:f>IF(U3018=0,0,P3018*Q3018/U3018)</x:f>
        <x:v>0</x:v>
      </x:c>
      <x:c r="X3018" s="18" t="n">
        <x:f>MAX(V3018,W3018*'01 Controls'!$E$12)</x:f>
        <x:v>0</x:v>
      </x:c>
      <x:c r="Y3018" s="18" t="n">
        <x:f>IF(U3018=0,0,N3018*R3018/U3018)</x:f>
        <x:v>0</x:v>
      </x:c>
      <x:c r="Z3018" s="18" t="n">
        <x:f>IF(U3018=0,0,P3018*R3018/U3018)</x:f>
        <x:v>0</x:v>
      </x:c>
      <x:c r="AA3018" s="18" t="n">
        <x:f>MAX(Y3018,Z3018*'01 Controls'!$E$13)</x:f>
        <x:v>0</x:v>
      </x:c>
      <x:c r="AB3018" s="18" t="n">
        <x:f>IF(U3018=0,0,N3018*S3018/U3018)</x:f>
        <x:v>1470</x:v>
      </x:c>
      <x:c r="AC3018" s="18" t="n">
        <x:f>IF(U3018=0,0,P3018*S3018/U3018)</x:f>
        <x:v>4400</x:v>
      </x:c>
      <x:c r="AD3018" s="18" t="n">
        <x:f>MAX(AB3018,AC3018*'01 Controls'!$E$14)</x:f>
        <x:v>1470</x:v>
      </x:c>
      <x:c r="AE3018" s="18" t="n">
        <x:f>IF(U3018=0,0,N3018*T3018/U3018)</x:f>
        <x:v>0</x:v>
      </x:c>
      <x:c r="AF3018" s="18" t="n">
        <x:f>IF(U3018=0,0,P3018*T3018/U3018)</x:f>
        <x:v>0</x:v>
      </x:c>
      <x:c r="AG3018" s="18" t="n">
        <x:f>MAX(AE3018,AF3018*'01 Controls'!$E$15)</x:f>
        <x:v>0</x:v>
      </x:c>
      <x:c r="AH3018" s="18" t="n">
        <x:f>SUM(V3018,Y3018,AB3018,AE3018)</x:f>
        <x:v>1470</x:v>
      </x:c>
      <x:c r="AI3018" s="18" t="n">
        <x:f>N3018-AH3018</x:f>
        <x:v>0</x:v>
      </x:c>
      <x:c r="AJ3018" s="18" t="n">
        <x:f>V3018*INDEX('07 Mode Capacity'!$P$6:$P$17,MATCH("AIR-"&amp;I3018,'07 Mode Capacity'!$C$6:$C$17,0))</x:f>
        <x:v>0</x:v>
      </x:c>
      <x:c r="AK3018" s="18" t="n">
        <x:f>Y3018*INDEX('07 Mode Capacity'!$P$6:$P$17,MATCH("OCEAN-"&amp;I3018,'07 Mode Capacity'!$C$6:$C$17,0))</x:f>
        <x:v>0</x:v>
      </x:c>
      <x:c r="AL3018" s="18" t="n">
        <x:f>AB3018*INDEX('07 Mode Capacity'!$P$6:$P$17,MATCH("LAND-"&amp;I3018,'07 Mode Capacity'!$C$6:$C$17,0))</x:f>
        <x:v>1051.0650304268452</x:v>
      </x:c>
      <x:c r="AM3018" s="18" t="n">
        <x:f>AE3018*INDEX('07 Mode Capacity'!$P$6:$P$17,MATCH("INLAND-"&amp;I3018,'07 Mode Capacity'!$C$6:$C$17,0))</x:f>
        <x:v>0</x:v>
      </x:c>
      <x:c r="AN3018" s="18" t="n">
        <x:f>SUM(AJ3018:AM3018)</x:f>
        <x:v>1051.0650304268452</x:v>
      </x:c>
      <x:c r="AO3018" s="17" t="n">
        <x:f>IF(N3018=0,1,AN3018/N3018)</x:f>
        <x:v>0.7150102247801667</x:v>
      </x:c>
      <x:c r="AP3018" s="11" t="str">
        <x:f>IF(AO3018&gt;='01 Controls'!$E$16,"PASS","FAIL")</x:f>
        <x:v>FAIL</x:v>
      </x:c>
      <x:c r="AQ3018" s="11" t="str">
        <x:v>UNQUANTIFIED</x:v>
      </x:c>
      <x:c r="AR3018" s="11" t="str">
        <x:v>Position-class planning record; serial item and receiver open</x:v>
      </x:c>
      <x:c r="AS3018" s="26"/>
      <x:c r="AT3018" s="26"/>
    </x:row>
    <x:row r="3019">
      <x:c r="C3019" s="11" t="str">
        <x:v>M4-I-WRG-APL-45</x:v>
      </x:c>
      <x:c r="D3019" s="11" t="str">
        <x:v>M4</x:v>
      </x:c>
      <x:c r="E3019" s="11" t="str">
        <x:v>Tornado sequence</x:v>
      </x:c>
      <x:c r="F3019" s="11" t="str">
        <x:v>I-WRG</x:v>
      </x:c>
      <x:c r="G3019" s="11" t="str">
        <x:v>Water restoration group</x:v>
      </x:c>
      <x:c r="H3019" s="11" t="str">
        <x:v>APL-45</x:v>
      </x:c>
      <x:c r="I3019" s="19" t="n">
        <x:v>24</x:v>
      </x:c>
      <x:c r="J3019" s="21" t="n">
        <x:v>3</x:v>
      </x:c>
      <x:c r="K3019" s="18" t="n">
        <x:f>'05 Cargo Register'!K331</x:f>
        <x:v>282.19199999999995</x:v>
      </x:c>
      <x:c r="L3019" s="18" t="n">
        <x:f>'05 Cargo Register'!N331</x:f>
        <x:v>74</x:v>
      </x:c>
      <x:c r="M3019" s="18" t="n">
        <x:f>'05 Cargo Register'!O331</x:f>
        <x:v>555</x:v>
      </x:c>
      <x:c r="N3019" s="18" t="n">
        <x:f>J3019*K3019</x:f>
        <x:v>846.5759999999998</x:v>
      </x:c>
      <x:c r="O3019" s="18" t="n">
        <x:f>J3019*L3019</x:f>
        <x:v>222</x:v>
      </x:c>
      <x:c r="P3019" s="18" t="n">
        <x:f>J3019*M3019</x:f>
        <x:v>1665</x:v>
      </x:c>
      <x:c r="Q3019" s="22" t="n">
        <x:f>'01 Controls'!$E$28*'02 Cargo Classes'!$M$6</x:f>
        <x:v>0.15000000000000002</x:v>
      </x:c>
      <x:c r="R3019" s="22" t="n">
        <x:f>'01 Controls'!$F$28*'02 Cargo Classes'!$N$6</x:f>
        <x:v>0</x:v>
      </x:c>
      <x:c r="S3019" s="22" t="n">
        <x:f>'01 Controls'!$G$28*'02 Cargo Classes'!$O$6</x:f>
        <x:v>0.95</x:v>
      </x:c>
      <x:c r="T3019" s="22" t="n">
        <x:f>'01 Controls'!$H$28*'02 Cargo Classes'!$P$6</x:f>
        <x:v>0</x:v>
      </x:c>
      <x:c r="U3019" s="22" t="n">
        <x:f>SUM(Q3019:T3019)</x:f>
        <x:v>1.1</x:v>
      </x:c>
      <x:c r="V3019" s="18" t="n">
        <x:f>IF(U3019=0,0,N3019*Q3019/U3019)</x:f>
        <x:v>115.4421818181818</x:v>
      </x:c>
      <x:c r="W3019" s="18" t="n">
        <x:f>IF(U3019=0,0,P3019*Q3019/U3019)</x:f>
        <x:v>227.04545454545456</x:v>
      </x:c>
      <x:c r="X3019" s="18" t="n">
        <x:f>MAX(V3019,W3019*'01 Controls'!$E$12)</x:f>
        <x:v>115.4421818181818</x:v>
      </x:c>
      <x:c r="Y3019" s="18" t="n">
        <x:f>IF(U3019=0,0,N3019*R3019/U3019)</x:f>
        <x:v>0</x:v>
      </x:c>
      <x:c r="Z3019" s="18" t="n">
        <x:f>IF(U3019=0,0,P3019*R3019/U3019)</x:f>
        <x:v>0</x:v>
      </x:c>
      <x:c r="AA3019" s="18" t="n">
        <x:f>MAX(Y3019,Z3019*'01 Controls'!$E$13)</x:f>
        <x:v>0</x:v>
      </x:c>
      <x:c r="AB3019" s="18" t="n">
        <x:f>IF(U3019=0,0,N3019*S3019/U3019)</x:f>
        <x:v>731.1338181818179</x:v>
      </x:c>
      <x:c r="AC3019" s="18" t="n">
        <x:f>IF(U3019=0,0,P3019*S3019/U3019)</x:f>
        <x:v>1437.9545454545453</x:v>
      </x:c>
      <x:c r="AD3019" s="18" t="n">
        <x:f>MAX(AB3019,AC3019*'01 Controls'!$E$14)</x:f>
        <x:v>731.1338181818179</x:v>
      </x:c>
      <x:c r="AE3019" s="18" t="n">
        <x:f>IF(U3019=0,0,N3019*T3019/U3019)</x:f>
        <x:v>0</x:v>
      </x:c>
      <x:c r="AF3019" s="18" t="n">
        <x:f>IF(U3019=0,0,P3019*T3019/U3019)</x:f>
        <x:v>0</x:v>
      </x:c>
      <x:c r="AG3019" s="18" t="n">
        <x:f>MAX(AE3019,AF3019*'01 Controls'!$E$15)</x:f>
        <x:v>0</x:v>
      </x:c>
      <x:c r="AH3019" s="18" t="n">
        <x:f>SUM(V3019,Y3019,AB3019,AE3019)</x:f>
        <x:v>846.5759999999997</x:v>
      </x:c>
      <x:c r="AI3019" s="18" t="n">
        <x:f>N3019-AH3019</x:f>
        <x:v>1.1368683772161603e-13</x:v>
      </x:c>
      <x:c r="AJ3019" s="18" t="n">
        <x:f>V3019*INDEX('07 Mode Capacity'!$P$6:$P$17,MATCH("AIR-"&amp;I3019,'07 Mode Capacity'!$C$6:$C$17,0))</x:f>
        <x:v>23.42484271292165</x:v>
      </x:c>
      <x:c r="AK3019" s="18" t="n">
        <x:f>Y3019*INDEX('07 Mode Capacity'!$P$6:$P$17,MATCH("OCEAN-"&amp;I3019,'07 Mode Capacity'!$C$6:$C$17,0))</x:f>
        <x:v>0</x:v>
      </x:c>
      <x:c r="AL3019" s="18" t="n">
        <x:f>AB3019*INDEX('07 Mode Capacity'!$P$6:$P$17,MATCH("LAND-"&amp;I3019,'07 Mode Capacity'!$C$6:$C$17,0))</x:f>
        <x:v>279.6593612046403</x:v>
      </x:c>
      <x:c r="AM3019" s="18" t="n">
        <x:f>AE3019*INDEX('07 Mode Capacity'!$P$6:$P$17,MATCH("INLAND-"&amp;I3019,'07 Mode Capacity'!$C$6:$C$17,0))</x:f>
        <x:v>0</x:v>
      </x:c>
      <x:c r="AN3019" s="18" t="n">
        <x:f>SUM(AJ3019:AM3019)</x:f>
        <x:v>303.0842039175619</x:v>
      </x:c>
      <x:c r="AO3019" s="17" t="n">
        <x:f>IF(N3019=0,1,AN3019/N3019)</x:f>
        <x:v>0.3580118074662665</x:v>
      </x:c>
      <x:c r="AP3019" s="11" t="str">
        <x:f>IF(AO3019&gt;='01 Controls'!$E$16,"PASS","FAIL")</x:f>
        <x:v>FAIL</x:v>
      </x:c>
      <x:c r="AQ3019" s="11" t="str">
        <x:v>UNQUANTIFIED</x:v>
      </x:c>
      <x:c r="AR3019" s="11" t="str">
        <x:v>Position-class planning record; serial item and receiver open</x:v>
      </x:c>
      <x:c r="AS3019" s="26"/>
      <x:c r="AT3019" s="26"/>
    </x:row>
    <x:row r="3020">
      <x:c r="C3020" s="11" t="str">
        <x:v>M4-I-WRG-ISO-18</x:v>
      </x:c>
      <x:c r="D3020" s="11" t="str">
        <x:v>M4</x:v>
      </x:c>
      <x:c r="E3020" s="11" t="str">
        <x:v>Tornado sequence</x:v>
      </x:c>
      <x:c r="F3020" s="11" t="str">
        <x:v>I-WRG</x:v>
      </x:c>
      <x:c r="G3020" s="11" t="str">
        <x:v>Water restoration group</x:v>
      </x:c>
      <x:c r="H3020" s="11" t="str">
        <x:v>ISO-18</x:v>
      </x:c>
      <x:c r="I3020" s="19" t="n">
        <x:v>48</x:v>
      </x:c>
      <x:c r="J3020" s="21" t="n">
        <x:v>3</x:v>
      </x:c>
      <x:c r="K3020" s="18" t="n">
        <x:f>'05 Cargo Register'!K332</x:f>
        <x:v>846.5759999999999</x:v>
      </x:c>
      <x:c r="L3020" s="18" t="n">
        <x:f>'05 Cargo Register'!N332</x:f>
        <x:v>56</x:v>
      </x:c>
      <x:c r="M3020" s="18" t="n">
        <x:f>'05 Cargo Register'!O332</x:f>
        <x:v>1478.4</x:v>
      </x:c>
      <x:c r="N3020" s="18" t="n">
        <x:f>J3020*K3020</x:f>
        <x:v>2539.7279999999996</x:v>
      </x:c>
      <x:c r="O3020" s="18" t="n">
        <x:f>J3020*L3020</x:f>
        <x:v>168</x:v>
      </x:c>
      <x:c r="P3020" s="18" t="n">
        <x:f>J3020*M3020</x:f>
        <x:v>4435.200000000001</x:v>
      </x:c>
      <x:c r="Q3020" s="22" t="n">
        <x:f>'01 Controls'!$E$28*'02 Cargo Classes'!$M$7</x:f>
        <x:v>0.010000000000000002</x:v>
      </x:c>
      <x:c r="R3020" s="22" t="n">
        <x:f>'01 Controls'!$F$28*'02 Cargo Classes'!$N$7</x:f>
        <x:v>0</x:v>
      </x:c>
      <x:c r="S3020" s="22" t="n">
        <x:f>'01 Controls'!$G$28*'02 Cargo Classes'!$O$7</x:f>
        <x:v>1.14</x:v>
      </x:c>
      <x:c r="T3020" s="22" t="n">
        <x:f>'01 Controls'!$H$28*'02 Cargo Classes'!$P$7</x:f>
        <x:v>0</x:v>
      </x:c>
      <x:c r="U3020" s="22" t="n">
        <x:f>SUM(Q3020:T3020)</x:f>
        <x:v>1.15</x:v>
      </x:c>
      <x:c r="V3020" s="18" t="n">
        <x:f>IF(U3020=0,0,N3020*Q3020/U3020)</x:f>
        <x:v>22.08459130434783</x:v>
      </x:c>
      <x:c r="W3020" s="18" t="n">
        <x:f>IF(U3020=0,0,P3020*Q3020/U3020)</x:f>
        <x:v>38.56695652173915</x:v>
      </x:c>
      <x:c r="X3020" s="18" t="n">
        <x:f>MAX(V3020,W3020*'01 Controls'!$E$12)</x:f>
        <x:v>22.08459130434783</x:v>
      </x:c>
      <x:c r="Y3020" s="18" t="n">
        <x:f>IF(U3020=0,0,N3020*R3020/U3020)</x:f>
        <x:v>0</x:v>
      </x:c>
      <x:c r="Z3020" s="18" t="n">
        <x:f>IF(U3020=0,0,P3020*R3020/U3020)</x:f>
        <x:v>0</x:v>
      </x:c>
      <x:c r="AA3020" s="18" t="n">
        <x:f>MAX(Y3020,Z3020*'01 Controls'!$E$13)</x:f>
        <x:v>0</x:v>
      </x:c>
      <x:c r="AB3020" s="18" t="n">
        <x:f>IF(U3020=0,0,N3020*S3020/U3020)</x:f>
        <x:v>2517.643408695652</x:v>
      </x:c>
      <x:c r="AC3020" s="18" t="n">
        <x:f>IF(U3020=0,0,P3020*S3020/U3020)</x:f>
        <x:v>4396.633043478262</x:v>
      </x:c>
      <x:c r="AD3020" s="18" t="n">
        <x:f>MAX(AB3020,AC3020*'01 Controls'!$E$14)</x:f>
        <x:v>2517.643408695652</x:v>
      </x:c>
      <x:c r="AE3020" s="18" t="n">
        <x:f>IF(U3020=0,0,N3020*T3020/U3020)</x:f>
        <x:v>0</x:v>
      </x:c>
      <x:c r="AF3020" s="18" t="n">
        <x:f>IF(U3020=0,0,P3020*T3020/U3020)</x:f>
        <x:v>0</x:v>
      </x:c>
      <x:c r="AG3020" s="18" t="n">
        <x:f>MAX(AE3020,AF3020*'01 Controls'!$E$15)</x:f>
        <x:v>0</x:v>
      </x:c>
      <x:c r="AH3020" s="18" t="n">
        <x:f>SUM(V3020,Y3020,AB3020,AE3020)</x:f>
        <x:v>2539.7279999999996</x:v>
      </x:c>
      <x:c r="AI3020" s="18" t="n">
        <x:f>N3020-AH3020</x:f>
        <x:v>0</x:v>
      </x:c>
      <x:c r="AJ3020" s="18" t="n">
        <x:f>V3020*INDEX('07 Mode Capacity'!$P$6:$P$17,MATCH("AIR-"&amp;I3020,'07 Mode Capacity'!$C$6:$C$17,0))</x:f>
        <x:v>6.191098441354336</x:v>
      </x:c>
      <x:c r="AK3020" s="18" t="n">
        <x:f>Y3020*INDEX('07 Mode Capacity'!$P$6:$P$17,MATCH("OCEAN-"&amp;I3020,'07 Mode Capacity'!$C$6:$C$17,0))</x:f>
        <x:v>0</x:v>
      </x:c>
      <x:c r="AL3020" s="18" t="n">
        <x:f>AB3020*INDEX('07 Mode Capacity'!$P$6:$P$17,MATCH("LAND-"&amp;I3020,'07 Mode Capacity'!$C$6:$C$17,0))</x:f>
        <x:v>307.2730142286465</x:v>
      </x:c>
      <x:c r="AM3020" s="18" t="n">
        <x:f>AE3020*INDEX('07 Mode Capacity'!$P$6:$P$17,MATCH("INLAND-"&amp;I3020,'07 Mode Capacity'!$C$6:$C$17,0))</x:f>
        <x:v>0</x:v>
      </x:c>
      <x:c r="AN3020" s="18" t="n">
        <x:f>SUM(AJ3020:AM3020)</x:f>
        <x:v>313.4641126700008</x:v>
      </x:c>
      <x:c r="AO3020" s="17" t="n">
        <x:f>IF(N3020=0,1,AN3020/N3020)</x:f>
        <x:v>0.1234242850691101</x:v>
      </x:c>
      <x:c r="AP3020" s="11" t="str">
        <x:f>IF(AO3020&gt;='01 Controls'!$E$16,"PASS","FAIL")</x:f>
        <x:v>FAIL</x:v>
      </x:c>
      <x:c r="AQ3020" s="11" t="str">
        <x:v>UNQUANTIFIED</x:v>
      </x:c>
      <x:c r="AR3020" s="11" t="str">
        <x:v>Position-class planning record; serial item and receiver open</x:v>
      </x:c>
      <x:c r="AS3020" s="26"/>
      <x:c r="AT3020" s="26"/>
    </x:row>
    <x:row r="3021">
      <x:c r="C3021" s="11" t="str">
        <x:v>M4-I-WRG-COL-12</x:v>
      </x:c>
      <x:c r="D3021" s="11" t="str">
        <x:v>M4</x:v>
      </x:c>
      <x:c r="E3021" s="11" t="str">
        <x:v>Tornado sequence</x:v>
      </x:c>
      <x:c r="F3021" s="11" t="str">
        <x:v>I-WRG</x:v>
      </x:c>
      <x:c r="G3021" s="11" t="str">
        <x:v>Water restoration group</x:v>
      </x:c>
      <x:c r="H3021" s="11" t="str">
        <x:v>COL-12</x:v>
      </x:c>
      <x:c r="I3021" s="19" t="n">
        <x:v>24</x:v>
      </x:c>
      <x:c r="J3021" s="21" t="n">
        <x:v>3</x:v>
      </x:c>
      <x:c r="K3021" s="18" t="n">
        <x:f>'05 Cargo Register'!K333</x:f>
        <x:v>141.09599999999998</x:v>
      </x:c>
      <x:c r="L3021" s="18" t="n">
        <x:f>'05 Cargo Register'!N333</x:f>
        <x:v>15</x:v>
      </x:c>
      <x:c r="M3021" s="18" t="n">
        <x:f>'05 Cargo Register'!O333</x:f>
        <x:v>396</x:v>
      </x:c>
      <x:c r="N3021" s="18" t="n">
        <x:f>J3021*K3021</x:f>
        <x:v>423.2879999999999</x:v>
      </x:c>
      <x:c r="O3021" s="18" t="n">
        <x:f>J3021*L3021</x:f>
        <x:v>45</x:v>
      </x:c>
      <x:c r="P3021" s="18" t="n">
        <x:f>J3021*M3021</x:f>
        <x:v>1188</x:v>
      </x:c>
      <x:c r="Q3021" s="22" t="n">
        <x:f>'01 Controls'!$E$28*'02 Cargo Classes'!$M$8</x:f>
        <x:v>0.1</x:v>
      </x:c>
      <x:c r="R3021" s="22" t="n">
        <x:f>'01 Controls'!$F$28*'02 Cargo Classes'!$N$8</x:f>
        <x:v>0</x:v>
      </x:c>
      <x:c r="S3021" s="22" t="n">
        <x:f>'01 Controls'!$G$28*'02 Cargo Classes'!$O$8</x:f>
        <x:v>1.14</x:v>
      </x:c>
      <x:c r="T3021" s="22" t="n">
        <x:f>'01 Controls'!$H$28*'02 Cargo Classes'!$P$8</x:f>
        <x:v>0</x:v>
      </x:c>
      <x:c r="U3021" s="22" t="n">
        <x:f>SUM(Q3021:T3021)</x:f>
        <x:v>1.24</x:v>
      </x:c>
      <x:c r="V3021" s="18" t="n">
        <x:f>IF(U3021=0,0,N3021*Q3021/U3021)</x:f>
        <x:v>34.13612903225806</x:v>
      </x:c>
      <x:c r="W3021" s="18" t="n">
        <x:f>IF(U3021=0,0,P3021*Q3021/U3021)</x:f>
        <x:v>95.80645161290323</x:v>
      </x:c>
      <x:c r="X3021" s="18" t="n">
        <x:f>MAX(V3021,W3021*'01 Controls'!$E$12)</x:f>
        <x:v>34.13612903225806</x:v>
      </x:c>
      <x:c r="Y3021" s="18" t="n">
        <x:f>IF(U3021=0,0,N3021*R3021/U3021)</x:f>
        <x:v>0</x:v>
      </x:c>
      <x:c r="Z3021" s="18" t="n">
        <x:f>IF(U3021=0,0,P3021*R3021/U3021)</x:f>
        <x:v>0</x:v>
      </x:c>
      <x:c r="AA3021" s="18" t="n">
        <x:f>MAX(Y3021,Z3021*'01 Controls'!$E$13)</x:f>
        <x:v>0</x:v>
      </x:c>
      <x:c r="AB3021" s="18" t="n">
        <x:f>IF(U3021=0,0,N3021*S3021/U3021)</x:f>
        <x:v>389.1518709677418</x:v>
      </x:c>
      <x:c r="AC3021" s="18" t="n">
        <x:f>IF(U3021=0,0,P3021*S3021/U3021)</x:f>
        <x:v>1092.1935483870968</x:v>
      </x:c>
      <x:c r="AD3021" s="18" t="n">
        <x:f>MAX(AB3021,AC3021*'01 Controls'!$E$14)</x:f>
        <x:v>389.1518709677418</x:v>
      </x:c>
      <x:c r="AE3021" s="18" t="n">
        <x:f>IF(U3021=0,0,N3021*T3021/U3021)</x:f>
        <x:v>0</x:v>
      </x:c>
      <x:c r="AF3021" s="18" t="n">
        <x:f>IF(U3021=0,0,P3021*T3021/U3021)</x:f>
        <x:v>0</x:v>
      </x:c>
      <x:c r="AG3021" s="18" t="n">
        <x:f>MAX(AE3021,AF3021*'01 Controls'!$E$15)</x:f>
        <x:v>0</x:v>
      </x:c>
      <x:c r="AH3021" s="18" t="n">
        <x:f>SUM(V3021,Y3021,AB3021,AE3021)</x:f>
        <x:v>423.28799999999984</x:v>
      </x:c>
      <x:c r="AI3021" s="18" t="n">
        <x:f>N3021-AH3021</x:f>
        <x:v>5.684341886080802e-14</x:v>
      </x:c>
      <x:c r="AJ3021" s="18" t="n">
        <x:f>V3021*INDEX('07 Mode Capacity'!$P$6:$P$17,MATCH("AIR-"&amp;I3021,'07 Mode Capacity'!$C$6:$C$17,0))</x:f>
        <x:v>6.926700802208015</x:v>
      </x:c>
      <x:c r="AK3021" s="18" t="n">
        <x:f>Y3021*INDEX('07 Mode Capacity'!$P$6:$P$17,MATCH("OCEAN-"&amp;I3021,'07 Mode Capacity'!$C$6:$C$17,0))</x:f>
        <x:v>0</x:v>
      </x:c>
      <x:c r="AL3021" s="18" t="n">
        <x:f>AB3021*INDEX('07 Mode Capacity'!$P$6:$P$17,MATCH("LAND-"&amp;I3021,'07 Mode Capacity'!$C$6:$C$17,0))</x:f>
        <x:v>148.85095031859888</x:v>
      </x:c>
      <x:c r="AM3021" s="18" t="n">
        <x:f>AE3021*INDEX('07 Mode Capacity'!$P$6:$P$17,MATCH("INLAND-"&amp;I3021,'07 Mode Capacity'!$C$6:$C$17,0))</x:f>
        <x:v>0</x:v>
      </x:c>
      <x:c r="AN3021" s="18" t="n">
        <x:f>SUM(AJ3021:AM3021)</x:f>
        <x:v>155.7776511208069</x:v>
      </x:c>
      <x:c r="AO3021" s="17" t="n">
        <x:f>IF(N3021=0,1,AN3021/N3021)</x:f>
        <x:v>0.3680181132486792</x:v>
      </x:c>
      <x:c r="AP3021" s="11" t="str">
        <x:f>IF(AO3021&gt;='01 Controls'!$E$16,"PASS","FAIL")</x:f>
        <x:v>FAIL</x:v>
      </x:c>
      <x:c r="AQ3021" s="11" t="str">
        <x:v>UNQUANTIFIED</x:v>
      </x:c>
      <x:c r="AR3021" s="11" t="str">
        <x:v>Position-class planning record; serial item and receiver open</x:v>
      </x:c>
      <x:c r="AS3021" s="26"/>
      <x:c r="AT3021" s="26"/>
    </x:row>
    <x:row r="3022">
      <x:c r="C3022" s="11" t="str">
        <x:v>M4-I-WRG-BAT-22</x:v>
      </x:c>
      <x:c r="D3022" s="11" t="str">
        <x:v>M4</x:v>
      </x:c>
      <x:c r="E3022" s="11" t="str">
        <x:v>Tornado sequence</x:v>
      </x:c>
      <x:c r="F3022" s="11" t="str">
        <x:v>I-WRG</x:v>
      </x:c>
      <x:c r="G3022" s="11" t="str">
        <x:v>Water restoration group</x:v>
      </x:c>
      <x:c r="H3022" s="11" t="str">
        <x:v>BAT-22</x:v>
      </x:c>
      <x:c r="I3022" s="19" t="n">
        <x:v>48</x:v>
      </x:c>
      <x:c r="J3022" s="21" t="n">
        <x:v>3</x:v>
      </x:c>
      <x:c r="K3022" s="18" t="n">
        <x:f>'05 Cargo Register'!K334</x:f>
        <x:v>1058.2199999999998</x:v>
      </x:c>
      <x:c r="L3022" s="18" t="n">
        <x:f>'05 Cargo Register'!N334</x:f>
        <x:v>61</x:v>
      </x:c>
      <x:c r="M3022" s="18" t="n">
        <x:f>'05 Cargo Register'!O334</x:f>
        <x:v>1610.4</x:v>
      </x:c>
      <x:c r="N3022" s="18" t="n">
        <x:f>J3022*K3022</x:f>
        <x:v>3174.6599999999994</x:v>
      </x:c>
      <x:c r="O3022" s="18" t="n">
        <x:f>J3022*L3022</x:f>
        <x:v>183</x:v>
      </x:c>
      <x:c r="P3022" s="18" t="n">
        <x:f>J3022*M3022</x:f>
        <x:v>4831.200000000001</x:v>
      </x:c>
      <x:c r="Q3022" s="22" t="n">
        <x:f>'01 Controls'!$E$28*'02 Cargo Classes'!$M$9</x:f>
        <x:v>0</x:v>
      </x:c>
      <x:c r="R3022" s="22" t="n">
        <x:f>'01 Controls'!$F$28*'02 Cargo Classes'!$N$9</x:f>
        <x:v>0</x:v>
      </x:c>
      <x:c r="S3022" s="22" t="n">
        <x:f>'01 Controls'!$G$28*'02 Cargo Classes'!$O$9</x:f>
        <x:v>0.95</x:v>
      </x:c>
      <x:c r="T3022" s="22" t="n">
        <x:f>'01 Controls'!$H$28*'02 Cargo Classes'!$P$9</x:f>
        <x:v>0</x:v>
      </x:c>
      <x:c r="U3022" s="22" t="n">
        <x:f>SUM(Q3022:T3022)</x:f>
        <x:v>0.95</x:v>
      </x:c>
      <x:c r="V3022" s="18" t="n">
        <x:f>IF(U3022=0,0,N3022*Q3022/U3022)</x:f>
        <x:v>0</x:v>
      </x:c>
      <x:c r="W3022" s="18" t="n">
        <x:f>IF(U3022=0,0,P3022*Q3022/U3022)</x:f>
        <x:v>0</x:v>
      </x:c>
      <x:c r="X3022" s="18" t="n">
        <x:f>MAX(V3022,W3022*'01 Controls'!$E$12)</x:f>
        <x:v>0</x:v>
      </x:c>
      <x:c r="Y3022" s="18" t="n">
        <x:f>IF(U3022=0,0,N3022*R3022/U3022)</x:f>
        <x:v>0</x:v>
      </x:c>
      <x:c r="Z3022" s="18" t="n">
        <x:f>IF(U3022=0,0,P3022*R3022/U3022)</x:f>
        <x:v>0</x:v>
      </x:c>
      <x:c r="AA3022" s="18" t="n">
        <x:f>MAX(Y3022,Z3022*'01 Controls'!$E$13)</x:f>
        <x:v>0</x:v>
      </x:c>
      <x:c r="AB3022" s="18" t="n">
        <x:f>IF(U3022=0,0,N3022*S3022/U3022)</x:f>
        <x:v>3174.6599999999994</x:v>
      </x:c>
      <x:c r="AC3022" s="18" t="n">
        <x:f>IF(U3022=0,0,P3022*S3022/U3022)</x:f>
        <x:v>4831.200000000001</x:v>
      </x:c>
      <x:c r="AD3022" s="18" t="n">
        <x:f>MAX(AB3022,AC3022*'01 Controls'!$E$14)</x:f>
        <x:v>3174.6599999999994</x:v>
      </x:c>
      <x:c r="AE3022" s="18" t="n">
        <x:f>IF(U3022=0,0,N3022*T3022/U3022)</x:f>
        <x:v>0</x:v>
      </x:c>
      <x:c r="AF3022" s="18" t="n">
        <x:f>IF(U3022=0,0,P3022*T3022/U3022)</x:f>
        <x:v>0</x:v>
      </x:c>
      <x:c r="AG3022" s="18" t="n">
        <x:f>MAX(AE3022,AF3022*'01 Controls'!$E$15)</x:f>
        <x:v>0</x:v>
      </x:c>
      <x:c r="AH3022" s="18" t="n">
        <x:f>SUM(V3022,Y3022,AB3022,AE3022)</x:f>
        <x:v>3174.6599999999994</x:v>
      </x:c>
      <x:c r="AI3022" s="18" t="n">
        <x:f>N3022-AH3022</x:f>
        <x:v>0</x:v>
      </x:c>
      <x:c r="AJ3022" s="18" t="n">
        <x:f>V3022*INDEX('07 Mode Capacity'!$P$6:$P$17,MATCH("AIR-"&amp;I3022,'07 Mode Capacity'!$C$6:$C$17,0))</x:f>
        <x:v>0</x:v>
      </x:c>
      <x:c r="AK3022" s="18" t="n">
        <x:f>Y3022*INDEX('07 Mode Capacity'!$P$6:$P$17,MATCH("OCEAN-"&amp;I3022,'07 Mode Capacity'!$C$6:$C$17,0))</x:f>
        <x:v>0</x:v>
      </x:c>
      <x:c r="AL3022" s="18" t="n">
        <x:f>AB3022*INDEX('07 Mode Capacity'!$P$6:$P$17,MATCH("LAND-"&amp;I3022,'07 Mode Capacity'!$C$6:$C$17,0))</x:f>
        <x:v>387.46048943305203</x:v>
      </x:c>
      <x:c r="AM3022" s="18" t="n">
        <x:f>AE3022*INDEX('07 Mode Capacity'!$P$6:$P$17,MATCH("INLAND-"&amp;I3022,'07 Mode Capacity'!$C$6:$C$17,0))</x:f>
        <x:v>0</x:v>
      </x:c>
      <x:c r="AN3022" s="18" t="n">
        <x:f>SUM(AJ3022:AM3022)</x:f>
        <x:v>387.46048943305203</x:v>
      </x:c>
      <x:c r="AO3022" s="17" t="n">
        <x:f>IF(N3022=0,1,AN3022/N3022)</x:f>
        <x:v>0.1220478695145471</x:v>
      </x:c>
      <x:c r="AP3022" s="11" t="str">
        <x:f>IF(AO3022&gt;='01 Controls'!$E$16,"PASS","FAIL")</x:f>
        <x:v>FAIL</x:v>
      </x:c>
      <x:c r="AQ3022" s="11" t="str">
        <x:v>UNQUANTIFIED</x:v>
      </x:c>
      <x:c r="AR3022" s="11" t="str">
        <x:v>Position-class planning record; serial item and receiver open</x:v>
      </x:c>
      <x:c r="AS3022" s="26"/>
      <x:c r="AT3022" s="26"/>
    </x:row>
    <x:row r="3023">
      <x:c r="C3023" s="11" t="str">
        <x:v>M4-I-WRG-TNK-20</x:v>
      </x:c>
      <x:c r="D3023" s="11" t="str">
        <x:v>M4</x:v>
      </x:c>
      <x:c r="E3023" s="11" t="str">
        <x:v>Tornado sequence</x:v>
      </x:c>
      <x:c r="F3023" s="11" t="str">
        <x:v>I-WRG</x:v>
      </x:c>
      <x:c r="G3023" s="11" t="str">
        <x:v>Water restoration group</x:v>
      </x:c>
      <x:c r="H3023" s="11" t="str">
        <x:v>TNK-20</x:v>
      </x:c>
      <x:c r="I3023" s="19" t="n">
        <x:v>48</x:v>
      </x:c>
      <x:c r="J3023" s="21" t="n">
        <x:v>3</x:v>
      </x:c>
      <x:c r="K3023" s="18" t="n">
        <x:f>'05 Cargo Register'!K335</x:f>
        <x:v>846.5759999999999</x:v>
      </x:c>
      <x:c r="L3023" s="18" t="n">
        <x:f>'05 Cargo Register'!N335</x:f>
        <x:v>50</x:v>
      </x:c>
      <x:c r="M3023" s="18" t="n">
        <x:f>'05 Cargo Register'!O335</x:f>
        <x:v>1062.5</x:v>
      </x:c>
      <x:c r="N3023" s="18" t="n">
        <x:f>J3023*K3023</x:f>
        <x:v>2539.7279999999996</x:v>
      </x:c>
      <x:c r="O3023" s="18" t="n">
        <x:f>J3023*L3023</x:f>
        <x:v>150</x:v>
      </x:c>
      <x:c r="P3023" s="18" t="n">
        <x:f>J3023*M3023</x:f>
        <x:v>3187.5</x:v>
      </x:c>
      <x:c r="Q3023" s="22" t="n">
        <x:f>'01 Controls'!$E$28*'02 Cargo Classes'!$M$10</x:f>
        <x:v>0</x:v>
      </x:c>
      <x:c r="R3023" s="22" t="n">
        <x:f>'01 Controls'!$F$28*'02 Cargo Classes'!$N$10</x:f>
        <x:v>0</x:v>
      </x:c>
      <x:c r="S3023" s="22" t="n">
        <x:f>'01 Controls'!$G$28*'02 Cargo Classes'!$O$10</x:f>
        <x:v>0.95</x:v>
      </x:c>
      <x:c r="T3023" s="22" t="n">
        <x:f>'01 Controls'!$H$28*'02 Cargo Classes'!$P$10</x:f>
        <x:v>0</x:v>
      </x:c>
      <x:c r="U3023" s="22" t="n">
        <x:f>SUM(Q3023:T3023)</x:f>
        <x:v>0.95</x:v>
      </x:c>
      <x:c r="V3023" s="18" t="n">
        <x:f>IF(U3023=0,0,N3023*Q3023/U3023)</x:f>
        <x:v>0</x:v>
      </x:c>
      <x:c r="W3023" s="18" t="n">
        <x:f>IF(U3023=0,0,P3023*Q3023/U3023)</x:f>
        <x:v>0</x:v>
      </x:c>
      <x:c r="X3023" s="18" t="n">
        <x:f>MAX(V3023,W3023*'01 Controls'!$E$12)</x:f>
        <x:v>0</x:v>
      </x:c>
      <x:c r="Y3023" s="18" t="n">
        <x:f>IF(U3023=0,0,N3023*R3023/U3023)</x:f>
        <x:v>0</x:v>
      </x:c>
      <x:c r="Z3023" s="18" t="n">
        <x:f>IF(U3023=0,0,P3023*R3023/U3023)</x:f>
        <x:v>0</x:v>
      </x:c>
      <x:c r="AA3023" s="18" t="n">
        <x:f>MAX(Y3023,Z3023*'01 Controls'!$E$13)</x:f>
        <x:v>0</x:v>
      </x:c>
      <x:c r="AB3023" s="18" t="n">
        <x:f>IF(U3023=0,0,N3023*S3023/U3023)</x:f>
        <x:v>2539.7279999999996</x:v>
      </x:c>
      <x:c r="AC3023" s="18" t="n">
        <x:f>IF(U3023=0,0,P3023*S3023/U3023)</x:f>
        <x:v>3187.5</x:v>
      </x:c>
      <x:c r="AD3023" s="18" t="n">
        <x:f>MAX(AB3023,AC3023*'01 Controls'!$E$14)</x:f>
        <x:v>2539.7279999999996</x:v>
      </x:c>
      <x:c r="AE3023" s="18" t="n">
        <x:f>IF(U3023=0,0,N3023*T3023/U3023)</x:f>
        <x:v>0</x:v>
      </x:c>
      <x:c r="AF3023" s="18" t="n">
        <x:f>IF(U3023=0,0,P3023*T3023/U3023)</x:f>
        <x:v>0</x:v>
      </x:c>
      <x:c r="AG3023" s="18" t="n">
        <x:f>MAX(AE3023,AF3023*'01 Controls'!$E$15)</x:f>
        <x:v>0</x:v>
      </x:c>
      <x:c r="AH3023" s="18" t="n">
        <x:f>SUM(V3023,Y3023,AB3023,AE3023)</x:f>
        <x:v>2539.7279999999996</x:v>
      </x:c>
      <x:c r="AI3023" s="18" t="n">
        <x:f>N3023-AH3023</x:f>
        <x:v>0</x:v>
      </x:c>
      <x:c r="AJ3023" s="18" t="n">
        <x:f>V3023*INDEX('07 Mode Capacity'!$P$6:$P$17,MATCH("AIR-"&amp;I3023,'07 Mode Capacity'!$C$6:$C$17,0))</x:f>
        <x:v>0</x:v>
      </x:c>
      <x:c r="AK3023" s="18" t="n">
        <x:f>Y3023*INDEX('07 Mode Capacity'!$P$6:$P$17,MATCH("OCEAN-"&amp;I3023,'07 Mode Capacity'!$C$6:$C$17,0))</x:f>
        <x:v>0</x:v>
      </x:c>
      <x:c r="AL3023" s="18" t="n">
        <x:f>AB3023*INDEX('07 Mode Capacity'!$P$6:$P$17,MATCH("LAND-"&amp;I3023,'07 Mode Capacity'!$C$6:$C$17,0))</x:f>
        <x:v>309.96839154644164</x:v>
      </x:c>
      <x:c r="AM3023" s="18" t="n">
        <x:f>AE3023*INDEX('07 Mode Capacity'!$P$6:$P$17,MATCH("INLAND-"&amp;I3023,'07 Mode Capacity'!$C$6:$C$17,0))</x:f>
        <x:v>0</x:v>
      </x:c>
      <x:c r="AN3023" s="18" t="n">
        <x:f>SUM(AJ3023:AM3023)</x:f>
        <x:v>309.96839154644164</x:v>
      </x:c>
      <x:c r="AO3023" s="17" t="n">
        <x:f>IF(N3023=0,1,AN3023/N3023)</x:f>
        <x:v>0.1220478695145471</x:v>
      </x:c>
      <x:c r="AP3023" s="11" t="str">
        <x:f>IF(AO3023&gt;='01 Controls'!$E$16,"PASS","FAIL")</x:f>
        <x:v>FAIL</x:v>
      </x:c>
      <x:c r="AQ3023" s="11" t="str">
        <x:v>UNQUANTIFIED</x:v>
      </x:c>
      <x:c r="AR3023" s="11" t="str">
        <x:v>Position-class planning record; serial item and receiver open</x:v>
      </x:c>
      <x:c r="AS3023" s="26"/>
      <x:c r="AT3023" s="26"/>
    </x:row>
    <x:row r="3024">
      <x:c r="C3024" s="11" t="str">
        <x:v>M4-I-WRG-FLR-24</x:v>
      </x:c>
      <x:c r="D3024" s="11" t="str">
        <x:v>M4</x:v>
      </x:c>
      <x:c r="E3024" s="11" t="str">
        <x:v>Tornado sequence</x:v>
      </x:c>
      <x:c r="F3024" s="11" t="str">
        <x:v>I-WRG</x:v>
      </x:c>
      <x:c r="G3024" s="11" t="str">
        <x:v>Water restoration group</x:v>
      </x:c>
      <x:c r="H3024" s="11" t="str">
        <x:v>FLR-24</x:v>
      </x:c>
      <x:c r="I3024" s="19" t="n">
        <x:v>48</x:v>
      </x:c>
      <x:c r="J3024" s="21" t="n">
        <x:v>3</x:v>
      </x:c>
      <x:c r="K3024" s="18" t="n">
        <x:f>'05 Cargo Register'!K336</x:f>
        <x:v>1269.8639999999998</x:v>
      </x:c>
      <x:c r="L3024" s="18" t="n">
        <x:f>'05 Cargo Register'!N336</x:f>
        <x:v>63</x:v>
      </x:c>
      <x:c r="M3024" s="18" t="n">
        <x:f>'05 Cargo Register'!O336</x:f>
        <x:v>2016</x:v>
      </x:c>
      <x:c r="N3024" s="18" t="n">
        <x:f>J3024*K3024</x:f>
        <x:v>3809.5919999999996</x:v>
      </x:c>
      <x:c r="O3024" s="18" t="n">
        <x:f>J3024*L3024</x:f>
        <x:v>189</x:v>
      </x:c>
      <x:c r="P3024" s="18" t="n">
        <x:f>J3024*M3024</x:f>
        <x:v>6048</x:v>
      </x:c>
      <x:c r="Q3024" s="22" t="n">
        <x:f>'01 Controls'!$E$28*'02 Cargo Classes'!$M$11</x:f>
        <x:v>0</x:v>
      </x:c>
      <x:c r="R3024" s="22" t="n">
        <x:f>'01 Controls'!$F$28*'02 Cargo Classes'!$N$11</x:f>
        <x:v>0</x:v>
      </x:c>
      <x:c r="S3024" s="22" t="n">
        <x:f>'01 Controls'!$G$28*'02 Cargo Classes'!$O$11</x:f>
        <x:v>0.95</x:v>
      </x:c>
      <x:c r="T3024" s="22" t="n">
        <x:f>'01 Controls'!$H$28*'02 Cargo Classes'!$P$11</x:f>
        <x:v>0</x:v>
      </x:c>
      <x:c r="U3024" s="22" t="n">
        <x:f>SUM(Q3024:T3024)</x:f>
        <x:v>0.95</x:v>
      </x:c>
      <x:c r="V3024" s="18" t="n">
        <x:f>IF(U3024=0,0,N3024*Q3024/U3024)</x:f>
        <x:v>0</x:v>
      </x:c>
      <x:c r="W3024" s="18" t="n">
        <x:f>IF(U3024=0,0,P3024*Q3024/U3024)</x:f>
        <x:v>0</x:v>
      </x:c>
      <x:c r="X3024" s="18" t="n">
        <x:f>MAX(V3024,W3024*'01 Controls'!$E$12)</x:f>
        <x:v>0</x:v>
      </x:c>
      <x:c r="Y3024" s="18" t="n">
        <x:f>IF(U3024=0,0,N3024*R3024/U3024)</x:f>
        <x:v>0</x:v>
      </x:c>
      <x:c r="Z3024" s="18" t="n">
        <x:f>IF(U3024=0,0,P3024*R3024/U3024)</x:f>
        <x:v>0</x:v>
      </x:c>
      <x:c r="AA3024" s="18" t="n">
        <x:f>MAX(Y3024,Z3024*'01 Controls'!$E$13)</x:f>
        <x:v>0</x:v>
      </x:c>
      <x:c r="AB3024" s="18" t="n">
        <x:f>IF(U3024=0,0,N3024*S3024/U3024)</x:f>
        <x:v>3809.5919999999996</x:v>
      </x:c>
      <x:c r="AC3024" s="18" t="n">
        <x:f>IF(U3024=0,0,P3024*S3024/U3024)</x:f>
        <x:v>6048</x:v>
      </x:c>
      <x:c r="AD3024" s="18" t="n">
        <x:f>MAX(AB3024,AC3024*'01 Controls'!$E$14)</x:f>
        <x:v>3809.5919999999996</x:v>
      </x:c>
      <x:c r="AE3024" s="18" t="n">
        <x:f>IF(U3024=0,0,N3024*T3024/U3024)</x:f>
        <x:v>0</x:v>
      </x:c>
      <x:c r="AF3024" s="18" t="n">
        <x:f>IF(U3024=0,0,P3024*T3024/U3024)</x:f>
        <x:v>0</x:v>
      </x:c>
      <x:c r="AG3024" s="18" t="n">
        <x:f>MAX(AE3024,AF3024*'01 Controls'!$E$15)</x:f>
        <x:v>0</x:v>
      </x:c>
      <x:c r="AH3024" s="18" t="n">
        <x:f>SUM(V3024,Y3024,AB3024,AE3024)</x:f>
        <x:v>3809.5919999999996</x:v>
      </x:c>
      <x:c r="AI3024" s="18" t="n">
        <x:f>N3024-AH3024</x:f>
        <x:v>0</x:v>
      </x:c>
      <x:c r="AJ3024" s="18" t="n">
        <x:f>V3024*INDEX('07 Mode Capacity'!$P$6:$P$17,MATCH("AIR-"&amp;I3024,'07 Mode Capacity'!$C$6:$C$17,0))</x:f>
        <x:v>0</x:v>
      </x:c>
      <x:c r="AK3024" s="18" t="n">
        <x:f>Y3024*INDEX('07 Mode Capacity'!$P$6:$P$17,MATCH("OCEAN-"&amp;I3024,'07 Mode Capacity'!$C$6:$C$17,0))</x:f>
        <x:v>0</x:v>
      </x:c>
      <x:c r="AL3024" s="18" t="n">
        <x:f>AB3024*INDEX('07 Mode Capacity'!$P$6:$P$17,MATCH("LAND-"&amp;I3024,'07 Mode Capacity'!$C$6:$C$17,0))</x:f>
        <x:v>464.9525873196625</x:v>
      </x:c>
      <x:c r="AM3024" s="18" t="n">
        <x:f>AE3024*INDEX('07 Mode Capacity'!$P$6:$P$17,MATCH("INLAND-"&amp;I3024,'07 Mode Capacity'!$C$6:$C$17,0))</x:f>
        <x:v>0</x:v>
      </x:c>
      <x:c r="AN3024" s="18" t="n">
        <x:f>SUM(AJ3024:AM3024)</x:f>
        <x:v>464.9525873196625</x:v>
      </x:c>
      <x:c r="AO3024" s="17" t="n">
        <x:f>IF(N3024=0,1,AN3024/N3024)</x:f>
        <x:v>0.1220478695145471</x:v>
      </x:c>
      <x:c r="AP3024" s="11" t="str">
        <x:f>IF(AO3024&gt;='01 Controls'!$E$16,"PASS","FAIL")</x:f>
        <x:v>FAIL</x:v>
      </x:c>
      <x:c r="AQ3024" s="11" t="str">
        <x:v>UNQUANTIFIED</x:v>
      </x:c>
      <x:c r="AR3024" s="11" t="str">
        <x:v>Position-class planning record; serial item and receiver open</x:v>
      </x:c>
      <x:c r="AS3024" s="26"/>
      <x:c r="AT3024" s="26"/>
    </x:row>
    <x:row r="3025">
      <x:c r="C3025" s="11" t="str">
        <x:v>M4-I-WRG-ROL-30</x:v>
      </x:c>
      <x:c r="D3025" s="11" t="str">
        <x:v>M4</x:v>
      </x:c>
      <x:c r="E3025" s="11" t="str">
        <x:v>Tornado sequence</x:v>
      </x:c>
      <x:c r="F3025" s="11" t="str">
        <x:v>I-WRG</x:v>
      </x:c>
      <x:c r="G3025" s="11" t="str">
        <x:v>Water restoration group</x:v>
      </x:c>
      <x:c r="H3025" s="11" t="str">
        <x:v>ROL-30</x:v>
      </x:c>
      <x:c r="I3025" s="19" t="n">
        <x:v>48</x:v>
      </x:c>
      <x:c r="J3025" s="21" t="n">
        <x:v>3</x:v>
      </x:c>
      <x:c r="K3025" s="18" t="n">
        <x:f>'05 Cargo Register'!K337</x:f>
        <x:v>846.5759999999999</x:v>
      </x:c>
      <x:c r="L3025" s="18" t="n">
        <x:f>'05 Cargo Register'!N337</x:f>
        <x:v>36</x:v>
      </x:c>
      <x:c r="M3025" s="18" t="n">
        <x:f>'05 Cargo Register'!O337</x:f>
        <x:v>2295</x:v>
      </x:c>
      <x:c r="N3025" s="18" t="n">
        <x:f>J3025*K3025</x:f>
        <x:v>2539.7279999999996</x:v>
      </x:c>
      <x:c r="O3025" s="18" t="n">
        <x:f>J3025*L3025</x:f>
        <x:v>108</x:v>
      </x:c>
      <x:c r="P3025" s="18" t="n">
        <x:f>J3025*M3025</x:f>
        <x:v>6885</x:v>
      </x:c>
      <x:c r="Q3025" s="22" t="n">
        <x:f>'01 Controls'!$E$28*'02 Cargo Classes'!$M$12</x:f>
        <x:v>0</x:v>
      </x:c>
      <x:c r="R3025" s="22" t="n">
        <x:f>'01 Controls'!$F$28*'02 Cargo Classes'!$N$12</x:f>
        <x:v>0</x:v>
      </x:c>
      <x:c r="S3025" s="22" t="n">
        <x:f>'01 Controls'!$G$28*'02 Cargo Classes'!$O$12</x:f>
        <x:v>1.4249999999999998</x:v>
      </x:c>
      <x:c r="T3025" s="22" t="n">
        <x:f>'01 Controls'!$H$28*'02 Cargo Classes'!$P$12</x:f>
        <x:v>0</x:v>
      </x:c>
      <x:c r="U3025" s="22" t="n">
        <x:f>SUM(Q3025:T3025)</x:f>
        <x:v>1.4249999999999998</x:v>
      </x:c>
      <x:c r="V3025" s="18" t="n">
        <x:f>IF(U3025=0,0,N3025*Q3025/U3025)</x:f>
        <x:v>0</x:v>
      </x:c>
      <x:c r="W3025" s="18" t="n">
        <x:f>IF(U3025=0,0,P3025*Q3025/U3025)</x:f>
        <x:v>0</x:v>
      </x:c>
      <x:c r="X3025" s="18" t="n">
        <x:f>MAX(V3025,W3025*'01 Controls'!$E$12)</x:f>
        <x:v>0</x:v>
      </x:c>
      <x:c r="Y3025" s="18" t="n">
        <x:f>IF(U3025=0,0,N3025*R3025/U3025)</x:f>
        <x:v>0</x:v>
      </x:c>
      <x:c r="Z3025" s="18" t="n">
        <x:f>IF(U3025=0,0,P3025*R3025/U3025)</x:f>
        <x:v>0</x:v>
      </x:c>
      <x:c r="AA3025" s="18" t="n">
        <x:f>MAX(Y3025,Z3025*'01 Controls'!$E$13)</x:f>
        <x:v>0</x:v>
      </x:c>
      <x:c r="AB3025" s="18" t="n">
        <x:f>IF(U3025=0,0,N3025*S3025/U3025)</x:f>
        <x:v>2539.7279999999996</x:v>
      </x:c>
      <x:c r="AC3025" s="18" t="n">
        <x:f>IF(U3025=0,0,P3025*S3025/U3025)</x:f>
        <x:v>6885</x:v>
      </x:c>
      <x:c r="AD3025" s="18" t="n">
        <x:f>MAX(AB3025,AC3025*'01 Controls'!$E$14)</x:f>
        <x:v>2539.7279999999996</x:v>
      </x:c>
      <x:c r="AE3025" s="18" t="n">
        <x:f>IF(U3025=0,0,N3025*T3025/U3025)</x:f>
        <x:v>0</x:v>
      </x:c>
      <x:c r="AF3025" s="18" t="n">
        <x:f>IF(U3025=0,0,P3025*T3025/U3025)</x:f>
        <x:v>0</x:v>
      </x:c>
      <x:c r="AG3025" s="18" t="n">
        <x:f>MAX(AE3025,AF3025*'01 Controls'!$E$15)</x:f>
        <x:v>0</x:v>
      </x:c>
      <x:c r="AH3025" s="18" t="n">
        <x:f>SUM(V3025,Y3025,AB3025,AE3025)</x:f>
        <x:v>2539.7279999999996</x:v>
      </x:c>
      <x:c r="AI3025" s="18" t="n">
        <x:f>N3025-AH3025</x:f>
        <x:v>0</x:v>
      </x:c>
      <x:c r="AJ3025" s="18" t="n">
        <x:f>V3025*INDEX('07 Mode Capacity'!$P$6:$P$17,MATCH("AIR-"&amp;I3025,'07 Mode Capacity'!$C$6:$C$17,0))</x:f>
        <x:v>0</x:v>
      </x:c>
      <x:c r="AK3025" s="18" t="n">
        <x:f>Y3025*INDEX('07 Mode Capacity'!$P$6:$P$17,MATCH("OCEAN-"&amp;I3025,'07 Mode Capacity'!$C$6:$C$17,0))</x:f>
        <x:v>0</x:v>
      </x:c>
      <x:c r="AL3025" s="18" t="n">
        <x:f>AB3025*INDEX('07 Mode Capacity'!$P$6:$P$17,MATCH("LAND-"&amp;I3025,'07 Mode Capacity'!$C$6:$C$17,0))</x:f>
        <x:v>309.96839154644164</x:v>
      </x:c>
      <x:c r="AM3025" s="18" t="n">
        <x:f>AE3025*INDEX('07 Mode Capacity'!$P$6:$P$17,MATCH("INLAND-"&amp;I3025,'07 Mode Capacity'!$C$6:$C$17,0))</x:f>
        <x:v>0</x:v>
      </x:c>
      <x:c r="AN3025" s="18" t="n">
        <x:f>SUM(AJ3025:AM3025)</x:f>
        <x:v>309.96839154644164</x:v>
      </x:c>
      <x:c r="AO3025" s="17" t="n">
        <x:f>IF(N3025=0,1,AN3025/N3025)</x:f>
        <x:v>0.1220478695145471</x:v>
      </x:c>
      <x:c r="AP3025" s="11" t="str">
        <x:f>IF(AO3025&gt;='01 Controls'!$E$16,"PASS","FAIL")</x:f>
        <x:v>FAIL</x:v>
      </x:c>
      <x:c r="AQ3025" s="11" t="str">
        <x:v>UNQUANTIFIED</x:v>
      </x:c>
      <x:c r="AR3025" s="11" t="str">
        <x:v>Position-class planning record; serial item and receiver open</x:v>
      </x:c>
      <x:c r="AS3025" s="26"/>
      <x:c r="AT3025" s="26"/>
    </x:row>
    <x:row r="3026">
      <x:c r="C3026" s="11" t="str">
        <x:v>M4-I-WRG-LIN-18</x:v>
      </x:c>
      <x:c r="D3026" s="11" t="str">
        <x:v>M4</x:v>
      </x:c>
      <x:c r="E3026" s="11" t="str">
        <x:v>Tornado sequence</x:v>
      </x:c>
      <x:c r="F3026" s="11" t="str">
        <x:v>I-WRG</x:v>
      </x:c>
      <x:c r="G3026" s="11" t="str">
        <x:v>Water restoration group</x:v>
      </x:c>
      <x:c r="H3026" s="11" t="str">
        <x:v>LIN-18</x:v>
      </x:c>
      <x:c r="I3026" s="19" t="n">
        <x:v>72</x:v>
      </x:c>
      <x:c r="J3026" s="21" t="n">
        <x:v>3</x:v>
      </x:c>
      <x:c r="K3026" s="18" t="n">
        <x:f>'05 Cargo Register'!K338</x:f>
        <x:v>705.48</x:v>
      </x:c>
      <x:c r="L3026" s="18" t="n">
        <x:f>'05 Cargo Register'!N338</x:f>
        <x:v>49</x:v>
      </x:c>
      <x:c r="M3026" s="18" t="n">
        <x:f>'05 Cargo Register'!O338</x:f>
        <x:v>2156</x:v>
      </x:c>
      <x:c r="N3026" s="18" t="n">
        <x:f>J3026*K3026</x:f>
        <x:v>2116.44</x:v>
      </x:c>
      <x:c r="O3026" s="18" t="n">
        <x:f>J3026*L3026</x:f>
        <x:v>147</x:v>
      </x:c>
      <x:c r="P3026" s="18" t="n">
        <x:f>J3026*M3026</x:f>
        <x:v>6468</x:v>
      </x:c>
      <x:c r="Q3026" s="22" t="n">
        <x:f>'01 Controls'!$E$28*'02 Cargo Classes'!$M$13</x:f>
        <x:v>0</x:v>
      </x:c>
      <x:c r="R3026" s="22" t="n">
        <x:f>'01 Controls'!$F$28*'02 Cargo Classes'!$N$13</x:f>
        <x:v>0</x:v>
      </x:c>
      <x:c r="S3026" s="22" t="n">
        <x:f>'01 Controls'!$G$28*'02 Cargo Classes'!$O$13</x:f>
        <x:v>0.95</x:v>
      </x:c>
      <x:c r="T3026" s="22" t="n">
        <x:f>'01 Controls'!$H$28*'02 Cargo Classes'!$P$13</x:f>
        <x:v>0</x:v>
      </x:c>
      <x:c r="U3026" s="22" t="n">
        <x:f>SUM(Q3026:T3026)</x:f>
        <x:v>0.95</x:v>
      </x:c>
      <x:c r="V3026" s="18" t="n">
        <x:f>IF(U3026=0,0,N3026*Q3026/U3026)</x:f>
        <x:v>0</x:v>
      </x:c>
      <x:c r="W3026" s="18" t="n">
        <x:f>IF(U3026=0,0,P3026*Q3026/U3026)</x:f>
        <x:v>0</x:v>
      </x:c>
      <x:c r="X3026" s="18" t="n">
        <x:f>MAX(V3026,W3026*'01 Controls'!$E$12)</x:f>
        <x:v>0</x:v>
      </x:c>
      <x:c r="Y3026" s="18" t="n">
        <x:f>IF(U3026=0,0,N3026*R3026/U3026)</x:f>
        <x:v>0</x:v>
      </x:c>
      <x:c r="Z3026" s="18" t="n">
        <x:f>IF(U3026=0,0,P3026*R3026/U3026)</x:f>
        <x:v>0</x:v>
      </x:c>
      <x:c r="AA3026" s="18" t="n">
        <x:f>MAX(Y3026,Z3026*'01 Controls'!$E$13)</x:f>
        <x:v>0</x:v>
      </x:c>
      <x:c r="AB3026" s="18" t="n">
        <x:f>IF(U3026=0,0,N3026*S3026/U3026)</x:f>
        <x:v>2116.44</x:v>
      </x:c>
      <x:c r="AC3026" s="18" t="n">
        <x:f>IF(U3026=0,0,P3026*S3026/U3026)</x:f>
        <x:v>6468</x:v>
      </x:c>
      <x:c r="AD3026" s="18" t="n">
        <x:f>MAX(AB3026,AC3026*'01 Controls'!$E$14)</x:f>
        <x:v>2116.44</x:v>
      </x:c>
      <x:c r="AE3026" s="18" t="n">
        <x:f>IF(U3026=0,0,N3026*T3026/U3026)</x:f>
        <x:v>0</x:v>
      </x:c>
      <x:c r="AF3026" s="18" t="n">
        <x:f>IF(U3026=0,0,P3026*T3026/U3026)</x:f>
        <x:v>0</x:v>
      </x:c>
      <x:c r="AG3026" s="18" t="n">
        <x:f>MAX(AE3026,AF3026*'01 Controls'!$E$15)</x:f>
        <x:v>0</x:v>
      </x:c>
      <x:c r="AH3026" s="18" t="n">
        <x:f>SUM(V3026,Y3026,AB3026,AE3026)</x:f>
        <x:v>2116.44</x:v>
      </x:c>
      <x:c r="AI3026" s="18" t="n">
        <x:f>N3026-AH3026</x:f>
        <x:v>0</x:v>
      </x:c>
      <x:c r="AJ3026" s="18" t="n">
        <x:f>V3026*INDEX('07 Mode Capacity'!$P$6:$P$17,MATCH("AIR-"&amp;I3026,'07 Mode Capacity'!$C$6:$C$17,0))</x:f>
        <x:v>0</x:v>
      </x:c>
      <x:c r="AK3026" s="18" t="n">
        <x:f>Y3026*INDEX('07 Mode Capacity'!$P$6:$P$17,MATCH("OCEAN-"&amp;I3026,'07 Mode Capacity'!$C$6:$C$17,0))</x:f>
        <x:v>0</x:v>
      </x:c>
      <x:c r="AL3026" s="18" t="n">
        <x:f>AB3026*INDEX('07 Mode Capacity'!$P$6:$P$17,MATCH("LAND-"&amp;I3026,'07 Mode Capacity'!$C$6:$C$17,0))</x:f>
        <x:v>1513.2762401337363</x:v>
      </x:c>
      <x:c r="AM3026" s="18" t="n">
        <x:f>AE3026*INDEX('07 Mode Capacity'!$P$6:$P$17,MATCH("INLAND-"&amp;I3026,'07 Mode Capacity'!$C$6:$C$17,0))</x:f>
        <x:v>0</x:v>
      </x:c>
      <x:c r="AN3026" s="18" t="n">
        <x:f>SUM(AJ3026:AM3026)</x:f>
        <x:v>1513.2762401337363</x:v>
      </x:c>
      <x:c r="AO3026" s="17" t="n">
        <x:f>IF(N3026=0,1,AN3026/N3026)</x:f>
        <x:v>0.7150102247801668</x:v>
      </x:c>
      <x:c r="AP3026" s="11" t="str">
        <x:f>IF(AO3026&gt;='01 Controls'!$E$16,"PASS","FAIL")</x:f>
        <x:v>FAIL</x:v>
      </x:c>
      <x:c r="AQ3026" s="11" t="str">
        <x:v>UNQUANTIFIED</x:v>
      </x:c>
      <x:c r="AR3026" s="11" t="str">
        <x:v>Position-class planning record; serial item and receiver open</x:v>
      </x:c>
      <x:c r="AS3026" s="26"/>
      <x:c r="AT3026" s="26"/>
    </x:row>
    <x:row r="3027">
      <x:c r="C3027" s="11" t="str">
        <x:v>M4-I-WRG-BLK-08</x:v>
      </x:c>
      <x:c r="D3027" s="11" t="str">
        <x:v>M4</x:v>
      </x:c>
      <x:c r="E3027" s="11" t="str">
        <x:v>Tornado sequence</x:v>
      </x:c>
      <x:c r="F3027" s="11" t="str">
        <x:v>I-WRG</x:v>
      </x:c>
      <x:c r="G3027" s="11" t="str">
        <x:v>Water restoration group</x:v>
      </x:c>
      <x:c r="H3027" s="11" t="str">
        <x:v>BLK-08</x:v>
      </x:c>
      <x:c r="I3027" s="19" t="n">
        <x:v>48</x:v>
      </x:c>
      <x:c r="J3027" s="21" t="n">
        <x:v>3</x:v>
      </x:c>
      <x:c r="K3027" s="18" t="n">
        <x:f>'05 Cargo Register'!K339</x:f>
        <x:v>211.64399999999998</x:v>
      </x:c>
      <x:c r="L3027" s="18" t="n">
        <x:f>'05 Cargo Register'!N339</x:f>
        <x:v>34</x:v>
      </x:c>
      <x:c r="M3027" s="18" t="n">
        <x:f>'05 Cargo Register'!O339</x:f>
        <x:v>1734</x:v>
      </x:c>
      <x:c r="N3027" s="18" t="n">
        <x:f>J3027*K3027</x:f>
        <x:v>634.9319999999999</x:v>
      </x:c>
      <x:c r="O3027" s="18" t="n">
        <x:f>J3027*L3027</x:f>
        <x:v>102</x:v>
      </x:c>
      <x:c r="P3027" s="18" t="n">
        <x:f>J3027*M3027</x:f>
        <x:v>5202</x:v>
      </x:c>
      <x:c r="Q3027" s="22" t="n">
        <x:f>'01 Controls'!$E$28*'02 Cargo Classes'!$M$14</x:f>
        <x:v>0.05</x:v>
      </x:c>
      <x:c r="R3027" s="22" t="n">
        <x:f>'01 Controls'!$F$28*'02 Cargo Classes'!$N$14</x:f>
        <x:v>0</x:v>
      </x:c>
      <x:c r="S3027" s="22" t="n">
        <x:f>'01 Controls'!$G$28*'02 Cargo Classes'!$O$14</x:f>
        <x:v>0.95</x:v>
      </x:c>
      <x:c r="T3027" s="22" t="n">
        <x:f>'01 Controls'!$H$28*'02 Cargo Classes'!$P$14</x:f>
        <x:v>0</x:v>
      </x:c>
      <x:c r="U3027" s="22" t="n">
        <x:f>SUM(Q3027:T3027)</x:f>
        <x:v>1</x:v>
      </x:c>
      <x:c r="V3027" s="18" t="n">
        <x:f>IF(U3027=0,0,N3027*Q3027/U3027)</x:f>
        <x:v>31.746599999999997</x:v>
      </x:c>
      <x:c r="W3027" s="18" t="n">
        <x:f>IF(U3027=0,0,P3027*Q3027/U3027)</x:f>
        <x:v>260.1</x:v>
      </x:c>
      <x:c r="X3027" s="18" t="n">
        <x:f>MAX(V3027,W3027*'01 Controls'!$E$12)</x:f>
        <x:v>65.025</x:v>
      </x:c>
      <x:c r="Y3027" s="18" t="n">
        <x:f>IF(U3027=0,0,N3027*R3027/U3027)</x:f>
        <x:v>0</x:v>
      </x:c>
      <x:c r="Z3027" s="18" t="n">
        <x:f>IF(U3027=0,0,P3027*R3027/U3027)</x:f>
        <x:v>0</x:v>
      </x:c>
      <x:c r="AA3027" s="18" t="n">
        <x:f>MAX(Y3027,Z3027*'01 Controls'!$E$13)</x:f>
        <x:v>0</x:v>
      </x:c>
      <x:c r="AB3027" s="18" t="n">
        <x:f>IF(U3027=0,0,N3027*S3027/U3027)</x:f>
        <x:v>603.1853999999998</x:v>
      </x:c>
      <x:c r="AC3027" s="18" t="n">
        <x:f>IF(U3027=0,0,P3027*S3027/U3027)</x:f>
        <x:v>4941.9</x:v>
      </x:c>
      <x:c r="AD3027" s="18" t="n">
        <x:f>MAX(AB3027,AC3027*'01 Controls'!$E$14)</x:f>
        <x:v>988.38</x:v>
      </x:c>
      <x:c r="AE3027" s="18" t="n">
        <x:f>IF(U3027=0,0,N3027*T3027/U3027)</x:f>
        <x:v>0</x:v>
      </x:c>
      <x:c r="AF3027" s="18" t="n">
        <x:f>IF(U3027=0,0,P3027*T3027/U3027)</x:f>
        <x:v>0</x:v>
      </x:c>
      <x:c r="AG3027" s="18" t="n">
        <x:f>MAX(AE3027,AF3027*'01 Controls'!$E$15)</x:f>
        <x:v>0</x:v>
      </x:c>
      <x:c r="AH3027" s="18" t="n">
        <x:f>SUM(V3027,Y3027,AB3027,AE3027)</x:f>
        <x:v>634.9319999999998</x:v>
      </x:c>
      <x:c r="AI3027" s="18" t="n">
        <x:f>N3027-AH3027</x:f>
        <x:v>1.1368683772161603e-13</x:v>
      </x:c>
      <x:c r="AJ3027" s="18" t="n">
        <x:f>V3027*INDEX('07 Mode Capacity'!$P$6:$P$17,MATCH("AIR-"&amp;I3027,'07 Mode Capacity'!$C$6:$C$17,0))</x:f>
        <x:v>8.899704009446857</x:v>
      </x:c>
      <x:c r="AK3027" s="18" t="n">
        <x:f>Y3027*INDEX('07 Mode Capacity'!$P$6:$P$17,MATCH("OCEAN-"&amp;I3027,'07 Mode Capacity'!$C$6:$C$17,0))</x:f>
        <x:v>0</x:v>
      </x:c>
      <x:c r="AL3027" s="18" t="n">
        <x:f>AB3027*INDEX('07 Mode Capacity'!$P$6:$P$17,MATCH("LAND-"&amp;I3027,'07 Mode Capacity'!$C$6:$C$17,0))</x:f>
        <x:v>73.61749299227988</x:v>
      </x:c>
      <x:c r="AM3027" s="18" t="n">
        <x:f>AE3027*INDEX('07 Mode Capacity'!$P$6:$P$17,MATCH("INLAND-"&amp;I3027,'07 Mode Capacity'!$C$6:$C$17,0))</x:f>
        <x:v>0</x:v>
      </x:c>
      <x:c r="AN3027" s="18" t="n">
        <x:f>SUM(AJ3027:AM3027)</x:f>
        <x:v>82.51719700172674</x:v>
      </x:c>
      <x:c r="AO3027" s="17" t="n">
        <x:f>IF(N3027=0,1,AN3027/N3027)</x:f>
        <x:v>0.12996225895328437</x:v>
      </x:c>
      <x:c r="AP3027" s="11" t="str">
        <x:f>IF(AO3027&gt;='01 Controls'!$E$16,"PASS","FAIL")</x:f>
        <x:v>FAIL</x:v>
      </x:c>
      <x:c r="AQ3027" s="11" t="str">
        <x:v>UNQUANTIFIED</x:v>
      </x:c>
      <x:c r="AR3027" s="11" t="str">
        <x:v>Position-class planning record; serial item and receiver open</x:v>
      </x:c>
      <x:c r="AS3027" s="26"/>
      <x:c r="AT3027" s="26"/>
    </x:row>
    <x:row r="3028">
      <x:c r="C3028" s="11" t="str">
        <x:v>M4-I-WRG-OOG-80</x:v>
      </x:c>
      <x:c r="D3028" s="11" t="str">
        <x:v>M4</x:v>
      </x:c>
      <x:c r="E3028" s="11" t="str">
        <x:v>Tornado sequence</x:v>
      </x:c>
      <x:c r="F3028" s="11" t="str">
        <x:v>I-WRG</x:v>
      </x:c>
      <x:c r="G3028" s="11" t="str">
        <x:v>Water restoration group</x:v>
      </x:c>
      <x:c r="H3028" s="11" t="str">
        <x:v>OOG-80</x:v>
      </x:c>
      <x:c r="I3028" s="19" t="n">
        <x:v>72</x:v>
      </x:c>
      <x:c r="J3028" s="21" t="n">
        <x:v>3</x:v>
      </x:c>
      <x:c r="K3028" s="18" t="n">
        <x:f>'05 Cargo Register'!K340</x:f>
        <x:v>846.5759999999999</x:v>
      </x:c>
      <x:c r="L3028" s="18" t="n">
        <x:f>'05 Cargo Register'!N340</x:f>
        <x:v>15</x:v>
      </x:c>
      <x:c r="M3028" s="18" t="n">
        <x:f>'05 Cargo Register'!O340</x:f>
        <x:v>2640</x:v>
      </x:c>
      <x:c r="N3028" s="18" t="n">
        <x:f>J3028*K3028</x:f>
        <x:v>2539.7279999999996</x:v>
      </x:c>
      <x:c r="O3028" s="18" t="n">
        <x:f>J3028*L3028</x:f>
        <x:v>45</x:v>
      </x:c>
      <x:c r="P3028" s="18" t="n">
        <x:f>J3028*M3028</x:f>
        <x:v>7920</x:v>
      </x:c>
      <x:c r="Q3028" s="22" t="n">
        <x:f>'01 Controls'!$E$28*'02 Cargo Classes'!$M$15</x:f>
        <x:v>0</x:v>
      </x:c>
      <x:c r="R3028" s="22" t="n">
        <x:f>'01 Controls'!$F$28*'02 Cargo Classes'!$N$15</x:f>
        <x:v>0</x:v>
      </x:c>
      <x:c r="S3028" s="22" t="n">
        <x:f>'01 Controls'!$G$28*'02 Cargo Classes'!$O$15</x:f>
        <x:v>0.57</x:v>
      </x:c>
      <x:c r="T3028" s="22" t="n">
        <x:f>'01 Controls'!$H$28*'02 Cargo Classes'!$P$15</x:f>
        <x:v>0</x:v>
      </x:c>
      <x:c r="U3028" s="22" t="n">
        <x:f>SUM(Q3028:T3028)</x:f>
        <x:v>0.57</x:v>
      </x:c>
      <x:c r="V3028" s="18" t="n">
        <x:f>IF(U3028=0,0,N3028*Q3028/U3028)</x:f>
        <x:v>0</x:v>
      </x:c>
      <x:c r="W3028" s="18" t="n">
        <x:f>IF(U3028=0,0,P3028*Q3028/U3028)</x:f>
        <x:v>0</x:v>
      </x:c>
      <x:c r="X3028" s="18" t="n">
        <x:f>MAX(V3028,W3028*'01 Controls'!$E$12)</x:f>
        <x:v>0</x:v>
      </x:c>
      <x:c r="Y3028" s="18" t="n">
        <x:f>IF(U3028=0,0,N3028*R3028/U3028)</x:f>
        <x:v>0</x:v>
      </x:c>
      <x:c r="Z3028" s="18" t="n">
        <x:f>IF(U3028=0,0,P3028*R3028/U3028)</x:f>
        <x:v>0</x:v>
      </x:c>
      <x:c r="AA3028" s="18" t="n">
        <x:f>MAX(Y3028,Z3028*'01 Controls'!$E$13)</x:f>
        <x:v>0</x:v>
      </x:c>
      <x:c r="AB3028" s="18" t="n">
        <x:f>IF(U3028=0,0,N3028*S3028/U3028)</x:f>
        <x:v>2539.7279999999996</x:v>
      </x:c>
      <x:c r="AC3028" s="18" t="n">
        <x:f>IF(U3028=0,0,P3028*S3028/U3028)</x:f>
        <x:v>7920</x:v>
      </x:c>
      <x:c r="AD3028" s="18" t="n">
        <x:f>MAX(AB3028,AC3028*'01 Controls'!$E$14)</x:f>
        <x:v>2539.7279999999996</x:v>
      </x:c>
      <x:c r="AE3028" s="18" t="n">
        <x:f>IF(U3028=0,0,N3028*T3028/U3028)</x:f>
        <x:v>0</x:v>
      </x:c>
      <x:c r="AF3028" s="18" t="n">
        <x:f>IF(U3028=0,0,P3028*T3028/U3028)</x:f>
        <x:v>0</x:v>
      </x:c>
      <x:c r="AG3028" s="18" t="n">
        <x:f>MAX(AE3028,AF3028*'01 Controls'!$E$15)</x:f>
        <x:v>0</x:v>
      </x:c>
      <x:c r="AH3028" s="18" t="n">
        <x:f>SUM(V3028,Y3028,AB3028,AE3028)</x:f>
        <x:v>2539.7279999999996</x:v>
      </x:c>
      <x:c r="AI3028" s="18" t="n">
        <x:f>N3028-AH3028</x:f>
        <x:v>0</x:v>
      </x:c>
      <x:c r="AJ3028" s="18" t="n">
        <x:f>V3028*INDEX('07 Mode Capacity'!$P$6:$P$17,MATCH("AIR-"&amp;I3028,'07 Mode Capacity'!$C$6:$C$17,0))</x:f>
        <x:v>0</x:v>
      </x:c>
      <x:c r="AK3028" s="18" t="n">
        <x:f>Y3028*INDEX('07 Mode Capacity'!$P$6:$P$17,MATCH("OCEAN-"&amp;I3028,'07 Mode Capacity'!$C$6:$C$17,0))</x:f>
        <x:v>0</x:v>
      </x:c>
      <x:c r="AL3028" s="18" t="n">
        <x:f>AB3028*INDEX('07 Mode Capacity'!$P$6:$P$17,MATCH("LAND-"&amp;I3028,'07 Mode Capacity'!$C$6:$C$17,0))</x:f>
        <x:v>1815.9314881604832</x:v>
      </x:c>
      <x:c r="AM3028" s="18" t="n">
        <x:f>AE3028*INDEX('07 Mode Capacity'!$P$6:$P$17,MATCH("INLAND-"&amp;I3028,'07 Mode Capacity'!$C$6:$C$17,0))</x:f>
        <x:v>0</x:v>
      </x:c>
      <x:c r="AN3028" s="18" t="n">
        <x:f>SUM(AJ3028:AM3028)</x:f>
        <x:v>1815.9314881604832</x:v>
      </x:c>
      <x:c r="AO3028" s="17" t="n">
        <x:f>IF(N3028=0,1,AN3028/N3028)</x:f>
        <x:v>0.7150102247801668</x:v>
      </x:c>
      <x:c r="AP3028" s="11" t="str">
        <x:f>IF(AO3028&gt;='01 Controls'!$E$16,"PASS","FAIL")</x:f>
        <x:v>FAIL</x:v>
      </x:c>
      <x:c r="AQ3028" s="11" t="str">
        <x:v>UNQUANTIFIED</x:v>
      </x:c>
      <x:c r="AR3028" s="11" t="str">
        <x:v>Position-class planning record; serial item and receiver open</x:v>
      </x:c>
      <x:c r="AS3028" s="26"/>
      <x:c r="AT3028" s="26"/>
    </x:row>
    <x:row r="3029">
      <x:c r="C3029" s="11" t="str">
        <x:v>M4-I-PRG-APL-45</x:v>
      </x:c>
      <x:c r="D3029" s="11" t="str">
        <x:v>M4</x:v>
      </x:c>
      <x:c r="E3029" s="11" t="str">
        <x:v>Tornado sequence</x:v>
      </x:c>
      <x:c r="F3029" s="11" t="str">
        <x:v>I-PRG</x:v>
      </x:c>
      <x:c r="G3029" s="11" t="str">
        <x:v>Power restoration group</x:v>
      </x:c>
      <x:c r="H3029" s="11" t="str">
        <x:v>APL-45</x:v>
      </x:c>
      <x:c r="I3029" s="19" t="n">
        <x:v>24</x:v>
      </x:c>
      <x:c r="J3029" s="21" t="n">
        <x:v>4</x:v>
      </x:c>
      <x:c r="K3029" s="18" t="n">
        <x:f>'05 Cargo Register'!K341</x:f>
        <x:v>219.984</x:v>
      </x:c>
      <x:c r="L3029" s="18" t="n">
        <x:f>'05 Cargo Register'!N341</x:f>
        <x:v>58</x:v>
      </x:c>
      <x:c r="M3029" s="18" t="n">
        <x:f>'05 Cargo Register'!O341</x:f>
        <x:v>435</x:v>
      </x:c>
      <x:c r="N3029" s="18" t="n">
        <x:f>J3029*K3029</x:f>
        <x:v>879.936</x:v>
      </x:c>
      <x:c r="O3029" s="18" t="n">
        <x:f>J3029*L3029</x:f>
        <x:v>232</x:v>
      </x:c>
      <x:c r="P3029" s="18" t="n">
        <x:f>J3029*M3029</x:f>
        <x:v>1740</x:v>
      </x:c>
      <x:c r="Q3029" s="22" t="n">
        <x:f>'01 Controls'!$E$28*'02 Cargo Classes'!$M$6</x:f>
        <x:v>0.15000000000000002</x:v>
      </x:c>
      <x:c r="R3029" s="22" t="n">
        <x:f>'01 Controls'!$F$28*'02 Cargo Classes'!$N$6</x:f>
        <x:v>0</x:v>
      </x:c>
      <x:c r="S3029" s="22" t="n">
        <x:f>'01 Controls'!$G$28*'02 Cargo Classes'!$O$6</x:f>
        <x:v>0.95</x:v>
      </x:c>
      <x:c r="T3029" s="22" t="n">
        <x:f>'01 Controls'!$H$28*'02 Cargo Classes'!$P$6</x:f>
        <x:v>0</x:v>
      </x:c>
      <x:c r="U3029" s="22" t="n">
        <x:f>SUM(Q3029:T3029)</x:f>
        <x:v>1.1</x:v>
      </x:c>
      <x:c r="V3029" s="18" t="n">
        <x:f>IF(U3029=0,0,N3029*Q3029/U3029)</x:f>
        <x:v>119.99127272727274</x:v>
      </x:c>
      <x:c r="W3029" s="18" t="n">
        <x:f>IF(U3029=0,0,P3029*Q3029/U3029)</x:f>
        <x:v>237.2727272727273</x:v>
      </x:c>
      <x:c r="X3029" s="18" t="n">
        <x:f>MAX(V3029,W3029*'01 Controls'!$E$12)</x:f>
        <x:v>119.99127272727274</x:v>
      </x:c>
      <x:c r="Y3029" s="18" t="n">
        <x:f>IF(U3029=0,0,N3029*R3029/U3029)</x:f>
        <x:v>0</x:v>
      </x:c>
      <x:c r="Z3029" s="18" t="n">
        <x:f>IF(U3029=0,0,P3029*R3029/U3029)</x:f>
        <x:v>0</x:v>
      </x:c>
      <x:c r="AA3029" s="18" t="n">
        <x:f>MAX(Y3029,Z3029*'01 Controls'!$E$13)</x:f>
        <x:v>0</x:v>
      </x:c>
      <x:c r="AB3029" s="18" t="n">
        <x:f>IF(U3029=0,0,N3029*S3029/U3029)</x:f>
        <x:v>759.9447272727273</x:v>
      </x:c>
      <x:c r="AC3029" s="18" t="n">
        <x:f>IF(U3029=0,0,P3029*S3029/U3029)</x:f>
        <x:v>1502.7272727272725</x:v>
      </x:c>
      <x:c r="AD3029" s="18" t="n">
        <x:f>MAX(AB3029,AC3029*'01 Controls'!$E$14)</x:f>
        <x:v>759.9447272727273</x:v>
      </x:c>
      <x:c r="AE3029" s="18" t="n">
        <x:f>IF(U3029=0,0,N3029*T3029/U3029)</x:f>
        <x:v>0</x:v>
      </x:c>
      <x:c r="AF3029" s="18" t="n">
        <x:f>IF(U3029=0,0,P3029*T3029/U3029)</x:f>
        <x:v>0</x:v>
      </x:c>
      <x:c r="AG3029" s="18" t="n">
        <x:f>MAX(AE3029,AF3029*'01 Controls'!$E$15)</x:f>
        <x:v>0</x:v>
      </x:c>
      <x:c r="AH3029" s="18" t="n">
        <x:f>SUM(V3029,Y3029,AB3029,AE3029)</x:f>
        <x:v>879.936</x:v>
      </x:c>
      <x:c r="AI3029" s="18" t="n">
        <x:f>N3029-AH3029</x:f>
        <x:v>0</x:v>
      </x:c>
      <x:c r="AJ3029" s="18" t="n">
        <x:f>V3029*INDEX('07 Mode Capacity'!$P$6:$P$17,MATCH("AIR-"&amp;I3029,'07 Mode Capacity'!$C$6:$C$17,0))</x:f>
        <x:v>24.347917254254114</x:v>
      </x:c>
      <x:c r="AK3029" s="18" t="n">
        <x:f>Y3029*INDEX('07 Mode Capacity'!$P$6:$P$17,MATCH("OCEAN-"&amp;I3029,'07 Mode Capacity'!$C$6:$C$17,0))</x:f>
        <x:v>0</x:v>
      </x:c>
      <x:c r="AL3029" s="18" t="n">
        <x:f>AB3029*INDEX('07 Mode Capacity'!$P$6:$P$17,MATCH("LAND-"&amp;I3029,'07 Mode Capacity'!$C$6:$C$17,0))</x:f>
        <x:v>290.6795605603826</x:v>
      </x:c>
      <x:c r="AM3029" s="18" t="n">
        <x:f>AE3029*INDEX('07 Mode Capacity'!$P$6:$P$17,MATCH("INLAND-"&amp;I3029,'07 Mode Capacity'!$C$6:$C$17,0))</x:f>
        <x:v>0</x:v>
      </x:c>
      <x:c r="AN3029" s="18" t="n">
        <x:f>SUM(AJ3029:AM3029)</x:f>
        <x:v>315.0274778146367</x:v>
      </x:c>
      <x:c r="AO3029" s="17" t="n">
        <x:f>IF(N3029=0,1,AN3029/N3029)</x:f>
        <x:v>0.35801180746626654</x:v>
      </x:c>
      <x:c r="AP3029" s="11" t="str">
        <x:f>IF(AO3029&gt;='01 Controls'!$E$16,"PASS","FAIL")</x:f>
        <x:v>FAIL</x:v>
      </x:c>
      <x:c r="AQ3029" s="11" t="str">
        <x:v>UNQUANTIFIED</x:v>
      </x:c>
      <x:c r="AR3029" s="11" t="str">
        <x:v>Position-class planning record; serial item and receiver open</x:v>
      </x:c>
      <x:c r="AS3029" s="26"/>
      <x:c r="AT3029" s="26"/>
    </x:row>
    <x:row r="3030">
      <x:c r="C3030" s="11" t="str">
        <x:v>M4-I-PRG-ISO-18</x:v>
      </x:c>
      <x:c r="D3030" s="11" t="str">
        <x:v>M4</x:v>
      </x:c>
      <x:c r="E3030" s="11" t="str">
        <x:v>Tornado sequence</x:v>
      </x:c>
      <x:c r="F3030" s="11" t="str">
        <x:v>I-PRG</x:v>
      </x:c>
      <x:c r="G3030" s="11" t="str">
        <x:v>Power restoration group</x:v>
      </x:c>
      <x:c r="H3030" s="11" t="str">
        <x:v>ISO-18</x:v>
      </x:c>
      <x:c r="I3030" s="19" t="n">
        <x:v>48</x:v>
      </x:c>
      <x:c r="J3030" s="21" t="n">
        <x:v>4</x:v>
      </x:c>
      <x:c r="K3030" s="18" t="n">
        <x:f>'05 Cargo Register'!K342</x:f>
        <x:v>659.952</x:v>
      </x:c>
      <x:c r="L3030" s="18" t="n">
        <x:f>'05 Cargo Register'!N342</x:f>
        <x:v>44</x:v>
      </x:c>
      <x:c r="M3030" s="18" t="n">
        <x:f>'05 Cargo Register'!O342</x:f>
        <x:v>1161.6000000000001</x:v>
      </x:c>
      <x:c r="N3030" s="18" t="n">
        <x:f>J3030*K3030</x:f>
        <x:v>2639.808</x:v>
      </x:c>
      <x:c r="O3030" s="18" t="n">
        <x:f>J3030*L3030</x:f>
        <x:v>176</x:v>
      </x:c>
      <x:c r="P3030" s="18" t="n">
        <x:f>J3030*M3030</x:f>
        <x:v>4646.400000000001</x:v>
      </x:c>
      <x:c r="Q3030" s="22" t="n">
        <x:f>'01 Controls'!$E$28*'02 Cargo Classes'!$M$7</x:f>
        <x:v>0.010000000000000002</x:v>
      </x:c>
      <x:c r="R3030" s="22" t="n">
        <x:f>'01 Controls'!$F$28*'02 Cargo Classes'!$N$7</x:f>
        <x:v>0</x:v>
      </x:c>
      <x:c r="S3030" s="22" t="n">
        <x:f>'01 Controls'!$G$28*'02 Cargo Classes'!$O$7</x:f>
        <x:v>1.14</x:v>
      </x:c>
      <x:c r="T3030" s="22" t="n">
        <x:f>'01 Controls'!$H$28*'02 Cargo Classes'!$P$7</x:f>
        <x:v>0</x:v>
      </x:c>
      <x:c r="U3030" s="22" t="n">
        <x:f>SUM(Q3030:T3030)</x:f>
        <x:v>1.15</x:v>
      </x:c>
      <x:c r="V3030" s="18" t="n">
        <x:f>IF(U3030=0,0,N3030*Q3030/U3030)</x:f>
        <x:v>22.95485217391305</x:v>
      </x:c>
      <x:c r="W3030" s="18" t="n">
        <x:f>IF(U3030=0,0,P3030*Q3030/U3030)</x:f>
        <x:v>40.403478260869576</x:v>
      </x:c>
      <x:c r="X3030" s="18" t="n">
        <x:f>MAX(V3030,W3030*'01 Controls'!$E$12)</x:f>
        <x:v>22.95485217391305</x:v>
      </x:c>
      <x:c r="Y3030" s="18" t="n">
        <x:f>IF(U3030=0,0,N3030*R3030/U3030)</x:f>
        <x:v>0</x:v>
      </x:c>
      <x:c r="Z3030" s="18" t="n">
        <x:f>IF(U3030=0,0,P3030*R3030/U3030)</x:f>
        <x:v>0</x:v>
      </x:c>
      <x:c r="AA3030" s="18" t="n">
        <x:f>MAX(Y3030,Z3030*'01 Controls'!$E$13)</x:f>
        <x:v>0</x:v>
      </x:c>
      <x:c r="AB3030" s="18" t="n">
        <x:f>IF(U3030=0,0,N3030*S3030/U3030)</x:f>
        <x:v>2616.8531478260866</x:v>
      </x:c>
      <x:c r="AC3030" s="18" t="n">
        <x:f>IF(U3030=0,0,P3030*S3030/U3030)</x:f>
        <x:v>4605.996521739131</x:v>
      </x:c>
      <x:c r="AD3030" s="18" t="n">
        <x:f>MAX(AB3030,AC3030*'01 Controls'!$E$14)</x:f>
        <x:v>2616.8531478260866</x:v>
      </x:c>
      <x:c r="AE3030" s="18" t="n">
        <x:f>IF(U3030=0,0,N3030*T3030/U3030)</x:f>
        <x:v>0</x:v>
      </x:c>
      <x:c r="AF3030" s="18" t="n">
        <x:f>IF(U3030=0,0,P3030*T3030/U3030)</x:f>
        <x:v>0</x:v>
      </x:c>
      <x:c r="AG3030" s="18" t="n">
        <x:f>MAX(AE3030,AF3030*'01 Controls'!$E$15)</x:f>
        <x:v>0</x:v>
      </x:c>
      <x:c r="AH3030" s="18" t="n">
        <x:f>SUM(V3030,Y3030,AB3030,AE3030)</x:f>
        <x:v>2639.8079999999995</x:v>
      </x:c>
      <x:c r="AI3030" s="18" t="n">
        <x:f>N3030-AH3030</x:f>
        <x:v>4.547473508864641e-13</x:v>
      </x:c>
      <x:c r="AJ3030" s="18" t="n">
        <x:f>V3030*INDEX('07 Mode Capacity'!$P$6:$P$17,MATCH("AIR-"&amp;I3030,'07 Mode Capacity'!$C$6:$C$17,0))</x:f>
        <x:v>6.435063595107315</x:v>
      </x:c>
      <x:c r="AK3030" s="18" t="n">
        <x:f>Y3030*INDEX('07 Mode Capacity'!$P$6:$P$17,MATCH("OCEAN-"&amp;I3030,'07 Mode Capacity'!$C$6:$C$17,0))</x:f>
        <x:v>0</x:v>
      </x:c>
      <x:c r="AL3030" s="18" t="n">
        <x:f>AB3030*INDEX('07 Mode Capacity'!$P$6:$P$17,MATCH("LAND-"&amp;I3030,'07 Mode Capacity'!$C$6:$C$17,0))</x:f>
        <x:v>319.38135152461007</x:v>
      </x:c>
      <x:c r="AM3030" s="18" t="n">
        <x:f>AE3030*INDEX('07 Mode Capacity'!$P$6:$P$17,MATCH("INLAND-"&amp;I3030,'07 Mode Capacity'!$C$6:$C$17,0))</x:f>
        <x:v>0</x:v>
      </x:c>
      <x:c r="AN3030" s="18" t="n">
        <x:f>SUM(AJ3030:AM3030)</x:f>
        <x:v>325.81641511971736</x:v>
      </x:c>
      <x:c r="AO3030" s="17" t="n">
        <x:f>IF(N3030=0,1,AN3030/N3030)</x:f>
        <x:v>0.12342428506911009</x:v>
      </x:c>
      <x:c r="AP3030" s="11" t="str">
        <x:f>IF(AO3030&gt;='01 Controls'!$E$16,"PASS","FAIL")</x:f>
        <x:v>FAIL</x:v>
      </x:c>
      <x:c r="AQ3030" s="11" t="str">
        <x:v>UNQUANTIFIED</x:v>
      </x:c>
      <x:c r="AR3030" s="11" t="str">
        <x:v>Position-class planning record; serial item and receiver open</x:v>
      </x:c>
      <x:c r="AS3030" s="26"/>
      <x:c r="AT3030" s="26"/>
    </x:row>
    <x:row r="3031">
      <x:c r="C3031" s="11" t="str">
        <x:v>M4-I-PRG-COL-12</x:v>
      </x:c>
      <x:c r="D3031" s="11" t="str">
        <x:v>M4</x:v>
      </x:c>
      <x:c r="E3031" s="11" t="str">
        <x:v>Tornado sequence</x:v>
      </x:c>
      <x:c r="F3031" s="11" t="str">
        <x:v>I-PRG</x:v>
      </x:c>
      <x:c r="G3031" s="11" t="str">
        <x:v>Power restoration group</x:v>
      </x:c>
      <x:c r="H3031" s="11" t="str">
        <x:v>COL-12</x:v>
      </x:c>
      <x:c r="I3031" s="19" t="n">
        <x:v>24</x:v>
      </x:c>
      <x:c r="J3031" s="21" t="n">
        <x:v>4</x:v>
      </x:c>
      <x:c r="K3031" s="18" t="n">
        <x:f>'05 Cargo Register'!K343</x:f>
        <x:v>109.992</x:v>
      </x:c>
      <x:c r="L3031" s="18" t="n">
        <x:f>'05 Cargo Register'!N343</x:f>
        <x:v>12</x:v>
      </x:c>
      <x:c r="M3031" s="18" t="n">
        <x:f>'05 Cargo Register'!O343</x:f>
        <x:v>316.8</x:v>
      </x:c>
      <x:c r="N3031" s="18" t="n">
        <x:f>J3031*K3031</x:f>
        <x:v>439.968</x:v>
      </x:c>
      <x:c r="O3031" s="18" t="n">
        <x:f>J3031*L3031</x:f>
        <x:v>48</x:v>
      </x:c>
      <x:c r="P3031" s="18" t="n">
        <x:f>J3031*M3031</x:f>
        <x:v>1267.2</x:v>
      </x:c>
      <x:c r="Q3031" s="22" t="n">
        <x:f>'01 Controls'!$E$28*'02 Cargo Classes'!$M$8</x:f>
        <x:v>0.1</x:v>
      </x:c>
      <x:c r="R3031" s="22" t="n">
        <x:f>'01 Controls'!$F$28*'02 Cargo Classes'!$N$8</x:f>
        <x:v>0</x:v>
      </x:c>
      <x:c r="S3031" s="22" t="n">
        <x:f>'01 Controls'!$G$28*'02 Cargo Classes'!$O$8</x:f>
        <x:v>1.14</x:v>
      </x:c>
      <x:c r="T3031" s="22" t="n">
        <x:f>'01 Controls'!$H$28*'02 Cargo Classes'!$P$8</x:f>
        <x:v>0</x:v>
      </x:c>
      <x:c r="U3031" s="22" t="n">
        <x:f>SUM(Q3031:T3031)</x:f>
        <x:v>1.24</x:v>
      </x:c>
      <x:c r="V3031" s="18" t="n">
        <x:f>IF(U3031=0,0,N3031*Q3031/U3031)</x:f>
        <x:v>35.48129032258065</x:v>
      </x:c>
      <x:c r="W3031" s="18" t="n">
        <x:f>IF(U3031=0,0,P3031*Q3031/U3031)</x:f>
        <x:v>102.19354838709678</x:v>
      </x:c>
      <x:c r="X3031" s="18" t="n">
        <x:f>MAX(V3031,W3031*'01 Controls'!$E$12)</x:f>
        <x:v>35.48129032258065</x:v>
      </x:c>
      <x:c r="Y3031" s="18" t="n">
        <x:f>IF(U3031=0,0,N3031*R3031/U3031)</x:f>
        <x:v>0</x:v>
      </x:c>
      <x:c r="Z3031" s="18" t="n">
        <x:f>IF(U3031=0,0,P3031*R3031/U3031)</x:f>
        <x:v>0</x:v>
      </x:c>
      <x:c r="AA3031" s="18" t="n">
        <x:f>MAX(Y3031,Z3031*'01 Controls'!$E$13)</x:f>
        <x:v>0</x:v>
      </x:c>
      <x:c r="AB3031" s="18" t="n">
        <x:f>IF(U3031=0,0,N3031*S3031/U3031)</x:f>
        <x:v>404.48670967741936</x:v>
      </x:c>
      <x:c r="AC3031" s="18" t="n">
        <x:f>IF(U3031=0,0,P3031*S3031/U3031)</x:f>
        <x:v>1165.0064516129032</x:v>
      </x:c>
      <x:c r="AD3031" s="18" t="n">
        <x:f>MAX(AB3031,AC3031*'01 Controls'!$E$14)</x:f>
        <x:v>404.48670967741936</x:v>
      </x:c>
      <x:c r="AE3031" s="18" t="n">
        <x:f>IF(U3031=0,0,N3031*T3031/U3031)</x:f>
        <x:v>0</x:v>
      </x:c>
      <x:c r="AF3031" s="18" t="n">
        <x:f>IF(U3031=0,0,P3031*T3031/U3031)</x:f>
        <x:v>0</x:v>
      </x:c>
      <x:c r="AG3031" s="18" t="n">
        <x:f>MAX(AE3031,AF3031*'01 Controls'!$E$15)</x:f>
        <x:v>0</x:v>
      </x:c>
      <x:c r="AH3031" s="18" t="n">
        <x:f>SUM(V3031,Y3031,AB3031,AE3031)</x:f>
        <x:v>439.968</x:v>
      </x:c>
      <x:c r="AI3031" s="18" t="n">
        <x:f>N3031-AH3031</x:f>
        <x:v>0</x:v>
      </x:c>
      <x:c r="AJ3031" s="18" t="n">
        <x:f>V3031*INDEX('07 Mode Capacity'!$P$6:$P$17,MATCH("AIR-"&amp;I3031,'07 Mode Capacity'!$C$6:$C$17,0))</x:f>
        <x:v>7.199652951526754</x:v>
      </x:c>
      <x:c r="AK3031" s="18" t="n">
        <x:f>Y3031*INDEX('07 Mode Capacity'!$P$6:$P$17,MATCH("OCEAN-"&amp;I3031,'07 Mode Capacity'!$C$6:$C$17,0))</x:f>
        <x:v>0</x:v>
      </x:c>
      <x:c r="AL3031" s="18" t="n">
        <x:f>AB3031*INDEX('07 Mode Capacity'!$P$6:$P$17,MATCH("LAND-"&amp;I3031,'07 Mode Capacity'!$C$6:$C$17,0))</x:f>
        <x:v>154.71654029826814</x:v>
      </x:c>
      <x:c r="AM3031" s="18" t="n">
        <x:f>AE3031*INDEX('07 Mode Capacity'!$P$6:$P$17,MATCH("INLAND-"&amp;I3031,'07 Mode Capacity'!$C$6:$C$17,0))</x:f>
        <x:v>0</x:v>
      </x:c>
      <x:c r="AN3031" s="18" t="n">
        <x:f>SUM(AJ3031:AM3031)</x:f>
        <x:v>161.9161932497949</x:v>
      </x:c>
      <x:c r="AO3031" s="17" t="n">
        <x:f>IF(N3031=0,1,AN3031/N3031)</x:f>
        <x:v>0.3680181132486792</x:v>
      </x:c>
      <x:c r="AP3031" s="11" t="str">
        <x:f>IF(AO3031&gt;='01 Controls'!$E$16,"PASS","FAIL")</x:f>
        <x:v>FAIL</x:v>
      </x:c>
      <x:c r="AQ3031" s="11" t="str">
        <x:v>UNQUANTIFIED</x:v>
      </x:c>
      <x:c r="AR3031" s="11" t="str">
        <x:v>Position-class planning record; serial item and receiver open</x:v>
      </x:c>
      <x:c r="AS3031" s="26"/>
      <x:c r="AT3031" s="26"/>
    </x:row>
    <x:row r="3032">
      <x:c r="C3032" s="11" t="str">
        <x:v>M4-I-PRG-BAT-22</x:v>
      </x:c>
      <x:c r="D3032" s="11" t="str">
        <x:v>M4</x:v>
      </x:c>
      <x:c r="E3032" s="11" t="str">
        <x:v>Tornado sequence</x:v>
      </x:c>
      <x:c r="F3032" s="11" t="str">
        <x:v>I-PRG</x:v>
      </x:c>
      <x:c r="G3032" s="11" t="str">
        <x:v>Power restoration group</x:v>
      </x:c>
      <x:c r="H3032" s="11" t="str">
        <x:v>BAT-22</x:v>
      </x:c>
      <x:c r="I3032" s="19" t="n">
        <x:v>48</x:v>
      </x:c>
      <x:c r="J3032" s="21" t="n">
        <x:v>4</x:v>
      </x:c>
      <x:c r="K3032" s="18" t="n">
        <x:f>'05 Cargo Register'!K344</x:f>
        <x:v>824.94</x:v>
      </x:c>
      <x:c r="L3032" s="18" t="n">
        <x:f>'05 Cargo Register'!N344</x:f>
        <x:v>47</x:v>
      </x:c>
      <x:c r="M3032" s="18" t="n">
        <x:f>'05 Cargo Register'!O344</x:f>
        <x:v>1240.8000000000002</x:v>
      </x:c>
      <x:c r="N3032" s="18" t="n">
        <x:f>J3032*K3032</x:f>
        <x:v>3299.76</x:v>
      </x:c>
      <x:c r="O3032" s="18" t="n">
        <x:f>J3032*L3032</x:f>
        <x:v>188</x:v>
      </x:c>
      <x:c r="P3032" s="18" t="n">
        <x:f>J3032*M3032</x:f>
        <x:v>4963.200000000001</x:v>
      </x:c>
      <x:c r="Q3032" s="22" t="n">
        <x:f>'01 Controls'!$E$28*'02 Cargo Classes'!$M$9</x:f>
        <x:v>0</x:v>
      </x:c>
      <x:c r="R3032" s="22" t="n">
        <x:f>'01 Controls'!$F$28*'02 Cargo Classes'!$N$9</x:f>
        <x:v>0</x:v>
      </x:c>
      <x:c r="S3032" s="22" t="n">
        <x:f>'01 Controls'!$G$28*'02 Cargo Classes'!$O$9</x:f>
        <x:v>0.95</x:v>
      </x:c>
      <x:c r="T3032" s="22" t="n">
        <x:f>'01 Controls'!$H$28*'02 Cargo Classes'!$P$9</x:f>
        <x:v>0</x:v>
      </x:c>
      <x:c r="U3032" s="22" t="n">
        <x:f>SUM(Q3032:T3032)</x:f>
        <x:v>0.95</x:v>
      </x:c>
      <x:c r="V3032" s="18" t="n">
        <x:f>IF(U3032=0,0,N3032*Q3032/U3032)</x:f>
        <x:v>0</x:v>
      </x:c>
      <x:c r="W3032" s="18" t="n">
        <x:f>IF(U3032=0,0,P3032*Q3032/U3032)</x:f>
        <x:v>0</x:v>
      </x:c>
      <x:c r="X3032" s="18" t="n">
        <x:f>MAX(V3032,W3032*'01 Controls'!$E$12)</x:f>
        <x:v>0</x:v>
      </x:c>
      <x:c r="Y3032" s="18" t="n">
        <x:f>IF(U3032=0,0,N3032*R3032/U3032)</x:f>
        <x:v>0</x:v>
      </x:c>
      <x:c r="Z3032" s="18" t="n">
        <x:f>IF(U3032=0,0,P3032*R3032/U3032)</x:f>
        <x:v>0</x:v>
      </x:c>
      <x:c r="AA3032" s="18" t="n">
        <x:f>MAX(Y3032,Z3032*'01 Controls'!$E$13)</x:f>
        <x:v>0</x:v>
      </x:c>
      <x:c r="AB3032" s="18" t="n">
        <x:f>IF(U3032=0,0,N3032*S3032/U3032)</x:f>
        <x:v>3299.76</x:v>
      </x:c>
      <x:c r="AC3032" s="18" t="n">
        <x:f>IF(U3032=0,0,P3032*S3032/U3032)</x:f>
        <x:v>4963.200000000001</x:v>
      </x:c>
      <x:c r="AD3032" s="18" t="n">
        <x:f>MAX(AB3032,AC3032*'01 Controls'!$E$14)</x:f>
        <x:v>3299.76</x:v>
      </x:c>
      <x:c r="AE3032" s="18" t="n">
        <x:f>IF(U3032=0,0,N3032*T3032/U3032)</x:f>
        <x:v>0</x:v>
      </x:c>
      <x:c r="AF3032" s="18" t="n">
        <x:f>IF(U3032=0,0,P3032*T3032/U3032)</x:f>
        <x:v>0</x:v>
      </x:c>
      <x:c r="AG3032" s="18" t="n">
        <x:f>MAX(AE3032,AF3032*'01 Controls'!$E$15)</x:f>
        <x:v>0</x:v>
      </x:c>
      <x:c r="AH3032" s="18" t="n">
        <x:f>SUM(V3032,Y3032,AB3032,AE3032)</x:f>
        <x:v>3299.76</x:v>
      </x:c>
      <x:c r="AI3032" s="18" t="n">
        <x:f>N3032-AH3032</x:f>
        <x:v>0</x:v>
      </x:c>
      <x:c r="AJ3032" s="18" t="n">
        <x:f>V3032*INDEX('07 Mode Capacity'!$P$6:$P$17,MATCH("AIR-"&amp;I3032,'07 Mode Capacity'!$C$6:$C$17,0))</x:f>
        <x:v>0</x:v>
      </x:c>
      <x:c r="AK3032" s="18" t="n">
        <x:f>Y3032*INDEX('07 Mode Capacity'!$P$6:$P$17,MATCH("OCEAN-"&amp;I3032,'07 Mode Capacity'!$C$6:$C$17,0))</x:f>
        <x:v>0</x:v>
      </x:c>
      <x:c r="AL3032" s="18" t="n">
        <x:f>AB3032*INDEX('07 Mode Capacity'!$P$6:$P$17,MATCH("LAND-"&amp;I3032,'07 Mode Capacity'!$C$6:$C$17,0))</x:f>
        <x:v>402.72867790932196</x:v>
      </x:c>
      <x:c r="AM3032" s="18" t="n">
        <x:f>AE3032*INDEX('07 Mode Capacity'!$P$6:$P$17,MATCH("INLAND-"&amp;I3032,'07 Mode Capacity'!$C$6:$C$17,0))</x:f>
        <x:v>0</x:v>
      </x:c>
      <x:c r="AN3032" s="18" t="n">
        <x:f>SUM(AJ3032:AM3032)</x:f>
        <x:v>402.72867790932196</x:v>
      </x:c>
      <x:c r="AO3032" s="17" t="n">
        <x:f>IF(N3032=0,1,AN3032/N3032)</x:f>
        <x:v>0.1220478695145471</x:v>
      </x:c>
      <x:c r="AP3032" s="11" t="str">
        <x:f>IF(AO3032&gt;='01 Controls'!$E$16,"PASS","FAIL")</x:f>
        <x:v>FAIL</x:v>
      </x:c>
      <x:c r="AQ3032" s="11" t="str">
        <x:v>UNQUANTIFIED</x:v>
      </x:c>
      <x:c r="AR3032" s="11" t="str">
        <x:v>Position-class planning record; serial item and receiver open</x:v>
      </x:c>
      <x:c r="AS3032" s="26"/>
      <x:c r="AT3032" s="26"/>
    </x:row>
    <x:row r="3033">
      <x:c r="C3033" s="11" t="str">
        <x:v>M4-I-PRG-TNK-20</x:v>
      </x:c>
      <x:c r="D3033" s="11" t="str">
        <x:v>M4</x:v>
      </x:c>
      <x:c r="E3033" s="11" t="str">
        <x:v>Tornado sequence</x:v>
      </x:c>
      <x:c r="F3033" s="11" t="str">
        <x:v>I-PRG</x:v>
      </x:c>
      <x:c r="G3033" s="11" t="str">
        <x:v>Power restoration group</x:v>
      </x:c>
      <x:c r="H3033" s="11" t="str">
        <x:v>TNK-20</x:v>
      </x:c>
      <x:c r="I3033" s="19" t="n">
        <x:v>48</x:v>
      </x:c>
      <x:c r="J3033" s="21" t="n">
        <x:v>4</x:v>
      </x:c>
      <x:c r="K3033" s="18" t="n">
        <x:f>'05 Cargo Register'!K345</x:f>
        <x:v>659.952</x:v>
      </x:c>
      <x:c r="L3033" s="18" t="n">
        <x:f>'05 Cargo Register'!N345</x:f>
        <x:v>39</x:v>
      </x:c>
      <x:c r="M3033" s="18" t="n">
        <x:f>'05 Cargo Register'!O345</x:f>
        <x:v>828.75</x:v>
      </x:c>
      <x:c r="N3033" s="18" t="n">
        <x:f>J3033*K3033</x:f>
        <x:v>2639.808</x:v>
      </x:c>
      <x:c r="O3033" s="18" t="n">
        <x:f>J3033*L3033</x:f>
        <x:v>156</x:v>
      </x:c>
      <x:c r="P3033" s="18" t="n">
        <x:f>J3033*M3033</x:f>
        <x:v>3315</x:v>
      </x:c>
      <x:c r="Q3033" s="22" t="n">
        <x:f>'01 Controls'!$E$28*'02 Cargo Classes'!$M$10</x:f>
        <x:v>0</x:v>
      </x:c>
      <x:c r="R3033" s="22" t="n">
        <x:f>'01 Controls'!$F$28*'02 Cargo Classes'!$N$10</x:f>
        <x:v>0</x:v>
      </x:c>
      <x:c r="S3033" s="22" t="n">
        <x:f>'01 Controls'!$G$28*'02 Cargo Classes'!$O$10</x:f>
        <x:v>0.95</x:v>
      </x:c>
      <x:c r="T3033" s="22" t="n">
        <x:f>'01 Controls'!$H$28*'02 Cargo Classes'!$P$10</x:f>
        <x:v>0</x:v>
      </x:c>
      <x:c r="U3033" s="22" t="n">
        <x:f>SUM(Q3033:T3033)</x:f>
        <x:v>0.95</x:v>
      </x:c>
      <x:c r="V3033" s="18" t="n">
        <x:f>IF(U3033=0,0,N3033*Q3033/U3033)</x:f>
        <x:v>0</x:v>
      </x:c>
      <x:c r="W3033" s="18" t="n">
        <x:f>IF(U3033=0,0,P3033*Q3033/U3033)</x:f>
        <x:v>0</x:v>
      </x:c>
      <x:c r="X3033" s="18" t="n">
        <x:f>MAX(V3033,W3033*'01 Controls'!$E$12)</x:f>
        <x:v>0</x:v>
      </x:c>
      <x:c r="Y3033" s="18" t="n">
        <x:f>IF(U3033=0,0,N3033*R3033/U3033)</x:f>
        <x:v>0</x:v>
      </x:c>
      <x:c r="Z3033" s="18" t="n">
        <x:f>IF(U3033=0,0,P3033*R3033/U3033)</x:f>
        <x:v>0</x:v>
      </x:c>
      <x:c r="AA3033" s="18" t="n">
        <x:f>MAX(Y3033,Z3033*'01 Controls'!$E$13)</x:f>
        <x:v>0</x:v>
      </x:c>
      <x:c r="AB3033" s="18" t="n">
        <x:f>IF(U3033=0,0,N3033*S3033/U3033)</x:f>
        <x:v>2639.808</x:v>
      </x:c>
      <x:c r="AC3033" s="18" t="n">
        <x:f>IF(U3033=0,0,P3033*S3033/U3033)</x:f>
        <x:v>3315</x:v>
      </x:c>
      <x:c r="AD3033" s="18" t="n">
        <x:f>MAX(AB3033,AC3033*'01 Controls'!$E$14)</x:f>
        <x:v>2639.808</x:v>
      </x:c>
      <x:c r="AE3033" s="18" t="n">
        <x:f>IF(U3033=0,0,N3033*T3033/U3033)</x:f>
        <x:v>0</x:v>
      </x:c>
      <x:c r="AF3033" s="18" t="n">
        <x:f>IF(U3033=0,0,P3033*T3033/U3033)</x:f>
        <x:v>0</x:v>
      </x:c>
      <x:c r="AG3033" s="18" t="n">
        <x:f>MAX(AE3033,AF3033*'01 Controls'!$E$15)</x:f>
        <x:v>0</x:v>
      </x:c>
      <x:c r="AH3033" s="18" t="n">
        <x:f>SUM(V3033,Y3033,AB3033,AE3033)</x:f>
        <x:v>2639.808</x:v>
      </x:c>
      <x:c r="AI3033" s="18" t="n">
        <x:f>N3033-AH3033</x:f>
        <x:v>0</x:v>
      </x:c>
      <x:c r="AJ3033" s="18" t="n">
        <x:f>V3033*INDEX('07 Mode Capacity'!$P$6:$P$17,MATCH("AIR-"&amp;I3033,'07 Mode Capacity'!$C$6:$C$17,0))</x:f>
        <x:v>0</x:v>
      </x:c>
      <x:c r="AK3033" s="18" t="n">
        <x:f>Y3033*INDEX('07 Mode Capacity'!$P$6:$P$17,MATCH("OCEAN-"&amp;I3033,'07 Mode Capacity'!$C$6:$C$17,0))</x:f>
        <x:v>0</x:v>
      </x:c>
      <x:c r="AL3033" s="18" t="n">
        <x:f>AB3033*INDEX('07 Mode Capacity'!$P$6:$P$17,MATCH("LAND-"&amp;I3033,'07 Mode Capacity'!$C$6:$C$17,0))</x:f>
        <x:v>322.18294232745757</x:v>
      </x:c>
      <x:c r="AM3033" s="18" t="n">
        <x:f>AE3033*INDEX('07 Mode Capacity'!$P$6:$P$17,MATCH("INLAND-"&amp;I3033,'07 Mode Capacity'!$C$6:$C$17,0))</x:f>
        <x:v>0</x:v>
      </x:c>
      <x:c r="AN3033" s="18" t="n">
        <x:f>SUM(AJ3033:AM3033)</x:f>
        <x:v>322.18294232745757</x:v>
      </x:c>
      <x:c r="AO3033" s="17" t="n">
        <x:f>IF(N3033=0,1,AN3033/N3033)</x:f>
        <x:v>0.1220478695145471</x:v>
      </x:c>
      <x:c r="AP3033" s="11" t="str">
        <x:f>IF(AO3033&gt;='01 Controls'!$E$16,"PASS","FAIL")</x:f>
        <x:v>FAIL</x:v>
      </x:c>
      <x:c r="AQ3033" s="11" t="str">
        <x:v>UNQUANTIFIED</x:v>
      </x:c>
      <x:c r="AR3033" s="11" t="str">
        <x:v>Position-class planning record; serial item and receiver open</x:v>
      </x:c>
      <x:c r="AS3033" s="26"/>
      <x:c r="AT3033" s="26"/>
    </x:row>
    <x:row r="3034">
      <x:c r="C3034" s="11" t="str">
        <x:v>M4-I-PRG-FLR-24</x:v>
      </x:c>
      <x:c r="D3034" s="11" t="str">
        <x:v>M4</x:v>
      </x:c>
      <x:c r="E3034" s="11" t="str">
        <x:v>Tornado sequence</x:v>
      </x:c>
      <x:c r="F3034" s="11" t="str">
        <x:v>I-PRG</x:v>
      </x:c>
      <x:c r="G3034" s="11" t="str">
        <x:v>Power restoration group</x:v>
      </x:c>
      <x:c r="H3034" s="11" t="str">
        <x:v>FLR-24</x:v>
      </x:c>
      <x:c r="I3034" s="19" t="n">
        <x:v>48</x:v>
      </x:c>
      <x:c r="J3034" s="21" t="n">
        <x:v>4</x:v>
      </x:c>
      <x:c r="K3034" s="18" t="n">
        <x:f>'05 Cargo Register'!K346</x:f>
        <x:v>989.928</x:v>
      </x:c>
      <x:c r="L3034" s="18" t="n">
        <x:f>'05 Cargo Register'!N346</x:f>
        <x:v>49</x:v>
      </x:c>
      <x:c r="M3034" s="18" t="n">
        <x:f>'05 Cargo Register'!O346</x:f>
        <x:v>1568</x:v>
      </x:c>
      <x:c r="N3034" s="18" t="n">
        <x:f>J3034*K3034</x:f>
        <x:v>3959.712</x:v>
      </x:c>
      <x:c r="O3034" s="18" t="n">
        <x:f>J3034*L3034</x:f>
        <x:v>196</x:v>
      </x:c>
      <x:c r="P3034" s="18" t="n">
        <x:f>J3034*M3034</x:f>
        <x:v>6272</x:v>
      </x:c>
      <x:c r="Q3034" s="22" t="n">
        <x:f>'01 Controls'!$E$28*'02 Cargo Classes'!$M$11</x:f>
        <x:v>0</x:v>
      </x:c>
      <x:c r="R3034" s="22" t="n">
        <x:f>'01 Controls'!$F$28*'02 Cargo Classes'!$N$11</x:f>
        <x:v>0</x:v>
      </x:c>
      <x:c r="S3034" s="22" t="n">
        <x:f>'01 Controls'!$G$28*'02 Cargo Classes'!$O$11</x:f>
        <x:v>0.95</x:v>
      </x:c>
      <x:c r="T3034" s="22" t="n">
        <x:f>'01 Controls'!$H$28*'02 Cargo Classes'!$P$11</x:f>
        <x:v>0</x:v>
      </x:c>
      <x:c r="U3034" s="22" t="n">
        <x:f>SUM(Q3034:T3034)</x:f>
        <x:v>0.95</x:v>
      </x:c>
      <x:c r="V3034" s="18" t="n">
        <x:f>IF(U3034=0,0,N3034*Q3034/U3034)</x:f>
        <x:v>0</x:v>
      </x:c>
      <x:c r="W3034" s="18" t="n">
        <x:f>IF(U3034=0,0,P3034*Q3034/U3034)</x:f>
        <x:v>0</x:v>
      </x:c>
      <x:c r="X3034" s="18" t="n">
        <x:f>MAX(V3034,W3034*'01 Controls'!$E$12)</x:f>
        <x:v>0</x:v>
      </x:c>
      <x:c r="Y3034" s="18" t="n">
        <x:f>IF(U3034=0,0,N3034*R3034/U3034)</x:f>
        <x:v>0</x:v>
      </x:c>
      <x:c r="Z3034" s="18" t="n">
        <x:f>IF(U3034=0,0,P3034*R3034/U3034)</x:f>
        <x:v>0</x:v>
      </x:c>
      <x:c r="AA3034" s="18" t="n">
        <x:f>MAX(Y3034,Z3034*'01 Controls'!$E$13)</x:f>
        <x:v>0</x:v>
      </x:c>
      <x:c r="AB3034" s="18" t="n">
        <x:f>IF(U3034=0,0,N3034*S3034/U3034)</x:f>
        <x:v>3959.712</x:v>
      </x:c>
      <x:c r="AC3034" s="18" t="n">
        <x:f>IF(U3034=0,0,P3034*S3034/U3034)</x:f>
        <x:v>6272</x:v>
      </x:c>
      <x:c r="AD3034" s="18" t="n">
        <x:f>MAX(AB3034,AC3034*'01 Controls'!$E$14)</x:f>
        <x:v>3959.712</x:v>
      </x:c>
      <x:c r="AE3034" s="18" t="n">
        <x:f>IF(U3034=0,0,N3034*T3034/U3034)</x:f>
        <x:v>0</x:v>
      </x:c>
      <x:c r="AF3034" s="18" t="n">
        <x:f>IF(U3034=0,0,P3034*T3034/U3034)</x:f>
        <x:v>0</x:v>
      </x:c>
      <x:c r="AG3034" s="18" t="n">
        <x:f>MAX(AE3034,AF3034*'01 Controls'!$E$15)</x:f>
        <x:v>0</x:v>
      </x:c>
      <x:c r="AH3034" s="18" t="n">
        <x:f>SUM(V3034,Y3034,AB3034,AE3034)</x:f>
        <x:v>3959.712</x:v>
      </x:c>
      <x:c r="AI3034" s="18" t="n">
        <x:f>N3034-AH3034</x:f>
        <x:v>0</x:v>
      </x:c>
      <x:c r="AJ3034" s="18" t="n">
        <x:f>V3034*INDEX('07 Mode Capacity'!$P$6:$P$17,MATCH("AIR-"&amp;I3034,'07 Mode Capacity'!$C$6:$C$17,0))</x:f>
        <x:v>0</x:v>
      </x:c>
      <x:c r="AK3034" s="18" t="n">
        <x:f>Y3034*INDEX('07 Mode Capacity'!$P$6:$P$17,MATCH("OCEAN-"&amp;I3034,'07 Mode Capacity'!$C$6:$C$17,0))</x:f>
        <x:v>0</x:v>
      </x:c>
      <x:c r="AL3034" s="18" t="n">
        <x:f>AB3034*INDEX('07 Mode Capacity'!$P$6:$P$17,MATCH("LAND-"&amp;I3034,'07 Mode Capacity'!$C$6:$C$17,0))</x:f>
        <x:v>483.27441349118635</x:v>
      </x:c>
      <x:c r="AM3034" s="18" t="n">
        <x:f>AE3034*INDEX('07 Mode Capacity'!$P$6:$P$17,MATCH("INLAND-"&amp;I3034,'07 Mode Capacity'!$C$6:$C$17,0))</x:f>
        <x:v>0</x:v>
      </x:c>
      <x:c r="AN3034" s="18" t="n">
        <x:f>SUM(AJ3034:AM3034)</x:f>
        <x:v>483.27441349118635</x:v>
      </x:c>
      <x:c r="AO3034" s="17" t="n">
        <x:f>IF(N3034=0,1,AN3034/N3034)</x:f>
        <x:v>0.1220478695145471</x:v>
      </x:c>
      <x:c r="AP3034" s="11" t="str">
        <x:f>IF(AO3034&gt;='01 Controls'!$E$16,"PASS","FAIL")</x:f>
        <x:v>FAIL</x:v>
      </x:c>
      <x:c r="AQ3034" s="11" t="str">
        <x:v>UNQUANTIFIED</x:v>
      </x:c>
      <x:c r="AR3034" s="11" t="str">
        <x:v>Position-class planning record; serial item and receiver open</x:v>
      </x:c>
      <x:c r="AS3034" s="26"/>
      <x:c r="AT3034" s="26"/>
    </x:row>
    <x:row r="3035">
      <x:c r="C3035" s="11" t="str">
        <x:v>M4-I-PRG-ROL-30</x:v>
      </x:c>
      <x:c r="D3035" s="11" t="str">
        <x:v>M4</x:v>
      </x:c>
      <x:c r="E3035" s="11" t="str">
        <x:v>Tornado sequence</x:v>
      </x:c>
      <x:c r="F3035" s="11" t="str">
        <x:v>I-PRG</x:v>
      </x:c>
      <x:c r="G3035" s="11" t="str">
        <x:v>Power restoration group</x:v>
      </x:c>
      <x:c r="H3035" s="11" t="str">
        <x:v>ROL-30</x:v>
      </x:c>
      <x:c r="I3035" s="19" t="n">
        <x:v>48</x:v>
      </x:c>
      <x:c r="J3035" s="21" t="n">
        <x:v>4</x:v>
      </x:c>
      <x:c r="K3035" s="18" t="n">
        <x:f>'05 Cargo Register'!K347</x:f>
        <x:v>659.952</x:v>
      </x:c>
      <x:c r="L3035" s="18" t="n">
        <x:f>'05 Cargo Register'!N347</x:f>
        <x:v>28</x:v>
      </x:c>
      <x:c r="M3035" s="18" t="n">
        <x:f>'05 Cargo Register'!O347</x:f>
        <x:v>1785</x:v>
      </x:c>
      <x:c r="N3035" s="18" t="n">
        <x:f>J3035*K3035</x:f>
        <x:v>2639.808</x:v>
      </x:c>
      <x:c r="O3035" s="18" t="n">
        <x:f>J3035*L3035</x:f>
        <x:v>112</x:v>
      </x:c>
      <x:c r="P3035" s="18" t="n">
        <x:f>J3035*M3035</x:f>
        <x:v>7140</x:v>
      </x:c>
      <x:c r="Q3035" s="22" t="n">
        <x:f>'01 Controls'!$E$28*'02 Cargo Classes'!$M$12</x:f>
        <x:v>0</x:v>
      </x:c>
      <x:c r="R3035" s="22" t="n">
        <x:f>'01 Controls'!$F$28*'02 Cargo Classes'!$N$12</x:f>
        <x:v>0</x:v>
      </x:c>
      <x:c r="S3035" s="22" t="n">
        <x:f>'01 Controls'!$G$28*'02 Cargo Classes'!$O$12</x:f>
        <x:v>1.4249999999999998</x:v>
      </x:c>
      <x:c r="T3035" s="22" t="n">
        <x:f>'01 Controls'!$H$28*'02 Cargo Classes'!$P$12</x:f>
        <x:v>0</x:v>
      </x:c>
      <x:c r="U3035" s="22" t="n">
        <x:f>SUM(Q3035:T3035)</x:f>
        <x:v>1.4249999999999998</x:v>
      </x:c>
      <x:c r="V3035" s="18" t="n">
        <x:f>IF(U3035=0,0,N3035*Q3035/U3035)</x:f>
        <x:v>0</x:v>
      </x:c>
      <x:c r="W3035" s="18" t="n">
        <x:f>IF(U3035=0,0,P3035*Q3035/U3035)</x:f>
        <x:v>0</x:v>
      </x:c>
      <x:c r="X3035" s="18" t="n">
        <x:f>MAX(V3035,W3035*'01 Controls'!$E$12)</x:f>
        <x:v>0</x:v>
      </x:c>
      <x:c r="Y3035" s="18" t="n">
        <x:f>IF(U3035=0,0,N3035*R3035/U3035)</x:f>
        <x:v>0</x:v>
      </x:c>
      <x:c r="Z3035" s="18" t="n">
        <x:f>IF(U3035=0,0,P3035*R3035/U3035)</x:f>
        <x:v>0</x:v>
      </x:c>
      <x:c r="AA3035" s="18" t="n">
        <x:f>MAX(Y3035,Z3035*'01 Controls'!$E$13)</x:f>
        <x:v>0</x:v>
      </x:c>
      <x:c r="AB3035" s="18" t="n">
        <x:f>IF(U3035=0,0,N3035*S3035/U3035)</x:f>
        <x:v>2639.808</x:v>
      </x:c>
      <x:c r="AC3035" s="18" t="n">
        <x:f>IF(U3035=0,0,P3035*S3035/U3035)</x:f>
        <x:v>7140</x:v>
      </x:c>
      <x:c r="AD3035" s="18" t="n">
        <x:f>MAX(AB3035,AC3035*'01 Controls'!$E$14)</x:f>
        <x:v>2639.808</x:v>
      </x:c>
      <x:c r="AE3035" s="18" t="n">
        <x:f>IF(U3035=0,0,N3035*T3035/U3035)</x:f>
        <x:v>0</x:v>
      </x:c>
      <x:c r="AF3035" s="18" t="n">
        <x:f>IF(U3035=0,0,P3035*T3035/U3035)</x:f>
        <x:v>0</x:v>
      </x:c>
      <x:c r="AG3035" s="18" t="n">
        <x:f>MAX(AE3035,AF3035*'01 Controls'!$E$15)</x:f>
        <x:v>0</x:v>
      </x:c>
      <x:c r="AH3035" s="18" t="n">
        <x:f>SUM(V3035,Y3035,AB3035,AE3035)</x:f>
        <x:v>2639.808</x:v>
      </x:c>
      <x:c r="AI3035" s="18" t="n">
        <x:f>N3035-AH3035</x:f>
        <x:v>0</x:v>
      </x:c>
      <x:c r="AJ3035" s="18" t="n">
        <x:f>V3035*INDEX('07 Mode Capacity'!$P$6:$P$17,MATCH("AIR-"&amp;I3035,'07 Mode Capacity'!$C$6:$C$17,0))</x:f>
        <x:v>0</x:v>
      </x:c>
      <x:c r="AK3035" s="18" t="n">
        <x:f>Y3035*INDEX('07 Mode Capacity'!$P$6:$P$17,MATCH("OCEAN-"&amp;I3035,'07 Mode Capacity'!$C$6:$C$17,0))</x:f>
        <x:v>0</x:v>
      </x:c>
      <x:c r="AL3035" s="18" t="n">
        <x:f>AB3035*INDEX('07 Mode Capacity'!$P$6:$P$17,MATCH("LAND-"&amp;I3035,'07 Mode Capacity'!$C$6:$C$17,0))</x:f>
        <x:v>322.18294232745757</x:v>
      </x:c>
      <x:c r="AM3035" s="18" t="n">
        <x:f>AE3035*INDEX('07 Mode Capacity'!$P$6:$P$17,MATCH("INLAND-"&amp;I3035,'07 Mode Capacity'!$C$6:$C$17,0))</x:f>
        <x:v>0</x:v>
      </x:c>
      <x:c r="AN3035" s="18" t="n">
        <x:f>SUM(AJ3035:AM3035)</x:f>
        <x:v>322.18294232745757</x:v>
      </x:c>
      <x:c r="AO3035" s="17" t="n">
        <x:f>IF(N3035=0,1,AN3035/N3035)</x:f>
        <x:v>0.1220478695145471</x:v>
      </x:c>
      <x:c r="AP3035" s="11" t="str">
        <x:f>IF(AO3035&gt;='01 Controls'!$E$16,"PASS","FAIL")</x:f>
        <x:v>FAIL</x:v>
      </x:c>
      <x:c r="AQ3035" s="11" t="str">
        <x:v>UNQUANTIFIED</x:v>
      </x:c>
      <x:c r="AR3035" s="11" t="str">
        <x:v>Position-class planning record; serial item and receiver open</x:v>
      </x:c>
      <x:c r="AS3035" s="26"/>
      <x:c r="AT3035" s="26"/>
    </x:row>
    <x:row r="3036">
      <x:c r="C3036" s="11" t="str">
        <x:v>M4-I-PRG-LIN-18</x:v>
      </x:c>
      <x:c r="D3036" s="11" t="str">
        <x:v>M4</x:v>
      </x:c>
      <x:c r="E3036" s="11" t="str">
        <x:v>Tornado sequence</x:v>
      </x:c>
      <x:c r="F3036" s="11" t="str">
        <x:v>I-PRG</x:v>
      </x:c>
      <x:c r="G3036" s="11" t="str">
        <x:v>Power restoration group</x:v>
      </x:c>
      <x:c r="H3036" s="11" t="str">
        <x:v>LIN-18</x:v>
      </x:c>
      <x:c r="I3036" s="19" t="n">
        <x:v>72</x:v>
      </x:c>
      <x:c r="J3036" s="21" t="n">
        <x:v>4</x:v>
      </x:c>
      <x:c r="K3036" s="18" t="n">
        <x:f>'05 Cargo Register'!K348</x:f>
        <x:v>549.96</x:v>
      </x:c>
      <x:c r="L3036" s="18" t="n">
        <x:f>'05 Cargo Register'!N348</x:f>
        <x:v>39</x:v>
      </x:c>
      <x:c r="M3036" s="18" t="n">
        <x:f>'05 Cargo Register'!O348</x:f>
        <x:v>1716</x:v>
      </x:c>
      <x:c r="N3036" s="18" t="n">
        <x:f>J3036*K3036</x:f>
        <x:v>2199.84</x:v>
      </x:c>
      <x:c r="O3036" s="18" t="n">
        <x:f>J3036*L3036</x:f>
        <x:v>156</x:v>
      </x:c>
      <x:c r="P3036" s="18" t="n">
        <x:f>J3036*M3036</x:f>
        <x:v>6864</x:v>
      </x:c>
      <x:c r="Q3036" s="22" t="n">
        <x:f>'01 Controls'!$E$28*'02 Cargo Classes'!$M$13</x:f>
        <x:v>0</x:v>
      </x:c>
      <x:c r="R3036" s="22" t="n">
        <x:f>'01 Controls'!$F$28*'02 Cargo Classes'!$N$13</x:f>
        <x:v>0</x:v>
      </x:c>
      <x:c r="S3036" s="22" t="n">
        <x:f>'01 Controls'!$G$28*'02 Cargo Classes'!$O$13</x:f>
        <x:v>0.95</x:v>
      </x:c>
      <x:c r="T3036" s="22" t="n">
        <x:f>'01 Controls'!$H$28*'02 Cargo Classes'!$P$13</x:f>
        <x:v>0</x:v>
      </x:c>
      <x:c r="U3036" s="22" t="n">
        <x:f>SUM(Q3036:T3036)</x:f>
        <x:v>0.95</x:v>
      </x:c>
      <x:c r="V3036" s="18" t="n">
        <x:f>IF(U3036=0,0,N3036*Q3036/U3036)</x:f>
        <x:v>0</x:v>
      </x:c>
      <x:c r="W3036" s="18" t="n">
        <x:f>IF(U3036=0,0,P3036*Q3036/U3036)</x:f>
        <x:v>0</x:v>
      </x:c>
      <x:c r="X3036" s="18" t="n">
        <x:f>MAX(V3036,W3036*'01 Controls'!$E$12)</x:f>
        <x:v>0</x:v>
      </x:c>
      <x:c r="Y3036" s="18" t="n">
        <x:f>IF(U3036=0,0,N3036*R3036/U3036)</x:f>
        <x:v>0</x:v>
      </x:c>
      <x:c r="Z3036" s="18" t="n">
        <x:f>IF(U3036=0,0,P3036*R3036/U3036)</x:f>
        <x:v>0</x:v>
      </x:c>
      <x:c r="AA3036" s="18" t="n">
        <x:f>MAX(Y3036,Z3036*'01 Controls'!$E$13)</x:f>
        <x:v>0</x:v>
      </x:c>
      <x:c r="AB3036" s="18" t="n">
        <x:f>IF(U3036=0,0,N3036*S3036/U3036)</x:f>
        <x:v>2199.84</x:v>
      </x:c>
      <x:c r="AC3036" s="18" t="n">
        <x:f>IF(U3036=0,0,P3036*S3036/U3036)</x:f>
        <x:v>6864</x:v>
      </x:c>
      <x:c r="AD3036" s="18" t="n">
        <x:f>MAX(AB3036,AC3036*'01 Controls'!$E$14)</x:f>
        <x:v>2199.84</x:v>
      </x:c>
      <x:c r="AE3036" s="18" t="n">
        <x:f>IF(U3036=0,0,N3036*T3036/U3036)</x:f>
        <x:v>0</x:v>
      </x:c>
      <x:c r="AF3036" s="18" t="n">
        <x:f>IF(U3036=0,0,P3036*T3036/U3036)</x:f>
        <x:v>0</x:v>
      </x:c>
      <x:c r="AG3036" s="18" t="n">
        <x:f>MAX(AE3036,AF3036*'01 Controls'!$E$15)</x:f>
        <x:v>0</x:v>
      </x:c>
      <x:c r="AH3036" s="18" t="n">
        <x:f>SUM(V3036,Y3036,AB3036,AE3036)</x:f>
        <x:v>2199.84</x:v>
      </x:c>
      <x:c r="AI3036" s="18" t="n">
        <x:f>N3036-AH3036</x:f>
        <x:v>0</x:v>
      </x:c>
      <x:c r="AJ3036" s="18" t="n">
        <x:f>V3036*INDEX('07 Mode Capacity'!$P$6:$P$17,MATCH("AIR-"&amp;I3036,'07 Mode Capacity'!$C$6:$C$17,0))</x:f>
        <x:v>0</x:v>
      </x:c>
      <x:c r="AK3036" s="18" t="n">
        <x:f>Y3036*INDEX('07 Mode Capacity'!$P$6:$P$17,MATCH("OCEAN-"&amp;I3036,'07 Mode Capacity'!$C$6:$C$17,0))</x:f>
        <x:v>0</x:v>
      </x:c>
      <x:c r="AL3036" s="18" t="n">
        <x:f>AB3036*INDEX('07 Mode Capacity'!$P$6:$P$17,MATCH("LAND-"&amp;I3036,'07 Mode Capacity'!$C$6:$C$17,0))</x:f>
        <x:v>1572.9080928804024</x:v>
      </x:c>
      <x:c r="AM3036" s="18" t="n">
        <x:f>AE3036*INDEX('07 Mode Capacity'!$P$6:$P$17,MATCH("INLAND-"&amp;I3036,'07 Mode Capacity'!$C$6:$C$17,0))</x:f>
        <x:v>0</x:v>
      </x:c>
      <x:c r="AN3036" s="18" t="n">
        <x:f>SUM(AJ3036:AM3036)</x:f>
        <x:v>1572.9080928804024</x:v>
      </x:c>
      <x:c r="AO3036" s="17" t="n">
        <x:f>IF(N3036=0,1,AN3036/N3036)</x:f>
        <x:v>0.7150102247801668</x:v>
      </x:c>
      <x:c r="AP3036" s="11" t="str">
        <x:f>IF(AO3036&gt;='01 Controls'!$E$16,"PASS","FAIL")</x:f>
        <x:v>FAIL</x:v>
      </x:c>
      <x:c r="AQ3036" s="11" t="str">
        <x:v>UNQUANTIFIED</x:v>
      </x:c>
      <x:c r="AR3036" s="11" t="str">
        <x:v>Position-class planning record; serial item and receiver open</x:v>
      </x:c>
      <x:c r="AS3036" s="26"/>
      <x:c r="AT3036" s="26"/>
    </x:row>
    <x:row r="3037">
      <x:c r="C3037" s="11" t="str">
        <x:v>M4-I-PRG-BLK-08</x:v>
      </x:c>
      <x:c r="D3037" s="11" t="str">
        <x:v>M4</x:v>
      </x:c>
      <x:c r="E3037" s="11" t="str">
        <x:v>Tornado sequence</x:v>
      </x:c>
      <x:c r="F3037" s="11" t="str">
        <x:v>I-PRG</x:v>
      </x:c>
      <x:c r="G3037" s="11" t="str">
        <x:v>Power restoration group</x:v>
      </x:c>
      <x:c r="H3037" s="11" t="str">
        <x:v>BLK-08</x:v>
      </x:c>
      <x:c r="I3037" s="19" t="n">
        <x:v>48</x:v>
      </x:c>
      <x:c r="J3037" s="21" t="n">
        <x:v>4</x:v>
      </x:c>
      <x:c r="K3037" s="18" t="n">
        <x:f>'05 Cargo Register'!K349</x:f>
        <x:v>164.988</x:v>
      </x:c>
      <x:c r="L3037" s="18" t="n">
        <x:f>'05 Cargo Register'!N349</x:f>
        <x:v>26</x:v>
      </x:c>
      <x:c r="M3037" s="18" t="n">
        <x:f>'05 Cargo Register'!O349</x:f>
        <x:v>1326</x:v>
      </x:c>
      <x:c r="N3037" s="18" t="n">
        <x:f>J3037*K3037</x:f>
        <x:v>659.952</x:v>
      </x:c>
      <x:c r="O3037" s="18" t="n">
        <x:f>J3037*L3037</x:f>
        <x:v>104</x:v>
      </x:c>
      <x:c r="P3037" s="18" t="n">
        <x:f>J3037*M3037</x:f>
        <x:v>5304</x:v>
      </x:c>
      <x:c r="Q3037" s="22" t="n">
        <x:f>'01 Controls'!$E$28*'02 Cargo Classes'!$M$14</x:f>
        <x:v>0.05</x:v>
      </x:c>
      <x:c r="R3037" s="22" t="n">
        <x:f>'01 Controls'!$F$28*'02 Cargo Classes'!$N$14</x:f>
        <x:v>0</x:v>
      </x:c>
      <x:c r="S3037" s="22" t="n">
        <x:f>'01 Controls'!$G$28*'02 Cargo Classes'!$O$14</x:f>
        <x:v>0.95</x:v>
      </x:c>
      <x:c r="T3037" s="22" t="n">
        <x:f>'01 Controls'!$H$28*'02 Cargo Classes'!$P$14</x:f>
        <x:v>0</x:v>
      </x:c>
      <x:c r="U3037" s="22" t="n">
        <x:f>SUM(Q3037:T3037)</x:f>
        <x:v>1</x:v>
      </x:c>
      <x:c r="V3037" s="18" t="n">
        <x:f>IF(U3037=0,0,N3037*Q3037/U3037)</x:f>
        <x:v>32.9976</x:v>
      </x:c>
      <x:c r="W3037" s="18" t="n">
        <x:f>IF(U3037=0,0,P3037*Q3037/U3037)</x:f>
        <x:v>265.2</x:v>
      </x:c>
      <x:c r="X3037" s="18" t="n">
        <x:f>MAX(V3037,W3037*'01 Controls'!$E$12)</x:f>
        <x:v>66.3</x:v>
      </x:c>
      <x:c r="Y3037" s="18" t="n">
        <x:f>IF(U3037=0,0,N3037*R3037/U3037)</x:f>
        <x:v>0</x:v>
      </x:c>
      <x:c r="Z3037" s="18" t="n">
        <x:f>IF(U3037=0,0,P3037*R3037/U3037)</x:f>
        <x:v>0</x:v>
      </x:c>
      <x:c r="AA3037" s="18" t="n">
        <x:f>MAX(Y3037,Z3037*'01 Controls'!$E$13)</x:f>
        <x:v>0</x:v>
      </x:c>
      <x:c r="AB3037" s="18" t="n">
        <x:f>IF(U3037=0,0,N3037*S3037/U3037)</x:f>
        <x:v>626.9544</x:v>
      </x:c>
      <x:c r="AC3037" s="18" t="n">
        <x:f>IF(U3037=0,0,P3037*S3037/U3037)</x:f>
        <x:v>5038.8</x:v>
      </x:c>
      <x:c r="AD3037" s="18" t="n">
        <x:f>MAX(AB3037,AC3037*'01 Controls'!$E$14)</x:f>
        <x:v>1007.7600000000001</x:v>
      </x:c>
      <x:c r="AE3037" s="18" t="n">
        <x:f>IF(U3037=0,0,N3037*T3037/U3037)</x:f>
        <x:v>0</x:v>
      </x:c>
      <x:c r="AF3037" s="18" t="n">
        <x:f>IF(U3037=0,0,P3037*T3037/U3037)</x:f>
        <x:v>0</x:v>
      </x:c>
      <x:c r="AG3037" s="18" t="n">
        <x:f>MAX(AE3037,AF3037*'01 Controls'!$E$15)</x:f>
        <x:v>0</x:v>
      </x:c>
      <x:c r="AH3037" s="18" t="n">
        <x:f>SUM(V3037,Y3037,AB3037,AE3037)</x:f>
        <x:v>659.952</x:v>
      </x:c>
      <x:c r="AI3037" s="18" t="n">
        <x:f>N3037-AH3037</x:f>
        <x:v>0</x:v>
      </x:c>
      <x:c r="AJ3037" s="18" t="n">
        <x:f>V3037*INDEX('07 Mode Capacity'!$P$6:$P$17,MATCH("AIR-"&amp;I3037,'07 Mode Capacity'!$C$6:$C$17,0))</x:f>
        <x:v>9.250403917966763</x:v>
      </x:c>
      <x:c r="AK3037" s="18" t="n">
        <x:f>Y3037*INDEX('07 Mode Capacity'!$P$6:$P$17,MATCH("OCEAN-"&amp;I3037,'07 Mode Capacity'!$C$6:$C$17,0))</x:f>
        <x:v>0</x:v>
      </x:c>
      <x:c r="AL3037" s="18" t="n">
        <x:f>AB3037*INDEX('07 Mode Capacity'!$P$6:$P$17,MATCH("LAND-"&amp;I3037,'07 Mode Capacity'!$C$6:$C$17,0))</x:f>
        <x:v>76.51844880277116</x:v>
      </x:c>
      <x:c r="AM3037" s="18" t="n">
        <x:f>AE3037*INDEX('07 Mode Capacity'!$P$6:$P$17,MATCH("INLAND-"&amp;I3037,'07 Mode Capacity'!$C$6:$C$17,0))</x:f>
        <x:v>0</x:v>
      </x:c>
      <x:c r="AN3037" s="18" t="n">
        <x:f>SUM(AJ3037:AM3037)</x:f>
        <x:v>85.76885272073793</x:v>
      </x:c>
      <x:c r="AO3037" s="17" t="n">
        <x:f>IF(N3037=0,1,AN3037/N3037)</x:f>
        <x:v>0.12996225895328437</x:v>
      </x:c>
      <x:c r="AP3037" s="11" t="str">
        <x:f>IF(AO3037&gt;='01 Controls'!$E$16,"PASS","FAIL")</x:f>
        <x:v>FAIL</x:v>
      </x:c>
      <x:c r="AQ3037" s="11" t="str">
        <x:v>UNQUANTIFIED</x:v>
      </x:c>
      <x:c r="AR3037" s="11" t="str">
        <x:v>Position-class planning record; serial item and receiver open</x:v>
      </x:c>
      <x:c r="AS3037" s="26"/>
      <x:c r="AT3037" s="26"/>
    </x:row>
    <x:row r="3038">
      <x:c r="C3038" s="11" t="str">
        <x:v>M4-I-PRG-OOG-80</x:v>
      </x:c>
      <x:c r="D3038" s="11" t="str">
        <x:v>M4</x:v>
      </x:c>
      <x:c r="E3038" s="11" t="str">
        <x:v>Tornado sequence</x:v>
      </x:c>
      <x:c r="F3038" s="11" t="str">
        <x:v>I-PRG</x:v>
      </x:c>
      <x:c r="G3038" s="11" t="str">
        <x:v>Power restoration group</x:v>
      </x:c>
      <x:c r="H3038" s="11" t="str">
        <x:v>OOG-80</x:v>
      </x:c>
      <x:c r="I3038" s="19" t="n">
        <x:v>72</x:v>
      </x:c>
      <x:c r="J3038" s="21" t="n">
        <x:v>4</x:v>
      </x:c>
      <x:c r="K3038" s="18" t="n">
        <x:f>'05 Cargo Register'!K350</x:f>
        <x:v>659.952</x:v>
      </x:c>
      <x:c r="L3038" s="18" t="n">
        <x:f>'05 Cargo Register'!N350</x:f>
        <x:v>11</x:v>
      </x:c>
      <x:c r="M3038" s="18" t="n">
        <x:f>'05 Cargo Register'!O350</x:f>
        <x:v>1936</x:v>
      </x:c>
      <x:c r="N3038" s="18" t="n">
        <x:f>J3038*K3038</x:f>
        <x:v>2639.808</x:v>
      </x:c>
      <x:c r="O3038" s="18" t="n">
        <x:f>J3038*L3038</x:f>
        <x:v>44</x:v>
      </x:c>
      <x:c r="P3038" s="18" t="n">
        <x:f>J3038*M3038</x:f>
        <x:v>7744</x:v>
      </x:c>
      <x:c r="Q3038" s="22" t="n">
        <x:f>'01 Controls'!$E$28*'02 Cargo Classes'!$M$15</x:f>
        <x:v>0</x:v>
      </x:c>
      <x:c r="R3038" s="22" t="n">
        <x:f>'01 Controls'!$F$28*'02 Cargo Classes'!$N$15</x:f>
        <x:v>0</x:v>
      </x:c>
      <x:c r="S3038" s="22" t="n">
        <x:f>'01 Controls'!$G$28*'02 Cargo Classes'!$O$15</x:f>
        <x:v>0.57</x:v>
      </x:c>
      <x:c r="T3038" s="22" t="n">
        <x:f>'01 Controls'!$H$28*'02 Cargo Classes'!$P$15</x:f>
        <x:v>0</x:v>
      </x:c>
      <x:c r="U3038" s="22" t="n">
        <x:f>SUM(Q3038:T3038)</x:f>
        <x:v>0.57</x:v>
      </x:c>
      <x:c r="V3038" s="18" t="n">
        <x:f>IF(U3038=0,0,N3038*Q3038/U3038)</x:f>
        <x:v>0</x:v>
      </x:c>
      <x:c r="W3038" s="18" t="n">
        <x:f>IF(U3038=0,0,P3038*Q3038/U3038)</x:f>
        <x:v>0</x:v>
      </x:c>
      <x:c r="X3038" s="18" t="n">
        <x:f>MAX(V3038,W3038*'01 Controls'!$E$12)</x:f>
        <x:v>0</x:v>
      </x:c>
      <x:c r="Y3038" s="18" t="n">
        <x:f>IF(U3038=0,0,N3038*R3038/U3038)</x:f>
        <x:v>0</x:v>
      </x:c>
      <x:c r="Z3038" s="18" t="n">
        <x:f>IF(U3038=0,0,P3038*R3038/U3038)</x:f>
        <x:v>0</x:v>
      </x:c>
      <x:c r="AA3038" s="18" t="n">
        <x:f>MAX(Y3038,Z3038*'01 Controls'!$E$13)</x:f>
        <x:v>0</x:v>
      </x:c>
      <x:c r="AB3038" s="18" t="n">
        <x:f>IF(U3038=0,0,N3038*S3038/U3038)</x:f>
        <x:v>2639.808</x:v>
      </x:c>
      <x:c r="AC3038" s="18" t="n">
        <x:f>IF(U3038=0,0,P3038*S3038/U3038)</x:f>
        <x:v>7744.000000000001</x:v>
      </x:c>
      <x:c r="AD3038" s="18" t="n">
        <x:f>MAX(AB3038,AC3038*'01 Controls'!$E$14)</x:f>
        <x:v>2639.808</x:v>
      </x:c>
      <x:c r="AE3038" s="18" t="n">
        <x:f>IF(U3038=0,0,N3038*T3038/U3038)</x:f>
        <x:v>0</x:v>
      </x:c>
      <x:c r="AF3038" s="18" t="n">
        <x:f>IF(U3038=0,0,P3038*T3038/U3038)</x:f>
        <x:v>0</x:v>
      </x:c>
      <x:c r="AG3038" s="18" t="n">
        <x:f>MAX(AE3038,AF3038*'01 Controls'!$E$15)</x:f>
        <x:v>0</x:v>
      </x:c>
      <x:c r="AH3038" s="18" t="n">
        <x:f>SUM(V3038,Y3038,AB3038,AE3038)</x:f>
        <x:v>2639.808</x:v>
      </x:c>
      <x:c r="AI3038" s="18" t="n">
        <x:f>N3038-AH3038</x:f>
        <x:v>0</x:v>
      </x:c>
      <x:c r="AJ3038" s="18" t="n">
        <x:f>V3038*INDEX('07 Mode Capacity'!$P$6:$P$17,MATCH("AIR-"&amp;I3038,'07 Mode Capacity'!$C$6:$C$17,0))</x:f>
        <x:v>0</x:v>
      </x:c>
      <x:c r="AK3038" s="18" t="n">
        <x:f>Y3038*INDEX('07 Mode Capacity'!$P$6:$P$17,MATCH("OCEAN-"&amp;I3038,'07 Mode Capacity'!$C$6:$C$17,0))</x:f>
        <x:v>0</x:v>
      </x:c>
      <x:c r="AL3038" s="18" t="n">
        <x:f>AB3038*INDEX('07 Mode Capacity'!$P$6:$P$17,MATCH("LAND-"&amp;I3038,'07 Mode Capacity'!$C$6:$C$17,0))</x:f>
        <x:v>1887.4897114564826</x:v>
      </x:c>
      <x:c r="AM3038" s="18" t="n">
        <x:f>AE3038*INDEX('07 Mode Capacity'!$P$6:$P$17,MATCH("INLAND-"&amp;I3038,'07 Mode Capacity'!$C$6:$C$17,0))</x:f>
        <x:v>0</x:v>
      </x:c>
      <x:c r="AN3038" s="18" t="n">
        <x:f>SUM(AJ3038:AM3038)</x:f>
        <x:v>1887.4897114564826</x:v>
      </x:c>
      <x:c r="AO3038" s="17" t="n">
        <x:f>IF(N3038=0,1,AN3038/N3038)</x:f>
        <x:v>0.7150102247801668</x:v>
      </x:c>
      <x:c r="AP3038" s="11" t="str">
        <x:f>IF(AO3038&gt;='01 Controls'!$E$16,"PASS","FAIL")</x:f>
        <x:v>FAIL</x:v>
      </x:c>
      <x:c r="AQ3038" s="11" t="str">
        <x:v>UNQUANTIFIED</x:v>
      </x:c>
      <x:c r="AR3038" s="11" t="str">
        <x:v>Position-class planning record; serial item and receiver open</x:v>
      </x:c>
      <x:c r="AS3038" s="26"/>
      <x:c r="AT3038" s="26"/>
    </x:row>
    <x:row r="3039">
      <x:c r="C3039" s="11" t="str">
        <x:v>M4-I-GBG-APL-45</x:v>
      </x:c>
      <x:c r="D3039" s="11" t="str">
        <x:v>M4</x:v>
      </x:c>
      <x:c r="E3039" s="11" t="str">
        <x:v>Tornado sequence</x:v>
      </x:c>
      <x:c r="F3039" s="11" t="str">
        <x:v>I-GBG</x:v>
      </x:c>
      <x:c r="G3039" s="11" t="str">
        <x:v>Grid bridge group</x:v>
      </x:c>
      <x:c r="H3039" s="11" t="str">
        <x:v>APL-45</x:v>
      </x:c>
      <x:c r="I3039" s="19" t="n">
        <x:v>24</x:v>
      </x:c>
      <x:c r="J3039" s="21" t="n">
        <x:v>3</x:v>
      </x:c>
      <x:c r="K3039" s="18" t="n">
        <x:f>'05 Cargo Register'!K351</x:f>
        <x:v>180</x:v>
      </x:c>
      <x:c r="L3039" s="18" t="n">
        <x:f>'05 Cargo Register'!N351</x:f>
        <x:v>48</x:v>
      </x:c>
      <x:c r="M3039" s="18" t="n">
        <x:f>'05 Cargo Register'!O351</x:f>
        <x:v>360</x:v>
      </x:c>
      <x:c r="N3039" s="18" t="n">
        <x:f>J3039*K3039</x:f>
        <x:v>540</x:v>
      </x:c>
      <x:c r="O3039" s="18" t="n">
        <x:f>J3039*L3039</x:f>
        <x:v>144</x:v>
      </x:c>
      <x:c r="P3039" s="18" t="n">
        <x:f>J3039*M3039</x:f>
        <x:v>1080</x:v>
      </x:c>
      <x:c r="Q3039" s="22" t="n">
        <x:f>'01 Controls'!$E$28*'02 Cargo Classes'!$M$6</x:f>
        <x:v>0.15000000000000002</x:v>
      </x:c>
      <x:c r="R3039" s="22" t="n">
        <x:f>'01 Controls'!$F$28*'02 Cargo Classes'!$N$6</x:f>
        <x:v>0</x:v>
      </x:c>
      <x:c r="S3039" s="22" t="n">
        <x:f>'01 Controls'!$G$28*'02 Cargo Classes'!$O$6</x:f>
        <x:v>0.95</x:v>
      </x:c>
      <x:c r="T3039" s="22" t="n">
        <x:f>'01 Controls'!$H$28*'02 Cargo Classes'!$P$6</x:f>
        <x:v>0</x:v>
      </x:c>
      <x:c r="U3039" s="22" t="n">
        <x:f>SUM(Q3039:T3039)</x:f>
        <x:v>1.1</x:v>
      </x:c>
      <x:c r="V3039" s="18" t="n">
        <x:f>IF(U3039=0,0,N3039*Q3039/U3039)</x:f>
        <x:v>73.63636363636364</x:v>
      </x:c>
      <x:c r="W3039" s="18" t="n">
        <x:f>IF(U3039=0,0,P3039*Q3039/U3039)</x:f>
        <x:v>147.27272727272728</x:v>
      </x:c>
      <x:c r="X3039" s="18" t="n">
        <x:f>MAX(V3039,W3039*'01 Controls'!$E$12)</x:f>
        <x:v>73.63636363636364</x:v>
      </x:c>
      <x:c r="Y3039" s="18" t="n">
        <x:f>IF(U3039=0,0,N3039*R3039/U3039)</x:f>
        <x:v>0</x:v>
      </x:c>
      <x:c r="Z3039" s="18" t="n">
        <x:f>IF(U3039=0,0,P3039*R3039/U3039)</x:f>
        <x:v>0</x:v>
      </x:c>
      <x:c r="AA3039" s="18" t="n">
        <x:f>MAX(Y3039,Z3039*'01 Controls'!$E$13)</x:f>
        <x:v>0</x:v>
      </x:c>
      <x:c r="AB3039" s="18" t="n">
        <x:f>IF(U3039=0,0,N3039*S3039/U3039)</x:f>
        <x:v>466.3636363636363</x:v>
      </x:c>
      <x:c r="AC3039" s="18" t="n">
        <x:f>IF(U3039=0,0,P3039*S3039/U3039)</x:f>
        <x:v>932.7272727272726</x:v>
      </x:c>
      <x:c r="AD3039" s="18" t="n">
        <x:f>MAX(AB3039,AC3039*'01 Controls'!$E$14)</x:f>
        <x:v>466.3636363636363</x:v>
      </x:c>
      <x:c r="AE3039" s="18" t="n">
        <x:f>IF(U3039=0,0,N3039*T3039/U3039)</x:f>
        <x:v>0</x:v>
      </x:c>
      <x:c r="AF3039" s="18" t="n">
        <x:f>IF(U3039=0,0,P3039*T3039/U3039)</x:f>
        <x:v>0</x:v>
      </x:c>
      <x:c r="AG3039" s="18" t="n">
        <x:f>MAX(AE3039,AF3039*'01 Controls'!$E$15)</x:f>
        <x:v>0</x:v>
      </x:c>
      <x:c r="AH3039" s="18" t="n">
        <x:f>SUM(V3039,Y3039,AB3039,AE3039)</x:f>
        <x:v>540</x:v>
      </x:c>
      <x:c r="AI3039" s="18" t="n">
        <x:f>N3039-AH3039</x:f>
        <x:v>0</x:v>
      </x:c>
      <x:c r="AJ3039" s="18" t="n">
        <x:f>V3039*INDEX('07 Mode Capacity'!$P$6:$P$17,MATCH("AIR-"&amp;I3039,'07 Mode Capacity'!$C$6:$C$17,0))</x:f>
        <x:v>14.941854086316756</x:v>
      </x:c>
      <x:c r="AK3039" s="18" t="n">
        <x:f>Y3039*INDEX('07 Mode Capacity'!$P$6:$P$17,MATCH("OCEAN-"&amp;I3039,'07 Mode Capacity'!$C$6:$C$17,0))</x:f>
        <x:v>0</x:v>
      </x:c>
      <x:c r="AL3039" s="18" t="n">
        <x:f>AB3039*INDEX('07 Mode Capacity'!$P$6:$P$17,MATCH("LAND-"&amp;I3039,'07 Mode Capacity'!$C$6:$C$17,0))</x:f>
        <x:v>178.38452194546716</x:v>
      </x:c>
      <x:c r="AM3039" s="18" t="n">
        <x:f>AE3039*INDEX('07 Mode Capacity'!$P$6:$P$17,MATCH("INLAND-"&amp;I3039,'07 Mode Capacity'!$C$6:$C$17,0))</x:f>
        <x:v>0</x:v>
      </x:c>
      <x:c r="AN3039" s="18" t="n">
        <x:f>SUM(AJ3039:AM3039)</x:f>
        <x:v>193.32637603178392</x:v>
      </x:c>
      <x:c r="AO3039" s="17" t="n">
        <x:f>IF(N3039=0,1,AN3039/N3039)</x:f>
        <x:v>0.35801180746626654</x:v>
      </x:c>
      <x:c r="AP3039" s="11" t="str">
        <x:f>IF(AO3039&gt;='01 Controls'!$E$16,"PASS","FAIL")</x:f>
        <x:v>FAIL</x:v>
      </x:c>
      <x:c r="AQ3039" s="11" t="str">
        <x:v>UNQUANTIFIED</x:v>
      </x:c>
      <x:c r="AR3039" s="11" t="str">
        <x:v>Position-class planning record; serial item and receiver open</x:v>
      </x:c>
      <x:c r="AS3039" s="26"/>
      <x:c r="AT3039" s="26"/>
    </x:row>
    <x:row r="3040">
      <x:c r="C3040" s="11" t="str">
        <x:v>M4-I-GBG-ISO-18</x:v>
      </x:c>
      <x:c r="D3040" s="11" t="str">
        <x:v>M4</x:v>
      </x:c>
      <x:c r="E3040" s="11" t="str">
        <x:v>Tornado sequence</x:v>
      </x:c>
      <x:c r="F3040" s="11" t="str">
        <x:v>I-GBG</x:v>
      </x:c>
      <x:c r="G3040" s="11" t="str">
        <x:v>Grid bridge group</x:v>
      </x:c>
      <x:c r="H3040" s="11" t="str">
        <x:v>ISO-18</x:v>
      </x:c>
      <x:c r="I3040" s="19" t="n">
        <x:v>48</x:v>
      </x:c>
      <x:c r="J3040" s="21" t="n">
        <x:v>3</x:v>
      </x:c>
      <x:c r="K3040" s="18" t="n">
        <x:f>'05 Cargo Register'!K352</x:f>
        <x:v>540</x:v>
      </x:c>
      <x:c r="L3040" s="18" t="n">
        <x:f>'05 Cargo Register'!N352</x:f>
        <x:v>36</x:v>
      </x:c>
      <x:c r="M3040" s="18" t="n">
        <x:f>'05 Cargo Register'!O352</x:f>
        <x:v>950.4000000000001</x:v>
      </x:c>
      <x:c r="N3040" s="18" t="n">
        <x:f>J3040*K3040</x:f>
        <x:v>1620</x:v>
      </x:c>
      <x:c r="O3040" s="18" t="n">
        <x:f>J3040*L3040</x:f>
        <x:v>108</x:v>
      </x:c>
      <x:c r="P3040" s="18" t="n">
        <x:f>J3040*M3040</x:f>
        <x:v>2851.2000000000003</x:v>
      </x:c>
      <x:c r="Q3040" s="22" t="n">
        <x:f>'01 Controls'!$E$28*'02 Cargo Classes'!$M$7</x:f>
        <x:v>0.010000000000000002</x:v>
      </x:c>
      <x:c r="R3040" s="22" t="n">
        <x:f>'01 Controls'!$F$28*'02 Cargo Classes'!$N$7</x:f>
        <x:v>0</x:v>
      </x:c>
      <x:c r="S3040" s="22" t="n">
        <x:f>'01 Controls'!$G$28*'02 Cargo Classes'!$O$7</x:f>
        <x:v>1.14</x:v>
      </x:c>
      <x:c r="T3040" s="22" t="n">
        <x:f>'01 Controls'!$H$28*'02 Cargo Classes'!$P$7</x:f>
        <x:v>0</x:v>
      </x:c>
      <x:c r="U3040" s="22" t="n">
        <x:f>SUM(Q3040:T3040)</x:f>
        <x:v>1.15</x:v>
      </x:c>
      <x:c r="V3040" s="18" t="n">
        <x:f>IF(U3040=0,0,N3040*Q3040/U3040)</x:f>
        <x:v>14.086956521739134</x:v>
      </x:c>
      <x:c r="W3040" s="18" t="n">
        <x:f>IF(U3040=0,0,P3040*Q3040/U3040)</x:f>
        <x:v>24.793043478260877</x:v>
      </x:c>
      <x:c r="X3040" s="18" t="n">
        <x:f>MAX(V3040,W3040*'01 Controls'!$E$12)</x:f>
        <x:v>14.086956521739134</x:v>
      </x:c>
      <x:c r="Y3040" s="18" t="n">
        <x:f>IF(U3040=0,0,N3040*R3040/U3040)</x:f>
        <x:v>0</x:v>
      </x:c>
      <x:c r="Z3040" s="18" t="n">
        <x:f>IF(U3040=0,0,P3040*R3040/U3040)</x:f>
        <x:v>0</x:v>
      </x:c>
      <x:c r="AA3040" s="18" t="n">
        <x:f>MAX(Y3040,Z3040*'01 Controls'!$E$13)</x:f>
        <x:v>0</x:v>
      </x:c>
      <x:c r="AB3040" s="18" t="n">
        <x:f>IF(U3040=0,0,N3040*S3040/U3040)</x:f>
        <x:v>1605.913043478261</x:v>
      </x:c>
      <x:c r="AC3040" s="18" t="n">
        <x:f>IF(U3040=0,0,P3040*S3040/U3040)</x:f>
        <x:v>2826.406956521739</x:v>
      </x:c>
      <x:c r="AD3040" s="18" t="n">
        <x:f>MAX(AB3040,AC3040*'01 Controls'!$E$14)</x:f>
        <x:v>1605.913043478261</x:v>
      </x:c>
      <x:c r="AE3040" s="18" t="n">
        <x:f>IF(U3040=0,0,N3040*T3040/U3040)</x:f>
        <x:v>0</x:v>
      </x:c>
      <x:c r="AF3040" s="18" t="n">
        <x:f>IF(U3040=0,0,P3040*T3040/U3040)</x:f>
        <x:v>0</x:v>
      </x:c>
      <x:c r="AG3040" s="18" t="n">
        <x:f>MAX(AE3040,AF3040*'01 Controls'!$E$15)</x:f>
        <x:v>0</x:v>
      </x:c>
      <x:c r="AH3040" s="18" t="n">
        <x:f>SUM(V3040,Y3040,AB3040,AE3040)</x:f>
        <x:v>1620.0000000000002</x:v>
      </x:c>
      <x:c r="AI3040" s="18" t="n">
        <x:f>N3040-AH3040</x:f>
        <x:v>-2.2737367544323206e-13</x:v>
      </x:c>
      <x:c r="AJ3040" s="18" t="n">
        <x:f>V3040*INDEX('07 Mode Capacity'!$P$6:$P$17,MATCH("AIR-"&amp;I3040,'07 Mode Capacity'!$C$6:$C$17,0))</x:f>
        <x:v>3.949076229814384</x:v>
      </x:c>
      <x:c r="AK3040" s="18" t="n">
        <x:f>Y3040*INDEX('07 Mode Capacity'!$P$6:$P$17,MATCH("OCEAN-"&amp;I3040,'07 Mode Capacity'!$C$6:$C$17,0))</x:f>
        <x:v>0</x:v>
      </x:c>
      <x:c r="AL3040" s="18" t="n">
        <x:f>AB3040*INDEX('07 Mode Capacity'!$P$6:$P$17,MATCH("LAND-"&amp;I3040,'07 Mode Capacity'!$C$6:$C$17,0))</x:f>
        <x:v>195.998265582144</x:v>
      </x:c>
      <x:c r="AM3040" s="18" t="n">
        <x:f>AE3040*INDEX('07 Mode Capacity'!$P$6:$P$17,MATCH("INLAND-"&amp;I3040,'07 Mode Capacity'!$C$6:$C$17,0))</x:f>
        <x:v>0</x:v>
      </x:c>
      <x:c r="AN3040" s="18" t="n">
        <x:f>SUM(AJ3040:AM3040)</x:f>
        <x:v>199.94734181195838</x:v>
      </x:c>
      <x:c r="AO3040" s="17" t="n">
        <x:f>IF(N3040=0,1,AN3040/N3040)</x:f>
        <x:v>0.12342428506911012</x:v>
      </x:c>
      <x:c r="AP3040" s="11" t="str">
        <x:f>IF(AO3040&gt;='01 Controls'!$E$16,"PASS","FAIL")</x:f>
        <x:v>FAIL</x:v>
      </x:c>
      <x:c r="AQ3040" s="11" t="str">
        <x:v>UNQUANTIFIED</x:v>
      </x:c>
      <x:c r="AR3040" s="11" t="str">
        <x:v>Position-class planning record; serial item and receiver open</x:v>
      </x:c>
      <x:c r="AS3040" s="26"/>
      <x:c r="AT3040" s="26"/>
    </x:row>
    <x:row r="3041">
      <x:c r="C3041" s="11" t="str">
        <x:v>M4-I-GBG-COL-12</x:v>
      </x:c>
      <x:c r="D3041" s="11" t="str">
        <x:v>M4</x:v>
      </x:c>
      <x:c r="E3041" s="11" t="str">
        <x:v>Tornado sequence</x:v>
      </x:c>
      <x:c r="F3041" s="11" t="str">
        <x:v>I-GBG</x:v>
      </x:c>
      <x:c r="G3041" s="11" t="str">
        <x:v>Grid bridge group</x:v>
      </x:c>
      <x:c r="H3041" s="11" t="str">
        <x:v>COL-12</x:v>
      </x:c>
      <x:c r="I3041" s="19" t="n">
        <x:v>24</x:v>
      </x:c>
      <x:c r="J3041" s="21" t="n">
        <x:v>3</x:v>
      </x:c>
      <x:c r="K3041" s="18" t="n">
        <x:f>'05 Cargo Register'!K353</x:f>
        <x:v>90</x:v>
      </x:c>
      <x:c r="L3041" s="18" t="n">
        <x:f>'05 Cargo Register'!N353</x:f>
        <x:v>10</x:v>
      </x:c>
      <x:c r="M3041" s="18" t="n">
        <x:f>'05 Cargo Register'!O353</x:f>
        <x:v>264</x:v>
      </x:c>
      <x:c r="N3041" s="18" t="n">
        <x:f>J3041*K3041</x:f>
        <x:v>270</x:v>
      </x:c>
      <x:c r="O3041" s="18" t="n">
        <x:f>J3041*L3041</x:f>
        <x:v>30</x:v>
      </x:c>
      <x:c r="P3041" s="18" t="n">
        <x:f>J3041*M3041</x:f>
        <x:v>792</x:v>
      </x:c>
      <x:c r="Q3041" s="22" t="n">
        <x:f>'01 Controls'!$E$28*'02 Cargo Classes'!$M$8</x:f>
        <x:v>0.1</x:v>
      </x:c>
      <x:c r="R3041" s="22" t="n">
        <x:f>'01 Controls'!$F$28*'02 Cargo Classes'!$N$8</x:f>
        <x:v>0</x:v>
      </x:c>
      <x:c r="S3041" s="22" t="n">
        <x:f>'01 Controls'!$G$28*'02 Cargo Classes'!$O$8</x:f>
        <x:v>1.14</x:v>
      </x:c>
      <x:c r="T3041" s="22" t="n">
        <x:f>'01 Controls'!$H$28*'02 Cargo Classes'!$P$8</x:f>
        <x:v>0</x:v>
      </x:c>
      <x:c r="U3041" s="22" t="n">
        <x:f>SUM(Q3041:T3041)</x:f>
        <x:v>1.24</x:v>
      </x:c>
      <x:c r="V3041" s="18" t="n">
        <x:f>IF(U3041=0,0,N3041*Q3041/U3041)</x:f>
        <x:v>21.774193548387096</x:v>
      </x:c>
      <x:c r="W3041" s="18" t="n">
        <x:f>IF(U3041=0,0,P3041*Q3041/U3041)</x:f>
        <x:v>63.87096774193549</x:v>
      </x:c>
      <x:c r="X3041" s="18" t="n">
        <x:f>MAX(V3041,W3041*'01 Controls'!$E$12)</x:f>
        <x:v>21.774193548387096</x:v>
      </x:c>
      <x:c r="Y3041" s="18" t="n">
        <x:f>IF(U3041=0,0,N3041*R3041/U3041)</x:f>
        <x:v>0</x:v>
      </x:c>
      <x:c r="Z3041" s="18" t="n">
        <x:f>IF(U3041=0,0,P3041*R3041/U3041)</x:f>
        <x:v>0</x:v>
      </x:c>
      <x:c r="AA3041" s="18" t="n">
        <x:f>MAX(Y3041,Z3041*'01 Controls'!$E$13)</x:f>
        <x:v>0</x:v>
      </x:c>
      <x:c r="AB3041" s="18" t="n">
        <x:f>IF(U3041=0,0,N3041*S3041/U3041)</x:f>
        <x:v>248.22580645161287</x:v>
      </x:c>
      <x:c r="AC3041" s="18" t="n">
        <x:f>IF(U3041=0,0,P3041*S3041/U3041)</x:f>
        <x:v>728.1290322580644</x:v>
      </x:c>
      <x:c r="AD3041" s="18" t="n">
        <x:f>MAX(AB3041,AC3041*'01 Controls'!$E$14)</x:f>
        <x:v>248.22580645161287</x:v>
      </x:c>
      <x:c r="AE3041" s="18" t="n">
        <x:f>IF(U3041=0,0,N3041*T3041/U3041)</x:f>
        <x:v>0</x:v>
      </x:c>
      <x:c r="AF3041" s="18" t="n">
        <x:f>IF(U3041=0,0,P3041*T3041/U3041)</x:f>
        <x:v>0</x:v>
      </x:c>
      <x:c r="AG3041" s="18" t="n">
        <x:f>MAX(AE3041,AF3041*'01 Controls'!$E$15)</x:f>
        <x:v>0</x:v>
      </x:c>
      <x:c r="AH3041" s="18" t="n">
        <x:f>SUM(V3041,Y3041,AB3041,AE3041)</x:f>
        <x:v>269.99999999999994</x:v>
      </x:c>
      <x:c r="AI3041" s="18" t="n">
        <x:f>N3041-AH3041</x:f>
        <x:v>5.684341886080802e-14</x:v>
      </x:c>
      <x:c r="AJ3041" s="18" t="n">
        <x:f>V3041*INDEX('07 Mode Capacity'!$P$6:$P$17,MATCH("AIR-"&amp;I3041,'07 Mode Capacity'!$C$6:$C$17,0))</x:f>
        <x:v>4.418290186814094</x:v>
      </x:c>
      <x:c r="AK3041" s="18" t="n">
        <x:f>Y3041*INDEX('07 Mode Capacity'!$P$6:$P$17,MATCH("OCEAN-"&amp;I3041,'07 Mode Capacity'!$C$6:$C$17,0))</x:f>
        <x:v>0</x:v>
      </x:c>
      <x:c r="AL3041" s="18" t="n">
        <x:f>AB3041*INDEX('07 Mode Capacity'!$P$6:$P$17,MATCH("LAND-"&amp;I3041,'07 Mode Capacity'!$C$6:$C$17,0))</x:f>
        <x:v>94.94660039032928</x:v>
      </x:c>
      <x:c r="AM3041" s="18" t="n">
        <x:f>AE3041*INDEX('07 Mode Capacity'!$P$6:$P$17,MATCH("INLAND-"&amp;I3041,'07 Mode Capacity'!$C$6:$C$17,0))</x:f>
        <x:v>0</x:v>
      </x:c>
      <x:c r="AN3041" s="18" t="n">
        <x:f>SUM(AJ3041:AM3041)</x:f>
        <x:v>99.36489057714337</x:v>
      </x:c>
      <x:c r="AO3041" s="17" t="n">
        <x:f>IF(N3041=0,1,AN3041/N3041)</x:f>
        <x:v>0.36801811324867917</x:v>
      </x:c>
      <x:c r="AP3041" s="11" t="str">
        <x:f>IF(AO3041&gt;='01 Controls'!$E$16,"PASS","FAIL")</x:f>
        <x:v>FAIL</x:v>
      </x:c>
      <x:c r="AQ3041" s="11" t="str">
        <x:v>UNQUANTIFIED</x:v>
      </x:c>
      <x:c r="AR3041" s="11" t="str">
        <x:v>Position-class planning record; serial item and receiver open</x:v>
      </x:c>
      <x:c r="AS3041" s="26"/>
      <x:c r="AT3041" s="26"/>
    </x:row>
    <x:row r="3042">
      <x:c r="C3042" s="11" t="str">
        <x:v>M4-I-GBG-BAT-22</x:v>
      </x:c>
      <x:c r="D3042" s="11" t="str">
        <x:v>M4</x:v>
      </x:c>
      <x:c r="E3042" s="11" t="str">
        <x:v>Tornado sequence</x:v>
      </x:c>
      <x:c r="F3042" s="11" t="str">
        <x:v>I-GBG</x:v>
      </x:c>
      <x:c r="G3042" s="11" t="str">
        <x:v>Grid bridge group</x:v>
      </x:c>
      <x:c r="H3042" s="11" t="str">
        <x:v>BAT-22</x:v>
      </x:c>
      <x:c r="I3042" s="19" t="n">
        <x:v>48</x:v>
      </x:c>
      <x:c r="J3042" s="21" t="n">
        <x:v>3</x:v>
      </x:c>
      <x:c r="K3042" s="18" t="n">
        <x:f>'05 Cargo Register'!K354</x:f>
        <x:v>675</x:v>
      </x:c>
      <x:c r="L3042" s="18" t="n">
        <x:f>'05 Cargo Register'!N354</x:f>
        <x:v>39</x:v>
      </x:c>
      <x:c r="M3042" s="18" t="n">
        <x:f>'05 Cargo Register'!O354</x:f>
        <x:v>1029.6000000000001</x:v>
      </x:c>
      <x:c r="N3042" s="18" t="n">
        <x:f>J3042*K3042</x:f>
        <x:v>2025</x:v>
      </x:c>
      <x:c r="O3042" s="18" t="n">
        <x:f>J3042*L3042</x:f>
        <x:v>117</x:v>
      </x:c>
      <x:c r="P3042" s="18" t="n">
        <x:f>J3042*M3042</x:f>
        <x:v>3088.8</x:v>
      </x:c>
      <x:c r="Q3042" s="22" t="n">
        <x:f>'01 Controls'!$E$28*'02 Cargo Classes'!$M$9</x:f>
        <x:v>0</x:v>
      </x:c>
      <x:c r="R3042" s="22" t="n">
        <x:f>'01 Controls'!$F$28*'02 Cargo Classes'!$N$9</x:f>
        <x:v>0</x:v>
      </x:c>
      <x:c r="S3042" s="22" t="n">
        <x:f>'01 Controls'!$G$28*'02 Cargo Classes'!$O$9</x:f>
        <x:v>0.95</x:v>
      </x:c>
      <x:c r="T3042" s="22" t="n">
        <x:f>'01 Controls'!$H$28*'02 Cargo Classes'!$P$9</x:f>
        <x:v>0</x:v>
      </x:c>
      <x:c r="U3042" s="22" t="n">
        <x:f>SUM(Q3042:T3042)</x:f>
        <x:v>0.95</x:v>
      </x:c>
      <x:c r="V3042" s="18" t="n">
        <x:f>IF(U3042=0,0,N3042*Q3042/U3042)</x:f>
        <x:v>0</x:v>
      </x:c>
      <x:c r="W3042" s="18" t="n">
        <x:f>IF(U3042=0,0,P3042*Q3042/U3042)</x:f>
        <x:v>0</x:v>
      </x:c>
      <x:c r="X3042" s="18" t="n">
        <x:f>MAX(V3042,W3042*'01 Controls'!$E$12)</x:f>
        <x:v>0</x:v>
      </x:c>
      <x:c r="Y3042" s="18" t="n">
        <x:f>IF(U3042=0,0,N3042*R3042/U3042)</x:f>
        <x:v>0</x:v>
      </x:c>
      <x:c r="Z3042" s="18" t="n">
        <x:f>IF(U3042=0,0,P3042*R3042/U3042)</x:f>
        <x:v>0</x:v>
      </x:c>
      <x:c r="AA3042" s="18" t="n">
        <x:f>MAX(Y3042,Z3042*'01 Controls'!$E$13)</x:f>
        <x:v>0</x:v>
      </x:c>
      <x:c r="AB3042" s="18" t="n">
        <x:f>IF(U3042=0,0,N3042*S3042/U3042)</x:f>
        <x:v>2025</x:v>
      </x:c>
      <x:c r="AC3042" s="18" t="n">
        <x:f>IF(U3042=0,0,P3042*S3042/U3042)</x:f>
        <x:v>3088.8</x:v>
      </x:c>
      <x:c r="AD3042" s="18" t="n">
        <x:f>MAX(AB3042,AC3042*'01 Controls'!$E$14)</x:f>
        <x:v>2025</x:v>
      </x:c>
      <x:c r="AE3042" s="18" t="n">
        <x:f>IF(U3042=0,0,N3042*T3042/U3042)</x:f>
        <x:v>0</x:v>
      </x:c>
      <x:c r="AF3042" s="18" t="n">
        <x:f>IF(U3042=0,0,P3042*T3042/U3042)</x:f>
        <x:v>0</x:v>
      </x:c>
      <x:c r="AG3042" s="18" t="n">
        <x:f>MAX(AE3042,AF3042*'01 Controls'!$E$15)</x:f>
        <x:v>0</x:v>
      </x:c>
      <x:c r="AH3042" s="18" t="n">
        <x:f>SUM(V3042,Y3042,AB3042,AE3042)</x:f>
        <x:v>2025</x:v>
      </x:c>
      <x:c r="AI3042" s="18" t="n">
        <x:f>N3042-AH3042</x:f>
        <x:v>0</x:v>
      </x:c>
      <x:c r="AJ3042" s="18" t="n">
        <x:f>V3042*INDEX('07 Mode Capacity'!$P$6:$P$17,MATCH("AIR-"&amp;I3042,'07 Mode Capacity'!$C$6:$C$17,0))</x:f>
        <x:v>0</x:v>
      </x:c>
      <x:c r="AK3042" s="18" t="n">
        <x:f>Y3042*INDEX('07 Mode Capacity'!$P$6:$P$17,MATCH("OCEAN-"&amp;I3042,'07 Mode Capacity'!$C$6:$C$17,0))</x:f>
        <x:v>0</x:v>
      </x:c>
      <x:c r="AL3042" s="18" t="n">
        <x:f>AB3042*INDEX('07 Mode Capacity'!$P$6:$P$17,MATCH("LAND-"&amp;I3042,'07 Mode Capacity'!$C$6:$C$17,0))</x:f>
        <x:v>247.14693576695788</x:v>
      </x:c>
      <x:c r="AM3042" s="18" t="n">
        <x:f>AE3042*INDEX('07 Mode Capacity'!$P$6:$P$17,MATCH("INLAND-"&amp;I3042,'07 Mode Capacity'!$C$6:$C$17,0))</x:f>
        <x:v>0</x:v>
      </x:c>
      <x:c r="AN3042" s="18" t="n">
        <x:f>SUM(AJ3042:AM3042)</x:f>
        <x:v>247.14693576695788</x:v>
      </x:c>
      <x:c r="AO3042" s="17" t="n">
        <x:f>IF(N3042=0,1,AN3042/N3042)</x:f>
        <x:v>0.1220478695145471</x:v>
      </x:c>
      <x:c r="AP3042" s="11" t="str">
        <x:f>IF(AO3042&gt;='01 Controls'!$E$16,"PASS","FAIL")</x:f>
        <x:v>FAIL</x:v>
      </x:c>
      <x:c r="AQ3042" s="11" t="str">
        <x:v>UNQUANTIFIED</x:v>
      </x:c>
      <x:c r="AR3042" s="11" t="str">
        <x:v>Position-class planning record; serial item and receiver open</x:v>
      </x:c>
      <x:c r="AS3042" s="26"/>
      <x:c r="AT3042" s="26"/>
    </x:row>
    <x:row r="3043">
      <x:c r="C3043" s="11" t="str">
        <x:v>M4-I-GBG-TNK-20</x:v>
      </x:c>
      <x:c r="D3043" s="11" t="str">
        <x:v>M4</x:v>
      </x:c>
      <x:c r="E3043" s="11" t="str">
        <x:v>Tornado sequence</x:v>
      </x:c>
      <x:c r="F3043" s="11" t="str">
        <x:v>I-GBG</x:v>
      </x:c>
      <x:c r="G3043" s="11" t="str">
        <x:v>Grid bridge group</x:v>
      </x:c>
      <x:c r="H3043" s="11" t="str">
        <x:v>TNK-20</x:v>
      </x:c>
      <x:c r="I3043" s="19" t="n">
        <x:v>48</x:v>
      </x:c>
      <x:c r="J3043" s="21" t="n">
        <x:v>3</x:v>
      </x:c>
      <x:c r="K3043" s="18" t="n">
        <x:f>'05 Cargo Register'!K355</x:f>
        <x:v>540</x:v>
      </x:c>
      <x:c r="L3043" s="18" t="n">
        <x:f>'05 Cargo Register'!N355</x:f>
        <x:v>32</x:v>
      </x:c>
      <x:c r="M3043" s="18" t="n">
        <x:f>'05 Cargo Register'!O355</x:f>
        <x:v>680</x:v>
      </x:c>
      <x:c r="N3043" s="18" t="n">
        <x:f>J3043*K3043</x:f>
        <x:v>1620</x:v>
      </x:c>
      <x:c r="O3043" s="18" t="n">
        <x:f>J3043*L3043</x:f>
        <x:v>96</x:v>
      </x:c>
      <x:c r="P3043" s="18" t="n">
        <x:f>J3043*M3043</x:f>
        <x:v>2040</x:v>
      </x:c>
      <x:c r="Q3043" s="22" t="n">
        <x:f>'01 Controls'!$E$28*'02 Cargo Classes'!$M$10</x:f>
        <x:v>0</x:v>
      </x:c>
      <x:c r="R3043" s="22" t="n">
        <x:f>'01 Controls'!$F$28*'02 Cargo Classes'!$N$10</x:f>
        <x:v>0</x:v>
      </x:c>
      <x:c r="S3043" s="22" t="n">
        <x:f>'01 Controls'!$G$28*'02 Cargo Classes'!$O$10</x:f>
        <x:v>0.95</x:v>
      </x:c>
      <x:c r="T3043" s="22" t="n">
        <x:f>'01 Controls'!$H$28*'02 Cargo Classes'!$P$10</x:f>
        <x:v>0</x:v>
      </x:c>
      <x:c r="U3043" s="22" t="n">
        <x:f>SUM(Q3043:T3043)</x:f>
        <x:v>0.95</x:v>
      </x:c>
      <x:c r="V3043" s="18" t="n">
        <x:f>IF(U3043=0,0,N3043*Q3043/U3043)</x:f>
        <x:v>0</x:v>
      </x:c>
      <x:c r="W3043" s="18" t="n">
        <x:f>IF(U3043=0,0,P3043*Q3043/U3043)</x:f>
        <x:v>0</x:v>
      </x:c>
      <x:c r="X3043" s="18" t="n">
        <x:f>MAX(V3043,W3043*'01 Controls'!$E$12)</x:f>
        <x:v>0</x:v>
      </x:c>
      <x:c r="Y3043" s="18" t="n">
        <x:f>IF(U3043=0,0,N3043*R3043/U3043)</x:f>
        <x:v>0</x:v>
      </x:c>
      <x:c r="Z3043" s="18" t="n">
        <x:f>IF(U3043=0,0,P3043*R3043/U3043)</x:f>
        <x:v>0</x:v>
      </x:c>
      <x:c r="AA3043" s="18" t="n">
        <x:f>MAX(Y3043,Z3043*'01 Controls'!$E$13)</x:f>
        <x:v>0</x:v>
      </x:c>
      <x:c r="AB3043" s="18" t="n">
        <x:f>IF(U3043=0,0,N3043*S3043/U3043)</x:f>
        <x:v>1620</x:v>
      </x:c>
      <x:c r="AC3043" s="18" t="n">
        <x:f>IF(U3043=0,0,P3043*S3043/U3043)</x:f>
        <x:v>2040</x:v>
      </x:c>
      <x:c r="AD3043" s="18" t="n">
        <x:f>MAX(AB3043,AC3043*'01 Controls'!$E$14)</x:f>
        <x:v>1620</x:v>
      </x:c>
      <x:c r="AE3043" s="18" t="n">
        <x:f>IF(U3043=0,0,N3043*T3043/U3043)</x:f>
        <x:v>0</x:v>
      </x:c>
      <x:c r="AF3043" s="18" t="n">
        <x:f>IF(U3043=0,0,P3043*T3043/U3043)</x:f>
        <x:v>0</x:v>
      </x:c>
      <x:c r="AG3043" s="18" t="n">
        <x:f>MAX(AE3043,AF3043*'01 Controls'!$E$15)</x:f>
        <x:v>0</x:v>
      </x:c>
      <x:c r="AH3043" s="18" t="n">
        <x:f>SUM(V3043,Y3043,AB3043,AE3043)</x:f>
        <x:v>1620</x:v>
      </x:c>
      <x:c r="AI3043" s="18" t="n">
        <x:f>N3043-AH3043</x:f>
        <x:v>0</x:v>
      </x:c>
      <x:c r="AJ3043" s="18" t="n">
        <x:f>V3043*INDEX('07 Mode Capacity'!$P$6:$P$17,MATCH("AIR-"&amp;I3043,'07 Mode Capacity'!$C$6:$C$17,0))</x:f>
        <x:v>0</x:v>
      </x:c>
      <x:c r="AK3043" s="18" t="n">
        <x:f>Y3043*INDEX('07 Mode Capacity'!$P$6:$P$17,MATCH("OCEAN-"&amp;I3043,'07 Mode Capacity'!$C$6:$C$17,0))</x:f>
        <x:v>0</x:v>
      </x:c>
      <x:c r="AL3043" s="18" t="n">
        <x:f>AB3043*INDEX('07 Mode Capacity'!$P$6:$P$17,MATCH("LAND-"&amp;I3043,'07 Mode Capacity'!$C$6:$C$17,0))</x:f>
        <x:v>197.7175486135663</x:v>
      </x:c>
      <x:c r="AM3043" s="18" t="n">
        <x:f>AE3043*INDEX('07 Mode Capacity'!$P$6:$P$17,MATCH("INLAND-"&amp;I3043,'07 Mode Capacity'!$C$6:$C$17,0))</x:f>
        <x:v>0</x:v>
      </x:c>
      <x:c r="AN3043" s="18" t="n">
        <x:f>SUM(AJ3043:AM3043)</x:f>
        <x:v>197.7175486135663</x:v>
      </x:c>
      <x:c r="AO3043" s="17" t="n">
        <x:f>IF(N3043=0,1,AN3043/N3043)</x:f>
        <x:v>0.12204786951454709</x:v>
      </x:c>
      <x:c r="AP3043" s="11" t="str">
        <x:f>IF(AO3043&gt;='01 Controls'!$E$16,"PASS","FAIL")</x:f>
        <x:v>FAIL</x:v>
      </x:c>
      <x:c r="AQ3043" s="11" t="str">
        <x:v>UNQUANTIFIED</x:v>
      </x:c>
      <x:c r="AR3043" s="11" t="str">
        <x:v>Position-class planning record; serial item and receiver open</x:v>
      </x:c>
      <x:c r="AS3043" s="26"/>
      <x:c r="AT3043" s="26"/>
    </x:row>
    <x:row r="3044">
      <x:c r="C3044" s="11" t="str">
        <x:v>M4-I-GBG-FLR-24</x:v>
      </x:c>
      <x:c r="D3044" s="11" t="str">
        <x:v>M4</x:v>
      </x:c>
      <x:c r="E3044" s="11" t="str">
        <x:v>Tornado sequence</x:v>
      </x:c>
      <x:c r="F3044" s="11" t="str">
        <x:v>I-GBG</x:v>
      </x:c>
      <x:c r="G3044" s="11" t="str">
        <x:v>Grid bridge group</x:v>
      </x:c>
      <x:c r="H3044" s="11" t="str">
        <x:v>FLR-24</x:v>
      </x:c>
      <x:c r="I3044" s="19" t="n">
        <x:v>48</x:v>
      </x:c>
      <x:c r="J3044" s="21" t="n">
        <x:v>3</x:v>
      </x:c>
      <x:c r="K3044" s="18" t="n">
        <x:f>'05 Cargo Register'!K356</x:f>
        <x:v>810</x:v>
      </x:c>
      <x:c r="L3044" s="18" t="n">
        <x:f>'05 Cargo Register'!N356</x:f>
        <x:v>40</x:v>
      </x:c>
      <x:c r="M3044" s="18" t="n">
        <x:f>'05 Cargo Register'!O356</x:f>
        <x:v>1280</x:v>
      </x:c>
      <x:c r="N3044" s="18" t="n">
        <x:f>J3044*K3044</x:f>
        <x:v>2430</x:v>
      </x:c>
      <x:c r="O3044" s="18" t="n">
        <x:f>J3044*L3044</x:f>
        <x:v>120</x:v>
      </x:c>
      <x:c r="P3044" s="18" t="n">
        <x:f>J3044*M3044</x:f>
        <x:v>3840</x:v>
      </x:c>
      <x:c r="Q3044" s="22" t="n">
        <x:f>'01 Controls'!$E$28*'02 Cargo Classes'!$M$11</x:f>
        <x:v>0</x:v>
      </x:c>
      <x:c r="R3044" s="22" t="n">
        <x:f>'01 Controls'!$F$28*'02 Cargo Classes'!$N$11</x:f>
        <x:v>0</x:v>
      </x:c>
      <x:c r="S3044" s="22" t="n">
        <x:f>'01 Controls'!$G$28*'02 Cargo Classes'!$O$11</x:f>
        <x:v>0.95</x:v>
      </x:c>
      <x:c r="T3044" s="22" t="n">
        <x:f>'01 Controls'!$H$28*'02 Cargo Classes'!$P$11</x:f>
        <x:v>0</x:v>
      </x:c>
      <x:c r="U3044" s="22" t="n">
        <x:f>SUM(Q3044:T3044)</x:f>
        <x:v>0.95</x:v>
      </x:c>
      <x:c r="V3044" s="18" t="n">
        <x:f>IF(U3044=0,0,N3044*Q3044/U3044)</x:f>
        <x:v>0</x:v>
      </x:c>
      <x:c r="W3044" s="18" t="n">
        <x:f>IF(U3044=0,0,P3044*Q3044/U3044)</x:f>
        <x:v>0</x:v>
      </x:c>
      <x:c r="X3044" s="18" t="n">
        <x:f>MAX(V3044,W3044*'01 Controls'!$E$12)</x:f>
        <x:v>0</x:v>
      </x:c>
      <x:c r="Y3044" s="18" t="n">
        <x:f>IF(U3044=0,0,N3044*R3044/U3044)</x:f>
        <x:v>0</x:v>
      </x:c>
      <x:c r="Z3044" s="18" t="n">
        <x:f>IF(U3044=0,0,P3044*R3044/U3044)</x:f>
        <x:v>0</x:v>
      </x:c>
      <x:c r="AA3044" s="18" t="n">
        <x:f>MAX(Y3044,Z3044*'01 Controls'!$E$13)</x:f>
        <x:v>0</x:v>
      </x:c>
      <x:c r="AB3044" s="18" t="n">
        <x:f>IF(U3044=0,0,N3044*S3044/U3044)</x:f>
        <x:v>2430</x:v>
      </x:c>
      <x:c r="AC3044" s="18" t="n">
        <x:f>IF(U3044=0,0,P3044*S3044/U3044)</x:f>
        <x:v>3840</x:v>
      </x:c>
      <x:c r="AD3044" s="18" t="n">
        <x:f>MAX(AB3044,AC3044*'01 Controls'!$E$14)</x:f>
        <x:v>2430</x:v>
      </x:c>
      <x:c r="AE3044" s="18" t="n">
        <x:f>IF(U3044=0,0,N3044*T3044/U3044)</x:f>
        <x:v>0</x:v>
      </x:c>
      <x:c r="AF3044" s="18" t="n">
        <x:f>IF(U3044=0,0,P3044*T3044/U3044)</x:f>
        <x:v>0</x:v>
      </x:c>
      <x:c r="AG3044" s="18" t="n">
        <x:f>MAX(AE3044,AF3044*'01 Controls'!$E$15)</x:f>
        <x:v>0</x:v>
      </x:c>
      <x:c r="AH3044" s="18" t="n">
        <x:f>SUM(V3044,Y3044,AB3044,AE3044)</x:f>
        <x:v>2430</x:v>
      </x:c>
      <x:c r="AI3044" s="18" t="n">
        <x:f>N3044-AH3044</x:f>
        <x:v>0</x:v>
      </x:c>
      <x:c r="AJ3044" s="18" t="n">
        <x:f>V3044*INDEX('07 Mode Capacity'!$P$6:$P$17,MATCH("AIR-"&amp;I3044,'07 Mode Capacity'!$C$6:$C$17,0))</x:f>
        <x:v>0</x:v>
      </x:c>
      <x:c r="AK3044" s="18" t="n">
        <x:f>Y3044*INDEX('07 Mode Capacity'!$P$6:$P$17,MATCH("OCEAN-"&amp;I3044,'07 Mode Capacity'!$C$6:$C$17,0))</x:f>
        <x:v>0</x:v>
      </x:c>
      <x:c r="AL3044" s="18" t="n">
        <x:f>AB3044*INDEX('07 Mode Capacity'!$P$6:$P$17,MATCH("LAND-"&amp;I3044,'07 Mode Capacity'!$C$6:$C$17,0))</x:f>
        <x:v>296.57632292034947</x:v>
      </x:c>
      <x:c r="AM3044" s="18" t="n">
        <x:f>AE3044*INDEX('07 Mode Capacity'!$P$6:$P$17,MATCH("INLAND-"&amp;I3044,'07 Mode Capacity'!$C$6:$C$17,0))</x:f>
        <x:v>0</x:v>
      </x:c>
      <x:c r="AN3044" s="18" t="n">
        <x:f>SUM(AJ3044:AM3044)</x:f>
        <x:v>296.57632292034947</x:v>
      </x:c>
      <x:c r="AO3044" s="17" t="n">
        <x:f>IF(N3044=0,1,AN3044/N3044)</x:f>
        <x:v>0.1220478695145471</x:v>
      </x:c>
      <x:c r="AP3044" s="11" t="str">
        <x:f>IF(AO3044&gt;='01 Controls'!$E$16,"PASS","FAIL")</x:f>
        <x:v>FAIL</x:v>
      </x:c>
      <x:c r="AQ3044" s="11" t="str">
        <x:v>UNQUANTIFIED</x:v>
      </x:c>
      <x:c r="AR3044" s="11" t="str">
        <x:v>Position-class planning record; serial item and receiver open</x:v>
      </x:c>
      <x:c r="AS3044" s="26"/>
      <x:c r="AT3044" s="26"/>
    </x:row>
    <x:row r="3045">
      <x:c r="C3045" s="11" t="str">
        <x:v>M4-I-GBG-ROL-30</x:v>
      </x:c>
      <x:c r="D3045" s="11" t="str">
        <x:v>M4</x:v>
      </x:c>
      <x:c r="E3045" s="11" t="str">
        <x:v>Tornado sequence</x:v>
      </x:c>
      <x:c r="F3045" s="11" t="str">
        <x:v>I-GBG</x:v>
      </x:c>
      <x:c r="G3045" s="11" t="str">
        <x:v>Grid bridge group</x:v>
      </x:c>
      <x:c r="H3045" s="11" t="str">
        <x:v>ROL-30</x:v>
      </x:c>
      <x:c r="I3045" s="19" t="n">
        <x:v>48</x:v>
      </x:c>
      <x:c r="J3045" s="21" t="n">
        <x:v>3</x:v>
      </x:c>
      <x:c r="K3045" s="18" t="n">
        <x:f>'05 Cargo Register'!K357</x:f>
        <x:v>540</x:v>
      </x:c>
      <x:c r="L3045" s="18" t="n">
        <x:f>'05 Cargo Register'!N357</x:f>
        <x:v>23</x:v>
      </x:c>
      <x:c r="M3045" s="18" t="n">
        <x:f>'05 Cargo Register'!O357</x:f>
        <x:v>1466.25</x:v>
      </x:c>
      <x:c r="N3045" s="18" t="n">
        <x:f>J3045*K3045</x:f>
        <x:v>1620</x:v>
      </x:c>
      <x:c r="O3045" s="18" t="n">
        <x:f>J3045*L3045</x:f>
        <x:v>69</x:v>
      </x:c>
      <x:c r="P3045" s="18" t="n">
        <x:f>J3045*M3045</x:f>
        <x:v>4398.75</x:v>
      </x:c>
      <x:c r="Q3045" s="22" t="n">
        <x:f>'01 Controls'!$E$28*'02 Cargo Classes'!$M$12</x:f>
        <x:v>0</x:v>
      </x:c>
      <x:c r="R3045" s="22" t="n">
        <x:f>'01 Controls'!$F$28*'02 Cargo Classes'!$N$12</x:f>
        <x:v>0</x:v>
      </x:c>
      <x:c r="S3045" s="22" t="n">
        <x:f>'01 Controls'!$G$28*'02 Cargo Classes'!$O$12</x:f>
        <x:v>1.4249999999999998</x:v>
      </x:c>
      <x:c r="T3045" s="22" t="n">
        <x:f>'01 Controls'!$H$28*'02 Cargo Classes'!$P$12</x:f>
        <x:v>0</x:v>
      </x:c>
      <x:c r="U3045" s="22" t="n">
        <x:f>SUM(Q3045:T3045)</x:f>
        <x:v>1.4249999999999998</x:v>
      </x:c>
      <x:c r="V3045" s="18" t="n">
        <x:f>IF(U3045=0,0,N3045*Q3045/U3045)</x:f>
        <x:v>0</x:v>
      </x:c>
      <x:c r="W3045" s="18" t="n">
        <x:f>IF(U3045=0,0,P3045*Q3045/U3045)</x:f>
        <x:v>0</x:v>
      </x:c>
      <x:c r="X3045" s="18" t="n">
        <x:f>MAX(V3045,W3045*'01 Controls'!$E$12)</x:f>
        <x:v>0</x:v>
      </x:c>
      <x:c r="Y3045" s="18" t="n">
        <x:f>IF(U3045=0,0,N3045*R3045/U3045)</x:f>
        <x:v>0</x:v>
      </x:c>
      <x:c r="Z3045" s="18" t="n">
        <x:f>IF(U3045=0,0,P3045*R3045/U3045)</x:f>
        <x:v>0</x:v>
      </x:c>
      <x:c r="AA3045" s="18" t="n">
        <x:f>MAX(Y3045,Z3045*'01 Controls'!$E$13)</x:f>
        <x:v>0</x:v>
      </x:c>
      <x:c r="AB3045" s="18" t="n">
        <x:f>IF(U3045=0,0,N3045*S3045/U3045)</x:f>
        <x:v>1619.9999999999998</x:v>
      </x:c>
      <x:c r="AC3045" s="18" t="n">
        <x:f>IF(U3045=0,0,P3045*S3045/U3045)</x:f>
        <x:v>4398.75</x:v>
      </x:c>
      <x:c r="AD3045" s="18" t="n">
        <x:f>MAX(AB3045,AC3045*'01 Controls'!$E$14)</x:f>
        <x:v>1619.9999999999998</x:v>
      </x:c>
      <x:c r="AE3045" s="18" t="n">
        <x:f>IF(U3045=0,0,N3045*T3045/U3045)</x:f>
        <x:v>0</x:v>
      </x:c>
      <x:c r="AF3045" s="18" t="n">
        <x:f>IF(U3045=0,0,P3045*T3045/U3045)</x:f>
        <x:v>0</x:v>
      </x:c>
      <x:c r="AG3045" s="18" t="n">
        <x:f>MAX(AE3045,AF3045*'01 Controls'!$E$15)</x:f>
        <x:v>0</x:v>
      </x:c>
      <x:c r="AH3045" s="18" t="n">
        <x:f>SUM(V3045,Y3045,AB3045,AE3045)</x:f>
        <x:v>1619.9999999999998</x:v>
      </x:c>
      <x:c r="AI3045" s="18" t="n">
        <x:f>N3045-AH3045</x:f>
        <x:v>2.2737367544323206e-13</x:v>
      </x:c>
      <x:c r="AJ3045" s="18" t="n">
        <x:f>V3045*INDEX('07 Mode Capacity'!$P$6:$P$17,MATCH("AIR-"&amp;I3045,'07 Mode Capacity'!$C$6:$C$17,0))</x:f>
        <x:v>0</x:v>
      </x:c>
      <x:c r="AK3045" s="18" t="n">
        <x:f>Y3045*INDEX('07 Mode Capacity'!$P$6:$P$17,MATCH("OCEAN-"&amp;I3045,'07 Mode Capacity'!$C$6:$C$17,0))</x:f>
        <x:v>0</x:v>
      </x:c>
      <x:c r="AL3045" s="18" t="n">
        <x:f>AB3045*INDEX('07 Mode Capacity'!$P$6:$P$17,MATCH("LAND-"&amp;I3045,'07 Mode Capacity'!$C$6:$C$17,0))</x:f>
        <x:v>197.71754861356627</x:v>
      </x:c>
      <x:c r="AM3045" s="18" t="n">
        <x:f>AE3045*INDEX('07 Mode Capacity'!$P$6:$P$17,MATCH("INLAND-"&amp;I3045,'07 Mode Capacity'!$C$6:$C$17,0))</x:f>
        <x:v>0</x:v>
      </x:c>
      <x:c r="AN3045" s="18" t="n">
        <x:f>SUM(AJ3045:AM3045)</x:f>
        <x:v>197.71754861356627</x:v>
      </x:c>
      <x:c r="AO3045" s="17" t="n">
        <x:f>IF(N3045=0,1,AN3045/N3045)</x:f>
        <x:v>0.12204786951454707</x:v>
      </x:c>
      <x:c r="AP3045" s="11" t="str">
        <x:f>IF(AO3045&gt;='01 Controls'!$E$16,"PASS","FAIL")</x:f>
        <x:v>FAIL</x:v>
      </x:c>
      <x:c r="AQ3045" s="11" t="str">
        <x:v>UNQUANTIFIED</x:v>
      </x:c>
      <x:c r="AR3045" s="11" t="str">
        <x:v>Position-class planning record; serial item and receiver open</x:v>
      </x:c>
      <x:c r="AS3045" s="26"/>
      <x:c r="AT3045" s="26"/>
    </x:row>
    <x:row r="3046">
      <x:c r="C3046" s="11" t="str">
        <x:v>M4-I-GBG-LIN-18</x:v>
      </x:c>
      <x:c r="D3046" s="11" t="str">
        <x:v>M4</x:v>
      </x:c>
      <x:c r="E3046" s="11" t="str">
        <x:v>Tornado sequence</x:v>
      </x:c>
      <x:c r="F3046" s="11" t="str">
        <x:v>I-GBG</x:v>
      </x:c>
      <x:c r="G3046" s="11" t="str">
        <x:v>Grid bridge group</x:v>
      </x:c>
      <x:c r="H3046" s="11" t="str">
        <x:v>LIN-18</x:v>
      </x:c>
      <x:c r="I3046" s="19" t="n">
        <x:v>72</x:v>
      </x:c>
      <x:c r="J3046" s="21" t="n">
        <x:v>3</x:v>
      </x:c>
      <x:c r="K3046" s="18" t="n">
        <x:f>'05 Cargo Register'!K358</x:f>
        <x:v>450</x:v>
      </x:c>
      <x:c r="L3046" s="18" t="n">
        <x:f>'05 Cargo Register'!N358</x:f>
        <x:v>32</x:v>
      </x:c>
      <x:c r="M3046" s="18" t="n">
        <x:f>'05 Cargo Register'!O358</x:f>
        <x:v>1408</x:v>
      </x:c>
      <x:c r="N3046" s="18" t="n">
        <x:f>J3046*K3046</x:f>
        <x:v>1350</x:v>
      </x:c>
      <x:c r="O3046" s="18" t="n">
        <x:f>J3046*L3046</x:f>
        <x:v>96</x:v>
      </x:c>
      <x:c r="P3046" s="18" t="n">
        <x:f>J3046*M3046</x:f>
        <x:v>4224</x:v>
      </x:c>
      <x:c r="Q3046" s="22" t="n">
        <x:f>'01 Controls'!$E$28*'02 Cargo Classes'!$M$13</x:f>
        <x:v>0</x:v>
      </x:c>
      <x:c r="R3046" s="22" t="n">
        <x:f>'01 Controls'!$F$28*'02 Cargo Classes'!$N$13</x:f>
        <x:v>0</x:v>
      </x:c>
      <x:c r="S3046" s="22" t="n">
        <x:f>'01 Controls'!$G$28*'02 Cargo Classes'!$O$13</x:f>
        <x:v>0.95</x:v>
      </x:c>
      <x:c r="T3046" s="22" t="n">
        <x:f>'01 Controls'!$H$28*'02 Cargo Classes'!$P$13</x:f>
        <x:v>0</x:v>
      </x:c>
      <x:c r="U3046" s="22" t="n">
        <x:f>SUM(Q3046:T3046)</x:f>
        <x:v>0.95</x:v>
      </x:c>
      <x:c r="V3046" s="18" t="n">
        <x:f>IF(U3046=0,0,N3046*Q3046/U3046)</x:f>
        <x:v>0</x:v>
      </x:c>
      <x:c r="W3046" s="18" t="n">
        <x:f>IF(U3046=0,0,P3046*Q3046/U3046)</x:f>
        <x:v>0</x:v>
      </x:c>
      <x:c r="X3046" s="18" t="n">
        <x:f>MAX(V3046,W3046*'01 Controls'!$E$12)</x:f>
        <x:v>0</x:v>
      </x:c>
      <x:c r="Y3046" s="18" t="n">
        <x:f>IF(U3046=0,0,N3046*R3046/U3046)</x:f>
        <x:v>0</x:v>
      </x:c>
      <x:c r="Z3046" s="18" t="n">
        <x:f>IF(U3046=0,0,P3046*R3046/U3046)</x:f>
        <x:v>0</x:v>
      </x:c>
      <x:c r="AA3046" s="18" t="n">
        <x:f>MAX(Y3046,Z3046*'01 Controls'!$E$13)</x:f>
        <x:v>0</x:v>
      </x:c>
      <x:c r="AB3046" s="18" t="n">
        <x:f>IF(U3046=0,0,N3046*S3046/U3046)</x:f>
        <x:v>1350</x:v>
      </x:c>
      <x:c r="AC3046" s="18" t="n">
        <x:f>IF(U3046=0,0,P3046*S3046/U3046)</x:f>
        <x:v>4224</x:v>
      </x:c>
      <x:c r="AD3046" s="18" t="n">
        <x:f>MAX(AB3046,AC3046*'01 Controls'!$E$14)</x:f>
        <x:v>1350</x:v>
      </x:c>
      <x:c r="AE3046" s="18" t="n">
        <x:f>IF(U3046=0,0,N3046*T3046/U3046)</x:f>
        <x:v>0</x:v>
      </x:c>
      <x:c r="AF3046" s="18" t="n">
        <x:f>IF(U3046=0,0,P3046*T3046/U3046)</x:f>
        <x:v>0</x:v>
      </x:c>
      <x:c r="AG3046" s="18" t="n">
        <x:f>MAX(AE3046,AF3046*'01 Controls'!$E$15)</x:f>
        <x:v>0</x:v>
      </x:c>
      <x:c r="AH3046" s="18" t="n">
        <x:f>SUM(V3046,Y3046,AB3046,AE3046)</x:f>
        <x:v>1350</x:v>
      </x:c>
      <x:c r="AI3046" s="18" t="n">
        <x:f>N3046-AH3046</x:f>
        <x:v>0</x:v>
      </x:c>
      <x:c r="AJ3046" s="18" t="n">
        <x:f>V3046*INDEX('07 Mode Capacity'!$P$6:$P$17,MATCH("AIR-"&amp;I3046,'07 Mode Capacity'!$C$6:$C$17,0))</x:f>
        <x:v>0</x:v>
      </x:c>
      <x:c r="AK3046" s="18" t="n">
        <x:f>Y3046*INDEX('07 Mode Capacity'!$P$6:$P$17,MATCH("OCEAN-"&amp;I3046,'07 Mode Capacity'!$C$6:$C$17,0))</x:f>
        <x:v>0</x:v>
      </x:c>
      <x:c r="AL3046" s="18" t="n">
        <x:f>AB3046*INDEX('07 Mode Capacity'!$P$6:$P$17,MATCH("LAND-"&amp;I3046,'07 Mode Capacity'!$C$6:$C$17,0))</x:f>
        <x:v>965.2638034532253</x:v>
      </x:c>
      <x:c r="AM3046" s="18" t="n">
        <x:f>AE3046*INDEX('07 Mode Capacity'!$P$6:$P$17,MATCH("INLAND-"&amp;I3046,'07 Mode Capacity'!$C$6:$C$17,0))</x:f>
        <x:v>0</x:v>
      </x:c>
      <x:c r="AN3046" s="18" t="n">
        <x:f>SUM(AJ3046:AM3046)</x:f>
        <x:v>965.2638034532253</x:v>
      </x:c>
      <x:c r="AO3046" s="17" t="n">
        <x:f>IF(N3046=0,1,AN3046/N3046)</x:f>
        <x:v>0.7150102247801668</x:v>
      </x:c>
      <x:c r="AP3046" s="11" t="str">
        <x:f>IF(AO3046&gt;='01 Controls'!$E$16,"PASS","FAIL")</x:f>
        <x:v>FAIL</x:v>
      </x:c>
      <x:c r="AQ3046" s="11" t="str">
        <x:v>UNQUANTIFIED</x:v>
      </x:c>
      <x:c r="AR3046" s="11" t="str">
        <x:v>Position-class planning record; serial item and receiver open</x:v>
      </x:c>
      <x:c r="AS3046" s="26"/>
      <x:c r="AT3046" s="26"/>
    </x:row>
    <x:row r="3047">
      <x:c r="C3047" s="11" t="str">
        <x:v>M4-I-GBG-BLK-08</x:v>
      </x:c>
      <x:c r="D3047" s="11" t="str">
        <x:v>M4</x:v>
      </x:c>
      <x:c r="E3047" s="11" t="str">
        <x:v>Tornado sequence</x:v>
      </x:c>
      <x:c r="F3047" s="11" t="str">
        <x:v>I-GBG</x:v>
      </x:c>
      <x:c r="G3047" s="11" t="str">
        <x:v>Grid bridge group</x:v>
      </x:c>
      <x:c r="H3047" s="11" t="str">
        <x:v>BLK-08</x:v>
      </x:c>
      <x:c r="I3047" s="19" t="n">
        <x:v>48</x:v>
      </x:c>
      <x:c r="J3047" s="21" t="n">
        <x:v>3</x:v>
      </x:c>
      <x:c r="K3047" s="18" t="n">
        <x:f>'05 Cargo Register'!K359</x:f>
        <x:v>135</x:v>
      </x:c>
      <x:c r="L3047" s="18" t="n">
        <x:f>'05 Cargo Register'!N359</x:f>
        <x:v>22</x:v>
      </x:c>
      <x:c r="M3047" s="18" t="n">
        <x:f>'05 Cargo Register'!O359</x:f>
        <x:v>1122</x:v>
      </x:c>
      <x:c r="N3047" s="18" t="n">
        <x:f>J3047*K3047</x:f>
        <x:v>405</x:v>
      </x:c>
      <x:c r="O3047" s="18" t="n">
        <x:f>J3047*L3047</x:f>
        <x:v>66</x:v>
      </x:c>
      <x:c r="P3047" s="18" t="n">
        <x:f>J3047*M3047</x:f>
        <x:v>3366</x:v>
      </x:c>
      <x:c r="Q3047" s="22" t="n">
        <x:f>'01 Controls'!$E$28*'02 Cargo Classes'!$M$14</x:f>
        <x:v>0.05</x:v>
      </x:c>
      <x:c r="R3047" s="22" t="n">
        <x:f>'01 Controls'!$F$28*'02 Cargo Classes'!$N$14</x:f>
        <x:v>0</x:v>
      </x:c>
      <x:c r="S3047" s="22" t="n">
        <x:f>'01 Controls'!$G$28*'02 Cargo Classes'!$O$14</x:f>
        <x:v>0.95</x:v>
      </x:c>
      <x:c r="T3047" s="22" t="n">
        <x:f>'01 Controls'!$H$28*'02 Cargo Classes'!$P$14</x:f>
        <x:v>0</x:v>
      </x:c>
      <x:c r="U3047" s="22" t="n">
        <x:f>SUM(Q3047:T3047)</x:f>
        <x:v>1</x:v>
      </x:c>
      <x:c r="V3047" s="18" t="n">
        <x:f>IF(U3047=0,0,N3047*Q3047/U3047)</x:f>
        <x:v>20.25</x:v>
      </x:c>
      <x:c r="W3047" s="18" t="n">
        <x:f>IF(U3047=0,0,P3047*Q3047/U3047)</x:f>
        <x:v>168.3</x:v>
      </x:c>
      <x:c r="X3047" s="18" t="n">
        <x:f>MAX(V3047,W3047*'01 Controls'!$E$12)</x:f>
        <x:v>42.075</x:v>
      </x:c>
      <x:c r="Y3047" s="18" t="n">
        <x:f>IF(U3047=0,0,N3047*R3047/U3047)</x:f>
        <x:v>0</x:v>
      </x:c>
      <x:c r="Z3047" s="18" t="n">
        <x:f>IF(U3047=0,0,P3047*R3047/U3047)</x:f>
        <x:v>0</x:v>
      </x:c>
      <x:c r="AA3047" s="18" t="n">
        <x:f>MAX(Y3047,Z3047*'01 Controls'!$E$13)</x:f>
        <x:v>0</x:v>
      </x:c>
      <x:c r="AB3047" s="18" t="n">
        <x:f>IF(U3047=0,0,N3047*S3047/U3047)</x:f>
        <x:v>384.75</x:v>
      </x:c>
      <x:c r="AC3047" s="18" t="n">
        <x:f>IF(U3047=0,0,P3047*S3047/U3047)</x:f>
        <x:v>3197.7</x:v>
      </x:c>
      <x:c r="AD3047" s="18" t="n">
        <x:f>MAX(AB3047,AC3047*'01 Controls'!$E$14)</x:f>
        <x:v>639.54</x:v>
      </x:c>
      <x:c r="AE3047" s="18" t="n">
        <x:f>IF(U3047=0,0,N3047*T3047/U3047)</x:f>
        <x:v>0</x:v>
      </x:c>
      <x:c r="AF3047" s="18" t="n">
        <x:f>IF(U3047=0,0,P3047*T3047/U3047)</x:f>
        <x:v>0</x:v>
      </x:c>
      <x:c r="AG3047" s="18" t="n">
        <x:f>MAX(AE3047,AF3047*'01 Controls'!$E$15)</x:f>
        <x:v>0</x:v>
      </x:c>
      <x:c r="AH3047" s="18" t="n">
        <x:f>SUM(V3047,Y3047,AB3047,AE3047)</x:f>
        <x:v>405</x:v>
      </x:c>
      <x:c r="AI3047" s="18" t="n">
        <x:f>N3047-AH3047</x:f>
        <x:v>0</x:v>
      </x:c>
      <x:c r="AJ3047" s="18" t="n">
        <x:f>V3047*INDEX('07 Mode Capacity'!$P$6:$P$17,MATCH("AIR-"&amp;I3047,'07 Mode Capacity'!$C$6:$C$17,0))</x:f>
        <x:v>5.676797080358176</x:v>
      </x:c>
      <x:c r="AK3047" s="18" t="n">
        <x:f>Y3047*INDEX('07 Mode Capacity'!$P$6:$P$17,MATCH("OCEAN-"&amp;I3047,'07 Mode Capacity'!$C$6:$C$17,0))</x:f>
        <x:v>0</x:v>
      </x:c>
      <x:c r="AL3047" s="18" t="n">
        <x:f>AB3047*INDEX('07 Mode Capacity'!$P$6:$P$17,MATCH("LAND-"&amp;I3047,'07 Mode Capacity'!$C$6:$C$17,0))</x:f>
        <x:v>46.957917795722</x:v>
      </x:c>
      <x:c r="AM3047" s="18" t="n">
        <x:f>AE3047*INDEX('07 Mode Capacity'!$P$6:$P$17,MATCH("INLAND-"&amp;I3047,'07 Mode Capacity'!$C$6:$C$17,0))</x:f>
        <x:v>0</x:v>
      </x:c>
      <x:c r="AN3047" s="18" t="n">
        <x:f>SUM(AJ3047:AM3047)</x:f>
        <x:v>52.634714876080174</x:v>
      </x:c>
      <x:c r="AO3047" s="17" t="n">
        <x:f>IF(N3047=0,1,AN3047/N3047)</x:f>
        <x:v>0.1299622589532844</x:v>
      </x:c>
      <x:c r="AP3047" s="11" t="str">
        <x:f>IF(AO3047&gt;='01 Controls'!$E$16,"PASS","FAIL")</x:f>
        <x:v>FAIL</x:v>
      </x:c>
      <x:c r="AQ3047" s="11" t="str">
        <x:v>UNQUANTIFIED</x:v>
      </x:c>
      <x:c r="AR3047" s="11" t="str">
        <x:v>Position-class planning record; serial item and receiver open</x:v>
      </x:c>
      <x:c r="AS3047" s="26"/>
      <x:c r="AT3047" s="26"/>
    </x:row>
    <x:row r="3048">
      <x:c r="C3048" s="11" t="str">
        <x:v>M4-I-GBG-OOG-80</x:v>
      </x:c>
      <x:c r="D3048" s="11" t="str">
        <x:v>M4</x:v>
      </x:c>
      <x:c r="E3048" s="11" t="str">
        <x:v>Tornado sequence</x:v>
      </x:c>
      <x:c r="F3048" s="11" t="str">
        <x:v>I-GBG</x:v>
      </x:c>
      <x:c r="G3048" s="11" t="str">
        <x:v>Grid bridge group</x:v>
      </x:c>
      <x:c r="H3048" s="11" t="str">
        <x:v>OOG-80</x:v>
      </x:c>
      <x:c r="I3048" s="19" t="n">
        <x:v>72</x:v>
      </x:c>
      <x:c r="J3048" s="21" t="n">
        <x:v>3</x:v>
      </x:c>
      <x:c r="K3048" s="18" t="n">
        <x:f>'05 Cargo Register'!K360</x:f>
        <x:v>540</x:v>
      </x:c>
      <x:c r="L3048" s="18" t="n">
        <x:f>'05 Cargo Register'!N360</x:f>
        <x:v>9</x:v>
      </x:c>
      <x:c r="M3048" s="18" t="n">
        <x:f>'05 Cargo Register'!O360</x:f>
        <x:v>1584</x:v>
      </x:c>
      <x:c r="N3048" s="18" t="n">
        <x:f>J3048*K3048</x:f>
        <x:v>1620</x:v>
      </x:c>
      <x:c r="O3048" s="18" t="n">
        <x:f>J3048*L3048</x:f>
        <x:v>27</x:v>
      </x:c>
      <x:c r="P3048" s="18" t="n">
        <x:f>J3048*M3048</x:f>
        <x:v>4752</x:v>
      </x:c>
      <x:c r="Q3048" s="22" t="n">
        <x:f>'01 Controls'!$E$28*'02 Cargo Classes'!$M$15</x:f>
        <x:v>0</x:v>
      </x:c>
      <x:c r="R3048" s="22" t="n">
        <x:f>'01 Controls'!$F$28*'02 Cargo Classes'!$N$15</x:f>
        <x:v>0</x:v>
      </x:c>
      <x:c r="S3048" s="22" t="n">
        <x:f>'01 Controls'!$G$28*'02 Cargo Classes'!$O$15</x:f>
        <x:v>0.57</x:v>
      </x:c>
      <x:c r="T3048" s="22" t="n">
        <x:f>'01 Controls'!$H$28*'02 Cargo Classes'!$P$15</x:f>
        <x:v>0</x:v>
      </x:c>
      <x:c r="U3048" s="22" t="n">
        <x:f>SUM(Q3048:T3048)</x:f>
        <x:v>0.57</x:v>
      </x:c>
      <x:c r="V3048" s="18" t="n">
        <x:f>IF(U3048=0,0,N3048*Q3048/U3048)</x:f>
        <x:v>0</x:v>
      </x:c>
      <x:c r="W3048" s="18" t="n">
        <x:f>IF(U3048=0,0,P3048*Q3048/U3048)</x:f>
        <x:v>0</x:v>
      </x:c>
      <x:c r="X3048" s="18" t="n">
        <x:f>MAX(V3048,W3048*'01 Controls'!$E$12)</x:f>
        <x:v>0</x:v>
      </x:c>
      <x:c r="Y3048" s="18" t="n">
        <x:f>IF(U3048=0,0,N3048*R3048/U3048)</x:f>
        <x:v>0</x:v>
      </x:c>
      <x:c r="Z3048" s="18" t="n">
        <x:f>IF(U3048=0,0,P3048*R3048/U3048)</x:f>
        <x:v>0</x:v>
      </x:c>
      <x:c r="AA3048" s="18" t="n">
        <x:f>MAX(Y3048,Z3048*'01 Controls'!$E$13)</x:f>
        <x:v>0</x:v>
      </x:c>
      <x:c r="AB3048" s="18" t="n">
        <x:f>IF(U3048=0,0,N3048*S3048/U3048)</x:f>
        <x:v>1620</x:v>
      </x:c>
      <x:c r="AC3048" s="18" t="n">
        <x:f>IF(U3048=0,0,P3048*S3048/U3048)</x:f>
        <x:v>4752</x:v>
      </x:c>
      <x:c r="AD3048" s="18" t="n">
        <x:f>MAX(AB3048,AC3048*'01 Controls'!$E$14)</x:f>
        <x:v>1620</x:v>
      </x:c>
      <x:c r="AE3048" s="18" t="n">
        <x:f>IF(U3048=0,0,N3048*T3048/U3048)</x:f>
        <x:v>0</x:v>
      </x:c>
      <x:c r="AF3048" s="18" t="n">
        <x:f>IF(U3048=0,0,P3048*T3048/U3048)</x:f>
        <x:v>0</x:v>
      </x:c>
      <x:c r="AG3048" s="18" t="n">
        <x:f>MAX(AE3048,AF3048*'01 Controls'!$E$15)</x:f>
        <x:v>0</x:v>
      </x:c>
      <x:c r="AH3048" s="18" t="n">
        <x:f>SUM(V3048,Y3048,AB3048,AE3048)</x:f>
        <x:v>1620</x:v>
      </x:c>
      <x:c r="AI3048" s="18" t="n">
        <x:f>N3048-AH3048</x:f>
        <x:v>0</x:v>
      </x:c>
      <x:c r="AJ3048" s="18" t="n">
        <x:f>V3048*INDEX('07 Mode Capacity'!$P$6:$P$17,MATCH("AIR-"&amp;I3048,'07 Mode Capacity'!$C$6:$C$17,0))</x:f>
        <x:v>0</x:v>
      </x:c>
      <x:c r="AK3048" s="18" t="n">
        <x:f>Y3048*INDEX('07 Mode Capacity'!$P$6:$P$17,MATCH("OCEAN-"&amp;I3048,'07 Mode Capacity'!$C$6:$C$17,0))</x:f>
        <x:v>0</x:v>
      </x:c>
      <x:c r="AL3048" s="18" t="n">
        <x:f>AB3048*INDEX('07 Mode Capacity'!$P$6:$P$17,MATCH("LAND-"&amp;I3048,'07 Mode Capacity'!$C$6:$C$17,0))</x:f>
        <x:v>1158.3165641438702</x:v>
      </x:c>
      <x:c r="AM3048" s="18" t="n">
        <x:f>AE3048*INDEX('07 Mode Capacity'!$P$6:$P$17,MATCH("INLAND-"&amp;I3048,'07 Mode Capacity'!$C$6:$C$17,0))</x:f>
        <x:v>0</x:v>
      </x:c>
      <x:c r="AN3048" s="18" t="n">
        <x:f>SUM(AJ3048:AM3048)</x:f>
        <x:v>1158.3165641438702</x:v>
      </x:c>
      <x:c r="AO3048" s="17" t="n">
        <x:f>IF(N3048=0,1,AN3048/N3048)</x:f>
        <x:v>0.7150102247801668</x:v>
      </x:c>
      <x:c r="AP3048" s="11" t="str">
        <x:f>IF(AO3048&gt;='01 Controls'!$E$16,"PASS","FAIL")</x:f>
        <x:v>FAIL</x:v>
      </x:c>
      <x:c r="AQ3048" s="11" t="str">
        <x:v>UNQUANTIFIED</x:v>
      </x:c>
      <x:c r="AR3048" s="11" t="str">
        <x:v>Position-class planning record; serial item and receiver open</x:v>
      </x:c>
      <x:c r="AS3048" s="26"/>
      <x:c r="AT3048" s="26"/>
    </x:row>
    <x:row r="3049">
      <x:c r="C3049" s="11" t="str">
        <x:v>M4-H-THC-APL-45</x:v>
      </x:c>
      <x:c r="D3049" s="11" t="str">
        <x:v>M4</x:v>
      </x:c>
      <x:c r="E3049" s="11" t="str">
        <x:v>Tornado sequence</x:v>
      </x:c>
      <x:c r="F3049" s="11" t="str">
        <x:v>H-THC</x:v>
      </x:c>
      <x:c r="G3049" s="11" t="str">
        <x:v>Theater hospital command</x:v>
      </x:c>
      <x:c r="H3049" s="11" t="str">
        <x:v>APL-45</x:v>
      </x:c>
      <x:c r="I3049" s="19" t="n">
        <x:v>24</x:v>
      </x:c>
      <x:c r="J3049" s="21" t="n">
        <x:v>3</x:v>
      </x:c>
      <x:c r="K3049" s="18" t="n">
        <x:f>'05 Cargo Register'!K361</x:f>
        <x:v>330.75</x:v>
      </x:c>
      <x:c r="L3049" s="18" t="n">
        <x:f>'05 Cargo Register'!N361</x:f>
        <x:v>87</x:v>
      </x:c>
      <x:c r="M3049" s="18" t="n">
        <x:f>'05 Cargo Register'!O361</x:f>
        <x:v>652.5</x:v>
      </x:c>
      <x:c r="N3049" s="18" t="n">
        <x:f>J3049*K3049</x:f>
        <x:v>992.25</x:v>
      </x:c>
      <x:c r="O3049" s="18" t="n">
        <x:f>J3049*L3049</x:f>
        <x:v>261</x:v>
      </x:c>
      <x:c r="P3049" s="18" t="n">
        <x:f>J3049*M3049</x:f>
        <x:v>1957.5</x:v>
      </x:c>
      <x:c r="Q3049" s="22" t="n">
        <x:f>'01 Controls'!$E$28*'02 Cargo Classes'!$M$6</x:f>
        <x:v>0.15000000000000002</x:v>
      </x:c>
      <x:c r="R3049" s="22" t="n">
        <x:f>'01 Controls'!$F$28*'02 Cargo Classes'!$N$6</x:f>
        <x:v>0</x:v>
      </x:c>
      <x:c r="S3049" s="22" t="n">
        <x:f>'01 Controls'!$G$28*'02 Cargo Classes'!$O$6</x:f>
        <x:v>0.95</x:v>
      </x:c>
      <x:c r="T3049" s="22" t="n">
        <x:f>'01 Controls'!$H$28*'02 Cargo Classes'!$P$6</x:f>
        <x:v>0</x:v>
      </x:c>
      <x:c r="U3049" s="22" t="n">
        <x:f>SUM(Q3049:T3049)</x:f>
        <x:v>1.1</x:v>
      </x:c>
      <x:c r="V3049" s="18" t="n">
        <x:f>IF(U3049=0,0,N3049*Q3049/U3049)</x:f>
        <x:v>135.30681818181822</x:v>
      </x:c>
      <x:c r="W3049" s="18" t="n">
        <x:f>IF(U3049=0,0,P3049*Q3049/U3049)</x:f>
        <x:v>266.9318181818182</x:v>
      </x:c>
      <x:c r="X3049" s="18" t="n">
        <x:f>MAX(V3049,W3049*'01 Controls'!$E$12)</x:f>
        <x:v>135.30681818181822</x:v>
      </x:c>
      <x:c r="Y3049" s="18" t="n">
        <x:f>IF(U3049=0,0,N3049*R3049/U3049)</x:f>
        <x:v>0</x:v>
      </x:c>
      <x:c r="Z3049" s="18" t="n">
        <x:f>IF(U3049=0,0,P3049*R3049/U3049)</x:f>
        <x:v>0</x:v>
      </x:c>
      <x:c r="AA3049" s="18" t="n">
        <x:f>MAX(Y3049,Z3049*'01 Controls'!$E$13)</x:f>
        <x:v>0</x:v>
      </x:c>
      <x:c r="AB3049" s="18" t="n">
        <x:f>IF(U3049=0,0,N3049*S3049/U3049)</x:f>
        <x:v>856.9431818181816</x:v>
      </x:c>
      <x:c r="AC3049" s="18" t="n">
        <x:f>IF(U3049=0,0,P3049*S3049/U3049)</x:f>
        <x:v>1690.5681818181818</x:v>
      </x:c>
      <x:c r="AD3049" s="18" t="n">
        <x:f>MAX(AB3049,AC3049*'01 Controls'!$E$14)</x:f>
        <x:v>856.9431818181816</x:v>
      </x:c>
      <x:c r="AE3049" s="18" t="n">
        <x:f>IF(U3049=0,0,N3049*T3049/U3049)</x:f>
        <x:v>0</x:v>
      </x:c>
      <x:c r="AF3049" s="18" t="n">
        <x:f>IF(U3049=0,0,P3049*T3049/U3049)</x:f>
        <x:v>0</x:v>
      </x:c>
      <x:c r="AG3049" s="18" t="n">
        <x:f>MAX(AE3049,AF3049*'01 Controls'!$E$15)</x:f>
        <x:v>0</x:v>
      </x:c>
      <x:c r="AH3049" s="18" t="n">
        <x:f>SUM(V3049,Y3049,AB3049,AE3049)</x:f>
        <x:v>992.2499999999999</x:v>
      </x:c>
      <x:c r="AI3049" s="18" t="n">
        <x:f>N3049-AH3049</x:f>
        <x:v>1.1368683772161603e-13</x:v>
      </x:c>
      <x:c r="AJ3049" s="18" t="n">
        <x:f>V3049*INDEX('07 Mode Capacity'!$P$6:$P$17,MATCH("AIR-"&amp;I3049,'07 Mode Capacity'!$C$6:$C$17,0))</x:f>
        <x:v>27.455656883607045</x:v>
      </x:c>
      <x:c r="AK3049" s="18" t="n">
        <x:f>Y3049*INDEX('07 Mode Capacity'!$P$6:$P$17,MATCH("OCEAN-"&amp;I3049,'07 Mode Capacity'!$C$6:$C$17,0))</x:f>
        <x:v>0</x:v>
      </x:c>
      <x:c r="AL3049" s="18" t="n">
        <x:f>AB3049*INDEX('07 Mode Capacity'!$P$6:$P$17,MATCH("LAND-"&amp;I3049,'07 Mode Capacity'!$C$6:$C$17,0))</x:f>
        <x:v>327.78155907479584</x:v>
      </x:c>
      <x:c r="AM3049" s="18" t="n">
        <x:f>AE3049*INDEX('07 Mode Capacity'!$P$6:$P$17,MATCH("INLAND-"&amp;I3049,'07 Mode Capacity'!$C$6:$C$17,0))</x:f>
        <x:v>0</x:v>
      </x:c>
      <x:c r="AN3049" s="18" t="n">
        <x:f>SUM(AJ3049:AM3049)</x:f>
        <x:v>355.2372159584029</x:v>
      </x:c>
      <x:c r="AO3049" s="17" t="n">
        <x:f>IF(N3049=0,1,AN3049/N3049)</x:f>
        <x:v>0.35801180746626643</x:v>
      </x:c>
      <x:c r="AP3049" s="11" t="str">
        <x:f>IF(AO3049&gt;='01 Controls'!$E$16,"PASS","FAIL")</x:f>
        <x:v>FAIL</x:v>
      </x:c>
      <x:c r="AQ3049" s="11" t="str">
        <x:v>UNQUANTIFIED</x:v>
      </x:c>
      <x:c r="AR3049" s="11" t="str">
        <x:v>Position-class planning record; serial item and receiver open</x:v>
      </x:c>
      <x:c r="AS3049" s="26"/>
      <x:c r="AT3049" s="26"/>
    </x:row>
    <x:row r="3050">
      <x:c r="C3050" s="11" t="str">
        <x:v>M4-H-THC-ISO-18</x:v>
      </x:c>
      <x:c r="D3050" s="11" t="str">
        <x:v>M4</x:v>
      </x:c>
      <x:c r="E3050" s="11" t="str">
        <x:v>Tornado sequence</x:v>
      </x:c>
      <x:c r="F3050" s="11" t="str">
        <x:v>H-THC</x:v>
      </x:c>
      <x:c r="G3050" s="11" t="str">
        <x:v>Theater hospital command</x:v>
      </x:c>
      <x:c r="H3050" s="11" t="str">
        <x:v>ISO-18</x:v>
      </x:c>
      <x:c r="I3050" s="19" t="n">
        <x:v>48</x:v>
      </x:c>
      <x:c r="J3050" s="21" t="n">
        <x:v>3</x:v>
      </x:c>
      <x:c r="K3050" s="18" t="n">
        <x:f>'05 Cargo Register'!K362</x:f>
        <x:v>385.875</x:v>
      </x:c>
      <x:c r="L3050" s="18" t="n">
        <x:f>'05 Cargo Register'!N362</x:f>
        <x:v>26</x:v>
      </x:c>
      <x:c r="M3050" s="18" t="n">
        <x:f>'05 Cargo Register'!O362</x:f>
        <x:v>686.4000000000001</x:v>
      </x:c>
      <x:c r="N3050" s="18" t="n">
        <x:f>J3050*K3050</x:f>
        <x:v>1157.625</x:v>
      </x:c>
      <x:c r="O3050" s="18" t="n">
        <x:f>J3050*L3050</x:f>
        <x:v>78</x:v>
      </x:c>
      <x:c r="P3050" s="18" t="n">
        <x:f>J3050*M3050</x:f>
        <x:v>2059.2000000000003</x:v>
      </x:c>
      <x:c r="Q3050" s="22" t="n">
        <x:f>'01 Controls'!$E$28*'02 Cargo Classes'!$M$7</x:f>
        <x:v>0.010000000000000002</x:v>
      </x:c>
      <x:c r="R3050" s="22" t="n">
        <x:f>'01 Controls'!$F$28*'02 Cargo Classes'!$N$7</x:f>
        <x:v>0</x:v>
      </x:c>
      <x:c r="S3050" s="22" t="n">
        <x:f>'01 Controls'!$G$28*'02 Cargo Classes'!$O$7</x:f>
        <x:v>1.14</x:v>
      </x:c>
      <x:c r="T3050" s="22" t="n">
        <x:f>'01 Controls'!$H$28*'02 Cargo Classes'!$P$7</x:f>
        <x:v>0</x:v>
      </x:c>
      <x:c r="U3050" s="22" t="n">
        <x:f>SUM(Q3050:T3050)</x:f>
        <x:v>1.15</x:v>
      </x:c>
      <x:c r="V3050" s="18" t="n">
        <x:f>IF(U3050=0,0,N3050*Q3050/U3050)</x:f>
        <x:v>10.066304347826089</x:v>
      </x:c>
      <x:c r="W3050" s="18" t="n">
        <x:f>IF(U3050=0,0,P3050*Q3050/U3050)</x:f>
        <x:v>17.906086956521747</x:v>
      </x:c>
      <x:c r="X3050" s="18" t="n">
        <x:f>MAX(V3050,W3050*'01 Controls'!$E$12)</x:f>
        <x:v>10.066304347826089</x:v>
      </x:c>
      <x:c r="Y3050" s="18" t="n">
        <x:f>IF(U3050=0,0,N3050*R3050/U3050)</x:f>
        <x:v>0</x:v>
      </x:c>
      <x:c r="Z3050" s="18" t="n">
        <x:f>IF(U3050=0,0,P3050*R3050/U3050)</x:f>
        <x:v>0</x:v>
      </x:c>
      <x:c r="AA3050" s="18" t="n">
        <x:f>MAX(Y3050,Z3050*'01 Controls'!$E$13)</x:f>
        <x:v>0</x:v>
      </x:c>
      <x:c r="AB3050" s="18" t="n">
        <x:f>IF(U3050=0,0,N3050*S3050/U3050)</x:f>
        <x:v>1147.5586956521738</x:v>
      </x:c>
      <x:c r="AC3050" s="18" t="n">
        <x:f>IF(U3050=0,0,P3050*S3050/U3050)</x:f>
        <x:v>2041.2939130434786</x:v>
      </x:c>
      <x:c r="AD3050" s="18" t="n">
        <x:f>MAX(AB3050,AC3050*'01 Controls'!$E$14)</x:f>
        <x:v>1147.5586956521738</x:v>
      </x:c>
      <x:c r="AE3050" s="18" t="n">
        <x:f>IF(U3050=0,0,N3050*T3050/U3050)</x:f>
        <x:v>0</x:v>
      </x:c>
      <x:c r="AF3050" s="18" t="n">
        <x:f>IF(U3050=0,0,P3050*T3050/U3050)</x:f>
        <x:v>0</x:v>
      </x:c>
      <x:c r="AG3050" s="18" t="n">
        <x:f>MAX(AE3050,AF3050*'01 Controls'!$E$15)</x:f>
        <x:v>0</x:v>
      </x:c>
      <x:c r="AH3050" s="18" t="n">
        <x:f>SUM(V3050,Y3050,AB3050,AE3050)</x:f>
        <x:v>1157.625</x:v>
      </x:c>
      <x:c r="AI3050" s="18" t="n">
        <x:f>N3050-AH3050</x:f>
        <x:v>0</x:v>
      </x:c>
      <x:c r="AJ3050" s="18" t="n">
        <x:f>V3050*INDEX('07 Mode Capacity'!$P$6:$P$17,MATCH("AIR-"&amp;I3050,'07 Mode Capacity'!$C$6:$C$17,0))</x:f>
        <x:v>2.821944055888195</x:v>
      </x:c>
      <x:c r="AK3050" s="18" t="n">
        <x:f>Y3050*INDEX('07 Mode Capacity'!$P$6:$P$17,MATCH("OCEAN-"&amp;I3050,'07 Mode Capacity'!$C$6:$C$17,0))</x:f>
        <x:v>0</x:v>
      </x:c>
      <x:c r="AL3050" s="18" t="n">
        <x:f>AB3050*INDEX('07 Mode Capacity'!$P$6:$P$17,MATCH("LAND-"&amp;I3050,'07 Mode Capacity'!$C$6:$C$17,0))</x:f>
        <x:v>140.0570939472404</x:v>
      </x:c>
      <x:c r="AM3050" s="18" t="n">
        <x:f>AE3050*INDEX('07 Mode Capacity'!$P$6:$P$17,MATCH("INLAND-"&amp;I3050,'07 Mode Capacity'!$C$6:$C$17,0))</x:f>
        <x:v>0</x:v>
      </x:c>
      <x:c r="AN3050" s="18" t="n">
        <x:f>SUM(AJ3050:AM3050)</x:f>
        <x:v>142.87903800312858</x:v>
      </x:c>
      <x:c r="AO3050" s="17" t="n">
        <x:f>IF(N3050=0,1,AN3050/N3050)</x:f>
        <x:v>0.1234242850691101</x:v>
      </x:c>
      <x:c r="AP3050" s="11" t="str">
        <x:f>IF(AO3050&gt;='01 Controls'!$E$16,"PASS","FAIL")</x:f>
        <x:v>FAIL</x:v>
      </x:c>
      <x:c r="AQ3050" s="11" t="str">
        <x:v>UNQUANTIFIED</x:v>
      </x:c>
      <x:c r="AR3050" s="11" t="str">
        <x:v>Position-class planning record; serial item and receiver open</x:v>
      </x:c>
      <x:c r="AS3050" s="26"/>
      <x:c r="AT3050" s="26"/>
    </x:row>
    <x:row r="3051">
      <x:c r="C3051" s="11" t="str">
        <x:v>M4-H-THC-COL-12</x:v>
      </x:c>
      <x:c r="D3051" s="11" t="str">
        <x:v>M4</x:v>
      </x:c>
      <x:c r="E3051" s="11" t="str">
        <x:v>Tornado sequence</x:v>
      </x:c>
      <x:c r="F3051" s="11" t="str">
        <x:v>H-THC</x:v>
      </x:c>
      <x:c r="G3051" s="11" t="str">
        <x:v>Theater hospital command</x:v>
      </x:c>
      <x:c r="H3051" s="11" t="str">
        <x:v>COL-12</x:v>
      </x:c>
      <x:c r="I3051" s="19" t="n">
        <x:v>24</x:v>
      </x:c>
      <x:c r="J3051" s="21" t="n">
        <x:v>3</x:v>
      </x:c>
      <x:c r="K3051" s="18" t="n">
        <x:f>'05 Cargo Register'!K363</x:f>
        <x:v>330.75</x:v>
      </x:c>
      <x:c r="L3051" s="18" t="n">
        <x:f>'05 Cargo Register'!N363</x:f>
        <x:v>35</x:v>
      </x:c>
      <x:c r="M3051" s="18" t="n">
        <x:f>'05 Cargo Register'!O363</x:f>
        <x:v>924</x:v>
      </x:c>
      <x:c r="N3051" s="18" t="n">
        <x:f>J3051*K3051</x:f>
        <x:v>992.25</x:v>
      </x:c>
      <x:c r="O3051" s="18" t="n">
        <x:f>J3051*L3051</x:f>
        <x:v>105</x:v>
      </x:c>
      <x:c r="P3051" s="18" t="n">
        <x:f>J3051*M3051</x:f>
        <x:v>2772</x:v>
      </x:c>
      <x:c r="Q3051" s="22" t="n">
        <x:f>'01 Controls'!$E$28*'02 Cargo Classes'!$M$8</x:f>
        <x:v>0.1</x:v>
      </x:c>
      <x:c r="R3051" s="22" t="n">
        <x:f>'01 Controls'!$F$28*'02 Cargo Classes'!$N$8</x:f>
        <x:v>0</x:v>
      </x:c>
      <x:c r="S3051" s="22" t="n">
        <x:f>'01 Controls'!$G$28*'02 Cargo Classes'!$O$8</x:f>
        <x:v>1.14</x:v>
      </x:c>
      <x:c r="T3051" s="22" t="n">
        <x:f>'01 Controls'!$H$28*'02 Cargo Classes'!$P$8</x:f>
        <x:v>0</x:v>
      </x:c>
      <x:c r="U3051" s="22" t="n">
        <x:f>SUM(Q3051:T3051)</x:f>
        <x:v>1.24</x:v>
      </x:c>
      <x:c r="V3051" s="18" t="n">
        <x:f>IF(U3051=0,0,N3051*Q3051/U3051)</x:f>
        <x:v>80.02016129032259</x:v>
      </x:c>
      <x:c r="W3051" s="18" t="n">
        <x:f>IF(U3051=0,0,P3051*Q3051/U3051)</x:f>
        <x:v>223.54838709677418</x:v>
      </x:c>
      <x:c r="X3051" s="18" t="n">
        <x:f>MAX(V3051,W3051*'01 Controls'!$E$12)</x:f>
        <x:v>80.02016129032259</x:v>
      </x:c>
      <x:c r="Y3051" s="18" t="n">
        <x:f>IF(U3051=0,0,N3051*R3051/U3051)</x:f>
        <x:v>0</x:v>
      </x:c>
      <x:c r="Z3051" s="18" t="n">
        <x:f>IF(U3051=0,0,P3051*R3051/U3051)</x:f>
        <x:v>0</x:v>
      </x:c>
      <x:c r="AA3051" s="18" t="n">
        <x:f>MAX(Y3051,Z3051*'01 Controls'!$E$13)</x:f>
        <x:v>0</x:v>
      </x:c>
      <x:c r="AB3051" s="18" t="n">
        <x:f>IF(U3051=0,0,N3051*S3051/U3051)</x:f>
        <x:v>912.2298387096774</x:v>
      </x:c>
      <x:c r="AC3051" s="18" t="n">
        <x:f>IF(U3051=0,0,P3051*S3051/U3051)</x:f>
        <x:v>2548.451612903226</x:v>
      </x:c>
      <x:c r="AD3051" s="18" t="n">
        <x:f>MAX(AB3051,AC3051*'01 Controls'!$E$14)</x:f>
        <x:v>912.2298387096774</x:v>
      </x:c>
      <x:c r="AE3051" s="18" t="n">
        <x:f>IF(U3051=0,0,N3051*T3051/U3051)</x:f>
        <x:v>0</x:v>
      </x:c>
      <x:c r="AF3051" s="18" t="n">
        <x:f>IF(U3051=0,0,P3051*T3051/U3051)</x:f>
        <x:v>0</x:v>
      </x:c>
      <x:c r="AG3051" s="18" t="n">
        <x:f>MAX(AE3051,AF3051*'01 Controls'!$E$15)</x:f>
        <x:v>0</x:v>
      </x:c>
      <x:c r="AH3051" s="18" t="n">
        <x:f>SUM(V3051,Y3051,AB3051,AE3051)</x:f>
        <x:v>992.25</x:v>
      </x:c>
      <x:c r="AI3051" s="18" t="n">
        <x:f>N3051-AH3051</x:f>
        <x:v>0</x:v>
      </x:c>
      <x:c r="AJ3051" s="18" t="n">
        <x:f>V3051*INDEX('07 Mode Capacity'!$P$6:$P$17,MATCH("AIR-"&amp;I3051,'07 Mode Capacity'!$C$6:$C$17,0))</x:f>
        <x:v>16.237216436541797</x:v>
      </x:c>
      <x:c r="AK3051" s="18" t="n">
        <x:f>Y3051*INDEX('07 Mode Capacity'!$P$6:$P$17,MATCH("OCEAN-"&amp;I3051,'07 Mode Capacity'!$C$6:$C$17,0))</x:f>
        <x:v>0</x:v>
      </x:c>
      <x:c r="AL3051" s="18" t="n">
        <x:f>AB3051*INDEX('07 Mode Capacity'!$P$6:$P$17,MATCH("LAND-"&amp;I3051,'07 Mode Capacity'!$C$6:$C$17,0))</x:f>
        <x:v>348.9287564344602</x:v>
      </x:c>
      <x:c r="AM3051" s="18" t="n">
        <x:f>AE3051*INDEX('07 Mode Capacity'!$P$6:$P$17,MATCH("INLAND-"&amp;I3051,'07 Mode Capacity'!$C$6:$C$17,0))</x:f>
        <x:v>0</x:v>
      </x:c>
      <x:c r="AN3051" s="18" t="n">
        <x:f>SUM(AJ3051:AM3051)</x:f>
        <x:v>365.165972871002</x:v>
      </x:c>
      <x:c r="AO3051" s="17" t="n">
        <x:f>IF(N3051=0,1,AN3051/N3051)</x:f>
        <x:v>0.3680181132486793</x:v>
      </x:c>
      <x:c r="AP3051" s="11" t="str">
        <x:f>IF(AO3051&gt;='01 Controls'!$E$16,"PASS","FAIL")</x:f>
        <x:v>FAIL</x:v>
      </x:c>
      <x:c r="AQ3051" s="11" t="str">
        <x:v>UNQUANTIFIED</x:v>
      </x:c>
      <x:c r="AR3051" s="11" t="str">
        <x:v>Position-class planning record; serial item and receiver open</x:v>
      </x:c>
      <x:c r="AS3051" s="26"/>
      <x:c r="AT3051" s="26"/>
    </x:row>
    <x:row r="3052">
      <x:c r="C3052" s="11" t="str">
        <x:v>M4-H-THC-BAT-22</x:v>
      </x:c>
      <x:c r="D3052" s="11" t="str">
        <x:v>M4</x:v>
      </x:c>
      <x:c r="E3052" s="11" t="str">
        <x:v>Tornado sequence</x:v>
      </x:c>
      <x:c r="F3052" s="11" t="str">
        <x:v>H-THC</x:v>
      </x:c>
      <x:c r="G3052" s="11" t="str">
        <x:v>Theater hospital command</x:v>
      </x:c>
      <x:c r="H3052" s="11" t="str">
        <x:v>BAT-22</x:v>
      </x:c>
      <x:c r="I3052" s="19" t="n">
        <x:v>48</x:v>
      </x:c>
      <x:c r="J3052" s="21" t="n">
        <x:v>3</x:v>
      </x:c>
      <x:c r="K3052" s="18" t="n">
        <x:f>'05 Cargo Register'!K364</x:f>
        <x:v>147</x:v>
      </x:c>
      <x:c r="L3052" s="18" t="n">
        <x:f>'05 Cargo Register'!N364</x:f>
        <x:v>9</x:v>
      </x:c>
      <x:c r="M3052" s="18" t="n">
        <x:f>'05 Cargo Register'!O364</x:f>
        <x:v>237.60000000000002</x:v>
      </x:c>
      <x:c r="N3052" s="18" t="n">
        <x:f>J3052*K3052</x:f>
        <x:v>441</x:v>
      </x:c>
      <x:c r="O3052" s="18" t="n">
        <x:f>J3052*L3052</x:f>
        <x:v>27</x:v>
      </x:c>
      <x:c r="P3052" s="18" t="n">
        <x:f>J3052*M3052</x:f>
        <x:v>712.8000000000001</x:v>
      </x:c>
      <x:c r="Q3052" s="22" t="n">
        <x:f>'01 Controls'!$E$28*'02 Cargo Classes'!$M$9</x:f>
        <x:v>0</x:v>
      </x:c>
      <x:c r="R3052" s="22" t="n">
        <x:f>'01 Controls'!$F$28*'02 Cargo Classes'!$N$9</x:f>
        <x:v>0</x:v>
      </x:c>
      <x:c r="S3052" s="22" t="n">
        <x:f>'01 Controls'!$G$28*'02 Cargo Classes'!$O$9</x:f>
        <x:v>0.95</x:v>
      </x:c>
      <x:c r="T3052" s="22" t="n">
        <x:f>'01 Controls'!$H$28*'02 Cargo Classes'!$P$9</x:f>
        <x:v>0</x:v>
      </x:c>
      <x:c r="U3052" s="22" t="n">
        <x:f>SUM(Q3052:T3052)</x:f>
        <x:v>0.95</x:v>
      </x:c>
      <x:c r="V3052" s="18" t="n">
        <x:f>IF(U3052=0,0,N3052*Q3052/U3052)</x:f>
        <x:v>0</x:v>
      </x:c>
      <x:c r="W3052" s="18" t="n">
        <x:f>IF(U3052=0,0,P3052*Q3052/U3052)</x:f>
        <x:v>0</x:v>
      </x:c>
      <x:c r="X3052" s="18" t="n">
        <x:f>MAX(V3052,W3052*'01 Controls'!$E$12)</x:f>
        <x:v>0</x:v>
      </x:c>
      <x:c r="Y3052" s="18" t="n">
        <x:f>IF(U3052=0,0,N3052*R3052/U3052)</x:f>
        <x:v>0</x:v>
      </x:c>
      <x:c r="Z3052" s="18" t="n">
        <x:f>IF(U3052=0,0,P3052*R3052/U3052)</x:f>
        <x:v>0</x:v>
      </x:c>
      <x:c r="AA3052" s="18" t="n">
        <x:f>MAX(Y3052,Z3052*'01 Controls'!$E$13)</x:f>
        <x:v>0</x:v>
      </x:c>
      <x:c r="AB3052" s="18" t="n">
        <x:f>IF(U3052=0,0,N3052*S3052/U3052)</x:f>
        <x:v>441</x:v>
      </x:c>
      <x:c r="AC3052" s="18" t="n">
        <x:f>IF(U3052=0,0,P3052*S3052/U3052)</x:f>
        <x:v>712.8000000000001</x:v>
      </x:c>
      <x:c r="AD3052" s="18" t="n">
        <x:f>MAX(AB3052,AC3052*'01 Controls'!$E$14)</x:f>
        <x:v>441</x:v>
      </x:c>
      <x:c r="AE3052" s="18" t="n">
        <x:f>IF(U3052=0,0,N3052*T3052/U3052)</x:f>
        <x:v>0</x:v>
      </x:c>
      <x:c r="AF3052" s="18" t="n">
        <x:f>IF(U3052=0,0,P3052*T3052/U3052)</x:f>
        <x:v>0</x:v>
      </x:c>
      <x:c r="AG3052" s="18" t="n">
        <x:f>MAX(AE3052,AF3052*'01 Controls'!$E$15)</x:f>
        <x:v>0</x:v>
      </x:c>
      <x:c r="AH3052" s="18" t="n">
        <x:f>SUM(V3052,Y3052,AB3052,AE3052)</x:f>
        <x:v>441</x:v>
      </x:c>
      <x:c r="AI3052" s="18" t="n">
        <x:f>N3052-AH3052</x:f>
        <x:v>0</x:v>
      </x:c>
      <x:c r="AJ3052" s="18" t="n">
        <x:f>V3052*INDEX('07 Mode Capacity'!$P$6:$P$17,MATCH("AIR-"&amp;I3052,'07 Mode Capacity'!$C$6:$C$17,0))</x:f>
        <x:v>0</x:v>
      </x:c>
      <x:c r="AK3052" s="18" t="n">
        <x:f>Y3052*INDEX('07 Mode Capacity'!$P$6:$P$17,MATCH("OCEAN-"&amp;I3052,'07 Mode Capacity'!$C$6:$C$17,0))</x:f>
        <x:v>0</x:v>
      </x:c>
      <x:c r="AL3052" s="18" t="n">
        <x:f>AB3052*INDEX('07 Mode Capacity'!$P$6:$P$17,MATCH("LAND-"&amp;I3052,'07 Mode Capacity'!$C$6:$C$17,0))</x:f>
        <x:v>53.82311045591527</x:v>
      </x:c>
      <x:c r="AM3052" s="18" t="n">
        <x:f>AE3052*INDEX('07 Mode Capacity'!$P$6:$P$17,MATCH("INLAND-"&amp;I3052,'07 Mode Capacity'!$C$6:$C$17,0))</x:f>
        <x:v>0</x:v>
      </x:c>
      <x:c r="AN3052" s="18" t="n">
        <x:f>SUM(AJ3052:AM3052)</x:f>
        <x:v>53.82311045591527</x:v>
      </x:c>
      <x:c r="AO3052" s="17" t="n">
        <x:f>IF(N3052=0,1,AN3052/N3052)</x:f>
        <x:v>0.1220478695145471</x:v>
      </x:c>
      <x:c r="AP3052" s="11" t="str">
        <x:f>IF(AO3052&gt;='01 Controls'!$E$16,"PASS","FAIL")</x:f>
        <x:v>FAIL</x:v>
      </x:c>
      <x:c r="AQ3052" s="11" t="str">
        <x:v>UNQUANTIFIED</x:v>
      </x:c>
      <x:c r="AR3052" s="11" t="str">
        <x:v>Position-class planning record; serial item and receiver open</x:v>
      </x:c>
      <x:c r="AS3052" s="26"/>
      <x:c r="AT3052" s="26"/>
    </x:row>
    <x:row r="3053">
      <x:c r="C3053" s="11" t="str">
        <x:v>M4-H-THC-TNK-20</x:v>
      </x:c>
      <x:c r="D3053" s="11" t="str">
        <x:v>M4</x:v>
      </x:c>
      <x:c r="E3053" s="11" t="str">
        <x:v>Tornado sequence</x:v>
      </x:c>
      <x:c r="F3053" s="11" t="str">
        <x:v>H-THC</x:v>
      </x:c>
      <x:c r="G3053" s="11" t="str">
        <x:v>Theater hospital command</x:v>
      </x:c>
      <x:c r="H3053" s="11" t="str">
        <x:v>TNK-20</x:v>
      </x:c>
      <x:c r="I3053" s="19" t="n">
        <x:v>48</x:v>
      </x:c>
      <x:c r="J3053" s="21" t="n">
        <x:v>3</x:v>
      </x:c>
      <x:c r="K3053" s="18" t="n">
        <x:f>'05 Cargo Register'!K365</x:f>
        <x:v>110.25</x:v>
      </x:c>
      <x:c r="L3053" s="18" t="n">
        <x:f>'05 Cargo Register'!N365</x:f>
        <x:v>7</x:v>
      </x:c>
      <x:c r="M3053" s="18" t="n">
        <x:f>'05 Cargo Register'!O365</x:f>
        <x:v>148.75</x:v>
      </x:c>
      <x:c r="N3053" s="18" t="n">
        <x:f>J3053*K3053</x:f>
        <x:v>330.75</x:v>
      </x:c>
      <x:c r="O3053" s="18" t="n">
        <x:f>J3053*L3053</x:f>
        <x:v>21</x:v>
      </x:c>
      <x:c r="P3053" s="18" t="n">
        <x:f>J3053*M3053</x:f>
        <x:v>446.25</x:v>
      </x:c>
      <x:c r="Q3053" s="22" t="n">
        <x:f>'01 Controls'!$E$28*'02 Cargo Classes'!$M$10</x:f>
        <x:v>0</x:v>
      </x:c>
      <x:c r="R3053" s="22" t="n">
        <x:f>'01 Controls'!$F$28*'02 Cargo Classes'!$N$10</x:f>
        <x:v>0</x:v>
      </x:c>
      <x:c r="S3053" s="22" t="n">
        <x:f>'01 Controls'!$G$28*'02 Cargo Classes'!$O$10</x:f>
        <x:v>0.95</x:v>
      </x:c>
      <x:c r="T3053" s="22" t="n">
        <x:f>'01 Controls'!$H$28*'02 Cargo Classes'!$P$10</x:f>
        <x:v>0</x:v>
      </x:c>
      <x:c r="U3053" s="22" t="n">
        <x:f>SUM(Q3053:T3053)</x:f>
        <x:v>0.95</x:v>
      </x:c>
      <x:c r="V3053" s="18" t="n">
        <x:f>IF(U3053=0,0,N3053*Q3053/U3053)</x:f>
        <x:v>0</x:v>
      </x:c>
      <x:c r="W3053" s="18" t="n">
        <x:f>IF(U3053=0,0,P3053*Q3053/U3053)</x:f>
        <x:v>0</x:v>
      </x:c>
      <x:c r="X3053" s="18" t="n">
        <x:f>MAX(V3053,W3053*'01 Controls'!$E$12)</x:f>
        <x:v>0</x:v>
      </x:c>
      <x:c r="Y3053" s="18" t="n">
        <x:f>IF(U3053=0,0,N3053*R3053/U3053)</x:f>
        <x:v>0</x:v>
      </x:c>
      <x:c r="Z3053" s="18" t="n">
        <x:f>IF(U3053=0,0,P3053*R3053/U3053)</x:f>
        <x:v>0</x:v>
      </x:c>
      <x:c r="AA3053" s="18" t="n">
        <x:f>MAX(Y3053,Z3053*'01 Controls'!$E$13)</x:f>
        <x:v>0</x:v>
      </x:c>
      <x:c r="AB3053" s="18" t="n">
        <x:f>IF(U3053=0,0,N3053*S3053/U3053)</x:f>
        <x:v>330.75</x:v>
      </x:c>
      <x:c r="AC3053" s="18" t="n">
        <x:f>IF(U3053=0,0,P3053*S3053/U3053)</x:f>
        <x:v>446.25</x:v>
      </x:c>
      <x:c r="AD3053" s="18" t="n">
        <x:f>MAX(AB3053,AC3053*'01 Controls'!$E$14)</x:f>
        <x:v>330.75</x:v>
      </x:c>
      <x:c r="AE3053" s="18" t="n">
        <x:f>IF(U3053=0,0,N3053*T3053/U3053)</x:f>
        <x:v>0</x:v>
      </x:c>
      <x:c r="AF3053" s="18" t="n">
        <x:f>IF(U3053=0,0,P3053*T3053/U3053)</x:f>
        <x:v>0</x:v>
      </x:c>
      <x:c r="AG3053" s="18" t="n">
        <x:f>MAX(AE3053,AF3053*'01 Controls'!$E$15)</x:f>
        <x:v>0</x:v>
      </x:c>
      <x:c r="AH3053" s="18" t="n">
        <x:f>SUM(V3053,Y3053,AB3053,AE3053)</x:f>
        <x:v>330.75</x:v>
      </x:c>
      <x:c r="AI3053" s="18" t="n">
        <x:f>N3053-AH3053</x:f>
        <x:v>0</x:v>
      </x:c>
      <x:c r="AJ3053" s="18" t="n">
        <x:f>V3053*INDEX('07 Mode Capacity'!$P$6:$P$17,MATCH("AIR-"&amp;I3053,'07 Mode Capacity'!$C$6:$C$17,0))</x:f>
        <x:v>0</x:v>
      </x:c>
      <x:c r="AK3053" s="18" t="n">
        <x:f>Y3053*INDEX('07 Mode Capacity'!$P$6:$P$17,MATCH("OCEAN-"&amp;I3053,'07 Mode Capacity'!$C$6:$C$17,0))</x:f>
        <x:v>0</x:v>
      </x:c>
      <x:c r="AL3053" s="18" t="n">
        <x:f>AB3053*INDEX('07 Mode Capacity'!$P$6:$P$17,MATCH("LAND-"&amp;I3053,'07 Mode Capacity'!$C$6:$C$17,0))</x:f>
        <x:v>40.36733284193645</x:v>
      </x:c>
      <x:c r="AM3053" s="18" t="n">
        <x:f>AE3053*INDEX('07 Mode Capacity'!$P$6:$P$17,MATCH("INLAND-"&amp;I3053,'07 Mode Capacity'!$C$6:$C$17,0))</x:f>
        <x:v>0</x:v>
      </x:c>
      <x:c r="AN3053" s="18" t="n">
        <x:f>SUM(AJ3053:AM3053)</x:f>
        <x:v>40.36733284193645</x:v>
      </x:c>
      <x:c r="AO3053" s="17" t="n">
        <x:f>IF(N3053=0,1,AN3053/N3053)</x:f>
        <x:v>0.1220478695145471</x:v>
      </x:c>
      <x:c r="AP3053" s="11" t="str">
        <x:f>IF(AO3053&gt;='01 Controls'!$E$16,"PASS","FAIL")</x:f>
        <x:v>FAIL</x:v>
      </x:c>
      <x:c r="AQ3053" s="11" t="str">
        <x:v>UNQUANTIFIED</x:v>
      </x:c>
      <x:c r="AR3053" s="11" t="str">
        <x:v>Position-class planning record; serial item and receiver open</x:v>
      </x:c>
      <x:c r="AS3053" s="26"/>
      <x:c r="AT3053" s="26"/>
    </x:row>
    <x:row r="3054">
      <x:c r="C3054" s="11" t="str">
        <x:v>M4-H-THC-FLR-24</x:v>
      </x:c>
      <x:c r="D3054" s="11" t="str">
        <x:v>M4</x:v>
      </x:c>
      <x:c r="E3054" s="11" t="str">
        <x:v>Tornado sequence</x:v>
      </x:c>
      <x:c r="F3054" s="11" t="str">
        <x:v>H-THC</x:v>
      </x:c>
      <x:c r="G3054" s="11" t="str">
        <x:v>Theater hospital command</x:v>
      </x:c>
      <x:c r="H3054" s="11" t="str">
        <x:v>FLR-24</x:v>
      </x:c>
      <x:c r="I3054" s="19" t="n">
        <x:v>48</x:v>
      </x:c>
      <x:c r="J3054" s="21" t="n">
        <x:v>3</x:v>
      </x:c>
      <x:c r="K3054" s="18" t="n">
        <x:f>'05 Cargo Register'!K366</x:f>
        <x:v>91.875</x:v>
      </x:c>
      <x:c r="L3054" s="18" t="n">
        <x:f>'05 Cargo Register'!N366</x:f>
        <x:v>5</x:v>
      </x:c>
      <x:c r="M3054" s="18" t="n">
        <x:f>'05 Cargo Register'!O366</x:f>
        <x:v>160</x:v>
      </x:c>
      <x:c r="N3054" s="18" t="n">
        <x:f>J3054*K3054</x:f>
        <x:v>275.625</x:v>
      </x:c>
      <x:c r="O3054" s="18" t="n">
        <x:f>J3054*L3054</x:f>
        <x:v>15</x:v>
      </x:c>
      <x:c r="P3054" s="18" t="n">
        <x:f>J3054*M3054</x:f>
        <x:v>480</x:v>
      </x:c>
      <x:c r="Q3054" s="22" t="n">
        <x:f>'01 Controls'!$E$28*'02 Cargo Classes'!$M$11</x:f>
        <x:v>0</x:v>
      </x:c>
      <x:c r="R3054" s="22" t="n">
        <x:f>'01 Controls'!$F$28*'02 Cargo Classes'!$N$11</x:f>
        <x:v>0</x:v>
      </x:c>
      <x:c r="S3054" s="22" t="n">
        <x:f>'01 Controls'!$G$28*'02 Cargo Classes'!$O$11</x:f>
        <x:v>0.95</x:v>
      </x:c>
      <x:c r="T3054" s="22" t="n">
        <x:f>'01 Controls'!$H$28*'02 Cargo Classes'!$P$11</x:f>
        <x:v>0</x:v>
      </x:c>
      <x:c r="U3054" s="22" t="n">
        <x:f>SUM(Q3054:T3054)</x:f>
        <x:v>0.95</x:v>
      </x:c>
      <x:c r="V3054" s="18" t="n">
        <x:f>IF(U3054=0,0,N3054*Q3054/U3054)</x:f>
        <x:v>0</x:v>
      </x:c>
      <x:c r="W3054" s="18" t="n">
        <x:f>IF(U3054=0,0,P3054*Q3054/U3054)</x:f>
        <x:v>0</x:v>
      </x:c>
      <x:c r="X3054" s="18" t="n">
        <x:f>MAX(V3054,W3054*'01 Controls'!$E$12)</x:f>
        <x:v>0</x:v>
      </x:c>
      <x:c r="Y3054" s="18" t="n">
        <x:f>IF(U3054=0,0,N3054*R3054/U3054)</x:f>
        <x:v>0</x:v>
      </x:c>
      <x:c r="Z3054" s="18" t="n">
        <x:f>IF(U3054=0,0,P3054*R3054/U3054)</x:f>
        <x:v>0</x:v>
      </x:c>
      <x:c r="AA3054" s="18" t="n">
        <x:f>MAX(Y3054,Z3054*'01 Controls'!$E$13)</x:f>
        <x:v>0</x:v>
      </x:c>
      <x:c r="AB3054" s="18" t="n">
        <x:f>IF(U3054=0,0,N3054*S3054/U3054)</x:f>
        <x:v>275.625</x:v>
      </x:c>
      <x:c r="AC3054" s="18" t="n">
        <x:f>IF(U3054=0,0,P3054*S3054/U3054)</x:f>
        <x:v>480</x:v>
      </x:c>
      <x:c r="AD3054" s="18" t="n">
        <x:f>MAX(AB3054,AC3054*'01 Controls'!$E$14)</x:f>
        <x:v>275.625</x:v>
      </x:c>
      <x:c r="AE3054" s="18" t="n">
        <x:f>IF(U3054=0,0,N3054*T3054/U3054)</x:f>
        <x:v>0</x:v>
      </x:c>
      <x:c r="AF3054" s="18" t="n">
        <x:f>IF(U3054=0,0,P3054*T3054/U3054)</x:f>
        <x:v>0</x:v>
      </x:c>
      <x:c r="AG3054" s="18" t="n">
        <x:f>MAX(AE3054,AF3054*'01 Controls'!$E$15)</x:f>
        <x:v>0</x:v>
      </x:c>
      <x:c r="AH3054" s="18" t="n">
        <x:f>SUM(V3054,Y3054,AB3054,AE3054)</x:f>
        <x:v>275.625</x:v>
      </x:c>
      <x:c r="AI3054" s="18" t="n">
        <x:f>N3054-AH3054</x:f>
        <x:v>0</x:v>
      </x:c>
      <x:c r="AJ3054" s="18" t="n">
        <x:f>V3054*INDEX('07 Mode Capacity'!$P$6:$P$17,MATCH("AIR-"&amp;I3054,'07 Mode Capacity'!$C$6:$C$17,0))</x:f>
        <x:v>0</x:v>
      </x:c>
      <x:c r="AK3054" s="18" t="n">
        <x:f>Y3054*INDEX('07 Mode Capacity'!$P$6:$P$17,MATCH("OCEAN-"&amp;I3054,'07 Mode Capacity'!$C$6:$C$17,0))</x:f>
        <x:v>0</x:v>
      </x:c>
      <x:c r="AL3054" s="18" t="n">
        <x:f>AB3054*INDEX('07 Mode Capacity'!$P$6:$P$17,MATCH("LAND-"&amp;I3054,'07 Mode Capacity'!$C$6:$C$17,0))</x:f>
        <x:v>33.63944403494705</x:v>
      </x:c>
      <x:c r="AM3054" s="18" t="n">
        <x:f>AE3054*INDEX('07 Mode Capacity'!$P$6:$P$17,MATCH("INLAND-"&amp;I3054,'07 Mode Capacity'!$C$6:$C$17,0))</x:f>
        <x:v>0</x:v>
      </x:c>
      <x:c r="AN3054" s="18" t="n">
        <x:f>SUM(AJ3054:AM3054)</x:f>
        <x:v>33.63944403494705</x:v>
      </x:c>
      <x:c r="AO3054" s="17" t="n">
        <x:f>IF(N3054=0,1,AN3054/N3054)</x:f>
        <x:v>0.12204786951454712</x:v>
      </x:c>
      <x:c r="AP3054" s="11" t="str">
        <x:f>IF(AO3054&gt;='01 Controls'!$E$16,"PASS","FAIL")</x:f>
        <x:v>FAIL</x:v>
      </x:c>
      <x:c r="AQ3054" s="11" t="str">
        <x:v>UNQUANTIFIED</x:v>
      </x:c>
      <x:c r="AR3054" s="11" t="str">
        <x:v>Position-class planning record; serial item and receiver open</x:v>
      </x:c>
      <x:c r="AS3054" s="26"/>
      <x:c r="AT3054" s="26"/>
    </x:row>
    <x:row r="3055">
      <x:c r="C3055" s="11" t="str">
        <x:v>M4-H-THC-ROL-30</x:v>
      </x:c>
      <x:c r="D3055" s="11" t="str">
        <x:v>M4</x:v>
      </x:c>
      <x:c r="E3055" s="11" t="str">
        <x:v>Tornado sequence</x:v>
      </x:c>
      <x:c r="F3055" s="11" t="str">
        <x:v>H-THC</x:v>
      </x:c>
      <x:c r="G3055" s="11" t="str">
        <x:v>Theater hospital command</x:v>
      </x:c>
      <x:c r="H3055" s="11" t="str">
        <x:v>ROL-30</x:v>
      </x:c>
      <x:c r="I3055" s="19" t="n">
        <x:v>48</x:v>
      </x:c>
      <x:c r="J3055" s="21" t="n">
        <x:v>3</x:v>
      </x:c>
      <x:c r="K3055" s="18" t="n">
        <x:f>'05 Cargo Register'!K367</x:f>
        <x:v>183.75</x:v>
      </x:c>
      <x:c r="L3055" s="18" t="n">
        <x:f>'05 Cargo Register'!N367</x:f>
        <x:v>8</x:v>
      </x:c>
      <x:c r="M3055" s="18" t="n">
        <x:f>'05 Cargo Register'!O367</x:f>
        <x:v>510</x:v>
      </x:c>
      <x:c r="N3055" s="18" t="n">
        <x:f>J3055*K3055</x:f>
        <x:v>551.25</x:v>
      </x:c>
      <x:c r="O3055" s="18" t="n">
        <x:f>J3055*L3055</x:f>
        <x:v>24</x:v>
      </x:c>
      <x:c r="P3055" s="18" t="n">
        <x:f>J3055*M3055</x:f>
        <x:v>1530</x:v>
      </x:c>
      <x:c r="Q3055" s="22" t="n">
        <x:f>'01 Controls'!$E$28*'02 Cargo Classes'!$M$12</x:f>
        <x:v>0</x:v>
      </x:c>
      <x:c r="R3055" s="22" t="n">
        <x:f>'01 Controls'!$F$28*'02 Cargo Classes'!$N$12</x:f>
        <x:v>0</x:v>
      </x:c>
      <x:c r="S3055" s="22" t="n">
        <x:f>'01 Controls'!$G$28*'02 Cargo Classes'!$O$12</x:f>
        <x:v>1.4249999999999998</x:v>
      </x:c>
      <x:c r="T3055" s="22" t="n">
        <x:f>'01 Controls'!$H$28*'02 Cargo Classes'!$P$12</x:f>
        <x:v>0</x:v>
      </x:c>
      <x:c r="U3055" s="22" t="n">
        <x:f>SUM(Q3055:T3055)</x:f>
        <x:v>1.4249999999999998</x:v>
      </x:c>
      <x:c r="V3055" s="18" t="n">
        <x:f>IF(U3055=0,0,N3055*Q3055/U3055)</x:f>
        <x:v>0</x:v>
      </x:c>
      <x:c r="W3055" s="18" t="n">
        <x:f>IF(U3055=0,0,P3055*Q3055/U3055)</x:f>
        <x:v>0</x:v>
      </x:c>
      <x:c r="X3055" s="18" t="n">
        <x:f>MAX(V3055,W3055*'01 Controls'!$E$12)</x:f>
        <x:v>0</x:v>
      </x:c>
      <x:c r="Y3055" s="18" t="n">
        <x:f>IF(U3055=0,0,N3055*R3055/U3055)</x:f>
        <x:v>0</x:v>
      </x:c>
      <x:c r="Z3055" s="18" t="n">
        <x:f>IF(U3055=0,0,P3055*R3055/U3055)</x:f>
        <x:v>0</x:v>
      </x:c>
      <x:c r="AA3055" s="18" t="n">
        <x:f>MAX(Y3055,Z3055*'01 Controls'!$E$13)</x:f>
        <x:v>0</x:v>
      </x:c>
      <x:c r="AB3055" s="18" t="n">
        <x:f>IF(U3055=0,0,N3055*S3055/U3055)</x:f>
        <x:v>551.25</x:v>
      </x:c>
      <x:c r="AC3055" s="18" t="n">
        <x:f>IF(U3055=0,0,P3055*S3055/U3055)</x:f>
        <x:v>1529.9999999999998</x:v>
      </x:c>
      <x:c r="AD3055" s="18" t="n">
        <x:f>MAX(AB3055,AC3055*'01 Controls'!$E$14)</x:f>
        <x:v>551.25</x:v>
      </x:c>
      <x:c r="AE3055" s="18" t="n">
        <x:f>IF(U3055=0,0,N3055*T3055/U3055)</x:f>
        <x:v>0</x:v>
      </x:c>
      <x:c r="AF3055" s="18" t="n">
        <x:f>IF(U3055=0,0,P3055*T3055/U3055)</x:f>
        <x:v>0</x:v>
      </x:c>
      <x:c r="AG3055" s="18" t="n">
        <x:f>MAX(AE3055,AF3055*'01 Controls'!$E$15)</x:f>
        <x:v>0</x:v>
      </x:c>
      <x:c r="AH3055" s="18" t="n">
        <x:f>SUM(V3055,Y3055,AB3055,AE3055)</x:f>
        <x:v>551.25</x:v>
      </x:c>
      <x:c r="AI3055" s="18" t="n">
        <x:f>N3055-AH3055</x:f>
        <x:v>0</x:v>
      </x:c>
      <x:c r="AJ3055" s="18" t="n">
        <x:f>V3055*INDEX('07 Mode Capacity'!$P$6:$P$17,MATCH("AIR-"&amp;I3055,'07 Mode Capacity'!$C$6:$C$17,0))</x:f>
        <x:v>0</x:v>
      </x:c>
      <x:c r="AK3055" s="18" t="n">
        <x:f>Y3055*INDEX('07 Mode Capacity'!$P$6:$P$17,MATCH("OCEAN-"&amp;I3055,'07 Mode Capacity'!$C$6:$C$17,0))</x:f>
        <x:v>0</x:v>
      </x:c>
      <x:c r="AL3055" s="18" t="n">
        <x:f>AB3055*INDEX('07 Mode Capacity'!$P$6:$P$17,MATCH("LAND-"&amp;I3055,'07 Mode Capacity'!$C$6:$C$17,0))</x:f>
        <x:v>67.2788880698941</x:v>
      </x:c>
      <x:c r="AM3055" s="18" t="n">
        <x:f>AE3055*INDEX('07 Mode Capacity'!$P$6:$P$17,MATCH("INLAND-"&amp;I3055,'07 Mode Capacity'!$C$6:$C$17,0))</x:f>
        <x:v>0</x:v>
      </x:c>
      <x:c r="AN3055" s="18" t="n">
        <x:f>SUM(AJ3055:AM3055)</x:f>
        <x:v>67.2788880698941</x:v>
      </x:c>
      <x:c r="AO3055" s="17" t="n">
        <x:f>IF(N3055=0,1,AN3055/N3055)</x:f>
        <x:v>0.12204786951454712</x:v>
      </x:c>
      <x:c r="AP3055" s="11" t="str">
        <x:f>IF(AO3055&gt;='01 Controls'!$E$16,"PASS","FAIL")</x:f>
        <x:v>FAIL</x:v>
      </x:c>
      <x:c r="AQ3055" s="11" t="str">
        <x:v>UNQUANTIFIED</x:v>
      </x:c>
      <x:c r="AR3055" s="11" t="str">
        <x:v>Position-class planning record; serial item and receiver open</x:v>
      </x:c>
      <x:c r="AS3055" s="26"/>
      <x:c r="AT3055" s="26"/>
    </x:row>
    <x:row r="3056">
      <x:c r="C3056" s="11" t="str">
        <x:v>M4-H-THC-BLK-08</x:v>
      </x:c>
      <x:c r="D3056" s="11" t="str">
        <x:v>M4</x:v>
      </x:c>
      <x:c r="E3056" s="11" t="str">
        <x:v>Tornado sequence</x:v>
      </x:c>
      <x:c r="F3056" s="11" t="str">
        <x:v>H-THC</x:v>
      </x:c>
      <x:c r="G3056" s="11" t="str">
        <x:v>Theater hospital command</x:v>
      </x:c>
      <x:c r="H3056" s="11" t="str">
        <x:v>BLK-08</x:v>
      </x:c>
      <x:c r="I3056" s="19" t="n">
        <x:v>48</x:v>
      </x:c>
      <x:c r="J3056" s="21" t="n">
        <x:v>3</x:v>
      </x:c>
      <x:c r="K3056" s="18" t="n">
        <x:f>'05 Cargo Register'!K368</x:f>
        <x:v>257.25</x:v>
      </x:c>
      <x:c r="L3056" s="18" t="n">
        <x:f>'05 Cargo Register'!N368</x:f>
        <x:v>41</x:v>
      </x:c>
      <x:c r="M3056" s="18" t="n">
        <x:f>'05 Cargo Register'!O368</x:f>
        <x:v>2091</x:v>
      </x:c>
      <x:c r="N3056" s="18" t="n">
        <x:f>J3056*K3056</x:f>
        <x:v>771.75</x:v>
      </x:c>
      <x:c r="O3056" s="18" t="n">
        <x:f>J3056*L3056</x:f>
        <x:v>123</x:v>
      </x:c>
      <x:c r="P3056" s="18" t="n">
        <x:f>J3056*M3056</x:f>
        <x:v>6273</x:v>
      </x:c>
      <x:c r="Q3056" s="22" t="n">
        <x:f>'01 Controls'!$E$28*'02 Cargo Classes'!$M$14</x:f>
        <x:v>0.05</x:v>
      </x:c>
      <x:c r="R3056" s="22" t="n">
        <x:f>'01 Controls'!$F$28*'02 Cargo Classes'!$N$14</x:f>
        <x:v>0</x:v>
      </x:c>
      <x:c r="S3056" s="22" t="n">
        <x:f>'01 Controls'!$G$28*'02 Cargo Classes'!$O$14</x:f>
        <x:v>0.95</x:v>
      </x:c>
      <x:c r="T3056" s="22" t="n">
        <x:f>'01 Controls'!$H$28*'02 Cargo Classes'!$P$14</x:f>
        <x:v>0</x:v>
      </x:c>
      <x:c r="U3056" s="22" t="n">
        <x:f>SUM(Q3056:T3056)</x:f>
        <x:v>1</x:v>
      </x:c>
      <x:c r="V3056" s="18" t="n">
        <x:f>IF(U3056=0,0,N3056*Q3056/U3056)</x:f>
        <x:v>38.587500000000006</x:v>
      </x:c>
      <x:c r="W3056" s="18" t="n">
        <x:f>IF(U3056=0,0,P3056*Q3056/U3056)</x:f>
        <x:v>313.65000000000003</x:v>
      </x:c>
      <x:c r="X3056" s="18" t="n">
        <x:f>MAX(V3056,W3056*'01 Controls'!$E$12)</x:f>
        <x:v>78.41250000000001</x:v>
      </x:c>
      <x:c r="Y3056" s="18" t="n">
        <x:f>IF(U3056=0,0,N3056*R3056/U3056)</x:f>
        <x:v>0</x:v>
      </x:c>
      <x:c r="Z3056" s="18" t="n">
        <x:f>IF(U3056=0,0,P3056*R3056/U3056)</x:f>
        <x:v>0</x:v>
      </x:c>
      <x:c r="AA3056" s="18" t="n">
        <x:f>MAX(Y3056,Z3056*'01 Controls'!$E$13)</x:f>
        <x:v>0</x:v>
      </x:c>
      <x:c r="AB3056" s="18" t="n">
        <x:f>IF(U3056=0,0,N3056*S3056/U3056)</x:f>
        <x:v>733.1624999999999</x:v>
      </x:c>
      <x:c r="AC3056" s="18" t="n">
        <x:f>IF(U3056=0,0,P3056*S3056/U3056)</x:f>
        <x:v>5959.349999999999</x:v>
      </x:c>
      <x:c r="AD3056" s="18" t="n">
        <x:f>MAX(AB3056,AC3056*'01 Controls'!$E$14)</x:f>
        <x:v>1191.87</x:v>
      </x:c>
      <x:c r="AE3056" s="18" t="n">
        <x:f>IF(U3056=0,0,N3056*T3056/U3056)</x:f>
        <x:v>0</x:v>
      </x:c>
      <x:c r="AF3056" s="18" t="n">
        <x:f>IF(U3056=0,0,P3056*T3056/U3056)</x:f>
        <x:v>0</x:v>
      </x:c>
      <x:c r="AG3056" s="18" t="n">
        <x:f>MAX(AE3056,AF3056*'01 Controls'!$E$15)</x:f>
        <x:v>0</x:v>
      </x:c>
      <x:c r="AH3056" s="18" t="n">
        <x:f>SUM(V3056,Y3056,AB3056,AE3056)</x:f>
        <x:v>771.7499999999999</x:v>
      </x:c>
      <x:c r="AI3056" s="18" t="n">
        <x:f>N3056-AH3056</x:f>
        <x:v>1.1368683772161603e-13</x:v>
      </x:c>
      <x:c r="AJ3056" s="18" t="n">
        <x:f>V3056*INDEX('07 Mode Capacity'!$P$6:$P$17,MATCH("AIR-"&amp;I3056,'07 Mode Capacity'!$C$6:$C$17,0))</x:f>
        <x:v>10.817452214238081</x:v>
      </x:c>
      <x:c r="AK3056" s="18" t="n">
        <x:f>Y3056*INDEX('07 Mode Capacity'!$P$6:$P$17,MATCH("OCEAN-"&amp;I3056,'07 Mode Capacity'!$C$6:$C$17,0))</x:f>
        <x:v>0</x:v>
      </x:c>
      <x:c r="AL3056" s="18" t="n">
        <x:f>AB3056*INDEX('07 Mode Capacity'!$P$6:$P$17,MATCH("LAND-"&amp;I3056,'07 Mode Capacity'!$C$6:$C$17,0))</x:f>
        <x:v>89.48092113295912</x:v>
      </x:c>
      <x:c r="AM3056" s="18" t="n">
        <x:f>AE3056*INDEX('07 Mode Capacity'!$P$6:$P$17,MATCH("INLAND-"&amp;I3056,'07 Mode Capacity'!$C$6:$C$17,0))</x:f>
        <x:v>0</x:v>
      </x:c>
      <x:c r="AN3056" s="18" t="n">
        <x:f>SUM(AJ3056:AM3056)</x:f>
        <x:v>100.29837334719721</x:v>
      </x:c>
      <x:c r="AO3056" s="17" t="n">
        <x:f>IF(N3056=0,1,AN3056/N3056)</x:f>
        <x:v>0.12996225895328437</x:v>
      </x:c>
      <x:c r="AP3056" s="11" t="str">
        <x:f>IF(AO3056&gt;='01 Controls'!$E$16,"PASS","FAIL")</x:f>
        <x:v>FAIL</x:v>
      </x:c>
      <x:c r="AQ3056" s="11" t="str">
        <x:v>UNQUANTIFIED</x:v>
      </x:c>
      <x:c r="AR3056" s="11" t="str">
        <x:v>Position-class planning record; serial item and receiver open</x:v>
      </x:c>
      <x:c r="AS3056" s="26"/>
      <x:c r="AT3056" s="26"/>
    </x:row>
    <x:row r="3057">
      <x:c r="C3057" s="11" t="str">
        <x:v>M4-H-PMG-APL-45</x:v>
      </x:c>
      <x:c r="D3057" s="11" t="str">
        <x:v>M4</x:v>
      </x:c>
      <x:c r="E3057" s="11" t="str">
        <x:v>Tornado sequence</x:v>
      </x:c>
      <x:c r="F3057" s="11" t="str">
        <x:v>H-PMG</x:v>
      </x:c>
      <x:c r="G3057" s="11" t="str">
        <x:v>Patient movement group</x:v>
      </x:c>
      <x:c r="H3057" s="11" t="str">
        <x:v>APL-45</x:v>
      </x:c>
      <x:c r="I3057" s="19" t="n">
        <x:v>24</x:v>
      </x:c>
      <x:c r="J3057" s="21" t="n">
        <x:v>5</x:v>
      </x:c>
      <x:c r="K3057" s="18" t="n">
        <x:f>'05 Cargo Register'!K369</x:f>
        <x:v>519.7499999999999</x:v>
      </x:c>
      <x:c r="L3057" s="18" t="n">
        <x:f>'05 Cargo Register'!N369</x:f>
        <x:v>136</x:v>
      </x:c>
      <x:c r="M3057" s="18" t="n">
        <x:f>'05 Cargo Register'!O369</x:f>
        <x:v>1020</x:v>
      </x:c>
      <x:c r="N3057" s="18" t="n">
        <x:f>J3057*K3057</x:f>
        <x:v>2598.7499999999995</x:v>
      </x:c>
      <x:c r="O3057" s="18" t="n">
        <x:f>J3057*L3057</x:f>
        <x:v>680</x:v>
      </x:c>
      <x:c r="P3057" s="18" t="n">
        <x:f>J3057*M3057</x:f>
        <x:v>5100</x:v>
      </x:c>
      <x:c r="Q3057" s="22" t="n">
        <x:f>'01 Controls'!$E$28*'02 Cargo Classes'!$M$6</x:f>
        <x:v>0.15000000000000002</x:v>
      </x:c>
      <x:c r="R3057" s="22" t="n">
        <x:f>'01 Controls'!$F$28*'02 Cargo Classes'!$N$6</x:f>
        <x:v>0</x:v>
      </x:c>
      <x:c r="S3057" s="22" t="n">
        <x:f>'01 Controls'!$G$28*'02 Cargo Classes'!$O$6</x:f>
        <x:v>0.95</x:v>
      </x:c>
      <x:c r="T3057" s="22" t="n">
        <x:f>'01 Controls'!$H$28*'02 Cargo Classes'!$P$6</x:f>
        <x:v>0</x:v>
      </x:c>
      <x:c r="U3057" s="22" t="n">
        <x:f>SUM(Q3057:T3057)</x:f>
        <x:v>1.1</x:v>
      </x:c>
      <x:c r="V3057" s="18" t="n">
        <x:f>IF(U3057=0,0,N3057*Q3057/U3057)</x:f>
        <x:v>354.37499999999994</x:v>
      </x:c>
      <x:c r="W3057" s="18" t="n">
        <x:f>IF(U3057=0,0,P3057*Q3057/U3057)</x:f>
        <x:v>695.4545454545455</x:v>
      </x:c>
      <x:c r="X3057" s="18" t="n">
        <x:f>MAX(V3057,W3057*'01 Controls'!$E$12)</x:f>
        <x:v>354.37499999999994</x:v>
      </x:c>
      <x:c r="Y3057" s="18" t="n">
        <x:f>IF(U3057=0,0,N3057*R3057/U3057)</x:f>
        <x:v>0</x:v>
      </x:c>
      <x:c r="Z3057" s="18" t="n">
        <x:f>IF(U3057=0,0,P3057*R3057/U3057)</x:f>
        <x:v>0</x:v>
      </x:c>
      <x:c r="AA3057" s="18" t="n">
        <x:f>MAX(Y3057,Z3057*'01 Controls'!$E$13)</x:f>
        <x:v>0</x:v>
      </x:c>
      <x:c r="AB3057" s="18" t="n">
        <x:f>IF(U3057=0,0,N3057*S3057/U3057)</x:f>
        <x:v>2244.3749999999995</x:v>
      </x:c>
      <x:c r="AC3057" s="18" t="n">
        <x:f>IF(U3057=0,0,P3057*S3057/U3057)</x:f>
        <x:v>4404.545454545454</x:v>
      </x:c>
      <x:c r="AD3057" s="18" t="n">
        <x:f>MAX(AB3057,AC3057*'01 Controls'!$E$14)</x:f>
        <x:v>2244.3749999999995</x:v>
      </x:c>
      <x:c r="AE3057" s="18" t="n">
        <x:f>IF(U3057=0,0,N3057*T3057/U3057)</x:f>
        <x:v>0</x:v>
      </x:c>
      <x:c r="AF3057" s="18" t="n">
        <x:f>IF(U3057=0,0,P3057*T3057/U3057)</x:f>
        <x:v>0</x:v>
      </x:c>
      <x:c r="AG3057" s="18" t="n">
        <x:f>MAX(AE3057,AF3057*'01 Controls'!$E$15)</x:f>
        <x:v>0</x:v>
      </x:c>
      <x:c r="AH3057" s="18" t="n">
        <x:f>SUM(V3057,Y3057,AB3057,AE3057)</x:f>
        <x:v>2598.7499999999995</x:v>
      </x:c>
      <x:c r="AI3057" s="18" t="n">
        <x:f>N3057-AH3057</x:f>
        <x:v>0</x:v>
      </x:c>
      <x:c r="AJ3057" s="18" t="n">
        <x:f>V3057*INDEX('07 Mode Capacity'!$P$6:$P$17,MATCH("AIR-"&amp;I3057,'07 Mode Capacity'!$C$6:$C$17,0))</x:f>
        <x:v>71.90767279039937</x:v>
      </x:c>
      <x:c r="AK3057" s="18" t="n">
        <x:f>Y3057*INDEX('07 Mode Capacity'!$P$6:$P$17,MATCH("OCEAN-"&amp;I3057,'07 Mode Capacity'!$C$6:$C$17,0))</x:f>
        <x:v>0</x:v>
      </x:c>
      <x:c r="AL3057" s="18" t="n">
        <x:f>AB3057*INDEX('07 Mode Capacity'!$P$6:$P$17,MATCH("LAND-"&amp;I3057,'07 Mode Capacity'!$C$6:$C$17,0))</x:f>
        <x:v>858.4755118625606</x:v>
      </x:c>
      <x:c r="AM3057" s="18" t="n">
        <x:f>AE3057*INDEX('07 Mode Capacity'!$P$6:$P$17,MATCH("INLAND-"&amp;I3057,'07 Mode Capacity'!$C$6:$C$17,0))</x:f>
        <x:v>0</x:v>
      </x:c>
      <x:c r="AN3057" s="18" t="n">
        <x:f>SUM(AJ3057:AM3057)</x:f>
        <x:v>930.3831846529599</x:v>
      </x:c>
      <x:c r="AO3057" s="17" t="n">
        <x:f>IF(N3057=0,1,AN3057/N3057)</x:f>
        <x:v>0.3580118074662665</x:v>
      </x:c>
      <x:c r="AP3057" s="11" t="str">
        <x:f>IF(AO3057&gt;='01 Controls'!$E$16,"PASS","FAIL")</x:f>
        <x:v>FAIL</x:v>
      </x:c>
      <x:c r="AQ3057" s="11" t="str">
        <x:v>UNQUANTIFIED</x:v>
      </x:c>
      <x:c r="AR3057" s="11" t="str">
        <x:v>Position-class planning record; serial item and receiver open</x:v>
      </x:c>
      <x:c r="AS3057" s="26"/>
      <x:c r="AT3057" s="26"/>
    </x:row>
    <x:row r="3058">
      <x:c r="C3058" s="11" t="str">
        <x:v>M4-H-PMG-ISO-18</x:v>
      </x:c>
      <x:c r="D3058" s="11" t="str">
        <x:v>M4</x:v>
      </x:c>
      <x:c r="E3058" s="11" t="str">
        <x:v>Tornado sequence</x:v>
      </x:c>
      <x:c r="F3058" s="11" t="str">
        <x:v>H-PMG</x:v>
      </x:c>
      <x:c r="G3058" s="11" t="str">
        <x:v>Patient movement group</x:v>
      </x:c>
      <x:c r="H3058" s="11" t="str">
        <x:v>ISO-18</x:v>
      </x:c>
      <x:c r="I3058" s="19" t="n">
        <x:v>48</x:v>
      </x:c>
      <x:c r="J3058" s="21" t="n">
        <x:v>5</x:v>
      </x:c>
      <x:c r="K3058" s="18" t="n">
        <x:f>'05 Cargo Register'!K370</x:f>
        <x:v>606.3749999999999</x:v>
      </x:c>
      <x:c r="L3058" s="18" t="n">
        <x:f>'05 Cargo Register'!N370</x:f>
        <x:v>40</x:v>
      </x:c>
      <x:c r="M3058" s="18" t="n">
        <x:f>'05 Cargo Register'!O370</x:f>
        <x:v>1056</x:v>
      </x:c>
      <x:c r="N3058" s="18" t="n">
        <x:f>J3058*K3058</x:f>
        <x:v>3031.8749999999995</x:v>
      </x:c>
      <x:c r="O3058" s="18" t="n">
        <x:f>J3058*L3058</x:f>
        <x:v>200</x:v>
      </x:c>
      <x:c r="P3058" s="18" t="n">
        <x:f>J3058*M3058</x:f>
        <x:v>5280</x:v>
      </x:c>
      <x:c r="Q3058" s="22" t="n">
        <x:f>'01 Controls'!$E$28*'02 Cargo Classes'!$M$7</x:f>
        <x:v>0.010000000000000002</x:v>
      </x:c>
      <x:c r="R3058" s="22" t="n">
        <x:f>'01 Controls'!$F$28*'02 Cargo Classes'!$N$7</x:f>
        <x:v>0</x:v>
      </x:c>
      <x:c r="S3058" s="22" t="n">
        <x:f>'01 Controls'!$G$28*'02 Cargo Classes'!$O$7</x:f>
        <x:v>1.14</x:v>
      </x:c>
      <x:c r="T3058" s="22" t="n">
        <x:f>'01 Controls'!$H$28*'02 Cargo Classes'!$P$7</x:f>
        <x:v>0</x:v>
      </x:c>
      <x:c r="U3058" s="22" t="n">
        <x:f>SUM(Q3058:T3058)</x:f>
        <x:v>1.15</x:v>
      </x:c>
      <x:c r="V3058" s="18" t="n">
        <x:f>IF(U3058=0,0,N3058*Q3058/U3058)</x:f>
        <x:v>26.364130434782613</x:v>
      </x:c>
      <x:c r="W3058" s="18" t="n">
        <x:f>IF(U3058=0,0,P3058*Q3058/U3058)</x:f>
        <x:v>45.91304347826088</x:v>
      </x:c>
      <x:c r="X3058" s="18" t="n">
        <x:f>MAX(V3058,W3058*'01 Controls'!$E$12)</x:f>
        <x:v>26.364130434782613</x:v>
      </x:c>
      <x:c r="Y3058" s="18" t="n">
        <x:f>IF(U3058=0,0,N3058*R3058/U3058)</x:f>
        <x:v>0</x:v>
      </x:c>
      <x:c r="Z3058" s="18" t="n">
        <x:f>IF(U3058=0,0,P3058*R3058/U3058)</x:f>
        <x:v>0</x:v>
      </x:c>
      <x:c r="AA3058" s="18" t="n">
        <x:f>MAX(Y3058,Z3058*'01 Controls'!$E$13)</x:f>
        <x:v>0</x:v>
      </x:c>
      <x:c r="AB3058" s="18" t="n">
        <x:f>IF(U3058=0,0,N3058*S3058/U3058)</x:f>
        <x:v>3005.510869565217</x:v>
      </x:c>
      <x:c r="AC3058" s="18" t="n">
        <x:f>IF(U3058=0,0,P3058*S3058/U3058)</x:f>
        <x:v>5234.086956521739</x:v>
      </x:c>
      <x:c r="AD3058" s="18" t="n">
        <x:f>MAX(AB3058,AC3058*'01 Controls'!$E$14)</x:f>
        <x:v>3005.510869565217</x:v>
      </x:c>
      <x:c r="AE3058" s="18" t="n">
        <x:f>IF(U3058=0,0,N3058*T3058/U3058)</x:f>
        <x:v>0</x:v>
      </x:c>
      <x:c r="AF3058" s="18" t="n">
        <x:f>IF(U3058=0,0,P3058*T3058/U3058)</x:f>
        <x:v>0</x:v>
      </x:c>
      <x:c r="AG3058" s="18" t="n">
        <x:f>MAX(AE3058,AF3058*'01 Controls'!$E$15)</x:f>
        <x:v>0</x:v>
      </x:c>
      <x:c r="AH3058" s="18" t="n">
        <x:f>SUM(V3058,Y3058,AB3058,AE3058)</x:f>
        <x:v>3031.8749999999995</x:v>
      </x:c>
      <x:c r="AI3058" s="18" t="n">
        <x:f>N3058-AH3058</x:f>
        <x:v>0</x:v>
      </x:c>
      <x:c r="AJ3058" s="18" t="n">
        <x:f>V3058*INDEX('07 Mode Capacity'!$P$6:$P$17,MATCH("AIR-"&amp;I3058,'07 Mode Capacity'!$C$6:$C$17,0))</x:f>
        <x:v>7.390805860659558</x:v>
      </x:c>
      <x:c r="AK3058" s="18" t="n">
        <x:f>Y3058*INDEX('07 Mode Capacity'!$P$6:$P$17,MATCH("OCEAN-"&amp;I3058,'07 Mode Capacity'!$C$6:$C$17,0))</x:f>
        <x:v>0</x:v>
      </x:c>
      <x:c r="AL3058" s="18" t="n">
        <x:f>AB3058*INDEX('07 Mode Capacity'!$P$6:$P$17,MATCH("LAND-"&amp;I3058,'07 Mode Capacity'!$C$6:$C$17,0))</x:f>
        <x:v>366.8161984332486</x:v>
      </x:c>
      <x:c r="AM3058" s="18" t="n">
        <x:f>AE3058*INDEX('07 Mode Capacity'!$P$6:$P$17,MATCH("INLAND-"&amp;I3058,'07 Mode Capacity'!$C$6:$C$17,0))</x:f>
        <x:v>0</x:v>
      </x:c>
      <x:c r="AN3058" s="18" t="n">
        <x:f>SUM(AJ3058:AM3058)</x:f>
        <x:v>374.20700429390814</x:v>
      </x:c>
      <x:c r="AO3058" s="17" t="n">
        <x:f>IF(N3058=0,1,AN3058/N3058)</x:f>
        <x:v>0.1234242850691101</x:v>
      </x:c>
      <x:c r="AP3058" s="11" t="str">
        <x:f>IF(AO3058&gt;='01 Controls'!$E$16,"PASS","FAIL")</x:f>
        <x:v>FAIL</x:v>
      </x:c>
      <x:c r="AQ3058" s="11" t="str">
        <x:v>UNQUANTIFIED</x:v>
      </x:c>
      <x:c r="AR3058" s="11" t="str">
        <x:v>Position-class planning record; serial item and receiver open</x:v>
      </x:c>
      <x:c r="AS3058" s="26"/>
      <x:c r="AT3058" s="26"/>
    </x:row>
    <x:row r="3059">
      <x:c r="C3059" s="11" t="str">
        <x:v>M4-H-PMG-COL-12</x:v>
      </x:c>
      <x:c r="D3059" s="11" t="str">
        <x:v>M4</x:v>
      </x:c>
      <x:c r="E3059" s="11" t="str">
        <x:v>Tornado sequence</x:v>
      </x:c>
      <x:c r="F3059" s="11" t="str">
        <x:v>H-PMG</x:v>
      </x:c>
      <x:c r="G3059" s="11" t="str">
        <x:v>Patient movement group</x:v>
      </x:c>
      <x:c r="H3059" s="11" t="str">
        <x:v>COL-12</x:v>
      </x:c>
      <x:c r="I3059" s="19" t="n">
        <x:v>24</x:v>
      </x:c>
      <x:c r="J3059" s="21" t="n">
        <x:v>5</x:v>
      </x:c>
      <x:c r="K3059" s="18" t="n">
        <x:f>'05 Cargo Register'!K371</x:f>
        <x:v>519.7499999999999</x:v>
      </x:c>
      <x:c r="L3059" s="18" t="n">
        <x:f>'05 Cargo Register'!N371</x:f>
        <x:v>55</x:v>
      </x:c>
      <x:c r="M3059" s="18" t="n">
        <x:f>'05 Cargo Register'!O371</x:f>
        <x:v>1452</x:v>
      </x:c>
      <x:c r="N3059" s="18" t="n">
        <x:f>J3059*K3059</x:f>
        <x:v>2598.7499999999995</x:v>
      </x:c>
      <x:c r="O3059" s="18" t="n">
        <x:f>J3059*L3059</x:f>
        <x:v>275</x:v>
      </x:c>
      <x:c r="P3059" s="18" t="n">
        <x:f>J3059*M3059</x:f>
        <x:v>7260</x:v>
      </x:c>
      <x:c r="Q3059" s="22" t="n">
        <x:f>'01 Controls'!$E$28*'02 Cargo Classes'!$M$8</x:f>
        <x:v>0.1</x:v>
      </x:c>
      <x:c r="R3059" s="22" t="n">
        <x:f>'01 Controls'!$F$28*'02 Cargo Classes'!$N$8</x:f>
        <x:v>0</x:v>
      </x:c>
      <x:c r="S3059" s="22" t="n">
        <x:f>'01 Controls'!$G$28*'02 Cargo Classes'!$O$8</x:f>
        <x:v>1.14</x:v>
      </x:c>
      <x:c r="T3059" s="22" t="n">
        <x:f>'01 Controls'!$H$28*'02 Cargo Classes'!$P$8</x:f>
        <x:v>0</x:v>
      </x:c>
      <x:c r="U3059" s="22" t="n">
        <x:f>SUM(Q3059:T3059)</x:f>
        <x:v>1.24</x:v>
      </x:c>
      <x:c r="V3059" s="18" t="n">
        <x:f>IF(U3059=0,0,N3059*Q3059/U3059)</x:f>
        <x:v>209.57661290322577</x:v>
      </x:c>
      <x:c r="W3059" s="18" t="n">
        <x:f>IF(U3059=0,0,P3059*Q3059/U3059)</x:f>
        <x:v>585.483870967742</x:v>
      </x:c>
      <x:c r="X3059" s="18" t="n">
        <x:f>MAX(V3059,W3059*'01 Controls'!$E$12)</x:f>
        <x:v>209.57661290322577</x:v>
      </x:c>
      <x:c r="Y3059" s="18" t="n">
        <x:f>IF(U3059=0,0,N3059*R3059/U3059)</x:f>
        <x:v>0</x:v>
      </x:c>
      <x:c r="Z3059" s="18" t="n">
        <x:f>IF(U3059=0,0,P3059*R3059/U3059)</x:f>
        <x:v>0</x:v>
      </x:c>
      <x:c r="AA3059" s="18" t="n">
        <x:f>MAX(Y3059,Z3059*'01 Controls'!$E$13)</x:f>
        <x:v>0</x:v>
      </x:c>
      <x:c r="AB3059" s="18" t="n">
        <x:f>IF(U3059=0,0,N3059*S3059/U3059)</x:f>
        <x:v>2389.1733870967737</x:v>
      </x:c>
      <x:c r="AC3059" s="18" t="n">
        <x:f>IF(U3059=0,0,P3059*S3059/U3059)</x:f>
        <x:v>6674.516129032258</x:v>
      </x:c>
      <x:c r="AD3059" s="18" t="n">
        <x:f>MAX(AB3059,AC3059*'01 Controls'!$E$14)</x:f>
        <x:v>2389.1733870967737</x:v>
      </x:c>
      <x:c r="AE3059" s="18" t="n">
        <x:f>IF(U3059=0,0,N3059*T3059/U3059)</x:f>
        <x:v>0</x:v>
      </x:c>
      <x:c r="AF3059" s="18" t="n">
        <x:f>IF(U3059=0,0,P3059*T3059/U3059)</x:f>
        <x:v>0</x:v>
      </x:c>
      <x:c r="AG3059" s="18" t="n">
        <x:f>MAX(AE3059,AF3059*'01 Controls'!$E$15)</x:f>
        <x:v>0</x:v>
      </x:c>
      <x:c r="AH3059" s="18" t="n">
        <x:f>SUM(V3059,Y3059,AB3059,AE3059)</x:f>
        <x:v>2598.7499999999995</x:v>
      </x:c>
      <x:c r="AI3059" s="18" t="n">
        <x:f>N3059-AH3059</x:f>
        <x:v>0</x:v>
      </x:c>
      <x:c r="AJ3059" s="18" t="n">
        <x:f>V3059*INDEX('07 Mode Capacity'!$P$6:$P$17,MATCH("AIR-"&amp;I3059,'07 Mode Capacity'!$C$6:$C$17,0))</x:f>
        <x:v>42.52604304808565</x:v>
      </x:c>
      <x:c r="AK3059" s="18" t="n">
        <x:f>Y3059*INDEX('07 Mode Capacity'!$P$6:$P$17,MATCH("OCEAN-"&amp;I3059,'07 Mode Capacity'!$C$6:$C$17,0))</x:f>
        <x:v>0</x:v>
      </x:c>
      <x:c r="AL3059" s="18" t="n">
        <x:f>AB3059*INDEX('07 Mode Capacity'!$P$6:$P$17,MATCH("LAND-"&amp;I3059,'07 Mode Capacity'!$C$6:$C$17,0))</x:f>
        <x:v>913.8610287569194</x:v>
      </x:c>
      <x:c r="AM3059" s="18" t="n">
        <x:f>AE3059*INDEX('07 Mode Capacity'!$P$6:$P$17,MATCH("INLAND-"&amp;I3059,'07 Mode Capacity'!$C$6:$C$17,0))</x:f>
        <x:v>0</x:v>
      </x:c>
      <x:c r="AN3059" s="18" t="n">
        <x:f>SUM(AJ3059:AM3059)</x:f>
        <x:v>956.387071805005</x:v>
      </x:c>
      <x:c r="AO3059" s="17" t="n">
        <x:f>IF(N3059=0,1,AN3059/N3059)</x:f>
        <x:v>0.3680181132486792</x:v>
      </x:c>
      <x:c r="AP3059" s="11" t="str">
        <x:f>IF(AO3059&gt;='01 Controls'!$E$16,"PASS","FAIL")</x:f>
        <x:v>FAIL</x:v>
      </x:c>
      <x:c r="AQ3059" s="11" t="str">
        <x:v>UNQUANTIFIED</x:v>
      </x:c>
      <x:c r="AR3059" s="11" t="str">
        <x:v>Position-class planning record; serial item and receiver open</x:v>
      </x:c>
      <x:c r="AS3059" s="26"/>
      <x:c r="AT3059" s="26"/>
    </x:row>
    <x:row r="3060">
      <x:c r="C3060" s="11" t="str">
        <x:v>M4-H-PMG-BAT-22</x:v>
      </x:c>
      <x:c r="D3060" s="11" t="str">
        <x:v>M4</x:v>
      </x:c>
      <x:c r="E3060" s="11" t="str">
        <x:v>Tornado sequence</x:v>
      </x:c>
      <x:c r="F3060" s="11" t="str">
        <x:v>H-PMG</x:v>
      </x:c>
      <x:c r="G3060" s="11" t="str">
        <x:v>Patient movement group</x:v>
      </x:c>
      <x:c r="H3060" s="11" t="str">
        <x:v>BAT-22</x:v>
      </x:c>
      <x:c r="I3060" s="19" t="n">
        <x:v>48</x:v>
      </x:c>
      <x:c r="J3060" s="21" t="n">
        <x:v>5</x:v>
      </x:c>
      <x:c r="K3060" s="18" t="n">
        <x:f>'05 Cargo Register'!K372</x:f>
        <x:v>230.99999999999997</x:v>
      </x:c>
      <x:c r="L3060" s="18" t="n">
        <x:f>'05 Cargo Register'!N372</x:f>
        <x:v>14</x:v>
      </x:c>
      <x:c r="M3060" s="18" t="n">
        <x:f>'05 Cargo Register'!O372</x:f>
        <x:v>369.6</x:v>
      </x:c>
      <x:c r="N3060" s="18" t="n">
        <x:f>J3060*K3060</x:f>
        <x:v>1154.9999999999998</x:v>
      </x:c>
      <x:c r="O3060" s="18" t="n">
        <x:f>J3060*L3060</x:f>
        <x:v>70</x:v>
      </x:c>
      <x:c r="P3060" s="18" t="n">
        <x:f>J3060*M3060</x:f>
        <x:v>1848</x:v>
      </x:c>
      <x:c r="Q3060" s="22" t="n">
        <x:f>'01 Controls'!$E$28*'02 Cargo Classes'!$M$9</x:f>
        <x:v>0</x:v>
      </x:c>
      <x:c r="R3060" s="22" t="n">
        <x:f>'01 Controls'!$F$28*'02 Cargo Classes'!$N$9</x:f>
        <x:v>0</x:v>
      </x:c>
      <x:c r="S3060" s="22" t="n">
        <x:f>'01 Controls'!$G$28*'02 Cargo Classes'!$O$9</x:f>
        <x:v>0.95</x:v>
      </x:c>
      <x:c r="T3060" s="22" t="n">
        <x:f>'01 Controls'!$H$28*'02 Cargo Classes'!$P$9</x:f>
        <x:v>0</x:v>
      </x:c>
      <x:c r="U3060" s="22" t="n">
        <x:f>SUM(Q3060:T3060)</x:f>
        <x:v>0.95</x:v>
      </x:c>
      <x:c r="V3060" s="18" t="n">
        <x:f>IF(U3060=0,0,N3060*Q3060/U3060)</x:f>
        <x:v>0</x:v>
      </x:c>
      <x:c r="W3060" s="18" t="n">
        <x:f>IF(U3060=0,0,P3060*Q3060/U3060)</x:f>
        <x:v>0</x:v>
      </x:c>
      <x:c r="X3060" s="18" t="n">
        <x:f>MAX(V3060,W3060*'01 Controls'!$E$12)</x:f>
        <x:v>0</x:v>
      </x:c>
      <x:c r="Y3060" s="18" t="n">
        <x:f>IF(U3060=0,0,N3060*R3060/U3060)</x:f>
        <x:v>0</x:v>
      </x:c>
      <x:c r="Z3060" s="18" t="n">
        <x:f>IF(U3060=0,0,P3060*R3060/U3060)</x:f>
        <x:v>0</x:v>
      </x:c>
      <x:c r="AA3060" s="18" t="n">
        <x:f>MAX(Y3060,Z3060*'01 Controls'!$E$13)</x:f>
        <x:v>0</x:v>
      </x:c>
      <x:c r="AB3060" s="18" t="n">
        <x:f>IF(U3060=0,0,N3060*S3060/U3060)</x:f>
        <x:v>1154.9999999999998</x:v>
      </x:c>
      <x:c r="AC3060" s="18" t="n">
        <x:f>IF(U3060=0,0,P3060*S3060/U3060)</x:f>
        <x:v>1848</x:v>
      </x:c>
      <x:c r="AD3060" s="18" t="n">
        <x:f>MAX(AB3060,AC3060*'01 Controls'!$E$14)</x:f>
        <x:v>1154.9999999999998</x:v>
      </x:c>
      <x:c r="AE3060" s="18" t="n">
        <x:f>IF(U3060=0,0,N3060*T3060/U3060)</x:f>
        <x:v>0</x:v>
      </x:c>
      <x:c r="AF3060" s="18" t="n">
        <x:f>IF(U3060=0,0,P3060*T3060/U3060)</x:f>
        <x:v>0</x:v>
      </x:c>
      <x:c r="AG3060" s="18" t="n">
        <x:f>MAX(AE3060,AF3060*'01 Controls'!$E$15)</x:f>
        <x:v>0</x:v>
      </x:c>
      <x:c r="AH3060" s="18" t="n">
        <x:f>SUM(V3060,Y3060,AB3060,AE3060)</x:f>
        <x:v>1154.9999999999998</x:v>
      </x:c>
      <x:c r="AI3060" s="18" t="n">
        <x:f>N3060-AH3060</x:f>
        <x:v>0</x:v>
      </x:c>
      <x:c r="AJ3060" s="18" t="n">
        <x:f>V3060*INDEX('07 Mode Capacity'!$P$6:$P$17,MATCH("AIR-"&amp;I3060,'07 Mode Capacity'!$C$6:$C$17,0))</x:f>
        <x:v>0</x:v>
      </x:c>
      <x:c r="AK3060" s="18" t="n">
        <x:f>Y3060*INDEX('07 Mode Capacity'!$P$6:$P$17,MATCH("OCEAN-"&amp;I3060,'07 Mode Capacity'!$C$6:$C$17,0))</x:f>
        <x:v>0</x:v>
      </x:c>
      <x:c r="AL3060" s="18" t="n">
        <x:f>AB3060*INDEX('07 Mode Capacity'!$P$6:$P$17,MATCH("LAND-"&amp;I3060,'07 Mode Capacity'!$C$6:$C$17,0))</x:f>
        <x:v>140.96528928930186</x:v>
      </x:c>
      <x:c r="AM3060" s="18" t="n">
        <x:f>AE3060*INDEX('07 Mode Capacity'!$P$6:$P$17,MATCH("INLAND-"&amp;I3060,'07 Mode Capacity'!$C$6:$C$17,0))</x:f>
        <x:v>0</x:v>
      </x:c>
      <x:c r="AN3060" s="18" t="n">
        <x:f>SUM(AJ3060:AM3060)</x:f>
        <x:v>140.96528928930186</x:v>
      </x:c>
      <x:c r="AO3060" s="17" t="n">
        <x:f>IF(N3060=0,1,AN3060/N3060)</x:f>
        <x:v>0.12204786951454709</x:v>
      </x:c>
      <x:c r="AP3060" s="11" t="str">
        <x:f>IF(AO3060&gt;='01 Controls'!$E$16,"PASS","FAIL")</x:f>
        <x:v>FAIL</x:v>
      </x:c>
      <x:c r="AQ3060" s="11" t="str">
        <x:v>UNQUANTIFIED</x:v>
      </x:c>
      <x:c r="AR3060" s="11" t="str">
        <x:v>Position-class planning record; serial item and receiver open</x:v>
      </x:c>
      <x:c r="AS3060" s="26"/>
      <x:c r="AT3060" s="26"/>
    </x:row>
    <x:row r="3061">
      <x:c r="C3061" s="11" t="str">
        <x:v>M4-H-PMG-TNK-20</x:v>
      </x:c>
      <x:c r="D3061" s="11" t="str">
        <x:v>M4</x:v>
      </x:c>
      <x:c r="E3061" s="11" t="str">
        <x:v>Tornado sequence</x:v>
      </x:c>
      <x:c r="F3061" s="11" t="str">
        <x:v>H-PMG</x:v>
      </x:c>
      <x:c r="G3061" s="11" t="str">
        <x:v>Patient movement group</x:v>
      </x:c>
      <x:c r="H3061" s="11" t="str">
        <x:v>TNK-20</x:v>
      </x:c>
      <x:c r="I3061" s="19" t="n">
        <x:v>48</x:v>
      </x:c>
      <x:c r="J3061" s="21" t="n">
        <x:v>5</x:v>
      </x:c>
      <x:c r="K3061" s="18" t="n">
        <x:f>'05 Cargo Register'!K373</x:f>
        <x:v>173.24999999999997</x:v>
      </x:c>
      <x:c r="L3061" s="18" t="n">
        <x:f>'05 Cargo Register'!N373</x:f>
        <x:v>11</x:v>
      </x:c>
      <x:c r="M3061" s="18" t="n">
        <x:f>'05 Cargo Register'!O373</x:f>
        <x:v>233.75</x:v>
      </x:c>
      <x:c r="N3061" s="18" t="n">
        <x:f>J3061*K3061</x:f>
        <x:v>866.2499999999999</x:v>
      </x:c>
      <x:c r="O3061" s="18" t="n">
        <x:f>J3061*L3061</x:f>
        <x:v>55</x:v>
      </x:c>
      <x:c r="P3061" s="18" t="n">
        <x:f>J3061*M3061</x:f>
        <x:v>1168.75</x:v>
      </x:c>
      <x:c r="Q3061" s="22" t="n">
        <x:f>'01 Controls'!$E$28*'02 Cargo Classes'!$M$10</x:f>
        <x:v>0</x:v>
      </x:c>
      <x:c r="R3061" s="22" t="n">
        <x:f>'01 Controls'!$F$28*'02 Cargo Classes'!$N$10</x:f>
        <x:v>0</x:v>
      </x:c>
      <x:c r="S3061" s="22" t="n">
        <x:f>'01 Controls'!$G$28*'02 Cargo Classes'!$O$10</x:f>
        <x:v>0.95</x:v>
      </x:c>
      <x:c r="T3061" s="22" t="n">
        <x:f>'01 Controls'!$H$28*'02 Cargo Classes'!$P$10</x:f>
        <x:v>0</x:v>
      </x:c>
      <x:c r="U3061" s="22" t="n">
        <x:f>SUM(Q3061:T3061)</x:f>
        <x:v>0.95</x:v>
      </x:c>
      <x:c r="V3061" s="18" t="n">
        <x:f>IF(U3061=0,0,N3061*Q3061/U3061)</x:f>
        <x:v>0</x:v>
      </x:c>
      <x:c r="W3061" s="18" t="n">
        <x:f>IF(U3061=0,0,P3061*Q3061/U3061)</x:f>
        <x:v>0</x:v>
      </x:c>
      <x:c r="X3061" s="18" t="n">
        <x:f>MAX(V3061,W3061*'01 Controls'!$E$12)</x:f>
        <x:v>0</x:v>
      </x:c>
      <x:c r="Y3061" s="18" t="n">
        <x:f>IF(U3061=0,0,N3061*R3061/U3061)</x:f>
        <x:v>0</x:v>
      </x:c>
      <x:c r="Z3061" s="18" t="n">
        <x:f>IF(U3061=0,0,P3061*R3061/U3061)</x:f>
        <x:v>0</x:v>
      </x:c>
      <x:c r="AA3061" s="18" t="n">
        <x:f>MAX(Y3061,Z3061*'01 Controls'!$E$13)</x:f>
        <x:v>0</x:v>
      </x:c>
      <x:c r="AB3061" s="18" t="n">
        <x:f>IF(U3061=0,0,N3061*S3061/U3061)</x:f>
        <x:v>866.2499999999999</x:v>
      </x:c>
      <x:c r="AC3061" s="18" t="n">
        <x:f>IF(U3061=0,0,P3061*S3061/U3061)</x:f>
        <x:v>1168.75</x:v>
      </x:c>
      <x:c r="AD3061" s="18" t="n">
        <x:f>MAX(AB3061,AC3061*'01 Controls'!$E$14)</x:f>
        <x:v>866.2499999999999</x:v>
      </x:c>
      <x:c r="AE3061" s="18" t="n">
        <x:f>IF(U3061=0,0,N3061*T3061/U3061)</x:f>
        <x:v>0</x:v>
      </x:c>
      <x:c r="AF3061" s="18" t="n">
        <x:f>IF(U3061=0,0,P3061*T3061/U3061)</x:f>
        <x:v>0</x:v>
      </x:c>
      <x:c r="AG3061" s="18" t="n">
        <x:f>MAX(AE3061,AF3061*'01 Controls'!$E$15)</x:f>
        <x:v>0</x:v>
      </x:c>
      <x:c r="AH3061" s="18" t="n">
        <x:f>SUM(V3061,Y3061,AB3061,AE3061)</x:f>
        <x:v>866.2499999999999</x:v>
      </x:c>
      <x:c r="AI3061" s="18" t="n">
        <x:f>N3061-AH3061</x:f>
        <x:v>0</x:v>
      </x:c>
      <x:c r="AJ3061" s="18" t="n">
        <x:f>V3061*INDEX('07 Mode Capacity'!$P$6:$P$17,MATCH("AIR-"&amp;I3061,'07 Mode Capacity'!$C$6:$C$17,0))</x:f>
        <x:v>0</x:v>
      </x:c>
      <x:c r="AK3061" s="18" t="n">
        <x:f>Y3061*INDEX('07 Mode Capacity'!$P$6:$P$17,MATCH("OCEAN-"&amp;I3061,'07 Mode Capacity'!$C$6:$C$17,0))</x:f>
        <x:v>0</x:v>
      </x:c>
      <x:c r="AL3061" s="18" t="n">
        <x:f>AB3061*INDEX('07 Mode Capacity'!$P$6:$P$17,MATCH("LAND-"&amp;I3061,'07 Mode Capacity'!$C$6:$C$17,0))</x:f>
        <x:v>105.72396696697642</x:v>
      </x:c>
      <x:c r="AM3061" s="18" t="n">
        <x:f>AE3061*INDEX('07 Mode Capacity'!$P$6:$P$17,MATCH("INLAND-"&amp;I3061,'07 Mode Capacity'!$C$6:$C$17,0))</x:f>
        <x:v>0</x:v>
      </x:c>
      <x:c r="AN3061" s="18" t="n">
        <x:f>SUM(AJ3061:AM3061)</x:f>
        <x:v>105.72396696697642</x:v>
      </x:c>
      <x:c r="AO3061" s="17" t="n">
        <x:f>IF(N3061=0,1,AN3061/N3061)</x:f>
        <x:v>0.1220478695145471</x:v>
      </x:c>
      <x:c r="AP3061" s="11" t="str">
        <x:f>IF(AO3061&gt;='01 Controls'!$E$16,"PASS","FAIL")</x:f>
        <x:v>FAIL</x:v>
      </x:c>
      <x:c r="AQ3061" s="11" t="str">
        <x:v>UNQUANTIFIED</x:v>
      </x:c>
      <x:c r="AR3061" s="11" t="str">
        <x:v>Position-class planning record; serial item and receiver open</x:v>
      </x:c>
      <x:c r="AS3061" s="26"/>
      <x:c r="AT3061" s="26"/>
    </x:row>
    <x:row r="3062">
      <x:c r="C3062" s="11" t="str">
        <x:v>M4-H-PMG-FLR-24</x:v>
      </x:c>
      <x:c r="D3062" s="11" t="str">
        <x:v>M4</x:v>
      </x:c>
      <x:c r="E3062" s="11" t="str">
        <x:v>Tornado sequence</x:v>
      </x:c>
      <x:c r="F3062" s="11" t="str">
        <x:v>H-PMG</x:v>
      </x:c>
      <x:c r="G3062" s="11" t="str">
        <x:v>Patient movement group</x:v>
      </x:c>
      <x:c r="H3062" s="11" t="str">
        <x:v>FLR-24</x:v>
      </x:c>
      <x:c r="I3062" s="19" t="n">
        <x:v>48</x:v>
      </x:c>
      <x:c r="J3062" s="21" t="n">
        <x:v>5</x:v>
      </x:c>
      <x:c r="K3062" s="18" t="n">
        <x:f>'05 Cargo Register'!K374</x:f>
        <x:v>144.37499999999997</x:v>
      </x:c>
      <x:c r="L3062" s="18" t="n">
        <x:f>'05 Cargo Register'!N374</x:f>
        <x:v>8</x:v>
      </x:c>
      <x:c r="M3062" s="18" t="n">
        <x:f>'05 Cargo Register'!O374</x:f>
        <x:v>256</x:v>
      </x:c>
      <x:c r="N3062" s="18" t="n">
        <x:f>J3062*K3062</x:f>
        <x:v>721.8749999999999</x:v>
      </x:c>
      <x:c r="O3062" s="18" t="n">
        <x:f>J3062*L3062</x:f>
        <x:v>40</x:v>
      </x:c>
      <x:c r="P3062" s="18" t="n">
        <x:f>J3062*M3062</x:f>
        <x:v>1280</x:v>
      </x:c>
      <x:c r="Q3062" s="22" t="n">
        <x:f>'01 Controls'!$E$28*'02 Cargo Classes'!$M$11</x:f>
        <x:v>0</x:v>
      </x:c>
      <x:c r="R3062" s="22" t="n">
        <x:f>'01 Controls'!$F$28*'02 Cargo Classes'!$N$11</x:f>
        <x:v>0</x:v>
      </x:c>
      <x:c r="S3062" s="22" t="n">
        <x:f>'01 Controls'!$G$28*'02 Cargo Classes'!$O$11</x:f>
        <x:v>0.95</x:v>
      </x:c>
      <x:c r="T3062" s="22" t="n">
        <x:f>'01 Controls'!$H$28*'02 Cargo Classes'!$P$11</x:f>
        <x:v>0</x:v>
      </x:c>
      <x:c r="U3062" s="22" t="n">
        <x:f>SUM(Q3062:T3062)</x:f>
        <x:v>0.95</x:v>
      </x:c>
      <x:c r="V3062" s="18" t="n">
        <x:f>IF(U3062=0,0,N3062*Q3062/U3062)</x:f>
        <x:v>0</x:v>
      </x:c>
      <x:c r="W3062" s="18" t="n">
        <x:f>IF(U3062=0,0,P3062*Q3062/U3062)</x:f>
        <x:v>0</x:v>
      </x:c>
      <x:c r="X3062" s="18" t="n">
        <x:f>MAX(V3062,W3062*'01 Controls'!$E$12)</x:f>
        <x:v>0</x:v>
      </x:c>
      <x:c r="Y3062" s="18" t="n">
        <x:f>IF(U3062=0,0,N3062*R3062/U3062)</x:f>
        <x:v>0</x:v>
      </x:c>
      <x:c r="Z3062" s="18" t="n">
        <x:f>IF(U3062=0,0,P3062*R3062/U3062)</x:f>
        <x:v>0</x:v>
      </x:c>
      <x:c r="AA3062" s="18" t="n">
        <x:f>MAX(Y3062,Z3062*'01 Controls'!$E$13)</x:f>
        <x:v>0</x:v>
      </x:c>
      <x:c r="AB3062" s="18" t="n">
        <x:f>IF(U3062=0,0,N3062*S3062/U3062)</x:f>
        <x:v>721.8749999999999</x:v>
      </x:c>
      <x:c r="AC3062" s="18" t="n">
        <x:f>IF(U3062=0,0,P3062*S3062/U3062)</x:f>
        <x:v>1280</x:v>
      </x:c>
      <x:c r="AD3062" s="18" t="n">
        <x:f>MAX(AB3062,AC3062*'01 Controls'!$E$14)</x:f>
        <x:v>721.8749999999999</x:v>
      </x:c>
      <x:c r="AE3062" s="18" t="n">
        <x:f>IF(U3062=0,0,N3062*T3062/U3062)</x:f>
        <x:v>0</x:v>
      </x:c>
      <x:c r="AF3062" s="18" t="n">
        <x:f>IF(U3062=0,0,P3062*T3062/U3062)</x:f>
        <x:v>0</x:v>
      </x:c>
      <x:c r="AG3062" s="18" t="n">
        <x:f>MAX(AE3062,AF3062*'01 Controls'!$E$15)</x:f>
        <x:v>0</x:v>
      </x:c>
      <x:c r="AH3062" s="18" t="n">
        <x:f>SUM(V3062,Y3062,AB3062,AE3062)</x:f>
        <x:v>721.8749999999999</x:v>
      </x:c>
      <x:c r="AI3062" s="18" t="n">
        <x:f>N3062-AH3062</x:f>
        <x:v>0</x:v>
      </x:c>
      <x:c r="AJ3062" s="18" t="n">
        <x:f>V3062*INDEX('07 Mode Capacity'!$P$6:$P$17,MATCH("AIR-"&amp;I3062,'07 Mode Capacity'!$C$6:$C$17,0))</x:f>
        <x:v>0</x:v>
      </x:c>
      <x:c r="AK3062" s="18" t="n">
        <x:f>Y3062*INDEX('07 Mode Capacity'!$P$6:$P$17,MATCH("OCEAN-"&amp;I3062,'07 Mode Capacity'!$C$6:$C$17,0))</x:f>
        <x:v>0</x:v>
      </x:c>
      <x:c r="AL3062" s="18" t="n">
        <x:f>AB3062*INDEX('07 Mode Capacity'!$P$6:$P$17,MATCH("LAND-"&amp;I3062,'07 Mode Capacity'!$C$6:$C$17,0))</x:f>
        <x:v>88.10330580581368</x:v>
      </x:c>
      <x:c r="AM3062" s="18" t="n">
        <x:f>AE3062*INDEX('07 Mode Capacity'!$P$6:$P$17,MATCH("INLAND-"&amp;I3062,'07 Mode Capacity'!$C$6:$C$17,0))</x:f>
        <x:v>0</x:v>
      </x:c>
      <x:c r="AN3062" s="18" t="n">
        <x:f>SUM(AJ3062:AM3062)</x:f>
        <x:v>88.10330580581368</x:v>
      </x:c>
      <x:c r="AO3062" s="17" t="n">
        <x:f>IF(N3062=0,1,AN3062/N3062)</x:f>
        <x:v>0.1220478695145471</x:v>
      </x:c>
      <x:c r="AP3062" s="11" t="str">
        <x:f>IF(AO3062&gt;='01 Controls'!$E$16,"PASS","FAIL")</x:f>
        <x:v>FAIL</x:v>
      </x:c>
      <x:c r="AQ3062" s="11" t="str">
        <x:v>UNQUANTIFIED</x:v>
      </x:c>
      <x:c r="AR3062" s="11" t="str">
        <x:v>Position-class planning record; serial item and receiver open</x:v>
      </x:c>
      <x:c r="AS3062" s="26"/>
      <x:c r="AT3062" s="26"/>
    </x:row>
    <x:row r="3063">
      <x:c r="C3063" s="11" t="str">
        <x:v>M4-H-PMG-ROL-30</x:v>
      </x:c>
      <x:c r="D3063" s="11" t="str">
        <x:v>M4</x:v>
      </x:c>
      <x:c r="E3063" s="11" t="str">
        <x:v>Tornado sequence</x:v>
      </x:c>
      <x:c r="F3063" s="11" t="str">
        <x:v>H-PMG</x:v>
      </x:c>
      <x:c r="G3063" s="11" t="str">
        <x:v>Patient movement group</x:v>
      </x:c>
      <x:c r="H3063" s="11" t="str">
        <x:v>ROL-30</x:v>
      </x:c>
      <x:c r="I3063" s="19" t="n">
        <x:v>48</x:v>
      </x:c>
      <x:c r="J3063" s="21" t="n">
        <x:v>5</x:v>
      </x:c>
      <x:c r="K3063" s="18" t="n">
        <x:f>'05 Cargo Register'!K375</x:f>
        <x:v>288.74999999999994</x:v>
      </x:c>
      <x:c r="L3063" s="18" t="n">
        <x:f>'05 Cargo Register'!N375</x:f>
        <x:v>13</x:v>
      </x:c>
      <x:c r="M3063" s="18" t="n">
        <x:f>'05 Cargo Register'!O375</x:f>
        <x:v>828.75</x:v>
      </x:c>
      <x:c r="N3063" s="18" t="n">
        <x:f>J3063*K3063</x:f>
        <x:v>1443.7499999999998</x:v>
      </x:c>
      <x:c r="O3063" s="18" t="n">
        <x:f>J3063*L3063</x:f>
        <x:v>65</x:v>
      </x:c>
      <x:c r="P3063" s="18" t="n">
        <x:f>J3063*M3063</x:f>
        <x:v>4143.75</x:v>
      </x:c>
      <x:c r="Q3063" s="22" t="n">
        <x:f>'01 Controls'!$E$28*'02 Cargo Classes'!$M$12</x:f>
        <x:v>0</x:v>
      </x:c>
      <x:c r="R3063" s="22" t="n">
        <x:f>'01 Controls'!$F$28*'02 Cargo Classes'!$N$12</x:f>
        <x:v>0</x:v>
      </x:c>
      <x:c r="S3063" s="22" t="n">
        <x:f>'01 Controls'!$G$28*'02 Cargo Classes'!$O$12</x:f>
        <x:v>1.4249999999999998</x:v>
      </x:c>
      <x:c r="T3063" s="22" t="n">
        <x:f>'01 Controls'!$H$28*'02 Cargo Classes'!$P$12</x:f>
        <x:v>0</x:v>
      </x:c>
      <x:c r="U3063" s="22" t="n">
        <x:f>SUM(Q3063:T3063)</x:f>
        <x:v>1.4249999999999998</x:v>
      </x:c>
      <x:c r="V3063" s="18" t="n">
        <x:f>IF(U3063=0,0,N3063*Q3063/U3063)</x:f>
        <x:v>0</x:v>
      </x:c>
      <x:c r="W3063" s="18" t="n">
        <x:f>IF(U3063=0,0,P3063*Q3063/U3063)</x:f>
        <x:v>0</x:v>
      </x:c>
      <x:c r="X3063" s="18" t="n">
        <x:f>MAX(V3063,W3063*'01 Controls'!$E$12)</x:f>
        <x:v>0</x:v>
      </x:c>
      <x:c r="Y3063" s="18" t="n">
        <x:f>IF(U3063=0,0,N3063*R3063/U3063)</x:f>
        <x:v>0</x:v>
      </x:c>
      <x:c r="Z3063" s="18" t="n">
        <x:f>IF(U3063=0,0,P3063*R3063/U3063)</x:f>
        <x:v>0</x:v>
      </x:c>
      <x:c r="AA3063" s="18" t="n">
        <x:f>MAX(Y3063,Z3063*'01 Controls'!$E$13)</x:f>
        <x:v>0</x:v>
      </x:c>
      <x:c r="AB3063" s="18" t="n">
        <x:f>IF(U3063=0,0,N3063*S3063/U3063)</x:f>
        <x:v>1443.7499999999998</x:v>
      </x:c>
      <x:c r="AC3063" s="18" t="n">
        <x:f>IF(U3063=0,0,P3063*S3063/U3063)</x:f>
        <x:v>4143.75</x:v>
      </x:c>
      <x:c r="AD3063" s="18" t="n">
        <x:f>MAX(AB3063,AC3063*'01 Controls'!$E$14)</x:f>
        <x:v>1443.7499999999998</x:v>
      </x:c>
      <x:c r="AE3063" s="18" t="n">
        <x:f>IF(U3063=0,0,N3063*T3063/U3063)</x:f>
        <x:v>0</x:v>
      </x:c>
      <x:c r="AF3063" s="18" t="n">
        <x:f>IF(U3063=0,0,P3063*T3063/U3063)</x:f>
        <x:v>0</x:v>
      </x:c>
      <x:c r="AG3063" s="18" t="n">
        <x:f>MAX(AE3063,AF3063*'01 Controls'!$E$15)</x:f>
        <x:v>0</x:v>
      </x:c>
      <x:c r="AH3063" s="18" t="n">
        <x:f>SUM(V3063,Y3063,AB3063,AE3063)</x:f>
        <x:v>1443.7499999999998</x:v>
      </x:c>
      <x:c r="AI3063" s="18" t="n">
        <x:f>N3063-AH3063</x:f>
        <x:v>0</x:v>
      </x:c>
      <x:c r="AJ3063" s="18" t="n">
        <x:f>V3063*INDEX('07 Mode Capacity'!$P$6:$P$17,MATCH("AIR-"&amp;I3063,'07 Mode Capacity'!$C$6:$C$17,0))</x:f>
        <x:v>0</x:v>
      </x:c>
      <x:c r="AK3063" s="18" t="n">
        <x:f>Y3063*INDEX('07 Mode Capacity'!$P$6:$P$17,MATCH("OCEAN-"&amp;I3063,'07 Mode Capacity'!$C$6:$C$17,0))</x:f>
        <x:v>0</x:v>
      </x:c>
      <x:c r="AL3063" s="18" t="n">
        <x:f>AB3063*INDEX('07 Mode Capacity'!$P$6:$P$17,MATCH("LAND-"&amp;I3063,'07 Mode Capacity'!$C$6:$C$17,0))</x:f>
        <x:v>176.20661161162735</x:v>
      </x:c>
      <x:c r="AM3063" s="18" t="n">
        <x:f>AE3063*INDEX('07 Mode Capacity'!$P$6:$P$17,MATCH("INLAND-"&amp;I3063,'07 Mode Capacity'!$C$6:$C$17,0))</x:f>
        <x:v>0</x:v>
      </x:c>
      <x:c r="AN3063" s="18" t="n">
        <x:f>SUM(AJ3063:AM3063)</x:f>
        <x:v>176.20661161162735</x:v>
      </x:c>
      <x:c r="AO3063" s="17" t="n">
        <x:f>IF(N3063=0,1,AN3063/N3063)</x:f>
        <x:v>0.1220478695145471</x:v>
      </x:c>
      <x:c r="AP3063" s="11" t="str">
        <x:f>IF(AO3063&gt;='01 Controls'!$E$16,"PASS","FAIL")</x:f>
        <x:v>FAIL</x:v>
      </x:c>
      <x:c r="AQ3063" s="11" t="str">
        <x:v>UNQUANTIFIED</x:v>
      </x:c>
      <x:c r="AR3063" s="11" t="str">
        <x:v>Position-class planning record; serial item and receiver open</x:v>
      </x:c>
      <x:c r="AS3063" s="26"/>
      <x:c r="AT3063" s="26"/>
    </x:row>
    <x:row r="3064">
      <x:c r="C3064" s="11" t="str">
        <x:v>M4-H-PMG-BLK-08</x:v>
      </x:c>
      <x:c r="D3064" s="11" t="str">
        <x:v>M4</x:v>
      </x:c>
      <x:c r="E3064" s="11" t="str">
        <x:v>Tornado sequence</x:v>
      </x:c>
      <x:c r="F3064" s="11" t="str">
        <x:v>H-PMG</x:v>
      </x:c>
      <x:c r="G3064" s="11" t="str">
        <x:v>Patient movement group</x:v>
      </x:c>
      <x:c r="H3064" s="11" t="str">
        <x:v>BLK-08</x:v>
      </x:c>
      <x:c r="I3064" s="19" t="n">
        <x:v>48</x:v>
      </x:c>
      <x:c r="J3064" s="21" t="n">
        <x:v>5</x:v>
      </x:c>
      <x:c r="K3064" s="18" t="n">
        <x:f>'05 Cargo Register'!K376</x:f>
        <x:v>404.25</x:v>
      </x:c>
      <x:c r="L3064" s="18" t="n">
        <x:f>'05 Cargo Register'!N376</x:f>
        <x:v>64</x:v>
      </x:c>
      <x:c r="M3064" s="18" t="n">
        <x:f>'05 Cargo Register'!O376</x:f>
        <x:v>3264</x:v>
      </x:c>
      <x:c r="N3064" s="18" t="n">
        <x:f>J3064*K3064</x:f>
        <x:v>2021.25</x:v>
      </x:c>
      <x:c r="O3064" s="18" t="n">
        <x:f>J3064*L3064</x:f>
        <x:v>320</x:v>
      </x:c>
      <x:c r="P3064" s="18" t="n">
        <x:f>J3064*M3064</x:f>
        <x:v>16320</x:v>
      </x:c>
      <x:c r="Q3064" s="22" t="n">
        <x:f>'01 Controls'!$E$28*'02 Cargo Classes'!$M$14</x:f>
        <x:v>0.05</x:v>
      </x:c>
      <x:c r="R3064" s="22" t="n">
        <x:f>'01 Controls'!$F$28*'02 Cargo Classes'!$N$14</x:f>
        <x:v>0</x:v>
      </x:c>
      <x:c r="S3064" s="22" t="n">
        <x:f>'01 Controls'!$G$28*'02 Cargo Classes'!$O$14</x:f>
        <x:v>0.95</x:v>
      </x:c>
      <x:c r="T3064" s="22" t="n">
        <x:f>'01 Controls'!$H$28*'02 Cargo Classes'!$P$14</x:f>
        <x:v>0</x:v>
      </x:c>
      <x:c r="U3064" s="22" t="n">
        <x:f>SUM(Q3064:T3064)</x:f>
        <x:v>1</x:v>
      </x:c>
      <x:c r="V3064" s="18" t="n">
        <x:f>IF(U3064=0,0,N3064*Q3064/U3064)</x:f>
        <x:v>101.0625</x:v>
      </x:c>
      <x:c r="W3064" s="18" t="n">
        <x:f>IF(U3064=0,0,P3064*Q3064/U3064)</x:f>
        <x:v>816</x:v>
      </x:c>
      <x:c r="X3064" s="18" t="n">
        <x:f>MAX(V3064,W3064*'01 Controls'!$E$12)</x:f>
        <x:v>204</x:v>
      </x:c>
      <x:c r="Y3064" s="18" t="n">
        <x:f>IF(U3064=0,0,N3064*R3064/U3064)</x:f>
        <x:v>0</x:v>
      </x:c>
      <x:c r="Z3064" s="18" t="n">
        <x:f>IF(U3064=0,0,P3064*R3064/U3064)</x:f>
        <x:v>0</x:v>
      </x:c>
      <x:c r="AA3064" s="18" t="n">
        <x:f>MAX(Y3064,Z3064*'01 Controls'!$E$13)</x:f>
        <x:v>0</x:v>
      </x:c>
      <x:c r="AB3064" s="18" t="n">
        <x:f>IF(U3064=0,0,N3064*S3064/U3064)</x:f>
        <x:v>1920.1875</x:v>
      </x:c>
      <x:c r="AC3064" s="18" t="n">
        <x:f>IF(U3064=0,0,P3064*S3064/U3064)</x:f>
        <x:v>15504</x:v>
      </x:c>
      <x:c r="AD3064" s="18" t="n">
        <x:f>MAX(AB3064,AC3064*'01 Controls'!$E$14)</x:f>
        <x:v>3100.8</x:v>
      </x:c>
      <x:c r="AE3064" s="18" t="n">
        <x:f>IF(U3064=0,0,N3064*T3064/U3064)</x:f>
        <x:v>0</x:v>
      </x:c>
      <x:c r="AF3064" s="18" t="n">
        <x:f>IF(U3064=0,0,P3064*T3064/U3064)</x:f>
        <x:v>0</x:v>
      </x:c>
      <x:c r="AG3064" s="18" t="n">
        <x:f>MAX(AE3064,AF3064*'01 Controls'!$E$15)</x:f>
        <x:v>0</x:v>
      </x:c>
      <x:c r="AH3064" s="18" t="n">
        <x:f>SUM(V3064,Y3064,AB3064,AE3064)</x:f>
        <x:v>2021.25</x:v>
      </x:c>
      <x:c r="AI3064" s="18" t="n">
        <x:f>N3064-AH3064</x:f>
        <x:v>0</x:v>
      </x:c>
      <x:c r="AJ3064" s="18" t="n">
        <x:f>V3064*INDEX('07 Mode Capacity'!$P$6:$P$17,MATCH("AIR-"&amp;I3064,'07 Mode Capacity'!$C$6:$C$17,0))</x:f>
        <x:v>28.331422465861635</x:v>
      </x:c>
      <x:c r="AK3064" s="18" t="n">
        <x:f>Y3064*INDEX('07 Mode Capacity'!$P$6:$P$17,MATCH("OCEAN-"&amp;I3064,'07 Mode Capacity'!$C$6:$C$17,0))</x:f>
        <x:v>0</x:v>
      </x:c>
      <x:c r="AL3064" s="18" t="n">
        <x:f>AB3064*INDEX('07 Mode Capacity'!$P$6:$P$17,MATCH("LAND-"&amp;I3064,'07 Mode Capacity'!$C$6:$C$17,0))</x:f>
        <x:v>234.35479344346442</x:v>
      </x:c>
      <x:c r="AM3064" s="18" t="n">
        <x:f>AE3064*INDEX('07 Mode Capacity'!$P$6:$P$17,MATCH("INLAND-"&amp;I3064,'07 Mode Capacity'!$C$6:$C$17,0))</x:f>
        <x:v>0</x:v>
      </x:c>
      <x:c r="AN3064" s="18" t="n">
        <x:f>SUM(AJ3064:AM3064)</x:f>
        <x:v>262.68621590932605</x:v>
      </x:c>
      <x:c r="AO3064" s="17" t="n">
        <x:f>IF(N3064=0,1,AN3064/N3064)</x:f>
        <x:v>0.1299622589532844</x:v>
      </x:c>
      <x:c r="AP3064" s="11" t="str">
        <x:f>IF(AO3064&gt;='01 Controls'!$E$16,"PASS","FAIL")</x:f>
        <x:v>FAIL</x:v>
      </x:c>
      <x:c r="AQ3064" s="11" t="str">
        <x:v>UNQUANTIFIED</x:v>
      </x:c>
      <x:c r="AR3064" s="11" t="str">
        <x:v>Position-class planning record; serial item and receiver open</x:v>
      </x:c>
      <x:c r="AS3064" s="26"/>
      <x:c r="AT3064" s="26"/>
    </x:row>
    <x:row r="3065">
      <x:c r="C3065" s="11" t="str">
        <x:v>M4-C-ERG-APL-45</x:v>
      </x:c>
      <x:c r="D3065" s="11" t="str">
        <x:v>M4</x:v>
      </x:c>
      <x:c r="E3065" s="11" t="str">
        <x:v>Tornado sequence</x:v>
      </x:c>
      <x:c r="F3065" s="11" t="str">
        <x:v>C-ERG</x:v>
      </x:c>
      <x:c r="G3065" s="11" t="str">
        <x:v>Economic restart group</x:v>
      </x:c>
      <x:c r="H3065" s="11" t="str">
        <x:v>APL-45</x:v>
      </x:c>
      <x:c r="I3065" s="19" t="n">
        <x:v>24</x:v>
      </x:c>
      <x:c r="J3065" s="21" t="n">
        <x:v>5</x:v>
      </x:c>
      <x:c r="K3065" s="18" t="n">
        <x:f>'05 Cargo Register'!K377</x:f>
        <x:v>243.75</x:v>
      </x:c>
      <x:c r="L3065" s="18" t="n">
        <x:f>'05 Cargo Register'!N377</x:f>
        <x:v>64</x:v>
      </x:c>
      <x:c r="M3065" s="18" t="n">
        <x:f>'05 Cargo Register'!O377</x:f>
        <x:v>480</x:v>
      </x:c>
      <x:c r="N3065" s="18" t="n">
        <x:f>J3065*K3065</x:f>
        <x:v>1218.75</x:v>
      </x:c>
      <x:c r="O3065" s="18" t="n">
        <x:f>J3065*L3065</x:f>
        <x:v>320</x:v>
      </x:c>
      <x:c r="P3065" s="18" t="n">
        <x:f>J3065*M3065</x:f>
        <x:v>2400</x:v>
      </x:c>
      <x:c r="Q3065" s="22" t="n">
        <x:f>'01 Controls'!$E$28*'02 Cargo Classes'!$M$6</x:f>
        <x:v>0.15000000000000002</x:v>
      </x:c>
      <x:c r="R3065" s="22" t="n">
        <x:f>'01 Controls'!$F$28*'02 Cargo Classes'!$N$6</x:f>
        <x:v>0</x:v>
      </x:c>
      <x:c r="S3065" s="22" t="n">
        <x:f>'01 Controls'!$G$28*'02 Cargo Classes'!$O$6</x:f>
        <x:v>0.95</x:v>
      </x:c>
      <x:c r="T3065" s="22" t="n">
        <x:f>'01 Controls'!$H$28*'02 Cargo Classes'!$P$6</x:f>
        <x:v>0</x:v>
      </x:c>
      <x:c r="U3065" s="22" t="n">
        <x:f>SUM(Q3065:T3065)</x:f>
        <x:v>1.1</x:v>
      </x:c>
      <x:c r="V3065" s="18" t="n">
        <x:f>IF(U3065=0,0,N3065*Q3065/U3065)</x:f>
        <x:v>166.19318181818184</x:v>
      </x:c>
      <x:c r="W3065" s="18" t="n">
        <x:f>IF(U3065=0,0,P3065*Q3065/U3065)</x:f>
        <x:v>327.2727272727273</x:v>
      </x:c>
      <x:c r="X3065" s="18" t="n">
        <x:f>MAX(V3065,W3065*'01 Controls'!$E$12)</x:f>
        <x:v>166.19318181818184</x:v>
      </x:c>
      <x:c r="Y3065" s="18" t="n">
        <x:f>IF(U3065=0,0,N3065*R3065/U3065)</x:f>
        <x:v>0</x:v>
      </x:c>
      <x:c r="Z3065" s="18" t="n">
        <x:f>IF(U3065=0,0,P3065*R3065/U3065)</x:f>
        <x:v>0</x:v>
      </x:c>
      <x:c r="AA3065" s="18" t="n">
        <x:f>MAX(Y3065,Z3065*'01 Controls'!$E$13)</x:f>
        <x:v>0</x:v>
      </x:c>
      <x:c r="AB3065" s="18" t="n">
        <x:f>IF(U3065=0,0,N3065*S3065/U3065)</x:f>
        <x:v>1052.556818181818</x:v>
      </x:c>
      <x:c r="AC3065" s="18" t="n">
        <x:f>IF(U3065=0,0,P3065*S3065/U3065)</x:f>
        <x:v>2072.7272727272725</x:v>
      </x:c>
      <x:c r="AD3065" s="18" t="n">
        <x:f>MAX(AB3065,AC3065*'01 Controls'!$E$14)</x:f>
        <x:v>1052.556818181818</x:v>
      </x:c>
      <x:c r="AE3065" s="18" t="n">
        <x:f>IF(U3065=0,0,N3065*T3065/U3065)</x:f>
        <x:v>0</x:v>
      </x:c>
      <x:c r="AF3065" s="18" t="n">
        <x:f>IF(U3065=0,0,P3065*T3065/U3065)</x:f>
        <x:v>0</x:v>
      </x:c>
      <x:c r="AG3065" s="18" t="n">
        <x:f>MAX(AE3065,AF3065*'01 Controls'!$E$15)</x:f>
        <x:v>0</x:v>
      </x:c>
      <x:c r="AH3065" s="18" t="n">
        <x:f>SUM(V3065,Y3065,AB3065,AE3065)</x:f>
        <x:v>1218.7499999999998</x:v>
      </x:c>
      <x:c r="AI3065" s="18" t="n">
        <x:f>N3065-AH3065</x:f>
        <x:v>2.2737367544323206e-13</x:v>
      </x:c>
      <x:c r="AJ3065" s="18" t="n">
        <x:f>V3065*INDEX('07 Mode Capacity'!$P$6:$P$17,MATCH("AIR-"&amp;I3065,'07 Mode Capacity'!$C$6:$C$17,0))</x:f>
        <x:v>33.722934569812125</x:v>
      </x:c>
      <x:c r="AK3065" s="18" t="n">
        <x:f>Y3065*INDEX('07 Mode Capacity'!$P$6:$P$17,MATCH("OCEAN-"&amp;I3065,'07 Mode Capacity'!$C$6:$C$17,0))</x:f>
        <x:v>0</x:v>
      </x:c>
      <x:c r="AL3065" s="18" t="n">
        <x:f>AB3065*INDEX('07 Mode Capacity'!$P$6:$P$17,MATCH("LAND-"&amp;I3065,'07 Mode Capacity'!$C$6:$C$17,0))</x:f>
        <x:v>402.60395577970013</x:v>
      </x:c>
      <x:c r="AM3065" s="18" t="n">
        <x:f>AE3065*INDEX('07 Mode Capacity'!$P$6:$P$17,MATCH("INLAND-"&amp;I3065,'07 Mode Capacity'!$C$6:$C$17,0))</x:f>
        <x:v>0</x:v>
      </x:c>
      <x:c r="AN3065" s="18" t="n">
        <x:f>SUM(AJ3065:AM3065)</x:f>
        <x:v>436.32689034951227</x:v>
      </x:c>
      <x:c r="AO3065" s="17" t="n">
        <x:f>IF(N3065=0,1,AN3065/N3065)</x:f>
        <x:v>0.3580118074662665</x:v>
      </x:c>
      <x:c r="AP3065" s="11" t="str">
        <x:f>IF(AO3065&gt;='01 Controls'!$E$16,"PASS","FAIL")</x:f>
        <x:v>FAIL</x:v>
      </x:c>
      <x:c r="AQ3065" s="11" t="str">
        <x:v>UNQUANTIFIED</x:v>
      </x:c>
      <x:c r="AR3065" s="11" t="str">
        <x:v>Position-class planning record; serial item and receiver open</x:v>
      </x:c>
      <x:c r="AS3065" s="26"/>
      <x:c r="AT3065" s="26"/>
    </x:row>
    <x:row r="3066">
      <x:c r="C3066" s="11" t="str">
        <x:v>M4-C-ERG-ISO-18</x:v>
      </x:c>
      <x:c r="D3066" s="11" t="str">
        <x:v>M4</x:v>
      </x:c>
      <x:c r="E3066" s="11" t="str">
        <x:v>Tornado sequence</x:v>
      </x:c>
      <x:c r="F3066" s="11" t="str">
        <x:v>C-ERG</x:v>
      </x:c>
      <x:c r="G3066" s="11" t="str">
        <x:v>Economic restart group</x:v>
      </x:c>
      <x:c r="H3066" s="11" t="str">
        <x:v>ISO-18</x:v>
      </x:c>
      <x:c r="I3066" s="19" t="n">
        <x:v>48</x:v>
      </x:c>
      <x:c r="J3066" s="21" t="n">
        <x:v>5</x:v>
      </x:c>
      <x:c r="K3066" s="18" t="n">
        <x:f>'05 Cargo Register'!K378</x:f>
        <x:v>304.6875</x:v>
      </x:c>
      <x:c r="L3066" s="18" t="n">
        <x:f>'05 Cargo Register'!N378</x:f>
        <x:v>20</x:v>
      </x:c>
      <x:c r="M3066" s="18" t="n">
        <x:f>'05 Cargo Register'!O378</x:f>
        <x:v>528</x:v>
      </x:c>
      <x:c r="N3066" s="18" t="n">
        <x:f>J3066*K3066</x:f>
        <x:v>1523.4375</x:v>
      </x:c>
      <x:c r="O3066" s="18" t="n">
        <x:f>J3066*L3066</x:f>
        <x:v>100</x:v>
      </x:c>
      <x:c r="P3066" s="18" t="n">
        <x:f>J3066*M3066</x:f>
        <x:v>2640</x:v>
      </x:c>
      <x:c r="Q3066" s="22" t="n">
        <x:f>'01 Controls'!$E$28*'02 Cargo Classes'!$M$7</x:f>
        <x:v>0.010000000000000002</x:v>
      </x:c>
      <x:c r="R3066" s="22" t="n">
        <x:f>'01 Controls'!$F$28*'02 Cargo Classes'!$N$7</x:f>
        <x:v>0</x:v>
      </x:c>
      <x:c r="S3066" s="22" t="n">
        <x:f>'01 Controls'!$G$28*'02 Cargo Classes'!$O$7</x:f>
        <x:v>1.14</x:v>
      </x:c>
      <x:c r="T3066" s="22" t="n">
        <x:f>'01 Controls'!$H$28*'02 Cargo Classes'!$P$7</x:f>
        <x:v>0</x:v>
      </x:c>
      <x:c r="U3066" s="22" t="n">
        <x:f>SUM(Q3066:T3066)</x:f>
        <x:v>1.15</x:v>
      </x:c>
      <x:c r="V3066" s="18" t="n">
        <x:f>IF(U3066=0,0,N3066*Q3066/U3066)</x:f>
        <x:v>13.247282608695656</x:v>
      </x:c>
      <x:c r="W3066" s="18" t="n">
        <x:f>IF(U3066=0,0,P3066*Q3066/U3066)</x:f>
        <x:v>22.95652173913044</x:v>
      </x:c>
      <x:c r="X3066" s="18" t="n">
        <x:f>MAX(V3066,W3066*'01 Controls'!$E$12)</x:f>
        <x:v>13.247282608695656</x:v>
      </x:c>
      <x:c r="Y3066" s="18" t="n">
        <x:f>IF(U3066=0,0,N3066*R3066/U3066)</x:f>
        <x:v>0</x:v>
      </x:c>
      <x:c r="Z3066" s="18" t="n">
        <x:f>IF(U3066=0,0,P3066*R3066/U3066)</x:f>
        <x:v>0</x:v>
      </x:c>
      <x:c r="AA3066" s="18" t="n">
        <x:f>MAX(Y3066,Z3066*'01 Controls'!$E$13)</x:f>
        <x:v>0</x:v>
      </x:c>
      <x:c r="AB3066" s="18" t="n">
        <x:f>IF(U3066=0,0,N3066*S3066/U3066)</x:f>
        <x:v>1510.1902173913043</x:v>
      </x:c>
      <x:c r="AC3066" s="18" t="n">
        <x:f>IF(U3066=0,0,P3066*S3066/U3066)</x:f>
        <x:v>2617.0434782608695</x:v>
      </x:c>
      <x:c r="AD3066" s="18" t="n">
        <x:f>MAX(AB3066,AC3066*'01 Controls'!$E$14)</x:f>
        <x:v>1510.1902173913043</x:v>
      </x:c>
      <x:c r="AE3066" s="18" t="n">
        <x:f>IF(U3066=0,0,N3066*T3066/U3066)</x:f>
        <x:v>0</x:v>
      </x:c>
      <x:c r="AF3066" s="18" t="n">
        <x:f>IF(U3066=0,0,P3066*T3066/U3066)</x:f>
        <x:v>0</x:v>
      </x:c>
      <x:c r="AG3066" s="18" t="n">
        <x:f>MAX(AE3066,AF3066*'01 Controls'!$E$15)</x:f>
        <x:v>0</x:v>
      </x:c>
      <x:c r="AH3066" s="18" t="n">
        <x:f>SUM(V3066,Y3066,AB3066,AE3066)</x:f>
        <x:v>1523.4375</x:v>
      </x:c>
      <x:c r="AI3066" s="18" t="n">
        <x:f>N3066-AH3066</x:f>
        <x:v>0</x:v>
      </x:c>
      <x:c r="AJ3066" s="18" t="n">
        <x:f>V3066*INDEX('07 Mode Capacity'!$P$6:$P$17,MATCH("AIR-"&amp;I3066,'07 Mode Capacity'!$C$6:$C$17,0))</x:f>
        <x:v>3.7136856906529947</x:v>
      </x:c>
      <x:c r="AK3066" s="18" t="n">
        <x:f>Y3066*INDEX('07 Mode Capacity'!$P$6:$P$17,MATCH("OCEAN-"&amp;I3066,'07 Mode Capacity'!$C$6:$C$17,0))</x:f>
        <x:v>0</x:v>
      </x:c>
      <x:c r="AL3066" s="18" t="n">
        <x:f>AB3066*INDEX('07 Mode Capacity'!$P$6:$P$17,MATCH("LAND-"&amp;I3066,'07 Mode Capacity'!$C$6:$C$17,0))</x:f>
        <x:v>184.31549859431942</x:v>
      </x:c>
      <x:c r="AM3066" s="18" t="n">
        <x:f>AE3066*INDEX('07 Mode Capacity'!$P$6:$P$17,MATCH("INLAND-"&amp;I3066,'07 Mode Capacity'!$C$6:$C$17,0))</x:f>
        <x:v>0</x:v>
      </x:c>
      <x:c r="AN3066" s="18" t="n">
        <x:f>SUM(AJ3066:AM3066)</x:f>
        <x:v>188.02918428497242</x:v>
      </x:c>
      <x:c r="AO3066" s="17" t="n">
        <x:f>IF(N3066=0,1,AN3066/N3066)</x:f>
        <x:v>0.1234242850691101</x:v>
      </x:c>
      <x:c r="AP3066" s="11" t="str">
        <x:f>IF(AO3066&gt;='01 Controls'!$E$16,"PASS","FAIL")</x:f>
        <x:v>FAIL</x:v>
      </x:c>
      <x:c r="AQ3066" s="11" t="str">
        <x:v>UNQUANTIFIED</x:v>
      </x:c>
      <x:c r="AR3066" s="11" t="str">
        <x:v>Position-class planning record; serial item and receiver open</x:v>
      </x:c>
      <x:c r="AS3066" s="26"/>
      <x:c r="AT3066" s="26"/>
    </x:row>
    <x:row r="3067">
      <x:c r="C3067" s="11" t="str">
        <x:v>M4-C-ERG-COL-12</x:v>
      </x:c>
      <x:c r="D3067" s="11" t="str">
        <x:v>M4</x:v>
      </x:c>
      <x:c r="E3067" s="11" t="str">
        <x:v>Tornado sequence</x:v>
      </x:c>
      <x:c r="F3067" s="11" t="str">
        <x:v>C-ERG</x:v>
      </x:c>
      <x:c r="G3067" s="11" t="str">
        <x:v>Economic restart group</x:v>
      </x:c>
      <x:c r="H3067" s="11" t="str">
        <x:v>COL-12</x:v>
      </x:c>
      <x:c r="I3067" s="19" t="n">
        <x:v>24</x:v>
      </x:c>
      <x:c r="J3067" s="21" t="n">
        <x:v>5</x:v>
      </x:c>
      <x:c r="K3067" s="18" t="n">
        <x:f>'05 Cargo Register'!K379</x:f>
        <x:v>60.9375</x:v>
      </x:c>
      <x:c r="L3067" s="18" t="n">
        <x:f>'05 Cargo Register'!N379</x:f>
        <x:v>7</x:v>
      </x:c>
      <x:c r="M3067" s="18" t="n">
        <x:f>'05 Cargo Register'!O379</x:f>
        <x:v>184.8</x:v>
      </x:c>
      <x:c r="N3067" s="18" t="n">
        <x:f>J3067*K3067</x:f>
        <x:v>304.6875</x:v>
      </x:c>
      <x:c r="O3067" s="18" t="n">
        <x:f>J3067*L3067</x:f>
        <x:v>35</x:v>
      </x:c>
      <x:c r="P3067" s="18" t="n">
        <x:f>J3067*M3067</x:f>
        <x:v>924</x:v>
      </x:c>
      <x:c r="Q3067" s="22" t="n">
        <x:f>'01 Controls'!$E$28*'02 Cargo Classes'!$M$8</x:f>
        <x:v>0.1</x:v>
      </x:c>
      <x:c r="R3067" s="22" t="n">
        <x:f>'01 Controls'!$F$28*'02 Cargo Classes'!$N$8</x:f>
        <x:v>0</x:v>
      </x:c>
      <x:c r="S3067" s="22" t="n">
        <x:f>'01 Controls'!$G$28*'02 Cargo Classes'!$O$8</x:f>
        <x:v>1.14</x:v>
      </x:c>
      <x:c r="T3067" s="22" t="n">
        <x:f>'01 Controls'!$H$28*'02 Cargo Classes'!$P$8</x:f>
        <x:v>0</x:v>
      </x:c>
      <x:c r="U3067" s="22" t="n">
        <x:f>SUM(Q3067:T3067)</x:f>
        <x:v>1.24</x:v>
      </x:c>
      <x:c r="V3067" s="18" t="n">
        <x:f>IF(U3067=0,0,N3067*Q3067/U3067)</x:f>
        <x:v>24.57157258064516</x:v>
      </x:c>
      <x:c r="W3067" s="18" t="n">
        <x:f>IF(U3067=0,0,P3067*Q3067/U3067)</x:f>
        <x:v>74.51612903225806</x:v>
      </x:c>
      <x:c r="X3067" s="18" t="n">
        <x:f>MAX(V3067,W3067*'01 Controls'!$E$12)</x:f>
        <x:v>24.57157258064516</x:v>
      </x:c>
      <x:c r="Y3067" s="18" t="n">
        <x:f>IF(U3067=0,0,N3067*R3067/U3067)</x:f>
        <x:v>0</x:v>
      </x:c>
      <x:c r="Z3067" s="18" t="n">
        <x:f>IF(U3067=0,0,P3067*R3067/U3067)</x:f>
        <x:v>0</x:v>
      </x:c>
      <x:c r="AA3067" s="18" t="n">
        <x:f>MAX(Y3067,Z3067*'01 Controls'!$E$13)</x:f>
        <x:v>0</x:v>
      </x:c>
      <x:c r="AB3067" s="18" t="n">
        <x:f>IF(U3067=0,0,N3067*S3067/U3067)</x:f>
        <x:v>280.1159274193548</x:v>
      </x:c>
      <x:c r="AC3067" s="18" t="n">
        <x:f>IF(U3067=0,0,P3067*S3067/U3067)</x:f>
        <x:v>849.4838709677418</x:v>
      </x:c>
      <x:c r="AD3067" s="18" t="n">
        <x:f>MAX(AB3067,AC3067*'01 Controls'!$E$14)</x:f>
        <x:v>280.1159274193548</x:v>
      </x:c>
      <x:c r="AE3067" s="18" t="n">
        <x:f>IF(U3067=0,0,N3067*T3067/U3067)</x:f>
        <x:v>0</x:v>
      </x:c>
      <x:c r="AF3067" s="18" t="n">
        <x:f>IF(U3067=0,0,P3067*T3067/U3067)</x:f>
        <x:v>0</x:v>
      </x:c>
      <x:c r="AG3067" s="18" t="n">
        <x:f>MAX(AE3067,AF3067*'01 Controls'!$E$15)</x:f>
        <x:v>0</x:v>
      </x:c>
      <x:c r="AH3067" s="18" t="n">
        <x:f>SUM(V3067,Y3067,AB3067,AE3067)</x:f>
        <x:v>304.6875</x:v>
      </x:c>
      <x:c r="AI3067" s="18" t="n">
        <x:f>N3067-AH3067</x:f>
        <x:v>0</x:v>
      </x:c>
      <x:c r="AJ3067" s="18" t="n">
        <x:f>V3067*INDEX('07 Mode Capacity'!$P$6:$P$17,MATCH("AIR-"&amp;I3067,'07 Mode Capacity'!$C$6:$C$17,0))</x:f>
        <x:v>4.985917745536738</x:v>
      </x:c>
      <x:c r="AK3067" s="18" t="n">
        <x:f>Y3067*INDEX('07 Mode Capacity'!$P$6:$P$17,MATCH("OCEAN-"&amp;I3067,'07 Mode Capacity'!$C$6:$C$17,0))</x:f>
        <x:v>0</x:v>
      </x:c>
      <x:c r="AL3067" s="18" t="n">
        <x:f>AB3067*INDEX('07 Mode Capacity'!$P$6:$P$17,MATCH("LAND-"&amp;I3067,'07 Mode Capacity'!$C$6:$C$17,0))</x:f>
        <x:v>107.14460113492021</x:v>
      </x:c>
      <x:c r="AM3067" s="18" t="n">
        <x:f>AE3067*INDEX('07 Mode Capacity'!$P$6:$P$17,MATCH("INLAND-"&amp;I3067,'07 Mode Capacity'!$C$6:$C$17,0))</x:f>
        <x:v>0</x:v>
      </x:c>
      <x:c r="AN3067" s="18" t="n">
        <x:f>SUM(AJ3067:AM3067)</x:f>
        <x:v>112.13051888045695</x:v>
      </x:c>
      <x:c r="AO3067" s="17" t="n">
        <x:f>IF(N3067=0,1,AN3067/N3067)</x:f>
        <x:v>0.3680181132486792</x:v>
      </x:c>
      <x:c r="AP3067" s="11" t="str">
        <x:f>IF(AO3067&gt;='01 Controls'!$E$16,"PASS","FAIL")</x:f>
        <x:v>FAIL</x:v>
      </x:c>
      <x:c r="AQ3067" s="11" t="str">
        <x:v>UNQUANTIFIED</x:v>
      </x:c>
      <x:c r="AR3067" s="11" t="str">
        <x:v>Position-class planning record; serial item and receiver open</x:v>
      </x:c>
      <x:c r="AS3067" s="26"/>
      <x:c r="AT3067" s="26"/>
    </x:row>
    <x:row r="3068">
      <x:c r="C3068" s="11" t="str">
        <x:v>M4-C-ERG-BAT-22</x:v>
      </x:c>
      <x:c r="D3068" s="11" t="str">
        <x:v>M4</x:v>
      </x:c>
      <x:c r="E3068" s="11" t="str">
        <x:v>Tornado sequence</x:v>
      </x:c>
      <x:c r="F3068" s="11" t="str">
        <x:v>C-ERG</x:v>
      </x:c>
      <x:c r="G3068" s="11" t="str">
        <x:v>Economic restart group</x:v>
      </x:c>
      <x:c r="H3068" s="11" t="str">
        <x:v>BAT-22</x:v>
      </x:c>
      <x:c r="I3068" s="19" t="n">
        <x:v>48</x:v>
      </x:c>
      <x:c r="J3068" s="21" t="n">
        <x:v>5</x:v>
      </x:c>
      <x:c r="K3068" s="18" t="n">
        <x:f>'05 Cargo Register'!K380</x:f>
        <x:v>60.9375</x:v>
      </x:c>
      <x:c r="L3068" s="18" t="n">
        <x:f>'05 Cargo Register'!N380</x:f>
        <x:v>4</x:v>
      </x:c>
      <x:c r="M3068" s="18" t="n">
        <x:f>'05 Cargo Register'!O380</x:f>
        <x:v>105.60000000000001</x:v>
      </x:c>
      <x:c r="N3068" s="18" t="n">
        <x:f>J3068*K3068</x:f>
        <x:v>304.6875</x:v>
      </x:c>
      <x:c r="O3068" s="18" t="n">
        <x:f>J3068*L3068</x:f>
        <x:v>20</x:v>
      </x:c>
      <x:c r="P3068" s="18" t="n">
        <x:f>J3068*M3068</x:f>
        <x:v>528</x:v>
      </x:c>
      <x:c r="Q3068" s="22" t="n">
        <x:f>'01 Controls'!$E$28*'02 Cargo Classes'!$M$9</x:f>
        <x:v>0</x:v>
      </x:c>
      <x:c r="R3068" s="22" t="n">
        <x:f>'01 Controls'!$F$28*'02 Cargo Classes'!$N$9</x:f>
        <x:v>0</x:v>
      </x:c>
      <x:c r="S3068" s="22" t="n">
        <x:f>'01 Controls'!$G$28*'02 Cargo Classes'!$O$9</x:f>
        <x:v>0.95</x:v>
      </x:c>
      <x:c r="T3068" s="22" t="n">
        <x:f>'01 Controls'!$H$28*'02 Cargo Classes'!$P$9</x:f>
        <x:v>0</x:v>
      </x:c>
      <x:c r="U3068" s="22" t="n">
        <x:f>SUM(Q3068:T3068)</x:f>
        <x:v>0.95</x:v>
      </x:c>
      <x:c r="V3068" s="18" t="n">
        <x:f>IF(U3068=0,0,N3068*Q3068/U3068)</x:f>
        <x:v>0</x:v>
      </x:c>
      <x:c r="W3068" s="18" t="n">
        <x:f>IF(U3068=0,0,P3068*Q3068/U3068)</x:f>
        <x:v>0</x:v>
      </x:c>
      <x:c r="X3068" s="18" t="n">
        <x:f>MAX(V3068,W3068*'01 Controls'!$E$12)</x:f>
        <x:v>0</x:v>
      </x:c>
      <x:c r="Y3068" s="18" t="n">
        <x:f>IF(U3068=0,0,N3068*R3068/U3068)</x:f>
        <x:v>0</x:v>
      </x:c>
      <x:c r="Z3068" s="18" t="n">
        <x:f>IF(U3068=0,0,P3068*R3068/U3068)</x:f>
        <x:v>0</x:v>
      </x:c>
      <x:c r="AA3068" s="18" t="n">
        <x:f>MAX(Y3068,Z3068*'01 Controls'!$E$13)</x:f>
        <x:v>0</x:v>
      </x:c>
      <x:c r="AB3068" s="18" t="n">
        <x:f>IF(U3068=0,0,N3068*S3068/U3068)</x:f>
        <x:v>304.6875</x:v>
      </x:c>
      <x:c r="AC3068" s="18" t="n">
        <x:f>IF(U3068=0,0,P3068*S3068/U3068)</x:f>
        <x:v>528</x:v>
      </x:c>
      <x:c r="AD3068" s="18" t="n">
        <x:f>MAX(AB3068,AC3068*'01 Controls'!$E$14)</x:f>
        <x:v>304.6875</x:v>
      </x:c>
      <x:c r="AE3068" s="18" t="n">
        <x:f>IF(U3068=0,0,N3068*T3068/U3068)</x:f>
        <x:v>0</x:v>
      </x:c>
      <x:c r="AF3068" s="18" t="n">
        <x:f>IF(U3068=0,0,P3068*T3068/U3068)</x:f>
        <x:v>0</x:v>
      </x:c>
      <x:c r="AG3068" s="18" t="n">
        <x:f>MAX(AE3068,AF3068*'01 Controls'!$E$15)</x:f>
        <x:v>0</x:v>
      </x:c>
      <x:c r="AH3068" s="18" t="n">
        <x:f>SUM(V3068,Y3068,AB3068,AE3068)</x:f>
        <x:v>304.6875</x:v>
      </x:c>
      <x:c r="AI3068" s="18" t="n">
        <x:f>N3068-AH3068</x:f>
        <x:v>0</x:v>
      </x:c>
      <x:c r="AJ3068" s="18" t="n">
        <x:f>V3068*INDEX('07 Mode Capacity'!$P$6:$P$17,MATCH("AIR-"&amp;I3068,'07 Mode Capacity'!$C$6:$C$17,0))</x:f>
        <x:v>0</x:v>
      </x:c>
      <x:c r="AK3068" s="18" t="n">
        <x:f>Y3068*INDEX('07 Mode Capacity'!$P$6:$P$17,MATCH("OCEAN-"&amp;I3068,'07 Mode Capacity'!$C$6:$C$17,0))</x:f>
        <x:v>0</x:v>
      </x:c>
      <x:c r="AL3068" s="18" t="n">
        <x:f>AB3068*INDEX('07 Mode Capacity'!$P$6:$P$17,MATCH("LAND-"&amp;I3068,'07 Mode Capacity'!$C$6:$C$17,0))</x:f>
        <x:v>37.18646024271357</x:v>
      </x:c>
      <x:c r="AM3068" s="18" t="n">
        <x:f>AE3068*INDEX('07 Mode Capacity'!$P$6:$P$17,MATCH("INLAND-"&amp;I3068,'07 Mode Capacity'!$C$6:$C$17,0))</x:f>
        <x:v>0</x:v>
      </x:c>
      <x:c r="AN3068" s="18" t="n">
        <x:f>SUM(AJ3068:AM3068)</x:f>
        <x:v>37.18646024271357</x:v>
      </x:c>
      <x:c r="AO3068" s="17" t="n">
        <x:f>IF(N3068=0,1,AN3068/N3068)</x:f>
        <x:v>0.1220478695145471</x:v>
      </x:c>
      <x:c r="AP3068" s="11" t="str">
        <x:f>IF(AO3068&gt;='01 Controls'!$E$16,"PASS","FAIL")</x:f>
        <x:v>FAIL</x:v>
      </x:c>
      <x:c r="AQ3068" s="11" t="str">
        <x:v>UNQUANTIFIED</x:v>
      </x:c>
      <x:c r="AR3068" s="11" t="str">
        <x:v>Position-class planning record; serial item and receiver open</x:v>
      </x:c>
      <x:c r="AS3068" s="26"/>
      <x:c r="AT3068" s="26"/>
    </x:row>
    <x:row r="3069">
      <x:c r="C3069" s="11" t="str">
        <x:v>M4-C-ERG-TNK-20</x:v>
      </x:c>
      <x:c r="D3069" s="11" t="str">
        <x:v>M4</x:v>
      </x:c>
      <x:c r="E3069" s="11" t="str">
        <x:v>Tornado sequence</x:v>
      </x:c>
      <x:c r="F3069" s="11" t="str">
        <x:v>C-ERG</x:v>
      </x:c>
      <x:c r="G3069" s="11" t="str">
        <x:v>Economic restart group</x:v>
      </x:c>
      <x:c r="H3069" s="11" t="str">
        <x:v>TNK-20</x:v>
      </x:c>
      <x:c r="I3069" s="19" t="n">
        <x:v>48</x:v>
      </x:c>
      <x:c r="J3069" s="21" t="n">
        <x:v>5</x:v>
      </x:c>
      <x:c r="K3069" s="18" t="n">
        <x:f>'05 Cargo Register'!K381</x:f>
        <x:v>60.9375</x:v>
      </x:c>
      <x:c r="L3069" s="18" t="n">
        <x:f>'05 Cargo Register'!N381</x:f>
        <x:v>4</x:v>
      </x:c>
      <x:c r="M3069" s="18" t="n">
        <x:f>'05 Cargo Register'!O381</x:f>
        <x:v>85</x:v>
      </x:c>
      <x:c r="N3069" s="18" t="n">
        <x:f>J3069*K3069</x:f>
        <x:v>304.6875</x:v>
      </x:c>
      <x:c r="O3069" s="18" t="n">
        <x:f>J3069*L3069</x:f>
        <x:v>20</x:v>
      </x:c>
      <x:c r="P3069" s="18" t="n">
        <x:f>J3069*M3069</x:f>
        <x:v>425</x:v>
      </x:c>
      <x:c r="Q3069" s="22" t="n">
        <x:f>'01 Controls'!$E$28*'02 Cargo Classes'!$M$10</x:f>
        <x:v>0</x:v>
      </x:c>
      <x:c r="R3069" s="22" t="n">
        <x:f>'01 Controls'!$F$28*'02 Cargo Classes'!$N$10</x:f>
        <x:v>0</x:v>
      </x:c>
      <x:c r="S3069" s="22" t="n">
        <x:f>'01 Controls'!$G$28*'02 Cargo Classes'!$O$10</x:f>
        <x:v>0.95</x:v>
      </x:c>
      <x:c r="T3069" s="22" t="n">
        <x:f>'01 Controls'!$H$28*'02 Cargo Classes'!$P$10</x:f>
        <x:v>0</x:v>
      </x:c>
      <x:c r="U3069" s="22" t="n">
        <x:f>SUM(Q3069:T3069)</x:f>
        <x:v>0.95</x:v>
      </x:c>
      <x:c r="V3069" s="18" t="n">
        <x:f>IF(U3069=0,0,N3069*Q3069/U3069)</x:f>
        <x:v>0</x:v>
      </x:c>
      <x:c r="W3069" s="18" t="n">
        <x:f>IF(U3069=0,0,P3069*Q3069/U3069)</x:f>
        <x:v>0</x:v>
      </x:c>
      <x:c r="X3069" s="18" t="n">
        <x:f>MAX(V3069,W3069*'01 Controls'!$E$12)</x:f>
        <x:v>0</x:v>
      </x:c>
      <x:c r="Y3069" s="18" t="n">
        <x:f>IF(U3069=0,0,N3069*R3069/U3069)</x:f>
        <x:v>0</x:v>
      </x:c>
      <x:c r="Z3069" s="18" t="n">
        <x:f>IF(U3069=0,0,P3069*R3069/U3069)</x:f>
        <x:v>0</x:v>
      </x:c>
      <x:c r="AA3069" s="18" t="n">
        <x:f>MAX(Y3069,Z3069*'01 Controls'!$E$13)</x:f>
        <x:v>0</x:v>
      </x:c>
      <x:c r="AB3069" s="18" t="n">
        <x:f>IF(U3069=0,0,N3069*S3069/U3069)</x:f>
        <x:v>304.6875</x:v>
      </x:c>
      <x:c r="AC3069" s="18" t="n">
        <x:f>IF(U3069=0,0,P3069*S3069/U3069)</x:f>
        <x:v>425</x:v>
      </x:c>
      <x:c r="AD3069" s="18" t="n">
        <x:f>MAX(AB3069,AC3069*'01 Controls'!$E$14)</x:f>
        <x:v>304.6875</x:v>
      </x:c>
      <x:c r="AE3069" s="18" t="n">
        <x:f>IF(U3069=0,0,N3069*T3069/U3069)</x:f>
        <x:v>0</x:v>
      </x:c>
      <x:c r="AF3069" s="18" t="n">
        <x:f>IF(U3069=0,0,P3069*T3069/U3069)</x:f>
        <x:v>0</x:v>
      </x:c>
      <x:c r="AG3069" s="18" t="n">
        <x:f>MAX(AE3069,AF3069*'01 Controls'!$E$15)</x:f>
        <x:v>0</x:v>
      </x:c>
      <x:c r="AH3069" s="18" t="n">
        <x:f>SUM(V3069,Y3069,AB3069,AE3069)</x:f>
        <x:v>304.6875</x:v>
      </x:c>
      <x:c r="AI3069" s="18" t="n">
        <x:f>N3069-AH3069</x:f>
        <x:v>0</x:v>
      </x:c>
      <x:c r="AJ3069" s="18" t="n">
        <x:f>V3069*INDEX('07 Mode Capacity'!$P$6:$P$17,MATCH("AIR-"&amp;I3069,'07 Mode Capacity'!$C$6:$C$17,0))</x:f>
        <x:v>0</x:v>
      </x:c>
      <x:c r="AK3069" s="18" t="n">
        <x:f>Y3069*INDEX('07 Mode Capacity'!$P$6:$P$17,MATCH("OCEAN-"&amp;I3069,'07 Mode Capacity'!$C$6:$C$17,0))</x:f>
        <x:v>0</x:v>
      </x:c>
      <x:c r="AL3069" s="18" t="n">
        <x:f>AB3069*INDEX('07 Mode Capacity'!$P$6:$P$17,MATCH("LAND-"&amp;I3069,'07 Mode Capacity'!$C$6:$C$17,0))</x:f>
        <x:v>37.18646024271357</x:v>
      </x:c>
      <x:c r="AM3069" s="18" t="n">
        <x:f>AE3069*INDEX('07 Mode Capacity'!$P$6:$P$17,MATCH("INLAND-"&amp;I3069,'07 Mode Capacity'!$C$6:$C$17,0))</x:f>
        <x:v>0</x:v>
      </x:c>
      <x:c r="AN3069" s="18" t="n">
        <x:f>SUM(AJ3069:AM3069)</x:f>
        <x:v>37.18646024271357</x:v>
      </x:c>
      <x:c r="AO3069" s="17" t="n">
        <x:f>IF(N3069=0,1,AN3069/N3069)</x:f>
        <x:v>0.1220478695145471</x:v>
      </x:c>
      <x:c r="AP3069" s="11" t="str">
        <x:f>IF(AO3069&gt;='01 Controls'!$E$16,"PASS","FAIL")</x:f>
        <x:v>FAIL</x:v>
      </x:c>
      <x:c r="AQ3069" s="11" t="str">
        <x:v>UNQUANTIFIED</x:v>
      </x:c>
      <x:c r="AR3069" s="11" t="str">
        <x:v>Position-class planning record; serial item and receiver open</x:v>
      </x:c>
      <x:c r="AS3069" s="26"/>
      <x:c r="AT3069" s="26"/>
    </x:row>
    <x:row r="3070">
      <x:c r="C3070" s="11" t="str">
        <x:v>M4-C-ERG-FLR-24</x:v>
      </x:c>
      <x:c r="D3070" s="11" t="str">
        <x:v>M4</x:v>
      </x:c>
      <x:c r="E3070" s="11" t="str">
        <x:v>Tornado sequence</x:v>
      </x:c>
      <x:c r="F3070" s="11" t="str">
        <x:v>C-ERG</x:v>
      </x:c>
      <x:c r="G3070" s="11" t="str">
        <x:v>Economic restart group</x:v>
      </x:c>
      <x:c r="H3070" s="11" t="str">
        <x:v>FLR-24</x:v>
      </x:c>
      <x:c r="I3070" s="19" t="n">
        <x:v>48</x:v>
      </x:c>
      <x:c r="J3070" s="21" t="n">
        <x:v>5</x:v>
      </x:c>
      <x:c r="K3070" s="18" t="n">
        <x:f>'05 Cargo Register'!K382</x:f>
        <x:v>121.875</x:v>
      </x:c>
      <x:c r="L3070" s="18" t="n">
        <x:f>'05 Cargo Register'!N382</x:f>
        <x:v>6</x:v>
      </x:c>
      <x:c r="M3070" s="18" t="n">
        <x:f>'05 Cargo Register'!O382</x:f>
        <x:v>192</x:v>
      </x:c>
      <x:c r="N3070" s="18" t="n">
        <x:f>J3070*K3070</x:f>
        <x:v>609.375</x:v>
      </x:c>
      <x:c r="O3070" s="18" t="n">
        <x:f>J3070*L3070</x:f>
        <x:v>30</x:v>
      </x:c>
      <x:c r="P3070" s="18" t="n">
        <x:f>J3070*M3070</x:f>
        <x:v>960</x:v>
      </x:c>
      <x:c r="Q3070" s="22" t="n">
        <x:f>'01 Controls'!$E$28*'02 Cargo Classes'!$M$11</x:f>
        <x:v>0</x:v>
      </x:c>
      <x:c r="R3070" s="22" t="n">
        <x:f>'01 Controls'!$F$28*'02 Cargo Classes'!$N$11</x:f>
        <x:v>0</x:v>
      </x:c>
      <x:c r="S3070" s="22" t="n">
        <x:f>'01 Controls'!$G$28*'02 Cargo Classes'!$O$11</x:f>
        <x:v>0.95</x:v>
      </x:c>
      <x:c r="T3070" s="22" t="n">
        <x:f>'01 Controls'!$H$28*'02 Cargo Classes'!$P$11</x:f>
        <x:v>0</x:v>
      </x:c>
      <x:c r="U3070" s="22" t="n">
        <x:f>SUM(Q3070:T3070)</x:f>
        <x:v>0.95</x:v>
      </x:c>
      <x:c r="V3070" s="18" t="n">
        <x:f>IF(U3070=0,0,N3070*Q3070/U3070)</x:f>
        <x:v>0</x:v>
      </x:c>
      <x:c r="W3070" s="18" t="n">
        <x:f>IF(U3070=0,0,P3070*Q3070/U3070)</x:f>
        <x:v>0</x:v>
      </x:c>
      <x:c r="X3070" s="18" t="n">
        <x:f>MAX(V3070,W3070*'01 Controls'!$E$12)</x:f>
        <x:v>0</x:v>
      </x:c>
      <x:c r="Y3070" s="18" t="n">
        <x:f>IF(U3070=0,0,N3070*R3070/U3070)</x:f>
        <x:v>0</x:v>
      </x:c>
      <x:c r="Z3070" s="18" t="n">
        <x:f>IF(U3070=0,0,P3070*R3070/U3070)</x:f>
        <x:v>0</x:v>
      </x:c>
      <x:c r="AA3070" s="18" t="n">
        <x:f>MAX(Y3070,Z3070*'01 Controls'!$E$13)</x:f>
        <x:v>0</x:v>
      </x:c>
      <x:c r="AB3070" s="18" t="n">
        <x:f>IF(U3070=0,0,N3070*S3070/U3070)</x:f>
        <x:v>609.375</x:v>
      </x:c>
      <x:c r="AC3070" s="18" t="n">
        <x:f>IF(U3070=0,0,P3070*S3070/U3070)</x:f>
        <x:v>960</x:v>
      </x:c>
      <x:c r="AD3070" s="18" t="n">
        <x:f>MAX(AB3070,AC3070*'01 Controls'!$E$14)</x:f>
        <x:v>609.375</x:v>
      </x:c>
      <x:c r="AE3070" s="18" t="n">
        <x:f>IF(U3070=0,0,N3070*T3070/U3070)</x:f>
        <x:v>0</x:v>
      </x:c>
      <x:c r="AF3070" s="18" t="n">
        <x:f>IF(U3070=0,0,P3070*T3070/U3070)</x:f>
        <x:v>0</x:v>
      </x:c>
      <x:c r="AG3070" s="18" t="n">
        <x:f>MAX(AE3070,AF3070*'01 Controls'!$E$15)</x:f>
        <x:v>0</x:v>
      </x:c>
      <x:c r="AH3070" s="18" t="n">
        <x:f>SUM(V3070,Y3070,AB3070,AE3070)</x:f>
        <x:v>609.375</x:v>
      </x:c>
      <x:c r="AI3070" s="18" t="n">
        <x:f>N3070-AH3070</x:f>
        <x:v>0</x:v>
      </x:c>
      <x:c r="AJ3070" s="18" t="n">
        <x:f>V3070*INDEX('07 Mode Capacity'!$P$6:$P$17,MATCH("AIR-"&amp;I3070,'07 Mode Capacity'!$C$6:$C$17,0))</x:f>
        <x:v>0</x:v>
      </x:c>
      <x:c r="AK3070" s="18" t="n">
        <x:f>Y3070*INDEX('07 Mode Capacity'!$P$6:$P$17,MATCH("OCEAN-"&amp;I3070,'07 Mode Capacity'!$C$6:$C$17,0))</x:f>
        <x:v>0</x:v>
      </x:c>
      <x:c r="AL3070" s="18" t="n">
        <x:f>AB3070*INDEX('07 Mode Capacity'!$P$6:$P$17,MATCH("LAND-"&amp;I3070,'07 Mode Capacity'!$C$6:$C$17,0))</x:f>
        <x:v>74.37292048542714</x:v>
      </x:c>
      <x:c r="AM3070" s="18" t="n">
        <x:f>AE3070*INDEX('07 Mode Capacity'!$P$6:$P$17,MATCH("INLAND-"&amp;I3070,'07 Mode Capacity'!$C$6:$C$17,0))</x:f>
        <x:v>0</x:v>
      </x:c>
      <x:c r="AN3070" s="18" t="n">
        <x:f>SUM(AJ3070:AM3070)</x:f>
        <x:v>74.37292048542714</x:v>
      </x:c>
      <x:c r="AO3070" s="17" t="n">
        <x:f>IF(N3070=0,1,AN3070/N3070)</x:f>
        <x:v>0.1220478695145471</x:v>
      </x:c>
      <x:c r="AP3070" s="11" t="str">
        <x:f>IF(AO3070&gt;='01 Controls'!$E$16,"PASS","FAIL")</x:f>
        <x:v>FAIL</x:v>
      </x:c>
      <x:c r="AQ3070" s="11" t="str">
        <x:v>UNQUANTIFIED</x:v>
      </x:c>
      <x:c r="AR3070" s="11" t="str">
        <x:v>Position-class planning record; serial item and receiver open</x:v>
      </x:c>
      <x:c r="AS3070" s="26"/>
      <x:c r="AT3070" s="26"/>
    </x:row>
    <x:row r="3071">
      <x:c r="C3071" s="11" t="str">
        <x:v>M4-C-ERG-ROL-30</x:v>
      </x:c>
      <x:c r="D3071" s="11" t="str">
        <x:v>M4</x:v>
      </x:c>
      <x:c r="E3071" s="11" t="str">
        <x:v>Tornado sequence</x:v>
      </x:c>
      <x:c r="F3071" s="11" t="str">
        <x:v>C-ERG</x:v>
      </x:c>
      <x:c r="G3071" s="11" t="str">
        <x:v>Economic restart group</x:v>
      </x:c>
      <x:c r="H3071" s="11" t="str">
        <x:v>ROL-30</x:v>
      </x:c>
      <x:c r="I3071" s="19" t="n">
        <x:v>48</x:v>
      </x:c>
      <x:c r="J3071" s="21" t="n">
        <x:v>5</x:v>
      </x:c>
      <x:c r="K3071" s="18" t="n">
        <x:f>'05 Cargo Register'!K383</x:f>
        <x:v>121.875</x:v>
      </x:c>
      <x:c r="L3071" s="18" t="n">
        <x:f>'05 Cargo Register'!N383</x:f>
        <x:v>6</x:v>
      </x:c>
      <x:c r="M3071" s="18" t="n">
        <x:f>'05 Cargo Register'!O383</x:f>
        <x:v>382.5</x:v>
      </x:c>
      <x:c r="N3071" s="18" t="n">
        <x:f>J3071*K3071</x:f>
        <x:v>609.375</x:v>
      </x:c>
      <x:c r="O3071" s="18" t="n">
        <x:f>J3071*L3071</x:f>
        <x:v>30</x:v>
      </x:c>
      <x:c r="P3071" s="18" t="n">
        <x:f>J3071*M3071</x:f>
        <x:v>1912.5</x:v>
      </x:c>
      <x:c r="Q3071" s="22" t="n">
        <x:f>'01 Controls'!$E$28*'02 Cargo Classes'!$M$12</x:f>
        <x:v>0</x:v>
      </x:c>
      <x:c r="R3071" s="22" t="n">
        <x:f>'01 Controls'!$F$28*'02 Cargo Classes'!$N$12</x:f>
        <x:v>0</x:v>
      </x:c>
      <x:c r="S3071" s="22" t="n">
        <x:f>'01 Controls'!$G$28*'02 Cargo Classes'!$O$12</x:f>
        <x:v>1.4249999999999998</x:v>
      </x:c>
      <x:c r="T3071" s="22" t="n">
        <x:f>'01 Controls'!$H$28*'02 Cargo Classes'!$P$12</x:f>
        <x:v>0</x:v>
      </x:c>
      <x:c r="U3071" s="22" t="n">
        <x:f>SUM(Q3071:T3071)</x:f>
        <x:v>1.4249999999999998</x:v>
      </x:c>
      <x:c r="V3071" s="18" t="n">
        <x:f>IF(U3071=0,0,N3071*Q3071/U3071)</x:f>
        <x:v>0</x:v>
      </x:c>
      <x:c r="W3071" s="18" t="n">
        <x:f>IF(U3071=0,0,P3071*Q3071/U3071)</x:f>
        <x:v>0</x:v>
      </x:c>
      <x:c r="X3071" s="18" t="n">
        <x:f>MAX(V3071,W3071*'01 Controls'!$E$12)</x:f>
        <x:v>0</x:v>
      </x:c>
      <x:c r="Y3071" s="18" t="n">
        <x:f>IF(U3071=0,0,N3071*R3071/U3071)</x:f>
        <x:v>0</x:v>
      </x:c>
      <x:c r="Z3071" s="18" t="n">
        <x:f>IF(U3071=0,0,P3071*R3071/U3071)</x:f>
        <x:v>0</x:v>
      </x:c>
      <x:c r="AA3071" s="18" t="n">
        <x:f>MAX(Y3071,Z3071*'01 Controls'!$E$13)</x:f>
        <x:v>0</x:v>
      </x:c>
      <x:c r="AB3071" s="18" t="n">
        <x:f>IF(U3071=0,0,N3071*S3071/U3071)</x:f>
        <x:v>609.375</x:v>
      </x:c>
      <x:c r="AC3071" s="18" t="n">
        <x:f>IF(U3071=0,0,P3071*S3071/U3071)</x:f>
        <x:v>1912.5</x:v>
      </x:c>
      <x:c r="AD3071" s="18" t="n">
        <x:f>MAX(AB3071,AC3071*'01 Controls'!$E$14)</x:f>
        <x:v>609.375</x:v>
      </x:c>
      <x:c r="AE3071" s="18" t="n">
        <x:f>IF(U3071=0,0,N3071*T3071/U3071)</x:f>
        <x:v>0</x:v>
      </x:c>
      <x:c r="AF3071" s="18" t="n">
        <x:f>IF(U3071=0,0,P3071*T3071/U3071)</x:f>
        <x:v>0</x:v>
      </x:c>
      <x:c r="AG3071" s="18" t="n">
        <x:f>MAX(AE3071,AF3071*'01 Controls'!$E$15)</x:f>
        <x:v>0</x:v>
      </x:c>
      <x:c r="AH3071" s="18" t="n">
        <x:f>SUM(V3071,Y3071,AB3071,AE3071)</x:f>
        <x:v>609.375</x:v>
      </x:c>
      <x:c r="AI3071" s="18" t="n">
        <x:f>N3071-AH3071</x:f>
        <x:v>0</x:v>
      </x:c>
      <x:c r="AJ3071" s="18" t="n">
        <x:f>V3071*INDEX('07 Mode Capacity'!$P$6:$P$17,MATCH("AIR-"&amp;I3071,'07 Mode Capacity'!$C$6:$C$17,0))</x:f>
        <x:v>0</x:v>
      </x:c>
      <x:c r="AK3071" s="18" t="n">
        <x:f>Y3071*INDEX('07 Mode Capacity'!$P$6:$P$17,MATCH("OCEAN-"&amp;I3071,'07 Mode Capacity'!$C$6:$C$17,0))</x:f>
        <x:v>0</x:v>
      </x:c>
      <x:c r="AL3071" s="18" t="n">
        <x:f>AB3071*INDEX('07 Mode Capacity'!$P$6:$P$17,MATCH("LAND-"&amp;I3071,'07 Mode Capacity'!$C$6:$C$17,0))</x:f>
        <x:v>74.37292048542714</x:v>
      </x:c>
      <x:c r="AM3071" s="18" t="n">
        <x:f>AE3071*INDEX('07 Mode Capacity'!$P$6:$P$17,MATCH("INLAND-"&amp;I3071,'07 Mode Capacity'!$C$6:$C$17,0))</x:f>
        <x:v>0</x:v>
      </x:c>
      <x:c r="AN3071" s="18" t="n">
        <x:f>SUM(AJ3071:AM3071)</x:f>
        <x:v>74.37292048542714</x:v>
      </x:c>
      <x:c r="AO3071" s="17" t="n">
        <x:f>IF(N3071=0,1,AN3071/N3071)</x:f>
        <x:v>0.1220478695145471</x:v>
      </x:c>
      <x:c r="AP3071" s="11" t="str">
        <x:f>IF(AO3071&gt;='01 Controls'!$E$16,"PASS","FAIL")</x:f>
        <x:v>FAIL</x:v>
      </x:c>
      <x:c r="AQ3071" s="11" t="str">
        <x:v>UNQUANTIFIED</x:v>
      </x:c>
      <x:c r="AR3071" s="11" t="str">
        <x:v>Position-class planning record; serial item and receiver open</x:v>
      </x:c>
      <x:c r="AS3071" s="26"/>
      <x:c r="AT3071" s="26"/>
    </x:row>
    <x:row r="3072">
      <x:c r="C3072" s="11" t="str">
        <x:v>M4-C-ERG-LIN-18</x:v>
      </x:c>
      <x:c r="D3072" s="11" t="str">
        <x:v>M4</x:v>
      </x:c>
      <x:c r="E3072" s="11" t="str">
        <x:v>Tornado sequence</x:v>
      </x:c>
      <x:c r="F3072" s="11" t="str">
        <x:v>C-ERG</x:v>
      </x:c>
      <x:c r="G3072" s="11" t="str">
        <x:v>Economic restart group</x:v>
      </x:c>
      <x:c r="H3072" s="11" t="str">
        <x:v>LIN-18</x:v>
      </x:c>
      <x:c r="I3072" s="19" t="n">
        <x:v>72</x:v>
      </x:c>
      <x:c r="J3072" s="21" t="n">
        <x:v>5</x:v>
      </x:c>
      <x:c r="K3072" s="18" t="n">
        <x:f>'05 Cargo Register'!K384</x:f>
        <x:v>60.9375</x:v>
      </x:c>
      <x:c r="L3072" s="18" t="n">
        <x:f>'05 Cargo Register'!N384</x:f>
        <x:v>5</x:v>
      </x:c>
      <x:c r="M3072" s="18" t="n">
        <x:f>'05 Cargo Register'!O384</x:f>
        <x:v>220</x:v>
      </x:c>
      <x:c r="N3072" s="18" t="n">
        <x:f>J3072*K3072</x:f>
        <x:v>304.6875</x:v>
      </x:c>
      <x:c r="O3072" s="18" t="n">
        <x:f>J3072*L3072</x:f>
        <x:v>25</x:v>
      </x:c>
      <x:c r="P3072" s="18" t="n">
        <x:f>J3072*M3072</x:f>
        <x:v>1100</x:v>
      </x:c>
      <x:c r="Q3072" s="22" t="n">
        <x:f>'01 Controls'!$E$28*'02 Cargo Classes'!$M$13</x:f>
        <x:v>0</x:v>
      </x:c>
      <x:c r="R3072" s="22" t="n">
        <x:f>'01 Controls'!$F$28*'02 Cargo Classes'!$N$13</x:f>
        <x:v>0</x:v>
      </x:c>
      <x:c r="S3072" s="22" t="n">
        <x:f>'01 Controls'!$G$28*'02 Cargo Classes'!$O$13</x:f>
        <x:v>0.95</x:v>
      </x:c>
      <x:c r="T3072" s="22" t="n">
        <x:f>'01 Controls'!$H$28*'02 Cargo Classes'!$P$13</x:f>
        <x:v>0</x:v>
      </x:c>
      <x:c r="U3072" s="22" t="n">
        <x:f>SUM(Q3072:T3072)</x:f>
        <x:v>0.95</x:v>
      </x:c>
      <x:c r="V3072" s="18" t="n">
        <x:f>IF(U3072=0,0,N3072*Q3072/U3072)</x:f>
        <x:v>0</x:v>
      </x:c>
      <x:c r="W3072" s="18" t="n">
        <x:f>IF(U3072=0,0,P3072*Q3072/U3072)</x:f>
        <x:v>0</x:v>
      </x:c>
      <x:c r="X3072" s="18" t="n">
        <x:f>MAX(V3072,W3072*'01 Controls'!$E$12)</x:f>
        <x:v>0</x:v>
      </x:c>
      <x:c r="Y3072" s="18" t="n">
        <x:f>IF(U3072=0,0,N3072*R3072/U3072)</x:f>
        <x:v>0</x:v>
      </x:c>
      <x:c r="Z3072" s="18" t="n">
        <x:f>IF(U3072=0,0,P3072*R3072/U3072)</x:f>
        <x:v>0</x:v>
      </x:c>
      <x:c r="AA3072" s="18" t="n">
        <x:f>MAX(Y3072,Z3072*'01 Controls'!$E$13)</x:f>
        <x:v>0</x:v>
      </x:c>
      <x:c r="AB3072" s="18" t="n">
        <x:f>IF(U3072=0,0,N3072*S3072/U3072)</x:f>
        <x:v>304.6875</x:v>
      </x:c>
      <x:c r="AC3072" s="18" t="n">
        <x:f>IF(U3072=0,0,P3072*S3072/U3072)</x:f>
        <x:v>1100</x:v>
      </x:c>
      <x:c r="AD3072" s="18" t="n">
        <x:f>MAX(AB3072,AC3072*'01 Controls'!$E$14)</x:f>
        <x:v>304.6875</x:v>
      </x:c>
      <x:c r="AE3072" s="18" t="n">
        <x:f>IF(U3072=0,0,N3072*T3072/U3072)</x:f>
        <x:v>0</x:v>
      </x:c>
      <x:c r="AF3072" s="18" t="n">
        <x:f>IF(U3072=0,0,P3072*T3072/U3072)</x:f>
        <x:v>0</x:v>
      </x:c>
      <x:c r="AG3072" s="18" t="n">
        <x:f>MAX(AE3072,AF3072*'01 Controls'!$E$15)</x:f>
        <x:v>0</x:v>
      </x:c>
      <x:c r="AH3072" s="18" t="n">
        <x:f>SUM(V3072,Y3072,AB3072,AE3072)</x:f>
        <x:v>304.6875</x:v>
      </x:c>
      <x:c r="AI3072" s="18" t="n">
        <x:f>N3072-AH3072</x:f>
        <x:v>0</x:v>
      </x:c>
      <x:c r="AJ3072" s="18" t="n">
        <x:f>V3072*INDEX('07 Mode Capacity'!$P$6:$P$17,MATCH("AIR-"&amp;I3072,'07 Mode Capacity'!$C$6:$C$17,0))</x:f>
        <x:v>0</x:v>
      </x:c>
      <x:c r="AK3072" s="18" t="n">
        <x:f>Y3072*INDEX('07 Mode Capacity'!$P$6:$P$17,MATCH("OCEAN-"&amp;I3072,'07 Mode Capacity'!$C$6:$C$17,0))</x:f>
        <x:v>0</x:v>
      </x:c>
      <x:c r="AL3072" s="18" t="n">
        <x:f>AB3072*INDEX('07 Mode Capacity'!$P$6:$P$17,MATCH("LAND-"&amp;I3072,'07 Mode Capacity'!$C$6:$C$17,0))</x:f>
        <x:v>217.8546778627071</x:v>
      </x:c>
      <x:c r="AM3072" s="18" t="n">
        <x:f>AE3072*INDEX('07 Mode Capacity'!$P$6:$P$17,MATCH("INLAND-"&amp;I3072,'07 Mode Capacity'!$C$6:$C$17,0))</x:f>
        <x:v>0</x:v>
      </x:c>
      <x:c r="AN3072" s="18" t="n">
        <x:f>SUM(AJ3072:AM3072)</x:f>
        <x:v>217.8546778627071</x:v>
      </x:c>
      <x:c r="AO3072" s="17" t="n">
        <x:f>IF(N3072=0,1,AN3072/N3072)</x:f>
        <x:v>0.7150102247801668</x:v>
      </x:c>
      <x:c r="AP3072" s="11" t="str">
        <x:f>IF(AO3072&gt;='01 Controls'!$E$16,"PASS","FAIL")</x:f>
        <x:v>FAIL</x:v>
      </x:c>
      <x:c r="AQ3072" s="11" t="str">
        <x:v>UNQUANTIFIED</x:v>
      </x:c>
      <x:c r="AR3072" s="11" t="str">
        <x:v>Position-class planning record; serial item and receiver open</x:v>
      </x:c>
      <x:c r="AS3072" s="26"/>
      <x:c r="AT3072" s="26"/>
    </x:row>
    <x:row r="3073">
      <x:c r="C3073" s="11" t="str">
        <x:v>M4-C-ERG-BLK-08</x:v>
      </x:c>
      <x:c r="D3073" s="11" t="str">
        <x:v>M4</x:v>
      </x:c>
      <x:c r="E3073" s="11" t="str">
        <x:v>Tornado sequence</x:v>
      </x:c>
      <x:c r="F3073" s="11" t="str">
        <x:v>C-ERG</x:v>
      </x:c>
      <x:c r="G3073" s="11" t="str">
        <x:v>Economic restart group</x:v>
      </x:c>
      <x:c r="H3073" s="11" t="str">
        <x:v>BLK-08</x:v>
      </x:c>
      <x:c r="I3073" s="19" t="n">
        <x:v>48</x:v>
      </x:c>
      <x:c r="J3073" s="21" t="n">
        <x:v>5</x:v>
      </x:c>
      <x:c r="K3073" s="18" t="n">
        <x:f>'05 Cargo Register'!K385</x:f>
        <x:v>182.8125</x:v>
      </x:c>
      <x:c r="L3073" s="18" t="n">
        <x:f>'05 Cargo Register'!N385</x:f>
        <x:v>29</x:v>
      </x:c>
      <x:c r="M3073" s="18" t="n">
        <x:f>'05 Cargo Register'!O385</x:f>
        <x:v>1479</x:v>
      </x:c>
      <x:c r="N3073" s="18" t="n">
        <x:f>J3073*K3073</x:f>
        <x:v>914.0625</x:v>
      </x:c>
      <x:c r="O3073" s="18" t="n">
        <x:f>J3073*L3073</x:f>
        <x:v>145</x:v>
      </x:c>
      <x:c r="P3073" s="18" t="n">
        <x:f>J3073*M3073</x:f>
        <x:v>7395</x:v>
      </x:c>
      <x:c r="Q3073" s="22" t="n">
        <x:f>'01 Controls'!$E$28*'02 Cargo Classes'!$M$14</x:f>
        <x:v>0.05</x:v>
      </x:c>
      <x:c r="R3073" s="22" t="n">
        <x:f>'01 Controls'!$F$28*'02 Cargo Classes'!$N$14</x:f>
        <x:v>0</x:v>
      </x:c>
      <x:c r="S3073" s="22" t="n">
        <x:f>'01 Controls'!$G$28*'02 Cargo Classes'!$O$14</x:f>
        <x:v>0.95</x:v>
      </x:c>
      <x:c r="T3073" s="22" t="n">
        <x:f>'01 Controls'!$H$28*'02 Cargo Classes'!$P$14</x:f>
        <x:v>0</x:v>
      </x:c>
      <x:c r="U3073" s="22" t="n">
        <x:f>SUM(Q3073:T3073)</x:f>
        <x:v>1</x:v>
      </x:c>
      <x:c r="V3073" s="18" t="n">
        <x:f>IF(U3073=0,0,N3073*Q3073/U3073)</x:f>
        <x:v>45.703125</x:v>
      </x:c>
      <x:c r="W3073" s="18" t="n">
        <x:f>IF(U3073=0,0,P3073*Q3073/U3073)</x:f>
        <x:v>369.75</x:v>
      </x:c>
      <x:c r="X3073" s="18" t="n">
        <x:f>MAX(V3073,W3073*'01 Controls'!$E$12)</x:f>
        <x:v>92.4375</x:v>
      </x:c>
      <x:c r="Y3073" s="18" t="n">
        <x:f>IF(U3073=0,0,N3073*R3073/U3073)</x:f>
        <x:v>0</x:v>
      </x:c>
      <x:c r="Z3073" s="18" t="n">
        <x:f>IF(U3073=0,0,P3073*R3073/U3073)</x:f>
        <x:v>0</x:v>
      </x:c>
      <x:c r="AA3073" s="18" t="n">
        <x:f>MAX(Y3073,Z3073*'01 Controls'!$E$13)</x:f>
        <x:v>0</x:v>
      </x:c>
      <x:c r="AB3073" s="18" t="n">
        <x:f>IF(U3073=0,0,N3073*S3073/U3073)</x:f>
        <x:v>868.359375</x:v>
      </x:c>
      <x:c r="AC3073" s="18" t="n">
        <x:f>IF(U3073=0,0,P3073*S3073/U3073)</x:f>
        <x:v>7025.25</x:v>
      </x:c>
      <x:c r="AD3073" s="18" t="n">
        <x:f>MAX(AB3073,AC3073*'01 Controls'!$E$14)</x:f>
        <x:v>1405.0500000000002</x:v>
      </x:c>
      <x:c r="AE3073" s="18" t="n">
        <x:f>IF(U3073=0,0,N3073*T3073/U3073)</x:f>
        <x:v>0</x:v>
      </x:c>
      <x:c r="AF3073" s="18" t="n">
        <x:f>IF(U3073=0,0,P3073*T3073/U3073)</x:f>
        <x:v>0</x:v>
      </x:c>
      <x:c r="AG3073" s="18" t="n">
        <x:f>MAX(AE3073,AF3073*'01 Controls'!$E$15)</x:f>
        <x:v>0</x:v>
      </x:c>
      <x:c r="AH3073" s="18" t="n">
        <x:f>SUM(V3073,Y3073,AB3073,AE3073)</x:f>
        <x:v>914.0625</x:v>
      </x:c>
      <x:c r="AI3073" s="18" t="n">
        <x:f>N3073-AH3073</x:f>
        <x:v>0</x:v>
      </x:c>
      <x:c r="AJ3073" s="18" t="n">
        <x:f>V3073*INDEX('07 Mode Capacity'!$P$6:$P$17,MATCH("AIR-"&amp;I3073,'07 Mode Capacity'!$C$6:$C$17,0))</x:f>
        <x:v>12.812215632752828</x:v>
      </x:c>
      <x:c r="AK3073" s="18" t="n">
        <x:f>Y3073*INDEX('07 Mode Capacity'!$P$6:$P$17,MATCH("OCEAN-"&amp;I3073,'07 Mode Capacity'!$C$6:$C$17,0))</x:f>
        <x:v>0</x:v>
      </x:c>
      <x:c r="AL3073" s="18" t="n">
        <x:f>AB3073*INDEX('07 Mode Capacity'!$P$6:$P$17,MATCH("LAND-"&amp;I3073,'07 Mode Capacity'!$C$6:$C$17,0))</x:f>
        <x:v>105.98141169173367</x:v>
      </x:c>
      <x:c r="AM3073" s="18" t="n">
        <x:f>AE3073*INDEX('07 Mode Capacity'!$P$6:$P$17,MATCH("INLAND-"&amp;I3073,'07 Mode Capacity'!$C$6:$C$17,0))</x:f>
        <x:v>0</x:v>
      </x:c>
      <x:c r="AN3073" s="18" t="n">
        <x:f>SUM(AJ3073:AM3073)</x:f>
        <x:v>118.7936273244865</x:v>
      </x:c>
      <x:c r="AO3073" s="17" t="n">
        <x:f>IF(N3073=0,1,AN3073/N3073)</x:f>
        <x:v>0.12996225895328437</x:v>
      </x:c>
      <x:c r="AP3073" s="11" t="str">
        <x:f>IF(AO3073&gt;='01 Controls'!$E$16,"PASS","FAIL")</x:f>
        <x:v>FAIL</x:v>
      </x:c>
      <x:c r="AQ3073" s="11" t="str">
        <x:v>UNQUANTIFIED</x:v>
      </x:c>
      <x:c r="AR3073" s="11" t="str">
        <x:v>Position-class planning record; serial item and receiver open</x:v>
      </x:c>
      <x:c r="AS3073" s="26"/>
      <x:c r="AT3073" s="26"/>
    </x:row>
    <x:row r="3074">
      <x:c r="C3074" s="11" t="str">
        <x:v>M4-CM-HCG-APL-45</x:v>
      </x:c>
      <x:c r="D3074" s="11" t="str">
        <x:v>M4</x:v>
      </x:c>
      <x:c r="E3074" s="11" t="str">
        <x:v>Tornado sequence</x:v>
      </x:c>
      <x:c r="F3074" s="11" t="str">
        <x:v>CM-HCG</x:v>
      </x:c>
      <x:c r="G3074" s="11" t="str">
        <x:v>Household collection group</x:v>
      </x:c>
      <x:c r="H3074" s="11" t="str">
        <x:v>APL-45</x:v>
      </x:c>
      <x:c r="I3074" s="19" t="n">
        <x:v>24</x:v>
      </x:c>
      <x:c r="J3074" s="21" t="n">
        <x:v>6</x:v>
      </x:c>
      <x:c r="K3074" s="18" t="n">
        <x:f>'05 Cargo Register'!K386</x:f>
        <x:v>268.296</x:v>
      </x:c>
      <x:c r="L3074" s="18" t="n">
        <x:f>'05 Cargo Register'!N386</x:f>
        <x:v>71</x:v>
      </x:c>
      <x:c r="M3074" s="18" t="n">
        <x:f>'05 Cargo Register'!O386</x:f>
        <x:v>532.5</x:v>
      </x:c>
      <x:c r="N3074" s="18" t="n">
        <x:f>J3074*K3074</x:f>
        <x:v>1609.7759999999998</x:v>
      </x:c>
      <x:c r="O3074" s="18" t="n">
        <x:f>J3074*L3074</x:f>
        <x:v>426</x:v>
      </x:c>
      <x:c r="P3074" s="18" t="n">
        <x:f>J3074*M3074</x:f>
        <x:v>3195</x:v>
      </x:c>
      <x:c r="Q3074" s="22" t="n">
        <x:f>'01 Controls'!$E$28*'02 Cargo Classes'!$M$6</x:f>
        <x:v>0.15000000000000002</x:v>
      </x:c>
      <x:c r="R3074" s="22" t="n">
        <x:f>'01 Controls'!$F$28*'02 Cargo Classes'!$N$6</x:f>
        <x:v>0</x:v>
      </x:c>
      <x:c r="S3074" s="22" t="n">
        <x:f>'01 Controls'!$G$28*'02 Cargo Classes'!$O$6</x:f>
        <x:v>0.95</x:v>
      </x:c>
      <x:c r="T3074" s="22" t="n">
        <x:f>'01 Controls'!$H$28*'02 Cargo Classes'!$P$6</x:f>
        <x:v>0</x:v>
      </x:c>
      <x:c r="U3074" s="22" t="n">
        <x:f>SUM(Q3074:T3074)</x:f>
        <x:v>1.1</x:v>
      </x:c>
      <x:c r="V3074" s="18" t="n">
        <x:f>IF(U3074=0,0,N3074*Q3074/U3074)</x:f>
        <x:v>219.5149090909091</x:v>
      </x:c>
      <x:c r="W3074" s="18" t="n">
        <x:f>IF(U3074=0,0,P3074*Q3074/U3074)</x:f>
        <x:v>435.6818181818182</x:v>
      </x:c>
      <x:c r="X3074" s="18" t="n">
        <x:f>MAX(V3074,W3074*'01 Controls'!$E$12)</x:f>
        <x:v>219.5149090909091</x:v>
      </x:c>
      <x:c r="Y3074" s="18" t="n">
        <x:f>IF(U3074=0,0,N3074*R3074/U3074)</x:f>
        <x:v>0</x:v>
      </x:c>
      <x:c r="Z3074" s="18" t="n">
        <x:f>IF(U3074=0,0,P3074*R3074/U3074)</x:f>
        <x:v>0</x:v>
      </x:c>
      <x:c r="AA3074" s="18" t="n">
        <x:f>MAX(Y3074,Z3074*'01 Controls'!$E$13)</x:f>
        <x:v>0</x:v>
      </x:c>
      <x:c r="AB3074" s="18" t="n">
        <x:f>IF(U3074=0,0,N3074*S3074/U3074)</x:f>
        <x:v>1390.2610909090906</x:v>
      </x:c>
      <x:c r="AC3074" s="18" t="n">
        <x:f>IF(U3074=0,0,P3074*S3074/U3074)</x:f>
        <x:v>2759.3181818181815</x:v>
      </x:c>
      <x:c r="AD3074" s="18" t="n">
        <x:f>MAX(AB3074,AC3074*'01 Controls'!$E$14)</x:f>
        <x:v>1390.2610909090906</x:v>
      </x:c>
      <x:c r="AE3074" s="18" t="n">
        <x:f>IF(U3074=0,0,N3074*T3074/U3074)</x:f>
        <x:v>0</x:v>
      </x:c>
      <x:c r="AF3074" s="18" t="n">
        <x:f>IF(U3074=0,0,P3074*T3074/U3074)</x:f>
        <x:v>0</x:v>
      </x:c>
      <x:c r="AG3074" s="18" t="n">
        <x:f>MAX(AE3074,AF3074*'01 Controls'!$E$15)</x:f>
        <x:v>0</x:v>
      </x:c>
      <x:c r="AH3074" s="18" t="n">
        <x:f>SUM(V3074,Y3074,AB3074,AE3074)</x:f>
        <x:v>1609.7759999999998</x:v>
      </x:c>
      <x:c r="AI3074" s="18" t="n">
        <x:f>N3074-AH3074</x:f>
        <x:v>0</x:v>
      </x:c>
      <x:c r="AJ3074" s="18" t="n">
        <x:f>V3074*INDEX('07 Mode Capacity'!$P$6:$P$17,MATCH("AIR-"&amp;I3074,'07 Mode Capacity'!$C$6:$C$17,0))</x:f>
        <x:v>44.542663154916</x:v>
      </x:c>
      <x:c r="AK3074" s="18" t="n">
        <x:f>Y3074*INDEX('07 Mode Capacity'!$P$6:$P$17,MATCH("OCEAN-"&amp;I3074,'07 Mode Capacity'!$C$6:$C$17,0))</x:f>
        <x:v>0</x:v>
      </x:c>
      <x:c r="AL3074" s="18" t="n">
        <x:f>AB3074*INDEX('07 Mode Capacity'!$P$6:$P$17,MATCH("LAND-"&amp;I3074,'07 Mode Capacity'!$C$6:$C$17,0))</x:f>
        <x:v>531.7761522209006</x:v>
      </x:c>
      <x:c r="AM3074" s="18" t="n">
        <x:f>AE3074*INDEX('07 Mode Capacity'!$P$6:$P$17,MATCH("INLAND-"&amp;I3074,'07 Mode Capacity'!$C$6:$C$17,0))</x:f>
        <x:v>0</x:v>
      </x:c>
      <x:c r="AN3074" s="18" t="n">
        <x:f>SUM(AJ3074:AM3074)</x:f>
        <x:v>576.3188153758166</x:v>
      </x:c>
      <x:c r="AO3074" s="17" t="n">
        <x:f>IF(N3074=0,1,AN3074/N3074)</x:f>
        <x:v>0.35801180746626654</x:v>
      </x:c>
      <x:c r="AP3074" s="11" t="str">
        <x:f>IF(AO3074&gt;='01 Controls'!$E$16,"PASS","FAIL")</x:f>
        <x:v>FAIL</x:v>
      </x:c>
      <x:c r="AQ3074" s="11" t="str">
        <x:v>UNQUANTIFIED</x:v>
      </x:c>
      <x:c r="AR3074" s="11" t="str">
        <x:v>Position-class planning record; serial item and receiver open</x:v>
      </x:c>
      <x:c r="AS3074" s="26"/>
      <x:c r="AT3074" s="26"/>
    </x:row>
    <x:row r="3075">
      <x:c r="C3075" s="11" t="str">
        <x:v>M4-CM-HCG-ISO-18</x:v>
      </x:c>
      <x:c r="D3075" s="11" t="str">
        <x:v>M4</x:v>
      </x:c>
      <x:c r="E3075" s="11" t="str">
        <x:v>Tornado sequence</x:v>
      </x:c>
      <x:c r="F3075" s="11" t="str">
        <x:v>CM-HCG</x:v>
      </x:c>
      <x:c r="G3075" s="11" t="str">
        <x:v>Household collection group</x:v>
      </x:c>
      <x:c r="H3075" s="11" t="str">
        <x:v>ISO-18</x:v>
      </x:c>
      <x:c r="I3075" s="19" t="n">
        <x:v>48</x:v>
      </x:c>
      <x:c r="J3075" s="21" t="n">
        <x:v>6</x:v>
      </x:c>
      <x:c r="K3075" s="18" t="n">
        <x:f>'05 Cargo Register'!K387</x:f>
        <x:v>536.592</x:v>
      </x:c>
      <x:c r="L3075" s="18" t="n">
        <x:f>'05 Cargo Register'!N387</x:f>
        <x:v>36</x:v>
      </x:c>
      <x:c r="M3075" s="18" t="n">
        <x:f>'05 Cargo Register'!O387</x:f>
        <x:v>950.4000000000001</x:v>
      </x:c>
      <x:c r="N3075" s="18" t="n">
        <x:f>J3075*K3075</x:f>
        <x:v>3219.5519999999997</x:v>
      </x:c>
      <x:c r="O3075" s="18" t="n">
        <x:f>J3075*L3075</x:f>
        <x:v>216</x:v>
      </x:c>
      <x:c r="P3075" s="18" t="n">
        <x:f>J3075*M3075</x:f>
        <x:v>5702.400000000001</x:v>
      </x:c>
      <x:c r="Q3075" s="22" t="n">
        <x:f>'01 Controls'!$E$28*'02 Cargo Classes'!$M$7</x:f>
        <x:v>0.010000000000000002</x:v>
      </x:c>
      <x:c r="R3075" s="22" t="n">
        <x:f>'01 Controls'!$F$28*'02 Cargo Classes'!$N$7</x:f>
        <x:v>0</x:v>
      </x:c>
      <x:c r="S3075" s="22" t="n">
        <x:f>'01 Controls'!$G$28*'02 Cargo Classes'!$O$7</x:f>
        <x:v>1.14</x:v>
      </x:c>
      <x:c r="T3075" s="22" t="n">
        <x:f>'01 Controls'!$H$28*'02 Cargo Classes'!$P$7</x:f>
        <x:v>0</x:v>
      </x:c>
      <x:c r="U3075" s="22" t="n">
        <x:f>SUM(Q3075:T3075)</x:f>
        <x:v>1.15</x:v>
      </x:c>
      <x:c r="V3075" s="18" t="n">
        <x:f>IF(U3075=0,0,N3075*Q3075/U3075)</x:f>
        <x:v>27.99610434782609</x:v>
      </x:c>
      <x:c r="W3075" s="18" t="n">
        <x:f>IF(U3075=0,0,P3075*Q3075/U3075)</x:f>
        <x:v>49.586086956521754</x:v>
      </x:c>
      <x:c r="X3075" s="18" t="n">
        <x:f>MAX(V3075,W3075*'01 Controls'!$E$12)</x:f>
        <x:v>27.99610434782609</x:v>
      </x:c>
      <x:c r="Y3075" s="18" t="n">
        <x:f>IF(U3075=0,0,N3075*R3075/U3075)</x:f>
        <x:v>0</x:v>
      </x:c>
      <x:c r="Z3075" s="18" t="n">
        <x:f>IF(U3075=0,0,P3075*R3075/U3075)</x:f>
        <x:v>0</x:v>
      </x:c>
      <x:c r="AA3075" s="18" t="n">
        <x:f>MAX(Y3075,Z3075*'01 Controls'!$E$13)</x:f>
        <x:v>0</x:v>
      </x:c>
      <x:c r="AB3075" s="18" t="n">
        <x:f>IF(U3075=0,0,N3075*S3075/U3075)</x:f>
        <x:v>3191.5558956521736</x:v>
      </x:c>
      <x:c r="AC3075" s="18" t="n">
        <x:f>IF(U3075=0,0,P3075*S3075/U3075)</x:f>
        <x:v>5652.813913043478</x:v>
      </x:c>
      <x:c r="AD3075" s="18" t="n">
        <x:f>MAX(AB3075,AC3075*'01 Controls'!$E$14)</x:f>
        <x:v>3191.5558956521736</x:v>
      </x:c>
      <x:c r="AE3075" s="18" t="n">
        <x:f>IF(U3075=0,0,N3075*T3075/U3075)</x:f>
        <x:v>0</x:v>
      </x:c>
      <x:c r="AF3075" s="18" t="n">
        <x:f>IF(U3075=0,0,P3075*T3075/U3075)</x:f>
        <x:v>0</x:v>
      </x:c>
      <x:c r="AG3075" s="18" t="n">
        <x:f>MAX(AE3075,AF3075*'01 Controls'!$E$15)</x:f>
        <x:v>0</x:v>
      </x:c>
      <x:c r="AH3075" s="18" t="n">
        <x:f>SUM(V3075,Y3075,AB3075,AE3075)</x:f>
        <x:v>3219.5519999999997</x:v>
      </x:c>
      <x:c r="AI3075" s="18" t="n">
        <x:f>N3075-AH3075</x:f>
        <x:v>0</x:v>
      </x:c>
      <x:c r="AJ3075" s="18" t="n">
        <x:f>V3075*INDEX('07 Mode Capacity'!$P$6:$P$17,MATCH("AIR-"&amp;I3075,'07 Mode Capacity'!$C$6:$C$17,0))</x:f>
        <x:v>7.848306341883554</x:v>
      </x:c>
      <x:c r="AK3075" s="18" t="n">
        <x:f>Y3075*INDEX('07 Mode Capacity'!$P$6:$P$17,MATCH("OCEAN-"&amp;I3075,'07 Mode Capacity'!$C$6:$C$17,0))</x:f>
        <x:v>0</x:v>
      </x:c>
      <x:c r="AL3075" s="18" t="n">
        <x:f>AB3075*INDEX('07 Mode Capacity'!$P$6:$P$17,MATCH("LAND-"&amp;I3075,'07 Mode Capacity'!$C$6:$C$17,0))</x:f>
        <x:v>389.52259750094</x:v>
      </x:c>
      <x:c r="AM3075" s="18" t="n">
        <x:f>AE3075*INDEX('07 Mode Capacity'!$P$6:$P$17,MATCH("INLAND-"&amp;I3075,'07 Mode Capacity'!$C$6:$C$17,0))</x:f>
        <x:v>0</x:v>
      </x:c>
      <x:c r="AN3075" s="18" t="n">
        <x:f>SUM(AJ3075:AM3075)</x:f>
        <x:v>397.3709038428235</x:v>
      </x:c>
      <x:c r="AO3075" s="17" t="n">
        <x:f>IF(N3075=0,1,AN3075/N3075)</x:f>
        <x:v>0.1234242850691101</x:v>
      </x:c>
      <x:c r="AP3075" s="11" t="str">
        <x:f>IF(AO3075&gt;='01 Controls'!$E$16,"PASS","FAIL")</x:f>
        <x:v>FAIL</x:v>
      </x:c>
      <x:c r="AQ3075" s="11" t="str">
        <x:v>UNQUANTIFIED</x:v>
      </x:c>
      <x:c r="AR3075" s="11" t="str">
        <x:v>Position-class planning record; serial item and receiver open</x:v>
      </x:c>
      <x:c r="AS3075" s="26"/>
      <x:c r="AT3075" s="26"/>
    </x:row>
    <x:row r="3076">
      <x:c r="C3076" s="11" t="str">
        <x:v>M4-CM-HCG-COL-12</x:v>
      </x:c>
      <x:c r="D3076" s="11" t="str">
        <x:v>M4</x:v>
      </x:c>
      <x:c r="E3076" s="11" t="str">
        <x:v>Tornado sequence</x:v>
      </x:c>
      <x:c r="F3076" s="11" t="str">
        <x:v>CM-HCG</x:v>
      </x:c>
      <x:c r="G3076" s="11" t="str">
        <x:v>Household collection group</x:v>
      </x:c>
      <x:c r="H3076" s="11" t="str">
        <x:v>COL-12</x:v>
      </x:c>
      <x:c r="I3076" s="19" t="n">
        <x:v>24</x:v>
      </x:c>
      <x:c r="J3076" s="21" t="n">
        <x:v>6</x:v>
      </x:c>
      <x:c r="K3076" s="18" t="n">
        <x:f>'05 Cargo Register'!K388</x:f>
        <x:v>134.148</x:v>
      </x:c>
      <x:c r="L3076" s="18" t="n">
        <x:f>'05 Cargo Register'!N388</x:f>
        <x:v>14</x:v>
      </x:c>
      <x:c r="M3076" s="18" t="n">
        <x:f>'05 Cargo Register'!O388</x:f>
        <x:v>369.6</x:v>
      </x:c>
      <x:c r="N3076" s="18" t="n">
        <x:f>J3076*K3076</x:f>
        <x:v>804.8879999999999</x:v>
      </x:c>
      <x:c r="O3076" s="18" t="n">
        <x:f>J3076*L3076</x:f>
        <x:v>84</x:v>
      </x:c>
      <x:c r="P3076" s="18" t="n">
        <x:f>J3076*M3076</x:f>
        <x:v>2217.6000000000004</x:v>
      </x:c>
      <x:c r="Q3076" s="22" t="n">
        <x:f>'01 Controls'!$E$28*'02 Cargo Classes'!$M$8</x:f>
        <x:v>0.1</x:v>
      </x:c>
      <x:c r="R3076" s="22" t="n">
        <x:f>'01 Controls'!$F$28*'02 Cargo Classes'!$N$8</x:f>
        <x:v>0</x:v>
      </x:c>
      <x:c r="S3076" s="22" t="n">
        <x:f>'01 Controls'!$G$28*'02 Cargo Classes'!$O$8</x:f>
        <x:v>1.14</x:v>
      </x:c>
      <x:c r="T3076" s="22" t="n">
        <x:f>'01 Controls'!$H$28*'02 Cargo Classes'!$P$8</x:f>
        <x:v>0</x:v>
      </x:c>
      <x:c r="U3076" s="22" t="n">
        <x:f>SUM(Q3076:T3076)</x:f>
        <x:v>1.24</x:v>
      </x:c>
      <x:c r="V3076" s="18" t="n">
        <x:f>IF(U3076=0,0,N3076*Q3076/U3076)</x:f>
        <x:v>64.91032258064516</x:v>
      </x:c>
      <x:c r="W3076" s="18" t="n">
        <x:f>IF(U3076=0,0,P3076*Q3076/U3076)</x:f>
        <x:v>178.8387096774194</x:v>
      </x:c>
      <x:c r="X3076" s="18" t="n">
        <x:f>MAX(V3076,W3076*'01 Controls'!$E$12)</x:f>
        <x:v>64.91032258064516</x:v>
      </x:c>
      <x:c r="Y3076" s="18" t="n">
        <x:f>IF(U3076=0,0,N3076*R3076/U3076)</x:f>
        <x:v>0</x:v>
      </x:c>
      <x:c r="Z3076" s="18" t="n">
        <x:f>IF(U3076=0,0,P3076*R3076/U3076)</x:f>
        <x:v>0</x:v>
      </x:c>
      <x:c r="AA3076" s="18" t="n">
        <x:f>MAX(Y3076,Z3076*'01 Controls'!$E$13)</x:f>
        <x:v>0</x:v>
      </x:c>
      <x:c r="AB3076" s="18" t="n">
        <x:f>IF(U3076=0,0,N3076*S3076/U3076)</x:f>
        <x:v>739.9776774193548</x:v>
      </x:c>
      <x:c r="AC3076" s="18" t="n">
        <x:f>IF(U3076=0,0,P3076*S3076/U3076)</x:f>
        <x:v>2038.7612903225809</x:v>
      </x:c>
      <x:c r="AD3076" s="18" t="n">
        <x:f>MAX(AB3076,AC3076*'01 Controls'!$E$14)</x:f>
        <x:v>739.9776774193548</x:v>
      </x:c>
      <x:c r="AE3076" s="18" t="n">
        <x:f>IF(U3076=0,0,N3076*T3076/U3076)</x:f>
        <x:v>0</x:v>
      </x:c>
      <x:c r="AF3076" s="18" t="n">
        <x:f>IF(U3076=0,0,P3076*T3076/U3076)</x:f>
        <x:v>0</x:v>
      </x:c>
      <x:c r="AG3076" s="18" t="n">
        <x:f>MAX(AE3076,AF3076*'01 Controls'!$E$15)</x:f>
        <x:v>0</x:v>
      </x:c>
      <x:c r="AH3076" s="18" t="n">
        <x:f>SUM(V3076,Y3076,AB3076,AE3076)</x:f>
        <x:v>804.8879999999999</x:v>
      </x:c>
      <x:c r="AI3076" s="18" t="n">
        <x:f>N3076-AH3076</x:f>
        <x:v>0</x:v>
      </x:c>
      <x:c r="AJ3076" s="18" t="n">
        <x:f>V3076*INDEX('07 Mode Capacity'!$P$6:$P$17,MATCH("AIR-"&amp;I3076,'07 Mode Capacity'!$C$6:$C$17,0))</x:f>
        <x:v>13.171217599571934</x:v>
      </x:c>
      <x:c r="AK3076" s="18" t="n">
        <x:f>Y3076*INDEX('07 Mode Capacity'!$P$6:$P$17,MATCH("OCEAN-"&amp;I3076,'07 Mode Capacity'!$C$6:$C$17,0))</x:f>
        <x:v>0</x:v>
      </x:c>
      <x:c r="AL3076" s="18" t="n">
        <x:f>AB3076*INDEX('07 Mode Capacity'!$P$6:$P$17,MATCH("LAND-"&amp;I3076,'07 Mode Capacity'!$C$6:$C$17,0))</x:f>
        <x:v>283.042145536931</x:v>
      </x:c>
      <x:c r="AM3076" s="18" t="n">
        <x:f>AE3076*INDEX('07 Mode Capacity'!$P$6:$P$17,MATCH("INLAND-"&amp;I3076,'07 Mode Capacity'!$C$6:$C$17,0))</x:f>
        <x:v>0</x:v>
      </x:c>
      <x:c r="AN3076" s="18" t="n">
        <x:f>SUM(AJ3076:AM3076)</x:f>
        <x:v>296.21336313650295</x:v>
      </x:c>
      <x:c r="AO3076" s="17" t="n">
        <x:f>IF(N3076=0,1,AN3076/N3076)</x:f>
        <x:v>0.3680181132486793</x:v>
      </x:c>
      <x:c r="AP3076" s="11" t="str">
        <x:f>IF(AO3076&gt;='01 Controls'!$E$16,"PASS","FAIL")</x:f>
        <x:v>FAIL</x:v>
      </x:c>
      <x:c r="AQ3076" s="11" t="str">
        <x:v>UNQUANTIFIED</x:v>
      </x:c>
      <x:c r="AR3076" s="11" t="str">
        <x:v>Position-class planning record; serial item and receiver open</x:v>
      </x:c>
      <x:c r="AS3076" s="26"/>
      <x:c r="AT3076" s="26"/>
    </x:row>
    <x:row r="3077">
      <x:c r="C3077" s="11" t="str">
        <x:v>M4-CM-HCG-BAT-22</x:v>
      </x:c>
      <x:c r="D3077" s="11" t="str">
        <x:v>M4</x:v>
      </x:c>
      <x:c r="E3077" s="11" t="str">
        <x:v>Tornado sequence</x:v>
      </x:c>
      <x:c r="F3077" s="11" t="str">
        <x:v>CM-HCG</x:v>
      </x:c>
      <x:c r="G3077" s="11" t="str">
        <x:v>Household collection group</x:v>
      </x:c>
      <x:c r="H3077" s="11" t="str">
        <x:v>BAT-22</x:v>
      </x:c>
      <x:c r="I3077" s="19" t="n">
        <x:v>48</x:v>
      </x:c>
      <x:c r="J3077" s="21" t="n">
        <x:v>6</x:v>
      </x:c>
      <x:c r="K3077" s="18" t="n">
        <x:f>'05 Cargo Register'!K389</x:f>
        <x:v>201.22199999999998</x:v>
      </x:c>
      <x:c r="L3077" s="18" t="n">
        <x:f>'05 Cargo Register'!N389</x:f>
        <x:v>12</x:v>
      </x:c>
      <x:c r="M3077" s="18" t="n">
        <x:f>'05 Cargo Register'!O389</x:f>
        <x:v>316.8</x:v>
      </x:c>
      <x:c r="N3077" s="18" t="n">
        <x:f>J3077*K3077</x:f>
        <x:v>1207.3319999999999</x:v>
      </x:c>
      <x:c r="O3077" s="18" t="n">
        <x:f>J3077*L3077</x:f>
        <x:v>72</x:v>
      </x:c>
      <x:c r="P3077" s="18" t="n">
        <x:f>J3077*M3077</x:f>
        <x:v>1900.8000000000002</x:v>
      </x:c>
      <x:c r="Q3077" s="22" t="n">
        <x:f>'01 Controls'!$E$28*'02 Cargo Classes'!$M$9</x:f>
        <x:v>0</x:v>
      </x:c>
      <x:c r="R3077" s="22" t="n">
        <x:f>'01 Controls'!$F$28*'02 Cargo Classes'!$N$9</x:f>
        <x:v>0</x:v>
      </x:c>
      <x:c r="S3077" s="22" t="n">
        <x:f>'01 Controls'!$G$28*'02 Cargo Classes'!$O$9</x:f>
        <x:v>0.95</x:v>
      </x:c>
      <x:c r="T3077" s="22" t="n">
        <x:f>'01 Controls'!$H$28*'02 Cargo Classes'!$P$9</x:f>
        <x:v>0</x:v>
      </x:c>
      <x:c r="U3077" s="22" t="n">
        <x:f>SUM(Q3077:T3077)</x:f>
        <x:v>0.95</x:v>
      </x:c>
      <x:c r="V3077" s="18" t="n">
        <x:f>IF(U3077=0,0,N3077*Q3077/U3077)</x:f>
        <x:v>0</x:v>
      </x:c>
      <x:c r="W3077" s="18" t="n">
        <x:f>IF(U3077=0,0,P3077*Q3077/U3077)</x:f>
        <x:v>0</x:v>
      </x:c>
      <x:c r="X3077" s="18" t="n">
        <x:f>MAX(V3077,W3077*'01 Controls'!$E$12)</x:f>
        <x:v>0</x:v>
      </x:c>
      <x:c r="Y3077" s="18" t="n">
        <x:f>IF(U3077=0,0,N3077*R3077/U3077)</x:f>
        <x:v>0</x:v>
      </x:c>
      <x:c r="Z3077" s="18" t="n">
        <x:f>IF(U3077=0,0,P3077*R3077/U3077)</x:f>
        <x:v>0</x:v>
      </x:c>
      <x:c r="AA3077" s="18" t="n">
        <x:f>MAX(Y3077,Z3077*'01 Controls'!$E$13)</x:f>
        <x:v>0</x:v>
      </x:c>
      <x:c r="AB3077" s="18" t="n">
        <x:f>IF(U3077=0,0,N3077*S3077/U3077)</x:f>
        <x:v>1207.3319999999999</x:v>
      </x:c>
      <x:c r="AC3077" s="18" t="n">
        <x:f>IF(U3077=0,0,P3077*S3077/U3077)</x:f>
        <x:v>1900.8000000000002</x:v>
      </x:c>
      <x:c r="AD3077" s="18" t="n">
        <x:f>MAX(AB3077,AC3077*'01 Controls'!$E$14)</x:f>
        <x:v>1207.3319999999999</x:v>
      </x:c>
      <x:c r="AE3077" s="18" t="n">
        <x:f>IF(U3077=0,0,N3077*T3077/U3077)</x:f>
        <x:v>0</x:v>
      </x:c>
      <x:c r="AF3077" s="18" t="n">
        <x:f>IF(U3077=0,0,P3077*T3077/U3077)</x:f>
        <x:v>0</x:v>
      </x:c>
      <x:c r="AG3077" s="18" t="n">
        <x:f>MAX(AE3077,AF3077*'01 Controls'!$E$15)</x:f>
        <x:v>0</x:v>
      </x:c>
      <x:c r="AH3077" s="18" t="n">
        <x:f>SUM(V3077,Y3077,AB3077,AE3077)</x:f>
        <x:v>1207.3319999999999</x:v>
      </x:c>
      <x:c r="AI3077" s="18" t="n">
        <x:f>N3077-AH3077</x:f>
        <x:v>0</x:v>
      </x:c>
      <x:c r="AJ3077" s="18" t="n">
        <x:f>V3077*INDEX('07 Mode Capacity'!$P$6:$P$17,MATCH("AIR-"&amp;I3077,'07 Mode Capacity'!$C$6:$C$17,0))</x:f>
        <x:v>0</x:v>
      </x:c>
      <x:c r="AK3077" s="18" t="n">
        <x:f>Y3077*INDEX('07 Mode Capacity'!$P$6:$P$17,MATCH("OCEAN-"&amp;I3077,'07 Mode Capacity'!$C$6:$C$17,0))</x:f>
        <x:v>0</x:v>
      </x:c>
      <x:c r="AL3077" s="18" t="n">
        <x:f>AB3077*INDEX('07 Mode Capacity'!$P$6:$P$17,MATCH("LAND-"&amp;I3077,'07 Mode Capacity'!$C$6:$C$17,0))</x:f>
        <x:v>147.35229839673715</x:v>
      </x:c>
      <x:c r="AM3077" s="18" t="n">
        <x:f>AE3077*INDEX('07 Mode Capacity'!$P$6:$P$17,MATCH("INLAND-"&amp;I3077,'07 Mode Capacity'!$C$6:$C$17,0))</x:f>
        <x:v>0</x:v>
      </x:c>
      <x:c r="AN3077" s="18" t="n">
        <x:f>SUM(AJ3077:AM3077)</x:f>
        <x:v>147.35229839673715</x:v>
      </x:c>
      <x:c r="AO3077" s="17" t="n">
        <x:f>IF(N3077=0,1,AN3077/N3077)</x:f>
        <x:v>0.12204786951454709</x:v>
      </x:c>
      <x:c r="AP3077" s="11" t="str">
        <x:f>IF(AO3077&gt;='01 Controls'!$E$16,"PASS","FAIL")</x:f>
        <x:v>FAIL</x:v>
      </x:c>
      <x:c r="AQ3077" s="11" t="str">
        <x:v>UNQUANTIFIED</x:v>
      </x:c>
      <x:c r="AR3077" s="11" t="str">
        <x:v>Position-class planning record; serial item and receiver open</x:v>
      </x:c>
      <x:c r="AS3077" s="26"/>
      <x:c r="AT3077" s="26"/>
    </x:row>
    <x:row r="3078">
      <x:c r="C3078" s="11" t="str">
        <x:v>M4-CM-HCG-TNK-20</x:v>
      </x:c>
      <x:c r="D3078" s="11" t="str">
        <x:v>M4</x:v>
      </x:c>
      <x:c r="E3078" s="11" t="str">
        <x:v>Tornado sequence</x:v>
      </x:c>
      <x:c r="F3078" s="11" t="str">
        <x:v>CM-HCG</x:v>
      </x:c>
      <x:c r="G3078" s="11" t="str">
        <x:v>Household collection group</x:v>
      </x:c>
      <x:c r="H3078" s="11" t="str">
        <x:v>TNK-20</x:v>
      </x:c>
      <x:c r="I3078" s="19" t="n">
        <x:v>48</x:v>
      </x:c>
      <x:c r="J3078" s="21" t="n">
        <x:v>6</x:v>
      </x:c>
      <x:c r="K3078" s="18" t="n">
        <x:f>'05 Cargo Register'!K390</x:f>
        <x:v>134.148</x:v>
      </x:c>
      <x:c r="L3078" s="18" t="n">
        <x:f>'05 Cargo Register'!N390</x:f>
        <x:v>8</x:v>
      </x:c>
      <x:c r="M3078" s="18" t="n">
        <x:f>'05 Cargo Register'!O390</x:f>
        <x:v>170</x:v>
      </x:c>
      <x:c r="N3078" s="18" t="n">
        <x:f>J3078*K3078</x:f>
        <x:v>804.8879999999999</x:v>
      </x:c>
      <x:c r="O3078" s="18" t="n">
        <x:f>J3078*L3078</x:f>
        <x:v>48</x:v>
      </x:c>
      <x:c r="P3078" s="18" t="n">
        <x:f>J3078*M3078</x:f>
        <x:v>1020</x:v>
      </x:c>
      <x:c r="Q3078" s="22" t="n">
        <x:f>'01 Controls'!$E$28*'02 Cargo Classes'!$M$10</x:f>
        <x:v>0</x:v>
      </x:c>
      <x:c r="R3078" s="22" t="n">
        <x:f>'01 Controls'!$F$28*'02 Cargo Classes'!$N$10</x:f>
        <x:v>0</x:v>
      </x:c>
      <x:c r="S3078" s="22" t="n">
        <x:f>'01 Controls'!$G$28*'02 Cargo Classes'!$O$10</x:f>
        <x:v>0.95</x:v>
      </x:c>
      <x:c r="T3078" s="22" t="n">
        <x:f>'01 Controls'!$H$28*'02 Cargo Classes'!$P$10</x:f>
        <x:v>0</x:v>
      </x:c>
      <x:c r="U3078" s="22" t="n">
        <x:f>SUM(Q3078:T3078)</x:f>
        <x:v>0.95</x:v>
      </x:c>
      <x:c r="V3078" s="18" t="n">
        <x:f>IF(U3078=0,0,N3078*Q3078/U3078)</x:f>
        <x:v>0</x:v>
      </x:c>
      <x:c r="W3078" s="18" t="n">
        <x:f>IF(U3078=0,0,P3078*Q3078/U3078)</x:f>
        <x:v>0</x:v>
      </x:c>
      <x:c r="X3078" s="18" t="n">
        <x:f>MAX(V3078,W3078*'01 Controls'!$E$12)</x:f>
        <x:v>0</x:v>
      </x:c>
      <x:c r="Y3078" s="18" t="n">
        <x:f>IF(U3078=0,0,N3078*R3078/U3078)</x:f>
        <x:v>0</x:v>
      </x:c>
      <x:c r="Z3078" s="18" t="n">
        <x:f>IF(U3078=0,0,P3078*R3078/U3078)</x:f>
        <x:v>0</x:v>
      </x:c>
      <x:c r="AA3078" s="18" t="n">
        <x:f>MAX(Y3078,Z3078*'01 Controls'!$E$13)</x:f>
        <x:v>0</x:v>
      </x:c>
      <x:c r="AB3078" s="18" t="n">
        <x:f>IF(U3078=0,0,N3078*S3078/U3078)</x:f>
        <x:v>804.8879999999999</x:v>
      </x:c>
      <x:c r="AC3078" s="18" t="n">
        <x:f>IF(U3078=0,0,P3078*S3078/U3078)</x:f>
        <x:v>1020</x:v>
      </x:c>
      <x:c r="AD3078" s="18" t="n">
        <x:f>MAX(AB3078,AC3078*'01 Controls'!$E$14)</x:f>
        <x:v>804.8879999999999</x:v>
      </x:c>
      <x:c r="AE3078" s="18" t="n">
        <x:f>IF(U3078=0,0,N3078*T3078/U3078)</x:f>
        <x:v>0</x:v>
      </x:c>
      <x:c r="AF3078" s="18" t="n">
        <x:f>IF(U3078=0,0,P3078*T3078/U3078)</x:f>
        <x:v>0</x:v>
      </x:c>
      <x:c r="AG3078" s="18" t="n">
        <x:f>MAX(AE3078,AF3078*'01 Controls'!$E$15)</x:f>
        <x:v>0</x:v>
      </x:c>
      <x:c r="AH3078" s="18" t="n">
        <x:f>SUM(V3078,Y3078,AB3078,AE3078)</x:f>
        <x:v>804.8879999999999</x:v>
      </x:c>
      <x:c r="AI3078" s="18" t="n">
        <x:f>N3078-AH3078</x:f>
        <x:v>0</x:v>
      </x:c>
      <x:c r="AJ3078" s="18" t="n">
        <x:f>V3078*INDEX('07 Mode Capacity'!$P$6:$P$17,MATCH("AIR-"&amp;I3078,'07 Mode Capacity'!$C$6:$C$17,0))</x:f>
        <x:v>0</x:v>
      </x:c>
      <x:c r="AK3078" s="18" t="n">
        <x:f>Y3078*INDEX('07 Mode Capacity'!$P$6:$P$17,MATCH("OCEAN-"&amp;I3078,'07 Mode Capacity'!$C$6:$C$17,0))</x:f>
        <x:v>0</x:v>
      </x:c>
      <x:c r="AL3078" s="18" t="n">
        <x:f>AB3078*INDEX('07 Mode Capacity'!$P$6:$P$17,MATCH("LAND-"&amp;I3078,'07 Mode Capacity'!$C$6:$C$17,0))</x:f>
        <x:v>98.23486559782478</x:v>
      </x:c>
      <x:c r="AM3078" s="18" t="n">
        <x:f>AE3078*INDEX('07 Mode Capacity'!$P$6:$P$17,MATCH("INLAND-"&amp;I3078,'07 Mode Capacity'!$C$6:$C$17,0))</x:f>
        <x:v>0</x:v>
      </x:c>
      <x:c r="AN3078" s="18" t="n">
        <x:f>SUM(AJ3078:AM3078)</x:f>
        <x:v>98.23486559782478</x:v>
      </x:c>
      <x:c r="AO3078" s="17" t="n">
        <x:f>IF(N3078=0,1,AN3078/N3078)</x:f>
        <x:v>0.1220478695145471</x:v>
      </x:c>
      <x:c r="AP3078" s="11" t="str">
        <x:f>IF(AO3078&gt;='01 Controls'!$E$16,"PASS","FAIL")</x:f>
        <x:v>FAIL</x:v>
      </x:c>
      <x:c r="AQ3078" s="11" t="str">
        <x:v>UNQUANTIFIED</x:v>
      </x:c>
      <x:c r="AR3078" s="11" t="str">
        <x:v>Position-class planning record; serial item and receiver open</x:v>
      </x:c>
      <x:c r="AS3078" s="26"/>
      <x:c r="AT3078" s="26"/>
    </x:row>
    <x:row r="3079">
      <x:c r="C3079" s="11" t="str">
        <x:v>M4-CM-HCG-FLR-24</x:v>
      </x:c>
      <x:c r="D3079" s="11" t="str">
        <x:v>M4</x:v>
      </x:c>
      <x:c r="E3079" s="11" t="str">
        <x:v>Tornado sequence</x:v>
      </x:c>
      <x:c r="F3079" s="11" t="str">
        <x:v>CM-HCG</x:v>
      </x:c>
      <x:c r="G3079" s="11" t="str">
        <x:v>Household collection group</x:v>
      </x:c>
      <x:c r="H3079" s="11" t="str">
        <x:v>FLR-24</x:v>
      </x:c>
      <x:c r="I3079" s="19" t="n">
        <x:v>48</x:v>
      </x:c>
      <x:c r="J3079" s="21" t="n">
        <x:v>6</x:v>
      </x:c>
      <x:c r="K3079" s="18" t="n">
        <x:f>'05 Cargo Register'!K391</x:f>
        <x:v>268.296</x:v>
      </x:c>
      <x:c r="L3079" s="18" t="n">
        <x:f>'05 Cargo Register'!N391</x:f>
        <x:v>14</x:v>
      </x:c>
      <x:c r="M3079" s="18" t="n">
        <x:f>'05 Cargo Register'!O391</x:f>
        <x:v>448</x:v>
      </x:c>
      <x:c r="N3079" s="18" t="n">
        <x:f>J3079*K3079</x:f>
        <x:v>1609.7759999999998</x:v>
      </x:c>
      <x:c r="O3079" s="18" t="n">
        <x:f>J3079*L3079</x:f>
        <x:v>84</x:v>
      </x:c>
      <x:c r="P3079" s="18" t="n">
        <x:f>J3079*M3079</x:f>
        <x:v>2688</x:v>
      </x:c>
      <x:c r="Q3079" s="22" t="n">
        <x:f>'01 Controls'!$E$28*'02 Cargo Classes'!$M$11</x:f>
        <x:v>0</x:v>
      </x:c>
      <x:c r="R3079" s="22" t="n">
        <x:f>'01 Controls'!$F$28*'02 Cargo Classes'!$N$11</x:f>
        <x:v>0</x:v>
      </x:c>
      <x:c r="S3079" s="22" t="n">
        <x:f>'01 Controls'!$G$28*'02 Cargo Classes'!$O$11</x:f>
        <x:v>0.95</x:v>
      </x:c>
      <x:c r="T3079" s="22" t="n">
        <x:f>'01 Controls'!$H$28*'02 Cargo Classes'!$P$11</x:f>
        <x:v>0</x:v>
      </x:c>
      <x:c r="U3079" s="22" t="n">
        <x:f>SUM(Q3079:T3079)</x:f>
        <x:v>0.95</x:v>
      </x:c>
      <x:c r="V3079" s="18" t="n">
        <x:f>IF(U3079=0,0,N3079*Q3079/U3079)</x:f>
        <x:v>0</x:v>
      </x:c>
      <x:c r="W3079" s="18" t="n">
        <x:f>IF(U3079=0,0,P3079*Q3079/U3079)</x:f>
        <x:v>0</x:v>
      </x:c>
      <x:c r="X3079" s="18" t="n">
        <x:f>MAX(V3079,W3079*'01 Controls'!$E$12)</x:f>
        <x:v>0</x:v>
      </x:c>
      <x:c r="Y3079" s="18" t="n">
        <x:f>IF(U3079=0,0,N3079*R3079/U3079)</x:f>
        <x:v>0</x:v>
      </x:c>
      <x:c r="Z3079" s="18" t="n">
        <x:f>IF(U3079=0,0,P3079*R3079/U3079)</x:f>
        <x:v>0</x:v>
      </x:c>
      <x:c r="AA3079" s="18" t="n">
        <x:f>MAX(Y3079,Z3079*'01 Controls'!$E$13)</x:f>
        <x:v>0</x:v>
      </x:c>
      <x:c r="AB3079" s="18" t="n">
        <x:f>IF(U3079=0,0,N3079*S3079/U3079)</x:f>
        <x:v>1609.7759999999998</x:v>
      </x:c>
      <x:c r="AC3079" s="18" t="n">
        <x:f>IF(U3079=0,0,P3079*S3079/U3079)</x:f>
        <x:v>2688</x:v>
      </x:c>
      <x:c r="AD3079" s="18" t="n">
        <x:f>MAX(AB3079,AC3079*'01 Controls'!$E$14)</x:f>
        <x:v>1609.7759999999998</x:v>
      </x:c>
      <x:c r="AE3079" s="18" t="n">
        <x:f>IF(U3079=0,0,N3079*T3079/U3079)</x:f>
        <x:v>0</x:v>
      </x:c>
      <x:c r="AF3079" s="18" t="n">
        <x:f>IF(U3079=0,0,P3079*T3079/U3079)</x:f>
        <x:v>0</x:v>
      </x:c>
      <x:c r="AG3079" s="18" t="n">
        <x:f>MAX(AE3079,AF3079*'01 Controls'!$E$15)</x:f>
        <x:v>0</x:v>
      </x:c>
      <x:c r="AH3079" s="18" t="n">
        <x:f>SUM(V3079,Y3079,AB3079,AE3079)</x:f>
        <x:v>1609.7759999999998</x:v>
      </x:c>
      <x:c r="AI3079" s="18" t="n">
        <x:f>N3079-AH3079</x:f>
        <x:v>0</x:v>
      </x:c>
      <x:c r="AJ3079" s="18" t="n">
        <x:f>V3079*INDEX('07 Mode Capacity'!$P$6:$P$17,MATCH("AIR-"&amp;I3079,'07 Mode Capacity'!$C$6:$C$17,0))</x:f>
        <x:v>0</x:v>
      </x:c>
      <x:c r="AK3079" s="18" t="n">
        <x:f>Y3079*INDEX('07 Mode Capacity'!$P$6:$P$17,MATCH("OCEAN-"&amp;I3079,'07 Mode Capacity'!$C$6:$C$17,0))</x:f>
        <x:v>0</x:v>
      </x:c>
      <x:c r="AL3079" s="18" t="n">
        <x:f>AB3079*INDEX('07 Mode Capacity'!$P$6:$P$17,MATCH("LAND-"&amp;I3079,'07 Mode Capacity'!$C$6:$C$17,0))</x:f>
        <x:v>196.46973119564956</x:v>
      </x:c>
      <x:c r="AM3079" s="18" t="n">
        <x:f>AE3079*INDEX('07 Mode Capacity'!$P$6:$P$17,MATCH("INLAND-"&amp;I3079,'07 Mode Capacity'!$C$6:$C$17,0))</x:f>
        <x:v>0</x:v>
      </x:c>
      <x:c r="AN3079" s="18" t="n">
        <x:f>SUM(AJ3079:AM3079)</x:f>
        <x:v>196.46973119564956</x:v>
      </x:c>
      <x:c r="AO3079" s="17" t="n">
        <x:f>IF(N3079=0,1,AN3079/N3079)</x:f>
        <x:v>0.1220478695145471</x:v>
      </x:c>
      <x:c r="AP3079" s="11" t="str">
        <x:f>IF(AO3079&gt;='01 Controls'!$E$16,"PASS","FAIL")</x:f>
        <x:v>FAIL</x:v>
      </x:c>
      <x:c r="AQ3079" s="11" t="str">
        <x:v>UNQUANTIFIED</x:v>
      </x:c>
      <x:c r="AR3079" s="11" t="str">
        <x:v>Position-class planning record; serial item and receiver open</x:v>
      </x:c>
      <x:c r="AS3079" s="26"/>
      <x:c r="AT3079" s="26"/>
    </x:row>
    <x:row r="3080">
      <x:c r="C3080" s="11" t="str">
        <x:v>M4-CM-HCG-ROL-30</x:v>
      </x:c>
      <x:c r="D3080" s="11" t="str">
        <x:v>M4</x:v>
      </x:c>
      <x:c r="E3080" s="11" t="str">
        <x:v>Tornado sequence</x:v>
      </x:c>
      <x:c r="F3080" s="11" t="str">
        <x:v>CM-HCG</x:v>
      </x:c>
      <x:c r="G3080" s="11" t="str">
        <x:v>Household collection group</x:v>
      </x:c>
      <x:c r="H3080" s="11" t="str">
        <x:v>ROL-30</x:v>
      </x:c>
      <x:c r="I3080" s="19" t="n">
        <x:v>48</x:v>
      </x:c>
      <x:c r="J3080" s="21" t="n">
        <x:v>6</x:v>
      </x:c>
      <x:c r="K3080" s="18" t="n">
        <x:f>'05 Cargo Register'!K392</x:f>
        <x:v>1408.5539999999999</x:v>
      </x:c>
      <x:c r="L3080" s="18" t="n">
        <x:f>'05 Cargo Register'!N392</x:f>
        <x:v>59</x:v>
      </x:c>
      <x:c r="M3080" s="18" t="n">
        <x:f>'05 Cargo Register'!O392</x:f>
        <x:v>3761.25</x:v>
      </x:c>
      <x:c r="N3080" s="18" t="n">
        <x:f>J3080*K3080</x:f>
        <x:v>8451.323999999999</x:v>
      </x:c>
      <x:c r="O3080" s="18" t="n">
        <x:f>J3080*L3080</x:f>
        <x:v>354</x:v>
      </x:c>
      <x:c r="P3080" s="18" t="n">
        <x:f>J3080*M3080</x:f>
        <x:v>22567.5</x:v>
      </x:c>
      <x:c r="Q3080" s="22" t="n">
        <x:f>'01 Controls'!$E$28*'02 Cargo Classes'!$M$12</x:f>
        <x:v>0</x:v>
      </x:c>
      <x:c r="R3080" s="22" t="n">
        <x:f>'01 Controls'!$F$28*'02 Cargo Classes'!$N$12</x:f>
        <x:v>0</x:v>
      </x:c>
      <x:c r="S3080" s="22" t="n">
        <x:f>'01 Controls'!$G$28*'02 Cargo Classes'!$O$12</x:f>
        <x:v>1.4249999999999998</x:v>
      </x:c>
      <x:c r="T3080" s="22" t="n">
        <x:f>'01 Controls'!$H$28*'02 Cargo Classes'!$P$12</x:f>
        <x:v>0</x:v>
      </x:c>
      <x:c r="U3080" s="22" t="n">
        <x:f>SUM(Q3080:T3080)</x:f>
        <x:v>1.4249999999999998</x:v>
      </x:c>
      <x:c r="V3080" s="18" t="n">
        <x:f>IF(U3080=0,0,N3080*Q3080/U3080)</x:f>
        <x:v>0</x:v>
      </x:c>
      <x:c r="W3080" s="18" t="n">
        <x:f>IF(U3080=0,0,P3080*Q3080/U3080)</x:f>
        <x:v>0</x:v>
      </x:c>
      <x:c r="X3080" s="18" t="n">
        <x:f>MAX(V3080,W3080*'01 Controls'!$E$12)</x:f>
        <x:v>0</x:v>
      </x:c>
      <x:c r="Y3080" s="18" t="n">
        <x:f>IF(U3080=0,0,N3080*R3080/U3080)</x:f>
        <x:v>0</x:v>
      </x:c>
      <x:c r="Z3080" s="18" t="n">
        <x:f>IF(U3080=0,0,P3080*R3080/U3080)</x:f>
        <x:v>0</x:v>
      </x:c>
      <x:c r="AA3080" s="18" t="n">
        <x:f>MAX(Y3080,Z3080*'01 Controls'!$E$13)</x:f>
        <x:v>0</x:v>
      </x:c>
      <x:c r="AB3080" s="18" t="n">
        <x:f>IF(U3080=0,0,N3080*S3080/U3080)</x:f>
        <x:v>8451.323999999999</x:v>
      </x:c>
      <x:c r="AC3080" s="18" t="n">
        <x:f>IF(U3080=0,0,P3080*S3080/U3080)</x:f>
        <x:v>22567.5</x:v>
      </x:c>
      <x:c r="AD3080" s="18" t="n">
        <x:f>MAX(AB3080,AC3080*'01 Controls'!$E$14)</x:f>
        <x:v>8451.323999999999</x:v>
      </x:c>
      <x:c r="AE3080" s="18" t="n">
        <x:f>IF(U3080=0,0,N3080*T3080/U3080)</x:f>
        <x:v>0</x:v>
      </x:c>
      <x:c r="AF3080" s="18" t="n">
        <x:f>IF(U3080=0,0,P3080*T3080/U3080)</x:f>
        <x:v>0</x:v>
      </x:c>
      <x:c r="AG3080" s="18" t="n">
        <x:f>MAX(AE3080,AF3080*'01 Controls'!$E$15)</x:f>
        <x:v>0</x:v>
      </x:c>
      <x:c r="AH3080" s="18" t="n">
        <x:f>SUM(V3080,Y3080,AB3080,AE3080)</x:f>
        <x:v>8451.323999999999</x:v>
      </x:c>
      <x:c r="AI3080" s="18" t="n">
        <x:f>N3080-AH3080</x:f>
        <x:v>0</x:v>
      </x:c>
      <x:c r="AJ3080" s="18" t="n">
        <x:f>V3080*INDEX('07 Mode Capacity'!$P$6:$P$17,MATCH("AIR-"&amp;I3080,'07 Mode Capacity'!$C$6:$C$17,0))</x:f>
        <x:v>0</x:v>
      </x:c>
      <x:c r="AK3080" s="18" t="n">
        <x:f>Y3080*INDEX('07 Mode Capacity'!$P$6:$P$17,MATCH("OCEAN-"&amp;I3080,'07 Mode Capacity'!$C$6:$C$17,0))</x:f>
        <x:v>0</x:v>
      </x:c>
      <x:c r="AL3080" s="18" t="n">
        <x:f>AB3080*INDEX('07 Mode Capacity'!$P$6:$P$17,MATCH("LAND-"&amp;I3080,'07 Mode Capacity'!$C$6:$C$17,0))</x:f>
        <x:v>1031.4660887771602</x:v>
      </x:c>
      <x:c r="AM3080" s="18" t="n">
        <x:f>AE3080*INDEX('07 Mode Capacity'!$P$6:$P$17,MATCH("INLAND-"&amp;I3080,'07 Mode Capacity'!$C$6:$C$17,0))</x:f>
        <x:v>0</x:v>
      </x:c>
      <x:c r="AN3080" s="18" t="n">
        <x:f>SUM(AJ3080:AM3080)</x:f>
        <x:v>1031.4660887771602</x:v>
      </x:c>
      <x:c r="AO3080" s="17" t="n">
        <x:f>IF(N3080=0,1,AN3080/N3080)</x:f>
        <x:v>0.1220478695145471</x:v>
      </x:c>
      <x:c r="AP3080" s="11" t="str">
        <x:f>IF(AO3080&gt;='01 Controls'!$E$16,"PASS","FAIL")</x:f>
        <x:v>FAIL</x:v>
      </x:c>
      <x:c r="AQ3080" s="11" t="str">
        <x:v>UNQUANTIFIED</x:v>
      </x:c>
      <x:c r="AR3080" s="11" t="str">
        <x:v>Position-class planning record; serial item and receiver open</x:v>
      </x:c>
      <x:c r="AS3080" s="26"/>
      <x:c r="AT3080" s="26"/>
    </x:row>
    <x:row r="3081">
      <x:c r="C3081" s="11" t="str">
        <x:v>M4-CM-HCG-LIN-18</x:v>
      </x:c>
      <x:c r="D3081" s="11" t="str">
        <x:v>M4</x:v>
      </x:c>
      <x:c r="E3081" s="11" t="str">
        <x:v>Tornado sequence</x:v>
      </x:c>
      <x:c r="F3081" s="11" t="str">
        <x:v>CM-HCG</x:v>
      </x:c>
      <x:c r="G3081" s="11" t="str">
        <x:v>Household collection group</x:v>
      </x:c>
      <x:c r="H3081" s="11" t="str">
        <x:v>LIN-18</x:v>
      </x:c>
      <x:c r="I3081" s="19" t="n">
        <x:v>72</x:v>
      </x:c>
      <x:c r="J3081" s="21" t="n">
        <x:v>6</x:v>
      </x:c>
      <x:c r="K3081" s="18" t="n">
        <x:f>'05 Cargo Register'!K393</x:f>
        <x:v>134.148</x:v>
      </x:c>
      <x:c r="L3081" s="18" t="n">
        <x:f>'05 Cargo Register'!N393</x:f>
        <x:v>10</x:v>
      </x:c>
      <x:c r="M3081" s="18" t="n">
        <x:f>'05 Cargo Register'!O393</x:f>
        <x:v>440</x:v>
      </x:c>
      <x:c r="N3081" s="18" t="n">
        <x:f>J3081*K3081</x:f>
        <x:v>804.8879999999999</x:v>
      </x:c>
      <x:c r="O3081" s="18" t="n">
        <x:f>J3081*L3081</x:f>
        <x:v>60</x:v>
      </x:c>
      <x:c r="P3081" s="18" t="n">
        <x:f>J3081*M3081</x:f>
        <x:v>2640</x:v>
      </x:c>
      <x:c r="Q3081" s="22" t="n">
        <x:f>'01 Controls'!$E$28*'02 Cargo Classes'!$M$13</x:f>
        <x:v>0</x:v>
      </x:c>
      <x:c r="R3081" s="22" t="n">
        <x:f>'01 Controls'!$F$28*'02 Cargo Classes'!$N$13</x:f>
        <x:v>0</x:v>
      </x:c>
      <x:c r="S3081" s="22" t="n">
        <x:f>'01 Controls'!$G$28*'02 Cargo Classes'!$O$13</x:f>
        <x:v>0.95</x:v>
      </x:c>
      <x:c r="T3081" s="22" t="n">
        <x:f>'01 Controls'!$H$28*'02 Cargo Classes'!$P$13</x:f>
        <x:v>0</x:v>
      </x:c>
      <x:c r="U3081" s="22" t="n">
        <x:f>SUM(Q3081:T3081)</x:f>
        <x:v>0.95</x:v>
      </x:c>
      <x:c r="V3081" s="18" t="n">
        <x:f>IF(U3081=0,0,N3081*Q3081/U3081)</x:f>
        <x:v>0</x:v>
      </x:c>
      <x:c r="W3081" s="18" t="n">
        <x:f>IF(U3081=0,0,P3081*Q3081/U3081)</x:f>
        <x:v>0</x:v>
      </x:c>
      <x:c r="X3081" s="18" t="n">
        <x:f>MAX(V3081,W3081*'01 Controls'!$E$12)</x:f>
        <x:v>0</x:v>
      </x:c>
      <x:c r="Y3081" s="18" t="n">
        <x:f>IF(U3081=0,0,N3081*R3081/U3081)</x:f>
        <x:v>0</x:v>
      </x:c>
      <x:c r="Z3081" s="18" t="n">
        <x:f>IF(U3081=0,0,P3081*R3081/U3081)</x:f>
        <x:v>0</x:v>
      </x:c>
      <x:c r="AA3081" s="18" t="n">
        <x:f>MAX(Y3081,Z3081*'01 Controls'!$E$13)</x:f>
        <x:v>0</x:v>
      </x:c>
      <x:c r="AB3081" s="18" t="n">
        <x:f>IF(U3081=0,0,N3081*S3081/U3081)</x:f>
        <x:v>804.8879999999999</x:v>
      </x:c>
      <x:c r="AC3081" s="18" t="n">
        <x:f>IF(U3081=0,0,P3081*S3081/U3081)</x:f>
        <x:v>2640</x:v>
      </x:c>
      <x:c r="AD3081" s="18" t="n">
        <x:f>MAX(AB3081,AC3081*'01 Controls'!$E$14)</x:f>
        <x:v>804.8879999999999</x:v>
      </x:c>
      <x:c r="AE3081" s="18" t="n">
        <x:f>IF(U3081=0,0,N3081*T3081/U3081)</x:f>
        <x:v>0</x:v>
      </x:c>
      <x:c r="AF3081" s="18" t="n">
        <x:f>IF(U3081=0,0,P3081*T3081/U3081)</x:f>
        <x:v>0</x:v>
      </x:c>
      <x:c r="AG3081" s="18" t="n">
        <x:f>MAX(AE3081,AF3081*'01 Controls'!$E$15)</x:f>
        <x:v>0</x:v>
      </x:c>
      <x:c r="AH3081" s="18" t="n">
        <x:f>SUM(V3081,Y3081,AB3081,AE3081)</x:f>
        <x:v>804.8879999999999</x:v>
      </x:c>
      <x:c r="AI3081" s="18" t="n">
        <x:f>N3081-AH3081</x:f>
        <x:v>0</x:v>
      </x:c>
      <x:c r="AJ3081" s="18" t="n">
        <x:f>V3081*INDEX('07 Mode Capacity'!$P$6:$P$17,MATCH("AIR-"&amp;I3081,'07 Mode Capacity'!$C$6:$C$17,0))</x:f>
        <x:v>0</x:v>
      </x:c>
      <x:c r="AK3081" s="18" t="n">
        <x:f>Y3081*INDEX('07 Mode Capacity'!$P$6:$P$17,MATCH("OCEAN-"&amp;I3081,'07 Mode Capacity'!$C$6:$C$17,0))</x:f>
        <x:v>0</x:v>
      </x:c>
      <x:c r="AL3081" s="18" t="n">
        <x:f>AB3081*INDEX('07 Mode Capacity'!$P$6:$P$17,MATCH("LAND-"&amp;I3081,'07 Mode Capacity'!$C$6:$C$17,0))</x:f>
        <x:v>575.5031498028588</x:v>
      </x:c>
      <x:c r="AM3081" s="18" t="n">
        <x:f>AE3081*INDEX('07 Mode Capacity'!$P$6:$P$17,MATCH("INLAND-"&amp;I3081,'07 Mode Capacity'!$C$6:$C$17,0))</x:f>
        <x:v>0</x:v>
      </x:c>
      <x:c r="AN3081" s="18" t="n">
        <x:f>SUM(AJ3081:AM3081)</x:f>
        <x:v>575.5031498028588</x:v>
      </x:c>
      <x:c r="AO3081" s="17" t="n">
        <x:f>IF(N3081=0,1,AN3081/N3081)</x:f>
        <x:v>0.7150102247801668</x:v>
      </x:c>
      <x:c r="AP3081" s="11" t="str">
        <x:f>IF(AO3081&gt;='01 Controls'!$E$16,"PASS","FAIL")</x:f>
        <x:v>FAIL</x:v>
      </x:c>
      <x:c r="AQ3081" s="11" t="str">
        <x:v>UNQUANTIFIED</x:v>
      </x:c>
      <x:c r="AR3081" s="11" t="str">
        <x:v>Position-class planning record; serial item and receiver open</x:v>
      </x:c>
      <x:c r="AS3081" s="26"/>
      <x:c r="AT3081" s="26"/>
    </x:row>
    <x:row r="3082">
      <x:c r="C3082" s="11" t="str">
        <x:v>M4-CM-HCG-BLK-08</x:v>
      </x:c>
      <x:c r="D3082" s="11" t="str">
        <x:v>M4</x:v>
      </x:c>
      <x:c r="E3082" s="11" t="str">
        <x:v>Tornado sequence</x:v>
      </x:c>
      <x:c r="F3082" s="11" t="str">
        <x:v>CM-HCG</x:v>
      </x:c>
      <x:c r="G3082" s="11" t="str">
        <x:v>Household collection group</x:v>
      </x:c>
      <x:c r="H3082" s="11" t="str">
        <x:v>BLK-08</x:v>
      </x:c>
      <x:c r="I3082" s="19" t="n">
        <x:v>48</x:v>
      </x:c>
      <x:c r="J3082" s="21" t="n">
        <x:v>6</x:v>
      </x:c>
      <x:c r="K3082" s="18" t="n">
        <x:f>'05 Cargo Register'!K394</x:f>
        <x:v>268.296</x:v>
      </x:c>
      <x:c r="L3082" s="18" t="n">
        <x:f>'05 Cargo Register'!N394</x:f>
        <x:v>42</x:v>
      </x:c>
      <x:c r="M3082" s="18" t="n">
        <x:f>'05 Cargo Register'!O394</x:f>
        <x:v>2142</x:v>
      </x:c>
      <x:c r="N3082" s="18" t="n">
        <x:f>J3082*K3082</x:f>
        <x:v>1609.7759999999998</x:v>
      </x:c>
      <x:c r="O3082" s="18" t="n">
        <x:f>J3082*L3082</x:f>
        <x:v>252</x:v>
      </x:c>
      <x:c r="P3082" s="18" t="n">
        <x:f>J3082*M3082</x:f>
        <x:v>12852</x:v>
      </x:c>
      <x:c r="Q3082" s="22" t="n">
        <x:f>'01 Controls'!$E$28*'02 Cargo Classes'!$M$14</x:f>
        <x:v>0.05</x:v>
      </x:c>
      <x:c r="R3082" s="22" t="n">
        <x:f>'01 Controls'!$F$28*'02 Cargo Classes'!$N$14</x:f>
        <x:v>0</x:v>
      </x:c>
      <x:c r="S3082" s="22" t="n">
        <x:f>'01 Controls'!$G$28*'02 Cargo Classes'!$O$14</x:f>
        <x:v>0.95</x:v>
      </x:c>
      <x:c r="T3082" s="22" t="n">
        <x:f>'01 Controls'!$H$28*'02 Cargo Classes'!$P$14</x:f>
        <x:v>0</x:v>
      </x:c>
      <x:c r="U3082" s="22" t="n">
        <x:f>SUM(Q3082:T3082)</x:f>
        <x:v>1</x:v>
      </x:c>
      <x:c r="V3082" s="18" t="n">
        <x:f>IF(U3082=0,0,N3082*Q3082/U3082)</x:f>
        <x:v>80.4888</x:v>
      </x:c>
      <x:c r="W3082" s="18" t="n">
        <x:f>IF(U3082=0,0,P3082*Q3082/U3082)</x:f>
        <x:v>642.6</x:v>
      </x:c>
      <x:c r="X3082" s="18" t="n">
        <x:f>MAX(V3082,W3082*'01 Controls'!$E$12)</x:f>
        <x:v>160.65</x:v>
      </x:c>
      <x:c r="Y3082" s="18" t="n">
        <x:f>IF(U3082=0,0,N3082*R3082/U3082)</x:f>
        <x:v>0</x:v>
      </x:c>
      <x:c r="Z3082" s="18" t="n">
        <x:f>IF(U3082=0,0,P3082*R3082/U3082)</x:f>
        <x:v>0</x:v>
      </x:c>
      <x:c r="AA3082" s="18" t="n">
        <x:f>MAX(Y3082,Z3082*'01 Controls'!$E$13)</x:f>
        <x:v>0</x:v>
      </x:c>
      <x:c r="AB3082" s="18" t="n">
        <x:f>IF(U3082=0,0,N3082*S3082/U3082)</x:f>
        <x:v>1529.2871999999998</x:v>
      </x:c>
      <x:c r="AC3082" s="18" t="n">
        <x:f>IF(U3082=0,0,P3082*S3082/U3082)</x:f>
        <x:v>12209.4</x:v>
      </x:c>
      <x:c r="AD3082" s="18" t="n">
        <x:f>MAX(AB3082,AC3082*'01 Controls'!$E$14)</x:f>
        <x:v>2441.88</x:v>
      </x:c>
      <x:c r="AE3082" s="18" t="n">
        <x:f>IF(U3082=0,0,N3082*T3082/U3082)</x:f>
        <x:v>0</x:v>
      </x:c>
      <x:c r="AF3082" s="18" t="n">
        <x:f>IF(U3082=0,0,P3082*T3082/U3082)</x:f>
        <x:v>0</x:v>
      </x:c>
      <x:c r="AG3082" s="18" t="n">
        <x:f>MAX(AE3082,AF3082*'01 Controls'!$E$15)</x:f>
        <x:v>0</x:v>
      </x:c>
      <x:c r="AH3082" s="18" t="n">
        <x:f>SUM(V3082,Y3082,AB3082,AE3082)</x:f>
        <x:v>1609.7759999999998</x:v>
      </x:c>
      <x:c r="AI3082" s="18" t="n">
        <x:f>N3082-AH3082</x:f>
        <x:v>0</x:v>
      </x:c>
      <x:c r="AJ3082" s="18" t="n">
        <x:f>V3082*INDEX('07 Mode Capacity'!$P$6:$P$17,MATCH("AIR-"&amp;I3082,'07 Mode Capacity'!$C$6:$C$17,0))</x:f>
        <x:v>22.563880732915216</x:v>
      </x:c>
      <x:c r="AK3082" s="18" t="n">
        <x:f>Y3082*INDEX('07 Mode Capacity'!$P$6:$P$17,MATCH("OCEAN-"&amp;I3082,'07 Mode Capacity'!$C$6:$C$17,0))</x:f>
        <x:v>0</x:v>
      </x:c>
      <x:c r="AL3082" s="18" t="n">
        <x:f>AB3082*INDEX('07 Mode Capacity'!$P$6:$P$17,MATCH("LAND-"&amp;I3082,'07 Mode Capacity'!$C$6:$C$17,0))</x:f>
        <x:v>186.64624463586708</x:v>
      </x:c>
      <x:c r="AM3082" s="18" t="n">
        <x:f>AE3082*INDEX('07 Mode Capacity'!$P$6:$P$17,MATCH("INLAND-"&amp;I3082,'07 Mode Capacity'!$C$6:$C$17,0))</x:f>
        <x:v>0</x:v>
      </x:c>
      <x:c r="AN3082" s="18" t="n">
        <x:f>SUM(AJ3082:AM3082)</x:f>
        <x:v>209.2101253687823</x:v>
      </x:c>
      <x:c r="AO3082" s="17" t="n">
        <x:f>IF(N3082=0,1,AN3082/N3082)</x:f>
        <x:v>0.12996225895328437</x:v>
      </x:c>
      <x:c r="AP3082" s="11" t="str">
        <x:f>IF(AO3082&gt;='01 Controls'!$E$16,"PASS","FAIL")</x:f>
        <x:v>FAIL</x:v>
      </x:c>
      <x:c r="AQ3082" s="11" t="str">
        <x:v>UNQUANTIFIED</x:v>
      </x:c>
      <x:c r="AR3082" s="11" t="str">
        <x:v>Position-class planning record; serial item and receiver open</x:v>
      </x:c>
      <x:c r="AS3082" s="26"/>
      <x:c r="AT3082" s="26"/>
    </x:row>
    <x:row r="3083">
      <x:c r="C3083" s="11" t="str">
        <x:v>M4-CM-CTN-APL-45</x:v>
      </x:c>
      <x:c r="D3083" s="11" t="str">
        <x:v>M4</x:v>
      </x:c>
      <x:c r="E3083" s="11" t="str">
        <x:v>Tornado sequence</x:v>
      </x:c>
      <x:c r="F3083" s="11" t="str">
        <x:v>CM-CTN</x:v>
      </x:c>
      <x:c r="G3083" s="11" t="str">
        <x:v>Continuity transfer-node group</x:v>
      </x:c>
      <x:c r="H3083" s="11" t="str">
        <x:v>APL-45</x:v>
      </x:c>
      <x:c r="I3083" s="19" t="n">
        <x:v>24</x:v>
      </x:c>
      <x:c r="J3083" s="21" t="n">
        <x:v>5</x:v>
      </x:c>
      <x:c r="K3083" s="18" t="n">
        <x:f>'05 Cargo Register'!K395</x:f>
        <x:v>189.546</x:v>
      </x:c>
      <x:c r="L3083" s="18" t="n">
        <x:f>'05 Cargo Register'!N395</x:f>
        <x:v>50</x:v>
      </x:c>
      <x:c r="M3083" s="18" t="n">
        <x:f>'05 Cargo Register'!O395</x:f>
        <x:v>375</x:v>
      </x:c>
      <x:c r="N3083" s="18" t="n">
        <x:f>J3083*K3083</x:f>
        <x:v>947.73</x:v>
      </x:c>
      <x:c r="O3083" s="18" t="n">
        <x:f>J3083*L3083</x:f>
        <x:v>250</x:v>
      </x:c>
      <x:c r="P3083" s="18" t="n">
        <x:f>J3083*M3083</x:f>
        <x:v>1875</x:v>
      </x:c>
      <x:c r="Q3083" s="22" t="n">
        <x:f>'01 Controls'!$E$28*'02 Cargo Classes'!$M$6</x:f>
        <x:v>0.15000000000000002</x:v>
      </x:c>
      <x:c r="R3083" s="22" t="n">
        <x:f>'01 Controls'!$F$28*'02 Cargo Classes'!$N$6</x:f>
        <x:v>0</x:v>
      </x:c>
      <x:c r="S3083" s="22" t="n">
        <x:f>'01 Controls'!$G$28*'02 Cargo Classes'!$O$6</x:f>
        <x:v>0.95</x:v>
      </x:c>
      <x:c r="T3083" s="22" t="n">
        <x:f>'01 Controls'!$H$28*'02 Cargo Classes'!$P$6</x:f>
        <x:v>0</x:v>
      </x:c>
      <x:c r="U3083" s="22" t="n">
        <x:f>SUM(Q3083:T3083)</x:f>
        <x:v>1.1</x:v>
      </x:c>
      <x:c r="V3083" s="18" t="n">
        <x:f>IF(U3083=0,0,N3083*Q3083/U3083)</x:f>
        <x:v>129.2359090909091</x:v>
      </x:c>
      <x:c r="W3083" s="18" t="n">
        <x:f>IF(U3083=0,0,P3083*Q3083/U3083)</x:f>
        <x:v>255.68181818181822</x:v>
      </x:c>
      <x:c r="X3083" s="18" t="n">
        <x:f>MAX(V3083,W3083*'01 Controls'!$E$12)</x:f>
        <x:v>129.2359090909091</x:v>
      </x:c>
      <x:c r="Y3083" s="18" t="n">
        <x:f>IF(U3083=0,0,N3083*R3083/U3083)</x:f>
        <x:v>0</x:v>
      </x:c>
      <x:c r="Z3083" s="18" t="n">
        <x:f>IF(U3083=0,0,P3083*R3083/U3083)</x:f>
        <x:v>0</x:v>
      </x:c>
      <x:c r="AA3083" s="18" t="n">
        <x:f>MAX(Y3083,Z3083*'01 Controls'!$E$13)</x:f>
        <x:v>0</x:v>
      </x:c>
      <x:c r="AB3083" s="18" t="n">
        <x:f>IF(U3083=0,0,N3083*S3083/U3083)</x:f>
        <x:v>818.4940909090908</x:v>
      </x:c>
      <x:c r="AC3083" s="18" t="n">
        <x:f>IF(U3083=0,0,P3083*S3083/U3083)</x:f>
        <x:v>1619.3181818181818</x:v>
      </x:c>
      <x:c r="AD3083" s="18" t="n">
        <x:f>MAX(AB3083,AC3083*'01 Controls'!$E$14)</x:f>
        <x:v>818.4940909090908</x:v>
      </x:c>
      <x:c r="AE3083" s="18" t="n">
        <x:f>IF(U3083=0,0,N3083*T3083/U3083)</x:f>
        <x:v>0</x:v>
      </x:c>
      <x:c r="AF3083" s="18" t="n">
        <x:f>IF(U3083=0,0,P3083*T3083/U3083)</x:f>
        <x:v>0</x:v>
      </x:c>
      <x:c r="AG3083" s="18" t="n">
        <x:f>MAX(AE3083,AF3083*'01 Controls'!$E$15)</x:f>
        <x:v>0</x:v>
      </x:c>
      <x:c r="AH3083" s="18" t="n">
        <x:f>SUM(V3083,Y3083,AB3083,AE3083)</x:f>
        <x:v>947.7299999999999</x:v>
      </x:c>
      <x:c r="AI3083" s="18" t="n">
        <x:f>N3083-AH3083</x:f>
        <x:v>1.1368683772161603e-13</x:v>
      </x:c>
      <x:c r="AJ3083" s="18" t="n">
        <x:f>V3083*INDEX('07 Mode Capacity'!$P$6:$P$17,MATCH("AIR-"&amp;I3083,'07 Mode Capacity'!$C$6:$C$17,0))</x:f>
        <x:v>26.2237840244907</x:v>
      </x:c>
      <x:c r="AK3083" s="18" t="n">
        <x:f>Y3083*INDEX('07 Mode Capacity'!$P$6:$P$17,MATCH("OCEAN-"&amp;I3083,'07 Mode Capacity'!$C$6:$C$17,0))</x:f>
        <x:v>0</x:v>
      </x:c>
      <x:c r="AL3083" s="18" t="n">
        <x:f>AB3083*INDEX('07 Mode Capacity'!$P$6:$P$17,MATCH("LAND-"&amp;I3083,'07 Mode Capacity'!$C$6:$C$17,0))</x:f>
        <x:v>313.074746265514</x:v>
      </x:c>
      <x:c r="AM3083" s="18" t="n">
        <x:f>AE3083*INDEX('07 Mode Capacity'!$P$6:$P$17,MATCH("INLAND-"&amp;I3083,'07 Mode Capacity'!$C$6:$C$17,0))</x:f>
        <x:v>0</x:v>
      </x:c>
      <x:c r="AN3083" s="18" t="n">
        <x:f>SUM(AJ3083:AM3083)</x:f>
        <x:v>339.29853029000475</x:v>
      </x:c>
      <x:c r="AO3083" s="17" t="n">
        <x:f>IF(N3083=0,1,AN3083/N3083)</x:f>
        <x:v>0.3580118074662665</x:v>
      </x:c>
      <x:c r="AP3083" s="11" t="str">
        <x:f>IF(AO3083&gt;='01 Controls'!$E$16,"PASS","FAIL")</x:f>
        <x:v>FAIL</x:v>
      </x:c>
      <x:c r="AQ3083" s="11" t="str">
        <x:v>UNQUANTIFIED</x:v>
      </x:c>
      <x:c r="AR3083" s="11" t="str">
        <x:v>Position-class planning record; serial item and receiver open</x:v>
      </x:c>
      <x:c r="AS3083" s="26"/>
      <x:c r="AT3083" s="26"/>
    </x:row>
    <x:row r="3084">
      <x:c r="C3084" s="11" t="str">
        <x:v>M4-CM-CTN-ISO-18</x:v>
      </x:c>
      <x:c r="D3084" s="11" t="str">
        <x:v>M4</x:v>
      </x:c>
      <x:c r="E3084" s="11" t="str">
        <x:v>Tornado sequence</x:v>
      </x:c>
      <x:c r="F3084" s="11" t="str">
        <x:v>CM-CTN</x:v>
      </x:c>
      <x:c r="G3084" s="11" t="str">
        <x:v>Continuity transfer-node group</x:v>
      </x:c>
      <x:c r="H3084" s="11" t="str">
        <x:v>ISO-18</x:v>
      </x:c>
      <x:c r="I3084" s="19" t="n">
        <x:v>48</x:v>
      </x:c>
      <x:c r="J3084" s="21" t="n">
        <x:v>5</x:v>
      </x:c>
      <x:c r="K3084" s="18" t="n">
        <x:f>'05 Cargo Register'!K396</x:f>
        <x:v>379.092</x:v>
      </x:c>
      <x:c r="L3084" s="18" t="n">
        <x:f>'05 Cargo Register'!N396</x:f>
        <x:v>25</x:v>
      </x:c>
      <x:c r="M3084" s="18" t="n">
        <x:f>'05 Cargo Register'!O396</x:f>
        <x:v>660</x:v>
      </x:c>
      <x:c r="N3084" s="18" t="n">
        <x:f>J3084*K3084</x:f>
        <x:v>1895.46</x:v>
      </x:c>
      <x:c r="O3084" s="18" t="n">
        <x:f>J3084*L3084</x:f>
        <x:v>125</x:v>
      </x:c>
      <x:c r="P3084" s="18" t="n">
        <x:f>J3084*M3084</x:f>
        <x:v>3300</x:v>
      </x:c>
      <x:c r="Q3084" s="22" t="n">
        <x:f>'01 Controls'!$E$28*'02 Cargo Classes'!$M$7</x:f>
        <x:v>0.010000000000000002</x:v>
      </x:c>
      <x:c r="R3084" s="22" t="n">
        <x:f>'01 Controls'!$F$28*'02 Cargo Classes'!$N$7</x:f>
        <x:v>0</x:v>
      </x:c>
      <x:c r="S3084" s="22" t="n">
        <x:f>'01 Controls'!$G$28*'02 Cargo Classes'!$O$7</x:f>
        <x:v>1.14</x:v>
      </x:c>
      <x:c r="T3084" s="22" t="n">
        <x:f>'01 Controls'!$H$28*'02 Cargo Classes'!$P$7</x:f>
        <x:v>0</x:v>
      </x:c>
      <x:c r="U3084" s="22" t="n">
        <x:f>SUM(Q3084:T3084)</x:f>
        <x:v>1.15</x:v>
      </x:c>
      <x:c r="V3084" s="18" t="n">
        <x:f>IF(U3084=0,0,N3084*Q3084/U3084)</x:f>
        <x:v>16.48226086956522</x:v>
      </x:c>
      <x:c r="W3084" s="18" t="n">
        <x:f>IF(U3084=0,0,P3084*Q3084/U3084)</x:f>
        <x:v>28.69565217391305</x:v>
      </x:c>
      <x:c r="X3084" s="18" t="n">
        <x:f>MAX(V3084,W3084*'01 Controls'!$E$12)</x:f>
        <x:v>16.48226086956522</x:v>
      </x:c>
      <x:c r="Y3084" s="18" t="n">
        <x:f>IF(U3084=0,0,N3084*R3084/U3084)</x:f>
        <x:v>0</x:v>
      </x:c>
      <x:c r="Z3084" s="18" t="n">
        <x:f>IF(U3084=0,0,P3084*R3084/U3084)</x:f>
        <x:v>0</x:v>
      </x:c>
      <x:c r="AA3084" s="18" t="n">
        <x:f>MAX(Y3084,Z3084*'01 Controls'!$E$13)</x:f>
        <x:v>0</x:v>
      </x:c>
      <x:c r="AB3084" s="18" t="n">
        <x:f>IF(U3084=0,0,N3084*S3084/U3084)</x:f>
        <x:v>1878.9777391304349</x:v>
      </x:c>
      <x:c r="AC3084" s="18" t="n">
        <x:f>IF(U3084=0,0,P3084*S3084/U3084)</x:f>
        <x:v>3271.304347826087</x:v>
      </x:c>
      <x:c r="AD3084" s="18" t="n">
        <x:f>MAX(AB3084,AC3084*'01 Controls'!$E$14)</x:f>
        <x:v>1878.9777391304349</x:v>
      </x:c>
      <x:c r="AE3084" s="18" t="n">
        <x:f>IF(U3084=0,0,N3084*T3084/U3084)</x:f>
        <x:v>0</x:v>
      </x:c>
      <x:c r="AF3084" s="18" t="n">
        <x:f>IF(U3084=0,0,P3084*T3084/U3084)</x:f>
        <x:v>0</x:v>
      </x:c>
      <x:c r="AG3084" s="18" t="n">
        <x:f>MAX(AE3084,AF3084*'01 Controls'!$E$15)</x:f>
        <x:v>0</x:v>
      </x:c>
      <x:c r="AH3084" s="18" t="n">
        <x:f>SUM(V3084,Y3084,AB3084,AE3084)</x:f>
        <x:v>1895.46</x:v>
      </x:c>
      <x:c r="AI3084" s="18" t="n">
        <x:f>N3084-AH3084</x:f>
        <x:v>0</x:v>
      </x:c>
      <x:c r="AJ3084" s="18" t="n">
        <x:f>V3084*INDEX('07 Mode Capacity'!$P$6:$P$17,MATCH("AIR-"&amp;I3084,'07 Mode Capacity'!$C$6:$C$17,0))</x:f>
        <x:v>4.620565450965414</x:v>
      </x:c>
      <x:c r="AK3084" s="18" t="n">
        <x:f>Y3084*INDEX('07 Mode Capacity'!$P$6:$P$17,MATCH("OCEAN-"&amp;I3084,'07 Mode Capacity'!$C$6:$C$17,0))</x:f>
        <x:v>0</x:v>
      </x:c>
      <x:c r="AL3084" s="18" t="n">
        <x:f>AB3084*INDEX('07 Mode Capacity'!$P$6:$P$17,MATCH("LAND-"&amp;I3084,'07 Mode Capacity'!$C$6:$C$17,0))</x:f>
        <x:v>229.32522992613005</x:v>
      </x:c>
      <x:c r="AM3084" s="18" t="n">
        <x:f>AE3084*INDEX('07 Mode Capacity'!$P$6:$P$17,MATCH("INLAND-"&amp;I3084,'07 Mode Capacity'!$C$6:$C$17,0))</x:f>
        <x:v>0</x:v>
      </x:c>
      <x:c r="AN3084" s="18" t="n">
        <x:f>SUM(AJ3084:AM3084)</x:f>
        <x:v>233.94579537709546</x:v>
      </x:c>
      <x:c r="AO3084" s="17" t="n">
        <x:f>IF(N3084=0,1,AN3084/N3084)</x:f>
        <x:v>0.12342428506911012</x:v>
      </x:c>
      <x:c r="AP3084" s="11" t="str">
        <x:f>IF(AO3084&gt;='01 Controls'!$E$16,"PASS","FAIL")</x:f>
        <x:v>FAIL</x:v>
      </x:c>
      <x:c r="AQ3084" s="11" t="str">
        <x:v>UNQUANTIFIED</x:v>
      </x:c>
      <x:c r="AR3084" s="11" t="str">
        <x:v>Position-class planning record; serial item and receiver open</x:v>
      </x:c>
      <x:c r="AS3084" s="26"/>
      <x:c r="AT3084" s="26"/>
    </x:row>
    <x:row r="3085">
      <x:c r="C3085" s="11" t="str">
        <x:v>M4-CM-CTN-COL-12</x:v>
      </x:c>
      <x:c r="D3085" s="11" t="str">
        <x:v>M4</x:v>
      </x:c>
      <x:c r="E3085" s="11" t="str">
        <x:v>Tornado sequence</x:v>
      </x:c>
      <x:c r="F3085" s="11" t="str">
        <x:v>CM-CTN</x:v>
      </x:c>
      <x:c r="G3085" s="11" t="str">
        <x:v>Continuity transfer-node group</x:v>
      </x:c>
      <x:c r="H3085" s="11" t="str">
        <x:v>COL-12</x:v>
      </x:c>
      <x:c r="I3085" s="19" t="n">
        <x:v>24</x:v>
      </x:c>
      <x:c r="J3085" s="21" t="n">
        <x:v>5</x:v>
      </x:c>
      <x:c r="K3085" s="18" t="n">
        <x:f>'05 Cargo Register'!K397</x:f>
        <x:v>94.773</x:v>
      </x:c>
      <x:c r="L3085" s="18" t="n">
        <x:f>'05 Cargo Register'!N397</x:f>
        <x:v>10</x:v>
      </x:c>
      <x:c r="M3085" s="18" t="n">
        <x:f>'05 Cargo Register'!O397</x:f>
        <x:v>264</x:v>
      </x:c>
      <x:c r="N3085" s="18" t="n">
        <x:f>J3085*K3085</x:f>
        <x:v>473.865</x:v>
      </x:c>
      <x:c r="O3085" s="18" t="n">
        <x:f>J3085*L3085</x:f>
        <x:v>50</x:v>
      </x:c>
      <x:c r="P3085" s="18" t="n">
        <x:f>J3085*M3085</x:f>
        <x:v>1320</x:v>
      </x:c>
      <x:c r="Q3085" s="22" t="n">
        <x:f>'01 Controls'!$E$28*'02 Cargo Classes'!$M$8</x:f>
        <x:v>0.1</x:v>
      </x:c>
      <x:c r="R3085" s="22" t="n">
        <x:f>'01 Controls'!$F$28*'02 Cargo Classes'!$N$8</x:f>
        <x:v>0</x:v>
      </x:c>
      <x:c r="S3085" s="22" t="n">
        <x:f>'01 Controls'!$G$28*'02 Cargo Classes'!$O$8</x:f>
        <x:v>1.14</x:v>
      </x:c>
      <x:c r="T3085" s="22" t="n">
        <x:f>'01 Controls'!$H$28*'02 Cargo Classes'!$P$8</x:f>
        <x:v>0</x:v>
      </x:c>
      <x:c r="U3085" s="22" t="n">
        <x:f>SUM(Q3085:T3085)</x:f>
        <x:v>1.24</x:v>
      </x:c>
      <x:c r="V3085" s="18" t="n">
        <x:f>IF(U3085=0,0,N3085*Q3085/U3085)</x:f>
        <x:v>38.21491935483871</x:v>
      </x:c>
      <x:c r="W3085" s="18" t="n">
        <x:f>IF(U3085=0,0,P3085*Q3085/U3085)</x:f>
        <x:v>106.45161290322581</x:v>
      </x:c>
      <x:c r="X3085" s="18" t="n">
        <x:f>MAX(V3085,W3085*'01 Controls'!$E$12)</x:f>
        <x:v>38.21491935483871</x:v>
      </x:c>
      <x:c r="Y3085" s="18" t="n">
        <x:f>IF(U3085=0,0,N3085*R3085/U3085)</x:f>
        <x:v>0</x:v>
      </x:c>
      <x:c r="Z3085" s="18" t="n">
        <x:f>IF(U3085=0,0,P3085*R3085/U3085)</x:f>
        <x:v>0</x:v>
      </x:c>
      <x:c r="AA3085" s="18" t="n">
        <x:f>MAX(Y3085,Z3085*'01 Controls'!$E$13)</x:f>
        <x:v>0</x:v>
      </x:c>
      <x:c r="AB3085" s="18" t="n">
        <x:f>IF(U3085=0,0,N3085*S3085/U3085)</x:f>
        <x:v>435.65008064516127</x:v>
      </x:c>
      <x:c r="AC3085" s="18" t="n">
        <x:f>IF(U3085=0,0,P3085*S3085/U3085)</x:f>
        <x:v>1213.5483870967741</x:v>
      </x:c>
      <x:c r="AD3085" s="18" t="n">
        <x:f>MAX(AB3085,AC3085*'01 Controls'!$E$14)</x:f>
        <x:v>435.65008064516127</x:v>
      </x:c>
      <x:c r="AE3085" s="18" t="n">
        <x:f>IF(U3085=0,0,N3085*T3085/U3085)</x:f>
        <x:v>0</x:v>
      </x:c>
      <x:c r="AF3085" s="18" t="n">
        <x:f>IF(U3085=0,0,P3085*T3085/U3085)</x:f>
        <x:v>0</x:v>
      </x:c>
      <x:c r="AG3085" s="18" t="n">
        <x:f>MAX(AE3085,AF3085*'01 Controls'!$E$15)</x:f>
        <x:v>0</x:v>
      </x:c>
      <x:c r="AH3085" s="18" t="n">
        <x:f>SUM(V3085,Y3085,AB3085,AE3085)</x:f>
        <x:v>473.865</x:v>
      </x:c>
      <x:c r="AI3085" s="18" t="n">
        <x:f>N3085-AH3085</x:f>
        <x:v>0</x:v>
      </x:c>
      <x:c r="AJ3085" s="18" t="n">
        <x:f>V3085*INDEX('07 Mode Capacity'!$P$6:$P$17,MATCH("AIR-"&amp;I3085,'07 Mode Capacity'!$C$6:$C$17,0))</x:f>
        <x:v>7.7543447384246695</x:v>
      </x:c>
      <x:c r="AK3085" s="18" t="n">
        <x:f>Y3085*INDEX('07 Mode Capacity'!$P$6:$P$17,MATCH("OCEAN-"&amp;I3085,'07 Mode Capacity'!$C$6:$C$17,0))</x:f>
        <x:v>0</x:v>
      </x:c>
      <x:c r="AL3085" s="18" t="n">
        <x:f>AB3085*INDEX('07 Mode Capacity'!$P$6:$P$17,MATCH("LAND-"&amp;I3085,'07 Mode Capacity'!$C$6:$C$17,0))</x:f>
        <x:v>166.63655849616072</x:v>
      </x:c>
      <x:c r="AM3085" s="18" t="n">
        <x:f>AE3085*INDEX('07 Mode Capacity'!$P$6:$P$17,MATCH("INLAND-"&amp;I3085,'07 Mode Capacity'!$C$6:$C$17,0))</x:f>
        <x:v>0</x:v>
      </x:c>
      <x:c r="AN3085" s="18" t="n">
        <x:f>SUM(AJ3085:AM3085)</x:f>
        <x:v>174.39090323458538</x:v>
      </x:c>
      <x:c r="AO3085" s="17" t="n">
        <x:f>IF(N3085=0,1,AN3085/N3085)</x:f>
        <x:v>0.3680181132486792</x:v>
      </x:c>
      <x:c r="AP3085" s="11" t="str">
        <x:f>IF(AO3085&gt;='01 Controls'!$E$16,"PASS","FAIL")</x:f>
        <x:v>FAIL</x:v>
      </x:c>
      <x:c r="AQ3085" s="11" t="str">
        <x:v>UNQUANTIFIED</x:v>
      </x:c>
      <x:c r="AR3085" s="11" t="str">
        <x:v>Position-class planning record; serial item and receiver open</x:v>
      </x:c>
      <x:c r="AS3085" s="26"/>
      <x:c r="AT3085" s="26"/>
    </x:row>
    <x:row r="3086">
      <x:c r="C3086" s="11" t="str">
        <x:v>M4-CM-CTN-BAT-22</x:v>
      </x:c>
      <x:c r="D3086" s="11" t="str">
        <x:v>M4</x:v>
      </x:c>
      <x:c r="E3086" s="11" t="str">
        <x:v>Tornado sequence</x:v>
      </x:c>
      <x:c r="F3086" s="11" t="str">
        <x:v>CM-CTN</x:v>
      </x:c>
      <x:c r="G3086" s="11" t="str">
        <x:v>Continuity transfer-node group</x:v>
      </x:c>
      <x:c r="H3086" s="11" t="str">
        <x:v>BAT-22</x:v>
      </x:c>
      <x:c r="I3086" s="19" t="n">
        <x:v>48</x:v>
      </x:c>
      <x:c r="J3086" s="21" t="n">
        <x:v>5</x:v>
      </x:c>
      <x:c r="K3086" s="18" t="n">
        <x:f>'05 Cargo Register'!K398</x:f>
        <x:v>142.15949999999998</x:v>
      </x:c>
      <x:c r="L3086" s="18" t="n">
        <x:f>'05 Cargo Register'!N398</x:f>
        <x:v>9</x:v>
      </x:c>
      <x:c r="M3086" s="18" t="n">
        <x:f>'05 Cargo Register'!O398</x:f>
        <x:v>237.60000000000002</x:v>
      </x:c>
      <x:c r="N3086" s="18" t="n">
        <x:f>J3086*K3086</x:f>
        <x:v>710.7974999999999</x:v>
      </x:c>
      <x:c r="O3086" s="18" t="n">
        <x:f>J3086*L3086</x:f>
        <x:v>45</x:v>
      </x:c>
      <x:c r="P3086" s="18" t="n">
        <x:f>J3086*M3086</x:f>
        <x:v>1188</x:v>
      </x:c>
      <x:c r="Q3086" s="22" t="n">
        <x:f>'01 Controls'!$E$28*'02 Cargo Classes'!$M$9</x:f>
        <x:v>0</x:v>
      </x:c>
      <x:c r="R3086" s="22" t="n">
        <x:f>'01 Controls'!$F$28*'02 Cargo Classes'!$N$9</x:f>
        <x:v>0</x:v>
      </x:c>
      <x:c r="S3086" s="22" t="n">
        <x:f>'01 Controls'!$G$28*'02 Cargo Classes'!$O$9</x:f>
        <x:v>0.95</x:v>
      </x:c>
      <x:c r="T3086" s="22" t="n">
        <x:f>'01 Controls'!$H$28*'02 Cargo Classes'!$P$9</x:f>
        <x:v>0</x:v>
      </x:c>
      <x:c r="U3086" s="22" t="n">
        <x:f>SUM(Q3086:T3086)</x:f>
        <x:v>0.95</x:v>
      </x:c>
      <x:c r="V3086" s="18" t="n">
        <x:f>IF(U3086=0,0,N3086*Q3086/U3086)</x:f>
        <x:v>0</x:v>
      </x:c>
      <x:c r="W3086" s="18" t="n">
        <x:f>IF(U3086=0,0,P3086*Q3086/U3086)</x:f>
        <x:v>0</x:v>
      </x:c>
      <x:c r="X3086" s="18" t="n">
        <x:f>MAX(V3086,W3086*'01 Controls'!$E$12)</x:f>
        <x:v>0</x:v>
      </x:c>
      <x:c r="Y3086" s="18" t="n">
        <x:f>IF(U3086=0,0,N3086*R3086/U3086)</x:f>
        <x:v>0</x:v>
      </x:c>
      <x:c r="Z3086" s="18" t="n">
        <x:f>IF(U3086=0,0,P3086*R3086/U3086)</x:f>
        <x:v>0</x:v>
      </x:c>
      <x:c r="AA3086" s="18" t="n">
        <x:f>MAX(Y3086,Z3086*'01 Controls'!$E$13)</x:f>
        <x:v>0</x:v>
      </x:c>
      <x:c r="AB3086" s="18" t="n">
        <x:f>IF(U3086=0,0,N3086*S3086/U3086)</x:f>
        <x:v>710.7974999999999</x:v>
      </x:c>
      <x:c r="AC3086" s="18" t="n">
        <x:f>IF(U3086=0,0,P3086*S3086/U3086)</x:f>
        <x:v>1188</x:v>
      </x:c>
      <x:c r="AD3086" s="18" t="n">
        <x:f>MAX(AB3086,AC3086*'01 Controls'!$E$14)</x:f>
        <x:v>710.7974999999999</x:v>
      </x:c>
      <x:c r="AE3086" s="18" t="n">
        <x:f>IF(U3086=0,0,N3086*T3086/U3086)</x:f>
        <x:v>0</x:v>
      </x:c>
      <x:c r="AF3086" s="18" t="n">
        <x:f>IF(U3086=0,0,P3086*T3086/U3086)</x:f>
        <x:v>0</x:v>
      </x:c>
      <x:c r="AG3086" s="18" t="n">
        <x:f>MAX(AE3086,AF3086*'01 Controls'!$E$15)</x:f>
        <x:v>0</x:v>
      </x:c>
      <x:c r="AH3086" s="18" t="n">
        <x:f>SUM(V3086,Y3086,AB3086,AE3086)</x:f>
        <x:v>710.7974999999999</x:v>
      </x:c>
      <x:c r="AI3086" s="18" t="n">
        <x:f>N3086-AH3086</x:f>
        <x:v>0</x:v>
      </x:c>
      <x:c r="AJ3086" s="18" t="n">
        <x:f>V3086*INDEX('07 Mode Capacity'!$P$6:$P$17,MATCH("AIR-"&amp;I3086,'07 Mode Capacity'!$C$6:$C$17,0))</x:f>
        <x:v>0</x:v>
      </x:c>
      <x:c r="AK3086" s="18" t="n">
        <x:f>Y3086*INDEX('07 Mode Capacity'!$P$6:$P$17,MATCH("OCEAN-"&amp;I3086,'07 Mode Capacity'!$C$6:$C$17,0))</x:f>
        <x:v>0</x:v>
      </x:c>
      <x:c r="AL3086" s="18" t="n">
        <x:f>AB3086*INDEX('07 Mode Capacity'!$P$6:$P$17,MATCH("LAND-"&amp;I3086,'07 Mode Capacity'!$C$6:$C$17,0))</x:f>
        <x:v>86.75132053126629</x:v>
      </x:c>
      <x:c r="AM3086" s="18" t="n">
        <x:f>AE3086*INDEX('07 Mode Capacity'!$P$6:$P$17,MATCH("INLAND-"&amp;I3086,'07 Mode Capacity'!$C$6:$C$17,0))</x:f>
        <x:v>0</x:v>
      </x:c>
      <x:c r="AN3086" s="18" t="n">
        <x:f>SUM(AJ3086:AM3086)</x:f>
        <x:v>86.75132053126629</x:v>
      </x:c>
      <x:c r="AO3086" s="17" t="n">
        <x:f>IF(N3086=0,1,AN3086/N3086)</x:f>
        <x:v>0.12204786951454712</x:v>
      </x:c>
      <x:c r="AP3086" s="11" t="str">
        <x:f>IF(AO3086&gt;='01 Controls'!$E$16,"PASS","FAIL")</x:f>
        <x:v>FAIL</x:v>
      </x:c>
      <x:c r="AQ3086" s="11" t="str">
        <x:v>UNQUANTIFIED</x:v>
      </x:c>
      <x:c r="AR3086" s="11" t="str">
        <x:v>Position-class planning record; serial item and receiver open</x:v>
      </x:c>
      <x:c r="AS3086" s="26"/>
      <x:c r="AT3086" s="26"/>
    </x:row>
    <x:row r="3087">
      <x:c r="C3087" s="11" t="str">
        <x:v>M4-CM-CTN-TNK-20</x:v>
      </x:c>
      <x:c r="D3087" s="11" t="str">
        <x:v>M4</x:v>
      </x:c>
      <x:c r="E3087" s="11" t="str">
        <x:v>Tornado sequence</x:v>
      </x:c>
      <x:c r="F3087" s="11" t="str">
        <x:v>CM-CTN</x:v>
      </x:c>
      <x:c r="G3087" s="11" t="str">
        <x:v>Continuity transfer-node group</x:v>
      </x:c>
      <x:c r="H3087" s="11" t="str">
        <x:v>TNK-20</x:v>
      </x:c>
      <x:c r="I3087" s="19" t="n">
        <x:v>48</x:v>
      </x:c>
      <x:c r="J3087" s="21" t="n">
        <x:v>5</x:v>
      </x:c>
      <x:c r="K3087" s="18" t="n">
        <x:f>'05 Cargo Register'!K399</x:f>
        <x:v>94.773</x:v>
      </x:c>
      <x:c r="L3087" s="18" t="n">
        <x:f>'05 Cargo Register'!N399</x:f>
        <x:v>6</x:v>
      </x:c>
      <x:c r="M3087" s="18" t="n">
        <x:f>'05 Cargo Register'!O399</x:f>
        <x:v>127.5</x:v>
      </x:c>
      <x:c r="N3087" s="18" t="n">
        <x:f>J3087*K3087</x:f>
        <x:v>473.865</x:v>
      </x:c>
      <x:c r="O3087" s="18" t="n">
        <x:f>J3087*L3087</x:f>
        <x:v>30</x:v>
      </x:c>
      <x:c r="P3087" s="18" t="n">
        <x:f>J3087*M3087</x:f>
        <x:v>637.5</x:v>
      </x:c>
      <x:c r="Q3087" s="22" t="n">
        <x:f>'01 Controls'!$E$28*'02 Cargo Classes'!$M$10</x:f>
        <x:v>0</x:v>
      </x:c>
      <x:c r="R3087" s="22" t="n">
        <x:f>'01 Controls'!$F$28*'02 Cargo Classes'!$N$10</x:f>
        <x:v>0</x:v>
      </x:c>
      <x:c r="S3087" s="22" t="n">
        <x:f>'01 Controls'!$G$28*'02 Cargo Classes'!$O$10</x:f>
        <x:v>0.95</x:v>
      </x:c>
      <x:c r="T3087" s="22" t="n">
        <x:f>'01 Controls'!$H$28*'02 Cargo Classes'!$P$10</x:f>
        <x:v>0</x:v>
      </x:c>
      <x:c r="U3087" s="22" t="n">
        <x:f>SUM(Q3087:T3087)</x:f>
        <x:v>0.95</x:v>
      </x:c>
      <x:c r="V3087" s="18" t="n">
        <x:f>IF(U3087=0,0,N3087*Q3087/U3087)</x:f>
        <x:v>0</x:v>
      </x:c>
      <x:c r="W3087" s="18" t="n">
        <x:f>IF(U3087=0,0,P3087*Q3087/U3087)</x:f>
        <x:v>0</x:v>
      </x:c>
      <x:c r="X3087" s="18" t="n">
        <x:f>MAX(V3087,W3087*'01 Controls'!$E$12)</x:f>
        <x:v>0</x:v>
      </x:c>
      <x:c r="Y3087" s="18" t="n">
        <x:f>IF(U3087=0,0,N3087*R3087/U3087)</x:f>
        <x:v>0</x:v>
      </x:c>
      <x:c r="Z3087" s="18" t="n">
        <x:f>IF(U3087=0,0,P3087*R3087/U3087)</x:f>
        <x:v>0</x:v>
      </x:c>
      <x:c r="AA3087" s="18" t="n">
        <x:f>MAX(Y3087,Z3087*'01 Controls'!$E$13)</x:f>
        <x:v>0</x:v>
      </x:c>
      <x:c r="AB3087" s="18" t="n">
        <x:f>IF(U3087=0,0,N3087*S3087/U3087)</x:f>
        <x:v>473.865</x:v>
      </x:c>
      <x:c r="AC3087" s="18" t="n">
        <x:f>IF(U3087=0,0,P3087*S3087/U3087)</x:f>
        <x:v>637.5</x:v>
      </x:c>
      <x:c r="AD3087" s="18" t="n">
        <x:f>MAX(AB3087,AC3087*'01 Controls'!$E$14)</x:f>
        <x:v>473.865</x:v>
      </x:c>
      <x:c r="AE3087" s="18" t="n">
        <x:f>IF(U3087=0,0,N3087*T3087/U3087)</x:f>
        <x:v>0</x:v>
      </x:c>
      <x:c r="AF3087" s="18" t="n">
        <x:f>IF(U3087=0,0,P3087*T3087/U3087)</x:f>
        <x:v>0</x:v>
      </x:c>
      <x:c r="AG3087" s="18" t="n">
        <x:f>MAX(AE3087,AF3087*'01 Controls'!$E$15)</x:f>
        <x:v>0</x:v>
      </x:c>
      <x:c r="AH3087" s="18" t="n">
        <x:f>SUM(V3087,Y3087,AB3087,AE3087)</x:f>
        <x:v>473.865</x:v>
      </x:c>
      <x:c r="AI3087" s="18" t="n">
        <x:f>N3087-AH3087</x:f>
        <x:v>0</x:v>
      </x:c>
      <x:c r="AJ3087" s="18" t="n">
        <x:f>V3087*INDEX('07 Mode Capacity'!$P$6:$P$17,MATCH("AIR-"&amp;I3087,'07 Mode Capacity'!$C$6:$C$17,0))</x:f>
        <x:v>0</x:v>
      </x:c>
      <x:c r="AK3087" s="18" t="n">
        <x:f>Y3087*INDEX('07 Mode Capacity'!$P$6:$P$17,MATCH("OCEAN-"&amp;I3087,'07 Mode Capacity'!$C$6:$C$17,0))</x:f>
        <x:v>0</x:v>
      </x:c>
      <x:c r="AL3087" s="18" t="n">
        <x:f>AB3087*INDEX('07 Mode Capacity'!$P$6:$P$17,MATCH("LAND-"&amp;I3087,'07 Mode Capacity'!$C$6:$C$17,0))</x:f>
        <x:v>57.83421368751086</x:v>
      </x:c>
      <x:c r="AM3087" s="18" t="n">
        <x:f>AE3087*INDEX('07 Mode Capacity'!$P$6:$P$17,MATCH("INLAND-"&amp;I3087,'07 Mode Capacity'!$C$6:$C$17,0))</x:f>
        <x:v>0</x:v>
      </x:c>
      <x:c r="AN3087" s="18" t="n">
        <x:f>SUM(AJ3087:AM3087)</x:f>
        <x:v>57.83421368751086</x:v>
      </x:c>
      <x:c r="AO3087" s="17" t="n">
        <x:f>IF(N3087=0,1,AN3087/N3087)</x:f>
        <x:v>0.1220478695145471</x:v>
      </x:c>
      <x:c r="AP3087" s="11" t="str">
        <x:f>IF(AO3087&gt;='01 Controls'!$E$16,"PASS","FAIL")</x:f>
        <x:v>FAIL</x:v>
      </x:c>
      <x:c r="AQ3087" s="11" t="str">
        <x:v>UNQUANTIFIED</x:v>
      </x:c>
      <x:c r="AR3087" s="11" t="str">
        <x:v>Position-class planning record; serial item and receiver open</x:v>
      </x:c>
      <x:c r="AS3087" s="26"/>
      <x:c r="AT3087" s="26"/>
    </x:row>
    <x:row r="3088">
      <x:c r="C3088" s="11" t="str">
        <x:v>M4-CM-CTN-FLR-24</x:v>
      </x:c>
      <x:c r="D3088" s="11" t="str">
        <x:v>M4</x:v>
      </x:c>
      <x:c r="E3088" s="11" t="str">
        <x:v>Tornado sequence</x:v>
      </x:c>
      <x:c r="F3088" s="11" t="str">
        <x:v>CM-CTN</x:v>
      </x:c>
      <x:c r="G3088" s="11" t="str">
        <x:v>Continuity transfer-node group</x:v>
      </x:c>
      <x:c r="H3088" s="11" t="str">
        <x:v>FLR-24</x:v>
      </x:c>
      <x:c r="I3088" s="19" t="n">
        <x:v>48</x:v>
      </x:c>
      <x:c r="J3088" s="21" t="n">
        <x:v>5</x:v>
      </x:c>
      <x:c r="K3088" s="18" t="n">
        <x:f>'05 Cargo Register'!K400</x:f>
        <x:v>189.546</x:v>
      </x:c>
      <x:c r="L3088" s="18" t="n">
        <x:f>'05 Cargo Register'!N400</x:f>
        <x:v>10</x:v>
      </x:c>
      <x:c r="M3088" s="18" t="n">
        <x:f>'05 Cargo Register'!O400</x:f>
        <x:v>320</x:v>
      </x:c>
      <x:c r="N3088" s="18" t="n">
        <x:f>J3088*K3088</x:f>
        <x:v>947.73</x:v>
      </x:c>
      <x:c r="O3088" s="18" t="n">
        <x:f>J3088*L3088</x:f>
        <x:v>50</x:v>
      </x:c>
      <x:c r="P3088" s="18" t="n">
        <x:f>J3088*M3088</x:f>
        <x:v>1600</x:v>
      </x:c>
      <x:c r="Q3088" s="22" t="n">
        <x:f>'01 Controls'!$E$28*'02 Cargo Classes'!$M$11</x:f>
        <x:v>0</x:v>
      </x:c>
      <x:c r="R3088" s="22" t="n">
        <x:f>'01 Controls'!$F$28*'02 Cargo Classes'!$N$11</x:f>
        <x:v>0</x:v>
      </x:c>
      <x:c r="S3088" s="22" t="n">
        <x:f>'01 Controls'!$G$28*'02 Cargo Classes'!$O$11</x:f>
        <x:v>0.95</x:v>
      </x:c>
      <x:c r="T3088" s="22" t="n">
        <x:f>'01 Controls'!$H$28*'02 Cargo Classes'!$P$11</x:f>
        <x:v>0</x:v>
      </x:c>
      <x:c r="U3088" s="22" t="n">
        <x:f>SUM(Q3088:T3088)</x:f>
        <x:v>0.95</x:v>
      </x:c>
      <x:c r="V3088" s="18" t="n">
        <x:f>IF(U3088=0,0,N3088*Q3088/U3088)</x:f>
        <x:v>0</x:v>
      </x:c>
      <x:c r="W3088" s="18" t="n">
        <x:f>IF(U3088=0,0,P3088*Q3088/U3088)</x:f>
        <x:v>0</x:v>
      </x:c>
      <x:c r="X3088" s="18" t="n">
        <x:f>MAX(V3088,W3088*'01 Controls'!$E$12)</x:f>
        <x:v>0</x:v>
      </x:c>
      <x:c r="Y3088" s="18" t="n">
        <x:f>IF(U3088=0,0,N3088*R3088/U3088)</x:f>
        <x:v>0</x:v>
      </x:c>
      <x:c r="Z3088" s="18" t="n">
        <x:f>IF(U3088=0,0,P3088*R3088/U3088)</x:f>
        <x:v>0</x:v>
      </x:c>
      <x:c r="AA3088" s="18" t="n">
        <x:f>MAX(Y3088,Z3088*'01 Controls'!$E$13)</x:f>
        <x:v>0</x:v>
      </x:c>
      <x:c r="AB3088" s="18" t="n">
        <x:f>IF(U3088=0,0,N3088*S3088/U3088)</x:f>
        <x:v>947.73</x:v>
      </x:c>
      <x:c r="AC3088" s="18" t="n">
        <x:f>IF(U3088=0,0,P3088*S3088/U3088)</x:f>
        <x:v>1600</x:v>
      </x:c>
      <x:c r="AD3088" s="18" t="n">
        <x:f>MAX(AB3088,AC3088*'01 Controls'!$E$14)</x:f>
        <x:v>947.73</x:v>
      </x:c>
      <x:c r="AE3088" s="18" t="n">
        <x:f>IF(U3088=0,0,N3088*T3088/U3088)</x:f>
        <x:v>0</x:v>
      </x:c>
      <x:c r="AF3088" s="18" t="n">
        <x:f>IF(U3088=0,0,P3088*T3088/U3088)</x:f>
        <x:v>0</x:v>
      </x:c>
      <x:c r="AG3088" s="18" t="n">
        <x:f>MAX(AE3088,AF3088*'01 Controls'!$E$15)</x:f>
        <x:v>0</x:v>
      </x:c>
      <x:c r="AH3088" s="18" t="n">
        <x:f>SUM(V3088,Y3088,AB3088,AE3088)</x:f>
        <x:v>947.73</x:v>
      </x:c>
      <x:c r="AI3088" s="18" t="n">
        <x:f>N3088-AH3088</x:f>
        <x:v>0</x:v>
      </x:c>
      <x:c r="AJ3088" s="18" t="n">
        <x:f>V3088*INDEX('07 Mode Capacity'!$P$6:$P$17,MATCH("AIR-"&amp;I3088,'07 Mode Capacity'!$C$6:$C$17,0))</x:f>
        <x:v>0</x:v>
      </x:c>
      <x:c r="AK3088" s="18" t="n">
        <x:f>Y3088*INDEX('07 Mode Capacity'!$P$6:$P$17,MATCH("OCEAN-"&amp;I3088,'07 Mode Capacity'!$C$6:$C$17,0))</x:f>
        <x:v>0</x:v>
      </x:c>
      <x:c r="AL3088" s="18" t="n">
        <x:f>AB3088*INDEX('07 Mode Capacity'!$P$6:$P$17,MATCH("LAND-"&amp;I3088,'07 Mode Capacity'!$C$6:$C$17,0))</x:f>
        <x:v>115.66842737502172</x:v>
      </x:c>
      <x:c r="AM3088" s="18" t="n">
        <x:f>AE3088*INDEX('07 Mode Capacity'!$P$6:$P$17,MATCH("INLAND-"&amp;I3088,'07 Mode Capacity'!$C$6:$C$17,0))</x:f>
        <x:v>0</x:v>
      </x:c>
      <x:c r="AN3088" s="18" t="n">
        <x:f>SUM(AJ3088:AM3088)</x:f>
        <x:v>115.66842737502172</x:v>
      </x:c>
      <x:c r="AO3088" s="17" t="n">
        <x:f>IF(N3088=0,1,AN3088/N3088)</x:f>
        <x:v>0.1220478695145471</x:v>
      </x:c>
      <x:c r="AP3088" s="11" t="str">
        <x:f>IF(AO3088&gt;='01 Controls'!$E$16,"PASS","FAIL")</x:f>
        <x:v>FAIL</x:v>
      </x:c>
      <x:c r="AQ3088" s="11" t="str">
        <x:v>UNQUANTIFIED</x:v>
      </x:c>
      <x:c r="AR3088" s="11" t="str">
        <x:v>Position-class planning record; serial item and receiver open</x:v>
      </x:c>
      <x:c r="AS3088" s="26"/>
      <x:c r="AT3088" s="26"/>
    </x:row>
    <x:row r="3089">
      <x:c r="C3089" s="11" t="str">
        <x:v>M4-CM-CTN-ROL-30</x:v>
      </x:c>
      <x:c r="D3089" s="11" t="str">
        <x:v>M4</x:v>
      </x:c>
      <x:c r="E3089" s="11" t="str">
        <x:v>Tornado sequence</x:v>
      </x:c>
      <x:c r="F3089" s="11" t="str">
        <x:v>CM-CTN</x:v>
      </x:c>
      <x:c r="G3089" s="11" t="str">
        <x:v>Continuity transfer-node group</x:v>
      </x:c>
      <x:c r="H3089" s="11" t="str">
        <x:v>ROL-30</x:v>
      </x:c>
      <x:c r="I3089" s="19" t="n">
        <x:v>48</x:v>
      </x:c>
      <x:c r="J3089" s="21" t="n">
        <x:v>5</x:v>
      </x:c>
      <x:c r="K3089" s="18" t="n">
        <x:f>'05 Cargo Register'!K401</x:f>
        <x:v>995.1164999999999</x:v>
      </x:c>
      <x:c r="L3089" s="18" t="n">
        <x:f>'05 Cargo Register'!N401</x:f>
        <x:v>42</x:v>
      </x:c>
      <x:c r="M3089" s="18" t="n">
        <x:f>'05 Cargo Register'!O401</x:f>
        <x:v>2677.5</x:v>
      </x:c>
      <x:c r="N3089" s="18" t="n">
        <x:f>J3089*K3089</x:f>
        <x:v>4975.5824999999995</x:v>
      </x:c>
      <x:c r="O3089" s="18" t="n">
        <x:f>J3089*L3089</x:f>
        <x:v>210</x:v>
      </x:c>
      <x:c r="P3089" s="18" t="n">
        <x:f>J3089*M3089</x:f>
        <x:v>13387.5</x:v>
      </x:c>
      <x:c r="Q3089" s="22" t="n">
        <x:f>'01 Controls'!$E$28*'02 Cargo Classes'!$M$12</x:f>
        <x:v>0</x:v>
      </x:c>
      <x:c r="R3089" s="22" t="n">
        <x:f>'01 Controls'!$F$28*'02 Cargo Classes'!$N$12</x:f>
        <x:v>0</x:v>
      </x:c>
      <x:c r="S3089" s="22" t="n">
        <x:f>'01 Controls'!$G$28*'02 Cargo Classes'!$O$12</x:f>
        <x:v>1.4249999999999998</x:v>
      </x:c>
      <x:c r="T3089" s="22" t="n">
        <x:f>'01 Controls'!$H$28*'02 Cargo Classes'!$P$12</x:f>
        <x:v>0</x:v>
      </x:c>
      <x:c r="U3089" s="22" t="n">
        <x:f>SUM(Q3089:T3089)</x:f>
        <x:v>1.4249999999999998</x:v>
      </x:c>
      <x:c r="V3089" s="18" t="n">
        <x:f>IF(U3089=0,0,N3089*Q3089/U3089)</x:f>
        <x:v>0</x:v>
      </x:c>
      <x:c r="W3089" s="18" t="n">
        <x:f>IF(U3089=0,0,P3089*Q3089/U3089)</x:f>
        <x:v>0</x:v>
      </x:c>
      <x:c r="X3089" s="18" t="n">
        <x:f>MAX(V3089,W3089*'01 Controls'!$E$12)</x:f>
        <x:v>0</x:v>
      </x:c>
      <x:c r="Y3089" s="18" t="n">
        <x:f>IF(U3089=0,0,N3089*R3089/U3089)</x:f>
        <x:v>0</x:v>
      </x:c>
      <x:c r="Z3089" s="18" t="n">
        <x:f>IF(U3089=0,0,P3089*R3089/U3089)</x:f>
        <x:v>0</x:v>
      </x:c>
      <x:c r="AA3089" s="18" t="n">
        <x:f>MAX(Y3089,Z3089*'01 Controls'!$E$13)</x:f>
        <x:v>0</x:v>
      </x:c>
      <x:c r="AB3089" s="18" t="n">
        <x:f>IF(U3089=0,0,N3089*S3089/U3089)</x:f>
        <x:v>4975.5824999999995</x:v>
      </x:c>
      <x:c r="AC3089" s="18" t="n">
        <x:f>IF(U3089=0,0,P3089*S3089/U3089)</x:f>
        <x:v>13387.5</x:v>
      </x:c>
      <x:c r="AD3089" s="18" t="n">
        <x:f>MAX(AB3089,AC3089*'01 Controls'!$E$14)</x:f>
        <x:v>4975.5824999999995</x:v>
      </x:c>
      <x:c r="AE3089" s="18" t="n">
        <x:f>IF(U3089=0,0,N3089*T3089/U3089)</x:f>
        <x:v>0</x:v>
      </x:c>
      <x:c r="AF3089" s="18" t="n">
        <x:f>IF(U3089=0,0,P3089*T3089/U3089)</x:f>
        <x:v>0</x:v>
      </x:c>
      <x:c r="AG3089" s="18" t="n">
        <x:f>MAX(AE3089,AF3089*'01 Controls'!$E$15)</x:f>
        <x:v>0</x:v>
      </x:c>
      <x:c r="AH3089" s="18" t="n">
        <x:f>SUM(V3089,Y3089,AB3089,AE3089)</x:f>
        <x:v>4975.5824999999995</x:v>
      </x:c>
      <x:c r="AI3089" s="18" t="n">
        <x:f>N3089-AH3089</x:f>
        <x:v>0</x:v>
      </x:c>
      <x:c r="AJ3089" s="18" t="n">
        <x:f>V3089*INDEX('07 Mode Capacity'!$P$6:$P$17,MATCH("AIR-"&amp;I3089,'07 Mode Capacity'!$C$6:$C$17,0))</x:f>
        <x:v>0</x:v>
      </x:c>
      <x:c r="AK3089" s="18" t="n">
        <x:f>Y3089*INDEX('07 Mode Capacity'!$P$6:$P$17,MATCH("OCEAN-"&amp;I3089,'07 Mode Capacity'!$C$6:$C$17,0))</x:f>
        <x:v>0</x:v>
      </x:c>
      <x:c r="AL3089" s="18" t="n">
        <x:f>AB3089*INDEX('07 Mode Capacity'!$P$6:$P$17,MATCH("LAND-"&amp;I3089,'07 Mode Capacity'!$C$6:$C$17,0))</x:f>
        <x:v>607.259243718864</x:v>
      </x:c>
      <x:c r="AM3089" s="18" t="n">
        <x:f>AE3089*INDEX('07 Mode Capacity'!$P$6:$P$17,MATCH("INLAND-"&amp;I3089,'07 Mode Capacity'!$C$6:$C$17,0))</x:f>
        <x:v>0</x:v>
      </x:c>
      <x:c r="AN3089" s="18" t="n">
        <x:f>SUM(AJ3089:AM3089)</x:f>
        <x:v>607.259243718864</x:v>
      </x:c>
      <x:c r="AO3089" s="17" t="n">
        <x:f>IF(N3089=0,1,AN3089/N3089)</x:f>
        <x:v>0.1220478695145471</x:v>
      </x:c>
      <x:c r="AP3089" s="11" t="str">
        <x:f>IF(AO3089&gt;='01 Controls'!$E$16,"PASS","FAIL")</x:f>
        <x:v>FAIL</x:v>
      </x:c>
      <x:c r="AQ3089" s="11" t="str">
        <x:v>UNQUANTIFIED</x:v>
      </x:c>
      <x:c r="AR3089" s="11" t="str">
        <x:v>Position-class planning record; serial item and receiver open</x:v>
      </x:c>
      <x:c r="AS3089" s="26"/>
      <x:c r="AT3089" s="26"/>
    </x:row>
    <x:row r="3090">
      <x:c r="C3090" s="11" t="str">
        <x:v>M4-CM-CTN-LIN-18</x:v>
      </x:c>
      <x:c r="D3090" s="11" t="str">
        <x:v>M4</x:v>
      </x:c>
      <x:c r="E3090" s="11" t="str">
        <x:v>Tornado sequence</x:v>
      </x:c>
      <x:c r="F3090" s="11" t="str">
        <x:v>CM-CTN</x:v>
      </x:c>
      <x:c r="G3090" s="11" t="str">
        <x:v>Continuity transfer-node group</x:v>
      </x:c>
      <x:c r="H3090" s="11" t="str">
        <x:v>LIN-18</x:v>
      </x:c>
      <x:c r="I3090" s="19" t="n">
        <x:v>72</x:v>
      </x:c>
      <x:c r="J3090" s="21" t="n">
        <x:v>5</x:v>
      </x:c>
      <x:c r="K3090" s="18" t="n">
        <x:f>'05 Cargo Register'!K402</x:f>
        <x:v>94.773</x:v>
      </x:c>
      <x:c r="L3090" s="18" t="n">
        <x:f>'05 Cargo Register'!N402</x:f>
        <x:v>7</x:v>
      </x:c>
      <x:c r="M3090" s="18" t="n">
        <x:f>'05 Cargo Register'!O402</x:f>
        <x:v>308</x:v>
      </x:c>
      <x:c r="N3090" s="18" t="n">
        <x:f>J3090*K3090</x:f>
        <x:v>473.865</x:v>
      </x:c>
      <x:c r="O3090" s="18" t="n">
        <x:f>J3090*L3090</x:f>
        <x:v>35</x:v>
      </x:c>
      <x:c r="P3090" s="18" t="n">
        <x:f>J3090*M3090</x:f>
        <x:v>1540</x:v>
      </x:c>
      <x:c r="Q3090" s="22" t="n">
        <x:f>'01 Controls'!$E$28*'02 Cargo Classes'!$M$13</x:f>
        <x:v>0</x:v>
      </x:c>
      <x:c r="R3090" s="22" t="n">
        <x:f>'01 Controls'!$F$28*'02 Cargo Classes'!$N$13</x:f>
        <x:v>0</x:v>
      </x:c>
      <x:c r="S3090" s="22" t="n">
        <x:f>'01 Controls'!$G$28*'02 Cargo Classes'!$O$13</x:f>
        <x:v>0.95</x:v>
      </x:c>
      <x:c r="T3090" s="22" t="n">
        <x:f>'01 Controls'!$H$28*'02 Cargo Classes'!$P$13</x:f>
        <x:v>0</x:v>
      </x:c>
      <x:c r="U3090" s="22" t="n">
        <x:f>SUM(Q3090:T3090)</x:f>
        <x:v>0.95</x:v>
      </x:c>
      <x:c r="V3090" s="18" t="n">
        <x:f>IF(U3090=0,0,N3090*Q3090/U3090)</x:f>
        <x:v>0</x:v>
      </x:c>
      <x:c r="W3090" s="18" t="n">
        <x:f>IF(U3090=0,0,P3090*Q3090/U3090)</x:f>
        <x:v>0</x:v>
      </x:c>
      <x:c r="X3090" s="18" t="n">
        <x:f>MAX(V3090,W3090*'01 Controls'!$E$12)</x:f>
        <x:v>0</x:v>
      </x:c>
      <x:c r="Y3090" s="18" t="n">
        <x:f>IF(U3090=0,0,N3090*R3090/U3090)</x:f>
        <x:v>0</x:v>
      </x:c>
      <x:c r="Z3090" s="18" t="n">
        <x:f>IF(U3090=0,0,P3090*R3090/U3090)</x:f>
        <x:v>0</x:v>
      </x:c>
      <x:c r="AA3090" s="18" t="n">
        <x:f>MAX(Y3090,Z3090*'01 Controls'!$E$13)</x:f>
        <x:v>0</x:v>
      </x:c>
      <x:c r="AB3090" s="18" t="n">
        <x:f>IF(U3090=0,0,N3090*S3090/U3090)</x:f>
        <x:v>473.865</x:v>
      </x:c>
      <x:c r="AC3090" s="18" t="n">
        <x:f>IF(U3090=0,0,P3090*S3090/U3090)</x:f>
        <x:v>1540</x:v>
      </x:c>
      <x:c r="AD3090" s="18" t="n">
        <x:f>MAX(AB3090,AC3090*'01 Controls'!$E$14)</x:f>
        <x:v>473.865</x:v>
      </x:c>
      <x:c r="AE3090" s="18" t="n">
        <x:f>IF(U3090=0,0,N3090*T3090/U3090)</x:f>
        <x:v>0</x:v>
      </x:c>
      <x:c r="AF3090" s="18" t="n">
        <x:f>IF(U3090=0,0,P3090*T3090/U3090)</x:f>
        <x:v>0</x:v>
      </x:c>
      <x:c r="AG3090" s="18" t="n">
        <x:f>MAX(AE3090,AF3090*'01 Controls'!$E$15)</x:f>
        <x:v>0</x:v>
      </x:c>
      <x:c r="AH3090" s="18" t="n">
        <x:f>SUM(V3090,Y3090,AB3090,AE3090)</x:f>
        <x:v>473.865</x:v>
      </x:c>
      <x:c r="AI3090" s="18" t="n">
        <x:f>N3090-AH3090</x:f>
        <x:v>0</x:v>
      </x:c>
      <x:c r="AJ3090" s="18" t="n">
        <x:f>V3090*INDEX('07 Mode Capacity'!$P$6:$P$17,MATCH("AIR-"&amp;I3090,'07 Mode Capacity'!$C$6:$C$17,0))</x:f>
        <x:v>0</x:v>
      </x:c>
      <x:c r="AK3090" s="18" t="n">
        <x:f>Y3090*INDEX('07 Mode Capacity'!$P$6:$P$17,MATCH("OCEAN-"&amp;I3090,'07 Mode Capacity'!$C$6:$C$17,0))</x:f>
        <x:v>0</x:v>
      </x:c>
      <x:c r="AL3090" s="18" t="n">
        <x:f>AB3090*INDEX('07 Mode Capacity'!$P$6:$P$17,MATCH("LAND-"&amp;I3090,'07 Mode Capacity'!$C$6:$C$17,0))</x:f>
        <x:v>338.81832016545377</x:v>
      </x:c>
      <x:c r="AM3090" s="18" t="n">
        <x:f>AE3090*INDEX('07 Mode Capacity'!$P$6:$P$17,MATCH("INLAND-"&amp;I3090,'07 Mode Capacity'!$C$6:$C$17,0))</x:f>
        <x:v>0</x:v>
      </x:c>
      <x:c r="AN3090" s="18" t="n">
        <x:f>SUM(AJ3090:AM3090)</x:f>
        <x:v>338.81832016545377</x:v>
      </x:c>
      <x:c r="AO3090" s="17" t="n">
        <x:f>IF(N3090=0,1,AN3090/N3090)</x:f>
        <x:v>0.7150102247801668</x:v>
      </x:c>
      <x:c r="AP3090" s="11" t="str">
        <x:f>IF(AO3090&gt;='01 Controls'!$E$16,"PASS","FAIL")</x:f>
        <x:v>FAIL</x:v>
      </x:c>
      <x:c r="AQ3090" s="11" t="str">
        <x:v>UNQUANTIFIED</x:v>
      </x:c>
      <x:c r="AR3090" s="11" t="str">
        <x:v>Position-class planning record; serial item and receiver open</x:v>
      </x:c>
      <x:c r="AS3090" s="26"/>
      <x:c r="AT3090" s="26"/>
    </x:row>
    <x:row r="3091">
      <x:c r="C3091" s="11" t="str">
        <x:v>M4-CM-CTN-BLK-08</x:v>
      </x:c>
      <x:c r="D3091" s="11" t="str">
        <x:v>M4</x:v>
      </x:c>
      <x:c r="E3091" s="11" t="str">
        <x:v>Tornado sequence</x:v>
      </x:c>
      <x:c r="F3091" s="11" t="str">
        <x:v>CM-CTN</x:v>
      </x:c>
      <x:c r="G3091" s="11" t="str">
        <x:v>Continuity transfer-node group</x:v>
      </x:c>
      <x:c r="H3091" s="11" t="str">
        <x:v>BLK-08</x:v>
      </x:c>
      <x:c r="I3091" s="19" t="n">
        <x:v>48</x:v>
      </x:c>
      <x:c r="J3091" s="21" t="n">
        <x:v>5</x:v>
      </x:c>
      <x:c r="K3091" s="18" t="n">
        <x:f>'05 Cargo Register'!K403</x:f>
        <x:v>189.546</x:v>
      </x:c>
      <x:c r="L3091" s="18" t="n">
        <x:f>'05 Cargo Register'!N403</x:f>
        <x:v>30</x:v>
      </x:c>
      <x:c r="M3091" s="18" t="n">
        <x:f>'05 Cargo Register'!O403</x:f>
        <x:v>1530</x:v>
      </x:c>
      <x:c r="N3091" s="18" t="n">
        <x:f>J3091*K3091</x:f>
        <x:v>947.73</x:v>
      </x:c>
      <x:c r="O3091" s="18" t="n">
        <x:f>J3091*L3091</x:f>
        <x:v>150</x:v>
      </x:c>
      <x:c r="P3091" s="18" t="n">
        <x:f>J3091*M3091</x:f>
        <x:v>7650</x:v>
      </x:c>
      <x:c r="Q3091" s="22" t="n">
        <x:f>'01 Controls'!$E$28*'02 Cargo Classes'!$M$14</x:f>
        <x:v>0.05</x:v>
      </x:c>
      <x:c r="R3091" s="22" t="n">
        <x:f>'01 Controls'!$F$28*'02 Cargo Classes'!$N$14</x:f>
        <x:v>0</x:v>
      </x:c>
      <x:c r="S3091" s="22" t="n">
        <x:f>'01 Controls'!$G$28*'02 Cargo Classes'!$O$14</x:f>
        <x:v>0.95</x:v>
      </x:c>
      <x:c r="T3091" s="22" t="n">
        <x:f>'01 Controls'!$H$28*'02 Cargo Classes'!$P$14</x:f>
        <x:v>0</x:v>
      </x:c>
      <x:c r="U3091" s="22" t="n">
        <x:f>SUM(Q3091:T3091)</x:f>
        <x:v>1</x:v>
      </x:c>
      <x:c r="V3091" s="18" t="n">
        <x:f>IF(U3091=0,0,N3091*Q3091/U3091)</x:f>
        <x:v>47.386500000000005</x:v>
      </x:c>
      <x:c r="W3091" s="18" t="n">
        <x:f>IF(U3091=0,0,P3091*Q3091/U3091)</x:f>
        <x:v>382.5</x:v>
      </x:c>
      <x:c r="X3091" s="18" t="n">
        <x:f>MAX(V3091,W3091*'01 Controls'!$E$12)</x:f>
        <x:v>95.625</x:v>
      </x:c>
      <x:c r="Y3091" s="18" t="n">
        <x:f>IF(U3091=0,0,N3091*R3091/U3091)</x:f>
        <x:v>0</x:v>
      </x:c>
      <x:c r="Z3091" s="18" t="n">
        <x:f>IF(U3091=0,0,P3091*R3091/U3091)</x:f>
        <x:v>0</x:v>
      </x:c>
      <x:c r="AA3091" s="18" t="n">
        <x:f>MAX(Y3091,Z3091*'01 Controls'!$E$13)</x:f>
        <x:v>0</x:v>
      </x:c>
      <x:c r="AB3091" s="18" t="n">
        <x:f>IF(U3091=0,0,N3091*S3091/U3091)</x:f>
        <x:v>900.3435</x:v>
      </x:c>
      <x:c r="AC3091" s="18" t="n">
        <x:f>IF(U3091=0,0,P3091*S3091/U3091)</x:f>
        <x:v>7267.5</x:v>
      </x:c>
      <x:c r="AD3091" s="18" t="n">
        <x:f>MAX(AB3091,AC3091*'01 Controls'!$E$14)</x:f>
        <x:v>1453.5</x:v>
      </x:c>
      <x:c r="AE3091" s="18" t="n">
        <x:f>IF(U3091=0,0,N3091*T3091/U3091)</x:f>
        <x:v>0</x:v>
      </x:c>
      <x:c r="AF3091" s="18" t="n">
        <x:f>IF(U3091=0,0,P3091*T3091/U3091)</x:f>
        <x:v>0</x:v>
      </x:c>
      <x:c r="AG3091" s="18" t="n">
        <x:f>MAX(AE3091,AF3091*'01 Controls'!$E$15)</x:f>
        <x:v>0</x:v>
      </x:c>
      <x:c r="AH3091" s="18" t="n">
        <x:f>SUM(V3091,Y3091,AB3091,AE3091)</x:f>
        <x:v>947.7299999999999</x:v>
      </x:c>
      <x:c r="AI3091" s="18" t="n">
        <x:f>N3091-AH3091</x:f>
        <x:v>1.1368683772161603e-13</x:v>
      </x:c>
      <x:c r="AJ3091" s="18" t="n">
        <x:f>V3091*INDEX('07 Mode Capacity'!$P$6:$P$17,MATCH("AIR-"&amp;I3091,'07 Mode Capacity'!$C$6:$C$17,0))</x:f>
        <x:v>13.284125671525567</x:v>
      </x:c>
      <x:c r="AK3091" s="18" t="n">
        <x:f>Y3091*INDEX('07 Mode Capacity'!$P$6:$P$17,MATCH("OCEAN-"&amp;I3091,'07 Mode Capacity'!$C$6:$C$17,0))</x:f>
        <x:v>0</x:v>
      </x:c>
      <x:c r="AL3091" s="18" t="n">
        <x:f>AB3091*INDEX('07 Mode Capacity'!$P$6:$P$17,MATCH("LAND-"&amp;I3091,'07 Mode Capacity'!$C$6:$C$17,0))</x:f>
        <x:v>109.88500600627063</x:v>
      </x:c>
      <x:c r="AM3091" s="18" t="n">
        <x:f>AE3091*INDEX('07 Mode Capacity'!$P$6:$P$17,MATCH("INLAND-"&amp;I3091,'07 Mode Capacity'!$C$6:$C$17,0))</x:f>
        <x:v>0</x:v>
      </x:c>
      <x:c r="AN3091" s="18" t="n">
        <x:f>SUM(AJ3091:AM3091)</x:f>
        <x:v>123.1691316777962</x:v>
      </x:c>
      <x:c r="AO3091" s="17" t="n">
        <x:f>IF(N3091=0,1,AN3091/N3091)</x:f>
        <x:v>0.12996225895328437</x:v>
      </x:c>
      <x:c r="AP3091" s="11" t="str">
        <x:f>IF(AO3091&gt;='01 Controls'!$E$16,"PASS","FAIL")</x:f>
        <x:v>FAIL</x:v>
      </x:c>
      <x:c r="AQ3091" s="11" t="str">
        <x:v>UNQUANTIFIED</x:v>
      </x:c>
      <x:c r="AR3091" s="11" t="str">
        <x:v>Position-class planning record; serial item and receiver open</x:v>
      </x:c>
      <x:c r="AS3091" s="26"/>
      <x:c r="AT3091" s="26"/>
    </x:row>
    <x:row r="3092">
      <x:c r="C3092" s="11" t="str">
        <x:v>M4-CM-RMG-APL-45</x:v>
      </x:c>
      <x:c r="D3092" s="11" t="str">
        <x:v>M4</x:v>
      </x:c>
      <x:c r="E3092" s="11" t="str">
        <x:v>Tornado sequence</x:v>
      </x:c>
      <x:c r="F3092" s="11" t="str">
        <x:v>CM-RMG</x:v>
      </x:c>
      <x:c r="G3092" s="11" t="str">
        <x:v>Civil road-mobility group</x:v>
      </x:c>
      <x:c r="H3092" s="11" t="str">
        <x:v>APL-45</x:v>
      </x:c>
      <x:c r="I3092" s="19" t="n">
        <x:v>24</x:v>
      </x:c>
      <x:c r="J3092" s="21" t="n">
        <x:v>8</x:v>
      </x:c>
      <x:c r="K3092" s="18" t="n">
        <x:f>'05 Cargo Register'!K404</x:f>
        <x:v>105</x:v>
      </x:c>
      <x:c r="L3092" s="18" t="n">
        <x:f>'05 Cargo Register'!N404</x:f>
        <x:v>28</x:v>
      </x:c>
      <x:c r="M3092" s="18" t="n">
        <x:f>'05 Cargo Register'!O404</x:f>
        <x:v>210</x:v>
      </x:c>
      <x:c r="N3092" s="18" t="n">
        <x:f>J3092*K3092</x:f>
        <x:v>840</x:v>
      </x:c>
      <x:c r="O3092" s="18" t="n">
        <x:f>J3092*L3092</x:f>
        <x:v>224</x:v>
      </x:c>
      <x:c r="P3092" s="18" t="n">
        <x:f>J3092*M3092</x:f>
        <x:v>1680</x:v>
      </x:c>
      <x:c r="Q3092" s="22" t="n">
        <x:f>'01 Controls'!$E$28*'02 Cargo Classes'!$M$6</x:f>
        <x:v>0.15000000000000002</x:v>
      </x:c>
      <x:c r="R3092" s="22" t="n">
        <x:f>'01 Controls'!$F$28*'02 Cargo Classes'!$N$6</x:f>
        <x:v>0</x:v>
      </x:c>
      <x:c r="S3092" s="22" t="n">
        <x:f>'01 Controls'!$G$28*'02 Cargo Classes'!$O$6</x:f>
        <x:v>0.95</x:v>
      </x:c>
      <x:c r="T3092" s="22" t="n">
        <x:f>'01 Controls'!$H$28*'02 Cargo Classes'!$P$6</x:f>
        <x:v>0</x:v>
      </x:c>
      <x:c r="U3092" s="22" t="n">
        <x:f>SUM(Q3092:T3092)</x:f>
        <x:v>1.1</x:v>
      </x:c>
      <x:c r="V3092" s="18" t="n">
        <x:f>IF(U3092=0,0,N3092*Q3092/U3092)</x:f>
        <x:v>114.54545454545455</x:v>
      </x:c>
      <x:c r="W3092" s="18" t="n">
        <x:f>IF(U3092=0,0,P3092*Q3092/U3092)</x:f>
        <x:v>229.0909090909091</x:v>
      </x:c>
      <x:c r="X3092" s="18" t="n">
        <x:f>MAX(V3092,W3092*'01 Controls'!$E$12)</x:f>
        <x:v>114.54545454545455</x:v>
      </x:c>
      <x:c r="Y3092" s="18" t="n">
        <x:f>IF(U3092=0,0,N3092*R3092/U3092)</x:f>
        <x:v>0</x:v>
      </x:c>
      <x:c r="Z3092" s="18" t="n">
        <x:f>IF(U3092=0,0,P3092*R3092/U3092)</x:f>
        <x:v>0</x:v>
      </x:c>
      <x:c r="AA3092" s="18" t="n">
        <x:f>MAX(Y3092,Z3092*'01 Controls'!$E$13)</x:f>
        <x:v>0</x:v>
      </x:c>
      <x:c r="AB3092" s="18" t="n">
        <x:f>IF(U3092=0,0,N3092*S3092/U3092)</x:f>
        <x:v>725.4545454545454</x:v>
      </x:c>
      <x:c r="AC3092" s="18" t="n">
        <x:f>IF(U3092=0,0,P3092*S3092/U3092)</x:f>
        <x:v>1450.9090909090908</x:v>
      </x:c>
      <x:c r="AD3092" s="18" t="n">
        <x:f>MAX(AB3092,AC3092*'01 Controls'!$E$14)</x:f>
        <x:v>725.4545454545454</x:v>
      </x:c>
      <x:c r="AE3092" s="18" t="n">
        <x:f>IF(U3092=0,0,N3092*T3092/U3092)</x:f>
        <x:v>0</x:v>
      </x:c>
      <x:c r="AF3092" s="18" t="n">
        <x:f>IF(U3092=0,0,P3092*T3092/U3092)</x:f>
        <x:v>0</x:v>
      </x:c>
      <x:c r="AG3092" s="18" t="n">
        <x:f>MAX(AE3092,AF3092*'01 Controls'!$E$15)</x:f>
        <x:v>0</x:v>
      </x:c>
      <x:c r="AH3092" s="18" t="n">
        <x:f>SUM(V3092,Y3092,AB3092,AE3092)</x:f>
        <x:v>839.9999999999999</x:v>
      </x:c>
      <x:c r="AI3092" s="18" t="n">
        <x:f>N3092-AH3092</x:f>
        <x:v>1.1368683772161603e-13</x:v>
      </x:c>
      <x:c r="AJ3092" s="18" t="n">
        <x:f>V3092*INDEX('07 Mode Capacity'!$P$6:$P$17,MATCH("AIR-"&amp;I3092,'07 Mode Capacity'!$C$6:$C$17,0))</x:f>
        <x:v>23.242884134270508</x:v>
      </x:c>
      <x:c r="AK3092" s="18" t="n">
        <x:f>Y3092*INDEX('07 Mode Capacity'!$P$6:$P$17,MATCH("OCEAN-"&amp;I3092,'07 Mode Capacity'!$C$6:$C$17,0))</x:f>
        <x:v>0</x:v>
      </x:c>
      <x:c r="AL3092" s="18" t="n">
        <x:f>AB3092*INDEX('07 Mode Capacity'!$P$6:$P$17,MATCH("LAND-"&amp;I3092,'07 Mode Capacity'!$C$6:$C$17,0))</x:f>
        <x:v>277.4870341373933</x:v>
      </x:c>
      <x:c r="AM3092" s="18" t="n">
        <x:f>AE3092*INDEX('07 Mode Capacity'!$P$6:$P$17,MATCH("INLAND-"&amp;I3092,'07 Mode Capacity'!$C$6:$C$17,0))</x:f>
        <x:v>0</x:v>
      </x:c>
      <x:c r="AN3092" s="18" t="n">
        <x:f>SUM(AJ3092:AM3092)</x:f>
        <x:v>300.72991827166385</x:v>
      </x:c>
      <x:c r="AO3092" s="17" t="n">
        <x:f>IF(N3092=0,1,AN3092/N3092)</x:f>
        <x:v>0.3580118074662665</x:v>
      </x:c>
      <x:c r="AP3092" s="11" t="str">
        <x:f>IF(AO3092&gt;='01 Controls'!$E$16,"PASS","FAIL")</x:f>
        <x:v>FAIL</x:v>
      </x:c>
      <x:c r="AQ3092" s="11" t="str">
        <x:v>UNQUANTIFIED</x:v>
      </x:c>
      <x:c r="AR3092" s="11" t="str">
        <x:v>Position-class planning record; serial item and receiver open</x:v>
      </x:c>
      <x:c r="AS3092" s="26"/>
      <x:c r="AT3092" s="26"/>
    </x:row>
    <x:row r="3093">
      <x:c r="C3093" s="11" t="str">
        <x:v>M4-CM-RMG-ISO-18</x:v>
      </x:c>
      <x:c r="D3093" s="11" t="str">
        <x:v>M4</x:v>
      </x:c>
      <x:c r="E3093" s="11" t="str">
        <x:v>Tornado sequence</x:v>
      </x:c>
      <x:c r="F3093" s="11" t="str">
        <x:v>CM-RMG</x:v>
      </x:c>
      <x:c r="G3093" s="11" t="str">
        <x:v>Civil road-mobility group</x:v>
      </x:c>
      <x:c r="H3093" s="11" t="str">
        <x:v>ISO-18</x:v>
      </x:c>
      <x:c r="I3093" s="19" t="n">
        <x:v>48</x:v>
      </x:c>
      <x:c r="J3093" s="21" t="n">
        <x:v>8</x:v>
      </x:c>
      <x:c r="K3093" s="18" t="n">
        <x:f>'05 Cargo Register'!K405</x:f>
        <x:v>262.5</x:v>
      </x:c>
      <x:c r="L3093" s="18" t="n">
        <x:f>'05 Cargo Register'!N405</x:f>
        <x:v>18</x:v>
      </x:c>
      <x:c r="M3093" s="18" t="n">
        <x:f>'05 Cargo Register'!O405</x:f>
        <x:v>475.20000000000005</x:v>
      </x:c>
      <x:c r="N3093" s="18" t="n">
        <x:f>J3093*K3093</x:f>
        <x:v>2100</x:v>
      </x:c>
      <x:c r="O3093" s="18" t="n">
        <x:f>J3093*L3093</x:f>
        <x:v>144</x:v>
      </x:c>
      <x:c r="P3093" s="18" t="n">
        <x:f>J3093*M3093</x:f>
        <x:v>3801.6000000000004</x:v>
      </x:c>
      <x:c r="Q3093" s="22" t="n">
        <x:f>'01 Controls'!$E$28*'02 Cargo Classes'!$M$7</x:f>
        <x:v>0.010000000000000002</x:v>
      </x:c>
      <x:c r="R3093" s="22" t="n">
        <x:f>'01 Controls'!$F$28*'02 Cargo Classes'!$N$7</x:f>
        <x:v>0</x:v>
      </x:c>
      <x:c r="S3093" s="22" t="n">
        <x:f>'01 Controls'!$G$28*'02 Cargo Classes'!$O$7</x:f>
        <x:v>1.14</x:v>
      </x:c>
      <x:c r="T3093" s="22" t="n">
        <x:f>'01 Controls'!$H$28*'02 Cargo Classes'!$P$7</x:f>
        <x:v>0</x:v>
      </x:c>
      <x:c r="U3093" s="22" t="n">
        <x:f>SUM(Q3093:T3093)</x:f>
        <x:v>1.15</x:v>
      </x:c>
      <x:c r="V3093" s="18" t="n">
        <x:f>IF(U3093=0,0,N3093*Q3093/U3093)</x:f>
        <x:v>18.260869565217394</x:v>
      </x:c>
      <x:c r="W3093" s="18" t="n">
        <x:f>IF(U3093=0,0,P3093*Q3093/U3093)</x:f>
        <x:v>33.05739130434784</x:v>
      </x:c>
      <x:c r="X3093" s="18" t="n">
        <x:f>MAX(V3093,W3093*'01 Controls'!$E$12)</x:f>
        <x:v>18.260869565217394</x:v>
      </x:c>
      <x:c r="Y3093" s="18" t="n">
        <x:f>IF(U3093=0,0,N3093*R3093/U3093)</x:f>
        <x:v>0</x:v>
      </x:c>
      <x:c r="Z3093" s="18" t="n">
        <x:f>IF(U3093=0,0,P3093*R3093/U3093)</x:f>
        <x:v>0</x:v>
      </x:c>
      <x:c r="AA3093" s="18" t="n">
        <x:f>MAX(Y3093,Z3093*'01 Controls'!$E$13)</x:f>
        <x:v>0</x:v>
      </x:c>
      <x:c r="AB3093" s="18" t="n">
        <x:f>IF(U3093=0,0,N3093*S3093/U3093)</x:f>
        <x:v>2081.739130434783</x:v>
      </x:c>
      <x:c r="AC3093" s="18" t="n">
        <x:f>IF(U3093=0,0,P3093*S3093/U3093)</x:f>
        <x:v>3768.5426086956522</x:v>
      </x:c>
      <x:c r="AD3093" s="18" t="n">
        <x:f>MAX(AB3093,AC3093*'01 Controls'!$E$14)</x:f>
        <x:v>2081.739130434783</x:v>
      </x:c>
      <x:c r="AE3093" s="18" t="n">
        <x:f>IF(U3093=0,0,N3093*T3093/U3093)</x:f>
        <x:v>0</x:v>
      </x:c>
      <x:c r="AF3093" s="18" t="n">
        <x:f>IF(U3093=0,0,P3093*T3093/U3093)</x:f>
        <x:v>0</x:v>
      </x:c>
      <x:c r="AG3093" s="18" t="n">
        <x:f>MAX(AE3093,AF3093*'01 Controls'!$E$15)</x:f>
        <x:v>0</x:v>
      </x:c>
      <x:c r="AH3093" s="18" t="n">
        <x:f>SUM(V3093,Y3093,AB3093,AE3093)</x:f>
        <x:v>2100.0000000000005</x:v>
      </x:c>
      <x:c r="AI3093" s="18" t="n">
        <x:f>N3093-AH3093</x:f>
        <x:v>-4.547473508864641e-13</x:v>
      </x:c>
      <x:c r="AJ3093" s="18" t="n">
        <x:f>V3093*INDEX('07 Mode Capacity'!$P$6:$P$17,MATCH("AIR-"&amp;I3093,'07 Mode Capacity'!$C$6:$C$17,0))</x:f>
        <x:v>5.119172890500127</x:v>
      </x:c>
      <x:c r="AK3093" s="18" t="n">
        <x:f>Y3093*INDEX('07 Mode Capacity'!$P$6:$P$17,MATCH("OCEAN-"&amp;I3093,'07 Mode Capacity'!$C$6:$C$17,0))</x:f>
        <x:v>0</x:v>
      </x:c>
      <x:c r="AL3093" s="18" t="n">
        <x:f>AB3093*INDEX('07 Mode Capacity'!$P$6:$P$17,MATCH("LAND-"&amp;I3093,'07 Mode Capacity'!$C$6:$C$17,0))</x:f>
        <x:v>254.07182575463113</x:v>
      </x:c>
      <x:c r="AM3093" s="18" t="n">
        <x:f>AE3093*INDEX('07 Mode Capacity'!$P$6:$P$17,MATCH("INLAND-"&amp;I3093,'07 Mode Capacity'!$C$6:$C$17,0))</x:f>
        <x:v>0</x:v>
      </x:c>
      <x:c r="AN3093" s="18" t="n">
        <x:f>SUM(AJ3093:AM3093)</x:f>
        <x:v>259.1909986451313</x:v>
      </x:c>
      <x:c r="AO3093" s="17" t="n">
        <x:f>IF(N3093=0,1,AN3093/N3093)</x:f>
        <x:v>0.12342428506911014</x:v>
      </x:c>
      <x:c r="AP3093" s="11" t="str">
        <x:f>IF(AO3093&gt;='01 Controls'!$E$16,"PASS","FAIL")</x:f>
        <x:v>FAIL</x:v>
      </x:c>
      <x:c r="AQ3093" s="11" t="str">
        <x:v>UNQUANTIFIED</x:v>
      </x:c>
      <x:c r="AR3093" s="11" t="str">
        <x:v>Position-class planning record; serial item and receiver open</x:v>
      </x:c>
      <x:c r="AS3093" s="26"/>
      <x:c r="AT3093" s="26"/>
    </x:row>
    <x:row r="3094">
      <x:c r="C3094" s="11" t="str">
        <x:v>M4-CM-RMG-COL-12</x:v>
      </x:c>
      <x:c r="D3094" s="11" t="str">
        <x:v>M4</x:v>
      </x:c>
      <x:c r="E3094" s="11" t="str">
        <x:v>Tornado sequence</x:v>
      </x:c>
      <x:c r="F3094" s="11" t="str">
        <x:v>CM-RMG</x:v>
      </x:c>
      <x:c r="G3094" s="11" t="str">
        <x:v>Civil road-mobility group</x:v>
      </x:c>
      <x:c r="H3094" s="11" t="str">
        <x:v>COL-12</x:v>
      </x:c>
      <x:c r="I3094" s="19" t="n">
        <x:v>24</x:v>
      </x:c>
      <x:c r="J3094" s="21" t="n">
        <x:v>8</x:v>
      </x:c>
      <x:c r="K3094" s="18" t="n">
        <x:f>'05 Cargo Register'!K406</x:f>
        <x:v>105</x:v>
      </x:c>
      <x:c r="L3094" s="18" t="n">
        <x:f>'05 Cargo Register'!N406</x:f>
        <x:v>11</x:v>
      </x:c>
      <x:c r="M3094" s="18" t="n">
        <x:f>'05 Cargo Register'!O406</x:f>
        <x:v>290.40000000000003</x:v>
      </x:c>
      <x:c r="N3094" s="18" t="n">
        <x:f>J3094*K3094</x:f>
        <x:v>840</x:v>
      </x:c>
      <x:c r="O3094" s="18" t="n">
        <x:f>J3094*L3094</x:f>
        <x:v>88</x:v>
      </x:c>
      <x:c r="P3094" s="18" t="n">
        <x:f>J3094*M3094</x:f>
        <x:v>2323.2000000000003</x:v>
      </x:c>
      <x:c r="Q3094" s="22" t="n">
        <x:f>'01 Controls'!$E$28*'02 Cargo Classes'!$M$8</x:f>
        <x:v>0.1</x:v>
      </x:c>
      <x:c r="R3094" s="22" t="n">
        <x:f>'01 Controls'!$F$28*'02 Cargo Classes'!$N$8</x:f>
        <x:v>0</x:v>
      </x:c>
      <x:c r="S3094" s="22" t="n">
        <x:f>'01 Controls'!$G$28*'02 Cargo Classes'!$O$8</x:f>
        <x:v>1.14</x:v>
      </x:c>
      <x:c r="T3094" s="22" t="n">
        <x:f>'01 Controls'!$H$28*'02 Cargo Classes'!$P$8</x:f>
        <x:v>0</x:v>
      </x:c>
      <x:c r="U3094" s="22" t="n">
        <x:f>SUM(Q3094:T3094)</x:f>
        <x:v>1.24</x:v>
      </x:c>
      <x:c r="V3094" s="18" t="n">
        <x:f>IF(U3094=0,0,N3094*Q3094/U3094)</x:f>
        <x:v>67.74193548387098</x:v>
      </x:c>
      <x:c r="W3094" s="18" t="n">
        <x:f>IF(U3094=0,0,P3094*Q3094/U3094)</x:f>
        <x:v>187.35483870967747</x:v>
      </x:c>
      <x:c r="X3094" s="18" t="n">
        <x:f>MAX(V3094,W3094*'01 Controls'!$E$12)</x:f>
        <x:v>67.74193548387098</x:v>
      </x:c>
      <x:c r="Y3094" s="18" t="n">
        <x:f>IF(U3094=0,0,N3094*R3094/U3094)</x:f>
        <x:v>0</x:v>
      </x:c>
      <x:c r="Z3094" s="18" t="n">
        <x:f>IF(U3094=0,0,P3094*R3094/U3094)</x:f>
        <x:v>0</x:v>
      </x:c>
      <x:c r="AA3094" s="18" t="n">
        <x:f>MAX(Y3094,Z3094*'01 Controls'!$E$13)</x:f>
        <x:v>0</x:v>
      </x:c>
      <x:c r="AB3094" s="18" t="n">
        <x:f>IF(U3094=0,0,N3094*S3094/U3094)</x:f>
        <x:v>772.2580645161289</x:v>
      </x:c>
      <x:c r="AC3094" s="18" t="n">
        <x:f>IF(U3094=0,0,P3094*S3094/U3094)</x:f>
        <x:v>2135.8451612903223</x:v>
      </x:c>
      <x:c r="AD3094" s="18" t="n">
        <x:f>MAX(AB3094,AC3094*'01 Controls'!$E$14)</x:f>
        <x:v>772.2580645161289</x:v>
      </x:c>
      <x:c r="AE3094" s="18" t="n">
        <x:f>IF(U3094=0,0,N3094*T3094/U3094)</x:f>
        <x:v>0</x:v>
      </x:c>
      <x:c r="AF3094" s="18" t="n">
        <x:f>IF(U3094=0,0,P3094*T3094/U3094)</x:f>
        <x:v>0</x:v>
      </x:c>
      <x:c r="AG3094" s="18" t="n">
        <x:f>MAX(AE3094,AF3094*'01 Controls'!$E$15)</x:f>
        <x:v>0</x:v>
      </x:c>
      <x:c r="AH3094" s="18" t="n">
        <x:f>SUM(V3094,Y3094,AB3094,AE3094)</x:f>
        <x:v>839.9999999999999</x:v>
      </x:c>
      <x:c r="AI3094" s="18" t="n">
        <x:f>N3094-AH3094</x:f>
        <x:v>1.1368683772161603e-13</x:v>
      </x:c>
      <x:c r="AJ3094" s="18" t="n">
        <x:f>V3094*INDEX('07 Mode Capacity'!$P$6:$P$17,MATCH("AIR-"&amp;I3094,'07 Mode Capacity'!$C$6:$C$17,0))</x:f>
        <x:v>13.745791692310517</x:v>
      </x:c>
      <x:c r="AK3094" s="18" t="n">
        <x:f>Y3094*INDEX('07 Mode Capacity'!$P$6:$P$17,MATCH("OCEAN-"&amp;I3094,'07 Mode Capacity'!$C$6:$C$17,0))</x:f>
        <x:v>0</x:v>
      </x:c>
      <x:c r="AL3094" s="18" t="n">
        <x:f>AB3094*INDEX('07 Mode Capacity'!$P$6:$P$17,MATCH("LAND-"&amp;I3094,'07 Mode Capacity'!$C$6:$C$17,0))</x:f>
        <x:v>295.38942343658</x:v>
      </x:c>
      <x:c r="AM3094" s="18" t="n">
        <x:f>AE3094*INDEX('07 Mode Capacity'!$P$6:$P$17,MATCH("INLAND-"&amp;I3094,'07 Mode Capacity'!$C$6:$C$17,0))</x:f>
        <x:v>0</x:v>
      </x:c>
      <x:c r="AN3094" s="18" t="n">
        <x:f>SUM(AJ3094:AM3094)</x:f>
        <x:v>309.1352151288905</x:v>
      </x:c>
      <x:c r="AO3094" s="17" t="n">
        <x:f>IF(N3094=0,1,AN3094/N3094)</x:f>
        <x:v>0.36801811324867917</x:v>
      </x:c>
      <x:c r="AP3094" s="11" t="str">
        <x:f>IF(AO3094&gt;='01 Controls'!$E$16,"PASS","FAIL")</x:f>
        <x:v>FAIL</x:v>
      </x:c>
      <x:c r="AQ3094" s="11" t="str">
        <x:v>UNQUANTIFIED</x:v>
      </x:c>
      <x:c r="AR3094" s="11" t="str">
        <x:v>Position-class planning record; serial item and receiver open</x:v>
      </x:c>
      <x:c r="AS3094" s="26"/>
      <x:c r="AT3094" s="26"/>
    </x:row>
    <x:row r="3095">
      <x:c r="C3095" s="11" t="str">
        <x:v>M4-CM-RMG-BAT-22</x:v>
      </x:c>
      <x:c r="D3095" s="11" t="str">
        <x:v>M4</x:v>
      </x:c>
      <x:c r="E3095" s="11" t="str">
        <x:v>Tornado sequence</x:v>
      </x:c>
      <x:c r="F3095" s="11" t="str">
        <x:v>CM-RMG</x:v>
      </x:c>
      <x:c r="G3095" s="11" t="str">
        <x:v>Civil road-mobility group</x:v>
      </x:c>
      <x:c r="H3095" s="11" t="str">
        <x:v>BAT-22</x:v>
      </x:c>
      <x:c r="I3095" s="19" t="n">
        <x:v>48</x:v>
      </x:c>
      <x:c r="J3095" s="21" t="n">
        <x:v>8</x:v>
      </x:c>
      <x:c r="K3095" s="18" t="n">
        <x:f>'05 Cargo Register'!K407</x:f>
        <x:v>131.25</x:v>
      </x:c>
      <x:c r="L3095" s="18" t="n">
        <x:f>'05 Cargo Register'!N407</x:f>
        <x:v>8</x:v>
      </x:c>
      <x:c r="M3095" s="18" t="n">
        <x:f>'05 Cargo Register'!O407</x:f>
        <x:v>211.20000000000002</x:v>
      </x:c>
      <x:c r="N3095" s="18" t="n">
        <x:f>J3095*K3095</x:f>
        <x:v>1050</x:v>
      </x:c>
      <x:c r="O3095" s="18" t="n">
        <x:f>J3095*L3095</x:f>
        <x:v>64</x:v>
      </x:c>
      <x:c r="P3095" s="18" t="n">
        <x:f>J3095*M3095</x:f>
        <x:v>1689.6000000000001</x:v>
      </x:c>
      <x:c r="Q3095" s="22" t="n">
        <x:f>'01 Controls'!$E$28*'02 Cargo Classes'!$M$9</x:f>
        <x:v>0</x:v>
      </x:c>
      <x:c r="R3095" s="22" t="n">
        <x:f>'01 Controls'!$F$28*'02 Cargo Classes'!$N$9</x:f>
        <x:v>0</x:v>
      </x:c>
      <x:c r="S3095" s="22" t="n">
        <x:f>'01 Controls'!$G$28*'02 Cargo Classes'!$O$9</x:f>
        <x:v>0.95</x:v>
      </x:c>
      <x:c r="T3095" s="22" t="n">
        <x:f>'01 Controls'!$H$28*'02 Cargo Classes'!$P$9</x:f>
        <x:v>0</x:v>
      </x:c>
      <x:c r="U3095" s="22" t="n">
        <x:f>SUM(Q3095:T3095)</x:f>
        <x:v>0.95</x:v>
      </x:c>
      <x:c r="V3095" s="18" t="n">
        <x:f>IF(U3095=0,0,N3095*Q3095/U3095)</x:f>
        <x:v>0</x:v>
      </x:c>
      <x:c r="W3095" s="18" t="n">
        <x:f>IF(U3095=0,0,P3095*Q3095/U3095)</x:f>
        <x:v>0</x:v>
      </x:c>
      <x:c r="X3095" s="18" t="n">
        <x:f>MAX(V3095,W3095*'01 Controls'!$E$12)</x:f>
        <x:v>0</x:v>
      </x:c>
      <x:c r="Y3095" s="18" t="n">
        <x:f>IF(U3095=0,0,N3095*R3095/U3095)</x:f>
        <x:v>0</x:v>
      </x:c>
      <x:c r="Z3095" s="18" t="n">
        <x:f>IF(U3095=0,0,P3095*R3095/U3095)</x:f>
        <x:v>0</x:v>
      </x:c>
      <x:c r="AA3095" s="18" t="n">
        <x:f>MAX(Y3095,Z3095*'01 Controls'!$E$13)</x:f>
        <x:v>0</x:v>
      </x:c>
      <x:c r="AB3095" s="18" t="n">
        <x:f>IF(U3095=0,0,N3095*S3095/U3095)</x:f>
        <x:v>1050</x:v>
      </x:c>
      <x:c r="AC3095" s="18" t="n">
        <x:f>IF(U3095=0,0,P3095*S3095/U3095)</x:f>
        <x:v>1689.6000000000001</x:v>
      </x:c>
      <x:c r="AD3095" s="18" t="n">
        <x:f>MAX(AB3095,AC3095*'01 Controls'!$E$14)</x:f>
        <x:v>1050</x:v>
      </x:c>
      <x:c r="AE3095" s="18" t="n">
        <x:f>IF(U3095=0,0,N3095*T3095/U3095)</x:f>
        <x:v>0</x:v>
      </x:c>
      <x:c r="AF3095" s="18" t="n">
        <x:f>IF(U3095=0,0,P3095*T3095/U3095)</x:f>
        <x:v>0</x:v>
      </x:c>
      <x:c r="AG3095" s="18" t="n">
        <x:f>MAX(AE3095,AF3095*'01 Controls'!$E$15)</x:f>
        <x:v>0</x:v>
      </x:c>
      <x:c r="AH3095" s="18" t="n">
        <x:f>SUM(V3095,Y3095,AB3095,AE3095)</x:f>
        <x:v>1050</x:v>
      </x:c>
      <x:c r="AI3095" s="18" t="n">
        <x:f>N3095-AH3095</x:f>
        <x:v>0</x:v>
      </x:c>
      <x:c r="AJ3095" s="18" t="n">
        <x:f>V3095*INDEX('07 Mode Capacity'!$P$6:$P$17,MATCH("AIR-"&amp;I3095,'07 Mode Capacity'!$C$6:$C$17,0))</x:f>
        <x:v>0</x:v>
      </x:c>
      <x:c r="AK3095" s="18" t="n">
        <x:f>Y3095*INDEX('07 Mode Capacity'!$P$6:$P$17,MATCH("OCEAN-"&amp;I3095,'07 Mode Capacity'!$C$6:$C$17,0))</x:f>
        <x:v>0</x:v>
      </x:c>
      <x:c r="AL3095" s="18" t="n">
        <x:f>AB3095*INDEX('07 Mode Capacity'!$P$6:$P$17,MATCH("LAND-"&amp;I3095,'07 Mode Capacity'!$C$6:$C$17,0))</x:f>
        <x:v>128.15026299027446</x:v>
      </x:c>
      <x:c r="AM3095" s="18" t="n">
        <x:f>AE3095*INDEX('07 Mode Capacity'!$P$6:$P$17,MATCH("INLAND-"&amp;I3095,'07 Mode Capacity'!$C$6:$C$17,0))</x:f>
        <x:v>0</x:v>
      </x:c>
      <x:c r="AN3095" s="18" t="n">
        <x:f>SUM(AJ3095:AM3095)</x:f>
        <x:v>128.15026299027446</x:v>
      </x:c>
      <x:c r="AO3095" s="17" t="n">
        <x:f>IF(N3095=0,1,AN3095/N3095)</x:f>
        <x:v>0.1220478695145471</x:v>
      </x:c>
      <x:c r="AP3095" s="11" t="str">
        <x:f>IF(AO3095&gt;='01 Controls'!$E$16,"PASS","FAIL")</x:f>
        <x:v>FAIL</x:v>
      </x:c>
      <x:c r="AQ3095" s="11" t="str">
        <x:v>UNQUANTIFIED</x:v>
      </x:c>
      <x:c r="AR3095" s="11" t="str">
        <x:v>Position-class planning record; serial item and receiver open</x:v>
      </x:c>
      <x:c r="AS3095" s="26"/>
      <x:c r="AT3095" s="26"/>
    </x:row>
    <x:row r="3096">
      <x:c r="C3096" s="11" t="str">
        <x:v>M4-CM-RMG-TNK-20</x:v>
      </x:c>
      <x:c r="D3096" s="11" t="str">
        <x:v>M4</x:v>
      </x:c>
      <x:c r="E3096" s="11" t="str">
        <x:v>Tornado sequence</x:v>
      </x:c>
      <x:c r="F3096" s="11" t="str">
        <x:v>CM-RMG</x:v>
      </x:c>
      <x:c r="G3096" s="11" t="str">
        <x:v>Civil road-mobility group</x:v>
      </x:c>
      <x:c r="H3096" s="11" t="str">
        <x:v>TNK-20</x:v>
      </x:c>
      <x:c r="I3096" s="19" t="n">
        <x:v>48</x:v>
      </x:c>
      <x:c r="J3096" s="21" t="n">
        <x:v>8</x:v>
      </x:c>
      <x:c r="K3096" s="18" t="n">
        <x:f>'05 Cargo Register'!K408</x:f>
        <x:v>131.25</x:v>
      </x:c>
      <x:c r="L3096" s="18" t="n">
        <x:f>'05 Cargo Register'!N408</x:f>
        <x:v>8</x:v>
      </x:c>
      <x:c r="M3096" s="18" t="n">
        <x:f>'05 Cargo Register'!O408</x:f>
        <x:v>170</x:v>
      </x:c>
      <x:c r="N3096" s="18" t="n">
        <x:f>J3096*K3096</x:f>
        <x:v>1050</x:v>
      </x:c>
      <x:c r="O3096" s="18" t="n">
        <x:f>J3096*L3096</x:f>
        <x:v>64</x:v>
      </x:c>
      <x:c r="P3096" s="18" t="n">
        <x:f>J3096*M3096</x:f>
        <x:v>1360</x:v>
      </x:c>
      <x:c r="Q3096" s="22" t="n">
        <x:f>'01 Controls'!$E$28*'02 Cargo Classes'!$M$10</x:f>
        <x:v>0</x:v>
      </x:c>
      <x:c r="R3096" s="22" t="n">
        <x:f>'01 Controls'!$F$28*'02 Cargo Classes'!$N$10</x:f>
        <x:v>0</x:v>
      </x:c>
      <x:c r="S3096" s="22" t="n">
        <x:f>'01 Controls'!$G$28*'02 Cargo Classes'!$O$10</x:f>
        <x:v>0.95</x:v>
      </x:c>
      <x:c r="T3096" s="22" t="n">
        <x:f>'01 Controls'!$H$28*'02 Cargo Classes'!$P$10</x:f>
        <x:v>0</x:v>
      </x:c>
      <x:c r="U3096" s="22" t="n">
        <x:f>SUM(Q3096:T3096)</x:f>
        <x:v>0.95</x:v>
      </x:c>
      <x:c r="V3096" s="18" t="n">
        <x:f>IF(U3096=0,0,N3096*Q3096/U3096)</x:f>
        <x:v>0</x:v>
      </x:c>
      <x:c r="W3096" s="18" t="n">
        <x:f>IF(U3096=0,0,P3096*Q3096/U3096)</x:f>
        <x:v>0</x:v>
      </x:c>
      <x:c r="X3096" s="18" t="n">
        <x:f>MAX(V3096,W3096*'01 Controls'!$E$12)</x:f>
        <x:v>0</x:v>
      </x:c>
      <x:c r="Y3096" s="18" t="n">
        <x:f>IF(U3096=0,0,N3096*R3096/U3096)</x:f>
        <x:v>0</x:v>
      </x:c>
      <x:c r="Z3096" s="18" t="n">
        <x:f>IF(U3096=0,0,P3096*R3096/U3096)</x:f>
        <x:v>0</x:v>
      </x:c>
      <x:c r="AA3096" s="18" t="n">
        <x:f>MAX(Y3096,Z3096*'01 Controls'!$E$13)</x:f>
        <x:v>0</x:v>
      </x:c>
      <x:c r="AB3096" s="18" t="n">
        <x:f>IF(U3096=0,0,N3096*S3096/U3096)</x:f>
        <x:v>1050</x:v>
      </x:c>
      <x:c r="AC3096" s="18" t="n">
        <x:f>IF(U3096=0,0,P3096*S3096/U3096)</x:f>
        <x:v>1360</x:v>
      </x:c>
      <x:c r="AD3096" s="18" t="n">
        <x:f>MAX(AB3096,AC3096*'01 Controls'!$E$14)</x:f>
        <x:v>1050</x:v>
      </x:c>
      <x:c r="AE3096" s="18" t="n">
        <x:f>IF(U3096=0,0,N3096*T3096/U3096)</x:f>
        <x:v>0</x:v>
      </x:c>
      <x:c r="AF3096" s="18" t="n">
        <x:f>IF(U3096=0,0,P3096*T3096/U3096)</x:f>
        <x:v>0</x:v>
      </x:c>
      <x:c r="AG3096" s="18" t="n">
        <x:f>MAX(AE3096,AF3096*'01 Controls'!$E$15)</x:f>
        <x:v>0</x:v>
      </x:c>
      <x:c r="AH3096" s="18" t="n">
        <x:f>SUM(V3096,Y3096,AB3096,AE3096)</x:f>
        <x:v>1050</x:v>
      </x:c>
      <x:c r="AI3096" s="18" t="n">
        <x:f>N3096-AH3096</x:f>
        <x:v>0</x:v>
      </x:c>
      <x:c r="AJ3096" s="18" t="n">
        <x:f>V3096*INDEX('07 Mode Capacity'!$P$6:$P$17,MATCH("AIR-"&amp;I3096,'07 Mode Capacity'!$C$6:$C$17,0))</x:f>
        <x:v>0</x:v>
      </x:c>
      <x:c r="AK3096" s="18" t="n">
        <x:f>Y3096*INDEX('07 Mode Capacity'!$P$6:$P$17,MATCH("OCEAN-"&amp;I3096,'07 Mode Capacity'!$C$6:$C$17,0))</x:f>
        <x:v>0</x:v>
      </x:c>
      <x:c r="AL3096" s="18" t="n">
        <x:f>AB3096*INDEX('07 Mode Capacity'!$P$6:$P$17,MATCH("LAND-"&amp;I3096,'07 Mode Capacity'!$C$6:$C$17,0))</x:f>
        <x:v>128.15026299027446</x:v>
      </x:c>
      <x:c r="AM3096" s="18" t="n">
        <x:f>AE3096*INDEX('07 Mode Capacity'!$P$6:$P$17,MATCH("INLAND-"&amp;I3096,'07 Mode Capacity'!$C$6:$C$17,0))</x:f>
        <x:v>0</x:v>
      </x:c>
      <x:c r="AN3096" s="18" t="n">
        <x:f>SUM(AJ3096:AM3096)</x:f>
        <x:v>128.15026299027446</x:v>
      </x:c>
      <x:c r="AO3096" s="17" t="n">
        <x:f>IF(N3096=0,1,AN3096/N3096)</x:f>
        <x:v>0.1220478695145471</x:v>
      </x:c>
      <x:c r="AP3096" s="11" t="str">
        <x:f>IF(AO3096&gt;='01 Controls'!$E$16,"PASS","FAIL")</x:f>
        <x:v>FAIL</x:v>
      </x:c>
      <x:c r="AQ3096" s="11" t="str">
        <x:v>UNQUANTIFIED</x:v>
      </x:c>
      <x:c r="AR3096" s="11" t="str">
        <x:v>Position-class planning record; serial item and receiver open</x:v>
      </x:c>
      <x:c r="AS3096" s="26"/>
      <x:c r="AT3096" s="26"/>
    </x:row>
    <x:row r="3097">
      <x:c r="C3097" s="11" t="str">
        <x:v>M4-CM-RMG-FLR-24</x:v>
      </x:c>
      <x:c r="D3097" s="11" t="str">
        <x:v>M4</x:v>
      </x:c>
      <x:c r="E3097" s="11" t="str">
        <x:v>Tornado sequence</x:v>
      </x:c>
      <x:c r="F3097" s="11" t="str">
        <x:v>CM-RMG</x:v>
      </x:c>
      <x:c r="G3097" s="11" t="str">
        <x:v>Civil road-mobility group</x:v>
      </x:c>
      <x:c r="H3097" s="11" t="str">
        <x:v>FLR-24</x:v>
      </x:c>
      <x:c r="I3097" s="19" t="n">
        <x:v>48</x:v>
      </x:c>
      <x:c r="J3097" s="21" t="n">
        <x:v>8</x:v>
      </x:c>
      <x:c r="K3097" s="18" t="n">
        <x:f>'05 Cargo Register'!K409</x:f>
        <x:v>210</x:v>
      </x:c>
      <x:c r="L3097" s="18" t="n">
        <x:f>'05 Cargo Register'!N409</x:f>
        <x:v>11</x:v>
      </x:c>
      <x:c r="M3097" s="18" t="n">
        <x:f>'05 Cargo Register'!O409</x:f>
        <x:v>352</x:v>
      </x:c>
      <x:c r="N3097" s="18" t="n">
        <x:f>J3097*K3097</x:f>
        <x:v>1680</x:v>
      </x:c>
      <x:c r="O3097" s="18" t="n">
        <x:f>J3097*L3097</x:f>
        <x:v>88</x:v>
      </x:c>
      <x:c r="P3097" s="18" t="n">
        <x:f>J3097*M3097</x:f>
        <x:v>2816</x:v>
      </x:c>
      <x:c r="Q3097" s="22" t="n">
        <x:f>'01 Controls'!$E$28*'02 Cargo Classes'!$M$11</x:f>
        <x:v>0</x:v>
      </x:c>
      <x:c r="R3097" s="22" t="n">
        <x:f>'01 Controls'!$F$28*'02 Cargo Classes'!$N$11</x:f>
        <x:v>0</x:v>
      </x:c>
      <x:c r="S3097" s="22" t="n">
        <x:f>'01 Controls'!$G$28*'02 Cargo Classes'!$O$11</x:f>
        <x:v>0.95</x:v>
      </x:c>
      <x:c r="T3097" s="22" t="n">
        <x:f>'01 Controls'!$H$28*'02 Cargo Classes'!$P$11</x:f>
        <x:v>0</x:v>
      </x:c>
      <x:c r="U3097" s="22" t="n">
        <x:f>SUM(Q3097:T3097)</x:f>
        <x:v>0.95</x:v>
      </x:c>
      <x:c r="V3097" s="18" t="n">
        <x:f>IF(U3097=0,0,N3097*Q3097/U3097)</x:f>
        <x:v>0</x:v>
      </x:c>
      <x:c r="W3097" s="18" t="n">
        <x:f>IF(U3097=0,0,P3097*Q3097/U3097)</x:f>
        <x:v>0</x:v>
      </x:c>
      <x:c r="X3097" s="18" t="n">
        <x:f>MAX(V3097,W3097*'01 Controls'!$E$12)</x:f>
        <x:v>0</x:v>
      </x:c>
      <x:c r="Y3097" s="18" t="n">
        <x:f>IF(U3097=0,0,N3097*R3097/U3097)</x:f>
        <x:v>0</x:v>
      </x:c>
      <x:c r="Z3097" s="18" t="n">
        <x:f>IF(U3097=0,0,P3097*R3097/U3097)</x:f>
        <x:v>0</x:v>
      </x:c>
      <x:c r="AA3097" s="18" t="n">
        <x:f>MAX(Y3097,Z3097*'01 Controls'!$E$13)</x:f>
        <x:v>0</x:v>
      </x:c>
      <x:c r="AB3097" s="18" t="n">
        <x:f>IF(U3097=0,0,N3097*S3097/U3097)</x:f>
        <x:v>1680</x:v>
      </x:c>
      <x:c r="AC3097" s="18" t="n">
        <x:f>IF(U3097=0,0,P3097*S3097/U3097)</x:f>
        <x:v>2816</x:v>
      </x:c>
      <x:c r="AD3097" s="18" t="n">
        <x:f>MAX(AB3097,AC3097*'01 Controls'!$E$14)</x:f>
        <x:v>1680</x:v>
      </x:c>
      <x:c r="AE3097" s="18" t="n">
        <x:f>IF(U3097=0,0,N3097*T3097/U3097)</x:f>
        <x:v>0</x:v>
      </x:c>
      <x:c r="AF3097" s="18" t="n">
        <x:f>IF(U3097=0,0,P3097*T3097/U3097)</x:f>
        <x:v>0</x:v>
      </x:c>
      <x:c r="AG3097" s="18" t="n">
        <x:f>MAX(AE3097,AF3097*'01 Controls'!$E$15)</x:f>
        <x:v>0</x:v>
      </x:c>
      <x:c r="AH3097" s="18" t="n">
        <x:f>SUM(V3097,Y3097,AB3097,AE3097)</x:f>
        <x:v>1680</x:v>
      </x:c>
      <x:c r="AI3097" s="18" t="n">
        <x:f>N3097-AH3097</x:f>
        <x:v>0</x:v>
      </x:c>
      <x:c r="AJ3097" s="18" t="n">
        <x:f>V3097*INDEX('07 Mode Capacity'!$P$6:$P$17,MATCH("AIR-"&amp;I3097,'07 Mode Capacity'!$C$6:$C$17,0))</x:f>
        <x:v>0</x:v>
      </x:c>
      <x:c r="AK3097" s="18" t="n">
        <x:f>Y3097*INDEX('07 Mode Capacity'!$P$6:$P$17,MATCH("OCEAN-"&amp;I3097,'07 Mode Capacity'!$C$6:$C$17,0))</x:f>
        <x:v>0</x:v>
      </x:c>
      <x:c r="AL3097" s="18" t="n">
        <x:f>AB3097*INDEX('07 Mode Capacity'!$P$6:$P$17,MATCH("LAND-"&amp;I3097,'07 Mode Capacity'!$C$6:$C$17,0))</x:f>
        <x:v>205.04042078443914</x:v>
      </x:c>
      <x:c r="AM3097" s="18" t="n">
        <x:f>AE3097*INDEX('07 Mode Capacity'!$P$6:$P$17,MATCH("INLAND-"&amp;I3097,'07 Mode Capacity'!$C$6:$C$17,0))</x:f>
        <x:v>0</x:v>
      </x:c>
      <x:c r="AN3097" s="18" t="n">
        <x:f>SUM(AJ3097:AM3097)</x:f>
        <x:v>205.04042078443914</x:v>
      </x:c>
      <x:c r="AO3097" s="17" t="n">
        <x:f>IF(N3097=0,1,AN3097/N3097)</x:f>
        <x:v>0.1220478695145471</x:v>
      </x:c>
      <x:c r="AP3097" s="11" t="str">
        <x:f>IF(AO3097&gt;='01 Controls'!$E$16,"PASS","FAIL")</x:f>
        <x:v>FAIL</x:v>
      </x:c>
      <x:c r="AQ3097" s="11" t="str">
        <x:v>UNQUANTIFIED</x:v>
      </x:c>
      <x:c r="AR3097" s="11" t="str">
        <x:v>Position-class planning record; serial item and receiver open</x:v>
      </x:c>
      <x:c r="AS3097" s="26"/>
      <x:c r="AT3097" s="26"/>
    </x:row>
    <x:row r="3098">
      <x:c r="C3098" s="11" t="str">
        <x:v>M4-CM-RMG-ROL-30</x:v>
      </x:c>
      <x:c r="D3098" s="11" t="str">
        <x:v>M4</x:v>
      </x:c>
      <x:c r="E3098" s="11" t="str">
        <x:v>Tornado sequence</x:v>
      </x:c>
      <x:c r="F3098" s="11" t="str">
        <x:v>CM-RMG</x:v>
      </x:c>
      <x:c r="G3098" s="11" t="str">
        <x:v>Civil road-mobility group</x:v>
      </x:c>
      <x:c r="H3098" s="11" t="str">
        <x:v>ROL-30</x:v>
      </x:c>
      <x:c r="I3098" s="19" t="n">
        <x:v>48</x:v>
      </x:c>
      <x:c r="J3098" s="21" t="n">
        <x:v>8</x:v>
      </x:c>
      <x:c r="K3098" s="18" t="n">
        <x:f>'05 Cargo Register'!K410</x:f>
        <x:v>945</x:v>
      </x:c>
      <x:c r="L3098" s="18" t="n">
        <x:f>'05 Cargo Register'!N410</x:f>
        <x:v>40</x:v>
      </x:c>
      <x:c r="M3098" s="18" t="n">
        <x:f>'05 Cargo Register'!O410</x:f>
        <x:v>2550</x:v>
      </x:c>
      <x:c r="N3098" s="18" t="n">
        <x:f>J3098*K3098</x:f>
        <x:v>7560</x:v>
      </x:c>
      <x:c r="O3098" s="18" t="n">
        <x:f>J3098*L3098</x:f>
        <x:v>320</x:v>
      </x:c>
      <x:c r="P3098" s="18" t="n">
        <x:f>J3098*M3098</x:f>
        <x:v>20400</x:v>
      </x:c>
      <x:c r="Q3098" s="22" t="n">
        <x:f>'01 Controls'!$E$28*'02 Cargo Classes'!$M$12</x:f>
        <x:v>0</x:v>
      </x:c>
      <x:c r="R3098" s="22" t="n">
        <x:f>'01 Controls'!$F$28*'02 Cargo Classes'!$N$12</x:f>
        <x:v>0</x:v>
      </x:c>
      <x:c r="S3098" s="22" t="n">
        <x:f>'01 Controls'!$G$28*'02 Cargo Classes'!$O$12</x:f>
        <x:v>1.4249999999999998</x:v>
      </x:c>
      <x:c r="T3098" s="22" t="n">
        <x:f>'01 Controls'!$H$28*'02 Cargo Classes'!$P$12</x:f>
        <x:v>0</x:v>
      </x:c>
      <x:c r="U3098" s="22" t="n">
        <x:f>SUM(Q3098:T3098)</x:f>
        <x:v>1.4249999999999998</x:v>
      </x:c>
      <x:c r="V3098" s="18" t="n">
        <x:f>IF(U3098=0,0,N3098*Q3098/U3098)</x:f>
        <x:v>0</x:v>
      </x:c>
      <x:c r="W3098" s="18" t="n">
        <x:f>IF(U3098=0,0,P3098*Q3098/U3098)</x:f>
        <x:v>0</x:v>
      </x:c>
      <x:c r="X3098" s="18" t="n">
        <x:f>MAX(V3098,W3098*'01 Controls'!$E$12)</x:f>
        <x:v>0</x:v>
      </x:c>
      <x:c r="Y3098" s="18" t="n">
        <x:f>IF(U3098=0,0,N3098*R3098/U3098)</x:f>
        <x:v>0</x:v>
      </x:c>
      <x:c r="Z3098" s="18" t="n">
        <x:f>IF(U3098=0,0,P3098*R3098/U3098)</x:f>
        <x:v>0</x:v>
      </x:c>
      <x:c r="AA3098" s="18" t="n">
        <x:f>MAX(Y3098,Z3098*'01 Controls'!$E$13)</x:f>
        <x:v>0</x:v>
      </x:c>
      <x:c r="AB3098" s="18" t="n">
        <x:f>IF(U3098=0,0,N3098*S3098/U3098)</x:f>
        <x:v>7560</x:v>
      </x:c>
      <x:c r="AC3098" s="18" t="n">
        <x:f>IF(U3098=0,0,P3098*S3098/U3098)</x:f>
        <x:v>20400</x:v>
      </x:c>
      <x:c r="AD3098" s="18" t="n">
        <x:f>MAX(AB3098,AC3098*'01 Controls'!$E$14)</x:f>
        <x:v>7560</x:v>
      </x:c>
      <x:c r="AE3098" s="18" t="n">
        <x:f>IF(U3098=0,0,N3098*T3098/U3098)</x:f>
        <x:v>0</x:v>
      </x:c>
      <x:c r="AF3098" s="18" t="n">
        <x:f>IF(U3098=0,0,P3098*T3098/U3098)</x:f>
        <x:v>0</x:v>
      </x:c>
      <x:c r="AG3098" s="18" t="n">
        <x:f>MAX(AE3098,AF3098*'01 Controls'!$E$15)</x:f>
        <x:v>0</x:v>
      </x:c>
      <x:c r="AH3098" s="18" t="n">
        <x:f>SUM(V3098,Y3098,AB3098,AE3098)</x:f>
        <x:v>7560</x:v>
      </x:c>
      <x:c r="AI3098" s="18" t="n">
        <x:f>N3098-AH3098</x:f>
        <x:v>0</x:v>
      </x:c>
      <x:c r="AJ3098" s="18" t="n">
        <x:f>V3098*INDEX('07 Mode Capacity'!$P$6:$P$17,MATCH("AIR-"&amp;I3098,'07 Mode Capacity'!$C$6:$C$17,0))</x:f>
        <x:v>0</x:v>
      </x:c>
      <x:c r="AK3098" s="18" t="n">
        <x:f>Y3098*INDEX('07 Mode Capacity'!$P$6:$P$17,MATCH("OCEAN-"&amp;I3098,'07 Mode Capacity'!$C$6:$C$17,0))</x:f>
        <x:v>0</x:v>
      </x:c>
      <x:c r="AL3098" s="18" t="n">
        <x:f>AB3098*INDEX('07 Mode Capacity'!$P$6:$P$17,MATCH("LAND-"&amp;I3098,'07 Mode Capacity'!$C$6:$C$17,0))</x:f>
        <x:v>922.6818935299762</x:v>
      </x:c>
      <x:c r="AM3098" s="18" t="n">
        <x:f>AE3098*INDEX('07 Mode Capacity'!$P$6:$P$17,MATCH("INLAND-"&amp;I3098,'07 Mode Capacity'!$C$6:$C$17,0))</x:f>
        <x:v>0</x:v>
      </x:c>
      <x:c r="AN3098" s="18" t="n">
        <x:f>SUM(AJ3098:AM3098)</x:f>
        <x:v>922.6818935299762</x:v>
      </x:c>
      <x:c r="AO3098" s="17" t="n">
        <x:f>IF(N3098=0,1,AN3098/N3098)</x:f>
        <x:v>0.12204786951454712</x:v>
      </x:c>
      <x:c r="AP3098" s="11" t="str">
        <x:f>IF(AO3098&gt;='01 Controls'!$E$16,"PASS","FAIL")</x:f>
        <x:v>FAIL</x:v>
      </x:c>
      <x:c r="AQ3098" s="11" t="str">
        <x:v>UNQUANTIFIED</x:v>
      </x:c>
      <x:c r="AR3098" s="11" t="str">
        <x:v>Position-class planning record; serial item and receiver open</x:v>
      </x:c>
      <x:c r="AS3098" s="26"/>
      <x:c r="AT3098" s="26"/>
    </x:row>
    <x:row r="3099">
      <x:c r="C3099" s="11" t="str">
        <x:v>M4-CM-RMG-LIN-18</x:v>
      </x:c>
      <x:c r="D3099" s="11" t="str">
        <x:v>M4</x:v>
      </x:c>
      <x:c r="E3099" s="11" t="str">
        <x:v>Tornado sequence</x:v>
      </x:c>
      <x:c r="F3099" s="11" t="str">
        <x:v>CM-RMG</x:v>
      </x:c>
      <x:c r="G3099" s="11" t="str">
        <x:v>Civil road-mobility group</x:v>
      </x:c>
      <x:c r="H3099" s="11" t="str">
        <x:v>LIN-18</x:v>
      </x:c>
      <x:c r="I3099" s="19" t="n">
        <x:v>72</x:v>
      </x:c>
      <x:c r="J3099" s="21" t="n">
        <x:v>8</x:v>
      </x:c>
      <x:c r="K3099" s="18" t="n">
        <x:f>'05 Cargo Register'!K411</x:f>
        <x:v>105</x:v>
      </x:c>
      <x:c r="L3099" s="18" t="n">
        <x:f>'05 Cargo Register'!N411</x:f>
        <x:v>8</x:v>
      </x:c>
      <x:c r="M3099" s="18" t="n">
        <x:f>'05 Cargo Register'!O411</x:f>
        <x:v>352</x:v>
      </x:c>
      <x:c r="N3099" s="18" t="n">
        <x:f>J3099*K3099</x:f>
        <x:v>840</x:v>
      </x:c>
      <x:c r="O3099" s="18" t="n">
        <x:f>J3099*L3099</x:f>
        <x:v>64</x:v>
      </x:c>
      <x:c r="P3099" s="18" t="n">
        <x:f>J3099*M3099</x:f>
        <x:v>2816</x:v>
      </x:c>
      <x:c r="Q3099" s="22" t="n">
        <x:f>'01 Controls'!$E$28*'02 Cargo Classes'!$M$13</x:f>
        <x:v>0</x:v>
      </x:c>
      <x:c r="R3099" s="22" t="n">
        <x:f>'01 Controls'!$F$28*'02 Cargo Classes'!$N$13</x:f>
        <x:v>0</x:v>
      </x:c>
      <x:c r="S3099" s="22" t="n">
        <x:f>'01 Controls'!$G$28*'02 Cargo Classes'!$O$13</x:f>
        <x:v>0.95</x:v>
      </x:c>
      <x:c r="T3099" s="22" t="n">
        <x:f>'01 Controls'!$H$28*'02 Cargo Classes'!$P$13</x:f>
        <x:v>0</x:v>
      </x:c>
      <x:c r="U3099" s="22" t="n">
        <x:f>SUM(Q3099:T3099)</x:f>
        <x:v>0.95</x:v>
      </x:c>
      <x:c r="V3099" s="18" t="n">
        <x:f>IF(U3099=0,0,N3099*Q3099/U3099)</x:f>
        <x:v>0</x:v>
      </x:c>
      <x:c r="W3099" s="18" t="n">
        <x:f>IF(U3099=0,0,P3099*Q3099/U3099)</x:f>
        <x:v>0</x:v>
      </x:c>
      <x:c r="X3099" s="18" t="n">
        <x:f>MAX(V3099,W3099*'01 Controls'!$E$12)</x:f>
        <x:v>0</x:v>
      </x:c>
      <x:c r="Y3099" s="18" t="n">
        <x:f>IF(U3099=0,0,N3099*R3099/U3099)</x:f>
        <x:v>0</x:v>
      </x:c>
      <x:c r="Z3099" s="18" t="n">
        <x:f>IF(U3099=0,0,P3099*R3099/U3099)</x:f>
        <x:v>0</x:v>
      </x:c>
      <x:c r="AA3099" s="18" t="n">
        <x:f>MAX(Y3099,Z3099*'01 Controls'!$E$13)</x:f>
        <x:v>0</x:v>
      </x:c>
      <x:c r="AB3099" s="18" t="n">
        <x:f>IF(U3099=0,0,N3099*S3099/U3099)</x:f>
        <x:v>840</x:v>
      </x:c>
      <x:c r="AC3099" s="18" t="n">
        <x:f>IF(U3099=0,0,P3099*S3099/U3099)</x:f>
        <x:v>2816</x:v>
      </x:c>
      <x:c r="AD3099" s="18" t="n">
        <x:f>MAX(AB3099,AC3099*'01 Controls'!$E$14)</x:f>
        <x:v>840</x:v>
      </x:c>
      <x:c r="AE3099" s="18" t="n">
        <x:f>IF(U3099=0,0,N3099*T3099/U3099)</x:f>
        <x:v>0</x:v>
      </x:c>
      <x:c r="AF3099" s="18" t="n">
        <x:f>IF(U3099=0,0,P3099*T3099/U3099)</x:f>
        <x:v>0</x:v>
      </x:c>
      <x:c r="AG3099" s="18" t="n">
        <x:f>MAX(AE3099,AF3099*'01 Controls'!$E$15)</x:f>
        <x:v>0</x:v>
      </x:c>
      <x:c r="AH3099" s="18" t="n">
        <x:f>SUM(V3099,Y3099,AB3099,AE3099)</x:f>
        <x:v>840</x:v>
      </x:c>
      <x:c r="AI3099" s="18" t="n">
        <x:f>N3099-AH3099</x:f>
        <x:v>0</x:v>
      </x:c>
      <x:c r="AJ3099" s="18" t="n">
        <x:f>V3099*INDEX('07 Mode Capacity'!$P$6:$P$17,MATCH("AIR-"&amp;I3099,'07 Mode Capacity'!$C$6:$C$17,0))</x:f>
        <x:v>0</x:v>
      </x:c>
      <x:c r="AK3099" s="18" t="n">
        <x:f>Y3099*INDEX('07 Mode Capacity'!$P$6:$P$17,MATCH("OCEAN-"&amp;I3099,'07 Mode Capacity'!$C$6:$C$17,0))</x:f>
        <x:v>0</x:v>
      </x:c>
      <x:c r="AL3099" s="18" t="n">
        <x:f>AB3099*INDEX('07 Mode Capacity'!$P$6:$P$17,MATCH("LAND-"&amp;I3099,'07 Mode Capacity'!$C$6:$C$17,0))</x:f>
        <x:v>600.6085888153401</x:v>
      </x:c>
      <x:c r="AM3099" s="18" t="n">
        <x:f>AE3099*INDEX('07 Mode Capacity'!$P$6:$P$17,MATCH("INLAND-"&amp;I3099,'07 Mode Capacity'!$C$6:$C$17,0))</x:f>
        <x:v>0</x:v>
      </x:c>
      <x:c r="AN3099" s="18" t="n">
        <x:f>SUM(AJ3099:AM3099)</x:f>
        <x:v>600.6085888153401</x:v>
      </x:c>
      <x:c r="AO3099" s="17" t="n">
        <x:f>IF(N3099=0,1,AN3099/N3099)</x:f>
        <x:v>0.7150102247801668</x:v>
      </x:c>
      <x:c r="AP3099" s="11" t="str">
        <x:f>IF(AO3099&gt;='01 Controls'!$E$16,"PASS","FAIL")</x:f>
        <x:v>FAIL</x:v>
      </x:c>
      <x:c r="AQ3099" s="11" t="str">
        <x:v>UNQUANTIFIED</x:v>
      </x:c>
      <x:c r="AR3099" s="11" t="str">
        <x:v>Position-class planning record; serial item and receiver open</x:v>
      </x:c>
      <x:c r="AS3099" s="26"/>
      <x:c r="AT3099" s="26"/>
    </x:row>
    <x:row r="3100">
      <x:c r="C3100" s="11" t="str">
        <x:v>M4-CM-RMG-BLK-08</x:v>
      </x:c>
      <x:c r="D3100" s="11" t="str">
        <x:v>M4</x:v>
      </x:c>
      <x:c r="E3100" s="11" t="str">
        <x:v>Tornado sequence</x:v>
      </x:c>
      <x:c r="F3100" s="11" t="str">
        <x:v>CM-RMG</x:v>
      </x:c>
      <x:c r="G3100" s="11" t="str">
        <x:v>Civil road-mobility group</x:v>
      </x:c>
      <x:c r="H3100" s="11" t="str">
        <x:v>BLK-08</x:v>
      </x:c>
      <x:c r="I3100" s="19" t="n">
        <x:v>48</x:v>
      </x:c>
      <x:c r="J3100" s="21" t="n">
        <x:v>8</x:v>
      </x:c>
      <x:c r="K3100" s="18" t="n">
        <x:f>'05 Cargo Register'!K412</x:f>
        <x:v>157.5</x:v>
      </x:c>
      <x:c r="L3100" s="18" t="n">
        <x:f>'05 Cargo Register'!N412</x:f>
        <x:v>25</x:v>
      </x:c>
      <x:c r="M3100" s="18" t="n">
        <x:f>'05 Cargo Register'!O412</x:f>
        <x:v>1275</x:v>
      </x:c>
      <x:c r="N3100" s="18" t="n">
        <x:f>J3100*K3100</x:f>
        <x:v>1260</x:v>
      </x:c>
      <x:c r="O3100" s="18" t="n">
        <x:f>J3100*L3100</x:f>
        <x:v>200</x:v>
      </x:c>
      <x:c r="P3100" s="18" t="n">
        <x:f>J3100*M3100</x:f>
        <x:v>10200</x:v>
      </x:c>
      <x:c r="Q3100" s="22" t="n">
        <x:f>'01 Controls'!$E$28*'02 Cargo Classes'!$M$14</x:f>
        <x:v>0.05</x:v>
      </x:c>
      <x:c r="R3100" s="22" t="n">
        <x:f>'01 Controls'!$F$28*'02 Cargo Classes'!$N$14</x:f>
        <x:v>0</x:v>
      </x:c>
      <x:c r="S3100" s="22" t="n">
        <x:f>'01 Controls'!$G$28*'02 Cargo Classes'!$O$14</x:f>
        <x:v>0.95</x:v>
      </x:c>
      <x:c r="T3100" s="22" t="n">
        <x:f>'01 Controls'!$H$28*'02 Cargo Classes'!$P$14</x:f>
        <x:v>0</x:v>
      </x:c>
      <x:c r="U3100" s="22" t="n">
        <x:f>SUM(Q3100:T3100)</x:f>
        <x:v>1</x:v>
      </x:c>
      <x:c r="V3100" s="18" t="n">
        <x:f>IF(U3100=0,0,N3100*Q3100/U3100)</x:f>
        <x:v>63</x:v>
      </x:c>
      <x:c r="W3100" s="18" t="n">
        <x:f>IF(U3100=0,0,P3100*Q3100/U3100)</x:f>
        <x:v>510</x:v>
      </x:c>
      <x:c r="X3100" s="18" t="n">
        <x:f>MAX(V3100,W3100*'01 Controls'!$E$12)</x:f>
        <x:v>127.5</x:v>
      </x:c>
      <x:c r="Y3100" s="18" t="n">
        <x:f>IF(U3100=0,0,N3100*R3100/U3100)</x:f>
        <x:v>0</x:v>
      </x:c>
      <x:c r="Z3100" s="18" t="n">
        <x:f>IF(U3100=0,0,P3100*R3100/U3100)</x:f>
        <x:v>0</x:v>
      </x:c>
      <x:c r="AA3100" s="18" t="n">
        <x:f>MAX(Y3100,Z3100*'01 Controls'!$E$13)</x:f>
        <x:v>0</x:v>
      </x:c>
      <x:c r="AB3100" s="18" t="n">
        <x:f>IF(U3100=0,0,N3100*S3100/U3100)</x:f>
        <x:v>1197</x:v>
      </x:c>
      <x:c r="AC3100" s="18" t="n">
        <x:f>IF(U3100=0,0,P3100*S3100/U3100)</x:f>
        <x:v>9690</x:v>
      </x:c>
      <x:c r="AD3100" s="18" t="n">
        <x:f>MAX(AB3100,AC3100*'01 Controls'!$E$14)</x:f>
        <x:v>1938</x:v>
      </x:c>
      <x:c r="AE3100" s="18" t="n">
        <x:f>IF(U3100=0,0,N3100*T3100/U3100)</x:f>
        <x:v>0</x:v>
      </x:c>
      <x:c r="AF3100" s="18" t="n">
        <x:f>IF(U3100=0,0,P3100*T3100/U3100)</x:f>
        <x:v>0</x:v>
      </x:c>
      <x:c r="AG3100" s="18" t="n">
        <x:f>MAX(AE3100,AF3100*'01 Controls'!$E$15)</x:f>
        <x:v>0</x:v>
      </x:c>
      <x:c r="AH3100" s="18" t="n">
        <x:f>SUM(V3100,Y3100,AB3100,AE3100)</x:f>
        <x:v>1260</x:v>
      </x:c>
      <x:c r="AI3100" s="18" t="n">
        <x:f>N3100-AH3100</x:f>
        <x:v>0</x:v>
      </x:c>
      <x:c r="AJ3100" s="18" t="n">
        <x:f>V3100*INDEX('07 Mode Capacity'!$P$6:$P$17,MATCH("AIR-"&amp;I3100,'07 Mode Capacity'!$C$6:$C$17,0))</x:f>
        <x:v>17.661146472225436</x:v>
      </x:c>
      <x:c r="AK3100" s="18" t="n">
        <x:f>Y3100*INDEX('07 Mode Capacity'!$P$6:$P$17,MATCH("OCEAN-"&amp;I3100,'07 Mode Capacity'!$C$6:$C$17,0))</x:f>
        <x:v>0</x:v>
      </x:c>
      <x:c r="AL3100" s="18" t="n">
        <x:f>AB3100*INDEX('07 Mode Capacity'!$P$6:$P$17,MATCH("LAND-"&amp;I3100,'07 Mode Capacity'!$C$6:$C$17,0))</x:f>
        <x:v>146.09129980891288</x:v>
      </x:c>
      <x:c r="AM3100" s="18" t="n">
        <x:f>AE3100*INDEX('07 Mode Capacity'!$P$6:$P$17,MATCH("INLAND-"&amp;I3100,'07 Mode Capacity'!$C$6:$C$17,0))</x:f>
        <x:v>0</x:v>
      </x:c>
      <x:c r="AN3100" s="18" t="n">
        <x:f>SUM(AJ3100:AM3100)</x:f>
        <x:v>163.7524462811383</x:v>
      </x:c>
      <x:c r="AO3100" s="17" t="n">
        <x:f>IF(N3100=0,1,AN3100/N3100)</x:f>
        <x:v>0.12996225895328437</x:v>
      </x:c>
      <x:c r="AP3100" s="11" t="str">
        <x:f>IF(AO3100&gt;='01 Controls'!$E$16,"PASS","FAIL")</x:f>
        <x:v>FAIL</x:v>
      </x:c>
      <x:c r="AQ3100" s="11" t="str">
        <x:v>UNQUANTIFIED</x:v>
      </x:c>
      <x:c r="AR3100" s="11" t="str">
        <x:v>Position-class planning record; serial item and receiver open</x:v>
      </x:c>
      <x:c r="AS3100" s="26"/>
      <x:c r="AT3100" s="26"/>
    </x:row>
    <x:row r="3101">
      <x:c r="C3101" s="11" t="str">
        <x:v>M4-CM-RMG-OOG-80</x:v>
      </x:c>
      <x:c r="D3101" s="11" t="str">
        <x:v>M4</x:v>
      </x:c>
      <x:c r="E3101" s="11" t="str">
        <x:v>Tornado sequence</x:v>
      </x:c>
      <x:c r="F3101" s="11" t="str">
        <x:v>CM-RMG</x:v>
      </x:c>
      <x:c r="G3101" s="11" t="str">
        <x:v>Civil road-mobility group</x:v>
      </x:c>
      <x:c r="H3101" s="11" t="str">
        <x:v>OOG-80</x:v>
      </x:c>
      <x:c r="I3101" s="19" t="n">
        <x:v>72</x:v>
      </x:c>
      <x:c r="J3101" s="21" t="n">
        <x:v>8</x:v>
      </x:c>
      <x:c r="K3101" s="18" t="n">
        <x:f>'05 Cargo Register'!K413</x:f>
        <x:v>472.5</x:v>
      </x:c>
      <x:c r="L3101" s="18" t="n">
        <x:f>'05 Cargo Register'!N413</x:f>
        <x:v>8</x:v>
      </x:c>
      <x:c r="M3101" s="18" t="n">
        <x:f>'05 Cargo Register'!O413</x:f>
        <x:v>1408</x:v>
      </x:c>
      <x:c r="N3101" s="18" t="n">
        <x:f>J3101*K3101</x:f>
        <x:v>3780</x:v>
      </x:c>
      <x:c r="O3101" s="18" t="n">
        <x:f>J3101*L3101</x:f>
        <x:v>64</x:v>
      </x:c>
      <x:c r="P3101" s="18" t="n">
        <x:f>J3101*M3101</x:f>
        <x:v>11264</x:v>
      </x:c>
      <x:c r="Q3101" s="22" t="n">
        <x:f>'01 Controls'!$E$28*'02 Cargo Classes'!$M$15</x:f>
        <x:v>0</x:v>
      </x:c>
      <x:c r="R3101" s="22" t="n">
        <x:f>'01 Controls'!$F$28*'02 Cargo Classes'!$N$15</x:f>
        <x:v>0</x:v>
      </x:c>
      <x:c r="S3101" s="22" t="n">
        <x:f>'01 Controls'!$G$28*'02 Cargo Classes'!$O$15</x:f>
        <x:v>0.57</x:v>
      </x:c>
      <x:c r="T3101" s="22" t="n">
        <x:f>'01 Controls'!$H$28*'02 Cargo Classes'!$P$15</x:f>
        <x:v>0</x:v>
      </x:c>
      <x:c r="U3101" s="22" t="n">
        <x:f>SUM(Q3101:T3101)</x:f>
        <x:v>0.57</x:v>
      </x:c>
      <x:c r="V3101" s="18" t="n">
        <x:f>IF(U3101=0,0,N3101*Q3101/U3101)</x:f>
        <x:v>0</x:v>
      </x:c>
      <x:c r="W3101" s="18" t="n">
        <x:f>IF(U3101=0,0,P3101*Q3101/U3101)</x:f>
        <x:v>0</x:v>
      </x:c>
      <x:c r="X3101" s="18" t="n">
        <x:f>MAX(V3101,W3101*'01 Controls'!$E$12)</x:f>
        <x:v>0</x:v>
      </x:c>
      <x:c r="Y3101" s="18" t="n">
        <x:f>IF(U3101=0,0,N3101*R3101/U3101)</x:f>
        <x:v>0</x:v>
      </x:c>
      <x:c r="Z3101" s="18" t="n">
        <x:f>IF(U3101=0,0,P3101*R3101/U3101)</x:f>
        <x:v>0</x:v>
      </x:c>
      <x:c r="AA3101" s="18" t="n">
        <x:f>MAX(Y3101,Z3101*'01 Controls'!$E$13)</x:f>
        <x:v>0</x:v>
      </x:c>
      <x:c r="AB3101" s="18" t="n">
        <x:f>IF(U3101=0,0,N3101*S3101/U3101)</x:f>
        <x:v>3780</x:v>
      </x:c>
      <x:c r="AC3101" s="18" t="n">
        <x:f>IF(U3101=0,0,P3101*S3101/U3101)</x:f>
        <x:v>11264</x:v>
      </x:c>
      <x:c r="AD3101" s="18" t="n">
        <x:f>MAX(AB3101,AC3101*'01 Controls'!$E$14)</x:f>
        <x:v>3780</x:v>
      </x:c>
      <x:c r="AE3101" s="18" t="n">
        <x:f>IF(U3101=0,0,N3101*T3101/U3101)</x:f>
        <x:v>0</x:v>
      </x:c>
      <x:c r="AF3101" s="18" t="n">
        <x:f>IF(U3101=0,0,P3101*T3101/U3101)</x:f>
        <x:v>0</x:v>
      </x:c>
      <x:c r="AG3101" s="18" t="n">
        <x:f>MAX(AE3101,AF3101*'01 Controls'!$E$15)</x:f>
        <x:v>0</x:v>
      </x:c>
      <x:c r="AH3101" s="18" t="n">
        <x:f>SUM(V3101,Y3101,AB3101,AE3101)</x:f>
        <x:v>3780</x:v>
      </x:c>
      <x:c r="AI3101" s="18" t="n">
        <x:f>N3101-AH3101</x:f>
        <x:v>0</x:v>
      </x:c>
      <x:c r="AJ3101" s="18" t="n">
        <x:f>V3101*INDEX('07 Mode Capacity'!$P$6:$P$17,MATCH("AIR-"&amp;I3101,'07 Mode Capacity'!$C$6:$C$17,0))</x:f>
        <x:v>0</x:v>
      </x:c>
      <x:c r="AK3101" s="18" t="n">
        <x:f>Y3101*INDEX('07 Mode Capacity'!$P$6:$P$17,MATCH("OCEAN-"&amp;I3101,'07 Mode Capacity'!$C$6:$C$17,0))</x:f>
        <x:v>0</x:v>
      </x:c>
      <x:c r="AL3101" s="18" t="n">
        <x:f>AB3101*INDEX('07 Mode Capacity'!$P$6:$P$17,MATCH("LAND-"&amp;I3101,'07 Mode Capacity'!$C$6:$C$17,0))</x:f>
        <x:v>2702.7386496690306</x:v>
      </x:c>
      <x:c r="AM3101" s="18" t="n">
        <x:f>AE3101*INDEX('07 Mode Capacity'!$P$6:$P$17,MATCH("INLAND-"&amp;I3101,'07 Mode Capacity'!$C$6:$C$17,0))</x:f>
        <x:v>0</x:v>
      </x:c>
      <x:c r="AN3101" s="18" t="n">
        <x:f>SUM(AJ3101:AM3101)</x:f>
        <x:v>2702.7386496690306</x:v>
      </x:c>
      <x:c r="AO3101" s="17" t="n">
        <x:f>IF(N3101=0,1,AN3101/N3101)</x:f>
        <x:v>0.7150102247801668</x:v>
      </x:c>
      <x:c r="AP3101" s="11" t="str">
        <x:f>IF(AO3101&gt;='01 Controls'!$E$16,"PASS","FAIL")</x:f>
        <x:v>FAIL</x:v>
      </x:c>
      <x:c r="AQ3101" s="11" t="str">
        <x:v>UNQUANTIFIED</x:v>
      </x:c>
      <x:c r="AR3101" s="11" t="str">
        <x:v>Position-class planning record; serial item and receiver open</x:v>
      </x:c>
      <x:c r="AS3101" s="26"/>
      <x:c r="AT3101" s="26"/>
    </x:row>
    <x:row r="3102">
      <x:c r="C3102" s="11" t="str">
        <x:v>M4-CM-RLG-APL-45</x:v>
      </x:c>
      <x:c r="D3102" s="11" t="str">
        <x:v>M4</x:v>
      </x:c>
      <x:c r="E3102" s="11" t="str">
        <x:v>Tornado sequence</x:v>
      </x:c>
      <x:c r="F3102" s="11" t="str">
        <x:v>CM-RLG</x:v>
      </x:c>
      <x:c r="G3102" s="11" t="str">
        <x:v>Civil rail-mobility group</x:v>
      </x:c>
      <x:c r="H3102" s="11" t="str">
        <x:v>APL-45</x:v>
      </x:c>
      <x:c r="I3102" s="19" t="n">
        <x:v>24</x:v>
      </x:c>
      <x:c r="J3102" s="21" t="n">
        <x:v>3</x:v>
      </x:c>
      <x:c r="K3102" s="18" t="n">
        <x:f>'05 Cargo Register'!K414</x:f>
        <x:v>144</x:v>
      </x:c>
      <x:c r="L3102" s="18" t="n">
        <x:f>'05 Cargo Register'!N414</x:f>
        <x:v>38</x:v>
      </x:c>
      <x:c r="M3102" s="18" t="n">
        <x:f>'05 Cargo Register'!O414</x:f>
        <x:v>285</x:v>
      </x:c>
      <x:c r="N3102" s="18" t="n">
        <x:f>J3102*K3102</x:f>
        <x:v>432</x:v>
      </x:c>
      <x:c r="O3102" s="18" t="n">
        <x:f>J3102*L3102</x:f>
        <x:v>114</x:v>
      </x:c>
      <x:c r="P3102" s="18" t="n">
        <x:f>J3102*M3102</x:f>
        <x:v>855</x:v>
      </x:c>
      <x:c r="Q3102" s="22" t="n">
        <x:f>'01 Controls'!$E$28*'02 Cargo Classes'!$M$6</x:f>
        <x:v>0.15000000000000002</x:v>
      </x:c>
      <x:c r="R3102" s="22" t="n">
        <x:f>'01 Controls'!$F$28*'02 Cargo Classes'!$N$6</x:f>
        <x:v>0</x:v>
      </x:c>
      <x:c r="S3102" s="22" t="n">
        <x:f>'01 Controls'!$G$28*'02 Cargo Classes'!$O$6</x:f>
        <x:v>0.95</x:v>
      </x:c>
      <x:c r="T3102" s="22" t="n">
        <x:f>'01 Controls'!$H$28*'02 Cargo Classes'!$P$6</x:f>
        <x:v>0</x:v>
      </x:c>
      <x:c r="U3102" s="22" t="n">
        <x:f>SUM(Q3102:T3102)</x:f>
        <x:v>1.1</x:v>
      </x:c>
      <x:c r="V3102" s="18" t="n">
        <x:f>IF(U3102=0,0,N3102*Q3102/U3102)</x:f>
        <x:v>58.909090909090914</x:v>
      </x:c>
      <x:c r="W3102" s="18" t="n">
        <x:f>IF(U3102=0,0,P3102*Q3102/U3102)</x:f>
        <x:v>116.59090909090911</x:v>
      </x:c>
      <x:c r="X3102" s="18" t="n">
        <x:f>MAX(V3102,W3102*'01 Controls'!$E$12)</x:f>
        <x:v>58.909090909090914</x:v>
      </x:c>
      <x:c r="Y3102" s="18" t="n">
        <x:f>IF(U3102=0,0,N3102*R3102/U3102)</x:f>
        <x:v>0</x:v>
      </x:c>
      <x:c r="Z3102" s="18" t="n">
        <x:f>IF(U3102=0,0,P3102*R3102/U3102)</x:f>
        <x:v>0</x:v>
      </x:c>
      <x:c r="AA3102" s="18" t="n">
        <x:f>MAX(Y3102,Z3102*'01 Controls'!$E$13)</x:f>
        <x:v>0</x:v>
      </x:c>
      <x:c r="AB3102" s="18" t="n">
        <x:f>IF(U3102=0,0,N3102*S3102/U3102)</x:f>
        <x:v>373.09090909090907</x:v>
      </x:c>
      <x:c r="AC3102" s="18" t="n">
        <x:f>IF(U3102=0,0,P3102*S3102/U3102)</x:f>
        <x:v>738.4090909090909</x:v>
      </x:c>
      <x:c r="AD3102" s="18" t="n">
        <x:f>MAX(AB3102,AC3102*'01 Controls'!$E$14)</x:f>
        <x:v>373.09090909090907</x:v>
      </x:c>
      <x:c r="AE3102" s="18" t="n">
        <x:f>IF(U3102=0,0,N3102*T3102/U3102)</x:f>
        <x:v>0</x:v>
      </x:c>
      <x:c r="AF3102" s="18" t="n">
        <x:f>IF(U3102=0,0,P3102*T3102/U3102)</x:f>
        <x:v>0</x:v>
      </x:c>
      <x:c r="AG3102" s="18" t="n">
        <x:f>MAX(AE3102,AF3102*'01 Controls'!$E$15)</x:f>
        <x:v>0</x:v>
      </x:c>
      <x:c r="AH3102" s="18" t="n">
        <x:f>SUM(V3102,Y3102,AB3102,AE3102)</x:f>
        <x:v>432</x:v>
      </x:c>
      <x:c r="AI3102" s="18" t="n">
        <x:f>N3102-AH3102</x:f>
        <x:v>0</x:v>
      </x:c>
      <x:c r="AJ3102" s="18" t="n">
        <x:f>V3102*INDEX('07 Mode Capacity'!$P$6:$P$17,MATCH("AIR-"&amp;I3102,'07 Mode Capacity'!$C$6:$C$17,0))</x:f>
        <x:v>11.953483269053404</x:v>
      </x:c>
      <x:c r="AK3102" s="18" t="n">
        <x:f>Y3102*INDEX('07 Mode Capacity'!$P$6:$P$17,MATCH("OCEAN-"&amp;I3102,'07 Mode Capacity'!$C$6:$C$17,0))</x:f>
        <x:v>0</x:v>
      </x:c>
      <x:c r="AL3102" s="18" t="n">
        <x:f>AB3102*INDEX('07 Mode Capacity'!$P$6:$P$17,MATCH("LAND-"&amp;I3102,'07 Mode Capacity'!$C$6:$C$17,0))</x:f>
        <x:v>142.70761755637372</x:v>
      </x:c>
      <x:c r="AM3102" s="18" t="n">
        <x:f>AE3102*INDEX('07 Mode Capacity'!$P$6:$P$17,MATCH("INLAND-"&amp;I3102,'07 Mode Capacity'!$C$6:$C$17,0))</x:f>
        <x:v>0</x:v>
      </x:c>
      <x:c r="AN3102" s="18" t="n">
        <x:f>SUM(AJ3102:AM3102)</x:f>
        <x:v>154.66110082542713</x:v>
      </x:c>
      <x:c r="AO3102" s="17" t="n">
        <x:f>IF(N3102=0,1,AN3102/N3102)</x:f>
        <x:v>0.3580118074662665</x:v>
      </x:c>
      <x:c r="AP3102" s="11" t="str">
        <x:f>IF(AO3102&gt;='01 Controls'!$E$16,"PASS","FAIL")</x:f>
        <x:v>FAIL</x:v>
      </x:c>
      <x:c r="AQ3102" s="11" t="str">
        <x:v>UNQUANTIFIED</x:v>
      </x:c>
      <x:c r="AR3102" s="11" t="str">
        <x:v>Position-class planning record; serial item and receiver open</x:v>
      </x:c>
      <x:c r="AS3102" s="26"/>
      <x:c r="AT3102" s="26"/>
    </x:row>
    <x:row r="3103">
      <x:c r="C3103" s="11" t="str">
        <x:v>M4-CM-RLG-ISO-18</x:v>
      </x:c>
      <x:c r="D3103" s="11" t="str">
        <x:v>M4</x:v>
      </x:c>
      <x:c r="E3103" s="11" t="str">
        <x:v>Tornado sequence</x:v>
      </x:c>
      <x:c r="F3103" s="11" t="str">
        <x:v>CM-RLG</x:v>
      </x:c>
      <x:c r="G3103" s="11" t="str">
        <x:v>Civil rail-mobility group</x:v>
      </x:c>
      <x:c r="H3103" s="11" t="str">
        <x:v>ISO-18</x:v>
      </x:c>
      <x:c r="I3103" s="19" t="n">
        <x:v>48</x:v>
      </x:c>
      <x:c r="J3103" s="21" t="n">
        <x:v>3</x:v>
      </x:c>
      <x:c r="K3103" s="18" t="n">
        <x:f>'05 Cargo Register'!K415</x:f>
        <x:v>360</x:v>
      </x:c>
      <x:c r="L3103" s="18" t="n">
        <x:f>'05 Cargo Register'!N415</x:f>
        <x:v>24</x:v>
      </x:c>
      <x:c r="M3103" s="18" t="n">
        <x:f>'05 Cargo Register'!O415</x:f>
        <x:v>633.6</x:v>
      </x:c>
      <x:c r="N3103" s="18" t="n">
        <x:f>J3103*K3103</x:f>
        <x:v>1080</x:v>
      </x:c>
      <x:c r="O3103" s="18" t="n">
        <x:f>J3103*L3103</x:f>
        <x:v>72</x:v>
      </x:c>
      <x:c r="P3103" s="18" t="n">
        <x:f>J3103*M3103</x:f>
        <x:v>1900.8000000000002</x:v>
      </x:c>
      <x:c r="Q3103" s="22" t="n">
        <x:f>'01 Controls'!$E$28*'02 Cargo Classes'!$M$7</x:f>
        <x:v>0.010000000000000002</x:v>
      </x:c>
      <x:c r="R3103" s="22" t="n">
        <x:f>'01 Controls'!$F$28*'02 Cargo Classes'!$N$7</x:f>
        <x:v>0</x:v>
      </x:c>
      <x:c r="S3103" s="22" t="n">
        <x:f>'01 Controls'!$G$28*'02 Cargo Classes'!$O$7</x:f>
        <x:v>1.14</x:v>
      </x:c>
      <x:c r="T3103" s="22" t="n">
        <x:f>'01 Controls'!$H$28*'02 Cargo Classes'!$P$7</x:f>
        <x:v>0</x:v>
      </x:c>
      <x:c r="U3103" s="22" t="n">
        <x:f>SUM(Q3103:T3103)</x:f>
        <x:v>1.15</x:v>
      </x:c>
      <x:c r="V3103" s="18" t="n">
        <x:f>IF(U3103=0,0,N3103*Q3103/U3103)</x:f>
        <x:v>9.39130434782609</x:v>
      </x:c>
      <x:c r="W3103" s="18" t="n">
        <x:f>IF(U3103=0,0,P3103*Q3103/U3103)</x:f>
        <x:v>16.52869565217392</x:v>
      </x:c>
      <x:c r="X3103" s="18" t="n">
        <x:f>MAX(V3103,W3103*'01 Controls'!$E$12)</x:f>
        <x:v>9.39130434782609</x:v>
      </x:c>
      <x:c r="Y3103" s="18" t="n">
        <x:f>IF(U3103=0,0,N3103*R3103/U3103)</x:f>
        <x:v>0</x:v>
      </x:c>
      <x:c r="Z3103" s="18" t="n">
        <x:f>IF(U3103=0,0,P3103*R3103/U3103)</x:f>
        <x:v>0</x:v>
      </x:c>
      <x:c r="AA3103" s="18" t="n">
        <x:f>MAX(Y3103,Z3103*'01 Controls'!$E$13)</x:f>
        <x:v>0</x:v>
      </x:c>
      <x:c r="AB3103" s="18" t="n">
        <x:f>IF(U3103=0,0,N3103*S3103/U3103)</x:f>
        <x:v>1070.6086956521738</x:v>
      </x:c>
      <x:c r="AC3103" s="18" t="n">
        <x:f>IF(U3103=0,0,P3103*S3103/U3103)</x:f>
        <x:v>1884.2713043478261</x:v>
      </x:c>
      <x:c r="AD3103" s="18" t="n">
        <x:f>MAX(AB3103,AC3103*'01 Controls'!$E$14)</x:f>
        <x:v>1070.6086956521738</x:v>
      </x:c>
      <x:c r="AE3103" s="18" t="n">
        <x:f>IF(U3103=0,0,N3103*T3103/U3103)</x:f>
        <x:v>0</x:v>
      </x:c>
      <x:c r="AF3103" s="18" t="n">
        <x:f>IF(U3103=0,0,P3103*T3103/U3103)</x:f>
        <x:v>0</x:v>
      </x:c>
      <x:c r="AG3103" s="18" t="n">
        <x:f>MAX(AE3103,AF3103*'01 Controls'!$E$15)</x:f>
        <x:v>0</x:v>
      </x:c>
      <x:c r="AH3103" s="18" t="n">
        <x:f>SUM(V3103,Y3103,AB3103,AE3103)</x:f>
        <x:v>1079.9999999999998</x:v>
      </x:c>
      <x:c r="AI3103" s="18" t="n">
        <x:f>N3103-AH3103</x:f>
        <x:v>2.2737367544323206e-13</x:v>
      </x:c>
      <x:c r="AJ3103" s="18" t="n">
        <x:f>V3103*INDEX('07 Mode Capacity'!$P$6:$P$17,MATCH("AIR-"&amp;I3103,'07 Mode Capacity'!$C$6:$C$17,0))</x:f>
        <x:v>2.632717486542923</x:v>
      </x:c>
      <x:c r="AK3103" s="18" t="n">
        <x:f>Y3103*INDEX('07 Mode Capacity'!$P$6:$P$17,MATCH("OCEAN-"&amp;I3103,'07 Mode Capacity'!$C$6:$C$17,0))</x:f>
        <x:v>0</x:v>
      </x:c>
      <x:c r="AL3103" s="18" t="n">
        <x:f>AB3103*INDEX('07 Mode Capacity'!$P$6:$P$17,MATCH("LAND-"&amp;I3103,'07 Mode Capacity'!$C$6:$C$17,0))</x:f>
        <x:v>130.66551038809598</x:v>
      </x:c>
      <x:c r="AM3103" s="18" t="n">
        <x:f>AE3103*INDEX('07 Mode Capacity'!$P$6:$P$17,MATCH("INLAND-"&amp;I3103,'07 Mode Capacity'!$C$6:$C$17,0))</x:f>
        <x:v>0</x:v>
      </x:c>
      <x:c r="AN3103" s="18" t="n">
        <x:f>SUM(AJ3103:AM3103)</x:f>
        <x:v>133.2982278746389</x:v>
      </x:c>
      <x:c r="AO3103" s="17" t="n">
        <x:f>IF(N3103=0,1,AN3103/N3103)</x:f>
        <x:v>0.1234242850691101</x:v>
      </x:c>
      <x:c r="AP3103" s="11" t="str">
        <x:f>IF(AO3103&gt;='01 Controls'!$E$16,"PASS","FAIL")</x:f>
        <x:v>FAIL</x:v>
      </x:c>
      <x:c r="AQ3103" s="11" t="str">
        <x:v>UNQUANTIFIED</x:v>
      </x:c>
      <x:c r="AR3103" s="11" t="str">
        <x:v>Position-class planning record; serial item and receiver open</x:v>
      </x:c>
      <x:c r="AS3103" s="26"/>
      <x:c r="AT3103" s="26"/>
    </x:row>
    <x:row r="3104">
      <x:c r="C3104" s="11" t="str">
        <x:v>M4-CM-RLG-COL-12</x:v>
      </x:c>
      <x:c r="D3104" s="11" t="str">
        <x:v>M4</x:v>
      </x:c>
      <x:c r="E3104" s="11" t="str">
        <x:v>Tornado sequence</x:v>
      </x:c>
      <x:c r="F3104" s="11" t="str">
        <x:v>CM-RLG</x:v>
      </x:c>
      <x:c r="G3104" s="11" t="str">
        <x:v>Civil rail-mobility group</x:v>
      </x:c>
      <x:c r="H3104" s="11" t="str">
        <x:v>COL-12</x:v>
      </x:c>
      <x:c r="I3104" s="19" t="n">
        <x:v>24</x:v>
      </x:c>
      <x:c r="J3104" s="21" t="n">
        <x:v>3</x:v>
      </x:c>
      <x:c r="K3104" s="18" t="n">
        <x:f>'05 Cargo Register'!K416</x:f>
        <x:v>144</x:v>
      </x:c>
      <x:c r="L3104" s="18" t="n">
        <x:f>'05 Cargo Register'!N416</x:f>
        <x:v>15</x:v>
      </x:c>
      <x:c r="M3104" s="18" t="n">
        <x:f>'05 Cargo Register'!O416</x:f>
        <x:v>396</x:v>
      </x:c>
      <x:c r="N3104" s="18" t="n">
        <x:f>J3104*K3104</x:f>
        <x:v>432</x:v>
      </x:c>
      <x:c r="O3104" s="18" t="n">
        <x:f>J3104*L3104</x:f>
        <x:v>45</x:v>
      </x:c>
      <x:c r="P3104" s="18" t="n">
        <x:f>J3104*M3104</x:f>
        <x:v>1188</x:v>
      </x:c>
      <x:c r="Q3104" s="22" t="n">
        <x:f>'01 Controls'!$E$28*'02 Cargo Classes'!$M$8</x:f>
        <x:v>0.1</x:v>
      </x:c>
      <x:c r="R3104" s="22" t="n">
        <x:f>'01 Controls'!$F$28*'02 Cargo Classes'!$N$8</x:f>
        <x:v>0</x:v>
      </x:c>
      <x:c r="S3104" s="22" t="n">
        <x:f>'01 Controls'!$G$28*'02 Cargo Classes'!$O$8</x:f>
        <x:v>1.14</x:v>
      </x:c>
      <x:c r="T3104" s="22" t="n">
        <x:f>'01 Controls'!$H$28*'02 Cargo Classes'!$P$8</x:f>
        <x:v>0</x:v>
      </x:c>
      <x:c r="U3104" s="22" t="n">
        <x:f>SUM(Q3104:T3104)</x:f>
        <x:v>1.24</x:v>
      </x:c>
      <x:c r="V3104" s="18" t="n">
        <x:f>IF(U3104=0,0,N3104*Q3104/U3104)</x:f>
        <x:v>34.83870967741936</x:v>
      </x:c>
      <x:c r="W3104" s="18" t="n">
        <x:f>IF(U3104=0,0,P3104*Q3104/U3104)</x:f>
        <x:v>95.80645161290323</x:v>
      </x:c>
      <x:c r="X3104" s="18" t="n">
        <x:f>MAX(V3104,W3104*'01 Controls'!$E$12)</x:f>
        <x:v>34.83870967741936</x:v>
      </x:c>
      <x:c r="Y3104" s="18" t="n">
        <x:f>IF(U3104=0,0,N3104*R3104/U3104)</x:f>
        <x:v>0</x:v>
      </x:c>
      <x:c r="Z3104" s="18" t="n">
        <x:f>IF(U3104=0,0,P3104*R3104/U3104)</x:f>
        <x:v>0</x:v>
      </x:c>
      <x:c r="AA3104" s="18" t="n">
        <x:f>MAX(Y3104,Z3104*'01 Controls'!$E$13)</x:f>
        <x:v>0</x:v>
      </x:c>
      <x:c r="AB3104" s="18" t="n">
        <x:f>IF(U3104=0,0,N3104*S3104/U3104)</x:f>
        <x:v>397.1612903225806</x:v>
      </x:c>
      <x:c r="AC3104" s="18" t="n">
        <x:f>IF(U3104=0,0,P3104*S3104/U3104)</x:f>
        <x:v>1092.1935483870968</x:v>
      </x:c>
      <x:c r="AD3104" s="18" t="n">
        <x:f>MAX(AB3104,AC3104*'01 Controls'!$E$14)</x:f>
        <x:v>397.1612903225806</x:v>
      </x:c>
      <x:c r="AE3104" s="18" t="n">
        <x:f>IF(U3104=0,0,N3104*T3104/U3104)</x:f>
        <x:v>0</x:v>
      </x:c>
      <x:c r="AF3104" s="18" t="n">
        <x:f>IF(U3104=0,0,P3104*T3104/U3104)</x:f>
        <x:v>0</x:v>
      </x:c>
      <x:c r="AG3104" s="18" t="n">
        <x:f>MAX(AE3104,AF3104*'01 Controls'!$E$15)</x:f>
        <x:v>0</x:v>
      </x:c>
      <x:c r="AH3104" s="18" t="n">
        <x:f>SUM(V3104,Y3104,AB3104,AE3104)</x:f>
        <x:v>432</x:v>
      </x:c>
      <x:c r="AI3104" s="18" t="n">
        <x:f>N3104-AH3104</x:f>
        <x:v>0</x:v>
      </x:c>
      <x:c r="AJ3104" s="18" t="n">
        <x:f>V3104*INDEX('07 Mode Capacity'!$P$6:$P$17,MATCH("AIR-"&amp;I3104,'07 Mode Capacity'!$C$6:$C$17,0))</x:f>
        <x:v>7.069264298902551</x:v>
      </x:c>
      <x:c r="AK3104" s="18" t="n">
        <x:f>Y3104*INDEX('07 Mode Capacity'!$P$6:$P$17,MATCH("OCEAN-"&amp;I3104,'07 Mode Capacity'!$C$6:$C$17,0))</x:f>
        <x:v>0</x:v>
      </x:c>
      <x:c r="AL3104" s="18" t="n">
        <x:f>AB3104*INDEX('07 Mode Capacity'!$P$6:$P$17,MATCH("LAND-"&amp;I3104,'07 Mode Capacity'!$C$6:$C$17,0))</x:f>
        <x:v>151.91456062452687</x:v>
      </x:c>
      <x:c r="AM3104" s="18" t="n">
        <x:f>AE3104*INDEX('07 Mode Capacity'!$P$6:$P$17,MATCH("INLAND-"&amp;I3104,'07 Mode Capacity'!$C$6:$C$17,0))</x:f>
        <x:v>0</x:v>
      </x:c>
      <x:c r="AN3104" s="18" t="n">
        <x:f>SUM(AJ3104:AM3104)</x:f>
        <x:v>158.9838249234294</x:v>
      </x:c>
      <x:c r="AO3104" s="17" t="n">
        <x:f>IF(N3104=0,1,AN3104/N3104)</x:f>
        <x:v>0.36801811324867917</x:v>
      </x:c>
      <x:c r="AP3104" s="11" t="str">
        <x:f>IF(AO3104&gt;='01 Controls'!$E$16,"PASS","FAIL")</x:f>
        <x:v>FAIL</x:v>
      </x:c>
      <x:c r="AQ3104" s="11" t="str">
        <x:v>UNQUANTIFIED</x:v>
      </x:c>
      <x:c r="AR3104" s="11" t="str">
        <x:v>Position-class planning record; serial item and receiver open</x:v>
      </x:c>
      <x:c r="AS3104" s="26"/>
      <x:c r="AT3104" s="26"/>
    </x:row>
    <x:row r="3105">
      <x:c r="C3105" s="11" t="str">
        <x:v>M4-CM-RLG-BAT-22</x:v>
      </x:c>
      <x:c r="D3105" s="11" t="str">
        <x:v>M4</x:v>
      </x:c>
      <x:c r="E3105" s="11" t="str">
        <x:v>Tornado sequence</x:v>
      </x:c>
      <x:c r="F3105" s="11" t="str">
        <x:v>CM-RLG</x:v>
      </x:c>
      <x:c r="G3105" s="11" t="str">
        <x:v>Civil rail-mobility group</x:v>
      </x:c>
      <x:c r="H3105" s="11" t="str">
        <x:v>BAT-22</x:v>
      </x:c>
      <x:c r="I3105" s="19" t="n">
        <x:v>48</x:v>
      </x:c>
      <x:c r="J3105" s="21" t="n">
        <x:v>3</x:v>
      </x:c>
      <x:c r="K3105" s="18" t="n">
        <x:f>'05 Cargo Register'!K417</x:f>
        <x:v>180</x:v>
      </x:c>
      <x:c r="L3105" s="18" t="n">
        <x:f>'05 Cargo Register'!N417</x:f>
        <x:v>11</x:v>
      </x:c>
      <x:c r="M3105" s="18" t="n">
        <x:f>'05 Cargo Register'!O417</x:f>
        <x:v>290.40000000000003</x:v>
      </x:c>
      <x:c r="N3105" s="18" t="n">
        <x:f>J3105*K3105</x:f>
        <x:v>540</x:v>
      </x:c>
      <x:c r="O3105" s="18" t="n">
        <x:f>J3105*L3105</x:f>
        <x:v>33</x:v>
      </x:c>
      <x:c r="P3105" s="18" t="n">
        <x:f>J3105*M3105</x:f>
        <x:v>871.2</x:v>
      </x:c>
      <x:c r="Q3105" s="22" t="n">
        <x:f>'01 Controls'!$E$28*'02 Cargo Classes'!$M$9</x:f>
        <x:v>0</x:v>
      </x:c>
      <x:c r="R3105" s="22" t="n">
        <x:f>'01 Controls'!$F$28*'02 Cargo Classes'!$N$9</x:f>
        <x:v>0</x:v>
      </x:c>
      <x:c r="S3105" s="22" t="n">
        <x:f>'01 Controls'!$G$28*'02 Cargo Classes'!$O$9</x:f>
        <x:v>0.95</x:v>
      </x:c>
      <x:c r="T3105" s="22" t="n">
        <x:f>'01 Controls'!$H$28*'02 Cargo Classes'!$P$9</x:f>
        <x:v>0</x:v>
      </x:c>
      <x:c r="U3105" s="22" t="n">
        <x:f>SUM(Q3105:T3105)</x:f>
        <x:v>0.95</x:v>
      </x:c>
      <x:c r="V3105" s="18" t="n">
        <x:f>IF(U3105=0,0,N3105*Q3105/U3105)</x:f>
        <x:v>0</x:v>
      </x:c>
      <x:c r="W3105" s="18" t="n">
        <x:f>IF(U3105=0,0,P3105*Q3105/U3105)</x:f>
        <x:v>0</x:v>
      </x:c>
      <x:c r="X3105" s="18" t="n">
        <x:f>MAX(V3105,W3105*'01 Controls'!$E$12)</x:f>
        <x:v>0</x:v>
      </x:c>
      <x:c r="Y3105" s="18" t="n">
        <x:f>IF(U3105=0,0,N3105*R3105/U3105)</x:f>
        <x:v>0</x:v>
      </x:c>
      <x:c r="Z3105" s="18" t="n">
        <x:f>IF(U3105=0,0,P3105*R3105/U3105)</x:f>
        <x:v>0</x:v>
      </x:c>
      <x:c r="AA3105" s="18" t="n">
        <x:f>MAX(Y3105,Z3105*'01 Controls'!$E$13)</x:f>
        <x:v>0</x:v>
      </x:c>
      <x:c r="AB3105" s="18" t="n">
        <x:f>IF(U3105=0,0,N3105*S3105/U3105)</x:f>
        <x:v>540</x:v>
      </x:c>
      <x:c r="AC3105" s="18" t="n">
        <x:f>IF(U3105=0,0,P3105*S3105/U3105)</x:f>
        <x:v>871.2</x:v>
      </x:c>
      <x:c r="AD3105" s="18" t="n">
        <x:f>MAX(AB3105,AC3105*'01 Controls'!$E$14)</x:f>
        <x:v>540</x:v>
      </x:c>
      <x:c r="AE3105" s="18" t="n">
        <x:f>IF(U3105=0,0,N3105*T3105/U3105)</x:f>
        <x:v>0</x:v>
      </x:c>
      <x:c r="AF3105" s="18" t="n">
        <x:f>IF(U3105=0,0,P3105*T3105/U3105)</x:f>
        <x:v>0</x:v>
      </x:c>
      <x:c r="AG3105" s="18" t="n">
        <x:f>MAX(AE3105,AF3105*'01 Controls'!$E$15)</x:f>
        <x:v>0</x:v>
      </x:c>
      <x:c r="AH3105" s="18" t="n">
        <x:f>SUM(V3105,Y3105,AB3105,AE3105)</x:f>
        <x:v>540</x:v>
      </x:c>
      <x:c r="AI3105" s="18" t="n">
        <x:f>N3105-AH3105</x:f>
        <x:v>0</x:v>
      </x:c>
      <x:c r="AJ3105" s="18" t="n">
        <x:f>V3105*INDEX('07 Mode Capacity'!$P$6:$P$17,MATCH("AIR-"&amp;I3105,'07 Mode Capacity'!$C$6:$C$17,0))</x:f>
        <x:v>0</x:v>
      </x:c>
      <x:c r="AK3105" s="18" t="n">
        <x:f>Y3105*INDEX('07 Mode Capacity'!$P$6:$P$17,MATCH("OCEAN-"&amp;I3105,'07 Mode Capacity'!$C$6:$C$17,0))</x:f>
        <x:v>0</x:v>
      </x:c>
      <x:c r="AL3105" s="18" t="n">
        <x:f>AB3105*INDEX('07 Mode Capacity'!$P$6:$P$17,MATCH("LAND-"&amp;I3105,'07 Mode Capacity'!$C$6:$C$17,0))</x:f>
        <x:v>65.90584953785543</x:v>
      </x:c>
      <x:c r="AM3105" s="18" t="n">
        <x:f>AE3105*INDEX('07 Mode Capacity'!$P$6:$P$17,MATCH("INLAND-"&amp;I3105,'07 Mode Capacity'!$C$6:$C$17,0))</x:f>
        <x:v>0</x:v>
      </x:c>
      <x:c r="AN3105" s="18" t="n">
        <x:f>SUM(AJ3105:AM3105)</x:f>
        <x:v>65.90584953785543</x:v>
      </x:c>
      <x:c r="AO3105" s="17" t="n">
        <x:f>IF(N3105=0,1,AN3105/N3105)</x:f>
        <x:v>0.12204786951454709</x:v>
      </x:c>
      <x:c r="AP3105" s="11" t="str">
        <x:f>IF(AO3105&gt;='01 Controls'!$E$16,"PASS","FAIL")</x:f>
        <x:v>FAIL</x:v>
      </x:c>
      <x:c r="AQ3105" s="11" t="str">
        <x:v>UNQUANTIFIED</x:v>
      </x:c>
      <x:c r="AR3105" s="11" t="str">
        <x:v>Position-class planning record; serial item and receiver open</x:v>
      </x:c>
      <x:c r="AS3105" s="26"/>
      <x:c r="AT3105" s="26"/>
    </x:row>
    <x:row r="3106">
      <x:c r="C3106" s="11" t="str">
        <x:v>M4-CM-RLG-TNK-20</x:v>
      </x:c>
      <x:c r="D3106" s="11" t="str">
        <x:v>M4</x:v>
      </x:c>
      <x:c r="E3106" s="11" t="str">
        <x:v>Tornado sequence</x:v>
      </x:c>
      <x:c r="F3106" s="11" t="str">
        <x:v>CM-RLG</x:v>
      </x:c>
      <x:c r="G3106" s="11" t="str">
        <x:v>Civil rail-mobility group</x:v>
      </x:c>
      <x:c r="H3106" s="11" t="str">
        <x:v>TNK-20</x:v>
      </x:c>
      <x:c r="I3106" s="19" t="n">
        <x:v>48</x:v>
      </x:c>
      <x:c r="J3106" s="21" t="n">
        <x:v>3</x:v>
      </x:c>
      <x:c r="K3106" s="18" t="n">
        <x:f>'05 Cargo Register'!K418</x:f>
        <x:v>180</x:v>
      </x:c>
      <x:c r="L3106" s="18" t="n">
        <x:f>'05 Cargo Register'!N418</x:f>
        <x:v>11</x:v>
      </x:c>
      <x:c r="M3106" s="18" t="n">
        <x:f>'05 Cargo Register'!O418</x:f>
        <x:v>233.75</x:v>
      </x:c>
      <x:c r="N3106" s="18" t="n">
        <x:f>J3106*K3106</x:f>
        <x:v>540</x:v>
      </x:c>
      <x:c r="O3106" s="18" t="n">
        <x:f>J3106*L3106</x:f>
        <x:v>33</x:v>
      </x:c>
      <x:c r="P3106" s="18" t="n">
        <x:f>J3106*M3106</x:f>
        <x:v>701.25</x:v>
      </x:c>
      <x:c r="Q3106" s="22" t="n">
        <x:f>'01 Controls'!$E$28*'02 Cargo Classes'!$M$10</x:f>
        <x:v>0</x:v>
      </x:c>
      <x:c r="R3106" s="22" t="n">
        <x:f>'01 Controls'!$F$28*'02 Cargo Classes'!$N$10</x:f>
        <x:v>0</x:v>
      </x:c>
      <x:c r="S3106" s="22" t="n">
        <x:f>'01 Controls'!$G$28*'02 Cargo Classes'!$O$10</x:f>
        <x:v>0.95</x:v>
      </x:c>
      <x:c r="T3106" s="22" t="n">
        <x:f>'01 Controls'!$H$28*'02 Cargo Classes'!$P$10</x:f>
        <x:v>0</x:v>
      </x:c>
      <x:c r="U3106" s="22" t="n">
        <x:f>SUM(Q3106:T3106)</x:f>
        <x:v>0.95</x:v>
      </x:c>
      <x:c r="V3106" s="18" t="n">
        <x:f>IF(U3106=0,0,N3106*Q3106/U3106)</x:f>
        <x:v>0</x:v>
      </x:c>
      <x:c r="W3106" s="18" t="n">
        <x:f>IF(U3106=0,0,P3106*Q3106/U3106)</x:f>
        <x:v>0</x:v>
      </x:c>
      <x:c r="X3106" s="18" t="n">
        <x:f>MAX(V3106,W3106*'01 Controls'!$E$12)</x:f>
        <x:v>0</x:v>
      </x:c>
      <x:c r="Y3106" s="18" t="n">
        <x:f>IF(U3106=0,0,N3106*R3106/U3106)</x:f>
        <x:v>0</x:v>
      </x:c>
      <x:c r="Z3106" s="18" t="n">
        <x:f>IF(U3106=0,0,P3106*R3106/U3106)</x:f>
        <x:v>0</x:v>
      </x:c>
      <x:c r="AA3106" s="18" t="n">
        <x:f>MAX(Y3106,Z3106*'01 Controls'!$E$13)</x:f>
        <x:v>0</x:v>
      </x:c>
      <x:c r="AB3106" s="18" t="n">
        <x:f>IF(U3106=0,0,N3106*S3106/U3106)</x:f>
        <x:v>540</x:v>
      </x:c>
      <x:c r="AC3106" s="18" t="n">
        <x:f>IF(U3106=0,0,P3106*S3106/U3106)</x:f>
        <x:v>701.25</x:v>
      </x:c>
      <x:c r="AD3106" s="18" t="n">
        <x:f>MAX(AB3106,AC3106*'01 Controls'!$E$14)</x:f>
        <x:v>540</x:v>
      </x:c>
      <x:c r="AE3106" s="18" t="n">
        <x:f>IF(U3106=0,0,N3106*T3106/U3106)</x:f>
        <x:v>0</x:v>
      </x:c>
      <x:c r="AF3106" s="18" t="n">
        <x:f>IF(U3106=0,0,P3106*T3106/U3106)</x:f>
        <x:v>0</x:v>
      </x:c>
      <x:c r="AG3106" s="18" t="n">
        <x:f>MAX(AE3106,AF3106*'01 Controls'!$E$15)</x:f>
        <x:v>0</x:v>
      </x:c>
      <x:c r="AH3106" s="18" t="n">
        <x:f>SUM(V3106,Y3106,AB3106,AE3106)</x:f>
        <x:v>540</x:v>
      </x:c>
      <x:c r="AI3106" s="18" t="n">
        <x:f>N3106-AH3106</x:f>
        <x:v>0</x:v>
      </x:c>
      <x:c r="AJ3106" s="18" t="n">
        <x:f>V3106*INDEX('07 Mode Capacity'!$P$6:$P$17,MATCH("AIR-"&amp;I3106,'07 Mode Capacity'!$C$6:$C$17,0))</x:f>
        <x:v>0</x:v>
      </x:c>
      <x:c r="AK3106" s="18" t="n">
        <x:f>Y3106*INDEX('07 Mode Capacity'!$P$6:$P$17,MATCH("OCEAN-"&amp;I3106,'07 Mode Capacity'!$C$6:$C$17,0))</x:f>
        <x:v>0</x:v>
      </x:c>
      <x:c r="AL3106" s="18" t="n">
        <x:f>AB3106*INDEX('07 Mode Capacity'!$P$6:$P$17,MATCH("LAND-"&amp;I3106,'07 Mode Capacity'!$C$6:$C$17,0))</x:f>
        <x:v>65.90584953785543</x:v>
      </x:c>
      <x:c r="AM3106" s="18" t="n">
        <x:f>AE3106*INDEX('07 Mode Capacity'!$P$6:$P$17,MATCH("INLAND-"&amp;I3106,'07 Mode Capacity'!$C$6:$C$17,0))</x:f>
        <x:v>0</x:v>
      </x:c>
      <x:c r="AN3106" s="18" t="n">
        <x:f>SUM(AJ3106:AM3106)</x:f>
        <x:v>65.90584953785543</x:v>
      </x:c>
      <x:c r="AO3106" s="17" t="n">
        <x:f>IF(N3106=0,1,AN3106/N3106)</x:f>
        <x:v>0.12204786951454709</x:v>
      </x:c>
      <x:c r="AP3106" s="11" t="str">
        <x:f>IF(AO3106&gt;='01 Controls'!$E$16,"PASS","FAIL")</x:f>
        <x:v>FAIL</x:v>
      </x:c>
      <x:c r="AQ3106" s="11" t="str">
        <x:v>UNQUANTIFIED</x:v>
      </x:c>
      <x:c r="AR3106" s="11" t="str">
        <x:v>Position-class planning record; serial item and receiver open</x:v>
      </x:c>
      <x:c r="AS3106" s="26"/>
      <x:c r="AT3106" s="26"/>
    </x:row>
    <x:row r="3107">
      <x:c r="C3107" s="11" t="str">
        <x:v>M4-CM-RLG-FLR-24</x:v>
      </x:c>
      <x:c r="D3107" s="11" t="str">
        <x:v>M4</x:v>
      </x:c>
      <x:c r="E3107" s="11" t="str">
        <x:v>Tornado sequence</x:v>
      </x:c>
      <x:c r="F3107" s="11" t="str">
        <x:v>CM-RLG</x:v>
      </x:c>
      <x:c r="G3107" s="11" t="str">
        <x:v>Civil rail-mobility group</x:v>
      </x:c>
      <x:c r="H3107" s="11" t="str">
        <x:v>FLR-24</x:v>
      </x:c>
      <x:c r="I3107" s="19" t="n">
        <x:v>48</x:v>
      </x:c>
      <x:c r="J3107" s="21" t="n">
        <x:v>3</x:v>
      </x:c>
      <x:c r="K3107" s="18" t="n">
        <x:f>'05 Cargo Register'!K419</x:f>
        <x:v>288</x:v>
      </x:c>
      <x:c r="L3107" s="18" t="n">
        <x:f>'05 Cargo Register'!N419</x:f>
        <x:v>15</x:v>
      </x:c>
      <x:c r="M3107" s="18" t="n">
        <x:f>'05 Cargo Register'!O419</x:f>
        <x:v>480</x:v>
      </x:c>
      <x:c r="N3107" s="18" t="n">
        <x:f>J3107*K3107</x:f>
        <x:v>864</x:v>
      </x:c>
      <x:c r="O3107" s="18" t="n">
        <x:f>J3107*L3107</x:f>
        <x:v>45</x:v>
      </x:c>
      <x:c r="P3107" s="18" t="n">
        <x:f>J3107*M3107</x:f>
        <x:v>1440</x:v>
      </x:c>
      <x:c r="Q3107" s="22" t="n">
        <x:f>'01 Controls'!$E$28*'02 Cargo Classes'!$M$11</x:f>
        <x:v>0</x:v>
      </x:c>
      <x:c r="R3107" s="22" t="n">
        <x:f>'01 Controls'!$F$28*'02 Cargo Classes'!$N$11</x:f>
        <x:v>0</x:v>
      </x:c>
      <x:c r="S3107" s="22" t="n">
        <x:f>'01 Controls'!$G$28*'02 Cargo Classes'!$O$11</x:f>
        <x:v>0.95</x:v>
      </x:c>
      <x:c r="T3107" s="22" t="n">
        <x:f>'01 Controls'!$H$28*'02 Cargo Classes'!$P$11</x:f>
        <x:v>0</x:v>
      </x:c>
      <x:c r="U3107" s="22" t="n">
        <x:f>SUM(Q3107:T3107)</x:f>
        <x:v>0.95</x:v>
      </x:c>
      <x:c r="V3107" s="18" t="n">
        <x:f>IF(U3107=0,0,N3107*Q3107/U3107)</x:f>
        <x:v>0</x:v>
      </x:c>
      <x:c r="W3107" s="18" t="n">
        <x:f>IF(U3107=0,0,P3107*Q3107/U3107)</x:f>
        <x:v>0</x:v>
      </x:c>
      <x:c r="X3107" s="18" t="n">
        <x:f>MAX(V3107,W3107*'01 Controls'!$E$12)</x:f>
        <x:v>0</x:v>
      </x:c>
      <x:c r="Y3107" s="18" t="n">
        <x:f>IF(U3107=0,0,N3107*R3107/U3107)</x:f>
        <x:v>0</x:v>
      </x:c>
      <x:c r="Z3107" s="18" t="n">
        <x:f>IF(U3107=0,0,P3107*R3107/U3107)</x:f>
        <x:v>0</x:v>
      </x:c>
      <x:c r="AA3107" s="18" t="n">
        <x:f>MAX(Y3107,Z3107*'01 Controls'!$E$13)</x:f>
        <x:v>0</x:v>
      </x:c>
      <x:c r="AB3107" s="18" t="n">
        <x:f>IF(U3107=0,0,N3107*S3107/U3107)</x:f>
        <x:v>864</x:v>
      </x:c>
      <x:c r="AC3107" s="18" t="n">
        <x:f>IF(U3107=0,0,P3107*S3107/U3107)</x:f>
        <x:v>1440</x:v>
      </x:c>
      <x:c r="AD3107" s="18" t="n">
        <x:f>MAX(AB3107,AC3107*'01 Controls'!$E$14)</x:f>
        <x:v>864</x:v>
      </x:c>
      <x:c r="AE3107" s="18" t="n">
        <x:f>IF(U3107=0,0,N3107*T3107/U3107)</x:f>
        <x:v>0</x:v>
      </x:c>
      <x:c r="AF3107" s="18" t="n">
        <x:f>IF(U3107=0,0,P3107*T3107/U3107)</x:f>
        <x:v>0</x:v>
      </x:c>
      <x:c r="AG3107" s="18" t="n">
        <x:f>MAX(AE3107,AF3107*'01 Controls'!$E$15)</x:f>
        <x:v>0</x:v>
      </x:c>
      <x:c r="AH3107" s="18" t="n">
        <x:f>SUM(V3107,Y3107,AB3107,AE3107)</x:f>
        <x:v>864</x:v>
      </x:c>
      <x:c r="AI3107" s="18" t="n">
        <x:f>N3107-AH3107</x:f>
        <x:v>0</x:v>
      </x:c>
      <x:c r="AJ3107" s="18" t="n">
        <x:f>V3107*INDEX('07 Mode Capacity'!$P$6:$P$17,MATCH("AIR-"&amp;I3107,'07 Mode Capacity'!$C$6:$C$17,0))</x:f>
        <x:v>0</x:v>
      </x:c>
      <x:c r="AK3107" s="18" t="n">
        <x:f>Y3107*INDEX('07 Mode Capacity'!$P$6:$P$17,MATCH("OCEAN-"&amp;I3107,'07 Mode Capacity'!$C$6:$C$17,0))</x:f>
        <x:v>0</x:v>
      </x:c>
      <x:c r="AL3107" s="18" t="n">
        <x:f>AB3107*INDEX('07 Mode Capacity'!$P$6:$P$17,MATCH("LAND-"&amp;I3107,'07 Mode Capacity'!$C$6:$C$17,0))</x:f>
        <x:v>105.4493592605687</x:v>
      </x:c>
      <x:c r="AM3107" s="18" t="n">
        <x:f>AE3107*INDEX('07 Mode Capacity'!$P$6:$P$17,MATCH("INLAND-"&amp;I3107,'07 Mode Capacity'!$C$6:$C$17,0))</x:f>
        <x:v>0</x:v>
      </x:c>
      <x:c r="AN3107" s="18" t="n">
        <x:f>SUM(AJ3107:AM3107)</x:f>
        <x:v>105.4493592605687</x:v>
      </x:c>
      <x:c r="AO3107" s="17" t="n">
        <x:f>IF(N3107=0,1,AN3107/N3107)</x:f>
        <x:v>0.1220478695145471</x:v>
      </x:c>
      <x:c r="AP3107" s="11" t="str">
        <x:f>IF(AO3107&gt;='01 Controls'!$E$16,"PASS","FAIL")</x:f>
        <x:v>FAIL</x:v>
      </x:c>
      <x:c r="AQ3107" s="11" t="str">
        <x:v>UNQUANTIFIED</x:v>
      </x:c>
      <x:c r="AR3107" s="11" t="str">
        <x:v>Position-class planning record; serial item and receiver open</x:v>
      </x:c>
      <x:c r="AS3107" s="26"/>
      <x:c r="AT3107" s="26"/>
    </x:row>
    <x:row r="3108">
      <x:c r="C3108" s="11" t="str">
        <x:v>M4-CM-RLG-ROL-30</x:v>
      </x:c>
      <x:c r="D3108" s="11" t="str">
        <x:v>M4</x:v>
      </x:c>
      <x:c r="E3108" s="11" t="str">
        <x:v>Tornado sequence</x:v>
      </x:c>
      <x:c r="F3108" s="11" t="str">
        <x:v>CM-RLG</x:v>
      </x:c>
      <x:c r="G3108" s="11" t="str">
        <x:v>Civil rail-mobility group</x:v>
      </x:c>
      <x:c r="H3108" s="11" t="str">
        <x:v>ROL-30</x:v>
      </x:c>
      <x:c r="I3108" s="19" t="n">
        <x:v>48</x:v>
      </x:c>
      <x:c r="J3108" s="21" t="n">
        <x:v>3</x:v>
      </x:c>
      <x:c r="K3108" s="18" t="n">
        <x:f>'05 Cargo Register'!K420</x:f>
        <x:v>1296</x:v>
      </x:c>
      <x:c r="L3108" s="18" t="n">
        <x:f>'05 Cargo Register'!N420</x:f>
        <x:v>54</x:v>
      </x:c>
      <x:c r="M3108" s="18" t="n">
        <x:f>'05 Cargo Register'!O420</x:f>
        <x:v>3442.5</x:v>
      </x:c>
      <x:c r="N3108" s="18" t="n">
        <x:f>J3108*K3108</x:f>
        <x:v>3888</x:v>
      </x:c>
      <x:c r="O3108" s="18" t="n">
        <x:f>J3108*L3108</x:f>
        <x:v>162</x:v>
      </x:c>
      <x:c r="P3108" s="18" t="n">
        <x:f>J3108*M3108</x:f>
        <x:v>10327.5</x:v>
      </x:c>
      <x:c r="Q3108" s="22" t="n">
        <x:f>'01 Controls'!$E$28*'02 Cargo Classes'!$M$12</x:f>
        <x:v>0</x:v>
      </x:c>
      <x:c r="R3108" s="22" t="n">
        <x:f>'01 Controls'!$F$28*'02 Cargo Classes'!$N$12</x:f>
        <x:v>0</x:v>
      </x:c>
      <x:c r="S3108" s="22" t="n">
        <x:f>'01 Controls'!$G$28*'02 Cargo Classes'!$O$12</x:f>
        <x:v>1.4249999999999998</x:v>
      </x:c>
      <x:c r="T3108" s="22" t="n">
        <x:f>'01 Controls'!$H$28*'02 Cargo Classes'!$P$12</x:f>
        <x:v>0</x:v>
      </x:c>
      <x:c r="U3108" s="22" t="n">
        <x:f>SUM(Q3108:T3108)</x:f>
        <x:v>1.4249999999999998</x:v>
      </x:c>
      <x:c r="V3108" s="18" t="n">
        <x:f>IF(U3108=0,0,N3108*Q3108/U3108)</x:f>
        <x:v>0</x:v>
      </x:c>
      <x:c r="W3108" s="18" t="n">
        <x:f>IF(U3108=0,0,P3108*Q3108/U3108)</x:f>
        <x:v>0</x:v>
      </x:c>
      <x:c r="X3108" s="18" t="n">
        <x:f>MAX(V3108,W3108*'01 Controls'!$E$12)</x:f>
        <x:v>0</x:v>
      </x:c>
      <x:c r="Y3108" s="18" t="n">
        <x:f>IF(U3108=0,0,N3108*R3108/U3108)</x:f>
        <x:v>0</x:v>
      </x:c>
      <x:c r="Z3108" s="18" t="n">
        <x:f>IF(U3108=0,0,P3108*R3108/U3108)</x:f>
        <x:v>0</x:v>
      </x:c>
      <x:c r="AA3108" s="18" t="n">
        <x:f>MAX(Y3108,Z3108*'01 Controls'!$E$13)</x:f>
        <x:v>0</x:v>
      </x:c>
      <x:c r="AB3108" s="18" t="n">
        <x:f>IF(U3108=0,0,N3108*S3108/U3108)</x:f>
        <x:v>3888.0000000000005</x:v>
      </x:c>
      <x:c r="AC3108" s="18" t="n">
        <x:f>IF(U3108=0,0,P3108*S3108/U3108)</x:f>
        <x:v>10327.5</x:v>
      </x:c>
      <x:c r="AD3108" s="18" t="n">
        <x:f>MAX(AB3108,AC3108*'01 Controls'!$E$14)</x:f>
        <x:v>3888.0000000000005</x:v>
      </x:c>
      <x:c r="AE3108" s="18" t="n">
        <x:f>IF(U3108=0,0,N3108*T3108/U3108)</x:f>
        <x:v>0</x:v>
      </x:c>
      <x:c r="AF3108" s="18" t="n">
        <x:f>IF(U3108=0,0,P3108*T3108/U3108)</x:f>
        <x:v>0</x:v>
      </x:c>
      <x:c r="AG3108" s="18" t="n">
        <x:f>MAX(AE3108,AF3108*'01 Controls'!$E$15)</x:f>
        <x:v>0</x:v>
      </x:c>
      <x:c r="AH3108" s="18" t="n">
        <x:f>SUM(V3108,Y3108,AB3108,AE3108)</x:f>
        <x:v>3888.0000000000005</x:v>
      </x:c>
      <x:c r="AI3108" s="18" t="n">
        <x:f>N3108-AH3108</x:f>
        <x:v>-4.547473508864641e-13</x:v>
      </x:c>
      <x:c r="AJ3108" s="18" t="n">
        <x:f>V3108*INDEX('07 Mode Capacity'!$P$6:$P$17,MATCH("AIR-"&amp;I3108,'07 Mode Capacity'!$C$6:$C$17,0))</x:f>
        <x:v>0</x:v>
      </x:c>
      <x:c r="AK3108" s="18" t="n">
        <x:f>Y3108*INDEX('07 Mode Capacity'!$P$6:$P$17,MATCH("OCEAN-"&amp;I3108,'07 Mode Capacity'!$C$6:$C$17,0))</x:f>
        <x:v>0</x:v>
      </x:c>
      <x:c r="AL3108" s="18" t="n">
        <x:f>AB3108*INDEX('07 Mode Capacity'!$P$6:$P$17,MATCH("LAND-"&amp;I3108,'07 Mode Capacity'!$C$6:$C$17,0))</x:f>
        <x:v>474.5221166725592</x:v>
      </x:c>
      <x:c r="AM3108" s="18" t="n">
        <x:f>AE3108*INDEX('07 Mode Capacity'!$P$6:$P$17,MATCH("INLAND-"&amp;I3108,'07 Mode Capacity'!$C$6:$C$17,0))</x:f>
        <x:v>0</x:v>
      </x:c>
      <x:c r="AN3108" s="18" t="n">
        <x:f>SUM(AJ3108:AM3108)</x:f>
        <x:v>474.5221166725592</x:v>
      </x:c>
      <x:c r="AO3108" s="17" t="n">
        <x:f>IF(N3108=0,1,AN3108/N3108)</x:f>
        <x:v>0.12204786951454712</x:v>
      </x:c>
      <x:c r="AP3108" s="11" t="str">
        <x:f>IF(AO3108&gt;='01 Controls'!$E$16,"PASS","FAIL")</x:f>
        <x:v>FAIL</x:v>
      </x:c>
      <x:c r="AQ3108" s="11" t="str">
        <x:v>UNQUANTIFIED</x:v>
      </x:c>
      <x:c r="AR3108" s="11" t="str">
        <x:v>Position-class planning record; serial item and receiver open</x:v>
      </x:c>
      <x:c r="AS3108" s="26"/>
      <x:c r="AT3108" s="26"/>
    </x:row>
    <x:row r="3109">
      <x:c r="C3109" s="11" t="str">
        <x:v>M4-CM-RLG-LIN-18</x:v>
      </x:c>
      <x:c r="D3109" s="11" t="str">
        <x:v>M4</x:v>
      </x:c>
      <x:c r="E3109" s="11" t="str">
        <x:v>Tornado sequence</x:v>
      </x:c>
      <x:c r="F3109" s="11" t="str">
        <x:v>CM-RLG</x:v>
      </x:c>
      <x:c r="G3109" s="11" t="str">
        <x:v>Civil rail-mobility group</x:v>
      </x:c>
      <x:c r="H3109" s="11" t="str">
        <x:v>LIN-18</x:v>
      </x:c>
      <x:c r="I3109" s="19" t="n">
        <x:v>72</x:v>
      </x:c>
      <x:c r="J3109" s="21" t="n">
        <x:v>3</x:v>
      </x:c>
      <x:c r="K3109" s="18" t="n">
        <x:f>'05 Cargo Register'!K421</x:f>
        <x:v>144</x:v>
      </x:c>
      <x:c r="L3109" s="18" t="n">
        <x:f>'05 Cargo Register'!N421</x:f>
        <x:v>10</x:v>
      </x:c>
      <x:c r="M3109" s="18" t="n">
        <x:f>'05 Cargo Register'!O421</x:f>
        <x:v>440</x:v>
      </x:c>
      <x:c r="N3109" s="18" t="n">
        <x:f>J3109*K3109</x:f>
        <x:v>432</x:v>
      </x:c>
      <x:c r="O3109" s="18" t="n">
        <x:f>J3109*L3109</x:f>
        <x:v>30</x:v>
      </x:c>
      <x:c r="P3109" s="18" t="n">
        <x:f>J3109*M3109</x:f>
        <x:v>1320</x:v>
      </x:c>
      <x:c r="Q3109" s="22" t="n">
        <x:f>'01 Controls'!$E$28*'02 Cargo Classes'!$M$13</x:f>
        <x:v>0</x:v>
      </x:c>
      <x:c r="R3109" s="22" t="n">
        <x:f>'01 Controls'!$F$28*'02 Cargo Classes'!$N$13</x:f>
        <x:v>0</x:v>
      </x:c>
      <x:c r="S3109" s="22" t="n">
        <x:f>'01 Controls'!$G$28*'02 Cargo Classes'!$O$13</x:f>
        <x:v>0.95</x:v>
      </x:c>
      <x:c r="T3109" s="22" t="n">
        <x:f>'01 Controls'!$H$28*'02 Cargo Classes'!$P$13</x:f>
        <x:v>0</x:v>
      </x:c>
      <x:c r="U3109" s="22" t="n">
        <x:f>SUM(Q3109:T3109)</x:f>
        <x:v>0.95</x:v>
      </x:c>
      <x:c r="V3109" s="18" t="n">
        <x:f>IF(U3109=0,0,N3109*Q3109/U3109)</x:f>
        <x:v>0</x:v>
      </x:c>
      <x:c r="W3109" s="18" t="n">
        <x:f>IF(U3109=0,0,P3109*Q3109/U3109)</x:f>
        <x:v>0</x:v>
      </x:c>
      <x:c r="X3109" s="18" t="n">
        <x:f>MAX(V3109,W3109*'01 Controls'!$E$12)</x:f>
        <x:v>0</x:v>
      </x:c>
      <x:c r="Y3109" s="18" t="n">
        <x:f>IF(U3109=0,0,N3109*R3109/U3109)</x:f>
        <x:v>0</x:v>
      </x:c>
      <x:c r="Z3109" s="18" t="n">
        <x:f>IF(U3109=0,0,P3109*R3109/U3109)</x:f>
        <x:v>0</x:v>
      </x:c>
      <x:c r="AA3109" s="18" t="n">
        <x:f>MAX(Y3109,Z3109*'01 Controls'!$E$13)</x:f>
        <x:v>0</x:v>
      </x:c>
      <x:c r="AB3109" s="18" t="n">
        <x:f>IF(U3109=0,0,N3109*S3109/U3109)</x:f>
        <x:v>432</x:v>
      </x:c>
      <x:c r="AC3109" s="18" t="n">
        <x:f>IF(U3109=0,0,P3109*S3109/U3109)</x:f>
        <x:v>1320</x:v>
      </x:c>
      <x:c r="AD3109" s="18" t="n">
        <x:f>MAX(AB3109,AC3109*'01 Controls'!$E$14)</x:f>
        <x:v>432</x:v>
      </x:c>
      <x:c r="AE3109" s="18" t="n">
        <x:f>IF(U3109=0,0,N3109*T3109/U3109)</x:f>
        <x:v>0</x:v>
      </x:c>
      <x:c r="AF3109" s="18" t="n">
        <x:f>IF(U3109=0,0,P3109*T3109/U3109)</x:f>
        <x:v>0</x:v>
      </x:c>
      <x:c r="AG3109" s="18" t="n">
        <x:f>MAX(AE3109,AF3109*'01 Controls'!$E$15)</x:f>
        <x:v>0</x:v>
      </x:c>
      <x:c r="AH3109" s="18" t="n">
        <x:f>SUM(V3109,Y3109,AB3109,AE3109)</x:f>
        <x:v>432</x:v>
      </x:c>
      <x:c r="AI3109" s="18" t="n">
        <x:f>N3109-AH3109</x:f>
        <x:v>0</x:v>
      </x:c>
      <x:c r="AJ3109" s="18" t="n">
        <x:f>V3109*INDEX('07 Mode Capacity'!$P$6:$P$17,MATCH("AIR-"&amp;I3109,'07 Mode Capacity'!$C$6:$C$17,0))</x:f>
        <x:v>0</x:v>
      </x:c>
      <x:c r="AK3109" s="18" t="n">
        <x:f>Y3109*INDEX('07 Mode Capacity'!$P$6:$P$17,MATCH("OCEAN-"&amp;I3109,'07 Mode Capacity'!$C$6:$C$17,0))</x:f>
        <x:v>0</x:v>
      </x:c>
      <x:c r="AL3109" s="18" t="n">
        <x:f>AB3109*INDEX('07 Mode Capacity'!$P$6:$P$17,MATCH("LAND-"&amp;I3109,'07 Mode Capacity'!$C$6:$C$17,0))</x:f>
        <x:v>308.88441710503207</x:v>
      </x:c>
      <x:c r="AM3109" s="18" t="n">
        <x:f>AE3109*INDEX('07 Mode Capacity'!$P$6:$P$17,MATCH("INLAND-"&amp;I3109,'07 Mode Capacity'!$C$6:$C$17,0))</x:f>
        <x:v>0</x:v>
      </x:c>
      <x:c r="AN3109" s="18" t="n">
        <x:f>SUM(AJ3109:AM3109)</x:f>
        <x:v>308.88441710503207</x:v>
      </x:c>
      <x:c r="AO3109" s="17" t="n">
        <x:f>IF(N3109=0,1,AN3109/N3109)</x:f>
        <x:v>0.7150102247801668</x:v>
      </x:c>
      <x:c r="AP3109" s="11" t="str">
        <x:f>IF(AO3109&gt;='01 Controls'!$E$16,"PASS","FAIL")</x:f>
        <x:v>FAIL</x:v>
      </x:c>
      <x:c r="AQ3109" s="11" t="str">
        <x:v>UNQUANTIFIED</x:v>
      </x:c>
      <x:c r="AR3109" s="11" t="str">
        <x:v>Position-class planning record; serial item and receiver open</x:v>
      </x:c>
      <x:c r="AS3109" s="26"/>
      <x:c r="AT3109" s="26"/>
    </x:row>
    <x:row r="3110">
      <x:c r="C3110" s="11" t="str">
        <x:v>M4-CM-RLG-BLK-08</x:v>
      </x:c>
      <x:c r="D3110" s="11" t="str">
        <x:v>M4</x:v>
      </x:c>
      <x:c r="E3110" s="11" t="str">
        <x:v>Tornado sequence</x:v>
      </x:c>
      <x:c r="F3110" s="11" t="str">
        <x:v>CM-RLG</x:v>
      </x:c>
      <x:c r="G3110" s="11" t="str">
        <x:v>Civil rail-mobility group</x:v>
      </x:c>
      <x:c r="H3110" s="11" t="str">
        <x:v>BLK-08</x:v>
      </x:c>
      <x:c r="I3110" s="19" t="n">
        <x:v>48</x:v>
      </x:c>
      <x:c r="J3110" s="21" t="n">
        <x:v>3</x:v>
      </x:c>
      <x:c r="K3110" s="18" t="n">
        <x:f>'05 Cargo Register'!K422</x:f>
        <x:v>216</x:v>
      </x:c>
      <x:c r="L3110" s="18" t="n">
        <x:f>'05 Cargo Register'!N422</x:f>
        <x:v>34</x:v>
      </x:c>
      <x:c r="M3110" s="18" t="n">
        <x:f>'05 Cargo Register'!O422</x:f>
        <x:v>1734</x:v>
      </x:c>
      <x:c r="N3110" s="18" t="n">
        <x:f>J3110*K3110</x:f>
        <x:v>648</x:v>
      </x:c>
      <x:c r="O3110" s="18" t="n">
        <x:f>J3110*L3110</x:f>
        <x:v>102</x:v>
      </x:c>
      <x:c r="P3110" s="18" t="n">
        <x:f>J3110*M3110</x:f>
        <x:v>5202</x:v>
      </x:c>
      <x:c r="Q3110" s="22" t="n">
        <x:f>'01 Controls'!$E$28*'02 Cargo Classes'!$M$14</x:f>
        <x:v>0.05</x:v>
      </x:c>
      <x:c r="R3110" s="22" t="n">
        <x:f>'01 Controls'!$F$28*'02 Cargo Classes'!$N$14</x:f>
        <x:v>0</x:v>
      </x:c>
      <x:c r="S3110" s="22" t="n">
        <x:f>'01 Controls'!$G$28*'02 Cargo Classes'!$O$14</x:f>
        <x:v>0.95</x:v>
      </x:c>
      <x:c r="T3110" s="22" t="n">
        <x:f>'01 Controls'!$H$28*'02 Cargo Classes'!$P$14</x:f>
        <x:v>0</x:v>
      </x:c>
      <x:c r="U3110" s="22" t="n">
        <x:f>SUM(Q3110:T3110)</x:f>
        <x:v>1</x:v>
      </x:c>
      <x:c r="V3110" s="18" t="n">
        <x:f>IF(U3110=0,0,N3110*Q3110/U3110)</x:f>
        <x:v>32.4</x:v>
      </x:c>
      <x:c r="W3110" s="18" t="n">
        <x:f>IF(U3110=0,0,P3110*Q3110/U3110)</x:f>
        <x:v>260.1</x:v>
      </x:c>
      <x:c r="X3110" s="18" t="n">
        <x:f>MAX(V3110,W3110*'01 Controls'!$E$12)</x:f>
        <x:v>65.025</x:v>
      </x:c>
      <x:c r="Y3110" s="18" t="n">
        <x:f>IF(U3110=0,0,N3110*R3110/U3110)</x:f>
        <x:v>0</x:v>
      </x:c>
      <x:c r="Z3110" s="18" t="n">
        <x:f>IF(U3110=0,0,P3110*R3110/U3110)</x:f>
        <x:v>0</x:v>
      </x:c>
      <x:c r="AA3110" s="18" t="n">
        <x:f>MAX(Y3110,Z3110*'01 Controls'!$E$13)</x:f>
        <x:v>0</x:v>
      </x:c>
      <x:c r="AB3110" s="18" t="n">
        <x:f>IF(U3110=0,0,N3110*S3110/U3110)</x:f>
        <x:v>615.6</x:v>
      </x:c>
      <x:c r="AC3110" s="18" t="n">
        <x:f>IF(U3110=0,0,P3110*S3110/U3110)</x:f>
        <x:v>4941.9</x:v>
      </x:c>
      <x:c r="AD3110" s="18" t="n">
        <x:f>MAX(AB3110,AC3110*'01 Controls'!$E$14)</x:f>
        <x:v>988.38</x:v>
      </x:c>
      <x:c r="AE3110" s="18" t="n">
        <x:f>IF(U3110=0,0,N3110*T3110/U3110)</x:f>
        <x:v>0</x:v>
      </x:c>
      <x:c r="AF3110" s="18" t="n">
        <x:f>IF(U3110=0,0,P3110*T3110/U3110)</x:f>
        <x:v>0</x:v>
      </x:c>
      <x:c r="AG3110" s="18" t="n">
        <x:f>MAX(AE3110,AF3110*'01 Controls'!$E$15)</x:f>
        <x:v>0</x:v>
      </x:c>
      <x:c r="AH3110" s="18" t="n">
        <x:f>SUM(V3110,Y3110,AB3110,AE3110)</x:f>
        <x:v>648</x:v>
      </x:c>
      <x:c r="AI3110" s="18" t="n">
        <x:f>N3110-AH3110</x:f>
        <x:v>0</x:v>
      </x:c>
      <x:c r="AJ3110" s="18" t="n">
        <x:f>V3110*INDEX('07 Mode Capacity'!$P$6:$P$17,MATCH("AIR-"&amp;I3110,'07 Mode Capacity'!$C$6:$C$17,0))</x:f>
        <x:v>9.082875328573081</x:v>
      </x:c>
      <x:c r="AK3110" s="18" t="n">
        <x:f>Y3110*INDEX('07 Mode Capacity'!$P$6:$P$17,MATCH("OCEAN-"&amp;I3110,'07 Mode Capacity'!$C$6:$C$17,0))</x:f>
        <x:v>0</x:v>
      </x:c>
      <x:c r="AL3110" s="18" t="n">
        <x:f>AB3110*INDEX('07 Mode Capacity'!$P$6:$P$17,MATCH("LAND-"&amp;I3110,'07 Mode Capacity'!$C$6:$C$17,0))</x:f>
        <x:v>75.13266847315519</x:v>
      </x:c>
      <x:c r="AM3110" s="18" t="n">
        <x:f>AE3110*INDEX('07 Mode Capacity'!$P$6:$P$17,MATCH("INLAND-"&amp;I3110,'07 Mode Capacity'!$C$6:$C$17,0))</x:f>
        <x:v>0</x:v>
      </x:c>
      <x:c r="AN3110" s="18" t="n">
        <x:f>SUM(AJ3110:AM3110)</x:f>
        <x:v>84.21554380172827</x:v>
      </x:c>
      <x:c r="AO3110" s="17" t="n">
        <x:f>IF(N3110=0,1,AN3110/N3110)</x:f>
        <x:v>0.12996225895328437</x:v>
      </x:c>
      <x:c r="AP3110" s="11" t="str">
        <x:f>IF(AO3110&gt;='01 Controls'!$E$16,"PASS","FAIL")</x:f>
        <x:v>FAIL</x:v>
      </x:c>
      <x:c r="AQ3110" s="11" t="str">
        <x:v>UNQUANTIFIED</x:v>
      </x:c>
      <x:c r="AR3110" s="11" t="str">
        <x:v>Position-class planning record; serial item and receiver open</x:v>
      </x:c>
      <x:c r="AS3110" s="26"/>
      <x:c r="AT3110" s="26"/>
    </x:row>
    <x:row r="3111">
      <x:c r="C3111" s="11" t="str">
        <x:v>M4-CM-RLG-OOG-80</x:v>
      </x:c>
      <x:c r="D3111" s="11" t="str">
        <x:v>M4</x:v>
      </x:c>
      <x:c r="E3111" s="11" t="str">
        <x:v>Tornado sequence</x:v>
      </x:c>
      <x:c r="F3111" s="11" t="str">
        <x:v>CM-RLG</x:v>
      </x:c>
      <x:c r="G3111" s="11" t="str">
        <x:v>Civil rail-mobility group</x:v>
      </x:c>
      <x:c r="H3111" s="11" t="str">
        <x:v>OOG-80</x:v>
      </x:c>
      <x:c r="I3111" s="19" t="n">
        <x:v>72</x:v>
      </x:c>
      <x:c r="J3111" s="21" t="n">
        <x:v>3</x:v>
      </x:c>
      <x:c r="K3111" s="18" t="n">
        <x:f>'05 Cargo Register'!K423</x:f>
        <x:v>648</x:v>
      </x:c>
      <x:c r="L3111" s="18" t="n">
        <x:f>'05 Cargo Register'!N423</x:f>
        <x:v>11</x:v>
      </x:c>
      <x:c r="M3111" s="18" t="n">
        <x:f>'05 Cargo Register'!O423</x:f>
        <x:v>1936</x:v>
      </x:c>
      <x:c r="N3111" s="18" t="n">
        <x:f>J3111*K3111</x:f>
        <x:v>1944</x:v>
      </x:c>
      <x:c r="O3111" s="18" t="n">
        <x:f>J3111*L3111</x:f>
        <x:v>33</x:v>
      </x:c>
      <x:c r="P3111" s="18" t="n">
        <x:f>J3111*M3111</x:f>
        <x:v>5808</x:v>
      </x:c>
      <x:c r="Q3111" s="22" t="n">
        <x:f>'01 Controls'!$E$28*'02 Cargo Classes'!$M$15</x:f>
        <x:v>0</x:v>
      </x:c>
      <x:c r="R3111" s="22" t="n">
        <x:f>'01 Controls'!$F$28*'02 Cargo Classes'!$N$15</x:f>
        <x:v>0</x:v>
      </x:c>
      <x:c r="S3111" s="22" t="n">
        <x:f>'01 Controls'!$G$28*'02 Cargo Classes'!$O$15</x:f>
        <x:v>0.57</x:v>
      </x:c>
      <x:c r="T3111" s="22" t="n">
        <x:f>'01 Controls'!$H$28*'02 Cargo Classes'!$P$15</x:f>
        <x:v>0</x:v>
      </x:c>
      <x:c r="U3111" s="22" t="n">
        <x:f>SUM(Q3111:T3111)</x:f>
        <x:v>0.57</x:v>
      </x:c>
      <x:c r="V3111" s="18" t="n">
        <x:f>IF(U3111=0,0,N3111*Q3111/U3111)</x:f>
        <x:v>0</x:v>
      </x:c>
      <x:c r="W3111" s="18" t="n">
        <x:f>IF(U3111=0,0,P3111*Q3111/U3111)</x:f>
        <x:v>0</x:v>
      </x:c>
      <x:c r="X3111" s="18" t="n">
        <x:f>MAX(V3111,W3111*'01 Controls'!$E$12)</x:f>
        <x:v>0</x:v>
      </x:c>
      <x:c r="Y3111" s="18" t="n">
        <x:f>IF(U3111=0,0,N3111*R3111/U3111)</x:f>
        <x:v>0</x:v>
      </x:c>
      <x:c r="Z3111" s="18" t="n">
        <x:f>IF(U3111=0,0,P3111*R3111/U3111)</x:f>
        <x:v>0</x:v>
      </x:c>
      <x:c r="AA3111" s="18" t="n">
        <x:f>MAX(Y3111,Z3111*'01 Controls'!$E$13)</x:f>
        <x:v>0</x:v>
      </x:c>
      <x:c r="AB3111" s="18" t="n">
        <x:f>IF(U3111=0,0,N3111*S3111/U3111)</x:f>
        <x:v>1944</x:v>
      </x:c>
      <x:c r="AC3111" s="18" t="n">
        <x:f>IF(U3111=0,0,P3111*S3111/U3111)</x:f>
        <x:v>5808</x:v>
      </x:c>
      <x:c r="AD3111" s="18" t="n">
        <x:f>MAX(AB3111,AC3111*'01 Controls'!$E$14)</x:f>
        <x:v>1944</x:v>
      </x:c>
      <x:c r="AE3111" s="18" t="n">
        <x:f>IF(U3111=0,0,N3111*T3111/U3111)</x:f>
        <x:v>0</x:v>
      </x:c>
      <x:c r="AF3111" s="18" t="n">
        <x:f>IF(U3111=0,0,P3111*T3111/U3111)</x:f>
        <x:v>0</x:v>
      </x:c>
      <x:c r="AG3111" s="18" t="n">
        <x:f>MAX(AE3111,AF3111*'01 Controls'!$E$15)</x:f>
        <x:v>0</x:v>
      </x:c>
      <x:c r="AH3111" s="18" t="n">
        <x:f>SUM(V3111,Y3111,AB3111,AE3111)</x:f>
        <x:v>1944</x:v>
      </x:c>
      <x:c r="AI3111" s="18" t="n">
        <x:f>N3111-AH3111</x:f>
        <x:v>0</x:v>
      </x:c>
      <x:c r="AJ3111" s="18" t="n">
        <x:f>V3111*INDEX('07 Mode Capacity'!$P$6:$P$17,MATCH("AIR-"&amp;I3111,'07 Mode Capacity'!$C$6:$C$17,0))</x:f>
        <x:v>0</x:v>
      </x:c>
      <x:c r="AK3111" s="18" t="n">
        <x:f>Y3111*INDEX('07 Mode Capacity'!$P$6:$P$17,MATCH("OCEAN-"&amp;I3111,'07 Mode Capacity'!$C$6:$C$17,0))</x:f>
        <x:v>0</x:v>
      </x:c>
      <x:c r="AL3111" s="18" t="n">
        <x:f>AB3111*INDEX('07 Mode Capacity'!$P$6:$P$17,MATCH("LAND-"&amp;I3111,'07 Mode Capacity'!$C$6:$C$17,0))</x:f>
        <x:v>1389.9798769726444</x:v>
      </x:c>
      <x:c r="AM3111" s="18" t="n">
        <x:f>AE3111*INDEX('07 Mode Capacity'!$P$6:$P$17,MATCH("INLAND-"&amp;I3111,'07 Mode Capacity'!$C$6:$C$17,0))</x:f>
        <x:v>0</x:v>
      </x:c>
      <x:c r="AN3111" s="18" t="n">
        <x:f>SUM(AJ3111:AM3111)</x:f>
        <x:v>1389.9798769726444</x:v>
      </x:c>
      <x:c r="AO3111" s="17" t="n">
        <x:f>IF(N3111=0,1,AN3111/N3111)</x:f>
        <x:v>0.7150102247801668</x:v>
      </x:c>
      <x:c r="AP3111" s="11" t="str">
        <x:f>IF(AO3111&gt;='01 Controls'!$E$16,"PASS","FAIL")</x:f>
        <x:v>FAIL</x:v>
      </x:c>
      <x:c r="AQ3111" s="11" t="str">
        <x:v>UNQUANTIFIED</x:v>
      </x:c>
      <x:c r="AR3111" s="11" t="str">
        <x:v>Position-class planning record; serial item and receiver open</x:v>
      </x:c>
      <x:c r="AS3111" s="26"/>
      <x:c r="AT3111" s="26"/>
    </x:row>
    <x:row r="3112">
      <x:c r="C3112" s="11" t="str">
        <x:v>M4-CM-AMG-APL-45</x:v>
      </x:c>
      <x:c r="D3112" s="11" t="str">
        <x:v>M4</x:v>
      </x:c>
      <x:c r="E3112" s="11" t="str">
        <x:v>Tornado sequence</x:v>
      </x:c>
      <x:c r="F3112" s="11" t="str">
        <x:v>CM-AMG</x:v>
      </x:c>
      <x:c r="G3112" s="11" t="str">
        <x:v>Civil air-mobility group</x:v>
      </x:c>
      <x:c r="H3112" s="11" t="str">
        <x:v>APL-45</x:v>
      </x:c>
      <x:c r="I3112" s="19" t="n">
        <x:v>24</x:v>
      </x:c>
      <x:c r="J3112" s="21" t="n">
        <x:v>3</x:v>
      </x:c>
      <x:c r="K3112" s="18" t="n">
        <x:f>'05 Cargo Register'!K424</x:f>
        <x:v>135</x:v>
      </x:c>
      <x:c r="L3112" s="18" t="n">
        <x:f>'05 Cargo Register'!N424</x:f>
        <x:v>36</x:v>
      </x:c>
      <x:c r="M3112" s="18" t="n">
        <x:f>'05 Cargo Register'!O424</x:f>
        <x:v>270</x:v>
      </x:c>
      <x:c r="N3112" s="18" t="n">
        <x:f>J3112*K3112</x:f>
        <x:v>405</x:v>
      </x:c>
      <x:c r="O3112" s="18" t="n">
        <x:f>J3112*L3112</x:f>
        <x:v>108</x:v>
      </x:c>
      <x:c r="P3112" s="18" t="n">
        <x:f>J3112*M3112</x:f>
        <x:v>810</x:v>
      </x:c>
      <x:c r="Q3112" s="22" t="n">
        <x:f>'01 Controls'!$E$28*'02 Cargo Classes'!$M$6</x:f>
        <x:v>0.15000000000000002</x:v>
      </x:c>
      <x:c r="R3112" s="22" t="n">
        <x:f>'01 Controls'!$F$28*'02 Cargo Classes'!$N$6</x:f>
        <x:v>0</x:v>
      </x:c>
      <x:c r="S3112" s="22" t="n">
        <x:f>'01 Controls'!$G$28*'02 Cargo Classes'!$O$6</x:f>
        <x:v>0.95</x:v>
      </x:c>
      <x:c r="T3112" s="22" t="n">
        <x:f>'01 Controls'!$H$28*'02 Cargo Classes'!$P$6</x:f>
        <x:v>0</x:v>
      </x:c>
      <x:c r="U3112" s="22" t="n">
        <x:f>SUM(Q3112:T3112)</x:f>
        <x:v>1.1</x:v>
      </x:c>
      <x:c r="V3112" s="18" t="n">
        <x:f>IF(U3112=0,0,N3112*Q3112/U3112)</x:f>
        <x:v>55.22727272727273</x:v>
      </x:c>
      <x:c r="W3112" s="18" t="n">
        <x:f>IF(U3112=0,0,P3112*Q3112/U3112)</x:f>
        <x:v>110.45454545454545</x:v>
      </x:c>
      <x:c r="X3112" s="18" t="n">
        <x:f>MAX(V3112,W3112*'01 Controls'!$E$12)</x:f>
        <x:v>55.22727272727273</x:v>
      </x:c>
      <x:c r="Y3112" s="18" t="n">
        <x:f>IF(U3112=0,0,N3112*R3112/U3112)</x:f>
        <x:v>0</x:v>
      </x:c>
      <x:c r="Z3112" s="18" t="n">
        <x:f>IF(U3112=0,0,P3112*R3112/U3112)</x:f>
        <x:v>0</x:v>
      </x:c>
      <x:c r="AA3112" s="18" t="n">
        <x:f>MAX(Y3112,Z3112*'01 Controls'!$E$13)</x:f>
        <x:v>0</x:v>
      </x:c>
      <x:c r="AB3112" s="18" t="n">
        <x:f>IF(U3112=0,0,N3112*S3112/U3112)</x:f>
        <x:v>349.77272727272725</x:v>
      </x:c>
      <x:c r="AC3112" s="18" t="n">
        <x:f>IF(U3112=0,0,P3112*S3112/U3112)</x:f>
        <x:v>699.5454545454545</x:v>
      </x:c>
      <x:c r="AD3112" s="18" t="n">
        <x:f>MAX(AB3112,AC3112*'01 Controls'!$E$14)</x:f>
        <x:v>349.77272727272725</x:v>
      </x:c>
      <x:c r="AE3112" s="18" t="n">
        <x:f>IF(U3112=0,0,N3112*T3112/U3112)</x:f>
        <x:v>0</x:v>
      </x:c>
      <x:c r="AF3112" s="18" t="n">
        <x:f>IF(U3112=0,0,P3112*T3112/U3112)</x:f>
        <x:v>0</x:v>
      </x:c>
      <x:c r="AG3112" s="18" t="n">
        <x:f>MAX(AE3112,AF3112*'01 Controls'!$E$15)</x:f>
        <x:v>0</x:v>
      </x:c>
      <x:c r="AH3112" s="18" t="n">
        <x:f>SUM(V3112,Y3112,AB3112,AE3112)</x:f>
        <x:v>405</x:v>
      </x:c>
      <x:c r="AI3112" s="18" t="n">
        <x:f>N3112-AH3112</x:f>
        <x:v>0</x:v>
      </x:c>
      <x:c r="AJ3112" s="18" t="n">
        <x:f>V3112*INDEX('07 Mode Capacity'!$P$6:$P$17,MATCH("AIR-"&amp;I3112,'07 Mode Capacity'!$C$6:$C$17,0))</x:f>
        <x:v>11.206390564737566</x:v>
      </x:c>
      <x:c r="AK3112" s="18" t="n">
        <x:f>Y3112*INDEX('07 Mode Capacity'!$P$6:$P$17,MATCH("OCEAN-"&amp;I3112,'07 Mode Capacity'!$C$6:$C$17,0))</x:f>
        <x:v>0</x:v>
      </x:c>
      <x:c r="AL3112" s="18" t="n">
        <x:f>AB3112*INDEX('07 Mode Capacity'!$P$6:$P$17,MATCH("LAND-"&amp;I3112,'07 Mode Capacity'!$C$6:$C$17,0))</x:f>
        <x:v>133.78839145910038</x:v>
      </x:c>
      <x:c r="AM3112" s="18" t="n">
        <x:f>AE3112*INDEX('07 Mode Capacity'!$P$6:$P$17,MATCH("INLAND-"&amp;I3112,'07 Mode Capacity'!$C$6:$C$17,0))</x:f>
        <x:v>0</x:v>
      </x:c>
      <x:c r="AN3112" s="18" t="n">
        <x:f>SUM(AJ3112:AM3112)</x:f>
        <x:v>144.99478202383796</x:v>
      </x:c>
      <x:c r="AO3112" s="17" t="n">
        <x:f>IF(N3112=0,1,AN3112/N3112)</x:f>
        <x:v>0.35801180746626654</x:v>
      </x:c>
      <x:c r="AP3112" s="11" t="str">
        <x:f>IF(AO3112&gt;='01 Controls'!$E$16,"PASS","FAIL")</x:f>
        <x:v>FAIL</x:v>
      </x:c>
      <x:c r="AQ3112" s="11" t="str">
        <x:v>UNQUANTIFIED</x:v>
      </x:c>
      <x:c r="AR3112" s="11" t="str">
        <x:v>Position-class planning record; serial item and receiver open</x:v>
      </x:c>
      <x:c r="AS3112" s="26"/>
      <x:c r="AT3112" s="26"/>
    </x:row>
    <x:row r="3113">
      <x:c r="C3113" s="11" t="str">
        <x:v>M4-CM-AMG-ISO-18</x:v>
      </x:c>
      <x:c r="D3113" s="11" t="str">
        <x:v>M4</x:v>
      </x:c>
      <x:c r="E3113" s="11" t="str">
        <x:v>Tornado sequence</x:v>
      </x:c>
      <x:c r="F3113" s="11" t="str">
        <x:v>CM-AMG</x:v>
      </x:c>
      <x:c r="G3113" s="11" t="str">
        <x:v>Civil air-mobility group</x:v>
      </x:c>
      <x:c r="H3113" s="11" t="str">
        <x:v>ISO-18</x:v>
      </x:c>
      <x:c r="I3113" s="19" t="n">
        <x:v>48</x:v>
      </x:c>
      <x:c r="J3113" s="21" t="n">
        <x:v>3</x:v>
      </x:c>
      <x:c r="K3113" s="18" t="n">
        <x:f>'05 Cargo Register'!K425</x:f>
        <x:v>337.5</x:v>
      </x:c>
      <x:c r="L3113" s="18" t="n">
        <x:f>'05 Cargo Register'!N425</x:f>
        <x:v>23</x:v>
      </x:c>
      <x:c r="M3113" s="18" t="n">
        <x:f>'05 Cargo Register'!O425</x:f>
        <x:v>607.2</x:v>
      </x:c>
      <x:c r="N3113" s="18" t="n">
        <x:f>J3113*K3113</x:f>
        <x:v>1012.5</x:v>
      </x:c>
      <x:c r="O3113" s="18" t="n">
        <x:f>J3113*L3113</x:f>
        <x:v>69</x:v>
      </x:c>
      <x:c r="P3113" s="18" t="n">
        <x:f>J3113*M3113</x:f>
        <x:v>1821.6000000000001</x:v>
      </x:c>
      <x:c r="Q3113" s="22" t="n">
        <x:f>'01 Controls'!$E$28*'02 Cargo Classes'!$M$7</x:f>
        <x:v>0.010000000000000002</x:v>
      </x:c>
      <x:c r="R3113" s="22" t="n">
        <x:f>'01 Controls'!$F$28*'02 Cargo Classes'!$N$7</x:f>
        <x:v>0</x:v>
      </x:c>
      <x:c r="S3113" s="22" t="n">
        <x:f>'01 Controls'!$G$28*'02 Cargo Classes'!$O$7</x:f>
        <x:v>1.14</x:v>
      </x:c>
      <x:c r="T3113" s="22" t="n">
        <x:f>'01 Controls'!$H$28*'02 Cargo Classes'!$P$7</x:f>
        <x:v>0</x:v>
      </x:c>
      <x:c r="U3113" s="22" t="n">
        <x:f>SUM(Q3113:T3113)</x:f>
        <x:v>1.15</x:v>
      </x:c>
      <x:c r="V3113" s="18" t="n">
        <x:f>IF(U3113=0,0,N3113*Q3113/U3113)</x:f>
        <x:v>8.804347826086959</x:v>
      </x:c>
      <x:c r="W3113" s="18" t="n">
        <x:f>IF(U3113=0,0,P3113*Q3113/U3113)</x:f>
        <x:v>15.840000000000005</x:v>
      </x:c>
      <x:c r="X3113" s="18" t="n">
        <x:f>MAX(V3113,W3113*'01 Controls'!$E$12)</x:f>
        <x:v>8.804347826086959</x:v>
      </x:c>
      <x:c r="Y3113" s="18" t="n">
        <x:f>IF(U3113=0,0,N3113*R3113/U3113)</x:f>
        <x:v>0</x:v>
      </x:c>
      <x:c r="Z3113" s="18" t="n">
        <x:f>IF(U3113=0,0,P3113*R3113/U3113)</x:f>
        <x:v>0</x:v>
      </x:c>
      <x:c r="AA3113" s="18" t="n">
        <x:f>MAX(Y3113,Z3113*'01 Controls'!$E$13)</x:f>
        <x:v>0</x:v>
      </x:c>
      <x:c r="AB3113" s="18" t="n">
        <x:f>IF(U3113=0,0,N3113*S3113/U3113)</x:f>
        <x:v>1003.6956521739131</x:v>
      </x:c>
      <x:c r="AC3113" s="18" t="n">
        <x:f>IF(U3113=0,0,P3113*S3113/U3113)</x:f>
        <x:v>1805.76</x:v>
      </x:c>
      <x:c r="AD3113" s="18" t="n">
        <x:f>MAX(AB3113,AC3113*'01 Controls'!$E$14)</x:f>
        <x:v>1003.6956521739131</x:v>
      </x:c>
      <x:c r="AE3113" s="18" t="n">
        <x:f>IF(U3113=0,0,N3113*T3113/U3113)</x:f>
        <x:v>0</x:v>
      </x:c>
      <x:c r="AF3113" s="18" t="n">
        <x:f>IF(U3113=0,0,P3113*T3113/U3113)</x:f>
        <x:v>0</x:v>
      </x:c>
      <x:c r="AG3113" s="18" t="n">
        <x:f>MAX(AE3113,AF3113*'01 Controls'!$E$15)</x:f>
        <x:v>0</x:v>
      </x:c>
      <x:c r="AH3113" s="18" t="n">
        <x:f>SUM(V3113,Y3113,AB3113,AE3113)</x:f>
        <x:v>1012.5000000000001</x:v>
      </x:c>
      <x:c r="AI3113" s="18" t="n">
        <x:f>N3113-AH3113</x:f>
        <x:v>-1.1368683772161603e-13</x:v>
      </x:c>
      <x:c r="AJ3113" s="18" t="n">
        <x:f>V3113*INDEX('07 Mode Capacity'!$P$6:$P$17,MATCH("AIR-"&amp;I3113,'07 Mode Capacity'!$C$6:$C$17,0))</x:f>
        <x:v>2.46817264363399</x:v>
      </x:c>
      <x:c r="AK3113" s="18" t="n">
        <x:f>Y3113*INDEX('07 Mode Capacity'!$P$6:$P$17,MATCH("OCEAN-"&amp;I3113,'07 Mode Capacity'!$C$6:$C$17,0))</x:f>
        <x:v>0</x:v>
      </x:c>
      <x:c r="AL3113" s="18" t="n">
        <x:f>AB3113*INDEX('07 Mode Capacity'!$P$6:$P$17,MATCH("LAND-"&amp;I3113,'07 Mode Capacity'!$C$6:$C$17,0))</x:f>
        <x:v>122.49891598884</x:v>
      </x:c>
      <x:c r="AM3113" s="18" t="n">
        <x:f>AE3113*INDEX('07 Mode Capacity'!$P$6:$P$17,MATCH("INLAND-"&amp;I3113,'07 Mode Capacity'!$C$6:$C$17,0))</x:f>
        <x:v>0</x:v>
      </x:c>
      <x:c r="AN3113" s="18" t="n">
        <x:f>SUM(AJ3113:AM3113)</x:f>
        <x:v>124.96708863247399</x:v>
      </x:c>
      <x:c r="AO3113" s="17" t="n">
        <x:f>IF(N3113=0,1,AN3113/N3113)</x:f>
        <x:v>0.12342428506911012</x:v>
      </x:c>
      <x:c r="AP3113" s="11" t="str">
        <x:f>IF(AO3113&gt;='01 Controls'!$E$16,"PASS","FAIL")</x:f>
        <x:v>FAIL</x:v>
      </x:c>
      <x:c r="AQ3113" s="11" t="str">
        <x:v>UNQUANTIFIED</x:v>
      </x:c>
      <x:c r="AR3113" s="11" t="str">
        <x:v>Position-class planning record; serial item and receiver open</x:v>
      </x:c>
      <x:c r="AS3113" s="26"/>
      <x:c r="AT3113" s="26"/>
    </x:row>
    <x:row r="3114">
      <x:c r="C3114" s="11" t="str">
        <x:v>M4-CM-AMG-COL-12</x:v>
      </x:c>
      <x:c r="D3114" s="11" t="str">
        <x:v>M4</x:v>
      </x:c>
      <x:c r="E3114" s="11" t="str">
        <x:v>Tornado sequence</x:v>
      </x:c>
      <x:c r="F3114" s="11" t="str">
        <x:v>CM-AMG</x:v>
      </x:c>
      <x:c r="G3114" s="11" t="str">
        <x:v>Civil air-mobility group</x:v>
      </x:c>
      <x:c r="H3114" s="11" t="str">
        <x:v>COL-12</x:v>
      </x:c>
      <x:c r="I3114" s="19" t="n">
        <x:v>24</x:v>
      </x:c>
      <x:c r="J3114" s="21" t="n">
        <x:v>3</x:v>
      </x:c>
      <x:c r="K3114" s="18" t="n">
        <x:f>'05 Cargo Register'!K426</x:f>
        <x:v>135</x:v>
      </x:c>
      <x:c r="L3114" s="18" t="n">
        <x:f>'05 Cargo Register'!N426</x:f>
        <x:v>15</x:v>
      </x:c>
      <x:c r="M3114" s="18" t="n">
        <x:f>'05 Cargo Register'!O426</x:f>
        <x:v>396</x:v>
      </x:c>
      <x:c r="N3114" s="18" t="n">
        <x:f>J3114*K3114</x:f>
        <x:v>405</x:v>
      </x:c>
      <x:c r="O3114" s="18" t="n">
        <x:f>J3114*L3114</x:f>
        <x:v>45</x:v>
      </x:c>
      <x:c r="P3114" s="18" t="n">
        <x:f>J3114*M3114</x:f>
        <x:v>1188</x:v>
      </x:c>
      <x:c r="Q3114" s="22" t="n">
        <x:f>'01 Controls'!$E$28*'02 Cargo Classes'!$M$8</x:f>
        <x:v>0.1</x:v>
      </x:c>
      <x:c r="R3114" s="22" t="n">
        <x:f>'01 Controls'!$F$28*'02 Cargo Classes'!$N$8</x:f>
        <x:v>0</x:v>
      </x:c>
      <x:c r="S3114" s="22" t="n">
        <x:f>'01 Controls'!$G$28*'02 Cargo Classes'!$O$8</x:f>
        <x:v>1.14</x:v>
      </x:c>
      <x:c r="T3114" s="22" t="n">
        <x:f>'01 Controls'!$H$28*'02 Cargo Classes'!$P$8</x:f>
        <x:v>0</x:v>
      </x:c>
      <x:c r="U3114" s="22" t="n">
        <x:f>SUM(Q3114:T3114)</x:f>
        <x:v>1.24</x:v>
      </x:c>
      <x:c r="V3114" s="18" t="n">
        <x:f>IF(U3114=0,0,N3114*Q3114/U3114)</x:f>
        <x:v>32.66129032258065</x:v>
      </x:c>
      <x:c r="W3114" s="18" t="n">
        <x:f>IF(U3114=0,0,P3114*Q3114/U3114)</x:f>
        <x:v>95.80645161290323</x:v>
      </x:c>
      <x:c r="X3114" s="18" t="n">
        <x:f>MAX(V3114,W3114*'01 Controls'!$E$12)</x:f>
        <x:v>32.66129032258065</x:v>
      </x:c>
      <x:c r="Y3114" s="18" t="n">
        <x:f>IF(U3114=0,0,N3114*R3114/U3114)</x:f>
        <x:v>0</x:v>
      </x:c>
      <x:c r="Z3114" s="18" t="n">
        <x:f>IF(U3114=0,0,P3114*R3114/U3114)</x:f>
        <x:v>0</x:v>
      </x:c>
      <x:c r="AA3114" s="18" t="n">
        <x:f>MAX(Y3114,Z3114*'01 Controls'!$E$13)</x:f>
        <x:v>0</x:v>
      </x:c>
      <x:c r="AB3114" s="18" t="n">
        <x:f>IF(U3114=0,0,N3114*S3114/U3114)</x:f>
        <x:v>372.33870967741933</x:v>
      </x:c>
      <x:c r="AC3114" s="18" t="n">
        <x:f>IF(U3114=0,0,P3114*S3114/U3114)</x:f>
        <x:v>1092.1935483870968</x:v>
      </x:c>
      <x:c r="AD3114" s="18" t="n">
        <x:f>MAX(AB3114,AC3114*'01 Controls'!$E$14)</x:f>
        <x:v>372.33870967741933</x:v>
      </x:c>
      <x:c r="AE3114" s="18" t="n">
        <x:f>IF(U3114=0,0,N3114*T3114/U3114)</x:f>
        <x:v>0</x:v>
      </x:c>
      <x:c r="AF3114" s="18" t="n">
        <x:f>IF(U3114=0,0,P3114*T3114/U3114)</x:f>
        <x:v>0</x:v>
      </x:c>
      <x:c r="AG3114" s="18" t="n">
        <x:f>MAX(AE3114,AF3114*'01 Controls'!$E$15)</x:f>
        <x:v>0</x:v>
      </x:c>
      <x:c r="AH3114" s="18" t="n">
        <x:f>SUM(V3114,Y3114,AB3114,AE3114)</x:f>
        <x:v>405</x:v>
      </x:c>
      <x:c r="AI3114" s="18" t="n">
        <x:f>N3114-AH3114</x:f>
        <x:v>0</x:v>
      </x:c>
      <x:c r="AJ3114" s="18" t="n">
        <x:f>V3114*INDEX('07 Mode Capacity'!$P$6:$P$17,MATCH("AIR-"&amp;I3114,'07 Mode Capacity'!$C$6:$C$17,0))</x:f>
        <x:v>6.627435280221142</x:v>
      </x:c>
      <x:c r="AK3114" s="18" t="n">
        <x:f>Y3114*INDEX('07 Mode Capacity'!$P$6:$P$17,MATCH("OCEAN-"&amp;I3114,'07 Mode Capacity'!$C$6:$C$17,0))</x:f>
        <x:v>0</x:v>
      </x:c>
      <x:c r="AL3114" s="18" t="n">
        <x:f>AB3114*INDEX('07 Mode Capacity'!$P$6:$P$17,MATCH("LAND-"&amp;I3114,'07 Mode Capacity'!$C$6:$C$17,0))</x:f>
        <x:v>142.41990058549393</x:v>
      </x:c>
      <x:c r="AM3114" s="18" t="n">
        <x:f>AE3114*INDEX('07 Mode Capacity'!$P$6:$P$17,MATCH("INLAND-"&amp;I3114,'07 Mode Capacity'!$C$6:$C$17,0))</x:f>
        <x:v>0</x:v>
      </x:c>
      <x:c r="AN3114" s="18" t="n">
        <x:f>SUM(AJ3114:AM3114)</x:f>
        <x:v>149.04733586571507</x:v>
      </x:c>
      <x:c r="AO3114" s="17" t="n">
        <x:f>IF(N3114=0,1,AN3114/N3114)</x:f>
        <x:v>0.36801811324867917</x:v>
      </x:c>
      <x:c r="AP3114" s="11" t="str">
        <x:f>IF(AO3114&gt;='01 Controls'!$E$16,"PASS","FAIL")</x:f>
        <x:v>FAIL</x:v>
      </x:c>
      <x:c r="AQ3114" s="11" t="str">
        <x:v>UNQUANTIFIED</x:v>
      </x:c>
      <x:c r="AR3114" s="11" t="str">
        <x:v>Position-class planning record; serial item and receiver open</x:v>
      </x:c>
      <x:c r="AS3114" s="26"/>
      <x:c r="AT3114" s="26"/>
    </x:row>
    <x:row r="3115">
      <x:c r="C3115" s="11" t="str">
        <x:v>M4-CM-AMG-BAT-22</x:v>
      </x:c>
      <x:c r="D3115" s="11" t="str">
        <x:v>M4</x:v>
      </x:c>
      <x:c r="E3115" s="11" t="str">
        <x:v>Tornado sequence</x:v>
      </x:c>
      <x:c r="F3115" s="11" t="str">
        <x:v>CM-AMG</x:v>
      </x:c>
      <x:c r="G3115" s="11" t="str">
        <x:v>Civil air-mobility group</x:v>
      </x:c>
      <x:c r="H3115" s="11" t="str">
        <x:v>BAT-22</x:v>
      </x:c>
      <x:c r="I3115" s="19" t="n">
        <x:v>48</x:v>
      </x:c>
      <x:c r="J3115" s="21" t="n">
        <x:v>3</x:v>
      </x:c>
      <x:c r="K3115" s="18" t="n">
        <x:f>'05 Cargo Register'!K427</x:f>
        <x:v>168.75</x:v>
      </x:c>
      <x:c r="L3115" s="18" t="n">
        <x:f>'05 Cargo Register'!N427</x:f>
        <x:v>10</x:v>
      </x:c>
      <x:c r="M3115" s="18" t="n">
        <x:f>'05 Cargo Register'!O427</x:f>
        <x:v>264</x:v>
      </x:c>
      <x:c r="N3115" s="18" t="n">
        <x:f>J3115*K3115</x:f>
        <x:v>506.25</x:v>
      </x:c>
      <x:c r="O3115" s="18" t="n">
        <x:f>J3115*L3115</x:f>
        <x:v>30</x:v>
      </x:c>
      <x:c r="P3115" s="18" t="n">
        <x:f>J3115*M3115</x:f>
        <x:v>792</x:v>
      </x:c>
      <x:c r="Q3115" s="22" t="n">
        <x:f>'01 Controls'!$E$28*'02 Cargo Classes'!$M$9</x:f>
        <x:v>0</x:v>
      </x:c>
      <x:c r="R3115" s="22" t="n">
        <x:f>'01 Controls'!$F$28*'02 Cargo Classes'!$N$9</x:f>
        <x:v>0</x:v>
      </x:c>
      <x:c r="S3115" s="22" t="n">
        <x:f>'01 Controls'!$G$28*'02 Cargo Classes'!$O$9</x:f>
        <x:v>0.95</x:v>
      </x:c>
      <x:c r="T3115" s="22" t="n">
        <x:f>'01 Controls'!$H$28*'02 Cargo Classes'!$P$9</x:f>
        <x:v>0</x:v>
      </x:c>
      <x:c r="U3115" s="22" t="n">
        <x:f>SUM(Q3115:T3115)</x:f>
        <x:v>0.95</x:v>
      </x:c>
      <x:c r="V3115" s="18" t="n">
        <x:f>IF(U3115=0,0,N3115*Q3115/U3115)</x:f>
        <x:v>0</x:v>
      </x:c>
      <x:c r="W3115" s="18" t="n">
        <x:f>IF(U3115=0,0,P3115*Q3115/U3115)</x:f>
        <x:v>0</x:v>
      </x:c>
      <x:c r="X3115" s="18" t="n">
        <x:f>MAX(V3115,W3115*'01 Controls'!$E$12)</x:f>
        <x:v>0</x:v>
      </x:c>
      <x:c r="Y3115" s="18" t="n">
        <x:f>IF(U3115=0,0,N3115*R3115/U3115)</x:f>
        <x:v>0</x:v>
      </x:c>
      <x:c r="Z3115" s="18" t="n">
        <x:f>IF(U3115=0,0,P3115*R3115/U3115)</x:f>
        <x:v>0</x:v>
      </x:c>
      <x:c r="AA3115" s="18" t="n">
        <x:f>MAX(Y3115,Z3115*'01 Controls'!$E$13)</x:f>
        <x:v>0</x:v>
      </x:c>
      <x:c r="AB3115" s="18" t="n">
        <x:f>IF(U3115=0,0,N3115*S3115/U3115)</x:f>
        <x:v>506.25</x:v>
      </x:c>
      <x:c r="AC3115" s="18" t="n">
        <x:f>IF(U3115=0,0,P3115*S3115/U3115)</x:f>
        <x:v>792</x:v>
      </x:c>
      <x:c r="AD3115" s="18" t="n">
        <x:f>MAX(AB3115,AC3115*'01 Controls'!$E$14)</x:f>
        <x:v>506.25</x:v>
      </x:c>
      <x:c r="AE3115" s="18" t="n">
        <x:f>IF(U3115=0,0,N3115*T3115/U3115)</x:f>
        <x:v>0</x:v>
      </x:c>
      <x:c r="AF3115" s="18" t="n">
        <x:f>IF(U3115=0,0,P3115*T3115/U3115)</x:f>
        <x:v>0</x:v>
      </x:c>
      <x:c r="AG3115" s="18" t="n">
        <x:f>MAX(AE3115,AF3115*'01 Controls'!$E$15)</x:f>
        <x:v>0</x:v>
      </x:c>
      <x:c r="AH3115" s="18" t="n">
        <x:f>SUM(V3115,Y3115,AB3115,AE3115)</x:f>
        <x:v>506.25</x:v>
      </x:c>
      <x:c r="AI3115" s="18" t="n">
        <x:f>N3115-AH3115</x:f>
        <x:v>0</x:v>
      </x:c>
      <x:c r="AJ3115" s="18" t="n">
        <x:f>V3115*INDEX('07 Mode Capacity'!$P$6:$P$17,MATCH("AIR-"&amp;I3115,'07 Mode Capacity'!$C$6:$C$17,0))</x:f>
        <x:v>0</x:v>
      </x:c>
      <x:c r="AK3115" s="18" t="n">
        <x:f>Y3115*INDEX('07 Mode Capacity'!$P$6:$P$17,MATCH("OCEAN-"&amp;I3115,'07 Mode Capacity'!$C$6:$C$17,0))</x:f>
        <x:v>0</x:v>
      </x:c>
      <x:c r="AL3115" s="18" t="n">
        <x:f>AB3115*INDEX('07 Mode Capacity'!$P$6:$P$17,MATCH("LAND-"&amp;I3115,'07 Mode Capacity'!$C$6:$C$17,0))</x:f>
        <x:v>61.78673394173947</x:v>
      </x:c>
      <x:c r="AM3115" s="18" t="n">
        <x:f>AE3115*INDEX('07 Mode Capacity'!$P$6:$P$17,MATCH("INLAND-"&amp;I3115,'07 Mode Capacity'!$C$6:$C$17,0))</x:f>
        <x:v>0</x:v>
      </x:c>
      <x:c r="AN3115" s="18" t="n">
        <x:f>SUM(AJ3115:AM3115)</x:f>
        <x:v>61.78673394173947</x:v>
      </x:c>
      <x:c r="AO3115" s="17" t="n">
        <x:f>IF(N3115=0,1,AN3115/N3115)</x:f>
        <x:v>0.1220478695145471</x:v>
      </x:c>
      <x:c r="AP3115" s="11" t="str">
        <x:f>IF(AO3115&gt;='01 Controls'!$E$16,"PASS","FAIL")</x:f>
        <x:v>FAIL</x:v>
      </x:c>
      <x:c r="AQ3115" s="11" t="str">
        <x:v>UNQUANTIFIED</x:v>
      </x:c>
      <x:c r="AR3115" s="11" t="str">
        <x:v>Position-class planning record; serial item and receiver open</x:v>
      </x:c>
      <x:c r="AS3115" s="26"/>
      <x:c r="AT3115" s="26"/>
    </x:row>
    <x:row r="3116">
      <x:c r="C3116" s="11" t="str">
        <x:v>M4-CM-AMG-TNK-20</x:v>
      </x:c>
      <x:c r="D3116" s="11" t="str">
        <x:v>M4</x:v>
      </x:c>
      <x:c r="E3116" s="11" t="str">
        <x:v>Tornado sequence</x:v>
      </x:c>
      <x:c r="F3116" s="11" t="str">
        <x:v>CM-AMG</x:v>
      </x:c>
      <x:c r="G3116" s="11" t="str">
        <x:v>Civil air-mobility group</x:v>
      </x:c>
      <x:c r="H3116" s="11" t="str">
        <x:v>TNK-20</x:v>
      </x:c>
      <x:c r="I3116" s="19" t="n">
        <x:v>48</x:v>
      </x:c>
      <x:c r="J3116" s="21" t="n">
        <x:v>3</x:v>
      </x:c>
      <x:c r="K3116" s="18" t="n">
        <x:f>'05 Cargo Register'!K428</x:f>
        <x:v>168.75</x:v>
      </x:c>
      <x:c r="L3116" s="18" t="n">
        <x:f>'05 Cargo Register'!N428</x:f>
        <x:v>10</x:v>
      </x:c>
      <x:c r="M3116" s="18" t="n">
        <x:f>'05 Cargo Register'!O428</x:f>
        <x:v>212.5</x:v>
      </x:c>
      <x:c r="N3116" s="18" t="n">
        <x:f>J3116*K3116</x:f>
        <x:v>506.25</x:v>
      </x:c>
      <x:c r="O3116" s="18" t="n">
        <x:f>J3116*L3116</x:f>
        <x:v>30</x:v>
      </x:c>
      <x:c r="P3116" s="18" t="n">
        <x:f>J3116*M3116</x:f>
        <x:v>637.5</x:v>
      </x:c>
      <x:c r="Q3116" s="22" t="n">
        <x:f>'01 Controls'!$E$28*'02 Cargo Classes'!$M$10</x:f>
        <x:v>0</x:v>
      </x:c>
      <x:c r="R3116" s="22" t="n">
        <x:f>'01 Controls'!$F$28*'02 Cargo Classes'!$N$10</x:f>
        <x:v>0</x:v>
      </x:c>
      <x:c r="S3116" s="22" t="n">
        <x:f>'01 Controls'!$G$28*'02 Cargo Classes'!$O$10</x:f>
        <x:v>0.95</x:v>
      </x:c>
      <x:c r="T3116" s="22" t="n">
        <x:f>'01 Controls'!$H$28*'02 Cargo Classes'!$P$10</x:f>
        <x:v>0</x:v>
      </x:c>
      <x:c r="U3116" s="22" t="n">
        <x:f>SUM(Q3116:T3116)</x:f>
        <x:v>0.95</x:v>
      </x:c>
      <x:c r="V3116" s="18" t="n">
        <x:f>IF(U3116=0,0,N3116*Q3116/U3116)</x:f>
        <x:v>0</x:v>
      </x:c>
      <x:c r="W3116" s="18" t="n">
        <x:f>IF(U3116=0,0,P3116*Q3116/U3116)</x:f>
        <x:v>0</x:v>
      </x:c>
      <x:c r="X3116" s="18" t="n">
        <x:f>MAX(V3116,W3116*'01 Controls'!$E$12)</x:f>
        <x:v>0</x:v>
      </x:c>
      <x:c r="Y3116" s="18" t="n">
        <x:f>IF(U3116=0,0,N3116*R3116/U3116)</x:f>
        <x:v>0</x:v>
      </x:c>
      <x:c r="Z3116" s="18" t="n">
        <x:f>IF(U3116=0,0,P3116*R3116/U3116)</x:f>
        <x:v>0</x:v>
      </x:c>
      <x:c r="AA3116" s="18" t="n">
        <x:f>MAX(Y3116,Z3116*'01 Controls'!$E$13)</x:f>
        <x:v>0</x:v>
      </x:c>
      <x:c r="AB3116" s="18" t="n">
        <x:f>IF(U3116=0,0,N3116*S3116/U3116)</x:f>
        <x:v>506.25</x:v>
      </x:c>
      <x:c r="AC3116" s="18" t="n">
        <x:f>IF(U3116=0,0,P3116*S3116/U3116)</x:f>
        <x:v>637.5</x:v>
      </x:c>
      <x:c r="AD3116" s="18" t="n">
        <x:f>MAX(AB3116,AC3116*'01 Controls'!$E$14)</x:f>
        <x:v>506.25</x:v>
      </x:c>
      <x:c r="AE3116" s="18" t="n">
        <x:f>IF(U3116=0,0,N3116*T3116/U3116)</x:f>
        <x:v>0</x:v>
      </x:c>
      <x:c r="AF3116" s="18" t="n">
        <x:f>IF(U3116=0,0,P3116*T3116/U3116)</x:f>
        <x:v>0</x:v>
      </x:c>
      <x:c r="AG3116" s="18" t="n">
        <x:f>MAX(AE3116,AF3116*'01 Controls'!$E$15)</x:f>
        <x:v>0</x:v>
      </x:c>
      <x:c r="AH3116" s="18" t="n">
        <x:f>SUM(V3116,Y3116,AB3116,AE3116)</x:f>
        <x:v>506.25</x:v>
      </x:c>
      <x:c r="AI3116" s="18" t="n">
        <x:f>N3116-AH3116</x:f>
        <x:v>0</x:v>
      </x:c>
      <x:c r="AJ3116" s="18" t="n">
        <x:f>V3116*INDEX('07 Mode Capacity'!$P$6:$P$17,MATCH("AIR-"&amp;I3116,'07 Mode Capacity'!$C$6:$C$17,0))</x:f>
        <x:v>0</x:v>
      </x:c>
      <x:c r="AK3116" s="18" t="n">
        <x:f>Y3116*INDEX('07 Mode Capacity'!$P$6:$P$17,MATCH("OCEAN-"&amp;I3116,'07 Mode Capacity'!$C$6:$C$17,0))</x:f>
        <x:v>0</x:v>
      </x:c>
      <x:c r="AL3116" s="18" t="n">
        <x:f>AB3116*INDEX('07 Mode Capacity'!$P$6:$P$17,MATCH("LAND-"&amp;I3116,'07 Mode Capacity'!$C$6:$C$17,0))</x:f>
        <x:v>61.78673394173947</x:v>
      </x:c>
      <x:c r="AM3116" s="18" t="n">
        <x:f>AE3116*INDEX('07 Mode Capacity'!$P$6:$P$17,MATCH("INLAND-"&amp;I3116,'07 Mode Capacity'!$C$6:$C$17,0))</x:f>
        <x:v>0</x:v>
      </x:c>
      <x:c r="AN3116" s="18" t="n">
        <x:f>SUM(AJ3116:AM3116)</x:f>
        <x:v>61.78673394173947</x:v>
      </x:c>
      <x:c r="AO3116" s="17" t="n">
        <x:f>IF(N3116=0,1,AN3116/N3116)</x:f>
        <x:v>0.1220478695145471</x:v>
      </x:c>
      <x:c r="AP3116" s="11" t="str">
        <x:f>IF(AO3116&gt;='01 Controls'!$E$16,"PASS","FAIL")</x:f>
        <x:v>FAIL</x:v>
      </x:c>
      <x:c r="AQ3116" s="11" t="str">
        <x:v>UNQUANTIFIED</x:v>
      </x:c>
      <x:c r="AR3116" s="11" t="str">
        <x:v>Position-class planning record; serial item and receiver open</x:v>
      </x:c>
      <x:c r="AS3116" s="26"/>
      <x:c r="AT3116" s="26"/>
    </x:row>
    <x:row r="3117">
      <x:c r="C3117" s="11" t="str">
        <x:v>M4-CM-AMG-FLR-24</x:v>
      </x:c>
      <x:c r="D3117" s="11" t="str">
        <x:v>M4</x:v>
      </x:c>
      <x:c r="E3117" s="11" t="str">
        <x:v>Tornado sequence</x:v>
      </x:c>
      <x:c r="F3117" s="11" t="str">
        <x:v>CM-AMG</x:v>
      </x:c>
      <x:c r="G3117" s="11" t="str">
        <x:v>Civil air-mobility group</x:v>
      </x:c>
      <x:c r="H3117" s="11" t="str">
        <x:v>FLR-24</x:v>
      </x:c>
      <x:c r="I3117" s="19" t="n">
        <x:v>48</x:v>
      </x:c>
      <x:c r="J3117" s="21" t="n">
        <x:v>3</x:v>
      </x:c>
      <x:c r="K3117" s="18" t="n">
        <x:f>'05 Cargo Register'!K429</x:f>
        <x:v>270</x:v>
      </x:c>
      <x:c r="L3117" s="18" t="n">
        <x:f>'05 Cargo Register'!N429</x:f>
        <x:v>14</x:v>
      </x:c>
      <x:c r="M3117" s="18" t="n">
        <x:f>'05 Cargo Register'!O429</x:f>
        <x:v>448</x:v>
      </x:c>
      <x:c r="N3117" s="18" t="n">
        <x:f>J3117*K3117</x:f>
        <x:v>810</x:v>
      </x:c>
      <x:c r="O3117" s="18" t="n">
        <x:f>J3117*L3117</x:f>
        <x:v>42</x:v>
      </x:c>
      <x:c r="P3117" s="18" t="n">
        <x:f>J3117*M3117</x:f>
        <x:v>1344</x:v>
      </x:c>
      <x:c r="Q3117" s="22" t="n">
        <x:f>'01 Controls'!$E$28*'02 Cargo Classes'!$M$11</x:f>
        <x:v>0</x:v>
      </x:c>
      <x:c r="R3117" s="22" t="n">
        <x:f>'01 Controls'!$F$28*'02 Cargo Classes'!$N$11</x:f>
        <x:v>0</x:v>
      </x:c>
      <x:c r="S3117" s="22" t="n">
        <x:f>'01 Controls'!$G$28*'02 Cargo Classes'!$O$11</x:f>
        <x:v>0.95</x:v>
      </x:c>
      <x:c r="T3117" s="22" t="n">
        <x:f>'01 Controls'!$H$28*'02 Cargo Classes'!$P$11</x:f>
        <x:v>0</x:v>
      </x:c>
      <x:c r="U3117" s="22" t="n">
        <x:f>SUM(Q3117:T3117)</x:f>
        <x:v>0.95</x:v>
      </x:c>
      <x:c r="V3117" s="18" t="n">
        <x:f>IF(U3117=0,0,N3117*Q3117/U3117)</x:f>
        <x:v>0</x:v>
      </x:c>
      <x:c r="W3117" s="18" t="n">
        <x:f>IF(U3117=0,0,P3117*Q3117/U3117)</x:f>
        <x:v>0</x:v>
      </x:c>
      <x:c r="X3117" s="18" t="n">
        <x:f>MAX(V3117,W3117*'01 Controls'!$E$12)</x:f>
        <x:v>0</x:v>
      </x:c>
      <x:c r="Y3117" s="18" t="n">
        <x:f>IF(U3117=0,0,N3117*R3117/U3117)</x:f>
        <x:v>0</x:v>
      </x:c>
      <x:c r="Z3117" s="18" t="n">
        <x:f>IF(U3117=0,0,P3117*R3117/U3117)</x:f>
        <x:v>0</x:v>
      </x:c>
      <x:c r="AA3117" s="18" t="n">
        <x:f>MAX(Y3117,Z3117*'01 Controls'!$E$13)</x:f>
        <x:v>0</x:v>
      </x:c>
      <x:c r="AB3117" s="18" t="n">
        <x:f>IF(U3117=0,0,N3117*S3117/U3117)</x:f>
        <x:v>810</x:v>
      </x:c>
      <x:c r="AC3117" s="18" t="n">
        <x:f>IF(U3117=0,0,P3117*S3117/U3117)</x:f>
        <x:v>1344</x:v>
      </x:c>
      <x:c r="AD3117" s="18" t="n">
        <x:f>MAX(AB3117,AC3117*'01 Controls'!$E$14)</x:f>
        <x:v>810</x:v>
      </x:c>
      <x:c r="AE3117" s="18" t="n">
        <x:f>IF(U3117=0,0,N3117*T3117/U3117)</x:f>
        <x:v>0</x:v>
      </x:c>
      <x:c r="AF3117" s="18" t="n">
        <x:f>IF(U3117=0,0,P3117*T3117/U3117)</x:f>
        <x:v>0</x:v>
      </x:c>
      <x:c r="AG3117" s="18" t="n">
        <x:f>MAX(AE3117,AF3117*'01 Controls'!$E$15)</x:f>
        <x:v>0</x:v>
      </x:c>
      <x:c r="AH3117" s="18" t="n">
        <x:f>SUM(V3117,Y3117,AB3117,AE3117)</x:f>
        <x:v>810</x:v>
      </x:c>
      <x:c r="AI3117" s="18" t="n">
        <x:f>N3117-AH3117</x:f>
        <x:v>0</x:v>
      </x:c>
      <x:c r="AJ3117" s="18" t="n">
        <x:f>V3117*INDEX('07 Mode Capacity'!$P$6:$P$17,MATCH("AIR-"&amp;I3117,'07 Mode Capacity'!$C$6:$C$17,0))</x:f>
        <x:v>0</x:v>
      </x:c>
      <x:c r="AK3117" s="18" t="n">
        <x:f>Y3117*INDEX('07 Mode Capacity'!$P$6:$P$17,MATCH("OCEAN-"&amp;I3117,'07 Mode Capacity'!$C$6:$C$17,0))</x:f>
        <x:v>0</x:v>
      </x:c>
      <x:c r="AL3117" s="18" t="n">
        <x:f>AB3117*INDEX('07 Mode Capacity'!$P$6:$P$17,MATCH("LAND-"&amp;I3117,'07 Mode Capacity'!$C$6:$C$17,0))</x:f>
        <x:v>98.85877430678315</x:v>
      </x:c>
      <x:c r="AM3117" s="18" t="n">
        <x:f>AE3117*INDEX('07 Mode Capacity'!$P$6:$P$17,MATCH("INLAND-"&amp;I3117,'07 Mode Capacity'!$C$6:$C$17,0))</x:f>
        <x:v>0</x:v>
      </x:c>
      <x:c r="AN3117" s="18" t="n">
        <x:f>SUM(AJ3117:AM3117)</x:f>
        <x:v>98.85877430678315</x:v>
      </x:c>
      <x:c r="AO3117" s="17" t="n">
        <x:f>IF(N3117=0,1,AN3117/N3117)</x:f>
        <x:v>0.12204786951454709</x:v>
      </x:c>
      <x:c r="AP3117" s="11" t="str">
        <x:f>IF(AO3117&gt;='01 Controls'!$E$16,"PASS","FAIL")</x:f>
        <x:v>FAIL</x:v>
      </x:c>
      <x:c r="AQ3117" s="11" t="str">
        <x:v>UNQUANTIFIED</x:v>
      </x:c>
      <x:c r="AR3117" s="11" t="str">
        <x:v>Position-class planning record; serial item and receiver open</x:v>
      </x:c>
      <x:c r="AS3117" s="26"/>
      <x:c r="AT3117" s="26"/>
    </x:row>
    <x:row r="3118">
      <x:c r="C3118" s="11" t="str">
        <x:v>M4-CM-AMG-ROL-30</x:v>
      </x:c>
      <x:c r="D3118" s="11" t="str">
        <x:v>M4</x:v>
      </x:c>
      <x:c r="E3118" s="11" t="str">
        <x:v>Tornado sequence</x:v>
      </x:c>
      <x:c r="F3118" s="11" t="str">
        <x:v>CM-AMG</x:v>
      </x:c>
      <x:c r="G3118" s="11" t="str">
        <x:v>Civil air-mobility group</x:v>
      </x:c>
      <x:c r="H3118" s="11" t="str">
        <x:v>ROL-30</x:v>
      </x:c>
      <x:c r="I3118" s="19" t="n">
        <x:v>48</x:v>
      </x:c>
      <x:c r="J3118" s="21" t="n">
        <x:v>3</x:v>
      </x:c>
      <x:c r="K3118" s="18" t="n">
        <x:f>'05 Cargo Register'!K430</x:f>
        <x:v>1215</x:v>
      </x:c>
      <x:c r="L3118" s="18" t="n">
        <x:f>'05 Cargo Register'!N430</x:f>
        <x:v>51</x:v>
      </x:c>
      <x:c r="M3118" s="18" t="n">
        <x:f>'05 Cargo Register'!O430</x:f>
        <x:v>3251.25</x:v>
      </x:c>
      <x:c r="N3118" s="18" t="n">
        <x:f>J3118*K3118</x:f>
        <x:v>3645</x:v>
      </x:c>
      <x:c r="O3118" s="18" t="n">
        <x:f>J3118*L3118</x:f>
        <x:v>153</x:v>
      </x:c>
      <x:c r="P3118" s="18" t="n">
        <x:f>J3118*M3118</x:f>
        <x:v>9753.75</x:v>
      </x:c>
      <x:c r="Q3118" s="22" t="n">
        <x:f>'01 Controls'!$E$28*'02 Cargo Classes'!$M$12</x:f>
        <x:v>0</x:v>
      </x:c>
      <x:c r="R3118" s="22" t="n">
        <x:f>'01 Controls'!$F$28*'02 Cargo Classes'!$N$12</x:f>
        <x:v>0</x:v>
      </x:c>
      <x:c r="S3118" s="22" t="n">
        <x:f>'01 Controls'!$G$28*'02 Cargo Classes'!$O$12</x:f>
        <x:v>1.4249999999999998</x:v>
      </x:c>
      <x:c r="T3118" s="22" t="n">
        <x:f>'01 Controls'!$H$28*'02 Cargo Classes'!$P$12</x:f>
        <x:v>0</x:v>
      </x:c>
      <x:c r="U3118" s="22" t="n">
        <x:f>SUM(Q3118:T3118)</x:f>
        <x:v>1.4249999999999998</x:v>
      </x:c>
      <x:c r="V3118" s="18" t="n">
        <x:f>IF(U3118=0,0,N3118*Q3118/U3118)</x:f>
        <x:v>0</x:v>
      </x:c>
      <x:c r="W3118" s="18" t="n">
        <x:f>IF(U3118=0,0,P3118*Q3118/U3118)</x:f>
        <x:v>0</x:v>
      </x:c>
      <x:c r="X3118" s="18" t="n">
        <x:f>MAX(V3118,W3118*'01 Controls'!$E$12)</x:f>
        <x:v>0</x:v>
      </x:c>
      <x:c r="Y3118" s="18" t="n">
        <x:f>IF(U3118=0,0,N3118*R3118/U3118)</x:f>
        <x:v>0</x:v>
      </x:c>
      <x:c r="Z3118" s="18" t="n">
        <x:f>IF(U3118=0,0,P3118*R3118/U3118)</x:f>
        <x:v>0</x:v>
      </x:c>
      <x:c r="AA3118" s="18" t="n">
        <x:f>MAX(Y3118,Z3118*'01 Controls'!$E$13)</x:f>
        <x:v>0</x:v>
      </x:c>
      <x:c r="AB3118" s="18" t="n">
        <x:f>IF(U3118=0,0,N3118*S3118/U3118)</x:f>
        <x:v>3645</x:v>
      </x:c>
      <x:c r="AC3118" s="18" t="n">
        <x:f>IF(U3118=0,0,P3118*S3118/U3118)</x:f>
        <x:v>9753.75</x:v>
      </x:c>
      <x:c r="AD3118" s="18" t="n">
        <x:f>MAX(AB3118,AC3118*'01 Controls'!$E$14)</x:f>
        <x:v>3645</x:v>
      </x:c>
      <x:c r="AE3118" s="18" t="n">
        <x:f>IF(U3118=0,0,N3118*T3118/U3118)</x:f>
        <x:v>0</x:v>
      </x:c>
      <x:c r="AF3118" s="18" t="n">
        <x:f>IF(U3118=0,0,P3118*T3118/U3118)</x:f>
        <x:v>0</x:v>
      </x:c>
      <x:c r="AG3118" s="18" t="n">
        <x:f>MAX(AE3118,AF3118*'01 Controls'!$E$15)</x:f>
        <x:v>0</x:v>
      </x:c>
      <x:c r="AH3118" s="18" t="n">
        <x:f>SUM(V3118,Y3118,AB3118,AE3118)</x:f>
        <x:v>3645</x:v>
      </x:c>
      <x:c r="AI3118" s="18" t="n">
        <x:f>N3118-AH3118</x:f>
        <x:v>0</x:v>
      </x:c>
      <x:c r="AJ3118" s="18" t="n">
        <x:f>V3118*INDEX('07 Mode Capacity'!$P$6:$P$17,MATCH("AIR-"&amp;I3118,'07 Mode Capacity'!$C$6:$C$17,0))</x:f>
        <x:v>0</x:v>
      </x:c>
      <x:c r="AK3118" s="18" t="n">
        <x:f>Y3118*INDEX('07 Mode Capacity'!$P$6:$P$17,MATCH("OCEAN-"&amp;I3118,'07 Mode Capacity'!$C$6:$C$17,0))</x:f>
        <x:v>0</x:v>
      </x:c>
      <x:c r="AL3118" s="18" t="n">
        <x:f>AB3118*INDEX('07 Mode Capacity'!$P$6:$P$17,MATCH("LAND-"&amp;I3118,'07 Mode Capacity'!$C$6:$C$17,0))</x:f>
        <x:v>444.8644843805242</x:v>
      </x:c>
      <x:c r="AM3118" s="18" t="n">
        <x:f>AE3118*INDEX('07 Mode Capacity'!$P$6:$P$17,MATCH("INLAND-"&amp;I3118,'07 Mode Capacity'!$C$6:$C$17,0))</x:f>
        <x:v>0</x:v>
      </x:c>
      <x:c r="AN3118" s="18" t="n">
        <x:f>SUM(AJ3118:AM3118)</x:f>
        <x:v>444.8644843805242</x:v>
      </x:c>
      <x:c r="AO3118" s="17" t="n">
        <x:f>IF(N3118=0,1,AN3118/N3118)</x:f>
        <x:v>0.1220478695145471</x:v>
      </x:c>
      <x:c r="AP3118" s="11" t="str">
        <x:f>IF(AO3118&gt;='01 Controls'!$E$16,"PASS","FAIL")</x:f>
        <x:v>FAIL</x:v>
      </x:c>
      <x:c r="AQ3118" s="11" t="str">
        <x:v>UNQUANTIFIED</x:v>
      </x:c>
      <x:c r="AR3118" s="11" t="str">
        <x:v>Position-class planning record; serial item and receiver open</x:v>
      </x:c>
      <x:c r="AS3118" s="26"/>
      <x:c r="AT3118" s="26"/>
    </x:row>
    <x:row r="3119">
      <x:c r="C3119" s="11" t="str">
        <x:v>M4-CM-AMG-LIN-18</x:v>
      </x:c>
      <x:c r="D3119" s="11" t="str">
        <x:v>M4</x:v>
      </x:c>
      <x:c r="E3119" s="11" t="str">
        <x:v>Tornado sequence</x:v>
      </x:c>
      <x:c r="F3119" s="11" t="str">
        <x:v>CM-AMG</x:v>
      </x:c>
      <x:c r="G3119" s="11" t="str">
        <x:v>Civil air-mobility group</x:v>
      </x:c>
      <x:c r="H3119" s="11" t="str">
        <x:v>LIN-18</x:v>
      </x:c>
      <x:c r="I3119" s="19" t="n">
        <x:v>72</x:v>
      </x:c>
      <x:c r="J3119" s="21" t="n">
        <x:v>3</x:v>
      </x:c>
      <x:c r="K3119" s="18" t="n">
        <x:f>'05 Cargo Register'!K431</x:f>
        <x:v>135</x:v>
      </x:c>
      <x:c r="L3119" s="18" t="n">
        <x:f>'05 Cargo Register'!N431</x:f>
        <x:v>10</x:v>
      </x:c>
      <x:c r="M3119" s="18" t="n">
        <x:f>'05 Cargo Register'!O431</x:f>
        <x:v>440</x:v>
      </x:c>
      <x:c r="N3119" s="18" t="n">
        <x:f>J3119*K3119</x:f>
        <x:v>405</x:v>
      </x:c>
      <x:c r="O3119" s="18" t="n">
        <x:f>J3119*L3119</x:f>
        <x:v>30</x:v>
      </x:c>
      <x:c r="P3119" s="18" t="n">
        <x:f>J3119*M3119</x:f>
        <x:v>1320</x:v>
      </x:c>
      <x:c r="Q3119" s="22" t="n">
        <x:f>'01 Controls'!$E$28*'02 Cargo Classes'!$M$13</x:f>
        <x:v>0</x:v>
      </x:c>
      <x:c r="R3119" s="22" t="n">
        <x:f>'01 Controls'!$F$28*'02 Cargo Classes'!$N$13</x:f>
        <x:v>0</x:v>
      </x:c>
      <x:c r="S3119" s="22" t="n">
        <x:f>'01 Controls'!$G$28*'02 Cargo Classes'!$O$13</x:f>
        <x:v>0.95</x:v>
      </x:c>
      <x:c r="T3119" s="22" t="n">
        <x:f>'01 Controls'!$H$28*'02 Cargo Classes'!$P$13</x:f>
        <x:v>0</x:v>
      </x:c>
      <x:c r="U3119" s="22" t="n">
        <x:f>SUM(Q3119:T3119)</x:f>
        <x:v>0.95</x:v>
      </x:c>
      <x:c r="V3119" s="18" t="n">
        <x:f>IF(U3119=0,0,N3119*Q3119/U3119)</x:f>
        <x:v>0</x:v>
      </x:c>
      <x:c r="W3119" s="18" t="n">
        <x:f>IF(U3119=0,0,P3119*Q3119/U3119)</x:f>
        <x:v>0</x:v>
      </x:c>
      <x:c r="X3119" s="18" t="n">
        <x:f>MAX(V3119,W3119*'01 Controls'!$E$12)</x:f>
        <x:v>0</x:v>
      </x:c>
      <x:c r="Y3119" s="18" t="n">
        <x:f>IF(U3119=0,0,N3119*R3119/U3119)</x:f>
        <x:v>0</x:v>
      </x:c>
      <x:c r="Z3119" s="18" t="n">
        <x:f>IF(U3119=0,0,P3119*R3119/U3119)</x:f>
        <x:v>0</x:v>
      </x:c>
      <x:c r="AA3119" s="18" t="n">
        <x:f>MAX(Y3119,Z3119*'01 Controls'!$E$13)</x:f>
        <x:v>0</x:v>
      </x:c>
      <x:c r="AB3119" s="18" t="n">
        <x:f>IF(U3119=0,0,N3119*S3119/U3119)</x:f>
        <x:v>405</x:v>
      </x:c>
      <x:c r="AC3119" s="18" t="n">
        <x:f>IF(U3119=0,0,P3119*S3119/U3119)</x:f>
        <x:v>1320</x:v>
      </x:c>
      <x:c r="AD3119" s="18" t="n">
        <x:f>MAX(AB3119,AC3119*'01 Controls'!$E$14)</x:f>
        <x:v>405</x:v>
      </x:c>
      <x:c r="AE3119" s="18" t="n">
        <x:f>IF(U3119=0,0,N3119*T3119/U3119)</x:f>
        <x:v>0</x:v>
      </x:c>
      <x:c r="AF3119" s="18" t="n">
        <x:f>IF(U3119=0,0,P3119*T3119/U3119)</x:f>
        <x:v>0</x:v>
      </x:c>
      <x:c r="AG3119" s="18" t="n">
        <x:f>MAX(AE3119,AF3119*'01 Controls'!$E$15)</x:f>
        <x:v>0</x:v>
      </x:c>
      <x:c r="AH3119" s="18" t="n">
        <x:f>SUM(V3119,Y3119,AB3119,AE3119)</x:f>
        <x:v>405</x:v>
      </x:c>
      <x:c r="AI3119" s="18" t="n">
        <x:f>N3119-AH3119</x:f>
        <x:v>0</x:v>
      </x:c>
      <x:c r="AJ3119" s="18" t="n">
        <x:f>V3119*INDEX('07 Mode Capacity'!$P$6:$P$17,MATCH("AIR-"&amp;I3119,'07 Mode Capacity'!$C$6:$C$17,0))</x:f>
        <x:v>0</x:v>
      </x:c>
      <x:c r="AK3119" s="18" t="n">
        <x:f>Y3119*INDEX('07 Mode Capacity'!$P$6:$P$17,MATCH("OCEAN-"&amp;I3119,'07 Mode Capacity'!$C$6:$C$17,0))</x:f>
        <x:v>0</x:v>
      </x:c>
      <x:c r="AL3119" s="18" t="n">
        <x:f>AB3119*INDEX('07 Mode Capacity'!$P$6:$P$17,MATCH("LAND-"&amp;I3119,'07 Mode Capacity'!$C$6:$C$17,0))</x:f>
        <x:v>289.57914103596755</x:v>
      </x:c>
      <x:c r="AM3119" s="18" t="n">
        <x:f>AE3119*INDEX('07 Mode Capacity'!$P$6:$P$17,MATCH("INLAND-"&amp;I3119,'07 Mode Capacity'!$C$6:$C$17,0))</x:f>
        <x:v>0</x:v>
      </x:c>
      <x:c r="AN3119" s="18" t="n">
        <x:f>SUM(AJ3119:AM3119)</x:f>
        <x:v>289.57914103596755</x:v>
      </x:c>
      <x:c r="AO3119" s="17" t="n">
        <x:f>IF(N3119=0,1,AN3119/N3119)</x:f>
        <x:v>0.7150102247801668</x:v>
      </x:c>
      <x:c r="AP3119" s="11" t="str">
        <x:f>IF(AO3119&gt;='01 Controls'!$E$16,"PASS","FAIL")</x:f>
        <x:v>FAIL</x:v>
      </x:c>
      <x:c r="AQ3119" s="11" t="str">
        <x:v>UNQUANTIFIED</x:v>
      </x:c>
      <x:c r="AR3119" s="11" t="str">
        <x:v>Position-class planning record; serial item and receiver open</x:v>
      </x:c>
      <x:c r="AS3119" s="26"/>
      <x:c r="AT3119" s="26"/>
    </x:row>
    <x:row r="3120">
      <x:c r="C3120" s="11" t="str">
        <x:v>M4-CM-AMG-BLK-08</x:v>
      </x:c>
      <x:c r="D3120" s="11" t="str">
        <x:v>M4</x:v>
      </x:c>
      <x:c r="E3120" s="11" t="str">
        <x:v>Tornado sequence</x:v>
      </x:c>
      <x:c r="F3120" s="11" t="str">
        <x:v>CM-AMG</x:v>
      </x:c>
      <x:c r="G3120" s="11" t="str">
        <x:v>Civil air-mobility group</x:v>
      </x:c>
      <x:c r="H3120" s="11" t="str">
        <x:v>BLK-08</x:v>
      </x:c>
      <x:c r="I3120" s="19" t="n">
        <x:v>48</x:v>
      </x:c>
      <x:c r="J3120" s="21" t="n">
        <x:v>3</x:v>
      </x:c>
      <x:c r="K3120" s="18" t="n">
        <x:f>'05 Cargo Register'!K432</x:f>
        <x:v>202.5</x:v>
      </x:c>
      <x:c r="L3120" s="18" t="n">
        <x:f>'05 Cargo Register'!N432</x:f>
        <x:v>32</x:v>
      </x:c>
      <x:c r="M3120" s="18" t="n">
        <x:f>'05 Cargo Register'!O432</x:f>
        <x:v>1632</x:v>
      </x:c>
      <x:c r="N3120" s="18" t="n">
        <x:f>J3120*K3120</x:f>
        <x:v>607.5</x:v>
      </x:c>
      <x:c r="O3120" s="18" t="n">
        <x:f>J3120*L3120</x:f>
        <x:v>96</x:v>
      </x:c>
      <x:c r="P3120" s="18" t="n">
        <x:f>J3120*M3120</x:f>
        <x:v>4896</x:v>
      </x:c>
      <x:c r="Q3120" s="22" t="n">
        <x:f>'01 Controls'!$E$28*'02 Cargo Classes'!$M$14</x:f>
        <x:v>0.05</x:v>
      </x:c>
      <x:c r="R3120" s="22" t="n">
        <x:f>'01 Controls'!$F$28*'02 Cargo Classes'!$N$14</x:f>
        <x:v>0</x:v>
      </x:c>
      <x:c r="S3120" s="22" t="n">
        <x:f>'01 Controls'!$G$28*'02 Cargo Classes'!$O$14</x:f>
        <x:v>0.95</x:v>
      </x:c>
      <x:c r="T3120" s="22" t="n">
        <x:f>'01 Controls'!$H$28*'02 Cargo Classes'!$P$14</x:f>
        <x:v>0</x:v>
      </x:c>
      <x:c r="U3120" s="22" t="n">
        <x:f>SUM(Q3120:T3120)</x:f>
        <x:v>1</x:v>
      </x:c>
      <x:c r="V3120" s="18" t="n">
        <x:f>IF(U3120=0,0,N3120*Q3120/U3120)</x:f>
        <x:v>30.375</x:v>
      </x:c>
      <x:c r="W3120" s="18" t="n">
        <x:f>IF(U3120=0,0,P3120*Q3120/U3120)</x:f>
        <x:v>244.8</x:v>
      </x:c>
      <x:c r="X3120" s="18" t="n">
        <x:f>MAX(V3120,W3120*'01 Controls'!$E$12)</x:f>
        <x:v>61.2</x:v>
      </x:c>
      <x:c r="Y3120" s="18" t="n">
        <x:f>IF(U3120=0,0,N3120*R3120/U3120)</x:f>
        <x:v>0</x:v>
      </x:c>
      <x:c r="Z3120" s="18" t="n">
        <x:f>IF(U3120=0,0,P3120*R3120/U3120)</x:f>
        <x:v>0</x:v>
      </x:c>
      <x:c r="AA3120" s="18" t="n">
        <x:f>MAX(Y3120,Z3120*'01 Controls'!$E$13)</x:f>
        <x:v>0</x:v>
      </x:c>
      <x:c r="AB3120" s="18" t="n">
        <x:f>IF(U3120=0,0,N3120*S3120/U3120)</x:f>
        <x:v>577.125</x:v>
      </x:c>
      <x:c r="AC3120" s="18" t="n">
        <x:f>IF(U3120=0,0,P3120*S3120/U3120)</x:f>
        <x:v>4651.2</x:v>
      </x:c>
      <x:c r="AD3120" s="18" t="n">
        <x:f>MAX(AB3120,AC3120*'01 Controls'!$E$14)</x:f>
        <x:v>930.24</x:v>
      </x:c>
      <x:c r="AE3120" s="18" t="n">
        <x:f>IF(U3120=0,0,N3120*T3120/U3120)</x:f>
        <x:v>0</x:v>
      </x:c>
      <x:c r="AF3120" s="18" t="n">
        <x:f>IF(U3120=0,0,P3120*T3120/U3120)</x:f>
        <x:v>0</x:v>
      </x:c>
      <x:c r="AG3120" s="18" t="n">
        <x:f>MAX(AE3120,AF3120*'01 Controls'!$E$15)</x:f>
        <x:v>0</x:v>
      </x:c>
      <x:c r="AH3120" s="18" t="n">
        <x:f>SUM(V3120,Y3120,AB3120,AE3120)</x:f>
        <x:v>607.5</x:v>
      </x:c>
      <x:c r="AI3120" s="18" t="n">
        <x:f>N3120-AH3120</x:f>
        <x:v>0</x:v>
      </x:c>
      <x:c r="AJ3120" s="18" t="n">
        <x:f>V3120*INDEX('07 Mode Capacity'!$P$6:$P$17,MATCH("AIR-"&amp;I3120,'07 Mode Capacity'!$C$6:$C$17,0))</x:f>
        <x:v>8.515195620537265</x:v>
      </x:c>
      <x:c r="AK3120" s="18" t="n">
        <x:f>Y3120*INDEX('07 Mode Capacity'!$P$6:$P$17,MATCH("OCEAN-"&amp;I3120,'07 Mode Capacity'!$C$6:$C$17,0))</x:f>
        <x:v>0</x:v>
      </x:c>
      <x:c r="AL3120" s="18" t="n">
        <x:f>AB3120*INDEX('07 Mode Capacity'!$P$6:$P$17,MATCH("LAND-"&amp;I3120,'07 Mode Capacity'!$C$6:$C$17,0))</x:f>
        <x:v>70.436876693583</x:v>
      </x:c>
      <x:c r="AM3120" s="18" t="n">
        <x:f>AE3120*INDEX('07 Mode Capacity'!$P$6:$P$17,MATCH("INLAND-"&amp;I3120,'07 Mode Capacity'!$C$6:$C$17,0))</x:f>
        <x:v>0</x:v>
      </x:c>
      <x:c r="AN3120" s="18" t="n">
        <x:f>SUM(AJ3120:AM3120)</x:f>
        <x:v>78.95207231412027</x:v>
      </x:c>
      <x:c r="AO3120" s="17" t="n">
        <x:f>IF(N3120=0,1,AN3120/N3120)</x:f>
        <x:v>0.1299622589532844</x:v>
      </x:c>
      <x:c r="AP3120" s="11" t="str">
        <x:f>IF(AO3120&gt;='01 Controls'!$E$16,"PASS","FAIL")</x:f>
        <x:v>FAIL</x:v>
      </x:c>
      <x:c r="AQ3120" s="11" t="str">
        <x:v>UNQUANTIFIED</x:v>
      </x:c>
      <x:c r="AR3120" s="11" t="str">
        <x:v>Position-class planning record; serial item and receiver open</x:v>
      </x:c>
      <x:c r="AS3120" s="26"/>
      <x:c r="AT3120" s="26"/>
    </x:row>
    <x:row r="3121">
      <x:c r="C3121" s="11" t="str">
        <x:v>M4-CM-AMG-OOG-80</x:v>
      </x:c>
      <x:c r="D3121" s="11" t="str">
        <x:v>M4</x:v>
      </x:c>
      <x:c r="E3121" s="11" t="str">
        <x:v>Tornado sequence</x:v>
      </x:c>
      <x:c r="F3121" s="11" t="str">
        <x:v>CM-AMG</x:v>
      </x:c>
      <x:c r="G3121" s="11" t="str">
        <x:v>Civil air-mobility group</x:v>
      </x:c>
      <x:c r="H3121" s="11" t="str">
        <x:v>OOG-80</x:v>
      </x:c>
      <x:c r="I3121" s="19" t="n">
        <x:v>72</x:v>
      </x:c>
      <x:c r="J3121" s="21" t="n">
        <x:v>3</x:v>
      </x:c>
      <x:c r="K3121" s="18" t="n">
        <x:f>'05 Cargo Register'!K433</x:f>
        <x:v>607.5</x:v>
      </x:c>
      <x:c r="L3121" s="18" t="n">
        <x:f>'05 Cargo Register'!N433</x:f>
        <x:v>11</x:v>
      </x:c>
      <x:c r="M3121" s="18" t="n">
        <x:f>'05 Cargo Register'!O433</x:f>
        <x:v>1936</x:v>
      </x:c>
      <x:c r="N3121" s="18" t="n">
        <x:f>J3121*K3121</x:f>
        <x:v>1822.5</x:v>
      </x:c>
      <x:c r="O3121" s="18" t="n">
        <x:f>J3121*L3121</x:f>
        <x:v>33</x:v>
      </x:c>
      <x:c r="P3121" s="18" t="n">
        <x:f>J3121*M3121</x:f>
        <x:v>5808</x:v>
      </x:c>
      <x:c r="Q3121" s="22" t="n">
        <x:f>'01 Controls'!$E$28*'02 Cargo Classes'!$M$15</x:f>
        <x:v>0</x:v>
      </x:c>
      <x:c r="R3121" s="22" t="n">
        <x:f>'01 Controls'!$F$28*'02 Cargo Classes'!$N$15</x:f>
        <x:v>0</x:v>
      </x:c>
      <x:c r="S3121" s="22" t="n">
        <x:f>'01 Controls'!$G$28*'02 Cargo Classes'!$O$15</x:f>
        <x:v>0.57</x:v>
      </x:c>
      <x:c r="T3121" s="22" t="n">
        <x:f>'01 Controls'!$H$28*'02 Cargo Classes'!$P$15</x:f>
        <x:v>0</x:v>
      </x:c>
      <x:c r="U3121" s="22" t="n">
        <x:f>SUM(Q3121:T3121)</x:f>
        <x:v>0.57</x:v>
      </x:c>
      <x:c r="V3121" s="18" t="n">
        <x:f>IF(U3121=0,0,N3121*Q3121/U3121)</x:f>
        <x:v>0</x:v>
      </x:c>
      <x:c r="W3121" s="18" t="n">
        <x:f>IF(U3121=0,0,P3121*Q3121/U3121)</x:f>
        <x:v>0</x:v>
      </x:c>
      <x:c r="X3121" s="18" t="n">
        <x:f>MAX(V3121,W3121*'01 Controls'!$E$12)</x:f>
        <x:v>0</x:v>
      </x:c>
      <x:c r="Y3121" s="18" t="n">
        <x:f>IF(U3121=0,0,N3121*R3121/U3121)</x:f>
        <x:v>0</x:v>
      </x:c>
      <x:c r="Z3121" s="18" t="n">
        <x:f>IF(U3121=0,0,P3121*R3121/U3121)</x:f>
        <x:v>0</x:v>
      </x:c>
      <x:c r="AA3121" s="18" t="n">
        <x:f>MAX(Y3121,Z3121*'01 Controls'!$E$13)</x:f>
        <x:v>0</x:v>
      </x:c>
      <x:c r="AB3121" s="18" t="n">
        <x:f>IF(U3121=0,0,N3121*S3121/U3121)</x:f>
        <x:v>1822.4999999999998</x:v>
      </x:c>
      <x:c r="AC3121" s="18" t="n">
        <x:f>IF(U3121=0,0,P3121*S3121/U3121)</x:f>
        <x:v>5808</x:v>
      </x:c>
      <x:c r="AD3121" s="18" t="n">
        <x:f>MAX(AB3121,AC3121*'01 Controls'!$E$14)</x:f>
        <x:v>1822.4999999999998</x:v>
      </x:c>
      <x:c r="AE3121" s="18" t="n">
        <x:f>IF(U3121=0,0,N3121*T3121/U3121)</x:f>
        <x:v>0</x:v>
      </x:c>
      <x:c r="AF3121" s="18" t="n">
        <x:f>IF(U3121=0,0,P3121*T3121/U3121)</x:f>
        <x:v>0</x:v>
      </x:c>
      <x:c r="AG3121" s="18" t="n">
        <x:f>MAX(AE3121,AF3121*'01 Controls'!$E$15)</x:f>
        <x:v>0</x:v>
      </x:c>
      <x:c r="AH3121" s="18" t="n">
        <x:f>SUM(V3121,Y3121,AB3121,AE3121)</x:f>
        <x:v>1822.4999999999998</x:v>
      </x:c>
      <x:c r="AI3121" s="18" t="n">
        <x:f>N3121-AH3121</x:f>
        <x:v>2.2737367544323206e-13</x:v>
      </x:c>
      <x:c r="AJ3121" s="18" t="n">
        <x:f>V3121*INDEX('07 Mode Capacity'!$P$6:$P$17,MATCH("AIR-"&amp;I3121,'07 Mode Capacity'!$C$6:$C$17,0))</x:f>
        <x:v>0</x:v>
      </x:c>
      <x:c r="AK3121" s="18" t="n">
        <x:f>Y3121*INDEX('07 Mode Capacity'!$P$6:$P$17,MATCH("OCEAN-"&amp;I3121,'07 Mode Capacity'!$C$6:$C$17,0))</x:f>
        <x:v>0</x:v>
      </x:c>
      <x:c r="AL3121" s="18" t="n">
        <x:f>AB3121*INDEX('07 Mode Capacity'!$P$6:$P$17,MATCH("LAND-"&amp;I3121,'07 Mode Capacity'!$C$6:$C$17,0))</x:f>
        <x:v>1303.106134661854</x:v>
      </x:c>
      <x:c r="AM3121" s="18" t="n">
        <x:f>AE3121*INDEX('07 Mode Capacity'!$P$6:$P$17,MATCH("INLAND-"&amp;I3121,'07 Mode Capacity'!$C$6:$C$17,0))</x:f>
        <x:v>0</x:v>
      </x:c>
      <x:c r="AN3121" s="18" t="n">
        <x:f>SUM(AJ3121:AM3121)</x:f>
        <x:v>1303.106134661854</x:v>
      </x:c>
      <x:c r="AO3121" s="17" t="n">
        <x:f>IF(N3121=0,1,AN3121/N3121)</x:f>
        <x:v>0.7150102247801667</x:v>
      </x:c>
      <x:c r="AP3121" s="11" t="str">
        <x:f>IF(AO3121&gt;='01 Controls'!$E$16,"PASS","FAIL")</x:f>
        <x:v>FAIL</x:v>
      </x:c>
      <x:c r="AQ3121" s="11" t="str">
        <x:v>UNQUANTIFIED</x:v>
      </x:c>
      <x:c r="AR3121" s="11" t="str">
        <x:v>Position-class planning record; serial item and receiver open</x:v>
      </x:c>
      <x:c r="AS3121" s="26"/>
      <x:c r="AT3121" s="26"/>
    </x:row>
    <x:row r="3122">
      <x:c r="C3122" s="11" t="str">
        <x:v>M4-CM-WMG-APL-45</x:v>
      </x:c>
      <x:c r="D3122" s="11" t="str">
        <x:v>M4</x:v>
      </x:c>
      <x:c r="E3122" s="11" t="str">
        <x:v>Tornado sequence</x:v>
      </x:c>
      <x:c r="F3122" s="11" t="str">
        <x:v>CM-WMG</x:v>
      </x:c>
      <x:c r="G3122" s="11" t="str">
        <x:v>Civil water-mobility group</x:v>
      </x:c>
      <x:c r="H3122" s="11" t="str">
        <x:v>APL-45</x:v>
      </x:c>
      <x:c r="I3122" s="19" t="n">
        <x:v>24</x:v>
      </x:c>
      <x:c r="J3122" s="21" t="n">
        <x:v>2</x:v>
      </x:c>
      <x:c r="K3122" s="18" t="n">
        <x:f>'05 Cargo Register'!K434</x:f>
        <x:v>135</x:v>
      </x:c>
      <x:c r="L3122" s="18" t="n">
        <x:f>'05 Cargo Register'!N434</x:f>
        <x:v>36</x:v>
      </x:c>
      <x:c r="M3122" s="18" t="n">
        <x:f>'05 Cargo Register'!O434</x:f>
        <x:v>270</x:v>
      </x:c>
      <x:c r="N3122" s="18" t="n">
        <x:f>J3122*K3122</x:f>
        <x:v>270</x:v>
      </x:c>
      <x:c r="O3122" s="18" t="n">
        <x:f>J3122*L3122</x:f>
        <x:v>72</x:v>
      </x:c>
      <x:c r="P3122" s="18" t="n">
        <x:f>J3122*M3122</x:f>
        <x:v>540</x:v>
      </x:c>
      <x:c r="Q3122" s="22" t="n">
        <x:f>'01 Controls'!$E$28*'02 Cargo Classes'!$M$6</x:f>
        <x:v>0.15000000000000002</x:v>
      </x:c>
      <x:c r="R3122" s="22" t="n">
        <x:f>'01 Controls'!$F$28*'02 Cargo Classes'!$N$6</x:f>
        <x:v>0</x:v>
      </x:c>
      <x:c r="S3122" s="22" t="n">
        <x:f>'01 Controls'!$G$28*'02 Cargo Classes'!$O$6</x:f>
        <x:v>0.95</x:v>
      </x:c>
      <x:c r="T3122" s="22" t="n">
        <x:f>'01 Controls'!$H$28*'02 Cargo Classes'!$P$6</x:f>
        <x:v>0</x:v>
      </x:c>
      <x:c r="U3122" s="22" t="n">
        <x:f>SUM(Q3122:T3122)</x:f>
        <x:v>1.1</x:v>
      </x:c>
      <x:c r="V3122" s="18" t="n">
        <x:f>IF(U3122=0,0,N3122*Q3122/U3122)</x:f>
        <x:v>36.81818181818182</x:v>
      </x:c>
      <x:c r="W3122" s="18" t="n">
        <x:f>IF(U3122=0,0,P3122*Q3122/U3122)</x:f>
        <x:v>73.63636363636364</x:v>
      </x:c>
      <x:c r="X3122" s="18" t="n">
        <x:f>MAX(V3122,W3122*'01 Controls'!$E$12)</x:f>
        <x:v>36.81818181818182</x:v>
      </x:c>
      <x:c r="Y3122" s="18" t="n">
        <x:f>IF(U3122=0,0,N3122*R3122/U3122)</x:f>
        <x:v>0</x:v>
      </x:c>
      <x:c r="Z3122" s="18" t="n">
        <x:f>IF(U3122=0,0,P3122*R3122/U3122)</x:f>
        <x:v>0</x:v>
      </x:c>
      <x:c r="AA3122" s="18" t="n">
        <x:f>MAX(Y3122,Z3122*'01 Controls'!$E$13)</x:f>
        <x:v>0</x:v>
      </x:c>
      <x:c r="AB3122" s="18" t="n">
        <x:f>IF(U3122=0,0,N3122*S3122/U3122)</x:f>
        <x:v>233.18181818181816</x:v>
      </x:c>
      <x:c r="AC3122" s="18" t="n">
        <x:f>IF(U3122=0,0,P3122*S3122/U3122)</x:f>
        <x:v>466.3636363636363</x:v>
      </x:c>
      <x:c r="AD3122" s="18" t="n">
        <x:f>MAX(AB3122,AC3122*'01 Controls'!$E$14)</x:f>
        <x:v>233.18181818181816</x:v>
      </x:c>
      <x:c r="AE3122" s="18" t="n">
        <x:f>IF(U3122=0,0,N3122*T3122/U3122)</x:f>
        <x:v>0</x:v>
      </x:c>
      <x:c r="AF3122" s="18" t="n">
        <x:f>IF(U3122=0,0,P3122*T3122/U3122)</x:f>
        <x:v>0</x:v>
      </x:c>
      <x:c r="AG3122" s="18" t="n">
        <x:f>MAX(AE3122,AF3122*'01 Controls'!$E$15)</x:f>
        <x:v>0</x:v>
      </x:c>
      <x:c r="AH3122" s="18" t="n">
        <x:f>SUM(V3122,Y3122,AB3122,AE3122)</x:f>
        <x:v>270</x:v>
      </x:c>
      <x:c r="AI3122" s="18" t="n">
        <x:f>N3122-AH3122</x:f>
        <x:v>0</x:v>
      </x:c>
      <x:c r="AJ3122" s="18" t="n">
        <x:f>V3122*INDEX('07 Mode Capacity'!$P$6:$P$17,MATCH("AIR-"&amp;I3122,'07 Mode Capacity'!$C$6:$C$17,0))</x:f>
        <x:v>7.470927043158378</x:v>
      </x:c>
      <x:c r="AK3122" s="18" t="n">
        <x:f>Y3122*INDEX('07 Mode Capacity'!$P$6:$P$17,MATCH("OCEAN-"&amp;I3122,'07 Mode Capacity'!$C$6:$C$17,0))</x:f>
        <x:v>0</x:v>
      </x:c>
      <x:c r="AL3122" s="18" t="n">
        <x:f>AB3122*INDEX('07 Mode Capacity'!$P$6:$P$17,MATCH("LAND-"&amp;I3122,'07 Mode Capacity'!$C$6:$C$17,0))</x:f>
        <x:v>89.19226097273358</x:v>
      </x:c>
      <x:c r="AM3122" s="18" t="n">
        <x:f>AE3122*INDEX('07 Mode Capacity'!$P$6:$P$17,MATCH("INLAND-"&amp;I3122,'07 Mode Capacity'!$C$6:$C$17,0))</x:f>
        <x:v>0</x:v>
      </x:c>
      <x:c r="AN3122" s="18" t="n">
        <x:f>SUM(AJ3122:AM3122)</x:f>
        <x:v>96.66318801589196</x:v>
      </x:c>
      <x:c r="AO3122" s="17" t="n">
        <x:f>IF(N3122=0,1,AN3122/N3122)</x:f>
        <x:v>0.35801180746626654</x:v>
      </x:c>
      <x:c r="AP3122" s="11" t="str">
        <x:f>IF(AO3122&gt;='01 Controls'!$E$16,"PASS","FAIL")</x:f>
        <x:v>FAIL</x:v>
      </x:c>
      <x:c r="AQ3122" s="11" t="str">
        <x:v>UNQUANTIFIED</x:v>
      </x:c>
      <x:c r="AR3122" s="11" t="str">
        <x:v>Position-class planning record; serial item and receiver open</x:v>
      </x:c>
      <x:c r="AS3122" s="26"/>
      <x:c r="AT3122" s="26"/>
    </x:row>
    <x:row r="3123">
      <x:c r="C3123" s="11" t="str">
        <x:v>M4-CM-WMG-ISO-18</x:v>
      </x:c>
      <x:c r="D3123" s="11" t="str">
        <x:v>M4</x:v>
      </x:c>
      <x:c r="E3123" s="11" t="str">
        <x:v>Tornado sequence</x:v>
      </x:c>
      <x:c r="F3123" s="11" t="str">
        <x:v>CM-WMG</x:v>
      </x:c>
      <x:c r="G3123" s="11" t="str">
        <x:v>Civil water-mobility group</x:v>
      </x:c>
      <x:c r="H3123" s="11" t="str">
        <x:v>ISO-18</x:v>
      </x:c>
      <x:c r="I3123" s="19" t="n">
        <x:v>48</x:v>
      </x:c>
      <x:c r="J3123" s="21" t="n">
        <x:v>2</x:v>
      </x:c>
      <x:c r="K3123" s="18" t="n">
        <x:f>'05 Cargo Register'!K435</x:f>
        <x:v>337.5</x:v>
      </x:c>
      <x:c r="L3123" s="18" t="n">
        <x:f>'05 Cargo Register'!N435</x:f>
        <x:v>23</x:v>
      </x:c>
      <x:c r="M3123" s="18" t="n">
        <x:f>'05 Cargo Register'!O435</x:f>
        <x:v>607.2</x:v>
      </x:c>
      <x:c r="N3123" s="18" t="n">
        <x:f>J3123*K3123</x:f>
        <x:v>675</x:v>
      </x:c>
      <x:c r="O3123" s="18" t="n">
        <x:f>J3123*L3123</x:f>
        <x:v>46</x:v>
      </x:c>
      <x:c r="P3123" s="18" t="n">
        <x:f>J3123*M3123</x:f>
        <x:v>1214.4</x:v>
      </x:c>
      <x:c r="Q3123" s="22" t="n">
        <x:f>'01 Controls'!$E$28*'02 Cargo Classes'!$M$7</x:f>
        <x:v>0.010000000000000002</x:v>
      </x:c>
      <x:c r="R3123" s="22" t="n">
        <x:f>'01 Controls'!$F$28*'02 Cargo Classes'!$N$7</x:f>
        <x:v>0</x:v>
      </x:c>
      <x:c r="S3123" s="22" t="n">
        <x:f>'01 Controls'!$G$28*'02 Cargo Classes'!$O$7</x:f>
        <x:v>1.14</x:v>
      </x:c>
      <x:c r="T3123" s="22" t="n">
        <x:f>'01 Controls'!$H$28*'02 Cargo Classes'!$P$7</x:f>
        <x:v>0</x:v>
      </x:c>
      <x:c r="U3123" s="22" t="n">
        <x:f>SUM(Q3123:T3123)</x:f>
        <x:v>1.15</x:v>
      </x:c>
      <x:c r="V3123" s="18" t="n">
        <x:f>IF(U3123=0,0,N3123*Q3123/U3123)</x:f>
        <x:v>5.8695652173913055</x:v>
      </x:c>
      <x:c r="W3123" s="18" t="n">
        <x:f>IF(U3123=0,0,P3123*Q3123/U3123)</x:f>
        <x:v>10.560000000000004</x:v>
      </x:c>
      <x:c r="X3123" s="18" t="n">
        <x:f>MAX(V3123,W3123*'01 Controls'!$E$12)</x:f>
        <x:v>5.8695652173913055</x:v>
      </x:c>
      <x:c r="Y3123" s="18" t="n">
        <x:f>IF(U3123=0,0,N3123*R3123/U3123)</x:f>
        <x:v>0</x:v>
      </x:c>
      <x:c r="Z3123" s="18" t="n">
        <x:f>IF(U3123=0,0,P3123*R3123/U3123)</x:f>
        <x:v>0</x:v>
      </x:c>
      <x:c r="AA3123" s="18" t="n">
        <x:f>MAX(Y3123,Z3123*'01 Controls'!$E$13)</x:f>
        <x:v>0</x:v>
      </x:c>
      <x:c r="AB3123" s="18" t="n">
        <x:f>IF(U3123=0,0,N3123*S3123/U3123)</x:f>
        <x:v>669.1304347826086</x:v>
      </x:c>
      <x:c r="AC3123" s="18" t="n">
        <x:f>IF(U3123=0,0,P3123*S3123/U3123)</x:f>
        <x:v>1203.8400000000001</x:v>
      </x:c>
      <x:c r="AD3123" s="18" t="n">
        <x:f>MAX(AB3123,AC3123*'01 Controls'!$E$14)</x:f>
        <x:v>669.1304347826086</x:v>
      </x:c>
      <x:c r="AE3123" s="18" t="n">
        <x:f>IF(U3123=0,0,N3123*T3123/U3123)</x:f>
        <x:v>0</x:v>
      </x:c>
      <x:c r="AF3123" s="18" t="n">
        <x:f>IF(U3123=0,0,P3123*T3123/U3123)</x:f>
        <x:v>0</x:v>
      </x:c>
      <x:c r="AG3123" s="18" t="n">
        <x:f>MAX(AE3123,AF3123*'01 Controls'!$E$15)</x:f>
        <x:v>0</x:v>
      </x:c>
      <x:c r="AH3123" s="18" t="n">
        <x:f>SUM(V3123,Y3123,AB3123,AE3123)</x:f>
        <x:v>674.9999999999999</x:v>
      </x:c>
      <x:c r="AI3123" s="18" t="n">
        <x:f>N3123-AH3123</x:f>
        <x:v>1.1368683772161603e-13</x:v>
      </x:c>
      <x:c r="AJ3123" s="18" t="n">
        <x:f>V3123*INDEX('07 Mode Capacity'!$P$6:$P$17,MATCH("AIR-"&amp;I3123,'07 Mode Capacity'!$C$6:$C$17,0))</x:f>
        <x:v>1.6454484290893268</x:v>
      </x:c>
      <x:c r="AK3123" s="18" t="n">
        <x:f>Y3123*INDEX('07 Mode Capacity'!$P$6:$P$17,MATCH("OCEAN-"&amp;I3123,'07 Mode Capacity'!$C$6:$C$17,0))</x:f>
        <x:v>0</x:v>
      </x:c>
      <x:c r="AL3123" s="18" t="n">
        <x:f>AB3123*INDEX('07 Mode Capacity'!$P$6:$P$17,MATCH("LAND-"&amp;I3123,'07 Mode Capacity'!$C$6:$C$17,0))</x:f>
        <x:v>81.66594399255999</x:v>
      </x:c>
      <x:c r="AM3123" s="18" t="n">
        <x:f>AE3123*INDEX('07 Mode Capacity'!$P$6:$P$17,MATCH("INLAND-"&amp;I3123,'07 Mode Capacity'!$C$6:$C$17,0))</x:f>
        <x:v>0</x:v>
      </x:c>
      <x:c r="AN3123" s="18" t="n">
        <x:f>SUM(AJ3123:AM3123)</x:f>
        <x:v>83.31139242164932</x:v>
      </x:c>
      <x:c r="AO3123" s="17" t="n">
        <x:f>IF(N3123=0,1,AN3123/N3123)</x:f>
        <x:v>0.1234242850691101</x:v>
      </x:c>
      <x:c r="AP3123" s="11" t="str">
        <x:f>IF(AO3123&gt;='01 Controls'!$E$16,"PASS","FAIL")</x:f>
        <x:v>FAIL</x:v>
      </x:c>
      <x:c r="AQ3123" s="11" t="str">
        <x:v>UNQUANTIFIED</x:v>
      </x:c>
      <x:c r="AR3123" s="11" t="str">
        <x:v>Position-class planning record; serial item and receiver open</x:v>
      </x:c>
      <x:c r="AS3123" s="26"/>
      <x:c r="AT3123" s="26"/>
    </x:row>
    <x:row r="3124">
      <x:c r="C3124" s="11" t="str">
        <x:v>M4-CM-WMG-COL-12</x:v>
      </x:c>
      <x:c r="D3124" s="11" t="str">
        <x:v>M4</x:v>
      </x:c>
      <x:c r="E3124" s="11" t="str">
        <x:v>Tornado sequence</x:v>
      </x:c>
      <x:c r="F3124" s="11" t="str">
        <x:v>CM-WMG</x:v>
      </x:c>
      <x:c r="G3124" s="11" t="str">
        <x:v>Civil water-mobility group</x:v>
      </x:c>
      <x:c r="H3124" s="11" t="str">
        <x:v>COL-12</x:v>
      </x:c>
      <x:c r="I3124" s="19" t="n">
        <x:v>24</x:v>
      </x:c>
      <x:c r="J3124" s="21" t="n">
        <x:v>2</x:v>
      </x:c>
      <x:c r="K3124" s="18" t="n">
        <x:f>'05 Cargo Register'!K436</x:f>
        <x:v>135</x:v>
      </x:c>
      <x:c r="L3124" s="18" t="n">
        <x:f>'05 Cargo Register'!N436</x:f>
        <x:v>15</x:v>
      </x:c>
      <x:c r="M3124" s="18" t="n">
        <x:f>'05 Cargo Register'!O436</x:f>
        <x:v>396</x:v>
      </x:c>
      <x:c r="N3124" s="18" t="n">
        <x:f>J3124*K3124</x:f>
        <x:v>270</x:v>
      </x:c>
      <x:c r="O3124" s="18" t="n">
        <x:f>J3124*L3124</x:f>
        <x:v>30</x:v>
      </x:c>
      <x:c r="P3124" s="18" t="n">
        <x:f>J3124*M3124</x:f>
        <x:v>792</x:v>
      </x:c>
      <x:c r="Q3124" s="22" t="n">
        <x:f>'01 Controls'!$E$28*'02 Cargo Classes'!$M$8</x:f>
        <x:v>0.1</x:v>
      </x:c>
      <x:c r="R3124" s="22" t="n">
        <x:f>'01 Controls'!$F$28*'02 Cargo Classes'!$N$8</x:f>
        <x:v>0</x:v>
      </x:c>
      <x:c r="S3124" s="22" t="n">
        <x:f>'01 Controls'!$G$28*'02 Cargo Classes'!$O$8</x:f>
        <x:v>1.14</x:v>
      </x:c>
      <x:c r="T3124" s="22" t="n">
        <x:f>'01 Controls'!$H$28*'02 Cargo Classes'!$P$8</x:f>
        <x:v>0</x:v>
      </x:c>
      <x:c r="U3124" s="22" t="n">
        <x:f>SUM(Q3124:T3124)</x:f>
        <x:v>1.24</x:v>
      </x:c>
      <x:c r="V3124" s="18" t="n">
        <x:f>IF(U3124=0,0,N3124*Q3124/U3124)</x:f>
        <x:v>21.774193548387096</x:v>
      </x:c>
      <x:c r="W3124" s="18" t="n">
        <x:f>IF(U3124=0,0,P3124*Q3124/U3124)</x:f>
        <x:v>63.87096774193549</x:v>
      </x:c>
      <x:c r="X3124" s="18" t="n">
        <x:f>MAX(V3124,W3124*'01 Controls'!$E$12)</x:f>
        <x:v>21.774193548387096</x:v>
      </x:c>
      <x:c r="Y3124" s="18" t="n">
        <x:f>IF(U3124=0,0,N3124*R3124/U3124)</x:f>
        <x:v>0</x:v>
      </x:c>
      <x:c r="Z3124" s="18" t="n">
        <x:f>IF(U3124=0,0,P3124*R3124/U3124)</x:f>
        <x:v>0</x:v>
      </x:c>
      <x:c r="AA3124" s="18" t="n">
        <x:f>MAX(Y3124,Z3124*'01 Controls'!$E$13)</x:f>
        <x:v>0</x:v>
      </x:c>
      <x:c r="AB3124" s="18" t="n">
        <x:f>IF(U3124=0,0,N3124*S3124/U3124)</x:f>
        <x:v>248.22580645161287</x:v>
      </x:c>
      <x:c r="AC3124" s="18" t="n">
        <x:f>IF(U3124=0,0,P3124*S3124/U3124)</x:f>
        <x:v>728.1290322580644</x:v>
      </x:c>
      <x:c r="AD3124" s="18" t="n">
        <x:f>MAX(AB3124,AC3124*'01 Controls'!$E$14)</x:f>
        <x:v>248.22580645161287</x:v>
      </x:c>
      <x:c r="AE3124" s="18" t="n">
        <x:f>IF(U3124=0,0,N3124*T3124/U3124)</x:f>
        <x:v>0</x:v>
      </x:c>
      <x:c r="AF3124" s="18" t="n">
        <x:f>IF(U3124=0,0,P3124*T3124/U3124)</x:f>
        <x:v>0</x:v>
      </x:c>
      <x:c r="AG3124" s="18" t="n">
        <x:f>MAX(AE3124,AF3124*'01 Controls'!$E$15)</x:f>
        <x:v>0</x:v>
      </x:c>
      <x:c r="AH3124" s="18" t="n">
        <x:f>SUM(V3124,Y3124,AB3124,AE3124)</x:f>
        <x:v>269.99999999999994</x:v>
      </x:c>
      <x:c r="AI3124" s="18" t="n">
        <x:f>N3124-AH3124</x:f>
        <x:v>5.684341886080802e-14</x:v>
      </x:c>
      <x:c r="AJ3124" s="18" t="n">
        <x:f>V3124*INDEX('07 Mode Capacity'!$P$6:$P$17,MATCH("AIR-"&amp;I3124,'07 Mode Capacity'!$C$6:$C$17,0))</x:f>
        <x:v>4.418290186814094</x:v>
      </x:c>
      <x:c r="AK3124" s="18" t="n">
        <x:f>Y3124*INDEX('07 Mode Capacity'!$P$6:$P$17,MATCH("OCEAN-"&amp;I3124,'07 Mode Capacity'!$C$6:$C$17,0))</x:f>
        <x:v>0</x:v>
      </x:c>
      <x:c r="AL3124" s="18" t="n">
        <x:f>AB3124*INDEX('07 Mode Capacity'!$P$6:$P$17,MATCH("LAND-"&amp;I3124,'07 Mode Capacity'!$C$6:$C$17,0))</x:f>
        <x:v>94.94660039032928</x:v>
      </x:c>
      <x:c r="AM3124" s="18" t="n">
        <x:f>AE3124*INDEX('07 Mode Capacity'!$P$6:$P$17,MATCH("INLAND-"&amp;I3124,'07 Mode Capacity'!$C$6:$C$17,0))</x:f>
        <x:v>0</x:v>
      </x:c>
      <x:c r="AN3124" s="18" t="n">
        <x:f>SUM(AJ3124:AM3124)</x:f>
        <x:v>99.36489057714337</x:v>
      </x:c>
      <x:c r="AO3124" s="17" t="n">
        <x:f>IF(N3124=0,1,AN3124/N3124)</x:f>
        <x:v>0.36801811324867917</x:v>
      </x:c>
      <x:c r="AP3124" s="11" t="str">
        <x:f>IF(AO3124&gt;='01 Controls'!$E$16,"PASS","FAIL")</x:f>
        <x:v>FAIL</x:v>
      </x:c>
      <x:c r="AQ3124" s="11" t="str">
        <x:v>UNQUANTIFIED</x:v>
      </x:c>
      <x:c r="AR3124" s="11" t="str">
        <x:v>Position-class planning record; serial item and receiver open</x:v>
      </x:c>
      <x:c r="AS3124" s="26"/>
      <x:c r="AT3124" s="26"/>
    </x:row>
    <x:row r="3125">
      <x:c r="C3125" s="11" t="str">
        <x:v>M4-CM-WMG-BAT-22</x:v>
      </x:c>
      <x:c r="D3125" s="11" t="str">
        <x:v>M4</x:v>
      </x:c>
      <x:c r="E3125" s="11" t="str">
        <x:v>Tornado sequence</x:v>
      </x:c>
      <x:c r="F3125" s="11" t="str">
        <x:v>CM-WMG</x:v>
      </x:c>
      <x:c r="G3125" s="11" t="str">
        <x:v>Civil water-mobility group</x:v>
      </x:c>
      <x:c r="H3125" s="11" t="str">
        <x:v>BAT-22</x:v>
      </x:c>
      <x:c r="I3125" s="19" t="n">
        <x:v>48</x:v>
      </x:c>
      <x:c r="J3125" s="21" t="n">
        <x:v>2</x:v>
      </x:c>
      <x:c r="K3125" s="18" t="n">
        <x:f>'05 Cargo Register'!K437</x:f>
        <x:v>168.75</x:v>
      </x:c>
      <x:c r="L3125" s="18" t="n">
        <x:f>'05 Cargo Register'!N437</x:f>
        <x:v>10</x:v>
      </x:c>
      <x:c r="M3125" s="18" t="n">
        <x:f>'05 Cargo Register'!O437</x:f>
        <x:v>264</x:v>
      </x:c>
      <x:c r="N3125" s="18" t="n">
        <x:f>J3125*K3125</x:f>
        <x:v>337.5</x:v>
      </x:c>
      <x:c r="O3125" s="18" t="n">
        <x:f>J3125*L3125</x:f>
        <x:v>20</x:v>
      </x:c>
      <x:c r="P3125" s="18" t="n">
        <x:f>J3125*M3125</x:f>
        <x:v>528</x:v>
      </x:c>
      <x:c r="Q3125" s="22" t="n">
        <x:f>'01 Controls'!$E$28*'02 Cargo Classes'!$M$9</x:f>
        <x:v>0</x:v>
      </x:c>
      <x:c r="R3125" s="22" t="n">
        <x:f>'01 Controls'!$F$28*'02 Cargo Classes'!$N$9</x:f>
        <x:v>0</x:v>
      </x:c>
      <x:c r="S3125" s="22" t="n">
        <x:f>'01 Controls'!$G$28*'02 Cargo Classes'!$O$9</x:f>
        <x:v>0.95</x:v>
      </x:c>
      <x:c r="T3125" s="22" t="n">
        <x:f>'01 Controls'!$H$28*'02 Cargo Classes'!$P$9</x:f>
        <x:v>0</x:v>
      </x:c>
      <x:c r="U3125" s="22" t="n">
        <x:f>SUM(Q3125:T3125)</x:f>
        <x:v>0.95</x:v>
      </x:c>
      <x:c r="V3125" s="18" t="n">
        <x:f>IF(U3125=0,0,N3125*Q3125/U3125)</x:f>
        <x:v>0</x:v>
      </x:c>
      <x:c r="W3125" s="18" t="n">
        <x:f>IF(U3125=0,0,P3125*Q3125/U3125)</x:f>
        <x:v>0</x:v>
      </x:c>
      <x:c r="X3125" s="18" t="n">
        <x:f>MAX(V3125,W3125*'01 Controls'!$E$12)</x:f>
        <x:v>0</x:v>
      </x:c>
      <x:c r="Y3125" s="18" t="n">
        <x:f>IF(U3125=0,0,N3125*R3125/U3125)</x:f>
        <x:v>0</x:v>
      </x:c>
      <x:c r="Z3125" s="18" t="n">
        <x:f>IF(U3125=0,0,P3125*R3125/U3125)</x:f>
        <x:v>0</x:v>
      </x:c>
      <x:c r="AA3125" s="18" t="n">
        <x:f>MAX(Y3125,Z3125*'01 Controls'!$E$13)</x:f>
        <x:v>0</x:v>
      </x:c>
      <x:c r="AB3125" s="18" t="n">
        <x:f>IF(U3125=0,0,N3125*S3125/U3125)</x:f>
        <x:v>337.5</x:v>
      </x:c>
      <x:c r="AC3125" s="18" t="n">
        <x:f>IF(U3125=0,0,P3125*S3125/U3125)</x:f>
        <x:v>528</x:v>
      </x:c>
      <x:c r="AD3125" s="18" t="n">
        <x:f>MAX(AB3125,AC3125*'01 Controls'!$E$14)</x:f>
        <x:v>337.5</x:v>
      </x:c>
      <x:c r="AE3125" s="18" t="n">
        <x:f>IF(U3125=0,0,N3125*T3125/U3125)</x:f>
        <x:v>0</x:v>
      </x:c>
      <x:c r="AF3125" s="18" t="n">
        <x:f>IF(U3125=0,0,P3125*T3125/U3125)</x:f>
        <x:v>0</x:v>
      </x:c>
      <x:c r="AG3125" s="18" t="n">
        <x:f>MAX(AE3125,AF3125*'01 Controls'!$E$15)</x:f>
        <x:v>0</x:v>
      </x:c>
      <x:c r="AH3125" s="18" t="n">
        <x:f>SUM(V3125,Y3125,AB3125,AE3125)</x:f>
        <x:v>337.5</x:v>
      </x:c>
      <x:c r="AI3125" s="18" t="n">
        <x:f>N3125-AH3125</x:f>
        <x:v>0</x:v>
      </x:c>
      <x:c r="AJ3125" s="18" t="n">
        <x:f>V3125*INDEX('07 Mode Capacity'!$P$6:$P$17,MATCH("AIR-"&amp;I3125,'07 Mode Capacity'!$C$6:$C$17,0))</x:f>
        <x:v>0</x:v>
      </x:c>
      <x:c r="AK3125" s="18" t="n">
        <x:f>Y3125*INDEX('07 Mode Capacity'!$P$6:$P$17,MATCH("OCEAN-"&amp;I3125,'07 Mode Capacity'!$C$6:$C$17,0))</x:f>
        <x:v>0</x:v>
      </x:c>
      <x:c r="AL3125" s="18" t="n">
        <x:f>AB3125*INDEX('07 Mode Capacity'!$P$6:$P$17,MATCH("LAND-"&amp;I3125,'07 Mode Capacity'!$C$6:$C$17,0))</x:f>
        <x:v>41.191155961159645</x:v>
      </x:c>
      <x:c r="AM3125" s="18" t="n">
        <x:f>AE3125*INDEX('07 Mode Capacity'!$P$6:$P$17,MATCH("INLAND-"&amp;I3125,'07 Mode Capacity'!$C$6:$C$17,0))</x:f>
        <x:v>0</x:v>
      </x:c>
      <x:c r="AN3125" s="18" t="n">
        <x:f>SUM(AJ3125:AM3125)</x:f>
        <x:v>41.191155961159645</x:v>
      </x:c>
      <x:c r="AO3125" s="17" t="n">
        <x:f>IF(N3125=0,1,AN3125/N3125)</x:f>
        <x:v>0.12204786951454709</x:v>
      </x:c>
      <x:c r="AP3125" s="11" t="str">
        <x:f>IF(AO3125&gt;='01 Controls'!$E$16,"PASS","FAIL")</x:f>
        <x:v>FAIL</x:v>
      </x:c>
      <x:c r="AQ3125" s="11" t="str">
        <x:v>UNQUANTIFIED</x:v>
      </x:c>
      <x:c r="AR3125" s="11" t="str">
        <x:v>Position-class planning record; serial item and receiver open</x:v>
      </x:c>
      <x:c r="AS3125" s="26"/>
      <x:c r="AT3125" s="26"/>
    </x:row>
    <x:row r="3126">
      <x:c r="C3126" s="11" t="str">
        <x:v>M4-CM-WMG-TNK-20</x:v>
      </x:c>
      <x:c r="D3126" s="11" t="str">
        <x:v>M4</x:v>
      </x:c>
      <x:c r="E3126" s="11" t="str">
        <x:v>Tornado sequence</x:v>
      </x:c>
      <x:c r="F3126" s="11" t="str">
        <x:v>CM-WMG</x:v>
      </x:c>
      <x:c r="G3126" s="11" t="str">
        <x:v>Civil water-mobility group</x:v>
      </x:c>
      <x:c r="H3126" s="11" t="str">
        <x:v>TNK-20</x:v>
      </x:c>
      <x:c r="I3126" s="19" t="n">
        <x:v>48</x:v>
      </x:c>
      <x:c r="J3126" s="21" t="n">
        <x:v>2</x:v>
      </x:c>
      <x:c r="K3126" s="18" t="n">
        <x:f>'05 Cargo Register'!K438</x:f>
        <x:v>168.75</x:v>
      </x:c>
      <x:c r="L3126" s="18" t="n">
        <x:f>'05 Cargo Register'!N438</x:f>
        <x:v>10</x:v>
      </x:c>
      <x:c r="M3126" s="18" t="n">
        <x:f>'05 Cargo Register'!O438</x:f>
        <x:v>212.5</x:v>
      </x:c>
      <x:c r="N3126" s="18" t="n">
        <x:f>J3126*K3126</x:f>
        <x:v>337.5</x:v>
      </x:c>
      <x:c r="O3126" s="18" t="n">
        <x:f>J3126*L3126</x:f>
        <x:v>20</x:v>
      </x:c>
      <x:c r="P3126" s="18" t="n">
        <x:f>J3126*M3126</x:f>
        <x:v>425</x:v>
      </x:c>
      <x:c r="Q3126" s="22" t="n">
        <x:f>'01 Controls'!$E$28*'02 Cargo Classes'!$M$10</x:f>
        <x:v>0</x:v>
      </x:c>
      <x:c r="R3126" s="22" t="n">
        <x:f>'01 Controls'!$F$28*'02 Cargo Classes'!$N$10</x:f>
        <x:v>0</x:v>
      </x:c>
      <x:c r="S3126" s="22" t="n">
        <x:f>'01 Controls'!$G$28*'02 Cargo Classes'!$O$10</x:f>
        <x:v>0.95</x:v>
      </x:c>
      <x:c r="T3126" s="22" t="n">
        <x:f>'01 Controls'!$H$28*'02 Cargo Classes'!$P$10</x:f>
        <x:v>0</x:v>
      </x:c>
      <x:c r="U3126" s="22" t="n">
        <x:f>SUM(Q3126:T3126)</x:f>
        <x:v>0.95</x:v>
      </x:c>
      <x:c r="V3126" s="18" t="n">
        <x:f>IF(U3126=0,0,N3126*Q3126/U3126)</x:f>
        <x:v>0</x:v>
      </x:c>
      <x:c r="W3126" s="18" t="n">
        <x:f>IF(U3126=0,0,P3126*Q3126/U3126)</x:f>
        <x:v>0</x:v>
      </x:c>
      <x:c r="X3126" s="18" t="n">
        <x:f>MAX(V3126,W3126*'01 Controls'!$E$12)</x:f>
        <x:v>0</x:v>
      </x:c>
      <x:c r="Y3126" s="18" t="n">
        <x:f>IF(U3126=0,0,N3126*R3126/U3126)</x:f>
        <x:v>0</x:v>
      </x:c>
      <x:c r="Z3126" s="18" t="n">
        <x:f>IF(U3126=0,0,P3126*R3126/U3126)</x:f>
        <x:v>0</x:v>
      </x:c>
      <x:c r="AA3126" s="18" t="n">
        <x:f>MAX(Y3126,Z3126*'01 Controls'!$E$13)</x:f>
        <x:v>0</x:v>
      </x:c>
      <x:c r="AB3126" s="18" t="n">
        <x:f>IF(U3126=0,0,N3126*S3126/U3126)</x:f>
        <x:v>337.5</x:v>
      </x:c>
      <x:c r="AC3126" s="18" t="n">
        <x:f>IF(U3126=0,0,P3126*S3126/U3126)</x:f>
        <x:v>425</x:v>
      </x:c>
      <x:c r="AD3126" s="18" t="n">
        <x:f>MAX(AB3126,AC3126*'01 Controls'!$E$14)</x:f>
        <x:v>337.5</x:v>
      </x:c>
      <x:c r="AE3126" s="18" t="n">
        <x:f>IF(U3126=0,0,N3126*T3126/U3126)</x:f>
        <x:v>0</x:v>
      </x:c>
      <x:c r="AF3126" s="18" t="n">
        <x:f>IF(U3126=0,0,P3126*T3126/U3126)</x:f>
        <x:v>0</x:v>
      </x:c>
      <x:c r="AG3126" s="18" t="n">
        <x:f>MAX(AE3126,AF3126*'01 Controls'!$E$15)</x:f>
        <x:v>0</x:v>
      </x:c>
      <x:c r="AH3126" s="18" t="n">
        <x:f>SUM(V3126,Y3126,AB3126,AE3126)</x:f>
        <x:v>337.5</x:v>
      </x:c>
      <x:c r="AI3126" s="18" t="n">
        <x:f>N3126-AH3126</x:f>
        <x:v>0</x:v>
      </x:c>
      <x:c r="AJ3126" s="18" t="n">
        <x:f>V3126*INDEX('07 Mode Capacity'!$P$6:$P$17,MATCH("AIR-"&amp;I3126,'07 Mode Capacity'!$C$6:$C$17,0))</x:f>
        <x:v>0</x:v>
      </x:c>
      <x:c r="AK3126" s="18" t="n">
        <x:f>Y3126*INDEX('07 Mode Capacity'!$P$6:$P$17,MATCH("OCEAN-"&amp;I3126,'07 Mode Capacity'!$C$6:$C$17,0))</x:f>
        <x:v>0</x:v>
      </x:c>
      <x:c r="AL3126" s="18" t="n">
        <x:f>AB3126*INDEX('07 Mode Capacity'!$P$6:$P$17,MATCH("LAND-"&amp;I3126,'07 Mode Capacity'!$C$6:$C$17,0))</x:f>
        <x:v>41.191155961159645</x:v>
      </x:c>
      <x:c r="AM3126" s="18" t="n">
        <x:f>AE3126*INDEX('07 Mode Capacity'!$P$6:$P$17,MATCH("INLAND-"&amp;I3126,'07 Mode Capacity'!$C$6:$C$17,0))</x:f>
        <x:v>0</x:v>
      </x:c>
      <x:c r="AN3126" s="18" t="n">
        <x:f>SUM(AJ3126:AM3126)</x:f>
        <x:v>41.191155961159645</x:v>
      </x:c>
      <x:c r="AO3126" s="17" t="n">
        <x:f>IF(N3126=0,1,AN3126/N3126)</x:f>
        <x:v>0.12204786951454709</x:v>
      </x:c>
      <x:c r="AP3126" s="11" t="str">
        <x:f>IF(AO3126&gt;='01 Controls'!$E$16,"PASS","FAIL")</x:f>
        <x:v>FAIL</x:v>
      </x:c>
      <x:c r="AQ3126" s="11" t="str">
        <x:v>UNQUANTIFIED</x:v>
      </x:c>
      <x:c r="AR3126" s="11" t="str">
        <x:v>Position-class planning record; serial item and receiver open</x:v>
      </x:c>
      <x:c r="AS3126" s="26"/>
      <x:c r="AT3126" s="26"/>
    </x:row>
    <x:row r="3127">
      <x:c r="C3127" s="11" t="str">
        <x:v>M4-CM-WMG-FLR-24</x:v>
      </x:c>
      <x:c r="D3127" s="11" t="str">
        <x:v>M4</x:v>
      </x:c>
      <x:c r="E3127" s="11" t="str">
        <x:v>Tornado sequence</x:v>
      </x:c>
      <x:c r="F3127" s="11" t="str">
        <x:v>CM-WMG</x:v>
      </x:c>
      <x:c r="G3127" s="11" t="str">
        <x:v>Civil water-mobility group</x:v>
      </x:c>
      <x:c r="H3127" s="11" t="str">
        <x:v>FLR-24</x:v>
      </x:c>
      <x:c r="I3127" s="19" t="n">
        <x:v>48</x:v>
      </x:c>
      <x:c r="J3127" s="21" t="n">
        <x:v>2</x:v>
      </x:c>
      <x:c r="K3127" s="18" t="n">
        <x:f>'05 Cargo Register'!K439</x:f>
        <x:v>270</x:v>
      </x:c>
      <x:c r="L3127" s="18" t="n">
        <x:f>'05 Cargo Register'!N439</x:f>
        <x:v>14</x:v>
      </x:c>
      <x:c r="M3127" s="18" t="n">
        <x:f>'05 Cargo Register'!O439</x:f>
        <x:v>448</x:v>
      </x:c>
      <x:c r="N3127" s="18" t="n">
        <x:f>J3127*K3127</x:f>
        <x:v>540</x:v>
      </x:c>
      <x:c r="O3127" s="18" t="n">
        <x:f>J3127*L3127</x:f>
        <x:v>28</x:v>
      </x:c>
      <x:c r="P3127" s="18" t="n">
        <x:f>J3127*M3127</x:f>
        <x:v>896</x:v>
      </x:c>
      <x:c r="Q3127" s="22" t="n">
        <x:f>'01 Controls'!$E$28*'02 Cargo Classes'!$M$11</x:f>
        <x:v>0</x:v>
      </x:c>
      <x:c r="R3127" s="22" t="n">
        <x:f>'01 Controls'!$F$28*'02 Cargo Classes'!$N$11</x:f>
        <x:v>0</x:v>
      </x:c>
      <x:c r="S3127" s="22" t="n">
        <x:f>'01 Controls'!$G$28*'02 Cargo Classes'!$O$11</x:f>
        <x:v>0.95</x:v>
      </x:c>
      <x:c r="T3127" s="22" t="n">
        <x:f>'01 Controls'!$H$28*'02 Cargo Classes'!$P$11</x:f>
        <x:v>0</x:v>
      </x:c>
      <x:c r="U3127" s="22" t="n">
        <x:f>SUM(Q3127:T3127)</x:f>
        <x:v>0.95</x:v>
      </x:c>
      <x:c r="V3127" s="18" t="n">
        <x:f>IF(U3127=0,0,N3127*Q3127/U3127)</x:f>
        <x:v>0</x:v>
      </x:c>
      <x:c r="W3127" s="18" t="n">
        <x:f>IF(U3127=0,0,P3127*Q3127/U3127)</x:f>
        <x:v>0</x:v>
      </x:c>
      <x:c r="X3127" s="18" t="n">
        <x:f>MAX(V3127,W3127*'01 Controls'!$E$12)</x:f>
        <x:v>0</x:v>
      </x:c>
      <x:c r="Y3127" s="18" t="n">
        <x:f>IF(U3127=0,0,N3127*R3127/U3127)</x:f>
        <x:v>0</x:v>
      </x:c>
      <x:c r="Z3127" s="18" t="n">
        <x:f>IF(U3127=0,0,P3127*R3127/U3127)</x:f>
        <x:v>0</x:v>
      </x:c>
      <x:c r="AA3127" s="18" t="n">
        <x:f>MAX(Y3127,Z3127*'01 Controls'!$E$13)</x:f>
        <x:v>0</x:v>
      </x:c>
      <x:c r="AB3127" s="18" t="n">
        <x:f>IF(U3127=0,0,N3127*S3127/U3127)</x:f>
        <x:v>540</x:v>
      </x:c>
      <x:c r="AC3127" s="18" t="n">
        <x:f>IF(U3127=0,0,P3127*S3127/U3127)</x:f>
        <x:v>896</x:v>
      </x:c>
      <x:c r="AD3127" s="18" t="n">
        <x:f>MAX(AB3127,AC3127*'01 Controls'!$E$14)</x:f>
        <x:v>540</x:v>
      </x:c>
      <x:c r="AE3127" s="18" t="n">
        <x:f>IF(U3127=0,0,N3127*T3127/U3127)</x:f>
        <x:v>0</x:v>
      </x:c>
      <x:c r="AF3127" s="18" t="n">
        <x:f>IF(U3127=0,0,P3127*T3127/U3127)</x:f>
        <x:v>0</x:v>
      </x:c>
      <x:c r="AG3127" s="18" t="n">
        <x:f>MAX(AE3127,AF3127*'01 Controls'!$E$15)</x:f>
        <x:v>0</x:v>
      </x:c>
      <x:c r="AH3127" s="18" t="n">
        <x:f>SUM(V3127,Y3127,AB3127,AE3127)</x:f>
        <x:v>540</x:v>
      </x:c>
      <x:c r="AI3127" s="18" t="n">
        <x:f>N3127-AH3127</x:f>
        <x:v>0</x:v>
      </x:c>
      <x:c r="AJ3127" s="18" t="n">
        <x:f>V3127*INDEX('07 Mode Capacity'!$P$6:$P$17,MATCH("AIR-"&amp;I3127,'07 Mode Capacity'!$C$6:$C$17,0))</x:f>
        <x:v>0</x:v>
      </x:c>
      <x:c r="AK3127" s="18" t="n">
        <x:f>Y3127*INDEX('07 Mode Capacity'!$P$6:$P$17,MATCH("OCEAN-"&amp;I3127,'07 Mode Capacity'!$C$6:$C$17,0))</x:f>
        <x:v>0</x:v>
      </x:c>
      <x:c r="AL3127" s="18" t="n">
        <x:f>AB3127*INDEX('07 Mode Capacity'!$P$6:$P$17,MATCH("LAND-"&amp;I3127,'07 Mode Capacity'!$C$6:$C$17,0))</x:f>
        <x:v>65.90584953785543</x:v>
      </x:c>
      <x:c r="AM3127" s="18" t="n">
        <x:f>AE3127*INDEX('07 Mode Capacity'!$P$6:$P$17,MATCH("INLAND-"&amp;I3127,'07 Mode Capacity'!$C$6:$C$17,0))</x:f>
        <x:v>0</x:v>
      </x:c>
      <x:c r="AN3127" s="18" t="n">
        <x:f>SUM(AJ3127:AM3127)</x:f>
        <x:v>65.90584953785543</x:v>
      </x:c>
      <x:c r="AO3127" s="17" t="n">
        <x:f>IF(N3127=0,1,AN3127/N3127)</x:f>
        <x:v>0.12204786951454709</x:v>
      </x:c>
      <x:c r="AP3127" s="11" t="str">
        <x:f>IF(AO3127&gt;='01 Controls'!$E$16,"PASS","FAIL")</x:f>
        <x:v>FAIL</x:v>
      </x:c>
      <x:c r="AQ3127" s="11" t="str">
        <x:v>UNQUANTIFIED</x:v>
      </x:c>
      <x:c r="AR3127" s="11" t="str">
        <x:v>Position-class planning record; serial item and receiver open</x:v>
      </x:c>
      <x:c r="AS3127" s="26"/>
      <x:c r="AT3127" s="26"/>
    </x:row>
    <x:row r="3128">
      <x:c r="C3128" s="11" t="str">
        <x:v>M4-CM-WMG-ROL-30</x:v>
      </x:c>
      <x:c r="D3128" s="11" t="str">
        <x:v>M4</x:v>
      </x:c>
      <x:c r="E3128" s="11" t="str">
        <x:v>Tornado sequence</x:v>
      </x:c>
      <x:c r="F3128" s="11" t="str">
        <x:v>CM-WMG</x:v>
      </x:c>
      <x:c r="G3128" s="11" t="str">
        <x:v>Civil water-mobility group</x:v>
      </x:c>
      <x:c r="H3128" s="11" t="str">
        <x:v>ROL-30</x:v>
      </x:c>
      <x:c r="I3128" s="19" t="n">
        <x:v>48</x:v>
      </x:c>
      <x:c r="J3128" s="21" t="n">
        <x:v>2</x:v>
      </x:c>
      <x:c r="K3128" s="18" t="n">
        <x:f>'05 Cargo Register'!K440</x:f>
        <x:v>1215</x:v>
      </x:c>
      <x:c r="L3128" s="18" t="n">
        <x:f>'05 Cargo Register'!N440</x:f>
        <x:v>51</x:v>
      </x:c>
      <x:c r="M3128" s="18" t="n">
        <x:f>'05 Cargo Register'!O440</x:f>
        <x:v>3251.25</x:v>
      </x:c>
      <x:c r="N3128" s="18" t="n">
        <x:f>J3128*K3128</x:f>
        <x:v>2430</x:v>
      </x:c>
      <x:c r="O3128" s="18" t="n">
        <x:f>J3128*L3128</x:f>
        <x:v>102</x:v>
      </x:c>
      <x:c r="P3128" s="18" t="n">
        <x:f>J3128*M3128</x:f>
        <x:v>6502.5</x:v>
      </x:c>
      <x:c r="Q3128" s="22" t="n">
        <x:f>'01 Controls'!$E$28*'02 Cargo Classes'!$M$12</x:f>
        <x:v>0</x:v>
      </x:c>
      <x:c r="R3128" s="22" t="n">
        <x:f>'01 Controls'!$F$28*'02 Cargo Classes'!$N$12</x:f>
        <x:v>0</x:v>
      </x:c>
      <x:c r="S3128" s="22" t="n">
        <x:f>'01 Controls'!$G$28*'02 Cargo Classes'!$O$12</x:f>
        <x:v>1.4249999999999998</x:v>
      </x:c>
      <x:c r="T3128" s="22" t="n">
        <x:f>'01 Controls'!$H$28*'02 Cargo Classes'!$P$12</x:f>
        <x:v>0</x:v>
      </x:c>
      <x:c r="U3128" s="22" t="n">
        <x:f>SUM(Q3128:T3128)</x:f>
        <x:v>1.4249999999999998</x:v>
      </x:c>
      <x:c r="V3128" s="18" t="n">
        <x:f>IF(U3128=0,0,N3128*Q3128/U3128)</x:f>
        <x:v>0</x:v>
      </x:c>
      <x:c r="W3128" s="18" t="n">
        <x:f>IF(U3128=0,0,P3128*Q3128/U3128)</x:f>
        <x:v>0</x:v>
      </x:c>
      <x:c r="X3128" s="18" t="n">
        <x:f>MAX(V3128,W3128*'01 Controls'!$E$12)</x:f>
        <x:v>0</x:v>
      </x:c>
      <x:c r="Y3128" s="18" t="n">
        <x:f>IF(U3128=0,0,N3128*R3128/U3128)</x:f>
        <x:v>0</x:v>
      </x:c>
      <x:c r="Z3128" s="18" t="n">
        <x:f>IF(U3128=0,0,P3128*R3128/U3128)</x:f>
        <x:v>0</x:v>
      </x:c>
      <x:c r="AA3128" s="18" t="n">
        <x:f>MAX(Y3128,Z3128*'01 Controls'!$E$13)</x:f>
        <x:v>0</x:v>
      </x:c>
      <x:c r="AB3128" s="18" t="n">
        <x:f>IF(U3128=0,0,N3128*S3128/U3128)</x:f>
        <x:v>2430</x:v>
      </x:c>
      <x:c r="AC3128" s="18" t="n">
        <x:f>IF(U3128=0,0,P3128*S3128/U3128)</x:f>
        <x:v>6502.499999999999</x:v>
      </x:c>
      <x:c r="AD3128" s="18" t="n">
        <x:f>MAX(AB3128,AC3128*'01 Controls'!$E$14)</x:f>
        <x:v>2430</x:v>
      </x:c>
      <x:c r="AE3128" s="18" t="n">
        <x:f>IF(U3128=0,0,N3128*T3128/U3128)</x:f>
        <x:v>0</x:v>
      </x:c>
      <x:c r="AF3128" s="18" t="n">
        <x:f>IF(U3128=0,0,P3128*T3128/U3128)</x:f>
        <x:v>0</x:v>
      </x:c>
      <x:c r="AG3128" s="18" t="n">
        <x:f>MAX(AE3128,AF3128*'01 Controls'!$E$15)</x:f>
        <x:v>0</x:v>
      </x:c>
      <x:c r="AH3128" s="18" t="n">
        <x:f>SUM(V3128,Y3128,AB3128,AE3128)</x:f>
        <x:v>2430</x:v>
      </x:c>
      <x:c r="AI3128" s="18" t="n">
        <x:f>N3128-AH3128</x:f>
        <x:v>0</x:v>
      </x:c>
      <x:c r="AJ3128" s="18" t="n">
        <x:f>V3128*INDEX('07 Mode Capacity'!$P$6:$P$17,MATCH("AIR-"&amp;I3128,'07 Mode Capacity'!$C$6:$C$17,0))</x:f>
        <x:v>0</x:v>
      </x:c>
      <x:c r="AK3128" s="18" t="n">
        <x:f>Y3128*INDEX('07 Mode Capacity'!$P$6:$P$17,MATCH("OCEAN-"&amp;I3128,'07 Mode Capacity'!$C$6:$C$17,0))</x:f>
        <x:v>0</x:v>
      </x:c>
      <x:c r="AL3128" s="18" t="n">
        <x:f>AB3128*INDEX('07 Mode Capacity'!$P$6:$P$17,MATCH("LAND-"&amp;I3128,'07 Mode Capacity'!$C$6:$C$17,0))</x:f>
        <x:v>296.57632292034947</x:v>
      </x:c>
      <x:c r="AM3128" s="18" t="n">
        <x:f>AE3128*INDEX('07 Mode Capacity'!$P$6:$P$17,MATCH("INLAND-"&amp;I3128,'07 Mode Capacity'!$C$6:$C$17,0))</x:f>
        <x:v>0</x:v>
      </x:c>
      <x:c r="AN3128" s="18" t="n">
        <x:f>SUM(AJ3128:AM3128)</x:f>
        <x:v>296.57632292034947</x:v>
      </x:c>
      <x:c r="AO3128" s="17" t="n">
        <x:f>IF(N3128=0,1,AN3128/N3128)</x:f>
        <x:v>0.1220478695145471</x:v>
      </x:c>
      <x:c r="AP3128" s="11" t="str">
        <x:f>IF(AO3128&gt;='01 Controls'!$E$16,"PASS","FAIL")</x:f>
        <x:v>FAIL</x:v>
      </x:c>
      <x:c r="AQ3128" s="11" t="str">
        <x:v>UNQUANTIFIED</x:v>
      </x:c>
      <x:c r="AR3128" s="11" t="str">
        <x:v>Position-class planning record; serial item and receiver open</x:v>
      </x:c>
      <x:c r="AS3128" s="26"/>
      <x:c r="AT3128" s="26"/>
    </x:row>
    <x:row r="3129">
      <x:c r="C3129" s="11" t="str">
        <x:v>M4-CM-WMG-LIN-18</x:v>
      </x:c>
      <x:c r="D3129" s="11" t="str">
        <x:v>M4</x:v>
      </x:c>
      <x:c r="E3129" s="11" t="str">
        <x:v>Tornado sequence</x:v>
      </x:c>
      <x:c r="F3129" s="11" t="str">
        <x:v>CM-WMG</x:v>
      </x:c>
      <x:c r="G3129" s="11" t="str">
        <x:v>Civil water-mobility group</x:v>
      </x:c>
      <x:c r="H3129" s="11" t="str">
        <x:v>LIN-18</x:v>
      </x:c>
      <x:c r="I3129" s="19" t="n">
        <x:v>72</x:v>
      </x:c>
      <x:c r="J3129" s="21" t="n">
        <x:v>2</x:v>
      </x:c>
      <x:c r="K3129" s="18" t="n">
        <x:f>'05 Cargo Register'!K441</x:f>
        <x:v>135</x:v>
      </x:c>
      <x:c r="L3129" s="18" t="n">
        <x:f>'05 Cargo Register'!N441</x:f>
        <x:v>10</x:v>
      </x:c>
      <x:c r="M3129" s="18" t="n">
        <x:f>'05 Cargo Register'!O441</x:f>
        <x:v>440</x:v>
      </x:c>
      <x:c r="N3129" s="18" t="n">
        <x:f>J3129*K3129</x:f>
        <x:v>270</x:v>
      </x:c>
      <x:c r="O3129" s="18" t="n">
        <x:f>J3129*L3129</x:f>
        <x:v>20</x:v>
      </x:c>
      <x:c r="P3129" s="18" t="n">
        <x:f>J3129*M3129</x:f>
        <x:v>880</x:v>
      </x:c>
      <x:c r="Q3129" s="22" t="n">
        <x:f>'01 Controls'!$E$28*'02 Cargo Classes'!$M$13</x:f>
        <x:v>0</x:v>
      </x:c>
      <x:c r="R3129" s="22" t="n">
        <x:f>'01 Controls'!$F$28*'02 Cargo Classes'!$N$13</x:f>
        <x:v>0</x:v>
      </x:c>
      <x:c r="S3129" s="22" t="n">
        <x:f>'01 Controls'!$G$28*'02 Cargo Classes'!$O$13</x:f>
        <x:v>0.95</x:v>
      </x:c>
      <x:c r="T3129" s="22" t="n">
        <x:f>'01 Controls'!$H$28*'02 Cargo Classes'!$P$13</x:f>
        <x:v>0</x:v>
      </x:c>
      <x:c r="U3129" s="22" t="n">
        <x:f>SUM(Q3129:T3129)</x:f>
        <x:v>0.95</x:v>
      </x:c>
      <x:c r="V3129" s="18" t="n">
        <x:f>IF(U3129=0,0,N3129*Q3129/U3129)</x:f>
        <x:v>0</x:v>
      </x:c>
      <x:c r="W3129" s="18" t="n">
        <x:f>IF(U3129=0,0,P3129*Q3129/U3129)</x:f>
        <x:v>0</x:v>
      </x:c>
      <x:c r="X3129" s="18" t="n">
        <x:f>MAX(V3129,W3129*'01 Controls'!$E$12)</x:f>
        <x:v>0</x:v>
      </x:c>
      <x:c r="Y3129" s="18" t="n">
        <x:f>IF(U3129=0,0,N3129*R3129/U3129)</x:f>
        <x:v>0</x:v>
      </x:c>
      <x:c r="Z3129" s="18" t="n">
        <x:f>IF(U3129=0,0,P3129*R3129/U3129)</x:f>
        <x:v>0</x:v>
      </x:c>
      <x:c r="AA3129" s="18" t="n">
        <x:f>MAX(Y3129,Z3129*'01 Controls'!$E$13)</x:f>
        <x:v>0</x:v>
      </x:c>
      <x:c r="AB3129" s="18" t="n">
        <x:f>IF(U3129=0,0,N3129*S3129/U3129)</x:f>
        <x:v>270</x:v>
      </x:c>
      <x:c r="AC3129" s="18" t="n">
        <x:f>IF(U3129=0,0,P3129*S3129/U3129)</x:f>
        <x:v>880</x:v>
      </x:c>
      <x:c r="AD3129" s="18" t="n">
        <x:f>MAX(AB3129,AC3129*'01 Controls'!$E$14)</x:f>
        <x:v>270</x:v>
      </x:c>
      <x:c r="AE3129" s="18" t="n">
        <x:f>IF(U3129=0,0,N3129*T3129/U3129)</x:f>
        <x:v>0</x:v>
      </x:c>
      <x:c r="AF3129" s="18" t="n">
        <x:f>IF(U3129=0,0,P3129*T3129/U3129)</x:f>
        <x:v>0</x:v>
      </x:c>
      <x:c r="AG3129" s="18" t="n">
        <x:f>MAX(AE3129,AF3129*'01 Controls'!$E$15)</x:f>
        <x:v>0</x:v>
      </x:c>
      <x:c r="AH3129" s="18" t="n">
        <x:f>SUM(V3129,Y3129,AB3129,AE3129)</x:f>
        <x:v>270</x:v>
      </x:c>
      <x:c r="AI3129" s="18" t="n">
        <x:f>N3129-AH3129</x:f>
        <x:v>0</x:v>
      </x:c>
      <x:c r="AJ3129" s="18" t="n">
        <x:f>V3129*INDEX('07 Mode Capacity'!$P$6:$P$17,MATCH("AIR-"&amp;I3129,'07 Mode Capacity'!$C$6:$C$17,0))</x:f>
        <x:v>0</x:v>
      </x:c>
      <x:c r="AK3129" s="18" t="n">
        <x:f>Y3129*INDEX('07 Mode Capacity'!$P$6:$P$17,MATCH("OCEAN-"&amp;I3129,'07 Mode Capacity'!$C$6:$C$17,0))</x:f>
        <x:v>0</x:v>
      </x:c>
      <x:c r="AL3129" s="18" t="n">
        <x:f>AB3129*INDEX('07 Mode Capacity'!$P$6:$P$17,MATCH("LAND-"&amp;I3129,'07 Mode Capacity'!$C$6:$C$17,0))</x:f>
        <x:v>193.05276069064504</x:v>
      </x:c>
      <x:c r="AM3129" s="18" t="n">
        <x:f>AE3129*INDEX('07 Mode Capacity'!$P$6:$P$17,MATCH("INLAND-"&amp;I3129,'07 Mode Capacity'!$C$6:$C$17,0))</x:f>
        <x:v>0</x:v>
      </x:c>
      <x:c r="AN3129" s="18" t="n">
        <x:f>SUM(AJ3129:AM3129)</x:f>
        <x:v>193.05276069064504</x:v>
      </x:c>
      <x:c r="AO3129" s="17" t="n">
        <x:f>IF(N3129=0,1,AN3129/N3129)</x:f>
        <x:v>0.7150102247801668</x:v>
      </x:c>
      <x:c r="AP3129" s="11" t="str">
        <x:f>IF(AO3129&gt;='01 Controls'!$E$16,"PASS","FAIL")</x:f>
        <x:v>FAIL</x:v>
      </x:c>
      <x:c r="AQ3129" s="11" t="str">
        <x:v>UNQUANTIFIED</x:v>
      </x:c>
      <x:c r="AR3129" s="11" t="str">
        <x:v>Position-class planning record; serial item and receiver open</x:v>
      </x:c>
      <x:c r="AS3129" s="26"/>
      <x:c r="AT3129" s="26"/>
    </x:row>
    <x:row r="3130">
      <x:c r="C3130" s="11" t="str">
        <x:v>M4-CM-WMG-BLK-08</x:v>
      </x:c>
      <x:c r="D3130" s="11" t="str">
        <x:v>M4</x:v>
      </x:c>
      <x:c r="E3130" s="11" t="str">
        <x:v>Tornado sequence</x:v>
      </x:c>
      <x:c r="F3130" s="11" t="str">
        <x:v>CM-WMG</x:v>
      </x:c>
      <x:c r="G3130" s="11" t="str">
        <x:v>Civil water-mobility group</x:v>
      </x:c>
      <x:c r="H3130" s="11" t="str">
        <x:v>BLK-08</x:v>
      </x:c>
      <x:c r="I3130" s="19" t="n">
        <x:v>48</x:v>
      </x:c>
      <x:c r="J3130" s="21" t="n">
        <x:v>2</x:v>
      </x:c>
      <x:c r="K3130" s="18" t="n">
        <x:f>'05 Cargo Register'!K442</x:f>
        <x:v>202.5</x:v>
      </x:c>
      <x:c r="L3130" s="18" t="n">
        <x:f>'05 Cargo Register'!N442</x:f>
        <x:v>32</x:v>
      </x:c>
      <x:c r="M3130" s="18" t="n">
        <x:f>'05 Cargo Register'!O442</x:f>
        <x:v>1632</x:v>
      </x:c>
      <x:c r="N3130" s="18" t="n">
        <x:f>J3130*K3130</x:f>
        <x:v>405</x:v>
      </x:c>
      <x:c r="O3130" s="18" t="n">
        <x:f>J3130*L3130</x:f>
        <x:v>64</x:v>
      </x:c>
      <x:c r="P3130" s="18" t="n">
        <x:f>J3130*M3130</x:f>
        <x:v>3264</x:v>
      </x:c>
      <x:c r="Q3130" s="22" t="n">
        <x:f>'01 Controls'!$E$28*'02 Cargo Classes'!$M$14</x:f>
        <x:v>0.05</x:v>
      </x:c>
      <x:c r="R3130" s="22" t="n">
        <x:f>'01 Controls'!$F$28*'02 Cargo Classes'!$N$14</x:f>
        <x:v>0</x:v>
      </x:c>
      <x:c r="S3130" s="22" t="n">
        <x:f>'01 Controls'!$G$28*'02 Cargo Classes'!$O$14</x:f>
        <x:v>0.95</x:v>
      </x:c>
      <x:c r="T3130" s="22" t="n">
        <x:f>'01 Controls'!$H$28*'02 Cargo Classes'!$P$14</x:f>
        <x:v>0</x:v>
      </x:c>
      <x:c r="U3130" s="22" t="n">
        <x:f>SUM(Q3130:T3130)</x:f>
        <x:v>1</x:v>
      </x:c>
      <x:c r="V3130" s="18" t="n">
        <x:f>IF(U3130=0,0,N3130*Q3130/U3130)</x:f>
        <x:v>20.25</x:v>
      </x:c>
      <x:c r="W3130" s="18" t="n">
        <x:f>IF(U3130=0,0,P3130*Q3130/U3130)</x:f>
        <x:v>163.20000000000002</x:v>
      </x:c>
      <x:c r="X3130" s="18" t="n">
        <x:f>MAX(V3130,W3130*'01 Controls'!$E$12)</x:f>
        <x:v>40.800000000000004</x:v>
      </x:c>
      <x:c r="Y3130" s="18" t="n">
        <x:f>IF(U3130=0,0,N3130*R3130/U3130)</x:f>
        <x:v>0</x:v>
      </x:c>
      <x:c r="Z3130" s="18" t="n">
        <x:f>IF(U3130=0,0,P3130*R3130/U3130)</x:f>
        <x:v>0</x:v>
      </x:c>
      <x:c r="AA3130" s="18" t="n">
        <x:f>MAX(Y3130,Z3130*'01 Controls'!$E$13)</x:f>
        <x:v>0</x:v>
      </x:c>
      <x:c r="AB3130" s="18" t="n">
        <x:f>IF(U3130=0,0,N3130*S3130/U3130)</x:f>
        <x:v>384.75</x:v>
      </x:c>
      <x:c r="AC3130" s="18" t="n">
        <x:f>IF(U3130=0,0,P3130*S3130/U3130)</x:f>
        <x:v>3100.7999999999997</x:v>
      </x:c>
      <x:c r="AD3130" s="18" t="n">
        <x:f>MAX(AB3130,AC3130*'01 Controls'!$E$14)</x:f>
        <x:v>620.16</x:v>
      </x:c>
      <x:c r="AE3130" s="18" t="n">
        <x:f>IF(U3130=0,0,N3130*T3130/U3130)</x:f>
        <x:v>0</x:v>
      </x:c>
      <x:c r="AF3130" s="18" t="n">
        <x:f>IF(U3130=0,0,P3130*T3130/U3130)</x:f>
        <x:v>0</x:v>
      </x:c>
      <x:c r="AG3130" s="18" t="n">
        <x:f>MAX(AE3130,AF3130*'01 Controls'!$E$15)</x:f>
        <x:v>0</x:v>
      </x:c>
      <x:c r="AH3130" s="18" t="n">
        <x:f>SUM(V3130,Y3130,AB3130,AE3130)</x:f>
        <x:v>405</x:v>
      </x:c>
      <x:c r="AI3130" s="18" t="n">
        <x:f>N3130-AH3130</x:f>
        <x:v>0</x:v>
      </x:c>
      <x:c r="AJ3130" s="18" t="n">
        <x:f>V3130*INDEX('07 Mode Capacity'!$P$6:$P$17,MATCH("AIR-"&amp;I3130,'07 Mode Capacity'!$C$6:$C$17,0))</x:f>
        <x:v>5.676797080358176</x:v>
      </x:c>
      <x:c r="AK3130" s="18" t="n">
        <x:f>Y3130*INDEX('07 Mode Capacity'!$P$6:$P$17,MATCH("OCEAN-"&amp;I3130,'07 Mode Capacity'!$C$6:$C$17,0))</x:f>
        <x:v>0</x:v>
      </x:c>
      <x:c r="AL3130" s="18" t="n">
        <x:f>AB3130*INDEX('07 Mode Capacity'!$P$6:$P$17,MATCH("LAND-"&amp;I3130,'07 Mode Capacity'!$C$6:$C$17,0))</x:f>
        <x:v>46.957917795722</x:v>
      </x:c>
      <x:c r="AM3130" s="18" t="n">
        <x:f>AE3130*INDEX('07 Mode Capacity'!$P$6:$P$17,MATCH("INLAND-"&amp;I3130,'07 Mode Capacity'!$C$6:$C$17,0))</x:f>
        <x:v>0</x:v>
      </x:c>
      <x:c r="AN3130" s="18" t="n">
        <x:f>SUM(AJ3130:AM3130)</x:f>
        <x:v>52.634714876080174</x:v>
      </x:c>
      <x:c r="AO3130" s="17" t="n">
        <x:f>IF(N3130=0,1,AN3130/N3130)</x:f>
        <x:v>0.1299622589532844</x:v>
      </x:c>
      <x:c r="AP3130" s="11" t="str">
        <x:f>IF(AO3130&gt;='01 Controls'!$E$16,"PASS","FAIL")</x:f>
        <x:v>FAIL</x:v>
      </x:c>
      <x:c r="AQ3130" s="11" t="str">
        <x:v>UNQUANTIFIED</x:v>
      </x:c>
      <x:c r="AR3130" s="11" t="str">
        <x:v>Position-class planning record; serial item and receiver open</x:v>
      </x:c>
      <x:c r="AS3130" s="26"/>
      <x:c r="AT3130" s="26"/>
    </x:row>
    <x:row r="3131">
      <x:c r="C3131" s="11" t="str">
        <x:v>M4-CM-WMG-OOG-80</x:v>
      </x:c>
      <x:c r="D3131" s="11" t="str">
        <x:v>M4</x:v>
      </x:c>
      <x:c r="E3131" s="11" t="str">
        <x:v>Tornado sequence</x:v>
      </x:c>
      <x:c r="F3131" s="11" t="str">
        <x:v>CM-WMG</x:v>
      </x:c>
      <x:c r="G3131" s="11" t="str">
        <x:v>Civil water-mobility group</x:v>
      </x:c>
      <x:c r="H3131" s="11" t="str">
        <x:v>OOG-80</x:v>
      </x:c>
      <x:c r="I3131" s="19" t="n">
        <x:v>72</x:v>
      </x:c>
      <x:c r="J3131" s="21" t="n">
        <x:v>2</x:v>
      </x:c>
      <x:c r="K3131" s="18" t="n">
        <x:f>'05 Cargo Register'!K443</x:f>
        <x:v>607.5</x:v>
      </x:c>
      <x:c r="L3131" s="18" t="n">
        <x:f>'05 Cargo Register'!N443</x:f>
        <x:v>11</x:v>
      </x:c>
      <x:c r="M3131" s="18" t="n">
        <x:f>'05 Cargo Register'!O443</x:f>
        <x:v>1936</x:v>
      </x:c>
      <x:c r="N3131" s="18" t="n">
        <x:f>J3131*K3131</x:f>
        <x:v>1215</x:v>
      </x:c>
      <x:c r="O3131" s="18" t="n">
        <x:f>J3131*L3131</x:f>
        <x:v>22</x:v>
      </x:c>
      <x:c r="P3131" s="18" t="n">
        <x:f>J3131*M3131</x:f>
        <x:v>3872</x:v>
      </x:c>
      <x:c r="Q3131" s="22" t="n">
        <x:f>'01 Controls'!$E$28*'02 Cargo Classes'!$M$15</x:f>
        <x:v>0</x:v>
      </x:c>
      <x:c r="R3131" s="22" t="n">
        <x:f>'01 Controls'!$F$28*'02 Cargo Classes'!$N$15</x:f>
        <x:v>0</x:v>
      </x:c>
      <x:c r="S3131" s="22" t="n">
        <x:f>'01 Controls'!$G$28*'02 Cargo Classes'!$O$15</x:f>
        <x:v>0.57</x:v>
      </x:c>
      <x:c r="T3131" s="22" t="n">
        <x:f>'01 Controls'!$H$28*'02 Cargo Classes'!$P$15</x:f>
        <x:v>0</x:v>
      </x:c>
      <x:c r="U3131" s="22" t="n">
        <x:f>SUM(Q3131:T3131)</x:f>
        <x:v>0.57</x:v>
      </x:c>
      <x:c r="V3131" s="18" t="n">
        <x:f>IF(U3131=0,0,N3131*Q3131/U3131)</x:f>
        <x:v>0</x:v>
      </x:c>
      <x:c r="W3131" s="18" t="n">
        <x:f>IF(U3131=0,0,P3131*Q3131/U3131)</x:f>
        <x:v>0</x:v>
      </x:c>
      <x:c r="X3131" s="18" t="n">
        <x:f>MAX(V3131,W3131*'01 Controls'!$E$12)</x:f>
        <x:v>0</x:v>
      </x:c>
      <x:c r="Y3131" s="18" t="n">
        <x:f>IF(U3131=0,0,N3131*R3131/U3131)</x:f>
        <x:v>0</x:v>
      </x:c>
      <x:c r="Z3131" s="18" t="n">
        <x:f>IF(U3131=0,0,P3131*R3131/U3131)</x:f>
        <x:v>0</x:v>
      </x:c>
      <x:c r="AA3131" s="18" t="n">
        <x:f>MAX(Y3131,Z3131*'01 Controls'!$E$13)</x:f>
        <x:v>0</x:v>
      </x:c>
      <x:c r="AB3131" s="18" t="n">
        <x:f>IF(U3131=0,0,N3131*S3131/U3131)</x:f>
        <x:v>1215</x:v>
      </x:c>
      <x:c r="AC3131" s="18" t="n">
        <x:f>IF(U3131=0,0,P3131*S3131/U3131)</x:f>
        <x:v>3872.0000000000005</x:v>
      </x:c>
      <x:c r="AD3131" s="18" t="n">
        <x:f>MAX(AB3131,AC3131*'01 Controls'!$E$14)</x:f>
        <x:v>1215</x:v>
      </x:c>
      <x:c r="AE3131" s="18" t="n">
        <x:f>IF(U3131=0,0,N3131*T3131/U3131)</x:f>
        <x:v>0</x:v>
      </x:c>
      <x:c r="AF3131" s="18" t="n">
        <x:f>IF(U3131=0,0,P3131*T3131/U3131)</x:f>
        <x:v>0</x:v>
      </x:c>
      <x:c r="AG3131" s="18" t="n">
        <x:f>MAX(AE3131,AF3131*'01 Controls'!$E$15)</x:f>
        <x:v>0</x:v>
      </x:c>
      <x:c r="AH3131" s="18" t="n">
        <x:f>SUM(V3131,Y3131,AB3131,AE3131)</x:f>
        <x:v>1215</x:v>
      </x:c>
      <x:c r="AI3131" s="18" t="n">
        <x:f>N3131-AH3131</x:f>
        <x:v>0</x:v>
      </x:c>
      <x:c r="AJ3131" s="18" t="n">
        <x:f>V3131*INDEX('07 Mode Capacity'!$P$6:$P$17,MATCH("AIR-"&amp;I3131,'07 Mode Capacity'!$C$6:$C$17,0))</x:f>
        <x:v>0</x:v>
      </x:c>
      <x:c r="AK3131" s="18" t="n">
        <x:f>Y3131*INDEX('07 Mode Capacity'!$P$6:$P$17,MATCH("OCEAN-"&amp;I3131,'07 Mode Capacity'!$C$6:$C$17,0))</x:f>
        <x:v>0</x:v>
      </x:c>
      <x:c r="AL3131" s="18" t="n">
        <x:f>AB3131*INDEX('07 Mode Capacity'!$P$6:$P$17,MATCH("LAND-"&amp;I3131,'07 Mode Capacity'!$C$6:$C$17,0))</x:f>
        <x:v>868.7374231079027</x:v>
      </x:c>
      <x:c r="AM3131" s="18" t="n">
        <x:f>AE3131*INDEX('07 Mode Capacity'!$P$6:$P$17,MATCH("INLAND-"&amp;I3131,'07 Mode Capacity'!$C$6:$C$17,0))</x:f>
        <x:v>0</x:v>
      </x:c>
      <x:c r="AN3131" s="18" t="n">
        <x:f>SUM(AJ3131:AM3131)</x:f>
        <x:v>868.7374231079027</x:v>
      </x:c>
      <x:c r="AO3131" s="17" t="n">
        <x:f>IF(N3131=0,1,AN3131/N3131)</x:f>
        <x:v>0.7150102247801668</x:v>
      </x:c>
      <x:c r="AP3131" s="11" t="str">
        <x:f>IF(AO3131&gt;='01 Controls'!$E$16,"PASS","FAIL")</x:f>
        <x:v>FAIL</x:v>
      </x:c>
      <x:c r="AQ3131" s="11" t="str">
        <x:v>UNQUANTIFIED</x:v>
      </x:c>
      <x:c r="AR3131" s="11" t="str">
        <x:v>Position-class planning record; serial item and receiver open</x:v>
      </x:c>
      <x:c r="AS3131" s="26"/>
      <x:c r="AT3131" s="26"/>
    </x:row>
    <x:row r="3132">
      <x:c r="C3132" s="11" t="str">
        <x:v>M4-CM-RDC-APL-45</x:v>
      </x:c>
      <x:c r="D3132" s="11" t="str">
        <x:v>M4</x:v>
      </x:c>
      <x:c r="E3132" s="11" t="str">
        <x:v>Tornado sequence</x:v>
      </x:c>
      <x:c r="F3132" s="11" t="str">
        <x:v>CM-RDC</x:v>
      </x:c>
      <x:c r="G3132" s="11" t="str">
        <x:v>Return and durable-continuity group</x:v>
      </x:c>
      <x:c r="H3132" s="11" t="str">
        <x:v>APL-45</x:v>
      </x:c>
      <x:c r="I3132" s="19" t="n">
        <x:v>24</x:v>
      </x:c>
      <x:c r="J3132" s="21" t="n">
        <x:v>5</x:v>
      </x:c>
      <x:c r="K3132" s="18" t="n">
        <x:f>'05 Cargo Register'!K444</x:f>
        <x:v>27</x:v>
      </x:c>
      <x:c r="L3132" s="18" t="n">
        <x:f>'05 Cargo Register'!N444</x:f>
        <x:v>8</x:v>
      </x:c>
      <x:c r="M3132" s="18" t="n">
        <x:f>'05 Cargo Register'!O444</x:f>
        <x:v>60</x:v>
      </x:c>
      <x:c r="N3132" s="18" t="n">
        <x:f>J3132*K3132</x:f>
        <x:v>135</x:v>
      </x:c>
      <x:c r="O3132" s="18" t="n">
        <x:f>J3132*L3132</x:f>
        <x:v>40</x:v>
      </x:c>
      <x:c r="P3132" s="18" t="n">
        <x:f>J3132*M3132</x:f>
        <x:v>300</x:v>
      </x:c>
      <x:c r="Q3132" s="22" t="n">
        <x:f>'01 Controls'!$E$28*'02 Cargo Classes'!$M$6</x:f>
        <x:v>0.15000000000000002</x:v>
      </x:c>
      <x:c r="R3132" s="22" t="n">
        <x:f>'01 Controls'!$F$28*'02 Cargo Classes'!$N$6</x:f>
        <x:v>0</x:v>
      </x:c>
      <x:c r="S3132" s="22" t="n">
        <x:f>'01 Controls'!$G$28*'02 Cargo Classes'!$O$6</x:f>
        <x:v>0.95</x:v>
      </x:c>
      <x:c r="T3132" s="22" t="n">
        <x:f>'01 Controls'!$H$28*'02 Cargo Classes'!$P$6</x:f>
        <x:v>0</x:v>
      </x:c>
      <x:c r="U3132" s="22" t="n">
        <x:f>SUM(Q3132:T3132)</x:f>
        <x:v>1.1</x:v>
      </x:c>
      <x:c r="V3132" s="18" t="n">
        <x:f>IF(U3132=0,0,N3132*Q3132/U3132)</x:f>
        <x:v>18.40909090909091</x:v>
      </x:c>
      <x:c r="W3132" s="18" t="n">
        <x:f>IF(U3132=0,0,P3132*Q3132/U3132)</x:f>
        <x:v>40.909090909090914</x:v>
      </x:c>
      <x:c r="X3132" s="18" t="n">
        <x:f>MAX(V3132,W3132*'01 Controls'!$E$12)</x:f>
        <x:v>18.40909090909091</x:v>
      </x:c>
      <x:c r="Y3132" s="18" t="n">
        <x:f>IF(U3132=0,0,N3132*R3132/U3132)</x:f>
        <x:v>0</x:v>
      </x:c>
      <x:c r="Z3132" s="18" t="n">
        <x:f>IF(U3132=0,0,P3132*R3132/U3132)</x:f>
        <x:v>0</x:v>
      </x:c>
      <x:c r="AA3132" s="18" t="n">
        <x:f>MAX(Y3132,Z3132*'01 Controls'!$E$13)</x:f>
        <x:v>0</x:v>
      </x:c>
      <x:c r="AB3132" s="18" t="n">
        <x:f>IF(U3132=0,0,N3132*S3132/U3132)</x:f>
        <x:v>116.59090909090908</x:v>
      </x:c>
      <x:c r="AC3132" s="18" t="n">
        <x:f>IF(U3132=0,0,P3132*S3132/U3132)</x:f>
        <x:v>259.09090909090907</x:v>
      </x:c>
      <x:c r="AD3132" s="18" t="n">
        <x:f>MAX(AB3132,AC3132*'01 Controls'!$E$14)</x:f>
        <x:v>116.59090909090908</x:v>
      </x:c>
      <x:c r="AE3132" s="18" t="n">
        <x:f>IF(U3132=0,0,N3132*T3132/U3132)</x:f>
        <x:v>0</x:v>
      </x:c>
      <x:c r="AF3132" s="18" t="n">
        <x:f>IF(U3132=0,0,P3132*T3132/U3132)</x:f>
        <x:v>0</x:v>
      </x:c>
      <x:c r="AG3132" s="18" t="n">
        <x:f>MAX(AE3132,AF3132*'01 Controls'!$E$15)</x:f>
        <x:v>0</x:v>
      </x:c>
      <x:c r="AH3132" s="18" t="n">
        <x:f>SUM(V3132,Y3132,AB3132,AE3132)</x:f>
        <x:v>135</x:v>
      </x:c>
      <x:c r="AI3132" s="18" t="n">
        <x:f>N3132-AH3132</x:f>
        <x:v>0</x:v>
      </x:c>
      <x:c r="AJ3132" s="18" t="n">
        <x:f>V3132*INDEX('07 Mode Capacity'!$P$6:$P$17,MATCH("AIR-"&amp;I3132,'07 Mode Capacity'!$C$6:$C$17,0))</x:f>
        <x:v>3.735463521579189</x:v>
      </x:c>
      <x:c r="AK3132" s="18" t="n">
        <x:f>Y3132*INDEX('07 Mode Capacity'!$P$6:$P$17,MATCH("OCEAN-"&amp;I3132,'07 Mode Capacity'!$C$6:$C$17,0))</x:f>
        <x:v>0</x:v>
      </x:c>
      <x:c r="AL3132" s="18" t="n">
        <x:f>AB3132*INDEX('07 Mode Capacity'!$P$6:$P$17,MATCH("LAND-"&amp;I3132,'07 Mode Capacity'!$C$6:$C$17,0))</x:f>
        <x:v>44.59613048636679</x:v>
      </x:c>
      <x:c r="AM3132" s="18" t="n">
        <x:f>AE3132*INDEX('07 Mode Capacity'!$P$6:$P$17,MATCH("INLAND-"&amp;I3132,'07 Mode Capacity'!$C$6:$C$17,0))</x:f>
        <x:v>0</x:v>
      </x:c>
      <x:c r="AN3132" s="18" t="n">
        <x:f>SUM(AJ3132:AM3132)</x:f>
        <x:v>48.33159400794598</x:v>
      </x:c>
      <x:c r="AO3132" s="17" t="n">
        <x:f>IF(N3132=0,1,AN3132/N3132)</x:f>
        <x:v>0.35801180746626654</x:v>
      </x:c>
      <x:c r="AP3132" s="11" t="str">
        <x:f>IF(AO3132&gt;='01 Controls'!$E$16,"PASS","FAIL")</x:f>
        <x:v>FAIL</x:v>
      </x:c>
      <x:c r="AQ3132" s="11" t="str">
        <x:v>UNQUANTIFIED</x:v>
      </x:c>
      <x:c r="AR3132" s="11" t="str">
        <x:v>Position-class planning record; serial item and receiver open</x:v>
      </x:c>
      <x:c r="AS3132" s="26"/>
      <x:c r="AT3132" s="26"/>
    </x:row>
    <x:row r="3133">
      <x:c r="C3133" s="11" t="str">
        <x:v>M4-CM-RDC-ISO-18</x:v>
      </x:c>
      <x:c r="D3133" s="11" t="str">
        <x:v>M4</x:v>
      </x:c>
      <x:c r="E3133" s="11" t="str">
        <x:v>Tornado sequence</x:v>
      </x:c>
      <x:c r="F3133" s="11" t="str">
        <x:v>CM-RDC</x:v>
      </x:c>
      <x:c r="G3133" s="11" t="str">
        <x:v>Return and durable-continuity group</x:v>
      </x:c>
      <x:c r="H3133" s="11" t="str">
        <x:v>ISO-18</x:v>
      </x:c>
      <x:c r="I3133" s="19" t="n">
        <x:v>48</x:v>
      </x:c>
      <x:c r="J3133" s="21" t="n">
        <x:v>5</x:v>
      </x:c>
      <x:c r="K3133" s="18" t="n">
        <x:f>'05 Cargo Register'!K445</x:f>
        <x:v>67.5</x:v>
      </x:c>
      <x:c r="L3133" s="18" t="n">
        <x:f>'05 Cargo Register'!N445</x:f>
        <x:v>5</x:v>
      </x:c>
      <x:c r="M3133" s="18" t="n">
        <x:f>'05 Cargo Register'!O445</x:f>
        <x:v>132</x:v>
      </x:c>
      <x:c r="N3133" s="18" t="n">
        <x:f>J3133*K3133</x:f>
        <x:v>337.5</x:v>
      </x:c>
      <x:c r="O3133" s="18" t="n">
        <x:f>J3133*L3133</x:f>
        <x:v>25</x:v>
      </x:c>
      <x:c r="P3133" s="18" t="n">
        <x:f>J3133*M3133</x:f>
        <x:v>660</x:v>
      </x:c>
      <x:c r="Q3133" s="22" t="n">
        <x:f>'01 Controls'!$E$28*'02 Cargo Classes'!$M$7</x:f>
        <x:v>0.010000000000000002</x:v>
      </x:c>
      <x:c r="R3133" s="22" t="n">
        <x:f>'01 Controls'!$F$28*'02 Cargo Classes'!$N$7</x:f>
        <x:v>0</x:v>
      </x:c>
      <x:c r="S3133" s="22" t="n">
        <x:f>'01 Controls'!$G$28*'02 Cargo Classes'!$O$7</x:f>
        <x:v>1.14</x:v>
      </x:c>
      <x:c r="T3133" s="22" t="n">
        <x:f>'01 Controls'!$H$28*'02 Cargo Classes'!$P$7</x:f>
        <x:v>0</x:v>
      </x:c>
      <x:c r="U3133" s="22" t="n">
        <x:f>SUM(Q3133:T3133)</x:f>
        <x:v>1.15</x:v>
      </x:c>
      <x:c r="V3133" s="18" t="n">
        <x:f>IF(U3133=0,0,N3133*Q3133/U3133)</x:f>
        <x:v>2.9347826086956528</x:v>
      </x:c>
      <x:c r="W3133" s="18" t="n">
        <x:f>IF(U3133=0,0,P3133*Q3133/U3133)</x:f>
        <x:v>5.73913043478261</x:v>
      </x:c>
      <x:c r="X3133" s="18" t="n">
        <x:f>MAX(V3133,W3133*'01 Controls'!$E$12)</x:f>
        <x:v>2.9347826086956528</x:v>
      </x:c>
      <x:c r="Y3133" s="18" t="n">
        <x:f>IF(U3133=0,0,N3133*R3133/U3133)</x:f>
        <x:v>0</x:v>
      </x:c>
      <x:c r="Z3133" s="18" t="n">
        <x:f>IF(U3133=0,0,P3133*R3133/U3133)</x:f>
        <x:v>0</x:v>
      </x:c>
      <x:c r="AA3133" s="18" t="n">
        <x:f>MAX(Y3133,Z3133*'01 Controls'!$E$13)</x:f>
        <x:v>0</x:v>
      </x:c>
      <x:c r="AB3133" s="18" t="n">
        <x:f>IF(U3133=0,0,N3133*S3133/U3133)</x:f>
        <x:v>334.5652173913043</x:v>
      </x:c>
      <x:c r="AC3133" s="18" t="n">
        <x:f>IF(U3133=0,0,P3133*S3133/U3133)</x:f>
        <x:v>654.2608695652174</x:v>
      </x:c>
      <x:c r="AD3133" s="18" t="n">
        <x:f>MAX(AB3133,AC3133*'01 Controls'!$E$14)</x:f>
        <x:v>334.5652173913043</x:v>
      </x:c>
      <x:c r="AE3133" s="18" t="n">
        <x:f>IF(U3133=0,0,N3133*T3133/U3133)</x:f>
        <x:v>0</x:v>
      </x:c>
      <x:c r="AF3133" s="18" t="n">
        <x:f>IF(U3133=0,0,P3133*T3133/U3133)</x:f>
        <x:v>0</x:v>
      </x:c>
      <x:c r="AG3133" s="18" t="n">
        <x:f>MAX(AE3133,AF3133*'01 Controls'!$E$15)</x:f>
        <x:v>0</x:v>
      </x:c>
      <x:c r="AH3133" s="18" t="n">
        <x:f>SUM(V3133,Y3133,AB3133,AE3133)</x:f>
        <x:v>337.49999999999994</x:v>
      </x:c>
      <x:c r="AI3133" s="18" t="n">
        <x:f>N3133-AH3133</x:f>
        <x:v>5.684341886080802e-14</x:v>
      </x:c>
      <x:c r="AJ3133" s="18" t="n">
        <x:f>V3133*INDEX('07 Mode Capacity'!$P$6:$P$17,MATCH("AIR-"&amp;I3133,'07 Mode Capacity'!$C$6:$C$17,0))</x:f>
        <x:v>0.8227242145446634</x:v>
      </x:c>
      <x:c r="AK3133" s="18" t="n">
        <x:f>Y3133*INDEX('07 Mode Capacity'!$P$6:$P$17,MATCH("OCEAN-"&amp;I3133,'07 Mode Capacity'!$C$6:$C$17,0))</x:f>
        <x:v>0</x:v>
      </x:c>
      <x:c r="AL3133" s="18" t="n">
        <x:f>AB3133*INDEX('07 Mode Capacity'!$P$6:$P$17,MATCH("LAND-"&amp;I3133,'07 Mode Capacity'!$C$6:$C$17,0))</x:f>
        <x:v>40.832971996279994</x:v>
      </x:c>
      <x:c r="AM3133" s="18" t="n">
        <x:f>AE3133*INDEX('07 Mode Capacity'!$P$6:$P$17,MATCH("INLAND-"&amp;I3133,'07 Mode Capacity'!$C$6:$C$17,0))</x:f>
        <x:v>0</x:v>
      </x:c>
      <x:c r="AN3133" s="18" t="n">
        <x:f>SUM(AJ3133:AM3133)</x:f>
        <x:v>41.65569621082466</x:v>
      </x:c>
      <x:c r="AO3133" s="17" t="n">
        <x:f>IF(N3133=0,1,AN3133/N3133)</x:f>
        <x:v>0.1234242850691101</x:v>
      </x:c>
      <x:c r="AP3133" s="11" t="str">
        <x:f>IF(AO3133&gt;='01 Controls'!$E$16,"PASS","FAIL")</x:f>
        <x:v>FAIL</x:v>
      </x:c>
      <x:c r="AQ3133" s="11" t="str">
        <x:v>UNQUANTIFIED</x:v>
      </x:c>
      <x:c r="AR3133" s="11" t="str">
        <x:v>Position-class planning record; serial item and receiver open</x:v>
      </x:c>
      <x:c r="AS3133" s="26"/>
      <x:c r="AT3133" s="26"/>
    </x:row>
    <x:row r="3134">
      <x:c r="C3134" s="11" t="str">
        <x:v>M4-CM-RDC-COL-12</x:v>
      </x:c>
      <x:c r="D3134" s="11" t="str">
        <x:v>M4</x:v>
      </x:c>
      <x:c r="E3134" s="11" t="str">
        <x:v>Tornado sequence</x:v>
      </x:c>
      <x:c r="F3134" s="11" t="str">
        <x:v>CM-RDC</x:v>
      </x:c>
      <x:c r="G3134" s="11" t="str">
        <x:v>Return and durable-continuity group</x:v>
      </x:c>
      <x:c r="H3134" s="11" t="str">
        <x:v>COL-12</x:v>
      </x:c>
      <x:c r="I3134" s="19" t="n">
        <x:v>24</x:v>
      </x:c>
      <x:c r="J3134" s="21" t="n">
        <x:v>5</x:v>
      </x:c>
      <x:c r="K3134" s="18" t="n">
        <x:f>'05 Cargo Register'!K446</x:f>
        <x:v>27</x:v>
      </x:c>
      <x:c r="L3134" s="18" t="n">
        <x:f>'05 Cargo Register'!N446</x:f>
        <x:v>3</x:v>
      </x:c>
      <x:c r="M3134" s="18" t="n">
        <x:f>'05 Cargo Register'!O446</x:f>
        <x:v>79.2</x:v>
      </x:c>
      <x:c r="N3134" s="18" t="n">
        <x:f>J3134*K3134</x:f>
        <x:v>135</x:v>
      </x:c>
      <x:c r="O3134" s="18" t="n">
        <x:f>J3134*L3134</x:f>
        <x:v>15</x:v>
      </x:c>
      <x:c r="P3134" s="18" t="n">
        <x:f>J3134*M3134</x:f>
        <x:v>396</x:v>
      </x:c>
      <x:c r="Q3134" s="22" t="n">
        <x:f>'01 Controls'!$E$28*'02 Cargo Classes'!$M$8</x:f>
        <x:v>0.1</x:v>
      </x:c>
      <x:c r="R3134" s="22" t="n">
        <x:f>'01 Controls'!$F$28*'02 Cargo Classes'!$N$8</x:f>
        <x:v>0</x:v>
      </x:c>
      <x:c r="S3134" s="22" t="n">
        <x:f>'01 Controls'!$G$28*'02 Cargo Classes'!$O$8</x:f>
        <x:v>1.14</x:v>
      </x:c>
      <x:c r="T3134" s="22" t="n">
        <x:f>'01 Controls'!$H$28*'02 Cargo Classes'!$P$8</x:f>
        <x:v>0</x:v>
      </x:c>
      <x:c r="U3134" s="22" t="n">
        <x:f>SUM(Q3134:T3134)</x:f>
        <x:v>1.24</x:v>
      </x:c>
      <x:c r="V3134" s="18" t="n">
        <x:f>IF(U3134=0,0,N3134*Q3134/U3134)</x:f>
        <x:v>10.887096774193548</x:v>
      </x:c>
      <x:c r="W3134" s="18" t="n">
        <x:f>IF(U3134=0,0,P3134*Q3134/U3134)</x:f>
        <x:v>31.935483870967744</x:v>
      </x:c>
      <x:c r="X3134" s="18" t="n">
        <x:f>MAX(V3134,W3134*'01 Controls'!$E$12)</x:f>
        <x:v>10.887096774193548</x:v>
      </x:c>
      <x:c r="Y3134" s="18" t="n">
        <x:f>IF(U3134=0,0,N3134*R3134/U3134)</x:f>
        <x:v>0</x:v>
      </x:c>
      <x:c r="Z3134" s="18" t="n">
        <x:f>IF(U3134=0,0,P3134*R3134/U3134)</x:f>
        <x:v>0</x:v>
      </x:c>
      <x:c r="AA3134" s="18" t="n">
        <x:f>MAX(Y3134,Z3134*'01 Controls'!$E$13)</x:f>
        <x:v>0</x:v>
      </x:c>
      <x:c r="AB3134" s="18" t="n">
        <x:f>IF(U3134=0,0,N3134*S3134/U3134)</x:f>
        <x:v>124.11290322580643</x:v>
      </x:c>
      <x:c r="AC3134" s="18" t="n">
        <x:f>IF(U3134=0,0,P3134*S3134/U3134)</x:f>
        <x:v>364.0645161290322</x:v>
      </x:c>
      <x:c r="AD3134" s="18" t="n">
        <x:f>MAX(AB3134,AC3134*'01 Controls'!$E$14)</x:f>
        <x:v>124.11290322580643</x:v>
      </x:c>
      <x:c r="AE3134" s="18" t="n">
        <x:f>IF(U3134=0,0,N3134*T3134/U3134)</x:f>
        <x:v>0</x:v>
      </x:c>
      <x:c r="AF3134" s="18" t="n">
        <x:f>IF(U3134=0,0,P3134*T3134/U3134)</x:f>
        <x:v>0</x:v>
      </x:c>
      <x:c r="AG3134" s="18" t="n">
        <x:f>MAX(AE3134,AF3134*'01 Controls'!$E$15)</x:f>
        <x:v>0</x:v>
      </x:c>
      <x:c r="AH3134" s="18" t="n">
        <x:f>SUM(V3134,Y3134,AB3134,AE3134)</x:f>
        <x:v>134.99999999999997</x:v>
      </x:c>
      <x:c r="AI3134" s="18" t="n">
        <x:f>N3134-AH3134</x:f>
        <x:v>2.842170943040401e-14</x:v>
      </x:c>
      <x:c r="AJ3134" s="18" t="n">
        <x:f>V3134*INDEX('07 Mode Capacity'!$P$6:$P$17,MATCH("AIR-"&amp;I3134,'07 Mode Capacity'!$C$6:$C$17,0))</x:f>
        <x:v>2.209145093407047</x:v>
      </x:c>
      <x:c r="AK3134" s="18" t="n">
        <x:f>Y3134*INDEX('07 Mode Capacity'!$P$6:$P$17,MATCH("OCEAN-"&amp;I3134,'07 Mode Capacity'!$C$6:$C$17,0))</x:f>
        <x:v>0</x:v>
      </x:c>
      <x:c r="AL3134" s="18" t="n">
        <x:f>AB3134*INDEX('07 Mode Capacity'!$P$6:$P$17,MATCH("LAND-"&amp;I3134,'07 Mode Capacity'!$C$6:$C$17,0))</x:f>
        <x:v>47.47330019516464</x:v>
      </x:c>
      <x:c r="AM3134" s="18" t="n">
        <x:f>AE3134*INDEX('07 Mode Capacity'!$P$6:$P$17,MATCH("INLAND-"&amp;I3134,'07 Mode Capacity'!$C$6:$C$17,0))</x:f>
        <x:v>0</x:v>
      </x:c>
      <x:c r="AN3134" s="18" t="n">
        <x:f>SUM(AJ3134:AM3134)</x:f>
        <x:v>49.682445288571685</x:v>
      </x:c>
      <x:c r="AO3134" s="17" t="n">
        <x:f>IF(N3134=0,1,AN3134/N3134)</x:f>
        <x:v>0.36801811324867917</x:v>
      </x:c>
      <x:c r="AP3134" s="11" t="str">
        <x:f>IF(AO3134&gt;='01 Controls'!$E$16,"PASS","FAIL")</x:f>
        <x:v>FAIL</x:v>
      </x:c>
      <x:c r="AQ3134" s="11" t="str">
        <x:v>UNQUANTIFIED</x:v>
      </x:c>
      <x:c r="AR3134" s="11" t="str">
        <x:v>Position-class planning record; serial item and receiver open</x:v>
      </x:c>
      <x:c r="AS3134" s="26"/>
      <x:c r="AT3134" s="26"/>
    </x:row>
    <x:row r="3135">
      <x:c r="C3135" s="11" t="str">
        <x:v>M4-CM-RDC-BAT-22</x:v>
      </x:c>
      <x:c r="D3135" s="11" t="str">
        <x:v>M4</x:v>
      </x:c>
      <x:c r="E3135" s="11" t="str">
        <x:v>Tornado sequence</x:v>
      </x:c>
      <x:c r="F3135" s="11" t="str">
        <x:v>CM-RDC</x:v>
      </x:c>
      <x:c r="G3135" s="11" t="str">
        <x:v>Return and durable-continuity group</x:v>
      </x:c>
      <x:c r="H3135" s="11" t="str">
        <x:v>BAT-22</x:v>
      </x:c>
      <x:c r="I3135" s="19" t="n">
        <x:v>48</x:v>
      </x:c>
      <x:c r="J3135" s="21" t="n">
        <x:v>5</x:v>
      </x:c>
      <x:c r="K3135" s="18" t="n">
        <x:f>'05 Cargo Register'!K447</x:f>
        <x:v>33.75</x:v>
      </x:c>
      <x:c r="L3135" s="18" t="n">
        <x:f>'05 Cargo Register'!N447</x:f>
        <x:v>2</x:v>
      </x:c>
      <x:c r="M3135" s="18" t="n">
        <x:f>'05 Cargo Register'!O447</x:f>
        <x:v>52.800000000000004</x:v>
      </x:c>
      <x:c r="N3135" s="18" t="n">
        <x:f>J3135*K3135</x:f>
        <x:v>168.75</x:v>
      </x:c>
      <x:c r="O3135" s="18" t="n">
        <x:f>J3135*L3135</x:f>
        <x:v>10</x:v>
      </x:c>
      <x:c r="P3135" s="18" t="n">
        <x:f>J3135*M3135</x:f>
        <x:v>264</x:v>
      </x:c>
      <x:c r="Q3135" s="22" t="n">
        <x:f>'01 Controls'!$E$28*'02 Cargo Classes'!$M$9</x:f>
        <x:v>0</x:v>
      </x:c>
      <x:c r="R3135" s="22" t="n">
        <x:f>'01 Controls'!$F$28*'02 Cargo Classes'!$N$9</x:f>
        <x:v>0</x:v>
      </x:c>
      <x:c r="S3135" s="22" t="n">
        <x:f>'01 Controls'!$G$28*'02 Cargo Classes'!$O$9</x:f>
        <x:v>0.95</x:v>
      </x:c>
      <x:c r="T3135" s="22" t="n">
        <x:f>'01 Controls'!$H$28*'02 Cargo Classes'!$P$9</x:f>
        <x:v>0</x:v>
      </x:c>
      <x:c r="U3135" s="22" t="n">
        <x:f>SUM(Q3135:T3135)</x:f>
        <x:v>0.95</x:v>
      </x:c>
      <x:c r="V3135" s="18" t="n">
        <x:f>IF(U3135=0,0,N3135*Q3135/U3135)</x:f>
        <x:v>0</x:v>
      </x:c>
      <x:c r="W3135" s="18" t="n">
        <x:f>IF(U3135=0,0,P3135*Q3135/U3135)</x:f>
        <x:v>0</x:v>
      </x:c>
      <x:c r="X3135" s="18" t="n">
        <x:f>MAX(V3135,W3135*'01 Controls'!$E$12)</x:f>
        <x:v>0</x:v>
      </x:c>
      <x:c r="Y3135" s="18" t="n">
        <x:f>IF(U3135=0,0,N3135*R3135/U3135)</x:f>
        <x:v>0</x:v>
      </x:c>
      <x:c r="Z3135" s="18" t="n">
        <x:f>IF(U3135=0,0,P3135*R3135/U3135)</x:f>
        <x:v>0</x:v>
      </x:c>
      <x:c r="AA3135" s="18" t="n">
        <x:f>MAX(Y3135,Z3135*'01 Controls'!$E$13)</x:f>
        <x:v>0</x:v>
      </x:c>
      <x:c r="AB3135" s="18" t="n">
        <x:f>IF(U3135=0,0,N3135*S3135/U3135)</x:f>
        <x:v>168.75</x:v>
      </x:c>
      <x:c r="AC3135" s="18" t="n">
        <x:f>IF(U3135=0,0,P3135*S3135/U3135)</x:f>
        <x:v>264</x:v>
      </x:c>
      <x:c r="AD3135" s="18" t="n">
        <x:f>MAX(AB3135,AC3135*'01 Controls'!$E$14)</x:f>
        <x:v>168.75</x:v>
      </x:c>
      <x:c r="AE3135" s="18" t="n">
        <x:f>IF(U3135=0,0,N3135*T3135/U3135)</x:f>
        <x:v>0</x:v>
      </x:c>
      <x:c r="AF3135" s="18" t="n">
        <x:f>IF(U3135=0,0,P3135*T3135/U3135)</x:f>
        <x:v>0</x:v>
      </x:c>
      <x:c r="AG3135" s="18" t="n">
        <x:f>MAX(AE3135,AF3135*'01 Controls'!$E$15)</x:f>
        <x:v>0</x:v>
      </x:c>
      <x:c r="AH3135" s="18" t="n">
        <x:f>SUM(V3135,Y3135,AB3135,AE3135)</x:f>
        <x:v>168.75</x:v>
      </x:c>
      <x:c r="AI3135" s="18" t="n">
        <x:f>N3135-AH3135</x:f>
        <x:v>0</x:v>
      </x:c>
      <x:c r="AJ3135" s="18" t="n">
        <x:f>V3135*INDEX('07 Mode Capacity'!$P$6:$P$17,MATCH("AIR-"&amp;I3135,'07 Mode Capacity'!$C$6:$C$17,0))</x:f>
        <x:v>0</x:v>
      </x:c>
      <x:c r="AK3135" s="18" t="n">
        <x:f>Y3135*INDEX('07 Mode Capacity'!$P$6:$P$17,MATCH("OCEAN-"&amp;I3135,'07 Mode Capacity'!$C$6:$C$17,0))</x:f>
        <x:v>0</x:v>
      </x:c>
      <x:c r="AL3135" s="18" t="n">
        <x:f>AB3135*INDEX('07 Mode Capacity'!$P$6:$P$17,MATCH("LAND-"&amp;I3135,'07 Mode Capacity'!$C$6:$C$17,0))</x:f>
        <x:v>20.595577980579822</x:v>
      </x:c>
      <x:c r="AM3135" s="18" t="n">
        <x:f>AE3135*INDEX('07 Mode Capacity'!$P$6:$P$17,MATCH("INLAND-"&amp;I3135,'07 Mode Capacity'!$C$6:$C$17,0))</x:f>
        <x:v>0</x:v>
      </x:c>
      <x:c r="AN3135" s="18" t="n">
        <x:f>SUM(AJ3135:AM3135)</x:f>
        <x:v>20.595577980579822</x:v>
      </x:c>
      <x:c r="AO3135" s="17" t="n">
        <x:f>IF(N3135=0,1,AN3135/N3135)</x:f>
        <x:v>0.12204786951454709</x:v>
      </x:c>
      <x:c r="AP3135" s="11" t="str">
        <x:f>IF(AO3135&gt;='01 Controls'!$E$16,"PASS","FAIL")</x:f>
        <x:v>FAIL</x:v>
      </x:c>
      <x:c r="AQ3135" s="11" t="str">
        <x:v>UNQUANTIFIED</x:v>
      </x:c>
      <x:c r="AR3135" s="11" t="str">
        <x:v>Position-class planning record; serial item and receiver open</x:v>
      </x:c>
      <x:c r="AS3135" s="26"/>
      <x:c r="AT3135" s="26"/>
    </x:row>
    <x:row r="3136">
      <x:c r="C3136" s="11" t="str">
        <x:v>M4-CM-RDC-TNK-20</x:v>
      </x:c>
      <x:c r="D3136" s="11" t="str">
        <x:v>M4</x:v>
      </x:c>
      <x:c r="E3136" s="11" t="str">
        <x:v>Tornado sequence</x:v>
      </x:c>
      <x:c r="F3136" s="11" t="str">
        <x:v>CM-RDC</x:v>
      </x:c>
      <x:c r="G3136" s="11" t="str">
        <x:v>Return and durable-continuity group</x:v>
      </x:c>
      <x:c r="H3136" s="11" t="str">
        <x:v>TNK-20</x:v>
      </x:c>
      <x:c r="I3136" s="19" t="n">
        <x:v>48</x:v>
      </x:c>
      <x:c r="J3136" s="21" t="n">
        <x:v>5</x:v>
      </x:c>
      <x:c r="K3136" s="18" t="n">
        <x:f>'05 Cargo Register'!K448</x:f>
        <x:v>33.75</x:v>
      </x:c>
      <x:c r="L3136" s="18" t="n">
        <x:f>'05 Cargo Register'!N448</x:f>
        <x:v>2</x:v>
      </x:c>
      <x:c r="M3136" s="18" t="n">
        <x:f>'05 Cargo Register'!O448</x:f>
        <x:v>42.5</x:v>
      </x:c>
      <x:c r="N3136" s="18" t="n">
        <x:f>J3136*K3136</x:f>
        <x:v>168.75</x:v>
      </x:c>
      <x:c r="O3136" s="18" t="n">
        <x:f>J3136*L3136</x:f>
        <x:v>10</x:v>
      </x:c>
      <x:c r="P3136" s="18" t="n">
        <x:f>J3136*M3136</x:f>
        <x:v>212.5</x:v>
      </x:c>
      <x:c r="Q3136" s="22" t="n">
        <x:f>'01 Controls'!$E$28*'02 Cargo Classes'!$M$10</x:f>
        <x:v>0</x:v>
      </x:c>
      <x:c r="R3136" s="22" t="n">
        <x:f>'01 Controls'!$F$28*'02 Cargo Classes'!$N$10</x:f>
        <x:v>0</x:v>
      </x:c>
      <x:c r="S3136" s="22" t="n">
        <x:f>'01 Controls'!$G$28*'02 Cargo Classes'!$O$10</x:f>
        <x:v>0.95</x:v>
      </x:c>
      <x:c r="T3136" s="22" t="n">
        <x:f>'01 Controls'!$H$28*'02 Cargo Classes'!$P$10</x:f>
        <x:v>0</x:v>
      </x:c>
      <x:c r="U3136" s="22" t="n">
        <x:f>SUM(Q3136:T3136)</x:f>
        <x:v>0.95</x:v>
      </x:c>
      <x:c r="V3136" s="18" t="n">
        <x:f>IF(U3136=0,0,N3136*Q3136/U3136)</x:f>
        <x:v>0</x:v>
      </x:c>
      <x:c r="W3136" s="18" t="n">
        <x:f>IF(U3136=0,0,P3136*Q3136/U3136)</x:f>
        <x:v>0</x:v>
      </x:c>
      <x:c r="X3136" s="18" t="n">
        <x:f>MAX(V3136,W3136*'01 Controls'!$E$12)</x:f>
        <x:v>0</x:v>
      </x:c>
      <x:c r="Y3136" s="18" t="n">
        <x:f>IF(U3136=0,0,N3136*R3136/U3136)</x:f>
        <x:v>0</x:v>
      </x:c>
      <x:c r="Z3136" s="18" t="n">
        <x:f>IF(U3136=0,0,P3136*R3136/U3136)</x:f>
        <x:v>0</x:v>
      </x:c>
      <x:c r="AA3136" s="18" t="n">
        <x:f>MAX(Y3136,Z3136*'01 Controls'!$E$13)</x:f>
        <x:v>0</x:v>
      </x:c>
      <x:c r="AB3136" s="18" t="n">
        <x:f>IF(U3136=0,0,N3136*S3136/U3136)</x:f>
        <x:v>168.75</x:v>
      </x:c>
      <x:c r="AC3136" s="18" t="n">
        <x:f>IF(U3136=0,0,P3136*S3136/U3136)</x:f>
        <x:v>212.5</x:v>
      </x:c>
      <x:c r="AD3136" s="18" t="n">
        <x:f>MAX(AB3136,AC3136*'01 Controls'!$E$14)</x:f>
        <x:v>168.75</x:v>
      </x:c>
      <x:c r="AE3136" s="18" t="n">
        <x:f>IF(U3136=0,0,N3136*T3136/U3136)</x:f>
        <x:v>0</x:v>
      </x:c>
      <x:c r="AF3136" s="18" t="n">
        <x:f>IF(U3136=0,0,P3136*T3136/U3136)</x:f>
        <x:v>0</x:v>
      </x:c>
      <x:c r="AG3136" s="18" t="n">
        <x:f>MAX(AE3136,AF3136*'01 Controls'!$E$15)</x:f>
        <x:v>0</x:v>
      </x:c>
      <x:c r="AH3136" s="18" t="n">
        <x:f>SUM(V3136,Y3136,AB3136,AE3136)</x:f>
        <x:v>168.75</x:v>
      </x:c>
      <x:c r="AI3136" s="18" t="n">
        <x:f>N3136-AH3136</x:f>
        <x:v>0</x:v>
      </x:c>
      <x:c r="AJ3136" s="18" t="n">
        <x:f>V3136*INDEX('07 Mode Capacity'!$P$6:$P$17,MATCH("AIR-"&amp;I3136,'07 Mode Capacity'!$C$6:$C$17,0))</x:f>
        <x:v>0</x:v>
      </x:c>
      <x:c r="AK3136" s="18" t="n">
        <x:f>Y3136*INDEX('07 Mode Capacity'!$P$6:$P$17,MATCH("OCEAN-"&amp;I3136,'07 Mode Capacity'!$C$6:$C$17,0))</x:f>
        <x:v>0</x:v>
      </x:c>
      <x:c r="AL3136" s="18" t="n">
        <x:f>AB3136*INDEX('07 Mode Capacity'!$P$6:$P$17,MATCH("LAND-"&amp;I3136,'07 Mode Capacity'!$C$6:$C$17,0))</x:f>
        <x:v>20.595577980579822</x:v>
      </x:c>
      <x:c r="AM3136" s="18" t="n">
        <x:f>AE3136*INDEX('07 Mode Capacity'!$P$6:$P$17,MATCH("INLAND-"&amp;I3136,'07 Mode Capacity'!$C$6:$C$17,0))</x:f>
        <x:v>0</x:v>
      </x:c>
      <x:c r="AN3136" s="18" t="n">
        <x:f>SUM(AJ3136:AM3136)</x:f>
        <x:v>20.595577980579822</x:v>
      </x:c>
      <x:c r="AO3136" s="17" t="n">
        <x:f>IF(N3136=0,1,AN3136/N3136)</x:f>
        <x:v>0.12204786951454709</x:v>
      </x:c>
      <x:c r="AP3136" s="11" t="str">
        <x:f>IF(AO3136&gt;='01 Controls'!$E$16,"PASS","FAIL")</x:f>
        <x:v>FAIL</x:v>
      </x:c>
      <x:c r="AQ3136" s="11" t="str">
        <x:v>UNQUANTIFIED</x:v>
      </x:c>
      <x:c r="AR3136" s="11" t="str">
        <x:v>Position-class planning record; serial item and receiver open</x:v>
      </x:c>
      <x:c r="AS3136" s="26"/>
      <x:c r="AT3136" s="26"/>
    </x:row>
    <x:row r="3137">
      <x:c r="C3137" s="11" t="str">
        <x:v>M4-CM-RDC-FLR-24</x:v>
      </x:c>
      <x:c r="D3137" s="11" t="str">
        <x:v>M4</x:v>
      </x:c>
      <x:c r="E3137" s="11" t="str">
        <x:v>Tornado sequence</x:v>
      </x:c>
      <x:c r="F3137" s="11" t="str">
        <x:v>CM-RDC</x:v>
      </x:c>
      <x:c r="G3137" s="11" t="str">
        <x:v>Return and durable-continuity group</x:v>
      </x:c>
      <x:c r="H3137" s="11" t="str">
        <x:v>FLR-24</x:v>
      </x:c>
      <x:c r="I3137" s="19" t="n">
        <x:v>48</x:v>
      </x:c>
      <x:c r="J3137" s="21" t="n">
        <x:v>5</x:v>
      </x:c>
      <x:c r="K3137" s="18" t="n">
        <x:f>'05 Cargo Register'!K449</x:f>
        <x:v>54</x:v>
      </x:c>
      <x:c r="L3137" s="18" t="n">
        <x:f>'05 Cargo Register'!N449</x:f>
        <x:v>3</x:v>
      </x:c>
      <x:c r="M3137" s="18" t="n">
        <x:f>'05 Cargo Register'!O449</x:f>
        <x:v>96</x:v>
      </x:c>
      <x:c r="N3137" s="18" t="n">
        <x:f>J3137*K3137</x:f>
        <x:v>270</x:v>
      </x:c>
      <x:c r="O3137" s="18" t="n">
        <x:f>J3137*L3137</x:f>
        <x:v>15</x:v>
      </x:c>
      <x:c r="P3137" s="18" t="n">
        <x:f>J3137*M3137</x:f>
        <x:v>480</x:v>
      </x:c>
      <x:c r="Q3137" s="22" t="n">
        <x:f>'01 Controls'!$E$28*'02 Cargo Classes'!$M$11</x:f>
        <x:v>0</x:v>
      </x:c>
      <x:c r="R3137" s="22" t="n">
        <x:f>'01 Controls'!$F$28*'02 Cargo Classes'!$N$11</x:f>
        <x:v>0</x:v>
      </x:c>
      <x:c r="S3137" s="22" t="n">
        <x:f>'01 Controls'!$G$28*'02 Cargo Classes'!$O$11</x:f>
        <x:v>0.95</x:v>
      </x:c>
      <x:c r="T3137" s="22" t="n">
        <x:f>'01 Controls'!$H$28*'02 Cargo Classes'!$P$11</x:f>
        <x:v>0</x:v>
      </x:c>
      <x:c r="U3137" s="22" t="n">
        <x:f>SUM(Q3137:T3137)</x:f>
        <x:v>0.95</x:v>
      </x:c>
      <x:c r="V3137" s="18" t="n">
        <x:f>IF(U3137=0,0,N3137*Q3137/U3137)</x:f>
        <x:v>0</x:v>
      </x:c>
      <x:c r="W3137" s="18" t="n">
        <x:f>IF(U3137=0,0,P3137*Q3137/U3137)</x:f>
        <x:v>0</x:v>
      </x:c>
      <x:c r="X3137" s="18" t="n">
        <x:f>MAX(V3137,W3137*'01 Controls'!$E$12)</x:f>
        <x:v>0</x:v>
      </x:c>
      <x:c r="Y3137" s="18" t="n">
        <x:f>IF(U3137=0,0,N3137*R3137/U3137)</x:f>
        <x:v>0</x:v>
      </x:c>
      <x:c r="Z3137" s="18" t="n">
        <x:f>IF(U3137=0,0,P3137*R3137/U3137)</x:f>
        <x:v>0</x:v>
      </x:c>
      <x:c r="AA3137" s="18" t="n">
        <x:f>MAX(Y3137,Z3137*'01 Controls'!$E$13)</x:f>
        <x:v>0</x:v>
      </x:c>
      <x:c r="AB3137" s="18" t="n">
        <x:f>IF(U3137=0,0,N3137*S3137/U3137)</x:f>
        <x:v>270</x:v>
      </x:c>
      <x:c r="AC3137" s="18" t="n">
        <x:f>IF(U3137=0,0,P3137*S3137/U3137)</x:f>
        <x:v>480</x:v>
      </x:c>
      <x:c r="AD3137" s="18" t="n">
        <x:f>MAX(AB3137,AC3137*'01 Controls'!$E$14)</x:f>
        <x:v>270</x:v>
      </x:c>
      <x:c r="AE3137" s="18" t="n">
        <x:f>IF(U3137=0,0,N3137*T3137/U3137)</x:f>
        <x:v>0</x:v>
      </x:c>
      <x:c r="AF3137" s="18" t="n">
        <x:f>IF(U3137=0,0,P3137*T3137/U3137)</x:f>
        <x:v>0</x:v>
      </x:c>
      <x:c r="AG3137" s="18" t="n">
        <x:f>MAX(AE3137,AF3137*'01 Controls'!$E$15)</x:f>
        <x:v>0</x:v>
      </x:c>
      <x:c r="AH3137" s="18" t="n">
        <x:f>SUM(V3137,Y3137,AB3137,AE3137)</x:f>
        <x:v>270</x:v>
      </x:c>
      <x:c r="AI3137" s="18" t="n">
        <x:f>N3137-AH3137</x:f>
        <x:v>0</x:v>
      </x:c>
      <x:c r="AJ3137" s="18" t="n">
        <x:f>V3137*INDEX('07 Mode Capacity'!$P$6:$P$17,MATCH("AIR-"&amp;I3137,'07 Mode Capacity'!$C$6:$C$17,0))</x:f>
        <x:v>0</x:v>
      </x:c>
      <x:c r="AK3137" s="18" t="n">
        <x:f>Y3137*INDEX('07 Mode Capacity'!$P$6:$P$17,MATCH("OCEAN-"&amp;I3137,'07 Mode Capacity'!$C$6:$C$17,0))</x:f>
        <x:v>0</x:v>
      </x:c>
      <x:c r="AL3137" s="18" t="n">
        <x:f>AB3137*INDEX('07 Mode Capacity'!$P$6:$P$17,MATCH("LAND-"&amp;I3137,'07 Mode Capacity'!$C$6:$C$17,0))</x:f>
        <x:v>32.952924768927716</x:v>
      </x:c>
      <x:c r="AM3137" s="18" t="n">
        <x:f>AE3137*INDEX('07 Mode Capacity'!$P$6:$P$17,MATCH("INLAND-"&amp;I3137,'07 Mode Capacity'!$C$6:$C$17,0))</x:f>
        <x:v>0</x:v>
      </x:c>
      <x:c r="AN3137" s="18" t="n">
        <x:f>SUM(AJ3137:AM3137)</x:f>
        <x:v>32.952924768927716</x:v>
      </x:c>
      <x:c r="AO3137" s="17" t="n">
        <x:f>IF(N3137=0,1,AN3137/N3137)</x:f>
        <x:v>0.12204786951454709</x:v>
      </x:c>
      <x:c r="AP3137" s="11" t="str">
        <x:f>IF(AO3137&gt;='01 Controls'!$E$16,"PASS","FAIL")</x:f>
        <x:v>FAIL</x:v>
      </x:c>
      <x:c r="AQ3137" s="11" t="str">
        <x:v>UNQUANTIFIED</x:v>
      </x:c>
      <x:c r="AR3137" s="11" t="str">
        <x:v>Position-class planning record; serial item and receiver open</x:v>
      </x:c>
      <x:c r="AS3137" s="26"/>
      <x:c r="AT3137" s="26"/>
    </x:row>
    <x:row r="3138">
      <x:c r="C3138" s="11" t="str">
        <x:v>M4-CM-RDC-ROL-30</x:v>
      </x:c>
      <x:c r="D3138" s="11" t="str">
        <x:v>M4</x:v>
      </x:c>
      <x:c r="E3138" s="11" t="str">
        <x:v>Tornado sequence</x:v>
      </x:c>
      <x:c r="F3138" s="11" t="str">
        <x:v>CM-RDC</x:v>
      </x:c>
      <x:c r="G3138" s="11" t="str">
        <x:v>Return and durable-continuity group</x:v>
      </x:c>
      <x:c r="H3138" s="11" t="str">
        <x:v>ROL-30</x:v>
      </x:c>
      <x:c r="I3138" s="19" t="n">
        <x:v>48</x:v>
      </x:c>
      <x:c r="J3138" s="21" t="n">
        <x:v>5</x:v>
      </x:c>
      <x:c r="K3138" s="18" t="n">
        <x:f>'05 Cargo Register'!K450</x:f>
        <x:v>243</x:v>
      </x:c>
      <x:c r="L3138" s="18" t="n">
        <x:f>'05 Cargo Register'!N450</x:f>
        <x:v>11</x:v>
      </x:c>
      <x:c r="M3138" s="18" t="n">
        <x:f>'05 Cargo Register'!O450</x:f>
        <x:v>701.25</x:v>
      </x:c>
      <x:c r="N3138" s="18" t="n">
        <x:f>J3138*K3138</x:f>
        <x:v>1215</x:v>
      </x:c>
      <x:c r="O3138" s="18" t="n">
        <x:f>J3138*L3138</x:f>
        <x:v>55</x:v>
      </x:c>
      <x:c r="P3138" s="18" t="n">
        <x:f>J3138*M3138</x:f>
        <x:v>3506.25</x:v>
      </x:c>
      <x:c r="Q3138" s="22" t="n">
        <x:f>'01 Controls'!$E$28*'02 Cargo Classes'!$M$12</x:f>
        <x:v>0</x:v>
      </x:c>
      <x:c r="R3138" s="22" t="n">
        <x:f>'01 Controls'!$F$28*'02 Cargo Classes'!$N$12</x:f>
        <x:v>0</x:v>
      </x:c>
      <x:c r="S3138" s="22" t="n">
        <x:f>'01 Controls'!$G$28*'02 Cargo Classes'!$O$12</x:f>
        <x:v>1.4249999999999998</x:v>
      </x:c>
      <x:c r="T3138" s="22" t="n">
        <x:f>'01 Controls'!$H$28*'02 Cargo Classes'!$P$12</x:f>
        <x:v>0</x:v>
      </x:c>
      <x:c r="U3138" s="22" t="n">
        <x:f>SUM(Q3138:T3138)</x:f>
        <x:v>1.4249999999999998</x:v>
      </x:c>
      <x:c r="V3138" s="18" t="n">
        <x:f>IF(U3138=0,0,N3138*Q3138/U3138)</x:f>
        <x:v>0</x:v>
      </x:c>
      <x:c r="W3138" s="18" t="n">
        <x:f>IF(U3138=0,0,P3138*Q3138/U3138)</x:f>
        <x:v>0</x:v>
      </x:c>
      <x:c r="X3138" s="18" t="n">
        <x:f>MAX(V3138,W3138*'01 Controls'!$E$12)</x:f>
        <x:v>0</x:v>
      </x:c>
      <x:c r="Y3138" s="18" t="n">
        <x:f>IF(U3138=0,0,N3138*R3138/U3138)</x:f>
        <x:v>0</x:v>
      </x:c>
      <x:c r="Z3138" s="18" t="n">
        <x:f>IF(U3138=0,0,P3138*R3138/U3138)</x:f>
        <x:v>0</x:v>
      </x:c>
      <x:c r="AA3138" s="18" t="n">
        <x:f>MAX(Y3138,Z3138*'01 Controls'!$E$13)</x:f>
        <x:v>0</x:v>
      </x:c>
      <x:c r="AB3138" s="18" t="n">
        <x:f>IF(U3138=0,0,N3138*S3138/U3138)</x:f>
        <x:v>1215</x:v>
      </x:c>
      <x:c r="AC3138" s="18" t="n">
        <x:f>IF(U3138=0,0,P3138*S3138/U3138)</x:f>
        <x:v>3506.25</x:v>
      </x:c>
      <x:c r="AD3138" s="18" t="n">
        <x:f>MAX(AB3138,AC3138*'01 Controls'!$E$14)</x:f>
        <x:v>1215</x:v>
      </x:c>
      <x:c r="AE3138" s="18" t="n">
        <x:f>IF(U3138=0,0,N3138*T3138/U3138)</x:f>
        <x:v>0</x:v>
      </x:c>
      <x:c r="AF3138" s="18" t="n">
        <x:f>IF(U3138=0,0,P3138*T3138/U3138)</x:f>
        <x:v>0</x:v>
      </x:c>
      <x:c r="AG3138" s="18" t="n">
        <x:f>MAX(AE3138,AF3138*'01 Controls'!$E$15)</x:f>
        <x:v>0</x:v>
      </x:c>
      <x:c r="AH3138" s="18" t="n">
        <x:f>SUM(V3138,Y3138,AB3138,AE3138)</x:f>
        <x:v>1215</x:v>
      </x:c>
      <x:c r="AI3138" s="18" t="n">
        <x:f>N3138-AH3138</x:f>
        <x:v>0</x:v>
      </x:c>
      <x:c r="AJ3138" s="18" t="n">
        <x:f>V3138*INDEX('07 Mode Capacity'!$P$6:$P$17,MATCH("AIR-"&amp;I3138,'07 Mode Capacity'!$C$6:$C$17,0))</x:f>
        <x:v>0</x:v>
      </x:c>
      <x:c r="AK3138" s="18" t="n">
        <x:f>Y3138*INDEX('07 Mode Capacity'!$P$6:$P$17,MATCH("OCEAN-"&amp;I3138,'07 Mode Capacity'!$C$6:$C$17,0))</x:f>
        <x:v>0</x:v>
      </x:c>
      <x:c r="AL3138" s="18" t="n">
        <x:f>AB3138*INDEX('07 Mode Capacity'!$P$6:$P$17,MATCH("LAND-"&amp;I3138,'07 Mode Capacity'!$C$6:$C$17,0))</x:f>
        <x:v>148.28816146017473</x:v>
      </x:c>
      <x:c r="AM3138" s="18" t="n">
        <x:f>AE3138*INDEX('07 Mode Capacity'!$P$6:$P$17,MATCH("INLAND-"&amp;I3138,'07 Mode Capacity'!$C$6:$C$17,0))</x:f>
        <x:v>0</x:v>
      </x:c>
      <x:c r="AN3138" s="18" t="n">
        <x:f>SUM(AJ3138:AM3138)</x:f>
        <x:v>148.28816146017473</x:v>
      </x:c>
      <x:c r="AO3138" s="17" t="n">
        <x:f>IF(N3138=0,1,AN3138/N3138)</x:f>
        <x:v>0.1220478695145471</x:v>
      </x:c>
      <x:c r="AP3138" s="11" t="str">
        <x:f>IF(AO3138&gt;='01 Controls'!$E$16,"PASS","FAIL")</x:f>
        <x:v>FAIL</x:v>
      </x:c>
      <x:c r="AQ3138" s="11" t="str">
        <x:v>UNQUANTIFIED</x:v>
      </x:c>
      <x:c r="AR3138" s="11" t="str">
        <x:v>Position-class planning record; serial item and receiver open</x:v>
      </x:c>
      <x:c r="AS3138" s="26"/>
      <x:c r="AT3138" s="26"/>
    </x:row>
    <x:row r="3139">
      <x:c r="C3139" s="11" t="str">
        <x:v>M4-CM-RDC-LIN-18</x:v>
      </x:c>
      <x:c r="D3139" s="11" t="str">
        <x:v>M4</x:v>
      </x:c>
      <x:c r="E3139" s="11" t="str">
        <x:v>Tornado sequence</x:v>
      </x:c>
      <x:c r="F3139" s="11" t="str">
        <x:v>CM-RDC</x:v>
      </x:c>
      <x:c r="G3139" s="11" t="str">
        <x:v>Return and durable-continuity group</x:v>
      </x:c>
      <x:c r="H3139" s="11" t="str">
        <x:v>LIN-18</x:v>
      </x:c>
      <x:c r="I3139" s="19" t="n">
        <x:v>72</x:v>
      </x:c>
      <x:c r="J3139" s="21" t="n">
        <x:v>5</x:v>
      </x:c>
      <x:c r="K3139" s="18" t="n">
        <x:f>'05 Cargo Register'!K451</x:f>
        <x:v>27</x:v>
      </x:c>
      <x:c r="L3139" s="18" t="n">
        <x:f>'05 Cargo Register'!N451</x:f>
        <x:v>2</x:v>
      </x:c>
      <x:c r="M3139" s="18" t="n">
        <x:f>'05 Cargo Register'!O451</x:f>
        <x:v>88</x:v>
      </x:c>
      <x:c r="N3139" s="18" t="n">
        <x:f>J3139*K3139</x:f>
        <x:v>135</x:v>
      </x:c>
      <x:c r="O3139" s="18" t="n">
        <x:f>J3139*L3139</x:f>
        <x:v>10</x:v>
      </x:c>
      <x:c r="P3139" s="18" t="n">
        <x:f>J3139*M3139</x:f>
        <x:v>440</x:v>
      </x:c>
      <x:c r="Q3139" s="22" t="n">
        <x:f>'01 Controls'!$E$28*'02 Cargo Classes'!$M$13</x:f>
        <x:v>0</x:v>
      </x:c>
      <x:c r="R3139" s="22" t="n">
        <x:f>'01 Controls'!$F$28*'02 Cargo Classes'!$N$13</x:f>
        <x:v>0</x:v>
      </x:c>
      <x:c r="S3139" s="22" t="n">
        <x:f>'01 Controls'!$G$28*'02 Cargo Classes'!$O$13</x:f>
        <x:v>0.95</x:v>
      </x:c>
      <x:c r="T3139" s="22" t="n">
        <x:f>'01 Controls'!$H$28*'02 Cargo Classes'!$P$13</x:f>
        <x:v>0</x:v>
      </x:c>
      <x:c r="U3139" s="22" t="n">
        <x:f>SUM(Q3139:T3139)</x:f>
        <x:v>0.95</x:v>
      </x:c>
      <x:c r="V3139" s="18" t="n">
        <x:f>IF(U3139=0,0,N3139*Q3139/U3139)</x:f>
        <x:v>0</x:v>
      </x:c>
      <x:c r="W3139" s="18" t="n">
        <x:f>IF(U3139=0,0,P3139*Q3139/U3139)</x:f>
        <x:v>0</x:v>
      </x:c>
      <x:c r="X3139" s="18" t="n">
        <x:f>MAX(V3139,W3139*'01 Controls'!$E$12)</x:f>
        <x:v>0</x:v>
      </x:c>
      <x:c r="Y3139" s="18" t="n">
        <x:f>IF(U3139=0,0,N3139*R3139/U3139)</x:f>
        <x:v>0</x:v>
      </x:c>
      <x:c r="Z3139" s="18" t="n">
        <x:f>IF(U3139=0,0,P3139*R3139/U3139)</x:f>
        <x:v>0</x:v>
      </x:c>
      <x:c r="AA3139" s="18" t="n">
        <x:f>MAX(Y3139,Z3139*'01 Controls'!$E$13)</x:f>
        <x:v>0</x:v>
      </x:c>
      <x:c r="AB3139" s="18" t="n">
        <x:f>IF(U3139=0,0,N3139*S3139/U3139)</x:f>
        <x:v>135</x:v>
      </x:c>
      <x:c r="AC3139" s="18" t="n">
        <x:f>IF(U3139=0,0,P3139*S3139/U3139)</x:f>
        <x:v>440</x:v>
      </x:c>
      <x:c r="AD3139" s="18" t="n">
        <x:f>MAX(AB3139,AC3139*'01 Controls'!$E$14)</x:f>
        <x:v>135</x:v>
      </x:c>
      <x:c r="AE3139" s="18" t="n">
        <x:f>IF(U3139=0,0,N3139*T3139/U3139)</x:f>
        <x:v>0</x:v>
      </x:c>
      <x:c r="AF3139" s="18" t="n">
        <x:f>IF(U3139=0,0,P3139*T3139/U3139)</x:f>
        <x:v>0</x:v>
      </x:c>
      <x:c r="AG3139" s="18" t="n">
        <x:f>MAX(AE3139,AF3139*'01 Controls'!$E$15)</x:f>
        <x:v>0</x:v>
      </x:c>
      <x:c r="AH3139" s="18" t="n">
        <x:f>SUM(V3139,Y3139,AB3139,AE3139)</x:f>
        <x:v>135</x:v>
      </x:c>
      <x:c r="AI3139" s="18" t="n">
        <x:f>N3139-AH3139</x:f>
        <x:v>0</x:v>
      </x:c>
      <x:c r="AJ3139" s="18" t="n">
        <x:f>V3139*INDEX('07 Mode Capacity'!$P$6:$P$17,MATCH("AIR-"&amp;I3139,'07 Mode Capacity'!$C$6:$C$17,0))</x:f>
        <x:v>0</x:v>
      </x:c>
      <x:c r="AK3139" s="18" t="n">
        <x:f>Y3139*INDEX('07 Mode Capacity'!$P$6:$P$17,MATCH("OCEAN-"&amp;I3139,'07 Mode Capacity'!$C$6:$C$17,0))</x:f>
        <x:v>0</x:v>
      </x:c>
      <x:c r="AL3139" s="18" t="n">
        <x:f>AB3139*INDEX('07 Mode Capacity'!$P$6:$P$17,MATCH("LAND-"&amp;I3139,'07 Mode Capacity'!$C$6:$C$17,0))</x:f>
        <x:v>96.52638034532252</x:v>
      </x:c>
      <x:c r="AM3139" s="18" t="n">
        <x:f>AE3139*INDEX('07 Mode Capacity'!$P$6:$P$17,MATCH("INLAND-"&amp;I3139,'07 Mode Capacity'!$C$6:$C$17,0))</x:f>
        <x:v>0</x:v>
      </x:c>
      <x:c r="AN3139" s="18" t="n">
        <x:f>SUM(AJ3139:AM3139)</x:f>
        <x:v>96.52638034532252</x:v>
      </x:c>
      <x:c r="AO3139" s="17" t="n">
        <x:f>IF(N3139=0,1,AN3139/N3139)</x:f>
        <x:v>0.7150102247801668</x:v>
      </x:c>
      <x:c r="AP3139" s="11" t="str">
        <x:f>IF(AO3139&gt;='01 Controls'!$E$16,"PASS","FAIL")</x:f>
        <x:v>FAIL</x:v>
      </x:c>
      <x:c r="AQ3139" s="11" t="str">
        <x:v>UNQUANTIFIED</x:v>
      </x:c>
      <x:c r="AR3139" s="11" t="str">
        <x:v>Position-class planning record; serial item and receiver open</x:v>
      </x:c>
      <x:c r="AS3139" s="26"/>
      <x:c r="AT3139" s="26"/>
    </x:row>
    <x:row r="3140">
      <x:c r="C3140" s="11" t="str">
        <x:v>M4-CM-RDC-BLK-08</x:v>
      </x:c>
      <x:c r="D3140" s="11" t="str">
        <x:v>M4</x:v>
      </x:c>
      <x:c r="E3140" s="11" t="str">
        <x:v>Tornado sequence</x:v>
      </x:c>
      <x:c r="F3140" s="11" t="str">
        <x:v>CM-RDC</x:v>
      </x:c>
      <x:c r="G3140" s="11" t="str">
        <x:v>Return and durable-continuity group</x:v>
      </x:c>
      <x:c r="H3140" s="11" t="str">
        <x:v>BLK-08</x:v>
      </x:c>
      <x:c r="I3140" s="19" t="n">
        <x:v>48</x:v>
      </x:c>
      <x:c r="J3140" s="21" t="n">
        <x:v>5</x:v>
      </x:c>
      <x:c r="K3140" s="18" t="n">
        <x:f>'05 Cargo Register'!K452</x:f>
        <x:v>40.5</x:v>
      </x:c>
      <x:c r="L3140" s="18" t="n">
        <x:f>'05 Cargo Register'!N452</x:f>
        <x:v>7</x:v>
      </x:c>
      <x:c r="M3140" s="18" t="n">
        <x:f>'05 Cargo Register'!O452</x:f>
        <x:v>357</x:v>
      </x:c>
      <x:c r="N3140" s="18" t="n">
        <x:f>J3140*K3140</x:f>
        <x:v>202.5</x:v>
      </x:c>
      <x:c r="O3140" s="18" t="n">
        <x:f>J3140*L3140</x:f>
        <x:v>35</x:v>
      </x:c>
      <x:c r="P3140" s="18" t="n">
        <x:f>J3140*M3140</x:f>
        <x:v>1785</x:v>
      </x:c>
      <x:c r="Q3140" s="22" t="n">
        <x:f>'01 Controls'!$E$28*'02 Cargo Classes'!$M$14</x:f>
        <x:v>0.05</x:v>
      </x:c>
      <x:c r="R3140" s="22" t="n">
        <x:f>'01 Controls'!$F$28*'02 Cargo Classes'!$N$14</x:f>
        <x:v>0</x:v>
      </x:c>
      <x:c r="S3140" s="22" t="n">
        <x:f>'01 Controls'!$G$28*'02 Cargo Classes'!$O$14</x:f>
        <x:v>0.95</x:v>
      </x:c>
      <x:c r="T3140" s="22" t="n">
        <x:f>'01 Controls'!$H$28*'02 Cargo Classes'!$P$14</x:f>
        <x:v>0</x:v>
      </x:c>
      <x:c r="U3140" s="22" t="n">
        <x:f>SUM(Q3140:T3140)</x:f>
        <x:v>1</x:v>
      </x:c>
      <x:c r="V3140" s="18" t="n">
        <x:f>IF(U3140=0,0,N3140*Q3140/U3140)</x:f>
        <x:v>10.125</x:v>
      </x:c>
      <x:c r="W3140" s="18" t="n">
        <x:f>IF(U3140=0,0,P3140*Q3140/U3140)</x:f>
        <x:v>89.25</x:v>
      </x:c>
      <x:c r="X3140" s="18" t="n">
        <x:f>MAX(V3140,W3140*'01 Controls'!$E$12)</x:f>
        <x:v>22.3125</x:v>
      </x:c>
      <x:c r="Y3140" s="18" t="n">
        <x:f>IF(U3140=0,0,N3140*R3140/U3140)</x:f>
        <x:v>0</x:v>
      </x:c>
      <x:c r="Z3140" s="18" t="n">
        <x:f>IF(U3140=0,0,P3140*R3140/U3140)</x:f>
        <x:v>0</x:v>
      </x:c>
      <x:c r="AA3140" s="18" t="n">
        <x:f>MAX(Y3140,Z3140*'01 Controls'!$E$13)</x:f>
        <x:v>0</x:v>
      </x:c>
      <x:c r="AB3140" s="18" t="n">
        <x:f>IF(U3140=0,0,N3140*S3140/U3140)</x:f>
        <x:v>192.375</x:v>
      </x:c>
      <x:c r="AC3140" s="18" t="n">
        <x:f>IF(U3140=0,0,P3140*S3140/U3140)</x:f>
        <x:v>1695.75</x:v>
      </x:c>
      <x:c r="AD3140" s="18" t="n">
        <x:f>MAX(AB3140,AC3140*'01 Controls'!$E$14)</x:f>
        <x:v>339.15000000000003</x:v>
      </x:c>
      <x:c r="AE3140" s="18" t="n">
        <x:f>IF(U3140=0,0,N3140*T3140/U3140)</x:f>
        <x:v>0</x:v>
      </x:c>
      <x:c r="AF3140" s="18" t="n">
        <x:f>IF(U3140=0,0,P3140*T3140/U3140)</x:f>
        <x:v>0</x:v>
      </x:c>
      <x:c r="AG3140" s="18" t="n">
        <x:f>MAX(AE3140,AF3140*'01 Controls'!$E$15)</x:f>
        <x:v>0</x:v>
      </x:c>
      <x:c r="AH3140" s="18" t="n">
        <x:f>SUM(V3140,Y3140,AB3140,AE3140)</x:f>
        <x:v>202.5</x:v>
      </x:c>
      <x:c r="AI3140" s="18" t="n">
        <x:f>N3140-AH3140</x:f>
        <x:v>0</x:v>
      </x:c>
      <x:c r="AJ3140" s="18" t="n">
        <x:f>V3140*INDEX('07 Mode Capacity'!$P$6:$P$17,MATCH("AIR-"&amp;I3140,'07 Mode Capacity'!$C$6:$C$17,0))</x:f>
        <x:v>2.838398540179088</x:v>
      </x:c>
      <x:c r="AK3140" s="18" t="n">
        <x:f>Y3140*INDEX('07 Mode Capacity'!$P$6:$P$17,MATCH("OCEAN-"&amp;I3140,'07 Mode Capacity'!$C$6:$C$17,0))</x:f>
        <x:v>0</x:v>
      </x:c>
      <x:c r="AL3140" s="18" t="n">
        <x:f>AB3140*INDEX('07 Mode Capacity'!$P$6:$P$17,MATCH("LAND-"&amp;I3140,'07 Mode Capacity'!$C$6:$C$17,0))</x:f>
        <x:v>23.478958897861</x:v>
      </x:c>
      <x:c r="AM3140" s="18" t="n">
        <x:f>AE3140*INDEX('07 Mode Capacity'!$P$6:$P$17,MATCH("INLAND-"&amp;I3140,'07 Mode Capacity'!$C$6:$C$17,0))</x:f>
        <x:v>0</x:v>
      </x:c>
      <x:c r="AN3140" s="18" t="n">
        <x:f>SUM(AJ3140:AM3140)</x:f>
        <x:v>26.317357438040087</x:v>
      </x:c>
      <x:c r="AO3140" s="17" t="n">
        <x:f>IF(N3140=0,1,AN3140/N3140)</x:f>
        <x:v>0.1299622589532844</x:v>
      </x:c>
      <x:c r="AP3140" s="11" t="str">
        <x:f>IF(AO3140&gt;='01 Controls'!$E$16,"PASS","FAIL")</x:f>
        <x:v>FAIL</x:v>
      </x:c>
      <x:c r="AQ3140" s="11" t="str">
        <x:v>UNQUANTIFIED</x:v>
      </x:c>
      <x:c r="AR3140" s="11" t="str">
        <x:v>Position-class planning record; serial item and receiver open</x:v>
      </x:c>
      <x:c r="AS3140" s="26"/>
      <x:c r="AT3140" s="26"/>
    </x:row>
    <x:row r="3141">
      <x:c r="C3141" s="11" t="str">
        <x:v>M4-CM-RDC-OOG-80</x:v>
      </x:c>
      <x:c r="D3141" s="11" t="str">
        <x:v>M4</x:v>
      </x:c>
      <x:c r="E3141" s="11" t="str">
        <x:v>Tornado sequence</x:v>
      </x:c>
      <x:c r="F3141" s="11" t="str">
        <x:v>CM-RDC</x:v>
      </x:c>
      <x:c r="G3141" s="11" t="str">
        <x:v>Return and durable-continuity group</x:v>
      </x:c>
      <x:c r="H3141" s="11" t="str">
        <x:v>OOG-80</x:v>
      </x:c>
      <x:c r="I3141" s="19" t="n">
        <x:v>72</x:v>
      </x:c>
      <x:c r="J3141" s="21" t="n">
        <x:v>5</x:v>
      </x:c>
      <x:c r="K3141" s="18" t="n">
        <x:f>'05 Cargo Register'!K453</x:f>
        <x:v>121.5</x:v>
      </x:c>
      <x:c r="L3141" s="18" t="n">
        <x:f>'05 Cargo Register'!N453</x:f>
        <x:v>3</x:v>
      </x:c>
      <x:c r="M3141" s="18" t="n">
        <x:f>'05 Cargo Register'!O453</x:f>
        <x:v>528</x:v>
      </x:c>
      <x:c r="N3141" s="18" t="n">
        <x:f>J3141*K3141</x:f>
        <x:v>607.5</x:v>
      </x:c>
      <x:c r="O3141" s="18" t="n">
        <x:f>J3141*L3141</x:f>
        <x:v>15</x:v>
      </x:c>
      <x:c r="P3141" s="18" t="n">
        <x:f>J3141*M3141</x:f>
        <x:v>2640</x:v>
      </x:c>
      <x:c r="Q3141" s="22" t="n">
        <x:f>'01 Controls'!$E$28*'02 Cargo Classes'!$M$15</x:f>
        <x:v>0</x:v>
      </x:c>
      <x:c r="R3141" s="22" t="n">
        <x:f>'01 Controls'!$F$28*'02 Cargo Classes'!$N$15</x:f>
        <x:v>0</x:v>
      </x:c>
      <x:c r="S3141" s="22" t="n">
        <x:f>'01 Controls'!$G$28*'02 Cargo Classes'!$O$15</x:f>
        <x:v>0.57</x:v>
      </x:c>
      <x:c r="T3141" s="22" t="n">
        <x:f>'01 Controls'!$H$28*'02 Cargo Classes'!$P$15</x:f>
        <x:v>0</x:v>
      </x:c>
      <x:c r="U3141" s="22" t="n">
        <x:f>SUM(Q3141:T3141)</x:f>
        <x:v>0.57</x:v>
      </x:c>
      <x:c r="V3141" s="18" t="n">
        <x:f>IF(U3141=0,0,N3141*Q3141/U3141)</x:f>
        <x:v>0</x:v>
      </x:c>
      <x:c r="W3141" s="18" t="n">
        <x:f>IF(U3141=0,0,P3141*Q3141/U3141)</x:f>
        <x:v>0</x:v>
      </x:c>
      <x:c r="X3141" s="18" t="n">
        <x:f>MAX(V3141,W3141*'01 Controls'!$E$12)</x:f>
        <x:v>0</x:v>
      </x:c>
      <x:c r="Y3141" s="18" t="n">
        <x:f>IF(U3141=0,0,N3141*R3141/U3141)</x:f>
        <x:v>0</x:v>
      </x:c>
      <x:c r="Z3141" s="18" t="n">
        <x:f>IF(U3141=0,0,P3141*R3141/U3141)</x:f>
        <x:v>0</x:v>
      </x:c>
      <x:c r="AA3141" s="18" t="n">
        <x:f>MAX(Y3141,Z3141*'01 Controls'!$E$13)</x:f>
        <x:v>0</x:v>
      </x:c>
      <x:c r="AB3141" s="18" t="n">
        <x:f>IF(U3141=0,0,N3141*S3141/U3141)</x:f>
        <x:v>607.5</x:v>
      </x:c>
      <x:c r="AC3141" s="18" t="n">
        <x:f>IF(U3141=0,0,P3141*S3141/U3141)</x:f>
        <x:v>2640</x:v>
      </x:c>
      <x:c r="AD3141" s="18" t="n">
        <x:f>MAX(AB3141,AC3141*'01 Controls'!$E$14)</x:f>
        <x:v>607.5</x:v>
      </x:c>
      <x:c r="AE3141" s="18" t="n">
        <x:f>IF(U3141=0,0,N3141*T3141/U3141)</x:f>
        <x:v>0</x:v>
      </x:c>
      <x:c r="AF3141" s="18" t="n">
        <x:f>IF(U3141=0,0,P3141*T3141/U3141)</x:f>
        <x:v>0</x:v>
      </x:c>
      <x:c r="AG3141" s="18" t="n">
        <x:f>MAX(AE3141,AF3141*'01 Controls'!$E$15)</x:f>
        <x:v>0</x:v>
      </x:c>
      <x:c r="AH3141" s="18" t="n">
        <x:f>SUM(V3141,Y3141,AB3141,AE3141)</x:f>
        <x:v>607.5</x:v>
      </x:c>
      <x:c r="AI3141" s="18" t="n">
        <x:f>N3141-AH3141</x:f>
        <x:v>0</x:v>
      </x:c>
      <x:c r="AJ3141" s="18" t="n">
        <x:f>V3141*INDEX('07 Mode Capacity'!$P$6:$P$17,MATCH("AIR-"&amp;I3141,'07 Mode Capacity'!$C$6:$C$17,0))</x:f>
        <x:v>0</x:v>
      </x:c>
      <x:c r="AK3141" s="18" t="n">
        <x:f>Y3141*INDEX('07 Mode Capacity'!$P$6:$P$17,MATCH("OCEAN-"&amp;I3141,'07 Mode Capacity'!$C$6:$C$17,0))</x:f>
        <x:v>0</x:v>
      </x:c>
      <x:c r="AL3141" s="18" t="n">
        <x:f>AB3141*INDEX('07 Mode Capacity'!$P$6:$P$17,MATCH("LAND-"&amp;I3141,'07 Mode Capacity'!$C$6:$C$17,0))</x:f>
        <x:v>434.36871155395136</x:v>
      </x:c>
      <x:c r="AM3141" s="18" t="n">
        <x:f>AE3141*INDEX('07 Mode Capacity'!$P$6:$P$17,MATCH("INLAND-"&amp;I3141,'07 Mode Capacity'!$C$6:$C$17,0))</x:f>
        <x:v>0</x:v>
      </x:c>
      <x:c r="AN3141" s="18" t="n">
        <x:f>SUM(AJ3141:AM3141)</x:f>
        <x:v>434.36871155395136</x:v>
      </x:c>
      <x:c r="AO3141" s="17" t="n">
        <x:f>IF(N3141=0,1,AN3141/N3141)</x:f>
        <x:v>0.7150102247801668</x:v>
      </x:c>
      <x:c r="AP3141" s="11" t="str">
        <x:f>IF(AO3141&gt;='01 Controls'!$E$16,"PASS","FAIL")</x:f>
        <x:v>FAIL</x:v>
      </x:c>
      <x:c r="AQ3141" s="11" t="str">
        <x:v>UNQUANTIFIED</x:v>
      </x:c>
      <x:c r="AR3141" s="11" t="str">
        <x:v>Position-class planning record; serial item and receiver open</x:v>
      </x:c>
      <x:c r="AS3141" s="26"/>
      <x:c r="AT3141" s="26"/>
    </x:row>
    <x:row r="3142">
      <x:c r="C3142" s="11" t="str">
        <x:v>M5-J-CIE-APL-45</x:v>
      </x:c>
      <x:c r="D3142" s="11" t="str">
        <x:v>M5</x:v>
      </x:c>
      <x:c r="E3142" s="11" t="str">
        <x:v>Drought and water</x:v>
      </x:c>
      <x:c r="F3142" s="11" t="str">
        <x:v>J-CIE</x:v>
      </x:c>
      <x:c r="G3142" s="11" t="str">
        <x:v>Civil integration and effects group</x:v>
      </x:c>
      <x:c r="H3142" s="11" t="str">
        <x:v>APL-45</x:v>
      </x:c>
      <x:c r="I3142" s="19" t="n">
        <x:v>24</x:v>
      </x:c>
      <x:c r="J3142" s="21" t="n">
        <x:v>3</x:v>
      </x:c>
      <x:c r="K3142" s="18" t="n">
        <x:f>'05 Cargo Register'!K6</x:f>
        <x:v>214.5</x:v>
      </x:c>
      <x:c r="L3142" s="18" t="n">
        <x:f>'05 Cargo Register'!N6</x:f>
        <x:v>57</x:v>
      </x:c>
      <x:c r="M3142" s="18" t="n">
        <x:f>'05 Cargo Register'!O6</x:f>
        <x:v>427.5</x:v>
      </x:c>
      <x:c r="N3142" s="18" t="n">
        <x:f>J3142*K3142</x:f>
        <x:v>643.5</x:v>
      </x:c>
      <x:c r="O3142" s="18" t="n">
        <x:f>J3142*L3142</x:f>
        <x:v>171</x:v>
      </x:c>
      <x:c r="P3142" s="18" t="n">
        <x:f>J3142*M3142</x:f>
        <x:v>1282.5</x:v>
      </x:c>
      <x:c r="Q3142" s="22" t="n">
        <x:f>'01 Controls'!$E$29*'02 Cargo Classes'!$M$6</x:f>
        <x:v>0.15000000000000002</x:v>
      </x:c>
      <x:c r="R3142" s="22" t="n">
        <x:f>'01 Controls'!$F$29*'02 Cargo Classes'!$N$6</x:f>
        <x:v>0</x:v>
      </x:c>
      <x:c r="S3142" s="22" t="n">
        <x:f>'01 Controls'!$G$29*'02 Cargo Classes'!$O$6</x:f>
        <x:v>0.8</x:v>
      </x:c>
      <x:c r="T3142" s="22" t="n">
        <x:f>'01 Controls'!$H$29*'02 Cargo Classes'!$P$6</x:f>
        <x:v>0.045</x:v>
      </x:c>
      <x:c r="U3142" s="22" t="n">
        <x:f>SUM(Q3142:T3142)</x:f>
        <x:v>0.9950000000000001</x:v>
      </x:c>
      <x:c r="V3142" s="18" t="n">
        <x:f>IF(U3142=0,0,N3142*Q3142/U3142)</x:f>
        <x:v>97.01005025125629</x:v>
      </x:c>
      <x:c r="W3142" s="18" t="n">
        <x:f>IF(U3142=0,0,P3142*Q3142/U3142)</x:f>
        <x:v>193.34170854271358</x:v>
      </x:c>
      <x:c r="X3142" s="18" t="n">
        <x:f>MAX(V3142,W3142*'01 Controls'!$E$12)</x:f>
        <x:v>97.01005025125629</x:v>
      </x:c>
      <x:c r="Y3142" s="18" t="n">
        <x:f>IF(U3142=0,0,N3142*R3142/U3142)</x:f>
        <x:v>0</x:v>
      </x:c>
      <x:c r="Z3142" s="18" t="n">
        <x:f>IF(U3142=0,0,P3142*R3142/U3142)</x:f>
        <x:v>0</x:v>
      </x:c>
      <x:c r="AA3142" s="18" t="n">
        <x:f>MAX(Y3142,Z3142*'01 Controls'!$E$13)</x:f>
        <x:v>0</x:v>
      </x:c>
      <x:c r="AB3142" s="18" t="n">
        <x:f>IF(U3142=0,0,N3142*S3142/U3142)</x:f>
        <x:v>517.3869346733668</x:v>
      </x:c>
      <x:c r="AC3142" s="18" t="n">
        <x:f>IF(U3142=0,0,P3142*S3142/U3142)</x:f>
        <x:v>1031.1557788944722</x:v>
      </x:c>
      <x:c r="AD3142" s="18" t="n">
        <x:f>MAX(AB3142,AC3142*'01 Controls'!$E$14)</x:f>
        <x:v>517.3869346733668</x:v>
      </x:c>
      <x:c r="AE3142" s="18" t="n">
        <x:f>IF(U3142=0,0,N3142*T3142/U3142)</x:f>
        <x:v>29.10301507537688</x:v>
      </x:c>
      <x:c r="AF3142" s="18" t="n">
        <x:f>IF(U3142=0,0,P3142*T3142/U3142)</x:f>
        <x:v>58.00251256281406</x:v>
      </x:c>
      <x:c r="AG3142" s="18" t="n">
        <x:f>MAX(AE3142,AF3142*'01 Controls'!$E$15)</x:f>
        <x:v>29.10301507537688</x:v>
      </x:c>
      <x:c r="AH3142" s="18" t="n">
        <x:f>SUM(V3142,Y3142,AB3142,AE3142)</x:f>
        <x:v>643.5</x:v>
      </x:c>
      <x:c r="AI3142" s="18" t="n">
        <x:f>N3142-AH3142</x:f>
        <x:v>0</x:v>
      </x:c>
      <x:c r="AJ3142" s="18" t="n">
        <x:f>V3142*INDEX('07 Mode Capacity'!$P$6:$P$17,MATCH("AIR-"&amp;I3142,'07 Mode Capacity'!$C$6:$C$17,0))</x:f>
        <x:v>19.684703917735558</x:v>
      </x:c>
      <x:c r="AK3142" s="18" t="n">
        <x:f>Y3142*INDEX('07 Mode Capacity'!$P$6:$P$17,MATCH("OCEAN-"&amp;I3142,'07 Mode Capacity'!$C$6:$C$17,0))</x:f>
        <x:v>0</x:v>
      </x:c>
      <x:c r="AL3142" s="18" t="n">
        <x:f>AB3142*INDEX('07 Mode Capacity'!$P$6:$P$17,MATCH("LAND-"&amp;I3142,'07 Mode Capacity'!$C$6:$C$17,0))</x:f>
        <x:v>197.90098070719904</x:v>
      </x:c>
      <x:c r="AM3142" s="18" t="n">
        <x:f>AE3142*INDEX('07 Mode Capacity'!$P$6:$P$17,MATCH("INLAND-"&amp;I3142,'07 Mode Capacity'!$C$6:$C$17,0))</x:f>
        <x:v>29.10301507537688</x:v>
      </x:c>
      <x:c r="AN3142" s="18" t="n">
        <x:f>SUM(AJ3142:AM3142)</x:f>
        <x:v>246.68869970031147</x:v>
      </x:c>
      <x:c r="AO3142" s="17" t="n">
        <x:f>IF(N3142=0,1,AN3142/N3142)</x:f>
        <x:v>0.38335462268890674</x:v>
      </x:c>
      <x:c r="AP3142" s="11" t="str">
        <x:f>IF(AO3142&gt;='01 Controls'!$E$16,"PASS","FAIL")</x:f>
        <x:v>FAIL</x:v>
      </x:c>
      <x:c r="AQ3142" s="11" t="str">
        <x:v>UNQUANTIFIED</x:v>
      </x:c>
      <x:c r="AR3142" s="11" t="str">
        <x:v>Position-class planning record; serial item and receiver open</x:v>
      </x:c>
      <x:c r="AS3142" s="26"/>
      <x:c r="AT3142" s="26"/>
    </x:row>
    <x:row r="3143">
      <x:c r="C3143" s="11" t="str">
        <x:v>M5-J-CIE-ISO-18</x:v>
      </x:c>
      <x:c r="D3143" s="11" t="str">
        <x:v>M5</x:v>
      </x:c>
      <x:c r="E3143" s="11" t="str">
        <x:v>Drought and water</x:v>
      </x:c>
      <x:c r="F3143" s="11" t="str">
        <x:v>J-CIE</x:v>
      </x:c>
      <x:c r="G3143" s="11" t="str">
        <x:v>Civil integration and effects group</x:v>
      </x:c>
      <x:c r="H3143" s="11" t="str">
        <x:v>ISO-18</x:v>
      </x:c>
      <x:c r="I3143" s="19" t="n">
        <x:v>48</x:v>
      </x:c>
      <x:c r="J3143" s="21" t="n">
        <x:v>3</x:v>
      </x:c>
      <x:c r="K3143" s="18" t="n">
        <x:f>'05 Cargo Register'!K7</x:f>
        <x:v>268.125</x:v>
      </x:c>
      <x:c r="L3143" s="18" t="n">
        <x:f>'05 Cargo Register'!N7</x:f>
        <x:v>18</x:v>
      </x:c>
      <x:c r="M3143" s="18" t="n">
        <x:f>'05 Cargo Register'!O7</x:f>
        <x:v>475.20000000000005</x:v>
      </x:c>
      <x:c r="N3143" s="18" t="n">
        <x:f>J3143*K3143</x:f>
        <x:v>804.375</x:v>
      </x:c>
      <x:c r="O3143" s="18" t="n">
        <x:f>J3143*L3143</x:f>
        <x:v>54</x:v>
      </x:c>
      <x:c r="P3143" s="18" t="n">
        <x:f>J3143*M3143</x:f>
        <x:v>1425.6000000000001</x:v>
      </x:c>
      <x:c r="Q3143" s="22" t="n">
        <x:f>'01 Controls'!$E$29*'02 Cargo Classes'!$M$7</x:f>
        <x:v>0.010000000000000002</x:v>
      </x:c>
      <x:c r="R3143" s="22" t="n">
        <x:f>'01 Controls'!$F$29*'02 Cargo Classes'!$N$7</x:f>
        <x:v>0</x:v>
      </x:c>
      <x:c r="S3143" s="22" t="n">
        <x:f>'01 Controls'!$G$29*'02 Cargo Classes'!$O$7</x:f>
        <x:v>0.96</x:v>
      </x:c>
      <x:c r="T3143" s="22" t="n">
        <x:f>'01 Controls'!$H$29*'02 Cargo Classes'!$P$7</x:f>
        <x:v>0.12</x:v>
      </x:c>
      <x:c r="U3143" s="22" t="n">
        <x:f>SUM(Q3143:T3143)</x:f>
        <x:v>1.0899999999999999</x:v>
      </x:c>
      <x:c r="V3143" s="18" t="n">
        <x:f>IF(U3143=0,0,N3143*Q3143/U3143)</x:f>
        <x:v>7.379587155963304</x:v>
      </x:c>
      <x:c r="W3143" s="18" t="n">
        <x:f>IF(U3143=0,0,P3143*Q3143/U3143)</x:f>
        <x:v>13.078899082568812</x:v>
      </x:c>
      <x:c r="X3143" s="18" t="n">
        <x:f>MAX(V3143,W3143*'01 Controls'!$E$12)</x:f>
        <x:v>7.379587155963304</x:v>
      </x:c>
      <x:c r="Y3143" s="18" t="n">
        <x:f>IF(U3143=0,0,N3143*R3143/U3143)</x:f>
        <x:v>0</x:v>
      </x:c>
      <x:c r="Z3143" s="18" t="n">
        <x:f>IF(U3143=0,0,P3143*R3143/U3143)</x:f>
        <x:v>0</x:v>
      </x:c>
      <x:c r="AA3143" s="18" t="n">
        <x:f>MAX(Y3143,Z3143*'01 Controls'!$E$13)</x:f>
        <x:v>0</x:v>
      </x:c>
      <x:c r="AB3143" s="18" t="n">
        <x:f>IF(U3143=0,0,N3143*S3143/U3143)</x:f>
        <x:v>708.4403669724771</x:v>
      </x:c>
      <x:c r="AC3143" s="18" t="n">
        <x:f>IF(U3143=0,0,P3143*S3143/U3143)</x:f>
        <x:v>1255.5743119266058</x:v>
      </x:c>
      <x:c r="AD3143" s="18" t="n">
        <x:f>MAX(AB3143,AC3143*'01 Controls'!$E$14)</x:f>
        <x:v>708.4403669724771</x:v>
      </x:c>
      <x:c r="AE3143" s="18" t="n">
        <x:f>IF(U3143=0,0,N3143*T3143/U3143)</x:f>
        <x:v>88.55504587155964</x:v>
      </x:c>
      <x:c r="AF3143" s="18" t="n">
        <x:f>IF(U3143=0,0,P3143*T3143/U3143)</x:f>
        <x:v>156.94678899082572</x:v>
      </x:c>
      <x:c r="AG3143" s="18" t="n">
        <x:f>MAX(AE3143,AF3143*'01 Controls'!$E$15)</x:f>
        <x:v>88.55504587155964</x:v>
      </x:c>
      <x:c r="AH3143" s="18" t="n">
        <x:f>SUM(V3143,Y3143,AB3143,AE3143)</x:f>
        <x:v>804.3750000000001</x:v>
      </x:c>
      <x:c r="AI3143" s="18" t="n">
        <x:f>N3143-AH3143</x:f>
        <x:v>-1.1368683772161603e-13</x:v>
      </x:c>
      <x:c r="AJ3143" s="18" t="n">
        <x:f>V3143*INDEX('07 Mode Capacity'!$P$6:$P$17,MATCH("AIR-"&amp;I3143,'07 Mode Capacity'!$C$6:$C$17,0))</x:f>
        <x:v>2.068761423270182</x:v>
      </x:c>
      <x:c r="AK3143" s="18" t="n">
        <x:f>Y3143*INDEX('07 Mode Capacity'!$P$6:$P$17,MATCH("OCEAN-"&amp;I3143,'07 Mode Capacity'!$C$6:$C$17,0))</x:f>
        <x:v>0</x:v>
      </x:c>
      <x:c r="AL3143" s="18" t="n">
        <x:f>AB3143*INDEX('07 Mode Capacity'!$P$6:$P$17,MATCH("LAND-"&amp;I3143,'07 Mode Capacity'!$C$6:$C$17,0))</x:f>
        <x:v>86.46363746709476</x:v>
      </x:c>
      <x:c r="AM3143" s="18" t="n">
        <x:f>AE3143*INDEX('07 Mode Capacity'!$P$6:$P$17,MATCH("INLAND-"&amp;I3143,'07 Mode Capacity'!$C$6:$C$17,0))</x:f>
        <x:v>55.89898842542649</x:v>
      </x:c>
      <x:c r="AN3143" s="18" t="n">
        <x:f>SUM(AJ3143:AM3143)</x:f>
        <x:v>144.43138731579143</x:v>
      </x:c>
      <x:c r="AO3143" s="17" t="n">
        <x:f>IF(N3143=0,1,AN3143/N3143)</x:f>
        <x:v>0.17955728026827217</x:v>
      </x:c>
      <x:c r="AP3143" s="11" t="str">
        <x:f>IF(AO3143&gt;='01 Controls'!$E$16,"PASS","FAIL")</x:f>
        <x:v>FAIL</x:v>
      </x:c>
      <x:c r="AQ3143" s="11" t="str">
        <x:v>UNQUANTIFIED</x:v>
      </x:c>
      <x:c r="AR3143" s="11" t="str">
        <x:v>Position-class planning record; serial item and receiver open</x:v>
      </x:c>
      <x:c r="AS3143" s="26"/>
      <x:c r="AT3143" s="26"/>
    </x:row>
    <x:row r="3144">
      <x:c r="C3144" s="11" t="str">
        <x:v>M5-J-CIE-COL-12</x:v>
      </x:c>
      <x:c r="D3144" s="11" t="str">
        <x:v>M5</x:v>
      </x:c>
      <x:c r="E3144" s="11" t="str">
        <x:v>Drought and water</x:v>
      </x:c>
      <x:c r="F3144" s="11" t="str">
        <x:v>J-CIE</x:v>
      </x:c>
      <x:c r="G3144" s="11" t="str">
        <x:v>Civil integration and effects group</x:v>
      </x:c>
      <x:c r="H3144" s="11" t="str">
        <x:v>COL-12</x:v>
      </x:c>
      <x:c r="I3144" s="19" t="n">
        <x:v>24</x:v>
      </x:c>
      <x:c r="J3144" s="21" t="n">
        <x:v>3</x:v>
      </x:c>
      <x:c r="K3144" s="18" t="n">
        <x:f>'05 Cargo Register'!K8</x:f>
        <x:v>53.625</x:v>
      </x:c>
      <x:c r="L3144" s="18" t="n">
        <x:f>'05 Cargo Register'!N8</x:f>
        <x:v>6</x:v>
      </x:c>
      <x:c r="M3144" s="18" t="n">
        <x:f>'05 Cargo Register'!O8</x:f>
        <x:v>158.4</x:v>
      </x:c>
      <x:c r="N3144" s="18" t="n">
        <x:f>J3144*K3144</x:f>
        <x:v>160.875</x:v>
      </x:c>
      <x:c r="O3144" s="18" t="n">
        <x:f>J3144*L3144</x:f>
        <x:v>18</x:v>
      </x:c>
      <x:c r="P3144" s="18" t="n">
        <x:f>J3144*M3144</x:f>
        <x:v>475.20000000000005</x:v>
      </x:c>
      <x:c r="Q3144" s="22" t="n">
        <x:f>'01 Controls'!$E$29*'02 Cargo Classes'!$M$8</x:f>
        <x:v>0.1</x:v>
      </x:c>
      <x:c r="R3144" s="22" t="n">
        <x:f>'01 Controls'!$F$29*'02 Cargo Classes'!$N$8</x:f>
        <x:v>0</x:v>
      </x:c>
      <x:c r="S3144" s="22" t="n">
        <x:f>'01 Controls'!$G$29*'02 Cargo Classes'!$O$8</x:f>
        <x:v>0.96</x:v>
      </x:c>
      <x:c r="T3144" s="22" t="n">
        <x:f>'01 Controls'!$H$29*'02 Cargo Classes'!$P$8</x:f>
        <x:v>0.03</x:v>
      </x:c>
      <x:c r="U3144" s="22" t="n">
        <x:f>SUM(Q3144:T3144)</x:f>
        <x:v>1.09</x:v>
      </x:c>
      <x:c r="V3144" s="18" t="n">
        <x:f>IF(U3144=0,0,N3144*Q3144/U3144)</x:f>
        <x:v>14.759174311926607</x:v>
      </x:c>
      <x:c r="W3144" s="18" t="n">
        <x:f>IF(U3144=0,0,P3144*Q3144/U3144)</x:f>
        <x:v>43.59633027522936</x:v>
      </x:c>
      <x:c r="X3144" s="18" t="n">
        <x:f>MAX(V3144,W3144*'01 Controls'!$E$12)</x:f>
        <x:v>14.759174311926607</x:v>
      </x:c>
      <x:c r="Y3144" s="18" t="n">
        <x:f>IF(U3144=0,0,N3144*R3144/U3144)</x:f>
        <x:v>0</x:v>
      </x:c>
      <x:c r="Z3144" s="18" t="n">
        <x:f>IF(U3144=0,0,P3144*R3144/U3144)</x:f>
        <x:v>0</x:v>
      </x:c>
      <x:c r="AA3144" s="18" t="n">
        <x:f>MAX(Y3144,Z3144*'01 Controls'!$E$13)</x:f>
        <x:v>0</x:v>
      </x:c>
      <x:c r="AB3144" s="18" t="n">
        <x:f>IF(U3144=0,0,N3144*S3144/U3144)</x:f>
        <x:v>141.6880733944954</x:v>
      </x:c>
      <x:c r="AC3144" s="18" t="n">
        <x:f>IF(U3144=0,0,P3144*S3144/U3144)</x:f>
        <x:v>418.5247706422018</x:v>
      </x:c>
      <x:c r="AD3144" s="18" t="n">
        <x:f>MAX(AB3144,AC3144*'01 Controls'!$E$14)</x:f>
        <x:v>141.6880733944954</x:v>
      </x:c>
      <x:c r="AE3144" s="18" t="n">
        <x:f>IF(U3144=0,0,N3144*T3144/U3144)</x:f>
        <x:v>4.427752293577981</x:v>
      </x:c>
      <x:c r="AF3144" s="18" t="n">
        <x:f>IF(U3144=0,0,P3144*T3144/U3144)</x:f>
        <x:v>13.078899082568807</x:v>
      </x:c>
      <x:c r="AG3144" s="18" t="n">
        <x:f>MAX(AE3144,AF3144*'01 Controls'!$E$15)</x:f>
        <x:v>4.427752293577981</x:v>
      </x:c>
      <x:c r="AH3144" s="18" t="n">
        <x:f>SUM(V3144,Y3144,AB3144,AE3144)</x:f>
        <x:v>160.875</x:v>
      </x:c>
      <x:c r="AI3144" s="18" t="n">
        <x:f>N3144-AH3144</x:f>
        <x:v>0</x:v>
      </x:c>
      <x:c r="AJ3144" s="18" t="n">
        <x:f>V3144*INDEX('07 Mode Capacity'!$P$6:$P$17,MATCH("AIR-"&amp;I3144,'07 Mode Capacity'!$C$6:$C$17,0))</x:f>
        <x:v>2.994844097575976</x:v>
      </x:c>
      <x:c r="AK3144" s="18" t="n">
        <x:f>Y3144*INDEX('07 Mode Capacity'!$P$6:$P$17,MATCH("OCEAN-"&amp;I3144,'07 Mode Capacity'!$C$6:$C$17,0))</x:f>
        <x:v>0</x:v>
      </x:c>
      <x:c r="AL3144" s="18" t="n">
        <x:f>AB3144*INDEX('07 Mode Capacity'!$P$6:$P$17,MATCH("LAND-"&amp;I3144,'07 Mode Capacity'!$C$6:$C$17,0))</x:f>
        <x:v>54.19581902853111</x:v>
      </x:c>
      <x:c r="AM3144" s="18" t="n">
        <x:f>AE3144*INDEX('07 Mode Capacity'!$P$6:$P$17,MATCH("INLAND-"&amp;I3144,'07 Mode Capacity'!$C$6:$C$17,0))</x:f>
        <x:v>4.427752293577981</x:v>
      </x:c>
      <x:c r="AN3144" s="18" t="n">
        <x:f>SUM(AJ3144:AM3144)</x:f>
        <x:v>61.61841541968507</x:v>
      </x:c>
      <x:c r="AO3144" s="17" t="n">
        <x:f>IF(N3144=0,1,AN3144/N3144)</x:f>
        <x:v>0.3830204532692157</x:v>
      </x:c>
      <x:c r="AP3144" s="11" t="str">
        <x:f>IF(AO3144&gt;='01 Controls'!$E$16,"PASS","FAIL")</x:f>
        <x:v>FAIL</x:v>
      </x:c>
      <x:c r="AQ3144" s="11" t="str">
        <x:v>UNQUANTIFIED</x:v>
      </x:c>
      <x:c r="AR3144" s="11" t="str">
        <x:v>Position-class planning record; serial item and receiver open</x:v>
      </x:c>
      <x:c r="AS3144" s="26"/>
      <x:c r="AT3144" s="26"/>
    </x:row>
    <x:row r="3145">
      <x:c r="C3145" s="11" t="str">
        <x:v>M5-J-CIE-BAT-22</x:v>
      </x:c>
      <x:c r="D3145" s="11" t="str">
        <x:v>M5</x:v>
      </x:c>
      <x:c r="E3145" s="11" t="str">
        <x:v>Drought and water</x:v>
      </x:c>
      <x:c r="F3145" s="11" t="str">
        <x:v>J-CIE</x:v>
      </x:c>
      <x:c r="G3145" s="11" t="str">
        <x:v>Civil integration and effects group</x:v>
      </x:c>
      <x:c r="H3145" s="11" t="str">
        <x:v>BAT-22</x:v>
      </x:c>
      <x:c r="I3145" s="19" t="n">
        <x:v>48</x:v>
      </x:c>
      <x:c r="J3145" s="21" t="n">
        <x:v>3</x:v>
      </x:c>
      <x:c r="K3145" s="18" t="n">
        <x:f>'05 Cargo Register'!K9</x:f>
        <x:v>53.625</x:v>
      </x:c>
      <x:c r="L3145" s="18" t="n">
        <x:f>'05 Cargo Register'!N9</x:f>
        <x:v>4</x:v>
      </x:c>
      <x:c r="M3145" s="18" t="n">
        <x:f>'05 Cargo Register'!O9</x:f>
        <x:v>105.60000000000001</x:v>
      </x:c>
      <x:c r="N3145" s="18" t="n">
        <x:f>J3145*K3145</x:f>
        <x:v>160.875</x:v>
      </x:c>
      <x:c r="O3145" s="18" t="n">
        <x:f>J3145*L3145</x:f>
        <x:v>12</x:v>
      </x:c>
      <x:c r="P3145" s="18" t="n">
        <x:f>J3145*M3145</x:f>
        <x:v>316.8</x:v>
      </x:c>
      <x:c r="Q3145" s="22" t="n">
        <x:f>'01 Controls'!$E$29*'02 Cargo Classes'!$M$9</x:f>
        <x:v>0</x:v>
      </x:c>
      <x:c r="R3145" s="22" t="n">
        <x:f>'01 Controls'!$F$29*'02 Cargo Classes'!$N$9</x:f>
        <x:v>0</x:v>
      </x:c>
      <x:c r="S3145" s="22" t="n">
        <x:f>'01 Controls'!$G$29*'02 Cargo Classes'!$O$9</x:f>
        <x:v>0.8</x:v>
      </x:c>
      <x:c r="T3145" s="22" t="n">
        <x:f>'01 Controls'!$H$29*'02 Cargo Classes'!$P$9</x:f>
        <x:v>0.075</x:v>
      </x:c>
      <x:c r="U3145" s="22" t="n">
        <x:f>SUM(Q3145:T3145)</x:f>
        <x:v>0.875</x:v>
      </x:c>
      <x:c r="V3145" s="18" t="n">
        <x:f>IF(U3145=0,0,N3145*Q3145/U3145)</x:f>
        <x:v>0</x:v>
      </x:c>
      <x:c r="W3145" s="18" t="n">
        <x:f>IF(U3145=0,0,P3145*Q3145/U3145)</x:f>
        <x:v>0</x:v>
      </x:c>
      <x:c r="X3145" s="18" t="n">
        <x:f>MAX(V3145,W3145*'01 Controls'!$E$12)</x:f>
        <x:v>0</x:v>
      </x:c>
      <x:c r="Y3145" s="18" t="n">
        <x:f>IF(U3145=0,0,N3145*R3145/U3145)</x:f>
        <x:v>0</x:v>
      </x:c>
      <x:c r="Z3145" s="18" t="n">
        <x:f>IF(U3145=0,0,P3145*R3145/U3145)</x:f>
        <x:v>0</x:v>
      </x:c>
      <x:c r="AA3145" s="18" t="n">
        <x:f>MAX(Y3145,Z3145*'01 Controls'!$E$13)</x:f>
        <x:v>0</x:v>
      </x:c>
      <x:c r="AB3145" s="18" t="n">
        <x:f>IF(U3145=0,0,N3145*S3145/U3145)</x:f>
        <x:v>147.08571428571432</x:v>
      </x:c>
      <x:c r="AC3145" s="18" t="n">
        <x:f>IF(U3145=0,0,P3145*S3145/U3145)</x:f>
        <x:v>289.6457142857143</x:v>
      </x:c>
      <x:c r="AD3145" s="18" t="n">
        <x:f>MAX(AB3145,AC3145*'01 Controls'!$E$14)</x:f>
        <x:v>147.08571428571432</x:v>
      </x:c>
      <x:c r="AE3145" s="18" t="n">
        <x:f>IF(U3145=0,0,N3145*T3145/U3145)</x:f>
        <x:v>13.789285714285713</x:v>
      </x:c>
      <x:c r="AF3145" s="18" t="n">
        <x:f>IF(U3145=0,0,P3145*T3145/U3145)</x:f>
        <x:v>27.154285714285717</x:v>
      </x:c>
      <x:c r="AG3145" s="18" t="n">
        <x:f>MAX(AE3145,AF3145*'01 Controls'!$E$15)</x:f>
        <x:v>13.789285714285713</x:v>
      </x:c>
      <x:c r="AH3145" s="18" t="n">
        <x:f>SUM(V3145,Y3145,AB3145,AE3145)</x:f>
        <x:v>160.87500000000003</x:v>
      </x:c>
      <x:c r="AI3145" s="18" t="n">
        <x:f>N3145-AH3145</x:f>
        <x:v>-2.842170943040401e-14</x:v>
      </x:c>
      <x:c r="AJ3145" s="18" t="n">
        <x:f>V3145*INDEX('07 Mode Capacity'!$P$6:$P$17,MATCH("AIR-"&amp;I3145,'07 Mode Capacity'!$C$6:$C$17,0))</x:f>
        <x:v>0</x:v>
      </x:c>
      <x:c r="AK3145" s="18" t="n">
        <x:f>Y3145*INDEX('07 Mode Capacity'!$P$6:$P$17,MATCH("OCEAN-"&amp;I3145,'07 Mode Capacity'!$C$6:$C$17,0))</x:f>
        <x:v>0</x:v>
      </x:c>
      <x:c r="AL3145" s="18" t="n">
        <x:f>AB3145*INDEX('07 Mode Capacity'!$P$6:$P$17,MATCH("LAND-"&amp;I3145,'07 Mode Capacity'!$C$6:$C$17,0))</x:f>
        <x:v>17.95149806459682</x:v>
      </x:c>
      <x:c r="AM3145" s="18" t="n">
        <x:f>AE3145*INDEX('07 Mode Capacity'!$P$6:$P$17,MATCH("INLAND-"&amp;I3145,'07 Mode Capacity'!$C$6:$C$17,0))</x:f>
        <x:v>8.70427105481641</x:v>
      </x:c>
      <x:c r="AN3145" s="18" t="n">
        <x:f>SUM(AJ3145:AM3145)</x:f>
        <x:v>26.65576911941323</x:v>
      </x:c>
      <x:c r="AO3145" s="17" t="n">
        <x:f>IF(N3145=0,1,AN3145/N3145)</x:f>
        <x:v>0.16569242653869917</x:v>
      </x:c>
      <x:c r="AP3145" s="11" t="str">
        <x:f>IF(AO3145&gt;='01 Controls'!$E$16,"PASS","FAIL")</x:f>
        <x:v>FAIL</x:v>
      </x:c>
      <x:c r="AQ3145" s="11" t="str">
        <x:v>UNQUANTIFIED</x:v>
      </x:c>
      <x:c r="AR3145" s="11" t="str">
        <x:v>Position-class planning record; serial item and receiver open</x:v>
      </x:c>
      <x:c r="AS3145" s="26"/>
      <x:c r="AT3145" s="26"/>
    </x:row>
    <x:row r="3146">
      <x:c r="C3146" s="11" t="str">
        <x:v>M5-J-CIE-TNK-20</x:v>
      </x:c>
      <x:c r="D3146" s="11" t="str">
        <x:v>M5</x:v>
      </x:c>
      <x:c r="E3146" s="11" t="str">
        <x:v>Drought and water</x:v>
      </x:c>
      <x:c r="F3146" s="11" t="str">
        <x:v>J-CIE</x:v>
      </x:c>
      <x:c r="G3146" s="11" t="str">
        <x:v>Civil integration and effects group</x:v>
      </x:c>
      <x:c r="H3146" s="11" t="str">
        <x:v>TNK-20</x:v>
      </x:c>
      <x:c r="I3146" s="19" t="n">
        <x:v>48</x:v>
      </x:c>
      <x:c r="J3146" s="21" t="n">
        <x:v>3</x:v>
      </x:c>
      <x:c r="K3146" s="18" t="n">
        <x:f>'05 Cargo Register'!K10</x:f>
        <x:v>53.625</x:v>
      </x:c>
      <x:c r="L3146" s="18" t="n">
        <x:f>'05 Cargo Register'!N10</x:f>
        <x:v>4</x:v>
      </x:c>
      <x:c r="M3146" s="18" t="n">
        <x:f>'05 Cargo Register'!O10</x:f>
        <x:v>85</x:v>
      </x:c>
      <x:c r="N3146" s="18" t="n">
        <x:f>J3146*K3146</x:f>
        <x:v>160.875</x:v>
      </x:c>
      <x:c r="O3146" s="18" t="n">
        <x:f>J3146*L3146</x:f>
        <x:v>12</x:v>
      </x:c>
      <x:c r="P3146" s="18" t="n">
        <x:f>J3146*M3146</x:f>
        <x:v>255</x:v>
      </x:c>
      <x:c r="Q3146" s="22" t="n">
        <x:f>'01 Controls'!$E$29*'02 Cargo Classes'!$M$10</x:f>
        <x:v>0</x:v>
      </x:c>
      <x:c r="R3146" s="22" t="n">
        <x:f>'01 Controls'!$F$29*'02 Cargo Classes'!$N$10</x:f>
        <x:v>0</x:v>
      </x:c>
      <x:c r="S3146" s="22" t="n">
        <x:f>'01 Controls'!$G$29*'02 Cargo Classes'!$O$10</x:f>
        <x:v>0.8</x:v>
      </x:c>
      <x:c r="T3146" s="22" t="n">
        <x:f>'01 Controls'!$H$29*'02 Cargo Classes'!$P$10</x:f>
        <x:v>0.15</x:v>
      </x:c>
      <x:c r="U3146" s="22" t="n">
        <x:f>SUM(Q3146:T3146)</x:f>
        <x:v>0.9500000000000001</x:v>
      </x:c>
      <x:c r="V3146" s="18" t="n">
        <x:f>IF(U3146=0,0,N3146*Q3146/U3146)</x:f>
        <x:v>0</x:v>
      </x:c>
      <x:c r="W3146" s="18" t="n">
        <x:f>IF(U3146=0,0,P3146*Q3146/U3146)</x:f>
        <x:v>0</x:v>
      </x:c>
      <x:c r="X3146" s="18" t="n">
        <x:f>MAX(V3146,W3146*'01 Controls'!$E$12)</x:f>
        <x:v>0</x:v>
      </x:c>
      <x:c r="Y3146" s="18" t="n">
        <x:f>IF(U3146=0,0,N3146*R3146/U3146)</x:f>
        <x:v>0</x:v>
      </x:c>
      <x:c r="Z3146" s="18" t="n">
        <x:f>IF(U3146=0,0,P3146*R3146/U3146)</x:f>
        <x:v>0</x:v>
      </x:c>
      <x:c r="AA3146" s="18" t="n">
        <x:f>MAX(Y3146,Z3146*'01 Controls'!$E$13)</x:f>
        <x:v>0</x:v>
      </x:c>
      <x:c r="AB3146" s="18" t="n">
        <x:f>IF(U3146=0,0,N3146*S3146/U3146)</x:f>
        <x:v>135.47368421052633</x:v>
      </x:c>
      <x:c r="AC3146" s="18" t="n">
        <x:f>IF(U3146=0,0,P3146*S3146/U3146)</x:f>
        <x:v>214.73684210526315</x:v>
      </x:c>
      <x:c r="AD3146" s="18" t="n">
        <x:f>MAX(AB3146,AC3146*'01 Controls'!$E$14)</x:f>
        <x:v>135.47368421052633</x:v>
      </x:c>
      <x:c r="AE3146" s="18" t="n">
        <x:f>IF(U3146=0,0,N3146*T3146/U3146)</x:f>
        <x:v>25.40131578947368</x:v>
      </x:c>
      <x:c r="AF3146" s="18" t="n">
        <x:f>IF(U3146=0,0,P3146*T3146/U3146)</x:f>
        <x:v>40.26315789473684</x:v>
      </x:c>
      <x:c r="AG3146" s="18" t="n">
        <x:f>MAX(AE3146,AF3146*'01 Controls'!$E$15)</x:f>
        <x:v>25.40131578947368</x:v>
      </x:c>
      <x:c r="AH3146" s="18" t="n">
        <x:f>SUM(V3146,Y3146,AB3146,AE3146)</x:f>
        <x:v>160.875</x:v>
      </x:c>
      <x:c r="AI3146" s="18" t="n">
        <x:f>N3146-AH3146</x:f>
        <x:v>0</x:v>
      </x:c>
      <x:c r="AJ3146" s="18" t="n">
        <x:f>V3146*INDEX('07 Mode Capacity'!$P$6:$P$17,MATCH("AIR-"&amp;I3146,'07 Mode Capacity'!$C$6:$C$17,0))</x:f>
        <x:v>0</x:v>
      </x:c>
      <x:c r="AK3146" s="18" t="n">
        <x:f>Y3146*INDEX('07 Mode Capacity'!$P$6:$P$17,MATCH("OCEAN-"&amp;I3146,'07 Mode Capacity'!$C$6:$C$17,0))</x:f>
        <x:v>0</x:v>
      </x:c>
      <x:c r="AL3146" s="18" t="n">
        <x:f>AB3146*INDEX('07 Mode Capacity'!$P$6:$P$17,MATCH("LAND-"&amp;I3146,'07 Mode Capacity'!$C$6:$C$17,0))</x:f>
        <x:v>16.53427453318128</x:v>
      </x:c>
      <x:c r="AM3146" s="18" t="n">
        <x:f>AE3146*INDEX('07 Mode Capacity'!$P$6:$P$17,MATCH("INLAND-"&amp;I3146,'07 Mode Capacity'!$C$6:$C$17,0))</x:f>
        <x:v>16.034183522030226</x:v>
      </x:c>
      <x:c r="AN3146" s="18" t="n">
        <x:f>SUM(AJ3146:AM3146)</x:f>
        <x:v>32.56845805521151</x:v>
      </x:c>
      <x:c r="AO3146" s="17" t="n">
        <x:f>IF(N3146=0,1,AN3146/N3146)</x:f>
        <x:v>0.20244573771693244</x:v>
      </x:c>
      <x:c r="AP3146" s="11" t="str">
        <x:f>IF(AO3146&gt;='01 Controls'!$E$16,"PASS","FAIL")</x:f>
        <x:v>FAIL</x:v>
      </x:c>
      <x:c r="AQ3146" s="11" t="str">
        <x:v>UNQUANTIFIED</x:v>
      </x:c>
      <x:c r="AR3146" s="11" t="str">
        <x:v>Position-class planning record; serial item and receiver open</x:v>
      </x:c>
      <x:c r="AS3146" s="26"/>
      <x:c r="AT3146" s="26"/>
    </x:row>
    <x:row r="3147">
      <x:c r="C3147" s="11" t="str">
        <x:v>M5-J-CIE-FLR-24</x:v>
      </x:c>
      <x:c r="D3147" s="11" t="str">
        <x:v>M5</x:v>
      </x:c>
      <x:c r="E3147" s="11" t="str">
        <x:v>Drought and water</x:v>
      </x:c>
      <x:c r="F3147" s="11" t="str">
        <x:v>J-CIE</x:v>
      </x:c>
      <x:c r="G3147" s="11" t="str">
        <x:v>Civil integration and effects group</x:v>
      </x:c>
      <x:c r="H3147" s="11" t="str">
        <x:v>FLR-24</x:v>
      </x:c>
      <x:c r="I3147" s="19" t="n">
        <x:v>48</x:v>
      </x:c>
      <x:c r="J3147" s="21" t="n">
        <x:v>3</x:v>
      </x:c>
      <x:c r="K3147" s="18" t="n">
        <x:f>'05 Cargo Register'!K11</x:f>
        <x:v>107.25</x:v>
      </x:c>
      <x:c r="L3147" s="18" t="n">
        <x:f>'05 Cargo Register'!N11</x:f>
        <x:v>6</x:v>
      </x:c>
      <x:c r="M3147" s="18" t="n">
        <x:f>'05 Cargo Register'!O11</x:f>
        <x:v>192</x:v>
      </x:c>
      <x:c r="N3147" s="18" t="n">
        <x:f>J3147*K3147</x:f>
        <x:v>321.75</x:v>
      </x:c>
      <x:c r="O3147" s="18" t="n">
        <x:f>J3147*L3147</x:f>
        <x:v>18</x:v>
      </x:c>
      <x:c r="P3147" s="18" t="n">
        <x:f>J3147*M3147</x:f>
        <x:v>576</x:v>
      </x:c>
      <x:c r="Q3147" s="22" t="n">
        <x:f>'01 Controls'!$E$29*'02 Cargo Classes'!$M$11</x:f>
        <x:v>0</x:v>
      </x:c>
      <x:c r="R3147" s="22" t="n">
        <x:f>'01 Controls'!$F$29*'02 Cargo Classes'!$N$11</x:f>
        <x:v>0</x:v>
      </x:c>
      <x:c r="S3147" s="22" t="n">
        <x:f>'01 Controls'!$G$29*'02 Cargo Classes'!$O$11</x:f>
        <x:v>0.8</x:v>
      </x:c>
      <x:c r="T3147" s="22" t="n">
        <x:f>'01 Controls'!$H$29*'02 Cargo Classes'!$P$11</x:f>
        <x:v>0.12</x:v>
      </x:c>
      <x:c r="U3147" s="22" t="n">
        <x:f>SUM(Q3147:T3147)</x:f>
        <x:v>0.92</x:v>
      </x:c>
      <x:c r="V3147" s="18" t="n">
        <x:f>IF(U3147=0,0,N3147*Q3147/U3147)</x:f>
        <x:v>0</x:v>
      </x:c>
      <x:c r="W3147" s="18" t="n">
        <x:f>IF(U3147=0,0,P3147*Q3147/U3147)</x:f>
        <x:v>0</x:v>
      </x:c>
      <x:c r="X3147" s="18" t="n">
        <x:f>MAX(V3147,W3147*'01 Controls'!$E$12)</x:f>
        <x:v>0</x:v>
      </x:c>
      <x:c r="Y3147" s="18" t="n">
        <x:f>IF(U3147=0,0,N3147*R3147/U3147)</x:f>
        <x:v>0</x:v>
      </x:c>
      <x:c r="Z3147" s="18" t="n">
        <x:f>IF(U3147=0,0,P3147*R3147/U3147)</x:f>
        <x:v>0</x:v>
      </x:c>
      <x:c r="AA3147" s="18" t="n">
        <x:f>MAX(Y3147,Z3147*'01 Controls'!$E$13)</x:f>
        <x:v>0</x:v>
      </x:c>
      <x:c r="AB3147" s="18" t="n">
        <x:f>IF(U3147=0,0,N3147*S3147/U3147)</x:f>
        <x:v>279.7826086956522</x:v>
      </x:c>
      <x:c r="AC3147" s="18" t="n">
        <x:f>IF(U3147=0,0,P3147*S3147/U3147)</x:f>
        <x:v>500.8695652173913</x:v>
      </x:c>
      <x:c r="AD3147" s="18" t="n">
        <x:f>MAX(AB3147,AC3147*'01 Controls'!$E$14)</x:f>
        <x:v>279.7826086956522</x:v>
      </x:c>
      <x:c r="AE3147" s="18" t="n">
        <x:f>IF(U3147=0,0,N3147*T3147/U3147)</x:f>
        <x:v>41.96739130434782</x:v>
      </x:c>
      <x:c r="AF3147" s="18" t="n">
        <x:f>IF(U3147=0,0,P3147*T3147/U3147)</x:f>
        <x:v>75.1304347826087</x:v>
      </x:c>
      <x:c r="AG3147" s="18" t="n">
        <x:f>MAX(AE3147,AF3147*'01 Controls'!$E$15)</x:f>
        <x:v>41.96739130434782</x:v>
      </x:c>
      <x:c r="AH3147" s="18" t="n">
        <x:f>SUM(V3147,Y3147,AB3147,AE3147)</x:f>
        <x:v>321.75</x:v>
      </x:c>
      <x:c r="AI3147" s="18" t="n">
        <x:f>N3147-AH3147</x:f>
        <x:v>0</x:v>
      </x:c>
      <x:c r="AJ3147" s="18" t="n">
        <x:f>V3147*INDEX('07 Mode Capacity'!$P$6:$P$17,MATCH("AIR-"&amp;I3147,'07 Mode Capacity'!$C$6:$C$17,0))</x:f>
        <x:v>0</x:v>
      </x:c>
      <x:c r="AK3147" s="18" t="n">
        <x:f>Y3147*INDEX('07 Mode Capacity'!$P$6:$P$17,MATCH("OCEAN-"&amp;I3147,'07 Mode Capacity'!$C$6:$C$17,0))</x:f>
        <x:v>0</x:v>
      </x:c>
      <x:c r="AL3147" s="18" t="n">
        <x:f>AB3147*INDEX('07 Mode Capacity'!$P$6:$P$17,MATCH("LAND-"&amp;I3147,'07 Mode Capacity'!$C$6:$C$17,0))</x:f>
        <x:v>34.14687131852655</x:v>
      </x:c>
      <x:c r="AM3147" s="18" t="n">
        <x:f>AE3147*INDEX('07 Mode Capacity'!$P$6:$P$17,MATCH("INLAND-"&amp;I3147,'07 Mode Capacity'!$C$6:$C$17,0))</x:f>
        <x:v>26.49125973204994</x:v>
      </x:c>
      <x:c r="AN3147" s="18" t="n">
        <x:f>SUM(AJ3147:AM3147)</x:f>
        <x:v>60.63813105057649</x:v>
      </x:c>
      <x:c r="AO3147" s="17" t="n">
        <x:f>IF(N3147=0,1,AN3147/N3147)</x:f>
        <x:v>0.1884634997686915</x:v>
      </x:c>
      <x:c r="AP3147" s="11" t="str">
        <x:f>IF(AO3147&gt;='01 Controls'!$E$16,"PASS","FAIL")</x:f>
        <x:v>FAIL</x:v>
      </x:c>
      <x:c r="AQ3147" s="11" t="str">
        <x:v>UNQUANTIFIED</x:v>
      </x:c>
      <x:c r="AR3147" s="11" t="str">
        <x:v>Position-class planning record; serial item and receiver open</x:v>
      </x:c>
      <x:c r="AS3147" s="26"/>
      <x:c r="AT3147" s="26"/>
    </x:row>
    <x:row r="3148">
      <x:c r="C3148" s="11" t="str">
        <x:v>M5-J-CIE-ROL-30</x:v>
      </x:c>
      <x:c r="D3148" s="11" t="str">
        <x:v>M5</x:v>
      </x:c>
      <x:c r="E3148" s="11" t="str">
        <x:v>Drought and water</x:v>
      </x:c>
      <x:c r="F3148" s="11" t="str">
        <x:v>J-CIE</x:v>
      </x:c>
      <x:c r="G3148" s="11" t="str">
        <x:v>Civil integration and effects group</x:v>
      </x:c>
      <x:c r="H3148" s="11" t="str">
        <x:v>ROL-30</x:v>
      </x:c>
      <x:c r="I3148" s="19" t="n">
        <x:v>48</x:v>
      </x:c>
      <x:c r="J3148" s="21" t="n">
        <x:v>3</x:v>
      </x:c>
      <x:c r="K3148" s="18" t="n">
        <x:f>'05 Cargo Register'!K12</x:f>
        <x:v>107.25</x:v>
      </x:c>
      <x:c r="L3148" s="18" t="n">
        <x:f>'05 Cargo Register'!N12</x:f>
        <x:v>5</x:v>
      </x:c>
      <x:c r="M3148" s="18" t="n">
        <x:f>'05 Cargo Register'!O12</x:f>
        <x:v>318.75</x:v>
      </x:c>
      <x:c r="N3148" s="18" t="n">
        <x:f>J3148*K3148</x:f>
        <x:v>321.75</x:v>
      </x:c>
      <x:c r="O3148" s="18" t="n">
        <x:f>J3148*L3148</x:f>
        <x:v>15</x:v>
      </x:c>
      <x:c r="P3148" s="18" t="n">
        <x:f>J3148*M3148</x:f>
        <x:v>956.25</x:v>
      </x:c>
      <x:c r="Q3148" s="22" t="n">
        <x:f>'01 Controls'!$E$29*'02 Cargo Classes'!$M$12</x:f>
        <x:v>0</x:v>
      </x:c>
      <x:c r="R3148" s="22" t="n">
        <x:f>'01 Controls'!$F$29*'02 Cargo Classes'!$N$12</x:f>
        <x:v>0</x:v>
      </x:c>
      <x:c r="S3148" s="22" t="n">
        <x:f>'01 Controls'!$G$29*'02 Cargo Classes'!$O$12</x:f>
        <x:v>1.2000000000000002</x:v>
      </x:c>
      <x:c r="T3148" s="22" t="n">
        <x:f>'01 Controls'!$H$29*'02 Cargo Classes'!$P$12</x:f>
        <x:v>0.09</x:v>
      </x:c>
      <x:c r="U3148" s="22" t="n">
        <x:f>SUM(Q3148:T3148)</x:f>
        <x:v>1.2900000000000003</x:v>
      </x:c>
      <x:c r="V3148" s="18" t="n">
        <x:f>IF(U3148=0,0,N3148*Q3148/U3148)</x:f>
        <x:v>0</x:v>
      </x:c>
      <x:c r="W3148" s="18" t="n">
        <x:f>IF(U3148=0,0,P3148*Q3148/U3148)</x:f>
        <x:v>0</x:v>
      </x:c>
      <x:c r="X3148" s="18" t="n">
        <x:f>MAX(V3148,W3148*'01 Controls'!$E$12)</x:f>
        <x:v>0</x:v>
      </x:c>
      <x:c r="Y3148" s="18" t="n">
        <x:f>IF(U3148=0,0,N3148*R3148/U3148)</x:f>
        <x:v>0</x:v>
      </x:c>
      <x:c r="Z3148" s="18" t="n">
        <x:f>IF(U3148=0,0,P3148*R3148/U3148)</x:f>
        <x:v>0</x:v>
      </x:c>
      <x:c r="AA3148" s="18" t="n">
        <x:f>MAX(Y3148,Z3148*'01 Controls'!$E$13)</x:f>
        <x:v>0</x:v>
      </x:c>
      <x:c r="AB3148" s="18" t="n">
        <x:f>IF(U3148=0,0,N3148*S3148/U3148)</x:f>
        <x:v>299.30232558139534</x:v>
      </x:c>
      <x:c r="AC3148" s="18" t="n">
        <x:f>IF(U3148=0,0,P3148*S3148/U3148)</x:f>
        <x:v>889.5348837209302</x:v>
      </x:c>
      <x:c r="AD3148" s="18" t="n">
        <x:f>MAX(AB3148,AC3148*'01 Controls'!$E$14)</x:f>
        <x:v>299.30232558139534</x:v>
      </x:c>
      <x:c r="AE3148" s="18" t="n">
        <x:f>IF(U3148=0,0,N3148*T3148/U3148)</x:f>
        <x:v>22.447674418604645</x:v>
      </x:c>
      <x:c r="AF3148" s="18" t="n">
        <x:f>IF(U3148=0,0,P3148*T3148/U3148)</x:f>
        <x:v>66.71511627906976</x:v>
      </x:c>
      <x:c r="AG3148" s="18" t="n">
        <x:f>MAX(AE3148,AF3148*'01 Controls'!$E$15)</x:f>
        <x:v>22.447674418604645</x:v>
      </x:c>
      <x:c r="AH3148" s="18" t="n">
        <x:f>SUM(V3148,Y3148,AB3148,AE3148)</x:f>
        <x:v>321.75</x:v>
      </x:c>
      <x:c r="AI3148" s="18" t="n">
        <x:f>N3148-AH3148</x:f>
        <x:v>0</x:v>
      </x:c>
      <x:c r="AJ3148" s="18" t="n">
        <x:f>V3148*INDEX('07 Mode Capacity'!$P$6:$P$17,MATCH("AIR-"&amp;I3148,'07 Mode Capacity'!$C$6:$C$17,0))</x:f>
        <x:v>0</x:v>
      </x:c>
      <x:c r="AK3148" s="18" t="n">
        <x:f>Y3148*INDEX('07 Mode Capacity'!$P$6:$P$17,MATCH("OCEAN-"&amp;I3148,'07 Mode Capacity'!$C$6:$C$17,0))</x:f>
        <x:v>0</x:v>
      </x:c>
      <x:c r="AL3148" s="18" t="n">
        <x:f>AB3148*INDEX('07 Mode Capacity'!$P$6:$P$17,MATCH("LAND-"&amp;I3148,'07 Mode Capacity'!$C$6:$C$17,0))</x:f>
        <x:v>36.52921117795863</x:v>
      </x:c>
      <x:c r="AM3148" s="18" t="n">
        <x:f>AE3148*INDEX('07 Mode Capacity'!$P$6:$P$17,MATCH("INLAND-"&amp;I3148,'07 Mode Capacity'!$C$6:$C$17,0))</x:f>
        <x:v>14.169743577608106</x:v>
      </x:c>
      <x:c r="AN3148" s="18" t="n">
        <x:f>SUM(AJ3148:AM3148)</x:f>
        <x:v>50.69895475556673</x:v>
      </x:c>
      <x:c r="AO3148" s="17" t="n">
        <x:f>IF(N3148=0,1,AN3148/N3148)</x:f>
        <x:v>0.15757250895281036</x:v>
      </x:c>
      <x:c r="AP3148" s="11" t="str">
        <x:f>IF(AO3148&gt;='01 Controls'!$E$16,"PASS","FAIL")</x:f>
        <x:v>FAIL</x:v>
      </x:c>
      <x:c r="AQ3148" s="11" t="str">
        <x:v>UNQUANTIFIED</x:v>
      </x:c>
      <x:c r="AR3148" s="11" t="str">
        <x:v>Position-class planning record; serial item and receiver open</x:v>
      </x:c>
      <x:c r="AS3148" s="26"/>
      <x:c r="AT3148" s="26"/>
    </x:row>
    <x:row r="3149">
      <x:c r="C3149" s="11" t="str">
        <x:v>M5-J-CIE-LIN-18</x:v>
      </x:c>
      <x:c r="D3149" s="11" t="str">
        <x:v>M5</x:v>
      </x:c>
      <x:c r="E3149" s="11" t="str">
        <x:v>Drought and water</x:v>
      </x:c>
      <x:c r="F3149" s="11" t="str">
        <x:v>J-CIE</x:v>
      </x:c>
      <x:c r="G3149" s="11" t="str">
        <x:v>Civil integration and effects group</x:v>
      </x:c>
      <x:c r="H3149" s="11" t="str">
        <x:v>LIN-18</x:v>
      </x:c>
      <x:c r="I3149" s="19" t="n">
        <x:v>72</x:v>
      </x:c>
      <x:c r="J3149" s="21" t="n">
        <x:v>3</x:v>
      </x:c>
      <x:c r="K3149" s="18" t="n">
        <x:f>'05 Cargo Register'!K13</x:f>
        <x:v>53.625</x:v>
      </x:c>
      <x:c r="L3149" s="18" t="n">
        <x:f>'05 Cargo Register'!N13</x:f>
        <x:v>4</x:v>
      </x:c>
      <x:c r="M3149" s="18" t="n">
        <x:f>'05 Cargo Register'!O13</x:f>
        <x:v>176</x:v>
      </x:c>
      <x:c r="N3149" s="18" t="n">
        <x:f>J3149*K3149</x:f>
        <x:v>160.875</x:v>
      </x:c>
      <x:c r="O3149" s="18" t="n">
        <x:f>J3149*L3149</x:f>
        <x:v>12</x:v>
      </x:c>
      <x:c r="P3149" s="18" t="n">
        <x:f>J3149*M3149</x:f>
        <x:v>528</x:v>
      </x:c>
      <x:c r="Q3149" s="22" t="n">
        <x:f>'01 Controls'!$E$29*'02 Cargo Classes'!$M$13</x:f>
        <x:v>0</x:v>
      </x:c>
      <x:c r="R3149" s="22" t="n">
        <x:f>'01 Controls'!$F$29*'02 Cargo Classes'!$N$13</x:f>
        <x:v>0</x:v>
      </x:c>
      <x:c r="S3149" s="22" t="n">
        <x:f>'01 Controls'!$G$29*'02 Cargo Classes'!$O$13</x:f>
        <x:v>0.8</x:v>
      </x:c>
      <x:c r="T3149" s="22" t="n">
        <x:f>'01 Controls'!$H$29*'02 Cargo Classes'!$P$13</x:f>
        <x:v>0.15</x:v>
      </x:c>
      <x:c r="U3149" s="22" t="n">
        <x:f>SUM(Q3149:T3149)</x:f>
        <x:v>0.9500000000000001</x:v>
      </x:c>
      <x:c r="V3149" s="18" t="n">
        <x:f>IF(U3149=0,0,N3149*Q3149/U3149)</x:f>
        <x:v>0</x:v>
      </x:c>
      <x:c r="W3149" s="18" t="n">
        <x:f>IF(U3149=0,0,P3149*Q3149/U3149)</x:f>
        <x:v>0</x:v>
      </x:c>
      <x:c r="X3149" s="18" t="n">
        <x:f>MAX(V3149,W3149*'01 Controls'!$E$12)</x:f>
        <x:v>0</x:v>
      </x:c>
      <x:c r="Y3149" s="18" t="n">
        <x:f>IF(U3149=0,0,N3149*R3149/U3149)</x:f>
        <x:v>0</x:v>
      </x:c>
      <x:c r="Z3149" s="18" t="n">
        <x:f>IF(U3149=0,0,P3149*R3149/U3149)</x:f>
        <x:v>0</x:v>
      </x:c>
      <x:c r="AA3149" s="18" t="n">
        <x:f>MAX(Y3149,Z3149*'01 Controls'!$E$13)</x:f>
        <x:v>0</x:v>
      </x:c>
      <x:c r="AB3149" s="18" t="n">
        <x:f>IF(U3149=0,0,N3149*S3149/U3149)</x:f>
        <x:v>135.47368421052633</x:v>
      </x:c>
      <x:c r="AC3149" s="18" t="n">
        <x:f>IF(U3149=0,0,P3149*S3149/U3149)</x:f>
        <x:v>444.63157894736844</x:v>
      </x:c>
      <x:c r="AD3149" s="18" t="n">
        <x:f>MAX(AB3149,AC3149*'01 Controls'!$E$14)</x:f>
        <x:v>135.47368421052633</x:v>
      </x:c>
      <x:c r="AE3149" s="18" t="n">
        <x:f>IF(U3149=0,0,N3149*T3149/U3149)</x:f>
        <x:v>25.40131578947368</x:v>
      </x:c>
      <x:c r="AF3149" s="18" t="n">
        <x:f>IF(U3149=0,0,P3149*T3149/U3149)</x:f>
        <x:v>83.36842105263158</x:v>
      </x:c>
      <x:c r="AG3149" s="18" t="n">
        <x:f>MAX(AE3149,AF3149*'01 Controls'!$E$15)</x:f>
        <x:v>25.40131578947368</x:v>
      </x:c>
      <x:c r="AH3149" s="18" t="n">
        <x:f>SUM(V3149,Y3149,AB3149,AE3149)</x:f>
        <x:v>160.875</x:v>
      </x:c>
      <x:c r="AI3149" s="18" t="n">
        <x:f>N3149-AH3149</x:f>
        <x:v>0</x:v>
      </x:c>
      <x:c r="AJ3149" s="18" t="n">
        <x:f>V3149*INDEX('07 Mode Capacity'!$P$6:$P$17,MATCH("AIR-"&amp;I3149,'07 Mode Capacity'!$C$6:$C$17,0))</x:f>
        <x:v>0</x:v>
      </x:c>
      <x:c r="AK3149" s="18" t="n">
        <x:f>Y3149*INDEX('07 Mode Capacity'!$P$6:$P$17,MATCH("OCEAN-"&amp;I3149,'07 Mode Capacity'!$C$6:$C$17,0))</x:f>
        <x:v>0</x:v>
      </x:c>
      <x:c r="AL3149" s="18" t="n">
        <x:f>AB3149*INDEX('07 Mode Capacity'!$P$6:$P$17,MATCH("LAND-"&amp;I3149,'07 Mode Capacity'!$C$6:$C$17,0))</x:f>
        <x:v>96.86506939916578</x:v>
      </x:c>
      <x:c r="AM3149" s="18" t="n">
        <x:f>AE3149*INDEX('07 Mode Capacity'!$P$6:$P$17,MATCH("INLAND-"&amp;I3149,'07 Mode Capacity'!$C$6:$C$17,0))</x:f>
        <x:v>25.40131578947368</x:v>
      </x:c>
      <x:c r="AN3149" s="18" t="n">
        <x:f>SUM(AJ3149:AM3149)</x:f>
        <x:v>122.26638518863946</x:v>
      </x:c>
      <x:c r="AO3149" s="17" t="n">
        <x:f>IF(N3149=0,1,AN3149/N3149)</x:f>
        <x:v>0.7600086103411933</x:v>
      </x:c>
      <x:c r="AP3149" s="11" t="str">
        <x:f>IF(AO3149&gt;='01 Controls'!$E$16,"PASS","FAIL")</x:f>
        <x:v>FAIL</x:v>
      </x:c>
      <x:c r="AQ3149" s="11" t="str">
        <x:v>UNQUANTIFIED</x:v>
      </x:c>
      <x:c r="AR3149" s="11" t="str">
        <x:v>Position-class planning record; serial item and receiver open</x:v>
      </x:c>
      <x:c r="AS3149" s="26"/>
      <x:c r="AT3149" s="26"/>
    </x:row>
    <x:row r="3150">
      <x:c r="C3150" s="11" t="str">
        <x:v>M5-J-CIE-BLK-08</x:v>
      </x:c>
      <x:c r="D3150" s="11" t="str">
        <x:v>M5</x:v>
      </x:c>
      <x:c r="E3150" s="11" t="str">
        <x:v>Drought and water</x:v>
      </x:c>
      <x:c r="F3150" s="11" t="str">
        <x:v>J-CIE</x:v>
      </x:c>
      <x:c r="G3150" s="11" t="str">
        <x:v>Civil integration and effects group</x:v>
      </x:c>
      <x:c r="H3150" s="11" t="str">
        <x:v>BLK-08</x:v>
      </x:c>
      <x:c r="I3150" s="19" t="n">
        <x:v>48</x:v>
      </x:c>
      <x:c r="J3150" s="21" t="n">
        <x:v>3</x:v>
      </x:c>
      <x:c r="K3150" s="18" t="n">
        <x:f>'05 Cargo Register'!K14</x:f>
        <x:v>160.875</x:v>
      </x:c>
      <x:c r="L3150" s="18" t="n">
        <x:f>'05 Cargo Register'!N14</x:f>
        <x:v>26</x:v>
      </x:c>
      <x:c r="M3150" s="18" t="n">
        <x:f>'05 Cargo Register'!O14</x:f>
        <x:v>1326</x:v>
      </x:c>
      <x:c r="N3150" s="18" t="n">
        <x:f>J3150*K3150</x:f>
        <x:v>482.625</x:v>
      </x:c>
      <x:c r="O3150" s="18" t="n">
        <x:f>J3150*L3150</x:f>
        <x:v>78</x:v>
      </x:c>
      <x:c r="P3150" s="18" t="n">
        <x:f>J3150*M3150</x:f>
        <x:v>3978</x:v>
      </x:c>
      <x:c r="Q3150" s="22" t="n">
        <x:f>'01 Controls'!$E$29*'02 Cargo Classes'!$M$14</x:f>
        <x:v>0.05</x:v>
      </x:c>
      <x:c r="R3150" s="22" t="n">
        <x:f>'01 Controls'!$F$29*'02 Cargo Classes'!$N$14</x:f>
        <x:v>0</x:v>
      </x:c>
      <x:c r="S3150" s="22" t="n">
        <x:f>'01 Controls'!$G$29*'02 Cargo Classes'!$O$14</x:f>
        <x:v>0.8</x:v>
      </x:c>
      <x:c r="T3150" s="22" t="n">
        <x:f>'01 Controls'!$H$29*'02 Cargo Classes'!$P$14</x:f>
        <x:v>0.075</x:v>
      </x:c>
      <x:c r="U3150" s="22" t="n">
        <x:f>SUM(Q3150:T3150)</x:f>
        <x:v>0.925</x:v>
      </x:c>
      <x:c r="V3150" s="18" t="n">
        <x:f>IF(U3150=0,0,N3150*Q3150/U3150)</x:f>
        <x:v>26.08783783783784</x:v>
      </x:c>
      <x:c r="W3150" s="18" t="n">
        <x:f>IF(U3150=0,0,P3150*Q3150/U3150)</x:f>
        <x:v>215.02702702702703</x:v>
      </x:c>
      <x:c r="X3150" s="18" t="n">
        <x:f>MAX(V3150,W3150*'01 Controls'!$E$12)</x:f>
        <x:v>53.75675675675676</x:v>
      </x:c>
      <x:c r="Y3150" s="18" t="n">
        <x:f>IF(U3150=0,0,N3150*R3150/U3150)</x:f>
        <x:v>0</x:v>
      </x:c>
      <x:c r="Z3150" s="18" t="n">
        <x:f>IF(U3150=0,0,P3150*R3150/U3150)</x:f>
        <x:v>0</x:v>
      </x:c>
      <x:c r="AA3150" s="18" t="n">
        <x:f>MAX(Y3150,Z3150*'01 Controls'!$E$13)</x:f>
        <x:v>0</x:v>
      </x:c>
      <x:c r="AB3150" s="18" t="n">
        <x:f>IF(U3150=0,0,N3150*S3150/U3150)</x:f>
        <x:v>417.4054054054054</x:v>
      </x:c>
      <x:c r="AC3150" s="18" t="n">
        <x:f>IF(U3150=0,0,P3150*S3150/U3150)</x:f>
        <x:v>3440.4324324324325</x:v>
      </x:c>
      <x:c r="AD3150" s="18" t="n">
        <x:f>MAX(AB3150,AC3150*'01 Controls'!$E$14)</x:f>
        <x:v>688.0864864864866</x:v>
      </x:c>
      <x:c r="AE3150" s="18" t="n">
        <x:f>IF(U3150=0,0,N3150*T3150/U3150)</x:f>
        <x:v>39.13175675675675</x:v>
      </x:c>
      <x:c r="AF3150" s="18" t="n">
        <x:f>IF(U3150=0,0,P3150*T3150/U3150)</x:f>
        <x:v>322.54054054054046</x:v>
      </x:c>
      <x:c r="AG3150" s="18" t="n">
        <x:f>MAX(AE3150,AF3150*'01 Controls'!$E$15)</x:f>
        <x:v>58.05729729729728</x:v>
      </x:c>
      <x:c r="AH3150" s="18" t="n">
        <x:f>SUM(V3150,Y3150,AB3150,AE3150)</x:f>
        <x:v>482.625</x:v>
      </x:c>
      <x:c r="AI3150" s="18" t="n">
        <x:f>N3150-AH3150</x:f>
        <x:v>0</x:v>
      </x:c>
      <x:c r="AJ3150" s="18" t="n">
        <x:f>V3150*INDEX('07 Mode Capacity'!$P$6:$P$17,MATCH("AIR-"&amp;I3150,'07 Mode Capacity'!$C$6:$C$17,0))</x:f>
        <x:v>7.313351193614587</x:v>
      </x:c>
      <x:c r="AK3150" s="18" t="n">
        <x:f>Y3150*INDEX('07 Mode Capacity'!$P$6:$P$17,MATCH("OCEAN-"&amp;I3150,'07 Mode Capacity'!$C$6:$C$17,0))</x:f>
        <x:v>0</x:v>
      </x:c>
      <x:c r="AL3150" s="18" t="n">
        <x:f>AB3150*INDEX('07 Mode Capacity'!$P$6:$P$17,MATCH("LAND-"&amp;I3150,'07 Mode Capacity'!$C$6:$C$17,0))</x:f>
        <x:v>50.94344045358555</x:v>
      </x:c>
      <x:c r="AM3150" s="18" t="n">
        <x:f>AE3150*INDEX('07 Mode Capacity'!$P$6:$P$17,MATCH("INLAND-"&amp;I3150,'07 Mode Capacity'!$C$6:$C$17,0))</x:f>
        <x:v>24.70130975015467</x:v>
      </x:c>
      <x:c r="AN3150" s="18" t="n">
        <x:f>SUM(AJ3150:AM3150)</x:f>
        <x:v>82.95810139735481</x:v>
      </x:c>
      <x:c r="AO3150" s="17" t="n">
        <x:f>IF(N3150=0,1,AN3150/N3150)</x:f>
        <x:v>0.17188935798467714</x:v>
      </x:c>
      <x:c r="AP3150" s="11" t="str">
        <x:f>IF(AO3150&gt;='01 Controls'!$E$16,"PASS","FAIL")</x:f>
        <x:v>FAIL</x:v>
      </x:c>
      <x:c r="AQ3150" s="11" t="str">
        <x:v>UNQUANTIFIED</x:v>
      </x:c>
      <x:c r="AR3150" s="11" t="str">
        <x:v>Position-class planning record; serial item and receiver open</x:v>
      </x:c>
      <x:c r="AS3150" s="26"/>
      <x:c r="AT3150" s="26"/>
    </x:row>
    <x:row r="3151">
      <x:c r="C3151" s="11" t="str">
        <x:v>M5-J-TOC-APL-45</x:v>
      </x:c>
      <x:c r="D3151" s="11" t="str">
        <x:v>M5</x:v>
      </x:c>
      <x:c r="E3151" s="11" t="str">
        <x:v>Drought and water</x:v>
      </x:c>
      <x:c r="F3151" s="11" t="str">
        <x:v>J-TOC</x:v>
      </x:c>
      <x:c r="G3151" s="11" t="str">
        <x:v>Theater-opening command</x:v>
      </x:c>
      <x:c r="H3151" s="11" t="str">
        <x:v>APL-45</x:v>
      </x:c>
      <x:c r="I3151" s="19" t="n">
        <x:v>24</x:v>
      </x:c>
      <x:c r="J3151" s="21" t="n">
        <x:v>2</x:v>
      </x:c>
      <x:c r="K3151" s="18" t="n">
        <x:f>'05 Cargo Register'!K15</x:f>
        <x:v>214.5</x:v>
      </x:c>
      <x:c r="L3151" s="18" t="n">
        <x:f>'05 Cargo Register'!N15</x:f>
        <x:v>57</x:v>
      </x:c>
      <x:c r="M3151" s="18" t="n">
        <x:f>'05 Cargo Register'!O15</x:f>
        <x:v>427.5</x:v>
      </x:c>
      <x:c r="N3151" s="18" t="n">
        <x:f>J3151*K3151</x:f>
        <x:v>429</x:v>
      </x:c>
      <x:c r="O3151" s="18" t="n">
        <x:f>J3151*L3151</x:f>
        <x:v>114</x:v>
      </x:c>
      <x:c r="P3151" s="18" t="n">
        <x:f>J3151*M3151</x:f>
        <x:v>855</x:v>
      </x:c>
      <x:c r="Q3151" s="22" t="n">
        <x:f>'01 Controls'!$E$29*'02 Cargo Classes'!$M$6</x:f>
        <x:v>0.15000000000000002</x:v>
      </x:c>
      <x:c r="R3151" s="22" t="n">
        <x:f>'01 Controls'!$F$29*'02 Cargo Classes'!$N$6</x:f>
        <x:v>0</x:v>
      </x:c>
      <x:c r="S3151" s="22" t="n">
        <x:f>'01 Controls'!$G$29*'02 Cargo Classes'!$O$6</x:f>
        <x:v>0.8</x:v>
      </x:c>
      <x:c r="T3151" s="22" t="n">
        <x:f>'01 Controls'!$H$29*'02 Cargo Classes'!$P$6</x:f>
        <x:v>0.045</x:v>
      </x:c>
      <x:c r="U3151" s="22" t="n">
        <x:f>SUM(Q3151:T3151)</x:f>
        <x:v>0.9950000000000001</x:v>
      </x:c>
      <x:c r="V3151" s="18" t="n">
        <x:f>IF(U3151=0,0,N3151*Q3151/U3151)</x:f>
        <x:v>64.67336683417085</x:v>
      </x:c>
      <x:c r="W3151" s="18" t="n">
        <x:f>IF(U3151=0,0,P3151*Q3151/U3151)</x:f>
        <x:v>128.89447236180905</x:v>
      </x:c>
      <x:c r="X3151" s="18" t="n">
        <x:f>MAX(V3151,W3151*'01 Controls'!$E$12)</x:f>
        <x:v>64.67336683417085</x:v>
      </x:c>
      <x:c r="Y3151" s="18" t="n">
        <x:f>IF(U3151=0,0,N3151*R3151/U3151)</x:f>
        <x:v>0</x:v>
      </x:c>
      <x:c r="Z3151" s="18" t="n">
        <x:f>IF(U3151=0,0,P3151*R3151/U3151)</x:f>
        <x:v>0</x:v>
      </x:c>
      <x:c r="AA3151" s="18" t="n">
        <x:f>MAX(Y3151,Z3151*'01 Controls'!$E$13)</x:f>
        <x:v>0</x:v>
      </x:c>
      <x:c r="AB3151" s="18" t="n">
        <x:f>IF(U3151=0,0,N3151*S3151/U3151)</x:f>
        <x:v>344.9246231155779</x:v>
      </x:c>
      <x:c r="AC3151" s="18" t="n">
        <x:f>IF(U3151=0,0,P3151*S3151/U3151)</x:f>
        <x:v>687.4371859296482</x:v>
      </x:c>
      <x:c r="AD3151" s="18" t="n">
        <x:f>MAX(AB3151,AC3151*'01 Controls'!$E$14)</x:f>
        <x:v>344.9246231155779</x:v>
      </x:c>
      <x:c r="AE3151" s="18" t="n">
        <x:f>IF(U3151=0,0,N3151*T3151/U3151)</x:f>
        <x:v>19.402010050251253</x:v>
      </x:c>
      <x:c r="AF3151" s="18" t="n">
        <x:f>IF(U3151=0,0,P3151*T3151/U3151)</x:f>
        <x:v>38.66834170854271</x:v>
      </x:c>
      <x:c r="AG3151" s="18" t="n">
        <x:f>MAX(AE3151,AF3151*'01 Controls'!$E$15)</x:f>
        <x:v>19.402010050251253</x:v>
      </x:c>
      <x:c r="AH3151" s="18" t="n">
        <x:f>SUM(V3151,Y3151,AB3151,AE3151)</x:f>
        <x:v>429</x:v>
      </x:c>
      <x:c r="AI3151" s="18" t="n">
        <x:f>N3151-AH3151</x:f>
        <x:v>0</x:v>
      </x:c>
      <x:c r="AJ3151" s="18" t="n">
        <x:f>V3151*INDEX('07 Mode Capacity'!$P$6:$P$17,MATCH("AIR-"&amp;I3151,'07 Mode Capacity'!$C$6:$C$17,0))</x:f>
        <x:v>13.123135945157037</x:v>
      </x:c>
      <x:c r="AK3151" s="18" t="n">
        <x:f>Y3151*INDEX('07 Mode Capacity'!$P$6:$P$17,MATCH("OCEAN-"&amp;I3151,'07 Mode Capacity'!$C$6:$C$17,0))</x:f>
        <x:v>0</x:v>
      </x:c>
      <x:c r="AL3151" s="18" t="n">
        <x:f>AB3151*INDEX('07 Mode Capacity'!$P$6:$P$17,MATCH("LAND-"&amp;I3151,'07 Mode Capacity'!$C$6:$C$17,0))</x:f>
        <x:v>131.93398713813272</x:v>
      </x:c>
      <x:c r="AM3151" s="18" t="n">
        <x:f>AE3151*INDEX('07 Mode Capacity'!$P$6:$P$17,MATCH("INLAND-"&amp;I3151,'07 Mode Capacity'!$C$6:$C$17,0))</x:f>
        <x:v>19.402010050251253</x:v>
      </x:c>
      <x:c r="AN3151" s="18" t="n">
        <x:f>SUM(AJ3151:AM3151)</x:f>
        <x:v>164.459133133541</x:v>
      </x:c>
      <x:c r="AO3151" s="17" t="n">
        <x:f>IF(N3151=0,1,AN3151/N3151)</x:f>
        <x:v>0.38335462268890674</x:v>
      </x:c>
      <x:c r="AP3151" s="11" t="str">
        <x:f>IF(AO3151&gt;='01 Controls'!$E$16,"PASS","FAIL")</x:f>
        <x:v>FAIL</x:v>
      </x:c>
      <x:c r="AQ3151" s="11" t="str">
        <x:v>UNQUANTIFIED</x:v>
      </x:c>
      <x:c r="AR3151" s="11" t="str">
        <x:v>Position-class planning record; serial item and receiver open</x:v>
      </x:c>
      <x:c r="AS3151" s="26"/>
      <x:c r="AT3151" s="26"/>
    </x:row>
    <x:row r="3152">
      <x:c r="C3152" s="11" t="str">
        <x:v>M5-J-TOC-ISO-18</x:v>
      </x:c>
      <x:c r="D3152" s="11" t="str">
        <x:v>M5</x:v>
      </x:c>
      <x:c r="E3152" s="11" t="str">
        <x:v>Drought and water</x:v>
      </x:c>
      <x:c r="F3152" s="11" t="str">
        <x:v>J-TOC</x:v>
      </x:c>
      <x:c r="G3152" s="11" t="str">
        <x:v>Theater-opening command</x:v>
      </x:c>
      <x:c r="H3152" s="11" t="str">
        <x:v>ISO-18</x:v>
      </x:c>
      <x:c r="I3152" s="19" t="n">
        <x:v>48</x:v>
      </x:c>
      <x:c r="J3152" s="21" t="n">
        <x:v>2</x:v>
      </x:c>
      <x:c r="K3152" s="18" t="n">
        <x:f>'05 Cargo Register'!K16</x:f>
        <x:v>268.125</x:v>
      </x:c>
      <x:c r="L3152" s="18" t="n">
        <x:f>'05 Cargo Register'!N16</x:f>
        <x:v>18</x:v>
      </x:c>
      <x:c r="M3152" s="18" t="n">
        <x:f>'05 Cargo Register'!O16</x:f>
        <x:v>475.20000000000005</x:v>
      </x:c>
      <x:c r="N3152" s="18" t="n">
        <x:f>J3152*K3152</x:f>
        <x:v>536.25</x:v>
      </x:c>
      <x:c r="O3152" s="18" t="n">
        <x:f>J3152*L3152</x:f>
        <x:v>36</x:v>
      </x:c>
      <x:c r="P3152" s="18" t="n">
        <x:f>J3152*M3152</x:f>
        <x:v>950.4000000000001</x:v>
      </x:c>
      <x:c r="Q3152" s="22" t="n">
        <x:f>'01 Controls'!$E$29*'02 Cargo Classes'!$M$7</x:f>
        <x:v>0.010000000000000002</x:v>
      </x:c>
      <x:c r="R3152" s="22" t="n">
        <x:f>'01 Controls'!$F$29*'02 Cargo Classes'!$N$7</x:f>
        <x:v>0</x:v>
      </x:c>
      <x:c r="S3152" s="22" t="n">
        <x:f>'01 Controls'!$G$29*'02 Cargo Classes'!$O$7</x:f>
        <x:v>0.96</x:v>
      </x:c>
      <x:c r="T3152" s="22" t="n">
        <x:f>'01 Controls'!$H$29*'02 Cargo Classes'!$P$7</x:f>
        <x:v>0.12</x:v>
      </x:c>
      <x:c r="U3152" s="22" t="n">
        <x:f>SUM(Q3152:T3152)</x:f>
        <x:v>1.0899999999999999</x:v>
      </x:c>
      <x:c r="V3152" s="18" t="n">
        <x:f>IF(U3152=0,0,N3152*Q3152/U3152)</x:f>
        <x:v>4.919724770642203</x:v>
      </x:c>
      <x:c r="W3152" s="18" t="n">
        <x:f>IF(U3152=0,0,P3152*Q3152/U3152)</x:f>
        <x:v>8.719266055045875</x:v>
      </x:c>
      <x:c r="X3152" s="18" t="n">
        <x:f>MAX(V3152,W3152*'01 Controls'!$E$12)</x:f>
        <x:v>4.919724770642203</x:v>
      </x:c>
      <x:c r="Y3152" s="18" t="n">
        <x:f>IF(U3152=0,0,N3152*R3152/U3152)</x:f>
        <x:v>0</x:v>
      </x:c>
      <x:c r="Z3152" s="18" t="n">
        <x:f>IF(U3152=0,0,P3152*R3152/U3152)</x:f>
        <x:v>0</x:v>
      </x:c>
      <x:c r="AA3152" s="18" t="n">
        <x:f>MAX(Y3152,Z3152*'01 Controls'!$E$13)</x:f>
        <x:v>0</x:v>
      </x:c>
      <x:c r="AB3152" s="18" t="n">
        <x:f>IF(U3152=0,0,N3152*S3152/U3152)</x:f>
        <x:v>472.2935779816514</x:v>
      </x:c>
      <x:c r="AC3152" s="18" t="n">
        <x:f>IF(U3152=0,0,P3152*S3152/U3152)</x:f>
        <x:v>837.0495412844037</x:v>
      </x:c>
      <x:c r="AD3152" s="18" t="n">
        <x:f>MAX(AB3152,AC3152*'01 Controls'!$E$14)</x:f>
        <x:v>472.2935779816514</x:v>
      </x:c>
      <x:c r="AE3152" s="18" t="n">
        <x:f>IF(U3152=0,0,N3152*T3152/U3152)</x:f>
        <x:v>59.03669724770643</x:v>
      </x:c>
      <x:c r="AF3152" s="18" t="n">
        <x:f>IF(U3152=0,0,P3152*T3152/U3152)</x:f>
        <x:v>104.63119266055047</x:v>
      </x:c>
      <x:c r="AG3152" s="18" t="n">
        <x:f>MAX(AE3152,AF3152*'01 Controls'!$E$15)</x:f>
        <x:v>59.03669724770643</x:v>
      </x:c>
      <x:c r="AH3152" s="18" t="n">
        <x:f>SUM(V3152,Y3152,AB3152,AE3152)</x:f>
        <x:v>536.25</x:v>
      </x:c>
      <x:c r="AI3152" s="18" t="n">
        <x:f>N3152-AH3152</x:f>
        <x:v>0</x:v>
      </x:c>
      <x:c r="AJ3152" s="18" t="n">
        <x:f>V3152*INDEX('07 Mode Capacity'!$P$6:$P$17,MATCH("AIR-"&amp;I3152,'07 Mode Capacity'!$C$6:$C$17,0))</x:f>
        <x:v>1.3791742821801212</x:v>
      </x:c>
      <x:c r="AK3152" s="18" t="n">
        <x:f>Y3152*INDEX('07 Mode Capacity'!$P$6:$P$17,MATCH("OCEAN-"&amp;I3152,'07 Mode Capacity'!$C$6:$C$17,0))</x:f>
        <x:v>0</x:v>
      </x:c>
      <x:c r="AL3152" s="18" t="n">
        <x:f>AB3152*INDEX('07 Mode Capacity'!$P$6:$P$17,MATCH("LAND-"&amp;I3152,'07 Mode Capacity'!$C$6:$C$17,0))</x:f>
        <x:v>57.64242497806317</x:v>
      </x:c>
      <x:c r="AM3152" s="18" t="n">
        <x:f>AE3152*INDEX('07 Mode Capacity'!$P$6:$P$17,MATCH("INLAND-"&amp;I3152,'07 Mode Capacity'!$C$6:$C$17,0))</x:f>
        <x:v>37.26599228361766</x:v>
      </x:c>
      <x:c r="AN3152" s="18" t="n">
        <x:f>SUM(AJ3152:AM3152)</x:f>
        <x:v>96.28759154386096</x:v>
      </x:c>
      <x:c r="AO3152" s="17" t="n">
        <x:f>IF(N3152=0,1,AN3152/N3152)</x:f>
        <x:v>0.17955728026827217</x:v>
      </x:c>
      <x:c r="AP3152" s="11" t="str">
        <x:f>IF(AO3152&gt;='01 Controls'!$E$16,"PASS","FAIL")</x:f>
        <x:v>FAIL</x:v>
      </x:c>
      <x:c r="AQ3152" s="11" t="str">
        <x:v>UNQUANTIFIED</x:v>
      </x:c>
      <x:c r="AR3152" s="11" t="str">
        <x:v>Position-class planning record; serial item and receiver open</x:v>
      </x:c>
      <x:c r="AS3152" s="26"/>
      <x:c r="AT3152" s="26"/>
    </x:row>
    <x:row r="3153">
      <x:c r="C3153" s="11" t="str">
        <x:v>M5-J-TOC-COL-12</x:v>
      </x:c>
      <x:c r="D3153" s="11" t="str">
        <x:v>M5</x:v>
      </x:c>
      <x:c r="E3153" s="11" t="str">
        <x:v>Drought and water</x:v>
      </x:c>
      <x:c r="F3153" s="11" t="str">
        <x:v>J-TOC</x:v>
      </x:c>
      <x:c r="G3153" s="11" t="str">
        <x:v>Theater-opening command</x:v>
      </x:c>
      <x:c r="H3153" s="11" t="str">
        <x:v>COL-12</x:v>
      </x:c>
      <x:c r="I3153" s="19" t="n">
        <x:v>24</x:v>
      </x:c>
      <x:c r="J3153" s="21" t="n">
        <x:v>2</x:v>
      </x:c>
      <x:c r="K3153" s="18" t="n">
        <x:f>'05 Cargo Register'!K17</x:f>
        <x:v>53.625</x:v>
      </x:c>
      <x:c r="L3153" s="18" t="n">
        <x:f>'05 Cargo Register'!N17</x:f>
        <x:v>6</x:v>
      </x:c>
      <x:c r="M3153" s="18" t="n">
        <x:f>'05 Cargo Register'!O17</x:f>
        <x:v>158.4</x:v>
      </x:c>
      <x:c r="N3153" s="18" t="n">
        <x:f>J3153*K3153</x:f>
        <x:v>107.25</x:v>
      </x:c>
      <x:c r="O3153" s="18" t="n">
        <x:f>J3153*L3153</x:f>
        <x:v>12</x:v>
      </x:c>
      <x:c r="P3153" s="18" t="n">
        <x:f>J3153*M3153</x:f>
        <x:v>316.8</x:v>
      </x:c>
      <x:c r="Q3153" s="22" t="n">
        <x:f>'01 Controls'!$E$29*'02 Cargo Classes'!$M$8</x:f>
        <x:v>0.1</x:v>
      </x:c>
      <x:c r="R3153" s="22" t="n">
        <x:f>'01 Controls'!$F$29*'02 Cargo Classes'!$N$8</x:f>
        <x:v>0</x:v>
      </x:c>
      <x:c r="S3153" s="22" t="n">
        <x:f>'01 Controls'!$G$29*'02 Cargo Classes'!$O$8</x:f>
        <x:v>0.96</x:v>
      </x:c>
      <x:c r="T3153" s="22" t="n">
        <x:f>'01 Controls'!$H$29*'02 Cargo Classes'!$P$8</x:f>
        <x:v>0.03</x:v>
      </x:c>
      <x:c r="U3153" s="22" t="n">
        <x:f>SUM(Q3153:T3153)</x:f>
        <x:v>1.09</x:v>
      </x:c>
      <x:c r="V3153" s="18" t="n">
        <x:f>IF(U3153=0,0,N3153*Q3153/U3153)</x:f>
        <x:v>9.839449541284404</x:v>
      </x:c>
      <x:c r="W3153" s="18" t="n">
        <x:f>IF(U3153=0,0,P3153*Q3153/U3153)</x:f>
        <x:v>29.06422018348624</x:v>
      </x:c>
      <x:c r="X3153" s="18" t="n">
        <x:f>MAX(V3153,W3153*'01 Controls'!$E$12)</x:f>
        <x:v>9.839449541284404</x:v>
      </x:c>
      <x:c r="Y3153" s="18" t="n">
        <x:f>IF(U3153=0,0,N3153*R3153/U3153)</x:f>
        <x:v>0</x:v>
      </x:c>
      <x:c r="Z3153" s="18" t="n">
        <x:f>IF(U3153=0,0,P3153*R3153/U3153)</x:f>
        <x:v>0</x:v>
      </x:c>
      <x:c r="AA3153" s="18" t="n">
        <x:f>MAX(Y3153,Z3153*'01 Controls'!$E$13)</x:f>
        <x:v>0</x:v>
      </x:c>
      <x:c r="AB3153" s="18" t="n">
        <x:f>IF(U3153=0,0,N3153*S3153/U3153)</x:f>
        <x:v>94.45871559633026</x:v>
      </x:c>
      <x:c r="AC3153" s="18" t="n">
        <x:f>IF(U3153=0,0,P3153*S3153/U3153)</x:f>
        <x:v>279.0165137614679</x:v>
      </x:c>
      <x:c r="AD3153" s="18" t="n">
        <x:f>MAX(AB3153,AC3153*'01 Controls'!$E$14)</x:f>
        <x:v>94.45871559633026</x:v>
      </x:c>
      <x:c r="AE3153" s="18" t="n">
        <x:f>IF(U3153=0,0,N3153*T3153/U3153)</x:f>
        <x:v>2.951834862385321</x:v>
      </x:c>
      <x:c r="AF3153" s="18" t="n">
        <x:f>IF(U3153=0,0,P3153*T3153/U3153)</x:f>
        <x:v>8.719266055045871</x:v>
      </x:c>
      <x:c r="AG3153" s="18" t="n">
        <x:f>MAX(AE3153,AF3153*'01 Controls'!$E$15)</x:f>
        <x:v>2.951834862385321</x:v>
      </x:c>
      <x:c r="AH3153" s="18" t="n">
        <x:f>SUM(V3153,Y3153,AB3153,AE3153)</x:f>
        <x:v>107.25</x:v>
      </x:c>
      <x:c r="AI3153" s="18" t="n">
        <x:f>N3153-AH3153</x:f>
        <x:v>0</x:v>
      </x:c>
      <x:c r="AJ3153" s="18" t="n">
        <x:f>V3153*INDEX('07 Mode Capacity'!$P$6:$P$17,MATCH("AIR-"&amp;I3153,'07 Mode Capacity'!$C$6:$C$17,0))</x:f>
        <x:v>1.996562731717317</x:v>
      </x:c>
      <x:c r="AK3153" s="18" t="n">
        <x:f>Y3153*INDEX('07 Mode Capacity'!$P$6:$P$17,MATCH("OCEAN-"&amp;I3153,'07 Mode Capacity'!$C$6:$C$17,0))</x:f>
        <x:v>0</x:v>
      </x:c>
      <x:c r="AL3153" s="18" t="n">
        <x:f>AB3153*INDEX('07 Mode Capacity'!$P$6:$P$17,MATCH("LAND-"&amp;I3153,'07 Mode Capacity'!$C$6:$C$17,0))</x:f>
        <x:v>36.13054601902074</x:v>
      </x:c>
      <x:c r="AM3153" s="18" t="n">
        <x:f>AE3153*INDEX('07 Mode Capacity'!$P$6:$P$17,MATCH("INLAND-"&amp;I3153,'07 Mode Capacity'!$C$6:$C$17,0))</x:f>
        <x:v>2.951834862385321</x:v>
      </x:c>
      <x:c r="AN3153" s="18" t="n">
        <x:f>SUM(AJ3153:AM3153)</x:f>
        <x:v>41.07894361312338</x:v>
      </x:c>
      <x:c r="AO3153" s="17" t="n">
        <x:f>IF(N3153=0,1,AN3153/N3153)</x:f>
        <x:v>0.38302045326921563</x:v>
      </x:c>
      <x:c r="AP3153" s="11" t="str">
        <x:f>IF(AO3153&gt;='01 Controls'!$E$16,"PASS","FAIL")</x:f>
        <x:v>FAIL</x:v>
      </x:c>
      <x:c r="AQ3153" s="11" t="str">
        <x:v>UNQUANTIFIED</x:v>
      </x:c>
      <x:c r="AR3153" s="11" t="str">
        <x:v>Position-class planning record; serial item and receiver open</x:v>
      </x:c>
      <x:c r="AS3153" s="26"/>
      <x:c r="AT3153" s="26"/>
    </x:row>
    <x:row r="3154">
      <x:c r="C3154" s="11" t="str">
        <x:v>M5-J-TOC-BAT-22</x:v>
      </x:c>
      <x:c r="D3154" s="11" t="str">
        <x:v>M5</x:v>
      </x:c>
      <x:c r="E3154" s="11" t="str">
        <x:v>Drought and water</x:v>
      </x:c>
      <x:c r="F3154" s="11" t="str">
        <x:v>J-TOC</x:v>
      </x:c>
      <x:c r="G3154" s="11" t="str">
        <x:v>Theater-opening command</x:v>
      </x:c>
      <x:c r="H3154" s="11" t="str">
        <x:v>BAT-22</x:v>
      </x:c>
      <x:c r="I3154" s="19" t="n">
        <x:v>48</x:v>
      </x:c>
      <x:c r="J3154" s="21" t="n">
        <x:v>2</x:v>
      </x:c>
      <x:c r="K3154" s="18" t="n">
        <x:f>'05 Cargo Register'!K18</x:f>
        <x:v>53.625</x:v>
      </x:c>
      <x:c r="L3154" s="18" t="n">
        <x:f>'05 Cargo Register'!N18</x:f>
        <x:v>4</x:v>
      </x:c>
      <x:c r="M3154" s="18" t="n">
        <x:f>'05 Cargo Register'!O18</x:f>
        <x:v>105.60000000000001</x:v>
      </x:c>
      <x:c r="N3154" s="18" t="n">
        <x:f>J3154*K3154</x:f>
        <x:v>107.25</x:v>
      </x:c>
      <x:c r="O3154" s="18" t="n">
        <x:f>J3154*L3154</x:f>
        <x:v>8</x:v>
      </x:c>
      <x:c r="P3154" s="18" t="n">
        <x:f>J3154*M3154</x:f>
        <x:v>211.20000000000002</x:v>
      </x:c>
      <x:c r="Q3154" s="22" t="n">
        <x:f>'01 Controls'!$E$29*'02 Cargo Classes'!$M$9</x:f>
        <x:v>0</x:v>
      </x:c>
      <x:c r="R3154" s="22" t="n">
        <x:f>'01 Controls'!$F$29*'02 Cargo Classes'!$N$9</x:f>
        <x:v>0</x:v>
      </x:c>
      <x:c r="S3154" s="22" t="n">
        <x:f>'01 Controls'!$G$29*'02 Cargo Classes'!$O$9</x:f>
        <x:v>0.8</x:v>
      </x:c>
      <x:c r="T3154" s="22" t="n">
        <x:f>'01 Controls'!$H$29*'02 Cargo Classes'!$P$9</x:f>
        <x:v>0.075</x:v>
      </x:c>
      <x:c r="U3154" s="22" t="n">
        <x:f>SUM(Q3154:T3154)</x:f>
        <x:v>0.875</x:v>
      </x:c>
      <x:c r="V3154" s="18" t="n">
        <x:f>IF(U3154=0,0,N3154*Q3154/U3154)</x:f>
        <x:v>0</x:v>
      </x:c>
      <x:c r="W3154" s="18" t="n">
        <x:f>IF(U3154=0,0,P3154*Q3154/U3154)</x:f>
        <x:v>0</x:v>
      </x:c>
      <x:c r="X3154" s="18" t="n">
        <x:f>MAX(V3154,W3154*'01 Controls'!$E$12)</x:f>
        <x:v>0</x:v>
      </x:c>
      <x:c r="Y3154" s="18" t="n">
        <x:f>IF(U3154=0,0,N3154*R3154/U3154)</x:f>
        <x:v>0</x:v>
      </x:c>
      <x:c r="Z3154" s="18" t="n">
        <x:f>IF(U3154=0,0,P3154*R3154/U3154)</x:f>
        <x:v>0</x:v>
      </x:c>
      <x:c r="AA3154" s="18" t="n">
        <x:f>MAX(Y3154,Z3154*'01 Controls'!$E$13)</x:f>
        <x:v>0</x:v>
      </x:c>
      <x:c r="AB3154" s="18" t="n">
        <x:f>IF(U3154=0,0,N3154*S3154/U3154)</x:f>
        <x:v>98.05714285714286</x:v>
      </x:c>
      <x:c r="AC3154" s="18" t="n">
        <x:f>IF(U3154=0,0,P3154*S3154/U3154)</x:f>
        <x:v>193.0971428571429</x:v>
      </x:c>
      <x:c r="AD3154" s="18" t="n">
        <x:f>MAX(AB3154,AC3154*'01 Controls'!$E$14)</x:f>
        <x:v>98.05714285714286</x:v>
      </x:c>
      <x:c r="AE3154" s="18" t="n">
        <x:f>IF(U3154=0,0,N3154*T3154/U3154)</x:f>
        <x:v>9.192857142857141</x:v>
      </x:c>
      <x:c r="AF3154" s="18" t="n">
        <x:f>IF(U3154=0,0,P3154*T3154/U3154)</x:f>
        <x:v>18.102857142857143</x:v>
      </x:c>
      <x:c r="AG3154" s="18" t="n">
        <x:f>MAX(AE3154,AF3154*'01 Controls'!$E$15)</x:f>
        <x:v>9.192857142857141</x:v>
      </x:c>
      <x:c r="AH3154" s="18" t="n">
        <x:f>SUM(V3154,Y3154,AB3154,AE3154)</x:f>
        <x:v>107.25</x:v>
      </x:c>
      <x:c r="AI3154" s="18" t="n">
        <x:f>N3154-AH3154</x:f>
        <x:v>0</x:v>
      </x:c>
      <x:c r="AJ3154" s="18" t="n">
        <x:f>V3154*INDEX('07 Mode Capacity'!$P$6:$P$17,MATCH("AIR-"&amp;I3154,'07 Mode Capacity'!$C$6:$C$17,0))</x:f>
        <x:v>0</x:v>
      </x:c>
      <x:c r="AK3154" s="18" t="n">
        <x:f>Y3154*INDEX('07 Mode Capacity'!$P$6:$P$17,MATCH("OCEAN-"&amp;I3154,'07 Mode Capacity'!$C$6:$C$17,0))</x:f>
        <x:v>0</x:v>
      </x:c>
      <x:c r="AL3154" s="18" t="n">
        <x:f>AB3154*INDEX('07 Mode Capacity'!$P$6:$P$17,MATCH("LAND-"&amp;I3154,'07 Mode Capacity'!$C$6:$C$17,0))</x:f>
        <x:v>11.967665376397877</x:v>
      </x:c>
      <x:c r="AM3154" s="18" t="n">
        <x:f>AE3154*INDEX('07 Mode Capacity'!$P$6:$P$17,MATCH("INLAND-"&amp;I3154,'07 Mode Capacity'!$C$6:$C$17,0))</x:f>
        <x:v>5.802847369877606</x:v>
      </x:c>
      <x:c r="AN3154" s="18" t="n">
        <x:f>SUM(AJ3154:AM3154)</x:f>
        <x:v>17.770512746275482</x:v>
      </x:c>
      <x:c r="AO3154" s="17" t="n">
        <x:f>IF(N3154=0,1,AN3154/N3154)</x:f>
        <x:v>0.16569242653869914</x:v>
      </x:c>
      <x:c r="AP3154" s="11" t="str">
        <x:f>IF(AO3154&gt;='01 Controls'!$E$16,"PASS","FAIL")</x:f>
        <x:v>FAIL</x:v>
      </x:c>
      <x:c r="AQ3154" s="11" t="str">
        <x:v>UNQUANTIFIED</x:v>
      </x:c>
      <x:c r="AR3154" s="11" t="str">
        <x:v>Position-class planning record; serial item and receiver open</x:v>
      </x:c>
      <x:c r="AS3154" s="26"/>
      <x:c r="AT3154" s="26"/>
    </x:row>
    <x:row r="3155">
      <x:c r="C3155" s="11" t="str">
        <x:v>M5-J-TOC-TNK-20</x:v>
      </x:c>
      <x:c r="D3155" s="11" t="str">
        <x:v>M5</x:v>
      </x:c>
      <x:c r="E3155" s="11" t="str">
        <x:v>Drought and water</x:v>
      </x:c>
      <x:c r="F3155" s="11" t="str">
        <x:v>J-TOC</x:v>
      </x:c>
      <x:c r="G3155" s="11" t="str">
        <x:v>Theater-opening command</x:v>
      </x:c>
      <x:c r="H3155" s="11" t="str">
        <x:v>TNK-20</x:v>
      </x:c>
      <x:c r="I3155" s="19" t="n">
        <x:v>48</x:v>
      </x:c>
      <x:c r="J3155" s="21" t="n">
        <x:v>2</x:v>
      </x:c>
      <x:c r="K3155" s="18" t="n">
        <x:f>'05 Cargo Register'!K19</x:f>
        <x:v>53.625</x:v>
      </x:c>
      <x:c r="L3155" s="18" t="n">
        <x:f>'05 Cargo Register'!N19</x:f>
        <x:v>4</x:v>
      </x:c>
      <x:c r="M3155" s="18" t="n">
        <x:f>'05 Cargo Register'!O19</x:f>
        <x:v>85</x:v>
      </x:c>
      <x:c r="N3155" s="18" t="n">
        <x:f>J3155*K3155</x:f>
        <x:v>107.25</x:v>
      </x:c>
      <x:c r="O3155" s="18" t="n">
        <x:f>J3155*L3155</x:f>
        <x:v>8</x:v>
      </x:c>
      <x:c r="P3155" s="18" t="n">
        <x:f>J3155*M3155</x:f>
        <x:v>170</x:v>
      </x:c>
      <x:c r="Q3155" s="22" t="n">
        <x:f>'01 Controls'!$E$29*'02 Cargo Classes'!$M$10</x:f>
        <x:v>0</x:v>
      </x:c>
      <x:c r="R3155" s="22" t="n">
        <x:f>'01 Controls'!$F$29*'02 Cargo Classes'!$N$10</x:f>
        <x:v>0</x:v>
      </x:c>
      <x:c r="S3155" s="22" t="n">
        <x:f>'01 Controls'!$G$29*'02 Cargo Classes'!$O$10</x:f>
        <x:v>0.8</x:v>
      </x:c>
      <x:c r="T3155" s="22" t="n">
        <x:f>'01 Controls'!$H$29*'02 Cargo Classes'!$P$10</x:f>
        <x:v>0.15</x:v>
      </x:c>
      <x:c r="U3155" s="22" t="n">
        <x:f>SUM(Q3155:T3155)</x:f>
        <x:v>0.9500000000000001</x:v>
      </x:c>
      <x:c r="V3155" s="18" t="n">
        <x:f>IF(U3155=0,0,N3155*Q3155/U3155)</x:f>
        <x:v>0</x:v>
      </x:c>
      <x:c r="W3155" s="18" t="n">
        <x:f>IF(U3155=0,0,P3155*Q3155/U3155)</x:f>
        <x:v>0</x:v>
      </x:c>
      <x:c r="X3155" s="18" t="n">
        <x:f>MAX(V3155,W3155*'01 Controls'!$E$12)</x:f>
        <x:v>0</x:v>
      </x:c>
      <x:c r="Y3155" s="18" t="n">
        <x:f>IF(U3155=0,0,N3155*R3155/U3155)</x:f>
        <x:v>0</x:v>
      </x:c>
      <x:c r="Z3155" s="18" t="n">
        <x:f>IF(U3155=0,0,P3155*R3155/U3155)</x:f>
        <x:v>0</x:v>
      </x:c>
      <x:c r="AA3155" s="18" t="n">
        <x:f>MAX(Y3155,Z3155*'01 Controls'!$E$13)</x:f>
        <x:v>0</x:v>
      </x:c>
      <x:c r="AB3155" s="18" t="n">
        <x:f>IF(U3155=0,0,N3155*S3155/U3155)</x:f>
        <x:v>90.31578947368422</x:v>
      </x:c>
      <x:c r="AC3155" s="18" t="n">
        <x:f>IF(U3155=0,0,P3155*S3155/U3155)</x:f>
        <x:v>143.15789473684208</x:v>
      </x:c>
      <x:c r="AD3155" s="18" t="n">
        <x:f>MAX(AB3155,AC3155*'01 Controls'!$E$14)</x:f>
        <x:v>90.31578947368422</x:v>
      </x:c>
      <x:c r="AE3155" s="18" t="n">
        <x:f>IF(U3155=0,0,N3155*T3155/U3155)</x:f>
        <x:v>16.934210526315788</x:v>
      </x:c>
      <x:c r="AF3155" s="18" t="n">
        <x:f>IF(U3155=0,0,P3155*T3155/U3155)</x:f>
        <x:v>26.842105263157894</x:v>
      </x:c>
      <x:c r="AG3155" s="18" t="n">
        <x:f>MAX(AE3155,AF3155*'01 Controls'!$E$15)</x:f>
        <x:v>16.934210526315788</x:v>
      </x:c>
      <x:c r="AH3155" s="18" t="n">
        <x:f>SUM(V3155,Y3155,AB3155,AE3155)</x:f>
        <x:v>107.25</x:v>
      </x:c>
      <x:c r="AI3155" s="18" t="n">
        <x:f>N3155-AH3155</x:f>
        <x:v>0</x:v>
      </x:c>
      <x:c r="AJ3155" s="18" t="n">
        <x:f>V3155*INDEX('07 Mode Capacity'!$P$6:$P$17,MATCH("AIR-"&amp;I3155,'07 Mode Capacity'!$C$6:$C$17,0))</x:f>
        <x:v>0</x:v>
      </x:c>
      <x:c r="AK3155" s="18" t="n">
        <x:f>Y3155*INDEX('07 Mode Capacity'!$P$6:$P$17,MATCH("OCEAN-"&amp;I3155,'07 Mode Capacity'!$C$6:$C$17,0))</x:f>
        <x:v>0</x:v>
      </x:c>
      <x:c r="AL3155" s="18" t="n">
        <x:f>AB3155*INDEX('07 Mode Capacity'!$P$6:$P$17,MATCH("LAND-"&amp;I3155,'07 Mode Capacity'!$C$6:$C$17,0))</x:f>
        <x:v>11.022849688787518</x:v>
      </x:c>
      <x:c r="AM3155" s="18" t="n">
        <x:f>AE3155*INDEX('07 Mode Capacity'!$P$6:$P$17,MATCH("INLAND-"&amp;I3155,'07 Mode Capacity'!$C$6:$C$17,0))</x:f>
        <x:v>10.689455681353484</x:v>
      </x:c>
      <x:c r="AN3155" s="18" t="n">
        <x:f>SUM(AJ3155:AM3155)</x:f>
        <x:v>21.712305370141003</x:v>
      </x:c>
      <x:c r="AO3155" s="17" t="n">
        <x:f>IF(N3155=0,1,AN3155/N3155)</x:f>
        <x:v>0.20244573771693242</x:v>
      </x:c>
      <x:c r="AP3155" s="11" t="str">
        <x:f>IF(AO3155&gt;='01 Controls'!$E$16,"PASS","FAIL")</x:f>
        <x:v>FAIL</x:v>
      </x:c>
      <x:c r="AQ3155" s="11" t="str">
        <x:v>UNQUANTIFIED</x:v>
      </x:c>
      <x:c r="AR3155" s="11" t="str">
        <x:v>Position-class planning record; serial item and receiver open</x:v>
      </x:c>
      <x:c r="AS3155" s="26"/>
      <x:c r="AT3155" s="26"/>
    </x:row>
    <x:row r="3156">
      <x:c r="C3156" s="11" t="str">
        <x:v>M5-J-TOC-FLR-24</x:v>
      </x:c>
      <x:c r="D3156" s="11" t="str">
        <x:v>M5</x:v>
      </x:c>
      <x:c r="E3156" s="11" t="str">
        <x:v>Drought and water</x:v>
      </x:c>
      <x:c r="F3156" s="11" t="str">
        <x:v>J-TOC</x:v>
      </x:c>
      <x:c r="G3156" s="11" t="str">
        <x:v>Theater-opening command</x:v>
      </x:c>
      <x:c r="H3156" s="11" t="str">
        <x:v>FLR-24</x:v>
      </x:c>
      <x:c r="I3156" s="19" t="n">
        <x:v>48</x:v>
      </x:c>
      <x:c r="J3156" s="21" t="n">
        <x:v>2</x:v>
      </x:c>
      <x:c r="K3156" s="18" t="n">
        <x:f>'05 Cargo Register'!K20</x:f>
        <x:v>107.25</x:v>
      </x:c>
      <x:c r="L3156" s="18" t="n">
        <x:f>'05 Cargo Register'!N20</x:f>
        <x:v>6</x:v>
      </x:c>
      <x:c r="M3156" s="18" t="n">
        <x:f>'05 Cargo Register'!O20</x:f>
        <x:v>192</x:v>
      </x:c>
      <x:c r="N3156" s="18" t="n">
        <x:f>J3156*K3156</x:f>
        <x:v>214.5</x:v>
      </x:c>
      <x:c r="O3156" s="18" t="n">
        <x:f>J3156*L3156</x:f>
        <x:v>12</x:v>
      </x:c>
      <x:c r="P3156" s="18" t="n">
        <x:f>J3156*M3156</x:f>
        <x:v>384</x:v>
      </x:c>
      <x:c r="Q3156" s="22" t="n">
        <x:f>'01 Controls'!$E$29*'02 Cargo Classes'!$M$11</x:f>
        <x:v>0</x:v>
      </x:c>
      <x:c r="R3156" s="22" t="n">
        <x:f>'01 Controls'!$F$29*'02 Cargo Classes'!$N$11</x:f>
        <x:v>0</x:v>
      </x:c>
      <x:c r="S3156" s="22" t="n">
        <x:f>'01 Controls'!$G$29*'02 Cargo Classes'!$O$11</x:f>
        <x:v>0.8</x:v>
      </x:c>
      <x:c r="T3156" s="22" t="n">
        <x:f>'01 Controls'!$H$29*'02 Cargo Classes'!$P$11</x:f>
        <x:v>0.12</x:v>
      </x:c>
      <x:c r="U3156" s="22" t="n">
        <x:f>SUM(Q3156:T3156)</x:f>
        <x:v>0.92</x:v>
      </x:c>
      <x:c r="V3156" s="18" t="n">
        <x:f>IF(U3156=0,0,N3156*Q3156/U3156)</x:f>
        <x:v>0</x:v>
      </x:c>
      <x:c r="W3156" s="18" t="n">
        <x:f>IF(U3156=0,0,P3156*Q3156/U3156)</x:f>
        <x:v>0</x:v>
      </x:c>
      <x:c r="X3156" s="18" t="n">
        <x:f>MAX(V3156,W3156*'01 Controls'!$E$12)</x:f>
        <x:v>0</x:v>
      </x:c>
      <x:c r="Y3156" s="18" t="n">
        <x:f>IF(U3156=0,0,N3156*R3156/U3156)</x:f>
        <x:v>0</x:v>
      </x:c>
      <x:c r="Z3156" s="18" t="n">
        <x:f>IF(U3156=0,0,P3156*R3156/U3156)</x:f>
        <x:v>0</x:v>
      </x:c>
      <x:c r="AA3156" s="18" t="n">
        <x:f>MAX(Y3156,Z3156*'01 Controls'!$E$13)</x:f>
        <x:v>0</x:v>
      </x:c>
      <x:c r="AB3156" s="18" t="n">
        <x:f>IF(U3156=0,0,N3156*S3156/U3156)</x:f>
        <x:v>186.5217391304348</x:v>
      </x:c>
      <x:c r="AC3156" s="18" t="n">
        <x:f>IF(U3156=0,0,P3156*S3156/U3156)</x:f>
        <x:v>333.91304347826093</x:v>
      </x:c>
      <x:c r="AD3156" s="18" t="n">
        <x:f>MAX(AB3156,AC3156*'01 Controls'!$E$14)</x:f>
        <x:v>186.5217391304348</x:v>
      </x:c>
      <x:c r="AE3156" s="18" t="n">
        <x:f>IF(U3156=0,0,N3156*T3156/U3156)</x:f>
        <x:v>27.978260869565215</x:v>
      </x:c>
      <x:c r="AF3156" s="18" t="n">
        <x:f>IF(U3156=0,0,P3156*T3156/U3156)</x:f>
        <x:v>50.086956521739125</x:v>
      </x:c>
      <x:c r="AG3156" s="18" t="n">
        <x:f>MAX(AE3156,AF3156*'01 Controls'!$E$15)</x:f>
        <x:v>27.978260869565215</x:v>
      </x:c>
      <x:c r="AH3156" s="18" t="n">
        <x:f>SUM(V3156,Y3156,AB3156,AE3156)</x:f>
        <x:v>214.50000000000003</x:v>
      </x:c>
      <x:c r="AI3156" s="18" t="n">
        <x:f>N3156-AH3156</x:f>
        <x:v>-2.842170943040401e-14</x:v>
      </x:c>
      <x:c r="AJ3156" s="18" t="n">
        <x:f>V3156*INDEX('07 Mode Capacity'!$P$6:$P$17,MATCH("AIR-"&amp;I3156,'07 Mode Capacity'!$C$6:$C$17,0))</x:f>
        <x:v>0</x:v>
      </x:c>
      <x:c r="AK3156" s="18" t="n">
        <x:f>Y3156*INDEX('07 Mode Capacity'!$P$6:$P$17,MATCH("OCEAN-"&amp;I3156,'07 Mode Capacity'!$C$6:$C$17,0))</x:f>
        <x:v>0</x:v>
      </x:c>
      <x:c r="AL3156" s="18" t="n">
        <x:f>AB3156*INDEX('07 Mode Capacity'!$P$6:$P$17,MATCH("LAND-"&amp;I3156,'07 Mode Capacity'!$C$6:$C$17,0))</x:f>
        <x:v>22.764580879017704</x:v>
      </x:c>
      <x:c r="AM3156" s="18" t="n">
        <x:f>AE3156*INDEX('07 Mode Capacity'!$P$6:$P$17,MATCH("INLAND-"&amp;I3156,'07 Mode Capacity'!$C$6:$C$17,0))</x:f>
        <x:v>17.660839821366626</x:v>
      </x:c>
      <x:c r="AN3156" s="18" t="n">
        <x:f>SUM(AJ3156:AM3156)</x:f>
        <x:v>40.42542070038433</x:v>
      </x:c>
      <x:c r="AO3156" s="17" t="n">
        <x:f>IF(N3156=0,1,AN3156/N3156)</x:f>
        <x:v>0.1884634997686915</x:v>
      </x:c>
      <x:c r="AP3156" s="11" t="str">
        <x:f>IF(AO3156&gt;='01 Controls'!$E$16,"PASS","FAIL")</x:f>
        <x:v>FAIL</x:v>
      </x:c>
      <x:c r="AQ3156" s="11" t="str">
        <x:v>UNQUANTIFIED</x:v>
      </x:c>
      <x:c r="AR3156" s="11" t="str">
        <x:v>Position-class planning record; serial item and receiver open</x:v>
      </x:c>
      <x:c r="AS3156" s="26"/>
      <x:c r="AT3156" s="26"/>
    </x:row>
    <x:row r="3157">
      <x:c r="C3157" s="11" t="str">
        <x:v>M5-J-TOC-ROL-30</x:v>
      </x:c>
      <x:c r="D3157" s="11" t="str">
        <x:v>M5</x:v>
      </x:c>
      <x:c r="E3157" s="11" t="str">
        <x:v>Drought and water</x:v>
      </x:c>
      <x:c r="F3157" s="11" t="str">
        <x:v>J-TOC</x:v>
      </x:c>
      <x:c r="G3157" s="11" t="str">
        <x:v>Theater-opening command</x:v>
      </x:c>
      <x:c r="H3157" s="11" t="str">
        <x:v>ROL-30</x:v>
      </x:c>
      <x:c r="I3157" s="19" t="n">
        <x:v>48</x:v>
      </x:c>
      <x:c r="J3157" s="21" t="n">
        <x:v>2</x:v>
      </x:c>
      <x:c r="K3157" s="18" t="n">
        <x:f>'05 Cargo Register'!K21</x:f>
        <x:v>107.25</x:v>
      </x:c>
      <x:c r="L3157" s="18" t="n">
        <x:f>'05 Cargo Register'!N21</x:f>
        <x:v>5</x:v>
      </x:c>
      <x:c r="M3157" s="18" t="n">
        <x:f>'05 Cargo Register'!O21</x:f>
        <x:v>318.75</x:v>
      </x:c>
      <x:c r="N3157" s="18" t="n">
        <x:f>J3157*K3157</x:f>
        <x:v>214.5</x:v>
      </x:c>
      <x:c r="O3157" s="18" t="n">
        <x:f>J3157*L3157</x:f>
        <x:v>10</x:v>
      </x:c>
      <x:c r="P3157" s="18" t="n">
        <x:f>J3157*M3157</x:f>
        <x:v>637.5</x:v>
      </x:c>
      <x:c r="Q3157" s="22" t="n">
        <x:f>'01 Controls'!$E$29*'02 Cargo Classes'!$M$12</x:f>
        <x:v>0</x:v>
      </x:c>
      <x:c r="R3157" s="22" t="n">
        <x:f>'01 Controls'!$F$29*'02 Cargo Classes'!$N$12</x:f>
        <x:v>0</x:v>
      </x:c>
      <x:c r="S3157" s="22" t="n">
        <x:f>'01 Controls'!$G$29*'02 Cargo Classes'!$O$12</x:f>
        <x:v>1.2000000000000002</x:v>
      </x:c>
      <x:c r="T3157" s="22" t="n">
        <x:f>'01 Controls'!$H$29*'02 Cargo Classes'!$P$12</x:f>
        <x:v>0.09</x:v>
      </x:c>
      <x:c r="U3157" s="22" t="n">
        <x:f>SUM(Q3157:T3157)</x:f>
        <x:v>1.2900000000000003</x:v>
      </x:c>
      <x:c r="V3157" s="18" t="n">
        <x:f>IF(U3157=0,0,N3157*Q3157/U3157)</x:f>
        <x:v>0</x:v>
      </x:c>
      <x:c r="W3157" s="18" t="n">
        <x:f>IF(U3157=0,0,P3157*Q3157/U3157)</x:f>
        <x:v>0</x:v>
      </x:c>
      <x:c r="X3157" s="18" t="n">
        <x:f>MAX(V3157,W3157*'01 Controls'!$E$12)</x:f>
        <x:v>0</x:v>
      </x:c>
      <x:c r="Y3157" s="18" t="n">
        <x:f>IF(U3157=0,0,N3157*R3157/U3157)</x:f>
        <x:v>0</x:v>
      </x:c>
      <x:c r="Z3157" s="18" t="n">
        <x:f>IF(U3157=0,0,P3157*R3157/U3157)</x:f>
        <x:v>0</x:v>
      </x:c>
      <x:c r="AA3157" s="18" t="n">
        <x:f>MAX(Y3157,Z3157*'01 Controls'!$E$13)</x:f>
        <x:v>0</x:v>
      </x:c>
      <x:c r="AB3157" s="18" t="n">
        <x:f>IF(U3157=0,0,N3157*S3157/U3157)</x:f>
        <x:v>199.53488372093022</x:v>
      </x:c>
      <x:c r="AC3157" s="18" t="n">
        <x:f>IF(U3157=0,0,P3157*S3157/U3157)</x:f>
        <x:v>593.0232558139535</x:v>
      </x:c>
      <x:c r="AD3157" s="18" t="n">
        <x:f>MAX(AB3157,AC3157*'01 Controls'!$E$14)</x:f>
        <x:v>199.53488372093022</x:v>
      </x:c>
      <x:c r="AE3157" s="18" t="n">
        <x:f>IF(U3157=0,0,N3157*T3157/U3157)</x:f>
        <x:v>14.965116279069765</x:v>
      </x:c>
      <x:c r="AF3157" s="18" t="n">
        <x:f>IF(U3157=0,0,P3157*T3157/U3157)</x:f>
        <x:v>44.4767441860465</x:v>
      </x:c>
      <x:c r="AG3157" s="18" t="n">
        <x:f>MAX(AE3157,AF3157*'01 Controls'!$E$15)</x:f>
        <x:v>14.965116279069765</x:v>
      </x:c>
      <x:c r="AH3157" s="18" t="n">
        <x:f>SUM(V3157,Y3157,AB3157,AE3157)</x:f>
        <x:v>214.5</x:v>
      </x:c>
      <x:c r="AI3157" s="18" t="n">
        <x:f>N3157-AH3157</x:f>
        <x:v>0</x:v>
      </x:c>
      <x:c r="AJ3157" s="18" t="n">
        <x:f>V3157*INDEX('07 Mode Capacity'!$P$6:$P$17,MATCH("AIR-"&amp;I3157,'07 Mode Capacity'!$C$6:$C$17,0))</x:f>
        <x:v>0</x:v>
      </x:c>
      <x:c r="AK3157" s="18" t="n">
        <x:f>Y3157*INDEX('07 Mode Capacity'!$P$6:$P$17,MATCH("OCEAN-"&amp;I3157,'07 Mode Capacity'!$C$6:$C$17,0))</x:f>
        <x:v>0</x:v>
      </x:c>
      <x:c r="AL3157" s="18" t="n">
        <x:f>AB3157*INDEX('07 Mode Capacity'!$P$6:$P$17,MATCH("LAND-"&amp;I3157,'07 Mode Capacity'!$C$6:$C$17,0))</x:f>
        <x:v>24.35280745197242</x:v>
      </x:c>
      <x:c r="AM3157" s="18" t="n">
        <x:f>AE3157*INDEX('07 Mode Capacity'!$P$6:$P$17,MATCH("INLAND-"&amp;I3157,'07 Mode Capacity'!$C$6:$C$17,0))</x:f>
        <x:v>9.446495718405405</x:v>
      </x:c>
      <x:c r="AN3157" s="18" t="n">
        <x:f>SUM(AJ3157:AM3157)</x:f>
        <x:v>33.799303170377826</x:v>
      </x:c>
      <x:c r="AO3157" s="17" t="n">
        <x:f>IF(N3157=0,1,AN3157/N3157)</x:f>
        <x:v>0.1575725089528104</x:v>
      </x:c>
      <x:c r="AP3157" s="11" t="str">
        <x:f>IF(AO3157&gt;='01 Controls'!$E$16,"PASS","FAIL")</x:f>
        <x:v>FAIL</x:v>
      </x:c>
      <x:c r="AQ3157" s="11" t="str">
        <x:v>UNQUANTIFIED</x:v>
      </x:c>
      <x:c r="AR3157" s="11" t="str">
        <x:v>Position-class planning record; serial item and receiver open</x:v>
      </x:c>
      <x:c r="AS3157" s="26"/>
      <x:c r="AT3157" s="26"/>
    </x:row>
    <x:row r="3158">
      <x:c r="C3158" s="11" t="str">
        <x:v>M5-J-TOC-LIN-18</x:v>
      </x:c>
      <x:c r="D3158" s="11" t="str">
        <x:v>M5</x:v>
      </x:c>
      <x:c r="E3158" s="11" t="str">
        <x:v>Drought and water</x:v>
      </x:c>
      <x:c r="F3158" s="11" t="str">
        <x:v>J-TOC</x:v>
      </x:c>
      <x:c r="G3158" s="11" t="str">
        <x:v>Theater-opening command</x:v>
      </x:c>
      <x:c r="H3158" s="11" t="str">
        <x:v>LIN-18</x:v>
      </x:c>
      <x:c r="I3158" s="19" t="n">
        <x:v>72</x:v>
      </x:c>
      <x:c r="J3158" s="21" t="n">
        <x:v>2</x:v>
      </x:c>
      <x:c r="K3158" s="18" t="n">
        <x:f>'05 Cargo Register'!K22</x:f>
        <x:v>53.625</x:v>
      </x:c>
      <x:c r="L3158" s="18" t="n">
        <x:f>'05 Cargo Register'!N22</x:f>
        <x:v>4</x:v>
      </x:c>
      <x:c r="M3158" s="18" t="n">
        <x:f>'05 Cargo Register'!O22</x:f>
        <x:v>176</x:v>
      </x:c>
      <x:c r="N3158" s="18" t="n">
        <x:f>J3158*K3158</x:f>
        <x:v>107.25</x:v>
      </x:c>
      <x:c r="O3158" s="18" t="n">
        <x:f>J3158*L3158</x:f>
        <x:v>8</x:v>
      </x:c>
      <x:c r="P3158" s="18" t="n">
        <x:f>J3158*M3158</x:f>
        <x:v>352</x:v>
      </x:c>
      <x:c r="Q3158" s="22" t="n">
        <x:f>'01 Controls'!$E$29*'02 Cargo Classes'!$M$13</x:f>
        <x:v>0</x:v>
      </x:c>
      <x:c r="R3158" s="22" t="n">
        <x:f>'01 Controls'!$F$29*'02 Cargo Classes'!$N$13</x:f>
        <x:v>0</x:v>
      </x:c>
      <x:c r="S3158" s="22" t="n">
        <x:f>'01 Controls'!$G$29*'02 Cargo Classes'!$O$13</x:f>
        <x:v>0.8</x:v>
      </x:c>
      <x:c r="T3158" s="22" t="n">
        <x:f>'01 Controls'!$H$29*'02 Cargo Classes'!$P$13</x:f>
        <x:v>0.15</x:v>
      </x:c>
      <x:c r="U3158" s="22" t="n">
        <x:f>SUM(Q3158:T3158)</x:f>
        <x:v>0.9500000000000001</x:v>
      </x:c>
      <x:c r="V3158" s="18" t="n">
        <x:f>IF(U3158=0,0,N3158*Q3158/U3158)</x:f>
        <x:v>0</x:v>
      </x:c>
      <x:c r="W3158" s="18" t="n">
        <x:f>IF(U3158=0,0,P3158*Q3158/U3158)</x:f>
        <x:v>0</x:v>
      </x:c>
      <x:c r="X3158" s="18" t="n">
        <x:f>MAX(V3158,W3158*'01 Controls'!$E$12)</x:f>
        <x:v>0</x:v>
      </x:c>
      <x:c r="Y3158" s="18" t="n">
        <x:f>IF(U3158=0,0,N3158*R3158/U3158)</x:f>
        <x:v>0</x:v>
      </x:c>
      <x:c r="Z3158" s="18" t="n">
        <x:f>IF(U3158=0,0,P3158*R3158/U3158)</x:f>
        <x:v>0</x:v>
      </x:c>
      <x:c r="AA3158" s="18" t="n">
        <x:f>MAX(Y3158,Z3158*'01 Controls'!$E$13)</x:f>
        <x:v>0</x:v>
      </x:c>
      <x:c r="AB3158" s="18" t="n">
        <x:f>IF(U3158=0,0,N3158*S3158/U3158)</x:f>
        <x:v>90.31578947368422</x:v>
      </x:c>
      <x:c r="AC3158" s="18" t="n">
        <x:f>IF(U3158=0,0,P3158*S3158/U3158)</x:f>
        <x:v>296.42105263157896</x:v>
      </x:c>
      <x:c r="AD3158" s="18" t="n">
        <x:f>MAX(AB3158,AC3158*'01 Controls'!$E$14)</x:f>
        <x:v>90.31578947368422</x:v>
      </x:c>
      <x:c r="AE3158" s="18" t="n">
        <x:f>IF(U3158=0,0,N3158*T3158/U3158)</x:f>
        <x:v>16.934210526315788</x:v>
      </x:c>
      <x:c r="AF3158" s="18" t="n">
        <x:f>IF(U3158=0,0,P3158*T3158/U3158)</x:f>
        <x:v>55.57894736842105</x:v>
      </x:c>
      <x:c r="AG3158" s="18" t="n">
        <x:f>MAX(AE3158,AF3158*'01 Controls'!$E$15)</x:f>
        <x:v>16.934210526315788</x:v>
      </x:c>
      <x:c r="AH3158" s="18" t="n">
        <x:f>SUM(V3158,Y3158,AB3158,AE3158)</x:f>
        <x:v>107.25</x:v>
      </x:c>
      <x:c r="AI3158" s="18" t="n">
        <x:f>N3158-AH3158</x:f>
        <x:v>0</x:v>
      </x:c>
      <x:c r="AJ3158" s="18" t="n">
        <x:f>V3158*INDEX('07 Mode Capacity'!$P$6:$P$17,MATCH("AIR-"&amp;I3158,'07 Mode Capacity'!$C$6:$C$17,0))</x:f>
        <x:v>0</x:v>
      </x:c>
      <x:c r="AK3158" s="18" t="n">
        <x:f>Y3158*INDEX('07 Mode Capacity'!$P$6:$P$17,MATCH("OCEAN-"&amp;I3158,'07 Mode Capacity'!$C$6:$C$17,0))</x:f>
        <x:v>0</x:v>
      </x:c>
      <x:c r="AL3158" s="18" t="n">
        <x:f>AB3158*INDEX('07 Mode Capacity'!$P$6:$P$17,MATCH("LAND-"&amp;I3158,'07 Mode Capacity'!$C$6:$C$17,0))</x:f>
        <x:v>64.57671293277718</x:v>
      </x:c>
      <x:c r="AM3158" s="18" t="n">
        <x:f>AE3158*INDEX('07 Mode Capacity'!$P$6:$P$17,MATCH("INLAND-"&amp;I3158,'07 Mode Capacity'!$C$6:$C$17,0))</x:f>
        <x:v>16.934210526315788</x:v>
      </x:c>
      <x:c r="AN3158" s="18" t="n">
        <x:f>SUM(AJ3158:AM3158)</x:f>
        <x:v>81.51092345909296</x:v>
      </x:c>
      <x:c r="AO3158" s="17" t="n">
        <x:f>IF(N3158=0,1,AN3158/N3158)</x:f>
        <x:v>0.7600086103411932</x:v>
      </x:c>
      <x:c r="AP3158" s="11" t="str">
        <x:f>IF(AO3158&gt;='01 Controls'!$E$16,"PASS","FAIL")</x:f>
        <x:v>FAIL</x:v>
      </x:c>
      <x:c r="AQ3158" s="11" t="str">
        <x:v>UNQUANTIFIED</x:v>
      </x:c>
      <x:c r="AR3158" s="11" t="str">
        <x:v>Position-class planning record; serial item and receiver open</x:v>
      </x:c>
      <x:c r="AS3158" s="26"/>
      <x:c r="AT3158" s="26"/>
    </x:row>
    <x:row r="3159">
      <x:c r="C3159" s="11" t="str">
        <x:v>M5-J-TOC-BLK-08</x:v>
      </x:c>
      <x:c r="D3159" s="11" t="str">
        <x:v>M5</x:v>
      </x:c>
      <x:c r="E3159" s="11" t="str">
        <x:v>Drought and water</x:v>
      </x:c>
      <x:c r="F3159" s="11" t="str">
        <x:v>J-TOC</x:v>
      </x:c>
      <x:c r="G3159" s="11" t="str">
        <x:v>Theater-opening command</x:v>
      </x:c>
      <x:c r="H3159" s="11" t="str">
        <x:v>BLK-08</x:v>
      </x:c>
      <x:c r="I3159" s="19" t="n">
        <x:v>48</x:v>
      </x:c>
      <x:c r="J3159" s="21" t="n">
        <x:v>2</x:v>
      </x:c>
      <x:c r="K3159" s="18" t="n">
        <x:f>'05 Cargo Register'!K23</x:f>
        <x:v>160.875</x:v>
      </x:c>
      <x:c r="L3159" s="18" t="n">
        <x:f>'05 Cargo Register'!N23</x:f>
        <x:v>26</x:v>
      </x:c>
      <x:c r="M3159" s="18" t="n">
        <x:f>'05 Cargo Register'!O23</x:f>
        <x:v>1326</x:v>
      </x:c>
      <x:c r="N3159" s="18" t="n">
        <x:f>J3159*K3159</x:f>
        <x:v>321.75</x:v>
      </x:c>
      <x:c r="O3159" s="18" t="n">
        <x:f>J3159*L3159</x:f>
        <x:v>52</x:v>
      </x:c>
      <x:c r="P3159" s="18" t="n">
        <x:f>J3159*M3159</x:f>
        <x:v>2652</x:v>
      </x:c>
      <x:c r="Q3159" s="22" t="n">
        <x:f>'01 Controls'!$E$29*'02 Cargo Classes'!$M$14</x:f>
        <x:v>0.05</x:v>
      </x:c>
      <x:c r="R3159" s="22" t="n">
        <x:f>'01 Controls'!$F$29*'02 Cargo Classes'!$N$14</x:f>
        <x:v>0</x:v>
      </x:c>
      <x:c r="S3159" s="22" t="n">
        <x:f>'01 Controls'!$G$29*'02 Cargo Classes'!$O$14</x:f>
        <x:v>0.8</x:v>
      </x:c>
      <x:c r="T3159" s="22" t="n">
        <x:f>'01 Controls'!$H$29*'02 Cargo Classes'!$P$14</x:f>
        <x:v>0.075</x:v>
      </x:c>
      <x:c r="U3159" s="22" t="n">
        <x:f>SUM(Q3159:T3159)</x:f>
        <x:v>0.925</x:v>
      </x:c>
      <x:c r="V3159" s="18" t="n">
        <x:f>IF(U3159=0,0,N3159*Q3159/U3159)</x:f>
        <x:v>17.391891891891895</x:v>
      </x:c>
      <x:c r="W3159" s="18" t="n">
        <x:f>IF(U3159=0,0,P3159*Q3159/U3159)</x:f>
        <x:v>143.35135135135133</x:v>
      </x:c>
      <x:c r="X3159" s="18" t="n">
        <x:f>MAX(V3159,W3159*'01 Controls'!$E$12)</x:f>
        <x:v>35.83783783783783</x:v>
      </x:c>
      <x:c r="Y3159" s="18" t="n">
        <x:f>IF(U3159=0,0,N3159*R3159/U3159)</x:f>
        <x:v>0</x:v>
      </x:c>
      <x:c r="Z3159" s="18" t="n">
        <x:f>IF(U3159=0,0,P3159*R3159/U3159)</x:f>
        <x:v>0</x:v>
      </x:c>
      <x:c r="AA3159" s="18" t="n">
        <x:f>MAX(Y3159,Z3159*'01 Controls'!$E$13)</x:f>
        <x:v>0</x:v>
      </x:c>
      <x:c r="AB3159" s="18" t="n">
        <x:f>IF(U3159=0,0,N3159*S3159/U3159)</x:f>
        <x:v>278.2702702702703</x:v>
      </x:c>
      <x:c r="AC3159" s="18" t="n">
        <x:f>IF(U3159=0,0,P3159*S3159/U3159)</x:f>
        <x:v>2293.621621621621</x:v>
      </x:c>
      <x:c r="AD3159" s="18" t="n">
        <x:f>MAX(AB3159,AC3159*'01 Controls'!$E$14)</x:f>
        <x:v>458.72432432432424</x:v>
      </x:c>
      <x:c r="AE3159" s="18" t="n">
        <x:f>IF(U3159=0,0,N3159*T3159/U3159)</x:f>
        <x:v>26.087837837837835</x:v>
      </x:c>
      <x:c r="AF3159" s="18" t="n">
        <x:f>IF(U3159=0,0,P3159*T3159/U3159)</x:f>
        <x:v>215.02702702702703</x:v>
      </x:c>
      <x:c r="AG3159" s="18" t="n">
        <x:f>MAX(AE3159,AF3159*'01 Controls'!$E$15)</x:f>
        <x:v>38.70486486486487</x:v>
      </x:c>
      <x:c r="AH3159" s="18" t="n">
        <x:f>SUM(V3159,Y3159,AB3159,AE3159)</x:f>
        <x:v>321.75</x:v>
      </x:c>
      <x:c r="AI3159" s="18" t="n">
        <x:f>N3159-AH3159</x:f>
        <x:v>0</x:v>
      </x:c>
      <x:c r="AJ3159" s="18" t="n">
        <x:f>V3159*INDEX('07 Mode Capacity'!$P$6:$P$17,MATCH("AIR-"&amp;I3159,'07 Mode Capacity'!$C$6:$C$17,0))</x:f>
        <x:v>4.875567462409726</x:v>
      </x:c>
      <x:c r="AK3159" s="18" t="n">
        <x:f>Y3159*INDEX('07 Mode Capacity'!$P$6:$P$17,MATCH("OCEAN-"&amp;I3159,'07 Mode Capacity'!$C$6:$C$17,0))</x:f>
        <x:v>0</x:v>
      </x:c>
      <x:c r="AL3159" s="18" t="n">
        <x:f>AB3159*INDEX('07 Mode Capacity'!$P$6:$P$17,MATCH("LAND-"&amp;I3159,'07 Mode Capacity'!$C$6:$C$17,0))</x:f>
        <x:v>33.96229363572371</x:v>
      </x:c>
      <x:c r="AM3159" s="18" t="n">
        <x:f>AE3159*INDEX('07 Mode Capacity'!$P$6:$P$17,MATCH("INLAND-"&amp;I3159,'07 Mode Capacity'!$C$6:$C$17,0))</x:f>
        <x:v>16.46753983343645</x:v>
      </x:c>
      <x:c r="AN3159" s="18" t="n">
        <x:f>SUM(AJ3159:AM3159)</x:f>
        <x:v>55.30540093156989</x:v>
      </x:c>
      <x:c r="AO3159" s="17" t="n">
        <x:f>IF(N3159=0,1,AN3159/N3159)</x:f>
        <x:v>0.17188935798467722</x:v>
      </x:c>
      <x:c r="AP3159" s="11" t="str">
        <x:f>IF(AO3159&gt;='01 Controls'!$E$16,"PASS","FAIL")</x:f>
        <x:v>FAIL</x:v>
      </x:c>
      <x:c r="AQ3159" s="11" t="str">
        <x:v>UNQUANTIFIED</x:v>
      </x:c>
      <x:c r="AR3159" s="11" t="str">
        <x:v>Position-class planning record; serial item and receiver open</x:v>
      </x:c>
      <x:c r="AS3159" s="26"/>
      <x:c r="AT3159" s="26"/>
    </x:row>
    <x:row r="3160">
      <x:c r="C3160" s="11" t="str">
        <x:v>M5-J-TSC-APL-45</x:v>
      </x:c>
      <x:c r="D3160" s="11" t="str">
        <x:v>M5</x:v>
      </x:c>
      <x:c r="E3160" s="11" t="str">
        <x:v>Drought and water</x:v>
      </x:c>
      <x:c r="F3160" s="11" t="str">
        <x:v>J-TSC</x:v>
      </x:c>
      <x:c r="G3160" s="11" t="str">
        <x:v>Theater sustainment command</x:v>
      </x:c>
      <x:c r="H3160" s="11" t="str">
        <x:v>APL-45</x:v>
      </x:c>
      <x:c r="I3160" s="19" t="n">
        <x:v>24</x:v>
      </x:c>
      <x:c r="J3160" s="21" t="n">
        <x:v>3</x:v>
      </x:c>
      <x:c r="K3160" s="18" t="n">
        <x:f>'05 Cargo Register'!K24</x:f>
        <x:v>214.5</x:v>
      </x:c>
      <x:c r="L3160" s="18" t="n">
        <x:f>'05 Cargo Register'!N24</x:f>
        <x:v>57</x:v>
      </x:c>
      <x:c r="M3160" s="18" t="n">
        <x:f>'05 Cargo Register'!O24</x:f>
        <x:v>427.5</x:v>
      </x:c>
      <x:c r="N3160" s="18" t="n">
        <x:f>J3160*K3160</x:f>
        <x:v>643.5</x:v>
      </x:c>
      <x:c r="O3160" s="18" t="n">
        <x:f>J3160*L3160</x:f>
        <x:v>171</x:v>
      </x:c>
      <x:c r="P3160" s="18" t="n">
        <x:f>J3160*M3160</x:f>
        <x:v>1282.5</x:v>
      </x:c>
      <x:c r="Q3160" s="22" t="n">
        <x:f>'01 Controls'!$E$29*'02 Cargo Classes'!$M$6</x:f>
        <x:v>0.15000000000000002</x:v>
      </x:c>
      <x:c r="R3160" s="22" t="n">
        <x:f>'01 Controls'!$F$29*'02 Cargo Classes'!$N$6</x:f>
        <x:v>0</x:v>
      </x:c>
      <x:c r="S3160" s="22" t="n">
        <x:f>'01 Controls'!$G$29*'02 Cargo Classes'!$O$6</x:f>
        <x:v>0.8</x:v>
      </x:c>
      <x:c r="T3160" s="22" t="n">
        <x:f>'01 Controls'!$H$29*'02 Cargo Classes'!$P$6</x:f>
        <x:v>0.045</x:v>
      </x:c>
      <x:c r="U3160" s="22" t="n">
        <x:f>SUM(Q3160:T3160)</x:f>
        <x:v>0.9950000000000001</x:v>
      </x:c>
      <x:c r="V3160" s="18" t="n">
        <x:f>IF(U3160=0,0,N3160*Q3160/U3160)</x:f>
        <x:v>97.01005025125629</x:v>
      </x:c>
      <x:c r="W3160" s="18" t="n">
        <x:f>IF(U3160=0,0,P3160*Q3160/U3160)</x:f>
        <x:v>193.34170854271358</x:v>
      </x:c>
      <x:c r="X3160" s="18" t="n">
        <x:f>MAX(V3160,W3160*'01 Controls'!$E$12)</x:f>
        <x:v>97.01005025125629</x:v>
      </x:c>
      <x:c r="Y3160" s="18" t="n">
        <x:f>IF(U3160=0,0,N3160*R3160/U3160)</x:f>
        <x:v>0</x:v>
      </x:c>
      <x:c r="Z3160" s="18" t="n">
        <x:f>IF(U3160=0,0,P3160*R3160/U3160)</x:f>
        <x:v>0</x:v>
      </x:c>
      <x:c r="AA3160" s="18" t="n">
        <x:f>MAX(Y3160,Z3160*'01 Controls'!$E$13)</x:f>
        <x:v>0</x:v>
      </x:c>
      <x:c r="AB3160" s="18" t="n">
        <x:f>IF(U3160=0,0,N3160*S3160/U3160)</x:f>
        <x:v>517.3869346733668</x:v>
      </x:c>
      <x:c r="AC3160" s="18" t="n">
        <x:f>IF(U3160=0,0,P3160*S3160/U3160)</x:f>
        <x:v>1031.1557788944722</x:v>
      </x:c>
      <x:c r="AD3160" s="18" t="n">
        <x:f>MAX(AB3160,AC3160*'01 Controls'!$E$14)</x:f>
        <x:v>517.3869346733668</x:v>
      </x:c>
      <x:c r="AE3160" s="18" t="n">
        <x:f>IF(U3160=0,0,N3160*T3160/U3160)</x:f>
        <x:v>29.10301507537688</x:v>
      </x:c>
      <x:c r="AF3160" s="18" t="n">
        <x:f>IF(U3160=0,0,P3160*T3160/U3160)</x:f>
        <x:v>58.00251256281406</x:v>
      </x:c>
      <x:c r="AG3160" s="18" t="n">
        <x:f>MAX(AE3160,AF3160*'01 Controls'!$E$15)</x:f>
        <x:v>29.10301507537688</x:v>
      </x:c>
      <x:c r="AH3160" s="18" t="n">
        <x:f>SUM(V3160,Y3160,AB3160,AE3160)</x:f>
        <x:v>643.5</x:v>
      </x:c>
      <x:c r="AI3160" s="18" t="n">
        <x:f>N3160-AH3160</x:f>
        <x:v>0</x:v>
      </x:c>
      <x:c r="AJ3160" s="18" t="n">
        <x:f>V3160*INDEX('07 Mode Capacity'!$P$6:$P$17,MATCH("AIR-"&amp;I3160,'07 Mode Capacity'!$C$6:$C$17,0))</x:f>
        <x:v>19.684703917735558</x:v>
      </x:c>
      <x:c r="AK3160" s="18" t="n">
        <x:f>Y3160*INDEX('07 Mode Capacity'!$P$6:$P$17,MATCH("OCEAN-"&amp;I3160,'07 Mode Capacity'!$C$6:$C$17,0))</x:f>
        <x:v>0</x:v>
      </x:c>
      <x:c r="AL3160" s="18" t="n">
        <x:f>AB3160*INDEX('07 Mode Capacity'!$P$6:$P$17,MATCH("LAND-"&amp;I3160,'07 Mode Capacity'!$C$6:$C$17,0))</x:f>
        <x:v>197.90098070719904</x:v>
      </x:c>
      <x:c r="AM3160" s="18" t="n">
        <x:f>AE3160*INDEX('07 Mode Capacity'!$P$6:$P$17,MATCH("INLAND-"&amp;I3160,'07 Mode Capacity'!$C$6:$C$17,0))</x:f>
        <x:v>29.10301507537688</x:v>
      </x:c>
      <x:c r="AN3160" s="18" t="n">
        <x:f>SUM(AJ3160:AM3160)</x:f>
        <x:v>246.68869970031147</x:v>
      </x:c>
      <x:c r="AO3160" s="17" t="n">
        <x:f>IF(N3160=0,1,AN3160/N3160)</x:f>
        <x:v>0.38335462268890674</x:v>
      </x:c>
      <x:c r="AP3160" s="11" t="str">
        <x:f>IF(AO3160&gt;='01 Controls'!$E$16,"PASS","FAIL")</x:f>
        <x:v>FAIL</x:v>
      </x:c>
      <x:c r="AQ3160" s="11" t="str">
        <x:v>UNQUANTIFIED</x:v>
      </x:c>
      <x:c r="AR3160" s="11" t="str">
        <x:v>Position-class planning record; serial item and receiver open</x:v>
      </x:c>
      <x:c r="AS3160" s="26"/>
      <x:c r="AT3160" s="26"/>
    </x:row>
    <x:row r="3161">
      <x:c r="C3161" s="11" t="str">
        <x:v>M5-J-TSC-ISO-18</x:v>
      </x:c>
      <x:c r="D3161" s="11" t="str">
        <x:v>M5</x:v>
      </x:c>
      <x:c r="E3161" s="11" t="str">
        <x:v>Drought and water</x:v>
      </x:c>
      <x:c r="F3161" s="11" t="str">
        <x:v>J-TSC</x:v>
      </x:c>
      <x:c r="G3161" s="11" t="str">
        <x:v>Theater sustainment command</x:v>
      </x:c>
      <x:c r="H3161" s="11" t="str">
        <x:v>ISO-18</x:v>
      </x:c>
      <x:c r="I3161" s="19" t="n">
        <x:v>48</x:v>
      </x:c>
      <x:c r="J3161" s="21" t="n">
        <x:v>3</x:v>
      </x:c>
      <x:c r="K3161" s="18" t="n">
        <x:f>'05 Cargo Register'!K25</x:f>
        <x:v>268.125</x:v>
      </x:c>
      <x:c r="L3161" s="18" t="n">
        <x:f>'05 Cargo Register'!N25</x:f>
        <x:v>18</x:v>
      </x:c>
      <x:c r="M3161" s="18" t="n">
        <x:f>'05 Cargo Register'!O25</x:f>
        <x:v>475.20000000000005</x:v>
      </x:c>
      <x:c r="N3161" s="18" t="n">
        <x:f>J3161*K3161</x:f>
        <x:v>804.375</x:v>
      </x:c>
      <x:c r="O3161" s="18" t="n">
        <x:f>J3161*L3161</x:f>
        <x:v>54</x:v>
      </x:c>
      <x:c r="P3161" s="18" t="n">
        <x:f>J3161*M3161</x:f>
        <x:v>1425.6000000000001</x:v>
      </x:c>
      <x:c r="Q3161" s="22" t="n">
        <x:f>'01 Controls'!$E$29*'02 Cargo Classes'!$M$7</x:f>
        <x:v>0.010000000000000002</x:v>
      </x:c>
      <x:c r="R3161" s="22" t="n">
        <x:f>'01 Controls'!$F$29*'02 Cargo Classes'!$N$7</x:f>
        <x:v>0</x:v>
      </x:c>
      <x:c r="S3161" s="22" t="n">
        <x:f>'01 Controls'!$G$29*'02 Cargo Classes'!$O$7</x:f>
        <x:v>0.96</x:v>
      </x:c>
      <x:c r="T3161" s="22" t="n">
        <x:f>'01 Controls'!$H$29*'02 Cargo Classes'!$P$7</x:f>
        <x:v>0.12</x:v>
      </x:c>
      <x:c r="U3161" s="22" t="n">
        <x:f>SUM(Q3161:T3161)</x:f>
        <x:v>1.0899999999999999</x:v>
      </x:c>
      <x:c r="V3161" s="18" t="n">
        <x:f>IF(U3161=0,0,N3161*Q3161/U3161)</x:f>
        <x:v>7.379587155963304</x:v>
      </x:c>
      <x:c r="W3161" s="18" t="n">
        <x:f>IF(U3161=0,0,P3161*Q3161/U3161)</x:f>
        <x:v>13.078899082568812</x:v>
      </x:c>
      <x:c r="X3161" s="18" t="n">
        <x:f>MAX(V3161,W3161*'01 Controls'!$E$12)</x:f>
        <x:v>7.379587155963304</x:v>
      </x:c>
      <x:c r="Y3161" s="18" t="n">
        <x:f>IF(U3161=0,0,N3161*R3161/U3161)</x:f>
        <x:v>0</x:v>
      </x:c>
      <x:c r="Z3161" s="18" t="n">
        <x:f>IF(U3161=0,0,P3161*R3161/U3161)</x:f>
        <x:v>0</x:v>
      </x:c>
      <x:c r="AA3161" s="18" t="n">
        <x:f>MAX(Y3161,Z3161*'01 Controls'!$E$13)</x:f>
        <x:v>0</x:v>
      </x:c>
      <x:c r="AB3161" s="18" t="n">
        <x:f>IF(U3161=0,0,N3161*S3161/U3161)</x:f>
        <x:v>708.4403669724771</x:v>
      </x:c>
      <x:c r="AC3161" s="18" t="n">
        <x:f>IF(U3161=0,0,P3161*S3161/U3161)</x:f>
        <x:v>1255.5743119266058</x:v>
      </x:c>
      <x:c r="AD3161" s="18" t="n">
        <x:f>MAX(AB3161,AC3161*'01 Controls'!$E$14)</x:f>
        <x:v>708.4403669724771</x:v>
      </x:c>
      <x:c r="AE3161" s="18" t="n">
        <x:f>IF(U3161=0,0,N3161*T3161/U3161)</x:f>
        <x:v>88.55504587155964</x:v>
      </x:c>
      <x:c r="AF3161" s="18" t="n">
        <x:f>IF(U3161=0,0,P3161*T3161/U3161)</x:f>
        <x:v>156.94678899082572</x:v>
      </x:c>
      <x:c r="AG3161" s="18" t="n">
        <x:f>MAX(AE3161,AF3161*'01 Controls'!$E$15)</x:f>
        <x:v>88.55504587155964</x:v>
      </x:c>
      <x:c r="AH3161" s="18" t="n">
        <x:f>SUM(V3161,Y3161,AB3161,AE3161)</x:f>
        <x:v>804.3750000000001</x:v>
      </x:c>
      <x:c r="AI3161" s="18" t="n">
        <x:f>N3161-AH3161</x:f>
        <x:v>-1.1368683772161603e-13</x:v>
      </x:c>
      <x:c r="AJ3161" s="18" t="n">
        <x:f>V3161*INDEX('07 Mode Capacity'!$P$6:$P$17,MATCH("AIR-"&amp;I3161,'07 Mode Capacity'!$C$6:$C$17,0))</x:f>
        <x:v>2.068761423270182</x:v>
      </x:c>
      <x:c r="AK3161" s="18" t="n">
        <x:f>Y3161*INDEX('07 Mode Capacity'!$P$6:$P$17,MATCH("OCEAN-"&amp;I3161,'07 Mode Capacity'!$C$6:$C$17,0))</x:f>
        <x:v>0</x:v>
      </x:c>
      <x:c r="AL3161" s="18" t="n">
        <x:f>AB3161*INDEX('07 Mode Capacity'!$P$6:$P$17,MATCH("LAND-"&amp;I3161,'07 Mode Capacity'!$C$6:$C$17,0))</x:f>
        <x:v>86.46363746709476</x:v>
      </x:c>
      <x:c r="AM3161" s="18" t="n">
        <x:f>AE3161*INDEX('07 Mode Capacity'!$P$6:$P$17,MATCH("INLAND-"&amp;I3161,'07 Mode Capacity'!$C$6:$C$17,0))</x:f>
        <x:v>55.89898842542649</x:v>
      </x:c>
      <x:c r="AN3161" s="18" t="n">
        <x:f>SUM(AJ3161:AM3161)</x:f>
        <x:v>144.43138731579143</x:v>
      </x:c>
      <x:c r="AO3161" s="17" t="n">
        <x:f>IF(N3161=0,1,AN3161/N3161)</x:f>
        <x:v>0.17955728026827217</x:v>
      </x:c>
      <x:c r="AP3161" s="11" t="str">
        <x:f>IF(AO3161&gt;='01 Controls'!$E$16,"PASS","FAIL")</x:f>
        <x:v>FAIL</x:v>
      </x:c>
      <x:c r="AQ3161" s="11" t="str">
        <x:v>UNQUANTIFIED</x:v>
      </x:c>
      <x:c r="AR3161" s="11" t="str">
        <x:v>Position-class planning record; serial item and receiver open</x:v>
      </x:c>
      <x:c r="AS3161" s="26"/>
      <x:c r="AT3161" s="26"/>
    </x:row>
    <x:row r="3162">
      <x:c r="C3162" s="11" t="str">
        <x:v>M5-J-TSC-COL-12</x:v>
      </x:c>
      <x:c r="D3162" s="11" t="str">
        <x:v>M5</x:v>
      </x:c>
      <x:c r="E3162" s="11" t="str">
        <x:v>Drought and water</x:v>
      </x:c>
      <x:c r="F3162" s="11" t="str">
        <x:v>J-TSC</x:v>
      </x:c>
      <x:c r="G3162" s="11" t="str">
        <x:v>Theater sustainment command</x:v>
      </x:c>
      <x:c r="H3162" s="11" t="str">
        <x:v>COL-12</x:v>
      </x:c>
      <x:c r="I3162" s="19" t="n">
        <x:v>24</x:v>
      </x:c>
      <x:c r="J3162" s="21" t="n">
        <x:v>3</x:v>
      </x:c>
      <x:c r="K3162" s="18" t="n">
        <x:f>'05 Cargo Register'!K26</x:f>
        <x:v>53.625</x:v>
      </x:c>
      <x:c r="L3162" s="18" t="n">
        <x:f>'05 Cargo Register'!N26</x:f>
        <x:v>6</x:v>
      </x:c>
      <x:c r="M3162" s="18" t="n">
        <x:f>'05 Cargo Register'!O26</x:f>
        <x:v>158.4</x:v>
      </x:c>
      <x:c r="N3162" s="18" t="n">
        <x:f>J3162*K3162</x:f>
        <x:v>160.875</x:v>
      </x:c>
      <x:c r="O3162" s="18" t="n">
        <x:f>J3162*L3162</x:f>
        <x:v>18</x:v>
      </x:c>
      <x:c r="P3162" s="18" t="n">
        <x:f>J3162*M3162</x:f>
        <x:v>475.20000000000005</x:v>
      </x:c>
      <x:c r="Q3162" s="22" t="n">
        <x:f>'01 Controls'!$E$29*'02 Cargo Classes'!$M$8</x:f>
        <x:v>0.1</x:v>
      </x:c>
      <x:c r="R3162" s="22" t="n">
        <x:f>'01 Controls'!$F$29*'02 Cargo Classes'!$N$8</x:f>
        <x:v>0</x:v>
      </x:c>
      <x:c r="S3162" s="22" t="n">
        <x:f>'01 Controls'!$G$29*'02 Cargo Classes'!$O$8</x:f>
        <x:v>0.96</x:v>
      </x:c>
      <x:c r="T3162" s="22" t="n">
        <x:f>'01 Controls'!$H$29*'02 Cargo Classes'!$P$8</x:f>
        <x:v>0.03</x:v>
      </x:c>
      <x:c r="U3162" s="22" t="n">
        <x:f>SUM(Q3162:T3162)</x:f>
        <x:v>1.09</x:v>
      </x:c>
      <x:c r="V3162" s="18" t="n">
        <x:f>IF(U3162=0,0,N3162*Q3162/U3162)</x:f>
        <x:v>14.759174311926607</x:v>
      </x:c>
      <x:c r="W3162" s="18" t="n">
        <x:f>IF(U3162=0,0,P3162*Q3162/U3162)</x:f>
        <x:v>43.59633027522936</x:v>
      </x:c>
      <x:c r="X3162" s="18" t="n">
        <x:f>MAX(V3162,W3162*'01 Controls'!$E$12)</x:f>
        <x:v>14.759174311926607</x:v>
      </x:c>
      <x:c r="Y3162" s="18" t="n">
        <x:f>IF(U3162=0,0,N3162*R3162/U3162)</x:f>
        <x:v>0</x:v>
      </x:c>
      <x:c r="Z3162" s="18" t="n">
        <x:f>IF(U3162=0,0,P3162*R3162/U3162)</x:f>
        <x:v>0</x:v>
      </x:c>
      <x:c r="AA3162" s="18" t="n">
        <x:f>MAX(Y3162,Z3162*'01 Controls'!$E$13)</x:f>
        <x:v>0</x:v>
      </x:c>
      <x:c r="AB3162" s="18" t="n">
        <x:f>IF(U3162=0,0,N3162*S3162/U3162)</x:f>
        <x:v>141.6880733944954</x:v>
      </x:c>
      <x:c r="AC3162" s="18" t="n">
        <x:f>IF(U3162=0,0,P3162*S3162/U3162)</x:f>
        <x:v>418.5247706422018</x:v>
      </x:c>
      <x:c r="AD3162" s="18" t="n">
        <x:f>MAX(AB3162,AC3162*'01 Controls'!$E$14)</x:f>
        <x:v>141.6880733944954</x:v>
      </x:c>
      <x:c r="AE3162" s="18" t="n">
        <x:f>IF(U3162=0,0,N3162*T3162/U3162)</x:f>
        <x:v>4.427752293577981</x:v>
      </x:c>
      <x:c r="AF3162" s="18" t="n">
        <x:f>IF(U3162=0,0,P3162*T3162/U3162)</x:f>
        <x:v>13.078899082568807</x:v>
      </x:c>
      <x:c r="AG3162" s="18" t="n">
        <x:f>MAX(AE3162,AF3162*'01 Controls'!$E$15)</x:f>
        <x:v>4.427752293577981</x:v>
      </x:c>
      <x:c r="AH3162" s="18" t="n">
        <x:f>SUM(V3162,Y3162,AB3162,AE3162)</x:f>
        <x:v>160.875</x:v>
      </x:c>
      <x:c r="AI3162" s="18" t="n">
        <x:f>N3162-AH3162</x:f>
        <x:v>0</x:v>
      </x:c>
      <x:c r="AJ3162" s="18" t="n">
        <x:f>V3162*INDEX('07 Mode Capacity'!$P$6:$P$17,MATCH("AIR-"&amp;I3162,'07 Mode Capacity'!$C$6:$C$17,0))</x:f>
        <x:v>2.994844097575976</x:v>
      </x:c>
      <x:c r="AK3162" s="18" t="n">
        <x:f>Y3162*INDEX('07 Mode Capacity'!$P$6:$P$17,MATCH("OCEAN-"&amp;I3162,'07 Mode Capacity'!$C$6:$C$17,0))</x:f>
        <x:v>0</x:v>
      </x:c>
      <x:c r="AL3162" s="18" t="n">
        <x:f>AB3162*INDEX('07 Mode Capacity'!$P$6:$P$17,MATCH("LAND-"&amp;I3162,'07 Mode Capacity'!$C$6:$C$17,0))</x:f>
        <x:v>54.19581902853111</x:v>
      </x:c>
      <x:c r="AM3162" s="18" t="n">
        <x:f>AE3162*INDEX('07 Mode Capacity'!$P$6:$P$17,MATCH("INLAND-"&amp;I3162,'07 Mode Capacity'!$C$6:$C$17,0))</x:f>
        <x:v>4.427752293577981</x:v>
      </x:c>
      <x:c r="AN3162" s="18" t="n">
        <x:f>SUM(AJ3162:AM3162)</x:f>
        <x:v>61.61841541968507</x:v>
      </x:c>
      <x:c r="AO3162" s="17" t="n">
        <x:f>IF(N3162=0,1,AN3162/N3162)</x:f>
        <x:v>0.3830204532692157</x:v>
      </x:c>
      <x:c r="AP3162" s="11" t="str">
        <x:f>IF(AO3162&gt;='01 Controls'!$E$16,"PASS","FAIL")</x:f>
        <x:v>FAIL</x:v>
      </x:c>
      <x:c r="AQ3162" s="11" t="str">
        <x:v>UNQUANTIFIED</x:v>
      </x:c>
      <x:c r="AR3162" s="11" t="str">
        <x:v>Position-class planning record; serial item and receiver open</x:v>
      </x:c>
      <x:c r="AS3162" s="26"/>
      <x:c r="AT3162" s="26"/>
    </x:row>
    <x:row r="3163">
      <x:c r="C3163" s="11" t="str">
        <x:v>M5-J-TSC-BAT-22</x:v>
      </x:c>
      <x:c r="D3163" s="11" t="str">
        <x:v>M5</x:v>
      </x:c>
      <x:c r="E3163" s="11" t="str">
        <x:v>Drought and water</x:v>
      </x:c>
      <x:c r="F3163" s="11" t="str">
        <x:v>J-TSC</x:v>
      </x:c>
      <x:c r="G3163" s="11" t="str">
        <x:v>Theater sustainment command</x:v>
      </x:c>
      <x:c r="H3163" s="11" t="str">
        <x:v>BAT-22</x:v>
      </x:c>
      <x:c r="I3163" s="19" t="n">
        <x:v>48</x:v>
      </x:c>
      <x:c r="J3163" s="21" t="n">
        <x:v>3</x:v>
      </x:c>
      <x:c r="K3163" s="18" t="n">
        <x:f>'05 Cargo Register'!K27</x:f>
        <x:v>53.625</x:v>
      </x:c>
      <x:c r="L3163" s="18" t="n">
        <x:f>'05 Cargo Register'!N27</x:f>
        <x:v>4</x:v>
      </x:c>
      <x:c r="M3163" s="18" t="n">
        <x:f>'05 Cargo Register'!O27</x:f>
        <x:v>105.60000000000001</x:v>
      </x:c>
      <x:c r="N3163" s="18" t="n">
        <x:f>J3163*K3163</x:f>
        <x:v>160.875</x:v>
      </x:c>
      <x:c r="O3163" s="18" t="n">
        <x:f>J3163*L3163</x:f>
        <x:v>12</x:v>
      </x:c>
      <x:c r="P3163" s="18" t="n">
        <x:f>J3163*M3163</x:f>
        <x:v>316.8</x:v>
      </x:c>
      <x:c r="Q3163" s="22" t="n">
        <x:f>'01 Controls'!$E$29*'02 Cargo Classes'!$M$9</x:f>
        <x:v>0</x:v>
      </x:c>
      <x:c r="R3163" s="22" t="n">
        <x:f>'01 Controls'!$F$29*'02 Cargo Classes'!$N$9</x:f>
        <x:v>0</x:v>
      </x:c>
      <x:c r="S3163" s="22" t="n">
        <x:f>'01 Controls'!$G$29*'02 Cargo Classes'!$O$9</x:f>
        <x:v>0.8</x:v>
      </x:c>
      <x:c r="T3163" s="22" t="n">
        <x:f>'01 Controls'!$H$29*'02 Cargo Classes'!$P$9</x:f>
        <x:v>0.075</x:v>
      </x:c>
      <x:c r="U3163" s="22" t="n">
        <x:f>SUM(Q3163:T3163)</x:f>
        <x:v>0.875</x:v>
      </x:c>
      <x:c r="V3163" s="18" t="n">
        <x:f>IF(U3163=0,0,N3163*Q3163/U3163)</x:f>
        <x:v>0</x:v>
      </x:c>
      <x:c r="W3163" s="18" t="n">
        <x:f>IF(U3163=0,0,P3163*Q3163/U3163)</x:f>
        <x:v>0</x:v>
      </x:c>
      <x:c r="X3163" s="18" t="n">
        <x:f>MAX(V3163,W3163*'01 Controls'!$E$12)</x:f>
        <x:v>0</x:v>
      </x:c>
      <x:c r="Y3163" s="18" t="n">
        <x:f>IF(U3163=0,0,N3163*R3163/U3163)</x:f>
        <x:v>0</x:v>
      </x:c>
      <x:c r="Z3163" s="18" t="n">
        <x:f>IF(U3163=0,0,P3163*R3163/U3163)</x:f>
        <x:v>0</x:v>
      </x:c>
      <x:c r="AA3163" s="18" t="n">
        <x:f>MAX(Y3163,Z3163*'01 Controls'!$E$13)</x:f>
        <x:v>0</x:v>
      </x:c>
      <x:c r="AB3163" s="18" t="n">
        <x:f>IF(U3163=0,0,N3163*S3163/U3163)</x:f>
        <x:v>147.08571428571432</x:v>
      </x:c>
      <x:c r="AC3163" s="18" t="n">
        <x:f>IF(U3163=0,0,P3163*S3163/U3163)</x:f>
        <x:v>289.6457142857143</x:v>
      </x:c>
      <x:c r="AD3163" s="18" t="n">
        <x:f>MAX(AB3163,AC3163*'01 Controls'!$E$14)</x:f>
        <x:v>147.08571428571432</x:v>
      </x:c>
      <x:c r="AE3163" s="18" t="n">
        <x:f>IF(U3163=0,0,N3163*T3163/U3163)</x:f>
        <x:v>13.789285714285713</x:v>
      </x:c>
      <x:c r="AF3163" s="18" t="n">
        <x:f>IF(U3163=0,0,P3163*T3163/U3163)</x:f>
        <x:v>27.154285714285717</x:v>
      </x:c>
      <x:c r="AG3163" s="18" t="n">
        <x:f>MAX(AE3163,AF3163*'01 Controls'!$E$15)</x:f>
        <x:v>13.789285714285713</x:v>
      </x:c>
      <x:c r="AH3163" s="18" t="n">
        <x:f>SUM(V3163,Y3163,AB3163,AE3163)</x:f>
        <x:v>160.87500000000003</x:v>
      </x:c>
      <x:c r="AI3163" s="18" t="n">
        <x:f>N3163-AH3163</x:f>
        <x:v>-2.842170943040401e-14</x:v>
      </x:c>
      <x:c r="AJ3163" s="18" t="n">
        <x:f>V3163*INDEX('07 Mode Capacity'!$P$6:$P$17,MATCH("AIR-"&amp;I3163,'07 Mode Capacity'!$C$6:$C$17,0))</x:f>
        <x:v>0</x:v>
      </x:c>
      <x:c r="AK3163" s="18" t="n">
        <x:f>Y3163*INDEX('07 Mode Capacity'!$P$6:$P$17,MATCH("OCEAN-"&amp;I3163,'07 Mode Capacity'!$C$6:$C$17,0))</x:f>
        <x:v>0</x:v>
      </x:c>
      <x:c r="AL3163" s="18" t="n">
        <x:f>AB3163*INDEX('07 Mode Capacity'!$P$6:$P$17,MATCH("LAND-"&amp;I3163,'07 Mode Capacity'!$C$6:$C$17,0))</x:f>
        <x:v>17.95149806459682</x:v>
      </x:c>
      <x:c r="AM3163" s="18" t="n">
        <x:f>AE3163*INDEX('07 Mode Capacity'!$P$6:$P$17,MATCH("INLAND-"&amp;I3163,'07 Mode Capacity'!$C$6:$C$17,0))</x:f>
        <x:v>8.70427105481641</x:v>
      </x:c>
      <x:c r="AN3163" s="18" t="n">
        <x:f>SUM(AJ3163:AM3163)</x:f>
        <x:v>26.65576911941323</x:v>
      </x:c>
      <x:c r="AO3163" s="17" t="n">
        <x:f>IF(N3163=0,1,AN3163/N3163)</x:f>
        <x:v>0.16569242653869917</x:v>
      </x:c>
      <x:c r="AP3163" s="11" t="str">
        <x:f>IF(AO3163&gt;='01 Controls'!$E$16,"PASS","FAIL")</x:f>
        <x:v>FAIL</x:v>
      </x:c>
      <x:c r="AQ3163" s="11" t="str">
        <x:v>UNQUANTIFIED</x:v>
      </x:c>
      <x:c r="AR3163" s="11" t="str">
        <x:v>Position-class planning record; serial item and receiver open</x:v>
      </x:c>
      <x:c r="AS3163" s="26"/>
      <x:c r="AT3163" s="26"/>
    </x:row>
    <x:row r="3164">
      <x:c r="C3164" s="11" t="str">
        <x:v>M5-J-TSC-TNK-20</x:v>
      </x:c>
      <x:c r="D3164" s="11" t="str">
        <x:v>M5</x:v>
      </x:c>
      <x:c r="E3164" s="11" t="str">
        <x:v>Drought and water</x:v>
      </x:c>
      <x:c r="F3164" s="11" t="str">
        <x:v>J-TSC</x:v>
      </x:c>
      <x:c r="G3164" s="11" t="str">
        <x:v>Theater sustainment command</x:v>
      </x:c>
      <x:c r="H3164" s="11" t="str">
        <x:v>TNK-20</x:v>
      </x:c>
      <x:c r="I3164" s="19" t="n">
        <x:v>48</x:v>
      </x:c>
      <x:c r="J3164" s="21" t="n">
        <x:v>3</x:v>
      </x:c>
      <x:c r="K3164" s="18" t="n">
        <x:f>'05 Cargo Register'!K28</x:f>
        <x:v>53.625</x:v>
      </x:c>
      <x:c r="L3164" s="18" t="n">
        <x:f>'05 Cargo Register'!N28</x:f>
        <x:v>4</x:v>
      </x:c>
      <x:c r="M3164" s="18" t="n">
        <x:f>'05 Cargo Register'!O28</x:f>
        <x:v>85</x:v>
      </x:c>
      <x:c r="N3164" s="18" t="n">
        <x:f>J3164*K3164</x:f>
        <x:v>160.875</x:v>
      </x:c>
      <x:c r="O3164" s="18" t="n">
        <x:f>J3164*L3164</x:f>
        <x:v>12</x:v>
      </x:c>
      <x:c r="P3164" s="18" t="n">
        <x:f>J3164*M3164</x:f>
        <x:v>255</x:v>
      </x:c>
      <x:c r="Q3164" s="22" t="n">
        <x:f>'01 Controls'!$E$29*'02 Cargo Classes'!$M$10</x:f>
        <x:v>0</x:v>
      </x:c>
      <x:c r="R3164" s="22" t="n">
        <x:f>'01 Controls'!$F$29*'02 Cargo Classes'!$N$10</x:f>
        <x:v>0</x:v>
      </x:c>
      <x:c r="S3164" s="22" t="n">
        <x:f>'01 Controls'!$G$29*'02 Cargo Classes'!$O$10</x:f>
        <x:v>0.8</x:v>
      </x:c>
      <x:c r="T3164" s="22" t="n">
        <x:f>'01 Controls'!$H$29*'02 Cargo Classes'!$P$10</x:f>
        <x:v>0.15</x:v>
      </x:c>
      <x:c r="U3164" s="22" t="n">
        <x:f>SUM(Q3164:T3164)</x:f>
        <x:v>0.9500000000000001</x:v>
      </x:c>
      <x:c r="V3164" s="18" t="n">
        <x:f>IF(U3164=0,0,N3164*Q3164/U3164)</x:f>
        <x:v>0</x:v>
      </x:c>
      <x:c r="W3164" s="18" t="n">
        <x:f>IF(U3164=0,0,P3164*Q3164/U3164)</x:f>
        <x:v>0</x:v>
      </x:c>
      <x:c r="X3164" s="18" t="n">
        <x:f>MAX(V3164,W3164*'01 Controls'!$E$12)</x:f>
        <x:v>0</x:v>
      </x:c>
      <x:c r="Y3164" s="18" t="n">
        <x:f>IF(U3164=0,0,N3164*R3164/U3164)</x:f>
        <x:v>0</x:v>
      </x:c>
      <x:c r="Z3164" s="18" t="n">
        <x:f>IF(U3164=0,0,P3164*R3164/U3164)</x:f>
        <x:v>0</x:v>
      </x:c>
      <x:c r="AA3164" s="18" t="n">
        <x:f>MAX(Y3164,Z3164*'01 Controls'!$E$13)</x:f>
        <x:v>0</x:v>
      </x:c>
      <x:c r="AB3164" s="18" t="n">
        <x:f>IF(U3164=0,0,N3164*S3164/U3164)</x:f>
        <x:v>135.47368421052633</x:v>
      </x:c>
      <x:c r="AC3164" s="18" t="n">
        <x:f>IF(U3164=0,0,P3164*S3164/U3164)</x:f>
        <x:v>214.73684210526315</x:v>
      </x:c>
      <x:c r="AD3164" s="18" t="n">
        <x:f>MAX(AB3164,AC3164*'01 Controls'!$E$14)</x:f>
        <x:v>135.47368421052633</x:v>
      </x:c>
      <x:c r="AE3164" s="18" t="n">
        <x:f>IF(U3164=0,0,N3164*T3164/U3164)</x:f>
        <x:v>25.40131578947368</x:v>
      </x:c>
      <x:c r="AF3164" s="18" t="n">
        <x:f>IF(U3164=0,0,P3164*T3164/U3164)</x:f>
        <x:v>40.26315789473684</x:v>
      </x:c>
      <x:c r="AG3164" s="18" t="n">
        <x:f>MAX(AE3164,AF3164*'01 Controls'!$E$15)</x:f>
        <x:v>25.40131578947368</x:v>
      </x:c>
      <x:c r="AH3164" s="18" t="n">
        <x:f>SUM(V3164,Y3164,AB3164,AE3164)</x:f>
        <x:v>160.875</x:v>
      </x:c>
      <x:c r="AI3164" s="18" t="n">
        <x:f>N3164-AH3164</x:f>
        <x:v>0</x:v>
      </x:c>
      <x:c r="AJ3164" s="18" t="n">
        <x:f>V3164*INDEX('07 Mode Capacity'!$P$6:$P$17,MATCH("AIR-"&amp;I3164,'07 Mode Capacity'!$C$6:$C$17,0))</x:f>
        <x:v>0</x:v>
      </x:c>
      <x:c r="AK3164" s="18" t="n">
        <x:f>Y3164*INDEX('07 Mode Capacity'!$P$6:$P$17,MATCH("OCEAN-"&amp;I3164,'07 Mode Capacity'!$C$6:$C$17,0))</x:f>
        <x:v>0</x:v>
      </x:c>
      <x:c r="AL3164" s="18" t="n">
        <x:f>AB3164*INDEX('07 Mode Capacity'!$P$6:$P$17,MATCH("LAND-"&amp;I3164,'07 Mode Capacity'!$C$6:$C$17,0))</x:f>
        <x:v>16.53427453318128</x:v>
      </x:c>
      <x:c r="AM3164" s="18" t="n">
        <x:f>AE3164*INDEX('07 Mode Capacity'!$P$6:$P$17,MATCH("INLAND-"&amp;I3164,'07 Mode Capacity'!$C$6:$C$17,0))</x:f>
        <x:v>16.034183522030226</x:v>
      </x:c>
      <x:c r="AN3164" s="18" t="n">
        <x:f>SUM(AJ3164:AM3164)</x:f>
        <x:v>32.56845805521151</x:v>
      </x:c>
      <x:c r="AO3164" s="17" t="n">
        <x:f>IF(N3164=0,1,AN3164/N3164)</x:f>
        <x:v>0.20244573771693244</x:v>
      </x:c>
      <x:c r="AP3164" s="11" t="str">
        <x:f>IF(AO3164&gt;='01 Controls'!$E$16,"PASS","FAIL")</x:f>
        <x:v>FAIL</x:v>
      </x:c>
      <x:c r="AQ3164" s="11" t="str">
        <x:v>UNQUANTIFIED</x:v>
      </x:c>
      <x:c r="AR3164" s="11" t="str">
        <x:v>Position-class planning record; serial item and receiver open</x:v>
      </x:c>
      <x:c r="AS3164" s="26"/>
      <x:c r="AT3164" s="26"/>
    </x:row>
    <x:row r="3165">
      <x:c r="C3165" s="11" t="str">
        <x:v>M5-J-TSC-FLR-24</x:v>
      </x:c>
      <x:c r="D3165" s="11" t="str">
        <x:v>M5</x:v>
      </x:c>
      <x:c r="E3165" s="11" t="str">
        <x:v>Drought and water</x:v>
      </x:c>
      <x:c r="F3165" s="11" t="str">
        <x:v>J-TSC</x:v>
      </x:c>
      <x:c r="G3165" s="11" t="str">
        <x:v>Theater sustainment command</x:v>
      </x:c>
      <x:c r="H3165" s="11" t="str">
        <x:v>FLR-24</x:v>
      </x:c>
      <x:c r="I3165" s="19" t="n">
        <x:v>48</x:v>
      </x:c>
      <x:c r="J3165" s="21" t="n">
        <x:v>3</x:v>
      </x:c>
      <x:c r="K3165" s="18" t="n">
        <x:f>'05 Cargo Register'!K29</x:f>
        <x:v>107.25</x:v>
      </x:c>
      <x:c r="L3165" s="18" t="n">
        <x:f>'05 Cargo Register'!N29</x:f>
        <x:v>6</x:v>
      </x:c>
      <x:c r="M3165" s="18" t="n">
        <x:f>'05 Cargo Register'!O29</x:f>
        <x:v>192</x:v>
      </x:c>
      <x:c r="N3165" s="18" t="n">
        <x:f>J3165*K3165</x:f>
        <x:v>321.75</x:v>
      </x:c>
      <x:c r="O3165" s="18" t="n">
        <x:f>J3165*L3165</x:f>
        <x:v>18</x:v>
      </x:c>
      <x:c r="P3165" s="18" t="n">
        <x:f>J3165*M3165</x:f>
        <x:v>576</x:v>
      </x:c>
      <x:c r="Q3165" s="22" t="n">
        <x:f>'01 Controls'!$E$29*'02 Cargo Classes'!$M$11</x:f>
        <x:v>0</x:v>
      </x:c>
      <x:c r="R3165" s="22" t="n">
        <x:f>'01 Controls'!$F$29*'02 Cargo Classes'!$N$11</x:f>
        <x:v>0</x:v>
      </x:c>
      <x:c r="S3165" s="22" t="n">
        <x:f>'01 Controls'!$G$29*'02 Cargo Classes'!$O$11</x:f>
        <x:v>0.8</x:v>
      </x:c>
      <x:c r="T3165" s="22" t="n">
        <x:f>'01 Controls'!$H$29*'02 Cargo Classes'!$P$11</x:f>
        <x:v>0.12</x:v>
      </x:c>
      <x:c r="U3165" s="22" t="n">
        <x:f>SUM(Q3165:T3165)</x:f>
        <x:v>0.92</x:v>
      </x:c>
      <x:c r="V3165" s="18" t="n">
        <x:f>IF(U3165=0,0,N3165*Q3165/U3165)</x:f>
        <x:v>0</x:v>
      </x:c>
      <x:c r="W3165" s="18" t="n">
        <x:f>IF(U3165=0,0,P3165*Q3165/U3165)</x:f>
        <x:v>0</x:v>
      </x:c>
      <x:c r="X3165" s="18" t="n">
        <x:f>MAX(V3165,W3165*'01 Controls'!$E$12)</x:f>
        <x:v>0</x:v>
      </x:c>
      <x:c r="Y3165" s="18" t="n">
        <x:f>IF(U3165=0,0,N3165*R3165/U3165)</x:f>
        <x:v>0</x:v>
      </x:c>
      <x:c r="Z3165" s="18" t="n">
        <x:f>IF(U3165=0,0,P3165*R3165/U3165)</x:f>
        <x:v>0</x:v>
      </x:c>
      <x:c r="AA3165" s="18" t="n">
        <x:f>MAX(Y3165,Z3165*'01 Controls'!$E$13)</x:f>
        <x:v>0</x:v>
      </x:c>
      <x:c r="AB3165" s="18" t="n">
        <x:f>IF(U3165=0,0,N3165*S3165/U3165)</x:f>
        <x:v>279.7826086956522</x:v>
      </x:c>
      <x:c r="AC3165" s="18" t="n">
        <x:f>IF(U3165=0,0,P3165*S3165/U3165)</x:f>
        <x:v>500.8695652173913</x:v>
      </x:c>
      <x:c r="AD3165" s="18" t="n">
        <x:f>MAX(AB3165,AC3165*'01 Controls'!$E$14)</x:f>
        <x:v>279.7826086956522</x:v>
      </x:c>
      <x:c r="AE3165" s="18" t="n">
        <x:f>IF(U3165=0,0,N3165*T3165/U3165)</x:f>
        <x:v>41.96739130434782</x:v>
      </x:c>
      <x:c r="AF3165" s="18" t="n">
        <x:f>IF(U3165=0,0,P3165*T3165/U3165)</x:f>
        <x:v>75.1304347826087</x:v>
      </x:c>
      <x:c r="AG3165" s="18" t="n">
        <x:f>MAX(AE3165,AF3165*'01 Controls'!$E$15)</x:f>
        <x:v>41.96739130434782</x:v>
      </x:c>
      <x:c r="AH3165" s="18" t="n">
        <x:f>SUM(V3165,Y3165,AB3165,AE3165)</x:f>
        <x:v>321.75</x:v>
      </x:c>
      <x:c r="AI3165" s="18" t="n">
        <x:f>N3165-AH3165</x:f>
        <x:v>0</x:v>
      </x:c>
      <x:c r="AJ3165" s="18" t="n">
        <x:f>V3165*INDEX('07 Mode Capacity'!$P$6:$P$17,MATCH("AIR-"&amp;I3165,'07 Mode Capacity'!$C$6:$C$17,0))</x:f>
        <x:v>0</x:v>
      </x:c>
      <x:c r="AK3165" s="18" t="n">
        <x:f>Y3165*INDEX('07 Mode Capacity'!$P$6:$P$17,MATCH("OCEAN-"&amp;I3165,'07 Mode Capacity'!$C$6:$C$17,0))</x:f>
        <x:v>0</x:v>
      </x:c>
      <x:c r="AL3165" s="18" t="n">
        <x:f>AB3165*INDEX('07 Mode Capacity'!$P$6:$P$17,MATCH("LAND-"&amp;I3165,'07 Mode Capacity'!$C$6:$C$17,0))</x:f>
        <x:v>34.14687131852655</x:v>
      </x:c>
      <x:c r="AM3165" s="18" t="n">
        <x:f>AE3165*INDEX('07 Mode Capacity'!$P$6:$P$17,MATCH("INLAND-"&amp;I3165,'07 Mode Capacity'!$C$6:$C$17,0))</x:f>
        <x:v>26.49125973204994</x:v>
      </x:c>
      <x:c r="AN3165" s="18" t="n">
        <x:f>SUM(AJ3165:AM3165)</x:f>
        <x:v>60.63813105057649</x:v>
      </x:c>
      <x:c r="AO3165" s="17" t="n">
        <x:f>IF(N3165=0,1,AN3165/N3165)</x:f>
        <x:v>0.1884634997686915</x:v>
      </x:c>
      <x:c r="AP3165" s="11" t="str">
        <x:f>IF(AO3165&gt;='01 Controls'!$E$16,"PASS","FAIL")</x:f>
        <x:v>FAIL</x:v>
      </x:c>
      <x:c r="AQ3165" s="11" t="str">
        <x:v>UNQUANTIFIED</x:v>
      </x:c>
      <x:c r="AR3165" s="11" t="str">
        <x:v>Position-class planning record; serial item and receiver open</x:v>
      </x:c>
      <x:c r="AS3165" s="26"/>
      <x:c r="AT3165" s="26"/>
    </x:row>
    <x:row r="3166">
      <x:c r="C3166" s="11" t="str">
        <x:v>M5-J-TSC-ROL-30</x:v>
      </x:c>
      <x:c r="D3166" s="11" t="str">
        <x:v>M5</x:v>
      </x:c>
      <x:c r="E3166" s="11" t="str">
        <x:v>Drought and water</x:v>
      </x:c>
      <x:c r="F3166" s="11" t="str">
        <x:v>J-TSC</x:v>
      </x:c>
      <x:c r="G3166" s="11" t="str">
        <x:v>Theater sustainment command</x:v>
      </x:c>
      <x:c r="H3166" s="11" t="str">
        <x:v>ROL-30</x:v>
      </x:c>
      <x:c r="I3166" s="19" t="n">
        <x:v>48</x:v>
      </x:c>
      <x:c r="J3166" s="21" t="n">
        <x:v>3</x:v>
      </x:c>
      <x:c r="K3166" s="18" t="n">
        <x:f>'05 Cargo Register'!K30</x:f>
        <x:v>107.25</x:v>
      </x:c>
      <x:c r="L3166" s="18" t="n">
        <x:f>'05 Cargo Register'!N30</x:f>
        <x:v>5</x:v>
      </x:c>
      <x:c r="M3166" s="18" t="n">
        <x:f>'05 Cargo Register'!O30</x:f>
        <x:v>318.75</x:v>
      </x:c>
      <x:c r="N3166" s="18" t="n">
        <x:f>J3166*K3166</x:f>
        <x:v>321.75</x:v>
      </x:c>
      <x:c r="O3166" s="18" t="n">
        <x:f>J3166*L3166</x:f>
        <x:v>15</x:v>
      </x:c>
      <x:c r="P3166" s="18" t="n">
        <x:f>J3166*M3166</x:f>
        <x:v>956.25</x:v>
      </x:c>
      <x:c r="Q3166" s="22" t="n">
        <x:f>'01 Controls'!$E$29*'02 Cargo Classes'!$M$12</x:f>
        <x:v>0</x:v>
      </x:c>
      <x:c r="R3166" s="22" t="n">
        <x:f>'01 Controls'!$F$29*'02 Cargo Classes'!$N$12</x:f>
        <x:v>0</x:v>
      </x:c>
      <x:c r="S3166" s="22" t="n">
        <x:f>'01 Controls'!$G$29*'02 Cargo Classes'!$O$12</x:f>
        <x:v>1.2000000000000002</x:v>
      </x:c>
      <x:c r="T3166" s="22" t="n">
        <x:f>'01 Controls'!$H$29*'02 Cargo Classes'!$P$12</x:f>
        <x:v>0.09</x:v>
      </x:c>
      <x:c r="U3166" s="22" t="n">
        <x:f>SUM(Q3166:T3166)</x:f>
        <x:v>1.2900000000000003</x:v>
      </x:c>
      <x:c r="V3166" s="18" t="n">
        <x:f>IF(U3166=0,0,N3166*Q3166/U3166)</x:f>
        <x:v>0</x:v>
      </x:c>
      <x:c r="W3166" s="18" t="n">
        <x:f>IF(U3166=0,0,P3166*Q3166/U3166)</x:f>
        <x:v>0</x:v>
      </x:c>
      <x:c r="X3166" s="18" t="n">
        <x:f>MAX(V3166,W3166*'01 Controls'!$E$12)</x:f>
        <x:v>0</x:v>
      </x:c>
      <x:c r="Y3166" s="18" t="n">
        <x:f>IF(U3166=0,0,N3166*R3166/U3166)</x:f>
        <x:v>0</x:v>
      </x:c>
      <x:c r="Z3166" s="18" t="n">
        <x:f>IF(U3166=0,0,P3166*R3166/U3166)</x:f>
        <x:v>0</x:v>
      </x:c>
      <x:c r="AA3166" s="18" t="n">
        <x:f>MAX(Y3166,Z3166*'01 Controls'!$E$13)</x:f>
        <x:v>0</x:v>
      </x:c>
      <x:c r="AB3166" s="18" t="n">
        <x:f>IF(U3166=0,0,N3166*S3166/U3166)</x:f>
        <x:v>299.30232558139534</x:v>
      </x:c>
      <x:c r="AC3166" s="18" t="n">
        <x:f>IF(U3166=0,0,P3166*S3166/U3166)</x:f>
        <x:v>889.5348837209302</x:v>
      </x:c>
      <x:c r="AD3166" s="18" t="n">
        <x:f>MAX(AB3166,AC3166*'01 Controls'!$E$14)</x:f>
        <x:v>299.30232558139534</x:v>
      </x:c>
      <x:c r="AE3166" s="18" t="n">
        <x:f>IF(U3166=0,0,N3166*T3166/U3166)</x:f>
        <x:v>22.447674418604645</x:v>
      </x:c>
      <x:c r="AF3166" s="18" t="n">
        <x:f>IF(U3166=0,0,P3166*T3166/U3166)</x:f>
        <x:v>66.71511627906976</x:v>
      </x:c>
      <x:c r="AG3166" s="18" t="n">
        <x:f>MAX(AE3166,AF3166*'01 Controls'!$E$15)</x:f>
        <x:v>22.447674418604645</x:v>
      </x:c>
      <x:c r="AH3166" s="18" t="n">
        <x:f>SUM(V3166,Y3166,AB3166,AE3166)</x:f>
        <x:v>321.75</x:v>
      </x:c>
      <x:c r="AI3166" s="18" t="n">
        <x:f>N3166-AH3166</x:f>
        <x:v>0</x:v>
      </x:c>
      <x:c r="AJ3166" s="18" t="n">
        <x:f>V3166*INDEX('07 Mode Capacity'!$P$6:$P$17,MATCH("AIR-"&amp;I3166,'07 Mode Capacity'!$C$6:$C$17,0))</x:f>
        <x:v>0</x:v>
      </x:c>
      <x:c r="AK3166" s="18" t="n">
        <x:f>Y3166*INDEX('07 Mode Capacity'!$P$6:$P$17,MATCH("OCEAN-"&amp;I3166,'07 Mode Capacity'!$C$6:$C$17,0))</x:f>
        <x:v>0</x:v>
      </x:c>
      <x:c r="AL3166" s="18" t="n">
        <x:f>AB3166*INDEX('07 Mode Capacity'!$P$6:$P$17,MATCH("LAND-"&amp;I3166,'07 Mode Capacity'!$C$6:$C$17,0))</x:f>
        <x:v>36.52921117795863</x:v>
      </x:c>
      <x:c r="AM3166" s="18" t="n">
        <x:f>AE3166*INDEX('07 Mode Capacity'!$P$6:$P$17,MATCH("INLAND-"&amp;I3166,'07 Mode Capacity'!$C$6:$C$17,0))</x:f>
        <x:v>14.169743577608106</x:v>
      </x:c>
      <x:c r="AN3166" s="18" t="n">
        <x:f>SUM(AJ3166:AM3166)</x:f>
        <x:v>50.69895475556673</x:v>
      </x:c>
      <x:c r="AO3166" s="17" t="n">
        <x:f>IF(N3166=0,1,AN3166/N3166)</x:f>
        <x:v>0.15757250895281036</x:v>
      </x:c>
      <x:c r="AP3166" s="11" t="str">
        <x:f>IF(AO3166&gt;='01 Controls'!$E$16,"PASS","FAIL")</x:f>
        <x:v>FAIL</x:v>
      </x:c>
      <x:c r="AQ3166" s="11" t="str">
        <x:v>UNQUANTIFIED</x:v>
      </x:c>
      <x:c r="AR3166" s="11" t="str">
        <x:v>Position-class planning record; serial item and receiver open</x:v>
      </x:c>
      <x:c r="AS3166" s="26"/>
      <x:c r="AT3166" s="26"/>
    </x:row>
    <x:row r="3167">
      <x:c r="C3167" s="11" t="str">
        <x:v>M5-J-TSC-LIN-18</x:v>
      </x:c>
      <x:c r="D3167" s="11" t="str">
        <x:v>M5</x:v>
      </x:c>
      <x:c r="E3167" s="11" t="str">
        <x:v>Drought and water</x:v>
      </x:c>
      <x:c r="F3167" s="11" t="str">
        <x:v>J-TSC</x:v>
      </x:c>
      <x:c r="G3167" s="11" t="str">
        <x:v>Theater sustainment command</x:v>
      </x:c>
      <x:c r="H3167" s="11" t="str">
        <x:v>LIN-18</x:v>
      </x:c>
      <x:c r="I3167" s="19" t="n">
        <x:v>72</x:v>
      </x:c>
      <x:c r="J3167" s="21" t="n">
        <x:v>3</x:v>
      </x:c>
      <x:c r="K3167" s="18" t="n">
        <x:f>'05 Cargo Register'!K31</x:f>
        <x:v>53.625</x:v>
      </x:c>
      <x:c r="L3167" s="18" t="n">
        <x:f>'05 Cargo Register'!N31</x:f>
        <x:v>4</x:v>
      </x:c>
      <x:c r="M3167" s="18" t="n">
        <x:f>'05 Cargo Register'!O31</x:f>
        <x:v>176</x:v>
      </x:c>
      <x:c r="N3167" s="18" t="n">
        <x:f>J3167*K3167</x:f>
        <x:v>160.875</x:v>
      </x:c>
      <x:c r="O3167" s="18" t="n">
        <x:f>J3167*L3167</x:f>
        <x:v>12</x:v>
      </x:c>
      <x:c r="P3167" s="18" t="n">
        <x:f>J3167*M3167</x:f>
        <x:v>528</x:v>
      </x:c>
      <x:c r="Q3167" s="22" t="n">
        <x:f>'01 Controls'!$E$29*'02 Cargo Classes'!$M$13</x:f>
        <x:v>0</x:v>
      </x:c>
      <x:c r="R3167" s="22" t="n">
        <x:f>'01 Controls'!$F$29*'02 Cargo Classes'!$N$13</x:f>
        <x:v>0</x:v>
      </x:c>
      <x:c r="S3167" s="22" t="n">
        <x:f>'01 Controls'!$G$29*'02 Cargo Classes'!$O$13</x:f>
        <x:v>0.8</x:v>
      </x:c>
      <x:c r="T3167" s="22" t="n">
        <x:f>'01 Controls'!$H$29*'02 Cargo Classes'!$P$13</x:f>
        <x:v>0.15</x:v>
      </x:c>
      <x:c r="U3167" s="22" t="n">
        <x:f>SUM(Q3167:T3167)</x:f>
        <x:v>0.9500000000000001</x:v>
      </x:c>
      <x:c r="V3167" s="18" t="n">
        <x:f>IF(U3167=0,0,N3167*Q3167/U3167)</x:f>
        <x:v>0</x:v>
      </x:c>
      <x:c r="W3167" s="18" t="n">
        <x:f>IF(U3167=0,0,P3167*Q3167/U3167)</x:f>
        <x:v>0</x:v>
      </x:c>
      <x:c r="X3167" s="18" t="n">
        <x:f>MAX(V3167,W3167*'01 Controls'!$E$12)</x:f>
        <x:v>0</x:v>
      </x:c>
      <x:c r="Y3167" s="18" t="n">
        <x:f>IF(U3167=0,0,N3167*R3167/U3167)</x:f>
        <x:v>0</x:v>
      </x:c>
      <x:c r="Z3167" s="18" t="n">
        <x:f>IF(U3167=0,0,P3167*R3167/U3167)</x:f>
        <x:v>0</x:v>
      </x:c>
      <x:c r="AA3167" s="18" t="n">
        <x:f>MAX(Y3167,Z3167*'01 Controls'!$E$13)</x:f>
        <x:v>0</x:v>
      </x:c>
      <x:c r="AB3167" s="18" t="n">
        <x:f>IF(U3167=0,0,N3167*S3167/U3167)</x:f>
        <x:v>135.47368421052633</x:v>
      </x:c>
      <x:c r="AC3167" s="18" t="n">
        <x:f>IF(U3167=0,0,P3167*S3167/U3167)</x:f>
        <x:v>444.63157894736844</x:v>
      </x:c>
      <x:c r="AD3167" s="18" t="n">
        <x:f>MAX(AB3167,AC3167*'01 Controls'!$E$14)</x:f>
        <x:v>135.47368421052633</x:v>
      </x:c>
      <x:c r="AE3167" s="18" t="n">
        <x:f>IF(U3167=0,0,N3167*T3167/U3167)</x:f>
        <x:v>25.40131578947368</x:v>
      </x:c>
      <x:c r="AF3167" s="18" t="n">
        <x:f>IF(U3167=0,0,P3167*T3167/U3167)</x:f>
        <x:v>83.36842105263158</x:v>
      </x:c>
      <x:c r="AG3167" s="18" t="n">
        <x:f>MAX(AE3167,AF3167*'01 Controls'!$E$15)</x:f>
        <x:v>25.40131578947368</x:v>
      </x:c>
      <x:c r="AH3167" s="18" t="n">
        <x:f>SUM(V3167,Y3167,AB3167,AE3167)</x:f>
        <x:v>160.875</x:v>
      </x:c>
      <x:c r="AI3167" s="18" t="n">
        <x:f>N3167-AH3167</x:f>
        <x:v>0</x:v>
      </x:c>
      <x:c r="AJ3167" s="18" t="n">
        <x:f>V3167*INDEX('07 Mode Capacity'!$P$6:$P$17,MATCH("AIR-"&amp;I3167,'07 Mode Capacity'!$C$6:$C$17,0))</x:f>
        <x:v>0</x:v>
      </x:c>
      <x:c r="AK3167" s="18" t="n">
        <x:f>Y3167*INDEX('07 Mode Capacity'!$P$6:$P$17,MATCH("OCEAN-"&amp;I3167,'07 Mode Capacity'!$C$6:$C$17,0))</x:f>
        <x:v>0</x:v>
      </x:c>
      <x:c r="AL3167" s="18" t="n">
        <x:f>AB3167*INDEX('07 Mode Capacity'!$P$6:$P$17,MATCH("LAND-"&amp;I3167,'07 Mode Capacity'!$C$6:$C$17,0))</x:f>
        <x:v>96.86506939916578</x:v>
      </x:c>
      <x:c r="AM3167" s="18" t="n">
        <x:f>AE3167*INDEX('07 Mode Capacity'!$P$6:$P$17,MATCH("INLAND-"&amp;I3167,'07 Mode Capacity'!$C$6:$C$17,0))</x:f>
        <x:v>25.40131578947368</x:v>
      </x:c>
      <x:c r="AN3167" s="18" t="n">
        <x:f>SUM(AJ3167:AM3167)</x:f>
        <x:v>122.26638518863946</x:v>
      </x:c>
      <x:c r="AO3167" s="17" t="n">
        <x:f>IF(N3167=0,1,AN3167/N3167)</x:f>
        <x:v>0.7600086103411933</x:v>
      </x:c>
      <x:c r="AP3167" s="11" t="str">
        <x:f>IF(AO3167&gt;='01 Controls'!$E$16,"PASS","FAIL")</x:f>
        <x:v>FAIL</x:v>
      </x:c>
      <x:c r="AQ3167" s="11" t="str">
        <x:v>UNQUANTIFIED</x:v>
      </x:c>
      <x:c r="AR3167" s="11" t="str">
        <x:v>Position-class planning record; serial item and receiver open</x:v>
      </x:c>
      <x:c r="AS3167" s="26"/>
      <x:c r="AT3167" s="26"/>
    </x:row>
    <x:row r="3168">
      <x:c r="C3168" s="11" t="str">
        <x:v>M5-J-TSC-BLK-08</x:v>
      </x:c>
      <x:c r="D3168" s="11" t="str">
        <x:v>M5</x:v>
      </x:c>
      <x:c r="E3168" s="11" t="str">
        <x:v>Drought and water</x:v>
      </x:c>
      <x:c r="F3168" s="11" t="str">
        <x:v>J-TSC</x:v>
      </x:c>
      <x:c r="G3168" s="11" t="str">
        <x:v>Theater sustainment command</x:v>
      </x:c>
      <x:c r="H3168" s="11" t="str">
        <x:v>BLK-08</x:v>
      </x:c>
      <x:c r="I3168" s="19" t="n">
        <x:v>48</x:v>
      </x:c>
      <x:c r="J3168" s="21" t="n">
        <x:v>3</x:v>
      </x:c>
      <x:c r="K3168" s="18" t="n">
        <x:f>'05 Cargo Register'!K32</x:f>
        <x:v>160.875</x:v>
      </x:c>
      <x:c r="L3168" s="18" t="n">
        <x:f>'05 Cargo Register'!N32</x:f>
        <x:v>26</x:v>
      </x:c>
      <x:c r="M3168" s="18" t="n">
        <x:f>'05 Cargo Register'!O32</x:f>
        <x:v>1326</x:v>
      </x:c>
      <x:c r="N3168" s="18" t="n">
        <x:f>J3168*K3168</x:f>
        <x:v>482.625</x:v>
      </x:c>
      <x:c r="O3168" s="18" t="n">
        <x:f>J3168*L3168</x:f>
        <x:v>78</x:v>
      </x:c>
      <x:c r="P3168" s="18" t="n">
        <x:f>J3168*M3168</x:f>
        <x:v>3978</x:v>
      </x:c>
      <x:c r="Q3168" s="22" t="n">
        <x:f>'01 Controls'!$E$29*'02 Cargo Classes'!$M$14</x:f>
        <x:v>0.05</x:v>
      </x:c>
      <x:c r="R3168" s="22" t="n">
        <x:f>'01 Controls'!$F$29*'02 Cargo Classes'!$N$14</x:f>
        <x:v>0</x:v>
      </x:c>
      <x:c r="S3168" s="22" t="n">
        <x:f>'01 Controls'!$G$29*'02 Cargo Classes'!$O$14</x:f>
        <x:v>0.8</x:v>
      </x:c>
      <x:c r="T3168" s="22" t="n">
        <x:f>'01 Controls'!$H$29*'02 Cargo Classes'!$P$14</x:f>
        <x:v>0.075</x:v>
      </x:c>
      <x:c r="U3168" s="22" t="n">
        <x:f>SUM(Q3168:T3168)</x:f>
        <x:v>0.925</x:v>
      </x:c>
      <x:c r="V3168" s="18" t="n">
        <x:f>IF(U3168=0,0,N3168*Q3168/U3168)</x:f>
        <x:v>26.08783783783784</x:v>
      </x:c>
      <x:c r="W3168" s="18" t="n">
        <x:f>IF(U3168=0,0,P3168*Q3168/U3168)</x:f>
        <x:v>215.02702702702703</x:v>
      </x:c>
      <x:c r="X3168" s="18" t="n">
        <x:f>MAX(V3168,W3168*'01 Controls'!$E$12)</x:f>
        <x:v>53.75675675675676</x:v>
      </x:c>
      <x:c r="Y3168" s="18" t="n">
        <x:f>IF(U3168=0,0,N3168*R3168/U3168)</x:f>
        <x:v>0</x:v>
      </x:c>
      <x:c r="Z3168" s="18" t="n">
        <x:f>IF(U3168=0,0,P3168*R3168/U3168)</x:f>
        <x:v>0</x:v>
      </x:c>
      <x:c r="AA3168" s="18" t="n">
        <x:f>MAX(Y3168,Z3168*'01 Controls'!$E$13)</x:f>
        <x:v>0</x:v>
      </x:c>
      <x:c r="AB3168" s="18" t="n">
        <x:f>IF(U3168=0,0,N3168*S3168/U3168)</x:f>
        <x:v>417.4054054054054</x:v>
      </x:c>
      <x:c r="AC3168" s="18" t="n">
        <x:f>IF(U3168=0,0,P3168*S3168/U3168)</x:f>
        <x:v>3440.4324324324325</x:v>
      </x:c>
      <x:c r="AD3168" s="18" t="n">
        <x:f>MAX(AB3168,AC3168*'01 Controls'!$E$14)</x:f>
        <x:v>688.0864864864866</x:v>
      </x:c>
      <x:c r="AE3168" s="18" t="n">
        <x:f>IF(U3168=0,0,N3168*T3168/U3168)</x:f>
        <x:v>39.13175675675675</x:v>
      </x:c>
      <x:c r="AF3168" s="18" t="n">
        <x:f>IF(U3168=0,0,P3168*T3168/U3168)</x:f>
        <x:v>322.54054054054046</x:v>
      </x:c>
      <x:c r="AG3168" s="18" t="n">
        <x:f>MAX(AE3168,AF3168*'01 Controls'!$E$15)</x:f>
        <x:v>58.05729729729728</x:v>
      </x:c>
      <x:c r="AH3168" s="18" t="n">
        <x:f>SUM(V3168,Y3168,AB3168,AE3168)</x:f>
        <x:v>482.625</x:v>
      </x:c>
      <x:c r="AI3168" s="18" t="n">
        <x:f>N3168-AH3168</x:f>
        <x:v>0</x:v>
      </x:c>
      <x:c r="AJ3168" s="18" t="n">
        <x:f>V3168*INDEX('07 Mode Capacity'!$P$6:$P$17,MATCH("AIR-"&amp;I3168,'07 Mode Capacity'!$C$6:$C$17,0))</x:f>
        <x:v>7.313351193614587</x:v>
      </x:c>
      <x:c r="AK3168" s="18" t="n">
        <x:f>Y3168*INDEX('07 Mode Capacity'!$P$6:$P$17,MATCH("OCEAN-"&amp;I3168,'07 Mode Capacity'!$C$6:$C$17,0))</x:f>
        <x:v>0</x:v>
      </x:c>
      <x:c r="AL3168" s="18" t="n">
        <x:f>AB3168*INDEX('07 Mode Capacity'!$P$6:$P$17,MATCH("LAND-"&amp;I3168,'07 Mode Capacity'!$C$6:$C$17,0))</x:f>
        <x:v>50.94344045358555</x:v>
      </x:c>
      <x:c r="AM3168" s="18" t="n">
        <x:f>AE3168*INDEX('07 Mode Capacity'!$P$6:$P$17,MATCH("INLAND-"&amp;I3168,'07 Mode Capacity'!$C$6:$C$17,0))</x:f>
        <x:v>24.70130975015467</x:v>
      </x:c>
      <x:c r="AN3168" s="18" t="n">
        <x:f>SUM(AJ3168:AM3168)</x:f>
        <x:v>82.95810139735481</x:v>
      </x:c>
      <x:c r="AO3168" s="17" t="n">
        <x:f>IF(N3168=0,1,AN3168/N3168)</x:f>
        <x:v>0.17188935798467714</x:v>
      </x:c>
      <x:c r="AP3168" s="11" t="str">
        <x:f>IF(AO3168&gt;='01 Controls'!$E$16,"PASS","FAIL")</x:f>
        <x:v>FAIL</x:v>
      </x:c>
      <x:c r="AQ3168" s="11" t="str">
        <x:v>UNQUANTIFIED</x:v>
      </x:c>
      <x:c r="AR3168" s="11" t="str">
        <x:v>Position-class planning record; serial item and receiver open</x:v>
      </x:c>
      <x:c r="AS3168" s="26"/>
      <x:c r="AT3168" s="26"/>
    </x:row>
    <x:row r="3169">
      <x:c r="C3169" s="11" t="str">
        <x:v>M5-J-RRG-APL-45</x:v>
      </x:c>
      <x:c r="D3169" s="11" t="str">
        <x:v>M5</x:v>
      </x:c>
      <x:c r="E3169" s="11" t="str">
        <x:v>Drought and water</x:v>
      </x:c>
      <x:c r="F3169" s="11" t="str">
        <x:v>J-RRG</x:v>
      </x:c>
      <x:c r="G3169" s="11" t="str">
        <x:v>Replacement and reconstitution group</x:v>
      </x:c>
      <x:c r="H3169" s="11" t="str">
        <x:v>APL-45</x:v>
      </x:c>
      <x:c r="I3169" s="19" t="n">
        <x:v>24</x:v>
      </x:c>
      <x:c r="J3169" s="21" t="n">
        <x:v>3</x:v>
      </x:c>
      <x:c r="K3169" s="18" t="n">
        <x:f>'05 Cargo Register'!K33</x:f>
        <x:v>214.5</x:v>
      </x:c>
      <x:c r="L3169" s="18" t="n">
        <x:f>'05 Cargo Register'!N33</x:f>
        <x:v>57</x:v>
      </x:c>
      <x:c r="M3169" s="18" t="n">
        <x:f>'05 Cargo Register'!O33</x:f>
        <x:v>427.5</x:v>
      </x:c>
      <x:c r="N3169" s="18" t="n">
        <x:f>J3169*K3169</x:f>
        <x:v>643.5</x:v>
      </x:c>
      <x:c r="O3169" s="18" t="n">
        <x:f>J3169*L3169</x:f>
        <x:v>171</x:v>
      </x:c>
      <x:c r="P3169" s="18" t="n">
        <x:f>J3169*M3169</x:f>
        <x:v>1282.5</x:v>
      </x:c>
      <x:c r="Q3169" s="22" t="n">
        <x:f>'01 Controls'!$E$29*'02 Cargo Classes'!$M$6</x:f>
        <x:v>0.15000000000000002</x:v>
      </x:c>
      <x:c r="R3169" s="22" t="n">
        <x:f>'01 Controls'!$F$29*'02 Cargo Classes'!$N$6</x:f>
        <x:v>0</x:v>
      </x:c>
      <x:c r="S3169" s="22" t="n">
        <x:f>'01 Controls'!$G$29*'02 Cargo Classes'!$O$6</x:f>
        <x:v>0.8</x:v>
      </x:c>
      <x:c r="T3169" s="22" t="n">
        <x:f>'01 Controls'!$H$29*'02 Cargo Classes'!$P$6</x:f>
        <x:v>0.045</x:v>
      </x:c>
      <x:c r="U3169" s="22" t="n">
        <x:f>SUM(Q3169:T3169)</x:f>
        <x:v>0.9950000000000001</x:v>
      </x:c>
      <x:c r="V3169" s="18" t="n">
        <x:f>IF(U3169=0,0,N3169*Q3169/U3169)</x:f>
        <x:v>97.01005025125629</x:v>
      </x:c>
      <x:c r="W3169" s="18" t="n">
        <x:f>IF(U3169=0,0,P3169*Q3169/U3169)</x:f>
        <x:v>193.34170854271358</x:v>
      </x:c>
      <x:c r="X3169" s="18" t="n">
        <x:f>MAX(V3169,W3169*'01 Controls'!$E$12)</x:f>
        <x:v>97.01005025125629</x:v>
      </x:c>
      <x:c r="Y3169" s="18" t="n">
        <x:f>IF(U3169=0,0,N3169*R3169/U3169)</x:f>
        <x:v>0</x:v>
      </x:c>
      <x:c r="Z3169" s="18" t="n">
        <x:f>IF(U3169=0,0,P3169*R3169/U3169)</x:f>
        <x:v>0</x:v>
      </x:c>
      <x:c r="AA3169" s="18" t="n">
        <x:f>MAX(Y3169,Z3169*'01 Controls'!$E$13)</x:f>
        <x:v>0</x:v>
      </x:c>
      <x:c r="AB3169" s="18" t="n">
        <x:f>IF(U3169=0,0,N3169*S3169/U3169)</x:f>
        <x:v>517.3869346733668</x:v>
      </x:c>
      <x:c r="AC3169" s="18" t="n">
        <x:f>IF(U3169=0,0,P3169*S3169/U3169)</x:f>
        <x:v>1031.1557788944722</x:v>
      </x:c>
      <x:c r="AD3169" s="18" t="n">
        <x:f>MAX(AB3169,AC3169*'01 Controls'!$E$14)</x:f>
        <x:v>517.3869346733668</x:v>
      </x:c>
      <x:c r="AE3169" s="18" t="n">
        <x:f>IF(U3169=0,0,N3169*T3169/U3169)</x:f>
        <x:v>29.10301507537688</x:v>
      </x:c>
      <x:c r="AF3169" s="18" t="n">
        <x:f>IF(U3169=0,0,P3169*T3169/U3169)</x:f>
        <x:v>58.00251256281406</x:v>
      </x:c>
      <x:c r="AG3169" s="18" t="n">
        <x:f>MAX(AE3169,AF3169*'01 Controls'!$E$15)</x:f>
        <x:v>29.10301507537688</x:v>
      </x:c>
      <x:c r="AH3169" s="18" t="n">
        <x:f>SUM(V3169,Y3169,AB3169,AE3169)</x:f>
        <x:v>643.5</x:v>
      </x:c>
      <x:c r="AI3169" s="18" t="n">
        <x:f>N3169-AH3169</x:f>
        <x:v>0</x:v>
      </x:c>
      <x:c r="AJ3169" s="18" t="n">
        <x:f>V3169*INDEX('07 Mode Capacity'!$P$6:$P$17,MATCH("AIR-"&amp;I3169,'07 Mode Capacity'!$C$6:$C$17,0))</x:f>
        <x:v>19.684703917735558</x:v>
      </x:c>
      <x:c r="AK3169" s="18" t="n">
        <x:f>Y3169*INDEX('07 Mode Capacity'!$P$6:$P$17,MATCH("OCEAN-"&amp;I3169,'07 Mode Capacity'!$C$6:$C$17,0))</x:f>
        <x:v>0</x:v>
      </x:c>
      <x:c r="AL3169" s="18" t="n">
        <x:f>AB3169*INDEX('07 Mode Capacity'!$P$6:$P$17,MATCH("LAND-"&amp;I3169,'07 Mode Capacity'!$C$6:$C$17,0))</x:f>
        <x:v>197.90098070719904</x:v>
      </x:c>
      <x:c r="AM3169" s="18" t="n">
        <x:f>AE3169*INDEX('07 Mode Capacity'!$P$6:$P$17,MATCH("INLAND-"&amp;I3169,'07 Mode Capacity'!$C$6:$C$17,0))</x:f>
        <x:v>29.10301507537688</x:v>
      </x:c>
      <x:c r="AN3169" s="18" t="n">
        <x:f>SUM(AJ3169:AM3169)</x:f>
        <x:v>246.68869970031147</x:v>
      </x:c>
      <x:c r="AO3169" s="17" t="n">
        <x:f>IF(N3169=0,1,AN3169/N3169)</x:f>
        <x:v>0.38335462268890674</x:v>
      </x:c>
      <x:c r="AP3169" s="11" t="str">
        <x:f>IF(AO3169&gt;='01 Controls'!$E$16,"PASS","FAIL")</x:f>
        <x:v>FAIL</x:v>
      </x:c>
      <x:c r="AQ3169" s="11" t="str">
        <x:v>UNQUANTIFIED</x:v>
      </x:c>
      <x:c r="AR3169" s="11" t="str">
        <x:v>Position-class planning record; serial item and receiver open</x:v>
      </x:c>
      <x:c r="AS3169" s="26"/>
      <x:c r="AT3169" s="26"/>
    </x:row>
    <x:row r="3170">
      <x:c r="C3170" s="11" t="str">
        <x:v>M5-J-RRG-ISO-18</x:v>
      </x:c>
      <x:c r="D3170" s="11" t="str">
        <x:v>M5</x:v>
      </x:c>
      <x:c r="E3170" s="11" t="str">
        <x:v>Drought and water</x:v>
      </x:c>
      <x:c r="F3170" s="11" t="str">
        <x:v>J-RRG</x:v>
      </x:c>
      <x:c r="G3170" s="11" t="str">
        <x:v>Replacement and reconstitution group</x:v>
      </x:c>
      <x:c r="H3170" s="11" t="str">
        <x:v>ISO-18</x:v>
      </x:c>
      <x:c r="I3170" s="19" t="n">
        <x:v>48</x:v>
      </x:c>
      <x:c r="J3170" s="21" t="n">
        <x:v>3</x:v>
      </x:c>
      <x:c r="K3170" s="18" t="n">
        <x:f>'05 Cargo Register'!K34</x:f>
        <x:v>268.125</x:v>
      </x:c>
      <x:c r="L3170" s="18" t="n">
        <x:f>'05 Cargo Register'!N34</x:f>
        <x:v>18</x:v>
      </x:c>
      <x:c r="M3170" s="18" t="n">
        <x:f>'05 Cargo Register'!O34</x:f>
        <x:v>475.20000000000005</x:v>
      </x:c>
      <x:c r="N3170" s="18" t="n">
        <x:f>J3170*K3170</x:f>
        <x:v>804.375</x:v>
      </x:c>
      <x:c r="O3170" s="18" t="n">
        <x:f>J3170*L3170</x:f>
        <x:v>54</x:v>
      </x:c>
      <x:c r="P3170" s="18" t="n">
        <x:f>J3170*M3170</x:f>
        <x:v>1425.6000000000001</x:v>
      </x:c>
      <x:c r="Q3170" s="22" t="n">
        <x:f>'01 Controls'!$E$29*'02 Cargo Classes'!$M$7</x:f>
        <x:v>0.010000000000000002</x:v>
      </x:c>
      <x:c r="R3170" s="22" t="n">
        <x:f>'01 Controls'!$F$29*'02 Cargo Classes'!$N$7</x:f>
        <x:v>0</x:v>
      </x:c>
      <x:c r="S3170" s="22" t="n">
        <x:f>'01 Controls'!$G$29*'02 Cargo Classes'!$O$7</x:f>
        <x:v>0.96</x:v>
      </x:c>
      <x:c r="T3170" s="22" t="n">
        <x:f>'01 Controls'!$H$29*'02 Cargo Classes'!$P$7</x:f>
        <x:v>0.12</x:v>
      </x:c>
      <x:c r="U3170" s="22" t="n">
        <x:f>SUM(Q3170:T3170)</x:f>
        <x:v>1.0899999999999999</x:v>
      </x:c>
      <x:c r="V3170" s="18" t="n">
        <x:f>IF(U3170=0,0,N3170*Q3170/U3170)</x:f>
        <x:v>7.379587155963304</x:v>
      </x:c>
      <x:c r="W3170" s="18" t="n">
        <x:f>IF(U3170=0,0,P3170*Q3170/U3170)</x:f>
        <x:v>13.078899082568812</x:v>
      </x:c>
      <x:c r="X3170" s="18" t="n">
        <x:f>MAX(V3170,W3170*'01 Controls'!$E$12)</x:f>
        <x:v>7.379587155963304</x:v>
      </x:c>
      <x:c r="Y3170" s="18" t="n">
        <x:f>IF(U3170=0,0,N3170*R3170/U3170)</x:f>
        <x:v>0</x:v>
      </x:c>
      <x:c r="Z3170" s="18" t="n">
        <x:f>IF(U3170=0,0,P3170*R3170/U3170)</x:f>
        <x:v>0</x:v>
      </x:c>
      <x:c r="AA3170" s="18" t="n">
        <x:f>MAX(Y3170,Z3170*'01 Controls'!$E$13)</x:f>
        <x:v>0</x:v>
      </x:c>
      <x:c r="AB3170" s="18" t="n">
        <x:f>IF(U3170=0,0,N3170*S3170/U3170)</x:f>
        <x:v>708.4403669724771</x:v>
      </x:c>
      <x:c r="AC3170" s="18" t="n">
        <x:f>IF(U3170=0,0,P3170*S3170/U3170)</x:f>
        <x:v>1255.5743119266058</x:v>
      </x:c>
      <x:c r="AD3170" s="18" t="n">
        <x:f>MAX(AB3170,AC3170*'01 Controls'!$E$14)</x:f>
        <x:v>708.4403669724771</x:v>
      </x:c>
      <x:c r="AE3170" s="18" t="n">
        <x:f>IF(U3170=0,0,N3170*T3170/U3170)</x:f>
        <x:v>88.55504587155964</x:v>
      </x:c>
      <x:c r="AF3170" s="18" t="n">
        <x:f>IF(U3170=0,0,P3170*T3170/U3170)</x:f>
        <x:v>156.94678899082572</x:v>
      </x:c>
      <x:c r="AG3170" s="18" t="n">
        <x:f>MAX(AE3170,AF3170*'01 Controls'!$E$15)</x:f>
        <x:v>88.55504587155964</x:v>
      </x:c>
      <x:c r="AH3170" s="18" t="n">
        <x:f>SUM(V3170,Y3170,AB3170,AE3170)</x:f>
        <x:v>804.3750000000001</x:v>
      </x:c>
      <x:c r="AI3170" s="18" t="n">
        <x:f>N3170-AH3170</x:f>
        <x:v>-1.1368683772161603e-13</x:v>
      </x:c>
      <x:c r="AJ3170" s="18" t="n">
        <x:f>V3170*INDEX('07 Mode Capacity'!$P$6:$P$17,MATCH("AIR-"&amp;I3170,'07 Mode Capacity'!$C$6:$C$17,0))</x:f>
        <x:v>2.068761423270182</x:v>
      </x:c>
      <x:c r="AK3170" s="18" t="n">
        <x:f>Y3170*INDEX('07 Mode Capacity'!$P$6:$P$17,MATCH("OCEAN-"&amp;I3170,'07 Mode Capacity'!$C$6:$C$17,0))</x:f>
        <x:v>0</x:v>
      </x:c>
      <x:c r="AL3170" s="18" t="n">
        <x:f>AB3170*INDEX('07 Mode Capacity'!$P$6:$P$17,MATCH("LAND-"&amp;I3170,'07 Mode Capacity'!$C$6:$C$17,0))</x:f>
        <x:v>86.46363746709476</x:v>
      </x:c>
      <x:c r="AM3170" s="18" t="n">
        <x:f>AE3170*INDEX('07 Mode Capacity'!$P$6:$P$17,MATCH("INLAND-"&amp;I3170,'07 Mode Capacity'!$C$6:$C$17,0))</x:f>
        <x:v>55.89898842542649</x:v>
      </x:c>
      <x:c r="AN3170" s="18" t="n">
        <x:f>SUM(AJ3170:AM3170)</x:f>
        <x:v>144.43138731579143</x:v>
      </x:c>
      <x:c r="AO3170" s="17" t="n">
        <x:f>IF(N3170=0,1,AN3170/N3170)</x:f>
        <x:v>0.17955728026827217</x:v>
      </x:c>
      <x:c r="AP3170" s="11" t="str">
        <x:f>IF(AO3170&gt;='01 Controls'!$E$16,"PASS","FAIL")</x:f>
        <x:v>FAIL</x:v>
      </x:c>
      <x:c r="AQ3170" s="11" t="str">
        <x:v>UNQUANTIFIED</x:v>
      </x:c>
      <x:c r="AR3170" s="11" t="str">
        <x:v>Position-class planning record; serial item and receiver open</x:v>
      </x:c>
      <x:c r="AS3170" s="26"/>
      <x:c r="AT3170" s="26"/>
    </x:row>
    <x:row r="3171">
      <x:c r="C3171" s="11" t="str">
        <x:v>M5-J-RRG-COL-12</x:v>
      </x:c>
      <x:c r="D3171" s="11" t="str">
        <x:v>M5</x:v>
      </x:c>
      <x:c r="E3171" s="11" t="str">
        <x:v>Drought and water</x:v>
      </x:c>
      <x:c r="F3171" s="11" t="str">
        <x:v>J-RRG</x:v>
      </x:c>
      <x:c r="G3171" s="11" t="str">
        <x:v>Replacement and reconstitution group</x:v>
      </x:c>
      <x:c r="H3171" s="11" t="str">
        <x:v>COL-12</x:v>
      </x:c>
      <x:c r="I3171" s="19" t="n">
        <x:v>24</x:v>
      </x:c>
      <x:c r="J3171" s="21" t="n">
        <x:v>3</x:v>
      </x:c>
      <x:c r="K3171" s="18" t="n">
        <x:f>'05 Cargo Register'!K35</x:f>
        <x:v>53.625</x:v>
      </x:c>
      <x:c r="L3171" s="18" t="n">
        <x:f>'05 Cargo Register'!N35</x:f>
        <x:v>6</x:v>
      </x:c>
      <x:c r="M3171" s="18" t="n">
        <x:f>'05 Cargo Register'!O35</x:f>
        <x:v>158.4</x:v>
      </x:c>
      <x:c r="N3171" s="18" t="n">
        <x:f>J3171*K3171</x:f>
        <x:v>160.875</x:v>
      </x:c>
      <x:c r="O3171" s="18" t="n">
        <x:f>J3171*L3171</x:f>
        <x:v>18</x:v>
      </x:c>
      <x:c r="P3171" s="18" t="n">
        <x:f>J3171*M3171</x:f>
        <x:v>475.20000000000005</x:v>
      </x:c>
      <x:c r="Q3171" s="22" t="n">
        <x:f>'01 Controls'!$E$29*'02 Cargo Classes'!$M$8</x:f>
        <x:v>0.1</x:v>
      </x:c>
      <x:c r="R3171" s="22" t="n">
        <x:f>'01 Controls'!$F$29*'02 Cargo Classes'!$N$8</x:f>
        <x:v>0</x:v>
      </x:c>
      <x:c r="S3171" s="22" t="n">
        <x:f>'01 Controls'!$G$29*'02 Cargo Classes'!$O$8</x:f>
        <x:v>0.96</x:v>
      </x:c>
      <x:c r="T3171" s="22" t="n">
        <x:f>'01 Controls'!$H$29*'02 Cargo Classes'!$P$8</x:f>
        <x:v>0.03</x:v>
      </x:c>
      <x:c r="U3171" s="22" t="n">
        <x:f>SUM(Q3171:T3171)</x:f>
        <x:v>1.09</x:v>
      </x:c>
      <x:c r="V3171" s="18" t="n">
        <x:f>IF(U3171=0,0,N3171*Q3171/U3171)</x:f>
        <x:v>14.759174311926607</x:v>
      </x:c>
      <x:c r="W3171" s="18" t="n">
        <x:f>IF(U3171=0,0,P3171*Q3171/U3171)</x:f>
        <x:v>43.59633027522936</x:v>
      </x:c>
      <x:c r="X3171" s="18" t="n">
        <x:f>MAX(V3171,W3171*'01 Controls'!$E$12)</x:f>
        <x:v>14.759174311926607</x:v>
      </x:c>
      <x:c r="Y3171" s="18" t="n">
        <x:f>IF(U3171=0,0,N3171*R3171/U3171)</x:f>
        <x:v>0</x:v>
      </x:c>
      <x:c r="Z3171" s="18" t="n">
        <x:f>IF(U3171=0,0,P3171*R3171/U3171)</x:f>
        <x:v>0</x:v>
      </x:c>
      <x:c r="AA3171" s="18" t="n">
        <x:f>MAX(Y3171,Z3171*'01 Controls'!$E$13)</x:f>
        <x:v>0</x:v>
      </x:c>
      <x:c r="AB3171" s="18" t="n">
        <x:f>IF(U3171=0,0,N3171*S3171/U3171)</x:f>
        <x:v>141.6880733944954</x:v>
      </x:c>
      <x:c r="AC3171" s="18" t="n">
        <x:f>IF(U3171=0,0,P3171*S3171/U3171)</x:f>
        <x:v>418.5247706422018</x:v>
      </x:c>
      <x:c r="AD3171" s="18" t="n">
        <x:f>MAX(AB3171,AC3171*'01 Controls'!$E$14)</x:f>
        <x:v>141.6880733944954</x:v>
      </x:c>
      <x:c r="AE3171" s="18" t="n">
        <x:f>IF(U3171=0,0,N3171*T3171/U3171)</x:f>
        <x:v>4.427752293577981</x:v>
      </x:c>
      <x:c r="AF3171" s="18" t="n">
        <x:f>IF(U3171=0,0,P3171*T3171/U3171)</x:f>
        <x:v>13.078899082568807</x:v>
      </x:c>
      <x:c r="AG3171" s="18" t="n">
        <x:f>MAX(AE3171,AF3171*'01 Controls'!$E$15)</x:f>
        <x:v>4.427752293577981</x:v>
      </x:c>
      <x:c r="AH3171" s="18" t="n">
        <x:f>SUM(V3171,Y3171,AB3171,AE3171)</x:f>
        <x:v>160.875</x:v>
      </x:c>
      <x:c r="AI3171" s="18" t="n">
        <x:f>N3171-AH3171</x:f>
        <x:v>0</x:v>
      </x:c>
      <x:c r="AJ3171" s="18" t="n">
        <x:f>V3171*INDEX('07 Mode Capacity'!$P$6:$P$17,MATCH("AIR-"&amp;I3171,'07 Mode Capacity'!$C$6:$C$17,0))</x:f>
        <x:v>2.994844097575976</x:v>
      </x:c>
      <x:c r="AK3171" s="18" t="n">
        <x:f>Y3171*INDEX('07 Mode Capacity'!$P$6:$P$17,MATCH("OCEAN-"&amp;I3171,'07 Mode Capacity'!$C$6:$C$17,0))</x:f>
        <x:v>0</x:v>
      </x:c>
      <x:c r="AL3171" s="18" t="n">
        <x:f>AB3171*INDEX('07 Mode Capacity'!$P$6:$P$17,MATCH("LAND-"&amp;I3171,'07 Mode Capacity'!$C$6:$C$17,0))</x:f>
        <x:v>54.19581902853111</x:v>
      </x:c>
      <x:c r="AM3171" s="18" t="n">
        <x:f>AE3171*INDEX('07 Mode Capacity'!$P$6:$P$17,MATCH("INLAND-"&amp;I3171,'07 Mode Capacity'!$C$6:$C$17,0))</x:f>
        <x:v>4.427752293577981</x:v>
      </x:c>
      <x:c r="AN3171" s="18" t="n">
        <x:f>SUM(AJ3171:AM3171)</x:f>
        <x:v>61.61841541968507</x:v>
      </x:c>
      <x:c r="AO3171" s="17" t="n">
        <x:f>IF(N3171=0,1,AN3171/N3171)</x:f>
        <x:v>0.3830204532692157</x:v>
      </x:c>
      <x:c r="AP3171" s="11" t="str">
        <x:f>IF(AO3171&gt;='01 Controls'!$E$16,"PASS","FAIL")</x:f>
        <x:v>FAIL</x:v>
      </x:c>
      <x:c r="AQ3171" s="11" t="str">
        <x:v>UNQUANTIFIED</x:v>
      </x:c>
      <x:c r="AR3171" s="11" t="str">
        <x:v>Position-class planning record; serial item and receiver open</x:v>
      </x:c>
      <x:c r="AS3171" s="26"/>
      <x:c r="AT3171" s="26"/>
    </x:row>
    <x:row r="3172">
      <x:c r="C3172" s="11" t="str">
        <x:v>M5-J-RRG-BAT-22</x:v>
      </x:c>
      <x:c r="D3172" s="11" t="str">
        <x:v>M5</x:v>
      </x:c>
      <x:c r="E3172" s="11" t="str">
        <x:v>Drought and water</x:v>
      </x:c>
      <x:c r="F3172" s="11" t="str">
        <x:v>J-RRG</x:v>
      </x:c>
      <x:c r="G3172" s="11" t="str">
        <x:v>Replacement and reconstitution group</x:v>
      </x:c>
      <x:c r="H3172" s="11" t="str">
        <x:v>BAT-22</x:v>
      </x:c>
      <x:c r="I3172" s="19" t="n">
        <x:v>48</x:v>
      </x:c>
      <x:c r="J3172" s="21" t="n">
        <x:v>3</x:v>
      </x:c>
      <x:c r="K3172" s="18" t="n">
        <x:f>'05 Cargo Register'!K36</x:f>
        <x:v>53.625</x:v>
      </x:c>
      <x:c r="L3172" s="18" t="n">
        <x:f>'05 Cargo Register'!N36</x:f>
        <x:v>4</x:v>
      </x:c>
      <x:c r="M3172" s="18" t="n">
        <x:f>'05 Cargo Register'!O36</x:f>
        <x:v>105.60000000000001</x:v>
      </x:c>
      <x:c r="N3172" s="18" t="n">
        <x:f>J3172*K3172</x:f>
        <x:v>160.875</x:v>
      </x:c>
      <x:c r="O3172" s="18" t="n">
        <x:f>J3172*L3172</x:f>
        <x:v>12</x:v>
      </x:c>
      <x:c r="P3172" s="18" t="n">
        <x:f>J3172*M3172</x:f>
        <x:v>316.8</x:v>
      </x:c>
      <x:c r="Q3172" s="22" t="n">
        <x:f>'01 Controls'!$E$29*'02 Cargo Classes'!$M$9</x:f>
        <x:v>0</x:v>
      </x:c>
      <x:c r="R3172" s="22" t="n">
        <x:f>'01 Controls'!$F$29*'02 Cargo Classes'!$N$9</x:f>
        <x:v>0</x:v>
      </x:c>
      <x:c r="S3172" s="22" t="n">
        <x:f>'01 Controls'!$G$29*'02 Cargo Classes'!$O$9</x:f>
        <x:v>0.8</x:v>
      </x:c>
      <x:c r="T3172" s="22" t="n">
        <x:f>'01 Controls'!$H$29*'02 Cargo Classes'!$P$9</x:f>
        <x:v>0.075</x:v>
      </x:c>
      <x:c r="U3172" s="22" t="n">
        <x:f>SUM(Q3172:T3172)</x:f>
        <x:v>0.875</x:v>
      </x:c>
      <x:c r="V3172" s="18" t="n">
        <x:f>IF(U3172=0,0,N3172*Q3172/U3172)</x:f>
        <x:v>0</x:v>
      </x:c>
      <x:c r="W3172" s="18" t="n">
        <x:f>IF(U3172=0,0,P3172*Q3172/U3172)</x:f>
        <x:v>0</x:v>
      </x:c>
      <x:c r="X3172" s="18" t="n">
        <x:f>MAX(V3172,W3172*'01 Controls'!$E$12)</x:f>
        <x:v>0</x:v>
      </x:c>
      <x:c r="Y3172" s="18" t="n">
        <x:f>IF(U3172=0,0,N3172*R3172/U3172)</x:f>
        <x:v>0</x:v>
      </x:c>
      <x:c r="Z3172" s="18" t="n">
        <x:f>IF(U3172=0,0,P3172*R3172/U3172)</x:f>
        <x:v>0</x:v>
      </x:c>
      <x:c r="AA3172" s="18" t="n">
        <x:f>MAX(Y3172,Z3172*'01 Controls'!$E$13)</x:f>
        <x:v>0</x:v>
      </x:c>
      <x:c r="AB3172" s="18" t="n">
        <x:f>IF(U3172=0,0,N3172*S3172/U3172)</x:f>
        <x:v>147.08571428571432</x:v>
      </x:c>
      <x:c r="AC3172" s="18" t="n">
        <x:f>IF(U3172=0,0,P3172*S3172/U3172)</x:f>
        <x:v>289.6457142857143</x:v>
      </x:c>
      <x:c r="AD3172" s="18" t="n">
        <x:f>MAX(AB3172,AC3172*'01 Controls'!$E$14)</x:f>
        <x:v>147.08571428571432</x:v>
      </x:c>
      <x:c r="AE3172" s="18" t="n">
        <x:f>IF(U3172=0,0,N3172*T3172/U3172)</x:f>
        <x:v>13.789285714285713</x:v>
      </x:c>
      <x:c r="AF3172" s="18" t="n">
        <x:f>IF(U3172=0,0,P3172*T3172/U3172)</x:f>
        <x:v>27.154285714285717</x:v>
      </x:c>
      <x:c r="AG3172" s="18" t="n">
        <x:f>MAX(AE3172,AF3172*'01 Controls'!$E$15)</x:f>
        <x:v>13.789285714285713</x:v>
      </x:c>
      <x:c r="AH3172" s="18" t="n">
        <x:f>SUM(V3172,Y3172,AB3172,AE3172)</x:f>
        <x:v>160.87500000000003</x:v>
      </x:c>
      <x:c r="AI3172" s="18" t="n">
        <x:f>N3172-AH3172</x:f>
        <x:v>-2.842170943040401e-14</x:v>
      </x:c>
      <x:c r="AJ3172" s="18" t="n">
        <x:f>V3172*INDEX('07 Mode Capacity'!$P$6:$P$17,MATCH("AIR-"&amp;I3172,'07 Mode Capacity'!$C$6:$C$17,0))</x:f>
        <x:v>0</x:v>
      </x:c>
      <x:c r="AK3172" s="18" t="n">
        <x:f>Y3172*INDEX('07 Mode Capacity'!$P$6:$P$17,MATCH("OCEAN-"&amp;I3172,'07 Mode Capacity'!$C$6:$C$17,0))</x:f>
        <x:v>0</x:v>
      </x:c>
      <x:c r="AL3172" s="18" t="n">
        <x:f>AB3172*INDEX('07 Mode Capacity'!$P$6:$P$17,MATCH("LAND-"&amp;I3172,'07 Mode Capacity'!$C$6:$C$17,0))</x:f>
        <x:v>17.95149806459682</x:v>
      </x:c>
      <x:c r="AM3172" s="18" t="n">
        <x:f>AE3172*INDEX('07 Mode Capacity'!$P$6:$P$17,MATCH("INLAND-"&amp;I3172,'07 Mode Capacity'!$C$6:$C$17,0))</x:f>
        <x:v>8.70427105481641</x:v>
      </x:c>
      <x:c r="AN3172" s="18" t="n">
        <x:f>SUM(AJ3172:AM3172)</x:f>
        <x:v>26.65576911941323</x:v>
      </x:c>
      <x:c r="AO3172" s="17" t="n">
        <x:f>IF(N3172=0,1,AN3172/N3172)</x:f>
        <x:v>0.16569242653869917</x:v>
      </x:c>
      <x:c r="AP3172" s="11" t="str">
        <x:f>IF(AO3172&gt;='01 Controls'!$E$16,"PASS","FAIL")</x:f>
        <x:v>FAIL</x:v>
      </x:c>
      <x:c r="AQ3172" s="11" t="str">
        <x:v>UNQUANTIFIED</x:v>
      </x:c>
      <x:c r="AR3172" s="11" t="str">
        <x:v>Position-class planning record; serial item and receiver open</x:v>
      </x:c>
      <x:c r="AS3172" s="26"/>
      <x:c r="AT3172" s="26"/>
    </x:row>
    <x:row r="3173">
      <x:c r="C3173" s="11" t="str">
        <x:v>M5-J-RRG-TNK-20</x:v>
      </x:c>
      <x:c r="D3173" s="11" t="str">
        <x:v>M5</x:v>
      </x:c>
      <x:c r="E3173" s="11" t="str">
        <x:v>Drought and water</x:v>
      </x:c>
      <x:c r="F3173" s="11" t="str">
        <x:v>J-RRG</x:v>
      </x:c>
      <x:c r="G3173" s="11" t="str">
        <x:v>Replacement and reconstitution group</x:v>
      </x:c>
      <x:c r="H3173" s="11" t="str">
        <x:v>TNK-20</x:v>
      </x:c>
      <x:c r="I3173" s="19" t="n">
        <x:v>48</x:v>
      </x:c>
      <x:c r="J3173" s="21" t="n">
        <x:v>3</x:v>
      </x:c>
      <x:c r="K3173" s="18" t="n">
        <x:f>'05 Cargo Register'!K37</x:f>
        <x:v>53.625</x:v>
      </x:c>
      <x:c r="L3173" s="18" t="n">
        <x:f>'05 Cargo Register'!N37</x:f>
        <x:v>4</x:v>
      </x:c>
      <x:c r="M3173" s="18" t="n">
        <x:f>'05 Cargo Register'!O37</x:f>
        <x:v>85</x:v>
      </x:c>
      <x:c r="N3173" s="18" t="n">
        <x:f>J3173*K3173</x:f>
        <x:v>160.875</x:v>
      </x:c>
      <x:c r="O3173" s="18" t="n">
        <x:f>J3173*L3173</x:f>
        <x:v>12</x:v>
      </x:c>
      <x:c r="P3173" s="18" t="n">
        <x:f>J3173*M3173</x:f>
        <x:v>255</x:v>
      </x:c>
      <x:c r="Q3173" s="22" t="n">
        <x:f>'01 Controls'!$E$29*'02 Cargo Classes'!$M$10</x:f>
        <x:v>0</x:v>
      </x:c>
      <x:c r="R3173" s="22" t="n">
        <x:f>'01 Controls'!$F$29*'02 Cargo Classes'!$N$10</x:f>
        <x:v>0</x:v>
      </x:c>
      <x:c r="S3173" s="22" t="n">
        <x:f>'01 Controls'!$G$29*'02 Cargo Classes'!$O$10</x:f>
        <x:v>0.8</x:v>
      </x:c>
      <x:c r="T3173" s="22" t="n">
        <x:f>'01 Controls'!$H$29*'02 Cargo Classes'!$P$10</x:f>
        <x:v>0.15</x:v>
      </x:c>
      <x:c r="U3173" s="22" t="n">
        <x:f>SUM(Q3173:T3173)</x:f>
        <x:v>0.9500000000000001</x:v>
      </x:c>
      <x:c r="V3173" s="18" t="n">
        <x:f>IF(U3173=0,0,N3173*Q3173/U3173)</x:f>
        <x:v>0</x:v>
      </x:c>
      <x:c r="W3173" s="18" t="n">
        <x:f>IF(U3173=0,0,P3173*Q3173/U3173)</x:f>
        <x:v>0</x:v>
      </x:c>
      <x:c r="X3173" s="18" t="n">
        <x:f>MAX(V3173,W3173*'01 Controls'!$E$12)</x:f>
        <x:v>0</x:v>
      </x:c>
      <x:c r="Y3173" s="18" t="n">
        <x:f>IF(U3173=0,0,N3173*R3173/U3173)</x:f>
        <x:v>0</x:v>
      </x:c>
      <x:c r="Z3173" s="18" t="n">
        <x:f>IF(U3173=0,0,P3173*R3173/U3173)</x:f>
        <x:v>0</x:v>
      </x:c>
      <x:c r="AA3173" s="18" t="n">
        <x:f>MAX(Y3173,Z3173*'01 Controls'!$E$13)</x:f>
        <x:v>0</x:v>
      </x:c>
      <x:c r="AB3173" s="18" t="n">
        <x:f>IF(U3173=0,0,N3173*S3173/U3173)</x:f>
        <x:v>135.47368421052633</x:v>
      </x:c>
      <x:c r="AC3173" s="18" t="n">
        <x:f>IF(U3173=0,0,P3173*S3173/U3173)</x:f>
        <x:v>214.73684210526315</x:v>
      </x:c>
      <x:c r="AD3173" s="18" t="n">
        <x:f>MAX(AB3173,AC3173*'01 Controls'!$E$14)</x:f>
        <x:v>135.47368421052633</x:v>
      </x:c>
      <x:c r="AE3173" s="18" t="n">
        <x:f>IF(U3173=0,0,N3173*T3173/U3173)</x:f>
        <x:v>25.40131578947368</x:v>
      </x:c>
      <x:c r="AF3173" s="18" t="n">
        <x:f>IF(U3173=0,0,P3173*T3173/U3173)</x:f>
        <x:v>40.26315789473684</x:v>
      </x:c>
      <x:c r="AG3173" s="18" t="n">
        <x:f>MAX(AE3173,AF3173*'01 Controls'!$E$15)</x:f>
        <x:v>25.40131578947368</x:v>
      </x:c>
      <x:c r="AH3173" s="18" t="n">
        <x:f>SUM(V3173,Y3173,AB3173,AE3173)</x:f>
        <x:v>160.875</x:v>
      </x:c>
      <x:c r="AI3173" s="18" t="n">
        <x:f>N3173-AH3173</x:f>
        <x:v>0</x:v>
      </x:c>
      <x:c r="AJ3173" s="18" t="n">
        <x:f>V3173*INDEX('07 Mode Capacity'!$P$6:$P$17,MATCH("AIR-"&amp;I3173,'07 Mode Capacity'!$C$6:$C$17,0))</x:f>
        <x:v>0</x:v>
      </x:c>
      <x:c r="AK3173" s="18" t="n">
        <x:f>Y3173*INDEX('07 Mode Capacity'!$P$6:$P$17,MATCH("OCEAN-"&amp;I3173,'07 Mode Capacity'!$C$6:$C$17,0))</x:f>
        <x:v>0</x:v>
      </x:c>
      <x:c r="AL3173" s="18" t="n">
        <x:f>AB3173*INDEX('07 Mode Capacity'!$P$6:$P$17,MATCH("LAND-"&amp;I3173,'07 Mode Capacity'!$C$6:$C$17,0))</x:f>
        <x:v>16.53427453318128</x:v>
      </x:c>
      <x:c r="AM3173" s="18" t="n">
        <x:f>AE3173*INDEX('07 Mode Capacity'!$P$6:$P$17,MATCH("INLAND-"&amp;I3173,'07 Mode Capacity'!$C$6:$C$17,0))</x:f>
        <x:v>16.034183522030226</x:v>
      </x:c>
      <x:c r="AN3173" s="18" t="n">
        <x:f>SUM(AJ3173:AM3173)</x:f>
        <x:v>32.56845805521151</x:v>
      </x:c>
      <x:c r="AO3173" s="17" t="n">
        <x:f>IF(N3173=0,1,AN3173/N3173)</x:f>
        <x:v>0.20244573771693244</x:v>
      </x:c>
      <x:c r="AP3173" s="11" t="str">
        <x:f>IF(AO3173&gt;='01 Controls'!$E$16,"PASS","FAIL")</x:f>
        <x:v>FAIL</x:v>
      </x:c>
      <x:c r="AQ3173" s="11" t="str">
        <x:v>UNQUANTIFIED</x:v>
      </x:c>
      <x:c r="AR3173" s="11" t="str">
        <x:v>Position-class planning record; serial item and receiver open</x:v>
      </x:c>
      <x:c r="AS3173" s="26"/>
      <x:c r="AT3173" s="26"/>
    </x:row>
    <x:row r="3174">
      <x:c r="C3174" s="11" t="str">
        <x:v>M5-J-RRG-FLR-24</x:v>
      </x:c>
      <x:c r="D3174" s="11" t="str">
        <x:v>M5</x:v>
      </x:c>
      <x:c r="E3174" s="11" t="str">
        <x:v>Drought and water</x:v>
      </x:c>
      <x:c r="F3174" s="11" t="str">
        <x:v>J-RRG</x:v>
      </x:c>
      <x:c r="G3174" s="11" t="str">
        <x:v>Replacement and reconstitution group</x:v>
      </x:c>
      <x:c r="H3174" s="11" t="str">
        <x:v>FLR-24</x:v>
      </x:c>
      <x:c r="I3174" s="19" t="n">
        <x:v>48</x:v>
      </x:c>
      <x:c r="J3174" s="21" t="n">
        <x:v>3</x:v>
      </x:c>
      <x:c r="K3174" s="18" t="n">
        <x:f>'05 Cargo Register'!K38</x:f>
        <x:v>107.25</x:v>
      </x:c>
      <x:c r="L3174" s="18" t="n">
        <x:f>'05 Cargo Register'!N38</x:f>
        <x:v>6</x:v>
      </x:c>
      <x:c r="M3174" s="18" t="n">
        <x:f>'05 Cargo Register'!O38</x:f>
        <x:v>192</x:v>
      </x:c>
      <x:c r="N3174" s="18" t="n">
        <x:f>J3174*K3174</x:f>
        <x:v>321.75</x:v>
      </x:c>
      <x:c r="O3174" s="18" t="n">
        <x:f>J3174*L3174</x:f>
        <x:v>18</x:v>
      </x:c>
      <x:c r="P3174" s="18" t="n">
        <x:f>J3174*M3174</x:f>
        <x:v>576</x:v>
      </x:c>
      <x:c r="Q3174" s="22" t="n">
        <x:f>'01 Controls'!$E$29*'02 Cargo Classes'!$M$11</x:f>
        <x:v>0</x:v>
      </x:c>
      <x:c r="R3174" s="22" t="n">
        <x:f>'01 Controls'!$F$29*'02 Cargo Classes'!$N$11</x:f>
        <x:v>0</x:v>
      </x:c>
      <x:c r="S3174" s="22" t="n">
        <x:f>'01 Controls'!$G$29*'02 Cargo Classes'!$O$11</x:f>
        <x:v>0.8</x:v>
      </x:c>
      <x:c r="T3174" s="22" t="n">
        <x:f>'01 Controls'!$H$29*'02 Cargo Classes'!$P$11</x:f>
        <x:v>0.12</x:v>
      </x:c>
      <x:c r="U3174" s="22" t="n">
        <x:f>SUM(Q3174:T3174)</x:f>
        <x:v>0.92</x:v>
      </x:c>
      <x:c r="V3174" s="18" t="n">
        <x:f>IF(U3174=0,0,N3174*Q3174/U3174)</x:f>
        <x:v>0</x:v>
      </x:c>
      <x:c r="W3174" s="18" t="n">
        <x:f>IF(U3174=0,0,P3174*Q3174/U3174)</x:f>
        <x:v>0</x:v>
      </x:c>
      <x:c r="X3174" s="18" t="n">
        <x:f>MAX(V3174,W3174*'01 Controls'!$E$12)</x:f>
        <x:v>0</x:v>
      </x:c>
      <x:c r="Y3174" s="18" t="n">
        <x:f>IF(U3174=0,0,N3174*R3174/U3174)</x:f>
        <x:v>0</x:v>
      </x:c>
      <x:c r="Z3174" s="18" t="n">
        <x:f>IF(U3174=0,0,P3174*R3174/U3174)</x:f>
        <x:v>0</x:v>
      </x:c>
      <x:c r="AA3174" s="18" t="n">
        <x:f>MAX(Y3174,Z3174*'01 Controls'!$E$13)</x:f>
        <x:v>0</x:v>
      </x:c>
      <x:c r="AB3174" s="18" t="n">
        <x:f>IF(U3174=0,0,N3174*S3174/U3174)</x:f>
        <x:v>279.7826086956522</x:v>
      </x:c>
      <x:c r="AC3174" s="18" t="n">
        <x:f>IF(U3174=0,0,P3174*S3174/U3174)</x:f>
        <x:v>500.8695652173913</x:v>
      </x:c>
      <x:c r="AD3174" s="18" t="n">
        <x:f>MAX(AB3174,AC3174*'01 Controls'!$E$14)</x:f>
        <x:v>279.7826086956522</x:v>
      </x:c>
      <x:c r="AE3174" s="18" t="n">
        <x:f>IF(U3174=0,0,N3174*T3174/U3174)</x:f>
        <x:v>41.96739130434782</x:v>
      </x:c>
      <x:c r="AF3174" s="18" t="n">
        <x:f>IF(U3174=0,0,P3174*T3174/U3174)</x:f>
        <x:v>75.1304347826087</x:v>
      </x:c>
      <x:c r="AG3174" s="18" t="n">
        <x:f>MAX(AE3174,AF3174*'01 Controls'!$E$15)</x:f>
        <x:v>41.96739130434782</x:v>
      </x:c>
      <x:c r="AH3174" s="18" t="n">
        <x:f>SUM(V3174,Y3174,AB3174,AE3174)</x:f>
        <x:v>321.75</x:v>
      </x:c>
      <x:c r="AI3174" s="18" t="n">
        <x:f>N3174-AH3174</x:f>
        <x:v>0</x:v>
      </x:c>
      <x:c r="AJ3174" s="18" t="n">
        <x:f>V3174*INDEX('07 Mode Capacity'!$P$6:$P$17,MATCH("AIR-"&amp;I3174,'07 Mode Capacity'!$C$6:$C$17,0))</x:f>
        <x:v>0</x:v>
      </x:c>
      <x:c r="AK3174" s="18" t="n">
        <x:f>Y3174*INDEX('07 Mode Capacity'!$P$6:$P$17,MATCH("OCEAN-"&amp;I3174,'07 Mode Capacity'!$C$6:$C$17,0))</x:f>
        <x:v>0</x:v>
      </x:c>
      <x:c r="AL3174" s="18" t="n">
        <x:f>AB3174*INDEX('07 Mode Capacity'!$P$6:$P$17,MATCH("LAND-"&amp;I3174,'07 Mode Capacity'!$C$6:$C$17,0))</x:f>
        <x:v>34.14687131852655</x:v>
      </x:c>
      <x:c r="AM3174" s="18" t="n">
        <x:f>AE3174*INDEX('07 Mode Capacity'!$P$6:$P$17,MATCH("INLAND-"&amp;I3174,'07 Mode Capacity'!$C$6:$C$17,0))</x:f>
        <x:v>26.49125973204994</x:v>
      </x:c>
      <x:c r="AN3174" s="18" t="n">
        <x:f>SUM(AJ3174:AM3174)</x:f>
        <x:v>60.63813105057649</x:v>
      </x:c>
      <x:c r="AO3174" s="17" t="n">
        <x:f>IF(N3174=0,1,AN3174/N3174)</x:f>
        <x:v>0.1884634997686915</x:v>
      </x:c>
      <x:c r="AP3174" s="11" t="str">
        <x:f>IF(AO3174&gt;='01 Controls'!$E$16,"PASS","FAIL")</x:f>
        <x:v>FAIL</x:v>
      </x:c>
      <x:c r="AQ3174" s="11" t="str">
        <x:v>UNQUANTIFIED</x:v>
      </x:c>
      <x:c r="AR3174" s="11" t="str">
        <x:v>Position-class planning record; serial item and receiver open</x:v>
      </x:c>
      <x:c r="AS3174" s="26"/>
      <x:c r="AT3174" s="26"/>
    </x:row>
    <x:row r="3175">
      <x:c r="C3175" s="11" t="str">
        <x:v>M5-J-RRG-ROL-30</x:v>
      </x:c>
      <x:c r="D3175" s="11" t="str">
        <x:v>M5</x:v>
      </x:c>
      <x:c r="E3175" s="11" t="str">
        <x:v>Drought and water</x:v>
      </x:c>
      <x:c r="F3175" s="11" t="str">
        <x:v>J-RRG</x:v>
      </x:c>
      <x:c r="G3175" s="11" t="str">
        <x:v>Replacement and reconstitution group</x:v>
      </x:c>
      <x:c r="H3175" s="11" t="str">
        <x:v>ROL-30</x:v>
      </x:c>
      <x:c r="I3175" s="19" t="n">
        <x:v>48</x:v>
      </x:c>
      <x:c r="J3175" s="21" t="n">
        <x:v>3</x:v>
      </x:c>
      <x:c r="K3175" s="18" t="n">
        <x:f>'05 Cargo Register'!K39</x:f>
        <x:v>107.25</x:v>
      </x:c>
      <x:c r="L3175" s="18" t="n">
        <x:f>'05 Cargo Register'!N39</x:f>
        <x:v>5</x:v>
      </x:c>
      <x:c r="M3175" s="18" t="n">
        <x:f>'05 Cargo Register'!O39</x:f>
        <x:v>318.75</x:v>
      </x:c>
      <x:c r="N3175" s="18" t="n">
        <x:f>J3175*K3175</x:f>
        <x:v>321.75</x:v>
      </x:c>
      <x:c r="O3175" s="18" t="n">
        <x:f>J3175*L3175</x:f>
        <x:v>15</x:v>
      </x:c>
      <x:c r="P3175" s="18" t="n">
        <x:f>J3175*M3175</x:f>
        <x:v>956.25</x:v>
      </x:c>
      <x:c r="Q3175" s="22" t="n">
        <x:f>'01 Controls'!$E$29*'02 Cargo Classes'!$M$12</x:f>
        <x:v>0</x:v>
      </x:c>
      <x:c r="R3175" s="22" t="n">
        <x:f>'01 Controls'!$F$29*'02 Cargo Classes'!$N$12</x:f>
        <x:v>0</x:v>
      </x:c>
      <x:c r="S3175" s="22" t="n">
        <x:f>'01 Controls'!$G$29*'02 Cargo Classes'!$O$12</x:f>
        <x:v>1.2000000000000002</x:v>
      </x:c>
      <x:c r="T3175" s="22" t="n">
        <x:f>'01 Controls'!$H$29*'02 Cargo Classes'!$P$12</x:f>
        <x:v>0.09</x:v>
      </x:c>
      <x:c r="U3175" s="22" t="n">
        <x:f>SUM(Q3175:T3175)</x:f>
        <x:v>1.2900000000000003</x:v>
      </x:c>
      <x:c r="V3175" s="18" t="n">
        <x:f>IF(U3175=0,0,N3175*Q3175/U3175)</x:f>
        <x:v>0</x:v>
      </x:c>
      <x:c r="W3175" s="18" t="n">
        <x:f>IF(U3175=0,0,P3175*Q3175/U3175)</x:f>
        <x:v>0</x:v>
      </x:c>
      <x:c r="X3175" s="18" t="n">
        <x:f>MAX(V3175,W3175*'01 Controls'!$E$12)</x:f>
        <x:v>0</x:v>
      </x:c>
      <x:c r="Y3175" s="18" t="n">
        <x:f>IF(U3175=0,0,N3175*R3175/U3175)</x:f>
        <x:v>0</x:v>
      </x:c>
      <x:c r="Z3175" s="18" t="n">
        <x:f>IF(U3175=0,0,P3175*R3175/U3175)</x:f>
        <x:v>0</x:v>
      </x:c>
      <x:c r="AA3175" s="18" t="n">
        <x:f>MAX(Y3175,Z3175*'01 Controls'!$E$13)</x:f>
        <x:v>0</x:v>
      </x:c>
      <x:c r="AB3175" s="18" t="n">
        <x:f>IF(U3175=0,0,N3175*S3175/U3175)</x:f>
        <x:v>299.30232558139534</x:v>
      </x:c>
      <x:c r="AC3175" s="18" t="n">
        <x:f>IF(U3175=0,0,P3175*S3175/U3175)</x:f>
        <x:v>889.5348837209302</x:v>
      </x:c>
      <x:c r="AD3175" s="18" t="n">
        <x:f>MAX(AB3175,AC3175*'01 Controls'!$E$14)</x:f>
        <x:v>299.30232558139534</x:v>
      </x:c>
      <x:c r="AE3175" s="18" t="n">
        <x:f>IF(U3175=0,0,N3175*T3175/U3175)</x:f>
        <x:v>22.447674418604645</x:v>
      </x:c>
      <x:c r="AF3175" s="18" t="n">
        <x:f>IF(U3175=0,0,P3175*T3175/U3175)</x:f>
        <x:v>66.71511627906976</x:v>
      </x:c>
      <x:c r="AG3175" s="18" t="n">
        <x:f>MAX(AE3175,AF3175*'01 Controls'!$E$15)</x:f>
        <x:v>22.447674418604645</x:v>
      </x:c>
      <x:c r="AH3175" s="18" t="n">
        <x:f>SUM(V3175,Y3175,AB3175,AE3175)</x:f>
        <x:v>321.75</x:v>
      </x:c>
      <x:c r="AI3175" s="18" t="n">
        <x:f>N3175-AH3175</x:f>
        <x:v>0</x:v>
      </x:c>
      <x:c r="AJ3175" s="18" t="n">
        <x:f>V3175*INDEX('07 Mode Capacity'!$P$6:$P$17,MATCH("AIR-"&amp;I3175,'07 Mode Capacity'!$C$6:$C$17,0))</x:f>
        <x:v>0</x:v>
      </x:c>
      <x:c r="AK3175" s="18" t="n">
        <x:f>Y3175*INDEX('07 Mode Capacity'!$P$6:$P$17,MATCH("OCEAN-"&amp;I3175,'07 Mode Capacity'!$C$6:$C$17,0))</x:f>
        <x:v>0</x:v>
      </x:c>
      <x:c r="AL3175" s="18" t="n">
        <x:f>AB3175*INDEX('07 Mode Capacity'!$P$6:$P$17,MATCH("LAND-"&amp;I3175,'07 Mode Capacity'!$C$6:$C$17,0))</x:f>
        <x:v>36.52921117795863</x:v>
      </x:c>
      <x:c r="AM3175" s="18" t="n">
        <x:f>AE3175*INDEX('07 Mode Capacity'!$P$6:$P$17,MATCH("INLAND-"&amp;I3175,'07 Mode Capacity'!$C$6:$C$17,0))</x:f>
        <x:v>14.169743577608106</x:v>
      </x:c>
      <x:c r="AN3175" s="18" t="n">
        <x:f>SUM(AJ3175:AM3175)</x:f>
        <x:v>50.69895475556673</x:v>
      </x:c>
      <x:c r="AO3175" s="17" t="n">
        <x:f>IF(N3175=0,1,AN3175/N3175)</x:f>
        <x:v>0.15757250895281036</x:v>
      </x:c>
      <x:c r="AP3175" s="11" t="str">
        <x:f>IF(AO3175&gt;='01 Controls'!$E$16,"PASS","FAIL")</x:f>
        <x:v>FAIL</x:v>
      </x:c>
      <x:c r="AQ3175" s="11" t="str">
        <x:v>UNQUANTIFIED</x:v>
      </x:c>
      <x:c r="AR3175" s="11" t="str">
        <x:v>Position-class planning record; serial item and receiver open</x:v>
      </x:c>
      <x:c r="AS3175" s="26"/>
      <x:c r="AT3175" s="26"/>
    </x:row>
    <x:row r="3176">
      <x:c r="C3176" s="11" t="str">
        <x:v>M5-J-RRG-LIN-18</x:v>
      </x:c>
      <x:c r="D3176" s="11" t="str">
        <x:v>M5</x:v>
      </x:c>
      <x:c r="E3176" s="11" t="str">
        <x:v>Drought and water</x:v>
      </x:c>
      <x:c r="F3176" s="11" t="str">
        <x:v>J-RRG</x:v>
      </x:c>
      <x:c r="G3176" s="11" t="str">
        <x:v>Replacement and reconstitution group</x:v>
      </x:c>
      <x:c r="H3176" s="11" t="str">
        <x:v>LIN-18</x:v>
      </x:c>
      <x:c r="I3176" s="19" t="n">
        <x:v>72</x:v>
      </x:c>
      <x:c r="J3176" s="21" t="n">
        <x:v>3</x:v>
      </x:c>
      <x:c r="K3176" s="18" t="n">
        <x:f>'05 Cargo Register'!K40</x:f>
        <x:v>53.625</x:v>
      </x:c>
      <x:c r="L3176" s="18" t="n">
        <x:f>'05 Cargo Register'!N40</x:f>
        <x:v>4</x:v>
      </x:c>
      <x:c r="M3176" s="18" t="n">
        <x:f>'05 Cargo Register'!O40</x:f>
        <x:v>176</x:v>
      </x:c>
      <x:c r="N3176" s="18" t="n">
        <x:f>J3176*K3176</x:f>
        <x:v>160.875</x:v>
      </x:c>
      <x:c r="O3176" s="18" t="n">
        <x:f>J3176*L3176</x:f>
        <x:v>12</x:v>
      </x:c>
      <x:c r="P3176" s="18" t="n">
        <x:f>J3176*M3176</x:f>
        <x:v>528</x:v>
      </x:c>
      <x:c r="Q3176" s="22" t="n">
        <x:f>'01 Controls'!$E$29*'02 Cargo Classes'!$M$13</x:f>
        <x:v>0</x:v>
      </x:c>
      <x:c r="R3176" s="22" t="n">
        <x:f>'01 Controls'!$F$29*'02 Cargo Classes'!$N$13</x:f>
        <x:v>0</x:v>
      </x:c>
      <x:c r="S3176" s="22" t="n">
        <x:f>'01 Controls'!$G$29*'02 Cargo Classes'!$O$13</x:f>
        <x:v>0.8</x:v>
      </x:c>
      <x:c r="T3176" s="22" t="n">
        <x:f>'01 Controls'!$H$29*'02 Cargo Classes'!$P$13</x:f>
        <x:v>0.15</x:v>
      </x:c>
      <x:c r="U3176" s="22" t="n">
        <x:f>SUM(Q3176:T3176)</x:f>
        <x:v>0.9500000000000001</x:v>
      </x:c>
      <x:c r="V3176" s="18" t="n">
        <x:f>IF(U3176=0,0,N3176*Q3176/U3176)</x:f>
        <x:v>0</x:v>
      </x:c>
      <x:c r="W3176" s="18" t="n">
        <x:f>IF(U3176=0,0,P3176*Q3176/U3176)</x:f>
        <x:v>0</x:v>
      </x:c>
      <x:c r="X3176" s="18" t="n">
        <x:f>MAX(V3176,W3176*'01 Controls'!$E$12)</x:f>
        <x:v>0</x:v>
      </x:c>
      <x:c r="Y3176" s="18" t="n">
        <x:f>IF(U3176=0,0,N3176*R3176/U3176)</x:f>
        <x:v>0</x:v>
      </x:c>
      <x:c r="Z3176" s="18" t="n">
        <x:f>IF(U3176=0,0,P3176*R3176/U3176)</x:f>
        <x:v>0</x:v>
      </x:c>
      <x:c r="AA3176" s="18" t="n">
        <x:f>MAX(Y3176,Z3176*'01 Controls'!$E$13)</x:f>
        <x:v>0</x:v>
      </x:c>
      <x:c r="AB3176" s="18" t="n">
        <x:f>IF(U3176=0,0,N3176*S3176/U3176)</x:f>
        <x:v>135.47368421052633</x:v>
      </x:c>
      <x:c r="AC3176" s="18" t="n">
        <x:f>IF(U3176=0,0,P3176*S3176/U3176)</x:f>
        <x:v>444.63157894736844</x:v>
      </x:c>
      <x:c r="AD3176" s="18" t="n">
        <x:f>MAX(AB3176,AC3176*'01 Controls'!$E$14)</x:f>
        <x:v>135.47368421052633</x:v>
      </x:c>
      <x:c r="AE3176" s="18" t="n">
        <x:f>IF(U3176=0,0,N3176*T3176/U3176)</x:f>
        <x:v>25.40131578947368</x:v>
      </x:c>
      <x:c r="AF3176" s="18" t="n">
        <x:f>IF(U3176=0,0,P3176*T3176/U3176)</x:f>
        <x:v>83.36842105263158</x:v>
      </x:c>
      <x:c r="AG3176" s="18" t="n">
        <x:f>MAX(AE3176,AF3176*'01 Controls'!$E$15)</x:f>
        <x:v>25.40131578947368</x:v>
      </x:c>
      <x:c r="AH3176" s="18" t="n">
        <x:f>SUM(V3176,Y3176,AB3176,AE3176)</x:f>
        <x:v>160.875</x:v>
      </x:c>
      <x:c r="AI3176" s="18" t="n">
        <x:f>N3176-AH3176</x:f>
        <x:v>0</x:v>
      </x:c>
      <x:c r="AJ3176" s="18" t="n">
        <x:f>V3176*INDEX('07 Mode Capacity'!$P$6:$P$17,MATCH("AIR-"&amp;I3176,'07 Mode Capacity'!$C$6:$C$17,0))</x:f>
        <x:v>0</x:v>
      </x:c>
      <x:c r="AK3176" s="18" t="n">
        <x:f>Y3176*INDEX('07 Mode Capacity'!$P$6:$P$17,MATCH("OCEAN-"&amp;I3176,'07 Mode Capacity'!$C$6:$C$17,0))</x:f>
        <x:v>0</x:v>
      </x:c>
      <x:c r="AL3176" s="18" t="n">
        <x:f>AB3176*INDEX('07 Mode Capacity'!$P$6:$P$17,MATCH("LAND-"&amp;I3176,'07 Mode Capacity'!$C$6:$C$17,0))</x:f>
        <x:v>96.86506939916578</x:v>
      </x:c>
      <x:c r="AM3176" s="18" t="n">
        <x:f>AE3176*INDEX('07 Mode Capacity'!$P$6:$P$17,MATCH("INLAND-"&amp;I3176,'07 Mode Capacity'!$C$6:$C$17,0))</x:f>
        <x:v>25.40131578947368</x:v>
      </x:c>
      <x:c r="AN3176" s="18" t="n">
        <x:f>SUM(AJ3176:AM3176)</x:f>
        <x:v>122.26638518863946</x:v>
      </x:c>
      <x:c r="AO3176" s="17" t="n">
        <x:f>IF(N3176=0,1,AN3176/N3176)</x:f>
        <x:v>0.7600086103411933</x:v>
      </x:c>
      <x:c r="AP3176" s="11" t="str">
        <x:f>IF(AO3176&gt;='01 Controls'!$E$16,"PASS","FAIL")</x:f>
        <x:v>FAIL</x:v>
      </x:c>
      <x:c r="AQ3176" s="11" t="str">
        <x:v>UNQUANTIFIED</x:v>
      </x:c>
      <x:c r="AR3176" s="11" t="str">
        <x:v>Position-class planning record; serial item and receiver open</x:v>
      </x:c>
      <x:c r="AS3176" s="26"/>
      <x:c r="AT3176" s="26"/>
    </x:row>
    <x:row r="3177">
      <x:c r="C3177" s="11" t="str">
        <x:v>M5-J-RRG-BLK-08</x:v>
      </x:c>
      <x:c r="D3177" s="11" t="str">
        <x:v>M5</x:v>
      </x:c>
      <x:c r="E3177" s="11" t="str">
        <x:v>Drought and water</x:v>
      </x:c>
      <x:c r="F3177" s="11" t="str">
        <x:v>J-RRG</x:v>
      </x:c>
      <x:c r="G3177" s="11" t="str">
        <x:v>Replacement and reconstitution group</x:v>
      </x:c>
      <x:c r="H3177" s="11" t="str">
        <x:v>BLK-08</x:v>
      </x:c>
      <x:c r="I3177" s="19" t="n">
        <x:v>48</x:v>
      </x:c>
      <x:c r="J3177" s="21" t="n">
        <x:v>3</x:v>
      </x:c>
      <x:c r="K3177" s="18" t="n">
        <x:f>'05 Cargo Register'!K41</x:f>
        <x:v>160.875</x:v>
      </x:c>
      <x:c r="L3177" s="18" t="n">
        <x:f>'05 Cargo Register'!N41</x:f>
        <x:v>26</x:v>
      </x:c>
      <x:c r="M3177" s="18" t="n">
        <x:f>'05 Cargo Register'!O41</x:f>
        <x:v>1326</x:v>
      </x:c>
      <x:c r="N3177" s="18" t="n">
        <x:f>J3177*K3177</x:f>
        <x:v>482.625</x:v>
      </x:c>
      <x:c r="O3177" s="18" t="n">
        <x:f>J3177*L3177</x:f>
        <x:v>78</x:v>
      </x:c>
      <x:c r="P3177" s="18" t="n">
        <x:f>J3177*M3177</x:f>
        <x:v>3978</x:v>
      </x:c>
      <x:c r="Q3177" s="22" t="n">
        <x:f>'01 Controls'!$E$29*'02 Cargo Classes'!$M$14</x:f>
        <x:v>0.05</x:v>
      </x:c>
      <x:c r="R3177" s="22" t="n">
        <x:f>'01 Controls'!$F$29*'02 Cargo Classes'!$N$14</x:f>
        <x:v>0</x:v>
      </x:c>
      <x:c r="S3177" s="22" t="n">
        <x:f>'01 Controls'!$G$29*'02 Cargo Classes'!$O$14</x:f>
        <x:v>0.8</x:v>
      </x:c>
      <x:c r="T3177" s="22" t="n">
        <x:f>'01 Controls'!$H$29*'02 Cargo Classes'!$P$14</x:f>
        <x:v>0.075</x:v>
      </x:c>
      <x:c r="U3177" s="22" t="n">
        <x:f>SUM(Q3177:T3177)</x:f>
        <x:v>0.925</x:v>
      </x:c>
      <x:c r="V3177" s="18" t="n">
        <x:f>IF(U3177=0,0,N3177*Q3177/U3177)</x:f>
        <x:v>26.08783783783784</x:v>
      </x:c>
      <x:c r="W3177" s="18" t="n">
        <x:f>IF(U3177=0,0,P3177*Q3177/U3177)</x:f>
        <x:v>215.02702702702703</x:v>
      </x:c>
      <x:c r="X3177" s="18" t="n">
        <x:f>MAX(V3177,W3177*'01 Controls'!$E$12)</x:f>
        <x:v>53.75675675675676</x:v>
      </x:c>
      <x:c r="Y3177" s="18" t="n">
        <x:f>IF(U3177=0,0,N3177*R3177/U3177)</x:f>
        <x:v>0</x:v>
      </x:c>
      <x:c r="Z3177" s="18" t="n">
        <x:f>IF(U3177=0,0,P3177*R3177/U3177)</x:f>
        <x:v>0</x:v>
      </x:c>
      <x:c r="AA3177" s="18" t="n">
        <x:f>MAX(Y3177,Z3177*'01 Controls'!$E$13)</x:f>
        <x:v>0</x:v>
      </x:c>
      <x:c r="AB3177" s="18" t="n">
        <x:f>IF(U3177=0,0,N3177*S3177/U3177)</x:f>
        <x:v>417.4054054054054</x:v>
      </x:c>
      <x:c r="AC3177" s="18" t="n">
        <x:f>IF(U3177=0,0,P3177*S3177/U3177)</x:f>
        <x:v>3440.4324324324325</x:v>
      </x:c>
      <x:c r="AD3177" s="18" t="n">
        <x:f>MAX(AB3177,AC3177*'01 Controls'!$E$14)</x:f>
        <x:v>688.0864864864866</x:v>
      </x:c>
      <x:c r="AE3177" s="18" t="n">
        <x:f>IF(U3177=0,0,N3177*T3177/U3177)</x:f>
        <x:v>39.13175675675675</x:v>
      </x:c>
      <x:c r="AF3177" s="18" t="n">
        <x:f>IF(U3177=0,0,P3177*T3177/U3177)</x:f>
        <x:v>322.54054054054046</x:v>
      </x:c>
      <x:c r="AG3177" s="18" t="n">
        <x:f>MAX(AE3177,AF3177*'01 Controls'!$E$15)</x:f>
        <x:v>58.05729729729728</x:v>
      </x:c>
      <x:c r="AH3177" s="18" t="n">
        <x:f>SUM(V3177,Y3177,AB3177,AE3177)</x:f>
        <x:v>482.625</x:v>
      </x:c>
      <x:c r="AI3177" s="18" t="n">
        <x:f>N3177-AH3177</x:f>
        <x:v>0</x:v>
      </x:c>
      <x:c r="AJ3177" s="18" t="n">
        <x:f>V3177*INDEX('07 Mode Capacity'!$P$6:$P$17,MATCH("AIR-"&amp;I3177,'07 Mode Capacity'!$C$6:$C$17,0))</x:f>
        <x:v>7.313351193614587</x:v>
      </x:c>
      <x:c r="AK3177" s="18" t="n">
        <x:f>Y3177*INDEX('07 Mode Capacity'!$P$6:$P$17,MATCH("OCEAN-"&amp;I3177,'07 Mode Capacity'!$C$6:$C$17,0))</x:f>
        <x:v>0</x:v>
      </x:c>
      <x:c r="AL3177" s="18" t="n">
        <x:f>AB3177*INDEX('07 Mode Capacity'!$P$6:$P$17,MATCH("LAND-"&amp;I3177,'07 Mode Capacity'!$C$6:$C$17,0))</x:f>
        <x:v>50.94344045358555</x:v>
      </x:c>
      <x:c r="AM3177" s="18" t="n">
        <x:f>AE3177*INDEX('07 Mode Capacity'!$P$6:$P$17,MATCH("INLAND-"&amp;I3177,'07 Mode Capacity'!$C$6:$C$17,0))</x:f>
        <x:v>24.70130975015467</x:v>
      </x:c>
      <x:c r="AN3177" s="18" t="n">
        <x:f>SUM(AJ3177:AM3177)</x:f>
        <x:v>82.95810139735481</x:v>
      </x:c>
      <x:c r="AO3177" s="17" t="n">
        <x:f>IF(N3177=0,1,AN3177/N3177)</x:f>
        <x:v>0.17188935798467714</x:v>
      </x:c>
      <x:c r="AP3177" s="11" t="str">
        <x:f>IF(AO3177&gt;='01 Controls'!$E$16,"PASS","FAIL")</x:f>
        <x:v>FAIL</x:v>
      </x:c>
      <x:c r="AQ3177" s="11" t="str">
        <x:v>UNQUANTIFIED</x:v>
      </x:c>
      <x:c r="AR3177" s="11" t="str">
        <x:v>Position-class planning record; serial item and receiver open</x:v>
      </x:c>
      <x:c r="AS3177" s="26"/>
      <x:c r="AT3177" s="26"/>
    </x:row>
    <x:row r="3178">
      <x:c r="C3178" s="11" t="str">
        <x:v>M5-J-TDG-APL-45</x:v>
      </x:c>
      <x:c r="D3178" s="11" t="str">
        <x:v>M5</x:v>
      </x:c>
      <x:c r="E3178" s="11" t="str">
        <x:v>Drought and water</x:v>
      </x:c>
      <x:c r="F3178" s="11" t="str">
        <x:v>J-TDG</x:v>
      </x:c>
      <x:c r="G3178" s="11" t="str">
        <x:v>Transfer and demobilization group</x:v>
      </x:c>
      <x:c r="H3178" s="11" t="str">
        <x:v>APL-45</x:v>
      </x:c>
      <x:c r="I3178" s="19" t="n">
        <x:v>24</x:v>
      </x:c>
      <x:c r="J3178" s="21" t="n">
        <x:v>2</x:v>
      </x:c>
      <x:c r="K3178" s="18" t="n">
        <x:f>'05 Cargo Register'!K42</x:f>
        <x:v>214.5</x:v>
      </x:c>
      <x:c r="L3178" s="18" t="n">
        <x:f>'05 Cargo Register'!N42</x:f>
        <x:v>57</x:v>
      </x:c>
      <x:c r="M3178" s="18" t="n">
        <x:f>'05 Cargo Register'!O42</x:f>
        <x:v>427.5</x:v>
      </x:c>
      <x:c r="N3178" s="18" t="n">
        <x:f>J3178*K3178</x:f>
        <x:v>429</x:v>
      </x:c>
      <x:c r="O3178" s="18" t="n">
        <x:f>J3178*L3178</x:f>
        <x:v>114</x:v>
      </x:c>
      <x:c r="P3178" s="18" t="n">
        <x:f>J3178*M3178</x:f>
        <x:v>855</x:v>
      </x:c>
      <x:c r="Q3178" s="22" t="n">
        <x:f>'01 Controls'!$E$29*'02 Cargo Classes'!$M$6</x:f>
        <x:v>0.15000000000000002</x:v>
      </x:c>
      <x:c r="R3178" s="22" t="n">
        <x:f>'01 Controls'!$F$29*'02 Cargo Classes'!$N$6</x:f>
        <x:v>0</x:v>
      </x:c>
      <x:c r="S3178" s="22" t="n">
        <x:f>'01 Controls'!$G$29*'02 Cargo Classes'!$O$6</x:f>
        <x:v>0.8</x:v>
      </x:c>
      <x:c r="T3178" s="22" t="n">
        <x:f>'01 Controls'!$H$29*'02 Cargo Classes'!$P$6</x:f>
        <x:v>0.045</x:v>
      </x:c>
      <x:c r="U3178" s="22" t="n">
        <x:f>SUM(Q3178:T3178)</x:f>
        <x:v>0.9950000000000001</x:v>
      </x:c>
      <x:c r="V3178" s="18" t="n">
        <x:f>IF(U3178=0,0,N3178*Q3178/U3178)</x:f>
        <x:v>64.67336683417085</x:v>
      </x:c>
      <x:c r="W3178" s="18" t="n">
        <x:f>IF(U3178=0,0,P3178*Q3178/U3178)</x:f>
        <x:v>128.89447236180905</x:v>
      </x:c>
      <x:c r="X3178" s="18" t="n">
        <x:f>MAX(V3178,W3178*'01 Controls'!$E$12)</x:f>
        <x:v>64.67336683417085</x:v>
      </x:c>
      <x:c r="Y3178" s="18" t="n">
        <x:f>IF(U3178=0,0,N3178*R3178/U3178)</x:f>
        <x:v>0</x:v>
      </x:c>
      <x:c r="Z3178" s="18" t="n">
        <x:f>IF(U3178=0,0,P3178*R3178/U3178)</x:f>
        <x:v>0</x:v>
      </x:c>
      <x:c r="AA3178" s="18" t="n">
        <x:f>MAX(Y3178,Z3178*'01 Controls'!$E$13)</x:f>
        <x:v>0</x:v>
      </x:c>
      <x:c r="AB3178" s="18" t="n">
        <x:f>IF(U3178=0,0,N3178*S3178/U3178)</x:f>
        <x:v>344.9246231155779</x:v>
      </x:c>
      <x:c r="AC3178" s="18" t="n">
        <x:f>IF(U3178=0,0,P3178*S3178/U3178)</x:f>
        <x:v>687.4371859296482</x:v>
      </x:c>
      <x:c r="AD3178" s="18" t="n">
        <x:f>MAX(AB3178,AC3178*'01 Controls'!$E$14)</x:f>
        <x:v>344.9246231155779</x:v>
      </x:c>
      <x:c r="AE3178" s="18" t="n">
        <x:f>IF(U3178=0,0,N3178*T3178/U3178)</x:f>
        <x:v>19.402010050251253</x:v>
      </x:c>
      <x:c r="AF3178" s="18" t="n">
        <x:f>IF(U3178=0,0,P3178*T3178/U3178)</x:f>
        <x:v>38.66834170854271</x:v>
      </x:c>
      <x:c r="AG3178" s="18" t="n">
        <x:f>MAX(AE3178,AF3178*'01 Controls'!$E$15)</x:f>
        <x:v>19.402010050251253</x:v>
      </x:c>
      <x:c r="AH3178" s="18" t="n">
        <x:f>SUM(V3178,Y3178,AB3178,AE3178)</x:f>
        <x:v>429</x:v>
      </x:c>
      <x:c r="AI3178" s="18" t="n">
        <x:f>N3178-AH3178</x:f>
        <x:v>0</x:v>
      </x:c>
      <x:c r="AJ3178" s="18" t="n">
        <x:f>V3178*INDEX('07 Mode Capacity'!$P$6:$P$17,MATCH("AIR-"&amp;I3178,'07 Mode Capacity'!$C$6:$C$17,0))</x:f>
        <x:v>13.123135945157037</x:v>
      </x:c>
      <x:c r="AK3178" s="18" t="n">
        <x:f>Y3178*INDEX('07 Mode Capacity'!$P$6:$P$17,MATCH("OCEAN-"&amp;I3178,'07 Mode Capacity'!$C$6:$C$17,0))</x:f>
        <x:v>0</x:v>
      </x:c>
      <x:c r="AL3178" s="18" t="n">
        <x:f>AB3178*INDEX('07 Mode Capacity'!$P$6:$P$17,MATCH("LAND-"&amp;I3178,'07 Mode Capacity'!$C$6:$C$17,0))</x:f>
        <x:v>131.93398713813272</x:v>
      </x:c>
      <x:c r="AM3178" s="18" t="n">
        <x:f>AE3178*INDEX('07 Mode Capacity'!$P$6:$P$17,MATCH("INLAND-"&amp;I3178,'07 Mode Capacity'!$C$6:$C$17,0))</x:f>
        <x:v>19.402010050251253</x:v>
      </x:c>
      <x:c r="AN3178" s="18" t="n">
        <x:f>SUM(AJ3178:AM3178)</x:f>
        <x:v>164.459133133541</x:v>
      </x:c>
      <x:c r="AO3178" s="17" t="n">
        <x:f>IF(N3178=0,1,AN3178/N3178)</x:f>
        <x:v>0.38335462268890674</x:v>
      </x:c>
      <x:c r="AP3178" s="11" t="str">
        <x:f>IF(AO3178&gt;='01 Controls'!$E$16,"PASS","FAIL")</x:f>
        <x:v>FAIL</x:v>
      </x:c>
      <x:c r="AQ3178" s="11" t="str">
        <x:v>UNQUANTIFIED</x:v>
      </x:c>
      <x:c r="AR3178" s="11" t="str">
        <x:v>Position-class planning record; serial item and receiver open</x:v>
      </x:c>
      <x:c r="AS3178" s="26"/>
      <x:c r="AT3178" s="26"/>
    </x:row>
    <x:row r="3179">
      <x:c r="C3179" s="11" t="str">
        <x:v>M5-J-TDG-ISO-18</x:v>
      </x:c>
      <x:c r="D3179" s="11" t="str">
        <x:v>M5</x:v>
      </x:c>
      <x:c r="E3179" s="11" t="str">
        <x:v>Drought and water</x:v>
      </x:c>
      <x:c r="F3179" s="11" t="str">
        <x:v>J-TDG</x:v>
      </x:c>
      <x:c r="G3179" s="11" t="str">
        <x:v>Transfer and demobilization group</x:v>
      </x:c>
      <x:c r="H3179" s="11" t="str">
        <x:v>ISO-18</x:v>
      </x:c>
      <x:c r="I3179" s="19" t="n">
        <x:v>48</x:v>
      </x:c>
      <x:c r="J3179" s="21" t="n">
        <x:v>2</x:v>
      </x:c>
      <x:c r="K3179" s="18" t="n">
        <x:f>'05 Cargo Register'!K43</x:f>
        <x:v>268.125</x:v>
      </x:c>
      <x:c r="L3179" s="18" t="n">
        <x:f>'05 Cargo Register'!N43</x:f>
        <x:v>18</x:v>
      </x:c>
      <x:c r="M3179" s="18" t="n">
        <x:f>'05 Cargo Register'!O43</x:f>
        <x:v>475.20000000000005</x:v>
      </x:c>
      <x:c r="N3179" s="18" t="n">
        <x:f>J3179*K3179</x:f>
        <x:v>536.25</x:v>
      </x:c>
      <x:c r="O3179" s="18" t="n">
        <x:f>J3179*L3179</x:f>
        <x:v>36</x:v>
      </x:c>
      <x:c r="P3179" s="18" t="n">
        <x:f>J3179*M3179</x:f>
        <x:v>950.4000000000001</x:v>
      </x:c>
      <x:c r="Q3179" s="22" t="n">
        <x:f>'01 Controls'!$E$29*'02 Cargo Classes'!$M$7</x:f>
        <x:v>0.010000000000000002</x:v>
      </x:c>
      <x:c r="R3179" s="22" t="n">
        <x:f>'01 Controls'!$F$29*'02 Cargo Classes'!$N$7</x:f>
        <x:v>0</x:v>
      </x:c>
      <x:c r="S3179" s="22" t="n">
        <x:f>'01 Controls'!$G$29*'02 Cargo Classes'!$O$7</x:f>
        <x:v>0.96</x:v>
      </x:c>
      <x:c r="T3179" s="22" t="n">
        <x:f>'01 Controls'!$H$29*'02 Cargo Classes'!$P$7</x:f>
        <x:v>0.12</x:v>
      </x:c>
      <x:c r="U3179" s="22" t="n">
        <x:f>SUM(Q3179:T3179)</x:f>
        <x:v>1.0899999999999999</x:v>
      </x:c>
      <x:c r="V3179" s="18" t="n">
        <x:f>IF(U3179=0,0,N3179*Q3179/U3179)</x:f>
        <x:v>4.919724770642203</x:v>
      </x:c>
      <x:c r="W3179" s="18" t="n">
        <x:f>IF(U3179=0,0,P3179*Q3179/U3179)</x:f>
        <x:v>8.719266055045875</x:v>
      </x:c>
      <x:c r="X3179" s="18" t="n">
        <x:f>MAX(V3179,W3179*'01 Controls'!$E$12)</x:f>
        <x:v>4.919724770642203</x:v>
      </x:c>
      <x:c r="Y3179" s="18" t="n">
        <x:f>IF(U3179=0,0,N3179*R3179/U3179)</x:f>
        <x:v>0</x:v>
      </x:c>
      <x:c r="Z3179" s="18" t="n">
        <x:f>IF(U3179=0,0,P3179*R3179/U3179)</x:f>
        <x:v>0</x:v>
      </x:c>
      <x:c r="AA3179" s="18" t="n">
        <x:f>MAX(Y3179,Z3179*'01 Controls'!$E$13)</x:f>
        <x:v>0</x:v>
      </x:c>
      <x:c r="AB3179" s="18" t="n">
        <x:f>IF(U3179=0,0,N3179*S3179/U3179)</x:f>
        <x:v>472.2935779816514</x:v>
      </x:c>
      <x:c r="AC3179" s="18" t="n">
        <x:f>IF(U3179=0,0,P3179*S3179/U3179)</x:f>
        <x:v>837.0495412844037</x:v>
      </x:c>
      <x:c r="AD3179" s="18" t="n">
        <x:f>MAX(AB3179,AC3179*'01 Controls'!$E$14)</x:f>
        <x:v>472.2935779816514</x:v>
      </x:c>
      <x:c r="AE3179" s="18" t="n">
        <x:f>IF(U3179=0,0,N3179*T3179/U3179)</x:f>
        <x:v>59.03669724770643</x:v>
      </x:c>
      <x:c r="AF3179" s="18" t="n">
        <x:f>IF(U3179=0,0,P3179*T3179/U3179)</x:f>
        <x:v>104.63119266055047</x:v>
      </x:c>
      <x:c r="AG3179" s="18" t="n">
        <x:f>MAX(AE3179,AF3179*'01 Controls'!$E$15)</x:f>
        <x:v>59.03669724770643</x:v>
      </x:c>
      <x:c r="AH3179" s="18" t="n">
        <x:f>SUM(V3179,Y3179,AB3179,AE3179)</x:f>
        <x:v>536.25</x:v>
      </x:c>
      <x:c r="AI3179" s="18" t="n">
        <x:f>N3179-AH3179</x:f>
        <x:v>0</x:v>
      </x:c>
      <x:c r="AJ3179" s="18" t="n">
        <x:f>V3179*INDEX('07 Mode Capacity'!$P$6:$P$17,MATCH("AIR-"&amp;I3179,'07 Mode Capacity'!$C$6:$C$17,0))</x:f>
        <x:v>1.3791742821801212</x:v>
      </x:c>
      <x:c r="AK3179" s="18" t="n">
        <x:f>Y3179*INDEX('07 Mode Capacity'!$P$6:$P$17,MATCH("OCEAN-"&amp;I3179,'07 Mode Capacity'!$C$6:$C$17,0))</x:f>
        <x:v>0</x:v>
      </x:c>
      <x:c r="AL3179" s="18" t="n">
        <x:f>AB3179*INDEX('07 Mode Capacity'!$P$6:$P$17,MATCH("LAND-"&amp;I3179,'07 Mode Capacity'!$C$6:$C$17,0))</x:f>
        <x:v>57.64242497806317</x:v>
      </x:c>
      <x:c r="AM3179" s="18" t="n">
        <x:f>AE3179*INDEX('07 Mode Capacity'!$P$6:$P$17,MATCH("INLAND-"&amp;I3179,'07 Mode Capacity'!$C$6:$C$17,0))</x:f>
        <x:v>37.26599228361766</x:v>
      </x:c>
      <x:c r="AN3179" s="18" t="n">
        <x:f>SUM(AJ3179:AM3179)</x:f>
        <x:v>96.28759154386096</x:v>
      </x:c>
      <x:c r="AO3179" s="17" t="n">
        <x:f>IF(N3179=0,1,AN3179/N3179)</x:f>
        <x:v>0.17955728026827217</x:v>
      </x:c>
      <x:c r="AP3179" s="11" t="str">
        <x:f>IF(AO3179&gt;='01 Controls'!$E$16,"PASS","FAIL")</x:f>
        <x:v>FAIL</x:v>
      </x:c>
      <x:c r="AQ3179" s="11" t="str">
        <x:v>UNQUANTIFIED</x:v>
      </x:c>
      <x:c r="AR3179" s="11" t="str">
        <x:v>Position-class planning record; serial item and receiver open</x:v>
      </x:c>
      <x:c r="AS3179" s="26"/>
      <x:c r="AT3179" s="26"/>
    </x:row>
    <x:row r="3180">
      <x:c r="C3180" s="11" t="str">
        <x:v>M5-J-TDG-COL-12</x:v>
      </x:c>
      <x:c r="D3180" s="11" t="str">
        <x:v>M5</x:v>
      </x:c>
      <x:c r="E3180" s="11" t="str">
        <x:v>Drought and water</x:v>
      </x:c>
      <x:c r="F3180" s="11" t="str">
        <x:v>J-TDG</x:v>
      </x:c>
      <x:c r="G3180" s="11" t="str">
        <x:v>Transfer and demobilization group</x:v>
      </x:c>
      <x:c r="H3180" s="11" t="str">
        <x:v>COL-12</x:v>
      </x:c>
      <x:c r="I3180" s="19" t="n">
        <x:v>24</x:v>
      </x:c>
      <x:c r="J3180" s="21" t="n">
        <x:v>2</x:v>
      </x:c>
      <x:c r="K3180" s="18" t="n">
        <x:f>'05 Cargo Register'!K44</x:f>
        <x:v>53.625</x:v>
      </x:c>
      <x:c r="L3180" s="18" t="n">
        <x:f>'05 Cargo Register'!N44</x:f>
        <x:v>6</x:v>
      </x:c>
      <x:c r="M3180" s="18" t="n">
        <x:f>'05 Cargo Register'!O44</x:f>
        <x:v>158.4</x:v>
      </x:c>
      <x:c r="N3180" s="18" t="n">
        <x:f>J3180*K3180</x:f>
        <x:v>107.25</x:v>
      </x:c>
      <x:c r="O3180" s="18" t="n">
        <x:f>J3180*L3180</x:f>
        <x:v>12</x:v>
      </x:c>
      <x:c r="P3180" s="18" t="n">
        <x:f>J3180*M3180</x:f>
        <x:v>316.8</x:v>
      </x:c>
      <x:c r="Q3180" s="22" t="n">
        <x:f>'01 Controls'!$E$29*'02 Cargo Classes'!$M$8</x:f>
        <x:v>0.1</x:v>
      </x:c>
      <x:c r="R3180" s="22" t="n">
        <x:f>'01 Controls'!$F$29*'02 Cargo Classes'!$N$8</x:f>
        <x:v>0</x:v>
      </x:c>
      <x:c r="S3180" s="22" t="n">
        <x:f>'01 Controls'!$G$29*'02 Cargo Classes'!$O$8</x:f>
        <x:v>0.96</x:v>
      </x:c>
      <x:c r="T3180" s="22" t="n">
        <x:f>'01 Controls'!$H$29*'02 Cargo Classes'!$P$8</x:f>
        <x:v>0.03</x:v>
      </x:c>
      <x:c r="U3180" s="22" t="n">
        <x:f>SUM(Q3180:T3180)</x:f>
        <x:v>1.09</x:v>
      </x:c>
      <x:c r="V3180" s="18" t="n">
        <x:f>IF(U3180=0,0,N3180*Q3180/U3180)</x:f>
        <x:v>9.839449541284404</x:v>
      </x:c>
      <x:c r="W3180" s="18" t="n">
        <x:f>IF(U3180=0,0,P3180*Q3180/U3180)</x:f>
        <x:v>29.06422018348624</x:v>
      </x:c>
      <x:c r="X3180" s="18" t="n">
        <x:f>MAX(V3180,W3180*'01 Controls'!$E$12)</x:f>
        <x:v>9.839449541284404</x:v>
      </x:c>
      <x:c r="Y3180" s="18" t="n">
        <x:f>IF(U3180=0,0,N3180*R3180/U3180)</x:f>
        <x:v>0</x:v>
      </x:c>
      <x:c r="Z3180" s="18" t="n">
        <x:f>IF(U3180=0,0,P3180*R3180/U3180)</x:f>
        <x:v>0</x:v>
      </x:c>
      <x:c r="AA3180" s="18" t="n">
        <x:f>MAX(Y3180,Z3180*'01 Controls'!$E$13)</x:f>
        <x:v>0</x:v>
      </x:c>
      <x:c r="AB3180" s="18" t="n">
        <x:f>IF(U3180=0,0,N3180*S3180/U3180)</x:f>
        <x:v>94.45871559633026</x:v>
      </x:c>
      <x:c r="AC3180" s="18" t="n">
        <x:f>IF(U3180=0,0,P3180*S3180/U3180)</x:f>
        <x:v>279.0165137614679</x:v>
      </x:c>
      <x:c r="AD3180" s="18" t="n">
        <x:f>MAX(AB3180,AC3180*'01 Controls'!$E$14)</x:f>
        <x:v>94.45871559633026</x:v>
      </x:c>
      <x:c r="AE3180" s="18" t="n">
        <x:f>IF(U3180=0,0,N3180*T3180/U3180)</x:f>
        <x:v>2.951834862385321</x:v>
      </x:c>
      <x:c r="AF3180" s="18" t="n">
        <x:f>IF(U3180=0,0,P3180*T3180/U3180)</x:f>
        <x:v>8.719266055045871</x:v>
      </x:c>
      <x:c r="AG3180" s="18" t="n">
        <x:f>MAX(AE3180,AF3180*'01 Controls'!$E$15)</x:f>
        <x:v>2.951834862385321</x:v>
      </x:c>
      <x:c r="AH3180" s="18" t="n">
        <x:f>SUM(V3180,Y3180,AB3180,AE3180)</x:f>
        <x:v>107.25</x:v>
      </x:c>
      <x:c r="AI3180" s="18" t="n">
        <x:f>N3180-AH3180</x:f>
        <x:v>0</x:v>
      </x:c>
      <x:c r="AJ3180" s="18" t="n">
        <x:f>V3180*INDEX('07 Mode Capacity'!$P$6:$P$17,MATCH("AIR-"&amp;I3180,'07 Mode Capacity'!$C$6:$C$17,0))</x:f>
        <x:v>1.996562731717317</x:v>
      </x:c>
      <x:c r="AK3180" s="18" t="n">
        <x:f>Y3180*INDEX('07 Mode Capacity'!$P$6:$P$17,MATCH("OCEAN-"&amp;I3180,'07 Mode Capacity'!$C$6:$C$17,0))</x:f>
        <x:v>0</x:v>
      </x:c>
      <x:c r="AL3180" s="18" t="n">
        <x:f>AB3180*INDEX('07 Mode Capacity'!$P$6:$P$17,MATCH("LAND-"&amp;I3180,'07 Mode Capacity'!$C$6:$C$17,0))</x:f>
        <x:v>36.13054601902074</x:v>
      </x:c>
      <x:c r="AM3180" s="18" t="n">
        <x:f>AE3180*INDEX('07 Mode Capacity'!$P$6:$P$17,MATCH("INLAND-"&amp;I3180,'07 Mode Capacity'!$C$6:$C$17,0))</x:f>
        <x:v>2.951834862385321</x:v>
      </x:c>
      <x:c r="AN3180" s="18" t="n">
        <x:f>SUM(AJ3180:AM3180)</x:f>
        <x:v>41.07894361312338</x:v>
      </x:c>
      <x:c r="AO3180" s="17" t="n">
        <x:f>IF(N3180=0,1,AN3180/N3180)</x:f>
        <x:v>0.38302045326921563</x:v>
      </x:c>
      <x:c r="AP3180" s="11" t="str">
        <x:f>IF(AO3180&gt;='01 Controls'!$E$16,"PASS","FAIL")</x:f>
        <x:v>FAIL</x:v>
      </x:c>
      <x:c r="AQ3180" s="11" t="str">
        <x:v>UNQUANTIFIED</x:v>
      </x:c>
      <x:c r="AR3180" s="11" t="str">
        <x:v>Position-class planning record; serial item and receiver open</x:v>
      </x:c>
      <x:c r="AS3180" s="26"/>
      <x:c r="AT3180" s="26"/>
    </x:row>
    <x:row r="3181">
      <x:c r="C3181" s="11" t="str">
        <x:v>M5-J-TDG-BAT-22</x:v>
      </x:c>
      <x:c r="D3181" s="11" t="str">
        <x:v>M5</x:v>
      </x:c>
      <x:c r="E3181" s="11" t="str">
        <x:v>Drought and water</x:v>
      </x:c>
      <x:c r="F3181" s="11" t="str">
        <x:v>J-TDG</x:v>
      </x:c>
      <x:c r="G3181" s="11" t="str">
        <x:v>Transfer and demobilization group</x:v>
      </x:c>
      <x:c r="H3181" s="11" t="str">
        <x:v>BAT-22</x:v>
      </x:c>
      <x:c r="I3181" s="19" t="n">
        <x:v>48</x:v>
      </x:c>
      <x:c r="J3181" s="21" t="n">
        <x:v>2</x:v>
      </x:c>
      <x:c r="K3181" s="18" t="n">
        <x:f>'05 Cargo Register'!K45</x:f>
        <x:v>53.625</x:v>
      </x:c>
      <x:c r="L3181" s="18" t="n">
        <x:f>'05 Cargo Register'!N45</x:f>
        <x:v>4</x:v>
      </x:c>
      <x:c r="M3181" s="18" t="n">
        <x:f>'05 Cargo Register'!O45</x:f>
        <x:v>105.60000000000001</x:v>
      </x:c>
      <x:c r="N3181" s="18" t="n">
        <x:f>J3181*K3181</x:f>
        <x:v>107.25</x:v>
      </x:c>
      <x:c r="O3181" s="18" t="n">
        <x:f>J3181*L3181</x:f>
        <x:v>8</x:v>
      </x:c>
      <x:c r="P3181" s="18" t="n">
        <x:f>J3181*M3181</x:f>
        <x:v>211.20000000000002</x:v>
      </x:c>
      <x:c r="Q3181" s="22" t="n">
        <x:f>'01 Controls'!$E$29*'02 Cargo Classes'!$M$9</x:f>
        <x:v>0</x:v>
      </x:c>
      <x:c r="R3181" s="22" t="n">
        <x:f>'01 Controls'!$F$29*'02 Cargo Classes'!$N$9</x:f>
        <x:v>0</x:v>
      </x:c>
      <x:c r="S3181" s="22" t="n">
        <x:f>'01 Controls'!$G$29*'02 Cargo Classes'!$O$9</x:f>
        <x:v>0.8</x:v>
      </x:c>
      <x:c r="T3181" s="22" t="n">
        <x:f>'01 Controls'!$H$29*'02 Cargo Classes'!$P$9</x:f>
        <x:v>0.075</x:v>
      </x:c>
      <x:c r="U3181" s="22" t="n">
        <x:f>SUM(Q3181:T3181)</x:f>
        <x:v>0.875</x:v>
      </x:c>
      <x:c r="V3181" s="18" t="n">
        <x:f>IF(U3181=0,0,N3181*Q3181/U3181)</x:f>
        <x:v>0</x:v>
      </x:c>
      <x:c r="W3181" s="18" t="n">
        <x:f>IF(U3181=0,0,P3181*Q3181/U3181)</x:f>
        <x:v>0</x:v>
      </x:c>
      <x:c r="X3181" s="18" t="n">
        <x:f>MAX(V3181,W3181*'01 Controls'!$E$12)</x:f>
        <x:v>0</x:v>
      </x:c>
      <x:c r="Y3181" s="18" t="n">
        <x:f>IF(U3181=0,0,N3181*R3181/U3181)</x:f>
        <x:v>0</x:v>
      </x:c>
      <x:c r="Z3181" s="18" t="n">
        <x:f>IF(U3181=0,0,P3181*R3181/U3181)</x:f>
        <x:v>0</x:v>
      </x:c>
      <x:c r="AA3181" s="18" t="n">
        <x:f>MAX(Y3181,Z3181*'01 Controls'!$E$13)</x:f>
        <x:v>0</x:v>
      </x:c>
      <x:c r="AB3181" s="18" t="n">
        <x:f>IF(U3181=0,0,N3181*S3181/U3181)</x:f>
        <x:v>98.05714285714286</x:v>
      </x:c>
      <x:c r="AC3181" s="18" t="n">
        <x:f>IF(U3181=0,0,P3181*S3181/U3181)</x:f>
        <x:v>193.0971428571429</x:v>
      </x:c>
      <x:c r="AD3181" s="18" t="n">
        <x:f>MAX(AB3181,AC3181*'01 Controls'!$E$14)</x:f>
        <x:v>98.05714285714286</x:v>
      </x:c>
      <x:c r="AE3181" s="18" t="n">
        <x:f>IF(U3181=0,0,N3181*T3181/U3181)</x:f>
        <x:v>9.192857142857141</x:v>
      </x:c>
      <x:c r="AF3181" s="18" t="n">
        <x:f>IF(U3181=0,0,P3181*T3181/U3181)</x:f>
        <x:v>18.102857142857143</x:v>
      </x:c>
      <x:c r="AG3181" s="18" t="n">
        <x:f>MAX(AE3181,AF3181*'01 Controls'!$E$15)</x:f>
        <x:v>9.192857142857141</x:v>
      </x:c>
      <x:c r="AH3181" s="18" t="n">
        <x:f>SUM(V3181,Y3181,AB3181,AE3181)</x:f>
        <x:v>107.25</x:v>
      </x:c>
      <x:c r="AI3181" s="18" t="n">
        <x:f>N3181-AH3181</x:f>
        <x:v>0</x:v>
      </x:c>
      <x:c r="AJ3181" s="18" t="n">
        <x:f>V3181*INDEX('07 Mode Capacity'!$P$6:$P$17,MATCH("AIR-"&amp;I3181,'07 Mode Capacity'!$C$6:$C$17,0))</x:f>
        <x:v>0</x:v>
      </x:c>
      <x:c r="AK3181" s="18" t="n">
        <x:f>Y3181*INDEX('07 Mode Capacity'!$P$6:$P$17,MATCH("OCEAN-"&amp;I3181,'07 Mode Capacity'!$C$6:$C$17,0))</x:f>
        <x:v>0</x:v>
      </x:c>
      <x:c r="AL3181" s="18" t="n">
        <x:f>AB3181*INDEX('07 Mode Capacity'!$P$6:$P$17,MATCH("LAND-"&amp;I3181,'07 Mode Capacity'!$C$6:$C$17,0))</x:f>
        <x:v>11.967665376397877</x:v>
      </x:c>
      <x:c r="AM3181" s="18" t="n">
        <x:f>AE3181*INDEX('07 Mode Capacity'!$P$6:$P$17,MATCH("INLAND-"&amp;I3181,'07 Mode Capacity'!$C$6:$C$17,0))</x:f>
        <x:v>5.802847369877606</x:v>
      </x:c>
      <x:c r="AN3181" s="18" t="n">
        <x:f>SUM(AJ3181:AM3181)</x:f>
        <x:v>17.770512746275482</x:v>
      </x:c>
      <x:c r="AO3181" s="17" t="n">
        <x:f>IF(N3181=0,1,AN3181/N3181)</x:f>
        <x:v>0.16569242653869914</x:v>
      </x:c>
      <x:c r="AP3181" s="11" t="str">
        <x:f>IF(AO3181&gt;='01 Controls'!$E$16,"PASS","FAIL")</x:f>
        <x:v>FAIL</x:v>
      </x:c>
      <x:c r="AQ3181" s="11" t="str">
        <x:v>UNQUANTIFIED</x:v>
      </x:c>
      <x:c r="AR3181" s="11" t="str">
        <x:v>Position-class planning record; serial item and receiver open</x:v>
      </x:c>
      <x:c r="AS3181" s="26"/>
      <x:c r="AT3181" s="26"/>
    </x:row>
    <x:row r="3182">
      <x:c r="C3182" s="11" t="str">
        <x:v>M5-J-TDG-TNK-20</x:v>
      </x:c>
      <x:c r="D3182" s="11" t="str">
        <x:v>M5</x:v>
      </x:c>
      <x:c r="E3182" s="11" t="str">
        <x:v>Drought and water</x:v>
      </x:c>
      <x:c r="F3182" s="11" t="str">
        <x:v>J-TDG</x:v>
      </x:c>
      <x:c r="G3182" s="11" t="str">
        <x:v>Transfer and demobilization group</x:v>
      </x:c>
      <x:c r="H3182" s="11" t="str">
        <x:v>TNK-20</x:v>
      </x:c>
      <x:c r="I3182" s="19" t="n">
        <x:v>48</x:v>
      </x:c>
      <x:c r="J3182" s="21" t="n">
        <x:v>2</x:v>
      </x:c>
      <x:c r="K3182" s="18" t="n">
        <x:f>'05 Cargo Register'!K46</x:f>
        <x:v>53.625</x:v>
      </x:c>
      <x:c r="L3182" s="18" t="n">
        <x:f>'05 Cargo Register'!N46</x:f>
        <x:v>4</x:v>
      </x:c>
      <x:c r="M3182" s="18" t="n">
        <x:f>'05 Cargo Register'!O46</x:f>
        <x:v>85</x:v>
      </x:c>
      <x:c r="N3182" s="18" t="n">
        <x:f>J3182*K3182</x:f>
        <x:v>107.25</x:v>
      </x:c>
      <x:c r="O3182" s="18" t="n">
        <x:f>J3182*L3182</x:f>
        <x:v>8</x:v>
      </x:c>
      <x:c r="P3182" s="18" t="n">
        <x:f>J3182*M3182</x:f>
        <x:v>170</x:v>
      </x:c>
      <x:c r="Q3182" s="22" t="n">
        <x:f>'01 Controls'!$E$29*'02 Cargo Classes'!$M$10</x:f>
        <x:v>0</x:v>
      </x:c>
      <x:c r="R3182" s="22" t="n">
        <x:f>'01 Controls'!$F$29*'02 Cargo Classes'!$N$10</x:f>
        <x:v>0</x:v>
      </x:c>
      <x:c r="S3182" s="22" t="n">
        <x:f>'01 Controls'!$G$29*'02 Cargo Classes'!$O$10</x:f>
        <x:v>0.8</x:v>
      </x:c>
      <x:c r="T3182" s="22" t="n">
        <x:f>'01 Controls'!$H$29*'02 Cargo Classes'!$P$10</x:f>
        <x:v>0.15</x:v>
      </x:c>
      <x:c r="U3182" s="22" t="n">
        <x:f>SUM(Q3182:T3182)</x:f>
        <x:v>0.9500000000000001</x:v>
      </x:c>
      <x:c r="V3182" s="18" t="n">
        <x:f>IF(U3182=0,0,N3182*Q3182/U3182)</x:f>
        <x:v>0</x:v>
      </x:c>
      <x:c r="W3182" s="18" t="n">
        <x:f>IF(U3182=0,0,P3182*Q3182/U3182)</x:f>
        <x:v>0</x:v>
      </x:c>
      <x:c r="X3182" s="18" t="n">
        <x:f>MAX(V3182,W3182*'01 Controls'!$E$12)</x:f>
        <x:v>0</x:v>
      </x:c>
      <x:c r="Y3182" s="18" t="n">
        <x:f>IF(U3182=0,0,N3182*R3182/U3182)</x:f>
        <x:v>0</x:v>
      </x:c>
      <x:c r="Z3182" s="18" t="n">
        <x:f>IF(U3182=0,0,P3182*R3182/U3182)</x:f>
        <x:v>0</x:v>
      </x:c>
      <x:c r="AA3182" s="18" t="n">
        <x:f>MAX(Y3182,Z3182*'01 Controls'!$E$13)</x:f>
        <x:v>0</x:v>
      </x:c>
      <x:c r="AB3182" s="18" t="n">
        <x:f>IF(U3182=0,0,N3182*S3182/U3182)</x:f>
        <x:v>90.31578947368422</x:v>
      </x:c>
      <x:c r="AC3182" s="18" t="n">
        <x:f>IF(U3182=0,0,P3182*S3182/U3182)</x:f>
        <x:v>143.15789473684208</x:v>
      </x:c>
      <x:c r="AD3182" s="18" t="n">
        <x:f>MAX(AB3182,AC3182*'01 Controls'!$E$14)</x:f>
        <x:v>90.31578947368422</x:v>
      </x:c>
      <x:c r="AE3182" s="18" t="n">
        <x:f>IF(U3182=0,0,N3182*T3182/U3182)</x:f>
        <x:v>16.934210526315788</x:v>
      </x:c>
      <x:c r="AF3182" s="18" t="n">
        <x:f>IF(U3182=0,0,P3182*T3182/U3182)</x:f>
        <x:v>26.842105263157894</x:v>
      </x:c>
      <x:c r="AG3182" s="18" t="n">
        <x:f>MAX(AE3182,AF3182*'01 Controls'!$E$15)</x:f>
        <x:v>16.934210526315788</x:v>
      </x:c>
      <x:c r="AH3182" s="18" t="n">
        <x:f>SUM(V3182,Y3182,AB3182,AE3182)</x:f>
        <x:v>107.25</x:v>
      </x:c>
      <x:c r="AI3182" s="18" t="n">
        <x:f>N3182-AH3182</x:f>
        <x:v>0</x:v>
      </x:c>
      <x:c r="AJ3182" s="18" t="n">
        <x:f>V3182*INDEX('07 Mode Capacity'!$P$6:$P$17,MATCH("AIR-"&amp;I3182,'07 Mode Capacity'!$C$6:$C$17,0))</x:f>
        <x:v>0</x:v>
      </x:c>
      <x:c r="AK3182" s="18" t="n">
        <x:f>Y3182*INDEX('07 Mode Capacity'!$P$6:$P$17,MATCH("OCEAN-"&amp;I3182,'07 Mode Capacity'!$C$6:$C$17,0))</x:f>
        <x:v>0</x:v>
      </x:c>
      <x:c r="AL3182" s="18" t="n">
        <x:f>AB3182*INDEX('07 Mode Capacity'!$P$6:$P$17,MATCH("LAND-"&amp;I3182,'07 Mode Capacity'!$C$6:$C$17,0))</x:f>
        <x:v>11.022849688787518</x:v>
      </x:c>
      <x:c r="AM3182" s="18" t="n">
        <x:f>AE3182*INDEX('07 Mode Capacity'!$P$6:$P$17,MATCH("INLAND-"&amp;I3182,'07 Mode Capacity'!$C$6:$C$17,0))</x:f>
        <x:v>10.689455681353484</x:v>
      </x:c>
      <x:c r="AN3182" s="18" t="n">
        <x:f>SUM(AJ3182:AM3182)</x:f>
        <x:v>21.712305370141003</x:v>
      </x:c>
      <x:c r="AO3182" s="17" t="n">
        <x:f>IF(N3182=0,1,AN3182/N3182)</x:f>
        <x:v>0.20244573771693242</x:v>
      </x:c>
      <x:c r="AP3182" s="11" t="str">
        <x:f>IF(AO3182&gt;='01 Controls'!$E$16,"PASS","FAIL")</x:f>
        <x:v>FAIL</x:v>
      </x:c>
      <x:c r="AQ3182" s="11" t="str">
        <x:v>UNQUANTIFIED</x:v>
      </x:c>
      <x:c r="AR3182" s="11" t="str">
        <x:v>Position-class planning record; serial item and receiver open</x:v>
      </x:c>
      <x:c r="AS3182" s="26"/>
      <x:c r="AT3182" s="26"/>
    </x:row>
    <x:row r="3183">
      <x:c r="C3183" s="11" t="str">
        <x:v>M5-J-TDG-FLR-24</x:v>
      </x:c>
      <x:c r="D3183" s="11" t="str">
        <x:v>M5</x:v>
      </x:c>
      <x:c r="E3183" s="11" t="str">
        <x:v>Drought and water</x:v>
      </x:c>
      <x:c r="F3183" s="11" t="str">
        <x:v>J-TDG</x:v>
      </x:c>
      <x:c r="G3183" s="11" t="str">
        <x:v>Transfer and demobilization group</x:v>
      </x:c>
      <x:c r="H3183" s="11" t="str">
        <x:v>FLR-24</x:v>
      </x:c>
      <x:c r="I3183" s="19" t="n">
        <x:v>48</x:v>
      </x:c>
      <x:c r="J3183" s="21" t="n">
        <x:v>2</x:v>
      </x:c>
      <x:c r="K3183" s="18" t="n">
        <x:f>'05 Cargo Register'!K47</x:f>
        <x:v>107.25</x:v>
      </x:c>
      <x:c r="L3183" s="18" t="n">
        <x:f>'05 Cargo Register'!N47</x:f>
        <x:v>6</x:v>
      </x:c>
      <x:c r="M3183" s="18" t="n">
        <x:f>'05 Cargo Register'!O47</x:f>
        <x:v>192</x:v>
      </x:c>
      <x:c r="N3183" s="18" t="n">
        <x:f>J3183*K3183</x:f>
        <x:v>214.5</x:v>
      </x:c>
      <x:c r="O3183" s="18" t="n">
        <x:f>J3183*L3183</x:f>
        <x:v>12</x:v>
      </x:c>
      <x:c r="P3183" s="18" t="n">
        <x:f>J3183*M3183</x:f>
        <x:v>384</x:v>
      </x:c>
      <x:c r="Q3183" s="22" t="n">
        <x:f>'01 Controls'!$E$29*'02 Cargo Classes'!$M$11</x:f>
        <x:v>0</x:v>
      </x:c>
      <x:c r="R3183" s="22" t="n">
        <x:f>'01 Controls'!$F$29*'02 Cargo Classes'!$N$11</x:f>
        <x:v>0</x:v>
      </x:c>
      <x:c r="S3183" s="22" t="n">
        <x:f>'01 Controls'!$G$29*'02 Cargo Classes'!$O$11</x:f>
        <x:v>0.8</x:v>
      </x:c>
      <x:c r="T3183" s="22" t="n">
        <x:f>'01 Controls'!$H$29*'02 Cargo Classes'!$P$11</x:f>
        <x:v>0.12</x:v>
      </x:c>
      <x:c r="U3183" s="22" t="n">
        <x:f>SUM(Q3183:T3183)</x:f>
        <x:v>0.92</x:v>
      </x:c>
      <x:c r="V3183" s="18" t="n">
        <x:f>IF(U3183=0,0,N3183*Q3183/U3183)</x:f>
        <x:v>0</x:v>
      </x:c>
      <x:c r="W3183" s="18" t="n">
        <x:f>IF(U3183=0,0,P3183*Q3183/U3183)</x:f>
        <x:v>0</x:v>
      </x:c>
      <x:c r="X3183" s="18" t="n">
        <x:f>MAX(V3183,W3183*'01 Controls'!$E$12)</x:f>
        <x:v>0</x:v>
      </x:c>
      <x:c r="Y3183" s="18" t="n">
        <x:f>IF(U3183=0,0,N3183*R3183/U3183)</x:f>
        <x:v>0</x:v>
      </x:c>
      <x:c r="Z3183" s="18" t="n">
        <x:f>IF(U3183=0,0,P3183*R3183/U3183)</x:f>
        <x:v>0</x:v>
      </x:c>
      <x:c r="AA3183" s="18" t="n">
        <x:f>MAX(Y3183,Z3183*'01 Controls'!$E$13)</x:f>
        <x:v>0</x:v>
      </x:c>
      <x:c r="AB3183" s="18" t="n">
        <x:f>IF(U3183=0,0,N3183*S3183/U3183)</x:f>
        <x:v>186.5217391304348</x:v>
      </x:c>
      <x:c r="AC3183" s="18" t="n">
        <x:f>IF(U3183=0,0,P3183*S3183/U3183)</x:f>
        <x:v>333.91304347826093</x:v>
      </x:c>
      <x:c r="AD3183" s="18" t="n">
        <x:f>MAX(AB3183,AC3183*'01 Controls'!$E$14)</x:f>
        <x:v>186.5217391304348</x:v>
      </x:c>
      <x:c r="AE3183" s="18" t="n">
        <x:f>IF(U3183=0,0,N3183*T3183/U3183)</x:f>
        <x:v>27.978260869565215</x:v>
      </x:c>
      <x:c r="AF3183" s="18" t="n">
        <x:f>IF(U3183=0,0,P3183*T3183/U3183)</x:f>
        <x:v>50.086956521739125</x:v>
      </x:c>
      <x:c r="AG3183" s="18" t="n">
        <x:f>MAX(AE3183,AF3183*'01 Controls'!$E$15)</x:f>
        <x:v>27.978260869565215</x:v>
      </x:c>
      <x:c r="AH3183" s="18" t="n">
        <x:f>SUM(V3183,Y3183,AB3183,AE3183)</x:f>
        <x:v>214.50000000000003</x:v>
      </x:c>
      <x:c r="AI3183" s="18" t="n">
        <x:f>N3183-AH3183</x:f>
        <x:v>-2.842170943040401e-14</x:v>
      </x:c>
      <x:c r="AJ3183" s="18" t="n">
        <x:f>V3183*INDEX('07 Mode Capacity'!$P$6:$P$17,MATCH("AIR-"&amp;I3183,'07 Mode Capacity'!$C$6:$C$17,0))</x:f>
        <x:v>0</x:v>
      </x:c>
      <x:c r="AK3183" s="18" t="n">
        <x:f>Y3183*INDEX('07 Mode Capacity'!$P$6:$P$17,MATCH("OCEAN-"&amp;I3183,'07 Mode Capacity'!$C$6:$C$17,0))</x:f>
        <x:v>0</x:v>
      </x:c>
      <x:c r="AL3183" s="18" t="n">
        <x:f>AB3183*INDEX('07 Mode Capacity'!$P$6:$P$17,MATCH("LAND-"&amp;I3183,'07 Mode Capacity'!$C$6:$C$17,0))</x:f>
        <x:v>22.764580879017704</x:v>
      </x:c>
      <x:c r="AM3183" s="18" t="n">
        <x:f>AE3183*INDEX('07 Mode Capacity'!$P$6:$P$17,MATCH("INLAND-"&amp;I3183,'07 Mode Capacity'!$C$6:$C$17,0))</x:f>
        <x:v>17.660839821366626</x:v>
      </x:c>
      <x:c r="AN3183" s="18" t="n">
        <x:f>SUM(AJ3183:AM3183)</x:f>
        <x:v>40.42542070038433</x:v>
      </x:c>
      <x:c r="AO3183" s="17" t="n">
        <x:f>IF(N3183=0,1,AN3183/N3183)</x:f>
        <x:v>0.1884634997686915</x:v>
      </x:c>
      <x:c r="AP3183" s="11" t="str">
        <x:f>IF(AO3183&gt;='01 Controls'!$E$16,"PASS","FAIL")</x:f>
        <x:v>FAIL</x:v>
      </x:c>
      <x:c r="AQ3183" s="11" t="str">
        <x:v>UNQUANTIFIED</x:v>
      </x:c>
      <x:c r="AR3183" s="11" t="str">
        <x:v>Position-class planning record; serial item and receiver open</x:v>
      </x:c>
      <x:c r="AS3183" s="26"/>
      <x:c r="AT3183" s="26"/>
    </x:row>
    <x:row r="3184">
      <x:c r="C3184" s="11" t="str">
        <x:v>M5-J-TDG-ROL-30</x:v>
      </x:c>
      <x:c r="D3184" s="11" t="str">
        <x:v>M5</x:v>
      </x:c>
      <x:c r="E3184" s="11" t="str">
        <x:v>Drought and water</x:v>
      </x:c>
      <x:c r="F3184" s="11" t="str">
        <x:v>J-TDG</x:v>
      </x:c>
      <x:c r="G3184" s="11" t="str">
        <x:v>Transfer and demobilization group</x:v>
      </x:c>
      <x:c r="H3184" s="11" t="str">
        <x:v>ROL-30</x:v>
      </x:c>
      <x:c r="I3184" s="19" t="n">
        <x:v>48</x:v>
      </x:c>
      <x:c r="J3184" s="21" t="n">
        <x:v>2</x:v>
      </x:c>
      <x:c r="K3184" s="18" t="n">
        <x:f>'05 Cargo Register'!K48</x:f>
        <x:v>107.25</x:v>
      </x:c>
      <x:c r="L3184" s="18" t="n">
        <x:f>'05 Cargo Register'!N48</x:f>
        <x:v>5</x:v>
      </x:c>
      <x:c r="M3184" s="18" t="n">
        <x:f>'05 Cargo Register'!O48</x:f>
        <x:v>318.75</x:v>
      </x:c>
      <x:c r="N3184" s="18" t="n">
        <x:f>J3184*K3184</x:f>
        <x:v>214.5</x:v>
      </x:c>
      <x:c r="O3184" s="18" t="n">
        <x:f>J3184*L3184</x:f>
        <x:v>10</x:v>
      </x:c>
      <x:c r="P3184" s="18" t="n">
        <x:f>J3184*M3184</x:f>
        <x:v>637.5</x:v>
      </x:c>
      <x:c r="Q3184" s="22" t="n">
        <x:f>'01 Controls'!$E$29*'02 Cargo Classes'!$M$12</x:f>
        <x:v>0</x:v>
      </x:c>
      <x:c r="R3184" s="22" t="n">
        <x:f>'01 Controls'!$F$29*'02 Cargo Classes'!$N$12</x:f>
        <x:v>0</x:v>
      </x:c>
      <x:c r="S3184" s="22" t="n">
        <x:f>'01 Controls'!$G$29*'02 Cargo Classes'!$O$12</x:f>
        <x:v>1.2000000000000002</x:v>
      </x:c>
      <x:c r="T3184" s="22" t="n">
        <x:f>'01 Controls'!$H$29*'02 Cargo Classes'!$P$12</x:f>
        <x:v>0.09</x:v>
      </x:c>
      <x:c r="U3184" s="22" t="n">
        <x:f>SUM(Q3184:T3184)</x:f>
        <x:v>1.2900000000000003</x:v>
      </x:c>
      <x:c r="V3184" s="18" t="n">
        <x:f>IF(U3184=0,0,N3184*Q3184/U3184)</x:f>
        <x:v>0</x:v>
      </x:c>
      <x:c r="W3184" s="18" t="n">
        <x:f>IF(U3184=0,0,P3184*Q3184/U3184)</x:f>
        <x:v>0</x:v>
      </x:c>
      <x:c r="X3184" s="18" t="n">
        <x:f>MAX(V3184,W3184*'01 Controls'!$E$12)</x:f>
        <x:v>0</x:v>
      </x:c>
      <x:c r="Y3184" s="18" t="n">
        <x:f>IF(U3184=0,0,N3184*R3184/U3184)</x:f>
        <x:v>0</x:v>
      </x:c>
      <x:c r="Z3184" s="18" t="n">
        <x:f>IF(U3184=0,0,P3184*R3184/U3184)</x:f>
        <x:v>0</x:v>
      </x:c>
      <x:c r="AA3184" s="18" t="n">
        <x:f>MAX(Y3184,Z3184*'01 Controls'!$E$13)</x:f>
        <x:v>0</x:v>
      </x:c>
      <x:c r="AB3184" s="18" t="n">
        <x:f>IF(U3184=0,0,N3184*S3184/U3184)</x:f>
        <x:v>199.53488372093022</x:v>
      </x:c>
      <x:c r="AC3184" s="18" t="n">
        <x:f>IF(U3184=0,0,P3184*S3184/U3184)</x:f>
        <x:v>593.0232558139535</x:v>
      </x:c>
      <x:c r="AD3184" s="18" t="n">
        <x:f>MAX(AB3184,AC3184*'01 Controls'!$E$14)</x:f>
        <x:v>199.53488372093022</x:v>
      </x:c>
      <x:c r="AE3184" s="18" t="n">
        <x:f>IF(U3184=0,0,N3184*T3184/U3184)</x:f>
        <x:v>14.965116279069765</x:v>
      </x:c>
      <x:c r="AF3184" s="18" t="n">
        <x:f>IF(U3184=0,0,P3184*T3184/U3184)</x:f>
        <x:v>44.4767441860465</x:v>
      </x:c>
      <x:c r="AG3184" s="18" t="n">
        <x:f>MAX(AE3184,AF3184*'01 Controls'!$E$15)</x:f>
        <x:v>14.965116279069765</x:v>
      </x:c>
      <x:c r="AH3184" s="18" t="n">
        <x:f>SUM(V3184,Y3184,AB3184,AE3184)</x:f>
        <x:v>214.5</x:v>
      </x:c>
      <x:c r="AI3184" s="18" t="n">
        <x:f>N3184-AH3184</x:f>
        <x:v>0</x:v>
      </x:c>
      <x:c r="AJ3184" s="18" t="n">
        <x:f>V3184*INDEX('07 Mode Capacity'!$P$6:$P$17,MATCH("AIR-"&amp;I3184,'07 Mode Capacity'!$C$6:$C$17,0))</x:f>
        <x:v>0</x:v>
      </x:c>
      <x:c r="AK3184" s="18" t="n">
        <x:f>Y3184*INDEX('07 Mode Capacity'!$P$6:$P$17,MATCH("OCEAN-"&amp;I3184,'07 Mode Capacity'!$C$6:$C$17,0))</x:f>
        <x:v>0</x:v>
      </x:c>
      <x:c r="AL3184" s="18" t="n">
        <x:f>AB3184*INDEX('07 Mode Capacity'!$P$6:$P$17,MATCH("LAND-"&amp;I3184,'07 Mode Capacity'!$C$6:$C$17,0))</x:f>
        <x:v>24.35280745197242</x:v>
      </x:c>
      <x:c r="AM3184" s="18" t="n">
        <x:f>AE3184*INDEX('07 Mode Capacity'!$P$6:$P$17,MATCH("INLAND-"&amp;I3184,'07 Mode Capacity'!$C$6:$C$17,0))</x:f>
        <x:v>9.446495718405405</x:v>
      </x:c>
      <x:c r="AN3184" s="18" t="n">
        <x:f>SUM(AJ3184:AM3184)</x:f>
        <x:v>33.799303170377826</x:v>
      </x:c>
      <x:c r="AO3184" s="17" t="n">
        <x:f>IF(N3184=0,1,AN3184/N3184)</x:f>
        <x:v>0.1575725089528104</x:v>
      </x:c>
      <x:c r="AP3184" s="11" t="str">
        <x:f>IF(AO3184&gt;='01 Controls'!$E$16,"PASS","FAIL")</x:f>
        <x:v>FAIL</x:v>
      </x:c>
      <x:c r="AQ3184" s="11" t="str">
        <x:v>UNQUANTIFIED</x:v>
      </x:c>
      <x:c r="AR3184" s="11" t="str">
        <x:v>Position-class planning record; serial item and receiver open</x:v>
      </x:c>
      <x:c r="AS3184" s="26"/>
      <x:c r="AT3184" s="26"/>
    </x:row>
    <x:row r="3185">
      <x:c r="C3185" s="11" t="str">
        <x:v>M5-J-TDG-LIN-18</x:v>
      </x:c>
      <x:c r="D3185" s="11" t="str">
        <x:v>M5</x:v>
      </x:c>
      <x:c r="E3185" s="11" t="str">
        <x:v>Drought and water</x:v>
      </x:c>
      <x:c r="F3185" s="11" t="str">
        <x:v>J-TDG</x:v>
      </x:c>
      <x:c r="G3185" s="11" t="str">
        <x:v>Transfer and demobilization group</x:v>
      </x:c>
      <x:c r="H3185" s="11" t="str">
        <x:v>LIN-18</x:v>
      </x:c>
      <x:c r="I3185" s="19" t="n">
        <x:v>72</x:v>
      </x:c>
      <x:c r="J3185" s="21" t="n">
        <x:v>2</x:v>
      </x:c>
      <x:c r="K3185" s="18" t="n">
        <x:f>'05 Cargo Register'!K49</x:f>
        <x:v>53.625</x:v>
      </x:c>
      <x:c r="L3185" s="18" t="n">
        <x:f>'05 Cargo Register'!N49</x:f>
        <x:v>4</x:v>
      </x:c>
      <x:c r="M3185" s="18" t="n">
        <x:f>'05 Cargo Register'!O49</x:f>
        <x:v>176</x:v>
      </x:c>
      <x:c r="N3185" s="18" t="n">
        <x:f>J3185*K3185</x:f>
        <x:v>107.25</x:v>
      </x:c>
      <x:c r="O3185" s="18" t="n">
        <x:f>J3185*L3185</x:f>
        <x:v>8</x:v>
      </x:c>
      <x:c r="P3185" s="18" t="n">
        <x:f>J3185*M3185</x:f>
        <x:v>352</x:v>
      </x:c>
      <x:c r="Q3185" s="22" t="n">
        <x:f>'01 Controls'!$E$29*'02 Cargo Classes'!$M$13</x:f>
        <x:v>0</x:v>
      </x:c>
      <x:c r="R3185" s="22" t="n">
        <x:f>'01 Controls'!$F$29*'02 Cargo Classes'!$N$13</x:f>
        <x:v>0</x:v>
      </x:c>
      <x:c r="S3185" s="22" t="n">
        <x:f>'01 Controls'!$G$29*'02 Cargo Classes'!$O$13</x:f>
        <x:v>0.8</x:v>
      </x:c>
      <x:c r="T3185" s="22" t="n">
        <x:f>'01 Controls'!$H$29*'02 Cargo Classes'!$P$13</x:f>
        <x:v>0.15</x:v>
      </x:c>
      <x:c r="U3185" s="22" t="n">
        <x:f>SUM(Q3185:T3185)</x:f>
        <x:v>0.9500000000000001</x:v>
      </x:c>
      <x:c r="V3185" s="18" t="n">
        <x:f>IF(U3185=0,0,N3185*Q3185/U3185)</x:f>
        <x:v>0</x:v>
      </x:c>
      <x:c r="W3185" s="18" t="n">
        <x:f>IF(U3185=0,0,P3185*Q3185/U3185)</x:f>
        <x:v>0</x:v>
      </x:c>
      <x:c r="X3185" s="18" t="n">
        <x:f>MAX(V3185,W3185*'01 Controls'!$E$12)</x:f>
        <x:v>0</x:v>
      </x:c>
      <x:c r="Y3185" s="18" t="n">
        <x:f>IF(U3185=0,0,N3185*R3185/U3185)</x:f>
        <x:v>0</x:v>
      </x:c>
      <x:c r="Z3185" s="18" t="n">
        <x:f>IF(U3185=0,0,P3185*R3185/U3185)</x:f>
        <x:v>0</x:v>
      </x:c>
      <x:c r="AA3185" s="18" t="n">
        <x:f>MAX(Y3185,Z3185*'01 Controls'!$E$13)</x:f>
        <x:v>0</x:v>
      </x:c>
      <x:c r="AB3185" s="18" t="n">
        <x:f>IF(U3185=0,0,N3185*S3185/U3185)</x:f>
        <x:v>90.31578947368422</x:v>
      </x:c>
      <x:c r="AC3185" s="18" t="n">
        <x:f>IF(U3185=0,0,P3185*S3185/U3185)</x:f>
        <x:v>296.42105263157896</x:v>
      </x:c>
      <x:c r="AD3185" s="18" t="n">
        <x:f>MAX(AB3185,AC3185*'01 Controls'!$E$14)</x:f>
        <x:v>90.31578947368422</x:v>
      </x:c>
      <x:c r="AE3185" s="18" t="n">
        <x:f>IF(U3185=0,0,N3185*T3185/U3185)</x:f>
        <x:v>16.934210526315788</x:v>
      </x:c>
      <x:c r="AF3185" s="18" t="n">
        <x:f>IF(U3185=0,0,P3185*T3185/U3185)</x:f>
        <x:v>55.57894736842105</x:v>
      </x:c>
      <x:c r="AG3185" s="18" t="n">
        <x:f>MAX(AE3185,AF3185*'01 Controls'!$E$15)</x:f>
        <x:v>16.934210526315788</x:v>
      </x:c>
      <x:c r="AH3185" s="18" t="n">
        <x:f>SUM(V3185,Y3185,AB3185,AE3185)</x:f>
        <x:v>107.25</x:v>
      </x:c>
      <x:c r="AI3185" s="18" t="n">
        <x:f>N3185-AH3185</x:f>
        <x:v>0</x:v>
      </x:c>
      <x:c r="AJ3185" s="18" t="n">
        <x:f>V3185*INDEX('07 Mode Capacity'!$P$6:$P$17,MATCH("AIR-"&amp;I3185,'07 Mode Capacity'!$C$6:$C$17,0))</x:f>
        <x:v>0</x:v>
      </x:c>
      <x:c r="AK3185" s="18" t="n">
        <x:f>Y3185*INDEX('07 Mode Capacity'!$P$6:$P$17,MATCH("OCEAN-"&amp;I3185,'07 Mode Capacity'!$C$6:$C$17,0))</x:f>
        <x:v>0</x:v>
      </x:c>
      <x:c r="AL3185" s="18" t="n">
        <x:f>AB3185*INDEX('07 Mode Capacity'!$P$6:$P$17,MATCH("LAND-"&amp;I3185,'07 Mode Capacity'!$C$6:$C$17,0))</x:f>
        <x:v>64.57671293277718</x:v>
      </x:c>
      <x:c r="AM3185" s="18" t="n">
        <x:f>AE3185*INDEX('07 Mode Capacity'!$P$6:$P$17,MATCH("INLAND-"&amp;I3185,'07 Mode Capacity'!$C$6:$C$17,0))</x:f>
        <x:v>16.934210526315788</x:v>
      </x:c>
      <x:c r="AN3185" s="18" t="n">
        <x:f>SUM(AJ3185:AM3185)</x:f>
        <x:v>81.51092345909296</x:v>
      </x:c>
      <x:c r="AO3185" s="17" t="n">
        <x:f>IF(N3185=0,1,AN3185/N3185)</x:f>
        <x:v>0.7600086103411932</x:v>
      </x:c>
      <x:c r="AP3185" s="11" t="str">
        <x:f>IF(AO3185&gt;='01 Controls'!$E$16,"PASS","FAIL")</x:f>
        <x:v>FAIL</x:v>
      </x:c>
      <x:c r="AQ3185" s="11" t="str">
        <x:v>UNQUANTIFIED</x:v>
      </x:c>
      <x:c r="AR3185" s="11" t="str">
        <x:v>Position-class planning record; serial item and receiver open</x:v>
      </x:c>
      <x:c r="AS3185" s="26"/>
      <x:c r="AT3185" s="26"/>
    </x:row>
    <x:row r="3186">
      <x:c r="C3186" s="11" t="str">
        <x:v>M5-J-TDG-BLK-08</x:v>
      </x:c>
      <x:c r="D3186" s="11" t="str">
        <x:v>M5</x:v>
      </x:c>
      <x:c r="E3186" s="11" t="str">
        <x:v>Drought and water</x:v>
      </x:c>
      <x:c r="F3186" s="11" t="str">
        <x:v>J-TDG</x:v>
      </x:c>
      <x:c r="G3186" s="11" t="str">
        <x:v>Transfer and demobilization group</x:v>
      </x:c>
      <x:c r="H3186" s="11" t="str">
        <x:v>BLK-08</x:v>
      </x:c>
      <x:c r="I3186" s="19" t="n">
        <x:v>48</x:v>
      </x:c>
      <x:c r="J3186" s="21" t="n">
        <x:v>2</x:v>
      </x:c>
      <x:c r="K3186" s="18" t="n">
        <x:f>'05 Cargo Register'!K50</x:f>
        <x:v>160.875</x:v>
      </x:c>
      <x:c r="L3186" s="18" t="n">
        <x:f>'05 Cargo Register'!N50</x:f>
        <x:v>26</x:v>
      </x:c>
      <x:c r="M3186" s="18" t="n">
        <x:f>'05 Cargo Register'!O50</x:f>
        <x:v>1326</x:v>
      </x:c>
      <x:c r="N3186" s="18" t="n">
        <x:f>J3186*K3186</x:f>
        <x:v>321.75</x:v>
      </x:c>
      <x:c r="O3186" s="18" t="n">
        <x:f>J3186*L3186</x:f>
        <x:v>52</x:v>
      </x:c>
      <x:c r="P3186" s="18" t="n">
        <x:f>J3186*M3186</x:f>
        <x:v>2652</x:v>
      </x:c>
      <x:c r="Q3186" s="22" t="n">
        <x:f>'01 Controls'!$E$29*'02 Cargo Classes'!$M$14</x:f>
        <x:v>0.05</x:v>
      </x:c>
      <x:c r="R3186" s="22" t="n">
        <x:f>'01 Controls'!$F$29*'02 Cargo Classes'!$N$14</x:f>
        <x:v>0</x:v>
      </x:c>
      <x:c r="S3186" s="22" t="n">
        <x:f>'01 Controls'!$G$29*'02 Cargo Classes'!$O$14</x:f>
        <x:v>0.8</x:v>
      </x:c>
      <x:c r="T3186" s="22" t="n">
        <x:f>'01 Controls'!$H$29*'02 Cargo Classes'!$P$14</x:f>
        <x:v>0.075</x:v>
      </x:c>
      <x:c r="U3186" s="22" t="n">
        <x:f>SUM(Q3186:T3186)</x:f>
        <x:v>0.925</x:v>
      </x:c>
      <x:c r="V3186" s="18" t="n">
        <x:f>IF(U3186=0,0,N3186*Q3186/U3186)</x:f>
        <x:v>17.391891891891895</x:v>
      </x:c>
      <x:c r="W3186" s="18" t="n">
        <x:f>IF(U3186=0,0,P3186*Q3186/U3186)</x:f>
        <x:v>143.35135135135133</x:v>
      </x:c>
      <x:c r="X3186" s="18" t="n">
        <x:f>MAX(V3186,W3186*'01 Controls'!$E$12)</x:f>
        <x:v>35.83783783783783</x:v>
      </x:c>
      <x:c r="Y3186" s="18" t="n">
        <x:f>IF(U3186=0,0,N3186*R3186/U3186)</x:f>
        <x:v>0</x:v>
      </x:c>
      <x:c r="Z3186" s="18" t="n">
        <x:f>IF(U3186=0,0,P3186*R3186/U3186)</x:f>
        <x:v>0</x:v>
      </x:c>
      <x:c r="AA3186" s="18" t="n">
        <x:f>MAX(Y3186,Z3186*'01 Controls'!$E$13)</x:f>
        <x:v>0</x:v>
      </x:c>
      <x:c r="AB3186" s="18" t="n">
        <x:f>IF(U3186=0,0,N3186*S3186/U3186)</x:f>
        <x:v>278.2702702702703</x:v>
      </x:c>
      <x:c r="AC3186" s="18" t="n">
        <x:f>IF(U3186=0,0,P3186*S3186/U3186)</x:f>
        <x:v>2293.621621621621</x:v>
      </x:c>
      <x:c r="AD3186" s="18" t="n">
        <x:f>MAX(AB3186,AC3186*'01 Controls'!$E$14)</x:f>
        <x:v>458.72432432432424</x:v>
      </x:c>
      <x:c r="AE3186" s="18" t="n">
        <x:f>IF(U3186=0,0,N3186*T3186/U3186)</x:f>
        <x:v>26.087837837837835</x:v>
      </x:c>
      <x:c r="AF3186" s="18" t="n">
        <x:f>IF(U3186=0,0,P3186*T3186/U3186)</x:f>
        <x:v>215.02702702702703</x:v>
      </x:c>
      <x:c r="AG3186" s="18" t="n">
        <x:f>MAX(AE3186,AF3186*'01 Controls'!$E$15)</x:f>
        <x:v>38.70486486486487</x:v>
      </x:c>
      <x:c r="AH3186" s="18" t="n">
        <x:f>SUM(V3186,Y3186,AB3186,AE3186)</x:f>
        <x:v>321.75</x:v>
      </x:c>
      <x:c r="AI3186" s="18" t="n">
        <x:f>N3186-AH3186</x:f>
        <x:v>0</x:v>
      </x:c>
      <x:c r="AJ3186" s="18" t="n">
        <x:f>V3186*INDEX('07 Mode Capacity'!$P$6:$P$17,MATCH("AIR-"&amp;I3186,'07 Mode Capacity'!$C$6:$C$17,0))</x:f>
        <x:v>4.875567462409726</x:v>
      </x:c>
      <x:c r="AK3186" s="18" t="n">
        <x:f>Y3186*INDEX('07 Mode Capacity'!$P$6:$P$17,MATCH("OCEAN-"&amp;I3186,'07 Mode Capacity'!$C$6:$C$17,0))</x:f>
        <x:v>0</x:v>
      </x:c>
      <x:c r="AL3186" s="18" t="n">
        <x:f>AB3186*INDEX('07 Mode Capacity'!$P$6:$P$17,MATCH("LAND-"&amp;I3186,'07 Mode Capacity'!$C$6:$C$17,0))</x:f>
        <x:v>33.96229363572371</x:v>
      </x:c>
      <x:c r="AM3186" s="18" t="n">
        <x:f>AE3186*INDEX('07 Mode Capacity'!$P$6:$P$17,MATCH("INLAND-"&amp;I3186,'07 Mode Capacity'!$C$6:$C$17,0))</x:f>
        <x:v>16.46753983343645</x:v>
      </x:c>
      <x:c r="AN3186" s="18" t="n">
        <x:f>SUM(AJ3186:AM3186)</x:f>
        <x:v>55.30540093156989</x:v>
      </x:c>
      <x:c r="AO3186" s="17" t="n">
        <x:f>IF(N3186=0,1,AN3186/N3186)</x:f>
        <x:v>0.17188935798467722</x:v>
      </x:c>
      <x:c r="AP3186" s="11" t="str">
        <x:f>IF(AO3186&gt;='01 Controls'!$E$16,"PASS","FAIL")</x:f>
        <x:v>FAIL</x:v>
      </x:c>
      <x:c r="AQ3186" s="11" t="str">
        <x:v>UNQUANTIFIED</x:v>
      </x:c>
      <x:c r="AR3186" s="11" t="str">
        <x:v>Position-class planning record; serial item and receiver open</x:v>
      </x:c>
      <x:c r="AS3186" s="26"/>
      <x:c r="AT3186" s="26"/>
    </x:row>
    <x:row r="3187">
      <x:c r="C3187" s="11" t="str">
        <x:v>M5-L-ROG-APL-45</x:v>
      </x:c>
      <x:c r="D3187" s="11" t="str">
        <x:v>M5</x:v>
      </x:c>
      <x:c r="E3187" s="11" t="str">
        <x:v>Drought and water</x:v>
      </x:c>
      <x:c r="F3187" s="11" t="str">
        <x:v>L-ROG</x:v>
      </x:c>
      <x:c r="G3187" s="11" t="str">
        <x:v>Access and route-opening group</x:v>
      </x:c>
      <x:c r="H3187" s="11" t="str">
        <x:v>APL-45</x:v>
      </x:c>
      <x:c r="I3187" s="19" t="n">
        <x:v>24</x:v>
      </x:c>
      <x:c r="J3187" s="21" t="n">
        <x:v>4</x:v>
      </x:c>
      <x:c r="K3187" s="18" t="n">
        <x:f>'05 Cargo Register'!K51</x:f>
        <x:v>91.125</x:v>
      </x:c>
      <x:c r="L3187" s="18" t="n">
        <x:f>'05 Cargo Register'!N51</x:f>
        <x:v>24</x:v>
      </x:c>
      <x:c r="M3187" s="18" t="n">
        <x:f>'05 Cargo Register'!O51</x:f>
        <x:v>180</x:v>
      </x:c>
      <x:c r="N3187" s="18" t="n">
        <x:f>J3187*K3187</x:f>
        <x:v>364.5</x:v>
      </x:c>
      <x:c r="O3187" s="18" t="n">
        <x:f>J3187*L3187</x:f>
        <x:v>96</x:v>
      </x:c>
      <x:c r="P3187" s="18" t="n">
        <x:f>J3187*M3187</x:f>
        <x:v>720</x:v>
      </x:c>
      <x:c r="Q3187" s="22" t="n">
        <x:f>'01 Controls'!$E$29*'02 Cargo Classes'!$M$6</x:f>
        <x:v>0.15000000000000002</x:v>
      </x:c>
      <x:c r="R3187" s="22" t="n">
        <x:f>'01 Controls'!$F$29*'02 Cargo Classes'!$N$6</x:f>
        <x:v>0</x:v>
      </x:c>
      <x:c r="S3187" s="22" t="n">
        <x:f>'01 Controls'!$G$29*'02 Cargo Classes'!$O$6</x:f>
        <x:v>0.8</x:v>
      </x:c>
      <x:c r="T3187" s="22" t="n">
        <x:f>'01 Controls'!$H$29*'02 Cargo Classes'!$P$6</x:f>
        <x:v>0.045</x:v>
      </x:c>
      <x:c r="U3187" s="22" t="n">
        <x:f>SUM(Q3187:T3187)</x:f>
        <x:v>0.9950000000000001</x:v>
      </x:c>
      <x:c r="V3187" s="18" t="n">
        <x:f>IF(U3187=0,0,N3187*Q3187/U3187)</x:f>
        <x:v>54.9497487437186</x:v>
      </x:c>
      <x:c r="W3187" s="18" t="n">
        <x:f>IF(U3187=0,0,P3187*Q3187/U3187)</x:f>
        <x:v>108.5427135678392</x:v>
      </x:c>
      <x:c r="X3187" s="18" t="n">
        <x:f>MAX(V3187,W3187*'01 Controls'!$E$12)</x:f>
        <x:v>54.9497487437186</x:v>
      </x:c>
      <x:c r="Y3187" s="18" t="n">
        <x:f>IF(U3187=0,0,N3187*R3187/U3187)</x:f>
        <x:v>0</x:v>
      </x:c>
      <x:c r="Z3187" s="18" t="n">
        <x:f>IF(U3187=0,0,P3187*R3187/U3187)</x:f>
        <x:v>0</x:v>
      </x:c>
      <x:c r="AA3187" s="18" t="n">
        <x:f>MAX(Y3187,Z3187*'01 Controls'!$E$13)</x:f>
        <x:v>0</x:v>
      </x:c>
      <x:c r="AB3187" s="18" t="n">
        <x:f>IF(U3187=0,0,N3187*S3187/U3187)</x:f>
        <x:v>293.0653266331658</x:v>
      </x:c>
      <x:c r="AC3187" s="18" t="n">
        <x:f>IF(U3187=0,0,P3187*S3187/U3187)</x:f>
        <x:v>578.894472361809</x:v>
      </x:c>
      <x:c r="AD3187" s="18" t="n">
        <x:f>MAX(AB3187,AC3187*'01 Controls'!$E$14)</x:f>
        <x:v>293.0653266331658</x:v>
      </x:c>
      <x:c r="AE3187" s="18" t="n">
        <x:f>IF(U3187=0,0,N3187*T3187/U3187)</x:f>
        <x:v>16.484924623115575</x:v>
      </x:c>
      <x:c r="AF3187" s="18" t="n">
        <x:f>IF(U3187=0,0,P3187*T3187/U3187)</x:f>
        <x:v>32.562814070351756</x:v>
      </x:c>
      <x:c r="AG3187" s="18" t="n">
        <x:f>MAX(AE3187,AF3187*'01 Controls'!$E$15)</x:f>
        <x:v>16.484924623115575</x:v>
      </x:c>
      <x:c r="AH3187" s="18" t="n">
        <x:f>SUM(V3187,Y3187,AB3187,AE3187)</x:f>
        <x:v>364.5</x:v>
      </x:c>
      <x:c r="AI3187" s="18" t="n">
        <x:f>N3187-AH3187</x:f>
        <x:v>0</x:v>
      </x:c>
      <x:c r="AJ3187" s="18" t="n">
        <x:f>V3187*INDEX('07 Mode Capacity'!$P$6:$P$17,MATCH("AIR-"&amp;I3187,'07 Mode Capacity'!$C$6:$C$17,0))</x:f>
        <x:v>11.15007704431175</x:v>
      </x:c>
      <x:c r="AK3187" s="18" t="n">
        <x:f>Y3187*INDEX('07 Mode Capacity'!$P$6:$P$17,MATCH("OCEAN-"&amp;I3187,'07 Mode Capacity'!$C$6:$C$17,0))</x:f>
        <x:v>0</x:v>
      </x:c>
      <x:c r="AL3187" s="18" t="n">
        <x:f>AB3187*INDEX('07 Mode Capacity'!$P$6:$P$17,MATCH("LAND-"&amp;I3187,'07 Mode Capacity'!$C$6:$C$17,0))</x:f>
        <x:v>112.09775830267917</x:v>
      </x:c>
      <x:c r="AM3187" s="18" t="n">
        <x:f>AE3187*INDEX('07 Mode Capacity'!$P$6:$P$17,MATCH("INLAND-"&amp;I3187,'07 Mode Capacity'!$C$6:$C$17,0))</x:f>
        <x:v>16.484924623115575</x:v>
      </x:c>
      <x:c r="AN3187" s="18" t="n">
        <x:f>SUM(AJ3187:AM3187)</x:f>
        <x:v>139.73275997010649</x:v>
      </x:c>
      <x:c r="AO3187" s="17" t="n">
        <x:f>IF(N3187=0,1,AN3187/N3187)</x:f>
        <x:v>0.3833546226889067</x:v>
      </x:c>
      <x:c r="AP3187" s="11" t="str">
        <x:f>IF(AO3187&gt;='01 Controls'!$E$16,"PASS","FAIL")</x:f>
        <x:v>FAIL</x:v>
      </x:c>
      <x:c r="AQ3187" s="11" t="str">
        <x:v>UNQUANTIFIED</x:v>
      </x:c>
      <x:c r="AR3187" s="11" t="str">
        <x:v>Position-class planning record; serial item and receiver open</x:v>
      </x:c>
      <x:c r="AS3187" s="26"/>
      <x:c r="AT3187" s="26"/>
    </x:row>
    <x:row r="3188">
      <x:c r="C3188" s="11" t="str">
        <x:v>M5-L-ROG-ISO-18</x:v>
      </x:c>
      <x:c r="D3188" s="11" t="str">
        <x:v>M5</x:v>
      </x:c>
      <x:c r="E3188" s="11" t="str">
        <x:v>Drought and water</x:v>
      </x:c>
      <x:c r="F3188" s="11" t="str">
        <x:v>L-ROG</x:v>
      </x:c>
      <x:c r="G3188" s="11" t="str">
        <x:v>Access and route-opening group</x:v>
      </x:c>
      <x:c r="H3188" s="11" t="str">
        <x:v>ISO-18</x:v>
      </x:c>
      <x:c r="I3188" s="19" t="n">
        <x:v>48</x:v>
      </x:c>
      <x:c r="J3188" s="21" t="n">
        <x:v>4</x:v>
      </x:c>
      <x:c r="K3188" s="18" t="n">
        <x:f>'05 Cargo Register'!K52</x:f>
        <x:v>364.5</x:v>
      </x:c>
      <x:c r="L3188" s="18" t="n">
        <x:f>'05 Cargo Register'!N52</x:f>
        <x:v>24</x:v>
      </x:c>
      <x:c r="M3188" s="18" t="n">
        <x:f>'05 Cargo Register'!O52</x:f>
        <x:v>633.6</x:v>
      </x:c>
      <x:c r="N3188" s="18" t="n">
        <x:f>J3188*K3188</x:f>
        <x:v>1458</x:v>
      </x:c>
      <x:c r="O3188" s="18" t="n">
        <x:f>J3188*L3188</x:f>
        <x:v>96</x:v>
      </x:c>
      <x:c r="P3188" s="18" t="n">
        <x:f>J3188*M3188</x:f>
        <x:v>2534.4</x:v>
      </x:c>
      <x:c r="Q3188" s="22" t="n">
        <x:f>'01 Controls'!$E$29*'02 Cargo Classes'!$M$7</x:f>
        <x:v>0.010000000000000002</x:v>
      </x:c>
      <x:c r="R3188" s="22" t="n">
        <x:f>'01 Controls'!$F$29*'02 Cargo Classes'!$N$7</x:f>
        <x:v>0</x:v>
      </x:c>
      <x:c r="S3188" s="22" t="n">
        <x:f>'01 Controls'!$G$29*'02 Cargo Classes'!$O$7</x:f>
        <x:v>0.96</x:v>
      </x:c>
      <x:c r="T3188" s="22" t="n">
        <x:f>'01 Controls'!$H$29*'02 Cargo Classes'!$P$7</x:f>
        <x:v>0.12</x:v>
      </x:c>
      <x:c r="U3188" s="22" t="n">
        <x:f>SUM(Q3188:T3188)</x:f>
        <x:v>1.0899999999999999</x:v>
      </x:c>
      <x:c r="V3188" s="18" t="n">
        <x:f>IF(U3188=0,0,N3188*Q3188/U3188)</x:f>
        <x:v>13.37614678899083</x:v>
      </x:c>
      <x:c r="W3188" s="18" t="n">
        <x:f>IF(U3188=0,0,P3188*Q3188/U3188)</x:f>
        <x:v>23.251376146789</x:v>
      </x:c>
      <x:c r="X3188" s="18" t="n">
        <x:f>MAX(V3188,W3188*'01 Controls'!$E$12)</x:f>
        <x:v>13.37614678899083</x:v>
      </x:c>
      <x:c r="Y3188" s="18" t="n">
        <x:f>IF(U3188=0,0,N3188*R3188/U3188)</x:f>
        <x:v>0</x:v>
      </x:c>
      <x:c r="Z3188" s="18" t="n">
        <x:f>IF(U3188=0,0,P3188*R3188/U3188)</x:f>
        <x:v>0</x:v>
      </x:c>
      <x:c r="AA3188" s="18" t="n">
        <x:f>MAX(Y3188,Z3188*'01 Controls'!$E$13)</x:f>
        <x:v>0</x:v>
      </x:c>
      <x:c r="AB3188" s="18" t="n">
        <x:f>IF(U3188=0,0,N3188*S3188/U3188)</x:f>
        <x:v>1284.1100917431193</x:v>
      </x:c>
      <x:c r="AC3188" s="18" t="n">
        <x:f>IF(U3188=0,0,P3188*S3188/U3188)</x:f>
        <x:v>2232.1321100917435</x:v>
      </x:c>
      <x:c r="AD3188" s="18" t="n">
        <x:f>MAX(AB3188,AC3188*'01 Controls'!$E$14)</x:f>
        <x:v>1284.1100917431193</x:v>
      </x:c>
      <x:c r="AE3188" s="18" t="n">
        <x:f>IF(U3188=0,0,N3188*T3188/U3188)</x:f>
        <x:v>160.5137614678899</x:v>
      </x:c>
      <x:c r="AF3188" s="18" t="n">
        <x:f>IF(U3188=0,0,P3188*T3188/U3188)</x:f>
        <x:v>279.01651376146793</x:v>
      </x:c>
      <x:c r="AG3188" s="18" t="n">
        <x:f>MAX(AE3188,AF3188*'01 Controls'!$E$15)</x:f>
        <x:v>160.5137614678899</x:v>
      </x:c>
      <x:c r="AH3188" s="18" t="n">
        <x:f>SUM(V3188,Y3188,AB3188,AE3188)</x:f>
        <x:v>1458</x:v>
      </x:c>
      <x:c r="AI3188" s="18" t="n">
        <x:f>N3188-AH3188</x:f>
        <x:v>0</x:v>
      </x:c>
      <x:c r="AJ3188" s="18" t="n">
        <x:f>V3188*INDEX('07 Mode Capacity'!$P$6:$P$17,MATCH("AIR-"&amp;I3188,'07 Mode Capacity'!$C$6:$C$17,0))</x:f>
        <x:v>3.7498109154659525</x:v>
      </x:c>
      <x:c r="AK3188" s="18" t="n">
        <x:f>Y3188*INDEX('07 Mode Capacity'!$P$6:$P$17,MATCH("OCEAN-"&amp;I3188,'07 Mode Capacity'!$C$6:$C$17,0))</x:f>
        <x:v>0</x:v>
      </x:c>
      <x:c r="AL3188" s="18" t="n">
        <x:f>AB3188*INDEX('07 Mode Capacity'!$P$6:$P$17,MATCH("LAND-"&amp;I3188,'07 Mode Capacity'!$C$6:$C$17,0))</x:f>
        <x:v>156.72290091937734</x:v>
      </x:c>
      <x:c r="AM3188" s="18" t="n">
        <x:f>AE3188*INDEX('07 Mode Capacity'!$P$6:$P$17,MATCH("INLAND-"&amp;I3188,'07 Mode Capacity'!$C$6:$C$17,0))</x:f>
        <x:v>101.32180279629752</x:v>
      </x:c>
      <x:c r="AN3188" s="18" t="n">
        <x:f>SUM(AJ3188:AM3188)</x:f>
        <x:v>261.7945146311408</x:v>
      </x:c>
      <x:c r="AO3188" s="17" t="n">
        <x:f>IF(N3188=0,1,AN3188/N3188)</x:f>
        <x:v>0.17955728026827217</x:v>
      </x:c>
      <x:c r="AP3188" s="11" t="str">
        <x:f>IF(AO3188&gt;='01 Controls'!$E$16,"PASS","FAIL")</x:f>
        <x:v>FAIL</x:v>
      </x:c>
      <x:c r="AQ3188" s="11" t="str">
        <x:v>UNQUANTIFIED</x:v>
      </x:c>
      <x:c r="AR3188" s="11" t="str">
        <x:v>Position-class planning record; serial item and receiver open</x:v>
      </x:c>
      <x:c r="AS3188" s="26"/>
      <x:c r="AT3188" s="26"/>
    </x:row>
    <x:row r="3189">
      <x:c r="C3189" s="11" t="str">
        <x:v>M5-L-ROG-COL-12</x:v>
      </x:c>
      <x:c r="D3189" s="11" t="str">
        <x:v>M5</x:v>
      </x:c>
      <x:c r="E3189" s="11" t="str">
        <x:v>Drought and water</x:v>
      </x:c>
      <x:c r="F3189" s="11" t="str">
        <x:v>L-ROG</x:v>
      </x:c>
      <x:c r="G3189" s="11" t="str">
        <x:v>Access and route-opening group</x:v>
      </x:c>
      <x:c r="H3189" s="11" t="str">
        <x:v>COL-12</x:v>
      </x:c>
      <x:c r="I3189" s="19" t="n">
        <x:v>24</x:v>
      </x:c>
      <x:c r="J3189" s="21" t="n">
        <x:v>4</x:v>
      </x:c>
      <x:c r="K3189" s="18" t="n">
        <x:f>'05 Cargo Register'!K53</x:f>
        <x:v>60.75</x:v>
      </x:c>
      <x:c r="L3189" s="18" t="n">
        <x:f>'05 Cargo Register'!N53</x:f>
        <x:v>7</x:v>
      </x:c>
      <x:c r="M3189" s="18" t="n">
        <x:f>'05 Cargo Register'!O53</x:f>
        <x:v>184.8</x:v>
      </x:c>
      <x:c r="N3189" s="18" t="n">
        <x:f>J3189*K3189</x:f>
        <x:v>243</x:v>
      </x:c>
      <x:c r="O3189" s="18" t="n">
        <x:f>J3189*L3189</x:f>
        <x:v>28</x:v>
      </x:c>
      <x:c r="P3189" s="18" t="n">
        <x:f>J3189*M3189</x:f>
        <x:v>739.2</x:v>
      </x:c>
      <x:c r="Q3189" s="22" t="n">
        <x:f>'01 Controls'!$E$29*'02 Cargo Classes'!$M$8</x:f>
        <x:v>0.1</x:v>
      </x:c>
      <x:c r="R3189" s="22" t="n">
        <x:f>'01 Controls'!$F$29*'02 Cargo Classes'!$N$8</x:f>
        <x:v>0</x:v>
      </x:c>
      <x:c r="S3189" s="22" t="n">
        <x:f>'01 Controls'!$G$29*'02 Cargo Classes'!$O$8</x:f>
        <x:v>0.96</x:v>
      </x:c>
      <x:c r="T3189" s="22" t="n">
        <x:f>'01 Controls'!$H$29*'02 Cargo Classes'!$P$8</x:f>
        <x:v>0.03</x:v>
      </x:c>
      <x:c r="U3189" s="22" t="n">
        <x:f>SUM(Q3189:T3189)</x:f>
        <x:v>1.09</x:v>
      </x:c>
      <x:c r="V3189" s="18" t="n">
        <x:f>IF(U3189=0,0,N3189*Q3189/U3189)</x:f>
        <x:v>22.293577981651374</x:v>
      </x:c>
      <x:c r="W3189" s="18" t="n">
        <x:f>IF(U3189=0,0,P3189*Q3189/U3189)</x:f>
        <x:v>67.81651376146789</x:v>
      </x:c>
      <x:c r="X3189" s="18" t="n">
        <x:f>MAX(V3189,W3189*'01 Controls'!$E$12)</x:f>
        <x:v>22.293577981651374</x:v>
      </x:c>
      <x:c r="Y3189" s="18" t="n">
        <x:f>IF(U3189=0,0,N3189*R3189/U3189)</x:f>
        <x:v>0</x:v>
      </x:c>
      <x:c r="Z3189" s="18" t="n">
        <x:f>IF(U3189=0,0,P3189*R3189/U3189)</x:f>
        <x:v>0</x:v>
      </x:c>
      <x:c r="AA3189" s="18" t="n">
        <x:f>MAX(Y3189,Z3189*'01 Controls'!$E$13)</x:f>
        <x:v>0</x:v>
      </x:c>
      <x:c r="AB3189" s="18" t="n">
        <x:f>IF(U3189=0,0,N3189*S3189/U3189)</x:f>
        <x:v>214.0183486238532</x:v>
      </x:c>
      <x:c r="AC3189" s="18" t="n">
        <x:f>IF(U3189=0,0,P3189*S3189/U3189)</x:f>
        <x:v>651.0385321100918</x:v>
      </x:c>
      <x:c r="AD3189" s="18" t="n">
        <x:f>MAX(AB3189,AC3189*'01 Controls'!$E$14)</x:f>
        <x:v>214.0183486238532</x:v>
      </x:c>
      <x:c r="AE3189" s="18" t="n">
        <x:f>IF(U3189=0,0,N3189*T3189/U3189)</x:f>
        <x:v>6.6880733944954125</x:v>
      </x:c>
      <x:c r="AF3189" s="18" t="n">
        <x:f>IF(U3189=0,0,P3189*T3189/U3189)</x:f>
        <x:v>20.344954128440367</x:v>
      </x:c>
      <x:c r="AG3189" s="18" t="n">
        <x:f>MAX(AE3189,AF3189*'01 Controls'!$E$15)</x:f>
        <x:v>6.6880733944954125</x:v>
      </x:c>
      <x:c r="AH3189" s="18" t="n">
        <x:f>SUM(V3189,Y3189,AB3189,AE3189)</x:f>
        <x:v>242.99999999999997</x:v>
      </x:c>
      <x:c r="AI3189" s="18" t="n">
        <x:f>N3189-AH3189</x:f>
        <x:v>2.842170943040401e-14</x:v>
      </x:c>
      <x:c r="AJ3189" s="18" t="n">
        <x:f>V3189*INDEX('07 Mode Capacity'!$P$6:$P$17,MATCH("AIR-"&amp;I3189,'07 Mode Capacity'!$C$6:$C$17,0))</x:f>
        <x:v>4.523680594939934</x:v>
      </x:c>
      <x:c r="AK3189" s="18" t="n">
        <x:f>Y3189*INDEX('07 Mode Capacity'!$P$6:$P$17,MATCH("OCEAN-"&amp;I3189,'07 Mode Capacity'!$C$6:$C$17,0))</x:f>
        <x:v>0</x:v>
      </x:c>
      <x:c r="AL3189" s="18" t="n">
        <x:f>AB3189*INDEX('07 Mode Capacity'!$P$6:$P$17,MATCH("LAND-"&amp;I3189,'07 Mode Capacity'!$C$6:$C$17,0))</x:f>
        <x:v>81.86221615498405</x:v>
      </x:c>
      <x:c r="AM3189" s="18" t="n">
        <x:f>AE3189*INDEX('07 Mode Capacity'!$P$6:$P$17,MATCH("INLAND-"&amp;I3189,'07 Mode Capacity'!$C$6:$C$17,0))</x:f>
        <x:v>6.6880733944954125</x:v>
      </x:c>
      <x:c r="AN3189" s="18" t="n">
        <x:f>SUM(AJ3189:AM3189)</x:f>
        <x:v>93.0739701444194</x:v>
      </x:c>
      <x:c r="AO3189" s="17" t="n">
        <x:f>IF(N3189=0,1,AN3189/N3189)</x:f>
        <x:v>0.38302045326921563</x:v>
      </x:c>
      <x:c r="AP3189" s="11" t="str">
        <x:f>IF(AO3189&gt;='01 Controls'!$E$16,"PASS","FAIL")</x:f>
        <x:v>FAIL</x:v>
      </x:c>
      <x:c r="AQ3189" s="11" t="str">
        <x:v>UNQUANTIFIED</x:v>
      </x:c>
      <x:c r="AR3189" s="11" t="str">
        <x:v>Position-class planning record; serial item and receiver open</x:v>
      </x:c>
      <x:c r="AS3189" s="26"/>
      <x:c r="AT3189" s="26"/>
    </x:row>
    <x:row r="3190">
      <x:c r="C3190" s="11" t="str">
        <x:v>M5-L-ROG-BAT-22</x:v>
      </x:c>
      <x:c r="D3190" s="11" t="str">
        <x:v>M5</x:v>
      </x:c>
      <x:c r="E3190" s="11" t="str">
        <x:v>Drought and water</x:v>
      </x:c>
      <x:c r="F3190" s="11" t="str">
        <x:v>L-ROG</x:v>
      </x:c>
      <x:c r="G3190" s="11" t="str">
        <x:v>Access and route-opening group</x:v>
      </x:c>
      <x:c r="H3190" s="11" t="str">
        <x:v>BAT-22</x:v>
      </x:c>
      <x:c r="I3190" s="19" t="n">
        <x:v>48</x:v>
      </x:c>
      <x:c r="J3190" s="21" t="n">
        <x:v>4</x:v>
      </x:c>
      <x:c r="K3190" s="18" t="n">
        <x:f>'05 Cargo Register'!K54</x:f>
        <x:v>243</x:v>
      </x:c>
      <x:c r="L3190" s="18" t="n">
        <x:f>'05 Cargo Register'!N54</x:f>
        <x:v>14</x:v>
      </x:c>
      <x:c r="M3190" s="18" t="n">
        <x:f>'05 Cargo Register'!O54</x:f>
        <x:v>369.6</x:v>
      </x:c>
      <x:c r="N3190" s="18" t="n">
        <x:f>J3190*K3190</x:f>
        <x:v>972</x:v>
      </x:c>
      <x:c r="O3190" s="18" t="n">
        <x:f>J3190*L3190</x:f>
        <x:v>56</x:v>
      </x:c>
      <x:c r="P3190" s="18" t="n">
        <x:f>J3190*M3190</x:f>
        <x:v>1478.4</x:v>
      </x:c>
      <x:c r="Q3190" s="22" t="n">
        <x:f>'01 Controls'!$E$29*'02 Cargo Classes'!$M$9</x:f>
        <x:v>0</x:v>
      </x:c>
      <x:c r="R3190" s="22" t="n">
        <x:f>'01 Controls'!$F$29*'02 Cargo Classes'!$N$9</x:f>
        <x:v>0</x:v>
      </x:c>
      <x:c r="S3190" s="22" t="n">
        <x:f>'01 Controls'!$G$29*'02 Cargo Classes'!$O$9</x:f>
        <x:v>0.8</x:v>
      </x:c>
      <x:c r="T3190" s="22" t="n">
        <x:f>'01 Controls'!$H$29*'02 Cargo Classes'!$P$9</x:f>
        <x:v>0.075</x:v>
      </x:c>
      <x:c r="U3190" s="22" t="n">
        <x:f>SUM(Q3190:T3190)</x:f>
        <x:v>0.875</x:v>
      </x:c>
      <x:c r="V3190" s="18" t="n">
        <x:f>IF(U3190=0,0,N3190*Q3190/U3190)</x:f>
        <x:v>0</x:v>
      </x:c>
      <x:c r="W3190" s="18" t="n">
        <x:f>IF(U3190=0,0,P3190*Q3190/U3190)</x:f>
        <x:v>0</x:v>
      </x:c>
      <x:c r="X3190" s="18" t="n">
        <x:f>MAX(V3190,W3190*'01 Controls'!$E$12)</x:f>
        <x:v>0</x:v>
      </x:c>
      <x:c r="Y3190" s="18" t="n">
        <x:f>IF(U3190=0,0,N3190*R3190/U3190)</x:f>
        <x:v>0</x:v>
      </x:c>
      <x:c r="Z3190" s="18" t="n">
        <x:f>IF(U3190=0,0,P3190*R3190/U3190)</x:f>
        <x:v>0</x:v>
      </x:c>
      <x:c r="AA3190" s="18" t="n">
        <x:f>MAX(Y3190,Z3190*'01 Controls'!$E$13)</x:f>
        <x:v>0</x:v>
      </x:c>
      <x:c r="AB3190" s="18" t="n">
        <x:f>IF(U3190=0,0,N3190*S3190/U3190)</x:f>
        <x:v>888.6857142857143</x:v>
      </x:c>
      <x:c r="AC3190" s="18" t="n">
        <x:f>IF(U3190=0,0,P3190*S3190/U3190)</x:f>
        <x:v>1351.68</x:v>
      </x:c>
      <x:c r="AD3190" s="18" t="n">
        <x:f>MAX(AB3190,AC3190*'01 Controls'!$E$14)</x:f>
        <x:v>888.6857142857143</x:v>
      </x:c>
      <x:c r="AE3190" s="18" t="n">
        <x:f>IF(U3190=0,0,N3190*T3190/U3190)</x:f>
        <x:v>83.3142857142857</x:v>
      </x:c>
      <x:c r="AF3190" s="18" t="n">
        <x:f>IF(U3190=0,0,P3190*T3190/U3190)</x:f>
        <x:v>126.72000000000001</x:v>
      </x:c>
      <x:c r="AG3190" s="18" t="n">
        <x:f>MAX(AE3190,AF3190*'01 Controls'!$E$15)</x:f>
        <x:v>83.3142857142857</x:v>
      </x:c>
      <x:c r="AH3190" s="18" t="n">
        <x:f>SUM(V3190,Y3190,AB3190,AE3190)</x:f>
        <x:v>972</x:v>
      </x:c>
      <x:c r="AI3190" s="18" t="n">
        <x:f>N3190-AH3190</x:f>
        <x:v>0</x:v>
      </x:c>
      <x:c r="AJ3190" s="18" t="n">
        <x:f>V3190*INDEX('07 Mode Capacity'!$P$6:$P$17,MATCH("AIR-"&amp;I3190,'07 Mode Capacity'!$C$6:$C$17,0))</x:f>
        <x:v>0</x:v>
      </x:c>
      <x:c r="AK3190" s="18" t="n">
        <x:f>Y3190*INDEX('07 Mode Capacity'!$P$6:$P$17,MATCH("OCEAN-"&amp;I3190,'07 Mode Capacity'!$C$6:$C$17,0))</x:f>
        <x:v>0</x:v>
      </x:c>
      <x:c r="AL3190" s="18" t="n">
        <x:f>AB3190*INDEX('07 Mode Capacity'!$P$6:$P$17,MATCH("LAND-"&amp;I3190,'07 Mode Capacity'!$C$6:$C$17,0))</x:f>
        <x:v>108.46219809658494</x:v>
      </x:c>
      <x:c r="AM3190" s="18" t="n">
        <x:f>AE3190*INDEX('07 Mode Capacity'!$P$6:$P$17,MATCH("INLAND-"&amp;I3190,'07 Mode Capacity'!$C$6:$C$17,0))</x:f>
        <x:v>52.590840499030605</x:v>
      </x:c>
      <x:c r="AN3190" s="18" t="n">
        <x:f>SUM(AJ3190:AM3190)</x:f>
        <x:v>161.05303859561553</x:v>
      </x:c>
      <x:c r="AO3190" s="17" t="n">
        <x:f>IF(N3190=0,1,AN3190/N3190)</x:f>
        <x:v>0.16569242653869912</x:v>
      </x:c>
      <x:c r="AP3190" s="11" t="str">
        <x:f>IF(AO3190&gt;='01 Controls'!$E$16,"PASS","FAIL")</x:f>
        <x:v>FAIL</x:v>
      </x:c>
      <x:c r="AQ3190" s="11" t="str">
        <x:v>UNQUANTIFIED</x:v>
      </x:c>
      <x:c r="AR3190" s="11" t="str">
        <x:v>Position-class planning record; serial item and receiver open</x:v>
      </x:c>
      <x:c r="AS3190" s="26"/>
      <x:c r="AT3190" s="26"/>
    </x:row>
    <x:row r="3191">
      <x:c r="C3191" s="11" t="str">
        <x:v>M5-L-ROG-TNK-20</x:v>
      </x:c>
      <x:c r="D3191" s="11" t="str">
        <x:v>M5</x:v>
      </x:c>
      <x:c r="E3191" s="11" t="str">
        <x:v>Drought and water</x:v>
      </x:c>
      <x:c r="F3191" s="11" t="str">
        <x:v>L-ROG</x:v>
      </x:c>
      <x:c r="G3191" s="11" t="str">
        <x:v>Access and route-opening group</x:v>
      </x:c>
      <x:c r="H3191" s="11" t="str">
        <x:v>TNK-20</x:v>
      </x:c>
      <x:c r="I3191" s="19" t="n">
        <x:v>48</x:v>
      </x:c>
      <x:c r="J3191" s="21" t="n">
        <x:v>4</x:v>
      </x:c>
      <x:c r="K3191" s="18" t="n">
        <x:f>'05 Cargo Register'!K55</x:f>
        <x:v>243</x:v>
      </x:c>
      <x:c r="L3191" s="18" t="n">
        <x:f>'05 Cargo Register'!N55</x:f>
        <x:v>15</x:v>
      </x:c>
      <x:c r="M3191" s="18" t="n">
        <x:f>'05 Cargo Register'!O55</x:f>
        <x:v>318.75</x:v>
      </x:c>
      <x:c r="N3191" s="18" t="n">
        <x:f>J3191*K3191</x:f>
        <x:v>972</x:v>
      </x:c>
      <x:c r="O3191" s="18" t="n">
        <x:f>J3191*L3191</x:f>
        <x:v>60</x:v>
      </x:c>
      <x:c r="P3191" s="18" t="n">
        <x:f>J3191*M3191</x:f>
        <x:v>1275</x:v>
      </x:c>
      <x:c r="Q3191" s="22" t="n">
        <x:f>'01 Controls'!$E$29*'02 Cargo Classes'!$M$10</x:f>
        <x:v>0</x:v>
      </x:c>
      <x:c r="R3191" s="22" t="n">
        <x:f>'01 Controls'!$F$29*'02 Cargo Classes'!$N$10</x:f>
        <x:v>0</x:v>
      </x:c>
      <x:c r="S3191" s="22" t="n">
        <x:f>'01 Controls'!$G$29*'02 Cargo Classes'!$O$10</x:f>
        <x:v>0.8</x:v>
      </x:c>
      <x:c r="T3191" s="22" t="n">
        <x:f>'01 Controls'!$H$29*'02 Cargo Classes'!$P$10</x:f>
        <x:v>0.15</x:v>
      </x:c>
      <x:c r="U3191" s="22" t="n">
        <x:f>SUM(Q3191:T3191)</x:f>
        <x:v>0.9500000000000001</x:v>
      </x:c>
      <x:c r="V3191" s="18" t="n">
        <x:f>IF(U3191=0,0,N3191*Q3191/U3191)</x:f>
        <x:v>0</x:v>
      </x:c>
      <x:c r="W3191" s="18" t="n">
        <x:f>IF(U3191=0,0,P3191*Q3191/U3191)</x:f>
        <x:v>0</x:v>
      </x:c>
      <x:c r="X3191" s="18" t="n">
        <x:f>MAX(V3191,W3191*'01 Controls'!$E$12)</x:f>
        <x:v>0</x:v>
      </x:c>
      <x:c r="Y3191" s="18" t="n">
        <x:f>IF(U3191=0,0,N3191*R3191/U3191)</x:f>
        <x:v>0</x:v>
      </x:c>
      <x:c r="Z3191" s="18" t="n">
        <x:f>IF(U3191=0,0,P3191*R3191/U3191)</x:f>
        <x:v>0</x:v>
      </x:c>
      <x:c r="AA3191" s="18" t="n">
        <x:f>MAX(Y3191,Z3191*'01 Controls'!$E$13)</x:f>
        <x:v>0</x:v>
      </x:c>
      <x:c r="AB3191" s="18" t="n">
        <x:f>IF(U3191=0,0,N3191*S3191/U3191)</x:f>
        <x:v>818.5263157894736</x:v>
      </x:c>
      <x:c r="AC3191" s="18" t="n">
        <x:f>IF(U3191=0,0,P3191*S3191/U3191)</x:f>
        <x:v>1073.6842105263156</x:v>
      </x:c>
      <x:c r="AD3191" s="18" t="n">
        <x:f>MAX(AB3191,AC3191*'01 Controls'!$E$14)</x:f>
        <x:v>818.5263157894736</x:v>
      </x:c>
      <x:c r="AE3191" s="18" t="n">
        <x:f>IF(U3191=0,0,N3191*T3191/U3191)</x:f>
        <x:v>153.4736842105263</x:v>
      </x:c>
      <x:c r="AF3191" s="18" t="n">
        <x:f>IF(U3191=0,0,P3191*T3191/U3191)</x:f>
        <x:v>201.3157894736842</x:v>
      </x:c>
      <x:c r="AG3191" s="18" t="n">
        <x:f>MAX(AE3191,AF3191*'01 Controls'!$E$15)</x:f>
        <x:v>153.4736842105263</x:v>
      </x:c>
      <x:c r="AH3191" s="18" t="n">
        <x:f>SUM(V3191,Y3191,AB3191,AE3191)</x:f>
        <x:v>972</x:v>
      </x:c>
      <x:c r="AI3191" s="18" t="n">
        <x:f>N3191-AH3191</x:f>
        <x:v>0</x:v>
      </x:c>
      <x:c r="AJ3191" s="18" t="n">
        <x:f>V3191*INDEX('07 Mode Capacity'!$P$6:$P$17,MATCH("AIR-"&amp;I3191,'07 Mode Capacity'!$C$6:$C$17,0))</x:f>
        <x:v>0</x:v>
      </x:c>
      <x:c r="AK3191" s="18" t="n">
        <x:f>Y3191*INDEX('07 Mode Capacity'!$P$6:$P$17,MATCH("OCEAN-"&amp;I3191,'07 Mode Capacity'!$C$6:$C$17,0))</x:f>
        <x:v>0</x:v>
      </x:c>
      <x:c r="AL3191" s="18" t="n">
        <x:f>AB3191*INDEX('07 Mode Capacity'!$P$6:$P$17,MATCH("LAND-"&amp;I3191,'07 Mode Capacity'!$C$6:$C$17,0))</x:f>
        <x:v>99.89939298369666</x:v>
      </x:c>
      <x:c r="AM3191" s="18" t="n">
        <x:f>AE3191*INDEX('07 Mode Capacity'!$P$6:$P$17,MATCH("INLAND-"&amp;I3191,'07 Mode Capacity'!$C$6:$C$17,0))</x:f>
        <x:v>96.87786407716165</x:v>
      </x:c>
      <x:c r="AN3191" s="18" t="n">
        <x:f>SUM(AJ3191:AM3191)</x:f>
        <x:v>196.7772570608583</x:v>
      </x:c>
      <x:c r="AO3191" s="17" t="n">
        <x:f>IF(N3191=0,1,AN3191/N3191)</x:f>
        <x:v>0.2024457377169324</x:v>
      </x:c>
      <x:c r="AP3191" s="11" t="str">
        <x:f>IF(AO3191&gt;='01 Controls'!$E$16,"PASS","FAIL")</x:f>
        <x:v>FAIL</x:v>
      </x:c>
      <x:c r="AQ3191" s="11" t="str">
        <x:v>UNQUANTIFIED</x:v>
      </x:c>
      <x:c r="AR3191" s="11" t="str">
        <x:v>Position-class planning record; serial item and receiver open</x:v>
      </x:c>
      <x:c r="AS3191" s="26"/>
      <x:c r="AT3191" s="26"/>
    </x:row>
    <x:row r="3192">
      <x:c r="C3192" s="11" t="str">
        <x:v>M5-L-ROG-FLR-24</x:v>
      </x:c>
      <x:c r="D3192" s="11" t="str">
        <x:v>M5</x:v>
      </x:c>
      <x:c r="E3192" s="11" t="str">
        <x:v>Drought and water</x:v>
      </x:c>
      <x:c r="F3192" s="11" t="str">
        <x:v>L-ROG</x:v>
      </x:c>
      <x:c r="G3192" s="11" t="str">
        <x:v>Access and route-opening group</x:v>
      </x:c>
      <x:c r="H3192" s="11" t="str">
        <x:v>FLR-24</x:v>
      </x:c>
      <x:c r="I3192" s="19" t="n">
        <x:v>48</x:v>
      </x:c>
      <x:c r="J3192" s="21" t="n">
        <x:v>4</x:v>
      </x:c>
      <x:c r="K3192" s="18" t="n">
        <x:f>'05 Cargo Register'!K56</x:f>
        <x:v>546.75</x:v>
      </x:c>
      <x:c r="L3192" s="18" t="n">
        <x:f>'05 Cargo Register'!N56</x:f>
        <x:v>27</x:v>
      </x:c>
      <x:c r="M3192" s="18" t="n">
        <x:f>'05 Cargo Register'!O56</x:f>
        <x:v>864</x:v>
      </x:c>
      <x:c r="N3192" s="18" t="n">
        <x:f>J3192*K3192</x:f>
        <x:v>2187</x:v>
      </x:c>
      <x:c r="O3192" s="18" t="n">
        <x:f>J3192*L3192</x:f>
        <x:v>108</x:v>
      </x:c>
      <x:c r="P3192" s="18" t="n">
        <x:f>J3192*M3192</x:f>
        <x:v>3456</x:v>
      </x:c>
      <x:c r="Q3192" s="22" t="n">
        <x:f>'01 Controls'!$E$29*'02 Cargo Classes'!$M$11</x:f>
        <x:v>0</x:v>
      </x:c>
      <x:c r="R3192" s="22" t="n">
        <x:f>'01 Controls'!$F$29*'02 Cargo Classes'!$N$11</x:f>
        <x:v>0</x:v>
      </x:c>
      <x:c r="S3192" s="22" t="n">
        <x:f>'01 Controls'!$G$29*'02 Cargo Classes'!$O$11</x:f>
        <x:v>0.8</x:v>
      </x:c>
      <x:c r="T3192" s="22" t="n">
        <x:f>'01 Controls'!$H$29*'02 Cargo Classes'!$P$11</x:f>
        <x:v>0.12</x:v>
      </x:c>
      <x:c r="U3192" s="22" t="n">
        <x:f>SUM(Q3192:T3192)</x:f>
        <x:v>0.92</x:v>
      </x:c>
      <x:c r="V3192" s="18" t="n">
        <x:f>IF(U3192=0,0,N3192*Q3192/U3192)</x:f>
        <x:v>0</x:v>
      </x:c>
      <x:c r="W3192" s="18" t="n">
        <x:f>IF(U3192=0,0,P3192*Q3192/U3192)</x:f>
        <x:v>0</x:v>
      </x:c>
      <x:c r="X3192" s="18" t="n">
        <x:f>MAX(V3192,W3192*'01 Controls'!$E$12)</x:f>
        <x:v>0</x:v>
      </x:c>
      <x:c r="Y3192" s="18" t="n">
        <x:f>IF(U3192=0,0,N3192*R3192/U3192)</x:f>
        <x:v>0</x:v>
      </x:c>
      <x:c r="Z3192" s="18" t="n">
        <x:f>IF(U3192=0,0,P3192*R3192/U3192)</x:f>
        <x:v>0</x:v>
      </x:c>
      <x:c r="AA3192" s="18" t="n">
        <x:f>MAX(Y3192,Z3192*'01 Controls'!$E$13)</x:f>
        <x:v>0</x:v>
      </x:c>
      <x:c r="AB3192" s="18" t="n">
        <x:f>IF(U3192=0,0,N3192*S3192/U3192)</x:f>
        <x:v>1901.7391304347827</x:v>
      </x:c>
      <x:c r="AC3192" s="18" t="n">
        <x:f>IF(U3192=0,0,P3192*S3192/U3192)</x:f>
        <x:v>3005.217391304348</x:v>
      </x:c>
      <x:c r="AD3192" s="18" t="n">
        <x:f>MAX(AB3192,AC3192*'01 Controls'!$E$14)</x:f>
        <x:v>1901.7391304347827</x:v>
      </x:c>
      <x:c r="AE3192" s="18" t="n">
        <x:f>IF(U3192=0,0,N3192*T3192/U3192)</x:f>
        <x:v>285.2608695652174</x:v>
      </x:c>
      <x:c r="AF3192" s="18" t="n">
        <x:f>IF(U3192=0,0,P3192*T3192/U3192)</x:f>
        <x:v>450.78260869565213</x:v>
      </x:c>
      <x:c r="AG3192" s="18" t="n">
        <x:f>MAX(AE3192,AF3192*'01 Controls'!$E$15)</x:f>
        <x:v>285.2608695652174</x:v>
      </x:c>
      <x:c r="AH3192" s="18" t="n">
        <x:f>SUM(V3192,Y3192,AB3192,AE3192)</x:f>
        <x:v>2187</x:v>
      </x:c>
      <x:c r="AI3192" s="18" t="n">
        <x:f>N3192-AH3192</x:f>
        <x:v>0</x:v>
      </x:c>
      <x:c r="AJ3192" s="18" t="n">
        <x:f>V3192*INDEX('07 Mode Capacity'!$P$6:$P$17,MATCH("AIR-"&amp;I3192,'07 Mode Capacity'!$C$6:$C$17,0))</x:f>
        <x:v>0</x:v>
      </x:c>
      <x:c r="AK3192" s="18" t="n">
        <x:f>Y3192*INDEX('07 Mode Capacity'!$P$6:$P$17,MATCH("OCEAN-"&amp;I3192,'07 Mode Capacity'!$C$6:$C$17,0))</x:f>
        <x:v>0</x:v>
      </x:c>
      <x:c r="AL3192" s="18" t="n">
        <x:f>AB3192*INDEX('07 Mode Capacity'!$P$6:$P$17,MATCH("LAND-"&amp;I3192,'07 Mode Capacity'!$C$6:$C$17,0))</x:f>
        <x:v>232.10320924201264</x:v>
      </x:c>
      <x:c r="AM3192" s="18" t="n">
        <x:f>AE3192*INDEX('07 Mode Capacity'!$P$6:$P$17,MATCH("INLAND-"&amp;I3192,'07 Mode Capacity'!$C$6:$C$17,0))</x:f>
        <x:v>180.06646475211568</x:v>
      </x:c>
      <x:c r="AN3192" s="18" t="n">
        <x:f>SUM(AJ3192:AM3192)</x:f>
        <x:v>412.1696739941283</x:v>
      </x:c>
      <x:c r="AO3192" s="17" t="n">
        <x:f>IF(N3192=0,1,AN3192/N3192)</x:f>
        <x:v>0.18846349976869148</x:v>
      </x:c>
      <x:c r="AP3192" s="11" t="str">
        <x:f>IF(AO3192&gt;='01 Controls'!$E$16,"PASS","FAIL")</x:f>
        <x:v>FAIL</x:v>
      </x:c>
      <x:c r="AQ3192" s="11" t="str">
        <x:v>UNQUANTIFIED</x:v>
      </x:c>
      <x:c r="AR3192" s="11" t="str">
        <x:v>Position-class planning record; serial item and receiver open</x:v>
      </x:c>
      <x:c r="AS3192" s="26"/>
      <x:c r="AT3192" s="26"/>
    </x:row>
    <x:row r="3193">
      <x:c r="C3193" s="11" t="str">
        <x:v>M5-L-ROG-ROL-30</x:v>
      </x:c>
      <x:c r="D3193" s="11" t="str">
        <x:v>M5</x:v>
      </x:c>
      <x:c r="E3193" s="11" t="str">
        <x:v>Drought and water</x:v>
      </x:c>
      <x:c r="F3193" s="11" t="str">
        <x:v>L-ROG</x:v>
      </x:c>
      <x:c r="G3193" s="11" t="str">
        <x:v>Access and route-opening group</x:v>
      </x:c>
      <x:c r="H3193" s="11" t="str">
        <x:v>ROL-30</x:v>
      </x:c>
      <x:c r="I3193" s="19" t="n">
        <x:v>48</x:v>
      </x:c>
      <x:c r="J3193" s="21" t="n">
        <x:v>4</x:v>
      </x:c>
      <x:c r="K3193" s="18" t="n">
        <x:f>'05 Cargo Register'!K57</x:f>
        <x:v>759.375</x:v>
      </x:c>
      <x:c r="L3193" s="18" t="n">
        <x:f>'05 Cargo Register'!N57</x:f>
        <x:v>32</x:v>
      </x:c>
      <x:c r="M3193" s="18" t="n">
        <x:f>'05 Cargo Register'!O57</x:f>
        <x:v>2040</x:v>
      </x:c>
      <x:c r="N3193" s="18" t="n">
        <x:f>J3193*K3193</x:f>
        <x:v>3037.5</x:v>
      </x:c>
      <x:c r="O3193" s="18" t="n">
        <x:f>J3193*L3193</x:f>
        <x:v>128</x:v>
      </x:c>
      <x:c r="P3193" s="18" t="n">
        <x:f>J3193*M3193</x:f>
        <x:v>8160</x:v>
      </x:c>
      <x:c r="Q3193" s="22" t="n">
        <x:f>'01 Controls'!$E$29*'02 Cargo Classes'!$M$12</x:f>
        <x:v>0</x:v>
      </x:c>
      <x:c r="R3193" s="22" t="n">
        <x:f>'01 Controls'!$F$29*'02 Cargo Classes'!$N$12</x:f>
        <x:v>0</x:v>
      </x:c>
      <x:c r="S3193" s="22" t="n">
        <x:f>'01 Controls'!$G$29*'02 Cargo Classes'!$O$12</x:f>
        <x:v>1.2000000000000002</x:v>
      </x:c>
      <x:c r="T3193" s="22" t="n">
        <x:f>'01 Controls'!$H$29*'02 Cargo Classes'!$P$12</x:f>
        <x:v>0.09</x:v>
      </x:c>
      <x:c r="U3193" s="22" t="n">
        <x:f>SUM(Q3193:T3193)</x:f>
        <x:v>1.2900000000000003</x:v>
      </x:c>
      <x:c r="V3193" s="18" t="n">
        <x:f>IF(U3193=0,0,N3193*Q3193/U3193)</x:f>
        <x:v>0</x:v>
      </x:c>
      <x:c r="W3193" s="18" t="n">
        <x:f>IF(U3193=0,0,P3193*Q3193/U3193)</x:f>
        <x:v>0</x:v>
      </x:c>
      <x:c r="X3193" s="18" t="n">
        <x:f>MAX(V3193,W3193*'01 Controls'!$E$12)</x:f>
        <x:v>0</x:v>
      </x:c>
      <x:c r="Y3193" s="18" t="n">
        <x:f>IF(U3193=0,0,N3193*R3193/U3193)</x:f>
        <x:v>0</x:v>
      </x:c>
      <x:c r="Z3193" s="18" t="n">
        <x:f>IF(U3193=0,0,P3193*R3193/U3193)</x:f>
        <x:v>0</x:v>
      </x:c>
      <x:c r="AA3193" s="18" t="n">
        <x:f>MAX(Y3193,Z3193*'01 Controls'!$E$13)</x:f>
        <x:v>0</x:v>
      </x:c>
      <x:c r="AB3193" s="18" t="n">
        <x:f>IF(U3193=0,0,N3193*S3193/U3193)</x:f>
        <x:v>2825.581395348837</x:v>
      </x:c>
      <x:c r="AC3193" s="18" t="n">
        <x:f>IF(U3193=0,0,P3193*S3193/U3193)</x:f>
        <x:v>7590.697674418605</x:v>
      </x:c>
      <x:c r="AD3193" s="18" t="n">
        <x:f>MAX(AB3193,AC3193*'01 Controls'!$E$14)</x:f>
        <x:v>2825.581395348837</x:v>
      </x:c>
      <x:c r="AE3193" s="18" t="n">
        <x:f>IF(U3193=0,0,N3193*T3193/U3193)</x:f>
        <x:v>211.91860465116275</x:v>
      </x:c>
      <x:c r="AF3193" s="18" t="n">
        <x:f>IF(U3193=0,0,P3193*T3193/U3193)</x:f>
        <x:v>569.3023255813952</x:v>
      </x:c>
      <x:c r="AG3193" s="18" t="n">
        <x:f>MAX(AE3193,AF3193*'01 Controls'!$E$15)</x:f>
        <x:v>211.91860465116275</x:v>
      </x:c>
      <x:c r="AH3193" s="18" t="n">
        <x:f>SUM(V3193,Y3193,AB3193,AE3193)</x:f>
        <x:v>3037.4999999999995</x:v>
      </x:c>
      <x:c r="AI3193" s="18" t="n">
        <x:f>N3193-AH3193</x:f>
        <x:v>4.547473508864641e-13</x:v>
      </x:c>
      <x:c r="AJ3193" s="18" t="n">
        <x:f>V3193*INDEX('07 Mode Capacity'!$P$6:$P$17,MATCH("AIR-"&amp;I3193,'07 Mode Capacity'!$C$6:$C$17,0))</x:f>
        <x:v>0</x:v>
      </x:c>
      <x:c r="AK3193" s="18" t="n">
        <x:f>Y3193*INDEX('07 Mode Capacity'!$P$6:$P$17,MATCH("OCEAN-"&amp;I3193,'07 Mode Capacity'!$C$6:$C$17,0))</x:f>
        <x:v>0</x:v>
      </x:c>
      <x:c r="AL3193" s="18" t="n">
        <x:f>AB3193*INDEX('07 Mode Capacity'!$P$6:$P$17,MATCH("LAND-"&amp;I3193,'07 Mode Capacity'!$C$6:$C$17,0))</x:f>
        <x:v>344.8561894422668</x:v>
      </x:c>
      <x:c r="AM3193" s="18" t="n">
        <x:f>AE3193*INDEX('07 Mode Capacity'!$P$6:$P$17,MATCH("INLAND-"&amp;I3193,'07 Mode Capacity'!$C$6:$C$17,0))</x:f>
        <x:v>133.7703065018947</x:v>
      </x:c>
      <x:c r="AN3193" s="18" t="n">
        <x:f>SUM(AJ3193:AM3193)</x:f>
        <x:v>478.6264959441615</x:v>
      </x:c>
      <x:c r="AO3193" s="17" t="n">
        <x:f>IF(N3193=0,1,AN3193/N3193)</x:f>
        <x:v>0.15757250895281036</x:v>
      </x:c>
      <x:c r="AP3193" s="11" t="str">
        <x:f>IF(AO3193&gt;='01 Controls'!$E$16,"PASS","FAIL")</x:f>
        <x:v>FAIL</x:v>
      </x:c>
      <x:c r="AQ3193" s="11" t="str">
        <x:v>UNQUANTIFIED</x:v>
      </x:c>
      <x:c r="AR3193" s="11" t="str">
        <x:v>Position-class planning record; serial item and receiver open</x:v>
      </x:c>
      <x:c r="AS3193" s="26"/>
      <x:c r="AT3193" s="26"/>
    </x:row>
    <x:row r="3194">
      <x:c r="C3194" s="11" t="str">
        <x:v>M5-L-ROG-LIN-18</x:v>
      </x:c>
      <x:c r="D3194" s="11" t="str">
        <x:v>M5</x:v>
      </x:c>
      <x:c r="E3194" s="11" t="str">
        <x:v>Drought and water</x:v>
      </x:c>
      <x:c r="F3194" s="11" t="str">
        <x:v>L-ROG</x:v>
      </x:c>
      <x:c r="G3194" s="11" t="str">
        <x:v>Access and route-opening group</x:v>
      </x:c>
      <x:c r="H3194" s="11" t="str">
        <x:v>LIN-18</x:v>
      </x:c>
      <x:c r="I3194" s="19" t="n">
        <x:v>72</x:v>
      </x:c>
      <x:c r="J3194" s="21" t="n">
        <x:v>4</x:v>
      </x:c>
      <x:c r="K3194" s="18" t="n">
        <x:f>'05 Cargo Register'!K58</x:f>
        <x:v>303.75</x:v>
      </x:c>
      <x:c r="L3194" s="18" t="n">
        <x:f>'05 Cargo Register'!N58</x:f>
        <x:v>22</x:v>
      </x:c>
      <x:c r="M3194" s="18" t="n">
        <x:f>'05 Cargo Register'!O58</x:f>
        <x:v>968</x:v>
      </x:c>
      <x:c r="N3194" s="18" t="n">
        <x:f>J3194*K3194</x:f>
        <x:v>1215</x:v>
      </x:c>
      <x:c r="O3194" s="18" t="n">
        <x:f>J3194*L3194</x:f>
        <x:v>88</x:v>
      </x:c>
      <x:c r="P3194" s="18" t="n">
        <x:f>J3194*M3194</x:f>
        <x:v>3872</x:v>
      </x:c>
      <x:c r="Q3194" s="22" t="n">
        <x:f>'01 Controls'!$E$29*'02 Cargo Classes'!$M$13</x:f>
        <x:v>0</x:v>
      </x:c>
      <x:c r="R3194" s="22" t="n">
        <x:f>'01 Controls'!$F$29*'02 Cargo Classes'!$N$13</x:f>
        <x:v>0</x:v>
      </x:c>
      <x:c r="S3194" s="22" t="n">
        <x:f>'01 Controls'!$G$29*'02 Cargo Classes'!$O$13</x:f>
        <x:v>0.8</x:v>
      </x:c>
      <x:c r="T3194" s="22" t="n">
        <x:f>'01 Controls'!$H$29*'02 Cargo Classes'!$P$13</x:f>
        <x:v>0.15</x:v>
      </x:c>
      <x:c r="U3194" s="22" t="n">
        <x:f>SUM(Q3194:T3194)</x:f>
        <x:v>0.9500000000000001</x:v>
      </x:c>
      <x:c r="V3194" s="18" t="n">
        <x:f>IF(U3194=0,0,N3194*Q3194/U3194)</x:f>
        <x:v>0</x:v>
      </x:c>
      <x:c r="W3194" s="18" t="n">
        <x:f>IF(U3194=0,0,P3194*Q3194/U3194)</x:f>
        <x:v>0</x:v>
      </x:c>
      <x:c r="X3194" s="18" t="n">
        <x:f>MAX(V3194,W3194*'01 Controls'!$E$12)</x:f>
        <x:v>0</x:v>
      </x:c>
      <x:c r="Y3194" s="18" t="n">
        <x:f>IF(U3194=0,0,N3194*R3194/U3194)</x:f>
        <x:v>0</x:v>
      </x:c>
      <x:c r="Z3194" s="18" t="n">
        <x:f>IF(U3194=0,0,P3194*R3194/U3194)</x:f>
        <x:v>0</x:v>
      </x:c>
      <x:c r="AA3194" s="18" t="n">
        <x:f>MAX(Y3194,Z3194*'01 Controls'!$E$13)</x:f>
        <x:v>0</x:v>
      </x:c>
      <x:c r="AB3194" s="18" t="n">
        <x:f>IF(U3194=0,0,N3194*S3194/U3194)</x:f>
        <x:v>1023.1578947368421</x:v>
      </x:c>
      <x:c r="AC3194" s="18" t="n">
        <x:f>IF(U3194=0,0,P3194*S3194/U3194)</x:f>
        <x:v>3260.631578947369</x:v>
      </x:c>
      <x:c r="AD3194" s="18" t="n">
        <x:f>MAX(AB3194,AC3194*'01 Controls'!$E$14)</x:f>
        <x:v>1023.1578947368421</x:v>
      </x:c>
      <x:c r="AE3194" s="18" t="n">
        <x:f>IF(U3194=0,0,N3194*T3194/U3194)</x:f>
        <x:v>191.8421052631579</x:v>
      </x:c>
      <x:c r="AF3194" s="18" t="n">
        <x:f>IF(U3194=0,0,P3194*T3194/U3194)</x:f>
        <x:v>611.3684210526314</x:v>
      </x:c>
      <x:c r="AG3194" s="18" t="n">
        <x:f>MAX(AE3194,AF3194*'01 Controls'!$E$15)</x:f>
        <x:v>191.8421052631579</x:v>
      </x:c>
      <x:c r="AH3194" s="18" t="n">
        <x:f>SUM(V3194,Y3194,AB3194,AE3194)</x:f>
        <x:v>1215</x:v>
      </x:c>
      <x:c r="AI3194" s="18" t="n">
        <x:f>N3194-AH3194</x:f>
        <x:v>0</x:v>
      </x:c>
      <x:c r="AJ3194" s="18" t="n">
        <x:f>V3194*INDEX('07 Mode Capacity'!$P$6:$P$17,MATCH("AIR-"&amp;I3194,'07 Mode Capacity'!$C$6:$C$17,0))</x:f>
        <x:v>0</x:v>
      </x:c>
      <x:c r="AK3194" s="18" t="n">
        <x:f>Y3194*INDEX('07 Mode Capacity'!$P$6:$P$17,MATCH("OCEAN-"&amp;I3194,'07 Mode Capacity'!$C$6:$C$17,0))</x:f>
        <x:v>0</x:v>
      </x:c>
      <x:c r="AL3194" s="18" t="n">
        <x:f>AB3194*INDEX('07 Mode Capacity'!$P$6:$P$17,MATCH("LAND-"&amp;I3194,'07 Mode Capacity'!$C$6:$C$17,0))</x:f>
        <x:v>731.5683563013918</x:v>
      </x:c>
      <x:c r="AM3194" s="18" t="n">
        <x:f>AE3194*INDEX('07 Mode Capacity'!$P$6:$P$17,MATCH("INLAND-"&amp;I3194,'07 Mode Capacity'!$C$6:$C$17,0))</x:f>
        <x:v>191.8421052631579</x:v>
      </x:c>
      <x:c r="AN3194" s="18" t="n">
        <x:f>SUM(AJ3194:AM3194)</x:f>
        <x:v>923.4104615645497</x:v>
      </x:c>
      <x:c r="AO3194" s="17" t="n">
        <x:f>IF(N3194=0,1,AN3194/N3194)</x:f>
        <x:v>0.7600086103411932</x:v>
      </x:c>
      <x:c r="AP3194" s="11" t="str">
        <x:f>IF(AO3194&gt;='01 Controls'!$E$16,"PASS","FAIL")</x:f>
        <x:v>FAIL</x:v>
      </x:c>
      <x:c r="AQ3194" s="11" t="str">
        <x:v>UNQUANTIFIED</x:v>
      </x:c>
      <x:c r="AR3194" s="11" t="str">
        <x:v>Position-class planning record; serial item and receiver open</x:v>
      </x:c>
      <x:c r="AS3194" s="26"/>
      <x:c r="AT3194" s="26"/>
    </x:row>
    <x:row r="3195">
      <x:c r="C3195" s="11" t="str">
        <x:v>M5-L-ROG-BLK-08</x:v>
      </x:c>
      <x:c r="D3195" s="11" t="str">
        <x:v>M5</x:v>
      </x:c>
      <x:c r="E3195" s="11" t="str">
        <x:v>Drought and water</x:v>
      </x:c>
      <x:c r="F3195" s="11" t="str">
        <x:v>L-ROG</x:v>
      </x:c>
      <x:c r="G3195" s="11" t="str">
        <x:v>Access and route-opening group</x:v>
      </x:c>
      <x:c r="H3195" s="11" t="str">
        <x:v>BLK-08</x:v>
      </x:c>
      <x:c r="I3195" s="19" t="n">
        <x:v>48</x:v>
      </x:c>
      <x:c r="J3195" s="21" t="n">
        <x:v>4</x:v>
      </x:c>
      <x:c r="K3195" s="18" t="n">
        <x:f>'05 Cargo Register'!K59</x:f>
        <x:v>121.5</x:v>
      </x:c>
      <x:c r="L3195" s="18" t="n">
        <x:f>'05 Cargo Register'!N59</x:f>
        <x:v>19</x:v>
      </x:c>
      <x:c r="M3195" s="18" t="n">
        <x:f>'05 Cargo Register'!O59</x:f>
        <x:v>969</x:v>
      </x:c>
      <x:c r="N3195" s="18" t="n">
        <x:f>J3195*K3195</x:f>
        <x:v>486</x:v>
      </x:c>
      <x:c r="O3195" s="18" t="n">
        <x:f>J3195*L3195</x:f>
        <x:v>76</x:v>
      </x:c>
      <x:c r="P3195" s="18" t="n">
        <x:f>J3195*M3195</x:f>
        <x:v>3876</x:v>
      </x:c>
      <x:c r="Q3195" s="22" t="n">
        <x:f>'01 Controls'!$E$29*'02 Cargo Classes'!$M$14</x:f>
        <x:v>0.05</x:v>
      </x:c>
      <x:c r="R3195" s="22" t="n">
        <x:f>'01 Controls'!$F$29*'02 Cargo Classes'!$N$14</x:f>
        <x:v>0</x:v>
      </x:c>
      <x:c r="S3195" s="22" t="n">
        <x:f>'01 Controls'!$G$29*'02 Cargo Classes'!$O$14</x:f>
        <x:v>0.8</x:v>
      </x:c>
      <x:c r="T3195" s="22" t="n">
        <x:f>'01 Controls'!$H$29*'02 Cargo Classes'!$P$14</x:f>
        <x:v>0.075</x:v>
      </x:c>
      <x:c r="U3195" s="22" t="n">
        <x:f>SUM(Q3195:T3195)</x:f>
        <x:v>0.925</x:v>
      </x:c>
      <x:c r="V3195" s="18" t="n">
        <x:f>IF(U3195=0,0,N3195*Q3195/U3195)</x:f>
        <x:v>26.27027027027027</x:v>
      </x:c>
      <x:c r="W3195" s="18" t="n">
        <x:f>IF(U3195=0,0,P3195*Q3195/U3195)</x:f>
        <x:v>209.51351351351352</x:v>
      </x:c>
      <x:c r="X3195" s="18" t="n">
        <x:f>MAX(V3195,W3195*'01 Controls'!$E$12)</x:f>
        <x:v>52.37837837837838</x:v>
      </x:c>
      <x:c r="Y3195" s="18" t="n">
        <x:f>IF(U3195=0,0,N3195*R3195/U3195)</x:f>
        <x:v>0</x:v>
      </x:c>
      <x:c r="Z3195" s="18" t="n">
        <x:f>IF(U3195=0,0,P3195*R3195/U3195)</x:f>
        <x:v>0</x:v>
      </x:c>
      <x:c r="AA3195" s="18" t="n">
        <x:f>MAX(Y3195,Z3195*'01 Controls'!$E$13)</x:f>
        <x:v>0</x:v>
      </x:c>
      <x:c r="AB3195" s="18" t="n">
        <x:f>IF(U3195=0,0,N3195*S3195/U3195)</x:f>
        <x:v>420.3243243243243</x:v>
      </x:c>
      <x:c r="AC3195" s="18" t="n">
        <x:f>IF(U3195=0,0,P3195*S3195/U3195)</x:f>
        <x:v>3352.2162162162163</x:v>
      </x:c>
      <x:c r="AD3195" s="18" t="n">
        <x:f>MAX(AB3195,AC3195*'01 Controls'!$E$14)</x:f>
        <x:v>670.4432432432433</x:v>
      </x:c>
      <x:c r="AE3195" s="18" t="n">
        <x:f>IF(U3195=0,0,N3195*T3195/U3195)</x:f>
        <x:v>39.405405405405396</x:v>
      </x:c>
      <x:c r="AF3195" s="18" t="n">
        <x:f>IF(U3195=0,0,P3195*T3195/U3195)</x:f>
        <x:v>314.27027027027026</x:v>
      </x:c>
      <x:c r="AG3195" s="18" t="n">
        <x:f>MAX(AE3195,AF3195*'01 Controls'!$E$15)</x:f>
        <x:v>56.56864864864865</x:v>
      </x:c>
      <x:c r="AH3195" s="18" t="n">
        <x:f>SUM(V3195,Y3195,AB3195,AE3195)</x:f>
        <x:v>486</x:v>
      </x:c>
      <x:c r="AI3195" s="18" t="n">
        <x:f>N3195-AH3195</x:f>
        <x:v>0</x:v>
      </x:c>
      <x:c r="AJ3195" s="18" t="n">
        <x:f>V3195*INDEX('07 Mode Capacity'!$P$6:$P$17,MATCH("AIR-"&amp;I3195,'07 Mode Capacity'!$C$6:$C$17,0))</x:f>
        <x:v>7.364493509653849</x:v>
      </x:c>
      <x:c r="AK3195" s="18" t="n">
        <x:f>Y3195*INDEX('07 Mode Capacity'!$P$6:$P$17,MATCH("OCEAN-"&amp;I3195,'07 Mode Capacity'!$C$6:$C$17,0))</x:f>
        <x:v>0</x:v>
      </x:c>
      <x:c r="AL3195" s="18" t="n">
        <x:f>AB3195*INDEX('07 Mode Capacity'!$P$6:$P$17,MATCH("LAND-"&amp;I3195,'07 Mode Capacity'!$C$6:$C$17,0))</x:f>
        <x:v>51.29968828892531</x:v>
      </x:c>
      <x:c r="AM3195" s="18" t="n">
        <x:f>AE3195*INDEX('07 Mode Capacity'!$P$6:$P$17,MATCH("INLAND-"&amp;I3195,'07 Mode Capacity'!$C$6:$C$17,0))</x:f>
        <x:v>24.874046181973934</x:v>
      </x:c>
      <x:c r="AN3195" s="18" t="n">
        <x:f>SUM(AJ3195:AM3195)</x:f>
        <x:v>83.53822798055309</x:v>
      </x:c>
      <x:c r="AO3195" s="17" t="n">
        <x:f>IF(N3195=0,1,AN3195/N3195)</x:f>
        <x:v>0.17188935798467714</x:v>
      </x:c>
      <x:c r="AP3195" s="11" t="str">
        <x:f>IF(AO3195&gt;='01 Controls'!$E$16,"PASS","FAIL")</x:f>
        <x:v>FAIL</x:v>
      </x:c>
      <x:c r="AQ3195" s="11" t="str">
        <x:v>UNQUANTIFIED</x:v>
      </x:c>
      <x:c r="AR3195" s="11" t="str">
        <x:v>Position-class planning record; serial item and receiver open</x:v>
      </x:c>
      <x:c r="AS3195" s="26"/>
      <x:c r="AT3195" s="26"/>
    </x:row>
    <x:row r="3196">
      <x:c r="C3196" s="11" t="str">
        <x:v>M5-L-ROG-OOG-80</x:v>
      </x:c>
      <x:c r="D3196" s="11" t="str">
        <x:v>M5</x:v>
      </x:c>
      <x:c r="E3196" s="11" t="str">
        <x:v>Drought and water</x:v>
      </x:c>
      <x:c r="F3196" s="11" t="str">
        <x:v>L-ROG</x:v>
      </x:c>
      <x:c r="G3196" s="11" t="str">
        <x:v>Access and route-opening group</x:v>
      </x:c>
      <x:c r="H3196" s="11" t="str">
        <x:v>OOG-80</x:v>
      </x:c>
      <x:c r="I3196" s="19" t="n">
        <x:v>72</x:v>
      </x:c>
      <x:c r="J3196" s="21" t="n">
        <x:v>4</x:v>
      </x:c>
      <x:c r="K3196" s="18" t="n">
        <x:f>'05 Cargo Register'!K60</x:f>
        <x:v>303.75</x:v>
      </x:c>
      <x:c r="L3196" s="18" t="n">
        <x:f>'05 Cargo Register'!N60</x:f>
        <x:v>6</x:v>
      </x:c>
      <x:c r="M3196" s="18" t="n">
        <x:f>'05 Cargo Register'!O60</x:f>
        <x:v>1056</x:v>
      </x:c>
      <x:c r="N3196" s="18" t="n">
        <x:f>J3196*K3196</x:f>
        <x:v>1215</x:v>
      </x:c>
      <x:c r="O3196" s="18" t="n">
        <x:f>J3196*L3196</x:f>
        <x:v>24</x:v>
      </x:c>
      <x:c r="P3196" s="18" t="n">
        <x:f>J3196*M3196</x:f>
        <x:v>4224</x:v>
      </x:c>
      <x:c r="Q3196" s="22" t="n">
        <x:f>'01 Controls'!$E$29*'02 Cargo Classes'!$M$15</x:f>
        <x:v>0</x:v>
      </x:c>
      <x:c r="R3196" s="22" t="n">
        <x:f>'01 Controls'!$F$29*'02 Cargo Classes'!$N$15</x:f>
        <x:v>0</x:v>
      </x:c>
      <x:c r="S3196" s="22" t="n">
        <x:f>'01 Controls'!$G$29*'02 Cargo Classes'!$O$15</x:f>
        <x:v>0.48</x:v>
      </x:c>
      <x:c r="T3196" s="22" t="n">
        <x:f>'01 Controls'!$H$29*'02 Cargo Classes'!$P$15</x:f>
        <x:v>0.075</x:v>
      </x:c>
      <x:c r="U3196" s="22" t="n">
        <x:f>SUM(Q3196:T3196)</x:f>
        <x:v>0.5549999999999999</x:v>
      </x:c>
      <x:c r="V3196" s="18" t="n">
        <x:f>IF(U3196=0,0,N3196*Q3196/U3196)</x:f>
        <x:v>0</x:v>
      </x:c>
      <x:c r="W3196" s="18" t="n">
        <x:f>IF(U3196=0,0,P3196*Q3196/U3196)</x:f>
        <x:v>0</x:v>
      </x:c>
      <x:c r="X3196" s="18" t="n">
        <x:f>MAX(V3196,W3196*'01 Controls'!$E$12)</x:f>
        <x:v>0</x:v>
      </x:c>
      <x:c r="Y3196" s="18" t="n">
        <x:f>IF(U3196=0,0,N3196*R3196/U3196)</x:f>
        <x:v>0</x:v>
      </x:c>
      <x:c r="Z3196" s="18" t="n">
        <x:f>IF(U3196=0,0,P3196*R3196/U3196)</x:f>
        <x:v>0</x:v>
      </x:c>
      <x:c r="AA3196" s="18" t="n">
        <x:f>MAX(Y3196,Z3196*'01 Controls'!$E$13)</x:f>
        <x:v>0</x:v>
      </x:c>
      <x:c r="AB3196" s="18" t="n">
        <x:f>IF(U3196=0,0,N3196*S3196/U3196)</x:f>
        <x:v>1050.8108108108108</x:v>
      </x:c>
      <x:c r="AC3196" s="18" t="n">
        <x:f>IF(U3196=0,0,P3196*S3196/U3196)</x:f>
        <x:v>3653.1891891891896</x:v>
      </x:c>
      <x:c r="AD3196" s="18" t="n">
        <x:f>MAX(AB3196,AC3196*'01 Controls'!$E$14)</x:f>
        <x:v>1050.8108108108108</x:v>
      </x:c>
      <x:c r="AE3196" s="18" t="n">
        <x:f>IF(U3196=0,0,N3196*T3196/U3196)</x:f>
        <x:v>164.18918918918922</x:v>
      </x:c>
      <x:c r="AF3196" s="18" t="n">
        <x:f>IF(U3196=0,0,P3196*T3196/U3196)</x:f>
        <x:v>570.810810810811</x:v>
      </x:c>
      <x:c r="AG3196" s="18" t="n">
        <x:f>MAX(AE3196,AF3196*'01 Controls'!$E$15)</x:f>
        <x:v>164.18918918918922</x:v>
      </x:c>
      <x:c r="AH3196" s="18" t="n">
        <x:f>SUM(V3196,Y3196,AB3196,AE3196)</x:f>
        <x:v>1215</x:v>
      </x:c>
      <x:c r="AI3196" s="18" t="n">
        <x:f>N3196-AH3196</x:f>
        <x:v>0</x:v>
      </x:c>
      <x:c r="AJ3196" s="18" t="n">
        <x:f>V3196*INDEX('07 Mode Capacity'!$P$6:$P$17,MATCH("AIR-"&amp;I3196,'07 Mode Capacity'!$C$6:$C$17,0))</x:f>
        <x:v>0</x:v>
      </x:c>
      <x:c r="AK3196" s="18" t="n">
        <x:f>Y3196*INDEX('07 Mode Capacity'!$P$6:$P$17,MATCH("OCEAN-"&amp;I3196,'07 Mode Capacity'!$C$6:$C$17,0))</x:f>
        <x:v>0</x:v>
      </x:c>
      <x:c r="AL3196" s="18" t="n">
        <x:f>AB3196*INDEX('07 Mode Capacity'!$P$6:$P$17,MATCH("LAND-"&amp;I3196,'07 Mode Capacity'!$C$6:$C$17,0))</x:f>
        <x:v>751.3404740392672</x:v>
      </x:c>
      <x:c r="AM3196" s="18" t="n">
        <x:f>AE3196*INDEX('07 Mode Capacity'!$P$6:$P$17,MATCH("INLAND-"&amp;I3196,'07 Mode Capacity'!$C$6:$C$17,0))</x:f>
        <x:v>164.18918918918922</x:v>
      </x:c>
      <x:c r="AN3196" s="18" t="n">
        <x:f>SUM(AJ3196:AM3196)</x:f>
        <x:v>915.5296632284565</x:v>
      </x:c>
      <x:c r="AO3196" s="17" t="n">
        <x:f>IF(N3196=0,1,AN3196/N3196)</x:f>
        <x:v>0.7535223565666308</x:v>
      </x:c>
      <x:c r="AP3196" s="11" t="str">
        <x:f>IF(AO3196&gt;='01 Controls'!$E$16,"PASS","FAIL")</x:f>
        <x:v>FAIL</x:v>
      </x:c>
      <x:c r="AQ3196" s="11" t="str">
        <x:v>UNQUANTIFIED</x:v>
      </x:c>
      <x:c r="AR3196" s="11" t="str">
        <x:v>Position-class planning record; serial item and receiver open</x:v>
      </x:c>
      <x:c r="AS3196" s="26"/>
      <x:c r="AT3196" s="26"/>
    </x:row>
    <x:row r="3197">
      <x:c r="C3197" s="11" t="str">
        <x:v>M5-L-HCG-APL-45</x:v>
      </x:c>
      <x:c r="D3197" s="11" t="str">
        <x:v>M5</x:v>
      </x:c>
      <x:c r="E3197" s="11" t="str">
        <x:v>Drought and water</x:v>
      </x:c>
      <x:c r="F3197" s="11" t="str">
        <x:v>L-HCG</x:v>
      </x:c>
      <x:c r="G3197" s="11" t="str">
        <x:v>Flood and hydraulic-control group</x:v>
      </x:c>
      <x:c r="H3197" s="11" t="str">
        <x:v>APL-45</x:v>
      </x:c>
      <x:c r="I3197" s="19" t="n">
        <x:v>24</x:v>
      </x:c>
      <x:c r="J3197" s="21" t="n">
        <x:v>2</x:v>
      </x:c>
      <x:c r="K3197" s="18" t="n">
        <x:f>'05 Cargo Register'!K61</x:f>
        <x:v>91.125</x:v>
      </x:c>
      <x:c r="L3197" s="18" t="n">
        <x:f>'05 Cargo Register'!N61</x:f>
        <x:v>24</x:v>
      </x:c>
      <x:c r="M3197" s="18" t="n">
        <x:f>'05 Cargo Register'!O61</x:f>
        <x:v>180</x:v>
      </x:c>
      <x:c r="N3197" s="18" t="n">
        <x:f>J3197*K3197</x:f>
        <x:v>182.25</x:v>
      </x:c>
      <x:c r="O3197" s="18" t="n">
        <x:f>J3197*L3197</x:f>
        <x:v>48</x:v>
      </x:c>
      <x:c r="P3197" s="18" t="n">
        <x:f>J3197*M3197</x:f>
        <x:v>360</x:v>
      </x:c>
      <x:c r="Q3197" s="22" t="n">
        <x:f>'01 Controls'!$E$29*'02 Cargo Classes'!$M$6</x:f>
        <x:v>0.15000000000000002</x:v>
      </x:c>
      <x:c r="R3197" s="22" t="n">
        <x:f>'01 Controls'!$F$29*'02 Cargo Classes'!$N$6</x:f>
        <x:v>0</x:v>
      </x:c>
      <x:c r="S3197" s="22" t="n">
        <x:f>'01 Controls'!$G$29*'02 Cargo Classes'!$O$6</x:f>
        <x:v>0.8</x:v>
      </x:c>
      <x:c r="T3197" s="22" t="n">
        <x:f>'01 Controls'!$H$29*'02 Cargo Classes'!$P$6</x:f>
        <x:v>0.045</x:v>
      </x:c>
      <x:c r="U3197" s="22" t="n">
        <x:f>SUM(Q3197:T3197)</x:f>
        <x:v>0.9950000000000001</x:v>
      </x:c>
      <x:c r="V3197" s="18" t="n">
        <x:f>IF(U3197=0,0,N3197*Q3197/U3197)</x:f>
        <x:v>27.4748743718593</x:v>
      </x:c>
      <x:c r="W3197" s="18" t="n">
        <x:f>IF(U3197=0,0,P3197*Q3197/U3197)</x:f>
        <x:v>54.2713567839196</x:v>
      </x:c>
      <x:c r="X3197" s="18" t="n">
        <x:f>MAX(V3197,W3197*'01 Controls'!$E$12)</x:f>
        <x:v>27.4748743718593</x:v>
      </x:c>
      <x:c r="Y3197" s="18" t="n">
        <x:f>IF(U3197=0,0,N3197*R3197/U3197)</x:f>
        <x:v>0</x:v>
      </x:c>
      <x:c r="Z3197" s="18" t="n">
        <x:f>IF(U3197=0,0,P3197*R3197/U3197)</x:f>
        <x:v>0</x:v>
      </x:c>
      <x:c r="AA3197" s="18" t="n">
        <x:f>MAX(Y3197,Z3197*'01 Controls'!$E$13)</x:f>
        <x:v>0</x:v>
      </x:c>
      <x:c r="AB3197" s="18" t="n">
        <x:f>IF(U3197=0,0,N3197*S3197/U3197)</x:f>
        <x:v>146.5326633165829</x:v>
      </x:c>
      <x:c r="AC3197" s="18" t="n">
        <x:f>IF(U3197=0,0,P3197*S3197/U3197)</x:f>
        <x:v>289.4472361809045</x:v>
      </x:c>
      <x:c r="AD3197" s="18" t="n">
        <x:f>MAX(AB3197,AC3197*'01 Controls'!$E$14)</x:f>
        <x:v>146.5326633165829</x:v>
      </x:c>
      <x:c r="AE3197" s="18" t="n">
        <x:f>IF(U3197=0,0,N3197*T3197/U3197)</x:f>
        <x:v>8.242462311557787</x:v>
      </x:c>
      <x:c r="AF3197" s="18" t="n">
        <x:f>IF(U3197=0,0,P3197*T3197/U3197)</x:f>
        <x:v>16.281407035175878</x:v>
      </x:c>
      <x:c r="AG3197" s="18" t="n">
        <x:f>MAX(AE3197,AF3197*'01 Controls'!$E$15)</x:f>
        <x:v>8.242462311557787</x:v>
      </x:c>
      <x:c r="AH3197" s="18" t="n">
        <x:f>SUM(V3197,Y3197,AB3197,AE3197)</x:f>
        <x:v>182.25</x:v>
      </x:c>
      <x:c r="AI3197" s="18" t="n">
        <x:f>N3197-AH3197</x:f>
        <x:v>0</x:v>
      </x:c>
      <x:c r="AJ3197" s="18" t="n">
        <x:f>V3197*INDEX('07 Mode Capacity'!$P$6:$P$17,MATCH("AIR-"&amp;I3197,'07 Mode Capacity'!$C$6:$C$17,0))</x:f>
        <x:v>5.575038522155875</x:v>
      </x:c>
      <x:c r="AK3197" s="18" t="n">
        <x:f>Y3197*INDEX('07 Mode Capacity'!$P$6:$P$17,MATCH("OCEAN-"&amp;I3197,'07 Mode Capacity'!$C$6:$C$17,0))</x:f>
        <x:v>0</x:v>
      </x:c>
      <x:c r="AL3197" s="18" t="n">
        <x:f>AB3197*INDEX('07 Mode Capacity'!$P$6:$P$17,MATCH("LAND-"&amp;I3197,'07 Mode Capacity'!$C$6:$C$17,0))</x:f>
        <x:v>56.048879151339584</x:v>
      </x:c>
      <x:c r="AM3197" s="18" t="n">
        <x:f>AE3197*INDEX('07 Mode Capacity'!$P$6:$P$17,MATCH("INLAND-"&amp;I3197,'07 Mode Capacity'!$C$6:$C$17,0))</x:f>
        <x:v>8.242462311557787</x:v>
      </x:c>
      <x:c r="AN3197" s="18" t="n">
        <x:f>SUM(AJ3197:AM3197)</x:f>
        <x:v>69.86637998505324</x:v>
      </x:c>
      <x:c r="AO3197" s="17" t="n">
        <x:f>IF(N3197=0,1,AN3197/N3197)</x:f>
        <x:v>0.3833546226889067</x:v>
      </x:c>
      <x:c r="AP3197" s="11" t="str">
        <x:f>IF(AO3197&gt;='01 Controls'!$E$16,"PASS","FAIL")</x:f>
        <x:v>FAIL</x:v>
      </x:c>
      <x:c r="AQ3197" s="11" t="str">
        <x:v>UNQUANTIFIED</x:v>
      </x:c>
      <x:c r="AR3197" s="11" t="str">
        <x:v>Position-class planning record; serial item and receiver open</x:v>
      </x:c>
      <x:c r="AS3197" s="26"/>
      <x:c r="AT3197" s="26"/>
    </x:row>
    <x:row r="3198">
      <x:c r="C3198" s="11" t="str">
        <x:v>M5-L-HCG-ISO-18</x:v>
      </x:c>
      <x:c r="D3198" s="11" t="str">
        <x:v>M5</x:v>
      </x:c>
      <x:c r="E3198" s="11" t="str">
        <x:v>Drought and water</x:v>
      </x:c>
      <x:c r="F3198" s="11" t="str">
        <x:v>L-HCG</x:v>
      </x:c>
      <x:c r="G3198" s="11" t="str">
        <x:v>Flood and hydraulic-control group</x:v>
      </x:c>
      <x:c r="H3198" s="11" t="str">
        <x:v>ISO-18</x:v>
      </x:c>
      <x:c r="I3198" s="19" t="n">
        <x:v>48</x:v>
      </x:c>
      <x:c r="J3198" s="21" t="n">
        <x:v>2</x:v>
      </x:c>
      <x:c r="K3198" s="18" t="n">
        <x:f>'05 Cargo Register'!K62</x:f>
        <x:v>364.5</x:v>
      </x:c>
      <x:c r="L3198" s="18" t="n">
        <x:f>'05 Cargo Register'!N62</x:f>
        <x:v>24</x:v>
      </x:c>
      <x:c r="M3198" s="18" t="n">
        <x:f>'05 Cargo Register'!O62</x:f>
        <x:v>633.6</x:v>
      </x:c>
      <x:c r="N3198" s="18" t="n">
        <x:f>J3198*K3198</x:f>
        <x:v>729</x:v>
      </x:c>
      <x:c r="O3198" s="18" t="n">
        <x:f>J3198*L3198</x:f>
        <x:v>48</x:v>
      </x:c>
      <x:c r="P3198" s="18" t="n">
        <x:f>J3198*M3198</x:f>
        <x:v>1267.2</x:v>
      </x:c>
      <x:c r="Q3198" s="22" t="n">
        <x:f>'01 Controls'!$E$29*'02 Cargo Classes'!$M$7</x:f>
        <x:v>0.010000000000000002</x:v>
      </x:c>
      <x:c r="R3198" s="22" t="n">
        <x:f>'01 Controls'!$F$29*'02 Cargo Classes'!$N$7</x:f>
        <x:v>0</x:v>
      </x:c>
      <x:c r="S3198" s="22" t="n">
        <x:f>'01 Controls'!$G$29*'02 Cargo Classes'!$O$7</x:f>
        <x:v>0.96</x:v>
      </x:c>
      <x:c r="T3198" s="22" t="n">
        <x:f>'01 Controls'!$H$29*'02 Cargo Classes'!$P$7</x:f>
        <x:v>0.12</x:v>
      </x:c>
      <x:c r="U3198" s="22" t="n">
        <x:f>SUM(Q3198:T3198)</x:f>
        <x:v>1.0899999999999999</x:v>
      </x:c>
      <x:c r="V3198" s="18" t="n">
        <x:f>IF(U3198=0,0,N3198*Q3198/U3198)</x:f>
        <x:v>6.688073394495415</x:v>
      </x:c>
      <x:c r="W3198" s="18" t="n">
        <x:f>IF(U3198=0,0,P3198*Q3198/U3198)</x:f>
        <x:v>11.6256880733945</x:v>
      </x:c>
      <x:c r="X3198" s="18" t="n">
        <x:f>MAX(V3198,W3198*'01 Controls'!$E$12)</x:f>
        <x:v>6.688073394495415</x:v>
      </x:c>
      <x:c r="Y3198" s="18" t="n">
        <x:f>IF(U3198=0,0,N3198*R3198/U3198)</x:f>
        <x:v>0</x:v>
      </x:c>
      <x:c r="Z3198" s="18" t="n">
        <x:f>IF(U3198=0,0,P3198*R3198/U3198)</x:f>
        <x:v>0</x:v>
      </x:c>
      <x:c r="AA3198" s="18" t="n">
        <x:f>MAX(Y3198,Z3198*'01 Controls'!$E$13)</x:f>
        <x:v>0</x:v>
      </x:c>
      <x:c r="AB3198" s="18" t="n">
        <x:f>IF(U3198=0,0,N3198*S3198/U3198)</x:f>
        <x:v>642.0550458715596</x:v>
      </x:c>
      <x:c r="AC3198" s="18" t="n">
        <x:f>IF(U3198=0,0,P3198*S3198/U3198)</x:f>
        <x:v>1116.0660550458717</x:v>
      </x:c>
      <x:c r="AD3198" s="18" t="n">
        <x:f>MAX(AB3198,AC3198*'01 Controls'!$E$14)</x:f>
        <x:v>642.0550458715596</x:v>
      </x:c>
      <x:c r="AE3198" s="18" t="n">
        <x:f>IF(U3198=0,0,N3198*T3198/U3198)</x:f>
        <x:v>80.25688073394495</x:v>
      </x:c>
      <x:c r="AF3198" s="18" t="n">
        <x:f>IF(U3198=0,0,P3198*T3198/U3198)</x:f>
        <x:v>139.50825688073397</x:v>
      </x:c>
      <x:c r="AG3198" s="18" t="n">
        <x:f>MAX(AE3198,AF3198*'01 Controls'!$E$15)</x:f>
        <x:v>80.25688073394495</x:v>
      </x:c>
      <x:c r="AH3198" s="18" t="n">
        <x:f>SUM(V3198,Y3198,AB3198,AE3198)</x:f>
        <x:v>729</x:v>
      </x:c>
      <x:c r="AI3198" s="18" t="n">
        <x:f>N3198-AH3198</x:f>
        <x:v>0</x:v>
      </x:c>
      <x:c r="AJ3198" s="18" t="n">
        <x:f>V3198*INDEX('07 Mode Capacity'!$P$6:$P$17,MATCH("AIR-"&amp;I3198,'07 Mode Capacity'!$C$6:$C$17,0))</x:f>
        <x:v>1.8749054577329762</x:v>
      </x:c>
      <x:c r="AK3198" s="18" t="n">
        <x:f>Y3198*INDEX('07 Mode Capacity'!$P$6:$P$17,MATCH("OCEAN-"&amp;I3198,'07 Mode Capacity'!$C$6:$C$17,0))</x:f>
        <x:v>0</x:v>
      </x:c>
      <x:c r="AL3198" s="18" t="n">
        <x:f>AB3198*INDEX('07 Mode Capacity'!$P$6:$P$17,MATCH("LAND-"&amp;I3198,'07 Mode Capacity'!$C$6:$C$17,0))</x:f>
        <x:v>78.36145045968867</x:v>
      </x:c>
      <x:c r="AM3198" s="18" t="n">
        <x:f>AE3198*INDEX('07 Mode Capacity'!$P$6:$P$17,MATCH("INLAND-"&amp;I3198,'07 Mode Capacity'!$C$6:$C$17,0))</x:f>
        <x:v>50.66090139814876</x:v>
      </x:c>
      <x:c r="AN3198" s="18" t="n">
        <x:f>SUM(AJ3198:AM3198)</x:f>
        <x:v>130.8972573155704</x:v>
      </x:c>
      <x:c r="AO3198" s="17" t="n">
        <x:f>IF(N3198=0,1,AN3198/N3198)</x:f>
        <x:v>0.17955728026827217</x:v>
      </x:c>
      <x:c r="AP3198" s="11" t="str">
        <x:f>IF(AO3198&gt;='01 Controls'!$E$16,"PASS","FAIL")</x:f>
        <x:v>FAIL</x:v>
      </x:c>
      <x:c r="AQ3198" s="11" t="str">
        <x:v>UNQUANTIFIED</x:v>
      </x:c>
      <x:c r="AR3198" s="11" t="str">
        <x:v>Position-class planning record; serial item and receiver open</x:v>
      </x:c>
      <x:c r="AS3198" s="26"/>
      <x:c r="AT3198" s="26"/>
    </x:row>
    <x:row r="3199">
      <x:c r="C3199" s="11" t="str">
        <x:v>M5-L-HCG-COL-12</x:v>
      </x:c>
      <x:c r="D3199" s="11" t="str">
        <x:v>M5</x:v>
      </x:c>
      <x:c r="E3199" s="11" t="str">
        <x:v>Drought and water</x:v>
      </x:c>
      <x:c r="F3199" s="11" t="str">
        <x:v>L-HCG</x:v>
      </x:c>
      <x:c r="G3199" s="11" t="str">
        <x:v>Flood and hydraulic-control group</x:v>
      </x:c>
      <x:c r="H3199" s="11" t="str">
        <x:v>COL-12</x:v>
      </x:c>
      <x:c r="I3199" s="19" t="n">
        <x:v>24</x:v>
      </x:c>
      <x:c r="J3199" s="21" t="n">
        <x:v>2</x:v>
      </x:c>
      <x:c r="K3199" s="18" t="n">
        <x:f>'05 Cargo Register'!K63</x:f>
        <x:v>60.75</x:v>
      </x:c>
      <x:c r="L3199" s="18" t="n">
        <x:f>'05 Cargo Register'!N63</x:f>
        <x:v>7</x:v>
      </x:c>
      <x:c r="M3199" s="18" t="n">
        <x:f>'05 Cargo Register'!O63</x:f>
        <x:v>184.8</x:v>
      </x:c>
      <x:c r="N3199" s="18" t="n">
        <x:f>J3199*K3199</x:f>
        <x:v>121.5</x:v>
      </x:c>
      <x:c r="O3199" s="18" t="n">
        <x:f>J3199*L3199</x:f>
        <x:v>14</x:v>
      </x:c>
      <x:c r="P3199" s="18" t="n">
        <x:f>J3199*M3199</x:f>
        <x:v>369.6</x:v>
      </x:c>
      <x:c r="Q3199" s="22" t="n">
        <x:f>'01 Controls'!$E$29*'02 Cargo Classes'!$M$8</x:f>
        <x:v>0.1</x:v>
      </x:c>
      <x:c r="R3199" s="22" t="n">
        <x:f>'01 Controls'!$F$29*'02 Cargo Classes'!$N$8</x:f>
        <x:v>0</x:v>
      </x:c>
      <x:c r="S3199" s="22" t="n">
        <x:f>'01 Controls'!$G$29*'02 Cargo Classes'!$O$8</x:f>
        <x:v>0.96</x:v>
      </x:c>
      <x:c r="T3199" s="22" t="n">
        <x:f>'01 Controls'!$H$29*'02 Cargo Classes'!$P$8</x:f>
        <x:v>0.03</x:v>
      </x:c>
      <x:c r="U3199" s="22" t="n">
        <x:f>SUM(Q3199:T3199)</x:f>
        <x:v>1.09</x:v>
      </x:c>
      <x:c r="V3199" s="18" t="n">
        <x:f>IF(U3199=0,0,N3199*Q3199/U3199)</x:f>
        <x:v>11.146788990825687</x:v>
      </x:c>
      <x:c r="W3199" s="18" t="n">
        <x:f>IF(U3199=0,0,P3199*Q3199/U3199)</x:f>
        <x:v>33.908256880733944</x:v>
      </x:c>
      <x:c r="X3199" s="18" t="n">
        <x:f>MAX(V3199,W3199*'01 Controls'!$E$12)</x:f>
        <x:v>11.146788990825687</x:v>
      </x:c>
      <x:c r="Y3199" s="18" t="n">
        <x:f>IF(U3199=0,0,N3199*R3199/U3199)</x:f>
        <x:v>0</x:v>
      </x:c>
      <x:c r="Z3199" s="18" t="n">
        <x:f>IF(U3199=0,0,P3199*R3199/U3199)</x:f>
        <x:v>0</x:v>
      </x:c>
      <x:c r="AA3199" s="18" t="n">
        <x:f>MAX(Y3199,Z3199*'01 Controls'!$E$13)</x:f>
        <x:v>0</x:v>
      </x:c>
      <x:c r="AB3199" s="18" t="n">
        <x:f>IF(U3199=0,0,N3199*S3199/U3199)</x:f>
        <x:v>107.0091743119266</x:v>
      </x:c>
      <x:c r="AC3199" s="18" t="n">
        <x:f>IF(U3199=0,0,P3199*S3199/U3199)</x:f>
        <x:v>325.5192660550459</x:v>
      </x:c>
      <x:c r="AD3199" s="18" t="n">
        <x:f>MAX(AB3199,AC3199*'01 Controls'!$E$14)</x:f>
        <x:v>107.0091743119266</x:v>
      </x:c>
      <x:c r="AE3199" s="18" t="n">
        <x:f>IF(U3199=0,0,N3199*T3199/U3199)</x:f>
        <x:v>3.3440366972477062</x:v>
      </x:c>
      <x:c r="AF3199" s="18" t="n">
        <x:f>IF(U3199=0,0,P3199*T3199/U3199)</x:f>
        <x:v>10.172477064220184</x:v>
      </x:c>
      <x:c r="AG3199" s="18" t="n">
        <x:f>MAX(AE3199,AF3199*'01 Controls'!$E$15)</x:f>
        <x:v>3.3440366972477062</x:v>
      </x:c>
      <x:c r="AH3199" s="18" t="n">
        <x:f>SUM(V3199,Y3199,AB3199,AE3199)</x:f>
        <x:v>121.49999999999999</x:v>
      </x:c>
      <x:c r="AI3199" s="18" t="n">
        <x:f>N3199-AH3199</x:f>
        <x:v>1.4210854715202004e-14</x:v>
      </x:c>
      <x:c r="AJ3199" s="18" t="n">
        <x:f>V3199*INDEX('07 Mode Capacity'!$P$6:$P$17,MATCH("AIR-"&amp;I3199,'07 Mode Capacity'!$C$6:$C$17,0))</x:f>
        <x:v>2.261840297469967</x:v>
      </x:c>
      <x:c r="AK3199" s="18" t="n">
        <x:f>Y3199*INDEX('07 Mode Capacity'!$P$6:$P$17,MATCH("OCEAN-"&amp;I3199,'07 Mode Capacity'!$C$6:$C$17,0))</x:f>
        <x:v>0</x:v>
      </x:c>
      <x:c r="AL3199" s="18" t="n">
        <x:f>AB3199*INDEX('07 Mode Capacity'!$P$6:$P$17,MATCH("LAND-"&amp;I3199,'07 Mode Capacity'!$C$6:$C$17,0))</x:f>
        <x:v>40.93110807749203</x:v>
      </x:c>
      <x:c r="AM3199" s="18" t="n">
        <x:f>AE3199*INDEX('07 Mode Capacity'!$P$6:$P$17,MATCH("INLAND-"&amp;I3199,'07 Mode Capacity'!$C$6:$C$17,0))</x:f>
        <x:v>3.3440366972477062</x:v>
      </x:c>
      <x:c r="AN3199" s="18" t="n">
        <x:f>SUM(AJ3199:AM3199)</x:f>
        <x:v>46.5369850722097</x:v>
      </x:c>
      <x:c r="AO3199" s="17" t="n">
        <x:f>IF(N3199=0,1,AN3199/N3199)</x:f>
        <x:v>0.38302045326921563</x:v>
      </x:c>
      <x:c r="AP3199" s="11" t="str">
        <x:f>IF(AO3199&gt;='01 Controls'!$E$16,"PASS","FAIL")</x:f>
        <x:v>FAIL</x:v>
      </x:c>
      <x:c r="AQ3199" s="11" t="str">
        <x:v>UNQUANTIFIED</x:v>
      </x:c>
      <x:c r="AR3199" s="11" t="str">
        <x:v>Position-class planning record; serial item and receiver open</x:v>
      </x:c>
      <x:c r="AS3199" s="26"/>
      <x:c r="AT3199" s="26"/>
    </x:row>
    <x:row r="3200">
      <x:c r="C3200" s="11" t="str">
        <x:v>M5-L-HCG-BAT-22</x:v>
      </x:c>
      <x:c r="D3200" s="11" t="str">
        <x:v>M5</x:v>
      </x:c>
      <x:c r="E3200" s="11" t="str">
        <x:v>Drought and water</x:v>
      </x:c>
      <x:c r="F3200" s="11" t="str">
        <x:v>L-HCG</x:v>
      </x:c>
      <x:c r="G3200" s="11" t="str">
        <x:v>Flood and hydraulic-control group</x:v>
      </x:c>
      <x:c r="H3200" s="11" t="str">
        <x:v>BAT-22</x:v>
      </x:c>
      <x:c r="I3200" s="19" t="n">
        <x:v>48</x:v>
      </x:c>
      <x:c r="J3200" s="21" t="n">
        <x:v>2</x:v>
      </x:c>
      <x:c r="K3200" s="18" t="n">
        <x:f>'05 Cargo Register'!K64</x:f>
        <x:v>243</x:v>
      </x:c>
      <x:c r="L3200" s="18" t="n">
        <x:f>'05 Cargo Register'!N64</x:f>
        <x:v>14</x:v>
      </x:c>
      <x:c r="M3200" s="18" t="n">
        <x:f>'05 Cargo Register'!O64</x:f>
        <x:v>369.6</x:v>
      </x:c>
      <x:c r="N3200" s="18" t="n">
        <x:f>J3200*K3200</x:f>
        <x:v>486</x:v>
      </x:c>
      <x:c r="O3200" s="18" t="n">
        <x:f>J3200*L3200</x:f>
        <x:v>28</x:v>
      </x:c>
      <x:c r="P3200" s="18" t="n">
        <x:f>J3200*M3200</x:f>
        <x:v>739.2</x:v>
      </x:c>
      <x:c r="Q3200" s="22" t="n">
        <x:f>'01 Controls'!$E$29*'02 Cargo Classes'!$M$9</x:f>
        <x:v>0</x:v>
      </x:c>
      <x:c r="R3200" s="22" t="n">
        <x:f>'01 Controls'!$F$29*'02 Cargo Classes'!$N$9</x:f>
        <x:v>0</x:v>
      </x:c>
      <x:c r="S3200" s="22" t="n">
        <x:f>'01 Controls'!$G$29*'02 Cargo Classes'!$O$9</x:f>
        <x:v>0.8</x:v>
      </x:c>
      <x:c r="T3200" s="22" t="n">
        <x:f>'01 Controls'!$H$29*'02 Cargo Classes'!$P$9</x:f>
        <x:v>0.075</x:v>
      </x:c>
      <x:c r="U3200" s="22" t="n">
        <x:f>SUM(Q3200:T3200)</x:f>
        <x:v>0.875</x:v>
      </x:c>
      <x:c r="V3200" s="18" t="n">
        <x:f>IF(U3200=0,0,N3200*Q3200/U3200)</x:f>
        <x:v>0</x:v>
      </x:c>
      <x:c r="W3200" s="18" t="n">
        <x:f>IF(U3200=0,0,P3200*Q3200/U3200)</x:f>
        <x:v>0</x:v>
      </x:c>
      <x:c r="X3200" s="18" t="n">
        <x:f>MAX(V3200,W3200*'01 Controls'!$E$12)</x:f>
        <x:v>0</x:v>
      </x:c>
      <x:c r="Y3200" s="18" t="n">
        <x:f>IF(U3200=0,0,N3200*R3200/U3200)</x:f>
        <x:v>0</x:v>
      </x:c>
      <x:c r="Z3200" s="18" t="n">
        <x:f>IF(U3200=0,0,P3200*R3200/U3200)</x:f>
        <x:v>0</x:v>
      </x:c>
      <x:c r="AA3200" s="18" t="n">
        <x:f>MAX(Y3200,Z3200*'01 Controls'!$E$13)</x:f>
        <x:v>0</x:v>
      </x:c>
      <x:c r="AB3200" s="18" t="n">
        <x:f>IF(U3200=0,0,N3200*S3200/U3200)</x:f>
        <x:v>444.34285714285716</x:v>
      </x:c>
      <x:c r="AC3200" s="18" t="n">
        <x:f>IF(U3200=0,0,P3200*S3200/U3200)</x:f>
        <x:v>675.84</x:v>
      </x:c>
      <x:c r="AD3200" s="18" t="n">
        <x:f>MAX(AB3200,AC3200*'01 Controls'!$E$14)</x:f>
        <x:v>444.34285714285716</x:v>
      </x:c>
      <x:c r="AE3200" s="18" t="n">
        <x:f>IF(U3200=0,0,N3200*T3200/U3200)</x:f>
        <x:v>41.65714285714285</x:v>
      </x:c>
      <x:c r="AF3200" s="18" t="n">
        <x:f>IF(U3200=0,0,P3200*T3200/U3200)</x:f>
        <x:v>63.36000000000001</x:v>
      </x:c>
      <x:c r="AG3200" s="18" t="n">
        <x:f>MAX(AE3200,AF3200*'01 Controls'!$E$15)</x:f>
        <x:v>41.65714285714285</x:v>
      </x:c>
      <x:c r="AH3200" s="18" t="n">
        <x:f>SUM(V3200,Y3200,AB3200,AE3200)</x:f>
        <x:v>486</x:v>
      </x:c>
      <x:c r="AI3200" s="18" t="n">
        <x:f>N3200-AH3200</x:f>
        <x:v>0</x:v>
      </x:c>
      <x:c r="AJ3200" s="18" t="n">
        <x:f>V3200*INDEX('07 Mode Capacity'!$P$6:$P$17,MATCH("AIR-"&amp;I3200,'07 Mode Capacity'!$C$6:$C$17,0))</x:f>
        <x:v>0</x:v>
      </x:c>
      <x:c r="AK3200" s="18" t="n">
        <x:f>Y3200*INDEX('07 Mode Capacity'!$P$6:$P$17,MATCH("OCEAN-"&amp;I3200,'07 Mode Capacity'!$C$6:$C$17,0))</x:f>
        <x:v>0</x:v>
      </x:c>
      <x:c r="AL3200" s="18" t="n">
        <x:f>AB3200*INDEX('07 Mode Capacity'!$P$6:$P$17,MATCH("LAND-"&amp;I3200,'07 Mode Capacity'!$C$6:$C$17,0))</x:f>
        <x:v>54.23109904829247</x:v>
      </x:c>
      <x:c r="AM3200" s="18" t="n">
        <x:f>AE3200*INDEX('07 Mode Capacity'!$P$6:$P$17,MATCH("INLAND-"&amp;I3200,'07 Mode Capacity'!$C$6:$C$17,0))</x:f>
        <x:v>26.295420249515303</x:v>
      </x:c>
      <x:c r="AN3200" s="18" t="n">
        <x:f>SUM(AJ3200:AM3200)</x:f>
        <x:v>80.52651929780777</x:v>
      </x:c>
      <x:c r="AO3200" s="17" t="n">
        <x:f>IF(N3200=0,1,AN3200/N3200)</x:f>
        <x:v>0.16569242653869912</x:v>
      </x:c>
      <x:c r="AP3200" s="11" t="str">
        <x:f>IF(AO3200&gt;='01 Controls'!$E$16,"PASS","FAIL")</x:f>
        <x:v>FAIL</x:v>
      </x:c>
      <x:c r="AQ3200" s="11" t="str">
        <x:v>UNQUANTIFIED</x:v>
      </x:c>
      <x:c r="AR3200" s="11" t="str">
        <x:v>Position-class planning record; serial item and receiver open</x:v>
      </x:c>
      <x:c r="AS3200" s="26"/>
      <x:c r="AT3200" s="26"/>
    </x:row>
    <x:row r="3201">
      <x:c r="C3201" s="11" t="str">
        <x:v>M5-L-HCG-TNK-20</x:v>
      </x:c>
      <x:c r="D3201" s="11" t="str">
        <x:v>M5</x:v>
      </x:c>
      <x:c r="E3201" s="11" t="str">
        <x:v>Drought and water</x:v>
      </x:c>
      <x:c r="F3201" s="11" t="str">
        <x:v>L-HCG</x:v>
      </x:c>
      <x:c r="G3201" s="11" t="str">
        <x:v>Flood and hydraulic-control group</x:v>
      </x:c>
      <x:c r="H3201" s="11" t="str">
        <x:v>TNK-20</x:v>
      </x:c>
      <x:c r="I3201" s="19" t="n">
        <x:v>48</x:v>
      </x:c>
      <x:c r="J3201" s="21" t="n">
        <x:v>2</x:v>
      </x:c>
      <x:c r="K3201" s="18" t="n">
        <x:f>'05 Cargo Register'!K65</x:f>
        <x:v>243</x:v>
      </x:c>
      <x:c r="L3201" s="18" t="n">
        <x:f>'05 Cargo Register'!N65</x:f>
        <x:v>15</x:v>
      </x:c>
      <x:c r="M3201" s="18" t="n">
        <x:f>'05 Cargo Register'!O65</x:f>
        <x:v>318.75</x:v>
      </x:c>
      <x:c r="N3201" s="18" t="n">
        <x:f>J3201*K3201</x:f>
        <x:v>486</x:v>
      </x:c>
      <x:c r="O3201" s="18" t="n">
        <x:f>J3201*L3201</x:f>
        <x:v>30</x:v>
      </x:c>
      <x:c r="P3201" s="18" t="n">
        <x:f>J3201*M3201</x:f>
        <x:v>637.5</x:v>
      </x:c>
      <x:c r="Q3201" s="22" t="n">
        <x:f>'01 Controls'!$E$29*'02 Cargo Classes'!$M$10</x:f>
        <x:v>0</x:v>
      </x:c>
      <x:c r="R3201" s="22" t="n">
        <x:f>'01 Controls'!$F$29*'02 Cargo Classes'!$N$10</x:f>
        <x:v>0</x:v>
      </x:c>
      <x:c r="S3201" s="22" t="n">
        <x:f>'01 Controls'!$G$29*'02 Cargo Classes'!$O$10</x:f>
        <x:v>0.8</x:v>
      </x:c>
      <x:c r="T3201" s="22" t="n">
        <x:f>'01 Controls'!$H$29*'02 Cargo Classes'!$P$10</x:f>
        <x:v>0.15</x:v>
      </x:c>
      <x:c r="U3201" s="22" t="n">
        <x:f>SUM(Q3201:T3201)</x:f>
        <x:v>0.9500000000000001</x:v>
      </x:c>
      <x:c r="V3201" s="18" t="n">
        <x:f>IF(U3201=0,0,N3201*Q3201/U3201)</x:f>
        <x:v>0</x:v>
      </x:c>
      <x:c r="W3201" s="18" t="n">
        <x:f>IF(U3201=0,0,P3201*Q3201/U3201)</x:f>
        <x:v>0</x:v>
      </x:c>
      <x:c r="X3201" s="18" t="n">
        <x:f>MAX(V3201,W3201*'01 Controls'!$E$12)</x:f>
        <x:v>0</x:v>
      </x:c>
      <x:c r="Y3201" s="18" t="n">
        <x:f>IF(U3201=0,0,N3201*R3201/U3201)</x:f>
        <x:v>0</x:v>
      </x:c>
      <x:c r="Z3201" s="18" t="n">
        <x:f>IF(U3201=0,0,P3201*R3201/U3201)</x:f>
        <x:v>0</x:v>
      </x:c>
      <x:c r="AA3201" s="18" t="n">
        <x:f>MAX(Y3201,Z3201*'01 Controls'!$E$13)</x:f>
        <x:v>0</x:v>
      </x:c>
      <x:c r="AB3201" s="18" t="n">
        <x:f>IF(U3201=0,0,N3201*S3201/U3201)</x:f>
        <x:v>409.2631578947368</x:v>
      </x:c>
      <x:c r="AC3201" s="18" t="n">
        <x:f>IF(U3201=0,0,P3201*S3201/U3201)</x:f>
        <x:v>536.8421052631578</x:v>
      </x:c>
      <x:c r="AD3201" s="18" t="n">
        <x:f>MAX(AB3201,AC3201*'01 Controls'!$E$14)</x:f>
        <x:v>409.2631578947368</x:v>
      </x:c>
      <x:c r="AE3201" s="18" t="n">
        <x:f>IF(U3201=0,0,N3201*T3201/U3201)</x:f>
        <x:v>76.73684210526315</x:v>
      </x:c>
      <x:c r="AF3201" s="18" t="n">
        <x:f>IF(U3201=0,0,P3201*T3201/U3201)</x:f>
        <x:v>100.6578947368421</x:v>
      </x:c>
      <x:c r="AG3201" s="18" t="n">
        <x:f>MAX(AE3201,AF3201*'01 Controls'!$E$15)</x:f>
        <x:v>76.73684210526315</x:v>
      </x:c>
      <x:c r="AH3201" s="18" t="n">
        <x:f>SUM(V3201,Y3201,AB3201,AE3201)</x:f>
        <x:v>486</x:v>
      </x:c>
      <x:c r="AI3201" s="18" t="n">
        <x:f>N3201-AH3201</x:f>
        <x:v>0</x:v>
      </x:c>
      <x:c r="AJ3201" s="18" t="n">
        <x:f>V3201*INDEX('07 Mode Capacity'!$P$6:$P$17,MATCH("AIR-"&amp;I3201,'07 Mode Capacity'!$C$6:$C$17,0))</x:f>
        <x:v>0</x:v>
      </x:c>
      <x:c r="AK3201" s="18" t="n">
        <x:f>Y3201*INDEX('07 Mode Capacity'!$P$6:$P$17,MATCH("OCEAN-"&amp;I3201,'07 Mode Capacity'!$C$6:$C$17,0))</x:f>
        <x:v>0</x:v>
      </x:c>
      <x:c r="AL3201" s="18" t="n">
        <x:f>AB3201*INDEX('07 Mode Capacity'!$P$6:$P$17,MATCH("LAND-"&amp;I3201,'07 Mode Capacity'!$C$6:$C$17,0))</x:f>
        <x:v>49.94969649184833</x:v>
      </x:c>
      <x:c r="AM3201" s="18" t="n">
        <x:f>AE3201*INDEX('07 Mode Capacity'!$P$6:$P$17,MATCH("INLAND-"&amp;I3201,'07 Mode Capacity'!$C$6:$C$17,0))</x:f>
        <x:v>48.43893203858082</x:v>
      </x:c>
      <x:c r="AN3201" s="18" t="n">
        <x:f>SUM(AJ3201:AM3201)</x:f>
        <x:v>98.38862853042914</x:v>
      </x:c>
      <x:c r="AO3201" s="17" t="n">
        <x:f>IF(N3201=0,1,AN3201/N3201)</x:f>
        <x:v>0.2024457377169324</x:v>
      </x:c>
      <x:c r="AP3201" s="11" t="str">
        <x:f>IF(AO3201&gt;='01 Controls'!$E$16,"PASS","FAIL")</x:f>
        <x:v>FAIL</x:v>
      </x:c>
      <x:c r="AQ3201" s="11" t="str">
        <x:v>UNQUANTIFIED</x:v>
      </x:c>
      <x:c r="AR3201" s="11" t="str">
        <x:v>Position-class planning record; serial item and receiver open</x:v>
      </x:c>
      <x:c r="AS3201" s="26"/>
      <x:c r="AT3201" s="26"/>
    </x:row>
    <x:row r="3202">
      <x:c r="C3202" s="11" t="str">
        <x:v>M5-L-HCG-FLR-24</x:v>
      </x:c>
      <x:c r="D3202" s="11" t="str">
        <x:v>M5</x:v>
      </x:c>
      <x:c r="E3202" s="11" t="str">
        <x:v>Drought and water</x:v>
      </x:c>
      <x:c r="F3202" s="11" t="str">
        <x:v>L-HCG</x:v>
      </x:c>
      <x:c r="G3202" s="11" t="str">
        <x:v>Flood and hydraulic-control group</x:v>
      </x:c>
      <x:c r="H3202" s="11" t="str">
        <x:v>FLR-24</x:v>
      </x:c>
      <x:c r="I3202" s="19" t="n">
        <x:v>48</x:v>
      </x:c>
      <x:c r="J3202" s="21" t="n">
        <x:v>2</x:v>
      </x:c>
      <x:c r="K3202" s="18" t="n">
        <x:f>'05 Cargo Register'!K66</x:f>
        <x:v>546.75</x:v>
      </x:c>
      <x:c r="L3202" s="18" t="n">
        <x:f>'05 Cargo Register'!N66</x:f>
        <x:v>27</x:v>
      </x:c>
      <x:c r="M3202" s="18" t="n">
        <x:f>'05 Cargo Register'!O66</x:f>
        <x:v>864</x:v>
      </x:c>
      <x:c r="N3202" s="18" t="n">
        <x:f>J3202*K3202</x:f>
        <x:v>1093.5</x:v>
      </x:c>
      <x:c r="O3202" s="18" t="n">
        <x:f>J3202*L3202</x:f>
        <x:v>54</x:v>
      </x:c>
      <x:c r="P3202" s="18" t="n">
        <x:f>J3202*M3202</x:f>
        <x:v>1728</x:v>
      </x:c>
      <x:c r="Q3202" s="22" t="n">
        <x:f>'01 Controls'!$E$29*'02 Cargo Classes'!$M$11</x:f>
        <x:v>0</x:v>
      </x:c>
      <x:c r="R3202" s="22" t="n">
        <x:f>'01 Controls'!$F$29*'02 Cargo Classes'!$N$11</x:f>
        <x:v>0</x:v>
      </x:c>
      <x:c r="S3202" s="22" t="n">
        <x:f>'01 Controls'!$G$29*'02 Cargo Classes'!$O$11</x:f>
        <x:v>0.8</x:v>
      </x:c>
      <x:c r="T3202" s="22" t="n">
        <x:f>'01 Controls'!$H$29*'02 Cargo Classes'!$P$11</x:f>
        <x:v>0.12</x:v>
      </x:c>
      <x:c r="U3202" s="22" t="n">
        <x:f>SUM(Q3202:T3202)</x:f>
        <x:v>0.92</x:v>
      </x:c>
      <x:c r="V3202" s="18" t="n">
        <x:f>IF(U3202=0,0,N3202*Q3202/U3202)</x:f>
        <x:v>0</x:v>
      </x:c>
      <x:c r="W3202" s="18" t="n">
        <x:f>IF(U3202=0,0,P3202*Q3202/U3202)</x:f>
        <x:v>0</x:v>
      </x:c>
      <x:c r="X3202" s="18" t="n">
        <x:f>MAX(V3202,W3202*'01 Controls'!$E$12)</x:f>
        <x:v>0</x:v>
      </x:c>
      <x:c r="Y3202" s="18" t="n">
        <x:f>IF(U3202=0,0,N3202*R3202/U3202)</x:f>
        <x:v>0</x:v>
      </x:c>
      <x:c r="Z3202" s="18" t="n">
        <x:f>IF(U3202=0,0,P3202*R3202/U3202)</x:f>
        <x:v>0</x:v>
      </x:c>
      <x:c r="AA3202" s="18" t="n">
        <x:f>MAX(Y3202,Z3202*'01 Controls'!$E$13)</x:f>
        <x:v>0</x:v>
      </x:c>
      <x:c r="AB3202" s="18" t="n">
        <x:f>IF(U3202=0,0,N3202*S3202/U3202)</x:f>
        <x:v>950.8695652173914</x:v>
      </x:c>
      <x:c r="AC3202" s="18" t="n">
        <x:f>IF(U3202=0,0,P3202*S3202/U3202)</x:f>
        <x:v>1502.608695652174</x:v>
      </x:c>
      <x:c r="AD3202" s="18" t="n">
        <x:f>MAX(AB3202,AC3202*'01 Controls'!$E$14)</x:f>
        <x:v>950.8695652173914</x:v>
      </x:c>
      <x:c r="AE3202" s="18" t="n">
        <x:f>IF(U3202=0,0,N3202*T3202/U3202)</x:f>
        <x:v>142.6304347826087</x:v>
      </x:c>
      <x:c r="AF3202" s="18" t="n">
        <x:f>IF(U3202=0,0,P3202*T3202/U3202)</x:f>
        <x:v>225.39130434782606</x:v>
      </x:c>
      <x:c r="AG3202" s="18" t="n">
        <x:f>MAX(AE3202,AF3202*'01 Controls'!$E$15)</x:f>
        <x:v>142.6304347826087</x:v>
      </x:c>
      <x:c r="AH3202" s="18" t="n">
        <x:f>SUM(V3202,Y3202,AB3202,AE3202)</x:f>
        <x:v>1093.5</x:v>
      </x:c>
      <x:c r="AI3202" s="18" t="n">
        <x:f>N3202-AH3202</x:f>
        <x:v>0</x:v>
      </x:c>
      <x:c r="AJ3202" s="18" t="n">
        <x:f>V3202*INDEX('07 Mode Capacity'!$P$6:$P$17,MATCH("AIR-"&amp;I3202,'07 Mode Capacity'!$C$6:$C$17,0))</x:f>
        <x:v>0</x:v>
      </x:c>
      <x:c r="AK3202" s="18" t="n">
        <x:f>Y3202*INDEX('07 Mode Capacity'!$P$6:$P$17,MATCH("OCEAN-"&amp;I3202,'07 Mode Capacity'!$C$6:$C$17,0))</x:f>
        <x:v>0</x:v>
      </x:c>
      <x:c r="AL3202" s="18" t="n">
        <x:f>AB3202*INDEX('07 Mode Capacity'!$P$6:$P$17,MATCH("LAND-"&amp;I3202,'07 Mode Capacity'!$C$6:$C$17,0))</x:f>
        <x:v>116.05160462100632</x:v>
      </x:c>
      <x:c r="AM3202" s="18" t="n">
        <x:f>AE3202*INDEX('07 Mode Capacity'!$P$6:$P$17,MATCH("INLAND-"&amp;I3202,'07 Mode Capacity'!$C$6:$C$17,0))</x:f>
        <x:v>90.03323237605784</x:v>
      </x:c>
      <x:c r="AN3202" s="18" t="n">
        <x:f>SUM(AJ3202:AM3202)</x:f>
        <x:v>206.08483699706414</x:v>
      </x:c>
      <x:c r="AO3202" s="17" t="n">
        <x:f>IF(N3202=0,1,AN3202/N3202)</x:f>
        <x:v>0.18846349976869148</x:v>
      </x:c>
      <x:c r="AP3202" s="11" t="str">
        <x:f>IF(AO3202&gt;='01 Controls'!$E$16,"PASS","FAIL")</x:f>
        <x:v>FAIL</x:v>
      </x:c>
      <x:c r="AQ3202" s="11" t="str">
        <x:v>UNQUANTIFIED</x:v>
      </x:c>
      <x:c r="AR3202" s="11" t="str">
        <x:v>Position-class planning record; serial item and receiver open</x:v>
      </x:c>
      <x:c r="AS3202" s="26"/>
      <x:c r="AT3202" s="26"/>
    </x:row>
    <x:row r="3203">
      <x:c r="C3203" s="11" t="str">
        <x:v>M5-L-HCG-ROL-30</x:v>
      </x:c>
      <x:c r="D3203" s="11" t="str">
        <x:v>M5</x:v>
      </x:c>
      <x:c r="E3203" s="11" t="str">
        <x:v>Drought and water</x:v>
      </x:c>
      <x:c r="F3203" s="11" t="str">
        <x:v>L-HCG</x:v>
      </x:c>
      <x:c r="G3203" s="11" t="str">
        <x:v>Flood and hydraulic-control group</x:v>
      </x:c>
      <x:c r="H3203" s="11" t="str">
        <x:v>ROL-30</x:v>
      </x:c>
      <x:c r="I3203" s="19" t="n">
        <x:v>48</x:v>
      </x:c>
      <x:c r="J3203" s="21" t="n">
        <x:v>2</x:v>
      </x:c>
      <x:c r="K3203" s="18" t="n">
        <x:f>'05 Cargo Register'!K67</x:f>
        <x:v>759.375</x:v>
      </x:c>
      <x:c r="L3203" s="18" t="n">
        <x:f>'05 Cargo Register'!N67</x:f>
        <x:v>32</x:v>
      </x:c>
      <x:c r="M3203" s="18" t="n">
        <x:f>'05 Cargo Register'!O67</x:f>
        <x:v>2040</x:v>
      </x:c>
      <x:c r="N3203" s="18" t="n">
        <x:f>J3203*K3203</x:f>
        <x:v>1518.75</x:v>
      </x:c>
      <x:c r="O3203" s="18" t="n">
        <x:f>J3203*L3203</x:f>
        <x:v>64</x:v>
      </x:c>
      <x:c r="P3203" s="18" t="n">
        <x:f>J3203*M3203</x:f>
        <x:v>4080</x:v>
      </x:c>
      <x:c r="Q3203" s="22" t="n">
        <x:f>'01 Controls'!$E$29*'02 Cargo Classes'!$M$12</x:f>
        <x:v>0</x:v>
      </x:c>
      <x:c r="R3203" s="22" t="n">
        <x:f>'01 Controls'!$F$29*'02 Cargo Classes'!$N$12</x:f>
        <x:v>0</x:v>
      </x:c>
      <x:c r="S3203" s="22" t="n">
        <x:f>'01 Controls'!$G$29*'02 Cargo Classes'!$O$12</x:f>
        <x:v>1.2000000000000002</x:v>
      </x:c>
      <x:c r="T3203" s="22" t="n">
        <x:f>'01 Controls'!$H$29*'02 Cargo Classes'!$P$12</x:f>
        <x:v>0.09</x:v>
      </x:c>
      <x:c r="U3203" s="22" t="n">
        <x:f>SUM(Q3203:T3203)</x:f>
        <x:v>1.2900000000000003</x:v>
      </x:c>
      <x:c r="V3203" s="18" t="n">
        <x:f>IF(U3203=0,0,N3203*Q3203/U3203)</x:f>
        <x:v>0</x:v>
      </x:c>
      <x:c r="W3203" s="18" t="n">
        <x:f>IF(U3203=0,0,P3203*Q3203/U3203)</x:f>
        <x:v>0</x:v>
      </x:c>
      <x:c r="X3203" s="18" t="n">
        <x:f>MAX(V3203,W3203*'01 Controls'!$E$12)</x:f>
        <x:v>0</x:v>
      </x:c>
      <x:c r="Y3203" s="18" t="n">
        <x:f>IF(U3203=0,0,N3203*R3203/U3203)</x:f>
        <x:v>0</x:v>
      </x:c>
      <x:c r="Z3203" s="18" t="n">
        <x:f>IF(U3203=0,0,P3203*R3203/U3203)</x:f>
        <x:v>0</x:v>
      </x:c>
      <x:c r="AA3203" s="18" t="n">
        <x:f>MAX(Y3203,Z3203*'01 Controls'!$E$13)</x:f>
        <x:v>0</x:v>
      </x:c>
      <x:c r="AB3203" s="18" t="n">
        <x:f>IF(U3203=0,0,N3203*S3203/U3203)</x:f>
        <x:v>1412.7906976744184</x:v>
      </x:c>
      <x:c r="AC3203" s="18" t="n">
        <x:f>IF(U3203=0,0,P3203*S3203/U3203)</x:f>
        <x:v>3795.3488372093025</x:v>
      </x:c>
      <x:c r="AD3203" s="18" t="n">
        <x:f>MAX(AB3203,AC3203*'01 Controls'!$E$14)</x:f>
        <x:v>1412.7906976744184</x:v>
      </x:c>
      <x:c r="AE3203" s="18" t="n">
        <x:f>IF(U3203=0,0,N3203*T3203/U3203)</x:f>
        <x:v>105.95930232558138</x:v>
      </x:c>
      <x:c r="AF3203" s="18" t="n">
        <x:f>IF(U3203=0,0,P3203*T3203/U3203)</x:f>
        <x:v>284.6511627906976</x:v>
      </x:c>
      <x:c r="AG3203" s="18" t="n">
        <x:f>MAX(AE3203,AF3203*'01 Controls'!$E$15)</x:f>
        <x:v>105.95930232558138</x:v>
      </x:c>
      <x:c r="AH3203" s="18" t="n">
        <x:f>SUM(V3203,Y3203,AB3203,AE3203)</x:f>
        <x:v>1518.7499999999998</x:v>
      </x:c>
      <x:c r="AI3203" s="18" t="n">
        <x:f>N3203-AH3203</x:f>
        <x:v>2.2737367544323206e-13</x:v>
      </x:c>
      <x:c r="AJ3203" s="18" t="n">
        <x:f>V3203*INDEX('07 Mode Capacity'!$P$6:$P$17,MATCH("AIR-"&amp;I3203,'07 Mode Capacity'!$C$6:$C$17,0))</x:f>
        <x:v>0</x:v>
      </x:c>
      <x:c r="AK3203" s="18" t="n">
        <x:f>Y3203*INDEX('07 Mode Capacity'!$P$6:$P$17,MATCH("OCEAN-"&amp;I3203,'07 Mode Capacity'!$C$6:$C$17,0))</x:f>
        <x:v>0</x:v>
      </x:c>
      <x:c r="AL3203" s="18" t="n">
        <x:f>AB3203*INDEX('07 Mode Capacity'!$P$6:$P$17,MATCH("LAND-"&amp;I3203,'07 Mode Capacity'!$C$6:$C$17,0))</x:f>
        <x:v>172.4280947211334</x:v>
      </x:c>
      <x:c r="AM3203" s="18" t="n">
        <x:f>AE3203*INDEX('07 Mode Capacity'!$P$6:$P$17,MATCH("INLAND-"&amp;I3203,'07 Mode Capacity'!$C$6:$C$17,0))</x:f>
        <x:v>66.88515325094735</x:v>
      </x:c>
      <x:c r="AN3203" s="18" t="n">
        <x:f>SUM(AJ3203:AM3203)</x:f>
        <x:v>239.31324797208075</x:v>
      </x:c>
      <x:c r="AO3203" s="17" t="n">
        <x:f>IF(N3203=0,1,AN3203/N3203)</x:f>
        <x:v>0.15757250895281036</x:v>
      </x:c>
      <x:c r="AP3203" s="11" t="str">
        <x:f>IF(AO3203&gt;='01 Controls'!$E$16,"PASS","FAIL")</x:f>
        <x:v>FAIL</x:v>
      </x:c>
      <x:c r="AQ3203" s="11" t="str">
        <x:v>UNQUANTIFIED</x:v>
      </x:c>
      <x:c r="AR3203" s="11" t="str">
        <x:v>Position-class planning record; serial item and receiver open</x:v>
      </x:c>
      <x:c r="AS3203" s="26"/>
      <x:c r="AT3203" s="26"/>
    </x:row>
    <x:row r="3204">
      <x:c r="C3204" s="11" t="str">
        <x:v>M5-L-HCG-LIN-18</x:v>
      </x:c>
      <x:c r="D3204" s="11" t="str">
        <x:v>M5</x:v>
      </x:c>
      <x:c r="E3204" s="11" t="str">
        <x:v>Drought and water</x:v>
      </x:c>
      <x:c r="F3204" s="11" t="str">
        <x:v>L-HCG</x:v>
      </x:c>
      <x:c r="G3204" s="11" t="str">
        <x:v>Flood and hydraulic-control group</x:v>
      </x:c>
      <x:c r="H3204" s="11" t="str">
        <x:v>LIN-18</x:v>
      </x:c>
      <x:c r="I3204" s="19" t="n">
        <x:v>72</x:v>
      </x:c>
      <x:c r="J3204" s="21" t="n">
        <x:v>2</x:v>
      </x:c>
      <x:c r="K3204" s="18" t="n">
        <x:f>'05 Cargo Register'!K68</x:f>
        <x:v>303.75</x:v>
      </x:c>
      <x:c r="L3204" s="18" t="n">
        <x:f>'05 Cargo Register'!N68</x:f>
        <x:v>22</x:v>
      </x:c>
      <x:c r="M3204" s="18" t="n">
        <x:f>'05 Cargo Register'!O68</x:f>
        <x:v>968</x:v>
      </x:c>
      <x:c r="N3204" s="18" t="n">
        <x:f>J3204*K3204</x:f>
        <x:v>607.5</x:v>
      </x:c>
      <x:c r="O3204" s="18" t="n">
        <x:f>J3204*L3204</x:f>
        <x:v>44</x:v>
      </x:c>
      <x:c r="P3204" s="18" t="n">
        <x:f>J3204*M3204</x:f>
        <x:v>1936</x:v>
      </x:c>
      <x:c r="Q3204" s="22" t="n">
        <x:f>'01 Controls'!$E$29*'02 Cargo Classes'!$M$13</x:f>
        <x:v>0</x:v>
      </x:c>
      <x:c r="R3204" s="22" t="n">
        <x:f>'01 Controls'!$F$29*'02 Cargo Classes'!$N$13</x:f>
        <x:v>0</x:v>
      </x:c>
      <x:c r="S3204" s="22" t="n">
        <x:f>'01 Controls'!$G$29*'02 Cargo Classes'!$O$13</x:f>
        <x:v>0.8</x:v>
      </x:c>
      <x:c r="T3204" s="22" t="n">
        <x:f>'01 Controls'!$H$29*'02 Cargo Classes'!$P$13</x:f>
        <x:v>0.15</x:v>
      </x:c>
      <x:c r="U3204" s="22" t="n">
        <x:f>SUM(Q3204:T3204)</x:f>
        <x:v>0.9500000000000001</x:v>
      </x:c>
      <x:c r="V3204" s="18" t="n">
        <x:f>IF(U3204=0,0,N3204*Q3204/U3204)</x:f>
        <x:v>0</x:v>
      </x:c>
      <x:c r="W3204" s="18" t="n">
        <x:f>IF(U3204=0,0,P3204*Q3204/U3204)</x:f>
        <x:v>0</x:v>
      </x:c>
      <x:c r="X3204" s="18" t="n">
        <x:f>MAX(V3204,W3204*'01 Controls'!$E$12)</x:f>
        <x:v>0</x:v>
      </x:c>
      <x:c r="Y3204" s="18" t="n">
        <x:f>IF(U3204=0,0,N3204*R3204/U3204)</x:f>
        <x:v>0</x:v>
      </x:c>
      <x:c r="Z3204" s="18" t="n">
        <x:f>IF(U3204=0,0,P3204*R3204/U3204)</x:f>
        <x:v>0</x:v>
      </x:c>
      <x:c r="AA3204" s="18" t="n">
        <x:f>MAX(Y3204,Z3204*'01 Controls'!$E$13)</x:f>
        <x:v>0</x:v>
      </x:c>
      <x:c r="AB3204" s="18" t="n">
        <x:f>IF(U3204=0,0,N3204*S3204/U3204)</x:f>
        <x:v>511.57894736842104</x:v>
      </x:c>
      <x:c r="AC3204" s="18" t="n">
        <x:f>IF(U3204=0,0,P3204*S3204/U3204)</x:f>
        <x:v>1630.3157894736844</x:v>
      </x:c>
      <x:c r="AD3204" s="18" t="n">
        <x:f>MAX(AB3204,AC3204*'01 Controls'!$E$14)</x:f>
        <x:v>511.57894736842104</x:v>
      </x:c>
      <x:c r="AE3204" s="18" t="n">
        <x:f>IF(U3204=0,0,N3204*T3204/U3204)</x:f>
        <x:v>95.92105263157895</x:v>
      </x:c>
      <x:c r="AF3204" s="18" t="n">
        <x:f>IF(U3204=0,0,P3204*T3204/U3204)</x:f>
        <x:v>305.6842105263157</x:v>
      </x:c>
      <x:c r="AG3204" s="18" t="n">
        <x:f>MAX(AE3204,AF3204*'01 Controls'!$E$15)</x:f>
        <x:v>95.92105263157895</x:v>
      </x:c>
      <x:c r="AH3204" s="18" t="n">
        <x:f>SUM(V3204,Y3204,AB3204,AE3204)</x:f>
        <x:v>607.5</x:v>
      </x:c>
      <x:c r="AI3204" s="18" t="n">
        <x:f>N3204-AH3204</x:f>
        <x:v>0</x:v>
      </x:c>
      <x:c r="AJ3204" s="18" t="n">
        <x:f>V3204*INDEX('07 Mode Capacity'!$P$6:$P$17,MATCH("AIR-"&amp;I3204,'07 Mode Capacity'!$C$6:$C$17,0))</x:f>
        <x:v>0</x:v>
      </x:c>
      <x:c r="AK3204" s="18" t="n">
        <x:f>Y3204*INDEX('07 Mode Capacity'!$P$6:$P$17,MATCH("OCEAN-"&amp;I3204,'07 Mode Capacity'!$C$6:$C$17,0))</x:f>
        <x:v>0</x:v>
      </x:c>
      <x:c r="AL3204" s="18" t="n">
        <x:f>AB3204*INDEX('07 Mode Capacity'!$P$6:$P$17,MATCH("LAND-"&amp;I3204,'07 Mode Capacity'!$C$6:$C$17,0))</x:f>
        <x:v>365.7841781506959</x:v>
      </x:c>
      <x:c r="AM3204" s="18" t="n">
        <x:f>AE3204*INDEX('07 Mode Capacity'!$P$6:$P$17,MATCH("INLAND-"&amp;I3204,'07 Mode Capacity'!$C$6:$C$17,0))</x:f>
        <x:v>95.92105263157895</x:v>
      </x:c>
      <x:c r="AN3204" s="18" t="n">
        <x:f>SUM(AJ3204:AM3204)</x:f>
        <x:v>461.70523078227484</x:v>
      </x:c>
      <x:c r="AO3204" s="17" t="n">
        <x:f>IF(N3204=0,1,AN3204/N3204)</x:f>
        <x:v>0.7600086103411932</x:v>
      </x:c>
      <x:c r="AP3204" s="11" t="str">
        <x:f>IF(AO3204&gt;='01 Controls'!$E$16,"PASS","FAIL")</x:f>
        <x:v>FAIL</x:v>
      </x:c>
      <x:c r="AQ3204" s="11" t="str">
        <x:v>UNQUANTIFIED</x:v>
      </x:c>
      <x:c r="AR3204" s="11" t="str">
        <x:v>Position-class planning record; serial item and receiver open</x:v>
      </x:c>
      <x:c r="AS3204" s="26"/>
      <x:c r="AT3204" s="26"/>
    </x:row>
    <x:row r="3205">
      <x:c r="C3205" s="11" t="str">
        <x:v>M5-L-HCG-BLK-08</x:v>
      </x:c>
      <x:c r="D3205" s="11" t="str">
        <x:v>M5</x:v>
      </x:c>
      <x:c r="E3205" s="11" t="str">
        <x:v>Drought and water</x:v>
      </x:c>
      <x:c r="F3205" s="11" t="str">
        <x:v>L-HCG</x:v>
      </x:c>
      <x:c r="G3205" s="11" t="str">
        <x:v>Flood and hydraulic-control group</x:v>
      </x:c>
      <x:c r="H3205" s="11" t="str">
        <x:v>BLK-08</x:v>
      </x:c>
      <x:c r="I3205" s="19" t="n">
        <x:v>48</x:v>
      </x:c>
      <x:c r="J3205" s="21" t="n">
        <x:v>2</x:v>
      </x:c>
      <x:c r="K3205" s="18" t="n">
        <x:f>'05 Cargo Register'!K69</x:f>
        <x:v>121.5</x:v>
      </x:c>
      <x:c r="L3205" s="18" t="n">
        <x:f>'05 Cargo Register'!N69</x:f>
        <x:v>19</x:v>
      </x:c>
      <x:c r="M3205" s="18" t="n">
        <x:f>'05 Cargo Register'!O69</x:f>
        <x:v>969</x:v>
      </x:c>
      <x:c r="N3205" s="18" t="n">
        <x:f>J3205*K3205</x:f>
        <x:v>243</x:v>
      </x:c>
      <x:c r="O3205" s="18" t="n">
        <x:f>J3205*L3205</x:f>
        <x:v>38</x:v>
      </x:c>
      <x:c r="P3205" s="18" t="n">
        <x:f>J3205*M3205</x:f>
        <x:v>1938</x:v>
      </x:c>
      <x:c r="Q3205" s="22" t="n">
        <x:f>'01 Controls'!$E$29*'02 Cargo Classes'!$M$14</x:f>
        <x:v>0.05</x:v>
      </x:c>
      <x:c r="R3205" s="22" t="n">
        <x:f>'01 Controls'!$F$29*'02 Cargo Classes'!$N$14</x:f>
        <x:v>0</x:v>
      </x:c>
      <x:c r="S3205" s="22" t="n">
        <x:f>'01 Controls'!$G$29*'02 Cargo Classes'!$O$14</x:f>
        <x:v>0.8</x:v>
      </x:c>
      <x:c r="T3205" s="22" t="n">
        <x:f>'01 Controls'!$H$29*'02 Cargo Classes'!$P$14</x:f>
        <x:v>0.075</x:v>
      </x:c>
      <x:c r="U3205" s="22" t="n">
        <x:f>SUM(Q3205:T3205)</x:f>
        <x:v>0.925</x:v>
      </x:c>
      <x:c r="V3205" s="18" t="n">
        <x:f>IF(U3205=0,0,N3205*Q3205/U3205)</x:f>
        <x:v>13.135135135135135</x:v>
      </x:c>
      <x:c r="W3205" s="18" t="n">
        <x:f>IF(U3205=0,0,P3205*Q3205/U3205)</x:f>
        <x:v>104.75675675675676</x:v>
      </x:c>
      <x:c r="X3205" s="18" t="n">
        <x:f>MAX(V3205,W3205*'01 Controls'!$E$12)</x:f>
        <x:v>26.18918918918919</x:v>
      </x:c>
      <x:c r="Y3205" s="18" t="n">
        <x:f>IF(U3205=0,0,N3205*R3205/U3205)</x:f>
        <x:v>0</x:v>
      </x:c>
      <x:c r="Z3205" s="18" t="n">
        <x:f>IF(U3205=0,0,P3205*R3205/U3205)</x:f>
        <x:v>0</x:v>
      </x:c>
      <x:c r="AA3205" s="18" t="n">
        <x:f>MAX(Y3205,Z3205*'01 Controls'!$E$13)</x:f>
        <x:v>0</x:v>
      </x:c>
      <x:c r="AB3205" s="18" t="n">
        <x:f>IF(U3205=0,0,N3205*S3205/U3205)</x:f>
        <x:v>210.16216216216216</x:v>
      </x:c>
      <x:c r="AC3205" s="18" t="n">
        <x:f>IF(U3205=0,0,P3205*S3205/U3205)</x:f>
        <x:v>1676.1081081081081</x:v>
      </x:c>
      <x:c r="AD3205" s="18" t="n">
        <x:f>MAX(AB3205,AC3205*'01 Controls'!$E$14)</x:f>
        <x:v>335.22162162162164</x:v>
      </x:c>
      <x:c r="AE3205" s="18" t="n">
        <x:f>IF(U3205=0,0,N3205*T3205/U3205)</x:f>
        <x:v>19.702702702702698</x:v>
      </x:c>
      <x:c r="AF3205" s="18" t="n">
        <x:f>IF(U3205=0,0,P3205*T3205/U3205)</x:f>
        <x:v>157.13513513513513</x:v>
      </x:c>
      <x:c r="AG3205" s="18" t="n">
        <x:f>MAX(AE3205,AF3205*'01 Controls'!$E$15)</x:f>
        <x:v>28.284324324324324</x:v>
      </x:c>
      <x:c r="AH3205" s="18" t="n">
        <x:f>SUM(V3205,Y3205,AB3205,AE3205)</x:f>
        <x:v>243</x:v>
      </x:c>
      <x:c r="AI3205" s="18" t="n">
        <x:f>N3205-AH3205</x:f>
        <x:v>0</x:v>
      </x:c>
      <x:c r="AJ3205" s="18" t="n">
        <x:f>V3205*INDEX('07 Mode Capacity'!$P$6:$P$17,MATCH("AIR-"&amp;I3205,'07 Mode Capacity'!$C$6:$C$17,0))</x:f>
        <x:v>3.6822467548269247</x:v>
      </x:c>
      <x:c r="AK3205" s="18" t="n">
        <x:f>Y3205*INDEX('07 Mode Capacity'!$P$6:$P$17,MATCH("OCEAN-"&amp;I3205,'07 Mode Capacity'!$C$6:$C$17,0))</x:f>
        <x:v>0</x:v>
      </x:c>
      <x:c r="AL3205" s="18" t="n">
        <x:f>AB3205*INDEX('07 Mode Capacity'!$P$6:$P$17,MATCH("LAND-"&amp;I3205,'07 Mode Capacity'!$C$6:$C$17,0))</x:f>
        <x:v>25.649844144462655</x:v>
      </x:c>
      <x:c r="AM3205" s="18" t="n">
        <x:f>AE3205*INDEX('07 Mode Capacity'!$P$6:$P$17,MATCH("INLAND-"&amp;I3205,'07 Mode Capacity'!$C$6:$C$17,0))</x:f>
        <x:v>12.437023090986967</x:v>
      </x:c>
      <x:c r="AN3205" s="18" t="n">
        <x:f>SUM(AJ3205:AM3205)</x:f>
        <x:v>41.769113990276544</x:v>
      </x:c>
      <x:c r="AO3205" s="17" t="n">
        <x:f>IF(N3205=0,1,AN3205/N3205)</x:f>
        <x:v>0.17188935798467714</x:v>
      </x:c>
      <x:c r="AP3205" s="11" t="str">
        <x:f>IF(AO3205&gt;='01 Controls'!$E$16,"PASS","FAIL")</x:f>
        <x:v>FAIL</x:v>
      </x:c>
      <x:c r="AQ3205" s="11" t="str">
        <x:v>UNQUANTIFIED</x:v>
      </x:c>
      <x:c r="AR3205" s="11" t="str">
        <x:v>Position-class planning record; serial item and receiver open</x:v>
      </x:c>
      <x:c r="AS3205" s="26"/>
      <x:c r="AT3205" s="26"/>
    </x:row>
    <x:row r="3206">
      <x:c r="C3206" s="11" t="str">
        <x:v>M5-L-HCG-OOG-80</x:v>
      </x:c>
      <x:c r="D3206" s="11" t="str">
        <x:v>M5</x:v>
      </x:c>
      <x:c r="E3206" s="11" t="str">
        <x:v>Drought and water</x:v>
      </x:c>
      <x:c r="F3206" s="11" t="str">
        <x:v>L-HCG</x:v>
      </x:c>
      <x:c r="G3206" s="11" t="str">
        <x:v>Flood and hydraulic-control group</x:v>
      </x:c>
      <x:c r="H3206" s="11" t="str">
        <x:v>OOG-80</x:v>
      </x:c>
      <x:c r="I3206" s="19" t="n">
        <x:v>72</x:v>
      </x:c>
      <x:c r="J3206" s="21" t="n">
        <x:v>2</x:v>
      </x:c>
      <x:c r="K3206" s="18" t="n">
        <x:f>'05 Cargo Register'!K70</x:f>
        <x:v>303.75</x:v>
      </x:c>
      <x:c r="L3206" s="18" t="n">
        <x:f>'05 Cargo Register'!N70</x:f>
        <x:v>6</x:v>
      </x:c>
      <x:c r="M3206" s="18" t="n">
        <x:f>'05 Cargo Register'!O70</x:f>
        <x:v>1056</x:v>
      </x:c>
      <x:c r="N3206" s="18" t="n">
        <x:f>J3206*K3206</x:f>
        <x:v>607.5</x:v>
      </x:c>
      <x:c r="O3206" s="18" t="n">
        <x:f>J3206*L3206</x:f>
        <x:v>12</x:v>
      </x:c>
      <x:c r="P3206" s="18" t="n">
        <x:f>J3206*M3206</x:f>
        <x:v>2112</x:v>
      </x:c>
      <x:c r="Q3206" s="22" t="n">
        <x:f>'01 Controls'!$E$29*'02 Cargo Classes'!$M$15</x:f>
        <x:v>0</x:v>
      </x:c>
      <x:c r="R3206" s="22" t="n">
        <x:f>'01 Controls'!$F$29*'02 Cargo Classes'!$N$15</x:f>
        <x:v>0</x:v>
      </x:c>
      <x:c r="S3206" s="22" t="n">
        <x:f>'01 Controls'!$G$29*'02 Cargo Classes'!$O$15</x:f>
        <x:v>0.48</x:v>
      </x:c>
      <x:c r="T3206" s="22" t="n">
        <x:f>'01 Controls'!$H$29*'02 Cargo Classes'!$P$15</x:f>
        <x:v>0.075</x:v>
      </x:c>
      <x:c r="U3206" s="22" t="n">
        <x:f>SUM(Q3206:T3206)</x:f>
        <x:v>0.5549999999999999</x:v>
      </x:c>
      <x:c r="V3206" s="18" t="n">
        <x:f>IF(U3206=0,0,N3206*Q3206/U3206)</x:f>
        <x:v>0</x:v>
      </x:c>
      <x:c r="W3206" s="18" t="n">
        <x:f>IF(U3206=0,0,P3206*Q3206/U3206)</x:f>
        <x:v>0</x:v>
      </x:c>
      <x:c r="X3206" s="18" t="n">
        <x:f>MAX(V3206,W3206*'01 Controls'!$E$12)</x:f>
        <x:v>0</x:v>
      </x:c>
      <x:c r="Y3206" s="18" t="n">
        <x:f>IF(U3206=0,0,N3206*R3206/U3206)</x:f>
        <x:v>0</x:v>
      </x:c>
      <x:c r="Z3206" s="18" t="n">
        <x:f>IF(U3206=0,0,P3206*R3206/U3206)</x:f>
        <x:v>0</x:v>
      </x:c>
      <x:c r="AA3206" s="18" t="n">
        <x:f>MAX(Y3206,Z3206*'01 Controls'!$E$13)</x:f>
        <x:v>0</x:v>
      </x:c>
      <x:c r="AB3206" s="18" t="n">
        <x:f>IF(U3206=0,0,N3206*S3206/U3206)</x:f>
        <x:v>525.4054054054054</x:v>
      </x:c>
      <x:c r="AC3206" s="18" t="n">
        <x:f>IF(U3206=0,0,P3206*S3206/U3206)</x:f>
        <x:v>1826.5945945945948</x:v>
      </x:c>
      <x:c r="AD3206" s="18" t="n">
        <x:f>MAX(AB3206,AC3206*'01 Controls'!$E$14)</x:f>
        <x:v>525.4054054054054</x:v>
      </x:c>
      <x:c r="AE3206" s="18" t="n">
        <x:f>IF(U3206=0,0,N3206*T3206/U3206)</x:f>
        <x:v>82.09459459459461</x:v>
      </x:c>
      <x:c r="AF3206" s="18" t="n">
        <x:f>IF(U3206=0,0,P3206*T3206/U3206)</x:f>
        <x:v>285.4054054054055</x:v>
      </x:c>
      <x:c r="AG3206" s="18" t="n">
        <x:f>MAX(AE3206,AF3206*'01 Controls'!$E$15)</x:f>
        <x:v>82.09459459459461</x:v>
      </x:c>
      <x:c r="AH3206" s="18" t="n">
        <x:f>SUM(V3206,Y3206,AB3206,AE3206)</x:f>
        <x:v>607.5</x:v>
      </x:c>
      <x:c r="AI3206" s="18" t="n">
        <x:f>N3206-AH3206</x:f>
        <x:v>0</x:v>
      </x:c>
      <x:c r="AJ3206" s="18" t="n">
        <x:f>V3206*INDEX('07 Mode Capacity'!$P$6:$P$17,MATCH("AIR-"&amp;I3206,'07 Mode Capacity'!$C$6:$C$17,0))</x:f>
        <x:v>0</x:v>
      </x:c>
      <x:c r="AK3206" s="18" t="n">
        <x:f>Y3206*INDEX('07 Mode Capacity'!$P$6:$P$17,MATCH("OCEAN-"&amp;I3206,'07 Mode Capacity'!$C$6:$C$17,0))</x:f>
        <x:v>0</x:v>
      </x:c>
      <x:c r="AL3206" s="18" t="n">
        <x:f>AB3206*INDEX('07 Mode Capacity'!$P$6:$P$17,MATCH("LAND-"&amp;I3206,'07 Mode Capacity'!$C$6:$C$17,0))</x:f>
        <x:v>375.6702370196336</x:v>
      </x:c>
      <x:c r="AM3206" s="18" t="n">
        <x:f>AE3206*INDEX('07 Mode Capacity'!$P$6:$P$17,MATCH("INLAND-"&amp;I3206,'07 Mode Capacity'!$C$6:$C$17,0))</x:f>
        <x:v>82.09459459459461</x:v>
      </x:c>
      <x:c r="AN3206" s="18" t="n">
        <x:f>SUM(AJ3206:AM3206)</x:f>
        <x:v>457.7648316142282</x:v>
      </x:c>
      <x:c r="AO3206" s="17" t="n">
        <x:f>IF(N3206=0,1,AN3206/N3206)</x:f>
        <x:v>0.7535223565666308</x:v>
      </x:c>
      <x:c r="AP3206" s="11" t="str">
        <x:f>IF(AO3206&gt;='01 Controls'!$E$16,"PASS","FAIL")</x:f>
        <x:v>FAIL</x:v>
      </x:c>
      <x:c r="AQ3206" s="11" t="str">
        <x:v>UNQUANTIFIED</x:v>
      </x:c>
      <x:c r="AR3206" s="11" t="str">
        <x:v>Position-class planning record; serial item and receiver open</x:v>
      </x:c>
      <x:c r="AS3206" s="26"/>
      <x:c r="AT3206" s="26"/>
    </x:row>
    <x:row r="3207">
      <x:c r="C3207" s="11" t="str">
        <x:v>M5-L-DMG-APL-45</x:v>
      </x:c>
      <x:c r="D3207" s="11" t="str">
        <x:v>M5</x:v>
      </x:c>
      <x:c r="E3207" s="11" t="str">
        <x:v>Drought and water</x:v>
      </x:c>
      <x:c r="F3207" s="11" t="str">
        <x:v>L-DMG</x:v>
      </x:c>
      <x:c r="G3207" s="11" t="str">
        <x:v>Debris and materials group</x:v>
      </x:c>
      <x:c r="H3207" s="11" t="str">
        <x:v>APL-45</x:v>
      </x:c>
      <x:c r="I3207" s="19" t="n">
        <x:v>24</x:v>
      </x:c>
      <x:c r="J3207" s="21" t="n">
        <x:v>2</x:v>
      </x:c>
      <x:c r="K3207" s="18" t="n">
        <x:f>'05 Cargo Register'!K71</x:f>
        <x:v>91.125</x:v>
      </x:c>
      <x:c r="L3207" s="18" t="n">
        <x:f>'05 Cargo Register'!N71</x:f>
        <x:v>24</x:v>
      </x:c>
      <x:c r="M3207" s="18" t="n">
        <x:f>'05 Cargo Register'!O71</x:f>
        <x:v>180</x:v>
      </x:c>
      <x:c r="N3207" s="18" t="n">
        <x:f>J3207*K3207</x:f>
        <x:v>182.25</x:v>
      </x:c>
      <x:c r="O3207" s="18" t="n">
        <x:f>J3207*L3207</x:f>
        <x:v>48</x:v>
      </x:c>
      <x:c r="P3207" s="18" t="n">
        <x:f>J3207*M3207</x:f>
        <x:v>360</x:v>
      </x:c>
      <x:c r="Q3207" s="22" t="n">
        <x:f>'01 Controls'!$E$29*'02 Cargo Classes'!$M$6</x:f>
        <x:v>0.15000000000000002</x:v>
      </x:c>
      <x:c r="R3207" s="22" t="n">
        <x:f>'01 Controls'!$F$29*'02 Cargo Classes'!$N$6</x:f>
        <x:v>0</x:v>
      </x:c>
      <x:c r="S3207" s="22" t="n">
        <x:f>'01 Controls'!$G$29*'02 Cargo Classes'!$O$6</x:f>
        <x:v>0.8</x:v>
      </x:c>
      <x:c r="T3207" s="22" t="n">
        <x:f>'01 Controls'!$H$29*'02 Cargo Classes'!$P$6</x:f>
        <x:v>0.045</x:v>
      </x:c>
      <x:c r="U3207" s="22" t="n">
        <x:f>SUM(Q3207:T3207)</x:f>
        <x:v>0.9950000000000001</x:v>
      </x:c>
      <x:c r="V3207" s="18" t="n">
        <x:f>IF(U3207=0,0,N3207*Q3207/U3207)</x:f>
        <x:v>27.4748743718593</x:v>
      </x:c>
      <x:c r="W3207" s="18" t="n">
        <x:f>IF(U3207=0,0,P3207*Q3207/U3207)</x:f>
        <x:v>54.2713567839196</x:v>
      </x:c>
      <x:c r="X3207" s="18" t="n">
        <x:f>MAX(V3207,W3207*'01 Controls'!$E$12)</x:f>
        <x:v>27.4748743718593</x:v>
      </x:c>
      <x:c r="Y3207" s="18" t="n">
        <x:f>IF(U3207=0,0,N3207*R3207/U3207)</x:f>
        <x:v>0</x:v>
      </x:c>
      <x:c r="Z3207" s="18" t="n">
        <x:f>IF(U3207=0,0,P3207*R3207/U3207)</x:f>
        <x:v>0</x:v>
      </x:c>
      <x:c r="AA3207" s="18" t="n">
        <x:f>MAX(Y3207,Z3207*'01 Controls'!$E$13)</x:f>
        <x:v>0</x:v>
      </x:c>
      <x:c r="AB3207" s="18" t="n">
        <x:f>IF(U3207=0,0,N3207*S3207/U3207)</x:f>
        <x:v>146.5326633165829</x:v>
      </x:c>
      <x:c r="AC3207" s="18" t="n">
        <x:f>IF(U3207=0,0,P3207*S3207/U3207)</x:f>
        <x:v>289.4472361809045</x:v>
      </x:c>
      <x:c r="AD3207" s="18" t="n">
        <x:f>MAX(AB3207,AC3207*'01 Controls'!$E$14)</x:f>
        <x:v>146.5326633165829</x:v>
      </x:c>
      <x:c r="AE3207" s="18" t="n">
        <x:f>IF(U3207=0,0,N3207*T3207/U3207)</x:f>
        <x:v>8.242462311557787</x:v>
      </x:c>
      <x:c r="AF3207" s="18" t="n">
        <x:f>IF(U3207=0,0,P3207*T3207/U3207)</x:f>
        <x:v>16.281407035175878</x:v>
      </x:c>
      <x:c r="AG3207" s="18" t="n">
        <x:f>MAX(AE3207,AF3207*'01 Controls'!$E$15)</x:f>
        <x:v>8.242462311557787</x:v>
      </x:c>
      <x:c r="AH3207" s="18" t="n">
        <x:f>SUM(V3207,Y3207,AB3207,AE3207)</x:f>
        <x:v>182.25</x:v>
      </x:c>
      <x:c r="AI3207" s="18" t="n">
        <x:f>N3207-AH3207</x:f>
        <x:v>0</x:v>
      </x:c>
      <x:c r="AJ3207" s="18" t="n">
        <x:f>V3207*INDEX('07 Mode Capacity'!$P$6:$P$17,MATCH("AIR-"&amp;I3207,'07 Mode Capacity'!$C$6:$C$17,0))</x:f>
        <x:v>5.575038522155875</x:v>
      </x:c>
      <x:c r="AK3207" s="18" t="n">
        <x:f>Y3207*INDEX('07 Mode Capacity'!$P$6:$P$17,MATCH("OCEAN-"&amp;I3207,'07 Mode Capacity'!$C$6:$C$17,0))</x:f>
        <x:v>0</x:v>
      </x:c>
      <x:c r="AL3207" s="18" t="n">
        <x:f>AB3207*INDEX('07 Mode Capacity'!$P$6:$P$17,MATCH("LAND-"&amp;I3207,'07 Mode Capacity'!$C$6:$C$17,0))</x:f>
        <x:v>56.048879151339584</x:v>
      </x:c>
      <x:c r="AM3207" s="18" t="n">
        <x:f>AE3207*INDEX('07 Mode Capacity'!$P$6:$P$17,MATCH("INLAND-"&amp;I3207,'07 Mode Capacity'!$C$6:$C$17,0))</x:f>
        <x:v>8.242462311557787</x:v>
      </x:c>
      <x:c r="AN3207" s="18" t="n">
        <x:f>SUM(AJ3207:AM3207)</x:f>
        <x:v>69.86637998505324</x:v>
      </x:c>
      <x:c r="AO3207" s="17" t="n">
        <x:f>IF(N3207=0,1,AN3207/N3207)</x:f>
        <x:v>0.3833546226889067</x:v>
      </x:c>
      <x:c r="AP3207" s="11" t="str">
        <x:f>IF(AO3207&gt;='01 Controls'!$E$16,"PASS","FAIL")</x:f>
        <x:v>FAIL</x:v>
      </x:c>
      <x:c r="AQ3207" s="11" t="str">
        <x:v>UNQUANTIFIED</x:v>
      </x:c>
      <x:c r="AR3207" s="11" t="str">
        <x:v>Position-class planning record; serial item and receiver open</x:v>
      </x:c>
      <x:c r="AS3207" s="26"/>
      <x:c r="AT3207" s="26"/>
    </x:row>
    <x:row r="3208">
      <x:c r="C3208" s="11" t="str">
        <x:v>M5-L-DMG-ISO-18</x:v>
      </x:c>
      <x:c r="D3208" s="11" t="str">
        <x:v>M5</x:v>
      </x:c>
      <x:c r="E3208" s="11" t="str">
        <x:v>Drought and water</x:v>
      </x:c>
      <x:c r="F3208" s="11" t="str">
        <x:v>L-DMG</x:v>
      </x:c>
      <x:c r="G3208" s="11" t="str">
        <x:v>Debris and materials group</x:v>
      </x:c>
      <x:c r="H3208" s="11" t="str">
        <x:v>ISO-18</x:v>
      </x:c>
      <x:c r="I3208" s="19" t="n">
        <x:v>48</x:v>
      </x:c>
      <x:c r="J3208" s="21" t="n">
        <x:v>2</x:v>
      </x:c>
      <x:c r="K3208" s="18" t="n">
        <x:f>'05 Cargo Register'!K72</x:f>
        <x:v>364.5</x:v>
      </x:c>
      <x:c r="L3208" s="18" t="n">
        <x:f>'05 Cargo Register'!N72</x:f>
        <x:v>24</x:v>
      </x:c>
      <x:c r="M3208" s="18" t="n">
        <x:f>'05 Cargo Register'!O72</x:f>
        <x:v>633.6</x:v>
      </x:c>
      <x:c r="N3208" s="18" t="n">
        <x:f>J3208*K3208</x:f>
        <x:v>729</x:v>
      </x:c>
      <x:c r="O3208" s="18" t="n">
        <x:f>J3208*L3208</x:f>
        <x:v>48</x:v>
      </x:c>
      <x:c r="P3208" s="18" t="n">
        <x:f>J3208*M3208</x:f>
        <x:v>1267.2</x:v>
      </x:c>
      <x:c r="Q3208" s="22" t="n">
        <x:f>'01 Controls'!$E$29*'02 Cargo Classes'!$M$7</x:f>
        <x:v>0.010000000000000002</x:v>
      </x:c>
      <x:c r="R3208" s="22" t="n">
        <x:f>'01 Controls'!$F$29*'02 Cargo Classes'!$N$7</x:f>
        <x:v>0</x:v>
      </x:c>
      <x:c r="S3208" s="22" t="n">
        <x:f>'01 Controls'!$G$29*'02 Cargo Classes'!$O$7</x:f>
        <x:v>0.96</x:v>
      </x:c>
      <x:c r="T3208" s="22" t="n">
        <x:f>'01 Controls'!$H$29*'02 Cargo Classes'!$P$7</x:f>
        <x:v>0.12</x:v>
      </x:c>
      <x:c r="U3208" s="22" t="n">
        <x:f>SUM(Q3208:T3208)</x:f>
        <x:v>1.0899999999999999</x:v>
      </x:c>
      <x:c r="V3208" s="18" t="n">
        <x:f>IF(U3208=0,0,N3208*Q3208/U3208)</x:f>
        <x:v>6.688073394495415</x:v>
      </x:c>
      <x:c r="W3208" s="18" t="n">
        <x:f>IF(U3208=0,0,P3208*Q3208/U3208)</x:f>
        <x:v>11.6256880733945</x:v>
      </x:c>
      <x:c r="X3208" s="18" t="n">
        <x:f>MAX(V3208,W3208*'01 Controls'!$E$12)</x:f>
        <x:v>6.688073394495415</x:v>
      </x:c>
      <x:c r="Y3208" s="18" t="n">
        <x:f>IF(U3208=0,0,N3208*R3208/U3208)</x:f>
        <x:v>0</x:v>
      </x:c>
      <x:c r="Z3208" s="18" t="n">
        <x:f>IF(U3208=0,0,P3208*R3208/U3208)</x:f>
        <x:v>0</x:v>
      </x:c>
      <x:c r="AA3208" s="18" t="n">
        <x:f>MAX(Y3208,Z3208*'01 Controls'!$E$13)</x:f>
        <x:v>0</x:v>
      </x:c>
      <x:c r="AB3208" s="18" t="n">
        <x:f>IF(U3208=0,0,N3208*S3208/U3208)</x:f>
        <x:v>642.0550458715596</x:v>
      </x:c>
      <x:c r="AC3208" s="18" t="n">
        <x:f>IF(U3208=0,0,P3208*S3208/U3208)</x:f>
        <x:v>1116.0660550458717</x:v>
      </x:c>
      <x:c r="AD3208" s="18" t="n">
        <x:f>MAX(AB3208,AC3208*'01 Controls'!$E$14)</x:f>
        <x:v>642.0550458715596</x:v>
      </x:c>
      <x:c r="AE3208" s="18" t="n">
        <x:f>IF(U3208=0,0,N3208*T3208/U3208)</x:f>
        <x:v>80.25688073394495</x:v>
      </x:c>
      <x:c r="AF3208" s="18" t="n">
        <x:f>IF(U3208=0,0,P3208*T3208/U3208)</x:f>
        <x:v>139.50825688073397</x:v>
      </x:c>
      <x:c r="AG3208" s="18" t="n">
        <x:f>MAX(AE3208,AF3208*'01 Controls'!$E$15)</x:f>
        <x:v>80.25688073394495</x:v>
      </x:c>
      <x:c r="AH3208" s="18" t="n">
        <x:f>SUM(V3208,Y3208,AB3208,AE3208)</x:f>
        <x:v>729</x:v>
      </x:c>
      <x:c r="AI3208" s="18" t="n">
        <x:f>N3208-AH3208</x:f>
        <x:v>0</x:v>
      </x:c>
      <x:c r="AJ3208" s="18" t="n">
        <x:f>V3208*INDEX('07 Mode Capacity'!$P$6:$P$17,MATCH("AIR-"&amp;I3208,'07 Mode Capacity'!$C$6:$C$17,0))</x:f>
        <x:v>1.8749054577329762</x:v>
      </x:c>
      <x:c r="AK3208" s="18" t="n">
        <x:f>Y3208*INDEX('07 Mode Capacity'!$P$6:$P$17,MATCH("OCEAN-"&amp;I3208,'07 Mode Capacity'!$C$6:$C$17,0))</x:f>
        <x:v>0</x:v>
      </x:c>
      <x:c r="AL3208" s="18" t="n">
        <x:f>AB3208*INDEX('07 Mode Capacity'!$P$6:$P$17,MATCH("LAND-"&amp;I3208,'07 Mode Capacity'!$C$6:$C$17,0))</x:f>
        <x:v>78.36145045968867</x:v>
      </x:c>
      <x:c r="AM3208" s="18" t="n">
        <x:f>AE3208*INDEX('07 Mode Capacity'!$P$6:$P$17,MATCH("INLAND-"&amp;I3208,'07 Mode Capacity'!$C$6:$C$17,0))</x:f>
        <x:v>50.66090139814876</x:v>
      </x:c>
      <x:c r="AN3208" s="18" t="n">
        <x:f>SUM(AJ3208:AM3208)</x:f>
        <x:v>130.8972573155704</x:v>
      </x:c>
      <x:c r="AO3208" s="17" t="n">
        <x:f>IF(N3208=0,1,AN3208/N3208)</x:f>
        <x:v>0.17955728026827217</x:v>
      </x:c>
      <x:c r="AP3208" s="11" t="str">
        <x:f>IF(AO3208&gt;='01 Controls'!$E$16,"PASS","FAIL")</x:f>
        <x:v>FAIL</x:v>
      </x:c>
      <x:c r="AQ3208" s="11" t="str">
        <x:v>UNQUANTIFIED</x:v>
      </x:c>
      <x:c r="AR3208" s="11" t="str">
        <x:v>Position-class planning record; serial item and receiver open</x:v>
      </x:c>
      <x:c r="AS3208" s="26"/>
      <x:c r="AT3208" s="26"/>
    </x:row>
    <x:row r="3209">
      <x:c r="C3209" s="11" t="str">
        <x:v>M5-L-DMG-COL-12</x:v>
      </x:c>
      <x:c r="D3209" s="11" t="str">
        <x:v>M5</x:v>
      </x:c>
      <x:c r="E3209" s="11" t="str">
        <x:v>Drought and water</x:v>
      </x:c>
      <x:c r="F3209" s="11" t="str">
        <x:v>L-DMG</x:v>
      </x:c>
      <x:c r="G3209" s="11" t="str">
        <x:v>Debris and materials group</x:v>
      </x:c>
      <x:c r="H3209" s="11" t="str">
        <x:v>COL-12</x:v>
      </x:c>
      <x:c r="I3209" s="19" t="n">
        <x:v>24</x:v>
      </x:c>
      <x:c r="J3209" s="21" t="n">
        <x:v>2</x:v>
      </x:c>
      <x:c r="K3209" s="18" t="n">
        <x:f>'05 Cargo Register'!K73</x:f>
        <x:v>60.75</x:v>
      </x:c>
      <x:c r="L3209" s="18" t="n">
        <x:f>'05 Cargo Register'!N73</x:f>
        <x:v>7</x:v>
      </x:c>
      <x:c r="M3209" s="18" t="n">
        <x:f>'05 Cargo Register'!O73</x:f>
        <x:v>184.8</x:v>
      </x:c>
      <x:c r="N3209" s="18" t="n">
        <x:f>J3209*K3209</x:f>
        <x:v>121.5</x:v>
      </x:c>
      <x:c r="O3209" s="18" t="n">
        <x:f>J3209*L3209</x:f>
        <x:v>14</x:v>
      </x:c>
      <x:c r="P3209" s="18" t="n">
        <x:f>J3209*M3209</x:f>
        <x:v>369.6</x:v>
      </x:c>
      <x:c r="Q3209" s="22" t="n">
        <x:f>'01 Controls'!$E$29*'02 Cargo Classes'!$M$8</x:f>
        <x:v>0.1</x:v>
      </x:c>
      <x:c r="R3209" s="22" t="n">
        <x:f>'01 Controls'!$F$29*'02 Cargo Classes'!$N$8</x:f>
        <x:v>0</x:v>
      </x:c>
      <x:c r="S3209" s="22" t="n">
        <x:f>'01 Controls'!$G$29*'02 Cargo Classes'!$O$8</x:f>
        <x:v>0.96</x:v>
      </x:c>
      <x:c r="T3209" s="22" t="n">
        <x:f>'01 Controls'!$H$29*'02 Cargo Classes'!$P$8</x:f>
        <x:v>0.03</x:v>
      </x:c>
      <x:c r="U3209" s="22" t="n">
        <x:f>SUM(Q3209:T3209)</x:f>
        <x:v>1.09</x:v>
      </x:c>
      <x:c r="V3209" s="18" t="n">
        <x:f>IF(U3209=0,0,N3209*Q3209/U3209)</x:f>
        <x:v>11.146788990825687</x:v>
      </x:c>
      <x:c r="W3209" s="18" t="n">
        <x:f>IF(U3209=0,0,P3209*Q3209/U3209)</x:f>
        <x:v>33.908256880733944</x:v>
      </x:c>
      <x:c r="X3209" s="18" t="n">
        <x:f>MAX(V3209,W3209*'01 Controls'!$E$12)</x:f>
        <x:v>11.146788990825687</x:v>
      </x:c>
      <x:c r="Y3209" s="18" t="n">
        <x:f>IF(U3209=0,0,N3209*R3209/U3209)</x:f>
        <x:v>0</x:v>
      </x:c>
      <x:c r="Z3209" s="18" t="n">
        <x:f>IF(U3209=0,0,P3209*R3209/U3209)</x:f>
        <x:v>0</x:v>
      </x:c>
      <x:c r="AA3209" s="18" t="n">
        <x:f>MAX(Y3209,Z3209*'01 Controls'!$E$13)</x:f>
        <x:v>0</x:v>
      </x:c>
      <x:c r="AB3209" s="18" t="n">
        <x:f>IF(U3209=0,0,N3209*S3209/U3209)</x:f>
        <x:v>107.0091743119266</x:v>
      </x:c>
      <x:c r="AC3209" s="18" t="n">
        <x:f>IF(U3209=0,0,P3209*S3209/U3209)</x:f>
        <x:v>325.5192660550459</x:v>
      </x:c>
      <x:c r="AD3209" s="18" t="n">
        <x:f>MAX(AB3209,AC3209*'01 Controls'!$E$14)</x:f>
        <x:v>107.0091743119266</x:v>
      </x:c>
      <x:c r="AE3209" s="18" t="n">
        <x:f>IF(U3209=0,0,N3209*T3209/U3209)</x:f>
        <x:v>3.3440366972477062</x:v>
      </x:c>
      <x:c r="AF3209" s="18" t="n">
        <x:f>IF(U3209=0,0,P3209*T3209/U3209)</x:f>
        <x:v>10.172477064220184</x:v>
      </x:c>
      <x:c r="AG3209" s="18" t="n">
        <x:f>MAX(AE3209,AF3209*'01 Controls'!$E$15)</x:f>
        <x:v>3.3440366972477062</x:v>
      </x:c>
      <x:c r="AH3209" s="18" t="n">
        <x:f>SUM(V3209,Y3209,AB3209,AE3209)</x:f>
        <x:v>121.49999999999999</x:v>
      </x:c>
      <x:c r="AI3209" s="18" t="n">
        <x:f>N3209-AH3209</x:f>
        <x:v>1.4210854715202004e-14</x:v>
      </x:c>
      <x:c r="AJ3209" s="18" t="n">
        <x:f>V3209*INDEX('07 Mode Capacity'!$P$6:$P$17,MATCH("AIR-"&amp;I3209,'07 Mode Capacity'!$C$6:$C$17,0))</x:f>
        <x:v>2.261840297469967</x:v>
      </x:c>
      <x:c r="AK3209" s="18" t="n">
        <x:f>Y3209*INDEX('07 Mode Capacity'!$P$6:$P$17,MATCH("OCEAN-"&amp;I3209,'07 Mode Capacity'!$C$6:$C$17,0))</x:f>
        <x:v>0</x:v>
      </x:c>
      <x:c r="AL3209" s="18" t="n">
        <x:f>AB3209*INDEX('07 Mode Capacity'!$P$6:$P$17,MATCH("LAND-"&amp;I3209,'07 Mode Capacity'!$C$6:$C$17,0))</x:f>
        <x:v>40.93110807749203</x:v>
      </x:c>
      <x:c r="AM3209" s="18" t="n">
        <x:f>AE3209*INDEX('07 Mode Capacity'!$P$6:$P$17,MATCH("INLAND-"&amp;I3209,'07 Mode Capacity'!$C$6:$C$17,0))</x:f>
        <x:v>3.3440366972477062</x:v>
      </x:c>
      <x:c r="AN3209" s="18" t="n">
        <x:f>SUM(AJ3209:AM3209)</x:f>
        <x:v>46.5369850722097</x:v>
      </x:c>
      <x:c r="AO3209" s="17" t="n">
        <x:f>IF(N3209=0,1,AN3209/N3209)</x:f>
        <x:v>0.38302045326921563</x:v>
      </x:c>
      <x:c r="AP3209" s="11" t="str">
        <x:f>IF(AO3209&gt;='01 Controls'!$E$16,"PASS","FAIL")</x:f>
        <x:v>FAIL</x:v>
      </x:c>
      <x:c r="AQ3209" s="11" t="str">
        <x:v>UNQUANTIFIED</x:v>
      </x:c>
      <x:c r="AR3209" s="11" t="str">
        <x:v>Position-class planning record; serial item and receiver open</x:v>
      </x:c>
      <x:c r="AS3209" s="26"/>
      <x:c r="AT3209" s="26"/>
    </x:row>
    <x:row r="3210">
      <x:c r="C3210" s="11" t="str">
        <x:v>M5-L-DMG-BAT-22</x:v>
      </x:c>
      <x:c r="D3210" s="11" t="str">
        <x:v>M5</x:v>
      </x:c>
      <x:c r="E3210" s="11" t="str">
        <x:v>Drought and water</x:v>
      </x:c>
      <x:c r="F3210" s="11" t="str">
        <x:v>L-DMG</x:v>
      </x:c>
      <x:c r="G3210" s="11" t="str">
        <x:v>Debris and materials group</x:v>
      </x:c>
      <x:c r="H3210" s="11" t="str">
        <x:v>BAT-22</x:v>
      </x:c>
      <x:c r="I3210" s="19" t="n">
        <x:v>48</x:v>
      </x:c>
      <x:c r="J3210" s="21" t="n">
        <x:v>2</x:v>
      </x:c>
      <x:c r="K3210" s="18" t="n">
        <x:f>'05 Cargo Register'!K74</x:f>
        <x:v>243</x:v>
      </x:c>
      <x:c r="L3210" s="18" t="n">
        <x:f>'05 Cargo Register'!N74</x:f>
        <x:v>14</x:v>
      </x:c>
      <x:c r="M3210" s="18" t="n">
        <x:f>'05 Cargo Register'!O74</x:f>
        <x:v>369.6</x:v>
      </x:c>
      <x:c r="N3210" s="18" t="n">
        <x:f>J3210*K3210</x:f>
        <x:v>486</x:v>
      </x:c>
      <x:c r="O3210" s="18" t="n">
        <x:f>J3210*L3210</x:f>
        <x:v>28</x:v>
      </x:c>
      <x:c r="P3210" s="18" t="n">
        <x:f>J3210*M3210</x:f>
        <x:v>739.2</x:v>
      </x:c>
      <x:c r="Q3210" s="22" t="n">
        <x:f>'01 Controls'!$E$29*'02 Cargo Classes'!$M$9</x:f>
        <x:v>0</x:v>
      </x:c>
      <x:c r="R3210" s="22" t="n">
        <x:f>'01 Controls'!$F$29*'02 Cargo Classes'!$N$9</x:f>
        <x:v>0</x:v>
      </x:c>
      <x:c r="S3210" s="22" t="n">
        <x:f>'01 Controls'!$G$29*'02 Cargo Classes'!$O$9</x:f>
        <x:v>0.8</x:v>
      </x:c>
      <x:c r="T3210" s="22" t="n">
        <x:f>'01 Controls'!$H$29*'02 Cargo Classes'!$P$9</x:f>
        <x:v>0.075</x:v>
      </x:c>
      <x:c r="U3210" s="22" t="n">
        <x:f>SUM(Q3210:T3210)</x:f>
        <x:v>0.875</x:v>
      </x:c>
      <x:c r="V3210" s="18" t="n">
        <x:f>IF(U3210=0,0,N3210*Q3210/U3210)</x:f>
        <x:v>0</x:v>
      </x:c>
      <x:c r="W3210" s="18" t="n">
        <x:f>IF(U3210=0,0,P3210*Q3210/U3210)</x:f>
        <x:v>0</x:v>
      </x:c>
      <x:c r="X3210" s="18" t="n">
        <x:f>MAX(V3210,W3210*'01 Controls'!$E$12)</x:f>
        <x:v>0</x:v>
      </x:c>
      <x:c r="Y3210" s="18" t="n">
        <x:f>IF(U3210=0,0,N3210*R3210/U3210)</x:f>
        <x:v>0</x:v>
      </x:c>
      <x:c r="Z3210" s="18" t="n">
        <x:f>IF(U3210=0,0,P3210*R3210/U3210)</x:f>
        <x:v>0</x:v>
      </x:c>
      <x:c r="AA3210" s="18" t="n">
        <x:f>MAX(Y3210,Z3210*'01 Controls'!$E$13)</x:f>
        <x:v>0</x:v>
      </x:c>
      <x:c r="AB3210" s="18" t="n">
        <x:f>IF(U3210=0,0,N3210*S3210/U3210)</x:f>
        <x:v>444.34285714285716</x:v>
      </x:c>
      <x:c r="AC3210" s="18" t="n">
        <x:f>IF(U3210=0,0,P3210*S3210/U3210)</x:f>
        <x:v>675.84</x:v>
      </x:c>
      <x:c r="AD3210" s="18" t="n">
        <x:f>MAX(AB3210,AC3210*'01 Controls'!$E$14)</x:f>
        <x:v>444.34285714285716</x:v>
      </x:c>
      <x:c r="AE3210" s="18" t="n">
        <x:f>IF(U3210=0,0,N3210*T3210/U3210)</x:f>
        <x:v>41.65714285714285</x:v>
      </x:c>
      <x:c r="AF3210" s="18" t="n">
        <x:f>IF(U3210=0,0,P3210*T3210/U3210)</x:f>
        <x:v>63.36000000000001</x:v>
      </x:c>
      <x:c r="AG3210" s="18" t="n">
        <x:f>MAX(AE3210,AF3210*'01 Controls'!$E$15)</x:f>
        <x:v>41.65714285714285</x:v>
      </x:c>
      <x:c r="AH3210" s="18" t="n">
        <x:f>SUM(V3210,Y3210,AB3210,AE3210)</x:f>
        <x:v>486</x:v>
      </x:c>
      <x:c r="AI3210" s="18" t="n">
        <x:f>N3210-AH3210</x:f>
        <x:v>0</x:v>
      </x:c>
      <x:c r="AJ3210" s="18" t="n">
        <x:f>V3210*INDEX('07 Mode Capacity'!$P$6:$P$17,MATCH("AIR-"&amp;I3210,'07 Mode Capacity'!$C$6:$C$17,0))</x:f>
        <x:v>0</x:v>
      </x:c>
      <x:c r="AK3210" s="18" t="n">
        <x:f>Y3210*INDEX('07 Mode Capacity'!$P$6:$P$17,MATCH("OCEAN-"&amp;I3210,'07 Mode Capacity'!$C$6:$C$17,0))</x:f>
        <x:v>0</x:v>
      </x:c>
      <x:c r="AL3210" s="18" t="n">
        <x:f>AB3210*INDEX('07 Mode Capacity'!$P$6:$P$17,MATCH("LAND-"&amp;I3210,'07 Mode Capacity'!$C$6:$C$17,0))</x:f>
        <x:v>54.23109904829247</x:v>
      </x:c>
      <x:c r="AM3210" s="18" t="n">
        <x:f>AE3210*INDEX('07 Mode Capacity'!$P$6:$P$17,MATCH("INLAND-"&amp;I3210,'07 Mode Capacity'!$C$6:$C$17,0))</x:f>
        <x:v>26.295420249515303</x:v>
      </x:c>
      <x:c r="AN3210" s="18" t="n">
        <x:f>SUM(AJ3210:AM3210)</x:f>
        <x:v>80.52651929780777</x:v>
      </x:c>
      <x:c r="AO3210" s="17" t="n">
        <x:f>IF(N3210=0,1,AN3210/N3210)</x:f>
        <x:v>0.16569242653869912</x:v>
      </x:c>
      <x:c r="AP3210" s="11" t="str">
        <x:f>IF(AO3210&gt;='01 Controls'!$E$16,"PASS","FAIL")</x:f>
        <x:v>FAIL</x:v>
      </x:c>
      <x:c r="AQ3210" s="11" t="str">
        <x:v>UNQUANTIFIED</x:v>
      </x:c>
      <x:c r="AR3210" s="11" t="str">
        <x:v>Position-class planning record; serial item and receiver open</x:v>
      </x:c>
      <x:c r="AS3210" s="26"/>
      <x:c r="AT3210" s="26"/>
    </x:row>
    <x:row r="3211">
      <x:c r="C3211" s="11" t="str">
        <x:v>M5-L-DMG-TNK-20</x:v>
      </x:c>
      <x:c r="D3211" s="11" t="str">
        <x:v>M5</x:v>
      </x:c>
      <x:c r="E3211" s="11" t="str">
        <x:v>Drought and water</x:v>
      </x:c>
      <x:c r="F3211" s="11" t="str">
        <x:v>L-DMG</x:v>
      </x:c>
      <x:c r="G3211" s="11" t="str">
        <x:v>Debris and materials group</x:v>
      </x:c>
      <x:c r="H3211" s="11" t="str">
        <x:v>TNK-20</x:v>
      </x:c>
      <x:c r="I3211" s="19" t="n">
        <x:v>48</x:v>
      </x:c>
      <x:c r="J3211" s="21" t="n">
        <x:v>2</x:v>
      </x:c>
      <x:c r="K3211" s="18" t="n">
        <x:f>'05 Cargo Register'!K75</x:f>
        <x:v>243</x:v>
      </x:c>
      <x:c r="L3211" s="18" t="n">
        <x:f>'05 Cargo Register'!N75</x:f>
        <x:v>15</x:v>
      </x:c>
      <x:c r="M3211" s="18" t="n">
        <x:f>'05 Cargo Register'!O75</x:f>
        <x:v>318.75</x:v>
      </x:c>
      <x:c r="N3211" s="18" t="n">
        <x:f>J3211*K3211</x:f>
        <x:v>486</x:v>
      </x:c>
      <x:c r="O3211" s="18" t="n">
        <x:f>J3211*L3211</x:f>
        <x:v>30</x:v>
      </x:c>
      <x:c r="P3211" s="18" t="n">
        <x:f>J3211*M3211</x:f>
        <x:v>637.5</x:v>
      </x:c>
      <x:c r="Q3211" s="22" t="n">
        <x:f>'01 Controls'!$E$29*'02 Cargo Classes'!$M$10</x:f>
        <x:v>0</x:v>
      </x:c>
      <x:c r="R3211" s="22" t="n">
        <x:f>'01 Controls'!$F$29*'02 Cargo Classes'!$N$10</x:f>
        <x:v>0</x:v>
      </x:c>
      <x:c r="S3211" s="22" t="n">
        <x:f>'01 Controls'!$G$29*'02 Cargo Classes'!$O$10</x:f>
        <x:v>0.8</x:v>
      </x:c>
      <x:c r="T3211" s="22" t="n">
        <x:f>'01 Controls'!$H$29*'02 Cargo Classes'!$P$10</x:f>
        <x:v>0.15</x:v>
      </x:c>
      <x:c r="U3211" s="22" t="n">
        <x:f>SUM(Q3211:T3211)</x:f>
        <x:v>0.9500000000000001</x:v>
      </x:c>
      <x:c r="V3211" s="18" t="n">
        <x:f>IF(U3211=0,0,N3211*Q3211/U3211)</x:f>
        <x:v>0</x:v>
      </x:c>
      <x:c r="W3211" s="18" t="n">
        <x:f>IF(U3211=0,0,P3211*Q3211/U3211)</x:f>
        <x:v>0</x:v>
      </x:c>
      <x:c r="X3211" s="18" t="n">
        <x:f>MAX(V3211,W3211*'01 Controls'!$E$12)</x:f>
        <x:v>0</x:v>
      </x:c>
      <x:c r="Y3211" s="18" t="n">
        <x:f>IF(U3211=0,0,N3211*R3211/U3211)</x:f>
        <x:v>0</x:v>
      </x:c>
      <x:c r="Z3211" s="18" t="n">
        <x:f>IF(U3211=0,0,P3211*R3211/U3211)</x:f>
        <x:v>0</x:v>
      </x:c>
      <x:c r="AA3211" s="18" t="n">
        <x:f>MAX(Y3211,Z3211*'01 Controls'!$E$13)</x:f>
        <x:v>0</x:v>
      </x:c>
      <x:c r="AB3211" s="18" t="n">
        <x:f>IF(U3211=0,0,N3211*S3211/U3211)</x:f>
        <x:v>409.2631578947368</x:v>
      </x:c>
      <x:c r="AC3211" s="18" t="n">
        <x:f>IF(U3211=0,0,P3211*S3211/U3211)</x:f>
        <x:v>536.8421052631578</x:v>
      </x:c>
      <x:c r="AD3211" s="18" t="n">
        <x:f>MAX(AB3211,AC3211*'01 Controls'!$E$14)</x:f>
        <x:v>409.2631578947368</x:v>
      </x:c>
      <x:c r="AE3211" s="18" t="n">
        <x:f>IF(U3211=0,0,N3211*T3211/U3211)</x:f>
        <x:v>76.73684210526315</x:v>
      </x:c>
      <x:c r="AF3211" s="18" t="n">
        <x:f>IF(U3211=0,0,P3211*T3211/U3211)</x:f>
        <x:v>100.6578947368421</x:v>
      </x:c>
      <x:c r="AG3211" s="18" t="n">
        <x:f>MAX(AE3211,AF3211*'01 Controls'!$E$15)</x:f>
        <x:v>76.73684210526315</x:v>
      </x:c>
      <x:c r="AH3211" s="18" t="n">
        <x:f>SUM(V3211,Y3211,AB3211,AE3211)</x:f>
        <x:v>486</x:v>
      </x:c>
      <x:c r="AI3211" s="18" t="n">
        <x:f>N3211-AH3211</x:f>
        <x:v>0</x:v>
      </x:c>
      <x:c r="AJ3211" s="18" t="n">
        <x:f>V3211*INDEX('07 Mode Capacity'!$P$6:$P$17,MATCH("AIR-"&amp;I3211,'07 Mode Capacity'!$C$6:$C$17,0))</x:f>
        <x:v>0</x:v>
      </x:c>
      <x:c r="AK3211" s="18" t="n">
        <x:f>Y3211*INDEX('07 Mode Capacity'!$P$6:$P$17,MATCH("OCEAN-"&amp;I3211,'07 Mode Capacity'!$C$6:$C$17,0))</x:f>
        <x:v>0</x:v>
      </x:c>
      <x:c r="AL3211" s="18" t="n">
        <x:f>AB3211*INDEX('07 Mode Capacity'!$P$6:$P$17,MATCH("LAND-"&amp;I3211,'07 Mode Capacity'!$C$6:$C$17,0))</x:f>
        <x:v>49.94969649184833</x:v>
      </x:c>
      <x:c r="AM3211" s="18" t="n">
        <x:f>AE3211*INDEX('07 Mode Capacity'!$P$6:$P$17,MATCH("INLAND-"&amp;I3211,'07 Mode Capacity'!$C$6:$C$17,0))</x:f>
        <x:v>48.43893203858082</x:v>
      </x:c>
      <x:c r="AN3211" s="18" t="n">
        <x:f>SUM(AJ3211:AM3211)</x:f>
        <x:v>98.38862853042914</x:v>
      </x:c>
      <x:c r="AO3211" s="17" t="n">
        <x:f>IF(N3211=0,1,AN3211/N3211)</x:f>
        <x:v>0.2024457377169324</x:v>
      </x:c>
      <x:c r="AP3211" s="11" t="str">
        <x:f>IF(AO3211&gt;='01 Controls'!$E$16,"PASS","FAIL")</x:f>
        <x:v>FAIL</x:v>
      </x:c>
      <x:c r="AQ3211" s="11" t="str">
        <x:v>UNQUANTIFIED</x:v>
      </x:c>
      <x:c r="AR3211" s="11" t="str">
        <x:v>Position-class planning record; serial item and receiver open</x:v>
      </x:c>
      <x:c r="AS3211" s="26"/>
      <x:c r="AT3211" s="26"/>
    </x:row>
    <x:row r="3212">
      <x:c r="C3212" s="11" t="str">
        <x:v>M5-L-DMG-FLR-24</x:v>
      </x:c>
      <x:c r="D3212" s="11" t="str">
        <x:v>M5</x:v>
      </x:c>
      <x:c r="E3212" s="11" t="str">
        <x:v>Drought and water</x:v>
      </x:c>
      <x:c r="F3212" s="11" t="str">
        <x:v>L-DMG</x:v>
      </x:c>
      <x:c r="G3212" s="11" t="str">
        <x:v>Debris and materials group</x:v>
      </x:c>
      <x:c r="H3212" s="11" t="str">
        <x:v>FLR-24</x:v>
      </x:c>
      <x:c r="I3212" s="19" t="n">
        <x:v>48</x:v>
      </x:c>
      <x:c r="J3212" s="21" t="n">
        <x:v>2</x:v>
      </x:c>
      <x:c r="K3212" s="18" t="n">
        <x:f>'05 Cargo Register'!K76</x:f>
        <x:v>546.75</x:v>
      </x:c>
      <x:c r="L3212" s="18" t="n">
        <x:f>'05 Cargo Register'!N76</x:f>
        <x:v>27</x:v>
      </x:c>
      <x:c r="M3212" s="18" t="n">
        <x:f>'05 Cargo Register'!O76</x:f>
        <x:v>864</x:v>
      </x:c>
      <x:c r="N3212" s="18" t="n">
        <x:f>J3212*K3212</x:f>
        <x:v>1093.5</x:v>
      </x:c>
      <x:c r="O3212" s="18" t="n">
        <x:f>J3212*L3212</x:f>
        <x:v>54</x:v>
      </x:c>
      <x:c r="P3212" s="18" t="n">
        <x:f>J3212*M3212</x:f>
        <x:v>1728</x:v>
      </x:c>
      <x:c r="Q3212" s="22" t="n">
        <x:f>'01 Controls'!$E$29*'02 Cargo Classes'!$M$11</x:f>
        <x:v>0</x:v>
      </x:c>
      <x:c r="R3212" s="22" t="n">
        <x:f>'01 Controls'!$F$29*'02 Cargo Classes'!$N$11</x:f>
        <x:v>0</x:v>
      </x:c>
      <x:c r="S3212" s="22" t="n">
        <x:f>'01 Controls'!$G$29*'02 Cargo Classes'!$O$11</x:f>
        <x:v>0.8</x:v>
      </x:c>
      <x:c r="T3212" s="22" t="n">
        <x:f>'01 Controls'!$H$29*'02 Cargo Classes'!$P$11</x:f>
        <x:v>0.12</x:v>
      </x:c>
      <x:c r="U3212" s="22" t="n">
        <x:f>SUM(Q3212:T3212)</x:f>
        <x:v>0.92</x:v>
      </x:c>
      <x:c r="V3212" s="18" t="n">
        <x:f>IF(U3212=0,0,N3212*Q3212/U3212)</x:f>
        <x:v>0</x:v>
      </x:c>
      <x:c r="W3212" s="18" t="n">
        <x:f>IF(U3212=0,0,P3212*Q3212/U3212)</x:f>
        <x:v>0</x:v>
      </x:c>
      <x:c r="X3212" s="18" t="n">
        <x:f>MAX(V3212,W3212*'01 Controls'!$E$12)</x:f>
        <x:v>0</x:v>
      </x:c>
      <x:c r="Y3212" s="18" t="n">
        <x:f>IF(U3212=0,0,N3212*R3212/U3212)</x:f>
        <x:v>0</x:v>
      </x:c>
      <x:c r="Z3212" s="18" t="n">
        <x:f>IF(U3212=0,0,P3212*R3212/U3212)</x:f>
        <x:v>0</x:v>
      </x:c>
      <x:c r="AA3212" s="18" t="n">
        <x:f>MAX(Y3212,Z3212*'01 Controls'!$E$13)</x:f>
        <x:v>0</x:v>
      </x:c>
      <x:c r="AB3212" s="18" t="n">
        <x:f>IF(U3212=0,0,N3212*S3212/U3212)</x:f>
        <x:v>950.8695652173914</x:v>
      </x:c>
      <x:c r="AC3212" s="18" t="n">
        <x:f>IF(U3212=0,0,P3212*S3212/U3212)</x:f>
        <x:v>1502.608695652174</x:v>
      </x:c>
      <x:c r="AD3212" s="18" t="n">
        <x:f>MAX(AB3212,AC3212*'01 Controls'!$E$14)</x:f>
        <x:v>950.8695652173914</x:v>
      </x:c>
      <x:c r="AE3212" s="18" t="n">
        <x:f>IF(U3212=0,0,N3212*T3212/U3212)</x:f>
        <x:v>142.6304347826087</x:v>
      </x:c>
      <x:c r="AF3212" s="18" t="n">
        <x:f>IF(U3212=0,0,P3212*T3212/U3212)</x:f>
        <x:v>225.39130434782606</x:v>
      </x:c>
      <x:c r="AG3212" s="18" t="n">
        <x:f>MAX(AE3212,AF3212*'01 Controls'!$E$15)</x:f>
        <x:v>142.6304347826087</x:v>
      </x:c>
      <x:c r="AH3212" s="18" t="n">
        <x:f>SUM(V3212,Y3212,AB3212,AE3212)</x:f>
        <x:v>1093.5</x:v>
      </x:c>
      <x:c r="AI3212" s="18" t="n">
        <x:f>N3212-AH3212</x:f>
        <x:v>0</x:v>
      </x:c>
      <x:c r="AJ3212" s="18" t="n">
        <x:f>V3212*INDEX('07 Mode Capacity'!$P$6:$P$17,MATCH("AIR-"&amp;I3212,'07 Mode Capacity'!$C$6:$C$17,0))</x:f>
        <x:v>0</x:v>
      </x:c>
      <x:c r="AK3212" s="18" t="n">
        <x:f>Y3212*INDEX('07 Mode Capacity'!$P$6:$P$17,MATCH("OCEAN-"&amp;I3212,'07 Mode Capacity'!$C$6:$C$17,0))</x:f>
        <x:v>0</x:v>
      </x:c>
      <x:c r="AL3212" s="18" t="n">
        <x:f>AB3212*INDEX('07 Mode Capacity'!$P$6:$P$17,MATCH("LAND-"&amp;I3212,'07 Mode Capacity'!$C$6:$C$17,0))</x:f>
        <x:v>116.05160462100632</x:v>
      </x:c>
      <x:c r="AM3212" s="18" t="n">
        <x:f>AE3212*INDEX('07 Mode Capacity'!$P$6:$P$17,MATCH("INLAND-"&amp;I3212,'07 Mode Capacity'!$C$6:$C$17,0))</x:f>
        <x:v>90.03323237605784</x:v>
      </x:c>
      <x:c r="AN3212" s="18" t="n">
        <x:f>SUM(AJ3212:AM3212)</x:f>
        <x:v>206.08483699706414</x:v>
      </x:c>
      <x:c r="AO3212" s="17" t="n">
        <x:f>IF(N3212=0,1,AN3212/N3212)</x:f>
        <x:v>0.18846349976869148</x:v>
      </x:c>
      <x:c r="AP3212" s="11" t="str">
        <x:f>IF(AO3212&gt;='01 Controls'!$E$16,"PASS","FAIL")</x:f>
        <x:v>FAIL</x:v>
      </x:c>
      <x:c r="AQ3212" s="11" t="str">
        <x:v>UNQUANTIFIED</x:v>
      </x:c>
      <x:c r="AR3212" s="11" t="str">
        <x:v>Position-class planning record; serial item and receiver open</x:v>
      </x:c>
      <x:c r="AS3212" s="26"/>
      <x:c r="AT3212" s="26"/>
    </x:row>
    <x:row r="3213">
      <x:c r="C3213" s="11" t="str">
        <x:v>M5-L-DMG-ROL-30</x:v>
      </x:c>
      <x:c r="D3213" s="11" t="str">
        <x:v>M5</x:v>
      </x:c>
      <x:c r="E3213" s="11" t="str">
        <x:v>Drought and water</x:v>
      </x:c>
      <x:c r="F3213" s="11" t="str">
        <x:v>L-DMG</x:v>
      </x:c>
      <x:c r="G3213" s="11" t="str">
        <x:v>Debris and materials group</x:v>
      </x:c>
      <x:c r="H3213" s="11" t="str">
        <x:v>ROL-30</x:v>
      </x:c>
      <x:c r="I3213" s="19" t="n">
        <x:v>48</x:v>
      </x:c>
      <x:c r="J3213" s="21" t="n">
        <x:v>2</x:v>
      </x:c>
      <x:c r="K3213" s="18" t="n">
        <x:f>'05 Cargo Register'!K77</x:f>
        <x:v>759.375</x:v>
      </x:c>
      <x:c r="L3213" s="18" t="n">
        <x:f>'05 Cargo Register'!N77</x:f>
        <x:v>32</x:v>
      </x:c>
      <x:c r="M3213" s="18" t="n">
        <x:f>'05 Cargo Register'!O77</x:f>
        <x:v>2040</x:v>
      </x:c>
      <x:c r="N3213" s="18" t="n">
        <x:f>J3213*K3213</x:f>
        <x:v>1518.75</x:v>
      </x:c>
      <x:c r="O3213" s="18" t="n">
        <x:f>J3213*L3213</x:f>
        <x:v>64</x:v>
      </x:c>
      <x:c r="P3213" s="18" t="n">
        <x:f>J3213*M3213</x:f>
        <x:v>4080</x:v>
      </x:c>
      <x:c r="Q3213" s="22" t="n">
        <x:f>'01 Controls'!$E$29*'02 Cargo Classes'!$M$12</x:f>
        <x:v>0</x:v>
      </x:c>
      <x:c r="R3213" s="22" t="n">
        <x:f>'01 Controls'!$F$29*'02 Cargo Classes'!$N$12</x:f>
        <x:v>0</x:v>
      </x:c>
      <x:c r="S3213" s="22" t="n">
        <x:f>'01 Controls'!$G$29*'02 Cargo Classes'!$O$12</x:f>
        <x:v>1.2000000000000002</x:v>
      </x:c>
      <x:c r="T3213" s="22" t="n">
        <x:f>'01 Controls'!$H$29*'02 Cargo Classes'!$P$12</x:f>
        <x:v>0.09</x:v>
      </x:c>
      <x:c r="U3213" s="22" t="n">
        <x:f>SUM(Q3213:T3213)</x:f>
        <x:v>1.2900000000000003</x:v>
      </x:c>
      <x:c r="V3213" s="18" t="n">
        <x:f>IF(U3213=0,0,N3213*Q3213/U3213)</x:f>
        <x:v>0</x:v>
      </x:c>
      <x:c r="W3213" s="18" t="n">
        <x:f>IF(U3213=0,0,P3213*Q3213/U3213)</x:f>
        <x:v>0</x:v>
      </x:c>
      <x:c r="X3213" s="18" t="n">
        <x:f>MAX(V3213,W3213*'01 Controls'!$E$12)</x:f>
        <x:v>0</x:v>
      </x:c>
      <x:c r="Y3213" s="18" t="n">
        <x:f>IF(U3213=0,0,N3213*R3213/U3213)</x:f>
        <x:v>0</x:v>
      </x:c>
      <x:c r="Z3213" s="18" t="n">
        <x:f>IF(U3213=0,0,P3213*R3213/U3213)</x:f>
        <x:v>0</x:v>
      </x:c>
      <x:c r="AA3213" s="18" t="n">
        <x:f>MAX(Y3213,Z3213*'01 Controls'!$E$13)</x:f>
        <x:v>0</x:v>
      </x:c>
      <x:c r="AB3213" s="18" t="n">
        <x:f>IF(U3213=0,0,N3213*S3213/U3213)</x:f>
        <x:v>1412.7906976744184</x:v>
      </x:c>
      <x:c r="AC3213" s="18" t="n">
        <x:f>IF(U3213=0,0,P3213*S3213/U3213)</x:f>
        <x:v>3795.3488372093025</x:v>
      </x:c>
      <x:c r="AD3213" s="18" t="n">
        <x:f>MAX(AB3213,AC3213*'01 Controls'!$E$14)</x:f>
        <x:v>1412.7906976744184</x:v>
      </x:c>
      <x:c r="AE3213" s="18" t="n">
        <x:f>IF(U3213=0,0,N3213*T3213/U3213)</x:f>
        <x:v>105.95930232558138</x:v>
      </x:c>
      <x:c r="AF3213" s="18" t="n">
        <x:f>IF(U3213=0,0,P3213*T3213/U3213)</x:f>
        <x:v>284.6511627906976</x:v>
      </x:c>
      <x:c r="AG3213" s="18" t="n">
        <x:f>MAX(AE3213,AF3213*'01 Controls'!$E$15)</x:f>
        <x:v>105.95930232558138</x:v>
      </x:c>
      <x:c r="AH3213" s="18" t="n">
        <x:f>SUM(V3213,Y3213,AB3213,AE3213)</x:f>
        <x:v>1518.7499999999998</x:v>
      </x:c>
      <x:c r="AI3213" s="18" t="n">
        <x:f>N3213-AH3213</x:f>
        <x:v>2.2737367544323206e-13</x:v>
      </x:c>
      <x:c r="AJ3213" s="18" t="n">
        <x:f>V3213*INDEX('07 Mode Capacity'!$P$6:$P$17,MATCH("AIR-"&amp;I3213,'07 Mode Capacity'!$C$6:$C$17,0))</x:f>
        <x:v>0</x:v>
      </x:c>
      <x:c r="AK3213" s="18" t="n">
        <x:f>Y3213*INDEX('07 Mode Capacity'!$P$6:$P$17,MATCH("OCEAN-"&amp;I3213,'07 Mode Capacity'!$C$6:$C$17,0))</x:f>
        <x:v>0</x:v>
      </x:c>
      <x:c r="AL3213" s="18" t="n">
        <x:f>AB3213*INDEX('07 Mode Capacity'!$P$6:$P$17,MATCH("LAND-"&amp;I3213,'07 Mode Capacity'!$C$6:$C$17,0))</x:f>
        <x:v>172.4280947211334</x:v>
      </x:c>
      <x:c r="AM3213" s="18" t="n">
        <x:f>AE3213*INDEX('07 Mode Capacity'!$P$6:$P$17,MATCH("INLAND-"&amp;I3213,'07 Mode Capacity'!$C$6:$C$17,0))</x:f>
        <x:v>66.88515325094735</x:v>
      </x:c>
      <x:c r="AN3213" s="18" t="n">
        <x:f>SUM(AJ3213:AM3213)</x:f>
        <x:v>239.31324797208075</x:v>
      </x:c>
      <x:c r="AO3213" s="17" t="n">
        <x:f>IF(N3213=0,1,AN3213/N3213)</x:f>
        <x:v>0.15757250895281036</x:v>
      </x:c>
      <x:c r="AP3213" s="11" t="str">
        <x:f>IF(AO3213&gt;='01 Controls'!$E$16,"PASS","FAIL")</x:f>
        <x:v>FAIL</x:v>
      </x:c>
      <x:c r="AQ3213" s="11" t="str">
        <x:v>UNQUANTIFIED</x:v>
      </x:c>
      <x:c r="AR3213" s="11" t="str">
        <x:v>Position-class planning record; serial item and receiver open</x:v>
      </x:c>
      <x:c r="AS3213" s="26"/>
      <x:c r="AT3213" s="26"/>
    </x:row>
    <x:row r="3214">
      <x:c r="C3214" s="11" t="str">
        <x:v>M5-L-DMG-LIN-18</x:v>
      </x:c>
      <x:c r="D3214" s="11" t="str">
        <x:v>M5</x:v>
      </x:c>
      <x:c r="E3214" s="11" t="str">
        <x:v>Drought and water</x:v>
      </x:c>
      <x:c r="F3214" s="11" t="str">
        <x:v>L-DMG</x:v>
      </x:c>
      <x:c r="G3214" s="11" t="str">
        <x:v>Debris and materials group</x:v>
      </x:c>
      <x:c r="H3214" s="11" t="str">
        <x:v>LIN-18</x:v>
      </x:c>
      <x:c r="I3214" s="19" t="n">
        <x:v>72</x:v>
      </x:c>
      <x:c r="J3214" s="21" t="n">
        <x:v>2</x:v>
      </x:c>
      <x:c r="K3214" s="18" t="n">
        <x:f>'05 Cargo Register'!K78</x:f>
        <x:v>303.75</x:v>
      </x:c>
      <x:c r="L3214" s="18" t="n">
        <x:f>'05 Cargo Register'!N78</x:f>
        <x:v>22</x:v>
      </x:c>
      <x:c r="M3214" s="18" t="n">
        <x:f>'05 Cargo Register'!O78</x:f>
        <x:v>968</x:v>
      </x:c>
      <x:c r="N3214" s="18" t="n">
        <x:f>J3214*K3214</x:f>
        <x:v>607.5</x:v>
      </x:c>
      <x:c r="O3214" s="18" t="n">
        <x:f>J3214*L3214</x:f>
        <x:v>44</x:v>
      </x:c>
      <x:c r="P3214" s="18" t="n">
        <x:f>J3214*M3214</x:f>
        <x:v>1936</x:v>
      </x:c>
      <x:c r="Q3214" s="22" t="n">
        <x:f>'01 Controls'!$E$29*'02 Cargo Classes'!$M$13</x:f>
        <x:v>0</x:v>
      </x:c>
      <x:c r="R3214" s="22" t="n">
        <x:f>'01 Controls'!$F$29*'02 Cargo Classes'!$N$13</x:f>
        <x:v>0</x:v>
      </x:c>
      <x:c r="S3214" s="22" t="n">
        <x:f>'01 Controls'!$G$29*'02 Cargo Classes'!$O$13</x:f>
        <x:v>0.8</x:v>
      </x:c>
      <x:c r="T3214" s="22" t="n">
        <x:f>'01 Controls'!$H$29*'02 Cargo Classes'!$P$13</x:f>
        <x:v>0.15</x:v>
      </x:c>
      <x:c r="U3214" s="22" t="n">
        <x:f>SUM(Q3214:T3214)</x:f>
        <x:v>0.9500000000000001</x:v>
      </x:c>
      <x:c r="V3214" s="18" t="n">
        <x:f>IF(U3214=0,0,N3214*Q3214/U3214)</x:f>
        <x:v>0</x:v>
      </x:c>
      <x:c r="W3214" s="18" t="n">
        <x:f>IF(U3214=0,0,P3214*Q3214/U3214)</x:f>
        <x:v>0</x:v>
      </x:c>
      <x:c r="X3214" s="18" t="n">
        <x:f>MAX(V3214,W3214*'01 Controls'!$E$12)</x:f>
        <x:v>0</x:v>
      </x:c>
      <x:c r="Y3214" s="18" t="n">
        <x:f>IF(U3214=0,0,N3214*R3214/U3214)</x:f>
        <x:v>0</x:v>
      </x:c>
      <x:c r="Z3214" s="18" t="n">
        <x:f>IF(U3214=0,0,P3214*R3214/U3214)</x:f>
        <x:v>0</x:v>
      </x:c>
      <x:c r="AA3214" s="18" t="n">
        <x:f>MAX(Y3214,Z3214*'01 Controls'!$E$13)</x:f>
        <x:v>0</x:v>
      </x:c>
      <x:c r="AB3214" s="18" t="n">
        <x:f>IF(U3214=0,0,N3214*S3214/U3214)</x:f>
        <x:v>511.57894736842104</x:v>
      </x:c>
      <x:c r="AC3214" s="18" t="n">
        <x:f>IF(U3214=0,0,P3214*S3214/U3214)</x:f>
        <x:v>1630.3157894736844</x:v>
      </x:c>
      <x:c r="AD3214" s="18" t="n">
        <x:f>MAX(AB3214,AC3214*'01 Controls'!$E$14)</x:f>
        <x:v>511.57894736842104</x:v>
      </x:c>
      <x:c r="AE3214" s="18" t="n">
        <x:f>IF(U3214=0,0,N3214*T3214/U3214)</x:f>
        <x:v>95.92105263157895</x:v>
      </x:c>
      <x:c r="AF3214" s="18" t="n">
        <x:f>IF(U3214=0,0,P3214*T3214/U3214)</x:f>
        <x:v>305.6842105263157</x:v>
      </x:c>
      <x:c r="AG3214" s="18" t="n">
        <x:f>MAX(AE3214,AF3214*'01 Controls'!$E$15)</x:f>
        <x:v>95.92105263157895</x:v>
      </x:c>
      <x:c r="AH3214" s="18" t="n">
        <x:f>SUM(V3214,Y3214,AB3214,AE3214)</x:f>
        <x:v>607.5</x:v>
      </x:c>
      <x:c r="AI3214" s="18" t="n">
        <x:f>N3214-AH3214</x:f>
        <x:v>0</x:v>
      </x:c>
      <x:c r="AJ3214" s="18" t="n">
        <x:f>V3214*INDEX('07 Mode Capacity'!$P$6:$P$17,MATCH("AIR-"&amp;I3214,'07 Mode Capacity'!$C$6:$C$17,0))</x:f>
        <x:v>0</x:v>
      </x:c>
      <x:c r="AK3214" s="18" t="n">
        <x:f>Y3214*INDEX('07 Mode Capacity'!$P$6:$P$17,MATCH("OCEAN-"&amp;I3214,'07 Mode Capacity'!$C$6:$C$17,0))</x:f>
        <x:v>0</x:v>
      </x:c>
      <x:c r="AL3214" s="18" t="n">
        <x:f>AB3214*INDEX('07 Mode Capacity'!$P$6:$P$17,MATCH("LAND-"&amp;I3214,'07 Mode Capacity'!$C$6:$C$17,0))</x:f>
        <x:v>365.7841781506959</x:v>
      </x:c>
      <x:c r="AM3214" s="18" t="n">
        <x:f>AE3214*INDEX('07 Mode Capacity'!$P$6:$P$17,MATCH("INLAND-"&amp;I3214,'07 Mode Capacity'!$C$6:$C$17,0))</x:f>
        <x:v>95.92105263157895</x:v>
      </x:c>
      <x:c r="AN3214" s="18" t="n">
        <x:f>SUM(AJ3214:AM3214)</x:f>
        <x:v>461.70523078227484</x:v>
      </x:c>
      <x:c r="AO3214" s="17" t="n">
        <x:f>IF(N3214=0,1,AN3214/N3214)</x:f>
        <x:v>0.7600086103411932</x:v>
      </x:c>
      <x:c r="AP3214" s="11" t="str">
        <x:f>IF(AO3214&gt;='01 Controls'!$E$16,"PASS","FAIL")</x:f>
        <x:v>FAIL</x:v>
      </x:c>
      <x:c r="AQ3214" s="11" t="str">
        <x:v>UNQUANTIFIED</x:v>
      </x:c>
      <x:c r="AR3214" s="11" t="str">
        <x:v>Position-class planning record; serial item and receiver open</x:v>
      </x:c>
      <x:c r="AS3214" s="26"/>
      <x:c r="AT3214" s="26"/>
    </x:row>
    <x:row r="3215">
      <x:c r="C3215" s="11" t="str">
        <x:v>M5-L-DMG-BLK-08</x:v>
      </x:c>
      <x:c r="D3215" s="11" t="str">
        <x:v>M5</x:v>
      </x:c>
      <x:c r="E3215" s="11" t="str">
        <x:v>Drought and water</x:v>
      </x:c>
      <x:c r="F3215" s="11" t="str">
        <x:v>L-DMG</x:v>
      </x:c>
      <x:c r="G3215" s="11" t="str">
        <x:v>Debris and materials group</x:v>
      </x:c>
      <x:c r="H3215" s="11" t="str">
        <x:v>BLK-08</x:v>
      </x:c>
      <x:c r="I3215" s="19" t="n">
        <x:v>48</x:v>
      </x:c>
      <x:c r="J3215" s="21" t="n">
        <x:v>2</x:v>
      </x:c>
      <x:c r="K3215" s="18" t="n">
        <x:f>'05 Cargo Register'!K79</x:f>
        <x:v>121.5</x:v>
      </x:c>
      <x:c r="L3215" s="18" t="n">
        <x:f>'05 Cargo Register'!N79</x:f>
        <x:v>19</x:v>
      </x:c>
      <x:c r="M3215" s="18" t="n">
        <x:f>'05 Cargo Register'!O79</x:f>
        <x:v>969</x:v>
      </x:c>
      <x:c r="N3215" s="18" t="n">
        <x:f>J3215*K3215</x:f>
        <x:v>243</x:v>
      </x:c>
      <x:c r="O3215" s="18" t="n">
        <x:f>J3215*L3215</x:f>
        <x:v>38</x:v>
      </x:c>
      <x:c r="P3215" s="18" t="n">
        <x:f>J3215*M3215</x:f>
        <x:v>1938</x:v>
      </x:c>
      <x:c r="Q3215" s="22" t="n">
        <x:f>'01 Controls'!$E$29*'02 Cargo Classes'!$M$14</x:f>
        <x:v>0.05</x:v>
      </x:c>
      <x:c r="R3215" s="22" t="n">
        <x:f>'01 Controls'!$F$29*'02 Cargo Classes'!$N$14</x:f>
        <x:v>0</x:v>
      </x:c>
      <x:c r="S3215" s="22" t="n">
        <x:f>'01 Controls'!$G$29*'02 Cargo Classes'!$O$14</x:f>
        <x:v>0.8</x:v>
      </x:c>
      <x:c r="T3215" s="22" t="n">
        <x:f>'01 Controls'!$H$29*'02 Cargo Classes'!$P$14</x:f>
        <x:v>0.075</x:v>
      </x:c>
      <x:c r="U3215" s="22" t="n">
        <x:f>SUM(Q3215:T3215)</x:f>
        <x:v>0.925</x:v>
      </x:c>
      <x:c r="V3215" s="18" t="n">
        <x:f>IF(U3215=0,0,N3215*Q3215/U3215)</x:f>
        <x:v>13.135135135135135</x:v>
      </x:c>
      <x:c r="W3215" s="18" t="n">
        <x:f>IF(U3215=0,0,P3215*Q3215/U3215)</x:f>
        <x:v>104.75675675675676</x:v>
      </x:c>
      <x:c r="X3215" s="18" t="n">
        <x:f>MAX(V3215,W3215*'01 Controls'!$E$12)</x:f>
        <x:v>26.18918918918919</x:v>
      </x:c>
      <x:c r="Y3215" s="18" t="n">
        <x:f>IF(U3215=0,0,N3215*R3215/U3215)</x:f>
        <x:v>0</x:v>
      </x:c>
      <x:c r="Z3215" s="18" t="n">
        <x:f>IF(U3215=0,0,P3215*R3215/U3215)</x:f>
        <x:v>0</x:v>
      </x:c>
      <x:c r="AA3215" s="18" t="n">
        <x:f>MAX(Y3215,Z3215*'01 Controls'!$E$13)</x:f>
        <x:v>0</x:v>
      </x:c>
      <x:c r="AB3215" s="18" t="n">
        <x:f>IF(U3215=0,0,N3215*S3215/U3215)</x:f>
        <x:v>210.16216216216216</x:v>
      </x:c>
      <x:c r="AC3215" s="18" t="n">
        <x:f>IF(U3215=0,0,P3215*S3215/U3215)</x:f>
        <x:v>1676.1081081081081</x:v>
      </x:c>
      <x:c r="AD3215" s="18" t="n">
        <x:f>MAX(AB3215,AC3215*'01 Controls'!$E$14)</x:f>
        <x:v>335.22162162162164</x:v>
      </x:c>
      <x:c r="AE3215" s="18" t="n">
        <x:f>IF(U3215=0,0,N3215*T3215/U3215)</x:f>
        <x:v>19.702702702702698</x:v>
      </x:c>
      <x:c r="AF3215" s="18" t="n">
        <x:f>IF(U3215=0,0,P3215*T3215/U3215)</x:f>
        <x:v>157.13513513513513</x:v>
      </x:c>
      <x:c r="AG3215" s="18" t="n">
        <x:f>MAX(AE3215,AF3215*'01 Controls'!$E$15)</x:f>
        <x:v>28.284324324324324</x:v>
      </x:c>
      <x:c r="AH3215" s="18" t="n">
        <x:f>SUM(V3215,Y3215,AB3215,AE3215)</x:f>
        <x:v>243</x:v>
      </x:c>
      <x:c r="AI3215" s="18" t="n">
        <x:f>N3215-AH3215</x:f>
        <x:v>0</x:v>
      </x:c>
      <x:c r="AJ3215" s="18" t="n">
        <x:f>V3215*INDEX('07 Mode Capacity'!$P$6:$P$17,MATCH("AIR-"&amp;I3215,'07 Mode Capacity'!$C$6:$C$17,0))</x:f>
        <x:v>3.6822467548269247</x:v>
      </x:c>
      <x:c r="AK3215" s="18" t="n">
        <x:f>Y3215*INDEX('07 Mode Capacity'!$P$6:$P$17,MATCH("OCEAN-"&amp;I3215,'07 Mode Capacity'!$C$6:$C$17,0))</x:f>
        <x:v>0</x:v>
      </x:c>
      <x:c r="AL3215" s="18" t="n">
        <x:f>AB3215*INDEX('07 Mode Capacity'!$P$6:$P$17,MATCH("LAND-"&amp;I3215,'07 Mode Capacity'!$C$6:$C$17,0))</x:f>
        <x:v>25.649844144462655</x:v>
      </x:c>
      <x:c r="AM3215" s="18" t="n">
        <x:f>AE3215*INDEX('07 Mode Capacity'!$P$6:$P$17,MATCH("INLAND-"&amp;I3215,'07 Mode Capacity'!$C$6:$C$17,0))</x:f>
        <x:v>12.437023090986967</x:v>
      </x:c>
      <x:c r="AN3215" s="18" t="n">
        <x:f>SUM(AJ3215:AM3215)</x:f>
        <x:v>41.769113990276544</x:v>
      </x:c>
      <x:c r="AO3215" s="17" t="n">
        <x:f>IF(N3215=0,1,AN3215/N3215)</x:f>
        <x:v>0.17188935798467714</x:v>
      </x:c>
      <x:c r="AP3215" s="11" t="str">
        <x:f>IF(AO3215&gt;='01 Controls'!$E$16,"PASS","FAIL")</x:f>
        <x:v>FAIL</x:v>
      </x:c>
      <x:c r="AQ3215" s="11" t="str">
        <x:v>UNQUANTIFIED</x:v>
      </x:c>
      <x:c r="AR3215" s="11" t="str">
        <x:v>Position-class planning record; serial item and receiver open</x:v>
      </x:c>
      <x:c r="AS3215" s="26"/>
      <x:c r="AT3215" s="26"/>
    </x:row>
    <x:row r="3216">
      <x:c r="C3216" s="11" t="str">
        <x:v>M5-L-DMG-OOG-80</x:v>
      </x:c>
      <x:c r="D3216" s="11" t="str">
        <x:v>M5</x:v>
      </x:c>
      <x:c r="E3216" s="11" t="str">
        <x:v>Drought and water</x:v>
      </x:c>
      <x:c r="F3216" s="11" t="str">
        <x:v>L-DMG</x:v>
      </x:c>
      <x:c r="G3216" s="11" t="str">
        <x:v>Debris and materials group</x:v>
      </x:c>
      <x:c r="H3216" s="11" t="str">
        <x:v>OOG-80</x:v>
      </x:c>
      <x:c r="I3216" s="19" t="n">
        <x:v>72</x:v>
      </x:c>
      <x:c r="J3216" s="21" t="n">
        <x:v>2</x:v>
      </x:c>
      <x:c r="K3216" s="18" t="n">
        <x:f>'05 Cargo Register'!K80</x:f>
        <x:v>303.75</x:v>
      </x:c>
      <x:c r="L3216" s="18" t="n">
        <x:f>'05 Cargo Register'!N80</x:f>
        <x:v>6</x:v>
      </x:c>
      <x:c r="M3216" s="18" t="n">
        <x:f>'05 Cargo Register'!O80</x:f>
        <x:v>1056</x:v>
      </x:c>
      <x:c r="N3216" s="18" t="n">
        <x:f>J3216*K3216</x:f>
        <x:v>607.5</x:v>
      </x:c>
      <x:c r="O3216" s="18" t="n">
        <x:f>J3216*L3216</x:f>
        <x:v>12</x:v>
      </x:c>
      <x:c r="P3216" s="18" t="n">
        <x:f>J3216*M3216</x:f>
        <x:v>2112</x:v>
      </x:c>
      <x:c r="Q3216" s="22" t="n">
        <x:f>'01 Controls'!$E$29*'02 Cargo Classes'!$M$15</x:f>
        <x:v>0</x:v>
      </x:c>
      <x:c r="R3216" s="22" t="n">
        <x:f>'01 Controls'!$F$29*'02 Cargo Classes'!$N$15</x:f>
        <x:v>0</x:v>
      </x:c>
      <x:c r="S3216" s="22" t="n">
        <x:f>'01 Controls'!$G$29*'02 Cargo Classes'!$O$15</x:f>
        <x:v>0.48</x:v>
      </x:c>
      <x:c r="T3216" s="22" t="n">
        <x:f>'01 Controls'!$H$29*'02 Cargo Classes'!$P$15</x:f>
        <x:v>0.075</x:v>
      </x:c>
      <x:c r="U3216" s="22" t="n">
        <x:f>SUM(Q3216:T3216)</x:f>
        <x:v>0.5549999999999999</x:v>
      </x:c>
      <x:c r="V3216" s="18" t="n">
        <x:f>IF(U3216=0,0,N3216*Q3216/U3216)</x:f>
        <x:v>0</x:v>
      </x:c>
      <x:c r="W3216" s="18" t="n">
        <x:f>IF(U3216=0,0,P3216*Q3216/U3216)</x:f>
        <x:v>0</x:v>
      </x:c>
      <x:c r="X3216" s="18" t="n">
        <x:f>MAX(V3216,W3216*'01 Controls'!$E$12)</x:f>
        <x:v>0</x:v>
      </x:c>
      <x:c r="Y3216" s="18" t="n">
        <x:f>IF(U3216=0,0,N3216*R3216/U3216)</x:f>
        <x:v>0</x:v>
      </x:c>
      <x:c r="Z3216" s="18" t="n">
        <x:f>IF(U3216=0,0,P3216*R3216/U3216)</x:f>
        <x:v>0</x:v>
      </x:c>
      <x:c r="AA3216" s="18" t="n">
        <x:f>MAX(Y3216,Z3216*'01 Controls'!$E$13)</x:f>
        <x:v>0</x:v>
      </x:c>
      <x:c r="AB3216" s="18" t="n">
        <x:f>IF(U3216=0,0,N3216*S3216/U3216)</x:f>
        <x:v>525.4054054054054</x:v>
      </x:c>
      <x:c r="AC3216" s="18" t="n">
        <x:f>IF(U3216=0,0,P3216*S3216/U3216)</x:f>
        <x:v>1826.5945945945948</x:v>
      </x:c>
      <x:c r="AD3216" s="18" t="n">
        <x:f>MAX(AB3216,AC3216*'01 Controls'!$E$14)</x:f>
        <x:v>525.4054054054054</x:v>
      </x:c>
      <x:c r="AE3216" s="18" t="n">
        <x:f>IF(U3216=0,0,N3216*T3216/U3216)</x:f>
        <x:v>82.09459459459461</x:v>
      </x:c>
      <x:c r="AF3216" s="18" t="n">
        <x:f>IF(U3216=0,0,P3216*T3216/U3216)</x:f>
        <x:v>285.4054054054055</x:v>
      </x:c>
      <x:c r="AG3216" s="18" t="n">
        <x:f>MAX(AE3216,AF3216*'01 Controls'!$E$15)</x:f>
        <x:v>82.09459459459461</x:v>
      </x:c>
      <x:c r="AH3216" s="18" t="n">
        <x:f>SUM(V3216,Y3216,AB3216,AE3216)</x:f>
        <x:v>607.5</x:v>
      </x:c>
      <x:c r="AI3216" s="18" t="n">
        <x:f>N3216-AH3216</x:f>
        <x:v>0</x:v>
      </x:c>
      <x:c r="AJ3216" s="18" t="n">
        <x:f>V3216*INDEX('07 Mode Capacity'!$P$6:$P$17,MATCH("AIR-"&amp;I3216,'07 Mode Capacity'!$C$6:$C$17,0))</x:f>
        <x:v>0</x:v>
      </x:c>
      <x:c r="AK3216" s="18" t="n">
        <x:f>Y3216*INDEX('07 Mode Capacity'!$P$6:$P$17,MATCH("OCEAN-"&amp;I3216,'07 Mode Capacity'!$C$6:$C$17,0))</x:f>
        <x:v>0</x:v>
      </x:c>
      <x:c r="AL3216" s="18" t="n">
        <x:f>AB3216*INDEX('07 Mode Capacity'!$P$6:$P$17,MATCH("LAND-"&amp;I3216,'07 Mode Capacity'!$C$6:$C$17,0))</x:f>
        <x:v>375.6702370196336</x:v>
      </x:c>
      <x:c r="AM3216" s="18" t="n">
        <x:f>AE3216*INDEX('07 Mode Capacity'!$P$6:$P$17,MATCH("INLAND-"&amp;I3216,'07 Mode Capacity'!$C$6:$C$17,0))</x:f>
        <x:v>82.09459459459461</x:v>
      </x:c>
      <x:c r="AN3216" s="18" t="n">
        <x:f>SUM(AJ3216:AM3216)</x:f>
        <x:v>457.7648316142282</x:v>
      </x:c>
      <x:c r="AO3216" s="17" t="n">
        <x:f>IF(N3216=0,1,AN3216/N3216)</x:f>
        <x:v>0.7535223565666308</x:v>
      </x:c>
      <x:c r="AP3216" s="11" t="str">
        <x:f>IF(AO3216&gt;='01 Controls'!$E$16,"PASS","FAIL")</x:f>
        <x:v>FAIL</x:v>
      </x:c>
      <x:c r="AQ3216" s="11" t="str">
        <x:v>UNQUANTIFIED</x:v>
      </x:c>
      <x:c r="AR3216" s="11" t="str">
        <x:v>Position-class planning record; serial item and receiver open</x:v>
      </x:c>
      <x:c r="AS3216" s="26"/>
      <x:c r="AT3216" s="26"/>
    </x:row>
    <x:row r="3217">
      <x:c r="C3217" s="11" t="str">
        <x:v>M5-L-TWG-APL-45</x:v>
      </x:c>
      <x:c r="D3217" s="11" t="str">
        <x:v>M5</x:v>
      </x:c>
      <x:c r="E3217" s="11" t="str">
        <x:v>Drought and water</x:v>
      </x:c>
      <x:c r="F3217" s="11" t="str">
        <x:v>L-TWG</x:v>
      </x:c>
      <x:c r="G3217" s="11" t="str">
        <x:v>Temporary works and crossing group</x:v>
      </x:c>
      <x:c r="H3217" s="11" t="str">
        <x:v>APL-45</x:v>
      </x:c>
      <x:c r="I3217" s="19" t="n">
        <x:v>24</x:v>
      </x:c>
      <x:c r="J3217" s="21" t="n">
        <x:v>4</x:v>
      </x:c>
      <x:c r="K3217" s="18" t="n">
        <x:f>'05 Cargo Register'!K81</x:f>
        <x:v>91.125</x:v>
      </x:c>
      <x:c r="L3217" s="18" t="n">
        <x:f>'05 Cargo Register'!N81</x:f>
        <x:v>24</x:v>
      </x:c>
      <x:c r="M3217" s="18" t="n">
        <x:f>'05 Cargo Register'!O81</x:f>
        <x:v>180</x:v>
      </x:c>
      <x:c r="N3217" s="18" t="n">
        <x:f>J3217*K3217</x:f>
        <x:v>364.5</x:v>
      </x:c>
      <x:c r="O3217" s="18" t="n">
        <x:f>J3217*L3217</x:f>
        <x:v>96</x:v>
      </x:c>
      <x:c r="P3217" s="18" t="n">
        <x:f>J3217*M3217</x:f>
        <x:v>720</x:v>
      </x:c>
      <x:c r="Q3217" s="22" t="n">
        <x:f>'01 Controls'!$E$29*'02 Cargo Classes'!$M$6</x:f>
        <x:v>0.15000000000000002</x:v>
      </x:c>
      <x:c r="R3217" s="22" t="n">
        <x:f>'01 Controls'!$F$29*'02 Cargo Classes'!$N$6</x:f>
        <x:v>0</x:v>
      </x:c>
      <x:c r="S3217" s="22" t="n">
        <x:f>'01 Controls'!$G$29*'02 Cargo Classes'!$O$6</x:f>
        <x:v>0.8</x:v>
      </x:c>
      <x:c r="T3217" s="22" t="n">
        <x:f>'01 Controls'!$H$29*'02 Cargo Classes'!$P$6</x:f>
        <x:v>0.045</x:v>
      </x:c>
      <x:c r="U3217" s="22" t="n">
        <x:f>SUM(Q3217:T3217)</x:f>
        <x:v>0.9950000000000001</x:v>
      </x:c>
      <x:c r="V3217" s="18" t="n">
        <x:f>IF(U3217=0,0,N3217*Q3217/U3217)</x:f>
        <x:v>54.9497487437186</x:v>
      </x:c>
      <x:c r="W3217" s="18" t="n">
        <x:f>IF(U3217=0,0,P3217*Q3217/U3217)</x:f>
        <x:v>108.5427135678392</x:v>
      </x:c>
      <x:c r="X3217" s="18" t="n">
        <x:f>MAX(V3217,W3217*'01 Controls'!$E$12)</x:f>
        <x:v>54.9497487437186</x:v>
      </x:c>
      <x:c r="Y3217" s="18" t="n">
        <x:f>IF(U3217=0,0,N3217*R3217/U3217)</x:f>
        <x:v>0</x:v>
      </x:c>
      <x:c r="Z3217" s="18" t="n">
        <x:f>IF(U3217=0,0,P3217*R3217/U3217)</x:f>
        <x:v>0</x:v>
      </x:c>
      <x:c r="AA3217" s="18" t="n">
        <x:f>MAX(Y3217,Z3217*'01 Controls'!$E$13)</x:f>
        <x:v>0</x:v>
      </x:c>
      <x:c r="AB3217" s="18" t="n">
        <x:f>IF(U3217=0,0,N3217*S3217/U3217)</x:f>
        <x:v>293.0653266331658</x:v>
      </x:c>
      <x:c r="AC3217" s="18" t="n">
        <x:f>IF(U3217=0,0,P3217*S3217/U3217)</x:f>
        <x:v>578.894472361809</x:v>
      </x:c>
      <x:c r="AD3217" s="18" t="n">
        <x:f>MAX(AB3217,AC3217*'01 Controls'!$E$14)</x:f>
        <x:v>293.0653266331658</x:v>
      </x:c>
      <x:c r="AE3217" s="18" t="n">
        <x:f>IF(U3217=0,0,N3217*T3217/U3217)</x:f>
        <x:v>16.484924623115575</x:v>
      </x:c>
      <x:c r="AF3217" s="18" t="n">
        <x:f>IF(U3217=0,0,P3217*T3217/U3217)</x:f>
        <x:v>32.562814070351756</x:v>
      </x:c>
      <x:c r="AG3217" s="18" t="n">
        <x:f>MAX(AE3217,AF3217*'01 Controls'!$E$15)</x:f>
        <x:v>16.484924623115575</x:v>
      </x:c>
      <x:c r="AH3217" s="18" t="n">
        <x:f>SUM(V3217,Y3217,AB3217,AE3217)</x:f>
        <x:v>364.5</x:v>
      </x:c>
      <x:c r="AI3217" s="18" t="n">
        <x:f>N3217-AH3217</x:f>
        <x:v>0</x:v>
      </x:c>
      <x:c r="AJ3217" s="18" t="n">
        <x:f>V3217*INDEX('07 Mode Capacity'!$P$6:$P$17,MATCH("AIR-"&amp;I3217,'07 Mode Capacity'!$C$6:$C$17,0))</x:f>
        <x:v>11.15007704431175</x:v>
      </x:c>
      <x:c r="AK3217" s="18" t="n">
        <x:f>Y3217*INDEX('07 Mode Capacity'!$P$6:$P$17,MATCH("OCEAN-"&amp;I3217,'07 Mode Capacity'!$C$6:$C$17,0))</x:f>
        <x:v>0</x:v>
      </x:c>
      <x:c r="AL3217" s="18" t="n">
        <x:f>AB3217*INDEX('07 Mode Capacity'!$P$6:$P$17,MATCH("LAND-"&amp;I3217,'07 Mode Capacity'!$C$6:$C$17,0))</x:f>
        <x:v>112.09775830267917</x:v>
      </x:c>
      <x:c r="AM3217" s="18" t="n">
        <x:f>AE3217*INDEX('07 Mode Capacity'!$P$6:$P$17,MATCH("INLAND-"&amp;I3217,'07 Mode Capacity'!$C$6:$C$17,0))</x:f>
        <x:v>16.484924623115575</x:v>
      </x:c>
      <x:c r="AN3217" s="18" t="n">
        <x:f>SUM(AJ3217:AM3217)</x:f>
        <x:v>139.73275997010649</x:v>
      </x:c>
      <x:c r="AO3217" s="17" t="n">
        <x:f>IF(N3217=0,1,AN3217/N3217)</x:f>
        <x:v>0.3833546226889067</x:v>
      </x:c>
      <x:c r="AP3217" s="11" t="str">
        <x:f>IF(AO3217&gt;='01 Controls'!$E$16,"PASS","FAIL")</x:f>
        <x:v>FAIL</x:v>
      </x:c>
      <x:c r="AQ3217" s="11" t="str">
        <x:v>UNQUANTIFIED</x:v>
      </x:c>
      <x:c r="AR3217" s="11" t="str">
        <x:v>Position-class planning record; serial item and receiver open</x:v>
      </x:c>
      <x:c r="AS3217" s="26"/>
      <x:c r="AT3217" s="26"/>
    </x:row>
    <x:row r="3218">
      <x:c r="C3218" s="11" t="str">
        <x:v>M5-L-TWG-ISO-18</x:v>
      </x:c>
      <x:c r="D3218" s="11" t="str">
        <x:v>M5</x:v>
      </x:c>
      <x:c r="E3218" s="11" t="str">
        <x:v>Drought and water</x:v>
      </x:c>
      <x:c r="F3218" s="11" t="str">
        <x:v>L-TWG</x:v>
      </x:c>
      <x:c r="G3218" s="11" t="str">
        <x:v>Temporary works and crossing group</x:v>
      </x:c>
      <x:c r="H3218" s="11" t="str">
        <x:v>ISO-18</x:v>
      </x:c>
      <x:c r="I3218" s="19" t="n">
        <x:v>48</x:v>
      </x:c>
      <x:c r="J3218" s="21" t="n">
        <x:v>4</x:v>
      </x:c>
      <x:c r="K3218" s="18" t="n">
        <x:f>'05 Cargo Register'!K82</x:f>
        <x:v>364.5</x:v>
      </x:c>
      <x:c r="L3218" s="18" t="n">
        <x:f>'05 Cargo Register'!N82</x:f>
        <x:v>24</x:v>
      </x:c>
      <x:c r="M3218" s="18" t="n">
        <x:f>'05 Cargo Register'!O82</x:f>
        <x:v>633.6</x:v>
      </x:c>
      <x:c r="N3218" s="18" t="n">
        <x:f>J3218*K3218</x:f>
        <x:v>1458</x:v>
      </x:c>
      <x:c r="O3218" s="18" t="n">
        <x:f>J3218*L3218</x:f>
        <x:v>96</x:v>
      </x:c>
      <x:c r="P3218" s="18" t="n">
        <x:f>J3218*M3218</x:f>
        <x:v>2534.4</x:v>
      </x:c>
      <x:c r="Q3218" s="22" t="n">
        <x:f>'01 Controls'!$E$29*'02 Cargo Classes'!$M$7</x:f>
        <x:v>0.010000000000000002</x:v>
      </x:c>
      <x:c r="R3218" s="22" t="n">
        <x:f>'01 Controls'!$F$29*'02 Cargo Classes'!$N$7</x:f>
        <x:v>0</x:v>
      </x:c>
      <x:c r="S3218" s="22" t="n">
        <x:f>'01 Controls'!$G$29*'02 Cargo Classes'!$O$7</x:f>
        <x:v>0.96</x:v>
      </x:c>
      <x:c r="T3218" s="22" t="n">
        <x:f>'01 Controls'!$H$29*'02 Cargo Classes'!$P$7</x:f>
        <x:v>0.12</x:v>
      </x:c>
      <x:c r="U3218" s="22" t="n">
        <x:f>SUM(Q3218:T3218)</x:f>
        <x:v>1.0899999999999999</x:v>
      </x:c>
      <x:c r="V3218" s="18" t="n">
        <x:f>IF(U3218=0,0,N3218*Q3218/U3218)</x:f>
        <x:v>13.37614678899083</x:v>
      </x:c>
      <x:c r="W3218" s="18" t="n">
        <x:f>IF(U3218=0,0,P3218*Q3218/U3218)</x:f>
        <x:v>23.251376146789</x:v>
      </x:c>
      <x:c r="X3218" s="18" t="n">
        <x:f>MAX(V3218,W3218*'01 Controls'!$E$12)</x:f>
        <x:v>13.37614678899083</x:v>
      </x:c>
      <x:c r="Y3218" s="18" t="n">
        <x:f>IF(U3218=0,0,N3218*R3218/U3218)</x:f>
        <x:v>0</x:v>
      </x:c>
      <x:c r="Z3218" s="18" t="n">
        <x:f>IF(U3218=0,0,P3218*R3218/U3218)</x:f>
        <x:v>0</x:v>
      </x:c>
      <x:c r="AA3218" s="18" t="n">
        <x:f>MAX(Y3218,Z3218*'01 Controls'!$E$13)</x:f>
        <x:v>0</x:v>
      </x:c>
      <x:c r="AB3218" s="18" t="n">
        <x:f>IF(U3218=0,0,N3218*S3218/U3218)</x:f>
        <x:v>1284.1100917431193</x:v>
      </x:c>
      <x:c r="AC3218" s="18" t="n">
        <x:f>IF(U3218=0,0,P3218*S3218/U3218)</x:f>
        <x:v>2232.1321100917435</x:v>
      </x:c>
      <x:c r="AD3218" s="18" t="n">
        <x:f>MAX(AB3218,AC3218*'01 Controls'!$E$14)</x:f>
        <x:v>1284.1100917431193</x:v>
      </x:c>
      <x:c r="AE3218" s="18" t="n">
        <x:f>IF(U3218=0,0,N3218*T3218/U3218)</x:f>
        <x:v>160.5137614678899</x:v>
      </x:c>
      <x:c r="AF3218" s="18" t="n">
        <x:f>IF(U3218=0,0,P3218*T3218/U3218)</x:f>
        <x:v>279.01651376146793</x:v>
      </x:c>
      <x:c r="AG3218" s="18" t="n">
        <x:f>MAX(AE3218,AF3218*'01 Controls'!$E$15)</x:f>
        <x:v>160.5137614678899</x:v>
      </x:c>
      <x:c r="AH3218" s="18" t="n">
        <x:f>SUM(V3218,Y3218,AB3218,AE3218)</x:f>
        <x:v>1458</x:v>
      </x:c>
      <x:c r="AI3218" s="18" t="n">
        <x:f>N3218-AH3218</x:f>
        <x:v>0</x:v>
      </x:c>
      <x:c r="AJ3218" s="18" t="n">
        <x:f>V3218*INDEX('07 Mode Capacity'!$P$6:$P$17,MATCH("AIR-"&amp;I3218,'07 Mode Capacity'!$C$6:$C$17,0))</x:f>
        <x:v>3.7498109154659525</x:v>
      </x:c>
      <x:c r="AK3218" s="18" t="n">
        <x:f>Y3218*INDEX('07 Mode Capacity'!$P$6:$P$17,MATCH("OCEAN-"&amp;I3218,'07 Mode Capacity'!$C$6:$C$17,0))</x:f>
        <x:v>0</x:v>
      </x:c>
      <x:c r="AL3218" s="18" t="n">
        <x:f>AB3218*INDEX('07 Mode Capacity'!$P$6:$P$17,MATCH("LAND-"&amp;I3218,'07 Mode Capacity'!$C$6:$C$17,0))</x:f>
        <x:v>156.72290091937734</x:v>
      </x:c>
      <x:c r="AM3218" s="18" t="n">
        <x:f>AE3218*INDEX('07 Mode Capacity'!$P$6:$P$17,MATCH("INLAND-"&amp;I3218,'07 Mode Capacity'!$C$6:$C$17,0))</x:f>
        <x:v>101.32180279629752</x:v>
      </x:c>
      <x:c r="AN3218" s="18" t="n">
        <x:f>SUM(AJ3218:AM3218)</x:f>
        <x:v>261.7945146311408</x:v>
      </x:c>
      <x:c r="AO3218" s="17" t="n">
        <x:f>IF(N3218=0,1,AN3218/N3218)</x:f>
        <x:v>0.17955728026827217</x:v>
      </x:c>
      <x:c r="AP3218" s="11" t="str">
        <x:f>IF(AO3218&gt;='01 Controls'!$E$16,"PASS","FAIL")</x:f>
        <x:v>FAIL</x:v>
      </x:c>
      <x:c r="AQ3218" s="11" t="str">
        <x:v>UNQUANTIFIED</x:v>
      </x:c>
      <x:c r="AR3218" s="11" t="str">
        <x:v>Position-class planning record; serial item and receiver open</x:v>
      </x:c>
      <x:c r="AS3218" s="26"/>
      <x:c r="AT3218" s="26"/>
    </x:row>
    <x:row r="3219">
      <x:c r="C3219" s="11" t="str">
        <x:v>M5-L-TWG-COL-12</x:v>
      </x:c>
      <x:c r="D3219" s="11" t="str">
        <x:v>M5</x:v>
      </x:c>
      <x:c r="E3219" s="11" t="str">
        <x:v>Drought and water</x:v>
      </x:c>
      <x:c r="F3219" s="11" t="str">
        <x:v>L-TWG</x:v>
      </x:c>
      <x:c r="G3219" s="11" t="str">
        <x:v>Temporary works and crossing group</x:v>
      </x:c>
      <x:c r="H3219" s="11" t="str">
        <x:v>COL-12</x:v>
      </x:c>
      <x:c r="I3219" s="19" t="n">
        <x:v>24</x:v>
      </x:c>
      <x:c r="J3219" s="21" t="n">
        <x:v>4</x:v>
      </x:c>
      <x:c r="K3219" s="18" t="n">
        <x:f>'05 Cargo Register'!K83</x:f>
        <x:v>60.75</x:v>
      </x:c>
      <x:c r="L3219" s="18" t="n">
        <x:f>'05 Cargo Register'!N83</x:f>
        <x:v>7</x:v>
      </x:c>
      <x:c r="M3219" s="18" t="n">
        <x:f>'05 Cargo Register'!O83</x:f>
        <x:v>184.8</x:v>
      </x:c>
      <x:c r="N3219" s="18" t="n">
        <x:f>J3219*K3219</x:f>
        <x:v>243</x:v>
      </x:c>
      <x:c r="O3219" s="18" t="n">
        <x:f>J3219*L3219</x:f>
        <x:v>28</x:v>
      </x:c>
      <x:c r="P3219" s="18" t="n">
        <x:f>J3219*M3219</x:f>
        <x:v>739.2</x:v>
      </x:c>
      <x:c r="Q3219" s="22" t="n">
        <x:f>'01 Controls'!$E$29*'02 Cargo Classes'!$M$8</x:f>
        <x:v>0.1</x:v>
      </x:c>
      <x:c r="R3219" s="22" t="n">
        <x:f>'01 Controls'!$F$29*'02 Cargo Classes'!$N$8</x:f>
        <x:v>0</x:v>
      </x:c>
      <x:c r="S3219" s="22" t="n">
        <x:f>'01 Controls'!$G$29*'02 Cargo Classes'!$O$8</x:f>
        <x:v>0.96</x:v>
      </x:c>
      <x:c r="T3219" s="22" t="n">
        <x:f>'01 Controls'!$H$29*'02 Cargo Classes'!$P$8</x:f>
        <x:v>0.03</x:v>
      </x:c>
      <x:c r="U3219" s="22" t="n">
        <x:f>SUM(Q3219:T3219)</x:f>
        <x:v>1.09</x:v>
      </x:c>
      <x:c r="V3219" s="18" t="n">
        <x:f>IF(U3219=0,0,N3219*Q3219/U3219)</x:f>
        <x:v>22.293577981651374</x:v>
      </x:c>
      <x:c r="W3219" s="18" t="n">
        <x:f>IF(U3219=0,0,P3219*Q3219/U3219)</x:f>
        <x:v>67.81651376146789</x:v>
      </x:c>
      <x:c r="X3219" s="18" t="n">
        <x:f>MAX(V3219,W3219*'01 Controls'!$E$12)</x:f>
        <x:v>22.293577981651374</x:v>
      </x:c>
      <x:c r="Y3219" s="18" t="n">
        <x:f>IF(U3219=0,0,N3219*R3219/U3219)</x:f>
        <x:v>0</x:v>
      </x:c>
      <x:c r="Z3219" s="18" t="n">
        <x:f>IF(U3219=0,0,P3219*R3219/U3219)</x:f>
        <x:v>0</x:v>
      </x:c>
      <x:c r="AA3219" s="18" t="n">
        <x:f>MAX(Y3219,Z3219*'01 Controls'!$E$13)</x:f>
        <x:v>0</x:v>
      </x:c>
      <x:c r="AB3219" s="18" t="n">
        <x:f>IF(U3219=0,0,N3219*S3219/U3219)</x:f>
        <x:v>214.0183486238532</x:v>
      </x:c>
      <x:c r="AC3219" s="18" t="n">
        <x:f>IF(U3219=0,0,P3219*S3219/U3219)</x:f>
        <x:v>651.0385321100918</x:v>
      </x:c>
      <x:c r="AD3219" s="18" t="n">
        <x:f>MAX(AB3219,AC3219*'01 Controls'!$E$14)</x:f>
        <x:v>214.0183486238532</x:v>
      </x:c>
      <x:c r="AE3219" s="18" t="n">
        <x:f>IF(U3219=0,0,N3219*T3219/U3219)</x:f>
        <x:v>6.6880733944954125</x:v>
      </x:c>
      <x:c r="AF3219" s="18" t="n">
        <x:f>IF(U3219=0,0,P3219*T3219/U3219)</x:f>
        <x:v>20.344954128440367</x:v>
      </x:c>
      <x:c r="AG3219" s="18" t="n">
        <x:f>MAX(AE3219,AF3219*'01 Controls'!$E$15)</x:f>
        <x:v>6.6880733944954125</x:v>
      </x:c>
      <x:c r="AH3219" s="18" t="n">
        <x:f>SUM(V3219,Y3219,AB3219,AE3219)</x:f>
        <x:v>242.99999999999997</x:v>
      </x:c>
      <x:c r="AI3219" s="18" t="n">
        <x:f>N3219-AH3219</x:f>
        <x:v>2.842170943040401e-14</x:v>
      </x:c>
      <x:c r="AJ3219" s="18" t="n">
        <x:f>V3219*INDEX('07 Mode Capacity'!$P$6:$P$17,MATCH("AIR-"&amp;I3219,'07 Mode Capacity'!$C$6:$C$17,0))</x:f>
        <x:v>4.523680594939934</x:v>
      </x:c>
      <x:c r="AK3219" s="18" t="n">
        <x:f>Y3219*INDEX('07 Mode Capacity'!$P$6:$P$17,MATCH("OCEAN-"&amp;I3219,'07 Mode Capacity'!$C$6:$C$17,0))</x:f>
        <x:v>0</x:v>
      </x:c>
      <x:c r="AL3219" s="18" t="n">
        <x:f>AB3219*INDEX('07 Mode Capacity'!$P$6:$P$17,MATCH("LAND-"&amp;I3219,'07 Mode Capacity'!$C$6:$C$17,0))</x:f>
        <x:v>81.86221615498405</x:v>
      </x:c>
      <x:c r="AM3219" s="18" t="n">
        <x:f>AE3219*INDEX('07 Mode Capacity'!$P$6:$P$17,MATCH("INLAND-"&amp;I3219,'07 Mode Capacity'!$C$6:$C$17,0))</x:f>
        <x:v>6.6880733944954125</x:v>
      </x:c>
      <x:c r="AN3219" s="18" t="n">
        <x:f>SUM(AJ3219:AM3219)</x:f>
        <x:v>93.0739701444194</x:v>
      </x:c>
      <x:c r="AO3219" s="17" t="n">
        <x:f>IF(N3219=0,1,AN3219/N3219)</x:f>
        <x:v>0.38302045326921563</x:v>
      </x:c>
      <x:c r="AP3219" s="11" t="str">
        <x:f>IF(AO3219&gt;='01 Controls'!$E$16,"PASS","FAIL")</x:f>
        <x:v>FAIL</x:v>
      </x:c>
      <x:c r="AQ3219" s="11" t="str">
        <x:v>UNQUANTIFIED</x:v>
      </x:c>
      <x:c r="AR3219" s="11" t="str">
        <x:v>Position-class planning record; serial item and receiver open</x:v>
      </x:c>
      <x:c r="AS3219" s="26"/>
      <x:c r="AT3219" s="26"/>
    </x:row>
    <x:row r="3220">
      <x:c r="C3220" s="11" t="str">
        <x:v>M5-L-TWG-BAT-22</x:v>
      </x:c>
      <x:c r="D3220" s="11" t="str">
        <x:v>M5</x:v>
      </x:c>
      <x:c r="E3220" s="11" t="str">
        <x:v>Drought and water</x:v>
      </x:c>
      <x:c r="F3220" s="11" t="str">
        <x:v>L-TWG</x:v>
      </x:c>
      <x:c r="G3220" s="11" t="str">
        <x:v>Temporary works and crossing group</x:v>
      </x:c>
      <x:c r="H3220" s="11" t="str">
        <x:v>BAT-22</x:v>
      </x:c>
      <x:c r="I3220" s="19" t="n">
        <x:v>48</x:v>
      </x:c>
      <x:c r="J3220" s="21" t="n">
        <x:v>4</x:v>
      </x:c>
      <x:c r="K3220" s="18" t="n">
        <x:f>'05 Cargo Register'!K84</x:f>
        <x:v>243</x:v>
      </x:c>
      <x:c r="L3220" s="18" t="n">
        <x:f>'05 Cargo Register'!N84</x:f>
        <x:v>14</x:v>
      </x:c>
      <x:c r="M3220" s="18" t="n">
        <x:f>'05 Cargo Register'!O84</x:f>
        <x:v>369.6</x:v>
      </x:c>
      <x:c r="N3220" s="18" t="n">
        <x:f>J3220*K3220</x:f>
        <x:v>972</x:v>
      </x:c>
      <x:c r="O3220" s="18" t="n">
        <x:f>J3220*L3220</x:f>
        <x:v>56</x:v>
      </x:c>
      <x:c r="P3220" s="18" t="n">
        <x:f>J3220*M3220</x:f>
        <x:v>1478.4</x:v>
      </x:c>
      <x:c r="Q3220" s="22" t="n">
        <x:f>'01 Controls'!$E$29*'02 Cargo Classes'!$M$9</x:f>
        <x:v>0</x:v>
      </x:c>
      <x:c r="R3220" s="22" t="n">
        <x:f>'01 Controls'!$F$29*'02 Cargo Classes'!$N$9</x:f>
        <x:v>0</x:v>
      </x:c>
      <x:c r="S3220" s="22" t="n">
        <x:f>'01 Controls'!$G$29*'02 Cargo Classes'!$O$9</x:f>
        <x:v>0.8</x:v>
      </x:c>
      <x:c r="T3220" s="22" t="n">
        <x:f>'01 Controls'!$H$29*'02 Cargo Classes'!$P$9</x:f>
        <x:v>0.075</x:v>
      </x:c>
      <x:c r="U3220" s="22" t="n">
        <x:f>SUM(Q3220:T3220)</x:f>
        <x:v>0.875</x:v>
      </x:c>
      <x:c r="V3220" s="18" t="n">
        <x:f>IF(U3220=0,0,N3220*Q3220/U3220)</x:f>
        <x:v>0</x:v>
      </x:c>
      <x:c r="W3220" s="18" t="n">
        <x:f>IF(U3220=0,0,P3220*Q3220/U3220)</x:f>
        <x:v>0</x:v>
      </x:c>
      <x:c r="X3220" s="18" t="n">
        <x:f>MAX(V3220,W3220*'01 Controls'!$E$12)</x:f>
        <x:v>0</x:v>
      </x:c>
      <x:c r="Y3220" s="18" t="n">
        <x:f>IF(U3220=0,0,N3220*R3220/U3220)</x:f>
        <x:v>0</x:v>
      </x:c>
      <x:c r="Z3220" s="18" t="n">
        <x:f>IF(U3220=0,0,P3220*R3220/U3220)</x:f>
        <x:v>0</x:v>
      </x:c>
      <x:c r="AA3220" s="18" t="n">
        <x:f>MAX(Y3220,Z3220*'01 Controls'!$E$13)</x:f>
        <x:v>0</x:v>
      </x:c>
      <x:c r="AB3220" s="18" t="n">
        <x:f>IF(U3220=0,0,N3220*S3220/U3220)</x:f>
        <x:v>888.6857142857143</x:v>
      </x:c>
      <x:c r="AC3220" s="18" t="n">
        <x:f>IF(U3220=0,0,P3220*S3220/U3220)</x:f>
        <x:v>1351.68</x:v>
      </x:c>
      <x:c r="AD3220" s="18" t="n">
        <x:f>MAX(AB3220,AC3220*'01 Controls'!$E$14)</x:f>
        <x:v>888.6857142857143</x:v>
      </x:c>
      <x:c r="AE3220" s="18" t="n">
        <x:f>IF(U3220=0,0,N3220*T3220/U3220)</x:f>
        <x:v>83.3142857142857</x:v>
      </x:c>
      <x:c r="AF3220" s="18" t="n">
        <x:f>IF(U3220=0,0,P3220*T3220/U3220)</x:f>
        <x:v>126.72000000000001</x:v>
      </x:c>
      <x:c r="AG3220" s="18" t="n">
        <x:f>MAX(AE3220,AF3220*'01 Controls'!$E$15)</x:f>
        <x:v>83.3142857142857</x:v>
      </x:c>
      <x:c r="AH3220" s="18" t="n">
        <x:f>SUM(V3220,Y3220,AB3220,AE3220)</x:f>
        <x:v>972</x:v>
      </x:c>
      <x:c r="AI3220" s="18" t="n">
        <x:f>N3220-AH3220</x:f>
        <x:v>0</x:v>
      </x:c>
      <x:c r="AJ3220" s="18" t="n">
        <x:f>V3220*INDEX('07 Mode Capacity'!$P$6:$P$17,MATCH("AIR-"&amp;I3220,'07 Mode Capacity'!$C$6:$C$17,0))</x:f>
        <x:v>0</x:v>
      </x:c>
      <x:c r="AK3220" s="18" t="n">
        <x:f>Y3220*INDEX('07 Mode Capacity'!$P$6:$P$17,MATCH("OCEAN-"&amp;I3220,'07 Mode Capacity'!$C$6:$C$17,0))</x:f>
        <x:v>0</x:v>
      </x:c>
      <x:c r="AL3220" s="18" t="n">
        <x:f>AB3220*INDEX('07 Mode Capacity'!$P$6:$P$17,MATCH("LAND-"&amp;I3220,'07 Mode Capacity'!$C$6:$C$17,0))</x:f>
        <x:v>108.46219809658494</x:v>
      </x:c>
      <x:c r="AM3220" s="18" t="n">
        <x:f>AE3220*INDEX('07 Mode Capacity'!$P$6:$P$17,MATCH("INLAND-"&amp;I3220,'07 Mode Capacity'!$C$6:$C$17,0))</x:f>
        <x:v>52.590840499030605</x:v>
      </x:c>
      <x:c r="AN3220" s="18" t="n">
        <x:f>SUM(AJ3220:AM3220)</x:f>
        <x:v>161.05303859561553</x:v>
      </x:c>
      <x:c r="AO3220" s="17" t="n">
        <x:f>IF(N3220=0,1,AN3220/N3220)</x:f>
        <x:v>0.16569242653869912</x:v>
      </x:c>
      <x:c r="AP3220" s="11" t="str">
        <x:f>IF(AO3220&gt;='01 Controls'!$E$16,"PASS","FAIL")</x:f>
        <x:v>FAIL</x:v>
      </x:c>
      <x:c r="AQ3220" s="11" t="str">
        <x:v>UNQUANTIFIED</x:v>
      </x:c>
      <x:c r="AR3220" s="11" t="str">
        <x:v>Position-class planning record; serial item and receiver open</x:v>
      </x:c>
      <x:c r="AS3220" s="26"/>
      <x:c r="AT3220" s="26"/>
    </x:row>
    <x:row r="3221">
      <x:c r="C3221" s="11" t="str">
        <x:v>M5-L-TWG-TNK-20</x:v>
      </x:c>
      <x:c r="D3221" s="11" t="str">
        <x:v>M5</x:v>
      </x:c>
      <x:c r="E3221" s="11" t="str">
        <x:v>Drought and water</x:v>
      </x:c>
      <x:c r="F3221" s="11" t="str">
        <x:v>L-TWG</x:v>
      </x:c>
      <x:c r="G3221" s="11" t="str">
        <x:v>Temporary works and crossing group</x:v>
      </x:c>
      <x:c r="H3221" s="11" t="str">
        <x:v>TNK-20</x:v>
      </x:c>
      <x:c r="I3221" s="19" t="n">
        <x:v>48</x:v>
      </x:c>
      <x:c r="J3221" s="21" t="n">
        <x:v>4</x:v>
      </x:c>
      <x:c r="K3221" s="18" t="n">
        <x:f>'05 Cargo Register'!K85</x:f>
        <x:v>243</x:v>
      </x:c>
      <x:c r="L3221" s="18" t="n">
        <x:f>'05 Cargo Register'!N85</x:f>
        <x:v>15</x:v>
      </x:c>
      <x:c r="M3221" s="18" t="n">
        <x:f>'05 Cargo Register'!O85</x:f>
        <x:v>318.75</x:v>
      </x:c>
      <x:c r="N3221" s="18" t="n">
        <x:f>J3221*K3221</x:f>
        <x:v>972</x:v>
      </x:c>
      <x:c r="O3221" s="18" t="n">
        <x:f>J3221*L3221</x:f>
        <x:v>60</x:v>
      </x:c>
      <x:c r="P3221" s="18" t="n">
        <x:f>J3221*M3221</x:f>
        <x:v>1275</x:v>
      </x:c>
      <x:c r="Q3221" s="22" t="n">
        <x:f>'01 Controls'!$E$29*'02 Cargo Classes'!$M$10</x:f>
        <x:v>0</x:v>
      </x:c>
      <x:c r="R3221" s="22" t="n">
        <x:f>'01 Controls'!$F$29*'02 Cargo Classes'!$N$10</x:f>
        <x:v>0</x:v>
      </x:c>
      <x:c r="S3221" s="22" t="n">
        <x:f>'01 Controls'!$G$29*'02 Cargo Classes'!$O$10</x:f>
        <x:v>0.8</x:v>
      </x:c>
      <x:c r="T3221" s="22" t="n">
        <x:f>'01 Controls'!$H$29*'02 Cargo Classes'!$P$10</x:f>
        <x:v>0.15</x:v>
      </x:c>
      <x:c r="U3221" s="22" t="n">
        <x:f>SUM(Q3221:T3221)</x:f>
        <x:v>0.9500000000000001</x:v>
      </x:c>
      <x:c r="V3221" s="18" t="n">
        <x:f>IF(U3221=0,0,N3221*Q3221/U3221)</x:f>
        <x:v>0</x:v>
      </x:c>
      <x:c r="W3221" s="18" t="n">
        <x:f>IF(U3221=0,0,P3221*Q3221/U3221)</x:f>
        <x:v>0</x:v>
      </x:c>
      <x:c r="X3221" s="18" t="n">
        <x:f>MAX(V3221,W3221*'01 Controls'!$E$12)</x:f>
        <x:v>0</x:v>
      </x:c>
      <x:c r="Y3221" s="18" t="n">
        <x:f>IF(U3221=0,0,N3221*R3221/U3221)</x:f>
        <x:v>0</x:v>
      </x:c>
      <x:c r="Z3221" s="18" t="n">
        <x:f>IF(U3221=0,0,P3221*R3221/U3221)</x:f>
        <x:v>0</x:v>
      </x:c>
      <x:c r="AA3221" s="18" t="n">
        <x:f>MAX(Y3221,Z3221*'01 Controls'!$E$13)</x:f>
        <x:v>0</x:v>
      </x:c>
      <x:c r="AB3221" s="18" t="n">
        <x:f>IF(U3221=0,0,N3221*S3221/U3221)</x:f>
        <x:v>818.5263157894736</x:v>
      </x:c>
      <x:c r="AC3221" s="18" t="n">
        <x:f>IF(U3221=0,0,P3221*S3221/U3221)</x:f>
        <x:v>1073.6842105263156</x:v>
      </x:c>
      <x:c r="AD3221" s="18" t="n">
        <x:f>MAX(AB3221,AC3221*'01 Controls'!$E$14)</x:f>
        <x:v>818.5263157894736</x:v>
      </x:c>
      <x:c r="AE3221" s="18" t="n">
        <x:f>IF(U3221=0,0,N3221*T3221/U3221)</x:f>
        <x:v>153.4736842105263</x:v>
      </x:c>
      <x:c r="AF3221" s="18" t="n">
        <x:f>IF(U3221=0,0,P3221*T3221/U3221)</x:f>
        <x:v>201.3157894736842</x:v>
      </x:c>
      <x:c r="AG3221" s="18" t="n">
        <x:f>MAX(AE3221,AF3221*'01 Controls'!$E$15)</x:f>
        <x:v>153.4736842105263</x:v>
      </x:c>
      <x:c r="AH3221" s="18" t="n">
        <x:f>SUM(V3221,Y3221,AB3221,AE3221)</x:f>
        <x:v>972</x:v>
      </x:c>
      <x:c r="AI3221" s="18" t="n">
        <x:f>N3221-AH3221</x:f>
        <x:v>0</x:v>
      </x:c>
      <x:c r="AJ3221" s="18" t="n">
        <x:f>V3221*INDEX('07 Mode Capacity'!$P$6:$P$17,MATCH("AIR-"&amp;I3221,'07 Mode Capacity'!$C$6:$C$17,0))</x:f>
        <x:v>0</x:v>
      </x:c>
      <x:c r="AK3221" s="18" t="n">
        <x:f>Y3221*INDEX('07 Mode Capacity'!$P$6:$P$17,MATCH("OCEAN-"&amp;I3221,'07 Mode Capacity'!$C$6:$C$17,0))</x:f>
        <x:v>0</x:v>
      </x:c>
      <x:c r="AL3221" s="18" t="n">
        <x:f>AB3221*INDEX('07 Mode Capacity'!$P$6:$P$17,MATCH("LAND-"&amp;I3221,'07 Mode Capacity'!$C$6:$C$17,0))</x:f>
        <x:v>99.89939298369666</x:v>
      </x:c>
      <x:c r="AM3221" s="18" t="n">
        <x:f>AE3221*INDEX('07 Mode Capacity'!$P$6:$P$17,MATCH("INLAND-"&amp;I3221,'07 Mode Capacity'!$C$6:$C$17,0))</x:f>
        <x:v>96.87786407716165</x:v>
      </x:c>
      <x:c r="AN3221" s="18" t="n">
        <x:f>SUM(AJ3221:AM3221)</x:f>
        <x:v>196.7772570608583</x:v>
      </x:c>
      <x:c r="AO3221" s="17" t="n">
        <x:f>IF(N3221=0,1,AN3221/N3221)</x:f>
        <x:v>0.2024457377169324</x:v>
      </x:c>
      <x:c r="AP3221" s="11" t="str">
        <x:f>IF(AO3221&gt;='01 Controls'!$E$16,"PASS","FAIL")</x:f>
        <x:v>FAIL</x:v>
      </x:c>
      <x:c r="AQ3221" s="11" t="str">
        <x:v>UNQUANTIFIED</x:v>
      </x:c>
      <x:c r="AR3221" s="11" t="str">
        <x:v>Position-class planning record; serial item and receiver open</x:v>
      </x:c>
      <x:c r="AS3221" s="26"/>
      <x:c r="AT3221" s="26"/>
    </x:row>
    <x:row r="3222">
      <x:c r="C3222" s="11" t="str">
        <x:v>M5-L-TWG-FLR-24</x:v>
      </x:c>
      <x:c r="D3222" s="11" t="str">
        <x:v>M5</x:v>
      </x:c>
      <x:c r="E3222" s="11" t="str">
        <x:v>Drought and water</x:v>
      </x:c>
      <x:c r="F3222" s="11" t="str">
        <x:v>L-TWG</x:v>
      </x:c>
      <x:c r="G3222" s="11" t="str">
        <x:v>Temporary works and crossing group</x:v>
      </x:c>
      <x:c r="H3222" s="11" t="str">
        <x:v>FLR-24</x:v>
      </x:c>
      <x:c r="I3222" s="19" t="n">
        <x:v>48</x:v>
      </x:c>
      <x:c r="J3222" s="21" t="n">
        <x:v>4</x:v>
      </x:c>
      <x:c r="K3222" s="18" t="n">
        <x:f>'05 Cargo Register'!K86</x:f>
        <x:v>546.75</x:v>
      </x:c>
      <x:c r="L3222" s="18" t="n">
        <x:f>'05 Cargo Register'!N86</x:f>
        <x:v>27</x:v>
      </x:c>
      <x:c r="M3222" s="18" t="n">
        <x:f>'05 Cargo Register'!O86</x:f>
        <x:v>864</x:v>
      </x:c>
      <x:c r="N3222" s="18" t="n">
        <x:f>J3222*K3222</x:f>
        <x:v>2187</x:v>
      </x:c>
      <x:c r="O3222" s="18" t="n">
        <x:f>J3222*L3222</x:f>
        <x:v>108</x:v>
      </x:c>
      <x:c r="P3222" s="18" t="n">
        <x:f>J3222*M3222</x:f>
        <x:v>3456</x:v>
      </x:c>
      <x:c r="Q3222" s="22" t="n">
        <x:f>'01 Controls'!$E$29*'02 Cargo Classes'!$M$11</x:f>
        <x:v>0</x:v>
      </x:c>
      <x:c r="R3222" s="22" t="n">
        <x:f>'01 Controls'!$F$29*'02 Cargo Classes'!$N$11</x:f>
        <x:v>0</x:v>
      </x:c>
      <x:c r="S3222" s="22" t="n">
        <x:f>'01 Controls'!$G$29*'02 Cargo Classes'!$O$11</x:f>
        <x:v>0.8</x:v>
      </x:c>
      <x:c r="T3222" s="22" t="n">
        <x:f>'01 Controls'!$H$29*'02 Cargo Classes'!$P$11</x:f>
        <x:v>0.12</x:v>
      </x:c>
      <x:c r="U3222" s="22" t="n">
        <x:f>SUM(Q3222:T3222)</x:f>
        <x:v>0.92</x:v>
      </x:c>
      <x:c r="V3222" s="18" t="n">
        <x:f>IF(U3222=0,0,N3222*Q3222/U3222)</x:f>
        <x:v>0</x:v>
      </x:c>
      <x:c r="W3222" s="18" t="n">
        <x:f>IF(U3222=0,0,P3222*Q3222/U3222)</x:f>
        <x:v>0</x:v>
      </x:c>
      <x:c r="X3222" s="18" t="n">
        <x:f>MAX(V3222,W3222*'01 Controls'!$E$12)</x:f>
        <x:v>0</x:v>
      </x:c>
      <x:c r="Y3222" s="18" t="n">
        <x:f>IF(U3222=0,0,N3222*R3222/U3222)</x:f>
        <x:v>0</x:v>
      </x:c>
      <x:c r="Z3222" s="18" t="n">
        <x:f>IF(U3222=0,0,P3222*R3222/U3222)</x:f>
        <x:v>0</x:v>
      </x:c>
      <x:c r="AA3222" s="18" t="n">
        <x:f>MAX(Y3222,Z3222*'01 Controls'!$E$13)</x:f>
        <x:v>0</x:v>
      </x:c>
      <x:c r="AB3222" s="18" t="n">
        <x:f>IF(U3222=0,0,N3222*S3222/U3222)</x:f>
        <x:v>1901.7391304347827</x:v>
      </x:c>
      <x:c r="AC3222" s="18" t="n">
        <x:f>IF(U3222=0,0,P3222*S3222/U3222)</x:f>
        <x:v>3005.217391304348</x:v>
      </x:c>
      <x:c r="AD3222" s="18" t="n">
        <x:f>MAX(AB3222,AC3222*'01 Controls'!$E$14)</x:f>
        <x:v>1901.7391304347827</x:v>
      </x:c>
      <x:c r="AE3222" s="18" t="n">
        <x:f>IF(U3222=0,0,N3222*T3222/U3222)</x:f>
        <x:v>285.2608695652174</x:v>
      </x:c>
      <x:c r="AF3222" s="18" t="n">
        <x:f>IF(U3222=0,0,P3222*T3222/U3222)</x:f>
        <x:v>450.78260869565213</x:v>
      </x:c>
      <x:c r="AG3222" s="18" t="n">
        <x:f>MAX(AE3222,AF3222*'01 Controls'!$E$15)</x:f>
        <x:v>285.2608695652174</x:v>
      </x:c>
      <x:c r="AH3222" s="18" t="n">
        <x:f>SUM(V3222,Y3222,AB3222,AE3222)</x:f>
        <x:v>2187</x:v>
      </x:c>
      <x:c r="AI3222" s="18" t="n">
        <x:f>N3222-AH3222</x:f>
        <x:v>0</x:v>
      </x:c>
      <x:c r="AJ3222" s="18" t="n">
        <x:f>V3222*INDEX('07 Mode Capacity'!$P$6:$P$17,MATCH("AIR-"&amp;I3222,'07 Mode Capacity'!$C$6:$C$17,0))</x:f>
        <x:v>0</x:v>
      </x:c>
      <x:c r="AK3222" s="18" t="n">
        <x:f>Y3222*INDEX('07 Mode Capacity'!$P$6:$P$17,MATCH("OCEAN-"&amp;I3222,'07 Mode Capacity'!$C$6:$C$17,0))</x:f>
        <x:v>0</x:v>
      </x:c>
      <x:c r="AL3222" s="18" t="n">
        <x:f>AB3222*INDEX('07 Mode Capacity'!$P$6:$P$17,MATCH("LAND-"&amp;I3222,'07 Mode Capacity'!$C$6:$C$17,0))</x:f>
        <x:v>232.10320924201264</x:v>
      </x:c>
      <x:c r="AM3222" s="18" t="n">
        <x:f>AE3222*INDEX('07 Mode Capacity'!$P$6:$P$17,MATCH("INLAND-"&amp;I3222,'07 Mode Capacity'!$C$6:$C$17,0))</x:f>
        <x:v>180.06646475211568</x:v>
      </x:c>
      <x:c r="AN3222" s="18" t="n">
        <x:f>SUM(AJ3222:AM3222)</x:f>
        <x:v>412.1696739941283</x:v>
      </x:c>
      <x:c r="AO3222" s="17" t="n">
        <x:f>IF(N3222=0,1,AN3222/N3222)</x:f>
        <x:v>0.18846349976869148</x:v>
      </x:c>
      <x:c r="AP3222" s="11" t="str">
        <x:f>IF(AO3222&gt;='01 Controls'!$E$16,"PASS","FAIL")</x:f>
        <x:v>FAIL</x:v>
      </x:c>
      <x:c r="AQ3222" s="11" t="str">
        <x:v>UNQUANTIFIED</x:v>
      </x:c>
      <x:c r="AR3222" s="11" t="str">
        <x:v>Position-class planning record; serial item and receiver open</x:v>
      </x:c>
      <x:c r="AS3222" s="26"/>
      <x:c r="AT3222" s="26"/>
    </x:row>
    <x:row r="3223">
      <x:c r="C3223" s="11" t="str">
        <x:v>M5-L-TWG-ROL-30</x:v>
      </x:c>
      <x:c r="D3223" s="11" t="str">
        <x:v>M5</x:v>
      </x:c>
      <x:c r="E3223" s="11" t="str">
        <x:v>Drought and water</x:v>
      </x:c>
      <x:c r="F3223" s="11" t="str">
        <x:v>L-TWG</x:v>
      </x:c>
      <x:c r="G3223" s="11" t="str">
        <x:v>Temporary works and crossing group</x:v>
      </x:c>
      <x:c r="H3223" s="11" t="str">
        <x:v>ROL-30</x:v>
      </x:c>
      <x:c r="I3223" s="19" t="n">
        <x:v>48</x:v>
      </x:c>
      <x:c r="J3223" s="21" t="n">
        <x:v>4</x:v>
      </x:c>
      <x:c r="K3223" s="18" t="n">
        <x:f>'05 Cargo Register'!K87</x:f>
        <x:v>759.375</x:v>
      </x:c>
      <x:c r="L3223" s="18" t="n">
        <x:f>'05 Cargo Register'!N87</x:f>
        <x:v>32</x:v>
      </x:c>
      <x:c r="M3223" s="18" t="n">
        <x:f>'05 Cargo Register'!O87</x:f>
        <x:v>2040</x:v>
      </x:c>
      <x:c r="N3223" s="18" t="n">
        <x:f>J3223*K3223</x:f>
        <x:v>3037.5</x:v>
      </x:c>
      <x:c r="O3223" s="18" t="n">
        <x:f>J3223*L3223</x:f>
        <x:v>128</x:v>
      </x:c>
      <x:c r="P3223" s="18" t="n">
        <x:f>J3223*M3223</x:f>
        <x:v>8160</x:v>
      </x:c>
      <x:c r="Q3223" s="22" t="n">
        <x:f>'01 Controls'!$E$29*'02 Cargo Classes'!$M$12</x:f>
        <x:v>0</x:v>
      </x:c>
      <x:c r="R3223" s="22" t="n">
        <x:f>'01 Controls'!$F$29*'02 Cargo Classes'!$N$12</x:f>
        <x:v>0</x:v>
      </x:c>
      <x:c r="S3223" s="22" t="n">
        <x:f>'01 Controls'!$G$29*'02 Cargo Classes'!$O$12</x:f>
        <x:v>1.2000000000000002</x:v>
      </x:c>
      <x:c r="T3223" s="22" t="n">
        <x:f>'01 Controls'!$H$29*'02 Cargo Classes'!$P$12</x:f>
        <x:v>0.09</x:v>
      </x:c>
      <x:c r="U3223" s="22" t="n">
        <x:f>SUM(Q3223:T3223)</x:f>
        <x:v>1.2900000000000003</x:v>
      </x:c>
      <x:c r="V3223" s="18" t="n">
        <x:f>IF(U3223=0,0,N3223*Q3223/U3223)</x:f>
        <x:v>0</x:v>
      </x:c>
      <x:c r="W3223" s="18" t="n">
        <x:f>IF(U3223=0,0,P3223*Q3223/U3223)</x:f>
        <x:v>0</x:v>
      </x:c>
      <x:c r="X3223" s="18" t="n">
        <x:f>MAX(V3223,W3223*'01 Controls'!$E$12)</x:f>
        <x:v>0</x:v>
      </x:c>
      <x:c r="Y3223" s="18" t="n">
        <x:f>IF(U3223=0,0,N3223*R3223/U3223)</x:f>
        <x:v>0</x:v>
      </x:c>
      <x:c r="Z3223" s="18" t="n">
        <x:f>IF(U3223=0,0,P3223*R3223/U3223)</x:f>
        <x:v>0</x:v>
      </x:c>
      <x:c r="AA3223" s="18" t="n">
        <x:f>MAX(Y3223,Z3223*'01 Controls'!$E$13)</x:f>
        <x:v>0</x:v>
      </x:c>
      <x:c r="AB3223" s="18" t="n">
        <x:f>IF(U3223=0,0,N3223*S3223/U3223)</x:f>
        <x:v>2825.581395348837</x:v>
      </x:c>
      <x:c r="AC3223" s="18" t="n">
        <x:f>IF(U3223=0,0,P3223*S3223/U3223)</x:f>
        <x:v>7590.697674418605</x:v>
      </x:c>
      <x:c r="AD3223" s="18" t="n">
        <x:f>MAX(AB3223,AC3223*'01 Controls'!$E$14)</x:f>
        <x:v>2825.581395348837</x:v>
      </x:c>
      <x:c r="AE3223" s="18" t="n">
        <x:f>IF(U3223=0,0,N3223*T3223/U3223)</x:f>
        <x:v>211.91860465116275</x:v>
      </x:c>
      <x:c r="AF3223" s="18" t="n">
        <x:f>IF(U3223=0,0,P3223*T3223/U3223)</x:f>
        <x:v>569.3023255813952</x:v>
      </x:c>
      <x:c r="AG3223" s="18" t="n">
        <x:f>MAX(AE3223,AF3223*'01 Controls'!$E$15)</x:f>
        <x:v>211.91860465116275</x:v>
      </x:c>
      <x:c r="AH3223" s="18" t="n">
        <x:f>SUM(V3223,Y3223,AB3223,AE3223)</x:f>
        <x:v>3037.4999999999995</x:v>
      </x:c>
      <x:c r="AI3223" s="18" t="n">
        <x:f>N3223-AH3223</x:f>
        <x:v>4.547473508864641e-13</x:v>
      </x:c>
      <x:c r="AJ3223" s="18" t="n">
        <x:f>V3223*INDEX('07 Mode Capacity'!$P$6:$P$17,MATCH("AIR-"&amp;I3223,'07 Mode Capacity'!$C$6:$C$17,0))</x:f>
        <x:v>0</x:v>
      </x:c>
      <x:c r="AK3223" s="18" t="n">
        <x:f>Y3223*INDEX('07 Mode Capacity'!$P$6:$P$17,MATCH("OCEAN-"&amp;I3223,'07 Mode Capacity'!$C$6:$C$17,0))</x:f>
        <x:v>0</x:v>
      </x:c>
      <x:c r="AL3223" s="18" t="n">
        <x:f>AB3223*INDEX('07 Mode Capacity'!$P$6:$P$17,MATCH("LAND-"&amp;I3223,'07 Mode Capacity'!$C$6:$C$17,0))</x:f>
        <x:v>344.8561894422668</x:v>
      </x:c>
      <x:c r="AM3223" s="18" t="n">
        <x:f>AE3223*INDEX('07 Mode Capacity'!$P$6:$P$17,MATCH("INLAND-"&amp;I3223,'07 Mode Capacity'!$C$6:$C$17,0))</x:f>
        <x:v>133.7703065018947</x:v>
      </x:c>
      <x:c r="AN3223" s="18" t="n">
        <x:f>SUM(AJ3223:AM3223)</x:f>
        <x:v>478.6264959441615</x:v>
      </x:c>
      <x:c r="AO3223" s="17" t="n">
        <x:f>IF(N3223=0,1,AN3223/N3223)</x:f>
        <x:v>0.15757250895281036</x:v>
      </x:c>
      <x:c r="AP3223" s="11" t="str">
        <x:f>IF(AO3223&gt;='01 Controls'!$E$16,"PASS","FAIL")</x:f>
        <x:v>FAIL</x:v>
      </x:c>
      <x:c r="AQ3223" s="11" t="str">
        <x:v>UNQUANTIFIED</x:v>
      </x:c>
      <x:c r="AR3223" s="11" t="str">
        <x:v>Position-class planning record; serial item and receiver open</x:v>
      </x:c>
      <x:c r="AS3223" s="26"/>
      <x:c r="AT3223" s="26"/>
    </x:row>
    <x:row r="3224">
      <x:c r="C3224" s="11" t="str">
        <x:v>M5-L-TWG-LIN-18</x:v>
      </x:c>
      <x:c r="D3224" s="11" t="str">
        <x:v>M5</x:v>
      </x:c>
      <x:c r="E3224" s="11" t="str">
        <x:v>Drought and water</x:v>
      </x:c>
      <x:c r="F3224" s="11" t="str">
        <x:v>L-TWG</x:v>
      </x:c>
      <x:c r="G3224" s="11" t="str">
        <x:v>Temporary works and crossing group</x:v>
      </x:c>
      <x:c r="H3224" s="11" t="str">
        <x:v>LIN-18</x:v>
      </x:c>
      <x:c r="I3224" s="19" t="n">
        <x:v>72</x:v>
      </x:c>
      <x:c r="J3224" s="21" t="n">
        <x:v>4</x:v>
      </x:c>
      <x:c r="K3224" s="18" t="n">
        <x:f>'05 Cargo Register'!K88</x:f>
        <x:v>303.75</x:v>
      </x:c>
      <x:c r="L3224" s="18" t="n">
        <x:f>'05 Cargo Register'!N88</x:f>
        <x:v>22</x:v>
      </x:c>
      <x:c r="M3224" s="18" t="n">
        <x:f>'05 Cargo Register'!O88</x:f>
        <x:v>968</x:v>
      </x:c>
      <x:c r="N3224" s="18" t="n">
        <x:f>J3224*K3224</x:f>
        <x:v>1215</x:v>
      </x:c>
      <x:c r="O3224" s="18" t="n">
        <x:f>J3224*L3224</x:f>
        <x:v>88</x:v>
      </x:c>
      <x:c r="P3224" s="18" t="n">
        <x:f>J3224*M3224</x:f>
        <x:v>3872</x:v>
      </x:c>
      <x:c r="Q3224" s="22" t="n">
        <x:f>'01 Controls'!$E$29*'02 Cargo Classes'!$M$13</x:f>
        <x:v>0</x:v>
      </x:c>
      <x:c r="R3224" s="22" t="n">
        <x:f>'01 Controls'!$F$29*'02 Cargo Classes'!$N$13</x:f>
        <x:v>0</x:v>
      </x:c>
      <x:c r="S3224" s="22" t="n">
        <x:f>'01 Controls'!$G$29*'02 Cargo Classes'!$O$13</x:f>
        <x:v>0.8</x:v>
      </x:c>
      <x:c r="T3224" s="22" t="n">
        <x:f>'01 Controls'!$H$29*'02 Cargo Classes'!$P$13</x:f>
        <x:v>0.15</x:v>
      </x:c>
      <x:c r="U3224" s="22" t="n">
        <x:f>SUM(Q3224:T3224)</x:f>
        <x:v>0.9500000000000001</x:v>
      </x:c>
      <x:c r="V3224" s="18" t="n">
        <x:f>IF(U3224=0,0,N3224*Q3224/U3224)</x:f>
        <x:v>0</x:v>
      </x:c>
      <x:c r="W3224" s="18" t="n">
        <x:f>IF(U3224=0,0,P3224*Q3224/U3224)</x:f>
        <x:v>0</x:v>
      </x:c>
      <x:c r="X3224" s="18" t="n">
        <x:f>MAX(V3224,W3224*'01 Controls'!$E$12)</x:f>
        <x:v>0</x:v>
      </x:c>
      <x:c r="Y3224" s="18" t="n">
        <x:f>IF(U3224=0,0,N3224*R3224/U3224)</x:f>
        <x:v>0</x:v>
      </x:c>
      <x:c r="Z3224" s="18" t="n">
        <x:f>IF(U3224=0,0,P3224*R3224/U3224)</x:f>
        <x:v>0</x:v>
      </x:c>
      <x:c r="AA3224" s="18" t="n">
        <x:f>MAX(Y3224,Z3224*'01 Controls'!$E$13)</x:f>
        <x:v>0</x:v>
      </x:c>
      <x:c r="AB3224" s="18" t="n">
        <x:f>IF(U3224=0,0,N3224*S3224/U3224)</x:f>
        <x:v>1023.1578947368421</x:v>
      </x:c>
      <x:c r="AC3224" s="18" t="n">
        <x:f>IF(U3224=0,0,P3224*S3224/U3224)</x:f>
        <x:v>3260.631578947369</x:v>
      </x:c>
      <x:c r="AD3224" s="18" t="n">
        <x:f>MAX(AB3224,AC3224*'01 Controls'!$E$14)</x:f>
        <x:v>1023.1578947368421</x:v>
      </x:c>
      <x:c r="AE3224" s="18" t="n">
        <x:f>IF(U3224=0,0,N3224*T3224/U3224)</x:f>
        <x:v>191.8421052631579</x:v>
      </x:c>
      <x:c r="AF3224" s="18" t="n">
        <x:f>IF(U3224=0,0,P3224*T3224/U3224)</x:f>
        <x:v>611.3684210526314</x:v>
      </x:c>
      <x:c r="AG3224" s="18" t="n">
        <x:f>MAX(AE3224,AF3224*'01 Controls'!$E$15)</x:f>
        <x:v>191.8421052631579</x:v>
      </x:c>
      <x:c r="AH3224" s="18" t="n">
        <x:f>SUM(V3224,Y3224,AB3224,AE3224)</x:f>
        <x:v>1215</x:v>
      </x:c>
      <x:c r="AI3224" s="18" t="n">
        <x:f>N3224-AH3224</x:f>
        <x:v>0</x:v>
      </x:c>
      <x:c r="AJ3224" s="18" t="n">
        <x:f>V3224*INDEX('07 Mode Capacity'!$P$6:$P$17,MATCH("AIR-"&amp;I3224,'07 Mode Capacity'!$C$6:$C$17,0))</x:f>
        <x:v>0</x:v>
      </x:c>
      <x:c r="AK3224" s="18" t="n">
        <x:f>Y3224*INDEX('07 Mode Capacity'!$P$6:$P$17,MATCH("OCEAN-"&amp;I3224,'07 Mode Capacity'!$C$6:$C$17,0))</x:f>
        <x:v>0</x:v>
      </x:c>
      <x:c r="AL3224" s="18" t="n">
        <x:f>AB3224*INDEX('07 Mode Capacity'!$P$6:$P$17,MATCH("LAND-"&amp;I3224,'07 Mode Capacity'!$C$6:$C$17,0))</x:f>
        <x:v>731.5683563013918</x:v>
      </x:c>
      <x:c r="AM3224" s="18" t="n">
        <x:f>AE3224*INDEX('07 Mode Capacity'!$P$6:$P$17,MATCH("INLAND-"&amp;I3224,'07 Mode Capacity'!$C$6:$C$17,0))</x:f>
        <x:v>191.8421052631579</x:v>
      </x:c>
      <x:c r="AN3224" s="18" t="n">
        <x:f>SUM(AJ3224:AM3224)</x:f>
        <x:v>923.4104615645497</x:v>
      </x:c>
      <x:c r="AO3224" s="17" t="n">
        <x:f>IF(N3224=0,1,AN3224/N3224)</x:f>
        <x:v>0.7600086103411932</x:v>
      </x:c>
      <x:c r="AP3224" s="11" t="str">
        <x:f>IF(AO3224&gt;='01 Controls'!$E$16,"PASS","FAIL")</x:f>
        <x:v>FAIL</x:v>
      </x:c>
      <x:c r="AQ3224" s="11" t="str">
        <x:v>UNQUANTIFIED</x:v>
      </x:c>
      <x:c r="AR3224" s="11" t="str">
        <x:v>Position-class planning record; serial item and receiver open</x:v>
      </x:c>
      <x:c r="AS3224" s="26"/>
      <x:c r="AT3224" s="26"/>
    </x:row>
    <x:row r="3225">
      <x:c r="C3225" s="11" t="str">
        <x:v>M5-L-TWG-BLK-08</x:v>
      </x:c>
      <x:c r="D3225" s="11" t="str">
        <x:v>M5</x:v>
      </x:c>
      <x:c r="E3225" s="11" t="str">
        <x:v>Drought and water</x:v>
      </x:c>
      <x:c r="F3225" s="11" t="str">
        <x:v>L-TWG</x:v>
      </x:c>
      <x:c r="G3225" s="11" t="str">
        <x:v>Temporary works and crossing group</x:v>
      </x:c>
      <x:c r="H3225" s="11" t="str">
        <x:v>BLK-08</x:v>
      </x:c>
      <x:c r="I3225" s="19" t="n">
        <x:v>48</x:v>
      </x:c>
      <x:c r="J3225" s="21" t="n">
        <x:v>4</x:v>
      </x:c>
      <x:c r="K3225" s="18" t="n">
        <x:f>'05 Cargo Register'!K89</x:f>
        <x:v>121.5</x:v>
      </x:c>
      <x:c r="L3225" s="18" t="n">
        <x:f>'05 Cargo Register'!N89</x:f>
        <x:v>19</x:v>
      </x:c>
      <x:c r="M3225" s="18" t="n">
        <x:f>'05 Cargo Register'!O89</x:f>
        <x:v>969</x:v>
      </x:c>
      <x:c r="N3225" s="18" t="n">
        <x:f>J3225*K3225</x:f>
        <x:v>486</x:v>
      </x:c>
      <x:c r="O3225" s="18" t="n">
        <x:f>J3225*L3225</x:f>
        <x:v>76</x:v>
      </x:c>
      <x:c r="P3225" s="18" t="n">
        <x:f>J3225*M3225</x:f>
        <x:v>3876</x:v>
      </x:c>
      <x:c r="Q3225" s="22" t="n">
        <x:f>'01 Controls'!$E$29*'02 Cargo Classes'!$M$14</x:f>
        <x:v>0.05</x:v>
      </x:c>
      <x:c r="R3225" s="22" t="n">
        <x:f>'01 Controls'!$F$29*'02 Cargo Classes'!$N$14</x:f>
        <x:v>0</x:v>
      </x:c>
      <x:c r="S3225" s="22" t="n">
        <x:f>'01 Controls'!$G$29*'02 Cargo Classes'!$O$14</x:f>
        <x:v>0.8</x:v>
      </x:c>
      <x:c r="T3225" s="22" t="n">
        <x:f>'01 Controls'!$H$29*'02 Cargo Classes'!$P$14</x:f>
        <x:v>0.075</x:v>
      </x:c>
      <x:c r="U3225" s="22" t="n">
        <x:f>SUM(Q3225:T3225)</x:f>
        <x:v>0.925</x:v>
      </x:c>
      <x:c r="V3225" s="18" t="n">
        <x:f>IF(U3225=0,0,N3225*Q3225/U3225)</x:f>
        <x:v>26.27027027027027</x:v>
      </x:c>
      <x:c r="W3225" s="18" t="n">
        <x:f>IF(U3225=0,0,P3225*Q3225/U3225)</x:f>
        <x:v>209.51351351351352</x:v>
      </x:c>
      <x:c r="X3225" s="18" t="n">
        <x:f>MAX(V3225,W3225*'01 Controls'!$E$12)</x:f>
        <x:v>52.37837837837838</x:v>
      </x:c>
      <x:c r="Y3225" s="18" t="n">
        <x:f>IF(U3225=0,0,N3225*R3225/U3225)</x:f>
        <x:v>0</x:v>
      </x:c>
      <x:c r="Z3225" s="18" t="n">
        <x:f>IF(U3225=0,0,P3225*R3225/U3225)</x:f>
        <x:v>0</x:v>
      </x:c>
      <x:c r="AA3225" s="18" t="n">
        <x:f>MAX(Y3225,Z3225*'01 Controls'!$E$13)</x:f>
        <x:v>0</x:v>
      </x:c>
      <x:c r="AB3225" s="18" t="n">
        <x:f>IF(U3225=0,0,N3225*S3225/U3225)</x:f>
        <x:v>420.3243243243243</x:v>
      </x:c>
      <x:c r="AC3225" s="18" t="n">
        <x:f>IF(U3225=0,0,P3225*S3225/U3225)</x:f>
        <x:v>3352.2162162162163</x:v>
      </x:c>
      <x:c r="AD3225" s="18" t="n">
        <x:f>MAX(AB3225,AC3225*'01 Controls'!$E$14)</x:f>
        <x:v>670.4432432432433</x:v>
      </x:c>
      <x:c r="AE3225" s="18" t="n">
        <x:f>IF(U3225=0,0,N3225*T3225/U3225)</x:f>
        <x:v>39.405405405405396</x:v>
      </x:c>
      <x:c r="AF3225" s="18" t="n">
        <x:f>IF(U3225=0,0,P3225*T3225/U3225)</x:f>
        <x:v>314.27027027027026</x:v>
      </x:c>
      <x:c r="AG3225" s="18" t="n">
        <x:f>MAX(AE3225,AF3225*'01 Controls'!$E$15)</x:f>
        <x:v>56.56864864864865</x:v>
      </x:c>
      <x:c r="AH3225" s="18" t="n">
        <x:f>SUM(V3225,Y3225,AB3225,AE3225)</x:f>
        <x:v>486</x:v>
      </x:c>
      <x:c r="AI3225" s="18" t="n">
        <x:f>N3225-AH3225</x:f>
        <x:v>0</x:v>
      </x:c>
      <x:c r="AJ3225" s="18" t="n">
        <x:f>V3225*INDEX('07 Mode Capacity'!$P$6:$P$17,MATCH("AIR-"&amp;I3225,'07 Mode Capacity'!$C$6:$C$17,0))</x:f>
        <x:v>7.364493509653849</x:v>
      </x:c>
      <x:c r="AK3225" s="18" t="n">
        <x:f>Y3225*INDEX('07 Mode Capacity'!$P$6:$P$17,MATCH("OCEAN-"&amp;I3225,'07 Mode Capacity'!$C$6:$C$17,0))</x:f>
        <x:v>0</x:v>
      </x:c>
      <x:c r="AL3225" s="18" t="n">
        <x:f>AB3225*INDEX('07 Mode Capacity'!$P$6:$P$17,MATCH("LAND-"&amp;I3225,'07 Mode Capacity'!$C$6:$C$17,0))</x:f>
        <x:v>51.29968828892531</x:v>
      </x:c>
      <x:c r="AM3225" s="18" t="n">
        <x:f>AE3225*INDEX('07 Mode Capacity'!$P$6:$P$17,MATCH("INLAND-"&amp;I3225,'07 Mode Capacity'!$C$6:$C$17,0))</x:f>
        <x:v>24.874046181973934</x:v>
      </x:c>
      <x:c r="AN3225" s="18" t="n">
        <x:f>SUM(AJ3225:AM3225)</x:f>
        <x:v>83.53822798055309</x:v>
      </x:c>
      <x:c r="AO3225" s="17" t="n">
        <x:f>IF(N3225=0,1,AN3225/N3225)</x:f>
        <x:v>0.17188935798467714</x:v>
      </x:c>
      <x:c r="AP3225" s="11" t="str">
        <x:f>IF(AO3225&gt;='01 Controls'!$E$16,"PASS","FAIL")</x:f>
        <x:v>FAIL</x:v>
      </x:c>
      <x:c r="AQ3225" s="11" t="str">
        <x:v>UNQUANTIFIED</x:v>
      </x:c>
      <x:c r="AR3225" s="11" t="str">
        <x:v>Position-class planning record; serial item and receiver open</x:v>
      </x:c>
      <x:c r="AS3225" s="26"/>
      <x:c r="AT3225" s="26"/>
    </x:row>
    <x:row r="3226">
      <x:c r="C3226" s="11" t="str">
        <x:v>M5-L-TWG-OOG-80</x:v>
      </x:c>
      <x:c r="D3226" s="11" t="str">
        <x:v>M5</x:v>
      </x:c>
      <x:c r="E3226" s="11" t="str">
        <x:v>Drought and water</x:v>
      </x:c>
      <x:c r="F3226" s="11" t="str">
        <x:v>L-TWG</x:v>
      </x:c>
      <x:c r="G3226" s="11" t="str">
        <x:v>Temporary works and crossing group</x:v>
      </x:c>
      <x:c r="H3226" s="11" t="str">
        <x:v>OOG-80</x:v>
      </x:c>
      <x:c r="I3226" s="19" t="n">
        <x:v>72</x:v>
      </x:c>
      <x:c r="J3226" s="21" t="n">
        <x:v>4</x:v>
      </x:c>
      <x:c r="K3226" s="18" t="n">
        <x:f>'05 Cargo Register'!K90</x:f>
        <x:v>303.75</x:v>
      </x:c>
      <x:c r="L3226" s="18" t="n">
        <x:f>'05 Cargo Register'!N90</x:f>
        <x:v>6</x:v>
      </x:c>
      <x:c r="M3226" s="18" t="n">
        <x:f>'05 Cargo Register'!O90</x:f>
        <x:v>1056</x:v>
      </x:c>
      <x:c r="N3226" s="18" t="n">
        <x:f>J3226*K3226</x:f>
        <x:v>1215</x:v>
      </x:c>
      <x:c r="O3226" s="18" t="n">
        <x:f>J3226*L3226</x:f>
        <x:v>24</x:v>
      </x:c>
      <x:c r="P3226" s="18" t="n">
        <x:f>J3226*M3226</x:f>
        <x:v>4224</x:v>
      </x:c>
      <x:c r="Q3226" s="22" t="n">
        <x:f>'01 Controls'!$E$29*'02 Cargo Classes'!$M$15</x:f>
        <x:v>0</x:v>
      </x:c>
      <x:c r="R3226" s="22" t="n">
        <x:f>'01 Controls'!$F$29*'02 Cargo Classes'!$N$15</x:f>
        <x:v>0</x:v>
      </x:c>
      <x:c r="S3226" s="22" t="n">
        <x:f>'01 Controls'!$G$29*'02 Cargo Classes'!$O$15</x:f>
        <x:v>0.48</x:v>
      </x:c>
      <x:c r="T3226" s="22" t="n">
        <x:f>'01 Controls'!$H$29*'02 Cargo Classes'!$P$15</x:f>
        <x:v>0.075</x:v>
      </x:c>
      <x:c r="U3226" s="22" t="n">
        <x:f>SUM(Q3226:T3226)</x:f>
        <x:v>0.5549999999999999</x:v>
      </x:c>
      <x:c r="V3226" s="18" t="n">
        <x:f>IF(U3226=0,0,N3226*Q3226/U3226)</x:f>
        <x:v>0</x:v>
      </x:c>
      <x:c r="W3226" s="18" t="n">
        <x:f>IF(U3226=0,0,P3226*Q3226/U3226)</x:f>
        <x:v>0</x:v>
      </x:c>
      <x:c r="X3226" s="18" t="n">
        <x:f>MAX(V3226,W3226*'01 Controls'!$E$12)</x:f>
        <x:v>0</x:v>
      </x:c>
      <x:c r="Y3226" s="18" t="n">
        <x:f>IF(U3226=0,0,N3226*R3226/U3226)</x:f>
        <x:v>0</x:v>
      </x:c>
      <x:c r="Z3226" s="18" t="n">
        <x:f>IF(U3226=0,0,P3226*R3226/U3226)</x:f>
        <x:v>0</x:v>
      </x:c>
      <x:c r="AA3226" s="18" t="n">
        <x:f>MAX(Y3226,Z3226*'01 Controls'!$E$13)</x:f>
        <x:v>0</x:v>
      </x:c>
      <x:c r="AB3226" s="18" t="n">
        <x:f>IF(U3226=0,0,N3226*S3226/U3226)</x:f>
        <x:v>1050.8108108108108</x:v>
      </x:c>
      <x:c r="AC3226" s="18" t="n">
        <x:f>IF(U3226=0,0,P3226*S3226/U3226)</x:f>
        <x:v>3653.1891891891896</x:v>
      </x:c>
      <x:c r="AD3226" s="18" t="n">
        <x:f>MAX(AB3226,AC3226*'01 Controls'!$E$14)</x:f>
        <x:v>1050.8108108108108</x:v>
      </x:c>
      <x:c r="AE3226" s="18" t="n">
        <x:f>IF(U3226=0,0,N3226*T3226/U3226)</x:f>
        <x:v>164.18918918918922</x:v>
      </x:c>
      <x:c r="AF3226" s="18" t="n">
        <x:f>IF(U3226=0,0,P3226*T3226/U3226)</x:f>
        <x:v>570.810810810811</x:v>
      </x:c>
      <x:c r="AG3226" s="18" t="n">
        <x:f>MAX(AE3226,AF3226*'01 Controls'!$E$15)</x:f>
        <x:v>164.18918918918922</x:v>
      </x:c>
      <x:c r="AH3226" s="18" t="n">
        <x:f>SUM(V3226,Y3226,AB3226,AE3226)</x:f>
        <x:v>1215</x:v>
      </x:c>
      <x:c r="AI3226" s="18" t="n">
        <x:f>N3226-AH3226</x:f>
        <x:v>0</x:v>
      </x:c>
      <x:c r="AJ3226" s="18" t="n">
        <x:f>V3226*INDEX('07 Mode Capacity'!$P$6:$P$17,MATCH("AIR-"&amp;I3226,'07 Mode Capacity'!$C$6:$C$17,0))</x:f>
        <x:v>0</x:v>
      </x:c>
      <x:c r="AK3226" s="18" t="n">
        <x:f>Y3226*INDEX('07 Mode Capacity'!$P$6:$P$17,MATCH("OCEAN-"&amp;I3226,'07 Mode Capacity'!$C$6:$C$17,0))</x:f>
        <x:v>0</x:v>
      </x:c>
      <x:c r="AL3226" s="18" t="n">
        <x:f>AB3226*INDEX('07 Mode Capacity'!$P$6:$P$17,MATCH("LAND-"&amp;I3226,'07 Mode Capacity'!$C$6:$C$17,0))</x:f>
        <x:v>751.3404740392672</x:v>
      </x:c>
      <x:c r="AM3226" s="18" t="n">
        <x:f>AE3226*INDEX('07 Mode Capacity'!$P$6:$P$17,MATCH("INLAND-"&amp;I3226,'07 Mode Capacity'!$C$6:$C$17,0))</x:f>
        <x:v>164.18918918918922</x:v>
      </x:c>
      <x:c r="AN3226" s="18" t="n">
        <x:f>SUM(AJ3226:AM3226)</x:f>
        <x:v>915.5296632284565</x:v>
      </x:c>
      <x:c r="AO3226" s="17" t="n">
        <x:f>IF(N3226=0,1,AN3226/N3226)</x:f>
        <x:v>0.7535223565666308</x:v>
      </x:c>
      <x:c r="AP3226" s="11" t="str">
        <x:f>IF(AO3226&gt;='01 Controls'!$E$16,"PASS","FAIL")</x:f>
        <x:v>FAIL</x:v>
      </x:c>
      <x:c r="AQ3226" s="11" t="str">
        <x:v>UNQUANTIFIED</x:v>
      </x:c>
      <x:c r="AR3226" s="11" t="str">
        <x:v>Position-class planning record; serial item and receiver open</x:v>
      </x:c>
      <x:c r="AS3226" s="26"/>
      <x:c r="AT3226" s="26"/>
    </x:row>
    <x:row r="3227">
      <x:c r="C3227" s="11" t="str">
        <x:v>M5-L-GFG-APL-45</x:v>
      </x:c>
      <x:c r="D3227" s="11" t="str">
        <x:v>M5</x:v>
      </x:c>
      <x:c r="E3227" s="11" t="str">
        <x:v>Drought and water</x:v>
      </x:c>
      <x:c r="F3227" s="11" t="str">
        <x:v>L-GFG</x:v>
      </x:c>
      <x:c r="G3227" s="11" t="str">
        <x:v>Ground fire and landscape group</x:v>
      </x:c>
      <x:c r="H3227" s="11" t="str">
        <x:v>APL-45</x:v>
      </x:c>
      <x:c r="I3227" s="19" t="n">
        <x:v>24</x:v>
      </x:c>
      <x:c r="J3227" s="21" t="n">
        <x:v>2</x:v>
      </x:c>
      <x:c r="K3227" s="18" t="n">
        <x:f>'05 Cargo Register'!K91</x:f>
        <x:v>91.125</x:v>
      </x:c>
      <x:c r="L3227" s="18" t="n">
        <x:f>'05 Cargo Register'!N91</x:f>
        <x:v>24</x:v>
      </x:c>
      <x:c r="M3227" s="18" t="n">
        <x:f>'05 Cargo Register'!O91</x:f>
        <x:v>180</x:v>
      </x:c>
      <x:c r="N3227" s="18" t="n">
        <x:f>J3227*K3227</x:f>
        <x:v>182.25</x:v>
      </x:c>
      <x:c r="O3227" s="18" t="n">
        <x:f>J3227*L3227</x:f>
        <x:v>48</x:v>
      </x:c>
      <x:c r="P3227" s="18" t="n">
        <x:f>J3227*M3227</x:f>
        <x:v>360</x:v>
      </x:c>
      <x:c r="Q3227" s="22" t="n">
        <x:f>'01 Controls'!$E$29*'02 Cargo Classes'!$M$6</x:f>
        <x:v>0.15000000000000002</x:v>
      </x:c>
      <x:c r="R3227" s="22" t="n">
        <x:f>'01 Controls'!$F$29*'02 Cargo Classes'!$N$6</x:f>
        <x:v>0</x:v>
      </x:c>
      <x:c r="S3227" s="22" t="n">
        <x:f>'01 Controls'!$G$29*'02 Cargo Classes'!$O$6</x:f>
        <x:v>0.8</x:v>
      </x:c>
      <x:c r="T3227" s="22" t="n">
        <x:f>'01 Controls'!$H$29*'02 Cargo Classes'!$P$6</x:f>
        <x:v>0.045</x:v>
      </x:c>
      <x:c r="U3227" s="22" t="n">
        <x:f>SUM(Q3227:T3227)</x:f>
        <x:v>0.9950000000000001</x:v>
      </x:c>
      <x:c r="V3227" s="18" t="n">
        <x:f>IF(U3227=0,0,N3227*Q3227/U3227)</x:f>
        <x:v>27.4748743718593</x:v>
      </x:c>
      <x:c r="W3227" s="18" t="n">
        <x:f>IF(U3227=0,0,P3227*Q3227/U3227)</x:f>
        <x:v>54.2713567839196</x:v>
      </x:c>
      <x:c r="X3227" s="18" t="n">
        <x:f>MAX(V3227,W3227*'01 Controls'!$E$12)</x:f>
        <x:v>27.4748743718593</x:v>
      </x:c>
      <x:c r="Y3227" s="18" t="n">
        <x:f>IF(U3227=0,0,N3227*R3227/U3227)</x:f>
        <x:v>0</x:v>
      </x:c>
      <x:c r="Z3227" s="18" t="n">
        <x:f>IF(U3227=0,0,P3227*R3227/U3227)</x:f>
        <x:v>0</x:v>
      </x:c>
      <x:c r="AA3227" s="18" t="n">
        <x:f>MAX(Y3227,Z3227*'01 Controls'!$E$13)</x:f>
        <x:v>0</x:v>
      </x:c>
      <x:c r="AB3227" s="18" t="n">
        <x:f>IF(U3227=0,0,N3227*S3227/U3227)</x:f>
        <x:v>146.5326633165829</x:v>
      </x:c>
      <x:c r="AC3227" s="18" t="n">
        <x:f>IF(U3227=0,0,P3227*S3227/U3227)</x:f>
        <x:v>289.4472361809045</x:v>
      </x:c>
      <x:c r="AD3227" s="18" t="n">
        <x:f>MAX(AB3227,AC3227*'01 Controls'!$E$14)</x:f>
        <x:v>146.5326633165829</x:v>
      </x:c>
      <x:c r="AE3227" s="18" t="n">
        <x:f>IF(U3227=0,0,N3227*T3227/U3227)</x:f>
        <x:v>8.242462311557787</x:v>
      </x:c>
      <x:c r="AF3227" s="18" t="n">
        <x:f>IF(U3227=0,0,P3227*T3227/U3227)</x:f>
        <x:v>16.281407035175878</x:v>
      </x:c>
      <x:c r="AG3227" s="18" t="n">
        <x:f>MAX(AE3227,AF3227*'01 Controls'!$E$15)</x:f>
        <x:v>8.242462311557787</x:v>
      </x:c>
      <x:c r="AH3227" s="18" t="n">
        <x:f>SUM(V3227,Y3227,AB3227,AE3227)</x:f>
        <x:v>182.25</x:v>
      </x:c>
      <x:c r="AI3227" s="18" t="n">
        <x:f>N3227-AH3227</x:f>
        <x:v>0</x:v>
      </x:c>
      <x:c r="AJ3227" s="18" t="n">
        <x:f>V3227*INDEX('07 Mode Capacity'!$P$6:$P$17,MATCH("AIR-"&amp;I3227,'07 Mode Capacity'!$C$6:$C$17,0))</x:f>
        <x:v>5.575038522155875</x:v>
      </x:c>
      <x:c r="AK3227" s="18" t="n">
        <x:f>Y3227*INDEX('07 Mode Capacity'!$P$6:$P$17,MATCH("OCEAN-"&amp;I3227,'07 Mode Capacity'!$C$6:$C$17,0))</x:f>
        <x:v>0</x:v>
      </x:c>
      <x:c r="AL3227" s="18" t="n">
        <x:f>AB3227*INDEX('07 Mode Capacity'!$P$6:$P$17,MATCH("LAND-"&amp;I3227,'07 Mode Capacity'!$C$6:$C$17,0))</x:f>
        <x:v>56.048879151339584</x:v>
      </x:c>
      <x:c r="AM3227" s="18" t="n">
        <x:f>AE3227*INDEX('07 Mode Capacity'!$P$6:$P$17,MATCH("INLAND-"&amp;I3227,'07 Mode Capacity'!$C$6:$C$17,0))</x:f>
        <x:v>8.242462311557787</x:v>
      </x:c>
      <x:c r="AN3227" s="18" t="n">
        <x:f>SUM(AJ3227:AM3227)</x:f>
        <x:v>69.86637998505324</x:v>
      </x:c>
      <x:c r="AO3227" s="17" t="n">
        <x:f>IF(N3227=0,1,AN3227/N3227)</x:f>
        <x:v>0.3833546226889067</x:v>
      </x:c>
      <x:c r="AP3227" s="11" t="str">
        <x:f>IF(AO3227&gt;='01 Controls'!$E$16,"PASS","FAIL")</x:f>
        <x:v>FAIL</x:v>
      </x:c>
      <x:c r="AQ3227" s="11" t="str">
        <x:v>UNQUANTIFIED</x:v>
      </x:c>
      <x:c r="AR3227" s="11" t="str">
        <x:v>Position-class planning record; serial item and receiver open</x:v>
      </x:c>
      <x:c r="AS3227" s="26"/>
      <x:c r="AT3227" s="26"/>
    </x:row>
    <x:row r="3228">
      <x:c r="C3228" s="11" t="str">
        <x:v>M5-L-GFG-ISO-18</x:v>
      </x:c>
      <x:c r="D3228" s="11" t="str">
        <x:v>M5</x:v>
      </x:c>
      <x:c r="E3228" s="11" t="str">
        <x:v>Drought and water</x:v>
      </x:c>
      <x:c r="F3228" s="11" t="str">
        <x:v>L-GFG</x:v>
      </x:c>
      <x:c r="G3228" s="11" t="str">
        <x:v>Ground fire and landscape group</x:v>
      </x:c>
      <x:c r="H3228" s="11" t="str">
        <x:v>ISO-18</x:v>
      </x:c>
      <x:c r="I3228" s="19" t="n">
        <x:v>48</x:v>
      </x:c>
      <x:c r="J3228" s="21" t="n">
        <x:v>2</x:v>
      </x:c>
      <x:c r="K3228" s="18" t="n">
        <x:f>'05 Cargo Register'!K92</x:f>
        <x:v>364.5</x:v>
      </x:c>
      <x:c r="L3228" s="18" t="n">
        <x:f>'05 Cargo Register'!N92</x:f>
        <x:v>24</x:v>
      </x:c>
      <x:c r="M3228" s="18" t="n">
        <x:f>'05 Cargo Register'!O92</x:f>
        <x:v>633.6</x:v>
      </x:c>
      <x:c r="N3228" s="18" t="n">
        <x:f>J3228*K3228</x:f>
        <x:v>729</x:v>
      </x:c>
      <x:c r="O3228" s="18" t="n">
        <x:f>J3228*L3228</x:f>
        <x:v>48</x:v>
      </x:c>
      <x:c r="P3228" s="18" t="n">
        <x:f>J3228*M3228</x:f>
        <x:v>1267.2</x:v>
      </x:c>
      <x:c r="Q3228" s="22" t="n">
        <x:f>'01 Controls'!$E$29*'02 Cargo Classes'!$M$7</x:f>
        <x:v>0.010000000000000002</x:v>
      </x:c>
      <x:c r="R3228" s="22" t="n">
        <x:f>'01 Controls'!$F$29*'02 Cargo Classes'!$N$7</x:f>
        <x:v>0</x:v>
      </x:c>
      <x:c r="S3228" s="22" t="n">
        <x:f>'01 Controls'!$G$29*'02 Cargo Classes'!$O$7</x:f>
        <x:v>0.96</x:v>
      </x:c>
      <x:c r="T3228" s="22" t="n">
        <x:f>'01 Controls'!$H$29*'02 Cargo Classes'!$P$7</x:f>
        <x:v>0.12</x:v>
      </x:c>
      <x:c r="U3228" s="22" t="n">
        <x:f>SUM(Q3228:T3228)</x:f>
        <x:v>1.0899999999999999</x:v>
      </x:c>
      <x:c r="V3228" s="18" t="n">
        <x:f>IF(U3228=0,0,N3228*Q3228/U3228)</x:f>
        <x:v>6.688073394495415</x:v>
      </x:c>
      <x:c r="W3228" s="18" t="n">
        <x:f>IF(U3228=0,0,P3228*Q3228/U3228)</x:f>
        <x:v>11.6256880733945</x:v>
      </x:c>
      <x:c r="X3228" s="18" t="n">
        <x:f>MAX(V3228,W3228*'01 Controls'!$E$12)</x:f>
        <x:v>6.688073394495415</x:v>
      </x:c>
      <x:c r="Y3228" s="18" t="n">
        <x:f>IF(U3228=0,0,N3228*R3228/U3228)</x:f>
        <x:v>0</x:v>
      </x:c>
      <x:c r="Z3228" s="18" t="n">
        <x:f>IF(U3228=0,0,P3228*R3228/U3228)</x:f>
        <x:v>0</x:v>
      </x:c>
      <x:c r="AA3228" s="18" t="n">
        <x:f>MAX(Y3228,Z3228*'01 Controls'!$E$13)</x:f>
        <x:v>0</x:v>
      </x:c>
      <x:c r="AB3228" s="18" t="n">
        <x:f>IF(U3228=0,0,N3228*S3228/U3228)</x:f>
        <x:v>642.0550458715596</x:v>
      </x:c>
      <x:c r="AC3228" s="18" t="n">
        <x:f>IF(U3228=0,0,P3228*S3228/U3228)</x:f>
        <x:v>1116.0660550458717</x:v>
      </x:c>
      <x:c r="AD3228" s="18" t="n">
        <x:f>MAX(AB3228,AC3228*'01 Controls'!$E$14)</x:f>
        <x:v>642.0550458715596</x:v>
      </x:c>
      <x:c r="AE3228" s="18" t="n">
        <x:f>IF(U3228=0,0,N3228*T3228/U3228)</x:f>
        <x:v>80.25688073394495</x:v>
      </x:c>
      <x:c r="AF3228" s="18" t="n">
        <x:f>IF(U3228=0,0,P3228*T3228/U3228)</x:f>
        <x:v>139.50825688073397</x:v>
      </x:c>
      <x:c r="AG3228" s="18" t="n">
        <x:f>MAX(AE3228,AF3228*'01 Controls'!$E$15)</x:f>
        <x:v>80.25688073394495</x:v>
      </x:c>
      <x:c r="AH3228" s="18" t="n">
        <x:f>SUM(V3228,Y3228,AB3228,AE3228)</x:f>
        <x:v>729</x:v>
      </x:c>
      <x:c r="AI3228" s="18" t="n">
        <x:f>N3228-AH3228</x:f>
        <x:v>0</x:v>
      </x:c>
      <x:c r="AJ3228" s="18" t="n">
        <x:f>V3228*INDEX('07 Mode Capacity'!$P$6:$P$17,MATCH("AIR-"&amp;I3228,'07 Mode Capacity'!$C$6:$C$17,0))</x:f>
        <x:v>1.8749054577329762</x:v>
      </x:c>
      <x:c r="AK3228" s="18" t="n">
        <x:f>Y3228*INDEX('07 Mode Capacity'!$P$6:$P$17,MATCH("OCEAN-"&amp;I3228,'07 Mode Capacity'!$C$6:$C$17,0))</x:f>
        <x:v>0</x:v>
      </x:c>
      <x:c r="AL3228" s="18" t="n">
        <x:f>AB3228*INDEX('07 Mode Capacity'!$P$6:$P$17,MATCH("LAND-"&amp;I3228,'07 Mode Capacity'!$C$6:$C$17,0))</x:f>
        <x:v>78.36145045968867</x:v>
      </x:c>
      <x:c r="AM3228" s="18" t="n">
        <x:f>AE3228*INDEX('07 Mode Capacity'!$P$6:$P$17,MATCH("INLAND-"&amp;I3228,'07 Mode Capacity'!$C$6:$C$17,0))</x:f>
        <x:v>50.66090139814876</x:v>
      </x:c>
      <x:c r="AN3228" s="18" t="n">
        <x:f>SUM(AJ3228:AM3228)</x:f>
        <x:v>130.8972573155704</x:v>
      </x:c>
      <x:c r="AO3228" s="17" t="n">
        <x:f>IF(N3228=0,1,AN3228/N3228)</x:f>
        <x:v>0.17955728026827217</x:v>
      </x:c>
      <x:c r="AP3228" s="11" t="str">
        <x:f>IF(AO3228&gt;='01 Controls'!$E$16,"PASS","FAIL")</x:f>
        <x:v>FAIL</x:v>
      </x:c>
      <x:c r="AQ3228" s="11" t="str">
        <x:v>UNQUANTIFIED</x:v>
      </x:c>
      <x:c r="AR3228" s="11" t="str">
        <x:v>Position-class planning record; serial item and receiver open</x:v>
      </x:c>
      <x:c r="AS3228" s="26"/>
      <x:c r="AT3228" s="26"/>
    </x:row>
    <x:row r="3229">
      <x:c r="C3229" s="11" t="str">
        <x:v>M5-L-GFG-COL-12</x:v>
      </x:c>
      <x:c r="D3229" s="11" t="str">
        <x:v>M5</x:v>
      </x:c>
      <x:c r="E3229" s="11" t="str">
        <x:v>Drought and water</x:v>
      </x:c>
      <x:c r="F3229" s="11" t="str">
        <x:v>L-GFG</x:v>
      </x:c>
      <x:c r="G3229" s="11" t="str">
        <x:v>Ground fire and landscape group</x:v>
      </x:c>
      <x:c r="H3229" s="11" t="str">
        <x:v>COL-12</x:v>
      </x:c>
      <x:c r="I3229" s="19" t="n">
        <x:v>24</x:v>
      </x:c>
      <x:c r="J3229" s="21" t="n">
        <x:v>2</x:v>
      </x:c>
      <x:c r="K3229" s="18" t="n">
        <x:f>'05 Cargo Register'!K93</x:f>
        <x:v>60.75</x:v>
      </x:c>
      <x:c r="L3229" s="18" t="n">
        <x:f>'05 Cargo Register'!N93</x:f>
        <x:v>7</x:v>
      </x:c>
      <x:c r="M3229" s="18" t="n">
        <x:f>'05 Cargo Register'!O93</x:f>
        <x:v>184.8</x:v>
      </x:c>
      <x:c r="N3229" s="18" t="n">
        <x:f>J3229*K3229</x:f>
        <x:v>121.5</x:v>
      </x:c>
      <x:c r="O3229" s="18" t="n">
        <x:f>J3229*L3229</x:f>
        <x:v>14</x:v>
      </x:c>
      <x:c r="P3229" s="18" t="n">
        <x:f>J3229*M3229</x:f>
        <x:v>369.6</x:v>
      </x:c>
      <x:c r="Q3229" s="22" t="n">
        <x:f>'01 Controls'!$E$29*'02 Cargo Classes'!$M$8</x:f>
        <x:v>0.1</x:v>
      </x:c>
      <x:c r="R3229" s="22" t="n">
        <x:f>'01 Controls'!$F$29*'02 Cargo Classes'!$N$8</x:f>
        <x:v>0</x:v>
      </x:c>
      <x:c r="S3229" s="22" t="n">
        <x:f>'01 Controls'!$G$29*'02 Cargo Classes'!$O$8</x:f>
        <x:v>0.96</x:v>
      </x:c>
      <x:c r="T3229" s="22" t="n">
        <x:f>'01 Controls'!$H$29*'02 Cargo Classes'!$P$8</x:f>
        <x:v>0.03</x:v>
      </x:c>
      <x:c r="U3229" s="22" t="n">
        <x:f>SUM(Q3229:T3229)</x:f>
        <x:v>1.09</x:v>
      </x:c>
      <x:c r="V3229" s="18" t="n">
        <x:f>IF(U3229=0,0,N3229*Q3229/U3229)</x:f>
        <x:v>11.146788990825687</x:v>
      </x:c>
      <x:c r="W3229" s="18" t="n">
        <x:f>IF(U3229=0,0,P3229*Q3229/U3229)</x:f>
        <x:v>33.908256880733944</x:v>
      </x:c>
      <x:c r="X3229" s="18" t="n">
        <x:f>MAX(V3229,W3229*'01 Controls'!$E$12)</x:f>
        <x:v>11.146788990825687</x:v>
      </x:c>
      <x:c r="Y3229" s="18" t="n">
        <x:f>IF(U3229=0,0,N3229*R3229/U3229)</x:f>
        <x:v>0</x:v>
      </x:c>
      <x:c r="Z3229" s="18" t="n">
        <x:f>IF(U3229=0,0,P3229*R3229/U3229)</x:f>
        <x:v>0</x:v>
      </x:c>
      <x:c r="AA3229" s="18" t="n">
        <x:f>MAX(Y3229,Z3229*'01 Controls'!$E$13)</x:f>
        <x:v>0</x:v>
      </x:c>
      <x:c r="AB3229" s="18" t="n">
        <x:f>IF(U3229=0,0,N3229*S3229/U3229)</x:f>
        <x:v>107.0091743119266</x:v>
      </x:c>
      <x:c r="AC3229" s="18" t="n">
        <x:f>IF(U3229=0,0,P3229*S3229/U3229)</x:f>
        <x:v>325.5192660550459</x:v>
      </x:c>
      <x:c r="AD3229" s="18" t="n">
        <x:f>MAX(AB3229,AC3229*'01 Controls'!$E$14)</x:f>
        <x:v>107.0091743119266</x:v>
      </x:c>
      <x:c r="AE3229" s="18" t="n">
        <x:f>IF(U3229=0,0,N3229*T3229/U3229)</x:f>
        <x:v>3.3440366972477062</x:v>
      </x:c>
      <x:c r="AF3229" s="18" t="n">
        <x:f>IF(U3229=0,0,P3229*T3229/U3229)</x:f>
        <x:v>10.172477064220184</x:v>
      </x:c>
      <x:c r="AG3229" s="18" t="n">
        <x:f>MAX(AE3229,AF3229*'01 Controls'!$E$15)</x:f>
        <x:v>3.3440366972477062</x:v>
      </x:c>
      <x:c r="AH3229" s="18" t="n">
        <x:f>SUM(V3229,Y3229,AB3229,AE3229)</x:f>
        <x:v>121.49999999999999</x:v>
      </x:c>
      <x:c r="AI3229" s="18" t="n">
        <x:f>N3229-AH3229</x:f>
        <x:v>1.4210854715202004e-14</x:v>
      </x:c>
      <x:c r="AJ3229" s="18" t="n">
        <x:f>V3229*INDEX('07 Mode Capacity'!$P$6:$P$17,MATCH("AIR-"&amp;I3229,'07 Mode Capacity'!$C$6:$C$17,0))</x:f>
        <x:v>2.261840297469967</x:v>
      </x:c>
      <x:c r="AK3229" s="18" t="n">
        <x:f>Y3229*INDEX('07 Mode Capacity'!$P$6:$P$17,MATCH("OCEAN-"&amp;I3229,'07 Mode Capacity'!$C$6:$C$17,0))</x:f>
        <x:v>0</x:v>
      </x:c>
      <x:c r="AL3229" s="18" t="n">
        <x:f>AB3229*INDEX('07 Mode Capacity'!$P$6:$P$17,MATCH("LAND-"&amp;I3229,'07 Mode Capacity'!$C$6:$C$17,0))</x:f>
        <x:v>40.93110807749203</x:v>
      </x:c>
      <x:c r="AM3229" s="18" t="n">
        <x:f>AE3229*INDEX('07 Mode Capacity'!$P$6:$P$17,MATCH("INLAND-"&amp;I3229,'07 Mode Capacity'!$C$6:$C$17,0))</x:f>
        <x:v>3.3440366972477062</x:v>
      </x:c>
      <x:c r="AN3229" s="18" t="n">
        <x:f>SUM(AJ3229:AM3229)</x:f>
        <x:v>46.5369850722097</x:v>
      </x:c>
      <x:c r="AO3229" s="17" t="n">
        <x:f>IF(N3229=0,1,AN3229/N3229)</x:f>
        <x:v>0.38302045326921563</x:v>
      </x:c>
      <x:c r="AP3229" s="11" t="str">
        <x:f>IF(AO3229&gt;='01 Controls'!$E$16,"PASS","FAIL")</x:f>
        <x:v>FAIL</x:v>
      </x:c>
      <x:c r="AQ3229" s="11" t="str">
        <x:v>UNQUANTIFIED</x:v>
      </x:c>
      <x:c r="AR3229" s="11" t="str">
        <x:v>Position-class planning record; serial item and receiver open</x:v>
      </x:c>
      <x:c r="AS3229" s="26"/>
      <x:c r="AT3229" s="26"/>
    </x:row>
    <x:row r="3230">
      <x:c r="C3230" s="11" t="str">
        <x:v>M5-L-GFG-BAT-22</x:v>
      </x:c>
      <x:c r="D3230" s="11" t="str">
        <x:v>M5</x:v>
      </x:c>
      <x:c r="E3230" s="11" t="str">
        <x:v>Drought and water</x:v>
      </x:c>
      <x:c r="F3230" s="11" t="str">
        <x:v>L-GFG</x:v>
      </x:c>
      <x:c r="G3230" s="11" t="str">
        <x:v>Ground fire and landscape group</x:v>
      </x:c>
      <x:c r="H3230" s="11" t="str">
        <x:v>BAT-22</x:v>
      </x:c>
      <x:c r="I3230" s="19" t="n">
        <x:v>48</x:v>
      </x:c>
      <x:c r="J3230" s="21" t="n">
        <x:v>2</x:v>
      </x:c>
      <x:c r="K3230" s="18" t="n">
        <x:f>'05 Cargo Register'!K94</x:f>
        <x:v>243</x:v>
      </x:c>
      <x:c r="L3230" s="18" t="n">
        <x:f>'05 Cargo Register'!N94</x:f>
        <x:v>14</x:v>
      </x:c>
      <x:c r="M3230" s="18" t="n">
        <x:f>'05 Cargo Register'!O94</x:f>
        <x:v>369.6</x:v>
      </x:c>
      <x:c r="N3230" s="18" t="n">
        <x:f>J3230*K3230</x:f>
        <x:v>486</x:v>
      </x:c>
      <x:c r="O3230" s="18" t="n">
        <x:f>J3230*L3230</x:f>
        <x:v>28</x:v>
      </x:c>
      <x:c r="P3230" s="18" t="n">
        <x:f>J3230*M3230</x:f>
        <x:v>739.2</x:v>
      </x:c>
      <x:c r="Q3230" s="22" t="n">
        <x:f>'01 Controls'!$E$29*'02 Cargo Classes'!$M$9</x:f>
        <x:v>0</x:v>
      </x:c>
      <x:c r="R3230" s="22" t="n">
        <x:f>'01 Controls'!$F$29*'02 Cargo Classes'!$N$9</x:f>
        <x:v>0</x:v>
      </x:c>
      <x:c r="S3230" s="22" t="n">
        <x:f>'01 Controls'!$G$29*'02 Cargo Classes'!$O$9</x:f>
        <x:v>0.8</x:v>
      </x:c>
      <x:c r="T3230" s="22" t="n">
        <x:f>'01 Controls'!$H$29*'02 Cargo Classes'!$P$9</x:f>
        <x:v>0.075</x:v>
      </x:c>
      <x:c r="U3230" s="22" t="n">
        <x:f>SUM(Q3230:T3230)</x:f>
        <x:v>0.875</x:v>
      </x:c>
      <x:c r="V3230" s="18" t="n">
        <x:f>IF(U3230=0,0,N3230*Q3230/U3230)</x:f>
        <x:v>0</x:v>
      </x:c>
      <x:c r="W3230" s="18" t="n">
        <x:f>IF(U3230=0,0,P3230*Q3230/U3230)</x:f>
        <x:v>0</x:v>
      </x:c>
      <x:c r="X3230" s="18" t="n">
        <x:f>MAX(V3230,W3230*'01 Controls'!$E$12)</x:f>
        <x:v>0</x:v>
      </x:c>
      <x:c r="Y3230" s="18" t="n">
        <x:f>IF(U3230=0,0,N3230*R3230/U3230)</x:f>
        <x:v>0</x:v>
      </x:c>
      <x:c r="Z3230" s="18" t="n">
        <x:f>IF(U3230=0,0,P3230*R3230/U3230)</x:f>
        <x:v>0</x:v>
      </x:c>
      <x:c r="AA3230" s="18" t="n">
        <x:f>MAX(Y3230,Z3230*'01 Controls'!$E$13)</x:f>
        <x:v>0</x:v>
      </x:c>
      <x:c r="AB3230" s="18" t="n">
        <x:f>IF(U3230=0,0,N3230*S3230/U3230)</x:f>
        <x:v>444.34285714285716</x:v>
      </x:c>
      <x:c r="AC3230" s="18" t="n">
        <x:f>IF(U3230=0,0,P3230*S3230/U3230)</x:f>
        <x:v>675.84</x:v>
      </x:c>
      <x:c r="AD3230" s="18" t="n">
        <x:f>MAX(AB3230,AC3230*'01 Controls'!$E$14)</x:f>
        <x:v>444.34285714285716</x:v>
      </x:c>
      <x:c r="AE3230" s="18" t="n">
        <x:f>IF(U3230=0,0,N3230*T3230/U3230)</x:f>
        <x:v>41.65714285714285</x:v>
      </x:c>
      <x:c r="AF3230" s="18" t="n">
        <x:f>IF(U3230=0,0,P3230*T3230/U3230)</x:f>
        <x:v>63.36000000000001</x:v>
      </x:c>
      <x:c r="AG3230" s="18" t="n">
        <x:f>MAX(AE3230,AF3230*'01 Controls'!$E$15)</x:f>
        <x:v>41.65714285714285</x:v>
      </x:c>
      <x:c r="AH3230" s="18" t="n">
        <x:f>SUM(V3230,Y3230,AB3230,AE3230)</x:f>
        <x:v>486</x:v>
      </x:c>
      <x:c r="AI3230" s="18" t="n">
        <x:f>N3230-AH3230</x:f>
        <x:v>0</x:v>
      </x:c>
      <x:c r="AJ3230" s="18" t="n">
        <x:f>V3230*INDEX('07 Mode Capacity'!$P$6:$P$17,MATCH("AIR-"&amp;I3230,'07 Mode Capacity'!$C$6:$C$17,0))</x:f>
        <x:v>0</x:v>
      </x:c>
      <x:c r="AK3230" s="18" t="n">
        <x:f>Y3230*INDEX('07 Mode Capacity'!$P$6:$P$17,MATCH("OCEAN-"&amp;I3230,'07 Mode Capacity'!$C$6:$C$17,0))</x:f>
        <x:v>0</x:v>
      </x:c>
      <x:c r="AL3230" s="18" t="n">
        <x:f>AB3230*INDEX('07 Mode Capacity'!$P$6:$P$17,MATCH("LAND-"&amp;I3230,'07 Mode Capacity'!$C$6:$C$17,0))</x:f>
        <x:v>54.23109904829247</x:v>
      </x:c>
      <x:c r="AM3230" s="18" t="n">
        <x:f>AE3230*INDEX('07 Mode Capacity'!$P$6:$P$17,MATCH("INLAND-"&amp;I3230,'07 Mode Capacity'!$C$6:$C$17,0))</x:f>
        <x:v>26.295420249515303</x:v>
      </x:c>
      <x:c r="AN3230" s="18" t="n">
        <x:f>SUM(AJ3230:AM3230)</x:f>
        <x:v>80.52651929780777</x:v>
      </x:c>
      <x:c r="AO3230" s="17" t="n">
        <x:f>IF(N3230=0,1,AN3230/N3230)</x:f>
        <x:v>0.16569242653869912</x:v>
      </x:c>
      <x:c r="AP3230" s="11" t="str">
        <x:f>IF(AO3230&gt;='01 Controls'!$E$16,"PASS","FAIL")</x:f>
        <x:v>FAIL</x:v>
      </x:c>
      <x:c r="AQ3230" s="11" t="str">
        <x:v>UNQUANTIFIED</x:v>
      </x:c>
      <x:c r="AR3230" s="11" t="str">
        <x:v>Position-class planning record; serial item and receiver open</x:v>
      </x:c>
      <x:c r="AS3230" s="26"/>
      <x:c r="AT3230" s="26"/>
    </x:row>
    <x:row r="3231">
      <x:c r="C3231" s="11" t="str">
        <x:v>M5-L-GFG-TNK-20</x:v>
      </x:c>
      <x:c r="D3231" s="11" t="str">
        <x:v>M5</x:v>
      </x:c>
      <x:c r="E3231" s="11" t="str">
        <x:v>Drought and water</x:v>
      </x:c>
      <x:c r="F3231" s="11" t="str">
        <x:v>L-GFG</x:v>
      </x:c>
      <x:c r="G3231" s="11" t="str">
        <x:v>Ground fire and landscape group</x:v>
      </x:c>
      <x:c r="H3231" s="11" t="str">
        <x:v>TNK-20</x:v>
      </x:c>
      <x:c r="I3231" s="19" t="n">
        <x:v>48</x:v>
      </x:c>
      <x:c r="J3231" s="21" t="n">
        <x:v>2</x:v>
      </x:c>
      <x:c r="K3231" s="18" t="n">
        <x:f>'05 Cargo Register'!K95</x:f>
        <x:v>243</x:v>
      </x:c>
      <x:c r="L3231" s="18" t="n">
        <x:f>'05 Cargo Register'!N95</x:f>
        <x:v>15</x:v>
      </x:c>
      <x:c r="M3231" s="18" t="n">
        <x:f>'05 Cargo Register'!O95</x:f>
        <x:v>318.75</x:v>
      </x:c>
      <x:c r="N3231" s="18" t="n">
        <x:f>J3231*K3231</x:f>
        <x:v>486</x:v>
      </x:c>
      <x:c r="O3231" s="18" t="n">
        <x:f>J3231*L3231</x:f>
        <x:v>30</x:v>
      </x:c>
      <x:c r="P3231" s="18" t="n">
        <x:f>J3231*M3231</x:f>
        <x:v>637.5</x:v>
      </x:c>
      <x:c r="Q3231" s="22" t="n">
        <x:f>'01 Controls'!$E$29*'02 Cargo Classes'!$M$10</x:f>
        <x:v>0</x:v>
      </x:c>
      <x:c r="R3231" s="22" t="n">
        <x:f>'01 Controls'!$F$29*'02 Cargo Classes'!$N$10</x:f>
        <x:v>0</x:v>
      </x:c>
      <x:c r="S3231" s="22" t="n">
        <x:f>'01 Controls'!$G$29*'02 Cargo Classes'!$O$10</x:f>
        <x:v>0.8</x:v>
      </x:c>
      <x:c r="T3231" s="22" t="n">
        <x:f>'01 Controls'!$H$29*'02 Cargo Classes'!$P$10</x:f>
        <x:v>0.15</x:v>
      </x:c>
      <x:c r="U3231" s="22" t="n">
        <x:f>SUM(Q3231:T3231)</x:f>
        <x:v>0.9500000000000001</x:v>
      </x:c>
      <x:c r="V3231" s="18" t="n">
        <x:f>IF(U3231=0,0,N3231*Q3231/U3231)</x:f>
        <x:v>0</x:v>
      </x:c>
      <x:c r="W3231" s="18" t="n">
        <x:f>IF(U3231=0,0,P3231*Q3231/U3231)</x:f>
        <x:v>0</x:v>
      </x:c>
      <x:c r="X3231" s="18" t="n">
        <x:f>MAX(V3231,W3231*'01 Controls'!$E$12)</x:f>
        <x:v>0</x:v>
      </x:c>
      <x:c r="Y3231" s="18" t="n">
        <x:f>IF(U3231=0,0,N3231*R3231/U3231)</x:f>
        <x:v>0</x:v>
      </x:c>
      <x:c r="Z3231" s="18" t="n">
        <x:f>IF(U3231=0,0,P3231*R3231/U3231)</x:f>
        <x:v>0</x:v>
      </x:c>
      <x:c r="AA3231" s="18" t="n">
        <x:f>MAX(Y3231,Z3231*'01 Controls'!$E$13)</x:f>
        <x:v>0</x:v>
      </x:c>
      <x:c r="AB3231" s="18" t="n">
        <x:f>IF(U3231=0,0,N3231*S3231/U3231)</x:f>
        <x:v>409.2631578947368</x:v>
      </x:c>
      <x:c r="AC3231" s="18" t="n">
        <x:f>IF(U3231=0,0,P3231*S3231/U3231)</x:f>
        <x:v>536.8421052631578</x:v>
      </x:c>
      <x:c r="AD3231" s="18" t="n">
        <x:f>MAX(AB3231,AC3231*'01 Controls'!$E$14)</x:f>
        <x:v>409.2631578947368</x:v>
      </x:c>
      <x:c r="AE3231" s="18" t="n">
        <x:f>IF(U3231=0,0,N3231*T3231/U3231)</x:f>
        <x:v>76.73684210526315</x:v>
      </x:c>
      <x:c r="AF3231" s="18" t="n">
        <x:f>IF(U3231=0,0,P3231*T3231/U3231)</x:f>
        <x:v>100.6578947368421</x:v>
      </x:c>
      <x:c r="AG3231" s="18" t="n">
        <x:f>MAX(AE3231,AF3231*'01 Controls'!$E$15)</x:f>
        <x:v>76.73684210526315</x:v>
      </x:c>
      <x:c r="AH3231" s="18" t="n">
        <x:f>SUM(V3231,Y3231,AB3231,AE3231)</x:f>
        <x:v>486</x:v>
      </x:c>
      <x:c r="AI3231" s="18" t="n">
        <x:f>N3231-AH3231</x:f>
        <x:v>0</x:v>
      </x:c>
      <x:c r="AJ3231" s="18" t="n">
        <x:f>V3231*INDEX('07 Mode Capacity'!$P$6:$P$17,MATCH("AIR-"&amp;I3231,'07 Mode Capacity'!$C$6:$C$17,0))</x:f>
        <x:v>0</x:v>
      </x:c>
      <x:c r="AK3231" s="18" t="n">
        <x:f>Y3231*INDEX('07 Mode Capacity'!$P$6:$P$17,MATCH("OCEAN-"&amp;I3231,'07 Mode Capacity'!$C$6:$C$17,0))</x:f>
        <x:v>0</x:v>
      </x:c>
      <x:c r="AL3231" s="18" t="n">
        <x:f>AB3231*INDEX('07 Mode Capacity'!$P$6:$P$17,MATCH("LAND-"&amp;I3231,'07 Mode Capacity'!$C$6:$C$17,0))</x:f>
        <x:v>49.94969649184833</x:v>
      </x:c>
      <x:c r="AM3231" s="18" t="n">
        <x:f>AE3231*INDEX('07 Mode Capacity'!$P$6:$P$17,MATCH("INLAND-"&amp;I3231,'07 Mode Capacity'!$C$6:$C$17,0))</x:f>
        <x:v>48.43893203858082</x:v>
      </x:c>
      <x:c r="AN3231" s="18" t="n">
        <x:f>SUM(AJ3231:AM3231)</x:f>
        <x:v>98.38862853042914</x:v>
      </x:c>
      <x:c r="AO3231" s="17" t="n">
        <x:f>IF(N3231=0,1,AN3231/N3231)</x:f>
        <x:v>0.2024457377169324</x:v>
      </x:c>
      <x:c r="AP3231" s="11" t="str">
        <x:f>IF(AO3231&gt;='01 Controls'!$E$16,"PASS","FAIL")</x:f>
        <x:v>FAIL</x:v>
      </x:c>
      <x:c r="AQ3231" s="11" t="str">
        <x:v>UNQUANTIFIED</x:v>
      </x:c>
      <x:c r="AR3231" s="11" t="str">
        <x:v>Position-class planning record; serial item and receiver open</x:v>
      </x:c>
      <x:c r="AS3231" s="26"/>
      <x:c r="AT3231" s="26"/>
    </x:row>
    <x:row r="3232">
      <x:c r="C3232" s="11" t="str">
        <x:v>M5-L-GFG-FLR-24</x:v>
      </x:c>
      <x:c r="D3232" s="11" t="str">
        <x:v>M5</x:v>
      </x:c>
      <x:c r="E3232" s="11" t="str">
        <x:v>Drought and water</x:v>
      </x:c>
      <x:c r="F3232" s="11" t="str">
        <x:v>L-GFG</x:v>
      </x:c>
      <x:c r="G3232" s="11" t="str">
        <x:v>Ground fire and landscape group</x:v>
      </x:c>
      <x:c r="H3232" s="11" t="str">
        <x:v>FLR-24</x:v>
      </x:c>
      <x:c r="I3232" s="19" t="n">
        <x:v>48</x:v>
      </x:c>
      <x:c r="J3232" s="21" t="n">
        <x:v>2</x:v>
      </x:c>
      <x:c r="K3232" s="18" t="n">
        <x:f>'05 Cargo Register'!K96</x:f>
        <x:v>546.75</x:v>
      </x:c>
      <x:c r="L3232" s="18" t="n">
        <x:f>'05 Cargo Register'!N96</x:f>
        <x:v>27</x:v>
      </x:c>
      <x:c r="M3232" s="18" t="n">
        <x:f>'05 Cargo Register'!O96</x:f>
        <x:v>864</x:v>
      </x:c>
      <x:c r="N3232" s="18" t="n">
        <x:f>J3232*K3232</x:f>
        <x:v>1093.5</x:v>
      </x:c>
      <x:c r="O3232" s="18" t="n">
        <x:f>J3232*L3232</x:f>
        <x:v>54</x:v>
      </x:c>
      <x:c r="P3232" s="18" t="n">
        <x:f>J3232*M3232</x:f>
        <x:v>1728</x:v>
      </x:c>
      <x:c r="Q3232" s="22" t="n">
        <x:f>'01 Controls'!$E$29*'02 Cargo Classes'!$M$11</x:f>
        <x:v>0</x:v>
      </x:c>
      <x:c r="R3232" s="22" t="n">
        <x:f>'01 Controls'!$F$29*'02 Cargo Classes'!$N$11</x:f>
        <x:v>0</x:v>
      </x:c>
      <x:c r="S3232" s="22" t="n">
        <x:f>'01 Controls'!$G$29*'02 Cargo Classes'!$O$11</x:f>
        <x:v>0.8</x:v>
      </x:c>
      <x:c r="T3232" s="22" t="n">
        <x:f>'01 Controls'!$H$29*'02 Cargo Classes'!$P$11</x:f>
        <x:v>0.12</x:v>
      </x:c>
      <x:c r="U3232" s="22" t="n">
        <x:f>SUM(Q3232:T3232)</x:f>
        <x:v>0.92</x:v>
      </x:c>
      <x:c r="V3232" s="18" t="n">
        <x:f>IF(U3232=0,0,N3232*Q3232/U3232)</x:f>
        <x:v>0</x:v>
      </x:c>
      <x:c r="W3232" s="18" t="n">
        <x:f>IF(U3232=0,0,P3232*Q3232/U3232)</x:f>
        <x:v>0</x:v>
      </x:c>
      <x:c r="X3232" s="18" t="n">
        <x:f>MAX(V3232,W3232*'01 Controls'!$E$12)</x:f>
        <x:v>0</x:v>
      </x:c>
      <x:c r="Y3232" s="18" t="n">
        <x:f>IF(U3232=0,0,N3232*R3232/U3232)</x:f>
        <x:v>0</x:v>
      </x:c>
      <x:c r="Z3232" s="18" t="n">
        <x:f>IF(U3232=0,0,P3232*R3232/U3232)</x:f>
        <x:v>0</x:v>
      </x:c>
      <x:c r="AA3232" s="18" t="n">
        <x:f>MAX(Y3232,Z3232*'01 Controls'!$E$13)</x:f>
        <x:v>0</x:v>
      </x:c>
      <x:c r="AB3232" s="18" t="n">
        <x:f>IF(U3232=0,0,N3232*S3232/U3232)</x:f>
        <x:v>950.8695652173914</x:v>
      </x:c>
      <x:c r="AC3232" s="18" t="n">
        <x:f>IF(U3232=0,0,P3232*S3232/U3232)</x:f>
        <x:v>1502.608695652174</x:v>
      </x:c>
      <x:c r="AD3232" s="18" t="n">
        <x:f>MAX(AB3232,AC3232*'01 Controls'!$E$14)</x:f>
        <x:v>950.8695652173914</x:v>
      </x:c>
      <x:c r="AE3232" s="18" t="n">
        <x:f>IF(U3232=0,0,N3232*T3232/U3232)</x:f>
        <x:v>142.6304347826087</x:v>
      </x:c>
      <x:c r="AF3232" s="18" t="n">
        <x:f>IF(U3232=0,0,P3232*T3232/U3232)</x:f>
        <x:v>225.39130434782606</x:v>
      </x:c>
      <x:c r="AG3232" s="18" t="n">
        <x:f>MAX(AE3232,AF3232*'01 Controls'!$E$15)</x:f>
        <x:v>142.6304347826087</x:v>
      </x:c>
      <x:c r="AH3232" s="18" t="n">
        <x:f>SUM(V3232,Y3232,AB3232,AE3232)</x:f>
        <x:v>1093.5</x:v>
      </x:c>
      <x:c r="AI3232" s="18" t="n">
        <x:f>N3232-AH3232</x:f>
        <x:v>0</x:v>
      </x:c>
      <x:c r="AJ3232" s="18" t="n">
        <x:f>V3232*INDEX('07 Mode Capacity'!$P$6:$P$17,MATCH("AIR-"&amp;I3232,'07 Mode Capacity'!$C$6:$C$17,0))</x:f>
        <x:v>0</x:v>
      </x:c>
      <x:c r="AK3232" s="18" t="n">
        <x:f>Y3232*INDEX('07 Mode Capacity'!$P$6:$P$17,MATCH("OCEAN-"&amp;I3232,'07 Mode Capacity'!$C$6:$C$17,0))</x:f>
        <x:v>0</x:v>
      </x:c>
      <x:c r="AL3232" s="18" t="n">
        <x:f>AB3232*INDEX('07 Mode Capacity'!$P$6:$P$17,MATCH("LAND-"&amp;I3232,'07 Mode Capacity'!$C$6:$C$17,0))</x:f>
        <x:v>116.05160462100632</x:v>
      </x:c>
      <x:c r="AM3232" s="18" t="n">
        <x:f>AE3232*INDEX('07 Mode Capacity'!$P$6:$P$17,MATCH("INLAND-"&amp;I3232,'07 Mode Capacity'!$C$6:$C$17,0))</x:f>
        <x:v>90.03323237605784</x:v>
      </x:c>
      <x:c r="AN3232" s="18" t="n">
        <x:f>SUM(AJ3232:AM3232)</x:f>
        <x:v>206.08483699706414</x:v>
      </x:c>
      <x:c r="AO3232" s="17" t="n">
        <x:f>IF(N3232=0,1,AN3232/N3232)</x:f>
        <x:v>0.18846349976869148</x:v>
      </x:c>
      <x:c r="AP3232" s="11" t="str">
        <x:f>IF(AO3232&gt;='01 Controls'!$E$16,"PASS","FAIL")</x:f>
        <x:v>FAIL</x:v>
      </x:c>
      <x:c r="AQ3232" s="11" t="str">
        <x:v>UNQUANTIFIED</x:v>
      </x:c>
      <x:c r="AR3232" s="11" t="str">
        <x:v>Position-class planning record; serial item and receiver open</x:v>
      </x:c>
      <x:c r="AS3232" s="26"/>
      <x:c r="AT3232" s="26"/>
    </x:row>
    <x:row r="3233">
      <x:c r="C3233" s="11" t="str">
        <x:v>M5-L-GFG-ROL-30</x:v>
      </x:c>
      <x:c r="D3233" s="11" t="str">
        <x:v>M5</x:v>
      </x:c>
      <x:c r="E3233" s="11" t="str">
        <x:v>Drought and water</x:v>
      </x:c>
      <x:c r="F3233" s="11" t="str">
        <x:v>L-GFG</x:v>
      </x:c>
      <x:c r="G3233" s="11" t="str">
        <x:v>Ground fire and landscape group</x:v>
      </x:c>
      <x:c r="H3233" s="11" t="str">
        <x:v>ROL-30</x:v>
      </x:c>
      <x:c r="I3233" s="19" t="n">
        <x:v>48</x:v>
      </x:c>
      <x:c r="J3233" s="21" t="n">
        <x:v>2</x:v>
      </x:c>
      <x:c r="K3233" s="18" t="n">
        <x:f>'05 Cargo Register'!K97</x:f>
        <x:v>759.375</x:v>
      </x:c>
      <x:c r="L3233" s="18" t="n">
        <x:f>'05 Cargo Register'!N97</x:f>
        <x:v>32</x:v>
      </x:c>
      <x:c r="M3233" s="18" t="n">
        <x:f>'05 Cargo Register'!O97</x:f>
        <x:v>2040</x:v>
      </x:c>
      <x:c r="N3233" s="18" t="n">
        <x:f>J3233*K3233</x:f>
        <x:v>1518.75</x:v>
      </x:c>
      <x:c r="O3233" s="18" t="n">
        <x:f>J3233*L3233</x:f>
        <x:v>64</x:v>
      </x:c>
      <x:c r="P3233" s="18" t="n">
        <x:f>J3233*M3233</x:f>
        <x:v>4080</x:v>
      </x:c>
      <x:c r="Q3233" s="22" t="n">
        <x:f>'01 Controls'!$E$29*'02 Cargo Classes'!$M$12</x:f>
        <x:v>0</x:v>
      </x:c>
      <x:c r="R3233" s="22" t="n">
        <x:f>'01 Controls'!$F$29*'02 Cargo Classes'!$N$12</x:f>
        <x:v>0</x:v>
      </x:c>
      <x:c r="S3233" s="22" t="n">
        <x:f>'01 Controls'!$G$29*'02 Cargo Classes'!$O$12</x:f>
        <x:v>1.2000000000000002</x:v>
      </x:c>
      <x:c r="T3233" s="22" t="n">
        <x:f>'01 Controls'!$H$29*'02 Cargo Classes'!$P$12</x:f>
        <x:v>0.09</x:v>
      </x:c>
      <x:c r="U3233" s="22" t="n">
        <x:f>SUM(Q3233:T3233)</x:f>
        <x:v>1.2900000000000003</x:v>
      </x:c>
      <x:c r="V3233" s="18" t="n">
        <x:f>IF(U3233=0,0,N3233*Q3233/U3233)</x:f>
        <x:v>0</x:v>
      </x:c>
      <x:c r="W3233" s="18" t="n">
        <x:f>IF(U3233=0,0,P3233*Q3233/U3233)</x:f>
        <x:v>0</x:v>
      </x:c>
      <x:c r="X3233" s="18" t="n">
        <x:f>MAX(V3233,W3233*'01 Controls'!$E$12)</x:f>
        <x:v>0</x:v>
      </x:c>
      <x:c r="Y3233" s="18" t="n">
        <x:f>IF(U3233=0,0,N3233*R3233/U3233)</x:f>
        <x:v>0</x:v>
      </x:c>
      <x:c r="Z3233" s="18" t="n">
        <x:f>IF(U3233=0,0,P3233*R3233/U3233)</x:f>
        <x:v>0</x:v>
      </x:c>
      <x:c r="AA3233" s="18" t="n">
        <x:f>MAX(Y3233,Z3233*'01 Controls'!$E$13)</x:f>
        <x:v>0</x:v>
      </x:c>
      <x:c r="AB3233" s="18" t="n">
        <x:f>IF(U3233=0,0,N3233*S3233/U3233)</x:f>
        <x:v>1412.7906976744184</x:v>
      </x:c>
      <x:c r="AC3233" s="18" t="n">
        <x:f>IF(U3233=0,0,P3233*S3233/U3233)</x:f>
        <x:v>3795.3488372093025</x:v>
      </x:c>
      <x:c r="AD3233" s="18" t="n">
        <x:f>MAX(AB3233,AC3233*'01 Controls'!$E$14)</x:f>
        <x:v>1412.7906976744184</x:v>
      </x:c>
      <x:c r="AE3233" s="18" t="n">
        <x:f>IF(U3233=0,0,N3233*T3233/U3233)</x:f>
        <x:v>105.95930232558138</x:v>
      </x:c>
      <x:c r="AF3233" s="18" t="n">
        <x:f>IF(U3233=0,0,P3233*T3233/U3233)</x:f>
        <x:v>284.6511627906976</x:v>
      </x:c>
      <x:c r="AG3233" s="18" t="n">
        <x:f>MAX(AE3233,AF3233*'01 Controls'!$E$15)</x:f>
        <x:v>105.95930232558138</x:v>
      </x:c>
      <x:c r="AH3233" s="18" t="n">
        <x:f>SUM(V3233,Y3233,AB3233,AE3233)</x:f>
        <x:v>1518.7499999999998</x:v>
      </x:c>
      <x:c r="AI3233" s="18" t="n">
        <x:f>N3233-AH3233</x:f>
        <x:v>2.2737367544323206e-13</x:v>
      </x:c>
      <x:c r="AJ3233" s="18" t="n">
        <x:f>V3233*INDEX('07 Mode Capacity'!$P$6:$P$17,MATCH("AIR-"&amp;I3233,'07 Mode Capacity'!$C$6:$C$17,0))</x:f>
        <x:v>0</x:v>
      </x:c>
      <x:c r="AK3233" s="18" t="n">
        <x:f>Y3233*INDEX('07 Mode Capacity'!$P$6:$P$17,MATCH("OCEAN-"&amp;I3233,'07 Mode Capacity'!$C$6:$C$17,0))</x:f>
        <x:v>0</x:v>
      </x:c>
      <x:c r="AL3233" s="18" t="n">
        <x:f>AB3233*INDEX('07 Mode Capacity'!$P$6:$P$17,MATCH("LAND-"&amp;I3233,'07 Mode Capacity'!$C$6:$C$17,0))</x:f>
        <x:v>172.4280947211334</x:v>
      </x:c>
      <x:c r="AM3233" s="18" t="n">
        <x:f>AE3233*INDEX('07 Mode Capacity'!$P$6:$P$17,MATCH("INLAND-"&amp;I3233,'07 Mode Capacity'!$C$6:$C$17,0))</x:f>
        <x:v>66.88515325094735</x:v>
      </x:c>
      <x:c r="AN3233" s="18" t="n">
        <x:f>SUM(AJ3233:AM3233)</x:f>
        <x:v>239.31324797208075</x:v>
      </x:c>
      <x:c r="AO3233" s="17" t="n">
        <x:f>IF(N3233=0,1,AN3233/N3233)</x:f>
        <x:v>0.15757250895281036</x:v>
      </x:c>
      <x:c r="AP3233" s="11" t="str">
        <x:f>IF(AO3233&gt;='01 Controls'!$E$16,"PASS","FAIL")</x:f>
        <x:v>FAIL</x:v>
      </x:c>
      <x:c r="AQ3233" s="11" t="str">
        <x:v>UNQUANTIFIED</x:v>
      </x:c>
      <x:c r="AR3233" s="11" t="str">
        <x:v>Position-class planning record; serial item and receiver open</x:v>
      </x:c>
      <x:c r="AS3233" s="26"/>
      <x:c r="AT3233" s="26"/>
    </x:row>
    <x:row r="3234">
      <x:c r="C3234" s="11" t="str">
        <x:v>M5-L-GFG-LIN-18</x:v>
      </x:c>
      <x:c r="D3234" s="11" t="str">
        <x:v>M5</x:v>
      </x:c>
      <x:c r="E3234" s="11" t="str">
        <x:v>Drought and water</x:v>
      </x:c>
      <x:c r="F3234" s="11" t="str">
        <x:v>L-GFG</x:v>
      </x:c>
      <x:c r="G3234" s="11" t="str">
        <x:v>Ground fire and landscape group</x:v>
      </x:c>
      <x:c r="H3234" s="11" t="str">
        <x:v>LIN-18</x:v>
      </x:c>
      <x:c r="I3234" s="19" t="n">
        <x:v>72</x:v>
      </x:c>
      <x:c r="J3234" s="21" t="n">
        <x:v>2</x:v>
      </x:c>
      <x:c r="K3234" s="18" t="n">
        <x:f>'05 Cargo Register'!K98</x:f>
        <x:v>303.75</x:v>
      </x:c>
      <x:c r="L3234" s="18" t="n">
        <x:f>'05 Cargo Register'!N98</x:f>
        <x:v>22</x:v>
      </x:c>
      <x:c r="M3234" s="18" t="n">
        <x:f>'05 Cargo Register'!O98</x:f>
        <x:v>968</x:v>
      </x:c>
      <x:c r="N3234" s="18" t="n">
        <x:f>J3234*K3234</x:f>
        <x:v>607.5</x:v>
      </x:c>
      <x:c r="O3234" s="18" t="n">
        <x:f>J3234*L3234</x:f>
        <x:v>44</x:v>
      </x:c>
      <x:c r="P3234" s="18" t="n">
        <x:f>J3234*M3234</x:f>
        <x:v>1936</x:v>
      </x:c>
      <x:c r="Q3234" s="22" t="n">
        <x:f>'01 Controls'!$E$29*'02 Cargo Classes'!$M$13</x:f>
        <x:v>0</x:v>
      </x:c>
      <x:c r="R3234" s="22" t="n">
        <x:f>'01 Controls'!$F$29*'02 Cargo Classes'!$N$13</x:f>
        <x:v>0</x:v>
      </x:c>
      <x:c r="S3234" s="22" t="n">
        <x:f>'01 Controls'!$G$29*'02 Cargo Classes'!$O$13</x:f>
        <x:v>0.8</x:v>
      </x:c>
      <x:c r="T3234" s="22" t="n">
        <x:f>'01 Controls'!$H$29*'02 Cargo Classes'!$P$13</x:f>
        <x:v>0.15</x:v>
      </x:c>
      <x:c r="U3234" s="22" t="n">
        <x:f>SUM(Q3234:T3234)</x:f>
        <x:v>0.9500000000000001</x:v>
      </x:c>
      <x:c r="V3234" s="18" t="n">
        <x:f>IF(U3234=0,0,N3234*Q3234/U3234)</x:f>
        <x:v>0</x:v>
      </x:c>
      <x:c r="W3234" s="18" t="n">
        <x:f>IF(U3234=0,0,P3234*Q3234/U3234)</x:f>
        <x:v>0</x:v>
      </x:c>
      <x:c r="X3234" s="18" t="n">
        <x:f>MAX(V3234,W3234*'01 Controls'!$E$12)</x:f>
        <x:v>0</x:v>
      </x:c>
      <x:c r="Y3234" s="18" t="n">
        <x:f>IF(U3234=0,0,N3234*R3234/U3234)</x:f>
        <x:v>0</x:v>
      </x:c>
      <x:c r="Z3234" s="18" t="n">
        <x:f>IF(U3234=0,0,P3234*R3234/U3234)</x:f>
        <x:v>0</x:v>
      </x:c>
      <x:c r="AA3234" s="18" t="n">
        <x:f>MAX(Y3234,Z3234*'01 Controls'!$E$13)</x:f>
        <x:v>0</x:v>
      </x:c>
      <x:c r="AB3234" s="18" t="n">
        <x:f>IF(U3234=0,0,N3234*S3234/U3234)</x:f>
        <x:v>511.57894736842104</x:v>
      </x:c>
      <x:c r="AC3234" s="18" t="n">
        <x:f>IF(U3234=0,0,P3234*S3234/U3234)</x:f>
        <x:v>1630.3157894736844</x:v>
      </x:c>
      <x:c r="AD3234" s="18" t="n">
        <x:f>MAX(AB3234,AC3234*'01 Controls'!$E$14)</x:f>
        <x:v>511.57894736842104</x:v>
      </x:c>
      <x:c r="AE3234" s="18" t="n">
        <x:f>IF(U3234=0,0,N3234*T3234/U3234)</x:f>
        <x:v>95.92105263157895</x:v>
      </x:c>
      <x:c r="AF3234" s="18" t="n">
        <x:f>IF(U3234=0,0,P3234*T3234/U3234)</x:f>
        <x:v>305.6842105263157</x:v>
      </x:c>
      <x:c r="AG3234" s="18" t="n">
        <x:f>MAX(AE3234,AF3234*'01 Controls'!$E$15)</x:f>
        <x:v>95.92105263157895</x:v>
      </x:c>
      <x:c r="AH3234" s="18" t="n">
        <x:f>SUM(V3234,Y3234,AB3234,AE3234)</x:f>
        <x:v>607.5</x:v>
      </x:c>
      <x:c r="AI3234" s="18" t="n">
        <x:f>N3234-AH3234</x:f>
        <x:v>0</x:v>
      </x:c>
      <x:c r="AJ3234" s="18" t="n">
        <x:f>V3234*INDEX('07 Mode Capacity'!$P$6:$P$17,MATCH("AIR-"&amp;I3234,'07 Mode Capacity'!$C$6:$C$17,0))</x:f>
        <x:v>0</x:v>
      </x:c>
      <x:c r="AK3234" s="18" t="n">
        <x:f>Y3234*INDEX('07 Mode Capacity'!$P$6:$P$17,MATCH("OCEAN-"&amp;I3234,'07 Mode Capacity'!$C$6:$C$17,0))</x:f>
        <x:v>0</x:v>
      </x:c>
      <x:c r="AL3234" s="18" t="n">
        <x:f>AB3234*INDEX('07 Mode Capacity'!$P$6:$P$17,MATCH("LAND-"&amp;I3234,'07 Mode Capacity'!$C$6:$C$17,0))</x:f>
        <x:v>365.7841781506959</x:v>
      </x:c>
      <x:c r="AM3234" s="18" t="n">
        <x:f>AE3234*INDEX('07 Mode Capacity'!$P$6:$P$17,MATCH("INLAND-"&amp;I3234,'07 Mode Capacity'!$C$6:$C$17,0))</x:f>
        <x:v>95.92105263157895</x:v>
      </x:c>
      <x:c r="AN3234" s="18" t="n">
        <x:f>SUM(AJ3234:AM3234)</x:f>
        <x:v>461.70523078227484</x:v>
      </x:c>
      <x:c r="AO3234" s="17" t="n">
        <x:f>IF(N3234=0,1,AN3234/N3234)</x:f>
        <x:v>0.7600086103411932</x:v>
      </x:c>
      <x:c r="AP3234" s="11" t="str">
        <x:f>IF(AO3234&gt;='01 Controls'!$E$16,"PASS","FAIL")</x:f>
        <x:v>FAIL</x:v>
      </x:c>
      <x:c r="AQ3234" s="11" t="str">
        <x:v>UNQUANTIFIED</x:v>
      </x:c>
      <x:c r="AR3234" s="11" t="str">
        <x:v>Position-class planning record; serial item and receiver open</x:v>
      </x:c>
      <x:c r="AS3234" s="26"/>
      <x:c r="AT3234" s="26"/>
    </x:row>
    <x:row r="3235">
      <x:c r="C3235" s="11" t="str">
        <x:v>M5-L-GFG-BLK-08</x:v>
      </x:c>
      <x:c r="D3235" s="11" t="str">
        <x:v>M5</x:v>
      </x:c>
      <x:c r="E3235" s="11" t="str">
        <x:v>Drought and water</x:v>
      </x:c>
      <x:c r="F3235" s="11" t="str">
        <x:v>L-GFG</x:v>
      </x:c>
      <x:c r="G3235" s="11" t="str">
        <x:v>Ground fire and landscape group</x:v>
      </x:c>
      <x:c r="H3235" s="11" t="str">
        <x:v>BLK-08</x:v>
      </x:c>
      <x:c r="I3235" s="19" t="n">
        <x:v>48</x:v>
      </x:c>
      <x:c r="J3235" s="21" t="n">
        <x:v>2</x:v>
      </x:c>
      <x:c r="K3235" s="18" t="n">
        <x:f>'05 Cargo Register'!K99</x:f>
        <x:v>121.5</x:v>
      </x:c>
      <x:c r="L3235" s="18" t="n">
        <x:f>'05 Cargo Register'!N99</x:f>
        <x:v>19</x:v>
      </x:c>
      <x:c r="M3235" s="18" t="n">
        <x:f>'05 Cargo Register'!O99</x:f>
        <x:v>969</x:v>
      </x:c>
      <x:c r="N3235" s="18" t="n">
        <x:f>J3235*K3235</x:f>
        <x:v>243</x:v>
      </x:c>
      <x:c r="O3235" s="18" t="n">
        <x:f>J3235*L3235</x:f>
        <x:v>38</x:v>
      </x:c>
      <x:c r="P3235" s="18" t="n">
        <x:f>J3235*M3235</x:f>
        <x:v>1938</x:v>
      </x:c>
      <x:c r="Q3235" s="22" t="n">
        <x:f>'01 Controls'!$E$29*'02 Cargo Classes'!$M$14</x:f>
        <x:v>0.05</x:v>
      </x:c>
      <x:c r="R3235" s="22" t="n">
        <x:f>'01 Controls'!$F$29*'02 Cargo Classes'!$N$14</x:f>
        <x:v>0</x:v>
      </x:c>
      <x:c r="S3235" s="22" t="n">
        <x:f>'01 Controls'!$G$29*'02 Cargo Classes'!$O$14</x:f>
        <x:v>0.8</x:v>
      </x:c>
      <x:c r="T3235" s="22" t="n">
        <x:f>'01 Controls'!$H$29*'02 Cargo Classes'!$P$14</x:f>
        <x:v>0.075</x:v>
      </x:c>
      <x:c r="U3235" s="22" t="n">
        <x:f>SUM(Q3235:T3235)</x:f>
        <x:v>0.925</x:v>
      </x:c>
      <x:c r="V3235" s="18" t="n">
        <x:f>IF(U3235=0,0,N3235*Q3235/U3235)</x:f>
        <x:v>13.135135135135135</x:v>
      </x:c>
      <x:c r="W3235" s="18" t="n">
        <x:f>IF(U3235=0,0,P3235*Q3235/U3235)</x:f>
        <x:v>104.75675675675676</x:v>
      </x:c>
      <x:c r="X3235" s="18" t="n">
        <x:f>MAX(V3235,W3235*'01 Controls'!$E$12)</x:f>
        <x:v>26.18918918918919</x:v>
      </x:c>
      <x:c r="Y3235" s="18" t="n">
        <x:f>IF(U3235=0,0,N3235*R3235/U3235)</x:f>
        <x:v>0</x:v>
      </x:c>
      <x:c r="Z3235" s="18" t="n">
        <x:f>IF(U3235=0,0,P3235*R3235/U3235)</x:f>
        <x:v>0</x:v>
      </x:c>
      <x:c r="AA3235" s="18" t="n">
        <x:f>MAX(Y3235,Z3235*'01 Controls'!$E$13)</x:f>
        <x:v>0</x:v>
      </x:c>
      <x:c r="AB3235" s="18" t="n">
        <x:f>IF(U3235=0,0,N3235*S3235/U3235)</x:f>
        <x:v>210.16216216216216</x:v>
      </x:c>
      <x:c r="AC3235" s="18" t="n">
        <x:f>IF(U3235=0,0,P3235*S3235/U3235)</x:f>
        <x:v>1676.1081081081081</x:v>
      </x:c>
      <x:c r="AD3235" s="18" t="n">
        <x:f>MAX(AB3235,AC3235*'01 Controls'!$E$14)</x:f>
        <x:v>335.22162162162164</x:v>
      </x:c>
      <x:c r="AE3235" s="18" t="n">
        <x:f>IF(U3235=0,0,N3235*T3235/U3235)</x:f>
        <x:v>19.702702702702698</x:v>
      </x:c>
      <x:c r="AF3235" s="18" t="n">
        <x:f>IF(U3235=0,0,P3235*T3235/U3235)</x:f>
        <x:v>157.13513513513513</x:v>
      </x:c>
      <x:c r="AG3235" s="18" t="n">
        <x:f>MAX(AE3235,AF3235*'01 Controls'!$E$15)</x:f>
        <x:v>28.284324324324324</x:v>
      </x:c>
      <x:c r="AH3235" s="18" t="n">
        <x:f>SUM(V3235,Y3235,AB3235,AE3235)</x:f>
        <x:v>243</x:v>
      </x:c>
      <x:c r="AI3235" s="18" t="n">
        <x:f>N3235-AH3235</x:f>
        <x:v>0</x:v>
      </x:c>
      <x:c r="AJ3235" s="18" t="n">
        <x:f>V3235*INDEX('07 Mode Capacity'!$P$6:$P$17,MATCH("AIR-"&amp;I3235,'07 Mode Capacity'!$C$6:$C$17,0))</x:f>
        <x:v>3.6822467548269247</x:v>
      </x:c>
      <x:c r="AK3235" s="18" t="n">
        <x:f>Y3235*INDEX('07 Mode Capacity'!$P$6:$P$17,MATCH("OCEAN-"&amp;I3235,'07 Mode Capacity'!$C$6:$C$17,0))</x:f>
        <x:v>0</x:v>
      </x:c>
      <x:c r="AL3235" s="18" t="n">
        <x:f>AB3235*INDEX('07 Mode Capacity'!$P$6:$P$17,MATCH("LAND-"&amp;I3235,'07 Mode Capacity'!$C$6:$C$17,0))</x:f>
        <x:v>25.649844144462655</x:v>
      </x:c>
      <x:c r="AM3235" s="18" t="n">
        <x:f>AE3235*INDEX('07 Mode Capacity'!$P$6:$P$17,MATCH("INLAND-"&amp;I3235,'07 Mode Capacity'!$C$6:$C$17,0))</x:f>
        <x:v>12.437023090986967</x:v>
      </x:c>
      <x:c r="AN3235" s="18" t="n">
        <x:f>SUM(AJ3235:AM3235)</x:f>
        <x:v>41.769113990276544</x:v>
      </x:c>
      <x:c r="AO3235" s="17" t="n">
        <x:f>IF(N3235=0,1,AN3235/N3235)</x:f>
        <x:v>0.17188935798467714</x:v>
      </x:c>
      <x:c r="AP3235" s="11" t="str">
        <x:f>IF(AO3235&gt;='01 Controls'!$E$16,"PASS","FAIL")</x:f>
        <x:v>FAIL</x:v>
      </x:c>
      <x:c r="AQ3235" s="11" t="str">
        <x:v>UNQUANTIFIED</x:v>
      </x:c>
      <x:c r="AR3235" s="11" t="str">
        <x:v>Position-class planning record; serial item and receiver open</x:v>
      </x:c>
      <x:c r="AS3235" s="26"/>
      <x:c r="AT3235" s="26"/>
    </x:row>
    <x:row r="3236">
      <x:c r="C3236" s="11" t="str">
        <x:v>M5-L-GFG-OOG-80</x:v>
      </x:c>
      <x:c r="D3236" s="11" t="str">
        <x:v>M5</x:v>
      </x:c>
      <x:c r="E3236" s="11" t="str">
        <x:v>Drought and water</x:v>
      </x:c>
      <x:c r="F3236" s="11" t="str">
        <x:v>L-GFG</x:v>
      </x:c>
      <x:c r="G3236" s="11" t="str">
        <x:v>Ground fire and landscape group</x:v>
      </x:c>
      <x:c r="H3236" s="11" t="str">
        <x:v>OOG-80</x:v>
      </x:c>
      <x:c r="I3236" s="19" t="n">
        <x:v>72</x:v>
      </x:c>
      <x:c r="J3236" s="21" t="n">
        <x:v>2</x:v>
      </x:c>
      <x:c r="K3236" s="18" t="n">
        <x:f>'05 Cargo Register'!K100</x:f>
        <x:v>303.75</x:v>
      </x:c>
      <x:c r="L3236" s="18" t="n">
        <x:f>'05 Cargo Register'!N100</x:f>
        <x:v>6</x:v>
      </x:c>
      <x:c r="M3236" s="18" t="n">
        <x:f>'05 Cargo Register'!O100</x:f>
        <x:v>1056</x:v>
      </x:c>
      <x:c r="N3236" s="18" t="n">
        <x:f>J3236*K3236</x:f>
        <x:v>607.5</x:v>
      </x:c>
      <x:c r="O3236" s="18" t="n">
        <x:f>J3236*L3236</x:f>
        <x:v>12</x:v>
      </x:c>
      <x:c r="P3236" s="18" t="n">
        <x:f>J3236*M3236</x:f>
        <x:v>2112</x:v>
      </x:c>
      <x:c r="Q3236" s="22" t="n">
        <x:f>'01 Controls'!$E$29*'02 Cargo Classes'!$M$15</x:f>
        <x:v>0</x:v>
      </x:c>
      <x:c r="R3236" s="22" t="n">
        <x:f>'01 Controls'!$F$29*'02 Cargo Classes'!$N$15</x:f>
        <x:v>0</x:v>
      </x:c>
      <x:c r="S3236" s="22" t="n">
        <x:f>'01 Controls'!$G$29*'02 Cargo Classes'!$O$15</x:f>
        <x:v>0.48</x:v>
      </x:c>
      <x:c r="T3236" s="22" t="n">
        <x:f>'01 Controls'!$H$29*'02 Cargo Classes'!$P$15</x:f>
        <x:v>0.075</x:v>
      </x:c>
      <x:c r="U3236" s="22" t="n">
        <x:f>SUM(Q3236:T3236)</x:f>
        <x:v>0.5549999999999999</x:v>
      </x:c>
      <x:c r="V3236" s="18" t="n">
        <x:f>IF(U3236=0,0,N3236*Q3236/U3236)</x:f>
        <x:v>0</x:v>
      </x:c>
      <x:c r="W3236" s="18" t="n">
        <x:f>IF(U3236=0,0,P3236*Q3236/U3236)</x:f>
        <x:v>0</x:v>
      </x:c>
      <x:c r="X3236" s="18" t="n">
        <x:f>MAX(V3236,W3236*'01 Controls'!$E$12)</x:f>
        <x:v>0</x:v>
      </x:c>
      <x:c r="Y3236" s="18" t="n">
        <x:f>IF(U3236=0,0,N3236*R3236/U3236)</x:f>
        <x:v>0</x:v>
      </x:c>
      <x:c r="Z3236" s="18" t="n">
        <x:f>IF(U3236=0,0,P3236*R3236/U3236)</x:f>
        <x:v>0</x:v>
      </x:c>
      <x:c r="AA3236" s="18" t="n">
        <x:f>MAX(Y3236,Z3236*'01 Controls'!$E$13)</x:f>
        <x:v>0</x:v>
      </x:c>
      <x:c r="AB3236" s="18" t="n">
        <x:f>IF(U3236=0,0,N3236*S3236/U3236)</x:f>
        <x:v>525.4054054054054</x:v>
      </x:c>
      <x:c r="AC3236" s="18" t="n">
        <x:f>IF(U3236=0,0,P3236*S3236/U3236)</x:f>
        <x:v>1826.5945945945948</x:v>
      </x:c>
      <x:c r="AD3236" s="18" t="n">
        <x:f>MAX(AB3236,AC3236*'01 Controls'!$E$14)</x:f>
        <x:v>525.4054054054054</x:v>
      </x:c>
      <x:c r="AE3236" s="18" t="n">
        <x:f>IF(U3236=0,0,N3236*T3236/U3236)</x:f>
        <x:v>82.09459459459461</x:v>
      </x:c>
      <x:c r="AF3236" s="18" t="n">
        <x:f>IF(U3236=0,0,P3236*T3236/U3236)</x:f>
        <x:v>285.4054054054055</x:v>
      </x:c>
      <x:c r="AG3236" s="18" t="n">
        <x:f>MAX(AE3236,AF3236*'01 Controls'!$E$15)</x:f>
        <x:v>82.09459459459461</x:v>
      </x:c>
      <x:c r="AH3236" s="18" t="n">
        <x:f>SUM(V3236,Y3236,AB3236,AE3236)</x:f>
        <x:v>607.5</x:v>
      </x:c>
      <x:c r="AI3236" s="18" t="n">
        <x:f>N3236-AH3236</x:f>
        <x:v>0</x:v>
      </x:c>
      <x:c r="AJ3236" s="18" t="n">
        <x:f>V3236*INDEX('07 Mode Capacity'!$P$6:$P$17,MATCH("AIR-"&amp;I3236,'07 Mode Capacity'!$C$6:$C$17,0))</x:f>
        <x:v>0</x:v>
      </x:c>
      <x:c r="AK3236" s="18" t="n">
        <x:f>Y3236*INDEX('07 Mode Capacity'!$P$6:$P$17,MATCH("OCEAN-"&amp;I3236,'07 Mode Capacity'!$C$6:$C$17,0))</x:f>
        <x:v>0</x:v>
      </x:c>
      <x:c r="AL3236" s="18" t="n">
        <x:f>AB3236*INDEX('07 Mode Capacity'!$P$6:$P$17,MATCH("LAND-"&amp;I3236,'07 Mode Capacity'!$C$6:$C$17,0))</x:f>
        <x:v>375.6702370196336</x:v>
      </x:c>
      <x:c r="AM3236" s="18" t="n">
        <x:f>AE3236*INDEX('07 Mode Capacity'!$P$6:$P$17,MATCH("INLAND-"&amp;I3236,'07 Mode Capacity'!$C$6:$C$17,0))</x:f>
        <x:v>82.09459459459461</x:v>
      </x:c>
      <x:c r="AN3236" s="18" t="n">
        <x:f>SUM(AJ3236:AM3236)</x:f>
        <x:v>457.7648316142282</x:v>
      </x:c>
      <x:c r="AO3236" s="17" t="n">
        <x:f>IF(N3236=0,1,AN3236/N3236)</x:f>
        <x:v>0.7535223565666308</x:v>
      </x:c>
      <x:c r="AP3236" s="11" t="str">
        <x:f>IF(AO3236&gt;='01 Controls'!$E$16,"PASS","FAIL")</x:f>
        <x:v>FAIL</x:v>
      </x:c>
      <x:c r="AQ3236" s="11" t="str">
        <x:v>UNQUANTIFIED</x:v>
      </x:c>
      <x:c r="AR3236" s="11" t="str">
        <x:v>Position-class planning record; serial item and receiver open</x:v>
      </x:c>
      <x:c r="AS3236" s="26"/>
      <x:c r="AT3236" s="26"/>
    </x:row>
    <x:row r="3237">
      <x:c r="C3237" s="11" t="str">
        <x:v>M5-A-SMW-APL-45</x:v>
      </x:c>
      <x:c r="D3237" s="11" t="str">
        <x:v>M5</x:v>
      </x:c>
      <x:c r="E3237" s="11" t="str">
        <x:v>Drought and water</x:v>
      </x:c>
      <x:c r="F3237" s="11" t="str">
        <x:v>A-SMW</x:v>
      </x:c>
      <x:c r="G3237" s="11" t="str">
        <x:v>Strategic mobility wing</x:v>
      </x:c>
      <x:c r="H3237" s="11" t="str">
        <x:v>APL-45</x:v>
      </x:c>
      <x:c r="I3237" s="19" t="n">
        <x:v>24</x:v>
      </x:c>
      <x:c r="J3237" s="21" t="n">
        <x:v>3</x:v>
      </x:c>
      <x:c r="K3237" s="18" t="n">
        <x:f>'05 Cargo Register'!K101</x:f>
        <x:v>225</x:v>
      </x:c>
      <x:c r="L3237" s="18" t="n">
        <x:f>'05 Cargo Register'!N101</x:f>
        <x:v>59</x:v>
      </x:c>
      <x:c r="M3237" s="18" t="n">
        <x:f>'05 Cargo Register'!O101</x:f>
        <x:v>442.5</x:v>
      </x:c>
      <x:c r="N3237" s="18" t="n">
        <x:f>J3237*K3237</x:f>
        <x:v>675</x:v>
      </x:c>
      <x:c r="O3237" s="18" t="n">
        <x:f>J3237*L3237</x:f>
        <x:v>177</x:v>
      </x:c>
      <x:c r="P3237" s="18" t="n">
        <x:f>J3237*M3237</x:f>
        <x:v>1327.5</x:v>
      </x:c>
      <x:c r="Q3237" s="22" t="n">
        <x:f>'01 Controls'!$E$29*'02 Cargo Classes'!$M$6</x:f>
        <x:v>0.15000000000000002</x:v>
      </x:c>
      <x:c r="R3237" s="22" t="n">
        <x:f>'01 Controls'!$F$29*'02 Cargo Classes'!$N$6</x:f>
        <x:v>0</x:v>
      </x:c>
      <x:c r="S3237" s="22" t="n">
        <x:f>'01 Controls'!$G$29*'02 Cargo Classes'!$O$6</x:f>
        <x:v>0.8</x:v>
      </x:c>
      <x:c r="T3237" s="22" t="n">
        <x:f>'01 Controls'!$H$29*'02 Cargo Classes'!$P$6</x:f>
        <x:v>0.045</x:v>
      </x:c>
      <x:c r="U3237" s="22" t="n">
        <x:f>SUM(Q3237:T3237)</x:f>
        <x:v>0.9950000000000001</x:v>
      </x:c>
      <x:c r="V3237" s="18" t="n">
        <x:f>IF(U3237=0,0,N3237*Q3237/U3237)</x:f>
        <x:v>101.75879396984925</x:v>
      </x:c>
      <x:c r="W3237" s="18" t="n">
        <x:f>IF(U3237=0,0,P3237*Q3237/U3237)</x:f>
        <x:v>200.12562814070353</x:v>
      </x:c>
      <x:c r="X3237" s="18" t="n">
        <x:f>MAX(V3237,W3237*'01 Controls'!$E$12)</x:f>
        <x:v>101.75879396984925</x:v>
      </x:c>
      <x:c r="Y3237" s="18" t="n">
        <x:f>IF(U3237=0,0,N3237*R3237/U3237)</x:f>
        <x:v>0</x:v>
      </x:c>
      <x:c r="Z3237" s="18" t="n">
        <x:f>IF(U3237=0,0,P3237*R3237/U3237)</x:f>
        <x:v>0</x:v>
      </x:c>
      <x:c r="AA3237" s="18" t="n">
        <x:f>MAX(Y3237,Z3237*'01 Controls'!$E$13)</x:f>
        <x:v>0</x:v>
      </x:c>
      <x:c r="AB3237" s="18" t="n">
        <x:f>IF(U3237=0,0,N3237*S3237/U3237)</x:f>
        <x:v>542.7135678391959</x:v>
      </x:c>
      <x:c r="AC3237" s="18" t="n">
        <x:f>IF(U3237=0,0,P3237*S3237/U3237)</x:f>
        <x:v>1067.3366834170854</x:v>
      </x:c>
      <x:c r="AD3237" s="18" t="n">
        <x:f>MAX(AB3237,AC3237*'01 Controls'!$E$14)</x:f>
        <x:v>542.7135678391959</x:v>
      </x:c>
      <x:c r="AE3237" s="18" t="n">
        <x:f>IF(U3237=0,0,N3237*T3237/U3237)</x:f>
        <x:v>30.52763819095477</x:v>
      </x:c>
      <x:c r="AF3237" s="18" t="n">
        <x:f>IF(U3237=0,0,P3237*T3237/U3237)</x:f>
        <x:v>60.03768844221105</x:v>
      </x:c>
      <x:c r="AG3237" s="18" t="n">
        <x:f>MAX(AE3237,AF3237*'01 Controls'!$E$15)</x:f>
        <x:v>30.52763819095477</x:v>
      </x:c>
      <x:c r="AH3237" s="18" t="n">
        <x:f>SUM(V3237,Y3237,AB3237,AE3237)</x:f>
        <x:v>675</x:v>
      </x:c>
      <x:c r="AI3237" s="18" t="n">
        <x:f>N3237-AH3237</x:f>
        <x:v>0</x:v>
      </x:c>
      <x:c r="AJ3237" s="18" t="n">
        <x:f>V3237*INDEX('07 Mode Capacity'!$P$6:$P$17,MATCH("AIR-"&amp;I3237,'07 Mode Capacity'!$C$6:$C$17,0))</x:f>
        <x:v>20.648290822799535</x:v>
      </x:c>
      <x:c r="AK3237" s="18" t="n">
        <x:f>Y3237*INDEX('07 Mode Capacity'!$P$6:$P$17,MATCH("OCEAN-"&amp;I3237,'07 Mode Capacity'!$C$6:$C$17,0))</x:f>
        <x:v>0</x:v>
      </x:c>
      <x:c r="AL3237" s="18" t="n">
        <x:f>AB3237*INDEX('07 Mode Capacity'!$P$6:$P$17,MATCH("LAND-"&amp;I3237,'07 Mode Capacity'!$C$6:$C$17,0))</x:f>
        <x:v>207.58844130125772</x:v>
      </x:c>
      <x:c r="AM3237" s="18" t="n">
        <x:f>AE3237*INDEX('07 Mode Capacity'!$P$6:$P$17,MATCH("INLAND-"&amp;I3237,'07 Mode Capacity'!$C$6:$C$17,0))</x:f>
        <x:v>30.52763819095477</x:v>
      </x:c>
      <x:c r="AN3237" s="18" t="n">
        <x:f>SUM(AJ3237:AM3237)</x:f>
        <x:v>258.764370315012</x:v>
      </x:c>
      <x:c r="AO3237" s="17" t="n">
        <x:f>IF(N3237=0,1,AN3237/N3237)</x:f>
        <x:v>0.3833546226889067</x:v>
      </x:c>
      <x:c r="AP3237" s="11" t="str">
        <x:f>IF(AO3237&gt;='01 Controls'!$E$16,"PASS","FAIL")</x:f>
        <x:v>FAIL</x:v>
      </x:c>
      <x:c r="AQ3237" s="11" t="str">
        <x:v>UNQUANTIFIED</x:v>
      </x:c>
      <x:c r="AR3237" s="11" t="str">
        <x:v>Position-class planning record; serial item and receiver open</x:v>
      </x:c>
      <x:c r="AS3237" s="26"/>
      <x:c r="AT3237" s="26"/>
    </x:row>
    <x:row r="3238">
      <x:c r="C3238" s="11" t="str">
        <x:v>M5-A-SMW-ISO-18</x:v>
      </x:c>
      <x:c r="D3238" s="11" t="str">
        <x:v>M5</x:v>
      </x:c>
      <x:c r="E3238" s="11" t="str">
        <x:v>Drought and water</x:v>
      </x:c>
      <x:c r="F3238" s="11" t="str">
        <x:v>A-SMW</x:v>
      </x:c>
      <x:c r="G3238" s="11" t="str">
        <x:v>Strategic mobility wing</x:v>
      </x:c>
      <x:c r="H3238" s="11" t="str">
        <x:v>ISO-18</x:v>
      </x:c>
      <x:c r="I3238" s="19" t="n">
        <x:v>48</x:v>
      </x:c>
      <x:c r="J3238" s="21" t="n">
        <x:v>3</x:v>
      </x:c>
      <x:c r="K3238" s="18" t="n">
        <x:f>'05 Cargo Register'!K102</x:f>
        <x:v>337.5</x:v>
      </x:c>
      <x:c r="L3238" s="18" t="n">
        <x:f>'05 Cargo Register'!N102</x:f>
        <x:v>23</x:v>
      </x:c>
      <x:c r="M3238" s="18" t="n">
        <x:f>'05 Cargo Register'!O102</x:f>
        <x:v>607.2</x:v>
      </x:c>
      <x:c r="N3238" s="18" t="n">
        <x:f>J3238*K3238</x:f>
        <x:v>1012.5</x:v>
      </x:c>
      <x:c r="O3238" s="18" t="n">
        <x:f>J3238*L3238</x:f>
        <x:v>69</x:v>
      </x:c>
      <x:c r="P3238" s="18" t="n">
        <x:f>J3238*M3238</x:f>
        <x:v>1821.6000000000001</x:v>
      </x:c>
      <x:c r="Q3238" s="22" t="n">
        <x:f>'01 Controls'!$E$29*'02 Cargo Classes'!$M$7</x:f>
        <x:v>0.010000000000000002</x:v>
      </x:c>
      <x:c r="R3238" s="22" t="n">
        <x:f>'01 Controls'!$F$29*'02 Cargo Classes'!$N$7</x:f>
        <x:v>0</x:v>
      </x:c>
      <x:c r="S3238" s="22" t="n">
        <x:f>'01 Controls'!$G$29*'02 Cargo Classes'!$O$7</x:f>
        <x:v>0.96</x:v>
      </x:c>
      <x:c r="T3238" s="22" t="n">
        <x:f>'01 Controls'!$H$29*'02 Cargo Classes'!$P$7</x:f>
        <x:v>0.12</x:v>
      </x:c>
      <x:c r="U3238" s="22" t="n">
        <x:f>SUM(Q3238:T3238)</x:f>
        <x:v>1.0899999999999999</x:v>
      </x:c>
      <x:c r="V3238" s="18" t="n">
        <x:f>IF(U3238=0,0,N3238*Q3238/U3238)</x:f>
        <x:v>9.288990825688076</x:v>
      </x:c>
      <x:c r="W3238" s="18" t="n">
        <x:f>IF(U3238=0,0,P3238*Q3238/U3238)</x:f>
        <x:v>16.711926605504594</x:v>
      </x:c>
      <x:c r="X3238" s="18" t="n">
        <x:f>MAX(V3238,W3238*'01 Controls'!$E$12)</x:f>
        <x:v>9.288990825688076</x:v>
      </x:c>
      <x:c r="Y3238" s="18" t="n">
        <x:f>IF(U3238=0,0,N3238*R3238/U3238)</x:f>
        <x:v>0</x:v>
      </x:c>
      <x:c r="Z3238" s="18" t="n">
        <x:f>IF(U3238=0,0,P3238*R3238/U3238)</x:f>
        <x:v>0</x:v>
      </x:c>
      <x:c r="AA3238" s="18" t="n">
        <x:f>MAX(Y3238,Z3238*'01 Controls'!$E$13)</x:f>
        <x:v>0</x:v>
      </x:c>
      <x:c r="AB3238" s="18" t="n">
        <x:f>IF(U3238=0,0,N3238*S3238/U3238)</x:f>
        <x:v>891.7431192660551</x:v>
      </x:c>
      <x:c r="AC3238" s="18" t="n">
        <x:f>IF(U3238=0,0,P3238*S3238/U3238)</x:f>
        <x:v>1604.3449541284406</x:v>
      </x:c>
      <x:c r="AD3238" s="18" t="n">
        <x:f>MAX(AB3238,AC3238*'01 Controls'!$E$14)</x:f>
        <x:v>891.7431192660551</x:v>
      </x:c>
      <x:c r="AE3238" s="18" t="n">
        <x:f>IF(U3238=0,0,N3238*T3238/U3238)</x:f>
        <x:v>111.4678899082569</x:v>
      </x:c>
      <x:c r="AF3238" s="18" t="n">
        <x:f>IF(U3238=0,0,P3238*T3238/U3238)</x:f>
        <x:v>200.54311926605507</x:v>
      </x:c>
      <x:c r="AG3238" s="18" t="n">
        <x:f>MAX(AE3238,AF3238*'01 Controls'!$E$15)</x:f>
        <x:v>111.4678899082569</x:v>
      </x:c>
      <x:c r="AH3238" s="18" t="n">
        <x:f>SUM(V3238,Y3238,AB3238,AE3238)</x:f>
        <x:v>1012.5000000000001</x:v>
      </x:c>
      <x:c r="AI3238" s="18" t="n">
        <x:f>N3238-AH3238</x:f>
        <x:v>-1.1368683772161603e-13</x:v>
      </x:c>
      <x:c r="AJ3238" s="18" t="n">
        <x:f>V3238*INDEX('07 Mode Capacity'!$P$6:$P$17,MATCH("AIR-"&amp;I3238,'07 Mode Capacity'!$C$6:$C$17,0))</x:f>
        <x:v>2.604035357962467</x:v>
      </x:c>
      <x:c r="AK3238" s="18" t="n">
        <x:f>Y3238*INDEX('07 Mode Capacity'!$P$6:$P$17,MATCH("OCEAN-"&amp;I3238,'07 Mode Capacity'!$C$6:$C$17,0))</x:f>
        <x:v>0</x:v>
      </x:c>
      <x:c r="AL3238" s="18" t="n">
        <x:f>AB3238*INDEX('07 Mode Capacity'!$P$6:$P$17,MATCH("LAND-"&amp;I3238,'07 Mode Capacity'!$C$6:$C$17,0))</x:f>
        <x:v>108.83534786067871</x:v>
      </x:c>
      <x:c r="AM3238" s="18" t="n">
        <x:f>AE3238*INDEX('07 Mode Capacity'!$P$6:$P$17,MATCH("INLAND-"&amp;I3238,'07 Mode Capacity'!$C$6:$C$17,0))</x:f>
        <x:v>70.36236305298439</x:v>
      </x:c>
      <x:c r="AN3238" s="18" t="n">
        <x:f>SUM(AJ3238:AM3238)</x:f>
        <x:v>181.80174627162557</x:v>
      </x:c>
      <x:c r="AO3238" s="17" t="n">
        <x:f>IF(N3238=0,1,AN3238/N3238)</x:f>
        <x:v>0.17955728026827217</x:v>
      </x:c>
      <x:c r="AP3238" s="11" t="str">
        <x:f>IF(AO3238&gt;='01 Controls'!$E$16,"PASS","FAIL")</x:f>
        <x:v>FAIL</x:v>
      </x:c>
      <x:c r="AQ3238" s="11" t="str">
        <x:v>UNQUANTIFIED</x:v>
      </x:c>
      <x:c r="AR3238" s="11" t="str">
        <x:v>Position-class planning record; serial item and receiver open</x:v>
      </x:c>
      <x:c r="AS3238" s="26"/>
      <x:c r="AT3238" s="26"/>
    </x:row>
    <x:row r="3239">
      <x:c r="C3239" s="11" t="str">
        <x:v>M5-A-SMW-COL-12</x:v>
      </x:c>
      <x:c r="D3239" s="11" t="str">
        <x:v>M5</x:v>
      </x:c>
      <x:c r="E3239" s="11" t="str">
        <x:v>Drought and water</x:v>
      </x:c>
      <x:c r="F3239" s="11" t="str">
        <x:v>A-SMW</x:v>
      </x:c>
      <x:c r="G3239" s="11" t="str">
        <x:v>Strategic mobility wing</x:v>
      </x:c>
      <x:c r="H3239" s="11" t="str">
        <x:v>COL-12</x:v>
      </x:c>
      <x:c r="I3239" s="19" t="n">
        <x:v>24</x:v>
      </x:c>
      <x:c r="J3239" s="21" t="n">
        <x:v>3</x:v>
      </x:c>
      <x:c r="K3239" s="18" t="n">
        <x:f>'05 Cargo Register'!K103</x:f>
        <x:v>84.375</x:v>
      </x:c>
      <x:c r="L3239" s="18" t="n">
        <x:f>'05 Cargo Register'!N103</x:f>
        <x:v>9</x:v>
      </x:c>
      <x:c r="M3239" s="18" t="n">
        <x:f>'05 Cargo Register'!O103</x:f>
        <x:v>237.60000000000002</x:v>
      </x:c>
      <x:c r="N3239" s="18" t="n">
        <x:f>J3239*K3239</x:f>
        <x:v>253.125</x:v>
      </x:c>
      <x:c r="O3239" s="18" t="n">
        <x:f>J3239*L3239</x:f>
        <x:v>27</x:v>
      </x:c>
      <x:c r="P3239" s="18" t="n">
        <x:f>J3239*M3239</x:f>
        <x:v>712.8000000000001</x:v>
      </x:c>
      <x:c r="Q3239" s="22" t="n">
        <x:f>'01 Controls'!$E$29*'02 Cargo Classes'!$M$8</x:f>
        <x:v>0.1</x:v>
      </x:c>
      <x:c r="R3239" s="22" t="n">
        <x:f>'01 Controls'!$F$29*'02 Cargo Classes'!$N$8</x:f>
        <x:v>0</x:v>
      </x:c>
      <x:c r="S3239" s="22" t="n">
        <x:f>'01 Controls'!$G$29*'02 Cargo Classes'!$O$8</x:f>
        <x:v>0.96</x:v>
      </x:c>
      <x:c r="T3239" s="22" t="n">
        <x:f>'01 Controls'!$H$29*'02 Cargo Classes'!$P$8</x:f>
        <x:v>0.03</x:v>
      </x:c>
      <x:c r="U3239" s="22" t="n">
        <x:f>SUM(Q3239:T3239)</x:f>
        <x:v>1.09</x:v>
      </x:c>
      <x:c r="V3239" s="18" t="n">
        <x:f>IF(U3239=0,0,N3239*Q3239/U3239)</x:f>
        <x:v>23.222477064220183</x:v>
      </x:c>
      <x:c r="W3239" s="18" t="n">
        <x:f>IF(U3239=0,0,P3239*Q3239/U3239)</x:f>
        <x:v>65.39449541284405</x:v>
      </x:c>
      <x:c r="X3239" s="18" t="n">
        <x:f>MAX(V3239,W3239*'01 Controls'!$E$12)</x:f>
        <x:v>23.222477064220183</x:v>
      </x:c>
      <x:c r="Y3239" s="18" t="n">
        <x:f>IF(U3239=0,0,N3239*R3239/U3239)</x:f>
        <x:v>0</x:v>
      </x:c>
      <x:c r="Z3239" s="18" t="n">
        <x:f>IF(U3239=0,0,P3239*R3239/U3239)</x:f>
        <x:v>0</x:v>
      </x:c>
      <x:c r="AA3239" s="18" t="n">
        <x:f>MAX(Y3239,Z3239*'01 Controls'!$E$13)</x:f>
        <x:v>0</x:v>
      </x:c>
      <x:c r="AB3239" s="18" t="n">
        <x:f>IF(U3239=0,0,N3239*S3239/U3239)</x:f>
        <x:v>222.93577981651376</x:v>
      </x:c>
      <x:c r="AC3239" s="18" t="n">
        <x:f>IF(U3239=0,0,P3239*S3239/U3239)</x:f>
        <x:v>627.7871559633027</x:v>
      </x:c>
      <x:c r="AD3239" s="18" t="n">
        <x:f>MAX(AB3239,AC3239*'01 Controls'!$E$14)</x:f>
        <x:v>222.93577981651376</x:v>
      </x:c>
      <x:c r="AE3239" s="18" t="n">
        <x:f>IF(U3239=0,0,N3239*T3239/U3239)</x:f>
        <x:v>6.966743119266055</x:v>
      </x:c>
      <x:c r="AF3239" s="18" t="n">
        <x:f>IF(U3239=0,0,P3239*T3239/U3239)</x:f>
        <x:v>19.61834862385321</x:v>
      </x:c>
      <x:c r="AG3239" s="18" t="n">
        <x:f>MAX(AE3239,AF3239*'01 Controls'!$E$15)</x:f>
        <x:v>6.966743119266055</x:v>
      </x:c>
      <x:c r="AH3239" s="18" t="n">
        <x:f>SUM(V3239,Y3239,AB3239,AE3239)</x:f>
        <x:v>253.125</x:v>
      </x:c>
      <x:c r="AI3239" s="18" t="n">
        <x:f>N3239-AH3239</x:f>
        <x:v>0</x:v>
      </x:c>
      <x:c r="AJ3239" s="18" t="n">
        <x:f>V3239*INDEX('07 Mode Capacity'!$P$6:$P$17,MATCH("AIR-"&amp;I3239,'07 Mode Capacity'!$C$6:$C$17,0))</x:f>
        <x:v>4.712167286395765</x:v>
      </x:c>
      <x:c r="AK3239" s="18" t="n">
        <x:f>Y3239*INDEX('07 Mode Capacity'!$P$6:$P$17,MATCH("OCEAN-"&amp;I3239,'07 Mode Capacity'!$C$6:$C$17,0))</x:f>
        <x:v>0</x:v>
      </x:c>
      <x:c r="AL3239" s="18" t="n">
        <x:f>AB3239*INDEX('07 Mode Capacity'!$P$6:$P$17,MATCH("LAND-"&amp;I3239,'07 Mode Capacity'!$C$6:$C$17,0))</x:f>
        <x:v>85.2731418281084</x:v>
      </x:c>
      <x:c r="AM3239" s="18" t="n">
        <x:f>AE3239*INDEX('07 Mode Capacity'!$P$6:$P$17,MATCH("INLAND-"&amp;I3239,'07 Mode Capacity'!$C$6:$C$17,0))</x:f>
        <x:v>6.966743119266055</x:v>
      </x:c>
      <x:c r="AN3239" s="18" t="n">
        <x:f>SUM(AJ3239:AM3239)</x:f>
        <x:v>96.95205223377022</x:v>
      </x:c>
      <x:c r="AO3239" s="17" t="n">
        <x:f>IF(N3239=0,1,AN3239/N3239)</x:f>
        <x:v>0.3830204532692157</x:v>
      </x:c>
      <x:c r="AP3239" s="11" t="str">
        <x:f>IF(AO3239&gt;='01 Controls'!$E$16,"PASS","FAIL")</x:f>
        <x:v>FAIL</x:v>
      </x:c>
      <x:c r="AQ3239" s="11" t="str">
        <x:v>UNQUANTIFIED</x:v>
      </x:c>
      <x:c r="AR3239" s="11" t="str">
        <x:v>Position-class planning record; serial item and receiver open</x:v>
      </x:c>
      <x:c r="AS3239" s="26"/>
      <x:c r="AT3239" s="26"/>
    </x:row>
    <x:row r="3240">
      <x:c r="C3240" s="11" t="str">
        <x:v>M5-A-SMW-BAT-22</x:v>
      </x:c>
      <x:c r="D3240" s="11" t="str">
        <x:v>M5</x:v>
      </x:c>
      <x:c r="E3240" s="11" t="str">
        <x:v>Drought and water</x:v>
      </x:c>
      <x:c r="F3240" s="11" t="str">
        <x:v>A-SMW</x:v>
      </x:c>
      <x:c r="G3240" s="11" t="str">
        <x:v>Strategic mobility wing</x:v>
      </x:c>
      <x:c r="H3240" s="11" t="str">
        <x:v>BAT-22</x:v>
      </x:c>
      <x:c r="I3240" s="19" t="n">
        <x:v>48</x:v>
      </x:c>
      <x:c r="J3240" s="21" t="n">
        <x:v>3</x:v>
      </x:c>
      <x:c r="K3240" s="18" t="n">
        <x:f>'05 Cargo Register'!K104</x:f>
        <x:v>225</x:v>
      </x:c>
      <x:c r="L3240" s="18" t="n">
        <x:f>'05 Cargo Register'!N104</x:f>
        <x:v>13</x:v>
      </x:c>
      <x:c r="M3240" s="18" t="n">
        <x:f>'05 Cargo Register'!O104</x:f>
        <x:v>343.20000000000005</x:v>
      </x:c>
      <x:c r="N3240" s="18" t="n">
        <x:f>J3240*K3240</x:f>
        <x:v>675</x:v>
      </x:c>
      <x:c r="O3240" s="18" t="n">
        <x:f>J3240*L3240</x:f>
        <x:v>39</x:v>
      </x:c>
      <x:c r="P3240" s="18" t="n">
        <x:f>J3240*M3240</x:f>
        <x:v>1029.6000000000001</x:v>
      </x:c>
      <x:c r="Q3240" s="22" t="n">
        <x:f>'01 Controls'!$E$29*'02 Cargo Classes'!$M$9</x:f>
        <x:v>0</x:v>
      </x:c>
      <x:c r="R3240" s="22" t="n">
        <x:f>'01 Controls'!$F$29*'02 Cargo Classes'!$N$9</x:f>
        <x:v>0</x:v>
      </x:c>
      <x:c r="S3240" s="22" t="n">
        <x:f>'01 Controls'!$G$29*'02 Cargo Classes'!$O$9</x:f>
        <x:v>0.8</x:v>
      </x:c>
      <x:c r="T3240" s="22" t="n">
        <x:f>'01 Controls'!$H$29*'02 Cargo Classes'!$P$9</x:f>
        <x:v>0.075</x:v>
      </x:c>
      <x:c r="U3240" s="22" t="n">
        <x:f>SUM(Q3240:T3240)</x:f>
        <x:v>0.875</x:v>
      </x:c>
      <x:c r="V3240" s="18" t="n">
        <x:f>IF(U3240=0,0,N3240*Q3240/U3240)</x:f>
        <x:v>0</x:v>
      </x:c>
      <x:c r="W3240" s="18" t="n">
        <x:f>IF(U3240=0,0,P3240*Q3240/U3240)</x:f>
        <x:v>0</x:v>
      </x:c>
      <x:c r="X3240" s="18" t="n">
        <x:f>MAX(V3240,W3240*'01 Controls'!$E$12)</x:f>
        <x:v>0</x:v>
      </x:c>
      <x:c r="Y3240" s="18" t="n">
        <x:f>IF(U3240=0,0,N3240*R3240/U3240)</x:f>
        <x:v>0</x:v>
      </x:c>
      <x:c r="Z3240" s="18" t="n">
        <x:f>IF(U3240=0,0,P3240*R3240/U3240)</x:f>
        <x:v>0</x:v>
      </x:c>
      <x:c r="AA3240" s="18" t="n">
        <x:f>MAX(Y3240,Z3240*'01 Controls'!$E$13)</x:f>
        <x:v>0</x:v>
      </x:c>
      <x:c r="AB3240" s="18" t="n">
        <x:f>IF(U3240=0,0,N3240*S3240/U3240)</x:f>
        <x:v>617.1428571428571</x:v>
      </x:c>
      <x:c r="AC3240" s="18" t="n">
        <x:f>IF(U3240=0,0,P3240*S3240/U3240)</x:f>
        <x:v>941.3485714285716</x:v>
      </x:c>
      <x:c r="AD3240" s="18" t="n">
        <x:f>MAX(AB3240,AC3240*'01 Controls'!$E$14)</x:f>
        <x:v>617.1428571428571</x:v>
      </x:c>
      <x:c r="AE3240" s="18" t="n">
        <x:f>IF(U3240=0,0,N3240*T3240/U3240)</x:f>
        <x:v>57.857142857142854</x:v>
      </x:c>
      <x:c r="AF3240" s="18" t="n">
        <x:f>IF(U3240=0,0,P3240*T3240/U3240)</x:f>
        <x:v>88.25142857142859</x:v>
      </x:c>
      <x:c r="AG3240" s="18" t="n">
        <x:f>MAX(AE3240,AF3240*'01 Controls'!$E$15)</x:f>
        <x:v>57.857142857142854</x:v>
      </x:c>
      <x:c r="AH3240" s="18" t="n">
        <x:f>SUM(V3240,Y3240,AB3240,AE3240)</x:f>
        <x:v>675</x:v>
      </x:c>
      <x:c r="AI3240" s="18" t="n">
        <x:f>N3240-AH3240</x:f>
        <x:v>0</x:v>
      </x:c>
      <x:c r="AJ3240" s="18" t="n">
        <x:f>V3240*INDEX('07 Mode Capacity'!$P$6:$P$17,MATCH("AIR-"&amp;I3240,'07 Mode Capacity'!$C$6:$C$17,0))</x:f>
        <x:v>0</x:v>
      </x:c>
      <x:c r="AK3240" s="18" t="n">
        <x:f>Y3240*INDEX('07 Mode Capacity'!$P$6:$P$17,MATCH("OCEAN-"&amp;I3240,'07 Mode Capacity'!$C$6:$C$17,0))</x:f>
        <x:v>0</x:v>
      </x:c>
      <x:c r="AL3240" s="18" t="n">
        <x:f>AB3240*INDEX('07 Mode Capacity'!$P$6:$P$17,MATCH("LAND-"&amp;I3240,'07 Mode Capacity'!$C$6:$C$17,0))</x:f>
        <x:v>75.32097090040621</x:v>
      </x:c>
      <x:c r="AM3240" s="18" t="n">
        <x:f>AE3240*INDEX('07 Mode Capacity'!$P$6:$P$17,MATCH("INLAND-"&amp;I3240,'07 Mode Capacity'!$C$6:$C$17,0))</x:f>
        <x:v>36.521417013215704</x:v>
      </x:c>
      <x:c r="AN3240" s="18" t="n">
        <x:f>SUM(AJ3240:AM3240)</x:f>
        <x:v>111.8423879136219</x:v>
      </x:c>
      <x:c r="AO3240" s="17" t="n">
        <x:f>IF(N3240=0,1,AN3240/N3240)</x:f>
        <x:v>0.16569242653869912</x:v>
      </x:c>
      <x:c r="AP3240" s="11" t="str">
        <x:f>IF(AO3240&gt;='01 Controls'!$E$16,"PASS","FAIL")</x:f>
        <x:v>FAIL</x:v>
      </x:c>
      <x:c r="AQ3240" s="11" t="str">
        <x:v>UNQUANTIFIED</x:v>
      </x:c>
      <x:c r="AR3240" s="11" t="str">
        <x:v>Position-class planning record; serial item and receiver open</x:v>
      </x:c>
      <x:c r="AS3240" s="26"/>
      <x:c r="AT3240" s="26"/>
    </x:row>
    <x:row r="3241">
      <x:c r="C3241" s="11" t="str">
        <x:v>M5-A-SMW-TNK-20</x:v>
      </x:c>
      <x:c r="D3241" s="11" t="str">
        <x:v>M5</x:v>
      </x:c>
      <x:c r="E3241" s="11" t="str">
        <x:v>Drought and water</x:v>
      </x:c>
      <x:c r="F3241" s="11" t="str">
        <x:v>A-SMW</x:v>
      </x:c>
      <x:c r="G3241" s="11" t="str">
        <x:v>Strategic mobility wing</x:v>
      </x:c>
      <x:c r="H3241" s="11" t="str">
        <x:v>TNK-20</x:v>
      </x:c>
      <x:c r="I3241" s="19" t="n">
        <x:v>48</x:v>
      </x:c>
      <x:c r="J3241" s="21" t="n">
        <x:v>3</x:v>
      </x:c>
      <x:c r="K3241" s="18" t="n">
        <x:f>'05 Cargo Register'!K105</x:f>
        <x:v>281.25</x:v>
      </x:c>
      <x:c r="L3241" s="18" t="n">
        <x:f>'05 Cargo Register'!N105</x:f>
        <x:v>17</x:v>
      </x:c>
      <x:c r="M3241" s="18" t="n">
        <x:f>'05 Cargo Register'!O105</x:f>
        <x:v>361.25</x:v>
      </x:c>
      <x:c r="N3241" s="18" t="n">
        <x:f>J3241*K3241</x:f>
        <x:v>843.75</x:v>
      </x:c>
      <x:c r="O3241" s="18" t="n">
        <x:f>J3241*L3241</x:f>
        <x:v>51</x:v>
      </x:c>
      <x:c r="P3241" s="18" t="n">
        <x:f>J3241*M3241</x:f>
        <x:v>1083.75</x:v>
      </x:c>
      <x:c r="Q3241" s="22" t="n">
        <x:f>'01 Controls'!$E$29*'02 Cargo Classes'!$M$10</x:f>
        <x:v>0</x:v>
      </x:c>
      <x:c r="R3241" s="22" t="n">
        <x:f>'01 Controls'!$F$29*'02 Cargo Classes'!$N$10</x:f>
        <x:v>0</x:v>
      </x:c>
      <x:c r="S3241" s="22" t="n">
        <x:f>'01 Controls'!$G$29*'02 Cargo Classes'!$O$10</x:f>
        <x:v>0.8</x:v>
      </x:c>
      <x:c r="T3241" s="22" t="n">
        <x:f>'01 Controls'!$H$29*'02 Cargo Classes'!$P$10</x:f>
        <x:v>0.15</x:v>
      </x:c>
      <x:c r="U3241" s="22" t="n">
        <x:f>SUM(Q3241:T3241)</x:f>
        <x:v>0.9500000000000001</x:v>
      </x:c>
      <x:c r="V3241" s="18" t="n">
        <x:f>IF(U3241=0,0,N3241*Q3241/U3241)</x:f>
        <x:v>0</x:v>
      </x:c>
      <x:c r="W3241" s="18" t="n">
        <x:f>IF(U3241=0,0,P3241*Q3241/U3241)</x:f>
        <x:v>0</x:v>
      </x:c>
      <x:c r="X3241" s="18" t="n">
        <x:f>MAX(V3241,W3241*'01 Controls'!$E$12)</x:f>
        <x:v>0</x:v>
      </x:c>
      <x:c r="Y3241" s="18" t="n">
        <x:f>IF(U3241=0,0,N3241*R3241/U3241)</x:f>
        <x:v>0</x:v>
      </x:c>
      <x:c r="Z3241" s="18" t="n">
        <x:f>IF(U3241=0,0,P3241*R3241/U3241)</x:f>
        <x:v>0</x:v>
      </x:c>
      <x:c r="AA3241" s="18" t="n">
        <x:f>MAX(Y3241,Z3241*'01 Controls'!$E$13)</x:f>
        <x:v>0</x:v>
      </x:c>
      <x:c r="AB3241" s="18" t="n">
        <x:f>IF(U3241=0,0,N3241*S3241/U3241)</x:f>
        <x:v>710.5263157894736</x:v>
      </x:c>
      <x:c r="AC3241" s="18" t="n">
        <x:f>IF(U3241=0,0,P3241*S3241/U3241)</x:f>
        <x:v>912.6315789473683</x:v>
      </x:c>
      <x:c r="AD3241" s="18" t="n">
        <x:f>MAX(AB3241,AC3241*'01 Controls'!$E$14)</x:f>
        <x:v>710.5263157894736</x:v>
      </x:c>
      <x:c r="AE3241" s="18" t="n">
        <x:f>IF(U3241=0,0,N3241*T3241/U3241)</x:f>
        <x:v>133.2236842105263</x:v>
      </x:c>
      <x:c r="AF3241" s="18" t="n">
        <x:f>IF(U3241=0,0,P3241*T3241/U3241)</x:f>
        <x:v>171.11842105263156</x:v>
      </x:c>
      <x:c r="AG3241" s="18" t="n">
        <x:f>MAX(AE3241,AF3241*'01 Controls'!$E$15)</x:f>
        <x:v>133.2236842105263</x:v>
      </x:c>
      <x:c r="AH3241" s="18" t="n">
        <x:f>SUM(V3241,Y3241,AB3241,AE3241)</x:f>
        <x:v>843.75</x:v>
      </x:c>
      <x:c r="AI3241" s="18" t="n">
        <x:f>N3241-AH3241</x:f>
        <x:v>0</x:v>
      </x:c>
      <x:c r="AJ3241" s="18" t="n">
        <x:f>V3241*INDEX('07 Mode Capacity'!$P$6:$P$17,MATCH("AIR-"&amp;I3241,'07 Mode Capacity'!$C$6:$C$17,0))</x:f>
        <x:v>0</x:v>
      </x:c>
      <x:c r="AK3241" s="18" t="n">
        <x:f>Y3241*INDEX('07 Mode Capacity'!$P$6:$P$17,MATCH("OCEAN-"&amp;I3241,'07 Mode Capacity'!$C$6:$C$17,0))</x:f>
        <x:v>0</x:v>
      </x:c>
      <x:c r="AL3241" s="18" t="n">
        <x:f>AB3241*INDEX('07 Mode Capacity'!$P$6:$P$17,MATCH("LAND-"&amp;I3241,'07 Mode Capacity'!$C$6:$C$17,0))</x:f>
        <x:v>86.71822307612557</x:v>
      </x:c>
      <x:c r="AM3241" s="18" t="n">
        <x:f>AE3241*INDEX('07 Mode Capacity'!$P$6:$P$17,MATCH("INLAND-"&amp;I3241,'07 Mode Capacity'!$C$6:$C$17,0))</x:f>
        <x:v>84.09536812253616</x:v>
      </x:c>
      <x:c r="AN3241" s="18" t="n">
        <x:f>SUM(AJ3241:AM3241)</x:f>
        <x:v>170.81359119866173</x:v>
      </x:c>
      <x:c r="AO3241" s="17" t="n">
        <x:f>IF(N3241=0,1,AN3241/N3241)</x:f>
        <x:v>0.20244573771693242</x:v>
      </x:c>
      <x:c r="AP3241" s="11" t="str">
        <x:f>IF(AO3241&gt;='01 Controls'!$E$16,"PASS","FAIL")</x:f>
        <x:v>FAIL</x:v>
      </x:c>
      <x:c r="AQ3241" s="11" t="str">
        <x:v>UNQUANTIFIED</x:v>
      </x:c>
      <x:c r="AR3241" s="11" t="str">
        <x:v>Position-class planning record; serial item and receiver open</x:v>
      </x:c>
      <x:c r="AS3241" s="26"/>
      <x:c r="AT3241" s="26"/>
    </x:row>
    <x:row r="3242">
      <x:c r="C3242" s="11" t="str">
        <x:v>M5-A-SMW-FLR-24</x:v>
      </x:c>
      <x:c r="D3242" s="11" t="str">
        <x:v>M5</x:v>
      </x:c>
      <x:c r="E3242" s="11" t="str">
        <x:v>Drought and water</x:v>
      </x:c>
      <x:c r="F3242" s="11" t="str">
        <x:v>A-SMW</x:v>
      </x:c>
      <x:c r="G3242" s="11" t="str">
        <x:v>Strategic mobility wing</x:v>
      </x:c>
      <x:c r="H3242" s="11" t="str">
        <x:v>FLR-24</x:v>
      </x:c>
      <x:c r="I3242" s="19" t="n">
        <x:v>48</x:v>
      </x:c>
      <x:c r="J3242" s="21" t="n">
        <x:v>3</x:v>
      </x:c>
      <x:c r="K3242" s="18" t="n">
        <x:f>'05 Cargo Register'!K106</x:f>
        <x:v>421.875</x:v>
      </x:c>
      <x:c r="L3242" s="18" t="n">
        <x:f>'05 Cargo Register'!N106</x:f>
        <x:v>21</x:v>
      </x:c>
      <x:c r="M3242" s="18" t="n">
        <x:f>'05 Cargo Register'!O106</x:f>
        <x:v>672</x:v>
      </x:c>
      <x:c r="N3242" s="18" t="n">
        <x:f>J3242*K3242</x:f>
        <x:v>1265.625</x:v>
      </x:c>
      <x:c r="O3242" s="18" t="n">
        <x:f>J3242*L3242</x:f>
        <x:v>63</x:v>
      </x:c>
      <x:c r="P3242" s="18" t="n">
        <x:f>J3242*M3242</x:f>
        <x:v>2016</x:v>
      </x:c>
      <x:c r="Q3242" s="22" t="n">
        <x:f>'01 Controls'!$E$29*'02 Cargo Classes'!$M$11</x:f>
        <x:v>0</x:v>
      </x:c>
      <x:c r="R3242" s="22" t="n">
        <x:f>'01 Controls'!$F$29*'02 Cargo Classes'!$N$11</x:f>
        <x:v>0</x:v>
      </x:c>
      <x:c r="S3242" s="22" t="n">
        <x:f>'01 Controls'!$G$29*'02 Cargo Classes'!$O$11</x:f>
        <x:v>0.8</x:v>
      </x:c>
      <x:c r="T3242" s="22" t="n">
        <x:f>'01 Controls'!$H$29*'02 Cargo Classes'!$P$11</x:f>
        <x:v>0.12</x:v>
      </x:c>
      <x:c r="U3242" s="22" t="n">
        <x:f>SUM(Q3242:T3242)</x:f>
        <x:v>0.92</x:v>
      </x:c>
      <x:c r="V3242" s="18" t="n">
        <x:f>IF(U3242=0,0,N3242*Q3242/U3242)</x:f>
        <x:v>0</x:v>
      </x:c>
      <x:c r="W3242" s="18" t="n">
        <x:f>IF(U3242=0,0,P3242*Q3242/U3242)</x:f>
        <x:v>0</x:v>
      </x:c>
      <x:c r="X3242" s="18" t="n">
        <x:f>MAX(V3242,W3242*'01 Controls'!$E$12)</x:f>
        <x:v>0</x:v>
      </x:c>
      <x:c r="Y3242" s="18" t="n">
        <x:f>IF(U3242=0,0,N3242*R3242/U3242)</x:f>
        <x:v>0</x:v>
      </x:c>
      <x:c r="Z3242" s="18" t="n">
        <x:f>IF(U3242=0,0,P3242*R3242/U3242)</x:f>
        <x:v>0</x:v>
      </x:c>
      <x:c r="AA3242" s="18" t="n">
        <x:f>MAX(Y3242,Z3242*'01 Controls'!$E$13)</x:f>
        <x:v>0</x:v>
      </x:c>
      <x:c r="AB3242" s="18" t="n">
        <x:f>IF(U3242=0,0,N3242*S3242/U3242)</x:f>
        <x:v>1100.5434782608695</x:v>
      </x:c>
      <x:c r="AC3242" s="18" t="n">
        <x:f>IF(U3242=0,0,P3242*S3242/U3242)</x:f>
        <x:v>1753.0434782608697</x:v>
      </x:c>
      <x:c r="AD3242" s="18" t="n">
        <x:f>MAX(AB3242,AC3242*'01 Controls'!$E$14)</x:f>
        <x:v>1100.5434782608695</x:v>
      </x:c>
      <x:c r="AE3242" s="18" t="n">
        <x:f>IF(U3242=0,0,N3242*T3242/U3242)</x:f>
        <x:v>165.08152173913044</x:v>
      </x:c>
      <x:c r="AF3242" s="18" t="n">
        <x:f>IF(U3242=0,0,P3242*T3242/U3242)</x:f>
        <x:v>262.95652173913044</x:v>
      </x:c>
      <x:c r="AG3242" s="18" t="n">
        <x:f>MAX(AE3242,AF3242*'01 Controls'!$E$15)</x:f>
        <x:v>165.08152173913044</x:v>
      </x:c>
      <x:c r="AH3242" s="18" t="n">
        <x:f>SUM(V3242,Y3242,AB3242,AE3242)</x:f>
        <x:v>1265.625</x:v>
      </x:c>
      <x:c r="AI3242" s="18" t="n">
        <x:f>N3242-AH3242</x:f>
        <x:v>0</x:v>
      </x:c>
      <x:c r="AJ3242" s="18" t="n">
        <x:f>V3242*INDEX('07 Mode Capacity'!$P$6:$P$17,MATCH("AIR-"&amp;I3242,'07 Mode Capacity'!$C$6:$C$17,0))</x:f>
        <x:v>0</x:v>
      </x:c>
      <x:c r="AK3242" s="18" t="n">
        <x:f>Y3242*INDEX('07 Mode Capacity'!$P$6:$P$17,MATCH("OCEAN-"&amp;I3242,'07 Mode Capacity'!$C$6:$C$17,0))</x:f>
        <x:v>0</x:v>
      </x:c>
      <x:c r="AL3242" s="18" t="n">
        <x:f>AB3242*INDEX('07 Mode Capacity'!$P$6:$P$17,MATCH("LAND-"&amp;I3242,'07 Mode Capacity'!$C$6:$C$17,0))</x:f>
        <x:v>134.3189868298684</x:v>
      </x:c>
      <x:c r="AM3242" s="18" t="n">
        <x:f>AE3242*INDEX('07 Mode Capacity'!$P$6:$P$17,MATCH("INLAND-"&amp;I3242,'07 Mode Capacity'!$C$6:$C$17,0))</x:f>
        <x:v>104.20513006488177</x:v>
      </x:c>
      <x:c r="AN3242" s="18" t="n">
        <x:f>SUM(AJ3242:AM3242)</x:f>
        <x:v>238.5241168947502</x:v>
      </x:c>
      <x:c r="AO3242" s="17" t="n">
        <x:f>IF(N3242=0,1,AN3242/N3242)</x:f>
        <x:v>0.1884634997686915</x:v>
      </x:c>
      <x:c r="AP3242" s="11" t="str">
        <x:f>IF(AO3242&gt;='01 Controls'!$E$16,"PASS","FAIL")</x:f>
        <x:v>FAIL</x:v>
      </x:c>
      <x:c r="AQ3242" s="11" t="str">
        <x:v>UNQUANTIFIED</x:v>
      </x:c>
      <x:c r="AR3242" s="11" t="str">
        <x:v>Position-class planning record; serial item and receiver open</x:v>
      </x:c>
      <x:c r="AS3242" s="26"/>
      <x:c r="AT3242" s="26"/>
    </x:row>
    <x:row r="3243">
      <x:c r="C3243" s="11" t="str">
        <x:v>M5-A-SMW-ROL-30</x:v>
      </x:c>
      <x:c r="D3243" s="11" t="str">
        <x:v>M5</x:v>
      </x:c>
      <x:c r="E3243" s="11" t="str">
        <x:v>Drought and water</x:v>
      </x:c>
      <x:c r="F3243" s="11" t="str">
        <x:v>A-SMW</x:v>
      </x:c>
      <x:c r="G3243" s="11" t="str">
        <x:v>Strategic mobility wing</x:v>
      </x:c>
      <x:c r="H3243" s="11" t="str">
        <x:v>ROL-30</x:v>
      </x:c>
      <x:c r="I3243" s="19" t="n">
        <x:v>48</x:v>
      </x:c>
      <x:c r="J3243" s="21" t="n">
        <x:v>3</x:v>
      </x:c>
      <x:c r="K3243" s="18" t="n">
        <x:f>'05 Cargo Register'!K107</x:f>
        <x:v>506.25</x:v>
      </x:c>
      <x:c r="L3243" s="18" t="n">
        <x:f>'05 Cargo Register'!N107</x:f>
        <x:v>22</x:v>
      </x:c>
      <x:c r="M3243" s="18" t="n">
        <x:f>'05 Cargo Register'!O107</x:f>
        <x:v>1402.5</x:v>
      </x:c>
      <x:c r="N3243" s="18" t="n">
        <x:f>J3243*K3243</x:f>
        <x:v>1518.75</x:v>
      </x:c>
      <x:c r="O3243" s="18" t="n">
        <x:f>J3243*L3243</x:f>
        <x:v>66</x:v>
      </x:c>
      <x:c r="P3243" s="18" t="n">
        <x:f>J3243*M3243</x:f>
        <x:v>4207.5</x:v>
      </x:c>
      <x:c r="Q3243" s="22" t="n">
        <x:f>'01 Controls'!$E$29*'02 Cargo Classes'!$M$12</x:f>
        <x:v>0</x:v>
      </x:c>
      <x:c r="R3243" s="22" t="n">
        <x:f>'01 Controls'!$F$29*'02 Cargo Classes'!$N$12</x:f>
        <x:v>0</x:v>
      </x:c>
      <x:c r="S3243" s="22" t="n">
        <x:f>'01 Controls'!$G$29*'02 Cargo Classes'!$O$12</x:f>
        <x:v>1.2000000000000002</x:v>
      </x:c>
      <x:c r="T3243" s="22" t="n">
        <x:f>'01 Controls'!$H$29*'02 Cargo Classes'!$P$12</x:f>
        <x:v>0.09</x:v>
      </x:c>
      <x:c r="U3243" s="22" t="n">
        <x:f>SUM(Q3243:T3243)</x:f>
        <x:v>1.2900000000000003</x:v>
      </x:c>
      <x:c r="V3243" s="18" t="n">
        <x:f>IF(U3243=0,0,N3243*Q3243/U3243)</x:f>
        <x:v>0</x:v>
      </x:c>
      <x:c r="W3243" s="18" t="n">
        <x:f>IF(U3243=0,0,P3243*Q3243/U3243)</x:f>
        <x:v>0</x:v>
      </x:c>
      <x:c r="X3243" s="18" t="n">
        <x:f>MAX(V3243,W3243*'01 Controls'!$E$12)</x:f>
        <x:v>0</x:v>
      </x:c>
      <x:c r="Y3243" s="18" t="n">
        <x:f>IF(U3243=0,0,N3243*R3243/U3243)</x:f>
        <x:v>0</x:v>
      </x:c>
      <x:c r="Z3243" s="18" t="n">
        <x:f>IF(U3243=0,0,P3243*R3243/U3243)</x:f>
        <x:v>0</x:v>
      </x:c>
      <x:c r="AA3243" s="18" t="n">
        <x:f>MAX(Y3243,Z3243*'01 Controls'!$E$13)</x:f>
        <x:v>0</x:v>
      </x:c>
      <x:c r="AB3243" s="18" t="n">
        <x:f>IF(U3243=0,0,N3243*S3243/U3243)</x:f>
        <x:v>1412.7906976744184</x:v>
      </x:c>
      <x:c r="AC3243" s="18" t="n">
        <x:f>IF(U3243=0,0,P3243*S3243/U3243)</x:f>
        <x:v>3913.953488372093</x:v>
      </x:c>
      <x:c r="AD3243" s="18" t="n">
        <x:f>MAX(AB3243,AC3243*'01 Controls'!$E$14)</x:f>
        <x:v>1412.7906976744184</x:v>
      </x:c>
      <x:c r="AE3243" s="18" t="n">
        <x:f>IF(U3243=0,0,N3243*T3243/U3243)</x:f>
        <x:v>105.95930232558138</x:v>
      </x:c>
      <x:c r="AF3243" s="18" t="n">
        <x:f>IF(U3243=0,0,P3243*T3243/U3243)</x:f>
        <x:v>293.5465116279069</x:v>
      </x:c>
      <x:c r="AG3243" s="18" t="n">
        <x:f>MAX(AE3243,AF3243*'01 Controls'!$E$15)</x:f>
        <x:v>105.95930232558138</x:v>
      </x:c>
      <x:c r="AH3243" s="18" t="n">
        <x:f>SUM(V3243,Y3243,AB3243,AE3243)</x:f>
        <x:v>1518.7499999999998</x:v>
      </x:c>
      <x:c r="AI3243" s="18" t="n">
        <x:f>N3243-AH3243</x:f>
        <x:v>2.2737367544323206e-13</x:v>
      </x:c>
      <x:c r="AJ3243" s="18" t="n">
        <x:f>V3243*INDEX('07 Mode Capacity'!$P$6:$P$17,MATCH("AIR-"&amp;I3243,'07 Mode Capacity'!$C$6:$C$17,0))</x:f>
        <x:v>0</x:v>
      </x:c>
      <x:c r="AK3243" s="18" t="n">
        <x:f>Y3243*INDEX('07 Mode Capacity'!$P$6:$P$17,MATCH("OCEAN-"&amp;I3243,'07 Mode Capacity'!$C$6:$C$17,0))</x:f>
        <x:v>0</x:v>
      </x:c>
      <x:c r="AL3243" s="18" t="n">
        <x:f>AB3243*INDEX('07 Mode Capacity'!$P$6:$P$17,MATCH("LAND-"&amp;I3243,'07 Mode Capacity'!$C$6:$C$17,0))</x:f>
        <x:v>172.4280947211334</x:v>
      </x:c>
      <x:c r="AM3243" s="18" t="n">
        <x:f>AE3243*INDEX('07 Mode Capacity'!$P$6:$P$17,MATCH("INLAND-"&amp;I3243,'07 Mode Capacity'!$C$6:$C$17,0))</x:f>
        <x:v>66.88515325094735</x:v>
      </x:c>
      <x:c r="AN3243" s="18" t="n">
        <x:f>SUM(AJ3243:AM3243)</x:f>
        <x:v>239.31324797208075</x:v>
      </x:c>
      <x:c r="AO3243" s="17" t="n">
        <x:f>IF(N3243=0,1,AN3243/N3243)</x:f>
        <x:v>0.15757250895281036</x:v>
      </x:c>
      <x:c r="AP3243" s="11" t="str">
        <x:f>IF(AO3243&gt;='01 Controls'!$E$16,"PASS","FAIL")</x:f>
        <x:v>FAIL</x:v>
      </x:c>
      <x:c r="AQ3243" s="11" t="str">
        <x:v>UNQUANTIFIED</x:v>
      </x:c>
      <x:c r="AR3243" s="11" t="str">
        <x:v>Position-class planning record; serial item and receiver open</x:v>
      </x:c>
      <x:c r="AS3243" s="26"/>
      <x:c r="AT3243" s="26"/>
    </x:row>
    <x:row r="3244">
      <x:c r="C3244" s="11" t="str">
        <x:v>M5-A-SMW-LIN-18</x:v>
      </x:c>
      <x:c r="D3244" s="11" t="str">
        <x:v>M5</x:v>
      </x:c>
      <x:c r="E3244" s="11" t="str">
        <x:v>Drought and water</x:v>
      </x:c>
      <x:c r="F3244" s="11" t="str">
        <x:v>A-SMW</x:v>
      </x:c>
      <x:c r="G3244" s="11" t="str">
        <x:v>Strategic mobility wing</x:v>
      </x:c>
      <x:c r="H3244" s="11" t="str">
        <x:v>LIN-18</x:v>
      </x:c>
      <x:c r="I3244" s="19" t="n">
        <x:v>72</x:v>
      </x:c>
      <x:c r="J3244" s="21" t="n">
        <x:v>3</x:v>
      </x:c>
      <x:c r="K3244" s="18" t="n">
        <x:f>'05 Cargo Register'!K108</x:f>
        <x:v>112.5</x:v>
      </x:c>
      <x:c r="L3244" s="18" t="n">
        <x:f>'05 Cargo Register'!N108</x:f>
        <x:v>8</x:v>
      </x:c>
      <x:c r="M3244" s="18" t="n">
        <x:f>'05 Cargo Register'!O108</x:f>
        <x:v>352</x:v>
      </x:c>
      <x:c r="N3244" s="18" t="n">
        <x:f>J3244*K3244</x:f>
        <x:v>337.5</x:v>
      </x:c>
      <x:c r="O3244" s="18" t="n">
        <x:f>J3244*L3244</x:f>
        <x:v>24</x:v>
      </x:c>
      <x:c r="P3244" s="18" t="n">
        <x:f>J3244*M3244</x:f>
        <x:v>1056</x:v>
      </x:c>
      <x:c r="Q3244" s="22" t="n">
        <x:f>'01 Controls'!$E$29*'02 Cargo Classes'!$M$13</x:f>
        <x:v>0</x:v>
      </x:c>
      <x:c r="R3244" s="22" t="n">
        <x:f>'01 Controls'!$F$29*'02 Cargo Classes'!$N$13</x:f>
        <x:v>0</x:v>
      </x:c>
      <x:c r="S3244" s="22" t="n">
        <x:f>'01 Controls'!$G$29*'02 Cargo Classes'!$O$13</x:f>
        <x:v>0.8</x:v>
      </x:c>
      <x:c r="T3244" s="22" t="n">
        <x:f>'01 Controls'!$H$29*'02 Cargo Classes'!$P$13</x:f>
        <x:v>0.15</x:v>
      </x:c>
      <x:c r="U3244" s="22" t="n">
        <x:f>SUM(Q3244:T3244)</x:f>
        <x:v>0.9500000000000001</x:v>
      </x:c>
      <x:c r="V3244" s="18" t="n">
        <x:f>IF(U3244=0,0,N3244*Q3244/U3244)</x:f>
        <x:v>0</x:v>
      </x:c>
      <x:c r="W3244" s="18" t="n">
        <x:f>IF(U3244=0,0,P3244*Q3244/U3244)</x:f>
        <x:v>0</x:v>
      </x:c>
      <x:c r="X3244" s="18" t="n">
        <x:f>MAX(V3244,W3244*'01 Controls'!$E$12)</x:f>
        <x:v>0</x:v>
      </x:c>
      <x:c r="Y3244" s="18" t="n">
        <x:f>IF(U3244=0,0,N3244*R3244/U3244)</x:f>
        <x:v>0</x:v>
      </x:c>
      <x:c r="Z3244" s="18" t="n">
        <x:f>IF(U3244=0,0,P3244*R3244/U3244)</x:f>
        <x:v>0</x:v>
      </x:c>
      <x:c r="AA3244" s="18" t="n">
        <x:f>MAX(Y3244,Z3244*'01 Controls'!$E$13)</x:f>
        <x:v>0</x:v>
      </x:c>
      <x:c r="AB3244" s="18" t="n">
        <x:f>IF(U3244=0,0,N3244*S3244/U3244)</x:f>
        <x:v>284.2105263157895</x:v>
      </x:c>
      <x:c r="AC3244" s="18" t="n">
        <x:f>IF(U3244=0,0,P3244*S3244/U3244)</x:f>
        <x:v>889.2631578947369</x:v>
      </x:c>
      <x:c r="AD3244" s="18" t="n">
        <x:f>MAX(AB3244,AC3244*'01 Controls'!$E$14)</x:f>
        <x:v>284.2105263157895</x:v>
      </x:c>
      <x:c r="AE3244" s="18" t="n">
        <x:f>IF(U3244=0,0,N3244*T3244/U3244)</x:f>
        <x:v>53.28947368421052</x:v>
      </x:c>
      <x:c r="AF3244" s="18" t="n">
        <x:f>IF(U3244=0,0,P3244*T3244/U3244)</x:f>
        <x:v>166.73684210526315</x:v>
      </x:c>
      <x:c r="AG3244" s="18" t="n">
        <x:f>MAX(AE3244,AF3244*'01 Controls'!$E$15)</x:f>
        <x:v>53.28947368421052</x:v>
      </x:c>
      <x:c r="AH3244" s="18" t="n">
        <x:f>SUM(V3244,Y3244,AB3244,AE3244)</x:f>
        <x:v>337.5</x:v>
      </x:c>
      <x:c r="AI3244" s="18" t="n">
        <x:f>N3244-AH3244</x:f>
        <x:v>0</x:v>
      </x:c>
      <x:c r="AJ3244" s="18" t="n">
        <x:f>V3244*INDEX('07 Mode Capacity'!$P$6:$P$17,MATCH("AIR-"&amp;I3244,'07 Mode Capacity'!$C$6:$C$17,0))</x:f>
        <x:v>0</x:v>
      </x:c>
      <x:c r="AK3244" s="18" t="n">
        <x:f>Y3244*INDEX('07 Mode Capacity'!$P$6:$P$17,MATCH("OCEAN-"&amp;I3244,'07 Mode Capacity'!$C$6:$C$17,0))</x:f>
        <x:v>0</x:v>
      </x:c>
      <x:c r="AL3244" s="18" t="n">
        <x:f>AB3244*INDEX('07 Mode Capacity'!$P$6:$P$17,MATCH("LAND-"&amp;I3244,'07 Mode Capacity'!$C$6:$C$17,0))</x:f>
        <x:v>203.21343230594215</x:v>
      </x:c>
      <x:c r="AM3244" s="18" t="n">
        <x:f>AE3244*INDEX('07 Mode Capacity'!$P$6:$P$17,MATCH("INLAND-"&amp;I3244,'07 Mode Capacity'!$C$6:$C$17,0))</x:f>
        <x:v>53.28947368421052</x:v>
      </x:c>
      <x:c r="AN3244" s="18" t="n">
        <x:f>SUM(AJ3244:AM3244)</x:f>
        <x:v>256.50290599015267</x:v>
      </x:c>
      <x:c r="AO3244" s="17" t="n">
        <x:f>IF(N3244=0,1,AN3244/N3244)</x:f>
        <x:v>0.760008610341193</x:v>
      </x:c>
      <x:c r="AP3244" s="11" t="str">
        <x:f>IF(AO3244&gt;='01 Controls'!$E$16,"PASS","FAIL")</x:f>
        <x:v>FAIL</x:v>
      </x:c>
      <x:c r="AQ3244" s="11" t="str">
        <x:v>UNQUANTIFIED</x:v>
      </x:c>
      <x:c r="AR3244" s="11" t="str">
        <x:v>Position-class planning record; serial item and receiver open</x:v>
      </x:c>
      <x:c r="AS3244" s="26"/>
      <x:c r="AT3244" s="26"/>
    </x:row>
    <x:row r="3245">
      <x:c r="C3245" s="11" t="str">
        <x:v>M5-A-SMW-BLK-08</x:v>
      </x:c>
      <x:c r="D3245" s="11" t="str">
        <x:v>M5</x:v>
      </x:c>
      <x:c r="E3245" s="11" t="str">
        <x:v>Drought and water</x:v>
      </x:c>
      <x:c r="F3245" s="11" t="str">
        <x:v>A-SMW</x:v>
      </x:c>
      <x:c r="G3245" s="11" t="str">
        <x:v>Strategic mobility wing</x:v>
      </x:c>
      <x:c r="H3245" s="11" t="str">
        <x:v>BLK-08</x:v>
      </x:c>
      <x:c r="I3245" s="19" t="n">
        <x:v>48</x:v>
      </x:c>
      <x:c r="J3245" s="21" t="n">
        <x:v>3</x:v>
      </x:c>
      <x:c r="K3245" s="18" t="n">
        <x:f>'05 Cargo Register'!K109</x:f>
        <x:v>56.25</x:v>
      </x:c>
      <x:c r="L3245" s="18" t="n">
        <x:f>'05 Cargo Register'!N109</x:f>
        <x:v>9</x:v>
      </x:c>
      <x:c r="M3245" s="18" t="n">
        <x:f>'05 Cargo Register'!O109</x:f>
        <x:v>459</x:v>
      </x:c>
      <x:c r="N3245" s="18" t="n">
        <x:f>J3245*K3245</x:f>
        <x:v>168.75</x:v>
      </x:c>
      <x:c r="O3245" s="18" t="n">
        <x:f>J3245*L3245</x:f>
        <x:v>27</x:v>
      </x:c>
      <x:c r="P3245" s="18" t="n">
        <x:f>J3245*M3245</x:f>
        <x:v>1377</x:v>
      </x:c>
      <x:c r="Q3245" s="22" t="n">
        <x:f>'01 Controls'!$E$29*'02 Cargo Classes'!$M$14</x:f>
        <x:v>0.05</x:v>
      </x:c>
      <x:c r="R3245" s="22" t="n">
        <x:f>'01 Controls'!$F$29*'02 Cargo Classes'!$N$14</x:f>
        <x:v>0</x:v>
      </x:c>
      <x:c r="S3245" s="22" t="n">
        <x:f>'01 Controls'!$G$29*'02 Cargo Classes'!$O$14</x:f>
        <x:v>0.8</x:v>
      </x:c>
      <x:c r="T3245" s="22" t="n">
        <x:f>'01 Controls'!$H$29*'02 Cargo Classes'!$P$14</x:f>
        <x:v>0.075</x:v>
      </x:c>
      <x:c r="U3245" s="22" t="n">
        <x:f>SUM(Q3245:T3245)</x:f>
        <x:v>0.925</x:v>
      </x:c>
      <x:c r="V3245" s="18" t="n">
        <x:f>IF(U3245=0,0,N3245*Q3245/U3245)</x:f>
        <x:v>9.121621621621621</x:v>
      </x:c>
      <x:c r="W3245" s="18" t="n">
        <x:f>IF(U3245=0,0,P3245*Q3245/U3245)</x:f>
        <x:v>74.43243243243244</x:v>
      </x:c>
      <x:c r="X3245" s="18" t="n">
        <x:f>MAX(V3245,W3245*'01 Controls'!$E$12)</x:f>
        <x:v>18.60810810810811</x:v>
      </x:c>
      <x:c r="Y3245" s="18" t="n">
        <x:f>IF(U3245=0,0,N3245*R3245/U3245)</x:f>
        <x:v>0</x:v>
      </x:c>
      <x:c r="Z3245" s="18" t="n">
        <x:f>IF(U3245=0,0,P3245*R3245/U3245)</x:f>
        <x:v>0</x:v>
      </x:c>
      <x:c r="AA3245" s="18" t="n">
        <x:f>MAX(Y3245,Z3245*'01 Controls'!$E$13)</x:f>
        <x:v>0</x:v>
      </x:c>
      <x:c r="AB3245" s="18" t="n">
        <x:f>IF(U3245=0,0,N3245*S3245/U3245)</x:f>
        <x:v>145.94594594594594</x:v>
      </x:c>
      <x:c r="AC3245" s="18" t="n">
        <x:f>IF(U3245=0,0,P3245*S3245/U3245)</x:f>
        <x:v>1190.918918918919</x:v>
      </x:c>
      <x:c r="AD3245" s="18" t="n">
        <x:f>MAX(AB3245,AC3245*'01 Controls'!$E$14)</x:f>
        <x:v>238.1837837837838</x:v>
      </x:c>
      <x:c r="AE3245" s="18" t="n">
        <x:f>IF(U3245=0,0,N3245*T3245/U3245)</x:f>
        <x:v>13.682432432432432</x:v>
      </x:c>
      <x:c r="AF3245" s="18" t="n">
        <x:f>IF(U3245=0,0,P3245*T3245/U3245)</x:f>
        <x:v>111.64864864864863</x:v>
      </x:c>
      <x:c r="AG3245" s="18" t="n">
        <x:f>MAX(AE3245,AF3245*'01 Controls'!$E$15)</x:f>
        <x:v>20.096756756756754</x:v>
      </x:c>
      <x:c r="AH3245" s="18" t="n">
        <x:f>SUM(V3245,Y3245,AB3245,AE3245)</x:f>
        <x:v>168.74999999999997</x:v>
      </x:c>
      <x:c r="AI3245" s="18" t="n">
        <x:f>N3245-AH3245</x:f>
        <x:v>2.842170943040401e-14</x:v>
      </x:c>
      <x:c r="AJ3245" s="18" t="n">
        <x:f>V3245*INDEX('07 Mode Capacity'!$P$6:$P$17,MATCH("AIR-"&amp;I3245,'07 Mode Capacity'!$C$6:$C$17,0))</x:f>
        <x:v>2.557115801963142</x:v>
      </x:c>
      <x:c r="AK3245" s="18" t="n">
        <x:f>Y3245*INDEX('07 Mode Capacity'!$P$6:$P$17,MATCH("OCEAN-"&amp;I3245,'07 Mode Capacity'!$C$6:$C$17,0))</x:f>
        <x:v>0</x:v>
      </x:c>
      <x:c r="AL3245" s="18" t="n">
        <x:f>AB3245*INDEX('07 Mode Capacity'!$P$6:$P$17,MATCH("LAND-"&amp;I3245,'07 Mode Capacity'!$C$6:$C$17,0))</x:f>
        <x:v>17.812391766987954</x:v>
      </x:c>
      <x:c r="AM3245" s="18" t="n">
        <x:f>AE3245*INDEX('07 Mode Capacity'!$P$6:$P$17,MATCH("INLAND-"&amp;I3245,'07 Mode Capacity'!$C$6:$C$17,0))</x:f>
        <x:v>8.636821590963173</x:v>
      </x:c>
      <x:c r="AN3245" s="18" t="n">
        <x:f>SUM(AJ3245:AM3245)</x:f>
        <x:v>29.00632915991427</x:v>
      </x:c>
      <x:c r="AO3245" s="17" t="n">
        <x:f>IF(N3245=0,1,AN3245/N3245)</x:f>
        <x:v>0.17188935798467717</x:v>
      </x:c>
      <x:c r="AP3245" s="11" t="str">
        <x:f>IF(AO3245&gt;='01 Controls'!$E$16,"PASS","FAIL")</x:f>
        <x:v>FAIL</x:v>
      </x:c>
      <x:c r="AQ3245" s="11" t="str">
        <x:v>UNQUANTIFIED</x:v>
      </x:c>
      <x:c r="AR3245" s="11" t="str">
        <x:v>Position-class planning record; serial item and receiver open</x:v>
      </x:c>
      <x:c r="AS3245" s="26"/>
      <x:c r="AT3245" s="26"/>
    </x:row>
    <x:row r="3246">
      <x:c r="C3246" s="11" t="str">
        <x:v>M5-A-SMW-OOG-80</x:v>
      </x:c>
      <x:c r="D3246" s="11" t="str">
        <x:v>M5</x:v>
      </x:c>
      <x:c r="E3246" s="11" t="str">
        <x:v>Drought and water</x:v>
      </x:c>
      <x:c r="F3246" s="11" t="str">
        <x:v>A-SMW</x:v>
      </x:c>
      <x:c r="G3246" s="11" t="str">
        <x:v>Strategic mobility wing</x:v>
      </x:c>
      <x:c r="H3246" s="11" t="str">
        <x:v>OOG-80</x:v>
      </x:c>
      <x:c r="I3246" s="19" t="n">
        <x:v>72</x:v>
      </x:c>
      <x:c r="J3246" s="21" t="n">
        <x:v>3</x:v>
      </x:c>
      <x:c r="K3246" s="18" t="n">
        <x:f>'05 Cargo Register'!K110</x:f>
        <x:v>562.5</x:v>
      </x:c>
      <x:c r="L3246" s="18" t="n">
        <x:f>'05 Cargo Register'!N110</x:f>
        <x:v>10</x:v>
      </x:c>
      <x:c r="M3246" s="18" t="n">
        <x:f>'05 Cargo Register'!O110</x:f>
        <x:v>1760</x:v>
      </x:c>
      <x:c r="N3246" s="18" t="n">
        <x:f>J3246*K3246</x:f>
        <x:v>1687.5</x:v>
      </x:c>
      <x:c r="O3246" s="18" t="n">
        <x:f>J3246*L3246</x:f>
        <x:v>30</x:v>
      </x:c>
      <x:c r="P3246" s="18" t="n">
        <x:f>J3246*M3246</x:f>
        <x:v>5280</x:v>
      </x:c>
      <x:c r="Q3246" s="22" t="n">
        <x:f>'01 Controls'!$E$29*'02 Cargo Classes'!$M$15</x:f>
        <x:v>0</x:v>
      </x:c>
      <x:c r="R3246" s="22" t="n">
        <x:f>'01 Controls'!$F$29*'02 Cargo Classes'!$N$15</x:f>
        <x:v>0</x:v>
      </x:c>
      <x:c r="S3246" s="22" t="n">
        <x:f>'01 Controls'!$G$29*'02 Cargo Classes'!$O$15</x:f>
        <x:v>0.48</x:v>
      </x:c>
      <x:c r="T3246" s="22" t="n">
        <x:f>'01 Controls'!$H$29*'02 Cargo Classes'!$P$15</x:f>
        <x:v>0.075</x:v>
      </x:c>
      <x:c r="U3246" s="22" t="n">
        <x:f>SUM(Q3246:T3246)</x:f>
        <x:v>0.5549999999999999</x:v>
      </x:c>
      <x:c r="V3246" s="18" t="n">
        <x:f>IF(U3246=0,0,N3246*Q3246/U3246)</x:f>
        <x:v>0</x:v>
      </x:c>
      <x:c r="W3246" s="18" t="n">
        <x:f>IF(U3246=0,0,P3246*Q3246/U3246)</x:f>
        <x:v>0</x:v>
      </x:c>
      <x:c r="X3246" s="18" t="n">
        <x:f>MAX(V3246,W3246*'01 Controls'!$E$12)</x:f>
        <x:v>0</x:v>
      </x:c>
      <x:c r="Y3246" s="18" t="n">
        <x:f>IF(U3246=0,0,N3246*R3246/U3246)</x:f>
        <x:v>0</x:v>
      </x:c>
      <x:c r="Z3246" s="18" t="n">
        <x:f>IF(U3246=0,0,P3246*R3246/U3246)</x:f>
        <x:v>0</x:v>
      </x:c>
      <x:c r="AA3246" s="18" t="n">
        <x:f>MAX(Y3246,Z3246*'01 Controls'!$E$13)</x:f>
        <x:v>0</x:v>
      </x:c>
      <x:c r="AB3246" s="18" t="n">
        <x:f>IF(U3246=0,0,N3246*S3246/U3246)</x:f>
        <x:v>1459.4594594594596</x:v>
      </x:c>
      <x:c r="AC3246" s="18" t="n">
        <x:f>IF(U3246=0,0,P3246*S3246/U3246)</x:f>
        <x:v>4566.486486486488</x:v>
      </x:c>
      <x:c r="AD3246" s="18" t="n">
        <x:f>MAX(AB3246,AC3246*'01 Controls'!$E$14)</x:f>
        <x:v>1459.4594594594596</x:v>
      </x:c>
      <x:c r="AE3246" s="18" t="n">
        <x:f>IF(U3246=0,0,N3246*T3246/U3246)</x:f>
        <x:v>228.04054054054058</x:v>
      </x:c>
      <x:c r="AF3246" s="18" t="n">
        <x:f>IF(U3246=0,0,P3246*T3246/U3246)</x:f>
        <x:v>713.5135135135135</x:v>
      </x:c>
      <x:c r="AG3246" s="18" t="n">
        <x:f>MAX(AE3246,AF3246*'01 Controls'!$E$15)</x:f>
        <x:v>228.04054054054058</x:v>
      </x:c>
      <x:c r="AH3246" s="18" t="n">
        <x:f>SUM(V3246,Y3246,AB3246,AE3246)</x:f>
        <x:v>1687.5000000000002</x:v>
      </x:c>
      <x:c r="AI3246" s="18" t="n">
        <x:f>N3246-AH3246</x:f>
        <x:v>-2.2737367544323206e-13</x:v>
      </x:c>
      <x:c r="AJ3246" s="18" t="n">
        <x:f>V3246*INDEX('07 Mode Capacity'!$P$6:$P$17,MATCH("AIR-"&amp;I3246,'07 Mode Capacity'!$C$6:$C$17,0))</x:f>
        <x:v>0</x:v>
      </x:c>
      <x:c r="AK3246" s="18" t="n">
        <x:f>Y3246*INDEX('07 Mode Capacity'!$P$6:$P$17,MATCH("OCEAN-"&amp;I3246,'07 Mode Capacity'!$C$6:$C$17,0))</x:f>
        <x:v>0</x:v>
      </x:c>
      <x:c r="AL3246" s="18" t="n">
        <x:f>AB3246*INDEX('07 Mode Capacity'!$P$6:$P$17,MATCH("LAND-"&amp;I3246,'07 Mode Capacity'!$C$6:$C$17,0))</x:f>
        <x:v>1043.528436165649</x:v>
      </x:c>
      <x:c r="AM3246" s="18" t="n">
        <x:f>AE3246*INDEX('07 Mode Capacity'!$P$6:$P$17,MATCH("INLAND-"&amp;I3246,'07 Mode Capacity'!$C$6:$C$17,0))</x:f>
        <x:v>228.04054054054058</x:v>
      </x:c>
      <x:c r="AN3246" s="18" t="n">
        <x:f>SUM(AJ3246:AM3246)</x:f>
        <x:v>1271.5689767061897</x:v>
      </x:c>
      <x:c r="AO3246" s="17" t="n">
        <x:f>IF(N3246=0,1,AN3246/N3246)</x:f>
        <x:v>0.7535223565666309</x:v>
      </x:c>
      <x:c r="AP3246" s="11" t="str">
        <x:f>IF(AO3246&gt;='01 Controls'!$E$16,"PASS","FAIL")</x:f>
        <x:v>FAIL</x:v>
      </x:c>
      <x:c r="AQ3246" s="11" t="str">
        <x:v>UNQUANTIFIED</x:v>
      </x:c>
      <x:c r="AR3246" s="11" t="str">
        <x:v>Position-class planning record; serial item and receiver open</x:v>
      </x:c>
      <x:c r="AS3246" s="26"/>
      <x:c r="AT3246" s="26"/>
    </x:row>
    <x:row r="3247">
      <x:c r="C3247" s="11" t="str">
        <x:v>M5-A-AAG-APL-45</x:v>
      </x:c>
      <x:c r="D3247" s="11" t="str">
        <x:v>M5</x:v>
      </x:c>
      <x:c r="E3247" s="11" t="str">
        <x:v>Drought and water</x:v>
      </x:c>
      <x:c r="F3247" s="11" t="str">
        <x:v>A-AAG</x:v>
      </x:c>
      <x:c r="G3247" s="11" t="str">
        <x:v>Austere air-access group</x:v>
      </x:c>
      <x:c r="H3247" s="11" t="str">
        <x:v>APL-45</x:v>
      </x:c>
      <x:c r="I3247" s="19" t="n">
        <x:v>24</x:v>
      </x:c>
      <x:c r="J3247" s="21" t="n">
        <x:v>3</x:v>
      </x:c>
      <x:c r="K3247" s="18" t="n">
        <x:f>'05 Cargo Register'!K111</x:f>
        <x:v>225</x:v>
      </x:c>
      <x:c r="L3247" s="18" t="n">
        <x:f>'05 Cargo Register'!N111</x:f>
        <x:v>59</x:v>
      </x:c>
      <x:c r="M3247" s="18" t="n">
        <x:f>'05 Cargo Register'!O111</x:f>
        <x:v>442.5</x:v>
      </x:c>
      <x:c r="N3247" s="18" t="n">
        <x:f>J3247*K3247</x:f>
        <x:v>675</x:v>
      </x:c>
      <x:c r="O3247" s="18" t="n">
        <x:f>J3247*L3247</x:f>
        <x:v>177</x:v>
      </x:c>
      <x:c r="P3247" s="18" t="n">
        <x:f>J3247*M3247</x:f>
        <x:v>1327.5</x:v>
      </x:c>
      <x:c r="Q3247" s="22" t="n">
        <x:f>'01 Controls'!$E$29*'02 Cargo Classes'!$M$6</x:f>
        <x:v>0.15000000000000002</x:v>
      </x:c>
      <x:c r="R3247" s="22" t="n">
        <x:f>'01 Controls'!$F$29*'02 Cargo Classes'!$N$6</x:f>
        <x:v>0</x:v>
      </x:c>
      <x:c r="S3247" s="22" t="n">
        <x:f>'01 Controls'!$G$29*'02 Cargo Classes'!$O$6</x:f>
        <x:v>0.8</x:v>
      </x:c>
      <x:c r="T3247" s="22" t="n">
        <x:f>'01 Controls'!$H$29*'02 Cargo Classes'!$P$6</x:f>
        <x:v>0.045</x:v>
      </x:c>
      <x:c r="U3247" s="22" t="n">
        <x:f>SUM(Q3247:T3247)</x:f>
        <x:v>0.9950000000000001</x:v>
      </x:c>
      <x:c r="V3247" s="18" t="n">
        <x:f>IF(U3247=0,0,N3247*Q3247/U3247)</x:f>
        <x:v>101.75879396984925</x:v>
      </x:c>
      <x:c r="W3247" s="18" t="n">
        <x:f>IF(U3247=0,0,P3247*Q3247/U3247)</x:f>
        <x:v>200.12562814070353</x:v>
      </x:c>
      <x:c r="X3247" s="18" t="n">
        <x:f>MAX(V3247,W3247*'01 Controls'!$E$12)</x:f>
        <x:v>101.75879396984925</x:v>
      </x:c>
      <x:c r="Y3247" s="18" t="n">
        <x:f>IF(U3247=0,0,N3247*R3247/U3247)</x:f>
        <x:v>0</x:v>
      </x:c>
      <x:c r="Z3247" s="18" t="n">
        <x:f>IF(U3247=0,0,P3247*R3247/U3247)</x:f>
        <x:v>0</x:v>
      </x:c>
      <x:c r="AA3247" s="18" t="n">
        <x:f>MAX(Y3247,Z3247*'01 Controls'!$E$13)</x:f>
        <x:v>0</x:v>
      </x:c>
      <x:c r="AB3247" s="18" t="n">
        <x:f>IF(U3247=0,0,N3247*S3247/U3247)</x:f>
        <x:v>542.7135678391959</x:v>
      </x:c>
      <x:c r="AC3247" s="18" t="n">
        <x:f>IF(U3247=0,0,P3247*S3247/U3247)</x:f>
        <x:v>1067.3366834170854</x:v>
      </x:c>
      <x:c r="AD3247" s="18" t="n">
        <x:f>MAX(AB3247,AC3247*'01 Controls'!$E$14)</x:f>
        <x:v>542.7135678391959</x:v>
      </x:c>
      <x:c r="AE3247" s="18" t="n">
        <x:f>IF(U3247=0,0,N3247*T3247/U3247)</x:f>
        <x:v>30.52763819095477</x:v>
      </x:c>
      <x:c r="AF3247" s="18" t="n">
        <x:f>IF(U3247=0,0,P3247*T3247/U3247)</x:f>
        <x:v>60.03768844221105</x:v>
      </x:c>
      <x:c r="AG3247" s="18" t="n">
        <x:f>MAX(AE3247,AF3247*'01 Controls'!$E$15)</x:f>
        <x:v>30.52763819095477</x:v>
      </x:c>
      <x:c r="AH3247" s="18" t="n">
        <x:f>SUM(V3247,Y3247,AB3247,AE3247)</x:f>
        <x:v>675</x:v>
      </x:c>
      <x:c r="AI3247" s="18" t="n">
        <x:f>N3247-AH3247</x:f>
        <x:v>0</x:v>
      </x:c>
      <x:c r="AJ3247" s="18" t="n">
        <x:f>V3247*INDEX('07 Mode Capacity'!$P$6:$P$17,MATCH("AIR-"&amp;I3247,'07 Mode Capacity'!$C$6:$C$17,0))</x:f>
        <x:v>20.648290822799535</x:v>
      </x:c>
      <x:c r="AK3247" s="18" t="n">
        <x:f>Y3247*INDEX('07 Mode Capacity'!$P$6:$P$17,MATCH("OCEAN-"&amp;I3247,'07 Mode Capacity'!$C$6:$C$17,0))</x:f>
        <x:v>0</x:v>
      </x:c>
      <x:c r="AL3247" s="18" t="n">
        <x:f>AB3247*INDEX('07 Mode Capacity'!$P$6:$P$17,MATCH("LAND-"&amp;I3247,'07 Mode Capacity'!$C$6:$C$17,0))</x:f>
        <x:v>207.58844130125772</x:v>
      </x:c>
      <x:c r="AM3247" s="18" t="n">
        <x:f>AE3247*INDEX('07 Mode Capacity'!$P$6:$P$17,MATCH("INLAND-"&amp;I3247,'07 Mode Capacity'!$C$6:$C$17,0))</x:f>
        <x:v>30.52763819095477</x:v>
      </x:c>
      <x:c r="AN3247" s="18" t="n">
        <x:f>SUM(AJ3247:AM3247)</x:f>
        <x:v>258.764370315012</x:v>
      </x:c>
      <x:c r="AO3247" s="17" t="n">
        <x:f>IF(N3247=0,1,AN3247/N3247)</x:f>
        <x:v>0.3833546226889067</x:v>
      </x:c>
      <x:c r="AP3247" s="11" t="str">
        <x:f>IF(AO3247&gt;='01 Controls'!$E$16,"PASS","FAIL")</x:f>
        <x:v>FAIL</x:v>
      </x:c>
      <x:c r="AQ3247" s="11" t="str">
        <x:v>UNQUANTIFIED</x:v>
      </x:c>
      <x:c r="AR3247" s="11" t="str">
        <x:v>Position-class planning record; serial item and receiver open</x:v>
      </x:c>
      <x:c r="AS3247" s="26"/>
      <x:c r="AT3247" s="26"/>
    </x:row>
    <x:row r="3248">
      <x:c r="C3248" s="11" t="str">
        <x:v>M5-A-AAG-ISO-18</x:v>
      </x:c>
      <x:c r="D3248" s="11" t="str">
        <x:v>M5</x:v>
      </x:c>
      <x:c r="E3248" s="11" t="str">
        <x:v>Drought and water</x:v>
      </x:c>
      <x:c r="F3248" s="11" t="str">
        <x:v>A-AAG</x:v>
      </x:c>
      <x:c r="G3248" s="11" t="str">
        <x:v>Austere air-access group</x:v>
      </x:c>
      <x:c r="H3248" s="11" t="str">
        <x:v>ISO-18</x:v>
      </x:c>
      <x:c r="I3248" s="19" t="n">
        <x:v>48</x:v>
      </x:c>
      <x:c r="J3248" s="21" t="n">
        <x:v>3</x:v>
      </x:c>
      <x:c r="K3248" s="18" t="n">
        <x:f>'05 Cargo Register'!K112</x:f>
        <x:v>337.5</x:v>
      </x:c>
      <x:c r="L3248" s="18" t="n">
        <x:f>'05 Cargo Register'!N112</x:f>
        <x:v>23</x:v>
      </x:c>
      <x:c r="M3248" s="18" t="n">
        <x:f>'05 Cargo Register'!O112</x:f>
        <x:v>607.2</x:v>
      </x:c>
      <x:c r="N3248" s="18" t="n">
        <x:f>J3248*K3248</x:f>
        <x:v>1012.5</x:v>
      </x:c>
      <x:c r="O3248" s="18" t="n">
        <x:f>J3248*L3248</x:f>
        <x:v>69</x:v>
      </x:c>
      <x:c r="P3248" s="18" t="n">
        <x:f>J3248*M3248</x:f>
        <x:v>1821.6000000000001</x:v>
      </x:c>
      <x:c r="Q3248" s="22" t="n">
        <x:f>'01 Controls'!$E$29*'02 Cargo Classes'!$M$7</x:f>
        <x:v>0.010000000000000002</x:v>
      </x:c>
      <x:c r="R3248" s="22" t="n">
        <x:f>'01 Controls'!$F$29*'02 Cargo Classes'!$N$7</x:f>
        <x:v>0</x:v>
      </x:c>
      <x:c r="S3248" s="22" t="n">
        <x:f>'01 Controls'!$G$29*'02 Cargo Classes'!$O$7</x:f>
        <x:v>0.96</x:v>
      </x:c>
      <x:c r="T3248" s="22" t="n">
        <x:f>'01 Controls'!$H$29*'02 Cargo Classes'!$P$7</x:f>
        <x:v>0.12</x:v>
      </x:c>
      <x:c r="U3248" s="22" t="n">
        <x:f>SUM(Q3248:T3248)</x:f>
        <x:v>1.0899999999999999</x:v>
      </x:c>
      <x:c r="V3248" s="18" t="n">
        <x:f>IF(U3248=0,0,N3248*Q3248/U3248)</x:f>
        <x:v>9.288990825688076</x:v>
      </x:c>
      <x:c r="W3248" s="18" t="n">
        <x:f>IF(U3248=0,0,P3248*Q3248/U3248)</x:f>
        <x:v>16.711926605504594</x:v>
      </x:c>
      <x:c r="X3248" s="18" t="n">
        <x:f>MAX(V3248,W3248*'01 Controls'!$E$12)</x:f>
        <x:v>9.288990825688076</x:v>
      </x:c>
      <x:c r="Y3248" s="18" t="n">
        <x:f>IF(U3248=0,0,N3248*R3248/U3248)</x:f>
        <x:v>0</x:v>
      </x:c>
      <x:c r="Z3248" s="18" t="n">
        <x:f>IF(U3248=0,0,P3248*R3248/U3248)</x:f>
        <x:v>0</x:v>
      </x:c>
      <x:c r="AA3248" s="18" t="n">
        <x:f>MAX(Y3248,Z3248*'01 Controls'!$E$13)</x:f>
        <x:v>0</x:v>
      </x:c>
      <x:c r="AB3248" s="18" t="n">
        <x:f>IF(U3248=0,0,N3248*S3248/U3248)</x:f>
        <x:v>891.7431192660551</x:v>
      </x:c>
      <x:c r="AC3248" s="18" t="n">
        <x:f>IF(U3248=0,0,P3248*S3248/U3248)</x:f>
        <x:v>1604.3449541284406</x:v>
      </x:c>
      <x:c r="AD3248" s="18" t="n">
        <x:f>MAX(AB3248,AC3248*'01 Controls'!$E$14)</x:f>
        <x:v>891.7431192660551</x:v>
      </x:c>
      <x:c r="AE3248" s="18" t="n">
        <x:f>IF(U3248=0,0,N3248*T3248/U3248)</x:f>
        <x:v>111.4678899082569</x:v>
      </x:c>
      <x:c r="AF3248" s="18" t="n">
        <x:f>IF(U3248=0,0,P3248*T3248/U3248)</x:f>
        <x:v>200.54311926605507</x:v>
      </x:c>
      <x:c r="AG3248" s="18" t="n">
        <x:f>MAX(AE3248,AF3248*'01 Controls'!$E$15)</x:f>
        <x:v>111.4678899082569</x:v>
      </x:c>
      <x:c r="AH3248" s="18" t="n">
        <x:f>SUM(V3248,Y3248,AB3248,AE3248)</x:f>
        <x:v>1012.5000000000001</x:v>
      </x:c>
      <x:c r="AI3248" s="18" t="n">
        <x:f>N3248-AH3248</x:f>
        <x:v>-1.1368683772161603e-13</x:v>
      </x:c>
      <x:c r="AJ3248" s="18" t="n">
        <x:f>V3248*INDEX('07 Mode Capacity'!$P$6:$P$17,MATCH("AIR-"&amp;I3248,'07 Mode Capacity'!$C$6:$C$17,0))</x:f>
        <x:v>2.604035357962467</x:v>
      </x:c>
      <x:c r="AK3248" s="18" t="n">
        <x:f>Y3248*INDEX('07 Mode Capacity'!$P$6:$P$17,MATCH("OCEAN-"&amp;I3248,'07 Mode Capacity'!$C$6:$C$17,0))</x:f>
        <x:v>0</x:v>
      </x:c>
      <x:c r="AL3248" s="18" t="n">
        <x:f>AB3248*INDEX('07 Mode Capacity'!$P$6:$P$17,MATCH("LAND-"&amp;I3248,'07 Mode Capacity'!$C$6:$C$17,0))</x:f>
        <x:v>108.83534786067871</x:v>
      </x:c>
      <x:c r="AM3248" s="18" t="n">
        <x:f>AE3248*INDEX('07 Mode Capacity'!$P$6:$P$17,MATCH("INLAND-"&amp;I3248,'07 Mode Capacity'!$C$6:$C$17,0))</x:f>
        <x:v>70.36236305298439</x:v>
      </x:c>
      <x:c r="AN3248" s="18" t="n">
        <x:f>SUM(AJ3248:AM3248)</x:f>
        <x:v>181.80174627162557</x:v>
      </x:c>
      <x:c r="AO3248" s="17" t="n">
        <x:f>IF(N3248=0,1,AN3248/N3248)</x:f>
        <x:v>0.17955728026827217</x:v>
      </x:c>
      <x:c r="AP3248" s="11" t="str">
        <x:f>IF(AO3248&gt;='01 Controls'!$E$16,"PASS","FAIL")</x:f>
        <x:v>FAIL</x:v>
      </x:c>
      <x:c r="AQ3248" s="11" t="str">
        <x:v>UNQUANTIFIED</x:v>
      </x:c>
      <x:c r="AR3248" s="11" t="str">
        <x:v>Position-class planning record; serial item and receiver open</x:v>
      </x:c>
      <x:c r="AS3248" s="26"/>
      <x:c r="AT3248" s="26"/>
    </x:row>
    <x:row r="3249">
      <x:c r="C3249" s="11" t="str">
        <x:v>M5-A-AAG-COL-12</x:v>
      </x:c>
      <x:c r="D3249" s="11" t="str">
        <x:v>M5</x:v>
      </x:c>
      <x:c r="E3249" s="11" t="str">
        <x:v>Drought and water</x:v>
      </x:c>
      <x:c r="F3249" s="11" t="str">
        <x:v>A-AAG</x:v>
      </x:c>
      <x:c r="G3249" s="11" t="str">
        <x:v>Austere air-access group</x:v>
      </x:c>
      <x:c r="H3249" s="11" t="str">
        <x:v>COL-12</x:v>
      </x:c>
      <x:c r="I3249" s="19" t="n">
        <x:v>24</x:v>
      </x:c>
      <x:c r="J3249" s="21" t="n">
        <x:v>3</x:v>
      </x:c>
      <x:c r="K3249" s="18" t="n">
        <x:f>'05 Cargo Register'!K113</x:f>
        <x:v>84.375</x:v>
      </x:c>
      <x:c r="L3249" s="18" t="n">
        <x:f>'05 Cargo Register'!N113</x:f>
        <x:v>9</x:v>
      </x:c>
      <x:c r="M3249" s="18" t="n">
        <x:f>'05 Cargo Register'!O113</x:f>
        <x:v>237.60000000000002</x:v>
      </x:c>
      <x:c r="N3249" s="18" t="n">
        <x:f>J3249*K3249</x:f>
        <x:v>253.125</x:v>
      </x:c>
      <x:c r="O3249" s="18" t="n">
        <x:f>J3249*L3249</x:f>
        <x:v>27</x:v>
      </x:c>
      <x:c r="P3249" s="18" t="n">
        <x:f>J3249*M3249</x:f>
        <x:v>712.8000000000001</x:v>
      </x:c>
      <x:c r="Q3249" s="22" t="n">
        <x:f>'01 Controls'!$E$29*'02 Cargo Classes'!$M$8</x:f>
        <x:v>0.1</x:v>
      </x:c>
      <x:c r="R3249" s="22" t="n">
        <x:f>'01 Controls'!$F$29*'02 Cargo Classes'!$N$8</x:f>
        <x:v>0</x:v>
      </x:c>
      <x:c r="S3249" s="22" t="n">
        <x:f>'01 Controls'!$G$29*'02 Cargo Classes'!$O$8</x:f>
        <x:v>0.96</x:v>
      </x:c>
      <x:c r="T3249" s="22" t="n">
        <x:f>'01 Controls'!$H$29*'02 Cargo Classes'!$P$8</x:f>
        <x:v>0.03</x:v>
      </x:c>
      <x:c r="U3249" s="22" t="n">
        <x:f>SUM(Q3249:T3249)</x:f>
        <x:v>1.09</x:v>
      </x:c>
      <x:c r="V3249" s="18" t="n">
        <x:f>IF(U3249=0,0,N3249*Q3249/U3249)</x:f>
        <x:v>23.222477064220183</x:v>
      </x:c>
      <x:c r="W3249" s="18" t="n">
        <x:f>IF(U3249=0,0,P3249*Q3249/U3249)</x:f>
        <x:v>65.39449541284405</x:v>
      </x:c>
      <x:c r="X3249" s="18" t="n">
        <x:f>MAX(V3249,W3249*'01 Controls'!$E$12)</x:f>
        <x:v>23.222477064220183</x:v>
      </x:c>
      <x:c r="Y3249" s="18" t="n">
        <x:f>IF(U3249=0,0,N3249*R3249/U3249)</x:f>
        <x:v>0</x:v>
      </x:c>
      <x:c r="Z3249" s="18" t="n">
        <x:f>IF(U3249=0,0,P3249*R3249/U3249)</x:f>
        <x:v>0</x:v>
      </x:c>
      <x:c r="AA3249" s="18" t="n">
        <x:f>MAX(Y3249,Z3249*'01 Controls'!$E$13)</x:f>
        <x:v>0</x:v>
      </x:c>
      <x:c r="AB3249" s="18" t="n">
        <x:f>IF(U3249=0,0,N3249*S3249/U3249)</x:f>
        <x:v>222.93577981651376</x:v>
      </x:c>
      <x:c r="AC3249" s="18" t="n">
        <x:f>IF(U3249=0,0,P3249*S3249/U3249)</x:f>
        <x:v>627.7871559633027</x:v>
      </x:c>
      <x:c r="AD3249" s="18" t="n">
        <x:f>MAX(AB3249,AC3249*'01 Controls'!$E$14)</x:f>
        <x:v>222.93577981651376</x:v>
      </x:c>
      <x:c r="AE3249" s="18" t="n">
        <x:f>IF(U3249=0,0,N3249*T3249/U3249)</x:f>
        <x:v>6.966743119266055</x:v>
      </x:c>
      <x:c r="AF3249" s="18" t="n">
        <x:f>IF(U3249=0,0,P3249*T3249/U3249)</x:f>
        <x:v>19.61834862385321</x:v>
      </x:c>
      <x:c r="AG3249" s="18" t="n">
        <x:f>MAX(AE3249,AF3249*'01 Controls'!$E$15)</x:f>
        <x:v>6.966743119266055</x:v>
      </x:c>
      <x:c r="AH3249" s="18" t="n">
        <x:f>SUM(V3249,Y3249,AB3249,AE3249)</x:f>
        <x:v>253.125</x:v>
      </x:c>
      <x:c r="AI3249" s="18" t="n">
        <x:f>N3249-AH3249</x:f>
        <x:v>0</x:v>
      </x:c>
      <x:c r="AJ3249" s="18" t="n">
        <x:f>V3249*INDEX('07 Mode Capacity'!$P$6:$P$17,MATCH("AIR-"&amp;I3249,'07 Mode Capacity'!$C$6:$C$17,0))</x:f>
        <x:v>4.712167286395765</x:v>
      </x:c>
      <x:c r="AK3249" s="18" t="n">
        <x:f>Y3249*INDEX('07 Mode Capacity'!$P$6:$P$17,MATCH("OCEAN-"&amp;I3249,'07 Mode Capacity'!$C$6:$C$17,0))</x:f>
        <x:v>0</x:v>
      </x:c>
      <x:c r="AL3249" s="18" t="n">
        <x:f>AB3249*INDEX('07 Mode Capacity'!$P$6:$P$17,MATCH("LAND-"&amp;I3249,'07 Mode Capacity'!$C$6:$C$17,0))</x:f>
        <x:v>85.2731418281084</x:v>
      </x:c>
      <x:c r="AM3249" s="18" t="n">
        <x:f>AE3249*INDEX('07 Mode Capacity'!$P$6:$P$17,MATCH("INLAND-"&amp;I3249,'07 Mode Capacity'!$C$6:$C$17,0))</x:f>
        <x:v>6.966743119266055</x:v>
      </x:c>
      <x:c r="AN3249" s="18" t="n">
        <x:f>SUM(AJ3249:AM3249)</x:f>
        <x:v>96.95205223377022</x:v>
      </x:c>
      <x:c r="AO3249" s="17" t="n">
        <x:f>IF(N3249=0,1,AN3249/N3249)</x:f>
        <x:v>0.3830204532692157</x:v>
      </x:c>
      <x:c r="AP3249" s="11" t="str">
        <x:f>IF(AO3249&gt;='01 Controls'!$E$16,"PASS","FAIL")</x:f>
        <x:v>FAIL</x:v>
      </x:c>
      <x:c r="AQ3249" s="11" t="str">
        <x:v>UNQUANTIFIED</x:v>
      </x:c>
      <x:c r="AR3249" s="11" t="str">
        <x:v>Position-class planning record; serial item and receiver open</x:v>
      </x:c>
      <x:c r="AS3249" s="26"/>
      <x:c r="AT3249" s="26"/>
    </x:row>
    <x:row r="3250">
      <x:c r="C3250" s="11" t="str">
        <x:v>M5-A-AAG-BAT-22</x:v>
      </x:c>
      <x:c r="D3250" s="11" t="str">
        <x:v>M5</x:v>
      </x:c>
      <x:c r="E3250" s="11" t="str">
        <x:v>Drought and water</x:v>
      </x:c>
      <x:c r="F3250" s="11" t="str">
        <x:v>A-AAG</x:v>
      </x:c>
      <x:c r="G3250" s="11" t="str">
        <x:v>Austere air-access group</x:v>
      </x:c>
      <x:c r="H3250" s="11" t="str">
        <x:v>BAT-22</x:v>
      </x:c>
      <x:c r="I3250" s="19" t="n">
        <x:v>48</x:v>
      </x:c>
      <x:c r="J3250" s="21" t="n">
        <x:v>3</x:v>
      </x:c>
      <x:c r="K3250" s="18" t="n">
        <x:f>'05 Cargo Register'!K114</x:f>
        <x:v>225</x:v>
      </x:c>
      <x:c r="L3250" s="18" t="n">
        <x:f>'05 Cargo Register'!N114</x:f>
        <x:v>13</x:v>
      </x:c>
      <x:c r="M3250" s="18" t="n">
        <x:f>'05 Cargo Register'!O114</x:f>
        <x:v>343.20000000000005</x:v>
      </x:c>
      <x:c r="N3250" s="18" t="n">
        <x:f>J3250*K3250</x:f>
        <x:v>675</x:v>
      </x:c>
      <x:c r="O3250" s="18" t="n">
        <x:f>J3250*L3250</x:f>
        <x:v>39</x:v>
      </x:c>
      <x:c r="P3250" s="18" t="n">
        <x:f>J3250*M3250</x:f>
        <x:v>1029.6000000000001</x:v>
      </x:c>
      <x:c r="Q3250" s="22" t="n">
        <x:f>'01 Controls'!$E$29*'02 Cargo Classes'!$M$9</x:f>
        <x:v>0</x:v>
      </x:c>
      <x:c r="R3250" s="22" t="n">
        <x:f>'01 Controls'!$F$29*'02 Cargo Classes'!$N$9</x:f>
        <x:v>0</x:v>
      </x:c>
      <x:c r="S3250" s="22" t="n">
        <x:f>'01 Controls'!$G$29*'02 Cargo Classes'!$O$9</x:f>
        <x:v>0.8</x:v>
      </x:c>
      <x:c r="T3250" s="22" t="n">
        <x:f>'01 Controls'!$H$29*'02 Cargo Classes'!$P$9</x:f>
        <x:v>0.075</x:v>
      </x:c>
      <x:c r="U3250" s="22" t="n">
        <x:f>SUM(Q3250:T3250)</x:f>
        <x:v>0.875</x:v>
      </x:c>
      <x:c r="V3250" s="18" t="n">
        <x:f>IF(U3250=0,0,N3250*Q3250/U3250)</x:f>
        <x:v>0</x:v>
      </x:c>
      <x:c r="W3250" s="18" t="n">
        <x:f>IF(U3250=0,0,P3250*Q3250/U3250)</x:f>
        <x:v>0</x:v>
      </x:c>
      <x:c r="X3250" s="18" t="n">
        <x:f>MAX(V3250,W3250*'01 Controls'!$E$12)</x:f>
        <x:v>0</x:v>
      </x:c>
      <x:c r="Y3250" s="18" t="n">
        <x:f>IF(U3250=0,0,N3250*R3250/U3250)</x:f>
        <x:v>0</x:v>
      </x:c>
      <x:c r="Z3250" s="18" t="n">
        <x:f>IF(U3250=0,0,P3250*R3250/U3250)</x:f>
        <x:v>0</x:v>
      </x:c>
      <x:c r="AA3250" s="18" t="n">
        <x:f>MAX(Y3250,Z3250*'01 Controls'!$E$13)</x:f>
        <x:v>0</x:v>
      </x:c>
      <x:c r="AB3250" s="18" t="n">
        <x:f>IF(U3250=0,0,N3250*S3250/U3250)</x:f>
        <x:v>617.1428571428571</x:v>
      </x:c>
      <x:c r="AC3250" s="18" t="n">
        <x:f>IF(U3250=0,0,P3250*S3250/U3250)</x:f>
        <x:v>941.3485714285716</x:v>
      </x:c>
      <x:c r="AD3250" s="18" t="n">
        <x:f>MAX(AB3250,AC3250*'01 Controls'!$E$14)</x:f>
        <x:v>617.1428571428571</x:v>
      </x:c>
      <x:c r="AE3250" s="18" t="n">
        <x:f>IF(U3250=0,0,N3250*T3250/U3250)</x:f>
        <x:v>57.857142857142854</x:v>
      </x:c>
      <x:c r="AF3250" s="18" t="n">
        <x:f>IF(U3250=0,0,P3250*T3250/U3250)</x:f>
        <x:v>88.25142857142859</x:v>
      </x:c>
      <x:c r="AG3250" s="18" t="n">
        <x:f>MAX(AE3250,AF3250*'01 Controls'!$E$15)</x:f>
        <x:v>57.857142857142854</x:v>
      </x:c>
      <x:c r="AH3250" s="18" t="n">
        <x:f>SUM(V3250,Y3250,AB3250,AE3250)</x:f>
        <x:v>675</x:v>
      </x:c>
      <x:c r="AI3250" s="18" t="n">
        <x:f>N3250-AH3250</x:f>
        <x:v>0</x:v>
      </x:c>
      <x:c r="AJ3250" s="18" t="n">
        <x:f>V3250*INDEX('07 Mode Capacity'!$P$6:$P$17,MATCH("AIR-"&amp;I3250,'07 Mode Capacity'!$C$6:$C$17,0))</x:f>
        <x:v>0</x:v>
      </x:c>
      <x:c r="AK3250" s="18" t="n">
        <x:f>Y3250*INDEX('07 Mode Capacity'!$P$6:$P$17,MATCH("OCEAN-"&amp;I3250,'07 Mode Capacity'!$C$6:$C$17,0))</x:f>
        <x:v>0</x:v>
      </x:c>
      <x:c r="AL3250" s="18" t="n">
        <x:f>AB3250*INDEX('07 Mode Capacity'!$P$6:$P$17,MATCH("LAND-"&amp;I3250,'07 Mode Capacity'!$C$6:$C$17,0))</x:f>
        <x:v>75.32097090040621</x:v>
      </x:c>
      <x:c r="AM3250" s="18" t="n">
        <x:f>AE3250*INDEX('07 Mode Capacity'!$P$6:$P$17,MATCH("INLAND-"&amp;I3250,'07 Mode Capacity'!$C$6:$C$17,0))</x:f>
        <x:v>36.521417013215704</x:v>
      </x:c>
      <x:c r="AN3250" s="18" t="n">
        <x:f>SUM(AJ3250:AM3250)</x:f>
        <x:v>111.8423879136219</x:v>
      </x:c>
      <x:c r="AO3250" s="17" t="n">
        <x:f>IF(N3250=0,1,AN3250/N3250)</x:f>
        <x:v>0.16569242653869912</x:v>
      </x:c>
      <x:c r="AP3250" s="11" t="str">
        <x:f>IF(AO3250&gt;='01 Controls'!$E$16,"PASS","FAIL")</x:f>
        <x:v>FAIL</x:v>
      </x:c>
      <x:c r="AQ3250" s="11" t="str">
        <x:v>UNQUANTIFIED</x:v>
      </x:c>
      <x:c r="AR3250" s="11" t="str">
        <x:v>Position-class planning record; serial item and receiver open</x:v>
      </x:c>
      <x:c r="AS3250" s="26"/>
      <x:c r="AT3250" s="26"/>
    </x:row>
    <x:row r="3251">
      <x:c r="C3251" s="11" t="str">
        <x:v>M5-A-AAG-TNK-20</x:v>
      </x:c>
      <x:c r="D3251" s="11" t="str">
        <x:v>M5</x:v>
      </x:c>
      <x:c r="E3251" s="11" t="str">
        <x:v>Drought and water</x:v>
      </x:c>
      <x:c r="F3251" s="11" t="str">
        <x:v>A-AAG</x:v>
      </x:c>
      <x:c r="G3251" s="11" t="str">
        <x:v>Austere air-access group</x:v>
      </x:c>
      <x:c r="H3251" s="11" t="str">
        <x:v>TNK-20</x:v>
      </x:c>
      <x:c r="I3251" s="19" t="n">
        <x:v>48</x:v>
      </x:c>
      <x:c r="J3251" s="21" t="n">
        <x:v>3</x:v>
      </x:c>
      <x:c r="K3251" s="18" t="n">
        <x:f>'05 Cargo Register'!K115</x:f>
        <x:v>281.25</x:v>
      </x:c>
      <x:c r="L3251" s="18" t="n">
        <x:f>'05 Cargo Register'!N115</x:f>
        <x:v>17</x:v>
      </x:c>
      <x:c r="M3251" s="18" t="n">
        <x:f>'05 Cargo Register'!O115</x:f>
        <x:v>361.25</x:v>
      </x:c>
      <x:c r="N3251" s="18" t="n">
        <x:f>J3251*K3251</x:f>
        <x:v>843.75</x:v>
      </x:c>
      <x:c r="O3251" s="18" t="n">
        <x:f>J3251*L3251</x:f>
        <x:v>51</x:v>
      </x:c>
      <x:c r="P3251" s="18" t="n">
        <x:f>J3251*M3251</x:f>
        <x:v>1083.75</x:v>
      </x:c>
      <x:c r="Q3251" s="22" t="n">
        <x:f>'01 Controls'!$E$29*'02 Cargo Classes'!$M$10</x:f>
        <x:v>0</x:v>
      </x:c>
      <x:c r="R3251" s="22" t="n">
        <x:f>'01 Controls'!$F$29*'02 Cargo Classes'!$N$10</x:f>
        <x:v>0</x:v>
      </x:c>
      <x:c r="S3251" s="22" t="n">
        <x:f>'01 Controls'!$G$29*'02 Cargo Classes'!$O$10</x:f>
        <x:v>0.8</x:v>
      </x:c>
      <x:c r="T3251" s="22" t="n">
        <x:f>'01 Controls'!$H$29*'02 Cargo Classes'!$P$10</x:f>
        <x:v>0.15</x:v>
      </x:c>
      <x:c r="U3251" s="22" t="n">
        <x:f>SUM(Q3251:T3251)</x:f>
        <x:v>0.9500000000000001</x:v>
      </x:c>
      <x:c r="V3251" s="18" t="n">
        <x:f>IF(U3251=0,0,N3251*Q3251/U3251)</x:f>
        <x:v>0</x:v>
      </x:c>
      <x:c r="W3251" s="18" t="n">
        <x:f>IF(U3251=0,0,P3251*Q3251/U3251)</x:f>
        <x:v>0</x:v>
      </x:c>
      <x:c r="X3251" s="18" t="n">
        <x:f>MAX(V3251,W3251*'01 Controls'!$E$12)</x:f>
        <x:v>0</x:v>
      </x:c>
      <x:c r="Y3251" s="18" t="n">
        <x:f>IF(U3251=0,0,N3251*R3251/U3251)</x:f>
        <x:v>0</x:v>
      </x:c>
      <x:c r="Z3251" s="18" t="n">
        <x:f>IF(U3251=0,0,P3251*R3251/U3251)</x:f>
        <x:v>0</x:v>
      </x:c>
      <x:c r="AA3251" s="18" t="n">
        <x:f>MAX(Y3251,Z3251*'01 Controls'!$E$13)</x:f>
        <x:v>0</x:v>
      </x:c>
      <x:c r="AB3251" s="18" t="n">
        <x:f>IF(U3251=0,0,N3251*S3251/U3251)</x:f>
        <x:v>710.5263157894736</x:v>
      </x:c>
      <x:c r="AC3251" s="18" t="n">
        <x:f>IF(U3251=0,0,P3251*S3251/U3251)</x:f>
        <x:v>912.6315789473683</x:v>
      </x:c>
      <x:c r="AD3251" s="18" t="n">
        <x:f>MAX(AB3251,AC3251*'01 Controls'!$E$14)</x:f>
        <x:v>710.5263157894736</x:v>
      </x:c>
      <x:c r="AE3251" s="18" t="n">
        <x:f>IF(U3251=0,0,N3251*T3251/U3251)</x:f>
        <x:v>133.2236842105263</x:v>
      </x:c>
      <x:c r="AF3251" s="18" t="n">
        <x:f>IF(U3251=0,0,P3251*T3251/U3251)</x:f>
        <x:v>171.11842105263156</x:v>
      </x:c>
      <x:c r="AG3251" s="18" t="n">
        <x:f>MAX(AE3251,AF3251*'01 Controls'!$E$15)</x:f>
        <x:v>133.2236842105263</x:v>
      </x:c>
      <x:c r="AH3251" s="18" t="n">
        <x:f>SUM(V3251,Y3251,AB3251,AE3251)</x:f>
        <x:v>843.75</x:v>
      </x:c>
      <x:c r="AI3251" s="18" t="n">
        <x:f>N3251-AH3251</x:f>
        <x:v>0</x:v>
      </x:c>
      <x:c r="AJ3251" s="18" t="n">
        <x:f>V3251*INDEX('07 Mode Capacity'!$P$6:$P$17,MATCH("AIR-"&amp;I3251,'07 Mode Capacity'!$C$6:$C$17,0))</x:f>
        <x:v>0</x:v>
      </x:c>
      <x:c r="AK3251" s="18" t="n">
        <x:f>Y3251*INDEX('07 Mode Capacity'!$P$6:$P$17,MATCH("OCEAN-"&amp;I3251,'07 Mode Capacity'!$C$6:$C$17,0))</x:f>
        <x:v>0</x:v>
      </x:c>
      <x:c r="AL3251" s="18" t="n">
        <x:f>AB3251*INDEX('07 Mode Capacity'!$P$6:$P$17,MATCH("LAND-"&amp;I3251,'07 Mode Capacity'!$C$6:$C$17,0))</x:f>
        <x:v>86.71822307612557</x:v>
      </x:c>
      <x:c r="AM3251" s="18" t="n">
        <x:f>AE3251*INDEX('07 Mode Capacity'!$P$6:$P$17,MATCH("INLAND-"&amp;I3251,'07 Mode Capacity'!$C$6:$C$17,0))</x:f>
        <x:v>84.09536812253616</x:v>
      </x:c>
      <x:c r="AN3251" s="18" t="n">
        <x:f>SUM(AJ3251:AM3251)</x:f>
        <x:v>170.81359119866173</x:v>
      </x:c>
      <x:c r="AO3251" s="17" t="n">
        <x:f>IF(N3251=0,1,AN3251/N3251)</x:f>
        <x:v>0.20244573771693242</x:v>
      </x:c>
      <x:c r="AP3251" s="11" t="str">
        <x:f>IF(AO3251&gt;='01 Controls'!$E$16,"PASS","FAIL")</x:f>
        <x:v>FAIL</x:v>
      </x:c>
      <x:c r="AQ3251" s="11" t="str">
        <x:v>UNQUANTIFIED</x:v>
      </x:c>
      <x:c r="AR3251" s="11" t="str">
        <x:v>Position-class planning record; serial item and receiver open</x:v>
      </x:c>
      <x:c r="AS3251" s="26"/>
      <x:c r="AT3251" s="26"/>
    </x:row>
    <x:row r="3252">
      <x:c r="C3252" s="11" t="str">
        <x:v>M5-A-AAG-FLR-24</x:v>
      </x:c>
      <x:c r="D3252" s="11" t="str">
        <x:v>M5</x:v>
      </x:c>
      <x:c r="E3252" s="11" t="str">
        <x:v>Drought and water</x:v>
      </x:c>
      <x:c r="F3252" s="11" t="str">
        <x:v>A-AAG</x:v>
      </x:c>
      <x:c r="G3252" s="11" t="str">
        <x:v>Austere air-access group</x:v>
      </x:c>
      <x:c r="H3252" s="11" t="str">
        <x:v>FLR-24</x:v>
      </x:c>
      <x:c r="I3252" s="19" t="n">
        <x:v>48</x:v>
      </x:c>
      <x:c r="J3252" s="21" t="n">
        <x:v>3</x:v>
      </x:c>
      <x:c r="K3252" s="18" t="n">
        <x:f>'05 Cargo Register'!K116</x:f>
        <x:v>421.875</x:v>
      </x:c>
      <x:c r="L3252" s="18" t="n">
        <x:f>'05 Cargo Register'!N116</x:f>
        <x:v>21</x:v>
      </x:c>
      <x:c r="M3252" s="18" t="n">
        <x:f>'05 Cargo Register'!O116</x:f>
        <x:v>672</x:v>
      </x:c>
      <x:c r="N3252" s="18" t="n">
        <x:f>J3252*K3252</x:f>
        <x:v>1265.625</x:v>
      </x:c>
      <x:c r="O3252" s="18" t="n">
        <x:f>J3252*L3252</x:f>
        <x:v>63</x:v>
      </x:c>
      <x:c r="P3252" s="18" t="n">
        <x:f>J3252*M3252</x:f>
        <x:v>2016</x:v>
      </x:c>
      <x:c r="Q3252" s="22" t="n">
        <x:f>'01 Controls'!$E$29*'02 Cargo Classes'!$M$11</x:f>
        <x:v>0</x:v>
      </x:c>
      <x:c r="R3252" s="22" t="n">
        <x:f>'01 Controls'!$F$29*'02 Cargo Classes'!$N$11</x:f>
        <x:v>0</x:v>
      </x:c>
      <x:c r="S3252" s="22" t="n">
        <x:f>'01 Controls'!$G$29*'02 Cargo Classes'!$O$11</x:f>
        <x:v>0.8</x:v>
      </x:c>
      <x:c r="T3252" s="22" t="n">
        <x:f>'01 Controls'!$H$29*'02 Cargo Classes'!$P$11</x:f>
        <x:v>0.12</x:v>
      </x:c>
      <x:c r="U3252" s="22" t="n">
        <x:f>SUM(Q3252:T3252)</x:f>
        <x:v>0.92</x:v>
      </x:c>
      <x:c r="V3252" s="18" t="n">
        <x:f>IF(U3252=0,0,N3252*Q3252/U3252)</x:f>
        <x:v>0</x:v>
      </x:c>
      <x:c r="W3252" s="18" t="n">
        <x:f>IF(U3252=0,0,P3252*Q3252/U3252)</x:f>
        <x:v>0</x:v>
      </x:c>
      <x:c r="X3252" s="18" t="n">
        <x:f>MAX(V3252,W3252*'01 Controls'!$E$12)</x:f>
        <x:v>0</x:v>
      </x:c>
      <x:c r="Y3252" s="18" t="n">
        <x:f>IF(U3252=0,0,N3252*R3252/U3252)</x:f>
        <x:v>0</x:v>
      </x:c>
      <x:c r="Z3252" s="18" t="n">
        <x:f>IF(U3252=0,0,P3252*R3252/U3252)</x:f>
        <x:v>0</x:v>
      </x:c>
      <x:c r="AA3252" s="18" t="n">
        <x:f>MAX(Y3252,Z3252*'01 Controls'!$E$13)</x:f>
        <x:v>0</x:v>
      </x:c>
      <x:c r="AB3252" s="18" t="n">
        <x:f>IF(U3252=0,0,N3252*S3252/U3252)</x:f>
        <x:v>1100.5434782608695</x:v>
      </x:c>
      <x:c r="AC3252" s="18" t="n">
        <x:f>IF(U3252=0,0,P3252*S3252/U3252)</x:f>
        <x:v>1753.0434782608697</x:v>
      </x:c>
      <x:c r="AD3252" s="18" t="n">
        <x:f>MAX(AB3252,AC3252*'01 Controls'!$E$14)</x:f>
        <x:v>1100.5434782608695</x:v>
      </x:c>
      <x:c r="AE3252" s="18" t="n">
        <x:f>IF(U3252=0,0,N3252*T3252/U3252)</x:f>
        <x:v>165.08152173913044</x:v>
      </x:c>
      <x:c r="AF3252" s="18" t="n">
        <x:f>IF(U3252=0,0,P3252*T3252/U3252)</x:f>
        <x:v>262.95652173913044</x:v>
      </x:c>
      <x:c r="AG3252" s="18" t="n">
        <x:f>MAX(AE3252,AF3252*'01 Controls'!$E$15)</x:f>
        <x:v>165.08152173913044</x:v>
      </x:c>
      <x:c r="AH3252" s="18" t="n">
        <x:f>SUM(V3252,Y3252,AB3252,AE3252)</x:f>
        <x:v>1265.625</x:v>
      </x:c>
      <x:c r="AI3252" s="18" t="n">
        <x:f>N3252-AH3252</x:f>
        <x:v>0</x:v>
      </x:c>
      <x:c r="AJ3252" s="18" t="n">
        <x:f>V3252*INDEX('07 Mode Capacity'!$P$6:$P$17,MATCH("AIR-"&amp;I3252,'07 Mode Capacity'!$C$6:$C$17,0))</x:f>
        <x:v>0</x:v>
      </x:c>
      <x:c r="AK3252" s="18" t="n">
        <x:f>Y3252*INDEX('07 Mode Capacity'!$P$6:$P$17,MATCH("OCEAN-"&amp;I3252,'07 Mode Capacity'!$C$6:$C$17,0))</x:f>
        <x:v>0</x:v>
      </x:c>
      <x:c r="AL3252" s="18" t="n">
        <x:f>AB3252*INDEX('07 Mode Capacity'!$P$6:$P$17,MATCH("LAND-"&amp;I3252,'07 Mode Capacity'!$C$6:$C$17,0))</x:f>
        <x:v>134.3189868298684</x:v>
      </x:c>
      <x:c r="AM3252" s="18" t="n">
        <x:f>AE3252*INDEX('07 Mode Capacity'!$P$6:$P$17,MATCH("INLAND-"&amp;I3252,'07 Mode Capacity'!$C$6:$C$17,0))</x:f>
        <x:v>104.20513006488177</x:v>
      </x:c>
      <x:c r="AN3252" s="18" t="n">
        <x:f>SUM(AJ3252:AM3252)</x:f>
        <x:v>238.5241168947502</x:v>
      </x:c>
      <x:c r="AO3252" s="17" t="n">
        <x:f>IF(N3252=0,1,AN3252/N3252)</x:f>
        <x:v>0.1884634997686915</x:v>
      </x:c>
      <x:c r="AP3252" s="11" t="str">
        <x:f>IF(AO3252&gt;='01 Controls'!$E$16,"PASS","FAIL")</x:f>
        <x:v>FAIL</x:v>
      </x:c>
      <x:c r="AQ3252" s="11" t="str">
        <x:v>UNQUANTIFIED</x:v>
      </x:c>
      <x:c r="AR3252" s="11" t="str">
        <x:v>Position-class planning record; serial item and receiver open</x:v>
      </x:c>
      <x:c r="AS3252" s="26"/>
      <x:c r="AT3252" s="26"/>
    </x:row>
    <x:row r="3253">
      <x:c r="C3253" s="11" t="str">
        <x:v>M5-A-AAG-ROL-30</x:v>
      </x:c>
      <x:c r="D3253" s="11" t="str">
        <x:v>M5</x:v>
      </x:c>
      <x:c r="E3253" s="11" t="str">
        <x:v>Drought and water</x:v>
      </x:c>
      <x:c r="F3253" s="11" t="str">
        <x:v>A-AAG</x:v>
      </x:c>
      <x:c r="G3253" s="11" t="str">
        <x:v>Austere air-access group</x:v>
      </x:c>
      <x:c r="H3253" s="11" t="str">
        <x:v>ROL-30</x:v>
      </x:c>
      <x:c r="I3253" s="19" t="n">
        <x:v>48</x:v>
      </x:c>
      <x:c r="J3253" s="21" t="n">
        <x:v>3</x:v>
      </x:c>
      <x:c r="K3253" s="18" t="n">
        <x:f>'05 Cargo Register'!K117</x:f>
        <x:v>506.25</x:v>
      </x:c>
      <x:c r="L3253" s="18" t="n">
        <x:f>'05 Cargo Register'!N117</x:f>
        <x:v>22</x:v>
      </x:c>
      <x:c r="M3253" s="18" t="n">
        <x:f>'05 Cargo Register'!O117</x:f>
        <x:v>1402.5</x:v>
      </x:c>
      <x:c r="N3253" s="18" t="n">
        <x:f>J3253*K3253</x:f>
        <x:v>1518.75</x:v>
      </x:c>
      <x:c r="O3253" s="18" t="n">
        <x:f>J3253*L3253</x:f>
        <x:v>66</x:v>
      </x:c>
      <x:c r="P3253" s="18" t="n">
        <x:f>J3253*M3253</x:f>
        <x:v>4207.5</x:v>
      </x:c>
      <x:c r="Q3253" s="22" t="n">
        <x:f>'01 Controls'!$E$29*'02 Cargo Classes'!$M$12</x:f>
        <x:v>0</x:v>
      </x:c>
      <x:c r="R3253" s="22" t="n">
        <x:f>'01 Controls'!$F$29*'02 Cargo Classes'!$N$12</x:f>
        <x:v>0</x:v>
      </x:c>
      <x:c r="S3253" s="22" t="n">
        <x:f>'01 Controls'!$G$29*'02 Cargo Classes'!$O$12</x:f>
        <x:v>1.2000000000000002</x:v>
      </x:c>
      <x:c r="T3253" s="22" t="n">
        <x:f>'01 Controls'!$H$29*'02 Cargo Classes'!$P$12</x:f>
        <x:v>0.09</x:v>
      </x:c>
      <x:c r="U3253" s="22" t="n">
        <x:f>SUM(Q3253:T3253)</x:f>
        <x:v>1.2900000000000003</x:v>
      </x:c>
      <x:c r="V3253" s="18" t="n">
        <x:f>IF(U3253=0,0,N3253*Q3253/U3253)</x:f>
        <x:v>0</x:v>
      </x:c>
      <x:c r="W3253" s="18" t="n">
        <x:f>IF(U3253=0,0,P3253*Q3253/U3253)</x:f>
        <x:v>0</x:v>
      </x:c>
      <x:c r="X3253" s="18" t="n">
        <x:f>MAX(V3253,W3253*'01 Controls'!$E$12)</x:f>
        <x:v>0</x:v>
      </x:c>
      <x:c r="Y3253" s="18" t="n">
        <x:f>IF(U3253=0,0,N3253*R3253/U3253)</x:f>
        <x:v>0</x:v>
      </x:c>
      <x:c r="Z3253" s="18" t="n">
        <x:f>IF(U3253=0,0,P3253*R3253/U3253)</x:f>
        <x:v>0</x:v>
      </x:c>
      <x:c r="AA3253" s="18" t="n">
        <x:f>MAX(Y3253,Z3253*'01 Controls'!$E$13)</x:f>
        <x:v>0</x:v>
      </x:c>
      <x:c r="AB3253" s="18" t="n">
        <x:f>IF(U3253=0,0,N3253*S3253/U3253)</x:f>
        <x:v>1412.7906976744184</x:v>
      </x:c>
      <x:c r="AC3253" s="18" t="n">
        <x:f>IF(U3253=0,0,P3253*S3253/U3253)</x:f>
        <x:v>3913.953488372093</x:v>
      </x:c>
      <x:c r="AD3253" s="18" t="n">
        <x:f>MAX(AB3253,AC3253*'01 Controls'!$E$14)</x:f>
        <x:v>1412.7906976744184</x:v>
      </x:c>
      <x:c r="AE3253" s="18" t="n">
        <x:f>IF(U3253=0,0,N3253*T3253/U3253)</x:f>
        <x:v>105.95930232558138</x:v>
      </x:c>
      <x:c r="AF3253" s="18" t="n">
        <x:f>IF(U3253=0,0,P3253*T3253/U3253)</x:f>
        <x:v>293.5465116279069</x:v>
      </x:c>
      <x:c r="AG3253" s="18" t="n">
        <x:f>MAX(AE3253,AF3253*'01 Controls'!$E$15)</x:f>
        <x:v>105.95930232558138</x:v>
      </x:c>
      <x:c r="AH3253" s="18" t="n">
        <x:f>SUM(V3253,Y3253,AB3253,AE3253)</x:f>
        <x:v>1518.7499999999998</x:v>
      </x:c>
      <x:c r="AI3253" s="18" t="n">
        <x:f>N3253-AH3253</x:f>
        <x:v>2.2737367544323206e-13</x:v>
      </x:c>
      <x:c r="AJ3253" s="18" t="n">
        <x:f>V3253*INDEX('07 Mode Capacity'!$P$6:$P$17,MATCH("AIR-"&amp;I3253,'07 Mode Capacity'!$C$6:$C$17,0))</x:f>
        <x:v>0</x:v>
      </x:c>
      <x:c r="AK3253" s="18" t="n">
        <x:f>Y3253*INDEX('07 Mode Capacity'!$P$6:$P$17,MATCH("OCEAN-"&amp;I3253,'07 Mode Capacity'!$C$6:$C$17,0))</x:f>
        <x:v>0</x:v>
      </x:c>
      <x:c r="AL3253" s="18" t="n">
        <x:f>AB3253*INDEX('07 Mode Capacity'!$P$6:$P$17,MATCH("LAND-"&amp;I3253,'07 Mode Capacity'!$C$6:$C$17,0))</x:f>
        <x:v>172.4280947211334</x:v>
      </x:c>
      <x:c r="AM3253" s="18" t="n">
        <x:f>AE3253*INDEX('07 Mode Capacity'!$P$6:$P$17,MATCH("INLAND-"&amp;I3253,'07 Mode Capacity'!$C$6:$C$17,0))</x:f>
        <x:v>66.88515325094735</x:v>
      </x:c>
      <x:c r="AN3253" s="18" t="n">
        <x:f>SUM(AJ3253:AM3253)</x:f>
        <x:v>239.31324797208075</x:v>
      </x:c>
      <x:c r="AO3253" s="17" t="n">
        <x:f>IF(N3253=0,1,AN3253/N3253)</x:f>
        <x:v>0.15757250895281036</x:v>
      </x:c>
      <x:c r="AP3253" s="11" t="str">
        <x:f>IF(AO3253&gt;='01 Controls'!$E$16,"PASS","FAIL")</x:f>
        <x:v>FAIL</x:v>
      </x:c>
      <x:c r="AQ3253" s="11" t="str">
        <x:v>UNQUANTIFIED</x:v>
      </x:c>
      <x:c r="AR3253" s="11" t="str">
        <x:v>Position-class planning record; serial item and receiver open</x:v>
      </x:c>
      <x:c r="AS3253" s="26"/>
      <x:c r="AT3253" s="26"/>
    </x:row>
    <x:row r="3254">
      <x:c r="C3254" s="11" t="str">
        <x:v>M5-A-AAG-LIN-18</x:v>
      </x:c>
      <x:c r="D3254" s="11" t="str">
        <x:v>M5</x:v>
      </x:c>
      <x:c r="E3254" s="11" t="str">
        <x:v>Drought and water</x:v>
      </x:c>
      <x:c r="F3254" s="11" t="str">
        <x:v>A-AAG</x:v>
      </x:c>
      <x:c r="G3254" s="11" t="str">
        <x:v>Austere air-access group</x:v>
      </x:c>
      <x:c r="H3254" s="11" t="str">
        <x:v>LIN-18</x:v>
      </x:c>
      <x:c r="I3254" s="19" t="n">
        <x:v>72</x:v>
      </x:c>
      <x:c r="J3254" s="21" t="n">
        <x:v>3</x:v>
      </x:c>
      <x:c r="K3254" s="18" t="n">
        <x:f>'05 Cargo Register'!K118</x:f>
        <x:v>112.5</x:v>
      </x:c>
      <x:c r="L3254" s="18" t="n">
        <x:f>'05 Cargo Register'!N118</x:f>
        <x:v>8</x:v>
      </x:c>
      <x:c r="M3254" s="18" t="n">
        <x:f>'05 Cargo Register'!O118</x:f>
        <x:v>352</x:v>
      </x:c>
      <x:c r="N3254" s="18" t="n">
        <x:f>J3254*K3254</x:f>
        <x:v>337.5</x:v>
      </x:c>
      <x:c r="O3254" s="18" t="n">
        <x:f>J3254*L3254</x:f>
        <x:v>24</x:v>
      </x:c>
      <x:c r="P3254" s="18" t="n">
        <x:f>J3254*M3254</x:f>
        <x:v>1056</x:v>
      </x:c>
      <x:c r="Q3254" s="22" t="n">
        <x:f>'01 Controls'!$E$29*'02 Cargo Classes'!$M$13</x:f>
        <x:v>0</x:v>
      </x:c>
      <x:c r="R3254" s="22" t="n">
        <x:f>'01 Controls'!$F$29*'02 Cargo Classes'!$N$13</x:f>
        <x:v>0</x:v>
      </x:c>
      <x:c r="S3254" s="22" t="n">
        <x:f>'01 Controls'!$G$29*'02 Cargo Classes'!$O$13</x:f>
        <x:v>0.8</x:v>
      </x:c>
      <x:c r="T3254" s="22" t="n">
        <x:f>'01 Controls'!$H$29*'02 Cargo Classes'!$P$13</x:f>
        <x:v>0.15</x:v>
      </x:c>
      <x:c r="U3254" s="22" t="n">
        <x:f>SUM(Q3254:T3254)</x:f>
        <x:v>0.9500000000000001</x:v>
      </x:c>
      <x:c r="V3254" s="18" t="n">
        <x:f>IF(U3254=0,0,N3254*Q3254/U3254)</x:f>
        <x:v>0</x:v>
      </x:c>
      <x:c r="W3254" s="18" t="n">
        <x:f>IF(U3254=0,0,P3254*Q3254/U3254)</x:f>
        <x:v>0</x:v>
      </x:c>
      <x:c r="X3254" s="18" t="n">
        <x:f>MAX(V3254,W3254*'01 Controls'!$E$12)</x:f>
        <x:v>0</x:v>
      </x:c>
      <x:c r="Y3254" s="18" t="n">
        <x:f>IF(U3254=0,0,N3254*R3254/U3254)</x:f>
        <x:v>0</x:v>
      </x:c>
      <x:c r="Z3254" s="18" t="n">
        <x:f>IF(U3254=0,0,P3254*R3254/U3254)</x:f>
        <x:v>0</x:v>
      </x:c>
      <x:c r="AA3254" s="18" t="n">
        <x:f>MAX(Y3254,Z3254*'01 Controls'!$E$13)</x:f>
        <x:v>0</x:v>
      </x:c>
      <x:c r="AB3254" s="18" t="n">
        <x:f>IF(U3254=0,0,N3254*S3254/U3254)</x:f>
        <x:v>284.2105263157895</x:v>
      </x:c>
      <x:c r="AC3254" s="18" t="n">
        <x:f>IF(U3254=0,0,P3254*S3254/U3254)</x:f>
        <x:v>889.2631578947369</x:v>
      </x:c>
      <x:c r="AD3254" s="18" t="n">
        <x:f>MAX(AB3254,AC3254*'01 Controls'!$E$14)</x:f>
        <x:v>284.2105263157895</x:v>
      </x:c>
      <x:c r="AE3254" s="18" t="n">
        <x:f>IF(U3254=0,0,N3254*T3254/U3254)</x:f>
        <x:v>53.28947368421052</x:v>
      </x:c>
      <x:c r="AF3254" s="18" t="n">
        <x:f>IF(U3254=0,0,P3254*T3254/U3254)</x:f>
        <x:v>166.73684210526315</x:v>
      </x:c>
      <x:c r="AG3254" s="18" t="n">
        <x:f>MAX(AE3254,AF3254*'01 Controls'!$E$15)</x:f>
        <x:v>53.28947368421052</x:v>
      </x:c>
      <x:c r="AH3254" s="18" t="n">
        <x:f>SUM(V3254,Y3254,AB3254,AE3254)</x:f>
        <x:v>337.5</x:v>
      </x:c>
      <x:c r="AI3254" s="18" t="n">
        <x:f>N3254-AH3254</x:f>
        <x:v>0</x:v>
      </x:c>
      <x:c r="AJ3254" s="18" t="n">
        <x:f>V3254*INDEX('07 Mode Capacity'!$P$6:$P$17,MATCH("AIR-"&amp;I3254,'07 Mode Capacity'!$C$6:$C$17,0))</x:f>
        <x:v>0</x:v>
      </x:c>
      <x:c r="AK3254" s="18" t="n">
        <x:f>Y3254*INDEX('07 Mode Capacity'!$P$6:$P$17,MATCH("OCEAN-"&amp;I3254,'07 Mode Capacity'!$C$6:$C$17,0))</x:f>
        <x:v>0</x:v>
      </x:c>
      <x:c r="AL3254" s="18" t="n">
        <x:f>AB3254*INDEX('07 Mode Capacity'!$P$6:$P$17,MATCH("LAND-"&amp;I3254,'07 Mode Capacity'!$C$6:$C$17,0))</x:f>
        <x:v>203.21343230594215</x:v>
      </x:c>
      <x:c r="AM3254" s="18" t="n">
        <x:f>AE3254*INDEX('07 Mode Capacity'!$P$6:$P$17,MATCH("INLAND-"&amp;I3254,'07 Mode Capacity'!$C$6:$C$17,0))</x:f>
        <x:v>53.28947368421052</x:v>
      </x:c>
      <x:c r="AN3254" s="18" t="n">
        <x:f>SUM(AJ3254:AM3254)</x:f>
        <x:v>256.50290599015267</x:v>
      </x:c>
      <x:c r="AO3254" s="17" t="n">
        <x:f>IF(N3254=0,1,AN3254/N3254)</x:f>
        <x:v>0.760008610341193</x:v>
      </x:c>
      <x:c r="AP3254" s="11" t="str">
        <x:f>IF(AO3254&gt;='01 Controls'!$E$16,"PASS","FAIL")</x:f>
        <x:v>FAIL</x:v>
      </x:c>
      <x:c r="AQ3254" s="11" t="str">
        <x:v>UNQUANTIFIED</x:v>
      </x:c>
      <x:c r="AR3254" s="11" t="str">
        <x:v>Position-class planning record; serial item and receiver open</x:v>
      </x:c>
      <x:c r="AS3254" s="26"/>
      <x:c r="AT3254" s="26"/>
    </x:row>
    <x:row r="3255">
      <x:c r="C3255" s="11" t="str">
        <x:v>M5-A-AAG-BLK-08</x:v>
      </x:c>
      <x:c r="D3255" s="11" t="str">
        <x:v>M5</x:v>
      </x:c>
      <x:c r="E3255" s="11" t="str">
        <x:v>Drought and water</x:v>
      </x:c>
      <x:c r="F3255" s="11" t="str">
        <x:v>A-AAG</x:v>
      </x:c>
      <x:c r="G3255" s="11" t="str">
        <x:v>Austere air-access group</x:v>
      </x:c>
      <x:c r="H3255" s="11" t="str">
        <x:v>BLK-08</x:v>
      </x:c>
      <x:c r="I3255" s="19" t="n">
        <x:v>48</x:v>
      </x:c>
      <x:c r="J3255" s="21" t="n">
        <x:v>3</x:v>
      </x:c>
      <x:c r="K3255" s="18" t="n">
        <x:f>'05 Cargo Register'!K119</x:f>
        <x:v>56.25</x:v>
      </x:c>
      <x:c r="L3255" s="18" t="n">
        <x:f>'05 Cargo Register'!N119</x:f>
        <x:v>9</x:v>
      </x:c>
      <x:c r="M3255" s="18" t="n">
        <x:f>'05 Cargo Register'!O119</x:f>
        <x:v>459</x:v>
      </x:c>
      <x:c r="N3255" s="18" t="n">
        <x:f>J3255*K3255</x:f>
        <x:v>168.75</x:v>
      </x:c>
      <x:c r="O3255" s="18" t="n">
        <x:f>J3255*L3255</x:f>
        <x:v>27</x:v>
      </x:c>
      <x:c r="P3255" s="18" t="n">
        <x:f>J3255*M3255</x:f>
        <x:v>1377</x:v>
      </x:c>
      <x:c r="Q3255" s="22" t="n">
        <x:f>'01 Controls'!$E$29*'02 Cargo Classes'!$M$14</x:f>
        <x:v>0.05</x:v>
      </x:c>
      <x:c r="R3255" s="22" t="n">
        <x:f>'01 Controls'!$F$29*'02 Cargo Classes'!$N$14</x:f>
        <x:v>0</x:v>
      </x:c>
      <x:c r="S3255" s="22" t="n">
        <x:f>'01 Controls'!$G$29*'02 Cargo Classes'!$O$14</x:f>
        <x:v>0.8</x:v>
      </x:c>
      <x:c r="T3255" s="22" t="n">
        <x:f>'01 Controls'!$H$29*'02 Cargo Classes'!$P$14</x:f>
        <x:v>0.075</x:v>
      </x:c>
      <x:c r="U3255" s="22" t="n">
        <x:f>SUM(Q3255:T3255)</x:f>
        <x:v>0.925</x:v>
      </x:c>
      <x:c r="V3255" s="18" t="n">
        <x:f>IF(U3255=0,0,N3255*Q3255/U3255)</x:f>
        <x:v>9.121621621621621</x:v>
      </x:c>
      <x:c r="W3255" s="18" t="n">
        <x:f>IF(U3255=0,0,P3255*Q3255/U3255)</x:f>
        <x:v>74.43243243243244</x:v>
      </x:c>
      <x:c r="X3255" s="18" t="n">
        <x:f>MAX(V3255,W3255*'01 Controls'!$E$12)</x:f>
        <x:v>18.60810810810811</x:v>
      </x:c>
      <x:c r="Y3255" s="18" t="n">
        <x:f>IF(U3255=0,0,N3255*R3255/U3255)</x:f>
        <x:v>0</x:v>
      </x:c>
      <x:c r="Z3255" s="18" t="n">
        <x:f>IF(U3255=0,0,P3255*R3255/U3255)</x:f>
        <x:v>0</x:v>
      </x:c>
      <x:c r="AA3255" s="18" t="n">
        <x:f>MAX(Y3255,Z3255*'01 Controls'!$E$13)</x:f>
        <x:v>0</x:v>
      </x:c>
      <x:c r="AB3255" s="18" t="n">
        <x:f>IF(U3255=0,0,N3255*S3255/U3255)</x:f>
        <x:v>145.94594594594594</x:v>
      </x:c>
      <x:c r="AC3255" s="18" t="n">
        <x:f>IF(U3255=0,0,P3255*S3255/U3255)</x:f>
        <x:v>1190.918918918919</x:v>
      </x:c>
      <x:c r="AD3255" s="18" t="n">
        <x:f>MAX(AB3255,AC3255*'01 Controls'!$E$14)</x:f>
        <x:v>238.1837837837838</x:v>
      </x:c>
      <x:c r="AE3255" s="18" t="n">
        <x:f>IF(U3255=0,0,N3255*T3255/U3255)</x:f>
        <x:v>13.682432432432432</x:v>
      </x:c>
      <x:c r="AF3255" s="18" t="n">
        <x:f>IF(U3255=0,0,P3255*T3255/U3255)</x:f>
        <x:v>111.64864864864863</x:v>
      </x:c>
      <x:c r="AG3255" s="18" t="n">
        <x:f>MAX(AE3255,AF3255*'01 Controls'!$E$15)</x:f>
        <x:v>20.096756756756754</x:v>
      </x:c>
      <x:c r="AH3255" s="18" t="n">
        <x:f>SUM(V3255,Y3255,AB3255,AE3255)</x:f>
        <x:v>168.74999999999997</x:v>
      </x:c>
      <x:c r="AI3255" s="18" t="n">
        <x:f>N3255-AH3255</x:f>
        <x:v>2.842170943040401e-14</x:v>
      </x:c>
      <x:c r="AJ3255" s="18" t="n">
        <x:f>V3255*INDEX('07 Mode Capacity'!$P$6:$P$17,MATCH("AIR-"&amp;I3255,'07 Mode Capacity'!$C$6:$C$17,0))</x:f>
        <x:v>2.557115801963142</x:v>
      </x:c>
      <x:c r="AK3255" s="18" t="n">
        <x:f>Y3255*INDEX('07 Mode Capacity'!$P$6:$P$17,MATCH("OCEAN-"&amp;I3255,'07 Mode Capacity'!$C$6:$C$17,0))</x:f>
        <x:v>0</x:v>
      </x:c>
      <x:c r="AL3255" s="18" t="n">
        <x:f>AB3255*INDEX('07 Mode Capacity'!$P$6:$P$17,MATCH("LAND-"&amp;I3255,'07 Mode Capacity'!$C$6:$C$17,0))</x:f>
        <x:v>17.812391766987954</x:v>
      </x:c>
      <x:c r="AM3255" s="18" t="n">
        <x:f>AE3255*INDEX('07 Mode Capacity'!$P$6:$P$17,MATCH("INLAND-"&amp;I3255,'07 Mode Capacity'!$C$6:$C$17,0))</x:f>
        <x:v>8.636821590963173</x:v>
      </x:c>
      <x:c r="AN3255" s="18" t="n">
        <x:f>SUM(AJ3255:AM3255)</x:f>
        <x:v>29.00632915991427</x:v>
      </x:c>
      <x:c r="AO3255" s="17" t="n">
        <x:f>IF(N3255=0,1,AN3255/N3255)</x:f>
        <x:v>0.17188935798467717</x:v>
      </x:c>
      <x:c r="AP3255" s="11" t="str">
        <x:f>IF(AO3255&gt;='01 Controls'!$E$16,"PASS","FAIL")</x:f>
        <x:v>FAIL</x:v>
      </x:c>
      <x:c r="AQ3255" s="11" t="str">
        <x:v>UNQUANTIFIED</x:v>
      </x:c>
      <x:c r="AR3255" s="11" t="str">
        <x:v>Position-class planning record; serial item and receiver open</x:v>
      </x:c>
      <x:c r="AS3255" s="26"/>
      <x:c r="AT3255" s="26"/>
    </x:row>
    <x:row r="3256">
      <x:c r="C3256" s="11" t="str">
        <x:v>M5-A-AAG-OOG-80</x:v>
      </x:c>
      <x:c r="D3256" s="11" t="str">
        <x:v>M5</x:v>
      </x:c>
      <x:c r="E3256" s="11" t="str">
        <x:v>Drought and water</x:v>
      </x:c>
      <x:c r="F3256" s="11" t="str">
        <x:v>A-AAG</x:v>
      </x:c>
      <x:c r="G3256" s="11" t="str">
        <x:v>Austere air-access group</x:v>
      </x:c>
      <x:c r="H3256" s="11" t="str">
        <x:v>OOG-80</x:v>
      </x:c>
      <x:c r="I3256" s="19" t="n">
        <x:v>72</x:v>
      </x:c>
      <x:c r="J3256" s="21" t="n">
        <x:v>3</x:v>
      </x:c>
      <x:c r="K3256" s="18" t="n">
        <x:f>'05 Cargo Register'!K120</x:f>
        <x:v>562.5</x:v>
      </x:c>
      <x:c r="L3256" s="18" t="n">
        <x:f>'05 Cargo Register'!N120</x:f>
        <x:v>10</x:v>
      </x:c>
      <x:c r="M3256" s="18" t="n">
        <x:f>'05 Cargo Register'!O120</x:f>
        <x:v>1760</x:v>
      </x:c>
      <x:c r="N3256" s="18" t="n">
        <x:f>J3256*K3256</x:f>
        <x:v>1687.5</x:v>
      </x:c>
      <x:c r="O3256" s="18" t="n">
        <x:f>J3256*L3256</x:f>
        <x:v>30</x:v>
      </x:c>
      <x:c r="P3256" s="18" t="n">
        <x:f>J3256*M3256</x:f>
        <x:v>5280</x:v>
      </x:c>
      <x:c r="Q3256" s="22" t="n">
        <x:f>'01 Controls'!$E$29*'02 Cargo Classes'!$M$15</x:f>
        <x:v>0</x:v>
      </x:c>
      <x:c r="R3256" s="22" t="n">
        <x:f>'01 Controls'!$F$29*'02 Cargo Classes'!$N$15</x:f>
        <x:v>0</x:v>
      </x:c>
      <x:c r="S3256" s="22" t="n">
        <x:f>'01 Controls'!$G$29*'02 Cargo Classes'!$O$15</x:f>
        <x:v>0.48</x:v>
      </x:c>
      <x:c r="T3256" s="22" t="n">
        <x:f>'01 Controls'!$H$29*'02 Cargo Classes'!$P$15</x:f>
        <x:v>0.075</x:v>
      </x:c>
      <x:c r="U3256" s="22" t="n">
        <x:f>SUM(Q3256:T3256)</x:f>
        <x:v>0.5549999999999999</x:v>
      </x:c>
      <x:c r="V3256" s="18" t="n">
        <x:f>IF(U3256=0,0,N3256*Q3256/U3256)</x:f>
        <x:v>0</x:v>
      </x:c>
      <x:c r="W3256" s="18" t="n">
        <x:f>IF(U3256=0,0,P3256*Q3256/U3256)</x:f>
        <x:v>0</x:v>
      </x:c>
      <x:c r="X3256" s="18" t="n">
        <x:f>MAX(V3256,W3256*'01 Controls'!$E$12)</x:f>
        <x:v>0</x:v>
      </x:c>
      <x:c r="Y3256" s="18" t="n">
        <x:f>IF(U3256=0,0,N3256*R3256/U3256)</x:f>
        <x:v>0</x:v>
      </x:c>
      <x:c r="Z3256" s="18" t="n">
        <x:f>IF(U3256=0,0,P3256*R3256/U3256)</x:f>
        <x:v>0</x:v>
      </x:c>
      <x:c r="AA3256" s="18" t="n">
        <x:f>MAX(Y3256,Z3256*'01 Controls'!$E$13)</x:f>
        <x:v>0</x:v>
      </x:c>
      <x:c r="AB3256" s="18" t="n">
        <x:f>IF(U3256=0,0,N3256*S3256/U3256)</x:f>
        <x:v>1459.4594594594596</x:v>
      </x:c>
      <x:c r="AC3256" s="18" t="n">
        <x:f>IF(U3256=0,0,P3256*S3256/U3256)</x:f>
        <x:v>4566.486486486488</x:v>
      </x:c>
      <x:c r="AD3256" s="18" t="n">
        <x:f>MAX(AB3256,AC3256*'01 Controls'!$E$14)</x:f>
        <x:v>1459.4594594594596</x:v>
      </x:c>
      <x:c r="AE3256" s="18" t="n">
        <x:f>IF(U3256=0,0,N3256*T3256/U3256)</x:f>
        <x:v>228.04054054054058</x:v>
      </x:c>
      <x:c r="AF3256" s="18" t="n">
        <x:f>IF(U3256=0,0,P3256*T3256/U3256)</x:f>
        <x:v>713.5135135135135</x:v>
      </x:c>
      <x:c r="AG3256" s="18" t="n">
        <x:f>MAX(AE3256,AF3256*'01 Controls'!$E$15)</x:f>
        <x:v>228.04054054054058</x:v>
      </x:c>
      <x:c r="AH3256" s="18" t="n">
        <x:f>SUM(V3256,Y3256,AB3256,AE3256)</x:f>
        <x:v>1687.5000000000002</x:v>
      </x:c>
      <x:c r="AI3256" s="18" t="n">
        <x:f>N3256-AH3256</x:f>
        <x:v>-2.2737367544323206e-13</x:v>
      </x:c>
      <x:c r="AJ3256" s="18" t="n">
        <x:f>V3256*INDEX('07 Mode Capacity'!$P$6:$P$17,MATCH("AIR-"&amp;I3256,'07 Mode Capacity'!$C$6:$C$17,0))</x:f>
        <x:v>0</x:v>
      </x:c>
      <x:c r="AK3256" s="18" t="n">
        <x:f>Y3256*INDEX('07 Mode Capacity'!$P$6:$P$17,MATCH("OCEAN-"&amp;I3256,'07 Mode Capacity'!$C$6:$C$17,0))</x:f>
        <x:v>0</x:v>
      </x:c>
      <x:c r="AL3256" s="18" t="n">
        <x:f>AB3256*INDEX('07 Mode Capacity'!$P$6:$P$17,MATCH("LAND-"&amp;I3256,'07 Mode Capacity'!$C$6:$C$17,0))</x:f>
        <x:v>1043.528436165649</x:v>
      </x:c>
      <x:c r="AM3256" s="18" t="n">
        <x:f>AE3256*INDEX('07 Mode Capacity'!$P$6:$P$17,MATCH("INLAND-"&amp;I3256,'07 Mode Capacity'!$C$6:$C$17,0))</x:f>
        <x:v>228.04054054054058</x:v>
      </x:c>
      <x:c r="AN3256" s="18" t="n">
        <x:f>SUM(AJ3256:AM3256)</x:f>
        <x:v>1271.5689767061897</x:v>
      </x:c>
      <x:c r="AO3256" s="17" t="n">
        <x:f>IF(N3256=0,1,AN3256/N3256)</x:f>
        <x:v>0.7535223565666309</x:v>
      </x:c>
      <x:c r="AP3256" s="11" t="str">
        <x:f>IF(AO3256&gt;='01 Controls'!$E$16,"PASS","FAIL")</x:f>
        <x:v>FAIL</x:v>
      </x:c>
      <x:c r="AQ3256" s="11" t="str">
        <x:v>UNQUANTIFIED</x:v>
      </x:c>
      <x:c r="AR3256" s="11" t="str">
        <x:v>Position-class planning record; serial item and receiver open</x:v>
      </x:c>
      <x:c r="AS3256" s="26"/>
      <x:c r="AT3256" s="26"/>
    </x:row>
    <x:row r="3257">
      <x:c r="C3257" s="11" t="str">
        <x:v>M5-A-AHW-APL-45</x:v>
      </x:c>
      <x:c r="D3257" s="11" t="str">
        <x:v>M5</x:v>
      </x:c>
      <x:c r="E3257" s="11" t="str">
        <x:v>Drought and water</x:v>
      </x:c>
      <x:c r="F3257" s="11" t="str">
        <x:v>A-AHW</x:v>
      </x:c>
      <x:c r="G3257" s="11" t="str">
        <x:v>Aerial hazard-control wing</x:v>
      </x:c>
      <x:c r="H3257" s="11" t="str">
        <x:v>APL-45</x:v>
      </x:c>
      <x:c r="I3257" s="19" t="n">
        <x:v>24</x:v>
      </x:c>
      <x:c r="J3257" s="21" t="n">
        <x:v>1</x:v>
      </x:c>
      <x:c r="K3257" s="18" t="n">
        <x:f>'05 Cargo Register'!K121</x:f>
        <x:v>225</x:v>
      </x:c>
      <x:c r="L3257" s="18" t="n">
        <x:f>'05 Cargo Register'!N121</x:f>
        <x:v>59</x:v>
      </x:c>
      <x:c r="M3257" s="18" t="n">
        <x:f>'05 Cargo Register'!O121</x:f>
        <x:v>442.5</x:v>
      </x:c>
      <x:c r="N3257" s="18" t="n">
        <x:f>J3257*K3257</x:f>
        <x:v>225</x:v>
      </x:c>
      <x:c r="O3257" s="18" t="n">
        <x:f>J3257*L3257</x:f>
        <x:v>59</x:v>
      </x:c>
      <x:c r="P3257" s="18" t="n">
        <x:f>J3257*M3257</x:f>
        <x:v>442.5</x:v>
      </x:c>
      <x:c r="Q3257" s="22" t="n">
        <x:f>'01 Controls'!$E$29*'02 Cargo Classes'!$M$6</x:f>
        <x:v>0.15000000000000002</x:v>
      </x:c>
      <x:c r="R3257" s="22" t="n">
        <x:f>'01 Controls'!$F$29*'02 Cargo Classes'!$N$6</x:f>
        <x:v>0</x:v>
      </x:c>
      <x:c r="S3257" s="22" t="n">
        <x:f>'01 Controls'!$G$29*'02 Cargo Classes'!$O$6</x:f>
        <x:v>0.8</x:v>
      </x:c>
      <x:c r="T3257" s="22" t="n">
        <x:f>'01 Controls'!$H$29*'02 Cargo Classes'!$P$6</x:f>
        <x:v>0.045</x:v>
      </x:c>
      <x:c r="U3257" s="22" t="n">
        <x:f>SUM(Q3257:T3257)</x:f>
        <x:v>0.9950000000000001</x:v>
      </x:c>
      <x:c r="V3257" s="18" t="n">
        <x:f>IF(U3257=0,0,N3257*Q3257/U3257)</x:f>
        <x:v>33.91959798994975</x:v>
      </x:c>
      <x:c r="W3257" s="18" t="n">
        <x:f>IF(U3257=0,0,P3257*Q3257/U3257)</x:f>
        <x:v>66.70854271356785</x:v>
      </x:c>
      <x:c r="X3257" s="18" t="n">
        <x:f>MAX(V3257,W3257*'01 Controls'!$E$12)</x:f>
        <x:v>33.91959798994975</x:v>
      </x:c>
      <x:c r="Y3257" s="18" t="n">
        <x:f>IF(U3257=0,0,N3257*R3257/U3257)</x:f>
        <x:v>0</x:v>
      </x:c>
      <x:c r="Z3257" s="18" t="n">
        <x:f>IF(U3257=0,0,P3257*R3257/U3257)</x:f>
        <x:v>0</x:v>
      </x:c>
      <x:c r="AA3257" s="18" t="n">
        <x:f>MAX(Y3257,Z3257*'01 Controls'!$E$13)</x:f>
        <x:v>0</x:v>
      </x:c>
      <x:c r="AB3257" s="18" t="n">
        <x:f>IF(U3257=0,0,N3257*S3257/U3257)</x:f>
        <x:v>180.9045226130653</x:v>
      </x:c>
      <x:c r="AC3257" s="18" t="n">
        <x:f>IF(U3257=0,0,P3257*S3257/U3257)</x:f>
        <x:v>355.7788944723618</x:v>
      </x:c>
      <x:c r="AD3257" s="18" t="n">
        <x:f>MAX(AB3257,AC3257*'01 Controls'!$E$14)</x:f>
        <x:v>180.9045226130653</x:v>
      </x:c>
      <x:c r="AE3257" s="18" t="n">
        <x:f>IF(U3257=0,0,N3257*T3257/U3257)</x:f>
        <x:v>10.175879396984923</x:v>
      </x:c>
      <x:c r="AF3257" s="18" t="n">
        <x:f>IF(U3257=0,0,P3257*T3257/U3257)</x:f>
        <x:v>20.012562814070346</x:v>
      </x:c>
      <x:c r="AG3257" s="18" t="n">
        <x:f>MAX(AE3257,AF3257*'01 Controls'!$E$15)</x:f>
        <x:v>10.175879396984923</x:v>
      </x:c>
      <x:c r="AH3257" s="18" t="n">
        <x:f>SUM(V3257,Y3257,AB3257,AE3257)</x:f>
        <x:v>224.99999999999997</x:v>
      </x:c>
      <x:c r="AI3257" s="18" t="n">
        <x:f>N3257-AH3257</x:f>
        <x:v>2.842170943040401e-14</x:v>
      </x:c>
      <x:c r="AJ3257" s="18" t="n">
        <x:f>V3257*INDEX('07 Mode Capacity'!$P$6:$P$17,MATCH("AIR-"&amp;I3257,'07 Mode Capacity'!$C$6:$C$17,0))</x:f>
        <x:v>6.882763607599846</x:v>
      </x:c>
      <x:c r="AK3257" s="18" t="n">
        <x:f>Y3257*INDEX('07 Mode Capacity'!$P$6:$P$17,MATCH("OCEAN-"&amp;I3257,'07 Mode Capacity'!$C$6:$C$17,0))</x:f>
        <x:v>0</x:v>
      </x:c>
      <x:c r="AL3257" s="18" t="n">
        <x:f>AB3257*INDEX('07 Mode Capacity'!$P$6:$P$17,MATCH("LAND-"&amp;I3257,'07 Mode Capacity'!$C$6:$C$17,0))</x:f>
        <x:v>69.19614710041924</x:v>
      </x:c>
      <x:c r="AM3257" s="18" t="n">
        <x:f>AE3257*INDEX('07 Mode Capacity'!$P$6:$P$17,MATCH("INLAND-"&amp;I3257,'07 Mode Capacity'!$C$6:$C$17,0))</x:f>
        <x:v>10.175879396984923</x:v>
      </x:c>
      <x:c r="AN3257" s="18" t="n">
        <x:f>SUM(AJ3257:AM3257)</x:f>
        <x:v>86.254790105004</x:v>
      </x:c>
      <x:c r="AO3257" s="17" t="n">
        <x:f>IF(N3257=0,1,AN3257/N3257)</x:f>
        <x:v>0.3833546226889067</x:v>
      </x:c>
      <x:c r="AP3257" s="11" t="str">
        <x:f>IF(AO3257&gt;='01 Controls'!$E$16,"PASS","FAIL")</x:f>
        <x:v>FAIL</x:v>
      </x:c>
      <x:c r="AQ3257" s="11" t="str">
        <x:v>UNQUANTIFIED</x:v>
      </x:c>
      <x:c r="AR3257" s="11" t="str">
        <x:v>Position-class planning record; serial item and receiver open</x:v>
      </x:c>
      <x:c r="AS3257" s="26"/>
      <x:c r="AT3257" s="26"/>
    </x:row>
    <x:row r="3258">
      <x:c r="C3258" s="11" t="str">
        <x:v>M5-A-AHW-ISO-18</x:v>
      </x:c>
      <x:c r="D3258" s="11" t="str">
        <x:v>M5</x:v>
      </x:c>
      <x:c r="E3258" s="11" t="str">
        <x:v>Drought and water</x:v>
      </x:c>
      <x:c r="F3258" s="11" t="str">
        <x:v>A-AHW</x:v>
      </x:c>
      <x:c r="G3258" s="11" t="str">
        <x:v>Aerial hazard-control wing</x:v>
      </x:c>
      <x:c r="H3258" s="11" t="str">
        <x:v>ISO-18</x:v>
      </x:c>
      <x:c r="I3258" s="19" t="n">
        <x:v>48</x:v>
      </x:c>
      <x:c r="J3258" s="21" t="n">
        <x:v>1</x:v>
      </x:c>
      <x:c r="K3258" s="18" t="n">
        <x:f>'05 Cargo Register'!K122</x:f>
        <x:v>337.5</x:v>
      </x:c>
      <x:c r="L3258" s="18" t="n">
        <x:f>'05 Cargo Register'!N122</x:f>
        <x:v>23</x:v>
      </x:c>
      <x:c r="M3258" s="18" t="n">
        <x:f>'05 Cargo Register'!O122</x:f>
        <x:v>607.2</x:v>
      </x:c>
      <x:c r="N3258" s="18" t="n">
        <x:f>J3258*K3258</x:f>
        <x:v>337.5</x:v>
      </x:c>
      <x:c r="O3258" s="18" t="n">
        <x:f>J3258*L3258</x:f>
        <x:v>23</x:v>
      </x:c>
      <x:c r="P3258" s="18" t="n">
        <x:f>J3258*M3258</x:f>
        <x:v>607.2</x:v>
      </x:c>
      <x:c r="Q3258" s="22" t="n">
        <x:f>'01 Controls'!$E$29*'02 Cargo Classes'!$M$7</x:f>
        <x:v>0.010000000000000002</x:v>
      </x:c>
      <x:c r="R3258" s="22" t="n">
        <x:f>'01 Controls'!$F$29*'02 Cargo Classes'!$N$7</x:f>
        <x:v>0</x:v>
      </x:c>
      <x:c r="S3258" s="22" t="n">
        <x:f>'01 Controls'!$G$29*'02 Cargo Classes'!$O$7</x:f>
        <x:v>0.96</x:v>
      </x:c>
      <x:c r="T3258" s="22" t="n">
        <x:f>'01 Controls'!$H$29*'02 Cargo Classes'!$P$7</x:f>
        <x:v>0.12</x:v>
      </x:c>
      <x:c r="U3258" s="22" t="n">
        <x:f>SUM(Q3258:T3258)</x:f>
        <x:v>1.0899999999999999</x:v>
      </x:c>
      <x:c r="V3258" s="18" t="n">
        <x:f>IF(U3258=0,0,N3258*Q3258/U3258)</x:f>
        <x:v>3.0963302752293584</x:v>
      </x:c>
      <x:c r="W3258" s="18" t="n">
        <x:f>IF(U3258=0,0,P3258*Q3258/U3258)</x:f>
        <x:v>5.570642201834865</x:v>
      </x:c>
      <x:c r="X3258" s="18" t="n">
        <x:f>MAX(V3258,W3258*'01 Controls'!$E$12)</x:f>
        <x:v>3.0963302752293584</x:v>
      </x:c>
      <x:c r="Y3258" s="18" t="n">
        <x:f>IF(U3258=0,0,N3258*R3258/U3258)</x:f>
        <x:v>0</x:v>
      </x:c>
      <x:c r="Z3258" s="18" t="n">
        <x:f>IF(U3258=0,0,P3258*R3258/U3258)</x:f>
        <x:v>0</x:v>
      </x:c>
      <x:c r="AA3258" s="18" t="n">
        <x:f>MAX(Y3258,Z3258*'01 Controls'!$E$13)</x:f>
        <x:v>0</x:v>
      </x:c>
      <x:c r="AB3258" s="18" t="n">
        <x:f>IF(U3258=0,0,N3258*S3258/U3258)</x:f>
        <x:v>297.2477064220184</x:v>
      </x:c>
      <x:c r="AC3258" s="18" t="n">
        <x:f>IF(U3258=0,0,P3258*S3258/U3258)</x:f>
        <x:v>534.7816513761469</x:v>
      </x:c>
      <x:c r="AD3258" s="18" t="n">
        <x:f>MAX(AB3258,AC3258*'01 Controls'!$E$14)</x:f>
        <x:v>297.2477064220184</x:v>
      </x:c>
      <x:c r="AE3258" s="18" t="n">
        <x:f>IF(U3258=0,0,N3258*T3258/U3258)</x:f>
        <x:v>37.1559633027523</x:v>
      </x:c>
      <x:c r="AF3258" s="18" t="n">
        <x:f>IF(U3258=0,0,P3258*T3258/U3258)</x:f>
        <x:v>66.84770642201836</x:v>
      </x:c>
      <x:c r="AG3258" s="18" t="n">
        <x:f>MAX(AE3258,AF3258*'01 Controls'!$E$15)</x:f>
        <x:v>37.1559633027523</x:v>
      </x:c>
      <x:c r="AH3258" s="18" t="n">
        <x:f>SUM(V3258,Y3258,AB3258,AE3258)</x:f>
        <x:v>337.50000000000006</x:v>
      </x:c>
      <x:c r="AI3258" s="18" t="n">
        <x:f>N3258-AH3258</x:f>
        <x:v>-5.684341886080802e-14</x:v>
      </x:c>
      <x:c r="AJ3258" s="18" t="n">
        <x:f>V3258*INDEX('07 Mode Capacity'!$P$6:$P$17,MATCH("AIR-"&amp;I3258,'07 Mode Capacity'!$C$6:$C$17,0))</x:f>
        <x:v>0.8680117859874888</x:v>
      </x:c>
      <x:c r="AK3258" s="18" t="n">
        <x:f>Y3258*INDEX('07 Mode Capacity'!$P$6:$P$17,MATCH("OCEAN-"&amp;I3258,'07 Mode Capacity'!$C$6:$C$17,0))</x:f>
        <x:v>0</x:v>
      </x:c>
      <x:c r="AL3258" s="18" t="n">
        <x:f>AB3258*INDEX('07 Mode Capacity'!$P$6:$P$17,MATCH("LAND-"&amp;I3258,'07 Mode Capacity'!$C$6:$C$17,0))</x:f>
        <x:v>36.27844928689291</x:v>
      </x:c>
      <x:c r="AM3258" s="18" t="n">
        <x:f>AE3258*INDEX('07 Mode Capacity'!$P$6:$P$17,MATCH("INLAND-"&amp;I3258,'07 Mode Capacity'!$C$6:$C$17,0))</x:f>
        <x:v>23.454121017661464</x:v>
      </x:c>
      <x:c r="AN3258" s="18" t="n">
        <x:f>SUM(AJ3258:AM3258)</x:f>
        <x:v>60.60058209054186</x:v>
      </x:c>
      <x:c r="AO3258" s="17" t="n">
        <x:f>IF(N3258=0,1,AN3258/N3258)</x:f>
        <x:v>0.1795572802682722</x:v>
      </x:c>
      <x:c r="AP3258" s="11" t="str">
        <x:f>IF(AO3258&gt;='01 Controls'!$E$16,"PASS","FAIL")</x:f>
        <x:v>FAIL</x:v>
      </x:c>
      <x:c r="AQ3258" s="11" t="str">
        <x:v>UNQUANTIFIED</x:v>
      </x:c>
      <x:c r="AR3258" s="11" t="str">
        <x:v>Position-class planning record; serial item and receiver open</x:v>
      </x:c>
      <x:c r="AS3258" s="26"/>
      <x:c r="AT3258" s="26"/>
    </x:row>
    <x:row r="3259">
      <x:c r="C3259" s="11" t="str">
        <x:v>M5-A-AHW-COL-12</x:v>
      </x:c>
      <x:c r="D3259" s="11" t="str">
        <x:v>M5</x:v>
      </x:c>
      <x:c r="E3259" s="11" t="str">
        <x:v>Drought and water</x:v>
      </x:c>
      <x:c r="F3259" s="11" t="str">
        <x:v>A-AHW</x:v>
      </x:c>
      <x:c r="G3259" s="11" t="str">
        <x:v>Aerial hazard-control wing</x:v>
      </x:c>
      <x:c r="H3259" s="11" t="str">
        <x:v>COL-12</x:v>
      </x:c>
      <x:c r="I3259" s="19" t="n">
        <x:v>24</x:v>
      </x:c>
      <x:c r="J3259" s="21" t="n">
        <x:v>1</x:v>
      </x:c>
      <x:c r="K3259" s="18" t="n">
        <x:f>'05 Cargo Register'!K123</x:f>
        <x:v>84.375</x:v>
      </x:c>
      <x:c r="L3259" s="18" t="n">
        <x:f>'05 Cargo Register'!N123</x:f>
        <x:v>9</x:v>
      </x:c>
      <x:c r="M3259" s="18" t="n">
        <x:f>'05 Cargo Register'!O123</x:f>
        <x:v>237.60000000000002</x:v>
      </x:c>
      <x:c r="N3259" s="18" t="n">
        <x:f>J3259*K3259</x:f>
        <x:v>84.375</x:v>
      </x:c>
      <x:c r="O3259" s="18" t="n">
        <x:f>J3259*L3259</x:f>
        <x:v>9</x:v>
      </x:c>
      <x:c r="P3259" s="18" t="n">
        <x:f>J3259*M3259</x:f>
        <x:v>237.60000000000002</x:v>
      </x:c>
      <x:c r="Q3259" s="22" t="n">
        <x:f>'01 Controls'!$E$29*'02 Cargo Classes'!$M$8</x:f>
        <x:v>0.1</x:v>
      </x:c>
      <x:c r="R3259" s="22" t="n">
        <x:f>'01 Controls'!$F$29*'02 Cargo Classes'!$N$8</x:f>
        <x:v>0</x:v>
      </x:c>
      <x:c r="S3259" s="22" t="n">
        <x:f>'01 Controls'!$G$29*'02 Cargo Classes'!$O$8</x:f>
        <x:v>0.96</x:v>
      </x:c>
      <x:c r="T3259" s="22" t="n">
        <x:f>'01 Controls'!$H$29*'02 Cargo Classes'!$P$8</x:f>
        <x:v>0.03</x:v>
      </x:c>
      <x:c r="U3259" s="22" t="n">
        <x:f>SUM(Q3259:T3259)</x:f>
        <x:v>1.09</x:v>
      </x:c>
      <x:c r="V3259" s="18" t="n">
        <x:f>IF(U3259=0,0,N3259*Q3259/U3259)</x:f>
        <x:v>7.740825688073394</x:v>
      </x:c>
      <x:c r="W3259" s="18" t="n">
        <x:f>IF(U3259=0,0,P3259*Q3259/U3259)</x:f>
        <x:v>21.79816513761468</x:v>
      </x:c>
      <x:c r="X3259" s="18" t="n">
        <x:f>MAX(V3259,W3259*'01 Controls'!$E$12)</x:f>
        <x:v>7.740825688073394</x:v>
      </x:c>
      <x:c r="Y3259" s="18" t="n">
        <x:f>IF(U3259=0,0,N3259*R3259/U3259)</x:f>
        <x:v>0</x:v>
      </x:c>
      <x:c r="Z3259" s="18" t="n">
        <x:f>IF(U3259=0,0,P3259*R3259/U3259)</x:f>
        <x:v>0</x:v>
      </x:c>
      <x:c r="AA3259" s="18" t="n">
        <x:f>MAX(Y3259,Z3259*'01 Controls'!$E$13)</x:f>
        <x:v>0</x:v>
      </x:c>
      <x:c r="AB3259" s="18" t="n">
        <x:f>IF(U3259=0,0,N3259*S3259/U3259)</x:f>
        <x:v>74.31192660550458</x:v>
      </x:c>
      <x:c r="AC3259" s="18" t="n">
        <x:f>IF(U3259=0,0,P3259*S3259/U3259)</x:f>
        <x:v>209.2623853211009</x:v>
      </x:c>
      <x:c r="AD3259" s="18" t="n">
        <x:f>MAX(AB3259,AC3259*'01 Controls'!$E$14)</x:f>
        <x:v>74.31192660550458</x:v>
      </x:c>
      <x:c r="AE3259" s="18" t="n">
        <x:f>IF(U3259=0,0,N3259*T3259/U3259)</x:f>
        <x:v>2.322247706422018</x:v>
      </x:c>
      <x:c r="AF3259" s="18" t="n">
        <x:f>IF(U3259=0,0,P3259*T3259/U3259)</x:f>
        <x:v>6.539449541284403</x:v>
      </x:c>
      <x:c r="AG3259" s="18" t="n">
        <x:f>MAX(AE3259,AF3259*'01 Controls'!$E$15)</x:f>
        <x:v>2.322247706422018</x:v>
      </x:c>
      <x:c r="AH3259" s="18" t="n">
        <x:f>SUM(V3259,Y3259,AB3259,AE3259)</x:f>
        <x:v>84.375</x:v>
      </x:c>
      <x:c r="AI3259" s="18" t="n">
        <x:f>N3259-AH3259</x:f>
        <x:v>0</x:v>
      </x:c>
      <x:c r="AJ3259" s="18" t="n">
        <x:f>V3259*INDEX('07 Mode Capacity'!$P$6:$P$17,MATCH("AIR-"&amp;I3259,'07 Mode Capacity'!$C$6:$C$17,0))</x:f>
        <x:v>1.5707224287985884</x:v>
      </x:c>
      <x:c r="AK3259" s="18" t="n">
        <x:f>Y3259*INDEX('07 Mode Capacity'!$P$6:$P$17,MATCH("OCEAN-"&amp;I3259,'07 Mode Capacity'!$C$6:$C$17,0))</x:f>
        <x:v>0</x:v>
      </x:c>
      <x:c r="AL3259" s="18" t="n">
        <x:f>AB3259*INDEX('07 Mode Capacity'!$P$6:$P$17,MATCH("LAND-"&amp;I3259,'07 Mode Capacity'!$C$6:$C$17,0))</x:f>
        <x:v>28.424380609369464</x:v>
      </x:c>
      <x:c r="AM3259" s="18" t="n">
        <x:f>AE3259*INDEX('07 Mode Capacity'!$P$6:$P$17,MATCH("INLAND-"&amp;I3259,'07 Mode Capacity'!$C$6:$C$17,0))</x:f>
        <x:v>2.322247706422018</x:v>
      </x:c>
      <x:c r="AN3259" s="18" t="n">
        <x:f>SUM(AJ3259:AM3259)</x:f>
        <x:v>32.31735074459007</x:v>
      </x:c>
      <x:c r="AO3259" s="17" t="n">
        <x:f>IF(N3259=0,1,AN3259/N3259)</x:f>
        <x:v>0.3830204532692157</x:v>
      </x:c>
      <x:c r="AP3259" s="11" t="str">
        <x:f>IF(AO3259&gt;='01 Controls'!$E$16,"PASS","FAIL")</x:f>
        <x:v>FAIL</x:v>
      </x:c>
      <x:c r="AQ3259" s="11" t="str">
        <x:v>UNQUANTIFIED</x:v>
      </x:c>
      <x:c r="AR3259" s="11" t="str">
        <x:v>Position-class planning record; serial item and receiver open</x:v>
      </x:c>
      <x:c r="AS3259" s="26"/>
      <x:c r="AT3259" s="26"/>
    </x:row>
    <x:row r="3260">
      <x:c r="C3260" s="11" t="str">
        <x:v>M5-A-AHW-BAT-22</x:v>
      </x:c>
      <x:c r="D3260" s="11" t="str">
        <x:v>M5</x:v>
      </x:c>
      <x:c r="E3260" s="11" t="str">
        <x:v>Drought and water</x:v>
      </x:c>
      <x:c r="F3260" s="11" t="str">
        <x:v>A-AHW</x:v>
      </x:c>
      <x:c r="G3260" s="11" t="str">
        <x:v>Aerial hazard-control wing</x:v>
      </x:c>
      <x:c r="H3260" s="11" t="str">
        <x:v>BAT-22</x:v>
      </x:c>
      <x:c r="I3260" s="19" t="n">
        <x:v>48</x:v>
      </x:c>
      <x:c r="J3260" s="21" t="n">
        <x:v>1</x:v>
      </x:c>
      <x:c r="K3260" s="18" t="n">
        <x:f>'05 Cargo Register'!K124</x:f>
        <x:v>225</x:v>
      </x:c>
      <x:c r="L3260" s="18" t="n">
        <x:f>'05 Cargo Register'!N124</x:f>
        <x:v>13</x:v>
      </x:c>
      <x:c r="M3260" s="18" t="n">
        <x:f>'05 Cargo Register'!O124</x:f>
        <x:v>343.20000000000005</x:v>
      </x:c>
      <x:c r="N3260" s="18" t="n">
        <x:f>J3260*K3260</x:f>
        <x:v>225</x:v>
      </x:c>
      <x:c r="O3260" s="18" t="n">
        <x:f>J3260*L3260</x:f>
        <x:v>13</x:v>
      </x:c>
      <x:c r="P3260" s="18" t="n">
        <x:f>J3260*M3260</x:f>
        <x:v>343.20000000000005</x:v>
      </x:c>
      <x:c r="Q3260" s="22" t="n">
        <x:f>'01 Controls'!$E$29*'02 Cargo Classes'!$M$9</x:f>
        <x:v>0</x:v>
      </x:c>
      <x:c r="R3260" s="22" t="n">
        <x:f>'01 Controls'!$F$29*'02 Cargo Classes'!$N$9</x:f>
        <x:v>0</x:v>
      </x:c>
      <x:c r="S3260" s="22" t="n">
        <x:f>'01 Controls'!$G$29*'02 Cargo Classes'!$O$9</x:f>
        <x:v>0.8</x:v>
      </x:c>
      <x:c r="T3260" s="22" t="n">
        <x:f>'01 Controls'!$H$29*'02 Cargo Classes'!$P$9</x:f>
        <x:v>0.075</x:v>
      </x:c>
      <x:c r="U3260" s="22" t="n">
        <x:f>SUM(Q3260:T3260)</x:f>
        <x:v>0.875</x:v>
      </x:c>
      <x:c r="V3260" s="18" t="n">
        <x:f>IF(U3260=0,0,N3260*Q3260/U3260)</x:f>
        <x:v>0</x:v>
      </x:c>
      <x:c r="W3260" s="18" t="n">
        <x:f>IF(U3260=0,0,P3260*Q3260/U3260)</x:f>
        <x:v>0</x:v>
      </x:c>
      <x:c r="X3260" s="18" t="n">
        <x:f>MAX(V3260,W3260*'01 Controls'!$E$12)</x:f>
        <x:v>0</x:v>
      </x:c>
      <x:c r="Y3260" s="18" t="n">
        <x:f>IF(U3260=0,0,N3260*R3260/U3260)</x:f>
        <x:v>0</x:v>
      </x:c>
      <x:c r="Z3260" s="18" t="n">
        <x:f>IF(U3260=0,0,P3260*R3260/U3260)</x:f>
        <x:v>0</x:v>
      </x:c>
      <x:c r="AA3260" s="18" t="n">
        <x:f>MAX(Y3260,Z3260*'01 Controls'!$E$13)</x:f>
        <x:v>0</x:v>
      </x:c>
      <x:c r="AB3260" s="18" t="n">
        <x:f>IF(U3260=0,0,N3260*S3260/U3260)</x:f>
        <x:v>205.71428571428572</x:v>
      </x:c>
      <x:c r="AC3260" s="18" t="n">
        <x:f>IF(U3260=0,0,P3260*S3260/U3260)</x:f>
        <x:v>313.7828571428572</x:v>
      </x:c>
      <x:c r="AD3260" s="18" t="n">
        <x:f>MAX(AB3260,AC3260*'01 Controls'!$E$14)</x:f>
        <x:v>205.71428571428572</x:v>
      </x:c>
      <x:c r="AE3260" s="18" t="n">
        <x:f>IF(U3260=0,0,N3260*T3260/U3260)</x:f>
        <x:v>19.285714285714285</x:v>
      </x:c>
      <x:c r="AF3260" s="18" t="n">
        <x:f>IF(U3260=0,0,P3260*T3260/U3260)</x:f>
        <x:v>29.41714285714286</x:v>
      </x:c>
      <x:c r="AG3260" s="18" t="n">
        <x:f>MAX(AE3260,AF3260*'01 Controls'!$E$15)</x:f>
        <x:v>19.285714285714285</x:v>
      </x:c>
      <x:c r="AH3260" s="18" t="n">
        <x:f>SUM(V3260,Y3260,AB3260,AE3260)</x:f>
        <x:v>225</x:v>
      </x:c>
      <x:c r="AI3260" s="18" t="n">
        <x:f>N3260-AH3260</x:f>
        <x:v>0</x:v>
      </x:c>
      <x:c r="AJ3260" s="18" t="n">
        <x:f>V3260*INDEX('07 Mode Capacity'!$P$6:$P$17,MATCH("AIR-"&amp;I3260,'07 Mode Capacity'!$C$6:$C$17,0))</x:f>
        <x:v>0</x:v>
      </x:c>
      <x:c r="AK3260" s="18" t="n">
        <x:f>Y3260*INDEX('07 Mode Capacity'!$P$6:$P$17,MATCH("OCEAN-"&amp;I3260,'07 Mode Capacity'!$C$6:$C$17,0))</x:f>
        <x:v>0</x:v>
      </x:c>
      <x:c r="AL3260" s="18" t="n">
        <x:f>AB3260*INDEX('07 Mode Capacity'!$P$6:$P$17,MATCH("LAND-"&amp;I3260,'07 Mode Capacity'!$C$6:$C$17,0))</x:f>
        <x:v>25.106990300135404</x:v>
      </x:c>
      <x:c r="AM3260" s="18" t="n">
        <x:f>AE3260*INDEX('07 Mode Capacity'!$P$6:$P$17,MATCH("INLAND-"&amp;I3260,'07 Mode Capacity'!$C$6:$C$17,0))</x:f>
        <x:v>12.173805671071902</x:v>
      </x:c>
      <x:c r="AN3260" s="18" t="n">
        <x:f>SUM(AJ3260:AM3260)</x:f>
        <x:v>37.280795971207304</x:v>
      </x:c>
      <x:c r="AO3260" s="17" t="n">
        <x:f>IF(N3260=0,1,AN3260/N3260)</x:f>
        <x:v>0.16569242653869912</x:v>
      </x:c>
      <x:c r="AP3260" s="11" t="str">
        <x:f>IF(AO3260&gt;='01 Controls'!$E$16,"PASS","FAIL")</x:f>
        <x:v>FAIL</x:v>
      </x:c>
      <x:c r="AQ3260" s="11" t="str">
        <x:v>UNQUANTIFIED</x:v>
      </x:c>
      <x:c r="AR3260" s="11" t="str">
        <x:v>Position-class planning record; serial item and receiver open</x:v>
      </x:c>
      <x:c r="AS3260" s="26"/>
      <x:c r="AT3260" s="26"/>
    </x:row>
    <x:row r="3261">
      <x:c r="C3261" s="11" t="str">
        <x:v>M5-A-AHW-TNK-20</x:v>
      </x:c>
      <x:c r="D3261" s="11" t="str">
        <x:v>M5</x:v>
      </x:c>
      <x:c r="E3261" s="11" t="str">
        <x:v>Drought and water</x:v>
      </x:c>
      <x:c r="F3261" s="11" t="str">
        <x:v>A-AHW</x:v>
      </x:c>
      <x:c r="G3261" s="11" t="str">
        <x:v>Aerial hazard-control wing</x:v>
      </x:c>
      <x:c r="H3261" s="11" t="str">
        <x:v>TNK-20</x:v>
      </x:c>
      <x:c r="I3261" s="19" t="n">
        <x:v>48</x:v>
      </x:c>
      <x:c r="J3261" s="21" t="n">
        <x:v>1</x:v>
      </x:c>
      <x:c r="K3261" s="18" t="n">
        <x:f>'05 Cargo Register'!K125</x:f>
        <x:v>281.25</x:v>
      </x:c>
      <x:c r="L3261" s="18" t="n">
        <x:f>'05 Cargo Register'!N125</x:f>
        <x:v>17</x:v>
      </x:c>
      <x:c r="M3261" s="18" t="n">
        <x:f>'05 Cargo Register'!O125</x:f>
        <x:v>361.25</x:v>
      </x:c>
      <x:c r="N3261" s="18" t="n">
        <x:f>J3261*K3261</x:f>
        <x:v>281.25</x:v>
      </x:c>
      <x:c r="O3261" s="18" t="n">
        <x:f>J3261*L3261</x:f>
        <x:v>17</x:v>
      </x:c>
      <x:c r="P3261" s="18" t="n">
        <x:f>J3261*M3261</x:f>
        <x:v>361.25</x:v>
      </x:c>
      <x:c r="Q3261" s="22" t="n">
        <x:f>'01 Controls'!$E$29*'02 Cargo Classes'!$M$10</x:f>
        <x:v>0</x:v>
      </x:c>
      <x:c r="R3261" s="22" t="n">
        <x:f>'01 Controls'!$F$29*'02 Cargo Classes'!$N$10</x:f>
        <x:v>0</x:v>
      </x:c>
      <x:c r="S3261" s="22" t="n">
        <x:f>'01 Controls'!$G$29*'02 Cargo Classes'!$O$10</x:f>
        <x:v>0.8</x:v>
      </x:c>
      <x:c r="T3261" s="22" t="n">
        <x:f>'01 Controls'!$H$29*'02 Cargo Classes'!$P$10</x:f>
        <x:v>0.15</x:v>
      </x:c>
      <x:c r="U3261" s="22" t="n">
        <x:f>SUM(Q3261:T3261)</x:f>
        <x:v>0.9500000000000001</x:v>
      </x:c>
      <x:c r="V3261" s="18" t="n">
        <x:f>IF(U3261=0,0,N3261*Q3261/U3261)</x:f>
        <x:v>0</x:v>
      </x:c>
      <x:c r="W3261" s="18" t="n">
        <x:f>IF(U3261=0,0,P3261*Q3261/U3261)</x:f>
        <x:v>0</x:v>
      </x:c>
      <x:c r="X3261" s="18" t="n">
        <x:f>MAX(V3261,W3261*'01 Controls'!$E$12)</x:f>
        <x:v>0</x:v>
      </x:c>
      <x:c r="Y3261" s="18" t="n">
        <x:f>IF(U3261=0,0,N3261*R3261/U3261)</x:f>
        <x:v>0</x:v>
      </x:c>
      <x:c r="Z3261" s="18" t="n">
        <x:f>IF(U3261=0,0,P3261*R3261/U3261)</x:f>
        <x:v>0</x:v>
      </x:c>
      <x:c r="AA3261" s="18" t="n">
        <x:f>MAX(Y3261,Z3261*'01 Controls'!$E$13)</x:f>
        <x:v>0</x:v>
      </x:c>
      <x:c r="AB3261" s="18" t="n">
        <x:f>IF(U3261=0,0,N3261*S3261/U3261)</x:f>
        <x:v>236.8421052631579</x:v>
      </x:c>
      <x:c r="AC3261" s="18" t="n">
        <x:f>IF(U3261=0,0,P3261*S3261/U3261)</x:f>
        <x:v>304.2105263157895</x:v>
      </x:c>
      <x:c r="AD3261" s="18" t="n">
        <x:f>MAX(AB3261,AC3261*'01 Controls'!$E$14)</x:f>
        <x:v>236.8421052631579</x:v>
      </x:c>
      <x:c r="AE3261" s="18" t="n">
        <x:f>IF(U3261=0,0,N3261*T3261/U3261)</x:f>
        <x:v>44.4078947368421</x:v>
      </x:c>
      <x:c r="AF3261" s="18" t="n">
        <x:f>IF(U3261=0,0,P3261*T3261/U3261)</x:f>
        <x:v>57.03947368421052</x:v>
      </x:c>
      <x:c r="AG3261" s="18" t="n">
        <x:f>MAX(AE3261,AF3261*'01 Controls'!$E$15)</x:f>
        <x:v>44.4078947368421</x:v>
      </x:c>
      <x:c r="AH3261" s="18" t="n">
        <x:f>SUM(V3261,Y3261,AB3261,AE3261)</x:f>
        <x:v>281.25</x:v>
      </x:c>
      <x:c r="AI3261" s="18" t="n">
        <x:f>N3261-AH3261</x:f>
        <x:v>0</x:v>
      </x:c>
      <x:c r="AJ3261" s="18" t="n">
        <x:f>V3261*INDEX('07 Mode Capacity'!$P$6:$P$17,MATCH("AIR-"&amp;I3261,'07 Mode Capacity'!$C$6:$C$17,0))</x:f>
        <x:v>0</x:v>
      </x:c>
      <x:c r="AK3261" s="18" t="n">
        <x:f>Y3261*INDEX('07 Mode Capacity'!$P$6:$P$17,MATCH("OCEAN-"&amp;I3261,'07 Mode Capacity'!$C$6:$C$17,0))</x:f>
        <x:v>0</x:v>
      </x:c>
      <x:c r="AL3261" s="18" t="n">
        <x:f>AB3261*INDEX('07 Mode Capacity'!$P$6:$P$17,MATCH("LAND-"&amp;I3261,'07 Mode Capacity'!$C$6:$C$17,0))</x:f>
        <x:v>28.906074358708523</x:v>
      </x:c>
      <x:c r="AM3261" s="18" t="n">
        <x:f>AE3261*INDEX('07 Mode Capacity'!$P$6:$P$17,MATCH("INLAND-"&amp;I3261,'07 Mode Capacity'!$C$6:$C$17,0))</x:f>
        <x:v>28.031789374178718</x:v>
      </x:c>
      <x:c r="AN3261" s="18" t="n">
        <x:f>SUM(AJ3261:AM3261)</x:f>
        <x:v>56.93786373288724</x:v>
      </x:c>
      <x:c r="AO3261" s="17" t="n">
        <x:f>IF(N3261=0,1,AN3261/N3261)</x:f>
        <x:v>0.2024457377169324</x:v>
      </x:c>
      <x:c r="AP3261" s="11" t="str">
        <x:f>IF(AO3261&gt;='01 Controls'!$E$16,"PASS","FAIL")</x:f>
        <x:v>FAIL</x:v>
      </x:c>
      <x:c r="AQ3261" s="11" t="str">
        <x:v>UNQUANTIFIED</x:v>
      </x:c>
      <x:c r="AR3261" s="11" t="str">
        <x:v>Position-class planning record; serial item and receiver open</x:v>
      </x:c>
      <x:c r="AS3261" s="26"/>
      <x:c r="AT3261" s="26"/>
    </x:row>
    <x:row r="3262">
      <x:c r="C3262" s="11" t="str">
        <x:v>M5-A-AHW-FLR-24</x:v>
      </x:c>
      <x:c r="D3262" s="11" t="str">
        <x:v>M5</x:v>
      </x:c>
      <x:c r="E3262" s="11" t="str">
        <x:v>Drought and water</x:v>
      </x:c>
      <x:c r="F3262" s="11" t="str">
        <x:v>A-AHW</x:v>
      </x:c>
      <x:c r="G3262" s="11" t="str">
        <x:v>Aerial hazard-control wing</x:v>
      </x:c>
      <x:c r="H3262" s="11" t="str">
        <x:v>FLR-24</x:v>
      </x:c>
      <x:c r="I3262" s="19" t="n">
        <x:v>48</x:v>
      </x:c>
      <x:c r="J3262" s="21" t="n">
        <x:v>1</x:v>
      </x:c>
      <x:c r="K3262" s="18" t="n">
        <x:f>'05 Cargo Register'!K126</x:f>
        <x:v>421.875</x:v>
      </x:c>
      <x:c r="L3262" s="18" t="n">
        <x:f>'05 Cargo Register'!N126</x:f>
        <x:v>21</x:v>
      </x:c>
      <x:c r="M3262" s="18" t="n">
        <x:f>'05 Cargo Register'!O126</x:f>
        <x:v>672</x:v>
      </x:c>
      <x:c r="N3262" s="18" t="n">
        <x:f>J3262*K3262</x:f>
        <x:v>421.875</x:v>
      </x:c>
      <x:c r="O3262" s="18" t="n">
        <x:f>J3262*L3262</x:f>
        <x:v>21</x:v>
      </x:c>
      <x:c r="P3262" s="18" t="n">
        <x:f>J3262*M3262</x:f>
        <x:v>672</x:v>
      </x:c>
      <x:c r="Q3262" s="22" t="n">
        <x:f>'01 Controls'!$E$29*'02 Cargo Classes'!$M$11</x:f>
        <x:v>0</x:v>
      </x:c>
      <x:c r="R3262" s="22" t="n">
        <x:f>'01 Controls'!$F$29*'02 Cargo Classes'!$N$11</x:f>
        <x:v>0</x:v>
      </x:c>
      <x:c r="S3262" s="22" t="n">
        <x:f>'01 Controls'!$G$29*'02 Cargo Classes'!$O$11</x:f>
        <x:v>0.8</x:v>
      </x:c>
      <x:c r="T3262" s="22" t="n">
        <x:f>'01 Controls'!$H$29*'02 Cargo Classes'!$P$11</x:f>
        <x:v>0.12</x:v>
      </x:c>
      <x:c r="U3262" s="22" t="n">
        <x:f>SUM(Q3262:T3262)</x:f>
        <x:v>0.92</x:v>
      </x:c>
      <x:c r="V3262" s="18" t="n">
        <x:f>IF(U3262=0,0,N3262*Q3262/U3262)</x:f>
        <x:v>0</x:v>
      </x:c>
      <x:c r="W3262" s="18" t="n">
        <x:f>IF(U3262=0,0,P3262*Q3262/U3262)</x:f>
        <x:v>0</x:v>
      </x:c>
      <x:c r="X3262" s="18" t="n">
        <x:f>MAX(V3262,W3262*'01 Controls'!$E$12)</x:f>
        <x:v>0</x:v>
      </x:c>
      <x:c r="Y3262" s="18" t="n">
        <x:f>IF(U3262=0,0,N3262*R3262/U3262)</x:f>
        <x:v>0</x:v>
      </x:c>
      <x:c r="Z3262" s="18" t="n">
        <x:f>IF(U3262=0,0,P3262*R3262/U3262)</x:f>
        <x:v>0</x:v>
      </x:c>
      <x:c r="AA3262" s="18" t="n">
        <x:f>MAX(Y3262,Z3262*'01 Controls'!$E$13)</x:f>
        <x:v>0</x:v>
      </x:c>
      <x:c r="AB3262" s="18" t="n">
        <x:f>IF(U3262=0,0,N3262*S3262/U3262)</x:f>
        <x:v>366.8478260869565</x:v>
      </x:c>
      <x:c r="AC3262" s="18" t="n">
        <x:f>IF(U3262=0,0,P3262*S3262/U3262)</x:f>
        <x:v>584.3478260869565</x:v>
      </x:c>
      <x:c r="AD3262" s="18" t="n">
        <x:f>MAX(AB3262,AC3262*'01 Controls'!$E$14)</x:f>
        <x:v>366.8478260869565</x:v>
      </x:c>
      <x:c r="AE3262" s="18" t="n">
        <x:f>IF(U3262=0,0,N3262*T3262/U3262)</x:f>
        <x:v>55.02717391304348</x:v>
      </x:c>
      <x:c r="AF3262" s="18" t="n">
        <x:f>IF(U3262=0,0,P3262*T3262/U3262)</x:f>
        <x:v>87.65217391304347</x:v>
      </x:c>
      <x:c r="AG3262" s="18" t="n">
        <x:f>MAX(AE3262,AF3262*'01 Controls'!$E$15)</x:f>
        <x:v>55.02717391304348</x:v>
      </x:c>
      <x:c r="AH3262" s="18" t="n">
        <x:f>SUM(V3262,Y3262,AB3262,AE3262)</x:f>
        <x:v>421.875</x:v>
      </x:c>
      <x:c r="AI3262" s="18" t="n">
        <x:f>N3262-AH3262</x:f>
        <x:v>0</x:v>
      </x:c>
      <x:c r="AJ3262" s="18" t="n">
        <x:f>V3262*INDEX('07 Mode Capacity'!$P$6:$P$17,MATCH("AIR-"&amp;I3262,'07 Mode Capacity'!$C$6:$C$17,0))</x:f>
        <x:v>0</x:v>
      </x:c>
      <x:c r="AK3262" s="18" t="n">
        <x:f>Y3262*INDEX('07 Mode Capacity'!$P$6:$P$17,MATCH("OCEAN-"&amp;I3262,'07 Mode Capacity'!$C$6:$C$17,0))</x:f>
        <x:v>0</x:v>
      </x:c>
      <x:c r="AL3262" s="18" t="n">
        <x:f>AB3262*INDEX('07 Mode Capacity'!$P$6:$P$17,MATCH("LAND-"&amp;I3262,'07 Mode Capacity'!$C$6:$C$17,0))</x:f>
        <x:v>44.77299560995613</x:v>
      </x:c>
      <x:c r="AM3262" s="18" t="n">
        <x:f>AE3262*INDEX('07 Mode Capacity'!$P$6:$P$17,MATCH("INLAND-"&amp;I3262,'07 Mode Capacity'!$C$6:$C$17,0))</x:f>
        <x:v>34.73504335496059</x:v>
      </x:c>
      <x:c r="AN3262" s="18" t="n">
        <x:f>SUM(AJ3262:AM3262)</x:f>
        <x:v>79.50803896491672</x:v>
      </x:c>
      <x:c r="AO3262" s="17" t="n">
        <x:f>IF(N3262=0,1,AN3262/N3262)</x:f>
        <x:v>0.18846349976869148</x:v>
      </x:c>
      <x:c r="AP3262" s="11" t="str">
        <x:f>IF(AO3262&gt;='01 Controls'!$E$16,"PASS","FAIL")</x:f>
        <x:v>FAIL</x:v>
      </x:c>
      <x:c r="AQ3262" s="11" t="str">
        <x:v>UNQUANTIFIED</x:v>
      </x:c>
      <x:c r="AR3262" s="11" t="str">
        <x:v>Position-class planning record; serial item and receiver open</x:v>
      </x:c>
      <x:c r="AS3262" s="26"/>
      <x:c r="AT3262" s="26"/>
    </x:row>
    <x:row r="3263">
      <x:c r="C3263" s="11" t="str">
        <x:v>M5-A-AHW-ROL-30</x:v>
      </x:c>
      <x:c r="D3263" s="11" t="str">
        <x:v>M5</x:v>
      </x:c>
      <x:c r="E3263" s="11" t="str">
        <x:v>Drought and water</x:v>
      </x:c>
      <x:c r="F3263" s="11" t="str">
        <x:v>A-AHW</x:v>
      </x:c>
      <x:c r="G3263" s="11" t="str">
        <x:v>Aerial hazard-control wing</x:v>
      </x:c>
      <x:c r="H3263" s="11" t="str">
        <x:v>ROL-30</x:v>
      </x:c>
      <x:c r="I3263" s="19" t="n">
        <x:v>48</x:v>
      </x:c>
      <x:c r="J3263" s="21" t="n">
        <x:v>1</x:v>
      </x:c>
      <x:c r="K3263" s="18" t="n">
        <x:f>'05 Cargo Register'!K127</x:f>
        <x:v>506.25</x:v>
      </x:c>
      <x:c r="L3263" s="18" t="n">
        <x:f>'05 Cargo Register'!N127</x:f>
        <x:v>22</x:v>
      </x:c>
      <x:c r="M3263" s="18" t="n">
        <x:f>'05 Cargo Register'!O127</x:f>
        <x:v>1402.5</x:v>
      </x:c>
      <x:c r="N3263" s="18" t="n">
        <x:f>J3263*K3263</x:f>
        <x:v>506.25</x:v>
      </x:c>
      <x:c r="O3263" s="18" t="n">
        <x:f>J3263*L3263</x:f>
        <x:v>22</x:v>
      </x:c>
      <x:c r="P3263" s="18" t="n">
        <x:f>J3263*M3263</x:f>
        <x:v>1402.5</x:v>
      </x:c>
      <x:c r="Q3263" s="22" t="n">
        <x:f>'01 Controls'!$E$29*'02 Cargo Classes'!$M$12</x:f>
        <x:v>0</x:v>
      </x:c>
      <x:c r="R3263" s="22" t="n">
        <x:f>'01 Controls'!$F$29*'02 Cargo Classes'!$N$12</x:f>
        <x:v>0</x:v>
      </x:c>
      <x:c r="S3263" s="22" t="n">
        <x:f>'01 Controls'!$G$29*'02 Cargo Classes'!$O$12</x:f>
        <x:v>1.2000000000000002</x:v>
      </x:c>
      <x:c r="T3263" s="22" t="n">
        <x:f>'01 Controls'!$H$29*'02 Cargo Classes'!$P$12</x:f>
        <x:v>0.09</x:v>
      </x:c>
      <x:c r="U3263" s="22" t="n">
        <x:f>SUM(Q3263:T3263)</x:f>
        <x:v>1.2900000000000003</x:v>
      </x:c>
      <x:c r="V3263" s="18" t="n">
        <x:f>IF(U3263=0,0,N3263*Q3263/U3263)</x:f>
        <x:v>0</x:v>
      </x:c>
      <x:c r="W3263" s="18" t="n">
        <x:f>IF(U3263=0,0,P3263*Q3263/U3263)</x:f>
        <x:v>0</x:v>
      </x:c>
      <x:c r="X3263" s="18" t="n">
        <x:f>MAX(V3263,W3263*'01 Controls'!$E$12)</x:f>
        <x:v>0</x:v>
      </x:c>
      <x:c r="Y3263" s="18" t="n">
        <x:f>IF(U3263=0,0,N3263*R3263/U3263)</x:f>
        <x:v>0</x:v>
      </x:c>
      <x:c r="Z3263" s="18" t="n">
        <x:f>IF(U3263=0,0,P3263*R3263/U3263)</x:f>
        <x:v>0</x:v>
      </x:c>
      <x:c r="AA3263" s="18" t="n">
        <x:f>MAX(Y3263,Z3263*'01 Controls'!$E$13)</x:f>
        <x:v>0</x:v>
      </x:c>
      <x:c r="AB3263" s="18" t="n">
        <x:f>IF(U3263=0,0,N3263*S3263/U3263)</x:f>
        <x:v>470.93023255813955</x:v>
      </x:c>
      <x:c r="AC3263" s="18" t="n">
        <x:f>IF(U3263=0,0,P3263*S3263/U3263)</x:f>
        <x:v>1304.6511627906975</x:v>
      </x:c>
      <x:c r="AD3263" s="18" t="n">
        <x:f>MAX(AB3263,AC3263*'01 Controls'!$E$14)</x:f>
        <x:v>470.93023255813955</x:v>
      </x:c>
      <x:c r="AE3263" s="18" t="n">
        <x:f>IF(U3263=0,0,N3263*T3263/U3263)</x:f>
        <x:v>35.319767441860456</x:v>
      </x:c>
      <x:c r="AF3263" s="18" t="n">
        <x:f>IF(U3263=0,0,P3263*T3263/U3263)</x:f>
        <x:v>97.8488372093023</x:v>
      </x:c>
      <x:c r="AG3263" s="18" t="n">
        <x:f>MAX(AE3263,AF3263*'01 Controls'!$E$15)</x:f>
        <x:v>35.319767441860456</x:v>
      </x:c>
      <x:c r="AH3263" s="18" t="n">
        <x:f>SUM(V3263,Y3263,AB3263,AE3263)</x:f>
        <x:v>506.25</x:v>
      </x:c>
      <x:c r="AI3263" s="18" t="n">
        <x:f>N3263-AH3263</x:f>
        <x:v>0</x:v>
      </x:c>
      <x:c r="AJ3263" s="18" t="n">
        <x:f>V3263*INDEX('07 Mode Capacity'!$P$6:$P$17,MATCH("AIR-"&amp;I3263,'07 Mode Capacity'!$C$6:$C$17,0))</x:f>
        <x:v>0</x:v>
      </x:c>
      <x:c r="AK3263" s="18" t="n">
        <x:f>Y3263*INDEX('07 Mode Capacity'!$P$6:$P$17,MATCH("OCEAN-"&amp;I3263,'07 Mode Capacity'!$C$6:$C$17,0))</x:f>
        <x:v>0</x:v>
      </x:c>
      <x:c r="AL3263" s="18" t="n">
        <x:f>AB3263*INDEX('07 Mode Capacity'!$P$6:$P$17,MATCH("LAND-"&amp;I3263,'07 Mode Capacity'!$C$6:$C$17,0))</x:f>
        <x:v>57.47603157371114</x:v>
      </x:c>
      <x:c r="AM3263" s="18" t="n">
        <x:f>AE3263*INDEX('07 Mode Capacity'!$P$6:$P$17,MATCH("INLAND-"&amp;I3263,'07 Mode Capacity'!$C$6:$C$17,0))</x:f>
        <x:v>22.295051083649117</x:v>
      </x:c>
      <x:c r="AN3263" s="18" t="n">
        <x:f>SUM(AJ3263:AM3263)</x:f>
        <x:v>79.77108265736025</x:v>
      </x:c>
      <x:c r="AO3263" s="17" t="n">
        <x:f>IF(N3263=0,1,AN3263/N3263)</x:f>
        <x:v>0.1575725089528104</x:v>
      </x:c>
      <x:c r="AP3263" s="11" t="str">
        <x:f>IF(AO3263&gt;='01 Controls'!$E$16,"PASS","FAIL")</x:f>
        <x:v>FAIL</x:v>
      </x:c>
      <x:c r="AQ3263" s="11" t="str">
        <x:v>UNQUANTIFIED</x:v>
      </x:c>
      <x:c r="AR3263" s="11" t="str">
        <x:v>Position-class planning record; serial item and receiver open</x:v>
      </x:c>
      <x:c r="AS3263" s="26"/>
      <x:c r="AT3263" s="26"/>
    </x:row>
    <x:row r="3264">
      <x:c r="C3264" s="11" t="str">
        <x:v>M5-A-AHW-LIN-18</x:v>
      </x:c>
      <x:c r="D3264" s="11" t="str">
        <x:v>M5</x:v>
      </x:c>
      <x:c r="E3264" s="11" t="str">
        <x:v>Drought and water</x:v>
      </x:c>
      <x:c r="F3264" s="11" t="str">
        <x:v>A-AHW</x:v>
      </x:c>
      <x:c r="G3264" s="11" t="str">
        <x:v>Aerial hazard-control wing</x:v>
      </x:c>
      <x:c r="H3264" s="11" t="str">
        <x:v>LIN-18</x:v>
      </x:c>
      <x:c r="I3264" s="19" t="n">
        <x:v>72</x:v>
      </x:c>
      <x:c r="J3264" s="21" t="n">
        <x:v>1</x:v>
      </x:c>
      <x:c r="K3264" s="18" t="n">
        <x:f>'05 Cargo Register'!K128</x:f>
        <x:v>112.5</x:v>
      </x:c>
      <x:c r="L3264" s="18" t="n">
        <x:f>'05 Cargo Register'!N128</x:f>
        <x:v>8</x:v>
      </x:c>
      <x:c r="M3264" s="18" t="n">
        <x:f>'05 Cargo Register'!O128</x:f>
        <x:v>352</x:v>
      </x:c>
      <x:c r="N3264" s="18" t="n">
        <x:f>J3264*K3264</x:f>
        <x:v>112.5</x:v>
      </x:c>
      <x:c r="O3264" s="18" t="n">
        <x:f>J3264*L3264</x:f>
        <x:v>8</x:v>
      </x:c>
      <x:c r="P3264" s="18" t="n">
        <x:f>J3264*M3264</x:f>
        <x:v>352</x:v>
      </x:c>
      <x:c r="Q3264" s="22" t="n">
        <x:f>'01 Controls'!$E$29*'02 Cargo Classes'!$M$13</x:f>
        <x:v>0</x:v>
      </x:c>
      <x:c r="R3264" s="22" t="n">
        <x:f>'01 Controls'!$F$29*'02 Cargo Classes'!$N$13</x:f>
        <x:v>0</x:v>
      </x:c>
      <x:c r="S3264" s="22" t="n">
        <x:f>'01 Controls'!$G$29*'02 Cargo Classes'!$O$13</x:f>
        <x:v>0.8</x:v>
      </x:c>
      <x:c r="T3264" s="22" t="n">
        <x:f>'01 Controls'!$H$29*'02 Cargo Classes'!$P$13</x:f>
        <x:v>0.15</x:v>
      </x:c>
      <x:c r="U3264" s="22" t="n">
        <x:f>SUM(Q3264:T3264)</x:f>
        <x:v>0.9500000000000001</x:v>
      </x:c>
      <x:c r="V3264" s="18" t="n">
        <x:f>IF(U3264=0,0,N3264*Q3264/U3264)</x:f>
        <x:v>0</x:v>
      </x:c>
      <x:c r="W3264" s="18" t="n">
        <x:f>IF(U3264=0,0,P3264*Q3264/U3264)</x:f>
        <x:v>0</x:v>
      </x:c>
      <x:c r="X3264" s="18" t="n">
        <x:f>MAX(V3264,W3264*'01 Controls'!$E$12)</x:f>
        <x:v>0</x:v>
      </x:c>
      <x:c r="Y3264" s="18" t="n">
        <x:f>IF(U3264=0,0,N3264*R3264/U3264)</x:f>
        <x:v>0</x:v>
      </x:c>
      <x:c r="Z3264" s="18" t="n">
        <x:f>IF(U3264=0,0,P3264*R3264/U3264)</x:f>
        <x:v>0</x:v>
      </x:c>
      <x:c r="AA3264" s="18" t="n">
        <x:f>MAX(Y3264,Z3264*'01 Controls'!$E$13)</x:f>
        <x:v>0</x:v>
      </x:c>
      <x:c r="AB3264" s="18" t="n">
        <x:f>IF(U3264=0,0,N3264*S3264/U3264)</x:f>
        <x:v>94.73684210526315</x:v>
      </x:c>
      <x:c r="AC3264" s="18" t="n">
        <x:f>IF(U3264=0,0,P3264*S3264/U3264)</x:f>
        <x:v>296.42105263157896</x:v>
      </x:c>
      <x:c r="AD3264" s="18" t="n">
        <x:f>MAX(AB3264,AC3264*'01 Controls'!$E$14)</x:f>
        <x:v>94.73684210526315</x:v>
      </x:c>
      <x:c r="AE3264" s="18" t="n">
        <x:f>IF(U3264=0,0,N3264*T3264/U3264)</x:f>
        <x:v>17.763157894736842</x:v>
      </x:c>
      <x:c r="AF3264" s="18" t="n">
        <x:f>IF(U3264=0,0,P3264*T3264/U3264)</x:f>
        <x:v>55.57894736842105</x:v>
      </x:c>
      <x:c r="AG3264" s="18" t="n">
        <x:f>MAX(AE3264,AF3264*'01 Controls'!$E$15)</x:f>
        <x:v>17.763157894736842</x:v>
      </x:c>
      <x:c r="AH3264" s="18" t="n">
        <x:f>SUM(V3264,Y3264,AB3264,AE3264)</x:f>
        <x:v>112.5</x:v>
      </x:c>
      <x:c r="AI3264" s="18" t="n">
        <x:f>N3264-AH3264</x:f>
        <x:v>0</x:v>
      </x:c>
      <x:c r="AJ3264" s="18" t="n">
        <x:f>V3264*INDEX('07 Mode Capacity'!$P$6:$P$17,MATCH("AIR-"&amp;I3264,'07 Mode Capacity'!$C$6:$C$17,0))</x:f>
        <x:v>0</x:v>
      </x:c>
      <x:c r="AK3264" s="18" t="n">
        <x:f>Y3264*INDEX('07 Mode Capacity'!$P$6:$P$17,MATCH("OCEAN-"&amp;I3264,'07 Mode Capacity'!$C$6:$C$17,0))</x:f>
        <x:v>0</x:v>
      </x:c>
      <x:c r="AL3264" s="18" t="n">
        <x:f>AB3264*INDEX('07 Mode Capacity'!$P$6:$P$17,MATCH("LAND-"&amp;I3264,'07 Mode Capacity'!$C$6:$C$17,0))</x:f>
        <x:v>67.73781076864738</x:v>
      </x:c>
      <x:c r="AM3264" s="18" t="n">
        <x:f>AE3264*INDEX('07 Mode Capacity'!$P$6:$P$17,MATCH("INLAND-"&amp;I3264,'07 Mode Capacity'!$C$6:$C$17,0))</x:f>
        <x:v>17.763157894736842</x:v>
      </x:c>
      <x:c r="AN3264" s="18" t="n">
        <x:f>SUM(AJ3264:AM3264)</x:f>
        <x:v>85.50096866338421</x:v>
      </x:c>
      <x:c r="AO3264" s="17" t="n">
        <x:f>IF(N3264=0,1,AN3264/N3264)</x:f>
        <x:v>0.760008610341193</x:v>
      </x:c>
      <x:c r="AP3264" s="11" t="str">
        <x:f>IF(AO3264&gt;='01 Controls'!$E$16,"PASS","FAIL")</x:f>
        <x:v>FAIL</x:v>
      </x:c>
      <x:c r="AQ3264" s="11" t="str">
        <x:v>UNQUANTIFIED</x:v>
      </x:c>
      <x:c r="AR3264" s="11" t="str">
        <x:v>Position-class planning record; serial item and receiver open</x:v>
      </x:c>
      <x:c r="AS3264" s="26"/>
      <x:c r="AT3264" s="26"/>
    </x:row>
    <x:row r="3265">
      <x:c r="C3265" s="11" t="str">
        <x:v>M5-A-AHW-BLK-08</x:v>
      </x:c>
      <x:c r="D3265" s="11" t="str">
        <x:v>M5</x:v>
      </x:c>
      <x:c r="E3265" s="11" t="str">
        <x:v>Drought and water</x:v>
      </x:c>
      <x:c r="F3265" s="11" t="str">
        <x:v>A-AHW</x:v>
      </x:c>
      <x:c r="G3265" s="11" t="str">
        <x:v>Aerial hazard-control wing</x:v>
      </x:c>
      <x:c r="H3265" s="11" t="str">
        <x:v>BLK-08</x:v>
      </x:c>
      <x:c r="I3265" s="19" t="n">
        <x:v>48</x:v>
      </x:c>
      <x:c r="J3265" s="21" t="n">
        <x:v>1</x:v>
      </x:c>
      <x:c r="K3265" s="18" t="n">
        <x:f>'05 Cargo Register'!K129</x:f>
        <x:v>56.25</x:v>
      </x:c>
      <x:c r="L3265" s="18" t="n">
        <x:f>'05 Cargo Register'!N129</x:f>
        <x:v>9</x:v>
      </x:c>
      <x:c r="M3265" s="18" t="n">
        <x:f>'05 Cargo Register'!O129</x:f>
        <x:v>459</x:v>
      </x:c>
      <x:c r="N3265" s="18" t="n">
        <x:f>J3265*K3265</x:f>
        <x:v>56.25</x:v>
      </x:c>
      <x:c r="O3265" s="18" t="n">
        <x:f>J3265*L3265</x:f>
        <x:v>9</x:v>
      </x:c>
      <x:c r="P3265" s="18" t="n">
        <x:f>J3265*M3265</x:f>
        <x:v>459</x:v>
      </x:c>
      <x:c r="Q3265" s="22" t="n">
        <x:f>'01 Controls'!$E$29*'02 Cargo Classes'!$M$14</x:f>
        <x:v>0.05</x:v>
      </x:c>
      <x:c r="R3265" s="22" t="n">
        <x:f>'01 Controls'!$F$29*'02 Cargo Classes'!$N$14</x:f>
        <x:v>0</x:v>
      </x:c>
      <x:c r="S3265" s="22" t="n">
        <x:f>'01 Controls'!$G$29*'02 Cargo Classes'!$O$14</x:f>
        <x:v>0.8</x:v>
      </x:c>
      <x:c r="T3265" s="22" t="n">
        <x:f>'01 Controls'!$H$29*'02 Cargo Classes'!$P$14</x:f>
        <x:v>0.075</x:v>
      </x:c>
      <x:c r="U3265" s="22" t="n">
        <x:f>SUM(Q3265:T3265)</x:f>
        <x:v>0.925</x:v>
      </x:c>
      <x:c r="V3265" s="18" t="n">
        <x:f>IF(U3265=0,0,N3265*Q3265/U3265)</x:f>
        <x:v>3.0405405405405403</x:v>
      </x:c>
      <x:c r="W3265" s="18" t="n">
        <x:f>IF(U3265=0,0,P3265*Q3265/U3265)</x:f>
        <x:v>24.810810810810814</x:v>
      </x:c>
      <x:c r="X3265" s="18" t="n">
        <x:f>MAX(V3265,W3265*'01 Controls'!$E$12)</x:f>
        <x:v>6.2027027027027035</x:v>
      </x:c>
      <x:c r="Y3265" s="18" t="n">
        <x:f>IF(U3265=0,0,N3265*R3265/U3265)</x:f>
        <x:v>0</x:v>
      </x:c>
      <x:c r="Z3265" s="18" t="n">
        <x:f>IF(U3265=0,0,P3265*R3265/U3265)</x:f>
        <x:v>0</x:v>
      </x:c>
      <x:c r="AA3265" s="18" t="n">
        <x:f>MAX(Y3265,Z3265*'01 Controls'!$E$13)</x:f>
        <x:v>0</x:v>
      </x:c>
      <x:c r="AB3265" s="18" t="n">
        <x:f>IF(U3265=0,0,N3265*S3265/U3265)</x:f>
        <x:v>48.648648648648646</x:v>
      </x:c>
      <x:c r="AC3265" s="18" t="n">
        <x:f>IF(U3265=0,0,P3265*S3265/U3265)</x:f>
        <x:v>396.972972972973</x:v>
      </x:c>
      <x:c r="AD3265" s="18" t="n">
        <x:f>MAX(AB3265,AC3265*'01 Controls'!$E$14)</x:f>
        <x:v>79.39459459459461</x:v>
      </x:c>
      <x:c r="AE3265" s="18" t="n">
        <x:f>IF(U3265=0,0,N3265*T3265/U3265)</x:f>
        <x:v>4.5608108108108105</x:v>
      </x:c>
      <x:c r="AF3265" s="18" t="n">
        <x:f>IF(U3265=0,0,P3265*T3265/U3265)</x:f>
        <x:v>37.21621621621621</x:v>
      </x:c>
      <x:c r="AG3265" s="18" t="n">
        <x:f>MAX(AE3265,AF3265*'01 Controls'!$E$15)</x:f>
        <x:v>6.698918918918918</x:v>
      </x:c>
      <x:c r="AH3265" s="18" t="n">
        <x:f>SUM(V3265,Y3265,AB3265,AE3265)</x:f>
        <x:v>56.25</x:v>
      </x:c>
      <x:c r="AI3265" s="18" t="n">
        <x:f>N3265-AH3265</x:f>
        <x:v>0</x:v>
      </x:c>
      <x:c r="AJ3265" s="18" t="n">
        <x:f>V3265*INDEX('07 Mode Capacity'!$P$6:$P$17,MATCH("AIR-"&amp;I3265,'07 Mode Capacity'!$C$6:$C$17,0))</x:f>
        <x:v>0.852371933987714</x:v>
      </x:c>
      <x:c r="AK3265" s="18" t="n">
        <x:f>Y3265*INDEX('07 Mode Capacity'!$P$6:$P$17,MATCH("OCEAN-"&amp;I3265,'07 Mode Capacity'!$C$6:$C$17,0))</x:f>
        <x:v>0</x:v>
      </x:c>
      <x:c r="AL3265" s="18" t="n">
        <x:f>AB3265*INDEX('07 Mode Capacity'!$P$6:$P$17,MATCH("LAND-"&amp;I3265,'07 Mode Capacity'!$C$6:$C$17,0))</x:f>
        <x:v>5.937463922329318</x:v>
      </x:c>
      <x:c r="AM3265" s="18" t="n">
        <x:f>AE3265*INDEX('07 Mode Capacity'!$P$6:$P$17,MATCH("INLAND-"&amp;I3265,'07 Mode Capacity'!$C$6:$C$17,0))</x:f>
        <x:v>2.878940530321058</x:v>
      </x:c>
      <x:c r="AN3265" s="18" t="n">
        <x:f>SUM(AJ3265:AM3265)</x:f>
        <x:v>9.66877638663809</x:v>
      </x:c>
      <x:c r="AO3265" s="17" t="n">
        <x:f>IF(N3265=0,1,AN3265/N3265)</x:f>
        <x:v>0.17188935798467717</x:v>
      </x:c>
      <x:c r="AP3265" s="11" t="str">
        <x:f>IF(AO3265&gt;='01 Controls'!$E$16,"PASS","FAIL")</x:f>
        <x:v>FAIL</x:v>
      </x:c>
      <x:c r="AQ3265" s="11" t="str">
        <x:v>UNQUANTIFIED</x:v>
      </x:c>
      <x:c r="AR3265" s="11" t="str">
        <x:v>Position-class planning record; serial item and receiver open</x:v>
      </x:c>
      <x:c r="AS3265" s="26"/>
      <x:c r="AT3265" s="26"/>
    </x:row>
    <x:row r="3266">
      <x:c r="C3266" s="11" t="str">
        <x:v>M5-A-AHW-OOG-80</x:v>
      </x:c>
      <x:c r="D3266" s="11" t="str">
        <x:v>M5</x:v>
      </x:c>
      <x:c r="E3266" s="11" t="str">
        <x:v>Drought and water</x:v>
      </x:c>
      <x:c r="F3266" s="11" t="str">
        <x:v>A-AHW</x:v>
      </x:c>
      <x:c r="G3266" s="11" t="str">
        <x:v>Aerial hazard-control wing</x:v>
      </x:c>
      <x:c r="H3266" s="11" t="str">
        <x:v>OOG-80</x:v>
      </x:c>
      <x:c r="I3266" s="19" t="n">
        <x:v>72</x:v>
      </x:c>
      <x:c r="J3266" s="21" t="n">
        <x:v>1</x:v>
      </x:c>
      <x:c r="K3266" s="18" t="n">
        <x:f>'05 Cargo Register'!K130</x:f>
        <x:v>562.5</x:v>
      </x:c>
      <x:c r="L3266" s="18" t="n">
        <x:f>'05 Cargo Register'!N130</x:f>
        <x:v>10</x:v>
      </x:c>
      <x:c r="M3266" s="18" t="n">
        <x:f>'05 Cargo Register'!O130</x:f>
        <x:v>1760</x:v>
      </x:c>
      <x:c r="N3266" s="18" t="n">
        <x:f>J3266*K3266</x:f>
        <x:v>562.5</x:v>
      </x:c>
      <x:c r="O3266" s="18" t="n">
        <x:f>J3266*L3266</x:f>
        <x:v>10</x:v>
      </x:c>
      <x:c r="P3266" s="18" t="n">
        <x:f>J3266*M3266</x:f>
        <x:v>1760</x:v>
      </x:c>
      <x:c r="Q3266" s="22" t="n">
        <x:f>'01 Controls'!$E$29*'02 Cargo Classes'!$M$15</x:f>
        <x:v>0</x:v>
      </x:c>
      <x:c r="R3266" s="22" t="n">
        <x:f>'01 Controls'!$F$29*'02 Cargo Classes'!$N$15</x:f>
        <x:v>0</x:v>
      </x:c>
      <x:c r="S3266" s="22" t="n">
        <x:f>'01 Controls'!$G$29*'02 Cargo Classes'!$O$15</x:f>
        <x:v>0.48</x:v>
      </x:c>
      <x:c r="T3266" s="22" t="n">
        <x:f>'01 Controls'!$H$29*'02 Cargo Classes'!$P$15</x:f>
        <x:v>0.075</x:v>
      </x:c>
      <x:c r="U3266" s="22" t="n">
        <x:f>SUM(Q3266:T3266)</x:f>
        <x:v>0.5549999999999999</x:v>
      </x:c>
      <x:c r="V3266" s="18" t="n">
        <x:f>IF(U3266=0,0,N3266*Q3266/U3266)</x:f>
        <x:v>0</x:v>
      </x:c>
      <x:c r="W3266" s="18" t="n">
        <x:f>IF(U3266=0,0,P3266*Q3266/U3266)</x:f>
        <x:v>0</x:v>
      </x:c>
      <x:c r="X3266" s="18" t="n">
        <x:f>MAX(V3266,W3266*'01 Controls'!$E$12)</x:f>
        <x:v>0</x:v>
      </x:c>
      <x:c r="Y3266" s="18" t="n">
        <x:f>IF(U3266=0,0,N3266*R3266/U3266)</x:f>
        <x:v>0</x:v>
      </x:c>
      <x:c r="Z3266" s="18" t="n">
        <x:f>IF(U3266=0,0,P3266*R3266/U3266)</x:f>
        <x:v>0</x:v>
      </x:c>
      <x:c r="AA3266" s="18" t="n">
        <x:f>MAX(Y3266,Z3266*'01 Controls'!$E$13)</x:f>
        <x:v>0</x:v>
      </x:c>
      <x:c r="AB3266" s="18" t="n">
        <x:f>IF(U3266=0,0,N3266*S3266/U3266)</x:f>
        <x:v>486.4864864864865</x:v>
      </x:c>
      <x:c r="AC3266" s="18" t="n">
        <x:f>IF(U3266=0,0,P3266*S3266/U3266)</x:f>
        <x:v>1522.1621621621623</x:v>
      </x:c>
      <x:c r="AD3266" s="18" t="n">
        <x:f>MAX(AB3266,AC3266*'01 Controls'!$E$14)</x:f>
        <x:v>486.4864864864865</x:v>
      </x:c>
      <x:c r="AE3266" s="18" t="n">
        <x:f>IF(U3266=0,0,N3266*T3266/U3266)</x:f>
        <x:v>76.01351351351352</x:v>
      </x:c>
      <x:c r="AF3266" s="18" t="n">
        <x:f>IF(U3266=0,0,P3266*T3266/U3266)</x:f>
        <x:v>237.83783783783787</x:v>
      </x:c>
      <x:c r="AG3266" s="18" t="n">
        <x:f>MAX(AE3266,AF3266*'01 Controls'!$E$15)</x:f>
        <x:v>76.01351351351352</x:v>
      </x:c>
      <x:c r="AH3266" s="18" t="n">
        <x:f>SUM(V3266,Y3266,AB3266,AE3266)</x:f>
        <x:v>562.5</x:v>
      </x:c>
      <x:c r="AI3266" s="18" t="n">
        <x:f>N3266-AH3266</x:f>
        <x:v>0</x:v>
      </x:c>
      <x:c r="AJ3266" s="18" t="n">
        <x:f>V3266*INDEX('07 Mode Capacity'!$P$6:$P$17,MATCH("AIR-"&amp;I3266,'07 Mode Capacity'!$C$6:$C$17,0))</x:f>
        <x:v>0</x:v>
      </x:c>
      <x:c r="AK3266" s="18" t="n">
        <x:f>Y3266*INDEX('07 Mode Capacity'!$P$6:$P$17,MATCH("OCEAN-"&amp;I3266,'07 Mode Capacity'!$C$6:$C$17,0))</x:f>
        <x:v>0</x:v>
      </x:c>
      <x:c r="AL3266" s="18" t="n">
        <x:f>AB3266*INDEX('07 Mode Capacity'!$P$6:$P$17,MATCH("LAND-"&amp;I3266,'07 Mode Capacity'!$C$6:$C$17,0))</x:f>
        <x:v>347.8428120552163</x:v>
      </x:c>
      <x:c r="AM3266" s="18" t="n">
        <x:f>AE3266*INDEX('07 Mode Capacity'!$P$6:$P$17,MATCH("INLAND-"&amp;I3266,'07 Mode Capacity'!$C$6:$C$17,0))</x:f>
        <x:v>76.01351351351352</x:v>
      </x:c>
      <x:c r="AN3266" s="18" t="n">
        <x:f>SUM(AJ3266:AM3266)</x:f>
        <x:v>423.85632556872986</x:v>
      </x:c>
      <x:c r="AO3266" s="17" t="n">
        <x:f>IF(N3266=0,1,AN3266/N3266)</x:f>
        <x:v>0.7535223565666309</x:v>
      </x:c>
      <x:c r="AP3266" s="11" t="str">
        <x:f>IF(AO3266&gt;='01 Controls'!$E$16,"PASS","FAIL")</x:f>
        <x:v>FAIL</x:v>
      </x:c>
      <x:c r="AQ3266" s="11" t="str">
        <x:v>UNQUANTIFIED</x:v>
      </x:c>
      <x:c r="AR3266" s="11" t="str">
        <x:v>Position-class planning record; serial item and receiver open</x:v>
      </x:c>
      <x:c r="AS3266" s="26"/>
      <x:c r="AT3266" s="26"/>
    </x:row>
    <x:row r="3267">
      <x:c r="C3267" s="11" t="str">
        <x:v>M5-A-TDG-APL-45</x:v>
      </x:c>
      <x:c r="D3267" s="11" t="str">
        <x:v>M5</x:v>
      </x:c>
      <x:c r="E3267" s="11" t="str">
        <x:v>Drought and water</x:v>
      </x:c>
      <x:c r="F3267" s="11" t="str">
        <x:v>A-TDG</x:v>
      </x:c>
      <x:c r="G3267" s="11" t="str">
        <x:v>Tactical distribution group</x:v>
      </x:c>
      <x:c r="H3267" s="11" t="str">
        <x:v>APL-45</x:v>
      </x:c>
      <x:c r="I3267" s="19" t="n">
        <x:v>24</x:v>
      </x:c>
      <x:c r="J3267" s="21" t="n">
        <x:v>5</x:v>
      </x:c>
      <x:c r="K3267" s="18" t="n">
        <x:f>'05 Cargo Register'!K131</x:f>
        <x:v>225</x:v>
      </x:c>
      <x:c r="L3267" s="18" t="n">
        <x:f>'05 Cargo Register'!N131</x:f>
        <x:v>59</x:v>
      </x:c>
      <x:c r="M3267" s="18" t="n">
        <x:f>'05 Cargo Register'!O131</x:f>
        <x:v>442.5</x:v>
      </x:c>
      <x:c r="N3267" s="18" t="n">
        <x:f>J3267*K3267</x:f>
        <x:v>1125</x:v>
      </x:c>
      <x:c r="O3267" s="18" t="n">
        <x:f>J3267*L3267</x:f>
        <x:v>295</x:v>
      </x:c>
      <x:c r="P3267" s="18" t="n">
        <x:f>J3267*M3267</x:f>
        <x:v>2212.5</x:v>
      </x:c>
      <x:c r="Q3267" s="22" t="n">
        <x:f>'01 Controls'!$E$29*'02 Cargo Classes'!$M$6</x:f>
        <x:v>0.15000000000000002</x:v>
      </x:c>
      <x:c r="R3267" s="22" t="n">
        <x:f>'01 Controls'!$F$29*'02 Cargo Classes'!$N$6</x:f>
        <x:v>0</x:v>
      </x:c>
      <x:c r="S3267" s="22" t="n">
        <x:f>'01 Controls'!$G$29*'02 Cargo Classes'!$O$6</x:f>
        <x:v>0.8</x:v>
      </x:c>
      <x:c r="T3267" s="22" t="n">
        <x:f>'01 Controls'!$H$29*'02 Cargo Classes'!$P$6</x:f>
        <x:v>0.045</x:v>
      </x:c>
      <x:c r="U3267" s="22" t="n">
        <x:f>SUM(Q3267:T3267)</x:f>
        <x:v>0.9950000000000001</x:v>
      </x:c>
      <x:c r="V3267" s="18" t="n">
        <x:f>IF(U3267=0,0,N3267*Q3267/U3267)</x:f>
        <x:v>169.59798994974875</x:v>
      </x:c>
      <x:c r="W3267" s="18" t="n">
        <x:f>IF(U3267=0,0,P3267*Q3267/U3267)</x:f>
        <x:v>333.5427135678392</x:v>
      </x:c>
      <x:c r="X3267" s="18" t="n">
        <x:f>MAX(V3267,W3267*'01 Controls'!$E$12)</x:f>
        <x:v>169.59798994974875</x:v>
      </x:c>
      <x:c r="Y3267" s="18" t="n">
        <x:f>IF(U3267=0,0,N3267*R3267/U3267)</x:f>
        <x:v>0</x:v>
      </x:c>
      <x:c r="Z3267" s="18" t="n">
        <x:f>IF(U3267=0,0,P3267*R3267/U3267)</x:f>
        <x:v>0</x:v>
      </x:c>
      <x:c r="AA3267" s="18" t="n">
        <x:f>MAX(Y3267,Z3267*'01 Controls'!$E$13)</x:f>
        <x:v>0</x:v>
      </x:c>
      <x:c r="AB3267" s="18" t="n">
        <x:f>IF(U3267=0,0,N3267*S3267/U3267)</x:f>
        <x:v>904.5226130653265</x:v>
      </x:c>
      <x:c r="AC3267" s="18" t="n">
        <x:f>IF(U3267=0,0,P3267*S3267/U3267)</x:f>
        <x:v>1778.8944723618088</x:v>
      </x:c>
      <x:c r="AD3267" s="18" t="n">
        <x:f>MAX(AB3267,AC3267*'01 Controls'!$E$14)</x:f>
        <x:v>904.5226130653265</x:v>
      </x:c>
      <x:c r="AE3267" s="18" t="n">
        <x:f>IF(U3267=0,0,N3267*T3267/U3267)</x:f>
        <x:v>50.87939698492462</x:v>
      </x:c>
      <x:c r="AF3267" s="18" t="n">
        <x:f>IF(U3267=0,0,P3267*T3267/U3267)</x:f>
        <x:v>100.06281407035175</x:v>
      </x:c>
      <x:c r="AG3267" s="18" t="n">
        <x:f>MAX(AE3267,AF3267*'01 Controls'!$E$15)</x:f>
        <x:v>50.87939698492462</x:v>
      </x:c>
      <x:c r="AH3267" s="18" t="n">
        <x:f>SUM(V3267,Y3267,AB3267,AE3267)</x:f>
        <x:v>1124.9999999999998</x:v>
      </x:c>
      <x:c r="AI3267" s="18" t="n">
        <x:f>N3267-AH3267</x:f>
        <x:v>2.2737367544323206e-13</x:v>
      </x:c>
      <x:c r="AJ3267" s="18" t="n">
        <x:f>V3267*INDEX('07 Mode Capacity'!$P$6:$P$17,MATCH("AIR-"&amp;I3267,'07 Mode Capacity'!$C$6:$C$17,0))</x:f>
        <x:v>34.41381803799923</x:v>
      </x:c>
      <x:c r="AK3267" s="18" t="n">
        <x:f>Y3267*INDEX('07 Mode Capacity'!$P$6:$P$17,MATCH("OCEAN-"&amp;I3267,'07 Mode Capacity'!$C$6:$C$17,0))</x:f>
        <x:v>0</x:v>
      </x:c>
      <x:c r="AL3267" s="18" t="n">
        <x:f>AB3267*INDEX('07 Mode Capacity'!$P$6:$P$17,MATCH("LAND-"&amp;I3267,'07 Mode Capacity'!$C$6:$C$17,0))</x:f>
        <x:v>345.9807355020962</x:v>
      </x:c>
      <x:c r="AM3267" s="18" t="n">
        <x:f>AE3267*INDEX('07 Mode Capacity'!$P$6:$P$17,MATCH("INLAND-"&amp;I3267,'07 Mode Capacity'!$C$6:$C$17,0))</x:f>
        <x:v>50.87939698492462</x:v>
      </x:c>
      <x:c r="AN3267" s="18" t="n">
        <x:f>SUM(AJ3267:AM3267)</x:f>
        <x:v>431.27395052502004</x:v>
      </x:c>
      <x:c r="AO3267" s="17" t="n">
        <x:f>IF(N3267=0,1,AN3267/N3267)</x:f>
        <x:v>0.3833546226889067</x:v>
      </x:c>
      <x:c r="AP3267" s="11" t="str">
        <x:f>IF(AO3267&gt;='01 Controls'!$E$16,"PASS","FAIL")</x:f>
        <x:v>FAIL</x:v>
      </x:c>
      <x:c r="AQ3267" s="11" t="str">
        <x:v>UNQUANTIFIED</x:v>
      </x:c>
      <x:c r="AR3267" s="11" t="str">
        <x:v>Position-class planning record; serial item and receiver open</x:v>
      </x:c>
      <x:c r="AS3267" s="26"/>
      <x:c r="AT3267" s="26"/>
    </x:row>
    <x:row r="3268">
      <x:c r="C3268" s="11" t="str">
        <x:v>M5-A-TDG-ISO-18</x:v>
      </x:c>
      <x:c r="D3268" s="11" t="str">
        <x:v>M5</x:v>
      </x:c>
      <x:c r="E3268" s="11" t="str">
        <x:v>Drought and water</x:v>
      </x:c>
      <x:c r="F3268" s="11" t="str">
        <x:v>A-TDG</x:v>
      </x:c>
      <x:c r="G3268" s="11" t="str">
        <x:v>Tactical distribution group</x:v>
      </x:c>
      <x:c r="H3268" s="11" t="str">
        <x:v>ISO-18</x:v>
      </x:c>
      <x:c r="I3268" s="19" t="n">
        <x:v>48</x:v>
      </x:c>
      <x:c r="J3268" s="21" t="n">
        <x:v>5</x:v>
      </x:c>
      <x:c r="K3268" s="18" t="n">
        <x:f>'05 Cargo Register'!K132</x:f>
        <x:v>337.5</x:v>
      </x:c>
      <x:c r="L3268" s="18" t="n">
        <x:f>'05 Cargo Register'!N132</x:f>
        <x:v>23</x:v>
      </x:c>
      <x:c r="M3268" s="18" t="n">
        <x:f>'05 Cargo Register'!O132</x:f>
        <x:v>607.2</x:v>
      </x:c>
      <x:c r="N3268" s="18" t="n">
        <x:f>J3268*K3268</x:f>
        <x:v>1687.5</x:v>
      </x:c>
      <x:c r="O3268" s="18" t="n">
        <x:f>J3268*L3268</x:f>
        <x:v>115</x:v>
      </x:c>
      <x:c r="P3268" s="18" t="n">
        <x:f>J3268*M3268</x:f>
        <x:v>3036</x:v>
      </x:c>
      <x:c r="Q3268" s="22" t="n">
        <x:f>'01 Controls'!$E$29*'02 Cargo Classes'!$M$7</x:f>
        <x:v>0.010000000000000002</x:v>
      </x:c>
      <x:c r="R3268" s="22" t="n">
        <x:f>'01 Controls'!$F$29*'02 Cargo Classes'!$N$7</x:f>
        <x:v>0</x:v>
      </x:c>
      <x:c r="S3268" s="22" t="n">
        <x:f>'01 Controls'!$G$29*'02 Cargo Classes'!$O$7</x:f>
        <x:v>0.96</x:v>
      </x:c>
      <x:c r="T3268" s="22" t="n">
        <x:f>'01 Controls'!$H$29*'02 Cargo Classes'!$P$7</x:f>
        <x:v>0.12</x:v>
      </x:c>
      <x:c r="U3268" s="22" t="n">
        <x:f>SUM(Q3268:T3268)</x:f>
        <x:v>1.0899999999999999</x:v>
      </x:c>
      <x:c r="V3268" s="18" t="n">
        <x:f>IF(U3268=0,0,N3268*Q3268/U3268)</x:f>
        <x:v>15.481651376146795</x:v>
      </x:c>
      <x:c r="W3268" s="18" t="n">
        <x:f>IF(U3268=0,0,P3268*Q3268/U3268)</x:f>
        <x:v>27.85321100917432</x:v>
      </x:c>
      <x:c r="X3268" s="18" t="n">
        <x:f>MAX(V3268,W3268*'01 Controls'!$E$12)</x:f>
        <x:v>15.481651376146795</x:v>
      </x:c>
      <x:c r="Y3268" s="18" t="n">
        <x:f>IF(U3268=0,0,N3268*R3268/U3268)</x:f>
        <x:v>0</x:v>
      </x:c>
      <x:c r="Z3268" s="18" t="n">
        <x:f>IF(U3268=0,0,P3268*R3268/U3268)</x:f>
        <x:v>0</x:v>
      </x:c>
      <x:c r="AA3268" s="18" t="n">
        <x:f>MAX(Y3268,Z3268*'01 Controls'!$E$13)</x:f>
        <x:v>0</x:v>
      </x:c>
      <x:c r="AB3268" s="18" t="n">
        <x:f>IF(U3268=0,0,N3268*S3268/U3268)</x:f>
        <x:v>1486.238532110092</x:v>
      </x:c>
      <x:c r="AC3268" s="18" t="n">
        <x:f>IF(U3268=0,0,P3268*S3268/U3268)</x:f>
        <x:v>2673.9082568807344</x:v>
      </x:c>
      <x:c r="AD3268" s="18" t="n">
        <x:f>MAX(AB3268,AC3268*'01 Controls'!$E$14)</x:f>
        <x:v>1486.238532110092</x:v>
      </x:c>
      <x:c r="AE3268" s="18" t="n">
        <x:f>IF(U3268=0,0,N3268*T3268/U3268)</x:f>
        <x:v>185.7798165137615</x:v>
      </x:c>
      <x:c r="AF3268" s="18" t="n">
        <x:f>IF(U3268=0,0,P3268*T3268/U3268)</x:f>
        <x:v>334.2385321100918</x:v>
      </x:c>
      <x:c r="AG3268" s="18" t="n">
        <x:f>MAX(AE3268,AF3268*'01 Controls'!$E$15)</x:f>
        <x:v>185.7798165137615</x:v>
      </x:c>
      <x:c r="AH3268" s="18" t="n">
        <x:f>SUM(V3268,Y3268,AB3268,AE3268)</x:f>
        <x:v>1687.5000000000002</x:v>
      </x:c>
      <x:c r="AI3268" s="18" t="n">
        <x:f>N3268-AH3268</x:f>
        <x:v>-2.2737367544323206e-13</x:v>
      </x:c>
      <x:c r="AJ3268" s="18" t="n">
        <x:f>V3268*INDEX('07 Mode Capacity'!$P$6:$P$17,MATCH("AIR-"&amp;I3268,'07 Mode Capacity'!$C$6:$C$17,0))</x:f>
        <x:v>4.340058929937445</x:v>
      </x:c>
      <x:c r="AK3268" s="18" t="n">
        <x:f>Y3268*INDEX('07 Mode Capacity'!$P$6:$P$17,MATCH("OCEAN-"&amp;I3268,'07 Mode Capacity'!$C$6:$C$17,0))</x:f>
        <x:v>0</x:v>
      </x:c>
      <x:c r="AL3268" s="18" t="n">
        <x:f>AB3268*INDEX('07 Mode Capacity'!$P$6:$P$17,MATCH("LAND-"&amp;I3268,'07 Mode Capacity'!$C$6:$C$17,0))</x:f>
        <x:v>181.3922464344645</x:v>
      </x:c>
      <x:c r="AM3268" s="18" t="n">
        <x:f>AE3268*INDEX('07 Mode Capacity'!$P$6:$P$17,MATCH("INLAND-"&amp;I3268,'07 Mode Capacity'!$C$6:$C$17,0))</x:f>
        <x:v>117.27060508830732</x:v>
      </x:c>
      <x:c r="AN3268" s="18" t="n">
        <x:f>SUM(AJ3268:AM3268)</x:f>
        <x:v>303.0029104527093</x:v>
      </x:c>
      <x:c r="AO3268" s="17" t="n">
        <x:f>IF(N3268=0,1,AN3268/N3268)</x:f>
        <x:v>0.17955728026827217</x:v>
      </x:c>
      <x:c r="AP3268" s="11" t="str">
        <x:f>IF(AO3268&gt;='01 Controls'!$E$16,"PASS","FAIL")</x:f>
        <x:v>FAIL</x:v>
      </x:c>
      <x:c r="AQ3268" s="11" t="str">
        <x:v>UNQUANTIFIED</x:v>
      </x:c>
      <x:c r="AR3268" s="11" t="str">
        <x:v>Position-class planning record; serial item and receiver open</x:v>
      </x:c>
      <x:c r="AS3268" s="26"/>
      <x:c r="AT3268" s="26"/>
    </x:row>
    <x:row r="3269">
      <x:c r="C3269" s="11" t="str">
        <x:v>M5-A-TDG-COL-12</x:v>
      </x:c>
      <x:c r="D3269" s="11" t="str">
        <x:v>M5</x:v>
      </x:c>
      <x:c r="E3269" s="11" t="str">
        <x:v>Drought and water</x:v>
      </x:c>
      <x:c r="F3269" s="11" t="str">
        <x:v>A-TDG</x:v>
      </x:c>
      <x:c r="G3269" s="11" t="str">
        <x:v>Tactical distribution group</x:v>
      </x:c>
      <x:c r="H3269" s="11" t="str">
        <x:v>COL-12</x:v>
      </x:c>
      <x:c r="I3269" s="19" t="n">
        <x:v>24</x:v>
      </x:c>
      <x:c r="J3269" s="21" t="n">
        <x:v>5</x:v>
      </x:c>
      <x:c r="K3269" s="18" t="n">
        <x:f>'05 Cargo Register'!K133</x:f>
        <x:v>84.375</x:v>
      </x:c>
      <x:c r="L3269" s="18" t="n">
        <x:f>'05 Cargo Register'!N133</x:f>
        <x:v>9</x:v>
      </x:c>
      <x:c r="M3269" s="18" t="n">
        <x:f>'05 Cargo Register'!O133</x:f>
        <x:v>237.60000000000002</x:v>
      </x:c>
      <x:c r="N3269" s="18" t="n">
        <x:f>J3269*K3269</x:f>
        <x:v>421.875</x:v>
      </x:c>
      <x:c r="O3269" s="18" t="n">
        <x:f>J3269*L3269</x:f>
        <x:v>45</x:v>
      </x:c>
      <x:c r="P3269" s="18" t="n">
        <x:f>J3269*M3269</x:f>
        <x:v>1188</x:v>
      </x:c>
      <x:c r="Q3269" s="22" t="n">
        <x:f>'01 Controls'!$E$29*'02 Cargo Classes'!$M$8</x:f>
        <x:v>0.1</x:v>
      </x:c>
      <x:c r="R3269" s="22" t="n">
        <x:f>'01 Controls'!$F$29*'02 Cargo Classes'!$N$8</x:f>
        <x:v>0</x:v>
      </x:c>
      <x:c r="S3269" s="22" t="n">
        <x:f>'01 Controls'!$G$29*'02 Cargo Classes'!$O$8</x:f>
        <x:v>0.96</x:v>
      </x:c>
      <x:c r="T3269" s="22" t="n">
        <x:f>'01 Controls'!$H$29*'02 Cargo Classes'!$P$8</x:f>
        <x:v>0.03</x:v>
      </x:c>
      <x:c r="U3269" s="22" t="n">
        <x:f>SUM(Q3269:T3269)</x:f>
        <x:v>1.09</x:v>
      </x:c>
      <x:c r="V3269" s="18" t="n">
        <x:f>IF(U3269=0,0,N3269*Q3269/U3269)</x:f>
        <x:v>38.70412844036697</x:v>
      </x:c>
      <x:c r="W3269" s="18" t="n">
        <x:f>IF(U3269=0,0,P3269*Q3269/U3269)</x:f>
        <x:v>108.9908256880734</x:v>
      </x:c>
      <x:c r="X3269" s="18" t="n">
        <x:f>MAX(V3269,W3269*'01 Controls'!$E$12)</x:f>
        <x:v>38.70412844036697</x:v>
      </x:c>
      <x:c r="Y3269" s="18" t="n">
        <x:f>IF(U3269=0,0,N3269*R3269/U3269)</x:f>
        <x:v>0</x:v>
      </x:c>
      <x:c r="Z3269" s="18" t="n">
        <x:f>IF(U3269=0,0,P3269*R3269/U3269)</x:f>
        <x:v>0</x:v>
      </x:c>
      <x:c r="AA3269" s="18" t="n">
        <x:f>MAX(Y3269,Z3269*'01 Controls'!$E$13)</x:f>
        <x:v>0</x:v>
      </x:c>
      <x:c r="AB3269" s="18" t="n">
        <x:f>IF(U3269=0,0,N3269*S3269/U3269)</x:f>
        <x:v>371.5596330275229</x:v>
      </x:c>
      <x:c r="AC3269" s="18" t="n">
        <x:f>IF(U3269=0,0,P3269*S3269/U3269)</x:f>
        <x:v>1046.3119266055046</x:v>
      </x:c>
      <x:c r="AD3269" s="18" t="n">
        <x:f>MAX(AB3269,AC3269*'01 Controls'!$E$14)</x:f>
        <x:v>371.5596330275229</x:v>
      </x:c>
      <x:c r="AE3269" s="18" t="n">
        <x:f>IF(U3269=0,0,N3269*T3269/U3269)</x:f>
        <x:v>11.611238532110091</x:v>
      </x:c>
      <x:c r="AF3269" s="18" t="n">
        <x:f>IF(U3269=0,0,P3269*T3269/U3269)</x:f>
        <x:v>32.69724770642202</x:v>
      </x:c>
      <x:c r="AG3269" s="18" t="n">
        <x:f>MAX(AE3269,AF3269*'01 Controls'!$E$15)</x:f>
        <x:v>11.611238532110091</x:v>
      </x:c>
      <x:c r="AH3269" s="18" t="n">
        <x:f>SUM(V3269,Y3269,AB3269,AE3269)</x:f>
        <x:v>421.87499999999994</x:v>
      </x:c>
      <x:c r="AI3269" s="18" t="n">
        <x:f>N3269-AH3269</x:f>
        <x:v>5.684341886080802e-14</x:v>
      </x:c>
      <x:c r="AJ3269" s="18" t="n">
        <x:f>V3269*INDEX('07 Mode Capacity'!$P$6:$P$17,MATCH("AIR-"&amp;I3269,'07 Mode Capacity'!$C$6:$C$17,0))</x:f>
        <x:v>7.853612143992942</x:v>
      </x:c>
      <x:c r="AK3269" s="18" t="n">
        <x:f>Y3269*INDEX('07 Mode Capacity'!$P$6:$P$17,MATCH("OCEAN-"&amp;I3269,'07 Mode Capacity'!$C$6:$C$17,0))</x:f>
        <x:v>0</x:v>
      </x:c>
      <x:c r="AL3269" s="18" t="n">
        <x:f>AB3269*INDEX('07 Mode Capacity'!$P$6:$P$17,MATCH("LAND-"&amp;I3269,'07 Mode Capacity'!$C$6:$C$17,0))</x:f>
        <x:v>142.12190304684734</x:v>
      </x:c>
      <x:c r="AM3269" s="18" t="n">
        <x:f>AE3269*INDEX('07 Mode Capacity'!$P$6:$P$17,MATCH("INLAND-"&amp;I3269,'07 Mode Capacity'!$C$6:$C$17,0))</x:f>
        <x:v>11.611238532110091</x:v>
      </x:c>
      <x:c r="AN3269" s="18" t="n">
        <x:f>SUM(AJ3269:AM3269)</x:f>
        <x:v>161.58675372295036</x:v>
      </x:c>
      <x:c r="AO3269" s="17" t="n">
        <x:f>IF(N3269=0,1,AN3269/N3269)</x:f>
        <x:v>0.3830204532692157</x:v>
      </x:c>
      <x:c r="AP3269" s="11" t="str">
        <x:f>IF(AO3269&gt;='01 Controls'!$E$16,"PASS","FAIL")</x:f>
        <x:v>FAIL</x:v>
      </x:c>
      <x:c r="AQ3269" s="11" t="str">
        <x:v>UNQUANTIFIED</x:v>
      </x:c>
      <x:c r="AR3269" s="11" t="str">
        <x:v>Position-class planning record; serial item and receiver open</x:v>
      </x:c>
      <x:c r="AS3269" s="26"/>
      <x:c r="AT3269" s="26"/>
    </x:row>
    <x:row r="3270">
      <x:c r="C3270" s="11" t="str">
        <x:v>M5-A-TDG-BAT-22</x:v>
      </x:c>
      <x:c r="D3270" s="11" t="str">
        <x:v>M5</x:v>
      </x:c>
      <x:c r="E3270" s="11" t="str">
        <x:v>Drought and water</x:v>
      </x:c>
      <x:c r="F3270" s="11" t="str">
        <x:v>A-TDG</x:v>
      </x:c>
      <x:c r="G3270" s="11" t="str">
        <x:v>Tactical distribution group</x:v>
      </x:c>
      <x:c r="H3270" s="11" t="str">
        <x:v>BAT-22</x:v>
      </x:c>
      <x:c r="I3270" s="19" t="n">
        <x:v>48</x:v>
      </x:c>
      <x:c r="J3270" s="21" t="n">
        <x:v>5</x:v>
      </x:c>
      <x:c r="K3270" s="18" t="n">
        <x:f>'05 Cargo Register'!K134</x:f>
        <x:v>225</x:v>
      </x:c>
      <x:c r="L3270" s="18" t="n">
        <x:f>'05 Cargo Register'!N134</x:f>
        <x:v>13</x:v>
      </x:c>
      <x:c r="M3270" s="18" t="n">
        <x:f>'05 Cargo Register'!O134</x:f>
        <x:v>343.20000000000005</x:v>
      </x:c>
      <x:c r="N3270" s="18" t="n">
        <x:f>J3270*K3270</x:f>
        <x:v>1125</x:v>
      </x:c>
      <x:c r="O3270" s="18" t="n">
        <x:f>J3270*L3270</x:f>
        <x:v>65</x:v>
      </x:c>
      <x:c r="P3270" s="18" t="n">
        <x:f>J3270*M3270</x:f>
        <x:v>1716.0000000000002</x:v>
      </x:c>
      <x:c r="Q3270" s="22" t="n">
        <x:f>'01 Controls'!$E$29*'02 Cargo Classes'!$M$9</x:f>
        <x:v>0</x:v>
      </x:c>
      <x:c r="R3270" s="22" t="n">
        <x:f>'01 Controls'!$F$29*'02 Cargo Classes'!$N$9</x:f>
        <x:v>0</x:v>
      </x:c>
      <x:c r="S3270" s="22" t="n">
        <x:f>'01 Controls'!$G$29*'02 Cargo Classes'!$O$9</x:f>
        <x:v>0.8</x:v>
      </x:c>
      <x:c r="T3270" s="22" t="n">
        <x:f>'01 Controls'!$H$29*'02 Cargo Classes'!$P$9</x:f>
        <x:v>0.075</x:v>
      </x:c>
      <x:c r="U3270" s="22" t="n">
        <x:f>SUM(Q3270:T3270)</x:f>
        <x:v>0.875</x:v>
      </x:c>
      <x:c r="V3270" s="18" t="n">
        <x:f>IF(U3270=0,0,N3270*Q3270/U3270)</x:f>
        <x:v>0</x:v>
      </x:c>
      <x:c r="W3270" s="18" t="n">
        <x:f>IF(U3270=0,0,P3270*Q3270/U3270)</x:f>
        <x:v>0</x:v>
      </x:c>
      <x:c r="X3270" s="18" t="n">
        <x:f>MAX(V3270,W3270*'01 Controls'!$E$12)</x:f>
        <x:v>0</x:v>
      </x:c>
      <x:c r="Y3270" s="18" t="n">
        <x:f>IF(U3270=0,0,N3270*R3270/U3270)</x:f>
        <x:v>0</x:v>
      </x:c>
      <x:c r="Z3270" s="18" t="n">
        <x:f>IF(U3270=0,0,P3270*R3270/U3270)</x:f>
        <x:v>0</x:v>
      </x:c>
      <x:c r="AA3270" s="18" t="n">
        <x:f>MAX(Y3270,Z3270*'01 Controls'!$E$13)</x:f>
        <x:v>0</x:v>
      </x:c>
      <x:c r="AB3270" s="18" t="n">
        <x:f>IF(U3270=0,0,N3270*S3270/U3270)</x:f>
        <x:v>1028.5714285714287</x:v>
      </x:c>
      <x:c r="AC3270" s="18" t="n">
        <x:f>IF(U3270=0,0,P3270*S3270/U3270)</x:f>
        <x:v>1568.9142857142858</x:v>
      </x:c>
      <x:c r="AD3270" s="18" t="n">
        <x:f>MAX(AB3270,AC3270*'01 Controls'!$E$14)</x:f>
        <x:v>1028.5714285714287</x:v>
      </x:c>
      <x:c r="AE3270" s="18" t="n">
        <x:f>IF(U3270=0,0,N3270*T3270/U3270)</x:f>
        <x:v>96.42857142857143</x:v>
      </x:c>
      <x:c r="AF3270" s="18" t="n">
        <x:f>IF(U3270=0,0,P3270*T3270/U3270)</x:f>
        <x:v>147.08571428571432</x:v>
      </x:c>
      <x:c r="AG3270" s="18" t="n">
        <x:f>MAX(AE3270,AF3270*'01 Controls'!$E$15)</x:f>
        <x:v>96.42857142857143</x:v>
      </x:c>
      <x:c r="AH3270" s="18" t="n">
        <x:f>SUM(V3270,Y3270,AB3270,AE3270)</x:f>
        <x:v>1125</x:v>
      </x:c>
      <x:c r="AI3270" s="18" t="n">
        <x:f>N3270-AH3270</x:f>
        <x:v>0</x:v>
      </x:c>
      <x:c r="AJ3270" s="18" t="n">
        <x:f>V3270*INDEX('07 Mode Capacity'!$P$6:$P$17,MATCH("AIR-"&amp;I3270,'07 Mode Capacity'!$C$6:$C$17,0))</x:f>
        <x:v>0</x:v>
      </x:c>
      <x:c r="AK3270" s="18" t="n">
        <x:f>Y3270*INDEX('07 Mode Capacity'!$P$6:$P$17,MATCH("OCEAN-"&amp;I3270,'07 Mode Capacity'!$C$6:$C$17,0))</x:f>
        <x:v>0</x:v>
      </x:c>
      <x:c r="AL3270" s="18" t="n">
        <x:f>AB3270*INDEX('07 Mode Capacity'!$P$6:$P$17,MATCH("LAND-"&amp;I3270,'07 Mode Capacity'!$C$6:$C$17,0))</x:f>
        <x:v>125.53495150067702</x:v>
      </x:c>
      <x:c r="AM3270" s="18" t="n">
        <x:f>AE3270*INDEX('07 Mode Capacity'!$P$6:$P$17,MATCH("INLAND-"&amp;I3270,'07 Mode Capacity'!$C$6:$C$17,0))</x:f>
        <x:v>60.86902835535951</x:v>
      </x:c>
      <x:c r="AN3270" s="18" t="n">
        <x:f>SUM(AJ3270:AM3270)</x:f>
        <x:v>186.40397985603653</x:v>
      </x:c>
      <x:c r="AO3270" s="17" t="n">
        <x:f>IF(N3270=0,1,AN3270/N3270)</x:f>
        <x:v>0.16569242653869914</x:v>
      </x:c>
      <x:c r="AP3270" s="11" t="str">
        <x:f>IF(AO3270&gt;='01 Controls'!$E$16,"PASS","FAIL")</x:f>
        <x:v>FAIL</x:v>
      </x:c>
      <x:c r="AQ3270" s="11" t="str">
        <x:v>UNQUANTIFIED</x:v>
      </x:c>
      <x:c r="AR3270" s="11" t="str">
        <x:v>Position-class planning record; serial item and receiver open</x:v>
      </x:c>
      <x:c r="AS3270" s="26"/>
      <x:c r="AT3270" s="26"/>
    </x:row>
    <x:row r="3271">
      <x:c r="C3271" s="11" t="str">
        <x:v>M5-A-TDG-TNK-20</x:v>
      </x:c>
      <x:c r="D3271" s="11" t="str">
        <x:v>M5</x:v>
      </x:c>
      <x:c r="E3271" s="11" t="str">
        <x:v>Drought and water</x:v>
      </x:c>
      <x:c r="F3271" s="11" t="str">
        <x:v>A-TDG</x:v>
      </x:c>
      <x:c r="G3271" s="11" t="str">
        <x:v>Tactical distribution group</x:v>
      </x:c>
      <x:c r="H3271" s="11" t="str">
        <x:v>TNK-20</x:v>
      </x:c>
      <x:c r="I3271" s="19" t="n">
        <x:v>48</x:v>
      </x:c>
      <x:c r="J3271" s="21" t="n">
        <x:v>5</x:v>
      </x:c>
      <x:c r="K3271" s="18" t="n">
        <x:f>'05 Cargo Register'!K135</x:f>
        <x:v>281.25</x:v>
      </x:c>
      <x:c r="L3271" s="18" t="n">
        <x:f>'05 Cargo Register'!N135</x:f>
        <x:v>17</x:v>
      </x:c>
      <x:c r="M3271" s="18" t="n">
        <x:f>'05 Cargo Register'!O135</x:f>
        <x:v>361.25</x:v>
      </x:c>
      <x:c r="N3271" s="18" t="n">
        <x:f>J3271*K3271</x:f>
        <x:v>1406.25</x:v>
      </x:c>
      <x:c r="O3271" s="18" t="n">
        <x:f>J3271*L3271</x:f>
        <x:v>85</x:v>
      </x:c>
      <x:c r="P3271" s="18" t="n">
        <x:f>J3271*M3271</x:f>
        <x:v>1806.25</x:v>
      </x:c>
      <x:c r="Q3271" s="22" t="n">
        <x:f>'01 Controls'!$E$29*'02 Cargo Classes'!$M$10</x:f>
        <x:v>0</x:v>
      </x:c>
      <x:c r="R3271" s="22" t="n">
        <x:f>'01 Controls'!$F$29*'02 Cargo Classes'!$N$10</x:f>
        <x:v>0</x:v>
      </x:c>
      <x:c r="S3271" s="22" t="n">
        <x:f>'01 Controls'!$G$29*'02 Cargo Classes'!$O$10</x:f>
        <x:v>0.8</x:v>
      </x:c>
      <x:c r="T3271" s="22" t="n">
        <x:f>'01 Controls'!$H$29*'02 Cargo Classes'!$P$10</x:f>
        <x:v>0.15</x:v>
      </x:c>
      <x:c r="U3271" s="22" t="n">
        <x:f>SUM(Q3271:T3271)</x:f>
        <x:v>0.9500000000000001</x:v>
      </x:c>
      <x:c r="V3271" s="18" t="n">
        <x:f>IF(U3271=0,0,N3271*Q3271/U3271)</x:f>
        <x:v>0</x:v>
      </x:c>
      <x:c r="W3271" s="18" t="n">
        <x:f>IF(U3271=0,0,P3271*Q3271/U3271)</x:f>
        <x:v>0</x:v>
      </x:c>
      <x:c r="X3271" s="18" t="n">
        <x:f>MAX(V3271,W3271*'01 Controls'!$E$12)</x:f>
        <x:v>0</x:v>
      </x:c>
      <x:c r="Y3271" s="18" t="n">
        <x:f>IF(U3271=0,0,N3271*R3271/U3271)</x:f>
        <x:v>0</x:v>
      </x:c>
      <x:c r="Z3271" s="18" t="n">
        <x:f>IF(U3271=0,0,P3271*R3271/U3271)</x:f>
        <x:v>0</x:v>
      </x:c>
      <x:c r="AA3271" s="18" t="n">
        <x:f>MAX(Y3271,Z3271*'01 Controls'!$E$13)</x:f>
        <x:v>0</x:v>
      </x:c>
      <x:c r="AB3271" s="18" t="n">
        <x:f>IF(U3271=0,0,N3271*S3271/U3271)</x:f>
        <x:v>1184.2105263157894</x:v>
      </x:c>
      <x:c r="AC3271" s="18" t="n">
        <x:f>IF(U3271=0,0,P3271*S3271/U3271)</x:f>
        <x:v>1521.0526315789473</x:v>
      </x:c>
      <x:c r="AD3271" s="18" t="n">
        <x:f>MAX(AB3271,AC3271*'01 Controls'!$E$14)</x:f>
        <x:v>1184.2105263157894</x:v>
      </x:c>
      <x:c r="AE3271" s="18" t="n">
        <x:f>IF(U3271=0,0,N3271*T3271/U3271)</x:f>
        <x:v>222.03947368421052</x:v>
      </x:c>
      <x:c r="AF3271" s="18" t="n">
        <x:f>IF(U3271=0,0,P3271*T3271/U3271)</x:f>
        <x:v>285.1973684210526</x:v>
      </x:c>
      <x:c r="AG3271" s="18" t="n">
        <x:f>MAX(AE3271,AF3271*'01 Controls'!$E$15)</x:f>
        <x:v>222.03947368421052</x:v>
      </x:c>
      <x:c r="AH3271" s="18" t="n">
        <x:f>SUM(V3271,Y3271,AB3271,AE3271)</x:f>
        <x:v>1406.25</x:v>
      </x:c>
      <x:c r="AI3271" s="18" t="n">
        <x:f>N3271-AH3271</x:f>
        <x:v>0</x:v>
      </x:c>
      <x:c r="AJ3271" s="18" t="n">
        <x:f>V3271*INDEX('07 Mode Capacity'!$P$6:$P$17,MATCH("AIR-"&amp;I3271,'07 Mode Capacity'!$C$6:$C$17,0))</x:f>
        <x:v>0</x:v>
      </x:c>
      <x:c r="AK3271" s="18" t="n">
        <x:f>Y3271*INDEX('07 Mode Capacity'!$P$6:$P$17,MATCH("OCEAN-"&amp;I3271,'07 Mode Capacity'!$C$6:$C$17,0))</x:f>
        <x:v>0</x:v>
      </x:c>
      <x:c r="AL3271" s="18" t="n">
        <x:f>AB3271*INDEX('07 Mode Capacity'!$P$6:$P$17,MATCH("LAND-"&amp;I3271,'07 Mode Capacity'!$C$6:$C$17,0))</x:f>
        <x:v>144.5303717935426</x:v>
      </x:c>
      <x:c r="AM3271" s="18" t="n">
        <x:f>AE3271*INDEX('07 Mode Capacity'!$P$6:$P$17,MATCH("INLAND-"&amp;I3271,'07 Mode Capacity'!$C$6:$C$17,0))</x:f>
        <x:v>140.1589468708936</x:v>
      </x:c>
      <x:c r="AN3271" s="18" t="n">
        <x:f>SUM(AJ3271:AM3271)</x:f>
        <x:v>284.6893186644362</x:v>
      </x:c>
      <x:c r="AO3271" s="17" t="n">
        <x:f>IF(N3271=0,1,AN3271/N3271)</x:f>
        <x:v>0.20244573771693242</x:v>
      </x:c>
      <x:c r="AP3271" s="11" t="str">
        <x:f>IF(AO3271&gt;='01 Controls'!$E$16,"PASS","FAIL")</x:f>
        <x:v>FAIL</x:v>
      </x:c>
      <x:c r="AQ3271" s="11" t="str">
        <x:v>UNQUANTIFIED</x:v>
      </x:c>
      <x:c r="AR3271" s="11" t="str">
        <x:v>Position-class planning record; serial item and receiver open</x:v>
      </x:c>
      <x:c r="AS3271" s="26"/>
      <x:c r="AT3271" s="26"/>
    </x:row>
    <x:row r="3272">
      <x:c r="C3272" s="11" t="str">
        <x:v>M5-A-TDG-FLR-24</x:v>
      </x:c>
      <x:c r="D3272" s="11" t="str">
        <x:v>M5</x:v>
      </x:c>
      <x:c r="E3272" s="11" t="str">
        <x:v>Drought and water</x:v>
      </x:c>
      <x:c r="F3272" s="11" t="str">
        <x:v>A-TDG</x:v>
      </x:c>
      <x:c r="G3272" s="11" t="str">
        <x:v>Tactical distribution group</x:v>
      </x:c>
      <x:c r="H3272" s="11" t="str">
        <x:v>FLR-24</x:v>
      </x:c>
      <x:c r="I3272" s="19" t="n">
        <x:v>48</x:v>
      </x:c>
      <x:c r="J3272" s="21" t="n">
        <x:v>5</x:v>
      </x:c>
      <x:c r="K3272" s="18" t="n">
        <x:f>'05 Cargo Register'!K136</x:f>
        <x:v>421.875</x:v>
      </x:c>
      <x:c r="L3272" s="18" t="n">
        <x:f>'05 Cargo Register'!N136</x:f>
        <x:v>21</x:v>
      </x:c>
      <x:c r="M3272" s="18" t="n">
        <x:f>'05 Cargo Register'!O136</x:f>
        <x:v>672</x:v>
      </x:c>
      <x:c r="N3272" s="18" t="n">
        <x:f>J3272*K3272</x:f>
        <x:v>2109.375</x:v>
      </x:c>
      <x:c r="O3272" s="18" t="n">
        <x:f>J3272*L3272</x:f>
        <x:v>105</x:v>
      </x:c>
      <x:c r="P3272" s="18" t="n">
        <x:f>J3272*M3272</x:f>
        <x:v>3360</x:v>
      </x:c>
      <x:c r="Q3272" s="22" t="n">
        <x:f>'01 Controls'!$E$29*'02 Cargo Classes'!$M$11</x:f>
        <x:v>0</x:v>
      </x:c>
      <x:c r="R3272" s="22" t="n">
        <x:f>'01 Controls'!$F$29*'02 Cargo Classes'!$N$11</x:f>
        <x:v>0</x:v>
      </x:c>
      <x:c r="S3272" s="22" t="n">
        <x:f>'01 Controls'!$G$29*'02 Cargo Classes'!$O$11</x:f>
        <x:v>0.8</x:v>
      </x:c>
      <x:c r="T3272" s="22" t="n">
        <x:f>'01 Controls'!$H$29*'02 Cargo Classes'!$P$11</x:f>
        <x:v>0.12</x:v>
      </x:c>
      <x:c r="U3272" s="22" t="n">
        <x:f>SUM(Q3272:T3272)</x:f>
        <x:v>0.92</x:v>
      </x:c>
      <x:c r="V3272" s="18" t="n">
        <x:f>IF(U3272=0,0,N3272*Q3272/U3272)</x:f>
        <x:v>0</x:v>
      </x:c>
      <x:c r="W3272" s="18" t="n">
        <x:f>IF(U3272=0,0,P3272*Q3272/U3272)</x:f>
        <x:v>0</x:v>
      </x:c>
      <x:c r="X3272" s="18" t="n">
        <x:f>MAX(V3272,W3272*'01 Controls'!$E$12)</x:f>
        <x:v>0</x:v>
      </x:c>
      <x:c r="Y3272" s="18" t="n">
        <x:f>IF(U3272=0,0,N3272*R3272/U3272)</x:f>
        <x:v>0</x:v>
      </x:c>
      <x:c r="Z3272" s="18" t="n">
        <x:f>IF(U3272=0,0,P3272*R3272/U3272)</x:f>
        <x:v>0</x:v>
      </x:c>
      <x:c r="AA3272" s="18" t="n">
        <x:f>MAX(Y3272,Z3272*'01 Controls'!$E$13)</x:f>
        <x:v>0</x:v>
      </x:c>
      <x:c r="AB3272" s="18" t="n">
        <x:f>IF(U3272=0,0,N3272*S3272/U3272)</x:f>
        <x:v>1834.2391304347825</x:v>
      </x:c>
      <x:c r="AC3272" s="18" t="n">
        <x:f>IF(U3272=0,0,P3272*S3272/U3272)</x:f>
        <x:v>2921.7391304347825</x:v>
      </x:c>
      <x:c r="AD3272" s="18" t="n">
        <x:f>MAX(AB3272,AC3272*'01 Controls'!$E$14)</x:f>
        <x:v>1834.2391304347825</x:v>
      </x:c>
      <x:c r="AE3272" s="18" t="n">
        <x:f>IF(U3272=0,0,N3272*T3272/U3272)</x:f>
        <x:v>275.1358695652174</x:v>
      </x:c>
      <x:c r="AF3272" s="18" t="n">
        <x:f>IF(U3272=0,0,P3272*T3272/U3272)</x:f>
        <x:v>438.2608695652174</x:v>
      </x:c>
      <x:c r="AG3272" s="18" t="n">
        <x:f>MAX(AE3272,AF3272*'01 Controls'!$E$15)</x:f>
        <x:v>275.1358695652174</x:v>
      </x:c>
      <x:c r="AH3272" s="18" t="n">
        <x:f>SUM(V3272,Y3272,AB3272,AE3272)</x:f>
        <x:v>2109.375</x:v>
      </x:c>
      <x:c r="AI3272" s="18" t="n">
        <x:f>N3272-AH3272</x:f>
        <x:v>0</x:v>
      </x:c>
      <x:c r="AJ3272" s="18" t="n">
        <x:f>V3272*INDEX('07 Mode Capacity'!$P$6:$P$17,MATCH("AIR-"&amp;I3272,'07 Mode Capacity'!$C$6:$C$17,0))</x:f>
        <x:v>0</x:v>
      </x:c>
      <x:c r="AK3272" s="18" t="n">
        <x:f>Y3272*INDEX('07 Mode Capacity'!$P$6:$P$17,MATCH("OCEAN-"&amp;I3272,'07 Mode Capacity'!$C$6:$C$17,0))</x:f>
        <x:v>0</x:v>
      </x:c>
      <x:c r="AL3272" s="18" t="n">
        <x:f>AB3272*INDEX('07 Mode Capacity'!$P$6:$P$17,MATCH("LAND-"&amp;I3272,'07 Mode Capacity'!$C$6:$C$17,0))</x:f>
        <x:v>223.8649780497807</x:v>
      </x:c>
      <x:c r="AM3272" s="18" t="n">
        <x:f>AE3272*INDEX('07 Mode Capacity'!$P$6:$P$17,MATCH("INLAND-"&amp;I3272,'07 Mode Capacity'!$C$6:$C$17,0))</x:f>
        <x:v>173.67521677480295</x:v>
      </x:c>
      <x:c r="AN3272" s="18" t="n">
        <x:f>SUM(AJ3272:AM3272)</x:f>
        <x:v>397.54019482458364</x:v>
      </x:c>
      <x:c r="AO3272" s="17" t="n">
        <x:f>IF(N3272=0,1,AN3272/N3272)</x:f>
        <x:v>0.1884634997686915</x:v>
      </x:c>
      <x:c r="AP3272" s="11" t="str">
        <x:f>IF(AO3272&gt;='01 Controls'!$E$16,"PASS","FAIL")</x:f>
        <x:v>FAIL</x:v>
      </x:c>
      <x:c r="AQ3272" s="11" t="str">
        <x:v>UNQUANTIFIED</x:v>
      </x:c>
      <x:c r="AR3272" s="11" t="str">
        <x:v>Position-class planning record; serial item and receiver open</x:v>
      </x:c>
      <x:c r="AS3272" s="26"/>
      <x:c r="AT3272" s="26"/>
    </x:row>
    <x:row r="3273">
      <x:c r="C3273" s="11" t="str">
        <x:v>M5-A-TDG-ROL-30</x:v>
      </x:c>
      <x:c r="D3273" s="11" t="str">
        <x:v>M5</x:v>
      </x:c>
      <x:c r="E3273" s="11" t="str">
        <x:v>Drought and water</x:v>
      </x:c>
      <x:c r="F3273" s="11" t="str">
        <x:v>A-TDG</x:v>
      </x:c>
      <x:c r="G3273" s="11" t="str">
        <x:v>Tactical distribution group</x:v>
      </x:c>
      <x:c r="H3273" s="11" t="str">
        <x:v>ROL-30</x:v>
      </x:c>
      <x:c r="I3273" s="19" t="n">
        <x:v>48</x:v>
      </x:c>
      <x:c r="J3273" s="21" t="n">
        <x:v>5</x:v>
      </x:c>
      <x:c r="K3273" s="18" t="n">
        <x:f>'05 Cargo Register'!K137</x:f>
        <x:v>506.25</x:v>
      </x:c>
      <x:c r="L3273" s="18" t="n">
        <x:f>'05 Cargo Register'!N137</x:f>
        <x:v>22</x:v>
      </x:c>
      <x:c r="M3273" s="18" t="n">
        <x:f>'05 Cargo Register'!O137</x:f>
        <x:v>1402.5</x:v>
      </x:c>
      <x:c r="N3273" s="18" t="n">
        <x:f>J3273*K3273</x:f>
        <x:v>2531.25</x:v>
      </x:c>
      <x:c r="O3273" s="18" t="n">
        <x:f>J3273*L3273</x:f>
        <x:v>110</x:v>
      </x:c>
      <x:c r="P3273" s="18" t="n">
        <x:f>J3273*M3273</x:f>
        <x:v>7012.5</x:v>
      </x:c>
      <x:c r="Q3273" s="22" t="n">
        <x:f>'01 Controls'!$E$29*'02 Cargo Classes'!$M$12</x:f>
        <x:v>0</x:v>
      </x:c>
      <x:c r="R3273" s="22" t="n">
        <x:f>'01 Controls'!$F$29*'02 Cargo Classes'!$N$12</x:f>
        <x:v>0</x:v>
      </x:c>
      <x:c r="S3273" s="22" t="n">
        <x:f>'01 Controls'!$G$29*'02 Cargo Classes'!$O$12</x:f>
        <x:v>1.2000000000000002</x:v>
      </x:c>
      <x:c r="T3273" s="22" t="n">
        <x:f>'01 Controls'!$H$29*'02 Cargo Classes'!$P$12</x:f>
        <x:v>0.09</x:v>
      </x:c>
      <x:c r="U3273" s="22" t="n">
        <x:f>SUM(Q3273:T3273)</x:f>
        <x:v>1.2900000000000003</x:v>
      </x:c>
      <x:c r="V3273" s="18" t="n">
        <x:f>IF(U3273=0,0,N3273*Q3273/U3273)</x:f>
        <x:v>0</x:v>
      </x:c>
      <x:c r="W3273" s="18" t="n">
        <x:f>IF(U3273=0,0,P3273*Q3273/U3273)</x:f>
        <x:v>0</x:v>
      </x:c>
      <x:c r="X3273" s="18" t="n">
        <x:f>MAX(V3273,W3273*'01 Controls'!$E$12)</x:f>
        <x:v>0</x:v>
      </x:c>
      <x:c r="Y3273" s="18" t="n">
        <x:f>IF(U3273=0,0,N3273*R3273/U3273)</x:f>
        <x:v>0</x:v>
      </x:c>
      <x:c r="Z3273" s="18" t="n">
        <x:f>IF(U3273=0,0,P3273*R3273/U3273)</x:f>
        <x:v>0</x:v>
      </x:c>
      <x:c r="AA3273" s="18" t="n">
        <x:f>MAX(Y3273,Z3273*'01 Controls'!$E$13)</x:f>
        <x:v>0</x:v>
      </x:c>
      <x:c r="AB3273" s="18" t="n">
        <x:f>IF(U3273=0,0,N3273*S3273/U3273)</x:f>
        <x:v>2354.6511627906975</x:v>
      </x:c>
      <x:c r="AC3273" s="18" t="n">
        <x:f>IF(U3273=0,0,P3273*S3273/U3273)</x:f>
        <x:v>6523.2558139534885</x:v>
      </x:c>
      <x:c r="AD3273" s="18" t="n">
        <x:f>MAX(AB3273,AC3273*'01 Controls'!$E$14)</x:f>
        <x:v>2354.6511627906975</x:v>
      </x:c>
      <x:c r="AE3273" s="18" t="n">
        <x:f>IF(U3273=0,0,N3273*T3273/U3273)</x:f>
        <x:v>176.5988372093023</x:v>
      </x:c>
      <x:c r="AF3273" s="18" t="n">
        <x:f>IF(U3273=0,0,P3273*T3273/U3273)</x:f>
        <x:v>489.2441860465115</x:v>
      </x:c>
      <x:c r="AG3273" s="18" t="n">
        <x:f>MAX(AE3273,AF3273*'01 Controls'!$E$15)</x:f>
        <x:v>176.5988372093023</x:v>
      </x:c>
      <x:c r="AH3273" s="18" t="n">
        <x:f>SUM(V3273,Y3273,AB3273,AE3273)</x:f>
        <x:v>2531.25</x:v>
      </x:c>
      <x:c r="AI3273" s="18" t="n">
        <x:f>N3273-AH3273</x:f>
        <x:v>0</x:v>
      </x:c>
      <x:c r="AJ3273" s="18" t="n">
        <x:f>V3273*INDEX('07 Mode Capacity'!$P$6:$P$17,MATCH("AIR-"&amp;I3273,'07 Mode Capacity'!$C$6:$C$17,0))</x:f>
        <x:v>0</x:v>
      </x:c>
      <x:c r="AK3273" s="18" t="n">
        <x:f>Y3273*INDEX('07 Mode Capacity'!$P$6:$P$17,MATCH("OCEAN-"&amp;I3273,'07 Mode Capacity'!$C$6:$C$17,0))</x:f>
        <x:v>0</x:v>
      </x:c>
      <x:c r="AL3273" s="18" t="n">
        <x:f>AB3273*INDEX('07 Mode Capacity'!$P$6:$P$17,MATCH("LAND-"&amp;I3273,'07 Mode Capacity'!$C$6:$C$17,0))</x:f>
        <x:v>287.38015786855567</x:v>
      </x:c>
      <x:c r="AM3273" s="18" t="n">
        <x:f>AE3273*INDEX('07 Mode Capacity'!$P$6:$P$17,MATCH("INLAND-"&amp;I3273,'07 Mode Capacity'!$C$6:$C$17,0))</x:f>
        <x:v>111.4752554182456</x:v>
      </x:c>
      <x:c r="AN3273" s="18" t="n">
        <x:f>SUM(AJ3273:AM3273)</x:f>
        <x:v>398.85541328680125</x:v>
      </x:c>
      <x:c r="AO3273" s="17" t="n">
        <x:f>IF(N3273=0,1,AN3273/N3273)</x:f>
        <x:v>0.15757250895281036</x:v>
      </x:c>
      <x:c r="AP3273" s="11" t="str">
        <x:f>IF(AO3273&gt;='01 Controls'!$E$16,"PASS","FAIL")</x:f>
        <x:v>FAIL</x:v>
      </x:c>
      <x:c r="AQ3273" s="11" t="str">
        <x:v>UNQUANTIFIED</x:v>
      </x:c>
      <x:c r="AR3273" s="11" t="str">
        <x:v>Position-class planning record; serial item and receiver open</x:v>
      </x:c>
      <x:c r="AS3273" s="26"/>
      <x:c r="AT3273" s="26"/>
    </x:row>
    <x:row r="3274">
      <x:c r="C3274" s="11" t="str">
        <x:v>M5-A-TDG-LIN-18</x:v>
      </x:c>
      <x:c r="D3274" s="11" t="str">
        <x:v>M5</x:v>
      </x:c>
      <x:c r="E3274" s="11" t="str">
        <x:v>Drought and water</x:v>
      </x:c>
      <x:c r="F3274" s="11" t="str">
        <x:v>A-TDG</x:v>
      </x:c>
      <x:c r="G3274" s="11" t="str">
        <x:v>Tactical distribution group</x:v>
      </x:c>
      <x:c r="H3274" s="11" t="str">
        <x:v>LIN-18</x:v>
      </x:c>
      <x:c r="I3274" s="19" t="n">
        <x:v>72</x:v>
      </x:c>
      <x:c r="J3274" s="21" t="n">
        <x:v>5</x:v>
      </x:c>
      <x:c r="K3274" s="18" t="n">
        <x:f>'05 Cargo Register'!K138</x:f>
        <x:v>112.5</x:v>
      </x:c>
      <x:c r="L3274" s="18" t="n">
        <x:f>'05 Cargo Register'!N138</x:f>
        <x:v>8</x:v>
      </x:c>
      <x:c r="M3274" s="18" t="n">
        <x:f>'05 Cargo Register'!O138</x:f>
        <x:v>352</x:v>
      </x:c>
      <x:c r="N3274" s="18" t="n">
        <x:f>J3274*K3274</x:f>
        <x:v>562.5</x:v>
      </x:c>
      <x:c r="O3274" s="18" t="n">
        <x:f>J3274*L3274</x:f>
        <x:v>40</x:v>
      </x:c>
      <x:c r="P3274" s="18" t="n">
        <x:f>J3274*M3274</x:f>
        <x:v>1760</x:v>
      </x:c>
      <x:c r="Q3274" s="22" t="n">
        <x:f>'01 Controls'!$E$29*'02 Cargo Classes'!$M$13</x:f>
        <x:v>0</x:v>
      </x:c>
      <x:c r="R3274" s="22" t="n">
        <x:f>'01 Controls'!$F$29*'02 Cargo Classes'!$N$13</x:f>
        <x:v>0</x:v>
      </x:c>
      <x:c r="S3274" s="22" t="n">
        <x:f>'01 Controls'!$G$29*'02 Cargo Classes'!$O$13</x:f>
        <x:v>0.8</x:v>
      </x:c>
      <x:c r="T3274" s="22" t="n">
        <x:f>'01 Controls'!$H$29*'02 Cargo Classes'!$P$13</x:f>
        <x:v>0.15</x:v>
      </x:c>
      <x:c r="U3274" s="22" t="n">
        <x:f>SUM(Q3274:T3274)</x:f>
        <x:v>0.9500000000000001</x:v>
      </x:c>
      <x:c r="V3274" s="18" t="n">
        <x:f>IF(U3274=0,0,N3274*Q3274/U3274)</x:f>
        <x:v>0</x:v>
      </x:c>
      <x:c r="W3274" s="18" t="n">
        <x:f>IF(U3274=0,0,P3274*Q3274/U3274)</x:f>
        <x:v>0</x:v>
      </x:c>
      <x:c r="X3274" s="18" t="n">
        <x:f>MAX(V3274,W3274*'01 Controls'!$E$12)</x:f>
        <x:v>0</x:v>
      </x:c>
      <x:c r="Y3274" s="18" t="n">
        <x:f>IF(U3274=0,0,N3274*R3274/U3274)</x:f>
        <x:v>0</x:v>
      </x:c>
      <x:c r="Z3274" s="18" t="n">
        <x:f>IF(U3274=0,0,P3274*R3274/U3274)</x:f>
        <x:v>0</x:v>
      </x:c>
      <x:c r="AA3274" s="18" t="n">
        <x:f>MAX(Y3274,Z3274*'01 Controls'!$E$13)</x:f>
        <x:v>0</x:v>
      </x:c>
      <x:c r="AB3274" s="18" t="n">
        <x:f>IF(U3274=0,0,N3274*S3274/U3274)</x:f>
        <x:v>473.6842105263158</x:v>
      </x:c>
      <x:c r="AC3274" s="18" t="n">
        <x:f>IF(U3274=0,0,P3274*S3274/U3274)</x:f>
        <x:v>1482.1052631578946</x:v>
      </x:c>
      <x:c r="AD3274" s="18" t="n">
        <x:f>MAX(AB3274,AC3274*'01 Controls'!$E$14)</x:f>
        <x:v>473.6842105263158</x:v>
      </x:c>
      <x:c r="AE3274" s="18" t="n">
        <x:f>IF(U3274=0,0,N3274*T3274/U3274)</x:f>
        <x:v>88.8157894736842</x:v>
      </x:c>
      <x:c r="AF3274" s="18" t="n">
        <x:f>IF(U3274=0,0,P3274*T3274/U3274)</x:f>
        <x:v>277.89473684210526</x:v>
      </x:c>
      <x:c r="AG3274" s="18" t="n">
        <x:f>MAX(AE3274,AF3274*'01 Controls'!$E$15)</x:f>
        <x:v>88.8157894736842</x:v>
      </x:c>
      <x:c r="AH3274" s="18" t="n">
        <x:f>SUM(V3274,Y3274,AB3274,AE3274)</x:f>
        <x:v>562.5</x:v>
      </x:c>
      <x:c r="AI3274" s="18" t="n">
        <x:f>N3274-AH3274</x:f>
        <x:v>0</x:v>
      </x:c>
      <x:c r="AJ3274" s="18" t="n">
        <x:f>V3274*INDEX('07 Mode Capacity'!$P$6:$P$17,MATCH("AIR-"&amp;I3274,'07 Mode Capacity'!$C$6:$C$17,0))</x:f>
        <x:v>0</x:v>
      </x:c>
      <x:c r="AK3274" s="18" t="n">
        <x:f>Y3274*INDEX('07 Mode Capacity'!$P$6:$P$17,MATCH("OCEAN-"&amp;I3274,'07 Mode Capacity'!$C$6:$C$17,0))</x:f>
        <x:v>0</x:v>
      </x:c>
      <x:c r="AL3274" s="18" t="n">
        <x:f>AB3274*INDEX('07 Mode Capacity'!$P$6:$P$17,MATCH("LAND-"&amp;I3274,'07 Mode Capacity'!$C$6:$C$17,0))</x:f>
        <x:v>338.68905384323693</x:v>
      </x:c>
      <x:c r="AM3274" s="18" t="n">
        <x:f>AE3274*INDEX('07 Mode Capacity'!$P$6:$P$17,MATCH("INLAND-"&amp;I3274,'07 Mode Capacity'!$C$6:$C$17,0))</x:f>
        <x:v>88.8157894736842</x:v>
      </x:c>
      <x:c r="AN3274" s="18" t="n">
        <x:f>SUM(AJ3274:AM3274)</x:f>
        <x:v>427.50484331692115</x:v>
      </x:c>
      <x:c r="AO3274" s="17" t="n">
        <x:f>IF(N3274=0,1,AN3274/N3274)</x:f>
        <x:v>0.7600086103411932</x:v>
      </x:c>
      <x:c r="AP3274" s="11" t="str">
        <x:f>IF(AO3274&gt;='01 Controls'!$E$16,"PASS","FAIL")</x:f>
        <x:v>FAIL</x:v>
      </x:c>
      <x:c r="AQ3274" s="11" t="str">
        <x:v>UNQUANTIFIED</x:v>
      </x:c>
      <x:c r="AR3274" s="11" t="str">
        <x:v>Position-class planning record; serial item and receiver open</x:v>
      </x:c>
      <x:c r="AS3274" s="26"/>
      <x:c r="AT3274" s="26"/>
    </x:row>
    <x:row r="3275">
      <x:c r="C3275" s="11" t="str">
        <x:v>M5-A-TDG-BLK-08</x:v>
      </x:c>
      <x:c r="D3275" s="11" t="str">
        <x:v>M5</x:v>
      </x:c>
      <x:c r="E3275" s="11" t="str">
        <x:v>Drought and water</x:v>
      </x:c>
      <x:c r="F3275" s="11" t="str">
        <x:v>A-TDG</x:v>
      </x:c>
      <x:c r="G3275" s="11" t="str">
        <x:v>Tactical distribution group</x:v>
      </x:c>
      <x:c r="H3275" s="11" t="str">
        <x:v>BLK-08</x:v>
      </x:c>
      <x:c r="I3275" s="19" t="n">
        <x:v>48</x:v>
      </x:c>
      <x:c r="J3275" s="21" t="n">
        <x:v>5</x:v>
      </x:c>
      <x:c r="K3275" s="18" t="n">
        <x:f>'05 Cargo Register'!K139</x:f>
        <x:v>56.25</x:v>
      </x:c>
      <x:c r="L3275" s="18" t="n">
        <x:f>'05 Cargo Register'!N139</x:f>
        <x:v>9</x:v>
      </x:c>
      <x:c r="M3275" s="18" t="n">
        <x:f>'05 Cargo Register'!O139</x:f>
        <x:v>459</x:v>
      </x:c>
      <x:c r="N3275" s="18" t="n">
        <x:f>J3275*K3275</x:f>
        <x:v>281.25</x:v>
      </x:c>
      <x:c r="O3275" s="18" t="n">
        <x:f>J3275*L3275</x:f>
        <x:v>45</x:v>
      </x:c>
      <x:c r="P3275" s="18" t="n">
        <x:f>J3275*M3275</x:f>
        <x:v>2295</x:v>
      </x:c>
      <x:c r="Q3275" s="22" t="n">
        <x:f>'01 Controls'!$E$29*'02 Cargo Classes'!$M$14</x:f>
        <x:v>0.05</x:v>
      </x:c>
      <x:c r="R3275" s="22" t="n">
        <x:f>'01 Controls'!$F$29*'02 Cargo Classes'!$N$14</x:f>
        <x:v>0</x:v>
      </x:c>
      <x:c r="S3275" s="22" t="n">
        <x:f>'01 Controls'!$G$29*'02 Cargo Classes'!$O$14</x:f>
        <x:v>0.8</x:v>
      </x:c>
      <x:c r="T3275" s="22" t="n">
        <x:f>'01 Controls'!$H$29*'02 Cargo Classes'!$P$14</x:f>
        <x:v>0.075</x:v>
      </x:c>
      <x:c r="U3275" s="22" t="n">
        <x:f>SUM(Q3275:T3275)</x:f>
        <x:v>0.925</x:v>
      </x:c>
      <x:c r="V3275" s="18" t="n">
        <x:f>IF(U3275=0,0,N3275*Q3275/U3275)</x:f>
        <x:v>15.202702702702702</x:v>
      </x:c>
      <x:c r="W3275" s="18" t="n">
        <x:f>IF(U3275=0,0,P3275*Q3275/U3275)</x:f>
        <x:v>124.05405405405405</x:v>
      </x:c>
      <x:c r="X3275" s="18" t="n">
        <x:f>MAX(V3275,W3275*'01 Controls'!$E$12)</x:f>
        <x:v>31.013513513513512</x:v>
      </x:c>
      <x:c r="Y3275" s="18" t="n">
        <x:f>IF(U3275=0,0,N3275*R3275/U3275)</x:f>
        <x:v>0</x:v>
      </x:c>
      <x:c r="Z3275" s="18" t="n">
        <x:f>IF(U3275=0,0,P3275*R3275/U3275)</x:f>
        <x:v>0</x:v>
      </x:c>
      <x:c r="AA3275" s="18" t="n">
        <x:f>MAX(Y3275,Z3275*'01 Controls'!$E$13)</x:f>
        <x:v>0</x:v>
      </x:c>
      <x:c r="AB3275" s="18" t="n">
        <x:f>IF(U3275=0,0,N3275*S3275/U3275)</x:f>
        <x:v>243.24324324324323</x:v>
      </x:c>
      <x:c r="AC3275" s="18" t="n">
        <x:f>IF(U3275=0,0,P3275*S3275/U3275)</x:f>
        <x:v>1984.8648648648648</x:v>
      </x:c>
      <x:c r="AD3275" s="18" t="n">
        <x:f>MAX(AB3275,AC3275*'01 Controls'!$E$14)</x:f>
        <x:v>396.97297297297297</x:v>
      </x:c>
      <x:c r="AE3275" s="18" t="n">
        <x:f>IF(U3275=0,0,N3275*T3275/U3275)</x:f>
        <x:v>22.804054054054053</x:v>
      </x:c>
      <x:c r="AF3275" s="18" t="n">
        <x:f>IF(U3275=0,0,P3275*T3275/U3275)</x:f>
        <x:v>186.08108108108107</x:v>
      </x:c>
      <x:c r="AG3275" s="18" t="n">
        <x:f>MAX(AE3275,AF3275*'01 Controls'!$E$15)</x:f>
        <x:v>33.49459459459459</x:v>
      </x:c>
      <x:c r="AH3275" s="18" t="n">
        <x:f>SUM(V3275,Y3275,AB3275,AE3275)</x:f>
        <x:v>281.25</x:v>
      </x:c>
      <x:c r="AI3275" s="18" t="n">
        <x:f>N3275-AH3275</x:f>
        <x:v>0</x:v>
      </x:c>
      <x:c r="AJ3275" s="18" t="n">
        <x:f>V3275*INDEX('07 Mode Capacity'!$P$6:$P$17,MATCH("AIR-"&amp;I3275,'07 Mode Capacity'!$C$6:$C$17,0))</x:f>
        <x:v>4.26185966993857</x:v>
      </x:c>
      <x:c r="AK3275" s="18" t="n">
        <x:f>Y3275*INDEX('07 Mode Capacity'!$P$6:$P$17,MATCH("OCEAN-"&amp;I3275,'07 Mode Capacity'!$C$6:$C$17,0))</x:f>
        <x:v>0</x:v>
      </x:c>
      <x:c r="AL3275" s="18" t="n">
        <x:f>AB3275*INDEX('07 Mode Capacity'!$P$6:$P$17,MATCH("LAND-"&amp;I3275,'07 Mode Capacity'!$C$6:$C$17,0))</x:f>
        <x:v>29.68731961164659</x:v>
      </x:c>
      <x:c r="AM3275" s="18" t="n">
        <x:f>AE3275*INDEX('07 Mode Capacity'!$P$6:$P$17,MATCH("INLAND-"&amp;I3275,'07 Mode Capacity'!$C$6:$C$17,0))</x:f>
        <x:v>14.394702651605288</x:v>
      </x:c>
      <x:c r="AN3275" s="18" t="n">
        <x:f>SUM(AJ3275:AM3275)</x:f>
        <x:v>48.343881933190445</x:v>
      </x:c>
      <x:c r="AO3275" s="17" t="n">
        <x:f>IF(N3275=0,1,AN3275/N3275)</x:f>
        <x:v>0.17188935798467714</x:v>
      </x:c>
      <x:c r="AP3275" s="11" t="str">
        <x:f>IF(AO3275&gt;='01 Controls'!$E$16,"PASS","FAIL")</x:f>
        <x:v>FAIL</x:v>
      </x:c>
      <x:c r="AQ3275" s="11" t="str">
        <x:v>UNQUANTIFIED</x:v>
      </x:c>
      <x:c r="AR3275" s="11" t="str">
        <x:v>Position-class planning record; serial item and receiver open</x:v>
      </x:c>
      <x:c r="AS3275" s="26"/>
      <x:c r="AT3275" s="26"/>
    </x:row>
    <x:row r="3276">
      <x:c r="C3276" s="11" t="str">
        <x:v>M5-A-TDG-OOG-80</x:v>
      </x:c>
      <x:c r="D3276" s="11" t="str">
        <x:v>M5</x:v>
      </x:c>
      <x:c r="E3276" s="11" t="str">
        <x:v>Drought and water</x:v>
      </x:c>
      <x:c r="F3276" s="11" t="str">
        <x:v>A-TDG</x:v>
      </x:c>
      <x:c r="G3276" s="11" t="str">
        <x:v>Tactical distribution group</x:v>
      </x:c>
      <x:c r="H3276" s="11" t="str">
        <x:v>OOG-80</x:v>
      </x:c>
      <x:c r="I3276" s="19" t="n">
        <x:v>72</x:v>
      </x:c>
      <x:c r="J3276" s="21" t="n">
        <x:v>5</x:v>
      </x:c>
      <x:c r="K3276" s="18" t="n">
        <x:f>'05 Cargo Register'!K140</x:f>
        <x:v>562.5</x:v>
      </x:c>
      <x:c r="L3276" s="18" t="n">
        <x:f>'05 Cargo Register'!N140</x:f>
        <x:v>10</x:v>
      </x:c>
      <x:c r="M3276" s="18" t="n">
        <x:f>'05 Cargo Register'!O140</x:f>
        <x:v>1760</x:v>
      </x:c>
      <x:c r="N3276" s="18" t="n">
        <x:f>J3276*K3276</x:f>
        <x:v>2812.5</x:v>
      </x:c>
      <x:c r="O3276" s="18" t="n">
        <x:f>J3276*L3276</x:f>
        <x:v>50</x:v>
      </x:c>
      <x:c r="P3276" s="18" t="n">
        <x:f>J3276*M3276</x:f>
        <x:v>8800</x:v>
      </x:c>
      <x:c r="Q3276" s="22" t="n">
        <x:f>'01 Controls'!$E$29*'02 Cargo Classes'!$M$15</x:f>
        <x:v>0</x:v>
      </x:c>
      <x:c r="R3276" s="22" t="n">
        <x:f>'01 Controls'!$F$29*'02 Cargo Classes'!$N$15</x:f>
        <x:v>0</x:v>
      </x:c>
      <x:c r="S3276" s="22" t="n">
        <x:f>'01 Controls'!$G$29*'02 Cargo Classes'!$O$15</x:f>
        <x:v>0.48</x:v>
      </x:c>
      <x:c r="T3276" s="22" t="n">
        <x:f>'01 Controls'!$H$29*'02 Cargo Classes'!$P$15</x:f>
        <x:v>0.075</x:v>
      </x:c>
      <x:c r="U3276" s="22" t="n">
        <x:f>SUM(Q3276:T3276)</x:f>
        <x:v>0.5549999999999999</x:v>
      </x:c>
      <x:c r="V3276" s="18" t="n">
        <x:f>IF(U3276=0,0,N3276*Q3276/U3276)</x:f>
        <x:v>0</x:v>
      </x:c>
      <x:c r="W3276" s="18" t="n">
        <x:f>IF(U3276=0,0,P3276*Q3276/U3276)</x:f>
        <x:v>0</x:v>
      </x:c>
      <x:c r="X3276" s="18" t="n">
        <x:f>MAX(V3276,W3276*'01 Controls'!$E$12)</x:f>
        <x:v>0</x:v>
      </x:c>
      <x:c r="Y3276" s="18" t="n">
        <x:f>IF(U3276=0,0,N3276*R3276/U3276)</x:f>
        <x:v>0</x:v>
      </x:c>
      <x:c r="Z3276" s="18" t="n">
        <x:f>IF(U3276=0,0,P3276*R3276/U3276)</x:f>
        <x:v>0</x:v>
      </x:c>
      <x:c r="AA3276" s="18" t="n">
        <x:f>MAX(Y3276,Z3276*'01 Controls'!$E$13)</x:f>
        <x:v>0</x:v>
      </x:c>
      <x:c r="AB3276" s="18" t="n">
        <x:f>IF(U3276=0,0,N3276*S3276/U3276)</x:f>
        <x:v>2432.4324324324325</x:v>
      </x:c>
      <x:c r="AC3276" s="18" t="n">
        <x:f>IF(U3276=0,0,P3276*S3276/U3276)</x:f>
        <x:v>7610.810810810812</x:v>
      </x:c>
      <x:c r="AD3276" s="18" t="n">
        <x:f>MAX(AB3276,AC3276*'01 Controls'!$E$14)</x:f>
        <x:v>2432.4324324324325</x:v>
      </x:c>
      <x:c r="AE3276" s="18" t="n">
        <x:f>IF(U3276=0,0,N3276*T3276/U3276)</x:f>
        <x:v>380.0675675675676</x:v>
      </x:c>
      <x:c r="AF3276" s="18" t="n">
        <x:f>IF(U3276=0,0,P3276*T3276/U3276)</x:f>
        <x:v>1189.1891891891894</x:v>
      </x:c>
      <x:c r="AG3276" s="18" t="n">
        <x:f>MAX(AE3276,AF3276*'01 Controls'!$E$15)</x:f>
        <x:v>380.0675675675676</x:v>
      </x:c>
      <x:c r="AH3276" s="18" t="n">
        <x:f>SUM(V3276,Y3276,AB3276,AE3276)</x:f>
        <x:v>2812.5</x:v>
      </x:c>
      <x:c r="AI3276" s="18" t="n">
        <x:f>N3276-AH3276</x:f>
        <x:v>0</x:v>
      </x:c>
      <x:c r="AJ3276" s="18" t="n">
        <x:f>V3276*INDEX('07 Mode Capacity'!$P$6:$P$17,MATCH("AIR-"&amp;I3276,'07 Mode Capacity'!$C$6:$C$17,0))</x:f>
        <x:v>0</x:v>
      </x:c>
      <x:c r="AK3276" s="18" t="n">
        <x:f>Y3276*INDEX('07 Mode Capacity'!$P$6:$P$17,MATCH("OCEAN-"&amp;I3276,'07 Mode Capacity'!$C$6:$C$17,0))</x:f>
        <x:v>0</x:v>
      </x:c>
      <x:c r="AL3276" s="18" t="n">
        <x:f>AB3276*INDEX('07 Mode Capacity'!$P$6:$P$17,MATCH("LAND-"&amp;I3276,'07 Mode Capacity'!$C$6:$C$17,0))</x:f>
        <x:v>1739.2140602760817</x:v>
      </x:c>
      <x:c r="AM3276" s="18" t="n">
        <x:f>AE3276*INDEX('07 Mode Capacity'!$P$6:$P$17,MATCH("INLAND-"&amp;I3276,'07 Mode Capacity'!$C$6:$C$17,0))</x:f>
        <x:v>380.0675675675676</x:v>
      </x:c>
      <x:c r="AN3276" s="18" t="n">
        <x:f>SUM(AJ3276:AM3276)</x:f>
        <x:v>2119.2816278436494</x:v>
      </x:c>
      <x:c r="AO3276" s="17" t="n">
        <x:f>IF(N3276=0,1,AN3276/N3276)</x:f>
        <x:v>0.7535223565666309</x:v>
      </x:c>
      <x:c r="AP3276" s="11" t="str">
        <x:f>IF(AO3276&gt;='01 Controls'!$E$16,"PASS","FAIL")</x:f>
        <x:v>FAIL</x:v>
      </x:c>
      <x:c r="AQ3276" s="11" t="str">
        <x:v>UNQUANTIFIED</x:v>
      </x:c>
      <x:c r="AR3276" s="11" t="str">
        <x:v>Position-class planning record; serial item and receiver open</x:v>
      </x:c>
      <x:c r="AS3276" s="26"/>
      <x:c r="AT3276" s="26"/>
    </x:row>
    <x:row r="3277">
      <x:c r="C3277" s="11" t="str">
        <x:v>M5-A-SRG-APL-45</x:v>
      </x:c>
      <x:c r="D3277" s="11" t="str">
        <x:v>M5</x:v>
      </x:c>
      <x:c r="E3277" s="11" t="str">
        <x:v>Drought and water</x:v>
      </x:c>
      <x:c r="F3277" s="11" t="str">
        <x:v>A-SRG</x:v>
      </x:c>
      <x:c r="G3277" s="11" t="str">
        <x:v>Air sensing and relay group</x:v>
      </x:c>
      <x:c r="H3277" s="11" t="str">
        <x:v>APL-45</x:v>
      </x:c>
      <x:c r="I3277" s="19" t="n">
        <x:v>24</x:v>
      </x:c>
      <x:c r="J3277" s="21" t="n">
        <x:v>3</x:v>
      </x:c>
      <x:c r="K3277" s="18" t="n">
        <x:f>'05 Cargo Register'!K141</x:f>
        <x:v>225</x:v>
      </x:c>
      <x:c r="L3277" s="18" t="n">
        <x:f>'05 Cargo Register'!N141</x:f>
        <x:v>59</x:v>
      </x:c>
      <x:c r="M3277" s="18" t="n">
        <x:f>'05 Cargo Register'!O141</x:f>
        <x:v>442.5</x:v>
      </x:c>
      <x:c r="N3277" s="18" t="n">
        <x:f>J3277*K3277</x:f>
        <x:v>675</x:v>
      </x:c>
      <x:c r="O3277" s="18" t="n">
        <x:f>J3277*L3277</x:f>
        <x:v>177</x:v>
      </x:c>
      <x:c r="P3277" s="18" t="n">
        <x:f>J3277*M3277</x:f>
        <x:v>1327.5</x:v>
      </x:c>
      <x:c r="Q3277" s="22" t="n">
        <x:f>'01 Controls'!$E$29*'02 Cargo Classes'!$M$6</x:f>
        <x:v>0.15000000000000002</x:v>
      </x:c>
      <x:c r="R3277" s="22" t="n">
        <x:f>'01 Controls'!$F$29*'02 Cargo Classes'!$N$6</x:f>
        <x:v>0</x:v>
      </x:c>
      <x:c r="S3277" s="22" t="n">
        <x:f>'01 Controls'!$G$29*'02 Cargo Classes'!$O$6</x:f>
        <x:v>0.8</x:v>
      </x:c>
      <x:c r="T3277" s="22" t="n">
        <x:f>'01 Controls'!$H$29*'02 Cargo Classes'!$P$6</x:f>
        <x:v>0.045</x:v>
      </x:c>
      <x:c r="U3277" s="22" t="n">
        <x:f>SUM(Q3277:T3277)</x:f>
        <x:v>0.9950000000000001</x:v>
      </x:c>
      <x:c r="V3277" s="18" t="n">
        <x:f>IF(U3277=0,0,N3277*Q3277/U3277)</x:f>
        <x:v>101.75879396984925</x:v>
      </x:c>
      <x:c r="W3277" s="18" t="n">
        <x:f>IF(U3277=0,0,P3277*Q3277/U3277)</x:f>
        <x:v>200.12562814070353</x:v>
      </x:c>
      <x:c r="X3277" s="18" t="n">
        <x:f>MAX(V3277,W3277*'01 Controls'!$E$12)</x:f>
        <x:v>101.75879396984925</x:v>
      </x:c>
      <x:c r="Y3277" s="18" t="n">
        <x:f>IF(U3277=0,0,N3277*R3277/U3277)</x:f>
        <x:v>0</x:v>
      </x:c>
      <x:c r="Z3277" s="18" t="n">
        <x:f>IF(U3277=0,0,P3277*R3277/U3277)</x:f>
        <x:v>0</x:v>
      </x:c>
      <x:c r="AA3277" s="18" t="n">
        <x:f>MAX(Y3277,Z3277*'01 Controls'!$E$13)</x:f>
        <x:v>0</x:v>
      </x:c>
      <x:c r="AB3277" s="18" t="n">
        <x:f>IF(U3277=0,0,N3277*S3277/U3277)</x:f>
        <x:v>542.7135678391959</x:v>
      </x:c>
      <x:c r="AC3277" s="18" t="n">
        <x:f>IF(U3277=0,0,P3277*S3277/U3277)</x:f>
        <x:v>1067.3366834170854</x:v>
      </x:c>
      <x:c r="AD3277" s="18" t="n">
        <x:f>MAX(AB3277,AC3277*'01 Controls'!$E$14)</x:f>
        <x:v>542.7135678391959</x:v>
      </x:c>
      <x:c r="AE3277" s="18" t="n">
        <x:f>IF(U3277=0,0,N3277*T3277/U3277)</x:f>
        <x:v>30.52763819095477</x:v>
      </x:c>
      <x:c r="AF3277" s="18" t="n">
        <x:f>IF(U3277=0,0,P3277*T3277/U3277)</x:f>
        <x:v>60.03768844221105</x:v>
      </x:c>
      <x:c r="AG3277" s="18" t="n">
        <x:f>MAX(AE3277,AF3277*'01 Controls'!$E$15)</x:f>
        <x:v>30.52763819095477</x:v>
      </x:c>
      <x:c r="AH3277" s="18" t="n">
        <x:f>SUM(V3277,Y3277,AB3277,AE3277)</x:f>
        <x:v>675</x:v>
      </x:c>
      <x:c r="AI3277" s="18" t="n">
        <x:f>N3277-AH3277</x:f>
        <x:v>0</x:v>
      </x:c>
      <x:c r="AJ3277" s="18" t="n">
        <x:f>V3277*INDEX('07 Mode Capacity'!$P$6:$P$17,MATCH("AIR-"&amp;I3277,'07 Mode Capacity'!$C$6:$C$17,0))</x:f>
        <x:v>20.648290822799535</x:v>
      </x:c>
      <x:c r="AK3277" s="18" t="n">
        <x:f>Y3277*INDEX('07 Mode Capacity'!$P$6:$P$17,MATCH("OCEAN-"&amp;I3277,'07 Mode Capacity'!$C$6:$C$17,0))</x:f>
        <x:v>0</x:v>
      </x:c>
      <x:c r="AL3277" s="18" t="n">
        <x:f>AB3277*INDEX('07 Mode Capacity'!$P$6:$P$17,MATCH("LAND-"&amp;I3277,'07 Mode Capacity'!$C$6:$C$17,0))</x:f>
        <x:v>207.58844130125772</x:v>
      </x:c>
      <x:c r="AM3277" s="18" t="n">
        <x:f>AE3277*INDEX('07 Mode Capacity'!$P$6:$P$17,MATCH("INLAND-"&amp;I3277,'07 Mode Capacity'!$C$6:$C$17,0))</x:f>
        <x:v>30.52763819095477</x:v>
      </x:c>
      <x:c r="AN3277" s="18" t="n">
        <x:f>SUM(AJ3277:AM3277)</x:f>
        <x:v>258.764370315012</x:v>
      </x:c>
      <x:c r="AO3277" s="17" t="n">
        <x:f>IF(N3277=0,1,AN3277/N3277)</x:f>
        <x:v>0.3833546226889067</x:v>
      </x:c>
      <x:c r="AP3277" s="11" t="str">
        <x:f>IF(AO3277&gt;='01 Controls'!$E$16,"PASS","FAIL")</x:f>
        <x:v>FAIL</x:v>
      </x:c>
      <x:c r="AQ3277" s="11" t="str">
        <x:v>UNQUANTIFIED</x:v>
      </x:c>
      <x:c r="AR3277" s="11" t="str">
        <x:v>Position-class planning record; serial item and receiver open</x:v>
      </x:c>
      <x:c r="AS3277" s="26"/>
      <x:c r="AT3277" s="26"/>
    </x:row>
    <x:row r="3278">
      <x:c r="C3278" s="11" t="str">
        <x:v>M5-A-SRG-ISO-18</x:v>
      </x:c>
      <x:c r="D3278" s="11" t="str">
        <x:v>M5</x:v>
      </x:c>
      <x:c r="E3278" s="11" t="str">
        <x:v>Drought and water</x:v>
      </x:c>
      <x:c r="F3278" s="11" t="str">
        <x:v>A-SRG</x:v>
      </x:c>
      <x:c r="G3278" s="11" t="str">
        <x:v>Air sensing and relay group</x:v>
      </x:c>
      <x:c r="H3278" s="11" t="str">
        <x:v>ISO-18</x:v>
      </x:c>
      <x:c r="I3278" s="19" t="n">
        <x:v>48</x:v>
      </x:c>
      <x:c r="J3278" s="21" t="n">
        <x:v>3</x:v>
      </x:c>
      <x:c r="K3278" s="18" t="n">
        <x:f>'05 Cargo Register'!K142</x:f>
        <x:v>337.5</x:v>
      </x:c>
      <x:c r="L3278" s="18" t="n">
        <x:f>'05 Cargo Register'!N142</x:f>
        <x:v>23</x:v>
      </x:c>
      <x:c r="M3278" s="18" t="n">
        <x:f>'05 Cargo Register'!O142</x:f>
        <x:v>607.2</x:v>
      </x:c>
      <x:c r="N3278" s="18" t="n">
        <x:f>J3278*K3278</x:f>
        <x:v>1012.5</x:v>
      </x:c>
      <x:c r="O3278" s="18" t="n">
        <x:f>J3278*L3278</x:f>
        <x:v>69</x:v>
      </x:c>
      <x:c r="P3278" s="18" t="n">
        <x:f>J3278*M3278</x:f>
        <x:v>1821.6000000000001</x:v>
      </x:c>
      <x:c r="Q3278" s="22" t="n">
        <x:f>'01 Controls'!$E$29*'02 Cargo Classes'!$M$7</x:f>
        <x:v>0.010000000000000002</x:v>
      </x:c>
      <x:c r="R3278" s="22" t="n">
        <x:f>'01 Controls'!$F$29*'02 Cargo Classes'!$N$7</x:f>
        <x:v>0</x:v>
      </x:c>
      <x:c r="S3278" s="22" t="n">
        <x:f>'01 Controls'!$G$29*'02 Cargo Classes'!$O$7</x:f>
        <x:v>0.96</x:v>
      </x:c>
      <x:c r="T3278" s="22" t="n">
        <x:f>'01 Controls'!$H$29*'02 Cargo Classes'!$P$7</x:f>
        <x:v>0.12</x:v>
      </x:c>
      <x:c r="U3278" s="22" t="n">
        <x:f>SUM(Q3278:T3278)</x:f>
        <x:v>1.0899999999999999</x:v>
      </x:c>
      <x:c r="V3278" s="18" t="n">
        <x:f>IF(U3278=0,0,N3278*Q3278/U3278)</x:f>
        <x:v>9.288990825688076</x:v>
      </x:c>
      <x:c r="W3278" s="18" t="n">
        <x:f>IF(U3278=0,0,P3278*Q3278/U3278)</x:f>
        <x:v>16.711926605504594</x:v>
      </x:c>
      <x:c r="X3278" s="18" t="n">
        <x:f>MAX(V3278,W3278*'01 Controls'!$E$12)</x:f>
        <x:v>9.288990825688076</x:v>
      </x:c>
      <x:c r="Y3278" s="18" t="n">
        <x:f>IF(U3278=0,0,N3278*R3278/U3278)</x:f>
        <x:v>0</x:v>
      </x:c>
      <x:c r="Z3278" s="18" t="n">
        <x:f>IF(U3278=0,0,P3278*R3278/U3278)</x:f>
        <x:v>0</x:v>
      </x:c>
      <x:c r="AA3278" s="18" t="n">
        <x:f>MAX(Y3278,Z3278*'01 Controls'!$E$13)</x:f>
        <x:v>0</x:v>
      </x:c>
      <x:c r="AB3278" s="18" t="n">
        <x:f>IF(U3278=0,0,N3278*S3278/U3278)</x:f>
        <x:v>891.7431192660551</x:v>
      </x:c>
      <x:c r="AC3278" s="18" t="n">
        <x:f>IF(U3278=0,0,P3278*S3278/U3278)</x:f>
        <x:v>1604.3449541284406</x:v>
      </x:c>
      <x:c r="AD3278" s="18" t="n">
        <x:f>MAX(AB3278,AC3278*'01 Controls'!$E$14)</x:f>
        <x:v>891.7431192660551</x:v>
      </x:c>
      <x:c r="AE3278" s="18" t="n">
        <x:f>IF(U3278=0,0,N3278*T3278/U3278)</x:f>
        <x:v>111.4678899082569</x:v>
      </x:c>
      <x:c r="AF3278" s="18" t="n">
        <x:f>IF(U3278=0,0,P3278*T3278/U3278)</x:f>
        <x:v>200.54311926605507</x:v>
      </x:c>
      <x:c r="AG3278" s="18" t="n">
        <x:f>MAX(AE3278,AF3278*'01 Controls'!$E$15)</x:f>
        <x:v>111.4678899082569</x:v>
      </x:c>
      <x:c r="AH3278" s="18" t="n">
        <x:f>SUM(V3278,Y3278,AB3278,AE3278)</x:f>
        <x:v>1012.5000000000001</x:v>
      </x:c>
      <x:c r="AI3278" s="18" t="n">
        <x:f>N3278-AH3278</x:f>
        <x:v>-1.1368683772161603e-13</x:v>
      </x:c>
      <x:c r="AJ3278" s="18" t="n">
        <x:f>V3278*INDEX('07 Mode Capacity'!$P$6:$P$17,MATCH("AIR-"&amp;I3278,'07 Mode Capacity'!$C$6:$C$17,0))</x:f>
        <x:v>2.604035357962467</x:v>
      </x:c>
      <x:c r="AK3278" s="18" t="n">
        <x:f>Y3278*INDEX('07 Mode Capacity'!$P$6:$P$17,MATCH("OCEAN-"&amp;I3278,'07 Mode Capacity'!$C$6:$C$17,0))</x:f>
        <x:v>0</x:v>
      </x:c>
      <x:c r="AL3278" s="18" t="n">
        <x:f>AB3278*INDEX('07 Mode Capacity'!$P$6:$P$17,MATCH("LAND-"&amp;I3278,'07 Mode Capacity'!$C$6:$C$17,0))</x:f>
        <x:v>108.83534786067871</x:v>
      </x:c>
      <x:c r="AM3278" s="18" t="n">
        <x:f>AE3278*INDEX('07 Mode Capacity'!$P$6:$P$17,MATCH("INLAND-"&amp;I3278,'07 Mode Capacity'!$C$6:$C$17,0))</x:f>
        <x:v>70.36236305298439</x:v>
      </x:c>
      <x:c r="AN3278" s="18" t="n">
        <x:f>SUM(AJ3278:AM3278)</x:f>
        <x:v>181.80174627162557</x:v>
      </x:c>
      <x:c r="AO3278" s="17" t="n">
        <x:f>IF(N3278=0,1,AN3278/N3278)</x:f>
        <x:v>0.17955728026827217</x:v>
      </x:c>
      <x:c r="AP3278" s="11" t="str">
        <x:f>IF(AO3278&gt;='01 Controls'!$E$16,"PASS","FAIL")</x:f>
        <x:v>FAIL</x:v>
      </x:c>
      <x:c r="AQ3278" s="11" t="str">
        <x:v>UNQUANTIFIED</x:v>
      </x:c>
      <x:c r="AR3278" s="11" t="str">
        <x:v>Position-class planning record; serial item and receiver open</x:v>
      </x:c>
      <x:c r="AS3278" s="26"/>
      <x:c r="AT3278" s="26"/>
    </x:row>
    <x:row r="3279">
      <x:c r="C3279" s="11" t="str">
        <x:v>M5-A-SRG-COL-12</x:v>
      </x:c>
      <x:c r="D3279" s="11" t="str">
        <x:v>M5</x:v>
      </x:c>
      <x:c r="E3279" s="11" t="str">
        <x:v>Drought and water</x:v>
      </x:c>
      <x:c r="F3279" s="11" t="str">
        <x:v>A-SRG</x:v>
      </x:c>
      <x:c r="G3279" s="11" t="str">
        <x:v>Air sensing and relay group</x:v>
      </x:c>
      <x:c r="H3279" s="11" t="str">
        <x:v>COL-12</x:v>
      </x:c>
      <x:c r="I3279" s="19" t="n">
        <x:v>24</x:v>
      </x:c>
      <x:c r="J3279" s="21" t="n">
        <x:v>3</x:v>
      </x:c>
      <x:c r="K3279" s="18" t="n">
        <x:f>'05 Cargo Register'!K143</x:f>
        <x:v>84.375</x:v>
      </x:c>
      <x:c r="L3279" s="18" t="n">
        <x:f>'05 Cargo Register'!N143</x:f>
        <x:v>9</x:v>
      </x:c>
      <x:c r="M3279" s="18" t="n">
        <x:f>'05 Cargo Register'!O143</x:f>
        <x:v>237.60000000000002</x:v>
      </x:c>
      <x:c r="N3279" s="18" t="n">
        <x:f>J3279*K3279</x:f>
        <x:v>253.125</x:v>
      </x:c>
      <x:c r="O3279" s="18" t="n">
        <x:f>J3279*L3279</x:f>
        <x:v>27</x:v>
      </x:c>
      <x:c r="P3279" s="18" t="n">
        <x:f>J3279*M3279</x:f>
        <x:v>712.8000000000001</x:v>
      </x:c>
      <x:c r="Q3279" s="22" t="n">
        <x:f>'01 Controls'!$E$29*'02 Cargo Classes'!$M$8</x:f>
        <x:v>0.1</x:v>
      </x:c>
      <x:c r="R3279" s="22" t="n">
        <x:f>'01 Controls'!$F$29*'02 Cargo Classes'!$N$8</x:f>
        <x:v>0</x:v>
      </x:c>
      <x:c r="S3279" s="22" t="n">
        <x:f>'01 Controls'!$G$29*'02 Cargo Classes'!$O$8</x:f>
        <x:v>0.96</x:v>
      </x:c>
      <x:c r="T3279" s="22" t="n">
        <x:f>'01 Controls'!$H$29*'02 Cargo Classes'!$P$8</x:f>
        <x:v>0.03</x:v>
      </x:c>
      <x:c r="U3279" s="22" t="n">
        <x:f>SUM(Q3279:T3279)</x:f>
        <x:v>1.09</x:v>
      </x:c>
      <x:c r="V3279" s="18" t="n">
        <x:f>IF(U3279=0,0,N3279*Q3279/U3279)</x:f>
        <x:v>23.222477064220183</x:v>
      </x:c>
      <x:c r="W3279" s="18" t="n">
        <x:f>IF(U3279=0,0,P3279*Q3279/U3279)</x:f>
        <x:v>65.39449541284405</x:v>
      </x:c>
      <x:c r="X3279" s="18" t="n">
        <x:f>MAX(V3279,W3279*'01 Controls'!$E$12)</x:f>
        <x:v>23.222477064220183</x:v>
      </x:c>
      <x:c r="Y3279" s="18" t="n">
        <x:f>IF(U3279=0,0,N3279*R3279/U3279)</x:f>
        <x:v>0</x:v>
      </x:c>
      <x:c r="Z3279" s="18" t="n">
        <x:f>IF(U3279=0,0,P3279*R3279/U3279)</x:f>
        <x:v>0</x:v>
      </x:c>
      <x:c r="AA3279" s="18" t="n">
        <x:f>MAX(Y3279,Z3279*'01 Controls'!$E$13)</x:f>
        <x:v>0</x:v>
      </x:c>
      <x:c r="AB3279" s="18" t="n">
        <x:f>IF(U3279=0,0,N3279*S3279/U3279)</x:f>
        <x:v>222.93577981651376</x:v>
      </x:c>
      <x:c r="AC3279" s="18" t="n">
        <x:f>IF(U3279=0,0,P3279*S3279/U3279)</x:f>
        <x:v>627.7871559633027</x:v>
      </x:c>
      <x:c r="AD3279" s="18" t="n">
        <x:f>MAX(AB3279,AC3279*'01 Controls'!$E$14)</x:f>
        <x:v>222.93577981651376</x:v>
      </x:c>
      <x:c r="AE3279" s="18" t="n">
        <x:f>IF(U3279=0,0,N3279*T3279/U3279)</x:f>
        <x:v>6.966743119266055</x:v>
      </x:c>
      <x:c r="AF3279" s="18" t="n">
        <x:f>IF(U3279=0,0,P3279*T3279/U3279)</x:f>
        <x:v>19.61834862385321</x:v>
      </x:c>
      <x:c r="AG3279" s="18" t="n">
        <x:f>MAX(AE3279,AF3279*'01 Controls'!$E$15)</x:f>
        <x:v>6.966743119266055</x:v>
      </x:c>
      <x:c r="AH3279" s="18" t="n">
        <x:f>SUM(V3279,Y3279,AB3279,AE3279)</x:f>
        <x:v>253.125</x:v>
      </x:c>
      <x:c r="AI3279" s="18" t="n">
        <x:f>N3279-AH3279</x:f>
        <x:v>0</x:v>
      </x:c>
      <x:c r="AJ3279" s="18" t="n">
        <x:f>V3279*INDEX('07 Mode Capacity'!$P$6:$P$17,MATCH("AIR-"&amp;I3279,'07 Mode Capacity'!$C$6:$C$17,0))</x:f>
        <x:v>4.712167286395765</x:v>
      </x:c>
      <x:c r="AK3279" s="18" t="n">
        <x:f>Y3279*INDEX('07 Mode Capacity'!$P$6:$P$17,MATCH("OCEAN-"&amp;I3279,'07 Mode Capacity'!$C$6:$C$17,0))</x:f>
        <x:v>0</x:v>
      </x:c>
      <x:c r="AL3279" s="18" t="n">
        <x:f>AB3279*INDEX('07 Mode Capacity'!$P$6:$P$17,MATCH("LAND-"&amp;I3279,'07 Mode Capacity'!$C$6:$C$17,0))</x:f>
        <x:v>85.2731418281084</x:v>
      </x:c>
      <x:c r="AM3279" s="18" t="n">
        <x:f>AE3279*INDEX('07 Mode Capacity'!$P$6:$P$17,MATCH("INLAND-"&amp;I3279,'07 Mode Capacity'!$C$6:$C$17,0))</x:f>
        <x:v>6.966743119266055</x:v>
      </x:c>
      <x:c r="AN3279" s="18" t="n">
        <x:f>SUM(AJ3279:AM3279)</x:f>
        <x:v>96.95205223377022</x:v>
      </x:c>
      <x:c r="AO3279" s="17" t="n">
        <x:f>IF(N3279=0,1,AN3279/N3279)</x:f>
        <x:v>0.3830204532692157</x:v>
      </x:c>
      <x:c r="AP3279" s="11" t="str">
        <x:f>IF(AO3279&gt;='01 Controls'!$E$16,"PASS","FAIL")</x:f>
        <x:v>FAIL</x:v>
      </x:c>
      <x:c r="AQ3279" s="11" t="str">
        <x:v>UNQUANTIFIED</x:v>
      </x:c>
      <x:c r="AR3279" s="11" t="str">
        <x:v>Position-class planning record; serial item and receiver open</x:v>
      </x:c>
      <x:c r="AS3279" s="26"/>
      <x:c r="AT3279" s="26"/>
    </x:row>
    <x:row r="3280">
      <x:c r="C3280" s="11" t="str">
        <x:v>M5-A-SRG-BAT-22</x:v>
      </x:c>
      <x:c r="D3280" s="11" t="str">
        <x:v>M5</x:v>
      </x:c>
      <x:c r="E3280" s="11" t="str">
        <x:v>Drought and water</x:v>
      </x:c>
      <x:c r="F3280" s="11" t="str">
        <x:v>A-SRG</x:v>
      </x:c>
      <x:c r="G3280" s="11" t="str">
        <x:v>Air sensing and relay group</x:v>
      </x:c>
      <x:c r="H3280" s="11" t="str">
        <x:v>BAT-22</x:v>
      </x:c>
      <x:c r="I3280" s="19" t="n">
        <x:v>48</x:v>
      </x:c>
      <x:c r="J3280" s="21" t="n">
        <x:v>3</x:v>
      </x:c>
      <x:c r="K3280" s="18" t="n">
        <x:f>'05 Cargo Register'!K144</x:f>
        <x:v>225</x:v>
      </x:c>
      <x:c r="L3280" s="18" t="n">
        <x:f>'05 Cargo Register'!N144</x:f>
        <x:v>13</x:v>
      </x:c>
      <x:c r="M3280" s="18" t="n">
        <x:f>'05 Cargo Register'!O144</x:f>
        <x:v>343.20000000000005</x:v>
      </x:c>
      <x:c r="N3280" s="18" t="n">
        <x:f>J3280*K3280</x:f>
        <x:v>675</x:v>
      </x:c>
      <x:c r="O3280" s="18" t="n">
        <x:f>J3280*L3280</x:f>
        <x:v>39</x:v>
      </x:c>
      <x:c r="P3280" s="18" t="n">
        <x:f>J3280*M3280</x:f>
        <x:v>1029.6000000000001</x:v>
      </x:c>
      <x:c r="Q3280" s="22" t="n">
        <x:f>'01 Controls'!$E$29*'02 Cargo Classes'!$M$9</x:f>
        <x:v>0</x:v>
      </x:c>
      <x:c r="R3280" s="22" t="n">
        <x:f>'01 Controls'!$F$29*'02 Cargo Classes'!$N$9</x:f>
        <x:v>0</x:v>
      </x:c>
      <x:c r="S3280" s="22" t="n">
        <x:f>'01 Controls'!$G$29*'02 Cargo Classes'!$O$9</x:f>
        <x:v>0.8</x:v>
      </x:c>
      <x:c r="T3280" s="22" t="n">
        <x:f>'01 Controls'!$H$29*'02 Cargo Classes'!$P$9</x:f>
        <x:v>0.075</x:v>
      </x:c>
      <x:c r="U3280" s="22" t="n">
        <x:f>SUM(Q3280:T3280)</x:f>
        <x:v>0.875</x:v>
      </x:c>
      <x:c r="V3280" s="18" t="n">
        <x:f>IF(U3280=0,0,N3280*Q3280/U3280)</x:f>
        <x:v>0</x:v>
      </x:c>
      <x:c r="W3280" s="18" t="n">
        <x:f>IF(U3280=0,0,P3280*Q3280/U3280)</x:f>
        <x:v>0</x:v>
      </x:c>
      <x:c r="X3280" s="18" t="n">
        <x:f>MAX(V3280,W3280*'01 Controls'!$E$12)</x:f>
        <x:v>0</x:v>
      </x:c>
      <x:c r="Y3280" s="18" t="n">
        <x:f>IF(U3280=0,0,N3280*R3280/U3280)</x:f>
        <x:v>0</x:v>
      </x:c>
      <x:c r="Z3280" s="18" t="n">
        <x:f>IF(U3280=0,0,P3280*R3280/U3280)</x:f>
        <x:v>0</x:v>
      </x:c>
      <x:c r="AA3280" s="18" t="n">
        <x:f>MAX(Y3280,Z3280*'01 Controls'!$E$13)</x:f>
        <x:v>0</x:v>
      </x:c>
      <x:c r="AB3280" s="18" t="n">
        <x:f>IF(U3280=0,0,N3280*S3280/U3280)</x:f>
        <x:v>617.1428571428571</x:v>
      </x:c>
      <x:c r="AC3280" s="18" t="n">
        <x:f>IF(U3280=0,0,P3280*S3280/U3280)</x:f>
        <x:v>941.3485714285716</x:v>
      </x:c>
      <x:c r="AD3280" s="18" t="n">
        <x:f>MAX(AB3280,AC3280*'01 Controls'!$E$14)</x:f>
        <x:v>617.1428571428571</x:v>
      </x:c>
      <x:c r="AE3280" s="18" t="n">
        <x:f>IF(U3280=0,0,N3280*T3280/U3280)</x:f>
        <x:v>57.857142857142854</x:v>
      </x:c>
      <x:c r="AF3280" s="18" t="n">
        <x:f>IF(U3280=0,0,P3280*T3280/U3280)</x:f>
        <x:v>88.25142857142859</x:v>
      </x:c>
      <x:c r="AG3280" s="18" t="n">
        <x:f>MAX(AE3280,AF3280*'01 Controls'!$E$15)</x:f>
        <x:v>57.857142857142854</x:v>
      </x:c>
      <x:c r="AH3280" s="18" t="n">
        <x:f>SUM(V3280,Y3280,AB3280,AE3280)</x:f>
        <x:v>675</x:v>
      </x:c>
      <x:c r="AI3280" s="18" t="n">
        <x:f>N3280-AH3280</x:f>
        <x:v>0</x:v>
      </x:c>
      <x:c r="AJ3280" s="18" t="n">
        <x:f>V3280*INDEX('07 Mode Capacity'!$P$6:$P$17,MATCH("AIR-"&amp;I3280,'07 Mode Capacity'!$C$6:$C$17,0))</x:f>
        <x:v>0</x:v>
      </x:c>
      <x:c r="AK3280" s="18" t="n">
        <x:f>Y3280*INDEX('07 Mode Capacity'!$P$6:$P$17,MATCH("OCEAN-"&amp;I3280,'07 Mode Capacity'!$C$6:$C$17,0))</x:f>
        <x:v>0</x:v>
      </x:c>
      <x:c r="AL3280" s="18" t="n">
        <x:f>AB3280*INDEX('07 Mode Capacity'!$P$6:$P$17,MATCH("LAND-"&amp;I3280,'07 Mode Capacity'!$C$6:$C$17,0))</x:f>
        <x:v>75.32097090040621</x:v>
      </x:c>
      <x:c r="AM3280" s="18" t="n">
        <x:f>AE3280*INDEX('07 Mode Capacity'!$P$6:$P$17,MATCH("INLAND-"&amp;I3280,'07 Mode Capacity'!$C$6:$C$17,0))</x:f>
        <x:v>36.521417013215704</x:v>
      </x:c>
      <x:c r="AN3280" s="18" t="n">
        <x:f>SUM(AJ3280:AM3280)</x:f>
        <x:v>111.8423879136219</x:v>
      </x:c>
      <x:c r="AO3280" s="17" t="n">
        <x:f>IF(N3280=0,1,AN3280/N3280)</x:f>
        <x:v>0.16569242653869912</x:v>
      </x:c>
      <x:c r="AP3280" s="11" t="str">
        <x:f>IF(AO3280&gt;='01 Controls'!$E$16,"PASS","FAIL")</x:f>
        <x:v>FAIL</x:v>
      </x:c>
      <x:c r="AQ3280" s="11" t="str">
        <x:v>UNQUANTIFIED</x:v>
      </x:c>
      <x:c r="AR3280" s="11" t="str">
        <x:v>Position-class planning record; serial item and receiver open</x:v>
      </x:c>
      <x:c r="AS3280" s="26"/>
      <x:c r="AT3280" s="26"/>
    </x:row>
    <x:row r="3281">
      <x:c r="C3281" s="11" t="str">
        <x:v>M5-A-SRG-TNK-20</x:v>
      </x:c>
      <x:c r="D3281" s="11" t="str">
        <x:v>M5</x:v>
      </x:c>
      <x:c r="E3281" s="11" t="str">
        <x:v>Drought and water</x:v>
      </x:c>
      <x:c r="F3281" s="11" t="str">
        <x:v>A-SRG</x:v>
      </x:c>
      <x:c r="G3281" s="11" t="str">
        <x:v>Air sensing and relay group</x:v>
      </x:c>
      <x:c r="H3281" s="11" t="str">
        <x:v>TNK-20</x:v>
      </x:c>
      <x:c r="I3281" s="19" t="n">
        <x:v>48</x:v>
      </x:c>
      <x:c r="J3281" s="21" t="n">
        <x:v>3</x:v>
      </x:c>
      <x:c r="K3281" s="18" t="n">
        <x:f>'05 Cargo Register'!K145</x:f>
        <x:v>281.25</x:v>
      </x:c>
      <x:c r="L3281" s="18" t="n">
        <x:f>'05 Cargo Register'!N145</x:f>
        <x:v>17</x:v>
      </x:c>
      <x:c r="M3281" s="18" t="n">
        <x:f>'05 Cargo Register'!O145</x:f>
        <x:v>361.25</x:v>
      </x:c>
      <x:c r="N3281" s="18" t="n">
        <x:f>J3281*K3281</x:f>
        <x:v>843.75</x:v>
      </x:c>
      <x:c r="O3281" s="18" t="n">
        <x:f>J3281*L3281</x:f>
        <x:v>51</x:v>
      </x:c>
      <x:c r="P3281" s="18" t="n">
        <x:f>J3281*M3281</x:f>
        <x:v>1083.75</x:v>
      </x:c>
      <x:c r="Q3281" s="22" t="n">
        <x:f>'01 Controls'!$E$29*'02 Cargo Classes'!$M$10</x:f>
        <x:v>0</x:v>
      </x:c>
      <x:c r="R3281" s="22" t="n">
        <x:f>'01 Controls'!$F$29*'02 Cargo Classes'!$N$10</x:f>
        <x:v>0</x:v>
      </x:c>
      <x:c r="S3281" s="22" t="n">
        <x:f>'01 Controls'!$G$29*'02 Cargo Classes'!$O$10</x:f>
        <x:v>0.8</x:v>
      </x:c>
      <x:c r="T3281" s="22" t="n">
        <x:f>'01 Controls'!$H$29*'02 Cargo Classes'!$P$10</x:f>
        <x:v>0.15</x:v>
      </x:c>
      <x:c r="U3281" s="22" t="n">
        <x:f>SUM(Q3281:T3281)</x:f>
        <x:v>0.9500000000000001</x:v>
      </x:c>
      <x:c r="V3281" s="18" t="n">
        <x:f>IF(U3281=0,0,N3281*Q3281/U3281)</x:f>
        <x:v>0</x:v>
      </x:c>
      <x:c r="W3281" s="18" t="n">
        <x:f>IF(U3281=0,0,P3281*Q3281/U3281)</x:f>
        <x:v>0</x:v>
      </x:c>
      <x:c r="X3281" s="18" t="n">
        <x:f>MAX(V3281,W3281*'01 Controls'!$E$12)</x:f>
        <x:v>0</x:v>
      </x:c>
      <x:c r="Y3281" s="18" t="n">
        <x:f>IF(U3281=0,0,N3281*R3281/U3281)</x:f>
        <x:v>0</x:v>
      </x:c>
      <x:c r="Z3281" s="18" t="n">
        <x:f>IF(U3281=0,0,P3281*R3281/U3281)</x:f>
        <x:v>0</x:v>
      </x:c>
      <x:c r="AA3281" s="18" t="n">
        <x:f>MAX(Y3281,Z3281*'01 Controls'!$E$13)</x:f>
        <x:v>0</x:v>
      </x:c>
      <x:c r="AB3281" s="18" t="n">
        <x:f>IF(U3281=0,0,N3281*S3281/U3281)</x:f>
        <x:v>710.5263157894736</x:v>
      </x:c>
      <x:c r="AC3281" s="18" t="n">
        <x:f>IF(U3281=0,0,P3281*S3281/U3281)</x:f>
        <x:v>912.6315789473683</x:v>
      </x:c>
      <x:c r="AD3281" s="18" t="n">
        <x:f>MAX(AB3281,AC3281*'01 Controls'!$E$14)</x:f>
        <x:v>710.5263157894736</x:v>
      </x:c>
      <x:c r="AE3281" s="18" t="n">
        <x:f>IF(U3281=0,0,N3281*T3281/U3281)</x:f>
        <x:v>133.2236842105263</x:v>
      </x:c>
      <x:c r="AF3281" s="18" t="n">
        <x:f>IF(U3281=0,0,P3281*T3281/U3281)</x:f>
        <x:v>171.11842105263156</x:v>
      </x:c>
      <x:c r="AG3281" s="18" t="n">
        <x:f>MAX(AE3281,AF3281*'01 Controls'!$E$15)</x:f>
        <x:v>133.2236842105263</x:v>
      </x:c>
      <x:c r="AH3281" s="18" t="n">
        <x:f>SUM(V3281,Y3281,AB3281,AE3281)</x:f>
        <x:v>843.75</x:v>
      </x:c>
      <x:c r="AI3281" s="18" t="n">
        <x:f>N3281-AH3281</x:f>
        <x:v>0</x:v>
      </x:c>
      <x:c r="AJ3281" s="18" t="n">
        <x:f>V3281*INDEX('07 Mode Capacity'!$P$6:$P$17,MATCH("AIR-"&amp;I3281,'07 Mode Capacity'!$C$6:$C$17,0))</x:f>
        <x:v>0</x:v>
      </x:c>
      <x:c r="AK3281" s="18" t="n">
        <x:f>Y3281*INDEX('07 Mode Capacity'!$P$6:$P$17,MATCH("OCEAN-"&amp;I3281,'07 Mode Capacity'!$C$6:$C$17,0))</x:f>
        <x:v>0</x:v>
      </x:c>
      <x:c r="AL3281" s="18" t="n">
        <x:f>AB3281*INDEX('07 Mode Capacity'!$P$6:$P$17,MATCH("LAND-"&amp;I3281,'07 Mode Capacity'!$C$6:$C$17,0))</x:f>
        <x:v>86.71822307612557</x:v>
      </x:c>
      <x:c r="AM3281" s="18" t="n">
        <x:f>AE3281*INDEX('07 Mode Capacity'!$P$6:$P$17,MATCH("INLAND-"&amp;I3281,'07 Mode Capacity'!$C$6:$C$17,0))</x:f>
        <x:v>84.09536812253616</x:v>
      </x:c>
      <x:c r="AN3281" s="18" t="n">
        <x:f>SUM(AJ3281:AM3281)</x:f>
        <x:v>170.81359119866173</x:v>
      </x:c>
      <x:c r="AO3281" s="17" t="n">
        <x:f>IF(N3281=0,1,AN3281/N3281)</x:f>
        <x:v>0.20244573771693242</x:v>
      </x:c>
      <x:c r="AP3281" s="11" t="str">
        <x:f>IF(AO3281&gt;='01 Controls'!$E$16,"PASS","FAIL")</x:f>
        <x:v>FAIL</x:v>
      </x:c>
      <x:c r="AQ3281" s="11" t="str">
        <x:v>UNQUANTIFIED</x:v>
      </x:c>
      <x:c r="AR3281" s="11" t="str">
        <x:v>Position-class planning record; serial item and receiver open</x:v>
      </x:c>
      <x:c r="AS3281" s="26"/>
      <x:c r="AT3281" s="26"/>
    </x:row>
    <x:row r="3282">
      <x:c r="C3282" s="11" t="str">
        <x:v>M5-A-SRG-FLR-24</x:v>
      </x:c>
      <x:c r="D3282" s="11" t="str">
        <x:v>M5</x:v>
      </x:c>
      <x:c r="E3282" s="11" t="str">
        <x:v>Drought and water</x:v>
      </x:c>
      <x:c r="F3282" s="11" t="str">
        <x:v>A-SRG</x:v>
      </x:c>
      <x:c r="G3282" s="11" t="str">
        <x:v>Air sensing and relay group</x:v>
      </x:c>
      <x:c r="H3282" s="11" t="str">
        <x:v>FLR-24</x:v>
      </x:c>
      <x:c r="I3282" s="19" t="n">
        <x:v>48</x:v>
      </x:c>
      <x:c r="J3282" s="21" t="n">
        <x:v>3</x:v>
      </x:c>
      <x:c r="K3282" s="18" t="n">
        <x:f>'05 Cargo Register'!K146</x:f>
        <x:v>421.875</x:v>
      </x:c>
      <x:c r="L3282" s="18" t="n">
        <x:f>'05 Cargo Register'!N146</x:f>
        <x:v>21</x:v>
      </x:c>
      <x:c r="M3282" s="18" t="n">
        <x:f>'05 Cargo Register'!O146</x:f>
        <x:v>672</x:v>
      </x:c>
      <x:c r="N3282" s="18" t="n">
        <x:f>J3282*K3282</x:f>
        <x:v>1265.625</x:v>
      </x:c>
      <x:c r="O3282" s="18" t="n">
        <x:f>J3282*L3282</x:f>
        <x:v>63</x:v>
      </x:c>
      <x:c r="P3282" s="18" t="n">
        <x:f>J3282*M3282</x:f>
        <x:v>2016</x:v>
      </x:c>
      <x:c r="Q3282" s="22" t="n">
        <x:f>'01 Controls'!$E$29*'02 Cargo Classes'!$M$11</x:f>
        <x:v>0</x:v>
      </x:c>
      <x:c r="R3282" s="22" t="n">
        <x:f>'01 Controls'!$F$29*'02 Cargo Classes'!$N$11</x:f>
        <x:v>0</x:v>
      </x:c>
      <x:c r="S3282" s="22" t="n">
        <x:f>'01 Controls'!$G$29*'02 Cargo Classes'!$O$11</x:f>
        <x:v>0.8</x:v>
      </x:c>
      <x:c r="T3282" s="22" t="n">
        <x:f>'01 Controls'!$H$29*'02 Cargo Classes'!$P$11</x:f>
        <x:v>0.12</x:v>
      </x:c>
      <x:c r="U3282" s="22" t="n">
        <x:f>SUM(Q3282:T3282)</x:f>
        <x:v>0.92</x:v>
      </x:c>
      <x:c r="V3282" s="18" t="n">
        <x:f>IF(U3282=0,0,N3282*Q3282/U3282)</x:f>
        <x:v>0</x:v>
      </x:c>
      <x:c r="W3282" s="18" t="n">
        <x:f>IF(U3282=0,0,P3282*Q3282/U3282)</x:f>
        <x:v>0</x:v>
      </x:c>
      <x:c r="X3282" s="18" t="n">
        <x:f>MAX(V3282,W3282*'01 Controls'!$E$12)</x:f>
        <x:v>0</x:v>
      </x:c>
      <x:c r="Y3282" s="18" t="n">
        <x:f>IF(U3282=0,0,N3282*R3282/U3282)</x:f>
        <x:v>0</x:v>
      </x:c>
      <x:c r="Z3282" s="18" t="n">
        <x:f>IF(U3282=0,0,P3282*R3282/U3282)</x:f>
        <x:v>0</x:v>
      </x:c>
      <x:c r="AA3282" s="18" t="n">
        <x:f>MAX(Y3282,Z3282*'01 Controls'!$E$13)</x:f>
        <x:v>0</x:v>
      </x:c>
      <x:c r="AB3282" s="18" t="n">
        <x:f>IF(U3282=0,0,N3282*S3282/U3282)</x:f>
        <x:v>1100.5434782608695</x:v>
      </x:c>
      <x:c r="AC3282" s="18" t="n">
        <x:f>IF(U3282=0,0,P3282*S3282/U3282)</x:f>
        <x:v>1753.0434782608697</x:v>
      </x:c>
      <x:c r="AD3282" s="18" t="n">
        <x:f>MAX(AB3282,AC3282*'01 Controls'!$E$14)</x:f>
        <x:v>1100.5434782608695</x:v>
      </x:c>
      <x:c r="AE3282" s="18" t="n">
        <x:f>IF(U3282=0,0,N3282*T3282/U3282)</x:f>
        <x:v>165.08152173913044</x:v>
      </x:c>
      <x:c r="AF3282" s="18" t="n">
        <x:f>IF(U3282=0,0,P3282*T3282/U3282)</x:f>
        <x:v>262.95652173913044</x:v>
      </x:c>
      <x:c r="AG3282" s="18" t="n">
        <x:f>MAX(AE3282,AF3282*'01 Controls'!$E$15)</x:f>
        <x:v>165.08152173913044</x:v>
      </x:c>
      <x:c r="AH3282" s="18" t="n">
        <x:f>SUM(V3282,Y3282,AB3282,AE3282)</x:f>
        <x:v>1265.625</x:v>
      </x:c>
      <x:c r="AI3282" s="18" t="n">
        <x:f>N3282-AH3282</x:f>
        <x:v>0</x:v>
      </x:c>
      <x:c r="AJ3282" s="18" t="n">
        <x:f>V3282*INDEX('07 Mode Capacity'!$P$6:$P$17,MATCH("AIR-"&amp;I3282,'07 Mode Capacity'!$C$6:$C$17,0))</x:f>
        <x:v>0</x:v>
      </x:c>
      <x:c r="AK3282" s="18" t="n">
        <x:f>Y3282*INDEX('07 Mode Capacity'!$P$6:$P$17,MATCH("OCEAN-"&amp;I3282,'07 Mode Capacity'!$C$6:$C$17,0))</x:f>
        <x:v>0</x:v>
      </x:c>
      <x:c r="AL3282" s="18" t="n">
        <x:f>AB3282*INDEX('07 Mode Capacity'!$P$6:$P$17,MATCH("LAND-"&amp;I3282,'07 Mode Capacity'!$C$6:$C$17,0))</x:f>
        <x:v>134.3189868298684</x:v>
      </x:c>
      <x:c r="AM3282" s="18" t="n">
        <x:f>AE3282*INDEX('07 Mode Capacity'!$P$6:$P$17,MATCH("INLAND-"&amp;I3282,'07 Mode Capacity'!$C$6:$C$17,0))</x:f>
        <x:v>104.20513006488177</x:v>
      </x:c>
      <x:c r="AN3282" s="18" t="n">
        <x:f>SUM(AJ3282:AM3282)</x:f>
        <x:v>238.5241168947502</x:v>
      </x:c>
      <x:c r="AO3282" s="17" t="n">
        <x:f>IF(N3282=0,1,AN3282/N3282)</x:f>
        <x:v>0.1884634997686915</x:v>
      </x:c>
      <x:c r="AP3282" s="11" t="str">
        <x:f>IF(AO3282&gt;='01 Controls'!$E$16,"PASS","FAIL")</x:f>
        <x:v>FAIL</x:v>
      </x:c>
      <x:c r="AQ3282" s="11" t="str">
        <x:v>UNQUANTIFIED</x:v>
      </x:c>
      <x:c r="AR3282" s="11" t="str">
        <x:v>Position-class planning record; serial item and receiver open</x:v>
      </x:c>
      <x:c r="AS3282" s="26"/>
      <x:c r="AT3282" s="26"/>
    </x:row>
    <x:row r="3283">
      <x:c r="C3283" s="11" t="str">
        <x:v>M5-A-SRG-ROL-30</x:v>
      </x:c>
      <x:c r="D3283" s="11" t="str">
        <x:v>M5</x:v>
      </x:c>
      <x:c r="E3283" s="11" t="str">
        <x:v>Drought and water</x:v>
      </x:c>
      <x:c r="F3283" s="11" t="str">
        <x:v>A-SRG</x:v>
      </x:c>
      <x:c r="G3283" s="11" t="str">
        <x:v>Air sensing and relay group</x:v>
      </x:c>
      <x:c r="H3283" s="11" t="str">
        <x:v>ROL-30</x:v>
      </x:c>
      <x:c r="I3283" s="19" t="n">
        <x:v>48</x:v>
      </x:c>
      <x:c r="J3283" s="21" t="n">
        <x:v>3</x:v>
      </x:c>
      <x:c r="K3283" s="18" t="n">
        <x:f>'05 Cargo Register'!K147</x:f>
        <x:v>506.25</x:v>
      </x:c>
      <x:c r="L3283" s="18" t="n">
        <x:f>'05 Cargo Register'!N147</x:f>
        <x:v>22</x:v>
      </x:c>
      <x:c r="M3283" s="18" t="n">
        <x:f>'05 Cargo Register'!O147</x:f>
        <x:v>1402.5</x:v>
      </x:c>
      <x:c r="N3283" s="18" t="n">
        <x:f>J3283*K3283</x:f>
        <x:v>1518.75</x:v>
      </x:c>
      <x:c r="O3283" s="18" t="n">
        <x:f>J3283*L3283</x:f>
        <x:v>66</x:v>
      </x:c>
      <x:c r="P3283" s="18" t="n">
        <x:f>J3283*M3283</x:f>
        <x:v>4207.5</x:v>
      </x:c>
      <x:c r="Q3283" s="22" t="n">
        <x:f>'01 Controls'!$E$29*'02 Cargo Classes'!$M$12</x:f>
        <x:v>0</x:v>
      </x:c>
      <x:c r="R3283" s="22" t="n">
        <x:f>'01 Controls'!$F$29*'02 Cargo Classes'!$N$12</x:f>
        <x:v>0</x:v>
      </x:c>
      <x:c r="S3283" s="22" t="n">
        <x:f>'01 Controls'!$G$29*'02 Cargo Classes'!$O$12</x:f>
        <x:v>1.2000000000000002</x:v>
      </x:c>
      <x:c r="T3283" s="22" t="n">
        <x:f>'01 Controls'!$H$29*'02 Cargo Classes'!$P$12</x:f>
        <x:v>0.09</x:v>
      </x:c>
      <x:c r="U3283" s="22" t="n">
        <x:f>SUM(Q3283:T3283)</x:f>
        <x:v>1.2900000000000003</x:v>
      </x:c>
      <x:c r="V3283" s="18" t="n">
        <x:f>IF(U3283=0,0,N3283*Q3283/U3283)</x:f>
        <x:v>0</x:v>
      </x:c>
      <x:c r="W3283" s="18" t="n">
        <x:f>IF(U3283=0,0,P3283*Q3283/U3283)</x:f>
        <x:v>0</x:v>
      </x:c>
      <x:c r="X3283" s="18" t="n">
        <x:f>MAX(V3283,W3283*'01 Controls'!$E$12)</x:f>
        <x:v>0</x:v>
      </x:c>
      <x:c r="Y3283" s="18" t="n">
        <x:f>IF(U3283=0,0,N3283*R3283/U3283)</x:f>
        <x:v>0</x:v>
      </x:c>
      <x:c r="Z3283" s="18" t="n">
        <x:f>IF(U3283=0,0,P3283*R3283/U3283)</x:f>
        <x:v>0</x:v>
      </x:c>
      <x:c r="AA3283" s="18" t="n">
        <x:f>MAX(Y3283,Z3283*'01 Controls'!$E$13)</x:f>
        <x:v>0</x:v>
      </x:c>
      <x:c r="AB3283" s="18" t="n">
        <x:f>IF(U3283=0,0,N3283*S3283/U3283)</x:f>
        <x:v>1412.7906976744184</x:v>
      </x:c>
      <x:c r="AC3283" s="18" t="n">
        <x:f>IF(U3283=0,0,P3283*S3283/U3283)</x:f>
        <x:v>3913.953488372093</x:v>
      </x:c>
      <x:c r="AD3283" s="18" t="n">
        <x:f>MAX(AB3283,AC3283*'01 Controls'!$E$14)</x:f>
        <x:v>1412.7906976744184</x:v>
      </x:c>
      <x:c r="AE3283" s="18" t="n">
        <x:f>IF(U3283=0,0,N3283*T3283/U3283)</x:f>
        <x:v>105.95930232558138</x:v>
      </x:c>
      <x:c r="AF3283" s="18" t="n">
        <x:f>IF(U3283=0,0,P3283*T3283/U3283)</x:f>
        <x:v>293.5465116279069</x:v>
      </x:c>
      <x:c r="AG3283" s="18" t="n">
        <x:f>MAX(AE3283,AF3283*'01 Controls'!$E$15)</x:f>
        <x:v>105.95930232558138</x:v>
      </x:c>
      <x:c r="AH3283" s="18" t="n">
        <x:f>SUM(V3283,Y3283,AB3283,AE3283)</x:f>
        <x:v>1518.7499999999998</x:v>
      </x:c>
      <x:c r="AI3283" s="18" t="n">
        <x:f>N3283-AH3283</x:f>
        <x:v>2.2737367544323206e-13</x:v>
      </x:c>
      <x:c r="AJ3283" s="18" t="n">
        <x:f>V3283*INDEX('07 Mode Capacity'!$P$6:$P$17,MATCH("AIR-"&amp;I3283,'07 Mode Capacity'!$C$6:$C$17,0))</x:f>
        <x:v>0</x:v>
      </x:c>
      <x:c r="AK3283" s="18" t="n">
        <x:f>Y3283*INDEX('07 Mode Capacity'!$P$6:$P$17,MATCH("OCEAN-"&amp;I3283,'07 Mode Capacity'!$C$6:$C$17,0))</x:f>
        <x:v>0</x:v>
      </x:c>
      <x:c r="AL3283" s="18" t="n">
        <x:f>AB3283*INDEX('07 Mode Capacity'!$P$6:$P$17,MATCH("LAND-"&amp;I3283,'07 Mode Capacity'!$C$6:$C$17,0))</x:f>
        <x:v>172.4280947211334</x:v>
      </x:c>
      <x:c r="AM3283" s="18" t="n">
        <x:f>AE3283*INDEX('07 Mode Capacity'!$P$6:$P$17,MATCH("INLAND-"&amp;I3283,'07 Mode Capacity'!$C$6:$C$17,0))</x:f>
        <x:v>66.88515325094735</x:v>
      </x:c>
      <x:c r="AN3283" s="18" t="n">
        <x:f>SUM(AJ3283:AM3283)</x:f>
        <x:v>239.31324797208075</x:v>
      </x:c>
      <x:c r="AO3283" s="17" t="n">
        <x:f>IF(N3283=0,1,AN3283/N3283)</x:f>
        <x:v>0.15757250895281036</x:v>
      </x:c>
      <x:c r="AP3283" s="11" t="str">
        <x:f>IF(AO3283&gt;='01 Controls'!$E$16,"PASS","FAIL")</x:f>
        <x:v>FAIL</x:v>
      </x:c>
      <x:c r="AQ3283" s="11" t="str">
        <x:v>UNQUANTIFIED</x:v>
      </x:c>
      <x:c r="AR3283" s="11" t="str">
        <x:v>Position-class planning record; serial item and receiver open</x:v>
      </x:c>
      <x:c r="AS3283" s="26"/>
      <x:c r="AT3283" s="26"/>
    </x:row>
    <x:row r="3284">
      <x:c r="C3284" s="11" t="str">
        <x:v>M5-A-SRG-LIN-18</x:v>
      </x:c>
      <x:c r="D3284" s="11" t="str">
        <x:v>M5</x:v>
      </x:c>
      <x:c r="E3284" s="11" t="str">
        <x:v>Drought and water</x:v>
      </x:c>
      <x:c r="F3284" s="11" t="str">
        <x:v>A-SRG</x:v>
      </x:c>
      <x:c r="G3284" s="11" t="str">
        <x:v>Air sensing and relay group</x:v>
      </x:c>
      <x:c r="H3284" s="11" t="str">
        <x:v>LIN-18</x:v>
      </x:c>
      <x:c r="I3284" s="19" t="n">
        <x:v>72</x:v>
      </x:c>
      <x:c r="J3284" s="21" t="n">
        <x:v>3</x:v>
      </x:c>
      <x:c r="K3284" s="18" t="n">
        <x:f>'05 Cargo Register'!K148</x:f>
        <x:v>112.5</x:v>
      </x:c>
      <x:c r="L3284" s="18" t="n">
        <x:f>'05 Cargo Register'!N148</x:f>
        <x:v>8</x:v>
      </x:c>
      <x:c r="M3284" s="18" t="n">
        <x:f>'05 Cargo Register'!O148</x:f>
        <x:v>352</x:v>
      </x:c>
      <x:c r="N3284" s="18" t="n">
        <x:f>J3284*K3284</x:f>
        <x:v>337.5</x:v>
      </x:c>
      <x:c r="O3284" s="18" t="n">
        <x:f>J3284*L3284</x:f>
        <x:v>24</x:v>
      </x:c>
      <x:c r="P3284" s="18" t="n">
        <x:f>J3284*M3284</x:f>
        <x:v>1056</x:v>
      </x:c>
      <x:c r="Q3284" s="22" t="n">
        <x:f>'01 Controls'!$E$29*'02 Cargo Classes'!$M$13</x:f>
        <x:v>0</x:v>
      </x:c>
      <x:c r="R3284" s="22" t="n">
        <x:f>'01 Controls'!$F$29*'02 Cargo Classes'!$N$13</x:f>
        <x:v>0</x:v>
      </x:c>
      <x:c r="S3284" s="22" t="n">
        <x:f>'01 Controls'!$G$29*'02 Cargo Classes'!$O$13</x:f>
        <x:v>0.8</x:v>
      </x:c>
      <x:c r="T3284" s="22" t="n">
        <x:f>'01 Controls'!$H$29*'02 Cargo Classes'!$P$13</x:f>
        <x:v>0.15</x:v>
      </x:c>
      <x:c r="U3284" s="22" t="n">
        <x:f>SUM(Q3284:T3284)</x:f>
        <x:v>0.9500000000000001</x:v>
      </x:c>
      <x:c r="V3284" s="18" t="n">
        <x:f>IF(U3284=0,0,N3284*Q3284/U3284)</x:f>
        <x:v>0</x:v>
      </x:c>
      <x:c r="W3284" s="18" t="n">
        <x:f>IF(U3284=0,0,P3284*Q3284/U3284)</x:f>
        <x:v>0</x:v>
      </x:c>
      <x:c r="X3284" s="18" t="n">
        <x:f>MAX(V3284,W3284*'01 Controls'!$E$12)</x:f>
        <x:v>0</x:v>
      </x:c>
      <x:c r="Y3284" s="18" t="n">
        <x:f>IF(U3284=0,0,N3284*R3284/U3284)</x:f>
        <x:v>0</x:v>
      </x:c>
      <x:c r="Z3284" s="18" t="n">
        <x:f>IF(U3284=0,0,P3284*R3284/U3284)</x:f>
        <x:v>0</x:v>
      </x:c>
      <x:c r="AA3284" s="18" t="n">
        <x:f>MAX(Y3284,Z3284*'01 Controls'!$E$13)</x:f>
        <x:v>0</x:v>
      </x:c>
      <x:c r="AB3284" s="18" t="n">
        <x:f>IF(U3284=0,0,N3284*S3284/U3284)</x:f>
        <x:v>284.2105263157895</x:v>
      </x:c>
      <x:c r="AC3284" s="18" t="n">
        <x:f>IF(U3284=0,0,P3284*S3284/U3284)</x:f>
        <x:v>889.2631578947369</x:v>
      </x:c>
      <x:c r="AD3284" s="18" t="n">
        <x:f>MAX(AB3284,AC3284*'01 Controls'!$E$14)</x:f>
        <x:v>284.2105263157895</x:v>
      </x:c>
      <x:c r="AE3284" s="18" t="n">
        <x:f>IF(U3284=0,0,N3284*T3284/U3284)</x:f>
        <x:v>53.28947368421052</x:v>
      </x:c>
      <x:c r="AF3284" s="18" t="n">
        <x:f>IF(U3284=0,0,P3284*T3284/U3284)</x:f>
        <x:v>166.73684210526315</x:v>
      </x:c>
      <x:c r="AG3284" s="18" t="n">
        <x:f>MAX(AE3284,AF3284*'01 Controls'!$E$15)</x:f>
        <x:v>53.28947368421052</x:v>
      </x:c>
      <x:c r="AH3284" s="18" t="n">
        <x:f>SUM(V3284,Y3284,AB3284,AE3284)</x:f>
        <x:v>337.5</x:v>
      </x:c>
      <x:c r="AI3284" s="18" t="n">
        <x:f>N3284-AH3284</x:f>
        <x:v>0</x:v>
      </x:c>
      <x:c r="AJ3284" s="18" t="n">
        <x:f>V3284*INDEX('07 Mode Capacity'!$P$6:$P$17,MATCH("AIR-"&amp;I3284,'07 Mode Capacity'!$C$6:$C$17,0))</x:f>
        <x:v>0</x:v>
      </x:c>
      <x:c r="AK3284" s="18" t="n">
        <x:f>Y3284*INDEX('07 Mode Capacity'!$P$6:$P$17,MATCH("OCEAN-"&amp;I3284,'07 Mode Capacity'!$C$6:$C$17,0))</x:f>
        <x:v>0</x:v>
      </x:c>
      <x:c r="AL3284" s="18" t="n">
        <x:f>AB3284*INDEX('07 Mode Capacity'!$P$6:$P$17,MATCH("LAND-"&amp;I3284,'07 Mode Capacity'!$C$6:$C$17,0))</x:f>
        <x:v>203.21343230594215</x:v>
      </x:c>
      <x:c r="AM3284" s="18" t="n">
        <x:f>AE3284*INDEX('07 Mode Capacity'!$P$6:$P$17,MATCH("INLAND-"&amp;I3284,'07 Mode Capacity'!$C$6:$C$17,0))</x:f>
        <x:v>53.28947368421052</x:v>
      </x:c>
      <x:c r="AN3284" s="18" t="n">
        <x:f>SUM(AJ3284:AM3284)</x:f>
        <x:v>256.50290599015267</x:v>
      </x:c>
      <x:c r="AO3284" s="17" t="n">
        <x:f>IF(N3284=0,1,AN3284/N3284)</x:f>
        <x:v>0.760008610341193</x:v>
      </x:c>
      <x:c r="AP3284" s="11" t="str">
        <x:f>IF(AO3284&gt;='01 Controls'!$E$16,"PASS","FAIL")</x:f>
        <x:v>FAIL</x:v>
      </x:c>
      <x:c r="AQ3284" s="11" t="str">
        <x:v>UNQUANTIFIED</x:v>
      </x:c>
      <x:c r="AR3284" s="11" t="str">
        <x:v>Position-class planning record; serial item and receiver open</x:v>
      </x:c>
      <x:c r="AS3284" s="26"/>
      <x:c r="AT3284" s="26"/>
    </x:row>
    <x:row r="3285">
      <x:c r="C3285" s="11" t="str">
        <x:v>M5-A-SRG-BLK-08</x:v>
      </x:c>
      <x:c r="D3285" s="11" t="str">
        <x:v>M5</x:v>
      </x:c>
      <x:c r="E3285" s="11" t="str">
        <x:v>Drought and water</x:v>
      </x:c>
      <x:c r="F3285" s="11" t="str">
        <x:v>A-SRG</x:v>
      </x:c>
      <x:c r="G3285" s="11" t="str">
        <x:v>Air sensing and relay group</x:v>
      </x:c>
      <x:c r="H3285" s="11" t="str">
        <x:v>BLK-08</x:v>
      </x:c>
      <x:c r="I3285" s="19" t="n">
        <x:v>48</x:v>
      </x:c>
      <x:c r="J3285" s="21" t="n">
        <x:v>3</x:v>
      </x:c>
      <x:c r="K3285" s="18" t="n">
        <x:f>'05 Cargo Register'!K149</x:f>
        <x:v>56.25</x:v>
      </x:c>
      <x:c r="L3285" s="18" t="n">
        <x:f>'05 Cargo Register'!N149</x:f>
        <x:v>9</x:v>
      </x:c>
      <x:c r="M3285" s="18" t="n">
        <x:f>'05 Cargo Register'!O149</x:f>
        <x:v>459</x:v>
      </x:c>
      <x:c r="N3285" s="18" t="n">
        <x:f>J3285*K3285</x:f>
        <x:v>168.75</x:v>
      </x:c>
      <x:c r="O3285" s="18" t="n">
        <x:f>J3285*L3285</x:f>
        <x:v>27</x:v>
      </x:c>
      <x:c r="P3285" s="18" t="n">
        <x:f>J3285*M3285</x:f>
        <x:v>1377</x:v>
      </x:c>
      <x:c r="Q3285" s="22" t="n">
        <x:f>'01 Controls'!$E$29*'02 Cargo Classes'!$M$14</x:f>
        <x:v>0.05</x:v>
      </x:c>
      <x:c r="R3285" s="22" t="n">
        <x:f>'01 Controls'!$F$29*'02 Cargo Classes'!$N$14</x:f>
        <x:v>0</x:v>
      </x:c>
      <x:c r="S3285" s="22" t="n">
        <x:f>'01 Controls'!$G$29*'02 Cargo Classes'!$O$14</x:f>
        <x:v>0.8</x:v>
      </x:c>
      <x:c r="T3285" s="22" t="n">
        <x:f>'01 Controls'!$H$29*'02 Cargo Classes'!$P$14</x:f>
        <x:v>0.075</x:v>
      </x:c>
      <x:c r="U3285" s="22" t="n">
        <x:f>SUM(Q3285:T3285)</x:f>
        <x:v>0.925</x:v>
      </x:c>
      <x:c r="V3285" s="18" t="n">
        <x:f>IF(U3285=0,0,N3285*Q3285/U3285)</x:f>
        <x:v>9.121621621621621</x:v>
      </x:c>
      <x:c r="W3285" s="18" t="n">
        <x:f>IF(U3285=0,0,P3285*Q3285/U3285)</x:f>
        <x:v>74.43243243243244</x:v>
      </x:c>
      <x:c r="X3285" s="18" t="n">
        <x:f>MAX(V3285,W3285*'01 Controls'!$E$12)</x:f>
        <x:v>18.60810810810811</x:v>
      </x:c>
      <x:c r="Y3285" s="18" t="n">
        <x:f>IF(U3285=0,0,N3285*R3285/U3285)</x:f>
        <x:v>0</x:v>
      </x:c>
      <x:c r="Z3285" s="18" t="n">
        <x:f>IF(U3285=0,0,P3285*R3285/U3285)</x:f>
        <x:v>0</x:v>
      </x:c>
      <x:c r="AA3285" s="18" t="n">
        <x:f>MAX(Y3285,Z3285*'01 Controls'!$E$13)</x:f>
        <x:v>0</x:v>
      </x:c>
      <x:c r="AB3285" s="18" t="n">
        <x:f>IF(U3285=0,0,N3285*S3285/U3285)</x:f>
        <x:v>145.94594594594594</x:v>
      </x:c>
      <x:c r="AC3285" s="18" t="n">
        <x:f>IF(U3285=0,0,P3285*S3285/U3285)</x:f>
        <x:v>1190.918918918919</x:v>
      </x:c>
      <x:c r="AD3285" s="18" t="n">
        <x:f>MAX(AB3285,AC3285*'01 Controls'!$E$14)</x:f>
        <x:v>238.1837837837838</x:v>
      </x:c>
      <x:c r="AE3285" s="18" t="n">
        <x:f>IF(U3285=0,0,N3285*T3285/U3285)</x:f>
        <x:v>13.682432432432432</x:v>
      </x:c>
      <x:c r="AF3285" s="18" t="n">
        <x:f>IF(U3285=0,0,P3285*T3285/U3285)</x:f>
        <x:v>111.64864864864863</x:v>
      </x:c>
      <x:c r="AG3285" s="18" t="n">
        <x:f>MAX(AE3285,AF3285*'01 Controls'!$E$15)</x:f>
        <x:v>20.096756756756754</x:v>
      </x:c>
      <x:c r="AH3285" s="18" t="n">
        <x:f>SUM(V3285,Y3285,AB3285,AE3285)</x:f>
        <x:v>168.74999999999997</x:v>
      </x:c>
      <x:c r="AI3285" s="18" t="n">
        <x:f>N3285-AH3285</x:f>
        <x:v>2.842170943040401e-14</x:v>
      </x:c>
      <x:c r="AJ3285" s="18" t="n">
        <x:f>V3285*INDEX('07 Mode Capacity'!$P$6:$P$17,MATCH("AIR-"&amp;I3285,'07 Mode Capacity'!$C$6:$C$17,0))</x:f>
        <x:v>2.557115801963142</x:v>
      </x:c>
      <x:c r="AK3285" s="18" t="n">
        <x:f>Y3285*INDEX('07 Mode Capacity'!$P$6:$P$17,MATCH("OCEAN-"&amp;I3285,'07 Mode Capacity'!$C$6:$C$17,0))</x:f>
        <x:v>0</x:v>
      </x:c>
      <x:c r="AL3285" s="18" t="n">
        <x:f>AB3285*INDEX('07 Mode Capacity'!$P$6:$P$17,MATCH("LAND-"&amp;I3285,'07 Mode Capacity'!$C$6:$C$17,0))</x:f>
        <x:v>17.812391766987954</x:v>
      </x:c>
      <x:c r="AM3285" s="18" t="n">
        <x:f>AE3285*INDEX('07 Mode Capacity'!$P$6:$P$17,MATCH("INLAND-"&amp;I3285,'07 Mode Capacity'!$C$6:$C$17,0))</x:f>
        <x:v>8.636821590963173</x:v>
      </x:c>
      <x:c r="AN3285" s="18" t="n">
        <x:f>SUM(AJ3285:AM3285)</x:f>
        <x:v>29.00632915991427</x:v>
      </x:c>
      <x:c r="AO3285" s="17" t="n">
        <x:f>IF(N3285=0,1,AN3285/N3285)</x:f>
        <x:v>0.17188935798467717</x:v>
      </x:c>
      <x:c r="AP3285" s="11" t="str">
        <x:f>IF(AO3285&gt;='01 Controls'!$E$16,"PASS","FAIL")</x:f>
        <x:v>FAIL</x:v>
      </x:c>
      <x:c r="AQ3285" s="11" t="str">
        <x:v>UNQUANTIFIED</x:v>
      </x:c>
      <x:c r="AR3285" s="11" t="str">
        <x:v>Position-class planning record; serial item and receiver open</x:v>
      </x:c>
      <x:c r="AS3285" s="26"/>
      <x:c r="AT3285" s="26"/>
    </x:row>
    <x:row r="3286">
      <x:c r="C3286" s="11" t="str">
        <x:v>M5-A-SRG-OOG-80</x:v>
      </x:c>
      <x:c r="D3286" s="11" t="str">
        <x:v>M5</x:v>
      </x:c>
      <x:c r="E3286" s="11" t="str">
        <x:v>Drought and water</x:v>
      </x:c>
      <x:c r="F3286" s="11" t="str">
        <x:v>A-SRG</x:v>
      </x:c>
      <x:c r="G3286" s="11" t="str">
        <x:v>Air sensing and relay group</x:v>
      </x:c>
      <x:c r="H3286" s="11" t="str">
        <x:v>OOG-80</x:v>
      </x:c>
      <x:c r="I3286" s="19" t="n">
        <x:v>72</x:v>
      </x:c>
      <x:c r="J3286" s="21" t="n">
        <x:v>3</x:v>
      </x:c>
      <x:c r="K3286" s="18" t="n">
        <x:f>'05 Cargo Register'!K150</x:f>
        <x:v>562.5</x:v>
      </x:c>
      <x:c r="L3286" s="18" t="n">
        <x:f>'05 Cargo Register'!N150</x:f>
        <x:v>10</x:v>
      </x:c>
      <x:c r="M3286" s="18" t="n">
        <x:f>'05 Cargo Register'!O150</x:f>
        <x:v>1760</x:v>
      </x:c>
      <x:c r="N3286" s="18" t="n">
        <x:f>J3286*K3286</x:f>
        <x:v>1687.5</x:v>
      </x:c>
      <x:c r="O3286" s="18" t="n">
        <x:f>J3286*L3286</x:f>
        <x:v>30</x:v>
      </x:c>
      <x:c r="P3286" s="18" t="n">
        <x:f>J3286*M3286</x:f>
        <x:v>5280</x:v>
      </x:c>
      <x:c r="Q3286" s="22" t="n">
        <x:f>'01 Controls'!$E$29*'02 Cargo Classes'!$M$15</x:f>
        <x:v>0</x:v>
      </x:c>
      <x:c r="R3286" s="22" t="n">
        <x:f>'01 Controls'!$F$29*'02 Cargo Classes'!$N$15</x:f>
        <x:v>0</x:v>
      </x:c>
      <x:c r="S3286" s="22" t="n">
        <x:f>'01 Controls'!$G$29*'02 Cargo Classes'!$O$15</x:f>
        <x:v>0.48</x:v>
      </x:c>
      <x:c r="T3286" s="22" t="n">
        <x:f>'01 Controls'!$H$29*'02 Cargo Classes'!$P$15</x:f>
        <x:v>0.075</x:v>
      </x:c>
      <x:c r="U3286" s="22" t="n">
        <x:f>SUM(Q3286:T3286)</x:f>
        <x:v>0.5549999999999999</x:v>
      </x:c>
      <x:c r="V3286" s="18" t="n">
        <x:f>IF(U3286=0,0,N3286*Q3286/U3286)</x:f>
        <x:v>0</x:v>
      </x:c>
      <x:c r="W3286" s="18" t="n">
        <x:f>IF(U3286=0,0,P3286*Q3286/U3286)</x:f>
        <x:v>0</x:v>
      </x:c>
      <x:c r="X3286" s="18" t="n">
        <x:f>MAX(V3286,W3286*'01 Controls'!$E$12)</x:f>
        <x:v>0</x:v>
      </x:c>
      <x:c r="Y3286" s="18" t="n">
        <x:f>IF(U3286=0,0,N3286*R3286/U3286)</x:f>
        <x:v>0</x:v>
      </x:c>
      <x:c r="Z3286" s="18" t="n">
        <x:f>IF(U3286=0,0,P3286*R3286/U3286)</x:f>
        <x:v>0</x:v>
      </x:c>
      <x:c r="AA3286" s="18" t="n">
        <x:f>MAX(Y3286,Z3286*'01 Controls'!$E$13)</x:f>
        <x:v>0</x:v>
      </x:c>
      <x:c r="AB3286" s="18" t="n">
        <x:f>IF(U3286=0,0,N3286*S3286/U3286)</x:f>
        <x:v>1459.4594594594596</x:v>
      </x:c>
      <x:c r="AC3286" s="18" t="n">
        <x:f>IF(U3286=0,0,P3286*S3286/U3286)</x:f>
        <x:v>4566.486486486488</x:v>
      </x:c>
      <x:c r="AD3286" s="18" t="n">
        <x:f>MAX(AB3286,AC3286*'01 Controls'!$E$14)</x:f>
        <x:v>1459.4594594594596</x:v>
      </x:c>
      <x:c r="AE3286" s="18" t="n">
        <x:f>IF(U3286=0,0,N3286*T3286/U3286)</x:f>
        <x:v>228.04054054054058</x:v>
      </x:c>
      <x:c r="AF3286" s="18" t="n">
        <x:f>IF(U3286=0,0,P3286*T3286/U3286)</x:f>
        <x:v>713.5135135135135</x:v>
      </x:c>
      <x:c r="AG3286" s="18" t="n">
        <x:f>MAX(AE3286,AF3286*'01 Controls'!$E$15)</x:f>
        <x:v>228.04054054054058</x:v>
      </x:c>
      <x:c r="AH3286" s="18" t="n">
        <x:f>SUM(V3286,Y3286,AB3286,AE3286)</x:f>
        <x:v>1687.5000000000002</x:v>
      </x:c>
      <x:c r="AI3286" s="18" t="n">
        <x:f>N3286-AH3286</x:f>
        <x:v>-2.2737367544323206e-13</x:v>
      </x:c>
      <x:c r="AJ3286" s="18" t="n">
        <x:f>V3286*INDEX('07 Mode Capacity'!$P$6:$P$17,MATCH("AIR-"&amp;I3286,'07 Mode Capacity'!$C$6:$C$17,0))</x:f>
        <x:v>0</x:v>
      </x:c>
      <x:c r="AK3286" s="18" t="n">
        <x:f>Y3286*INDEX('07 Mode Capacity'!$P$6:$P$17,MATCH("OCEAN-"&amp;I3286,'07 Mode Capacity'!$C$6:$C$17,0))</x:f>
        <x:v>0</x:v>
      </x:c>
      <x:c r="AL3286" s="18" t="n">
        <x:f>AB3286*INDEX('07 Mode Capacity'!$P$6:$P$17,MATCH("LAND-"&amp;I3286,'07 Mode Capacity'!$C$6:$C$17,0))</x:f>
        <x:v>1043.528436165649</x:v>
      </x:c>
      <x:c r="AM3286" s="18" t="n">
        <x:f>AE3286*INDEX('07 Mode Capacity'!$P$6:$P$17,MATCH("INLAND-"&amp;I3286,'07 Mode Capacity'!$C$6:$C$17,0))</x:f>
        <x:v>228.04054054054058</x:v>
      </x:c>
      <x:c r="AN3286" s="18" t="n">
        <x:f>SUM(AJ3286:AM3286)</x:f>
        <x:v>1271.5689767061897</x:v>
      </x:c>
      <x:c r="AO3286" s="17" t="n">
        <x:f>IF(N3286=0,1,AN3286/N3286)</x:f>
        <x:v>0.7535223565666309</x:v>
      </x:c>
      <x:c r="AP3286" s="11" t="str">
        <x:f>IF(AO3286&gt;='01 Controls'!$E$16,"PASS","FAIL")</x:f>
        <x:v>FAIL</x:v>
      </x:c>
      <x:c r="AQ3286" s="11" t="str">
        <x:v>UNQUANTIFIED</x:v>
      </x:c>
      <x:c r="AR3286" s="11" t="str">
        <x:v>Position-class planning record; serial item and receiver open</x:v>
      </x:c>
      <x:c r="AS3286" s="26"/>
      <x:c r="AT3286" s="26"/>
    </x:row>
    <x:row r="3287">
      <x:c r="C3287" s="11" t="str">
        <x:v>M5-A-AMG-APL-45</x:v>
      </x:c>
      <x:c r="D3287" s="11" t="str">
        <x:v>M5</x:v>
      </x:c>
      <x:c r="E3287" s="11" t="str">
        <x:v>Drought and water</x:v>
      </x:c>
      <x:c r="F3287" s="11" t="str">
        <x:v>A-AMG</x:v>
      </x:c>
      <x:c r="G3287" s="11" t="str">
        <x:v>Aeromedical movement group</x:v>
      </x:c>
      <x:c r="H3287" s="11" t="str">
        <x:v>APL-45</x:v>
      </x:c>
      <x:c r="I3287" s="19" t="n">
        <x:v>24</x:v>
      </x:c>
      <x:c r="J3287" s="21" t="n">
        <x:v>2</x:v>
      </x:c>
      <x:c r="K3287" s="18" t="n">
        <x:f>'05 Cargo Register'!K151</x:f>
        <x:v>225</x:v>
      </x:c>
      <x:c r="L3287" s="18" t="n">
        <x:f>'05 Cargo Register'!N151</x:f>
        <x:v>59</x:v>
      </x:c>
      <x:c r="M3287" s="18" t="n">
        <x:f>'05 Cargo Register'!O151</x:f>
        <x:v>442.5</x:v>
      </x:c>
      <x:c r="N3287" s="18" t="n">
        <x:f>J3287*K3287</x:f>
        <x:v>450</x:v>
      </x:c>
      <x:c r="O3287" s="18" t="n">
        <x:f>J3287*L3287</x:f>
        <x:v>118</x:v>
      </x:c>
      <x:c r="P3287" s="18" t="n">
        <x:f>J3287*M3287</x:f>
        <x:v>885</x:v>
      </x:c>
      <x:c r="Q3287" s="22" t="n">
        <x:f>'01 Controls'!$E$29*'02 Cargo Classes'!$M$6</x:f>
        <x:v>0.15000000000000002</x:v>
      </x:c>
      <x:c r="R3287" s="22" t="n">
        <x:f>'01 Controls'!$F$29*'02 Cargo Classes'!$N$6</x:f>
        <x:v>0</x:v>
      </x:c>
      <x:c r="S3287" s="22" t="n">
        <x:f>'01 Controls'!$G$29*'02 Cargo Classes'!$O$6</x:f>
        <x:v>0.8</x:v>
      </x:c>
      <x:c r="T3287" s="22" t="n">
        <x:f>'01 Controls'!$H$29*'02 Cargo Classes'!$P$6</x:f>
        <x:v>0.045</x:v>
      </x:c>
      <x:c r="U3287" s="22" t="n">
        <x:f>SUM(Q3287:T3287)</x:f>
        <x:v>0.9950000000000001</x:v>
      </x:c>
      <x:c r="V3287" s="18" t="n">
        <x:f>IF(U3287=0,0,N3287*Q3287/U3287)</x:f>
        <x:v>67.8391959798995</x:v>
      </x:c>
      <x:c r="W3287" s="18" t="n">
        <x:f>IF(U3287=0,0,P3287*Q3287/U3287)</x:f>
        <x:v>133.4170854271357</x:v>
      </x:c>
      <x:c r="X3287" s="18" t="n">
        <x:f>MAX(V3287,W3287*'01 Controls'!$E$12)</x:f>
        <x:v>67.8391959798995</x:v>
      </x:c>
      <x:c r="Y3287" s="18" t="n">
        <x:f>IF(U3287=0,0,N3287*R3287/U3287)</x:f>
        <x:v>0</x:v>
      </x:c>
      <x:c r="Z3287" s="18" t="n">
        <x:f>IF(U3287=0,0,P3287*R3287/U3287)</x:f>
        <x:v>0</x:v>
      </x:c>
      <x:c r="AA3287" s="18" t="n">
        <x:f>MAX(Y3287,Z3287*'01 Controls'!$E$13)</x:f>
        <x:v>0</x:v>
      </x:c>
      <x:c r="AB3287" s="18" t="n">
        <x:f>IF(U3287=0,0,N3287*S3287/U3287)</x:f>
        <x:v>361.8090452261306</x:v>
      </x:c>
      <x:c r="AC3287" s="18" t="n">
        <x:f>IF(U3287=0,0,P3287*S3287/U3287)</x:f>
        <x:v>711.5577889447236</x:v>
      </x:c>
      <x:c r="AD3287" s="18" t="n">
        <x:f>MAX(AB3287,AC3287*'01 Controls'!$E$14)</x:f>
        <x:v>361.8090452261306</x:v>
      </x:c>
      <x:c r="AE3287" s="18" t="n">
        <x:f>IF(U3287=0,0,N3287*T3287/U3287)</x:f>
        <x:v>20.351758793969847</x:v>
      </x:c>
      <x:c r="AF3287" s="18" t="n">
        <x:f>IF(U3287=0,0,P3287*T3287/U3287)</x:f>
        <x:v>40.02512562814069</x:v>
      </x:c>
      <x:c r="AG3287" s="18" t="n">
        <x:f>MAX(AE3287,AF3287*'01 Controls'!$E$15)</x:f>
        <x:v>20.351758793969847</x:v>
      </x:c>
      <x:c r="AH3287" s="18" t="n">
        <x:f>SUM(V3287,Y3287,AB3287,AE3287)</x:f>
        <x:v>449.99999999999994</x:v>
      </x:c>
      <x:c r="AI3287" s="18" t="n">
        <x:f>N3287-AH3287</x:f>
        <x:v>5.684341886080802e-14</x:v>
      </x:c>
      <x:c r="AJ3287" s="18" t="n">
        <x:f>V3287*INDEX('07 Mode Capacity'!$P$6:$P$17,MATCH("AIR-"&amp;I3287,'07 Mode Capacity'!$C$6:$C$17,0))</x:f>
        <x:v>13.765527215199691</x:v>
      </x:c>
      <x:c r="AK3287" s="18" t="n">
        <x:f>Y3287*INDEX('07 Mode Capacity'!$P$6:$P$17,MATCH("OCEAN-"&amp;I3287,'07 Mode Capacity'!$C$6:$C$17,0))</x:f>
        <x:v>0</x:v>
      </x:c>
      <x:c r="AL3287" s="18" t="n">
        <x:f>AB3287*INDEX('07 Mode Capacity'!$P$6:$P$17,MATCH("LAND-"&amp;I3287,'07 Mode Capacity'!$C$6:$C$17,0))</x:f>
        <x:v>138.39229420083848</x:v>
      </x:c>
      <x:c r="AM3287" s="18" t="n">
        <x:f>AE3287*INDEX('07 Mode Capacity'!$P$6:$P$17,MATCH("INLAND-"&amp;I3287,'07 Mode Capacity'!$C$6:$C$17,0))</x:f>
        <x:v>20.351758793969847</x:v>
      </x:c>
      <x:c r="AN3287" s="18" t="n">
        <x:f>SUM(AJ3287:AM3287)</x:f>
        <x:v>172.509580210008</x:v>
      </x:c>
      <x:c r="AO3287" s="17" t="n">
        <x:f>IF(N3287=0,1,AN3287/N3287)</x:f>
        <x:v>0.3833546226889067</x:v>
      </x:c>
      <x:c r="AP3287" s="11" t="str">
        <x:f>IF(AO3287&gt;='01 Controls'!$E$16,"PASS","FAIL")</x:f>
        <x:v>FAIL</x:v>
      </x:c>
      <x:c r="AQ3287" s="11" t="str">
        <x:v>UNQUANTIFIED</x:v>
      </x:c>
      <x:c r="AR3287" s="11" t="str">
        <x:v>Position-class planning record; serial item and receiver open</x:v>
      </x:c>
      <x:c r="AS3287" s="26"/>
      <x:c r="AT3287" s="26"/>
    </x:row>
    <x:row r="3288">
      <x:c r="C3288" s="11" t="str">
        <x:v>M5-A-AMG-ISO-18</x:v>
      </x:c>
      <x:c r="D3288" s="11" t="str">
        <x:v>M5</x:v>
      </x:c>
      <x:c r="E3288" s="11" t="str">
        <x:v>Drought and water</x:v>
      </x:c>
      <x:c r="F3288" s="11" t="str">
        <x:v>A-AMG</x:v>
      </x:c>
      <x:c r="G3288" s="11" t="str">
        <x:v>Aeromedical movement group</x:v>
      </x:c>
      <x:c r="H3288" s="11" t="str">
        <x:v>ISO-18</x:v>
      </x:c>
      <x:c r="I3288" s="19" t="n">
        <x:v>48</x:v>
      </x:c>
      <x:c r="J3288" s="21" t="n">
        <x:v>2</x:v>
      </x:c>
      <x:c r="K3288" s="18" t="n">
        <x:f>'05 Cargo Register'!K152</x:f>
        <x:v>337.5</x:v>
      </x:c>
      <x:c r="L3288" s="18" t="n">
        <x:f>'05 Cargo Register'!N152</x:f>
        <x:v>23</x:v>
      </x:c>
      <x:c r="M3288" s="18" t="n">
        <x:f>'05 Cargo Register'!O152</x:f>
        <x:v>607.2</x:v>
      </x:c>
      <x:c r="N3288" s="18" t="n">
        <x:f>J3288*K3288</x:f>
        <x:v>675</x:v>
      </x:c>
      <x:c r="O3288" s="18" t="n">
        <x:f>J3288*L3288</x:f>
        <x:v>46</x:v>
      </x:c>
      <x:c r="P3288" s="18" t="n">
        <x:f>J3288*M3288</x:f>
        <x:v>1214.4</x:v>
      </x:c>
      <x:c r="Q3288" s="22" t="n">
        <x:f>'01 Controls'!$E$29*'02 Cargo Classes'!$M$7</x:f>
        <x:v>0.010000000000000002</x:v>
      </x:c>
      <x:c r="R3288" s="22" t="n">
        <x:f>'01 Controls'!$F$29*'02 Cargo Classes'!$N$7</x:f>
        <x:v>0</x:v>
      </x:c>
      <x:c r="S3288" s="22" t="n">
        <x:f>'01 Controls'!$G$29*'02 Cargo Classes'!$O$7</x:f>
        <x:v>0.96</x:v>
      </x:c>
      <x:c r="T3288" s="22" t="n">
        <x:f>'01 Controls'!$H$29*'02 Cargo Classes'!$P$7</x:f>
        <x:v>0.12</x:v>
      </x:c>
      <x:c r="U3288" s="22" t="n">
        <x:f>SUM(Q3288:T3288)</x:f>
        <x:v>1.0899999999999999</x:v>
      </x:c>
      <x:c r="V3288" s="18" t="n">
        <x:f>IF(U3288=0,0,N3288*Q3288/U3288)</x:f>
        <x:v>6.192660550458717</x:v>
      </x:c>
      <x:c r="W3288" s="18" t="n">
        <x:f>IF(U3288=0,0,P3288*Q3288/U3288)</x:f>
        <x:v>11.14128440366973</x:v>
      </x:c>
      <x:c r="X3288" s="18" t="n">
        <x:f>MAX(V3288,W3288*'01 Controls'!$E$12)</x:f>
        <x:v>6.192660550458717</x:v>
      </x:c>
      <x:c r="Y3288" s="18" t="n">
        <x:f>IF(U3288=0,0,N3288*R3288/U3288)</x:f>
        <x:v>0</x:v>
      </x:c>
      <x:c r="Z3288" s="18" t="n">
        <x:f>IF(U3288=0,0,P3288*R3288/U3288)</x:f>
        <x:v>0</x:v>
      </x:c>
      <x:c r="AA3288" s="18" t="n">
        <x:f>MAX(Y3288,Z3288*'01 Controls'!$E$13)</x:f>
        <x:v>0</x:v>
      </x:c>
      <x:c r="AB3288" s="18" t="n">
        <x:f>IF(U3288=0,0,N3288*S3288/U3288)</x:f>
        <x:v>594.4954128440368</x:v>
      </x:c>
      <x:c r="AC3288" s="18" t="n">
        <x:f>IF(U3288=0,0,P3288*S3288/U3288)</x:f>
        <x:v>1069.5633027522938</x:v>
      </x:c>
      <x:c r="AD3288" s="18" t="n">
        <x:f>MAX(AB3288,AC3288*'01 Controls'!$E$14)</x:f>
        <x:v>594.4954128440368</x:v>
      </x:c>
      <x:c r="AE3288" s="18" t="n">
        <x:f>IF(U3288=0,0,N3288*T3288/U3288)</x:f>
        <x:v>74.3119266055046</x:v>
      </x:c>
      <x:c r="AF3288" s="18" t="n">
        <x:f>IF(U3288=0,0,P3288*T3288/U3288)</x:f>
        <x:v>133.69541284403672</x:v>
      </x:c>
      <x:c r="AG3288" s="18" t="n">
        <x:f>MAX(AE3288,AF3288*'01 Controls'!$E$15)</x:f>
        <x:v>74.3119266055046</x:v>
      </x:c>
      <x:c r="AH3288" s="18" t="n">
        <x:f>SUM(V3288,Y3288,AB3288,AE3288)</x:f>
        <x:v>675.0000000000001</x:v>
      </x:c>
      <x:c r="AI3288" s="18" t="n">
        <x:f>N3288-AH3288</x:f>
        <x:v>-1.1368683772161603e-13</x:v>
      </x:c>
      <x:c r="AJ3288" s="18" t="n">
        <x:f>V3288*INDEX('07 Mode Capacity'!$P$6:$P$17,MATCH("AIR-"&amp;I3288,'07 Mode Capacity'!$C$6:$C$17,0))</x:f>
        <x:v>1.7360235719749777</x:v>
      </x:c>
      <x:c r="AK3288" s="18" t="n">
        <x:f>Y3288*INDEX('07 Mode Capacity'!$P$6:$P$17,MATCH("OCEAN-"&amp;I3288,'07 Mode Capacity'!$C$6:$C$17,0))</x:f>
        <x:v>0</x:v>
      </x:c>
      <x:c r="AL3288" s="18" t="n">
        <x:f>AB3288*INDEX('07 Mode Capacity'!$P$6:$P$17,MATCH("LAND-"&amp;I3288,'07 Mode Capacity'!$C$6:$C$17,0))</x:f>
        <x:v>72.55689857378582</x:v>
      </x:c>
      <x:c r="AM3288" s="18" t="n">
        <x:f>AE3288*INDEX('07 Mode Capacity'!$P$6:$P$17,MATCH("INLAND-"&amp;I3288,'07 Mode Capacity'!$C$6:$C$17,0))</x:f>
        <x:v>46.90824203532293</x:v>
      </x:c>
      <x:c r="AN3288" s="18" t="n">
        <x:f>SUM(AJ3288:AM3288)</x:f>
        <x:v>121.20116418108373</x:v>
      </x:c>
      <x:c r="AO3288" s="17" t="n">
        <x:f>IF(N3288=0,1,AN3288/N3288)</x:f>
        <x:v>0.1795572802682722</x:v>
      </x:c>
      <x:c r="AP3288" s="11" t="str">
        <x:f>IF(AO3288&gt;='01 Controls'!$E$16,"PASS","FAIL")</x:f>
        <x:v>FAIL</x:v>
      </x:c>
      <x:c r="AQ3288" s="11" t="str">
        <x:v>UNQUANTIFIED</x:v>
      </x:c>
      <x:c r="AR3288" s="11" t="str">
        <x:v>Position-class planning record; serial item and receiver open</x:v>
      </x:c>
      <x:c r="AS3288" s="26"/>
      <x:c r="AT3288" s="26"/>
    </x:row>
    <x:row r="3289">
      <x:c r="C3289" s="11" t="str">
        <x:v>M5-A-AMG-COL-12</x:v>
      </x:c>
      <x:c r="D3289" s="11" t="str">
        <x:v>M5</x:v>
      </x:c>
      <x:c r="E3289" s="11" t="str">
        <x:v>Drought and water</x:v>
      </x:c>
      <x:c r="F3289" s="11" t="str">
        <x:v>A-AMG</x:v>
      </x:c>
      <x:c r="G3289" s="11" t="str">
        <x:v>Aeromedical movement group</x:v>
      </x:c>
      <x:c r="H3289" s="11" t="str">
        <x:v>COL-12</x:v>
      </x:c>
      <x:c r="I3289" s="19" t="n">
        <x:v>24</x:v>
      </x:c>
      <x:c r="J3289" s="21" t="n">
        <x:v>2</x:v>
      </x:c>
      <x:c r="K3289" s="18" t="n">
        <x:f>'05 Cargo Register'!K153</x:f>
        <x:v>84.375</x:v>
      </x:c>
      <x:c r="L3289" s="18" t="n">
        <x:f>'05 Cargo Register'!N153</x:f>
        <x:v>9</x:v>
      </x:c>
      <x:c r="M3289" s="18" t="n">
        <x:f>'05 Cargo Register'!O153</x:f>
        <x:v>237.60000000000002</x:v>
      </x:c>
      <x:c r="N3289" s="18" t="n">
        <x:f>J3289*K3289</x:f>
        <x:v>168.75</x:v>
      </x:c>
      <x:c r="O3289" s="18" t="n">
        <x:f>J3289*L3289</x:f>
        <x:v>18</x:v>
      </x:c>
      <x:c r="P3289" s="18" t="n">
        <x:f>J3289*M3289</x:f>
        <x:v>475.20000000000005</x:v>
      </x:c>
      <x:c r="Q3289" s="22" t="n">
        <x:f>'01 Controls'!$E$29*'02 Cargo Classes'!$M$8</x:f>
        <x:v>0.1</x:v>
      </x:c>
      <x:c r="R3289" s="22" t="n">
        <x:f>'01 Controls'!$F$29*'02 Cargo Classes'!$N$8</x:f>
        <x:v>0</x:v>
      </x:c>
      <x:c r="S3289" s="22" t="n">
        <x:f>'01 Controls'!$G$29*'02 Cargo Classes'!$O$8</x:f>
        <x:v>0.96</x:v>
      </x:c>
      <x:c r="T3289" s="22" t="n">
        <x:f>'01 Controls'!$H$29*'02 Cargo Classes'!$P$8</x:f>
        <x:v>0.03</x:v>
      </x:c>
      <x:c r="U3289" s="22" t="n">
        <x:f>SUM(Q3289:T3289)</x:f>
        <x:v>1.09</x:v>
      </x:c>
      <x:c r="V3289" s="18" t="n">
        <x:f>IF(U3289=0,0,N3289*Q3289/U3289)</x:f>
        <x:v>15.481651376146788</x:v>
      </x:c>
      <x:c r="W3289" s="18" t="n">
        <x:f>IF(U3289=0,0,P3289*Q3289/U3289)</x:f>
        <x:v>43.59633027522936</x:v>
      </x:c>
      <x:c r="X3289" s="18" t="n">
        <x:f>MAX(V3289,W3289*'01 Controls'!$E$12)</x:f>
        <x:v>15.481651376146788</x:v>
      </x:c>
      <x:c r="Y3289" s="18" t="n">
        <x:f>IF(U3289=0,0,N3289*R3289/U3289)</x:f>
        <x:v>0</x:v>
      </x:c>
      <x:c r="Z3289" s="18" t="n">
        <x:f>IF(U3289=0,0,P3289*R3289/U3289)</x:f>
        <x:v>0</x:v>
      </x:c>
      <x:c r="AA3289" s="18" t="n">
        <x:f>MAX(Y3289,Z3289*'01 Controls'!$E$13)</x:f>
        <x:v>0</x:v>
      </x:c>
      <x:c r="AB3289" s="18" t="n">
        <x:f>IF(U3289=0,0,N3289*S3289/U3289)</x:f>
        <x:v>148.62385321100916</x:v>
      </x:c>
      <x:c r="AC3289" s="18" t="n">
        <x:f>IF(U3289=0,0,P3289*S3289/U3289)</x:f>
        <x:v>418.5247706422018</x:v>
      </x:c>
      <x:c r="AD3289" s="18" t="n">
        <x:f>MAX(AB3289,AC3289*'01 Controls'!$E$14)</x:f>
        <x:v>148.62385321100916</x:v>
      </x:c>
      <x:c r="AE3289" s="18" t="n">
        <x:f>IF(U3289=0,0,N3289*T3289/U3289)</x:f>
        <x:v>4.644495412844036</x:v>
      </x:c>
      <x:c r="AF3289" s="18" t="n">
        <x:f>IF(U3289=0,0,P3289*T3289/U3289)</x:f>
        <x:v>13.078899082568807</x:v>
      </x:c>
      <x:c r="AG3289" s="18" t="n">
        <x:f>MAX(AE3289,AF3289*'01 Controls'!$E$15)</x:f>
        <x:v>4.644495412844036</x:v>
      </x:c>
      <x:c r="AH3289" s="18" t="n">
        <x:f>SUM(V3289,Y3289,AB3289,AE3289)</x:f>
        <x:v>168.75</x:v>
      </x:c>
      <x:c r="AI3289" s="18" t="n">
        <x:f>N3289-AH3289</x:f>
        <x:v>0</x:v>
      </x:c>
      <x:c r="AJ3289" s="18" t="n">
        <x:f>V3289*INDEX('07 Mode Capacity'!$P$6:$P$17,MATCH("AIR-"&amp;I3289,'07 Mode Capacity'!$C$6:$C$17,0))</x:f>
        <x:v>3.1414448575971767</x:v>
      </x:c>
      <x:c r="AK3289" s="18" t="n">
        <x:f>Y3289*INDEX('07 Mode Capacity'!$P$6:$P$17,MATCH("OCEAN-"&amp;I3289,'07 Mode Capacity'!$C$6:$C$17,0))</x:f>
        <x:v>0</x:v>
      </x:c>
      <x:c r="AL3289" s="18" t="n">
        <x:f>AB3289*INDEX('07 Mode Capacity'!$P$6:$P$17,MATCH("LAND-"&amp;I3289,'07 Mode Capacity'!$C$6:$C$17,0))</x:f>
        <x:v>56.84876121873893</x:v>
      </x:c>
      <x:c r="AM3289" s="18" t="n">
        <x:f>AE3289*INDEX('07 Mode Capacity'!$P$6:$P$17,MATCH("INLAND-"&amp;I3289,'07 Mode Capacity'!$C$6:$C$17,0))</x:f>
        <x:v>4.644495412844036</x:v>
      </x:c>
      <x:c r="AN3289" s="18" t="n">
        <x:f>SUM(AJ3289:AM3289)</x:f>
        <x:v>64.63470148918015</x:v>
      </x:c>
      <x:c r="AO3289" s="17" t="n">
        <x:f>IF(N3289=0,1,AN3289/N3289)</x:f>
        <x:v>0.3830204532692157</x:v>
      </x:c>
      <x:c r="AP3289" s="11" t="str">
        <x:f>IF(AO3289&gt;='01 Controls'!$E$16,"PASS","FAIL")</x:f>
        <x:v>FAIL</x:v>
      </x:c>
      <x:c r="AQ3289" s="11" t="str">
        <x:v>UNQUANTIFIED</x:v>
      </x:c>
      <x:c r="AR3289" s="11" t="str">
        <x:v>Position-class planning record; serial item and receiver open</x:v>
      </x:c>
      <x:c r="AS3289" s="26"/>
      <x:c r="AT3289" s="26"/>
    </x:row>
    <x:row r="3290">
      <x:c r="C3290" s="11" t="str">
        <x:v>M5-A-AMG-BAT-22</x:v>
      </x:c>
      <x:c r="D3290" s="11" t="str">
        <x:v>M5</x:v>
      </x:c>
      <x:c r="E3290" s="11" t="str">
        <x:v>Drought and water</x:v>
      </x:c>
      <x:c r="F3290" s="11" t="str">
        <x:v>A-AMG</x:v>
      </x:c>
      <x:c r="G3290" s="11" t="str">
        <x:v>Aeromedical movement group</x:v>
      </x:c>
      <x:c r="H3290" s="11" t="str">
        <x:v>BAT-22</x:v>
      </x:c>
      <x:c r="I3290" s="19" t="n">
        <x:v>48</x:v>
      </x:c>
      <x:c r="J3290" s="21" t="n">
        <x:v>2</x:v>
      </x:c>
      <x:c r="K3290" s="18" t="n">
        <x:f>'05 Cargo Register'!K154</x:f>
        <x:v>225</x:v>
      </x:c>
      <x:c r="L3290" s="18" t="n">
        <x:f>'05 Cargo Register'!N154</x:f>
        <x:v>13</x:v>
      </x:c>
      <x:c r="M3290" s="18" t="n">
        <x:f>'05 Cargo Register'!O154</x:f>
        <x:v>343.20000000000005</x:v>
      </x:c>
      <x:c r="N3290" s="18" t="n">
        <x:f>J3290*K3290</x:f>
        <x:v>450</x:v>
      </x:c>
      <x:c r="O3290" s="18" t="n">
        <x:f>J3290*L3290</x:f>
        <x:v>26</x:v>
      </x:c>
      <x:c r="P3290" s="18" t="n">
        <x:f>J3290*M3290</x:f>
        <x:v>686.4000000000001</x:v>
      </x:c>
      <x:c r="Q3290" s="22" t="n">
        <x:f>'01 Controls'!$E$29*'02 Cargo Classes'!$M$9</x:f>
        <x:v>0</x:v>
      </x:c>
      <x:c r="R3290" s="22" t="n">
        <x:f>'01 Controls'!$F$29*'02 Cargo Classes'!$N$9</x:f>
        <x:v>0</x:v>
      </x:c>
      <x:c r="S3290" s="22" t="n">
        <x:f>'01 Controls'!$G$29*'02 Cargo Classes'!$O$9</x:f>
        <x:v>0.8</x:v>
      </x:c>
      <x:c r="T3290" s="22" t="n">
        <x:f>'01 Controls'!$H$29*'02 Cargo Classes'!$P$9</x:f>
        <x:v>0.075</x:v>
      </x:c>
      <x:c r="U3290" s="22" t="n">
        <x:f>SUM(Q3290:T3290)</x:f>
        <x:v>0.875</x:v>
      </x:c>
      <x:c r="V3290" s="18" t="n">
        <x:f>IF(U3290=0,0,N3290*Q3290/U3290)</x:f>
        <x:v>0</x:v>
      </x:c>
      <x:c r="W3290" s="18" t="n">
        <x:f>IF(U3290=0,0,P3290*Q3290/U3290)</x:f>
        <x:v>0</x:v>
      </x:c>
      <x:c r="X3290" s="18" t="n">
        <x:f>MAX(V3290,W3290*'01 Controls'!$E$12)</x:f>
        <x:v>0</x:v>
      </x:c>
      <x:c r="Y3290" s="18" t="n">
        <x:f>IF(U3290=0,0,N3290*R3290/U3290)</x:f>
        <x:v>0</x:v>
      </x:c>
      <x:c r="Z3290" s="18" t="n">
        <x:f>IF(U3290=0,0,P3290*R3290/U3290)</x:f>
        <x:v>0</x:v>
      </x:c>
      <x:c r="AA3290" s="18" t="n">
        <x:f>MAX(Y3290,Z3290*'01 Controls'!$E$13)</x:f>
        <x:v>0</x:v>
      </x:c>
      <x:c r="AB3290" s="18" t="n">
        <x:f>IF(U3290=0,0,N3290*S3290/U3290)</x:f>
        <x:v>411.42857142857144</x:v>
      </x:c>
      <x:c r="AC3290" s="18" t="n">
        <x:f>IF(U3290=0,0,P3290*S3290/U3290)</x:f>
        <x:v>627.5657142857144</x:v>
      </x:c>
      <x:c r="AD3290" s="18" t="n">
        <x:f>MAX(AB3290,AC3290*'01 Controls'!$E$14)</x:f>
        <x:v>411.42857142857144</x:v>
      </x:c>
      <x:c r="AE3290" s="18" t="n">
        <x:f>IF(U3290=0,0,N3290*T3290/U3290)</x:f>
        <x:v>38.57142857142857</x:v>
      </x:c>
      <x:c r="AF3290" s="18" t="n">
        <x:f>IF(U3290=0,0,P3290*T3290/U3290)</x:f>
        <x:v>58.83428571428572</x:v>
      </x:c>
      <x:c r="AG3290" s="18" t="n">
        <x:f>MAX(AE3290,AF3290*'01 Controls'!$E$15)</x:f>
        <x:v>38.57142857142857</x:v>
      </x:c>
      <x:c r="AH3290" s="18" t="n">
        <x:f>SUM(V3290,Y3290,AB3290,AE3290)</x:f>
        <x:v>450</x:v>
      </x:c>
      <x:c r="AI3290" s="18" t="n">
        <x:f>N3290-AH3290</x:f>
        <x:v>0</x:v>
      </x:c>
      <x:c r="AJ3290" s="18" t="n">
        <x:f>V3290*INDEX('07 Mode Capacity'!$P$6:$P$17,MATCH("AIR-"&amp;I3290,'07 Mode Capacity'!$C$6:$C$17,0))</x:f>
        <x:v>0</x:v>
      </x:c>
      <x:c r="AK3290" s="18" t="n">
        <x:f>Y3290*INDEX('07 Mode Capacity'!$P$6:$P$17,MATCH("OCEAN-"&amp;I3290,'07 Mode Capacity'!$C$6:$C$17,0))</x:f>
        <x:v>0</x:v>
      </x:c>
      <x:c r="AL3290" s="18" t="n">
        <x:f>AB3290*INDEX('07 Mode Capacity'!$P$6:$P$17,MATCH("LAND-"&amp;I3290,'07 Mode Capacity'!$C$6:$C$17,0))</x:f>
        <x:v>50.21398060027081</x:v>
      </x:c>
      <x:c r="AM3290" s="18" t="n">
        <x:f>AE3290*INDEX('07 Mode Capacity'!$P$6:$P$17,MATCH("INLAND-"&amp;I3290,'07 Mode Capacity'!$C$6:$C$17,0))</x:f>
        <x:v>24.347611342143804</x:v>
      </x:c>
      <x:c r="AN3290" s="18" t="n">
        <x:f>SUM(AJ3290:AM3290)</x:f>
        <x:v>74.56159194241461</x:v>
      </x:c>
      <x:c r="AO3290" s="17" t="n">
        <x:f>IF(N3290=0,1,AN3290/N3290)</x:f>
        <x:v>0.16569242653869912</x:v>
      </x:c>
      <x:c r="AP3290" s="11" t="str">
        <x:f>IF(AO3290&gt;='01 Controls'!$E$16,"PASS","FAIL")</x:f>
        <x:v>FAIL</x:v>
      </x:c>
      <x:c r="AQ3290" s="11" t="str">
        <x:v>UNQUANTIFIED</x:v>
      </x:c>
      <x:c r="AR3290" s="11" t="str">
        <x:v>Position-class planning record; serial item and receiver open</x:v>
      </x:c>
      <x:c r="AS3290" s="26"/>
      <x:c r="AT3290" s="26"/>
    </x:row>
    <x:row r="3291">
      <x:c r="C3291" s="11" t="str">
        <x:v>M5-A-AMG-TNK-20</x:v>
      </x:c>
      <x:c r="D3291" s="11" t="str">
        <x:v>M5</x:v>
      </x:c>
      <x:c r="E3291" s="11" t="str">
        <x:v>Drought and water</x:v>
      </x:c>
      <x:c r="F3291" s="11" t="str">
        <x:v>A-AMG</x:v>
      </x:c>
      <x:c r="G3291" s="11" t="str">
        <x:v>Aeromedical movement group</x:v>
      </x:c>
      <x:c r="H3291" s="11" t="str">
        <x:v>TNK-20</x:v>
      </x:c>
      <x:c r="I3291" s="19" t="n">
        <x:v>48</x:v>
      </x:c>
      <x:c r="J3291" s="21" t="n">
        <x:v>2</x:v>
      </x:c>
      <x:c r="K3291" s="18" t="n">
        <x:f>'05 Cargo Register'!K155</x:f>
        <x:v>281.25</x:v>
      </x:c>
      <x:c r="L3291" s="18" t="n">
        <x:f>'05 Cargo Register'!N155</x:f>
        <x:v>17</x:v>
      </x:c>
      <x:c r="M3291" s="18" t="n">
        <x:f>'05 Cargo Register'!O155</x:f>
        <x:v>361.25</x:v>
      </x:c>
      <x:c r="N3291" s="18" t="n">
        <x:f>J3291*K3291</x:f>
        <x:v>562.5</x:v>
      </x:c>
      <x:c r="O3291" s="18" t="n">
        <x:f>J3291*L3291</x:f>
        <x:v>34</x:v>
      </x:c>
      <x:c r="P3291" s="18" t="n">
        <x:f>J3291*M3291</x:f>
        <x:v>722.5</x:v>
      </x:c>
      <x:c r="Q3291" s="22" t="n">
        <x:f>'01 Controls'!$E$29*'02 Cargo Classes'!$M$10</x:f>
        <x:v>0</x:v>
      </x:c>
      <x:c r="R3291" s="22" t="n">
        <x:f>'01 Controls'!$F$29*'02 Cargo Classes'!$N$10</x:f>
        <x:v>0</x:v>
      </x:c>
      <x:c r="S3291" s="22" t="n">
        <x:f>'01 Controls'!$G$29*'02 Cargo Classes'!$O$10</x:f>
        <x:v>0.8</x:v>
      </x:c>
      <x:c r="T3291" s="22" t="n">
        <x:f>'01 Controls'!$H$29*'02 Cargo Classes'!$P$10</x:f>
        <x:v>0.15</x:v>
      </x:c>
      <x:c r="U3291" s="22" t="n">
        <x:f>SUM(Q3291:T3291)</x:f>
        <x:v>0.9500000000000001</x:v>
      </x:c>
      <x:c r="V3291" s="18" t="n">
        <x:f>IF(U3291=0,0,N3291*Q3291/U3291)</x:f>
        <x:v>0</x:v>
      </x:c>
      <x:c r="W3291" s="18" t="n">
        <x:f>IF(U3291=0,0,P3291*Q3291/U3291)</x:f>
        <x:v>0</x:v>
      </x:c>
      <x:c r="X3291" s="18" t="n">
        <x:f>MAX(V3291,W3291*'01 Controls'!$E$12)</x:f>
        <x:v>0</x:v>
      </x:c>
      <x:c r="Y3291" s="18" t="n">
        <x:f>IF(U3291=0,0,N3291*R3291/U3291)</x:f>
        <x:v>0</x:v>
      </x:c>
      <x:c r="Z3291" s="18" t="n">
        <x:f>IF(U3291=0,0,P3291*R3291/U3291)</x:f>
        <x:v>0</x:v>
      </x:c>
      <x:c r="AA3291" s="18" t="n">
        <x:f>MAX(Y3291,Z3291*'01 Controls'!$E$13)</x:f>
        <x:v>0</x:v>
      </x:c>
      <x:c r="AB3291" s="18" t="n">
        <x:f>IF(U3291=0,0,N3291*S3291/U3291)</x:f>
        <x:v>473.6842105263158</x:v>
      </x:c>
      <x:c r="AC3291" s="18" t="n">
        <x:f>IF(U3291=0,0,P3291*S3291/U3291)</x:f>
        <x:v>608.421052631579</x:v>
      </x:c>
      <x:c r="AD3291" s="18" t="n">
        <x:f>MAX(AB3291,AC3291*'01 Controls'!$E$14)</x:f>
        <x:v>473.6842105263158</x:v>
      </x:c>
      <x:c r="AE3291" s="18" t="n">
        <x:f>IF(U3291=0,0,N3291*T3291/U3291)</x:f>
        <x:v>88.8157894736842</x:v>
      </x:c>
      <x:c r="AF3291" s="18" t="n">
        <x:f>IF(U3291=0,0,P3291*T3291/U3291)</x:f>
        <x:v>114.07894736842104</x:v>
      </x:c>
      <x:c r="AG3291" s="18" t="n">
        <x:f>MAX(AE3291,AF3291*'01 Controls'!$E$15)</x:f>
        <x:v>88.8157894736842</x:v>
      </x:c>
      <x:c r="AH3291" s="18" t="n">
        <x:f>SUM(V3291,Y3291,AB3291,AE3291)</x:f>
        <x:v>562.5</x:v>
      </x:c>
      <x:c r="AI3291" s="18" t="n">
        <x:f>N3291-AH3291</x:f>
        <x:v>0</x:v>
      </x:c>
      <x:c r="AJ3291" s="18" t="n">
        <x:f>V3291*INDEX('07 Mode Capacity'!$P$6:$P$17,MATCH("AIR-"&amp;I3291,'07 Mode Capacity'!$C$6:$C$17,0))</x:f>
        <x:v>0</x:v>
      </x:c>
      <x:c r="AK3291" s="18" t="n">
        <x:f>Y3291*INDEX('07 Mode Capacity'!$P$6:$P$17,MATCH("OCEAN-"&amp;I3291,'07 Mode Capacity'!$C$6:$C$17,0))</x:f>
        <x:v>0</x:v>
      </x:c>
      <x:c r="AL3291" s="18" t="n">
        <x:f>AB3291*INDEX('07 Mode Capacity'!$P$6:$P$17,MATCH("LAND-"&amp;I3291,'07 Mode Capacity'!$C$6:$C$17,0))</x:f>
        <x:v>57.812148717417045</x:v>
      </x:c>
      <x:c r="AM3291" s="18" t="n">
        <x:f>AE3291*INDEX('07 Mode Capacity'!$P$6:$P$17,MATCH("INLAND-"&amp;I3291,'07 Mode Capacity'!$C$6:$C$17,0))</x:f>
        <x:v>56.063578748357436</x:v>
      </x:c>
      <x:c r="AN3291" s="18" t="n">
        <x:f>SUM(AJ3291:AM3291)</x:f>
        <x:v>113.87572746577447</x:v>
      </x:c>
      <x:c r="AO3291" s="17" t="n">
        <x:f>IF(N3291=0,1,AN3291/N3291)</x:f>
        <x:v>0.2024457377169324</x:v>
      </x:c>
      <x:c r="AP3291" s="11" t="str">
        <x:f>IF(AO3291&gt;='01 Controls'!$E$16,"PASS","FAIL")</x:f>
        <x:v>FAIL</x:v>
      </x:c>
      <x:c r="AQ3291" s="11" t="str">
        <x:v>UNQUANTIFIED</x:v>
      </x:c>
      <x:c r="AR3291" s="11" t="str">
        <x:v>Position-class planning record; serial item and receiver open</x:v>
      </x:c>
      <x:c r="AS3291" s="26"/>
      <x:c r="AT3291" s="26"/>
    </x:row>
    <x:row r="3292">
      <x:c r="C3292" s="11" t="str">
        <x:v>M5-A-AMG-FLR-24</x:v>
      </x:c>
      <x:c r="D3292" s="11" t="str">
        <x:v>M5</x:v>
      </x:c>
      <x:c r="E3292" s="11" t="str">
        <x:v>Drought and water</x:v>
      </x:c>
      <x:c r="F3292" s="11" t="str">
        <x:v>A-AMG</x:v>
      </x:c>
      <x:c r="G3292" s="11" t="str">
        <x:v>Aeromedical movement group</x:v>
      </x:c>
      <x:c r="H3292" s="11" t="str">
        <x:v>FLR-24</x:v>
      </x:c>
      <x:c r="I3292" s="19" t="n">
        <x:v>48</x:v>
      </x:c>
      <x:c r="J3292" s="21" t="n">
        <x:v>2</x:v>
      </x:c>
      <x:c r="K3292" s="18" t="n">
        <x:f>'05 Cargo Register'!K156</x:f>
        <x:v>421.875</x:v>
      </x:c>
      <x:c r="L3292" s="18" t="n">
        <x:f>'05 Cargo Register'!N156</x:f>
        <x:v>21</x:v>
      </x:c>
      <x:c r="M3292" s="18" t="n">
        <x:f>'05 Cargo Register'!O156</x:f>
        <x:v>672</x:v>
      </x:c>
      <x:c r="N3292" s="18" t="n">
        <x:f>J3292*K3292</x:f>
        <x:v>843.75</x:v>
      </x:c>
      <x:c r="O3292" s="18" t="n">
        <x:f>J3292*L3292</x:f>
        <x:v>42</x:v>
      </x:c>
      <x:c r="P3292" s="18" t="n">
        <x:f>J3292*M3292</x:f>
        <x:v>1344</x:v>
      </x:c>
      <x:c r="Q3292" s="22" t="n">
        <x:f>'01 Controls'!$E$29*'02 Cargo Classes'!$M$11</x:f>
        <x:v>0</x:v>
      </x:c>
      <x:c r="R3292" s="22" t="n">
        <x:f>'01 Controls'!$F$29*'02 Cargo Classes'!$N$11</x:f>
        <x:v>0</x:v>
      </x:c>
      <x:c r="S3292" s="22" t="n">
        <x:f>'01 Controls'!$G$29*'02 Cargo Classes'!$O$11</x:f>
        <x:v>0.8</x:v>
      </x:c>
      <x:c r="T3292" s="22" t="n">
        <x:f>'01 Controls'!$H$29*'02 Cargo Classes'!$P$11</x:f>
        <x:v>0.12</x:v>
      </x:c>
      <x:c r="U3292" s="22" t="n">
        <x:f>SUM(Q3292:T3292)</x:f>
        <x:v>0.92</x:v>
      </x:c>
      <x:c r="V3292" s="18" t="n">
        <x:f>IF(U3292=0,0,N3292*Q3292/U3292)</x:f>
        <x:v>0</x:v>
      </x:c>
      <x:c r="W3292" s="18" t="n">
        <x:f>IF(U3292=0,0,P3292*Q3292/U3292)</x:f>
        <x:v>0</x:v>
      </x:c>
      <x:c r="X3292" s="18" t="n">
        <x:f>MAX(V3292,W3292*'01 Controls'!$E$12)</x:f>
        <x:v>0</x:v>
      </x:c>
      <x:c r="Y3292" s="18" t="n">
        <x:f>IF(U3292=0,0,N3292*R3292/U3292)</x:f>
        <x:v>0</x:v>
      </x:c>
      <x:c r="Z3292" s="18" t="n">
        <x:f>IF(U3292=0,0,P3292*R3292/U3292)</x:f>
        <x:v>0</x:v>
      </x:c>
      <x:c r="AA3292" s="18" t="n">
        <x:f>MAX(Y3292,Z3292*'01 Controls'!$E$13)</x:f>
        <x:v>0</x:v>
      </x:c>
      <x:c r="AB3292" s="18" t="n">
        <x:f>IF(U3292=0,0,N3292*S3292/U3292)</x:f>
        <x:v>733.695652173913</x:v>
      </x:c>
      <x:c r="AC3292" s="18" t="n">
        <x:f>IF(U3292=0,0,P3292*S3292/U3292)</x:f>
        <x:v>1168.695652173913</x:v>
      </x:c>
      <x:c r="AD3292" s="18" t="n">
        <x:f>MAX(AB3292,AC3292*'01 Controls'!$E$14)</x:f>
        <x:v>733.695652173913</x:v>
      </x:c>
      <x:c r="AE3292" s="18" t="n">
        <x:f>IF(U3292=0,0,N3292*T3292/U3292)</x:f>
        <x:v>110.05434782608695</x:v>
      </x:c>
      <x:c r="AF3292" s="18" t="n">
        <x:f>IF(U3292=0,0,P3292*T3292/U3292)</x:f>
        <x:v>175.30434782608694</x:v>
      </x:c>
      <x:c r="AG3292" s="18" t="n">
        <x:f>MAX(AE3292,AF3292*'01 Controls'!$E$15)</x:f>
        <x:v>110.05434782608695</x:v>
      </x:c>
      <x:c r="AH3292" s="18" t="n">
        <x:f>SUM(V3292,Y3292,AB3292,AE3292)</x:f>
        <x:v>843.75</x:v>
      </x:c>
      <x:c r="AI3292" s="18" t="n">
        <x:f>N3292-AH3292</x:f>
        <x:v>0</x:v>
      </x:c>
      <x:c r="AJ3292" s="18" t="n">
        <x:f>V3292*INDEX('07 Mode Capacity'!$P$6:$P$17,MATCH("AIR-"&amp;I3292,'07 Mode Capacity'!$C$6:$C$17,0))</x:f>
        <x:v>0</x:v>
      </x:c>
      <x:c r="AK3292" s="18" t="n">
        <x:f>Y3292*INDEX('07 Mode Capacity'!$P$6:$P$17,MATCH("OCEAN-"&amp;I3292,'07 Mode Capacity'!$C$6:$C$17,0))</x:f>
        <x:v>0</x:v>
      </x:c>
      <x:c r="AL3292" s="18" t="n">
        <x:f>AB3292*INDEX('07 Mode Capacity'!$P$6:$P$17,MATCH("LAND-"&amp;I3292,'07 Mode Capacity'!$C$6:$C$17,0))</x:f>
        <x:v>89.54599121991227</x:v>
      </x:c>
      <x:c r="AM3292" s="18" t="n">
        <x:f>AE3292*INDEX('07 Mode Capacity'!$P$6:$P$17,MATCH("INLAND-"&amp;I3292,'07 Mode Capacity'!$C$6:$C$17,0))</x:f>
        <x:v>69.47008670992118</x:v>
      </x:c>
      <x:c r="AN3292" s="18" t="n">
        <x:f>SUM(AJ3292:AM3292)</x:f>
        <x:v>159.01607792983344</x:v>
      </x:c>
      <x:c r="AO3292" s="17" t="n">
        <x:f>IF(N3292=0,1,AN3292/N3292)</x:f>
        <x:v>0.18846349976869148</x:v>
      </x:c>
      <x:c r="AP3292" s="11" t="str">
        <x:f>IF(AO3292&gt;='01 Controls'!$E$16,"PASS","FAIL")</x:f>
        <x:v>FAIL</x:v>
      </x:c>
      <x:c r="AQ3292" s="11" t="str">
        <x:v>UNQUANTIFIED</x:v>
      </x:c>
      <x:c r="AR3292" s="11" t="str">
        <x:v>Position-class planning record; serial item and receiver open</x:v>
      </x:c>
      <x:c r="AS3292" s="26"/>
      <x:c r="AT3292" s="26"/>
    </x:row>
    <x:row r="3293">
      <x:c r="C3293" s="11" t="str">
        <x:v>M5-A-AMG-ROL-30</x:v>
      </x:c>
      <x:c r="D3293" s="11" t="str">
        <x:v>M5</x:v>
      </x:c>
      <x:c r="E3293" s="11" t="str">
        <x:v>Drought and water</x:v>
      </x:c>
      <x:c r="F3293" s="11" t="str">
        <x:v>A-AMG</x:v>
      </x:c>
      <x:c r="G3293" s="11" t="str">
        <x:v>Aeromedical movement group</x:v>
      </x:c>
      <x:c r="H3293" s="11" t="str">
        <x:v>ROL-30</x:v>
      </x:c>
      <x:c r="I3293" s="19" t="n">
        <x:v>48</x:v>
      </x:c>
      <x:c r="J3293" s="21" t="n">
        <x:v>2</x:v>
      </x:c>
      <x:c r="K3293" s="18" t="n">
        <x:f>'05 Cargo Register'!K157</x:f>
        <x:v>506.25</x:v>
      </x:c>
      <x:c r="L3293" s="18" t="n">
        <x:f>'05 Cargo Register'!N157</x:f>
        <x:v>22</x:v>
      </x:c>
      <x:c r="M3293" s="18" t="n">
        <x:f>'05 Cargo Register'!O157</x:f>
        <x:v>1402.5</x:v>
      </x:c>
      <x:c r="N3293" s="18" t="n">
        <x:f>J3293*K3293</x:f>
        <x:v>1012.5</x:v>
      </x:c>
      <x:c r="O3293" s="18" t="n">
        <x:f>J3293*L3293</x:f>
        <x:v>44</x:v>
      </x:c>
      <x:c r="P3293" s="18" t="n">
        <x:f>J3293*M3293</x:f>
        <x:v>2805</x:v>
      </x:c>
      <x:c r="Q3293" s="22" t="n">
        <x:f>'01 Controls'!$E$29*'02 Cargo Classes'!$M$12</x:f>
        <x:v>0</x:v>
      </x:c>
      <x:c r="R3293" s="22" t="n">
        <x:f>'01 Controls'!$F$29*'02 Cargo Classes'!$N$12</x:f>
        <x:v>0</x:v>
      </x:c>
      <x:c r="S3293" s="22" t="n">
        <x:f>'01 Controls'!$G$29*'02 Cargo Classes'!$O$12</x:f>
        <x:v>1.2000000000000002</x:v>
      </x:c>
      <x:c r="T3293" s="22" t="n">
        <x:f>'01 Controls'!$H$29*'02 Cargo Classes'!$P$12</x:f>
        <x:v>0.09</x:v>
      </x:c>
      <x:c r="U3293" s="22" t="n">
        <x:f>SUM(Q3293:T3293)</x:f>
        <x:v>1.2900000000000003</x:v>
      </x:c>
      <x:c r="V3293" s="18" t="n">
        <x:f>IF(U3293=0,0,N3293*Q3293/U3293)</x:f>
        <x:v>0</x:v>
      </x:c>
      <x:c r="W3293" s="18" t="n">
        <x:f>IF(U3293=0,0,P3293*Q3293/U3293)</x:f>
        <x:v>0</x:v>
      </x:c>
      <x:c r="X3293" s="18" t="n">
        <x:f>MAX(V3293,W3293*'01 Controls'!$E$12)</x:f>
        <x:v>0</x:v>
      </x:c>
      <x:c r="Y3293" s="18" t="n">
        <x:f>IF(U3293=0,0,N3293*R3293/U3293)</x:f>
        <x:v>0</x:v>
      </x:c>
      <x:c r="Z3293" s="18" t="n">
        <x:f>IF(U3293=0,0,P3293*R3293/U3293)</x:f>
        <x:v>0</x:v>
      </x:c>
      <x:c r="AA3293" s="18" t="n">
        <x:f>MAX(Y3293,Z3293*'01 Controls'!$E$13)</x:f>
        <x:v>0</x:v>
      </x:c>
      <x:c r="AB3293" s="18" t="n">
        <x:f>IF(U3293=0,0,N3293*S3293/U3293)</x:f>
        <x:v>941.8604651162791</x:v>
      </x:c>
      <x:c r="AC3293" s="18" t="n">
        <x:f>IF(U3293=0,0,P3293*S3293/U3293)</x:f>
        <x:v>2609.302325581395</x:v>
      </x:c>
      <x:c r="AD3293" s="18" t="n">
        <x:f>MAX(AB3293,AC3293*'01 Controls'!$E$14)</x:f>
        <x:v>941.8604651162791</x:v>
      </x:c>
      <x:c r="AE3293" s="18" t="n">
        <x:f>IF(U3293=0,0,N3293*T3293/U3293)</x:f>
        <x:v>70.63953488372091</x:v>
      </x:c>
      <x:c r="AF3293" s="18" t="n">
        <x:f>IF(U3293=0,0,P3293*T3293/U3293)</x:f>
        <x:v>195.6976744186046</x:v>
      </x:c>
      <x:c r="AG3293" s="18" t="n">
        <x:f>MAX(AE3293,AF3293*'01 Controls'!$E$15)</x:f>
        <x:v>70.63953488372091</x:v>
      </x:c>
      <x:c r="AH3293" s="18" t="n">
        <x:f>SUM(V3293,Y3293,AB3293,AE3293)</x:f>
        <x:v>1012.5</x:v>
      </x:c>
      <x:c r="AI3293" s="18" t="n">
        <x:f>N3293-AH3293</x:f>
        <x:v>0</x:v>
      </x:c>
      <x:c r="AJ3293" s="18" t="n">
        <x:f>V3293*INDEX('07 Mode Capacity'!$P$6:$P$17,MATCH("AIR-"&amp;I3293,'07 Mode Capacity'!$C$6:$C$17,0))</x:f>
        <x:v>0</x:v>
      </x:c>
      <x:c r="AK3293" s="18" t="n">
        <x:f>Y3293*INDEX('07 Mode Capacity'!$P$6:$P$17,MATCH("OCEAN-"&amp;I3293,'07 Mode Capacity'!$C$6:$C$17,0))</x:f>
        <x:v>0</x:v>
      </x:c>
      <x:c r="AL3293" s="18" t="n">
        <x:f>AB3293*INDEX('07 Mode Capacity'!$P$6:$P$17,MATCH("LAND-"&amp;I3293,'07 Mode Capacity'!$C$6:$C$17,0))</x:f>
        <x:v>114.95206314742228</x:v>
      </x:c>
      <x:c r="AM3293" s="18" t="n">
        <x:f>AE3293*INDEX('07 Mode Capacity'!$P$6:$P$17,MATCH("INLAND-"&amp;I3293,'07 Mode Capacity'!$C$6:$C$17,0))</x:f>
        <x:v>44.590102167298234</x:v>
      </x:c>
      <x:c r="AN3293" s="18" t="n">
        <x:f>SUM(AJ3293:AM3293)</x:f>
        <x:v>159.5421653147205</x:v>
      </x:c>
      <x:c r="AO3293" s="17" t="n">
        <x:f>IF(N3293=0,1,AN3293/N3293)</x:f>
        <x:v>0.1575725089528104</x:v>
      </x:c>
      <x:c r="AP3293" s="11" t="str">
        <x:f>IF(AO3293&gt;='01 Controls'!$E$16,"PASS","FAIL")</x:f>
        <x:v>FAIL</x:v>
      </x:c>
      <x:c r="AQ3293" s="11" t="str">
        <x:v>UNQUANTIFIED</x:v>
      </x:c>
      <x:c r="AR3293" s="11" t="str">
        <x:v>Position-class planning record; serial item and receiver open</x:v>
      </x:c>
      <x:c r="AS3293" s="26"/>
      <x:c r="AT3293" s="26"/>
    </x:row>
    <x:row r="3294">
      <x:c r="C3294" s="11" t="str">
        <x:v>M5-A-AMG-LIN-18</x:v>
      </x:c>
      <x:c r="D3294" s="11" t="str">
        <x:v>M5</x:v>
      </x:c>
      <x:c r="E3294" s="11" t="str">
        <x:v>Drought and water</x:v>
      </x:c>
      <x:c r="F3294" s="11" t="str">
        <x:v>A-AMG</x:v>
      </x:c>
      <x:c r="G3294" s="11" t="str">
        <x:v>Aeromedical movement group</x:v>
      </x:c>
      <x:c r="H3294" s="11" t="str">
        <x:v>LIN-18</x:v>
      </x:c>
      <x:c r="I3294" s="19" t="n">
        <x:v>72</x:v>
      </x:c>
      <x:c r="J3294" s="21" t="n">
        <x:v>2</x:v>
      </x:c>
      <x:c r="K3294" s="18" t="n">
        <x:f>'05 Cargo Register'!K158</x:f>
        <x:v>112.5</x:v>
      </x:c>
      <x:c r="L3294" s="18" t="n">
        <x:f>'05 Cargo Register'!N158</x:f>
        <x:v>8</x:v>
      </x:c>
      <x:c r="M3294" s="18" t="n">
        <x:f>'05 Cargo Register'!O158</x:f>
        <x:v>352</x:v>
      </x:c>
      <x:c r="N3294" s="18" t="n">
        <x:f>J3294*K3294</x:f>
        <x:v>225</x:v>
      </x:c>
      <x:c r="O3294" s="18" t="n">
        <x:f>J3294*L3294</x:f>
        <x:v>16</x:v>
      </x:c>
      <x:c r="P3294" s="18" t="n">
        <x:f>J3294*M3294</x:f>
        <x:v>704</x:v>
      </x:c>
      <x:c r="Q3294" s="22" t="n">
        <x:f>'01 Controls'!$E$29*'02 Cargo Classes'!$M$13</x:f>
        <x:v>0</x:v>
      </x:c>
      <x:c r="R3294" s="22" t="n">
        <x:f>'01 Controls'!$F$29*'02 Cargo Classes'!$N$13</x:f>
        <x:v>0</x:v>
      </x:c>
      <x:c r="S3294" s="22" t="n">
        <x:f>'01 Controls'!$G$29*'02 Cargo Classes'!$O$13</x:f>
        <x:v>0.8</x:v>
      </x:c>
      <x:c r="T3294" s="22" t="n">
        <x:f>'01 Controls'!$H$29*'02 Cargo Classes'!$P$13</x:f>
        <x:v>0.15</x:v>
      </x:c>
      <x:c r="U3294" s="22" t="n">
        <x:f>SUM(Q3294:T3294)</x:f>
        <x:v>0.9500000000000001</x:v>
      </x:c>
      <x:c r="V3294" s="18" t="n">
        <x:f>IF(U3294=0,0,N3294*Q3294/U3294)</x:f>
        <x:v>0</x:v>
      </x:c>
      <x:c r="W3294" s="18" t="n">
        <x:f>IF(U3294=0,0,P3294*Q3294/U3294)</x:f>
        <x:v>0</x:v>
      </x:c>
      <x:c r="X3294" s="18" t="n">
        <x:f>MAX(V3294,W3294*'01 Controls'!$E$12)</x:f>
        <x:v>0</x:v>
      </x:c>
      <x:c r="Y3294" s="18" t="n">
        <x:f>IF(U3294=0,0,N3294*R3294/U3294)</x:f>
        <x:v>0</x:v>
      </x:c>
      <x:c r="Z3294" s="18" t="n">
        <x:f>IF(U3294=0,0,P3294*R3294/U3294)</x:f>
        <x:v>0</x:v>
      </x:c>
      <x:c r="AA3294" s="18" t="n">
        <x:f>MAX(Y3294,Z3294*'01 Controls'!$E$13)</x:f>
        <x:v>0</x:v>
      </x:c>
      <x:c r="AB3294" s="18" t="n">
        <x:f>IF(U3294=0,0,N3294*S3294/U3294)</x:f>
        <x:v>189.4736842105263</x:v>
      </x:c>
      <x:c r="AC3294" s="18" t="n">
        <x:f>IF(U3294=0,0,P3294*S3294/U3294)</x:f>
        <x:v>592.8421052631579</x:v>
      </x:c>
      <x:c r="AD3294" s="18" t="n">
        <x:f>MAX(AB3294,AC3294*'01 Controls'!$E$14)</x:f>
        <x:v>189.4736842105263</x:v>
      </x:c>
      <x:c r="AE3294" s="18" t="n">
        <x:f>IF(U3294=0,0,N3294*T3294/U3294)</x:f>
        <x:v>35.526315789473685</x:v>
      </x:c>
      <x:c r="AF3294" s="18" t="n">
        <x:f>IF(U3294=0,0,P3294*T3294/U3294)</x:f>
        <x:v>111.1578947368421</x:v>
      </x:c>
      <x:c r="AG3294" s="18" t="n">
        <x:f>MAX(AE3294,AF3294*'01 Controls'!$E$15)</x:f>
        <x:v>35.526315789473685</x:v>
      </x:c>
      <x:c r="AH3294" s="18" t="n">
        <x:f>SUM(V3294,Y3294,AB3294,AE3294)</x:f>
        <x:v>225</x:v>
      </x:c>
      <x:c r="AI3294" s="18" t="n">
        <x:f>N3294-AH3294</x:f>
        <x:v>0</x:v>
      </x:c>
      <x:c r="AJ3294" s="18" t="n">
        <x:f>V3294*INDEX('07 Mode Capacity'!$P$6:$P$17,MATCH("AIR-"&amp;I3294,'07 Mode Capacity'!$C$6:$C$17,0))</x:f>
        <x:v>0</x:v>
      </x:c>
      <x:c r="AK3294" s="18" t="n">
        <x:f>Y3294*INDEX('07 Mode Capacity'!$P$6:$P$17,MATCH("OCEAN-"&amp;I3294,'07 Mode Capacity'!$C$6:$C$17,0))</x:f>
        <x:v>0</x:v>
      </x:c>
      <x:c r="AL3294" s="18" t="n">
        <x:f>AB3294*INDEX('07 Mode Capacity'!$P$6:$P$17,MATCH("LAND-"&amp;I3294,'07 Mode Capacity'!$C$6:$C$17,0))</x:f>
        <x:v>135.47562153729476</x:v>
      </x:c>
      <x:c r="AM3294" s="18" t="n">
        <x:f>AE3294*INDEX('07 Mode Capacity'!$P$6:$P$17,MATCH("INLAND-"&amp;I3294,'07 Mode Capacity'!$C$6:$C$17,0))</x:f>
        <x:v>35.526315789473685</x:v>
      </x:c>
      <x:c r="AN3294" s="18" t="n">
        <x:f>SUM(AJ3294:AM3294)</x:f>
        <x:v>171.00193732676843</x:v>
      </x:c>
      <x:c r="AO3294" s="17" t="n">
        <x:f>IF(N3294=0,1,AN3294/N3294)</x:f>
        <x:v>0.760008610341193</x:v>
      </x:c>
      <x:c r="AP3294" s="11" t="str">
        <x:f>IF(AO3294&gt;='01 Controls'!$E$16,"PASS","FAIL")</x:f>
        <x:v>FAIL</x:v>
      </x:c>
      <x:c r="AQ3294" s="11" t="str">
        <x:v>UNQUANTIFIED</x:v>
      </x:c>
      <x:c r="AR3294" s="11" t="str">
        <x:v>Position-class planning record; serial item and receiver open</x:v>
      </x:c>
      <x:c r="AS3294" s="26"/>
      <x:c r="AT3294" s="26"/>
    </x:row>
    <x:row r="3295">
      <x:c r="C3295" s="11" t="str">
        <x:v>M5-A-AMG-BLK-08</x:v>
      </x:c>
      <x:c r="D3295" s="11" t="str">
        <x:v>M5</x:v>
      </x:c>
      <x:c r="E3295" s="11" t="str">
        <x:v>Drought and water</x:v>
      </x:c>
      <x:c r="F3295" s="11" t="str">
        <x:v>A-AMG</x:v>
      </x:c>
      <x:c r="G3295" s="11" t="str">
        <x:v>Aeromedical movement group</x:v>
      </x:c>
      <x:c r="H3295" s="11" t="str">
        <x:v>BLK-08</x:v>
      </x:c>
      <x:c r="I3295" s="19" t="n">
        <x:v>48</x:v>
      </x:c>
      <x:c r="J3295" s="21" t="n">
        <x:v>2</x:v>
      </x:c>
      <x:c r="K3295" s="18" t="n">
        <x:f>'05 Cargo Register'!K159</x:f>
        <x:v>56.25</x:v>
      </x:c>
      <x:c r="L3295" s="18" t="n">
        <x:f>'05 Cargo Register'!N159</x:f>
        <x:v>9</x:v>
      </x:c>
      <x:c r="M3295" s="18" t="n">
        <x:f>'05 Cargo Register'!O159</x:f>
        <x:v>459</x:v>
      </x:c>
      <x:c r="N3295" s="18" t="n">
        <x:f>J3295*K3295</x:f>
        <x:v>112.5</x:v>
      </x:c>
      <x:c r="O3295" s="18" t="n">
        <x:f>J3295*L3295</x:f>
        <x:v>18</x:v>
      </x:c>
      <x:c r="P3295" s="18" t="n">
        <x:f>J3295*M3295</x:f>
        <x:v>918</x:v>
      </x:c>
      <x:c r="Q3295" s="22" t="n">
        <x:f>'01 Controls'!$E$29*'02 Cargo Classes'!$M$14</x:f>
        <x:v>0.05</x:v>
      </x:c>
      <x:c r="R3295" s="22" t="n">
        <x:f>'01 Controls'!$F$29*'02 Cargo Classes'!$N$14</x:f>
        <x:v>0</x:v>
      </x:c>
      <x:c r="S3295" s="22" t="n">
        <x:f>'01 Controls'!$G$29*'02 Cargo Classes'!$O$14</x:f>
        <x:v>0.8</x:v>
      </x:c>
      <x:c r="T3295" s="22" t="n">
        <x:f>'01 Controls'!$H$29*'02 Cargo Classes'!$P$14</x:f>
        <x:v>0.075</x:v>
      </x:c>
      <x:c r="U3295" s="22" t="n">
        <x:f>SUM(Q3295:T3295)</x:f>
        <x:v>0.925</x:v>
      </x:c>
      <x:c r="V3295" s="18" t="n">
        <x:f>IF(U3295=0,0,N3295*Q3295/U3295)</x:f>
        <x:v>6.081081081081081</x:v>
      </x:c>
      <x:c r="W3295" s="18" t="n">
        <x:f>IF(U3295=0,0,P3295*Q3295/U3295)</x:f>
        <x:v>49.62162162162163</x:v>
      </x:c>
      <x:c r="X3295" s="18" t="n">
        <x:f>MAX(V3295,W3295*'01 Controls'!$E$12)</x:f>
        <x:v>12.405405405405407</x:v>
      </x:c>
      <x:c r="Y3295" s="18" t="n">
        <x:f>IF(U3295=0,0,N3295*R3295/U3295)</x:f>
        <x:v>0</x:v>
      </x:c>
      <x:c r="Z3295" s="18" t="n">
        <x:f>IF(U3295=0,0,P3295*R3295/U3295)</x:f>
        <x:v>0</x:v>
      </x:c>
      <x:c r="AA3295" s="18" t="n">
        <x:f>MAX(Y3295,Z3295*'01 Controls'!$E$13)</x:f>
        <x:v>0</x:v>
      </x:c>
      <x:c r="AB3295" s="18" t="n">
        <x:f>IF(U3295=0,0,N3295*S3295/U3295)</x:f>
        <x:v>97.29729729729729</x:v>
      </x:c>
      <x:c r="AC3295" s="18" t="n">
        <x:f>IF(U3295=0,0,P3295*S3295/U3295)</x:f>
        <x:v>793.945945945946</x:v>
      </x:c>
      <x:c r="AD3295" s="18" t="n">
        <x:f>MAX(AB3295,AC3295*'01 Controls'!$E$14)</x:f>
        <x:v>158.78918918918922</x:v>
      </x:c>
      <x:c r="AE3295" s="18" t="n">
        <x:f>IF(U3295=0,0,N3295*T3295/U3295)</x:f>
        <x:v>9.121621621621621</x:v>
      </x:c>
      <x:c r="AF3295" s="18" t="n">
        <x:f>IF(U3295=0,0,P3295*T3295/U3295)</x:f>
        <x:v>74.43243243243242</x:v>
      </x:c>
      <x:c r="AG3295" s="18" t="n">
        <x:f>MAX(AE3295,AF3295*'01 Controls'!$E$15)</x:f>
        <x:v>13.397837837837836</x:v>
      </x:c>
      <x:c r="AH3295" s="18" t="n">
        <x:f>SUM(V3295,Y3295,AB3295,AE3295)</x:f>
        <x:v>112.5</x:v>
      </x:c>
      <x:c r="AI3295" s="18" t="n">
        <x:f>N3295-AH3295</x:f>
        <x:v>0</x:v>
      </x:c>
      <x:c r="AJ3295" s="18" t="n">
        <x:f>V3295*INDEX('07 Mode Capacity'!$P$6:$P$17,MATCH("AIR-"&amp;I3295,'07 Mode Capacity'!$C$6:$C$17,0))</x:f>
        <x:v>1.704743867975428</x:v>
      </x:c>
      <x:c r="AK3295" s="18" t="n">
        <x:f>Y3295*INDEX('07 Mode Capacity'!$P$6:$P$17,MATCH("OCEAN-"&amp;I3295,'07 Mode Capacity'!$C$6:$C$17,0))</x:f>
        <x:v>0</x:v>
      </x:c>
      <x:c r="AL3295" s="18" t="n">
        <x:f>AB3295*INDEX('07 Mode Capacity'!$P$6:$P$17,MATCH("LAND-"&amp;I3295,'07 Mode Capacity'!$C$6:$C$17,0))</x:f>
        <x:v>11.874927844658636</x:v>
      </x:c>
      <x:c r="AM3295" s="18" t="n">
        <x:f>AE3295*INDEX('07 Mode Capacity'!$P$6:$P$17,MATCH("INLAND-"&amp;I3295,'07 Mode Capacity'!$C$6:$C$17,0))</x:f>
        <x:v>5.757881060642116</x:v>
      </x:c>
      <x:c r="AN3295" s="18" t="n">
        <x:f>SUM(AJ3295:AM3295)</x:f>
        <x:v>19.33755277327618</x:v>
      </x:c>
      <x:c r="AO3295" s="17" t="n">
        <x:f>IF(N3295=0,1,AN3295/N3295)</x:f>
        <x:v>0.17188935798467717</x:v>
      </x:c>
      <x:c r="AP3295" s="11" t="str">
        <x:f>IF(AO3295&gt;='01 Controls'!$E$16,"PASS","FAIL")</x:f>
        <x:v>FAIL</x:v>
      </x:c>
      <x:c r="AQ3295" s="11" t="str">
        <x:v>UNQUANTIFIED</x:v>
      </x:c>
      <x:c r="AR3295" s="11" t="str">
        <x:v>Position-class planning record; serial item and receiver open</x:v>
      </x:c>
      <x:c r="AS3295" s="26"/>
      <x:c r="AT3295" s="26"/>
    </x:row>
    <x:row r="3296">
      <x:c r="C3296" s="11" t="str">
        <x:v>M5-A-AMG-OOG-80</x:v>
      </x:c>
      <x:c r="D3296" s="11" t="str">
        <x:v>M5</x:v>
      </x:c>
      <x:c r="E3296" s="11" t="str">
        <x:v>Drought and water</x:v>
      </x:c>
      <x:c r="F3296" s="11" t="str">
        <x:v>A-AMG</x:v>
      </x:c>
      <x:c r="G3296" s="11" t="str">
        <x:v>Aeromedical movement group</x:v>
      </x:c>
      <x:c r="H3296" s="11" t="str">
        <x:v>OOG-80</x:v>
      </x:c>
      <x:c r="I3296" s="19" t="n">
        <x:v>72</x:v>
      </x:c>
      <x:c r="J3296" s="21" t="n">
        <x:v>2</x:v>
      </x:c>
      <x:c r="K3296" s="18" t="n">
        <x:f>'05 Cargo Register'!K160</x:f>
        <x:v>562.5</x:v>
      </x:c>
      <x:c r="L3296" s="18" t="n">
        <x:f>'05 Cargo Register'!N160</x:f>
        <x:v>10</x:v>
      </x:c>
      <x:c r="M3296" s="18" t="n">
        <x:f>'05 Cargo Register'!O160</x:f>
        <x:v>1760</x:v>
      </x:c>
      <x:c r="N3296" s="18" t="n">
        <x:f>J3296*K3296</x:f>
        <x:v>1125</x:v>
      </x:c>
      <x:c r="O3296" s="18" t="n">
        <x:f>J3296*L3296</x:f>
        <x:v>20</x:v>
      </x:c>
      <x:c r="P3296" s="18" t="n">
        <x:f>J3296*M3296</x:f>
        <x:v>3520</x:v>
      </x:c>
      <x:c r="Q3296" s="22" t="n">
        <x:f>'01 Controls'!$E$29*'02 Cargo Classes'!$M$15</x:f>
        <x:v>0</x:v>
      </x:c>
      <x:c r="R3296" s="22" t="n">
        <x:f>'01 Controls'!$F$29*'02 Cargo Classes'!$N$15</x:f>
        <x:v>0</x:v>
      </x:c>
      <x:c r="S3296" s="22" t="n">
        <x:f>'01 Controls'!$G$29*'02 Cargo Classes'!$O$15</x:f>
        <x:v>0.48</x:v>
      </x:c>
      <x:c r="T3296" s="22" t="n">
        <x:f>'01 Controls'!$H$29*'02 Cargo Classes'!$P$15</x:f>
        <x:v>0.075</x:v>
      </x:c>
      <x:c r="U3296" s="22" t="n">
        <x:f>SUM(Q3296:T3296)</x:f>
        <x:v>0.5549999999999999</x:v>
      </x:c>
      <x:c r="V3296" s="18" t="n">
        <x:f>IF(U3296=0,0,N3296*Q3296/U3296)</x:f>
        <x:v>0</x:v>
      </x:c>
      <x:c r="W3296" s="18" t="n">
        <x:f>IF(U3296=0,0,P3296*Q3296/U3296)</x:f>
        <x:v>0</x:v>
      </x:c>
      <x:c r="X3296" s="18" t="n">
        <x:f>MAX(V3296,W3296*'01 Controls'!$E$12)</x:f>
        <x:v>0</x:v>
      </x:c>
      <x:c r="Y3296" s="18" t="n">
        <x:f>IF(U3296=0,0,N3296*R3296/U3296)</x:f>
        <x:v>0</x:v>
      </x:c>
      <x:c r="Z3296" s="18" t="n">
        <x:f>IF(U3296=0,0,P3296*R3296/U3296)</x:f>
        <x:v>0</x:v>
      </x:c>
      <x:c r="AA3296" s="18" t="n">
        <x:f>MAX(Y3296,Z3296*'01 Controls'!$E$13)</x:f>
        <x:v>0</x:v>
      </x:c>
      <x:c r="AB3296" s="18" t="n">
        <x:f>IF(U3296=0,0,N3296*S3296/U3296)</x:f>
        <x:v>972.972972972973</x:v>
      </x:c>
      <x:c r="AC3296" s="18" t="n">
        <x:f>IF(U3296=0,0,P3296*S3296/U3296)</x:f>
        <x:v>3044.3243243243246</x:v>
      </x:c>
      <x:c r="AD3296" s="18" t="n">
        <x:f>MAX(AB3296,AC3296*'01 Controls'!$E$14)</x:f>
        <x:v>972.972972972973</x:v>
      </x:c>
      <x:c r="AE3296" s="18" t="n">
        <x:f>IF(U3296=0,0,N3296*T3296/U3296)</x:f>
        <x:v>152.02702702702703</x:v>
      </x:c>
      <x:c r="AF3296" s="18" t="n">
        <x:f>IF(U3296=0,0,P3296*T3296/U3296)</x:f>
        <x:v>475.67567567567573</x:v>
      </x:c>
      <x:c r="AG3296" s="18" t="n">
        <x:f>MAX(AE3296,AF3296*'01 Controls'!$E$15)</x:f>
        <x:v>152.02702702702703</x:v>
      </x:c>
      <x:c r="AH3296" s="18" t="n">
        <x:f>SUM(V3296,Y3296,AB3296,AE3296)</x:f>
        <x:v>1125</x:v>
      </x:c>
      <x:c r="AI3296" s="18" t="n">
        <x:f>N3296-AH3296</x:f>
        <x:v>0</x:v>
      </x:c>
      <x:c r="AJ3296" s="18" t="n">
        <x:f>V3296*INDEX('07 Mode Capacity'!$P$6:$P$17,MATCH("AIR-"&amp;I3296,'07 Mode Capacity'!$C$6:$C$17,0))</x:f>
        <x:v>0</x:v>
      </x:c>
      <x:c r="AK3296" s="18" t="n">
        <x:f>Y3296*INDEX('07 Mode Capacity'!$P$6:$P$17,MATCH("OCEAN-"&amp;I3296,'07 Mode Capacity'!$C$6:$C$17,0))</x:f>
        <x:v>0</x:v>
      </x:c>
      <x:c r="AL3296" s="18" t="n">
        <x:f>AB3296*INDEX('07 Mode Capacity'!$P$6:$P$17,MATCH("LAND-"&amp;I3296,'07 Mode Capacity'!$C$6:$C$17,0))</x:f>
        <x:v>695.6856241104326</x:v>
      </x:c>
      <x:c r="AM3296" s="18" t="n">
        <x:f>AE3296*INDEX('07 Mode Capacity'!$P$6:$P$17,MATCH("INLAND-"&amp;I3296,'07 Mode Capacity'!$C$6:$C$17,0))</x:f>
        <x:v>152.02702702702703</x:v>
      </x:c>
      <x:c r="AN3296" s="18" t="n">
        <x:f>SUM(AJ3296:AM3296)</x:f>
        <x:v>847.7126511374597</x:v>
      </x:c>
      <x:c r="AO3296" s="17" t="n">
        <x:f>IF(N3296=0,1,AN3296/N3296)</x:f>
        <x:v>0.7535223565666309</x:v>
      </x:c>
      <x:c r="AP3296" s="11" t="str">
        <x:f>IF(AO3296&gt;='01 Controls'!$E$16,"PASS","FAIL")</x:f>
        <x:v>FAIL</x:v>
      </x:c>
      <x:c r="AQ3296" s="11" t="str">
        <x:v>UNQUANTIFIED</x:v>
      </x:c>
      <x:c r="AR3296" s="11" t="str">
        <x:v>Position-class planning record; serial item and receiver open</x:v>
      </x:c>
      <x:c r="AS3296" s="26"/>
      <x:c r="AT3296" s="26"/>
    </x:row>
    <x:row r="3297">
      <x:c r="C3297" s="11" t="str">
        <x:v>M5-M-POG-APL-45</x:v>
      </x:c>
      <x:c r="D3297" s="11" t="str">
        <x:v>M5</x:v>
      </x:c>
      <x:c r="E3297" s="11" t="str">
        <x:v>Drought and water</x:v>
      </x:c>
      <x:c r="F3297" s="11" t="str">
        <x:v>M-POG</x:v>
      </x:c>
      <x:c r="G3297" s="11" t="str">
        <x:v>Port-opening group</x:v>
      </x:c>
      <x:c r="H3297" s="11" t="str">
        <x:v>APL-45</x:v>
      </x:c>
      <x:c r="I3297" s="19" t="n">
        <x:v>24</x:v>
      </x:c>
      <x:c r="J3297" s="21" t="n">
        <x:v>2</x:v>
      </x:c>
      <x:c r="K3297" s="18" t="n">
        <x:f>'05 Cargo Register'!K161</x:f>
        <x:v>63</x:v>
      </x:c>
      <x:c r="L3297" s="18" t="n">
        <x:f>'05 Cargo Register'!N161</x:f>
        <x:v>17</x:v>
      </x:c>
      <x:c r="M3297" s="18" t="n">
        <x:f>'05 Cargo Register'!O161</x:f>
        <x:v>127.5</x:v>
      </x:c>
      <x:c r="N3297" s="18" t="n">
        <x:f>J3297*K3297</x:f>
        <x:v>126</x:v>
      </x:c>
      <x:c r="O3297" s="18" t="n">
        <x:f>J3297*L3297</x:f>
        <x:v>34</x:v>
      </x:c>
      <x:c r="P3297" s="18" t="n">
        <x:f>J3297*M3297</x:f>
        <x:v>255</x:v>
      </x:c>
      <x:c r="Q3297" s="22" t="n">
        <x:f>'01 Controls'!$E$29*'02 Cargo Classes'!$M$6</x:f>
        <x:v>0.15000000000000002</x:v>
      </x:c>
      <x:c r="R3297" s="22" t="n">
        <x:f>'01 Controls'!$F$29*'02 Cargo Classes'!$N$6</x:f>
        <x:v>0</x:v>
      </x:c>
      <x:c r="S3297" s="22" t="n">
        <x:f>'01 Controls'!$G$29*'02 Cargo Classes'!$O$6</x:f>
        <x:v>0.8</x:v>
      </x:c>
      <x:c r="T3297" s="22" t="n">
        <x:f>'01 Controls'!$H$29*'02 Cargo Classes'!$P$6</x:f>
        <x:v>0.045</x:v>
      </x:c>
      <x:c r="U3297" s="22" t="n">
        <x:f>SUM(Q3297:T3297)</x:f>
        <x:v>0.9950000000000001</x:v>
      </x:c>
      <x:c r="V3297" s="18" t="n">
        <x:f>IF(U3297=0,0,N3297*Q3297/U3297)</x:f>
        <x:v>18.99497487437186</x:v>
      </x:c>
      <x:c r="W3297" s="18" t="n">
        <x:f>IF(U3297=0,0,P3297*Q3297/U3297)</x:f>
        <x:v>38.44221105527639</x:v>
      </x:c>
      <x:c r="X3297" s="18" t="n">
        <x:f>MAX(V3297,W3297*'01 Controls'!$E$12)</x:f>
        <x:v>18.99497487437186</x:v>
      </x:c>
      <x:c r="Y3297" s="18" t="n">
        <x:f>IF(U3297=0,0,N3297*R3297/U3297)</x:f>
        <x:v>0</x:v>
      </x:c>
      <x:c r="Z3297" s="18" t="n">
        <x:f>IF(U3297=0,0,P3297*R3297/U3297)</x:f>
        <x:v>0</x:v>
      </x:c>
      <x:c r="AA3297" s="18" t="n">
        <x:f>MAX(Y3297,Z3297*'01 Controls'!$E$13)</x:f>
        <x:v>0</x:v>
      </x:c>
      <x:c r="AB3297" s="18" t="n">
        <x:f>IF(U3297=0,0,N3297*S3297/U3297)</x:f>
        <x:v>101.30653266331659</x:v>
      </x:c>
      <x:c r="AC3297" s="18" t="n">
        <x:f>IF(U3297=0,0,P3297*S3297/U3297)</x:f>
        <x:v>205.02512562814067</x:v>
      </x:c>
      <x:c r="AD3297" s="18" t="n">
        <x:f>MAX(AB3297,AC3297*'01 Controls'!$E$14)</x:f>
        <x:v>101.30653266331659</x:v>
      </x:c>
      <x:c r="AE3297" s="18" t="n">
        <x:f>IF(U3297=0,0,N3297*T3297/U3297)</x:f>
        <x:v>5.698492462311557</x:v>
      </x:c>
      <x:c r="AF3297" s="18" t="n">
        <x:f>IF(U3297=0,0,P3297*T3297/U3297)</x:f>
        <x:v>11.532663316582912</x:v>
      </x:c>
      <x:c r="AG3297" s="18" t="n">
        <x:f>MAX(AE3297,AF3297*'01 Controls'!$E$15)</x:f>
        <x:v>5.698492462311557</x:v>
      </x:c>
      <x:c r="AH3297" s="18" t="n">
        <x:f>SUM(V3297,Y3297,AB3297,AE3297)</x:f>
        <x:v>126.00000000000001</x:v>
      </x:c>
      <x:c r="AI3297" s="18" t="n">
        <x:f>N3297-AH3297</x:f>
        <x:v>-1.4210854715202004e-14</x:v>
      </x:c>
      <x:c r="AJ3297" s="18" t="n">
        <x:f>V3297*INDEX('07 Mode Capacity'!$P$6:$P$17,MATCH("AIR-"&amp;I3297,'07 Mode Capacity'!$C$6:$C$17,0))</x:f>
        <x:v>3.854347620255913</x:v>
      </x:c>
      <x:c r="AK3297" s="18" t="n">
        <x:f>Y3297*INDEX('07 Mode Capacity'!$P$6:$P$17,MATCH("OCEAN-"&amp;I3297,'07 Mode Capacity'!$C$6:$C$17,0))</x:f>
        <x:v>0</x:v>
      </x:c>
      <x:c r="AL3297" s="18" t="n">
        <x:f>AB3297*INDEX('07 Mode Capacity'!$P$6:$P$17,MATCH("LAND-"&amp;I3297,'07 Mode Capacity'!$C$6:$C$17,0))</x:f>
        <x:v>38.74984237623478</x:v>
      </x:c>
      <x:c r="AM3297" s="18" t="n">
        <x:f>AE3297*INDEX('07 Mode Capacity'!$P$6:$P$17,MATCH("INLAND-"&amp;I3297,'07 Mode Capacity'!$C$6:$C$17,0))</x:f>
        <x:v>5.698492462311557</x:v>
      </x:c>
      <x:c r="AN3297" s="18" t="n">
        <x:f>SUM(AJ3297:AM3297)</x:f>
        <x:v>48.30268245880225</x:v>
      </x:c>
      <x:c r="AO3297" s="17" t="n">
        <x:f>IF(N3297=0,1,AN3297/N3297)</x:f>
        <x:v>0.38335462268890674</x:v>
      </x:c>
      <x:c r="AP3297" s="11" t="str">
        <x:f>IF(AO3297&gt;='01 Controls'!$E$16,"PASS","FAIL")</x:f>
        <x:v>FAIL</x:v>
      </x:c>
      <x:c r="AQ3297" s="11" t="str">
        <x:v>UNQUANTIFIED</x:v>
      </x:c>
      <x:c r="AR3297" s="11" t="str">
        <x:v>Position-class planning record; serial item and receiver open</x:v>
      </x:c>
      <x:c r="AS3297" s="26"/>
      <x:c r="AT3297" s="26"/>
    </x:row>
    <x:row r="3298">
      <x:c r="C3298" s="11" t="str">
        <x:v>M5-M-POG-ISO-18</x:v>
      </x:c>
      <x:c r="D3298" s="11" t="str">
        <x:v>M5</x:v>
      </x:c>
      <x:c r="E3298" s="11" t="str">
        <x:v>Drought and water</x:v>
      </x:c>
      <x:c r="F3298" s="11" t="str">
        <x:v>M-POG</x:v>
      </x:c>
      <x:c r="G3298" s="11" t="str">
        <x:v>Port-opening group</x:v>
      </x:c>
      <x:c r="H3298" s="11" t="str">
        <x:v>ISO-18</x:v>
      </x:c>
      <x:c r="I3298" s="19" t="n">
        <x:v>48</x:v>
      </x:c>
      <x:c r="J3298" s="21" t="n">
        <x:v>2</x:v>
      </x:c>
      <x:c r="K3298" s="18" t="n">
        <x:f>'05 Cargo Register'!K162</x:f>
        <x:v>252</x:v>
      </x:c>
      <x:c r="L3298" s="18" t="n">
        <x:f>'05 Cargo Register'!N162</x:f>
        <x:v>17</x:v>
      </x:c>
      <x:c r="M3298" s="18" t="n">
        <x:f>'05 Cargo Register'!O162</x:f>
        <x:v>448.8</x:v>
      </x:c>
      <x:c r="N3298" s="18" t="n">
        <x:f>J3298*K3298</x:f>
        <x:v>504</x:v>
      </x:c>
      <x:c r="O3298" s="18" t="n">
        <x:f>J3298*L3298</x:f>
        <x:v>34</x:v>
      </x:c>
      <x:c r="P3298" s="18" t="n">
        <x:f>J3298*M3298</x:f>
        <x:v>897.6</x:v>
      </x:c>
      <x:c r="Q3298" s="22" t="n">
        <x:f>'01 Controls'!$E$29*'02 Cargo Classes'!$M$7</x:f>
        <x:v>0.010000000000000002</x:v>
      </x:c>
      <x:c r="R3298" s="22" t="n">
        <x:f>'01 Controls'!$F$29*'02 Cargo Classes'!$N$7</x:f>
        <x:v>0</x:v>
      </x:c>
      <x:c r="S3298" s="22" t="n">
        <x:f>'01 Controls'!$G$29*'02 Cargo Classes'!$O$7</x:f>
        <x:v>0.96</x:v>
      </x:c>
      <x:c r="T3298" s="22" t="n">
        <x:f>'01 Controls'!$H$29*'02 Cargo Classes'!$P$7</x:f>
        <x:v>0.12</x:v>
      </x:c>
      <x:c r="U3298" s="22" t="n">
        <x:f>SUM(Q3298:T3298)</x:f>
        <x:v>1.0899999999999999</x:v>
      </x:c>
      <x:c r="V3298" s="18" t="n">
        <x:f>IF(U3298=0,0,N3298*Q3298/U3298)</x:f>
        <x:v>4.623853211009176</x:v>
      </x:c>
      <x:c r="W3298" s="18" t="n">
        <x:f>IF(U3298=0,0,P3298*Q3298/U3298)</x:f>
        <x:v>8.234862385321104</x:v>
      </x:c>
      <x:c r="X3298" s="18" t="n">
        <x:f>MAX(V3298,W3298*'01 Controls'!$E$12)</x:f>
        <x:v>4.623853211009176</x:v>
      </x:c>
      <x:c r="Y3298" s="18" t="n">
        <x:f>IF(U3298=0,0,N3298*R3298/U3298)</x:f>
        <x:v>0</x:v>
      </x:c>
      <x:c r="Z3298" s="18" t="n">
        <x:f>IF(U3298=0,0,P3298*R3298/U3298)</x:f>
        <x:v>0</x:v>
      </x:c>
      <x:c r="AA3298" s="18" t="n">
        <x:f>MAX(Y3298,Z3298*'01 Controls'!$E$13)</x:f>
        <x:v>0</x:v>
      </x:c>
      <x:c r="AB3298" s="18" t="n">
        <x:f>IF(U3298=0,0,N3298*S3298/U3298)</x:f>
        <x:v>443.88990825688074</x:v>
      </x:c>
      <x:c r="AC3298" s="18" t="n">
        <x:f>IF(U3298=0,0,P3298*S3298/U3298)</x:f>
        <x:v>790.5467889908258</x:v>
      </x:c>
      <x:c r="AD3298" s="18" t="n">
        <x:f>MAX(AB3298,AC3298*'01 Controls'!$E$14)</x:f>
        <x:v>443.88990825688074</x:v>
      </x:c>
      <x:c r="AE3298" s="18" t="n">
        <x:f>IF(U3298=0,0,N3298*T3298/U3298)</x:f>
        <x:v>55.48623853211009</x:v>
      </x:c>
      <x:c r="AF3298" s="18" t="n">
        <x:f>IF(U3298=0,0,P3298*T3298/U3298)</x:f>
        <x:v>98.81834862385323</x:v>
      </x:c>
      <x:c r="AG3298" s="18" t="n">
        <x:f>MAX(AE3298,AF3298*'01 Controls'!$E$15)</x:f>
        <x:v>55.48623853211009</x:v>
      </x:c>
      <x:c r="AH3298" s="18" t="n">
        <x:f>SUM(V3298,Y3298,AB3298,AE3298)</x:f>
        <x:v>504</x:v>
      </x:c>
      <x:c r="AI3298" s="18" t="n">
        <x:f>N3298-AH3298</x:f>
        <x:v>0</x:v>
      </x:c>
      <x:c r="AJ3298" s="18" t="n">
        <x:f>V3298*INDEX('07 Mode Capacity'!$P$6:$P$17,MATCH("AIR-"&amp;I3298,'07 Mode Capacity'!$C$6:$C$17,0))</x:f>
        <x:v>1.296230933741317</x:v>
      </x:c>
      <x:c r="AK3298" s="18" t="n">
        <x:f>Y3298*INDEX('07 Mode Capacity'!$P$6:$P$17,MATCH("OCEAN-"&amp;I3298,'07 Mode Capacity'!$C$6:$C$17,0))</x:f>
        <x:v>0</x:v>
      </x:c>
      <x:c r="AL3298" s="18" t="n">
        <x:f>AB3298*INDEX('07 Mode Capacity'!$P$6:$P$17,MATCH("LAND-"&amp;I3298,'07 Mode Capacity'!$C$6:$C$17,0))</x:f>
        <x:v>54.175817601760066</x:v>
      </x:c>
      <x:c r="AM3298" s="18" t="n">
        <x:f>AE3298*INDEX('07 Mode Capacity'!$P$6:$P$17,MATCH("INLAND-"&amp;I3298,'07 Mode Capacity'!$C$6:$C$17,0))</x:f>
        <x:v>35.02482071970778</x:v>
      </x:c>
      <x:c r="AN3298" s="18" t="n">
        <x:f>SUM(AJ3298:AM3298)</x:f>
        <x:v>90.49686925520916</x:v>
      </x:c>
      <x:c r="AO3298" s="17" t="n">
        <x:f>IF(N3298=0,1,AN3298/N3298)</x:f>
        <x:v>0.17955728026827214</x:v>
      </x:c>
      <x:c r="AP3298" s="11" t="str">
        <x:f>IF(AO3298&gt;='01 Controls'!$E$16,"PASS","FAIL")</x:f>
        <x:v>FAIL</x:v>
      </x:c>
      <x:c r="AQ3298" s="11" t="str">
        <x:v>UNQUANTIFIED</x:v>
      </x:c>
      <x:c r="AR3298" s="11" t="str">
        <x:v>Position-class planning record; serial item and receiver open</x:v>
      </x:c>
      <x:c r="AS3298" s="26"/>
      <x:c r="AT3298" s="26"/>
    </x:row>
    <x:row r="3299">
      <x:c r="C3299" s="11" t="str">
        <x:v>M5-M-POG-COL-12</x:v>
      </x:c>
      <x:c r="D3299" s="11" t="str">
        <x:v>M5</x:v>
      </x:c>
      <x:c r="E3299" s="11" t="str">
        <x:v>Drought and water</x:v>
      </x:c>
      <x:c r="F3299" s="11" t="str">
        <x:v>M-POG</x:v>
      </x:c>
      <x:c r="G3299" s="11" t="str">
        <x:v>Port-opening group</x:v>
      </x:c>
      <x:c r="H3299" s="11" t="str">
        <x:v>COL-12</x:v>
      </x:c>
      <x:c r="I3299" s="19" t="n">
        <x:v>24</x:v>
      </x:c>
      <x:c r="J3299" s="21" t="n">
        <x:v>2</x:v>
      </x:c>
      <x:c r="K3299" s="18" t="n">
        <x:f>'05 Cargo Register'!K163</x:f>
        <x:v>42</x:v>
      </x:c>
      <x:c r="L3299" s="18" t="n">
        <x:f>'05 Cargo Register'!N163</x:f>
        <x:v>5</x:v>
      </x:c>
      <x:c r="M3299" s="18" t="n">
        <x:f>'05 Cargo Register'!O163</x:f>
        <x:v>132</x:v>
      </x:c>
      <x:c r="N3299" s="18" t="n">
        <x:f>J3299*K3299</x:f>
        <x:v>84</x:v>
      </x:c>
      <x:c r="O3299" s="18" t="n">
        <x:f>J3299*L3299</x:f>
        <x:v>10</x:v>
      </x:c>
      <x:c r="P3299" s="18" t="n">
        <x:f>J3299*M3299</x:f>
        <x:v>264</x:v>
      </x:c>
      <x:c r="Q3299" s="22" t="n">
        <x:f>'01 Controls'!$E$29*'02 Cargo Classes'!$M$8</x:f>
        <x:v>0.1</x:v>
      </x:c>
      <x:c r="R3299" s="22" t="n">
        <x:f>'01 Controls'!$F$29*'02 Cargo Classes'!$N$8</x:f>
        <x:v>0</x:v>
      </x:c>
      <x:c r="S3299" s="22" t="n">
        <x:f>'01 Controls'!$G$29*'02 Cargo Classes'!$O$8</x:f>
        <x:v>0.96</x:v>
      </x:c>
      <x:c r="T3299" s="22" t="n">
        <x:f>'01 Controls'!$H$29*'02 Cargo Classes'!$P$8</x:f>
        <x:v>0.03</x:v>
      </x:c>
      <x:c r="U3299" s="22" t="n">
        <x:f>SUM(Q3299:T3299)</x:f>
        <x:v>1.09</x:v>
      </x:c>
      <x:c r="V3299" s="18" t="n">
        <x:f>IF(U3299=0,0,N3299*Q3299/U3299)</x:f>
        <x:v>7.706422018348624</x:v>
      </x:c>
      <x:c r="W3299" s="18" t="n">
        <x:f>IF(U3299=0,0,P3299*Q3299/U3299)</x:f>
        <x:v>24.220183486238533</x:v>
      </x:c>
      <x:c r="X3299" s="18" t="n">
        <x:f>MAX(V3299,W3299*'01 Controls'!$E$12)</x:f>
        <x:v>7.706422018348624</x:v>
      </x:c>
      <x:c r="Y3299" s="18" t="n">
        <x:f>IF(U3299=0,0,N3299*R3299/U3299)</x:f>
        <x:v>0</x:v>
      </x:c>
      <x:c r="Z3299" s="18" t="n">
        <x:f>IF(U3299=0,0,P3299*R3299/U3299)</x:f>
        <x:v>0</x:v>
      </x:c>
      <x:c r="AA3299" s="18" t="n">
        <x:f>MAX(Y3299,Z3299*'01 Controls'!$E$13)</x:f>
        <x:v>0</x:v>
      </x:c>
      <x:c r="AB3299" s="18" t="n">
        <x:f>IF(U3299=0,0,N3299*S3299/U3299)</x:f>
        <x:v>73.98165137614679</x:v>
      </x:c>
      <x:c r="AC3299" s="18" t="n">
        <x:f>IF(U3299=0,0,P3299*S3299/U3299)</x:f>
        <x:v>232.51376146788988</x:v>
      </x:c>
      <x:c r="AD3299" s="18" t="n">
        <x:f>MAX(AB3299,AC3299*'01 Controls'!$E$14)</x:f>
        <x:v>73.98165137614679</x:v>
      </x:c>
      <x:c r="AE3299" s="18" t="n">
        <x:f>IF(U3299=0,0,N3299*T3299/U3299)</x:f>
        <x:v>2.311926605504587</x:v>
      </x:c>
      <x:c r="AF3299" s="18" t="n">
        <x:f>IF(U3299=0,0,P3299*T3299/U3299)</x:f>
        <x:v>7.266055045871559</x:v>
      </x:c>
      <x:c r="AG3299" s="18" t="n">
        <x:f>MAX(AE3299,AF3299*'01 Controls'!$E$15)</x:f>
        <x:v>2.311926605504587</x:v>
      </x:c>
      <x:c r="AH3299" s="18" t="n">
        <x:f>SUM(V3299,Y3299,AB3299,AE3299)</x:f>
        <x:v>83.99999999999999</x:v>
      </x:c>
      <x:c r="AI3299" s="18" t="n">
        <x:f>N3299-AH3299</x:f>
        <x:v>1.4210854715202004e-14</x:v>
      </x:c>
      <x:c r="AJ3299" s="18" t="n">
        <x:f>V3299*INDEX('07 Mode Capacity'!$P$6:$P$17,MATCH("AIR-"&amp;I3299,'07 Mode Capacity'!$C$6:$C$17,0))</x:f>
        <x:v>1.5637414402261502</x:v>
      </x:c>
      <x:c r="AK3299" s="18" t="n">
        <x:f>Y3299*INDEX('07 Mode Capacity'!$P$6:$P$17,MATCH("OCEAN-"&amp;I3299,'07 Mode Capacity'!$C$6:$C$17,0))</x:f>
        <x:v>0</x:v>
      </x:c>
      <x:c r="AL3299" s="18" t="n">
        <x:f>AB3299*INDEX('07 Mode Capacity'!$P$6:$P$17,MATCH("LAND-"&amp;I3299,'07 Mode Capacity'!$C$6:$C$17,0))</x:f>
        <x:v>28.29805002888338</x:v>
      </x:c>
      <x:c r="AM3299" s="18" t="n">
        <x:f>AE3299*INDEX('07 Mode Capacity'!$P$6:$P$17,MATCH("INLAND-"&amp;I3299,'07 Mode Capacity'!$C$6:$C$17,0))</x:f>
        <x:v>2.311926605504587</x:v>
      </x:c>
      <x:c r="AN3299" s="18" t="n">
        <x:f>SUM(AJ3299:AM3299)</x:f>
        <x:v>32.173718074614115</x:v>
      </x:c>
      <x:c r="AO3299" s="17" t="n">
        <x:f>IF(N3299=0,1,AN3299/N3299)</x:f>
        <x:v>0.38302045326921563</x:v>
      </x:c>
      <x:c r="AP3299" s="11" t="str">
        <x:f>IF(AO3299&gt;='01 Controls'!$E$16,"PASS","FAIL")</x:f>
        <x:v>FAIL</x:v>
      </x:c>
      <x:c r="AQ3299" s="11" t="str">
        <x:v>UNQUANTIFIED</x:v>
      </x:c>
      <x:c r="AR3299" s="11" t="str">
        <x:v>Position-class planning record; serial item and receiver open</x:v>
      </x:c>
      <x:c r="AS3299" s="26"/>
      <x:c r="AT3299" s="26"/>
    </x:row>
    <x:row r="3300">
      <x:c r="C3300" s="11" t="str">
        <x:v>M5-M-POG-BAT-22</x:v>
      </x:c>
      <x:c r="D3300" s="11" t="str">
        <x:v>M5</x:v>
      </x:c>
      <x:c r="E3300" s="11" t="str">
        <x:v>Drought and water</x:v>
      </x:c>
      <x:c r="F3300" s="11" t="str">
        <x:v>M-POG</x:v>
      </x:c>
      <x:c r="G3300" s="11" t="str">
        <x:v>Port-opening group</x:v>
      </x:c>
      <x:c r="H3300" s="11" t="str">
        <x:v>BAT-22</x:v>
      </x:c>
      <x:c r="I3300" s="19" t="n">
        <x:v>48</x:v>
      </x:c>
      <x:c r="J3300" s="21" t="n">
        <x:v>2</x:v>
      </x:c>
      <x:c r="K3300" s="18" t="n">
        <x:f>'05 Cargo Register'!K164</x:f>
        <x:v>168</x:v>
      </x:c>
      <x:c r="L3300" s="18" t="n">
        <x:f>'05 Cargo Register'!N164</x:f>
        <x:v>10</x:v>
      </x:c>
      <x:c r="M3300" s="18" t="n">
        <x:f>'05 Cargo Register'!O164</x:f>
        <x:v>264</x:v>
      </x:c>
      <x:c r="N3300" s="18" t="n">
        <x:f>J3300*K3300</x:f>
        <x:v>336</x:v>
      </x:c>
      <x:c r="O3300" s="18" t="n">
        <x:f>J3300*L3300</x:f>
        <x:v>20</x:v>
      </x:c>
      <x:c r="P3300" s="18" t="n">
        <x:f>J3300*M3300</x:f>
        <x:v>528</x:v>
      </x:c>
      <x:c r="Q3300" s="22" t="n">
        <x:f>'01 Controls'!$E$29*'02 Cargo Classes'!$M$9</x:f>
        <x:v>0</x:v>
      </x:c>
      <x:c r="R3300" s="22" t="n">
        <x:f>'01 Controls'!$F$29*'02 Cargo Classes'!$N$9</x:f>
        <x:v>0</x:v>
      </x:c>
      <x:c r="S3300" s="22" t="n">
        <x:f>'01 Controls'!$G$29*'02 Cargo Classes'!$O$9</x:f>
        <x:v>0.8</x:v>
      </x:c>
      <x:c r="T3300" s="22" t="n">
        <x:f>'01 Controls'!$H$29*'02 Cargo Classes'!$P$9</x:f>
        <x:v>0.075</x:v>
      </x:c>
      <x:c r="U3300" s="22" t="n">
        <x:f>SUM(Q3300:T3300)</x:f>
        <x:v>0.875</x:v>
      </x:c>
      <x:c r="V3300" s="18" t="n">
        <x:f>IF(U3300=0,0,N3300*Q3300/U3300)</x:f>
        <x:v>0</x:v>
      </x:c>
      <x:c r="W3300" s="18" t="n">
        <x:f>IF(U3300=0,0,P3300*Q3300/U3300)</x:f>
        <x:v>0</x:v>
      </x:c>
      <x:c r="X3300" s="18" t="n">
        <x:f>MAX(V3300,W3300*'01 Controls'!$E$12)</x:f>
        <x:v>0</x:v>
      </x:c>
      <x:c r="Y3300" s="18" t="n">
        <x:f>IF(U3300=0,0,N3300*R3300/U3300)</x:f>
        <x:v>0</x:v>
      </x:c>
      <x:c r="Z3300" s="18" t="n">
        <x:f>IF(U3300=0,0,P3300*R3300/U3300)</x:f>
        <x:v>0</x:v>
      </x:c>
      <x:c r="AA3300" s="18" t="n">
        <x:f>MAX(Y3300,Z3300*'01 Controls'!$E$13)</x:f>
        <x:v>0</x:v>
      </x:c>
      <x:c r="AB3300" s="18" t="n">
        <x:f>IF(U3300=0,0,N3300*S3300/U3300)</x:f>
        <x:v>307.2</x:v>
      </x:c>
      <x:c r="AC3300" s="18" t="n">
        <x:f>IF(U3300=0,0,P3300*S3300/U3300)</x:f>
        <x:v>482.7428571428572</x:v>
      </x:c>
      <x:c r="AD3300" s="18" t="n">
        <x:f>MAX(AB3300,AC3300*'01 Controls'!$E$14)</x:f>
        <x:v>307.2</x:v>
      </x:c>
      <x:c r="AE3300" s="18" t="n">
        <x:f>IF(U3300=0,0,N3300*T3300/U3300)</x:f>
        <x:v>28.8</x:v>
      </x:c>
      <x:c r="AF3300" s="18" t="n">
        <x:f>IF(U3300=0,0,P3300*T3300/U3300)</x:f>
        <x:v>45.25714285714286</x:v>
      </x:c>
      <x:c r="AG3300" s="18" t="n">
        <x:f>MAX(AE3300,AF3300*'01 Controls'!$E$15)</x:f>
        <x:v>28.8</x:v>
      </x:c>
      <x:c r="AH3300" s="18" t="n">
        <x:f>SUM(V3300,Y3300,AB3300,AE3300)</x:f>
        <x:v>336</x:v>
      </x:c>
      <x:c r="AI3300" s="18" t="n">
        <x:f>N3300-AH3300</x:f>
        <x:v>0</x:v>
      </x:c>
      <x:c r="AJ3300" s="18" t="n">
        <x:f>V3300*INDEX('07 Mode Capacity'!$P$6:$P$17,MATCH("AIR-"&amp;I3300,'07 Mode Capacity'!$C$6:$C$17,0))</x:f>
        <x:v>0</x:v>
      </x:c>
      <x:c r="AK3300" s="18" t="n">
        <x:f>Y3300*INDEX('07 Mode Capacity'!$P$6:$P$17,MATCH("OCEAN-"&amp;I3300,'07 Mode Capacity'!$C$6:$C$17,0))</x:f>
        <x:v>0</x:v>
      </x:c>
      <x:c r="AL3300" s="18" t="n">
        <x:f>AB3300*INDEX('07 Mode Capacity'!$P$6:$P$17,MATCH("LAND-"&amp;I3300,'07 Mode Capacity'!$C$6:$C$17,0))</x:f>
        <x:v>37.493105514868866</x:v>
      </x:c>
      <x:c r="AM3300" s="18" t="n">
        <x:f>AE3300*INDEX('07 Mode Capacity'!$P$6:$P$17,MATCH("INLAND-"&amp;I3300,'07 Mode Capacity'!$C$6:$C$17,0))</x:f>
        <x:v>18.17954980213404</x:v>
      </x:c>
      <x:c r="AN3300" s="18" t="n">
        <x:f>SUM(AJ3300:AM3300)</x:f>
        <x:v>55.672655317002906</x:v>
      </x:c>
      <x:c r="AO3300" s="17" t="n">
        <x:f>IF(N3300=0,1,AN3300/N3300)</x:f>
        <x:v>0.16569242653869912</x:v>
      </x:c>
      <x:c r="AP3300" s="11" t="str">
        <x:f>IF(AO3300&gt;='01 Controls'!$E$16,"PASS","FAIL")</x:f>
        <x:v>FAIL</x:v>
      </x:c>
      <x:c r="AQ3300" s="11" t="str">
        <x:v>UNQUANTIFIED</x:v>
      </x:c>
      <x:c r="AR3300" s="11" t="str">
        <x:v>Position-class planning record; serial item and receiver open</x:v>
      </x:c>
      <x:c r="AS3300" s="26"/>
      <x:c r="AT3300" s="26"/>
    </x:row>
    <x:row r="3301">
      <x:c r="C3301" s="11" t="str">
        <x:v>M5-M-POG-TNK-20</x:v>
      </x:c>
      <x:c r="D3301" s="11" t="str">
        <x:v>M5</x:v>
      </x:c>
      <x:c r="E3301" s="11" t="str">
        <x:v>Drought and water</x:v>
      </x:c>
      <x:c r="F3301" s="11" t="str">
        <x:v>M-POG</x:v>
      </x:c>
      <x:c r="G3301" s="11" t="str">
        <x:v>Port-opening group</x:v>
      </x:c>
      <x:c r="H3301" s="11" t="str">
        <x:v>TNK-20</x:v>
      </x:c>
      <x:c r="I3301" s="19" t="n">
        <x:v>48</x:v>
      </x:c>
      <x:c r="J3301" s="21" t="n">
        <x:v>2</x:v>
      </x:c>
      <x:c r="K3301" s="18" t="n">
        <x:f>'05 Cargo Register'!K165</x:f>
        <x:v>252</x:v>
      </x:c>
      <x:c r="L3301" s="18" t="n">
        <x:f>'05 Cargo Register'!N165</x:f>
        <x:v>15</x:v>
      </x:c>
      <x:c r="M3301" s="18" t="n">
        <x:f>'05 Cargo Register'!O165</x:f>
        <x:v>318.75</x:v>
      </x:c>
      <x:c r="N3301" s="18" t="n">
        <x:f>J3301*K3301</x:f>
        <x:v>504</x:v>
      </x:c>
      <x:c r="O3301" s="18" t="n">
        <x:f>J3301*L3301</x:f>
        <x:v>30</x:v>
      </x:c>
      <x:c r="P3301" s="18" t="n">
        <x:f>J3301*M3301</x:f>
        <x:v>637.5</x:v>
      </x:c>
      <x:c r="Q3301" s="22" t="n">
        <x:f>'01 Controls'!$E$29*'02 Cargo Classes'!$M$10</x:f>
        <x:v>0</x:v>
      </x:c>
      <x:c r="R3301" s="22" t="n">
        <x:f>'01 Controls'!$F$29*'02 Cargo Classes'!$N$10</x:f>
        <x:v>0</x:v>
      </x:c>
      <x:c r="S3301" s="22" t="n">
        <x:f>'01 Controls'!$G$29*'02 Cargo Classes'!$O$10</x:f>
        <x:v>0.8</x:v>
      </x:c>
      <x:c r="T3301" s="22" t="n">
        <x:f>'01 Controls'!$H$29*'02 Cargo Classes'!$P$10</x:f>
        <x:v>0.15</x:v>
      </x:c>
      <x:c r="U3301" s="22" t="n">
        <x:f>SUM(Q3301:T3301)</x:f>
        <x:v>0.9500000000000001</x:v>
      </x:c>
      <x:c r="V3301" s="18" t="n">
        <x:f>IF(U3301=0,0,N3301*Q3301/U3301)</x:f>
        <x:v>0</x:v>
      </x:c>
      <x:c r="W3301" s="18" t="n">
        <x:f>IF(U3301=0,0,P3301*Q3301/U3301)</x:f>
        <x:v>0</x:v>
      </x:c>
      <x:c r="X3301" s="18" t="n">
        <x:f>MAX(V3301,W3301*'01 Controls'!$E$12)</x:f>
        <x:v>0</x:v>
      </x:c>
      <x:c r="Y3301" s="18" t="n">
        <x:f>IF(U3301=0,0,N3301*R3301/U3301)</x:f>
        <x:v>0</x:v>
      </x:c>
      <x:c r="Z3301" s="18" t="n">
        <x:f>IF(U3301=0,0,P3301*R3301/U3301)</x:f>
        <x:v>0</x:v>
      </x:c>
      <x:c r="AA3301" s="18" t="n">
        <x:f>MAX(Y3301,Z3301*'01 Controls'!$E$13)</x:f>
        <x:v>0</x:v>
      </x:c>
      <x:c r="AB3301" s="18" t="n">
        <x:f>IF(U3301=0,0,N3301*S3301/U3301)</x:f>
        <x:v>424.42105263157896</x:v>
      </x:c>
      <x:c r="AC3301" s="18" t="n">
        <x:f>IF(U3301=0,0,P3301*S3301/U3301)</x:f>
        <x:v>536.8421052631578</x:v>
      </x:c>
      <x:c r="AD3301" s="18" t="n">
        <x:f>MAX(AB3301,AC3301*'01 Controls'!$E$14)</x:f>
        <x:v>424.42105263157896</x:v>
      </x:c>
      <x:c r="AE3301" s="18" t="n">
        <x:f>IF(U3301=0,0,N3301*T3301/U3301)</x:f>
        <x:v>79.57894736842104</x:v>
      </x:c>
      <x:c r="AF3301" s="18" t="n">
        <x:f>IF(U3301=0,0,P3301*T3301/U3301)</x:f>
        <x:v>100.6578947368421</x:v>
      </x:c>
      <x:c r="AG3301" s="18" t="n">
        <x:f>MAX(AE3301,AF3301*'01 Controls'!$E$15)</x:f>
        <x:v>79.57894736842104</x:v>
      </x:c>
      <x:c r="AH3301" s="18" t="n">
        <x:f>SUM(V3301,Y3301,AB3301,AE3301)</x:f>
        <x:v>504</x:v>
      </x:c>
      <x:c r="AI3301" s="18" t="n">
        <x:f>N3301-AH3301</x:f>
        <x:v>0</x:v>
      </x:c>
      <x:c r="AJ3301" s="18" t="n">
        <x:f>V3301*INDEX('07 Mode Capacity'!$P$6:$P$17,MATCH("AIR-"&amp;I3301,'07 Mode Capacity'!$C$6:$C$17,0))</x:f>
        <x:v>0</x:v>
      </x:c>
      <x:c r="AK3301" s="18" t="n">
        <x:f>Y3301*INDEX('07 Mode Capacity'!$P$6:$P$17,MATCH("OCEAN-"&amp;I3301,'07 Mode Capacity'!$C$6:$C$17,0))</x:f>
        <x:v>0</x:v>
      </x:c>
      <x:c r="AL3301" s="18" t="n">
        <x:f>AB3301*INDEX('07 Mode Capacity'!$P$6:$P$17,MATCH("LAND-"&amp;I3301,'07 Mode Capacity'!$C$6:$C$17,0))</x:f>
        <x:v>51.79968525080568</x:v>
      </x:c>
      <x:c r="AM3301" s="18" t="n">
        <x:f>AE3301*INDEX('07 Mode Capacity'!$P$6:$P$17,MATCH("INLAND-"&amp;I3301,'07 Mode Capacity'!$C$6:$C$17,0))</x:f>
        <x:v>50.23296655852826</x:v>
      </x:c>
      <x:c r="AN3301" s="18" t="n">
        <x:f>SUM(AJ3301:AM3301)</x:f>
        <x:v>102.03265180933394</x:v>
      </x:c>
      <x:c r="AO3301" s="17" t="n">
        <x:f>IF(N3301=0,1,AN3301/N3301)</x:f>
        <x:v>0.20244573771693242</x:v>
      </x:c>
      <x:c r="AP3301" s="11" t="str">
        <x:f>IF(AO3301&gt;='01 Controls'!$E$16,"PASS","FAIL")</x:f>
        <x:v>FAIL</x:v>
      </x:c>
      <x:c r="AQ3301" s="11" t="str">
        <x:v>UNQUANTIFIED</x:v>
      </x:c>
      <x:c r="AR3301" s="11" t="str">
        <x:v>Position-class planning record; serial item and receiver open</x:v>
      </x:c>
      <x:c r="AS3301" s="26"/>
      <x:c r="AT3301" s="26"/>
    </x:row>
    <x:row r="3302">
      <x:c r="C3302" s="11" t="str">
        <x:v>M5-M-POG-FLR-24</x:v>
      </x:c>
      <x:c r="D3302" s="11" t="str">
        <x:v>M5</x:v>
      </x:c>
      <x:c r="E3302" s="11" t="str">
        <x:v>Drought and water</x:v>
      </x:c>
      <x:c r="F3302" s="11" t="str">
        <x:v>M-POG</x:v>
      </x:c>
      <x:c r="G3302" s="11" t="str">
        <x:v>Port-opening group</x:v>
      </x:c>
      <x:c r="H3302" s="11" t="str">
        <x:v>FLR-24</x:v>
      </x:c>
      <x:c r="I3302" s="19" t="n">
        <x:v>48</x:v>
      </x:c>
      <x:c r="J3302" s="21" t="n">
        <x:v>2</x:v>
      </x:c>
      <x:c r="K3302" s="18" t="n">
        <x:f>'05 Cargo Register'!K166</x:f>
        <x:v>315</x:v>
      </x:c>
      <x:c r="L3302" s="18" t="n">
        <x:f>'05 Cargo Register'!N166</x:f>
        <x:v>16</x:v>
      </x:c>
      <x:c r="M3302" s="18" t="n">
        <x:f>'05 Cargo Register'!O166</x:f>
        <x:v>512</x:v>
      </x:c>
      <x:c r="N3302" s="18" t="n">
        <x:f>J3302*K3302</x:f>
        <x:v>630</x:v>
      </x:c>
      <x:c r="O3302" s="18" t="n">
        <x:f>J3302*L3302</x:f>
        <x:v>32</x:v>
      </x:c>
      <x:c r="P3302" s="18" t="n">
        <x:f>J3302*M3302</x:f>
        <x:v>1024</x:v>
      </x:c>
      <x:c r="Q3302" s="22" t="n">
        <x:f>'01 Controls'!$E$29*'02 Cargo Classes'!$M$11</x:f>
        <x:v>0</x:v>
      </x:c>
      <x:c r="R3302" s="22" t="n">
        <x:f>'01 Controls'!$F$29*'02 Cargo Classes'!$N$11</x:f>
        <x:v>0</x:v>
      </x:c>
      <x:c r="S3302" s="22" t="n">
        <x:f>'01 Controls'!$G$29*'02 Cargo Classes'!$O$11</x:f>
        <x:v>0.8</x:v>
      </x:c>
      <x:c r="T3302" s="22" t="n">
        <x:f>'01 Controls'!$H$29*'02 Cargo Classes'!$P$11</x:f>
        <x:v>0.12</x:v>
      </x:c>
      <x:c r="U3302" s="22" t="n">
        <x:f>SUM(Q3302:T3302)</x:f>
        <x:v>0.92</x:v>
      </x:c>
      <x:c r="V3302" s="18" t="n">
        <x:f>IF(U3302=0,0,N3302*Q3302/U3302)</x:f>
        <x:v>0</x:v>
      </x:c>
      <x:c r="W3302" s="18" t="n">
        <x:f>IF(U3302=0,0,P3302*Q3302/U3302)</x:f>
        <x:v>0</x:v>
      </x:c>
      <x:c r="X3302" s="18" t="n">
        <x:f>MAX(V3302,W3302*'01 Controls'!$E$12)</x:f>
        <x:v>0</x:v>
      </x:c>
      <x:c r="Y3302" s="18" t="n">
        <x:f>IF(U3302=0,0,N3302*R3302/U3302)</x:f>
        <x:v>0</x:v>
      </x:c>
      <x:c r="Z3302" s="18" t="n">
        <x:f>IF(U3302=0,0,P3302*R3302/U3302)</x:f>
        <x:v>0</x:v>
      </x:c>
      <x:c r="AA3302" s="18" t="n">
        <x:f>MAX(Y3302,Z3302*'01 Controls'!$E$13)</x:f>
        <x:v>0</x:v>
      </x:c>
      <x:c r="AB3302" s="18" t="n">
        <x:f>IF(U3302=0,0,N3302*S3302/U3302)</x:f>
        <x:v>547.8260869565217</x:v>
      </x:c>
      <x:c r="AC3302" s="18" t="n">
        <x:f>IF(U3302=0,0,P3302*S3302/U3302)</x:f>
        <x:v>890.4347826086956</x:v>
      </x:c>
      <x:c r="AD3302" s="18" t="n">
        <x:f>MAX(AB3302,AC3302*'01 Controls'!$E$14)</x:f>
        <x:v>547.8260869565217</x:v>
      </x:c>
      <x:c r="AE3302" s="18" t="n">
        <x:f>IF(U3302=0,0,N3302*T3302/U3302)</x:f>
        <x:v>82.17391304347825</x:v>
      </x:c>
      <x:c r="AF3302" s="18" t="n">
        <x:f>IF(U3302=0,0,P3302*T3302/U3302)</x:f>
        <x:v>133.56521739130434</x:v>
      </x:c>
      <x:c r="AG3302" s="18" t="n">
        <x:f>MAX(AE3302,AF3302*'01 Controls'!$E$15)</x:f>
        <x:v>82.17391304347825</x:v>
      </x:c>
      <x:c r="AH3302" s="18" t="n">
        <x:f>SUM(V3302,Y3302,AB3302,AE3302)</x:f>
        <x:v>630</x:v>
      </x:c>
      <x:c r="AI3302" s="18" t="n">
        <x:f>N3302-AH3302</x:f>
        <x:v>0</x:v>
      </x:c>
      <x:c r="AJ3302" s="18" t="n">
        <x:f>V3302*INDEX('07 Mode Capacity'!$P$6:$P$17,MATCH("AIR-"&amp;I3302,'07 Mode Capacity'!$C$6:$C$17,0))</x:f>
        <x:v>0</x:v>
      </x:c>
      <x:c r="AK3302" s="18" t="n">
        <x:f>Y3302*INDEX('07 Mode Capacity'!$P$6:$P$17,MATCH("OCEAN-"&amp;I3302,'07 Mode Capacity'!$C$6:$C$17,0))</x:f>
        <x:v>0</x:v>
      </x:c>
      <x:c r="AL3302" s="18" t="n">
        <x:f>AB3302*INDEX('07 Mode Capacity'!$P$6:$P$17,MATCH("LAND-"&amp;I3302,'07 Mode Capacity'!$C$6:$C$17,0))</x:f>
        <x:v>66.8610067775345</x:v>
      </x:c>
      <x:c r="AM3302" s="18" t="n">
        <x:f>AE3302*INDEX('07 Mode Capacity'!$P$6:$P$17,MATCH("INLAND-"&amp;I3302,'07 Mode Capacity'!$C$6:$C$17,0))</x:f>
        <x:v>51.87099807674114</x:v>
      </x:c>
      <x:c r="AN3302" s="18" t="n">
        <x:f>SUM(AJ3302:AM3302)</x:f>
        <x:v>118.73200485427563</x:v>
      </x:c>
      <x:c r="AO3302" s="17" t="n">
        <x:f>IF(N3302=0,1,AN3302/N3302)</x:f>
        <x:v>0.18846349976869148</x:v>
      </x:c>
      <x:c r="AP3302" s="11" t="str">
        <x:f>IF(AO3302&gt;='01 Controls'!$E$16,"PASS","FAIL")</x:f>
        <x:v>FAIL</x:v>
      </x:c>
      <x:c r="AQ3302" s="11" t="str">
        <x:v>UNQUANTIFIED</x:v>
      </x:c>
      <x:c r="AR3302" s="11" t="str">
        <x:v>Position-class planning record; serial item and receiver open</x:v>
      </x:c>
      <x:c r="AS3302" s="26"/>
      <x:c r="AT3302" s="26"/>
    </x:row>
    <x:row r="3303">
      <x:c r="C3303" s="11" t="str">
        <x:v>M5-M-POG-ROL-30</x:v>
      </x:c>
      <x:c r="D3303" s="11" t="str">
        <x:v>M5</x:v>
      </x:c>
      <x:c r="E3303" s="11" t="str">
        <x:v>Drought and water</x:v>
      </x:c>
      <x:c r="F3303" s="11" t="str">
        <x:v>M-POG</x:v>
      </x:c>
      <x:c r="G3303" s="11" t="str">
        <x:v>Port-opening group</x:v>
      </x:c>
      <x:c r="H3303" s="11" t="str">
        <x:v>ROL-30</x:v>
      </x:c>
      <x:c r="I3303" s="19" t="n">
        <x:v>48</x:v>
      </x:c>
      <x:c r="J3303" s="21" t="n">
        <x:v>2</x:v>
      </x:c>
      <x:c r="K3303" s="18" t="n">
        <x:f>'05 Cargo Register'!K167</x:f>
        <x:v>315</x:v>
      </x:c>
      <x:c r="L3303" s="18" t="n">
        <x:f>'05 Cargo Register'!N167</x:f>
        <x:v>14</x:v>
      </x:c>
      <x:c r="M3303" s="18" t="n">
        <x:f>'05 Cargo Register'!O167</x:f>
        <x:v>892.5</x:v>
      </x:c>
      <x:c r="N3303" s="18" t="n">
        <x:f>J3303*K3303</x:f>
        <x:v>630</x:v>
      </x:c>
      <x:c r="O3303" s="18" t="n">
        <x:f>J3303*L3303</x:f>
        <x:v>28</x:v>
      </x:c>
      <x:c r="P3303" s="18" t="n">
        <x:f>J3303*M3303</x:f>
        <x:v>1785</x:v>
      </x:c>
      <x:c r="Q3303" s="22" t="n">
        <x:f>'01 Controls'!$E$29*'02 Cargo Classes'!$M$12</x:f>
        <x:v>0</x:v>
      </x:c>
      <x:c r="R3303" s="22" t="n">
        <x:f>'01 Controls'!$F$29*'02 Cargo Classes'!$N$12</x:f>
        <x:v>0</x:v>
      </x:c>
      <x:c r="S3303" s="22" t="n">
        <x:f>'01 Controls'!$G$29*'02 Cargo Classes'!$O$12</x:f>
        <x:v>1.2000000000000002</x:v>
      </x:c>
      <x:c r="T3303" s="22" t="n">
        <x:f>'01 Controls'!$H$29*'02 Cargo Classes'!$P$12</x:f>
        <x:v>0.09</x:v>
      </x:c>
      <x:c r="U3303" s="22" t="n">
        <x:f>SUM(Q3303:T3303)</x:f>
        <x:v>1.2900000000000003</x:v>
      </x:c>
      <x:c r="V3303" s="18" t="n">
        <x:f>IF(U3303=0,0,N3303*Q3303/U3303)</x:f>
        <x:v>0</x:v>
      </x:c>
      <x:c r="W3303" s="18" t="n">
        <x:f>IF(U3303=0,0,P3303*Q3303/U3303)</x:f>
        <x:v>0</x:v>
      </x:c>
      <x:c r="X3303" s="18" t="n">
        <x:f>MAX(V3303,W3303*'01 Controls'!$E$12)</x:f>
        <x:v>0</x:v>
      </x:c>
      <x:c r="Y3303" s="18" t="n">
        <x:f>IF(U3303=0,0,N3303*R3303/U3303)</x:f>
        <x:v>0</x:v>
      </x:c>
      <x:c r="Z3303" s="18" t="n">
        <x:f>IF(U3303=0,0,P3303*R3303/U3303)</x:f>
        <x:v>0</x:v>
      </x:c>
      <x:c r="AA3303" s="18" t="n">
        <x:f>MAX(Y3303,Z3303*'01 Controls'!$E$13)</x:f>
        <x:v>0</x:v>
      </x:c>
      <x:c r="AB3303" s="18" t="n">
        <x:f>IF(U3303=0,0,N3303*S3303/U3303)</x:f>
        <x:v>586.046511627907</x:v>
      </x:c>
      <x:c r="AC3303" s="18" t="n">
        <x:f>IF(U3303=0,0,P3303*S3303/U3303)</x:f>
        <x:v>1660.46511627907</x:v>
      </x:c>
      <x:c r="AD3303" s="18" t="n">
        <x:f>MAX(AB3303,AC3303*'01 Controls'!$E$14)</x:f>
        <x:v>586.046511627907</x:v>
      </x:c>
      <x:c r="AE3303" s="18" t="n">
        <x:f>IF(U3303=0,0,N3303*T3303/U3303)</x:f>
        <x:v>43.95348837209301</x:v>
      </x:c>
      <x:c r="AF3303" s="18" t="n">
        <x:f>IF(U3303=0,0,P3303*T3303/U3303)</x:f>
        <x:v>124.53488372093021</x:v>
      </x:c>
      <x:c r="AG3303" s="18" t="n">
        <x:f>MAX(AE3303,AF3303*'01 Controls'!$E$15)</x:f>
        <x:v>43.95348837209301</x:v>
      </x:c>
      <x:c r="AH3303" s="18" t="n">
        <x:f>SUM(V3303,Y3303,AB3303,AE3303)</x:f>
        <x:v>630</x:v>
      </x:c>
      <x:c r="AI3303" s="18" t="n">
        <x:f>N3303-AH3303</x:f>
        <x:v>0</x:v>
      </x:c>
      <x:c r="AJ3303" s="18" t="n">
        <x:f>V3303*INDEX('07 Mode Capacity'!$P$6:$P$17,MATCH("AIR-"&amp;I3303,'07 Mode Capacity'!$C$6:$C$17,0))</x:f>
        <x:v>0</x:v>
      </x:c>
      <x:c r="AK3303" s="18" t="n">
        <x:f>Y3303*INDEX('07 Mode Capacity'!$P$6:$P$17,MATCH("OCEAN-"&amp;I3303,'07 Mode Capacity'!$C$6:$C$17,0))</x:f>
        <x:v>0</x:v>
      </x:c>
      <x:c r="AL3303" s="18" t="n">
        <x:f>AB3303*INDEX('07 Mode Capacity'!$P$6:$P$17,MATCH("LAND-"&amp;I3303,'07 Mode Capacity'!$C$6:$C$17,0))</x:f>
        <x:v>71.5257281806183</x:v>
      </x:c>
      <x:c r="AM3303" s="18" t="n">
        <x:f>AE3303*INDEX('07 Mode Capacity'!$P$6:$P$17,MATCH("INLAND-"&amp;I3303,'07 Mode Capacity'!$C$6:$C$17,0))</x:f>
        <x:v>27.744952459652236</x:v>
      </x:c>
      <x:c r="AN3303" s="18" t="n">
        <x:f>SUM(AJ3303:AM3303)</x:f>
        <x:v>99.27068064027054</x:v>
      </x:c>
      <x:c r="AO3303" s="17" t="n">
        <x:f>IF(N3303=0,1,AN3303/N3303)</x:f>
        <x:v>0.1575725089528104</x:v>
      </x:c>
      <x:c r="AP3303" s="11" t="str">
        <x:f>IF(AO3303&gt;='01 Controls'!$E$16,"PASS","FAIL")</x:f>
        <x:v>FAIL</x:v>
      </x:c>
      <x:c r="AQ3303" s="11" t="str">
        <x:v>UNQUANTIFIED</x:v>
      </x:c>
      <x:c r="AR3303" s="11" t="str">
        <x:v>Position-class planning record; serial item and receiver open</x:v>
      </x:c>
      <x:c r="AS3303" s="26"/>
      <x:c r="AT3303" s="26"/>
    </x:row>
    <x:row r="3304">
      <x:c r="C3304" s="11" t="str">
        <x:v>M5-M-POG-LIN-18</x:v>
      </x:c>
      <x:c r="D3304" s="11" t="str">
        <x:v>M5</x:v>
      </x:c>
      <x:c r="E3304" s="11" t="str">
        <x:v>Drought and water</x:v>
      </x:c>
      <x:c r="F3304" s="11" t="str">
        <x:v>M-POG</x:v>
      </x:c>
      <x:c r="G3304" s="11" t="str">
        <x:v>Port-opening group</x:v>
      </x:c>
      <x:c r="H3304" s="11" t="str">
        <x:v>LIN-18</x:v>
      </x:c>
      <x:c r="I3304" s="19" t="n">
        <x:v>72</x:v>
      </x:c>
      <x:c r="J3304" s="21" t="n">
        <x:v>2</x:v>
      </x:c>
      <x:c r="K3304" s="18" t="n">
        <x:f>'05 Cargo Register'!K168</x:f>
        <x:v>168</x:v>
      </x:c>
      <x:c r="L3304" s="18" t="n">
        <x:f>'05 Cargo Register'!N168</x:f>
        <x:v>12</x:v>
      </x:c>
      <x:c r="M3304" s="18" t="n">
        <x:f>'05 Cargo Register'!O168</x:f>
        <x:v>528</x:v>
      </x:c>
      <x:c r="N3304" s="18" t="n">
        <x:f>J3304*K3304</x:f>
        <x:v>336</x:v>
      </x:c>
      <x:c r="O3304" s="18" t="n">
        <x:f>J3304*L3304</x:f>
        <x:v>24</x:v>
      </x:c>
      <x:c r="P3304" s="18" t="n">
        <x:f>J3304*M3304</x:f>
        <x:v>1056</x:v>
      </x:c>
      <x:c r="Q3304" s="22" t="n">
        <x:f>'01 Controls'!$E$29*'02 Cargo Classes'!$M$13</x:f>
        <x:v>0</x:v>
      </x:c>
      <x:c r="R3304" s="22" t="n">
        <x:f>'01 Controls'!$F$29*'02 Cargo Classes'!$N$13</x:f>
        <x:v>0</x:v>
      </x:c>
      <x:c r="S3304" s="22" t="n">
        <x:f>'01 Controls'!$G$29*'02 Cargo Classes'!$O$13</x:f>
        <x:v>0.8</x:v>
      </x:c>
      <x:c r="T3304" s="22" t="n">
        <x:f>'01 Controls'!$H$29*'02 Cargo Classes'!$P$13</x:f>
        <x:v>0.15</x:v>
      </x:c>
      <x:c r="U3304" s="22" t="n">
        <x:f>SUM(Q3304:T3304)</x:f>
        <x:v>0.9500000000000001</x:v>
      </x:c>
      <x:c r="V3304" s="18" t="n">
        <x:f>IF(U3304=0,0,N3304*Q3304/U3304)</x:f>
        <x:v>0</x:v>
      </x:c>
      <x:c r="W3304" s="18" t="n">
        <x:f>IF(U3304=0,0,P3304*Q3304/U3304)</x:f>
        <x:v>0</x:v>
      </x:c>
      <x:c r="X3304" s="18" t="n">
        <x:f>MAX(V3304,W3304*'01 Controls'!$E$12)</x:f>
        <x:v>0</x:v>
      </x:c>
      <x:c r="Y3304" s="18" t="n">
        <x:f>IF(U3304=0,0,N3304*R3304/U3304)</x:f>
        <x:v>0</x:v>
      </x:c>
      <x:c r="Z3304" s="18" t="n">
        <x:f>IF(U3304=0,0,P3304*R3304/U3304)</x:f>
        <x:v>0</x:v>
      </x:c>
      <x:c r="AA3304" s="18" t="n">
        <x:f>MAX(Y3304,Z3304*'01 Controls'!$E$13)</x:f>
        <x:v>0</x:v>
      </x:c>
      <x:c r="AB3304" s="18" t="n">
        <x:f>IF(U3304=0,0,N3304*S3304/U3304)</x:f>
        <x:v>282.9473684210526</x:v>
      </x:c>
      <x:c r="AC3304" s="18" t="n">
        <x:f>IF(U3304=0,0,P3304*S3304/U3304)</x:f>
        <x:v>889.2631578947369</x:v>
      </x:c>
      <x:c r="AD3304" s="18" t="n">
        <x:f>MAX(AB3304,AC3304*'01 Controls'!$E$14)</x:f>
        <x:v>282.9473684210526</x:v>
      </x:c>
      <x:c r="AE3304" s="18" t="n">
        <x:f>IF(U3304=0,0,N3304*T3304/U3304)</x:f>
        <x:v>53.05263157894736</x:v>
      </x:c>
      <x:c r="AF3304" s="18" t="n">
        <x:f>IF(U3304=0,0,P3304*T3304/U3304)</x:f>
        <x:v>166.73684210526315</x:v>
      </x:c>
      <x:c r="AG3304" s="18" t="n">
        <x:f>MAX(AE3304,AF3304*'01 Controls'!$E$15)</x:f>
        <x:v>53.05263157894736</x:v>
      </x:c>
      <x:c r="AH3304" s="18" t="n">
        <x:f>SUM(V3304,Y3304,AB3304,AE3304)</x:f>
        <x:v>335.99999999999994</x:v>
      </x:c>
      <x:c r="AI3304" s="18" t="n">
        <x:f>N3304-AH3304</x:f>
        <x:v>5.684341886080802e-14</x:v>
      </x:c>
      <x:c r="AJ3304" s="18" t="n">
        <x:f>V3304*INDEX('07 Mode Capacity'!$P$6:$P$17,MATCH("AIR-"&amp;I3304,'07 Mode Capacity'!$C$6:$C$17,0))</x:f>
        <x:v>0</x:v>
      </x:c>
      <x:c r="AK3304" s="18" t="n">
        <x:f>Y3304*INDEX('07 Mode Capacity'!$P$6:$P$17,MATCH("OCEAN-"&amp;I3304,'07 Mode Capacity'!$C$6:$C$17,0))</x:f>
        <x:v>0</x:v>
      </x:c>
      <x:c r="AL3304" s="18" t="n">
        <x:f>AB3304*INDEX('07 Mode Capacity'!$P$6:$P$17,MATCH("LAND-"&amp;I3304,'07 Mode Capacity'!$C$6:$C$17,0))</x:f>
        <x:v>202.3102614956935</x:v>
      </x:c>
      <x:c r="AM3304" s="18" t="n">
        <x:f>AE3304*INDEX('07 Mode Capacity'!$P$6:$P$17,MATCH("INLAND-"&amp;I3304,'07 Mode Capacity'!$C$6:$C$17,0))</x:f>
        <x:v>53.05263157894736</x:v>
      </x:c>
      <x:c r="AN3304" s="18" t="n">
        <x:f>SUM(AJ3304:AM3304)</x:f>
        <x:v>255.36289307464088</x:v>
      </x:c>
      <x:c r="AO3304" s="17" t="n">
        <x:f>IF(N3304=0,1,AN3304/N3304)</x:f>
        <x:v>0.760008610341193</x:v>
      </x:c>
      <x:c r="AP3304" s="11" t="str">
        <x:f>IF(AO3304&gt;='01 Controls'!$E$16,"PASS","FAIL")</x:f>
        <x:v>FAIL</x:v>
      </x:c>
      <x:c r="AQ3304" s="11" t="str">
        <x:v>UNQUANTIFIED</x:v>
      </x:c>
      <x:c r="AR3304" s="11" t="str">
        <x:v>Position-class planning record; serial item and receiver open</x:v>
      </x:c>
      <x:c r="AS3304" s="26"/>
      <x:c r="AT3304" s="26"/>
    </x:row>
    <x:row r="3305">
      <x:c r="C3305" s="11" t="str">
        <x:v>M5-M-POG-BLK-08</x:v>
      </x:c>
      <x:c r="D3305" s="11" t="str">
        <x:v>M5</x:v>
      </x:c>
      <x:c r="E3305" s="11" t="str">
        <x:v>Drought and water</x:v>
      </x:c>
      <x:c r="F3305" s="11" t="str">
        <x:v>M-POG</x:v>
      </x:c>
      <x:c r="G3305" s="11" t="str">
        <x:v>Port-opening group</x:v>
      </x:c>
      <x:c r="H3305" s="11" t="str">
        <x:v>BLK-08</x:v>
      </x:c>
      <x:c r="I3305" s="19" t="n">
        <x:v>48</x:v>
      </x:c>
      <x:c r="J3305" s="21" t="n">
        <x:v>2</x:v>
      </x:c>
      <x:c r="K3305" s="18" t="n">
        <x:f>'05 Cargo Register'!K169</x:f>
        <x:v>105</x:v>
      </x:c>
      <x:c r="L3305" s="18" t="n">
        <x:f>'05 Cargo Register'!N169</x:f>
        <x:v>17</x:v>
      </x:c>
      <x:c r="M3305" s="18" t="n">
        <x:f>'05 Cargo Register'!O169</x:f>
        <x:v>867</x:v>
      </x:c>
      <x:c r="N3305" s="18" t="n">
        <x:f>J3305*K3305</x:f>
        <x:v>210</x:v>
      </x:c>
      <x:c r="O3305" s="18" t="n">
        <x:f>J3305*L3305</x:f>
        <x:v>34</x:v>
      </x:c>
      <x:c r="P3305" s="18" t="n">
        <x:f>J3305*M3305</x:f>
        <x:v>1734</x:v>
      </x:c>
      <x:c r="Q3305" s="22" t="n">
        <x:f>'01 Controls'!$E$29*'02 Cargo Classes'!$M$14</x:f>
        <x:v>0.05</x:v>
      </x:c>
      <x:c r="R3305" s="22" t="n">
        <x:f>'01 Controls'!$F$29*'02 Cargo Classes'!$N$14</x:f>
        <x:v>0</x:v>
      </x:c>
      <x:c r="S3305" s="22" t="n">
        <x:f>'01 Controls'!$G$29*'02 Cargo Classes'!$O$14</x:f>
        <x:v>0.8</x:v>
      </x:c>
      <x:c r="T3305" s="22" t="n">
        <x:f>'01 Controls'!$H$29*'02 Cargo Classes'!$P$14</x:f>
        <x:v>0.075</x:v>
      </x:c>
      <x:c r="U3305" s="22" t="n">
        <x:f>SUM(Q3305:T3305)</x:f>
        <x:v>0.925</x:v>
      </x:c>
      <x:c r="V3305" s="18" t="n">
        <x:f>IF(U3305=0,0,N3305*Q3305/U3305)</x:f>
        <x:v>11.35135135135135</x:v>
      </x:c>
      <x:c r="W3305" s="18" t="n">
        <x:f>IF(U3305=0,0,P3305*Q3305/U3305)</x:f>
        <x:v>93.72972972972973</x:v>
      </x:c>
      <x:c r="X3305" s="18" t="n">
        <x:f>MAX(V3305,W3305*'01 Controls'!$E$12)</x:f>
        <x:v>23.43243243243243</x:v>
      </x:c>
      <x:c r="Y3305" s="18" t="n">
        <x:f>IF(U3305=0,0,N3305*R3305/U3305)</x:f>
        <x:v>0</x:v>
      </x:c>
      <x:c r="Z3305" s="18" t="n">
        <x:f>IF(U3305=0,0,P3305*R3305/U3305)</x:f>
        <x:v>0</x:v>
      </x:c>
      <x:c r="AA3305" s="18" t="n">
        <x:f>MAX(Y3305,Z3305*'01 Controls'!$E$13)</x:f>
        <x:v>0</x:v>
      </x:c>
      <x:c r="AB3305" s="18" t="n">
        <x:f>IF(U3305=0,0,N3305*S3305/U3305)</x:f>
        <x:v>181.6216216216216</x:v>
      </x:c>
      <x:c r="AC3305" s="18" t="n">
        <x:f>IF(U3305=0,0,P3305*S3305/U3305)</x:f>
        <x:v>1499.6756756756756</x:v>
      </x:c>
      <x:c r="AD3305" s="18" t="n">
        <x:f>MAX(AB3305,AC3305*'01 Controls'!$E$14)</x:f>
        <x:v>299.9351351351351</x:v>
      </x:c>
      <x:c r="AE3305" s="18" t="n">
        <x:f>IF(U3305=0,0,N3305*T3305/U3305)</x:f>
        <x:v>17.027027027027025</x:v>
      </x:c>
      <x:c r="AF3305" s="18" t="n">
        <x:f>IF(U3305=0,0,P3305*T3305/U3305)</x:f>
        <x:v>140.59459459459458</x:v>
      </x:c>
      <x:c r="AG3305" s="18" t="n">
        <x:f>MAX(AE3305,AF3305*'01 Controls'!$E$15)</x:f>
        <x:v>25.307027027027022</x:v>
      </x:c>
      <x:c r="AH3305" s="18" t="n">
        <x:f>SUM(V3305,Y3305,AB3305,AE3305)</x:f>
        <x:v>210</x:v>
      </x:c>
      <x:c r="AI3305" s="18" t="n">
        <x:f>N3305-AH3305</x:f>
        <x:v>0</x:v>
      </x:c>
      <x:c r="AJ3305" s="18" t="n">
        <x:f>V3305*INDEX('07 Mode Capacity'!$P$6:$P$17,MATCH("AIR-"&amp;I3305,'07 Mode Capacity'!$C$6:$C$17,0))</x:f>
        <x:v>3.1821885535541323</x:v>
      </x:c>
      <x:c r="AK3305" s="18" t="n">
        <x:f>Y3305*INDEX('07 Mode Capacity'!$P$6:$P$17,MATCH("OCEAN-"&amp;I3305,'07 Mode Capacity'!$C$6:$C$17,0))</x:f>
        <x:v>0</x:v>
      </x:c>
      <x:c r="AL3305" s="18" t="n">
        <x:f>AB3305*INDEX('07 Mode Capacity'!$P$6:$P$17,MATCH("LAND-"&amp;I3305,'07 Mode Capacity'!$C$6:$C$17,0))</x:f>
        <x:v>22.16653197669612</x:v>
      </x:c>
      <x:c r="AM3305" s="18" t="n">
        <x:f>AE3305*INDEX('07 Mode Capacity'!$P$6:$P$17,MATCH("INLAND-"&amp;I3305,'07 Mode Capacity'!$C$6:$C$17,0))</x:f>
        <x:v>10.748044646531948</x:v>
      </x:c>
      <x:c r="AN3305" s="18" t="n">
        <x:f>SUM(AJ3305:AM3305)</x:f>
        <x:v>36.0967651767822</x:v>
      </x:c>
      <x:c r="AO3305" s="17" t="n">
        <x:f>IF(N3305=0,1,AN3305/N3305)</x:f>
        <x:v>0.17188935798467714</x:v>
      </x:c>
      <x:c r="AP3305" s="11" t="str">
        <x:f>IF(AO3305&gt;='01 Controls'!$E$16,"PASS","FAIL")</x:f>
        <x:v>FAIL</x:v>
      </x:c>
      <x:c r="AQ3305" s="11" t="str">
        <x:v>UNQUANTIFIED</x:v>
      </x:c>
      <x:c r="AR3305" s="11" t="str">
        <x:v>Position-class planning record; serial item and receiver open</x:v>
      </x:c>
      <x:c r="AS3305" s="26"/>
      <x:c r="AT3305" s="26"/>
    </x:row>
    <x:row r="3306">
      <x:c r="C3306" s="11" t="str">
        <x:v>M5-M-POG-OOG-80</x:v>
      </x:c>
      <x:c r="D3306" s="11" t="str">
        <x:v>M5</x:v>
      </x:c>
      <x:c r="E3306" s="11" t="str">
        <x:v>Drought and water</x:v>
      </x:c>
      <x:c r="F3306" s="11" t="str">
        <x:v>M-POG</x:v>
      </x:c>
      <x:c r="G3306" s="11" t="str">
        <x:v>Port-opening group</x:v>
      </x:c>
      <x:c r="H3306" s="11" t="str">
        <x:v>OOG-80</x:v>
      </x:c>
      <x:c r="I3306" s="19" t="n">
        <x:v>72</x:v>
      </x:c>
      <x:c r="J3306" s="21" t="n">
        <x:v>2</x:v>
      </x:c>
      <x:c r="K3306" s="18" t="n">
        <x:f>'05 Cargo Register'!K170</x:f>
        <x:v>420</x:v>
      </x:c>
      <x:c r="L3306" s="18" t="n">
        <x:f>'05 Cargo Register'!N170</x:f>
        <x:v>7</x:v>
      </x:c>
      <x:c r="M3306" s="18" t="n">
        <x:f>'05 Cargo Register'!O170</x:f>
        <x:v>1232</x:v>
      </x:c>
      <x:c r="N3306" s="18" t="n">
        <x:f>J3306*K3306</x:f>
        <x:v>840</x:v>
      </x:c>
      <x:c r="O3306" s="18" t="n">
        <x:f>J3306*L3306</x:f>
        <x:v>14</x:v>
      </x:c>
      <x:c r="P3306" s="18" t="n">
        <x:f>J3306*M3306</x:f>
        <x:v>2464</x:v>
      </x:c>
      <x:c r="Q3306" s="22" t="n">
        <x:f>'01 Controls'!$E$29*'02 Cargo Classes'!$M$15</x:f>
        <x:v>0</x:v>
      </x:c>
      <x:c r="R3306" s="22" t="n">
        <x:f>'01 Controls'!$F$29*'02 Cargo Classes'!$N$15</x:f>
        <x:v>0</x:v>
      </x:c>
      <x:c r="S3306" s="22" t="n">
        <x:f>'01 Controls'!$G$29*'02 Cargo Classes'!$O$15</x:f>
        <x:v>0.48</x:v>
      </x:c>
      <x:c r="T3306" s="22" t="n">
        <x:f>'01 Controls'!$H$29*'02 Cargo Classes'!$P$15</x:f>
        <x:v>0.075</x:v>
      </x:c>
      <x:c r="U3306" s="22" t="n">
        <x:f>SUM(Q3306:T3306)</x:f>
        <x:v>0.5549999999999999</x:v>
      </x:c>
      <x:c r="V3306" s="18" t="n">
        <x:f>IF(U3306=0,0,N3306*Q3306/U3306)</x:f>
        <x:v>0</x:v>
      </x:c>
      <x:c r="W3306" s="18" t="n">
        <x:f>IF(U3306=0,0,P3306*Q3306/U3306)</x:f>
        <x:v>0</x:v>
      </x:c>
      <x:c r="X3306" s="18" t="n">
        <x:f>MAX(V3306,W3306*'01 Controls'!$E$12)</x:f>
        <x:v>0</x:v>
      </x:c>
      <x:c r="Y3306" s="18" t="n">
        <x:f>IF(U3306=0,0,N3306*R3306/U3306)</x:f>
        <x:v>0</x:v>
      </x:c>
      <x:c r="Z3306" s="18" t="n">
        <x:f>IF(U3306=0,0,P3306*R3306/U3306)</x:f>
        <x:v>0</x:v>
      </x:c>
      <x:c r="AA3306" s="18" t="n">
        <x:f>MAX(Y3306,Z3306*'01 Controls'!$E$13)</x:f>
        <x:v>0</x:v>
      </x:c>
      <x:c r="AB3306" s="18" t="n">
        <x:f>IF(U3306=0,0,N3306*S3306/U3306)</x:f>
        <x:v>726.4864864864866</x:v>
      </x:c>
      <x:c r="AC3306" s="18" t="n">
        <x:f>IF(U3306=0,0,P3306*S3306/U3306)</x:f>
        <x:v>2131.027027027027</x:v>
      </x:c>
      <x:c r="AD3306" s="18" t="n">
        <x:f>MAX(AB3306,AC3306*'01 Controls'!$E$14)</x:f>
        <x:v>726.4864864864866</x:v>
      </x:c>
      <x:c r="AE3306" s="18" t="n">
        <x:f>IF(U3306=0,0,N3306*T3306/U3306)</x:f>
        <x:v>113.51351351351353</x:v>
      </x:c>
      <x:c r="AF3306" s="18" t="n">
        <x:f>IF(U3306=0,0,P3306*T3306/U3306)</x:f>
        <x:v>332.97297297297297</x:v>
      </x:c>
      <x:c r="AG3306" s="18" t="n">
        <x:f>MAX(AE3306,AF3306*'01 Controls'!$E$15)</x:f>
        <x:v>113.51351351351353</x:v>
      </x:c>
      <x:c r="AH3306" s="18" t="n">
        <x:f>SUM(V3306,Y3306,AB3306,AE3306)</x:f>
        <x:v>840.0000000000001</x:v>
      </x:c>
      <x:c r="AI3306" s="18" t="n">
        <x:f>N3306-AH3306</x:f>
        <x:v>-1.1368683772161603e-13</x:v>
      </x:c>
      <x:c r="AJ3306" s="18" t="n">
        <x:f>V3306*INDEX('07 Mode Capacity'!$P$6:$P$17,MATCH("AIR-"&amp;I3306,'07 Mode Capacity'!$C$6:$C$17,0))</x:f>
        <x:v>0</x:v>
      </x:c>
      <x:c r="AK3306" s="18" t="n">
        <x:f>Y3306*INDEX('07 Mode Capacity'!$P$6:$P$17,MATCH("OCEAN-"&amp;I3306,'07 Mode Capacity'!$C$6:$C$17,0))</x:f>
        <x:v>0</x:v>
      </x:c>
      <x:c r="AL3306" s="18" t="n">
        <x:f>AB3306*INDEX('07 Mode Capacity'!$P$6:$P$17,MATCH("LAND-"&amp;I3306,'07 Mode Capacity'!$C$6:$C$17,0))</x:f>
        <x:v>519.4452660024564</x:v>
      </x:c>
      <x:c r="AM3306" s="18" t="n">
        <x:f>AE3306*INDEX('07 Mode Capacity'!$P$6:$P$17,MATCH("INLAND-"&amp;I3306,'07 Mode Capacity'!$C$6:$C$17,0))</x:f>
        <x:v>113.51351351351353</x:v>
      </x:c>
      <x:c r="AN3306" s="18" t="n">
        <x:f>SUM(AJ3306:AM3306)</x:f>
        <x:v>632.9587795159699</x:v>
      </x:c>
      <x:c r="AO3306" s="17" t="n">
        <x:f>IF(N3306=0,1,AN3306/N3306)</x:f>
        <x:v>0.7535223565666309</x:v>
      </x:c>
      <x:c r="AP3306" s="11" t="str">
        <x:f>IF(AO3306&gt;='01 Controls'!$E$16,"PASS","FAIL")</x:f>
        <x:v>FAIL</x:v>
      </x:c>
      <x:c r="AQ3306" s="11" t="str">
        <x:v>UNQUANTIFIED</x:v>
      </x:c>
      <x:c r="AR3306" s="11" t="str">
        <x:v>Position-class planning record; serial item and receiver open</x:v>
      </x:c>
      <x:c r="AS3306" s="26"/>
      <x:c r="AT3306" s="26"/>
    </x:row>
    <x:row r="3307">
      <x:c r="C3307" s="11" t="str">
        <x:v>M5-M-LAG-APL-45</x:v>
      </x:c>
      <x:c r="D3307" s="11" t="str">
        <x:v>M5</x:v>
      </x:c>
      <x:c r="E3307" s="11" t="str">
        <x:v>Drought and water</x:v>
      </x:c>
      <x:c r="F3307" s="11" t="str">
        <x:v>M-LAG</x:v>
      </x:c>
      <x:c r="G3307" s="11" t="str">
        <x:v>Littoral-access group</x:v>
      </x:c>
      <x:c r="H3307" s="11" t="str">
        <x:v>APL-45</x:v>
      </x:c>
      <x:c r="I3307" s="19" t="n">
        <x:v>24</x:v>
      </x:c>
      <x:c r="J3307" s="21" t="n">
        <x:v>3</x:v>
      </x:c>
      <x:c r="K3307" s="18" t="n">
        <x:f>'05 Cargo Register'!K171</x:f>
        <x:v>63</x:v>
      </x:c>
      <x:c r="L3307" s="18" t="n">
        <x:f>'05 Cargo Register'!N171</x:f>
        <x:v>17</x:v>
      </x:c>
      <x:c r="M3307" s="18" t="n">
        <x:f>'05 Cargo Register'!O171</x:f>
        <x:v>127.5</x:v>
      </x:c>
      <x:c r="N3307" s="18" t="n">
        <x:f>J3307*K3307</x:f>
        <x:v>189</x:v>
      </x:c>
      <x:c r="O3307" s="18" t="n">
        <x:f>J3307*L3307</x:f>
        <x:v>51</x:v>
      </x:c>
      <x:c r="P3307" s="18" t="n">
        <x:f>J3307*M3307</x:f>
        <x:v>382.5</x:v>
      </x:c>
      <x:c r="Q3307" s="22" t="n">
        <x:f>'01 Controls'!$E$29*'02 Cargo Classes'!$M$6</x:f>
        <x:v>0.15000000000000002</x:v>
      </x:c>
      <x:c r="R3307" s="22" t="n">
        <x:f>'01 Controls'!$F$29*'02 Cargo Classes'!$N$6</x:f>
        <x:v>0</x:v>
      </x:c>
      <x:c r="S3307" s="22" t="n">
        <x:f>'01 Controls'!$G$29*'02 Cargo Classes'!$O$6</x:f>
        <x:v>0.8</x:v>
      </x:c>
      <x:c r="T3307" s="22" t="n">
        <x:f>'01 Controls'!$H$29*'02 Cargo Classes'!$P$6</x:f>
        <x:v>0.045</x:v>
      </x:c>
      <x:c r="U3307" s="22" t="n">
        <x:f>SUM(Q3307:T3307)</x:f>
        <x:v>0.9950000000000001</x:v>
      </x:c>
      <x:c r="V3307" s="18" t="n">
        <x:f>IF(U3307=0,0,N3307*Q3307/U3307)</x:f>
        <x:v>28.49246231155779</x:v>
      </x:c>
      <x:c r="W3307" s="18" t="n">
        <x:f>IF(U3307=0,0,P3307*Q3307/U3307)</x:f>
        <x:v>57.663316582914575</x:v>
      </x:c>
      <x:c r="X3307" s="18" t="n">
        <x:f>MAX(V3307,W3307*'01 Controls'!$E$12)</x:f>
        <x:v>28.49246231155779</x:v>
      </x:c>
      <x:c r="Y3307" s="18" t="n">
        <x:f>IF(U3307=0,0,N3307*R3307/U3307)</x:f>
        <x:v>0</x:v>
      </x:c>
      <x:c r="Z3307" s="18" t="n">
        <x:f>IF(U3307=0,0,P3307*R3307/U3307)</x:f>
        <x:v>0</x:v>
      </x:c>
      <x:c r="AA3307" s="18" t="n">
        <x:f>MAX(Y3307,Z3307*'01 Controls'!$E$13)</x:f>
        <x:v>0</x:v>
      </x:c>
      <x:c r="AB3307" s="18" t="n">
        <x:f>IF(U3307=0,0,N3307*S3307/U3307)</x:f>
        <x:v>151.95979899497488</x:v>
      </x:c>
      <x:c r="AC3307" s="18" t="n">
        <x:f>IF(U3307=0,0,P3307*S3307/U3307)</x:f>
        <x:v>307.53768844221105</x:v>
      </x:c>
      <x:c r="AD3307" s="18" t="n">
        <x:f>MAX(AB3307,AC3307*'01 Controls'!$E$14)</x:f>
        <x:v>151.95979899497488</x:v>
      </x:c>
      <x:c r="AE3307" s="18" t="n">
        <x:f>IF(U3307=0,0,N3307*T3307/U3307)</x:f>
        <x:v>8.547738693467334</x:v>
      </x:c>
      <x:c r="AF3307" s="18" t="n">
        <x:f>IF(U3307=0,0,P3307*T3307/U3307)</x:f>
        <x:v>17.29899497487437</x:v>
      </x:c>
      <x:c r="AG3307" s="18" t="n">
        <x:f>MAX(AE3307,AF3307*'01 Controls'!$E$15)</x:f>
        <x:v>8.547738693467334</x:v>
      </x:c>
      <x:c r="AH3307" s="18" t="n">
        <x:f>SUM(V3307,Y3307,AB3307,AE3307)</x:f>
        <x:v>189</x:v>
      </x:c>
      <x:c r="AI3307" s="18" t="n">
        <x:f>N3307-AH3307</x:f>
        <x:v>0</x:v>
      </x:c>
      <x:c r="AJ3307" s="18" t="n">
        <x:f>V3307*INDEX('07 Mode Capacity'!$P$6:$P$17,MATCH("AIR-"&amp;I3307,'07 Mode Capacity'!$C$6:$C$17,0))</x:f>
        <x:v>5.7815214303838705</x:v>
      </x:c>
      <x:c r="AK3307" s="18" t="n">
        <x:f>Y3307*INDEX('07 Mode Capacity'!$P$6:$P$17,MATCH("OCEAN-"&amp;I3307,'07 Mode Capacity'!$C$6:$C$17,0))</x:f>
        <x:v>0</x:v>
      </x:c>
      <x:c r="AL3307" s="18" t="n">
        <x:f>AB3307*INDEX('07 Mode Capacity'!$P$6:$P$17,MATCH("LAND-"&amp;I3307,'07 Mode Capacity'!$C$6:$C$17,0))</x:f>
        <x:v>58.12476356435217</x:v>
      </x:c>
      <x:c r="AM3307" s="18" t="n">
        <x:f>AE3307*INDEX('07 Mode Capacity'!$P$6:$P$17,MATCH("INLAND-"&amp;I3307,'07 Mode Capacity'!$C$6:$C$17,0))</x:f>
        <x:v>8.547738693467334</x:v>
      </x:c>
      <x:c r="AN3307" s="18" t="n">
        <x:f>SUM(AJ3307:AM3307)</x:f>
        <x:v>72.45402368820338</x:v>
      </x:c>
      <x:c r="AO3307" s="17" t="n">
        <x:f>IF(N3307=0,1,AN3307/N3307)</x:f>
        <x:v>0.38335462268890674</x:v>
      </x:c>
      <x:c r="AP3307" s="11" t="str">
        <x:f>IF(AO3307&gt;='01 Controls'!$E$16,"PASS","FAIL")</x:f>
        <x:v>FAIL</x:v>
      </x:c>
      <x:c r="AQ3307" s="11" t="str">
        <x:v>UNQUANTIFIED</x:v>
      </x:c>
      <x:c r="AR3307" s="11" t="str">
        <x:v>Position-class planning record; serial item and receiver open</x:v>
      </x:c>
      <x:c r="AS3307" s="26"/>
      <x:c r="AT3307" s="26"/>
    </x:row>
    <x:row r="3308">
      <x:c r="C3308" s="11" t="str">
        <x:v>M5-M-LAG-ISO-18</x:v>
      </x:c>
      <x:c r="D3308" s="11" t="str">
        <x:v>M5</x:v>
      </x:c>
      <x:c r="E3308" s="11" t="str">
        <x:v>Drought and water</x:v>
      </x:c>
      <x:c r="F3308" s="11" t="str">
        <x:v>M-LAG</x:v>
      </x:c>
      <x:c r="G3308" s="11" t="str">
        <x:v>Littoral-access group</x:v>
      </x:c>
      <x:c r="H3308" s="11" t="str">
        <x:v>ISO-18</x:v>
      </x:c>
      <x:c r="I3308" s="19" t="n">
        <x:v>48</x:v>
      </x:c>
      <x:c r="J3308" s="21" t="n">
        <x:v>3</x:v>
      </x:c>
      <x:c r="K3308" s="18" t="n">
        <x:f>'05 Cargo Register'!K172</x:f>
        <x:v>252</x:v>
      </x:c>
      <x:c r="L3308" s="18" t="n">
        <x:f>'05 Cargo Register'!N172</x:f>
        <x:v>17</x:v>
      </x:c>
      <x:c r="M3308" s="18" t="n">
        <x:f>'05 Cargo Register'!O172</x:f>
        <x:v>448.8</x:v>
      </x:c>
      <x:c r="N3308" s="18" t="n">
        <x:f>J3308*K3308</x:f>
        <x:v>756</x:v>
      </x:c>
      <x:c r="O3308" s="18" t="n">
        <x:f>J3308*L3308</x:f>
        <x:v>51</x:v>
      </x:c>
      <x:c r="P3308" s="18" t="n">
        <x:f>J3308*M3308</x:f>
        <x:v>1346.4</x:v>
      </x:c>
      <x:c r="Q3308" s="22" t="n">
        <x:f>'01 Controls'!$E$29*'02 Cargo Classes'!$M$7</x:f>
        <x:v>0.010000000000000002</x:v>
      </x:c>
      <x:c r="R3308" s="22" t="n">
        <x:f>'01 Controls'!$F$29*'02 Cargo Classes'!$N$7</x:f>
        <x:v>0</x:v>
      </x:c>
      <x:c r="S3308" s="22" t="n">
        <x:f>'01 Controls'!$G$29*'02 Cargo Classes'!$O$7</x:f>
        <x:v>0.96</x:v>
      </x:c>
      <x:c r="T3308" s="22" t="n">
        <x:f>'01 Controls'!$H$29*'02 Cargo Classes'!$P$7</x:f>
        <x:v>0.12</x:v>
      </x:c>
      <x:c r="U3308" s="22" t="n">
        <x:f>SUM(Q3308:T3308)</x:f>
        <x:v>1.0899999999999999</x:v>
      </x:c>
      <x:c r="V3308" s="18" t="n">
        <x:f>IF(U3308=0,0,N3308*Q3308/U3308)</x:f>
        <x:v>6.935779816513763</x:v>
      </x:c>
      <x:c r="W3308" s="18" t="n">
        <x:f>IF(U3308=0,0,P3308*Q3308/U3308)</x:f>
        <x:v>12.352293577981657</x:v>
      </x:c>
      <x:c r="X3308" s="18" t="n">
        <x:f>MAX(V3308,W3308*'01 Controls'!$E$12)</x:f>
        <x:v>6.935779816513763</x:v>
      </x:c>
      <x:c r="Y3308" s="18" t="n">
        <x:f>IF(U3308=0,0,N3308*R3308/U3308)</x:f>
        <x:v>0</x:v>
      </x:c>
      <x:c r="Z3308" s="18" t="n">
        <x:f>IF(U3308=0,0,P3308*R3308/U3308)</x:f>
        <x:v>0</x:v>
      </x:c>
      <x:c r="AA3308" s="18" t="n">
        <x:f>MAX(Y3308,Z3308*'01 Controls'!$E$13)</x:f>
        <x:v>0</x:v>
      </x:c>
      <x:c r="AB3308" s="18" t="n">
        <x:f>IF(U3308=0,0,N3308*S3308/U3308)</x:f>
        <x:v>665.8348623853212</x:v>
      </x:c>
      <x:c r="AC3308" s="18" t="n">
        <x:f>IF(U3308=0,0,P3308*S3308/U3308)</x:f>
        <x:v>1185.8201834862389</x:v>
      </x:c>
      <x:c r="AD3308" s="18" t="n">
        <x:f>MAX(AB3308,AC3308*'01 Controls'!$E$14)</x:f>
        <x:v>665.8348623853212</x:v>
      </x:c>
      <x:c r="AE3308" s="18" t="n">
        <x:f>IF(U3308=0,0,N3308*T3308/U3308)</x:f>
        <x:v>83.22935779816515</x:v>
      </x:c>
      <x:c r="AF3308" s="18" t="n">
        <x:f>IF(U3308=0,0,P3308*T3308/U3308)</x:f>
        <x:v>148.22752293577986</x:v>
      </x:c>
      <x:c r="AG3308" s="18" t="n">
        <x:f>MAX(AE3308,AF3308*'01 Controls'!$E$15)</x:f>
        <x:v>83.22935779816515</x:v>
      </x:c>
      <x:c r="AH3308" s="18" t="n">
        <x:f>SUM(V3308,Y3308,AB3308,AE3308)</x:f>
        <x:v>756.0000000000002</x:v>
      </x:c>
      <x:c r="AI3308" s="18" t="n">
        <x:f>N3308-AH3308</x:f>
        <x:v>-2.2737367544323206e-13</x:v>
      </x:c>
      <x:c r="AJ3308" s="18" t="n">
        <x:f>V3308*INDEX('07 Mode Capacity'!$P$6:$P$17,MATCH("AIR-"&amp;I3308,'07 Mode Capacity'!$C$6:$C$17,0))</x:f>
        <x:v>1.944346400611975</x:v>
      </x:c>
      <x:c r="AK3308" s="18" t="n">
        <x:f>Y3308*INDEX('07 Mode Capacity'!$P$6:$P$17,MATCH("OCEAN-"&amp;I3308,'07 Mode Capacity'!$C$6:$C$17,0))</x:f>
        <x:v>0</x:v>
      </x:c>
      <x:c r="AL3308" s="18" t="n">
        <x:f>AB3308*INDEX('07 Mode Capacity'!$P$6:$P$17,MATCH("LAND-"&amp;I3308,'07 Mode Capacity'!$C$6:$C$17,0))</x:f>
        <x:v>81.26372640264012</x:v>
      </x:c>
      <x:c r="AM3308" s="18" t="n">
        <x:f>AE3308*INDEX('07 Mode Capacity'!$P$6:$P$17,MATCH("INLAND-"&amp;I3308,'07 Mode Capacity'!$C$6:$C$17,0))</x:f>
        <x:v>52.537231079561685</x:v>
      </x:c>
      <x:c r="AN3308" s="18" t="n">
        <x:f>SUM(AJ3308:AM3308)</x:f>
        <x:v>135.74530388281377</x:v>
      </x:c>
      <x:c r="AO3308" s="17" t="n">
        <x:f>IF(N3308=0,1,AN3308/N3308)</x:f>
        <x:v>0.1795572802682722</x:v>
      </x:c>
      <x:c r="AP3308" s="11" t="str">
        <x:f>IF(AO3308&gt;='01 Controls'!$E$16,"PASS","FAIL")</x:f>
        <x:v>FAIL</x:v>
      </x:c>
      <x:c r="AQ3308" s="11" t="str">
        <x:v>UNQUANTIFIED</x:v>
      </x:c>
      <x:c r="AR3308" s="11" t="str">
        <x:v>Position-class planning record; serial item and receiver open</x:v>
      </x:c>
      <x:c r="AS3308" s="26"/>
      <x:c r="AT3308" s="26"/>
    </x:row>
    <x:row r="3309">
      <x:c r="C3309" s="11" t="str">
        <x:v>M5-M-LAG-COL-12</x:v>
      </x:c>
      <x:c r="D3309" s="11" t="str">
        <x:v>M5</x:v>
      </x:c>
      <x:c r="E3309" s="11" t="str">
        <x:v>Drought and water</x:v>
      </x:c>
      <x:c r="F3309" s="11" t="str">
        <x:v>M-LAG</x:v>
      </x:c>
      <x:c r="G3309" s="11" t="str">
        <x:v>Littoral-access group</x:v>
      </x:c>
      <x:c r="H3309" s="11" t="str">
        <x:v>COL-12</x:v>
      </x:c>
      <x:c r="I3309" s="19" t="n">
        <x:v>24</x:v>
      </x:c>
      <x:c r="J3309" s="21" t="n">
        <x:v>3</x:v>
      </x:c>
      <x:c r="K3309" s="18" t="n">
        <x:f>'05 Cargo Register'!K173</x:f>
        <x:v>42</x:v>
      </x:c>
      <x:c r="L3309" s="18" t="n">
        <x:f>'05 Cargo Register'!N173</x:f>
        <x:v>5</x:v>
      </x:c>
      <x:c r="M3309" s="18" t="n">
        <x:f>'05 Cargo Register'!O173</x:f>
        <x:v>132</x:v>
      </x:c>
      <x:c r="N3309" s="18" t="n">
        <x:f>J3309*K3309</x:f>
        <x:v>126</x:v>
      </x:c>
      <x:c r="O3309" s="18" t="n">
        <x:f>J3309*L3309</x:f>
        <x:v>15</x:v>
      </x:c>
      <x:c r="P3309" s="18" t="n">
        <x:f>J3309*M3309</x:f>
        <x:v>396</x:v>
      </x:c>
      <x:c r="Q3309" s="22" t="n">
        <x:f>'01 Controls'!$E$29*'02 Cargo Classes'!$M$8</x:f>
        <x:v>0.1</x:v>
      </x:c>
      <x:c r="R3309" s="22" t="n">
        <x:f>'01 Controls'!$F$29*'02 Cargo Classes'!$N$8</x:f>
        <x:v>0</x:v>
      </x:c>
      <x:c r="S3309" s="22" t="n">
        <x:f>'01 Controls'!$G$29*'02 Cargo Classes'!$O$8</x:f>
        <x:v>0.96</x:v>
      </x:c>
      <x:c r="T3309" s="22" t="n">
        <x:f>'01 Controls'!$H$29*'02 Cargo Classes'!$P$8</x:f>
        <x:v>0.03</x:v>
      </x:c>
      <x:c r="U3309" s="22" t="n">
        <x:f>SUM(Q3309:T3309)</x:f>
        <x:v>1.09</x:v>
      </x:c>
      <x:c r="V3309" s="18" t="n">
        <x:f>IF(U3309=0,0,N3309*Q3309/U3309)</x:f>
        <x:v>11.559633027522937</x:v>
      </x:c>
      <x:c r="W3309" s="18" t="n">
        <x:f>IF(U3309=0,0,P3309*Q3309/U3309)</x:f>
        <x:v>36.330275229357795</x:v>
      </x:c>
      <x:c r="X3309" s="18" t="n">
        <x:f>MAX(V3309,W3309*'01 Controls'!$E$12)</x:f>
        <x:v>11.559633027522937</x:v>
      </x:c>
      <x:c r="Y3309" s="18" t="n">
        <x:f>IF(U3309=0,0,N3309*R3309/U3309)</x:f>
        <x:v>0</x:v>
      </x:c>
      <x:c r="Z3309" s="18" t="n">
        <x:f>IF(U3309=0,0,P3309*R3309/U3309)</x:f>
        <x:v>0</x:v>
      </x:c>
      <x:c r="AA3309" s="18" t="n">
        <x:f>MAX(Y3309,Z3309*'01 Controls'!$E$13)</x:f>
        <x:v>0</x:v>
      </x:c>
      <x:c r="AB3309" s="18" t="n">
        <x:f>IF(U3309=0,0,N3309*S3309/U3309)</x:f>
        <x:v>110.97247706422017</x:v>
      </x:c>
      <x:c r="AC3309" s="18" t="n">
        <x:f>IF(U3309=0,0,P3309*S3309/U3309)</x:f>
        <x:v>348.7706422018348</x:v>
      </x:c>
      <x:c r="AD3309" s="18" t="n">
        <x:f>MAX(AB3309,AC3309*'01 Controls'!$E$14)</x:f>
        <x:v>110.97247706422017</x:v>
      </x:c>
      <x:c r="AE3309" s="18" t="n">
        <x:f>IF(U3309=0,0,N3309*T3309/U3309)</x:f>
        <x:v>3.4678899082568804</x:v>
      </x:c>
      <x:c r="AF3309" s="18" t="n">
        <x:f>IF(U3309=0,0,P3309*T3309/U3309)</x:f>
        <x:v>10.899082568807337</x:v>
      </x:c>
      <x:c r="AG3309" s="18" t="n">
        <x:f>MAX(AE3309,AF3309*'01 Controls'!$E$15)</x:f>
        <x:v>3.4678899082568804</x:v>
      </x:c>
      <x:c r="AH3309" s="18" t="n">
        <x:f>SUM(V3309,Y3309,AB3309,AE3309)</x:f>
        <x:v>125.99999999999999</x:v>
      </x:c>
      <x:c r="AI3309" s="18" t="n">
        <x:f>N3309-AH3309</x:f>
        <x:v>1.4210854715202004e-14</x:v>
      </x:c>
      <x:c r="AJ3309" s="18" t="n">
        <x:f>V3309*INDEX('07 Mode Capacity'!$P$6:$P$17,MATCH("AIR-"&amp;I3309,'07 Mode Capacity'!$C$6:$C$17,0))</x:f>
        <x:v>2.3456121603392255</x:v>
      </x:c>
      <x:c r="AK3309" s="18" t="n">
        <x:f>Y3309*INDEX('07 Mode Capacity'!$P$6:$P$17,MATCH("OCEAN-"&amp;I3309,'07 Mode Capacity'!$C$6:$C$17,0))</x:f>
        <x:v>0</x:v>
      </x:c>
      <x:c r="AL3309" s="18" t="n">
        <x:f>AB3309*INDEX('07 Mode Capacity'!$P$6:$P$17,MATCH("LAND-"&amp;I3309,'07 Mode Capacity'!$C$6:$C$17,0))</x:f>
        <x:v>42.447075043325064</x:v>
      </x:c>
      <x:c r="AM3309" s="18" t="n">
        <x:f>AE3309*INDEX('07 Mode Capacity'!$P$6:$P$17,MATCH("INLAND-"&amp;I3309,'07 Mode Capacity'!$C$6:$C$17,0))</x:f>
        <x:v>3.4678899082568804</x:v>
      </x:c>
      <x:c r="AN3309" s="18" t="n">
        <x:f>SUM(AJ3309:AM3309)</x:f>
        <x:v>48.260577111921165</x:v>
      </x:c>
      <x:c r="AO3309" s="17" t="n">
        <x:f>IF(N3309=0,1,AN3309/N3309)</x:f>
        <x:v>0.3830204532692156</x:v>
      </x:c>
      <x:c r="AP3309" s="11" t="str">
        <x:f>IF(AO3309&gt;='01 Controls'!$E$16,"PASS","FAIL")</x:f>
        <x:v>FAIL</x:v>
      </x:c>
      <x:c r="AQ3309" s="11" t="str">
        <x:v>UNQUANTIFIED</x:v>
      </x:c>
      <x:c r="AR3309" s="11" t="str">
        <x:v>Position-class planning record; serial item and receiver open</x:v>
      </x:c>
      <x:c r="AS3309" s="26"/>
      <x:c r="AT3309" s="26"/>
    </x:row>
    <x:row r="3310">
      <x:c r="C3310" s="11" t="str">
        <x:v>M5-M-LAG-BAT-22</x:v>
      </x:c>
      <x:c r="D3310" s="11" t="str">
        <x:v>M5</x:v>
      </x:c>
      <x:c r="E3310" s="11" t="str">
        <x:v>Drought and water</x:v>
      </x:c>
      <x:c r="F3310" s="11" t="str">
        <x:v>M-LAG</x:v>
      </x:c>
      <x:c r="G3310" s="11" t="str">
        <x:v>Littoral-access group</x:v>
      </x:c>
      <x:c r="H3310" s="11" t="str">
        <x:v>BAT-22</x:v>
      </x:c>
      <x:c r="I3310" s="19" t="n">
        <x:v>48</x:v>
      </x:c>
      <x:c r="J3310" s="21" t="n">
        <x:v>3</x:v>
      </x:c>
      <x:c r="K3310" s="18" t="n">
        <x:f>'05 Cargo Register'!K174</x:f>
        <x:v>168</x:v>
      </x:c>
      <x:c r="L3310" s="18" t="n">
        <x:f>'05 Cargo Register'!N174</x:f>
        <x:v>10</x:v>
      </x:c>
      <x:c r="M3310" s="18" t="n">
        <x:f>'05 Cargo Register'!O174</x:f>
        <x:v>264</x:v>
      </x:c>
      <x:c r="N3310" s="18" t="n">
        <x:f>J3310*K3310</x:f>
        <x:v>504</x:v>
      </x:c>
      <x:c r="O3310" s="18" t="n">
        <x:f>J3310*L3310</x:f>
        <x:v>30</x:v>
      </x:c>
      <x:c r="P3310" s="18" t="n">
        <x:f>J3310*M3310</x:f>
        <x:v>792</x:v>
      </x:c>
      <x:c r="Q3310" s="22" t="n">
        <x:f>'01 Controls'!$E$29*'02 Cargo Classes'!$M$9</x:f>
        <x:v>0</x:v>
      </x:c>
      <x:c r="R3310" s="22" t="n">
        <x:f>'01 Controls'!$F$29*'02 Cargo Classes'!$N$9</x:f>
        <x:v>0</x:v>
      </x:c>
      <x:c r="S3310" s="22" t="n">
        <x:f>'01 Controls'!$G$29*'02 Cargo Classes'!$O$9</x:f>
        <x:v>0.8</x:v>
      </x:c>
      <x:c r="T3310" s="22" t="n">
        <x:f>'01 Controls'!$H$29*'02 Cargo Classes'!$P$9</x:f>
        <x:v>0.075</x:v>
      </x:c>
      <x:c r="U3310" s="22" t="n">
        <x:f>SUM(Q3310:T3310)</x:f>
        <x:v>0.875</x:v>
      </x:c>
      <x:c r="V3310" s="18" t="n">
        <x:f>IF(U3310=0,0,N3310*Q3310/U3310)</x:f>
        <x:v>0</x:v>
      </x:c>
      <x:c r="W3310" s="18" t="n">
        <x:f>IF(U3310=0,0,P3310*Q3310/U3310)</x:f>
        <x:v>0</x:v>
      </x:c>
      <x:c r="X3310" s="18" t="n">
        <x:f>MAX(V3310,W3310*'01 Controls'!$E$12)</x:f>
        <x:v>0</x:v>
      </x:c>
      <x:c r="Y3310" s="18" t="n">
        <x:f>IF(U3310=0,0,N3310*R3310/U3310)</x:f>
        <x:v>0</x:v>
      </x:c>
      <x:c r="Z3310" s="18" t="n">
        <x:f>IF(U3310=0,0,P3310*R3310/U3310)</x:f>
        <x:v>0</x:v>
      </x:c>
      <x:c r="AA3310" s="18" t="n">
        <x:f>MAX(Y3310,Z3310*'01 Controls'!$E$13)</x:f>
        <x:v>0</x:v>
      </x:c>
      <x:c r="AB3310" s="18" t="n">
        <x:f>IF(U3310=0,0,N3310*S3310/U3310)</x:f>
        <x:v>460.80000000000007</x:v>
      </x:c>
      <x:c r="AC3310" s="18" t="n">
        <x:f>IF(U3310=0,0,P3310*S3310/U3310)</x:f>
        <x:v>724.1142857142858</x:v>
      </x:c>
      <x:c r="AD3310" s="18" t="n">
        <x:f>MAX(AB3310,AC3310*'01 Controls'!$E$14)</x:f>
        <x:v>460.80000000000007</x:v>
      </x:c>
      <x:c r="AE3310" s="18" t="n">
        <x:f>IF(U3310=0,0,N3310*T3310/U3310)</x:f>
        <x:v>43.199999999999996</x:v>
      </x:c>
      <x:c r="AF3310" s="18" t="n">
        <x:f>IF(U3310=0,0,P3310*T3310/U3310)</x:f>
        <x:v>67.88571428571429</x:v>
      </x:c>
      <x:c r="AG3310" s="18" t="n">
        <x:f>MAX(AE3310,AF3310*'01 Controls'!$E$15)</x:f>
        <x:v>43.199999999999996</x:v>
      </x:c>
      <x:c r="AH3310" s="18" t="n">
        <x:f>SUM(V3310,Y3310,AB3310,AE3310)</x:f>
        <x:v>504.00000000000006</x:v>
      </x:c>
      <x:c r="AI3310" s="18" t="n">
        <x:f>N3310-AH3310</x:f>
        <x:v>-5.684341886080802e-14</x:v>
      </x:c>
      <x:c r="AJ3310" s="18" t="n">
        <x:f>V3310*INDEX('07 Mode Capacity'!$P$6:$P$17,MATCH("AIR-"&amp;I3310,'07 Mode Capacity'!$C$6:$C$17,0))</x:f>
        <x:v>0</x:v>
      </x:c>
      <x:c r="AK3310" s="18" t="n">
        <x:f>Y3310*INDEX('07 Mode Capacity'!$P$6:$P$17,MATCH("OCEAN-"&amp;I3310,'07 Mode Capacity'!$C$6:$C$17,0))</x:f>
        <x:v>0</x:v>
      </x:c>
      <x:c r="AL3310" s="18" t="n">
        <x:f>AB3310*INDEX('07 Mode Capacity'!$P$6:$P$17,MATCH("LAND-"&amp;I3310,'07 Mode Capacity'!$C$6:$C$17,0))</x:f>
        <x:v>56.239658272303316</x:v>
      </x:c>
      <x:c r="AM3310" s="18" t="n">
        <x:f>AE3310*INDEX('07 Mode Capacity'!$P$6:$P$17,MATCH("INLAND-"&amp;I3310,'07 Mode Capacity'!$C$6:$C$17,0))</x:f>
        <x:v>27.269324703201058</x:v>
      </x:c>
      <x:c r="AN3310" s="18" t="n">
        <x:f>SUM(AJ3310:AM3310)</x:f>
        <x:v>83.50898297550438</x:v>
      </x:c>
      <x:c r="AO3310" s="17" t="n">
        <x:f>IF(N3310=0,1,AN3310/N3310)</x:f>
        <x:v>0.16569242653869917</x:v>
      </x:c>
      <x:c r="AP3310" s="11" t="str">
        <x:f>IF(AO3310&gt;='01 Controls'!$E$16,"PASS","FAIL")</x:f>
        <x:v>FAIL</x:v>
      </x:c>
      <x:c r="AQ3310" s="11" t="str">
        <x:v>UNQUANTIFIED</x:v>
      </x:c>
      <x:c r="AR3310" s="11" t="str">
        <x:v>Position-class planning record; serial item and receiver open</x:v>
      </x:c>
      <x:c r="AS3310" s="26"/>
      <x:c r="AT3310" s="26"/>
    </x:row>
    <x:row r="3311">
      <x:c r="C3311" s="11" t="str">
        <x:v>M5-M-LAG-TNK-20</x:v>
      </x:c>
      <x:c r="D3311" s="11" t="str">
        <x:v>M5</x:v>
      </x:c>
      <x:c r="E3311" s="11" t="str">
        <x:v>Drought and water</x:v>
      </x:c>
      <x:c r="F3311" s="11" t="str">
        <x:v>M-LAG</x:v>
      </x:c>
      <x:c r="G3311" s="11" t="str">
        <x:v>Littoral-access group</x:v>
      </x:c>
      <x:c r="H3311" s="11" t="str">
        <x:v>TNK-20</x:v>
      </x:c>
      <x:c r="I3311" s="19" t="n">
        <x:v>48</x:v>
      </x:c>
      <x:c r="J3311" s="21" t="n">
        <x:v>3</x:v>
      </x:c>
      <x:c r="K3311" s="18" t="n">
        <x:f>'05 Cargo Register'!K175</x:f>
        <x:v>252</x:v>
      </x:c>
      <x:c r="L3311" s="18" t="n">
        <x:f>'05 Cargo Register'!N175</x:f>
        <x:v>15</x:v>
      </x:c>
      <x:c r="M3311" s="18" t="n">
        <x:f>'05 Cargo Register'!O175</x:f>
        <x:v>318.75</x:v>
      </x:c>
      <x:c r="N3311" s="18" t="n">
        <x:f>J3311*K3311</x:f>
        <x:v>756</x:v>
      </x:c>
      <x:c r="O3311" s="18" t="n">
        <x:f>J3311*L3311</x:f>
        <x:v>45</x:v>
      </x:c>
      <x:c r="P3311" s="18" t="n">
        <x:f>J3311*M3311</x:f>
        <x:v>956.25</x:v>
      </x:c>
      <x:c r="Q3311" s="22" t="n">
        <x:f>'01 Controls'!$E$29*'02 Cargo Classes'!$M$10</x:f>
        <x:v>0</x:v>
      </x:c>
      <x:c r="R3311" s="22" t="n">
        <x:f>'01 Controls'!$F$29*'02 Cargo Classes'!$N$10</x:f>
        <x:v>0</x:v>
      </x:c>
      <x:c r="S3311" s="22" t="n">
        <x:f>'01 Controls'!$G$29*'02 Cargo Classes'!$O$10</x:f>
        <x:v>0.8</x:v>
      </x:c>
      <x:c r="T3311" s="22" t="n">
        <x:f>'01 Controls'!$H$29*'02 Cargo Classes'!$P$10</x:f>
        <x:v>0.15</x:v>
      </x:c>
      <x:c r="U3311" s="22" t="n">
        <x:f>SUM(Q3311:T3311)</x:f>
        <x:v>0.9500000000000001</x:v>
      </x:c>
      <x:c r="V3311" s="18" t="n">
        <x:f>IF(U3311=0,0,N3311*Q3311/U3311)</x:f>
        <x:v>0</x:v>
      </x:c>
      <x:c r="W3311" s="18" t="n">
        <x:f>IF(U3311=0,0,P3311*Q3311/U3311)</x:f>
        <x:v>0</x:v>
      </x:c>
      <x:c r="X3311" s="18" t="n">
        <x:f>MAX(V3311,W3311*'01 Controls'!$E$12)</x:f>
        <x:v>0</x:v>
      </x:c>
      <x:c r="Y3311" s="18" t="n">
        <x:f>IF(U3311=0,0,N3311*R3311/U3311)</x:f>
        <x:v>0</x:v>
      </x:c>
      <x:c r="Z3311" s="18" t="n">
        <x:f>IF(U3311=0,0,P3311*R3311/U3311)</x:f>
        <x:v>0</x:v>
      </x:c>
      <x:c r="AA3311" s="18" t="n">
        <x:f>MAX(Y3311,Z3311*'01 Controls'!$E$13)</x:f>
        <x:v>0</x:v>
      </x:c>
      <x:c r="AB3311" s="18" t="n">
        <x:f>IF(U3311=0,0,N3311*S3311/U3311)</x:f>
        <x:v>636.6315789473684</x:v>
      </x:c>
      <x:c r="AC3311" s="18" t="n">
        <x:f>IF(U3311=0,0,P3311*S3311/U3311)</x:f>
        <x:v>805.2631578947368</x:v>
      </x:c>
      <x:c r="AD3311" s="18" t="n">
        <x:f>MAX(AB3311,AC3311*'01 Controls'!$E$14)</x:f>
        <x:v>636.6315789473684</x:v>
      </x:c>
      <x:c r="AE3311" s="18" t="n">
        <x:f>IF(U3311=0,0,N3311*T3311/U3311)</x:f>
        <x:v>119.36842105263156</x:v>
      </x:c>
      <x:c r="AF3311" s="18" t="n">
        <x:f>IF(U3311=0,0,P3311*T3311/U3311)</x:f>
        <x:v>150.98684210526315</x:v>
      </x:c>
      <x:c r="AG3311" s="18" t="n">
        <x:f>MAX(AE3311,AF3311*'01 Controls'!$E$15)</x:f>
        <x:v>119.36842105263156</x:v>
      </x:c>
      <x:c r="AH3311" s="18" t="n">
        <x:f>SUM(V3311,Y3311,AB3311,AE3311)</x:f>
        <x:v>756</x:v>
      </x:c>
      <x:c r="AI3311" s="18" t="n">
        <x:f>N3311-AH3311</x:f>
        <x:v>0</x:v>
      </x:c>
      <x:c r="AJ3311" s="18" t="n">
        <x:f>V3311*INDEX('07 Mode Capacity'!$P$6:$P$17,MATCH("AIR-"&amp;I3311,'07 Mode Capacity'!$C$6:$C$17,0))</x:f>
        <x:v>0</x:v>
      </x:c>
      <x:c r="AK3311" s="18" t="n">
        <x:f>Y3311*INDEX('07 Mode Capacity'!$P$6:$P$17,MATCH("OCEAN-"&amp;I3311,'07 Mode Capacity'!$C$6:$C$17,0))</x:f>
        <x:v>0</x:v>
      </x:c>
      <x:c r="AL3311" s="18" t="n">
        <x:f>AB3311*INDEX('07 Mode Capacity'!$P$6:$P$17,MATCH("LAND-"&amp;I3311,'07 Mode Capacity'!$C$6:$C$17,0))</x:f>
        <x:v>77.69952787620852</x:v>
      </x:c>
      <x:c r="AM3311" s="18" t="n">
        <x:f>AE3311*INDEX('07 Mode Capacity'!$P$6:$P$17,MATCH("INLAND-"&amp;I3311,'07 Mode Capacity'!$C$6:$C$17,0))</x:f>
        <x:v>75.34944983779239</x:v>
      </x:c>
      <x:c r="AN3311" s="18" t="n">
        <x:f>SUM(AJ3311:AM3311)</x:f>
        <x:v>153.0489777140009</x:v>
      </x:c>
      <x:c r="AO3311" s="17" t="n">
        <x:f>IF(N3311=0,1,AN3311/N3311)</x:f>
        <x:v>0.20244573771693242</x:v>
      </x:c>
      <x:c r="AP3311" s="11" t="str">
        <x:f>IF(AO3311&gt;='01 Controls'!$E$16,"PASS","FAIL")</x:f>
        <x:v>FAIL</x:v>
      </x:c>
      <x:c r="AQ3311" s="11" t="str">
        <x:v>UNQUANTIFIED</x:v>
      </x:c>
      <x:c r="AR3311" s="11" t="str">
        <x:v>Position-class planning record; serial item and receiver open</x:v>
      </x:c>
      <x:c r="AS3311" s="26"/>
      <x:c r="AT3311" s="26"/>
    </x:row>
    <x:row r="3312">
      <x:c r="C3312" s="11" t="str">
        <x:v>M5-M-LAG-FLR-24</x:v>
      </x:c>
      <x:c r="D3312" s="11" t="str">
        <x:v>M5</x:v>
      </x:c>
      <x:c r="E3312" s="11" t="str">
        <x:v>Drought and water</x:v>
      </x:c>
      <x:c r="F3312" s="11" t="str">
        <x:v>M-LAG</x:v>
      </x:c>
      <x:c r="G3312" s="11" t="str">
        <x:v>Littoral-access group</x:v>
      </x:c>
      <x:c r="H3312" s="11" t="str">
        <x:v>FLR-24</x:v>
      </x:c>
      <x:c r="I3312" s="19" t="n">
        <x:v>48</x:v>
      </x:c>
      <x:c r="J3312" s="21" t="n">
        <x:v>3</x:v>
      </x:c>
      <x:c r="K3312" s="18" t="n">
        <x:f>'05 Cargo Register'!K176</x:f>
        <x:v>315</x:v>
      </x:c>
      <x:c r="L3312" s="18" t="n">
        <x:f>'05 Cargo Register'!N176</x:f>
        <x:v>16</x:v>
      </x:c>
      <x:c r="M3312" s="18" t="n">
        <x:f>'05 Cargo Register'!O176</x:f>
        <x:v>512</x:v>
      </x:c>
      <x:c r="N3312" s="18" t="n">
        <x:f>J3312*K3312</x:f>
        <x:v>945</x:v>
      </x:c>
      <x:c r="O3312" s="18" t="n">
        <x:f>J3312*L3312</x:f>
        <x:v>48</x:v>
      </x:c>
      <x:c r="P3312" s="18" t="n">
        <x:f>J3312*M3312</x:f>
        <x:v>1536</x:v>
      </x:c>
      <x:c r="Q3312" s="22" t="n">
        <x:f>'01 Controls'!$E$29*'02 Cargo Classes'!$M$11</x:f>
        <x:v>0</x:v>
      </x:c>
      <x:c r="R3312" s="22" t="n">
        <x:f>'01 Controls'!$F$29*'02 Cargo Classes'!$N$11</x:f>
        <x:v>0</x:v>
      </x:c>
      <x:c r="S3312" s="22" t="n">
        <x:f>'01 Controls'!$G$29*'02 Cargo Classes'!$O$11</x:f>
        <x:v>0.8</x:v>
      </x:c>
      <x:c r="T3312" s="22" t="n">
        <x:f>'01 Controls'!$H$29*'02 Cargo Classes'!$P$11</x:f>
        <x:v>0.12</x:v>
      </x:c>
      <x:c r="U3312" s="22" t="n">
        <x:f>SUM(Q3312:T3312)</x:f>
        <x:v>0.92</x:v>
      </x:c>
      <x:c r="V3312" s="18" t="n">
        <x:f>IF(U3312=0,0,N3312*Q3312/U3312)</x:f>
        <x:v>0</x:v>
      </x:c>
      <x:c r="W3312" s="18" t="n">
        <x:f>IF(U3312=0,0,P3312*Q3312/U3312)</x:f>
        <x:v>0</x:v>
      </x:c>
      <x:c r="X3312" s="18" t="n">
        <x:f>MAX(V3312,W3312*'01 Controls'!$E$12)</x:f>
        <x:v>0</x:v>
      </x:c>
      <x:c r="Y3312" s="18" t="n">
        <x:f>IF(U3312=0,0,N3312*R3312/U3312)</x:f>
        <x:v>0</x:v>
      </x:c>
      <x:c r="Z3312" s="18" t="n">
        <x:f>IF(U3312=0,0,P3312*R3312/U3312)</x:f>
        <x:v>0</x:v>
      </x:c>
      <x:c r="AA3312" s="18" t="n">
        <x:f>MAX(Y3312,Z3312*'01 Controls'!$E$13)</x:f>
        <x:v>0</x:v>
      </x:c>
      <x:c r="AB3312" s="18" t="n">
        <x:f>IF(U3312=0,0,N3312*S3312/U3312)</x:f>
        <x:v>821.7391304347826</x:v>
      </x:c>
      <x:c r="AC3312" s="18" t="n">
        <x:f>IF(U3312=0,0,P3312*S3312/U3312)</x:f>
        <x:v>1335.6521739130437</x:v>
      </x:c>
      <x:c r="AD3312" s="18" t="n">
        <x:f>MAX(AB3312,AC3312*'01 Controls'!$E$14)</x:f>
        <x:v>821.7391304347826</x:v>
      </x:c>
      <x:c r="AE3312" s="18" t="n">
        <x:f>IF(U3312=0,0,N3312*T3312/U3312)</x:f>
        <x:v>123.26086956521738</x:v>
      </x:c>
      <x:c r="AF3312" s="18" t="n">
        <x:f>IF(U3312=0,0,P3312*T3312/U3312)</x:f>
        <x:v>200.3478260869565</x:v>
      </x:c>
      <x:c r="AG3312" s="18" t="n">
        <x:f>MAX(AE3312,AF3312*'01 Controls'!$E$15)</x:f>
        <x:v>123.26086956521738</x:v>
      </x:c>
      <x:c r="AH3312" s="18" t="n">
        <x:f>SUM(V3312,Y3312,AB3312,AE3312)</x:f>
        <x:v>945</x:v>
      </x:c>
      <x:c r="AI3312" s="18" t="n">
        <x:f>N3312-AH3312</x:f>
        <x:v>0</x:v>
      </x:c>
      <x:c r="AJ3312" s="18" t="n">
        <x:f>V3312*INDEX('07 Mode Capacity'!$P$6:$P$17,MATCH("AIR-"&amp;I3312,'07 Mode Capacity'!$C$6:$C$17,0))</x:f>
        <x:v>0</x:v>
      </x:c>
      <x:c r="AK3312" s="18" t="n">
        <x:f>Y3312*INDEX('07 Mode Capacity'!$P$6:$P$17,MATCH("OCEAN-"&amp;I3312,'07 Mode Capacity'!$C$6:$C$17,0))</x:f>
        <x:v>0</x:v>
      </x:c>
      <x:c r="AL3312" s="18" t="n">
        <x:f>AB3312*INDEX('07 Mode Capacity'!$P$6:$P$17,MATCH("LAND-"&amp;I3312,'07 Mode Capacity'!$C$6:$C$17,0))</x:f>
        <x:v>100.29151016630175</x:v>
      </x:c>
      <x:c r="AM3312" s="18" t="n">
        <x:f>AE3312*INDEX('07 Mode Capacity'!$P$6:$P$17,MATCH("INLAND-"&amp;I3312,'07 Mode Capacity'!$C$6:$C$17,0))</x:f>
        <x:v>77.80649711511171</x:v>
      </x:c>
      <x:c r="AN3312" s="18" t="n">
        <x:f>SUM(AJ3312:AM3312)</x:f>
        <x:v>178.09800728141346</x:v>
      </x:c>
      <x:c r="AO3312" s="17" t="n">
        <x:f>IF(N3312=0,1,AN3312/N3312)</x:f>
        <x:v>0.18846349976869148</x:v>
      </x:c>
      <x:c r="AP3312" s="11" t="str">
        <x:f>IF(AO3312&gt;='01 Controls'!$E$16,"PASS","FAIL")</x:f>
        <x:v>FAIL</x:v>
      </x:c>
      <x:c r="AQ3312" s="11" t="str">
        <x:v>UNQUANTIFIED</x:v>
      </x:c>
      <x:c r="AR3312" s="11" t="str">
        <x:v>Position-class planning record; serial item and receiver open</x:v>
      </x:c>
      <x:c r="AS3312" s="26"/>
      <x:c r="AT3312" s="26"/>
    </x:row>
    <x:row r="3313">
      <x:c r="C3313" s="11" t="str">
        <x:v>M5-M-LAG-ROL-30</x:v>
      </x:c>
      <x:c r="D3313" s="11" t="str">
        <x:v>M5</x:v>
      </x:c>
      <x:c r="E3313" s="11" t="str">
        <x:v>Drought and water</x:v>
      </x:c>
      <x:c r="F3313" s="11" t="str">
        <x:v>M-LAG</x:v>
      </x:c>
      <x:c r="G3313" s="11" t="str">
        <x:v>Littoral-access group</x:v>
      </x:c>
      <x:c r="H3313" s="11" t="str">
        <x:v>ROL-30</x:v>
      </x:c>
      <x:c r="I3313" s="19" t="n">
        <x:v>48</x:v>
      </x:c>
      <x:c r="J3313" s="21" t="n">
        <x:v>3</x:v>
      </x:c>
      <x:c r="K3313" s="18" t="n">
        <x:f>'05 Cargo Register'!K177</x:f>
        <x:v>315</x:v>
      </x:c>
      <x:c r="L3313" s="18" t="n">
        <x:f>'05 Cargo Register'!N177</x:f>
        <x:v>14</x:v>
      </x:c>
      <x:c r="M3313" s="18" t="n">
        <x:f>'05 Cargo Register'!O177</x:f>
        <x:v>892.5</x:v>
      </x:c>
      <x:c r="N3313" s="18" t="n">
        <x:f>J3313*K3313</x:f>
        <x:v>945</x:v>
      </x:c>
      <x:c r="O3313" s="18" t="n">
        <x:f>J3313*L3313</x:f>
        <x:v>42</x:v>
      </x:c>
      <x:c r="P3313" s="18" t="n">
        <x:f>J3313*M3313</x:f>
        <x:v>2677.5</x:v>
      </x:c>
      <x:c r="Q3313" s="22" t="n">
        <x:f>'01 Controls'!$E$29*'02 Cargo Classes'!$M$12</x:f>
        <x:v>0</x:v>
      </x:c>
      <x:c r="R3313" s="22" t="n">
        <x:f>'01 Controls'!$F$29*'02 Cargo Classes'!$N$12</x:f>
        <x:v>0</x:v>
      </x:c>
      <x:c r="S3313" s="22" t="n">
        <x:f>'01 Controls'!$G$29*'02 Cargo Classes'!$O$12</x:f>
        <x:v>1.2000000000000002</x:v>
      </x:c>
      <x:c r="T3313" s="22" t="n">
        <x:f>'01 Controls'!$H$29*'02 Cargo Classes'!$P$12</x:f>
        <x:v>0.09</x:v>
      </x:c>
      <x:c r="U3313" s="22" t="n">
        <x:f>SUM(Q3313:T3313)</x:f>
        <x:v>1.2900000000000003</x:v>
      </x:c>
      <x:c r="V3313" s="18" t="n">
        <x:f>IF(U3313=0,0,N3313*Q3313/U3313)</x:f>
        <x:v>0</x:v>
      </x:c>
      <x:c r="W3313" s="18" t="n">
        <x:f>IF(U3313=0,0,P3313*Q3313/U3313)</x:f>
        <x:v>0</x:v>
      </x:c>
      <x:c r="X3313" s="18" t="n">
        <x:f>MAX(V3313,W3313*'01 Controls'!$E$12)</x:f>
        <x:v>0</x:v>
      </x:c>
      <x:c r="Y3313" s="18" t="n">
        <x:f>IF(U3313=0,0,N3313*R3313/U3313)</x:f>
        <x:v>0</x:v>
      </x:c>
      <x:c r="Z3313" s="18" t="n">
        <x:f>IF(U3313=0,0,P3313*R3313/U3313)</x:f>
        <x:v>0</x:v>
      </x:c>
      <x:c r="AA3313" s="18" t="n">
        <x:f>MAX(Y3313,Z3313*'01 Controls'!$E$13)</x:f>
        <x:v>0</x:v>
      </x:c>
      <x:c r="AB3313" s="18" t="n">
        <x:f>IF(U3313=0,0,N3313*S3313/U3313)</x:f>
        <x:v>879.0697674418604</x:v>
      </x:c>
      <x:c r="AC3313" s="18" t="n">
        <x:f>IF(U3313=0,0,P3313*S3313/U3313)</x:f>
        <x:v>2490.6976744186045</x:v>
      </x:c>
      <x:c r="AD3313" s="18" t="n">
        <x:f>MAX(AB3313,AC3313*'01 Controls'!$E$14)</x:f>
        <x:v>879.0697674418604</x:v>
      </x:c>
      <x:c r="AE3313" s="18" t="n">
        <x:f>IF(U3313=0,0,N3313*T3313/U3313)</x:f>
        <x:v>65.93023255813952</x:v>
      </x:c>
      <x:c r="AF3313" s="18" t="n">
        <x:f>IF(U3313=0,0,P3313*T3313/U3313)</x:f>
        <x:v>186.8023255813953</x:v>
      </x:c>
      <x:c r="AG3313" s="18" t="n">
        <x:f>MAX(AE3313,AF3313*'01 Controls'!$E$15)</x:f>
        <x:v>65.93023255813952</x:v>
      </x:c>
      <x:c r="AH3313" s="18" t="n">
        <x:f>SUM(V3313,Y3313,AB3313,AE3313)</x:f>
        <x:v>945</x:v>
      </x:c>
      <x:c r="AI3313" s="18" t="n">
        <x:f>N3313-AH3313</x:f>
        <x:v>0</x:v>
      </x:c>
      <x:c r="AJ3313" s="18" t="n">
        <x:f>V3313*INDEX('07 Mode Capacity'!$P$6:$P$17,MATCH("AIR-"&amp;I3313,'07 Mode Capacity'!$C$6:$C$17,0))</x:f>
        <x:v>0</x:v>
      </x:c>
      <x:c r="AK3313" s="18" t="n">
        <x:f>Y3313*INDEX('07 Mode Capacity'!$P$6:$P$17,MATCH("OCEAN-"&amp;I3313,'07 Mode Capacity'!$C$6:$C$17,0))</x:f>
        <x:v>0</x:v>
      </x:c>
      <x:c r="AL3313" s="18" t="n">
        <x:f>AB3313*INDEX('07 Mode Capacity'!$P$6:$P$17,MATCH("LAND-"&amp;I3313,'07 Mode Capacity'!$C$6:$C$17,0))</x:f>
        <x:v>107.28859227092745</x:v>
      </x:c>
      <x:c r="AM3313" s="18" t="n">
        <x:f>AE3313*INDEX('07 Mode Capacity'!$P$6:$P$17,MATCH("INLAND-"&amp;I3313,'07 Mode Capacity'!$C$6:$C$17,0))</x:f>
        <x:v>41.61742868947835</x:v>
      </x:c>
      <x:c r="AN3313" s="18" t="n">
        <x:f>SUM(AJ3313:AM3313)</x:f>
        <x:v>148.9060209604058</x:v>
      </x:c>
      <x:c r="AO3313" s="17" t="n">
        <x:f>IF(N3313=0,1,AN3313/N3313)</x:f>
        <x:v>0.1575725089528104</x:v>
      </x:c>
      <x:c r="AP3313" s="11" t="str">
        <x:f>IF(AO3313&gt;='01 Controls'!$E$16,"PASS","FAIL")</x:f>
        <x:v>FAIL</x:v>
      </x:c>
      <x:c r="AQ3313" s="11" t="str">
        <x:v>UNQUANTIFIED</x:v>
      </x:c>
      <x:c r="AR3313" s="11" t="str">
        <x:v>Position-class planning record; serial item and receiver open</x:v>
      </x:c>
      <x:c r="AS3313" s="26"/>
      <x:c r="AT3313" s="26"/>
    </x:row>
    <x:row r="3314">
      <x:c r="C3314" s="11" t="str">
        <x:v>M5-M-LAG-LIN-18</x:v>
      </x:c>
      <x:c r="D3314" s="11" t="str">
        <x:v>M5</x:v>
      </x:c>
      <x:c r="E3314" s="11" t="str">
        <x:v>Drought and water</x:v>
      </x:c>
      <x:c r="F3314" s="11" t="str">
        <x:v>M-LAG</x:v>
      </x:c>
      <x:c r="G3314" s="11" t="str">
        <x:v>Littoral-access group</x:v>
      </x:c>
      <x:c r="H3314" s="11" t="str">
        <x:v>LIN-18</x:v>
      </x:c>
      <x:c r="I3314" s="19" t="n">
        <x:v>72</x:v>
      </x:c>
      <x:c r="J3314" s="21" t="n">
        <x:v>3</x:v>
      </x:c>
      <x:c r="K3314" s="18" t="n">
        <x:f>'05 Cargo Register'!K178</x:f>
        <x:v>168</x:v>
      </x:c>
      <x:c r="L3314" s="18" t="n">
        <x:f>'05 Cargo Register'!N178</x:f>
        <x:v>12</x:v>
      </x:c>
      <x:c r="M3314" s="18" t="n">
        <x:f>'05 Cargo Register'!O178</x:f>
        <x:v>528</x:v>
      </x:c>
      <x:c r="N3314" s="18" t="n">
        <x:f>J3314*K3314</x:f>
        <x:v>504</x:v>
      </x:c>
      <x:c r="O3314" s="18" t="n">
        <x:f>J3314*L3314</x:f>
        <x:v>36</x:v>
      </x:c>
      <x:c r="P3314" s="18" t="n">
        <x:f>J3314*M3314</x:f>
        <x:v>1584</x:v>
      </x:c>
      <x:c r="Q3314" s="22" t="n">
        <x:f>'01 Controls'!$E$29*'02 Cargo Classes'!$M$13</x:f>
        <x:v>0</x:v>
      </x:c>
      <x:c r="R3314" s="22" t="n">
        <x:f>'01 Controls'!$F$29*'02 Cargo Classes'!$N$13</x:f>
        <x:v>0</x:v>
      </x:c>
      <x:c r="S3314" s="22" t="n">
        <x:f>'01 Controls'!$G$29*'02 Cargo Classes'!$O$13</x:f>
        <x:v>0.8</x:v>
      </x:c>
      <x:c r="T3314" s="22" t="n">
        <x:f>'01 Controls'!$H$29*'02 Cargo Classes'!$P$13</x:f>
        <x:v>0.15</x:v>
      </x:c>
      <x:c r="U3314" s="22" t="n">
        <x:f>SUM(Q3314:T3314)</x:f>
        <x:v>0.9500000000000001</x:v>
      </x:c>
      <x:c r="V3314" s="18" t="n">
        <x:f>IF(U3314=0,0,N3314*Q3314/U3314)</x:f>
        <x:v>0</x:v>
      </x:c>
      <x:c r="W3314" s="18" t="n">
        <x:f>IF(U3314=0,0,P3314*Q3314/U3314)</x:f>
        <x:v>0</x:v>
      </x:c>
      <x:c r="X3314" s="18" t="n">
        <x:f>MAX(V3314,W3314*'01 Controls'!$E$12)</x:f>
        <x:v>0</x:v>
      </x:c>
      <x:c r="Y3314" s="18" t="n">
        <x:f>IF(U3314=0,0,N3314*R3314/U3314)</x:f>
        <x:v>0</x:v>
      </x:c>
      <x:c r="Z3314" s="18" t="n">
        <x:f>IF(U3314=0,0,P3314*R3314/U3314)</x:f>
        <x:v>0</x:v>
      </x:c>
      <x:c r="AA3314" s="18" t="n">
        <x:f>MAX(Y3314,Z3314*'01 Controls'!$E$13)</x:f>
        <x:v>0</x:v>
      </x:c>
      <x:c r="AB3314" s="18" t="n">
        <x:f>IF(U3314=0,0,N3314*S3314/U3314)</x:f>
        <x:v>424.42105263157896</x:v>
      </x:c>
      <x:c r="AC3314" s="18" t="n">
        <x:f>IF(U3314=0,0,P3314*S3314/U3314)</x:f>
        <x:v>1333.8947368421052</x:v>
      </x:c>
      <x:c r="AD3314" s="18" t="n">
        <x:f>MAX(AB3314,AC3314*'01 Controls'!$E$14)</x:f>
        <x:v>424.42105263157896</x:v>
      </x:c>
      <x:c r="AE3314" s="18" t="n">
        <x:f>IF(U3314=0,0,N3314*T3314/U3314)</x:f>
        <x:v>79.57894736842104</x:v>
      </x:c>
      <x:c r="AF3314" s="18" t="n">
        <x:f>IF(U3314=0,0,P3314*T3314/U3314)</x:f>
        <x:v>250.1052631578947</x:v>
      </x:c>
      <x:c r="AG3314" s="18" t="n">
        <x:f>MAX(AE3314,AF3314*'01 Controls'!$E$15)</x:f>
        <x:v>79.57894736842104</x:v>
      </x:c>
      <x:c r="AH3314" s="18" t="n">
        <x:f>SUM(V3314,Y3314,AB3314,AE3314)</x:f>
        <x:v>504</x:v>
      </x:c>
      <x:c r="AI3314" s="18" t="n">
        <x:f>N3314-AH3314</x:f>
        <x:v>0</x:v>
      </x:c>
      <x:c r="AJ3314" s="18" t="n">
        <x:f>V3314*INDEX('07 Mode Capacity'!$P$6:$P$17,MATCH("AIR-"&amp;I3314,'07 Mode Capacity'!$C$6:$C$17,0))</x:f>
        <x:v>0</x:v>
      </x:c>
      <x:c r="AK3314" s="18" t="n">
        <x:f>Y3314*INDEX('07 Mode Capacity'!$P$6:$P$17,MATCH("OCEAN-"&amp;I3314,'07 Mode Capacity'!$C$6:$C$17,0))</x:f>
        <x:v>0</x:v>
      </x:c>
      <x:c r="AL3314" s="18" t="n">
        <x:f>AB3314*INDEX('07 Mode Capacity'!$P$6:$P$17,MATCH("LAND-"&amp;I3314,'07 Mode Capacity'!$C$6:$C$17,0))</x:f>
        <x:v>303.4653922435403</x:v>
      </x:c>
      <x:c r="AM3314" s="18" t="n">
        <x:f>AE3314*INDEX('07 Mode Capacity'!$P$6:$P$17,MATCH("INLAND-"&amp;I3314,'07 Mode Capacity'!$C$6:$C$17,0))</x:f>
        <x:v>79.57894736842104</x:v>
      </x:c>
      <x:c r="AN3314" s="18" t="n">
        <x:f>SUM(AJ3314:AM3314)</x:f>
        <x:v>383.04433961196133</x:v>
      </x:c>
      <x:c r="AO3314" s="17" t="n">
        <x:f>IF(N3314=0,1,AN3314/N3314)</x:f>
        <x:v>0.7600086103411932</x:v>
      </x:c>
      <x:c r="AP3314" s="11" t="str">
        <x:f>IF(AO3314&gt;='01 Controls'!$E$16,"PASS","FAIL")</x:f>
        <x:v>FAIL</x:v>
      </x:c>
      <x:c r="AQ3314" s="11" t="str">
        <x:v>UNQUANTIFIED</x:v>
      </x:c>
      <x:c r="AR3314" s="11" t="str">
        <x:v>Position-class planning record; serial item and receiver open</x:v>
      </x:c>
      <x:c r="AS3314" s="26"/>
      <x:c r="AT3314" s="26"/>
    </x:row>
    <x:row r="3315">
      <x:c r="C3315" s="11" t="str">
        <x:v>M5-M-LAG-BLK-08</x:v>
      </x:c>
      <x:c r="D3315" s="11" t="str">
        <x:v>M5</x:v>
      </x:c>
      <x:c r="E3315" s="11" t="str">
        <x:v>Drought and water</x:v>
      </x:c>
      <x:c r="F3315" s="11" t="str">
        <x:v>M-LAG</x:v>
      </x:c>
      <x:c r="G3315" s="11" t="str">
        <x:v>Littoral-access group</x:v>
      </x:c>
      <x:c r="H3315" s="11" t="str">
        <x:v>BLK-08</x:v>
      </x:c>
      <x:c r="I3315" s="19" t="n">
        <x:v>48</x:v>
      </x:c>
      <x:c r="J3315" s="21" t="n">
        <x:v>3</x:v>
      </x:c>
      <x:c r="K3315" s="18" t="n">
        <x:f>'05 Cargo Register'!K179</x:f>
        <x:v>105</x:v>
      </x:c>
      <x:c r="L3315" s="18" t="n">
        <x:f>'05 Cargo Register'!N179</x:f>
        <x:v>17</x:v>
      </x:c>
      <x:c r="M3315" s="18" t="n">
        <x:f>'05 Cargo Register'!O179</x:f>
        <x:v>867</x:v>
      </x:c>
      <x:c r="N3315" s="18" t="n">
        <x:f>J3315*K3315</x:f>
        <x:v>315</x:v>
      </x:c>
      <x:c r="O3315" s="18" t="n">
        <x:f>J3315*L3315</x:f>
        <x:v>51</x:v>
      </x:c>
      <x:c r="P3315" s="18" t="n">
        <x:f>J3315*M3315</x:f>
        <x:v>2601</x:v>
      </x:c>
      <x:c r="Q3315" s="22" t="n">
        <x:f>'01 Controls'!$E$29*'02 Cargo Classes'!$M$14</x:f>
        <x:v>0.05</x:v>
      </x:c>
      <x:c r="R3315" s="22" t="n">
        <x:f>'01 Controls'!$F$29*'02 Cargo Classes'!$N$14</x:f>
        <x:v>0</x:v>
      </x:c>
      <x:c r="S3315" s="22" t="n">
        <x:f>'01 Controls'!$G$29*'02 Cargo Classes'!$O$14</x:f>
        <x:v>0.8</x:v>
      </x:c>
      <x:c r="T3315" s="22" t="n">
        <x:f>'01 Controls'!$H$29*'02 Cargo Classes'!$P$14</x:f>
        <x:v>0.075</x:v>
      </x:c>
      <x:c r="U3315" s="22" t="n">
        <x:f>SUM(Q3315:T3315)</x:f>
        <x:v>0.925</x:v>
      </x:c>
      <x:c r="V3315" s="18" t="n">
        <x:f>IF(U3315=0,0,N3315*Q3315/U3315)</x:f>
        <x:v>17.027027027027025</x:v>
      </x:c>
      <x:c r="W3315" s="18" t="n">
        <x:f>IF(U3315=0,0,P3315*Q3315/U3315)</x:f>
        <x:v>140.5945945945946</x:v>
      </x:c>
      <x:c r="X3315" s="18" t="n">
        <x:f>MAX(V3315,W3315*'01 Controls'!$E$12)</x:f>
        <x:v>35.14864864864865</x:v>
      </x:c>
      <x:c r="Y3315" s="18" t="n">
        <x:f>IF(U3315=0,0,N3315*R3315/U3315)</x:f>
        <x:v>0</x:v>
      </x:c>
      <x:c r="Z3315" s="18" t="n">
        <x:f>IF(U3315=0,0,P3315*R3315/U3315)</x:f>
        <x:v>0</x:v>
      </x:c>
      <x:c r="AA3315" s="18" t="n">
        <x:f>MAX(Y3315,Z3315*'01 Controls'!$E$13)</x:f>
        <x:v>0</x:v>
      </x:c>
      <x:c r="AB3315" s="18" t="n">
        <x:f>IF(U3315=0,0,N3315*S3315/U3315)</x:f>
        <x:v>272.4324324324324</x:v>
      </x:c>
      <x:c r="AC3315" s="18" t="n">
        <x:f>IF(U3315=0,0,P3315*S3315/U3315)</x:f>
        <x:v>2249.5135135135138</x:v>
      </x:c>
      <x:c r="AD3315" s="18" t="n">
        <x:f>MAX(AB3315,AC3315*'01 Controls'!$E$14)</x:f>
        <x:v>449.90270270270275</x:v>
      </x:c>
      <x:c r="AE3315" s="18" t="n">
        <x:f>IF(U3315=0,0,N3315*T3315/U3315)</x:f>
        <x:v>25.54054054054054</x:v>
      </x:c>
      <x:c r="AF3315" s="18" t="n">
        <x:f>IF(U3315=0,0,P3315*T3315/U3315)</x:f>
        <x:v>210.89189189189187</x:v>
      </x:c>
      <x:c r="AG3315" s="18" t="n">
        <x:f>MAX(AE3315,AF3315*'01 Controls'!$E$15)</x:f>
        <x:v>37.960540540540535</x:v>
      </x:c>
      <x:c r="AH3315" s="18" t="n">
        <x:f>SUM(V3315,Y3315,AB3315,AE3315)</x:f>
        <x:v>314.99999999999994</x:v>
      </x:c>
      <x:c r="AI3315" s="18" t="n">
        <x:f>N3315-AH3315</x:f>
        <x:v>5.684341886080802e-14</x:v>
      </x:c>
      <x:c r="AJ3315" s="18" t="n">
        <x:f>V3315*INDEX('07 Mode Capacity'!$P$6:$P$17,MATCH("AIR-"&amp;I3315,'07 Mode Capacity'!$C$6:$C$17,0))</x:f>
        <x:v>4.7732828303311985</x:v>
      </x:c>
      <x:c r="AK3315" s="18" t="n">
        <x:f>Y3315*INDEX('07 Mode Capacity'!$P$6:$P$17,MATCH("OCEAN-"&amp;I3315,'07 Mode Capacity'!$C$6:$C$17,0))</x:f>
        <x:v>0</x:v>
      </x:c>
      <x:c r="AL3315" s="18" t="n">
        <x:f>AB3315*INDEX('07 Mode Capacity'!$P$6:$P$17,MATCH("LAND-"&amp;I3315,'07 Mode Capacity'!$C$6:$C$17,0))</x:f>
        <x:v>33.24979796504418</x:v>
      </x:c>
      <x:c r="AM3315" s="18" t="n">
        <x:f>AE3315*INDEX('07 Mode Capacity'!$P$6:$P$17,MATCH("INLAND-"&amp;I3315,'07 Mode Capacity'!$C$6:$C$17,0))</x:f>
        <x:v>16.122066969797924</x:v>
      </x:c>
      <x:c r="AN3315" s="18" t="n">
        <x:f>SUM(AJ3315:AM3315)</x:f>
        <x:v>54.145147765173306</x:v>
      </x:c>
      <x:c r="AO3315" s="17" t="n">
        <x:f>IF(N3315=0,1,AN3315/N3315)</x:f>
        <x:v>0.17188935798467717</x:v>
      </x:c>
      <x:c r="AP3315" s="11" t="str">
        <x:f>IF(AO3315&gt;='01 Controls'!$E$16,"PASS","FAIL")</x:f>
        <x:v>FAIL</x:v>
      </x:c>
      <x:c r="AQ3315" s="11" t="str">
        <x:v>UNQUANTIFIED</x:v>
      </x:c>
      <x:c r="AR3315" s="11" t="str">
        <x:v>Position-class planning record; serial item and receiver open</x:v>
      </x:c>
      <x:c r="AS3315" s="26"/>
      <x:c r="AT3315" s="26"/>
    </x:row>
    <x:row r="3316">
      <x:c r="C3316" s="11" t="str">
        <x:v>M5-M-LAG-OOG-80</x:v>
      </x:c>
      <x:c r="D3316" s="11" t="str">
        <x:v>M5</x:v>
      </x:c>
      <x:c r="E3316" s="11" t="str">
        <x:v>Drought and water</x:v>
      </x:c>
      <x:c r="F3316" s="11" t="str">
        <x:v>M-LAG</x:v>
      </x:c>
      <x:c r="G3316" s="11" t="str">
        <x:v>Littoral-access group</x:v>
      </x:c>
      <x:c r="H3316" s="11" t="str">
        <x:v>OOG-80</x:v>
      </x:c>
      <x:c r="I3316" s="19" t="n">
        <x:v>72</x:v>
      </x:c>
      <x:c r="J3316" s="21" t="n">
        <x:v>3</x:v>
      </x:c>
      <x:c r="K3316" s="18" t="n">
        <x:f>'05 Cargo Register'!K180</x:f>
        <x:v>420</x:v>
      </x:c>
      <x:c r="L3316" s="18" t="n">
        <x:f>'05 Cargo Register'!N180</x:f>
        <x:v>7</x:v>
      </x:c>
      <x:c r="M3316" s="18" t="n">
        <x:f>'05 Cargo Register'!O180</x:f>
        <x:v>1232</x:v>
      </x:c>
      <x:c r="N3316" s="18" t="n">
        <x:f>J3316*K3316</x:f>
        <x:v>1260</x:v>
      </x:c>
      <x:c r="O3316" s="18" t="n">
        <x:f>J3316*L3316</x:f>
        <x:v>21</x:v>
      </x:c>
      <x:c r="P3316" s="18" t="n">
        <x:f>J3316*M3316</x:f>
        <x:v>3696</x:v>
      </x:c>
      <x:c r="Q3316" s="22" t="n">
        <x:f>'01 Controls'!$E$29*'02 Cargo Classes'!$M$15</x:f>
        <x:v>0</x:v>
      </x:c>
      <x:c r="R3316" s="22" t="n">
        <x:f>'01 Controls'!$F$29*'02 Cargo Classes'!$N$15</x:f>
        <x:v>0</x:v>
      </x:c>
      <x:c r="S3316" s="22" t="n">
        <x:f>'01 Controls'!$G$29*'02 Cargo Classes'!$O$15</x:f>
        <x:v>0.48</x:v>
      </x:c>
      <x:c r="T3316" s="22" t="n">
        <x:f>'01 Controls'!$H$29*'02 Cargo Classes'!$P$15</x:f>
        <x:v>0.075</x:v>
      </x:c>
      <x:c r="U3316" s="22" t="n">
        <x:f>SUM(Q3316:T3316)</x:f>
        <x:v>0.5549999999999999</x:v>
      </x:c>
      <x:c r="V3316" s="18" t="n">
        <x:f>IF(U3316=0,0,N3316*Q3316/U3316)</x:f>
        <x:v>0</x:v>
      </x:c>
      <x:c r="W3316" s="18" t="n">
        <x:f>IF(U3316=0,0,P3316*Q3316/U3316)</x:f>
        <x:v>0</x:v>
      </x:c>
      <x:c r="X3316" s="18" t="n">
        <x:f>MAX(V3316,W3316*'01 Controls'!$E$12)</x:f>
        <x:v>0</x:v>
      </x:c>
      <x:c r="Y3316" s="18" t="n">
        <x:f>IF(U3316=0,0,N3316*R3316/U3316)</x:f>
        <x:v>0</x:v>
      </x:c>
      <x:c r="Z3316" s="18" t="n">
        <x:f>IF(U3316=0,0,P3316*R3316/U3316)</x:f>
        <x:v>0</x:v>
      </x:c>
      <x:c r="AA3316" s="18" t="n">
        <x:f>MAX(Y3316,Z3316*'01 Controls'!$E$13)</x:f>
        <x:v>0</x:v>
      </x:c>
      <x:c r="AB3316" s="18" t="n">
        <x:f>IF(U3316=0,0,N3316*S3316/U3316)</x:f>
        <x:v>1089.7297297297298</x:v>
      </x:c>
      <x:c r="AC3316" s="18" t="n">
        <x:f>IF(U3316=0,0,P3316*S3316/U3316)</x:f>
        <x:v>3196.540540540541</x:v>
      </x:c>
      <x:c r="AD3316" s="18" t="n">
        <x:f>MAX(AB3316,AC3316*'01 Controls'!$E$14)</x:f>
        <x:v>1089.7297297297298</x:v>
      </x:c>
      <x:c r="AE3316" s="18" t="n">
        <x:f>IF(U3316=0,0,N3316*T3316/U3316)</x:f>
        <x:v>170.2702702702703</x:v>
      </x:c>
      <x:c r="AF3316" s="18" t="n">
        <x:f>IF(U3316=0,0,P3316*T3316/U3316)</x:f>
        <x:v>499.4594594594595</x:v>
      </x:c>
      <x:c r="AG3316" s="18" t="n">
        <x:f>MAX(AE3316,AF3316*'01 Controls'!$E$15)</x:f>
        <x:v>170.2702702702703</x:v>
      </x:c>
      <x:c r="AH3316" s="18" t="n">
        <x:f>SUM(V3316,Y3316,AB3316,AE3316)</x:f>
        <x:v>1260</x:v>
      </x:c>
      <x:c r="AI3316" s="18" t="n">
        <x:f>N3316-AH3316</x:f>
        <x:v>0</x:v>
      </x:c>
      <x:c r="AJ3316" s="18" t="n">
        <x:f>V3316*INDEX('07 Mode Capacity'!$P$6:$P$17,MATCH("AIR-"&amp;I3316,'07 Mode Capacity'!$C$6:$C$17,0))</x:f>
        <x:v>0</x:v>
      </x:c>
      <x:c r="AK3316" s="18" t="n">
        <x:f>Y3316*INDEX('07 Mode Capacity'!$P$6:$P$17,MATCH("OCEAN-"&amp;I3316,'07 Mode Capacity'!$C$6:$C$17,0))</x:f>
        <x:v>0</x:v>
      </x:c>
      <x:c r="AL3316" s="18" t="n">
        <x:f>AB3316*INDEX('07 Mode Capacity'!$P$6:$P$17,MATCH("LAND-"&amp;I3316,'07 Mode Capacity'!$C$6:$C$17,0))</x:f>
        <x:v>779.1678990036846</x:v>
      </x:c>
      <x:c r="AM3316" s="18" t="n">
        <x:f>AE3316*INDEX('07 Mode Capacity'!$P$6:$P$17,MATCH("INLAND-"&amp;I3316,'07 Mode Capacity'!$C$6:$C$17,0))</x:f>
        <x:v>170.2702702702703</x:v>
      </x:c>
      <x:c r="AN3316" s="18" t="n">
        <x:f>SUM(AJ3316:AM3316)</x:f>
        <x:v>949.4381692739549</x:v>
      </x:c>
      <x:c r="AO3316" s="17" t="n">
        <x:f>IF(N3316=0,1,AN3316/N3316)</x:f>
        <x:v>0.7535223565666309</x:v>
      </x:c>
      <x:c r="AP3316" s="11" t="str">
        <x:f>IF(AO3316&gt;='01 Controls'!$E$16,"PASS","FAIL")</x:f>
        <x:v>FAIL</x:v>
      </x:c>
      <x:c r="AQ3316" s="11" t="str">
        <x:v>UNQUANTIFIED</x:v>
      </x:c>
      <x:c r="AR3316" s="11" t="str">
        <x:v>Position-class planning record; serial item and receiver open</x:v>
      </x:c>
      <x:c r="AS3316" s="26"/>
      <x:c r="AT3316" s="26"/>
    </x:row>
    <x:row r="3317">
      <x:c r="C3317" s="11" t="str">
        <x:v>M5-M-IWG-APL-45</x:v>
      </x:c>
      <x:c r="D3317" s="11" t="str">
        <x:v>M5</x:v>
      </x:c>
      <x:c r="E3317" s="11" t="str">
        <x:v>Drought and water</x:v>
      </x:c>
      <x:c r="F3317" s="11" t="str">
        <x:v>M-IWG</x:v>
      </x:c>
      <x:c r="G3317" s="11" t="str">
        <x:v>Inland-waterway group</x:v>
      </x:c>
      <x:c r="H3317" s="11" t="str">
        <x:v>APL-45</x:v>
      </x:c>
      <x:c r="I3317" s="19" t="n">
        <x:v>24</x:v>
      </x:c>
      <x:c r="J3317" s="21" t="n">
        <x:v>4</x:v>
      </x:c>
      <x:c r="K3317" s="18" t="n">
        <x:f>'05 Cargo Register'!K181</x:f>
        <x:v>63</x:v>
      </x:c>
      <x:c r="L3317" s="18" t="n">
        <x:f>'05 Cargo Register'!N181</x:f>
        <x:v>17</x:v>
      </x:c>
      <x:c r="M3317" s="18" t="n">
        <x:f>'05 Cargo Register'!O181</x:f>
        <x:v>127.5</x:v>
      </x:c>
      <x:c r="N3317" s="18" t="n">
        <x:f>J3317*K3317</x:f>
        <x:v>252</x:v>
      </x:c>
      <x:c r="O3317" s="18" t="n">
        <x:f>J3317*L3317</x:f>
        <x:v>68</x:v>
      </x:c>
      <x:c r="P3317" s="18" t="n">
        <x:f>J3317*M3317</x:f>
        <x:v>510</x:v>
      </x:c>
      <x:c r="Q3317" s="22" t="n">
        <x:f>'01 Controls'!$E$29*'02 Cargo Classes'!$M$6</x:f>
        <x:v>0.15000000000000002</x:v>
      </x:c>
      <x:c r="R3317" s="22" t="n">
        <x:f>'01 Controls'!$F$29*'02 Cargo Classes'!$N$6</x:f>
        <x:v>0</x:v>
      </x:c>
      <x:c r="S3317" s="22" t="n">
        <x:f>'01 Controls'!$G$29*'02 Cargo Classes'!$O$6</x:f>
        <x:v>0.8</x:v>
      </x:c>
      <x:c r="T3317" s="22" t="n">
        <x:f>'01 Controls'!$H$29*'02 Cargo Classes'!$P$6</x:f>
        <x:v>0.045</x:v>
      </x:c>
      <x:c r="U3317" s="22" t="n">
        <x:f>SUM(Q3317:T3317)</x:f>
        <x:v>0.9950000000000001</x:v>
      </x:c>
      <x:c r="V3317" s="18" t="n">
        <x:f>IF(U3317=0,0,N3317*Q3317/U3317)</x:f>
        <x:v>37.98994974874372</x:v>
      </x:c>
      <x:c r="W3317" s="18" t="n">
        <x:f>IF(U3317=0,0,P3317*Q3317/U3317)</x:f>
        <x:v>76.88442211055278</x:v>
      </x:c>
      <x:c r="X3317" s="18" t="n">
        <x:f>MAX(V3317,W3317*'01 Controls'!$E$12)</x:f>
        <x:v>37.98994974874372</x:v>
      </x:c>
      <x:c r="Y3317" s="18" t="n">
        <x:f>IF(U3317=0,0,N3317*R3317/U3317)</x:f>
        <x:v>0</x:v>
      </x:c>
      <x:c r="Z3317" s="18" t="n">
        <x:f>IF(U3317=0,0,P3317*R3317/U3317)</x:f>
        <x:v>0</x:v>
      </x:c>
      <x:c r="AA3317" s="18" t="n">
        <x:f>MAX(Y3317,Z3317*'01 Controls'!$E$13)</x:f>
        <x:v>0</x:v>
      </x:c>
      <x:c r="AB3317" s="18" t="n">
        <x:f>IF(U3317=0,0,N3317*S3317/U3317)</x:f>
        <x:v>202.61306532663318</x:v>
      </x:c>
      <x:c r="AC3317" s="18" t="n">
        <x:f>IF(U3317=0,0,P3317*S3317/U3317)</x:f>
        <x:v>410.05025125628134</x:v>
      </x:c>
      <x:c r="AD3317" s="18" t="n">
        <x:f>MAX(AB3317,AC3317*'01 Controls'!$E$14)</x:f>
        <x:v>202.61306532663318</x:v>
      </x:c>
      <x:c r="AE3317" s="18" t="n">
        <x:f>IF(U3317=0,0,N3317*T3317/U3317)</x:f>
        <x:v>11.396984924623114</x:v>
      </x:c>
      <x:c r="AF3317" s="18" t="n">
        <x:f>IF(U3317=0,0,P3317*T3317/U3317)</x:f>
        <x:v>23.065326633165824</x:v>
      </x:c>
      <x:c r="AG3317" s="18" t="n">
        <x:f>MAX(AE3317,AF3317*'01 Controls'!$E$15)</x:f>
        <x:v>11.396984924623114</x:v>
      </x:c>
      <x:c r="AH3317" s="18" t="n">
        <x:f>SUM(V3317,Y3317,AB3317,AE3317)</x:f>
        <x:v>252.00000000000003</x:v>
      </x:c>
      <x:c r="AI3317" s="18" t="n">
        <x:f>N3317-AH3317</x:f>
        <x:v>-2.842170943040401e-14</x:v>
      </x:c>
      <x:c r="AJ3317" s="18" t="n">
        <x:f>V3317*INDEX('07 Mode Capacity'!$P$6:$P$17,MATCH("AIR-"&amp;I3317,'07 Mode Capacity'!$C$6:$C$17,0))</x:f>
        <x:v>7.708695240511826</x:v>
      </x:c>
      <x:c r="AK3317" s="18" t="n">
        <x:f>Y3317*INDEX('07 Mode Capacity'!$P$6:$P$17,MATCH("OCEAN-"&amp;I3317,'07 Mode Capacity'!$C$6:$C$17,0))</x:f>
        <x:v>0</x:v>
      </x:c>
      <x:c r="AL3317" s="18" t="n">
        <x:f>AB3317*INDEX('07 Mode Capacity'!$P$6:$P$17,MATCH("LAND-"&amp;I3317,'07 Mode Capacity'!$C$6:$C$17,0))</x:f>
        <x:v>77.49968475246956</x:v>
      </x:c>
      <x:c r="AM3317" s="18" t="n">
        <x:f>AE3317*INDEX('07 Mode Capacity'!$P$6:$P$17,MATCH("INLAND-"&amp;I3317,'07 Mode Capacity'!$C$6:$C$17,0))</x:f>
        <x:v>11.396984924623114</x:v>
      </x:c>
      <x:c r="AN3317" s="18" t="n">
        <x:f>SUM(AJ3317:AM3317)</x:f>
        <x:v>96.6053649176045</x:v>
      </x:c>
      <x:c r="AO3317" s="17" t="n">
        <x:f>IF(N3317=0,1,AN3317/N3317)</x:f>
        <x:v>0.38335462268890674</x:v>
      </x:c>
      <x:c r="AP3317" s="11" t="str">
        <x:f>IF(AO3317&gt;='01 Controls'!$E$16,"PASS","FAIL")</x:f>
        <x:v>FAIL</x:v>
      </x:c>
      <x:c r="AQ3317" s="11" t="str">
        <x:v>UNQUANTIFIED</x:v>
      </x:c>
      <x:c r="AR3317" s="11" t="str">
        <x:v>Position-class planning record; serial item and receiver open</x:v>
      </x:c>
      <x:c r="AS3317" s="26"/>
      <x:c r="AT3317" s="26"/>
    </x:row>
    <x:row r="3318">
      <x:c r="C3318" s="11" t="str">
        <x:v>M5-M-IWG-ISO-18</x:v>
      </x:c>
      <x:c r="D3318" s="11" t="str">
        <x:v>M5</x:v>
      </x:c>
      <x:c r="E3318" s="11" t="str">
        <x:v>Drought and water</x:v>
      </x:c>
      <x:c r="F3318" s="11" t="str">
        <x:v>M-IWG</x:v>
      </x:c>
      <x:c r="G3318" s="11" t="str">
        <x:v>Inland-waterway group</x:v>
      </x:c>
      <x:c r="H3318" s="11" t="str">
        <x:v>ISO-18</x:v>
      </x:c>
      <x:c r="I3318" s="19" t="n">
        <x:v>48</x:v>
      </x:c>
      <x:c r="J3318" s="21" t="n">
        <x:v>4</x:v>
      </x:c>
      <x:c r="K3318" s="18" t="n">
        <x:f>'05 Cargo Register'!K182</x:f>
        <x:v>252</x:v>
      </x:c>
      <x:c r="L3318" s="18" t="n">
        <x:f>'05 Cargo Register'!N182</x:f>
        <x:v>17</x:v>
      </x:c>
      <x:c r="M3318" s="18" t="n">
        <x:f>'05 Cargo Register'!O182</x:f>
        <x:v>448.8</x:v>
      </x:c>
      <x:c r="N3318" s="18" t="n">
        <x:f>J3318*K3318</x:f>
        <x:v>1008</x:v>
      </x:c>
      <x:c r="O3318" s="18" t="n">
        <x:f>J3318*L3318</x:f>
        <x:v>68</x:v>
      </x:c>
      <x:c r="P3318" s="18" t="n">
        <x:f>J3318*M3318</x:f>
        <x:v>1795.2</x:v>
      </x:c>
      <x:c r="Q3318" s="22" t="n">
        <x:f>'01 Controls'!$E$29*'02 Cargo Classes'!$M$7</x:f>
        <x:v>0.010000000000000002</x:v>
      </x:c>
      <x:c r="R3318" s="22" t="n">
        <x:f>'01 Controls'!$F$29*'02 Cargo Classes'!$N$7</x:f>
        <x:v>0</x:v>
      </x:c>
      <x:c r="S3318" s="22" t="n">
        <x:f>'01 Controls'!$G$29*'02 Cargo Classes'!$O$7</x:f>
        <x:v>0.96</x:v>
      </x:c>
      <x:c r="T3318" s="22" t="n">
        <x:f>'01 Controls'!$H$29*'02 Cargo Classes'!$P$7</x:f>
        <x:v>0.12</x:v>
      </x:c>
      <x:c r="U3318" s="22" t="n">
        <x:f>SUM(Q3318:T3318)</x:f>
        <x:v>1.0899999999999999</x:v>
      </x:c>
      <x:c r="V3318" s="18" t="n">
        <x:f>IF(U3318=0,0,N3318*Q3318/U3318)</x:f>
        <x:v>9.247706422018352</x:v>
      </x:c>
      <x:c r="W3318" s="18" t="n">
        <x:f>IF(U3318=0,0,P3318*Q3318/U3318)</x:f>
        <x:v>16.46972477064221</x:v>
      </x:c>
      <x:c r="X3318" s="18" t="n">
        <x:f>MAX(V3318,W3318*'01 Controls'!$E$12)</x:f>
        <x:v>9.247706422018352</x:v>
      </x:c>
      <x:c r="Y3318" s="18" t="n">
        <x:f>IF(U3318=0,0,N3318*R3318/U3318)</x:f>
        <x:v>0</x:v>
      </x:c>
      <x:c r="Z3318" s="18" t="n">
        <x:f>IF(U3318=0,0,P3318*R3318/U3318)</x:f>
        <x:v>0</x:v>
      </x:c>
      <x:c r="AA3318" s="18" t="n">
        <x:f>MAX(Y3318,Z3318*'01 Controls'!$E$13)</x:f>
        <x:v>0</x:v>
      </x:c>
      <x:c r="AB3318" s="18" t="n">
        <x:f>IF(U3318=0,0,N3318*S3318/U3318)</x:f>
        <x:v>887.7798165137615</x:v>
      </x:c>
      <x:c r="AC3318" s="18" t="n">
        <x:f>IF(U3318=0,0,P3318*S3318/U3318)</x:f>
        <x:v>1581.0935779816516</x:v>
      </x:c>
      <x:c r="AD3318" s="18" t="n">
        <x:f>MAX(AB3318,AC3318*'01 Controls'!$E$14)</x:f>
        <x:v>887.7798165137615</x:v>
      </x:c>
      <x:c r="AE3318" s="18" t="n">
        <x:f>IF(U3318=0,0,N3318*T3318/U3318)</x:f>
        <x:v>110.97247706422019</x:v>
      </x:c>
      <x:c r="AF3318" s="18" t="n">
        <x:f>IF(U3318=0,0,P3318*T3318/U3318)</x:f>
        <x:v>197.63669724770645</x:v>
      </x:c>
      <x:c r="AG3318" s="18" t="n">
        <x:f>MAX(AE3318,AF3318*'01 Controls'!$E$15)</x:f>
        <x:v>110.97247706422019</x:v>
      </x:c>
      <x:c r="AH3318" s="18" t="n">
        <x:f>SUM(V3318,Y3318,AB3318,AE3318)</x:f>
        <x:v>1008</x:v>
      </x:c>
      <x:c r="AI3318" s="18" t="n">
        <x:f>N3318-AH3318</x:f>
        <x:v>0</x:v>
      </x:c>
      <x:c r="AJ3318" s="18" t="n">
        <x:f>V3318*INDEX('07 Mode Capacity'!$P$6:$P$17,MATCH("AIR-"&amp;I3318,'07 Mode Capacity'!$C$6:$C$17,0))</x:f>
        <x:v>2.592461867482634</x:v>
      </x:c>
      <x:c r="AK3318" s="18" t="n">
        <x:f>Y3318*INDEX('07 Mode Capacity'!$P$6:$P$17,MATCH("OCEAN-"&amp;I3318,'07 Mode Capacity'!$C$6:$C$17,0))</x:f>
        <x:v>0</x:v>
      </x:c>
      <x:c r="AL3318" s="18" t="n">
        <x:f>AB3318*INDEX('07 Mode Capacity'!$P$6:$P$17,MATCH("LAND-"&amp;I3318,'07 Mode Capacity'!$C$6:$C$17,0))</x:f>
        <x:v>108.35163520352013</x:v>
      </x:c>
      <x:c r="AM3318" s="18" t="n">
        <x:f>AE3318*INDEX('07 Mode Capacity'!$P$6:$P$17,MATCH("INLAND-"&amp;I3318,'07 Mode Capacity'!$C$6:$C$17,0))</x:f>
        <x:v>70.04964143941557</x:v>
      </x:c>
      <x:c r="AN3318" s="18" t="n">
        <x:f>SUM(AJ3318:AM3318)</x:f>
        <x:v>180.99373851041832</x:v>
      </x:c>
      <x:c r="AO3318" s="17" t="n">
        <x:f>IF(N3318=0,1,AN3318/N3318)</x:f>
        <x:v>0.17955728026827214</x:v>
      </x:c>
      <x:c r="AP3318" s="11" t="str">
        <x:f>IF(AO3318&gt;='01 Controls'!$E$16,"PASS","FAIL")</x:f>
        <x:v>FAIL</x:v>
      </x:c>
      <x:c r="AQ3318" s="11" t="str">
        <x:v>UNQUANTIFIED</x:v>
      </x:c>
      <x:c r="AR3318" s="11" t="str">
        <x:v>Position-class planning record; serial item and receiver open</x:v>
      </x:c>
      <x:c r="AS3318" s="26"/>
      <x:c r="AT3318" s="26"/>
    </x:row>
    <x:row r="3319">
      <x:c r="C3319" s="11" t="str">
        <x:v>M5-M-IWG-COL-12</x:v>
      </x:c>
      <x:c r="D3319" s="11" t="str">
        <x:v>M5</x:v>
      </x:c>
      <x:c r="E3319" s="11" t="str">
        <x:v>Drought and water</x:v>
      </x:c>
      <x:c r="F3319" s="11" t="str">
        <x:v>M-IWG</x:v>
      </x:c>
      <x:c r="G3319" s="11" t="str">
        <x:v>Inland-waterway group</x:v>
      </x:c>
      <x:c r="H3319" s="11" t="str">
        <x:v>COL-12</x:v>
      </x:c>
      <x:c r="I3319" s="19" t="n">
        <x:v>24</x:v>
      </x:c>
      <x:c r="J3319" s="21" t="n">
        <x:v>4</x:v>
      </x:c>
      <x:c r="K3319" s="18" t="n">
        <x:f>'05 Cargo Register'!K183</x:f>
        <x:v>42</x:v>
      </x:c>
      <x:c r="L3319" s="18" t="n">
        <x:f>'05 Cargo Register'!N183</x:f>
        <x:v>5</x:v>
      </x:c>
      <x:c r="M3319" s="18" t="n">
        <x:f>'05 Cargo Register'!O183</x:f>
        <x:v>132</x:v>
      </x:c>
      <x:c r="N3319" s="18" t="n">
        <x:f>J3319*K3319</x:f>
        <x:v>168</x:v>
      </x:c>
      <x:c r="O3319" s="18" t="n">
        <x:f>J3319*L3319</x:f>
        <x:v>20</x:v>
      </x:c>
      <x:c r="P3319" s="18" t="n">
        <x:f>J3319*M3319</x:f>
        <x:v>528</x:v>
      </x:c>
      <x:c r="Q3319" s="22" t="n">
        <x:f>'01 Controls'!$E$29*'02 Cargo Classes'!$M$8</x:f>
        <x:v>0.1</x:v>
      </x:c>
      <x:c r="R3319" s="22" t="n">
        <x:f>'01 Controls'!$F$29*'02 Cargo Classes'!$N$8</x:f>
        <x:v>0</x:v>
      </x:c>
      <x:c r="S3319" s="22" t="n">
        <x:f>'01 Controls'!$G$29*'02 Cargo Classes'!$O$8</x:f>
        <x:v>0.96</x:v>
      </x:c>
      <x:c r="T3319" s="22" t="n">
        <x:f>'01 Controls'!$H$29*'02 Cargo Classes'!$P$8</x:f>
        <x:v>0.03</x:v>
      </x:c>
      <x:c r="U3319" s="22" t="n">
        <x:f>SUM(Q3319:T3319)</x:f>
        <x:v>1.09</x:v>
      </x:c>
      <x:c r="V3319" s="18" t="n">
        <x:f>IF(U3319=0,0,N3319*Q3319/U3319)</x:f>
        <x:v>15.412844036697248</x:v>
      </x:c>
      <x:c r="W3319" s="18" t="n">
        <x:f>IF(U3319=0,0,P3319*Q3319/U3319)</x:f>
        <x:v>48.440366972477065</x:v>
      </x:c>
      <x:c r="X3319" s="18" t="n">
        <x:f>MAX(V3319,W3319*'01 Controls'!$E$12)</x:f>
        <x:v>15.412844036697248</x:v>
      </x:c>
      <x:c r="Y3319" s="18" t="n">
        <x:f>IF(U3319=0,0,N3319*R3319/U3319)</x:f>
        <x:v>0</x:v>
      </x:c>
      <x:c r="Z3319" s="18" t="n">
        <x:f>IF(U3319=0,0,P3319*R3319/U3319)</x:f>
        <x:v>0</x:v>
      </x:c>
      <x:c r="AA3319" s="18" t="n">
        <x:f>MAX(Y3319,Z3319*'01 Controls'!$E$13)</x:f>
        <x:v>0</x:v>
      </x:c>
      <x:c r="AB3319" s="18" t="n">
        <x:f>IF(U3319=0,0,N3319*S3319/U3319)</x:f>
        <x:v>147.96330275229357</x:v>
      </x:c>
      <x:c r="AC3319" s="18" t="n">
        <x:f>IF(U3319=0,0,P3319*S3319/U3319)</x:f>
        <x:v>465.02752293577976</x:v>
      </x:c>
      <x:c r="AD3319" s="18" t="n">
        <x:f>MAX(AB3319,AC3319*'01 Controls'!$E$14)</x:f>
        <x:v>147.96330275229357</x:v>
      </x:c>
      <x:c r="AE3319" s="18" t="n">
        <x:f>IF(U3319=0,0,N3319*T3319/U3319)</x:f>
        <x:v>4.623853211009174</x:v>
      </x:c>
      <x:c r="AF3319" s="18" t="n">
        <x:f>IF(U3319=0,0,P3319*T3319/U3319)</x:f>
        <x:v>14.532110091743117</x:v>
      </x:c>
      <x:c r="AG3319" s="18" t="n">
        <x:f>MAX(AE3319,AF3319*'01 Controls'!$E$15)</x:f>
        <x:v>4.623853211009174</x:v>
      </x:c>
      <x:c r="AH3319" s="18" t="n">
        <x:f>SUM(V3319,Y3319,AB3319,AE3319)</x:f>
        <x:v>167.99999999999997</x:v>
      </x:c>
      <x:c r="AI3319" s="18" t="n">
        <x:f>N3319-AH3319</x:f>
        <x:v>2.842170943040401e-14</x:v>
      </x:c>
      <x:c r="AJ3319" s="18" t="n">
        <x:f>V3319*INDEX('07 Mode Capacity'!$P$6:$P$17,MATCH("AIR-"&amp;I3319,'07 Mode Capacity'!$C$6:$C$17,0))</x:f>
        <x:v>3.1274828804523005</x:v>
      </x:c>
      <x:c r="AK3319" s="18" t="n">
        <x:f>Y3319*INDEX('07 Mode Capacity'!$P$6:$P$17,MATCH("OCEAN-"&amp;I3319,'07 Mode Capacity'!$C$6:$C$17,0))</x:f>
        <x:v>0</x:v>
      </x:c>
      <x:c r="AL3319" s="18" t="n">
        <x:f>AB3319*INDEX('07 Mode Capacity'!$P$6:$P$17,MATCH("LAND-"&amp;I3319,'07 Mode Capacity'!$C$6:$C$17,0))</x:f>
        <x:v>56.59610005776676</x:v>
      </x:c>
      <x:c r="AM3319" s="18" t="n">
        <x:f>AE3319*INDEX('07 Mode Capacity'!$P$6:$P$17,MATCH("INLAND-"&amp;I3319,'07 Mode Capacity'!$C$6:$C$17,0))</x:f>
        <x:v>4.623853211009174</x:v>
      </x:c>
      <x:c r="AN3319" s="18" t="n">
        <x:f>SUM(AJ3319:AM3319)</x:f>
        <x:v>64.34743614922823</x:v>
      </x:c>
      <x:c r="AO3319" s="17" t="n">
        <x:f>IF(N3319=0,1,AN3319/N3319)</x:f>
        <x:v>0.38302045326921563</x:v>
      </x:c>
      <x:c r="AP3319" s="11" t="str">
        <x:f>IF(AO3319&gt;='01 Controls'!$E$16,"PASS","FAIL")</x:f>
        <x:v>FAIL</x:v>
      </x:c>
      <x:c r="AQ3319" s="11" t="str">
        <x:v>UNQUANTIFIED</x:v>
      </x:c>
      <x:c r="AR3319" s="11" t="str">
        <x:v>Position-class planning record; serial item and receiver open</x:v>
      </x:c>
      <x:c r="AS3319" s="26"/>
      <x:c r="AT3319" s="26"/>
    </x:row>
    <x:row r="3320">
      <x:c r="C3320" s="11" t="str">
        <x:v>M5-M-IWG-BAT-22</x:v>
      </x:c>
      <x:c r="D3320" s="11" t="str">
        <x:v>M5</x:v>
      </x:c>
      <x:c r="E3320" s="11" t="str">
        <x:v>Drought and water</x:v>
      </x:c>
      <x:c r="F3320" s="11" t="str">
        <x:v>M-IWG</x:v>
      </x:c>
      <x:c r="G3320" s="11" t="str">
        <x:v>Inland-waterway group</x:v>
      </x:c>
      <x:c r="H3320" s="11" t="str">
        <x:v>BAT-22</x:v>
      </x:c>
      <x:c r="I3320" s="19" t="n">
        <x:v>48</x:v>
      </x:c>
      <x:c r="J3320" s="21" t="n">
        <x:v>4</x:v>
      </x:c>
      <x:c r="K3320" s="18" t="n">
        <x:f>'05 Cargo Register'!K184</x:f>
        <x:v>168</x:v>
      </x:c>
      <x:c r="L3320" s="18" t="n">
        <x:f>'05 Cargo Register'!N184</x:f>
        <x:v>10</x:v>
      </x:c>
      <x:c r="M3320" s="18" t="n">
        <x:f>'05 Cargo Register'!O184</x:f>
        <x:v>264</x:v>
      </x:c>
      <x:c r="N3320" s="18" t="n">
        <x:f>J3320*K3320</x:f>
        <x:v>672</x:v>
      </x:c>
      <x:c r="O3320" s="18" t="n">
        <x:f>J3320*L3320</x:f>
        <x:v>40</x:v>
      </x:c>
      <x:c r="P3320" s="18" t="n">
        <x:f>J3320*M3320</x:f>
        <x:v>1056</x:v>
      </x:c>
      <x:c r="Q3320" s="22" t="n">
        <x:f>'01 Controls'!$E$29*'02 Cargo Classes'!$M$9</x:f>
        <x:v>0</x:v>
      </x:c>
      <x:c r="R3320" s="22" t="n">
        <x:f>'01 Controls'!$F$29*'02 Cargo Classes'!$N$9</x:f>
        <x:v>0</x:v>
      </x:c>
      <x:c r="S3320" s="22" t="n">
        <x:f>'01 Controls'!$G$29*'02 Cargo Classes'!$O$9</x:f>
        <x:v>0.8</x:v>
      </x:c>
      <x:c r="T3320" s="22" t="n">
        <x:f>'01 Controls'!$H$29*'02 Cargo Classes'!$P$9</x:f>
        <x:v>0.075</x:v>
      </x:c>
      <x:c r="U3320" s="22" t="n">
        <x:f>SUM(Q3320:T3320)</x:f>
        <x:v>0.875</x:v>
      </x:c>
      <x:c r="V3320" s="18" t="n">
        <x:f>IF(U3320=0,0,N3320*Q3320/U3320)</x:f>
        <x:v>0</x:v>
      </x:c>
      <x:c r="W3320" s="18" t="n">
        <x:f>IF(U3320=0,0,P3320*Q3320/U3320)</x:f>
        <x:v>0</x:v>
      </x:c>
      <x:c r="X3320" s="18" t="n">
        <x:f>MAX(V3320,W3320*'01 Controls'!$E$12)</x:f>
        <x:v>0</x:v>
      </x:c>
      <x:c r="Y3320" s="18" t="n">
        <x:f>IF(U3320=0,0,N3320*R3320/U3320)</x:f>
        <x:v>0</x:v>
      </x:c>
      <x:c r="Z3320" s="18" t="n">
        <x:f>IF(U3320=0,0,P3320*R3320/U3320)</x:f>
        <x:v>0</x:v>
      </x:c>
      <x:c r="AA3320" s="18" t="n">
        <x:f>MAX(Y3320,Z3320*'01 Controls'!$E$13)</x:f>
        <x:v>0</x:v>
      </x:c>
      <x:c r="AB3320" s="18" t="n">
        <x:f>IF(U3320=0,0,N3320*S3320/U3320)</x:f>
        <x:v>614.4</x:v>
      </x:c>
      <x:c r="AC3320" s="18" t="n">
        <x:f>IF(U3320=0,0,P3320*S3320/U3320)</x:f>
        <x:v>965.4857142857144</x:v>
      </x:c>
      <x:c r="AD3320" s="18" t="n">
        <x:f>MAX(AB3320,AC3320*'01 Controls'!$E$14)</x:f>
        <x:v>614.4</x:v>
      </x:c>
      <x:c r="AE3320" s="18" t="n">
        <x:f>IF(U3320=0,0,N3320*T3320/U3320)</x:f>
        <x:v>57.6</x:v>
      </x:c>
      <x:c r="AF3320" s="18" t="n">
        <x:f>IF(U3320=0,0,P3320*T3320/U3320)</x:f>
        <x:v>90.51428571428572</x:v>
      </x:c>
      <x:c r="AG3320" s="18" t="n">
        <x:f>MAX(AE3320,AF3320*'01 Controls'!$E$15)</x:f>
        <x:v>57.6</x:v>
      </x:c>
      <x:c r="AH3320" s="18" t="n">
        <x:f>SUM(V3320,Y3320,AB3320,AE3320)</x:f>
        <x:v>672</x:v>
      </x:c>
      <x:c r="AI3320" s="18" t="n">
        <x:f>N3320-AH3320</x:f>
        <x:v>0</x:v>
      </x:c>
      <x:c r="AJ3320" s="18" t="n">
        <x:f>V3320*INDEX('07 Mode Capacity'!$P$6:$P$17,MATCH("AIR-"&amp;I3320,'07 Mode Capacity'!$C$6:$C$17,0))</x:f>
        <x:v>0</x:v>
      </x:c>
      <x:c r="AK3320" s="18" t="n">
        <x:f>Y3320*INDEX('07 Mode Capacity'!$P$6:$P$17,MATCH("OCEAN-"&amp;I3320,'07 Mode Capacity'!$C$6:$C$17,0))</x:f>
        <x:v>0</x:v>
      </x:c>
      <x:c r="AL3320" s="18" t="n">
        <x:f>AB3320*INDEX('07 Mode Capacity'!$P$6:$P$17,MATCH("LAND-"&amp;I3320,'07 Mode Capacity'!$C$6:$C$17,0))</x:f>
        <x:v>74.98621102973773</x:v>
      </x:c>
      <x:c r="AM3320" s="18" t="n">
        <x:f>AE3320*INDEX('07 Mode Capacity'!$P$6:$P$17,MATCH("INLAND-"&amp;I3320,'07 Mode Capacity'!$C$6:$C$17,0))</x:f>
        <x:v>36.35909960426808</x:v>
      </x:c>
      <x:c r="AN3320" s="18" t="n">
        <x:f>SUM(AJ3320:AM3320)</x:f>
        <x:v>111.34531063400581</x:v>
      </x:c>
      <x:c r="AO3320" s="17" t="n">
        <x:f>IF(N3320=0,1,AN3320/N3320)</x:f>
        <x:v>0.16569242653869912</x:v>
      </x:c>
      <x:c r="AP3320" s="11" t="str">
        <x:f>IF(AO3320&gt;='01 Controls'!$E$16,"PASS","FAIL")</x:f>
        <x:v>FAIL</x:v>
      </x:c>
      <x:c r="AQ3320" s="11" t="str">
        <x:v>UNQUANTIFIED</x:v>
      </x:c>
      <x:c r="AR3320" s="11" t="str">
        <x:v>Position-class planning record; serial item and receiver open</x:v>
      </x:c>
      <x:c r="AS3320" s="26"/>
      <x:c r="AT3320" s="26"/>
    </x:row>
    <x:row r="3321">
      <x:c r="C3321" s="11" t="str">
        <x:v>M5-M-IWG-TNK-20</x:v>
      </x:c>
      <x:c r="D3321" s="11" t="str">
        <x:v>M5</x:v>
      </x:c>
      <x:c r="E3321" s="11" t="str">
        <x:v>Drought and water</x:v>
      </x:c>
      <x:c r="F3321" s="11" t="str">
        <x:v>M-IWG</x:v>
      </x:c>
      <x:c r="G3321" s="11" t="str">
        <x:v>Inland-waterway group</x:v>
      </x:c>
      <x:c r="H3321" s="11" t="str">
        <x:v>TNK-20</x:v>
      </x:c>
      <x:c r="I3321" s="19" t="n">
        <x:v>48</x:v>
      </x:c>
      <x:c r="J3321" s="21" t="n">
        <x:v>4</x:v>
      </x:c>
      <x:c r="K3321" s="18" t="n">
        <x:f>'05 Cargo Register'!K185</x:f>
        <x:v>252</x:v>
      </x:c>
      <x:c r="L3321" s="18" t="n">
        <x:f>'05 Cargo Register'!N185</x:f>
        <x:v>15</x:v>
      </x:c>
      <x:c r="M3321" s="18" t="n">
        <x:f>'05 Cargo Register'!O185</x:f>
        <x:v>318.75</x:v>
      </x:c>
      <x:c r="N3321" s="18" t="n">
        <x:f>J3321*K3321</x:f>
        <x:v>1008</x:v>
      </x:c>
      <x:c r="O3321" s="18" t="n">
        <x:f>J3321*L3321</x:f>
        <x:v>60</x:v>
      </x:c>
      <x:c r="P3321" s="18" t="n">
        <x:f>J3321*M3321</x:f>
        <x:v>1275</x:v>
      </x:c>
      <x:c r="Q3321" s="22" t="n">
        <x:f>'01 Controls'!$E$29*'02 Cargo Classes'!$M$10</x:f>
        <x:v>0</x:v>
      </x:c>
      <x:c r="R3321" s="22" t="n">
        <x:f>'01 Controls'!$F$29*'02 Cargo Classes'!$N$10</x:f>
        <x:v>0</x:v>
      </x:c>
      <x:c r="S3321" s="22" t="n">
        <x:f>'01 Controls'!$G$29*'02 Cargo Classes'!$O$10</x:f>
        <x:v>0.8</x:v>
      </x:c>
      <x:c r="T3321" s="22" t="n">
        <x:f>'01 Controls'!$H$29*'02 Cargo Classes'!$P$10</x:f>
        <x:v>0.15</x:v>
      </x:c>
      <x:c r="U3321" s="22" t="n">
        <x:f>SUM(Q3321:T3321)</x:f>
        <x:v>0.9500000000000001</x:v>
      </x:c>
      <x:c r="V3321" s="18" t="n">
        <x:f>IF(U3321=0,0,N3321*Q3321/U3321)</x:f>
        <x:v>0</x:v>
      </x:c>
      <x:c r="W3321" s="18" t="n">
        <x:f>IF(U3321=0,0,P3321*Q3321/U3321)</x:f>
        <x:v>0</x:v>
      </x:c>
      <x:c r="X3321" s="18" t="n">
        <x:f>MAX(V3321,W3321*'01 Controls'!$E$12)</x:f>
        <x:v>0</x:v>
      </x:c>
      <x:c r="Y3321" s="18" t="n">
        <x:f>IF(U3321=0,0,N3321*R3321/U3321)</x:f>
        <x:v>0</x:v>
      </x:c>
      <x:c r="Z3321" s="18" t="n">
        <x:f>IF(U3321=0,0,P3321*R3321/U3321)</x:f>
        <x:v>0</x:v>
      </x:c>
      <x:c r="AA3321" s="18" t="n">
        <x:f>MAX(Y3321,Z3321*'01 Controls'!$E$13)</x:f>
        <x:v>0</x:v>
      </x:c>
      <x:c r="AB3321" s="18" t="n">
        <x:f>IF(U3321=0,0,N3321*S3321/U3321)</x:f>
        <x:v>848.8421052631579</x:v>
      </x:c>
      <x:c r="AC3321" s="18" t="n">
        <x:f>IF(U3321=0,0,P3321*S3321/U3321)</x:f>
        <x:v>1073.6842105263156</x:v>
      </x:c>
      <x:c r="AD3321" s="18" t="n">
        <x:f>MAX(AB3321,AC3321*'01 Controls'!$E$14)</x:f>
        <x:v>848.8421052631579</x:v>
      </x:c>
      <x:c r="AE3321" s="18" t="n">
        <x:f>IF(U3321=0,0,N3321*T3321/U3321)</x:f>
        <x:v>159.15789473684208</x:v>
      </x:c>
      <x:c r="AF3321" s="18" t="n">
        <x:f>IF(U3321=0,0,P3321*T3321/U3321)</x:f>
        <x:v>201.3157894736842</x:v>
      </x:c>
      <x:c r="AG3321" s="18" t="n">
        <x:f>MAX(AE3321,AF3321*'01 Controls'!$E$15)</x:f>
        <x:v>159.15789473684208</x:v>
      </x:c>
      <x:c r="AH3321" s="18" t="n">
        <x:f>SUM(V3321,Y3321,AB3321,AE3321)</x:f>
        <x:v>1008</x:v>
      </x:c>
      <x:c r="AI3321" s="18" t="n">
        <x:f>N3321-AH3321</x:f>
        <x:v>0</x:v>
      </x:c>
      <x:c r="AJ3321" s="18" t="n">
        <x:f>V3321*INDEX('07 Mode Capacity'!$P$6:$P$17,MATCH("AIR-"&amp;I3321,'07 Mode Capacity'!$C$6:$C$17,0))</x:f>
        <x:v>0</x:v>
      </x:c>
      <x:c r="AK3321" s="18" t="n">
        <x:f>Y3321*INDEX('07 Mode Capacity'!$P$6:$P$17,MATCH("OCEAN-"&amp;I3321,'07 Mode Capacity'!$C$6:$C$17,0))</x:f>
        <x:v>0</x:v>
      </x:c>
      <x:c r="AL3321" s="18" t="n">
        <x:f>AB3321*INDEX('07 Mode Capacity'!$P$6:$P$17,MATCH("LAND-"&amp;I3321,'07 Mode Capacity'!$C$6:$C$17,0))</x:f>
        <x:v>103.59937050161136</x:v>
      </x:c>
      <x:c r="AM3321" s="18" t="n">
        <x:f>AE3321*INDEX('07 Mode Capacity'!$P$6:$P$17,MATCH("INLAND-"&amp;I3321,'07 Mode Capacity'!$C$6:$C$17,0))</x:f>
        <x:v>100.46593311705652</x:v>
      </x:c>
      <x:c r="AN3321" s="18" t="n">
        <x:f>SUM(AJ3321:AM3321)</x:f>
        <x:v>204.06530361866788</x:v>
      </x:c>
      <x:c r="AO3321" s="17" t="n">
        <x:f>IF(N3321=0,1,AN3321/N3321)</x:f>
        <x:v>0.20244573771693242</x:v>
      </x:c>
      <x:c r="AP3321" s="11" t="str">
        <x:f>IF(AO3321&gt;='01 Controls'!$E$16,"PASS","FAIL")</x:f>
        <x:v>FAIL</x:v>
      </x:c>
      <x:c r="AQ3321" s="11" t="str">
        <x:v>UNQUANTIFIED</x:v>
      </x:c>
      <x:c r="AR3321" s="11" t="str">
        <x:v>Position-class planning record; serial item and receiver open</x:v>
      </x:c>
      <x:c r="AS3321" s="26"/>
      <x:c r="AT3321" s="26"/>
    </x:row>
    <x:row r="3322">
      <x:c r="C3322" s="11" t="str">
        <x:v>M5-M-IWG-FLR-24</x:v>
      </x:c>
      <x:c r="D3322" s="11" t="str">
        <x:v>M5</x:v>
      </x:c>
      <x:c r="E3322" s="11" t="str">
        <x:v>Drought and water</x:v>
      </x:c>
      <x:c r="F3322" s="11" t="str">
        <x:v>M-IWG</x:v>
      </x:c>
      <x:c r="G3322" s="11" t="str">
        <x:v>Inland-waterway group</x:v>
      </x:c>
      <x:c r="H3322" s="11" t="str">
        <x:v>FLR-24</x:v>
      </x:c>
      <x:c r="I3322" s="19" t="n">
        <x:v>48</x:v>
      </x:c>
      <x:c r="J3322" s="21" t="n">
        <x:v>4</x:v>
      </x:c>
      <x:c r="K3322" s="18" t="n">
        <x:f>'05 Cargo Register'!K186</x:f>
        <x:v>315</x:v>
      </x:c>
      <x:c r="L3322" s="18" t="n">
        <x:f>'05 Cargo Register'!N186</x:f>
        <x:v>16</x:v>
      </x:c>
      <x:c r="M3322" s="18" t="n">
        <x:f>'05 Cargo Register'!O186</x:f>
        <x:v>512</x:v>
      </x:c>
      <x:c r="N3322" s="18" t="n">
        <x:f>J3322*K3322</x:f>
        <x:v>1260</x:v>
      </x:c>
      <x:c r="O3322" s="18" t="n">
        <x:f>J3322*L3322</x:f>
        <x:v>64</x:v>
      </x:c>
      <x:c r="P3322" s="18" t="n">
        <x:f>J3322*M3322</x:f>
        <x:v>2048</x:v>
      </x:c>
      <x:c r="Q3322" s="22" t="n">
        <x:f>'01 Controls'!$E$29*'02 Cargo Classes'!$M$11</x:f>
        <x:v>0</x:v>
      </x:c>
      <x:c r="R3322" s="22" t="n">
        <x:f>'01 Controls'!$F$29*'02 Cargo Classes'!$N$11</x:f>
        <x:v>0</x:v>
      </x:c>
      <x:c r="S3322" s="22" t="n">
        <x:f>'01 Controls'!$G$29*'02 Cargo Classes'!$O$11</x:f>
        <x:v>0.8</x:v>
      </x:c>
      <x:c r="T3322" s="22" t="n">
        <x:f>'01 Controls'!$H$29*'02 Cargo Classes'!$P$11</x:f>
        <x:v>0.12</x:v>
      </x:c>
      <x:c r="U3322" s="22" t="n">
        <x:f>SUM(Q3322:T3322)</x:f>
        <x:v>0.92</x:v>
      </x:c>
      <x:c r="V3322" s="18" t="n">
        <x:f>IF(U3322=0,0,N3322*Q3322/U3322)</x:f>
        <x:v>0</x:v>
      </x:c>
      <x:c r="W3322" s="18" t="n">
        <x:f>IF(U3322=0,0,P3322*Q3322/U3322)</x:f>
        <x:v>0</x:v>
      </x:c>
      <x:c r="X3322" s="18" t="n">
        <x:f>MAX(V3322,W3322*'01 Controls'!$E$12)</x:f>
        <x:v>0</x:v>
      </x:c>
      <x:c r="Y3322" s="18" t="n">
        <x:f>IF(U3322=0,0,N3322*R3322/U3322)</x:f>
        <x:v>0</x:v>
      </x:c>
      <x:c r="Z3322" s="18" t="n">
        <x:f>IF(U3322=0,0,P3322*R3322/U3322)</x:f>
        <x:v>0</x:v>
      </x:c>
      <x:c r="AA3322" s="18" t="n">
        <x:f>MAX(Y3322,Z3322*'01 Controls'!$E$13)</x:f>
        <x:v>0</x:v>
      </x:c>
      <x:c r="AB3322" s="18" t="n">
        <x:f>IF(U3322=0,0,N3322*S3322/U3322)</x:f>
        <x:v>1095.6521739130435</x:v>
      </x:c>
      <x:c r="AC3322" s="18" t="n">
        <x:f>IF(U3322=0,0,P3322*S3322/U3322)</x:f>
        <x:v>1780.8695652173913</x:v>
      </x:c>
      <x:c r="AD3322" s="18" t="n">
        <x:f>MAX(AB3322,AC3322*'01 Controls'!$E$14)</x:f>
        <x:v>1095.6521739130435</x:v>
      </x:c>
      <x:c r="AE3322" s="18" t="n">
        <x:f>IF(U3322=0,0,N3322*T3322/U3322)</x:f>
        <x:v>164.3478260869565</x:v>
      </x:c>
      <x:c r="AF3322" s="18" t="n">
        <x:f>IF(U3322=0,0,P3322*T3322/U3322)</x:f>
        <x:v>267.1304347826087</x:v>
      </x:c>
      <x:c r="AG3322" s="18" t="n">
        <x:f>MAX(AE3322,AF3322*'01 Controls'!$E$15)</x:f>
        <x:v>164.3478260869565</x:v>
      </x:c>
      <x:c r="AH3322" s="18" t="n">
        <x:f>SUM(V3322,Y3322,AB3322,AE3322)</x:f>
        <x:v>1260</x:v>
      </x:c>
      <x:c r="AI3322" s="18" t="n">
        <x:f>N3322-AH3322</x:f>
        <x:v>0</x:v>
      </x:c>
      <x:c r="AJ3322" s="18" t="n">
        <x:f>V3322*INDEX('07 Mode Capacity'!$P$6:$P$17,MATCH("AIR-"&amp;I3322,'07 Mode Capacity'!$C$6:$C$17,0))</x:f>
        <x:v>0</x:v>
      </x:c>
      <x:c r="AK3322" s="18" t="n">
        <x:f>Y3322*INDEX('07 Mode Capacity'!$P$6:$P$17,MATCH("OCEAN-"&amp;I3322,'07 Mode Capacity'!$C$6:$C$17,0))</x:f>
        <x:v>0</x:v>
      </x:c>
      <x:c r="AL3322" s="18" t="n">
        <x:f>AB3322*INDEX('07 Mode Capacity'!$P$6:$P$17,MATCH("LAND-"&amp;I3322,'07 Mode Capacity'!$C$6:$C$17,0))</x:f>
        <x:v>133.722013555069</x:v>
      </x:c>
      <x:c r="AM3322" s="18" t="n">
        <x:f>AE3322*INDEX('07 Mode Capacity'!$P$6:$P$17,MATCH("INLAND-"&amp;I3322,'07 Mode Capacity'!$C$6:$C$17,0))</x:f>
        <x:v>103.74199615348228</x:v>
      </x:c>
      <x:c r="AN3322" s="18" t="n">
        <x:f>SUM(AJ3322:AM3322)</x:f>
        <x:v>237.46400970855126</x:v>
      </x:c>
      <x:c r="AO3322" s="17" t="n">
        <x:f>IF(N3322=0,1,AN3322/N3322)</x:f>
        <x:v>0.18846349976869148</x:v>
      </x:c>
      <x:c r="AP3322" s="11" t="str">
        <x:f>IF(AO3322&gt;='01 Controls'!$E$16,"PASS","FAIL")</x:f>
        <x:v>FAIL</x:v>
      </x:c>
      <x:c r="AQ3322" s="11" t="str">
        <x:v>UNQUANTIFIED</x:v>
      </x:c>
      <x:c r="AR3322" s="11" t="str">
        <x:v>Position-class planning record; serial item and receiver open</x:v>
      </x:c>
      <x:c r="AS3322" s="26"/>
      <x:c r="AT3322" s="26"/>
    </x:row>
    <x:row r="3323">
      <x:c r="C3323" s="11" t="str">
        <x:v>M5-M-IWG-ROL-30</x:v>
      </x:c>
      <x:c r="D3323" s="11" t="str">
        <x:v>M5</x:v>
      </x:c>
      <x:c r="E3323" s="11" t="str">
        <x:v>Drought and water</x:v>
      </x:c>
      <x:c r="F3323" s="11" t="str">
        <x:v>M-IWG</x:v>
      </x:c>
      <x:c r="G3323" s="11" t="str">
        <x:v>Inland-waterway group</x:v>
      </x:c>
      <x:c r="H3323" s="11" t="str">
        <x:v>ROL-30</x:v>
      </x:c>
      <x:c r="I3323" s="19" t="n">
        <x:v>48</x:v>
      </x:c>
      <x:c r="J3323" s="21" t="n">
        <x:v>4</x:v>
      </x:c>
      <x:c r="K3323" s="18" t="n">
        <x:f>'05 Cargo Register'!K187</x:f>
        <x:v>315</x:v>
      </x:c>
      <x:c r="L3323" s="18" t="n">
        <x:f>'05 Cargo Register'!N187</x:f>
        <x:v>14</x:v>
      </x:c>
      <x:c r="M3323" s="18" t="n">
        <x:f>'05 Cargo Register'!O187</x:f>
        <x:v>892.5</x:v>
      </x:c>
      <x:c r="N3323" s="18" t="n">
        <x:f>J3323*K3323</x:f>
        <x:v>1260</x:v>
      </x:c>
      <x:c r="O3323" s="18" t="n">
        <x:f>J3323*L3323</x:f>
        <x:v>56</x:v>
      </x:c>
      <x:c r="P3323" s="18" t="n">
        <x:f>J3323*M3323</x:f>
        <x:v>3570</x:v>
      </x:c>
      <x:c r="Q3323" s="22" t="n">
        <x:f>'01 Controls'!$E$29*'02 Cargo Classes'!$M$12</x:f>
        <x:v>0</x:v>
      </x:c>
      <x:c r="R3323" s="22" t="n">
        <x:f>'01 Controls'!$F$29*'02 Cargo Classes'!$N$12</x:f>
        <x:v>0</x:v>
      </x:c>
      <x:c r="S3323" s="22" t="n">
        <x:f>'01 Controls'!$G$29*'02 Cargo Classes'!$O$12</x:f>
        <x:v>1.2000000000000002</x:v>
      </x:c>
      <x:c r="T3323" s="22" t="n">
        <x:f>'01 Controls'!$H$29*'02 Cargo Classes'!$P$12</x:f>
        <x:v>0.09</x:v>
      </x:c>
      <x:c r="U3323" s="22" t="n">
        <x:f>SUM(Q3323:T3323)</x:f>
        <x:v>1.2900000000000003</x:v>
      </x:c>
      <x:c r="V3323" s="18" t="n">
        <x:f>IF(U3323=0,0,N3323*Q3323/U3323)</x:f>
        <x:v>0</x:v>
      </x:c>
      <x:c r="W3323" s="18" t="n">
        <x:f>IF(U3323=0,0,P3323*Q3323/U3323)</x:f>
        <x:v>0</x:v>
      </x:c>
      <x:c r="X3323" s="18" t="n">
        <x:f>MAX(V3323,W3323*'01 Controls'!$E$12)</x:f>
        <x:v>0</x:v>
      </x:c>
      <x:c r="Y3323" s="18" t="n">
        <x:f>IF(U3323=0,0,N3323*R3323/U3323)</x:f>
        <x:v>0</x:v>
      </x:c>
      <x:c r="Z3323" s="18" t="n">
        <x:f>IF(U3323=0,0,P3323*R3323/U3323)</x:f>
        <x:v>0</x:v>
      </x:c>
      <x:c r="AA3323" s="18" t="n">
        <x:f>MAX(Y3323,Z3323*'01 Controls'!$E$13)</x:f>
        <x:v>0</x:v>
      </x:c>
      <x:c r="AB3323" s="18" t="n">
        <x:f>IF(U3323=0,0,N3323*S3323/U3323)</x:f>
        <x:v>1172.093023255814</x:v>
      </x:c>
      <x:c r="AC3323" s="18" t="n">
        <x:f>IF(U3323=0,0,P3323*S3323/U3323)</x:f>
        <x:v>3320.93023255814</x:v>
      </x:c>
      <x:c r="AD3323" s="18" t="n">
        <x:f>MAX(AB3323,AC3323*'01 Controls'!$E$14)</x:f>
        <x:v>1172.093023255814</x:v>
      </x:c>
      <x:c r="AE3323" s="18" t="n">
        <x:f>IF(U3323=0,0,N3323*T3323/U3323)</x:f>
        <x:v>87.90697674418603</x:v>
      </x:c>
      <x:c r="AF3323" s="18" t="n">
        <x:f>IF(U3323=0,0,P3323*T3323/U3323)</x:f>
        <x:v>249.06976744186042</x:v>
      </x:c>
      <x:c r="AG3323" s="18" t="n">
        <x:f>MAX(AE3323,AF3323*'01 Controls'!$E$15)</x:f>
        <x:v>87.90697674418603</x:v>
      </x:c>
      <x:c r="AH3323" s="18" t="n">
        <x:f>SUM(V3323,Y3323,AB3323,AE3323)</x:f>
        <x:v>1260</x:v>
      </x:c>
      <x:c r="AI3323" s="18" t="n">
        <x:f>N3323-AH3323</x:f>
        <x:v>0</x:v>
      </x:c>
      <x:c r="AJ3323" s="18" t="n">
        <x:f>V3323*INDEX('07 Mode Capacity'!$P$6:$P$17,MATCH("AIR-"&amp;I3323,'07 Mode Capacity'!$C$6:$C$17,0))</x:f>
        <x:v>0</x:v>
      </x:c>
      <x:c r="AK3323" s="18" t="n">
        <x:f>Y3323*INDEX('07 Mode Capacity'!$P$6:$P$17,MATCH("OCEAN-"&amp;I3323,'07 Mode Capacity'!$C$6:$C$17,0))</x:f>
        <x:v>0</x:v>
      </x:c>
      <x:c r="AL3323" s="18" t="n">
        <x:f>AB3323*INDEX('07 Mode Capacity'!$P$6:$P$17,MATCH("LAND-"&amp;I3323,'07 Mode Capacity'!$C$6:$C$17,0))</x:f>
        <x:v>143.0514563612366</x:v>
      </x:c>
      <x:c r="AM3323" s="18" t="n">
        <x:f>AE3323*INDEX('07 Mode Capacity'!$P$6:$P$17,MATCH("INLAND-"&amp;I3323,'07 Mode Capacity'!$C$6:$C$17,0))</x:f>
        <x:v>55.48990491930447</x:v>
      </x:c>
      <x:c r="AN3323" s="18" t="n">
        <x:f>SUM(AJ3323:AM3323)</x:f>
        <x:v>198.54136128054108</x:v>
      </x:c>
      <x:c r="AO3323" s="17" t="n">
        <x:f>IF(N3323=0,1,AN3323/N3323)</x:f>
        <x:v>0.1575725089528104</x:v>
      </x:c>
      <x:c r="AP3323" s="11" t="str">
        <x:f>IF(AO3323&gt;='01 Controls'!$E$16,"PASS","FAIL")</x:f>
        <x:v>FAIL</x:v>
      </x:c>
      <x:c r="AQ3323" s="11" t="str">
        <x:v>UNQUANTIFIED</x:v>
      </x:c>
      <x:c r="AR3323" s="11" t="str">
        <x:v>Position-class planning record; serial item and receiver open</x:v>
      </x:c>
      <x:c r="AS3323" s="26"/>
      <x:c r="AT3323" s="26"/>
    </x:row>
    <x:row r="3324">
      <x:c r="C3324" s="11" t="str">
        <x:v>M5-M-IWG-LIN-18</x:v>
      </x:c>
      <x:c r="D3324" s="11" t="str">
        <x:v>M5</x:v>
      </x:c>
      <x:c r="E3324" s="11" t="str">
        <x:v>Drought and water</x:v>
      </x:c>
      <x:c r="F3324" s="11" t="str">
        <x:v>M-IWG</x:v>
      </x:c>
      <x:c r="G3324" s="11" t="str">
        <x:v>Inland-waterway group</x:v>
      </x:c>
      <x:c r="H3324" s="11" t="str">
        <x:v>LIN-18</x:v>
      </x:c>
      <x:c r="I3324" s="19" t="n">
        <x:v>72</x:v>
      </x:c>
      <x:c r="J3324" s="21" t="n">
        <x:v>4</x:v>
      </x:c>
      <x:c r="K3324" s="18" t="n">
        <x:f>'05 Cargo Register'!K188</x:f>
        <x:v>168</x:v>
      </x:c>
      <x:c r="L3324" s="18" t="n">
        <x:f>'05 Cargo Register'!N188</x:f>
        <x:v>12</x:v>
      </x:c>
      <x:c r="M3324" s="18" t="n">
        <x:f>'05 Cargo Register'!O188</x:f>
        <x:v>528</x:v>
      </x:c>
      <x:c r="N3324" s="18" t="n">
        <x:f>J3324*K3324</x:f>
        <x:v>672</x:v>
      </x:c>
      <x:c r="O3324" s="18" t="n">
        <x:f>J3324*L3324</x:f>
        <x:v>48</x:v>
      </x:c>
      <x:c r="P3324" s="18" t="n">
        <x:f>J3324*M3324</x:f>
        <x:v>2112</x:v>
      </x:c>
      <x:c r="Q3324" s="22" t="n">
        <x:f>'01 Controls'!$E$29*'02 Cargo Classes'!$M$13</x:f>
        <x:v>0</x:v>
      </x:c>
      <x:c r="R3324" s="22" t="n">
        <x:f>'01 Controls'!$F$29*'02 Cargo Classes'!$N$13</x:f>
        <x:v>0</x:v>
      </x:c>
      <x:c r="S3324" s="22" t="n">
        <x:f>'01 Controls'!$G$29*'02 Cargo Classes'!$O$13</x:f>
        <x:v>0.8</x:v>
      </x:c>
      <x:c r="T3324" s="22" t="n">
        <x:f>'01 Controls'!$H$29*'02 Cargo Classes'!$P$13</x:f>
        <x:v>0.15</x:v>
      </x:c>
      <x:c r="U3324" s="22" t="n">
        <x:f>SUM(Q3324:T3324)</x:f>
        <x:v>0.9500000000000001</x:v>
      </x:c>
      <x:c r="V3324" s="18" t="n">
        <x:f>IF(U3324=0,0,N3324*Q3324/U3324)</x:f>
        <x:v>0</x:v>
      </x:c>
      <x:c r="W3324" s="18" t="n">
        <x:f>IF(U3324=0,0,P3324*Q3324/U3324)</x:f>
        <x:v>0</x:v>
      </x:c>
      <x:c r="X3324" s="18" t="n">
        <x:f>MAX(V3324,W3324*'01 Controls'!$E$12)</x:f>
        <x:v>0</x:v>
      </x:c>
      <x:c r="Y3324" s="18" t="n">
        <x:f>IF(U3324=0,0,N3324*R3324/U3324)</x:f>
        <x:v>0</x:v>
      </x:c>
      <x:c r="Z3324" s="18" t="n">
        <x:f>IF(U3324=0,0,P3324*R3324/U3324)</x:f>
        <x:v>0</x:v>
      </x:c>
      <x:c r="AA3324" s="18" t="n">
        <x:f>MAX(Y3324,Z3324*'01 Controls'!$E$13)</x:f>
        <x:v>0</x:v>
      </x:c>
      <x:c r="AB3324" s="18" t="n">
        <x:f>IF(U3324=0,0,N3324*S3324/U3324)</x:f>
        <x:v>565.8947368421052</x:v>
      </x:c>
      <x:c r="AC3324" s="18" t="n">
        <x:f>IF(U3324=0,0,P3324*S3324/U3324)</x:f>
        <x:v>1778.5263157894738</x:v>
      </x:c>
      <x:c r="AD3324" s="18" t="n">
        <x:f>MAX(AB3324,AC3324*'01 Controls'!$E$14)</x:f>
        <x:v>565.8947368421052</x:v>
      </x:c>
      <x:c r="AE3324" s="18" t="n">
        <x:f>IF(U3324=0,0,N3324*T3324/U3324)</x:f>
        <x:v>106.10526315789473</x:v>
      </x:c>
      <x:c r="AF3324" s="18" t="n">
        <x:f>IF(U3324=0,0,P3324*T3324/U3324)</x:f>
        <x:v>333.4736842105263</x:v>
      </x:c>
      <x:c r="AG3324" s="18" t="n">
        <x:f>MAX(AE3324,AF3324*'01 Controls'!$E$15)</x:f>
        <x:v>106.10526315789473</x:v>
      </x:c>
      <x:c r="AH3324" s="18" t="n">
        <x:f>SUM(V3324,Y3324,AB3324,AE3324)</x:f>
        <x:v>671.9999999999999</x:v>
      </x:c>
      <x:c r="AI3324" s="18" t="n">
        <x:f>N3324-AH3324</x:f>
        <x:v>1.1368683772161603e-13</x:v>
      </x:c>
      <x:c r="AJ3324" s="18" t="n">
        <x:f>V3324*INDEX('07 Mode Capacity'!$P$6:$P$17,MATCH("AIR-"&amp;I3324,'07 Mode Capacity'!$C$6:$C$17,0))</x:f>
        <x:v>0</x:v>
      </x:c>
      <x:c r="AK3324" s="18" t="n">
        <x:f>Y3324*INDEX('07 Mode Capacity'!$P$6:$P$17,MATCH("OCEAN-"&amp;I3324,'07 Mode Capacity'!$C$6:$C$17,0))</x:f>
        <x:v>0</x:v>
      </x:c>
      <x:c r="AL3324" s="18" t="n">
        <x:f>AB3324*INDEX('07 Mode Capacity'!$P$6:$P$17,MATCH("LAND-"&amp;I3324,'07 Mode Capacity'!$C$6:$C$17,0))</x:f>
        <x:v>404.620522991387</x:v>
      </x:c>
      <x:c r="AM3324" s="18" t="n">
        <x:f>AE3324*INDEX('07 Mode Capacity'!$P$6:$P$17,MATCH("INLAND-"&amp;I3324,'07 Mode Capacity'!$C$6:$C$17,0))</x:f>
        <x:v>106.10526315789473</x:v>
      </x:c>
      <x:c r="AN3324" s="18" t="n">
        <x:f>SUM(AJ3324:AM3324)</x:f>
        <x:v>510.72578614928176</x:v>
      </x:c>
      <x:c r="AO3324" s="17" t="n">
        <x:f>IF(N3324=0,1,AN3324/N3324)</x:f>
        <x:v>0.760008610341193</x:v>
      </x:c>
      <x:c r="AP3324" s="11" t="str">
        <x:f>IF(AO3324&gt;='01 Controls'!$E$16,"PASS","FAIL")</x:f>
        <x:v>FAIL</x:v>
      </x:c>
      <x:c r="AQ3324" s="11" t="str">
        <x:v>UNQUANTIFIED</x:v>
      </x:c>
      <x:c r="AR3324" s="11" t="str">
        <x:v>Position-class planning record; serial item and receiver open</x:v>
      </x:c>
      <x:c r="AS3324" s="26"/>
      <x:c r="AT3324" s="26"/>
    </x:row>
    <x:row r="3325">
      <x:c r="C3325" s="11" t="str">
        <x:v>M5-M-IWG-BLK-08</x:v>
      </x:c>
      <x:c r="D3325" s="11" t="str">
        <x:v>M5</x:v>
      </x:c>
      <x:c r="E3325" s="11" t="str">
        <x:v>Drought and water</x:v>
      </x:c>
      <x:c r="F3325" s="11" t="str">
        <x:v>M-IWG</x:v>
      </x:c>
      <x:c r="G3325" s="11" t="str">
        <x:v>Inland-waterway group</x:v>
      </x:c>
      <x:c r="H3325" s="11" t="str">
        <x:v>BLK-08</x:v>
      </x:c>
      <x:c r="I3325" s="19" t="n">
        <x:v>48</x:v>
      </x:c>
      <x:c r="J3325" s="21" t="n">
        <x:v>4</x:v>
      </x:c>
      <x:c r="K3325" s="18" t="n">
        <x:f>'05 Cargo Register'!K189</x:f>
        <x:v>105</x:v>
      </x:c>
      <x:c r="L3325" s="18" t="n">
        <x:f>'05 Cargo Register'!N189</x:f>
        <x:v>17</x:v>
      </x:c>
      <x:c r="M3325" s="18" t="n">
        <x:f>'05 Cargo Register'!O189</x:f>
        <x:v>867</x:v>
      </x:c>
      <x:c r="N3325" s="18" t="n">
        <x:f>J3325*K3325</x:f>
        <x:v>420</x:v>
      </x:c>
      <x:c r="O3325" s="18" t="n">
        <x:f>J3325*L3325</x:f>
        <x:v>68</x:v>
      </x:c>
      <x:c r="P3325" s="18" t="n">
        <x:f>J3325*M3325</x:f>
        <x:v>3468</x:v>
      </x:c>
      <x:c r="Q3325" s="22" t="n">
        <x:f>'01 Controls'!$E$29*'02 Cargo Classes'!$M$14</x:f>
        <x:v>0.05</x:v>
      </x:c>
      <x:c r="R3325" s="22" t="n">
        <x:f>'01 Controls'!$F$29*'02 Cargo Classes'!$N$14</x:f>
        <x:v>0</x:v>
      </x:c>
      <x:c r="S3325" s="22" t="n">
        <x:f>'01 Controls'!$G$29*'02 Cargo Classes'!$O$14</x:f>
        <x:v>0.8</x:v>
      </x:c>
      <x:c r="T3325" s="22" t="n">
        <x:f>'01 Controls'!$H$29*'02 Cargo Classes'!$P$14</x:f>
        <x:v>0.075</x:v>
      </x:c>
      <x:c r="U3325" s="22" t="n">
        <x:f>SUM(Q3325:T3325)</x:f>
        <x:v>0.925</x:v>
      </x:c>
      <x:c r="V3325" s="18" t="n">
        <x:f>IF(U3325=0,0,N3325*Q3325/U3325)</x:f>
        <x:v>22.7027027027027</x:v>
      </x:c>
      <x:c r="W3325" s="18" t="n">
        <x:f>IF(U3325=0,0,P3325*Q3325/U3325)</x:f>
        <x:v>187.45945945945945</x:v>
      </x:c>
      <x:c r="X3325" s="18" t="n">
        <x:f>MAX(V3325,W3325*'01 Controls'!$E$12)</x:f>
        <x:v>46.86486486486486</x:v>
      </x:c>
      <x:c r="Y3325" s="18" t="n">
        <x:f>IF(U3325=0,0,N3325*R3325/U3325)</x:f>
        <x:v>0</x:v>
      </x:c>
      <x:c r="Z3325" s="18" t="n">
        <x:f>IF(U3325=0,0,P3325*R3325/U3325)</x:f>
        <x:v>0</x:v>
      </x:c>
      <x:c r="AA3325" s="18" t="n">
        <x:f>MAX(Y3325,Z3325*'01 Controls'!$E$13)</x:f>
        <x:v>0</x:v>
      </x:c>
      <x:c r="AB3325" s="18" t="n">
        <x:f>IF(U3325=0,0,N3325*S3325/U3325)</x:f>
        <x:v>363.2432432432432</x:v>
      </x:c>
      <x:c r="AC3325" s="18" t="n">
        <x:f>IF(U3325=0,0,P3325*S3325/U3325)</x:f>
        <x:v>2999.3513513513512</x:v>
      </x:c>
      <x:c r="AD3325" s="18" t="n">
        <x:f>MAX(AB3325,AC3325*'01 Controls'!$E$14)</x:f>
        <x:v>599.8702702702702</x:v>
      </x:c>
      <x:c r="AE3325" s="18" t="n">
        <x:f>IF(U3325=0,0,N3325*T3325/U3325)</x:f>
        <x:v>34.05405405405405</x:v>
      </x:c>
      <x:c r="AF3325" s="18" t="n">
        <x:f>IF(U3325=0,0,P3325*T3325/U3325)</x:f>
        <x:v>281.18918918918916</x:v>
      </x:c>
      <x:c r="AG3325" s="18" t="n">
        <x:f>MAX(AE3325,AF3325*'01 Controls'!$E$15)</x:f>
        <x:v>50.614054054054044</x:v>
      </x:c>
      <x:c r="AH3325" s="18" t="n">
        <x:f>SUM(V3325,Y3325,AB3325,AE3325)</x:f>
        <x:v>420</x:v>
      </x:c>
      <x:c r="AI3325" s="18" t="n">
        <x:f>N3325-AH3325</x:f>
        <x:v>0</x:v>
      </x:c>
      <x:c r="AJ3325" s="18" t="n">
        <x:f>V3325*INDEX('07 Mode Capacity'!$P$6:$P$17,MATCH("AIR-"&amp;I3325,'07 Mode Capacity'!$C$6:$C$17,0))</x:f>
        <x:v>6.364377107108265</x:v>
      </x:c>
      <x:c r="AK3325" s="18" t="n">
        <x:f>Y3325*INDEX('07 Mode Capacity'!$P$6:$P$17,MATCH("OCEAN-"&amp;I3325,'07 Mode Capacity'!$C$6:$C$17,0))</x:f>
        <x:v>0</x:v>
      </x:c>
      <x:c r="AL3325" s="18" t="n">
        <x:f>AB3325*INDEX('07 Mode Capacity'!$P$6:$P$17,MATCH("LAND-"&amp;I3325,'07 Mode Capacity'!$C$6:$C$17,0))</x:f>
        <x:v>44.33306395339224</x:v>
      </x:c>
      <x:c r="AM3325" s="18" t="n">
        <x:f>AE3325*INDEX('07 Mode Capacity'!$P$6:$P$17,MATCH("INLAND-"&amp;I3325,'07 Mode Capacity'!$C$6:$C$17,0))</x:f>
        <x:v>21.496089293063896</x:v>
      </x:c>
      <x:c r="AN3325" s="18" t="n">
        <x:f>SUM(AJ3325:AM3325)</x:f>
        <x:v>72.1935303535644</x:v>
      </x:c>
      <x:c r="AO3325" s="17" t="n">
        <x:f>IF(N3325=0,1,AN3325/N3325)</x:f>
        <x:v>0.17188935798467714</x:v>
      </x:c>
      <x:c r="AP3325" s="11" t="str">
        <x:f>IF(AO3325&gt;='01 Controls'!$E$16,"PASS","FAIL")</x:f>
        <x:v>FAIL</x:v>
      </x:c>
      <x:c r="AQ3325" s="11" t="str">
        <x:v>UNQUANTIFIED</x:v>
      </x:c>
      <x:c r="AR3325" s="11" t="str">
        <x:v>Position-class planning record; serial item and receiver open</x:v>
      </x:c>
      <x:c r="AS3325" s="26"/>
      <x:c r="AT3325" s="26"/>
    </x:row>
    <x:row r="3326">
      <x:c r="C3326" s="11" t="str">
        <x:v>M5-M-IWG-OOG-80</x:v>
      </x:c>
      <x:c r="D3326" s="11" t="str">
        <x:v>M5</x:v>
      </x:c>
      <x:c r="E3326" s="11" t="str">
        <x:v>Drought and water</x:v>
      </x:c>
      <x:c r="F3326" s="11" t="str">
        <x:v>M-IWG</x:v>
      </x:c>
      <x:c r="G3326" s="11" t="str">
        <x:v>Inland-waterway group</x:v>
      </x:c>
      <x:c r="H3326" s="11" t="str">
        <x:v>OOG-80</x:v>
      </x:c>
      <x:c r="I3326" s="19" t="n">
        <x:v>72</x:v>
      </x:c>
      <x:c r="J3326" s="21" t="n">
        <x:v>4</x:v>
      </x:c>
      <x:c r="K3326" s="18" t="n">
        <x:f>'05 Cargo Register'!K190</x:f>
        <x:v>420</x:v>
      </x:c>
      <x:c r="L3326" s="18" t="n">
        <x:f>'05 Cargo Register'!N190</x:f>
        <x:v>7</x:v>
      </x:c>
      <x:c r="M3326" s="18" t="n">
        <x:f>'05 Cargo Register'!O190</x:f>
        <x:v>1232</x:v>
      </x:c>
      <x:c r="N3326" s="18" t="n">
        <x:f>J3326*K3326</x:f>
        <x:v>1680</x:v>
      </x:c>
      <x:c r="O3326" s="18" t="n">
        <x:f>J3326*L3326</x:f>
        <x:v>28</x:v>
      </x:c>
      <x:c r="P3326" s="18" t="n">
        <x:f>J3326*M3326</x:f>
        <x:v>4928</x:v>
      </x:c>
      <x:c r="Q3326" s="22" t="n">
        <x:f>'01 Controls'!$E$29*'02 Cargo Classes'!$M$15</x:f>
        <x:v>0</x:v>
      </x:c>
      <x:c r="R3326" s="22" t="n">
        <x:f>'01 Controls'!$F$29*'02 Cargo Classes'!$N$15</x:f>
        <x:v>0</x:v>
      </x:c>
      <x:c r="S3326" s="22" t="n">
        <x:f>'01 Controls'!$G$29*'02 Cargo Classes'!$O$15</x:f>
        <x:v>0.48</x:v>
      </x:c>
      <x:c r="T3326" s="22" t="n">
        <x:f>'01 Controls'!$H$29*'02 Cargo Classes'!$P$15</x:f>
        <x:v>0.075</x:v>
      </x:c>
      <x:c r="U3326" s="22" t="n">
        <x:f>SUM(Q3326:T3326)</x:f>
        <x:v>0.5549999999999999</x:v>
      </x:c>
      <x:c r="V3326" s="18" t="n">
        <x:f>IF(U3326=0,0,N3326*Q3326/U3326)</x:f>
        <x:v>0</x:v>
      </x:c>
      <x:c r="W3326" s="18" t="n">
        <x:f>IF(U3326=0,0,P3326*Q3326/U3326)</x:f>
        <x:v>0</x:v>
      </x:c>
      <x:c r="X3326" s="18" t="n">
        <x:f>MAX(V3326,W3326*'01 Controls'!$E$12)</x:f>
        <x:v>0</x:v>
      </x:c>
      <x:c r="Y3326" s="18" t="n">
        <x:f>IF(U3326=0,0,N3326*R3326/U3326)</x:f>
        <x:v>0</x:v>
      </x:c>
      <x:c r="Z3326" s="18" t="n">
        <x:f>IF(U3326=0,0,P3326*R3326/U3326)</x:f>
        <x:v>0</x:v>
      </x:c>
      <x:c r="AA3326" s="18" t="n">
        <x:f>MAX(Y3326,Z3326*'01 Controls'!$E$13)</x:f>
        <x:v>0</x:v>
      </x:c>
      <x:c r="AB3326" s="18" t="n">
        <x:f>IF(U3326=0,0,N3326*S3326/U3326)</x:f>
        <x:v>1452.9729729729731</x:v>
      </x:c>
      <x:c r="AC3326" s="18" t="n">
        <x:f>IF(U3326=0,0,P3326*S3326/U3326)</x:f>
        <x:v>4262.054054054054</x:v>
      </x:c>
      <x:c r="AD3326" s="18" t="n">
        <x:f>MAX(AB3326,AC3326*'01 Controls'!$E$14)</x:f>
        <x:v>1452.9729729729731</x:v>
      </x:c>
      <x:c r="AE3326" s="18" t="n">
        <x:f>IF(U3326=0,0,N3326*T3326/U3326)</x:f>
        <x:v>227.02702702702706</x:v>
      </x:c>
      <x:c r="AF3326" s="18" t="n">
        <x:f>IF(U3326=0,0,P3326*T3326/U3326)</x:f>
        <x:v>665.9459459459459</x:v>
      </x:c>
      <x:c r="AG3326" s="18" t="n">
        <x:f>MAX(AE3326,AF3326*'01 Controls'!$E$15)</x:f>
        <x:v>227.02702702702706</x:v>
      </x:c>
      <x:c r="AH3326" s="18" t="n">
        <x:f>SUM(V3326,Y3326,AB3326,AE3326)</x:f>
        <x:v>1680.0000000000002</x:v>
      </x:c>
      <x:c r="AI3326" s="18" t="n">
        <x:f>N3326-AH3326</x:f>
        <x:v>-2.2737367544323206e-13</x:v>
      </x:c>
      <x:c r="AJ3326" s="18" t="n">
        <x:f>V3326*INDEX('07 Mode Capacity'!$P$6:$P$17,MATCH("AIR-"&amp;I3326,'07 Mode Capacity'!$C$6:$C$17,0))</x:f>
        <x:v>0</x:v>
      </x:c>
      <x:c r="AK3326" s="18" t="n">
        <x:f>Y3326*INDEX('07 Mode Capacity'!$P$6:$P$17,MATCH("OCEAN-"&amp;I3326,'07 Mode Capacity'!$C$6:$C$17,0))</x:f>
        <x:v>0</x:v>
      </x:c>
      <x:c r="AL3326" s="18" t="n">
        <x:f>AB3326*INDEX('07 Mode Capacity'!$P$6:$P$17,MATCH("LAND-"&amp;I3326,'07 Mode Capacity'!$C$6:$C$17,0))</x:f>
        <x:v>1038.8905320049128</x:v>
      </x:c>
      <x:c r="AM3326" s="18" t="n">
        <x:f>AE3326*INDEX('07 Mode Capacity'!$P$6:$P$17,MATCH("INLAND-"&amp;I3326,'07 Mode Capacity'!$C$6:$C$17,0))</x:f>
        <x:v>227.02702702702706</x:v>
      </x:c>
      <x:c r="AN3326" s="18" t="n">
        <x:f>SUM(AJ3326:AM3326)</x:f>
        <x:v>1265.9175590319398</x:v>
      </x:c>
      <x:c r="AO3326" s="17" t="n">
        <x:f>IF(N3326=0,1,AN3326/N3326)</x:f>
        <x:v>0.7535223565666309</x:v>
      </x:c>
      <x:c r="AP3326" s="11" t="str">
        <x:f>IF(AO3326&gt;='01 Controls'!$E$16,"PASS","FAIL")</x:f>
        <x:v>FAIL</x:v>
      </x:c>
      <x:c r="AQ3326" s="11" t="str">
        <x:v>UNQUANTIFIED</x:v>
      </x:c>
      <x:c r="AR3326" s="11" t="str">
        <x:v>Position-class planning record; serial item and receiver open</x:v>
      </x:c>
      <x:c r="AS3326" s="26"/>
      <x:c r="AT3326" s="26"/>
    </x:row>
    <x:row r="3327">
      <x:c r="C3327" s="11" t="str">
        <x:v>M5-M-OSG-APL-45</x:v>
      </x:c>
      <x:c r="D3327" s="11" t="str">
        <x:v>M5</x:v>
      </x:c>
      <x:c r="E3327" s="11" t="str">
        <x:v>Drought and water</x:v>
      </x:c>
      <x:c r="F3327" s="11" t="str">
        <x:v>M-OSG</x:v>
      </x:c>
      <x:c r="G3327" s="11" t="str">
        <x:v>Offshore-support group</x:v>
      </x:c>
      <x:c r="H3327" s="11" t="str">
        <x:v>APL-45</x:v>
      </x:c>
      <x:c r="I3327" s="19" t="n">
        <x:v>24</x:v>
      </x:c>
      <x:c r="J3327" s="21" t="n">
        <x:v>3</x:v>
      </x:c>
      <x:c r="K3327" s="18" t="n">
        <x:f>'05 Cargo Register'!K191</x:f>
        <x:v>63</x:v>
      </x:c>
      <x:c r="L3327" s="18" t="n">
        <x:f>'05 Cargo Register'!N191</x:f>
        <x:v>17</x:v>
      </x:c>
      <x:c r="M3327" s="18" t="n">
        <x:f>'05 Cargo Register'!O191</x:f>
        <x:v>127.5</x:v>
      </x:c>
      <x:c r="N3327" s="18" t="n">
        <x:f>J3327*K3327</x:f>
        <x:v>189</x:v>
      </x:c>
      <x:c r="O3327" s="18" t="n">
        <x:f>J3327*L3327</x:f>
        <x:v>51</x:v>
      </x:c>
      <x:c r="P3327" s="18" t="n">
        <x:f>J3327*M3327</x:f>
        <x:v>382.5</x:v>
      </x:c>
      <x:c r="Q3327" s="22" t="n">
        <x:f>'01 Controls'!$E$29*'02 Cargo Classes'!$M$6</x:f>
        <x:v>0.15000000000000002</x:v>
      </x:c>
      <x:c r="R3327" s="22" t="n">
        <x:f>'01 Controls'!$F$29*'02 Cargo Classes'!$N$6</x:f>
        <x:v>0</x:v>
      </x:c>
      <x:c r="S3327" s="22" t="n">
        <x:f>'01 Controls'!$G$29*'02 Cargo Classes'!$O$6</x:f>
        <x:v>0.8</x:v>
      </x:c>
      <x:c r="T3327" s="22" t="n">
        <x:f>'01 Controls'!$H$29*'02 Cargo Classes'!$P$6</x:f>
        <x:v>0.045</x:v>
      </x:c>
      <x:c r="U3327" s="22" t="n">
        <x:f>SUM(Q3327:T3327)</x:f>
        <x:v>0.9950000000000001</x:v>
      </x:c>
      <x:c r="V3327" s="18" t="n">
        <x:f>IF(U3327=0,0,N3327*Q3327/U3327)</x:f>
        <x:v>28.49246231155779</x:v>
      </x:c>
      <x:c r="W3327" s="18" t="n">
        <x:f>IF(U3327=0,0,P3327*Q3327/U3327)</x:f>
        <x:v>57.663316582914575</x:v>
      </x:c>
      <x:c r="X3327" s="18" t="n">
        <x:f>MAX(V3327,W3327*'01 Controls'!$E$12)</x:f>
        <x:v>28.49246231155779</x:v>
      </x:c>
      <x:c r="Y3327" s="18" t="n">
        <x:f>IF(U3327=0,0,N3327*R3327/U3327)</x:f>
        <x:v>0</x:v>
      </x:c>
      <x:c r="Z3327" s="18" t="n">
        <x:f>IF(U3327=0,0,P3327*R3327/U3327)</x:f>
        <x:v>0</x:v>
      </x:c>
      <x:c r="AA3327" s="18" t="n">
        <x:f>MAX(Y3327,Z3327*'01 Controls'!$E$13)</x:f>
        <x:v>0</x:v>
      </x:c>
      <x:c r="AB3327" s="18" t="n">
        <x:f>IF(U3327=0,0,N3327*S3327/U3327)</x:f>
        <x:v>151.95979899497488</x:v>
      </x:c>
      <x:c r="AC3327" s="18" t="n">
        <x:f>IF(U3327=0,0,P3327*S3327/U3327)</x:f>
        <x:v>307.53768844221105</x:v>
      </x:c>
      <x:c r="AD3327" s="18" t="n">
        <x:f>MAX(AB3327,AC3327*'01 Controls'!$E$14)</x:f>
        <x:v>151.95979899497488</x:v>
      </x:c>
      <x:c r="AE3327" s="18" t="n">
        <x:f>IF(U3327=0,0,N3327*T3327/U3327)</x:f>
        <x:v>8.547738693467334</x:v>
      </x:c>
      <x:c r="AF3327" s="18" t="n">
        <x:f>IF(U3327=0,0,P3327*T3327/U3327)</x:f>
        <x:v>17.29899497487437</x:v>
      </x:c>
      <x:c r="AG3327" s="18" t="n">
        <x:f>MAX(AE3327,AF3327*'01 Controls'!$E$15)</x:f>
        <x:v>8.547738693467334</x:v>
      </x:c>
      <x:c r="AH3327" s="18" t="n">
        <x:f>SUM(V3327,Y3327,AB3327,AE3327)</x:f>
        <x:v>189</x:v>
      </x:c>
      <x:c r="AI3327" s="18" t="n">
        <x:f>N3327-AH3327</x:f>
        <x:v>0</x:v>
      </x:c>
      <x:c r="AJ3327" s="18" t="n">
        <x:f>V3327*INDEX('07 Mode Capacity'!$P$6:$P$17,MATCH("AIR-"&amp;I3327,'07 Mode Capacity'!$C$6:$C$17,0))</x:f>
        <x:v>5.7815214303838705</x:v>
      </x:c>
      <x:c r="AK3327" s="18" t="n">
        <x:f>Y3327*INDEX('07 Mode Capacity'!$P$6:$P$17,MATCH("OCEAN-"&amp;I3327,'07 Mode Capacity'!$C$6:$C$17,0))</x:f>
        <x:v>0</x:v>
      </x:c>
      <x:c r="AL3327" s="18" t="n">
        <x:f>AB3327*INDEX('07 Mode Capacity'!$P$6:$P$17,MATCH("LAND-"&amp;I3327,'07 Mode Capacity'!$C$6:$C$17,0))</x:f>
        <x:v>58.12476356435217</x:v>
      </x:c>
      <x:c r="AM3327" s="18" t="n">
        <x:f>AE3327*INDEX('07 Mode Capacity'!$P$6:$P$17,MATCH("INLAND-"&amp;I3327,'07 Mode Capacity'!$C$6:$C$17,0))</x:f>
        <x:v>8.547738693467334</x:v>
      </x:c>
      <x:c r="AN3327" s="18" t="n">
        <x:f>SUM(AJ3327:AM3327)</x:f>
        <x:v>72.45402368820338</x:v>
      </x:c>
      <x:c r="AO3327" s="17" t="n">
        <x:f>IF(N3327=0,1,AN3327/N3327)</x:f>
        <x:v>0.38335462268890674</x:v>
      </x:c>
      <x:c r="AP3327" s="11" t="str">
        <x:f>IF(AO3327&gt;='01 Controls'!$E$16,"PASS","FAIL")</x:f>
        <x:v>FAIL</x:v>
      </x:c>
      <x:c r="AQ3327" s="11" t="str">
        <x:v>UNQUANTIFIED</x:v>
      </x:c>
      <x:c r="AR3327" s="11" t="str">
        <x:v>Position-class planning record; serial item and receiver open</x:v>
      </x:c>
      <x:c r="AS3327" s="26"/>
      <x:c r="AT3327" s="26"/>
    </x:row>
    <x:row r="3328">
      <x:c r="C3328" s="11" t="str">
        <x:v>M5-M-OSG-ISO-18</x:v>
      </x:c>
      <x:c r="D3328" s="11" t="str">
        <x:v>M5</x:v>
      </x:c>
      <x:c r="E3328" s="11" t="str">
        <x:v>Drought and water</x:v>
      </x:c>
      <x:c r="F3328" s="11" t="str">
        <x:v>M-OSG</x:v>
      </x:c>
      <x:c r="G3328" s="11" t="str">
        <x:v>Offshore-support group</x:v>
      </x:c>
      <x:c r="H3328" s="11" t="str">
        <x:v>ISO-18</x:v>
      </x:c>
      <x:c r="I3328" s="19" t="n">
        <x:v>48</x:v>
      </x:c>
      <x:c r="J3328" s="21" t="n">
        <x:v>3</x:v>
      </x:c>
      <x:c r="K3328" s="18" t="n">
        <x:f>'05 Cargo Register'!K192</x:f>
        <x:v>252</x:v>
      </x:c>
      <x:c r="L3328" s="18" t="n">
        <x:f>'05 Cargo Register'!N192</x:f>
        <x:v>17</x:v>
      </x:c>
      <x:c r="M3328" s="18" t="n">
        <x:f>'05 Cargo Register'!O192</x:f>
        <x:v>448.8</x:v>
      </x:c>
      <x:c r="N3328" s="18" t="n">
        <x:f>J3328*K3328</x:f>
        <x:v>756</x:v>
      </x:c>
      <x:c r="O3328" s="18" t="n">
        <x:f>J3328*L3328</x:f>
        <x:v>51</x:v>
      </x:c>
      <x:c r="P3328" s="18" t="n">
        <x:f>J3328*M3328</x:f>
        <x:v>1346.4</x:v>
      </x:c>
      <x:c r="Q3328" s="22" t="n">
        <x:f>'01 Controls'!$E$29*'02 Cargo Classes'!$M$7</x:f>
        <x:v>0.010000000000000002</x:v>
      </x:c>
      <x:c r="R3328" s="22" t="n">
        <x:f>'01 Controls'!$F$29*'02 Cargo Classes'!$N$7</x:f>
        <x:v>0</x:v>
      </x:c>
      <x:c r="S3328" s="22" t="n">
        <x:f>'01 Controls'!$G$29*'02 Cargo Classes'!$O$7</x:f>
        <x:v>0.96</x:v>
      </x:c>
      <x:c r="T3328" s="22" t="n">
        <x:f>'01 Controls'!$H$29*'02 Cargo Classes'!$P$7</x:f>
        <x:v>0.12</x:v>
      </x:c>
      <x:c r="U3328" s="22" t="n">
        <x:f>SUM(Q3328:T3328)</x:f>
        <x:v>1.0899999999999999</x:v>
      </x:c>
      <x:c r="V3328" s="18" t="n">
        <x:f>IF(U3328=0,0,N3328*Q3328/U3328)</x:f>
        <x:v>6.935779816513763</x:v>
      </x:c>
      <x:c r="W3328" s="18" t="n">
        <x:f>IF(U3328=0,0,P3328*Q3328/U3328)</x:f>
        <x:v>12.352293577981657</x:v>
      </x:c>
      <x:c r="X3328" s="18" t="n">
        <x:f>MAX(V3328,W3328*'01 Controls'!$E$12)</x:f>
        <x:v>6.935779816513763</x:v>
      </x:c>
      <x:c r="Y3328" s="18" t="n">
        <x:f>IF(U3328=0,0,N3328*R3328/U3328)</x:f>
        <x:v>0</x:v>
      </x:c>
      <x:c r="Z3328" s="18" t="n">
        <x:f>IF(U3328=0,0,P3328*R3328/U3328)</x:f>
        <x:v>0</x:v>
      </x:c>
      <x:c r="AA3328" s="18" t="n">
        <x:f>MAX(Y3328,Z3328*'01 Controls'!$E$13)</x:f>
        <x:v>0</x:v>
      </x:c>
      <x:c r="AB3328" s="18" t="n">
        <x:f>IF(U3328=0,0,N3328*S3328/U3328)</x:f>
        <x:v>665.8348623853212</x:v>
      </x:c>
      <x:c r="AC3328" s="18" t="n">
        <x:f>IF(U3328=0,0,P3328*S3328/U3328)</x:f>
        <x:v>1185.8201834862389</x:v>
      </x:c>
      <x:c r="AD3328" s="18" t="n">
        <x:f>MAX(AB3328,AC3328*'01 Controls'!$E$14)</x:f>
        <x:v>665.8348623853212</x:v>
      </x:c>
      <x:c r="AE3328" s="18" t="n">
        <x:f>IF(U3328=0,0,N3328*T3328/U3328)</x:f>
        <x:v>83.22935779816515</x:v>
      </x:c>
      <x:c r="AF3328" s="18" t="n">
        <x:f>IF(U3328=0,0,P3328*T3328/U3328)</x:f>
        <x:v>148.22752293577986</x:v>
      </x:c>
      <x:c r="AG3328" s="18" t="n">
        <x:f>MAX(AE3328,AF3328*'01 Controls'!$E$15)</x:f>
        <x:v>83.22935779816515</x:v>
      </x:c>
      <x:c r="AH3328" s="18" t="n">
        <x:f>SUM(V3328,Y3328,AB3328,AE3328)</x:f>
        <x:v>756.0000000000002</x:v>
      </x:c>
      <x:c r="AI3328" s="18" t="n">
        <x:f>N3328-AH3328</x:f>
        <x:v>-2.2737367544323206e-13</x:v>
      </x:c>
      <x:c r="AJ3328" s="18" t="n">
        <x:f>V3328*INDEX('07 Mode Capacity'!$P$6:$P$17,MATCH("AIR-"&amp;I3328,'07 Mode Capacity'!$C$6:$C$17,0))</x:f>
        <x:v>1.944346400611975</x:v>
      </x:c>
      <x:c r="AK3328" s="18" t="n">
        <x:f>Y3328*INDEX('07 Mode Capacity'!$P$6:$P$17,MATCH("OCEAN-"&amp;I3328,'07 Mode Capacity'!$C$6:$C$17,0))</x:f>
        <x:v>0</x:v>
      </x:c>
      <x:c r="AL3328" s="18" t="n">
        <x:f>AB3328*INDEX('07 Mode Capacity'!$P$6:$P$17,MATCH("LAND-"&amp;I3328,'07 Mode Capacity'!$C$6:$C$17,0))</x:f>
        <x:v>81.26372640264012</x:v>
      </x:c>
      <x:c r="AM3328" s="18" t="n">
        <x:f>AE3328*INDEX('07 Mode Capacity'!$P$6:$P$17,MATCH("INLAND-"&amp;I3328,'07 Mode Capacity'!$C$6:$C$17,0))</x:f>
        <x:v>52.537231079561685</x:v>
      </x:c>
      <x:c r="AN3328" s="18" t="n">
        <x:f>SUM(AJ3328:AM3328)</x:f>
        <x:v>135.74530388281377</x:v>
      </x:c>
      <x:c r="AO3328" s="17" t="n">
        <x:f>IF(N3328=0,1,AN3328/N3328)</x:f>
        <x:v>0.1795572802682722</x:v>
      </x:c>
      <x:c r="AP3328" s="11" t="str">
        <x:f>IF(AO3328&gt;='01 Controls'!$E$16,"PASS","FAIL")</x:f>
        <x:v>FAIL</x:v>
      </x:c>
      <x:c r="AQ3328" s="11" t="str">
        <x:v>UNQUANTIFIED</x:v>
      </x:c>
      <x:c r="AR3328" s="11" t="str">
        <x:v>Position-class planning record; serial item and receiver open</x:v>
      </x:c>
      <x:c r="AS3328" s="26"/>
      <x:c r="AT3328" s="26"/>
    </x:row>
    <x:row r="3329">
      <x:c r="C3329" s="11" t="str">
        <x:v>M5-M-OSG-COL-12</x:v>
      </x:c>
      <x:c r="D3329" s="11" t="str">
        <x:v>M5</x:v>
      </x:c>
      <x:c r="E3329" s="11" t="str">
        <x:v>Drought and water</x:v>
      </x:c>
      <x:c r="F3329" s="11" t="str">
        <x:v>M-OSG</x:v>
      </x:c>
      <x:c r="G3329" s="11" t="str">
        <x:v>Offshore-support group</x:v>
      </x:c>
      <x:c r="H3329" s="11" t="str">
        <x:v>COL-12</x:v>
      </x:c>
      <x:c r="I3329" s="19" t="n">
        <x:v>24</x:v>
      </x:c>
      <x:c r="J3329" s="21" t="n">
        <x:v>3</x:v>
      </x:c>
      <x:c r="K3329" s="18" t="n">
        <x:f>'05 Cargo Register'!K193</x:f>
        <x:v>42</x:v>
      </x:c>
      <x:c r="L3329" s="18" t="n">
        <x:f>'05 Cargo Register'!N193</x:f>
        <x:v>5</x:v>
      </x:c>
      <x:c r="M3329" s="18" t="n">
        <x:f>'05 Cargo Register'!O193</x:f>
        <x:v>132</x:v>
      </x:c>
      <x:c r="N3329" s="18" t="n">
        <x:f>J3329*K3329</x:f>
        <x:v>126</x:v>
      </x:c>
      <x:c r="O3329" s="18" t="n">
        <x:f>J3329*L3329</x:f>
        <x:v>15</x:v>
      </x:c>
      <x:c r="P3329" s="18" t="n">
        <x:f>J3329*M3329</x:f>
        <x:v>396</x:v>
      </x:c>
      <x:c r="Q3329" s="22" t="n">
        <x:f>'01 Controls'!$E$29*'02 Cargo Classes'!$M$8</x:f>
        <x:v>0.1</x:v>
      </x:c>
      <x:c r="R3329" s="22" t="n">
        <x:f>'01 Controls'!$F$29*'02 Cargo Classes'!$N$8</x:f>
        <x:v>0</x:v>
      </x:c>
      <x:c r="S3329" s="22" t="n">
        <x:f>'01 Controls'!$G$29*'02 Cargo Classes'!$O$8</x:f>
        <x:v>0.96</x:v>
      </x:c>
      <x:c r="T3329" s="22" t="n">
        <x:f>'01 Controls'!$H$29*'02 Cargo Classes'!$P$8</x:f>
        <x:v>0.03</x:v>
      </x:c>
      <x:c r="U3329" s="22" t="n">
        <x:f>SUM(Q3329:T3329)</x:f>
        <x:v>1.09</x:v>
      </x:c>
      <x:c r="V3329" s="18" t="n">
        <x:f>IF(U3329=0,0,N3329*Q3329/U3329)</x:f>
        <x:v>11.559633027522937</x:v>
      </x:c>
      <x:c r="W3329" s="18" t="n">
        <x:f>IF(U3329=0,0,P3329*Q3329/U3329)</x:f>
        <x:v>36.330275229357795</x:v>
      </x:c>
      <x:c r="X3329" s="18" t="n">
        <x:f>MAX(V3329,W3329*'01 Controls'!$E$12)</x:f>
        <x:v>11.559633027522937</x:v>
      </x:c>
      <x:c r="Y3329" s="18" t="n">
        <x:f>IF(U3329=0,0,N3329*R3329/U3329)</x:f>
        <x:v>0</x:v>
      </x:c>
      <x:c r="Z3329" s="18" t="n">
        <x:f>IF(U3329=0,0,P3329*R3329/U3329)</x:f>
        <x:v>0</x:v>
      </x:c>
      <x:c r="AA3329" s="18" t="n">
        <x:f>MAX(Y3329,Z3329*'01 Controls'!$E$13)</x:f>
        <x:v>0</x:v>
      </x:c>
      <x:c r="AB3329" s="18" t="n">
        <x:f>IF(U3329=0,0,N3329*S3329/U3329)</x:f>
        <x:v>110.97247706422017</x:v>
      </x:c>
      <x:c r="AC3329" s="18" t="n">
        <x:f>IF(U3329=0,0,P3329*S3329/U3329)</x:f>
        <x:v>348.7706422018348</x:v>
      </x:c>
      <x:c r="AD3329" s="18" t="n">
        <x:f>MAX(AB3329,AC3329*'01 Controls'!$E$14)</x:f>
        <x:v>110.97247706422017</x:v>
      </x:c>
      <x:c r="AE3329" s="18" t="n">
        <x:f>IF(U3329=0,0,N3329*T3329/U3329)</x:f>
        <x:v>3.4678899082568804</x:v>
      </x:c>
      <x:c r="AF3329" s="18" t="n">
        <x:f>IF(U3329=0,0,P3329*T3329/U3329)</x:f>
        <x:v>10.899082568807337</x:v>
      </x:c>
      <x:c r="AG3329" s="18" t="n">
        <x:f>MAX(AE3329,AF3329*'01 Controls'!$E$15)</x:f>
        <x:v>3.4678899082568804</x:v>
      </x:c>
      <x:c r="AH3329" s="18" t="n">
        <x:f>SUM(V3329,Y3329,AB3329,AE3329)</x:f>
        <x:v>125.99999999999999</x:v>
      </x:c>
      <x:c r="AI3329" s="18" t="n">
        <x:f>N3329-AH3329</x:f>
        <x:v>1.4210854715202004e-14</x:v>
      </x:c>
      <x:c r="AJ3329" s="18" t="n">
        <x:f>V3329*INDEX('07 Mode Capacity'!$P$6:$P$17,MATCH("AIR-"&amp;I3329,'07 Mode Capacity'!$C$6:$C$17,0))</x:f>
        <x:v>2.3456121603392255</x:v>
      </x:c>
      <x:c r="AK3329" s="18" t="n">
        <x:f>Y3329*INDEX('07 Mode Capacity'!$P$6:$P$17,MATCH("OCEAN-"&amp;I3329,'07 Mode Capacity'!$C$6:$C$17,0))</x:f>
        <x:v>0</x:v>
      </x:c>
      <x:c r="AL3329" s="18" t="n">
        <x:f>AB3329*INDEX('07 Mode Capacity'!$P$6:$P$17,MATCH("LAND-"&amp;I3329,'07 Mode Capacity'!$C$6:$C$17,0))</x:f>
        <x:v>42.447075043325064</x:v>
      </x:c>
      <x:c r="AM3329" s="18" t="n">
        <x:f>AE3329*INDEX('07 Mode Capacity'!$P$6:$P$17,MATCH("INLAND-"&amp;I3329,'07 Mode Capacity'!$C$6:$C$17,0))</x:f>
        <x:v>3.4678899082568804</x:v>
      </x:c>
      <x:c r="AN3329" s="18" t="n">
        <x:f>SUM(AJ3329:AM3329)</x:f>
        <x:v>48.260577111921165</x:v>
      </x:c>
      <x:c r="AO3329" s="17" t="n">
        <x:f>IF(N3329=0,1,AN3329/N3329)</x:f>
        <x:v>0.3830204532692156</x:v>
      </x:c>
      <x:c r="AP3329" s="11" t="str">
        <x:f>IF(AO3329&gt;='01 Controls'!$E$16,"PASS","FAIL")</x:f>
        <x:v>FAIL</x:v>
      </x:c>
      <x:c r="AQ3329" s="11" t="str">
        <x:v>UNQUANTIFIED</x:v>
      </x:c>
      <x:c r="AR3329" s="11" t="str">
        <x:v>Position-class planning record; serial item and receiver open</x:v>
      </x:c>
      <x:c r="AS3329" s="26"/>
      <x:c r="AT3329" s="26"/>
    </x:row>
    <x:row r="3330">
      <x:c r="C3330" s="11" t="str">
        <x:v>M5-M-OSG-BAT-22</x:v>
      </x:c>
      <x:c r="D3330" s="11" t="str">
        <x:v>M5</x:v>
      </x:c>
      <x:c r="E3330" s="11" t="str">
        <x:v>Drought and water</x:v>
      </x:c>
      <x:c r="F3330" s="11" t="str">
        <x:v>M-OSG</x:v>
      </x:c>
      <x:c r="G3330" s="11" t="str">
        <x:v>Offshore-support group</x:v>
      </x:c>
      <x:c r="H3330" s="11" t="str">
        <x:v>BAT-22</x:v>
      </x:c>
      <x:c r="I3330" s="19" t="n">
        <x:v>48</x:v>
      </x:c>
      <x:c r="J3330" s="21" t="n">
        <x:v>3</x:v>
      </x:c>
      <x:c r="K3330" s="18" t="n">
        <x:f>'05 Cargo Register'!K194</x:f>
        <x:v>168</x:v>
      </x:c>
      <x:c r="L3330" s="18" t="n">
        <x:f>'05 Cargo Register'!N194</x:f>
        <x:v>10</x:v>
      </x:c>
      <x:c r="M3330" s="18" t="n">
        <x:f>'05 Cargo Register'!O194</x:f>
        <x:v>264</x:v>
      </x:c>
      <x:c r="N3330" s="18" t="n">
        <x:f>J3330*K3330</x:f>
        <x:v>504</x:v>
      </x:c>
      <x:c r="O3330" s="18" t="n">
        <x:f>J3330*L3330</x:f>
        <x:v>30</x:v>
      </x:c>
      <x:c r="P3330" s="18" t="n">
        <x:f>J3330*M3330</x:f>
        <x:v>792</x:v>
      </x:c>
      <x:c r="Q3330" s="22" t="n">
        <x:f>'01 Controls'!$E$29*'02 Cargo Classes'!$M$9</x:f>
        <x:v>0</x:v>
      </x:c>
      <x:c r="R3330" s="22" t="n">
        <x:f>'01 Controls'!$F$29*'02 Cargo Classes'!$N$9</x:f>
        <x:v>0</x:v>
      </x:c>
      <x:c r="S3330" s="22" t="n">
        <x:f>'01 Controls'!$G$29*'02 Cargo Classes'!$O$9</x:f>
        <x:v>0.8</x:v>
      </x:c>
      <x:c r="T3330" s="22" t="n">
        <x:f>'01 Controls'!$H$29*'02 Cargo Classes'!$P$9</x:f>
        <x:v>0.075</x:v>
      </x:c>
      <x:c r="U3330" s="22" t="n">
        <x:f>SUM(Q3330:T3330)</x:f>
        <x:v>0.875</x:v>
      </x:c>
      <x:c r="V3330" s="18" t="n">
        <x:f>IF(U3330=0,0,N3330*Q3330/U3330)</x:f>
        <x:v>0</x:v>
      </x:c>
      <x:c r="W3330" s="18" t="n">
        <x:f>IF(U3330=0,0,P3330*Q3330/U3330)</x:f>
        <x:v>0</x:v>
      </x:c>
      <x:c r="X3330" s="18" t="n">
        <x:f>MAX(V3330,W3330*'01 Controls'!$E$12)</x:f>
        <x:v>0</x:v>
      </x:c>
      <x:c r="Y3330" s="18" t="n">
        <x:f>IF(U3330=0,0,N3330*R3330/U3330)</x:f>
        <x:v>0</x:v>
      </x:c>
      <x:c r="Z3330" s="18" t="n">
        <x:f>IF(U3330=0,0,P3330*R3330/U3330)</x:f>
        <x:v>0</x:v>
      </x:c>
      <x:c r="AA3330" s="18" t="n">
        <x:f>MAX(Y3330,Z3330*'01 Controls'!$E$13)</x:f>
        <x:v>0</x:v>
      </x:c>
      <x:c r="AB3330" s="18" t="n">
        <x:f>IF(U3330=0,0,N3330*S3330/U3330)</x:f>
        <x:v>460.80000000000007</x:v>
      </x:c>
      <x:c r="AC3330" s="18" t="n">
        <x:f>IF(U3330=0,0,P3330*S3330/U3330)</x:f>
        <x:v>724.1142857142858</x:v>
      </x:c>
      <x:c r="AD3330" s="18" t="n">
        <x:f>MAX(AB3330,AC3330*'01 Controls'!$E$14)</x:f>
        <x:v>460.80000000000007</x:v>
      </x:c>
      <x:c r="AE3330" s="18" t="n">
        <x:f>IF(U3330=0,0,N3330*T3330/U3330)</x:f>
        <x:v>43.199999999999996</x:v>
      </x:c>
      <x:c r="AF3330" s="18" t="n">
        <x:f>IF(U3330=0,0,P3330*T3330/U3330)</x:f>
        <x:v>67.88571428571429</x:v>
      </x:c>
      <x:c r="AG3330" s="18" t="n">
        <x:f>MAX(AE3330,AF3330*'01 Controls'!$E$15)</x:f>
        <x:v>43.199999999999996</x:v>
      </x:c>
      <x:c r="AH3330" s="18" t="n">
        <x:f>SUM(V3330,Y3330,AB3330,AE3330)</x:f>
        <x:v>504.00000000000006</x:v>
      </x:c>
      <x:c r="AI3330" s="18" t="n">
        <x:f>N3330-AH3330</x:f>
        <x:v>-5.684341886080802e-14</x:v>
      </x:c>
      <x:c r="AJ3330" s="18" t="n">
        <x:f>V3330*INDEX('07 Mode Capacity'!$P$6:$P$17,MATCH("AIR-"&amp;I3330,'07 Mode Capacity'!$C$6:$C$17,0))</x:f>
        <x:v>0</x:v>
      </x:c>
      <x:c r="AK3330" s="18" t="n">
        <x:f>Y3330*INDEX('07 Mode Capacity'!$P$6:$P$17,MATCH("OCEAN-"&amp;I3330,'07 Mode Capacity'!$C$6:$C$17,0))</x:f>
        <x:v>0</x:v>
      </x:c>
      <x:c r="AL3330" s="18" t="n">
        <x:f>AB3330*INDEX('07 Mode Capacity'!$P$6:$P$17,MATCH("LAND-"&amp;I3330,'07 Mode Capacity'!$C$6:$C$17,0))</x:f>
        <x:v>56.239658272303316</x:v>
      </x:c>
      <x:c r="AM3330" s="18" t="n">
        <x:f>AE3330*INDEX('07 Mode Capacity'!$P$6:$P$17,MATCH("INLAND-"&amp;I3330,'07 Mode Capacity'!$C$6:$C$17,0))</x:f>
        <x:v>27.269324703201058</x:v>
      </x:c>
      <x:c r="AN3330" s="18" t="n">
        <x:f>SUM(AJ3330:AM3330)</x:f>
        <x:v>83.50898297550438</x:v>
      </x:c>
      <x:c r="AO3330" s="17" t="n">
        <x:f>IF(N3330=0,1,AN3330/N3330)</x:f>
        <x:v>0.16569242653869917</x:v>
      </x:c>
      <x:c r="AP3330" s="11" t="str">
        <x:f>IF(AO3330&gt;='01 Controls'!$E$16,"PASS","FAIL")</x:f>
        <x:v>FAIL</x:v>
      </x:c>
      <x:c r="AQ3330" s="11" t="str">
        <x:v>UNQUANTIFIED</x:v>
      </x:c>
      <x:c r="AR3330" s="11" t="str">
        <x:v>Position-class planning record; serial item and receiver open</x:v>
      </x:c>
      <x:c r="AS3330" s="26"/>
      <x:c r="AT3330" s="26"/>
    </x:row>
    <x:row r="3331">
      <x:c r="C3331" s="11" t="str">
        <x:v>M5-M-OSG-TNK-20</x:v>
      </x:c>
      <x:c r="D3331" s="11" t="str">
        <x:v>M5</x:v>
      </x:c>
      <x:c r="E3331" s="11" t="str">
        <x:v>Drought and water</x:v>
      </x:c>
      <x:c r="F3331" s="11" t="str">
        <x:v>M-OSG</x:v>
      </x:c>
      <x:c r="G3331" s="11" t="str">
        <x:v>Offshore-support group</x:v>
      </x:c>
      <x:c r="H3331" s="11" t="str">
        <x:v>TNK-20</x:v>
      </x:c>
      <x:c r="I3331" s="19" t="n">
        <x:v>48</x:v>
      </x:c>
      <x:c r="J3331" s="21" t="n">
        <x:v>3</x:v>
      </x:c>
      <x:c r="K3331" s="18" t="n">
        <x:f>'05 Cargo Register'!K195</x:f>
        <x:v>252</x:v>
      </x:c>
      <x:c r="L3331" s="18" t="n">
        <x:f>'05 Cargo Register'!N195</x:f>
        <x:v>15</x:v>
      </x:c>
      <x:c r="M3331" s="18" t="n">
        <x:f>'05 Cargo Register'!O195</x:f>
        <x:v>318.75</x:v>
      </x:c>
      <x:c r="N3331" s="18" t="n">
        <x:f>J3331*K3331</x:f>
        <x:v>756</x:v>
      </x:c>
      <x:c r="O3331" s="18" t="n">
        <x:f>J3331*L3331</x:f>
        <x:v>45</x:v>
      </x:c>
      <x:c r="P3331" s="18" t="n">
        <x:f>J3331*M3331</x:f>
        <x:v>956.25</x:v>
      </x:c>
      <x:c r="Q3331" s="22" t="n">
        <x:f>'01 Controls'!$E$29*'02 Cargo Classes'!$M$10</x:f>
        <x:v>0</x:v>
      </x:c>
      <x:c r="R3331" s="22" t="n">
        <x:f>'01 Controls'!$F$29*'02 Cargo Classes'!$N$10</x:f>
        <x:v>0</x:v>
      </x:c>
      <x:c r="S3331" s="22" t="n">
        <x:f>'01 Controls'!$G$29*'02 Cargo Classes'!$O$10</x:f>
        <x:v>0.8</x:v>
      </x:c>
      <x:c r="T3331" s="22" t="n">
        <x:f>'01 Controls'!$H$29*'02 Cargo Classes'!$P$10</x:f>
        <x:v>0.15</x:v>
      </x:c>
      <x:c r="U3331" s="22" t="n">
        <x:f>SUM(Q3331:T3331)</x:f>
        <x:v>0.9500000000000001</x:v>
      </x:c>
      <x:c r="V3331" s="18" t="n">
        <x:f>IF(U3331=0,0,N3331*Q3331/U3331)</x:f>
        <x:v>0</x:v>
      </x:c>
      <x:c r="W3331" s="18" t="n">
        <x:f>IF(U3331=0,0,P3331*Q3331/U3331)</x:f>
        <x:v>0</x:v>
      </x:c>
      <x:c r="X3331" s="18" t="n">
        <x:f>MAX(V3331,W3331*'01 Controls'!$E$12)</x:f>
        <x:v>0</x:v>
      </x:c>
      <x:c r="Y3331" s="18" t="n">
        <x:f>IF(U3331=0,0,N3331*R3331/U3331)</x:f>
        <x:v>0</x:v>
      </x:c>
      <x:c r="Z3331" s="18" t="n">
        <x:f>IF(U3331=0,0,P3331*R3331/U3331)</x:f>
        <x:v>0</x:v>
      </x:c>
      <x:c r="AA3331" s="18" t="n">
        <x:f>MAX(Y3331,Z3331*'01 Controls'!$E$13)</x:f>
        <x:v>0</x:v>
      </x:c>
      <x:c r="AB3331" s="18" t="n">
        <x:f>IF(U3331=0,0,N3331*S3331/U3331)</x:f>
        <x:v>636.6315789473684</x:v>
      </x:c>
      <x:c r="AC3331" s="18" t="n">
        <x:f>IF(U3331=0,0,P3331*S3331/U3331)</x:f>
        <x:v>805.2631578947368</x:v>
      </x:c>
      <x:c r="AD3331" s="18" t="n">
        <x:f>MAX(AB3331,AC3331*'01 Controls'!$E$14)</x:f>
        <x:v>636.6315789473684</x:v>
      </x:c>
      <x:c r="AE3331" s="18" t="n">
        <x:f>IF(U3331=0,0,N3331*T3331/U3331)</x:f>
        <x:v>119.36842105263156</x:v>
      </x:c>
      <x:c r="AF3331" s="18" t="n">
        <x:f>IF(U3331=0,0,P3331*T3331/U3331)</x:f>
        <x:v>150.98684210526315</x:v>
      </x:c>
      <x:c r="AG3331" s="18" t="n">
        <x:f>MAX(AE3331,AF3331*'01 Controls'!$E$15)</x:f>
        <x:v>119.36842105263156</x:v>
      </x:c>
      <x:c r="AH3331" s="18" t="n">
        <x:f>SUM(V3331,Y3331,AB3331,AE3331)</x:f>
        <x:v>756</x:v>
      </x:c>
      <x:c r="AI3331" s="18" t="n">
        <x:f>N3331-AH3331</x:f>
        <x:v>0</x:v>
      </x:c>
      <x:c r="AJ3331" s="18" t="n">
        <x:f>V3331*INDEX('07 Mode Capacity'!$P$6:$P$17,MATCH("AIR-"&amp;I3331,'07 Mode Capacity'!$C$6:$C$17,0))</x:f>
        <x:v>0</x:v>
      </x:c>
      <x:c r="AK3331" s="18" t="n">
        <x:f>Y3331*INDEX('07 Mode Capacity'!$P$6:$P$17,MATCH("OCEAN-"&amp;I3331,'07 Mode Capacity'!$C$6:$C$17,0))</x:f>
        <x:v>0</x:v>
      </x:c>
      <x:c r="AL3331" s="18" t="n">
        <x:f>AB3331*INDEX('07 Mode Capacity'!$P$6:$P$17,MATCH("LAND-"&amp;I3331,'07 Mode Capacity'!$C$6:$C$17,0))</x:f>
        <x:v>77.69952787620852</x:v>
      </x:c>
      <x:c r="AM3331" s="18" t="n">
        <x:f>AE3331*INDEX('07 Mode Capacity'!$P$6:$P$17,MATCH("INLAND-"&amp;I3331,'07 Mode Capacity'!$C$6:$C$17,0))</x:f>
        <x:v>75.34944983779239</x:v>
      </x:c>
      <x:c r="AN3331" s="18" t="n">
        <x:f>SUM(AJ3331:AM3331)</x:f>
        <x:v>153.0489777140009</x:v>
      </x:c>
      <x:c r="AO3331" s="17" t="n">
        <x:f>IF(N3331=0,1,AN3331/N3331)</x:f>
        <x:v>0.20244573771693242</x:v>
      </x:c>
      <x:c r="AP3331" s="11" t="str">
        <x:f>IF(AO3331&gt;='01 Controls'!$E$16,"PASS","FAIL")</x:f>
        <x:v>FAIL</x:v>
      </x:c>
      <x:c r="AQ3331" s="11" t="str">
        <x:v>UNQUANTIFIED</x:v>
      </x:c>
      <x:c r="AR3331" s="11" t="str">
        <x:v>Position-class planning record; serial item and receiver open</x:v>
      </x:c>
      <x:c r="AS3331" s="26"/>
      <x:c r="AT3331" s="26"/>
    </x:row>
    <x:row r="3332">
      <x:c r="C3332" s="11" t="str">
        <x:v>M5-M-OSG-FLR-24</x:v>
      </x:c>
      <x:c r="D3332" s="11" t="str">
        <x:v>M5</x:v>
      </x:c>
      <x:c r="E3332" s="11" t="str">
        <x:v>Drought and water</x:v>
      </x:c>
      <x:c r="F3332" s="11" t="str">
        <x:v>M-OSG</x:v>
      </x:c>
      <x:c r="G3332" s="11" t="str">
        <x:v>Offshore-support group</x:v>
      </x:c>
      <x:c r="H3332" s="11" t="str">
        <x:v>FLR-24</x:v>
      </x:c>
      <x:c r="I3332" s="19" t="n">
        <x:v>48</x:v>
      </x:c>
      <x:c r="J3332" s="21" t="n">
        <x:v>3</x:v>
      </x:c>
      <x:c r="K3332" s="18" t="n">
        <x:f>'05 Cargo Register'!K196</x:f>
        <x:v>315</x:v>
      </x:c>
      <x:c r="L3332" s="18" t="n">
        <x:f>'05 Cargo Register'!N196</x:f>
        <x:v>16</x:v>
      </x:c>
      <x:c r="M3332" s="18" t="n">
        <x:f>'05 Cargo Register'!O196</x:f>
        <x:v>512</x:v>
      </x:c>
      <x:c r="N3332" s="18" t="n">
        <x:f>J3332*K3332</x:f>
        <x:v>945</x:v>
      </x:c>
      <x:c r="O3332" s="18" t="n">
        <x:f>J3332*L3332</x:f>
        <x:v>48</x:v>
      </x:c>
      <x:c r="P3332" s="18" t="n">
        <x:f>J3332*M3332</x:f>
        <x:v>1536</x:v>
      </x:c>
      <x:c r="Q3332" s="22" t="n">
        <x:f>'01 Controls'!$E$29*'02 Cargo Classes'!$M$11</x:f>
        <x:v>0</x:v>
      </x:c>
      <x:c r="R3332" s="22" t="n">
        <x:f>'01 Controls'!$F$29*'02 Cargo Classes'!$N$11</x:f>
        <x:v>0</x:v>
      </x:c>
      <x:c r="S3332" s="22" t="n">
        <x:f>'01 Controls'!$G$29*'02 Cargo Classes'!$O$11</x:f>
        <x:v>0.8</x:v>
      </x:c>
      <x:c r="T3332" s="22" t="n">
        <x:f>'01 Controls'!$H$29*'02 Cargo Classes'!$P$11</x:f>
        <x:v>0.12</x:v>
      </x:c>
      <x:c r="U3332" s="22" t="n">
        <x:f>SUM(Q3332:T3332)</x:f>
        <x:v>0.92</x:v>
      </x:c>
      <x:c r="V3332" s="18" t="n">
        <x:f>IF(U3332=0,0,N3332*Q3332/U3332)</x:f>
        <x:v>0</x:v>
      </x:c>
      <x:c r="W3332" s="18" t="n">
        <x:f>IF(U3332=0,0,P3332*Q3332/U3332)</x:f>
        <x:v>0</x:v>
      </x:c>
      <x:c r="X3332" s="18" t="n">
        <x:f>MAX(V3332,W3332*'01 Controls'!$E$12)</x:f>
        <x:v>0</x:v>
      </x:c>
      <x:c r="Y3332" s="18" t="n">
        <x:f>IF(U3332=0,0,N3332*R3332/U3332)</x:f>
        <x:v>0</x:v>
      </x:c>
      <x:c r="Z3332" s="18" t="n">
        <x:f>IF(U3332=0,0,P3332*R3332/U3332)</x:f>
        <x:v>0</x:v>
      </x:c>
      <x:c r="AA3332" s="18" t="n">
        <x:f>MAX(Y3332,Z3332*'01 Controls'!$E$13)</x:f>
        <x:v>0</x:v>
      </x:c>
      <x:c r="AB3332" s="18" t="n">
        <x:f>IF(U3332=0,0,N3332*S3332/U3332)</x:f>
        <x:v>821.7391304347826</x:v>
      </x:c>
      <x:c r="AC3332" s="18" t="n">
        <x:f>IF(U3332=0,0,P3332*S3332/U3332)</x:f>
        <x:v>1335.6521739130437</x:v>
      </x:c>
      <x:c r="AD3332" s="18" t="n">
        <x:f>MAX(AB3332,AC3332*'01 Controls'!$E$14)</x:f>
        <x:v>821.7391304347826</x:v>
      </x:c>
      <x:c r="AE3332" s="18" t="n">
        <x:f>IF(U3332=0,0,N3332*T3332/U3332)</x:f>
        <x:v>123.26086956521738</x:v>
      </x:c>
      <x:c r="AF3332" s="18" t="n">
        <x:f>IF(U3332=0,0,P3332*T3332/U3332)</x:f>
        <x:v>200.3478260869565</x:v>
      </x:c>
      <x:c r="AG3332" s="18" t="n">
        <x:f>MAX(AE3332,AF3332*'01 Controls'!$E$15)</x:f>
        <x:v>123.26086956521738</x:v>
      </x:c>
      <x:c r="AH3332" s="18" t="n">
        <x:f>SUM(V3332,Y3332,AB3332,AE3332)</x:f>
        <x:v>945</x:v>
      </x:c>
      <x:c r="AI3332" s="18" t="n">
        <x:f>N3332-AH3332</x:f>
        <x:v>0</x:v>
      </x:c>
      <x:c r="AJ3332" s="18" t="n">
        <x:f>V3332*INDEX('07 Mode Capacity'!$P$6:$P$17,MATCH("AIR-"&amp;I3332,'07 Mode Capacity'!$C$6:$C$17,0))</x:f>
        <x:v>0</x:v>
      </x:c>
      <x:c r="AK3332" s="18" t="n">
        <x:f>Y3332*INDEX('07 Mode Capacity'!$P$6:$P$17,MATCH("OCEAN-"&amp;I3332,'07 Mode Capacity'!$C$6:$C$17,0))</x:f>
        <x:v>0</x:v>
      </x:c>
      <x:c r="AL3332" s="18" t="n">
        <x:f>AB3332*INDEX('07 Mode Capacity'!$P$6:$P$17,MATCH("LAND-"&amp;I3332,'07 Mode Capacity'!$C$6:$C$17,0))</x:f>
        <x:v>100.29151016630175</x:v>
      </x:c>
      <x:c r="AM3332" s="18" t="n">
        <x:f>AE3332*INDEX('07 Mode Capacity'!$P$6:$P$17,MATCH("INLAND-"&amp;I3332,'07 Mode Capacity'!$C$6:$C$17,0))</x:f>
        <x:v>77.80649711511171</x:v>
      </x:c>
      <x:c r="AN3332" s="18" t="n">
        <x:f>SUM(AJ3332:AM3332)</x:f>
        <x:v>178.09800728141346</x:v>
      </x:c>
      <x:c r="AO3332" s="17" t="n">
        <x:f>IF(N3332=0,1,AN3332/N3332)</x:f>
        <x:v>0.18846349976869148</x:v>
      </x:c>
      <x:c r="AP3332" s="11" t="str">
        <x:f>IF(AO3332&gt;='01 Controls'!$E$16,"PASS","FAIL")</x:f>
        <x:v>FAIL</x:v>
      </x:c>
      <x:c r="AQ3332" s="11" t="str">
        <x:v>UNQUANTIFIED</x:v>
      </x:c>
      <x:c r="AR3332" s="11" t="str">
        <x:v>Position-class planning record; serial item and receiver open</x:v>
      </x:c>
      <x:c r="AS3332" s="26"/>
      <x:c r="AT3332" s="26"/>
    </x:row>
    <x:row r="3333">
      <x:c r="C3333" s="11" t="str">
        <x:v>M5-M-OSG-ROL-30</x:v>
      </x:c>
      <x:c r="D3333" s="11" t="str">
        <x:v>M5</x:v>
      </x:c>
      <x:c r="E3333" s="11" t="str">
        <x:v>Drought and water</x:v>
      </x:c>
      <x:c r="F3333" s="11" t="str">
        <x:v>M-OSG</x:v>
      </x:c>
      <x:c r="G3333" s="11" t="str">
        <x:v>Offshore-support group</x:v>
      </x:c>
      <x:c r="H3333" s="11" t="str">
        <x:v>ROL-30</x:v>
      </x:c>
      <x:c r="I3333" s="19" t="n">
        <x:v>48</x:v>
      </x:c>
      <x:c r="J3333" s="21" t="n">
        <x:v>3</x:v>
      </x:c>
      <x:c r="K3333" s="18" t="n">
        <x:f>'05 Cargo Register'!K197</x:f>
        <x:v>315</x:v>
      </x:c>
      <x:c r="L3333" s="18" t="n">
        <x:f>'05 Cargo Register'!N197</x:f>
        <x:v>14</x:v>
      </x:c>
      <x:c r="M3333" s="18" t="n">
        <x:f>'05 Cargo Register'!O197</x:f>
        <x:v>892.5</x:v>
      </x:c>
      <x:c r="N3333" s="18" t="n">
        <x:f>J3333*K3333</x:f>
        <x:v>945</x:v>
      </x:c>
      <x:c r="O3333" s="18" t="n">
        <x:f>J3333*L3333</x:f>
        <x:v>42</x:v>
      </x:c>
      <x:c r="P3333" s="18" t="n">
        <x:f>J3333*M3333</x:f>
        <x:v>2677.5</x:v>
      </x:c>
      <x:c r="Q3333" s="22" t="n">
        <x:f>'01 Controls'!$E$29*'02 Cargo Classes'!$M$12</x:f>
        <x:v>0</x:v>
      </x:c>
      <x:c r="R3333" s="22" t="n">
        <x:f>'01 Controls'!$F$29*'02 Cargo Classes'!$N$12</x:f>
        <x:v>0</x:v>
      </x:c>
      <x:c r="S3333" s="22" t="n">
        <x:f>'01 Controls'!$G$29*'02 Cargo Classes'!$O$12</x:f>
        <x:v>1.2000000000000002</x:v>
      </x:c>
      <x:c r="T3333" s="22" t="n">
        <x:f>'01 Controls'!$H$29*'02 Cargo Classes'!$P$12</x:f>
        <x:v>0.09</x:v>
      </x:c>
      <x:c r="U3333" s="22" t="n">
        <x:f>SUM(Q3333:T3333)</x:f>
        <x:v>1.2900000000000003</x:v>
      </x:c>
      <x:c r="V3333" s="18" t="n">
        <x:f>IF(U3333=0,0,N3333*Q3333/U3333)</x:f>
        <x:v>0</x:v>
      </x:c>
      <x:c r="W3333" s="18" t="n">
        <x:f>IF(U3333=0,0,P3333*Q3333/U3333)</x:f>
        <x:v>0</x:v>
      </x:c>
      <x:c r="X3333" s="18" t="n">
        <x:f>MAX(V3333,W3333*'01 Controls'!$E$12)</x:f>
        <x:v>0</x:v>
      </x:c>
      <x:c r="Y3333" s="18" t="n">
        <x:f>IF(U3333=0,0,N3333*R3333/U3333)</x:f>
        <x:v>0</x:v>
      </x:c>
      <x:c r="Z3333" s="18" t="n">
        <x:f>IF(U3333=0,0,P3333*R3333/U3333)</x:f>
        <x:v>0</x:v>
      </x:c>
      <x:c r="AA3333" s="18" t="n">
        <x:f>MAX(Y3333,Z3333*'01 Controls'!$E$13)</x:f>
        <x:v>0</x:v>
      </x:c>
      <x:c r="AB3333" s="18" t="n">
        <x:f>IF(U3333=0,0,N3333*S3333/U3333)</x:f>
        <x:v>879.0697674418604</x:v>
      </x:c>
      <x:c r="AC3333" s="18" t="n">
        <x:f>IF(U3333=0,0,P3333*S3333/U3333)</x:f>
        <x:v>2490.6976744186045</x:v>
      </x:c>
      <x:c r="AD3333" s="18" t="n">
        <x:f>MAX(AB3333,AC3333*'01 Controls'!$E$14)</x:f>
        <x:v>879.0697674418604</x:v>
      </x:c>
      <x:c r="AE3333" s="18" t="n">
        <x:f>IF(U3333=0,0,N3333*T3333/U3333)</x:f>
        <x:v>65.93023255813952</x:v>
      </x:c>
      <x:c r="AF3333" s="18" t="n">
        <x:f>IF(U3333=0,0,P3333*T3333/U3333)</x:f>
        <x:v>186.8023255813953</x:v>
      </x:c>
      <x:c r="AG3333" s="18" t="n">
        <x:f>MAX(AE3333,AF3333*'01 Controls'!$E$15)</x:f>
        <x:v>65.93023255813952</x:v>
      </x:c>
      <x:c r="AH3333" s="18" t="n">
        <x:f>SUM(V3333,Y3333,AB3333,AE3333)</x:f>
        <x:v>945</x:v>
      </x:c>
      <x:c r="AI3333" s="18" t="n">
        <x:f>N3333-AH3333</x:f>
        <x:v>0</x:v>
      </x:c>
      <x:c r="AJ3333" s="18" t="n">
        <x:f>V3333*INDEX('07 Mode Capacity'!$P$6:$P$17,MATCH("AIR-"&amp;I3333,'07 Mode Capacity'!$C$6:$C$17,0))</x:f>
        <x:v>0</x:v>
      </x:c>
      <x:c r="AK3333" s="18" t="n">
        <x:f>Y3333*INDEX('07 Mode Capacity'!$P$6:$P$17,MATCH("OCEAN-"&amp;I3333,'07 Mode Capacity'!$C$6:$C$17,0))</x:f>
        <x:v>0</x:v>
      </x:c>
      <x:c r="AL3333" s="18" t="n">
        <x:f>AB3333*INDEX('07 Mode Capacity'!$P$6:$P$17,MATCH("LAND-"&amp;I3333,'07 Mode Capacity'!$C$6:$C$17,0))</x:f>
        <x:v>107.28859227092745</x:v>
      </x:c>
      <x:c r="AM3333" s="18" t="n">
        <x:f>AE3333*INDEX('07 Mode Capacity'!$P$6:$P$17,MATCH("INLAND-"&amp;I3333,'07 Mode Capacity'!$C$6:$C$17,0))</x:f>
        <x:v>41.61742868947835</x:v>
      </x:c>
      <x:c r="AN3333" s="18" t="n">
        <x:f>SUM(AJ3333:AM3333)</x:f>
        <x:v>148.9060209604058</x:v>
      </x:c>
      <x:c r="AO3333" s="17" t="n">
        <x:f>IF(N3333=0,1,AN3333/N3333)</x:f>
        <x:v>0.1575725089528104</x:v>
      </x:c>
      <x:c r="AP3333" s="11" t="str">
        <x:f>IF(AO3333&gt;='01 Controls'!$E$16,"PASS","FAIL")</x:f>
        <x:v>FAIL</x:v>
      </x:c>
      <x:c r="AQ3333" s="11" t="str">
        <x:v>UNQUANTIFIED</x:v>
      </x:c>
      <x:c r="AR3333" s="11" t="str">
        <x:v>Position-class planning record; serial item and receiver open</x:v>
      </x:c>
      <x:c r="AS3333" s="26"/>
      <x:c r="AT3333" s="26"/>
    </x:row>
    <x:row r="3334">
      <x:c r="C3334" s="11" t="str">
        <x:v>M5-M-OSG-LIN-18</x:v>
      </x:c>
      <x:c r="D3334" s="11" t="str">
        <x:v>M5</x:v>
      </x:c>
      <x:c r="E3334" s="11" t="str">
        <x:v>Drought and water</x:v>
      </x:c>
      <x:c r="F3334" s="11" t="str">
        <x:v>M-OSG</x:v>
      </x:c>
      <x:c r="G3334" s="11" t="str">
        <x:v>Offshore-support group</x:v>
      </x:c>
      <x:c r="H3334" s="11" t="str">
        <x:v>LIN-18</x:v>
      </x:c>
      <x:c r="I3334" s="19" t="n">
        <x:v>72</x:v>
      </x:c>
      <x:c r="J3334" s="21" t="n">
        <x:v>3</x:v>
      </x:c>
      <x:c r="K3334" s="18" t="n">
        <x:f>'05 Cargo Register'!K198</x:f>
        <x:v>168</x:v>
      </x:c>
      <x:c r="L3334" s="18" t="n">
        <x:f>'05 Cargo Register'!N198</x:f>
        <x:v>12</x:v>
      </x:c>
      <x:c r="M3334" s="18" t="n">
        <x:f>'05 Cargo Register'!O198</x:f>
        <x:v>528</x:v>
      </x:c>
      <x:c r="N3334" s="18" t="n">
        <x:f>J3334*K3334</x:f>
        <x:v>504</x:v>
      </x:c>
      <x:c r="O3334" s="18" t="n">
        <x:f>J3334*L3334</x:f>
        <x:v>36</x:v>
      </x:c>
      <x:c r="P3334" s="18" t="n">
        <x:f>J3334*M3334</x:f>
        <x:v>1584</x:v>
      </x:c>
      <x:c r="Q3334" s="22" t="n">
        <x:f>'01 Controls'!$E$29*'02 Cargo Classes'!$M$13</x:f>
        <x:v>0</x:v>
      </x:c>
      <x:c r="R3334" s="22" t="n">
        <x:f>'01 Controls'!$F$29*'02 Cargo Classes'!$N$13</x:f>
        <x:v>0</x:v>
      </x:c>
      <x:c r="S3334" s="22" t="n">
        <x:f>'01 Controls'!$G$29*'02 Cargo Classes'!$O$13</x:f>
        <x:v>0.8</x:v>
      </x:c>
      <x:c r="T3334" s="22" t="n">
        <x:f>'01 Controls'!$H$29*'02 Cargo Classes'!$P$13</x:f>
        <x:v>0.15</x:v>
      </x:c>
      <x:c r="U3334" s="22" t="n">
        <x:f>SUM(Q3334:T3334)</x:f>
        <x:v>0.9500000000000001</x:v>
      </x:c>
      <x:c r="V3334" s="18" t="n">
        <x:f>IF(U3334=0,0,N3334*Q3334/U3334)</x:f>
        <x:v>0</x:v>
      </x:c>
      <x:c r="W3334" s="18" t="n">
        <x:f>IF(U3334=0,0,P3334*Q3334/U3334)</x:f>
        <x:v>0</x:v>
      </x:c>
      <x:c r="X3334" s="18" t="n">
        <x:f>MAX(V3334,W3334*'01 Controls'!$E$12)</x:f>
        <x:v>0</x:v>
      </x:c>
      <x:c r="Y3334" s="18" t="n">
        <x:f>IF(U3334=0,0,N3334*R3334/U3334)</x:f>
        <x:v>0</x:v>
      </x:c>
      <x:c r="Z3334" s="18" t="n">
        <x:f>IF(U3334=0,0,P3334*R3334/U3334)</x:f>
        <x:v>0</x:v>
      </x:c>
      <x:c r="AA3334" s="18" t="n">
        <x:f>MAX(Y3334,Z3334*'01 Controls'!$E$13)</x:f>
        <x:v>0</x:v>
      </x:c>
      <x:c r="AB3334" s="18" t="n">
        <x:f>IF(U3334=0,0,N3334*S3334/U3334)</x:f>
        <x:v>424.42105263157896</x:v>
      </x:c>
      <x:c r="AC3334" s="18" t="n">
        <x:f>IF(U3334=0,0,P3334*S3334/U3334)</x:f>
        <x:v>1333.8947368421052</x:v>
      </x:c>
      <x:c r="AD3334" s="18" t="n">
        <x:f>MAX(AB3334,AC3334*'01 Controls'!$E$14)</x:f>
        <x:v>424.42105263157896</x:v>
      </x:c>
      <x:c r="AE3334" s="18" t="n">
        <x:f>IF(U3334=0,0,N3334*T3334/U3334)</x:f>
        <x:v>79.57894736842104</x:v>
      </x:c>
      <x:c r="AF3334" s="18" t="n">
        <x:f>IF(U3334=0,0,P3334*T3334/U3334)</x:f>
        <x:v>250.1052631578947</x:v>
      </x:c>
      <x:c r="AG3334" s="18" t="n">
        <x:f>MAX(AE3334,AF3334*'01 Controls'!$E$15)</x:f>
        <x:v>79.57894736842104</x:v>
      </x:c>
      <x:c r="AH3334" s="18" t="n">
        <x:f>SUM(V3334,Y3334,AB3334,AE3334)</x:f>
        <x:v>504</x:v>
      </x:c>
      <x:c r="AI3334" s="18" t="n">
        <x:f>N3334-AH3334</x:f>
        <x:v>0</x:v>
      </x:c>
      <x:c r="AJ3334" s="18" t="n">
        <x:f>V3334*INDEX('07 Mode Capacity'!$P$6:$P$17,MATCH("AIR-"&amp;I3334,'07 Mode Capacity'!$C$6:$C$17,0))</x:f>
        <x:v>0</x:v>
      </x:c>
      <x:c r="AK3334" s="18" t="n">
        <x:f>Y3334*INDEX('07 Mode Capacity'!$P$6:$P$17,MATCH("OCEAN-"&amp;I3334,'07 Mode Capacity'!$C$6:$C$17,0))</x:f>
        <x:v>0</x:v>
      </x:c>
      <x:c r="AL3334" s="18" t="n">
        <x:f>AB3334*INDEX('07 Mode Capacity'!$P$6:$P$17,MATCH("LAND-"&amp;I3334,'07 Mode Capacity'!$C$6:$C$17,0))</x:f>
        <x:v>303.4653922435403</x:v>
      </x:c>
      <x:c r="AM3334" s="18" t="n">
        <x:f>AE3334*INDEX('07 Mode Capacity'!$P$6:$P$17,MATCH("INLAND-"&amp;I3334,'07 Mode Capacity'!$C$6:$C$17,0))</x:f>
        <x:v>79.57894736842104</x:v>
      </x:c>
      <x:c r="AN3334" s="18" t="n">
        <x:f>SUM(AJ3334:AM3334)</x:f>
        <x:v>383.04433961196133</x:v>
      </x:c>
      <x:c r="AO3334" s="17" t="n">
        <x:f>IF(N3334=0,1,AN3334/N3334)</x:f>
        <x:v>0.7600086103411932</x:v>
      </x:c>
      <x:c r="AP3334" s="11" t="str">
        <x:f>IF(AO3334&gt;='01 Controls'!$E$16,"PASS","FAIL")</x:f>
        <x:v>FAIL</x:v>
      </x:c>
      <x:c r="AQ3334" s="11" t="str">
        <x:v>UNQUANTIFIED</x:v>
      </x:c>
      <x:c r="AR3334" s="11" t="str">
        <x:v>Position-class planning record; serial item and receiver open</x:v>
      </x:c>
      <x:c r="AS3334" s="26"/>
      <x:c r="AT3334" s="26"/>
    </x:row>
    <x:row r="3335">
      <x:c r="C3335" s="11" t="str">
        <x:v>M5-M-OSG-BLK-08</x:v>
      </x:c>
      <x:c r="D3335" s="11" t="str">
        <x:v>M5</x:v>
      </x:c>
      <x:c r="E3335" s="11" t="str">
        <x:v>Drought and water</x:v>
      </x:c>
      <x:c r="F3335" s="11" t="str">
        <x:v>M-OSG</x:v>
      </x:c>
      <x:c r="G3335" s="11" t="str">
        <x:v>Offshore-support group</x:v>
      </x:c>
      <x:c r="H3335" s="11" t="str">
        <x:v>BLK-08</x:v>
      </x:c>
      <x:c r="I3335" s="19" t="n">
        <x:v>48</x:v>
      </x:c>
      <x:c r="J3335" s="21" t="n">
        <x:v>3</x:v>
      </x:c>
      <x:c r="K3335" s="18" t="n">
        <x:f>'05 Cargo Register'!K199</x:f>
        <x:v>105</x:v>
      </x:c>
      <x:c r="L3335" s="18" t="n">
        <x:f>'05 Cargo Register'!N199</x:f>
        <x:v>17</x:v>
      </x:c>
      <x:c r="M3335" s="18" t="n">
        <x:f>'05 Cargo Register'!O199</x:f>
        <x:v>867</x:v>
      </x:c>
      <x:c r="N3335" s="18" t="n">
        <x:f>J3335*K3335</x:f>
        <x:v>315</x:v>
      </x:c>
      <x:c r="O3335" s="18" t="n">
        <x:f>J3335*L3335</x:f>
        <x:v>51</x:v>
      </x:c>
      <x:c r="P3335" s="18" t="n">
        <x:f>J3335*M3335</x:f>
        <x:v>2601</x:v>
      </x:c>
      <x:c r="Q3335" s="22" t="n">
        <x:f>'01 Controls'!$E$29*'02 Cargo Classes'!$M$14</x:f>
        <x:v>0.05</x:v>
      </x:c>
      <x:c r="R3335" s="22" t="n">
        <x:f>'01 Controls'!$F$29*'02 Cargo Classes'!$N$14</x:f>
        <x:v>0</x:v>
      </x:c>
      <x:c r="S3335" s="22" t="n">
        <x:f>'01 Controls'!$G$29*'02 Cargo Classes'!$O$14</x:f>
        <x:v>0.8</x:v>
      </x:c>
      <x:c r="T3335" s="22" t="n">
        <x:f>'01 Controls'!$H$29*'02 Cargo Classes'!$P$14</x:f>
        <x:v>0.075</x:v>
      </x:c>
      <x:c r="U3335" s="22" t="n">
        <x:f>SUM(Q3335:T3335)</x:f>
        <x:v>0.925</x:v>
      </x:c>
      <x:c r="V3335" s="18" t="n">
        <x:f>IF(U3335=0,0,N3335*Q3335/U3335)</x:f>
        <x:v>17.027027027027025</x:v>
      </x:c>
      <x:c r="W3335" s="18" t="n">
        <x:f>IF(U3335=0,0,P3335*Q3335/U3335)</x:f>
        <x:v>140.5945945945946</x:v>
      </x:c>
      <x:c r="X3335" s="18" t="n">
        <x:f>MAX(V3335,W3335*'01 Controls'!$E$12)</x:f>
        <x:v>35.14864864864865</x:v>
      </x:c>
      <x:c r="Y3335" s="18" t="n">
        <x:f>IF(U3335=0,0,N3335*R3335/U3335)</x:f>
        <x:v>0</x:v>
      </x:c>
      <x:c r="Z3335" s="18" t="n">
        <x:f>IF(U3335=0,0,P3335*R3335/U3335)</x:f>
        <x:v>0</x:v>
      </x:c>
      <x:c r="AA3335" s="18" t="n">
        <x:f>MAX(Y3335,Z3335*'01 Controls'!$E$13)</x:f>
        <x:v>0</x:v>
      </x:c>
      <x:c r="AB3335" s="18" t="n">
        <x:f>IF(U3335=0,0,N3335*S3335/U3335)</x:f>
        <x:v>272.4324324324324</x:v>
      </x:c>
      <x:c r="AC3335" s="18" t="n">
        <x:f>IF(U3335=0,0,P3335*S3335/U3335)</x:f>
        <x:v>2249.5135135135138</x:v>
      </x:c>
      <x:c r="AD3335" s="18" t="n">
        <x:f>MAX(AB3335,AC3335*'01 Controls'!$E$14)</x:f>
        <x:v>449.90270270270275</x:v>
      </x:c>
      <x:c r="AE3335" s="18" t="n">
        <x:f>IF(U3335=0,0,N3335*T3335/U3335)</x:f>
        <x:v>25.54054054054054</x:v>
      </x:c>
      <x:c r="AF3335" s="18" t="n">
        <x:f>IF(U3335=0,0,P3335*T3335/U3335)</x:f>
        <x:v>210.89189189189187</x:v>
      </x:c>
      <x:c r="AG3335" s="18" t="n">
        <x:f>MAX(AE3335,AF3335*'01 Controls'!$E$15)</x:f>
        <x:v>37.960540540540535</x:v>
      </x:c>
      <x:c r="AH3335" s="18" t="n">
        <x:f>SUM(V3335,Y3335,AB3335,AE3335)</x:f>
        <x:v>314.99999999999994</x:v>
      </x:c>
      <x:c r="AI3335" s="18" t="n">
        <x:f>N3335-AH3335</x:f>
        <x:v>5.684341886080802e-14</x:v>
      </x:c>
      <x:c r="AJ3335" s="18" t="n">
        <x:f>V3335*INDEX('07 Mode Capacity'!$P$6:$P$17,MATCH("AIR-"&amp;I3335,'07 Mode Capacity'!$C$6:$C$17,0))</x:f>
        <x:v>4.7732828303311985</x:v>
      </x:c>
      <x:c r="AK3335" s="18" t="n">
        <x:f>Y3335*INDEX('07 Mode Capacity'!$P$6:$P$17,MATCH("OCEAN-"&amp;I3335,'07 Mode Capacity'!$C$6:$C$17,0))</x:f>
        <x:v>0</x:v>
      </x:c>
      <x:c r="AL3335" s="18" t="n">
        <x:f>AB3335*INDEX('07 Mode Capacity'!$P$6:$P$17,MATCH("LAND-"&amp;I3335,'07 Mode Capacity'!$C$6:$C$17,0))</x:f>
        <x:v>33.24979796504418</x:v>
      </x:c>
      <x:c r="AM3335" s="18" t="n">
        <x:f>AE3335*INDEX('07 Mode Capacity'!$P$6:$P$17,MATCH("INLAND-"&amp;I3335,'07 Mode Capacity'!$C$6:$C$17,0))</x:f>
        <x:v>16.122066969797924</x:v>
      </x:c>
      <x:c r="AN3335" s="18" t="n">
        <x:f>SUM(AJ3335:AM3335)</x:f>
        <x:v>54.145147765173306</x:v>
      </x:c>
      <x:c r="AO3335" s="17" t="n">
        <x:f>IF(N3335=0,1,AN3335/N3335)</x:f>
        <x:v>0.17188935798467717</x:v>
      </x:c>
      <x:c r="AP3335" s="11" t="str">
        <x:f>IF(AO3335&gt;='01 Controls'!$E$16,"PASS","FAIL")</x:f>
        <x:v>FAIL</x:v>
      </x:c>
      <x:c r="AQ3335" s="11" t="str">
        <x:v>UNQUANTIFIED</x:v>
      </x:c>
      <x:c r="AR3335" s="11" t="str">
        <x:v>Position-class planning record; serial item and receiver open</x:v>
      </x:c>
      <x:c r="AS3335" s="26"/>
      <x:c r="AT3335" s="26"/>
    </x:row>
    <x:row r="3336">
      <x:c r="C3336" s="11" t="str">
        <x:v>M5-M-OSG-OOG-80</x:v>
      </x:c>
      <x:c r="D3336" s="11" t="str">
        <x:v>M5</x:v>
      </x:c>
      <x:c r="E3336" s="11" t="str">
        <x:v>Drought and water</x:v>
      </x:c>
      <x:c r="F3336" s="11" t="str">
        <x:v>M-OSG</x:v>
      </x:c>
      <x:c r="G3336" s="11" t="str">
        <x:v>Offshore-support group</x:v>
      </x:c>
      <x:c r="H3336" s="11" t="str">
        <x:v>OOG-80</x:v>
      </x:c>
      <x:c r="I3336" s="19" t="n">
        <x:v>72</x:v>
      </x:c>
      <x:c r="J3336" s="21" t="n">
        <x:v>3</x:v>
      </x:c>
      <x:c r="K3336" s="18" t="n">
        <x:f>'05 Cargo Register'!K200</x:f>
        <x:v>420</x:v>
      </x:c>
      <x:c r="L3336" s="18" t="n">
        <x:f>'05 Cargo Register'!N200</x:f>
        <x:v>7</x:v>
      </x:c>
      <x:c r="M3336" s="18" t="n">
        <x:f>'05 Cargo Register'!O200</x:f>
        <x:v>1232</x:v>
      </x:c>
      <x:c r="N3336" s="18" t="n">
        <x:f>J3336*K3336</x:f>
        <x:v>1260</x:v>
      </x:c>
      <x:c r="O3336" s="18" t="n">
        <x:f>J3336*L3336</x:f>
        <x:v>21</x:v>
      </x:c>
      <x:c r="P3336" s="18" t="n">
        <x:f>J3336*M3336</x:f>
        <x:v>3696</x:v>
      </x:c>
      <x:c r="Q3336" s="22" t="n">
        <x:f>'01 Controls'!$E$29*'02 Cargo Classes'!$M$15</x:f>
        <x:v>0</x:v>
      </x:c>
      <x:c r="R3336" s="22" t="n">
        <x:f>'01 Controls'!$F$29*'02 Cargo Classes'!$N$15</x:f>
        <x:v>0</x:v>
      </x:c>
      <x:c r="S3336" s="22" t="n">
        <x:f>'01 Controls'!$G$29*'02 Cargo Classes'!$O$15</x:f>
        <x:v>0.48</x:v>
      </x:c>
      <x:c r="T3336" s="22" t="n">
        <x:f>'01 Controls'!$H$29*'02 Cargo Classes'!$P$15</x:f>
        <x:v>0.075</x:v>
      </x:c>
      <x:c r="U3336" s="22" t="n">
        <x:f>SUM(Q3336:T3336)</x:f>
        <x:v>0.5549999999999999</x:v>
      </x:c>
      <x:c r="V3336" s="18" t="n">
        <x:f>IF(U3336=0,0,N3336*Q3336/U3336)</x:f>
        <x:v>0</x:v>
      </x:c>
      <x:c r="W3336" s="18" t="n">
        <x:f>IF(U3336=0,0,P3336*Q3336/U3336)</x:f>
        <x:v>0</x:v>
      </x:c>
      <x:c r="X3336" s="18" t="n">
        <x:f>MAX(V3336,W3336*'01 Controls'!$E$12)</x:f>
        <x:v>0</x:v>
      </x:c>
      <x:c r="Y3336" s="18" t="n">
        <x:f>IF(U3336=0,0,N3336*R3336/U3336)</x:f>
        <x:v>0</x:v>
      </x:c>
      <x:c r="Z3336" s="18" t="n">
        <x:f>IF(U3336=0,0,P3336*R3336/U3336)</x:f>
        <x:v>0</x:v>
      </x:c>
      <x:c r="AA3336" s="18" t="n">
        <x:f>MAX(Y3336,Z3336*'01 Controls'!$E$13)</x:f>
        <x:v>0</x:v>
      </x:c>
      <x:c r="AB3336" s="18" t="n">
        <x:f>IF(U3336=0,0,N3336*S3336/U3336)</x:f>
        <x:v>1089.7297297297298</x:v>
      </x:c>
      <x:c r="AC3336" s="18" t="n">
        <x:f>IF(U3336=0,0,P3336*S3336/U3336)</x:f>
        <x:v>3196.540540540541</x:v>
      </x:c>
      <x:c r="AD3336" s="18" t="n">
        <x:f>MAX(AB3336,AC3336*'01 Controls'!$E$14)</x:f>
        <x:v>1089.7297297297298</x:v>
      </x:c>
      <x:c r="AE3336" s="18" t="n">
        <x:f>IF(U3336=0,0,N3336*T3336/U3336)</x:f>
        <x:v>170.2702702702703</x:v>
      </x:c>
      <x:c r="AF3336" s="18" t="n">
        <x:f>IF(U3336=0,0,P3336*T3336/U3336)</x:f>
        <x:v>499.4594594594595</x:v>
      </x:c>
      <x:c r="AG3336" s="18" t="n">
        <x:f>MAX(AE3336,AF3336*'01 Controls'!$E$15)</x:f>
        <x:v>170.2702702702703</x:v>
      </x:c>
      <x:c r="AH3336" s="18" t="n">
        <x:f>SUM(V3336,Y3336,AB3336,AE3336)</x:f>
        <x:v>1260</x:v>
      </x:c>
      <x:c r="AI3336" s="18" t="n">
        <x:f>N3336-AH3336</x:f>
        <x:v>0</x:v>
      </x:c>
      <x:c r="AJ3336" s="18" t="n">
        <x:f>V3336*INDEX('07 Mode Capacity'!$P$6:$P$17,MATCH("AIR-"&amp;I3336,'07 Mode Capacity'!$C$6:$C$17,0))</x:f>
        <x:v>0</x:v>
      </x:c>
      <x:c r="AK3336" s="18" t="n">
        <x:f>Y3336*INDEX('07 Mode Capacity'!$P$6:$P$17,MATCH("OCEAN-"&amp;I3336,'07 Mode Capacity'!$C$6:$C$17,0))</x:f>
        <x:v>0</x:v>
      </x:c>
      <x:c r="AL3336" s="18" t="n">
        <x:f>AB3336*INDEX('07 Mode Capacity'!$P$6:$P$17,MATCH("LAND-"&amp;I3336,'07 Mode Capacity'!$C$6:$C$17,0))</x:f>
        <x:v>779.1678990036846</x:v>
      </x:c>
      <x:c r="AM3336" s="18" t="n">
        <x:f>AE3336*INDEX('07 Mode Capacity'!$P$6:$P$17,MATCH("INLAND-"&amp;I3336,'07 Mode Capacity'!$C$6:$C$17,0))</x:f>
        <x:v>170.2702702702703</x:v>
      </x:c>
      <x:c r="AN3336" s="18" t="n">
        <x:f>SUM(AJ3336:AM3336)</x:f>
        <x:v>949.4381692739549</x:v>
      </x:c>
      <x:c r="AO3336" s="17" t="n">
        <x:f>IF(N3336=0,1,AN3336/N3336)</x:f>
        <x:v>0.7535223565666309</x:v>
      </x:c>
      <x:c r="AP3336" s="11" t="str">
        <x:f>IF(AO3336&gt;='01 Controls'!$E$16,"PASS","FAIL")</x:f>
        <x:v>FAIL</x:v>
      </x:c>
      <x:c r="AQ3336" s="11" t="str">
        <x:v>UNQUANTIFIED</x:v>
      </x:c>
      <x:c r="AR3336" s="11" t="str">
        <x:v>Position-class planning record; serial item and receiver open</x:v>
      </x:c>
      <x:c r="AS3336" s="26"/>
      <x:c r="AT3336" s="26"/>
    </x:row>
    <x:row r="3337">
      <x:c r="C3337" s="11" t="str">
        <x:v>M5-M-SSG-APL-45</x:v>
      </x:c>
      <x:c r="D3337" s="11" t="str">
        <x:v>M5</x:v>
      </x:c>
      <x:c r="E3337" s="11" t="str">
        <x:v>Drought and water</x:v>
      </x:c>
      <x:c r="F3337" s="11" t="str">
        <x:v>M-SSG</x:v>
      </x:c>
      <x:c r="G3337" s="11" t="str">
        <x:v>Ocean sustainment group</x:v>
      </x:c>
      <x:c r="H3337" s="11" t="str">
        <x:v>APL-45</x:v>
      </x:c>
      <x:c r="I3337" s="19" t="n">
        <x:v>24</x:v>
      </x:c>
      <x:c r="J3337" s="21" t="n">
        <x:v>4</x:v>
      </x:c>
      <x:c r="K3337" s="18" t="n">
        <x:f>'05 Cargo Register'!K201</x:f>
        <x:v>63</x:v>
      </x:c>
      <x:c r="L3337" s="18" t="n">
        <x:f>'05 Cargo Register'!N201</x:f>
        <x:v>17</x:v>
      </x:c>
      <x:c r="M3337" s="18" t="n">
        <x:f>'05 Cargo Register'!O201</x:f>
        <x:v>127.5</x:v>
      </x:c>
      <x:c r="N3337" s="18" t="n">
        <x:f>J3337*K3337</x:f>
        <x:v>252</x:v>
      </x:c>
      <x:c r="O3337" s="18" t="n">
        <x:f>J3337*L3337</x:f>
        <x:v>68</x:v>
      </x:c>
      <x:c r="P3337" s="18" t="n">
        <x:f>J3337*M3337</x:f>
        <x:v>510</x:v>
      </x:c>
      <x:c r="Q3337" s="22" t="n">
        <x:f>'01 Controls'!$E$29*'02 Cargo Classes'!$M$6</x:f>
        <x:v>0.15000000000000002</x:v>
      </x:c>
      <x:c r="R3337" s="22" t="n">
        <x:f>'01 Controls'!$F$29*'02 Cargo Classes'!$N$6</x:f>
        <x:v>0</x:v>
      </x:c>
      <x:c r="S3337" s="22" t="n">
        <x:f>'01 Controls'!$G$29*'02 Cargo Classes'!$O$6</x:f>
        <x:v>0.8</x:v>
      </x:c>
      <x:c r="T3337" s="22" t="n">
        <x:f>'01 Controls'!$H$29*'02 Cargo Classes'!$P$6</x:f>
        <x:v>0.045</x:v>
      </x:c>
      <x:c r="U3337" s="22" t="n">
        <x:f>SUM(Q3337:T3337)</x:f>
        <x:v>0.9950000000000001</x:v>
      </x:c>
      <x:c r="V3337" s="18" t="n">
        <x:f>IF(U3337=0,0,N3337*Q3337/U3337)</x:f>
        <x:v>37.98994974874372</x:v>
      </x:c>
      <x:c r="W3337" s="18" t="n">
        <x:f>IF(U3337=0,0,P3337*Q3337/U3337)</x:f>
        <x:v>76.88442211055278</x:v>
      </x:c>
      <x:c r="X3337" s="18" t="n">
        <x:f>MAX(V3337,W3337*'01 Controls'!$E$12)</x:f>
        <x:v>37.98994974874372</x:v>
      </x:c>
      <x:c r="Y3337" s="18" t="n">
        <x:f>IF(U3337=0,0,N3337*R3337/U3337)</x:f>
        <x:v>0</x:v>
      </x:c>
      <x:c r="Z3337" s="18" t="n">
        <x:f>IF(U3337=0,0,P3337*R3337/U3337)</x:f>
        <x:v>0</x:v>
      </x:c>
      <x:c r="AA3337" s="18" t="n">
        <x:f>MAX(Y3337,Z3337*'01 Controls'!$E$13)</x:f>
        <x:v>0</x:v>
      </x:c>
      <x:c r="AB3337" s="18" t="n">
        <x:f>IF(U3337=0,0,N3337*S3337/U3337)</x:f>
        <x:v>202.61306532663318</x:v>
      </x:c>
      <x:c r="AC3337" s="18" t="n">
        <x:f>IF(U3337=0,0,P3337*S3337/U3337)</x:f>
        <x:v>410.05025125628134</x:v>
      </x:c>
      <x:c r="AD3337" s="18" t="n">
        <x:f>MAX(AB3337,AC3337*'01 Controls'!$E$14)</x:f>
        <x:v>202.61306532663318</x:v>
      </x:c>
      <x:c r="AE3337" s="18" t="n">
        <x:f>IF(U3337=0,0,N3337*T3337/U3337)</x:f>
        <x:v>11.396984924623114</x:v>
      </x:c>
      <x:c r="AF3337" s="18" t="n">
        <x:f>IF(U3337=0,0,P3337*T3337/U3337)</x:f>
        <x:v>23.065326633165824</x:v>
      </x:c>
      <x:c r="AG3337" s="18" t="n">
        <x:f>MAX(AE3337,AF3337*'01 Controls'!$E$15)</x:f>
        <x:v>11.396984924623114</x:v>
      </x:c>
      <x:c r="AH3337" s="18" t="n">
        <x:f>SUM(V3337,Y3337,AB3337,AE3337)</x:f>
        <x:v>252.00000000000003</x:v>
      </x:c>
      <x:c r="AI3337" s="18" t="n">
        <x:f>N3337-AH3337</x:f>
        <x:v>-2.842170943040401e-14</x:v>
      </x:c>
      <x:c r="AJ3337" s="18" t="n">
        <x:f>V3337*INDEX('07 Mode Capacity'!$P$6:$P$17,MATCH("AIR-"&amp;I3337,'07 Mode Capacity'!$C$6:$C$17,0))</x:f>
        <x:v>7.708695240511826</x:v>
      </x:c>
      <x:c r="AK3337" s="18" t="n">
        <x:f>Y3337*INDEX('07 Mode Capacity'!$P$6:$P$17,MATCH("OCEAN-"&amp;I3337,'07 Mode Capacity'!$C$6:$C$17,0))</x:f>
        <x:v>0</x:v>
      </x:c>
      <x:c r="AL3337" s="18" t="n">
        <x:f>AB3337*INDEX('07 Mode Capacity'!$P$6:$P$17,MATCH("LAND-"&amp;I3337,'07 Mode Capacity'!$C$6:$C$17,0))</x:f>
        <x:v>77.49968475246956</x:v>
      </x:c>
      <x:c r="AM3337" s="18" t="n">
        <x:f>AE3337*INDEX('07 Mode Capacity'!$P$6:$P$17,MATCH("INLAND-"&amp;I3337,'07 Mode Capacity'!$C$6:$C$17,0))</x:f>
        <x:v>11.396984924623114</x:v>
      </x:c>
      <x:c r="AN3337" s="18" t="n">
        <x:f>SUM(AJ3337:AM3337)</x:f>
        <x:v>96.6053649176045</x:v>
      </x:c>
      <x:c r="AO3337" s="17" t="n">
        <x:f>IF(N3337=0,1,AN3337/N3337)</x:f>
        <x:v>0.38335462268890674</x:v>
      </x:c>
      <x:c r="AP3337" s="11" t="str">
        <x:f>IF(AO3337&gt;='01 Controls'!$E$16,"PASS","FAIL")</x:f>
        <x:v>FAIL</x:v>
      </x:c>
      <x:c r="AQ3337" s="11" t="str">
        <x:v>UNQUANTIFIED</x:v>
      </x:c>
      <x:c r="AR3337" s="11" t="str">
        <x:v>Position-class planning record; serial item and receiver open</x:v>
      </x:c>
      <x:c r="AS3337" s="26"/>
      <x:c r="AT3337" s="26"/>
    </x:row>
    <x:row r="3338">
      <x:c r="C3338" s="11" t="str">
        <x:v>M5-M-SSG-ISO-18</x:v>
      </x:c>
      <x:c r="D3338" s="11" t="str">
        <x:v>M5</x:v>
      </x:c>
      <x:c r="E3338" s="11" t="str">
        <x:v>Drought and water</x:v>
      </x:c>
      <x:c r="F3338" s="11" t="str">
        <x:v>M-SSG</x:v>
      </x:c>
      <x:c r="G3338" s="11" t="str">
        <x:v>Ocean sustainment group</x:v>
      </x:c>
      <x:c r="H3338" s="11" t="str">
        <x:v>ISO-18</x:v>
      </x:c>
      <x:c r="I3338" s="19" t="n">
        <x:v>48</x:v>
      </x:c>
      <x:c r="J3338" s="21" t="n">
        <x:v>4</x:v>
      </x:c>
      <x:c r="K3338" s="18" t="n">
        <x:f>'05 Cargo Register'!K202</x:f>
        <x:v>252</x:v>
      </x:c>
      <x:c r="L3338" s="18" t="n">
        <x:f>'05 Cargo Register'!N202</x:f>
        <x:v>17</x:v>
      </x:c>
      <x:c r="M3338" s="18" t="n">
        <x:f>'05 Cargo Register'!O202</x:f>
        <x:v>448.8</x:v>
      </x:c>
      <x:c r="N3338" s="18" t="n">
        <x:f>J3338*K3338</x:f>
        <x:v>1008</x:v>
      </x:c>
      <x:c r="O3338" s="18" t="n">
        <x:f>J3338*L3338</x:f>
        <x:v>68</x:v>
      </x:c>
      <x:c r="P3338" s="18" t="n">
        <x:f>J3338*M3338</x:f>
        <x:v>1795.2</x:v>
      </x:c>
      <x:c r="Q3338" s="22" t="n">
        <x:f>'01 Controls'!$E$29*'02 Cargo Classes'!$M$7</x:f>
        <x:v>0.010000000000000002</x:v>
      </x:c>
      <x:c r="R3338" s="22" t="n">
        <x:f>'01 Controls'!$F$29*'02 Cargo Classes'!$N$7</x:f>
        <x:v>0</x:v>
      </x:c>
      <x:c r="S3338" s="22" t="n">
        <x:f>'01 Controls'!$G$29*'02 Cargo Classes'!$O$7</x:f>
        <x:v>0.96</x:v>
      </x:c>
      <x:c r="T3338" s="22" t="n">
        <x:f>'01 Controls'!$H$29*'02 Cargo Classes'!$P$7</x:f>
        <x:v>0.12</x:v>
      </x:c>
      <x:c r="U3338" s="22" t="n">
        <x:f>SUM(Q3338:T3338)</x:f>
        <x:v>1.0899999999999999</x:v>
      </x:c>
      <x:c r="V3338" s="18" t="n">
        <x:f>IF(U3338=0,0,N3338*Q3338/U3338)</x:f>
        <x:v>9.247706422018352</x:v>
      </x:c>
      <x:c r="W3338" s="18" t="n">
        <x:f>IF(U3338=0,0,P3338*Q3338/U3338)</x:f>
        <x:v>16.46972477064221</x:v>
      </x:c>
      <x:c r="X3338" s="18" t="n">
        <x:f>MAX(V3338,W3338*'01 Controls'!$E$12)</x:f>
        <x:v>9.247706422018352</x:v>
      </x:c>
      <x:c r="Y3338" s="18" t="n">
        <x:f>IF(U3338=0,0,N3338*R3338/U3338)</x:f>
        <x:v>0</x:v>
      </x:c>
      <x:c r="Z3338" s="18" t="n">
        <x:f>IF(U3338=0,0,P3338*R3338/U3338)</x:f>
        <x:v>0</x:v>
      </x:c>
      <x:c r="AA3338" s="18" t="n">
        <x:f>MAX(Y3338,Z3338*'01 Controls'!$E$13)</x:f>
        <x:v>0</x:v>
      </x:c>
      <x:c r="AB3338" s="18" t="n">
        <x:f>IF(U3338=0,0,N3338*S3338/U3338)</x:f>
        <x:v>887.7798165137615</x:v>
      </x:c>
      <x:c r="AC3338" s="18" t="n">
        <x:f>IF(U3338=0,0,P3338*S3338/U3338)</x:f>
        <x:v>1581.0935779816516</x:v>
      </x:c>
      <x:c r="AD3338" s="18" t="n">
        <x:f>MAX(AB3338,AC3338*'01 Controls'!$E$14)</x:f>
        <x:v>887.7798165137615</x:v>
      </x:c>
      <x:c r="AE3338" s="18" t="n">
        <x:f>IF(U3338=0,0,N3338*T3338/U3338)</x:f>
        <x:v>110.97247706422019</x:v>
      </x:c>
      <x:c r="AF3338" s="18" t="n">
        <x:f>IF(U3338=0,0,P3338*T3338/U3338)</x:f>
        <x:v>197.63669724770645</x:v>
      </x:c>
      <x:c r="AG3338" s="18" t="n">
        <x:f>MAX(AE3338,AF3338*'01 Controls'!$E$15)</x:f>
        <x:v>110.97247706422019</x:v>
      </x:c>
      <x:c r="AH3338" s="18" t="n">
        <x:f>SUM(V3338,Y3338,AB3338,AE3338)</x:f>
        <x:v>1008</x:v>
      </x:c>
      <x:c r="AI3338" s="18" t="n">
        <x:f>N3338-AH3338</x:f>
        <x:v>0</x:v>
      </x:c>
      <x:c r="AJ3338" s="18" t="n">
        <x:f>V3338*INDEX('07 Mode Capacity'!$P$6:$P$17,MATCH("AIR-"&amp;I3338,'07 Mode Capacity'!$C$6:$C$17,0))</x:f>
        <x:v>2.592461867482634</x:v>
      </x:c>
      <x:c r="AK3338" s="18" t="n">
        <x:f>Y3338*INDEX('07 Mode Capacity'!$P$6:$P$17,MATCH("OCEAN-"&amp;I3338,'07 Mode Capacity'!$C$6:$C$17,0))</x:f>
        <x:v>0</x:v>
      </x:c>
      <x:c r="AL3338" s="18" t="n">
        <x:f>AB3338*INDEX('07 Mode Capacity'!$P$6:$P$17,MATCH("LAND-"&amp;I3338,'07 Mode Capacity'!$C$6:$C$17,0))</x:f>
        <x:v>108.35163520352013</x:v>
      </x:c>
      <x:c r="AM3338" s="18" t="n">
        <x:f>AE3338*INDEX('07 Mode Capacity'!$P$6:$P$17,MATCH("INLAND-"&amp;I3338,'07 Mode Capacity'!$C$6:$C$17,0))</x:f>
        <x:v>70.04964143941557</x:v>
      </x:c>
      <x:c r="AN3338" s="18" t="n">
        <x:f>SUM(AJ3338:AM3338)</x:f>
        <x:v>180.99373851041832</x:v>
      </x:c>
      <x:c r="AO3338" s="17" t="n">
        <x:f>IF(N3338=0,1,AN3338/N3338)</x:f>
        <x:v>0.17955728026827214</x:v>
      </x:c>
      <x:c r="AP3338" s="11" t="str">
        <x:f>IF(AO3338&gt;='01 Controls'!$E$16,"PASS","FAIL")</x:f>
        <x:v>FAIL</x:v>
      </x:c>
      <x:c r="AQ3338" s="11" t="str">
        <x:v>UNQUANTIFIED</x:v>
      </x:c>
      <x:c r="AR3338" s="11" t="str">
        <x:v>Position-class planning record; serial item and receiver open</x:v>
      </x:c>
      <x:c r="AS3338" s="26"/>
      <x:c r="AT3338" s="26"/>
    </x:row>
    <x:row r="3339">
      <x:c r="C3339" s="11" t="str">
        <x:v>M5-M-SSG-COL-12</x:v>
      </x:c>
      <x:c r="D3339" s="11" t="str">
        <x:v>M5</x:v>
      </x:c>
      <x:c r="E3339" s="11" t="str">
        <x:v>Drought and water</x:v>
      </x:c>
      <x:c r="F3339" s="11" t="str">
        <x:v>M-SSG</x:v>
      </x:c>
      <x:c r="G3339" s="11" t="str">
        <x:v>Ocean sustainment group</x:v>
      </x:c>
      <x:c r="H3339" s="11" t="str">
        <x:v>COL-12</x:v>
      </x:c>
      <x:c r="I3339" s="19" t="n">
        <x:v>24</x:v>
      </x:c>
      <x:c r="J3339" s="21" t="n">
        <x:v>4</x:v>
      </x:c>
      <x:c r="K3339" s="18" t="n">
        <x:f>'05 Cargo Register'!K203</x:f>
        <x:v>42</x:v>
      </x:c>
      <x:c r="L3339" s="18" t="n">
        <x:f>'05 Cargo Register'!N203</x:f>
        <x:v>5</x:v>
      </x:c>
      <x:c r="M3339" s="18" t="n">
        <x:f>'05 Cargo Register'!O203</x:f>
        <x:v>132</x:v>
      </x:c>
      <x:c r="N3339" s="18" t="n">
        <x:f>J3339*K3339</x:f>
        <x:v>168</x:v>
      </x:c>
      <x:c r="O3339" s="18" t="n">
        <x:f>J3339*L3339</x:f>
        <x:v>20</x:v>
      </x:c>
      <x:c r="P3339" s="18" t="n">
        <x:f>J3339*M3339</x:f>
        <x:v>528</x:v>
      </x:c>
      <x:c r="Q3339" s="22" t="n">
        <x:f>'01 Controls'!$E$29*'02 Cargo Classes'!$M$8</x:f>
        <x:v>0.1</x:v>
      </x:c>
      <x:c r="R3339" s="22" t="n">
        <x:f>'01 Controls'!$F$29*'02 Cargo Classes'!$N$8</x:f>
        <x:v>0</x:v>
      </x:c>
      <x:c r="S3339" s="22" t="n">
        <x:f>'01 Controls'!$G$29*'02 Cargo Classes'!$O$8</x:f>
        <x:v>0.96</x:v>
      </x:c>
      <x:c r="T3339" s="22" t="n">
        <x:f>'01 Controls'!$H$29*'02 Cargo Classes'!$P$8</x:f>
        <x:v>0.03</x:v>
      </x:c>
      <x:c r="U3339" s="22" t="n">
        <x:f>SUM(Q3339:T3339)</x:f>
        <x:v>1.09</x:v>
      </x:c>
      <x:c r="V3339" s="18" t="n">
        <x:f>IF(U3339=0,0,N3339*Q3339/U3339)</x:f>
        <x:v>15.412844036697248</x:v>
      </x:c>
      <x:c r="W3339" s="18" t="n">
        <x:f>IF(U3339=0,0,P3339*Q3339/U3339)</x:f>
        <x:v>48.440366972477065</x:v>
      </x:c>
      <x:c r="X3339" s="18" t="n">
        <x:f>MAX(V3339,W3339*'01 Controls'!$E$12)</x:f>
        <x:v>15.412844036697248</x:v>
      </x:c>
      <x:c r="Y3339" s="18" t="n">
        <x:f>IF(U3339=0,0,N3339*R3339/U3339)</x:f>
        <x:v>0</x:v>
      </x:c>
      <x:c r="Z3339" s="18" t="n">
        <x:f>IF(U3339=0,0,P3339*R3339/U3339)</x:f>
        <x:v>0</x:v>
      </x:c>
      <x:c r="AA3339" s="18" t="n">
        <x:f>MAX(Y3339,Z3339*'01 Controls'!$E$13)</x:f>
        <x:v>0</x:v>
      </x:c>
      <x:c r="AB3339" s="18" t="n">
        <x:f>IF(U3339=0,0,N3339*S3339/U3339)</x:f>
        <x:v>147.96330275229357</x:v>
      </x:c>
      <x:c r="AC3339" s="18" t="n">
        <x:f>IF(U3339=0,0,P3339*S3339/U3339)</x:f>
        <x:v>465.02752293577976</x:v>
      </x:c>
      <x:c r="AD3339" s="18" t="n">
        <x:f>MAX(AB3339,AC3339*'01 Controls'!$E$14)</x:f>
        <x:v>147.96330275229357</x:v>
      </x:c>
      <x:c r="AE3339" s="18" t="n">
        <x:f>IF(U3339=0,0,N3339*T3339/U3339)</x:f>
        <x:v>4.623853211009174</x:v>
      </x:c>
      <x:c r="AF3339" s="18" t="n">
        <x:f>IF(U3339=0,0,P3339*T3339/U3339)</x:f>
        <x:v>14.532110091743117</x:v>
      </x:c>
      <x:c r="AG3339" s="18" t="n">
        <x:f>MAX(AE3339,AF3339*'01 Controls'!$E$15)</x:f>
        <x:v>4.623853211009174</x:v>
      </x:c>
      <x:c r="AH3339" s="18" t="n">
        <x:f>SUM(V3339,Y3339,AB3339,AE3339)</x:f>
        <x:v>167.99999999999997</x:v>
      </x:c>
      <x:c r="AI3339" s="18" t="n">
        <x:f>N3339-AH3339</x:f>
        <x:v>2.842170943040401e-14</x:v>
      </x:c>
      <x:c r="AJ3339" s="18" t="n">
        <x:f>V3339*INDEX('07 Mode Capacity'!$P$6:$P$17,MATCH("AIR-"&amp;I3339,'07 Mode Capacity'!$C$6:$C$17,0))</x:f>
        <x:v>3.1274828804523005</x:v>
      </x:c>
      <x:c r="AK3339" s="18" t="n">
        <x:f>Y3339*INDEX('07 Mode Capacity'!$P$6:$P$17,MATCH("OCEAN-"&amp;I3339,'07 Mode Capacity'!$C$6:$C$17,0))</x:f>
        <x:v>0</x:v>
      </x:c>
      <x:c r="AL3339" s="18" t="n">
        <x:f>AB3339*INDEX('07 Mode Capacity'!$P$6:$P$17,MATCH("LAND-"&amp;I3339,'07 Mode Capacity'!$C$6:$C$17,0))</x:f>
        <x:v>56.59610005776676</x:v>
      </x:c>
      <x:c r="AM3339" s="18" t="n">
        <x:f>AE3339*INDEX('07 Mode Capacity'!$P$6:$P$17,MATCH("INLAND-"&amp;I3339,'07 Mode Capacity'!$C$6:$C$17,0))</x:f>
        <x:v>4.623853211009174</x:v>
      </x:c>
      <x:c r="AN3339" s="18" t="n">
        <x:f>SUM(AJ3339:AM3339)</x:f>
        <x:v>64.34743614922823</x:v>
      </x:c>
      <x:c r="AO3339" s="17" t="n">
        <x:f>IF(N3339=0,1,AN3339/N3339)</x:f>
        <x:v>0.38302045326921563</x:v>
      </x:c>
      <x:c r="AP3339" s="11" t="str">
        <x:f>IF(AO3339&gt;='01 Controls'!$E$16,"PASS","FAIL")</x:f>
        <x:v>FAIL</x:v>
      </x:c>
      <x:c r="AQ3339" s="11" t="str">
        <x:v>UNQUANTIFIED</x:v>
      </x:c>
      <x:c r="AR3339" s="11" t="str">
        <x:v>Position-class planning record; serial item and receiver open</x:v>
      </x:c>
      <x:c r="AS3339" s="26"/>
      <x:c r="AT3339" s="26"/>
    </x:row>
    <x:row r="3340">
      <x:c r="C3340" s="11" t="str">
        <x:v>M5-M-SSG-BAT-22</x:v>
      </x:c>
      <x:c r="D3340" s="11" t="str">
        <x:v>M5</x:v>
      </x:c>
      <x:c r="E3340" s="11" t="str">
        <x:v>Drought and water</x:v>
      </x:c>
      <x:c r="F3340" s="11" t="str">
        <x:v>M-SSG</x:v>
      </x:c>
      <x:c r="G3340" s="11" t="str">
        <x:v>Ocean sustainment group</x:v>
      </x:c>
      <x:c r="H3340" s="11" t="str">
        <x:v>BAT-22</x:v>
      </x:c>
      <x:c r="I3340" s="19" t="n">
        <x:v>48</x:v>
      </x:c>
      <x:c r="J3340" s="21" t="n">
        <x:v>4</x:v>
      </x:c>
      <x:c r="K3340" s="18" t="n">
        <x:f>'05 Cargo Register'!K204</x:f>
        <x:v>168</x:v>
      </x:c>
      <x:c r="L3340" s="18" t="n">
        <x:f>'05 Cargo Register'!N204</x:f>
        <x:v>10</x:v>
      </x:c>
      <x:c r="M3340" s="18" t="n">
        <x:f>'05 Cargo Register'!O204</x:f>
        <x:v>264</x:v>
      </x:c>
      <x:c r="N3340" s="18" t="n">
        <x:f>J3340*K3340</x:f>
        <x:v>672</x:v>
      </x:c>
      <x:c r="O3340" s="18" t="n">
        <x:f>J3340*L3340</x:f>
        <x:v>40</x:v>
      </x:c>
      <x:c r="P3340" s="18" t="n">
        <x:f>J3340*M3340</x:f>
        <x:v>1056</x:v>
      </x:c>
      <x:c r="Q3340" s="22" t="n">
        <x:f>'01 Controls'!$E$29*'02 Cargo Classes'!$M$9</x:f>
        <x:v>0</x:v>
      </x:c>
      <x:c r="R3340" s="22" t="n">
        <x:f>'01 Controls'!$F$29*'02 Cargo Classes'!$N$9</x:f>
        <x:v>0</x:v>
      </x:c>
      <x:c r="S3340" s="22" t="n">
        <x:f>'01 Controls'!$G$29*'02 Cargo Classes'!$O$9</x:f>
        <x:v>0.8</x:v>
      </x:c>
      <x:c r="T3340" s="22" t="n">
        <x:f>'01 Controls'!$H$29*'02 Cargo Classes'!$P$9</x:f>
        <x:v>0.075</x:v>
      </x:c>
      <x:c r="U3340" s="22" t="n">
        <x:f>SUM(Q3340:T3340)</x:f>
        <x:v>0.875</x:v>
      </x:c>
      <x:c r="V3340" s="18" t="n">
        <x:f>IF(U3340=0,0,N3340*Q3340/U3340)</x:f>
        <x:v>0</x:v>
      </x:c>
      <x:c r="W3340" s="18" t="n">
        <x:f>IF(U3340=0,0,P3340*Q3340/U3340)</x:f>
        <x:v>0</x:v>
      </x:c>
      <x:c r="X3340" s="18" t="n">
        <x:f>MAX(V3340,W3340*'01 Controls'!$E$12)</x:f>
        <x:v>0</x:v>
      </x:c>
      <x:c r="Y3340" s="18" t="n">
        <x:f>IF(U3340=0,0,N3340*R3340/U3340)</x:f>
        <x:v>0</x:v>
      </x:c>
      <x:c r="Z3340" s="18" t="n">
        <x:f>IF(U3340=0,0,P3340*R3340/U3340)</x:f>
        <x:v>0</x:v>
      </x:c>
      <x:c r="AA3340" s="18" t="n">
        <x:f>MAX(Y3340,Z3340*'01 Controls'!$E$13)</x:f>
        <x:v>0</x:v>
      </x:c>
      <x:c r="AB3340" s="18" t="n">
        <x:f>IF(U3340=0,0,N3340*S3340/U3340)</x:f>
        <x:v>614.4</x:v>
      </x:c>
      <x:c r="AC3340" s="18" t="n">
        <x:f>IF(U3340=0,0,P3340*S3340/U3340)</x:f>
        <x:v>965.4857142857144</x:v>
      </x:c>
      <x:c r="AD3340" s="18" t="n">
        <x:f>MAX(AB3340,AC3340*'01 Controls'!$E$14)</x:f>
        <x:v>614.4</x:v>
      </x:c>
      <x:c r="AE3340" s="18" t="n">
        <x:f>IF(U3340=0,0,N3340*T3340/U3340)</x:f>
        <x:v>57.6</x:v>
      </x:c>
      <x:c r="AF3340" s="18" t="n">
        <x:f>IF(U3340=0,0,P3340*T3340/U3340)</x:f>
        <x:v>90.51428571428572</x:v>
      </x:c>
      <x:c r="AG3340" s="18" t="n">
        <x:f>MAX(AE3340,AF3340*'01 Controls'!$E$15)</x:f>
        <x:v>57.6</x:v>
      </x:c>
      <x:c r="AH3340" s="18" t="n">
        <x:f>SUM(V3340,Y3340,AB3340,AE3340)</x:f>
        <x:v>672</x:v>
      </x:c>
      <x:c r="AI3340" s="18" t="n">
        <x:f>N3340-AH3340</x:f>
        <x:v>0</x:v>
      </x:c>
      <x:c r="AJ3340" s="18" t="n">
        <x:f>V3340*INDEX('07 Mode Capacity'!$P$6:$P$17,MATCH("AIR-"&amp;I3340,'07 Mode Capacity'!$C$6:$C$17,0))</x:f>
        <x:v>0</x:v>
      </x:c>
      <x:c r="AK3340" s="18" t="n">
        <x:f>Y3340*INDEX('07 Mode Capacity'!$P$6:$P$17,MATCH("OCEAN-"&amp;I3340,'07 Mode Capacity'!$C$6:$C$17,0))</x:f>
        <x:v>0</x:v>
      </x:c>
      <x:c r="AL3340" s="18" t="n">
        <x:f>AB3340*INDEX('07 Mode Capacity'!$P$6:$P$17,MATCH("LAND-"&amp;I3340,'07 Mode Capacity'!$C$6:$C$17,0))</x:f>
        <x:v>74.98621102973773</x:v>
      </x:c>
      <x:c r="AM3340" s="18" t="n">
        <x:f>AE3340*INDEX('07 Mode Capacity'!$P$6:$P$17,MATCH("INLAND-"&amp;I3340,'07 Mode Capacity'!$C$6:$C$17,0))</x:f>
        <x:v>36.35909960426808</x:v>
      </x:c>
      <x:c r="AN3340" s="18" t="n">
        <x:f>SUM(AJ3340:AM3340)</x:f>
        <x:v>111.34531063400581</x:v>
      </x:c>
      <x:c r="AO3340" s="17" t="n">
        <x:f>IF(N3340=0,1,AN3340/N3340)</x:f>
        <x:v>0.16569242653869912</x:v>
      </x:c>
      <x:c r="AP3340" s="11" t="str">
        <x:f>IF(AO3340&gt;='01 Controls'!$E$16,"PASS","FAIL")</x:f>
        <x:v>FAIL</x:v>
      </x:c>
      <x:c r="AQ3340" s="11" t="str">
        <x:v>UNQUANTIFIED</x:v>
      </x:c>
      <x:c r="AR3340" s="11" t="str">
        <x:v>Position-class planning record; serial item and receiver open</x:v>
      </x:c>
      <x:c r="AS3340" s="26"/>
      <x:c r="AT3340" s="26"/>
    </x:row>
    <x:row r="3341">
      <x:c r="C3341" s="11" t="str">
        <x:v>M5-M-SSG-TNK-20</x:v>
      </x:c>
      <x:c r="D3341" s="11" t="str">
        <x:v>M5</x:v>
      </x:c>
      <x:c r="E3341" s="11" t="str">
        <x:v>Drought and water</x:v>
      </x:c>
      <x:c r="F3341" s="11" t="str">
        <x:v>M-SSG</x:v>
      </x:c>
      <x:c r="G3341" s="11" t="str">
        <x:v>Ocean sustainment group</x:v>
      </x:c>
      <x:c r="H3341" s="11" t="str">
        <x:v>TNK-20</x:v>
      </x:c>
      <x:c r="I3341" s="19" t="n">
        <x:v>48</x:v>
      </x:c>
      <x:c r="J3341" s="21" t="n">
        <x:v>4</x:v>
      </x:c>
      <x:c r="K3341" s="18" t="n">
        <x:f>'05 Cargo Register'!K205</x:f>
        <x:v>252</x:v>
      </x:c>
      <x:c r="L3341" s="18" t="n">
        <x:f>'05 Cargo Register'!N205</x:f>
        <x:v>15</x:v>
      </x:c>
      <x:c r="M3341" s="18" t="n">
        <x:f>'05 Cargo Register'!O205</x:f>
        <x:v>318.75</x:v>
      </x:c>
      <x:c r="N3341" s="18" t="n">
        <x:f>J3341*K3341</x:f>
        <x:v>1008</x:v>
      </x:c>
      <x:c r="O3341" s="18" t="n">
        <x:f>J3341*L3341</x:f>
        <x:v>60</x:v>
      </x:c>
      <x:c r="P3341" s="18" t="n">
        <x:f>J3341*M3341</x:f>
        <x:v>1275</x:v>
      </x:c>
      <x:c r="Q3341" s="22" t="n">
        <x:f>'01 Controls'!$E$29*'02 Cargo Classes'!$M$10</x:f>
        <x:v>0</x:v>
      </x:c>
      <x:c r="R3341" s="22" t="n">
        <x:f>'01 Controls'!$F$29*'02 Cargo Classes'!$N$10</x:f>
        <x:v>0</x:v>
      </x:c>
      <x:c r="S3341" s="22" t="n">
        <x:f>'01 Controls'!$G$29*'02 Cargo Classes'!$O$10</x:f>
        <x:v>0.8</x:v>
      </x:c>
      <x:c r="T3341" s="22" t="n">
        <x:f>'01 Controls'!$H$29*'02 Cargo Classes'!$P$10</x:f>
        <x:v>0.15</x:v>
      </x:c>
      <x:c r="U3341" s="22" t="n">
        <x:f>SUM(Q3341:T3341)</x:f>
        <x:v>0.9500000000000001</x:v>
      </x:c>
      <x:c r="V3341" s="18" t="n">
        <x:f>IF(U3341=0,0,N3341*Q3341/U3341)</x:f>
        <x:v>0</x:v>
      </x:c>
      <x:c r="W3341" s="18" t="n">
        <x:f>IF(U3341=0,0,P3341*Q3341/U3341)</x:f>
        <x:v>0</x:v>
      </x:c>
      <x:c r="X3341" s="18" t="n">
        <x:f>MAX(V3341,W3341*'01 Controls'!$E$12)</x:f>
        <x:v>0</x:v>
      </x:c>
      <x:c r="Y3341" s="18" t="n">
        <x:f>IF(U3341=0,0,N3341*R3341/U3341)</x:f>
        <x:v>0</x:v>
      </x:c>
      <x:c r="Z3341" s="18" t="n">
        <x:f>IF(U3341=0,0,P3341*R3341/U3341)</x:f>
        <x:v>0</x:v>
      </x:c>
      <x:c r="AA3341" s="18" t="n">
        <x:f>MAX(Y3341,Z3341*'01 Controls'!$E$13)</x:f>
        <x:v>0</x:v>
      </x:c>
      <x:c r="AB3341" s="18" t="n">
        <x:f>IF(U3341=0,0,N3341*S3341/U3341)</x:f>
        <x:v>848.8421052631579</x:v>
      </x:c>
      <x:c r="AC3341" s="18" t="n">
        <x:f>IF(U3341=0,0,P3341*S3341/U3341)</x:f>
        <x:v>1073.6842105263156</x:v>
      </x:c>
      <x:c r="AD3341" s="18" t="n">
        <x:f>MAX(AB3341,AC3341*'01 Controls'!$E$14)</x:f>
        <x:v>848.8421052631579</x:v>
      </x:c>
      <x:c r="AE3341" s="18" t="n">
        <x:f>IF(U3341=0,0,N3341*T3341/U3341)</x:f>
        <x:v>159.15789473684208</x:v>
      </x:c>
      <x:c r="AF3341" s="18" t="n">
        <x:f>IF(U3341=0,0,P3341*T3341/U3341)</x:f>
        <x:v>201.3157894736842</x:v>
      </x:c>
      <x:c r="AG3341" s="18" t="n">
        <x:f>MAX(AE3341,AF3341*'01 Controls'!$E$15)</x:f>
        <x:v>159.15789473684208</x:v>
      </x:c>
      <x:c r="AH3341" s="18" t="n">
        <x:f>SUM(V3341,Y3341,AB3341,AE3341)</x:f>
        <x:v>1008</x:v>
      </x:c>
      <x:c r="AI3341" s="18" t="n">
        <x:f>N3341-AH3341</x:f>
        <x:v>0</x:v>
      </x:c>
      <x:c r="AJ3341" s="18" t="n">
        <x:f>V3341*INDEX('07 Mode Capacity'!$P$6:$P$17,MATCH("AIR-"&amp;I3341,'07 Mode Capacity'!$C$6:$C$17,0))</x:f>
        <x:v>0</x:v>
      </x:c>
      <x:c r="AK3341" s="18" t="n">
        <x:f>Y3341*INDEX('07 Mode Capacity'!$P$6:$P$17,MATCH("OCEAN-"&amp;I3341,'07 Mode Capacity'!$C$6:$C$17,0))</x:f>
        <x:v>0</x:v>
      </x:c>
      <x:c r="AL3341" s="18" t="n">
        <x:f>AB3341*INDEX('07 Mode Capacity'!$P$6:$P$17,MATCH("LAND-"&amp;I3341,'07 Mode Capacity'!$C$6:$C$17,0))</x:f>
        <x:v>103.59937050161136</x:v>
      </x:c>
      <x:c r="AM3341" s="18" t="n">
        <x:f>AE3341*INDEX('07 Mode Capacity'!$P$6:$P$17,MATCH("INLAND-"&amp;I3341,'07 Mode Capacity'!$C$6:$C$17,0))</x:f>
        <x:v>100.46593311705652</x:v>
      </x:c>
      <x:c r="AN3341" s="18" t="n">
        <x:f>SUM(AJ3341:AM3341)</x:f>
        <x:v>204.06530361866788</x:v>
      </x:c>
      <x:c r="AO3341" s="17" t="n">
        <x:f>IF(N3341=0,1,AN3341/N3341)</x:f>
        <x:v>0.20244573771693242</x:v>
      </x:c>
      <x:c r="AP3341" s="11" t="str">
        <x:f>IF(AO3341&gt;='01 Controls'!$E$16,"PASS","FAIL")</x:f>
        <x:v>FAIL</x:v>
      </x:c>
      <x:c r="AQ3341" s="11" t="str">
        <x:v>UNQUANTIFIED</x:v>
      </x:c>
      <x:c r="AR3341" s="11" t="str">
        <x:v>Position-class planning record; serial item and receiver open</x:v>
      </x:c>
      <x:c r="AS3341" s="26"/>
      <x:c r="AT3341" s="26"/>
    </x:row>
    <x:row r="3342">
      <x:c r="C3342" s="11" t="str">
        <x:v>M5-M-SSG-FLR-24</x:v>
      </x:c>
      <x:c r="D3342" s="11" t="str">
        <x:v>M5</x:v>
      </x:c>
      <x:c r="E3342" s="11" t="str">
        <x:v>Drought and water</x:v>
      </x:c>
      <x:c r="F3342" s="11" t="str">
        <x:v>M-SSG</x:v>
      </x:c>
      <x:c r="G3342" s="11" t="str">
        <x:v>Ocean sustainment group</x:v>
      </x:c>
      <x:c r="H3342" s="11" t="str">
        <x:v>FLR-24</x:v>
      </x:c>
      <x:c r="I3342" s="19" t="n">
        <x:v>48</x:v>
      </x:c>
      <x:c r="J3342" s="21" t="n">
        <x:v>4</x:v>
      </x:c>
      <x:c r="K3342" s="18" t="n">
        <x:f>'05 Cargo Register'!K206</x:f>
        <x:v>315</x:v>
      </x:c>
      <x:c r="L3342" s="18" t="n">
        <x:f>'05 Cargo Register'!N206</x:f>
        <x:v>16</x:v>
      </x:c>
      <x:c r="M3342" s="18" t="n">
        <x:f>'05 Cargo Register'!O206</x:f>
        <x:v>512</x:v>
      </x:c>
      <x:c r="N3342" s="18" t="n">
        <x:f>J3342*K3342</x:f>
        <x:v>1260</x:v>
      </x:c>
      <x:c r="O3342" s="18" t="n">
        <x:f>J3342*L3342</x:f>
        <x:v>64</x:v>
      </x:c>
      <x:c r="P3342" s="18" t="n">
        <x:f>J3342*M3342</x:f>
        <x:v>2048</x:v>
      </x:c>
      <x:c r="Q3342" s="22" t="n">
        <x:f>'01 Controls'!$E$29*'02 Cargo Classes'!$M$11</x:f>
        <x:v>0</x:v>
      </x:c>
      <x:c r="R3342" s="22" t="n">
        <x:f>'01 Controls'!$F$29*'02 Cargo Classes'!$N$11</x:f>
        <x:v>0</x:v>
      </x:c>
      <x:c r="S3342" s="22" t="n">
        <x:f>'01 Controls'!$G$29*'02 Cargo Classes'!$O$11</x:f>
        <x:v>0.8</x:v>
      </x:c>
      <x:c r="T3342" s="22" t="n">
        <x:f>'01 Controls'!$H$29*'02 Cargo Classes'!$P$11</x:f>
        <x:v>0.12</x:v>
      </x:c>
      <x:c r="U3342" s="22" t="n">
        <x:f>SUM(Q3342:T3342)</x:f>
        <x:v>0.92</x:v>
      </x:c>
      <x:c r="V3342" s="18" t="n">
        <x:f>IF(U3342=0,0,N3342*Q3342/U3342)</x:f>
        <x:v>0</x:v>
      </x:c>
      <x:c r="W3342" s="18" t="n">
        <x:f>IF(U3342=0,0,P3342*Q3342/U3342)</x:f>
        <x:v>0</x:v>
      </x:c>
      <x:c r="X3342" s="18" t="n">
        <x:f>MAX(V3342,W3342*'01 Controls'!$E$12)</x:f>
        <x:v>0</x:v>
      </x:c>
      <x:c r="Y3342" s="18" t="n">
        <x:f>IF(U3342=0,0,N3342*R3342/U3342)</x:f>
        <x:v>0</x:v>
      </x:c>
      <x:c r="Z3342" s="18" t="n">
        <x:f>IF(U3342=0,0,P3342*R3342/U3342)</x:f>
        <x:v>0</x:v>
      </x:c>
      <x:c r="AA3342" s="18" t="n">
        <x:f>MAX(Y3342,Z3342*'01 Controls'!$E$13)</x:f>
        <x:v>0</x:v>
      </x:c>
      <x:c r="AB3342" s="18" t="n">
        <x:f>IF(U3342=0,0,N3342*S3342/U3342)</x:f>
        <x:v>1095.6521739130435</x:v>
      </x:c>
      <x:c r="AC3342" s="18" t="n">
        <x:f>IF(U3342=0,0,P3342*S3342/U3342)</x:f>
        <x:v>1780.8695652173913</x:v>
      </x:c>
      <x:c r="AD3342" s="18" t="n">
        <x:f>MAX(AB3342,AC3342*'01 Controls'!$E$14)</x:f>
        <x:v>1095.6521739130435</x:v>
      </x:c>
      <x:c r="AE3342" s="18" t="n">
        <x:f>IF(U3342=0,0,N3342*T3342/U3342)</x:f>
        <x:v>164.3478260869565</x:v>
      </x:c>
      <x:c r="AF3342" s="18" t="n">
        <x:f>IF(U3342=0,0,P3342*T3342/U3342)</x:f>
        <x:v>267.1304347826087</x:v>
      </x:c>
      <x:c r="AG3342" s="18" t="n">
        <x:f>MAX(AE3342,AF3342*'01 Controls'!$E$15)</x:f>
        <x:v>164.3478260869565</x:v>
      </x:c>
      <x:c r="AH3342" s="18" t="n">
        <x:f>SUM(V3342,Y3342,AB3342,AE3342)</x:f>
        <x:v>1260</x:v>
      </x:c>
      <x:c r="AI3342" s="18" t="n">
        <x:f>N3342-AH3342</x:f>
        <x:v>0</x:v>
      </x:c>
      <x:c r="AJ3342" s="18" t="n">
        <x:f>V3342*INDEX('07 Mode Capacity'!$P$6:$P$17,MATCH("AIR-"&amp;I3342,'07 Mode Capacity'!$C$6:$C$17,0))</x:f>
        <x:v>0</x:v>
      </x:c>
      <x:c r="AK3342" s="18" t="n">
        <x:f>Y3342*INDEX('07 Mode Capacity'!$P$6:$P$17,MATCH("OCEAN-"&amp;I3342,'07 Mode Capacity'!$C$6:$C$17,0))</x:f>
        <x:v>0</x:v>
      </x:c>
      <x:c r="AL3342" s="18" t="n">
        <x:f>AB3342*INDEX('07 Mode Capacity'!$P$6:$P$17,MATCH("LAND-"&amp;I3342,'07 Mode Capacity'!$C$6:$C$17,0))</x:f>
        <x:v>133.722013555069</x:v>
      </x:c>
      <x:c r="AM3342" s="18" t="n">
        <x:f>AE3342*INDEX('07 Mode Capacity'!$P$6:$P$17,MATCH("INLAND-"&amp;I3342,'07 Mode Capacity'!$C$6:$C$17,0))</x:f>
        <x:v>103.74199615348228</x:v>
      </x:c>
      <x:c r="AN3342" s="18" t="n">
        <x:f>SUM(AJ3342:AM3342)</x:f>
        <x:v>237.46400970855126</x:v>
      </x:c>
      <x:c r="AO3342" s="17" t="n">
        <x:f>IF(N3342=0,1,AN3342/N3342)</x:f>
        <x:v>0.18846349976869148</x:v>
      </x:c>
      <x:c r="AP3342" s="11" t="str">
        <x:f>IF(AO3342&gt;='01 Controls'!$E$16,"PASS","FAIL")</x:f>
        <x:v>FAIL</x:v>
      </x:c>
      <x:c r="AQ3342" s="11" t="str">
        <x:v>UNQUANTIFIED</x:v>
      </x:c>
      <x:c r="AR3342" s="11" t="str">
        <x:v>Position-class planning record; serial item and receiver open</x:v>
      </x:c>
      <x:c r="AS3342" s="26"/>
      <x:c r="AT3342" s="26"/>
    </x:row>
    <x:row r="3343">
      <x:c r="C3343" s="11" t="str">
        <x:v>M5-M-SSG-ROL-30</x:v>
      </x:c>
      <x:c r="D3343" s="11" t="str">
        <x:v>M5</x:v>
      </x:c>
      <x:c r="E3343" s="11" t="str">
        <x:v>Drought and water</x:v>
      </x:c>
      <x:c r="F3343" s="11" t="str">
        <x:v>M-SSG</x:v>
      </x:c>
      <x:c r="G3343" s="11" t="str">
        <x:v>Ocean sustainment group</x:v>
      </x:c>
      <x:c r="H3343" s="11" t="str">
        <x:v>ROL-30</x:v>
      </x:c>
      <x:c r="I3343" s="19" t="n">
        <x:v>48</x:v>
      </x:c>
      <x:c r="J3343" s="21" t="n">
        <x:v>4</x:v>
      </x:c>
      <x:c r="K3343" s="18" t="n">
        <x:f>'05 Cargo Register'!K207</x:f>
        <x:v>315</x:v>
      </x:c>
      <x:c r="L3343" s="18" t="n">
        <x:f>'05 Cargo Register'!N207</x:f>
        <x:v>14</x:v>
      </x:c>
      <x:c r="M3343" s="18" t="n">
        <x:f>'05 Cargo Register'!O207</x:f>
        <x:v>892.5</x:v>
      </x:c>
      <x:c r="N3343" s="18" t="n">
        <x:f>J3343*K3343</x:f>
        <x:v>1260</x:v>
      </x:c>
      <x:c r="O3343" s="18" t="n">
        <x:f>J3343*L3343</x:f>
        <x:v>56</x:v>
      </x:c>
      <x:c r="P3343" s="18" t="n">
        <x:f>J3343*M3343</x:f>
        <x:v>3570</x:v>
      </x:c>
      <x:c r="Q3343" s="22" t="n">
        <x:f>'01 Controls'!$E$29*'02 Cargo Classes'!$M$12</x:f>
        <x:v>0</x:v>
      </x:c>
      <x:c r="R3343" s="22" t="n">
        <x:f>'01 Controls'!$F$29*'02 Cargo Classes'!$N$12</x:f>
        <x:v>0</x:v>
      </x:c>
      <x:c r="S3343" s="22" t="n">
        <x:f>'01 Controls'!$G$29*'02 Cargo Classes'!$O$12</x:f>
        <x:v>1.2000000000000002</x:v>
      </x:c>
      <x:c r="T3343" s="22" t="n">
        <x:f>'01 Controls'!$H$29*'02 Cargo Classes'!$P$12</x:f>
        <x:v>0.09</x:v>
      </x:c>
      <x:c r="U3343" s="22" t="n">
        <x:f>SUM(Q3343:T3343)</x:f>
        <x:v>1.2900000000000003</x:v>
      </x:c>
      <x:c r="V3343" s="18" t="n">
        <x:f>IF(U3343=0,0,N3343*Q3343/U3343)</x:f>
        <x:v>0</x:v>
      </x:c>
      <x:c r="W3343" s="18" t="n">
        <x:f>IF(U3343=0,0,P3343*Q3343/U3343)</x:f>
        <x:v>0</x:v>
      </x:c>
      <x:c r="X3343" s="18" t="n">
        <x:f>MAX(V3343,W3343*'01 Controls'!$E$12)</x:f>
        <x:v>0</x:v>
      </x:c>
      <x:c r="Y3343" s="18" t="n">
        <x:f>IF(U3343=0,0,N3343*R3343/U3343)</x:f>
        <x:v>0</x:v>
      </x:c>
      <x:c r="Z3343" s="18" t="n">
        <x:f>IF(U3343=0,0,P3343*R3343/U3343)</x:f>
        <x:v>0</x:v>
      </x:c>
      <x:c r="AA3343" s="18" t="n">
        <x:f>MAX(Y3343,Z3343*'01 Controls'!$E$13)</x:f>
        <x:v>0</x:v>
      </x:c>
      <x:c r="AB3343" s="18" t="n">
        <x:f>IF(U3343=0,0,N3343*S3343/U3343)</x:f>
        <x:v>1172.093023255814</x:v>
      </x:c>
      <x:c r="AC3343" s="18" t="n">
        <x:f>IF(U3343=0,0,P3343*S3343/U3343)</x:f>
        <x:v>3320.93023255814</x:v>
      </x:c>
      <x:c r="AD3343" s="18" t="n">
        <x:f>MAX(AB3343,AC3343*'01 Controls'!$E$14)</x:f>
        <x:v>1172.093023255814</x:v>
      </x:c>
      <x:c r="AE3343" s="18" t="n">
        <x:f>IF(U3343=0,0,N3343*T3343/U3343)</x:f>
        <x:v>87.90697674418603</x:v>
      </x:c>
      <x:c r="AF3343" s="18" t="n">
        <x:f>IF(U3343=0,0,P3343*T3343/U3343)</x:f>
        <x:v>249.06976744186042</x:v>
      </x:c>
      <x:c r="AG3343" s="18" t="n">
        <x:f>MAX(AE3343,AF3343*'01 Controls'!$E$15)</x:f>
        <x:v>87.90697674418603</x:v>
      </x:c>
      <x:c r="AH3343" s="18" t="n">
        <x:f>SUM(V3343,Y3343,AB3343,AE3343)</x:f>
        <x:v>1260</x:v>
      </x:c>
      <x:c r="AI3343" s="18" t="n">
        <x:f>N3343-AH3343</x:f>
        <x:v>0</x:v>
      </x:c>
      <x:c r="AJ3343" s="18" t="n">
        <x:f>V3343*INDEX('07 Mode Capacity'!$P$6:$P$17,MATCH("AIR-"&amp;I3343,'07 Mode Capacity'!$C$6:$C$17,0))</x:f>
        <x:v>0</x:v>
      </x:c>
      <x:c r="AK3343" s="18" t="n">
        <x:f>Y3343*INDEX('07 Mode Capacity'!$P$6:$P$17,MATCH("OCEAN-"&amp;I3343,'07 Mode Capacity'!$C$6:$C$17,0))</x:f>
        <x:v>0</x:v>
      </x:c>
      <x:c r="AL3343" s="18" t="n">
        <x:f>AB3343*INDEX('07 Mode Capacity'!$P$6:$P$17,MATCH("LAND-"&amp;I3343,'07 Mode Capacity'!$C$6:$C$17,0))</x:f>
        <x:v>143.0514563612366</x:v>
      </x:c>
      <x:c r="AM3343" s="18" t="n">
        <x:f>AE3343*INDEX('07 Mode Capacity'!$P$6:$P$17,MATCH("INLAND-"&amp;I3343,'07 Mode Capacity'!$C$6:$C$17,0))</x:f>
        <x:v>55.48990491930447</x:v>
      </x:c>
      <x:c r="AN3343" s="18" t="n">
        <x:f>SUM(AJ3343:AM3343)</x:f>
        <x:v>198.54136128054108</x:v>
      </x:c>
      <x:c r="AO3343" s="17" t="n">
        <x:f>IF(N3343=0,1,AN3343/N3343)</x:f>
        <x:v>0.1575725089528104</x:v>
      </x:c>
      <x:c r="AP3343" s="11" t="str">
        <x:f>IF(AO3343&gt;='01 Controls'!$E$16,"PASS","FAIL")</x:f>
        <x:v>FAIL</x:v>
      </x:c>
      <x:c r="AQ3343" s="11" t="str">
        <x:v>UNQUANTIFIED</x:v>
      </x:c>
      <x:c r="AR3343" s="11" t="str">
        <x:v>Position-class planning record; serial item and receiver open</x:v>
      </x:c>
      <x:c r="AS3343" s="26"/>
      <x:c r="AT3343" s="26"/>
    </x:row>
    <x:row r="3344">
      <x:c r="C3344" s="11" t="str">
        <x:v>M5-M-SSG-LIN-18</x:v>
      </x:c>
      <x:c r="D3344" s="11" t="str">
        <x:v>M5</x:v>
      </x:c>
      <x:c r="E3344" s="11" t="str">
        <x:v>Drought and water</x:v>
      </x:c>
      <x:c r="F3344" s="11" t="str">
        <x:v>M-SSG</x:v>
      </x:c>
      <x:c r="G3344" s="11" t="str">
        <x:v>Ocean sustainment group</x:v>
      </x:c>
      <x:c r="H3344" s="11" t="str">
        <x:v>LIN-18</x:v>
      </x:c>
      <x:c r="I3344" s="19" t="n">
        <x:v>72</x:v>
      </x:c>
      <x:c r="J3344" s="21" t="n">
        <x:v>4</x:v>
      </x:c>
      <x:c r="K3344" s="18" t="n">
        <x:f>'05 Cargo Register'!K208</x:f>
        <x:v>168</x:v>
      </x:c>
      <x:c r="L3344" s="18" t="n">
        <x:f>'05 Cargo Register'!N208</x:f>
        <x:v>12</x:v>
      </x:c>
      <x:c r="M3344" s="18" t="n">
        <x:f>'05 Cargo Register'!O208</x:f>
        <x:v>528</x:v>
      </x:c>
      <x:c r="N3344" s="18" t="n">
        <x:f>J3344*K3344</x:f>
        <x:v>672</x:v>
      </x:c>
      <x:c r="O3344" s="18" t="n">
        <x:f>J3344*L3344</x:f>
        <x:v>48</x:v>
      </x:c>
      <x:c r="P3344" s="18" t="n">
        <x:f>J3344*M3344</x:f>
        <x:v>2112</x:v>
      </x:c>
      <x:c r="Q3344" s="22" t="n">
        <x:f>'01 Controls'!$E$29*'02 Cargo Classes'!$M$13</x:f>
        <x:v>0</x:v>
      </x:c>
      <x:c r="R3344" s="22" t="n">
        <x:f>'01 Controls'!$F$29*'02 Cargo Classes'!$N$13</x:f>
        <x:v>0</x:v>
      </x:c>
      <x:c r="S3344" s="22" t="n">
        <x:f>'01 Controls'!$G$29*'02 Cargo Classes'!$O$13</x:f>
        <x:v>0.8</x:v>
      </x:c>
      <x:c r="T3344" s="22" t="n">
        <x:f>'01 Controls'!$H$29*'02 Cargo Classes'!$P$13</x:f>
        <x:v>0.15</x:v>
      </x:c>
      <x:c r="U3344" s="22" t="n">
        <x:f>SUM(Q3344:T3344)</x:f>
        <x:v>0.9500000000000001</x:v>
      </x:c>
      <x:c r="V3344" s="18" t="n">
        <x:f>IF(U3344=0,0,N3344*Q3344/U3344)</x:f>
        <x:v>0</x:v>
      </x:c>
      <x:c r="W3344" s="18" t="n">
        <x:f>IF(U3344=0,0,P3344*Q3344/U3344)</x:f>
        <x:v>0</x:v>
      </x:c>
      <x:c r="X3344" s="18" t="n">
        <x:f>MAX(V3344,W3344*'01 Controls'!$E$12)</x:f>
        <x:v>0</x:v>
      </x:c>
      <x:c r="Y3344" s="18" t="n">
        <x:f>IF(U3344=0,0,N3344*R3344/U3344)</x:f>
        <x:v>0</x:v>
      </x:c>
      <x:c r="Z3344" s="18" t="n">
        <x:f>IF(U3344=0,0,P3344*R3344/U3344)</x:f>
        <x:v>0</x:v>
      </x:c>
      <x:c r="AA3344" s="18" t="n">
        <x:f>MAX(Y3344,Z3344*'01 Controls'!$E$13)</x:f>
        <x:v>0</x:v>
      </x:c>
      <x:c r="AB3344" s="18" t="n">
        <x:f>IF(U3344=0,0,N3344*S3344/U3344)</x:f>
        <x:v>565.8947368421052</x:v>
      </x:c>
      <x:c r="AC3344" s="18" t="n">
        <x:f>IF(U3344=0,0,P3344*S3344/U3344)</x:f>
        <x:v>1778.5263157894738</x:v>
      </x:c>
      <x:c r="AD3344" s="18" t="n">
        <x:f>MAX(AB3344,AC3344*'01 Controls'!$E$14)</x:f>
        <x:v>565.8947368421052</x:v>
      </x:c>
      <x:c r="AE3344" s="18" t="n">
        <x:f>IF(U3344=0,0,N3344*T3344/U3344)</x:f>
        <x:v>106.10526315789473</x:v>
      </x:c>
      <x:c r="AF3344" s="18" t="n">
        <x:f>IF(U3344=0,0,P3344*T3344/U3344)</x:f>
        <x:v>333.4736842105263</x:v>
      </x:c>
      <x:c r="AG3344" s="18" t="n">
        <x:f>MAX(AE3344,AF3344*'01 Controls'!$E$15)</x:f>
        <x:v>106.10526315789473</x:v>
      </x:c>
      <x:c r="AH3344" s="18" t="n">
        <x:f>SUM(V3344,Y3344,AB3344,AE3344)</x:f>
        <x:v>671.9999999999999</x:v>
      </x:c>
      <x:c r="AI3344" s="18" t="n">
        <x:f>N3344-AH3344</x:f>
        <x:v>1.1368683772161603e-13</x:v>
      </x:c>
      <x:c r="AJ3344" s="18" t="n">
        <x:f>V3344*INDEX('07 Mode Capacity'!$P$6:$P$17,MATCH("AIR-"&amp;I3344,'07 Mode Capacity'!$C$6:$C$17,0))</x:f>
        <x:v>0</x:v>
      </x:c>
      <x:c r="AK3344" s="18" t="n">
        <x:f>Y3344*INDEX('07 Mode Capacity'!$P$6:$P$17,MATCH("OCEAN-"&amp;I3344,'07 Mode Capacity'!$C$6:$C$17,0))</x:f>
        <x:v>0</x:v>
      </x:c>
      <x:c r="AL3344" s="18" t="n">
        <x:f>AB3344*INDEX('07 Mode Capacity'!$P$6:$P$17,MATCH("LAND-"&amp;I3344,'07 Mode Capacity'!$C$6:$C$17,0))</x:f>
        <x:v>404.620522991387</x:v>
      </x:c>
      <x:c r="AM3344" s="18" t="n">
        <x:f>AE3344*INDEX('07 Mode Capacity'!$P$6:$P$17,MATCH("INLAND-"&amp;I3344,'07 Mode Capacity'!$C$6:$C$17,0))</x:f>
        <x:v>106.10526315789473</x:v>
      </x:c>
      <x:c r="AN3344" s="18" t="n">
        <x:f>SUM(AJ3344:AM3344)</x:f>
        <x:v>510.72578614928176</x:v>
      </x:c>
      <x:c r="AO3344" s="17" t="n">
        <x:f>IF(N3344=0,1,AN3344/N3344)</x:f>
        <x:v>0.760008610341193</x:v>
      </x:c>
      <x:c r="AP3344" s="11" t="str">
        <x:f>IF(AO3344&gt;='01 Controls'!$E$16,"PASS","FAIL")</x:f>
        <x:v>FAIL</x:v>
      </x:c>
      <x:c r="AQ3344" s="11" t="str">
        <x:v>UNQUANTIFIED</x:v>
      </x:c>
      <x:c r="AR3344" s="11" t="str">
        <x:v>Position-class planning record; serial item and receiver open</x:v>
      </x:c>
      <x:c r="AS3344" s="26"/>
      <x:c r="AT3344" s="26"/>
    </x:row>
    <x:row r="3345">
      <x:c r="C3345" s="11" t="str">
        <x:v>M5-M-SSG-BLK-08</x:v>
      </x:c>
      <x:c r="D3345" s="11" t="str">
        <x:v>M5</x:v>
      </x:c>
      <x:c r="E3345" s="11" t="str">
        <x:v>Drought and water</x:v>
      </x:c>
      <x:c r="F3345" s="11" t="str">
        <x:v>M-SSG</x:v>
      </x:c>
      <x:c r="G3345" s="11" t="str">
        <x:v>Ocean sustainment group</x:v>
      </x:c>
      <x:c r="H3345" s="11" t="str">
        <x:v>BLK-08</x:v>
      </x:c>
      <x:c r="I3345" s="19" t="n">
        <x:v>48</x:v>
      </x:c>
      <x:c r="J3345" s="21" t="n">
        <x:v>4</x:v>
      </x:c>
      <x:c r="K3345" s="18" t="n">
        <x:f>'05 Cargo Register'!K209</x:f>
        <x:v>105</x:v>
      </x:c>
      <x:c r="L3345" s="18" t="n">
        <x:f>'05 Cargo Register'!N209</x:f>
        <x:v>17</x:v>
      </x:c>
      <x:c r="M3345" s="18" t="n">
        <x:f>'05 Cargo Register'!O209</x:f>
        <x:v>867</x:v>
      </x:c>
      <x:c r="N3345" s="18" t="n">
        <x:f>J3345*K3345</x:f>
        <x:v>420</x:v>
      </x:c>
      <x:c r="O3345" s="18" t="n">
        <x:f>J3345*L3345</x:f>
        <x:v>68</x:v>
      </x:c>
      <x:c r="P3345" s="18" t="n">
        <x:f>J3345*M3345</x:f>
        <x:v>3468</x:v>
      </x:c>
      <x:c r="Q3345" s="22" t="n">
        <x:f>'01 Controls'!$E$29*'02 Cargo Classes'!$M$14</x:f>
        <x:v>0.05</x:v>
      </x:c>
      <x:c r="R3345" s="22" t="n">
        <x:f>'01 Controls'!$F$29*'02 Cargo Classes'!$N$14</x:f>
        <x:v>0</x:v>
      </x:c>
      <x:c r="S3345" s="22" t="n">
        <x:f>'01 Controls'!$G$29*'02 Cargo Classes'!$O$14</x:f>
        <x:v>0.8</x:v>
      </x:c>
      <x:c r="T3345" s="22" t="n">
        <x:f>'01 Controls'!$H$29*'02 Cargo Classes'!$P$14</x:f>
        <x:v>0.075</x:v>
      </x:c>
      <x:c r="U3345" s="22" t="n">
        <x:f>SUM(Q3345:T3345)</x:f>
        <x:v>0.925</x:v>
      </x:c>
      <x:c r="V3345" s="18" t="n">
        <x:f>IF(U3345=0,0,N3345*Q3345/U3345)</x:f>
        <x:v>22.7027027027027</x:v>
      </x:c>
      <x:c r="W3345" s="18" t="n">
        <x:f>IF(U3345=0,0,P3345*Q3345/U3345)</x:f>
        <x:v>187.45945945945945</x:v>
      </x:c>
      <x:c r="X3345" s="18" t="n">
        <x:f>MAX(V3345,W3345*'01 Controls'!$E$12)</x:f>
        <x:v>46.86486486486486</x:v>
      </x:c>
      <x:c r="Y3345" s="18" t="n">
        <x:f>IF(U3345=0,0,N3345*R3345/U3345)</x:f>
        <x:v>0</x:v>
      </x:c>
      <x:c r="Z3345" s="18" t="n">
        <x:f>IF(U3345=0,0,P3345*R3345/U3345)</x:f>
        <x:v>0</x:v>
      </x:c>
      <x:c r="AA3345" s="18" t="n">
        <x:f>MAX(Y3345,Z3345*'01 Controls'!$E$13)</x:f>
        <x:v>0</x:v>
      </x:c>
      <x:c r="AB3345" s="18" t="n">
        <x:f>IF(U3345=0,0,N3345*S3345/U3345)</x:f>
        <x:v>363.2432432432432</x:v>
      </x:c>
      <x:c r="AC3345" s="18" t="n">
        <x:f>IF(U3345=0,0,P3345*S3345/U3345)</x:f>
        <x:v>2999.3513513513512</x:v>
      </x:c>
      <x:c r="AD3345" s="18" t="n">
        <x:f>MAX(AB3345,AC3345*'01 Controls'!$E$14)</x:f>
        <x:v>599.8702702702702</x:v>
      </x:c>
      <x:c r="AE3345" s="18" t="n">
        <x:f>IF(U3345=0,0,N3345*T3345/U3345)</x:f>
        <x:v>34.05405405405405</x:v>
      </x:c>
      <x:c r="AF3345" s="18" t="n">
        <x:f>IF(U3345=0,0,P3345*T3345/U3345)</x:f>
        <x:v>281.18918918918916</x:v>
      </x:c>
      <x:c r="AG3345" s="18" t="n">
        <x:f>MAX(AE3345,AF3345*'01 Controls'!$E$15)</x:f>
        <x:v>50.614054054054044</x:v>
      </x:c>
      <x:c r="AH3345" s="18" t="n">
        <x:f>SUM(V3345,Y3345,AB3345,AE3345)</x:f>
        <x:v>420</x:v>
      </x:c>
      <x:c r="AI3345" s="18" t="n">
        <x:f>N3345-AH3345</x:f>
        <x:v>0</x:v>
      </x:c>
      <x:c r="AJ3345" s="18" t="n">
        <x:f>V3345*INDEX('07 Mode Capacity'!$P$6:$P$17,MATCH("AIR-"&amp;I3345,'07 Mode Capacity'!$C$6:$C$17,0))</x:f>
        <x:v>6.364377107108265</x:v>
      </x:c>
      <x:c r="AK3345" s="18" t="n">
        <x:f>Y3345*INDEX('07 Mode Capacity'!$P$6:$P$17,MATCH("OCEAN-"&amp;I3345,'07 Mode Capacity'!$C$6:$C$17,0))</x:f>
        <x:v>0</x:v>
      </x:c>
      <x:c r="AL3345" s="18" t="n">
        <x:f>AB3345*INDEX('07 Mode Capacity'!$P$6:$P$17,MATCH("LAND-"&amp;I3345,'07 Mode Capacity'!$C$6:$C$17,0))</x:f>
        <x:v>44.33306395339224</x:v>
      </x:c>
      <x:c r="AM3345" s="18" t="n">
        <x:f>AE3345*INDEX('07 Mode Capacity'!$P$6:$P$17,MATCH("INLAND-"&amp;I3345,'07 Mode Capacity'!$C$6:$C$17,0))</x:f>
        <x:v>21.496089293063896</x:v>
      </x:c>
      <x:c r="AN3345" s="18" t="n">
        <x:f>SUM(AJ3345:AM3345)</x:f>
        <x:v>72.1935303535644</x:v>
      </x:c>
      <x:c r="AO3345" s="17" t="n">
        <x:f>IF(N3345=0,1,AN3345/N3345)</x:f>
        <x:v>0.17188935798467714</x:v>
      </x:c>
      <x:c r="AP3345" s="11" t="str">
        <x:f>IF(AO3345&gt;='01 Controls'!$E$16,"PASS","FAIL")</x:f>
        <x:v>FAIL</x:v>
      </x:c>
      <x:c r="AQ3345" s="11" t="str">
        <x:v>UNQUANTIFIED</x:v>
      </x:c>
      <x:c r="AR3345" s="11" t="str">
        <x:v>Position-class planning record; serial item and receiver open</x:v>
      </x:c>
      <x:c r="AS3345" s="26"/>
      <x:c r="AT3345" s="26"/>
    </x:row>
    <x:row r="3346">
      <x:c r="C3346" s="11" t="str">
        <x:v>M5-M-SSG-OOG-80</x:v>
      </x:c>
      <x:c r="D3346" s="11" t="str">
        <x:v>M5</x:v>
      </x:c>
      <x:c r="E3346" s="11" t="str">
        <x:v>Drought and water</x:v>
      </x:c>
      <x:c r="F3346" s="11" t="str">
        <x:v>M-SSG</x:v>
      </x:c>
      <x:c r="G3346" s="11" t="str">
        <x:v>Ocean sustainment group</x:v>
      </x:c>
      <x:c r="H3346" s="11" t="str">
        <x:v>OOG-80</x:v>
      </x:c>
      <x:c r="I3346" s="19" t="n">
        <x:v>72</x:v>
      </x:c>
      <x:c r="J3346" s="21" t="n">
        <x:v>4</x:v>
      </x:c>
      <x:c r="K3346" s="18" t="n">
        <x:f>'05 Cargo Register'!K210</x:f>
        <x:v>420</x:v>
      </x:c>
      <x:c r="L3346" s="18" t="n">
        <x:f>'05 Cargo Register'!N210</x:f>
        <x:v>7</x:v>
      </x:c>
      <x:c r="M3346" s="18" t="n">
        <x:f>'05 Cargo Register'!O210</x:f>
        <x:v>1232</x:v>
      </x:c>
      <x:c r="N3346" s="18" t="n">
        <x:f>J3346*K3346</x:f>
        <x:v>1680</x:v>
      </x:c>
      <x:c r="O3346" s="18" t="n">
        <x:f>J3346*L3346</x:f>
        <x:v>28</x:v>
      </x:c>
      <x:c r="P3346" s="18" t="n">
        <x:f>J3346*M3346</x:f>
        <x:v>4928</x:v>
      </x:c>
      <x:c r="Q3346" s="22" t="n">
        <x:f>'01 Controls'!$E$29*'02 Cargo Classes'!$M$15</x:f>
        <x:v>0</x:v>
      </x:c>
      <x:c r="R3346" s="22" t="n">
        <x:f>'01 Controls'!$F$29*'02 Cargo Classes'!$N$15</x:f>
        <x:v>0</x:v>
      </x:c>
      <x:c r="S3346" s="22" t="n">
        <x:f>'01 Controls'!$G$29*'02 Cargo Classes'!$O$15</x:f>
        <x:v>0.48</x:v>
      </x:c>
      <x:c r="T3346" s="22" t="n">
        <x:f>'01 Controls'!$H$29*'02 Cargo Classes'!$P$15</x:f>
        <x:v>0.075</x:v>
      </x:c>
      <x:c r="U3346" s="22" t="n">
        <x:f>SUM(Q3346:T3346)</x:f>
        <x:v>0.5549999999999999</x:v>
      </x:c>
      <x:c r="V3346" s="18" t="n">
        <x:f>IF(U3346=0,0,N3346*Q3346/U3346)</x:f>
        <x:v>0</x:v>
      </x:c>
      <x:c r="W3346" s="18" t="n">
        <x:f>IF(U3346=0,0,P3346*Q3346/U3346)</x:f>
        <x:v>0</x:v>
      </x:c>
      <x:c r="X3346" s="18" t="n">
        <x:f>MAX(V3346,W3346*'01 Controls'!$E$12)</x:f>
        <x:v>0</x:v>
      </x:c>
      <x:c r="Y3346" s="18" t="n">
        <x:f>IF(U3346=0,0,N3346*R3346/U3346)</x:f>
        <x:v>0</x:v>
      </x:c>
      <x:c r="Z3346" s="18" t="n">
        <x:f>IF(U3346=0,0,P3346*R3346/U3346)</x:f>
        <x:v>0</x:v>
      </x:c>
      <x:c r="AA3346" s="18" t="n">
        <x:f>MAX(Y3346,Z3346*'01 Controls'!$E$13)</x:f>
        <x:v>0</x:v>
      </x:c>
      <x:c r="AB3346" s="18" t="n">
        <x:f>IF(U3346=0,0,N3346*S3346/U3346)</x:f>
        <x:v>1452.9729729729731</x:v>
      </x:c>
      <x:c r="AC3346" s="18" t="n">
        <x:f>IF(U3346=0,0,P3346*S3346/U3346)</x:f>
        <x:v>4262.054054054054</x:v>
      </x:c>
      <x:c r="AD3346" s="18" t="n">
        <x:f>MAX(AB3346,AC3346*'01 Controls'!$E$14)</x:f>
        <x:v>1452.9729729729731</x:v>
      </x:c>
      <x:c r="AE3346" s="18" t="n">
        <x:f>IF(U3346=0,0,N3346*T3346/U3346)</x:f>
        <x:v>227.02702702702706</x:v>
      </x:c>
      <x:c r="AF3346" s="18" t="n">
        <x:f>IF(U3346=0,0,P3346*T3346/U3346)</x:f>
        <x:v>665.9459459459459</x:v>
      </x:c>
      <x:c r="AG3346" s="18" t="n">
        <x:f>MAX(AE3346,AF3346*'01 Controls'!$E$15)</x:f>
        <x:v>227.02702702702706</x:v>
      </x:c>
      <x:c r="AH3346" s="18" t="n">
        <x:f>SUM(V3346,Y3346,AB3346,AE3346)</x:f>
        <x:v>1680.0000000000002</x:v>
      </x:c>
      <x:c r="AI3346" s="18" t="n">
        <x:f>N3346-AH3346</x:f>
        <x:v>-2.2737367544323206e-13</x:v>
      </x:c>
      <x:c r="AJ3346" s="18" t="n">
        <x:f>V3346*INDEX('07 Mode Capacity'!$P$6:$P$17,MATCH("AIR-"&amp;I3346,'07 Mode Capacity'!$C$6:$C$17,0))</x:f>
        <x:v>0</x:v>
      </x:c>
      <x:c r="AK3346" s="18" t="n">
        <x:f>Y3346*INDEX('07 Mode Capacity'!$P$6:$P$17,MATCH("OCEAN-"&amp;I3346,'07 Mode Capacity'!$C$6:$C$17,0))</x:f>
        <x:v>0</x:v>
      </x:c>
      <x:c r="AL3346" s="18" t="n">
        <x:f>AB3346*INDEX('07 Mode Capacity'!$P$6:$P$17,MATCH("LAND-"&amp;I3346,'07 Mode Capacity'!$C$6:$C$17,0))</x:f>
        <x:v>1038.8905320049128</x:v>
      </x:c>
      <x:c r="AM3346" s="18" t="n">
        <x:f>AE3346*INDEX('07 Mode Capacity'!$P$6:$P$17,MATCH("INLAND-"&amp;I3346,'07 Mode Capacity'!$C$6:$C$17,0))</x:f>
        <x:v>227.02702702702706</x:v>
      </x:c>
      <x:c r="AN3346" s="18" t="n">
        <x:f>SUM(AJ3346:AM3346)</x:f>
        <x:v>1265.9175590319398</x:v>
      </x:c>
      <x:c r="AO3346" s="17" t="n">
        <x:f>IF(N3346=0,1,AN3346/N3346)</x:f>
        <x:v>0.7535223565666309</x:v>
      </x:c>
      <x:c r="AP3346" s="11" t="str">
        <x:f>IF(AO3346&gt;='01 Controls'!$E$16,"PASS","FAIL")</x:f>
        <x:v>FAIL</x:v>
      </x:c>
      <x:c r="AQ3346" s="11" t="str">
        <x:v>UNQUANTIFIED</x:v>
      </x:c>
      <x:c r="AR3346" s="11" t="str">
        <x:v>Position-class planning record; serial item and receiver open</x:v>
      </x:c>
      <x:c r="AS3346" s="26"/>
      <x:c r="AT3346" s="26"/>
    </x:row>
    <x:row r="3347">
      <x:c r="C3347" s="11" t="str">
        <x:v>M5-I-CUG-APL-45</x:v>
      </x:c>
      <x:c r="D3347" s="11" t="str">
        <x:v>M5</x:v>
      </x:c>
      <x:c r="E3347" s="11" t="str">
        <x:v>Drought and water</x:v>
      </x:c>
      <x:c r="F3347" s="11" t="str">
        <x:v>I-CUG</x:v>
      </x:c>
      <x:c r="G3347" s="11" t="str">
        <x:v>Communications utility group</x:v>
      </x:c>
      <x:c r="H3347" s="11" t="str">
        <x:v>APL-45</x:v>
      </x:c>
      <x:c r="I3347" s="19" t="n">
        <x:v>24</x:v>
      </x:c>
      <x:c r="J3347" s="21" t="n">
        <x:v>5</x:v>
      </x:c>
      <x:c r="K3347" s="18" t="n">
        <x:f>'05 Cargo Register'!K211</x:f>
        <x:v>720</x:v>
      </x:c>
      <x:c r="L3347" s="18" t="n">
        <x:f>'05 Cargo Register'!N211</x:f>
        <x:v>189</x:v>
      </x:c>
      <x:c r="M3347" s="18" t="n">
        <x:f>'05 Cargo Register'!O211</x:f>
        <x:v>1417.5</x:v>
      </x:c>
      <x:c r="N3347" s="18" t="n">
        <x:f>J3347*K3347</x:f>
        <x:v>3600</x:v>
      </x:c>
      <x:c r="O3347" s="18" t="n">
        <x:f>J3347*L3347</x:f>
        <x:v>945</x:v>
      </x:c>
      <x:c r="P3347" s="18" t="n">
        <x:f>J3347*M3347</x:f>
        <x:v>7087.5</x:v>
      </x:c>
      <x:c r="Q3347" s="22" t="n">
        <x:f>'01 Controls'!$E$29*'02 Cargo Classes'!$M$6</x:f>
        <x:v>0.15000000000000002</x:v>
      </x:c>
      <x:c r="R3347" s="22" t="n">
        <x:f>'01 Controls'!$F$29*'02 Cargo Classes'!$N$6</x:f>
        <x:v>0</x:v>
      </x:c>
      <x:c r="S3347" s="22" t="n">
        <x:f>'01 Controls'!$G$29*'02 Cargo Classes'!$O$6</x:f>
        <x:v>0.8</x:v>
      </x:c>
      <x:c r="T3347" s="22" t="n">
        <x:f>'01 Controls'!$H$29*'02 Cargo Classes'!$P$6</x:f>
        <x:v>0.045</x:v>
      </x:c>
      <x:c r="U3347" s="22" t="n">
        <x:f>SUM(Q3347:T3347)</x:f>
        <x:v>0.9950000000000001</x:v>
      </x:c>
      <x:c r="V3347" s="18" t="n">
        <x:f>IF(U3347=0,0,N3347*Q3347/U3347)</x:f>
        <x:v>542.713567839196</x:v>
      </x:c>
      <x:c r="W3347" s="18" t="n">
        <x:f>IF(U3347=0,0,P3347*Q3347/U3347)</x:f>
        <x:v>1068.4673366834172</x:v>
      </x:c>
      <x:c r="X3347" s="18" t="n">
        <x:f>MAX(V3347,W3347*'01 Controls'!$E$12)</x:f>
        <x:v>542.713567839196</x:v>
      </x:c>
      <x:c r="Y3347" s="18" t="n">
        <x:f>IF(U3347=0,0,N3347*R3347/U3347)</x:f>
        <x:v>0</x:v>
      </x:c>
      <x:c r="Z3347" s="18" t="n">
        <x:f>IF(U3347=0,0,P3347*R3347/U3347)</x:f>
        <x:v>0</x:v>
      </x:c>
      <x:c r="AA3347" s="18" t="n">
        <x:f>MAX(Y3347,Z3347*'01 Controls'!$E$13)</x:f>
        <x:v>0</x:v>
      </x:c>
      <x:c r="AB3347" s="18" t="n">
        <x:f>IF(U3347=0,0,N3347*S3347/U3347)</x:f>
        <x:v>2894.4723618090447</x:v>
      </x:c>
      <x:c r="AC3347" s="18" t="n">
        <x:f>IF(U3347=0,0,P3347*S3347/U3347)</x:f>
        <x:v>5698.492462311558</x:v>
      </x:c>
      <x:c r="AD3347" s="18" t="n">
        <x:f>MAX(AB3347,AC3347*'01 Controls'!$E$14)</x:f>
        <x:v>2894.4723618090447</x:v>
      </x:c>
      <x:c r="AE3347" s="18" t="n">
        <x:f>IF(U3347=0,0,N3347*T3347/U3347)</x:f>
        <x:v>162.81407035175877</x:v>
      </x:c>
      <x:c r="AF3347" s="18" t="n">
        <x:f>IF(U3347=0,0,P3347*T3347/U3347)</x:f>
        <x:v>320.5402010050251</x:v>
      </x:c>
      <x:c r="AG3347" s="18" t="n">
        <x:f>MAX(AE3347,AF3347*'01 Controls'!$E$15)</x:f>
        <x:v>162.81407035175877</x:v>
      </x:c>
      <x:c r="AH3347" s="18" t="n">
        <x:f>SUM(V3347,Y3347,AB3347,AE3347)</x:f>
        <x:v>3599.9999999999995</x:v>
      </x:c>
      <x:c r="AI3347" s="18" t="n">
        <x:f>N3347-AH3347</x:f>
        <x:v>4.547473508864641e-13</x:v>
      </x:c>
      <x:c r="AJ3347" s="18" t="n">
        <x:f>V3347*INDEX('07 Mode Capacity'!$P$6:$P$17,MATCH("AIR-"&amp;I3347,'07 Mode Capacity'!$C$6:$C$17,0))</x:f>
        <x:v>110.12421772159753</x:v>
      </x:c>
      <x:c r="AK3347" s="18" t="n">
        <x:f>Y3347*INDEX('07 Mode Capacity'!$P$6:$P$17,MATCH("OCEAN-"&amp;I3347,'07 Mode Capacity'!$C$6:$C$17,0))</x:f>
        <x:v>0</x:v>
      </x:c>
      <x:c r="AL3347" s="18" t="n">
        <x:f>AB3347*INDEX('07 Mode Capacity'!$P$6:$P$17,MATCH("LAND-"&amp;I3347,'07 Mode Capacity'!$C$6:$C$17,0))</x:f>
        <x:v>1107.1383536067078</x:v>
      </x:c>
      <x:c r="AM3347" s="18" t="n">
        <x:f>AE3347*INDEX('07 Mode Capacity'!$P$6:$P$17,MATCH("INLAND-"&amp;I3347,'07 Mode Capacity'!$C$6:$C$17,0))</x:f>
        <x:v>162.81407035175877</x:v>
      </x:c>
      <x:c r="AN3347" s="18" t="n">
        <x:f>SUM(AJ3347:AM3347)</x:f>
        <x:v>1380.076641680064</x:v>
      </x:c>
      <x:c r="AO3347" s="17" t="n">
        <x:f>IF(N3347=0,1,AN3347/N3347)</x:f>
        <x:v>0.3833546226889067</x:v>
      </x:c>
      <x:c r="AP3347" s="11" t="str">
        <x:f>IF(AO3347&gt;='01 Controls'!$E$16,"PASS","FAIL")</x:f>
        <x:v>FAIL</x:v>
      </x:c>
      <x:c r="AQ3347" s="11" t="str">
        <x:v>UNQUANTIFIED</x:v>
      </x:c>
      <x:c r="AR3347" s="11" t="str">
        <x:v>Position-class planning record; serial item and receiver open</x:v>
      </x:c>
      <x:c r="AS3347" s="26"/>
      <x:c r="AT3347" s="26"/>
    </x:row>
    <x:row r="3348">
      <x:c r="C3348" s="11" t="str">
        <x:v>M5-I-CUG-ISO-18</x:v>
      </x:c>
      <x:c r="D3348" s="11" t="str">
        <x:v>M5</x:v>
      </x:c>
      <x:c r="E3348" s="11" t="str">
        <x:v>Drought and water</x:v>
      </x:c>
      <x:c r="F3348" s="11" t="str">
        <x:v>I-CUG</x:v>
      </x:c>
      <x:c r="G3348" s="11" t="str">
        <x:v>Communications utility group</x:v>
      </x:c>
      <x:c r="H3348" s="11" t="str">
        <x:v>ISO-18</x:v>
      </x:c>
      <x:c r="I3348" s="19" t="n">
        <x:v>48</x:v>
      </x:c>
      <x:c r="J3348" s="21" t="n">
        <x:v>5</x:v>
      </x:c>
      <x:c r="K3348" s="18" t="n">
        <x:f>'05 Cargo Register'!K212</x:f>
        <x:v>900</x:v>
      </x:c>
      <x:c r="L3348" s="18" t="n">
        <x:f>'05 Cargo Register'!N212</x:f>
        <x:v>59</x:v>
      </x:c>
      <x:c r="M3348" s="18" t="n">
        <x:f>'05 Cargo Register'!O212</x:f>
        <x:v>1557.6000000000001</x:v>
      </x:c>
      <x:c r="N3348" s="18" t="n">
        <x:f>J3348*K3348</x:f>
        <x:v>4500</x:v>
      </x:c>
      <x:c r="O3348" s="18" t="n">
        <x:f>J3348*L3348</x:f>
        <x:v>295</x:v>
      </x:c>
      <x:c r="P3348" s="18" t="n">
        <x:f>J3348*M3348</x:f>
        <x:v>7788.000000000001</x:v>
      </x:c>
      <x:c r="Q3348" s="22" t="n">
        <x:f>'01 Controls'!$E$29*'02 Cargo Classes'!$M$7</x:f>
        <x:v>0.010000000000000002</x:v>
      </x:c>
      <x:c r="R3348" s="22" t="n">
        <x:f>'01 Controls'!$F$29*'02 Cargo Classes'!$N$7</x:f>
        <x:v>0</x:v>
      </x:c>
      <x:c r="S3348" s="22" t="n">
        <x:f>'01 Controls'!$G$29*'02 Cargo Classes'!$O$7</x:f>
        <x:v>0.96</x:v>
      </x:c>
      <x:c r="T3348" s="22" t="n">
        <x:f>'01 Controls'!$H$29*'02 Cargo Classes'!$P$7</x:f>
        <x:v>0.12</x:v>
      </x:c>
      <x:c r="U3348" s="22" t="n">
        <x:f>SUM(Q3348:T3348)</x:f>
        <x:v>1.0899999999999999</x:v>
      </x:c>
      <x:c r="V3348" s="18" t="n">
        <x:f>IF(U3348=0,0,N3348*Q3348/U3348)</x:f>
        <x:v>41.28440366972478</x:v>
      </x:c>
      <x:c r="W3348" s="18" t="n">
        <x:f>IF(U3348=0,0,P3348*Q3348/U3348)</x:f>
        <x:v>71.44954128440371</x:v>
      </x:c>
      <x:c r="X3348" s="18" t="n">
        <x:f>MAX(V3348,W3348*'01 Controls'!$E$12)</x:f>
        <x:v>41.28440366972478</x:v>
      </x:c>
      <x:c r="Y3348" s="18" t="n">
        <x:f>IF(U3348=0,0,N3348*R3348/U3348)</x:f>
        <x:v>0</x:v>
      </x:c>
      <x:c r="Z3348" s="18" t="n">
        <x:f>IF(U3348=0,0,P3348*R3348/U3348)</x:f>
        <x:v>0</x:v>
      </x:c>
      <x:c r="AA3348" s="18" t="n">
        <x:f>MAX(Y3348,Z3348*'01 Controls'!$E$13)</x:f>
        <x:v>0</x:v>
      </x:c>
      <x:c r="AB3348" s="18" t="n">
        <x:f>IF(U3348=0,0,N3348*S3348/U3348)</x:f>
        <x:v>3963.3027522935786</x:v>
      </x:c>
      <x:c r="AC3348" s="18" t="n">
        <x:f>IF(U3348=0,0,P3348*S3348/U3348)</x:f>
        <x:v>6859.155963302754</x:v>
      </x:c>
      <x:c r="AD3348" s="18" t="n">
        <x:f>MAX(AB3348,AC3348*'01 Controls'!$E$14)</x:f>
        <x:v>3963.3027522935786</x:v>
      </x:c>
      <x:c r="AE3348" s="18" t="n">
        <x:f>IF(U3348=0,0,N3348*T3348/U3348)</x:f>
        <x:v>495.4128440366973</x:v>
      </x:c>
      <x:c r="AF3348" s="18" t="n">
        <x:f>IF(U3348=0,0,P3348*T3348/U3348)</x:f>
        <x:v>857.3944954128442</x:v>
      </x:c>
      <x:c r="AG3348" s="18" t="n">
        <x:f>MAX(AE3348,AF3348*'01 Controls'!$E$15)</x:f>
        <x:v>495.4128440366973</x:v>
      </x:c>
      <x:c r="AH3348" s="18" t="n">
        <x:f>SUM(V3348,Y3348,AB3348,AE3348)</x:f>
        <x:v>4500.000000000001</x:v>
      </x:c>
      <x:c r="AI3348" s="18" t="n">
        <x:f>N3348-AH3348</x:f>
        <x:v>-9.094947017729282e-13</x:v>
      </x:c>
      <x:c r="AJ3348" s="18" t="n">
        <x:f>V3348*INDEX('07 Mode Capacity'!$P$6:$P$17,MATCH("AIR-"&amp;I3348,'07 Mode Capacity'!$C$6:$C$17,0))</x:f>
        <x:v>11.573490479833184</x:v>
      </x:c>
      <x:c r="AK3348" s="18" t="n">
        <x:f>Y3348*INDEX('07 Mode Capacity'!$P$6:$P$17,MATCH("OCEAN-"&amp;I3348,'07 Mode Capacity'!$C$6:$C$17,0))</x:f>
        <x:v>0</x:v>
      </x:c>
      <x:c r="AL3348" s="18" t="n">
        <x:f>AB3348*INDEX('07 Mode Capacity'!$P$6:$P$17,MATCH("LAND-"&amp;I3348,'07 Mode Capacity'!$C$6:$C$17,0))</x:f>
        <x:v>483.7126571585721</x:v>
      </x:c>
      <x:c r="AM3348" s="18" t="n">
        <x:f>AE3348*INDEX('07 Mode Capacity'!$P$6:$P$17,MATCH("INLAND-"&amp;I3348,'07 Mode Capacity'!$C$6:$C$17,0))</x:f>
        <x:v>312.7216135688195</x:v>
      </x:c>
      <x:c r="AN3348" s="18" t="n">
        <x:f>SUM(AJ3348:AM3348)</x:f>
        <x:v>808.0077612072248</x:v>
      </x:c>
      <x:c r="AO3348" s="17" t="n">
        <x:f>IF(N3348=0,1,AN3348/N3348)</x:f>
        <x:v>0.17955728026827217</x:v>
      </x:c>
      <x:c r="AP3348" s="11" t="str">
        <x:f>IF(AO3348&gt;='01 Controls'!$E$16,"PASS","FAIL")</x:f>
        <x:v>FAIL</x:v>
      </x:c>
      <x:c r="AQ3348" s="11" t="str">
        <x:v>UNQUANTIFIED</x:v>
      </x:c>
      <x:c r="AR3348" s="11" t="str">
        <x:v>Position-class planning record; serial item and receiver open</x:v>
      </x:c>
      <x:c r="AS3348" s="26"/>
      <x:c r="AT3348" s="26"/>
    </x:row>
    <x:row r="3349">
      <x:c r="C3349" s="11" t="str">
        <x:v>M5-I-CUG-COL-12</x:v>
      </x:c>
      <x:c r="D3349" s="11" t="str">
        <x:v>M5</x:v>
      </x:c>
      <x:c r="E3349" s="11" t="str">
        <x:v>Drought and water</x:v>
      </x:c>
      <x:c r="F3349" s="11" t="str">
        <x:v>I-CUG</x:v>
      </x:c>
      <x:c r="G3349" s="11" t="str">
        <x:v>Communications utility group</x:v>
      </x:c>
      <x:c r="H3349" s="11" t="str">
        <x:v>COL-12</x:v>
      </x:c>
      <x:c r="I3349" s="19" t="n">
        <x:v>24</x:v>
      </x:c>
      <x:c r="J3349" s="21" t="n">
        <x:v>5</x:v>
      </x:c>
      <x:c r="K3349" s="18" t="n">
        <x:f>'05 Cargo Register'!K213</x:f>
        <x:v>180</x:v>
      </x:c>
      <x:c r="L3349" s="18" t="n">
        <x:f>'05 Cargo Register'!N213</x:f>
        <x:v>19</x:v>
      </x:c>
      <x:c r="M3349" s="18" t="n">
        <x:f>'05 Cargo Register'!O213</x:f>
        <x:v>501.6</x:v>
      </x:c>
      <x:c r="N3349" s="18" t="n">
        <x:f>J3349*K3349</x:f>
        <x:v>900</x:v>
      </x:c>
      <x:c r="O3349" s="18" t="n">
        <x:f>J3349*L3349</x:f>
        <x:v>95</x:v>
      </x:c>
      <x:c r="P3349" s="18" t="n">
        <x:f>J3349*M3349</x:f>
        <x:v>2508</x:v>
      </x:c>
      <x:c r="Q3349" s="22" t="n">
        <x:f>'01 Controls'!$E$29*'02 Cargo Classes'!$M$8</x:f>
        <x:v>0.1</x:v>
      </x:c>
      <x:c r="R3349" s="22" t="n">
        <x:f>'01 Controls'!$F$29*'02 Cargo Classes'!$N$8</x:f>
        <x:v>0</x:v>
      </x:c>
      <x:c r="S3349" s="22" t="n">
        <x:f>'01 Controls'!$G$29*'02 Cargo Classes'!$O$8</x:f>
        <x:v>0.96</x:v>
      </x:c>
      <x:c r="T3349" s="22" t="n">
        <x:f>'01 Controls'!$H$29*'02 Cargo Classes'!$P$8</x:f>
        <x:v>0.03</x:v>
      </x:c>
      <x:c r="U3349" s="22" t="n">
        <x:f>SUM(Q3349:T3349)</x:f>
        <x:v>1.09</x:v>
      </x:c>
      <x:c r="V3349" s="18" t="n">
        <x:f>IF(U3349=0,0,N3349*Q3349/U3349)</x:f>
        <x:v>82.56880733944953</x:v>
      </x:c>
      <x:c r="W3349" s="18" t="n">
        <x:f>IF(U3349=0,0,P3349*Q3349/U3349)</x:f>
        <x:v>230.09174311926606</x:v>
      </x:c>
      <x:c r="X3349" s="18" t="n">
        <x:f>MAX(V3349,W3349*'01 Controls'!$E$12)</x:f>
        <x:v>82.56880733944953</x:v>
      </x:c>
      <x:c r="Y3349" s="18" t="n">
        <x:f>IF(U3349=0,0,N3349*R3349/U3349)</x:f>
        <x:v>0</x:v>
      </x:c>
      <x:c r="Z3349" s="18" t="n">
        <x:f>IF(U3349=0,0,P3349*R3349/U3349)</x:f>
        <x:v>0</x:v>
      </x:c>
      <x:c r="AA3349" s="18" t="n">
        <x:f>MAX(Y3349,Z3349*'01 Controls'!$E$13)</x:f>
        <x:v>0</x:v>
      </x:c>
      <x:c r="AB3349" s="18" t="n">
        <x:f>IF(U3349=0,0,N3349*S3349/U3349)</x:f>
        <x:v>792.6605504587155</x:v>
      </x:c>
      <x:c r="AC3349" s="18" t="n">
        <x:f>IF(U3349=0,0,P3349*S3349/U3349)</x:f>
        <x:v>2208.8807339449536</x:v>
      </x:c>
      <x:c r="AD3349" s="18" t="n">
        <x:f>MAX(AB3349,AC3349*'01 Controls'!$E$14)</x:f>
        <x:v>792.6605504587155</x:v>
      </x:c>
      <x:c r="AE3349" s="18" t="n">
        <x:f>IF(U3349=0,0,N3349*T3349/U3349)</x:f>
        <x:v>24.77064220183486</x:v>
      </x:c>
      <x:c r="AF3349" s="18" t="n">
        <x:f>IF(U3349=0,0,P3349*T3349/U3349)</x:f>
        <x:v>69.0275229357798</x:v>
      </x:c>
      <x:c r="AG3349" s="18" t="n">
        <x:f>MAX(AE3349,AF3349*'01 Controls'!$E$15)</x:f>
        <x:v>24.77064220183486</x:v>
      </x:c>
      <x:c r="AH3349" s="18" t="n">
        <x:f>SUM(V3349,Y3349,AB3349,AE3349)</x:f>
        <x:v>900</x:v>
      </x:c>
      <x:c r="AI3349" s="18" t="n">
        <x:f>N3349-AH3349</x:f>
        <x:v>0</x:v>
      </x:c>
      <x:c r="AJ3349" s="18" t="n">
        <x:f>V3349*INDEX('07 Mode Capacity'!$P$6:$P$17,MATCH("AIR-"&amp;I3349,'07 Mode Capacity'!$C$6:$C$17,0))</x:f>
        <x:v>16.754372573851608</x:v>
      </x:c>
      <x:c r="AK3349" s="18" t="n">
        <x:f>Y3349*INDEX('07 Mode Capacity'!$P$6:$P$17,MATCH("OCEAN-"&amp;I3349,'07 Mode Capacity'!$C$6:$C$17,0))</x:f>
        <x:v>0</x:v>
      </x:c>
      <x:c r="AL3349" s="18" t="n">
        <x:f>AB3349*INDEX('07 Mode Capacity'!$P$6:$P$17,MATCH("LAND-"&amp;I3349,'07 Mode Capacity'!$C$6:$C$17,0))</x:f>
        <x:v>303.1933931666076</x:v>
      </x:c>
      <x:c r="AM3349" s="18" t="n">
        <x:f>AE3349*INDEX('07 Mode Capacity'!$P$6:$P$17,MATCH("INLAND-"&amp;I3349,'07 Mode Capacity'!$C$6:$C$17,0))</x:f>
        <x:v>24.77064220183486</x:v>
      </x:c>
      <x:c r="AN3349" s="18" t="n">
        <x:f>SUM(AJ3349:AM3349)</x:f>
        <x:v>344.71840794229405</x:v>
      </x:c>
      <x:c r="AO3349" s="17" t="n">
        <x:f>IF(N3349=0,1,AN3349/N3349)</x:f>
        <x:v>0.38302045326921563</x:v>
      </x:c>
      <x:c r="AP3349" s="11" t="str">
        <x:f>IF(AO3349&gt;='01 Controls'!$E$16,"PASS","FAIL")</x:f>
        <x:v>FAIL</x:v>
      </x:c>
      <x:c r="AQ3349" s="11" t="str">
        <x:v>UNQUANTIFIED</x:v>
      </x:c>
      <x:c r="AR3349" s="11" t="str">
        <x:v>Position-class planning record; serial item and receiver open</x:v>
      </x:c>
      <x:c r="AS3349" s="26"/>
      <x:c r="AT3349" s="26"/>
    </x:row>
    <x:row r="3350">
      <x:c r="C3350" s="11" t="str">
        <x:v>M5-I-CUG-BAT-22</x:v>
      </x:c>
      <x:c r="D3350" s="11" t="str">
        <x:v>M5</x:v>
      </x:c>
      <x:c r="E3350" s="11" t="str">
        <x:v>Drought and water</x:v>
      </x:c>
      <x:c r="F3350" s="11" t="str">
        <x:v>I-CUG</x:v>
      </x:c>
      <x:c r="G3350" s="11" t="str">
        <x:v>Communications utility group</x:v>
      </x:c>
      <x:c r="H3350" s="11" t="str">
        <x:v>BAT-22</x:v>
      </x:c>
      <x:c r="I3350" s="19" t="n">
        <x:v>48</x:v>
      </x:c>
      <x:c r="J3350" s="21" t="n">
        <x:v>5</x:v>
      </x:c>
      <x:c r="K3350" s="18" t="n">
        <x:f>'05 Cargo Register'!K214</x:f>
        <x:v>180</x:v>
      </x:c>
      <x:c r="L3350" s="18" t="n">
        <x:f>'05 Cargo Register'!N214</x:f>
        <x:v>11</x:v>
      </x:c>
      <x:c r="M3350" s="18" t="n">
        <x:f>'05 Cargo Register'!O214</x:f>
        <x:v>290.40000000000003</x:v>
      </x:c>
      <x:c r="N3350" s="18" t="n">
        <x:f>J3350*K3350</x:f>
        <x:v>900</x:v>
      </x:c>
      <x:c r="O3350" s="18" t="n">
        <x:f>J3350*L3350</x:f>
        <x:v>55</x:v>
      </x:c>
      <x:c r="P3350" s="18" t="n">
        <x:f>J3350*M3350</x:f>
        <x:v>1452.0000000000002</x:v>
      </x:c>
      <x:c r="Q3350" s="22" t="n">
        <x:f>'01 Controls'!$E$29*'02 Cargo Classes'!$M$9</x:f>
        <x:v>0</x:v>
      </x:c>
      <x:c r="R3350" s="22" t="n">
        <x:f>'01 Controls'!$F$29*'02 Cargo Classes'!$N$9</x:f>
        <x:v>0</x:v>
      </x:c>
      <x:c r="S3350" s="22" t="n">
        <x:f>'01 Controls'!$G$29*'02 Cargo Classes'!$O$9</x:f>
        <x:v>0.8</x:v>
      </x:c>
      <x:c r="T3350" s="22" t="n">
        <x:f>'01 Controls'!$H$29*'02 Cargo Classes'!$P$9</x:f>
        <x:v>0.075</x:v>
      </x:c>
      <x:c r="U3350" s="22" t="n">
        <x:f>SUM(Q3350:T3350)</x:f>
        <x:v>0.875</x:v>
      </x:c>
      <x:c r="V3350" s="18" t="n">
        <x:f>IF(U3350=0,0,N3350*Q3350/U3350)</x:f>
        <x:v>0</x:v>
      </x:c>
      <x:c r="W3350" s="18" t="n">
        <x:f>IF(U3350=0,0,P3350*Q3350/U3350)</x:f>
        <x:v>0</x:v>
      </x:c>
      <x:c r="X3350" s="18" t="n">
        <x:f>MAX(V3350,W3350*'01 Controls'!$E$12)</x:f>
        <x:v>0</x:v>
      </x:c>
      <x:c r="Y3350" s="18" t="n">
        <x:f>IF(U3350=0,0,N3350*R3350/U3350)</x:f>
        <x:v>0</x:v>
      </x:c>
      <x:c r="Z3350" s="18" t="n">
        <x:f>IF(U3350=0,0,P3350*R3350/U3350)</x:f>
        <x:v>0</x:v>
      </x:c>
      <x:c r="AA3350" s="18" t="n">
        <x:f>MAX(Y3350,Z3350*'01 Controls'!$E$13)</x:f>
        <x:v>0</x:v>
      </x:c>
      <x:c r="AB3350" s="18" t="n">
        <x:f>IF(U3350=0,0,N3350*S3350/U3350)</x:f>
        <x:v>822.8571428571429</x:v>
      </x:c>
      <x:c r="AC3350" s="18" t="n">
        <x:f>IF(U3350=0,0,P3350*S3350/U3350)</x:f>
        <x:v>1327.5428571428572</x:v>
      </x:c>
      <x:c r="AD3350" s="18" t="n">
        <x:f>MAX(AB3350,AC3350*'01 Controls'!$E$14)</x:f>
        <x:v>822.8571428571429</x:v>
      </x:c>
      <x:c r="AE3350" s="18" t="n">
        <x:f>IF(U3350=0,0,N3350*T3350/U3350)</x:f>
        <x:v>77.14285714285714</x:v>
      </x:c>
      <x:c r="AF3350" s="18" t="n">
        <x:f>IF(U3350=0,0,P3350*T3350/U3350)</x:f>
        <x:v>124.45714285714288</x:v>
      </x:c>
      <x:c r="AG3350" s="18" t="n">
        <x:f>MAX(AE3350,AF3350*'01 Controls'!$E$15)</x:f>
        <x:v>77.14285714285714</x:v>
      </x:c>
      <x:c r="AH3350" s="18" t="n">
        <x:f>SUM(V3350,Y3350,AB3350,AE3350)</x:f>
        <x:v>900</x:v>
      </x:c>
      <x:c r="AI3350" s="18" t="n">
        <x:f>N3350-AH3350</x:f>
        <x:v>0</x:v>
      </x:c>
      <x:c r="AJ3350" s="18" t="n">
        <x:f>V3350*INDEX('07 Mode Capacity'!$P$6:$P$17,MATCH("AIR-"&amp;I3350,'07 Mode Capacity'!$C$6:$C$17,0))</x:f>
        <x:v>0</x:v>
      </x:c>
      <x:c r="AK3350" s="18" t="n">
        <x:f>Y3350*INDEX('07 Mode Capacity'!$P$6:$P$17,MATCH("OCEAN-"&amp;I3350,'07 Mode Capacity'!$C$6:$C$17,0))</x:f>
        <x:v>0</x:v>
      </x:c>
      <x:c r="AL3350" s="18" t="n">
        <x:f>AB3350*INDEX('07 Mode Capacity'!$P$6:$P$17,MATCH("LAND-"&amp;I3350,'07 Mode Capacity'!$C$6:$C$17,0))</x:f>
        <x:v>100.42796120054162</x:v>
      </x:c>
      <x:c r="AM3350" s="18" t="n">
        <x:f>AE3350*INDEX('07 Mode Capacity'!$P$6:$P$17,MATCH("INLAND-"&amp;I3350,'07 Mode Capacity'!$C$6:$C$17,0))</x:f>
        <x:v>48.69522268428761</x:v>
      </x:c>
      <x:c r="AN3350" s="18" t="n">
        <x:f>SUM(AJ3350:AM3350)</x:f>
        <x:v>149.12318388482922</x:v>
      </x:c>
      <x:c r="AO3350" s="17" t="n">
        <x:f>IF(N3350=0,1,AN3350/N3350)</x:f>
        <x:v>0.16569242653869912</x:v>
      </x:c>
      <x:c r="AP3350" s="11" t="str">
        <x:f>IF(AO3350&gt;='01 Controls'!$E$16,"PASS","FAIL")</x:f>
        <x:v>FAIL</x:v>
      </x:c>
      <x:c r="AQ3350" s="11" t="str">
        <x:v>UNQUANTIFIED</x:v>
      </x:c>
      <x:c r="AR3350" s="11" t="str">
        <x:v>Position-class planning record; serial item and receiver open</x:v>
      </x:c>
      <x:c r="AS3350" s="26"/>
      <x:c r="AT3350" s="26"/>
    </x:row>
    <x:row r="3351">
      <x:c r="C3351" s="11" t="str">
        <x:v>M5-I-CUG-TNK-20</x:v>
      </x:c>
      <x:c r="D3351" s="11" t="str">
        <x:v>M5</x:v>
      </x:c>
      <x:c r="E3351" s="11" t="str">
        <x:v>Drought and water</x:v>
      </x:c>
      <x:c r="F3351" s="11" t="str">
        <x:v>I-CUG</x:v>
      </x:c>
      <x:c r="G3351" s="11" t="str">
        <x:v>Communications utility group</x:v>
      </x:c>
      <x:c r="H3351" s="11" t="str">
        <x:v>TNK-20</x:v>
      </x:c>
      <x:c r="I3351" s="19" t="n">
        <x:v>48</x:v>
      </x:c>
      <x:c r="J3351" s="21" t="n">
        <x:v>5</x:v>
      </x:c>
      <x:c r="K3351" s="18" t="n">
        <x:f>'05 Cargo Register'!K215</x:f>
        <x:v>180</x:v>
      </x:c>
      <x:c r="L3351" s="18" t="n">
        <x:f>'05 Cargo Register'!N215</x:f>
        <x:v>11</x:v>
      </x:c>
      <x:c r="M3351" s="18" t="n">
        <x:f>'05 Cargo Register'!O215</x:f>
        <x:v>233.75</x:v>
      </x:c>
      <x:c r="N3351" s="18" t="n">
        <x:f>J3351*K3351</x:f>
        <x:v>900</x:v>
      </x:c>
      <x:c r="O3351" s="18" t="n">
        <x:f>J3351*L3351</x:f>
        <x:v>55</x:v>
      </x:c>
      <x:c r="P3351" s="18" t="n">
        <x:f>J3351*M3351</x:f>
        <x:v>1168.75</x:v>
      </x:c>
      <x:c r="Q3351" s="22" t="n">
        <x:f>'01 Controls'!$E$29*'02 Cargo Classes'!$M$10</x:f>
        <x:v>0</x:v>
      </x:c>
      <x:c r="R3351" s="22" t="n">
        <x:f>'01 Controls'!$F$29*'02 Cargo Classes'!$N$10</x:f>
        <x:v>0</x:v>
      </x:c>
      <x:c r="S3351" s="22" t="n">
        <x:f>'01 Controls'!$G$29*'02 Cargo Classes'!$O$10</x:f>
        <x:v>0.8</x:v>
      </x:c>
      <x:c r="T3351" s="22" t="n">
        <x:f>'01 Controls'!$H$29*'02 Cargo Classes'!$P$10</x:f>
        <x:v>0.15</x:v>
      </x:c>
      <x:c r="U3351" s="22" t="n">
        <x:f>SUM(Q3351:T3351)</x:f>
        <x:v>0.9500000000000001</x:v>
      </x:c>
      <x:c r="V3351" s="18" t="n">
        <x:f>IF(U3351=0,0,N3351*Q3351/U3351)</x:f>
        <x:v>0</x:v>
      </x:c>
      <x:c r="W3351" s="18" t="n">
        <x:f>IF(U3351=0,0,P3351*Q3351/U3351)</x:f>
        <x:v>0</x:v>
      </x:c>
      <x:c r="X3351" s="18" t="n">
        <x:f>MAX(V3351,W3351*'01 Controls'!$E$12)</x:f>
        <x:v>0</x:v>
      </x:c>
      <x:c r="Y3351" s="18" t="n">
        <x:f>IF(U3351=0,0,N3351*R3351/U3351)</x:f>
        <x:v>0</x:v>
      </x:c>
      <x:c r="Z3351" s="18" t="n">
        <x:f>IF(U3351=0,0,P3351*R3351/U3351)</x:f>
        <x:v>0</x:v>
      </x:c>
      <x:c r="AA3351" s="18" t="n">
        <x:f>MAX(Y3351,Z3351*'01 Controls'!$E$13)</x:f>
        <x:v>0</x:v>
      </x:c>
      <x:c r="AB3351" s="18" t="n">
        <x:f>IF(U3351=0,0,N3351*S3351/U3351)</x:f>
        <x:v>757.8947368421052</x:v>
      </x:c>
      <x:c r="AC3351" s="18" t="n">
        <x:f>IF(U3351=0,0,P3351*S3351/U3351)</x:f>
        <x:v>984.2105263157894</x:v>
      </x:c>
      <x:c r="AD3351" s="18" t="n">
        <x:f>MAX(AB3351,AC3351*'01 Controls'!$E$14)</x:f>
        <x:v>757.8947368421052</x:v>
      </x:c>
      <x:c r="AE3351" s="18" t="n">
        <x:f>IF(U3351=0,0,N3351*T3351/U3351)</x:f>
        <x:v>142.10526315789474</x:v>
      </x:c>
      <x:c r="AF3351" s="18" t="n">
        <x:f>IF(U3351=0,0,P3351*T3351/U3351)</x:f>
        <x:v>184.53947368421052</x:v>
      </x:c>
      <x:c r="AG3351" s="18" t="n">
        <x:f>MAX(AE3351,AF3351*'01 Controls'!$E$15)</x:f>
        <x:v>142.10526315789474</x:v>
      </x:c>
      <x:c r="AH3351" s="18" t="n">
        <x:f>SUM(V3351,Y3351,AB3351,AE3351)</x:f>
        <x:v>900</x:v>
      </x:c>
      <x:c r="AI3351" s="18" t="n">
        <x:f>N3351-AH3351</x:f>
        <x:v>0</x:v>
      </x:c>
      <x:c r="AJ3351" s="18" t="n">
        <x:f>V3351*INDEX('07 Mode Capacity'!$P$6:$P$17,MATCH("AIR-"&amp;I3351,'07 Mode Capacity'!$C$6:$C$17,0))</x:f>
        <x:v>0</x:v>
      </x:c>
      <x:c r="AK3351" s="18" t="n">
        <x:f>Y3351*INDEX('07 Mode Capacity'!$P$6:$P$17,MATCH("OCEAN-"&amp;I3351,'07 Mode Capacity'!$C$6:$C$17,0))</x:f>
        <x:v>0</x:v>
      </x:c>
      <x:c r="AL3351" s="18" t="n">
        <x:f>AB3351*INDEX('07 Mode Capacity'!$P$6:$P$17,MATCH("LAND-"&amp;I3351,'07 Mode Capacity'!$C$6:$C$17,0))</x:f>
        <x:v>92.49943794786726</x:v>
      </x:c>
      <x:c r="AM3351" s="18" t="n">
        <x:f>AE3351*INDEX('07 Mode Capacity'!$P$6:$P$17,MATCH("INLAND-"&amp;I3351,'07 Mode Capacity'!$C$6:$C$17,0))</x:f>
        <x:v>89.70172599737191</x:v>
      </x:c>
      <x:c r="AN3351" s="18" t="n">
        <x:f>SUM(AJ3351:AM3351)</x:f>
        <x:v>182.20116394523916</x:v>
      </x:c>
      <x:c r="AO3351" s="17" t="n">
        <x:f>IF(N3351=0,1,AN3351/N3351)</x:f>
        <x:v>0.2024457377169324</x:v>
      </x:c>
      <x:c r="AP3351" s="11" t="str">
        <x:f>IF(AO3351&gt;='01 Controls'!$E$16,"PASS","FAIL")</x:f>
        <x:v>FAIL</x:v>
      </x:c>
      <x:c r="AQ3351" s="11" t="str">
        <x:v>UNQUANTIFIED</x:v>
      </x:c>
      <x:c r="AR3351" s="11" t="str">
        <x:v>Position-class planning record; serial item and receiver open</x:v>
      </x:c>
      <x:c r="AS3351" s="26"/>
      <x:c r="AT3351" s="26"/>
    </x:row>
    <x:row r="3352">
      <x:c r="C3352" s="11" t="str">
        <x:v>M5-I-CUG-FLR-24</x:v>
      </x:c>
      <x:c r="D3352" s="11" t="str">
        <x:v>M5</x:v>
      </x:c>
      <x:c r="E3352" s="11" t="str">
        <x:v>Drought and water</x:v>
      </x:c>
      <x:c r="F3352" s="11" t="str">
        <x:v>I-CUG</x:v>
      </x:c>
      <x:c r="G3352" s="11" t="str">
        <x:v>Communications utility group</x:v>
      </x:c>
      <x:c r="H3352" s="11" t="str">
        <x:v>FLR-24</x:v>
      </x:c>
      <x:c r="I3352" s="19" t="n">
        <x:v>48</x:v>
      </x:c>
      <x:c r="J3352" s="21" t="n">
        <x:v>5</x:v>
      </x:c>
      <x:c r="K3352" s="18" t="n">
        <x:f>'05 Cargo Register'!K216</x:f>
        <x:v>360</x:v>
      </x:c>
      <x:c r="L3352" s="18" t="n">
        <x:f>'05 Cargo Register'!N216</x:f>
        <x:v>18</x:v>
      </x:c>
      <x:c r="M3352" s="18" t="n">
        <x:f>'05 Cargo Register'!O216</x:f>
        <x:v>576</x:v>
      </x:c>
      <x:c r="N3352" s="18" t="n">
        <x:f>J3352*K3352</x:f>
        <x:v>1800</x:v>
      </x:c>
      <x:c r="O3352" s="18" t="n">
        <x:f>J3352*L3352</x:f>
        <x:v>90</x:v>
      </x:c>
      <x:c r="P3352" s="18" t="n">
        <x:f>J3352*M3352</x:f>
        <x:v>2880</x:v>
      </x:c>
      <x:c r="Q3352" s="22" t="n">
        <x:f>'01 Controls'!$E$29*'02 Cargo Classes'!$M$11</x:f>
        <x:v>0</x:v>
      </x:c>
      <x:c r="R3352" s="22" t="n">
        <x:f>'01 Controls'!$F$29*'02 Cargo Classes'!$N$11</x:f>
        <x:v>0</x:v>
      </x:c>
      <x:c r="S3352" s="22" t="n">
        <x:f>'01 Controls'!$G$29*'02 Cargo Classes'!$O$11</x:f>
        <x:v>0.8</x:v>
      </x:c>
      <x:c r="T3352" s="22" t="n">
        <x:f>'01 Controls'!$H$29*'02 Cargo Classes'!$P$11</x:f>
        <x:v>0.12</x:v>
      </x:c>
      <x:c r="U3352" s="22" t="n">
        <x:f>SUM(Q3352:T3352)</x:f>
        <x:v>0.92</x:v>
      </x:c>
      <x:c r="V3352" s="18" t="n">
        <x:f>IF(U3352=0,0,N3352*Q3352/U3352)</x:f>
        <x:v>0</x:v>
      </x:c>
      <x:c r="W3352" s="18" t="n">
        <x:f>IF(U3352=0,0,P3352*Q3352/U3352)</x:f>
        <x:v>0</x:v>
      </x:c>
      <x:c r="X3352" s="18" t="n">
        <x:f>MAX(V3352,W3352*'01 Controls'!$E$12)</x:f>
        <x:v>0</x:v>
      </x:c>
      <x:c r="Y3352" s="18" t="n">
        <x:f>IF(U3352=0,0,N3352*R3352/U3352)</x:f>
        <x:v>0</x:v>
      </x:c>
      <x:c r="Z3352" s="18" t="n">
        <x:f>IF(U3352=0,0,P3352*R3352/U3352)</x:f>
        <x:v>0</x:v>
      </x:c>
      <x:c r="AA3352" s="18" t="n">
        <x:f>MAX(Y3352,Z3352*'01 Controls'!$E$13)</x:f>
        <x:v>0</x:v>
      </x:c>
      <x:c r="AB3352" s="18" t="n">
        <x:f>IF(U3352=0,0,N3352*S3352/U3352)</x:f>
        <x:v>1565.2173913043478</x:v>
      </x:c>
      <x:c r="AC3352" s="18" t="n">
        <x:f>IF(U3352=0,0,P3352*S3352/U3352)</x:f>
        <x:v>2504.3478260869565</x:v>
      </x:c>
      <x:c r="AD3352" s="18" t="n">
        <x:f>MAX(AB3352,AC3352*'01 Controls'!$E$14)</x:f>
        <x:v>1565.2173913043478</x:v>
      </x:c>
      <x:c r="AE3352" s="18" t="n">
        <x:f>IF(U3352=0,0,N3352*T3352/U3352)</x:f>
        <x:v>234.78260869565216</x:v>
      </x:c>
      <x:c r="AF3352" s="18" t="n">
        <x:f>IF(U3352=0,0,P3352*T3352/U3352)</x:f>
        <x:v>375.65217391304344</x:v>
      </x:c>
      <x:c r="AG3352" s="18" t="n">
        <x:f>MAX(AE3352,AF3352*'01 Controls'!$E$15)</x:f>
        <x:v>234.78260869565216</x:v>
      </x:c>
      <x:c r="AH3352" s="18" t="n">
        <x:f>SUM(V3352,Y3352,AB3352,AE3352)</x:f>
        <x:v>1800</x:v>
      </x:c>
      <x:c r="AI3352" s="18" t="n">
        <x:f>N3352-AH3352</x:f>
        <x:v>0</x:v>
      </x:c>
      <x:c r="AJ3352" s="18" t="n">
        <x:f>V3352*INDEX('07 Mode Capacity'!$P$6:$P$17,MATCH("AIR-"&amp;I3352,'07 Mode Capacity'!$C$6:$C$17,0))</x:f>
        <x:v>0</x:v>
      </x:c>
      <x:c r="AK3352" s="18" t="n">
        <x:f>Y3352*INDEX('07 Mode Capacity'!$P$6:$P$17,MATCH("OCEAN-"&amp;I3352,'07 Mode Capacity'!$C$6:$C$17,0))</x:f>
        <x:v>0</x:v>
      </x:c>
      <x:c r="AL3352" s="18" t="n">
        <x:f>AB3352*INDEX('07 Mode Capacity'!$P$6:$P$17,MATCH("LAND-"&amp;I3352,'07 Mode Capacity'!$C$6:$C$17,0))</x:f>
        <x:v>191.03144793581285</x:v>
      </x:c>
      <x:c r="AM3352" s="18" t="n">
        <x:f>AE3352*INDEX('07 Mode Capacity'!$P$6:$P$17,MATCH("INLAND-"&amp;I3352,'07 Mode Capacity'!$C$6:$C$17,0))</x:f>
        <x:v>148.20285164783184</x:v>
      </x:c>
      <x:c r="AN3352" s="18" t="n">
        <x:f>SUM(AJ3352:AM3352)</x:f>
        <x:v>339.23429958364466</x:v>
      </x:c>
      <x:c r="AO3352" s="17" t="n">
        <x:f>IF(N3352=0,1,AN3352/N3352)</x:f>
        <x:v>0.18846349976869148</x:v>
      </x:c>
      <x:c r="AP3352" s="11" t="str">
        <x:f>IF(AO3352&gt;='01 Controls'!$E$16,"PASS","FAIL")</x:f>
        <x:v>FAIL</x:v>
      </x:c>
      <x:c r="AQ3352" s="11" t="str">
        <x:v>UNQUANTIFIED</x:v>
      </x:c>
      <x:c r="AR3352" s="11" t="str">
        <x:v>Position-class planning record; serial item and receiver open</x:v>
      </x:c>
      <x:c r="AS3352" s="26"/>
      <x:c r="AT3352" s="26"/>
    </x:row>
    <x:row r="3353">
      <x:c r="C3353" s="11" t="str">
        <x:v>M5-I-CUG-ROL-30</x:v>
      </x:c>
      <x:c r="D3353" s="11" t="str">
        <x:v>M5</x:v>
      </x:c>
      <x:c r="E3353" s="11" t="str">
        <x:v>Drought and water</x:v>
      </x:c>
      <x:c r="F3353" s="11" t="str">
        <x:v>I-CUG</x:v>
      </x:c>
      <x:c r="G3353" s="11" t="str">
        <x:v>Communications utility group</x:v>
      </x:c>
      <x:c r="H3353" s="11" t="str">
        <x:v>ROL-30</x:v>
      </x:c>
      <x:c r="I3353" s="19" t="n">
        <x:v>48</x:v>
      </x:c>
      <x:c r="J3353" s="21" t="n">
        <x:v>5</x:v>
      </x:c>
      <x:c r="K3353" s="18" t="n">
        <x:f>'05 Cargo Register'!K217</x:f>
        <x:v>360</x:v>
      </x:c>
      <x:c r="L3353" s="18" t="n">
        <x:f>'05 Cargo Register'!N217</x:f>
        <x:v>15</x:v>
      </x:c>
      <x:c r="M3353" s="18" t="n">
        <x:f>'05 Cargo Register'!O217</x:f>
        <x:v>956.25</x:v>
      </x:c>
      <x:c r="N3353" s="18" t="n">
        <x:f>J3353*K3353</x:f>
        <x:v>1800</x:v>
      </x:c>
      <x:c r="O3353" s="18" t="n">
        <x:f>J3353*L3353</x:f>
        <x:v>75</x:v>
      </x:c>
      <x:c r="P3353" s="18" t="n">
        <x:f>J3353*M3353</x:f>
        <x:v>4781.25</x:v>
      </x:c>
      <x:c r="Q3353" s="22" t="n">
        <x:f>'01 Controls'!$E$29*'02 Cargo Classes'!$M$12</x:f>
        <x:v>0</x:v>
      </x:c>
      <x:c r="R3353" s="22" t="n">
        <x:f>'01 Controls'!$F$29*'02 Cargo Classes'!$N$12</x:f>
        <x:v>0</x:v>
      </x:c>
      <x:c r="S3353" s="22" t="n">
        <x:f>'01 Controls'!$G$29*'02 Cargo Classes'!$O$12</x:f>
        <x:v>1.2000000000000002</x:v>
      </x:c>
      <x:c r="T3353" s="22" t="n">
        <x:f>'01 Controls'!$H$29*'02 Cargo Classes'!$P$12</x:f>
        <x:v>0.09</x:v>
      </x:c>
      <x:c r="U3353" s="22" t="n">
        <x:f>SUM(Q3353:T3353)</x:f>
        <x:v>1.2900000000000003</x:v>
      </x:c>
      <x:c r="V3353" s="18" t="n">
        <x:f>IF(U3353=0,0,N3353*Q3353/U3353)</x:f>
        <x:v>0</x:v>
      </x:c>
      <x:c r="W3353" s="18" t="n">
        <x:f>IF(U3353=0,0,P3353*Q3353/U3353)</x:f>
        <x:v>0</x:v>
      </x:c>
      <x:c r="X3353" s="18" t="n">
        <x:f>MAX(V3353,W3353*'01 Controls'!$E$12)</x:f>
        <x:v>0</x:v>
      </x:c>
      <x:c r="Y3353" s="18" t="n">
        <x:f>IF(U3353=0,0,N3353*R3353/U3353)</x:f>
        <x:v>0</x:v>
      </x:c>
      <x:c r="Z3353" s="18" t="n">
        <x:f>IF(U3353=0,0,P3353*R3353/U3353)</x:f>
        <x:v>0</x:v>
      </x:c>
      <x:c r="AA3353" s="18" t="n">
        <x:f>MAX(Y3353,Z3353*'01 Controls'!$E$13)</x:f>
        <x:v>0</x:v>
      </x:c>
      <x:c r="AB3353" s="18" t="n">
        <x:f>IF(U3353=0,0,N3353*S3353/U3353)</x:f>
        <x:v>1674.4186046511627</x:v>
      </x:c>
      <x:c r="AC3353" s="18" t="n">
        <x:f>IF(U3353=0,0,P3353*S3353/U3353)</x:f>
        <x:v>4447.674418604651</x:v>
      </x:c>
      <x:c r="AD3353" s="18" t="n">
        <x:f>MAX(AB3353,AC3353*'01 Controls'!$E$14)</x:f>
        <x:v>1674.4186046511627</x:v>
      </x:c>
      <x:c r="AE3353" s="18" t="n">
        <x:f>IF(U3353=0,0,N3353*T3353/U3353)</x:f>
        <x:v>125.58139534883719</x:v>
      </x:c>
      <x:c r="AF3353" s="18" t="n">
        <x:f>IF(U3353=0,0,P3353*T3353/U3353)</x:f>
        <x:v>333.57558139534876</x:v>
      </x:c>
      <x:c r="AG3353" s="18" t="n">
        <x:f>MAX(AE3353,AF3353*'01 Controls'!$E$15)</x:f>
        <x:v>125.58139534883719</x:v>
      </x:c>
      <x:c r="AH3353" s="18" t="n">
        <x:f>SUM(V3353,Y3353,AB3353,AE3353)</x:f>
        <x:v>1800</x:v>
      </x:c>
      <x:c r="AI3353" s="18" t="n">
        <x:f>N3353-AH3353</x:f>
        <x:v>0</x:v>
      </x:c>
      <x:c r="AJ3353" s="18" t="n">
        <x:f>V3353*INDEX('07 Mode Capacity'!$P$6:$P$17,MATCH("AIR-"&amp;I3353,'07 Mode Capacity'!$C$6:$C$17,0))</x:f>
        <x:v>0</x:v>
      </x:c>
      <x:c r="AK3353" s="18" t="n">
        <x:f>Y3353*INDEX('07 Mode Capacity'!$P$6:$P$17,MATCH("OCEAN-"&amp;I3353,'07 Mode Capacity'!$C$6:$C$17,0))</x:f>
        <x:v>0</x:v>
      </x:c>
      <x:c r="AL3353" s="18" t="n">
        <x:f>AB3353*INDEX('07 Mode Capacity'!$P$6:$P$17,MATCH("LAND-"&amp;I3353,'07 Mode Capacity'!$C$6:$C$17,0))</x:f>
        <x:v>204.35922337319514</x:v>
      </x:c>
      <x:c r="AM3353" s="18" t="n">
        <x:f>AE3353*INDEX('07 Mode Capacity'!$P$6:$P$17,MATCH("INLAND-"&amp;I3353,'07 Mode Capacity'!$C$6:$C$17,0))</x:f>
        <x:v>79.27129274186353</x:v>
      </x:c>
      <x:c r="AN3353" s="18" t="n">
        <x:f>SUM(AJ3353:AM3353)</x:f>
        <x:v>283.63051611505864</x:v>
      </x:c>
      <x:c r="AO3353" s="17" t="n">
        <x:f>IF(N3353=0,1,AN3353/N3353)</x:f>
        <x:v>0.15757250895281036</x:v>
      </x:c>
      <x:c r="AP3353" s="11" t="str">
        <x:f>IF(AO3353&gt;='01 Controls'!$E$16,"PASS","FAIL")</x:f>
        <x:v>FAIL</x:v>
      </x:c>
      <x:c r="AQ3353" s="11" t="str">
        <x:v>UNQUANTIFIED</x:v>
      </x:c>
      <x:c r="AR3353" s="11" t="str">
        <x:v>Position-class planning record; serial item and receiver open</x:v>
      </x:c>
      <x:c r="AS3353" s="26"/>
      <x:c r="AT3353" s="26"/>
    </x:row>
    <x:row r="3354">
      <x:c r="C3354" s="11" t="str">
        <x:v>M5-I-CUG-LIN-18</x:v>
      </x:c>
      <x:c r="D3354" s="11" t="str">
        <x:v>M5</x:v>
      </x:c>
      <x:c r="E3354" s="11" t="str">
        <x:v>Drought and water</x:v>
      </x:c>
      <x:c r="F3354" s="11" t="str">
        <x:v>I-CUG</x:v>
      </x:c>
      <x:c r="G3354" s="11" t="str">
        <x:v>Communications utility group</x:v>
      </x:c>
      <x:c r="H3354" s="11" t="str">
        <x:v>LIN-18</x:v>
      </x:c>
      <x:c r="I3354" s="19" t="n">
        <x:v>72</x:v>
      </x:c>
      <x:c r="J3354" s="21" t="n">
        <x:v>5</x:v>
      </x:c>
      <x:c r="K3354" s="18" t="n">
        <x:f>'05 Cargo Register'!K218</x:f>
        <x:v>180</x:v>
      </x:c>
      <x:c r="L3354" s="18" t="n">
        <x:f>'05 Cargo Register'!N218</x:f>
        <x:v>13</x:v>
      </x:c>
      <x:c r="M3354" s="18" t="n">
        <x:f>'05 Cargo Register'!O218</x:f>
        <x:v>572</x:v>
      </x:c>
      <x:c r="N3354" s="18" t="n">
        <x:f>J3354*K3354</x:f>
        <x:v>900</x:v>
      </x:c>
      <x:c r="O3354" s="18" t="n">
        <x:f>J3354*L3354</x:f>
        <x:v>65</x:v>
      </x:c>
      <x:c r="P3354" s="18" t="n">
        <x:f>J3354*M3354</x:f>
        <x:v>2860</x:v>
      </x:c>
      <x:c r="Q3354" s="22" t="n">
        <x:f>'01 Controls'!$E$29*'02 Cargo Classes'!$M$13</x:f>
        <x:v>0</x:v>
      </x:c>
      <x:c r="R3354" s="22" t="n">
        <x:f>'01 Controls'!$F$29*'02 Cargo Classes'!$N$13</x:f>
        <x:v>0</x:v>
      </x:c>
      <x:c r="S3354" s="22" t="n">
        <x:f>'01 Controls'!$G$29*'02 Cargo Classes'!$O$13</x:f>
        <x:v>0.8</x:v>
      </x:c>
      <x:c r="T3354" s="22" t="n">
        <x:f>'01 Controls'!$H$29*'02 Cargo Classes'!$P$13</x:f>
        <x:v>0.15</x:v>
      </x:c>
      <x:c r="U3354" s="22" t="n">
        <x:f>SUM(Q3354:T3354)</x:f>
        <x:v>0.9500000000000001</x:v>
      </x:c>
      <x:c r="V3354" s="18" t="n">
        <x:f>IF(U3354=0,0,N3354*Q3354/U3354)</x:f>
        <x:v>0</x:v>
      </x:c>
      <x:c r="W3354" s="18" t="n">
        <x:f>IF(U3354=0,0,P3354*Q3354/U3354)</x:f>
        <x:v>0</x:v>
      </x:c>
      <x:c r="X3354" s="18" t="n">
        <x:f>MAX(V3354,W3354*'01 Controls'!$E$12)</x:f>
        <x:v>0</x:v>
      </x:c>
      <x:c r="Y3354" s="18" t="n">
        <x:f>IF(U3354=0,0,N3354*R3354/U3354)</x:f>
        <x:v>0</x:v>
      </x:c>
      <x:c r="Z3354" s="18" t="n">
        <x:f>IF(U3354=0,0,P3354*R3354/U3354)</x:f>
        <x:v>0</x:v>
      </x:c>
      <x:c r="AA3354" s="18" t="n">
        <x:f>MAX(Y3354,Z3354*'01 Controls'!$E$13)</x:f>
        <x:v>0</x:v>
      </x:c>
      <x:c r="AB3354" s="18" t="n">
        <x:f>IF(U3354=0,0,N3354*S3354/U3354)</x:f>
        <x:v>757.8947368421052</x:v>
      </x:c>
      <x:c r="AC3354" s="18" t="n">
        <x:f>IF(U3354=0,0,P3354*S3354/U3354)</x:f>
        <x:v>2408.4210526315787</x:v>
      </x:c>
      <x:c r="AD3354" s="18" t="n">
        <x:f>MAX(AB3354,AC3354*'01 Controls'!$E$14)</x:f>
        <x:v>757.8947368421052</x:v>
      </x:c>
      <x:c r="AE3354" s="18" t="n">
        <x:f>IF(U3354=0,0,N3354*T3354/U3354)</x:f>
        <x:v>142.10526315789474</x:v>
      </x:c>
      <x:c r="AF3354" s="18" t="n">
        <x:f>IF(U3354=0,0,P3354*T3354/U3354)</x:f>
        <x:v>451.57894736842104</x:v>
      </x:c>
      <x:c r="AG3354" s="18" t="n">
        <x:f>MAX(AE3354,AF3354*'01 Controls'!$E$15)</x:f>
        <x:v>142.10526315789474</x:v>
      </x:c>
      <x:c r="AH3354" s="18" t="n">
        <x:f>SUM(V3354,Y3354,AB3354,AE3354)</x:f>
        <x:v>900</x:v>
      </x:c>
      <x:c r="AI3354" s="18" t="n">
        <x:f>N3354-AH3354</x:f>
        <x:v>0</x:v>
      </x:c>
      <x:c r="AJ3354" s="18" t="n">
        <x:f>V3354*INDEX('07 Mode Capacity'!$P$6:$P$17,MATCH("AIR-"&amp;I3354,'07 Mode Capacity'!$C$6:$C$17,0))</x:f>
        <x:v>0</x:v>
      </x:c>
      <x:c r="AK3354" s="18" t="n">
        <x:f>Y3354*INDEX('07 Mode Capacity'!$P$6:$P$17,MATCH("OCEAN-"&amp;I3354,'07 Mode Capacity'!$C$6:$C$17,0))</x:f>
        <x:v>0</x:v>
      </x:c>
      <x:c r="AL3354" s="18" t="n">
        <x:f>AB3354*INDEX('07 Mode Capacity'!$P$6:$P$17,MATCH("LAND-"&amp;I3354,'07 Mode Capacity'!$C$6:$C$17,0))</x:f>
        <x:v>541.902486149179</x:v>
      </x:c>
      <x:c r="AM3354" s="18" t="n">
        <x:f>AE3354*INDEX('07 Mode Capacity'!$P$6:$P$17,MATCH("INLAND-"&amp;I3354,'07 Mode Capacity'!$C$6:$C$17,0))</x:f>
        <x:v>142.10526315789474</x:v>
      </x:c>
      <x:c r="AN3354" s="18" t="n">
        <x:f>SUM(AJ3354:AM3354)</x:f>
        <x:v>684.0077493070737</x:v>
      </x:c>
      <x:c r="AO3354" s="17" t="n">
        <x:f>IF(N3354=0,1,AN3354/N3354)</x:f>
        <x:v>0.760008610341193</x:v>
      </x:c>
      <x:c r="AP3354" s="11" t="str">
        <x:f>IF(AO3354&gt;='01 Controls'!$E$16,"PASS","FAIL")</x:f>
        <x:v>FAIL</x:v>
      </x:c>
      <x:c r="AQ3354" s="11" t="str">
        <x:v>UNQUANTIFIED</x:v>
      </x:c>
      <x:c r="AR3354" s="11" t="str">
        <x:v>Position-class planning record; serial item and receiver open</x:v>
      </x:c>
      <x:c r="AS3354" s="26"/>
      <x:c r="AT3354" s="26"/>
    </x:row>
    <x:row r="3355">
      <x:c r="C3355" s="11" t="str">
        <x:v>M5-I-CUG-BLK-08</x:v>
      </x:c>
      <x:c r="D3355" s="11" t="str">
        <x:v>M5</x:v>
      </x:c>
      <x:c r="E3355" s="11" t="str">
        <x:v>Drought and water</x:v>
      </x:c>
      <x:c r="F3355" s="11" t="str">
        <x:v>I-CUG</x:v>
      </x:c>
      <x:c r="G3355" s="11" t="str">
        <x:v>Communications utility group</x:v>
      </x:c>
      <x:c r="H3355" s="11" t="str">
        <x:v>BLK-08</x:v>
      </x:c>
      <x:c r="I3355" s="19" t="n">
        <x:v>48</x:v>
      </x:c>
      <x:c r="J3355" s="21" t="n">
        <x:v>5</x:v>
      </x:c>
      <x:c r="K3355" s="18" t="n">
        <x:f>'05 Cargo Register'!K219</x:f>
        <x:v>540</x:v>
      </x:c>
      <x:c r="L3355" s="18" t="n">
        <x:f>'05 Cargo Register'!N219</x:f>
        <x:v>85</x:v>
      </x:c>
      <x:c r="M3355" s="18" t="n">
        <x:f>'05 Cargo Register'!O219</x:f>
        <x:v>4335</x:v>
      </x:c>
      <x:c r="N3355" s="18" t="n">
        <x:f>J3355*K3355</x:f>
        <x:v>2700</x:v>
      </x:c>
      <x:c r="O3355" s="18" t="n">
        <x:f>J3355*L3355</x:f>
        <x:v>425</x:v>
      </x:c>
      <x:c r="P3355" s="18" t="n">
        <x:f>J3355*M3355</x:f>
        <x:v>21675</x:v>
      </x:c>
      <x:c r="Q3355" s="22" t="n">
        <x:f>'01 Controls'!$E$29*'02 Cargo Classes'!$M$14</x:f>
        <x:v>0.05</x:v>
      </x:c>
      <x:c r="R3355" s="22" t="n">
        <x:f>'01 Controls'!$F$29*'02 Cargo Classes'!$N$14</x:f>
        <x:v>0</x:v>
      </x:c>
      <x:c r="S3355" s="22" t="n">
        <x:f>'01 Controls'!$G$29*'02 Cargo Classes'!$O$14</x:f>
        <x:v>0.8</x:v>
      </x:c>
      <x:c r="T3355" s="22" t="n">
        <x:f>'01 Controls'!$H$29*'02 Cargo Classes'!$P$14</x:f>
        <x:v>0.075</x:v>
      </x:c>
      <x:c r="U3355" s="22" t="n">
        <x:f>SUM(Q3355:T3355)</x:f>
        <x:v>0.925</x:v>
      </x:c>
      <x:c r="V3355" s="18" t="n">
        <x:f>IF(U3355=0,0,N3355*Q3355/U3355)</x:f>
        <x:v>145.94594594594594</x:v>
      </x:c>
      <x:c r="W3355" s="18" t="n">
        <x:f>IF(U3355=0,0,P3355*Q3355/U3355)</x:f>
        <x:v>1171.6216216216217</x:v>
      </x:c>
      <x:c r="X3355" s="18" t="n">
        <x:f>MAX(V3355,W3355*'01 Controls'!$E$12)</x:f>
        <x:v>292.9054054054054</x:v>
      </x:c>
      <x:c r="Y3355" s="18" t="n">
        <x:f>IF(U3355=0,0,N3355*R3355/U3355)</x:f>
        <x:v>0</x:v>
      </x:c>
      <x:c r="Z3355" s="18" t="n">
        <x:f>IF(U3355=0,0,P3355*R3355/U3355)</x:f>
        <x:v>0</x:v>
      </x:c>
      <x:c r="AA3355" s="18" t="n">
        <x:f>MAX(Y3355,Z3355*'01 Controls'!$E$13)</x:f>
        <x:v>0</x:v>
      </x:c>
      <x:c r="AB3355" s="18" t="n">
        <x:f>IF(U3355=0,0,N3355*S3355/U3355)</x:f>
        <x:v>2335.135135135135</x:v>
      </x:c>
      <x:c r="AC3355" s="18" t="n">
        <x:f>IF(U3355=0,0,P3355*S3355/U3355)</x:f>
        <x:v>18745.945945945947</x:v>
      </x:c>
      <x:c r="AD3355" s="18" t="n">
        <x:f>MAX(AB3355,AC3355*'01 Controls'!$E$14)</x:f>
        <x:v>3749.1891891891896</x:v>
      </x:c>
      <x:c r="AE3355" s="18" t="n">
        <x:f>IF(U3355=0,0,N3355*T3355/U3355)</x:f>
        <x:v>218.9189189189189</x:v>
      </x:c>
      <x:c r="AF3355" s="18" t="n">
        <x:f>IF(U3355=0,0,P3355*T3355/U3355)</x:f>
        <x:v>1757.4324324324323</x:v>
      </x:c>
      <x:c r="AG3355" s="18" t="n">
        <x:f>MAX(AE3355,AF3355*'01 Controls'!$E$15)</x:f>
        <x:v>316.3378378378378</x:v>
      </x:c>
      <x:c r="AH3355" s="18" t="n">
        <x:f>SUM(V3355,Y3355,AB3355,AE3355)</x:f>
        <x:v>2699.9999999999995</x:v>
      </x:c>
      <x:c r="AI3355" s="18" t="n">
        <x:f>N3355-AH3355</x:f>
        <x:v>4.547473508864641e-13</x:v>
      </x:c>
      <x:c r="AJ3355" s="18" t="n">
        <x:f>V3355*INDEX('07 Mode Capacity'!$P$6:$P$17,MATCH("AIR-"&amp;I3355,'07 Mode Capacity'!$C$6:$C$17,0))</x:f>
        <x:v>40.913852831410274</x:v>
      </x:c>
      <x:c r="AK3355" s="18" t="n">
        <x:f>Y3355*INDEX('07 Mode Capacity'!$P$6:$P$17,MATCH("OCEAN-"&amp;I3355,'07 Mode Capacity'!$C$6:$C$17,0))</x:f>
        <x:v>0</x:v>
      </x:c>
      <x:c r="AL3355" s="18" t="n">
        <x:f>AB3355*INDEX('07 Mode Capacity'!$P$6:$P$17,MATCH("LAND-"&amp;I3355,'07 Mode Capacity'!$C$6:$C$17,0))</x:f>
        <x:v>284.99826827180726</x:v>
      </x:c>
      <x:c r="AM3355" s="18" t="n">
        <x:f>AE3355*INDEX('07 Mode Capacity'!$P$6:$P$17,MATCH("INLAND-"&amp;I3355,'07 Mode Capacity'!$C$6:$C$17,0))</x:f>
        <x:v>138.18914545541077</x:v>
      </x:c>
      <x:c r="AN3355" s="18" t="n">
        <x:f>SUM(AJ3355:AM3355)</x:f>
        <x:v>464.1012665586283</x:v>
      </x:c>
      <x:c r="AO3355" s="17" t="n">
        <x:f>IF(N3355=0,1,AN3355/N3355)</x:f>
        <x:v>0.17188935798467717</x:v>
      </x:c>
      <x:c r="AP3355" s="11" t="str">
        <x:f>IF(AO3355&gt;='01 Controls'!$E$16,"PASS","FAIL")</x:f>
        <x:v>FAIL</x:v>
      </x:c>
      <x:c r="AQ3355" s="11" t="str">
        <x:v>UNQUANTIFIED</x:v>
      </x:c>
      <x:c r="AR3355" s="11" t="str">
        <x:v>Position-class planning record; serial item and receiver open</x:v>
      </x:c>
      <x:c r="AS3355" s="26"/>
      <x:c r="AT3355" s="26"/>
    </x:row>
    <x:row r="3356">
      <x:c r="C3356" s="11" t="str">
        <x:v>M5-I-TSG-APL-45</x:v>
      </x:c>
      <x:c r="D3356" s="11" t="str">
        <x:v>M5</x:v>
      </x:c>
      <x:c r="E3356" s="11" t="str">
        <x:v>Drought and water</x:v>
      </x:c>
      <x:c r="F3356" s="11" t="str">
        <x:v>I-TSG</x:v>
      </x:c>
      <x:c r="G3356" s="11" t="str">
        <x:v>Thermal safety group</x:v>
      </x:c>
      <x:c r="H3356" s="11" t="str">
        <x:v>APL-45</x:v>
      </x:c>
      <x:c r="I3356" s="19" t="n">
        <x:v>24</x:v>
      </x:c>
      <x:c r="J3356" s="21" t="n">
        <x:v>5</x:v>
      </x:c>
      <x:c r="K3356" s="18" t="n">
        <x:f>'05 Cargo Register'!K220</x:f>
        <x:v>144</x:v>
      </x:c>
      <x:c r="L3356" s="18" t="n">
        <x:f>'05 Cargo Register'!N220</x:f>
        <x:v>38</x:v>
      </x:c>
      <x:c r="M3356" s="18" t="n">
        <x:f>'05 Cargo Register'!O220</x:f>
        <x:v>285</x:v>
      </x:c>
      <x:c r="N3356" s="18" t="n">
        <x:f>J3356*K3356</x:f>
        <x:v>720</x:v>
      </x:c>
      <x:c r="O3356" s="18" t="n">
        <x:f>J3356*L3356</x:f>
        <x:v>190</x:v>
      </x:c>
      <x:c r="P3356" s="18" t="n">
        <x:f>J3356*M3356</x:f>
        <x:v>1425</x:v>
      </x:c>
      <x:c r="Q3356" s="22" t="n">
        <x:f>'01 Controls'!$E$29*'02 Cargo Classes'!$M$6</x:f>
        <x:v>0.15000000000000002</x:v>
      </x:c>
      <x:c r="R3356" s="22" t="n">
        <x:f>'01 Controls'!$F$29*'02 Cargo Classes'!$N$6</x:f>
        <x:v>0</x:v>
      </x:c>
      <x:c r="S3356" s="22" t="n">
        <x:f>'01 Controls'!$G$29*'02 Cargo Classes'!$O$6</x:f>
        <x:v>0.8</x:v>
      </x:c>
      <x:c r="T3356" s="22" t="n">
        <x:f>'01 Controls'!$H$29*'02 Cargo Classes'!$P$6</x:f>
        <x:v>0.045</x:v>
      </x:c>
      <x:c r="U3356" s="22" t="n">
        <x:f>SUM(Q3356:T3356)</x:f>
        <x:v>0.9950000000000001</x:v>
      </x:c>
      <x:c r="V3356" s="18" t="n">
        <x:f>IF(U3356=0,0,N3356*Q3356/U3356)</x:f>
        <x:v>108.5427135678392</x:v>
      </x:c>
      <x:c r="W3356" s="18" t="n">
        <x:f>IF(U3356=0,0,P3356*Q3356/U3356)</x:f>
        <x:v>214.82412060301507</x:v>
      </x:c>
      <x:c r="X3356" s="18" t="n">
        <x:f>MAX(V3356,W3356*'01 Controls'!$E$12)</x:f>
        <x:v>108.5427135678392</x:v>
      </x:c>
      <x:c r="Y3356" s="18" t="n">
        <x:f>IF(U3356=0,0,N3356*R3356/U3356)</x:f>
        <x:v>0</x:v>
      </x:c>
      <x:c r="Z3356" s="18" t="n">
        <x:f>IF(U3356=0,0,P3356*R3356/U3356)</x:f>
        <x:v>0</x:v>
      </x:c>
      <x:c r="AA3356" s="18" t="n">
        <x:f>MAX(Y3356,Z3356*'01 Controls'!$E$13)</x:f>
        <x:v>0</x:v>
      </x:c>
      <x:c r="AB3356" s="18" t="n">
        <x:f>IF(U3356=0,0,N3356*S3356/U3356)</x:f>
        <x:v>578.894472361809</x:v>
      </x:c>
      <x:c r="AC3356" s="18" t="n">
        <x:f>IF(U3356=0,0,P3356*S3356/U3356)</x:f>
        <x:v>1145.7286432160802</x:v>
      </x:c>
      <x:c r="AD3356" s="18" t="n">
        <x:f>MAX(AB3356,AC3356*'01 Controls'!$E$14)</x:f>
        <x:v>578.894472361809</x:v>
      </x:c>
      <x:c r="AE3356" s="18" t="n">
        <x:f>IF(U3356=0,0,N3356*T3356/U3356)</x:f>
        <x:v>32.562814070351756</x:v>
      </x:c>
      <x:c r="AF3356" s="18" t="n">
        <x:f>IF(U3356=0,0,P3356*T3356/U3356)</x:f>
        <x:v>64.44723618090451</x:v>
      </x:c>
      <x:c r="AG3356" s="18" t="n">
        <x:f>MAX(AE3356,AF3356*'01 Controls'!$E$15)</x:f>
        <x:v>32.562814070351756</x:v>
      </x:c>
      <x:c r="AH3356" s="18" t="n">
        <x:f>SUM(V3356,Y3356,AB3356,AE3356)</x:f>
        <x:v>720</x:v>
      </x:c>
      <x:c r="AI3356" s="18" t="n">
        <x:f>N3356-AH3356</x:f>
        <x:v>0</x:v>
      </x:c>
      <x:c r="AJ3356" s="18" t="n">
        <x:f>V3356*INDEX('07 Mode Capacity'!$P$6:$P$17,MATCH("AIR-"&amp;I3356,'07 Mode Capacity'!$C$6:$C$17,0))</x:f>
        <x:v>22.024843544319506</x:v>
      </x:c>
      <x:c r="AK3356" s="18" t="n">
        <x:f>Y3356*INDEX('07 Mode Capacity'!$P$6:$P$17,MATCH("OCEAN-"&amp;I3356,'07 Mode Capacity'!$C$6:$C$17,0))</x:f>
        <x:v>0</x:v>
      </x:c>
      <x:c r="AL3356" s="18" t="n">
        <x:f>AB3356*INDEX('07 Mode Capacity'!$P$6:$P$17,MATCH("LAND-"&amp;I3356,'07 Mode Capacity'!$C$6:$C$17,0))</x:f>
        <x:v>221.42767072134157</x:v>
      </x:c>
      <x:c r="AM3356" s="18" t="n">
        <x:f>AE3356*INDEX('07 Mode Capacity'!$P$6:$P$17,MATCH("INLAND-"&amp;I3356,'07 Mode Capacity'!$C$6:$C$17,0))</x:f>
        <x:v>32.562814070351756</x:v>
      </x:c>
      <x:c r="AN3356" s="18" t="n">
        <x:f>SUM(AJ3356:AM3356)</x:f>
        <x:v>276.01532833601283</x:v>
      </x:c>
      <x:c r="AO3356" s="17" t="n">
        <x:f>IF(N3356=0,1,AN3356/N3356)</x:f>
        <x:v>0.3833546226889067</x:v>
      </x:c>
      <x:c r="AP3356" s="11" t="str">
        <x:f>IF(AO3356&gt;='01 Controls'!$E$16,"PASS","FAIL")</x:f>
        <x:v>FAIL</x:v>
      </x:c>
      <x:c r="AQ3356" s="11" t="str">
        <x:v>UNQUANTIFIED</x:v>
      </x:c>
      <x:c r="AR3356" s="11" t="str">
        <x:v>Position-class planning record; serial item and receiver open</x:v>
      </x:c>
      <x:c r="AS3356" s="26"/>
      <x:c r="AT3356" s="26"/>
    </x:row>
    <x:row r="3357">
      <x:c r="C3357" s="11" t="str">
        <x:v>M5-I-TSG-ISO-18</x:v>
      </x:c>
      <x:c r="D3357" s="11" t="str">
        <x:v>M5</x:v>
      </x:c>
      <x:c r="E3357" s="11" t="str">
        <x:v>Drought and water</x:v>
      </x:c>
      <x:c r="F3357" s="11" t="str">
        <x:v>I-TSG</x:v>
      </x:c>
      <x:c r="G3357" s="11" t="str">
        <x:v>Thermal safety group</x:v>
      </x:c>
      <x:c r="H3357" s="11" t="str">
        <x:v>ISO-18</x:v>
      </x:c>
      <x:c r="I3357" s="19" t="n">
        <x:v>48</x:v>
      </x:c>
      <x:c r="J3357" s="21" t="n">
        <x:v>5</x:v>
      </x:c>
      <x:c r="K3357" s="18" t="n">
        <x:f>'05 Cargo Register'!K221</x:f>
        <x:v>432</x:v>
      </x:c>
      <x:c r="L3357" s="18" t="n">
        <x:f>'05 Cargo Register'!N221</x:f>
        <x:v>29</x:v>
      </x:c>
      <x:c r="M3357" s="18" t="n">
        <x:f>'05 Cargo Register'!O221</x:f>
        <x:v>765.6</x:v>
      </x:c>
      <x:c r="N3357" s="18" t="n">
        <x:f>J3357*K3357</x:f>
        <x:v>2160</x:v>
      </x:c>
      <x:c r="O3357" s="18" t="n">
        <x:f>J3357*L3357</x:f>
        <x:v>145</x:v>
      </x:c>
      <x:c r="P3357" s="18" t="n">
        <x:f>J3357*M3357</x:f>
        <x:v>3828</x:v>
      </x:c>
      <x:c r="Q3357" s="22" t="n">
        <x:f>'01 Controls'!$E$29*'02 Cargo Classes'!$M$7</x:f>
        <x:v>0.010000000000000002</x:v>
      </x:c>
      <x:c r="R3357" s="22" t="n">
        <x:f>'01 Controls'!$F$29*'02 Cargo Classes'!$N$7</x:f>
        <x:v>0</x:v>
      </x:c>
      <x:c r="S3357" s="22" t="n">
        <x:f>'01 Controls'!$G$29*'02 Cargo Classes'!$O$7</x:f>
        <x:v>0.96</x:v>
      </x:c>
      <x:c r="T3357" s="22" t="n">
        <x:f>'01 Controls'!$H$29*'02 Cargo Classes'!$P$7</x:f>
        <x:v>0.12</x:v>
      </x:c>
      <x:c r="U3357" s="22" t="n">
        <x:f>SUM(Q3357:T3357)</x:f>
        <x:v>1.0899999999999999</x:v>
      </x:c>
      <x:c r="V3357" s="18" t="n">
        <x:f>IF(U3357=0,0,N3357*Q3357/U3357)</x:f>
        <x:v>19.816513761467895</x:v>
      </x:c>
      <x:c r="W3357" s="18" t="n">
        <x:f>IF(U3357=0,0,P3357*Q3357/U3357)</x:f>
        <x:v>35.119266055045884</x:v>
      </x:c>
      <x:c r="X3357" s="18" t="n">
        <x:f>MAX(V3357,W3357*'01 Controls'!$E$12)</x:f>
        <x:v>19.816513761467895</x:v>
      </x:c>
      <x:c r="Y3357" s="18" t="n">
        <x:f>IF(U3357=0,0,N3357*R3357/U3357)</x:f>
        <x:v>0</x:v>
      </x:c>
      <x:c r="Z3357" s="18" t="n">
        <x:f>IF(U3357=0,0,P3357*R3357/U3357)</x:f>
        <x:v>0</x:v>
      </x:c>
      <x:c r="AA3357" s="18" t="n">
        <x:f>MAX(Y3357,Z3357*'01 Controls'!$E$13)</x:f>
        <x:v>0</x:v>
      </x:c>
      <x:c r="AB3357" s="18" t="n">
        <x:f>IF(U3357=0,0,N3357*S3357/U3357)</x:f>
        <x:v>1902.3853211009175</x:v>
      </x:c>
      <x:c r="AC3357" s="18" t="n">
        <x:f>IF(U3357=0,0,P3357*S3357/U3357)</x:f>
        <x:v>3371.449541284404</x:v>
      </x:c>
      <x:c r="AD3357" s="18" t="n">
        <x:f>MAX(AB3357,AC3357*'01 Controls'!$E$14)</x:f>
        <x:v>1902.3853211009175</x:v>
      </x:c>
      <x:c r="AE3357" s="18" t="n">
        <x:f>IF(U3357=0,0,N3357*T3357/U3357)</x:f>
        <x:v>237.7981651376147</x:v>
      </x:c>
      <x:c r="AF3357" s="18" t="n">
        <x:f>IF(U3357=0,0,P3357*T3357/U3357)</x:f>
        <x:v>421.4311926605505</x:v>
      </x:c>
      <x:c r="AG3357" s="18" t="n">
        <x:f>MAX(AE3357,AF3357*'01 Controls'!$E$15)</x:f>
        <x:v>237.7981651376147</x:v>
      </x:c>
      <x:c r="AH3357" s="18" t="n">
        <x:f>SUM(V3357,Y3357,AB3357,AE3357)</x:f>
        <x:v>2160</x:v>
      </x:c>
      <x:c r="AI3357" s="18" t="n">
        <x:f>N3357-AH3357</x:f>
        <x:v>0</x:v>
      </x:c>
      <x:c r="AJ3357" s="18" t="n">
        <x:f>V3357*INDEX('07 Mode Capacity'!$P$6:$P$17,MATCH("AIR-"&amp;I3357,'07 Mode Capacity'!$C$6:$C$17,0))</x:f>
        <x:v>5.555275430319929</x:v>
      </x:c>
      <x:c r="AK3357" s="18" t="n">
        <x:f>Y3357*INDEX('07 Mode Capacity'!$P$6:$P$17,MATCH("OCEAN-"&amp;I3357,'07 Mode Capacity'!$C$6:$C$17,0))</x:f>
        <x:v>0</x:v>
      </x:c>
      <x:c r="AL3357" s="18" t="n">
        <x:f>AB3357*INDEX('07 Mode Capacity'!$P$6:$P$17,MATCH("LAND-"&amp;I3357,'07 Mode Capacity'!$C$6:$C$17,0))</x:f>
        <x:v>232.18207543611456</x:v>
      </x:c>
      <x:c r="AM3357" s="18" t="n">
        <x:f>AE3357*INDEX('07 Mode Capacity'!$P$6:$P$17,MATCH("INLAND-"&amp;I3357,'07 Mode Capacity'!$C$6:$C$17,0))</x:f>
        <x:v>150.10637451303336</x:v>
      </x:c>
      <x:c r="AN3357" s="18" t="n">
        <x:f>SUM(AJ3357:AM3357)</x:f>
        <x:v>387.84372537946786</x:v>
      </x:c>
      <x:c r="AO3357" s="17" t="n">
        <x:f>IF(N3357=0,1,AN3357/N3357)</x:f>
        <x:v>0.17955728026827217</x:v>
      </x:c>
      <x:c r="AP3357" s="11" t="str">
        <x:f>IF(AO3357&gt;='01 Controls'!$E$16,"PASS","FAIL")</x:f>
        <x:v>FAIL</x:v>
      </x:c>
      <x:c r="AQ3357" s="11" t="str">
        <x:v>UNQUANTIFIED</x:v>
      </x:c>
      <x:c r="AR3357" s="11" t="str">
        <x:v>Position-class planning record; serial item and receiver open</x:v>
      </x:c>
      <x:c r="AS3357" s="26"/>
      <x:c r="AT3357" s="26"/>
    </x:row>
    <x:row r="3358">
      <x:c r="C3358" s="11" t="str">
        <x:v>M5-I-TSG-COL-12</x:v>
      </x:c>
      <x:c r="D3358" s="11" t="str">
        <x:v>M5</x:v>
      </x:c>
      <x:c r="E3358" s="11" t="str">
        <x:v>Drought and water</x:v>
      </x:c>
      <x:c r="F3358" s="11" t="str">
        <x:v>I-TSG</x:v>
      </x:c>
      <x:c r="G3358" s="11" t="str">
        <x:v>Thermal safety group</x:v>
      </x:c>
      <x:c r="H3358" s="11" t="str">
        <x:v>COL-12</x:v>
      </x:c>
      <x:c r="I3358" s="19" t="n">
        <x:v>24</x:v>
      </x:c>
      <x:c r="J3358" s="21" t="n">
        <x:v>5</x:v>
      </x:c>
      <x:c r="K3358" s="18" t="n">
        <x:f>'05 Cargo Register'!K222</x:f>
        <x:v>72</x:v>
      </x:c>
      <x:c r="L3358" s="18" t="n">
        <x:f>'05 Cargo Register'!N222</x:f>
        <x:v>8</x:v>
      </x:c>
      <x:c r="M3358" s="18" t="n">
        <x:f>'05 Cargo Register'!O222</x:f>
        <x:v>211.20000000000002</x:v>
      </x:c>
      <x:c r="N3358" s="18" t="n">
        <x:f>J3358*K3358</x:f>
        <x:v>360</x:v>
      </x:c>
      <x:c r="O3358" s="18" t="n">
        <x:f>J3358*L3358</x:f>
        <x:v>40</x:v>
      </x:c>
      <x:c r="P3358" s="18" t="n">
        <x:f>J3358*M3358</x:f>
        <x:v>1056</x:v>
      </x:c>
      <x:c r="Q3358" s="22" t="n">
        <x:f>'01 Controls'!$E$29*'02 Cargo Classes'!$M$8</x:f>
        <x:v>0.1</x:v>
      </x:c>
      <x:c r="R3358" s="22" t="n">
        <x:f>'01 Controls'!$F$29*'02 Cargo Classes'!$N$8</x:f>
        <x:v>0</x:v>
      </x:c>
      <x:c r="S3358" s="22" t="n">
        <x:f>'01 Controls'!$G$29*'02 Cargo Classes'!$O$8</x:f>
        <x:v>0.96</x:v>
      </x:c>
      <x:c r="T3358" s="22" t="n">
        <x:f>'01 Controls'!$H$29*'02 Cargo Classes'!$P$8</x:f>
        <x:v>0.03</x:v>
      </x:c>
      <x:c r="U3358" s="22" t="n">
        <x:f>SUM(Q3358:T3358)</x:f>
        <x:v>1.09</x:v>
      </x:c>
      <x:c r="V3358" s="18" t="n">
        <x:f>IF(U3358=0,0,N3358*Q3358/U3358)</x:f>
        <x:v>33.027522935779814</x:v>
      </x:c>
      <x:c r="W3358" s="18" t="n">
        <x:f>IF(U3358=0,0,P3358*Q3358/U3358)</x:f>
        <x:v>96.88073394495413</x:v>
      </x:c>
      <x:c r="X3358" s="18" t="n">
        <x:f>MAX(V3358,W3358*'01 Controls'!$E$12)</x:f>
        <x:v>33.027522935779814</x:v>
      </x:c>
      <x:c r="Y3358" s="18" t="n">
        <x:f>IF(U3358=0,0,N3358*R3358/U3358)</x:f>
        <x:v>0</x:v>
      </x:c>
      <x:c r="Z3358" s="18" t="n">
        <x:f>IF(U3358=0,0,P3358*R3358/U3358)</x:f>
        <x:v>0</x:v>
      </x:c>
      <x:c r="AA3358" s="18" t="n">
        <x:f>MAX(Y3358,Z3358*'01 Controls'!$E$13)</x:f>
        <x:v>0</x:v>
      </x:c>
      <x:c r="AB3358" s="18" t="n">
        <x:f>IF(U3358=0,0,N3358*S3358/U3358)</x:f>
        <x:v>317.06422018348616</x:v>
      </x:c>
      <x:c r="AC3358" s="18" t="n">
        <x:f>IF(U3358=0,0,P3358*S3358/U3358)</x:f>
        <x:v>930.0550458715595</x:v>
      </x:c>
      <x:c r="AD3358" s="18" t="n">
        <x:f>MAX(AB3358,AC3358*'01 Controls'!$E$14)</x:f>
        <x:v>317.06422018348616</x:v>
      </x:c>
      <x:c r="AE3358" s="18" t="n">
        <x:f>IF(U3358=0,0,N3358*T3358/U3358)</x:f>
        <x:v>9.908256880733942</x:v>
      </x:c>
      <x:c r="AF3358" s="18" t="n">
        <x:f>IF(U3358=0,0,P3358*T3358/U3358)</x:f>
        <x:v>29.064220183486235</x:v>
      </x:c>
      <x:c r="AG3358" s="18" t="n">
        <x:f>MAX(AE3358,AF3358*'01 Controls'!$E$15)</x:f>
        <x:v>9.908256880733942</x:v>
      </x:c>
      <x:c r="AH3358" s="18" t="n">
        <x:f>SUM(V3358,Y3358,AB3358,AE3358)</x:f>
        <x:v>359.9999999999999</x:v>
      </x:c>
      <x:c r="AI3358" s="18" t="n">
        <x:f>N3358-AH3358</x:f>
        <x:v>1.1368683772161603e-13</x:v>
      </x:c>
      <x:c r="AJ3358" s="18" t="n">
        <x:f>V3358*INDEX('07 Mode Capacity'!$P$6:$P$17,MATCH("AIR-"&amp;I3358,'07 Mode Capacity'!$C$6:$C$17,0))</x:f>
        <x:v>6.701749029540644</x:v>
      </x:c>
      <x:c r="AK3358" s="18" t="n">
        <x:f>Y3358*INDEX('07 Mode Capacity'!$P$6:$P$17,MATCH("OCEAN-"&amp;I3358,'07 Mode Capacity'!$C$6:$C$17,0))</x:f>
        <x:v>0</x:v>
      </x:c>
      <x:c r="AL3358" s="18" t="n">
        <x:f>AB3358*INDEX('07 Mode Capacity'!$P$6:$P$17,MATCH("LAND-"&amp;I3358,'07 Mode Capacity'!$C$6:$C$17,0))</x:f>
        <x:v>121.27735726664302</x:v>
      </x:c>
      <x:c r="AM3358" s="18" t="n">
        <x:f>AE3358*INDEX('07 Mode Capacity'!$P$6:$P$17,MATCH("INLAND-"&amp;I3358,'07 Mode Capacity'!$C$6:$C$17,0))</x:f>
        <x:v>9.908256880733942</x:v>
      </x:c>
      <x:c r="AN3358" s="18" t="n">
        <x:f>SUM(AJ3358:AM3358)</x:f>
        <x:v>137.8873631769176</x:v>
      </x:c>
      <x:c r="AO3358" s="17" t="n">
        <x:f>IF(N3358=0,1,AN3358/N3358)</x:f>
        <x:v>0.3830204532692156</x:v>
      </x:c>
      <x:c r="AP3358" s="11" t="str">
        <x:f>IF(AO3358&gt;='01 Controls'!$E$16,"PASS","FAIL")</x:f>
        <x:v>FAIL</x:v>
      </x:c>
      <x:c r="AQ3358" s="11" t="str">
        <x:v>UNQUANTIFIED</x:v>
      </x:c>
      <x:c r="AR3358" s="11" t="str">
        <x:v>Position-class planning record; serial item and receiver open</x:v>
      </x:c>
      <x:c r="AS3358" s="26"/>
      <x:c r="AT3358" s="26"/>
    </x:row>
    <x:row r="3359">
      <x:c r="C3359" s="11" t="str">
        <x:v>M5-I-TSG-BAT-22</x:v>
      </x:c>
      <x:c r="D3359" s="11" t="str">
        <x:v>M5</x:v>
      </x:c>
      <x:c r="E3359" s="11" t="str">
        <x:v>Drought and water</x:v>
      </x:c>
      <x:c r="F3359" s="11" t="str">
        <x:v>I-TSG</x:v>
      </x:c>
      <x:c r="G3359" s="11" t="str">
        <x:v>Thermal safety group</x:v>
      </x:c>
      <x:c r="H3359" s="11" t="str">
        <x:v>BAT-22</x:v>
      </x:c>
      <x:c r="I3359" s="19" t="n">
        <x:v>48</x:v>
      </x:c>
      <x:c r="J3359" s="21" t="n">
        <x:v>5</x:v>
      </x:c>
      <x:c r="K3359" s="18" t="n">
        <x:f>'05 Cargo Register'!K223</x:f>
        <x:v>540</x:v>
      </x:c>
      <x:c r="L3359" s="18" t="n">
        <x:f>'05 Cargo Register'!N223</x:f>
        <x:v>31</x:v>
      </x:c>
      <x:c r="M3359" s="18" t="n">
        <x:f>'05 Cargo Register'!O223</x:f>
        <x:v>818.4000000000001</x:v>
      </x:c>
      <x:c r="N3359" s="18" t="n">
        <x:f>J3359*K3359</x:f>
        <x:v>2700</x:v>
      </x:c>
      <x:c r="O3359" s="18" t="n">
        <x:f>J3359*L3359</x:f>
        <x:v>155</x:v>
      </x:c>
      <x:c r="P3359" s="18" t="n">
        <x:f>J3359*M3359</x:f>
        <x:v>4092.0000000000005</x:v>
      </x:c>
      <x:c r="Q3359" s="22" t="n">
        <x:f>'01 Controls'!$E$29*'02 Cargo Classes'!$M$9</x:f>
        <x:v>0</x:v>
      </x:c>
      <x:c r="R3359" s="22" t="n">
        <x:f>'01 Controls'!$F$29*'02 Cargo Classes'!$N$9</x:f>
        <x:v>0</x:v>
      </x:c>
      <x:c r="S3359" s="22" t="n">
        <x:f>'01 Controls'!$G$29*'02 Cargo Classes'!$O$9</x:f>
        <x:v>0.8</x:v>
      </x:c>
      <x:c r="T3359" s="22" t="n">
        <x:f>'01 Controls'!$H$29*'02 Cargo Classes'!$P$9</x:f>
        <x:v>0.075</x:v>
      </x:c>
      <x:c r="U3359" s="22" t="n">
        <x:f>SUM(Q3359:T3359)</x:f>
        <x:v>0.875</x:v>
      </x:c>
      <x:c r="V3359" s="18" t="n">
        <x:f>IF(U3359=0,0,N3359*Q3359/U3359)</x:f>
        <x:v>0</x:v>
      </x:c>
      <x:c r="W3359" s="18" t="n">
        <x:f>IF(U3359=0,0,P3359*Q3359/U3359)</x:f>
        <x:v>0</x:v>
      </x:c>
      <x:c r="X3359" s="18" t="n">
        <x:f>MAX(V3359,W3359*'01 Controls'!$E$12)</x:f>
        <x:v>0</x:v>
      </x:c>
      <x:c r="Y3359" s="18" t="n">
        <x:f>IF(U3359=0,0,N3359*R3359/U3359)</x:f>
        <x:v>0</x:v>
      </x:c>
      <x:c r="Z3359" s="18" t="n">
        <x:f>IF(U3359=0,0,P3359*R3359/U3359)</x:f>
        <x:v>0</x:v>
      </x:c>
      <x:c r="AA3359" s="18" t="n">
        <x:f>MAX(Y3359,Z3359*'01 Controls'!$E$13)</x:f>
        <x:v>0</x:v>
      </x:c>
      <x:c r="AB3359" s="18" t="n">
        <x:f>IF(U3359=0,0,N3359*S3359/U3359)</x:f>
        <x:v>2468.5714285714284</x:v>
      </x:c>
      <x:c r="AC3359" s="18" t="n">
        <x:f>IF(U3359=0,0,P3359*S3359/U3359)</x:f>
        <x:v>3741.257142857143</x:v>
      </x:c>
      <x:c r="AD3359" s="18" t="n">
        <x:f>MAX(AB3359,AC3359*'01 Controls'!$E$14)</x:f>
        <x:v>2468.5714285714284</x:v>
      </x:c>
      <x:c r="AE3359" s="18" t="n">
        <x:f>IF(U3359=0,0,N3359*T3359/U3359)</x:f>
        <x:v>231.42857142857142</x:v>
      </x:c>
      <x:c r="AF3359" s="18" t="n">
        <x:f>IF(U3359=0,0,P3359*T3359/U3359)</x:f>
        <x:v>350.7428571428572</x:v>
      </x:c>
      <x:c r="AG3359" s="18" t="n">
        <x:f>MAX(AE3359,AF3359*'01 Controls'!$E$15)</x:f>
        <x:v>231.42857142857142</x:v>
      </x:c>
      <x:c r="AH3359" s="18" t="n">
        <x:f>SUM(V3359,Y3359,AB3359,AE3359)</x:f>
        <x:v>2700</x:v>
      </x:c>
      <x:c r="AI3359" s="18" t="n">
        <x:f>N3359-AH3359</x:f>
        <x:v>0</x:v>
      </x:c>
      <x:c r="AJ3359" s="18" t="n">
        <x:f>V3359*INDEX('07 Mode Capacity'!$P$6:$P$17,MATCH("AIR-"&amp;I3359,'07 Mode Capacity'!$C$6:$C$17,0))</x:f>
        <x:v>0</x:v>
      </x:c>
      <x:c r="AK3359" s="18" t="n">
        <x:f>Y3359*INDEX('07 Mode Capacity'!$P$6:$P$17,MATCH("OCEAN-"&amp;I3359,'07 Mode Capacity'!$C$6:$C$17,0))</x:f>
        <x:v>0</x:v>
      </x:c>
      <x:c r="AL3359" s="18" t="n">
        <x:f>AB3359*INDEX('07 Mode Capacity'!$P$6:$P$17,MATCH("LAND-"&amp;I3359,'07 Mode Capacity'!$C$6:$C$17,0))</x:f>
        <x:v>301.28388360162484</x:v>
      </x:c>
      <x:c r="AM3359" s="18" t="n">
        <x:f>AE3359*INDEX('07 Mode Capacity'!$P$6:$P$17,MATCH("INLAND-"&amp;I3359,'07 Mode Capacity'!$C$6:$C$17,0))</x:f>
        <x:v>146.08566805286281</x:v>
      </x:c>
      <x:c r="AN3359" s="18" t="n">
        <x:f>SUM(AJ3359:AM3359)</x:f>
        <x:v>447.3695516544876</x:v>
      </x:c>
      <x:c r="AO3359" s="17" t="n">
        <x:f>IF(N3359=0,1,AN3359/N3359)</x:f>
        <x:v>0.16569242653869912</x:v>
      </x:c>
      <x:c r="AP3359" s="11" t="str">
        <x:f>IF(AO3359&gt;='01 Controls'!$E$16,"PASS","FAIL")</x:f>
        <x:v>FAIL</x:v>
      </x:c>
      <x:c r="AQ3359" s="11" t="str">
        <x:v>UNQUANTIFIED</x:v>
      </x:c>
      <x:c r="AR3359" s="11" t="str">
        <x:v>Position-class planning record; serial item and receiver open</x:v>
      </x:c>
      <x:c r="AS3359" s="26"/>
      <x:c r="AT3359" s="26"/>
    </x:row>
    <x:row r="3360">
      <x:c r="C3360" s="11" t="str">
        <x:v>M5-I-TSG-TNK-20</x:v>
      </x:c>
      <x:c r="D3360" s="11" t="str">
        <x:v>M5</x:v>
      </x:c>
      <x:c r="E3360" s="11" t="str">
        <x:v>Drought and water</x:v>
      </x:c>
      <x:c r="F3360" s="11" t="str">
        <x:v>I-TSG</x:v>
      </x:c>
      <x:c r="G3360" s="11" t="str">
        <x:v>Thermal safety group</x:v>
      </x:c>
      <x:c r="H3360" s="11" t="str">
        <x:v>TNK-20</x:v>
      </x:c>
      <x:c r="I3360" s="19" t="n">
        <x:v>48</x:v>
      </x:c>
      <x:c r="J3360" s="21" t="n">
        <x:v>5</x:v>
      </x:c>
      <x:c r="K3360" s="18" t="n">
        <x:f>'05 Cargo Register'!K224</x:f>
        <x:v>432</x:v>
      </x:c>
      <x:c r="L3360" s="18" t="n">
        <x:f>'05 Cargo Register'!N224</x:f>
        <x:v>26</x:v>
      </x:c>
      <x:c r="M3360" s="18" t="n">
        <x:f>'05 Cargo Register'!O224</x:f>
        <x:v>552.5</x:v>
      </x:c>
      <x:c r="N3360" s="18" t="n">
        <x:f>J3360*K3360</x:f>
        <x:v>2160</x:v>
      </x:c>
      <x:c r="O3360" s="18" t="n">
        <x:f>J3360*L3360</x:f>
        <x:v>130</x:v>
      </x:c>
      <x:c r="P3360" s="18" t="n">
        <x:f>J3360*M3360</x:f>
        <x:v>2762.5</x:v>
      </x:c>
      <x:c r="Q3360" s="22" t="n">
        <x:f>'01 Controls'!$E$29*'02 Cargo Classes'!$M$10</x:f>
        <x:v>0</x:v>
      </x:c>
      <x:c r="R3360" s="22" t="n">
        <x:f>'01 Controls'!$F$29*'02 Cargo Classes'!$N$10</x:f>
        <x:v>0</x:v>
      </x:c>
      <x:c r="S3360" s="22" t="n">
        <x:f>'01 Controls'!$G$29*'02 Cargo Classes'!$O$10</x:f>
        <x:v>0.8</x:v>
      </x:c>
      <x:c r="T3360" s="22" t="n">
        <x:f>'01 Controls'!$H$29*'02 Cargo Classes'!$P$10</x:f>
        <x:v>0.15</x:v>
      </x:c>
      <x:c r="U3360" s="22" t="n">
        <x:f>SUM(Q3360:T3360)</x:f>
        <x:v>0.9500000000000001</x:v>
      </x:c>
      <x:c r="V3360" s="18" t="n">
        <x:f>IF(U3360=0,0,N3360*Q3360/U3360)</x:f>
        <x:v>0</x:v>
      </x:c>
      <x:c r="W3360" s="18" t="n">
        <x:f>IF(U3360=0,0,P3360*Q3360/U3360)</x:f>
        <x:v>0</x:v>
      </x:c>
      <x:c r="X3360" s="18" t="n">
        <x:f>MAX(V3360,W3360*'01 Controls'!$E$12)</x:f>
        <x:v>0</x:v>
      </x:c>
      <x:c r="Y3360" s="18" t="n">
        <x:f>IF(U3360=0,0,N3360*R3360/U3360)</x:f>
        <x:v>0</x:v>
      </x:c>
      <x:c r="Z3360" s="18" t="n">
        <x:f>IF(U3360=0,0,P3360*R3360/U3360)</x:f>
        <x:v>0</x:v>
      </x:c>
      <x:c r="AA3360" s="18" t="n">
        <x:f>MAX(Y3360,Z3360*'01 Controls'!$E$13)</x:f>
        <x:v>0</x:v>
      </x:c>
      <x:c r="AB3360" s="18" t="n">
        <x:f>IF(U3360=0,0,N3360*S3360/U3360)</x:f>
        <x:v>1818.9473684210525</x:v>
      </x:c>
      <x:c r="AC3360" s="18" t="n">
        <x:f>IF(U3360=0,0,P3360*S3360/U3360)</x:f>
        <x:v>2326.315789473684</x:v>
      </x:c>
      <x:c r="AD3360" s="18" t="n">
        <x:f>MAX(AB3360,AC3360*'01 Controls'!$E$14)</x:f>
        <x:v>1818.9473684210525</x:v>
      </x:c>
      <x:c r="AE3360" s="18" t="n">
        <x:f>IF(U3360=0,0,N3360*T3360/U3360)</x:f>
        <x:v>341.05263157894734</x:v>
      </x:c>
      <x:c r="AF3360" s="18" t="n">
        <x:f>IF(U3360=0,0,P3360*T3360/U3360)</x:f>
        <x:v>436.1842105263158</x:v>
      </x:c>
      <x:c r="AG3360" s="18" t="n">
        <x:f>MAX(AE3360,AF3360*'01 Controls'!$E$15)</x:f>
        <x:v>341.05263157894734</x:v>
      </x:c>
      <x:c r="AH3360" s="18" t="n">
        <x:f>SUM(V3360,Y3360,AB3360,AE3360)</x:f>
        <x:v>2160</x:v>
      </x:c>
      <x:c r="AI3360" s="18" t="n">
        <x:f>N3360-AH3360</x:f>
        <x:v>0</x:v>
      </x:c>
      <x:c r="AJ3360" s="18" t="n">
        <x:f>V3360*INDEX('07 Mode Capacity'!$P$6:$P$17,MATCH("AIR-"&amp;I3360,'07 Mode Capacity'!$C$6:$C$17,0))</x:f>
        <x:v>0</x:v>
      </x:c>
      <x:c r="AK3360" s="18" t="n">
        <x:f>Y3360*INDEX('07 Mode Capacity'!$P$6:$P$17,MATCH("OCEAN-"&amp;I3360,'07 Mode Capacity'!$C$6:$C$17,0))</x:f>
        <x:v>0</x:v>
      </x:c>
      <x:c r="AL3360" s="18" t="n">
        <x:f>AB3360*INDEX('07 Mode Capacity'!$P$6:$P$17,MATCH("LAND-"&amp;I3360,'07 Mode Capacity'!$C$6:$C$17,0))</x:f>
        <x:v>221.99865107488145</x:v>
      </x:c>
      <x:c r="AM3360" s="18" t="n">
        <x:f>AE3360*INDEX('07 Mode Capacity'!$P$6:$P$17,MATCH("INLAND-"&amp;I3360,'07 Mode Capacity'!$C$6:$C$17,0))</x:f>
        <x:v>215.28414239369255</x:v>
      </x:c>
      <x:c r="AN3360" s="18" t="n">
        <x:f>SUM(AJ3360:AM3360)</x:f>
        <x:v>437.282793468574</x:v>
      </x:c>
      <x:c r="AO3360" s="17" t="n">
        <x:f>IF(N3360=0,1,AN3360/N3360)</x:f>
        <x:v>0.20244573771693242</x:v>
      </x:c>
      <x:c r="AP3360" s="11" t="str">
        <x:f>IF(AO3360&gt;='01 Controls'!$E$16,"PASS","FAIL")</x:f>
        <x:v>FAIL</x:v>
      </x:c>
      <x:c r="AQ3360" s="11" t="str">
        <x:v>UNQUANTIFIED</x:v>
      </x:c>
      <x:c r="AR3360" s="11" t="str">
        <x:v>Position-class planning record; serial item and receiver open</x:v>
      </x:c>
      <x:c r="AS3360" s="26"/>
      <x:c r="AT3360" s="26"/>
    </x:row>
    <x:row r="3361">
      <x:c r="C3361" s="11" t="str">
        <x:v>M5-I-TSG-FLR-24</x:v>
      </x:c>
      <x:c r="D3361" s="11" t="str">
        <x:v>M5</x:v>
      </x:c>
      <x:c r="E3361" s="11" t="str">
        <x:v>Drought and water</x:v>
      </x:c>
      <x:c r="F3361" s="11" t="str">
        <x:v>I-TSG</x:v>
      </x:c>
      <x:c r="G3361" s="11" t="str">
        <x:v>Thermal safety group</x:v>
      </x:c>
      <x:c r="H3361" s="11" t="str">
        <x:v>FLR-24</x:v>
      </x:c>
      <x:c r="I3361" s="19" t="n">
        <x:v>48</x:v>
      </x:c>
      <x:c r="J3361" s="21" t="n">
        <x:v>5</x:v>
      </x:c>
      <x:c r="K3361" s="18" t="n">
        <x:f>'05 Cargo Register'!K225</x:f>
        <x:v>648</x:v>
      </x:c>
      <x:c r="L3361" s="18" t="n">
        <x:f>'05 Cargo Register'!N225</x:f>
        <x:v>32</x:v>
      </x:c>
      <x:c r="M3361" s="18" t="n">
        <x:f>'05 Cargo Register'!O225</x:f>
        <x:v>1024</x:v>
      </x:c>
      <x:c r="N3361" s="18" t="n">
        <x:f>J3361*K3361</x:f>
        <x:v>3240</x:v>
      </x:c>
      <x:c r="O3361" s="18" t="n">
        <x:f>J3361*L3361</x:f>
        <x:v>160</x:v>
      </x:c>
      <x:c r="P3361" s="18" t="n">
        <x:f>J3361*M3361</x:f>
        <x:v>5120</x:v>
      </x:c>
      <x:c r="Q3361" s="22" t="n">
        <x:f>'01 Controls'!$E$29*'02 Cargo Classes'!$M$11</x:f>
        <x:v>0</x:v>
      </x:c>
      <x:c r="R3361" s="22" t="n">
        <x:f>'01 Controls'!$F$29*'02 Cargo Classes'!$N$11</x:f>
        <x:v>0</x:v>
      </x:c>
      <x:c r="S3361" s="22" t="n">
        <x:f>'01 Controls'!$G$29*'02 Cargo Classes'!$O$11</x:f>
        <x:v>0.8</x:v>
      </x:c>
      <x:c r="T3361" s="22" t="n">
        <x:f>'01 Controls'!$H$29*'02 Cargo Classes'!$P$11</x:f>
        <x:v>0.12</x:v>
      </x:c>
      <x:c r="U3361" s="22" t="n">
        <x:f>SUM(Q3361:T3361)</x:f>
        <x:v>0.92</x:v>
      </x:c>
      <x:c r="V3361" s="18" t="n">
        <x:f>IF(U3361=0,0,N3361*Q3361/U3361)</x:f>
        <x:v>0</x:v>
      </x:c>
      <x:c r="W3361" s="18" t="n">
        <x:f>IF(U3361=0,0,P3361*Q3361/U3361)</x:f>
        <x:v>0</x:v>
      </x:c>
      <x:c r="X3361" s="18" t="n">
        <x:f>MAX(V3361,W3361*'01 Controls'!$E$12)</x:f>
        <x:v>0</x:v>
      </x:c>
      <x:c r="Y3361" s="18" t="n">
        <x:f>IF(U3361=0,0,N3361*R3361/U3361)</x:f>
        <x:v>0</x:v>
      </x:c>
      <x:c r="Z3361" s="18" t="n">
        <x:f>IF(U3361=0,0,P3361*R3361/U3361)</x:f>
        <x:v>0</x:v>
      </x:c>
      <x:c r="AA3361" s="18" t="n">
        <x:f>MAX(Y3361,Z3361*'01 Controls'!$E$13)</x:f>
        <x:v>0</x:v>
      </x:c>
      <x:c r="AB3361" s="18" t="n">
        <x:f>IF(U3361=0,0,N3361*S3361/U3361)</x:f>
        <x:v>2817.391304347826</x:v>
      </x:c>
      <x:c r="AC3361" s="18" t="n">
        <x:f>IF(U3361=0,0,P3361*S3361/U3361)</x:f>
        <x:v>4452.173913043478</x:v>
      </x:c>
      <x:c r="AD3361" s="18" t="n">
        <x:f>MAX(AB3361,AC3361*'01 Controls'!$E$14)</x:f>
        <x:v>2817.391304347826</x:v>
      </x:c>
      <x:c r="AE3361" s="18" t="n">
        <x:f>IF(U3361=0,0,N3361*T3361/U3361)</x:f>
        <x:v>422.60869565217394</x:v>
      </x:c>
      <x:c r="AF3361" s="18" t="n">
        <x:f>IF(U3361=0,0,P3361*T3361/U3361)</x:f>
        <x:v>667.8260869565216</x:v>
      </x:c>
      <x:c r="AG3361" s="18" t="n">
        <x:f>MAX(AE3361,AF3361*'01 Controls'!$E$15)</x:f>
        <x:v>422.60869565217394</x:v>
      </x:c>
      <x:c r="AH3361" s="18" t="n">
        <x:f>SUM(V3361,Y3361,AB3361,AE3361)</x:f>
        <x:v>3240</x:v>
      </x:c>
      <x:c r="AI3361" s="18" t="n">
        <x:f>N3361-AH3361</x:f>
        <x:v>0</x:v>
      </x:c>
      <x:c r="AJ3361" s="18" t="n">
        <x:f>V3361*INDEX('07 Mode Capacity'!$P$6:$P$17,MATCH("AIR-"&amp;I3361,'07 Mode Capacity'!$C$6:$C$17,0))</x:f>
        <x:v>0</x:v>
      </x:c>
      <x:c r="AK3361" s="18" t="n">
        <x:f>Y3361*INDEX('07 Mode Capacity'!$P$6:$P$17,MATCH("OCEAN-"&amp;I3361,'07 Mode Capacity'!$C$6:$C$17,0))</x:f>
        <x:v>0</x:v>
      </x:c>
      <x:c r="AL3361" s="18" t="n">
        <x:f>AB3361*INDEX('07 Mode Capacity'!$P$6:$P$17,MATCH("LAND-"&amp;I3361,'07 Mode Capacity'!$C$6:$C$17,0))</x:f>
        <x:v>343.8566062844631</x:v>
      </x:c>
      <x:c r="AM3361" s="18" t="n">
        <x:f>AE3361*INDEX('07 Mode Capacity'!$P$6:$P$17,MATCH("INLAND-"&amp;I3361,'07 Mode Capacity'!$C$6:$C$17,0))</x:f>
        <x:v>266.7651329660973</x:v>
      </x:c>
      <x:c r="AN3361" s="18" t="n">
        <x:f>SUM(AJ3361:AM3361)</x:f>
        <x:v>610.6217392505605</x:v>
      </x:c>
      <x:c r="AO3361" s="17" t="n">
        <x:f>IF(N3361=0,1,AN3361/N3361)</x:f>
        <x:v>0.1884634997686915</x:v>
      </x:c>
      <x:c r="AP3361" s="11" t="str">
        <x:f>IF(AO3361&gt;='01 Controls'!$E$16,"PASS","FAIL")</x:f>
        <x:v>FAIL</x:v>
      </x:c>
      <x:c r="AQ3361" s="11" t="str">
        <x:v>UNQUANTIFIED</x:v>
      </x:c>
      <x:c r="AR3361" s="11" t="str">
        <x:v>Position-class planning record; serial item and receiver open</x:v>
      </x:c>
      <x:c r="AS3361" s="26"/>
      <x:c r="AT3361" s="26"/>
    </x:row>
    <x:row r="3362">
      <x:c r="C3362" s="11" t="str">
        <x:v>M5-I-TSG-ROL-30</x:v>
      </x:c>
      <x:c r="D3362" s="11" t="str">
        <x:v>M5</x:v>
      </x:c>
      <x:c r="E3362" s="11" t="str">
        <x:v>Drought and water</x:v>
      </x:c>
      <x:c r="F3362" s="11" t="str">
        <x:v>I-TSG</x:v>
      </x:c>
      <x:c r="G3362" s="11" t="str">
        <x:v>Thermal safety group</x:v>
      </x:c>
      <x:c r="H3362" s="11" t="str">
        <x:v>ROL-30</x:v>
      </x:c>
      <x:c r="I3362" s="19" t="n">
        <x:v>48</x:v>
      </x:c>
      <x:c r="J3362" s="21" t="n">
        <x:v>5</x:v>
      </x:c>
      <x:c r="K3362" s="18" t="n">
        <x:f>'05 Cargo Register'!K226</x:f>
        <x:v>432</x:v>
      </x:c>
      <x:c r="L3362" s="18" t="n">
        <x:f>'05 Cargo Register'!N226</x:f>
        <x:v>18</x:v>
      </x:c>
      <x:c r="M3362" s="18" t="n">
        <x:f>'05 Cargo Register'!O226</x:f>
        <x:v>1147.5</x:v>
      </x:c>
      <x:c r="N3362" s="18" t="n">
        <x:f>J3362*K3362</x:f>
        <x:v>2160</x:v>
      </x:c>
      <x:c r="O3362" s="18" t="n">
        <x:f>J3362*L3362</x:f>
        <x:v>90</x:v>
      </x:c>
      <x:c r="P3362" s="18" t="n">
        <x:f>J3362*M3362</x:f>
        <x:v>5737.5</x:v>
      </x:c>
      <x:c r="Q3362" s="22" t="n">
        <x:f>'01 Controls'!$E$29*'02 Cargo Classes'!$M$12</x:f>
        <x:v>0</x:v>
      </x:c>
      <x:c r="R3362" s="22" t="n">
        <x:f>'01 Controls'!$F$29*'02 Cargo Classes'!$N$12</x:f>
        <x:v>0</x:v>
      </x:c>
      <x:c r="S3362" s="22" t="n">
        <x:f>'01 Controls'!$G$29*'02 Cargo Classes'!$O$12</x:f>
        <x:v>1.2000000000000002</x:v>
      </x:c>
      <x:c r="T3362" s="22" t="n">
        <x:f>'01 Controls'!$H$29*'02 Cargo Classes'!$P$12</x:f>
        <x:v>0.09</x:v>
      </x:c>
      <x:c r="U3362" s="22" t="n">
        <x:f>SUM(Q3362:T3362)</x:f>
        <x:v>1.2900000000000003</x:v>
      </x:c>
      <x:c r="V3362" s="18" t="n">
        <x:f>IF(U3362=0,0,N3362*Q3362/U3362)</x:f>
        <x:v>0</x:v>
      </x:c>
      <x:c r="W3362" s="18" t="n">
        <x:f>IF(U3362=0,0,P3362*Q3362/U3362)</x:f>
        <x:v>0</x:v>
      </x:c>
      <x:c r="X3362" s="18" t="n">
        <x:f>MAX(V3362,W3362*'01 Controls'!$E$12)</x:f>
        <x:v>0</x:v>
      </x:c>
      <x:c r="Y3362" s="18" t="n">
        <x:f>IF(U3362=0,0,N3362*R3362/U3362)</x:f>
        <x:v>0</x:v>
      </x:c>
      <x:c r="Z3362" s="18" t="n">
        <x:f>IF(U3362=0,0,P3362*R3362/U3362)</x:f>
        <x:v>0</x:v>
      </x:c>
      <x:c r="AA3362" s="18" t="n">
        <x:f>MAX(Y3362,Z3362*'01 Controls'!$E$13)</x:f>
        <x:v>0</x:v>
      </x:c>
      <x:c r="AB3362" s="18" t="n">
        <x:f>IF(U3362=0,0,N3362*S3362/U3362)</x:f>
        <x:v>2009.3023255813953</x:v>
      </x:c>
      <x:c r="AC3362" s="18" t="n">
        <x:f>IF(U3362=0,0,P3362*S3362/U3362)</x:f>
        <x:v>5337.209302325581</x:v>
      </x:c>
      <x:c r="AD3362" s="18" t="n">
        <x:f>MAX(AB3362,AC3362*'01 Controls'!$E$14)</x:f>
        <x:v>2009.3023255813953</x:v>
      </x:c>
      <x:c r="AE3362" s="18" t="n">
        <x:f>IF(U3362=0,0,N3362*T3362/U3362)</x:f>
        <x:v>150.69767441860463</x:v>
      </x:c>
      <x:c r="AF3362" s="18" t="n">
        <x:f>IF(U3362=0,0,P3362*T3362/U3362)</x:f>
        <x:v>400.29069767441854</x:v>
      </x:c>
      <x:c r="AG3362" s="18" t="n">
        <x:f>MAX(AE3362,AF3362*'01 Controls'!$E$15)</x:f>
        <x:v>150.69767441860463</x:v>
      </x:c>
      <x:c r="AH3362" s="18" t="n">
        <x:f>SUM(V3362,Y3362,AB3362,AE3362)</x:f>
        <x:v>2160</x:v>
      </x:c>
      <x:c r="AI3362" s="18" t="n">
        <x:f>N3362-AH3362</x:f>
        <x:v>0</x:v>
      </x:c>
      <x:c r="AJ3362" s="18" t="n">
        <x:f>V3362*INDEX('07 Mode Capacity'!$P$6:$P$17,MATCH("AIR-"&amp;I3362,'07 Mode Capacity'!$C$6:$C$17,0))</x:f>
        <x:v>0</x:v>
      </x:c>
      <x:c r="AK3362" s="18" t="n">
        <x:f>Y3362*INDEX('07 Mode Capacity'!$P$6:$P$17,MATCH("OCEAN-"&amp;I3362,'07 Mode Capacity'!$C$6:$C$17,0))</x:f>
        <x:v>0</x:v>
      </x:c>
      <x:c r="AL3362" s="18" t="n">
        <x:f>AB3362*INDEX('07 Mode Capacity'!$P$6:$P$17,MATCH("LAND-"&amp;I3362,'07 Mode Capacity'!$C$6:$C$17,0))</x:f>
        <x:v>245.23106804783416</x:v>
      </x:c>
      <x:c r="AM3362" s="18" t="n">
        <x:f>AE3362*INDEX('07 Mode Capacity'!$P$6:$P$17,MATCH("INLAND-"&amp;I3362,'07 Mode Capacity'!$C$6:$C$17,0))</x:f>
        <x:v>95.12555129023625</x:v>
      </x:c>
      <x:c r="AN3362" s="18" t="n">
        <x:f>SUM(AJ3362:AM3362)</x:f>
        <x:v>340.3566193380704</x:v>
      </x:c>
      <x:c r="AO3362" s="17" t="n">
        <x:f>IF(N3362=0,1,AN3362/N3362)</x:f>
        <x:v>0.15757250895281036</x:v>
      </x:c>
      <x:c r="AP3362" s="11" t="str">
        <x:f>IF(AO3362&gt;='01 Controls'!$E$16,"PASS","FAIL")</x:f>
        <x:v>FAIL</x:v>
      </x:c>
      <x:c r="AQ3362" s="11" t="str">
        <x:v>UNQUANTIFIED</x:v>
      </x:c>
      <x:c r="AR3362" s="11" t="str">
        <x:v>Position-class planning record; serial item and receiver open</x:v>
      </x:c>
      <x:c r="AS3362" s="26"/>
      <x:c r="AT3362" s="26"/>
    </x:row>
    <x:row r="3363">
      <x:c r="C3363" s="11" t="str">
        <x:v>M5-I-TSG-LIN-18</x:v>
      </x:c>
      <x:c r="D3363" s="11" t="str">
        <x:v>M5</x:v>
      </x:c>
      <x:c r="E3363" s="11" t="str">
        <x:v>Drought and water</x:v>
      </x:c>
      <x:c r="F3363" s="11" t="str">
        <x:v>I-TSG</x:v>
      </x:c>
      <x:c r="G3363" s="11" t="str">
        <x:v>Thermal safety group</x:v>
      </x:c>
      <x:c r="H3363" s="11" t="str">
        <x:v>LIN-18</x:v>
      </x:c>
      <x:c r="I3363" s="19" t="n">
        <x:v>72</x:v>
      </x:c>
      <x:c r="J3363" s="21" t="n">
        <x:v>5</x:v>
      </x:c>
      <x:c r="K3363" s="18" t="n">
        <x:f>'05 Cargo Register'!K227</x:f>
        <x:v>360</x:v>
      </x:c>
      <x:c r="L3363" s="18" t="n">
        <x:f>'05 Cargo Register'!N227</x:f>
        <x:v>25</x:v>
      </x:c>
      <x:c r="M3363" s="18" t="n">
        <x:f>'05 Cargo Register'!O227</x:f>
        <x:v>1100</x:v>
      </x:c>
      <x:c r="N3363" s="18" t="n">
        <x:f>J3363*K3363</x:f>
        <x:v>1800</x:v>
      </x:c>
      <x:c r="O3363" s="18" t="n">
        <x:f>J3363*L3363</x:f>
        <x:v>125</x:v>
      </x:c>
      <x:c r="P3363" s="18" t="n">
        <x:f>J3363*M3363</x:f>
        <x:v>5500</x:v>
      </x:c>
      <x:c r="Q3363" s="22" t="n">
        <x:f>'01 Controls'!$E$29*'02 Cargo Classes'!$M$13</x:f>
        <x:v>0</x:v>
      </x:c>
      <x:c r="R3363" s="22" t="n">
        <x:f>'01 Controls'!$F$29*'02 Cargo Classes'!$N$13</x:f>
        <x:v>0</x:v>
      </x:c>
      <x:c r="S3363" s="22" t="n">
        <x:f>'01 Controls'!$G$29*'02 Cargo Classes'!$O$13</x:f>
        <x:v>0.8</x:v>
      </x:c>
      <x:c r="T3363" s="22" t="n">
        <x:f>'01 Controls'!$H$29*'02 Cargo Classes'!$P$13</x:f>
        <x:v>0.15</x:v>
      </x:c>
      <x:c r="U3363" s="22" t="n">
        <x:f>SUM(Q3363:T3363)</x:f>
        <x:v>0.9500000000000001</x:v>
      </x:c>
      <x:c r="V3363" s="18" t="n">
        <x:f>IF(U3363=0,0,N3363*Q3363/U3363)</x:f>
        <x:v>0</x:v>
      </x:c>
      <x:c r="W3363" s="18" t="n">
        <x:f>IF(U3363=0,0,P3363*Q3363/U3363)</x:f>
        <x:v>0</x:v>
      </x:c>
      <x:c r="X3363" s="18" t="n">
        <x:f>MAX(V3363,W3363*'01 Controls'!$E$12)</x:f>
        <x:v>0</x:v>
      </x:c>
      <x:c r="Y3363" s="18" t="n">
        <x:f>IF(U3363=0,0,N3363*R3363/U3363)</x:f>
        <x:v>0</x:v>
      </x:c>
      <x:c r="Z3363" s="18" t="n">
        <x:f>IF(U3363=0,0,P3363*R3363/U3363)</x:f>
        <x:v>0</x:v>
      </x:c>
      <x:c r="AA3363" s="18" t="n">
        <x:f>MAX(Y3363,Z3363*'01 Controls'!$E$13)</x:f>
        <x:v>0</x:v>
      </x:c>
      <x:c r="AB3363" s="18" t="n">
        <x:f>IF(U3363=0,0,N3363*S3363/U3363)</x:f>
        <x:v>1515.7894736842104</x:v>
      </x:c>
      <x:c r="AC3363" s="18" t="n">
        <x:f>IF(U3363=0,0,P3363*S3363/U3363)</x:f>
        <x:v>4631.578947368421</x:v>
      </x:c>
      <x:c r="AD3363" s="18" t="n">
        <x:f>MAX(AB3363,AC3363*'01 Controls'!$E$14)</x:f>
        <x:v>1515.7894736842104</x:v>
      </x:c>
      <x:c r="AE3363" s="18" t="n">
        <x:f>IF(U3363=0,0,N3363*T3363/U3363)</x:f>
        <x:v>284.2105263157895</x:v>
      </x:c>
      <x:c r="AF3363" s="18" t="n">
        <x:f>IF(U3363=0,0,P3363*T3363/U3363)</x:f>
        <x:v>868.4210526315788</x:v>
      </x:c>
      <x:c r="AG3363" s="18" t="n">
        <x:f>MAX(AE3363,AF3363*'01 Controls'!$E$15)</x:f>
        <x:v>284.2105263157895</x:v>
      </x:c>
      <x:c r="AH3363" s="18" t="n">
        <x:f>SUM(V3363,Y3363,AB3363,AE3363)</x:f>
        <x:v>1800</x:v>
      </x:c>
      <x:c r="AI3363" s="18" t="n">
        <x:f>N3363-AH3363</x:f>
        <x:v>0</x:v>
      </x:c>
      <x:c r="AJ3363" s="18" t="n">
        <x:f>V3363*INDEX('07 Mode Capacity'!$P$6:$P$17,MATCH("AIR-"&amp;I3363,'07 Mode Capacity'!$C$6:$C$17,0))</x:f>
        <x:v>0</x:v>
      </x:c>
      <x:c r="AK3363" s="18" t="n">
        <x:f>Y3363*INDEX('07 Mode Capacity'!$P$6:$P$17,MATCH("OCEAN-"&amp;I3363,'07 Mode Capacity'!$C$6:$C$17,0))</x:f>
        <x:v>0</x:v>
      </x:c>
      <x:c r="AL3363" s="18" t="n">
        <x:f>AB3363*INDEX('07 Mode Capacity'!$P$6:$P$17,MATCH("LAND-"&amp;I3363,'07 Mode Capacity'!$C$6:$C$17,0))</x:f>
        <x:v>1083.804972298358</x:v>
      </x:c>
      <x:c r="AM3363" s="18" t="n">
        <x:f>AE3363*INDEX('07 Mode Capacity'!$P$6:$P$17,MATCH("INLAND-"&amp;I3363,'07 Mode Capacity'!$C$6:$C$17,0))</x:f>
        <x:v>284.2105263157895</x:v>
      </x:c>
      <x:c r="AN3363" s="18" t="n">
        <x:f>SUM(AJ3363:AM3363)</x:f>
        <x:v>1368.0154986141474</x:v>
      </x:c>
      <x:c r="AO3363" s="17" t="n">
        <x:f>IF(N3363=0,1,AN3363/N3363)</x:f>
        <x:v>0.760008610341193</x:v>
      </x:c>
      <x:c r="AP3363" s="11" t="str">
        <x:f>IF(AO3363&gt;='01 Controls'!$E$16,"PASS","FAIL")</x:f>
        <x:v>FAIL</x:v>
      </x:c>
      <x:c r="AQ3363" s="11" t="str">
        <x:v>UNQUANTIFIED</x:v>
      </x:c>
      <x:c r="AR3363" s="11" t="str">
        <x:v>Position-class planning record; serial item and receiver open</x:v>
      </x:c>
      <x:c r="AS3363" s="26"/>
      <x:c r="AT3363" s="26"/>
    </x:row>
    <x:row r="3364">
      <x:c r="C3364" s="11" t="str">
        <x:v>M5-I-TSG-BLK-08</x:v>
      </x:c>
      <x:c r="D3364" s="11" t="str">
        <x:v>M5</x:v>
      </x:c>
      <x:c r="E3364" s="11" t="str">
        <x:v>Drought and water</x:v>
      </x:c>
      <x:c r="F3364" s="11" t="str">
        <x:v>I-TSG</x:v>
      </x:c>
      <x:c r="G3364" s="11" t="str">
        <x:v>Thermal safety group</x:v>
      </x:c>
      <x:c r="H3364" s="11" t="str">
        <x:v>BLK-08</x:v>
      </x:c>
      <x:c r="I3364" s="19" t="n">
        <x:v>48</x:v>
      </x:c>
      <x:c r="J3364" s="21" t="n">
        <x:v>5</x:v>
      </x:c>
      <x:c r="K3364" s="18" t="n">
        <x:f>'05 Cargo Register'!K228</x:f>
        <x:v>108</x:v>
      </x:c>
      <x:c r="L3364" s="18" t="n">
        <x:f>'05 Cargo Register'!N228</x:f>
        <x:v>17</x:v>
      </x:c>
      <x:c r="M3364" s="18" t="n">
        <x:f>'05 Cargo Register'!O228</x:f>
        <x:v>867</x:v>
      </x:c>
      <x:c r="N3364" s="18" t="n">
        <x:f>J3364*K3364</x:f>
        <x:v>540</x:v>
      </x:c>
      <x:c r="O3364" s="18" t="n">
        <x:f>J3364*L3364</x:f>
        <x:v>85</x:v>
      </x:c>
      <x:c r="P3364" s="18" t="n">
        <x:f>J3364*M3364</x:f>
        <x:v>4335</x:v>
      </x:c>
      <x:c r="Q3364" s="22" t="n">
        <x:f>'01 Controls'!$E$29*'02 Cargo Classes'!$M$14</x:f>
        <x:v>0.05</x:v>
      </x:c>
      <x:c r="R3364" s="22" t="n">
        <x:f>'01 Controls'!$F$29*'02 Cargo Classes'!$N$14</x:f>
        <x:v>0</x:v>
      </x:c>
      <x:c r="S3364" s="22" t="n">
        <x:f>'01 Controls'!$G$29*'02 Cargo Classes'!$O$14</x:f>
        <x:v>0.8</x:v>
      </x:c>
      <x:c r="T3364" s="22" t="n">
        <x:f>'01 Controls'!$H$29*'02 Cargo Classes'!$P$14</x:f>
        <x:v>0.075</x:v>
      </x:c>
      <x:c r="U3364" s="22" t="n">
        <x:f>SUM(Q3364:T3364)</x:f>
        <x:v>0.925</x:v>
      </x:c>
      <x:c r="V3364" s="18" t="n">
        <x:f>IF(U3364=0,0,N3364*Q3364/U3364)</x:f>
        <x:v>29.18918918918919</x:v>
      </x:c>
      <x:c r="W3364" s="18" t="n">
        <x:f>IF(U3364=0,0,P3364*Q3364/U3364)</x:f>
        <x:v>234.32432432432432</x:v>
      </x:c>
      <x:c r="X3364" s="18" t="n">
        <x:f>MAX(V3364,W3364*'01 Controls'!$E$12)</x:f>
        <x:v>58.58108108108108</x:v>
      </x:c>
      <x:c r="Y3364" s="18" t="n">
        <x:f>IF(U3364=0,0,N3364*R3364/U3364)</x:f>
        <x:v>0</x:v>
      </x:c>
      <x:c r="Z3364" s="18" t="n">
        <x:f>IF(U3364=0,0,P3364*R3364/U3364)</x:f>
        <x:v>0</x:v>
      </x:c>
      <x:c r="AA3364" s="18" t="n">
        <x:f>MAX(Y3364,Z3364*'01 Controls'!$E$13)</x:f>
        <x:v>0</x:v>
      </x:c>
      <x:c r="AB3364" s="18" t="n">
        <x:f>IF(U3364=0,0,N3364*S3364/U3364)</x:f>
        <x:v>467.02702702702703</x:v>
      </x:c>
      <x:c r="AC3364" s="18" t="n">
        <x:f>IF(U3364=0,0,P3364*S3364/U3364)</x:f>
        <x:v>3749.189189189189</x:v>
      </x:c>
      <x:c r="AD3364" s="18" t="n">
        <x:f>MAX(AB3364,AC3364*'01 Controls'!$E$14)</x:f>
        <x:v>749.8378378378379</x:v>
      </x:c>
      <x:c r="AE3364" s="18" t="n">
        <x:f>IF(U3364=0,0,N3364*T3364/U3364)</x:f>
        <x:v>43.78378378378378</x:v>
      </x:c>
      <x:c r="AF3364" s="18" t="n">
        <x:f>IF(U3364=0,0,P3364*T3364/U3364)</x:f>
        <x:v>351.48648648648646</x:v>
      </x:c>
      <x:c r="AG3364" s="18" t="n">
        <x:f>MAX(AE3364,AF3364*'01 Controls'!$E$15)</x:f>
        <x:v>63.26756756756756</x:v>
      </x:c>
      <x:c r="AH3364" s="18" t="n">
        <x:f>SUM(V3364,Y3364,AB3364,AE3364)</x:f>
        <x:v>540</x:v>
      </x:c>
      <x:c r="AI3364" s="18" t="n">
        <x:f>N3364-AH3364</x:f>
        <x:v>0</x:v>
      </x:c>
      <x:c r="AJ3364" s="18" t="n">
        <x:f>V3364*INDEX('07 Mode Capacity'!$P$6:$P$17,MATCH("AIR-"&amp;I3364,'07 Mode Capacity'!$C$6:$C$17,0))</x:f>
        <x:v>8.182770566282056</x:v>
      </x:c>
      <x:c r="AK3364" s="18" t="n">
        <x:f>Y3364*INDEX('07 Mode Capacity'!$P$6:$P$17,MATCH("OCEAN-"&amp;I3364,'07 Mode Capacity'!$C$6:$C$17,0))</x:f>
        <x:v>0</x:v>
      </x:c>
      <x:c r="AL3364" s="18" t="n">
        <x:f>AB3364*INDEX('07 Mode Capacity'!$P$6:$P$17,MATCH("LAND-"&amp;I3364,'07 Mode Capacity'!$C$6:$C$17,0))</x:f>
        <x:v>56.99965365436146</x:v>
      </x:c>
      <x:c r="AM3364" s="18" t="n">
        <x:f>AE3364*INDEX('07 Mode Capacity'!$P$6:$P$17,MATCH("INLAND-"&amp;I3364,'07 Mode Capacity'!$C$6:$C$17,0))</x:f>
        <x:v>27.637829091082153</x:v>
      </x:c>
      <x:c r="AN3364" s="18" t="n">
        <x:f>SUM(AJ3364:AM3364)</x:f>
        <x:v>92.82025331172566</x:v>
      </x:c>
      <x:c r="AO3364" s="17" t="n">
        <x:f>IF(N3364=0,1,AN3364/N3364)</x:f>
        <x:v>0.17188935798467717</x:v>
      </x:c>
      <x:c r="AP3364" s="11" t="str">
        <x:f>IF(AO3364&gt;='01 Controls'!$E$16,"PASS","FAIL")</x:f>
        <x:v>FAIL</x:v>
      </x:c>
      <x:c r="AQ3364" s="11" t="str">
        <x:v>UNQUANTIFIED</x:v>
      </x:c>
      <x:c r="AR3364" s="11" t="str">
        <x:v>Position-class planning record; serial item and receiver open</x:v>
      </x:c>
      <x:c r="AS3364" s="26"/>
      <x:c r="AT3364" s="26"/>
    </x:row>
    <x:row r="3365">
      <x:c r="C3365" s="11" t="str">
        <x:v>M5-I-TSG-OOG-80</x:v>
      </x:c>
      <x:c r="D3365" s="11" t="str">
        <x:v>M5</x:v>
      </x:c>
      <x:c r="E3365" s="11" t="str">
        <x:v>Drought and water</x:v>
      </x:c>
      <x:c r="F3365" s="11" t="str">
        <x:v>I-TSG</x:v>
      </x:c>
      <x:c r="G3365" s="11" t="str">
        <x:v>Thermal safety group</x:v>
      </x:c>
      <x:c r="H3365" s="11" t="str">
        <x:v>OOG-80</x:v>
      </x:c>
      <x:c r="I3365" s="19" t="n">
        <x:v>72</x:v>
      </x:c>
      <x:c r="J3365" s="21" t="n">
        <x:v>5</x:v>
      </x:c>
      <x:c r="K3365" s="18" t="n">
        <x:f>'05 Cargo Register'!K229</x:f>
        <x:v>432</x:v>
      </x:c>
      <x:c r="L3365" s="18" t="n">
        <x:f>'05 Cargo Register'!N229</x:f>
        <x:v>8</x:v>
      </x:c>
      <x:c r="M3365" s="18" t="n">
        <x:f>'05 Cargo Register'!O229</x:f>
        <x:v>1408</x:v>
      </x:c>
      <x:c r="N3365" s="18" t="n">
        <x:f>J3365*K3365</x:f>
        <x:v>2160</x:v>
      </x:c>
      <x:c r="O3365" s="18" t="n">
        <x:f>J3365*L3365</x:f>
        <x:v>40</x:v>
      </x:c>
      <x:c r="P3365" s="18" t="n">
        <x:f>J3365*M3365</x:f>
        <x:v>7040</x:v>
      </x:c>
      <x:c r="Q3365" s="22" t="n">
        <x:f>'01 Controls'!$E$29*'02 Cargo Classes'!$M$15</x:f>
        <x:v>0</x:v>
      </x:c>
      <x:c r="R3365" s="22" t="n">
        <x:f>'01 Controls'!$F$29*'02 Cargo Classes'!$N$15</x:f>
        <x:v>0</x:v>
      </x:c>
      <x:c r="S3365" s="22" t="n">
        <x:f>'01 Controls'!$G$29*'02 Cargo Classes'!$O$15</x:f>
        <x:v>0.48</x:v>
      </x:c>
      <x:c r="T3365" s="22" t="n">
        <x:f>'01 Controls'!$H$29*'02 Cargo Classes'!$P$15</x:f>
        <x:v>0.075</x:v>
      </x:c>
      <x:c r="U3365" s="22" t="n">
        <x:f>SUM(Q3365:T3365)</x:f>
        <x:v>0.5549999999999999</x:v>
      </x:c>
      <x:c r="V3365" s="18" t="n">
        <x:f>IF(U3365=0,0,N3365*Q3365/U3365)</x:f>
        <x:v>0</x:v>
      </x:c>
      <x:c r="W3365" s="18" t="n">
        <x:f>IF(U3365=0,0,P3365*Q3365/U3365)</x:f>
        <x:v>0</x:v>
      </x:c>
      <x:c r="X3365" s="18" t="n">
        <x:f>MAX(V3365,W3365*'01 Controls'!$E$12)</x:f>
        <x:v>0</x:v>
      </x:c>
      <x:c r="Y3365" s="18" t="n">
        <x:f>IF(U3365=0,0,N3365*R3365/U3365)</x:f>
        <x:v>0</x:v>
      </x:c>
      <x:c r="Z3365" s="18" t="n">
        <x:f>IF(U3365=0,0,P3365*R3365/U3365)</x:f>
        <x:v>0</x:v>
      </x:c>
      <x:c r="AA3365" s="18" t="n">
        <x:f>MAX(Y3365,Z3365*'01 Controls'!$E$13)</x:f>
        <x:v>0</x:v>
      </x:c>
      <x:c r="AB3365" s="18" t="n">
        <x:f>IF(U3365=0,0,N3365*S3365/U3365)</x:f>
        <x:v>1868.1081081081081</x:v>
      </x:c>
      <x:c r="AC3365" s="18" t="n">
        <x:f>IF(U3365=0,0,P3365*S3365/U3365)</x:f>
        <x:v>6088.648648648649</x:v>
      </x:c>
      <x:c r="AD3365" s="18" t="n">
        <x:f>MAX(AB3365,AC3365*'01 Controls'!$E$14)</x:f>
        <x:v>1868.1081081081081</x:v>
      </x:c>
      <x:c r="AE3365" s="18" t="n">
        <x:f>IF(U3365=0,0,N3365*T3365/U3365)</x:f>
        <x:v>291.89189189189193</x:v>
      </x:c>
      <x:c r="AF3365" s="18" t="n">
        <x:f>IF(U3365=0,0,P3365*T3365/U3365)</x:f>
        <x:v>951.3513513513515</x:v>
      </x:c>
      <x:c r="AG3365" s="18" t="n">
        <x:f>MAX(AE3365,AF3365*'01 Controls'!$E$15)</x:f>
        <x:v>291.89189189189193</x:v>
      </x:c>
      <x:c r="AH3365" s="18" t="n">
        <x:f>SUM(V3365,Y3365,AB3365,AE3365)</x:f>
        <x:v>2160</x:v>
      </x:c>
      <x:c r="AI3365" s="18" t="n">
        <x:f>N3365-AH3365</x:f>
        <x:v>0</x:v>
      </x:c>
      <x:c r="AJ3365" s="18" t="n">
        <x:f>V3365*INDEX('07 Mode Capacity'!$P$6:$P$17,MATCH("AIR-"&amp;I3365,'07 Mode Capacity'!$C$6:$C$17,0))</x:f>
        <x:v>0</x:v>
      </x:c>
      <x:c r="AK3365" s="18" t="n">
        <x:f>Y3365*INDEX('07 Mode Capacity'!$P$6:$P$17,MATCH("OCEAN-"&amp;I3365,'07 Mode Capacity'!$C$6:$C$17,0))</x:f>
        <x:v>0</x:v>
      </x:c>
      <x:c r="AL3365" s="18" t="n">
        <x:f>AB3365*INDEX('07 Mode Capacity'!$P$6:$P$17,MATCH("LAND-"&amp;I3365,'07 Mode Capacity'!$C$6:$C$17,0))</x:f>
        <x:v>1335.7163982920306</x:v>
      </x:c>
      <x:c r="AM3365" s="18" t="n">
        <x:f>AE3365*INDEX('07 Mode Capacity'!$P$6:$P$17,MATCH("INLAND-"&amp;I3365,'07 Mode Capacity'!$C$6:$C$17,0))</x:f>
        <x:v>291.89189189189193</x:v>
      </x:c>
      <x:c r="AN3365" s="18" t="n">
        <x:f>SUM(AJ3365:AM3365)</x:f>
        <x:v>1627.6082901839225</x:v>
      </x:c>
      <x:c r="AO3365" s="17" t="n">
        <x:f>IF(N3365=0,1,AN3365/N3365)</x:f>
        <x:v>0.7535223565666308</x:v>
      </x:c>
      <x:c r="AP3365" s="11" t="str">
        <x:f>IF(AO3365&gt;='01 Controls'!$E$16,"PASS","FAIL")</x:f>
        <x:v>FAIL</x:v>
      </x:c>
      <x:c r="AQ3365" s="11" t="str">
        <x:v>UNQUANTIFIED</x:v>
      </x:c>
      <x:c r="AR3365" s="11" t="str">
        <x:v>Position-class planning record; serial item and receiver open</x:v>
      </x:c>
      <x:c r="AS3365" s="26"/>
      <x:c r="AT3365" s="26"/>
    </x:row>
    <x:row r="3366">
      <x:c r="C3366" s="11" t="str">
        <x:v>M5-I-URG-APL-45</x:v>
      </x:c>
      <x:c r="D3366" s="11" t="str">
        <x:v>M5</x:v>
      </x:c>
      <x:c r="E3366" s="11" t="str">
        <x:v>Drought and water</x:v>
      </x:c>
      <x:c r="F3366" s="11" t="str">
        <x:v>I-URG</x:v>
      </x:c>
      <x:c r="G3366" s="11" t="str">
        <x:v>Utility reconstruction group</x:v>
      </x:c>
      <x:c r="H3366" s="11" t="str">
        <x:v>APL-45</x:v>
      </x:c>
      <x:c r="I3366" s="19" t="n">
        <x:v>24</x:v>
      </x:c>
      <x:c r="J3366" s="21" t="n">
        <x:v>6</x:v>
      </x:c>
      <x:c r="K3366" s="18" t="n">
        <x:f>'05 Cargo Register'!K230</x:f>
        <x:v>144</x:v>
      </x:c>
      <x:c r="L3366" s="18" t="n">
        <x:f>'05 Cargo Register'!N230</x:f>
        <x:v>38</x:v>
      </x:c>
      <x:c r="M3366" s="18" t="n">
        <x:f>'05 Cargo Register'!O230</x:f>
        <x:v>285</x:v>
      </x:c>
      <x:c r="N3366" s="18" t="n">
        <x:f>J3366*K3366</x:f>
        <x:v>864</x:v>
      </x:c>
      <x:c r="O3366" s="18" t="n">
        <x:f>J3366*L3366</x:f>
        <x:v>228</x:v>
      </x:c>
      <x:c r="P3366" s="18" t="n">
        <x:f>J3366*M3366</x:f>
        <x:v>1710</x:v>
      </x:c>
      <x:c r="Q3366" s="22" t="n">
        <x:f>'01 Controls'!$E$29*'02 Cargo Classes'!$M$6</x:f>
        <x:v>0.15000000000000002</x:v>
      </x:c>
      <x:c r="R3366" s="22" t="n">
        <x:f>'01 Controls'!$F$29*'02 Cargo Classes'!$N$6</x:f>
        <x:v>0</x:v>
      </x:c>
      <x:c r="S3366" s="22" t="n">
        <x:f>'01 Controls'!$G$29*'02 Cargo Classes'!$O$6</x:f>
        <x:v>0.8</x:v>
      </x:c>
      <x:c r="T3366" s="22" t="n">
        <x:f>'01 Controls'!$H$29*'02 Cargo Classes'!$P$6</x:f>
        <x:v>0.045</x:v>
      </x:c>
      <x:c r="U3366" s="22" t="n">
        <x:f>SUM(Q3366:T3366)</x:f>
        <x:v>0.9950000000000001</x:v>
      </x:c>
      <x:c r="V3366" s="18" t="n">
        <x:f>IF(U3366=0,0,N3366*Q3366/U3366)</x:f>
        <x:v>130.25125628140705</x:v>
      </x:c>
      <x:c r="W3366" s="18" t="n">
        <x:f>IF(U3366=0,0,P3366*Q3366/U3366)</x:f>
        <x:v>257.7889447236181</x:v>
      </x:c>
      <x:c r="X3366" s="18" t="n">
        <x:f>MAX(V3366,W3366*'01 Controls'!$E$12)</x:f>
        <x:v>130.25125628140705</x:v>
      </x:c>
      <x:c r="Y3366" s="18" t="n">
        <x:f>IF(U3366=0,0,N3366*R3366/U3366)</x:f>
        <x:v>0</x:v>
      </x:c>
      <x:c r="Z3366" s="18" t="n">
        <x:f>IF(U3366=0,0,P3366*R3366/U3366)</x:f>
        <x:v>0</x:v>
      </x:c>
      <x:c r="AA3366" s="18" t="n">
        <x:f>MAX(Y3366,Z3366*'01 Controls'!$E$13)</x:f>
        <x:v>0</x:v>
      </x:c>
      <x:c r="AB3366" s="18" t="n">
        <x:f>IF(U3366=0,0,N3366*S3366/U3366)</x:f>
        <x:v>694.6733668341708</x:v>
      </x:c>
      <x:c r="AC3366" s="18" t="n">
        <x:f>IF(U3366=0,0,P3366*S3366/U3366)</x:f>
        <x:v>1374.8743718592964</x:v>
      </x:c>
      <x:c r="AD3366" s="18" t="n">
        <x:f>MAX(AB3366,AC3366*'01 Controls'!$E$14)</x:f>
        <x:v>694.6733668341708</x:v>
      </x:c>
      <x:c r="AE3366" s="18" t="n">
        <x:f>IF(U3366=0,0,N3366*T3366/U3366)</x:f>
        <x:v>39.0753768844221</x:v>
      </x:c>
      <x:c r="AF3366" s="18" t="n">
        <x:f>IF(U3366=0,0,P3366*T3366/U3366)</x:f>
        <x:v>77.33668341708542</x:v>
      </x:c>
      <x:c r="AG3366" s="18" t="n">
        <x:f>MAX(AE3366,AF3366*'01 Controls'!$E$15)</x:f>
        <x:v>39.0753768844221</x:v>
      </x:c>
      <x:c r="AH3366" s="18" t="n">
        <x:f>SUM(V3366,Y3366,AB3366,AE3366)</x:f>
        <x:v>863.9999999999999</x:v>
      </x:c>
      <x:c r="AI3366" s="18" t="n">
        <x:f>N3366-AH3366</x:f>
        <x:v>1.1368683772161603e-13</x:v>
      </x:c>
      <x:c r="AJ3366" s="18" t="n">
        <x:f>V3366*INDEX('07 Mode Capacity'!$P$6:$P$17,MATCH("AIR-"&amp;I3366,'07 Mode Capacity'!$C$6:$C$17,0))</x:f>
        <x:v>26.429812253183407</x:v>
      </x:c>
      <x:c r="AK3366" s="18" t="n">
        <x:f>Y3366*INDEX('07 Mode Capacity'!$P$6:$P$17,MATCH("OCEAN-"&amp;I3366,'07 Mode Capacity'!$C$6:$C$17,0))</x:f>
        <x:v>0</x:v>
      </x:c>
      <x:c r="AL3366" s="18" t="n">
        <x:f>AB3366*INDEX('07 Mode Capacity'!$P$6:$P$17,MATCH("LAND-"&amp;I3366,'07 Mode Capacity'!$C$6:$C$17,0))</x:f>
        <x:v>265.7132048656099</x:v>
      </x:c>
      <x:c r="AM3366" s="18" t="n">
        <x:f>AE3366*INDEX('07 Mode Capacity'!$P$6:$P$17,MATCH("INLAND-"&amp;I3366,'07 Mode Capacity'!$C$6:$C$17,0))</x:f>
        <x:v>39.0753768844221</x:v>
      </x:c>
      <x:c r="AN3366" s="18" t="n">
        <x:f>SUM(AJ3366:AM3366)</x:f>
        <x:v>331.2183940032154</x:v>
      </x:c>
      <x:c r="AO3366" s="17" t="n">
        <x:f>IF(N3366=0,1,AN3366/N3366)</x:f>
        <x:v>0.3833546226889067</x:v>
      </x:c>
      <x:c r="AP3366" s="11" t="str">
        <x:f>IF(AO3366&gt;='01 Controls'!$E$16,"PASS","FAIL")</x:f>
        <x:v>FAIL</x:v>
      </x:c>
      <x:c r="AQ3366" s="11" t="str">
        <x:v>UNQUANTIFIED</x:v>
      </x:c>
      <x:c r="AR3366" s="11" t="str">
        <x:v>Position-class planning record; serial item and receiver open</x:v>
      </x:c>
      <x:c r="AS3366" s="26"/>
      <x:c r="AT3366" s="26"/>
    </x:row>
    <x:row r="3367">
      <x:c r="C3367" s="11" t="str">
        <x:v>M5-I-URG-ISO-18</x:v>
      </x:c>
      <x:c r="D3367" s="11" t="str">
        <x:v>M5</x:v>
      </x:c>
      <x:c r="E3367" s="11" t="str">
        <x:v>Drought and water</x:v>
      </x:c>
      <x:c r="F3367" s="11" t="str">
        <x:v>I-URG</x:v>
      </x:c>
      <x:c r="G3367" s="11" t="str">
        <x:v>Utility reconstruction group</x:v>
      </x:c>
      <x:c r="H3367" s="11" t="str">
        <x:v>ISO-18</x:v>
      </x:c>
      <x:c r="I3367" s="19" t="n">
        <x:v>48</x:v>
      </x:c>
      <x:c r="J3367" s="21" t="n">
        <x:v>6</x:v>
      </x:c>
      <x:c r="K3367" s="18" t="n">
        <x:f>'05 Cargo Register'!K231</x:f>
        <x:v>432</x:v>
      </x:c>
      <x:c r="L3367" s="18" t="n">
        <x:f>'05 Cargo Register'!N231</x:f>
        <x:v>29</x:v>
      </x:c>
      <x:c r="M3367" s="18" t="n">
        <x:f>'05 Cargo Register'!O231</x:f>
        <x:v>765.6</x:v>
      </x:c>
      <x:c r="N3367" s="18" t="n">
        <x:f>J3367*K3367</x:f>
        <x:v>2592</x:v>
      </x:c>
      <x:c r="O3367" s="18" t="n">
        <x:f>J3367*L3367</x:f>
        <x:v>174</x:v>
      </x:c>
      <x:c r="P3367" s="18" t="n">
        <x:f>J3367*M3367</x:f>
        <x:v>4593.6</x:v>
      </x:c>
      <x:c r="Q3367" s="22" t="n">
        <x:f>'01 Controls'!$E$29*'02 Cargo Classes'!$M$7</x:f>
        <x:v>0.010000000000000002</x:v>
      </x:c>
      <x:c r="R3367" s="22" t="n">
        <x:f>'01 Controls'!$F$29*'02 Cargo Classes'!$N$7</x:f>
        <x:v>0</x:v>
      </x:c>
      <x:c r="S3367" s="22" t="n">
        <x:f>'01 Controls'!$G$29*'02 Cargo Classes'!$O$7</x:f>
        <x:v>0.96</x:v>
      </x:c>
      <x:c r="T3367" s="22" t="n">
        <x:f>'01 Controls'!$H$29*'02 Cargo Classes'!$P$7</x:f>
        <x:v>0.12</x:v>
      </x:c>
      <x:c r="U3367" s="22" t="n">
        <x:f>SUM(Q3367:T3367)</x:f>
        <x:v>1.0899999999999999</x:v>
      </x:c>
      <x:c r="V3367" s="18" t="n">
        <x:f>IF(U3367=0,0,N3367*Q3367/U3367)</x:f>
        <x:v>23.779816513761475</x:v>
      </x:c>
      <x:c r="W3367" s="18" t="n">
        <x:f>IF(U3367=0,0,P3367*Q3367/U3367)</x:f>
        <x:v>42.143119266055066</x:v>
      </x:c>
      <x:c r="X3367" s="18" t="n">
        <x:f>MAX(V3367,W3367*'01 Controls'!$E$12)</x:f>
        <x:v>23.779816513761475</x:v>
      </x:c>
      <x:c r="Y3367" s="18" t="n">
        <x:f>IF(U3367=0,0,N3367*R3367/U3367)</x:f>
        <x:v>0</x:v>
      </x:c>
      <x:c r="Z3367" s="18" t="n">
        <x:f>IF(U3367=0,0,P3367*R3367/U3367)</x:f>
        <x:v>0</x:v>
      </x:c>
      <x:c r="AA3367" s="18" t="n">
        <x:f>MAX(Y3367,Z3367*'01 Controls'!$E$13)</x:f>
        <x:v>0</x:v>
      </x:c>
      <x:c r="AB3367" s="18" t="n">
        <x:f>IF(U3367=0,0,N3367*S3367/U3367)</x:f>
        <x:v>2282.862385321101</x:v>
      </x:c>
      <x:c r="AC3367" s="18" t="n">
        <x:f>IF(U3367=0,0,P3367*S3367/U3367)</x:f>
        <x:v>4045.7394495412846</x:v>
      </x:c>
      <x:c r="AD3367" s="18" t="n">
        <x:f>MAX(AB3367,AC3367*'01 Controls'!$E$14)</x:f>
        <x:v>2282.862385321101</x:v>
      </x:c>
      <x:c r="AE3367" s="18" t="n">
        <x:f>IF(U3367=0,0,N3367*T3367/U3367)</x:f>
        <x:v>285.35779816513764</x:v>
      </x:c>
      <x:c r="AF3367" s="18" t="n">
        <x:f>IF(U3367=0,0,P3367*T3367/U3367)</x:f>
        <x:v>505.71743119266057</x:v>
      </x:c>
      <x:c r="AG3367" s="18" t="n">
        <x:f>MAX(AE3367,AF3367*'01 Controls'!$E$15)</x:f>
        <x:v>285.35779816513764</x:v>
      </x:c>
      <x:c r="AH3367" s="18" t="n">
        <x:f>SUM(V3367,Y3367,AB3367,AE3367)</x:f>
        <x:v>2592</x:v>
      </x:c>
      <x:c r="AI3367" s="18" t="n">
        <x:f>N3367-AH3367</x:f>
        <x:v>0</x:v>
      </x:c>
      <x:c r="AJ3367" s="18" t="n">
        <x:f>V3367*INDEX('07 Mode Capacity'!$P$6:$P$17,MATCH("AIR-"&amp;I3367,'07 Mode Capacity'!$C$6:$C$17,0))</x:f>
        <x:v>6.666330516383915</x:v>
      </x:c>
      <x:c r="AK3367" s="18" t="n">
        <x:f>Y3367*INDEX('07 Mode Capacity'!$P$6:$P$17,MATCH("OCEAN-"&amp;I3367,'07 Mode Capacity'!$C$6:$C$17,0))</x:f>
        <x:v>0</x:v>
      </x:c>
      <x:c r="AL3367" s="18" t="n">
        <x:f>AB3367*INDEX('07 Mode Capacity'!$P$6:$P$17,MATCH("LAND-"&amp;I3367,'07 Mode Capacity'!$C$6:$C$17,0))</x:f>
        <x:v>278.61849052333747</x:v>
      </x:c>
      <x:c r="AM3367" s="18" t="n">
        <x:f>AE3367*INDEX('07 Mode Capacity'!$P$6:$P$17,MATCH("INLAND-"&amp;I3367,'07 Mode Capacity'!$C$6:$C$17,0))</x:f>
        <x:v>180.12764941564004</x:v>
      </x:c>
      <x:c r="AN3367" s="18" t="n">
        <x:f>SUM(AJ3367:AM3367)</x:f>
        <x:v>465.4124704553615</x:v>
      </x:c>
      <x:c r="AO3367" s="17" t="n">
        <x:f>IF(N3367=0,1,AN3367/N3367)</x:f>
        <x:v>0.17955728026827217</x:v>
      </x:c>
      <x:c r="AP3367" s="11" t="str">
        <x:f>IF(AO3367&gt;='01 Controls'!$E$16,"PASS","FAIL")</x:f>
        <x:v>FAIL</x:v>
      </x:c>
      <x:c r="AQ3367" s="11" t="str">
        <x:v>UNQUANTIFIED</x:v>
      </x:c>
      <x:c r="AR3367" s="11" t="str">
        <x:v>Position-class planning record; serial item and receiver open</x:v>
      </x:c>
      <x:c r="AS3367" s="26"/>
      <x:c r="AT3367" s="26"/>
    </x:row>
    <x:row r="3368">
      <x:c r="C3368" s="11" t="str">
        <x:v>M5-I-URG-COL-12</x:v>
      </x:c>
      <x:c r="D3368" s="11" t="str">
        <x:v>M5</x:v>
      </x:c>
      <x:c r="E3368" s="11" t="str">
        <x:v>Drought and water</x:v>
      </x:c>
      <x:c r="F3368" s="11" t="str">
        <x:v>I-URG</x:v>
      </x:c>
      <x:c r="G3368" s="11" t="str">
        <x:v>Utility reconstruction group</x:v>
      </x:c>
      <x:c r="H3368" s="11" t="str">
        <x:v>COL-12</x:v>
      </x:c>
      <x:c r="I3368" s="19" t="n">
        <x:v>24</x:v>
      </x:c>
      <x:c r="J3368" s="21" t="n">
        <x:v>6</x:v>
      </x:c>
      <x:c r="K3368" s="18" t="n">
        <x:f>'05 Cargo Register'!K232</x:f>
        <x:v>72</x:v>
      </x:c>
      <x:c r="L3368" s="18" t="n">
        <x:f>'05 Cargo Register'!N232</x:f>
        <x:v>8</x:v>
      </x:c>
      <x:c r="M3368" s="18" t="n">
        <x:f>'05 Cargo Register'!O232</x:f>
        <x:v>211.20000000000002</x:v>
      </x:c>
      <x:c r="N3368" s="18" t="n">
        <x:f>J3368*K3368</x:f>
        <x:v>432</x:v>
      </x:c>
      <x:c r="O3368" s="18" t="n">
        <x:f>J3368*L3368</x:f>
        <x:v>48</x:v>
      </x:c>
      <x:c r="P3368" s="18" t="n">
        <x:f>J3368*M3368</x:f>
        <x:v>1267.2</x:v>
      </x:c>
      <x:c r="Q3368" s="22" t="n">
        <x:f>'01 Controls'!$E$29*'02 Cargo Classes'!$M$8</x:f>
        <x:v>0.1</x:v>
      </x:c>
      <x:c r="R3368" s="22" t="n">
        <x:f>'01 Controls'!$F$29*'02 Cargo Classes'!$N$8</x:f>
        <x:v>0</x:v>
      </x:c>
      <x:c r="S3368" s="22" t="n">
        <x:f>'01 Controls'!$G$29*'02 Cargo Classes'!$O$8</x:f>
        <x:v>0.96</x:v>
      </x:c>
      <x:c r="T3368" s="22" t="n">
        <x:f>'01 Controls'!$H$29*'02 Cargo Classes'!$P$8</x:f>
        <x:v>0.03</x:v>
      </x:c>
      <x:c r="U3368" s="22" t="n">
        <x:f>SUM(Q3368:T3368)</x:f>
        <x:v>1.09</x:v>
      </x:c>
      <x:c r="V3368" s="18" t="n">
        <x:f>IF(U3368=0,0,N3368*Q3368/U3368)</x:f>
        <x:v>39.63302752293578</x:v>
      </x:c>
      <x:c r="W3368" s="18" t="n">
        <x:f>IF(U3368=0,0,P3368*Q3368/U3368)</x:f>
        <x:v>116.25688073394495</x:v>
      </x:c>
      <x:c r="X3368" s="18" t="n">
        <x:f>MAX(V3368,W3368*'01 Controls'!$E$12)</x:f>
        <x:v>39.63302752293578</x:v>
      </x:c>
      <x:c r="Y3368" s="18" t="n">
        <x:f>IF(U3368=0,0,N3368*R3368/U3368)</x:f>
        <x:v>0</x:v>
      </x:c>
      <x:c r="Z3368" s="18" t="n">
        <x:f>IF(U3368=0,0,P3368*R3368/U3368)</x:f>
        <x:v>0</x:v>
      </x:c>
      <x:c r="AA3368" s="18" t="n">
        <x:f>MAX(Y3368,Z3368*'01 Controls'!$E$13)</x:f>
        <x:v>0</x:v>
      </x:c>
      <x:c r="AB3368" s="18" t="n">
        <x:f>IF(U3368=0,0,N3368*S3368/U3368)</x:f>
        <x:v>380.4770642201834</x:v>
      </x:c>
      <x:c r="AC3368" s="18" t="n">
        <x:f>IF(U3368=0,0,P3368*S3368/U3368)</x:f>
        <x:v>1116.0660550458715</x:v>
      </x:c>
      <x:c r="AD3368" s="18" t="n">
        <x:f>MAX(AB3368,AC3368*'01 Controls'!$E$14)</x:f>
        <x:v>380.4770642201834</x:v>
      </x:c>
      <x:c r="AE3368" s="18" t="n">
        <x:f>IF(U3368=0,0,N3368*T3368/U3368)</x:f>
        <x:v>11.889908256880732</x:v>
      </x:c>
      <x:c r="AF3368" s="18" t="n">
        <x:f>IF(U3368=0,0,P3368*T3368/U3368)</x:f>
        <x:v>34.877064220183485</x:v>
      </x:c>
      <x:c r="AG3368" s="18" t="n">
        <x:f>MAX(AE3368,AF3368*'01 Controls'!$E$15)</x:f>
        <x:v>11.889908256880732</x:v>
      </x:c>
      <x:c r="AH3368" s="18" t="n">
        <x:f>SUM(V3368,Y3368,AB3368,AE3368)</x:f>
        <x:v>431.99999999999994</x:v>
      </x:c>
      <x:c r="AI3368" s="18" t="n">
        <x:f>N3368-AH3368</x:f>
        <x:v>5.684341886080802e-14</x:v>
      </x:c>
      <x:c r="AJ3368" s="18" t="n">
        <x:f>V3368*INDEX('07 Mode Capacity'!$P$6:$P$17,MATCH("AIR-"&amp;I3368,'07 Mode Capacity'!$C$6:$C$17,0))</x:f>
        <x:v>8.042098835448773</x:v>
      </x:c>
      <x:c r="AK3368" s="18" t="n">
        <x:f>Y3368*INDEX('07 Mode Capacity'!$P$6:$P$17,MATCH("OCEAN-"&amp;I3368,'07 Mode Capacity'!$C$6:$C$17,0))</x:f>
        <x:v>0</x:v>
      </x:c>
      <x:c r="AL3368" s="18" t="n">
        <x:f>AB3368*INDEX('07 Mode Capacity'!$P$6:$P$17,MATCH("LAND-"&amp;I3368,'07 Mode Capacity'!$C$6:$C$17,0))</x:f>
        <x:v>145.53282871997163</x:v>
      </x:c>
      <x:c r="AM3368" s="18" t="n">
        <x:f>AE3368*INDEX('07 Mode Capacity'!$P$6:$P$17,MATCH("INLAND-"&amp;I3368,'07 Mode Capacity'!$C$6:$C$17,0))</x:f>
        <x:v>11.889908256880732</x:v>
      </x:c>
      <x:c r="AN3368" s="18" t="n">
        <x:f>SUM(AJ3368:AM3368)</x:f>
        <x:v>165.46483581230115</x:v>
      </x:c>
      <x:c r="AO3368" s="17" t="n">
        <x:f>IF(N3368=0,1,AN3368/N3368)</x:f>
        <x:v>0.38302045326921563</x:v>
      </x:c>
      <x:c r="AP3368" s="11" t="str">
        <x:f>IF(AO3368&gt;='01 Controls'!$E$16,"PASS","FAIL")</x:f>
        <x:v>FAIL</x:v>
      </x:c>
      <x:c r="AQ3368" s="11" t="str">
        <x:v>UNQUANTIFIED</x:v>
      </x:c>
      <x:c r="AR3368" s="11" t="str">
        <x:v>Position-class planning record; serial item and receiver open</x:v>
      </x:c>
      <x:c r="AS3368" s="26"/>
      <x:c r="AT3368" s="26"/>
    </x:row>
    <x:row r="3369">
      <x:c r="C3369" s="11" t="str">
        <x:v>M5-I-URG-BAT-22</x:v>
      </x:c>
      <x:c r="D3369" s="11" t="str">
        <x:v>M5</x:v>
      </x:c>
      <x:c r="E3369" s="11" t="str">
        <x:v>Drought and water</x:v>
      </x:c>
      <x:c r="F3369" s="11" t="str">
        <x:v>I-URG</x:v>
      </x:c>
      <x:c r="G3369" s="11" t="str">
        <x:v>Utility reconstruction group</x:v>
      </x:c>
      <x:c r="H3369" s="11" t="str">
        <x:v>BAT-22</x:v>
      </x:c>
      <x:c r="I3369" s="19" t="n">
        <x:v>48</x:v>
      </x:c>
      <x:c r="J3369" s="21" t="n">
        <x:v>6</x:v>
      </x:c>
      <x:c r="K3369" s="18" t="n">
        <x:f>'05 Cargo Register'!K233</x:f>
        <x:v>540</x:v>
      </x:c>
      <x:c r="L3369" s="18" t="n">
        <x:f>'05 Cargo Register'!N233</x:f>
        <x:v>31</x:v>
      </x:c>
      <x:c r="M3369" s="18" t="n">
        <x:f>'05 Cargo Register'!O233</x:f>
        <x:v>818.4000000000001</x:v>
      </x:c>
      <x:c r="N3369" s="18" t="n">
        <x:f>J3369*K3369</x:f>
        <x:v>3240</x:v>
      </x:c>
      <x:c r="O3369" s="18" t="n">
        <x:f>J3369*L3369</x:f>
        <x:v>186</x:v>
      </x:c>
      <x:c r="P3369" s="18" t="n">
        <x:f>J3369*M3369</x:f>
        <x:v>4910.400000000001</x:v>
      </x:c>
      <x:c r="Q3369" s="22" t="n">
        <x:f>'01 Controls'!$E$29*'02 Cargo Classes'!$M$9</x:f>
        <x:v>0</x:v>
      </x:c>
      <x:c r="R3369" s="22" t="n">
        <x:f>'01 Controls'!$F$29*'02 Cargo Classes'!$N$9</x:f>
        <x:v>0</x:v>
      </x:c>
      <x:c r="S3369" s="22" t="n">
        <x:f>'01 Controls'!$G$29*'02 Cargo Classes'!$O$9</x:f>
        <x:v>0.8</x:v>
      </x:c>
      <x:c r="T3369" s="22" t="n">
        <x:f>'01 Controls'!$H$29*'02 Cargo Classes'!$P$9</x:f>
        <x:v>0.075</x:v>
      </x:c>
      <x:c r="U3369" s="22" t="n">
        <x:f>SUM(Q3369:T3369)</x:f>
        <x:v>0.875</x:v>
      </x:c>
      <x:c r="V3369" s="18" t="n">
        <x:f>IF(U3369=0,0,N3369*Q3369/U3369)</x:f>
        <x:v>0</x:v>
      </x:c>
      <x:c r="W3369" s="18" t="n">
        <x:f>IF(U3369=0,0,P3369*Q3369/U3369)</x:f>
        <x:v>0</x:v>
      </x:c>
      <x:c r="X3369" s="18" t="n">
        <x:f>MAX(V3369,W3369*'01 Controls'!$E$12)</x:f>
        <x:v>0</x:v>
      </x:c>
      <x:c r="Y3369" s="18" t="n">
        <x:f>IF(U3369=0,0,N3369*R3369/U3369)</x:f>
        <x:v>0</x:v>
      </x:c>
      <x:c r="Z3369" s="18" t="n">
        <x:f>IF(U3369=0,0,P3369*R3369/U3369)</x:f>
        <x:v>0</x:v>
      </x:c>
      <x:c r="AA3369" s="18" t="n">
        <x:f>MAX(Y3369,Z3369*'01 Controls'!$E$13)</x:f>
        <x:v>0</x:v>
      </x:c>
      <x:c r="AB3369" s="18" t="n">
        <x:f>IF(U3369=0,0,N3369*S3369/U3369)</x:f>
        <x:v>2962.285714285714</x:v>
      </x:c>
      <x:c r="AC3369" s="18" t="n">
        <x:f>IF(U3369=0,0,P3369*S3369/U3369)</x:f>
        <x:v>4489.508571428572</x:v>
      </x:c>
      <x:c r="AD3369" s="18" t="n">
        <x:f>MAX(AB3369,AC3369*'01 Controls'!$E$14)</x:f>
        <x:v>2962.285714285714</x:v>
      </x:c>
      <x:c r="AE3369" s="18" t="n">
        <x:f>IF(U3369=0,0,N3369*T3369/U3369)</x:f>
        <x:v>277.7142857142857</x:v>
      </x:c>
      <x:c r="AF3369" s="18" t="n">
        <x:f>IF(U3369=0,0,P3369*T3369/U3369)</x:f>
        <x:v>420.8914285714286</x:v>
      </x:c>
      <x:c r="AG3369" s="18" t="n">
        <x:f>MAX(AE3369,AF3369*'01 Controls'!$E$15)</x:f>
        <x:v>277.7142857142857</x:v>
      </x:c>
      <x:c r="AH3369" s="18" t="n">
        <x:f>SUM(V3369,Y3369,AB3369,AE3369)</x:f>
        <x:v>3240</x:v>
      </x:c>
      <x:c r="AI3369" s="18" t="n">
        <x:f>N3369-AH3369</x:f>
        <x:v>0</x:v>
      </x:c>
      <x:c r="AJ3369" s="18" t="n">
        <x:f>V3369*INDEX('07 Mode Capacity'!$P$6:$P$17,MATCH("AIR-"&amp;I3369,'07 Mode Capacity'!$C$6:$C$17,0))</x:f>
        <x:v>0</x:v>
      </x:c>
      <x:c r="AK3369" s="18" t="n">
        <x:f>Y3369*INDEX('07 Mode Capacity'!$P$6:$P$17,MATCH("OCEAN-"&amp;I3369,'07 Mode Capacity'!$C$6:$C$17,0))</x:f>
        <x:v>0</x:v>
      </x:c>
      <x:c r="AL3369" s="18" t="n">
        <x:f>AB3369*INDEX('07 Mode Capacity'!$P$6:$P$17,MATCH("LAND-"&amp;I3369,'07 Mode Capacity'!$C$6:$C$17,0))</x:f>
        <x:v>361.5406603219498</x:v>
      </x:c>
      <x:c r="AM3369" s="18" t="n">
        <x:f>AE3369*INDEX('07 Mode Capacity'!$P$6:$P$17,MATCH("INLAND-"&amp;I3369,'07 Mode Capacity'!$C$6:$C$17,0))</x:f>
        <x:v>175.3028016634354</x:v>
      </x:c>
      <x:c r="AN3369" s="18" t="n">
        <x:f>SUM(AJ3369:AM3369)</x:f>
        <x:v>536.8434619853851</x:v>
      </x:c>
      <x:c r="AO3369" s="17" t="n">
        <x:f>IF(N3369=0,1,AN3369/N3369)</x:f>
        <x:v>0.16569242653869912</x:v>
      </x:c>
      <x:c r="AP3369" s="11" t="str">
        <x:f>IF(AO3369&gt;='01 Controls'!$E$16,"PASS","FAIL")</x:f>
        <x:v>FAIL</x:v>
      </x:c>
      <x:c r="AQ3369" s="11" t="str">
        <x:v>UNQUANTIFIED</x:v>
      </x:c>
      <x:c r="AR3369" s="11" t="str">
        <x:v>Position-class planning record; serial item and receiver open</x:v>
      </x:c>
      <x:c r="AS3369" s="26"/>
      <x:c r="AT3369" s="26"/>
    </x:row>
    <x:row r="3370">
      <x:c r="C3370" s="11" t="str">
        <x:v>M5-I-URG-TNK-20</x:v>
      </x:c>
      <x:c r="D3370" s="11" t="str">
        <x:v>M5</x:v>
      </x:c>
      <x:c r="E3370" s="11" t="str">
        <x:v>Drought and water</x:v>
      </x:c>
      <x:c r="F3370" s="11" t="str">
        <x:v>I-URG</x:v>
      </x:c>
      <x:c r="G3370" s="11" t="str">
        <x:v>Utility reconstruction group</x:v>
      </x:c>
      <x:c r="H3370" s="11" t="str">
        <x:v>TNK-20</x:v>
      </x:c>
      <x:c r="I3370" s="19" t="n">
        <x:v>48</x:v>
      </x:c>
      <x:c r="J3370" s="21" t="n">
        <x:v>6</x:v>
      </x:c>
      <x:c r="K3370" s="18" t="n">
        <x:f>'05 Cargo Register'!K234</x:f>
        <x:v>432</x:v>
      </x:c>
      <x:c r="L3370" s="18" t="n">
        <x:f>'05 Cargo Register'!N234</x:f>
        <x:v>26</x:v>
      </x:c>
      <x:c r="M3370" s="18" t="n">
        <x:f>'05 Cargo Register'!O234</x:f>
        <x:v>552.5</x:v>
      </x:c>
      <x:c r="N3370" s="18" t="n">
        <x:f>J3370*K3370</x:f>
        <x:v>2592</x:v>
      </x:c>
      <x:c r="O3370" s="18" t="n">
        <x:f>J3370*L3370</x:f>
        <x:v>156</x:v>
      </x:c>
      <x:c r="P3370" s="18" t="n">
        <x:f>J3370*M3370</x:f>
        <x:v>3315</x:v>
      </x:c>
      <x:c r="Q3370" s="22" t="n">
        <x:f>'01 Controls'!$E$29*'02 Cargo Classes'!$M$10</x:f>
        <x:v>0</x:v>
      </x:c>
      <x:c r="R3370" s="22" t="n">
        <x:f>'01 Controls'!$F$29*'02 Cargo Classes'!$N$10</x:f>
        <x:v>0</x:v>
      </x:c>
      <x:c r="S3370" s="22" t="n">
        <x:f>'01 Controls'!$G$29*'02 Cargo Classes'!$O$10</x:f>
        <x:v>0.8</x:v>
      </x:c>
      <x:c r="T3370" s="22" t="n">
        <x:f>'01 Controls'!$H$29*'02 Cargo Classes'!$P$10</x:f>
        <x:v>0.15</x:v>
      </x:c>
      <x:c r="U3370" s="22" t="n">
        <x:f>SUM(Q3370:T3370)</x:f>
        <x:v>0.9500000000000001</x:v>
      </x:c>
      <x:c r="V3370" s="18" t="n">
        <x:f>IF(U3370=0,0,N3370*Q3370/U3370)</x:f>
        <x:v>0</x:v>
      </x:c>
      <x:c r="W3370" s="18" t="n">
        <x:f>IF(U3370=0,0,P3370*Q3370/U3370)</x:f>
        <x:v>0</x:v>
      </x:c>
      <x:c r="X3370" s="18" t="n">
        <x:f>MAX(V3370,W3370*'01 Controls'!$E$12)</x:f>
        <x:v>0</x:v>
      </x:c>
      <x:c r="Y3370" s="18" t="n">
        <x:f>IF(U3370=0,0,N3370*R3370/U3370)</x:f>
        <x:v>0</x:v>
      </x:c>
      <x:c r="Z3370" s="18" t="n">
        <x:f>IF(U3370=0,0,P3370*R3370/U3370)</x:f>
        <x:v>0</x:v>
      </x:c>
      <x:c r="AA3370" s="18" t="n">
        <x:f>MAX(Y3370,Z3370*'01 Controls'!$E$13)</x:f>
        <x:v>0</x:v>
      </x:c>
      <x:c r="AB3370" s="18" t="n">
        <x:f>IF(U3370=0,0,N3370*S3370/U3370)</x:f>
        <x:v>2182.736842105263</x:v>
      </x:c>
      <x:c r="AC3370" s="18" t="n">
        <x:f>IF(U3370=0,0,P3370*S3370/U3370)</x:f>
        <x:v>2791.578947368421</x:v>
      </x:c>
      <x:c r="AD3370" s="18" t="n">
        <x:f>MAX(AB3370,AC3370*'01 Controls'!$E$14)</x:f>
        <x:v>2182.736842105263</x:v>
      </x:c>
      <x:c r="AE3370" s="18" t="n">
        <x:f>IF(U3370=0,0,N3370*T3370/U3370)</x:f>
        <x:v>409.2631578947368</x:v>
      </x:c>
      <x:c r="AF3370" s="18" t="n">
        <x:f>IF(U3370=0,0,P3370*T3370/U3370)</x:f>
        <x:v>523.421052631579</x:v>
      </x:c>
      <x:c r="AG3370" s="18" t="n">
        <x:f>MAX(AE3370,AF3370*'01 Controls'!$E$15)</x:f>
        <x:v>409.2631578947368</x:v>
      </x:c>
      <x:c r="AH3370" s="18" t="n">
        <x:f>SUM(V3370,Y3370,AB3370,AE3370)</x:f>
        <x:v>2591.9999999999995</x:v>
      </x:c>
      <x:c r="AI3370" s="18" t="n">
        <x:f>N3370-AH3370</x:f>
        <x:v>4.547473508864641e-13</x:v>
      </x:c>
      <x:c r="AJ3370" s="18" t="n">
        <x:f>V3370*INDEX('07 Mode Capacity'!$P$6:$P$17,MATCH("AIR-"&amp;I3370,'07 Mode Capacity'!$C$6:$C$17,0))</x:f>
        <x:v>0</x:v>
      </x:c>
      <x:c r="AK3370" s="18" t="n">
        <x:f>Y3370*INDEX('07 Mode Capacity'!$P$6:$P$17,MATCH("OCEAN-"&amp;I3370,'07 Mode Capacity'!$C$6:$C$17,0))</x:f>
        <x:v>0</x:v>
      </x:c>
      <x:c r="AL3370" s="18" t="n">
        <x:f>AB3370*INDEX('07 Mode Capacity'!$P$6:$P$17,MATCH("LAND-"&amp;I3370,'07 Mode Capacity'!$C$6:$C$17,0))</x:f>
        <x:v>266.39838128985775</x:v>
      </x:c>
      <x:c r="AM3370" s="18" t="n">
        <x:f>AE3370*INDEX('07 Mode Capacity'!$P$6:$P$17,MATCH("INLAND-"&amp;I3370,'07 Mode Capacity'!$C$6:$C$17,0))</x:f>
        <x:v>258.34097087243106</x:v>
      </x:c>
      <x:c r="AN3370" s="18" t="n">
        <x:f>SUM(AJ3370:AM3370)</x:f>
        <x:v>524.7393521622888</x:v>
      </x:c>
      <x:c r="AO3370" s="17" t="n">
        <x:f>IF(N3370=0,1,AN3370/N3370)</x:f>
        <x:v>0.20244573771693242</x:v>
      </x:c>
      <x:c r="AP3370" s="11" t="str">
        <x:f>IF(AO3370&gt;='01 Controls'!$E$16,"PASS","FAIL")</x:f>
        <x:v>FAIL</x:v>
      </x:c>
      <x:c r="AQ3370" s="11" t="str">
        <x:v>UNQUANTIFIED</x:v>
      </x:c>
      <x:c r="AR3370" s="11" t="str">
        <x:v>Position-class planning record; serial item and receiver open</x:v>
      </x:c>
      <x:c r="AS3370" s="26"/>
      <x:c r="AT3370" s="26"/>
    </x:row>
    <x:row r="3371">
      <x:c r="C3371" s="11" t="str">
        <x:v>M5-I-URG-FLR-24</x:v>
      </x:c>
      <x:c r="D3371" s="11" t="str">
        <x:v>M5</x:v>
      </x:c>
      <x:c r="E3371" s="11" t="str">
        <x:v>Drought and water</x:v>
      </x:c>
      <x:c r="F3371" s="11" t="str">
        <x:v>I-URG</x:v>
      </x:c>
      <x:c r="G3371" s="11" t="str">
        <x:v>Utility reconstruction group</x:v>
      </x:c>
      <x:c r="H3371" s="11" t="str">
        <x:v>FLR-24</x:v>
      </x:c>
      <x:c r="I3371" s="19" t="n">
        <x:v>48</x:v>
      </x:c>
      <x:c r="J3371" s="21" t="n">
        <x:v>6</x:v>
      </x:c>
      <x:c r="K3371" s="18" t="n">
        <x:f>'05 Cargo Register'!K235</x:f>
        <x:v>648</x:v>
      </x:c>
      <x:c r="L3371" s="18" t="n">
        <x:f>'05 Cargo Register'!N235</x:f>
        <x:v>32</x:v>
      </x:c>
      <x:c r="M3371" s="18" t="n">
        <x:f>'05 Cargo Register'!O235</x:f>
        <x:v>1024</x:v>
      </x:c>
      <x:c r="N3371" s="18" t="n">
        <x:f>J3371*K3371</x:f>
        <x:v>3888</x:v>
      </x:c>
      <x:c r="O3371" s="18" t="n">
        <x:f>J3371*L3371</x:f>
        <x:v>192</x:v>
      </x:c>
      <x:c r="P3371" s="18" t="n">
        <x:f>J3371*M3371</x:f>
        <x:v>6144</x:v>
      </x:c>
      <x:c r="Q3371" s="22" t="n">
        <x:f>'01 Controls'!$E$29*'02 Cargo Classes'!$M$11</x:f>
        <x:v>0</x:v>
      </x:c>
      <x:c r="R3371" s="22" t="n">
        <x:f>'01 Controls'!$F$29*'02 Cargo Classes'!$N$11</x:f>
        <x:v>0</x:v>
      </x:c>
      <x:c r="S3371" s="22" t="n">
        <x:f>'01 Controls'!$G$29*'02 Cargo Classes'!$O$11</x:f>
        <x:v>0.8</x:v>
      </x:c>
      <x:c r="T3371" s="22" t="n">
        <x:f>'01 Controls'!$H$29*'02 Cargo Classes'!$P$11</x:f>
        <x:v>0.12</x:v>
      </x:c>
      <x:c r="U3371" s="22" t="n">
        <x:f>SUM(Q3371:T3371)</x:f>
        <x:v>0.92</x:v>
      </x:c>
      <x:c r="V3371" s="18" t="n">
        <x:f>IF(U3371=0,0,N3371*Q3371/U3371)</x:f>
        <x:v>0</x:v>
      </x:c>
      <x:c r="W3371" s="18" t="n">
        <x:f>IF(U3371=0,0,P3371*Q3371/U3371)</x:f>
        <x:v>0</x:v>
      </x:c>
      <x:c r="X3371" s="18" t="n">
        <x:f>MAX(V3371,W3371*'01 Controls'!$E$12)</x:f>
        <x:v>0</x:v>
      </x:c>
      <x:c r="Y3371" s="18" t="n">
        <x:f>IF(U3371=0,0,N3371*R3371/U3371)</x:f>
        <x:v>0</x:v>
      </x:c>
      <x:c r="Z3371" s="18" t="n">
        <x:f>IF(U3371=0,0,P3371*R3371/U3371)</x:f>
        <x:v>0</x:v>
      </x:c>
      <x:c r="AA3371" s="18" t="n">
        <x:f>MAX(Y3371,Z3371*'01 Controls'!$E$13)</x:f>
        <x:v>0</x:v>
      </x:c>
      <x:c r="AB3371" s="18" t="n">
        <x:f>IF(U3371=0,0,N3371*S3371/U3371)</x:f>
        <x:v>3380.8695652173915</x:v>
      </x:c>
      <x:c r="AC3371" s="18" t="n">
        <x:f>IF(U3371=0,0,P3371*S3371/U3371)</x:f>
        <x:v>5342.608695652175</x:v>
      </x:c>
      <x:c r="AD3371" s="18" t="n">
        <x:f>MAX(AB3371,AC3371*'01 Controls'!$E$14)</x:f>
        <x:v>3380.8695652173915</x:v>
      </x:c>
      <x:c r="AE3371" s="18" t="n">
        <x:f>IF(U3371=0,0,N3371*T3371/U3371)</x:f>
        <x:v>507.1304347826087</x:v>
      </x:c>
      <x:c r="AF3371" s="18" t="n">
        <x:f>IF(U3371=0,0,P3371*T3371/U3371)</x:f>
        <x:v>801.391304347826</x:v>
      </x:c>
      <x:c r="AG3371" s="18" t="n">
        <x:f>MAX(AE3371,AF3371*'01 Controls'!$E$15)</x:f>
        <x:v>507.1304347826087</x:v>
      </x:c>
      <x:c r="AH3371" s="18" t="n">
        <x:f>SUM(V3371,Y3371,AB3371,AE3371)</x:f>
        <x:v>3888</x:v>
      </x:c>
      <x:c r="AI3371" s="18" t="n">
        <x:f>N3371-AH3371</x:f>
        <x:v>0</x:v>
      </x:c>
      <x:c r="AJ3371" s="18" t="n">
        <x:f>V3371*INDEX('07 Mode Capacity'!$P$6:$P$17,MATCH("AIR-"&amp;I3371,'07 Mode Capacity'!$C$6:$C$17,0))</x:f>
        <x:v>0</x:v>
      </x:c>
      <x:c r="AK3371" s="18" t="n">
        <x:f>Y3371*INDEX('07 Mode Capacity'!$P$6:$P$17,MATCH("OCEAN-"&amp;I3371,'07 Mode Capacity'!$C$6:$C$17,0))</x:f>
        <x:v>0</x:v>
      </x:c>
      <x:c r="AL3371" s="18" t="n">
        <x:f>AB3371*INDEX('07 Mode Capacity'!$P$6:$P$17,MATCH("LAND-"&amp;I3371,'07 Mode Capacity'!$C$6:$C$17,0))</x:f>
        <x:v>412.6279275413558</x:v>
      </x:c>
      <x:c r="AM3371" s="18" t="n">
        <x:f>AE3371*INDEX('07 Mode Capacity'!$P$6:$P$17,MATCH("INLAND-"&amp;I3371,'07 Mode Capacity'!$C$6:$C$17,0))</x:f>
        <x:v>320.1181595593168</x:v>
      </x:c>
      <x:c r="AN3371" s="18" t="n">
        <x:f>SUM(AJ3371:AM3371)</x:f>
        <x:v>732.7460871006726</x:v>
      </x:c>
      <x:c r="AO3371" s="17" t="n">
        <x:f>IF(N3371=0,1,AN3371/N3371)</x:f>
        <x:v>0.18846349976869153</x:v>
      </x:c>
      <x:c r="AP3371" s="11" t="str">
        <x:f>IF(AO3371&gt;='01 Controls'!$E$16,"PASS","FAIL")</x:f>
        <x:v>FAIL</x:v>
      </x:c>
      <x:c r="AQ3371" s="11" t="str">
        <x:v>UNQUANTIFIED</x:v>
      </x:c>
      <x:c r="AR3371" s="11" t="str">
        <x:v>Position-class planning record; serial item and receiver open</x:v>
      </x:c>
      <x:c r="AS3371" s="26"/>
      <x:c r="AT3371" s="26"/>
    </x:row>
    <x:row r="3372">
      <x:c r="C3372" s="11" t="str">
        <x:v>M5-I-URG-ROL-30</x:v>
      </x:c>
      <x:c r="D3372" s="11" t="str">
        <x:v>M5</x:v>
      </x:c>
      <x:c r="E3372" s="11" t="str">
        <x:v>Drought and water</x:v>
      </x:c>
      <x:c r="F3372" s="11" t="str">
        <x:v>I-URG</x:v>
      </x:c>
      <x:c r="G3372" s="11" t="str">
        <x:v>Utility reconstruction group</x:v>
      </x:c>
      <x:c r="H3372" s="11" t="str">
        <x:v>ROL-30</x:v>
      </x:c>
      <x:c r="I3372" s="19" t="n">
        <x:v>48</x:v>
      </x:c>
      <x:c r="J3372" s="21" t="n">
        <x:v>6</x:v>
      </x:c>
      <x:c r="K3372" s="18" t="n">
        <x:f>'05 Cargo Register'!K236</x:f>
        <x:v>432</x:v>
      </x:c>
      <x:c r="L3372" s="18" t="n">
        <x:f>'05 Cargo Register'!N236</x:f>
        <x:v>18</x:v>
      </x:c>
      <x:c r="M3372" s="18" t="n">
        <x:f>'05 Cargo Register'!O236</x:f>
        <x:v>1147.5</x:v>
      </x:c>
      <x:c r="N3372" s="18" t="n">
        <x:f>J3372*K3372</x:f>
        <x:v>2592</x:v>
      </x:c>
      <x:c r="O3372" s="18" t="n">
        <x:f>J3372*L3372</x:f>
        <x:v>108</x:v>
      </x:c>
      <x:c r="P3372" s="18" t="n">
        <x:f>J3372*M3372</x:f>
        <x:v>6885</x:v>
      </x:c>
      <x:c r="Q3372" s="22" t="n">
        <x:f>'01 Controls'!$E$29*'02 Cargo Classes'!$M$12</x:f>
        <x:v>0</x:v>
      </x:c>
      <x:c r="R3372" s="22" t="n">
        <x:f>'01 Controls'!$F$29*'02 Cargo Classes'!$N$12</x:f>
        <x:v>0</x:v>
      </x:c>
      <x:c r="S3372" s="22" t="n">
        <x:f>'01 Controls'!$G$29*'02 Cargo Classes'!$O$12</x:f>
        <x:v>1.2000000000000002</x:v>
      </x:c>
      <x:c r="T3372" s="22" t="n">
        <x:f>'01 Controls'!$H$29*'02 Cargo Classes'!$P$12</x:f>
        <x:v>0.09</x:v>
      </x:c>
      <x:c r="U3372" s="22" t="n">
        <x:f>SUM(Q3372:T3372)</x:f>
        <x:v>1.2900000000000003</x:v>
      </x:c>
      <x:c r="V3372" s="18" t="n">
        <x:f>IF(U3372=0,0,N3372*Q3372/U3372)</x:f>
        <x:v>0</x:v>
      </x:c>
      <x:c r="W3372" s="18" t="n">
        <x:f>IF(U3372=0,0,P3372*Q3372/U3372)</x:f>
        <x:v>0</x:v>
      </x:c>
      <x:c r="X3372" s="18" t="n">
        <x:f>MAX(V3372,W3372*'01 Controls'!$E$12)</x:f>
        <x:v>0</x:v>
      </x:c>
      <x:c r="Y3372" s="18" t="n">
        <x:f>IF(U3372=0,0,N3372*R3372/U3372)</x:f>
        <x:v>0</x:v>
      </x:c>
      <x:c r="Z3372" s="18" t="n">
        <x:f>IF(U3372=0,0,P3372*R3372/U3372)</x:f>
        <x:v>0</x:v>
      </x:c>
      <x:c r="AA3372" s="18" t="n">
        <x:f>MAX(Y3372,Z3372*'01 Controls'!$E$13)</x:f>
        <x:v>0</x:v>
      </x:c>
      <x:c r="AB3372" s="18" t="n">
        <x:f>IF(U3372=0,0,N3372*S3372/U3372)</x:f>
        <x:v>2411.162790697674</x:v>
      </x:c>
      <x:c r="AC3372" s="18" t="n">
        <x:f>IF(U3372=0,0,P3372*S3372/U3372)</x:f>
        <x:v>6404.6511627906975</x:v>
      </x:c>
      <x:c r="AD3372" s="18" t="n">
        <x:f>MAX(AB3372,AC3372*'01 Controls'!$E$14)</x:f>
        <x:v>2411.162790697674</x:v>
      </x:c>
      <x:c r="AE3372" s="18" t="n">
        <x:f>IF(U3372=0,0,N3372*T3372/U3372)</x:f>
        <x:v>180.83720930232553</x:v>
      </x:c>
      <x:c r="AF3372" s="18" t="n">
        <x:f>IF(U3372=0,0,P3372*T3372/U3372)</x:f>
        <x:v>480.3488372093022</x:v>
      </x:c>
      <x:c r="AG3372" s="18" t="n">
        <x:f>MAX(AE3372,AF3372*'01 Controls'!$E$15)</x:f>
        <x:v>180.83720930232553</x:v>
      </x:c>
      <x:c r="AH3372" s="18" t="n">
        <x:f>SUM(V3372,Y3372,AB3372,AE3372)</x:f>
        <x:v>2591.9999999999995</x:v>
      </x:c>
      <x:c r="AI3372" s="18" t="n">
        <x:f>N3372-AH3372</x:f>
        <x:v>4.547473508864641e-13</x:v>
      </x:c>
      <x:c r="AJ3372" s="18" t="n">
        <x:f>V3372*INDEX('07 Mode Capacity'!$P$6:$P$17,MATCH("AIR-"&amp;I3372,'07 Mode Capacity'!$C$6:$C$17,0))</x:f>
        <x:v>0</x:v>
      </x:c>
      <x:c r="AK3372" s="18" t="n">
        <x:f>Y3372*INDEX('07 Mode Capacity'!$P$6:$P$17,MATCH("OCEAN-"&amp;I3372,'07 Mode Capacity'!$C$6:$C$17,0))</x:f>
        <x:v>0</x:v>
      </x:c>
      <x:c r="AL3372" s="18" t="n">
        <x:f>AB3372*INDEX('07 Mode Capacity'!$P$6:$P$17,MATCH("LAND-"&amp;I3372,'07 Mode Capacity'!$C$6:$C$17,0))</x:f>
        <x:v>294.277281657401</x:v>
      </x:c>
      <x:c r="AM3372" s="18" t="n">
        <x:f>AE3372*INDEX('07 Mode Capacity'!$P$6:$P$17,MATCH("INLAND-"&amp;I3372,'07 Mode Capacity'!$C$6:$C$17,0))</x:f>
        <x:v>114.15066154828348</x:v>
      </x:c>
      <x:c r="AN3372" s="18" t="n">
        <x:f>SUM(AJ3372:AM3372)</x:f>
        <x:v>408.42794320568447</x:v>
      </x:c>
      <x:c r="AO3372" s="17" t="n">
        <x:f>IF(N3372=0,1,AN3372/N3372)</x:f>
        <x:v>0.15757250895281036</x:v>
      </x:c>
      <x:c r="AP3372" s="11" t="str">
        <x:f>IF(AO3372&gt;='01 Controls'!$E$16,"PASS","FAIL")</x:f>
        <x:v>FAIL</x:v>
      </x:c>
      <x:c r="AQ3372" s="11" t="str">
        <x:v>UNQUANTIFIED</x:v>
      </x:c>
      <x:c r="AR3372" s="11" t="str">
        <x:v>Position-class planning record; serial item and receiver open</x:v>
      </x:c>
      <x:c r="AS3372" s="26"/>
      <x:c r="AT3372" s="26"/>
    </x:row>
    <x:row r="3373">
      <x:c r="C3373" s="11" t="str">
        <x:v>M5-I-URG-LIN-18</x:v>
      </x:c>
      <x:c r="D3373" s="11" t="str">
        <x:v>M5</x:v>
      </x:c>
      <x:c r="E3373" s="11" t="str">
        <x:v>Drought and water</x:v>
      </x:c>
      <x:c r="F3373" s="11" t="str">
        <x:v>I-URG</x:v>
      </x:c>
      <x:c r="G3373" s="11" t="str">
        <x:v>Utility reconstruction group</x:v>
      </x:c>
      <x:c r="H3373" s="11" t="str">
        <x:v>LIN-18</x:v>
      </x:c>
      <x:c r="I3373" s="19" t="n">
        <x:v>72</x:v>
      </x:c>
      <x:c r="J3373" s="21" t="n">
        <x:v>6</x:v>
      </x:c>
      <x:c r="K3373" s="18" t="n">
        <x:f>'05 Cargo Register'!K237</x:f>
        <x:v>360</x:v>
      </x:c>
      <x:c r="L3373" s="18" t="n">
        <x:f>'05 Cargo Register'!N237</x:f>
        <x:v>25</x:v>
      </x:c>
      <x:c r="M3373" s="18" t="n">
        <x:f>'05 Cargo Register'!O237</x:f>
        <x:v>1100</x:v>
      </x:c>
      <x:c r="N3373" s="18" t="n">
        <x:f>J3373*K3373</x:f>
        <x:v>2160</x:v>
      </x:c>
      <x:c r="O3373" s="18" t="n">
        <x:f>J3373*L3373</x:f>
        <x:v>150</x:v>
      </x:c>
      <x:c r="P3373" s="18" t="n">
        <x:f>J3373*M3373</x:f>
        <x:v>6600</x:v>
      </x:c>
      <x:c r="Q3373" s="22" t="n">
        <x:f>'01 Controls'!$E$29*'02 Cargo Classes'!$M$13</x:f>
        <x:v>0</x:v>
      </x:c>
      <x:c r="R3373" s="22" t="n">
        <x:f>'01 Controls'!$F$29*'02 Cargo Classes'!$N$13</x:f>
        <x:v>0</x:v>
      </x:c>
      <x:c r="S3373" s="22" t="n">
        <x:f>'01 Controls'!$G$29*'02 Cargo Classes'!$O$13</x:f>
        <x:v>0.8</x:v>
      </x:c>
      <x:c r="T3373" s="22" t="n">
        <x:f>'01 Controls'!$H$29*'02 Cargo Classes'!$P$13</x:f>
        <x:v>0.15</x:v>
      </x:c>
      <x:c r="U3373" s="22" t="n">
        <x:f>SUM(Q3373:T3373)</x:f>
        <x:v>0.9500000000000001</x:v>
      </x:c>
      <x:c r="V3373" s="18" t="n">
        <x:f>IF(U3373=0,0,N3373*Q3373/U3373)</x:f>
        <x:v>0</x:v>
      </x:c>
      <x:c r="W3373" s="18" t="n">
        <x:f>IF(U3373=0,0,P3373*Q3373/U3373)</x:f>
        <x:v>0</x:v>
      </x:c>
      <x:c r="X3373" s="18" t="n">
        <x:f>MAX(V3373,W3373*'01 Controls'!$E$12)</x:f>
        <x:v>0</x:v>
      </x:c>
      <x:c r="Y3373" s="18" t="n">
        <x:f>IF(U3373=0,0,N3373*R3373/U3373)</x:f>
        <x:v>0</x:v>
      </x:c>
      <x:c r="Z3373" s="18" t="n">
        <x:f>IF(U3373=0,0,P3373*R3373/U3373)</x:f>
        <x:v>0</x:v>
      </x:c>
      <x:c r="AA3373" s="18" t="n">
        <x:f>MAX(Y3373,Z3373*'01 Controls'!$E$13)</x:f>
        <x:v>0</x:v>
      </x:c>
      <x:c r="AB3373" s="18" t="n">
        <x:f>IF(U3373=0,0,N3373*S3373/U3373)</x:f>
        <x:v>1818.9473684210525</x:v>
      </x:c>
      <x:c r="AC3373" s="18" t="n">
        <x:f>IF(U3373=0,0,P3373*S3373/U3373)</x:f>
        <x:v>5557.894736842105</x:v>
      </x:c>
      <x:c r="AD3373" s="18" t="n">
        <x:f>MAX(AB3373,AC3373*'01 Controls'!$E$14)</x:f>
        <x:v>1818.9473684210525</x:v>
      </x:c>
      <x:c r="AE3373" s="18" t="n">
        <x:f>IF(U3373=0,0,N3373*T3373/U3373)</x:f>
        <x:v>341.05263157894734</x:v>
      </x:c>
      <x:c r="AF3373" s="18" t="n">
        <x:f>IF(U3373=0,0,P3373*T3373/U3373)</x:f>
        <x:v>1042.1052631578946</x:v>
      </x:c>
      <x:c r="AG3373" s="18" t="n">
        <x:f>MAX(AE3373,AF3373*'01 Controls'!$E$15)</x:f>
        <x:v>341.05263157894734</x:v>
      </x:c>
      <x:c r="AH3373" s="18" t="n">
        <x:f>SUM(V3373,Y3373,AB3373,AE3373)</x:f>
        <x:v>2160</x:v>
      </x:c>
      <x:c r="AI3373" s="18" t="n">
        <x:f>N3373-AH3373</x:f>
        <x:v>0</x:v>
      </x:c>
      <x:c r="AJ3373" s="18" t="n">
        <x:f>V3373*INDEX('07 Mode Capacity'!$P$6:$P$17,MATCH("AIR-"&amp;I3373,'07 Mode Capacity'!$C$6:$C$17,0))</x:f>
        <x:v>0</x:v>
      </x:c>
      <x:c r="AK3373" s="18" t="n">
        <x:f>Y3373*INDEX('07 Mode Capacity'!$P$6:$P$17,MATCH("OCEAN-"&amp;I3373,'07 Mode Capacity'!$C$6:$C$17,0))</x:f>
        <x:v>0</x:v>
      </x:c>
      <x:c r="AL3373" s="18" t="n">
        <x:f>AB3373*INDEX('07 Mode Capacity'!$P$6:$P$17,MATCH("LAND-"&amp;I3373,'07 Mode Capacity'!$C$6:$C$17,0))</x:f>
        <x:v>1300.5659667580296</x:v>
      </x:c>
      <x:c r="AM3373" s="18" t="n">
        <x:f>AE3373*INDEX('07 Mode Capacity'!$P$6:$P$17,MATCH("INLAND-"&amp;I3373,'07 Mode Capacity'!$C$6:$C$17,0))</x:f>
        <x:v>341.05263157894734</x:v>
      </x:c>
      <x:c r="AN3373" s="18" t="n">
        <x:f>SUM(AJ3373:AM3373)</x:f>
        <x:v>1641.618598336977</x:v>
      </x:c>
      <x:c r="AO3373" s="17" t="n">
        <x:f>IF(N3373=0,1,AN3373/N3373)</x:f>
        <x:v>0.760008610341193</x:v>
      </x:c>
      <x:c r="AP3373" s="11" t="str">
        <x:f>IF(AO3373&gt;='01 Controls'!$E$16,"PASS","FAIL")</x:f>
        <x:v>FAIL</x:v>
      </x:c>
      <x:c r="AQ3373" s="11" t="str">
        <x:v>UNQUANTIFIED</x:v>
      </x:c>
      <x:c r="AR3373" s="11" t="str">
        <x:v>Position-class planning record; serial item and receiver open</x:v>
      </x:c>
      <x:c r="AS3373" s="26"/>
      <x:c r="AT3373" s="26"/>
    </x:row>
    <x:row r="3374">
      <x:c r="C3374" s="11" t="str">
        <x:v>M5-I-URG-BLK-08</x:v>
      </x:c>
      <x:c r="D3374" s="11" t="str">
        <x:v>M5</x:v>
      </x:c>
      <x:c r="E3374" s="11" t="str">
        <x:v>Drought and water</x:v>
      </x:c>
      <x:c r="F3374" s="11" t="str">
        <x:v>I-URG</x:v>
      </x:c>
      <x:c r="G3374" s="11" t="str">
        <x:v>Utility reconstruction group</x:v>
      </x:c>
      <x:c r="H3374" s="11" t="str">
        <x:v>BLK-08</x:v>
      </x:c>
      <x:c r="I3374" s="19" t="n">
        <x:v>48</x:v>
      </x:c>
      <x:c r="J3374" s="21" t="n">
        <x:v>6</x:v>
      </x:c>
      <x:c r="K3374" s="18" t="n">
        <x:f>'05 Cargo Register'!K238</x:f>
        <x:v>108</x:v>
      </x:c>
      <x:c r="L3374" s="18" t="n">
        <x:f>'05 Cargo Register'!N238</x:f>
        <x:v>17</x:v>
      </x:c>
      <x:c r="M3374" s="18" t="n">
        <x:f>'05 Cargo Register'!O238</x:f>
        <x:v>867</x:v>
      </x:c>
      <x:c r="N3374" s="18" t="n">
        <x:f>J3374*K3374</x:f>
        <x:v>648</x:v>
      </x:c>
      <x:c r="O3374" s="18" t="n">
        <x:f>J3374*L3374</x:f>
        <x:v>102</x:v>
      </x:c>
      <x:c r="P3374" s="18" t="n">
        <x:f>J3374*M3374</x:f>
        <x:v>5202</x:v>
      </x:c>
      <x:c r="Q3374" s="22" t="n">
        <x:f>'01 Controls'!$E$29*'02 Cargo Classes'!$M$14</x:f>
        <x:v>0.05</x:v>
      </x:c>
      <x:c r="R3374" s="22" t="n">
        <x:f>'01 Controls'!$F$29*'02 Cargo Classes'!$N$14</x:f>
        <x:v>0</x:v>
      </x:c>
      <x:c r="S3374" s="22" t="n">
        <x:f>'01 Controls'!$G$29*'02 Cargo Classes'!$O$14</x:f>
        <x:v>0.8</x:v>
      </x:c>
      <x:c r="T3374" s="22" t="n">
        <x:f>'01 Controls'!$H$29*'02 Cargo Classes'!$P$14</x:f>
        <x:v>0.075</x:v>
      </x:c>
      <x:c r="U3374" s="22" t="n">
        <x:f>SUM(Q3374:T3374)</x:f>
        <x:v>0.925</x:v>
      </x:c>
      <x:c r="V3374" s="18" t="n">
        <x:f>IF(U3374=0,0,N3374*Q3374/U3374)</x:f>
        <x:v>35.027027027027025</x:v>
      </x:c>
      <x:c r="W3374" s="18" t="n">
        <x:f>IF(U3374=0,0,P3374*Q3374/U3374)</x:f>
        <x:v>281.1891891891892</x:v>
      </x:c>
      <x:c r="X3374" s="18" t="n">
        <x:f>MAX(V3374,W3374*'01 Controls'!$E$12)</x:f>
        <x:v>70.2972972972973</x:v>
      </x:c>
      <x:c r="Y3374" s="18" t="n">
        <x:f>IF(U3374=0,0,N3374*R3374/U3374)</x:f>
        <x:v>0</x:v>
      </x:c>
      <x:c r="Z3374" s="18" t="n">
        <x:f>IF(U3374=0,0,P3374*R3374/U3374)</x:f>
        <x:v>0</x:v>
      </x:c>
      <x:c r="AA3374" s="18" t="n">
        <x:f>MAX(Y3374,Z3374*'01 Controls'!$E$13)</x:f>
        <x:v>0</x:v>
      </x:c>
      <x:c r="AB3374" s="18" t="n">
        <x:f>IF(U3374=0,0,N3374*S3374/U3374)</x:f>
        <x:v>560.4324324324324</x:v>
      </x:c>
      <x:c r="AC3374" s="18" t="n">
        <x:f>IF(U3374=0,0,P3374*S3374/U3374)</x:f>
        <x:v>4499.0270270270275</x:v>
      </x:c>
      <x:c r="AD3374" s="18" t="n">
        <x:f>MAX(AB3374,AC3374*'01 Controls'!$E$14)</x:f>
        <x:v>899.8054054054055</x:v>
      </x:c>
      <x:c r="AE3374" s="18" t="n">
        <x:f>IF(U3374=0,0,N3374*T3374/U3374)</x:f>
        <x:v>52.54054054054054</x:v>
      </x:c>
      <x:c r="AF3374" s="18" t="n">
        <x:f>IF(U3374=0,0,P3374*T3374/U3374)</x:f>
        <x:v>421.78378378378375</x:v>
      </x:c>
      <x:c r="AG3374" s="18" t="n">
        <x:f>MAX(AE3374,AF3374*'01 Controls'!$E$15)</x:f>
        <x:v>75.92108108108107</x:v>
      </x:c>
      <x:c r="AH3374" s="18" t="n">
        <x:f>SUM(V3374,Y3374,AB3374,AE3374)</x:f>
        <x:v>647.9999999999999</x:v>
      </x:c>
      <x:c r="AI3374" s="18" t="n">
        <x:f>N3374-AH3374</x:f>
        <x:v>1.1368683772161603e-13</x:v>
      </x:c>
      <x:c r="AJ3374" s="18" t="n">
        <x:f>V3374*INDEX('07 Mode Capacity'!$P$6:$P$17,MATCH("AIR-"&amp;I3374,'07 Mode Capacity'!$C$6:$C$17,0))</x:f>
        <x:v>9.819324679538466</x:v>
      </x:c>
      <x:c r="AK3374" s="18" t="n">
        <x:f>Y3374*INDEX('07 Mode Capacity'!$P$6:$P$17,MATCH("OCEAN-"&amp;I3374,'07 Mode Capacity'!$C$6:$C$17,0))</x:f>
        <x:v>0</x:v>
      </x:c>
      <x:c r="AL3374" s="18" t="n">
        <x:f>AB3374*INDEX('07 Mode Capacity'!$P$6:$P$17,MATCH("LAND-"&amp;I3374,'07 Mode Capacity'!$C$6:$C$17,0))</x:f>
        <x:v>68.39958438523374</x:v>
      </x:c>
      <x:c r="AM3374" s="18" t="n">
        <x:f>AE3374*INDEX('07 Mode Capacity'!$P$6:$P$17,MATCH("INLAND-"&amp;I3374,'07 Mode Capacity'!$C$6:$C$17,0))</x:f>
        <x:v>33.165394909298584</x:v>
      </x:c>
      <x:c r="AN3374" s="18" t="n">
        <x:f>SUM(AJ3374:AM3374)</x:f>
        <x:v>111.38430397407079</x:v>
      </x:c>
      <x:c r="AO3374" s="17" t="n">
        <x:f>IF(N3374=0,1,AN3374/N3374)</x:f>
        <x:v>0.17188935798467714</x:v>
      </x:c>
      <x:c r="AP3374" s="11" t="str">
        <x:f>IF(AO3374&gt;='01 Controls'!$E$16,"PASS","FAIL")</x:f>
        <x:v>FAIL</x:v>
      </x:c>
      <x:c r="AQ3374" s="11" t="str">
        <x:v>UNQUANTIFIED</x:v>
      </x:c>
      <x:c r="AR3374" s="11" t="str">
        <x:v>Position-class planning record; serial item and receiver open</x:v>
      </x:c>
      <x:c r="AS3374" s="26"/>
      <x:c r="AT3374" s="26"/>
    </x:row>
    <x:row r="3375">
      <x:c r="C3375" s="11" t="str">
        <x:v>M5-I-URG-OOG-80</x:v>
      </x:c>
      <x:c r="D3375" s="11" t="str">
        <x:v>M5</x:v>
      </x:c>
      <x:c r="E3375" s="11" t="str">
        <x:v>Drought and water</x:v>
      </x:c>
      <x:c r="F3375" s="11" t="str">
        <x:v>I-URG</x:v>
      </x:c>
      <x:c r="G3375" s="11" t="str">
        <x:v>Utility reconstruction group</x:v>
      </x:c>
      <x:c r="H3375" s="11" t="str">
        <x:v>OOG-80</x:v>
      </x:c>
      <x:c r="I3375" s="19" t="n">
        <x:v>72</x:v>
      </x:c>
      <x:c r="J3375" s="21" t="n">
        <x:v>6</x:v>
      </x:c>
      <x:c r="K3375" s="18" t="n">
        <x:f>'05 Cargo Register'!K239</x:f>
        <x:v>432</x:v>
      </x:c>
      <x:c r="L3375" s="18" t="n">
        <x:f>'05 Cargo Register'!N239</x:f>
        <x:v>8</x:v>
      </x:c>
      <x:c r="M3375" s="18" t="n">
        <x:f>'05 Cargo Register'!O239</x:f>
        <x:v>1408</x:v>
      </x:c>
      <x:c r="N3375" s="18" t="n">
        <x:f>J3375*K3375</x:f>
        <x:v>2592</x:v>
      </x:c>
      <x:c r="O3375" s="18" t="n">
        <x:f>J3375*L3375</x:f>
        <x:v>48</x:v>
      </x:c>
      <x:c r="P3375" s="18" t="n">
        <x:f>J3375*M3375</x:f>
        <x:v>8448</x:v>
      </x:c>
      <x:c r="Q3375" s="22" t="n">
        <x:f>'01 Controls'!$E$29*'02 Cargo Classes'!$M$15</x:f>
        <x:v>0</x:v>
      </x:c>
      <x:c r="R3375" s="22" t="n">
        <x:f>'01 Controls'!$F$29*'02 Cargo Classes'!$N$15</x:f>
        <x:v>0</x:v>
      </x:c>
      <x:c r="S3375" s="22" t="n">
        <x:f>'01 Controls'!$G$29*'02 Cargo Classes'!$O$15</x:f>
        <x:v>0.48</x:v>
      </x:c>
      <x:c r="T3375" s="22" t="n">
        <x:f>'01 Controls'!$H$29*'02 Cargo Classes'!$P$15</x:f>
        <x:v>0.075</x:v>
      </x:c>
      <x:c r="U3375" s="22" t="n">
        <x:f>SUM(Q3375:T3375)</x:f>
        <x:v>0.5549999999999999</x:v>
      </x:c>
      <x:c r="V3375" s="18" t="n">
        <x:f>IF(U3375=0,0,N3375*Q3375/U3375)</x:f>
        <x:v>0</x:v>
      </x:c>
      <x:c r="W3375" s="18" t="n">
        <x:f>IF(U3375=0,0,P3375*Q3375/U3375)</x:f>
        <x:v>0</x:v>
      </x:c>
      <x:c r="X3375" s="18" t="n">
        <x:f>MAX(V3375,W3375*'01 Controls'!$E$12)</x:f>
        <x:v>0</x:v>
      </x:c>
      <x:c r="Y3375" s="18" t="n">
        <x:f>IF(U3375=0,0,N3375*R3375/U3375)</x:f>
        <x:v>0</x:v>
      </x:c>
      <x:c r="Z3375" s="18" t="n">
        <x:f>IF(U3375=0,0,P3375*R3375/U3375)</x:f>
        <x:v>0</x:v>
      </x:c>
      <x:c r="AA3375" s="18" t="n">
        <x:f>MAX(Y3375,Z3375*'01 Controls'!$E$13)</x:f>
        <x:v>0</x:v>
      </x:c>
      <x:c r="AB3375" s="18" t="n">
        <x:f>IF(U3375=0,0,N3375*S3375/U3375)</x:f>
        <x:v>2241.7297297297296</x:v>
      </x:c>
      <x:c r="AC3375" s="18" t="n">
        <x:f>IF(U3375=0,0,P3375*S3375/U3375)</x:f>
        <x:v>7306.378378378379</x:v>
      </x:c>
      <x:c r="AD3375" s="18" t="n">
        <x:f>MAX(AB3375,AC3375*'01 Controls'!$E$14)</x:f>
        <x:v>2241.7297297297296</x:v>
      </x:c>
      <x:c r="AE3375" s="18" t="n">
        <x:f>IF(U3375=0,0,N3375*T3375/U3375)</x:f>
        <x:v>350.2702702702703</x:v>
      </x:c>
      <x:c r="AF3375" s="18" t="n">
        <x:f>IF(U3375=0,0,P3375*T3375/U3375)</x:f>
        <x:v>1141.621621621622</x:v>
      </x:c>
      <x:c r="AG3375" s="18" t="n">
        <x:f>MAX(AE3375,AF3375*'01 Controls'!$E$15)</x:f>
        <x:v>350.2702702702703</x:v>
      </x:c>
      <x:c r="AH3375" s="18" t="n">
        <x:f>SUM(V3375,Y3375,AB3375,AE3375)</x:f>
        <x:v>2592</x:v>
      </x:c>
      <x:c r="AI3375" s="18" t="n">
        <x:f>N3375-AH3375</x:f>
        <x:v>0</x:v>
      </x:c>
      <x:c r="AJ3375" s="18" t="n">
        <x:f>V3375*INDEX('07 Mode Capacity'!$P$6:$P$17,MATCH("AIR-"&amp;I3375,'07 Mode Capacity'!$C$6:$C$17,0))</x:f>
        <x:v>0</x:v>
      </x:c>
      <x:c r="AK3375" s="18" t="n">
        <x:f>Y3375*INDEX('07 Mode Capacity'!$P$6:$P$17,MATCH("OCEAN-"&amp;I3375,'07 Mode Capacity'!$C$6:$C$17,0))</x:f>
        <x:v>0</x:v>
      </x:c>
      <x:c r="AL3375" s="18" t="n">
        <x:f>AB3375*INDEX('07 Mode Capacity'!$P$6:$P$17,MATCH("LAND-"&amp;I3375,'07 Mode Capacity'!$C$6:$C$17,0))</x:f>
        <x:v>1602.8596779504367</x:v>
      </x:c>
      <x:c r="AM3375" s="18" t="n">
        <x:f>AE3375*INDEX('07 Mode Capacity'!$P$6:$P$17,MATCH("INLAND-"&amp;I3375,'07 Mode Capacity'!$C$6:$C$17,0))</x:f>
        <x:v>350.2702702702703</x:v>
      </x:c>
      <x:c r="AN3375" s="18" t="n">
        <x:f>SUM(AJ3375:AM3375)</x:f>
        <x:v>1953.1299482207069</x:v>
      </x:c>
      <x:c r="AO3375" s="17" t="n">
        <x:f>IF(N3375=0,1,AN3375/N3375)</x:f>
        <x:v>0.7535223565666307</x:v>
      </x:c>
      <x:c r="AP3375" s="11" t="str">
        <x:f>IF(AO3375&gt;='01 Controls'!$E$16,"PASS","FAIL")</x:f>
        <x:v>FAIL</x:v>
      </x:c>
      <x:c r="AQ3375" s="11" t="str">
        <x:v>UNQUANTIFIED</x:v>
      </x:c>
      <x:c r="AR3375" s="11" t="str">
        <x:v>Position-class planning record; serial item and receiver open</x:v>
      </x:c>
      <x:c r="AS3375" s="26"/>
      <x:c r="AT3375" s="26"/>
    </x:row>
    <x:row r="3376">
      <x:c r="C3376" s="11" t="str">
        <x:v>M5-H-CHC-APL-45</x:v>
      </x:c>
      <x:c r="D3376" s="11" t="str">
        <x:v>M5</x:v>
      </x:c>
      <x:c r="E3376" s="11" t="str">
        <x:v>Drought and water</x:v>
      </x:c>
      <x:c r="F3376" s="11" t="str">
        <x:v>H-CHC</x:v>
      </x:c>
      <x:c r="G3376" s="11" t="str">
        <x:v>Community health continuity group</x:v>
      </x:c>
      <x:c r="H3376" s="11" t="str">
        <x:v>APL-45</x:v>
      </x:c>
      <x:c r="I3376" s="19" t="n">
        <x:v>24</x:v>
      </x:c>
      <x:c r="J3376" s="21" t="n">
        <x:v>6</x:v>
      </x:c>
      <x:c r="K3376" s="18" t="n">
        <x:f>'05 Cargo Register'!K240</x:f>
        <x:v>472.5</x:v>
      </x:c>
      <x:c r="L3376" s="18" t="n">
        <x:f>'05 Cargo Register'!N240</x:f>
        <x:v>124</x:v>
      </x:c>
      <x:c r="M3376" s="18" t="n">
        <x:f>'05 Cargo Register'!O240</x:f>
        <x:v>930</x:v>
      </x:c>
      <x:c r="N3376" s="18" t="n">
        <x:f>J3376*K3376</x:f>
        <x:v>2835</x:v>
      </x:c>
      <x:c r="O3376" s="18" t="n">
        <x:f>J3376*L3376</x:f>
        <x:v>744</x:v>
      </x:c>
      <x:c r="P3376" s="18" t="n">
        <x:f>J3376*M3376</x:f>
        <x:v>5580</x:v>
      </x:c>
      <x:c r="Q3376" s="22" t="n">
        <x:f>'01 Controls'!$E$29*'02 Cargo Classes'!$M$6</x:f>
        <x:v>0.15000000000000002</x:v>
      </x:c>
      <x:c r="R3376" s="22" t="n">
        <x:f>'01 Controls'!$F$29*'02 Cargo Classes'!$N$6</x:f>
        <x:v>0</x:v>
      </x:c>
      <x:c r="S3376" s="22" t="n">
        <x:f>'01 Controls'!$G$29*'02 Cargo Classes'!$O$6</x:f>
        <x:v>0.8</x:v>
      </x:c>
      <x:c r="T3376" s="22" t="n">
        <x:f>'01 Controls'!$H$29*'02 Cargo Classes'!$P$6</x:f>
        <x:v>0.045</x:v>
      </x:c>
      <x:c r="U3376" s="22" t="n">
        <x:f>SUM(Q3376:T3376)</x:f>
        <x:v>0.9950000000000001</x:v>
      </x:c>
      <x:c r="V3376" s="18" t="n">
        <x:f>IF(U3376=0,0,N3376*Q3376/U3376)</x:f>
        <x:v>427.38693467336685</x:v>
      </x:c>
      <x:c r="W3376" s="18" t="n">
        <x:f>IF(U3376=0,0,P3376*Q3376/U3376)</x:f>
        <x:v>841.2060301507538</x:v>
      </x:c>
      <x:c r="X3376" s="18" t="n">
        <x:f>MAX(V3376,W3376*'01 Controls'!$E$12)</x:f>
        <x:v>427.38693467336685</x:v>
      </x:c>
      <x:c r="Y3376" s="18" t="n">
        <x:f>IF(U3376=0,0,N3376*R3376/U3376)</x:f>
        <x:v>0</x:v>
      </x:c>
      <x:c r="Z3376" s="18" t="n">
        <x:f>IF(U3376=0,0,P3376*R3376/U3376)</x:f>
        <x:v>0</x:v>
      </x:c>
      <x:c r="AA3376" s="18" t="n">
        <x:f>MAX(Y3376,Z3376*'01 Controls'!$E$13)</x:f>
        <x:v>0</x:v>
      </x:c>
      <x:c r="AB3376" s="18" t="n">
        <x:f>IF(U3376=0,0,N3376*S3376/U3376)</x:f>
        <x:v>2279.3969849246228</x:v>
      </x:c>
      <x:c r="AC3376" s="18" t="n">
        <x:f>IF(U3376=0,0,P3376*S3376/U3376)</x:f>
        <x:v>4486.43216080402</x:v>
      </x:c>
      <x:c r="AD3376" s="18" t="n">
        <x:f>MAX(AB3376,AC3376*'01 Controls'!$E$14)</x:f>
        <x:v>2279.3969849246228</x:v>
      </x:c>
      <x:c r="AE3376" s="18" t="n">
        <x:f>IF(U3376=0,0,N3376*T3376/U3376)</x:f>
        <x:v>128.21608040201002</x:v>
      </x:c>
      <x:c r="AF3376" s="18" t="n">
        <x:f>IF(U3376=0,0,P3376*T3376/U3376)</x:f>
        <x:v>252.3618090452261</x:v>
      </x:c>
      <x:c r="AG3376" s="18" t="n">
        <x:f>MAX(AE3376,AF3376*'01 Controls'!$E$15)</x:f>
        <x:v>128.21608040201002</x:v>
      </x:c>
      <x:c r="AH3376" s="18" t="n">
        <x:f>SUM(V3376,Y3376,AB3376,AE3376)</x:f>
        <x:v>2834.9999999999995</x:v>
      </x:c>
      <x:c r="AI3376" s="18" t="n">
        <x:f>N3376-AH3376</x:f>
        <x:v>4.547473508864641e-13</x:v>
      </x:c>
      <x:c r="AJ3376" s="18" t="n">
        <x:f>V3376*INDEX('07 Mode Capacity'!$P$6:$P$17,MATCH("AIR-"&amp;I3376,'07 Mode Capacity'!$C$6:$C$17,0))</x:f>
        <x:v>86.72282145575805</x:v>
      </x:c>
      <x:c r="AK3376" s="18" t="n">
        <x:f>Y3376*INDEX('07 Mode Capacity'!$P$6:$P$17,MATCH("OCEAN-"&amp;I3376,'07 Mode Capacity'!$C$6:$C$17,0))</x:f>
        <x:v>0</x:v>
      </x:c>
      <x:c r="AL3376" s="18" t="n">
        <x:f>AB3376*INDEX('07 Mode Capacity'!$P$6:$P$17,MATCH("LAND-"&amp;I3376,'07 Mode Capacity'!$C$6:$C$17,0))</x:f>
        <x:v>871.8714534652825</x:v>
      </x:c>
      <x:c r="AM3376" s="18" t="n">
        <x:f>AE3376*INDEX('07 Mode Capacity'!$P$6:$P$17,MATCH("INLAND-"&amp;I3376,'07 Mode Capacity'!$C$6:$C$17,0))</x:f>
        <x:v>128.21608040201002</x:v>
      </x:c>
      <x:c r="AN3376" s="18" t="n">
        <x:f>SUM(AJ3376:AM3376)</x:f>
        <x:v>1086.8103553230505</x:v>
      </x:c>
      <x:c r="AO3376" s="17" t="n">
        <x:f>IF(N3376=0,1,AN3376/N3376)</x:f>
        <x:v>0.38335462268890674</x:v>
      </x:c>
      <x:c r="AP3376" s="11" t="str">
        <x:f>IF(AO3376&gt;='01 Controls'!$E$16,"PASS","FAIL")</x:f>
        <x:v>FAIL</x:v>
      </x:c>
      <x:c r="AQ3376" s="11" t="str">
        <x:v>UNQUANTIFIED</x:v>
      </x:c>
      <x:c r="AR3376" s="11" t="str">
        <x:v>Position-class planning record; serial item and receiver open</x:v>
      </x:c>
      <x:c r="AS3376" s="26"/>
      <x:c r="AT3376" s="26"/>
    </x:row>
    <x:row r="3377">
      <x:c r="C3377" s="11" t="str">
        <x:v>M5-H-CHC-ISO-18</x:v>
      </x:c>
      <x:c r="D3377" s="11" t="str">
        <x:v>M5</x:v>
      </x:c>
      <x:c r="E3377" s="11" t="str">
        <x:v>Drought and water</x:v>
      </x:c>
      <x:c r="F3377" s="11" t="str">
        <x:v>H-CHC</x:v>
      </x:c>
      <x:c r="G3377" s="11" t="str">
        <x:v>Community health continuity group</x:v>
      </x:c>
      <x:c r="H3377" s="11" t="str">
        <x:v>ISO-18</x:v>
      </x:c>
      <x:c r="I3377" s="19" t="n">
        <x:v>48</x:v>
      </x:c>
      <x:c r="J3377" s="21" t="n">
        <x:v>6</x:v>
      </x:c>
      <x:c r="K3377" s="18" t="n">
        <x:f>'05 Cargo Register'!K241</x:f>
        <x:v>551.25</x:v>
      </x:c>
      <x:c r="L3377" s="18" t="n">
        <x:f>'05 Cargo Register'!N241</x:f>
        <x:v>37</x:v>
      </x:c>
      <x:c r="M3377" s="18" t="n">
        <x:f>'05 Cargo Register'!O241</x:f>
        <x:v>976.8000000000001</x:v>
      </x:c>
      <x:c r="N3377" s="18" t="n">
        <x:f>J3377*K3377</x:f>
        <x:v>3307.5</x:v>
      </x:c>
      <x:c r="O3377" s="18" t="n">
        <x:f>J3377*L3377</x:f>
        <x:v>222</x:v>
      </x:c>
      <x:c r="P3377" s="18" t="n">
        <x:f>J3377*M3377</x:f>
        <x:v>5860.8</x:v>
      </x:c>
      <x:c r="Q3377" s="22" t="n">
        <x:f>'01 Controls'!$E$29*'02 Cargo Classes'!$M$7</x:f>
        <x:v>0.010000000000000002</x:v>
      </x:c>
      <x:c r="R3377" s="22" t="n">
        <x:f>'01 Controls'!$F$29*'02 Cargo Classes'!$N$7</x:f>
        <x:v>0</x:v>
      </x:c>
      <x:c r="S3377" s="22" t="n">
        <x:f>'01 Controls'!$G$29*'02 Cargo Classes'!$O$7</x:f>
        <x:v>0.96</x:v>
      </x:c>
      <x:c r="T3377" s="22" t="n">
        <x:f>'01 Controls'!$H$29*'02 Cargo Classes'!$P$7</x:f>
        <x:v>0.12</x:v>
      </x:c>
      <x:c r="U3377" s="22" t="n">
        <x:f>SUM(Q3377:T3377)</x:f>
        <x:v>1.0899999999999999</x:v>
      </x:c>
      <x:c r="V3377" s="18" t="n">
        <x:f>IF(U3377=0,0,N3377*Q3377/U3377)</x:f>
        <x:v>30.34403669724772</x:v>
      </x:c>
      <x:c r="W3377" s="18" t="n">
        <x:f>IF(U3377=0,0,P3377*Q3377/U3377)</x:f>
        <x:v>53.76880733944956</x:v>
      </x:c>
      <x:c r="X3377" s="18" t="n">
        <x:f>MAX(V3377,W3377*'01 Controls'!$E$12)</x:f>
        <x:v>30.34403669724772</x:v>
      </x:c>
      <x:c r="Y3377" s="18" t="n">
        <x:f>IF(U3377=0,0,N3377*R3377/U3377)</x:f>
        <x:v>0</x:v>
      </x:c>
      <x:c r="Z3377" s="18" t="n">
        <x:f>IF(U3377=0,0,P3377*R3377/U3377)</x:f>
        <x:v>0</x:v>
      </x:c>
      <x:c r="AA3377" s="18" t="n">
        <x:f>MAX(Y3377,Z3377*'01 Controls'!$E$13)</x:f>
        <x:v>0</x:v>
      </x:c>
      <x:c r="AB3377" s="18" t="n">
        <x:f>IF(U3377=0,0,N3377*S3377/U3377)</x:f>
        <x:v>2913.02752293578</x:v>
      </x:c>
      <x:c r="AC3377" s="18" t="n">
        <x:f>IF(U3377=0,0,P3377*S3377/U3377)</x:f>
        <x:v>5161.805504587157</x:v>
      </x:c>
      <x:c r="AD3377" s="18" t="n">
        <x:f>MAX(AB3377,AC3377*'01 Controls'!$E$14)</x:f>
        <x:v>2913.02752293578</x:v>
      </x:c>
      <x:c r="AE3377" s="18" t="n">
        <x:f>IF(U3377=0,0,N3377*T3377/U3377)</x:f>
        <x:v>364.1284403669725</x:v>
      </x:c>
      <x:c r="AF3377" s="18" t="n">
        <x:f>IF(U3377=0,0,P3377*T3377/U3377)</x:f>
        <x:v>645.2256880733946</x:v>
      </x:c>
      <x:c r="AG3377" s="18" t="n">
        <x:f>MAX(AE3377,AF3377*'01 Controls'!$E$15)</x:f>
        <x:v>364.1284403669725</x:v>
      </x:c>
      <x:c r="AH3377" s="18" t="n">
        <x:f>SUM(V3377,Y3377,AB3377,AE3377)</x:f>
        <x:v>3307.5</x:v>
      </x:c>
      <x:c r="AI3377" s="18" t="n">
        <x:f>N3377-AH3377</x:f>
        <x:v>0</x:v>
      </x:c>
      <x:c r="AJ3377" s="18" t="n">
        <x:f>V3377*INDEX('07 Mode Capacity'!$P$6:$P$17,MATCH("AIR-"&amp;I3377,'07 Mode Capacity'!$C$6:$C$17,0))</x:f>
        <x:v>8.506515502677393</x:v>
      </x:c>
      <x:c r="AK3377" s="18" t="n">
        <x:f>Y3377*INDEX('07 Mode Capacity'!$P$6:$P$17,MATCH("OCEAN-"&amp;I3377,'07 Mode Capacity'!$C$6:$C$17,0))</x:f>
        <x:v>0</x:v>
      </x:c>
      <x:c r="AL3377" s="18" t="n">
        <x:f>AB3377*INDEX('07 Mode Capacity'!$P$6:$P$17,MATCH("LAND-"&amp;I3377,'07 Mode Capacity'!$C$6:$C$17,0))</x:f>
        <x:v>355.52880301155045</x:v>
      </x:c>
      <x:c r="AM3377" s="18" t="n">
        <x:f>AE3377*INDEX('07 Mode Capacity'!$P$6:$P$17,MATCH("INLAND-"&amp;I3377,'07 Mode Capacity'!$C$6:$C$17,0))</x:f>
        <x:v>229.85038597308233</x:v>
      </x:c>
      <x:c r="AN3377" s="18" t="n">
        <x:f>SUM(AJ3377:AM3377)</x:f>
        <x:v>593.8857044873102</x:v>
      </x:c>
      <x:c r="AO3377" s="17" t="n">
        <x:f>IF(N3377=0,1,AN3377/N3377)</x:f>
        <x:v>0.1795572802682722</x:v>
      </x:c>
      <x:c r="AP3377" s="11" t="str">
        <x:f>IF(AO3377&gt;='01 Controls'!$E$16,"PASS","FAIL")</x:f>
        <x:v>FAIL</x:v>
      </x:c>
      <x:c r="AQ3377" s="11" t="str">
        <x:v>UNQUANTIFIED</x:v>
      </x:c>
      <x:c r="AR3377" s="11" t="str">
        <x:v>Position-class planning record; serial item and receiver open</x:v>
      </x:c>
      <x:c r="AS3377" s="26"/>
      <x:c r="AT3377" s="26"/>
    </x:row>
    <x:row r="3378">
      <x:c r="C3378" s="11" t="str">
        <x:v>M5-H-CHC-COL-12</x:v>
      </x:c>
      <x:c r="D3378" s="11" t="str">
        <x:v>M5</x:v>
      </x:c>
      <x:c r="E3378" s="11" t="str">
        <x:v>Drought and water</x:v>
      </x:c>
      <x:c r="F3378" s="11" t="str">
        <x:v>H-CHC</x:v>
      </x:c>
      <x:c r="G3378" s="11" t="str">
        <x:v>Community health continuity group</x:v>
      </x:c>
      <x:c r="H3378" s="11" t="str">
        <x:v>COL-12</x:v>
      </x:c>
      <x:c r="I3378" s="19" t="n">
        <x:v>24</x:v>
      </x:c>
      <x:c r="J3378" s="21" t="n">
        <x:v>6</x:v>
      </x:c>
      <x:c r="K3378" s="18" t="n">
        <x:f>'05 Cargo Register'!K242</x:f>
        <x:v>472.5</x:v>
      </x:c>
      <x:c r="L3378" s="18" t="n">
        <x:f>'05 Cargo Register'!N242</x:f>
        <x:v>50</x:v>
      </x:c>
      <x:c r="M3378" s="18" t="n">
        <x:f>'05 Cargo Register'!O242</x:f>
        <x:v>1320</x:v>
      </x:c>
      <x:c r="N3378" s="18" t="n">
        <x:f>J3378*K3378</x:f>
        <x:v>2835</x:v>
      </x:c>
      <x:c r="O3378" s="18" t="n">
        <x:f>J3378*L3378</x:f>
        <x:v>300</x:v>
      </x:c>
      <x:c r="P3378" s="18" t="n">
        <x:f>J3378*M3378</x:f>
        <x:v>7920</x:v>
      </x:c>
      <x:c r="Q3378" s="22" t="n">
        <x:f>'01 Controls'!$E$29*'02 Cargo Classes'!$M$8</x:f>
        <x:v>0.1</x:v>
      </x:c>
      <x:c r="R3378" s="22" t="n">
        <x:f>'01 Controls'!$F$29*'02 Cargo Classes'!$N$8</x:f>
        <x:v>0</x:v>
      </x:c>
      <x:c r="S3378" s="22" t="n">
        <x:f>'01 Controls'!$G$29*'02 Cargo Classes'!$O$8</x:f>
        <x:v>0.96</x:v>
      </x:c>
      <x:c r="T3378" s="22" t="n">
        <x:f>'01 Controls'!$H$29*'02 Cargo Classes'!$P$8</x:f>
        <x:v>0.03</x:v>
      </x:c>
      <x:c r="U3378" s="22" t="n">
        <x:f>SUM(Q3378:T3378)</x:f>
        <x:v>1.09</x:v>
      </x:c>
      <x:c r="V3378" s="18" t="n">
        <x:f>IF(U3378=0,0,N3378*Q3378/U3378)</x:f>
        <x:v>260.091743119266</x:v>
      </x:c>
      <x:c r="W3378" s="18" t="n">
        <x:f>IF(U3378=0,0,P3378*Q3378/U3378)</x:f>
        <x:v>726.6055045871559</x:v>
      </x:c>
      <x:c r="X3378" s="18" t="n">
        <x:f>MAX(V3378,W3378*'01 Controls'!$E$12)</x:f>
        <x:v>260.091743119266</x:v>
      </x:c>
      <x:c r="Y3378" s="18" t="n">
        <x:f>IF(U3378=0,0,N3378*R3378/U3378)</x:f>
        <x:v>0</x:v>
      </x:c>
      <x:c r="Z3378" s="18" t="n">
        <x:f>IF(U3378=0,0,P3378*R3378/U3378)</x:f>
        <x:v>0</x:v>
      </x:c>
      <x:c r="AA3378" s="18" t="n">
        <x:f>MAX(Y3378,Z3378*'01 Controls'!$E$13)</x:f>
        <x:v>0</x:v>
      </x:c>
      <x:c r="AB3378" s="18" t="n">
        <x:f>IF(U3378=0,0,N3378*S3378/U3378)</x:f>
        <x:v>2496.880733944954</x:v>
      </x:c>
      <x:c r="AC3378" s="18" t="n">
        <x:f>IF(U3378=0,0,P3378*S3378/U3378)</x:f>
        <x:v>6975.412844036697</x:v>
      </x:c>
      <x:c r="AD3378" s="18" t="n">
        <x:f>MAX(AB3378,AC3378*'01 Controls'!$E$14)</x:f>
        <x:v>2496.880733944954</x:v>
      </x:c>
      <x:c r="AE3378" s="18" t="n">
        <x:f>IF(U3378=0,0,N3378*T3378/U3378)</x:f>
        <x:v>78.02752293577981</x:v>
      </x:c>
      <x:c r="AF3378" s="18" t="n">
        <x:f>IF(U3378=0,0,P3378*T3378/U3378)</x:f>
        <x:v>217.98165137614677</x:v>
      </x:c>
      <x:c r="AG3378" s="18" t="n">
        <x:f>MAX(AE3378,AF3378*'01 Controls'!$E$15)</x:f>
        <x:v>78.02752293577981</x:v>
      </x:c>
      <x:c r="AH3378" s="18" t="n">
        <x:f>SUM(V3378,Y3378,AB3378,AE3378)</x:f>
        <x:v>2835</x:v>
      </x:c>
      <x:c r="AI3378" s="18" t="n">
        <x:f>N3378-AH3378</x:f>
        <x:v>0</x:v>
      </x:c>
      <x:c r="AJ3378" s="18" t="n">
        <x:f>V3378*INDEX('07 Mode Capacity'!$P$6:$P$17,MATCH("AIR-"&amp;I3378,'07 Mode Capacity'!$C$6:$C$17,0))</x:f>
        <x:v>52.77627360763257</x:v>
      </x:c>
      <x:c r="AK3378" s="18" t="n">
        <x:f>Y3378*INDEX('07 Mode Capacity'!$P$6:$P$17,MATCH("OCEAN-"&amp;I3378,'07 Mode Capacity'!$C$6:$C$17,0))</x:f>
        <x:v>0</x:v>
      </x:c>
      <x:c r="AL3378" s="18" t="n">
        <x:f>AB3378*INDEX('07 Mode Capacity'!$P$6:$P$17,MATCH("LAND-"&amp;I3378,'07 Mode Capacity'!$C$6:$C$17,0))</x:f>
        <x:v>955.059188474814</x:v>
      </x:c>
      <x:c r="AM3378" s="18" t="n">
        <x:f>AE3378*INDEX('07 Mode Capacity'!$P$6:$P$17,MATCH("INLAND-"&amp;I3378,'07 Mode Capacity'!$C$6:$C$17,0))</x:f>
        <x:v>78.02752293577981</x:v>
      </x:c>
      <x:c r="AN3378" s="18" t="n">
        <x:f>SUM(AJ3378:AM3378)</x:f>
        <x:v>1085.8629850182265</x:v>
      </x:c>
      <x:c r="AO3378" s="17" t="n">
        <x:f>IF(N3378=0,1,AN3378/N3378)</x:f>
        <x:v>0.3830204532692157</x:v>
      </x:c>
      <x:c r="AP3378" s="11" t="str">
        <x:f>IF(AO3378&gt;='01 Controls'!$E$16,"PASS","FAIL")</x:f>
        <x:v>FAIL</x:v>
      </x:c>
      <x:c r="AQ3378" s="11" t="str">
        <x:v>UNQUANTIFIED</x:v>
      </x:c>
      <x:c r="AR3378" s="11" t="str">
        <x:v>Position-class planning record; serial item and receiver open</x:v>
      </x:c>
      <x:c r="AS3378" s="26"/>
      <x:c r="AT3378" s="26"/>
    </x:row>
    <x:row r="3379">
      <x:c r="C3379" s="11" t="str">
        <x:v>M5-H-CHC-BAT-22</x:v>
      </x:c>
      <x:c r="D3379" s="11" t="str">
        <x:v>M5</x:v>
      </x:c>
      <x:c r="E3379" s="11" t="str">
        <x:v>Drought and water</x:v>
      </x:c>
      <x:c r="F3379" s="11" t="str">
        <x:v>H-CHC</x:v>
      </x:c>
      <x:c r="G3379" s="11" t="str">
        <x:v>Community health continuity group</x:v>
      </x:c>
      <x:c r="H3379" s="11" t="str">
        <x:v>BAT-22</x:v>
      </x:c>
      <x:c r="I3379" s="19" t="n">
        <x:v>48</x:v>
      </x:c>
      <x:c r="J3379" s="21" t="n">
        <x:v>6</x:v>
      </x:c>
      <x:c r="K3379" s="18" t="n">
        <x:f>'05 Cargo Register'!K243</x:f>
        <x:v>210</x:v>
      </x:c>
      <x:c r="L3379" s="18" t="n">
        <x:f>'05 Cargo Register'!N243</x:f>
        <x:v>12</x:v>
      </x:c>
      <x:c r="M3379" s="18" t="n">
        <x:f>'05 Cargo Register'!O243</x:f>
        <x:v>316.8</x:v>
      </x:c>
      <x:c r="N3379" s="18" t="n">
        <x:f>J3379*K3379</x:f>
        <x:v>1260</x:v>
      </x:c>
      <x:c r="O3379" s="18" t="n">
        <x:f>J3379*L3379</x:f>
        <x:v>72</x:v>
      </x:c>
      <x:c r="P3379" s="18" t="n">
        <x:f>J3379*M3379</x:f>
        <x:v>1900.8000000000002</x:v>
      </x:c>
      <x:c r="Q3379" s="22" t="n">
        <x:f>'01 Controls'!$E$29*'02 Cargo Classes'!$M$9</x:f>
        <x:v>0</x:v>
      </x:c>
      <x:c r="R3379" s="22" t="n">
        <x:f>'01 Controls'!$F$29*'02 Cargo Classes'!$N$9</x:f>
        <x:v>0</x:v>
      </x:c>
      <x:c r="S3379" s="22" t="n">
        <x:f>'01 Controls'!$G$29*'02 Cargo Classes'!$O$9</x:f>
        <x:v>0.8</x:v>
      </x:c>
      <x:c r="T3379" s="22" t="n">
        <x:f>'01 Controls'!$H$29*'02 Cargo Classes'!$P$9</x:f>
        <x:v>0.075</x:v>
      </x:c>
      <x:c r="U3379" s="22" t="n">
        <x:f>SUM(Q3379:T3379)</x:f>
        <x:v>0.875</x:v>
      </x:c>
      <x:c r="V3379" s="18" t="n">
        <x:f>IF(U3379=0,0,N3379*Q3379/U3379)</x:f>
        <x:v>0</x:v>
      </x:c>
      <x:c r="W3379" s="18" t="n">
        <x:f>IF(U3379=0,0,P3379*Q3379/U3379)</x:f>
        <x:v>0</x:v>
      </x:c>
      <x:c r="X3379" s="18" t="n">
        <x:f>MAX(V3379,W3379*'01 Controls'!$E$12)</x:f>
        <x:v>0</x:v>
      </x:c>
      <x:c r="Y3379" s="18" t="n">
        <x:f>IF(U3379=0,0,N3379*R3379/U3379)</x:f>
        <x:v>0</x:v>
      </x:c>
      <x:c r="Z3379" s="18" t="n">
        <x:f>IF(U3379=0,0,P3379*R3379/U3379)</x:f>
        <x:v>0</x:v>
      </x:c>
      <x:c r="AA3379" s="18" t="n">
        <x:f>MAX(Y3379,Z3379*'01 Controls'!$E$13)</x:f>
        <x:v>0</x:v>
      </x:c>
      <x:c r="AB3379" s="18" t="n">
        <x:f>IF(U3379=0,0,N3379*S3379/U3379)</x:f>
        <x:v>1152</x:v>
      </x:c>
      <x:c r="AC3379" s="18" t="n">
        <x:f>IF(U3379=0,0,P3379*S3379/U3379)</x:f>
        <x:v>1737.874285714286</x:v>
      </x:c>
      <x:c r="AD3379" s="18" t="n">
        <x:f>MAX(AB3379,AC3379*'01 Controls'!$E$14)</x:f>
        <x:v>1152</x:v>
      </x:c>
      <x:c r="AE3379" s="18" t="n">
        <x:f>IF(U3379=0,0,N3379*T3379/U3379)</x:f>
        <x:v>108</x:v>
      </x:c>
      <x:c r="AF3379" s="18" t="n">
        <x:f>IF(U3379=0,0,P3379*T3379/U3379)</x:f>
        <x:v>162.9257142857143</x:v>
      </x:c>
      <x:c r="AG3379" s="18" t="n">
        <x:f>MAX(AE3379,AF3379*'01 Controls'!$E$15)</x:f>
        <x:v>108</x:v>
      </x:c>
      <x:c r="AH3379" s="18" t="n">
        <x:f>SUM(V3379,Y3379,AB3379,AE3379)</x:f>
        <x:v>1260</x:v>
      </x:c>
      <x:c r="AI3379" s="18" t="n">
        <x:f>N3379-AH3379</x:f>
        <x:v>0</x:v>
      </x:c>
      <x:c r="AJ3379" s="18" t="n">
        <x:f>V3379*INDEX('07 Mode Capacity'!$P$6:$P$17,MATCH("AIR-"&amp;I3379,'07 Mode Capacity'!$C$6:$C$17,0))</x:f>
        <x:v>0</x:v>
      </x:c>
      <x:c r="AK3379" s="18" t="n">
        <x:f>Y3379*INDEX('07 Mode Capacity'!$P$6:$P$17,MATCH("OCEAN-"&amp;I3379,'07 Mode Capacity'!$C$6:$C$17,0))</x:f>
        <x:v>0</x:v>
      </x:c>
      <x:c r="AL3379" s="18" t="n">
        <x:f>AB3379*INDEX('07 Mode Capacity'!$P$6:$P$17,MATCH("LAND-"&amp;I3379,'07 Mode Capacity'!$C$6:$C$17,0))</x:f>
        <x:v>140.59914568075826</x:v>
      </x:c>
      <x:c r="AM3379" s="18" t="n">
        <x:f>AE3379*INDEX('07 Mode Capacity'!$P$6:$P$17,MATCH("INLAND-"&amp;I3379,'07 Mode Capacity'!$C$6:$C$17,0))</x:f>
        <x:v>68.17331175800265</x:v>
      </x:c>
      <x:c r="AN3379" s="18" t="n">
        <x:f>SUM(AJ3379:AM3379)</x:f>
        <x:v>208.7724574387609</x:v>
      </x:c>
      <x:c r="AO3379" s="17" t="n">
        <x:f>IF(N3379=0,1,AN3379/N3379)</x:f>
        <x:v>0.16569242653869914</x:v>
      </x:c>
      <x:c r="AP3379" s="11" t="str">
        <x:f>IF(AO3379&gt;='01 Controls'!$E$16,"PASS","FAIL")</x:f>
        <x:v>FAIL</x:v>
      </x:c>
      <x:c r="AQ3379" s="11" t="str">
        <x:v>UNQUANTIFIED</x:v>
      </x:c>
      <x:c r="AR3379" s="11" t="str">
        <x:v>Position-class planning record; serial item and receiver open</x:v>
      </x:c>
      <x:c r="AS3379" s="26"/>
      <x:c r="AT3379" s="26"/>
    </x:row>
    <x:row r="3380">
      <x:c r="C3380" s="11" t="str">
        <x:v>M5-H-CHC-TNK-20</x:v>
      </x:c>
      <x:c r="D3380" s="11" t="str">
        <x:v>M5</x:v>
      </x:c>
      <x:c r="E3380" s="11" t="str">
        <x:v>Drought and water</x:v>
      </x:c>
      <x:c r="F3380" s="11" t="str">
        <x:v>H-CHC</x:v>
      </x:c>
      <x:c r="G3380" s="11" t="str">
        <x:v>Community health continuity group</x:v>
      </x:c>
      <x:c r="H3380" s="11" t="str">
        <x:v>TNK-20</x:v>
      </x:c>
      <x:c r="I3380" s="19" t="n">
        <x:v>48</x:v>
      </x:c>
      <x:c r="J3380" s="21" t="n">
        <x:v>6</x:v>
      </x:c>
      <x:c r="K3380" s="18" t="n">
        <x:f>'05 Cargo Register'!K244</x:f>
        <x:v>157.5</x:v>
      </x:c>
      <x:c r="L3380" s="18" t="n">
        <x:f>'05 Cargo Register'!N244</x:f>
        <x:v>10</x:v>
      </x:c>
      <x:c r="M3380" s="18" t="n">
        <x:f>'05 Cargo Register'!O244</x:f>
        <x:v>212.5</x:v>
      </x:c>
      <x:c r="N3380" s="18" t="n">
        <x:f>J3380*K3380</x:f>
        <x:v>945</x:v>
      </x:c>
      <x:c r="O3380" s="18" t="n">
        <x:f>J3380*L3380</x:f>
        <x:v>60</x:v>
      </x:c>
      <x:c r="P3380" s="18" t="n">
        <x:f>J3380*M3380</x:f>
        <x:v>1275</x:v>
      </x:c>
      <x:c r="Q3380" s="22" t="n">
        <x:f>'01 Controls'!$E$29*'02 Cargo Classes'!$M$10</x:f>
        <x:v>0</x:v>
      </x:c>
      <x:c r="R3380" s="22" t="n">
        <x:f>'01 Controls'!$F$29*'02 Cargo Classes'!$N$10</x:f>
        <x:v>0</x:v>
      </x:c>
      <x:c r="S3380" s="22" t="n">
        <x:f>'01 Controls'!$G$29*'02 Cargo Classes'!$O$10</x:f>
        <x:v>0.8</x:v>
      </x:c>
      <x:c r="T3380" s="22" t="n">
        <x:f>'01 Controls'!$H$29*'02 Cargo Classes'!$P$10</x:f>
        <x:v>0.15</x:v>
      </x:c>
      <x:c r="U3380" s="22" t="n">
        <x:f>SUM(Q3380:T3380)</x:f>
        <x:v>0.9500000000000001</x:v>
      </x:c>
      <x:c r="V3380" s="18" t="n">
        <x:f>IF(U3380=0,0,N3380*Q3380/U3380)</x:f>
        <x:v>0</x:v>
      </x:c>
      <x:c r="W3380" s="18" t="n">
        <x:f>IF(U3380=0,0,P3380*Q3380/U3380)</x:f>
        <x:v>0</x:v>
      </x:c>
      <x:c r="X3380" s="18" t="n">
        <x:f>MAX(V3380,W3380*'01 Controls'!$E$12)</x:f>
        <x:v>0</x:v>
      </x:c>
      <x:c r="Y3380" s="18" t="n">
        <x:f>IF(U3380=0,0,N3380*R3380/U3380)</x:f>
        <x:v>0</x:v>
      </x:c>
      <x:c r="Z3380" s="18" t="n">
        <x:f>IF(U3380=0,0,P3380*R3380/U3380)</x:f>
        <x:v>0</x:v>
      </x:c>
      <x:c r="AA3380" s="18" t="n">
        <x:f>MAX(Y3380,Z3380*'01 Controls'!$E$13)</x:f>
        <x:v>0</x:v>
      </x:c>
      <x:c r="AB3380" s="18" t="n">
        <x:f>IF(U3380=0,0,N3380*S3380/U3380)</x:f>
        <x:v>795.7894736842105</x:v>
      </x:c>
      <x:c r="AC3380" s="18" t="n">
        <x:f>IF(U3380=0,0,P3380*S3380/U3380)</x:f>
        <x:v>1073.6842105263156</x:v>
      </x:c>
      <x:c r="AD3380" s="18" t="n">
        <x:f>MAX(AB3380,AC3380*'01 Controls'!$E$14)</x:f>
        <x:v>795.7894736842105</x:v>
      </x:c>
      <x:c r="AE3380" s="18" t="n">
        <x:f>IF(U3380=0,0,N3380*T3380/U3380)</x:f>
        <x:v>149.21052631578945</x:v>
      </x:c>
      <x:c r="AF3380" s="18" t="n">
        <x:f>IF(U3380=0,0,P3380*T3380/U3380)</x:f>
        <x:v>201.3157894736842</x:v>
      </x:c>
      <x:c r="AG3380" s="18" t="n">
        <x:f>MAX(AE3380,AF3380*'01 Controls'!$E$15)</x:f>
        <x:v>149.21052631578945</x:v>
      </x:c>
      <x:c r="AH3380" s="18" t="n">
        <x:f>SUM(V3380,Y3380,AB3380,AE3380)</x:f>
        <x:v>945</x:v>
      </x:c>
      <x:c r="AI3380" s="18" t="n">
        <x:f>N3380-AH3380</x:f>
        <x:v>0</x:v>
      </x:c>
      <x:c r="AJ3380" s="18" t="n">
        <x:f>V3380*INDEX('07 Mode Capacity'!$P$6:$P$17,MATCH("AIR-"&amp;I3380,'07 Mode Capacity'!$C$6:$C$17,0))</x:f>
        <x:v>0</x:v>
      </x:c>
      <x:c r="AK3380" s="18" t="n">
        <x:f>Y3380*INDEX('07 Mode Capacity'!$P$6:$P$17,MATCH("OCEAN-"&amp;I3380,'07 Mode Capacity'!$C$6:$C$17,0))</x:f>
        <x:v>0</x:v>
      </x:c>
      <x:c r="AL3380" s="18" t="n">
        <x:f>AB3380*INDEX('07 Mode Capacity'!$P$6:$P$17,MATCH("LAND-"&amp;I3380,'07 Mode Capacity'!$C$6:$C$17,0))</x:f>
        <x:v>97.12440984526064</x:v>
      </x:c>
      <x:c r="AM3380" s="18" t="n">
        <x:f>AE3380*INDEX('07 Mode Capacity'!$P$6:$P$17,MATCH("INLAND-"&amp;I3380,'07 Mode Capacity'!$C$6:$C$17,0))</x:f>
        <x:v>94.1868122972405</x:v>
      </x:c>
      <x:c r="AN3380" s="18" t="n">
        <x:f>SUM(AJ3380:AM3380)</x:f>
        <x:v>191.31122214250115</x:v>
      </x:c>
      <x:c r="AO3380" s="17" t="n">
        <x:f>IF(N3380=0,1,AN3380/N3380)</x:f>
        <x:v>0.20244573771693244</x:v>
      </x:c>
      <x:c r="AP3380" s="11" t="str">
        <x:f>IF(AO3380&gt;='01 Controls'!$E$16,"PASS","FAIL")</x:f>
        <x:v>FAIL</x:v>
      </x:c>
      <x:c r="AQ3380" s="11" t="str">
        <x:v>UNQUANTIFIED</x:v>
      </x:c>
      <x:c r="AR3380" s="11" t="str">
        <x:v>Position-class planning record; serial item and receiver open</x:v>
      </x:c>
      <x:c r="AS3380" s="26"/>
      <x:c r="AT3380" s="26"/>
    </x:row>
    <x:row r="3381">
      <x:c r="C3381" s="11" t="str">
        <x:v>M5-H-CHC-FLR-24</x:v>
      </x:c>
      <x:c r="D3381" s="11" t="str">
        <x:v>M5</x:v>
      </x:c>
      <x:c r="E3381" s="11" t="str">
        <x:v>Drought and water</x:v>
      </x:c>
      <x:c r="F3381" s="11" t="str">
        <x:v>H-CHC</x:v>
      </x:c>
      <x:c r="G3381" s="11" t="str">
        <x:v>Community health continuity group</x:v>
      </x:c>
      <x:c r="H3381" s="11" t="str">
        <x:v>FLR-24</x:v>
      </x:c>
      <x:c r="I3381" s="19" t="n">
        <x:v>48</x:v>
      </x:c>
      <x:c r="J3381" s="21" t="n">
        <x:v>6</x:v>
      </x:c>
      <x:c r="K3381" s="18" t="n">
        <x:f>'05 Cargo Register'!K245</x:f>
        <x:v>131.25</x:v>
      </x:c>
      <x:c r="L3381" s="18" t="n">
        <x:f>'05 Cargo Register'!N245</x:f>
        <x:v>7</x:v>
      </x:c>
      <x:c r="M3381" s="18" t="n">
        <x:f>'05 Cargo Register'!O245</x:f>
        <x:v>224</x:v>
      </x:c>
      <x:c r="N3381" s="18" t="n">
        <x:f>J3381*K3381</x:f>
        <x:v>787.5</x:v>
      </x:c>
      <x:c r="O3381" s="18" t="n">
        <x:f>J3381*L3381</x:f>
        <x:v>42</x:v>
      </x:c>
      <x:c r="P3381" s="18" t="n">
        <x:f>J3381*M3381</x:f>
        <x:v>1344</x:v>
      </x:c>
      <x:c r="Q3381" s="22" t="n">
        <x:f>'01 Controls'!$E$29*'02 Cargo Classes'!$M$11</x:f>
        <x:v>0</x:v>
      </x:c>
      <x:c r="R3381" s="22" t="n">
        <x:f>'01 Controls'!$F$29*'02 Cargo Classes'!$N$11</x:f>
        <x:v>0</x:v>
      </x:c>
      <x:c r="S3381" s="22" t="n">
        <x:f>'01 Controls'!$G$29*'02 Cargo Classes'!$O$11</x:f>
        <x:v>0.8</x:v>
      </x:c>
      <x:c r="T3381" s="22" t="n">
        <x:f>'01 Controls'!$H$29*'02 Cargo Classes'!$P$11</x:f>
        <x:v>0.12</x:v>
      </x:c>
      <x:c r="U3381" s="22" t="n">
        <x:f>SUM(Q3381:T3381)</x:f>
        <x:v>0.92</x:v>
      </x:c>
      <x:c r="V3381" s="18" t="n">
        <x:f>IF(U3381=0,0,N3381*Q3381/U3381)</x:f>
        <x:v>0</x:v>
      </x:c>
      <x:c r="W3381" s="18" t="n">
        <x:f>IF(U3381=0,0,P3381*Q3381/U3381)</x:f>
        <x:v>0</x:v>
      </x:c>
      <x:c r="X3381" s="18" t="n">
        <x:f>MAX(V3381,W3381*'01 Controls'!$E$12)</x:f>
        <x:v>0</x:v>
      </x:c>
      <x:c r="Y3381" s="18" t="n">
        <x:f>IF(U3381=0,0,N3381*R3381/U3381)</x:f>
        <x:v>0</x:v>
      </x:c>
      <x:c r="Z3381" s="18" t="n">
        <x:f>IF(U3381=0,0,P3381*R3381/U3381)</x:f>
        <x:v>0</x:v>
      </x:c>
      <x:c r="AA3381" s="18" t="n">
        <x:f>MAX(Y3381,Z3381*'01 Controls'!$E$13)</x:f>
        <x:v>0</x:v>
      </x:c>
      <x:c r="AB3381" s="18" t="n">
        <x:f>IF(U3381=0,0,N3381*S3381/U3381)</x:f>
        <x:v>684.7826086956521</x:v>
      </x:c>
      <x:c r="AC3381" s="18" t="n">
        <x:f>IF(U3381=0,0,P3381*S3381/U3381)</x:f>
        <x:v>1168.695652173913</x:v>
      </x:c>
      <x:c r="AD3381" s="18" t="n">
        <x:f>MAX(AB3381,AC3381*'01 Controls'!$E$14)</x:f>
        <x:v>684.7826086956521</x:v>
      </x:c>
      <x:c r="AE3381" s="18" t="n">
        <x:f>IF(U3381=0,0,N3381*T3381/U3381)</x:f>
        <x:v>102.71739130434783</x:v>
      </x:c>
      <x:c r="AF3381" s="18" t="n">
        <x:f>IF(U3381=0,0,P3381*T3381/U3381)</x:f>
        <x:v>175.30434782608694</x:v>
      </x:c>
      <x:c r="AG3381" s="18" t="n">
        <x:f>MAX(AE3381,AF3381*'01 Controls'!$E$15)</x:f>
        <x:v>102.71739130434783</x:v>
      </x:c>
      <x:c r="AH3381" s="18" t="n">
        <x:f>SUM(V3381,Y3381,AB3381,AE3381)</x:f>
        <x:v>787.5</x:v>
      </x:c>
      <x:c r="AI3381" s="18" t="n">
        <x:f>N3381-AH3381</x:f>
        <x:v>0</x:v>
      </x:c>
      <x:c r="AJ3381" s="18" t="n">
        <x:f>V3381*INDEX('07 Mode Capacity'!$P$6:$P$17,MATCH("AIR-"&amp;I3381,'07 Mode Capacity'!$C$6:$C$17,0))</x:f>
        <x:v>0</x:v>
      </x:c>
      <x:c r="AK3381" s="18" t="n">
        <x:f>Y3381*INDEX('07 Mode Capacity'!$P$6:$P$17,MATCH("OCEAN-"&amp;I3381,'07 Mode Capacity'!$C$6:$C$17,0))</x:f>
        <x:v>0</x:v>
      </x:c>
      <x:c r="AL3381" s="18" t="n">
        <x:f>AB3381*INDEX('07 Mode Capacity'!$P$6:$P$17,MATCH("LAND-"&amp;I3381,'07 Mode Capacity'!$C$6:$C$17,0))</x:f>
        <x:v>83.57625847191812</x:v>
      </x:c>
      <x:c r="AM3381" s="18" t="n">
        <x:f>AE3381*INDEX('07 Mode Capacity'!$P$6:$P$17,MATCH("INLAND-"&amp;I3381,'07 Mode Capacity'!$C$6:$C$17,0))</x:f>
        <x:v>64.83874759592643</x:v>
      </x:c>
      <x:c r="AN3381" s="18" t="n">
        <x:f>SUM(AJ3381:AM3381)</x:f>
        <x:v>148.41500606784456</x:v>
      </x:c>
      <x:c r="AO3381" s="17" t="n">
        <x:f>IF(N3381=0,1,AN3381/N3381)</x:f>
        <x:v>0.1884634997686915</x:v>
      </x:c>
      <x:c r="AP3381" s="11" t="str">
        <x:f>IF(AO3381&gt;='01 Controls'!$E$16,"PASS","FAIL")</x:f>
        <x:v>FAIL</x:v>
      </x:c>
      <x:c r="AQ3381" s="11" t="str">
        <x:v>UNQUANTIFIED</x:v>
      </x:c>
      <x:c r="AR3381" s="11" t="str">
        <x:v>Position-class planning record; serial item and receiver open</x:v>
      </x:c>
      <x:c r="AS3381" s="26"/>
      <x:c r="AT3381" s="26"/>
    </x:row>
    <x:row r="3382">
      <x:c r="C3382" s="11" t="str">
        <x:v>M5-H-CHC-ROL-30</x:v>
      </x:c>
      <x:c r="D3382" s="11" t="str">
        <x:v>M5</x:v>
      </x:c>
      <x:c r="E3382" s="11" t="str">
        <x:v>Drought and water</x:v>
      </x:c>
      <x:c r="F3382" s="11" t="str">
        <x:v>H-CHC</x:v>
      </x:c>
      <x:c r="G3382" s="11" t="str">
        <x:v>Community health continuity group</x:v>
      </x:c>
      <x:c r="H3382" s="11" t="str">
        <x:v>ROL-30</x:v>
      </x:c>
      <x:c r="I3382" s="19" t="n">
        <x:v>48</x:v>
      </x:c>
      <x:c r="J3382" s="21" t="n">
        <x:v>6</x:v>
      </x:c>
      <x:c r="K3382" s="18" t="n">
        <x:f>'05 Cargo Register'!K246</x:f>
        <x:v>262.5</x:v>
      </x:c>
      <x:c r="L3382" s="18" t="n">
        <x:f>'05 Cargo Register'!N246</x:f>
        <x:v>11</x:v>
      </x:c>
      <x:c r="M3382" s="18" t="n">
        <x:f>'05 Cargo Register'!O246</x:f>
        <x:v>701.25</x:v>
      </x:c>
      <x:c r="N3382" s="18" t="n">
        <x:f>J3382*K3382</x:f>
        <x:v>1575</x:v>
      </x:c>
      <x:c r="O3382" s="18" t="n">
        <x:f>J3382*L3382</x:f>
        <x:v>66</x:v>
      </x:c>
      <x:c r="P3382" s="18" t="n">
        <x:f>J3382*M3382</x:f>
        <x:v>4207.5</x:v>
      </x:c>
      <x:c r="Q3382" s="22" t="n">
        <x:f>'01 Controls'!$E$29*'02 Cargo Classes'!$M$12</x:f>
        <x:v>0</x:v>
      </x:c>
      <x:c r="R3382" s="22" t="n">
        <x:f>'01 Controls'!$F$29*'02 Cargo Classes'!$N$12</x:f>
        <x:v>0</x:v>
      </x:c>
      <x:c r="S3382" s="22" t="n">
        <x:f>'01 Controls'!$G$29*'02 Cargo Classes'!$O$12</x:f>
        <x:v>1.2000000000000002</x:v>
      </x:c>
      <x:c r="T3382" s="22" t="n">
        <x:f>'01 Controls'!$H$29*'02 Cargo Classes'!$P$12</x:f>
        <x:v>0.09</x:v>
      </x:c>
      <x:c r="U3382" s="22" t="n">
        <x:f>SUM(Q3382:T3382)</x:f>
        <x:v>1.2900000000000003</x:v>
      </x:c>
      <x:c r="V3382" s="18" t="n">
        <x:f>IF(U3382=0,0,N3382*Q3382/U3382)</x:f>
        <x:v>0</x:v>
      </x:c>
      <x:c r="W3382" s="18" t="n">
        <x:f>IF(U3382=0,0,P3382*Q3382/U3382)</x:f>
        <x:v>0</x:v>
      </x:c>
      <x:c r="X3382" s="18" t="n">
        <x:f>MAX(V3382,W3382*'01 Controls'!$E$12)</x:f>
        <x:v>0</x:v>
      </x:c>
      <x:c r="Y3382" s="18" t="n">
        <x:f>IF(U3382=0,0,N3382*R3382/U3382)</x:f>
        <x:v>0</x:v>
      </x:c>
      <x:c r="Z3382" s="18" t="n">
        <x:f>IF(U3382=0,0,P3382*R3382/U3382)</x:f>
        <x:v>0</x:v>
      </x:c>
      <x:c r="AA3382" s="18" t="n">
        <x:f>MAX(Y3382,Z3382*'01 Controls'!$E$13)</x:f>
        <x:v>0</x:v>
      </x:c>
      <x:c r="AB3382" s="18" t="n">
        <x:f>IF(U3382=0,0,N3382*S3382/U3382)</x:f>
        <x:v>1465.1162790697674</x:v>
      </x:c>
      <x:c r="AC3382" s="18" t="n">
        <x:f>IF(U3382=0,0,P3382*S3382/U3382)</x:f>
        <x:v>3913.953488372093</x:v>
      </x:c>
      <x:c r="AD3382" s="18" t="n">
        <x:f>MAX(AB3382,AC3382*'01 Controls'!$E$14)</x:f>
        <x:v>1465.1162790697674</x:v>
      </x:c>
      <x:c r="AE3382" s="18" t="n">
        <x:f>IF(U3382=0,0,N3382*T3382/U3382)</x:f>
        <x:v>109.88372093023254</x:v>
      </x:c>
      <x:c r="AF3382" s="18" t="n">
        <x:f>IF(U3382=0,0,P3382*T3382/U3382)</x:f>
        <x:v>293.5465116279069</x:v>
      </x:c>
      <x:c r="AG3382" s="18" t="n">
        <x:f>MAX(AE3382,AF3382*'01 Controls'!$E$15)</x:f>
        <x:v>109.88372093023254</x:v>
      </x:c>
      <x:c r="AH3382" s="18" t="n">
        <x:f>SUM(V3382,Y3382,AB3382,AE3382)</x:f>
        <x:v>1575</x:v>
      </x:c>
      <x:c r="AI3382" s="18" t="n">
        <x:f>N3382-AH3382</x:f>
        <x:v>0</x:v>
      </x:c>
      <x:c r="AJ3382" s="18" t="n">
        <x:f>V3382*INDEX('07 Mode Capacity'!$P$6:$P$17,MATCH("AIR-"&amp;I3382,'07 Mode Capacity'!$C$6:$C$17,0))</x:f>
        <x:v>0</x:v>
      </x:c>
      <x:c r="AK3382" s="18" t="n">
        <x:f>Y3382*INDEX('07 Mode Capacity'!$P$6:$P$17,MATCH("OCEAN-"&amp;I3382,'07 Mode Capacity'!$C$6:$C$17,0))</x:f>
        <x:v>0</x:v>
      </x:c>
      <x:c r="AL3382" s="18" t="n">
        <x:f>AB3382*INDEX('07 Mode Capacity'!$P$6:$P$17,MATCH("LAND-"&amp;I3382,'07 Mode Capacity'!$C$6:$C$17,0))</x:f>
        <x:v>178.81432045154574</x:v>
      </x:c>
      <x:c r="AM3382" s="18" t="n">
        <x:f>AE3382*INDEX('07 Mode Capacity'!$P$6:$P$17,MATCH("INLAND-"&amp;I3382,'07 Mode Capacity'!$C$6:$C$17,0))</x:f>
        <x:v>69.3623811491306</x:v>
      </x:c>
      <x:c r="AN3382" s="18" t="n">
        <x:f>SUM(AJ3382:AM3382)</x:f>
        <x:v>248.17670160067632</x:v>
      </x:c>
      <x:c r="AO3382" s="17" t="n">
        <x:f>IF(N3382=0,1,AN3382/N3382)</x:f>
        <x:v>0.15757250895281036</x:v>
      </x:c>
      <x:c r="AP3382" s="11" t="str">
        <x:f>IF(AO3382&gt;='01 Controls'!$E$16,"PASS","FAIL")</x:f>
        <x:v>FAIL</x:v>
      </x:c>
      <x:c r="AQ3382" s="11" t="str">
        <x:v>UNQUANTIFIED</x:v>
      </x:c>
      <x:c r="AR3382" s="11" t="str">
        <x:v>Position-class planning record; serial item and receiver open</x:v>
      </x:c>
      <x:c r="AS3382" s="26"/>
      <x:c r="AT3382" s="26"/>
    </x:row>
    <x:row r="3383">
      <x:c r="C3383" s="11" t="str">
        <x:v>M5-H-CHC-BLK-08</x:v>
      </x:c>
      <x:c r="D3383" s="11" t="str">
        <x:v>M5</x:v>
      </x:c>
      <x:c r="E3383" s="11" t="str">
        <x:v>Drought and water</x:v>
      </x:c>
      <x:c r="F3383" s="11" t="str">
        <x:v>H-CHC</x:v>
      </x:c>
      <x:c r="G3383" s="11" t="str">
        <x:v>Community health continuity group</x:v>
      </x:c>
      <x:c r="H3383" s="11" t="str">
        <x:v>BLK-08</x:v>
      </x:c>
      <x:c r="I3383" s="19" t="n">
        <x:v>48</x:v>
      </x:c>
      <x:c r="J3383" s="21" t="n">
        <x:v>6</x:v>
      </x:c>
      <x:c r="K3383" s="18" t="n">
        <x:f>'05 Cargo Register'!K247</x:f>
        <x:v>367.50000000000006</x:v>
      </x:c>
      <x:c r="L3383" s="18" t="n">
        <x:f>'05 Cargo Register'!N247</x:f>
        <x:v>58</x:v>
      </x:c>
      <x:c r="M3383" s="18" t="n">
        <x:f>'05 Cargo Register'!O247</x:f>
        <x:v>2958</x:v>
      </x:c>
      <x:c r="N3383" s="18" t="n">
        <x:f>J3383*K3383</x:f>
        <x:v>2205.0000000000005</x:v>
      </x:c>
      <x:c r="O3383" s="18" t="n">
        <x:f>J3383*L3383</x:f>
        <x:v>348</x:v>
      </x:c>
      <x:c r="P3383" s="18" t="n">
        <x:f>J3383*M3383</x:f>
        <x:v>17748</x:v>
      </x:c>
      <x:c r="Q3383" s="22" t="n">
        <x:f>'01 Controls'!$E$29*'02 Cargo Classes'!$M$14</x:f>
        <x:v>0.05</x:v>
      </x:c>
      <x:c r="R3383" s="22" t="n">
        <x:f>'01 Controls'!$F$29*'02 Cargo Classes'!$N$14</x:f>
        <x:v>0</x:v>
      </x:c>
      <x:c r="S3383" s="22" t="n">
        <x:f>'01 Controls'!$G$29*'02 Cargo Classes'!$O$14</x:f>
        <x:v>0.8</x:v>
      </x:c>
      <x:c r="T3383" s="22" t="n">
        <x:f>'01 Controls'!$H$29*'02 Cargo Classes'!$P$14</x:f>
        <x:v>0.075</x:v>
      </x:c>
      <x:c r="U3383" s="22" t="n">
        <x:f>SUM(Q3383:T3383)</x:f>
        <x:v>0.925</x:v>
      </x:c>
      <x:c r="V3383" s="18" t="n">
        <x:f>IF(U3383=0,0,N3383*Q3383/U3383)</x:f>
        <x:v>119.18918918918921</x:v>
      </x:c>
      <x:c r="W3383" s="18" t="n">
        <x:f>IF(U3383=0,0,P3383*Q3383/U3383)</x:f>
        <x:v>959.3513513513514</x:v>
      </x:c>
      <x:c r="X3383" s="18" t="n">
        <x:f>MAX(V3383,W3383*'01 Controls'!$E$12)</x:f>
        <x:v>239.83783783783784</x:v>
      </x:c>
      <x:c r="Y3383" s="18" t="n">
        <x:f>IF(U3383=0,0,N3383*R3383/U3383)</x:f>
        <x:v>0</x:v>
      </x:c>
      <x:c r="Z3383" s="18" t="n">
        <x:f>IF(U3383=0,0,P3383*R3383/U3383)</x:f>
        <x:v>0</x:v>
      </x:c>
      <x:c r="AA3383" s="18" t="n">
        <x:f>MAX(Y3383,Z3383*'01 Controls'!$E$13)</x:f>
        <x:v>0</x:v>
      </x:c>
      <x:c r="AB3383" s="18" t="n">
        <x:f>IF(U3383=0,0,N3383*S3383/U3383)</x:f>
        <x:v>1907.0270270270273</x:v>
      </x:c>
      <x:c r="AC3383" s="18" t="n">
        <x:f>IF(U3383=0,0,P3383*S3383/U3383)</x:f>
        <x:v>15349.621621621622</x:v>
      </x:c>
      <x:c r="AD3383" s="18" t="n">
        <x:f>MAX(AB3383,AC3383*'01 Controls'!$E$14)</x:f>
        <x:v>3069.9243243243245</x:v>
      </x:c>
      <x:c r="AE3383" s="18" t="n">
        <x:f>IF(U3383=0,0,N3383*T3383/U3383)</x:f>
        <x:v>178.7837837837838</x:v>
      </x:c>
      <x:c r="AF3383" s="18" t="n">
        <x:f>IF(U3383=0,0,P3383*T3383/U3383)</x:f>
        <x:v>1439.0270270270269</x:v>
      </x:c>
      <x:c r="AG3383" s="18" t="n">
        <x:f>MAX(AE3383,AF3383*'01 Controls'!$E$15)</x:f>
        <x:v>259.0248648648648</x:v>
      </x:c>
      <x:c r="AH3383" s="18" t="n">
        <x:f>SUM(V3383,Y3383,AB3383,AE3383)</x:f>
        <x:v>2205.0000000000005</x:v>
      </x:c>
      <x:c r="AI3383" s="18" t="n">
        <x:f>N3383-AH3383</x:f>
        <x:v>0</x:v>
      </x:c>
      <x:c r="AJ3383" s="18" t="n">
        <x:f>V3383*INDEX('07 Mode Capacity'!$P$6:$P$17,MATCH("AIR-"&amp;I3383,'07 Mode Capacity'!$C$6:$C$17,0))</x:f>
        <x:v>33.4129798123184</x:v>
      </x:c>
      <x:c r="AK3383" s="18" t="n">
        <x:f>Y3383*INDEX('07 Mode Capacity'!$P$6:$P$17,MATCH("OCEAN-"&amp;I3383,'07 Mode Capacity'!$C$6:$C$17,0))</x:f>
        <x:v>0</x:v>
      </x:c>
      <x:c r="AL3383" s="18" t="n">
        <x:f>AB3383*INDEX('07 Mode Capacity'!$P$6:$P$17,MATCH("LAND-"&amp;I3383,'07 Mode Capacity'!$C$6:$C$17,0))</x:f>
        <x:v>232.7485857553093</x:v>
      </x:c>
      <x:c r="AM3383" s="18" t="n">
        <x:f>AE3383*INDEX('07 Mode Capacity'!$P$6:$P$17,MATCH("INLAND-"&amp;I3383,'07 Mode Capacity'!$C$6:$C$17,0))</x:f>
        <x:v>112.85446878858548</x:v>
      </x:c>
      <x:c r="AN3383" s="18" t="n">
        <x:f>SUM(AJ3383:AM3383)</x:f>
        <x:v>379.01603435621314</x:v>
      </x:c>
      <x:c r="AO3383" s="17" t="n">
        <x:f>IF(N3383=0,1,AN3383/N3383)</x:f>
        <x:v>0.17188935798467714</x:v>
      </x:c>
      <x:c r="AP3383" s="11" t="str">
        <x:f>IF(AO3383&gt;='01 Controls'!$E$16,"PASS","FAIL")</x:f>
        <x:v>FAIL</x:v>
      </x:c>
      <x:c r="AQ3383" s="11" t="str">
        <x:v>UNQUANTIFIED</x:v>
      </x:c>
      <x:c r="AR3383" s="11" t="str">
        <x:v>Position-class planning record; serial item and receiver open</x:v>
      </x:c>
      <x:c r="AS3383" s="26"/>
      <x:c r="AT3383" s="26"/>
    </x:row>
    <x:row r="3384">
      <x:c r="C3384" s="11" t="str">
        <x:v>M5-H-MAC-APL-45</x:v>
      </x:c>
      <x:c r="D3384" s="11" t="str">
        <x:v>M5</x:v>
      </x:c>
      <x:c r="E3384" s="11" t="str">
        <x:v>Drought and water</x:v>
      </x:c>
      <x:c r="F3384" s="11" t="str">
        <x:v>H-MAC</x:v>
      </x:c>
      <x:c r="G3384" s="11" t="str">
        <x:v>Mobile acute-care group</x:v>
      </x:c>
      <x:c r="H3384" s="11" t="str">
        <x:v>APL-45</x:v>
      </x:c>
      <x:c r="I3384" s="19" t="n">
        <x:v>24</x:v>
      </x:c>
      <x:c r="J3384" s="21" t="n">
        <x:v>3</x:v>
      </x:c>
      <x:c r="K3384" s="18" t="n">
        <x:f>'05 Cargo Register'!K248</x:f>
        <x:v>472.5</x:v>
      </x:c>
      <x:c r="L3384" s="18" t="n">
        <x:f>'05 Cargo Register'!N248</x:f>
        <x:v>124</x:v>
      </x:c>
      <x:c r="M3384" s="18" t="n">
        <x:f>'05 Cargo Register'!O248</x:f>
        <x:v>930</x:v>
      </x:c>
      <x:c r="N3384" s="18" t="n">
        <x:f>J3384*K3384</x:f>
        <x:v>1417.5</x:v>
      </x:c>
      <x:c r="O3384" s="18" t="n">
        <x:f>J3384*L3384</x:f>
        <x:v>372</x:v>
      </x:c>
      <x:c r="P3384" s="18" t="n">
        <x:f>J3384*M3384</x:f>
        <x:v>2790</x:v>
      </x:c>
      <x:c r="Q3384" s="22" t="n">
        <x:f>'01 Controls'!$E$29*'02 Cargo Classes'!$M$6</x:f>
        <x:v>0.15000000000000002</x:v>
      </x:c>
      <x:c r="R3384" s="22" t="n">
        <x:f>'01 Controls'!$F$29*'02 Cargo Classes'!$N$6</x:f>
        <x:v>0</x:v>
      </x:c>
      <x:c r="S3384" s="22" t="n">
        <x:f>'01 Controls'!$G$29*'02 Cargo Classes'!$O$6</x:f>
        <x:v>0.8</x:v>
      </x:c>
      <x:c r="T3384" s="22" t="n">
        <x:f>'01 Controls'!$H$29*'02 Cargo Classes'!$P$6</x:f>
        <x:v>0.045</x:v>
      </x:c>
      <x:c r="U3384" s="22" t="n">
        <x:f>SUM(Q3384:T3384)</x:f>
        <x:v>0.9950000000000001</x:v>
      </x:c>
      <x:c r="V3384" s="18" t="n">
        <x:f>IF(U3384=0,0,N3384*Q3384/U3384)</x:f>
        <x:v>213.69346733668343</x:v>
      </x:c>
      <x:c r="W3384" s="18" t="n">
        <x:f>IF(U3384=0,0,P3384*Q3384/U3384)</x:f>
        <x:v>420.6030150753769</x:v>
      </x:c>
      <x:c r="X3384" s="18" t="n">
        <x:f>MAX(V3384,W3384*'01 Controls'!$E$12)</x:f>
        <x:v>213.69346733668343</x:v>
      </x:c>
      <x:c r="Y3384" s="18" t="n">
        <x:f>IF(U3384=0,0,N3384*R3384/U3384)</x:f>
        <x:v>0</x:v>
      </x:c>
      <x:c r="Z3384" s="18" t="n">
        <x:f>IF(U3384=0,0,P3384*R3384/U3384)</x:f>
        <x:v>0</x:v>
      </x:c>
      <x:c r="AA3384" s="18" t="n">
        <x:f>MAX(Y3384,Z3384*'01 Controls'!$E$13)</x:f>
        <x:v>0</x:v>
      </x:c>
      <x:c r="AB3384" s="18" t="n">
        <x:f>IF(U3384=0,0,N3384*S3384/U3384)</x:f>
        <x:v>1139.6984924623114</x:v>
      </x:c>
      <x:c r="AC3384" s="18" t="n">
        <x:f>IF(U3384=0,0,P3384*S3384/U3384)</x:f>
        <x:v>2243.21608040201</x:v>
      </x:c>
      <x:c r="AD3384" s="18" t="n">
        <x:f>MAX(AB3384,AC3384*'01 Controls'!$E$14)</x:f>
        <x:v>1139.6984924623114</x:v>
      </x:c>
      <x:c r="AE3384" s="18" t="n">
        <x:f>IF(U3384=0,0,N3384*T3384/U3384)</x:f>
        <x:v>64.10804020100501</x:v>
      </x:c>
      <x:c r="AF3384" s="18" t="n">
        <x:f>IF(U3384=0,0,P3384*T3384/U3384)</x:f>
        <x:v>126.18090452261305</x:v>
      </x:c>
      <x:c r="AG3384" s="18" t="n">
        <x:f>MAX(AE3384,AF3384*'01 Controls'!$E$15)</x:f>
        <x:v>64.10804020100501</x:v>
      </x:c>
      <x:c r="AH3384" s="18" t="n">
        <x:f>SUM(V3384,Y3384,AB3384,AE3384)</x:f>
        <x:v>1417.4999999999998</x:v>
      </x:c>
      <x:c r="AI3384" s="18" t="n">
        <x:f>N3384-AH3384</x:f>
        <x:v>2.2737367544323206e-13</x:v>
      </x:c>
      <x:c r="AJ3384" s="18" t="n">
        <x:f>V3384*INDEX('07 Mode Capacity'!$P$6:$P$17,MATCH("AIR-"&amp;I3384,'07 Mode Capacity'!$C$6:$C$17,0))</x:f>
        <x:v>43.361410727879026</x:v>
      </x:c>
      <x:c r="AK3384" s="18" t="n">
        <x:f>Y3384*INDEX('07 Mode Capacity'!$P$6:$P$17,MATCH("OCEAN-"&amp;I3384,'07 Mode Capacity'!$C$6:$C$17,0))</x:f>
        <x:v>0</x:v>
      </x:c>
      <x:c r="AL3384" s="18" t="n">
        <x:f>AB3384*INDEX('07 Mode Capacity'!$P$6:$P$17,MATCH("LAND-"&amp;I3384,'07 Mode Capacity'!$C$6:$C$17,0))</x:f>
        <x:v>435.9357267326412</x:v>
      </x:c>
      <x:c r="AM3384" s="18" t="n">
        <x:f>AE3384*INDEX('07 Mode Capacity'!$P$6:$P$17,MATCH("INLAND-"&amp;I3384,'07 Mode Capacity'!$C$6:$C$17,0))</x:f>
        <x:v>64.10804020100501</x:v>
      </x:c>
      <x:c r="AN3384" s="18" t="n">
        <x:f>SUM(AJ3384:AM3384)</x:f>
        <x:v>543.4051776615253</x:v>
      </x:c>
      <x:c r="AO3384" s="17" t="n">
        <x:f>IF(N3384=0,1,AN3384/N3384)</x:f>
        <x:v>0.38335462268890674</x:v>
      </x:c>
      <x:c r="AP3384" s="11" t="str">
        <x:f>IF(AO3384&gt;='01 Controls'!$E$16,"PASS","FAIL")</x:f>
        <x:v>FAIL</x:v>
      </x:c>
      <x:c r="AQ3384" s="11" t="str">
        <x:v>UNQUANTIFIED</x:v>
      </x:c>
      <x:c r="AR3384" s="11" t="str">
        <x:v>Position-class planning record; serial item and receiver open</x:v>
      </x:c>
      <x:c r="AS3384" s="26"/>
      <x:c r="AT3384" s="26"/>
    </x:row>
    <x:row r="3385">
      <x:c r="C3385" s="11" t="str">
        <x:v>M5-H-MAC-ISO-18</x:v>
      </x:c>
      <x:c r="D3385" s="11" t="str">
        <x:v>M5</x:v>
      </x:c>
      <x:c r="E3385" s="11" t="str">
        <x:v>Drought and water</x:v>
      </x:c>
      <x:c r="F3385" s="11" t="str">
        <x:v>H-MAC</x:v>
      </x:c>
      <x:c r="G3385" s="11" t="str">
        <x:v>Mobile acute-care group</x:v>
      </x:c>
      <x:c r="H3385" s="11" t="str">
        <x:v>ISO-18</x:v>
      </x:c>
      <x:c r="I3385" s="19" t="n">
        <x:v>48</x:v>
      </x:c>
      <x:c r="J3385" s="21" t="n">
        <x:v>3</x:v>
      </x:c>
      <x:c r="K3385" s="18" t="n">
        <x:f>'05 Cargo Register'!K249</x:f>
        <x:v>551.25</x:v>
      </x:c>
      <x:c r="L3385" s="18" t="n">
        <x:f>'05 Cargo Register'!N249</x:f>
        <x:v>37</x:v>
      </x:c>
      <x:c r="M3385" s="18" t="n">
        <x:f>'05 Cargo Register'!O249</x:f>
        <x:v>976.8000000000001</x:v>
      </x:c>
      <x:c r="N3385" s="18" t="n">
        <x:f>J3385*K3385</x:f>
        <x:v>1653.75</x:v>
      </x:c>
      <x:c r="O3385" s="18" t="n">
        <x:f>J3385*L3385</x:f>
        <x:v>111</x:v>
      </x:c>
      <x:c r="P3385" s="18" t="n">
        <x:f>J3385*M3385</x:f>
        <x:v>2930.4</x:v>
      </x:c>
      <x:c r="Q3385" s="22" t="n">
        <x:f>'01 Controls'!$E$29*'02 Cargo Classes'!$M$7</x:f>
        <x:v>0.010000000000000002</x:v>
      </x:c>
      <x:c r="R3385" s="22" t="n">
        <x:f>'01 Controls'!$F$29*'02 Cargo Classes'!$N$7</x:f>
        <x:v>0</x:v>
      </x:c>
      <x:c r="S3385" s="22" t="n">
        <x:f>'01 Controls'!$G$29*'02 Cargo Classes'!$O$7</x:f>
        <x:v>0.96</x:v>
      </x:c>
      <x:c r="T3385" s="22" t="n">
        <x:f>'01 Controls'!$H$29*'02 Cargo Classes'!$P$7</x:f>
        <x:v>0.12</x:v>
      </x:c>
      <x:c r="U3385" s="22" t="n">
        <x:f>SUM(Q3385:T3385)</x:f>
        <x:v>1.0899999999999999</x:v>
      </x:c>
      <x:c r="V3385" s="18" t="n">
        <x:f>IF(U3385=0,0,N3385*Q3385/U3385)</x:f>
        <x:v>15.17201834862386</x:v>
      </x:c>
      <x:c r="W3385" s="18" t="n">
        <x:f>IF(U3385=0,0,P3385*Q3385/U3385)</x:f>
        <x:v>26.88440366972478</x:v>
      </x:c>
      <x:c r="X3385" s="18" t="n">
        <x:f>MAX(V3385,W3385*'01 Controls'!$E$12)</x:f>
        <x:v>15.17201834862386</x:v>
      </x:c>
      <x:c r="Y3385" s="18" t="n">
        <x:f>IF(U3385=0,0,N3385*R3385/U3385)</x:f>
        <x:v>0</x:v>
      </x:c>
      <x:c r="Z3385" s="18" t="n">
        <x:f>IF(U3385=0,0,P3385*R3385/U3385)</x:f>
        <x:v>0</x:v>
      </x:c>
      <x:c r="AA3385" s="18" t="n">
        <x:f>MAX(Y3385,Z3385*'01 Controls'!$E$13)</x:f>
        <x:v>0</x:v>
      </x:c>
      <x:c r="AB3385" s="18" t="n">
        <x:f>IF(U3385=0,0,N3385*S3385/U3385)</x:f>
        <x:v>1456.51376146789</x:v>
      </x:c>
      <x:c r="AC3385" s="18" t="n">
        <x:f>IF(U3385=0,0,P3385*S3385/U3385)</x:f>
        <x:v>2580.9027522935785</x:v>
      </x:c>
      <x:c r="AD3385" s="18" t="n">
        <x:f>MAX(AB3385,AC3385*'01 Controls'!$E$14)</x:f>
        <x:v>1456.51376146789</x:v>
      </x:c>
      <x:c r="AE3385" s="18" t="n">
        <x:f>IF(U3385=0,0,N3385*T3385/U3385)</x:f>
        <x:v>182.06422018348624</x:v>
      </x:c>
      <x:c r="AF3385" s="18" t="n">
        <x:f>IF(U3385=0,0,P3385*T3385/U3385)</x:f>
        <x:v>322.6128440366973</x:v>
      </x:c>
      <x:c r="AG3385" s="18" t="n">
        <x:f>MAX(AE3385,AF3385*'01 Controls'!$E$15)</x:f>
        <x:v>182.06422018348624</x:v>
      </x:c>
      <x:c r="AH3385" s="18" t="n">
        <x:f>SUM(V3385,Y3385,AB3385,AE3385)</x:f>
        <x:v>1653.75</x:v>
      </x:c>
      <x:c r="AI3385" s="18" t="n">
        <x:f>N3385-AH3385</x:f>
        <x:v>0</x:v>
      </x:c>
      <x:c r="AJ3385" s="18" t="n">
        <x:f>V3385*INDEX('07 Mode Capacity'!$P$6:$P$17,MATCH("AIR-"&amp;I3385,'07 Mode Capacity'!$C$6:$C$17,0))</x:f>
        <x:v>4.253257751338697</x:v>
      </x:c>
      <x:c r="AK3385" s="18" t="n">
        <x:f>Y3385*INDEX('07 Mode Capacity'!$P$6:$P$17,MATCH("OCEAN-"&amp;I3385,'07 Mode Capacity'!$C$6:$C$17,0))</x:f>
        <x:v>0</x:v>
      </x:c>
      <x:c r="AL3385" s="18" t="n">
        <x:f>AB3385*INDEX('07 Mode Capacity'!$P$6:$P$17,MATCH("LAND-"&amp;I3385,'07 Mode Capacity'!$C$6:$C$17,0))</x:f>
        <x:v>177.76440150577523</x:v>
      </x:c>
      <x:c r="AM3385" s="18" t="n">
        <x:f>AE3385*INDEX('07 Mode Capacity'!$P$6:$P$17,MATCH("INLAND-"&amp;I3385,'07 Mode Capacity'!$C$6:$C$17,0))</x:f>
        <x:v>114.92519298654116</x:v>
      </x:c>
      <x:c r="AN3385" s="18" t="n">
        <x:f>SUM(AJ3385:AM3385)</x:f>
        <x:v>296.9428522436551</x:v>
      </x:c>
      <x:c r="AO3385" s="17" t="n">
        <x:f>IF(N3385=0,1,AN3385/N3385)</x:f>
        <x:v>0.1795572802682722</x:v>
      </x:c>
      <x:c r="AP3385" s="11" t="str">
        <x:f>IF(AO3385&gt;='01 Controls'!$E$16,"PASS","FAIL")</x:f>
        <x:v>FAIL</x:v>
      </x:c>
      <x:c r="AQ3385" s="11" t="str">
        <x:v>UNQUANTIFIED</x:v>
      </x:c>
      <x:c r="AR3385" s="11" t="str">
        <x:v>Position-class planning record; serial item and receiver open</x:v>
      </x:c>
      <x:c r="AS3385" s="26"/>
      <x:c r="AT3385" s="26"/>
    </x:row>
    <x:row r="3386">
      <x:c r="C3386" s="11" t="str">
        <x:v>M5-H-MAC-COL-12</x:v>
      </x:c>
      <x:c r="D3386" s="11" t="str">
        <x:v>M5</x:v>
      </x:c>
      <x:c r="E3386" s="11" t="str">
        <x:v>Drought and water</x:v>
      </x:c>
      <x:c r="F3386" s="11" t="str">
        <x:v>H-MAC</x:v>
      </x:c>
      <x:c r="G3386" s="11" t="str">
        <x:v>Mobile acute-care group</x:v>
      </x:c>
      <x:c r="H3386" s="11" t="str">
        <x:v>COL-12</x:v>
      </x:c>
      <x:c r="I3386" s="19" t="n">
        <x:v>24</x:v>
      </x:c>
      <x:c r="J3386" s="21" t="n">
        <x:v>3</x:v>
      </x:c>
      <x:c r="K3386" s="18" t="n">
        <x:f>'05 Cargo Register'!K250</x:f>
        <x:v>472.5</x:v>
      </x:c>
      <x:c r="L3386" s="18" t="n">
        <x:f>'05 Cargo Register'!N250</x:f>
        <x:v>50</x:v>
      </x:c>
      <x:c r="M3386" s="18" t="n">
        <x:f>'05 Cargo Register'!O250</x:f>
        <x:v>1320</x:v>
      </x:c>
      <x:c r="N3386" s="18" t="n">
        <x:f>J3386*K3386</x:f>
        <x:v>1417.5</x:v>
      </x:c>
      <x:c r="O3386" s="18" t="n">
        <x:f>J3386*L3386</x:f>
        <x:v>150</x:v>
      </x:c>
      <x:c r="P3386" s="18" t="n">
        <x:f>J3386*M3386</x:f>
        <x:v>3960</x:v>
      </x:c>
      <x:c r="Q3386" s="22" t="n">
        <x:f>'01 Controls'!$E$29*'02 Cargo Classes'!$M$8</x:f>
        <x:v>0.1</x:v>
      </x:c>
      <x:c r="R3386" s="22" t="n">
        <x:f>'01 Controls'!$F$29*'02 Cargo Classes'!$N$8</x:f>
        <x:v>0</x:v>
      </x:c>
      <x:c r="S3386" s="22" t="n">
        <x:f>'01 Controls'!$G$29*'02 Cargo Classes'!$O$8</x:f>
        <x:v>0.96</x:v>
      </x:c>
      <x:c r="T3386" s="22" t="n">
        <x:f>'01 Controls'!$H$29*'02 Cargo Classes'!$P$8</x:f>
        <x:v>0.03</x:v>
      </x:c>
      <x:c r="U3386" s="22" t="n">
        <x:f>SUM(Q3386:T3386)</x:f>
        <x:v>1.09</x:v>
      </x:c>
      <x:c r="V3386" s="18" t="n">
        <x:f>IF(U3386=0,0,N3386*Q3386/U3386)</x:f>
        <x:v>130.045871559633</x:v>
      </x:c>
      <x:c r="W3386" s="18" t="n">
        <x:f>IF(U3386=0,0,P3386*Q3386/U3386)</x:f>
        <x:v>363.30275229357795</x:v>
      </x:c>
      <x:c r="X3386" s="18" t="n">
        <x:f>MAX(V3386,W3386*'01 Controls'!$E$12)</x:f>
        <x:v>130.045871559633</x:v>
      </x:c>
      <x:c r="Y3386" s="18" t="n">
        <x:f>IF(U3386=0,0,N3386*R3386/U3386)</x:f>
        <x:v>0</x:v>
      </x:c>
      <x:c r="Z3386" s="18" t="n">
        <x:f>IF(U3386=0,0,P3386*R3386/U3386)</x:f>
        <x:v>0</x:v>
      </x:c>
      <x:c r="AA3386" s="18" t="n">
        <x:f>MAX(Y3386,Z3386*'01 Controls'!$E$13)</x:f>
        <x:v>0</x:v>
      </x:c>
      <x:c r="AB3386" s="18" t="n">
        <x:f>IF(U3386=0,0,N3386*S3386/U3386)</x:f>
        <x:v>1248.440366972477</x:v>
      </x:c>
      <x:c r="AC3386" s="18" t="n">
        <x:f>IF(U3386=0,0,P3386*S3386/U3386)</x:f>
        <x:v>3487.7064220183483</x:v>
      </x:c>
      <x:c r="AD3386" s="18" t="n">
        <x:f>MAX(AB3386,AC3386*'01 Controls'!$E$14)</x:f>
        <x:v>1248.440366972477</x:v>
      </x:c>
      <x:c r="AE3386" s="18" t="n">
        <x:f>IF(U3386=0,0,N3386*T3386/U3386)</x:f>
        <x:v>39.01376146788991</x:v>
      </x:c>
      <x:c r="AF3386" s="18" t="n">
        <x:f>IF(U3386=0,0,P3386*T3386/U3386)</x:f>
        <x:v>108.99082568807339</x:v>
      </x:c>
      <x:c r="AG3386" s="18" t="n">
        <x:f>MAX(AE3386,AF3386*'01 Controls'!$E$15)</x:f>
        <x:v>39.01376146788991</x:v>
      </x:c>
      <x:c r="AH3386" s="18" t="n">
        <x:f>SUM(V3386,Y3386,AB3386,AE3386)</x:f>
        <x:v>1417.5</x:v>
      </x:c>
      <x:c r="AI3386" s="18" t="n">
        <x:f>N3386-AH3386</x:f>
        <x:v>0</x:v>
      </x:c>
      <x:c r="AJ3386" s="18" t="n">
        <x:f>V3386*INDEX('07 Mode Capacity'!$P$6:$P$17,MATCH("AIR-"&amp;I3386,'07 Mode Capacity'!$C$6:$C$17,0))</x:f>
        <x:v>26.388136803816284</x:v>
      </x:c>
      <x:c r="AK3386" s="18" t="n">
        <x:f>Y3386*INDEX('07 Mode Capacity'!$P$6:$P$17,MATCH("OCEAN-"&amp;I3386,'07 Mode Capacity'!$C$6:$C$17,0))</x:f>
        <x:v>0</x:v>
      </x:c>
      <x:c r="AL3386" s="18" t="n">
        <x:f>AB3386*INDEX('07 Mode Capacity'!$P$6:$P$17,MATCH("LAND-"&amp;I3386,'07 Mode Capacity'!$C$6:$C$17,0))</x:f>
        <x:v>477.529594237407</x:v>
      </x:c>
      <x:c r="AM3386" s="18" t="n">
        <x:f>AE3386*INDEX('07 Mode Capacity'!$P$6:$P$17,MATCH("INLAND-"&amp;I3386,'07 Mode Capacity'!$C$6:$C$17,0))</x:f>
        <x:v>39.01376146788991</x:v>
      </x:c>
      <x:c r="AN3386" s="18" t="n">
        <x:f>SUM(AJ3386:AM3386)</x:f>
        <x:v>542.9314925091132</x:v>
      </x:c>
      <x:c r="AO3386" s="17" t="n">
        <x:f>IF(N3386=0,1,AN3386/N3386)</x:f>
        <x:v>0.3830204532692157</x:v>
      </x:c>
      <x:c r="AP3386" s="11" t="str">
        <x:f>IF(AO3386&gt;='01 Controls'!$E$16,"PASS","FAIL")</x:f>
        <x:v>FAIL</x:v>
      </x:c>
      <x:c r="AQ3386" s="11" t="str">
        <x:v>UNQUANTIFIED</x:v>
      </x:c>
      <x:c r="AR3386" s="11" t="str">
        <x:v>Position-class planning record; serial item and receiver open</x:v>
      </x:c>
      <x:c r="AS3386" s="26"/>
      <x:c r="AT3386" s="26"/>
    </x:row>
    <x:row r="3387">
      <x:c r="C3387" s="11" t="str">
        <x:v>M5-H-MAC-BAT-22</x:v>
      </x:c>
      <x:c r="D3387" s="11" t="str">
        <x:v>M5</x:v>
      </x:c>
      <x:c r="E3387" s="11" t="str">
        <x:v>Drought and water</x:v>
      </x:c>
      <x:c r="F3387" s="11" t="str">
        <x:v>H-MAC</x:v>
      </x:c>
      <x:c r="G3387" s="11" t="str">
        <x:v>Mobile acute-care group</x:v>
      </x:c>
      <x:c r="H3387" s="11" t="str">
        <x:v>BAT-22</x:v>
      </x:c>
      <x:c r="I3387" s="19" t="n">
        <x:v>48</x:v>
      </x:c>
      <x:c r="J3387" s="21" t="n">
        <x:v>3</x:v>
      </x:c>
      <x:c r="K3387" s="18" t="n">
        <x:f>'05 Cargo Register'!K251</x:f>
        <x:v>210</x:v>
      </x:c>
      <x:c r="L3387" s="18" t="n">
        <x:f>'05 Cargo Register'!N251</x:f>
        <x:v>12</x:v>
      </x:c>
      <x:c r="M3387" s="18" t="n">
        <x:f>'05 Cargo Register'!O251</x:f>
        <x:v>316.8</x:v>
      </x:c>
      <x:c r="N3387" s="18" t="n">
        <x:f>J3387*K3387</x:f>
        <x:v>630</x:v>
      </x:c>
      <x:c r="O3387" s="18" t="n">
        <x:f>J3387*L3387</x:f>
        <x:v>36</x:v>
      </x:c>
      <x:c r="P3387" s="18" t="n">
        <x:f>J3387*M3387</x:f>
        <x:v>950.4000000000001</x:v>
      </x:c>
      <x:c r="Q3387" s="22" t="n">
        <x:f>'01 Controls'!$E$29*'02 Cargo Classes'!$M$9</x:f>
        <x:v>0</x:v>
      </x:c>
      <x:c r="R3387" s="22" t="n">
        <x:f>'01 Controls'!$F$29*'02 Cargo Classes'!$N$9</x:f>
        <x:v>0</x:v>
      </x:c>
      <x:c r="S3387" s="22" t="n">
        <x:f>'01 Controls'!$G$29*'02 Cargo Classes'!$O$9</x:f>
        <x:v>0.8</x:v>
      </x:c>
      <x:c r="T3387" s="22" t="n">
        <x:f>'01 Controls'!$H$29*'02 Cargo Classes'!$P$9</x:f>
        <x:v>0.075</x:v>
      </x:c>
      <x:c r="U3387" s="22" t="n">
        <x:f>SUM(Q3387:T3387)</x:f>
        <x:v>0.875</x:v>
      </x:c>
      <x:c r="V3387" s="18" t="n">
        <x:f>IF(U3387=0,0,N3387*Q3387/U3387)</x:f>
        <x:v>0</x:v>
      </x:c>
      <x:c r="W3387" s="18" t="n">
        <x:f>IF(U3387=0,0,P3387*Q3387/U3387)</x:f>
        <x:v>0</x:v>
      </x:c>
      <x:c r="X3387" s="18" t="n">
        <x:f>MAX(V3387,W3387*'01 Controls'!$E$12)</x:f>
        <x:v>0</x:v>
      </x:c>
      <x:c r="Y3387" s="18" t="n">
        <x:f>IF(U3387=0,0,N3387*R3387/U3387)</x:f>
        <x:v>0</x:v>
      </x:c>
      <x:c r="Z3387" s="18" t="n">
        <x:f>IF(U3387=0,0,P3387*R3387/U3387)</x:f>
        <x:v>0</x:v>
      </x:c>
      <x:c r="AA3387" s="18" t="n">
        <x:f>MAX(Y3387,Z3387*'01 Controls'!$E$13)</x:f>
        <x:v>0</x:v>
      </x:c>
      <x:c r="AB3387" s="18" t="n">
        <x:f>IF(U3387=0,0,N3387*S3387/U3387)</x:f>
        <x:v>576</x:v>
      </x:c>
      <x:c r="AC3387" s="18" t="n">
        <x:f>IF(U3387=0,0,P3387*S3387/U3387)</x:f>
        <x:v>868.937142857143</x:v>
      </x:c>
      <x:c r="AD3387" s="18" t="n">
        <x:f>MAX(AB3387,AC3387*'01 Controls'!$E$14)</x:f>
        <x:v>576</x:v>
      </x:c>
      <x:c r="AE3387" s="18" t="n">
        <x:f>IF(U3387=0,0,N3387*T3387/U3387)</x:f>
        <x:v>54</x:v>
      </x:c>
      <x:c r="AF3387" s="18" t="n">
        <x:f>IF(U3387=0,0,P3387*T3387/U3387)</x:f>
        <x:v>81.46285714285715</x:v>
      </x:c>
      <x:c r="AG3387" s="18" t="n">
        <x:f>MAX(AE3387,AF3387*'01 Controls'!$E$15)</x:f>
        <x:v>54</x:v>
      </x:c>
      <x:c r="AH3387" s="18" t="n">
        <x:f>SUM(V3387,Y3387,AB3387,AE3387)</x:f>
        <x:v>630</x:v>
      </x:c>
      <x:c r="AI3387" s="18" t="n">
        <x:f>N3387-AH3387</x:f>
        <x:v>0</x:v>
      </x:c>
      <x:c r="AJ3387" s="18" t="n">
        <x:f>V3387*INDEX('07 Mode Capacity'!$P$6:$P$17,MATCH("AIR-"&amp;I3387,'07 Mode Capacity'!$C$6:$C$17,0))</x:f>
        <x:v>0</x:v>
      </x:c>
      <x:c r="AK3387" s="18" t="n">
        <x:f>Y3387*INDEX('07 Mode Capacity'!$P$6:$P$17,MATCH("OCEAN-"&amp;I3387,'07 Mode Capacity'!$C$6:$C$17,0))</x:f>
        <x:v>0</x:v>
      </x:c>
      <x:c r="AL3387" s="18" t="n">
        <x:f>AB3387*INDEX('07 Mode Capacity'!$P$6:$P$17,MATCH("LAND-"&amp;I3387,'07 Mode Capacity'!$C$6:$C$17,0))</x:f>
        <x:v>70.29957284037913</x:v>
      </x:c>
      <x:c r="AM3387" s="18" t="n">
        <x:f>AE3387*INDEX('07 Mode Capacity'!$P$6:$P$17,MATCH("INLAND-"&amp;I3387,'07 Mode Capacity'!$C$6:$C$17,0))</x:f>
        <x:v>34.08665587900133</x:v>
      </x:c>
      <x:c r="AN3387" s="18" t="n">
        <x:f>SUM(AJ3387:AM3387)</x:f>
        <x:v>104.38622871938045</x:v>
      </x:c>
      <x:c r="AO3387" s="17" t="n">
        <x:f>IF(N3387=0,1,AN3387/N3387)</x:f>
        <x:v>0.16569242653869914</x:v>
      </x:c>
      <x:c r="AP3387" s="11" t="str">
        <x:f>IF(AO3387&gt;='01 Controls'!$E$16,"PASS","FAIL")</x:f>
        <x:v>FAIL</x:v>
      </x:c>
      <x:c r="AQ3387" s="11" t="str">
        <x:v>UNQUANTIFIED</x:v>
      </x:c>
      <x:c r="AR3387" s="11" t="str">
        <x:v>Position-class planning record; serial item and receiver open</x:v>
      </x:c>
      <x:c r="AS3387" s="26"/>
      <x:c r="AT3387" s="26"/>
    </x:row>
    <x:row r="3388">
      <x:c r="C3388" s="11" t="str">
        <x:v>M5-H-MAC-TNK-20</x:v>
      </x:c>
      <x:c r="D3388" s="11" t="str">
        <x:v>M5</x:v>
      </x:c>
      <x:c r="E3388" s="11" t="str">
        <x:v>Drought and water</x:v>
      </x:c>
      <x:c r="F3388" s="11" t="str">
        <x:v>H-MAC</x:v>
      </x:c>
      <x:c r="G3388" s="11" t="str">
        <x:v>Mobile acute-care group</x:v>
      </x:c>
      <x:c r="H3388" s="11" t="str">
        <x:v>TNK-20</x:v>
      </x:c>
      <x:c r="I3388" s="19" t="n">
        <x:v>48</x:v>
      </x:c>
      <x:c r="J3388" s="21" t="n">
        <x:v>3</x:v>
      </x:c>
      <x:c r="K3388" s="18" t="n">
        <x:f>'05 Cargo Register'!K252</x:f>
        <x:v>157.5</x:v>
      </x:c>
      <x:c r="L3388" s="18" t="n">
        <x:f>'05 Cargo Register'!N252</x:f>
        <x:v>10</x:v>
      </x:c>
      <x:c r="M3388" s="18" t="n">
        <x:f>'05 Cargo Register'!O252</x:f>
        <x:v>212.5</x:v>
      </x:c>
      <x:c r="N3388" s="18" t="n">
        <x:f>J3388*K3388</x:f>
        <x:v>472.5</x:v>
      </x:c>
      <x:c r="O3388" s="18" t="n">
        <x:f>J3388*L3388</x:f>
        <x:v>30</x:v>
      </x:c>
      <x:c r="P3388" s="18" t="n">
        <x:f>J3388*M3388</x:f>
        <x:v>637.5</x:v>
      </x:c>
      <x:c r="Q3388" s="22" t="n">
        <x:f>'01 Controls'!$E$29*'02 Cargo Classes'!$M$10</x:f>
        <x:v>0</x:v>
      </x:c>
      <x:c r="R3388" s="22" t="n">
        <x:f>'01 Controls'!$F$29*'02 Cargo Classes'!$N$10</x:f>
        <x:v>0</x:v>
      </x:c>
      <x:c r="S3388" s="22" t="n">
        <x:f>'01 Controls'!$G$29*'02 Cargo Classes'!$O$10</x:f>
        <x:v>0.8</x:v>
      </x:c>
      <x:c r="T3388" s="22" t="n">
        <x:f>'01 Controls'!$H$29*'02 Cargo Classes'!$P$10</x:f>
        <x:v>0.15</x:v>
      </x:c>
      <x:c r="U3388" s="22" t="n">
        <x:f>SUM(Q3388:T3388)</x:f>
        <x:v>0.9500000000000001</x:v>
      </x:c>
      <x:c r="V3388" s="18" t="n">
        <x:f>IF(U3388=0,0,N3388*Q3388/U3388)</x:f>
        <x:v>0</x:v>
      </x:c>
      <x:c r="W3388" s="18" t="n">
        <x:f>IF(U3388=0,0,P3388*Q3388/U3388)</x:f>
        <x:v>0</x:v>
      </x:c>
      <x:c r="X3388" s="18" t="n">
        <x:f>MAX(V3388,W3388*'01 Controls'!$E$12)</x:f>
        <x:v>0</x:v>
      </x:c>
      <x:c r="Y3388" s="18" t="n">
        <x:f>IF(U3388=0,0,N3388*R3388/U3388)</x:f>
        <x:v>0</x:v>
      </x:c>
      <x:c r="Z3388" s="18" t="n">
        <x:f>IF(U3388=0,0,P3388*R3388/U3388)</x:f>
        <x:v>0</x:v>
      </x:c>
      <x:c r="AA3388" s="18" t="n">
        <x:f>MAX(Y3388,Z3388*'01 Controls'!$E$13)</x:f>
        <x:v>0</x:v>
      </x:c>
      <x:c r="AB3388" s="18" t="n">
        <x:f>IF(U3388=0,0,N3388*S3388/U3388)</x:f>
        <x:v>397.89473684210526</x:v>
      </x:c>
      <x:c r="AC3388" s="18" t="n">
        <x:f>IF(U3388=0,0,P3388*S3388/U3388)</x:f>
        <x:v>536.8421052631578</x:v>
      </x:c>
      <x:c r="AD3388" s="18" t="n">
        <x:f>MAX(AB3388,AC3388*'01 Controls'!$E$14)</x:f>
        <x:v>397.89473684210526</x:v>
      </x:c>
      <x:c r="AE3388" s="18" t="n">
        <x:f>IF(U3388=0,0,N3388*T3388/U3388)</x:f>
        <x:v>74.60526315789473</x:v>
      </x:c>
      <x:c r="AF3388" s="18" t="n">
        <x:f>IF(U3388=0,0,P3388*T3388/U3388)</x:f>
        <x:v>100.6578947368421</x:v>
      </x:c>
      <x:c r="AG3388" s="18" t="n">
        <x:f>MAX(AE3388,AF3388*'01 Controls'!$E$15)</x:f>
        <x:v>74.60526315789473</x:v>
      </x:c>
      <x:c r="AH3388" s="18" t="n">
        <x:f>SUM(V3388,Y3388,AB3388,AE3388)</x:f>
        <x:v>472.5</x:v>
      </x:c>
      <x:c r="AI3388" s="18" t="n">
        <x:f>N3388-AH3388</x:f>
        <x:v>0</x:v>
      </x:c>
      <x:c r="AJ3388" s="18" t="n">
        <x:f>V3388*INDEX('07 Mode Capacity'!$P$6:$P$17,MATCH("AIR-"&amp;I3388,'07 Mode Capacity'!$C$6:$C$17,0))</x:f>
        <x:v>0</x:v>
      </x:c>
      <x:c r="AK3388" s="18" t="n">
        <x:f>Y3388*INDEX('07 Mode Capacity'!$P$6:$P$17,MATCH("OCEAN-"&amp;I3388,'07 Mode Capacity'!$C$6:$C$17,0))</x:f>
        <x:v>0</x:v>
      </x:c>
      <x:c r="AL3388" s="18" t="n">
        <x:f>AB3388*INDEX('07 Mode Capacity'!$P$6:$P$17,MATCH("LAND-"&amp;I3388,'07 Mode Capacity'!$C$6:$C$17,0))</x:f>
        <x:v>48.56220492263032</x:v>
      </x:c>
      <x:c r="AM3388" s="18" t="n">
        <x:f>AE3388*INDEX('07 Mode Capacity'!$P$6:$P$17,MATCH("INLAND-"&amp;I3388,'07 Mode Capacity'!$C$6:$C$17,0))</x:f>
        <x:v>47.09340614862025</x:v>
      </x:c>
      <x:c r="AN3388" s="18" t="n">
        <x:f>SUM(AJ3388:AM3388)</x:f>
        <x:v>95.65561107125058</x:v>
      </x:c>
      <x:c r="AO3388" s="17" t="n">
        <x:f>IF(N3388=0,1,AN3388/N3388)</x:f>
        <x:v>0.20244573771693244</x:v>
      </x:c>
      <x:c r="AP3388" s="11" t="str">
        <x:f>IF(AO3388&gt;='01 Controls'!$E$16,"PASS","FAIL")</x:f>
        <x:v>FAIL</x:v>
      </x:c>
      <x:c r="AQ3388" s="11" t="str">
        <x:v>UNQUANTIFIED</x:v>
      </x:c>
      <x:c r="AR3388" s="11" t="str">
        <x:v>Position-class planning record; serial item and receiver open</x:v>
      </x:c>
      <x:c r="AS3388" s="26"/>
      <x:c r="AT3388" s="26"/>
    </x:row>
    <x:row r="3389">
      <x:c r="C3389" s="11" t="str">
        <x:v>M5-H-MAC-FLR-24</x:v>
      </x:c>
      <x:c r="D3389" s="11" t="str">
        <x:v>M5</x:v>
      </x:c>
      <x:c r="E3389" s="11" t="str">
        <x:v>Drought and water</x:v>
      </x:c>
      <x:c r="F3389" s="11" t="str">
        <x:v>H-MAC</x:v>
      </x:c>
      <x:c r="G3389" s="11" t="str">
        <x:v>Mobile acute-care group</x:v>
      </x:c>
      <x:c r="H3389" s="11" t="str">
        <x:v>FLR-24</x:v>
      </x:c>
      <x:c r="I3389" s="19" t="n">
        <x:v>48</x:v>
      </x:c>
      <x:c r="J3389" s="21" t="n">
        <x:v>3</x:v>
      </x:c>
      <x:c r="K3389" s="18" t="n">
        <x:f>'05 Cargo Register'!K253</x:f>
        <x:v>131.25</x:v>
      </x:c>
      <x:c r="L3389" s="18" t="n">
        <x:f>'05 Cargo Register'!N253</x:f>
        <x:v>7</x:v>
      </x:c>
      <x:c r="M3389" s="18" t="n">
        <x:f>'05 Cargo Register'!O253</x:f>
        <x:v>224</x:v>
      </x:c>
      <x:c r="N3389" s="18" t="n">
        <x:f>J3389*K3389</x:f>
        <x:v>393.75</x:v>
      </x:c>
      <x:c r="O3389" s="18" t="n">
        <x:f>J3389*L3389</x:f>
        <x:v>21</x:v>
      </x:c>
      <x:c r="P3389" s="18" t="n">
        <x:f>J3389*M3389</x:f>
        <x:v>672</x:v>
      </x:c>
      <x:c r="Q3389" s="22" t="n">
        <x:f>'01 Controls'!$E$29*'02 Cargo Classes'!$M$11</x:f>
        <x:v>0</x:v>
      </x:c>
      <x:c r="R3389" s="22" t="n">
        <x:f>'01 Controls'!$F$29*'02 Cargo Classes'!$N$11</x:f>
        <x:v>0</x:v>
      </x:c>
      <x:c r="S3389" s="22" t="n">
        <x:f>'01 Controls'!$G$29*'02 Cargo Classes'!$O$11</x:f>
        <x:v>0.8</x:v>
      </x:c>
      <x:c r="T3389" s="22" t="n">
        <x:f>'01 Controls'!$H$29*'02 Cargo Classes'!$P$11</x:f>
        <x:v>0.12</x:v>
      </x:c>
      <x:c r="U3389" s="22" t="n">
        <x:f>SUM(Q3389:T3389)</x:f>
        <x:v>0.92</x:v>
      </x:c>
      <x:c r="V3389" s="18" t="n">
        <x:f>IF(U3389=0,0,N3389*Q3389/U3389)</x:f>
        <x:v>0</x:v>
      </x:c>
      <x:c r="W3389" s="18" t="n">
        <x:f>IF(U3389=0,0,P3389*Q3389/U3389)</x:f>
        <x:v>0</x:v>
      </x:c>
      <x:c r="X3389" s="18" t="n">
        <x:f>MAX(V3389,W3389*'01 Controls'!$E$12)</x:f>
        <x:v>0</x:v>
      </x:c>
      <x:c r="Y3389" s="18" t="n">
        <x:f>IF(U3389=0,0,N3389*R3389/U3389)</x:f>
        <x:v>0</x:v>
      </x:c>
      <x:c r="Z3389" s="18" t="n">
        <x:f>IF(U3389=0,0,P3389*R3389/U3389)</x:f>
        <x:v>0</x:v>
      </x:c>
      <x:c r="AA3389" s="18" t="n">
        <x:f>MAX(Y3389,Z3389*'01 Controls'!$E$13)</x:f>
        <x:v>0</x:v>
      </x:c>
      <x:c r="AB3389" s="18" t="n">
        <x:f>IF(U3389=0,0,N3389*S3389/U3389)</x:f>
        <x:v>342.39130434782606</x:v>
      </x:c>
      <x:c r="AC3389" s="18" t="n">
        <x:f>IF(U3389=0,0,P3389*S3389/U3389)</x:f>
        <x:v>584.3478260869565</x:v>
      </x:c>
      <x:c r="AD3389" s="18" t="n">
        <x:f>MAX(AB3389,AC3389*'01 Controls'!$E$14)</x:f>
        <x:v>342.39130434782606</x:v>
      </x:c>
      <x:c r="AE3389" s="18" t="n">
        <x:f>IF(U3389=0,0,N3389*T3389/U3389)</x:f>
        <x:v>51.358695652173914</x:v>
      </x:c>
      <x:c r="AF3389" s="18" t="n">
        <x:f>IF(U3389=0,0,P3389*T3389/U3389)</x:f>
        <x:v>87.65217391304347</x:v>
      </x:c>
      <x:c r="AG3389" s="18" t="n">
        <x:f>MAX(AE3389,AF3389*'01 Controls'!$E$15)</x:f>
        <x:v>51.358695652173914</x:v>
      </x:c>
      <x:c r="AH3389" s="18" t="n">
        <x:f>SUM(V3389,Y3389,AB3389,AE3389)</x:f>
        <x:v>393.75</x:v>
      </x:c>
      <x:c r="AI3389" s="18" t="n">
        <x:f>N3389-AH3389</x:f>
        <x:v>0</x:v>
      </x:c>
      <x:c r="AJ3389" s="18" t="n">
        <x:f>V3389*INDEX('07 Mode Capacity'!$P$6:$P$17,MATCH("AIR-"&amp;I3389,'07 Mode Capacity'!$C$6:$C$17,0))</x:f>
        <x:v>0</x:v>
      </x:c>
      <x:c r="AK3389" s="18" t="n">
        <x:f>Y3389*INDEX('07 Mode Capacity'!$P$6:$P$17,MATCH("OCEAN-"&amp;I3389,'07 Mode Capacity'!$C$6:$C$17,0))</x:f>
        <x:v>0</x:v>
      </x:c>
      <x:c r="AL3389" s="18" t="n">
        <x:f>AB3389*INDEX('07 Mode Capacity'!$P$6:$P$17,MATCH("LAND-"&amp;I3389,'07 Mode Capacity'!$C$6:$C$17,0))</x:f>
        <x:v>41.78812923595906</x:v>
      </x:c>
      <x:c r="AM3389" s="18" t="n">
        <x:f>AE3389*INDEX('07 Mode Capacity'!$P$6:$P$17,MATCH("INLAND-"&amp;I3389,'07 Mode Capacity'!$C$6:$C$17,0))</x:f>
        <x:v>32.41937379796322</x:v>
      </x:c>
      <x:c r="AN3389" s="18" t="n">
        <x:f>SUM(AJ3389:AM3389)</x:f>
        <x:v>74.20750303392228</x:v>
      </x:c>
      <x:c r="AO3389" s="17" t="n">
        <x:f>IF(N3389=0,1,AN3389/N3389)</x:f>
        <x:v>0.1884634997686915</x:v>
      </x:c>
      <x:c r="AP3389" s="11" t="str">
        <x:f>IF(AO3389&gt;='01 Controls'!$E$16,"PASS","FAIL")</x:f>
        <x:v>FAIL</x:v>
      </x:c>
      <x:c r="AQ3389" s="11" t="str">
        <x:v>UNQUANTIFIED</x:v>
      </x:c>
      <x:c r="AR3389" s="11" t="str">
        <x:v>Position-class planning record; serial item and receiver open</x:v>
      </x:c>
      <x:c r="AS3389" s="26"/>
      <x:c r="AT3389" s="26"/>
    </x:row>
    <x:row r="3390">
      <x:c r="C3390" s="11" t="str">
        <x:v>M5-H-MAC-ROL-30</x:v>
      </x:c>
      <x:c r="D3390" s="11" t="str">
        <x:v>M5</x:v>
      </x:c>
      <x:c r="E3390" s="11" t="str">
        <x:v>Drought and water</x:v>
      </x:c>
      <x:c r="F3390" s="11" t="str">
        <x:v>H-MAC</x:v>
      </x:c>
      <x:c r="G3390" s="11" t="str">
        <x:v>Mobile acute-care group</x:v>
      </x:c>
      <x:c r="H3390" s="11" t="str">
        <x:v>ROL-30</x:v>
      </x:c>
      <x:c r="I3390" s="19" t="n">
        <x:v>48</x:v>
      </x:c>
      <x:c r="J3390" s="21" t="n">
        <x:v>3</x:v>
      </x:c>
      <x:c r="K3390" s="18" t="n">
        <x:f>'05 Cargo Register'!K254</x:f>
        <x:v>262.5</x:v>
      </x:c>
      <x:c r="L3390" s="18" t="n">
        <x:f>'05 Cargo Register'!N254</x:f>
        <x:v>11</x:v>
      </x:c>
      <x:c r="M3390" s="18" t="n">
        <x:f>'05 Cargo Register'!O254</x:f>
        <x:v>701.25</x:v>
      </x:c>
      <x:c r="N3390" s="18" t="n">
        <x:f>J3390*K3390</x:f>
        <x:v>787.5</x:v>
      </x:c>
      <x:c r="O3390" s="18" t="n">
        <x:f>J3390*L3390</x:f>
        <x:v>33</x:v>
      </x:c>
      <x:c r="P3390" s="18" t="n">
        <x:f>J3390*M3390</x:f>
        <x:v>2103.75</x:v>
      </x:c>
      <x:c r="Q3390" s="22" t="n">
        <x:f>'01 Controls'!$E$29*'02 Cargo Classes'!$M$12</x:f>
        <x:v>0</x:v>
      </x:c>
      <x:c r="R3390" s="22" t="n">
        <x:f>'01 Controls'!$F$29*'02 Cargo Classes'!$N$12</x:f>
        <x:v>0</x:v>
      </x:c>
      <x:c r="S3390" s="22" t="n">
        <x:f>'01 Controls'!$G$29*'02 Cargo Classes'!$O$12</x:f>
        <x:v>1.2000000000000002</x:v>
      </x:c>
      <x:c r="T3390" s="22" t="n">
        <x:f>'01 Controls'!$H$29*'02 Cargo Classes'!$P$12</x:f>
        <x:v>0.09</x:v>
      </x:c>
      <x:c r="U3390" s="22" t="n">
        <x:f>SUM(Q3390:T3390)</x:f>
        <x:v>1.2900000000000003</x:v>
      </x:c>
      <x:c r="V3390" s="18" t="n">
        <x:f>IF(U3390=0,0,N3390*Q3390/U3390)</x:f>
        <x:v>0</x:v>
      </x:c>
      <x:c r="W3390" s="18" t="n">
        <x:f>IF(U3390=0,0,P3390*Q3390/U3390)</x:f>
        <x:v>0</x:v>
      </x:c>
      <x:c r="X3390" s="18" t="n">
        <x:f>MAX(V3390,W3390*'01 Controls'!$E$12)</x:f>
        <x:v>0</x:v>
      </x:c>
      <x:c r="Y3390" s="18" t="n">
        <x:f>IF(U3390=0,0,N3390*R3390/U3390)</x:f>
        <x:v>0</x:v>
      </x:c>
      <x:c r="Z3390" s="18" t="n">
        <x:f>IF(U3390=0,0,P3390*R3390/U3390)</x:f>
        <x:v>0</x:v>
      </x:c>
      <x:c r="AA3390" s="18" t="n">
        <x:f>MAX(Y3390,Z3390*'01 Controls'!$E$13)</x:f>
        <x:v>0</x:v>
      </x:c>
      <x:c r="AB3390" s="18" t="n">
        <x:f>IF(U3390=0,0,N3390*S3390/U3390)</x:f>
        <x:v>732.5581395348837</x:v>
      </x:c>
      <x:c r="AC3390" s="18" t="n">
        <x:f>IF(U3390=0,0,P3390*S3390/U3390)</x:f>
        <x:v>1956.9767441860465</x:v>
      </x:c>
      <x:c r="AD3390" s="18" t="n">
        <x:f>MAX(AB3390,AC3390*'01 Controls'!$E$14)</x:f>
        <x:v>732.5581395348837</x:v>
      </x:c>
      <x:c r="AE3390" s="18" t="n">
        <x:f>IF(U3390=0,0,N3390*T3390/U3390)</x:f>
        <x:v>54.94186046511627</x:v>
      </x:c>
      <x:c r="AF3390" s="18" t="n">
        <x:f>IF(U3390=0,0,P3390*T3390/U3390)</x:f>
        <x:v>146.77325581395345</x:v>
      </x:c>
      <x:c r="AG3390" s="18" t="n">
        <x:f>MAX(AE3390,AF3390*'01 Controls'!$E$15)</x:f>
        <x:v>54.94186046511627</x:v>
      </x:c>
      <x:c r="AH3390" s="18" t="n">
        <x:f>SUM(V3390,Y3390,AB3390,AE3390)</x:f>
        <x:v>787.5</x:v>
      </x:c>
      <x:c r="AI3390" s="18" t="n">
        <x:f>N3390-AH3390</x:f>
        <x:v>0</x:v>
      </x:c>
      <x:c r="AJ3390" s="18" t="n">
        <x:f>V3390*INDEX('07 Mode Capacity'!$P$6:$P$17,MATCH("AIR-"&amp;I3390,'07 Mode Capacity'!$C$6:$C$17,0))</x:f>
        <x:v>0</x:v>
      </x:c>
      <x:c r="AK3390" s="18" t="n">
        <x:f>Y3390*INDEX('07 Mode Capacity'!$P$6:$P$17,MATCH("OCEAN-"&amp;I3390,'07 Mode Capacity'!$C$6:$C$17,0))</x:f>
        <x:v>0</x:v>
      </x:c>
      <x:c r="AL3390" s="18" t="n">
        <x:f>AB3390*INDEX('07 Mode Capacity'!$P$6:$P$17,MATCH("LAND-"&amp;I3390,'07 Mode Capacity'!$C$6:$C$17,0))</x:f>
        <x:v>89.40716022577287</x:v>
      </x:c>
      <x:c r="AM3390" s="18" t="n">
        <x:f>AE3390*INDEX('07 Mode Capacity'!$P$6:$P$17,MATCH("INLAND-"&amp;I3390,'07 Mode Capacity'!$C$6:$C$17,0))</x:f>
        <x:v>34.6811905745653</x:v>
      </x:c>
      <x:c r="AN3390" s="18" t="n">
        <x:f>SUM(AJ3390:AM3390)</x:f>
        <x:v>124.08835080033816</x:v>
      </x:c>
      <x:c r="AO3390" s="17" t="n">
        <x:f>IF(N3390=0,1,AN3390/N3390)</x:f>
        <x:v>0.15757250895281036</x:v>
      </x:c>
      <x:c r="AP3390" s="11" t="str">
        <x:f>IF(AO3390&gt;='01 Controls'!$E$16,"PASS","FAIL")</x:f>
        <x:v>FAIL</x:v>
      </x:c>
      <x:c r="AQ3390" s="11" t="str">
        <x:v>UNQUANTIFIED</x:v>
      </x:c>
      <x:c r="AR3390" s="11" t="str">
        <x:v>Position-class planning record; serial item and receiver open</x:v>
      </x:c>
      <x:c r="AS3390" s="26"/>
      <x:c r="AT3390" s="26"/>
    </x:row>
    <x:row r="3391">
      <x:c r="C3391" s="11" t="str">
        <x:v>M5-H-MAC-BLK-08</x:v>
      </x:c>
      <x:c r="D3391" s="11" t="str">
        <x:v>M5</x:v>
      </x:c>
      <x:c r="E3391" s="11" t="str">
        <x:v>Drought and water</x:v>
      </x:c>
      <x:c r="F3391" s="11" t="str">
        <x:v>H-MAC</x:v>
      </x:c>
      <x:c r="G3391" s="11" t="str">
        <x:v>Mobile acute-care group</x:v>
      </x:c>
      <x:c r="H3391" s="11" t="str">
        <x:v>BLK-08</x:v>
      </x:c>
      <x:c r="I3391" s="19" t="n">
        <x:v>48</x:v>
      </x:c>
      <x:c r="J3391" s="21" t="n">
        <x:v>3</x:v>
      </x:c>
      <x:c r="K3391" s="18" t="n">
        <x:f>'05 Cargo Register'!K255</x:f>
        <x:v>367.50000000000006</x:v>
      </x:c>
      <x:c r="L3391" s="18" t="n">
        <x:f>'05 Cargo Register'!N255</x:f>
        <x:v>58</x:v>
      </x:c>
      <x:c r="M3391" s="18" t="n">
        <x:f>'05 Cargo Register'!O255</x:f>
        <x:v>2958</x:v>
      </x:c>
      <x:c r="N3391" s="18" t="n">
        <x:f>J3391*K3391</x:f>
        <x:v>1102.5000000000002</x:v>
      </x:c>
      <x:c r="O3391" s="18" t="n">
        <x:f>J3391*L3391</x:f>
        <x:v>174</x:v>
      </x:c>
      <x:c r="P3391" s="18" t="n">
        <x:f>J3391*M3391</x:f>
        <x:v>8874</x:v>
      </x:c>
      <x:c r="Q3391" s="22" t="n">
        <x:f>'01 Controls'!$E$29*'02 Cargo Classes'!$M$14</x:f>
        <x:v>0.05</x:v>
      </x:c>
      <x:c r="R3391" s="22" t="n">
        <x:f>'01 Controls'!$F$29*'02 Cargo Classes'!$N$14</x:f>
        <x:v>0</x:v>
      </x:c>
      <x:c r="S3391" s="22" t="n">
        <x:f>'01 Controls'!$G$29*'02 Cargo Classes'!$O$14</x:f>
        <x:v>0.8</x:v>
      </x:c>
      <x:c r="T3391" s="22" t="n">
        <x:f>'01 Controls'!$H$29*'02 Cargo Classes'!$P$14</x:f>
        <x:v>0.075</x:v>
      </x:c>
      <x:c r="U3391" s="22" t="n">
        <x:f>SUM(Q3391:T3391)</x:f>
        <x:v>0.925</x:v>
      </x:c>
      <x:c r="V3391" s="18" t="n">
        <x:f>IF(U3391=0,0,N3391*Q3391/U3391)</x:f>
        <x:v>59.594594594594604</x:v>
      </x:c>
      <x:c r="W3391" s="18" t="n">
        <x:f>IF(U3391=0,0,P3391*Q3391/U3391)</x:f>
        <x:v>479.6756756756757</x:v>
      </x:c>
      <x:c r="X3391" s="18" t="n">
        <x:f>MAX(V3391,W3391*'01 Controls'!$E$12)</x:f>
        <x:v>119.91891891891892</x:v>
      </x:c>
      <x:c r="Y3391" s="18" t="n">
        <x:f>IF(U3391=0,0,N3391*R3391/U3391)</x:f>
        <x:v>0</x:v>
      </x:c>
      <x:c r="Z3391" s="18" t="n">
        <x:f>IF(U3391=0,0,P3391*R3391/U3391)</x:f>
        <x:v>0</x:v>
      </x:c>
      <x:c r="AA3391" s="18" t="n">
        <x:f>MAX(Y3391,Z3391*'01 Controls'!$E$13)</x:f>
        <x:v>0</x:v>
      </x:c>
      <x:c r="AB3391" s="18" t="n">
        <x:f>IF(U3391=0,0,N3391*S3391/U3391)</x:f>
        <x:v>953.5135135135137</x:v>
      </x:c>
      <x:c r="AC3391" s="18" t="n">
        <x:f>IF(U3391=0,0,P3391*S3391/U3391)</x:f>
        <x:v>7674.810810810811</x:v>
      </x:c>
      <x:c r="AD3391" s="18" t="n">
        <x:f>MAX(AB3391,AC3391*'01 Controls'!$E$14)</x:f>
        <x:v>1534.9621621621623</x:v>
      </x:c>
      <x:c r="AE3391" s="18" t="n">
        <x:f>IF(U3391=0,0,N3391*T3391/U3391)</x:f>
        <x:v>89.3918918918919</x:v>
      </x:c>
      <x:c r="AF3391" s="18" t="n">
        <x:f>IF(U3391=0,0,P3391*T3391/U3391)</x:f>
        <x:v>719.5135135135134</x:v>
      </x:c>
      <x:c r="AG3391" s="18" t="n">
        <x:f>MAX(AE3391,AF3391*'01 Controls'!$E$15)</x:f>
        <x:v>129.5124324324324</x:v>
      </x:c>
      <x:c r="AH3391" s="18" t="n">
        <x:f>SUM(V3391,Y3391,AB3391,AE3391)</x:f>
        <x:v>1102.5000000000002</x:v>
      </x:c>
      <x:c r="AI3391" s="18" t="n">
        <x:f>N3391-AH3391</x:f>
        <x:v>0</x:v>
      </x:c>
      <x:c r="AJ3391" s="18" t="n">
        <x:f>V3391*INDEX('07 Mode Capacity'!$P$6:$P$17,MATCH("AIR-"&amp;I3391,'07 Mode Capacity'!$C$6:$C$17,0))</x:f>
        <x:v>16.7064899061592</x:v>
      </x:c>
      <x:c r="AK3391" s="18" t="n">
        <x:f>Y3391*INDEX('07 Mode Capacity'!$P$6:$P$17,MATCH("OCEAN-"&amp;I3391,'07 Mode Capacity'!$C$6:$C$17,0))</x:f>
        <x:v>0</x:v>
      </x:c>
      <x:c r="AL3391" s="18" t="n">
        <x:f>AB3391*INDEX('07 Mode Capacity'!$P$6:$P$17,MATCH("LAND-"&amp;I3391,'07 Mode Capacity'!$C$6:$C$17,0))</x:f>
        <x:v>116.37429287765465</x:v>
      </x:c>
      <x:c r="AM3391" s="18" t="n">
        <x:f>AE3391*INDEX('07 Mode Capacity'!$P$6:$P$17,MATCH("INLAND-"&amp;I3391,'07 Mode Capacity'!$C$6:$C$17,0))</x:f>
        <x:v>56.42723439429274</x:v>
      </x:c>
      <x:c r="AN3391" s="18" t="n">
        <x:f>SUM(AJ3391:AM3391)</x:f>
        <x:v>189.50801717810657</x:v>
      </x:c>
      <x:c r="AO3391" s="17" t="n">
        <x:f>IF(N3391=0,1,AN3391/N3391)</x:f>
        <x:v>0.17188935798467714</x:v>
      </x:c>
      <x:c r="AP3391" s="11" t="str">
        <x:f>IF(AO3391&gt;='01 Controls'!$E$16,"PASS","FAIL")</x:f>
        <x:v>FAIL</x:v>
      </x:c>
      <x:c r="AQ3391" s="11" t="str">
        <x:v>UNQUANTIFIED</x:v>
      </x:c>
      <x:c r="AR3391" s="11" t="str">
        <x:v>Position-class planning record; serial item and receiver open</x:v>
      </x:c>
      <x:c r="AS3391" s="26"/>
      <x:c r="AT3391" s="26"/>
    </x:row>
    <x:row r="3392">
      <x:c r="C3392" s="11" t="str">
        <x:v>M5-H-PHC-APL-45</x:v>
      </x:c>
      <x:c r="D3392" s="11" t="str">
        <x:v>M5</x:v>
      </x:c>
      <x:c r="E3392" s="11" t="str">
        <x:v>Drought and water</x:v>
      </x:c>
      <x:c r="F3392" s="11" t="str">
        <x:v>H-PHC</x:v>
      </x:c>
      <x:c r="G3392" s="11" t="str">
        <x:v>Public-health control group</x:v>
      </x:c>
      <x:c r="H3392" s="11" t="str">
        <x:v>APL-45</x:v>
      </x:c>
      <x:c r="I3392" s="19" t="n">
        <x:v>24</x:v>
      </x:c>
      <x:c r="J3392" s="21" t="n">
        <x:v>4</x:v>
      </x:c>
      <x:c r="K3392" s="18" t="n">
        <x:f>'05 Cargo Register'!K256</x:f>
        <x:v>472.5</x:v>
      </x:c>
      <x:c r="L3392" s="18" t="n">
        <x:f>'05 Cargo Register'!N256</x:f>
        <x:v>124</x:v>
      </x:c>
      <x:c r="M3392" s="18" t="n">
        <x:f>'05 Cargo Register'!O256</x:f>
        <x:v>930</x:v>
      </x:c>
      <x:c r="N3392" s="18" t="n">
        <x:f>J3392*K3392</x:f>
        <x:v>1890</x:v>
      </x:c>
      <x:c r="O3392" s="18" t="n">
        <x:f>J3392*L3392</x:f>
        <x:v>496</x:v>
      </x:c>
      <x:c r="P3392" s="18" t="n">
        <x:f>J3392*M3392</x:f>
        <x:v>3720</x:v>
      </x:c>
      <x:c r="Q3392" s="22" t="n">
        <x:f>'01 Controls'!$E$29*'02 Cargo Classes'!$M$6</x:f>
        <x:v>0.15000000000000002</x:v>
      </x:c>
      <x:c r="R3392" s="22" t="n">
        <x:f>'01 Controls'!$F$29*'02 Cargo Classes'!$N$6</x:f>
        <x:v>0</x:v>
      </x:c>
      <x:c r="S3392" s="22" t="n">
        <x:f>'01 Controls'!$G$29*'02 Cargo Classes'!$O$6</x:f>
        <x:v>0.8</x:v>
      </x:c>
      <x:c r="T3392" s="22" t="n">
        <x:f>'01 Controls'!$H$29*'02 Cargo Classes'!$P$6</x:f>
        <x:v>0.045</x:v>
      </x:c>
      <x:c r="U3392" s="22" t="n">
        <x:f>SUM(Q3392:T3392)</x:f>
        <x:v>0.9950000000000001</x:v>
      </x:c>
      <x:c r="V3392" s="18" t="n">
        <x:f>IF(U3392=0,0,N3392*Q3392/U3392)</x:f>
        <x:v>284.9246231155779</x:v>
      </x:c>
      <x:c r="W3392" s="18" t="n">
        <x:f>IF(U3392=0,0,P3392*Q3392/U3392)</x:f>
        <x:v>560.8040201005026</x:v>
      </x:c>
      <x:c r="X3392" s="18" t="n">
        <x:f>MAX(V3392,W3392*'01 Controls'!$E$12)</x:f>
        <x:v>284.9246231155779</x:v>
      </x:c>
      <x:c r="Y3392" s="18" t="n">
        <x:f>IF(U3392=0,0,N3392*R3392/U3392)</x:f>
        <x:v>0</x:v>
      </x:c>
      <x:c r="Z3392" s="18" t="n">
        <x:f>IF(U3392=0,0,P3392*R3392/U3392)</x:f>
        <x:v>0</x:v>
      </x:c>
      <x:c r="AA3392" s="18" t="n">
        <x:f>MAX(Y3392,Z3392*'01 Controls'!$E$13)</x:f>
        <x:v>0</x:v>
      </x:c>
      <x:c r="AB3392" s="18" t="n">
        <x:f>IF(U3392=0,0,N3392*S3392/U3392)</x:f>
        <x:v>1519.5979899497486</x:v>
      </x:c>
      <x:c r="AC3392" s="18" t="n">
        <x:f>IF(U3392=0,0,P3392*S3392/U3392)</x:f>
        <x:v>2990.9547738693464</x:v>
      </x:c>
      <x:c r="AD3392" s="18" t="n">
        <x:f>MAX(AB3392,AC3392*'01 Controls'!$E$14)</x:f>
        <x:v>1519.5979899497486</x:v>
      </x:c>
      <x:c r="AE3392" s="18" t="n">
        <x:f>IF(U3392=0,0,N3392*T3392/U3392)</x:f>
        <x:v>85.47738693467336</x:v>
      </x:c>
      <x:c r="AF3392" s="18" t="n">
        <x:f>IF(U3392=0,0,P3392*T3392/U3392)</x:f>
        <x:v>168.24120603015075</x:v>
      </x:c>
      <x:c r="AG3392" s="18" t="n">
        <x:f>MAX(AE3392,AF3392*'01 Controls'!$E$15)</x:f>
        <x:v>85.47738693467336</x:v>
      </x:c>
      <x:c r="AH3392" s="18" t="n">
        <x:f>SUM(V3392,Y3392,AB3392,AE3392)</x:f>
        <x:v>1889.9999999999998</x:v>
      </x:c>
      <x:c r="AI3392" s="18" t="n">
        <x:f>N3392-AH3392</x:f>
        <x:v>2.2737367544323206e-13</x:v>
      </x:c>
      <x:c r="AJ3392" s="18" t="n">
        <x:f>V3392*INDEX('07 Mode Capacity'!$P$6:$P$17,MATCH("AIR-"&amp;I3392,'07 Mode Capacity'!$C$6:$C$17,0))</x:f>
        <x:v>57.8152143038387</x:v>
      </x:c>
      <x:c r="AK3392" s="18" t="n">
        <x:f>Y3392*INDEX('07 Mode Capacity'!$P$6:$P$17,MATCH("OCEAN-"&amp;I3392,'07 Mode Capacity'!$C$6:$C$17,0))</x:f>
        <x:v>0</x:v>
      </x:c>
      <x:c r="AL3392" s="18" t="n">
        <x:f>AB3392*INDEX('07 Mode Capacity'!$P$6:$P$17,MATCH("LAND-"&amp;I3392,'07 Mode Capacity'!$C$6:$C$17,0))</x:f>
        <x:v>581.2476356435217</x:v>
      </x:c>
      <x:c r="AM3392" s="18" t="n">
        <x:f>AE3392*INDEX('07 Mode Capacity'!$P$6:$P$17,MATCH("INLAND-"&amp;I3392,'07 Mode Capacity'!$C$6:$C$17,0))</x:f>
        <x:v>85.47738693467336</x:v>
      </x:c>
      <x:c r="AN3392" s="18" t="n">
        <x:f>SUM(AJ3392:AM3392)</x:f>
        <x:v>724.5402368820338</x:v>
      </x:c>
      <x:c r="AO3392" s="17" t="n">
        <x:f>IF(N3392=0,1,AN3392/N3392)</x:f>
        <x:v>0.3833546226889068</x:v>
      </x:c>
      <x:c r="AP3392" s="11" t="str">
        <x:f>IF(AO3392&gt;='01 Controls'!$E$16,"PASS","FAIL")</x:f>
        <x:v>FAIL</x:v>
      </x:c>
      <x:c r="AQ3392" s="11" t="str">
        <x:v>UNQUANTIFIED</x:v>
      </x:c>
      <x:c r="AR3392" s="11" t="str">
        <x:v>Position-class planning record; serial item and receiver open</x:v>
      </x:c>
      <x:c r="AS3392" s="26"/>
      <x:c r="AT3392" s="26"/>
    </x:row>
    <x:row r="3393">
      <x:c r="C3393" s="11" t="str">
        <x:v>M5-H-PHC-ISO-18</x:v>
      </x:c>
      <x:c r="D3393" s="11" t="str">
        <x:v>M5</x:v>
      </x:c>
      <x:c r="E3393" s="11" t="str">
        <x:v>Drought and water</x:v>
      </x:c>
      <x:c r="F3393" s="11" t="str">
        <x:v>H-PHC</x:v>
      </x:c>
      <x:c r="G3393" s="11" t="str">
        <x:v>Public-health control group</x:v>
      </x:c>
      <x:c r="H3393" s="11" t="str">
        <x:v>ISO-18</x:v>
      </x:c>
      <x:c r="I3393" s="19" t="n">
        <x:v>48</x:v>
      </x:c>
      <x:c r="J3393" s="21" t="n">
        <x:v>4</x:v>
      </x:c>
      <x:c r="K3393" s="18" t="n">
        <x:f>'05 Cargo Register'!K257</x:f>
        <x:v>551.25</x:v>
      </x:c>
      <x:c r="L3393" s="18" t="n">
        <x:f>'05 Cargo Register'!N257</x:f>
        <x:v>37</x:v>
      </x:c>
      <x:c r="M3393" s="18" t="n">
        <x:f>'05 Cargo Register'!O257</x:f>
        <x:v>976.8000000000001</x:v>
      </x:c>
      <x:c r="N3393" s="18" t="n">
        <x:f>J3393*K3393</x:f>
        <x:v>2205</x:v>
      </x:c>
      <x:c r="O3393" s="18" t="n">
        <x:f>J3393*L3393</x:f>
        <x:v>148</x:v>
      </x:c>
      <x:c r="P3393" s="18" t="n">
        <x:f>J3393*M3393</x:f>
        <x:v>3907.2000000000003</x:v>
      </x:c>
      <x:c r="Q3393" s="22" t="n">
        <x:f>'01 Controls'!$E$29*'02 Cargo Classes'!$M$7</x:f>
        <x:v>0.010000000000000002</x:v>
      </x:c>
      <x:c r="R3393" s="22" t="n">
        <x:f>'01 Controls'!$F$29*'02 Cargo Classes'!$N$7</x:f>
        <x:v>0</x:v>
      </x:c>
      <x:c r="S3393" s="22" t="n">
        <x:f>'01 Controls'!$G$29*'02 Cargo Classes'!$O$7</x:f>
        <x:v>0.96</x:v>
      </x:c>
      <x:c r="T3393" s="22" t="n">
        <x:f>'01 Controls'!$H$29*'02 Cargo Classes'!$P$7</x:f>
        <x:v>0.12</x:v>
      </x:c>
      <x:c r="U3393" s="22" t="n">
        <x:f>SUM(Q3393:T3393)</x:f>
        <x:v>1.0899999999999999</x:v>
      </x:c>
      <x:c r="V3393" s="18" t="n">
        <x:f>IF(U3393=0,0,N3393*Q3393/U3393)</x:f>
        <x:v>20.229357798165143</x:v>
      </x:c>
      <x:c r="W3393" s="18" t="n">
        <x:f>IF(U3393=0,0,P3393*Q3393/U3393)</x:f>
        <x:v>35.84587155963304</x:v>
      </x:c>
      <x:c r="X3393" s="18" t="n">
        <x:f>MAX(V3393,W3393*'01 Controls'!$E$12)</x:f>
        <x:v>20.229357798165143</x:v>
      </x:c>
      <x:c r="Y3393" s="18" t="n">
        <x:f>IF(U3393=0,0,N3393*R3393/U3393)</x:f>
        <x:v>0</x:v>
      </x:c>
      <x:c r="Z3393" s="18" t="n">
        <x:f>IF(U3393=0,0,P3393*R3393/U3393)</x:f>
        <x:v>0</x:v>
      </x:c>
      <x:c r="AA3393" s="18" t="n">
        <x:f>MAX(Y3393,Z3393*'01 Controls'!$E$13)</x:f>
        <x:v>0</x:v>
      </x:c>
      <x:c r="AB3393" s="18" t="n">
        <x:f>IF(U3393=0,0,N3393*S3393/U3393)</x:f>
        <x:v>1942.0183486238532</x:v>
      </x:c>
      <x:c r="AC3393" s="18" t="n">
        <x:f>IF(U3393=0,0,P3393*S3393/U3393)</x:f>
        <x:v>3441.2036697247713</x:v>
      </x:c>
      <x:c r="AD3393" s="18" t="n">
        <x:f>MAX(AB3393,AC3393*'01 Controls'!$E$14)</x:f>
        <x:v>1942.0183486238532</x:v>
      </x:c>
      <x:c r="AE3393" s="18" t="n">
        <x:f>IF(U3393=0,0,N3393*T3393/U3393)</x:f>
        <x:v>242.75229357798165</x:v>
      </x:c>
      <x:c r="AF3393" s="18" t="n">
        <x:f>IF(U3393=0,0,P3393*T3393/U3393)</x:f>
        <x:v>430.1504587155964</x:v>
      </x:c>
      <x:c r="AG3393" s="18" t="n">
        <x:f>MAX(AE3393,AF3393*'01 Controls'!$E$15)</x:f>
        <x:v>242.75229357798165</x:v>
      </x:c>
      <x:c r="AH3393" s="18" t="n">
        <x:f>SUM(V3393,Y3393,AB3393,AE3393)</x:f>
        <x:v>2205</x:v>
      </x:c>
      <x:c r="AI3393" s="18" t="n">
        <x:f>N3393-AH3393</x:f>
        <x:v>0</x:v>
      </x:c>
      <x:c r="AJ3393" s="18" t="n">
        <x:f>V3393*INDEX('07 Mode Capacity'!$P$6:$P$17,MATCH("AIR-"&amp;I3393,'07 Mode Capacity'!$C$6:$C$17,0))</x:f>
        <x:v>5.671010335118261</x:v>
      </x:c>
      <x:c r="AK3393" s="18" t="n">
        <x:f>Y3393*INDEX('07 Mode Capacity'!$P$6:$P$17,MATCH("OCEAN-"&amp;I3393,'07 Mode Capacity'!$C$6:$C$17,0))</x:f>
        <x:v>0</x:v>
      </x:c>
      <x:c r="AL3393" s="18" t="n">
        <x:f>AB3393*INDEX('07 Mode Capacity'!$P$6:$P$17,MATCH("LAND-"&amp;I3393,'07 Mode Capacity'!$C$6:$C$17,0))</x:f>
        <x:v>237.01920200770027</x:v>
      </x:c>
      <x:c r="AM3393" s="18" t="n">
        <x:f>AE3393*INDEX('07 Mode Capacity'!$P$6:$P$17,MATCH("INLAND-"&amp;I3393,'07 Mode Capacity'!$C$6:$C$17,0))</x:f>
        <x:v>153.23359064872156</x:v>
      </x:c>
      <x:c r="AN3393" s="18" t="n">
        <x:f>SUM(AJ3393:AM3393)</x:f>
        <x:v>395.92380299154013</x:v>
      </x:c>
      <x:c r="AO3393" s="17" t="n">
        <x:f>IF(N3393=0,1,AN3393/N3393)</x:f>
        <x:v>0.17955728026827217</x:v>
      </x:c>
      <x:c r="AP3393" s="11" t="str">
        <x:f>IF(AO3393&gt;='01 Controls'!$E$16,"PASS","FAIL")</x:f>
        <x:v>FAIL</x:v>
      </x:c>
      <x:c r="AQ3393" s="11" t="str">
        <x:v>UNQUANTIFIED</x:v>
      </x:c>
      <x:c r="AR3393" s="11" t="str">
        <x:v>Position-class planning record; serial item and receiver open</x:v>
      </x:c>
      <x:c r="AS3393" s="26"/>
      <x:c r="AT3393" s="26"/>
    </x:row>
    <x:row r="3394">
      <x:c r="C3394" s="11" t="str">
        <x:v>M5-H-PHC-COL-12</x:v>
      </x:c>
      <x:c r="D3394" s="11" t="str">
        <x:v>M5</x:v>
      </x:c>
      <x:c r="E3394" s="11" t="str">
        <x:v>Drought and water</x:v>
      </x:c>
      <x:c r="F3394" s="11" t="str">
        <x:v>H-PHC</x:v>
      </x:c>
      <x:c r="G3394" s="11" t="str">
        <x:v>Public-health control group</x:v>
      </x:c>
      <x:c r="H3394" s="11" t="str">
        <x:v>COL-12</x:v>
      </x:c>
      <x:c r="I3394" s="19" t="n">
        <x:v>24</x:v>
      </x:c>
      <x:c r="J3394" s="21" t="n">
        <x:v>4</x:v>
      </x:c>
      <x:c r="K3394" s="18" t="n">
        <x:f>'05 Cargo Register'!K258</x:f>
        <x:v>472.5</x:v>
      </x:c>
      <x:c r="L3394" s="18" t="n">
        <x:f>'05 Cargo Register'!N258</x:f>
        <x:v>50</x:v>
      </x:c>
      <x:c r="M3394" s="18" t="n">
        <x:f>'05 Cargo Register'!O258</x:f>
        <x:v>1320</x:v>
      </x:c>
      <x:c r="N3394" s="18" t="n">
        <x:f>J3394*K3394</x:f>
        <x:v>1890</x:v>
      </x:c>
      <x:c r="O3394" s="18" t="n">
        <x:f>J3394*L3394</x:f>
        <x:v>200</x:v>
      </x:c>
      <x:c r="P3394" s="18" t="n">
        <x:f>J3394*M3394</x:f>
        <x:v>5280</x:v>
      </x:c>
      <x:c r="Q3394" s="22" t="n">
        <x:f>'01 Controls'!$E$29*'02 Cargo Classes'!$M$8</x:f>
        <x:v>0.1</x:v>
      </x:c>
      <x:c r="R3394" s="22" t="n">
        <x:f>'01 Controls'!$F$29*'02 Cargo Classes'!$N$8</x:f>
        <x:v>0</x:v>
      </x:c>
      <x:c r="S3394" s="22" t="n">
        <x:f>'01 Controls'!$G$29*'02 Cargo Classes'!$O$8</x:f>
        <x:v>0.96</x:v>
      </x:c>
      <x:c r="T3394" s="22" t="n">
        <x:f>'01 Controls'!$H$29*'02 Cargo Classes'!$P$8</x:f>
        <x:v>0.03</x:v>
      </x:c>
      <x:c r="U3394" s="22" t="n">
        <x:f>SUM(Q3394:T3394)</x:f>
        <x:v>1.09</x:v>
      </x:c>
      <x:c r="V3394" s="18" t="n">
        <x:f>IF(U3394=0,0,N3394*Q3394/U3394)</x:f>
        <x:v>173.39449541284404</x:v>
      </x:c>
      <x:c r="W3394" s="18" t="n">
        <x:f>IF(U3394=0,0,P3394*Q3394/U3394)</x:f>
        <x:v>484.4036697247706</x:v>
      </x:c>
      <x:c r="X3394" s="18" t="n">
        <x:f>MAX(V3394,W3394*'01 Controls'!$E$12)</x:f>
        <x:v>173.39449541284404</x:v>
      </x:c>
      <x:c r="Y3394" s="18" t="n">
        <x:f>IF(U3394=0,0,N3394*R3394/U3394)</x:f>
        <x:v>0</x:v>
      </x:c>
      <x:c r="Z3394" s="18" t="n">
        <x:f>IF(U3394=0,0,P3394*R3394/U3394)</x:f>
        <x:v>0</x:v>
      </x:c>
      <x:c r="AA3394" s="18" t="n">
        <x:f>MAX(Y3394,Z3394*'01 Controls'!$E$13)</x:f>
        <x:v>0</x:v>
      </x:c>
      <x:c r="AB3394" s="18" t="n">
        <x:f>IF(U3394=0,0,N3394*S3394/U3394)</x:f>
        <x:v>1664.5871559633024</x:v>
      </x:c>
      <x:c r="AC3394" s="18" t="n">
        <x:f>IF(U3394=0,0,P3394*S3394/U3394)</x:f>
        <x:v>4650.275229357798</x:v>
      </x:c>
      <x:c r="AD3394" s="18" t="n">
        <x:f>MAX(AB3394,AC3394*'01 Controls'!$E$14)</x:f>
        <x:v>1664.5871559633024</x:v>
      </x:c>
      <x:c r="AE3394" s="18" t="n">
        <x:f>IF(U3394=0,0,N3394*T3394/U3394)</x:f>
        <x:v>52.0183486238532</x:v>
      </x:c>
      <x:c r="AF3394" s="18" t="n">
        <x:f>IF(U3394=0,0,P3394*T3394/U3394)</x:f>
        <x:v>145.32110091743118</x:v>
      </x:c>
      <x:c r="AG3394" s="18" t="n">
        <x:f>MAX(AE3394,AF3394*'01 Controls'!$E$15)</x:f>
        <x:v>52.0183486238532</x:v>
      </x:c>
      <x:c r="AH3394" s="18" t="n">
        <x:f>SUM(V3394,Y3394,AB3394,AE3394)</x:f>
        <x:v>1889.9999999999995</x:v>
      </x:c>
      <x:c r="AI3394" s="18" t="n">
        <x:f>N3394-AH3394</x:f>
        <x:v>4.547473508864641e-13</x:v>
      </x:c>
      <x:c r="AJ3394" s="18" t="n">
        <x:f>V3394*INDEX('07 Mode Capacity'!$P$6:$P$17,MATCH("AIR-"&amp;I3394,'07 Mode Capacity'!$C$6:$C$17,0))</x:f>
        <x:v>35.18418240508838</x:v>
      </x:c>
      <x:c r="AK3394" s="18" t="n">
        <x:f>Y3394*INDEX('07 Mode Capacity'!$P$6:$P$17,MATCH("OCEAN-"&amp;I3394,'07 Mode Capacity'!$C$6:$C$17,0))</x:f>
        <x:v>0</x:v>
      </x:c>
      <x:c r="AL3394" s="18" t="n">
        <x:f>AB3394*INDEX('07 Mode Capacity'!$P$6:$P$17,MATCH("LAND-"&amp;I3394,'07 Mode Capacity'!$C$6:$C$17,0))</x:f>
        <x:v>636.706125649876</x:v>
      </x:c>
      <x:c r="AM3394" s="18" t="n">
        <x:f>AE3394*INDEX('07 Mode Capacity'!$P$6:$P$17,MATCH("INLAND-"&amp;I3394,'07 Mode Capacity'!$C$6:$C$17,0))</x:f>
        <x:v>52.0183486238532</x:v>
      </x:c>
      <x:c r="AN3394" s="18" t="n">
        <x:f>SUM(AJ3394:AM3394)</x:f>
        <x:v>723.9086566788175</x:v>
      </x:c>
      <x:c r="AO3394" s="17" t="n">
        <x:f>IF(N3394=0,1,AN3394/N3394)</x:f>
        <x:v>0.3830204532692156</x:v>
      </x:c>
      <x:c r="AP3394" s="11" t="str">
        <x:f>IF(AO3394&gt;='01 Controls'!$E$16,"PASS","FAIL")</x:f>
        <x:v>FAIL</x:v>
      </x:c>
      <x:c r="AQ3394" s="11" t="str">
        <x:v>UNQUANTIFIED</x:v>
      </x:c>
      <x:c r="AR3394" s="11" t="str">
        <x:v>Position-class planning record; serial item and receiver open</x:v>
      </x:c>
      <x:c r="AS3394" s="26"/>
      <x:c r="AT3394" s="26"/>
    </x:row>
    <x:row r="3395">
      <x:c r="C3395" s="11" t="str">
        <x:v>M5-H-PHC-BAT-22</x:v>
      </x:c>
      <x:c r="D3395" s="11" t="str">
        <x:v>M5</x:v>
      </x:c>
      <x:c r="E3395" s="11" t="str">
        <x:v>Drought and water</x:v>
      </x:c>
      <x:c r="F3395" s="11" t="str">
        <x:v>H-PHC</x:v>
      </x:c>
      <x:c r="G3395" s="11" t="str">
        <x:v>Public-health control group</x:v>
      </x:c>
      <x:c r="H3395" s="11" t="str">
        <x:v>BAT-22</x:v>
      </x:c>
      <x:c r="I3395" s="19" t="n">
        <x:v>48</x:v>
      </x:c>
      <x:c r="J3395" s="21" t="n">
        <x:v>4</x:v>
      </x:c>
      <x:c r="K3395" s="18" t="n">
        <x:f>'05 Cargo Register'!K259</x:f>
        <x:v>210</x:v>
      </x:c>
      <x:c r="L3395" s="18" t="n">
        <x:f>'05 Cargo Register'!N259</x:f>
        <x:v>12</x:v>
      </x:c>
      <x:c r="M3395" s="18" t="n">
        <x:f>'05 Cargo Register'!O259</x:f>
        <x:v>316.8</x:v>
      </x:c>
      <x:c r="N3395" s="18" t="n">
        <x:f>J3395*K3395</x:f>
        <x:v>840</x:v>
      </x:c>
      <x:c r="O3395" s="18" t="n">
        <x:f>J3395*L3395</x:f>
        <x:v>48</x:v>
      </x:c>
      <x:c r="P3395" s="18" t="n">
        <x:f>J3395*M3395</x:f>
        <x:v>1267.2</x:v>
      </x:c>
      <x:c r="Q3395" s="22" t="n">
        <x:f>'01 Controls'!$E$29*'02 Cargo Classes'!$M$9</x:f>
        <x:v>0</x:v>
      </x:c>
      <x:c r="R3395" s="22" t="n">
        <x:f>'01 Controls'!$F$29*'02 Cargo Classes'!$N$9</x:f>
        <x:v>0</x:v>
      </x:c>
      <x:c r="S3395" s="22" t="n">
        <x:f>'01 Controls'!$G$29*'02 Cargo Classes'!$O$9</x:f>
        <x:v>0.8</x:v>
      </x:c>
      <x:c r="T3395" s="22" t="n">
        <x:f>'01 Controls'!$H$29*'02 Cargo Classes'!$P$9</x:f>
        <x:v>0.075</x:v>
      </x:c>
      <x:c r="U3395" s="22" t="n">
        <x:f>SUM(Q3395:T3395)</x:f>
        <x:v>0.875</x:v>
      </x:c>
      <x:c r="V3395" s="18" t="n">
        <x:f>IF(U3395=0,0,N3395*Q3395/U3395)</x:f>
        <x:v>0</x:v>
      </x:c>
      <x:c r="W3395" s="18" t="n">
        <x:f>IF(U3395=0,0,P3395*Q3395/U3395)</x:f>
        <x:v>0</x:v>
      </x:c>
      <x:c r="X3395" s="18" t="n">
        <x:f>MAX(V3395,W3395*'01 Controls'!$E$12)</x:f>
        <x:v>0</x:v>
      </x:c>
      <x:c r="Y3395" s="18" t="n">
        <x:f>IF(U3395=0,0,N3395*R3395/U3395)</x:f>
        <x:v>0</x:v>
      </x:c>
      <x:c r="Z3395" s="18" t="n">
        <x:f>IF(U3395=0,0,P3395*R3395/U3395)</x:f>
        <x:v>0</x:v>
      </x:c>
      <x:c r="AA3395" s="18" t="n">
        <x:f>MAX(Y3395,Z3395*'01 Controls'!$E$13)</x:f>
        <x:v>0</x:v>
      </x:c>
      <x:c r="AB3395" s="18" t="n">
        <x:f>IF(U3395=0,0,N3395*S3395/U3395)</x:f>
        <x:v>768</x:v>
      </x:c>
      <x:c r="AC3395" s="18" t="n">
        <x:f>IF(U3395=0,0,P3395*S3395/U3395)</x:f>
        <x:v>1158.5828571428572</x:v>
      </x:c>
      <x:c r="AD3395" s="18" t="n">
        <x:f>MAX(AB3395,AC3395*'01 Controls'!$E$14)</x:f>
        <x:v>768</x:v>
      </x:c>
      <x:c r="AE3395" s="18" t="n">
        <x:f>IF(U3395=0,0,N3395*T3395/U3395)</x:f>
        <x:v>72</x:v>
      </x:c>
      <x:c r="AF3395" s="18" t="n">
        <x:f>IF(U3395=0,0,P3395*T3395/U3395)</x:f>
        <x:v>108.61714285714287</x:v>
      </x:c>
      <x:c r="AG3395" s="18" t="n">
        <x:f>MAX(AE3395,AF3395*'01 Controls'!$E$15)</x:f>
        <x:v>72</x:v>
      </x:c>
      <x:c r="AH3395" s="18" t="n">
        <x:f>SUM(V3395,Y3395,AB3395,AE3395)</x:f>
        <x:v>840</x:v>
      </x:c>
      <x:c r="AI3395" s="18" t="n">
        <x:f>N3395-AH3395</x:f>
        <x:v>0</x:v>
      </x:c>
      <x:c r="AJ3395" s="18" t="n">
        <x:f>V3395*INDEX('07 Mode Capacity'!$P$6:$P$17,MATCH("AIR-"&amp;I3395,'07 Mode Capacity'!$C$6:$C$17,0))</x:f>
        <x:v>0</x:v>
      </x:c>
      <x:c r="AK3395" s="18" t="n">
        <x:f>Y3395*INDEX('07 Mode Capacity'!$P$6:$P$17,MATCH("OCEAN-"&amp;I3395,'07 Mode Capacity'!$C$6:$C$17,0))</x:f>
        <x:v>0</x:v>
      </x:c>
      <x:c r="AL3395" s="18" t="n">
        <x:f>AB3395*INDEX('07 Mode Capacity'!$P$6:$P$17,MATCH("LAND-"&amp;I3395,'07 Mode Capacity'!$C$6:$C$17,0))</x:f>
        <x:v>93.73276378717217</x:v>
      </x:c>
      <x:c r="AM3395" s="18" t="n">
        <x:f>AE3395*INDEX('07 Mode Capacity'!$P$6:$P$17,MATCH("INLAND-"&amp;I3395,'07 Mode Capacity'!$C$6:$C$17,0))</x:f>
        <x:v>45.4488745053351</x:v>
      </x:c>
      <x:c r="AN3395" s="18" t="n">
        <x:f>SUM(AJ3395:AM3395)</x:f>
        <x:v>139.18163829250727</x:v>
      </x:c>
      <x:c r="AO3395" s="17" t="n">
        <x:f>IF(N3395=0,1,AN3395/N3395)</x:f>
        <x:v>0.16569242653869914</x:v>
      </x:c>
      <x:c r="AP3395" s="11" t="str">
        <x:f>IF(AO3395&gt;='01 Controls'!$E$16,"PASS","FAIL")</x:f>
        <x:v>FAIL</x:v>
      </x:c>
      <x:c r="AQ3395" s="11" t="str">
        <x:v>UNQUANTIFIED</x:v>
      </x:c>
      <x:c r="AR3395" s="11" t="str">
        <x:v>Position-class planning record; serial item and receiver open</x:v>
      </x:c>
      <x:c r="AS3395" s="26"/>
      <x:c r="AT3395" s="26"/>
    </x:row>
    <x:row r="3396">
      <x:c r="C3396" s="11" t="str">
        <x:v>M5-H-PHC-TNK-20</x:v>
      </x:c>
      <x:c r="D3396" s="11" t="str">
        <x:v>M5</x:v>
      </x:c>
      <x:c r="E3396" s="11" t="str">
        <x:v>Drought and water</x:v>
      </x:c>
      <x:c r="F3396" s="11" t="str">
        <x:v>H-PHC</x:v>
      </x:c>
      <x:c r="G3396" s="11" t="str">
        <x:v>Public-health control group</x:v>
      </x:c>
      <x:c r="H3396" s="11" t="str">
        <x:v>TNK-20</x:v>
      </x:c>
      <x:c r="I3396" s="19" t="n">
        <x:v>48</x:v>
      </x:c>
      <x:c r="J3396" s="21" t="n">
        <x:v>4</x:v>
      </x:c>
      <x:c r="K3396" s="18" t="n">
        <x:f>'05 Cargo Register'!K260</x:f>
        <x:v>157.5</x:v>
      </x:c>
      <x:c r="L3396" s="18" t="n">
        <x:f>'05 Cargo Register'!N260</x:f>
        <x:v>10</x:v>
      </x:c>
      <x:c r="M3396" s="18" t="n">
        <x:f>'05 Cargo Register'!O260</x:f>
        <x:v>212.5</x:v>
      </x:c>
      <x:c r="N3396" s="18" t="n">
        <x:f>J3396*K3396</x:f>
        <x:v>630</x:v>
      </x:c>
      <x:c r="O3396" s="18" t="n">
        <x:f>J3396*L3396</x:f>
        <x:v>40</x:v>
      </x:c>
      <x:c r="P3396" s="18" t="n">
        <x:f>J3396*M3396</x:f>
        <x:v>850</x:v>
      </x:c>
      <x:c r="Q3396" s="22" t="n">
        <x:f>'01 Controls'!$E$29*'02 Cargo Classes'!$M$10</x:f>
        <x:v>0</x:v>
      </x:c>
      <x:c r="R3396" s="22" t="n">
        <x:f>'01 Controls'!$F$29*'02 Cargo Classes'!$N$10</x:f>
        <x:v>0</x:v>
      </x:c>
      <x:c r="S3396" s="22" t="n">
        <x:f>'01 Controls'!$G$29*'02 Cargo Classes'!$O$10</x:f>
        <x:v>0.8</x:v>
      </x:c>
      <x:c r="T3396" s="22" t="n">
        <x:f>'01 Controls'!$H$29*'02 Cargo Classes'!$P$10</x:f>
        <x:v>0.15</x:v>
      </x:c>
      <x:c r="U3396" s="22" t="n">
        <x:f>SUM(Q3396:T3396)</x:f>
        <x:v>0.9500000000000001</x:v>
      </x:c>
      <x:c r="V3396" s="18" t="n">
        <x:f>IF(U3396=0,0,N3396*Q3396/U3396)</x:f>
        <x:v>0</x:v>
      </x:c>
      <x:c r="W3396" s="18" t="n">
        <x:f>IF(U3396=0,0,P3396*Q3396/U3396)</x:f>
        <x:v>0</x:v>
      </x:c>
      <x:c r="X3396" s="18" t="n">
        <x:f>MAX(V3396,W3396*'01 Controls'!$E$12)</x:f>
        <x:v>0</x:v>
      </x:c>
      <x:c r="Y3396" s="18" t="n">
        <x:f>IF(U3396=0,0,N3396*R3396/U3396)</x:f>
        <x:v>0</x:v>
      </x:c>
      <x:c r="Z3396" s="18" t="n">
        <x:f>IF(U3396=0,0,P3396*R3396/U3396)</x:f>
        <x:v>0</x:v>
      </x:c>
      <x:c r="AA3396" s="18" t="n">
        <x:f>MAX(Y3396,Z3396*'01 Controls'!$E$13)</x:f>
        <x:v>0</x:v>
      </x:c>
      <x:c r="AB3396" s="18" t="n">
        <x:f>IF(U3396=0,0,N3396*S3396/U3396)</x:f>
        <x:v>530.5263157894736</x:v>
      </x:c>
      <x:c r="AC3396" s="18" t="n">
        <x:f>IF(U3396=0,0,P3396*S3396/U3396)</x:f>
        <x:v>715.7894736842105</x:v>
      </x:c>
      <x:c r="AD3396" s="18" t="n">
        <x:f>MAX(AB3396,AC3396*'01 Controls'!$E$14)</x:f>
        <x:v>530.5263157894736</x:v>
      </x:c>
      <x:c r="AE3396" s="18" t="n">
        <x:f>IF(U3396=0,0,N3396*T3396/U3396)</x:f>
        <x:v>99.47368421052632</x:v>
      </x:c>
      <x:c r="AF3396" s="18" t="n">
        <x:f>IF(U3396=0,0,P3396*T3396/U3396)</x:f>
        <x:v>134.21052631578945</x:v>
      </x:c>
      <x:c r="AG3396" s="18" t="n">
        <x:f>MAX(AE3396,AF3396*'01 Controls'!$E$15)</x:f>
        <x:v>99.47368421052632</x:v>
      </x:c>
      <x:c r="AH3396" s="18" t="n">
        <x:f>SUM(V3396,Y3396,AB3396,AE3396)</x:f>
        <x:v>630</x:v>
      </x:c>
      <x:c r="AI3396" s="18" t="n">
        <x:f>N3396-AH3396</x:f>
        <x:v>0</x:v>
      </x:c>
      <x:c r="AJ3396" s="18" t="n">
        <x:f>V3396*INDEX('07 Mode Capacity'!$P$6:$P$17,MATCH("AIR-"&amp;I3396,'07 Mode Capacity'!$C$6:$C$17,0))</x:f>
        <x:v>0</x:v>
      </x:c>
      <x:c r="AK3396" s="18" t="n">
        <x:f>Y3396*INDEX('07 Mode Capacity'!$P$6:$P$17,MATCH("OCEAN-"&amp;I3396,'07 Mode Capacity'!$C$6:$C$17,0))</x:f>
        <x:v>0</x:v>
      </x:c>
      <x:c r="AL3396" s="18" t="n">
        <x:f>AB3396*INDEX('07 Mode Capacity'!$P$6:$P$17,MATCH("LAND-"&amp;I3396,'07 Mode Capacity'!$C$6:$C$17,0))</x:f>
        <x:v>64.74960656350709</x:v>
      </x:c>
      <x:c r="AM3396" s="18" t="n">
        <x:f>AE3396*INDEX('07 Mode Capacity'!$P$6:$P$17,MATCH("INLAND-"&amp;I3396,'07 Mode Capacity'!$C$6:$C$17,0))</x:f>
        <x:v>62.791208198160334</x:v>
      </x:c>
      <x:c r="AN3396" s="18" t="n">
        <x:f>SUM(AJ3396:AM3396)</x:f>
        <x:v>127.54081476166742</x:v>
      </x:c>
      <x:c r="AO3396" s="17" t="n">
        <x:f>IF(N3396=0,1,AN3396/N3396)</x:f>
        <x:v>0.20244573771693242</x:v>
      </x:c>
      <x:c r="AP3396" s="11" t="str">
        <x:f>IF(AO3396&gt;='01 Controls'!$E$16,"PASS","FAIL")</x:f>
        <x:v>FAIL</x:v>
      </x:c>
      <x:c r="AQ3396" s="11" t="str">
        <x:v>UNQUANTIFIED</x:v>
      </x:c>
      <x:c r="AR3396" s="11" t="str">
        <x:v>Position-class planning record; serial item and receiver open</x:v>
      </x:c>
      <x:c r="AS3396" s="26"/>
      <x:c r="AT3396" s="26"/>
    </x:row>
    <x:row r="3397">
      <x:c r="C3397" s="11" t="str">
        <x:v>M5-H-PHC-FLR-24</x:v>
      </x:c>
      <x:c r="D3397" s="11" t="str">
        <x:v>M5</x:v>
      </x:c>
      <x:c r="E3397" s="11" t="str">
        <x:v>Drought and water</x:v>
      </x:c>
      <x:c r="F3397" s="11" t="str">
        <x:v>H-PHC</x:v>
      </x:c>
      <x:c r="G3397" s="11" t="str">
        <x:v>Public-health control group</x:v>
      </x:c>
      <x:c r="H3397" s="11" t="str">
        <x:v>FLR-24</x:v>
      </x:c>
      <x:c r="I3397" s="19" t="n">
        <x:v>48</x:v>
      </x:c>
      <x:c r="J3397" s="21" t="n">
        <x:v>4</x:v>
      </x:c>
      <x:c r="K3397" s="18" t="n">
        <x:f>'05 Cargo Register'!K261</x:f>
        <x:v>131.25</x:v>
      </x:c>
      <x:c r="L3397" s="18" t="n">
        <x:f>'05 Cargo Register'!N261</x:f>
        <x:v>7</x:v>
      </x:c>
      <x:c r="M3397" s="18" t="n">
        <x:f>'05 Cargo Register'!O261</x:f>
        <x:v>224</x:v>
      </x:c>
      <x:c r="N3397" s="18" t="n">
        <x:f>J3397*K3397</x:f>
        <x:v>525</x:v>
      </x:c>
      <x:c r="O3397" s="18" t="n">
        <x:f>J3397*L3397</x:f>
        <x:v>28</x:v>
      </x:c>
      <x:c r="P3397" s="18" t="n">
        <x:f>J3397*M3397</x:f>
        <x:v>896</x:v>
      </x:c>
      <x:c r="Q3397" s="22" t="n">
        <x:f>'01 Controls'!$E$29*'02 Cargo Classes'!$M$11</x:f>
        <x:v>0</x:v>
      </x:c>
      <x:c r="R3397" s="22" t="n">
        <x:f>'01 Controls'!$F$29*'02 Cargo Classes'!$N$11</x:f>
        <x:v>0</x:v>
      </x:c>
      <x:c r="S3397" s="22" t="n">
        <x:f>'01 Controls'!$G$29*'02 Cargo Classes'!$O$11</x:f>
        <x:v>0.8</x:v>
      </x:c>
      <x:c r="T3397" s="22" t="n">
        <x:f>'01 Controls'!$H$29*'02 Cargo Classes'!$P$11</x:f>
        <x:v>0.12</x:v>
      </x:c>
      <x:c r="U3397" s="22" t="n">
        <x:f>SUM(Q3397:T3397)</x:f>
        <x:v>0.92</x:v>
      </x:c>
      <x:c r="V3397" s="18" t="n">
        <x:f>IF(U3397=0,0,N3397*Q3397/U3397)</x:f>
        <x:v>0</x:v>
      </x:c>
      <x:c r="W3397" s="18" t="n">
        <x:f>IF(U3397=0,0,P3397*Q3397/U3397)</x:f>
        <x:v>0</x:v>
      </x:c>
      <x:c r="X3397" s="18" t="n">
        <x:f>MAX(V3397,W3397*'01 Controls'!$E$12)</x:f>
        <x:v>0</x:v>
      </x:c>
      <x:c r="Y3397" s="18" t="n">
        <x:f>IF(U3397=0,0,N3397*R3397/U3397)</x:f>
        <x:v>0</x:v>
      </x:c>
      <x:c r="Z3397" s="18" t="n">
        <x:f>IF(U3397=0,0,P3397*R3397/U3397)</x:f>
        <x:v>0</x:v>
      </x:c>
      <x:c r="AA3397" s="18" t="n">
        <x:f>MAX(Y3397,Z3397*'01 Controls'!$E$13)</x:f>
        <x:v>0</x:v>
      </x:c>
      <x:c r="AB3397" s="18" t="n">
        <x:f>IF(U3397=0,0,N3397*S3397/U3397)</x:f>
        <x:v>456.52173913043475</x:v>
      </x:c>
      <x:c r="AC3397" s="18" t="n">
        <x:f>IF(U3397=0,0,P3397*S3397/U3397)</x:f>
        <x:v>779.1304347826087</x:v>
      </x:c>
      <x:c r="AD3397" s="18" t="n">
        <x:f>MAX(AB3397,AC3397*'01 Controls'!$E$14)</x:f>
        <x:v>456.52173913043475</x:v>
      </x:c>
      <x:c r="AE3397" s="18" t="n">
        <x:f>IF(U3397=0,0,N3397*T3397/U3397)</x:f>
        <x:v>68.47826086956522</x:v>
      </x:c>
      <x:c r="AF3397" s="18" t="n">
        <x:f>IF(U3397=0,0,P3397*T3397/U3397)</x:f>
        <x:v>116.8695652173913</x:v>
      </x:c>
      <x:c r="AG3397" s="18" t="n">
        <x:f>MAX(AE3397,AF3397*'01 Controls'!$E$15)</x:f>
        <x:v>68.47826086956522</x:v>
      </x:c>
      <x:c r="AH3397" s="18" t="n">
        <x:f>SUM(V3397,Y3397,AB3397,AE3397)</x:f>
        <x:v>525</x:v>
      </x:c>
      <x:c r="AI3397" s="18" t="n">
        <x:f>N3397-AH3397</x:f>
        <x:v>0</x:v>
      </x:c>
      <x:c r="AJ3397" s="18" t="n">
        <x:f>V3397*INDEX('07 Mode Capacity'!$P$6:$P$17,MATCH("AIR-"&amp;I3397,'07 Mode Capacity'!$C$6:$C$17,0))</x:f>
        <x:v>0</x:v>
      </x:c>
      <x:c r="AK3397" s="18" t="n">
        <x:f>Y3397*INDEX('07 Mode Capacity'!$P$6:$P$17,MATCH("OCEAN-"&amp;I3397,'07 Mode Capacity'!$C$6:$C$17,0))</x:f>
        <x:v>0</x:v>
      </x:c>
      <x:c r="AL3397" s="18" t="n">
        <x:f>AB3397*INDEX('07 Mode Capacity'!$P$6:$P$17,MATCH("LAND-"&amp;I3397,'07 Mode Capacity'!$C$6:$C$17,0))</x:f>
        <x:v>55.717505647945416</x:v>
      </x:c>
      <x:c r="AM3397" s="18" t="n">
        <x:f>AE3397*INDEX('07 Mode Capacity'!$P$6:$P$17,MATCH("INLAND-"&amp;I3397,'07 Mode Capacity'!$C$6:$C$17,0))</x:f>
        <x:v>43.22583173061762</x:v>
      </x:c>
      <x:c r="AN3397" s="18" t="n">
        <x:f>SUM(AJ3397:AM3397)</x:f>
        <x:v>98.94333737856303</x:v>
      </x:c>
      <x:c r="AO3397" s="17" t="n">
        <x:f>IF(N3397=0,1,AN3397/N3397)</x:f>
        <x:v>0.18846349976869148</x:v>
      </x:c>
      <x:c r="AP3397" s="11" t="str">
        <x:f>IF(AO3397&gt;='01 Controls'!$E$16,"PASS","FAIL")</x:f>
        <x:v>FAIL</x:v>
      </x:c>
      <x:c r="AQ3397" s="11" t="str">
        <x:v>UNQUANTIFIED</x:v>
      </x:c>
      <x:c r="AR3397" s="11" t="str">
        <x:v>Position-class planning record; serial item and receiver open</x:v>
      </x:c>
      <x:c r="AS3397" s="26"/>
      <x:c r="AT3397" s="26"/>
    </x:row>
    <x:row r="3398">
      <x:c r="C3398" s="11" t="str">
        <x:v>M5-H-PHC-ROL-30</x:v>
      </x:c>
      <x:c r="D3398" s="11" t="str">
        <x:v>M5</x:v>
      </x:c>
      <x:c r="E3398" s="11" t="str">
        <x:v>Drought and water</x:v>
      </x:c>
      <x:c r="F3398" s="11" t="str">
        <x:v>H-PHC</x:v>
      </x:c>
      <x:c r="G3398" s="11" t="str">
        <x:v>Public-health control group</x:v>
      </x:c>
      <x:c r="H3398" s="11" t="str">
        <x:v>ROL-30</x:v>
      </x:c>
      <x:c r="I3398" s="19" t="n">
        <x:v>48</x:v>
      </x:c>
      <x:c r="J3398" s="21" t="n">
        <x:v>4</x:v>
      </x:c>
      <x:c r="K3398" s="18" t="n">
        <x:f>'05 Cargo Register'!K262</x:f>
        <x:v>262.5</x:v>
      </x:c>
      <x:c r="L3398" s="18" t="n">
        <x:f>'05 Cargo Register'!N262</x:f>
        <x:v>11</x:v>
      </x:c>
      <x:c r="M3398" s="18" t="n">
        <x:f>'05 Cargo Register'!O262</x:f>
        <x:v>701.25</x:v>
      </x:c>
      <x:c r="N3398" s="18" t="n">
        <x:f>J3398*K3398</x:f>
        <x:v>1050</x:v>
      </x:c>
      <x:c r="O3398" s="18" t="n">
        <x:f>J3398*L3398</x:f>
        <x:v>44</x:v>
      </x:c>
      <x:c r="P3398" s="18" t="n">
        <x:f>J3398*M3398</x:f>
        <x:v>2805</x:v>
      </x:c>
      <x:c r="Q3398" s="22" t="n">
        <x:f>'01 Controls'!$E$29*'02 Cargo Classes'!$M$12</x:f>
        <x:v>0</x:v>
      </x:c>
      <x:c r="R3398" s="22" t="n">
        <x:f>'01 Controls'!$F$29*'02 Cargo Classes'!$N$12</x:f>
        <x:v>0</x:v>
      </x:c>
      <x:c r="S3398" s="22" t="n">
        <x:f>'01 Controls'!$G$29*'02 Cargo Classes'!$O$12</x:f>
        <x:v>1.2000000000000002</x:v>
      </x:c>
      <x:c r="T3398" s="22" t="n">
        <x:f>'01 Controls'!$H$29*'02 Cargo Classes'!$P$12</x:f>
        <x:v>0.09</x:v>
      </x:c>
      <x:c r="U3398" s="22" t="n">
        <x:f>SUM(Q3398:T3398)</x:f>
        <x:v>1.2900000000000003</x:v>
      </x:c>
      <x:c r="V3398" s="18" t="n">
        <x:f>IF(U3398=0,0,N3398*Q3398/U3398)</x:f>
        <x:v>0</x:v>
      </x:c>
      <x:c r="W3398" s="18" t="n">
        <x:f>IF(U3398=0,0,P3398*Q3398/U3398)</x:f>
        <x:v>0</x:v>
      </x:c>
      <x:c r="X3398" s="18" t="n">
        <x:f>MAX(V3398,W3398*'01 Controls'!$E$12)</x:f>
        <x:v>0</x:v>
      </x:c>
      <x:c r="Y3398" s="18" t="n">
        <x:f>IF(U3398=0,0,N3398*R3398/U3398)</x:f>
        <x:v>0</x:v>
      </x:c>
      <x:c r="Z3398" s="18" t="n">
        <x:f>IF(U3398=0,0,P3398*R3398/U3398)</x:f>
        <x:v>0</x:v>
      </x:c>
      <x:c r="AA3398" s="18" t="n">
        <x:f>MAX(Y3398,Z3398*'01 Controls'!$E$13)</x:f>
        <x:v>0</x:v>
      </x:c>
      <x:c r="AB3398" s="18" t="n">
        <x:f>IF(U3398=0,0,N3398*S3398/U3398)</x:f>
        <x:v>976.7441860465116</x:v>
      </x:c>
      <x:c r="AC3398" s="18" t="n">
        <x:f>IF(U3398=0,0,P3398*S3398/U3398)</x:f>
        <x:v>2609.302325581395</x:v>
      </x:c>
      <x:c r="AD3398" s="18" t="n">
        <x:f>MAX(AB3398,AC3398*'01 Controls'!$E$14)</x:f>
        <x:v>976.7441860465116</x:v>
      </x:c>
      <x:c r="AE3398" s="18" t="n">
        <x:f>IF(U3398=0,0,N3398*T3398/U3398)</x:f>
        <x:v>73.25581395348836</x:v>
      </x:c>
      <x:c r="AF3398" s="18" t="n">
        <x:f>IF(U3398=0,0,P3398*T3398/U3398)</x:f>
        <x:v>195.6976744186046</x:v>
      </x:c>
      <x:c r="AG3398" s="18" t="n">
        <x:f>MAX(AE3398,AF3398*'01 Controls'!$E$15)</x:f>
        <x:v>73.25581395348836</x:v>
      </x:c>
      <x:c r="AH3398" s="18" t="n">
        <x:f>SUM(V3398,Y3398,AB3398,AE3398)</x:f>
        <x:v>1050</x:v>
      </x:c>
      <x:c r="AI3398" s="18" t="n">
        <x:f>N3398-AH3398</x:f>
        <x:v>0</x:v>
      </x:c>
      <x:c r="AJ3398" s="18" t="n">
        <x:f>V3398*INDEX('07 Mode Capacity'!$P$6:$P$17,MATCH("AIR-"&amp;I3398,'07 Mode Capacity'!$C$6:$C$17,0))</x:f>
        <x:v>0</x:v>
      </x:c>
      <x:c r="AK3398" s="18" t="n">
        <x:f>Y3398*INDEX('07 Mode Capacity'!$P$6:$P$17,MATCH("OCEAN-"&amp;I3398,'07 Mode Capacity'!$C$6:$C$17,0))</x:f>
        <x:v>0</x:v>
      </x:c>
      <x:c r="AL3398" s="18" t="n">
        <x:f>AB3398*INDEX('07 Mode Capacity'!$P$6:$P$17,MATCH("LAND-"&amp;I3398,'07 Mode Capacity'!$C$6:$C$17,0))</x:f>
        <x:v>119.20954696769716</x:v>
      </x:c>
      <x:c r="AM3398" s="18" t="n">
        <x:f>AE3398*INDEX('07 Mode Capacity'!$P$6:$P$17,MATCH("INLAND-"&amp;I3398,'07 Mode Capacity'!$C$6:$C$17,0))</x:f>
        <x:v>46.241587432753725</x:v>
      </x:c>
      <x:c r="AN3398" s="18" t="n">
        <x:f>SUM(AJ3398:AM3398)</x:f>
        <x:v>165.45113440045088</x:v>
      </x:c>
      <x:c r="AO3398" s="17" t="n">
        <x:f>IF(N3398=0,1,AN3398/N3398)</x:f>
        <x:v>0.15757250895281036</x:v>
      </x:c>
      <x:c r="AP3398" s="11" t="str">
        <x:f>IF(AO3398&gt;='01 Controls'!$E$16,"PASS","FAIL")</x:f>
        <x:v>FAIL</x:v>
      </x:c>
      <x:c r="AQ3398" s="11" t="str">
        <x:v>UNQUANTIFIED</x:v>
      </x:c>
      <x:c r="AR3398" s="11" t="str">
        <x:v>Position-class planning record; serial item and receiver open</x:v>
      </x:c>
      <x:c r="AS3398" s="26"/>
      <x:c r="AT3398" s="26"/>
    </x:row>
    <x:row r="3399">
      <x:c r="C3399" s="11" t="str">
        <x:v>M5-H-PHC-BLK-08</x:v>
      </x:c>
      <x:c r="D3399" s="11" t="str">
        <x:v>M5</x:v>
      </x:c>
      <x:c r="E3399" s="11" t="str">
        <x:v>Drought and water</x:v>
      </x:c>
      <x:c r="F3399" s="11" t="str">
        <x:v>H-PHC</x:v>
      </x:c>
      <x:c r="G3399" s="11" t="str">
        <x:v>Public-health control group</x:v>
      </x:c>
      <x:c r="H3399" s="11" t="str">
        <x:v>BLK-08</x:v>
      </x:c>
      <x:c r="I3399" s="19" t="n">
        <x:v>48</x:v>
      </x:c>
      <x:c r="J3399" s="21" t="n">
        <x:v>4</x:v>
      </x:c>
      <x:c r="K3399" s="18" t="n">
        <x:f>'05 Cargo Register'!K263</x:f>
        <x:v>367.50000000000006</x:v>
      </x:c>
      <x:c r="L3399" s="18" t="n">
        <x:f>'05 Cargo Register'!N263</x:f>
        <x:v>58</x:v>
      </x:c>
      <x:c r="M3399" s="18" t="n">
        <x:f>'05 Cargo Register'!O263</x:f>
        <x:v>2958</x:v>
      </x:c>
      <x:c r="N3399" s="18" t="n">
        <x:f>J3399*K3399</x:f>
        <x:v>1470.0000000000002</x:v>
      </x:c>
      <x:c r="O3399" s="18" t="n">
        <x:f>J3399*L3399</x:f>
        <x:v>232</x:v>
      </x:c>
      <x:c r="P3399" s="18" t="n">
        <x:f>J3399*M3399</x:f>
        <x:v>11832</x:v>
      </x:c>
      <x:c r="Q3399" s="22" t="n">
        <x:f>'01 Controls'!$E$29*'02 Cargo Classes'!$M$14</x:f>
        <x:v>0.05</x:v>
      </x:c>
      <x:c r="R3399" s="22" t="n">
        <x:f>'01 Controls'!$F$29*'02 Cargo Classes'!$N$14</x:f>
        <x:v>0</x:v>
      </x:c>
      <x:c r="S3399" s="22" t="n">
        <x:f>'01 Controls'!$G$29*'02 Cargo Classes'!$O$14</x:f>
        <x:v>0.8</x:v>
      </x:c>
      <x:c r="T3399" s="22" t="n">
        <x:f>'01 Controls'!$H$29*'02 Cargo Classes'!$P$14</x:f>
        <x:v>0.075</x:v>
      </x:c>
      <x:c r="U3399" s="22" t="n">
        <x:f>SUM(Q3399:T3399)</x:f>
        <x:v>0.925</x:v>
      </x:c>
      <x:c r="V3399" s="18" t="n">
        <x:f>IF(U3399=0,0,N3399*Q3399/U3399)</x:f>
        <x:v>79.45945945945947</x:v>
      </x:c>
      <x:c r="W3399" s="18" t="n">
        <x:f>IF(U3399=0,0,P3399*Q3399/U3399)</x:f>
        <x:v>639.5675675675676</x:v>
      </x:c>
      <x:c r="X3399" s="18" t="n">
        <x:f>MAX(V3399,W3399*'01 Controls'!$E$12)</x:f>
        <x:v>159.8918918918919</x:v>
      </x:c>
      <x:c r="Y3399" s="18" t="n">
        <x:f>IF(U3399=0,0,N3399*R3399/U3399)</x:f>
        <x:v>0</x:v>
      </x:c>
      <x:c r="Z3399" s="18" t="n">
        <x:f>IF(U3399=0,0,P3399*R3399/U3399)</x:f>
        <x:v>0</x:v>
      </x:c>
      <x:c r="AA3399" s="18" t="n">
        <x:f>MAX(Y3399,Z3399*'01 Controls'!$E$13)</x:f>
        <x:v>0</x:v>
      </x:c>
      <x:c r="AB3399" s="18" t="n">
        <x:f>IF(U3399=0,0,N3399*S3399/U3399)</x:f>
        <x:v>1271.3513513513515</x:v>
      </x:c>
      <x:c r="AC3399" s="18" t="n">
        <x:f>IF(U3399=0,0,P3399*S3399/U3399)</x:f>
        <x:v>10233.081081081082</x:v>
      </x:c>
      <x:c r="AD3399" s="18" t="n">
        <x:f>MAX(AB3399,AC3399*'01 Controls'!$E$14)</x:f>
        <x:v>2046.6162162162163</x:v>
      </x:c>
      <x:c r="AE3399" s="18" t="n">
        <x:f>IF(U3399=0,0,N3399*T3399/U3399)</x:f>
        <x:v>119.1891891891892</x:v>
      </x:c>
      <x:c r="AF3399" s="18" t="n">
        <x:f>IF(U3399=0,0,P3399*T3399/U3399)</x:f>
        <x:v>959.3513513513512</x:v>
      </x:c>
      <x:c r="AG3399" s="18" t="n">
        <x:f>MAX(AE3399,AF3399*'01 Controls'!$E$15)</x:f>
        <x:v>172.68324324324323</x:v>
      </x:c>
      <x:c r="AH3399" s="18" t="n">
        <x:f>SUM(V3399,Y3399,AB3399,AE3399)</x:f>
        <x:v>1470</x:v>
      </x:c>
      <x:c r="AI3399" s="18" t="n">
        <x:f>N3399-AH3399</x:f>
        <x:v>2.2737367544323206e-13</x:v>
      </x:c>
      <x:c r="AJ3399" s="18" t="n">
        <x:f>V3399*INDEX('07 Mode Capacity'!$P$6:$P$17,MATCH("AIR-"&amp;I3399,'07 Mode Capacity'!$C$6:$C$17,0))</x:f>
        <x:v>22.27531987487893</x:v>
      </x:c>
      <x:c r="AK3399" s="18" t="n">
        <x:f>Y3399*INDEX('07 Mode Capacity'!$P$6:$P$17,MATCH("OCEAN-"&amp;I3399,'07 Mode Capacity'!$C$6:$C$17,0))</x:f>
        <x:v>0</x:v>
      </x:c>
      <x:c r="AL3399" s="18" t="n">
        <x:f>AB3399*INDEX('07 Mode Capacity'!$P$6:$P$17,MATCH("LAND-"&amp;I3399,'07 Mode Capacity'!$C$6:$C$17,0))</x:f>
        <x:v>155.16572383687287</x:v>
      </x:c>
      <x:c r="AM3399" s="18" t="n">
        <x:f>AE3399*INDEX('07 Mode Capacity'!$P$6:$P$17,MATCH("INLAND-"&amp;I3399,'07 Mode Capacity'!$C$6:$C$17,0))</x:f>
        <x:v>75.23631252572365</x:v>
      </x:c>
      <x:c r="AN3399" s="18" t="n">
        <x:f>SUM(AJ3399:AM3399)</x:f>
        <x:v>252.67735623747546</x:v>
      </x:c>
      <x:c r="AO3399" s="17" t="n">
        <x:f>IF(N3399=0,1,AN3399/N3399)</x:f>
        <x:v>0.17188935798467717</x:v>
      </x:c>
      <x:c r="AP3399" s="11" t="str">
        <x:f>IF(AO3399&gt;='01 Controls'!$E$16,"PASS","FAIL")</x:f>
        <x:v>FAIL</x:v>
      </x:c>
      <x:c r="AQ3399" s="11" t="str">
        <x:v>UNQUANTIFIED</x:v>
      </x:c>
      <x:c r="AR3399" s="11" t="str">
        <x:v>Position-class planning record; serial item and receiver open</x:v>
      </x:c>
      <x:c r="AS3399" s="26"/>
      <x:c r="AT3399" s="26"/>
    </x:row>
    <x:row r="3400">
      <x:c r="C3400" s="11" t="str">
        <x:v>M5-H-HWR-APL-45</x:v>
      </x:c>
      <x:c r="D3400" s="11" t="str">
        <x:v>M5</x:v>
      </x:c>
      <x:c r="E3400" s="11" t="str">
        <x:v>Drought and water</x:v>
      </x:c>
      <x:c r="F3400" s="11" t="str">
        <x:v>H-HWR</x:v>
      </x:c>
      <x:c r="G3400" s="11" t="str">
        <x:v>Health workforce replacement group</x:v>
      </x:c>
      <x:c r="H3400" s="11" t="str">
        <x:v>APL-45</x:v>
      </x:c>
      <x:c r="I3400" s="19" t="n">
        <x:v>24</x:v>
      </x:c>
      <x:c r="J3400" s="21" t="n">
        <x:v>6</x:v>
      </x:c>
      <x:c r="K3400" s="18" t="n">
        <x:f>'05 Cargo Register'!K264</x:f>
        <x:v>472.5</x:v>
      </x:c>
      <x:c r="L3400" s="18" t="n">
        <x:f>'05 Cargo Register'!N264</x:f>
        <x:v>124</x:v>
      </x:c>
      <x:c r="M3400" s="18" t="n">
        <x:f>'05 Cargo Register'!O264</x:f>
        <x:v>930</x:v>
      </x:c>
      <x:c r="N3400" s="18" t="n">
        <x:f>J3400*K3400</x:f>
        <x:v>2835</x:v>
      </x:c>
      <x:c r="O3400" s="18" t="n">
        <x:f>J3400*L3400</x:f>
        <x:v>744</x:v>
      </x:c>
      <x:c r="P3400" s="18" t="n">
        <x:f>J3400*M3400</x:f>
        <x:v>5580</x:v>
      </x:c>
      <x:c r="Q3400" s="22" t="n">
        <x:f>'01 Controls'!$E$29*'02 Cargo Classes'!$M$6</x:f>
        <x:v>0.15000000000000002</x:v>
      </x:c>
      <x:c r="R3400" s="22" t="n">
        <x:f>'01 Controls'!$F$29*'02 Cargo Classes'!$N$6</x:f>
        <x:v>0</x:v>
      </x:c>
      <x:c r="S3400" s="22" t="n">
        <x:f>'01 Controls'!$G$29*'02 Cargo Classes'!$O$6</x:f>
        <x:v>0.8</x:v>
      </x:c>
      <x:c r="T3400" s="22" t="n">
        <x:f>'01 Controls'!$H$29*'02 Cargo Classes'!$P$6</x:f>
        <x:v>0.045</x:v>
      </x:c>
      <x:c r="U3400" s="22" t="n">
        <x:f>SUM(Q3400:T3400)</x:f>
        <x:v>0.9950000000000001</x:v>
      </x:c>
      <x:c r="V3400" s="18" t="n">
        <x:f>IF(U3400=0,0,N3400*Q3400/U3400)</x:f>
        <x:v>427.38693467336685</x:v>
      </x:c>
      <x:c r="W3400" s="18" t="n">
        <x:f>IF(U3400=0,0,P3400*Q3400/U3400)</x:f>
        <x:v>841.2060301507538</x:v>
      </x:c>
      <x:c r="X3400" s="18" t="n">
        <x:f>MAX(V3400,W3400*'01 Controls'!$E$12)</x:f>
        <x:v>427.38693467336685</x:v>
      </x:c>
      <x:c r="Y3400" s="18" t="n">
        <x:f>IF(U3400=0,0,N3400*R3400/U3400)</x:f>
        <x:v>0</x:v>
      </x:c>
      <x:c r="Z3400" s="18" t="n">
        <x:f>IF(U3400=0,0,P3400*R3400/U3400)</x:f>
        <x:v>0</x:v>
      </x:c>
      <x:c r="AA3400" s="18" t="n">
        <x:f>MAX(Y3400,Z3400*'01 Controls'!$E$13)</x:f>
        <x:v>0</x:v>
      </x:c>
      <x:c r="AB3400" s="18" t="n">
        <x:f>IF(U3400=0,0,N3400*S3400/U3400)</x:f>
        <x:v>2279.3969849246228</x:v>
      </x:c>
      <x:c r="AC3400" s="18" t="n">
        <x:f>IF(U3400=0,0,P3400*S3400/U3400)</x:f>
        <x:v>4486.43216080402</x:v>
      </x:c>
      <x:c r="AD3400" s="18" t="n">
        <x:f>MAX(AB3400,AC3400*'01 Controls'!$E$14)</x:f>
        <x:v>2279.3969849246228</x:v>
      </x:c>
      <x:c r="AE3400" s="18" t="n">
        <x:f>IF(U3400=0,0,N3400*T3400/U3400)</x:f>
        <x:v>128.21608040201002</x:v>
      </x:c>
      <x:c r="AF3400" s="18" t="n">
        <x:f>IF(U3400=0,0,P3400*T3400/U3400)</x:f>
        <x:v>252.3618090452261</x:v>
      </x:c>
      <x:c r="AG3400" s="18" t="n">
        <x:f>MAX(AE3400,AF3400*'01 Controls'!$E$15)</x:f>
        <x:v>128.21608040201002</x:v>
      </x:c>
      <x:c r="AH3400" s="18" t="n">
        <x:f>SUM(V3400,Y3400,AB3400,AE3400)</x:f>
        <x:v>2834.9999999999995</x:v>
      </x:c>
      <x:c r="AI3400" s="18" t="n">
        <x:f>N3400-AH3400</x:f>
        <x:v>4.547473508864641e-13</x:v>
      </x:c>
      <x:c r="AJ3400" s="18" t="n">
        <x:f>V3400*INDEX('07 Mode Capacity'!$P$6:$P$17,MATCH("AIR-"&amp;I3400,'07 Mode Capacity'!$C$6:$C$17,0))</x:f>
        <x:v>86.72282145575805</x:v>
      </x:c>
      <x:c r="AK3400" s="18" t="n">
        <x:f>Y3400*INDEX('07 Mode Capacity'!$P$6:$P$17,MATCH("OCEAN-"&amp;I3400,'07 Mode Capacity'!$C$6:$C$17,0))</x:f>
        <x:v>0</x:v>
      </x:c>
      <x:c r="AL3400" s="18" t="n">
        <x:f>AB3400*INDEX('07 Mode Capacity'!$P$6:$P$17,MATCH("LAND-"&amp;I3400,'07 Mode Capacity'!$C$6:$C$17,0))</x:f>
        <x:v>871.8714534652825</x:v>
      </x:c>
      <x:c r="AM3400" s="18" t="n">
        <x:f>AE3400*INDEX('07 Mode Capacity'!$P$6:$P$17,MATCH("INLAND-"&amp;I3400,'07 Mode Capacity'!$C$6:$C$17,0))</x:f>
        <x:v>128.21608040201002</x:v>
      </x:c>
      <x:c r="AN3400" s="18" t="n">
        <x:f>SUM(AJ3400:AM3400)</x:f>
        <x:v>1086.8103553230505</x:v>
      </x:c>
      <x:c r="AO3400" s="17" t="n">
        <x:f>IF(N3400=0,1,AN3400/N3400)</x:f>
        <x:v>0.38335462268890674</x:v>
      </x:c>
      <x:c r="AP3400" s="11" t="str">
        <x:f>IF(AO3400&gt;='01 Controls'!$E$16,"PASS","FAIL")</x:f>
        <x:v>FAIL</x:v>
      </x:c>
      <x:c r="AQ3400" s="11" t="str">
        <x:v>UNQUANTIFIED</x:v>
      </x:c>
      <x:c r="AR3400" s="11" t="str">
        <x:v>Position-class planning record; serial item and receiver open</x:v>
      </x:c>
      <x:c r="AS3400" s="26"/>
      <x:c r="AT3400" s="26"/>
    </x:row>
    <x:row r="3401">
      <x:c r="C3401" s="11" t="str">
        <x:v>M5-H-HWR-ISO-18</x:v>
      </x:c>
      <x:c r="D3401" s="11" t="str">
        <x:v>M5</x:v>
      </x:c>
      <x:c r="E3401" s="11" t="str">
        <x:v>Drought and water</x:v>
      </x:c>
      <x:c r="F3401" s="11" t="str">
        <x:v>H-HWR</x:v>
      </x:c>
      <x:c r="G3401" s="11" t="str">
        <x:v>Health workforce replacement group</x:v>
      </x:c>
      <x:c r="H3401" s="11" t="str">
        <x:v>ISO-18</x:v>
      </x:c>
      <x:c r="I3401" s="19" t="n">
        <x:v>48</x:v>
      </x:c>
      <x:c r="J3401" s="21" t="n">
        <x:v>6</x:v>
      </x:c>
      <x:c r="K3401" s="18" t="n">
        <x:f>'05 Cargo Register'!K265</x:f>
        <x:v>551.25</x:v>
      </x:c>
      <x:c r="L3401" s="18" t="n">
        <x:f>'05 Cargo Register'!N265</x:f>
        <x:v>37</x:v>
      </x:c>
      <x:c r="M3401" s="18" t="n">
        <x:f>'05 Cargo Register'!O265</x:f>
        <x:v>976.8000000000001</x:v>
      </x:c>
      <x:c r="N3401" s="18" t="n">
        <x:f>J3401*K3401</x:f>
        <x:v>3307.5</x:v>
      </x:c>
      <x:c r="O3401" s="18" t="n">
        <x:f>J3401*L3401</x:f>
        <x:v>222</x:v>
      </x:c>
      <x:c r="P3401" s="18" t="n">
        <x:f>J3401*M3401</x:f>
        <x:v>5860.8</x:v>
      </x:c>
      <x:c r="Q3401" s="22" t="n">
        <x:f>'01 Controls'!$E$29*'02 Cargo Classes'!$M$7</x:f>
        <x:v>0.010000000000000002</x:v>
      </x:c>
      <x:c r="R3401" s="22" t="n">
        <x:f>'01 Controls'!$F$29*'02 Cargo Classes'!$N$7</x:f>
        <x:v>0</x:v>
      </x:c>
      <x:c r="S3401" s="22" t="n">
        <x:f>'01 Controls'!$G$29*'02 Cargo Classes'!$O$7</x:f>
        <x:v>0.96</x:v>
      </x:c>
      <x:c r="T3401" s="22" t="n">
        <x:f>'01 Controls'!$H$29*'02 Cargo Classes'!$P$7</x:f>
        <x:v>0.12</x:v>
      </x:c>
      <x:c r="U3401" s="22" t="n">
        <x:f>SUM(Q3401:T3401)</x:f>
        <x:v>1.0899999999999999</x:v>
      </x:c>
      <x:c r="V3401" s="18" t="n">
        <x:f>IF(U3401=0,0,N3401*Q3401/U3401)</x:f>
        <x:v>30.34403669724772</x:v>
      </x:c>
      <x:c r="W3401" s="18" t="n">
        <x:f>IF(U3401=0,0,P3401*Q3401/U3401)</x:f>
        <x:v>53.76880733944956</x:v>
      </x:c>
      <x:c r="X3401" s="18" t="n">
        <x:f>MAX(V3401,W3401*'01 Controls'!$E$12)</x:f>
        <x:v>30.34403669724772</x:v>
      </x:c>
      <x:c r="Y3401" s="18" t="n">
        <x:f>IF(U3401=0,0,N3401*R3401/U3401)</x:f>
        <x:v>0</x:v>
      </x:c>
      <x:c r="Z3401" s="18" t="n">
        <x:f>IF(U3401=0,0,P3401*R3401/U3401)</x:f>
        <x:v>0</x:v>
      </x:c>
      <x:c r="AA3401" s="18" t="n">
        <x:f>MAX(Y3401,Z3401*'01 Controls'!$E$13)</x:f>
        <x:v>0</x:v>
      </x:c>
      <x:c r="AB3401" s="18" t="n">
        <x:f>IF(U3401=0,0,N3401*S3401/U3401)</x:f>
        <x:v>2913.02752293578</x:v>
      </x:c>
      <x:c r="AC3401" s="18" t="n">
        <x:f>IF(U3401=0,0,P3401*S3401/U3401)</x:f>
        <x:v>5161.805504587157</x:v>
      </x:c>
      <x:c r="AD3401" s="18" t="n">
        <x:f>MAX(AB3401,AC3401*'01 Controls'!$E$14)</x:f>
        <x:v>2913.02752293578</x:v>
      </x:c>
      <x:c r="AE3401" s="18" t="n">
        <x:f>IF(U3401=0,0,N3401*T3401/U3401)</x:f>
        <x:v>364.1284403669725</x:v>
      </x:c>
      <x:c r="AF3401" s="18" t="n">
        <x:f>IF(U3401=0,0,P3401*T3401/U3401)</x:f>
        <x:v>645.2256880733946</x:v>
      </x:c>
      <x:c r="AG3401" s="18" t="n">
        <x:f>MAX(AE3401,AF3401*'01 Controls'!$E$15)</x:f>
        <x:v>364.1284403669725</x:v>
      </x:c>
      <x:c r="AH3401" s="18" t="n">
        <x:f>SUM(V3401,Y3401,AB3401,AE3401)</x:f>
        <x:v>3307.5</x:v>
      </x:c>
      <x:c r="AI3401" s="18" t="n">
        <x:f>N3401-AH3401</x:f>
        <x:v>0</x:v>
      </x:c>
      <x:c r="AJ3401" s="18" t="n">
        <x:f>V3401*INDEX('07 Mode Capacity'!$P$6:$P$17,MATCH("AIR-"&amp;I3401,'07 Mode Capacity'!$C$6:$C$17,0))</x:f>
        <x:v>8.506515502677393</x:v>
      </x:c>
      <x:c r="AK3401" s="18" t="n">
        <x:f>Y3401*INDEX('07 Mode Capacity'!$P$6:$P$17,MATCH("OCEAN-"&amp;I3401,'07 Mode Capacity'!$C$6:$C$17,0))</x:f>
        <x:v>0</x:v>
      </x:c>
      <x:c r="AL3401" s="18" t="n">
        <x:f>AB3401*INDEX('07 Mode Capacity'!$P$6:$P$17,MATCH("LAND-"&amp;I3401,'07 Mode Capacity'!$C$6:$C$17,0))</x:f>
        <x:v>355.52880301155045</x:v>
      </x:c>
      <x:c r="AM3401" s="18" t="n">
        <x:f>AE3401*INDEX('07 Mode Capacity'!$P$6:$P$17,MATCH("INLAND-"&amp;I3401,'07 Mode Capacity'!$C$6:$C$17,0))</x:f>
        <x:v>229.85038597308233</x:v>
      </x:c>
      <x:c r="AN3401" s="18" t="n">
        <x:f>SUM(AJ3401:AM3401)</x:f>
        <x:v>593.8857044873102</x:v>
      </x:c>
      <x:c r="AO3401" s="17" t="n">
        <x:f>IF(N3401=0,1,AN3401/N3401)</x:f>
        <x:v>0.1795572802682722</x:v>
      </x:c>
      <x:c r="AP3401" s="11" t="str">
        <x:f>IF(AO3401&gt;='01 Controls'!$E$16,"PASS","FAIL")</x:f>
        <x:v>FAIL</x:v>
      </x:c>
      <x:c r="AQ3401" s="11" t="str">
        <x:v>UNQUANTIFIED</x:v>
      </x:c>
      <x:c r="AR3401" s="11" t="str">
        <x:v>Position-class planning record; serial item and receiver open</x:v>
      </x:c>
      <x:c r="AS3401" s="26"/>
      <x:c r="AT3401" s="26"/>
    </x:row>
    <x:row r="3402">
      <x:c r="C3402" s="11" t="str">
        <x:v>M5-H-HWR-COL-12</x:v>
      </x:c>
      <x:c r="D3402" s="11" t="str">
        <x:v>M5</x:v>
      </x:c>
      <x:c r="E3402" s="11" t="str">
        <x:v>Drought and water</x:v>
      </x:c>
      <x:c r="F3402" s="11" t="str">
        <x:v>H-HWR</x:v>
      </x:c>
      <x:c r="G3402" s="11" t="str">
        <x:v>Health workforce replacement group</x:v>
      </x:c>
      <x:c r="H3402" s="11" t="str">
        <x:v>COL-12</x:v>
      </x:c>
      <x:c r="I3402" s="19" t="n">
        <x:v>24</x:v>
      </x:c>
      <x:c r="J3402" s="21" t="n">
        <x:v>6</x:v>
      </x:c>
      <x:c r="K3402" s="18" t="n">
        <x:f>'05 Cargo Register'!K266</x:f>
        <x:v>472.5</x:v>
      </x:c>
      <x:c r="L3402" s="18" t="n">
        <x:f>'05 Cargo Register'!N266</x:f>
        <x:v>50</x:v>
      </x:c>
      <x:c r="M3402" s="18" t="n">
        <x:f>'05 Cargo Register'!O266</x:f>
        <x:v>1320</x:v>
      </x:c>
      <x:c r="N3402" s="18" t="n">
        <x:f>J3402*K3402</x:f>
        <x:v>2835</x:v>
      </x:c>
      <x:c r="O3402" s="18" t="n">
        <x:f>J3402*L3402</x:f>
        <x:v>300</x:v>
      </x:c>
      <x:c r="P3402" s="18" t="n">
        <x:f>J3402*M3402</x:f>
        <x:v>7920</x:v>
      </x:c>
      <x:c r="Q3402" s="22" t="n">
        <x:f>'01 Controls'!$E$29*'02 Cargo Classes'!$M$8</x:f>
        <x:v>0.1</x:v>
      </x:c>
      <x:c r="R3402" s="22" t="n">
        <x:f>'01 Controls'!$F$29*'02 Cargo Classes'!$N$8</x:f>
        <x:v>0</x:v>
      </x:c>
      <x:c r="S3402" s="22" t="n">
        <x:f>'01 Controls'!$G$29*'02 Cargo Classes'!$O$8</x:f>
        <x:v>0.96</x:v>
      </x:c>
      <x:c r="T3402" s="22" t="n">
        <x:f>'01 Controls'!$H$29*'02 Cargo Classes'!$P$8</x:f>
        <x:v>0.03</x:v>
      </x:c>
      <x:c r="U3402" s="22" t="n">
        <x:f>SUM(Q3402:T3402)</x:f>
        <x:v>1.09</x:v>
      </x:c>
      <x:c r="V3402" s="18" t="n">
        <x:f>IF(U3402=0,0,N3402*Q3402/U3402)</x:f>
        <x:v>260.091743119266</x:v>
      </x:c>
      <x:c r="W3402" s="18" t="n">
        <x:f>IF(U3402=0,0,P3402*Q3402/U3402)</x:f>
        <x:v>726.6055045871559</x:v>
      </x:c>
      <x:c r="X3402" s="18" t="n">
        <x:f>MAX(V3402,W3402*'01 Controls'!$E$12)</x:f>
        <x:v>260.091743119266</x:v>
      </x:c>
      <x:c r="Y3402" s="18" t="n">
        <x:f>IF(U3402=0,0,N3402*R3402/U3402)</x:f>
        <x:v>0</x:v>
      </x:c>
      <x:c r="Z3402" s="18" t="n">
        <x:f>IF(U3402=0,0,P3402*R3402/U3402)</x:f>
        <x:v>0</x:v>
      </x:c>
      <x:c r="AA3402" s="18" t="n">
        <x:f>MAX(Y3402,Z3402*'01 Controls'!$E$13)</x:f>
        <x:v>0</x:v>
      </x:c>
      <x:c r="AB3402" s="18" t="n">
        <x:f>IF(U3402=0,0,N3402*S3402/U3402)</x:f>
        <x:v>2496.880733944954</x:v>
      </x:c>
      <x:c r="AC3402" s="18" t="n">
        <x:f>IF(U3402=0,0,P3402*S3402/U3402)</x:f>
        <x:v>6975.412844036697</x:v>
      </x:c>
      <x:c r="AD3402" s="18" t="n">
        <x:f>MAX(AB3402,AC3402*'01 Controls'!$E$14)</x:f>
        <x:v>2496.880733944954</x:v>
      </x:c>
      <x:c r="AE3402" s="18" t="n">
        <x:f>IF(U3402=0,0,N3402*T3402/U3402)</x:f>
        <x:v>78.02752293577981</x:v>
      </x:c>
      <x:c r="AF3402" s="18" t="n">
        <x:f>IF(U3402=0,0,P3402*T3402/U3402)</x:f>
        <x:v>217.98165137614677</x:v>
      </x:c>
      <x:c r="AG3402" s="18" t="n">
        <x:f>MAX(AE3402,AF3402*'01 Controls'!$E$15)</x:f>
        <x:v>78.02752293577981</x:v>
      </x:c>
      <x:c r="AH3402" s="18" t="n">
        <x:f>SUM(V3402,Y3402,AB3402,AE3402)</x:f>
        <x:v>2835</x:v>
      </x:c>
      <x:c r="AI3402" s="18" t="n">
        <x:f>N3402-AH3402</x:f>
        <x:v>0</x:v>
      </x:c>
      <x:c r="AJ3402" s="18" t="n">
        <x:f>V3402*INDEX('07 Mode Capacity'!$P$6:$P$17,MATCH("AIR-"&amp;I3402,'07 Mode Capacity'!$C$6:$C$17,0))</x:f>
        <x:v>52.77627360763257</x:v>
      </x:c>
      <x:c r="AK3402" s="18" t="n">
        <x:f>Y3402*INDEX('07 Mode Capacity'!$P$6:$P$17,MATCH("OCEAN-"&amp;I3402,'07 Mode Capacity'!$C$6:$C$17,0))</x:f>
        <x:v>0</x:v>
      </x:c>
      <x:c r="AL3402" s="18" t="n">
        <x:f>AB3402*INDEX('07 Mode Capacity'!$P$6:$P$17,MATCH("LAND-"&amp;I3402,'07 Mode Capacity'!$C$6:$C$17,0))</x:f>
        <x:v>955.059188474814</x:v>
      </x:c>
      <x:c r="AM3402" s="18" t="n">
        <x:f>AE3402*INDEX('07 Mode Capacity'!$P$6:$P$17,MATCH("INLAND-"&amp;I3402,'07 Mode Capacity'!$C$6:$C$17,0))</x:f>
        <x:v>78.02752293577981</x:v>
      </x:c>
      <x:c r="AN3402" s="18" t="n">
        <x:f>SUM(AJ3402:AM3402)</x:f>
        <x:v>1085.8629850182265</x:v>
      </x:c>
      <x:c r="AO3402" s="17" t="n">
        <x:f>IF(N3402=0,1,AN3402/N3402)</x:f>
        <x:v>0.3830204532692157</x:v>
      </x:c>
      <x:c r="AP3402" s="11" t="str">
        <x:f>IF(AO3402&gt;='01 Controls'!$E$16,"PASS","FAIL")</x:f>
        <x:v>FAIL</x:v>
      </x:c>
      <x:c r="AQ3402" s="11" t="str">
        <x:v>UNQUANTIFIED</x:v>
      </x:c>
      <x:c r="AR3402" s="11" t="str">
        <x:v>Position-class planning record; serial item and receiver open</x:v>
      </x:c>
      <x:c r="AS3402" s="26"/>
      <x:c r="AT3402" s="26"/>
    </x:row>
    <x:row r="3403">
      <x:c r="C3403" s="11" t="str">
        <x:v>M5-H-HWR-BAT-22</x:v>
      </x:c>
      <x:c r="D3403" s="11" t="str">
        <x:v>M5</x:v>
      </x:c>
      <x:c r="E3403" s="11" t="str">
        <x:v>Drought and water</x:v>
      </x:c>
      <x:c r="F3403" s="11" t="str">
        <x:v>H-HWR</x:v>
      </x:c>
      <x:c r="G3403" s="11" t="str">
        <x:v>Health workforce replacement group</x:v>
      </x:c>
      <x:c r="H3403" s="11" t="str">
        <x:v>BAT-22</x:v>
      </x:c>
      <x:c r="I3403" s="19" t="n">
        <x:v>48</x:v>
      </x:c>
      <x:c r="J3403" s="21" t="n">
        <x:v>6</x:v>
      </x:c>
      <x:c r="K3403" s="18" t="n">
        <x:f>'05 Cargo Register'!K267</x:f>
        <x:v>210</x:v>
      </x:c>
      <x:c r="L3403" s="18" t="n">
        <x:f>'05 Cargo Register'!N267</x:f>
        <x:v>12</x:v>
      </x:c>
      <x:c r="M3403" s="18" t="n">
        <x:f>'05 Cargo Register'!O267</x:f>
        <x:v>316.8</x:v>
      </x:c>
      <x:c r="N3403" s="18" t="n">
        <x:f>J3403*K3403</x:f>
        <x:v>1260</x:v>
      </x:c>
      <x:c r="O3403" s="18" t="n">
        <x:f>J3403*L3403</x:f>
        <x:v>72</x:v>
      </x:c>
      <x:c r="P3403" s="18" t="n">
        <x:f>J3403*M3403</x:f>
        <x:v>1900.8000000000002</x:v>
      </x:c>
      <x:c r="Q3403" s="22" t="n">
        <x:f>'01 Controls'!$E$29*'02 Cargo Classes'!$M$9</x:f>
        <x:v>0</x:v>
      </x:c>
      <x:c r="R3403" s="22" t="n">
        <x:f>'01 Controls'!$F$29*'02 Cargo Classes'!$N$9</x:f>
        <x:v>0</x:v>
      </x:c>
      <x:c r="S3403" s="22" t="n">
        <x:f>'01 Controls'!$G$29*'02 Cargo Classes'!$O$9</x:f>
        <x:v>0.8</x:v>
      </x:c>
      <x:c r="T3403" s="22" t="n">
        <x:f>'01 Controls'!$H$29*'02 Cargo Classes'!$P$9</x:f>
        <x:v>0.075</x:v>
      </x:c>
      <x:c r="U3403" s="22" t="n">
        <x:f>SUM(Q3403:T3403)</x:f>
        <x:v>0.875</x:v>
      </x:c>
      <x:c r="V3403" s="18" t="n">
        <x:f>IF(U3403=0,0,N3403*Q3403/U3403)</x:f>
        <x:v>0</x:v>
      </x:c>
      <x:c r="W3403" s="18" t="n">
        <x:f>IF(U3403=0,0,P3403*Q3403/U3403)</x:f>
        <x:v>0</x:v>
      </x:c>
      <x:c r="X3403" s="18" t="n">
        <x:f>MAX(V3403,W3403*'01 Controls'!$E$12)</x:f>
        <x:v>0</x:v>
      </x:c>
      <x:c r="Y3403" s="18" t="n">
        <x:f>IF(U3403=0,0,N3403*R3403/U3403)</x:f>
        <x:v>0</x:v>
      </x:c>
      <x:c r="Z3403" s="18" t="n">
        <x:f>IF(U3403=0,0,P3403*R3403/U3403)</x:f>
        <x:v>0</x:v>
      </x:c>
      <x:c r="AA3403" s="18" t="n">
        <x:f>MAX(Y3403,Z3403*'01 Controls'!$E$13)</x:f>
        <x:v>0</x:v>
      </x:c>
      <x:c r="AB3403" s="18" t="n">
        <x:f>IF(U3403=0,0,N3403*S3403/U3403)</x:f>
        <x:v>1152</x:v>
      </x:c>
      <x:c r="AC3403" s="18" t="n">
        <x:f>IF(U3403=0,0,P3403*S3403/U3403)</x:f>
        <x:v>1737.874285714286</x:v>
      </x:c>
      <x:c r="AD3403" s="18" t="n">
        <x:f>MAX(AB3403,AC3403*'01 Controls'!$E$14)</x:f>
        <x:v>1152</x:v>
      </x:c>
      <x:c r="AE3403" s="18" t="n">
        <x:f>IF(U3403=0,0,N3403*T3403/U3403)</x:f>
        <x:v>108</x:v>
      </x:c>
      <x:c r="AF3403" s="18" t="n">
        <x:f>IF(U3403=0,0,P3403*T3403/U3403)</x:f>
        <x:v>162.9257142857143</x:v>
      </x:c>
      <x:c r="AG3403" s="18" t="n">
        <x:f>MAX(AE3403,AF3403*'01 Controls'!$E$15)</x:f>
        <x:v>108</x:v>
      </x:c>
      <x:c r="AH3403" s="18" t="n">
        <x:f>SUM(V3403,Y3403,AB3403,AE3403)</x:f>
        <x:v>1260</x:v>
      </x:c>
      <x:c r="AI3403" s="18" t="n">
        <x:f>N3403-AH3403</x:f>
        <x:v>0</x:v>
      </x:c>
      <x:c r="AJ3403" s="18" t="n">
        <x:f>V3403*INDEX('07 Mode Capacity'!$P$6:$P$17,MATCH("AIR-"&amp;I3403,'07 Mode Capacity'!$C$6:$C$17,0))</x:f>
        <x:v>0</x:v>
      </x:c>
      <x:c r="AK3403" s="18" t="n">
        <x:f>Y3403*INDEX('07 Mode Capacity'!$P$6:$P$17,MATCH("OCEAN-"&amp;I3403,'07 Mode Capacity'!$C$6:$C$17,0))</x:f>
        <x:v>0</x:v>
      </x:c>
      <x:c r="AL3403" s="18" t="n">
        <x:f>AB3403*INDEX('07 Mode Capacity'!$P$6:$P$17,MATCH("LAND-"&amp;I3403,'07 Mode Capacity'!$C$6:$C$17,0))</x:f>
        <x:v>140.59914568075826</x:v>
      </x:c>
      <x:c r="AM3403" s="18" t="n">
        <x:f>AE3403*INDEX('07 Mode Capacity'!$P$6:$P$17,MATCH("INLAND-"&amp;I3403,'07 Mode Capacity'!$C$6:$C$17,0))</x:f>
        <x:v>68.17331175800265</x:v>
      </x:c>
      <x:c r="AN3403" s="18" t="n">
        <x:f>SUM(AJ3403:AM3403)</x:f>
        <x:v>208.7724574387609</x:v>
      </x:c>
      <x:c r="AO3403" s="17" t="n">
        <x:f>IF(N3403=0,1,AN3403/N3403)</x:f>
        <x:v>0.16569242653869914</x:v>
      </x:c>
      <x:c r="AP3403" s="11" t="str">
        <x:f>IF(AO3403&gt;='01 Controls'!$E$16,"PASS","FAIL")</x:f>
        <x:v>FAIL</x:v>
      </x:c>
      <x:c r="AQ3403" s="11" t="str">
        <x:v>UNQUANTIFIED</x:v>
      </x:c>
      <x:c r="AR3403" s="11" t="str">
        <x:v>Position-class planning record; serial item and receiver open</x:v>
      </x:c>
      <x:c r="AS3403" s="26"/>
      <x:c r="AT3403" s="26"/>
    </x:row>
    <x:row r="3404">
      <x:c r="C3404" s="11" t="str">
        <x:v>M5-H-HWR-TNK-20</x:v>
      </x:c>
      <x:c r="D3404" s="11" t="str">
        <x:v>M5</x:v>
      </x:c>
      <x:c r="E3404" s="11" t="str">
        <x:v>Drought and water</x:v>
      </x:c>
      <x:c r="F3404" s="11" t="str">
        <x:v>H-HWR</x:v>
      </x:c>
      <x:c r="G3404" s="11" t="str">
        <x:v>Health workforce replacement group</x:v>
      </x:c>
      <x:c r="H3404" s="11" t="str">
        <x:v>TNK-20</x:v>
      </x:c>
      <x:c r="I3404" s="19" t="n">
        <x:v>48</x:v>
      </x:c>
      <x:c r="J3404" s="21" t="n">
        <x:v>6</x:v>
      </x:c>
      <x:c r="K3404" s="18" t="n">
        <x:f>'05 Cargo Register'!K268</x:f>
        <x:v>157.5</x:v>
      </x:c>
      <x:c r="L3404" s="18" t="n">
        <x:f>'05 Cargo Register'!N268</x:f>
        <x:v>10</x:v>
      </x:c>
      <x:c r="M3404" s="18" t="n">
        <x:f>'05 Cargo Register'!O268</x:f>
        <x:v>212.5</x:v>
      </x:c>
      <x:c r="N3404" s="18" t="n">
        <x:f>J3404*K3404</x:f>
        <x:v>945</x:v>
      </x:c>
      <x:c r="O3404" s="18" t="n">
        <x:f>J3404*L3404</x:f>
        <x:v>60</x:v>
      </x:c>
      <x:c r="P3404" s="18" t="n">
        <x:f>J3404*M3404</x:f>
        <x:v>1275</x:v>
      </x:c>
      <x:c r="Q3404" s="22" t="n">
        <x:f>'01 Controls'!$E$29*'02 Cargo Classes'!$M$10</x:f>
        <x:v>0</x:v>
      </x:c>
      <x:c r="R3404" s="22" t="n">
        <x:f>'01 Controls'!$F$29*'02 Cargo Classes'!$N$10</x:f>
        <x:v>0</x:v>
      </x:c>
      <x:c r="S3404" s="22" t="n">
        <x:f>'01 Controls'!$G$29*'02 Cargo Classes'!$O$10</x:f>
        <x:v>0.8</x:v>
      </x:c>
      <x:c r="T3404" s="22" t="n">
        <x:f>'01 Controls'!$H$29*'02 Cargo Classes'!$P$10</x:f>
        <x:v>0.15</x:v>
      </x:c>
      <x:c r="U3404" s="22" t="n">
        <x:f>SUM(Q3404:T3404)</x:f>
        <x:v>0.9500000000000001</x:v>
      </x:c>
      <x:c r="V3404" s="18" t="n">
        <x:f>IF(U3404=0,0,N3404*Q3404/U3404)</x:f>
        <x:v>0</x:v>
      </x:c>
      <x:c r="W3404" s="18" t="n">
        <x:f>IF(U3404=0,0,P3404*Q3404/U3404)</x:f>
        <x:v>0</x:v>
      </x:c>
      <x:c r="X3404" s="18" t="n">
        <x:f>MAX(V3404,W3404*'01 Controls'!$E$12)</x:f>
        <x:v>0</x:v>
      </x:c>
      <x:c r="Y3404" s="18" t="n">
        <x:f>IF(U3404=0,0,N3404*R3404/U3404)</x:f>
        <x:v>0</x:v>
      </x:c>
      <x:c r="Z3404" s="18" t="n">
        <x:f>IF(U3404=0,0,P3404*R3404/U3404)</x:f>
        <x:v>0</x:v>
      </x:c>
      <x:c r="AA3404" s="18" t="n">
        <x:f>MAX(Y3404,Z3404*'01 Controls'!$E$13)</x:f>
        <x:v>0</x:v>
      </x:c>
      <x:c r="AB3404" s="18" t="n">
        <x:f>IF(U3404=0,0,N3404*S3404/U3404)</x:f>
        <x:v>795.7894736842105</x:v>
      </x:c>
      <x:c r="AC3404" s="18" t="n">
        <x:f>IF(U3404=0,0,P3404*S3404/U3404)</x:f>
        <x:v>1073.6842105263156</x:v>
      </x:c>
      <x:c r="AD3404" s="18" t="n">
        <x:f>MAX(AB3404,AC3404*'01 Controls'!$E$14)</x:f>
        <x:v>795.7894736842105</x:v>
      </x:c>
      <x:c r="AE3404" s="18" t="n">
        <x:f>IF(U3404=0,0,N3404*T3404/U3404)</x:f>
        <x:v>149.21052631578945</x:v>
      </x:c>
      <x:c r="AF3404" s="18" t="n">
        <x:f>IF(U3404=0,0,P3404*T3404/U3404)</x:f>
        <x:v>201.3157894736842</x:v>
      </x:c>
      <x:c r="AG3404" s="18" t="n">
        <x:f>MAX(AE3404,AF3404*'01 Controls'!$E$15)</x:f>
        <x:v>149.21052631578945</x:v>
      </x:c>
      <x:c r="AH3404" s="18" t="n">
        <x:f>SUM(V3404,Y3404,AB3404,AE3404)</x:f>
        <x:v>945</x:v>
      </x:c>
      <x:c r="AI3404" s="18" t="n">
        <x:f>N3404-AH3404</x:f>
        <x:v>0</x:v>
      </x:c>
      <x:c r="AJ3404" s="18" t="n">
        <x:f>V3404*INDEX('07 Mode Capacity'!$P$6:$P$17,MATCH("AIR-"&amp;I3404,'07 Mode Capacity'!$C$6:$C$17,0))</x:f>
        <x:v>0</x:v>
      </x:c>
      <x:c r="AK3404" s="18" t="n">
        <x:f>Y3404*INDEX('07 Mode Capacity'!$P$6:$P$17,MATCH("OCEAN-"&amp;I3404,'07 Mode Capacity'!$C$6:$C$17,0))</x:f>
        <x:v>0</x:v>
      </x:c>
      <x:c r="AL3404" s="18" t="n">
        <x:f>AB3404*INDEX('07 Mode Capacity'!$P$6:$P$17,MATCH("LAND-"&amp;I3404,'07 Mode Capacity'!$C$6:$C$17,0))</x:f>
        <x:v>97.12440984526064</x:v>
      </x:c>
      <x:c r="AM3404" s="18" t="n">
        <x:f>AE3404*INDEX('07 Mode Capacity'!$P$6:$P$17,MATCH("INLAND-"&amp;I3404,'07 Mode Capacity'!$C$6:$C$17,0))</x:f>
        <x:v>94.1868122972405</x:v>
      </x:c>
      <x:c r="AN3404" s="18" t="n">
        <x:f>SUM(AJ3404:AM3404)</x:f>
        <x:v>191.31122214250115</x:v>
      </x:c>
      <x:c r="AO3404" s="17" t="n">
        <x:f>IF(N3404=0,1,AN3404/N3404)</x:f>
        <x:v>0.20244573771693244</x:v>
      </x:c>
      <x:c r="AP3404" s="11" t="str">
        <x:f>IF(AO3404&gt;='01 Controls'!$E$16,"PASS","FAIL")</x:f>
        <x:v>FAIL</x:v>
      </x:c>
      <x:c r="AQ3404" s="11" t="str">
        <x:v>UNQUANTIFIED</x:v>
      </x:c>
      <x:c r="AR3404" s="11" t="str">
        <x:v>Position-class planning record; serial item and receiver open</x:v>
      </x:c>
      <x:c r="AS3404" s="26"/>
      <x:c r="AT3404" s="26"/>
    </x:row>
    <x:row r="3405">
      <x:c r="C3405" s="11" t="str">
        <x:v>M5-H-HWR-FLR-24</x:v>
      </x:c>
      <x:c r="D3405" s="11" t="str">
        <x:v>M5</x:v>
      </x:c>
      <x:c r="E3405" s="11" t="str">
        <x:v>Drought and water</x:v>
      </x:c>
      <x:c r="F3405" s="11" t="str">
        <x:v>H-HWR</x:v>
      </x:c>
      <x:c r="G3405" s="11" t="str">
        <x:v>Health workforce replacement group</x:v>
      </x:c>
      <x:c r="H3405" s="11" t="str">
        <x:v>FLR-24</x:v>
      </x:c>
      <x:c r="I3405" s="19" t="n">
        <x:v>48</x:v>
      </x:c>
      <x:c r="J3405" s="21" t="n">
        <x:v>6</x:v>
      </x:c>
      <x:c r="K3405" s="18" t="n">
        <x:f>'05 Cargo Register'!K269</x:f>
        <x:v>131.25</x:v>
      </x:c>
      <x:c r="L3405" s="18" t="n">
        <x:f>'05 Cargo Register'!N269</x:f>
        <x:v>7</x:v>
      </x:c>
      <x:c r="M3405" s="18" t="n">
        <x:f>'05 Cargo Register'!O269</x:f>
        <x:v>224</x:v>
      </x:c>
      <x:c r="N3405" s="18" t="n">
        <x:f>J3405*K3405</x:f>
        <x:v>787.5</x:v>
      </x:c>
      <x:c r="O3405" s="18" t="n">
        <x:f>J3405*L3405</x:f>
        <x:v>42</x:v>
      </x:c>
      <x:c r="P3405" s="18" t="n">
        <x:f>J3405*M3405</x:f>
        <x:v>1344</x:v>
      </x:c>
      <x:c r="Q3405" s="22" t="n">
        <x:f>'01 Controls'!$E$29*'02 Cargo Classes'!$M$11</x:f>
        <x:v>0</x:v>
      </x:c>
      <x:c r="R3405" s="22" t="n">
        <x:f>'01 Controls'!$F$29*'02 Cargo Classes'!$N$11</x:f>
        <x:v>0</x:v>
      </x:c>
      <x:c r="S3405" s="22" t="n">
        <x:f>'01 Controls'!$G$29*'02 Cargo Classes'!$O$11</x:f>
        <x:v>0.8</x:v>
      </x:c>
      <x:c r="T3405" s="22" t="n">
        <x:f>'01 Controls'!$H$29*'02 Cargo Classes'!$P$11</x:f>
        <x:v>0.12</x:v>
      </x:c>
      <x:c r="U3405" s="22" t="n">
        <x:f>SUM(Q3405:T3405)</x:f>
        <x:v>0.92</x:v>
      </x:c>
      <x:c r="V3405" s="18" t="n">
        <x:f>IF(U3405=0,0,N3405*Q3405/U3405)</x:f>
        <x:v>0</x:v>
      </x:c>
      <x:c r="W3405" s="18" t="n">
        <x:f>IF(U3405=0,0,P3405*Q3405/U3405)</x:f>
        <x:v>0</x:v>
      </x:c>
      <x:c r="X3405" s="18" t="n">
        <x:f>MAX(V3405,W3405*'01 Controls'!$E$12)</x:f>
        <x:v>0</x:v>
      </x:c>
      <x:c r="Y3405" s="18" t="n">
        <x:f>IF(U3405=0,0,N3405*R3405/U3405)</x:f>
        <x:v>0</x:v>
      </x:c>
      <x:c r="Z3405" s="18" t="n">
        <x:f>IF(U3405=0,0,P3405*R3405/U3405)</x:f>
        <x:v>0</x:v>
      </x:c>
      <x:c r="AA3405" s="18" t="n">
        <x:f>MAX(Y3405,Z3405*'01 Controls'!$E$13)</x:f>
        <x:v>0</x:v>
      </x:c>
      <x:c r="AB3405" s="18" t="n">
        <x:f>IF(U3405=0,0,N3405*S3405/U3405)</x:f>
        <x:v>684.7826086956521</x:v>
      </x:c>
      <x:c r="AC3405" s="18" t="n">
        <x:f>IF(U3405=0,0,P3405*S3405/U3405)</x:f>
        <x:v>1168.695652173913</x:v>
      </x:c>
      <x:c r="AD3405" s="18" t="n">
        <x:f>MAX(AB3405,AC3405*'01 Controls'!$E$14)</x:f>
        <x:v>684.7826086956521</x:v>
      </x:c>
      <x:c r="AE3405" s="18" t="n">
        <x:f>IF(U3405=0,0,N3405*T3405/U3405)</x:f>
        <x:v>102.71739130434783</x:v>
      </x:c>
      <x:c r="AF3405" s="18" t="n">
        <x:f>IF(U3405=0,0,P3405*T3405/U3405)</x:f>
        <x:v>175.30434782608694</x:v>
      </x:c>
      <x:c r="AG3405" s="18" t="n">
        <x:f>MAX(AE3405,AF3405*'01 Controls'!$E$15)</x:f>
        <x:v>102.71739130434783</x:v>
      </x:c>
      <x:c r="AH3405" s="18" t="n">
        <x:f>SUM(V3405,Y3405,AB3405,AE3405)</x:f>
        <x:v>787.5</x:v>
      </x:c>
      <x:c r="AI3405" s="18" t="n">
        <x:f>N3405-AH3405</x:f>
        <x:v>0</x:v>
      </x:c>
      <x:c r="AJ3405" s="18" t="n">
        <x:f>V3405*INDEX('07 Mode Capacity'!$P$6:$P$17,MATCH("AIR-"&amp;I3405,'07 Mode Capacity'!$C$6:$C$17,0))</x:f>
        <x:v>0</x:v>
      </x:c>
      <x:c r="AK3405" s="18" t="n">
        <x:f>Y3405*INDEX('07 Mode Capacity'!$P$6:$P$17,MATCH("OCEAN-"&amp;I3405,'07 Mode Capacity'!$C$6:$C$17,0))</x:f>
        <x:v>0</x:v>
      </x:c>
      <x:c r="AL3405" s="18" t="n">
        <x:f>AB3405*INDEX('07 Mode Capacity'!$P$6:$P$17,MATCH("LAND-"&amp;I3405,'07 Mode Capacity'!$C$6:$C$17,0))</x:f>
        <x:v>83.57625847191812</x:v>
      </x:c>
      <x:c r="AM3405" s="18" t="n">
        <x:f>AE3405*INDEX('07 Mode Capacity'!$P$6:$P$17,MATCH("INLAND-"&amp;I3405,'07 Mode Capacity'!$C$6:$C$17,0))</x:f>
        <x:v>64.83874759592643</x:v>
      </x:c>
      <x:c r="AN3405" s="18" t="n">
        <x:f>SUM(AJ3405:AM3405)</x:f>
        <x:v>148.41500606784456</x:v>
      </x:c>
      <x:c r="AO3405" s="17" t="n">
        <x:f>IF(N3405=0,1,AN3405/N3405)</x:f>
        <x:v>0.1884634997686915</x:v>
      </x:c>
      <x:c r="AP3405" s="11" t="str">
        <x:f>IF(AO3405&gt;='01 Controls'!$E$16,"PASS","FAIL")</x:f>
        <x:v>FAIL</x:v>
      </x:c>
      <x:c r="AQ3405" s="11" t="str">
        <x:v>UNQUANTIFIED</x:v>
      </x:c>
      <x:c r="AR3405" s="11" t="str">
        <x:v>Position-class planning record; serial item and receiver open</x:v>
      </x:c>
      <x:c r="AS3405" s="26"/>
      <x:c r="AT3405" s="26"/>
    </x:row>
    <x:row r="3406">
      <x:c r="C3406" s="11" t="str">
        <x:v>M5-H-HWR-ROL-30</x:v>
      </x:c>
      <x:c r="D3406" s="11" t="str">
        <x:v>M5</x:v>
      </x:c>
      <x:c r="E3406" s="11" t="str">
        <x:v>Drought and water</x:v>
      </x:c>
      <x:c r="F3406" s="11" t="str">
        <x:v>H-HWR</x:v>
      </x:c>
      <x:c r="G3406" s="11" t="str">
        <x:v>Health workforce replacement group</x:v>
      </x:c>
      <x:c r="H3406" s="11" t="str">
        <x:v>ROL-30</x:v>
      </x:c>
      <x:c r="I3406" s="19" t="n">
        <x:v>48</x:v>
      </x:c>
      <x:c r="J3406" s="21" t="n">
        <x:v>6</x:v>
      </x:c>
      <x:c r="K3406" s="18" t="n">
        <x:f>'05 Cargo Register'!K270</x:f>
        <x:v>262.5</x:v>
      </x:c>
      <x:c r="L3406" s="18" t="n">
        <x:f>'05 Cargo Register'!N270</x:f>
        <x:v>11</x:v>
      </x:c>
      <x:c r="M3406" s="18" t="n">
        <x:f>'05 Cargo Register'!O270</x:f>
        <x:v>701.25</x:v>
      </x:c>
      <x:c r="N3406" s="18" t="n">
        <x:f>J3406*K3406</x:f>
        <x:v>1575</x:v>
      </x:c>
      <x:c r="O3406" s="18" t="n">
        <x:f>J3406*L3406</x:f>
        <x:v>66</x:v>
      </x:c>
      <x:c r="P3406" s="18" t="n">
        <x:f>J3406*M3406</x:f>
        <x:v>4207.5</x:v>
      </x:c>
      <x:c r="Q3406" s="22" t="n">
        <x:f>'01 Controls'!$E$29*'02 Cargo Classes'!$M$12</x:f>
        <x:v>0</x:v>
      </x:c>
      <x:c r="R3406" s="22" t="n">
        <x:f>'01 Controls'!$F$29*'02 Cargo Classes'!$N$12</x:f>
        <x:v>0</x:v>
      </x:c>
      <x:c r="S3406" s="22" t="n">
        <x:f>'01 Controls'!$G$29*'02 Cargo Classes'!$O$12</x:f>
        <x:v>1.2000000000000002</x:v>
      </x:c>
      <x:c r="T3406" s="22" t="n">
        <x:f>'01 Controls'!$H$29*'02 Cargo Classes'!$P$12</x:f>
        <x:v>0.09</x:v>
      </x:c>
      <x:c r="U3406" s="22" t="n">
        <x:f>SUM(Q3406:T3406)</x:f>
        <x:v>1.2900000000000003</x:v>
      </x:c>
      <x:c r="V3406" s="18" t="n">
        <x:f>IF(U3406=0,0,N3406*Q3406/U3406)</x:f>
        <x:v>0</x:v>
      </x:c>
      <x:c r="W3406" s="18" t="n">
        <x:f>IF(U3406=0,0,P3406*Q3406/U3406)</x:f>
        <x:v>0</x:v>
      </x:c>
      <x:c r="X3406" s="18" t="n">
        <x:f>MAX(V3406,W3406*'01 Controls'!$E$12)</x:f>
        <x:v>0</x:v>
      </x:c>
      <x:c r="Y3406" s="18" t="n">
        <x:f>IF(U3406=0,0,N3406*R3406/U3406)</x:f>
        <x:v>0</x:v>
      </x:c>
      <x:c r="Z3406" s="18" t="n">
        <x:f>IF(U3406=0,0,P3406*R3406/U3406)</x:f>
        <x:v>0</x:v>
      </x:c>
      <x:c r="AA3406" s="18" t="n">
        <x:f>MAX(Y3406,Z3406*'01 Controls'!$E$13)</x:f>
        <x:v>0</x:v>
      </x:c>
      <x:c r="AB3406" s="18" t="n">
        <x:f>IF(U3406=0,0,N3406*S3406/U3406)</x:f>
        <x:v>1465.1162790697674</x:v>
      </x:c>
      <x:c r="AC3406" s="18" t="n">
        <x:f>IF(U3406=0,0,P3406*S3406/U3406)</x:f>
        <x:v>3913.953488372093</x:v>
      </x:c>
      <x:c r="AD3406" s="18" t="n">
        <x:f>MAX(AB3406,AC3406*'01 Controls'!$E$14)</x:f>
        <x:v>1465.1162790697674</x:v>
      </x:c>
      <x:c r="AE3406" s="18" t="n">
        <x:f>IF(U3406=0,0,N3406*T3406/U3406)</x:f>
        <x:v>109.88372093023254</x:v>
      </x:c>
      <x:c r="AF3406" s="18" t="n">
        <x:f>IF(U3406=0,0,P3406*T3406/U3406)</x:f>
        <x:v>293.5465116279069</x:v>
      </x:c>
      <x:c r="AG3406" s="18" t="n">
        <x:f>MAX(AE3406,AF3406*'01 Controls'!$E$15)</x:f>
        <x:v>109.88372093023254</x:v>
      </x:c>
      <x:c r="AH3406" s="18" t="n">
        <x:f>SUM(V3406,Y3406,AB3406,AE3406)</x:f>
        <x:v>1575</x:v>
      </x:c>
      <x:c r="AI3406" s="18" t="n">
        <x:f>N3406-AH3406</x:f>
        <x:v>0</x:v>
      </x:c>
      <x:c r="AJ3406" s="18" t="n">
        <x:f>V3406*INDEX('07 Mode Capacity'!$P$6:$P$17,MATCH("AIR-"&amp;I3406,'07 Mode Capacity'!$C$6:$C$17,0))</x:f>
        <x:v>0</x:v>
      </x:c>
      <x:c r="AK3406" s="18" t="n">
        <x:f>Y3406*INDEX('07 Mode Capacity'!$P$6:$P$17,MATCH("OCEAN-"&amp;I3406,'07 Mode Capacity'!$C$6:$C$17,0))</x:f>
        <x:v>0</x:v>
      </x:c>
      <x:c r="AL3406" s="18" t="n">
        <x:f>AB3406*INDEX('07 Mode Capacity'!$P$6:$P$17,MATCH("LAND-"&amp;I3406,'07 Mode Capacity'!$C$6:$C$17,0))</x:f>
        <x:v>178.81432045154574</x:v>
      </x:c>
      <x:c r="AM3406" s="18" t="n">
        <x:f>AE3406*INDEX('07 Mode Capacity'!$P$6:$P$17,MATCH("INLAND-"&amp;I3406,'07 Mode Capacity'!$C$6:$C$17,0))</x:f>
        <x:v>69.3623811491306</x:v>
      </x:c>
      <x:c r="AN3406" s="18" t="n">
        <x:f>SUM(AJ3406:AM3406)</x:f>
        <x:v>248.17670160067632</x:v>
      </x:c>
      <x:c r="AO3406" s="17" t="n">
        <x:f>IF(N3406=0,1,AN3406/N3406)</x:f>
        <x:v>0.15757250895281036</x:v>
      </x:c>
      <x:c r="AP3406" s="11" t="str">
        <x:f>IF(AO3406&gt;='01 Controls'!$E$16,"PASS","FAIL")</x:f>
        <x:v>FAIL</x:v>
      </x:c>
      <x:c r="AQ3406" s="11" t="str">
        <x:v>UNQUANTIFIED</x:v>
      </x:c>
      <x:c r="AR3406" s="11" t="str">
        <x:v>Position-class planning record; serial item and receiver open</x:v>
      </x:c>
      <x:c r="AS3406" s="26"/>
      <x:c r="AT3406" s="26"/>
    </x:row>
    <x:row r="3407">
      <x:c r="C3407" s="11" t="str">
        <x:v>M5-H-HWR-BLK-08</x:v>
      </x:c>
      <x:c r="D3407" s="11" t="str">
        <x:v>M5</x:v>
      </x:c>
      <x:c r="E3407" s="11" t="str">
        <x:v>Drought and water</x:v>
      </x:c>
      <x:c r="F3407" s="11" t="str">
        <x:v>H-HWR</x:v>
      </x:c>
      <x:c r="G3407" s="11" t="str">
        <x:v>Health workforce replacement group</x:v>
      </x:c>
      <x:c r="H3407" s="11" t="str">
        <x:v>BLK-08</x:v>
      </x:c>
      <x:c r="I3407" s="19" t="n">
        <x:v>48</x:v>
      </x:c>
      <x:c r="J3407" s="21" t="n">
        <x:v>6</x:v>
      </x:c>
      <x:c r="K3407" s="18" t="n">
        <x:f>'05 Cargo Register'!K271</x:f>
        <x:v>367.50000000000006</x:v>
      </x:c>
      <x:c r="L3407" s="18" t="n">
        <x:f>'05 Cargo Register'!N271</x:f>
        <x:v>58</x:v>
      </x:c>
      <x:c r="M3407" s="18" t="n">
        <x:f>'05 Cargo Register'!O271</x:f>
        <x:v>2958</x:v>
      </x:c>
      <x:c r="N3407" s="18" t="n">
        <x:f>J3407*K3407</x:f>
        <x:v>2205.0000000000005</x:v>
      </x:c>
      <x:c r="O3407" s="18" t="n">
        <x:f>J3407*L3407</x:f>
        <x:v>348</x:v>
      </x:c>
      <x:c r="P3407" s="18" t="n">
        <x:f>J3407*M3407</x:f>
        <x:v>17748</x:v>
      </x:c>
      <x:c r="Q3407" s="22" t="n">
        <x:f>'01 Controls'!$E$29*'02 Cargo Classes'!$M$14</x:f>
        <x:v>0.05</x:v>
      </x:c>
      <x:c r="R3407" s="22" t="n">
        <x:f>'01 Controls'!$F$29*'02 Cargo Classes'!$N$14</x:f>
        <x:v>0</x:v>
      </x:c>
      <x:c r="S3407" s="22" t="n">
        <x:f>'01 Controls'!$G$29*'02 Cargo Classes'!$O$14</x:f>
        <x:v>0.8</x:v>
      </x:c>
      <x:c r="T3407" s="22" t="n">
        <x:f>'01 Controls'!$H$29*'02 Cargo Classes'!$P$14</x:f>
        <x:v>0.075</x:v>
      </x:c>
      <x:c r="U3407" s="22" t="n">
        <x:f>SUM(Q3407:T3407)</x:f>
        <x:v>0.925</x:v>
      </x:c>
      <x:c r="V3407" s="18" t="n">
        <x:f>IF(U3407=0,0,N3407*Q3407/U3407)</x:f>
        <x:v>119.18918918918921</x:v>
      </x:c>
      <x:c r="W3407" s="18" t="n">
        <x:f>IF(U3407=0,0,P3407*Q3407/U3407)</x:f>
        <x:v>959.3513513513514</x:v>
      </x:c>
      <x:c r="X3407" s="18" t="n">
        <x:f>MAX(V3407,W3407*'01 Controls'!$E$12)</x:f>
        <x:v>239.83783783783784</x:v>
      </x:c>
      <x:c r="Y3407" s="18" t="n">
        <x:f>IF(U3407=0,0,N3407*R3407/U3407)</x:f>
        <x:v>0</x:v>
      </x:c>
      <x:c r="Z3407" s="18" t="n">
        <x:f>IF(U3407=0,0,P3407*R3407/U3407)</x:f>
        <x:v>0</x:v>
      </x:c>
      <x:c r="AA3407" s="18" t="n">
        <x:f>MAX(Y3407,Z3407*'01 Controls'!$E$13)</x:f>
        <x:v>0</x:v>
      </x:c>
      <x:c r="AB3407" s="18" t="n">
        <x:f>IF(U3407=0,0,N3407*S3407/U3407)</x:f>
        <x:v>1907.0270270270273</x:v>
      </x:c>
      <x:c r="AC3407" s="18" t="n">
        <x:f>IF(U3407=0,0,P3407*S3407/U3407)</x:f>
        <x:v>15349.621621621622</x:v>
      </x:c>
      <x:c r="AD3407" s="18" t="n">
        <x:f>MAX(AB3407,AC3407*'01 Controls'!$E$14)</x:f>
        <x:v>3069.9243243243245</x:v>
      </x:c>
      <x:c r="AE3407" s="18" t="n">
        <x:f>IF(U3407=0,0,N3407*T3407/U3407)</x:f>
        <x:v>178.7837837837838</x:v>
      </x:c>
      <x:c r="AF3407" s="18" t="n">
        <x:f>IF(U3407=0,0,P3407*T3407/U3407)</x:f>
        <x:v>1439.0270270270269</x:v>
      </x:c>
      <x:c r="AG3407" s="18" t="n">
        <x:f>MAX(AE3407,AF3407*'01 Controls'!$E$15)</x:f>
        <x:v>259.0248648648648</x:v>
      </x:c>
      <x:c r="AH3407" s="18" t="n">
        <x:f>SUM(V3407,Y3407,AB3407,AE3407)</x:f>
        <x:v>2205.0000000000005</x:v>
      </x:c>
      <x:c r="AI3407" s="18" t="n">
        <x:f>N3407-AH3407</x:f>
        <x:v>0</x:v>
      </x:c>
      <x:c r="AJ3407" s="18" t="n">
        <x:f>V3407*INDEX('07 Mode Capacity'!$P$6:$P$17,MATCH("AIR-"&amp;I3407,'07 Mode Capacity'!$C$6:$C$17,0))</x:f>
        <x:v>33.4129798123184</x:v>
      </x:c>
      <x:c r="AK3407" s="18" t="n">
        <x:f>Y3407*INDEX('07 Mode Capacity'!$P$6:$P$17,MATCH("OCEAN-"&amp;I3407,'07 Mode Capacity'!$C$6:$C$17,0))</x:f>
        <x:v>0</x:v>
      </x:c>
      <x:c r="AL3407" s="18" t="n">
        <x:f>AB3407*INDEX('07 Mode Capacity'!$P$6:$P$17,MATCH("LAND-"&amp;I3407,'07 Mode Capacity'!$C$6:$C$17,0))</x:f>
        <x:v>232.7485857553093</x:v>
      </x:c>
      <x:c r="AM3407" s="18" t="n">
        <x:f>AE3407*INDEX('07 Mode Capacity'!$P$6:$P$17,MATCH("INLAND-"&amp;I3407,'07 Mode Capacity'!$C$6:$C$17,0))</x:f>
        <x:v>112.85446878858548</x:v>
      </x:c>
      <x:c r="AN3407" s="18" t="n">
        <x:f>SUM(AJ3407:AM3407)</x:f>
        <x:v>379.01603435621314</x:v>
      </x:c>
      <x:c r="AO3407" s="17" t="n">
        <x:f>IF(N3407=0,1,AN3407/N3407)</x:f>
        <x:v>0.17188935798467714</x:v>
      </x:c>
      <x:c r="AP3407" s="11" t="str">
        <x:f>IF(AO3407&gt;='01 Controls'!$E$16,"PASS","FAIL")</x:f>
        <x:v>FAIL</x:v>
      </x:c>
      <x:c r="AQ3407" s="11" t="str">
        <x:v>UNQUANTIFIED</x:v>
      </x:c>
      <x:c r="AR3407" s="11" t="str">
        <x:v>Position-class planning record; serial item and receiver open</x:v>
      </x:c>
      <x:c r="AS3407" s="26"/>
      <x:c r="AT3407" s="26"/>
    </x:row>
    <x:row r="3408">
      <x:c r="C3408" s="11" t="str">
        <x:v>M5-C-PSG-APL-45</x:v>
      </x:c>
      <x:c r="D3408" s="11" t="str">
        <x:v>M5</x:v>
      </x:c>
      <x:c r="E3408" s="11" t="str">
        <x:v>Drought and water</x:v>
      </x:c>
      <x:c r="F3408" s="11" t="str">
        <x:v>C-PSG</x:v>
      </x:c>
      <x:c r="G3408" s="11" t="str">
        <x:v>Population support group</x:v>
      </x:c>
      <x:c r="H3408" s="11" t="str">
        <x:v>APL-45</x:v>
      </x:c>
      <x:c r="I3408" s="19" t="n">
        <x:v>24</x:v>
      </x:c>
      <x:c r="J3408" s="21" t="n">
        <x:v>8</x:v>
      </x:c>
      <x:c r="K3408" s="18" t="n">
        <x:f>'05 Cargo Register'!K272</x:f>
        <x:v>175.5</x:v>
      </x:c>
      <x:c r="L3408" s="18" t="n">
        <x:f>'05 Cargo Register'!N272</x:f>
        <x:v>46</x:v>
      </x:c>
      <x:c r="M3408" s="18" t="n">
        <x:f>'05 Cargo Register'!O272</x:f>
        <x:v>345</x:v>
      </x:c>
      <x:c r="N3408" s="18" t="n">
        <x:f>J3408*K3408</x:f>
        <x:v>1404</x:v>
      </x:c>
      <x:c r="O3408" s="18" t="n">
        <x:f>J3408*L3408</x:f>
        <x:v>368</x:v>
      </x:c>
      <x:c r="P3408" s="18" t="n">
        <x:f>J3408*M3408</x:f>
        <x:v>2760</x:v>
      </x:c>
      <x:c r="Q3408" s="22" t="n">
        <x:f>'01 Controls'!$E$29*'02 Cargo Classes'!$M$6</x:f>
        <x:v>0.15000000000000002</x:v>
      </x:c>
      <x:c r="R3408" s="22" t="n">
        <x:f>'01 Controls'!$F$29*'02 Cargo Classes'!$N$6</x:f>
        <x:v>0</x:v>
      </x:c>
      <x:c r="S3408" s="22" t="n">
        <x:f>'01 Controls'!$G$29*'02 Cargo Classes'!$O$6</x:f>
        <x:v>0.8</x:v>
      </x:c>
      <x:c r="T3408" s="22" t="n">
        <x:f>'01 Controls'!$H$29*'02 Cargo Classes'!$P$6</x:f>
        <x:v>0.045</x:v>
      </x:c>
      <x:c r="U3408" s="22" t="n">
        <x:f>SUM(Q3408:T3408)</x:f>
        <x:v>0.9950000000000001</x:v>
      </x:c>
      <x:c r="V3408" s="18" t="n">
        <x:f>IF(U3408=0,0,N3408*Q3408/U3408)</x:f>
        <x:v>211.65829145728642</x:v>
      </x:c>
      <x:c r="W3408" s="18" t="n">
        <x:f>IF(U3408=0,0,P3408*Q3408/U3408)</x:f>
        <x:v>416.08040201005025</x:v>
      </x:c>
      <x:c r="X3408" s="18" t="n">
        <x:f>MAX(V3408,W3408*'01 Controls'!$E$12)</x:f>
        <x:v>211.65829145728642</x:v>
      </x:c>
      <x:c r="Y3408" s="18" t="n">
        <x:f>IF(U3408=0,0,N3408*R3408/U3408)</x:f>
        <x:v>0</x:v>
      </x:c>
      <x:c r="Z3408" s="18" t="n">
        <x:f>IF(U3408=0,0,P3408*R3408/U3408)</x:f>
        <x:v>0</x:v>
      </x:c>
      <x:c r="AA3408" s="18" t="n">
        <x:f>MAX(Y3408,Z3408*'01 Controls'!$E$13)</x:f>
        <x:v>0</x:v>
      </x:c>
      <x:c r="AB3408" s="18" t="n">
        <x:f>IF(U3408=0,0,N3408*S3408/U3408)</x:f>
        <x:v>1128.8442211055276</x:v>
      </x:c>
      <x:c r="AC3408" s="18" t="n">
        <x:f>IF(U3408=0,0,P3408*S3408/U3408)</x:f>
        <x:v>2219.0954773869344</x:v>
      </x:c>
      <x:c r="AD3408" s="18" t="n">
        <x:f>MAX(AB3408,AC3408*'01 Controls'!$E$14)</x:f>
        <x:v>1128.8442211055276</x:v>
      </x:c>
      <x:c r="AE3408" s="18" t="n">
        <x:f>IF(U3408=0,0,N3408*T3408/U3408)</x:f>
        <x:v>63.497487437185924</x:v>
      </x:c>
      <x:c r="AF3408" s="18" t="n">
        <x:f>IF(U3408=0,0,P3408*T3408/U3408)</x:f>
        <x:v>124.82412060301505</x:v>
      </x:c>
      <x:c r="AG3408" s="18" t="n">
        <x:f>MAX(AE3408,AF3408*'01 Controls'!$E$15)</x:f>
        <x:v>63.497487437185924</x:v>
      </x:c>
      <x:c r="AH3408" s="18" t="n">
        <x:f>SUM(V3408,Y3408,AB3408,AE3408)</x:f>
        <x:v>1404</x:v>
      </x:c>
      <x:c r="AI3408" s="18" t="n">
        <x:f>N3408-AH3408</x:f>
        <x:v>0</x:v>
      </x:c>
      <x:c r="AJ3408" s="18" t="n">
        <x:f>V3408*INDEX('07 Mode Capacity'!$P$6:$P$17,MATCH("AIR-"&amp;I3408,'07 Mode Capacity'!$C$6:$C$17,0))</x:f>
        <x:v>42.94844491142303</x:v>
      </x:c>
      <x:c r="AK3408" s="18" t="n">
        <x:f>Y3408*INDEX('07 Mode Capacity'!$P$6:$P$17,MATCH("OCEAN-"&amp;I3408,'07 Mode Capacity'!$C$6:$C$17,0))</x:f>
        <x:v>0</x:v>
      </x:c>
      <x:c r="AL3408" s="18" t="n">
        <x:f>AB3408*INDEX('07 Mode Capacity'!$P$6:$P$17,MATCH("LAND-"&amp;I3408,'07 Mode Capacity'!$C$6:$C$17,0))</x:f>
        <x:v>431.7839579066161</x:v>
      </x:c>
      <x:c r="AM3408" s="18" t="n">
        <x:f>AE3408*INDEX('07 Mode Capacity'!$P$6:$P$17,MATCH("INLAND-"&amp;I3408,'07 Mode Capacity'!$C$6:$C$17,0))</x:f>
        <x:v>63.497487437185924</x:v>
      </x:c>
      <x:c r="AN3408" s="18" t="n">
        <x:f>SUM(AJ3408:AM3408)</x:f>
        <x:v>538.2298902552251</x:v>
      </x:c>
      <x:c r="AO3408" s="17" t="n">
        <x:f>IF(N3408=0,1,AN3408/N3408)</x:f>
        <x:v>0.38335462268890674</x:v>
      </x:c>
      <x:c r="AP3408" s="11" t="str">
        <x:f>IF(AO3408&gt;='01 Controls'!$E$16,"PASS","FAIL")</x:f>
        <x:v>FAIL</x:v>
      </x:c>
      <x:c r="AQ3408" s="11" t="str">
        <x:v>UNQUANTIFIED</x:v>
      </x:c>
      <x:c r="AR3408" s="11" t="str">
        <x:v>Position-class planning record; serial item and receiver open</x:v>
      </x:c>
      <x:c r="AS3408" s="26"/>
      <x:c r="AT3408" s="26"/>
    </x:row>
    <x:row r="3409">
      <x:c r="C3409" s="11" t="str">
        <x:v>M5-C-PSG-ISO-18</x:v>
      </x:c>
      <x:c r="D3409" s="11" t="str">
        <x:v>M5</x:v>
      </x:c>
      <x:c r="E3409" s="11" t="str">
        <x:v>Drought and water</x:v>
      </x:c>
      <x:c r="F3409" s="11" t="str">
        <x:v>C-PSG</x:v>
      </x:c>
      <x:c r="G3409" s="11" t="str">
        <x:v>Population support group</x:v>
      </x:c>
      <x:c r="H3409" s="11" t="str">
        <x:v>ISO-18</x:v>
      </x:c>
      <x:c r="I3409" s="19" t="n">
        <x:v>48</x:v>
      </x:c>
      <x:c r="J3409" s="21" t="n">
        <x:v>8</x:v>
      </x:c>
      <x:c r="K3409" s="18" t="n">
        <x:f>'05 Cargo Register'!K273</x:f>
        <x:v>438.75</x:v>
      </x:c>
      <x:c r="L3409" s="18" t="n">
        <x:f>'05 Cargo Register'!N273</x:f>
        <x:v>29</x:v>
      </x:c>
      <x:c r="M3409" s="18" t="n">
        <x:f>'05 Cargo Register'!O273</x:f>
        <x:v>765.6</x:v>
      </x:c>
      <x:c r="N3409" s="18" t="n">
        <x:f>J3409*K3409</x:f>
        <x:v>3510</x:v>
      </x:c>
      <x:c r="O3409" s="18" t="n">
        <x:f>J3409*L3409</x:f>
        <x:v>232</x:v>
      </x:c>
      <x:c r="P3409" s="18" t="n">
        <x:f>J3409*M3409</x:f>
        <x:v>6124.8</x:v>
      </x:c>
      <x:c r="Q3409" s="22" t="n">
        <x:f>'01 Controls'!$E$29*'02 Cargo Classes'!$M$7</x:f>
        <x:v>0.010000000000000002</x:v>
      </x:c>
      <x:c r="R3409" s="22" t="n">
        <x:f>'01 Controls'!$F$29*'02 Cargo Classes'!$N$7</x:f>
        <x:v>0</x:v>
      </x:c>
      <x:c r="S3409" s="22" t="n">
        <x:f>'01 Controls'!$G$29*'02 Cargo Classes'!$O$7</x:f>
        <x:v>0.96</x:v>
      </x:c>
      <x:c r="T3409" s="22" t="n">
        <x:f>'01 Controls'!$H$29*'02 Cargo Classes'!$P$7</x:f>
        <x:v>0.12</x:v>
      </x:c>
      <x:c r="U3409" s="22" t="n">
        <x:f>SUM(Q3409:T3409)</x:f>
        <x:v>1.0899999999999999</x:v>
      </x:c>
      <x:c r="V3409" s="18" t="n">
        <x:f>IF(U3409=0,0,N3409*Q3409/U3409)</x:f>
        <x:v>32.20183486238533</x:v>
      </x:c>
      <x:c r="W3409" s="18" t="n">
        <x:f>IF(U3409=0,0,P3409*Q3409/U3409)</x:f>
        <x:v>56.19082568807341</x:v>
      </x:c>
      <x:c r="X3409" s="18" t="n">
        <x:f>MAX(V3409,W3409*'01 Controls'!$E$12)</x:f>
        <x:v>32.20183486238533</x:v>
      </x:c>
      <x:c r="Y3409" s="18" t="n">
        <x:f>IF(U3409=0,0,N3409*R3409/U3409)</x:f>
        <x:v>0</x:v>
      </x:c>
      <x:c r="Z3409" s="18" t="n">
        <x:f>IF(U3409=0,0,P3409*R3409/U3409)</x:f>
        <x:v>0</x:v>
      </x:c>
      <x:c r="AA3409" s="18" t="n">
        <x:f>MAX(Y3409,Z3409*'01 Controls'!$E$13)</x:f>
        <x:v>0</x:v>
      </x:c>
      <x:c r="AB3409" s="18" t="n">
        <x:f>IF(U3409=0,0,N3409*S3409/U3409)</x:f>
        <x:v>3091.3761467889913</x:v>
      </x:c>
      <x:c r="AC3409" s="18" t="n">
        <x:f>IF(U3409=0,0,P3409*S3409/U3409)</x:f>
        <x:v>5394.319266055047</x:v>
      </x:c>
      <x:c r="AD3409" s="18" t="n">
        <x:f>MAX(AB3409,AC3409*'01 Controls'!$E$14)</x:f>
        <x:v>3091.3761467889913</x:v>
      </x:c>
      <x:c r="AE3409" s="18" t="n">
        <x:f>IF(U3409=0,0,N3409*T3409/U3409)</x:f>
        <x:v>386.4220183486239</x:v>
      </x:c>
      <x:c r="AF3409" s="18" t="n">
        <x:f>IF(U3409=0,0,P3409*T3409/U3409)</x:f>
        <x:v>674.2899082568808</x:v>
      </x:c>
      <x:c r="AG3409" s="18" t="n">
        <x:f>MAX(AE3409,AF3409*'01 Controls'!$E$15)</x:f>
        <x:v>386.4220183486239</x:v>
      </x:c>
      <x:c r="AH3409" s="18" t="n">
        <x:f>SUM(V3409,Y3409,AB3409,AE3409)</x:f>
        <x:v>3510.0000000000005</x:v>
      </x:c>
      <x:c r="AI3409" s="18" t="n">
        <x:f>N3409-AH3409</x:f>
        <x:v>-4.547473508864641e-13</x:v>
      </x:c>
      <x:c r="AJ3409" s="18" t="n">
        <x:f>V3409*INDEX('07 Mode Capacity'!$P$6:$P$17,MATCH("AIR-"&amp;I3409,'07 Mode Capacity'!$C$6:$C$17,0))</x:f>
        <x:v>9.027322574269885</x:v>
      </x:c>
      <x:c r="AK3409" s="18" t="n">
        <x:f>Y3409*INDEX('07 Mode Capacity'!$P$6:$P$17,MATCH("OCEAN-"&amp;I3409,'07 Mode Capacity'!$C$6:$C$17,0))</x:f>
        <x:v>0</x:v>
      </x:c>
      <x:c r="AL3409" s="18" t="n">
        <x:f>AB3409*INDEX('07 Mode Capacity'!$P$6:$P$17,MATCH("LAND-"&amp;I3409,'07 Mode Capacity'!$C$6:$C$17,0))</x:f>
        <x:v>377.2958725836862</x:v>
      </x:c>
      <x:c r="AM3409" s="18" t="n">
        <x:f>AE3409*INDEX('07 Mode Capacity'!$P$6:$P$17,MATCH("INLAND-"&amp;I3409,'07 Mode Capacity'!$C$6:$C$17,0))</x:f>
        <x:v>243.92285858367924</x:v>
      </x:c>
      <x:c r="AN3409" s="18" t="n">
        <x:f>SUM(AJ3409:AM3409)</x:f>
        <x:v>630.2460537416354</x:v>
      </x:c>
      <x:c r="AO3409" s="17" t="n">
        <x:f>IF(N3409=0,1,AN3409/N3409)</x:f>
        <x:v>0.1795572802682722</x:v>
      </x:c>
      <x:c r="AP3409" s="11" t="str">
        <x:f>IF(AO3409&gt;='01 Controls'!$E$16,"PASS","FAIL")</x:f>
        <x:v>FAIL</x:v>
      </x:c>
      <x:c r="AQ3409" s="11" t="str">
        <x:v>UNQUANTIFIED</x:v>
      </x:c>
      <x:c r="AR3409" s="11" t="str">
        <x:v>Position-class planning record; serial item and receiver open</x:v>
      </x:c>
      <x:c r="AS3409" s="26"/>
      <x:c r="AT3409" s="26"/>
    </x:row>
    <x:row r="3410">
      <x:c r="C3410" s="11" t="str">
        <x:v>M5-C-PSG-COL-12</x:v>
      </x:c>
      <x:c r="D3410" s="11" t="str">
        <x:v>M5</x:v>
      </x:c>
      <x:c r="E3410" s="11" t="str">
        <x:v>Drought and water</x:v>
      </x:c>
      <x:c r="F3410" s="11" t="str">
        <x:v>C-PSG</x:v>
      </x:c>
      <x:c r="G3410" s="11" t="str">
        <x:v>Population support group</x:v>
      </x:c>
      <x:c r="H3410" s="11" t="str">
        <x:v>COL-12</x:v>
      </x:c>
      <x:c r="I3410" s="19" t="n">
        <x:v>24</x:v>
      </x:c>
      <x:c r="J3410" s="21" t="n">
        <x:v>8</x:v>
      </x:c>
      <x:c r="K3410" s="18" t="n">
        <x:f>'05 Cargo Register'!K274</x:f>
        <x:v>175.5</x:v>
      </x:c>
      <x:c r="L3410" s="18" t="n">
        <x:f>'05 Cargo Register'!N274</x:f>
        <x:v>19</x:v>
      </x:c>
      <x:c r="M3410" s="18" t="n">
        <x:f>'05 Cargo Register'!O274</x:f>
        <x:v>501.6</x:v>
      </x:c>
      <x:c r="N3410" s="18" t="n">
        <x:f>J3410*K3410</x:f>
        <x:v>1404</x:v>
      </x:c>
      <x:c r="O3410" s="18" t="n">
        <x:f>J3410*L3410</x:f>
        <x:v>152</x:v>
      </x:c>
      <x:c r="P3410" s="18" t="n">
        <x:f>J3410*M3410</x:f>
        <x:v>4012.8</x:v>
      </x:c>
      <x:c r="Q3410" s="22" t="n">
        <x:f>'01 Controls'!$E$29*'02 Cargo Classes'!$M$8</x:f>
        <x:v>0.1</x:v>
      </x:c>
      <x:c r="R3410" s="22" t="n">
        <x:f>'01 Controls'!$F$29*'02 Cargo Classes'!$N$8</x:f>
        <x:v>0</x:v>
      </x:c>
      <x:c r="S3410" s="22" t="n">
        <x:f>'01 Controls'!$G$29*'02 Cargo Classes'!$O$8</x:f>
        <x:v>0.96</x:v>
      </x:c>
      <x:c r="T3410" s="22" t="n">
        <x:f>'01 Controls'!$H$29*'02 Cargo Classes'!$P$8</x:f>
        <x:v>0.03</x:v>
      </x:c>
      <x:c r="U3410" s="22" t="n">
        <x:f>SUM(Q3410:T3410)</x:f>
        <x:v>1.09</x:v>
      </x:c>
      <x:c r="V3410" s="18" t="n">
        <x:f>IF(U3410=0,0,N3410*Q3410/U3410)</x:f>
        <x:v>128.80733944954127</x:v>
      </x:c>
      <x:c r="W3410" s="18" t="n">
        <x:f>IF(U3410=0,0,P3410*Q3410/U3410)</x:f>
        <x:v>368.1467889908257</x:v>
      </x:c>
      <x:c r="X3410" s="18" t="n">
        <x:f>MAX(V3410,W3410*'01 Controls'!$E$12)</x:f>
        <x:v>128.80733944954127</x:v>
      </x:c>
      <x:c r="Y3410" s="18" t="n">
        <x:f>IF(U3410=0,0,N3410*R3410/U3410)</x:f>
        <x:v>0</x:v>
      </x:c>
      <x:c r="Z3410" s="18" t="n">
        <x:f>IF(U3410=0,0,P3410*R3410/U3410)</x:f>
        <x:v>0</x:v>
      </x:c>
      <x:c r="AA3410" s="18" t="n">
        <x:f>MAX(Y3410,Z3410*'01 Controls'!$E$13)</x:f>
        <x:v>0</x:v>
      </x:c>
      <x:c r="AB3410" s="18" t="n">
        <x:f>IF(U3410=0,0,N3410*S3410/U3410)</x:f>
        <x:v>1236.5504587155963</x:v>
      </x:c>
      <x:c r="AC3410" s="18" t="n">
        <x:f>IF(U3410=0,0,P3410*S3410/U3410)</x:f>
        <x:v>3534.2091743119263</x:v>
      </x:c>
      <x:c r="AD3410" s="18" t="n">
        <x:f>MAX(AB3410,AC3410*'01 Controls'!$E$14)</x:f>
        <x:v>1236.5504587155963</x:v>
      </x:c>
      <x:c r="AE3410" s="18" t="n">
        <x:f>IF(U3410=0,0,N3410*T3410/U3410)</x:f>
        <x:v>38.642201834862384</x:v>
      </x:c>
      <x:c r="AF3410" s="18" t="n">
        <x:f>IF(U3410=0,0,P3410*T3410/U3410)</x:f>
        <x:v>110.4440366972477</x:v>
      </x:c>
      <x:c r="AG3410" s="18" t="n">
        <x:f>MAX(AE3410,AF3410*'01 Controls'!$E$15)</x:f>
        <x:v>38.642201834862384</x:v>
      </x:c>
      <x:c r="AH3410" s="18" t="n">
        <x:f>SUM(V3410,Y3410,AB3410,AE3410)</x:f>
        <x:v>1404</x:v>
      </x:c>
      <x:c r="AI3410" s="18" t="n">
        <x:f>N3410-AH3410</x:f>
        <x:v>0</x:v>
      </x:c>
      <x:c r="AJ3410" s="18" t="n">
        <x:f>V3410*INDEX('07 Mode Capacity'!$P$6:$P$17,MATCH("AIR-"&amp;I3410,'07 Mode Capacity'!$C$6:$C$17,0))</x:f>
        <x:v>26.13682121520851</x:v>
      </x:c>
      <x:c r="AK3410" s="18" t="n">
        <x:f>Y3410*INDEX('07 Mode Capacity'!$P$6:$P$17,MATCH("OCEAN-"&amp;I3410,'07 Mode Capacity'!$C$6:$C$17,0))</x:f>
        <x:v>0</x:v>
      </x:c>
      <x:c r="AL3410" s="18" t="n">
        <x:f>AB3410*INDEX('07 Mode Capacity'!$P$6:$P$17,MATCH("LAND-"&amp;I3410,'07 Mode Capacity'!$C$6:$C$17,0))</x:f>
        <x:v>472.9816933399079</x:v>
      </x:c>
      <x:c r="AM3410" s="18" t="n">
        <x:f>AE3410*INDEX('07 Mode Capacity'!$P$6:$P$17,MATCH("INLAND-"&amp;I3410,'07 Mode Capacity'!$C$6:$C$17,0))</x:f>
        <x:v>38.642201834862384</x:v>
      </x:c>
      <x:c r="AN3410" s="18" t="n">
        <x:f>SUM(AJ3410:AM3410)</x:f>
        <x:v>537.7607163899788</x:v>
      </x:c>
      <x:c r="AO3410" s="17" t="n">
        <x:f>IF(N3410=0,1,AN3410/N3410)</x:f>
        <x:v>0.3830204532692157</x:v>
      </x:c>
      <x:c r="AP3410" s="11" t="str">
        <x:f>IF(AO3410&gt;='01 Controls'!$E$16,"PASS","FAIL")</x:f>
        <x:v>FAIL</x:v>
      </x:c>
      <x:c r="AQ3410" s="11" t="str">
        <x:v>UNQUANTIFIED</x:v>
      </x:c>
      <x:c r="AR3410" s="11" t="str">
        <x:v>Position-class planning record; serial item and receiver open</x:v>
      </x:c>
      <x:c r="AS3410" s="26"/>
      <x:c r="AT3410" s="26"/>
    </x:row>
    <x:row r="3411">
      <x:c r="C3411" s="11" t="str">
        <x:v>M5-C-PSG-BAT-22</x:v>
      </x:c>
      <x:c r="D3411" s="11" t="str">
        <x:v>M5</x:v>
      </x:c>
      <x:c r="E3411" s="11" t="str">
        <x:v>Drought and water</x:v>
      </x:c>
      <x:c r="F3411" s="11" t="str">
        <x:v>C-PSG</x:v>
      </x:c>
      <x:c r="G3411" s="11" t="str">
        <x:v>Population support group</x:v>
      </x:c>
      <x:c r="H3411" s="11" t="str">
        <x:v>BAT-22</x:v>
      </x:c>
      <x:c r="I3411" s="19" t="n">
        <x:v>48</x:v>
      </x:c>
      <x:c r="J3411" s="21" t="n">
        <x:v>8</x:v>
      </x:c>
      <x:c r="K3411" s="18" t="n">
        <x:f>'05 Cargo Register'!K275</x:f>
        <x:v>131.625</x:v>
      </x:c>
      <x:c r="L3411" s="18" t="n">
        <x:f>'05 Cargo Register'!N275</x:f>
        <x:v>8</x:v>
      </x:c>
      <x:c r="M3411" s="18" t="n">
        <x:f>'05 Cargo Register'!O275</x:f>
        <x:v>211.20000000000002</x:v>
      </x:c>
      <x:c r="N3411" s="18" t="n">
        <x:f>J3411*K3411</x:f>
        <x:v>1053</x:v>
      </x:c>
      <x:c r="O3411" s="18" t="n">
        <x:f>J3411*L3411</x:f>
        <x:v>64</x:v>
      </x:c>
      <x:c r="P3411" s="18" t="n">
        <x:f>J3411*M3411</x:f>
        <x:v>1689.6000000000001</x:v>
      </x:c>
      <x:c r="Q3411" s="22" t="n">
        <x:f>'01 Controls'!$E$29*'02 Cargo Classes'!$M$9</x:f>
        <x:v>0</x:v>
      </x:c>
      <x:c r="R3411" s="22" t="n">
        <x:f>'01 Controls'!$F$29*'02 Cargo Classes'!$N$9</x:f>
        <x:v>0</x:v>
      </x:c>
      <x:c r="S3411" s="22" t="n">
        <x:f>'01 Controls'!$G$29*'02 Cargo Classes'!$O$9</x:f>
        <x:v>0.8</x:v>
      </x:c>
      <x:c r="T3411" s="22" t="n">
        <x:f>'01 Controls'!$H$29*'02 Cargo Classes'!$P$9</x:f>
        <x:v>0.075</x:v>
      </x:c>
      <x:c r="U3411" s="22" t="n">
        <x:f>SUM(Q3411:T3411)</x:f>
        <x:v>0.875</x:v>
      </x:c>
      <x:c r="V3411" s="18" t="n">
        <x:f>IF(U3411=0,0,N3411*Q3411/U3411)</x:f>
        <x:v>0</x:v>
      </x:c>
      <x:c r="W3411" s="18" t="n">
        <x:f>IF(U3411=0,0,P3411*Q3411/U3411)</x:f>
        <x:v>0</x:v>
      </x:c>
      <x:c r="X3411" s="18" t="n">
        <x:f>MAX(V3411,W3411*'01 Controls'!$E$12)</x:f>
        <x:v>0</x:v>
      </x:c>
      <x:c r="Y3411" s="18" t="n">
        <x:f>IF(U3411=0,0,N3411*R3411/U3411)</x:f>
        <x:v>0</x:v>
      </x:c>
      <x:c r="Z3411" s="18" t="n">
        <x:f>IF(U3411=0,0,P3411*R3411/U3411)</x:f>
        <x:v>0</x:v>
      </x:c>
      <x:c r="AA3411" s="18" t="n">
        <x:f>MAX(Y3411,Z3411*'01 Controls'!$E$13)</x:f>
        <x:v>0</x:v>
      </x:c>
      <x:c r="AB3411" s="18" t="n">
        <x:f>IF(U3411=0,0,N3411*S3411/U3411)</x:f>
        <x:v>962.7428571428572</x:v>
      </x:c>
      <x:c r="AC3411" s="18" t="n">
        <x:f>IF(U3411=0,0,P3411*S3411/U3411)</x:f>
        <x:v>1544.7771428571432</x:v>
      </x:c>
      <x:c r="AD3411" s="18" t="n">
        <x:f>MAX(AB3411,AC3411*'01 Controls'!$E$14)</x:f>
        <x:v>962.7428571428572</x:v>
      </x:c>
      <x:c r="AE3411" s="18" t="n">
        <x:f>IF(U3411=0,0,N3411*T3411/U3411)</x:f>
        <x:v>90.25714285714285</x:v>
      </x:c>
      <x:c r="AF3411" s="18" t="n">
        <x:f>IF(U3411=0,0,P3411*T3411/U3411)</x:f>
        <x:v>144.82285714285715</x:v>
      </x:c>
      <x:c r="AG3411" s="18" t="n">
        <x:f>MAX(AE3411,AF3411*'01 Controls'!$E$15)</x:f>
        <x:v>90.25714285714285</x:v>
      </x:c>
      <x:c r="AH3411" s="18" t="n">
        <x:f>SUM(V3411,Y3411,AB3411,AE3411)</x:f>
        <x:v>1053</x:v>
      </x:c>
      <x:c r="AI3411" s="18" t="n">
        <x:f>N3411-AH3411</x:f>
        <x:v>0</x:v>
      </x:c>
      <x:c r="AJ3411" s="18" t="n">
        <x:f>V3411*INDEX('07 Mode Capacity'!$P$6:$P$17,MATCH("AIR-"&amp;I3411,'07 Mode Capacity'!$C$6:$C$17,0))</x:f>
        <x:v>0</x:v>
      </x:c>
      <x:c r="AK3411" s="18" t="n">
        <x:f>Y3411*INDEX('07 Mode Capacity'!$P$6:$P$17,MATCH("OCEAN-"&amp;I3411,'07 Mode Capacity'!$C$6:$C$17,0))</x:f>
        <x:v>0</x:v>
      </x:c>
      <x:c r="AL3411" s="18" t="n">
        <x:f>AB3411*INDEX('07 Mode Capacity'!$P$6:$P$17,MATCH("LAND-"&amp;I3411,'07 Mode Capacity'!$C$6:$C$17,0))</x:f>
        <x:v>117.5007146046337</x:v>
      </x:c>
      <x:c r="AM3411" s="18" t="n">
        <x:f>AE3411*INDEX('07 Mode Capacity'!$P$6:$P$17,MATCH("INLAND-"&amp;I3411,'07 Mode Capacity'!$C$6:$C$17,0))</x:f>
        <x:v>56.9734105406165</x:v>
      </x:c>
      <x:c r="AN3411" s="18" t="n">
        <x:f>SUM(AJ3411:AM3411)</x:f>
        <x:v>174.47412514525018</x:v>
      </x:c>
      <x:c r="AO3411" s="17" t="n">
        <x:f>IF(N3411=0,1,AN3411/N3411)</x:f>
        <x:v>0.16569242653869912</x:v>
      </x:c>
      <x:c r="AP3411" s="11" t="str">
        <x:f>IF(AO3411&gt;='01 Controls'!$E$16,"PASS","FAIL")</x:f>
        <x:v>FAIL</x:v>
      </x:c>
      <x:c r="AQ3411" s="11" t="str">
        <x:v>UNQUANTIFIED</x:v>
      </x:c>
      <x:c r="AR3411" s="11" t="str">
        <x:v>Position-class planning record; serial item and receiver open</x:v>
      </x:c>
      <x:c r="AS3411" s="26"/>
      <x:c r="AT3411" s="26"/>
    </x:row>
    <x:row r="3412">
      <x:c r="C3412" s="11" t="str">
        <x:v>M5-C-PSG-TNK-20</x:v>
      </x:c>
      <x:c r="D3412" s="11" t="str">
        <x:v>M5</x:v>
      </x:c>
      <x:c r="E3412" s="11" t="str">
        <x:v>Drought and water</x:v>
      </x:c>
      <x:c r="F3412" s="11" t="str">
        <x:v>C-PSG</x:v>
      </x:c>
      <x:c r="G3412" s="11" t="str">
        <x:v>Population support group</x:v>
      </x:c>
      <x:c r="H3412" s="11" t="str">
        <x:v>TNK-20</x:v>
      </x:c>
      <x:c r="I3412" s="19" t="n">
        <x:v>48</x:v>
      </x:c>
      <x:c r="J3412" s="21" t="n">
        <x:v>8</x:v>
      </x:c>
      <x:c r="K3412" s="18" t="n">
        <x:f>'05 Cargo Register'!K276</x:f>
        <x:v>175.5</x:v>
      </x:c>
      <x:c r="L3412" s="18" t="n">
        <x:f>'05 Cargo Register'!N276</x:f>
        <x:v>11</x:v>
      </x:c>
      <x:c r="M3412" s="18" t="n">
        <x:f>'05 Cargo Register'!O276</x:f>
        <x:v>233.75</x:v>
      </x:c>
      <x:c r="N3412" s="18" t="n">
        <x:f>J3412*K3412</x:f>
        <x:v>1404</x:v>
      </x:c>
      <x:c r="O3412" s="18" t="n">
        <x:f>J3412*L3412</x:f>
        <x:v>88</x:v>
      </x:c>
      <x:c r="P3412" s="18" t="n">
        <x:f>J3412*M3412</x:f>
        <x:v>1870</x:v>
      </x:c>
      <x:c r="Q3412" s="22" t="n">
        <x:f>'01 Controls'!$E$29*'02 Cargo Classes'!$M$10</x:f>
        <x:v>0</x:v>
      </x:c>
      <x:c r="R3412" s="22" t="n">
        <x:f>'01 Controls'!$F$29*'02 Cargo Classes'!$N$10</x:f>
        <x:v>0</x:v>
      </x:c>
      <x:c r="S3412" s="22" t="n">
        <x:f>'01 Controls'!$G$29*'02 Cargo Classes'!$O$10</x:f>
        <x:v>0.8</x:v>
      </x:c>
      <x:c r="T3412" s="22" t="n">
        <x:f>'01 Controls'!$H$29*'02 Cargo Classes'!$P$10</x:f>
        <x:v>0.15</x:v>
      </x:c>
      <x:c r="U3412" s="22" t="n">
        <x:f>SUM(Q3412:T3412)</x:f>
        <x:v>0.9500000000000001</x:v>
      </x:c>
      <x:c r="V3412" s="18" t="n">
        <x:f>IF(U3412=0,0,N3412*Q3412/U3412)</x:f>
        <x:v>0</x:v>
      </x:c>
      <x:c r="W3412" s="18" t="n">
        <x:f>IF(U3412=0,0,P3412*Q3412/U3412)</x:f>
        <x:v>0</x:v>
      </x:c>
      <x:c r="X3412" s="18" t="n">
        <x:f>MAX(V3412,W3412*'01 Controls'!$E$12)</x:f>
        <x:v>0</x:v>
      </x:c>
      <x:c r="Y3412" s="18" t="n">
        <x:f>IF(U3412=0,0,N3412*R3412/U3412)</x:f>
        <x:v>0</x:v>
      </x:c>
      <x:c r="Z3412" s="18" t="n">
        <x:f>IF(U3412=0,0,P3412*R3412/U3412)</x:f>
        <x:v>0</x:v>
      </x:c>
      <x:c r="AA3412" s="18" t="n">
        <x:f>MAX(Y3412,Z3412*'01 Controls'!$E$13)</x:f>
        <x:v>0</x:v>
      </x:c>
      <x:c r="AB3412" s="18" t="n">
        <x:f>IF(U3412=0,0,N3412*S3412/U3412)</x:f>
        <x:v>1182.3157894736842</x:v>
      </x:c>
      <x:c r="AC3412" s="18" t="n">
        <x:f>IF(U3412=0,0,P3412*S3412/U3412)</x:f>
        <x:v>1574.7368421052631</x:v>
      </x:c>
      <x:c r="AD3412" s="18" t="n">
        <x:f>MAX(AB3412,AC3412*'01 Controls'!$E$14)</x:f>
        <x:v>1182.3157894736842</x:v>
      </x:c>
      <x:c r="AE3412" s="18" t="n">
        <x:f>IF(U3412=0,0,N3412*T3412/U3412)</x:f>
        <x:v>221.68421052631578</x:v>
      </x:c>
      <x:c r="AF3412" s="18" t="n">
        <x:f>IF(U3412=0,0,P3412*T3412/U3412)</x:f>
        <x:v>295.2631578947368</x:v>
      </x:c>
      <x:c r="AG3412" s="18" t="n">
        <x:f>MAX(AE3412,AF3412*'01 Controls'!$E$15)</x:f>
        <x:v>221.68421052631578</x:v>
      </x:c>
      <x:c r="AH3412" s="18" t="n">
        <x:f>SUM(V3412,Y3412,AB3412,AE3412)</x:f>
        <x:v>1404</x:v>
      </x:c>
      <x:c r="AI3412" s="18" t="n">
        <x:f>N3412-AH3412</x:f>
        <x:v>0</x:v>
      </x:c>
      <x:c r="AJ3412" s="18" t="n">
        <x:f>V3412*INDEX('07 Mode Capacity'!$P$6:$P$17,MATCH("AIR-"&amp;I3412,'07 Mode Capacity'!$C$6:$C$17,0))</x:f>
        <x:v>0</x:v>
      </x:c>
      <x:c r="AK3412" s="18" t="n">
        <x:f>Y3412*INDEX('07 Mode Capacity'!$P$6:$P$17,MATCH("OCEAN-"&amp;I3412,'07 Mode Capacity'!$C$6:$C$17,0))</x:f>
        <x:v>0</x:v>
      </x:c>
      <x:c r="AL3412" s="18" t="n">
        <x:f>AB3412*INDEX('07 Mode Capacity'!$P$6:$P$17,MATCH("LAND-"&amp;I3412,'07 Mode Capacity'!$C$6:$C$17,0))</x:f>
        <x:v>144.29912319867296</x:v>
      </x:c>
      <x:c r="AM3412" s="18" t="n">
        <x:f>AE3412*INDEX('07 Mode Capacity'!$P$6:$P$17,MATCH("INLAND-"&amp;I3412,'07 Mode Capacity'!$C$6:$C$17,0))</x:f>
        <x:v>139.93469255590017</x:v>
      </x:c>
      <x:c r="AN3412" s="18" t="n">
        <x:f>SUM(AJ3412:AM3412)</x:f>
        <x:v>284.23381575457313</x:v>
      </x:c>
      <x:c r="AO3412" s="17" t="n">
        <x:f>IF(N3412=0,1,AN3412/N3412)</x:f>
        <x:v>0.20244573771693242</x:v>
      </x:c>
      <x:c r="AP3412" s="11" t="str">
        <x:f>IF(AO3412&gt;='01 Controls'!$E$16,"PASS","FAIL")</x:f>
        <x:v>FAIL</x:v>
      </x:c>
      <x:c r="AQ3412" s="11" t="str">
        <x:v>UNQUANTIFIED</x:v>
      </x:c>
      <x:c r="AR3412" s="11" t="str">
        <x:v>Position-class planning record; serial item and receiver open</x:v>
      </x:c>
      <x:c r="AS3412" s="26"/>
      <x:c r="AT3412" s="26"/>
    </x:row>
    <x:row r="3413">
      <x:c r="C3413" s="11" t="str">
        <x:v>M5-C-PSG-ROL-30</x:v>
      </x:c>
      <x:c r="D3413" s="11" t="str">
        <x:v>M5</x:v>
      </x:c>
      <x:c r="E3413" s="11" t="str">
        <x:v>Drought and water</x:v>
      </x:c>
      <x:c r="F3413" s="11" t="str">
        <x:v>C-PSG</x:v>
      </x:c>
      <x:c r="G3413" s="11" t="str">
        <x:v>Population support group</x:v>
      </x:c>
      <x:c r="H3413" s="11" t="str">
        <x:v>ROL-30</x:v>
      </x:c>
      <x:c r="I3413" s="19" t="n">
        <x:v>48</x:v>
      </x:c>
      <x:c r="J3413" s="21" t="n">
        <x:v>8</x:v>
      </x:c>
      <x:c r="K3413" s="18" t="n">
        <x:f>'05 Cargo Register'!K277</x:f>
        <x:v>263.25</x:v>
      </x:c>
      <x:c r="L3413" s="18" t="n">
        <x:f>'05 Cargo Register'!N277</x:f>
        <x:v>11</x:v>
      </x:c>
      <x:c r="M3413" s="18" t="n">
        <x:f>'05 Cargo Register'!O277</x:f>
        <x:v>701.25</x:v>
      </x:c>
      <x:c r="N3413" s="18" t="n">
        <x:f>J3413*K3413</x:f>
        <x:v>2106</x:v>
      </x:c>
      <x:c r="O3413" s="18" t="n">
        <x:f>J3413*L3413</x:f>
        <x:v>88</x:v>
      </x:c>
      <x:c r="P3413" s="18" t="n">
        <x:f>J3413*M3413</x:f>
        <x:v>5610</x:v>
      </x:c>
      <x:c r="Q3413" s="22" t="n">
        <x:f>'01 Controls'!$E$29*'02 Cargo Classes'!$M$12</x:f>
        <x:v>0</x:v>
      </x:c>
      <x:c r="R3413" s="22" t="n">
        <x:f>'01 Controls'!$F$29*'02 Cargo Classes'!$N$12</x:f>
        <x:v>0</x:v>
      </x:c>
      <x:c r="S3413" s="22" t="n">
        <x:f>'01 Controls'!$G$29*'02 Cargo Classes'!$O$12</x:f>
        <x:v>1.2000000000000002</x:v>
      </x:c>
      <x:c r="T3413" s="22" t="n">
        <x:f>'01 Controls'!$H$29*'02 Cargo Classes'!$P$12</x:f>
        <x:v>0.09</x:v>
      </x:c>
      <x:c r="U3413" s="22" t="n">
        <x:f>SUM(Q3413:T3413)</x:f>
        <x:v>1.2900000000000003</x:v>
      </x:c>
      <x:c r="V3413" s="18" t="n">
        <x:f>IF(U3413=0,0,N3413*Q3413/U3413)</x:f>
        <x:v>0</x:v>
      </x:c>
      <x:c r="W3413" s="18" t="n">
        <x:f>IF(U3413=0,0,P3413*Q3413/U3413)</x:f>
        <x:v>0</x:v>
      </x:c>
      <x:c r="X3413" s="18" t="n">
        <x:f>MAX(V3413,W3413*'01 Controls'!$E$12)</x:f>
        <x:v>0</x:v>
      </x:c>
      <x:c r="Y3413" s="18" t="n">
        <x:f>IF(U3413=0,0,N3413*R3413/U3413)</x:f>
        <x:v>0</x:v>
      </x:c>
      <x:c r="Z3413" s="18" t="n">
        <x:f>IF(U3413=0,0,P3413*R3413/U3413)</x:f>
        <x:v>0</x:v>
      </x:c>
      <x:c r="AA3413" s="18" t="n">
        <x:f>MAX(Y3413,Z3413*'01 Controls'!$E$13)</x:f>
        <x:v>0</x:v>
      </x:c>
      <x:c r="AB3413" s="18" t="n">
        <x:f>IF(U3413=0,0,N3413*S3413/U3413)</x:f>
        <x:v>1959.0697674418602</x:v>
      </x:c>
      <x:c r="AC3413" s="18" t="n">
        <x:f>IF(U3413=0,0,P3413*S3413/U3413)</x:f>
        <x:v>5218.60465116279</x:v>
      </x:c>
      <x:c r="AD3413" s="18" t="n">
        <x:f>MAX(AB3413,AC3413*'01 Controls'!$E$14)</x:f>
        <x:v>1959.0697674418602</x:v>
      </x:c>
      <x:c r="AE3413" s="18" t="n">
        <x:f>IF(U3413=0,0,N3413*T3413/U3413)</x:f>
        <x:v>146.9302325581395</x:v>
      </x:c>
      <x:c r="AF3413" s="18" t="n">
        <x:f>IF(U3413=0,0,P3413*T3413/U3413)</x:f>
        <x:v>391.3953488372092</x:v>
      </x:c>
      <x:c r="AG3413" s="18" t="n">
        <x:f>MAX(AE3413,AF3413*'01 Controls'!$E$15)</x:f>
        <x:v>146.9302325581395</x:v>
      </x:c>
      <x:c r="AH3413" s="18" t="n">
        <x:f>SUM(V3413,Y3413,AB3413,AE3413)</x:f>
        <x:v>2105.9999999999995</x:v>
      </x:c>
      <x:c r="AI3413" s="18" t="n">
        <x:f>N3413-AH3413</x:f>
        <x:v>4.547473508864641e-13</x:v>
      </x:c>
      <x:c r="AJ3413" s="18" t="n">
        <x:f>V3413*INDEX('07 Mode Capacity'!$P$6:$P$17,MATCH("AIR-"&amp;I3413,'07 Mode Capacity'!$C$6:$C$17,0))</x:f>
        <x:v>0</x:v>
      </x:c>
      <x:c r="AK3413" s="18" t="n">
        <x:f>Y3413*INDEX('07 Mode Capacity'!$P$6:$P$17,MATCH("OCEAN-"&amp;I3413,'07 Mode Capacity'!$C$6:$C$17,0))</x:f>
        <x:v>0</x:v>
      </x:c>
      <x:c r="AL3413" s="18" t="n">
        <x:f>AB3413*INDEX('07 Mode Capacity'!$P$6:$P$17,MATCH("LAND-"&amp;I3413,'07 Mode Capacity'!$C$6:$C$17,0))</x:f>
        <x:v>239.1002913466383</x:v>
      </x:c>
      <x:c r="AM3413" s="18" t="n">
        <x:f>AE3413*INDEX('07 Mode Capacity'!$P$6:$P$17,MATCH("INLAND-"&amp;I3413,'07 Mode Capacity'!$C$6:$C$17,0))</x:f>
        <x:v>92.74741250798033</x:v>
      </x:c>
      <x:c r="AN3413" s="18" t="n">
        <x:f>SUM(AJ3413:AM3413)</x:f>
        <x:v>331.84770385461866</x:v>
      </x:c>
      <x:c r="AO3413" s="17" t="n">
        <x:f>IF(N3413=0,1,AN3413/N3413)</x:f>
        <x:v>0.1575725089528104</x:v>
      </x:c>
      <x:c r="AP3413" s="11" t="str">
        <x:f>IF(AO3413&gt;='01 Controls'!$E$16,"PASS","FAIL")</x:f>
        <x:v>FAIL</x:v>
      </x:c>
      <x:c r="AQ3413" s="11" t="str">
        <x:v>UNQUANTIFIED</x:v>
      </x:c>
      <x:c r="AR3413" s="11" t="str">
        <x:v>Position-class planning record; serial item and receiver open</x:v>
      </x:c>
      <x:c r="AS3413" s="26"/>
      <x:c r="AT3413" s="26"/>
    </x:row>
    <x:row r="3414">
      <x:c r="C3414" s="11" t="str">
        <x:v>M5-C-PSG-LIN-18</x:v>
      </x:c>
      <x:c r="D3414" s="11" t="str">
        <x:v>M5</x:v>
      </x:c>
      <x:c r="E3414" s="11" t="str">
        <x:v>Drought and water</x:v>
      </x:c>
      <x:c r="F3414" s="11" t="str">
        <x:v>C-PSG</x:v>
      </x:c>
      <x:c r="G3414" s="11" t="str">
        <x:v>Population support group</x:v>
      </x:c>
      <x:c r="H3414" s="11" t="str">
        <x:v>LIN-18</x:v>
      </x:c>
      <x:c r="I3414" s="19" t="n">
        <x:v>72</x:v>
      </x:c>
      <x:c r="J3414" s="21" t="n">
        <x:v>8</x:v>
      </x:c>
      <x:c r="K3414" s="18" t="n">
        <x:f>'05 Cargo Register'!K278</x:f>
        <x:v>87.75</x:v>
      </x:c>
      <x:c r="L3414" s="18" t="n">
        <x:f>'05 Cargo Register'!N278</x:f>
        <x:v>7</x:v>
      </x:c>
      <x:c r="M3414" s="18" t="n">
        <x:f>'05 Cargo Register'!O278</x:f>
        <x:v>308</x:v>
      </x:c>
      <x:c r="N3414" s="18" t="n">
        <x:f>J3414*K3414</x:f>
        <x:v>702</x:v>
      </x:c>
      <x:c r="O3414" s="18" t="n">
        <x:f>J3414*L3414</x:f>
        <x:v>56</x:v>
      </x:c>
      <x:c r="P3414" s="18" t="n">
        <x:f>J3414*M3414</x:f>
        <x:v>2464</x:v>
      </x:c>
      <x:c r="Q3414" s="22" t="n">
        <x:f>'01 Controls'!$E$29*'02 Cargo Classes'!$M$13</x:f>
        <x:v>0</x:v>
      </x:c>
      <x:c r="R3414" s="22" t="n">
        <x:f>'01 Controls'!$F$29*'02 Cargo Classes'!$N$13</x:f>
        <x:v>0</x:v>
      </x:c>
      <x:c r="S3414" s="22" t="n">
        <x:f>'01 Controls'!$G$29*'02 Cargo Classes'!$O$13</x:f>
        <x:v>0.8</x:v>
      </x:c>
      <x:c r="T3414" s="22" t="n">
        <x:f>'01 Controls'!$H$29*'02 Cargo Classes'!$P$13</x:f>
        <x:v>0.15</x:v>
      </x:c>
      <x:c r="U3414" s="22" t="n">
        <x:f>SUM(Q3414:T3414)</x:f>
        <x:v>0.9500000000000001</x:v>
      </x:c>
      <x:c r="V3414" s="18" t="n">
        <x:f>IF(U3414=0,0,N3414*Q3414/U3414)</x:f>
        <x:v>0</x:v>
      </x:c>
      <x:c r="W3414" s="18" t="n">
        <x:f>IF(U3414=0,0,P3414*Q3414/U3414)</x:f>
        <x:v>0</x:v>
      </x:c>
      <x:c r="X3414" s="18" t="n">
        <x:f>MAX(V3414,W3414*'01 Controls'!$E$12)</x:f>
        <x:v>0</x:v>
      </x:c>
      <x:c r="Y3414" s="18" t="n">
        <x:f>IF(U3414=0,0,N3414*R3414/U3414)</x:f>
        <x:v>0</x:v>
      </x:c>
      <x:c r="Z3414" s="18" t="n">
        <x:f>IF(U3414=0,0,P3414*R3414/U3414)</x:f>
        <x:v>0</x:v>
      </x:c>
      <x:c r="AA3414" s="18" t="n">
        <x:f>MAX(Y3414,Z3414*'01 Controls'!$E$13)</x:f>
        <x:v>0</x:v>
      </x:c>
      <x:c r="AB3414" s="18" t="n">
        <x:f>IF(U3414=0,0,N3414*S3414/U3414)</x:f>
        <x:v>591.1578947368421</x:v>
      </x:c>
      <x:c r="AC3414" s="18" t="n">
        <x:f>IF(U3414=0,0,P3414*S3414/U3414)</x:f>
        <x:v>2074.9473684210525</x:v>
      </x:c>
      <x:c r="AD3414" s="18" t="n">
        <x:f>MAX(AB3414,AC3414*'01 Controls'!$E$14)</x:f>
        <x:v>591.1578947368421</x:v>
      </x:c>
      <x:c r="AE3414" s="18" t="n">
        <x:f>IF(U3414=0,0,N3414*T3414/U3414)</x:f>
        <x:v>110.84210526315789</x:v>
      </x:c>
      <x:c r="AF3414" s="18" t="n">
        <x:f>IF(U3414=0,0,P3414*T3414/U3414)</x:f>
        <x:v>389.0526315789473</x:v>
      </x:c>
      <x:c r="AG3414" s="18" t="n">
        <x:f>MAX(AE3414,AF3414*'01 Controls'!$E$15)</x:f>
        <x:v>110.84210526315789</x:v>
      </x:c>
      <x:c r="AH3414" s="18" t="n">
        <x:f>SUM(V3414,Y3414,AB3414,AE3414)</x:f>
        <x:v>702</x:v>
      </x:c>
      <x:c r="AI3414" s="18" t="n">
        <x:f>N3414-AH3414</x:f>
        <x:v>0</x:v>
      </x:c>
      <x:c r="AJ3414" s="18" t="n">
        <x:f>V3414*INDEX('07 Mode Capacity'!$P$6:$P$17,MATCH("AIR-"&amp;I3414,'07 Mode Capacity'!$C$6:$C$17,0))</x:f>
        <x:v>0</x:v>
      </x:c>
      <x:c r="AK3414" s="18" t="n">
        <x:f>Y3414*INDEX('07 Mode Capacity'!$P$6:$P$17,MATCH("OCEAN-"&amp;I3414,'07 Mode Capacity'!$C$6:$C$17,0))</x:f>
        <x:v>0</x:v>
      </x:c>
      <x:c r="AL3414" s="18" t="n">
        <x:f>AB3414*INDEX('07 Mode Capacity'!$P$6:$P$17,MATCH("LAND-"&amp;I3414,'07 Mode Capacity'!$C$6:$C$17,0))</x:f>
        <x:v>422.6839391963597</x:v>
      </x:c>
      <x:c r="AM3414" s="18" t="n">
        <x:f>AE3414*INDEX('07 Mode Capacity'!$P$6:$P$17,MATCH("INLAND-"&amp;I3414,'07 Mode Capacity'!$C$6:$C$17,0))</x:f>
        <x:v>110.84210526315789</x:v>
      </x:c>
      <x:c r="AN3414" s="18" t="n">
        <x:f>SUM(AJ3414:AM3414)</x:f>
        <x:v>533.5260444595176</x:v>
      </x:c>
      <x:c r="AO3414" s="17" t="n">
        <x:f>IF(N3414=0,1,AN3414/N3414)</x:f>
        <x:v>0.7600086103411932</x:v>
      </x:c>
      <x:c r="AP3414" s="11" t="str">
        <x:f>IF(AO3414&gt;='01 Controls'!$E$16,"PASS","FAIL")</x:f>
        <x:v>FAIL</x:v>
      </x:c>
      <x:c r="AQ3414" s="11" t="str">
        <x:v>UNQUANTIFIED</x:v>
      </x:c>
      <x:c r="AR3414" s="11" t="str">
        <x:v>Position-class planning record; serial item and receiver open</x:v>
      </x:c>
      <x:c r="AS3414" s="26"/>
      <x:c r="AT3414" s="26"/>
    </x:row>
    <x:row r="3415">
      <x:c r="C3415" s="11" t="str">
        <x:v>M5-C-PSG-BLK-08</x:v>
      </x:c>
      <x:c r="D3415" s="11" t="str">
        <x:v>M5</x:v>
      </x:c>
      <x:c r="E3415" s="11" t="str">
        <x:v>Drought and water</x:v>
      </x:c>
      <x:c r="F3415" s="11" t="str">
        <x:v>C-PSG</x:v>
      </x:c>
      <x:c r="G3415" s="11" t="str">
        <x:v>Population support group</x:v>
      </x:c>
      <x:c r="H3415" s="11" t="str">
        <x:v>BLK-08</x:v>
      </x:c>
      <x:c r="I3415" s="19" t="n">
        <x:v>48</x:v>
      </x:c>
      <x:c r="J3415" s="21" t="n">
        <x:v>8</x:v>
      </x:c>
      <x:c r="K3415" s="18" t="n">
        <x:f>'05 Cargo Register'!K279</x:f>
        <x:v>745.875</x:v>
      </x:c>
      <x:c r="L3415" s="18" t="n">
        <x:f>'05 Cargo Register'!N279</x:f>
        <x:v>117</x:v>
      </x:c>
      <x:c r="M3415" s="18" t="n">
        <x:f>'05 Cargo Register'!O279</x:f>
        <x:v>5967</x:v>
      </x:c>
      <x:c r="N3415" s="18" t="n">
        <x:f>J3415*K3415</x:f>
        <x:v>5967</x:v>
      </x:c>
      <x:c r="O3415" s="18" t="n">
        <x:f>J3415*L3415</x:f>
        <x:v>936</x:v>
      </x:c>
      <x:c r="P3415" s="18" t="n">
        <x:f>J3415*M3415</x:f>
        <x:v>47736</x:v>
      </x:c>
      <x:c r="Q3415" s="22" t="n">
        <x:f>'01 Controls'!$E$29*'02 Cargo Classes'!$M$14</x:f>
        <x:v>0.05</x:v>
      </x:c>
      <x:c r="R3415" s="22" t="n">
        <x:f>'01 Controls'!$F$29*'02 Cargo Classes'!$N$14</x:f>
        <x:v>0</x:v>
      </x:c>
      <x:c r="S3415" s="22" t="n">
        <x:f>'01 Controls'!$G$29*'02 Cargo Classes'!$O$14</x:f>
        <x:v>0.8</x:v>
      </x:c>
      <x:c r="T3415" s="22" t="n">
        <x:f>'01 Controls'!$H$29*'02 Cargo Classes'!$P$14</x:f>
        <x:v>0.075</x:v>
      </x:c>
      <x:c r="U3415" s="22" t="n">
        <x:f>SUM(Q3415:T3415)</x:f>
        <x:v>0.925</x:v>
      </x:c>
      <x:c r="V3415" s="18" t="n">
        <x:f>IF(U3415=0,0,N3415*Q3415/U3415)</x:f>
        <x:v>322.5405405405406</x:v>
      </x:c>
      <x:c r="W3415" s="18" t="n">
        <x:f>IF(U3415=0,0,P3415*Q3415/U3415)</x:f>
        <x:v>2580.3243243243246</x:v>
      </x:c>
      <x:c r="X3415" s="18" t="n">
        <x:f>MAX(V3415,W3415*'01 Controls'!$E$12)</x:f>
        <x:v>645.0810810810812</x:v>
      </x:c>
      <x:c r="Y3415" s="18" t="n">
        <x:f>IF(U3415=0,0,N3415*R3415/U3415)</x:f>
        <x:v>0</x:v>
      </x:c>
      <x:c r="Z3415" s="18" t="n">
        <x:f>IF(U3415=0,0,P3415*R3415/U3415)</x:f>
        <x:v>0</x:v>
      </x:c>
      <x:c r="AA3415" s="18" t="n">
        <x:f>MAX(Y3415,Z3415*'01 Controls'!$E$13)</x:f>
        <x:v>0</x:v>
      </x:c>
      <x:c r="AB3415" s="18" t="n">
        <x:f>IF(U3415=0,0,N3415*S3415/U3415)</x:f>
        <x:v>5160.648648648649</x:v>
      </x:c>
      <x:c r="AC3415" s="18" t="n">
        <x:f>IF(U3415=0,0,P3415*S3415/U3415)</x:f>
        <x:v>41285.189189189194</x:v>
      </x:c>
      <x:c r="AD3415" s="18" t="n">
        <x:f>MAX(AB3415,AC3415*'01 Controls'!$E$14)</x:f>
        <x:v>8257.03783783784</x:v>
      </x:c>
      <x:c r="AE3415" s="18" t="n">
        <x:f>IF(U3415=0,0,N3415*T3415/U3415)</x:f>
        <x:v>483.8108108108108</x:v>
      </x:c>
      <x:c r="AF3415" s="18" t="n">
        <x:f>IF(U3415=0,0,P3415*T3415/U3415)</x:f>
        <x:v>3870.4864864864862</x:v>
      </x:c>
      <x:c r="AG3415" s="18" t="n">
        <x:f>MAX(AE3415,AF3415*'01 Controls'!$E$15)</x:f>
        <x:v>696.6875675675675</x:v>
      </x:c>
      <x:c r="AH3415" s="18" t="n">
        <x:f>SUM(V3415,Y3415,AB3415,AE3415)</x:f>
        <x:v>5967.000000000001</x:v>
      </x:c>
      <x:c r="AI3415" s="18" t="n">
        <x:f>N3415-AH3415</x:f>
        <x:v>-9.094947017729282e-13</x:v>
      </x:c>
      <x:c r="AJ3415" s="18" t="n">
        <x:f>V3415*INDEX('07 Mode Capacity'!$P$6:$P$17,MATCH("AIR-"&amp;I3415,'07 Mode Capacity'!$C$6:$C$17,0))</x:f>
        <x:v>90.41961475741672</x:v>
      </x:c>
      <x:c r="AK3415" s="18" t="n">
        <x:f>Y3415*INDEX('07 Mode Capacity'!$P$6:$P$17,MATCH("OCEAN-"&amp;I3415,'07 Mode Capacity'!$C$6:$C$17,0))</x:f>
        <x:v>0</x:v>
      </x:c>
      <x:c r="AL3415" s="18" t="n">
        <x:f>AB3415*INDEX('07 Mode Capacity'!$P$6:$P$17,MATCH("LAND-"&amp;I3415,'07 Mode Capacity'!$C$6:$C$17,0))</x:f>
        <x:v>629.8461728806942</x:v>
      </x:c>
      <x:c r="AM3415" s="18" t="n">
        <x:f>AE3415*INDEX('07 Mode Capacity'!$P$6:$P$17,MATCH("INLAND-"&amp;I3415,'07 Mode Capacity'!$C$6:$C$17,0))</x:f>
        <x:v>305.3980114564578</x:v>
      </x:c>
      <x:c r="AN3415" s="18" t="n">
        <x:f>SUM(AJ3415:AM3415)</x:f>
        <x:v>1025.6637990945687</x:v>
      </x:c>
      <x:c r="AO3415" s="17" t="n">
        <x:f>IF(N3415=0,1,AN3415/N3415)</x:f>
        <x:v>0.17188935798467717</x:v>
      </x:c>
      <x:c r="AP3415" s="11" t="str">
        <x:f>IF(AO3415&gt;='01 Controls'!$E$16,"PASS","FAIL")</x:f>
        <x:v>FAIL</x:v>
      </x:c>
      <x:c r="AQ3415" s="11" t="str">
        <x:v>UNQUANTIFIED</x:v>
      </x:c>
      <x:c r="AR3415" s="11" t="str">
        <x:v>Position-class planning record; serial item and receiver open</x:v>
      </x:c>
      <x:c r="AS3415" s="26"/>
      <x:c r="AT3415" s="26"/>
    </x:row>
    <x:row r="3416">
      <x:c r="C3416" s="11" t="str">
        <x:v>M5-C-EGG-APL-45</x:v>
      </x:c>
      <x:c r="D3416" s="11" t="str">
        <x:v>M5</x:v>
      </x:c>
      <x:c r="E3416" s="11" t="str">
        <x:v>Drought and water</x:v>
      </x:c>
      <x:c r="F3416" s="11" t="str">
        <x:v>C-EGG</x:v>
      </x:c>
      <x:c r="G3416" s="11" t="str">
        <x:v>Essential-goods group</x:v>
      </x:c>
      <x:c r="H3416" s="11" t="str">
        <x:v>APL-45</x:v>
      </x:c>
      <x:c r="I3416" s="19" t="n">
        <x:v>24</x:v>
      </x:c>
      <x:c r="J3416" s="21" t="n">
        <x:v>8</x:v>
      </x:c>
      <x:c r="K3416" s="18" t="n">
        <x:f>'05 Cargo Register'!K280</x:f>
        <x:v>175.5</x:v>
      </x:c>
      <x:c r="L3416" s="18" t="n">
        <x:f>'05 Cargo Register'!N280</x:f>
        <x:v>46</x:v>
      </x:c>
      <x:c r="M3416" s="18" t="n">
        <x:f>'05 Cargo Register'!O280</x:f>
        <x:v>345</x:v>
      </x:c>
      <x:c r="N3416" s="18" t="n">
        <x:f>J3416*K3416</x:f>
        <x:v>1404</x:v>
      </x:c>
      <x:c r="O3416" s="18" t="n">
        <x:f>J3416*L3416</x:f>
        <x:v>368</x:v>
      </x:c>
      <x:c r="P3416" s="18" t="n">
        <x:f>J3416*M3416</x:f>
        <x:v>2760</x:v>
      </x:c>
      <x:c r="Q3416" s="22" t="n">
        <x:f>'01 Controls'!$E$29*'02 Cargo Classes'!$M$6</x:f>
        <x:v>0.15000000000000002</x:v>
      </x:c>
      <x:c r="R3416" s="22" t="n">
        <x:f>'01 Controls'!$F$29*'02 Cargo Classes'!$N$6</x:f>
        <x:v>0</x:v>
      </x:c>
      <x:c r="S3416" s="22" t="n">
        <x:f>'01 Controls'!$G$29*'02 Cargo Classes'!$O$6</x:f>
        <x:v>0.8</x:v>
      </x:c>
      <x:c r="T3416" s="22" t="n">
        <x:f>'01 Controls'!$H$29*'02 Cargo Classes'!$P$6</x:f>
        <x:v>0.045</x:v>
      </x:c>
      <x:c r="U3416" s="22" t="n">
        <x:f>SUM(Q3416:T3416)</x:f>
        <x:v>0.9950000000000001</x:v>
      </x:c>
      <x:c r="V3416" s="18" t="n">
        <x:f>IF(U3416=0,0,N3416*Q3416/U3416)</x:f>
        <x:v>211.65829145728642</x:v>
      </x:c>
      <x:c r="W3416" s="18" t="n">
        <x:f>IF(U3416=0,0,P3416*Q3416/U3416)</x:f>
        <x:v>416.08040201005025</x:v>
      </x:c>
      <x:c r="X3416" s="18" t="n">
        <x:f>MAX(V3416,W3416*'01 Controls'!$E$12)</x:f>
        <x:v>211.65829145728642</x:v>
      </x:c>
      <x:c r="Y3416" s="18" t="n">
        <x:f>IF(U3416=0,0,N3416*R3416/U3416)</x:f>
        <x:v>0</x:v>
      </x:c>
      <x:c r="Z3416" s="18" t="n">
        <x:f>IF(U3416=0,0,P3416*R3416/U3416)</x:f>
        <x:v>0</x:v>
      </x:c>
      <x:c r="AA3416" s="18" t="n">
        <x:f>MAX(Y3416,Z3416*'01 Controls'!$E$13)</x:f>
        <x:v>0</x:v>
      </x:c>
      <x:c r="AB3416" s="18" t="n">
        <x:f>IF(U3416=0,0,N3416*S3416/U3416)</x:f>
        <x:v>1128.8442211055276</x:v>
      </x:c>
      <x:c r="AC3416" s="18" t="n">
        <x:f>IF(U3416=0,0,P3416*S3416/U3416)</x:f>
        <x:v>2219.0954773869344</x:v>
      </x:c>
      <x:c r="AD3416" s="18" t="n">
        <x:f>MAX(AB3416,AC3416*'01 Controls'!$E$14)</x:f>
        <x:v>1128.8442211055276</x:v>
      </x:c>
      <x:c r="AE3416" s="18" t="n">
        <x:f>IF(U3416=0,0,N3416*T3416/U3416)</x:f>
        <x:v>63.497487437185924</x:v>
      </x:c>
      <x:c r="AF3416" s="18" t="n">
        <x:f>IF(U3416=0,0,P3416*T3416/U3416)</x:f>
        <x:v>124.82412060301505</x:v>
      </x:c>
      <x:c r="AG3416" s="18" t="n">
        <x:f>MAX(AE3416,AF3416*'01 Controls'!$E$15)</x:f>
        <x:v>63.497487437185924</x:v>
      </x:c>
      <x:c r="AH3416" s="18" t="n">
        <x:f>SUM(V3416,Y3416,AB3416,AE3416)</x:f>
        <x:v>1404</x:v>
      </x:c>
      <x:c r="AI3416" s="18" t="n">
        <x:f>N3416-AH3416</x:f>
        <x:v>0</x:v>
      </x:c>
      <x:c r="AJ3416" s="18" t="n">
        <x:f>V3416*INDEX('07 Mode Capacity'!$P$6:$P$17,MATCH("AIR-"&amp;I3416,'07 Mode Capacity'!$C$6:$C$17,0))</x:f>
        <x:v>42.94844491142303</x:v>
      </x:c>
      <x:c r="AK3416" s="18" t="n">
        <x:f>Y3416*INDEX('07 Mode Capacity'!$P$6:$P$17,MATCH("OCEAN-"&amp;I3416,'07 Mode Capacity'!$C$6:$C$17,0))</x:f>
        <x:v>0</x:v>
      </x:c>
      <x:c r="AL3416" s="18" t="n">
        <x:f>AB3416*INDEX('07 Mode Capacity'!$P$6:$P$17,MATCH("LAND-"&amp;I3416,'07 Mode Capacity'!$C$6:$C$17,0))</x:f>
        <x:v>431.7839579066161</x:v>
      </x:c>
      <x:c r="AM3416" s="18" t="n">
        <x:f>AE3416*INDEX('07 Mode Capacity'!$P$6:$P$17,MATCH("INLAND-"&amp;I3416,'07 Mode Capacity'!$C$6:$C$17,0))</x:f>
        <x:v>63.497487437185924</x:v>
      </x:c>
      <x:c r="AN3416" s="18" t="n">
        <x:f>SUM(AJ3416:AM3416)</x:f>
        <x:v>538.2298902552251</x:v>
      </x:c>
      <x:c r="AO3416" s="17" t="n">
        <x:f>IF(N3416=0,1,AN3416/N3416)</x:f>
        <x:v>0.38335462268890674</x:v>
      </x:c>
      <x:c r="AP3416" s="11" t="str">
        <x:f>IF(AO3416&gt;='01 Controls'!$E$16,"PASS","FAIL")</x:f>
        <x:v>FAIL</x:v>
      </x:c>
      <x:c r="AQ3416" s="11" t="str">
        <x:v>UNQUANTIFIED</x:v>
      </x:c>
      <x:c r="AR3416" s="11" t="str">
        <x:v>Position-class planning record; serial item and receiver open</x:v>
      </x:c>
      <x:c r="AS3416" s="26"/>
      <x:c r="AT3416" s="26"/>
    </x:row>
    <x:row r="3417">
      <x:c r="C3417" s="11" t="str">
        <x:v>M5-C-EGG-ISO-18</x:v>
      </x:c>
      <x:c r="D3417" s="11" t="str">
        <x:v>M5</x:v>
      </x:c>
      <x:c r="E3417" s="11" t="str">
        <x:v>Drought and water</x:v>
      </x:c>
      <x:c r="F3417" s="11" t="str">
        <x:v>C-EGG</x:v>
      </x:c>
      <x:c r="G3417" s="11" t="str">
        <x:v>Essential-goods group</x:v>
      </x:c>
      <x:c r="H3417" s="11" t="str">
        <x:v>ISO-18</x:v>
      </x:c>
      <x:c r="I3417" s="19" t="n">
        <x:v>48</x:v>
      </x:c>
      <x:c r="J3417" s="21" t="n">
        <x:v>8</x:v>
      </x:c>
      <x:c r="K3417" s="18" t="n">
        <x:f>'05 Cargo Register'!K281</x:f>
        <x:v>438.75</x:v>
      </x:c>
      <x:c r="L3417" s="18" t="n">
        <x:f>'05 Cargo Register'!N281</x:f>
        <x:v>29</x:v>
      </x:c>
      <x:c r="M3417" s="18" t="n">
        <x:f>'05 Cargo Register'!O281</x:f>
        <x:v>765.6</x:v>
      </x:c>
      <x:c r="N3417" s="18" t="n">
        <x:f>J3417*K3417</x:f>
        <x:v>3510</x:v>
      </x:c>
      <x:c r="O3417" s="18" t="n">
        <x:f>J3417*L3417</x:f>
        <x:v>232</x:v>
      </x:c>
      <x:c r="P3417" s="18" t="n">
        <x:f>J3417*M3417</x:f>
        <x:v>6124.8</x:v>
      </x:c>
      <x:c r="Q3417" s="22" t="n">
        <x:f>'01 Controls'!$E$29*'02 Cargo Classes'!$M$7</x:f>
        <x:v>0.010000000000000002</x:v>
      </x:c>
      <x:c r="R3417" s="22" t="n">
        <x:f>'01 Controls'!$F$29*'02 Cargo Classes'!$N$7</x:f>
        <x:v>0</x:v>
      </x:c>
      <x:c r="S3417" s="22" t="n">
        <x:f>'01 Controls'!$G$29*'02 Cargo Classes'!$O$7</x:f>
        <x:v>0.96</x:v>
      </x:c>
      <x:c r="T3417" s="22" t="n">
        <x:f>'01 Controls'!$H$29*'02 Cargo Classes'!$P$7</x:f>
        <x:v>0.12</x:v>
      </x:c>
      <x:c r="U3417" s="22" t="n">
        <x:f>SUM(Q3417:T3417)</x:f>
        <x:v>1.0899999999999999</x:v>
      </x:c>
      <x:c r="V3417" s="18" t="n">
        <x:f>IF(U3417=0,0,N3417*Q3417/U3417)</x:f>
        <x:v>32.20183486238533</x:v>
      </x:c>
      <x:c r="W3417" s="18" t="n">
        <x:f>IF(U3417=0,0,P3417*Q3417/U3417)</x:f>
        <x:v>56.19082568807341</x:v>
      </x:c>
      <x:c r="X3417" s="18" t="n">
        <x:f>MAX(V3417,W3417*'01 Controls'!$E$12)</x:f>
        <x:v>32.20183486238533</x:v>
      </x:c>
      <x:c r="Y3417" s="18" t="n">
        <x:f>IF(U3417=0,0,N3417*R3417/U3417)</x:f>
        <x:v>0</x:v>
      </x:c>
      <x:c r="Z3417" s="18" t="n">
        <x:f>IF(U3417=0,0,P3417*R3417/U3417)</x:f>
        <x:v>0</x:v>
      </x:c>
      <x:c r="AA3417" s="18" t="n">
        <x:f>MAX(Y3417,Z3417*'01 Controls'!$E$13)</x:f>
        <x:v>0</x:v>
      </x:c>
      <x:c r="AB3417" s="18" t="n">
        <x:f>IF(U3417=0,0,N3417*S3417/U3417)</x:f>
        <x:v>3091.3761467889913</x:v>
      </x:c>
      <x:c r="AC3417" s="18" t="n">
        <x:f>IF(U3417=0,0,P3417*S3417/U3417)</x:f>
        <x:v>5394.319266055047</x:v>
      </x:c>
      <x:c r="AD3417" s="18" t="n">
        <x:f>MAX(AB3417,AC3417*'01 Controls'!$E$14)</x:f>
        <x:v>3091.3761467889913</x:v>
      </x:c>
      <x:c r="AE3417" s="18" t="n">
        <x:f>IF(U3417=0,0,N3417*T3417/U3417)</x:f>
        <x:v>386.4220183486239</x:v>
      </x:c>
      <x:c r="AF3417" s="18" t="n">
        <x:f>IF(U3417=0,0,P3417*T3417/U3417)</x:f>
        <x:v>674.2899082568808</x:v>
      </x:c>
      <x:c r="AG3417" s="18" t="n">
        <x:f>MAX(AE3417,AF3417*'01 Controls'!$E$15)</x:f>
        <x:v>386.4220183486239</x:v>
      </x:c>
      <x:c r="AH3417" s="18" t="n">
        <x:f>SUM(V3417,Y3417,AB3417,AE3417)</x:f>
        <x:v>3510.0000000000005</x:v>
      </x:c>
      <x:c r="AI3417" s="18" t="n">
        <x:f>N3417-AH3417</x:f>
        <x:v>-4.547473508864641e-13</x:v>
      </x:c>
      <x:c r="AJ3417" s="18" t="n">
        <x:f>V3417*INDEX('07 Mode Capacity'!$P$6:$P$17,MATCH("AIR-"&amp;I3417,'07 Mode Capacity'!$C$6:$C$17,0))</x:f>
        <x:v>9.027322574269885</x:v>
      </x:c>
      <x:c r="AK3417" s="18" t="n">
        <x:f>Y3417*INDEX('07 Mode Capacity'!$P$6:$P$17,MATCH("OCEAN-"&amp;I3417,'07 Mode Capacity'!$C$6:$C$17,0))</x:f>
        <x:v>0</x:v>
      </x:c>
      <x:c r="AL3417" s="18" t="n">
        <x:f>AB3417*INDEX('07 Mode Capacity'!$P$6:$P$17,MATCH("LAND-"&amp;I3417,'07 Mode Capacity'!$C$6:$C$17,0))</x:f>
        <x:v>377.2958725836862</x:v>
      </x:c>
      <x:c r="AM3417" s="18" t="n">
        <x:f>AE3417*INDEX('07 Mode Capacity'!$P$6:$P$17,MATCH("INLAND-"&amp;I3417,'07 Mode Capacity'!$C$6:$C$17,0))</x:f>
        <x:v>243.92285858367924</x:v>
      </x:c>
      <x:c r="AN3417" s="18" t="n">
        <x:f>SUM(AJ3417:AM3417)</x:f>
        <x:v>630.2460537416354</x:v>
      </x:c>
      <x:c r="AO3417" s="17" t="n">
        <x:f>IF(N3417=0,1,AN3417/N3417)</x:f>
        <x:v>0.1795572802682722</x:v>
      </x:c>
      <x:c r="AP3417" s="11" t="str">
        <x:f>IF(AO3417&gt;='01 Controls'!$E$16,"PASS","FAIL")</x:f>
        <x:v>FAIL</x:v>
      </x:c>
      <x:c r="AQ3417" s="11" t="str">
        <x:v>UNQUANTIFIED</x:v>
      </x:c>
      <x:c r="AR3417" s="11" t="str">
        <x:v>Position-class planning record; serial item and receiver open</x:v>
      </x:c>
      <x:c r="AS3417" s="26"/>
      <x:c r="AT3417" s="26"/>
    </x:row>
    <x:row r="3418">
      <x:c r="C3418" s="11" t="str">
        <x:v>M5-C-EGG-COL-12</x:v>
      </x:c>
      <x:c r="D3418" s="11" t="str">
        <x:v>M5</x:v>
      </x:c>
      <x:c r="E3418" s="11" t="str">
        <x:v>Drought and water</x:v>
      </x:c>
      <x:c r="F3418" s="11" t="str">
        <x:v>C-EGG</x:v>
      </x:c>
      <x:c r="G3418" s="11" t="str">
        <x:v>Essential-goods group</x:v>
      </x:c>
      <x:c r="H3418" s="11" t="str">
        <x:v>COL-12</x:v>
      </x:c>
      <x:c r="I3418" s="19" t="n">
        <x:v>24</x:v>
      </x:c>
      <x:c r="J3418" s="21" t="n">
        <x:v>8</x:v>
      </x:c>
      <x:c r="K3418" s="18" t="n">
        <x:f>'05 Cargo Register'!K282</x:f>
        <x:v>175.5</x:v>
      </x:c>
      <x:c r="L3418" s="18" t="n">
        <x:f>'05 Cargo Register'!N282</x:f>
        <x:v>19</x:v>
      </x:c>
      <x:c r="M3418" s="18" t="n">
        <x:f>'05 Cargo Register'!O282</x:f>
        <x:v>501.6</x:v>
      </x:c>
      <x:c r="N3418" s="18" t="n">
        <x:f>J3418*K3418</x:f>
        <x:v>1404</x:v>
      </x:c>
      <x:c r="O3418" s="18" t="n">
        <x:f>J3418*L3418</x:f>
        <x:v>152</x:v>
      </x:c>
      <x:c r="P3418" s="18" t="n">
        <x:f>J3418*M3418</x:f>
        <x:v>4012.8</x:v>
      </x:c>
      <x:c r="Q3418" s="22" t="n">
        <x:f>'01 Controls'!$E$29*'02 Cargo Classes'!$M$8</x:f>
        <x:v>0.1</x:v>
      </x:c>
      <x:c r="R3418" s="22" t="n">
        <x:f>'01 Controls'!$F$29*'02 Cargo Classes'!$N$8</x:f>
        <x:v>0</x:v>
      </x:c>
      <x:c r="S3418" s="22" t="n">
        <x:f>'01 Controls'!$G$29*'02 Cargo Classes'!$O$8</x:f>
        <x:v>0.96</x:v>
      </x:c>
      <x:c r="T3418" s="22" t="n">
        <x:f>'01 Controls'!$H$29*'02 Cargo Classes'!$P$8</x:f>
        <x:v>0.03</x:v>
      </x:c>
      <x:c r="U3418" s="22" t="n">
        <x:f>SUM(Q3418:T3418)</x:f>
        <x:v>1.09</x:v>
      </x:c>
      <x:c r="V3418" s="18" t="n">
        <x:f>IF(U3418=0,0,N3418*Q3418/U3418)</x:f>
        <x:v>128.80733944954127</x:v>
      </x:c>
      <x:c r="W3418" s="18" t="n">
        <x:f>IF(U3418=0,0,P3418*Q3418/U3418)</x:f>
        <x:v>368.1467889908257</x:v>
      </x:c>
      <x:c r="X3418" s="18" t="n">
        <x:f>MAX(V3418,W3418*'01 Controls'!$E$12)</x:f>
        <x:v>128.80733944954127</x:v>
      </x:c>
      <x:c r="Y3418" s="18" t="n">
        <x:f>IF(U3418=0,0,N3418*R3418/U3418)</x:f>
        <x:v>0</x:v>
      </x:c>
      <x:c r="Z3418" s="18" t="n">
        <x:f>IF(U3418=0,0,P3418*R3418/U3418)</x:f>
        <x:v>0</x:v>
      </x:c>
      <x:c r="AA3418" s="18" t="n">
        <x:f>MAX(Y3418,Z3418*'01 Controls'!$E$13)</x:f>
        <x:v>0</x:v>
      </x:c>
      <x:c r="AB3418" s="18" t="n">
        <x:f>IF(U3418=0,0,N3418*S3418/U3418)</x:f>
        <x:v>1236.5504587155963</x:v>
      </x:c>
      <x:c r="AC3418" s="18" t="n">
        <x:f>IF(U3418=0,0,P3418*S3418/U3418)</x:f>
        <x:v>3534.2091743119263</x:v>
      </x:c>
      <x:c r="AD3418" s="18" t="n">
        <x:f>MAX(AB3418,AC3418*'01 Controls'!$E$14)</x:f>
        <x:v>1236.5504587155963</x:v>
      </x:c>
      <x:c r="AE3418" s="18" t="n">
        <x:f>IF(U3418=0,0,N3418*T3418/U3418)</x:f>
        <x:v>38.642201834862384</x:v>
      </x:c>
      <x:c r="AF3418" s="18" t="n">
        <x:f>IF(U3418=0,0,P3418*T3418/U3418)</x:f>
        <x:v>110.4440366972477</x:v>
      </x:c>
      <x:c r="AG3418" s="18" t="n">
        <x:f>MAX(AE3418,AF3418*'01 Controls'!$E$15)</x:f>
        <x:v>38.642201834862384</x:v>
      </x:c>
      <x:c r="AH3418" s="18" t="n">
        <x:f>SUM(V3418,Y3418,AB3418,AE3418)</x:f>
        <x:v>1404</x:v>
      </x:c>
      <x:c r="AI3418" s="18" t="n">
        <x:f>N3418-AH3418</x:f>
        <x:v>0</x:v>
      </x:c>
      <x:c r="AJ3418" s="18" t="n">
        <x:f>V3418*INDEX('07 Mode Capacity'!$P$6:$P$17,MATCH("AIR-"&amp;I3418,'07 Mode Capacity'!$C$6:$C$17,0))</x:f>
        <x:v>26.13682121520851</x:v>
      </x:c>
      <x:c r="AK3418" s="18" t="n">
        <x:f>Y3418*INDEX('07 Mode Capacity'!$P$6:$P$17,MATCH("OCEAN-"&amp;I3418,'07 Mode Capacity'!$C$6:$C$17,0))</x:f>
        <x:v>0</x:v>
      </x:c>
      <x:c r="AL3418" s="18" t="n">
        <x:f>AB3418*INDEX('07 Mode Capacity'!$P$6:$P$17,MATCH("LAND-"&amp;I3418,'07 Mode Capacity'!$C$6:$C$17,0))</x:f>
        <x:v>472.9816933399079</x:v>
      </x:c>
      <x:c r="AM3418" s="18" t="n">
        <x:f>AE3418*INDEX('07 Mode Capacity'!$P$6:$P$17,MATCH("INLAND-"&amp;I3418,'07 Mode Capacity'!$C$6:$C$17,0))</x:f>
        <x:v>38.642201834862384</x:v>
      </x:c>
      <x:c r="AN3418" s="18" t="n">
        <x:f>SUM(AJ3418:AM3418)</x:f>
        <x:v>537.7607163899788</x:v>
      </x:c>
      <x:c r="AO3418" s="17" t="n">
        <x:f>IF(N3418=0,1,AN3418/N3418)</x:f>
        <x:v>0.3830204532692157</x:v>
      </x:c>
      <x:c r="AP3418" s="11" t="str">
        <x:f>IF(AO3418&gt;='01 Controls'!$E$16,"PASS","FAIL")</x:f>
        <x:v>FAIL</x:v>
      </x:c>
      <x:c r="AQ3418" s="11" t="str">
        <x:v>UNQUANTIFIED</x:v>
      </x:c>
      <x:c r="AR3418" s="11" t="str">
        <x:v>Position-class planning record; serial item and receiver open</x:v>
      </x:c>
      <x:c r="AS3418" s="26"/>
      <x:c r="AT3418" s="26"/>
    </x:row>
    <x:row r="3419">
      <x:c r="C3419" s="11" t="str">
        <x:v>M5-C-EGG-BAT-22</x:v>
      </x:c>
      <x:c r="D3419" s="11" t="str">
        <x:v>M5</x:v>
      </x:c>
      <x:c r="E3419" s="11" t="str">
        <x:v>Drought and water</x:v>
      </x:c>
      <x:c r="F3419" s="11" t="str">
        <x:v>C-EGG</x:v>
      </x:c>
      <x:c r="G3419" s="11" t="str">
        <x:v>Essential-goods group</x:v>
      </x:c>
      <x:c r="H3419" s="11" t="str">
        <x:v>BAT-22</x:v>
      </x:c>
      <x:c r="I3419" s="19" t="n">
        <x:v>48</x:v>
      </x:c>
      <x:c r="J3419" s="21" t="n">
        <x:v>8</x:v>
      </x:c>
      <x:c r="K3419" s="18" t="n">
        <x:f>'05 Cargo Register'!K283</x:f>
        <x:v>131.625</x:v>
      </x:c>
      <x:c r="L3419" s="18" t="n">
        <x:f>'05 Cargo Register'!N283</x:f>
        <x:v>8</x:v>
      </x:c>
      <x:c r="M3419" s="18" t="n">
        <x:f>'05 Cargo Register'!O283</x:f>
        <x:v>211.20000000000002</x:v>
      </x:c>
      <x:c r="N3419" s="18" t="n">
        <x:f>J3419*K3419</x:f>
        <x:v>1053</x:v>
      </x:c>
      <x:c r="O3419" s="18" t="n">
        <x:f>J3419*L3419</x:f>
        <x:v>64</x:v>
      </x:c>
      <x:c r="P3419" s="18" t="n">
        <x:f>J3419*M3419</x:f>
        <x:v>1689.6000000000001</x:v>
      </x:c>
      <x:c r="Q3419" s="22" t="n">
        <x:f>'01 Controls'!$E$29*'02 Cargo Classes'!$M$9</x:f>
        <x:v>0</x:v>
      </x:c>
      <x:c r="R3419" s="22" t="n">
        <x:f>'01 Controls'!$F$29*'02 Cargo Classes'!$N$9</x:f>
        <x:v>0</x:v>
      </x:c>
      <x:c r="S3419" s="22" t="n">
        <x:f>'01 Controls'!$G$29*'02 Cargo Classes'!$O$9</x:f>
        <x:v>0.8</x:v>
      </x:c>
      <x:c r="T3419" s="22" t="n">
        <x:f>'01 Controls'!$H$29*'02 Cargo Classes'!$P$9</x:f>
        <x:v>0.075</x:v>
      </x:c>
      <x:c r="U3419" s="22" t="n">
        <x:f>SUM(Q3419:T3419)</x:f>
        <x:v>0.875</x:v>
      </x:c>
      <x:c r="V3419" s="18" t="n">
        <x:f>IF(U3419=0,0,N3419*Q3419/U3419)</x:f>
        <x:v>0</x:v>
      </x:c>
      <x:c r="W3419" s="18" t="n">
        <x:f>IF(U3419=0,0,P3419*Q3419/U3419)</x:f>
        <x:v>0</x:v>
      </x:c>
      <x:c r="X3419" s="18" t="n">
        <x:f>MAX(V3419,W3419*'01 Controls'!$E$12)</x:f>
        <x:v>0</x:v>
      </x:c>
      <x:c r="Y3419" s="18" t="n">
        <x:f>IF(U3419=0,0,N3419*R3419/U3419)</x:f>
        <x:v>0</x:v>
      </x:c>
      <x:c r="Z3419" s="18" t="n">
        <x:f>IF(U3419=0,0,P3419*R3419/U3419)</x:f>
        <x:v>0</x:v>
      </x:c>
      <x:c r="AA3419" s="18" t="n">
        <x:f>MAX(Y3419,Z3419*'01 Controls'!$E$13)</x:f>
        <x:v>0</x:v>
      </x:c>
      <x:c r="AB3419" s="18" t="n">
        <x:f>IF(U3419=0,0,N3419*S3419/U3419)</x:f>
        <x:v>962.7428571428572</x:v>
      </x:c>
      <x:c r="AC3419" s="18" t="n">
        <x:f>IF(U3419=0,0,P3419*S3419/U3419)</x:f>
        <x:v>1544.7771428571432</x:v>
      </x:c>
      <x:c r="AD3419" s="18" t="n">
        <x:f>MAX(AB3419,AC3419*'01 Controls'!$E$14)</x:f>
        <x:v>962.7428571428572</x:v>
      </x:c>
      <x:c r="AE3419" s="18" t="n">
        <x:f>IF(U3419=0,0,N3419*T3419/U3419)</x:f>
        <x:v>90.25714285714285</x:v>
      </x:c>
      <x:c r="AF3419" s="18" t="n">
        <x:f>IF(U3419=0,0,P3419*T3419/U3419)</x:f>
        <x:v>144.82285714285715</x:v>
      </x:c>
      <x:c r="AG3419" s="18" t="n">
        <x:f>MAX(AE3419,AF3419*'01 Controls'!$E$15)</x:f>
        <x:v>90.25714285714285</x:v>
      </x:c>
      <x:c r="AH3419" s="18" t="n">
        <x:f>SUM(V3419,Y3419,AB3419,AE3419)</x:f>
        <x:v>1053</x:v>
      </x:c>
      <x:c r="AI3419" s="18" t="n">
        <x:f>N3419-AH3419</x:f>
        <x:v>0</x:v>
      </x:c>
      <x:c r="AJ3419" s="18" t="n">
        <x:f>V3419*INDEX('07 Mode Capacity'!$P$6:$P$17,MATCH("AIR-"&amp;I3419,'07 Mode Capacity'!$C$6:$C$17,0))</x:f>
        <x:v>0</x:v>
      </x:c>
      <x:c r="AK3419" s="18" t="n">
        <x:f>Y3419*INDEX('07 Mode Capacity'!$P$6:$P$17,MATCH("OCEAN-"&amp;I3419,'07 Mode Capacity'!$C$6:$C$17,0))</x:f>
        <x:v>0</x:v>
      </x:c>
      <x:c r="AL3419" s="18" t="n">
        <x:f>AB3419*INDEX('07 Mode Capacity'!$P$6:$P$17,MATCH("LAND-"&amp;I3419,'07 Mode Capacity'!$C$6:$C$17,0))</x:f>
        <x:v>117.5007146046337</x:v>
      </x:c>
      <x:c r="AM3419" s="18" t="n">
        <x:f>AE3419*INDEX('07 Mode Capacity'!$P$6:$P$17,MATCH("INLAND-"&amp;I3419,'07 Mode Capacity'!$C$6:$C$17,0))</x:f>
        <x:v>56.9734105406165</x:v>
      </x:c>
      <x:c r="AN3419" s="18" t="n">
        <x:f>SUM(AJ3419:AM3419)</x:f>
        <x:v>174.47412514525018</x:v>
      </x:c>
      <x:c r="AO3419" s="17" t="n">
        <x:f>IF(N3419=0,1,AN3419/N3419)</x:f>
        <x:v>0.16569242653869912</x:v>
      </x:c>
      <x:c r="AP3419" s="11" t="str">
        <x:f>IF(AO3419&gt;='01 Controls'!$E$16,"PASS","FAIL")</x:f>
        <x:v>FAIL</x:v>
      </x:c>
      <x:c r="AQ3419" s="11" t="str">
        <x:v>UNQUANTIFIED</x:v>
      </x:c>
      <x:c r="AR3419" s="11" t="str">
        <x:v>Position-class planning record; serial item and receiver open</x:v>
      </x:c>
      <x:c r="AS3419" s="26"/>
      <x:c r="AT3419" s="26"/>
    </x:row>
    <x:row r="3420">
      <x:c r="C3420" s="11" t="str">
        <x:v>M5-C-EGG-TNK-20</x:v>
      </x:c>
      <x:c r="D3420" s="11" t="str">
        <x:v>M5</x:v>
      </x:c>
      <x:c r="E3420" s="11" t="str">
        <x:v>Drought and water</x:v>
      </x:c>
      <x:c r="F3420" s="11" t="str">
        <x:v>C-EGG</x:v>
      </x:c>
      <x:c r="G3420" s="11" t="str">
        <x:v>Essential-goods group</x:v>
      </x:c>
      <x:c r="H3420" s="11" t="str">
        <x:v>TNK-20</x:v>
      </x:c>
      <x:c r="I3420" s="19" t="n">
        <x:v>48</x:v>
      </x:c>
      <x:c r="J3420" s="21" t="n">
        <x:v>8</x:v>
      </x:c>
      <x:c r="K3420" s="18" t="n">
        <x:f>'05 Cargo Register'!K284</x:f>
        <x:v>175.5</x:v>
      </x:c>
      <x:c r="L3420" s="18" t="n">
        <x:f>'05 Cargo Register'!N284</x:f>
        <x:v>11</x:v>
      </x:c>
      <x:c r="M3420" s="18" t="n">
        <x:f>'05 Cargo Register'!O284</x:f>
        <x:v>233.75</x:v>
      </x:c>
      <x:c r="N3420" s="18" t="n">
        <x:f>J3420*K3420</x:f>
        <x:v>1404</x:v>
      </x:c>
      <x:c r="O3420" s="18" t="n">
        <x:f>J3420*L3420</x:f>
        <x:v>88</x:v>
      </x:c>
      <x:c r="P3420" s="18" t="n">
        <x:f>J3420*M3420</x:f>
        <x:v>1870</x:v>
      </x:c>
      <x:c r="Q3420" s="22" t="n">
        <x:f>'01 Controls'!$E$29*'02 Cargo Classes'!$M$10</x:f>
        <x:v>0</x:v>
      </x:c>
      <x:c r="R3420" s="22" t="n">
        <x:f>'01 Controls'!$F$29*'02 Cargo Classes'!$N$10</x:f>
        <x:v>0</x:v>
      </x:c>
      <x:c r="S3420" s="22" t="n">
        <x:f>'01 Controls'!$G$29*'02 Cargo Classes'!$O$10</x:f>
        <x:v>0.8</x:v>
      </x:c>
      <x:c r="T3420" s="22" t="n">
        <x:f>'01 Controls'!$H$29*'02 Cargo Classes'!$P$10</x:f>
        <x:v>0.15</x:v>
      </x:c>
      <x:c r="U3420" s="22" t="n">
        <x:f>SUM(Q3420:T3420)</x:f>
        <x:v>0.9500000000000001</x:v>
      </x:c>
      <x:c r="V3420" s="18" t="n">
        <x:f>IF(U3420=0,0,N3420*Q3420/U3420)</x:f>
        <x:v>0</x:v>
      </x:c>
      <x:c r="W3420" s="18" t="n">
        <x:f>IF(U3420=0,0,P3420*Q3420/U3420)</x:f>
        <x:v>0</x:v>
      </x:c>
      <x:c r="X3420" s="18" t="n">
        <x:f>MAX(V3420,W3420*'01 Controls'!$E$12)</x:f>
        <x:v>0</x:v>
      </x:c>
      <x:c r="Y3420" s="18" t="n">
        <x:f>IF(U3420=0,0,N3420*R3420/U3420)</x:f>
        <x:v>0</x:v>
      </x:c>
      <x:c r="Z3420" s="18" t="n">
        <x:f>IF(U3420=0,0,P3420*R3420/U3420)</x:f>
        <x:v>0</x:v>
      </x:c>
      <x:c r="AA3420" s="18" t="n">
        <x:f>MAX(Y3420,Z3420*'01 Controls'!$E$13)</x:f>
        <x:v>0</x:v>
      </x:c>
      <x:c r="AB3420" s="18" t="n">
        <x:f>IF(U3420=0,0,N3420*S3420/U3420)</x:f>
        <x:v>1182.3157894736842</x:v>
      </x:c>
      <x:c r="AC3420" s="18" t="n">
        <x:f>IF(U3420=0,0,P3420*S3420/U3420)</x:f>
        <x:v>1574.7368421052631</x:v>
      </x:c>
      <x:c r="AD3420" s="18" t="n">
        <x:f>MAX(AB3420,AC3420*'01 Controls'!$E$14)</x:f>
        <x:v>1182.3157894736842</x:v>
      </x:c>
      <x:c r="AE3420" s="18" t="n">
        <x:f>IF(U3420=0,0,N3420*T3420/U3420)</x:f>
        <x:v>221.68421052631578</x:v>
      </x:c>
      <x:c r="AF3420" s="18" t="n">
        <x:f>IF(U3420=0,0,P3420*T3420/U3420)</x:f>
        <x:v>295.2631578947368</x:v>
      </x:c>
      <x:c r="AG3420" s="18" t="n">
        <x:f>MAX(AE3420,AF3420*'01 Controls'!$E$15)</x:f>
        <x:v>221.68421052631578</x:v>
      </x:c>
      <x:c r="AH3420" s="18" t="n">
        <x:f>SUM(V3420,Y3420,AB3420,AE3420)</x:f>
        <x:v>1404</x:v>
      </x:c>
      <x:c r="AI3420" s="18" t="n">
        <x:f>N3420-AH3420</x:f>
        <x:v>0</x:v>
      </x:c>
      <x:c r="AJ3420" s="18" t="n">
        <x:f>V3420*INDEX('07 Mode Capacity'!$P$6:$P$17,MATCH("AIR-"&amp;I3420,'07 Mode Capacity'!$C$6:$C$17,0))</x:f>
        <x:v>0</x:v>
      </x:c>
      <x:c r="AK3420" s="18" t="n">
        <x:f>Y3420*INDEX('07 Mode Capacity'!$P$6:$P$17,MATCH("OCEAN-"&amp;I3420,'07 Mode Capacity'!$C$6:$C$17,0))</x:f>
        <x:v>0</x:v>
      </x:c>
      <x:c r="AL3420" s="18" t="n">
        <x:f>AB3420*INDEX('07 Mode Capacity'!$P$6:$P$17,MATCH("LAND-"&amp;I3420,'07 Mode Capacity'!$C$6:$C$17,0))</x:f>
        <x:v>144.29912319867296</x:v>
      </x:c>
      <x:c r="AM3420" s="18" t="n">
        <x:f>AE3420*INDEX('07 Mode Capacity'!$P$6:$P$17,MATCH("INLAND-"&amp;I3420,'07 Mode Capacity'!$C$6:$C$17,0))</x:f>
        <x:v>139.93469255590017</x:v>
      </x:c>
      <x:c r="AN3420" s="18" t="n">
        <x:f>SUM(AJ3420:AM3420)</x:f>
        <x:v>284.23381575457313</x:v>
      </x:c>
      <x:c r="AO3420" s="17" t="n">
        <x:f>IF(N3420=0,1,AN3420/N3420)</x:f>
        <x:v>0.20244573771693242</x:v>
      </x:c>
      <x:c r="AP3420" s="11" t="str">
        <x:f>IF(AO3420&gt;='01 Controls'!$E$16,"PASS","FAIL")</x:f>
        <x:v>FAIL</x:v>
      </x:c>
      <x:c r="AQ3420" s="11" t="str">
        <x:v>UNQUANTIFIED</x:v>
      </x:c>
      <x:c r="AR3420" s="11" t="str">
        <x:v>Position-class planning record; serial item and receiver open</x:v>
      </x:c>
      <x:c r="AS3420" s="26"/>
      <x:c r="AT3420" s="26"/>
    </x:row>
    <x:row r="3421">
      <x:c r="C3421" s="11" t="str">
        <x:v>M5-C-EGG-ROL-30</x:v>
      </x:c>
      <x:c r="D3421" s="11" t="str">
        <x:v>M5</x:v>
      </x:c>
      <x:c r="E3421" s="11" t="str">
        <x:v>Drought and water</x:v>
      </x:c>
      <x:c r="F3421" s="11" t="str">
        <x:v>C-EGG</x:v>
      </x:c>
      <x:c r="G3421" s="11" t="str">
        <x:v>Essential-goods group</x:v>
      </x:c>
      <x:c r="H3421" s="11" t="str">
        <x:v>ROL-30</x:v>
      </x:c>
      <x:c r="I3421" s="19" t="n">
        <x:v>48</x:v>
      </x:c>
      <x:c r="J3421" s="21" t="n">
        <x:v>8</x:v>
      </x:c>
      <x:c r="K3421" s="18" t="n">
        <x:f>'05 Cargo Register'!K285</x:f>
        <x:v>263.25</x:v>
      </x:c>
      <x:c r="L3421" s="18" t="n">
        <x:f>'05 Cargo Register'!N285</x:f>
        <x:v>11</x:v>
      </x:c>
      <x:c r="M3421" s="18" t="n">
        <x:f>'05 Cargo Register'!O285</x:f>
        <x:v>701.25</x:v>
      </x:c>
      <x:c r="N3421" s="18" t="n">
        <x:f>J3421*K3421</x:f>
        <x:v>2106</x:v>
      </x:c>
      <x:c r="O3421" s="18" t="n">
        <x:f>J3421*L3421</x:f>
        <x:v>88</x:v>
      </x:c>
      <x:c r="P3421" s="18" t="n">
        <x:f>J3421*M3421</x:f>
        <x:v>5610</x:v>
      </x:c>
      <x:c r="Q3421" s="22" t="n">
        <x:f>'01 Controls'!$E$29*'02 Cargo Classes'!$M$12</x:f>
        <x:v>0</x:v>
      </x:c>
      <x:c r="R3421" s="22" t="n">
        <x:f>'01 Controls'!$F$29*'02 Cargo Classes'!$N$12</x:f>
        <x:v>0</x:v>
      </x:c>
      <x:c r="S3421" s="22" t="n">
        <x:f>'01 Controls'!$G$29*'02 Cargo Classes'!$O$12</x:f>
        <x:v>1.2000000000000002</x:v>
      </x:c>
      <x:c r="T3421" s="22" t="n">
        <x:f>'01 Controls'!$H$29*'02 Cargo Classes'!$P$12</x:f>
        <x:v>0.09</x:v>
      </x:c>
      <x:c r="U3421" s="22" t="n">
        <x:f>SUM(Q3421:T3421)</x:f>
        <x:v>1.2900000000000003</x:v>
      </x:c>
      <x:c r="V3421" s="18" t="n">
        <x:f>IF(U3421=0,0,N3421*Q3421/U3421)</x:f>
        <x:v>0</x:v>
      </x:c>
      <x:c r="W3421" s="18" t="n">
        <x:f>IF(U3421=0,0,P3421*Q3421/U3421)</x:f>
        <x:v>0</x:v>
      </x:c>
      <x:c r="X3421" s="18" t="n">
        <x:f>MAX(V3421,W3421*'01 Controls'!$E$12)</x:f>
        <x:v>0</x:v>
      </x:c>
      <x:c r="Y3421" s="18" t="n">
        <x:f>IF(U3421=0,0,N3421*R3421/U3421)</x:f>
        <x:v>0</x:v>
      </x:c>
      <x:c r="Z3421" s="18" t="n">
        <x:f>IF(U3421=0,0,P3421*R3421/U3421)</x:f>
        <x:v>0</x:v>
      </x:c>
      <x:c r="AA3421" s="18" t="n">
        <x:f>MAX(Y3421,Z3421*'01 Controls'!$E$13)</x:f>
        <x:v>0</x:v>
      </x:c>
      <x:c r="AB3421" s="18" t="n">
        <x:f>IF(U3421=0,0,N3421*S3421/U3421)</x:f>
        <x:v>1959.0697674418602</x:v>
      </x:c>
      <x:c r="AC3421" s="18" t="n">
        <x:f>IF(U3421=0,0,P3421*S3421/U3421)</x:f>
        <x:v>5218.60465116279</x:v>
      </x:c>
      <x:c r="AD3421" s="18" t="n">
        <x:f>MAX(AB3421,AC3421*'01 Controls'!$E$14)</x:f>
        <x:v>1959.0697674418602</x:v>
      </x:c>
      <x:c r="AE3421" s="18" t="n">
        <x:f>IF(U3421=0,0,N3421*T3421/U3421)</x:f>
        <x:v>146.9302325581395</x:v>
      </x:c>
      <x:c r="AF3421" s="18" t="n">
        <x:f>IF(U3421=0,0,P3421*T3421/U3421)</x:f>
        <x:v>391.3953488372092</x:v>
      </x:c>
      <x:c r="AG3421" s="18" t="n">
        <x:f>MAX(AE3421,AF3421*'01 Controls'!$E$15)</x:f>
        <x:v>146.9302325581395</x:v>
      </x:c>
      <x:c r="AH3421" s="18" t="n">
        <x:f>SUM(V3421,Y3421,AB3421,AE3421)</x:f>
        <x:v>2105.9999999999995</x:v>
      </x:c>
      <x:c r="AI3421" s="18" t="n">
        <x:f>N3421-AH3421</x:f>
        <x:v>4.547473508864641e-13</x:v>
      </x:c>
      <x:c r="AJ3421" s="18" t="n">
        <x:f>V3421*INDEX('07 Mode Capacity'!$P$6:$P$17,MATCH("AIR-"&amp;I3421,'07 Mode Capacity'!$C$6:$C$17,0))</x:f>
        <x:v>0</x:v>
      </x:c>
      <x:c r="AK3421" s="18" t="n">
        <x:f>Y3421*INDEX('07 Mode Capacity'!$P$6:$P$17,MATCH("OCEAN-"&amp;I3421,'07 Mode Capacity'!$C$6:$C$17,0))</x:f>
        <x:v>0</x:v>
      </x:c>
      <x:c r="AL3421" s="18" t="n">
        <x:f>AB3421*INDEX('07 Mode Capacity'!$P$6:$P$17,MATCH("LAND-"&amp;I3421,'07 Mode Capacity'!$C$6:$C$17,0))</x:f>
        <x:v>239.1002913466383</x:v>
      </x:c>
      <x:c r="AM3421" s="18" t="n">
        <x:f>AE3421*INDEX('07 Mode Capacity'!$P$6:$P$17,MATCH("INLAND-"&amp;I3421,'07 Mode Capacity'!$C$6:$C$17,0))</x:f>
        <x:v>92.74741250798033</x:v>
      </x:c>
      <x:c r="AN3421" s="18" t="n">
        <x:f>SUM(AJ3421:AM3421)</x:f>
        <x:v>331.84770385461866</x:v>
      </x:c>
      <x:c r="AO3421" s="17" t="n">
        <x:f>IF(N3421=0,1,AN3421/N3421)</x:f>
        <x:v>0.1575725089528104</x:v>
      </x:c>
      <x:c r="AP3421" s="11" t="str">
        <x:f>IF(AO3421&gt;='01 Controls'!$E$16,"PASS","FAIL")</x:f>
        <x:v>FAIL</x:v>
      </x:c>
      <x:c r="AQ3421" s="11" t="str">
        <x:v>UNQUANTIFIED</x:v>
      </x:c>
      <x:c r="AR3421" s="11" t="str">
        <x:v>Position-class planning record; serial item and receiver open</x:v>
      </x:c>
      <x:c r="AS3421" s="26"/>
      <x:c r="AT3421" s="26"/>
    </x:row>
    <x:row r="3422">
      <x:c r="C3422" s="11" t="str">
        <x:v>M5-C-EGG-LIN-18</x:v>
      </x:c>
      <x:c r="D3422" s="11" t="str">
        <x:v>M5</x:v>
      </x:c>
      <x:c r="E3422" s="11" t="str">
        <x:v>Drought and water</x:v>
      </x:c>
      <x:c r="F3422" s="11" t="str">
        <x:v>C-EGG</x:v>
      </x:c>
      <x:c r="G3422" s="11" t="str">
        <x:v>Essential-goods group</x:v>
      </x:c>
      <x:c r="H3422" s="11" t="str">
        <x:v>LIN-18</x:v>
      </x:c>
      <x:c r="I3422" s="19" t="n">
        <x:v>72</x:v>
      </x:c>
      <x:c r="J3422" s="21" t="n">
        <x:v>8</x:v>
      </x:c>
      <x:c r="K3422" s="18" t="n">
        <x:f>'05 Cargo Register'!K286</x:f>
        <x:v>87.75</x:v>
      </x:c>
      <x:c r="L3422" s="18" t="n">
        <x:f>'05 Cargo Register'!N286</x:f>
        <x:v>7</x:v>
      </x:c>
      <x:c r="M3422" s="18" t="n">
        <x:f>'05 Cargo Register'!O286</x:f>
        <x:v>308</x:v>
      </x:c>
      <x:c r="N3422" s="18" t="n">
        <x:f>J3422*K3422</x:f>
        <x:v>702</x:v>
      </x:c>
      <x:c r="O3422" s="18" t="n">
        <x:f>J3422*L3422</x:f>
        <x:v>56</x:v>
      </x:c>
      <x:c r="P3422" s="18" t="n">
        <x:f>J3422*M3422</x:f>
        <x:v>2464</x:v>
      </x:c>
      <x:c r="Q3422" s="22" t="n">
        <x:f>'01 Controls'!$E$29*'02 Cargo Classes'!$M$13</x:f>
        <x:v>0</x:v>
      </x:c>
      <x:c r="R3422" s="22" t="n">
        <x:f>'01 Controls'!$F$29*'02 Cargo Classes'!$N$13</x:f>
        <x:v>0</x:v>
      </x:c>
      <x:c r="S3422" s="22" t="n">
        <x:f>'01 Controls'!$G$29*'02 Cargo Classes'!$O$13</x:f>
        <x:v>0.8</x:v>
      </x:c>
      <x:c r="T3422" s="22" t="n">
        <x:f>'01 Controls'!$H$29*'02 Cargo Classes'!$P$13</x:f>
        <x:v>0.15</x:v>
      </x:c>
      <x:c r="U3422" s="22" t="n">
        <x:f>SUM(Q3422:T3422)</x:f>
        <x:v>0.9500000000000001</x:v>
      </x:c>
      <x:c r="V3422" s="18" t="n">
        <x:f>IF(U3422=0,0,N3422*Q3422/U3422)</x:f>
        <x:v>0</x:v>
      </x:c>
      <x:c r="W3422" s="18" t="n">
        <x:f>IF(U3422=0,0,P3422*Q3422/U3422)</x:f>
        <x:v>0</x:v>
      </x:c>
      <x:c r="X3422" s="18" t="n">
        <x:f>MAX(V3422,W3422*'01 Controls'!$E$12)</x:f>
        <x:v>0</x:v>
      </x:c>
      <x:c r="Y3422" s="18" t="n">
        <x:f>IF(U3422=0,0,N3422*R3422/U3422)</x:f>
        <x:v>0</x:v>
      </x:c>
      <x:c r="Z3422" s="18" t="n">
        <x:f>IF(U3422=0,0,P3422*R3422/U3422)</x:f>
        <x:v>0</x:v>
      </x:c>
      <x:c r="AA3422" s="18" t="n">
        <x:f>MAX(Y3422,Z3422*'01 Controls'!$E$13)</x:f>
        <x:v>0</x:v>
      </x:c>
      <x:c r="AB3422" s="18" t="n">
        <x:f>IF(U3422=0,0,N3422*S3422/U3422)</x:f>
        <x:v>591.1578947368421</x:v>
      </x:c>
      <x:c r="AC3422" s="18" t="n">
        <x:f>IF(U3422=0,0,P3422*S3422/U3422)</x:f>
        <x:v>2074.9473684210525</x:v>
      </x:c>
      <x:c r="AD3422" s="18" t="n">
        <x:f>MAX(AB3422,AC3422*'01 Controls'!$E$14)</x:f>
        <x:v>591.1578947368421</x:v>
      </x:c>
      <x:c r="AE3422" s="18" t="n">
        <x:f>IF(U3422=0,0,N3422*T3422/U3422)</x:f>
        <x:v>110.84210526315789</x:v>
      </x:c>
      <x:c r="AF3422" s="18" t="n">
        <x:f>IF(U3422=0,0,P3422*T3422/U3422)</x:f>
        <x:v>389.0526315789473</x:v>
      </x:c>
      <x:c r="AG3422" s="18" t="n">
        <x:f>MAX(AE3422,AF3422*'01 Controls'!$E$15)</x:f>
        <x:v>110.84210526315789</x:v>
      </x:c>
      <x:c r="AH3422" s="18" t="n">
        <x:f>SUM(V3422,Y3422,AB3422,AE3422)</x:f>
        <x:v>702</x:v>
      </x:c>
      <x:c r="AI3422" s="18" t="n">
        <x:f>N3422-AH3422</x:f>
        <x:v>0</x:v>
      </x:c>
      <x:c r="AJ3422" s="18" t="n">
        <x:f>V3422*INDEX('07 Mode Capacity'!$P$6:$P$17,MATCH("AIR-"&amp;I3422,'07 Mode Capacity'!$C$6:$C$17,0))</x:f>
        <x:v>0</x:v>
      </x:c>
      <x:c r="AK3422" s="18" t="n">
        <x:f>Y3422*INDEX('07 Mode Capacity'!$P$6:$P$17,MATCH("OCEAN-"&amp;I3422,'07 Mode Capacity'!$C$6:$C$17,0))</x:f>
        <x:v>0</x:v>
      </x:c>
      <x:c r="AL3422" s="18" t="n">
        <x:f>AB3422*INDEX('07 Mode Capacity'!$P$6:$P$17,MATCH("LAND-"&amp;I3422,'07 Mode Capacity'!$C$6:$C$17,0))</x:f>
        <x:v>422.6839391963597</x:v>
      </x:c>
      <x:c r="AM3422" s="18" t="n">
        <x:f>AE3422*INDEX('07 Mode Capacity'!$P$6:$P$17,MATCH("INLAND-"&amp;I3422,'07 Mode Capacity'!$C$6:$C$17,0))</x:f>
        <x:v>110.84210526315789</x:v>
      </x:c>
      <x:c r="AN3422" s="18" t="n">
        <x:f>SUM(AJ3422:AM3422)</x:f>
        <x:v>533.5260444595176</x:v>
      </x:c>
      <x:c r="AO3422" s="17" t="n">
        <x:f>IF(N3422=0,1,AN3422/N3422)</x:f>
        <x:v>0.7600086103411932</x:v>
      </x:c>
      <x:c r="AP3422" s="11" t="str">
        <x:f>IF(AO3422&gt;='01 Controls'!$E$16,"PASS","FAIL")</x:f>
        <x:v>FAIL</x:v>
      </x:c>
      <x:c r="AQ3422" s="11" t="str">
        <x:v>UNQUANTIFIED</x:v>
      </x:c>
      <x:c r="AR3422" s="11" t="str">
        <x:v>Position-class planning record; serial item and receiver open</x:v>
      </x:c>
      <x:c r="AS3422" s="26"/>
      <x:c r="AT3422" s="26"/>
    </x:row>
    <x:row r="3423">
      <x:c r="C3423" s="11" t="str">
        <x:v>M5-C-EGG-BLK-08</x:v>
      </x:c>
      <x:c r="D3423" s="11" t="str">
        <x:v>M5</x:v>
      </x:c>
      <x:c r="E3423" s="11" t="str">
        <x:v>Drought and water</x:v>
      </x:c>
      <x:c r="F3423" s="11" t="str">
        <x:v>C-EGG</x:v>
      </x:c>
      <x:c r="G3423" s="11" t="str">
        <x:v>Essential-goods group</x:v>
      </x:c>
      <x:c r="H3423" s="11" t="str">
        <x:v>BLK-08</x:v>
      </x:c>
      <x:c r="I3423" s="19" t="n">
        <x:v>48</x:v>
      </x:c>
      <x:c r="J3423" s="21" t="n">
        <x:v>8</x:v>
      </x:c>
      <x:c r="K3423" s="18" t="n">
        <x:f>'05 Cargo Register'!K287</x:f>
        <x:v>745.875</x:v>
      </x:c>
      <x:c r="L3423" s="18" t="n">
        <x:f>'05 Cargo Register'!N287</x:f>
        <x:v>117</x:v>
      </x:c>
      <x:c r="M3423" s="18" t="n">
        <x:f>'05 Cargo Register'!O287</x:f>
        <x:v>5967</x:v>
      </x:c>
      <x:c r="N3423" s="18" t="n">
        <x:f>J3423*K3423</x:f>
        <x:v>5967</x:v>
      </x:c>
      <x:c r="O3423" s="18" t="n">
        <x:f>J3423*L3423</x:f>
        <x:v>936</x:v>
      </x:c>
      <x:c r="P3423" s="18" t="n">
        <x:f>J3423*M3423</x:f>
        <x:v>47736</x:v>
      </x:c>
      <x:c r="Q3423" s="22" t="n">
        <x:f>'01 Controls'!$E$29*'02 Cargo Classes'!$M$14</x:f>
        <x:v>0.05</x:v>
      </x:c>
      <x:c r="R3423" s="22" t="n">
        <x:f>'01 Controls'!$F$29*'02 Cargo Classes'!$N$14</x:f>
        <x:v>0</x:v>
      </x:c>
      <x:c r="S3423" s="22" t="n">
        <x:f>'01 Controls'!$G$29*'02 Cargo Classes'!$O$14</x:f>
        <x:v>0.8</x:v>
      </x:c>
      <x:c r="T3423" s="22" t="n">
        <x:f>'01 Controls'!$H$29*'02 Cargo Classes'!$P$14</x:f>
        <x:v>0.075</x:v>
      </x:c>
      <x:c r="U3423" s="22" t="n">
        <x:f>SUM(Q3423:T3423)</x:f>
        <x:v>0.925</x:v>
      </x:c>
      <x:c r="V3423" s="18" t="n">
        <x:f>IF(U3423=0,0,N3423*Q3423/U3423)</x:f>
        <x:v>322.5405405405406</x:v>
      </x:c>
      <x:c r="W3423" s="18" t="n">
        <x:f>IF(U3423=0,0,P3423*Q3423/U3423)</x:f>
        <x:v>2580.3243243243246</x:v>
      </x:c>
      <x:c r="X3423" s="18" t="n">
        <x:f>MAX(V3423,W3423*'01 Controls'!$E$12)</x:f>
        <x:v>645.0810810810812</x:v>
      </x:c>
      <x:c r="Y3423" s="18" t="n">
        <x:f>IF(U3423=0,0,N3423*R3423/U3423)</x:f>
        <x:v>0</x:v>
      </x:c>
      <x:c r="Z3423" s="18" t="n">
        <x:f>IF(U3423=0,0,P3423*R3423/U3423)</x:f>
        <x:v>0</x:v>
      </x:c>
      <x:c r="AA3423" s="18" t="n">
        <x:f>MAX(Y3423,Z3423*'01 Controls'!$E$13)</x:f>
        <x:v>0</x:v>
      </x:c>
      <x:c r="AB3423" s="18" t="n">
        <x:f>IF(U3423=0,0,N3423*S3423/U3423)</x:f>
        <x:v>5160.648648648649</x:v>
      </x:c>
      <x:c r="AC3423" s="18" t="n">
        <x:f>IF(U3423=0,0,P3423*S3423/U3423)</x:f>
        <x:v>41285.189189189194</x:v>
      </x:c>
      <x:c r="AD3423" s="18" t="n">
        <x:f>MAX(AB3423,AC3423*'01 Controls'!$E$14)</x:f>
        <x:v>8257.03783783784</x:v>
      </x:c>
      <x:c r="AE3423" s="18" t="n">
        <x:f>IF(U3423=0,0,N3423*T3423/U3423)</x:f>
        <x:v>483.8108108108108</x:v>
      </x:c>
      <x:c r="AF3423" s="18" t="n">
        <x:f>IF(U3423=0,0,P3423*T3423/U3423)</x:f>
        <x:v>3870.4864864864862</x:v>
      </x:c>
      <x:c r="AG3423" s="18" t="n">
        <x:f>MAX(AE3423,AF3423*'01 Controls'!$E$15)</x:f>
        <x:v>696.6875675675675</x:v>
      </x:c>
      <x:c r="AH3423" s="18" t="n">
        <x:f>SUM(V3423,Y3423,AB3423,AE3423)</x:f>
        <x:v>5967.000000000001</x:v>
      </x:c>
      <x:c r="AI3423" s="18" t="n">
        <x:f>N3423-AH3423</x:f>
        <x:v>-9.094947017729282e-13</x:v>
      </x:c>
      <x:c r="AJ3423" s="18" t="n">
        <x:f>V3423*INDEX('07 Mode Capacity'!$P$6:$P$17,MATCH("AIR-"&amp;I3423,'07 Mode Capacity'!$C$6:$C$17,0))</x:f>
        <x:v>90.41961475741672</x:v>
      </x:c>
      <x:c r="AK3423" s="18" t="n">
        <x:f>Y3423*INDEX('07 Mode Capacity'!$P$6:$P$17,MATCH("OCEAN-"&amp;I3423,'07 Mode Capacity'!$C$6:$C$17,0))</x:f>
        <x:v>0</x:v>
      </x:c>
      <x:c r="AL3423" s="18" t="n">
        <x:f>AB3423*INDEX('07 Mode Capacity'!$P$6:$P$17,MATCH("LAND-"&amp;I3423,'07 Mode Capacity'!$C$6:$C$17,0))</x:f>
        <x:v>629.8461728806942</x:v>
      </x:c>
      <x:c r="AM3423" s="18" t="n">
        <x:f>AE3423*INDEX('07 Mode Capacity'!$P$6:$P$17,MATCH("INLAND-"&amp;I3423,'07 Mode Capacity'!$C$6:$C$17,0))</x:f>
        <x:v>305.3980114564578</x:v>
      </x:c>
      <x:c r="AN3423" s="18" t="n">
        <x:f>SUM(AJ3423:AM3423)</x:f>
        <x:v>1025.6637990945687</x:v>
      </x:c>
      <x:c r="AO3423" s="17" t="n">
        <x:f>IF(N3423=0,1,AN3423/N3423)</x:f>
        <x:v>0.17188935798467717</x:v>
      </x:c>
      <x:c r="AP3423" s="11" t="str">
        <x:f>IF(AO3423&gt;='01 Controls'!$E$16,"PASS","FAIL")</x:f>
        <x:v>FAIL</x:v>
      </x:c>
      <x:c r="AQ3423" s="11" t="str">
        <x:v>UNQUANTIFIED</x:v>
      </x:c>
      <x:c r="AR3423" s="11" t="str">
        <x:v>Position-class planning record; serial item and receiver open</x:v>
      </x:c>
      <x:c r="AS3423" s="26"/>
      <x:c r="AT3423" s="26"/>
    </x:row>
    <x:row r="3424">
      <x:c r="C3424" s="11" t="str">
        <x:v>M5-C-CAG-APL-45</x:v>
      </x:c>
      <x:c r="D3424" s="11" t="str">
        <x:v>M5</x:v>
      </x:c>
      <x:c r="E3424" s="11" t="str">
        <x:v>Drought and water</x:v>
      </x:c>
      <x:c r="F3424" s="11" t="str">
        <x:v>C-CAG</x:v>
      </x:c>
      <x:c r="G3424" s="11" t="str">
        <x:v>Civil access group</x:v>
      </x:c>
      <x:c r="H3424" s="11" t="str">
        <x:v>APL-45</x:v>
      </x:c>
      <x:c r="I3424" s="19" t="n">
        <x:v>24</x:v>
      </x:c>
      <x:c r="J3424" s="21" t="n">
        <x:v>6</x:v>
      </x:c>
      <x:c r="K3424" s="18" t="n">
        <x:f>'05 Cargo Register'!K288</x:f>
        <x:v>175.5</x:v>
      </x:c>
      <x:c r="L3424" s="18" t="n">
        <x:f>'05 Cargo Register'!N288</x:f>
        <x:v>46</x:v>
      </x:c>
      <x:c r="M3424" s="18" t="n">
        <x:f>'05 Cargo Register'!O288</x:f>
        <x:v>345</x:v>
      </x:c>
      <x:c r="N3424" s="18" t="n">
        <x:f>J3424*K3424</x:f>
        <x:v>1053</x:v>
      </x:c>
      <x:c r="O3424" s="18" t="n">
        <x:f>J3424*L3424</x:f>
        <x:v>276</x:v>
      </x:c>
      <x:c r="P3424" s="18" t="n">
        <x:f>J3424*M3424</x:f>
        <x:v>2070</x:v>
      </x:c>
      <x:c r="Q3424" s="22" t="n">
        <x:f>'01 Controls'!$E$29*'02 Cargo Classes'!$M$6</x:f>
        <x:v>0.15000000000000002</x:v>
      </x:c>
      <x:c r="R3424" s="22" t="n">
        <x:f>'01 Controls'!$F$29*'02 Cargo Classes'!$N$6</x:f>
        <x:v>0</x:v>
      </x:c>
      <x:c r="S3424" s="22" t="n">
        <x:f>'01 Controls'!$G$29*'02 Cargo Classes'!$O$6</x:f>
        <x:v>0.8</x:v>
      </x:c>
      <x:c r="T3424" s="22" t="n">
        <x:f>'01 Controls'!$H$29*'02 Cargo Classes'!$P$6</x:f>
        <x:v>0.045</x:v>
      </x:c>
      <x:c r="U3424" s="22" t="n">
        <x:f>SUM(Q3424:T3424)</x:f>
        <x:v>0.9950000000000001</x:v>
      </x:c>
      <x:c r="V3424" s="18" t="n">
        <x:f>IF(U3424=0,0,N3424*Q3424/U3424)</x:f>
        <x:v>158.74371859296483</x:v>
      </x:c>
      <x:c r="W3424" s="18" t="n">
        <x:f>IF(U3424=0,0,P3424*Q3424/U3424)</x:f>
        <x:v>312.0603015075377</x:v>
      </x:c>
      <x:c r="X3424" s="18" t="n">
        <x:f>MAX(V3424,W3424*'01 Controls'!$E$12)</x:f>
        <x:v>158.74371859296483</x:v>
      </x:c>
      <x:c r="Y3424" s="18" t="n">
        <x:f>IF(U3424=0,0,N3424*R3424/U3424)</x:f>
        <x:v>0</x:v>
      </x:c>
      <x:c r="Z3424" s="18" t="n">
        <x:f>IF(U3424=0,0,P3424*R3424/U3424)</x:f>
        <x:v>0</x:v>
      </x:c>
      <x:c r="AA3424" s="18" t="n">
        <x:f>MAX(Y3424,Z3424*'01 Controls'!$E$13)</x:f>
        <x:v>0</x:v>
      </x:c>
      <x:c r="AB3424" s="18" t="n">
        <x:f>IF(U3424=0,0,N3424*S3424/U3424)</x:f>
        <x:v>846.6331658291457</x:v>
      </x:c>
      <x:c r="AC3424" s="18" t="n">
        <x:f>IF(U3424=0,0,P3424*S3424/U3424)</x:f>
        <x:v>1664.3216080402008</x:v>
      </x:c>
      <x:c r="AD3424" s="18" t="n">
        <x:f>MAX(AB3424,AC3424*'01 Controls'!$E$14)</x:f>
        <x:v>846.6331658291457</x:v>
      </x:c>
      <x:c r="AE3424" s="18" t="n">
        <x:f>IF(U3424=0,0,N3424*T3424/U3424)</x:f>
        <x:v>47.62311557788944</x:v>
      </x:c>
      <x:c r="AF3424" s="18" t="n">
        <x:f>IF(U3424=0,0,P3424*T3424/U3424)</x:f>
        <x:v>93.61809045226128</x:v>
      </x:c>
      <x:c r="AG3424" s="18" t="n">
        <x:f>MAX(AE3424,AF3424*'01 Controls'!$E$15)</x:f>
        <x:v>47.62311557788944</x:v>
      </x:c>
      <x:c r="AH3424" s="18" t="n">
        <x:f>SUM(V3424,Y3424,AB3424,AE3424)</x:f>
        <x:v>1053</x:v>
      </x:c>
      <x:c r="AI3424" s="18" t="n">
        <x:f>N3424-AH3424</x:f>
        <x:v>0</x:v>
      </x:c>
      <x:c r="AJ3424" s="18" t="n">
        <x:f>V3424*INDEX('07 Mode Capacity'!$P$6:$P$17,MATCH("AIR-"&amp;I3424,'07 Mode Capacity'!$C$6:$C$17,0))</x:f>
        <x:v>32.211333683567275</x:v>
      </x:c>
      <x:c r="AK3424" s="18" t="n">
        <x:f>Y3424*INDEX('07 Mode Capacity'!$P$6:$P$17,MATCH("OCEAN-"&amp;I3424,'07 Mode Capacity'!$C$6:$C$17,0))</x:f>
        <x:v>0</x:v>
      </x:c>
      <x:c r="AL3424" s="18" t="n">
        <x:f>AB3424*INDEX('07 Mode Capacity'!$P$6:$P$17,MATCH("LAND-"&amp;I3424,'07 Mode Capacity'!$C$6:$C$17,0))</x:f>
        <x:v>323.8379684299621</x:v>
      </x:c>
      <x:c r="AM3424" s="18" t="n">
        <x:f>AE3424*INDEX('07 Mode Capacity'!$P$6:$P$17,MATCH("INLAND-"&amp;I3424,'07 Mode Capacity'!$C$6:$C$17,0))</x:f>
        <x:v>47.62311557788944</x:v>
      </x:c>
      <x:c r="AN3424" s="18" t="n">
        <x:f>SUM(AJ3424:AM3424)</x:f>
        <x:v>403.6724176914188</x:v>
      </x:c>
      <x:c r="AO3424" s="17" t="n">
        <x:f>IF(N3424=0,1,AN3424/N3424)</x:f>
        <x:v>0.38335462268890674</x:v>
      </x:c>
      <x:c r="AP3424" s="11" t="str">
        <x:f>IF(AO3424&gt;='01 Controls'!$E$16,"PASS","FAIL")</x:f>
        <x:v>FAIL</x:v>
      </x:c>
      <x:c r="AQ3424" s="11" t="str">
        <x:v>UNQUANTIFIED</x:v>
      </x:c>
      <x:c r="AR3424" s="11" t="str">
        <x:v>Position-class planning record; serial item and receiver open</x:v>
      </x:c>
      <x:c r="AS3424" s="26"/>
      <x:c r="AT3424" s="26"/>
    </x:row>
    <x:row r="3425">
      <x:c r="C3425" s="11" t="str">
        <x:v>M5-C-CAG-ISO-18</x:v>
      </x:c>
      <x:c r="D3425" s="11" t="str">
        <x:v>M5</x:v>
      </x:c>
      <x:c r="E3425" s="11" t="str">
        <x:v>Drought and water</x:v>
      </x:c>
      <x:c r="F3425" s="11" t="str">
        <x:v>C-CAG</x:v>
      </x:c>
      <x:c r="G3425" s="11" t="str">
        <x:v>Civil access group</x:v>
      </x:c>
      <x:c r="H3425" s="11" t="str">
        <x:v>ISO-18</x:v>
      </x:c>
      <x:c r="I3425" s="19" t="n">
        <x:v>48</x:v>
      </x:c>
      <x:c r="J3425" s="21" t="n">
        <x:v>6</x:v>
      </x:c>
      <x:c r="K3425" s="18" t="n">
        <x:f>'05 Cargo Register'!K289</x:f>
        <x:v>438.75</x:v>
      </x:c>
      <x:c r="L3425" s="18" t="n">
        <x:f>'05 Cargo Register'!N289</x:f>
        <x:v>29</x:v>
      </x:c>
      <x:c r="M3425" s="18" t="n">
        <x:f>'05 Cargo Register'!O289</x:f>
        <x:v>765.6</x:v>
      </x:c>
      <x:c r="N3425" s="18" t="n">
        <x:f>J3425*K3425</x:f>
        <x:v>2632.5</x:v>
      </x:c>
      <x:c r="O3425" s="18" t="n">
        <x:f>J3425*L3425</x:f>
        <x:v>174</x:v>
      </x:c>
      <x:c r="P3425" s="18" t="n">
        <x:f>J3425*M3425</x:f>
        <x:v>4593.6</x:v>
      </x:c>
      <x:c r="Q3425" s="22" t="n">
        <x:f>'01 Controls'!$E$29*'02 Cargo Classes'!$M$7</x:f>
        <x:v>0.010000000000000002</x:v>
      </x:c>
      <x:c r="R3425" s="22" t="n">
        <x:f>'01 Controls'!$F$29*'02 Cargo Classes'!$N$7</x:f>
        <x:v>0</x:v>
      </x:c>
      <x:c r="S3425" s="22" t="n">
        <x:f>'01 Controls'!$G$29*'02 Cargo Classes'!$O$7</x:f>
        <x:v>0.96</x:v>
      </x:c>
      <x:c r="T3425" s="22" t="n">
        <x:f>'01 Controls'!$H$29*'02 Cargo Classes'!$P$7</x:f>
        <x:v>0.12</x:v>
      </x:c>
      <x:c r="U3425" s="22" t="n">
        <x:f>SUM(Q3425:T3425)</x:f>
        <x:v>1.0899999999999999</x:v>
      </x:c>
      <x:c r="V3425" s="18" t="n">
        <x:f>IF(U3425=0,0,N3425*Q3425/U3425)</x:f>
        <x:v>24.151376146789</x:v>
      </x:c>
      <x:c r="W3425" s="18" t="n">
        <x:f>IF(U3425=0,0,P3425*Q3425/U3425)</x:f>
        <x:v>42.143119266055066</x:v>
      </x:c>
      <x:c r="X3425" s="18" t="n">
        <x:f>MAX(V3425,W3425*'01 Controls'!$E$12)</x:f>
        <x:v>24.151376146789</x:v>
      </x:c>
      <x:c r="Y3425" s="18" t="n">
        <x:f>IF(U3425=0,0,N3425*R3425/U3425)</x:f>
        <x:v>0</x:v>
      </x:c>
      <x:c r="Z3425" s="18" t="n">
        <x:f>IF(U3425=0,0,P3425*R3425/U3425)</x:f>
        <x:v>0</x:v>
      </x:c>
      <x:c r="AA3425" s="18" t="n">
        <x:f>MAX(Y3425,Z3425*'01 Controls'!$E$13)</x:f>
        <x:v>0</x:v>
      </x:c>
      <x:c r="AB3425" s="18" t="n">
        <x:f>IF(U3425=0,0,N3425*S3425/U3425)</x:f>
        <x:v>2318.532110091743</x:v>
      </x:c>
      <x:c r="AC3425" s="18" t="n">
        <x:f>IF(U3425=0,0,P3425*S3425/U3425)</x:f>
        <x:v>4045.7394495412846</x:v>
      </x:c>
      <x:c r="AD3425" s="18" t="n">
        <x:f>MAX(AB3425,AC3425*'01 Controls'!$E$14)</x:f>
        <x:v>2318.532110091743</x:v>
      </x:c>
      <x:c r="AE3425" s="18" t="n">
        <x:f>IF(U3425=0,0,N3425*T3425/U3425)</x:f>
        <x:v>289.8165137614679</x:v>
      </x:c>
      <x:c r="AF3425" s="18" t="n">
        <x:f>IF(U3425=0,0,P3425*T3425/U3425)</x:f>
        <x:v>505.71743119266057</x:v>
      </x:c>
      <x:c r="AG3425" s="18" t="n">
        <x:f>MAX(AE3425,AF3425*'01 Controls'!$E$15)</x:f>
        <x:v>289.8165137614679</x:v>
      </x:c>
      <x:c r="AH3425" s="18" t="n">
        <x:f>SUM(V3425,Y3425,AB3425,AE3425)</x:f>
        <x:v>2632.5</x:v>
      </x:c>
      <x:c r="AI3425" s="18" t="n">
        <x:f>N3425-AH3425</x:f>
        <x:v>0</x:v>
      </x:c>
      <x:c r="AJ3425" s="18" t="n">
        <x:f>V3425*INDEX('07 Mode Capacity'!$P$6:$P$17,MATCH("AIR-"&amp;I3425,'07 Mode Capacity'!$C$6:$C$17,0))</x:f>
        <x:v>6.7704919307024145</x:v>
      </x:c>
      <x:c r="AK3425" s="18" t="n">
        <x:f>Y3425*INDEX('07 Mode Capacity'!$P$6:$P$17,MATCH("OCEAN-"&amp;I3425,'07 Mode Capacity'!$C$6:$C$17,0))</x:f>
        <x:v>0</x:v>
      </x:c>
      <x:c r="AL3425" s="18" t="n">
        <x:f>AB3425*INDEX('07 Mode Capacity'!$P$6:$P$17,MATCH("LAND-"&amp;I3425,'07 Mode Capacity'!$C$6:$C$17,0))</x:f>
        <x:v>282.97190443776464</x:v>
      </x:c>
      <x:c r="AM3425" s="18" t="n">
        <x:f>AE3425*INDEX('07 Mode Capacity'!$P$6:$P$17,MATCH("INLAND-"&amp;I3425,'07 Mode Capacity'!$C$6:$C$17,0))</x:f>
        <x:v>182.9421439377594</x:v>
      </x:c>
      <x:c r="AN3425" s="18" t="n">
        <x:f>SUM(AJ3425:AM3425)</x:f>
        <x:v>472.68454030622644</x:v>
      </x:c>
      <x:c r="AO3425" s="17" t="n">
        <x:f>IF(N3425=0,1,AN3425/N3425)</x:f>
        <x:v>0.17955728026827214</x:v>
      </x:c>
      <x:c r="AP3425" s="11" t="str">
        <x:f>IF(AO3425&gt;='01 Controls'!$E$16,"PASS","FAIL")</x:f>
        <x:v>FAIL</x:v>
      </x:c>
      <x:c r="AQ3425" s="11" t="str">
        <x:v>UNQUANTIFIED</x:v>
      </x:c>
      <x:c r="AR3425" s="11" t="str">
        <x:v>Position-class planning record; serial item and receiver open</x:v>
      </x:c>
      <x:c r="AS3425" s="26"/>
      <x:c r="AT3425" s="26"/>
    </x:row>
    <x:row r="3426">
      <x:c r="C3426" s="11" t="str">
        <x:v>M5-C-CAG-COL-12</x:v>
      </x:c>
      <x:c r="D3426" s="11" t="str">
        <x:v>M5</x:v>
      </x:c>
      <x:c r="E3426" s="11" t="str">
        <x:v>Drought and water</x:v>
      </x:c>
      <x:c r="F3426" s="11" t="str">
        <x:v>C-CAG</x:v>
      </x:c>
      <x:c r="G3426" s="11" t="str">
        <x:v>Civil access group</x:v>
      </x:c>
      <x:c r="H3426" s="11" t="str">
        <x:v>COL-12</x:v>
      </x:c>
      <x:c r="I3426" s="19" t="n">
        <x:v>24</x:v>
      </x:c>
      <x:c r="J3426" s="21" t="n">
        <x:v>6</x:v>
      </x:c>
      <x:c r="K3426" s="18" t="n">
        <x:f>'05 Cargo Register'!K290</x:f>
        <x:v>175.5</x:v>
      </x:c>
      <x:c r="L3426" s="18" t="n">
        <x:f>'05 Cargo Register'!N290</x:f>
        <x:v>19</x:v>
      </x:c>
      <x:c r="M3426" s="18" t="n">
        <x:f>'05 Cargo Register'!O290</x:f>
        <x:v>501.6</x:v>
      </x:c>
      <x:c r="N3426" s="18" t="n">
        <x:f>J3426*K3426</x:f>
        <x:v>1053</x:v>
      </x:c>
      <x:c r="O3426" s="18" t="n">
        <x:f>J3426*L3426</x:f>
        <x:v>114</x:v>
      </x:c>
      <x:c r="P3426" s="18" t="n">
        <x:f>J3426*M3426</x:f>
        <x:v>3009.6000000000004</x:v>
      </x:c>
      <x:c r="Q3426" s="22" t="n">
        <x:f>'01 Controls'!$E$29*'02 Cargo Classes'!$M$8</x:f>
        <x:v>0.1</x:v>
      </x:c>
      <x:c r="R3426" s="22" t="n">
        <x:f>'01 Controls'!$F$29*'02 Cargo Classes'!$N$8</x:f>
        <x:v>0</x:v>
      </x:c>
      <x:c r="S3426" s="22" t="n">
        <x:f>'01 Controls'!$G$29*'02 Cargo Classes'!$O$8</x:f>
        <x:v>0.96</x:v>
      </x:c>
      <x:c r="T3426" s="22" t="n">
        <x:f>'01 Controls'!$H$29*'02 Cargo Classes'!$P$8</x:f>
        <x:v>0.03</x:v>
      </x:c>
      <x:c r="U3426" s="22" t="n">
        <x:f>SUM(Q3426:T3426)</x:f>
        <x:v>1.09</x:v>
      </x:c>
      <x:c r="V3426" s="18" t="n">
        <x:f>IF(U3426=0,0,N3426*Q3426/U3426)</x:f>
        <x:v>96.60550458715596</x:v>
      </x:c>
      <x:c r="W3426" s="18" t="n">
        <x:f>IF(U3426=0,0,P3426*Q3426/U3426)</x:f>
        <x:v>276.11009174311926</x:v>
      </x:c>
      <x:c r="X3426" s="18" t="n">
        <x:f>MAX(V3426,W3426*'01 Controls'!$E$12)</x:f>
        <x:v>96.60550458715596</x:v>
      </x:c>
      <x:c r="Y3426" s="18" t="n">
        <x:f>IF(U3426=0,0,N3426*R3426/U3426)</x:f>
        <x:v>0</x:v>
      </x:c>
      <x:c r="Z3426" s="18" t="n">
        <x:f>IF(U3426=0,0,P3426*R3426/U3426)</x:f>
        <x:v>0</x:v>
      </x:c>
      <x:c r="AA3426" s="18" t="n">
        <x:f>MAX(Y3426,Z3426*'01 Controls'!$E$13)</x:f>
        <x:v>0</x:v>
      </x:c>
      <x:c r="AB3426" s="18" t="n">
        <x:f>IF(U3426=0,0,N3426*S3426/U3426)</x:f>
        <x:v>927.4128440366972</x:v>
      </x:c>
      <x:c r="AC3426" s="18" t="n">
        <x:f>IF(U3426=0,0,P3426*S3426/U3426)</x:f>
        <x:v>2650.656880733945</x:v>
      </x:c>
      <x:c r="AD3426" s="18" t="n">
        <x:f>MAX(AB3426,AC3426*'01 Controls'!$E$14)</x:f>
        <x:v>927.4128440366972</x:v>
      </x:c>
      <x:c r="AE3426" s="18" t="n">
        <x:f>IF(U3426=0,0,N3426*T3426/U3426)</x:f>
        <x:v>28.981651376146786</x:v>
      </x:c>
      <x:c r="AF3426" s="18" t="n">
        <x:f>IF(U3426=0,0,P3426*T3426/U3426)</x:f>
        <x:v>82.83302752293578</x:v>
      </x:c>
      <x:c r="AG3426" s="18" t="n">
        <x:f>MAX(AE3426,AF3426*'01 Controls'!$E$15)</x:f>
        <x:v>28.981651376146786</x:v>
      </x:c>
      <x:c r="AH3426" s="18" t="n">
        <x:f>SUM(V3426,Y3426,AB3426,AE3426)</x:f>
        <x:v>1053</x:v>
      </x:c>
      <x:c r="AI3426" s="18" t="n">
        <x:f>N3426-AH3426</x:f>
        <x:v>0</x:v>
      </x:c>
      <x:c r="AJ3426" s="18" t="n">
        <x:f>V3426*INDEX('07 Mode Capacity'!$P$6:$P$17,MATCH("AIR-"&amp;I3426,'07 Mode Capacity'!$C$6:$C$17,0))</x:f>
        <x:v>19.602615911406385</x:v>
      </x:c>
      <x:c r="AK3426" s="18" t="n">
        <x:f>Y3426*INDEX('07 Mode Capacity'!$P$6:$P$17,MATCH("OCEAN-"&amp;I3426,'07 Mode Capacity'!$C$6:$C$17,0))</x:f>
        <x:v>0</x:v>
      </x:c>
      <x:c r="AL3426" s="18" t="n">
        <x:f>AB3426*INDEX('07 Mode Capacity'!$P$6:$P$17,MATCH("LAND-"&amp;I3426,'07 Mode Capacity'!$C$6:$C$17,0))</x:f>
        <x:v>354.73627000493093</x:v>
      </x:c>
      <x:c r="AM3426" s="18" t="n">
        <x:f>AE3426*INDEX('07 Mode Capacity'!$P$6:$P$17,MATCH("INLAND-"&amp;I3426,'07 Mode Capacity'!$C$6:$C$17,0))</x:f>
        <x:v>28.981651376146786</x:v>
      </x:c>
      <x:c r="AN3426" s="18" t="n">
        <x:f>SUM(AJ3426:AM3426)</x:f>
        <x:v>403.32053729248406</x:v>
      </x:c>
      <x:c r="AO3426" s="17" t="n">
        <x:f>IF(N3426=0,1,AN3426/N3426)</x:f>
        <x:v>0.38302045326921563</x:v>
      </x:c>
      <x:c r="AP3426" s="11" t="str">
        <x:f>IF(AO3426&gt;='01 Controls'!$E$16,"PASS","FAIL")</x:f>
        <x:v>FAIL</x:v>
      </x:c>
      <x:c r="AQ3426" s="11" t="str">
        <x:v>UNQUANTIFIED</x:v>
      </x:c>
      <x:c r="AR3426" s="11" t="str">
        <x:v>Position-class planning record; serial item and receiver open</x:v>
      </x:c>
      <x:c r="AS3426" s="26"/>
      <x:c r="AT3426" s="26"/>
    </x:row>
    <x:row r="3427">
      <x:c r="C3427" s="11" t="str">
        <x:v>M5-C-CAG-BAT-22</x:v>
      </x:c>
      <x:c r="D3427" s="11" t="str">
        <x:v>M5</x:v>
      </x:c>
      <x:c r="E3427" s="11" t="str">
        <x:v>Drought and water</x:v>
      </x:c>
      <x:c r="F3427" s="11" t="str">
        <x:v>C-CAG</x:v>
      </x:c>
      <x:c r="G3427" s="11" t="str">
        <x:v>Civil access group</x:v>
      </x:c>
      <x:c r="H3427" s="11" t="str">
        <x:v>BAT-22</x:v>
      </x:c>
      <x:c r="I3427" s="19" t="n">
        <x:v>48</x:v>
      </x:c>
      <x:c r="J3427" s="21" t="n">
        <x:v>6</x:v>
      </x:c>
      <x:c r="K3427" s="18" t="n">
        <x:f>'05 Cargo Register'!K291</x:f>
        <x:v>131.625</x:v>
      </x:c>
      <x:c r="L3427" s="18" t="n">
        <x:f>'05 Cargo Register'!N291</x:f>
        <x:v>8</x:v>
      </x:c>
      <x:c r="M3427" s="18" t="n">
        <x:f>'05 Cargo Register'!O291</x:f>
        <x:v>211.20000000000002</x:v>
      </x:c>
      <x:c r="N3427" s="18" t="n">
        <x:f>J3427*K3427</x:f>
        <x:v>789.75</x:v>
      </x:c>
      <x:c r="O3427" s="18" t="n">
        <x:f>J3427*L3427</x:f>
        <x:v>48</x:v>
      </x:c>
      <x:c r="P3427" s="18" t="n">
        <x:f>J3427*M3427</x:f>
        <x:v>1267.2</x:v>
      </x:c>
      <x:c r="Q3427" s="22" t="n">
        <x:f>'01 Controls'!$E$29*'02 Cargo Classes'!$M$9</x:f>
        <x:v>0</x:v>
      </x:c>
      <x:c r="R3427" s="22" t="n">
        <x:f>'01 Controls'!$F$29*'02 Cargo Classes'!$N$9</x:f>
        <x:v>0</x:v>
      </x:c>
      <x:c r="S3427" s="22" t="n">
        <x:f>'01 Controls'!$G$29*'02 Cargo Classes'!$O$9</x:f>
        <x:v>0.8</x:v>
      </x:c>
      <x:c r="T3427" s="22" t="n">
        <x:f>'01 Controls'!$H$29*'02 Cargo Classes'!$P$9</x:f>
        <x:v>0.075</x:v>
      </x:c>
      <x:c r="U3427" s="22" t="n">
        <x:f>SUM(Q3427:T3427)</x:f>
        <x:v>0.875</x:v>
      </x:c>
      <x:c r="V3427" s="18" t="n">
        <x:f>IF(U3427=0,0,N3427*Q3427/U3427)</x:f>
        <x:v>0</x:v>
      </x:c>
      <x:c r="W3427" s="18" t="n">
        <x:f>IF(U3427=0,0,P3427*Q3427/U3427)</x:f>
        <x:v>0</x:v>
      </x:c>
      <x:c r="X3427" s="18" t="n">
        <x:f>MAX(V3427,W3427*'01 Controls'!$E$12)</x:f>
        <x:v>0</x:v>
      </x:c>
      <x:c r="Y3427" s="18" t="n">
        <x:f>IF(U3427=0,0,N3427*R3427/U3427)</x:f>
        <x:v>0</x:v>
      </x:c>
      <x:c r="Z3427" s="18" t="n">
        <x:f>IF(U3427=0,0,P3427*R3427/U3427)</x:f>
        <x:v>0</x:v>
      </x:c>
      <x:c r="AA3427" s="18" t="n">
        <x:f>MAX(Y3427,Z3427*'01 Controls'!$E$13)</x:f>
        <x:v>0</x:v>
      </x:c>
      <x:c r="AB3427" s="18" t="n">
        <x:f>IF(U3427=0,0,N3427*S3427/U3427)</x:f>
        <x:v>722.0571428571429</x:v>
      </x:c>
      <x:c r="AC3427" s="18" t="n">
        <x:f>IF(U3427=0,0,P3427*S3427/U3427)</x:f>
        <x:v>1158.5828571428572</x:v>
      </x:c>
      <x:c r="AD3427" s="18" t="n">
        <x:f>MAX(AB3427,AC3427*'01 Controls'!$E$14)</x:f>
        <x:v>722.0571428571429</x:v>
      </x:c>
      <x:c r="AE3427" s="18" t="n">
        <x:f>IF(U3427=0,0,N3427*T3427/U3427)</x:f>
        <x:v>67.69285714285714</x:v>
      </x:c>
      <x:c r="AF3427" s="18" t="n">
        <x:f>IF(U3427=0,0,P3427*T3427/U3427)</x:f>
        <x:v>108.61714285714287</x:v>
      </x:c>
      <x:c r="AG3427" s="18" t="n">
        <x:f>MAX(AE3427,AF3427*'01 Controls'!$E$15)</x:f>
        <x:v>67.69285714285714</x:v>
      </x:c>
      <x:c r="AH3427" s="18" t="n">
        <x:f>SUM(V3427,Y3427,AB3427,AE3427)</x:f>
        <x:v>789.7500000000001</x:v>
      </x:c>
      <x:c r="AI3427" s="18" t="n">
        <x:f>N3427-AH3427</x:f>
        <x:v>-1.1368683772161603e-13</x:v>
      </x:c>
      <x:c r="AJ3427" s="18" t="n">
        <x:f>V3427*INDEX('07 Mode Capacity'!$P$6:$P$17,MATCH("AIR-"&amp;I3427,'07 Mode Capacity'!$C$6:$C$17,0))</x:f>
        <x:v>0</x:v>
      </x:c>
      <x:c r="AK3427" s="18" t="n">
        <x:f>Y3427*INDEX('07 Mode Capacity'!$P$6:$P$17,MATCH("OCEAN-"&amp;I3427,'07 Mode Capacity'!$C$6:$C$17,0))</x:f>
        <x:v>0</x:v>
      </x:c>
      <x:c r="AL3427" s="18" t="n">
        <x:f>AB3427*INDEX('07 Mode Capacity'!$P$6:$P$17,MATCH("LAND-"&amp;I3427,'07 Mode Capacity'!$C$6:$C$17,0))</x:f>
        <x:v>88.12553595347528</x:v>
      </x:c>
      <x:c r="AM3427" s="18" t="n">
        <x:f>AE3427*INDEX('07 Mode Capacity'!$P$6:$P$17,MATCH("INLAND-"&amp;I3427,'07 Mode Capacity'!$C$6:$C$17,0))</x:f>
        <x:v>42.730057905462374</x:v>
      </x:c>
      <x:c r="AN3427" s="18" t="n">
        <x:f>SUM(AJ3427:AM3427)</x:f>
        <x:v>130.85559385893765</x:v>
      </x:c>
      <x:c r="AO3427" s="17" t="n">
        <x:f>IF(N3427=0,1,AN3427/N3427)</x:f>
        <x:v>0.16569242653869914</x:v>
      </x:c>
      <x:c r="AP3427" s="11" t="str">
        <x:f>IF(AO3427&gt;='01 Controls'!$E$16,"PASS","FAIL")</x:f>
        <x:v>FAIL</x:v>
      </x:c>
      <x:c r="AQ3427" s="11" t="str">
        <x:v>UNQUANTIFIED</x:v>
      </x:c>
      <x:c r="AR3427" s="11" t="str">
        <x:v>Position-class planning record; serial item and receiver open</x:v>
      </x:c>
      <x:c r="AS3427" s="26"/>
      <x:c r="AT3427" s="26"/>
    </x:row>
    <x:row r="3428">
      <x:c r="C3428" s="11" t="str">
        <x:v>M5-C-CAG-TNK-20</x:v>
      </x:c>
      <x:c r="D3428" s="11" t="str">
        <x:v>M5</x:v>
      </x:c>
      <x:c r="E3428" s="11" t="str">
        <x:v>Drought and water</x:v>
      </x:c>
      <x:c r="F3428" s="11" t="str">
        <x:v>C-CAG</x:v>
      </x:c>
      <x:c r="G3428" s="11" t="str">
        <x:v>Civil access group</x:v>
      </x:c>
      <x:c r="H3428" s="11" t="str">
        <x:v>TNK-20</x:v>
      </x:c>
      <x:c r="I3428" s="19" t="n">
        <x:v>48</x:v>
      </x:c>
      <x:c r="J3428" s="21" t="n">
        <x:v>6</x:v>
      </x:c>
      <x:c r="K3428" s="18" t="n">
        <x:f>'05 Cargo Register'!K292</x:f>
        <x:v>175.5</x:v>
      </x:c>
      <x:c r="L3428" s="18" t="n">
        <x:f>'05 Cargo Register'!N292</x:f>
        <x:v>11</x:v>
      </x:c>
      <x:c r="M3428" s="18" t="n">
        <x:f>'05 Cargo Register'!O292</x:f>
        <x:v>233.75</x:v>
      </x:c>
      <x:c r="N3428" s="18" t="n">
        <x:f>J3428*K3428</x:f>
        <x:v>1053</x:v>
      </x:c>
      <x:c r="O3428" s="18" t="n">
        <x:f>J3428*L3428</x:f>
        <x:v>66</x:v>
      </x:c>
      <x:c r="P3428" s="18" t="n">
        <x:f>J3428*M3428</x:f>
        <x:v>1402.5</x:v>
      </x:c>
      <x:c r="Q3428" s="22" t="n">
        <x:f>'01 Controls'!$E$29*'02 Cargo Classes'!$M$10</x:f>
        <x:v>0</x:v>
      </x:c>
      <x:c r="R3428" s="22" t="n">
        <x:f>'01 Controls'!$F$29*'02 Cargo Classes'!$N$10</x:f>
        <x:v>0</x:v>
      </x:c>
      <x:c r="S3428" s="22" t="n">
        <x:f>'01 Controls'!$G$29*'02 Cargo Classes'!$O$10</x:f>
        <x:v>0.8</x:v>
      </x:c>
      <x:c r="T3428" s="22" t="n">
        <x:f>'01 Controls'!$H$29*'02 Cargo Classes'!$P$10</x:f>
        <x:v>0.15</x:v>
      </x:c>
      <x:c r="U3428" s="22" t="n">
        <x:f>SUM(Q3428:T3428)</x:f>
        <x:v>0.9500000000000001</x:v>
      </x:c>
      <x:c r="V3428" s="18" t="n">
        <x:f>IF(U3428=0,0,N3428*Q3428/U3428)</x:f>
        <x:v>0</x:v>
      </x:c>
      <x:c r="W3428" s="18" t="n">
        <x:f>IF(U3428=0,0,P3428*Q3428/U3428)</x:f>
        <x:v>0</x:v>
      </x:c>
      <x:c r="X3428" s="18" t="n">
        <x:f>MAX(V3428,W3428*'01 Controls'!$E$12)</x:f>
        <x:v>0</x:v>
      </x:c>
      <x:c r="Y3428" s="18" t="n">
        <x:f>IF(U3428=0,0,N3428*R3428/U3428)</x:f>
        <x:v>0</x:v>
      </x:c>
      <x:c r="Z3428" s="18" t="n">
        <x:f>IF(U3428=0,0,P3428*R3428/U3428)</x:f>
        <x:v>0</x:v>
      </x:c>
      <x:c r="AA3428" s="18" t="n">
        <x:f>MAX(Y3428,Z3428*'01 Controls'!$E$13)</x:f>
        <x:v>0</x:v>
      </x:c>
      <x:c r="AB3428" s="18" t="n">
        <x:f>IF(U3428=0,0,N3428*S3428/U3428)</x:f>
        <x:v>886.7368421052632</x:v>
      </x:c>
      <x:c r="AC3428" s="18" t="n">
        <x:f>IF(U3428=0,0,P3428*S3428/U3428)</x:f>
        <x:v>1181.0526315789473</x:v>
      </x:c>
      <x:c r="AD3428" s="18" t="n">
        <x:f>MAX(AB3428,AC3428*'01 Controls'!$E$14)</x:f>
        <x:v>886.7368421052632</x:v>
      </x:c>
      <x:c r="AE3428" s="18" t="n">
        <x:f>IF(U3428=0,0,N3428*T3428/U3428)</x:f>
        <x:v>166.26315789473682</x:v>
      </x:c>
      <x:c r="AF3428" s="18" t="n">
        <x:f>IF(U3428=0,0,P3428*T3428/U3428)</x:f>
        <x:v>221.44736842105263</x:v>
      </x:c>
      <x:c r="AG3428" s="18" t="n">
        <x:f>MAX(AE3428,AF3428*'01 Controls'!$E$15)</x:f>
        <x:v>166.26315789473682</x:v>
      </x:c>
      <x:c r="AH3428" s="18" t="n">
        <x:f>SUM(V3428,Y3428,AB3428,AE3428)</x:f>
        <x:v>1053</x:v>
      </x:c>
      <x:c r="AI3428" s="18" t="n">
        <x:f>N3428-AH3428</x:f>
        <x:v>0</x:v>
      </x:c>
      <x:c r="AJ3428" s="18" t="n">
        <x:f>V3428*INDEX('07 Mode Capacity'!$P$6:$P$17,MATCH("AIR-"&amp;I3428,'07 Mode Capacity'!$C$6:$C$17,0))</x:f>
        <x:v>0</x:v>
      </x:c>
      <x:c r="AK3428" s="18" t="n">
        <x:f>Y3428*INDEX('07 Mode Capacity'!$P$6:$P$17,MATCH("OCEAN-"&amp;I3428,'07 Mode Capacity'!$C$6:$C$17,0))</x:f>
        <x:v>0</x:v>
      </x:c>
      <x:c r="AL3428" s="18" t="n">
        <x:f>AB3428*INDEX('07 Mode Capacity'!$P$6:$P$17,MATCH("LAND-"&amp;I3428,'07 Mode Capacity'!$C$6:$C$17,0))</x:f>
        <x:v>108.22434239900473</x:v>
      </x:c>
      <x:c r="AM3428" s="18" t="n">
        <x:f>AE3428*INDEX('07 Mode Capacity'!$P$6:$P$17,MATCH("INLAND-"&amp;I3428,'07 Mode Capacity'!$C$6:$C$17,0))</x:f>
        <x:v>104.95101941692512</x:v>
      </x:c>
      <x:c r="AN3428" s="18" t="n">
        <x:f>SUM(AJ3428:AM3428)</x:f>
        <x:v>213.17536181592985</x:v>
      </x:c>
      <x:c r="AO3428" s="17" t="n">
        <x:f>IF(N3428=0,1,AN3428/N3428)</x:f>
        <x:v>0.20244573771693242</x:v>
      </x:c>
      <x:c r="AP3428" s="11" t="str">
        <x:f>IF(AO3428&gt;='01 Controls'!$E$16,"PASS","FAIL")</x:f>
        <x:v>FAIL</x:v>
      </x:c>
      <x:c r="AQ3428" s="11" t="str">
        <x:v>UNQUANTIFIED</x:v>
      </x:c>
      <x:c r="AR3428" s="11" t="str">
        <x:v>Position-class planning record; serial item and receiver open</x:v>
      </x:c>
      <x:c r="AS3428" s="26"/>
      <x:c r="AT3428" s="26"/>
    </x:row>
    <x:row r="3429">
      <x:c r="C3429" s="11" t="str">
        <x:v>M5-C-CAG-ROL-30</x:v>
      </x:c>
      <x:c r="D3429" s="11" t="str">
        <x:v>M5</x:v>
      </x:c>
      <x:c r="E3429" s="11" t="str">
        <x:v>Drought and water</x:v>
      </x:c>
      <x:c r="F3429" s="11" t="str">
        <x:v>C-CAG</x:v>
      </x:c>
      <x:c r="G3429" s="11" t="str">
        <x:v>Civil access group</x:v>
      </x:c>
      <x:c r="H3429" s="11" t="str">
        <x:v>ROL-30</x:v>
      </x:c>
      <x:c r="I3429" s="19" t="n">
        <x:v>48</x:v>
      </x:c>
      <x:c r="J3429" s="21" t="n">
        <x:v>6</x:v>
      </x:c>
      <x:c r="K3429" s="18" t="n">
        <x:f>'05 Cargo Register'!K293</x:f>
        <x:v>263.25</x:v>
      </x:c>
      <x:c r="L3429" s="18" t="n">
        <x:f>'05 Cargo Register'!N293</x:f>
        <x:v>11</x:v>
      </x:c>
      <x:c r="M3429" s="18" t="n">
        <x:f>'05 Cargo Register'!O293</x:f>
        <x:v>701.25</x:v>
      </x:c>
      <x:c r="N3429" s="18" t="n">
        <x:f>J3429*K3429</x:f>
        <x:v>1579.5</x:v>
      </x:c>
      <x:c r="O3429" s="18" t="n">
        <x:f>J3429*L3429</x:f>
        <x:v>66</x:v>
      </x:c>
      <x:c r="P3429" s="18" t="n">
        <x:f>J3429*M3429</x:f>
        <x:v>4207.5</x:v>
      </x:c>
      <x:c r="Q3429" s="22" t="n">
        <x:f>'01 Controls'!$E$29*'02 Cargo Classes'!$M$12</x:f>
        <x:v>0</x:v>
      </x:c>
      <x:c r="R3429" s="22" t="n">
        <x:f>'01 Controls'!$F$29*'02 Cargo Classes'!$N$12</x:f>
        <x:v>0</x:v>
      </x:c>
      <x:c r="S3429" s="22" t="n">
        <x:f>'01 Controls'!$G$29*'02 Cargo Classes'!$O$12</x:f>
        <x:v>1.2000000000000002</x:v>
      </x:c>
      <x:c r="T3429" s="22" t="n">
        <x:f>'01 Controls'!$H$29*'02 Cargo Classes'!$P$12</x:f>
        <x:v>0.09</x:v>
      </x:c>
      <x:c r="U3429" s="22" t="n">
        <x:f>SUM(Q3429:T3429)</x:f>
        <x:v>1.2900000000000003</x:v>
      </x:c>
      <x:c r="V3429" s="18" t="n">
        <x:f>IF(U3429=0,0,N3429*Q3429/U3429)</x:f>
        <x:v>0</x:v>
      </x:c>
      <x:c r="W3429" s="18" t="n">
        <x:f>IF(U3429=0,0,P3429*Q3429/U3429)</x:f>
        <x:v>0</x:v>
      </x:c>
      <x:c r="X3429" s="18" t="n">
        <x:f>MAX(V3429,W3429*'01 Controls'!$E$12)</x:f>
        <x:v>0</x:v>
      </x:c>
      <x:c r="Y3429" s="18" t="n">
        <x:f>IF(U3429=0,0,N3429*R3429/U3429)</x:f>
        <x:v>0</x:v>
      </x:c>
      <x:c r="Z3429" s="18" t="n">
        <x:f>IF(U3429=0,0,P3429*R3429/U3429)</x:f>
        <x:v>0</x:v>
      </x:c>
      <x:c r="AA3429" s="18" t="n">
        <x:f>MAX(Y3429,Z3429*'01 Controls'!$E$13)</x:f>
        <x:v>0</x:v>
      </x:c>
      <x:c r="AB3429" s="18" t="n">
        <x:f>IF(U3429=0,0,N3429*S3429/U3429)</x:f>
        <x:v>1469.3023255813953</x:v>
      </x:c>
      <x:c r="AC3429" s="18" t="n">
        <x:f>IF(U3429=0,0,P3429*S3429/U3429)</x:f>
        <x:v>3913.953488372093</x:v>
      </x:c>
      <x:c r="AD3429" s="18" t="n">
        <x:f>MAX(AB3429,AC3429*'01 Controls'!$E$14)</x:f>
        <x:v>1469.3023255813953</x:v>
      </x:c>
      <x:c r="AE3429" s="18" t="n">
        <x:f>IF(U3429=0,0,N3429*T3429/U3429)</x:f>
        <x:v>110.19767441860463</x:v>
      </x:c>
      <x:c r="AF3429" s="18" t="n">
        <x:f>IF(U3429=0,0,P3429*T3429/U3429)</x:f>
        <x:v>293.5465116279069</x:v>
      </x:c>
      <x:c r="AG3429" s="18" t="n">
        <x:f>MAX(AE3429,AF3429*'01 Controls'!$E$15)</x:f>
        <x:v>110.19767441860463</x:v>
      </x:c>
      <x:c r="AH3429" s="18" t="n">
        <x:f>SUM(V3429,Y3429,AB3429,AE3429)</x:f>
        <x:v>1579.5</x:v>
      </x:c>
      <x:c r="AI3429" s="18" t="n">
        <x:f>N3429-AH3429</x:f>
        <x:v>0</x:v>
      </x:c>
      <x:c r="AJ3429" s="18" t="n">
        <x:f>V3429*INDEX('07 Mode Capacity'!$P$6:$P$17,MATCH("AIR-"&amp;I3429,'07 Mode Capacity'!$C$6:$C$17,0))</x:f>
        <x:v>0</x:v>
      </x:c>
      <x:c r="AK3429" s="18" t="n">
        <x:f>Y3429*INDEX('07 Mode Capacity'!$P$6:$P$17,MATCH("OCEAN-"&amp;I3429,'07 Mode Capacity'!$C$6:$C$17,0))</x:f>
        <x:v>0</x:v>
      </x:c>
      <x:c r="AL3429" s="18" t="n">
        <x:f>AB3429*INDEX('07 Mode Capacity'!$P$6:$P$17,MATCH("LAND-"&amp;I3429,'07 Mode Capacity'!$C$6:$C$17,0))</x:f>
        <x:v>179.32521850997873</x:v>
      </x:c>
      <x:c r="AM3429" s="18" t="n">
        <x:f>AE3429*INDEX('07 Mode Capacity'!$P$6:$P$17,MATCH("INLAND-"&amp;I3429,'07 Mode Capacity'!$C$6:$C$17,0))</x:f>
        <x:v>69.56055938098525</x:v>
      </x:c>
      <x:c r="AN3429" s="18" t="n">
        <x:f>SUM(AJ3429:AM3429)</x:f>
        <x:v>248.885777890964</x:v>
      </x:c>
      <x:c r="AO3429" s="17" t="n">
        <x:f>IF(N3429=0,1,AN3429/N3429)</x:f>
        <x:v>0.1575725089528104</x:v>
      </x:c>
      <x:c r="AP3429" s="11" t="str">
        <x:f>IF(AO3429&gt;='01 Controls'!$E$16,"PASS","FAIL")</x:f>
        <x:v>FAIL</x:v>
      </x:c>
      <x:c r="AQ3429" s="11" t="str">
        <x:v>UNQUANTIFIED</x:v>
      </x:c>
      <x:c r="AR3429" s="11" t="str">
        <x:v>Position-class planning record; serial item and receiver open</x:v>
      </x:c>
      <x:c r="AS3429" s="26"/>
      <x:c r="AT3429" s="26"/>
    </x:row>
    <x:row r="3430">
      <x:c r="C3430" s="11" t="str">
        <x:v>M5-C-CAG-LIN-18</x:v>
      </x:c>
      <x:c r="D3430" s="11" t="str">
        <x:v>M5</x:v>
      </x:c>
      <x:c r="E3430" s="11" t="str">
        <x:v>Drought and water</x:v>
      </x:c>
      <x:c r="F3430" s="11" t="str">
        <x:v>C-CAG</x:v>
      </x:c>
      <x:c r="G3430" s="11" t="str">
        <x:v>Civil access group</x:v>
      </x:c>
      <x:c r="H3430" s="11" t="str">
        <x:v>LIN-18</x:v>
      </x:c>
      <x:c r="I3430" s="19" t="n">
        <x:v>72</x:v>
      </x:c>
      <x:c r="J3430" s="21" t="n">
        <x:v>6</x:v>
      </x:c>
      <x:c r="K3430" s="18" t="n">
        <x:f>'05 Cargo Register'!K294</x:f>
        <x:v>87.75</x:v>
      </x:c>
      <x:c r="L3430" s="18" t="n">
        <x:f>'05 Cargo Register'!N294</x:f>
        <x:v>7</x:v>
      </x:c>
      <x:c r="M3430" s="18" t="n">
        <x:f>'05 Cargo Register'!O294</x:f>
        <x:v>308</x:v>
      </x:c>
      <x:c r="N3430" s="18" t="n">
        <x:f>J3430*K3430</x:f>
        <x:v>526.5</x:v>
      </x:c>
      <x:c r="O3430" s="18" t="n">
        <x:f>J3430*L3430</x:f>
        <x:v>42</x:v>
      </x:c>
      <x:c r="P3430" s="18" t="n">
        <x:f>J3430*M3430</x:f>
        <x:v>1848</x:v>
      </x:c>
      <x:c r="Q3430" s="22" t="n">
        <x:f>'01 Controls'!$E$29*'02 Cargo Classes'!$M$13</x:f>
        <x:v>0</x:v>
      </x:c>
      <x:c r="R3430" s="22" t="n">
        <x:f>'01 Controls'!$F$29*'02 Cargo Classes'!$N$13</x:f>
        <x:v>0</x:v>
      </x:c>
      <x:c r="S3430" s="22" t="n">
        <x:f>'01 Controls'!$G$29*'02 Cargo Classes'!$O$13</x:f>
        <x:v>0.8</x:v>
      </x:c>
      <x:c r="T3430" s="22" t="n">
        <x:f>'01 Controls'!$H$29*'02 Cargo Classes'!$P$13</x:f>
        <x:v>0.15</x:v>
      </x:c>
      <x:c r="U3430" s="22" t="n">
        <x:f>SUM(Q3430:T3430)</x:f>
        <x:v>0.9500000000000001</x:v>
      </x:c>
      <x:c r="V3430" s="18" t="n">
        <x:f>IF(U3430=0,0,N3430*Q3430/U3430)</x:f>
        <x:v>0</x:v>
      </x:c>
      <x:c r="W3430" s="18" t="n">
        <x:f>IF(U3430=0,0,P3430*Q3430/U3430)</x:f>
        <x:v>0</x:v>
      </x:c>
      <x:c r="X3430" s="18" t="n">
        <x:f>MAX(V3430,W3430*'01 Controls'!$E$12)</x:f>
        <x:v>0</x:v>
      </x:c>
      <x:c r="Y3430" s="18" t="n">
        <x:f>IF(U3430=0,0,N3430*R3430/U3430)</x:f>
        <x:v>0</x:v>
      </x:c>
      <x:c r="Z3430" s="18" t="n">
        <x:f>IF(U3430=0,0,P3430*R3430/U3430)</x:f>
        <x:v>0</x:v>
      </x:c>
      <x:c r="AA3430" s="18" t="n">
        <x:f>MAX(Y3430,Z3430*'01 Controls'!$E$13)</x:f>
        <x:v>0</x:v>
      </x:c>
      <x:c r="AB3430" s="18" t="n">
        <x:f>IF(U3430=0,0,N3430*S3430/U3430)</x:f>
        <x:v>443.3684210526316</x:v>
      </x:c>
      <x:c r="AC3430" s="18" t="n">
        <x:f>IF(U3430=0,0,P3430*S3430/U3430)</x:f>
        <x:v>1556.2105263157894</x:v>
      </x:c>
      <x:c r="AD3430" s="18" t="n">
        <x:f>MAX(AB3430,AC3430*'01 Controls'!$E$14)</x:f>
        <x:v>443.3684210526316</x:v>
      </x:c>
      <x:c r="AE3430" s="18" t="n">
        <x:f>IF(U3430=0,0,N3430*T3430/U3430)</x:f>
        <x:v>83.13157894736841</x:v>
      </x:c>
      <x:c r="AF3430" s="18" t="n">
        <x:f>IF(U3430=0,0,P3430*T3430/U3430)</x:f>
        <x:v>291.7894736842105</x:v>
      </x:c>
      <x:c r="AG3430" s="18" t="n">
        <x:f>MAX(AE3430,AF3430*'01 Controls'!$E$15)</x:f>
        <x:v>83.13157894736841</x:v>
      </x:c>
      <x:c r="AH3430" s="18" t="n">
        <x:f>SUM(V3430,Y3430,AB3430,AE3430)</x:f>
        <x:v>526.5</x:v>
      </x:c>
      <x:c r="AI3430" s="18" t="n">
        <x:f>N3430-AH3430</x:f>
        <x:v>0</x:v>
      </x:c>
      <x:c r="AJ3430" s="18" t="n">
        <x:f>V3430*INDEX('07 Mode Capacity'!$P$6:$P$17,MATCH("AIR-"&amp;I3430,'07 Mode Capacity'!$C$6:$C$17,0))</x:f>
        <x:v>0</x:v>
      </x:c>
      <x:c r="AK3430" s="18" t="n">
        <x:f>Y3430*INDEX('07 Mode Capacity'!$P$6:$P$17,MATCH("OCEAN-"&amp;I3430,'07 Mode Capacity'!$C$6:$C$17,0))</x:f>
        <x:v>0</x:v>
      </x:c>
      <x:c r="AL3430" s="18" t="n">
        <x:f>AB3430*INDEX('07 Mode Capacity'!$P$6:$P$17,MATCH("LAND-"&amp;I3430,'07 Mode Capacity'!$C$6:$C$17,0))</x:f>
        <x:v>317.01295439726977</x:v>
      </x:c>
      <x:c r="AM3430" s="18" t="n">
        <x:f>AE3430*INDEX('07 Mode Capacity'!$P$6:$P$17,MATCH("INLAND-"&amp;I3430,'07 Mode Capacity'!$C$6:$C$17,0))</x:f>
        <x:v>83.13157894736841</x:v>
      </x:c>
      <x:c r="AN3430" s="18" t="n">
        <x:f>SUM(AJ3430:AM3430)</x:f>
        <x:v>400.14453334463815</x:v>
      </x:c>
      <x:c r="AO3430" s="17" t="n">
        <x:f>IF(N3430=0,1,AN3430/N3430)</x:f>
        <x:v>0.760008610341193</x:v>
      </x:c>
      <x:c r="AP3430" s="11" t="str">
        <x:f>IF(AO3430&gt;='01 Controls'!$E$16,"PASS","FAIL")</x:f>
        <x:v>FAIL</x:v>
      </x:c>
      <x:c r="AQ3430" s="11" t="str">
        <x:v>UNQUANTIFIED</x:v>
      </x:c>
      <x:c r="AR3430" s="11" t="str">
        <x:v>Position-class planning record; serial item and receiver open</x:v>
      </x:c>
      <x:c r="AS3430" s="26"/>
      <x:c r="AT3430" s="26"/>
    </x:row>
    <x:row r="3431">
      <x:c r="C3431" s="11" t="str">
        <x:v>M5-C-CAG-BLK-08</x:v>
      </x:c>
      <x:c r="D3431" s="11" t="str">
        <x:v>M5</x:v>
      </x:c>
      <x:c r="E3431" s="11" t="str">
        <x:v>Drought and water</x:v>
      </x:c>
      <x:c r="F3431" s="11" t="str">
        <x:v>C-CAG</x:v>
      </x:c>
      <x:c r="G3431" s="11" t="str">
        <x:v>Civil access group</x:v>
      </x:c>
      <x:c r="H3431" s="11" t="str">
        <x:v>BLK-08</x:v>
      </x:c>
      <x:c r="I3431" s="19" t="n">
        <x:v>48</x:v>
      </x:c>
      <x:c r="J3431" s="21" t="n">
        <x:v>6</x:v>
      </x:c>
      <x:c r="K3431" s="18" t="n">
        <x:f>'05 Cargo Register'!K295</x:f>
        <x:v>745.875</x:v>
      </x:c>
      <x:c r="L3431" s="18" t="n">
        <x:f>'05 Cargo Register'!N295</x:f>
        <x:v>117</x:v>
      </x:c>
      <x:c r="M3431" s="18" t="n">
        <x:f>'05 Cargo Register'!O295</x:f>
        <x:v>5967</x:v>
      </x:c>
      <x:c r="N3431" s="18" t="n">
        <x:f>J3431*K3431</x:f>
        <x:v>4475.25</x:v>
      </x:c>
      <x:c r="O3431" s="18" t="n">
        <x:f>J3431*L3431</x:f>
        <x:v>702</x:v>
      </x:c>
      <x:c r="P3431" s="18" t="n">
        <x:f>J3431*M3431</x:f>
        <x:v>35802</x:v>
      </x:c>
      <x:c r="Q3431" s="22" t="n">
        <x:f>'01 Controls'!$E$29*'02 Cargo Classes'!$M$14</x:f>
        <x:v>0.05</x:v>
      </x:c>
      <x:c r="R3431" s="22" t="n">
        <x:f>'01 Controls'!$F$29*'02 Cargo Classes'!$N$14</x:f>
        <x:v>0</x:v>
      </x:c>
      <x:c r="S3431" s="22" t="n">
        <x:f>'01 Controls'!$G$29*'02 Cargo Classes'!$O$14</x:f>
        <x:v>0.8</x:v>
      </x:c>
      <x:c r="T3431" s="22" t="n">
        <x:f>'01 Controls'!$H$29*'02 Cargo Classes'!$P$14</x:f>
        <x:v>0.075</x:v>
      </x:c>
      <x:c r="U3431" s="22" t="n">
        <x:f>SUM(Q3431:T3431)</x:f>
        <x:v>0.925</x:v>
      </x:c>
      <x:c r="V3431" s="18" t="n">
        <x:f>IF(U3431=0,0,N3431*Q3431/U3431)</x:f>
        <x:v>241.90540540540542</x:v>
      </x:c>
      <x:c r="W3431" s="18" t="n">
        <x:f>IF(U3431=0,0,P3431*Q3431/U3431)</x:f>
        <x:v>1935.2432432432433</x:v>
      </x:c>
      <x:c r="X3431" s="18" t="n">
        <x:f>MAX(V3431,W3431*'01 Controls'!$E$12)</x:f>
        <x:v>483.81081081081084</x:v>
      </x:c>
      <x:c r="Y3431" s="18" t="n">
        <x:f>IF(U3431=0,0,N3431*R3431/U3431)</x:f>
        <x:v>0</x:v>
      </x:c>
      <x:c r="Z3431" s="18" t="n">
        <x:f>IF(U3431=0,0,P3431*R3431/U3431)</x:f>
        <x:v>0</x:v>
      </x:c>
      <x:c r="AA3431" s="18" t="n">
        <x:f>MAX(Y3431,Z3431*'01 Controls'!$E$13)</x:f>
        <x:v>0</x:v>
      </x:c>
      <x:c r="AB3431" s="18" t="n">
        <x:f>IF(U3431=0,0,N3431*S3431/U3431)</x:f>
        <x:v>3870.4864864864867</x:v>
      </x:c>
      <x:c r="AC3431" s="18" t="n">
        <x:f>IF(U3431=0,0,P3431*S3431/U3431)</x:f>
        <x:v>30963.891891891893</x:v>
      </x:c>
      <x:c r="AD3431" s="18" t="n">
        <x:f>MAX(AB3431,AC3431*'01 Controls'!$E$14)</x:f>
        <x:v>6192.778378378379</x:v>
      </x:c>
      <x:c r="AE3431" s="18" t="n">
        <x:f>IF(U3431=0,0,N3431*T3431/U3431)</x:f>
        <x:v>362.8581081081081</x:v>
      </x:c>
      <x:c r="AF3431" s="18" t="n">
        <x:f>IF(U3431=0,0,P3431*T3431/U3431)</x:f>
        <x:v>2902.864864864865</x:v>
      </x:c>
      <x:c r="AG3431" s="18" t="n">
        <x:f>MAX(AE3431,AF3431*'01 Controls'!$E$15)</x:f>
        <x:v>522.5156756756757</x:v>
      </x:c>
      <x:c r="AH3431" s="18" t="n">
        <x:f>SUM(V3431,Y3431,AB3431,AE3431)</x:f>
        <x:v>4475.25</x:v>
      </x:c>
      <x:c r="AI3431" s="18" t="n">
        <x:f>N3431-AH3431</x:f>
        <x:v>0</x:v>
      </x:c>
      <x:c r="AJ3431" s="18" t="n">
        <x:f>V3431*INDEX('07 Mode Capacity'!$P$6:$P$17,MATCH("AIR-"&amp;I3431,'07 Mode Capacity'!$C$6:$C$17,0))</x:f>
        <x:v>67.81471106806254</x:v>
      </x:c>
      <x:c r="AK3431" s="18" t="n">
        <x:f>Y3431*INDEX('07 Mode Capacity'!$P$6:$P$17,MATCH("OCEAN-"&amp;I3431,'07 Mode Capacity'!$C$6:$C$17,0))</x:f>
        <x:v>0</x:v>
      </x:c>
      <x:c r="AL3431" s="18" t="n">
        <x:f>AB3431*INDEX('07 Mode Capacity'!$P$6:$P$17,MATCH("LAND-"&amp;I3431,'07 Mode Capacity'!$C$6:$C$17,0))</x:f>
        <x:v>472.3846296605206</x:v>
      </x:c>
      <x:c r="AM3431" s="18" t="n">
        <x:f>AE3431*INDEX('07 Mode Capacity'!$P$6:$P$17,MATCH("INLAND-"&amp;I3431,'07 Mode Capacity'!$C$6:$C$17,0))</x:f>
        <x:v>229.04850859234338</x:v>
      </x:c>
      <x:c r="AN3431" s="18" t="n">
        <x:f>SUM(AJ3431:AM3431)</x:f>
        <x:v>769.2478493209265</x:v>
      </x:c>
      <x:c r="AO3431" s="17" t="n">
        <x:f>IF(N3431=0,1,AN3431/N3431)</x:f>
        <x:v>0.17188935798467717</x:v>
      </x:c>
      <x:c r="AP3431" s="11" t="str">
        <x:f>IF(AO3431&gt;='01 Controls'!$E$16,"PASS","FAIL")</x:f>
        <x:v>FAIL</x:v>
      </x:c>
      <x:c r="AQ3431" s="11" t="str">
        <x:v>UNQUANTIFIED</x:v>
      </x:c>
      <x:c r="AR3431" s="11" t="str">
        <x:v>Position-class planning record; serial item and receiver open</x:v>
      </x:c>
      <x:c r="AS3431" s="26"/>
      <x:c r="AT3431" s="26"/>
    </x:row>
    <x:row r="3432">
      <x:c r="C3432" s="11" t="str">
        <x:v>M5-C-DTG-APL-45</x:v>
      </x:c>
      <x:c r="D3432" s="11" t="str">
        <x:v>M5</x:v>
      </x:c>
      <x:c r="E3432" s="11" t="str">
        <x:v>Drought and water</x:v>
      </x:c>
      <x:c r="F3432" s="11" t="str">
        <x:v>C-DTG</x:v>
      </x:c>
      <x:c r="G3432" s="11" t="str">
        <x:v>Displacement transition group</x:v>
      </x:c>
      <x:c r="H3432" s="11" t="str">
        <x:v>APL-45</x:v>
      </x:c>
      <x:c r="I3432" s="19" t="n">
        <x:v>24</x:v>
      </x:c>
      <x:c r="J3432" s="21" t="n">
        <x:v>6</x:v>
      </x:c>
      <x:c r="K3432" s="18" t="n">
        <x:f>'05 Cargo Register'!K296</x:f>
        <x:v>175.5</x:v>
      </x:c>
      <x:c r="L3432" s="18" t="n">
        <x:f>'05 Cargo Register'!N296</x:f>
        <x:v>46</x:v>
      </x:c>
      <x:c r="M3432" s="18" t="n">
        <x:f>'05 Cargo Register'!O296</x:f>
        <x:v>345</x:v>
      </x:c>
      <x:c r="N3432" s="18" t="n">
        <x:f>J3432*K3432</x:f>
        <x:v>1053</x:v>
      </x:c>
      <x:c r="O3432" s="18" t="n">
        <x:f>J3432*L3432</x:f>
        <x:v>276</x:v>
      </x:c>
      <x:c r="P3432" s="18" t="n">
        <x:f>J3432*M3432</x:f>
        <x:v>2070</x:v>
      </x:c>
      <x:c r="Q3432" s="22" t="n">
        <x:f>'01 Controls'!$E$29*'02 Cargo Classes'!$M$6</x:f>
        <x:v>0.15000000000000002</x:v>
      </x:c>
      <x:c r="R3432" s="22" t="n">
        <x:f>'01 Controls'!$F$29*'02 Cargo Classes'!$N$6</x:f>
        <x:v>0</x:v>
      </x:c>
      <x:c r="S3432" s="22" t="n">
        <x:f>'01 Controls'!$G$29*'02 Cargo Classes'!$O$6</x:f>
        <x:v>0.8</x:v>
      </x:c>
      <x:c r="T3432" s="22" t="n">
        <x:f>'01 Controls'!$H$29*'02 Cargo Classes'!$P$6</x:f>
        <x:v>0.045</x:v>
      </x:c>
      <x:c r="U3432" s="22" t="n">
        <x:f>SUM(Q3432:T3432)</x:f>
        <x:v>0.9950000000000001</x:v>
      </x:c>
      <x:c r="V3432" s="18" t="n">
        <x:f>IF(U3432=0,0,N3432*Q3432/U3432)</x:f>
        <x:v>158.74371859296483</x:v>
      </x:c>
      <x:c r="W3432" s="18" t="n">
        <x:f>IF(U3432=0,0,P3432*Q3432/U3432)</x:f>
        <x:v>312.0603015075377</x:v>
      </x:c>
      <x:c r="X3432" s="18" t="n">
        <x:f>MAX(V3432,W3432*'01 Controls'!$E$12)</x:f>
        <x:v>158.74371859296483</x:v>
      </x:c>
      <x:c r="Y3432" s="18" t="n">
        <x:f>IF(U3432=0,0,N3432*R3432/U3432)</x:f>
        <x:v>0</x:v>
      </x:c>
      <x:c r="Z3432" s="18" t="n">
        <x:f>IF(U3432=0,0,P3432*R3432/U3432)</x:f>
        <x:v>0</x:v>
      </x:c>
      <x:c r="AA3432" s="18" t="n">
        <x:f>MAX(Y3432,Z3432*'01 Controls'!$E$13)</x:f>
        <x:v>0</x:v>
      </x:c>
      <x:c r="AB3432" s="18" t="n">
        <x:f>IF(U3432=0,0,N3432*S3432/U3432)</x:f>
        <x:v>846.6331658291457</x:v>
      </x:c>
      <x:c r="AC3432" s="18" t="n">
        <x:f>IF(U3432=0,0,P3432*S3432/U3432)</x:f>
        <x:v>1664.3216080402008</x:v>
      </x:c>
      <x:c r="AD3432" s="18" t="n">
        <x:f>MAX(AB3432,AC3432*'01 Controls'!$E$14)</x:f>
        <x:v>846.6331658291457</x:v>
      </x:c>
      <x:c r="AE3432" s="18" t="n">
        <x:f>IF(U3432=0,0,N3432*T3432/U3432)</x:f>
        <x:v>47.62311557788944</x:v>
      </x:c>
      <x:c r="AF3432" s="18" t="n">
        <x:f>IF(U3432=0,0,P3432*T3432/U3432)</x:f>
        <x:v>93.61809045226128</x:v>
      </x:c>
      <x:c r="AG3432" s="18" t="n">
        <x:f>MAX(AE3432,AF3432*'01 Controls'!$E$15)</x:f>
        <x:v>47.62311557788944</x:v>
      </x:c>
      <x:c r="AH3432" s="18" t="n">
        <x:f>SUM(V3432,Y3432,AB3432,AE3432)</x:f>
        <x:v>1053</x:v>
      </x:c>
      <x:c r="AI3432" s="18" t="n">
        <x:f>N3432-AH3432</x:f>
        <x:v>0</x:v>
      </x:c>
      <x:c r="AJ3432" s="18" t="n">
        <x:f>V3432*INDEX('07 Mode Capacity'!$P$6:$P$17,MATCH("AIR-"&amp;I3432,'07 Mode Capacity'!$C$6:$C$17,0))</x:f>
        <x:v>32.211333683567275</x:v>
      </x:c>
      <x:c r="AK3432" s="18" t="n">
        <x:f>Y3432*INDEX('07 Mode Capacity'!$P$6:$P$17,MATCH("OCEAN-"&amp;I3432,'07 Mode Capacity'!$C$6:$C$17,0))</x:f>
        <x:v>0</x:v>
      </x:c>
      <x:c r="AL3432" s="18" t="n">
        <x:f>AB3432*INDEX('07 Mode Capacity'!$P$6:$P$17,MATCH("LAND-"&amp;I3432,'07 Mode Capacity'!$C$6:$C$17,0))</x:f>
        <x:v>323.8379684299621</x:v>
      </x:c>
      <x:c r="AM3432" s="18" t="n">
        <x:f>AE3432*INDEX('07 Mode Capacity'!$P$6:$P$17,MATCH("INLAND-"&amp;I3432,'07 Mode Capacity'!$C$6:$C$17,0))</x:f>
        <x:v>47.62311557788944</x:v>
      </x:c>
      <x:c r="AN3432" s="18" t="n">
        <x:f>SUM(AJ3432:AM3432)</x:f>
        <x:v>403.6724176914188</x:v>
      </x:c>
      <x:c r="AO3432" s="17" t="n">
        <x:f>IF(N3432=0,1,AN3432/N3432)</x:f>
        <x:v>0.38335462268890674</x:v>
      </x:c>
      <x:c r="AP3432" s="11" t="str">
        <x:f>IF(AO3432&gt;='01 Controls'!$E$16,"PASS","FAIL")</x:f>
        <x:v>FAIL</x:v>
      </x:c>
      <x:c r="AQ3432" s="11" t="str">
        <x:v>UNQUANTIFIED</x:v>
      </x:c>
      <x:c r="AR3432" s="11" t="str">
        <x:v>Position-class planning record; serial item and receiver open</x:v>
      </x:c>
      <x:c r="AS3432" s="26"/>
      <x:c r="AT3432" s="26"/>
    </x:row>
    <x:row r="3433">
      <x:c r="C3433" s="11" t="str">
        <x:v>M5-C-DTG-ISO-18</x:v>
      </x:c>
      <x:c r="D3433" s="11" t="str">
        <x:v>M5</x:v>
      </x:c>
      <x:c r="E3433" s="11" t="str">
        <x:v>Drought and water</x:v>
      </x:c>
      <x:c r="F3433" s="11" t="str">
        <x:v>C-DTG</x:v>
      </x:c>
      <x:c r="G3433" s="11" t="str">
        <x:v>Displacement transition group</x:v>
      </x:c>
      <x:c r="H3433" s="11" t="str">
        <x:v>ISO-18</x:v>
      </x:c>
      <x:c r="I3433" s="19" t="n">
        <x:v>48</x:v>
      </x:c>
      <x:c r="J3433" s="21" t="n">
        <x:v>6</x:v>
      </x:c>
      <x:c r="K3433" s="18" t="n">
        <x:f>'05 Cargo Register'!K297</x:f>
        <x:v>438.75</x:v>
      </x:c>
      <x:c r="L3433" s="18" t="n">
        <x:f>'05 Cargo Register'!N297</x:f>
        <x:v>29</x:v>
      </x:c>
      <x:c r="M3433" s="18" t="n">
        <x:f>'05 Cargo Register'!O297</x:f>
        <x:v>765.6</x:v>
      </x:c>
      <x:c r="N3433" s="18" t="n">
        <x:f>J3433*K3433</x:f>
        <x:v>2632.5</x:v>
      </x:c>
      <x:c r="O3433" s="18" t="n">
        <x:f>J3433*L3433</x:f>
        <x:v>174</x:v>
      </x:c>
      <x:c r="P3433" s="18" t="n">
        <x:f>J3433*M3433</x:f>
        <x:v>4593.6</x:v>
      </x:c>
      <x:c r="Q3433" s="22" t="n">
        <x:f>'01 Controls'!$E$29*'02 Cargo Classes'!$M$7</x:f>
        <x:v>0.010000000000000002</x:v>
      </x:c>
      <x:c r="R3433" s="22" t="n">
        <x:f>'01 Controls'!$F$29*'02 Cargo Classes'!$N$7</x:f>
        <x:v>0</x:v>
      </x:c>
      <x:c r="S3433" s="22" t="n">
        <x:f>'01 Controls'!$G$29*'02 Cargo Classes'!$O$7</x:f>
        <x:v>0.96</x:v>
      </x:c>
      <x:c r="T3433" s="22" t="n">
        <x:f>'01 Controls'!$H$29*'02 Cargo Classes'!$P$7</x:f>
        <x:v>0.12</x:v>
      </x:c>
      <x:c r="U3433" s="22" t="n">
        <x:f>SUM(Q3433:T3433)</x:f>
        <x:v>1.0899999999999999</x:v>
      </x:c>
      <x:c r="V3433" s="18" t="n">
        <x:f>IF(U3433=0,0,N3433*Q3433/U3433)</x:f>
        <x:v>24.151376146789</x:v>
      </x:c>
      <x:c r="W3433" s="18" t="n">
        <x:f>IF(U3433=0,0,P3433*Q3433/U3433)</x:f>
        <x:v>42.143119266055066</x:v>
      </x:c>
      <x:c r="X3433" s="18" t="n">
        <x:f>MAX(V3433,W3433*'01 Controls'!$E$12)</x:f>
        <x:v>24.151376146789</x:v>
      </x:c>
      <x:c r="Y3433" s="18" t="n">
        <x:f>IF(U3433=0,0,N3433*R3433/U3433)</x:f>
        <x:v>0</x:v>
      </x:c>
      <x:c r="Z3433" s="18" t="n">
        <x:f>IF(U3433=0,0,P3433*R3433/U3433)</x:f>
        <x:v>0</x:v>
      </x:c>
      <x:c r="AA3433" s="18" t="n">
        <x:f>MAX(Y3433,Z3433*'01 Controls'!$E$13)</x:f>
        <x:v>0</x:v>
      </x:c>
      <x:c r="AB3433" s="18" t="n">
        <x:f>IF(U3433=0,0,N3433*S3433/U3433)</x:f>
        <x:v>2318.532110091743</x:v>
      </x:c>
      <x:c r="AC3433" s="18" t="n">
        <x:f>IF(U3433=0,0,P3433*S3433/U3433)</x:f>
        <x:v>4045.7394495412846</x:v>
      </x:c>
      <x:c r="AD3433" s="18" t="n">
        <x:f>MAX(AB3433,AC3433*'01 Controls'!$E$14)</x:f>
        <x:v>2318.532110091743</x:v>
      </x:c>
      <x:c r="AE3433" s="18" t="n">
        <x:f>IF(U3433=0,0,N3433*T3433/U3433)</x:f>
        <x:v>289.8165137614679</x:v>
      </x:c>
      <x:c r="AF3433" s="18" t="n">
        <x:f>IF(U3433=0,0,P3433*T3433/U3433)</x:f>
        <x:v>505.71743119266057</x:v>
      </x:c>
      <x:c r="AG3433" s="18" t="n">
        <x:f>MAX(AE3433,AF3433*'01 Controls'!$E$15)</x:f>
        <x:v>289.8165137614679</x:v>
      </x:c>
      <x:c r="AH3433" s="18" t="n">
        <x:f>SUM(V3433,Y3433,AB3433,AE3433)</x:f>
        <x:v>2632.5</x:v>
      </x:c>
      <x:c r="AI3433" s="18" t="n">
        <x:f>N3433-AH3433</x:f>
        <x:v>0</x:v>
      </x:c>
      <x:c r="AJ3433" s="18" t="n">
        <x:f>V3433*INDEX('07 Mode Capacity'!$P$6:$P$17,MATCH("AIR-"&amp;I3433,'07 Mode Capacity'!$C$6:$C$17,0))</x:f>
        <x:v>6.7704919307024145</x:v>
      </x:c>
      <x:c r="AK3433" s="18" t="n">
        <x:f>Y3433*INDEX('07 Mode Capacity'!$P$6:$P$17,MATCH("OCEAN-"&amp;I3433,'07 Mode Capacity'!$C$6:$C$17,0))</x:f>
        <x:v>0</x:v>
      </x:c>
      <x:c r="AL3433" s="18" t="n">
        <x:f>AB3433*INDEX('07 Mode Capacity'!$P$6:$P$17,MATCH("LAND-"&amp;I3433,'07 Mode Capacity'!$C$6:$C$17,0))</x:f>
        <x:v>282.97190443776464</x:v>
      </x:c>
      <x:c r="AM3433" s="18" t="n">
        <x:f>AE3433*INDEX('07 Mode Capacity'!$P$6:$P$17,MATCH("INLAND-"&amp;I3433,'07 Mode Capacity'!$C$6:$C$17,0))</x:f>
        <x:v>182.9421439377594</x:v>
      </x:c>
      <x:c r="AN3433" s="18" t="n">
        <x:f>SUM(AJ3433:AM3433)</x:f>
        <x:v>472.68454030622644</x:v>
      </x:c>
      <x:c r="AO3433" s="17" t="n">
        <x:f>IF(N3433=0,1,AN3433/N3433)</x:f>
        <x:v>0.17955728026827214</x:v>
      </x:c>
      <x:c r="AP3433" s="11" t="str">
        <x:f>IF(AO3433&gt;='01 Controls'!$E$16,"PASS","FAIL")</x:f>
        <x:v>FAIL</x:v>
      </x:c>
      <x:c r="AQ3433" s="11" t="str">
        <x:v>UNQUANTIFIED</x:v>
      </x:c>
      <x:c r="AR3433" s="11" t="str">
        <x:v>Position-class planning record; serial item and receiver open</x:v>
      </x:c>
      <x:c r="AS3433" s="26"/>
      <x:c r="AT3433" s="26"/>
    </x:row>
    <x:row r="3434">
      <x:c r="C3434" s="11" t="str">
        <x:v>M5-C-DTG-COL-12</x:v>
      </x:c>
      <x:c r="D3434" s="11" t="str">
        <x:v>M5</x:v>
      </x:c>
      <x:c r="E3434" s="11" t="str">
        <x:v>Drought and water</x:v>
      </x:c>
      <x:c r="F3434" s="11" t="str">
        <x:v>C-DTG</x:v>
      </x:c>
      <x:c r="G3434" s="11" t="str">
        <x:v>Displacement transition group</x:v>
      </x:c>
      <x:c r="H3434" s="11" t="str">
        <x:v>COL-12</x:v>
      </x:c>
      <x:c r="I3434" s="19" t="n">
        <x:v>24</x:v>
      </x:c>
      <x:c r="J3434" s="21" t="n">
        <x:v>6</x:v>
      </x:c>
      <x:c r="K3434" s="18" t="n">
        <x:f>'05 Cargo Register'!K298</x:f>
        <x:v>175.5</x:v>
      </x:c>
      <x:c r="L3434" s="18" t="n">
        <x:f>'05 Cargo Register'!N298</x:f>
        <x:v>19</x:v>
      </x:c>
      <x:c r="M3434" s="18" t="n">
        <x:f>'05 Cargo Register'!O298</x:f>
        <x:v>501.6</x:v>
      </x:c>
      <x:c r="N3434" s="18" t="n">
        <x:f>J3434*K3434</x:f>
        <x:v>1053</x:v>
      </x:c>
      <x:c r="O3434" s="18" t="n">
        <x:f>J3434*L3434</x:f>
        <x:v>114</x:v>
      </x:c>
      <x:c r="P3434" s="18" t="n">
        <x:f>J3434*M3434</x:f>
        <x:v>3009.6000000000004</x:v>
      </x:c>
      <x:c r="Q3434" s="22" t="n">
        <x:f>'01 Controls'!$E$29*'02 Cargo Classes'!$M$8</x:f>
        <x:v>0.1</x:v>
      </x:c>
      <x:c r="R3434" s="22" t="n">
        <x:f>'01 Controls'!$F$29*'02 Cargo Classes'!$N$8</x:f>
        <x:v>0</x:v>
      </x:c>
      <x:c r="S3434" s="22" t="n">
        <x:f>'01 Controls'!$G$29*'02 Cargo Classes'!$O$8</x:f>
        <x:v>0.96</x:v>
      </x:c>
      <x:c r="T3434" s="22" t="n">
        <x:f>'01 Controls'!$H$29*'02 Cargo Classes'!$P$8</x:f>
        <x:v>0.03</x:v>
      </x:c>
      <x:c r="U3434" s="22" t="n">
        <x:f>SUM(Q3434:T3434)</x:f>
        <x:v>1.09</x:v>
      </x:c>
      <x:c r="V3434" s="18" t="n">
        <x:f>IF(U3434=0,0,N3434*Q3434/U3434)</x:f>
        <x:v>96.60550458715596</x:v>
      </x:c>
      <x:c r="W3434" s="18" t="n">
        <x:f>IF(U3434=0,0,P3434*Q3434/U3434)</x:f>
        <x:v>276.11009174311926</x:v>
      </x:c>
      <x:c r="X3434" s="18" t="n">
        <x:f>MAX(V3434,W3434*'01 Controls'!$E$12)</x:f>
        <x:v>96.60550458715596</x:v>
      </x:c>
      <x:c r="Y3434" s="18" t="n">
        <x:f>IF(U3434=0,0,N3434*R3434/U3434)</x:f>
        <x:v>0</x:v>
      </x:c>
      <x:c r="Z3434" s="18" t="n">
        <x:f>IF(U3434=0,0,P3434*R3434/U3434)</x:f>
        <x:v>0</x:v>
      </x:c>
      <x:c r="AA3434" s="18" t="n">
        <x:f>MAX(Y3434,Z3434*'01 Controls'!$E$13)</x:f>
        <x:v>0</x:v>
      </x:c>
      <x:c r="AB3434" s="18" t="n">
        <x:f>IF(U3434=0,0,N3434*S3434/U3434)</x:f>
        <x:v>927.4128440366972</x:v>
      </x:c>
      <x:c r="AC3434" s="18" t="n">
        <x:f>IF(U3434=0,0,P3434*S3434/U3434)</x:f>
        <x:v>2650.656880733945</x:v>
      </x:c>
      <x:c r="AD3434" s="18" t="n">
        <x:f>MAX(AB3434,AC3434*'01 Controls'!$E$14)</x:f>
        <x:v>927.4128440366972</x:v>
      </x:c>
      <x:c r="AE3434" s="18" t="n">
        <x:f>IF(U3434=0,0,N3434*T3434/U3434)</x:f>
        <x:v>28.981651376146786</x:v>
      </x:c>
      <x:c r="AF3434" s="18" t="n">
        <x:f>IF(U3434=0,0,P3434*T3434/U3434)</x:f>
        <x:v>82.83302752293578</x:v>
      </x:c>
      <x:c r="AG3434" s="18" t="n">
        <x:f>MAX(AE3434,AF3434*'01 Controls'!$E$15)</x:f>
        <x:v>28.981651376146786</x:v>
      </x:c>
      <x:c r="AH3434" s="18" t="n">
        <x:f>SUM(V3434,Y3434,AB3434,AE3434)</x:f>
        <x:v>1053</x:v>
      </x:c>
      <x:c r="AI3434" s="18" t="n">
        <x:f>N3434-AH3434</x:f>
        <x:v>0</x:v>
      </x:c>
      <x:c r="AJ3434" s="18" t="n">
        <x:f>V3434*INDEX('07 Mode Capacity'!$P$6:$P$17,MATCH("AIR-"&amp;I3434,'07 Mode Capacity'!$C$6:$C$17,0))</x:f>
        <x:v>19.602615911406385</x:v>
      </x:c>
      <x:c r="AK3434" s="18" t="n">
        <x:f>Y3434*INDEX('07 Mode Capacity'!$P$6:$P$17,MATCH("OCEAN-"&amp;I3434,'07 Mode Capacity'!$C$6:$C$17,0))</x:f>
        <x:v>0</x:v>
      </x:c>
      <x:c r="AL3434" s="18" t="n">
        <x:f>AB3434*INDEX('07 Mode Capacity'!$P$6:$P$17,MATCH("LAND-"&amp;I3434,'07 Mode Capacity'!$C$6:$C$17,0))</x:f>
        <x:v>354.73627000493093</x:v>
      </x:c>
      <x:c r="AM3434" s="18" t="n">
        <x:f>AE3434*INDEX('07 Mode Capacity'!$P$6:$P$17,MATCH("INLAND-"&amp;I3434,'07 Mode Capacity'!$C$6:$C$17,0))</x:f>
        <x:v>28.981651376146786</x:v>
      </x:c>
      <x:c r="AN3434" s="18" t="n">
        <x:f>SUM(AJ3434:AM3434)</x:f>
        <x:v>403.32053729248406</x:v>
      </x:c>
      <x:c r="AO3434" s="17" t="n">
        <x:f>IF(N3434=0,1,AN3434/N3434)</x:f>
        <x:v>0.38302045326921563</x:v>
      </x:c>
      <x:c r="AP3434" s="11" t="str">
        <x:f>IF(AO3434&gt;='01 Controls'!$E$16,"PASS","FAIL")</x:f>
        <x:v>FAIL</x:v>
      </x:c>
      <x:c r="AQ3434" s="11" t="str">
        <x:v>UNQUANTIFIED</x:v>
      </x:c>
      <x:c r="AR3434" s="11" t="str">
        <x:v>Position-class planning record; serial item and receiver open</x:v>
      </x:c>
      <x:c r="AS3434" s="26"/>
      <x:c r="AT3434" s="26"/>
    </x:row>
    <x:row r="3435">
      <x:c r="C3435" s="11" t="str">
        <x:v>M5-C-DTG-BAT-22</x:v>
      </x:c>
      <x:c r="D3435" s="11" t="str">
        <x:v>M5</x:v>
      </x:c>
      <x:c r="E3435" s="11" t="str">
        <x:v>Drought and water</x:v>
      </x:c>
      <x:c r="F3435" s="11" t="str">
        <x:v>C-DTG</x:v>
      </x:c>
      <x:c r="G3435" s="11" t="str">
        <x:v>Displacement transition group</x:v>
      </x:c>
      <x:c r="H3435" s="11" t="str">
        <x:v>BAT-22</x:v>
      </x:c>
      <x:c r="I3435" s="19" t="n">
        <x:v>48</x:v>
      </x:c>
      <x:c r="J3435" s="21" t="n">
        <x:v>6</x:v>
      </x:c>
      <x:c r="K3435" s="18" t="n">
        <x:f>'05 Cargo Register'!K299</x:f>
        <x:v>131.625</x:v>
      </x:c>
      <x:c r="L3435" s="18" t="n">
        <x:f>'05 Cargo Register'!N299</x:f>
        <x:v>8</x:v>
      </x:c>
      <x:c r="M3435" s="18" t="n">
        <x:f>'05 Cargo Register'!O299</x:f>
        <x:v>211.20000000000002</x:v>
      </x:c>
      <x:c r="N3435" s="18" t="n">
        <x:f>J3435*K3435</x:f>
        <x:v>789.75</x:v>
      </x:c>
      <x:c r="O3435" s="18" t="n">
        <x:f>J3435*L3435</x:f>
        <x:v>48</x:v>
      </x:c>
      <x:c r="P3435" s="18" t="n">
        <x:f>J3435*M3435</x:f>
        <x:v>1267.2</x:v>
      </x:c>
      <x:c r="Q3435" s="22" t="n">
        <x:f>'01 Controls'!$E$29*'02 Cargo Classes'!$M$9</x:f>
        <x:v>0</x:v>
      </x:c>
      <x:c r="R3435" s="22" t="n">
        <x:f>'01 Controls'!$F$29*'02 Cargo Classes'!$N$9</x:f>
        <x:v>0</x:v>
      </x:c>
      <x:c r="S3435" s="22" t="n">
        <x:f>'01 Controls'!$G$29*'02 Cargo Classes'!$O$9</x:f>
        <x:v>0.8</x:v>
      </x:c>
      <x:c r="T3435" s="22" t="n">
        <x:f>'01 Controls'!$H$29*'02 Cargo Classes'!$P$9</x:f>
        <x:v>0.075</x:v>
      </x:c>
      <x:c r="U3435" s="22" t="n">
        <x:f>SUM(Q3435:T3435)</x:f>
        <x:v>0.875</x:v>
      </x:c>
      <x:c r="V3435" s="18" t="n">
        <x:f>IF(U3435=0,0,N3435*Q3435/U3435)</x:f>
        <x:v>0</x:v>
      </x:c>
      <x:c r="W3435" s="18" t="n">
        <x:f>IF(U3435=0,0,P3435*Q3435/U3435)</x:f>
        <x:v>0</x:v>
      </x:c>
      <x:c r="X3435" s="18" t="n">
        <x:f>MAX(V3435,W3435*'01 Controls'!$E$12)</x:f>
        <x:v>0</x:v>
      </x:c>
      <x:c r="Y3435" s="18" t="n">
        <x:f>IF(U3435=0,0,N3435*R3435/U3435)</x:f>
        <x:v>0</x:v>
      </x:c>
      <x:c r="Z3435" s="18" t="n">
        <x:f>IF(U3435=0,0,P3435*R3435/U3435)</x:f>
        <x:v>0</x:v>
      </x:c>
      <x:c r="AA3435" s="18" t="n">
        <x:f>MAX(Y3435,Z3435*'01 Controls'!$E$13)</x:f>
        <x:v>0</x:v>
      </x:c>
      <x:c r="AB3435" s="18" t="n">
        <x:f>IF(U3435=0,0,N3435*S3435/U3435)</x:f>
        <x:v>722.0571428571429</x:v>
      </x:c>
      <x:c r="AC3435" s="18" t="n">
        <x:f>IF(U3435=0,0,P3435*S3435/U3435)</x:f>
        <x:v>1158.5828571428572</x:v>
      </x:c>
      <x:c r="AD3435" s="18" t="n">
        <x:f>MAX(AB3435,AC3435*'01 Controls'!$E$14)</x:f>
        <x:v>722.0571428571429</x:v>
      </x:c>
      <x:c r="AE3435" s="18" t="n">
        <x:f>IF(U3435=0,0,N3435*T3435/U3435)</x:f>
        <x:v>67.69285714285714</x:v>
      </x:c>
      <x:c r="AF3435" s="18" t="n">
        <x:f>IF(U3435=0,0,P3435*T3435/U3435)</x:f>
        <x:v>108.61714285714287</x:v>
      </x:c>
      <x:c r="AG3435" s="18" t="n">
        <x:f>MAX(AE3435,AF3435*'01 Controls'!$E$15)</x:f>
        <x:v>67.69285714285714</x:v>
      </x:c>
      <x:c r="AH3435" s="18" t="n">
        <x:f>SUM(V3435,Y3435,AB3435,AE3435)</x:f>
        <x:v>789.7500000000001</x:v>
      </x:c>
      <x:c r="AI3435" s="18" t="n">
        <x:f>N3435-AH3435</x:f>
        <x:v>-1.1368683772161603e-13</x:v>
      </x:c>
      <x:c r="AJ3435" s="18" t="n">
        <x:f>V3435*INDEX('07 Mode Capacity'!$P$6:$P$17,MATCH("AIR-"&amp;I3435,'07 Mode Capacity'!$C$6:$C$17,0))</x:f>
        <x:v>0</x:v>
      </x:c>
      <x:c r="AK3435" s="18" t="n">
        <x:f>Y3435*INDEX('07 Mode Capacity'!$P$6:$P$17,MATCH("OCEAN-"&amp;I3435,'07 Mode Capacity'!$C$6:$C$17,0))</x:f>
        <x:v>0</x:v>
      </x:c>
      <x:c r="AL3435" s="18" t="n">
        <x:f>AB3435*INDEX('07 Mode Capacity'!$P$6:$P$17,MATCH("LAND-"&amp;I3435,'07 Mode Capacity'!$C$6:$C$17,0))</x:f>
        <x:v>88.12553595347528</x:v>
      </x:c>
      <x:c r="AM3435" s="18" t="n">
        <x:f>AE3435*INDEX('07 Mode Capacity'!$P$6:$P$17,MATCH("INLAND-"&amp;I3435,'07 Mode Capacity'!$C$6:$C$17,0))</x:f>
        <x:v>42.730057905462374</x:v>
      </x:c>
      <x:c r="AN3435" s="18" t="n">
        <x:f>SUM(AJ3435:AM3435)</x:f>
        <x:v>130.85559385893765</x:v>
      </x:c>
      <x:c r="AO3435" s="17" t="n">
        <x:f>IF(N3435=0,1,AN3435/N3435)</x:f>
        <x:v>0.16569242653869914</x:v>
      </x:c>
      <x:c r="AP3435" s="11" t="str">
        <x:f>IF(AO3435&gt;='01 Controls'!$E$16,"PASS","FAIL")</x:f>
        <x:v>FAIL</x:v>
      </x:c>
      <x:c r="AQ3435" s="11" t="str">
        <x:v>UNQUANTIFIED</x:v>
      </x:c>
      <x:c r="AR3435" s="11" t="str">
        <x:v>Position-class planning record; serial item and receiver open</x:v>
      </x:c>
      <x:c r="AS3435" s="26"/>
      <x:c r="AT3435" s="26"/>
    </x:row>
    <x:row r="3436">
      <x:c r="C3436" s="11" t="str">
        <x:v>M5-C-DTG-TNK-20</x:v>
      </x:c>
      <x:c r="D3436" s="11" t="str">
        <x:v>M5</x:v>
      </x:c>
      <x:c r="E3436" s="11" t="str">
        <x:v>Drought and water</x:v>
      </x:c>
      <x:c r="F3436" s="11" t="str">
        <x:v>C-DTG</x:v>
      </x:c>
      <x:c r="G3436" s="11" t="str">
        <x:v>Displacement transition group</x:v>
      </x:c>
      <x:c r="H3436" s="11" t="str">
        <x:v>TNK-20</x:v>
      </x:c>
      <x:c r="I3436" s="19" t="n">
        <x:v>48</x:v>
      </x:c>
      <x:c r="J3436" s="21" t="n">
        <x:v>6</x:v>
      </x:c>
      <x:c r="K3436" s="18" t="n">
        <x:f>'05 Cargo Register'!K300</x:f>
        <x:v>175.5</x:v>
      </x:c>
      <x:c r="L3436" s="18" t="n">
        <x:f>'05 Cargo Register'!N300</x:f>
        <x:v>11</x:v>
      </x:c>
      <x:c r="M3436" s="18" t="n">
        <x:f>'05 Cargo Register'!O300</x:f>
        <x:v>233.75</x:v>
      </x:c>
      <x:c r="N3436" s="18" t="n">
        <x:f>J3436*K3436</x:f>
        <x:v>1053</x:v>
      </x:c>
      <x:c r="O3436" s="18" t="n">
        <x:f>J3436*L3436</x:f>
        <x:v>66</x:v>
      </x:c>
      <x:c r="P3436" s="18" t="n">
        <x:f>J3436*M3436</x:f>
        <x:v>1402.5</x:v>
      </x:c>
      <x:c r="Q3436" s="22" t="n">
        <x:f>'01 Controls'!$E$29*'02 Cargo Classes'!$M$10</x:f>
        <x:v>0</x:v>
      </x:c>
      <x:c r="R3436" s="22" t="n">
        <x:f>'01 Controls'!$F$29*'02 Cargo Classes'!$N$10</x:f>
        <x:v>0</x:v>
      </x:c>
      <x:c r="S3436" s="22" t="n">
        <x:f>'01 Controls'!$G$29*'02 Cargo Classes'!$O$10</x:f>
        <x:v>0.8</x:v>
      </x:c>
      <x:c r="T3436" s="22" t="n">
        <x:f>'01 Controls'!$H$29*'02 Cargo Classes'!$P$10</x:f>
        <x:v>0.15</x:v>
      </x:c>
      <x:c r="U3436" s="22" t="n">
        <x:f>SUM(Q3436:T3436)</x:f>
        <x:v>0.9500000000000001</x:v>
      </x:c>
      <x:c r="V3436" s="18" t="n">
        <x:f>IF(U3436=0,0,N3436*Q3436/U3436)</x:f>
        <x:v>0</x:v>
      </x:c>
      <x:c r="W3436" s="18" t="n">
        <x:f>IF(U3436=0,0,P3436*Q3436/U3436)</x:f>
        <x:v>0</x:v>
      </x:c>
      <x:c r="X3436" s="18" t="n">
        <x:f>MAX(V3436,W3436*'01 Controls'!$E$12)</x:f>
        <x:v>0</x:v>
      </x:c>
      <x:c r="Y3436" s="18" t="n">
        <x:f>IF(U3436=0,0,N3436*R3436/U3436)</x:f>
        <x:v>0</x:v>
      </x:c>
      <x:c r="Z3436" s="18" t="n">
        <x:f>IF(U3436=0,0,P3436*R3436/U3436)</x:f>
        <x:v>0</x:v>
      </x:c>
      <x:c r="AA3436" s="18" t="n">
        <x:f>MAX(Y3436,Z3436*'01 Controls'!$E$13)</x:f>
        <x:v>0</x:v>
      </x:c>
      <x:c r="AB3436" s="18" t="n">
        <x:f>IF(U3436=0,0,N3436*S3436/U3436)</x:f>
        <x:v>886.7368421052632</x:v>
      </x:c>
      <x:c r="AC3436" s="18" t="n">
        <x:f>IF(U3436=0,0,P3436*S3436/U3436)</x:f>
        <x:v>1181.0526315789473</x:v>
      </x:c>
      <x:c r="AD3436" s="18" t="n">
        <x:f>MAX(AB3436,AC3436*'01 Controls'!$E$14)</x:f>
        <x:v>886.7368421052632</x:v>
      </x:c>
      <x:c r="AE3436" s="18" t="n">
        <x:f>IF(U3436=0,0,N3436*T3436/U3436)</x:f>
        <x:v>166.26315789473682</x:v>
      </x:c>
      <x:c r="AF3436" s="18" t="n">
        <x:f>IF(U3436=0,0,P3436*T3436/U3436)</x:f>
        <x:v>221.44736842105263</x:v>
      </x:c>
      <x:c r="AG3436" s="18" t="n">
        <x:f>MAX(AE3436,AF3436*'01 Controls'!$E$15)</x:f>
        <x:v>166.26315789473682</x:v>
      </x:c>
      <x:c r="AH3436" s="18" t="n">
        <x:f>SUM(V3436,Y3436,AB3436,AE3436)</x:f>
        <x:v>1053</x:v>
      </x:c>
      <x:c r="AI3436" s="18" t="n">
        <x:f>N3436-AH3436</x:f>
        <x:v>0</x:v>
      </x:c>
      <x:c r="AJ3436" s="18" t="n">
        <x:f>V3436*INDEX('07 Mode Capacity'!$P$6:$P$17,MATCH("AIR-"&amp;I3436,'07 Mode Capacity'!$C$6:$C$17,0))</x:f>
        <x:v>0</x:v>
      </x:c>
      <x:c r="AK3436" s="18" t="n">
        <x:f>Y3436*INDEX('07 Mode Capacity'!$P$6:$P$17,MATCH("OCEAN-"&amp;I3436,'07 Mode Capacity'!$C$6:$C$17,0))</x:f>
        <x:v>0</x:v>
      </x:c>
      <x:c r="AL3436" s="18" t="n">
        <x:f>AB3436*INDEX('07 Mode Capacity'!$P$6:$P$17,MATCH("LAND-"&amp;I3436,'07 Mode Capacity'!$C$6:$C$17,0))</x:f>
        <x:v>108.22434239900473</x:v>
      </x:c>
      <x:c r="AM3436" s="18" t="n">
        <x:f>AE3436*INDEX('07 Mode Capacity'!$P$6:$P$17,MATCH("INLAND-"&amp;I3436,'07 Mode Capacity'!$C$6:$C$17,0))</x:f>
        <x:v>104.95101941692512</x:v>
      </x:c>
      <x:c r="AN3436" s="18" t="n">
        <x:f>SUM(AJ3436:AM3436)</x:f>
        <x:v>213.17536181592985</x:v>
      </x:c>
      <x:c r="AO3436" s="17" t="n">
        <x:f>IF(N3436=0,1,AN3436/N3436)</x:f>
        <x:v>0.20244573771693242</x:v>
      </x:c>
      <x:c r="AP3436" s="11" t="str">
        <x:f>IF(AO3436&gt;='01 Controls'!$E$16,"PASS","FAIL")</x:f>
        <x:v>FAIL</x:v>
      </x:c>
      <x:c r="AQ3436" s="11" t="str">
        <x:v>UNQUANTIFIED</x:v>
      </x:c>
      <x:c r="AR3436" s="11" t="str">
        <x:v>Position-class planning record; serial item and receiver open</x:v>
      </x:c>
      <x:c r="AS3436" s="26"/>
      <x:c r="AT3436" s="26"/>
    </x:row>
    <x:row r="3437">
      <x:c r="C3437" s="11" t="str">
        <x:v>M5-C-DTG-ROL-30</x:v>
      </x:c>
      <x:c r="D3437" s="11" t="str">
        <x:v>M5</x:v>
      </x:c>
      <x:c r="E3437" s="11" t="str">
        <x:v>Drought and water</x:v>
      </x:c>
      <x:c r="F3437" s="11" t="str">
        <x:v>C-DTG</x:v>
      </x:c>
      <x:c r="G3437" s="11" t="str">
        <x:v>Displacement transition group</x:v>
      </x:c>
      <x:c r="H3437" s="11" t="str">
        <x:v>ROL-30</x:v>
      </x:c>
      <x:c r="I3437" s="19" t="n">
        <x:v>48</x:v>
      </x:c>
      <x:c r="J3437" s="21" t="n">
        <x:v>6</x:v>
      </x:c>
      <x:c r="K3437" s="18" t="n">
        <x:f>'05 Cargo Register'!K301</x:f>
        <x:v>263.25</x:v>
      </x:c>
      <x:c r="L3437" s="18" t="n">
        <x:f>'05 Cargo Register'!N301</x:f>
        <x:v>11</x:v>
      </x:c>
      <x:c r="M3437" s="18" t="n">
        <x:f>'05 Cargo Register'!O301</x:f>
        <x:v>701.25</x:v>
      </x:c>
      <x:c r="N3437" s="18" t="n">
        <x:f>J3437*K3437</x:f>
        <x:v>1579.5</x:v>
      </x:c>
      <x:c r="O3437" s="18" t="n">
        <x:f>J3437*L3437</x:f>
        <x:v>66</x:v>
      </x:c>
      <x:c r="P3437" s="18" t="n">
        <x:f>J3437*M3437</x:f>
        <x:v>4207.5</x:v>
      </x:c>
      <x:c r="Q3437" s="22" t="n">
        <x:f>'01 Controls'!$E$29*'02 Cargo Classes'!$M$12</x:f>
        <x:v>0</x:v>
      </x:c>
      <x:c r="R3437" s="22" t="n">
        <x:f>'01 Controls'!$F$29*'02 Cargo Classes'!$N$12</x:f>
        <x:v>0</x:v>
      </x:c>
      <x:c r="S3437" s="22" t="n">
        <x:f>'01 Controls'!$G$29*'02 Cargo Classes'!$O$12</x:f>
        <x:v>1.2000000000000002</x:v>
      </x:c>
      <x:c r="T3437" s="22" t="n">
        <x:f>'01 Controls'!$H$29*'02 Cargo Classes'!$P$12</x:f>
        <x:v>0.09</x:v>
      </x:c>
      <x:c r="U3437" s="22" t="n">
        <x:f>SUM(Q3437:T3437)</x:f>
        <x:v>1.2900000000000003</x:v>
      </x:c>
      <x:c r="V3437" s="18" t="n">
        <x:f>IF(U3437=0,0,N3437*Q3437/U3437)</x:f>
        <x:v>0</x:v>
      </x:c>
      <x:c r="W3437" s="18" t="n">
        <x:f>IF(U3437=0,0,P3437*Q3437/U3437)</x:f>
        <x:v>0</x:v>
      </x:c>
      <x:c r="X3437" s="18" t="n">
        <x:f>MAX(V3437,W3437*'01 Controls'!$E$12)</x:f>
        <x:v>0</x:v>
      </x:c>
      <x:c r="Y3437" s="18" t="n">
        <x:f>IF(U3437=0,0,N3437*R3437/U3437)</x:f>
        <x:v>0</x:v>
      </x:c>
      <x:c r="Z3437" s="18" t="n">
        <x:f>IF(U3437=0,0,P3437*R3437/U3437)</x:f>
        <x:v>0</x:v>
      </x:c>
      <x:c r="AA3437" s="18" t="n">
        <x:f>MAX(Y3437,Z3437*'01 Controls'!$E$13)</x:f>
        <x:v>0</x:v>
      </x:c>
      <x:c r="AB3437" s="18" t="n">
        <x:f>IF(U3437=0,0,N3437*S3437/U3437)</x:f>
        <x:v>1469.3023255813953</x:v>
      </x:c>
      <x:c r="AC3437" s="18" t="n">
        <x:f>IF(U3437=0,0,P3437*S3437/U3437)</x:f>
        <x:v>3913.953488372093</x:v>
      </x:c>
      <x:c r="AD3437" s="18" t="n">
        <x:f>MAX(AB3437,AC3437*'01 Controls'!$E$14)</x:f>
        <x:v>1469.3023255813953</x:v>
      </x:c>
      <x:c r="AE3437" s="18" t="n">
        <x:f>IF(U3437=0,0,N3437*T3437/U3437)</x:f>
        <x:v>110.19767441860463</x:v>
      </x:c>
      <x:c r="AF3437" s="18" t="n">
        <x:f>IF(U3437=0,0,P3437*T3437/U3437)</x:f>
        <x:v>293.5465116279069</x:v>
      </x:c>
      <x:c r="AG3437" s="18" t="n">
        <x:f>MAX(AE3437,AF3437*'01 Controls'!$E$15)</x:f>
        <x:v>110.19767441860463</x:v>
      </x:c>
      <x:c r="AH3437" s="18" t="n">
        <x:f>SUM(V3437,Y3437,AB3437,AE3437)</x:f>
        <x:v>1579.5</x:v>
      </x:c>
      <x:c r="AI3437" s="18" t="n">
        <x:f>N3437-AH3437</x:f>
        <x:v>0</x:v>
      </x:c>
      <x:c r="AJ3437" s="18" t="n">
        <x:f>V3437*INDEX('07 Mode Capacity'!$P$6:$P$17,MATCH("AIR-"&amp;I3437,'07 Mode Capacity'!$C$6:$C$17,0))</x:f>
        <x:v>0</x:v>
      </x:c>
      <x:c r="AK3437" s="18" t="n">
        <x:f>Y3437*INDEX('07 Mode Capacity'!$P$6:$P$17,MATCH("OCEAN-"&amp;I3437,'07 Mode Capacity'!$C$6:$C$17,0))</x:f>
        <x:v>0</x:v>
      </x:c>
      <x:c r="AL3437" s="18" t="n">
        <x:f>AB3437*INDEX('07 Mode Capacity'!$P$6:$P$17,MATCH("LAND-"&amp;I3437,'07 Mode Capacity'!$C$6:$C$17,0))</x:f>
        <x:v>179.32521850997873</x:v>
      </x:c>
      <x:c r="AM3437" s="18" t="n">
        <x:f>AE3437*INDEX('07 Mode Capacity'!$P$6:$P$17,MATCH("INLAND-"&amp;I3437,'07 Mode Capacity'!$C$6:$C$17,0))</x:f>
        <x:v>69.56055938098525</x:v>
      </x:c>
      <x:c r="AN3437" s="18" t="n">
        <x:f>SUM(AJ3437:AM3437)</x:f>
        <x:v>248.885777890964</x:v>
      </x:c>
      <x:c r="AO3437" s="17" t="n">
        <x:f>IF(N3437=0,1,AN3437/N3437)</x:f>
        <x:v>0.1575725089528104</x:v>
      </x:c>
      <x:c r="AP3437" s="11" t="str">
        <x:f>IF(AO3437&gt;='01 Controls'!$E$16,"PASS","FAIL")</x:f>
        <x:v>FAIL</x:v>
      </x:c>
      <x:c r="AQ3437" s="11" t="str">
        <x:v>UNQUANTIFIED</x:v>
      </x:c>
      <x:c r="AR3437" s="11" t="str">
        <x:v>Position-class planning record; serial item and receiver open</x:v>
      </x:c>
      <x:c r="AS3437" s="26"/>
      <x:c r="AT3437" s="26"/>
    </x:row>
    <x:row r="3438">
      <x:c r="C3438" s="11" t="str">
        <x:v>M5-C-DTG-LIN-18</x:v>
      </x:c>
      <x:c r="D3438" s="11" t="str">
        <x:v>M5</x:v>
      </x:c>
      <x:c r="E3438" s="11" t="str">
        <x:v>Drought and water</x:v>
      </x:c>
      <x:c r="F3438" s="11" t="str">
        <x:v>C-DTG</x:v>
      </x:c>
      <x:c r="G3438" s="11" t="str">
        <x:v>Displacement transition group</x:v>
      </x:c>
      <x:c r="H3438" s="11" t="str">
        <x:v>LIN-18</x:v>
      </x:c>
      <x:c r="I3438" s="19" t="n">
        <x:v>72</x:v>
      </x:c>
      <x:c r="J3438" s="21" t="n">
        <x:v>6</x:v>
      </x:c>
      <x:c r="K3438" s="18" t="n">
        <x:f>'05 Cargo Register'!K302</x:f>
        <x:v>87.75</x:v>
      </x:c>
      <x:c r="L3438" s="18" t="n">
        <x:f>'05 Cargo Register'!N302</x:f>
        <x:v>7</x:v>
      </x:c>
      <x:c r="M3438" s="18" t="n">
        <x:f>'05 Cargo Register'!O302</x:f>
        <x:v>308</x:v>
      </x:c>
      <x:c r="N3438" s="18" t="n">
        <x:f>J3438*K3438</x:f>
        <x:v>526.5</x:v>
      </x:c>
      <x:c r="O3438" s="18" t="n">
        <x:f>J3438*L3438</x:f>
        <x:v>42</x:v>
      </x:c>
      <x:c r="P3438" s="18" t="n">
        <x:f>J3438*M3438</x:f>
        <x:v>1848</x:v>
      </x:c>
      <x:c r="Q3438" s="22" t="n">
        <x:f>'01 Controls'!$E$29*'02 Cargo Classes'!$M$13</x:f>
        <x:v>0</x:v>
      </x:c>
      <x:c r="R3438" s="22" t="n">
        <x:f>'01 Controls'!$F$29*'02 Cargo Classes'!$N$13</x:f>
        <x:v>0</x:v>
      </x:c>
      <x:c r="S3438" s="22" t="n">
        <x:f>'01 Controls'!$G$29*'02 Cargo Classes'!$O$13</x:f>
        <x:v>0.8</x:v>
      </x:c>
      <x:c r="T3438" s="22" t="n">
        <x:f>'01 Controls'!$H$29*'02 Cargo Classes'!$P$13</x:f>
        <x:v>0.15</x:v>
      </x:c>
      <x:c r="U3438" s="22" t="n">
        <x:f>SUM(Q3438:T3438)</x:f>
        <x:v>0.9500000000000001</x:v>
      </x:c>
      <x:c r="V3438" s="18" t="n">
        <x:f>IF(U3438=0,0,N3438*Q3438/U3438)</x:f>
        <x:v>0</x:v>
      </x:c>
      <x:c r="W3438" s="18" t="n">
        <x:f>IF(U3438=0,0,P3438*Q3438/U3438)</x:f>
        <x:v>0</x:v>
      </x:c>
      <x:c r="X3438" s="18" t="n">
        <x:f>MAX(V3438,W3438*'01 Controls'!$E$12)</x:f>
        <x:v>0</x:v>
      </x:c>
      <x:c r="Y3438" s="18" t="n">
        <x:f>IF(U3438=0,0,N3438*R3438/U3438)</x:f>
        <x:v>0</x:v>
      </x:c>
      <x:c r="Z3438" s="18" t="n">
        <x:f>IF(U3438=0,0,P3438*R3438/U3438)</x:f>
        <x:v>0</x:v>
      </x:c>
      <x:c r="AA3438" s="18" t="n">
        <x:f>MAX(Y3438,Z3438*'01 Controls'!$E$13)</x:f>
        <x:v>0</x:v>
      </x:c>
      <x:c r="AB3438" s="18" t="n">
        <x:f>IF(U3438=0,0,N3438*S3438/U3438)</x:f>
        <x:v>443.3684210526316</x:v>
      </x:c>
      <x:c r="AC3438" s="18" t="n">
        <x:f>IF(U3438=0,0,P3438*S3438/U3438)</x:f>
        <x:v>1556.2105263157894</x:v>
      </x:c>
      <x:c r="AD3438" s="18" t="n">
        <x:f>MAX(AB3438,AC3438*'01 Controls'!$E$14)</x:f>
        <x:v>443.3684210526316</x:v>
      </x:c>
      <x:c r="AE3438" s="18" t="n">
        <x:f>IF(U3438=0,0,N3438*T3438/U3438)</x:f>
        <x:v>83.13157894736841</x:v>
      </x:c>
      <x:c r="AF3438" s="18" t="n">
        <x:f>IF(U3438=0,0,P3438*T3438/U3438)</x:f>
        <x:v>291.7894736842105</x:v>
      </x:c>
      <x:c r="AG3438" s="18" t="n">
        <x:f>MAX(AE3438,AF3438*'01 Controls'!$E$15)</x:f>
        <x:v>83.13157894736841</x:v>
      </x:c>
      <x:c r="AH3438" s="18" t="n">
        <x:f>SUM(V3438,Y3438,AB3438,AE3438)</x:f>
        <x:v>526.5</x:v>
      </x:c>
      <x:c r="AI3438" s="18" t="n">
        <x:f>N3438-AH3438</x:f>
        <x:v>0</x:v>
      </x:c>
      <x:c r="AJ3438" s="18" t="n">
        <x:f>V3438*INDEX('07 Mode Capacity'!$P$6:$P$17,MATCH("AIR-"&amp;I3438,'07 Mode Capacity'!$C$6:$C$17,0))</x:f>
        <x:v>0</x:v>
      </x:c>
      <x:c r="AK3438" s="18" t="n">
        <x:f>Y3438*INDEX('07 Mode Capacity'!$P$6:$P$17,MATCH("OCEAN-"&amp;I3438,'07 Mode Capacity'!$C$6:$C$17,0))</x:f>
        <x:v>0</x:v>
      </x:c>
      <x:c r="AL3438" s="18" t="n">
        <x:f>AB3438*INDEX('07 Mode Capacity'!$P$6:$P$17,MATCH("LAND-"&amp;I3438,'07 Mode Capacity'!$C$6:$C$17,0))</x:f>
        <x:v>317.01295439726977</x:v>
      </x:c>
      <x:c r="AM3438" s="18" t="n">
        <x:f>AE3438*INDEX('07 Mode Capacity'!$P$6:$P$17,MATCH("INLAND-"&amp;I3438,'07 Mode Capacity'!$C$6:$C$17,0))</x:f>
        <x:v>83.13157894736841</x:v>
      </x:c>
      <x:c r="AN3438" s="18" t="n">
        <x:f>SUM(AJ3438:AM3438)</x:f>
        <x:v>400.14453334463815</x:v>
      </x:c>
      <x:c r="AO3438" s="17" t="n">
        <x:f>IF(N3438=0,1,AN3438/N3438)</x:f>
        <x:v>0.760008610341193</x:v>
      </x:c>
      <x:c r="AP3438" s="11" t="str">
        <x:f>IF(AO3438&gt;='01 Controls'!$E$16,"PASS","FAIL")</x:f>
        <x:v>FAIL</x:v>
      </x:c>
      <x:c r="AQ3438" s="11" t="str">
        <x:v>UNQUANTIFIED</x:v>
      </x:c>
      <x:c r="AR3438" s="11" t="str">
        <x:v>Position-class planning record; serial item and receiver open</x:v>
      </x:c>
      <x:c r="AS3438" s="26"/>
      <x:c r="AT3438" s="26"/>
    </x:row>
    <x:row r="3439">
      <x:c r="C3439" s="11" t="str">
        <x:v>M5-C-DTG-BLK-08</x:v>
      </x:c>
      <x:c r="D3439" s="11" t="str">
        <x:v>M5</x:v>
      </x:c>
      <x:c r="E3439" s="11" t="str">
        <x:v>Drought and water</x:v>
      </x:c>
      <x:c r="F3439" s="11" t="str">
        <x:v>C-DTG</x:v>
      </x:c>
      <x:c r="G3439" s="11" t="str">
        <x:v>Displacement transition group</x:v>
      </x:c>
      <x:c r="H3439" s="11" t="str">
        <x:v>BLK-08</x:v>
      </x:c>
      <x:c r="I3439" s="19" t="n">
        <x:v>48</x:v>
      </x:c>
      <x:c r="J3439" s="21" t="n">
        <x:v>6</x:v>
      </x:c>
      <x:c r="K3439" s="18" t="n">
        <x:f>'05 Cargo Register'!K303</x:f>
        <x:v>745.875</x:v>
      </x:c>
      <x:c r="L3439" s="18" t="n">
        <x:f>'05 Cargo Register'!N303</x:f>
        <x:v>117</x:v>
      </x:c>
      <x:c r="M3439" s="18" t="n">
        <x:f>'05 Cargo Register'!O303</x:f>
        <x:v>5967</x:v>
      </x:c>
      <x:c r="N3439" s="18" t="n">
        <x:f>J3439*K3439</x:f>
        <x:v>4475.25</x:v>
      </x:c>
      <x:c r="O3439" s="18" t="n">
        <x:f>J3439*L3439</x:f>
        <x:v>702</x:v>
      </x:c>
      <x:c r="P3439" s="18" t="n">
        <x:f>J3439*M3439</x:f>
        <x:v>35802</x:v>
      </x:c>
      <x:c r="Q3439" s="22" t="n">
        <x:f>'01 Controls'!$E$29*'02 Cargo Classes'!$M$14</x:f>
        <x:v>0.05</x:v>
      </x:c>
      <x:c r="R3439" s="22" t="n">
        <x:f>'01 Controls'!$F$29*'02 Cargo Classes'!$N$14</x:f>
        <x:v>0</x:v>
      </x:c>
      <x:c r="S3439" s="22" t="n">
        <x:f>'01 Controls'!$G$29*'02 Cargo Classes'!$O$14</x:f>
        <x:v>0.8</x:v>
      </x:c>
      <x:c r="T3439" s="22" t="n">
        <x:f>'01 Controls'!$H$29*'02 Cargo Classes'!$P$14</x:f>
        <x:v>0.075</x:v>
      </x:c>
      <x:c r="U3439" s="22" t="n">
        <x:f>SUM(Q3439:T3439)</x:f>
        <x:v>0.925</x:v>
      </x:c>
      <x:c r="V3439" s="18" t="n">
        <x:f>IF(U3439=0,0,N3439*Q3439/U3439)</x:f>
        <x:v>241.90540540540542</x:v>
      </x:c>
      <x:c r="W3439" s="18" t="n">
        <x:f>IF(U3439=0,0,P3439*Q3439/U3439)</x:f>
        <x:v>1935.2432432432433</x:v>
      </x:c>
      <x:c r="X3439" s="18" t="n">
        <x:f>MAX(V3439,W3439*'01 Controls'!$E$12)</x:f>
        <x:v>483.81081081081084</x:v>
      </x:c>
      <x:c r="Y3439" s="18" t="n">
        <x:f>IF(U3439=0,0,N3439*R3439/U3439)</x:f>
        <x:v>0</x:v>
      </x:c>
      <x:c r="Z3439" s="18" t="n">
        <x:f>IF(U3439=0,0,P3439*R3439/U3439)</x:f>
        <x:v>0</x:v>
      </x:c>
      <x:c r="AA3439" s="18" t="n">
        <x:f>MAX(Y3439,Z3439*'01 Controls'!$E$13)</x:f>
        <x:v>0</x:v>
      </x:c>
      <x:c r="AB3439" s="18" t="n">
        <x:f>IF(U3439=0,0,N3439*S3439/U3439)</x:f>
        <x:v>3870.4864864864867</x:v>
      </x:c>
      <x:c r="AC3439" s="18" t="n">
        <x:f>IF(U3439=0,0,P3439*S3439/U3439)</x:f>
        <x:v>30963.891891891893</x:v>
      </x:c>
      <x:c r="AD3439" s="18" t="n">
        <x:f>MAX(AB3439,AC3439*'01 Controls'!$E$14)</x:f>
        <x:v>6192.778378378379</x:v>
      </x:c>
      <x:c r="AE3439" s="18" t="n">
        <x:f>IF(U3439=0,0,N3439*T3439/U3439)</x:f>
        <x:v>362.8581081081081</x:v>
      </x:c>
      <x:c r="AF3439" s="18" t="n">
        <x:f>IF(U3439=0,0,P3439*T3439/U3439)</x:f>
        <x:v>2902.864864864865</x:v>
      </x:c>
      <x:c r="AG3439" s="18" t="n">
        <x:f>MAX(AE3439,AF3439*'01 Controls'!$E$15)</x:f>
        <x:v>522.5156756756757</x:v>
      </x:c>
      <x:c r="AH3439" s="18" t="n">
        <x:f>SUM(V3439,Y3439,AB3439,AE3439)</x:f>
        <x:v>4475.25</x:v>
      </x:c>
      <x:c r="AI3439" s="18" t="n">
        <x:f>N3439-AH3439</x:f>
        <x:v>0</x:v>
      </x:c>
      <x:c r="AJ3439" s="18" t="n">
        <x:f>V3439*INDEX('07 Mode Capacity'!$P$6:$P$17,MATCH("AIR-"&amp;I3439,'07 Mode Capacity'!$C$6:$C$17,0))</x:f>
        <x:v>67.81471106806254</x:v>
      </x:c>
      <x:c r="AK3439" s="18" t="n">
        <x:f>Y3439*INDEX('07 Mode Capacity'!$P$6:$P$17,MATCH("OCEAN-"&amp;I3439,'07 Mode Capacity'!$C$6:$C$17,0))</x:f>
        <x:v>0</x:v>
      </x:c>
      <x:c r="AL3439" s="18" t="n">
        <x:f>AB3439*INDEX('07 Mode Capacity'!$P$6:$P$17,MATCH("LAND-"&amp;I3439,'07 Mode Capacity'!$C$6:$C$17,0))</x:f>
        <x:v>472.3846296605206</x:v>
      </x:c>
      <x:c r="AM3439" s="18" t="n">
        <x:f>AE3439*INDEX('07 Mode Capacity'!$P$6:$P$17,MATCH("INLAND-"&amp;I3439,'07 Mode Capacity'!$C$6:$C$17,0))</x:f>
        <x:v>229.04850859234338</x:v>
      </x:c>
      <x:c r="AN3439" s="18" t="n">
        <x:f>SUM(AJ3439:AM3439)</x:f>
        <x:v>769.2478493209265</x:v>
      </x:c>
      <x:c r="AO3439" s="17" t="n">
        <x:f>IF(N3439=0,1,AN3439/N3439)</x:f>
        <x:v>0.17188935798467717</x:v>
      </x:c>
      <x:c r="AP3439" s="11" t="str">
        <x:f>IF(AO3439&gt;='01 Controls'!$E$16,"PASS","FAIL")</x:f>
        <x:v>FAIL</x:v>
      </x:c>
      <x:c r="AQ3439" s="11" t="str">
        <x:v>UNQUANTIFIED</x:v>
      </x:c>
      <x:c r="AR3439" s="11" t="str">
        <x:v>Position-class planning record; serial item and receiver open</x:v>
      </x:c>
      <x:c r="AS3439" s="26"/>
      <x:c r="AT3439" s="26"/>
    </x:row>
    <x:row r="3440">
      <x:c r="C3440" s="11" t="str">
        <x:v>M5-C-CIG-APL-45</x:v>
      </x:c>
      <x:c r="D3440" s="11" t="str">
        <x:v>M5</x:v>
      </x:c>
      <x:c r="E3440" s="11" t="str">
        <x:v>Drought and water</x:v>
      </x:c>
      <x:c r="F3440" s="11" t="str">
        <x:v>C-CIG</x:v>
      </x:c>
      <x:c r="G3440" s="11" t="str">
        <x:v>Community institutions group</x:v>
      </x:c>
      <x:c r="H3440" s="11" t="str">
        <x:v>APL-45</x:v>
      </x:c>
      <x:c r="I3440" s="19" t="n">
        <x:v>24</x:v>
      </x:c>
      <x:c r="J3440" s="21" t="n">
        <x:v>5</x:v>
      </x:c>
      <x:c r="K3440" s="18" t="n">
        <x:f>'05 Cargo Register'!K304</x:f>
        <x:v>175.5</x:v>
      </x:c>
      <x:c r="L3440" s="18" t="n">
        <x:f>'05 Cargo Register'!N304</x:f>
        <x:v>46</x:v>
      </x:c>
      <x:c r="M3440" s="18" t="n">
        <x:f>'05 Cargo Register'!O304</x:f>
        <x:v>345</x:v>
      </x:c>
      <x:c r="N3440" s="18" t="n">
        <x:f>J3440*K3440</x:f>
        <x:v>877.5</x:v>
      </x:c>
      <x:c r="O3440" s="18" t="n">
        <x:f>J3440*L3440</x:f>
        <x:v>230</x:v>
      </x:c>
      <x:c r="P3440" s="18" t="n">
        <x:f>J3440*M3440</x:f>
        <x:v>1725</x:v>
      </x:c>
      <x:c r="Q3440" s="22" t="n">
        <x:f>'01 Controls'!$E$29*'02 Cargo Classes'!$M$6</x:f>
        <x:v>0.15000000000000002</x:v>
      </x:c>
      <x:c r="R3440" s="22" t="n">
        <x:f>'01 Controls'!$F$29*'02 Cargo Classes'!$N$6</x:f>
        <x:v>0</x:v>
      </x:c>
      <x:c r="S3440" s="22" t="n">
        <x:f>'01 Controls'!$G$29*'02 Cargo Classes'!$O$6</x:f>
        <x:v>0.8</x:v>
      </x:c>
      <x:c r="T3440" s="22" t="n">
        <x:f>'01 Controls'!$H$29*'02 Cargo Classes'!$P$6</x:f>
        <x:v>0.045</x:v>
      </x:c>
      <x:c r="U3440" s="22" t="n">
        <x:f>SUM(Q3440:T3440)</x:f>
        <x:v>0.9950000000000001</x:v>
      </x:c>
      <x:c r="V3440" s="18" t="n">
        <x:f>IF(U3440=0,0,N3440*Q3440/U3440)</x:f>
        <x:v>132.28643216080403</x:v>
      </x:c>
      <x:c r="W3440" s="18" t="n">
        <x:f>IF(U3440=0,0,P3440*Q3440/U3440)</x:f>
        <x:v>260.05025125628146</x:v>
      </x:c>
      <x:c r="X3440" s="18" t="n">
        <x:f>MAX(V3440,W3440*'01 Controls'!$E$12)</x:f>
        <x:v>132.28643216080403</x:v>
      </x:c>
      <x:c r="Y3440" s="18" t="n">
        <x:f>IF(U3440=0,0,N3440*R3440/U3440)</x:f>
        <x:v>0</x:v>
      </x:c>
      <x:c r="Z3440" s="18" t="n">
        <x:f>IF(U3440=0,0,P3440*R3440/U3440)</x:f>
        <x:v>0</x:v>
      </x:c>
      <x:c r="AA3440" s="18" t="n">
        <x:f>MAX(Y3440,Z3440*'01 Controls'!$E$13)</x:f>
        <x:v>0</x:v>
      </x:c>
      <x:c r="AB3440" s="18" t="n">
        <x:f>IF(U3440=0,0,N3440*S3440/U3440)</x:f>
        <x:v>705.5276381909547</x:v>
      </x:c>
      <x:c r="AC3440" s="18" t="n">
        <x:f>IF(U3440=0,0,P3440*S3440/U3440)</x:f>
        <x:v>1386.934673366834</x:v>
      </x:c>
      <x:c r="AD3440" s="18" t="n">
        <x:f>MAX(AB3440,AC3440*'01 Controls'!$E$14)</x:f>
        <x:v>705.5276381909547</x:v>
      </x:c>
      <x:c r="AE3440" s="18" t="n">
        <x:f>IF(U3440=0,0,N3440*T3440/U3440)</x:f>
        <x:v>39.6859296482412</x:v>
      </x:c>
      <x:c r="AF3440" s="18" t="n">
        <x:f>IF(U3440=0,0,P3440*T3440/U3440)</x:f>
        <x:v>78.01507537688441</x:v>
      </x:c>
      <x:c r="AG3440" s="18" t="n">
        <x:f>MAX(AE3440,AF3440*'01 Controls'!$E$15)</x:f>
        <x:v>39.6859296482412</x:v>
      </x:c>
      <x:c r="AH3440" s="18" t="n">
        <x:f>SUM(V3440,Y3440,AB3440,AE3440)</x:f>
        <x:v>877.4999999999999</x:v>
      </x:c>
      <x:c r="AI3440" s="18" t="n">
        <x:f>N3440-AH3440</x:f>
        <x:v>1.1368683772161603e-13</x:v>
      </x:c>
      <x:c r="AJ3440" s="18" t="n">
        <x:f>V3440*INDEX('07 Mode Capacity'!$P$6:$P$17,MATCH("AIR-"&amp;I3440,'07 Mode Capacity'!$C$6:$C$17,0))</x:f>
        <x:v>26.842778069639397</x:v>
      </x:c>
      <x:c r="AK3440" s="18" t="n">
        <x:f>Y3440*INDEX('07 Mode Capacity'!$P$6:$P$17,MATCH("OCEAN-"&amp;I3440,'07 Mode Capacity'!$C$6:$C$17,0))</x:f>
        <x:v>0</x:v>
      </x:c>
      <x:c r="AL3440" s="18" t="n">
        <x:f>AB3440*INDEX('07 Mode Capacity'!$P$6:$P$17,MATCH("LAND-"&amp;I3440,'07 Mode Capacity'!$C$6:$C$17,0))</x:f>
        <x:v>269.86497369163504</x:v>
      </x:c>
      <x:c r="AM3440" s="18" t="n">
        <x:f>AE3440*INDEX('07 Mode Capacity'!$P$6:$P$17,MATCH("INLAND-"&amp;I3440,'07 Mode Capacity'!$C$6:$C$17,0))</x:f>
        <x:v>39.6859296482412</x:v>
      </x:c>
      <x:c r="AN3440" s="18" t="n">
        <x:f>SUM(AJ3440:AM3440)</x:f>
        <x:v>336.39368140951564</x:v>
      </x:c>
      <x:c r="AO3440" s="17" t="n">
        <x:f>IF(N3440=0,1,AN3440/N3440)</x:f>
        <x:v>0.3833546226889067</x:v>
      </x:c>
      <x:c r="AP3440" s="11" t="str">
        <x:f>IF(AO3440&gt;='01 Controls'!$E$16,"PASS","FAIL")</x:f>
        <x:v>FAIL</x:v>
      </x:c>
      <x:c r="AQ3440" s="11" t="str">
        <x:v>UNQUANTIFIED</x:v>
      </x:c>
      <x:c r="AR3440" s="11" t="str">
        <x:v>Position-class planning record; serial item and receiver open</x:v>
      </x:c>
      <x:c r="AS3440" s="26"/>
      <x:c r="AT3440" s="26"/>
    </x:row>
    <x:row r="3441">
      <x:c r="C3441" s="11" t="str">
        <x:v>M5-C-CIG-ISO-18</x:v>
      </x:c>
      <x:c r="D3441" s="11" t="str">
        <x:v>M5</x:v>
      </x:c>
      <x:c r="E3441" s="11" t="str">
        <x:v>Drought and water</x:v>
      </x:c>
      <x:c r="F3441" s="11" t="str">
        <x:v>C-CIG</x:v>
      </x:c>
      <x:c r="G3441" s="11" t="str">
        <x:v>Community institutions group</x:v>
      </x:c>
      <x:c r="H3441" s="11" t="str">
        <x:v>ISO-18</x:v>
      </x:c>
      <x:c r="I3441" s="19" t="n">
        <x:v>48</x:v>
      </x:c>
      <x:c r="J3441" s="21" t="n">
        <x:v>5</x:v>
      </x:c>
      <x:c r="K3441" s="18" t="n">
        <x:f>'05 Cargo Register'!K305</x:f>
        <x:v>438.75</x:v>
      </x:c>
      <x:c r="L3441" s="18" t="n">
        <x:f>'05 Cargo Register'!N305</x:f>
        <x:v>29</x:v>
      </x:c>
      <x:c r="M3441" s="18" t="n">
        <x:f>'05 Cargo Register'!O305</x:f>
        <x:v>765.6</x:v>
      </x:c>
      <x:c r="N3441" s="18" t="n">
        <x:f>J3441*K3441</x:f>
        <x:v>2193.75</x:v>
      </x:c>
      <x:c r="O3441" s="18" t="n">
        <x:f>J3441*L3441</x:f>
        <x:v>145</x:v>
      </x:c>
      <x:c r="P3441" s="18" t="n">
        <x:f>J3441*M3441</x:f>
        <x:v>3828</x:v>
      </x:c>
      <x:c r="Q3441" s="22" t="n">
        <x:f>'01 Controls'!$E$29*'02 Cargo Classes'!$M$7</x:f>
        <x:v>0.010000000000000002</x:v>
      </x:c>
      <x:c r="R3441" s="22" t="n">
        <x:f>'01 Controls'!$F$29*'02 Cargo Classes'!$N$7</x:f>
        <x:v>0</x:v>
      </x:c>
      <x:c r="S3441" s="22" t="n">
        <x:f>'01 Controls'!$G$29*'02 Cargo Classes'!$O$7</x:f>
        <x:v>0.96</x:v>
      </x:c>
      <x:c r="T3441" s="22" t="n">
        <x:f>'01 Controls'!$H$29*'02 Cargo Classes'!$P$7</x:f>
        <x:v>0.12</x:v>
      </x:c>
      <x:c r="U3441" s="22" t="n">
        <x:f>SUM(Q3441:T3441)</x:f>
        <x:v>1.0899999999999999</x:v>
      </x:c>
      <x:c r="V3441" s="18" t="n">
        <x:f>IF(U3441=0,0,N3441*Q3441/U3441)</x:f>
        <x:v>20.12614678899083</x:v>
      </x:c>
      <x:c r="W3441" s="18" t="n">
        <x:f>IF(U3441=0,0,P3441*Q3441/U3441)</x:f>
        <x:v>35.119266055045884</x:v>
      </x:c>
      <x:c r="X3441" s="18" t="n">
        <x:f>MAX(V3441,W3441*'01 Controls'!$E$12)</x:f>
        <x:v>20.12614678899083</x:v>
      </x:c>
      <x:c r="Y3441" s="18" t="n">
        <x:f>IF(U3441=0,0,N3441*R3441/U3441)</x:f>
        <x:v>0</x:v>
      </x:c>
      <x:c r="Z3441" s="18" t="n">
        <x:f>IF(U3441=0,0,P3441*R3441/U3441)</x:f>
        <x:v>0</x:v>
      </x:c>
      <x:c r="AA3441" s="18" t="n">
        <x:f>MAX(Y3441,Z3441*'01 Controls'!$E$13)</x:f>
        <x:v>0</x:v>
      </x:c>
      <x:c r="AB3441" s="18" t="n">
        <x:f>IF(U3441=0,0,N3441*S3441/U3441)</x:f>
        <x:v>1932.1100917431195</x:v>
      </x:c>
      <x:c r="AC3441" s="18" t="n">
        <x:f>IF(U3441=0,0,P3441*S3441/U3441)</x:f>
        <x:v>3371.449541284404</x:v>
      </x:c>
      <x:c r="AD3441" s="18" t="n">
        <x:f>MAX(AB3441,AC3441*'01 Controls'!$E$14)</x:f>
        <x:v>1932.1100917431195</x:v>
      </x:c>
      <x:c r="AE3441" s="18" t="n">
        <x:f>IF(U3441=0,0,N3441*T3441/U3441)</x:f>
        <x:v>241.51376146788994</x:v>
      </x:c>
      <x:c r="AF3441" s="18" t="n">
        <x:f>IF(U3441=0,0,P3441*T3441/U3441)</x:f>
        <x:v>421.4311926605505</x:v>
      </x:c>
      <x:c r="AG3441" s="18" t="n">
        <x:f>MAX(AE3441,AF3441*'01 Controls'!$E$15)</x:f>
        <x:v>241.51376146788994</x:v>
      </x:c>
      <x:c r="AH3441" s="18" t="n">
        <x:f>SUM(V3441,Y3441,AB3441,AE3441)</x:f>
        <x:v>2193.75</x:v>
      </x:c>
      <x:c r="AI3441" s="18" t="n">
        <x:f>N3441-AH3441</x:f>
        <x:v>0</x:v>
      </x:c>
      <x:c r="AJ3441" s="18" t="n">
        <x:f>V3441*INDEX('07 Mode Capacity'!$P$6:$P$17,MATCH("AIR-"&amp;I3441,'07 Mode Capacity'!$C$6:$C$17,0))</x:f>
        <x:v>5.642076608918678</x:v>
      </x:c>
      <x:c r="AK3441" s="18" t="n">
        <x:f>Y3441*INDEX('07 Mode Capacity'!$P$6:$P$17,MATCH("OCEAN-"&amp;I3441,'07 Mode Capacity'!$C$6:$C$17,0))</x:f>
        <x:v>0</x:v>
      </x:c>
      <x:c r="AL3441" s="18" t="n">
        <x:f>AB3441*INDEX('07 Mode Capacity'!$P$6:$P$17,MATCH("LAND-"&amp;I3441,'07 Mode Capacity'!$C$6:$C$17,0))</x:f>
        <x:v>235.80992036480387</x:v>
      </x:c>
      <x:c r="AM3441" s="18" t="n">
        <x:f>AE3441*INDEX('07 Mode Capacity'!$P$6:$P$17,MATCH("INLAND-"&amp;I3441,'07 Mode Capacity'!$C$6:$C$17,0))</x:f>
        <x:v>152.45178661479952</x:v>
      </x:c>
      <x:c r="AN3441" s="18" t="n">
        <x:f>SUM(AJ3441:AM3441)</x:f>
        <x:v>393.90378358852206</x:v>
      </x:c>
      <x:c r="AO3441" s="17" t="n">
        <x:f>IF(N3441=0,1,AN3441/N3441)</x:f>
        <x:v>0.17955728026827217</x:v>
      </x:c>
      <x:c r="AP3441" s="11" t="str">
        <x:f>IF(AO3441&gt;='01 Controls'!$E$16,"PASS","FAIL")</x:f>
        <x:v>FAIL</x:v>
      </x:c>
      <x:c r="AQ3441" s="11" t="str">
        <x:v>UNQUANTIFIED</x:v>
      </x:c>
      <x:c r="AR3441" s="11" t="str">
        <x:v>Position-class planning record; serial item and receiver open</x:v>
      </x:c>
      <x:c r="AS3441" s="26"/>
      <x:c r="AT3441" s="26"/>
    </x:row>
    <x:row r="3442">
      <x:c r="C3442" s="11" t="str">
        <x:v>M5-C-CIG-COL-12</x:v>
      </x:c>
      <x:c r="D3442" s="11" t="str">
        <x:v>M5</x:v>
      </x:c>
      <x:c r="E3442" s="11" t="str">
        <x:v>Drought and water</x:v>
      </x:c>
      <x:c r="F3442" s="11" t="str">
        <x:v>C-CIG</x:v>
      </x:c>
      <x:c r="G3442" s="11" t="str">
        <x:v>Community institutions group</x:v>
      </x:c>
      <x:c r="H3442" s="11" t="str">
        <x:v>COL-12</x:v>
      </x:c>
      <x:c r="I3442" s="19" t="n">
        <x:v>24</x:v>
      </x:c>
      <x:c r="J3442" s="21" t="n">
        <x:v>5</x:v>
      </x:c>
      <x:c r="K3442" s="18" t="n">
        <x:f>'05 Cargo Register'!K306</x:f>
        <x:v>175.5</x:v>
      </x:c>
      <x:c r="L3442" s="18" t="n">
        <x:f>'05 Cargo Register'!N306</x:f>
        <x:v>19</x:v>
      </x:c>
      <x:c r="M3442" s="18" t="n">
        <x:f>'05 Cargo Register'!O306</x:f>
        <x:v>501.6</x:v>
      </x:c>
      <x:c r="N3442" s="18" t="n">
        <x:f>J3442*K3442</x:f>
        <x:v>877.5</x:v>
      </x:c>
      <x:c r="O3442" s="18" t="n">
        <x:f>J3442*L3442</x:f>
        <x:v>95</x:v>
      </x:c>
      <x:c r="P3442" s="18" t="n">
        <x:f>J3442*M3442</x:f>
        <x:v>2508</x:v>
      </x:c>
      <x:c r="Q3442" s="22" t="n">
        <x:f>'01 Controls'!$E$29*'02 Cargo Classes'!$M$8</x:f>
        <x:v>0.1</x:v>
      </x:c>
      <x:c r="R3442" s="22" t="n">
        <x:f>'01 Controls'!$F$29*'02 Cargo Classes'!$N$8</x:f>
        <x:v>0</x:v>
      </x:c>
      <x:c r="S3442" s="22" t="n">
        <x:f>'01 Controls'!$G$29*'02 Cargo Classes'!$O$8</x:f>
        <x:v>0.96</x:v>
      </x:c>
      <x:c r="T3442" s="22" t="n">
        <x:f>'01 Controls'!$H$29*'02 Cargo Classes'!$P$8</x:f>
        <x:v>0.03</x:v>
      </x:c>
      <x:c r="U3442" s="22" t="n">
        <x:f>SUM(Q3442:T3442)</x:f>
        <x:v>1.09</x:v>
      </x:c>
      <x:c r="V3442" s="18" t="n">
        <x:f>IF(U3442=0,0,N3442*Q3442/U3442)</x:f>
        <x:v>80.50458715596329</x:v>
      </x:c>
      <x:c r="W3442" s="18" t="n">
        <x:f>IF(U3442=0,0,P3442*Q3442/U3442)</x:f>
        <x:v>230.09174311926606</x:v>
      </x:c>
      <x:c r="X3442" s="18" t="n">
        <x:f>MAX(V3442,W3442*'01 Controls'!$E$12)</x:f>
        <x:v>80.50458715596329</x:v>
      </x:c>
      <x:c r="Y3442" s="18" t="n">
        <x:f>IF(U3442=0,0,N3442*R3442/U3442)</x:f>
        <x:v>0</x:v>
      </x:c>
      <x:c r="Z3442" s="18" t="n">
        <x:f>IF(U3442=0,0,P3442*R3442/U3442)</x:f>
        <x:v>0</x:v>
      </x:c>
      <x:c r="AA3442" s="18" t="n">
        <x:f>MAX(Y3442,Z3442*'01 Controls'!$E$13)</x:f>
        <x:v>0</x:v>
      </x:c>
      <x:c r="AB3442" s="18" t="n">
        <x:f>IF(U3442=0,0,N3442*S3442/U3442)</x:f>
        <x:v>772.8440366972476</x:v>
      </x:c>
      <x:c r="AC3442" s="18" t="n">
        <x:f>IF(U3442=0,0,P3442*S3442/U3442)</x:f>
        <x:v>2208.8807339449536</x:v>
      </x:c>
      <x:c r="AD3442" s="18" t="n">
        <x:f>MAX(AB3442,AC3442*'01 Controls'!$E$14)</x:f>
        <x:v>772.8440366972476</x:v>
      </x:c>
      <x:c r="AE3442" s="18" t="n">
        <x:f>IF(U3442=0,0,N3442*T3442/U3442)</x:f>
        <x:v>24.151376146788987</x:v>
      </x:c>
      <x:c r="AF3442" s="18" t="n">
        <x:f>IF(U3442=0,0,P3442*T3442/U3442)</x:f>
        <x:v>69.0275229357798</x:v>
      </x:c>
      <x:c r="AG3442" s="18" t="n">
        <x:f>MAX(AE3442,AF3442*'01 Controls'!$E$15)</x:f>
        <x:v>24.151376146788987</x:v>
      </x:c>
      <x:c r="AH3442" s="18" t="n">
        <x:f>SUM(V3442,Y3442,AB3442,AE3442)</x:f>
        <x:v>877.4999999999999</x:v>
      </x:c>
      <x:c r="AI3442" s="18" t="n">
        <x:f>N3442-AH3442</x:f>
        <x:v>1.1368683772161603e-13</x:v>
      </x:c>
      <x:c r="AJ3442" s="18" t="n">
        <x:f>V3442*INDEX('07 Mode Capacity'!$P$6:$P$17,MATCH("AIR-"&amp;I3442,'07 Mode Capacity'!$C$6:$C$17,0))</x:f>
        <x:v>16.33551325950532</x:v>
      </x:c>
      <x:c r="AK3442" s="18" t="n">
        <x:f>Y3442*INDEX('07 Mode Capacity'!$P$6:$P$17,MATCH("OCEAN-"&amp;I3442,'07 Mode Capacity'!$C$6:$C$17,0))</x:f>
        <x:v>0</x:v>
      </x:c>
      <x:c r="AL3442" s="18" t="n">
        <x:f>AB3442*INDEX('07 Mode Capacity'!$P$6:$P$17,MATCH("LAND-"&amp;I3442,'07 Mode Capacity'!$C$6:$C$17,0))</x:f>
        <x:v>295.6135583374424</x:v>
      </x:c>
      <x:c r="AM3442" s="18" t="n">
        <x:f>AE3442*INDEX('07 Mode Capacity'!$P$6:$P$17,MATCH("INLAND-"&amp;I3442,'07 Mode Capacity'!$C$6:$C$17,0))</x:f>
        <x:v>24.151376146788987</x:v>
      </x:c>
      <x:c r="AN3442" s="18" t="n">
        <x:f>SUM(AJ3442:AM3442)</x:f>
        <x:v>336.1004477437367</x:v>
      </x:c>
      <x:c r="AO3442" s="17" t="n">
        <x:f>IF(N3442=0,1,AN3442/N3442)</x:f>
        <x:v>0.38302045326921563</x:v>
      </x:c>
      <x:c r="AP3442" s="11" t="str">
        <x:f>IF(AO3442&gt;='01 Controls'!$E$16,"PASS","FAIL")</x:f>
        <x:v>FAIL</x:v>
      </x:c>
      <x:c r="AQ3442" s="11" t="str">
        <x:v>UNQUANTIFIED</x:v>
      </x:c>
      <x:c r="AR3442" s="11" t="str">
        <x:v>Position-class planning record; serial item and receiver open</x:v>
      </x:c>
      <x:c r="AS3442" s="26"/>
      <x:c r="AT3442" s="26"/>
    </x:row>
    <x:row r="3443">
      <x:c r="C3443" s="11" t="str">
        <x:v>M5-C-CIG-BAT-22</x:v>
      </x:c>
      <x:c r="D3443" s="11" t="str">
        <x:v>M5</x:v>
      </x:c>
      <x:c r="E3443" s="11" t="str">
        <x:v>Drought and water</x:v>
      </x:c>
      <x:c r="F3443" s="11" t="str">
        <x:v>C-CIG</x:v>
      </x:c>
      <x:c r="G3443" s="11" t="str">
        <x:v>Community institutions group</x:v>
      </x:c>
      <x:c r="H3443" s="11" t="str">
        <x:v>BAT-22</x:v>
      </x:c>
      <x:c r="I3443" s="19" t="n">
        <x:v>48</x:v>
      </x:c>
      <x:c r="J3443" s="21" t="n">
        <x:v>5</x:v>
      </x:c>
      <x:c r="K3443" s="18" t="n">
        <x:f>'05 Cargo Register'!K307</x:f>
        <x:v>131.625</x:v>
      </x:c>
      <x:c r="L3443" s="18" t="n">
        <x:f>'05 Cargo Register'!N307</x:f>
        <x:v>8</x:v>
      </x:c>
      <x:c r="M3443" s="18" t="n">
        <x:f>'05 Cargo Register'!O307</x:f>
        <x:v>211.20000000000002</x:v>
      </x:c>
      <x:c r="N3443" s="18" t="n">
        <x:f>J3443*K3443</x:f>
        <x:v>658.125</x:v>
      </x:c>
      <x:c r="O3443" s="18" t="n">
        <x:f>J3443*L3443</x:f>
        <x:v>40</x:v>
      </x:c>
      <x:c r="P3443" s="18" t="n">
        <x:f>J3443*M3443</x:f>
        <x:v>1056</x:v>
      </x:c>
      <x:c r="Q3443" s="22" t="n">
        <x:f>'01 Controls'!$E$29*'02 Cargo Classes'!$M$9</x:f>
        <x:v>0</x:v>
      </x:c>
      <x:c r="R3443" s="22" t="n">
        <x:f>'01 Controls'!$F$29*'02 Cargo Classes'!$N$9</x:f>
        <x:v>0</x:v>
      </x:c>
      <x:c r="S3443" s="22" t="n">
        <x:f>'01 Controls'!$G$29*'02 Cargo Classes'!$O$9</x:f>
        <x:v>0.8</x:v>
      </x:c>
      <x:c r="T3443" s="22" t="n">
        <x:f>'01 Controls'!$H$29*'02 Cargo Classes'!$P$9</x:f>
        <x:v>0.075</x:v>
      </x:c>
      <x:c r="U3443" s="22" t="n">
        <x:f>SUM(Q3443:T3443)</x:f>
        <x:v>0.875</x:v>
      </x:c>
      <x:c r="V3443" s="18" t="n">
        <x:f>IF(U3443=0,0,N3443*Q3443/U3443)</x:f>
        <x:v>0</x:v>
      </x:c>
      <x:c r="W3443" s="18" t="n">
        <x:f>IF(U3443=0,0,P3443*Q3443/U3443)</x:f>
        <x:v>0</x:v>
      </x:c>
      <x:c r="X3443" s="18" t="n">
        <x:f>MAX(V3443,W3443*'01 Controls'!$E$12)</x:f>
        <x:v>0</x:v>
      </x:c>
      <x:c r="Y3443" s="18" t="n">
        <x:f>IF(U3443=0,0,N3443*R3443/U3443)</x:f>
        <x:v>0</x:v>
      </x:c>
      <x:c r="Z3443" s="18" t="n">
        <x:f>IF(U3443=0,0,P3443*R3443/U3443)</x:f>
        <x:v>0</x:v>
      </x:c>
      <x:c r="AA3443" s="18" t="n">
        <x:f>MAX(Y3443,Z3443*'01 Controls'!$E$13)</x:f>
        <x:v>0</x:v>
      </x:c>
      <x:c r="AB3443" s="18" t="n">
        <x:f>IF(U3443=0,0,N3443*S3443/U3443)</x:f>
        <x:v>601.7142857142857</x:v>
      </x:c>
      <x:c r="AC3443" s="18" t="n">
        <x:f>IF(U3443=0,0,P3443*S3443/U3443)</x:f>
        <x:v>965.4857142857144</x:v>
      </x:c>
      <x:c r="AD3443" s="18" t="n">
        <x:f>MAX(AB3443,AC3443*'01 Controls'!$E$14)</x:f>
        <x:v>601.7142857142857</x:v>
      </x:c>
      <x:c r="AE3443" s="18" t="n">
        <x:f>IF(U3443=0,0,N3443*T3443/U3443)</x:f>
        <x:v>56.410714285714285</x:v>
      </x:c>
      <x:c r="AF3443" s="18" t="n">
        <x:f>IF(U3443=0,0,P3443*T3443/U3443)</x:f>
        <x:v>90.51428571428572</x:v>
      </x:c>
      <x:c r="AG3443" s="18" t="n">
        <x:f>MAX(AE3443,AF3443*'01 Controls'!$E$15)</x:f>
        <x:v>56.410714285714285</x:v>
      </x:c>
      <x:c r="AH3443" s="18" t="n">
        <x:f>SUM(V3443,Y3443,AB3443,AE3443)</x:f>
        <x:v>658.125</x:v>
      </x:c>
      <x:c r="AI3443" s="18" t="n">
        <x:f>N3443-AH3443</x:f>
        <x:v>0</x:v>
      </x:c>
      <x:c r="AJ3443" s="18" t="n">
        <x:f>V3443*INDEX('07 Mode Capacity'!$P$6:$P$17,MATCH("AIR-"&amp;I3443,'07 Mode Capacity'!$C$6:$C$17,0))</x:f>
        <x:v>0</x:v>
      </x:c>
      <x:c r="AK3443" s="18" t="n">
        <x:f>Y3443*INDEX('07 Mode Capacity'!$P$6:$P$17,MATCH("OCEAN-"&amp;I3443,'07 Mode Capacity'!$C$6:$C$17,0))</x:f>
        <x:v>0</x:v>
      </x:c>
      <x:c r="AL3443" s="18" t="n">
        <x:f>AB3443*INDEX('07 Mode Capacity'!$P$6:$P$17,MATCH("LAND-"&amp;I3443,'07 Mode Capacity'!$C$6:$C$17,0))</x:f>
        <x:v>73.43794662789605</x:v>
      </x:c>
      <x:c r="AM3443" s="18" t="n">
        <x:f>AE3443*INDEX('07 Mode Capacity'!$P$6:$P$17,MATCH("INLAND-"&amp;I3443,'07 Mode Capacity'!$C$6:$C$17,0))</x:f>
        <x:v>35.60838158788531</x:v>
      </x:c>
      <x:c r="AN3443" s="18" t="n">
        <x:f>SUM(AJ3443:AM3443)</x:f>
        <x:v>109.04632821578136</x:v>
      </x:c>
      <x:c r="AO3443" s="17" t="n">
        <x:f>IF(N3443=0,1,AN3443/N3443)</x:f>
        <x:v>0.16569242653869912</x:v>
      </x:c>
      <x:c r="AP3443" s="11" t="str">
        <x:f>IF(AO3443&gt;='01 Controls'!$E$16,"PASS","FAIL")</x:f>
        <x:v>FAIL</x:v>
      </x:c>
      <x:c r="AQ3443" s="11" t="str">
        <x:v>UNQUANTIFIED</x:v>
      </x:c>
      <x:c r="AR3443" s="11" t="str">
        <x:v>Position-class planning record; serial item and receiver open</x:v>
      </x:c>
      <x:c r="AS3443" s="26"/>
      <x:c r="AT3443" s="26"/>
    </x:row>
    <x:row r="3444">
      <x:c r="C3444" s="11" t="str">
        <x:v>M5-C-CIG-TNK-20</x:v>
      </x:c>
      <x:c r="D3444" s="11" t="str">
        <x:v>M5</x:v>
      </x:c>
      <x:c r="E3444" s="11" t="str">
        <x:v>Drought and water</x:v>
      </x:c>
      <x:c r="F3444" s="11" t="str">
        <x:v>C-CIG</x:v>
      </x:c>
      <x:c r="G3444" s="11" t="str">
        <x:v>Community institutions group</x:v>
      </x:c>
      <x:c r="H3444" s="11" t="str">
        <x:v>TNK-20</x:v>
      </x:c>
      <x:c r="I3444" s="19" t="n">
        <x:v>48</x:v>
      </x:c>
      <x:c r="J3444" s="21" t="n">
        <x:v>5</x:v>
      </x:c>
      <x:c r="K3444" s="18" t="n">
        <x:f>'05 Cargo Register'!K308</x:f>
        <x:v>175.5</x:v>
      </x:c>
      <x:c r="L3444" s="18" t="n">
        <x:f>'05 Cargo Register'!N308</x:f>
        <x:v>11</x:v>
      </x:c>
      <x:c r="M3444" s="18" t="n">
        <x:f>'05 Cargo Register'!O308</x:f>
        <x:v>233.75</x:v>
      </x:c>
      <x:c r="N3444" s="18" t="n">
        <x:f>J3444*K3444</x:f>
        <x:v>877.5</x:v>
      </x:c>
      <x:c r="O3444" s="18" t="n">
        <x:f>J3444*L3444</x:f>
        <x:v>55</x:v>
      </x:c>
      <x:c r="P3444" s="18" t="n">
        <x:f>J3444*M3444</x:f>
        <x:v>1168.75</x:v>
      </x:c>
      <x:c r="Q3444" s="22" t="n">
        <x:f>'01 Controls'!$E$29*'02 Cargo Classes'!$M$10</x:f>
        <x:v>0</x:v>
      </x:c>
      <x:c r="R3444" s="22" t="n">
        <x:f>'01 Controls'!$F$29*'02 Cargo Classes'!$N$10</x:f>
        <x:v>0</x:v>
      </x:c>
      <x:c r="S3444" s="22" t="n">
        <x:f>'01 Controls'!$G$29*'02 Cargo Classes'!$O$10</x:f>
        <x:v>0.8</x:v>
      </x:c>
      <x:c r="T3444" s="22" t="n">
        <x:f>'01 Controls'!$H$29*'02 Cargo Classes'!$P$10</x:f>
        <x:v>0.15</x:v>
      </x:c>
      <x:c r="U3444" s="22" t="n">
        <x:f>SUM(Q3444:T3444)</x:f>
        <x:v>0.9500000000000001</x:v>
      </x:c>
      <x:c r="V3444" s="18" t="n">
        <x:f>IF(U3444=0,0,N3444*Q3444/U3444)</x:f>
        <x:v>0</x:v>
      </x:c>
      <x:c r="W3444" s="18" t="n">
        <x:f>IF(U3444=0,0,P3444*Q3444/U3444)</x:f>
        <x:v>0</x:v>
      </x:c>
      <x:c r="X3444" s="18" t="n">
        <x:f>MAX(V3444,W3444*'01 Controls'!$E$12)</x:f>
        <x:v>0</x:v>
      </x:c>
      <x:c r="Y3444" s="18" t="n">
        <x:f>IF(U3444=0,0,N3444*R3444/U3444)</x:f>
        <x:v>0</x:v>
      </x:c>
      <x:c r="Z3444" s="18" t="n">
        <x:f>IF(U3444=0,0,P3444*R3444/U3444)</x:f>
        <x:v>0</x:v>
      </x:c>
      <x:c r="AA3444" s="18" t="n">
        <x:f>MAX(Y3444,Z3444*'01 Controls'!$E$13)</x:f>
        <x:v>0</x:v>
      </x:c>
      <x:c r="AB3444" s="18" t="n">
        <x:f>IF(U3444=0,0,N3444*S3444/U3444)</x:f>
        <x:v>738.9473684210526</x:v>
      </x:c>
      <x:c r="AC3444" s="18" t="n">
        <x:f>IF(U3444=0,0,P3444*S3444/U3444)</x:f>
        <x:v>984.2105263157894</x:v>
      </x:c>
      <x:c r="AD3444" s="18" t="n">
        <x:f>MAX(AB3444,AC3444*'01 Controls'!$E$14)</x:f>
        <x:v>738.9473684210526</x:v>
      </x:c>
      <x:c r="AE3444" s="18" t="n">
        <x:f>IF(U3444=0,0,N3444*T3444/U3444)</x:f>
        <x:v>138.55263157894737</x:v>
      </x:c>
      <x:c r="AF3444" s="18" t="n">
        <x:f>IF(U3444=0,0,P3444*T3444/U3444)</x:f>
        <x:v>184.53947368421052</x:v>
      </x:c>
      <x:c r="AG3444" s="18" t="n">
        <x:f>MAX(AE3444,AF3444*'01 Controls'!$E$15)</x:f>
        <x:v>138.55263157894737</x:v>
      </x:c>
      <x:c r="AH3444" s="18" t="n">
        <x:f>SUM(V3444,Y3444,AB3444,AE3444)</x:f>
        <x:v>877.5</x:v>
      </x:c>
      <x:c r="AI3444" s="18" t="n">
        <x:f>N3444-AH3444</x:f>
        <x:v>0</x:v>
      </x:c>
      <x:c r="AJ3444" s="18" t="n">
        <x:f>V3444*INDEX('07 Mode Capacity'!$P$6:$P$17,MATCH("AIR-"&amp;I3444,'07 Mode Capacity'!$C$6:$C$17,0))</x:f>
        <x:v>0</x:v>
      </x:c>
      <x:c r="AK3444" s="18" t="n">
        <x:f>Y3444*INDEX('07 Mode Capacity'!$P$6:$P$17,MATCH("OCEAN-"&amp;I3444,'07 Mode Capacity'!$C$6:$C$17,0))</x:f>
        <x:v>0</x:v>
      </x:c>
      <x:c r="AL3444" s="18" t="n">
        <x:f>AB3444*INDEX('07 Mode Capacity'!$P$6:$P$17,MATCH("LAND-"&amp;I3444,'07 Mode Capacity'!$C$6:$C$17,0))</x:f>
        <x:v>90.18695199917059</x:v>
      </x:c>
      <x:c r="AM3444" s="18" t="n">
        <x:f>AE3444*INDEX('07 Mode Capacity'!$P$6:$P$17,MATCH("INLAND-"&amp;I3444,'07 Mode Capacity'!$C$6:$C$17,0))</x:f>
        <x:v>87.45918284743762</x:v>
      </x:c>
      <x:c r="AN3444" s="18" t="n">
        <x:f>SUM(AJ3444:AM3444)</x:f>
        <x:v>177.64613484660822</x:v>
      </x:c>
      <x:c r="AO3444" s="17" t="n">
        <x:f>IF(N3444=0,1,AN3444/N3444)</x:f>
        <x:v>0.20244573771693244</x:v>
      </x:c>
      <x:c r="AP3444" s="11" t="str">
        <x:f>IF(AO3444&gt;='01 Controls'!$E$16,"PASS","FAIL")</x:f>
        <x:v>FAIL</x:v>
      </x:c>
      <x:c r="AQ3444" s="11" t="str">
        <x:v>UNQUANTIFIED</x:v>
      </x:c>
      <x:c r="AR3444" s="11" t="str">
        <x:v>Position-class planning record; serial item and receiver open</x:v>
      </x:c>
      <x:c r="AS3444" s="26"/>
      <x:c r="AT3444" s="26"/>
    </x:row>
    <x:row r="3445">
      <x:c r="C3445" s="11" t="str">
        <x:v>M5-C-CIG-ROL-30</x:v>
      </x:c>
      <x:c r="D3445" s="11" t="str">
        <x:v>M5</x:v>
      </x:c>
      <x:c r="E3445" s="11" t="str">
        <x:v>Drought and water</x:v>
      </x:c>
      <x:c r="F3445" s="11" t="str">
        <x:v>C-CIG</x:v>
      </x:c>
      <x:c r="G3445" s="11" t="str">
        <x:v>Community institutions group</x:v>
      </x:c>
      <x:c r="H3445" s="11" t="str">
        <x:v>ROL-30</x:v>
      </x:c>
      <x:c r="I3445" s="19" t="n">
        <x:v>48</x:v>
      </x:c>
      <x:c r="J3445" s="21" t="n">
        <x:v>5</x:v>
      </x:c>
      <x:c r="K3445" s="18" t="n">
        <x:f>'05 Cargo Register'!K309</x:f>
        <x:v>263.25</x:v>
      </x:c>
      <x:c r="L3445" s="18" t="n">
        <x:f>'05 Cargo Register'!N309</x:f>
        <x:v>11</x:v>
      </x:c>
      <x:c r="M3445" s="18" t="n">
        <x:f>'05 Cargo Register'!O309</x:f>
        <x:v>701.25</x:v>
      </x:c>
      <x:c r="N3445" s="18" t="n">
        <x:f>J3445*K3445</x:f>
        <x:v>1316.25</x:v>
      </x:c>
      <x:c r="O3445" s="18" t="n">
        <x:f>J3445*L3445</x:f>
        <x:v>55</x:v>
      </x:c>
      <x:c r="P3445" s="18" t="n">
        <x:f>J3445*M3445</x:f>
        <x:v>3506.25</x:v>
      </x:c>
      <x:c r="Q3445" s="22" t="n">
        <x:f>'01 Controls'!$E$29*'02 Cargo Classes'!$M$12</x:f>
        <x:v>0</x:v>
      </x:c>
      <x:c r="R3445" s="22" t="n">
        <x:f>'01 Controls'!$F$29*'02 Cargo Classes'!$N$12</x:f>
        <x:v>0</x:v>
      </x:c>
      <x:c r="S3445" s="22" t="n">
        <x:f>'01 Controls'!$G$29*'02 Cargo Classes'!$O$12</x:f>
        <x:v>1.2000000000000002</x:v>
      </x:c>
      <x:c r="T3445" s="22" t="n">
        <x:f>'01 Controls'!$H$29*'02 Cargo Classes'!$P$12</x:f>
        <x:v>0.09</x:v>
      </x:c>
      <x:c r="U3445" s="22" t="n">
        <x:f>SUM(Q3445:T3445)</x:f>
        <x:v>1.2900000000000003</x:v>
      </x:c>
      <x:c r="V3445" s="18" t="n">
        <x:f>IF(U3445=0,0,N3445*Q3445/U3445)</x:f>
        <x:v>0</x:v>
      </x:c>
      <x:c r="W3445" s="18" t="n">
        <x:f>IF(U3445=0,0,P3445*Q3445/U3445)</x:f>
        <x:v>0</x:v>
      </x:c>
      <x:c r="X3445" s="18" t="n">
        <x:f>MAX(V3445,W3445*'01 Controls'!$E$12)</x:f>
        <x:v>0</x:v>
      </x:c>
      <x:c r="Y3445" s="18" t="n">
        <x:f>IF(U3445=0,0,N3445*R3445/U3445)</x:f>
        <x:v>0</x:v>
      </x:c>
      <x:c r="Z3445" s="18" t="n">
        <x:f>IF(U3445=0,0,P3445*R3445/U3445)</x:f>
        <x:v>0</x:v>
      </x:c>
      <x:c r="AA3445" s="18" t="n">
        <x:f>MAX(Y3445,Z3445*'01 Controls'!$E$13)</x:f>
        <x:v>0</x:v>
      </x:c>
      <x:c r="AB3445" s="18" t="n">
        <x:f>IF(U3445=0,0,N3445*S3445/U3445)</x:f>
        <x:v>1224.4186046511627</x:v>
      </x:c>
      <x:c r="AC3445" s="18" t="n">
        <x:f>IF(U3445=0,0,P3445*S3445/U3445)</x:f>
        <x:v>3261.6279069767443</x:v>
      </x:c>
      <x:c r="AD3445" s="18" t="n">
        <x:f>MAX(AB3445,AC3445*'01 Controls'!$E$14)</x:f>
        <x:v>1224.4186046511627</x:v>
      </x:c>
      <x:c r="AE3445" s="18" t="n">
        <x:f>IF(U3445=0,0,N3445*T3445/U3445)</x:f>
        <x:v>91.83139534883719</x:v>
      </x:c>
      <x:c r="AF3445" s="18" t="n">
        <x:f>IF(U3445=0,0,P3445*T3445/U3445)</x:f>
        <x:v>244.62209302325576</x:v>
      </x:c>
      <x:c r="AG3445" s="18" t="n">
        <x:f>MAX(AE3445,AF3445*'01 Controls'!$E$15)</x:f>
        <x:v>91.83139534883719</x:v>
      </x:c>
      <x:c r="AH3445" s="18" t="n">
        <x:f>SUM(V3445,Y3445,AB3445,AE3445)</x:f>
        <x:v>1316.25</x:v>
      </x:c>
      <x:c r="AI3445" s="18" t="n">
        <x:f>N3445-AH3445</x:f>
        <x:v>0</x:v>
      </x:c>
      <x:c r="AJ3445" s="18" t="n">
        <x:f>V3445*INDEX('07 Mode Capacity'!$P$6:$P$17,MATCH("AIR-"&amp;I3445,'07 Mode Capacity'!$C$6:$C$17,0))</x:f>
        <x:v>0</x:v>
      </x:c>
      <x:c r="AK3445" s="18" t="n">
        <x:f>Y3445*INDEX('07 Mode Capacity'!$P$6:$P$17,MATCH("OCEAN-"&amp;I3445,'07 Mode Capacity'!$C$6:$C$17,0))</x:f>
        <x:v>0</x:v>
      </x:c>
      <x:c r="AL3445" s="18" t="n">
        <x:f>AB3445*INDEX('07 Mode Capacity'!$P$6:$P$17,MATCH("LAND-"&amp;I3445,'07 Mode Capacity'!$C$6:$C$17,0))</x:f>
        <x:v>149.43768209164895</x:v>
      </x:c>
      <x:c r="AM3445" s="18" t="n">
        <x:f>AE3445*INDEX('07 Mode Capacity'!$P$6:$P$17,MATCH("INLAND-"&amp;I3445,'07 Mode Capacity'!$C$6:$C$17,0))</x:f>
        <x:v>57.96713281748771</x:v>
      </x:c>
      <x:c r="AN3445" s="18" t="n">
        <x:f>SUM(AJ3445:AM3445)</x:f>
        <x:v>207.40481490913666</x:v>
      </x:c>
      <x:c r="AO3445" s="17" t="n">
        <x:f>IF(N3445=0,1,AN3445/N3445)</x:f>
        <x:v>0.1575725089528104</x:v>
      </x:c>
      <x:c r="AP3445" s="11" t="str">
        <x:f>IF(AO3445&gt;='01 Controls'!$E$16,"PASS","FAIL")</x:f>
        <x:v>FAIL</x:v>
      </x:c>
      <x:c r="AQ3445" s="11" t="str">
        <x:v>UNQUANTIFIED</x:v>
      </x:c>
      <x:c r="AR3445" s="11" t="str">
        <x:v>Position-class planning record; serial item and receiver open</x:v>
      </x:c>
      <x:c r="AS3445" s="26"/>
      <x:c r="AT3445" s="26"/>
    </x:row>
    <x:row r="3446">
      <x:c r="C3446" s="11" t="str">
        <x:v>M5-C-CIG-LIN-18</x:v>
      </x:c>
      <x:c r="D3446" s="11" t="str">
        <x:v>M5</x:v>
      </x:c>
      <x:c r="E3446" s="11" t="str">
        <x:v>Drought and water</x:v>
      </x:c>
      <x:c r="F3446" s="11" t="str">
        <x:v>C-CIG</x:v>
      </x:c>
      <x:c r="G3446" s="11" t="str">
        <x:v>Community institutions group</x:v>
      </x:c>
      <x:c r="H3446" s="11" t="str">
        <x:v>LIN-18</x:v>
      </x:c>
      <x:c r="I3446" s="19" t="n">
        <x:v>72</x:v>
      </x:c>
      <x:c r="J3446" s="21" t="n">
        <x:v>5</x:v>
      </x:c>
      <x:c r="K3446" s="18" t="n">
        <x:f>'05 Cargo Register'!K310</x:f>
        <x:v>87.75</x:v>
      </x:c>
      <x:c r="L3446" s="18" t="n">
        <x:f>'05 Cargo Register'!N310</x:f>
        <x:v>7</x:v>
      </x:c>
      <x:c r="M3446" s="18" t="n">
        <x:f>'05 Cargo Register'!O310</x:f>
        <x:v>308</x:v>
      </x:c>
      <x:c r="N3446" s="18" t="n">
        <x:f>J3446*K3446</x:f>
        <x:v>438.75</x:v>
      </x:c>
      <x:c r="O3446" s="18" t="n">
        <x:f>J3446*L3446</x:f>
        <x:v>35</x:v>
      </x:c>
      <x:c r="P3446" s="18" t="n">
        <x:f>J3446*M3446</x:f>
        <x:v>1540</x:v>
      </x:c>
      <x:c r="Q3446" s="22" t="n">
        <x:f>'01 Controls'!$E$29*'02 Cargo Classes'!$M$13</x:f>
        <x:v>0</x:v>
      </x:c>
      <x:c r="R3446" s="22" t="n">
        <x:f>'01 Controls'!$F$29*'02 Cargo Classes'!$N$13</x:f>
        <x:v>0</x:v>
      </x:c>
      <x:c r="S3446" s="22" t="n">
        <x:f>'01 Controls'!$G$29*'02 Cargo Classes'!$O$13</x:f>
        <x:v>0.8</x:v>
      </x:c>
      <x:c r="T3446" s="22" t="n">
        <x:f>'01 Controls'!$H$29*'02 Cargo Classes'!$P$13</x:f>
        <x:v>0.15</x:v>
      </x:c>
      <x:c r="U3446" s="22" t="n">
        <x:f>SUM(Q3446:T3446)</x:f>
        <x:v>0.9500000000000001</x:v>
      </x:c>
      <x:c r="V3446" s="18" t="n">
        <x:f>IF(U3446=0,0,N3446*Q3446/U3446)</x:f>
        <x:v>0</x:v>
      </x:c>
      <x:c r="W3446" s="18" t="n">
        <x:f>IF(U3446=0,0,P3446*Q3446/U3446)</x:f>
        <x:v>0</x:v>
      </x:c>
      <x:c r="X3446" s="18" t="n">
        <x:f>MAX(V3446,W3446*'01 Controls'!$E$12)</x:f>
        <x:v>0</x:v>
      </x:c>
      <x:c r="Y3446" s="18" t="n">
        <x:f>IF(U3446=0,0,N3446*R3446/U3446)</x:f>
        <x:v>0</x:v>
      </x:c>
      <x:c r="Z3446" s="18" t="n">
        <x:f>IF(U3446=0,0,P3446*R3446/U3446)</x:f>
        <x:v>0</x:v>
      </x:c>
      <x:c r="AA3446" s="18" t="n">
        <x:f>MAX(Y3446,Z3446*'01 Controls'!$E$13)</x:f>
        <x:v>0</x:v>
      </x:c>
      <x:c r="AB3446" s="18" t="n">
        <x:f>IF(U3446=0,0,N3446*S3446/U3446)</x:f>
        <x:v>369.4736842105263</x:v>
      </x:c>
      <x:c r="AC3446" s="18" t="n">
        <x:f>IF(U3446=0,0,P3446*S3446/U3446)</x:f>
        <x:v>1296.8421052631577</x:v>
      </x:c>
      <x:c r="AD3446" s="18" t="n">
        <x:f>MAX(AB3446,AC3446*'01 Controls'!$E$14)</x:f>
        <x:v>369.4736842105263</x:v>
      </x:c>
      <x:c r="AE3446" s="18" t="n">
        <x:f>IF(U3446=0,0,N3446*T3446/U3446)</x:f>
        <x:v>69.27631578947368</x:v>
      </x:c>
      <x:c r="AF3446" s="18" t="n">
        <x:f>IF(U3446=0,0,P3446*T3446/U3446)</x:f>
        <x:v>243.15789473684208</x:v>
      </x:c>
      <x:c r="AG3446" s="18" t="n">
        <x:f>MAX(AE3446,AF3446*'01 Controls'!$E$15)</x:f>
        <x:v>69.27631578947368</x:v>
      </x:c>
      <x:c r="AH3446" s="18" t="n">
        <x:f>SUM(V3446,Y3446,AB3446,AE3446)</x:f>
        <x:v>438.75</x:v>
      </x:c>
      <x:c r="AI3446" s="18" t="n">
        <x:f>N3446-AH3446</x:f>
        <x:v>0</x:v>
      </x:c>
      <x:c r="AJ3446" s="18" t="n">
        <x:f>V3446*INDEX('07 Mode Capacity'!$P$6:$P$17,MATCH("AIR-"&amp;I3446,'07 Mode Capacity'!$C$6:$C$17,0))</x:f>
        <x:v>0</x:v>
      </x:c>
      <x:c r="AK3446" s="18" t="n">
        <x:f>Y3446*INDEX('07 Mode Capacity'!$P$6:$P$17,MATCH("OCEAN-"&amp;I3446,'07 Mode Capacity'!$C$6:$C$17,0))</x:f>
        <x:v>0</x:v>
      </x:c>
      <x:c r="AL3446" s="18" t="n">
        <x:f>AB3446*INDEX('07 Mode Capacity'!$P$6:$P$17,MATCH("LAND-"&amp;I3446,'07 Mode Capacity'!$C$6:$C$17,0))</x:f>
        <x:v>264.1774619977248</x:v>
      </x:c>
      <x:c r="AM3446" s="18" t="n">
        <x:f>AE3446*INDEX('07 Mode Capacity'!$P$6:$P$17,MATCH("INLAND-"&amp;I3446,'07 Mode Capacity'!$C$6:$C$17,0))</x:f>
        <x:v>69.27631578947368</x:v>
      </x:c>
      <x:c r="AN3446" s="18" t="n">
        <x:f>SUM(AJ3446:AM3446)</x:f>
        <x:v>333.4537777871985</x:v>
      </x:c>
      <x:c r="AO3446" s="17" t="n">
        <x:f>IF(N3446=0,1,AN3446/N3446)</x:f>
        <x:v>0.7600086103411932</x:v>
      </x:c>
      <x:c r="AP3446" s="11" t="str">
        <x:f>IF(AO3446&gt;='01 Controls'!$E$16,"PASS","FAIL")</x:f>
        <x:v>FAIL</x:v>
      </x:c>
      <x:c r="AQ3446" s="11" t="str">
        <x:v>UNQUANTIFIED</x:v>
      </x:c>
      <x:c r="AR3446" s="11" t="str">
        <x:v>Position-class planning record; serial item and receiver open</x:v>
      </x:c>
      <x:c r="AS3446" s="26"/>
      <x:c r="AT3446" s="26"/>
    </x:row>
    <x:row r="3447">
      <x:c r="C3447" s="11" t="str">
        <x:v>M5-C-CIG-BLK-08</x:v>
      </x:c>
      <x:c r="D3447" s="11" t="str">
        <x:v>M5</x:v>
      </x:c>
      <x:c r="E3447" s="11" t="str">
        <x:v>Drought and water</x:v>
      </x:c>
      <x:c r="F3447" s="11" t="str">
        <x:v>C-CIG</x:v>
      </x:c>
      <x:c r="G3447" s="11" t="str">
        <x:v>Community institutions group</x:v>
      </x:c>
      <x:c r="H3447" s="11" t="str">
        <x:v>BLK-08</x:v>
      </x:c>
      <x:c r="I3447" s="19" t="n">
        <x:v>48</x:v>
      </x:c>
      <x:c r="J3447" s="21" t="n">
        <x:v>5</x:v>
      </x:c>
      <x:c r="K3447" s="18" t="n">
        <x:f>'05 Cargo Register'!K311</x:f>
        <x:v>745.875</x:v>
      </x:c>
      <x:c r="L3447" s="18" t="n">
        <x:f>'05 Cargo Register'!N311</x:f>
        <x:v>117</x:v>
      </x:c>
      <x:c r="M3447" s="18" t="n">
        <x:f>'05 Cargo Register'!O311</x:f>
        <x:v>5967</x:v>
      </x:c>
      <x:c r="N3447" s="18" t="n">
        <x:f>J3447*K3447</x:f>
        <x:v>3729.375</x:v>
      </x:c>
      <x:c r="O3447" s="18" t="n">
        <x:f>J3447*L3447</x:f>
        <x:v>585</x:v>
      </x:c>
      <x:c r="P3447" s="18" t="n">
        <x:f>J3447*M3447</x:f>
        <x:v>29835</x:v>
      </x:c>
      <x:c r="Q3447" s="22" t="n">
        <x:f>'01 Controls'!$E$29*'02 Cargo Classes'!$M$14</x:f>
        <x:v>0.05</x:v>
      </x:c>
      <x:c r="R3447" s="22" t="n">
        <x:f>'01 Controls'!$F$29*'02 Cargo Classes'!$N$14</x:f>
        <x:v>0</x:v>
      </x:c>
      <x:c r="S3447" s="22" t="n">
        <x:f>'01 Controls'!$G$29*'02 Cargo Classes'!$O$14</x:f>
        <x:v>0.8</x:v>
      </x:c>
      <x:c r="T3447" s="22" t="n">
        <x:f>'01 Controls'!$H$29*'02 Cargo Classes'!$P$14</x:f>
        <x:v>0.075</x:v>
      </x:c>
      <x:c r="U3447" s="22" t="n">
        <x:f>SUM(Q3447:T3447)</x:f>
        <x:v>0.925</x:v>
      </x:c>
      <x:c r="V3447" s="18" t="n">
        <x:f>IF(U3447=0,0,N3447*Q3447/U3447)</x:f>
        <x:v>201.58783783783784</x:v>
      </x:c>
      <x:c r="W3447" s="18" t="n">
        <x:f>IF(U3447=0,0,P3447*Q3447/U3447)</x:f>
        <x:v>1612.7027027027027</x:v>
      </x:c>
      <x:c r="X3447" s="18" t="n">
        <x:f>MAX(V3447,W3447*'01 Controls'!$E$12)</x:f>
        <x:v>403.1756756756757</x:v>
      </x:c>
      <x:c r="Y3447" s="18" t="n">
        <x:f>IF(U3447=0,0,N3447*R3447/U3447)</x:f>
        <x:v>0</x:v>
      </x:c>
      <x:c r="Z3447" s="18" t="n">
        <x:f>IF(U3447=0,0,P3447*R3447/U3447)</x:f>
        <x:v>0</x:v>
      </x:c>
      <x:c r="AA3447" s="18" t="n">
        <x:f>MAX(Y3447,Z3447*'01 Controls'!$E$13)</x:f>
        <x:v>0</x:v>
      </x:c>
      <x:c r="AB3447" s="18" t="n">
        <x:f>IF(U3447=0,0,N3447*S3447/U3447)</x:f>
        <x:v>3225.4054054054054</x:v>
      </x:c>
      <x:c r="AC3447" s="18" t="n">
        <x:f>IF(U3447=0,0,P3447*S3447/U3447)</x:f>
        <x:v>25803.243243243243</x:v>
      </x:c>
      <x:c r="AD3447" s="18" t="n">
        <x:f>MAX(AB3447,AC3447*'01 Controls'!$E$14)</x:f>
        <x:v>5160.648648648649</x:v>
      </x:c>
      <x:c r="AE3447" s="18" t="n">
        <x:f>IF(U3447=0,0,N3447*T3447/U3447)</x:f>
        <x:v>302.3817567567567</x:v>
      </x:c>
      <x:c r="AF3447" s="18" t="n">
        <x:f>IF(U3447=0,0,P3447*T3447/U3447)</x:f>
        <x:v>2419.0540540540537</x:v>
      </x:c>
      <x:c r="AG3447" s="18" t="n">
        <x:f>MAX(AE3447,AF3447*'01 Controls'!$E$15)</x:f>
        <x:v>435.4297297297297</x:v>
      </x:c>
      <x:c r="AH3447" s="18" t="n">
        <x:f>SUM(V3447,Y3447,AB3447,AE3447)</x:f>
        <x:v>3729.375</x:v>
      </x:c>
      <x:c r="AI3447" s="18" t="n">
        <x:f>N3447-AH3447</x:f>
        <x:v>0</x:v>
      </x:c>
      <x:c r="AJ3447" s="18" t="n">
        <x:f>V3447*INDEX('07 Mode Capacity'!$P$6:$P$17,MATCH("AIR-"&amp;I3447,'07 Mode Capacity'!$C$6:$C$17,0))</x:f>
        <x:v>56.51225922338544</x:v>
      </x:c>
      <x:c r="AK3447" s="18" t="n">
        <x:f>Y3447*INDEX('07 Mode Capacity'!$P$6:$P$17,MATCH("OCEAN-"&amp;I3447,'07 Mode Capacity'!$C$6:$C$17,0))</x:f>
        <x:v>0</x:v>
      </x:c>
      <x:c r="AL3447" s="18" t="n">
        <x:f>AB3447*INDEX('07 Mode Capacity'!$P$6:$P$17,MATCH("LAND-"&amp;I3447,'07 Mode Capacity'!$C$6:$C$17,0))</x:f>
        <x:v>393.6538580504338</x:v>
      </x:c>
      <x:c r="AM3447" s="18" t="n">
        <x:f>AE3447*INDEX('07 Mode Capacity'!$P$6:$P$17,MATCH("INLAND-"&amp;I3447,'07 Mode Capacity'!$C$6:$C$17,0))</x:f>
        <x:v>190.87375716028612</x:v>
      </x:c>
      <x:c r="AN3447" s="18" t="n">
        <x:f>SUM(AJ3447:AM3447)</x:f>
        <x:v>641.0398744341054</x:v>
      </x:c>
      <x:c r="AO3447" s="17" t="n">
        <x:f>IF(N3447=0,1,AN3447/N3447)</x:f>
        <x:v>0.17188935798467717</x:v>
      </x:c>
      <x:c r="AP3447" s="11" t="str">
        <x:f>IF(AO3447&gt;='01 Controls'!$E$16,"PASS","FAIL")</x:f>
        <x:v>FAIL</x:v>
      </x:c>
      <x:c r="AQ3447" s="11" t="str">
        <x:v>UNQUANTIFIED</x:v>
      </x:c>
      <x:c r="AR3447" s="11" t="str">
        <x:v>Position-class planning record; serial item and receiver open</x:v>
      </x:c>
      <x:c r="AS3447" s="26"/>
      <x:c r="AT3447" s="26"/>
    </x:row>
    <x:row r="3448">
      <x:c r="C3448" s="11" t="str">
        <x:v>M5-J-RIG-APL-45</x:v>
      </x:c>
      <x:c r="D3448" s="11" t="str">
        <x:v>M5</x:v>
      </x:c>
      <x:c r="E3448" s="11" t="str">
        <x:v>Drought and water</x:v>
      </x:c>
      <x:c r="F3448" s="11" t="str">
        <x:v>J-RIG</x:v>
      </x:c>
      <x:c r="G3448" s="11" t="str">
        <x:v>Resilience information group</x:v>
      </x:c>
      <x:c r="H3448" s="11" t="str">
        <x:v>APL-45</x:v>
      </x:c>
      <x:c r="I3448" s="19" t="n">
        <x:v>24</x:v>
      </x:c>
      <x:c r="J3448" s="21" t="n">
        <x:v>5</x:v>
      </x:c>
      <x:c r="K3448" s="18" t="n">
        <x:f>'05 Cargo Register'!K312</x:f>
        <x:v>273</x:v>
      </x:c>
      <x:c r="L3448" s="18" t="n">
        <x:f>'05 Cargo Register'!N312</x:f>
        <x:v>72</x:v>
      </x:c>
      <x:c r="M3448" s="18" t="n">
        <x:f>'05 Cargo Register'!O312</x:f>
        <x:v>540</x:v>
      </x:c>
      <x:c r="N3448" s="18" t="n">
        <x:f>J3448*K3448</x:f>
        <x:v>1365</x:v>
      </x:c>
      <x:c r="O3448" s="18" t="n">
        <x:f>J3448*L3448</x:f>
        <x:v>360</x:v>
      </x:c>
      <x:c r="P3448" s="18" t="n">
        <x:f>J3448*M3448</x:f>
        <x:v>2700</x:v>
      </x:c>
      <x:c r="Q3448" s="22" t="n">
        <x:f>'01 Controls'!$E$29*'02 Cargo Classes'!$M$6</x:f>
        <x:v>0.15000000000000002</x:v>
      </x:c>
      <x:c r="R3448" s="22" t="n">
        <x:f>'01 Controls'!$F$29*'02 Cargo Classes'!$N$6</x:f>
        <x:v>0</x:v>
      </x:c>
      <x:c r="S3448" s="22" t="n">
        <x:f>'01 Controls'!$G$29*'02 Cargo Classes'!$O$6</x:f>
        <x:v>0.8</x:v>
      </x:c>
      <x:c r="T3448" s="22" t="n">
        <x:f>'01 Controls'!$H$29*'02 Cargo Classes'!$P$6</x:f>
        <x:v>0.045</x:v>
      </x:c>
      <x:c r="U3448" s="22" t="n">
        <x:f>SUM(Q3448:T3448)</x:f>
        <x:v>0.9950000000000001</x:v>
      </x:c>
      <x:c r="V3448" s="18" t="n">
        <x:f>IF(U3448=0,0,N3448*Q3448/U3448)</x:f>
        <x:v>205.77889447236183</x:v>
      </x:c>
      <x:c r="W3448" s="18" t="n">
        <x:f>IF(U3448=0,0,P3448*Q3448/U3448)</x:f>
        <x:v>407.035175879397</x:v>
      </x:c>
      <x:c r="X3448" s="18" t="n">
        <x:f>MAX(V3448,W3448*'01 Controls'!$E$12)</x:f>
        <x:v>205.77889447236183</x:v>
      </x:c>
      <x:c r="Y3448" s="18" t="n">
        <x:f>IF(U3448=0,0,N3448*R3448/U3448)</x:f>
        <x:v>0</x:v>
      </x:c>
      <x:c r="Z3448" s="18" t="n">
        <x:f>IF(U3448=0,0,P3448*R3448/U3448)</x:f>
        <x:v>0</x:v>
      </x:c>
      <x:c r="AA3448" s="18" t="n">
        <x:f>MAX(Y3448,Z3448*'01 Controls'!$E$13)</x:f>
        <x:v>0</x:v>
      </x:c>
      <x:c r="AB3448" s="18" t="n">
        <x:f>IF(U3448=0,0,N3448*S3448/U3448)</x:f>
        <x:v>1097.4874371859296</x:v>
      </x:c>
      <x:c r="AC3448" s="18" t="n">
        <x:f>IF(U3448=0,0,P3448*S3448/U3448)</x:f>
        <x:v>2170.8542713567836</x:v>
      </x:c>
      <x:c r="AD3448" s="18" t="n">
        <x:f>MAX(AB3448,AC3448*'01 Controls'!$E$14)</x:f>
        <x:v>1097.4874371859296</x:v>
      </x:c>
      <x:c r="AE3448" s="18" t="n">
        <x:f>IF(U3448=0,0,N3448*T3448/U3448)</x:f>
        <x:v>61.73366834170854</x:v>
      </x:c>
      <x:c r="AF3448" s="18" t="n">
        <x:f>IF(U3448=0,0,P3448*T3448/U3448)</x:f>
        <x:v>122.11055276381909</x:v>
      </x:c>
      <x:c r="AG3448" s="18" t="n">
        <x:f>MAX(AE3448,AF3448*'01 Controls'!$E$15)</x:f>
        <x:v>61.73366834170854</x:v>
      </x:c>
      <x:c r="AH3448" s="18" t="n">
        <x:f>SUM(V3448,Y3448,AB3448,AE3448)</x:f>
        <x:v>1365</x:v>
      </x:c>
      <x:c r="AI3448" s="18" t="n">
        <x:f>N3448-AH3448</x:f>
        <x:v>0</x:v>
      </x:c>
      <x:c r="AJ3448" s="18" t="n">
        <x:f>V3448*INDEX('07 Mode Capacity'!$P$6:$P$17,MATCH("AIR-"&amp;I3448,'07 Mode Capacity'!$C$6:$C$17,0))</x:f>
        <x:v>41.7554325527724</x:v>
      </x:c>
      <x:c r="AK3448" s="18" t="n">
        <x:f>Y3448*INDEX('07 Mode Capacity'!$P$6:$P$17,MATCH("OCEAN-"&amp;I3448,'07 Mode Capacity'!$C$6:$C$17,0))</x:f>
        <x:v>0</x:v>
      </x:c>
      <x:c r="AL3448" s="18" t="n">
        <x:f>AB3448*INDEX('07 Mode Capacity'!$P$6:$P$17,MATCH("LAND-"&amp;I3448,'07 Mode Capacity'!$C$6:$C$17,0))</x:f>
        <x:v>419.78995907587677</x:v>
      </x:c>
      <x:c r="AM3448" s="18" t="n">
        <x:f>AE3448*INDEX('07 Mode Capacity'!$P$6:$P$17,MATCH("INLAND-"&amp;I3448,'07 Mode Capacity'!$C$6:$C$17,0))</x:f>
        <x:v>61.73366834170854</x:v>
      </x:c>
      <x:c r="AN3448" s="18" t="n">
        <x:f>SUM(AJ3448:AM3448)</x:f>
        <x:v>523.2790599703577</x:v>
      </x:c>
      <x:c r="AO3448" s="17" t="n">
        <x:f>IF(N3448=0,1,AN3448/N3448)</x:f>
        <x:v>0.38335462268890674</x:v>
      </x:c>
      <x:c r="AP3448" s="11" t="str">
        <x:f>IF(AO3448&gt;='01 Controls'!$E$16,"PASS","FAIL")</x:f>
        <x:v>FAIL</x:v>
      </x:c>
      <x:c r="AQ3448" s="11" t="str">
        <x:v>UNQUANTIFIED</x:v>
      </x:c>
      <x:c r="AR3448" s="11" t="str">
        <x:v>Position-class planning record; serial item and receiver open</x:v>
      </x:c>
      <x:c r="AS3448" s="26"/>
      <x:c r="AT3448" s="26"/>
    </x:row>
    <x:row r="3449">
      <x:c r="C3449" s="11" t="str">
        <x:v>M5-J-RIG-ISO-18</x:v>
      </x:c>
      <x:c r="D3449" s="11" t="str">
        <x:v>M5</x:v>
      </x:c>
      <x:c r="E3449" s="11" t="str">
        <x:v>Drought and water</x:v>
      </x:c>
      <x:c r="F3449" s="11" t="str">
        <x:v>J-RIG</x:v>
      </x:c>
      <x:c r="G3449" s="11" t="str">
        <x:v>Resilience information group</x:v>
      </x:c>
      <x:c r="H3449" s="11" t="str">
        <x:v>ISO-18</x:v>
      </x:c>
      <x:c r="I3449" s="19" t="n">
        <x:v>48</x:v>
      </x:c>
      <x:c r="J3449" s="21" t="n">
        <x:v>5</x:v>
      </x:c>
      <x:c r="K3449" s="18" t="n">
        <x:f>'05 Cargo Register'!K313</x:f>
        <x:v>341.25</x:v>
      </x:c>
      <x:c r="L3449" s="18" t="n">
        <x:f>'05 Cargo Register'!N313</x:f>
        <x:v>23</x:v>
      </x:c>
      <x:c r="M3449" s="18" t="n">
        <x:f>'05 Cargo Register'!O313</x:f>
        <x:v>607.2</x:v>
      </x:c>
      <x:c r="N3449" s="18" t="n">
        <x:f>J3449*K3449</x:f>
        <x:v>1706.25</x:v>
      </x:c>
      <x:c r="O3449" s="18" t="n">
        <x:f>J3449*L3449</x:f>
        <x:v>115</x:v>
      </x:c>
      <x:c r="P3449" s="18" t="n">
        <x:f>J3449*M3449</x:f>
        <x:v>3036</x:v>
      </x:c>
      <x:c r="Q3449" s="22" t="n">
        <x:f>'01 Controls'!$E$29*'02 Cargo Classes'!$M$7</x:f>
        <x:v>0.010000000000000002</x:v>
      </x:c>
      <x:c r="R3449" s="22" t="n">
        <x:f>'01 Controls'!$F$29*'02 Cargo Classes'!$N$7</x:f>
        <x:v>0</x:v>
      </x:c>
      <x:c r="S3449" s="22" t="n">
        <x:f>'01 Controls'!$G$29*'02 Cargo Classes'!$O$7</x:f>
        <x:v>0.96</x:v>
      </x:c>
      <x:c r="T3449" s="22" t="n">
        <x:f>'01 Controls'!$H$29*'02 Cargo Classes'!$P$7</x:f>
        <x:v>0.12</x:v>
      </x:c>
      <x:c r="U3449" s="22" t="n">
        <x:f>SUM(Q3449:T3449)</x:f>
        <x:v>1.0899999999999999</x:v>
      </x:c>
      <x:c r="V3449" s="18" t="n">
        <x:f>IF(U3449=0,0,N3449*Q3449/U3449)</x:f>
        <x:v>15.653669724770648</x:v>
      </x:c>
      <x:c r="W3449" s="18" t="n">
        <x:f>IF(U3449=0,0,P3449*Q3449/U3449)</x:f>
        <x:v>27.85321100917432</x:v>
      </x:c>
      <x:c r="X3449" s="18" t="n">
        <x:f>MAX(V3449,W3449*'01 Controls'!$E$12)</x:f>
        <x:v>15.653669724770648</x:v>
      </x:c>
      <x:c r="Y3449" s="18" t="n">
        <x:f>IF(U3449=0,0,N3449*R3449/U3449)</x:f>
        <x:v>0</x:v>
      </x:c>
      <x:c r="Z3449" s="18" t="n">
        <x:f>IF(U3449=0,0,P3449*R3449/U3449)</x:f>
        <x:v>0</x:v>
      </x:c>
      <x:c r="AA3449" s="18" t="n">
        <x:f>MAX(Y3449,Z3449*'01 Controls'!$E$13)</x:f>
        <x:v>0</x:v>
      </x:c>
      <x:c r="AB3449" s="18" t="n">
        <x:f>IF(U3449=0,0,N3449*S3449/U3449)</x:f>
        <x:v>1502.7522935779818</x:v>
      </x:c>
      <x:c r="AC3449" s="18" t="n">
        <x:f>IF(U3449=0,0,P3449*S3449/U3449)</x:f>
        <x:v>2673.9082568807344</x:v>
      </x:c>
      <x:c r="AD3449" s="18" t="n">
        <x:f>MAX(AB3449,AC3449*'01 Controls'!$E$14)</x:f>
        <x:v>1502.7522935779818</x:v>
      </x:c>
      <x:c r="AE3449" s="18" t="n">
        <x:f>IF(U3449=0,0,N3449*T3449/U3449)</x:f>
        <x:v>187.84403669724773</x:v>
      </x:c>
      <x:c r="AF3449" s="18" t="n">
        <x:f>IF(U3449=0,0,P3449*T3449/U3449)</x:f>
        <x:v>334.2385321100918</x:v>
      </x:c>
      <x:c r="AG3449" s="18" t="n">
        <x:f>MAX(AE3449,AF3449*'01 Controls'!$E$15)</x:f>
        <x:v>187.84403669724773</x:v>
      </x:c>
      <x:c r="AH3449" s="18" t="n">
        <x:f>SUM(V3449,Y3449,AB3449,AE3449)</x:f>
        <x:v>1706.2500000000002</x:v>
      </x:c>
      <x:c r="AI3449" s="18" t="n">
        <x:f>N3449-AH3449</x:f>
        <x:v>-2.2737367544323206e-13</x:v>
      </x:c>
      <x:c r="AJ3449" s="18" t="n">
        <x:f>V3449*INDEX('07 Mode Capacity'!$P$6:$P$17,MATCH("AIR-"&amp;I3449,'07 Mode Capacity'!$C$6:$C$17,0))</x:f>
        <x:v>4.3882818069367495</x:v>
      </x:c>
      <x:c r="AK3449" s="18" t="n">
        <x:f>Y3449*INDEX('07 Mode Capacity'!$P$6:$P$17,MATCH("OCEAN-"&amp;I3449,'07 Mode Capacity'!$C$6:$C$17,0))</x:f>
        <x:v>0</x:v>
      </x:c>
      <x:c r="AL3449" s="18" t="n">
        <x:f>AB3449*INDEX('07 Mode Capacity'!$P$6:$P$17,MATCH("LAND-"&amp;I3449,'07 Mode Capacity'!$C$6:$C$17,0))</x:f>
        <x:v>183.4077158392919</x:v>
      </x:c>
      <x:c r="AM3449" s="18" t="n">
        <x:f>AE3449*INDEX('07 Mode Capacity'!$P$6:$P$17,MATCH("INLAND-"&amp;I3449,'07 Mode Capacity'!$C$6:$C$17,0))</x:f>
        <x:v>118.57361181151074</x:v>
      </x:c>
      <x:c r="AN3449" s="18" t="n">
        <x:f>SUM(AJ3449:AM3449)</x:f>
        <x:v>306.36960945773944</x:v>
      </x:c>
      <x:c r="AO3449" s="17" t="n">
        <x:f>IF(N3449=0,1,AN3449/N3449)</x:f>
        <x:v>0.1795572802682722</x:v>
      </x:c>
      <x:c r="AP3449" s="11" t="str">
        <x:f>IF(AO3449&gt;='01 Controls'!$E$16,"PASS","FAIL")</x:f>
        <x:v>FAIL</x:v>
      </x:c>
      <x:c r="AQ3449" s="11" t="str">
        <x:v>UNQUANTIFIED</x:v>
      </x:c>
      <x:c r="AR3449" s="11" t="str">
        <x:v>Position-class planning record; serial item and receiver open</x:v>
      </x:c>
      <x:c r="AS3449" s="26"/>
      <x:c r="AT3449" s="26"/>
    </x:row>
    <x:row r="3450">
      <x:c r="C3450" s="11" t="str">
        <x:v>M5-J-RIG-COL-12</x:v>
      </x:c>
      <x:c r="D3450" s="11" t="str">
        <x:v>M5</x:v>
      </x:c>
      <x:c r="E3450" s="11" t="str">
        <x:v>Drought and water</x:v>
      </x:c>
      <x:c r="F3450" s="11" t="str">
        <x:v>J-RIG</x:v>
      </x:c>
      <x:c r="G3450" s="11" t="str">
        <x:v>Resilience information group</x:v>
      </x:c>
      <x:c r="H3450" s="11" t="str">
        <x:v>COL-12</x:v>
      </x:c>
      <x:c r="I3450" s="19" t="n">
        <x:v>24</x:v>
      </x:c>
      <x:c r="J3450" s="21" t="n">
        <x:v>5</x:v>
      </x:c>
      <x:c r="K3450" s="18" t="n">
        <x:f>'05 Cargo Register'!K314</x:f>
        <x:v>68.25</x:v>
      </x:c>
      <x:c r="L3450" s="18" t="n">
        <x:f>'05 Cargo Register'!N314</x:f>
        <x:v>8</x:v>
      </x:c>
      <x:c r="M3450" s="18" t="n">
        <x:f>'05 Cargo Register'!O314</x:f>
        <x:v>211.20000000000002</x:v>
      </x:c>
      <x:c r="N3450" s="18" t="n">
        <x:f>J3450*K3450</x:f>
        <x:v>341.25</x:v>
      </x:c>
      <x:c r="O3450" s="18" t="n">
        <x:f>J3450*L3450</x:f>
        <x:v>40</x:v>
      </x:c>
      <x:c r="P3450" s="18" t="n">
        <x:f>J3450*M3450</x:f>
        <x:v>1056</x:v>
      </x:c>
      <x:c r="Q3450" s="22" t="n">
        <x:f>'01 Controls'!$E$29*'02 Cargo Classes'!$M$8</x:f>
        <x:v>0.1</x:v>
      </x:c>
      <x:c r="R3450" s="22" t="n">
        <x:f>'01 Controls'!$F$29*'02 Cargo Classes'!$N$8</x:f>
        <x:v>0</x:v>
      </x:c>
      <x:c r="S3450" s="22" t="n">
        <x:f>'01 Controls'!$G$29*'02 Cargo Classes'!$O$8</x:f>
        <x:v>0.96</x:v>
      </x:c>
      <x:c r="T3450" s="22" t="n">
        <x:f>'01 Controls'!$H$29*'02 Cargo Classes'!$P$8</x:f>
        <x:v>0.03</x:v>
      </x:c>
      <x:c r="U3450" s="22" t="n">
        <x:f>SUM(Q3450:T3450)</x:f>
        <x:v>1.09</x:v>
      </x:c>
      <x:c r="V3450" s="18" t="n">
        <x:f>IF(U3450=0,0,N3450*Q3450/U3450)</x:f>
        <x:v>31.30733944954128</x:v>
      </x:c>
      <x:c r="W3450" s="18" t="n">
        <x:f>IF(U3450=0,0,P3450*Q3450/U3450)</x:f>
        <x:v>96.88073394495413</x:v>
      </x:c>
      <x:c r="X3450" s="18" t="n">
        <x:f>MAX(V3450,W3450*'01 Controls'!$E$12)</x:f>
        <x:v>31.30733944954128</x:v>
      </x:c>
      <x:c r="Y3450" s="18" t="n">
        <x:f>IF(U3450=0,0,N3450*R3450/U3450)</x:f>
        <x:v>0</x:v>
      </x:c>
      <x:c r="Z3450" s="18" t="n">
        <x:f>IF(U3450=0,0,P3450*R3450/U3450)</x:f>
        <x:v>0</x:v>
      </x:c>
      <x:c r="AA3450" s="18" t="n">
        <x:f>MAX(Y3450,Z3450*'01 Controls'!$E$13)</x:f>
        <x:v>0</x:v>
      </x:c>
      <x:c r="AB3450" s="18" t="n">
        <x:f>IF(U3450=0,0,N3450*S3450/U3450)</x:f>
        <x:v>300.5504587155963</x:v>
      </x:c>
      <x:c r="AC3450" s="18" t="n">
        <x:f>IF(U3450=0,0,P3450*S3450/U3450)</x:f>
        <x:v>930.0550458715595</x:v>
      </x:c>
      <x:c r="AD3450" s="18" t="n">
        <x:f>MAX(AB3450,AC3450*'01 Controls'!$E$14)</x:f>
        <x:v>300.5504587155963</x:v>
      </x:c>
      <x:c r="AE3450" s="18" t="n">
        <x:f>IF(U3450=0,0,N3450*T3450/U3450)</x:f>
        <x:v>9.392201834862384</x:v>
      </x:c>
      <x:c r="AF3450" s="18" t="n">
        <x:f>IF(U3450=0,0,P3450*T3450/U3450)</x:f>
        <x:v>29.064220183486235</x:v>
      </x:c>
      <x:c r="AG3450" s="18" t="n">
        <x:f>MAX(AE3450,AF3450*'01 Controls'!$E$15)</x:f>
        <x:v>9.392201834862384</x:v>
      </x:c>
      <x:c r="AH3450" s="18" t="n">
        <x:f>SUM(V3450,Y3450,AB3450,AE3450)</x:f>
        <x:v>341.24999999999994</x:v>
      </x:c>
      <x:c r="AI3450" s="18" t="n">
        <x:f>N3450-AH3450</x:f>
        <x:v>5.684341886080802e-14</x:v>
      </x:c>
      <x:c r="AJ3450" s="18" t="n">
        <x:f>V3450*INDEX('07 Mode Capacity'!$P$6:$P$17,MATCH("AIR-"&amp;I3450,'07 Mode Capacity'!$C$6:$C$17,0))</x:f>
        <x:v>6.352699600918735</x:v>
      </x:c>
      <x:c r="AK3450" s="18" t="n">
        <x:f>Y3450*INDEX('07 Mode Capacity'!$P$6:$P$17,MATCH("OCEAN-"&amp;I3450,'07 Mode Capacity'!$C$6:$C$17,0))</x:f>
        <x:v>0</x:v>
      </x:c>
      <x:c r="AL3450" s="18" t="n">
        <x:f>AB3450*INDEX('07 Mode Capacity'!$P$6:$P$17,MATCH("LAND-"&amp;I3450,'07 Mode Capacity'!$C$6:$C$17,0))</x:f>
        <x:v>114.9608282423387</x:v>
      </x:c>
      <x:c r="AM3450" s="18" t="n">
        <x:f>AE3450*INDEX('07 Mode Capacity'!$P$6:$P$17,MATCH("INLAND-"&amp;I3450,'07 Mode Capacity'!$C$6:$C$17,0))</x:f>
        <x:v>9.392201834862384</x:v>
      </x:c>
      <x:c r="AN3450" s="18" t="n">
        <x:f>SUM(AJ3450:AM3450)</x:f>
        <x:v>130.70572967811984</x:v>
      </x:c>
      <x:c r="AO3450" s="17" t="n">
        <x:f>IF(N3450=0,1,AN3450/N3450)</x:f>
        <x:v>0.38302045326921563</x:v>
      </x:c>
      <x:c r="AP3450" s="11" t="str">
        <x:f>IF(AO3450&gt;='01 Controls'!$E$16,"PASS","FAIL")</x:f>
        <x:v>FAIL</x:v>
      </x:c>
      <x:c r="AQ3450" s="11" t="str">
        <x:v>UNQUANTIFIED</x:v>
      </x:c>
      <x:c r="AR3450" s="11" t="str">
        <x:v>Position-class planning record; serial item and receiver open</x:v>
      </x:c>
      <x:c r="AS3450" s="26"/>
      <x:c r="AT3450" s="26"/>
    </x:row>
    <x:row r="3451">
      <x:c r="C3451" s="11" t="str">
        <x:v>M5-J-RIG-BAT-22</x:v>
      </x:c>
      <x:c r="D3451" s="11" t="str">
        <x:v>M5</x:v>
      </x:c>
      <x:c r="E3451" s="11" t="str">
        <x:v>Drought and water</x:v>
      </x:c>
      <x:c r="F3451" s="11" t="str">
        <x:v>J-RIG</x:v>
      </x:c>
      <x:c r="G3451" s="11" t="str">
        <x:v>Resilience information group</x:v>
      </x:c>
      <x:c r="H3451" s="11" t="str">
        <x:v>BAT-22</x:v>
      </x:c>
      <x:c r="I3451" s="19" t="n">
        <x:v>48</x:v>
      </x:c>
      <x:c r="J3451" s="21" t="n">
        <x:v>5</x:v>
      </x:c>
      <x:c r="K3451" s="18" t="n">
        <x:f>'05 Cargo Register'!K315</x:f>
        <x:v>68.25</x:v>
      </x:c>
      <x:c r="L3451" s="18" t="n">
        <x:f>'05 Cargo Register'!N315</x:f>
        <x:v>4</x:v>
      </x:c>
      <x:c r="M3451" s="18" t="n">
        <x:f>'05 Cargo Register'!O315</x:f>
        <x:v>105.60000000000001</x:v>
      </x:c>
      <x:c r="N3451" s="18" t="n">
        <x:f>J3451*K3451</x:f>
        <x:v>341.25</x:v>
      </x:c>
      <x:c r="O3451" s="18" t="n">
        <x:f>J3451*L3451</x:f>
        <x:v>20</x:v>
      </x:c>
      <x:c r="P3451" s="18" t="n">
        <x:f>J3451*M3451</x:f>
        <x:v>528</x:v>
      </x:c>
      <x:c r="Q3451" s="22" t="n">
        <x:f>'01 Controls'!$E$29*'02 Cargo Classes'!$M$9</x:f>
        <x:v>0</x:v>
      </x:c>
      <x:c r="R3451" s="22" t="n">
        <x:f>'01 Controls'!$F$29*'02 Cargo Classes'!$N$9</x:f>
        <x:v>0</x:v>
      </x:c>
      <x:c r="S3451" s="22" t="n">
        <x:f>'01 Controls'!$G$29*'02 Cargo Classes'!$O$9</x:f>
        <x:v>0.8</x:v>
      </x:c>
      <x:c r="T3451" s="22" t="n">
        <x:f>'01 Controls'!$H$29*'02 Cargo Classes'!$P$9</x:f>
        <x:v>0.075</x:v>
      </x:c>
      <x:c r="U3451" s="22" t="n">
        <x:f>SUM(Q3451:T3451)</x:f>
        <x:v>0.875</x:v>
      </x:c>
      <x:c r="V3451" s="18" t="n">
        <x:f>IF(U3451=0,0,N3451*Q3451/U3451)</x:f>
        <x:v>0</x:v>
      </x:c>
      <x:c r="W3451" s="18" t="n">
        <x:f>IF(U3451=0,0,P3451*Q3451/U3451)</x:f>
        <x:v>0</x:v>
      </x:c>
      <x:c r="X3451" s="18" t="n">
        <x:f>MAX(V3451,W3451*'01 Controls'!$E$12)</x:f>
        <x:v>0</x:v>
      </x:c>
      <x:c r="Y3451" s="18" t="n">
        <x:f>IF(U3451=0,0,N3451*R3451/U3451)</x:f>
        <x:v>0</x:v>
      </x:c>
      <x:c r="Z3451" s="18" t="n">
        <x:f>IF(U3451=0,0,P3451*R3451/U3451)</x:f>
        <x:v>0</x:v>
      </x:c>
      <x:c r="AA3451" s="18" t="n">
        <x:f>MAX(Y3451,Z3451*'01 Controls'!$E$13)</x:f>
        <x:v>0</x:v>
      </x:c>
      <x:c r="AB3451" s="18" t="n">
        <x:f>IF(U3451=0,0,N3451*S3451/U3451)</x:f>
        <x:v>312</x:v>
      </x:c>
      <x:c r="AC3451" s="18" t="n">
        <x:f>IF(U3451=0,0,P3451*S3451/U3451)</x:f>
        <x:v>482.7428571428572</x:v>
      </x:c>
      <x:c r="AD3451" s="18" t="n">
        <x:f>MAX(AB3451,AC3451*'01 Controls'!$E$14)</x:f>
        <x:v>312</x:v>
      </x:c>
      <x:c r="AE3451" s="18" t="n">
        <x:f>IF(U3451=0,0,N3451*T3451/U3451)</x:f>
        <x:v>29.25</x:v>
      </x:c>
      <x:c r="AF3451" s="18" t="n">
        <x:f>IF(U3451=0,0,P3451*T3451/U3451)</x:f>
        <x:v>45.25714285714286</x:v>
      </x:c>
      <x:c r="AG3451" s="18" t="n">
        <x:f>MAX(AE3451,AF3451*'01 Controls'!$E$15)</x:f>
        <x:v>29.25</x:v>
      </x:c>
      <x:c r="AH3451" s="18" t="n">
        <x:f>SUM(V3451,Y3451,AB3451,AE3451)</x:f>
        <x:v>341.25</x:v>
      </x:c>
      <x:c r="AI3451" s="18" t="n">
        <x:f>N3451-AH3451</x:f>
        <x:v>0</x:v>
      </x:c>
      <x:c r="AJ3451" s="18" t="n">
        <x:f>V3451*INDEX('07 Mode Capacity'!$P$6:$P$17,MATCH("AIR-"&amp;I3451,'07 Mode Capacity'!$C$6:$C$17,0))</x:f>
        <x:v>0</x:v>
      </x:c>
      <x:c r="AK3451" s="18" t="n">
        <x:f>Y3451*INDEX('07 Mode Capacity'!$P$6:$P$17,MATCH("OCEAN-"&amp;I3451,'07 Mode Capacity'!$C$6:$C$17,0))</x:f>
        <x:v>0</x:v>
      </x:c>
      <x:c r="AL3451" s="18" t="n">
        <x:f>AB3451*INDEX('07 Mode Capacity'!$P$6:$P$17,MATCH("LAND-"&amp;I3451,'07 Mode Capacity'!$C$6:$C$17,0))</x:f>
        <x:v>38.078935288538695</x:v>
      </x:c>
      <x:c r="AM3451" s="18" t="n">
        <x:f>AE3451*INDEX('07 Mode Capacity'!$P$6:$P$17,MATCH("INLAND-"&amp;I3451,'07 Mode Capacity'!$C$6:$C$17,0))</x:f>
        <x:v>18.463605267792385</x:v>
      </x:c>
      <x:c r="AN3451" s="18" t="n">
        <x:f>SUM(AJ3451:AM3451)</x:f>
        <x:v>56.542540556331076</x:v>
      </x:c>
      <x:c r="AO3451" s="17" t="n">
        <x:f>IF(N3451=0,1,AN3451/N3451)</x:f>
        <x:v>0.16569242653869912</x:v>
      </x:c>
      <x:c r="AP3451" s="11" t="str">
        <x:f>IF(AO3451&gt;='01 Controls'!$E$16,"PASS","FAIL")</x:f>
        <x:v>FAIL</x:v>
      </x:c>
      <x:c r="AQ3451" s="11" t="str">
        <x:v>UNQUANTIFIED</x:v>
      </x:c>
      <x:c r="AR3451" s="11" t="str">
        <x:v>Position-class planning record; serial item and receiver open</x:v>
      </x:c>
      <x:c r="AS3451" s="26"/>
      <x:c r="AT3451" s="26"/>
    </x:row>
    <x:row r="3452">
      <x:c r="C3452" s="11" t="str">
        <x:v>M5-J-RIG-TNK-20</x:v>
      </x:c>
      <x:c r="D3452" s="11" t="str">
        <x:v>M5</x:v>
      </x:c>
      <x:c r="E3452" s="11" t="str">
        <x:v>Drought and water</x:v>
      </x:c>
      <x:c r="F3452" s="11" t="str">
        <x:v>J-RIG</x:v>
      </x:c>
      <x:c r="G3452" s="11" t="str">
        <x:v>Resilience information group</x:v>
      </x:c>
      <x:c r="H3452" s="11" t="str">
        <x:v>TNK-20</x:v>
      </x:c>
      <x:c r="I3452" s="19" t="n">
        <x:v>48</x:v>
      </x:c>
      <x:c r="J3452" s="21" t="n">
        <x:v>5</x:v>
      </x:c>
      <x:c r="K3452" s="18" t="n">
        <x:f>'05 Cargo Register'!K316</x:f>
        <x:v>68.25</x:v>
      </x:c>
      <x:c r="L3452" s="18" t="n">
        <x:f>'05 Cargo Register'!N316</x:f>
        <x:v>5</x:v>
      </x:c>
      <x:c r="M3452" s="18" t="n">
        <x:f>'05 Cargo Register'!O316</x:f>
        <x:v>106.25</x:v>
      </x:c>
      <x:c r="N3452" s="18" t="n">
        <x:f>J3452*K3452</x:f>
        <x:v>341.25</x:v>
      </x:c>
      <x:c r="O3452" s="18" t="n">
        <x:f>J3452*L3452</x:f>
        <x:v>25</x:v>
      </x:c>
      <x:c r="P3452" s="18" t="n">
        <x:f>J3452*M3452</x:f>
        <x:v>531.25</x:v>
      </x:c>
      <x:c r="Q3452" s="22" t="n">
        <x:f>'01 Controls'!$E$29*'02 Cargo Classes'!$M$10</x:f>
        <x:v>0</x:v>
      </x:c>
      <x:c r="R3452" s="22" t="n">
        <x:f>'01 Controls'!$F$29*'02 Cargo Classes'!$N$10</x:f>
        <x:v>0</x:v>
      </x:c>
      <x:c r="S3452" s="22" t="n">
        <x:f>'01 Controls'!$G$29*'02 Cargo Classes'!$O$10</x:f>
        <x:v>0.8</x:v>
      </x:c>
      <x:c r="T3452" s="22" t="n">
        <x:f>'01 Controls'!$H$29*'02 Cargo Classes'!$P$10</x:f>
        <x:v>0.15</x:v>
      </x:c>
      <x:c r="U3452" s="22" t="n">
        <x:f>SUM(Q3452:T3452)</x:f>
        <x:v>0.9500000000000001</x:v>
      </x:c>
      <x:c r="V3452" s="18" t="n">
        <x:f>IF(U3452=0,0,N3452*Q3452/U3452)</x:f>
        <x:v>0</x:v>
      </x:c>
      <x:c r="W3452" s="18" t="n">
        <x:f>IF(U3452=0,0,P3452*Q3452/U3452)</x:f>
        <x:v>0</x:v>
      </x:c>
      <x:c r="X3452" s="18" t="n">
        <x:f>MAX(V3452,W3452*'01 Controls'!$E$12)</x:f>
        <x:v>0</x:v>
      </x:c>
      <x:c r="Y3452" s="18" t="n">
        <x:f>IF(U3452=0,0,N3452*R3452/U3452)</x:f>
        <x:v>0</x:v>
      </x:c>
      <x:c r="Z3452" s="18" t="n">
        <x:f>IF(U3452=0,0,P3452*R3452/U3452)</x:f>
        <x:v>0</x:v>
      </x:c>
      <x:c r="AA3452" s="18" t="n">
        <x:f>MAX(Y3452,Z3452*'01 Controls'!$E$13)</x:f>
        <x:v>0</x:v>
      </x:c>
      <x:c r="AB3452" s="18" t="n">
        <x:f>IF(U3452=0,0,N3452*S3452/U3452)</x:f>
        <x:v>287.36842105263156</x:v>
      </x:c>
      <x:c r="AC3452" s="18" t="n">
        <x:f>IF(U3452=0,0,P3452*S3452/U3452)</x:f>
        <x:v>447.36842105263156</x:v>
      </x:c>
      <x:c r="AD3452" s="18" t="n">
        <x:f>MAX(AB3452,AC3452*'01 Controls'!$E$14)</x:f>
        <x:v>287.36842105263156</x:v>
      </x:c>
      <x:c r="AE3452" s="18" t="n">
        <x:f>IF(U3452=0,0,N3452*T3452/U3452)</x:f>
        <x:v>53.88157894736842</x:v>
      </x:c>
      <x:c r="AF3452" s="18" t="n">
        <x:f>IF(U3452=0,0,P3452*T3452/U3452)</x:f>
        <x:v>83.88157894736841</x:v>
      </x:c>
      <x:c r="AG3452" s="18" t="n">
        <x:f>MAX(AE3452,AF3452*'01 Controls'!$E$15)</x:f>
        <x:v>53.88157894736842</x:v>
      </x:c>
      <x:c r="AH3452" s="18" t="n">
        <x:f>SUM(V3452,Y3452,AB3452,AE3452)</x:f>
        <x:v>341.25</x:v>
      </x:c>
      <x:c r="AI3452" s="18" t="n">
        <x:f>N3452-AH3452</x:f>
        <x:v>0</x:v>
      </x:c>
      <x:c r="AJ3452" s="18" t="n">
        <x:f>V3452*INDEX('07 Mode Capacity'!$P$6:$P$17,MATCH("AIR-"&amp;I3452,'07 Mode Capacity'!$C$6:$C$17,0))</x:f>
        <x:v>0</x:v>
      </x:c>
      <x:c r="AK3452" s="18" t="n">
        <x:f>Y3452*INDEX('07 Mode Capacity'!$P$6:$P$17,MATCH("OCEAN-"&amp;I3452,'07 Mode Capacity'!$C$6:$C$17,0))</x:f>
        <x:v>0</x:v>
      </x:c>
      <x:c r="AL3452" s="18" t="n">
        <x:f>AB3452*INDEX('07 Mode Capacity'!$P$6:$P$17,MATCH("LAND-"&amp;I3452,'07 Mode Capacity'!$C$6:$C$17,0))</x:f>
        <x:v>35.072703555233005</x:v>
      </x:c>
      <x:c r="AM3452" s="18" t="n">
        <x:f>AE3452*INDEX('07 Mode Capacity'!$P$6:$P$17,MATCH("INLAND-"&amp;I3452,'07 Mode Capacity'!$C$6:$C$17,0))</x:f>
        <x:v>34.01190444067018</x:v>
      </x:c>
      <x:c r="AN3452" s="18" t="n">
        <x:f>SUM(AJ3452:AM3452)</x:f>
        <x:v>69.08460799590318</x:v>
      </x:c>
      <x:c r="AO3452" s="17" t="n">
        <x:f>IF(N3452=0,1,AN3452/N3452)</x:f>
        <x:v>0.20244573771693242</x:v>
      </x:c>
      <x:c r="AP3452" s="11" t="str">
        <x:f>IF(AO3452&gt;='01 Controls'!$E$16,"PASS","FAIL")</x:f>
        <x:v>FAIL</x:v>
      </x:c>
      <x:c r="AQ3452" s="11" t="str">
        <x:v>UNQUANTIFIED</x:v>
      </x:c>
      <x:c r="AR3452" s="11" t="str">
        <x:v>Position-class planning record; serial item and receiver open</x:v>
      </x:c>
      <x:c r="AS3452" s="26"/>
      <x:c r="AT3452" s="26"/>
    </x:row>
    <x:row r="3453">
      <x:c r="C3453" s="11" t="str">
        <x:v>M5-J-RIG-FLR-24</x:v>
      </x:c>
      <x:c r="D3453" s="11" t="str">
        <x:v>M5</x:v>
      </x:c>
      <x:c r="E3453" s="11" t="str">
        <x:v>Drought and water</x:v>
      </x:c>
      <x:c r="F3453" s="11" t="str">
        <x:v>J-RIG</x:v>
      </x:c>
      <x:c r="G3453" s="11" t="str">
        <x:v>Resilience information group</x:v>
      </x:c>
      <x:c r="H3453" s="11" t="str">
        <x:v>FLR-24</x:v>
      </x:c>
      <x:c r="I3453" s="19" t="n">
        <x:v>48</x:v>
      </x:c>
      <x:c r="J3453" s="21" t="n">
        <x:v>5</x:v>
      </x:c>
      <x:c r="K3453" s="18" t="n">
        <x:f>'05 Cargo Register'!K317</x:f>
        <x:v>136.5</x:v>
      </x:c>
      <x:c r="L3453" s="18" t="n">
        <x:f>'05 Cargo Register'!N317</x:f>
        <x:v>7</x:v>
      </x:c>
      <x:c r="M3453" s="18" t="n">
        <x:f>'05 Cargo Register'!O317</x:f>
        <x:v>224</x:v>
      </x:c>
      <x:c r="N3453" s="18" t="n">
        <x:f>J3453*K3453</x:f>
        <x:v>682.5</x:v>
      </x:c>
      <x:c r="O3453" s="18" t="n">
        <x:f>J3453*L3453</x:f>
        <x:v>35</x:v>
      </x:c>
      <x:c r="P3453" s="18" t="n">
        <x:f>J3453*M3453</x:f>
        <x:v>1120</x:v>
      </x:c>
      <x:c r="Q3453" s="22" t="n">
        <x:f>'01 Controls'!$E$29*'02 Cargo Classes'!$M$11</x:f>
        <x:v>0</x:v>
      </x:c>
      <x:c r="R3453" s="22" t="n">
        <x:f>'01 Controls'!$F$29*'02 Cargo Classes'!$N$11</x:f>
        <x:v>0</x:v>
      </x:c>
      <x:c r="S3453" s="22" t="n">
        <x:f>'01 Controls'!$G$29*'02 Cargo Classes'!$O$11</x:f>
        <x:v>0.8</x:v>
      </x:c>
      <x:c r="T3453" s="22" t="n">
        <x:f>'01 Controls'!$H$29*'02 Cargo Classes'!$P$11</x:f>
        <x:v>0.12</x:v>
      </x:c>
      <x:c r="U3453" s="22" t="n">
        <x:f>SUM(Q3453:T3453)</x:f>
        <x:v>0.92</x:v>
      </x:c>
      <x:c r="V3453" s="18" t="n">
        <x:f>IF(U3453=0,0,N3453*Q3453/U3453)</x:f>
        <x:v>0</x:v>
      </x:c>
      <x:c r="W3453" s="18" t="n">
        <x:f>IF(U3453=0,0,P3453*Q3453/U3453)</x:f>
        <x:v>0</x:v>
      </x:c>
      <x:c r="X3453" s="18" t="n">
        <x:f>MAX(V3453,W3453*'01 Controls'!$E$12)</x:f>
        <x:v>0</x:v>
      </x:c>
      <x:c r="Y3453" s="18" t="n">
        <x:f>IF(U3453=0,0,N3453*R3453/U3453)</x:f>
        <x:v>0</x:v>
      </x:c>
      <x:c r="Z3453" s="18" t="n">
        <x:f>IF(U3453=0,0,P3453*R3453/U3453)</x:f>
        <x:v>0</x:v>
      </x:c>
      <x:c r="AA3453" s="18" t="n">
        <x:f>MAX(Y3453,Z3453*'01 Controls'!$E$13)</x:f>
        <x:v>0</x:v>
      </x:c>
      <x:c r="AB3453" s="18" t="n">
        <x:f>IF(U3453=0,0,N3453*S3453/U3453)</x:f>
        <x:v>593.4782608695652</x:v>
      </x:c>
      <x:c r="AC3453" s="18" t="n">
        <x:f>IF(U3453=0,0,P3453*S3453/U3453)</x:f>
        <x:v>973.9130434782609</x:v>
      </x:c>
      <x:c r="AD3453" s="18" t="n">
        <x:f>MAX(AB3453,AC3453*'01 Controls'!$E$14)</x:f>
        <x:v>593.4782608695652</x:v>
      </x:c>
      <x:c r="AE3453" s="18" t="n">
        <x:f>IF(U3453=0,0,N3453*T3453/U3453)</x:f>
        <x:v>89.02173913043477</x:v>
      </x:c>
      <x:c r="AF3453" s="18" t="n">
        <x:f>IF(U3453=0,0,P3453*T3453/U3453)</x:f>
        <x:v>146.08695652173913</x:v>
      </x:c>
      <x:c r="AG3453" s="18" t="n">
        <x:f>MAX(AE3453,AF3453*'01 Controls'!$E$15)</x:f>
        <x:v>89.02173913043477</x:v>
      </x:c>
      <x:c r="AH3453" s="18" t="n">
        <x:f>SUM(V3453,Y3453,AB3453,AE3453)</x:f>
        <x:v>682.5</x:v>
      </x:c>
      <x:c r="AI3453" s="18" t="n">
        <x:f>N3453-AH3453</x:f>
        <x:v>0</x:v>
      </x:c>
      <x:c r="AJ3453" s="18" t="n">
        <x:f>V3453*INDEX('07 Mode Capacity'!$P$6:$P$17,MATCH("AIR-"&amp;I3453,'07 Mode Capacity'!$C$6:$C$17,0))</x:f>
        <x:v>0</x:v>
      </x:c>
      <x:c r="AK3453" s="18" t="n">
        <x:f>Y3453*INDEX('07 Mode Capacity'!$P$6:$P$17,MATCH("OCEAN-"&amp;I3453,'07 Mode Capacity'!$C$6:$C$17,0))</x:f>
        <x:v>0</x:v>
      </x:c>
      <x:c r="AL3453" s="18" t="n">
        <x:f>AB3453*INDEX('07 Mode Capacity'!$P$6:$P$17,MATCH("LAND-"&amp;I3453,'07 Mode Capacity'!$C$6:$C$17,0))</x:f>
        <x:v>72.43275734232904</x:v>
      </x:c>
      <x:c r="AM3453" s="18" t="n">
        <x:f>AE3453*INDEX('07 Mode Capacity'!$P$6:$P$17,MATCH("INLAND-"&amp;I3453,'07 Mode Capacity'!$C$6:$C$17,0))</x:f>
        <x:v>56.1935812498029</x:v>
      </x:c>
      <x:c r="AN3453" s="18" t="n">
        <x:f>SUM(AJ3453:AM3453)</x:f>
        <x:v>128.62633859213193</x:v>
      </x:c>
      <x:c r="AO3453" s="17" t="n">
        <x:f>IF(N3453=0,1,AN3453/N3453)</x:f>
        <x:v>0.18846349976869148</x:v>
      </x:c>
      <x:c r="AP3453" s="11" t="str">
        <x:f>IF(AO3453&gt;='01 Controls'!$E$16,"PASS","FAIL")</x:f>
        <x:v>FAIL</x:v>
      </x:c>
      <x:c r="AQ3453" s="11" t="str">
        <x:v>UNQUANTIFIED</x:v>
      </x:c>
      <x:c r="AR3453" s="11" t="str">
        <x:v>Position-class planning record; serial item and receiver open</x:v>
      </x:c>
      <x:c r="AS3453" s="26"/>
      <x:c r="AT3453" s="26"/>
    </x:row>
    <x:row r="3454">
      <x:c r="C3454" s="11" t="str">
        <x:v>M5-J-RIG-ROL-30</x:v>
      </x:c>
      <x:c r="D3454" s="11" t="str">
        <x:v>M5</x:v>
      </x:c>
      <x:c r="E3454" s="11" t="str">
        <x:v>Drought and water</x:v>
      </x:c>
      <x:c r="F3454" s="11" t="str">
        <x:v>J-RIG</x:v>
      </x:c>
      <x:c r="G3454" s="11" t="str">
        <x:v>Resilience information group</x:v>
      </x:c>
      <x:c r="H3454" s="11" t="str">
        <x:v>ROL-30</x:v>
      </x:c>
      <x:c r="I3454" s="19" t="n">
        <x:v>48</x:v>
      </x:c>
      <x:c r="J3454" s="21" t="n">
        <x:v>5</x:v>
      </x:c>
      <x:c r="K3454" s="18" t="n">
        <x:f>'05 Cargo Register'!K318</x:f>
        <x:v>136.5</x:v>
      </x:c>
      <x:c r="L3454" s="18" t="n">
        <x:f>'05 Cargo Register'!N318</x:f>
        <x:v>6</x:v>
      </x:c>
      <x:c r="M3454" s="18" t="n">
        <x:f>'05 Cargo Register'!O318</x:f>
        <x:v>382.5</x:v>
      </x:c>
      <x:c r="N3454" s="18" t="n">
        <x:f>J3454*K3454</x:f>
        <x:v>682.5</x:v>
      </x:c>
      <x:c r="O3454" s="18" t="n">
        <x:f>J3454*L3454</x:f>
        <x:v>30</x:v>
      </x:c>
      <x:c r="P3454" s="18" t="n">
        <x:f>J3454*M3454</x:f>
        <x:v>1912.5</x:v>
      </x:c>
      <x:c r="Q3454" s="22" t="n">
        <x:f>'01 Controls'!$E$29*'02 Cargo Classes'!$M$12</x:f>
        <x:v>0</x:v>
      </x:c>
      <x:c r="R3454" s="22" t="n">
        <x:f>'01 Controls'!$F$29*'02 Cargo Classes'!$N$12</x:f>
        <x:v>0</x:v>
      </x:c>
      <x:c r="S3454" s="22" t="n">
        <x:f>'01 Controls'!$G$29*'02 Cargo Classes'!$O$12</x:f>
        <x:v>1.2000000000000002</x:v>
      </x:c>
      <x:c r="T3454" s="22" t="n">
        <x:f>'01 Controls'!$H$29*'02 Cargo Classes'!$P$12</x:f>
        <x:v>0.09</x:v>
      </x:c>
      <x:c r="U3454" s="22" t="n">
        <x:f>SUM(Q3454:T3454)</x:f>
        <x:v>1.2900000000000003</x:v>
      </x:c>
      <x:c r="V3454" s="18" t="n">
        <x:f>IF(U3454=0,0,N3454*Q3454/U3454)</x:f>
        <x:v>0</x:v>
      </x:c>
      <x:c r="W3454" s="18" t="n">
        <x:f>IF(U3454=0,0,P3454*Q3454/U3454)</x:f>
        <x:v>0</x:v>
      </x:c>
      <x:c r="X3454" s="18" t="n">
        <x:f>MAX(V3454,W3454*'01 Controls'!$E$12)</x:f>
        <x:v>0</x:v>
      </x:c>
      <x:c r="Y3454" s="18" t="n">
        <x:f>IF(U3454=0,0,N3454*R3454/U3454)</x:f>
        <x:v>0</x:v>
      </x:c>
      <x:c r="Z3454" s="18" t="n">
        <x:f>IF(U3454=0,0,P3454*R3454/U3454)</x:f>
        <x:v>0</x:v>
      </x:c>
      <x:c r="AA3454" s="18" t="n">
        <x:f>MAX(Y3454,Z3454*'01 Controls'!$E$13)</x:f>
        <x:v>0</x:v>
      </x:c>
      <x:c r="AB3454" s="18" t="n">
        <x:f>IF(U3454=0,0,N3454*S3454/U3454)</x:f>
        <x:v>634.8837209302325</x:v>
      </x:c>
      <x:c r="AC3454" s="18" t="n">
        <x:f>IF(U3454=0,0,P3454*S3454/U3454)</x:f>
        <x:v>1779.0697674418604</x:v>
      </x:c>
      <x:c r="AD3454" s="18" t="n">
        <x:f>MAX(AB3454,AC3454*'01 Controls'!$E$14)</x:f>
        <x:v>634.8837209302325</x:v>
      </x:c>
      <x:c r="AE3454" s="18" t="n">
        <x:f>IF(U3454=0,0,N3454*T3454/U3454)</x:f>
        <x:v>47.61627906976743</x:v>
      </x:c>
      <x:c r="AF3454" s="18" t="n">
        <x:f>IF(U3454=0,0,P3454*T3454/U3454)</x:f>
        <x:v>133.43023255813952</x:v>
      </x:c>
      <x:c r="AG3454" s="18" t="n">
        <x:f>MAX(AE3454,AF3454*'01 Controls'!$E$15)</x:f>
        <x:v>47.61627906976743</x:v>
      </x:c>
      <x:c r="AH3454" s="18" t="n">
        <x:f>SUM(V3454,Y3454,AB3454,AE3454)</x:f>
        <x:v>682.4999999999999</x:v>
      </x:c>
      <x:c r="AI3454" s="18" t="n">
        <x:f>N3454-AH3454</x:f>
        <x:v>1.1368683772161603e-13</x:v>
      </x:c>
      <x:c r="AJ3454" s="18" t="n">
        <x:f>V3454*INDEX('07 Mode Capacity'!$P$6:$P$17,MATCH("AIR-"&amp;I3454,'07 Mode Capacity'!$C$6:$C$17,0))</x:f>
        <x:v>0</x:v>
      </x:c>
      <x:c r="AK3454" s="18" t="n">
        <x:f>Y3454*INDEX('07 Mode Capacity'!$P$6:$P$17,MATCH("OCEAN-"&amp;I3454,'07 Mode Capacity'!$C$6:$C$17,0))</x:f>
        <x:v>0</x:v>
      </x:c>
      <x:c r="AL3454" s="18" t="n">
        <x:f>AB3454*INDEX('07 Mode Capacity'!$P$6:$P$17,MATCH("LAND-"&amp;I3454,'07 Mode Capacity'!$C$6:$C$17,0))</x:f>
        <x:v>77.48620552900314</x:v>
      </x:c>
      <x:c r="AM3454" s="18" t="n">
        <x:f>AE3454*INDEX('07 Mode Capacity'!$P$6:$P$17,MATCH("INLAND-"&amp;I3454,'07 Mode Capacity'!$C$6:$C$17,0))</x:f>
        <x:v>30.05703183128992</x:v>
      </x:c>
      <x:c r="AN3454" s="18" t="n">
        <x:f>SUM(AJ3454:AM3454)</x:f>
        <x:v>107.54323736029306</x:v>
      </x:c>
      <x:c r="AO3454" s="17" t="n">
        <x:f>IF(N3454=0,1,AN3454/N3454)</x:f>
        <x:v>0.15757250895281036</x:v>
      </x:c>
      <x:c r="AP3454" s="11" t="str">
        <x:f>IF(AO3454&gt;='01 Controls'!$E$16,"PASS","FAIL")</x:f>
        <x:v>FAIL</x:v>
      </x:c>
      <x:c r="AQ3454" s="11" t="str">
        <x:v>UNQUANTIFIED</x:v>
      </x:c>
      <x:c r="AR3454" s="11" t="str">
        <x:v>Position-class planning record; serial item and receiver open</x:v>
      </x:c>
      <x:c r="AS3454" s="26"/>
      <x:c r="AT3454" s="26"/>
    </x:row>
    <x:row r="3455">
      <x:c r="C3455" s="11" t="str">
        <x:v>M5-J-RIG-LIN-18</x:v>
      </x:c>
      <x:c r="D3455" s="11" t="str">
        <x:v>M5</x:v>
      </x:c>
      <x:c r="E3455" s="11" t="str">
        <x:v>Drought and water</x:v>
      </x:c>
      <x:c r="F3455" s="11" t="str">
        <x:v>J-RIG</x:v>
      </x:c>
      <x:c r="G3455" s="11" t="str">
        <x:v>Resilience information group</x:v>
      </x:c>
      <x:c r="H3455" s="11" t="str">
        <x:v>LIN-18</x:v>
      </x:c>
      <x:c r="I3455" s="19" t="n">
        <x:v>72</x:v>
      </x:c>
      <x:c r="J3455" s="21" t="n">
        <x:v>5</x:v>
      </x:c>
      <x:c r="K3455" s="18" t="n">
        <x:f>'05 Cargo Register'!K319</x:f>
        <x:v>68.25</x:v>
      </x:c>
      <x:c r="L3455" s="18" t="n">
        <x:f>'05 Cargo Register'!N319</x:f>
        <x:v>5</x:v>
      </x:c>
      <x:c r="M3455" s="18" t="n">
        <x:f>'05 Cargo Register'!O319</x:f>
        <x:v>220</x:v>
      </x:c>
      <x:c r="N3455" s="18" t="n">
        <x:f>J3455*K3455</x:f>
        <x:v>341.25</x:v>
      </x:c>
      <x:c r="O3455" s="18" t="n">
        <x:f>J3455*L3455</x:f>
        <x:v>25</x:v>
      </x:c>
      <x:c r="P3455" s="18" t="n">
        <x:f>J3455*M3455</x:f>
        <x:v>1100</x:v>
      </x:c>
      <x:c r="Q3455" s="22" t="n">
        <x:f>'01 Controls'!$E$29*'02 Cargo Classes'!$M$13</x:f>
        <x:v>0</x:v>
      </x:c>
      <x:c r="R3455" s="22" t="n">
        <x:f>'01 Controls'!$F$29*'02 Cargo Classes'!$N$13</x:f>
        <x:v>0</x:v>
      </x:c>
      <x:c r="S3455" s="22" t="n">
        <x:f>'01 Controls'!$G$29*'02 Cargo Classes'!$O$13</x:f>
        <x:v>0.8</x:v>
      </x:c>
      <x:c r="T3455" s="22" t="n">
        <x:f>'01 Controls'!$H$29*'02 Cargo Classes'!$P$13</x:f>
        <x:v>0.15</x:v>
      </x:c>
      <x:c r="U3455" s="22" t="n">
        <x:f>SUM(Q3455:T3455)</x:f>
        <x:v>0.9500000000000001</x:v>
      </x:c>
      <x:c r="V3455" s="18" t="n">
        <x:f>IF(U3455=0,0,N3455*Q3455/U3455)</x:f>
        <x:v>0</x:v>
      </x:c>
      <x:c r="W3455" s="18" t="n">
        <x:f>IF(U3455=0,0,P3455*Q3455/U3455)</x:f>
        <x:v>0</x:v>
      </x:c>
      <x:c r="X3455" s="18" t="n">
        <x:f>MAX(V3455,W3455*'01 Controls'!$E$12)</x:f>
        <x:v>0</x:v>
      </x:c>
      <x:c r="Y3455" s="18" t="n">
        <x:f>IF(U3455=0,0,N3455*R3455/U3455)</x:f>
        <x:v>0</x:v>
      </x:c>
      <x:c r="Z3455" s="18" t="n">
        <x:f>IF(U3455=0,0,P3455*R3455/U3455)</x:f>
        <x:v>0</x:v>
      </x:c>
      <x:c r="AA3455" s="18" t="n">
        <x:f>MAX(Y3455,Z3455*'01 Controls'!$E$13)</x:f>
        <x:v>0</x:v>
      </x:c>
      <x:c r="AB3455" s="18" t="n">
        <x:f>IF(U3455=0,0,N3455*S3455/U3455)</x:f>
        <x:v>287.36842105263156</x:v>
      </x:c>
      <x:c r="AC3455" s="18" t="n">
        <x:f>IF(U3455=0,0,P3455*S3455/U3455)</x:f>
        <x:v>926.3157894736842</x:v>
      </x:c>
      <x:c r="AD3455" s="18" t="n">
        <x:f>MAX(AB3455,AC3455*'01 Controls'!$E$14)</x:f>
        <x:v>287.36842105263156</x:v>
      </x:c>
      <x:c r="AE3455" s="18" t="n">
        <x:f>IF(U3455=0,0,N3455*T3455/U3455)</x:f>
        <x:v>53.88157894736842</x:v>
      </x:c>
      <x:c r="AF3455" s="18" t="n">
        <x:f>IF(U3455=0,0,P3455*T3455/U3455)</x:f>
        <x:v>173.68421052631578</x:v>
      </x:c>
      <x:c r="AG3455" s="18" t="n">
        <x:f>MAX(AE3455,AF3455*'01 Controls'!$E$15)</x:f>
        <x:v>53.88157894736842</x:v>
      </x:c>
      <x:c r="AH3455" s="18" t="n">
        <x:f>SUM(V3455,Y3455,AB3455,AE3455)</x:f>
        <x:v>341.25</x:v>
      </x:c>
      <x:c r="AI3455" s="18" t="n">
        <x:f>N3455-AH3455</x:f>
        <x:v>0</x:v>
      </x:c>
      <x:c r="AJ3455" s="18" t="n">
        <x:f>V3455*INDEX('07 Mode Capacity'!$P$6:$P$17,MATCH("AIR-"&amp;I3455,'07 Mode Capacity'!$C$6:$C$17,0))</x:f>
        <x:v>0</x:v>
      </x:c>
      <x:c r="AK3455" s="18" t="n">
        <x:f>Y3455*INDEX('07 Mode Capacity'!$P$6:$P$17,MATCH("OCEAN-"&amp;I3455,'07 Mode Capacity'!$C$6:$C$17,0))</x:f>
        <x:v>0</x:v>
      </x:c>
      <x:c r="AL3455" s="18" t="n">
        <x:f>AB3455*INDEX('07 Mode Capacity'!$P$6:$P$17,MATCH("LAND-"&amp;I3455,'07 Mode Capacity'!$C$6:$C$17,0))</x:f>
        <x:v>205.47135933156372</x:v>
      </x:c>
      <x:c r="AM3455" s="18" t="n">
        <x:f>AE3455*INDEX('07 Mode Capacity'!$P$6:$P$17,MATCH("INLAND-"&amp;I3455,'07 Mode Capacity'!$C$6:$C$17,0))</x:f>
        <x:v>53.88157894736842</x:v>
      </x:c>
      <x:c r="AN3455" s="18" t="n">
        <x:f>SUM(AJ3455:AM3455)</x:f>
        <x:v>259.35293827893213</x:v>
      </x:c>
      <x:c r="AO3455" s="17" t="n">
        <x:f>IF(N3455=0,1,AN3455/N3455)</x:f>
        <x:v>0.760008610341193</x:v>
      </x:c>
      <x:c r="AP3455" s="11" t="str">
        <x:f>IF(AO3455&gt;='01 Controls'!$E$16,"PASS","FAIL")</x:f>
        <x:v>FAIL</x:v>
      </x:c>
      <x:c r="AQ3455" s="11" t="str">
        <x:v>UNQUANTIFIED</x:v>
      </x:c>
      <x:c r="AR3455" s="11" t="str">
        <x:v>Position-class planning record; serial item and receiver open</x:v>
      </x:c>
      <x:c r="AS3455" s="26"/>
      <x:c r="AT3455" s="26"/>
    </x:row>
    <x:row r="3456">
      <x:c r="C3456" s="11" t="str">
        <x:v>M5-J-RIG-BLK-08</x:v>
      </x:c>
      <x:c r="D3456" s="11" t="str">
        <x:v>M5</x:v>
      </x:c>
      <x:c r="E3456" s="11" t="str">
        <x:v>Drought and water</x:v>
      </x:c>
      <x:c r="F3456" s="11" t="str">
        <x:v>J-RIG</x:v>
      </x:c>
      <x:c r="G3456" s="11" t="str">
        <x:v>Resilience information group</x:v>
      </x:c>
      <x:c r="H3456" s="11" t="str">
        <x:v>BLK-08</x:v>
      </x:c>
      <x:c r="I3456" s="19" t="n">
        <x:v>48</x:v>
      </x:c>
      <x:c r="J3456" s="21" t="n">
        <x:v>5</x:v>
      </x:c>
      <x:c r="K3456" s="18" t="n">
        <x:f>'05 Cargo Register'!K320</x:f>
        <x:v>204.75</x:v>
      </x:c>
      <x:c r="L3456" s="18" t="n">
        <x:f>'05 Cargo Register'!N320</x:f>
        <x:v>32</x:v>
      </x:c>
      <x:c r="M3456" s="18" t="n">
        <x:f>'05 Cargo Register'!O320</x:f>
        <x:v>1632</x:v>
      </x:c>
      <x:c r="N3456" s="18" t="n">
        <x:f>J3456*K3456</x:f>
        <x:v>1023.75</x:v>
      </x:c>
      <x:c r="O3456" s="18" t="n">
        <x:f>J3456*L3456</x:f>
        <x:v>160</x:v>
      </x:c>
      <x:c r="P3456" s="18" t="n">
        <x:f>J3456*M3456</x:f>
        <x:v>8160</x:v>
      </x:c>
      <x:c r="Q3456" s="22" t="n">
        <x:f>'01 Controls'!$E$29*'02 Cargo Classes'!$M$14</x:f>
        <x:v>0.05</x:v>
      </x:c>
      <x:c r="R3456" s="22" t="n">
        <x:f>'01 Controls'!$F$29*'02 Cargo Classes'!$N$14</x:f>
        <x:v>0</x:v>
      </x:c>
      <x:c r="S3456" s="22" t="n">
        <x:f>'01 Controls'!$G$29*'02 Cargo Classes'!$O$14</x:f>
        <x:v>0.8</x:v>
      </x:c>
      <x:c r="T3456" s="22" t="n">
        <x:f>'01 Controls'!$H$29*'02 Cargo Classes'!$P$14</x:f>
        <x:v>0.075</x:v>
      </x:c>
      <x:c r="U3456" s="22" t="n">
        <x:f>SUM(Q3456:T3456)</x:f>
        <x:v>0.925</x:v>
      </x:c>
      <x:c r="V3456" s="18" t="n">
        <x:f>IF(U3456=0,0,N3456*Q3456/U3456)</x:f>
        <x:v>55.33783783783784</x:v>
      </x:c>
      <x:c r="W3456" s="18" t="n">
        <x:f>IF(U3456=0,0,P3456*Q3456/U3456)</x:f>
        <x:v>441.08108108108104</x:v>
      </x:c>
      <x:c r="X3456" s="18" t="n">
        <x:f>MAX(V3456,W3456*'01 Controls'!$E$12)</x:f>
        <x:v>110.27027027027026</x:v>
      </x:c>
      <x:c r="Y3456" s="18" t="n">
        <x:f>IF(U3456=0,0,N3456*R3456/U3456)</x:f>
        <x:v>0</x:v>
      </x:c>
      <x:c r="Z3456" s="18" t="n">
        <x:f>IF(U3456=0,0,P3456*R3456/U3456)</x:f>
        <x:v>0</x:v>
      </x:c>
      <x:c r="AA3456" s="18" t="n">
        <x:f>MAX(Y3456,Z3456*'01 Controls'!$E$13)</x:f>
        <x:v>0</x:v>
      </x:c>
      <x:c r="AB3456" s="18" t="n">
        <x:f>IF(U3456=0,0,N3456*S3456/U3456)</x:f>
        <x:v>885.4054054054054</x:v>
      </x:c>
      <x:c r="AC3456" s="18" t="n">
        <x:f>IF(U3456=0,0,P3456*S3456/U3456)</x:f>
        <x:v>7057.297297297297</x:v>
      </x:c>
      <x:c r="AD3456" s="18" t="n">
        <x:f>MAX(AB3456,AC3456*'01 Controls'!$E$14)</x:f>
        <x:v>1411.4594594594594</x:v>
      </x:c>
      <x:c r="AE3456" s="18" t="n">
        <x:f>IF(U3456=0,0,N3456*T3456/U3456)</x:f>
        <x:v>83.00675675675676</x:v>
      </x:c>
      <x:c r="AF3456" s="18" t="n">
        <x:f>IF(U3456=0,0,P3456*T3456/U3456)</x:f>
        <x:v>661.6216216216216</x:v>
      </x:c>
      <x:c r="AG3456" s="18" t="n">
        <x:f>MAX(AE3456,AF3456*'01 Controls'!$E$15)</x:f>
        <x:v>119.09189189189188</x:v>
      </x:c>
      <x:c r="AH3456" s="18" t="n">
        <x:f>SUM(V3456,Y3456,AB3456,AE3456)</x:f>
        <x:v>1023.75</x:v>
      </x:c>
      <x:c r="AI3456" s="18" t="n">
        <x:f>N3456-AH3456</x:f>
        <x:v>0</x:v>
      </x:c>
      <x:c r="AJ3456" s="18" t="n">
        <x:f>V3456*INDEX('07 Mode Capacity'!$P$6:$P$17,MATCH("AIR-"&amp;I3456,'07 Mode Capacity'!$C$6:$C$17,0))</x:f>
        <x:v>15.513169198576396</x:v>
      </x:c>
      <x:c r="AK3456" s="18" t="n">
        <x:f>Y3456*INDEX('07 Mode Capacity'!$P$6:$P$17,MATCH("OCEAN-"&amp;I3456,'07 Mode Capacity'!$C$6:$C$17,0))</x:f>
        <x:v>0</x:v>
      </x:c>
      <x:c r="AL3456" s="18" t="n">
        <x:f>AB3456*INDEX('07 Mode Capacity'!$P$6:$P$17,MATCH("LAND-"&amp;I3456,'07 Mode Capacity'!$C$6:$C$17,0))</x:f>
        <x:v>108.0618433863936</x:v>
      </x:c>
      <x:c r="AM3456" s="18" t="n">
        <x:f>AE3456*INDEX('07 Mode Capacity'!$P$6:$P$17,MATCH("INLAND-"&amp;I3456,'07 Mode Capacity'!$C$6:$C$17,0))</x:f>
        <x:v>52.396717651843254</x:v>
      </x:c>
      <x:c r="AN3456" s="18" t="n">
        <x:f>SUM(AJ3456:AM3456)</x:f>
        <x:v>175.97173023681324</x:v>
      </x:c>
      <x:c r="AO3456" s="17" t="n">
        <x:f>IF(N3456=0,1,AN3456/N3456)</x:f>
        <x:v>0.17188935798467717</x:v>
      </x:c>
      <x:c r="AP3456" s="11" t="str">
        <x:f>IF(AO3456&gt;='01 Controls'!$E$16,"PASS","FAIL")</x:f>
        <x:v>FAIL</x:v>
      </x:c>
      <x:c r="AQ3456" s="11" t="str">
        <x:v>UNQUANTIFIED</x:v>
      </x:c>
      <x:c r="AR3456" s="11" t="str">
        <x:v>Position-class planning record; serial item and receiver open</x:v>
      </x:c>
      <x:c r="AS3456" s="26"/>
      <x:c r="AT3456" s="26"/>
    </x:row>
    <x:row r="3457">
      <x:c r="C3457" s="11" t="str">
        <x:v>M5-M-MPG-APL-45</x:v>
      </x:c>
      <x:c r="D3457" s="11" t="str">
        <x:v>M5</x:v>
      </x:c>
      <x:c r="E3457" s="11" t="str">
        <x:v>Drought and water</x:v>
      </x:c>
      <x:c r="F3457" s="11" t="str">
        <x:v>M-MPG</x:v>
      </x:c>
      <x:c r="G3457" s="11" t="str">
        <x:v>Maritime production group</x:v>
      </x:c>
      <x:c r="H3457" s="11" t="str">
        <x:v>APL-45</x:v>
      </x:c>
      <x:c r="I3457" s="19" t="n">
        <x:v>24</x:v>
      </x:c>
      <x:c r="J3457" s="21" t="n">
        <x:v>4</x:v>
      </x:c>
      <x:c r="K3457" s="18" t="n">
        <x:f>'05 Cargo Register'!K321</x:f>
        <x:v>220.5</x:v>
      </x:c>
      <x:c r="L3457" s="18" t="n">
        <x:f>'05 Cargo Register'!N321</x:f>
        <x:v>58</x:v>
      </x:c>
      <x:c r="M3457" s="18" t="n">
        <x:f>'05 Cargo Register'!O321</x:f>
        <x:v>435</x:v>
      </x:c>
      <x:c r="N3457" s="18" t="n">
        <x:f>J3457*K3457</x:f>
        <x:v>882</x:v>
      </x:c>
      <x:c r="O3457" s="18" t="n">
        <x:f>J3457*L3457</x:f>
        <x:v>232</x:v>
      </x:c>
      <x:c r="P3457" s="18" t="n">
        <x:f>J3457*M3457</x:f>
        <x:v>1740</x:v>
      </x:c>
      <x:c r="Q3457" s="22" t="n">
        <x:f>'01 Controls'!$E$29*'02 Cargo Classes'!$M$6</x:f>
        <x:v>0.15000000000000002</x:v>
      </x:c>
      <x:c r="R3457" s="22" t="n">
        <x:f>'01 Controls'!$F$29*'02 Cargo Classes'!$N$6</x:f>
        <x:v>0</x:v>
      </x:c>
      <x:c r="S3457" s="22" t="n">
        <x:f>'01 Controls'!$G$29*'02 Cargo Classes'!$O$6</x:f>
        <x:v>0.8</x:v>
      </x:c>
      <x:c r="T3457" s="22" t="n">
        <x:f>'01 Controls'!$H$29*'02 Cargo Classes'!$P$6</x:f>
        <x:v>0.045</x:v>
      </x:c>
      <x:c r="U3457" s="22" t="n">
        <x:f>SUM(Q3457:T3457)</x:f>
        <x:v>0.9950000000000001</x:v>
      </x:c>
      <x:c r="V3457" s="18" t="n">
        <x:f>IF(U3457=0,0,N3457*Q3457/U3457)</x:f>
        <x:v>132.96482412060303</x:v>
      </x:c>
      <x:c r="W3457" s="18" t="n">
        <x:f>IF(U3457=0,0,P3457*Q3457/U3457)</x:f>
        <x:v>262.31155778894475</x:v>
      </x:c>
      <x:c r="X3457" s="18" t="n">
        <x:f>MAX(V3457,W3457*'01 Controls'!$E$12)</x:f>
        <x:v>132.96482412060303</x:v>
      </x:c>
      <x:c r="Y3457" s="18" t="n">
        <x:f>IF(U3457=0,0,N3457*R3457/U3457)</x:f>
        <x:v>0</x:v>
      </x:c>
      <x:c r="Z3457" s="18" t="n">
        <x:f>IF(U3457=0,0,P3457*R3457/U3457)</x:f>
        <x:v>0</x:v>
      </x:c>
      <x:c r="AA3457" s="18" t="n">
        <x:f>MAX(Y3457,Z3457*'01 Controls'!$E$13)</x:f>
        <x:v>0</x:v>
      </x:c>
      <x:c r="AB3457" s="18" t="n">
        <x:f>IF(U3457=0,0,N3457*S3457/U3457)</x:f>
        <x:v>709.145728643216</x:v>
      </x:c>
      <x:c r="AC3457" s="18" t="n">
        <x:f>IF(U3457=0,0,P3457*S3457/U3457)</x:f>
        <x:v>1398.9949748743718</x:v>
      </x:c>
      <x:c r="AD3457" s="18" t="n">
        <x:f>MAX(AB3457,AC3457*'01 Controls'!$E$14)</x:f>
        <x:v>709.145728643216</x:v>
      </x:c>
      <x:c r="AE3457" s="18" t="n">
        <x:f>IF(U3457=0,0,N3457*T3457/U3457)</x:f>
        <x:v>39.8894472361809</x:v>
      </x:c>
      <x:c r="AF3457" s="18" t="n">
        <x:f>IF(U3457=0,0,P3457*T3457/U3457)</x:f>
        <x:v>78.69346733668341</x:v>
      </x:c>
      <x:c r="AG3457" s="18" t="n">
        <x:f>MAX(AE3457,AF3457*'01 Controls'!$E$15)</x:f>
        <x:v>39.8894472361809</x:v>
      </x:c>
      <x:c r="AH3457" s="18" t="n">
        <x:f>SUM(V3457,Y3457,AB3457,AE3457)</x:f>
        <x:v>881.9999999999999</x:v>
      </x:c>
      <x:c r="AI3457" s="18" t="n">
        <x:f>N3457-AH3457</x:f>
        <x:v>1.1368683772161603e-13</x:v>
      </x:c>
      <x:c r="AJ3457" s="18" t="n">
        <x:f>V3457*INDEX('07 Mode Capacity'!$P$6:$P$17,MATCH("AIR-"&amp;I3457,'07 Mode Capacity'!$C$6:$C$17,0))</x:f>
        <x:v>26.980433341791393</x:v>
      </x:c>
      <x:c r="AK3457" s="18" t="n">
        <x:f>Y3457*INDEX('07 Mode Capacity'!$P$6:$P$17,MATCH("OCEAN-"&amp;I3457,'07 Mode Capacity'!$C$6:$C$17,0))</x:f>
        <x:v>0</x:v>
      </x:c>
      <x:c r="AL3457" s="18" t="n">
        <x:f>AB3457*INDEX('07 Mode Capacity'!$P$6:$P$17,MATCH("LAND-"&amp;I3457,'07 Mode Capacity'!$C$6:$C$17,0))</x:f>
        <x:v>271.2488966336434</x:v>
      </x:c>
      <x:c r="AM3457" s="18" t="n">
        <x:f>AE3457*INDEX('07 Mode Capacity'!$P$6:$P$17,MATCH("INLAND-"&amp;I3457,'07 Mode Capacity'!$C$6:$C$17,0))</x:f>
        <x:v>39.8894472361809</x:v>
      </x:c>
      <x:c r="AN3457" s="18" t="n">
        <x:f>SUM(AJ3457:AM3457)</x:f>
        <x:v>338.11877721161574</x:v>
      </x:c>
      <x:c r="AO3457" s="17" t="n">
        <x:f>IF(N3457=0,1,AN3457/N3457)</x:f>
        <x:v>0.38335462268890674</x:v>
      </x:c>
      <x:c r="AP3457" s="11" t="str">
        <x:f>IF(AO3457&gt;='01 Controls'!$E$16,"PASS","FAIL")</x:f>
        <x:v>FAIL</x:v>
      </x:c>
      <x:c r="AQ3457" s="11" t="str">
        <x:v>UNQUANTIFIED</x:v>
      </x:c>
      <x:c r="AR3457" s="11" t="str">
        <x:v>Position-class planning record; serial item and receiver open</x:v>
      </x:c>
      <x:c r="AS3457" s="26"/>
      <x:c r="AT3457" s="26"/>
    </x:row>
    <x:row r="3458">
      <x:c r="C3458" s="11" t="str">
        <x:v>M5-M-MPG-ISO-18</x:v>
      </x:c>
      <x:c r="D3458" s="11" t="str">
        <x:v>M5</x:v>
      </x:c>
      <x:c r="E3458" s="11" t="str">
        <x:v>Drought and water</x:v>
      </x:c>
      <x:c r="F3458" s="11" t="str">
        <x:v>M-MPG</x:v>
      </x:c>
      <x:c r="G3458" s="11" t="str">
        <x:v>Maritime production group</x:v>
      </x:c>
      <x:c r="H3458" s="11" t="str">
        <x:v>ISO-18</x:v>
      </x:c>
      <x:c r="I3458" s="19" t="n">
        <x:v>48</x:v>
      </x:c>
      <x:c r="J3458" s="21" t="n">
        <x:v>4</x:v>
      </x:c>
      <x:c r="K3458" s="18" t="n">
        <x:f>'05 Cargo Register'!K322</x:f>
        <x:v>882</x:v>
      </x:c>
      <x:c r="L3458" s="18" t="n">
        <x:f>'05 Cargo Register'!N322</x:f>
        <x:v>58</x:v>
      </x:c>
      <x:c r="M3458" s="18" t="n">
        <x:f>'05 Cargo Register'!O322</x:f>
        <x:v>1531.2</x:v>
      </x:c>
      <x:c r="N3458" s="18" t="n">
        <x:f>J3458*K3458</x:f>
        <x:v>3528</x:v>
      </x:c>
      <x:c r="O3458" s="18" t="n">
        <x:f>J3458*L3458</x:f>
        <x:v>232</x:v>
      </x:c>
      <x:c r="P3458" s="18" t="n">
        <x:f>J3458*M3458</x:f>
        <x:v>6124.8</x:v>
      </x:c>
      <x:c r="Q3458" s="22" t="n">
        <x:f>'01 Controls'!$E$29*'02 Cargo Classes'!$M$7</x:f>
        <x:v>0.010000000000000002</x:v>
      </x:c>
      <x:c r="R3458" s="22" t="n">
        <x:f>'01 Controls'!$F$29*'02 Cargo Classes'!$N$7</x:f>
        <x:v>0</x:v>
      </x:c>
      <x:c r="S3458" s="22" t="n">
        <x:f>'01 Controls'!$G$29*'02 Cargo Classes'!$O$7</x:f>
        <x:v>0.96</x:v>
      </x:c>
      <x:c r="T3458" s="22" t="n">
        <x:f>'01 Controls'!$H$29*'02 Cargo Classes'!$P$7</x:f>
        <x:v>0.12</x:v>
      </x:c>
      <x:c r="U3458" s="22" t="n">
        <x:f>SUM(Q3458:T3458)</x:f>
        <x:v>1.0899999999999999</x:v>
      </x:c>
      <x:c r="V3458" s="18" t="n">
        <x:f>IF(U3458=0,0,N3458*Q3458/U3458)</x:f>
        <x:v>32.36697247706423</x:v>
      </x:c>
      <x:c r="W3458" s="18" t="n">
        <x:f>IF(U3458=0,0,P3458*Q3458/U3458)</x:f>
        <x:v>56.19082568807341</x:v>
      </x:c>
      <x:c r="X3458" s="18" t="n">
        <x:f>MAX(V3458,W3458*'01 Controls'!$E$12)</x:f>
        <x:v>32.36697247706423</x:v>
      </x:c>
      <x:c r="Y3458" s="18" t="n">
        <x:f>IF(U3458=0,0,N3458*R3458/U3458)</x:f>
        <x:v>0</x:v>
      </x:c>
      <x:c r="Z3458" s="18" t="n">
        <x:f>IF(U3458=0,0,P3458*R3458/U3458)</x:f>
        <x:v>0</x:v>
      </x:c>
      <x:c r="AA3458" s="18" t="n">
        <x:f>MAX(Y3458,Z3458*'01 Controls'!$E$13)</x:f>
        <x:v>0</x:v>
      </x:c>
      <x:c r="AB3458" s="18" t="n">
        <x:f>IF(U3458=0,0,N3458*S3458/U3458)</x:f>
        <x:v>3107.2293577981654</x:v>
      </x:c>
      <x:c r="AC3458" s="18" t="n">
        <x:f>IF(U3458=0,0,P3458*S3458/U3458)</x:f>
        <x:v>5394.319266055047</x:v>
      </x:c>
      <x:c r="AD3458" s="18" t="n">
        <x:f>MAX(AB3458,AC3458*'01 Controls'!$E$14)</x:f>
        <x:v>3107.2293577981654</x:v>
      </x:c>
      <x:c r="AE3458" s="18" t="n">
        <x:f>IF(U3458=0,0,N3458*T3458/U3458)</x:f>
        <x:v>388.4036697247707</x:v>
      </x:c>
      <x:c r="AF3458" s="18" t="n">
        <x:f>IF(U3458=0,0,P3458*T3458/U3458)</x:f>
        <x:v>674.2899082568808</x:v>
      </x:c>
      <x:c r="AG3458" s="18" t="n">
        <x:f>MAX(AE3458,AF3458*'01 Controls'!$E$15)</x:f>
        <x:v>388.4036697247707</x:v>
      </x:c>
      <x:c r="AH3458" s="18" t="n">
        <x:f>SUM(V3458,Y3458,AB3458,AE3458)</x:f>
        <x:v>3528.0000000000005</x:v>
      </x:c>
      <x:c r="AI3458" s="18" t="n">
        <x:f>N3458-AH3458</x:f>
        <x:v>-4.547473508864641e-13</x:v>
      </x:c>
      <x:c r="AJ3458" s="18" t="n">
        <x:f>V3458*INDEX('07 Mode Capacity'!$P$6:$P$17,MATCH("AIR-"&amp;I3458,'07 Mode Capacity'!$C$6:$C$17,0))</x:f>
        <x:v>9.073616536189217</x:v>
      </x:c>
      <x:c r="AK3458" s="18" t="n">
        <x:f>Y3458*INDEX('07 Mode Capacity'!$P$6:$P$17,MATCH("OCEAN-"&amp;I3458,'07 Mode Capacity'!$C$6:$C$17,0))</x:f>
        <x:v>0</x:v>
      </x:c>
      <x:c r="AL3458" s="18" t="n">
        <x:f>AB3458*INDEX('07 Mode Capacity'!$P$6:$P$17,MATCH("LAND-"&amp;I3458,'07 Mode Capacity'!$C$6:$C$17,0))</x:f>
        <x:v>379.23072321232047</x:v>
      </x:c>
      <x:c r="AM3458" s="18" t="n">
        <x:f>AE3458*INDEX('07 Mode Capacity'!$P$6:$P$17,MATCH("INLAND-"&amp;I3458,'07 Mode Capacity'!$C$6:$C$17,0))</x:f>
        <x:v>245.17374503795452</x:v>
      </x:c>
      <x:c r="AN3458" s="18" t="n">
        <x:f>SUM(AJ3458:AM3458)</x:f>
        <x:v>633.4780847864643</x:v>
      </x:c>
      <x:c r="AO3458" s="17" t="n">
        <x:f>IF(N3458=0,1,AN3458/N3458)</x:f>
        <x:v>0.17955728026827217</x:v>
      </x:c>
      <x:c r="AP3458" s="11" t="str">
        <x:f>IF(AO3458&gt;='01 Controls'!$E$16,"PASS","FAIL")</x:f>
        <x:v>FAIL</x:v>
      </x:c>
      <x:c r="AQ3458" s="11" t="str">
        <x:v>UNQUANTIFIED</x:v>
      </x:c>
      <x:c r="AR3458" s="11" t="str">
        <x:v>Position-class planning record; serial item and receiver open</x:v>
      </x:c>
      <x:c r="AS3458" s="26"/>
      <x:c r="AT3458" s="26"/>
    </x:row>
    <x:row r="3459">
      <x:c r="C3459" s="11" t="str">
        <x:v>M5-M-MPG-COL-12</x:v>
      </x:c>
      <x:c r="D3459" s="11" t="str">
        <x:v>M5</x:v>
      </x:c>
      <x:c r="E3459" s="11" t="str">
        <x:v>Drought and water</x:v>
      </x:c>
      <x:c r="F3459" s="11" t="str">
        <x:v>M-MPG</x:v>
      </x:c>
      <x:c r="G3459" s="11" t="str">
        <x:v>Maritime production group</x:v>
      </x:c>
      <x:c r="H3459" s="11" t="str">
        <x:v>COL-12</x:v>
      </x:c>
      <x:c r="I3459" s="19" t="n">
        <x:v>24</x:v>
      </x:c>
      <x:c r="J3459" s="21" t="n">
        <x:v>4</x:v>
      </x:c>
      <x:c r="K3459" s="18" t="n">
        <x:f>'05 Cargo Register'!K323</x:f>
        <x:v>147</x:v>
      </x:c>
      <x:c r="L3459" s="18" t="n">
        <x:f>'05 Cargo Register'!N323</x:f>
        <x:v>16</x:v>
      </x:c>
      <x:c r="M3459" s="18" t="n">
        <x:f>'05 Cargo Register'!O323</x:f>
        <x:v>422.40000000000003</x:v>
      </x:c>
      <x:c r="N3459" s="18" t="n">
        <x:f>J3459*K3459</x:f>
        <x:v>588</x:v>
      </x:c>
      <x:c r="O3459" s="18" t="n">
        <x:f>J3459*L3459</x:f>
        <x:v>64</x:v>
      </x:c>
      <x:c r="P3459" s="18" t="n">
        <x:f>J3459*M3459</x:f>
        <x:v>1689.6000000000001</x:v>
      </x:c>
      <x:c r="Q3459" s="22" t="n">
        <x:f>'01 Controls'!$E$29*'02 Cargo Classes'!$M$8</x:f>
        <x:v>0.1</x:v>
      </x:c>
      <x:c r="R3459" s="22" t="n">
        <x:f>'01 Controls'!$F$29*'02 Cargo Classes'!$N$8</x:f>
        <x:v>0</x:v>
      </x:c>
      <x:c r="S3459" s="22" t="n">
        <x:f>'01 Controls'!$G$29*'02 Cargo Classes'!$O$8</x:f>
        <x:v>0.96</x:v>
      </x:c>
      <x:c r="T3459" s="22" t="n">
        <x:f>'01 Controls'!$H$29*'02 Cargo Classes'!$P$8</x:f>
        <x:v>0.03</x:v>
      </x:c>
      <x:c r="U3459" s="22" t="n">
        <x:f>SUM(Q3459:T3459)</x:f>
        <x:v>1.09</x:v>
      </x:c>
      <x:c r="V3459" s="18" t="n">
        <x:f>IF(U3459=0,0,N3459*Q3459/U3459)</x:f>
        <x:v>53.944954128440365</x:v>
      </x:c>
      <x:c r="W3459" s="18" t="n">
        <x:f>IF(U3459=0,0,P3459*Q3459/U3459)</x:f>
        <x:v>155.0091743119266</x:v>
      </x:c>
      <x:c r="X3459" s="18" t="n">
        <x:f>MAX(V3459,W3459*'01 Controls'!$E$12)</x:f>
        <x:v>53.944954128440365</x:v>
      </x:c>
      <x:c r="Y3459" s="18" t="n">
        <x:f>IF(U3459=0,0,N3459*R3459/U3459)</x:f>
        <x:v>0</x:v>
      </x:c>
      <x:c r="Z3459" s="18" t="n">
        <x:f>IF(U3459=0,0,P3459*R3459/U3459)</x:f>
        <x:v>0</x:v>
      </x:c>
      <x:c r="AA3459" s="18" t="n">
        <x:f>MAX(Y3459,Z3459*'01 Controls'!$E$13)</x:f>
        <x:v>0</x:v>
      </x:c>
      <x:c r="AB3459" s="18" t="n">
        <x:f>IF(U3459=0,0,N3459*S3459/U3459)</x:f>
        <x:v>517.8715596330275</x:v>
      </x:c>
      <x:c r="AC3459" s="18" t="n">
        <x:f>IF(U3459=0,0,P3459*S3459/U3459)</x:f>
        <x:v>1488.0880733944953</x:v>
      </x:c>
      <x:c r="AD3459" s="18" t="n">
        <x:f>MAX(AB3459,AC3459*'01 Controls'!$E$14)</x:f>
        <x:v>517.8715596330275</x:v>
      </x:c>
      <x:c r="AE3459" s="18" t="n">
        <x:f>IF(U3459=0,0,N3459*T3459/U3459)</x:f>
        <x:v>16.183486238532108</x:v>
      </x:c>
      <x:c r="AF3459" s="18" t="n">
        <x:f>IF(U3459=0,0,P3459*T3459/U3459)</x:f>
        <x:v>46.50275229357798</x:v>
      </x:c>
      <x:c r="AG3459" s="18" t="n">
        <x:f>MAX(AE3459,AF3459*'01 Controls'!$E$15)</x:f>
        <x:v>16.183486238532108</x:v>
      </x:c>
      <x:c r="AH3459" s="18" t="n">
        <x:f>SUM(V3459,Y3459,AB3459,AE3459)</x:f>
        <x:v>587.9999999999999</x:v>
      </x:c>
      <x:c r="AI3459" s="18" t="n">
        <x:f>N3459-AH3459</x:f>
        <x:v>1.1368683772161603e-13</x:v>
      </x:c>
      <x:c r="AJ3459" s="18" t="n">
        <x:f>V3459*INDEX('07 Mode Capacity'!$P$6:$P$17,MATCH("AIR-"&amp;I3459,'07 Mode Capacity'!$C$6:$C$17,0))</x:f>
        <x:v>10.946190081583051</x:v>
      </x:c>
      <x:c r="AK3459" s="18" t="n">
        <x:f>Y3459*INDEX('07 Mode Capacity'!$P$6:$P$17,MATCH("OCEAN-"&amp;I3459,'07 Mode Capacity'!$C$6:$C$17,0))</x:f>
        <x:v>0</x:v>
      </x:c>
      <x:c r="AL3459" s="18" t="n">
        <x:f>AB3459*INDEX('07 Mode Capacity'!$P$6:$P$17,MATCH("LAND-"&amp;I3459,'07 Mode Capacity'!$C$6:$C$17,0))</x:f>
        <x:v>198.08635020218364</x:v>
      </x:c>
      <x:c r="AM3459" s="18" t="n">
        <x:f>AE3459*INDEX('07 Mode Capacity'!$P$6:$P$17,MATCH("INLAND-"&amp;I3459,'07 Mode Capacity'!$C$6:$C$17,0))</x:f>
        <x:v>16.183486238532108</x:v>
      </x:c>
      <x:c r="AN3459" s="18" t="n">
        <x:f>SUM(AJ3459:AM3459)</x:f>
        <x:v>225.2160265222988</x:v>
      </x:c>
      <x:c r="AO3459" s="17" t="n">
        <x:f>IF(N3459=0,1,AN3459/N3459)</x:f>
        <x:v>0.38302045326921563</x:v>
      </x:c>
      <x:c r="AP3459" s="11" t="str">
        <x:f>IF(AO3459&gt;='01 Controls'!$E$16,"PASS","FAIL")</x:f>
        <x:v>FAIL</x:v>
      </x:c>
      <x:c r="AQ3459" s="11" t="str">
        <x:v>UNQUANTIFIED</x:v>
      </x:c>
      <x:c r="AR3459" s="11" t="str">
        <x:v>Position-class planning record; serial item and receiver open</x:v>
      </x:c>
      <x:c r="AS3459" s="26"/>
      <x:c r="AT3459" s="26"/>
    </x:row>
    <x:row r="3460">
      <x:c r="C3460" s="11" t="str">
        <x:v>M5-M-MPG-BAT-22</x:v>
      </x:c>
      <x:c r="D3460" s="11" t="str">
        <x:v>M5</x:v>
      </x:c>
      <x:c r="E3460" s="11" t="str">
        <x:v>Drought and water</x:v>
      </x:c>
      <x:c r="F3460" s="11" t="str">
        <x:v>M-MPG</x:v>
      </x:c>
      <x:c r="G3460" s="11" t="str">
        <x:v>Maritime production group</x:v>
      </x:c>
      <x:c r="H3460" s="11" t="str">
        <x:v>BAT-22</x:v>
      </x:c>
      <x:c r="I3460" s="19" t="n">
        <x:v>48</x:v>
      </x:c>
      <x:c r="J3460" s="21" t="n">
        <x:v>4</x:v>
      </x:c>
      <x:c r="K3460" s="18" t="n">
        <x:f>'05 Cargo Register'!K324</x:f>
        <x:v>588</x:v>
      </x:c>
      <x:c r="L3460" s="18" t="n">
        <x:f>'05 Cargo Register'!N324</x:f>
        <x:v>34</x:v>
      </x:c>
      <x:c r="M3460" s="18" t="n">
        <x:f>'05 Cargo Register'!O324</x:f>
        <x:v>897.6</x:v>
      </x:c>
      <x:c r="N3460" s="18" t="n">
        <x:f>J3460*K3460</x:f>
        <x:v>2352</x:v>
      </x:c>
      <x:c r="O3460" s="18" t="n">
        <x:f>J3460*L3460</x:f>
        <x:v>136</x:v>
      </x:c>
      <x:c r="P3460" s="18" t="n">
        <x:f>J3460*M3460</x:f>
        <x:v>3590.4</x:v>
      </x:c>
      <x:c r="Q3460" s="22" t="n">
        <x:f>'01 Controls'!$E$29*'02 Cargo Classes'!$M$9</x:f>
        <x:v>0</x:v>
      </x:c>
      <x:c r="R3460" s="22" t="n">
        <x:f>'01 Controls'!$F$29*'02 Cargo Classes'!$N$9</x:f>
        <x:v>0</x:v>
      </x:c>
      <x:c r="S3460" s="22" t="n">
        <x:f>'01 Controls'!$G$29*'02 Cargo Classes'!$O$9</x:f>
        <x:v>0.8</x:v>
      </x:c>
      <x:c r="T3460" s="22" t="n">
        <x:f>'01 Controls'!$H$29*'02 Cargo Classes'!$P$9</x:f>
        <x:v>0.075</x:v>
      </x:c>
      <x:c r="U3460" s="22" t="n">
        <x:f>SUM(Q3460:T3460)</x:f>
        <x:v>0.875</x:v>
      </x:c>
      <x:c r="V3460" s="18" t="n">
        <x:f>IF(U3460=0,0,N3460*Q3460/U3460)</x:f>
        <x:v>0</x:v>
      </x:c>
      <x:c r="W3460" s="18" t="n">
        <x:f>IF(U3460=0,0,P3460*Q3460/U3460)</x:f>
        <x:v>0</x:v>
      </x:c>
      <x:c r="X3460" s="18" t="n">
        <x:f>MAX(V3460,W3460*'01 Controls'!$E$12)</x:f>
        <x:v>0</x:v>
      </x:c>
      <x:c r="Y3460" s="18" t="n">
        <x:f>IF(U3460=0,0,N3460*R3460/U3460)</x:f>
        <x:v>0</x:v>
      </x:c>
      <x:c r="Z3460" s="18" t="n">
        <x:f>IF(U3460=0,0,P3460*R3460/U3460)</x:f>
        <x:v>0</x:v>
      </x:c>
      <x:c r="AA3460" s="18" t="n">
        <x:f>MAX(Y3460,Z3460*'01 Controls'!$E$13)</x:f>
        <x:v>0</x:v>
      </x:c>
      <x:c r="AB3460" s="18" t="n">
        <x:f>IF(U3460=0,0,N3460*S3460/U3460)</x:f>
        <x:v>2150.4</x:v>
      </x:c>
      <x:c r="AC3460" s="18" t="n">
        <x:f>IF(U3460=0,0,P3460*S3460/U3460)</x:f>
        <x:v>3282.651428571429</x:v>
      </x:c>
      <x:c r="AD3460" s="18" t="n">
        <x:f>MAX(AB3460,AC3460*'01 Controls'!$E$14)</x:f>
        <x:v>2150.4</x:v>
      </x:c>
      <x:c r="AE3460" s="18" t="n">
        <x:f>IF(U3460=0,0,N3460*T3460/U3460)</x:f>
        <x:v>201.6</x:v>
      </x:c>
      <x:c r="AF3460" s="18" t="n">
        <x:f>IF(U3460=0,0,P3460*T3460/U3460)</x:f>
        <x:v>307.7485714285714</x:v>
      </x:c>
      <x:c r="AG3460" s="18" t="n">
        <x:f>MAX(AE3460,AF3460*'01 Controls'!$E$15)</x:f>
        <x:v>201.6</x:v>
      </x:c>
      <x:c r="AH3460" s="18" t="n">
        <x:f>SUM(V3460,Y3460,AB3460,AE3460)</x:f>
        <x:v>2352</x:v>
      </x:c>
      <x:c r="AI3460" s="18" t="n">
        <x:f>N3460-AH3460</x:f>
        <x:v>0</x:v>
      </x:c>
      <x:c r="AJ3460" s="18" t="n">
        <x:f>V3460*INDEX('07 Mode Capacity'!$P$6:$P$17,MATCH("AIR-"&amp;I3460,'07 Mode Capacity'!$C$6:$C$17,0))</x:f>
        <x:v>0</x:v>
      </x:c>
      <x:c r="AK3460" s="18" t="n">
        <x:f>Y3460*INDEX('07 Mode Capacity'!$P$6:$P$17,MATCH("OCEAN-"&amp;I3460,'07 Mode Capacity'!$C$6:$C$17,0))</x:f>
        <x:v>0</x:v>
      </x:c>
      <x:c r="AL3460" s="18" t="n">
        <x:f>AB3460*INDEX('07 Mode Capacity'!$P$6:$P$17,MATCH("LAND-"&amp;I3460,'07 Mode Capacity'!$C$6:$C$17,0))</x:f>
        <x:v>262.4517386040821</x:v>
      </x:c>
      <x:c r="AM3460" s="18" t="n">
        <x:f>AE3460*INDEX('07 Mode Capacity'!$P$6:$P$17,MATCH("INLAND-"&amp;I3460,'07 Mode Capacity'!$C$6:$C$17,0))</x:f>
        <x:v>127.25684861493828</x:v>
      </x:c>
      <x:c r="AN3460" s="18" t="n">
        <x:f>SUM(AJ3460:AM3460)</x:f>
        <x:v>389.7085872190204</x:v>
      </x:c>
      <x:c r="AO3460" s="17" t="n">
        <x:f>IF(N3460=0,1,AN3460/N3460)</x:f>
        <x:v>0.16569242653869914</x:v>
      </x:c>
      <x:c r="AP3460" s="11" t="str">
        <x:f>IF(AO3460&gt;='01 Controls'!$E$16,"PASS","FAIL")</x:f>
        <x:v>FAIL</x:v>
      </x:c>
      <x:c r="AQ3460" s="11" t="str">
        <x:v>UNQUANTIFIED</x:v>
      </x:c>
      <x:c r="AR3460" s="11" t="str">
        <x:v>Position-class planning record; serial item and receiver open</x:v>
      </x:c>
      <x:c r="AS3460" s="26"/>
      <x:c r="AT3460" s="26"/>
    </x:row>
    <x:row r="3461">
      <x:c r="C3461" s="11" t="str">
        <x:v>M5-M-MPG-TNK-20</x:v>
      </x:c>
      <x:c r="D3461" s="11" t="str">
        <x:v>M5</x:v>
      </x:c>
      <x:c r="E3461" s="11" t="str">
        <x:v>Drought and water</x:v>
      </x:c>
      <x:c r="F3461" s="11" t="str">
        <x:v>M-MPG</x:v>
      </x:c>
      <x:c r="G3461" s="11" t="str">
        <x:v>Maritime production group</x:v>
      </x:c>
      <x:c r="H3461" s="11" t="str">
        <x:v>TNK-20</x:v>
      </x:c>
      <x:c r="I3461" s="19" t="n">
        <x:v>48</x:v>
      </x:c>
      <x:c r="J3461" s="21" t="n">
        <x:v>4</x:v>
      </x:c>
      <x:c r="K3461" s="18" t="n">
        <x:f>'05 Cargo Register'!K325</x:f>
        <x:v>882</x:v>
      </x:c>
      <x:c r="L3461" s="18" t="n">
        <x:f>'05 Cargo Register'!N325</x:f>
        <x:v>52</x:v>
      </x:c>
      <x:c r="M3461" s="18" t="n">
        <x:f>'05 Cargo Register'!O325</x:f>
        <x:v>1105</x:v>
      </x:c>
      <x:c r="N3461" s="18" t="n">
        <x:f>J3461*K3461</x:f>
        <x:v>3528</x:v>
      </x:c>
      <x:c r="O3461" s="18" t="n">
        <x:f>J3461*L3461</x:f>
        <x:v>208</x:v>
      </x:c>
      <x:c r="P3461" s="18" t="n">
        <x:f>J3461*M3461</x:f>
        <x:v>4420</x:v>
      </x:c>
      <x:c r="Q3461" s="22" t="n">
        <x:f>'01 Controls'!$E$29*'02 Cargo Classes'!$M$10</x:f>
        <x:v>0</x:v>
      </x:c>
      <x:c r="R3461" s="22" t="n">
        <x:f>'01 Controls'!$F$29*'02 Cargo Classes'!$N$10</x:f>
        <x:v>0</x:v>
      </x:c>
      <x:c r="S3461" s="22" t="n">
        <x:f>'01 Controls'!$G$29*'02 Cargo Classes'!$O$10</x:f>
        <x:v>0.8</x:v>
      </x:c>
      <x:c r="T3461" s="22" t="n">
        <x:f>'01 Controls'!$H$29*'02 Cargo Classes'!$P$10</x:f>
        <x:v>0.15</x:v>
      </x:c>
      <x:c r="U3461" s="22" t="n">
        <x:f>SUM(Q3461:T3461)</x:f>
        <x:v>0.9500000000000001</x:v>
      </x:c>
      <x:c r="V3461" s="18" t="n">
        <x:f>IF(U3461=0,0,N3461*Q3461/U3461)</x:f>
        <x:v>0</x:v>
      </x:c>
      <x:c r="W3461" s="18" t="n">
        <x:f>IF(U3461=0,0,P3461*Q3461/U3461)</x:f>
        <x:v>0</x:v>
      </x:c>
      <x:c r="X3461" s="18" t="n">
        <x:f>MAX(V3461,W3461*'01 Controls'!$E$12)</x:f>
        <x:v>0</x:v>
      </x:c>
      <x:c r="Y3461" s="18" t="n">
        <x:f>IF(U3461=0,0,N3461*R3461/U3461)</x:f>
        <x:v>0</x:v>
      </x:c>
      <x:c r="Z3461" s="18" t="n">
        <x:f>IF(U3461=0,0,P3461*R3461/U3461)</x:f>
        <x:v>0</x:v>
      </x:c>
      <x:c r="AA3461" s="18" t="n">
        <x:f>MAX(Y3461,Z3461*'01 Controls'!$E$13)</x:f>
        <x:v>0</x:v>
      </x:c>
      <x:c r="AB3461" s="18" t="n">
        <x:f>IF(U3461=0,0,N3461*S3461/U3461)</x:f>
        <x:v>2970.9473684210525</x:v>
      </x:c>
      <x:c r="AC3461" s="18" t="n">
        <x:f>IF(U3461=0,0,P3461*S3461/U3461)</x:f>
        <x:v>3722.1052631578946</x:v>
      </x:c>
      <x:c r="AD3461" s="18" t="n">
        <x:f>MAX(AB3461,AC3461*'01 Controls'!$E$14)</x:f>
        <x:v>2970.9473684210525</x:v>
      </x:c>
      <x:c r="AE3461" s="18" t="n">
        <x:f>IF(U3461=0,0,N3461*T3461/U3461)</x:f>
        <x:v>557.0526315789473</x:v>
      </x:c>
      <x:c r="AF3461" s="18" t="n">
        <x:f>IF(U3461=0,0,P3461*T3461/U3461)</x:f>
        <x:v>697.8947368421052</x:v>
      </x:c>
      <x:c r="AG3461" s="18" t="n">
        <x:f>MAX(AE3461,AF3461*'01 Controls'!$E$15)</x:f>
        <x:v>557.0526315789473</x:v>
      </x:c>
      <x:c r="AH3461" s="18" t="n">
        <x:f>SUM(V3461,Y3461,AB3461,AE3461)</x:f>
        <x:v>3528</x:v>
      </x:c>
      <x:c r="AI3461" s="18" t="n">
        <x:f>N3461-AH3461</x:f>
        <x:v>0</x:v>
      </x:c>
      <x:c r="AJ3461" s="18" t="n">
        <x:f>V3461*INDEX('07 Mode Capacity'!$P$6:$P$17,MATCH("AIR-"&amp;I3461,'07 Mode Capacity'!$C$6:$C$17,0))</x:f>
        <x:v>0</x:v>
      </x:c>
      <x:c r="AK3461" s="18" t="n">
        <x:f>Y3461*INDEX('07 Mode Capacity'!$P$6:$P$17,MATCH("OCEAN-"&amp;I3461,'07 Mode Capacity'!$C$6:$C$17,0))</x:f>
        <x:v>0</x:v>
      </x:c>
      <x:c r="AL3461" s="18" t="n">
        <x:f>AB3461*INDEX('07 Mode Capacity'!$P$6:$P$17,MATCH("LAND-"&amp;I3461,'07 Mode Capacity'!$C$6:$C$17,0))</x:f>
        <x:v>362.5977967556397</x:v>
      </x:c>
      <x:c r="AM3461" s="18" t="n">
        <x:f>AE3461*INDEX('07 Mode Capacity'!$P$6:$P$17,MATCH("INLAND-"&amp;I3461,'07 Mode Capacity'!$C$6:$C$17,0))</x:f>
        <x:v>351.6307659096978</x:v>
      </x:c>
      <x:c r="AN3461" s="18" t="n">
        <x:f>SUM(AJ3461:AM3461)</x:f>
        <x:v>714.2285626653374</x:v>
      </x:c>
      <x:c r="AO3461" s="17" t="n">
        <x:f>IF(N3461=0,1,AN3461/N3461)</x:f>
        <x:v>0.2024457377169324</x:v>
      </x:c>
      <x:c r="AP3461" s="11" t="str">
        <x:f>IF(AO3461&gt;='01 Controls'!$E$16,"PASS","FAIL")</x:f>
        <x:v>FAIL</x:v>
      </x:c>
      <x:c r="AQ3461" s="11" t="str">
        <x:v>UNQUANTIFIED</x:v>
      </x:c>
      <x:c r="AR3461" s="11" t="str">
        <x:v>Position-class planning record; serial item and receiver open</x:v>
      </x:c>
      <x:c r="AS3461" s="26"/>
      <x:c r="AT3461" s="26"/>
    </x:row>
    <x:row r="3462">
      <x:c r="C3462" s="11" t="str">
        <x:v>M5-M-MPG-FLR-24</x:v>
      </x:c>
      <x:c r="D3462" s="11" t="str">
        <x:v>M5</x:v>
      </x:c>
      <x:c r="E3462" s="11" t="str">
        <x:v>Drought and water</x:v>
      </x:c>
      <x:c r="F3462" s="11" t="str">
        <x:v>M-MPG</x:v>
      </x:c>
      <x:c r="G3462" s="11" t="str">
        <x:v>Maritime production group</x:v>
      </x:c>
      <x:c r="H3462" s="11" t="str">
        <x:v>FLR-24</x:v>
      </x:c>
      <x:c r="I3462" s="19" t="n">
        <x:v>48</x:v>
      </x:c>
      <x:c r="J3462" s="21" t="n">
        <x:v>4</x:v>
      </x:c>
      <x:c r="K3462" s="18" t="n">
        <x:f>'05 Cargo Register'!K326</x:f>
        <x:v>1102.5</x:v>
      </x:c>
      <x:c r="L3462" s="18" t="n">
        <x:f>'05 Cargo Register'!N326</x:f>
        <x:v>55</x:v>
      </x:c>
      <x:c r="M3462" s="18" t="n">
        <x:f>'05 Cargo Register'!O326</x:f>
        <x:v>1760</x:v>
      </x:c>
      <x:c r="N3462" s="18" t="n">
        <x:f>J3462*K3462</x:f>
        <x:v>4410</x:v>
      </x:c>
      <x:c r="O3462" s="18" t="n">
        <x:f>J3462*L3462</x:f>
        <x:v>220</x:v>
      </x:c>
      <x:c r="P3462" s="18" t="n">
        <x:f>J3462*M3462</x:f>
        <x:v>7040</x:v>
      </x:c>
      <x:c r="Q3462" s="22" t="n">
        <x:f>'01 Controls'!$E$29*'02 Cargo Classes'!$M$11</x:f>
        <x:v>0</x:v>
      </x:c>
      <x:c r="R3462" s="22" t="n">
        <x:f>'01 Controls'!$F$29*'02 Cargo Classes'!$N$11</x:f>
        <x:v>0</x:v>
      </x:c>
      <x:c r="S3462" s="22" t="n">
        <x:f>'01 Controls'!$G$29*'02 Cargo Classes'!$O$11</x:f>
        <x:v>0.8</x:v>
      </x:c>
      <x:c r="T3462" s="22" t="n">
        <x:f>'01 Controls'!$H$29*'02 Cargo Classes'!$P$11</x:f>
        <x:v>0.12</x:v>
      </x:c>
      <x:c r="U3462" s="22" t="n">
        <x:f>SUM(Q3462:T3462)</x:f>
        <x:v>0.92</x:v>
      </x:c>
      <x:c r="V3462" s="18" t="n">
        <x:f>IF(U3462=0,0,N3462*Q3462/U3462)</x:f>
        <x:v>0</x:v>
      </x:c>
      <x:c r="W3462" s="18" t="n">
        <x:f>IF(U3462=0,0,P3462*Q3462/U3462)</x:f>
        <x:v>0</x:v>
      </x:c>
      <x:c r="X3462" s="18" t="n">
        <x:f>MAX(V3462,W3462*'01 Controls'!$E$12)</x:f>
        <x:v>0</x:v>
      </x:c>
      <x:c r="Y3462" s="18" t="n">
        <x:f>IF(U3462=0,0,N3462*R3462/U3462)</x:f>
        <x:v>0</x:v>
      </x:c>
      <x:c r="Z3462" s="18" t="n">
        <x:f>IF(U3462=0,0,P3462*R3462/U3462)</x:f>
        <x:v>0</x:v>
      </x:c>
      <x:c r="AA3462" s="18" t="n">
        <x:f>MAX(Y3462,Z3462*'01 Controls'!$E$13)</x:f>
        <x:v>0</x:v>
      </x:c>
      <x:c r="AB3462" s="18" t="n">
        <x:f>IF(U3462=0,0,N3462*S3462/U3462)</x:f>
        <x:v>3834.782608695652</x:v>
      </x:c>
      <x:c r="AC3462" s="18" t="n">
        <x:f>IF(U3462=0,0,P3462*S3462/U3462)</x:f>
        <x:v>6121.739130434782</x:v>
      </x:c>
      <x:c r="AD3462" s="18" t="n">
        <x:f>MAX(AB3462,AC3462*'01 Controls'!$E$14)</x:f>
        <x:v>3834.782608695652</x:v>
      </x:c>
      <x:c r="AE3462" s="18" t="n">
        <x:f>IF(U3462=0,0,N3462*T3462/U3462)</x:f>
        <x:v>575.2173913043478</x:v>
      </x:c>
      <x:c r="AF3462" s="18" t="n">
        <x:f>IF(U3462=0,0,P3462*T3462/U3462)</x:f>
        <x:v>918.2608695652173</x:v>
      </x:c>
      <x:c r="AG3462" s="18" t="n">
        <x:f>MAX(AE3462,AF3462*'01 Controls'!$E$15)</x:f>
        <x:v>575.2173913043478</x:v>
      </x:c>
      <x:c r="AH3462" s="18" t="n">
        <x:f>SUM(V3462,Y3462,AB3462,AE3462)</x:f>
        <x:v>4410</x:v>
      </x:c>
      <x:c r="AI3462" s="18" t="n">
        <x:f>N3462-AH3462</x:f>
        <x:v>0</x:v>
      </x:c>
      <x:c r="AJ3462" s="18" t="n">
        <x:f>V3462*INDEX('07 Mode Capacity'!$P$6:$P$17,MATCH("AIR-"&amp;I3462,'07 Mode Capacity'!$C$6:$C$17,0))</x:f>
        <x:v>0</x:v>
      </x:c>
      <x:c r="AK3462" s="18" t="n">
        <x:f>Y3462*INDEX('07 Mode Capacity'!$P$6:$P$17,MATCH("OCEAN-"&amp;I3462,'07 Mode Capacity'!$C$6:$C$17,0))</x:f>
        <x:v>0</x:v>
      </x:c>
      <x:c r="AL3462" s="18" t="n">
        <x:f>AB3462*INDEX('07 Mode Capacity'!$P$6:$P$17,MATCH("LAND-"&amp;I3462,'07 Mode Capacity'!$C$6:$C$17,0))</x:f>
        <x:v>468.0270474427415</x:v>
      </x:c>
      <x:c r="AM3462" s="18" t="n">
        <x:f>AE3462*INDEX('07 Mode Capacity'!$P$6:$P$17,MATCH("INLAND-"&amp;I3462,'07 Mode Capacity'!$C$6:$C$17,0))</x:f>
        <x:v>363.096986537188</x:v>
      </x:c>
      <x:c r="AN3462" s="18" t="n">
        <x:f>SUM(AJ3462:AM3462)</x:f>
        <x:v>831.1240339799294</x:v>
      </x:c>
      <x:c r="AO3462" s="17" t="n">
        <x:f>IF(N3462=0,1,AN3462/N3462)</x:f>
        <x:v>0.18846349976869148</x:v>
      </x:c>
      <x:c r="AP3462" s="11" t="str">
        <x:f>IF(AO3462&gt;='01 Controls'!$E$16,"PASS","FAIL")</x:f>
        <x:v>FAIL</x:v>
      </x:c>
      <x:c r="AQ3462" s="11" t="str">
        <x:v>UNQUANTIFIED</x:v>
      </x:c>
      <x:c r="AR3462" s="11" t="str">
        <x:v>Position-class planning record; serial item and receiver open</x:v>
      </x:c>
      <x:c r="AS3462" s="26"/>
      <x:c r="AT3462" s="26"/>
    </x:row>
    <x:row r="3463">
      <x:c r="C3463" s="11" t="str">
        <x:v>M5-M-MPG-ROL-30</x:v>
      </x:c>
      <x:c r="D3463" s="11" t="str">
        <x:v>M5</x:v>
      </x:c>
      <x:c r="E3463" s="11" t="str">
        <x:v>Drought and water</x:v>
      </x:c>
      <x:c r="F3463" s="11" t="str">
        <x:v>M-MPG</x:v>
      </x:c>
      <x:c r="G3463" s="11" t="str">
        <x:v>Maritime production group</x:v>
      </x:c>
      <x:c r="H3463" s="11" t="str">
        <x:v>ROL-30</x:v>
      </x:c>
      <x:c r="I3463" s="19" t="n">
        <x:v>48</x:v>
      </x:c>
      <x:c r="J3463" s="21" t="n">
        <x:v>4</x:v>
      </x:c>
      <x:c r="K3463" s="18" t="n">
        <x:f>'05 Cargo Register'!K327</x:f>
        <x:v>1102.5</x:v>
      </x:c>
      <x:c r="L3463" s="18" t="n">
        <x:f>'05 Cargo Register'!N327</x:f>
        <x:v>46</x:v>
      </x:c>
      <x:c r="M3463" s="18" t="n">
        <x:f>'05 Cargo Register'!O327</x:f>
        <x:v>2932.5</x:v>
      </x:c>
      <x:c r="N3463" s="18" t="n">
        <x:f>J3463*K3463</x:f>
        <x:v>4410</x:v>
      </x:c>
      <x:c r="O3463" s="18" t="n">
        <x:f>J3463*L3463</x:f>
        <x:v>184</x:v>
      </x:c>
      <x:c r="P3463" s="18" t="n">
        <x:f>J3463*M3463</x:f>
        <x:v>11730</x:v>
      </x:c>
      <x:c r="Q3463" s="22" t="n">
        <x:f>'01 Controls'!$E$29*'02 Cargo Classes'!$M$12</x:f>
        <x:v>0</x:v>
      </x:c>
      <x:c r="R3463" s="22" t="n">
        <x:f>'01 Controls'!$F$29*'02 Cargo Classes'!$N$12</x:f>
        <x:v>0</x:v>
      </x:c>
      <x:c r="S3463" s="22" t="n">
        <x:f>'01 Controls'!$G$29*'02 Cargo Classes'!$O$12</x:f>
        <x:v>1.2000000000000002</x:v>
      </x:c>
      <x:c r="T3463" s="22" t="n">
        <x:f>'01 Controls'!$H$29*'02 Cargo Classes'!$P$12</x:f>
        <x:v>0.09</x:v>
      </x:c>
      <x:c r="U3463" s="22" t="n">
        <x:f>SUM(Q3463:T3463)</x:f>
        <x:v>1.2900000000000003</x:v>
      </x:c>
      <x:c r="V3463" s="18" t="n">
        <x:f>IF(U3463=0,0,N3463*Q3463/U3463)</x:f>
        <x:v>0</x:v>
      </x:c>
      <x:c r="W3463" s="18" t="n">
        <x:f>IF(U3463=0,0,P3463*Q3463/U3463)</x:f>
        <x:v>0</x:v>
      </x:c>
      <x:c r="X3463" s="18" t="n">
        <x:f>MAX(V3463,W3463*'01 Controls'!$E$12)</x:f>
        <x:v>0</x:v>
      </x:c>
      <x:c r="Y3463" s="18" t="n">
        <x:f>IF(U3463=0,0,N3463*R3463/U3463)</x:f>
        <x:v>0</x:v>
      </x:c>
      <x:c r="Z3463" s="18" t="n">
        <x:f>IF(U3463=0,0,P3463*R3463/U3463)</x:f>
        <x:v>0</x:v>
      </x:c>
      <x:c r="AA3463" s="18" t="n">
        <x:f>MAX(Y3463,Z3463*'01 Controls'!$E$13)</x:f>
        <x:v>0</x:v>
      </x:c>
      <x:c r="AB3463" s="18" t="n">
        <x:f>IF(U3463=0,0,N3463*S3463/U3463)</x:f>
        <x:v>4102.325581395348</x:v>
      </x:c>
      <x:c r="AC3463" s="18" t="n">
        <x:f>IF(U3463=0,0,P3463*S3463/U3463)</x:f>
        <x:v>10911.627906976744</x:v>
      </x:c>
      <x:c r="AD3463" s="18" t="n">
        <x:f>MAX(AB3463,AC3463*'01 Controls'!$E$14)</x:f>
        <x:v>4102.325581395348</x:v>
      </x:c>
      <x:c r="AE3463" s="18" t="n">
        <x:f>IF(U3463=0,0,N3463*T3463/U3463)</x:f>
        <x:v>307.67441860465107</x:v>
      </x:c>
      <x:c r="AF3463" s="18" t="n">
        <x:f>IF(U3463=0,0,P3463*T3463/U3463)</x:f>
        <x:v>818.3720930232557</x:v>
      </x:c>
      <x:c r="AG3463" s="18" t="n">
        <x:f>MAX(AE3463,AF3463*'01 Controls'!$E$15)</x:f>
        <x:v>307.67441860465107</x:v>
      </x:c>
      <x:c r="AH3463" s="18" t="n">
        <x:f>SUM(V3463,Y3463,AB3463,AE3463)</x:f>
        <x:v>4409.999999999999</x:v>
      </x:c>
      <x:c r="AI3463" s="18" t="n">
        <x:f>N3463-AH3463</x:f>
        <x:v>9.094947017729282e-13</x:v>
      </x:c>
      <x:c r="AJ3463" s="18" t="n">
        <x:f>V3463*INDEX('07 Mode Capacity'!$P$6:$P$17,MATCH("AIR-"&amp;I3463,'07 Mode Capacity'!$C$6:$C$17,0))</x:f>
        <x:v>0</x:v>
      </x:c>
      <x:c r="AK3463" s="18" t="n">
        <x:f>Y3463*INDEX('07 Mode Capacity'!$P$6:$P$17,MATCH("OCEAN-"&amp;I3463,'07 Mode Capacity'!$C$6:$C$17,0))</x:f>
        <x:v>0</x:v>
      </x:c>
      <x:c r="AL3463" s="18" t="n">
        <x:f>AB3463*INDEX('07 Mode Capacity'!$P$6:$P$17,MATCH("LAND-"&amp;I3463,'07 Mode Capacity'!$C$6:$C$17,0))</x:f>
        <x:v>500.680097264328</x:v>
      </x:c>
      <x:c r="AM3463" s="18" t="n">
        <x:f>AE3463*INDEX('07 Mode Capacity'!$P$6:$P$17,MATCH("INLAND-"&amp;I3463,'07 Mode Capacity'!$C$6:$C$17,0))</x:f>
        <x:v>194.21466721756562</x:v>
      </x:c>
      <x:c r="AN3463" s="18" t="n">
        <x:f>SUM(AJ3463:AM3463)</x:f>
        <x:v>694.8947644818936</x:v>
      </x:c>
      <x:c r="AO3463" s="17" t="n">
        <x:f>IF(N3463=0,1,AN3463/N3463)</x:f>
        <x:v>0.15757250895281033</x:v>
      </x:c>
      <x:c r="AP3463" s="11" t="str">
        <x:f>IF(AO3463&gt;='01 Controls'!$E$16,"PASS","FAIL")</x:f>
        <x:v>FAIL</x:v>
      </x:c>
      <x:c r="AQ3463" s="11" t="str">
        <x:v>UNQUANTIFIED</x:v>
      </x:c>
      <x:c r="AR3463" s="11" t="str">
        <x:v>Position-class planning record; serial item and receiver open</x:v>
      </x:c>
      <x:c r="AS3463" s="26"/>
      <x:c r="AT3463" s="26"/>
    </x:row>
    <x:row r="3464">
      <x:c r="C3464" s="11" t="str">
        <x:v>M5-M-MPG-LIN-18</x:v>
      </x:c>
      <x:c r="D3464" s="11" t="str">
        <x:v>M5</x:v>
      </x:c>
      <x:c r="E3464" s="11" t="str">
        <x:v>Drought and water</x:v>
      </x:c>
      <x:c r="F3464" s="11" t="str">
        <x:v>M-MPG</x:v>
      </x:c>
      <x:c r="G3464" s="11" t="str">
        <x:v>Maritime production group</x:v>
      </x:c>
      <x:c r="H3464" s="11" t="str">
        <x:v>LIN-18</x:v>
      </x:c>
      <x:c r="I3464" s="19" t="n">
        <x:v>72</x:v>
      </x:c>
      <x:c r="J3464" s="21" t="n">
        <x:v>4</x:v>
      </x:c>
      <x:c r="K3464" s="18" t="n">
        <x:f>'05 Cargo Register'!K328</x:f>
        <x:v>588</x:v>
      </x:c>
      <x:c r="L3464" s="18" t="n">
        <x:f>'05 Cargo Register'!N328</x:f>
        <x:v>41</x:v>
      </x:c>
      <x:c r="M3464" s="18" t="n">
        <x:f>'05 Cargo Register'!O328</x:f>
        <x:v>1804</x:v>
      </x:c>
      <x:c r="N3464" s="18" t="n">
        <x:f>J3464*K3464</x:f>
        <x:v>2352</x:v>
      </x:c>
      <x:c r="O3464" s="18" t="n">
        <x:f>J3464*L3464</x:f>
        <x:v>164</x:v>
      </x:c>
      <x:c r="P3464" s="18" t="n">
        <x:f>J3464*M3464</x:f>
        <x:v>7216</x:v>
      </x:c>
      <x:c r="Q3464" s="22" t="n">
        <x:f>'01 Controls'!$E$29*'02 Cargo Classes'!$M$13</x:f>
        <x:v>0</x:v>
      </x:c>
      <x:c r="R3464" s="22" t="n">
        <x:f>'01 Controls'!$F$29*'02 Cargo Classes'!$N$13</x:f>
        <x:v>0</x:v>
      </x:c>
      <x:c r="S3464" s="22" t="n">
        <x:f>'01 Controls'!$G$29*'02 Cargo Classes'!$O$13</x:f>
        <x:v>0.8</x:v>
      </x:c>
      <x:c r="T3464" s="22" t="n">
        <x:f>'01 Controls'!$H$29*'02 Cargo Classes'!$P$13</x:f>
        <x:v>0.15</x:v>
      </x:c>
      <x:c r="U3464" s="22" t="n">
        <x:f>SUM(Q3464:T3464)</x:f>
        <x:v>0.9500000000000001</x:v>
      </x:c>
      <x:c r="V3464" s="18" t="n">
        <x:f>IF(U3464=0,0,N3464*Q3464/U3464)</x:f>
        <x:v>0</x:v>
      </x:c>
      <x:c r="W3464" s="18" t="n">
        <x:f>IF(U3464=0,0,P3464*Q3464/U3464)</x:f>
        <x:v>0</x:v>
      </x:c>
      <x:c r="X3464" s="18" t="n">
        <x:f>MAX(V3464,W3464*'01 Controls'!$E$12)</x:f>
        <x:v>0</x:v>
      </x:c>
      <x:c r="Y3464" s="18" t="n">
        <x:f>IF(U3464=0,0,N3464*R3464/U3464)</x:f>
        <x:v>0</x:v>
      </x:c>
      <x:c r="Z3464" s="18" t="n">
        <x:f>IF(U3464=0,0,P3464*R3464/U3464)</x:f>
        <x:v>0</x:v>
      </x:c>
      <x:c r="AA3464" s="18" t="n">
        <x:f>MAX(Y3464,Z3464*'01 Controls'!$E$13)</x:f>
        <x:v>0</x:v>
      </x:c>
      <x:c r="AB3464" s="18" t="n">
        <x:f>IF(U3464=0,0,N3464*S3464/U3464)</x:f>
        <x:v>1980.6315789473683</x:v>
      </x:c>
      <x:c r="AC3464" s="18" t="n">
        <x:f>IF(U3464=0,0,P3464*S3464/U3464)</x:f>
        <x:v>6076.631578947368</x:v>
      </x:c>
      <x:c r="AD3464" s="18" t="n">
        <x:f>MAX(AB3464,AC3464*'01 Controls'!$E$14)</x:f>
        <x:v>1980.6315789473683</x:v>
      </x:c>
      <x:c r="AE3464" s="18" t="n">
        <x:f>IF(U3464=0,0,N3464*T3464/U3464)</x:f>
        <x:v>371.36842105263156</x:v>
      </x:c>
      <x:c r="AF3464" s="18" t="n">
        <x:f>IF(U3464=0,0,P3464*T3464/U3464)</x:f>
        <x:v>1139.3684210526314</x:v>
      </x:c>
      <x:c r="AG3464" s="18" t="n">
        <x:f>MAX(AE3464,AF3464*'01 Controls'!$E$15)</x:f>
        <x:v>371.36842105263156</x:v>
      </x:c>
      <x:c r="AH3464" s="18" t="n">
        <x:f>SUM(V3464,Y3464,AB3464,AE3464)</x:f>
        <x:v>2352</x:v>
      </x:c>
      <x:c r="AI3464" s="18" t="n">
        <x:f>N3464-AH3464</x:f>
        <x:v>0</x:v>
      </x:c>
      <x:c r="AJ3464" s="18" t="n">
        <x:f>V3464*INDEX('07 Mode Capacity'!$P$6:$P$17,MATCH("AIR-"&amp;I3464,'07 Mode Capacity'!$C$6:$C$17,0))</x:f>
        <x:v>0</x:v>
      </x:c>
      <x:c r="AK3464" s="18" t="n">
        <x:f>Y3464*INDEX('07 Mode Capacity'!$P$6:$P$17,MATCH("OCEAN-"&amp;I3464,'07 Mode Capacity'!$C$6:$C$17,0))</x:f>
        <x:v>0</x:v>
      </x:c>
      <x:c r="AL3464" s="18" t="n">
        <x:f>AB3464*INDEX('07 Mode Capacity'!$P$6:$P$17,MATCH("LAND-"&amp;I3464,'07 Mode Capacity'!$C$6:$C$17,0))</x:f>
        <x:v>1416.1718304698545</x:v>
      </x:c>
      <x:c r="AM3464" s="18" t="n">
        <x:f>AE3464*INDEX('07 Mode Capacity'!$P$6:$P$17,MATCH("INLAND-"&amp;I3464,'07 Mode Capacity'!$C$6:$C$17,0))</x:f>
        <x:v>371.36842105263156</x:v>
      </x:c>
      <x:c r="AN3464" s="18" t="n">
        <x:f>SUM(AJ3464:AM3464)</x:f>
        <x:v>1787.540251522486</x:v>
      </x:c>
      <x:c r="AO3464" s="17" t="n">
        <x:f>IF(N3464=0,1,AN3464/N3464)</x:f>
        <x:v>0.760008610341193</x:v>
      </x:c>
      <x:c r="AP3464" s="11" t="str">
        <x:f>IF(AO3464&gt;='01 Controls'!$E$16,"PASS","FAIL")</x:f>
        <x:v>FAIL</x:v>
      </x:c>
      <x:c r="AQ3464" s="11" t="str">
        <x:v>UNQUANTIFIED</x:v>
      </x:c>
      <x:c r="AR3464" s="11" t="str">
        <x:v>Position-class planning record; serial item and receiver open</x:v>
      </x:c>
      <x:c r="AS3464" s="26"/>
      <x:c r="AT3464" s="26"/>
    </x:row>
    <x:row r="3465">
      <x:c r="C3465" s="11" t="str">
        <x:v>M5-M-MPG-BLK-08</x:v>
      </x:c>
      <x:c r="D3465" s="11" t="str">
        <x:v>M5</x:v>
      </x:c>
      <x:c r="E3465" s="11" t="str">
        <x:v>Drought and water</x:v>
      </x:c>
      <x:c r="F3465" s="11" t="str">
        <x:v>M-MPG</x:v>
      </x:c>
      <x:c r="G3465" s="11" t="str">
        <x:v>Maritime production group</x:v>
      </x:c>
      <x:c r="H3465" s="11" t="str">
        <x:v>BLK-08</x:v>
      </x:c>
      <x:c r="I3465" s="19" t="n">
        <x:v>48</x:v>
      </x:c>
      <x:c r="J3465" s="21" t="n">
        <x:v>4</x:v>
      </x:c>
      <x:c r="K3465" s="18" t="n">
        <x:f>'05 Cargo Register'!K329</x:f>
        <x:v>367.5</x:v>
      </x:c>
      <x:c r="L3465" s="18" t="n">
        <x:f>'05 Cargo Register'!N329</x:f>
        <x:v>58</x:v>
      </x:c>
      <x:c r="M3465" s="18" t="n">
        <x:f>'05 Cargo Register'!O329</x:f>
        <x:v>2958</x:v>
      </x:c>
      <x:c r="N3465" s="18" t="n">
        <x:f>J3465*K3465</x:f>
        <x:v>1470</x:v>
      </x:c>
      <x:c r="O3465" s="18" t="n">
        <x:f>J3465*L3465</x:f>
        <x:v>232</x:v>
      </x:c>
      <x:c r="P3465" s="18" t="n">
        <x:f>J3465*M3465</x:f>
        <x:v>11832</x:v>
      </x:c>
      <x:c r="Q3465" s="22" t="n">
        <x:f>'01 Controls'!$E$29*'02 Cargo Classes'!$M$14</x:f>
        <x:v>0.05</x:v>
      </x:c>
      <x:c r="R3465" s="22" t="n">
        <x:f>'01 Controls'!$F$29*'02 Cargo Classes'!$N$14</x:f>
        <x:v>0</x:v>
      </x:c>
      <x:c r="S3465" s="22" t="n">
        <x:f>'01 Controls'!$G$29*'02 Cargo Classes'!$O$14</x:f>
        <x:v>0.8</x:v>
      </x:c>
      <x:c r="T3465" s="22" t="n">
        <x:f>'01 Controls'!$H$29*'02 Cargo Classes'!$P$14</x:f>
        <x:v>0.075</x:v>
      </x:c>
      <x:c r="U3465" s="22" t="n">
        <x:f>SUM(Q3465:T3465)</x:f>
        <x:v>0.925</x:v>
      </x:c>
      <x:c r="V3465" s="18" t="n">
        <x:f>IF(U3465=0,0,N3465*Q3465/U3465)</x:f>
        <x:v>79.45945945945945</x:v>
      </x:c>
      <x:c r="W3465" s="18" t="n">
        <x:f>IF(U3465=0,0,P3465*Q3465/U3465)</x:f>
        <x:v>639.5675675675676</x:v>
      </x:c>
      <x:c r="X3465" s="18" t="n">
        <x:f>MAX(V3465,W3465*'01 Controls'!$E$12)</x:f>
        <x:v>159.8918918918919</x:v>
      </x:c>
      <x:c r="Y3465" s="18" t="n">
        <x:f>IF(U3465=0,0,N3465*R3465/U3465)</x:f>
        <x:v>0</x:v>
      </x:c>
      <x:c r="Z3465" s="18" t="n">
        <x:f>IF(U3465=0,0,P3465*R3465/U3465)</x:f>
        <x:v>0</x:v>
      </x:c>
      <x:c r="AA3465" s="18" t="n">
        <x:f>MAX(Y3465,Z3465*'01 Controls'!$E$13)</x:f>
        <x:v>0</x:v>
      </x:c>
      <x:c r="AB3465" s="18" t="n">
        <x:f>IF(U3465=0,0,N3465*S3465/U3465)</x:f>
        <x:v>1271.3513513513512</x:v>
      </x:c>
      <x:c r="AC3465" s="18" t="n">
        <x:f>IF(U3465=0,0,P3465*S3465/U3465)</x:f>
        <x:v>10233.081081081082</x:v>
      </x:c>
      <x:c r="AD3465" s="18" t="n">
        <x:f>MAX(AB3465,AC3465*'01 Controls'!$E$14)</x:f>
        <x:v>2046.6162162162163</x:v>
      </x:c>
      <x:c r="AE3465" s="18" t="n">
        <x:f>IF(U3465=0,0,N3465*T3465/U3465)</x:f>
        <x:v>119.18918918918918</x:v>
      </x:c>
      <x:c r="AF3465" s="18" t="n">
        <x:f>IF(U3465=0,0,P3465*T3465/U3465)</x:f>
        <x:v>959.3513513513512</x:v>
      </x:c>
      <x:c r="AG3465" s="18" t="n">
        <x:f>MAX(AE3465,AF3465*'01 Controls'!$E$15)</x:f>
        <x:v>172.68324324324323</x:v>
      </x:c>
      <x:c r="AH3465" s="18" t="n">
        <x:f>SUM(V3465,Y3465,AB3465,AE3465)</x:f>
        <x:v>1469.9999999999998</x:v>
      </x:c>
      <x:c r="AI3465" s="18" t="n">
        <x:f>N3465-AH3465</x:f>
        <x:v>2.2737367544323206e-13</x:v>
      </x:c>
      <x:c r="AJ3465" s="18" t="n">
        <x:f>V3465*INDEX('07 Mode Capacity'!$P$6:$P$17,MATCH("AIR-"&amp;I3465,'07 Mode Capacity'!$C$6:$C$17,0))</x:f>
        <x:v>22.275319874878925</x:v>
      </x:c>
      <x:c r="AK3465" s="18" t="n">
        <x:f>Y3465*INDEX('07 Mode Capacity'!$P$6:$P$17,MATCH("OCEAN-"&amp;I3465,'07 Mode Capacity'!$C$6:$C$17,0))</x:f>
        <x:v>0</x:v>
      </x:c>
      <x:c r="AL3465" s="18" t="n">
        <x:f>AB3465*INDEX('07 Mode Capacity'!$P$6:$P$17,MATCH("LAND-"&amp;I3465,'07 Mode Capacity'!$C$6:$C$17,0))</x:f>
        <x:v>155.16572383687284</x:v>
      </x:c>
      <x:c r="AM3465" s="18" t="n">
        <x:f>AE3465*INDEX('07 Mode Capacity'!$P$6:$P$17,MATCH("INLAND-"&amp;I3465,'07 Mode Capacity'!$C$6:$C$17,0))</x:f>
        <x:v>75.23631252572363</x:v>
      </x:c>
      <x:c r="AN3465" s="18" t="n">
        <x:f>SUM(AJ3465:AM3465)</x:f>
        <x:v>252.6773562374754</x:v>
      </x:c>
      <x:c r="AO3465" s="17" t="n">
        <x:f>IF(N3465=0,1,AN3465/N3465)</x:f>
        <x:v>0.17188935798467714</x:v>
      </x:c>
      <x:c r="AP3465" s="11" t="str">
        <x:f>IF(AO3465&gt;='01 Controls'!$E$16,"PASS","FAIL")</x:f>
        <x:v>FAIL</x:v>
      </x:c>
      <x:c r="AQ3465" s="11" t="str">
        <x:v>UNQUANTIFIED</x:v>
      </x:c>
      <x:c r="AR3465" s="11" t="str">
        <x:v>Position-class planning record; serial item and receiver open</x:v>
      </x:c>
      <x:c r="AS3465" s="26"/>
      <x:c r="AT3465" s="26"/>
    </x:row>
    <x:row r="3466">
      <x:c r="C3466" s="11" t="str">
        <x:v>M5-M-MPG-OOG-80</x:v>
      </x:c>
      <x:c r="D3466" s="11" t="str">
        <x:v>M5</x:v>
      </x:c>
      <x:c r="E3466" s="11" t="str">
        <x:v>Drought and water</x:v>
      </x:c>
      <x:c r="F3466" s="11" t="str">
        <x:v>M-MPG</x:v>
      </x:c>
      <x:c r="G3466" s="11" t="str">
        <x:v>Maritime production group</x:v>
      </x:c>
      <x:c r="H3466" s="11" t="str">
        <x:v>OOG-80</x:v>
      </x:c>
      <x:c r="I3466" s="19" t="n">
        <x:v>72</x:v>
      </x:c>
      <x:c r="J3466" s="21" t="n">
        <x:v>4</x:v>
      </x:c>
      <x:c r="K3466" s="18" t="n">
        <x:f>'05 Cargo Register'!K330</x:f>
        <x:v>1470</x:v>
      </x:c>
      <x:c r="L3466" s="18" t="n">
        <x:f>'05 Cargo Register'!N330</x:f>
        <x:v>25</x:v>
      </x:c>
      <x:c r="M3466" s="18" t="n">
        <x:f>'05 Cargo Register'!O330</x:f>
        <x:v>4400</x:v>
      </x:c>
      <x:c r="N3466" s="18" t="n">
        <x:f>J3466*K3466</x:f>
        <x:v>5880</x:v>
      </x:c>
      <x:c r="O3466" s="18" t="n">
        <x:f>J3466*L3466</x:f>
        <x:v>100</x:v>
      </x:c>
      <x:c r="P3466" s="18" t="n">
        <x:f>J3466*M3466</x:f>
        <x:v>17600</x:v>
      </x:c>
      <x:c r="Q3466" s="22" t="n">
        <x:f>'01 Controls'!$E$29*'02 Cargo Classes'!$M$15</x:f>
        <x:v>0</x:v>
      </x:c>
      <x:c r="R3466" s="22" t="n">
        <x:f>'01 Controls'!$F$29*'02 Cargo Classes'!$N$15</x:f>
        <x:v>0</x:v>
      </x:c>
      <x:c r="S3466" s="22" t="n">
        <x:f>'01 Controls'!$G$29*'02 Cargo Classes'!$O$15</x:f>
        <x:v>0.48</x:v>
      </x:c>
      <x:c r="T3466" s="22" t="n">
        <x:f>'01 Controls'!$H$29*'02 Cargo Classes'!$P$15</x:f>
        <x:v>0.075</x:v>
      </x:c>
      <x:c r="U3466" s="22" t="n">
        <x:f>SUM(Q3466:T3466)</x:f>
        <x:v>0.5549999999999999</x:v>
      </x:c>
      <x:c r="V3466" s="18" t="n">
        <x:f>IF(U3466=0,0,N3466*Q3466/U3466)</x:f>
        <x:v>0</x:v>
      </x:c>
      <x:c r="W3466" s="18" t="n">
        <x:f>IF(U3466=0,0,P3466*Q3466/U3466)</x:f>
        <x:v>0</x:v>
      </x:c>
      <x:c r="X3466" s="18" t="n">
        <x:f>MAX(V3466,W3466*'01 Controls'!$E$12)</x:f>
        <x:v>0</x:v>
      </x:c>
      <x:c r="Y3466" s="18" t="n">
        <x:f>IF(U3466=0,0,N3466*R3466/U3466)</x:f>
        <x:v>0</x:v>
      </x:c>
      <x:c r="Z3466" s="18" t="n">
        <x:f>IF(U3466=0,0,P3466*R3466/U3466)</x:f>
        <x:v>0</x:v>
      </x:c>
      <x:c r="AA3466" s="18" t="n">
        <x:f>MAX(Y3466,Z3466*'01 Controls'!$E$13)</x:f>
        <x:v>0</x:v>
      </x:c>
      <x:c r="AB3466" s="18" t="n">
        <x:f>IF(U3466=0,0,N3466*S3466/U3466)</x:f>
        <x:v>5085.405405405406</x:v>
      </x:c>
      <x:c r="AC3466" s="18" t="n">
        <x:f>IF(U3466=0,0,P3466*S3466/U3466)</x:f>
        <x:v>15221.621621621623</x:v>
      </x:c>
      <x:c r="AD3466" s="18" t="n">
        <x:f>MAX(AB3466,AC3466*'01 Controls'!$E$14)</x:f>
        <x:v>5085.405405405406</x:v>
      </x:c>
      <x:c r="AE3466" s="18" t="n">
        <x:f>IF(U3466=0,0,N3466*T3466/U3466)</x:f>
        <x:v>794.5945945945947</x:v>
      </x:c>
      <x:c r="AF3466" s="18" t="n">
        <x:f>IF(U3466=0,0,P3466*T3466/U3466)</x:f>
        <x:v>2378.378378378379</x:v>
      </x:c>
      <x:c r="AG3466" s="18" t="n">
        <x:f>MAX(AE3466,AF3466*'01 Controls'!$E$15)</x:f>
        <x:v>794.5945945945947</x:v>
      </x:c>
      <x:c r="AH3466" s="18" t="n">
        <x:f>SUM(V3466,Y3466,AB3466,AE3466)</x:f>
        <x:v>5880.000000000001</x:v>
      </x:c>
      <x:c r="AI3466" s="18" t="n">
        <x:f>N3466-AH3466</x:f>
        <x:v>-9.094947017729282e-13</x:v>
      </x:c>
      <x:c r="AJ3466" s="18" t="n">
        <x:f>V3466*INDEX('07 Mode Capacity'!$P$6:$P$17,MATCH("AIR-"&amp;I3466,'07 Mode Capacity'!$C$6:$C$17,0))</x:f>
        <x:v>0</x:v>
      </x:c>
      <x:c r="AK3466" s="18" t="n">
        <x:f>Y3466*INDEX('07 Mode Capacity'!$P$6:$P$17,MATCH("OCEAN-"&amp;I3466,'07 Mode Capacity'!$C$6:$C$17,0))</x:f>
        <x:v>0</x:v>
      </x:c>
      <x:c r="AL3466" s="18" t="n">
        <x:f>AB3466*INDEX('07 Mode Capacity'!$P$6:$P$17,MATCH("LAND-"&amp;I3466,'07 Mode Capacity'!$C$6:$C$17,0))</x:f>
        <x:v>3636.1168620171948</x:v>
      </x:c>
      <x:c r="AM3466" s="18" t="n">
        <x:f>AE3466*INDEX('07 Mode Capacity'!$P$6:$P$17,MATCH("INLAND-"&amp;I3466,'07 Mode Capacity'!$C$6:$C$17,0))</x:f>
        <x:v>794.5945945945947</x:v>
      </x:c>
      <x:c r="AN3466" s="18" t="n">
        <x:f>SUM(AJ3466:AM3466)</x:f>
        <x:v>4430.71145661179</x:v>
      </x:c>
      <x:c r="AO3466" s="17" t="n">
        <x:f>IF(N3466=0,1,AN3466/N3466)</x:f>
        <x:v>0.7535223565666309</x:v>
      </x:c>
      <x:c r="AP3466" s="11" t="str">
        <x:f>IF(AO3466&gt;='01 Controls'!$E$16,"PASS","FAIL")</x:f>
        <x:v>FAIL</x:v>
      </x:c>
      <x:c r="AQ3466" s="11" t="str">
        <x:v>UNQUANTIFIED</x:v>
      </x:c>
      <x:c r="AR3466" s="11" t="str">
        <x:v>Position-class planning record; serial item and receiver open</x:v>
      </x:c>
      <x:c r="AS3466" s="26"/>
      <x:c r="AT3466" s="26"/>
    </x:row>
    <x:row r="3467">
      <x:c r="C3467" s="11" t="str">
        <x:v>M5-I-WRG-APL-45</x:v>
      </x:c>
      <x:c r="D3467" s="11" t="str">
        <x:v>M5</x:v>
      </x:c>
      <x:c r="E3467" s="11" t="str">
        <x:v>Drought and water</x:v>
      </x:c>
      <x:c r="F3467" s="11" t="str">
        <x:v>I-WRG</x:v>
      </x:c>
      <x:c r="G3467" s="11" t="str">
        <x:v>Water restoration group</x:v>
      </x:c>
      <x:c r="H3467" s="11" t="str">
        <x:v>APL-45</x:v>
      </x:c>
      <x:c r="I3467" s="19" t="n">
        <x:v>24</x:v>
      </x:c>
      <x:c r="J3467" s="21" t="n">
        <x:v>8</x:v>
      </x:c>
      <x:c r="K3467" s="18" t="n">
        <x:f>'05 Cargo Register'!K331</x:f>
        <x:v>282.19199999999995</x:v>
      </x:c>
      <x:c r="L3467" s="18" t="n">
        <x:f>'05 Cargo Register'!N331</x:f>
        <x:v>74</x:v>
      </x:c>
      <x:c r="M3467" s="18" t="n">
        <x:f>'05 Cargo Register'!O331</x:f>
        <x:v>555</x:v>
      </x:c>
      <x:c r="N3467" s="18" t="n">
        <x:f>J3467*K3467</x:f>
        <x:v>2257.5359999999996</x:v>
      </x:c>
      <x:c r="O3467" s="18" t="n">
        <x:f>J3467*L3467</x:f>
        <x:v>592</x:v>
      </x:c>
      <x:c r="P3467" s="18" t="n">
        <x:f>J3467*M3467</x:f>
        <x:v>4440</x:v>
      </x:c>
      <x:c r="Q3467" s="22" t="n">
        <x:f>'01 Controls'!$E$29*'02 Cargo Classes'!$M$6</x:f>
        <x:v>0.15000000000000002</x:v>
      </x:c>
      <x:c r="R3467" s="22" t="n">
        <x:f>'01 Controls'!$F$29*'02 Cargo Classes'!$N$6</x:f>
        <x:v>0</x:v>
      </x:c>
      <x:c r="S3467" s="22" t="n">
        <x:f>'01 Controls'!$G$29*'02 Cargo Classes'!$O$6</x:f>
        <x:v>0.8</x:v>
      </x:c>
      <x:c r="T3467" s="22" t="n">
        <x:f>'01 Controls'!$H$29*'02 Cargo Classes'!$P$6</x:f>
        <x:v>0.045</x:v>
      </x:c>
      <x:c r="U3467" s="22" t="n">
        <x:f>SUM(Q3467:T3467)</x:f>
        <x:v>0.9950000000000001</x:v>
      </x:c>
      <x:c r="V3467" s="18" t="n">
        <x:f>IF(U3467=0,0,N3467*Q3467/U3467)</x:f>
        <x:v>340.3320603015075</x:v>
      </x:c>
      <x:c r="W3467" s="18" t="n">
        <x:f>IF(U3467=0,0,P3467*Q3467/U3467)</x:f>
        <x:v>669.3467336683417</x:v>
      </x:c>
      <x:c r="X3467" s="18" t="n">
        <x:f>MAX(V3467,W3467*'01 Controls'!$E$12)</x:f>
        <x:v>340.3320603015075</x:v>
      </x:c>
      <x:c r="Y3467" s="18" t="n">
        <x:f>IF(U3467=0,0,N3467*R3467/U3467)</x:f>
        <x:v>0</x:v>
      </x:c>
      <x:c r="Z3467" s="18" t="n">
        <x:f>IF(U3467=0,0,P3467*R3467/U3467)</x:f>
        <x:v>0</x:v>
      </x:c>
      <x:c r="AA3467" s="18" t="n">
        <x:f>MAX(Y3467,Z3467*'01 Controls'!$E$13)</x:f>
        <x:v>0</x:v>
      </x:c>
      <x:c r="AB3467" s="18" t="n">
        <x:f>IF(U3467=0,0,N3467*S3467/U3467)</x:f>
        <x:v>1815.1043216080398</x:v>
      </x:c>
      <x:c r="AC3467" s="18" t="n">
        <x:f>IF(U3467=0,0,P3467*S3467/U3467)</x:f>
        <x:v>3569.8492462311556</x:v>
      </x:c>
      <x:c r="AD3467" s="18" t="n">
        <x:f>MAX(AB3467,AC3467*'01 Controls'!$E$14)</x:f>
        <x:v>1815.1043216080398</x:v>
      </x:c>
      <x:c r="AE3467" s="18" t="n">
        <x:f>IF(U3467=0,0,N3467*T3467/U3467)</x:f>
        <x:v>102.09961809045222</x:v>
      </x:c>
      <x:c r="AF3467" s="18" t="n">
        <x:f>IF(U3467=0,0,P3467*T3467/U3467)</x:f>
        <x:v>200.80402010050247</x:v>
      </x:c>
      <x:c r="AG3467" s="18" t="n">
        <x:f>MAX(AE3467,AF3467*'01 Controls'!$E$15)</x:f>
        <x:v>102.09961809045222</x:v>
      </x:c>
      <x:c r="AH3467" s="18" t="n">
        <x:f>SUM(V3467,Y3467,AB3467,AE3467)</x:f>
        <x:v>2257.5359999999996</x:v>
      </x:c>
      <x:c r="AI3467" s="18" t="n">
        <x:f>N3467-AH3467</x:f>
        <x:v>0</x:v>
      </x:c>
      <x:c r="AJ3467" s="18" t="n">
        <x:f>V3467*INDEX('07 Mode Capacity'!$P$6:$P$17,MATCH("AIR-"&amp;I3467,'07 Mode Capacity'!$C$6:$C$17,0))</x:f>
        <x:v>69.05816277176233</x:v>
      </x:c>
      <x:c r="AK3467" s="18" t="n">
        <x:f>Y3467*INDEX('07 Mode Capacity'!$P$6:$P$17,MATCH("OCEAN-"&amp;I3467,'07 Mode Capacity'!$C$6:$C$17,0))</x:f>
        <x:v>0</x:v>
      </x:c>
      <x:c r="AL3467" s="18" t="n">
        <x:f>AB3467*INDEX('07 Mode Capacity'!$P$6:$P$17,MATCH("LAND-"&amp;I3467,'07 Mode Capacity'!$C$6:$C$17,0))</x:f>
        <x:v>694.2790806244091</x:v>
      </x:c>
      <x:c r="AM3467" s="18" t="n">
        <x:f>AE3467*INDEX('07 Mode Capacity'!$P$6:$P$17,MATCH("INLAND-"&amp;I3467,'07 Mode Capacity'!$C$6:$C$17,0))</x:f>
        <x:v>102.09961809045222</x:v>
      </x:c>
      <x:c r="AN3467" s="18" t="n">
        <x:f>SUM(AJ3467:AM3467)</x:f>
        <x:v>865.4368614866237</x:v>
      </x:c>
      <x:c r="AO3467" s="17" t="n">
        <x:f>IF(N3467=0,1,AN3467/N3467)</x:f>
        <x:v>0.38335462268890674</x:v>
      </x:c>
      <x:c r="AP3467" s="11" t="str">
        <x:f>IF(AO3467&gt;='01 Controls'!$E$16,"PASS","FAIL")</x:f>
        <x:v>FAIL</x:v>
      </x:c>
      <x:c r="AQ3467" s="11" t="str">
        <x:v>UNQUANTIFIED</x:v>
      </x:c>
      <x:c r="AR3467" s="11" t="str">
        <x:v>Position-class planning record; serial item and receiver open</x:v>
      </x:c>
      <x:c r="AS3467" s="26"/>
      <x:c r="AT3467" s="26"/>
    </x:row>
    <x:row r="3468">
      <x:c r="C3468" s="11" t="str">
        <x:v>M5-I-WRG-ISO-18</x:v>
      </x:c>
      <x:c r="D3468" s="11" t="str">
        <x:v>M5</x:v>
      </x:c>
      <x:c r="E3468" s="11" t="str">
        <x:v>Drought and water</x:v>
      </x:c>
      <x:c r="F3468" s="11" t="str">
        <x:v>I-WRG</x:v>
      </x:c>
      <x:c r="G3468" s="11" t="str">
        <x:v>Water restoration group</x:v>
      </x:c>
      <x:c r="H3468" s="11" t="str">
        <x:v>ISO-18</x:v>
      </x:c>
      <x:c r="I3468" s="19" t="n">
        <x:v>48</x:v>
      </x:c>
      <x:c r="J3468" s="21" t="n">
        <x:v>8</x:v>
      </x:c>
      <x:c r="K3468" s="18" t="n">
        <x:f>'05 Cargo Register'!K332</x:f>
        <x:v>846.5759999999999</x:v>
      </x:c>
      <x:c r="L3468" s="18" t="n">
        <x:f>'05 Cargo Register'!N332</x:f>
        <x:v>56</x:v>
      </x:c>
      <x:c r="M3468" s="18" t="n">
        <x:f>'05 Cargo Register'!O332</x:f>
        <x:v>1478.4</x:v>
      </x:c>
      <x:c r="N3468" s="18" t="n">
        <x:f>J3468*K3468</x:f>
        <x:v>6772.607999999999</x:v>
      </x:c>
      <x:c r="O3468" s="18" t="n">
        <x:f>J3468*L3468</x:f>
        <x:v>448</x:v>
      </x:c>
      <x:c r="P3468" s="18" t="n">
        <x:f>J3468*M3468</x:f>
        <x:v>11827.2</x:v>
      </x:c>
      <x:c r="Q3468" s="22" t="n">
        <x:f>'01 Controls'!$E$29*'02 Cargo Classes'!$M$7</x:f>
        <x:v>0.010000000000000002</x:v>
      </x:c>
      <x:c r="R3468" s="22" t="n">
        <x:f>'01 Controls'!$F$29*'02 Cargo Classes'!$N$7</x:f>
        <x:v>0</x:v>
      </x:c>
      <x:c r="S3468" s="22" t="n">
        <x:f>'01 Controls'!$G$29*'02 Cargo Classes'!$O$7</x:f>
        <x:v>0.96</x:v>
      </x:c>
      <x:c r="T3468" s="22" t="n">
        <x:f>'01 Controls'!$H$29*'02 Cargo Classes'!$P$7</x:f>
        <x:v>0.12</x:v>
      </x:c>
      <x:c r="U3468" s="22" t="n">
        <x:f>SUM(Q3468:T3468)</x:f>
        <x:v>1.0899999999999999</x:v>
      </x:c>
      <x:c r="V3468" s="18" t="n">
        <x:f>IF(U3468=0,0,N3468*Q3468/U3468)</x:f>
        <x:v>62.13401834862387</x:v>
      </x:c>
      <x:c r="W3468" s="18" t="n">
        <x:f>IF(U3468=0,0,P3468*Q3468/U3468)</x:f>
        <x:v>108.50642201834867</x:v>
      </x:c>
      <x:c r="X3468" s="18" t="n">
        <x:f>MAX(V3468,W3468*'01 Controls'!$E$12)</x:f>
        <x:v>62.13401834862387</x:v>
      </x:c>
      <x:c r="Y3468" s="18" t="n">
        <x:f>IF(U3468=0,0,N3468*R3468/U3468)</x:f>
        <x:v>0</x:v>
      </x:c>
      <x:c r="Z3468" s="18" t="n">
        <x:f>IF(U3468=0,0,P3468*R3468/U3468)</x:f>
        <x:v>0</x:v>
      </x:c>
      <x:c r="AA3468" s="18" t="n">
        <x:f>MAX(Y3468,Z3468*'01 Controls'!$E$13)</x:f>
        <x:v>0</x:v>
      </x:c>
      <x:c r="AB3468" s="18" t="n">
        <x:f>IF(U3468=0,0,N3468*S3468/U3468)</x:f>
        <x:v>5964.86576146789</x:v>
      </x:c>
      <x:c r="AC3468" s="18" t="n">
        <x:f>IF(U3468=0,0,P3468*S3468/U3468)</x:f>
        <x:v>10416.61651376147</x:v>
      </x:c>
      <x:c r="AD3468" s="18" t="n">
        <x:f>MAX(AB3468,AC3468*'01 Controls'!$E$14)</x:f>
        <x:v>5964.86576146789</x:v>
      </x:c>
      <x:c r="AE3468" s="18" t="n">
        <x:f>IF(U3468=0,0,N3468*T3468/U3468)</x:f>
        <x:v>745.6082201834862</x:v>
      </x:c>
      <x:c r="AF3468" s="18" t="n">
        <x:f>IF(U3468=0,0,P3468*T3468/U3468)</x:f>
        <x:v>1302.0770642201837</x:v>
      </x:c>
      <x:c r="AG3468" s="18" t="n">
        <x:f>MAX(AE3468,AF3468*'01 Controls'!$E$15)</x:f>
        <x:v>745.6082201834862</x:v>
      </x:c>
      <x:c r="AH3468" s="18" t="n">
        <x:f>SUM(V3468,Y3468,AB3468,AE3468)</x:f>
        <x:v>6772.607999999999</x:v>
      </x:c>
      <x:c r="AI3468" s="18" t="n">
        <x:f>N3468-AH3468</x:f>
        <x:v>0</x:v>
      </x:c>
      <x:c r="AJ3468" s="18" t="n">
        <x:f>V3468*INDEX('07 Mode Capacity'!$P$6:$P$17,MATCH("AIR-"&amp;I3468,'07 Mode Capacity'!$C$6:$C$17,0))</x:f>
        <x:v>17.41838093592046</x:v>
      </x:c>
      <x:c r="AK3468" s="18" t="n">
        <x:f>Y3468*INDEX('07 Mode Capacity'!$P$6:$P$17,MATCH("OCEAN-"&amp;I3468,'07 Mode Capacity'!$C$6:$C$17,0))</x:f>
        <x:v>0</x:v>
      </x:c>
      <x:c r="AL3468" s="18" t="n">
        <x:f>AB3468*INDEX('07 Mode Capacity'!$P$6:$P$17,MATCH("LAND-"&amp;I3468,'07 Mode Capacity'!$C$6:$C$17,0))</x:f>
        <x:v>727.9991581274227</x:v>
      </x:c>
      <x:c r="AM3468" s="18" t="n">
        <x:f>AE3468*INDEX('07 Mode Capacity'!$P$6:$P$17,MATCH("INLAND-"&amp;I3468,'07 Mode Capacity'!$C$6:$C$17,0))</x:f>
        <x:v>470.65353373979895</x:v>
      </x:c>
      <x:c r="AN3468" s="18" t="n">
        <x:f>SUM(AJ3468:AM3468)</x:f>
        <x:v>1216.0710728031422</x:v>
      </x:c>
      <x:c r="AO3468" s="17" t="n">
        <x:f>IF(N3468=0,1,AN3468/N3468)</x:f>
        <x:v>0.1795572802682722</x:v>
      </x:c>
      <x:c r="AP3468" s="11" t="str">
        <x:f>IF(AO3468&gt;='01 Controls'!$E$16,"PASS","FAIL")</x:f>
        <x:v>FAIL</x:v>
      </x:c>
      <x:c r="AQ3468" s="11" t="str">
        <x:v>UNQUANTIFIED</x:v>
      </x:c>
      <x:c r="AR3468" s="11" t="str">
        <x:v>Position-class planning record; serial item and receiver open</x:v>
      </x:c>
      <x:c r="AS3468" s="26"/>
      <x:c r="AT3468" s="26"/>
    </x:row>
    <x:row r="3469">
      <x:c r="C3469" s="11" t="str">
        <x:v>M5-I-WRG-COL-12</x:v>
      </x:c>
      <x:c r="D3469" s="11" t="str">
        <x:v>M5</x:v>
      </x:c>
      <x:c r="E3469" s="11" t="str">
        <x:v>Drought and water</x:v>
      </x:c>
      <x:c r="F3469" s="11" t="str">
        <x:v>I-WRG</x:v>
      </x:c>
      <x:c r="G3469" s="11" t="str">
        <x:v>Water restoration group</x:v>
      </x:c>
      <x:c r="H3469" s="11" t="str">
        <x:v>COL-12</x:v>
      </x:c>
      <x:c r="I3469" s="19" t="n">
        <x:v>24</x:v>
      </x:c>
      <x:c r="J3469" s="21" t="n">
        <x:v>8</x:v>
      </x:c>
      <x:c r="K3469" s="18" t="n">
        <x:f>'05 Cargo Register'!K333</x:f>
        <x:v>141.09599999999998</x:v>
      </x:c>
      <x:c r="L3469" s="18" t="n">
        <x:f>'05 Cargo Register'!N333</x:f>
        <x:v>15</x:v>
      </x:c>
      <x:c r="M3469" s="18" t="n">
        <x:f>'05 Cargo Register'!O333</x:f>
        <x:v>396</x:v>
      </x:c>
      <x:c r="N3469" s="18" t="n">
        <x:f>J3469*K3469</x:f>
        <x:v>1128.7679999999998</x:v>
      </x:c>
      <x:c r="O3469" s="18" t="n">
        <x:f>J3469*L3469</x:f>
        <x:v>120</x:v>
      </x:c>
      <x:c r="P3469" s="18" t="n">
        <x:f>J3469*M3469</x:f>
        <x:v>3168</x:v>
      </x:c>
      <x:c r="Q3469" s="22" t="n">
        <x:f>'01 Controls'!$E$29*'02 Cargo Classes'!$M$8</x:f>
        <x:v>0.1</x:v>
      </x:c>
      <x:c r="R3469" s="22" t="n">
        <x:f>'01 Controls'!$F$29*'02 Cargo Classes'!$N$8</x:f>
        <x:v>0</x:v>
      </x:c>
      <x:c r="S3469" s="22" t="n">
        <x:f>'01 Controls'!$G$29*'02 Cargo Classes'!$O$8</x:f>
        <x:v>0.96</x:v>
      </x:c>
      <x:c r="T3469" s="22" t="n">
        <x:f>'01 Controls'!$H$29*'02 Cargo Classes'!$P$8</x:f>
        <x:v>0.03</x:v>
      </x:c>
      <x:c r="U3469" s="22" t="n">
        <x:f>SUM(Q3469:T3469)</x:f>
        <x:v>1.09</x:v>
      </x:c>
      <x:c r="V3469" s="18" t="n">
        <x:f>IF(U3469=0,0,N3469*Q3469/U3469)</x:f>
        <x:v>103.55669724770641</x:v>
      </x:c>
      <x:c r="W3469" s="18" t="n">
        <x:f>IF(U3469=0,0,P3469*Q3469/U3469)</x:f>
        <x:v>290.64220183486236</x:v>
      </x:c>
      <x:c r="X3469" s="18" t="n">
        <x:f>MAX(V3469,W3469*'01 Controls'!$E$12)</x:f>
        <x:v>103.55669724770641</x:v>
      </x:c>
      <x:c r="Y3469" s="18" t="n">
        <x:f>IF(U3469=0,0,N3469*R3469/U3469)</x:f>
        <x:v>0</x:v>
      </x:c>
      <x:c r="Z3469" s="18" t="n">
        <x:f>IF(U3469=0,0,P3469*R3469/U3469)</x:f>
        <x:v>0</x:v>
      </x:c>
      <x:c r="AA3469" s="18" t="n">
        <x:f>MAX(Y3469,Z3469*'01 Controls'!$E$13)</x:f>
        <x:v>0</x:v>
      </x:c>
      <x:c r="AB3469" s="18" t="n">
        <x:f>IF(U3469=0,0,N3469*S3469/U3469)</x:f>
        <x:v>994.1442935779813</x:v>
      </x:c>
      <x:c r="AC3469" s="18" t="n">
        <x:f>IF(U3469=0,0,P3469*S3469/U3469)</x:f>
        <x:v>2790.1651376146783</x:v>
      </x:c>
      <x:c r="AD3469" s="18" t="n">
        <x:f>MAX(AB3469,AC3469*'01 Controls'!$E$14)</x:f>
        <x:v>994.1442935779813</x:v>
      </x:c>
      <x:c r="AE3469" s="18" t="n">
        <x:f>IF(U3469=0,0,N3469*T3469/U3469)</x:f>
        <x:v>31.067009174311917</x:v>
      </x:c>
      <x:c r="AF3469" s="18" t="n">
        <x:f>IF(U3469=0,0,P3469*T3469/U3469)</x:f>
        <x:v>87.1926605504587</x:v>
      </x:c>
      <x:c r="AG3469" s="18" t="n">
        <x:f>MAX(AE3469,AF3469*'01 Controls'!$E$15)</x:f>
        <x:v>31.067009174311917</x:v>
      </x:c>
      <x:c r="AH3469" s="18" t="n">
        <x:f>SUM(V3469,Y3469,AB3469,AE3469)</x:f>
        <x:v>1128.7679999999996</x:v>
      </x:c>
      <x:c r="AI3469" s="18" t="n">
        <x:f>N3469-AH3469</x:f>
        <x:v>2.2737367544323206e-13</x:v>
      </x:c>
      <x:c r="AJ3469" s="18" t="n">
        <x:f>V3469*INDEX('07 Mode Capacity'!$P$6:$P$17,MATCH("AIR-"&amp;I3469,'07 Mode Capacity'!$C$6:$C$17,0))</x:f>
        <x:v>21.013110690490368</x:v>
      </x:c>
      <x:c r="AK3469" s="18" t="n">
        <x:f>Y3469*INDEX('07 Mode Capacity'!$P$6:$P$17,MATCH("OCEAN-"&amp;I3469,'07 Mode Capacity'!$C$6:$C$17,0))</x:f>
        <x:v>0</x:v>
      </x:c>
      <x:c r="AL3469" s="18" t="n">
        <x:f>AB3469*INDEX('07 Mode Capacity'!$P$6:$P$17,MATCH("LAND-"&amp;I3469,'07 Mode Capacity'!$C$6:$C$17,0))</x:f>
        <x:v>380.26111113098364</x:v>
      </x:c>
      <x:c r="AM3469" s="18" t="n">
        <x:f>AE3469*INDEX('07 Mode Capacity'!$P$6:$P$17,MATCH("INLAND-"&amp;I3469,'07 Mode Capacity'!$C$6:$C$17,0))</x:f>
        <x:v>31.067009174311917</x:v>
      </x:c>
      <x:c r="AN3469" s="18" t="n">
        <x:f>SUM(AJ3469:AM3469)</x:f>
        <x:v>432.3412309957859</x:v>
      </x:c>
      <x:c r="AO3469" s="17" t="n">
        <x:f>IF(N3469=0,1,AN3469/N3469)</x:f>
        <x:v>0.38302045326921563</x:v>
      </x:c>
      <x:c r="AP3469" s="11" t="str">
        <x:f>IF(AO3469&gt;='01 Controls'!$E$16,"PASS","FAIL")</x:f>
        <x:v>FAIL</x:v>
      </x:c>
      <x:c r="AQ3469" s="11" t="str">
        <x:v>UNQUANTIFIED</x:v>
      </x:c>
      <x:c r="AR3469" s="11" t="str">
        <x:v>Position-class planning record; serial item and receiver open</x:v>
      </x:c>
      <x:c r="AS3469" s="26"/>
      <x:c r="AT3469" s="26"/>
    </x:row>
    <x:row r="3470">
      <x:c r="C3470" s="11" t="str">
        <x:v>M5-I-WRG-BAT-22</x:v>
      </x:c>
      <x:c r="D3470" s="11" t="str">
        <x:v>M5</x:v>
      </x:c>
      <x:c r="E3470" s="11" t="str">
        <x:v>Drought and water</x:v>
      </x:c>
      <x:c r="F3470" s="11" t="str">
        <x:v>I-WRG</x:v>
      </x:c>
      <x:c r="G3470" s="11" t="str">
        <x:v>Water restoration group</x:v>
      </x:c>
      <x:c r="H3470" s="11" t="str">
        <x:v>BAT-22</x:v>
      </x:c>
      <x:c r="I3470" s="19" t="n">
        <x:v>48</x:v>
      </x:c>
      <x:c r="J3470" s="21" t="n">
        <x:v>8</x:v>
      </x:c>
      <x:c r="K3470" s="18" t="n">
        <x:f>'05 Cargo Register'!K334</x:f>
        <x:v>1058.2199999999998</x:v>
      </x:c>
      <x:c r="L3470" s="18" t="n">
        <x:f>'05 Cargo Register'!N334</x:f>
        <x:v>61</x:v>
      </x:c>
      <x:c r="M3470" s="18" t="n">
        <x:f>'05 Cargo Register'!O334</x:f>
        <x:v>1610.4</x:v>
      </x:c>
      <x:c r="N3470" s="18" t="n">
        <x:f>J3470*K3470</x:f>
        <x:v>8465.759999999998</x:v>
      </x:c>
      <x:c r="O3470" s="18" t="n">
        <x:f>J3470*L3470</x:f>
        <x:v>488</x:v>
      </x:c>
      <x:c r="P3470" s="18" t="n">
        <x:f>J3470*M3470</x:f>
        <x:v>12883.2</x:v>
      </x:c>
      <x:c r="Q3470" s="22" t="n">
        <x:f>'01 Controls'!$E$29*'02 Cargo Classes'!$M$9</x:f>
        <x:v>0</x:v>
      </x:c>
      <x:c r="R3470" s="22" t="n">
        <x:f>'01 Controls'!$F$29*'02 Cargo Classes'!$N$9</x:f>
        <x:v>0</x:v>
      </x:c>
      <x:c r="S3470" s="22" t="n">
        <x:f>'01 Controls'!$G$29*'02 Cargo Classes'!$O$9</x:f>
        <x:v>0.8</x:v>
      </x:c>
      <x:c r="T3470" s="22" t="n">
        <x:f>'01 Controls'!$H$29*'02 Cargo Classes'!$P$9</x:f>
        <x:v>0.075</x:v>
      </x:c>
      <x:c r="U3470" s="22" t="n">
        <x:f>SUM(Q3470:T3470)</x:f>
        <x:v>0.875</x:v>
      </x:c>
      <x:c r="V3470" s="18" t="n">
        <x:f>IF(U3470=0,0,N3470*Q3470/U3470)</x:f>
        <x:v>0</x:v>
      </x:c>
      <x:c r="W3470" s="18" t="n">
        <x:f>IF(U3470=0,0,P3470*Q3470/U3470)</x:f>
        <x:v>0</x:v>
      </x:c>
      <x:c r="X3470" s="18" t="n">
        <x:f>MAX(V3470,W3470*'01 Controls'!$E$12)</x:f>
        <x:v>0</x:v>
      </x:c>
      <x:c r="Y3470" s="18" t="n">
        <x:f>IF(U3470=0,0,N3470*R3470/U3470)</x:f>
        <x:v>0</x:v>
      </x:c>
      <x:c r="Z3470" s="18" t="n">
        <x:f>IF(U3470=0,0,P3470*R3470/U3470)</x:f>
        <x:v>0</x:v>
      </x:c>
      <x:c r="AA3470" s="18" t="n">
        <x:f>MAX(Y3470,Z3470*'01 Controls'!$E$13)</x:f>
        <x:v>0</x:v>
      </x:c>
      <x:c r="AB3470" s="18" t="n">
        <x:f>IF(U3470=0,0,N3470*S3470/U3470)</x:f>
        <x:v>7740.123428571428</x:v>
      </x:c>
      <x:c r="AC3470" s="18" t="n">
        <x:f>IF(U3470=0,0,P3470*S3470/U3470)</x:f>
        <x:v>11778.925714285715</x:v>
      </x:c>
      <x:c r="AD3470" s="18" t="n">
        <x:f>MAX(AB3470,AC3470*'01 Controls'!$E$14)</x:f>
        <x:v>7740.123428571428</x:v>
      </x:c>
      <x:c r="AE3470" s="18" t="n">
        <x:f>IF(U3470=0,0,N3470*T3470/U3470)</x:f>
        <x:v>725.6365714285713</x:v>
      </x:c>
      <x:c r="AF3470" s="18" t="n">
        <x:f>IF(U3470=0,0,P3470*T3470/U3470)</x:f>
        <x:v>1104.2742857142857</x:v>
      </x:c>
      <x:c r="AG3470" s="18" t="n">
        <x:f>MAX(AE3470,AF3470*'01 Controls'!$E$15)</x:f>
        <x:v>725.6365714285713</x:v>
      </x:c>
      <x:c r="AH3470" s="18" t="n">
        <x:f>SUM(V3470,Y3470,AB3470,AE3470)</x:f>
        <x:v>8465.76</x:v>
      </x:c>
      <x:c r="AI3470" s="18" t="n">
        <x:f>N3470-AH3470</x:f>
        <x:v>-1.8189894035458565e-12</x:v>
      </x:c>
      <x:c r="AJ3470" s="18" t="n">
        <x:f>V3470*INDEX('07 Mode Capacity'!$P$6:$P$17,MATCH("AIR-"&amp;I3470,'07 Mode Capacity'!$C$6:$C$17,0))</x:f>
        <x:v>0</x:v>
      </x:c>
      <x:c r="AK3470" s="18" t="n">
        <x:f>Y3470*INDEX('07 Mode Capacity'!$P$6:$P$17,MATCH("OCEAN-"&amp;I3470,'07 Mode Capacity'!$C$6:$C$17,0))</x:f>
        <x:v>0</x:v>
      </x:c>
      <x:c r="AL3470" s="18" t="n">
        <x:f>AB3470*INDEX('07 Mode Capacity'!$P$6:$P$17,MATCH("LAND-"&amp;I3470,'07 Mode Capacity'!$C$6:$C$17,0))</x:f>
        <x:v>944.6655742367745</x:v>
      </x:c>
      <x:c r="AM3470" s="18" t="n">
        <x:f>AE3470*INDEX('07 Mode Capacity'!$P$6:$P$17,MATCH("INLAND-"&amp;I3470,'07 Mode Capacity'!$C$6:$C$17,0))</x:f>
        <x:v>458.04674265748287</x:v>
      </x:c>
      <x:c r="AN3470" s="18" t="n">
        <x:f>SUM(AJ3470:AM3470)</x:f>
        <x:v>1402.7123168942574</x:v>
      </x:c>
      <x:c r="AO3470" s="17" t="n">
        <x:f>IF(N3470=0,1,AN3470/N3470)</x:f>
        <x:v>0.16569242653869914</x:v>
      </x:c>
      <x:c r="AP3470" s="11" t="str">
        <x:f>IF(AO3470&gt;='01 Controls'!$E$16,"PASS","FAIL")</x:f>
        <x:v>FAIL</x:v>
      </x:c>
      <x:c r="AQ3470" s="11" t="str">
        <x:v>UNQUANTIFIED</x:v>
      </x:c>
      <x:c r="AR3470" s="11" t="str">
        <x:v>Position-class planning record; serial item and receiver open</x:v>
      </x:c>
      <x:c r="AS3470" s="26"/>
      <x:c r="AT3470" s="26"/>
    </x:row>
    <x:row r="3471">
      <x:c r="C3471" s="11" t="str">
        <x:v>M5-I-WRG-TNK-20</x:v>
      </x:c>
      <x:c r="D3471" s="11" t="str">
        <x:v>M5</x:v>
      </x:c>
      <x:c r="E3471" s="11" t="str">
        <x:v>Drought and water</x:v>
      </x:c>
      <x:c r="F3471" s="11" t="str">
        <x:v>I-WRG</x:v>
      </x:c>
      <x:c r="G3471" s="11" t="str">
        <x:v>Water restoration group</x:v>
      </x:c>
      <x:c r="H3471" s="11" t="str">
        <x:v>TNK-20</x:v>
      </x:c>
      <x:c r="I3471" s="19" t="n">
        <x:v>48</x:v>
      </x:c>
      <x:c r="J3471" s="21" t="n">
        <x:v>8</x:v>
      </x:c>
      <x:c r="K3471" s="18" t="n">
        <x:f>'05 Cargo Register'!K335</x:f>
        <x:v>846.5759999999999</x:v>
      </x:c>
      <x:c r="L3471" s="18" t="n">
        <x:f>'05 Cargo Register'!N335</x:f>
        <x:v>50</x:v>
      </x:c>
      <x:c r="M3471" s="18" t="n">
        <x:f>'05 Cargo Register'!O335</x:f>
        <x:v>1062.5</x:v>
      </x:c>
      <x:c r="N3471" s="18" t="n">
        <x:f>J3471*K3471</x:f>
        <x:v>6772.607999999999</x:v>
      </x:c>
      <x:c r="O3471" s="18" t="n">
        <x:f>J3471*L3471</x:f>
        <x:v>400</x:v>
      </x:c>
      <x:c r="P3471" s="18" t="n">
        <x:f>J3471*M3471</x:f>
        <x:v>8500</x:v>
      </x:c>
      <x:c r="Q3471" s="22" t="n">
        <x:f>'01 Controls'!$E$29*'02 Cargo Classes'!$M$10</x:f>
        <x:v>0</x:v>
      </x:c>
      <x:c r="R3471" s="22" t="n">
        <x:f>'01 Controls'!$F$29*'02 Cargo Classes'!$N$10</x:f>
        <x:v>0</x:v>
      </x:c>
      <x:c r="S3471" s="22" t="n">
        <x:f>'01 Controls'!$G$29*'02 Cargo Classes'!$O$10</x:f>
        <x:v>0.8</x:v>
      </x:c>
      <x:c r="T3471" s="22" t="n">
        <x:f>'01 Controls'!$H$29*'02 Cargo Classes'!$P$10</x:f>
        <x:v>0.15</x:v>
      </x:c>
      <x:c r="U3471" s="22" t="n">
        <x:f>SUM(Q3471:T3471)</x:f>
        <x:v>0.9500000000000001</x:v>
      </x:c>
      <x:c r="V3471" s="18" t="n">
        <x:f>IF(U3471=0,0,N3471*Q3471/U3471)</x:f>
        <x:v>0</x:v>
      </x:c>
      <x:c r="W3471" s="18" t="n">
        <x:f>IF(U3471=0,0,P3471*Q3471/U3471)</x:f>
        <x:v>0</x:v>
      </x:c>
      <x:c r="X3471" s="18" t="n">
        <x:f>MAX(V3471,W3471*'01 Controls'!$E$12)</x:f>
        <x:v>0</x:v>
      </x:c>
      <x:c r="Y3471" s="18" t="n">
        <x:f>IF(U3471=0,0,N3471*R3471/U3471)</x:f>
        <x:v>0</x:v>
      </x:c>
      <x:c r="Z3471" s="18" t="n">
        <x:f>IF(U3471=0,0,P3471*R3471/U3471)</x:f>
        <x:v>0</x:v>
      </x:c>
      <x:c r="AA3471" s="18" t="n">
        <x:f>MAX(Y3471,Z3471*'01 Controls'!$E$13)</x:f>
        <x:v>0</x:v>
      </x:c>
      <x:c r="AB3471" s="18" t="n">
        <x:f>IF(U3471=0,0,N3471*S3471/U3471)</x:f>
        <x:v>5703.248842105263</x:v>
      </x:c>
      <x:c r="AC3471" s="18" t="n">
        <x:f>IF(U3471=0,0,P3471*S3471/U3471)</x:f>
        <x:v>7157.894736842105</x:v>
      </x:c>
      <x:c r="AD3471" s="18" t="n">
        <x:f>MAX(AB3471,AC3471*'01 Controls'!$E$14)</x:f>
        <x:v>5703.248842105263</x:v>
      </x:c>
      <x:c r="AE3471" s="18" t="n">
        <x:f>IF(U3471=0,0,N3471*T3471/U3471)</x:f>
        <x:v>1069.3591578947367</x:v>
      </x:c>
      <x:c r="AF3471" s="18" t="n">
        <x:f>IF(U3471=0,0,P3471*T3471/U3471)</x:f>
        <x:v>1342.1052631578946</x:v>
      </x:c>
      <x:c r="AG3471" s="18" t="n">
        <x:f>MAX(AE3471,AF3471*'01 Controls'!$E$15)</x:f>
        <x:v>1069.3591578947367</x:v>
      </x:c>
      <x:c r="AH3471" s="18" t="n">
        <x:f>SUM(V3471,Y3471,AB3471,AE3471)</x:f>
        <x:v>6772.608</x:v>
      </x:c>
      <x:c r="AI3471" s="18" t="n">
        <x:f>N3471-AH3471</x:f>
        <x:v>-9.094947017729282e-13</x:v>
      </x:c>
      <x:c r="AJ3471" s="18" t="n">
        <x:f>V3471*INDEX('07 Mode Capacity'!$P$6:$P$17,MATCH("AIR-"&amp;I3471,'07 Mode Capacity'!$C$6:$C$17,0))</x:f>
        <x:v>0</x:v>
      </x:c>
      <x:c r="AK3471" s="18" t="n">
        <x:f>Y3471*INDEX('07 Mode Capacity'!$P$6:$P$17,MATCH("OCEAN-"&amp;I3471,'07 Mode Capacity'!$C$6:$C$17,0))</x:f>
        <x:v>0</x:v>
      </x:c>
      <x:c r="AL3471" s="18" t="n">
        <x:f>AB3471*INDEX('07 Mode Capacity'!$P$6:$P$17,MATCH("LAND-"&amp;I3471,'07 Mode Capacity'!$C$6:$C$17,0))</x:f>
        <x:v>696.069370490255</x:v>
      </x:c>
      <x:c r="AM3471" s="18" t="n">
        <x:f>AE3471*INDEX('07 Mode Capacity'!$P$6:$P$17,MATCH("INLAND-"&amp;I3471,'07 Mode Capacity'!$C$6:$C$17,0))</x:f>
        <x:v>675.0162523373432</x:v>
      </x:c>
      <x:c r="AN3471" s="18" t="n">
        <x:f>SUM(AJ3471:AM3471)</x:f>
        <x:v>1371.0856228275982</x:v>
      </x:c>
      <x:c r="AO3471" s="17" t="n">
        <x:f>IF(N3471=0,1,AN3471/N3471)</x:f>
        <x:v>0.20244573771693244</x:v>
      </x:c>
      <x:c r="AP3471" s="11" t="str">
        <x:f>IF(AO3471&gt;='01 Controls'!$E$16,"PASS","FAIL")</x:f>
        <x:v>FAIL</x:v>
      </x:c>
      <x:c r="AQ3471" s="11" t="str">
        <x:v>UNQUANTIFIED</x:v>
      </x:c>
      <x:c r="AR3471" s="11" t="str">
        <x:v>Position-class planning record; serial item and receiver open</x:v>
      </x:c>
      <x:c r="AS3471" s="26"/>
      <x:c r="AT3471" s="26"/>
    </x:row>
    <x:row r="3472">
      <x:c r="C3472" s="11" t="str">
        <x:v>M5-I-WRG-FLR-24</x:v>
      </x:c>
      <x:c r="D3472" s="11" t="str">
        <x:v>M5</x:v>
      </x:c>
      <x:c r="E3472" s="11" t="str">
        <x:v>Drought and water</x:v>
      </x:c>
      <x:c r="F3472" s="11" t="str">
        <x:v>I-WRG</x:v>
      </x:c>
      <x:c r="G3472" s="11" t="str">
        <x:v>Water restoration group</x:v>
      </x:c>
      <x:c r="H3472" s="11" t="str">
        <x:v>FLR-24</x:v>
      </x:c>
      <x:c r="I3472" s="19" t="n">
        <x:v>48</x:v>
      </x:c>
      <x:c r="J3472" s="21" t="n">
        <x:v>8</x:v>
      </x:c>
      <x:c r="K3472" s="18" t="n">
        <x:f>'05 Cargo Register'!K336</x:f>
        <x:v>1269.8639999999998</x:v>
      </x:c>
      <x:c r="L3472" s="18" t="n">
        <x:f>'05 Cargo Register'!N336</x:f>
        <x:v>63</x:v>
      </x:c>
      <x:c r="M3472" s="18" t="n">
        <x:f>'05 Cargo Register'!O336</x:f>
        <x:v>2016</x:v>
      </x:c>
      <x:c r="N3472" s="18" t="n">
        <x:f>J3472*K3472</x:f>
        <x:v>10158.911999999998</x:v>
      </x:c>
      <x:c r="O3472" s="18" t="n">
        <x:f>J3472*L3472</x:f>
        <x:v>504</x:v>
      </x:c>
      <x:c r="P3472" s="18" t="n">
        <x:f>J3472*M3472</x:f>
        <x:v>16128</x:v>
      </x:c>
      <x:c r="Q3472" s="22" t="n">
        <x:f>'01 Controls'!$E$29*'02 Cargo Classes'!$M$11</x:f>
        <x:v>0</x:v>
      </x:c>
      <x:c r="R3472" s="22" t="n">
        <x:f>'01 Controls'!$F$29*'02 Cargo Classes'!$N$11</x:f>
        <x:v>0</x:v>
      </x:c>
      <x:c r="S3472" s="22" t="n">
        <x:f>'01 Controls'!$G$29*'02 Cargo Classes'!$O$11</x:f>
        <x:v>0.8</x:v>
      </x:c>
      <x:c r="T3472" s="22" t="n">
        <x:f>'01 Controls'!$H$29*'02 Cargo Classes'!$P$11</x:f>
        <x:v>0.12</x:v>
      </x:c>
      <x:c r="U3472" s="22" t="n">
        <x:f>SUM(Q3472:T3472)</x:f>
        <x:v>0.92</x:v>
      </x:c>
      <x:c r="V3472" s="18" t="n">
        <x:f>IF(U3472=0,0,N3472*Q3472/U3472)</x:f>
        <x:v>0</x:v>
      </x:c>
      <x:c r="W3472" s="18" t="n">
        <x:f>IF(U3472=0,0,P3472*Q3472/U3472)</x:f>
        <x:v>0</x:v>
      </x:c>
      <x:c r="X3472" s="18" t="n">
        <x:f>MAX(V3472,W3472*'01 Controls'!$E$12)</x:f>
        <x:v>0</x:v>
      </x:c>
      <x:c r="Y3472" s="18" t="n">
        <x:f>IF(U3472=0,0,N3472*R3472/U3472)</x:f>
        <x:v>0</x:v>
      </x:c>
      <x:c r="Z3472" s="18" t="n">
        <x:f>IF(U3472=0,0,P3472*R3472/U3472)</x:f>
        <x:v>0</x:v>
      </x:c>
      <x:c r="AA3472" s="18" t="n">
        <x:f>MAX(Y3472,Z3472*'01 Controls'!$E$13)</x:f>
        <x:v>0</x:v>
      </x:c>
      <x:c r="AB3472" s="18" t="n">
        <x:f>IF(U3472=0,0,N3472*S3472/U3472)</x:f>
        <x:v>8833.83652173913</x:v>
      </x:c>
      <x:c r="AC3472" s="18" t="n">
        <x:f>IF(U3472=0,0,P3472*S3472/U3472)</x:f>
        <x:v>14024.347826086958</x:v>
      </x:c>
      <x:c r="AD3472" s="18" t="n">
        <x:f>MAX(AB3472,AC3472*'01 Controls'!$E$14)</x:f>
        <x:v>8833.83652173913</x:v>
      </x:c>
      <x:c r="AE3472" s="18" t="n">
        <x:f>IF(U3472=0,0,N3472*T3472/U3472)</x:f>
        <x:v>1325.0754782608692</x:v>
      </x:c>
      <x:c r="AF3472" s="18" t="n">
        <x:f>IF(U3472=0,0,P3472*T3472/U3472)</x:f>
        <x:v>2103.6521739130435</x:v>
      </x:c>
      <x:c r="AG3472" s="18" t="n">
        <x:f>MAX(AE3472,AF3472*'01 Controls'!$E$15)</x:f>
        <x:v>1325.0754782608692</x:v>
      </x:c>
      <x:c r="AH3472" s="18" t="n">
        <x:f>SUM(V3472,Y3472,AB3472,AE3472)</x:f>
        <x:v>10158.911999999998</x:v>
      </x:c>
      <x:c r="AI3472" s="18" t="n">
        <x:f>N3472-AH3472</x:f>
        <x:v>0</x:v>
      </x:c>
      <x:c r="AJ3472" s="18" t="n">
        <x:f>V3472*INDEX('07 Mode Capacity'!$P$6:$P$17,MATCH("AIR-"&amp;I3472,'07 Mode Capacity'!$C$6:$C$17,0))</x:f>
        <x:v>0</x:v>
      </x:c>
      <x:c r="AK3472" s="18" t="n">
        <x:f>Y3472*INDEX('07 Mode Capacity'!$P$6:$P$17,MATCH("OCEAN-"&amp;I3472,'07 Mode Capacity'!$C$6:$C$17,0))</x:f>
        <x:v>0</x:v>
      </x:c>
      <x:c r="AL3472" s="18" t="n">
        <x:f>AB3472*INDEX('07 Mode Capacity'!$P$6:$P$17,MATCH("LAND-"&amp;I3472,'07 Mode Capacity'!$C$6:$C$17,0))</x:f>
        <x:v>1078.1509271180578</x:v>
      </x:c>
      <x:c r="AM3472" s="18" t="n">
        <x:f>AE3472*INDEX('07 Mode Capacity'!$P$6:$P$17,MATCH("INLAND-"&amp;I3472,'07 Mode Capacity'!$C$6:$C$17,0))</x:f>
        <x:v>836.433182244099</x:v>
      </x:c>
      <x:c r="AN3472" s="18" t="n">
        <x:f>SUM(AJ3472:AM3472)</x:f>
        <x:v>1914.5841093621568</x:v>
      </x:c>
      <x:c r="AO3472" s="17" t="n">
        <x:f>IF(N3472=0,1,AN3472/N3472)</x:f>
        <x:v>0.18846349976869148</x:v>
      </x:c>
      <x:c r="AP3472" s="11" t="str">
        <x:f>IF(AO3472&gt;='01 Controls'!$E$16,"PASS","FAIL")</x:f>
        <x:v>FAIL</x:v>
      </x:c>
      <x:c r="AQ3472" s="11" t="str">
        <x:v>UNQUANTIFIED</x:v>
      </x:c>
      <x:c r="AR3472" s="11" t="str">
        <x:v>Position-class planning record; serial item and receiver open</x:v>
      </x:c>
      <x:c r="AS3472" s="26"/>
      <x:c r="AT3472" s="26"/>
    </x:row>
    <x:row r="3473">
      <x:c r="C3473" s="11" t="str">
        <x:v>M5-I-WRG-ROL-30</x:v>
      </x:c>
      <x:c r="D3473" s="11" t="str">
        <x:v>M5</x:v>
      </x:c>
      <x:c r="E3473" s="11" t="str">
        <x:v>Drought and water</x:v>
      </x:c>
      <x:c r="F3473" s="11" t="str">
        <x:v>I-WRG</x:v>
      </x:c>
      <x:c r="G3473" s="11" t="str">
        <x:v>Water restoration group</x:v>
      </x:c>
      <x:c r="H3473" s="11" t="str">
        <x:v>ROL-30</x:v>
      </x:c>
      <x:c r="I3473" s="19" t="n">
        <x:v>48</x:v>
      </x:c>
      <x:c r="J3473" s="21" t="n">
        <x:v>8</x:v>
      </x:c>
      <x:c r="K3473" s="18" t="n">
        <x:f>'05 Cargo Register'!K337</x:f>
        <x:v>846.5759999999999</x:v>
      </x:c>
      <x:c r="L3473" s="18" t="n">
        <x:f>'05 Cargo Register'!N337</x:f>
        <x:v>36</x:v>
      </x:c>
      <x:c r="M3473" s="18" t="n">
        <x:f>'05 Cargo Register'!O337</x:f>
        <x:v>2295</x:v>
      </x:c>
      <x:c r="N3473" s="18" t="n">
        <x:f>J3473*K3473</x:f>
        <x:v>6772.607999999999</x:v>
      </x:c>
      <x:c r="O3473" s="18" t="n">
        <x:f>J3473*L3473</x:f>
        <x:v>288</x:v>
      </x:c>
      <x:c r="P3473" s="18" t="n">
        <x:f>J3473*M3473</x:f>
        <x:v>18360</x:v>
      </x:c>
      <x:c r="Q3473" s="22" t="n">
        <x:f>'01 Controls'!$E$29*'02 Cargo Classes'!$M$12</x:f>
        <x:v>0</x:v>
      </x:c>
      <x:c r="R3473" s="22" t="n">
        <x:f>'01 Controls'!$F$29*'02 Cargo Classes'!$N$12</x:f>
        <x:v>0</x:v>
      </x:c>
      <x:c r="S3473" s="22" t="n">
        <x:f>'01 Controls'!$G$29*'02 Cargo Classes'!$O$12</x:f>
        <x:v>1.2000000000000002</x:v>
      </x:c>
      <x:c r="T3473" s="22" t="n">
        <x:f>'01 Controls'!$H$29*'02 Cargo Classes'!$P$12</x:f>
        <x:v>0.09</x:v>
      </x:c>
      <x:c r="U3473" s="22" t="n">
        <x:f>SUM(Q3473:T3473)</x:f>
        <x:v>1.2900000000000003</x:v>
      </x:c>
      <x:c r="V3473" s="18" t="n">
        <x:f>IF(U3473=0,0,N3473*Q3473/U3473)</x:f>
        <x:v>0</x:v>
      </x:c>
      <x:c r="W3473" s="18" t="n">
        <x:f>IF(U3473=0,0,P3473*Q3473/U3473)</x:f>
        <x:v>0</x:v>
      </x:c>
      <x:c r="X3473" s="18" t="n">
        <x:f>MAX(V3473,W3473*'01 Controls'!$E$12)</x:f>
        <x:v>0</x:v>
      </x:c>
      <x:c r="Y3473" s="18" t="n">
        <x:f>IF(U3473=0,0,N3473*R3473/U3473)</x:f>
        <x:v>0</x:v>
      </x:c>
      <x:c r="Z3473" s="18" t="n">
        <x:f>IF(U3473=0,0,P3473*R3473/U3473)</x:f>
        <x:v>0</x:v>
      </x:c>
      <x:c r="AA3473" s="18" t="n">
        <x:f>MAX(Y3473,Z3473*'01 Controls'!$E$13)</x:f>
        <x:v>0</x:v>
      </x:c>
      <x:c r="AB3473" s="18" t="n">
        <x:f>IF(U3473=0,0,N3473*S3473/U3473)</x:f>
        <x:v>6300.100465116278</x:v>
      </x:c>
      <x:c r="AC3473" s="18" t="n">
        <x:f>IF(U3473=0,0,P3473*S3473/U3473)</x:f>
        <x:v>17079.06976744186</x:v>
      </x:c>
      <x:c r="AD3473" s="18" t="n">
        <x:f>MAX(AB3473,AC3473*'01 Controls'!$E$14)</x:f>
        <x:v>6300.100465116278</x:v>
      </x:c>
      <x:c r="AE3473" s="18" t="n">
        <x:f>IF(U3473=0,0,N3473*T3473/U3473)</x:f>
        <x:v>472.5075348837207</x:v>
      </x:c>
      <x:c r="AF3473" s="18" t="n">
        <x:f>IF(U3473=0,0,P3473*T3473/U3473)</x:f>
        <x:v>1280.930232558139</x:v>
      </x:c>
      <x:c r="AG3473" s="18" t="n">
        <x:f>MAX(AE3473,AF3473*'01 Controls'!$E$15)</x:f>
        <x:v>472.5075348837207</x:v>
      </x:c>
      <x:c r="AH3473" s="18" t="n">
        <x:f>SUM(V3473,Y3473,AB3473,AE3473)</x:f>
        <x:v>6772.607999999999</x:v>
      </x:c>
      <x:c r="AI3473" s="18" t="n">
        <x:f>N3473-AH3473</x:f>
        <x:v>0</x:v>
      </x:c>
      <x:c r="AJ3473" s="18" t="n">
        <x:f>V3473*INDEX('07 Mode Capacity'!$P$6:$P$17,MATCH("AIR-"&amp;I3473,'07 Mode Capacity'!$C$6:$C$17,0))</x:f>
        <x:v>0</x:v>
      </x:c>
      <x:c r="AK3473" s="18" t="n">
        <x:f>Y3473*INDEX('07 Mode Capacity'!$P$6:$P$17,MATCH("OCEAN-"&amp;I3473,'07 Mode Capacity'!$C$6:$C$17,0))</x:f>
        <x:v>0</x:v>
      </x:c>
      <x:c r="AL3473" s="18" t="n">
        <x:f>AB3473*INDEX('07 Mode Capacity'!$P$6:$P$17,MATCH("LAND-"&amp;I3473,'07 Mode Capacity'!$C$6:$C$17,0))</x:f>
        <x:v>768.913839495049</x:v>
      </x:c>
      <x:c r="AM3473" s="18" t="n">
        <x:f>AE3473*INDEX('07 Mode Capacity'!$P$6:$P$17,MATCH("INLAND-"&amp;I3473,'07 Mode Capacity'!$C$6:$C$17,0))</x:f>
        <x:v>298.26299521882595</x:v>
      </x:c>
      <x:c r="AN3473" s="18" t="n">
        <x:f>SUM(AJ3473:AM3473)</x:f>
        <x:v>1067.176834713875</x:v>
      </x:c>
      <x:c r="AO3473" s="17" t="n">
        <x:f>IF(N3473=0,1,AN3473/N3473)</x:f>
        <x:v>0.15757250895281036</x:v>
      </x:c>
      <x:c r="AP3473" s="11" t="str">
        <x:f>IF(AO3473&gt;='01 Controls'!$E$16,"PASS","FAIL")</x:f>
        <x:v>FAIL</x:v>
      </x:c>
      <x:c r="AQ3473" s="11" t="str">
        <x:v>UNQUANTIFIED</x:v>
      </x:c>
      <x:c r="AR3473" s="11" t="str">
        <x:v>Position-class planning record; serial item and receiver open</x:v>
      </x:c>
      <x:c r="AS3473" s="26"/>
      <x:c r="AT3473" s="26"/>
    </x:row>
    <x:row r="3474">
      <x:c r="C3474" s="11" t="str">
        <x:v>M5-I-WRG-LIN-18</x:v>
      </x:c>
      <x:c r="D3474" s="11" t="str">
        <x:v>M5</x:v>
      </x:c>
      <x:c r="E3474" s="11" t="str">
        <x:v>Drought and water</x:v>
      </x:c>
      <x:c r="F3474" s="11" t="str">
        <x:v>I-WRG</x:v>
      </x:c>
      <x:c r="G3474" s="11" t="str">
        <x:v>Water restoration group</x:v>
      </x:c>
      <x:c r="H3474" s="11" t="str">
        <x:v>LIN-18</x:v>
      </x:c>
      <x:c r="I3474" s="19" t="n">
        <x:v>72</x:v>
      </x:c>
      <x:c r="J3474" s="21" t="n">
        <x:v>8</x:v>
      </x:c>
      <x:c r="K3474" s="18" t="n">
        <x:f>'05 Cargo Register'!K338</x:f>
        <x:v>705.48</x:v>
      </x:c>
      <x:c r="L3474" s="18" t="n">
        <x:f>'05 Cargo Register'!N338</x:f>
        <x:v>49</x:v>
      </x:c>
      <x:c r="M3474" s="18" t="n">
        <x:f>'05 Cargo Register'!O338</x:f>
        <x:v>2156</x:v>
      </x:c>
      <x:c r="N3474" s="18" t="n">
        <x:f>J3474*K3474</x:f>
        <x:v>5643.84</x:v>
      </x:c>
      <x:c r="O3474" s="18" t="n">
        <x:f>J3474*L3474</x:f>
        <x:v>392</x:v>
      </x:c>
      <x:c r="P3474" s="18" t="n">
        <x:f>J3474*M3474</x:f>
        <x:v>17248</x:v>
      </x:c>
      <x:c r="Q3474" s="22" t="n">
        <x:f>'01 Controls'!$E$29*'02 Cargo Classes'!$M$13</x:f>
        <x:v>0</x:v>
      </x:c>
      <x:c r="R3474" s="22" t="n">
        <x:f>'01 Controls'!$F$29*'02 Cargo Classes'!$N$13</x:f>
        <x:v>0</x:v>
      </x:c>
      <x:c r="S3474" s="22" t="n">
        <x:f>'01 Controls'!$G$29*'02 Cargo Classes'!$O$13</x:f>
        <x:v>0.8</x:v>
      </x:c>
      <x:c r="T3474" s="22" t="n">
        <x:f>'01 Controls'!$H$29*'02 Cargo Classes'!$P$13</x:f>
        <x:v>0.15</x:v>
      </x:c>
      <x:c r="U3474" s="22" t="n">
        <x:f>SUM(Q3474:T3474)</x:f>
        <x:v>0.9500000000000001</x:v>
      </x:c>
      <x:c r="V3474" s="18" t="n">
        <x:f>IF(U3474=0,0,N3474*Q3474/U3474)</x:f>
        <x:v>0</x:v>
      </x:c>
      <x:c r="W3474" s="18" t="n">
        <x:f>IF(U3474=0,0,P3474*Q3474/U3474)</x:f>
        <x:v>0</x:v>
      </x:c>
      <x:c r="X3474" s="18" t="n">
        <x:f>MAX(V3474,W3474*'01 Controls'!$E$12)</x:f>
        <x:v>0</x:v>
      </x:c>
      <x:c r="Y3474" s="18" t="n">
        <x:f>IF(U3474=0,0,N3474*R3474/U3474)</x:f>
        <x:v>0</x:v>
      </x:c>
      <x:c r="Z3474" s="18" t="n">
        <x:f>IF(U3474=0,0,P3474*R3474/U3474)</x:f>
        <x:v>0</x:v>
      </x:c>
      <x:c r="AA3474" s="18" t="n">
        <x:f>MAX(Y3474,Z3474*'01 Controls'!$E$13)</x:f>
        <x:v>0</x:v>
      </x:c>
      <x:c r="AB3474" s="18" t="n">
        <x:f>IF(U3474=0,0,N3474*S3474/U3474)</x:f>
        <x:v>4752.707368421053</x:v>
      </x:c>
      <x:c r="AC3474" s="18" t="n">
        <x:f>IF(U3474=0,0,P3474*S3474/U3474)</x:f>
        <x:v>14524.631578947368</x:v>
      </x:c>
      <x:c r="AD3474" s="18" t="n">
        <x:f>MAX(AB3474,AC3474*'01 Controls'!$E$14)</x:f>
        <x:v>4752.707368421053</x:v>
      </x:c>
      <x:c r="AE3474" s="18" t="n">
        <x:f>IF(U3474=0,0,N3474*T3474/U3474)</x:f>
        <x:v>891.1326315789473</x:v>
      </x:c>
      <x:c r="AF3474" s="18" t="n">
        <x:f>IF(U3474=0,0,P3474*T3474/U3474)</x:f>
        <x:v>2723.368421052631</x:v>
      </x:c>
      <x:c r="AG3474" s="18" t="n">
        <x:f>MAX(AE3474,AF3474*'01 Controls'!$E$15)</x:f>
        <x:v>891.1326315789473</x:v>
      </x:c>
      <x:c r="AH3474" s="18" t="n">
        <x:f>SUM(V3474,Y3474,AB3474,AE3474)</x:f>
        <x:v>5643.84</x:v>
      </x:c>
      <x:c r="AI3474" s="18" t="n">
        <x:f>N3474-AH3474</x:f>
        <x:v>0</x:v>
      </x:c>
      <x:c r="AJ3474" s="18" t="n">
        <x:f>V3474*INDEX('07 Mode Capacity'!$P$6:$P$17,MATCH("AIR-"&amp;I3474,'07 Mode Capacity'!$C$6:$C$17,0))</x:f>
        <x:v>0</x:v>
      </x:c>
      <x:c r="AK3474" s="18" t="n">
        <x:f>Y3474*INDEX('07 Mode Capacity'!$P$6:$P$17,MATCH("OCEAN-"&amp;I3474,'07 Mode Capacity'!$C$6:$C$17,0))</x:f>
        <x:v>0</x:v>
      </x:c>
      <x:c r="AL3474" s="18" t="n">
        <x:f>AB3474*INDEX('07 Mode Capacity'!$P$6:$P$17,MATCH("LAND-"&amp;I3474,'07 Mode Capacity'!$C$6:$C$17,0))</x:f>
        <x:v>3398.234363809092</x:v>
      </x:c>
      <x:c r="AM3474" s="18" t="n">
        <x:f>AE3474*INDEX('07 Mode Capacity'!$P$6:$P$17,MATCH("INLAND-"&amp;I3474,'07 Mode Capacity'!$C$6:$C$17,0))</x:f>
        <x:v>891.1326315789473</x:v>
      </x:c>
      <x:c r="AN3474" s="18" t="n">
        <x:f>SUM(AJ3474:AM3474)</x:f>
        <x:v>4289.366995388039</x:v>
      </x:c>
      <x:c r="AO3474" s="17" t="n">
        <x:f>IF(N3474=0,1,AN3474/N3474)</x:f>
        <x:v>0.760008610341193</x:v>
      </x:c>
      <x:c r="AP3474" s="11" t="str">
        <x:f>IF(AO3474&gt;='01 Controls'!$E$16,"PASS","FAIL")</x:f>
        <x:v>FAIL</x:v>
      </x:c>
      <x:c r="AQ3474" s="11" t="str">
        <x:v>UNQUANTIFIED</x:v>
      </x:c>
      <x:c r="AR3474" s="11" t="str">
        <x:v>Position-class planning record; serial item and receiver open</x:v>
      </x:c>
      <x:c r="AS3474" s="26"/>
      <x:c r="AT3474" s="26"/>
    </x:row>
    <x:row r="3475">
      <x:c r="C3475" s="11" t="str">
        <x:v>M5-I-WRG-BLK-08</x:v>
      </x:c>
      <x:c r="D3475" s="11" t="str">
        <x:v>M5</x:v>
      </x:c>
      <x:c r="E3475" s="11" t="str">
        <x:v>Drought and water</x:v>
      </x:c>
      <x:c r="F3475" s="11" t="str">
        <x:v>I-WRG</x:v>
      </x:c>
      <x:c r="G3475" s="11" t="str">
        <x:v>Water restoration group</x:v>
      </x:c>
      <x:c r="H3475" s="11" t="str">
        <x:v>BLK-08</x:v>
      </x:c>
      <x:c r="I3475" s="19" t="n">
        <x:v>48</x:v>
      </x:c>
      <x:c r="J3475" s="21" t="n">
        <x:v>8</x:v>
      </x:c>
      <x:c r="K3475" s="18" t="n">
        <x:f>'05 Cargo Register'!K339</x:f>
        <x:v>211.64399999999998</x:v>
      </x:c>
      <x:c r="L3475" s="18" t="n">
        <x:f>'05 Cargo Register'!N339</x:f>
        <x:v>34</x:v>
      </x:c>
      <x:c r="M3475" s="18" t="n">
        <x:f>'05 Cargo Register'!O339</x:f>
        <x:v>1734</x:v>
      </x:c>
      <x:c r="N3475" s="18" t="n">
        <x:f>J3475*K3475</x:f>
        <x:v>1693.1519999999998</x:v>
      </x:c>
      <x:c r="O3475" s="18" t="n">
        <x:f>J3475*L3475</x:f>
        <x:v>272</x:v>
      </x:c>
      <x:c r="P3475" s="18" t="n">
        <x:f>J3475*M3475</x:f>
        <x:v>13872</x:v>
      </x:c>
      <x:c r="Q3475" s="22" t="n">
        <x:f>'01 Controls'!$E$29*'02 Cargo Classes'!$M$14</x:f>
        <x:v>0.05</x:v>
      </x:c>
      <x:c r="R3475" s="22" t="n">
        <x:f>'01 Controls'!$F$29*'02 Cargo Classes'!$N$14</x:f>
        <x:v>0</x:v>
      </x:c>
      <x:c r="S3475" s="22" t="n">
        <x:f>'01 Controls'!$G$29*'02 Cargo Classes'!$O$14</x:f>
        <x:v>0.8</x:v>
      </x:c>
      <x:c r="T3475" s="22" t="n">
        <x:f>'01 Controls'!$H$29*'02 Cargo Classes'!$P$14</x:f>
        <x:v>0.075</x:v>
      </x:c>
      <x:c r="U3475" s="22" t="n">
        <x:f>SUM(Q3475:T3475)</x:f>
        <x:v>0.925</x:v>
      </x:c>
      <x:c r="V3475" s="18" t="n">
        <x:f>IF(U3475=0,0,N3475*Q3475/U3475)</x:f>
        <x:v>91.52172972972973</x:v>
      </x:c>
      <x:c r="W3475" s="18" t="n">
        <x:f>IF(U3475=0,0,P3475*Q3475/U3475)</x:f>
        <x:v>749.8378378378378</x:v>
      </x:c>
      <x:c r="X3475" s="18" t="n">
        <x:f>MAX(V3475,W3475*'01 Controls'!$E$12)</x:f>
        <x:v>187.45945945945945</x:v>
      </x:c>
      <x:c r="Y3475" s="18" t="n">
        <x:f>IF(U3475=0,0,N3475*R3475/U3475)</x:f>
        <x:v>0</x:v>
      </x:c>
      <x:c r="Z3475" s="18" t="n">
        <x:f>IF(U3475=0,0,P3475*R3475/U3475)</x:f>
        <x:v>0</x:v>
      </x:c>
      <x:c r="AA3475" s="18" t="n">
        <x:f>MAX(Y3475,Z3475*'01 Controls'!$E$13)</x:f>
        <x:v>0</x:v>
      </x:c>
      <x:c r="AB3475" s="18" t="n">
        <x:f>IF(U3475=0,0,N3475*S3475/U3475)</x:f>
        <x:v>1464.3476756756756</x:v>
      </x:c>
      <x:c r="AC3475" s="18" t="n">
        <x:f>IF(U3475=0,0,P3475*S3475/U3475)</x:f>
        <x:v>11997.405405405405</x:v>
      </x:c>
      <x:c r="AD3475" s="18" t="n">
        <x:f>MAX(AB3475,AC3475*'01 Controls'!$E$14)</x:f>
        <x:v>2399.481081081081</x:v>
      </x:c>
      <x:c r="AE3475" s="18" t="n">
        <x:f>IF(U3475=0,0,N3475*T3475/U3475)</x:f>
        <x:v>137.28259459459457</x:v>
      </x:c>
      <x:c r="AF3475" s="18" t="n">
        <x:f>IF(U3475=0,0,P3475*T3475/U3475)</x:f>
        <x:v>1124.7567567567567</x:v>
      </x:c>
      <x:c r="AG3475" s="18" t="n">
        <x:f>MAX(AE3475,AF3475*'01 Controls'!$E$15)</x:f>
        <x:v>202.45621621621618</x:v>
      </x:c>
      <x:c r="AH3475" s="18" t="n">
        <x:f>SUM(V3475,Y3475,AB3475,AE3475)</x:f>
        <x:v>1693.152</x:v>
      </x:c>
      <x:c r="AI3475" s="18" t="n">
        <x:f>N3475-AH3475</x:f>
        <x:v>-2.2737367544323206e-13</x:v>
      </x:c>
      <x:c r="AJ3475" s="18" t="n">
        <x:f>V3475*INDEX('07 Mode Capacity'!$P$6:$P$17,MATCH("AIR-"&amp;I3475,'07 Mode Capacity'!$C$6:$C$17,0))</x:f>
        <x:v>25.656804351558506</x:v>
      </x:c>
      <x:c r="AK3475" s="18" t="n">
        <x:f>Y3475*INDEX('07 Mode Capacity'!$P$6:$P$17,MATCH("OCEAN-"&amp;I3475,'07 Mode Capacity'!$C$6:$C$17,0))</x:f>
        <x:v>0</x:v>
      </x:c>
      <x:c r="AL3475" s="18" t="n">
        <x:f>AB3475*INDEX('07 Mode Capacity'!$P$6:$P$17,MATCH("LAND-"&amp;I3475,'07 Mode Capacity'!$C$6:$C$17,0))</x:f>
        <x:v>178.7205140447952</x:v>
      </x:c>
      <x:c r="AM3475" s="18" t="n">
        <x:f>AE3475*INDEX('07 Mode Capacity'!$P$6:$P$17,MATCH("INLAND-"&amp;I3475,'07 Mode Capacity'!$C$6:$C$17,0))</x:f>
        <x:v>86.65749185411838</x:v>
      </x:c>
      <x:c r="AN3475" s="18" t="n">
        <x:f>SUM(AJ3475:AM3475)</x:f>
        <x:v>291.0348102504721</x:v>
      </x:c>
      <x:c r="AO3475" s="17" t="n">
        <x:f>IF(N3475=0,1,AN3475/N3475)</x:f>
        <x:v>0.1718893579846772</x:v>
      </x:c>
      <x:c r="AP3475" s="11" t="str">
        <x:f>IF(AO3475&gt;='01 Controls'!$E$16,"PASS","FAIL")</x:f>
        <x:v>FAIL</x:v>
      </x:c>
      <x:c r="AQ3475" s="11" t="str">
        <x:v>UNQUANTIFIED</x:v>
      </x:c>
      <x:c r="AR3475" s="11" t="str">
        <x:v>Position-class planning record; serial item and receiver open</x:v>
      </x:c>
      <x:c r="AS3475" s="26"/>
      <x:c r="AT3475" s="26"/>
    </x:row>
    <x:row r="3476">
      <x:c r="C3476" s="11" t="str">
        <x:v>M5-I-WRG-OOG-80</x:v>
      </x:c>
      <x:c r="D3476" s="11" t="str">
        <x:v>M5</x:v>
      </x:c>
      <x:c r="E3476" s="11" t="str">
        <x:v>Drought and water</x:v>
      </x:c>
      <x:c r="F3476" s="11" t="str">
        <x:v>I-WRG</x:v>
      </x:c>
      <x:c r="G3476" s="11" t="str">
        <x:v>Water restoration group</x:v>
      </x:c>
      <x:c r="H3476" s="11" t="str">
        <x:v>OOG-80</x:v>
      </x:c>
      <x:c r="I3476" s="19" t="n">
        <x:v>72</x:v>
      </x:c>
      <x:c r="J3476" s="21" t="n">
        <x:v>8</x:v>
      </x:c>
      <x:c r="K3476" s="18" t="n">
        <x:f>'05 Cargo Register'!K340</x:f>
        <x:v>846.5759999999999</x:v>
      </x:c>
      <x:c r="L3476" s="18" t="n">
        <x:f>'05 Cargo Register'!N340</x:f>
        <x:v>15</x:v>
      </x:c>
      <x:c r="M3476" s="18" t="n">
        <x:f>'05 Cargo Register'!O340</x:f>
        <x:v>2640</x:v>
      </x:c>
      <x:c r="N3476" s="18" t="n">
        <x:f>J3476*K3476</x:f>
        <x:v>6772.607999999999</x:v>
      </x:c>
      <x:c r="O3476" s="18" t="n">
        <x:f>J3476*L3476</x:f>
        <x:v>120</x:v>
      </x:c>
      <x:c r="P3476" s="18" t="n">
        <x:f>J3476*M3476</x:f>
        <x:v>21120</x:v>
      </x:c>
      <x:c r="Q3476" s="22" t="n">
        <x:f>'01 Controls'!$E$29*'02 Cargo Classes'!$M$15</x:f>
        <x:v>0</x:v>
      </x:c>
      <x:c r="R3476" s="22" t="n">
        <x:f>'01 Controls'!$F$29*'02 Cargo Classes'!$N$15</x:f>
        <x:v>0</x:v>
      </x:c>
      <x:c r="S3476" s="22" t="n">
        <x:f>'01 Controls'!$G$29*'02 Cargo Classes'!$O$15</x:f>
        <x:v>0.48</x:v>
      </x:c>
      <x:c r="T3476" s="22" t="n">
        <x:f>'01 Controls'!$H$29*'02 Cargo Classes'!$P$15</x:f>
        <x:v>0.075</x:v>
      </x:c>
      <x:c r="U3476" s="22" t="n">
        <x:f>SUM(Q3476:T3476)</x:f>
        <x:v>0.5549999999999999</x:v>
      </x:c>
      <x:c r="V3476" s="18" t="n">
        <x:f>IF(U3476=0,0,N3476*Q3476/U3476)</x:f>
        <x:v>0</x:v>
      </x:c>
      <x:c r="W3476" s="18" t="n">
        <x:f>IF(U3476=0,0,P3476*Q3476/U3476)</x:f>
        <x:v>0</x:v>
      </x:c>
      <x:c r="X3476" s="18" t="n">
        <x:f>MAX(V3476,W3476*'01 Controls'!$E$12)</x:f>
        <x:v>0</x:v>
      </x:c>
      <x:c r="Y3476" s="18" t="n">
        <x:f>IF(U3476=0,0,N3476*R3476/U3476)</x:f>
        <x:v>0</x:v>
      </x:c>
      <x:c r="Z3476" s="18" t="n">
        <x:f>IF(U3476=0,0,P3476*R3476/U3476)</x:f>
        <x:v>0</x:v>
      </x:c>
      <x:c r="AA3476" s="18" t="n">
        <x:f>MAX(Y3476,Z3476*'01 Controls'!$E$13)</x:f>
        <x:v>0</x:v>
      </x:c>
      <x:c r="AB3476" s="18" t="n">
        <x:f>IF(U3476=0,0,N3476*S3476/U3476)</x:f>
        <x:v>5857.390702702703</x:v>
      </x:c>
      <x:c r="AC3476" s="18" t="n">
        <x:f>IF(U3476=0,0,P3476*S3476/U3476)</x:f>
        <x:v>18265.94594594595</x:v>
      </x:c>
      <x:c r="AD3476" s="18" t="n">
        <x:f>MAX(AB3476,AC3476*'01 Controls'!$E$14)</x:f>
        <x:v>5857.390702702703</x:v>
      </x:c>
      <x:c r="AE3476" s="18" t="n">
        <x:f>IF(U3476=0,0,N3476*T3476/U3476)</x:f>
        <x:v>915.2172972972973</x:v>
      </x:c>
      <x:c r="AF3476" s="18" t="n">
        <x:f>IF(U3476=0,0,P3476*T3476/U3476)</x:f>
        <x:v>2854.054054054054</x:v>
      </x:c>
      <x:c r="AG3476" s="18" t="n">
        <x:f>MAX(AE3476,AF3476*'01 Controls'!$E$15)</x:f>
        <x:v>915.2172972972973</x:v>
      </x:c>
      <x:c r="AH3476" s="18" t="n">
        <x:f>SUM(V3476,Y3476,AB3476,AE3476)</x:f>
        <x:v>6772.608</x:v>
      </x:c>
      <x:c r="AI3476" s="18" t="n">
        <x:f>N3476-AH3476</x:f>
        <x:v>-9.094947017729282e-13</x:v>
      </x:c>
      <x:c r="AJ3476" s="18" t="n">
        <x:f>V3476*INDEX('07 Mode Capacity'!$P$6:$P$17,MATCH("AIR-"&amp;I3476,'07 Mode Capacity'!$C$6:$C$17,0))</x:f>
        <x:v>0</x:v>
      </x:c>
      <x:c r="AK3476" s="18" t="n">
        <x:f>Y3476*INDEX('07 Mode Capacity'!$P$6:$P$17,MATCH("OCEAN-"&amp;I3476,'07 Mode Capacity'!$C$6:$C$17,0))</x:f>
        <x:v>0</x:v>
      </x:c>
      <x:c r="AL3476" s="18" t="n">
        <x:f>AB3476*INDEX('07 Mode Capacity'!$P$6:$P$17,MATCH("LAND-"&amp;I3476,'07 Mode Capacity'!$C$6:$C$17,0))</x:f>
        <x:v>4188.094242964718</x:v>
      </x:c>
      <x:c r="AM3476" s="18" t="n">
        <x:f>AE3476*INDEX('07 Mode Capacity'!$P$6:$P$17,MATCH("INLAND-"&amp;I3476,'07 Mode Capacity'!$C$6:$C$17,0))</x:f>
        <x:v>915.2172972972973</x:v>
      </x:c>
      <x:c r="AN3476" s="18" t="n">
        <x:f>SUM(AJ3476:AM3476)</x:f>
        <x:v>5103.311540262016</x:v>
      </x:c>
      <x:c r="AO3476" s="17" t="n">
        <x:f>IF(N3476=0,1,AN3476/N3476)</x:f>
        <x:v>0.7535223565666308</x:v>
      </x:c>
      <x:c r="AP3476" s="11" t="str">
        <x:f>IF(AO3476&gt;='01 Controls'!$E$16,"PASS","FAIL")</x:f>
        <x:v>FAIL</x:v>
      </x:c>
      <x:c r="AQ3476" s="11" t="str">
        <x:v>UNQUANTIFIED</x:v>
      </x:c>
      <x:c r="AR3476" s="11" t="str">
        <x:v>Position-class planning record; serial item and receiver open</x:v>
      </x:c>
      <x:c r="AS3476" s="26"/>
      <x:c r="AT3476" s="26"/>
    </x:row>
    <x:row r="3477">
      <x:c r="C3477" s="11" t="str">
        <x:v>M5-I-PRG-APL-45</x:v>
      </x:c>
      <x:c r="D3477" s="11" t="str">
        <x:v>M5</x:v>
      </x:c>
      <x:c r="E3477" s="11" t="str">
        <x:v>Drought and water</x:v>
      </x:c>
      <x:c r="F3477" s="11" t="str">
        <x:v>I-PRG</x:v>
      </x:c>
      <x:c r="G3477" s="11" t="str">
        <x:v>Power restoration group</x:v>
      </x:c>
      <x:c r="H3477" s="11" t="str">
        <x:v>APL-45</x:v>
      </x:c>
      <x:c r="I3477" s="19" t="n">
        <x:v>24</x:v>
      </x:c>
      <x:c r="J3477" s="21" t="n">
        <x:v>6</x:v>
      </x:c>
      <x:c r="K3477" s="18" t="n">
        <x:f>'05 Cargo Register'!K341</x:f>
        <x:v>219.984</x:v>
      </x:c>
      <x:c r="L3477" s="18" t="n">
        <x:f>'05 Cargo Register'!N341</x:f>
        <x:v>58</x:v>
      </x:c>
      <x:c r="M3477" s="18" t="n">
        <x:f>'05 Cargo Register'!O341</x:f>
        <x:v>435</x:v>
      </x:c>
      <x:c r="N3477" s="18" t="n">
        <x:f>J3477*K3477</x:f>
        <x:v>1319.904</x:v>
      </x:c>
      <x:c r="O3477" s="18" t="n">
        <x:f>J3477*L3477</x:f>
        <x:v>348</x:v>
      </x:c>
      <x:c r="P3477" s="18" t="n">
        <x:f>J3477*M3477</x:f>
        <x:v>2610</x:v>
      </x:c>
      <x:c r="Q3477" s="22" t="n">
        <x:f>'01 Controls'!$E$29*'02 Cargo Classes'!$M$6</x:f>
        <x:v>0.15000000000000002</x:v>
      </x:c>
      <x:c r="R3477" s="22" t="n">
        <x:f>'01 Controls'!$F$29*'02 Cargo Classes'!$N$6</x:f>
        <x:v>0</x:v>
      </x:c>
      <x:c r="S3477" s="22" t="n">
        <x:f>'01 Controls'!$G$29*'02 Cargo Classes'!$O$6</x:f>
        <x:v>0.8</x:v>
      </x:c>
      <x:c r="T3477" s="22" t="n">
        <x:f>'01 Controls'!$H$29*'02 Cargo Classes'!$P$6</x:f>
        <x:v>0.045</x:v>
      </x:c>
      <x:c r="U3477" s="22" t="n">
        <x:f>SUM(Q3477:T3477)</x:f>
        <x:v>0.9950000000000001</x:v>
      </x:c>
      <x:c r="V3477" s="18" t="n">
        <x:f>IF(U3477=0,0,N3477*Q3477/U3477)</x:f>
        <x:v>198.98050251256282</x:v>
      </x:c>
      <x:c r="W3477" s="18" t="n">
        <x:f>IF(U3477=0,0,P3477*Q3477/U3477)</x:f>
        <x:v>393.4673366834171</x:v>
      </x:c>
      <x:c r="X3477" s="18" t="n">
        <x:f>MAX(V3477,W3477*'01 Controls'!$E$12)</x:f>
        <x:v>198.98050251256282</x:v>
      </x:c>
      <x:c r="Y3477" s="18" t="n">
        <x:f>IF(U3477=0,0,N3477*R3477/U3477)</x:f>
        <x:v>0</x:v>
      </x:c>
      <x:c r="Z3477" s="18" t="n">
        <x:f>IF(U3477=0,0,P3477*R3477/U3477)</x:f>
        <x:v>0</x:v>
      </x:c>
      <x:c r="AA3477" s="18" t="n">
        <x:f>MAX(Y3477,Z3477*'01 Controls'!$E$13)</x:f>
        <x:v>0</x:v>
      </x:c>
      <x:c r="AB3477" s="18" t="n">
        <x:f>IF(U3477=0,0,N3477*S3477/U3477)</x:f>
        <x:v>1061.229346733668</x:v>
      </x:c>
      <x:c r="AC3477" s="18" t="n">
        <x:f>IF(U3477=0,0,P3477*S3477/U3477)</x:f>
        <x:v>2098.4924623115576</x:v>
      </x:c>
      <x:c r="AD3477" s="18" t="n">
        <x:f>MAX(AB3477,AC3477*'01 Controls'!$E$14)</x:f>
        <x:v>1061.229346733668</x:v>
      </x:c>
      <x:c r="AE3477" s="18" t="n">
        <x:f>IF(U3477=0,0,N3477*T3477/U3477)</x:f>
        <x:v>59.69415075376884</x:v>
      </x:c>
      <x:c r="AF3477" s="18" t="n">
        <x:f>IF(U3477=0,0,P3477*T3477/U3477)</x:f>
        <x:v>118.0402010050251</x:v>
      </x:c>
      <x:c r="AG3477" s="18" t="n">
        <x:f>MAX(AE3477,AF3477*'01 Controls'!$E$15)</x:f>
        <x:v>59.69415075376884</x:v>
      </x:c>
      <x:c r="AH3477" s="18" t="n">
        <x:f>SUM(V3477,Y3477,AB3477,AE3477)</x:f>
        <x:v>1319.9039999999998</x:v>
      </x:c>
      <x:c r="AI3477" s="18" t="n">
        <x:f>N3477-AH3477</x:f>
        <x:v>2.2737367544323206e-13</x:v>
      </x:c>
      <x:c r="AJ3477" s="18" t="n">
        <x:f>V3477*INDEX('07 Mode Capacity'!$P$6:$P$17,MATCH("AIR-"&amp;I3477,'07 Mode Capacity'!$C$6:$C$17,0))</x:f>
        <x:v>40.375943185446516</x:v>
      </x:c>
      <x:c r="AK3477" s="18" t="n">
        <x:f>Y3477*INDEX('07 Mode Capacity'!$P$6:$P$17,MATCH("OCEAN-"&amp;I3477,'07 Mode Capacity'!$C$6:$C$17,0))</x:f>
        <x:v>0</x:v>
      </x:c>
      <x:c r="AL3477" s="18" t="n">
        <x:f>AB3477*INDEX('07 Mode Capacity'!$P$6:$P$17,MATCH("LAND-"&amp;I3477,'07 Mode Capacity'!$C$6:$C$17,0))</x:f>
        <x:v>405.92120596636335</x:v>
      </x:c>
      <x:c r="AM3477" s="18" t="n">
        <x:f>AE3477*INDEX('07 Mode Capacity'!$P$6:$P$17,MATCH("INLAND-"&amp;I3477,'07 Mode Capacity'!$C$6:$C$17,0))</x:f>
        <x:v>59.69415075376884</x:v>
      </x:c>
      <x:c r="AN3477" s="18" t="n">
        <x:f>SUM(AJ3477:AM3477)</x:f>
        <x:v>505.9912999055787</x:v>
      </x:c>
      <x:c r="AO3477" s="17" t="n">
        <x:f>IF(N3477=0,1,AN3477/N3477)</x:f>
        <x:v>0.38335462268890674</x:v>
      </x:c>
      <x:c r="AP3477" s="11" t="str">
        <x:f>IF(AO3477&gt;='01 Controls'!$E$16,"PASS","FAIL")</x:f>
        <x:v>FAIL</x:v>
      </x:c>
      <x:c r="AQ3477" s="11" t="str">
        <x:v>UNQUANTIFIED</x:v>
      </x:c>
      <x:c r="AR3477" s="11" t="str">
        <x:v>Position-class planning record; serial item and receiver open</x:v>
      </x:c>
      <x:c r="AS3477" s="26"/>
      <x:c r="AT3477" s="26"/>
    </x:row>
    <x:row r="3478">
      <x:c r="C3478" s="11" t="str">
        <x:v>M5-I-PRG-ISO-18</x:v>
      </x:c>
      <x:c r="D3478" s="11" t="str">
        <x:v>M5</x:v>
      </x:c>
      <x:c r="E3478" s="11" t="str">
        <x:v>Drought and water</x:v>
      </x:c>
      <x:c r="F3478" s="11" t="str">
        <x:v>I-PRG</x:v>
      </x:c>
      <x:c r="G3478" s="11" t="str">
        <x:v>Power restoration group</x:v>
      </x:c>
      <x:c r="H3478" s="11" t="str">
        <x:v>ISO-18</x:v>
      </x:c>
      <x:c r="I3478" s="19" t="n">
        <x:v>48</x:v>
      </x:c>
      <x:c r="J3478" s="21" t="n">
        <x:v>6</x:v>
      </x:c>
      <x:c r="K3478" s="18" t="n">
        <x:f>'05 Cargo Register'!K342</x:f>
        <x:v>659.952</x:v>
      </x:c>
      <x:c r="L3478" s="18" t="n">
        <x:f>'05 Cargo Register'!N342</x:f>
        <x:v>44</x:v>
      </x:c>
      <x:c r="M3478" s="18" t="n">
        <x:f>'05 Cargo Register'!O342</x:f>
        <x:v>1161.6000000000001</x:v>
      </x:c>
      <x:c r="N3478" s="18" t="n">
        <x:f>J3478*K3478</x:f>
        <x:v>3959.712</x:v>
      </x:c>
      <x:c r="O3478" s="18" t="n">
        <x:f>J3478*L3478</x:f>
        <x:v>264</x:v>
      </x:c>
      <x:c r="P3478" s="18" t="n">
        <x:f>J3478*M3478</x:f>
        <x:v>6969.6</x:v>
      </x:c>
      <x:c r="Q3478" s="22" t="n">
        <x:f>'01 Controls'!$E$29*'02 Cargo Classes'!$M$7</x:f>
        <x:v>0.010000000000000002</x:v>
      </x:c>
      <x:c r="R3478" s="22" t="n">
        <x:f>'01 Controls'!$F$29*'02 Cargo Classes'!$N$7</x:f>
        <x:v>0</x:v>
      </x:c>
      <x:c r="S3478" s="22" t="n">
        <x:f>'01 Controls'!$G$29*'02 Cargo Classes'!$O$7</x:f>
        <x:v>0.96</x:v>
      </x:c>
      <x:c r="T3478" s="22" t="n">
        <x:f>'01 Controls'!$H$29*'02 Cargo Classes'!$P$7</x:f>
        <x:v>0.12</x:v>
      </x:c>
      <x:c r="U3478" s="22" t="n">
        <x:f>SUM(Q3478:T3478)</x:f>
        <x:v>1.0899999999999999</x:v>
      </x:c>
      <x:c r="V3478" s="18" t="n">
        <x:f>IF(U3478=0,0,N3478*Q3478/U3478)</x:f>
        <x:v>36.32763302752295</x:v>
      </x:c>
      <x:c r="W3478" s="18" t="n">
        <x:f>IF(U3478=0,0,P3478*Q3478/U3478)</x:f>
        <x:v>63.94128440366974</x:v>
      </x:c>
      <x:c r="X3478" s="18" t="n">
        <x:f>MAX(V3478,W3478*'01 Controls'!$E$12)</x:f>
        <x:v>36.32763302752295</x:v>
      </x:c>
      <x:c r="Y3478" s="18" t="n">
        <x:f>IF(U3478=0,0,N3478*R3478/U3478)</x:f>
        <x:v>0</x:v>
      </x:c>
      <x:c r="Z3478" s="18" t="n">
        <x:f>IF(U3478=0,0,P3478*R3478/U3478)</x:f>
        <x:v>0</x:v>
      </x:c>
      <x:c r="AA3478" s="18" t="n">
        <x:f>MAX(Y3478,Z3478*'01 Controls'!$E$13)</x:f>
        <x:v>0</x:v>
      </x:c>
      <x:c r="AB3478" s="18" t="n">
        <x:f>IF(U3478=0,0,N3478*S3478/U3478)</x:f>
        <x:v>3487.4527706422023</x:v>
      </x:c>
      <x:c r="AC3478" s="18" t="n">
        <x:f>IF(U3478=0,0,P3478*S3478/U3478)</x:f>
        <x:v>6138.363302752294</x:v>
      </x:c>
      <x:c r="AD3478" s="18" t="n">
        <x:f>MAX(AB3478,AC3478*'01 Controls'!$E$14)</x:f>
        <x:v>3487.4527706422023</x:v>
      </x:c>
      <x:c r="AE3478" s="18" t="n">
        <x:f>IF(U3478=0,0,N3478*T3478/U3478)</x:f>
        <x:v>435.9315963302753</x:v>
      </x:c>
      <x:c r="AF3478" s="18" t="n">
        <x:f>IF(U3478=0,0,P3478*T3478/U3478)</x:f>
        <x:v>767.2954128440367</x:v>
      </x:c>
      <x:c r="AG3478" s="18" t="n">
        <x:f>MAX(AE3478,AF3478*'01 Controls'!$E$15)</x:f>
        <x:v>435.9315963302753</x:v>
      </x:c>
      <x:c r="AH3478" s="18" t="n">
        <x:f>SUM(V3478,Y3478,AB3478,AE3478)</x:f>
        <x:v>3959.7120000000004</x:v>
      </x:c>
      <x:c r="AI3478" s="18" t="n">
        <x:f>N3478-AH3478</x:f>
        <x:v>-4.547473508864641e-13</x:v>
      </x:c>
      <x:c r="AJ3478" s="18" t="n">
        <x:f>V3478*INDEX('07 Mode Capacity'!$P$6:$P$17,MATCH("AIR-"&amp;I3478,'07 Mode Capacity'!$C$6:$C$17,0))</x:f>
        <x:v>10.183930918862496</x:v>
      </x:c>
      <x:c r="AK3478" s="18" t="n">
        <x:f>Y3478*INDEX('07 Mode Capacity'!$P$6:$P$17,MATCH("OCEAN-"&amp;I3478,'07 Mode Capacity'!$C$6:$C$17,0))</x:f>
        <x:v>0</x:v>
      </x:c>
      <x:c r="AL3478" s="18" t="n">
        <x:f>AB3478*INDEX('07 Mode Capacity'!$P$6:$P$17,MATCH("LAND-"&amp;I3478,'07 Mode Capacity'!$C$6:$C$17,0))</x:f>
        <x:v>425.6361806894853</x:v>
      </x:c>
      <x:c r="AM3478" s="18" t="n">
        <x:f>AE3478*INDEX('07 Mode Capacity'!$P$6:$P$17,MATCH("INLAND-"&amp;I3478,'07 Mode Capacity'!$C$6:$C$17,0))</x:f>
        <x:v>275.1750057572928</x:v>
      </x:c>
      <x:c r="AN3478" s="18" t="n">
        <x:f>SUM(AJ3478:AM3478)</x:f>
        <x:v>710.9951173656406</x:v>
      </x:c>
      <x:c r="AO3478" s="17" t="n">
        <x:f>IF(N3478=0,1,AN3478/N3478)</x:f>
        <x:v>0.17955728026827217</x:v>
      </x:c>
      <x:c r="AP3478" s="11" t="str">
        <x:f>IF(AO3478&gt;='01 Controls'!$E$16,"PASS","FAIL")</x:f>
        <x:v>FAIL</x:v>
      </x:c>
      <x:c r="AQ3478" s="11" t="str">
        <x:v>UNQUANTIFIED</x:v>
      </x:c>
      <x:c r="AR3478" s="11" t="str">
        <x:v>Position-class planning record; serial item and receiver open</x:v>
      </x:c>
      <x:c r="AS3478" s="26"/>
      <x:c r="AT3478" s="26"/>
    </x:row>
    <x:row r="3479">
      <x:c r="C3479" s="11" t="str">
        <x:v>M5-I-PRG-COL-12</x:v>
      </x:c>
      <x:c r="D3479" s="11" t="str">
        <x:v>M5</x:v>
      </x:c>
      <x:c r="E3479" s="11" t="str">
        <x:v>Drought and water</x:v>
      </x:c>
      <x:c r="F3479" s="11" t="str">
        <x:v>I-PRG</x:v>
      </x:c>
      <x:c r="G3479" s="11" t="str">
        <x:v>Power restoration group</x:v>
      </x:c>
      <x:c r="H3479" s="11" t="str">
        <x:v>COL-12</x:v>
      </x:c>
      <x:c r="I3479" s="19" t="n">
        <x:v>24</x:v>
      </x:c>
      <x:c r="J3479" s="21" t="n">
        <x:v>6</x:v>
      </x:c>
      <x:c r="K3479" s="18" t="n">
        <x:f>'05 Cargo Register'!K343</x:f>
        <x:v>109.992</x:v>
      </x:c>
      <x:c r="L3479" s="18" t="n">
        <x:f>'05 Cargo Register'!N343</x:f>
        <x:v>12</x:v>
      </x:c>
      <x:c r="M3479" s="18" t="n">
        <x:f>'05 Cargo Register'!O343</x:f>
        <x:v>316.8</x:v>
      </x:c>
      <x:c r="N3479" s="18" t="n">
        <x:f>J3479*K3479</x:f>
        <x:v>659.952</x:v>
      </x:c>
      <x:c r="O3479" s="18" t="n">
        <x:f>J3479*L3479</x:f>
        <x:v>72</x:v>
      </x:c>
      <x:c r="P3479" s="18" t="n">
        <x:f>J3479*M3479</x:f>
        <x:v>1900.8000000000002</x:v>
      </x:c>
      <x:c r="Q3479" s="22" t="n">
        <x:f>'01 Controls'!$E$29*'02 Cargo Classes'!$M$8</x:f>
        <x:v>0.1</x:v>
      </x:c>
      <x:c r="R3479" s="22" t="n">
        <x:f>'01 Controls'!$F$29*'02 Cargo Classes'!$N$8</x:f>
        <x:v>0</x:v>
      </x:c>
      <x:c r="S3479" s="22" t="n">
        <x:f>'01 Controls'!$G$29*'02 Cargo Classes'!$O$8</x:f>
        <x:v>0.96</x:v>
      </x:c>
      <x:c r="T3479" s="22" t="n">
        <x:f>'01 Controls'!$H$29*'02 Cargo Classes'!$P$8</x:f>
        <x:v>0.03</x:v>
      </x:c>
      <x:c r="U3479" s="22" t="n">
        <x:f>SUM(Q3479:T3479)</x:f>
        <x:v>1.09</x:v>
      </x:c>
      <x:c r="V3479" s="18" t="n">
        <x:f>IF(U3479=0,0,N3479*Q3479/U3479)</x:f>
        <x:v>60.546055045871555</x:v>
      </x:c>
      <x:c r="W3479" s="18" t="n">
        <x:f>IF(U3479=0,0,P3479*Q3479/U3479)</x:f>
        <x:v>174.38532110091745</x:v>
      </x:c>
      <x:c r="X3479" s="18" t="n">
        <x:f>MAX(V3479,W3479*'01 Controls'!$E$12)</x:f>
        <x:v>60.546055045871555</x:v>
      </x:c>
      <x:c r="Y3479" s="18" t="n">
        <x:f>IF(U3479=0,0,N3479*R3479/U3479)</x:f>
        <x:v>0</x:v>
      </x:c>
      <x:c r="Z3479" s="18" t="n">
        <x:f>IF(U3479=0,0,P3479*R3479/U3479)</x:f>
        <x:v>0</x:v>
      </x:c>
      <x:c r="AA3479" s="18" t="n">
        <x:f>MAX(Y3479,Z3479*'01 Controls'!$E$13)</x:f>
        <x:v>0</x:v>
      </x:c>
      <x:c r="AB3479" s="18" t="n">
        <x:f>IF(U3479=0,0,N3479*S3479/U3479)</x:f>
        <x:v>581.2421284403669</x:v>
      </x:c>
      <x:c r="AC3479" s="18" t="n">
        <x:f>IF(U3479=0,0,P3479*S3479/U3479)</x:f>
        <x:v>1674.0990825688073</x:v>
      </x:c>
      <x:c r="AD3479" s="18" t="n">
        <x:f>MAX(AB3479,AC3479*'01 Controls'!$E$14)</x:f>
        <x:v>581.2421284403669</x:v>
      </x:c>
      <x:c r="AE3479" s="18" t="n">
        <x:f>IF(U3479=0,0,N3479*T3479/U3479)</x:f>
        <x:v>18.163816513761464</x:v>
      </x:c>
      <x:c r="AF3479" s="18" t="n">
        <x:f>IF(U3479=0,0,P3479*T3479/U3479)</x:f>
        <x:v>52.31559633027523</x:v>
      </x:c>
      <x:c r="AG3479" s="18" t="n">
        <x:f>MAX(AE3479,AF3479*'01 Controls'!$E$15)</x:f>
        <x:v>18.163816513761464</x:v>
      </x:c>
      <x:c r="AH3479" s="18" t="n">
        <x:f>SUM(V3479,Y3479,AB3479,AE3479)</x:f>
        <x:v>659.9519999999999</x:v>
      </x:c>
      <x:c r="AI3479" s="18" t="n">
        <x:f>N3479-AH3479</x:f>
        <x:v>1.1368683772161603e-13</x:v>
      </x:c>
      <x:c r="AJ3479" s="18" t="n">
        <x:f>V3479*INDEX('07 Mode Capacity'!$P$6:$P$17,MATCH("AIR-"&amp;I3479,'07 Mode Capacity'!$C$6:$C$17,0))</x:f>
        <x:v>12.285646320953909</x:v>
      </x:c>
      <x:c r="AK3479" s="18" t="n">
        <x:f>Y3479*INDEX('07 Mode Capacity'!$P$6:$P$17,MATCH("OCEAN-"&amp;I3479,'07 Mode Capacity'!$C$6:$C$17,0))</x:f>
        <x:v>0</x:v>
      </x:c>
      <x:c r="AL3479" s="18" t="n">
        <x:f>AB3479*INDEX('07 Mode Capacity'!$P$6:$P$17,MATCH("LAND-"&amp;I3479,'07 Mode Capacity'!$C$6:$C$17,0))</x:f>
        <x:v>222.32565134121</x:v>
      </x:c>
      <x:c r="AM3479" s="18" t="n">
        <x:f>AE3479*INDEX('07 Mode Capacity'!$P$6:$P$17,MATCH("INLAND-"&amp;I3479,'07 Mode Capacity'!$C$6:$C$17,0))</x:f>
        <x:v>18.163816513761464</x:v>
      </x:c>
      <x:c r="AN3479" s="18" t="n">
        <x:f>SUM(AJ3479:AM3479)</x:f>
        <x:v>252.77511417592538</x:v>
      </x:c>
      <x:c r="AO3479" s="17" t="n">
        <x:f>IF(N3479=0,1,AN3479/N3479)</x:f>
        <x:v>0.38302045326921563</x:v>
      </x:c>
      <x:c r="AP3479" s="11" t="str">
        <x:f>IF(AO3479&gt;='01 Controls'!$E$16,"PASS","FAIL")</x:f>
        <x:v>FAIL</x:v>
      </x:c>
      <x:c r="AQ3479" s="11" t="str">
        <x:v>UNQUANTIFIED</x:v>
      </x:c>
      <x:c r="AR3479" s="11" t="str">
        <x:v>Position-class planning record; serial item and receiver open</x:v>
      </x:c>
      <x:c r="AS3479" s="26"/>
      <x:c r="AT3479" s="26"/>
    </x:row>
    <x:row r="3480">
      <x:c r="C3480" s="11" t="str">
        <x:v>M5-I-PRG-BAT-22</x:v>
      </x:c>
      <x:c r="D3480" s="11" t="str">
        <x:v>M5</x:v>
      </x:c>
      <x:c r="E3480" s="11" t="str">
        <x:v>Drought and water</x:v>
      </x:c>
      <x:c r="F3480" s="11" t="str">
        <x:v>I-PRG</x:v>
      </x:c>
      <x:c r="G3480" s="11" t="str">
        <x:v>Power restoration group</x:v>
      </x:c>
      <x:c r="H3480" s="11" t="str">
        <x:v>BAT-22</x:v>
      </x:c>
      <x:c r="I3480" s="19" t="n">
        <x:v>48</x:v>
      </x:c>
      <x:c r="J3480" s="21" t="n">
        <x:v>6</x:v>
      </x:c>
      <x:c r="K3480" s="18" t="n">
        <x:f>'05 Cargo Register'!K344</x:f>
        <x:v>824.94</x:v>
      </x:c>
      <x:c r="L3480" s="18" t="n">
        <x:f>'05 Cargo Register'!N344</x:f>
        <x:v>47</x:v>
      </x:c>
      <x:c r="M3480" s="18" t="n">
        <x:f>'05 Cargo Register'!O344</x:f>
        <x:v>1240.8000000000002</x:v>
      </x:c>
      <x:c r="N3480" s="18" t="n">
        <x:f>J3480*K3480</x:f>
        <x:v>4949.64</x:v>
      </x:c>
      <x:c r="O3480" s="18" t="n">
        <x:f>J3480*L3480</x:f>
        <x:v>282</x:v>
      </x:c>
      <x:c r="P3480" s="18" t="n">
        <x:f>J3480*M3480</x:f>
        <x:v>7444.800000000001</x:v>
      </x:c>
      <x:c r="Q3480" s="22" t="n">
        <x:f>'01 Controls'!$E$29*'02 Cargo Classes'!$M$9</x:f>
        <x:v>0</x:v>
      </x:c>
      <x:c r="R3480" s="22" t="n">
        <x:f>'01 Controls'!$F$29*'02 Cargo Classes'!$N$9</x:f>
        <x:v>0</x:v>
      </x:c>
      <x:c r="S3480" s="22" t="n">
        <x:f>'01 Controls'!$G$29*'02 Cargo Classes'!$O$9</x:f>
        <x:v>0.8</x:v>
      </x:c>
      <x:c r="T3480" s="22" t="n">
        <x:f>'01 Controls'!$H$29*'02 Cargo Classes'!$P$9</x:f>
        <x:v>0.075</x:v>
      </x:c>
      <x:c r="U3480" s="22" t="n">
        <x:f>SUM(Q3480:T3480)</x:f>
        <x:v>0.875</x:v>
      </x:c>
      <x:c r="V3480" s="18" t="n">
        <x:f>IF(U3480=0,0,N3480*Q3480/U3480)</x:f>
        <x:v>0</x:v>
      </x:c>
      <x:c r="W3480" s="18" t="n">
        <x:f>IF(U3480=0,0,P3480*Q3480/U3480)</x:f>
        <x:v>0</x:v>
      </x:c>
      <x:c r="X3480" s="18" t="n">
        <x:f>MAX(V3480,W3480*'01 Controls'!$E$12)</x:f>
        <x:v>0</x:v>
      </x:c>
      <x:c r="Y3480" s="18" t="n">
        <x:f>IF(U3480=0,0,N3480*R3480/U3480)</x:f>
        <x:v>0</x:v>
      </x:c>
      <x:c r="Z3480" s="18" t="n">
        <x:f>IF(U3480=0,0,P3480*R3480/U3480)</x:f>
        <x:v>0</x:v>
      </x:c>
      <x:c r="AA3480" s="18" t="n">
        <x:f>MAX(Y3480,Z3480*'01 Controls'!$E$13)</x:f>
        <x:v>0</x:v>
      </x:c>
      <x:c r="AB3480" s="18" t="n">
        <x:f>IF(U3480=0,0,N3480*S3480/U3480)</x:f>
        <x:v>4525.385142857143</x:v>
      </x:c>
      <x:c r="AC3480" s="18" t="n">
        <x:f>IF(U3480=0,0,P3480*S3480/U3480)</x:f>
        <x:v>6806.674285714287</x:v>
      </x:c>
      <x:c r="AD3480" s="18" t="n">
        <x:f>MAX(AB3480,AC3480*'01 Controls'!$E$14)</x:f>
        <x:v>4525.385142857143</x:v>
      </x:c>
      <x:c r="AE3480" s="18" t="n">
        <x:f>IF(U3480=0,0,N3480*T3480/U3480)</x:f>
        <x:v>424.25485714285713</x:v>
      </x:c>
      <x:c r="AF3480" s="18" t="n">
        <x:f>IF(U3480=0,0,P3480*T3480/U3480)</x:f>
        <x:v>638.1257142857143</x:v>
      </x:c>
      <x:c r="AG3480" s="18" t="n">
        <x:f>MAX(AE3480,AF3480*'01 Controls'!$E$15)</x:f>
        <x:v>424.25485714285713</x:v>
      </x:c>
      <x:c r="AH3480" s="18" t="n">
        <x:f>SUM(V3480,Y3480,AB3480,AE3480)</x:f>
        <x:v>4949.64</x:v>
      </x:c>
      <x:c r="AI3480" s="18" t="n">
        <x:f>N3480-AH3480</x:f>
        <x:v>0</x:v>
      </x:c>
      <x:c r="AJ3480" s="18" t="n">
        <x:f>V3480*INDEX('07 Mode Capacity'!$P$6:$P$17,MATCH("AIR-"&amp;I3480,'07 Mode Capacity'!$C$6:$C$17,0))</x:f>
        <x:v>0</x:v>
      </x:c>
      <x:c r="AK3480" s="18" t="n">
        <x:f>Y3480*INDEX('07 Mode Capacity'!$P$6:$P$17,MATCH("OCEAN-"&amp;I3480,'07 Mode Capacity'!$C$6:$C$17,0))</x:f>
        <x:v>0</x:v>
      </x:c>
      <x:c r="AL3480" s="18" t="n">
        <x:f>AB3480*INDEX('07 Mode Capacity'!$P$6:$P$17,MATCH("LAND-"&amp;I3480,'07 Mode Capacity'!$C$6:$C$17,0))</x:f>
        <x:v>552.3136154184988</x:v>
      </x:c>
      <x:c r="AM3480" s="18" t="n">
        <x:f>AE3480*INDEX('07 Mode Capacity'!$P$6:$P$17,MATCH("INLAND-"&amp;I3480,'07 Mode Capacity'!$C$6:$C$17,0))</x:f>
        <x:v>267.80424667450814</x:v>
      </x:c>
      <x:c r="AN3480" s="18" t="n">
        <x:f>SUM(AJ3480:AM3480)</x:f>
        <x:v>820.1178620930069</x:v>
      </x:c>
      <x:c r="AO3480" s="17" t="n">
        <x:f>IF(N3480=0,1,AN3480/N3480)</x:f>
        <x:v>0.16569242653869914</x:v>
      </x:c>
      <x:c r="AP3480" s="11" t="str">
        <x:f>IF(AO3480&gt;='01 Controls'!$E$16,"PASS","FAIL")</x:f>
        <x:v>FAIL</x:v>
      </x:c>
      <x:c r="AQ3480" s="11" t="str">
        <x:v>UNQUANTIFIED</x:v>
      </x:c>
      <x:c r="AR3480" s="11" t="str">
        <x:v>Position-class planning record; serial item and receiver open</x:v>
      </x:c>
      <x:c r="AS3480" s="26"/>
      <x:c r="AT3480" s="26"/>
    </x:row>
    <x:row r="3481">
      <x:c r="C3481" s="11" t="str">
        <x:v>M5-I-PRG-TNK-20</x:v>
      </x:c>
      <x:c r="D3481" s="11" t="str">
        <x:v>M5</x:v>
      </x:c>
      <x:c r="E3481" s="11" t="str">
        <x:v>Drought and water</x:v>
      </x:c>
      <x:c r="F3481" s="11" t="str">
        <x:v>I-PRG</x:v>
      </x:c>
      <x:c r="G3481" s="11" t="str">
        <x:v>Power restoration group</x:v>
      </x:c>
      <x:c r="H3481" s="11" t="str">
        <x:v>TNK-20</x:v>
      </x:c>
      <x:c r="I3481" s="19" t="n">
        <x:v>48</x:v>
      </x:c>
      <x:c r="J3481" s="21" t="n">
        <x:v>6</x:v>
      </x:c>
      <x:c r="K3481" s="18" t="n">
        <x:f>'05 Cargo Register'!K345</x:f>
        <x:v>659.952</x:v>
      </x:c>
      <x:c r="L3481" s="18" t="n">
        <x:f>'05 Cargo Register'!N345</x:f>
        <x:v>39</x:v>
      </x:c>
      <x:c r="M3481" s="18" t="n">
        <x:f>'05 Cargo Register'!O345</x:f>
        <x:v>828.75</x:v>
      </x:c>
      <x:c r="N3481" s="18" t="n">
        <x:f>J3481*K3481</x:f>
        <x:v>3959.712</x:v>
      </x:c>
      <x:c r="O3481" s="18" t="n">
        <x:f>J3481*L3481</x:f>
        <x:v>234</x:v>
      </x:c>
      <x:c r="P3481" s="18" t="n">
        <x:f>J3481*M3481</x:f>
        <x:v>4972.5</x:v>
      </x:c>
      <x:c r="Q3481" s="22" t="n">
        <x:f>'01 Controls'!$E$29*'02 Cargo Classes'!$M$10</x:f>
        <x:v>0</x:v>
      </x:c>
      <x:c r="R3481" s="22" t="n">
        <x:f>'01 Controls'!$F$29*'02 Cargo Classes'!$N$10</x:f>
        <x:v>0</x:v>
      </x:c>
      <x:c r="S3481" s="22" t="n">
        <x:f>'01 Controls'!$G$29*'02 Cargo Classes'!$O$10</x:f>
        <x:v>0.8</x:v>
      </x:c>
      <x:c r="T3481" s="22" t="n">
        <x:f>'01 Controls'!$H$29*'02 Cargo Classes'!$P$10</x:f>
        <x:v>0.15</x:v>
      </x:c>
      <x:c r="U3481" s="22" t="n">
        <x:f>SUM(Q3481:T3481)</x:f>
        <x:v>0.9500000000000001</x:v>
      </x:c>
      <x:c r="V3481" s="18" t="n">
        <x:f>IF(U3481=0,0,N3481*Q3481/U3481)</x:f>
        <x:v>0</x:v>
      </x:c>
      <x:c r="W3481" s="18" t="n">
        <x:f>IF(U3481=0,0,P3481*Q3481/U3481)</x:f>
        <x:v>0</x:v>
      </x:c>
      <x:c r="X3481" s="18" t="n">
        <x:f>MAX(V3481,W3481*'01 Controls'!$E$12)</x:f>
        <x:v>0</x:v>
      </x:c>
      <x:c r="Y3481" s="18" t="n">
        <x:f>IF(U3481=0,0,N3481*R3481/U3481)</x:f>
        <x:v>0</x:v>
      </x:c>
      <x:c r="Z3481" s="18" t="n">
        <x:f>IF(U3481=0,0,P3481*R3481/U3481)</x:f>
        <x:v>0</x:v>
      </x:c>
      <x:c r="AA3481" s="18" t="n">
        <x:f>MAX(Y3481,Z3481*'01 Controls'!$E$13)</x:f>
        <x:v>0</x:v>
      </x:c>
      <x:c r="AB3481" s="18" t="n">
        <x:f>IF(U3481=0,0,N3481*S3481/U3481)</x:f>
        <x:v>3334.4943157894736</x:v>
      </x:c>
      <x:c r="AC3481" s="18" t="n">
        <x:f>IF(U3481=0,0,P3481*S3481/U3481)</x:f>
        <x:v>4187.368421052632</x:v>
      </x:c>
      <x:c r="AD3481" s="18" t="n">
        <x:f>MAX(AB3481,AC3481*'01 Controls'!$E$14)</x:f>
        <x:v>3334.4943157894736</x:v>
      </x:c>
      <x:c r="AE3481" s="18" t="n">
        <x:f>IF(U3481=0,0,N3481*T3481/U3481)</x:f>
        <x:v>625.2176842105262</x:v>
      </x:c>
      <x:c r="AF3481" s="18" t="n">
        <x:f>IF(U3481=0,0,P3481*T3481/U3481)</x:f>
        <x:v>785.1315789473683</x:v>
      </x:c>
      <x:c r="AG3481" s="18" t="n">
        <x:f>MAX(AE3481,AF3481*'01 Controls'!$E$15)</x:f>
        <x:v>625.2176842105262</x:v>
      </x:c>
      <x:c r="AH3481" s="18" t="n">
        <x:f>SUM(V3481,Y3481,AB3481,AE3481)</x:f>
        <x:v>3959.7119999999995</x:v>
      </x:c>
      <x:c r="AI3481" s="18" t="n">
        <x:f>N3481-AH3481</x:f>
        <x:v>4.547473508864641e-13</x:v>
      </x:c>
      <x:c r="AJ3481" s="18" t="n">
        <x:f>V3481*INDEX('07 Mode Capacity'!$P$6:$P$17,MATCH("AIR-"&amp;I3481,'07 Mode Capacity'!$C$6:$C$17,0))</x:f>
        <x:v>0</x:v>
      </x:c>
      <x:c r="AK3481" s="18" t="n">
        <x:f>Y3481*INDEX('07 Mode Capacity'!$P$6:$P$17,MATCH("OCEAN-"&amp;I3481,'07 Mode Capacity'!$C$6:$C$17,0))</x:f>
        <x:v>0</x:v>
      </x:c>
      <x:c r="AL3481" s="18" t="n">
        <x:f>AB3481*INDEX('07 Mode Capacity'!$P$6:$P$17,MATCH("LAND-"&amp;I3481,'07 Mode Capacity'!$C$6:$C$17,0))</x:f>
        <x:v>406.9679271504727</x:v>
      </x:c>
      <x:c r="AM3481" s="18" t="n">
        <x:f>AE3481*INDEX('07 Mode Capacity'!$P$6:$P$17,MATCH("INLAND-"&amp;I3481,'07 Mode Capacity'!$C$6:$C$17,0))</x:f>
        <x:v>394.6588898361171</x:v>
      </x:c>
      <x:c r="AN3481" s="18" t="n">
        <x:f>SUM(AJ3481:AM3481)</x:f>
        <x:v>801.6268169865898</x:v>
      </x:c>
      <x:c r="AO3481" s="17" t="n">
        <x:f>IF(N3481=0,1,AN3481/N3481)</x:f>
        <x:v>0.2024457377169324</x:v>
      </x:c>
      <x:c r="AP3481" s="11" t="str">
        <x:f>IF(AO3481&gt;='01 Controls'!$E$16,"PASS","FAIL")</x:f>
        <x:v>FAIL</x:v>
      </x:c>
      <x:c r="AQ3481" s="11" t="str">
        <x:v>UNQUANTIFIED</x:v>
      </x:c>
      <x:c r="AR3481" s="11" t="str">
        <x:v>Position-class planning record; serial item and receiver open</x:v>
      </x:c>
      <x:c r="AS3481" s="26"/>
      <x:c r="AT3481" s="26"/>
    </x:row>
    <x:row r="3482">
      <x:c r="C3482" s="11" t="str">
        <x:v>M5-I-PRG-FLR-24</x:v>
      </x:c>
      <x:c r="D3482" s="11" t="str">
        <x:v>M5</x:v>
      </x:c>
      <x:c r="E3482" s="11" t="str">
        <x:v>Drought and water</x:v>
      </x:c>
      <x:c r="F3482" s="11" t="str">
        <x:v>I-PRG</x:v>
      </x:c>
      <x:c r="G3482" s="11" t="str">
        <x:v>Power restoration group</x:v>
      </x:c>
      <x:c r="H3482" s="11" t="str">
        <x:v>FLR-24</x:v>
      </x:c>
      <x:c r="I3482" s="19" t="n">
        <x:v>48</x:v>
      </x:c>
      <x:c r="J3482" s="21" t="n">
        <x:v>6</x:v>
      </x:c>
      <x:c r="K3482" s="18" t="n">
        <x:f>'05 Cargo Register'!K346</x:f>
        <x:v>989.928</x:v>
      </x:c>
      <x:c r="L3482" s="18" t="n">
        <x:f>'05 Cargo Register'!N346</x:f>
        <x:v>49</x:v>
      </x:c>
      <x:c r="M3482" s="18" t="n">
        <x:f>'05 Cargo Register'!O346</x:f>
        <x:v>1568</x:v>
      </x:c>
      <x:c r="N3482" s="18" t="n">
        <x:f>J3482*K3482</x:f>
        <x:v>5939.568</x:v>
      </x:c>
      <x:c r="O3482" s="18" t="n">
        <x:f>J3482*L3482</x:f>
        <x:v>294</x:v>
      </x:c>
      <x:c r="P3482" s="18" t="n">
        <x:f>J3482*M3482</x:f>
        <x:v>9408</x:v>
      </x:c>
      <x:c r="Q3482" s="22" t="n">
        <x:f>'01 Controls'!$E$29*'02 Cargo Classes'!$M$11</x:f>
        <x:v>0</x:v>
      </x:c>
      <x:c r="R3482" s="22" t="n">
        <x:f>'01 Controls'!$F$29*'02 Cargo Classes'!$N$11</x:f>
        <x:v>0</x:v>
      </x:c>
      <x:c r="S3482" s="22" t="n">
        <x:f>'01 Controls'!$G$29*'02 Cargo Classes'!$O$11</x:f>
        <x:v>0.8</x:v>
      </x:c>
      <x:c r="T3482" s="22" t="n">
        <x:f>'01 Controls'!$H$29*'02 Cargo Classes'!$P$11</x:f>
        <x:v>0.12</x:v>
      </x:c>
      <x:c r="U3482" s="22" t="n">
        <x:f>SUM(Q3482:T3482)</x:f>
        <x:v>0.92</x:v>
      </x:c>
      <x:c r="V3482" s="18" t="n">
        <x:f>IF(U3482=0,0,N3482*Q3482/U3482)</x:f>
        <x:v>0</x:v>
      </x:c>
      <x:c r="W3482" s="18" t="n">
        <x:f>IF(U3482=0,0,P3482*Q3482/U3482)</x:f>
        <x:v>0</x:v>
      </x:c>
      <x:c r="X3482" s="18" t="n">
        <x:f>MAX(V3482,W3482*'01 Controls'!$E$12)</x:f>
        <x:v>0</x:v>
      </x:c>
      <x:c r="Y3482" s="18" t="n">
        <x:f>IF(U3482=0,0,N3482*R3482/U3482)</x:f>
        <x:v>0</x:v>
      </x:c>
      <x:c r="Z3482" s="18" t="n">
        <x:f>IF(U3482=0,0,P3482*R3482/U3482)</x:f>
        <x:v>0</x:v>
      </x:c>
      <x:c r="AA3482" s="18" t="n">
        <x:f>MAX(Y3482,Z3482*'01 Controls'!$E$13)</x:f>
        <x:v>0</x:v>
      </x:c>
      <x:c r="AB3482" s="18" t="n">
        <x:f>IF(U3482=0,0,N3482*S3482/U3482)</x:f>
        <x:v>5164.841739130435</x:v>
      </x:c>
      <x:c r="AC3482" s="18" t="n">
        <x:f>IF(U3482=0,0,P3482*S3482/U3482)</x:f>
        <x:v>8180.869565217392</x:v>
      </x:c>
      <x:c r="AD3482" s="18" t="n">
        <x:f>MAX(AB3482,AC3482*'01 Controls'!$E$14)</x:f>
        <x:v>5164.841739130435</x:v>
      </x:c>
      <x:c r="AE3482" s="18" t="n">
        <x:f>IF(U3482=0,0,N3482*T3482/U3482)</x:f>
        <x:v>774.7262608695652</x:v>
      </x:c>
      <x:c r="AF3482" s="18" t="n">
        <x:f>IF(U3482=0,0,P3482*T3482/U3482)</x:f>
        <x:v>1227.1304347826087</x:v>
      </x:c>
      <x:c r="AG3482" s="18" t="n">
        <x:f>MAX(AE3482,AF3482*'01 Controls'!$E$15)</x:f>
        <x:v>774.7262608695652</x:v>
      </x:c>
      <x:c r="AH3482" s="18" t="n">
        <x:f>SUM(V3482,Y3482,AB3482,AE3482)</x:f>
        <x:v>5939.568</x:v>
      </x:c>
      <x:c r="AI3482" s="18" t="n">
        <x:f>N3482-AH3482</x:f>
        <x:v>0</x:v>
      </x:c>
      <x:c r="AJ3482" s="18" t="n">
        <x:f>V3482*INDEX('07 Mode Capacity'!$P$6:$P$17,MATCH("AIR-"&amp;I3482,'07 Mode Capacity'!$C$6:$C$17,0))</x:f>
        <x:v>0</x:v>
      </x:c>
      <x:c r="AK3482" s="18" t="n">
        <x:f>Y3482*INDEX('07 Mode Capacity'!$P$6:$P$17,MATCH("OCEAN-"&amp;I3482,'07 Mode Capacity'!$C$6:$C$17,0))</x:f>
        <x:v>0</x:v>
      </x:c>
      <x:c r="AL3482" s="18" t="n">
        <x:f>AB3482*INDEX('07 Mode Capacity'!$P$6:$P$17,MATCH("LAND-"&amp;I3482,'07 Mode Capacity'!$C$6:$C$17,0))</x:f>
        <x:v>630.3579306406779</x:v>
      </x:c>
      <x:c r="AM3482" s="18" t="n">
        <x:f>AE3482*INDEX('07 Mode Capacity'!$P$6:$P$17,MATCH("INLAND-"&amp;I3482,'07 Mode Capacity'!$C$6:$C$17,0))</x:f>
        <x:v>489.0338417534496</x:v>
      </x:c>
      <x:c r="AN3482" s="18" t="n">
        <x:f>SUM(AJ3482:AM3482)</x:f>
        <x:v>1119.3917723941274</x:v>
      </x:c>
      <x:c r="AO3482" s="17" t="n">
        <x:f>IF(N3482=0,1,AN3482/N3482)</x:f>
        <x:v>0.1884634997686915</x:v>
      </x:c>
      <x:c r="AP3482" s="11" t="str">
        <x:f>IF(AO3482&gt;='01 Controls'!$E$16,"PASS","FAIL")</x:f>
        <x:v>FAIL</x:v>
      </x:c>
      <x:c r="AQ3482" s="11" t="str">
        <x:v>UNQUANTIFIED</x:v>
      </x:c>
      <x:c r="AR3482" s="11" t="str">
        <x:v>Position-class planning record; serial item and receiver open</x:v>
      </x:c>
      <x:c r="AS3482" s="26"/>
      <x:c r="AT3482" s="26"/>
    </x:row>
    <x:row r="3483">
      <x:c r="C3483" s="11" t="str">
        <x:v>M5-I-PRG-ROL-30</x:v>
      </x:c>
      <x:c r="D3483" s="11" t="str">
        <x:v>M5</x:v>
      </x:c>
      <x:c r="E3483" s="11" t="str">
        <x:v>Drought and water</x:v>
      </x:c>
      <x:c r="F3483" s="11" t="str">
        <x:v>I-PRG</x:v>
      </x:c>
      <x:c r="G3483" s="11" t="str">
        <x:v>Power restoration group</x:v>
      </x:c>
      <x:c r="H3483" s="11" t="str">
        <x:v>ROL-30</x:v>
      </x:c>
      <x:c r="I3483" s="19" t="n">
        <x:v>48</x:v>
      </x:c>
      <x:c r="J3483" s="21" t="n">
        <x:v>6</x:v>
      </x:c>
      <x:c r="K3483" s="18" t="n">
        <x:f>'05 Cargo Register'!K347</x:f>
        <x:v>659.952</x:v>
      </x:c>
      <x:c r="L3483" s="18" t="n">
        <x:f>'05 Cargo Register'!N347</x:f>
        <x:v>28</x:v>
      </x:c>
      <x:c r="M3483" s="18" t="n">
        <x:f>'05 Cargo Register'!O347</x:f>
        <x:v>1785</x:v>
      </x:c>
      <x:c r="N3483" s="18" t="n">
        <x:f>J3483*K3483</x:f>
        <x:v>3959.712</x:v>
      </x:c>
      <x:c r="O3483" s="18" t="n">
        <x:f>J3483*L3483</x:f>
        <x:v>168</x:v>
      </x:c>
      <x:c r="P3483" s="18" t="n">
        <x:f>J3483*M3483</x:f>
        <x:v>10710</x:v>
      </x:c>
      <x:c r="Q3483" s="22" t="n">
        <x:f>'01 Controls'!$E$29*'02 Cargo Classes'!$M$12</x:f>
        <x:v>0</x:v>
      </x:c>
      <x:c r="R3483" s="22" t="n">
        <x:f>'01 Controls'!$F$29*'02 Cargo Classes'!$N$12</x:f>
        <x:v>0</x:v>
      </x:c>
      <x:c r="S3483" s="22" t="n">
        <x:f>'01 Controls'!$G$29*'02 Cargo Classes'!$O$12</x:f>
        <x:v>1.2000000000000002</x:v>
      </x:c>
      <x:c r="T3483" s="22" t="n">
        <x:f>'01 Controls'!$H$29*'02 Cargo Classes'!$P$12</x:f>
        <x:v>0.09</x:v>
      </x:c>
      <x:c r="U3483" s="22" t="n">
        <x:f>SUM(Q3483:T3483)</x:f>
        <x:v>1.2900000000000003</x:v>
      </x:c>
      <x:c r="V3483" s="18" t="n">
        <x:f>IF(U3483=0,0,N3483*Q3483/U3483)</x:f>
        <x:v>0</x:v>
      </x:c>
      <x:c r="W3483" s="18" t="n">
        <x:f>IF(U3483=0,0,P3483*Q3483/U3483)</x:f>
        <x:v>0</x:v>
      </x:c>
      <x:c r="X3483" s="18" t="n">
        <x:f>MAX(V3483,W3483*'01 Controls'!$E$12)</x:f>
        <x:v>0</x:v>
      </x:c>
      <x:c r="Y3483" s="18" t="n">
        <x:f>IF(U3483=0,0,N3483*R3483/U3483)</x:f>
        <x:v>0</x:v>
      </x:c>
      <x:c r="Z3483" s="18" t="n">
        <x:f>IF(U3483=0,0,P3483*R3483/U3483)</x:f>
        <x:v>0</x:v>
      </x:c>
      <x:c r="AA3483" s="18" t="n">
        <x:f>MAX(Y3483,Z3483*'01 Controls'!$E$13)</x:f>
        <x:v>0</x:v>
      </x:c>
      <x:c r="AB3483" s="18" t="n">
        <x:f>IF(U3483=0,0,N3483*S3483/U3483)</x:f>
        <x:v>3683.4530232558136</x:v>
      </x:c>
      <x:c r="AC3483" s="18" t="n">
        <x:f>IF(U3483=0,0,P3483*S3483/U3483)</x:f>
        <x:v>9962.790697674418</x:v>
      </x:c>
      <x:c r="AD3483" s="18" t="n">
        <x:f>MAX(AB3483,AC3483*'01 Controls'!$E$14)</x:f>
        <x:v>3683.4530232558136</x:v>
      </x:c>
      <x:c r="AE3483" s="18" t="n">
        <x:f>IF(U3483=0,0,N3483*T3483/U3483)</x:f>
        <x:v>276.258976744186</x:v>
      </x:c>
      <x:c r="AF3483" s="18" t="n">
        <x:f>IF(U3483=0,0,P3483*T3483/U3483)</x:f>
        <x:v>747.2093023255812</x:v>
      </x:c>
      <x:c r="AG3483" s="18" t="n">
        <x:f>MAX(AE3483,AF3483*'01 Controls'!$E$15)</x:f>
        <x:v>276.258976744186</x:v>
      </x:c>
      <x:c r="AH3483" s="18" t="n">
        <x:f>SUM(V3483,Y3483,AB3483,AE3483)</x:f>
        <x:v>3959.7119999999995</x:v>
      </x:c>
      <x:c r="AI3483" s="18" t="n">
        <x:f>N3483-AH3483</x:f>
        <x:v>4.547473508864641e-13</x:v>
      </x:c>
      <x:c r="AJ3483" s="18" t="n">
        <x:f>V3483*INDEX('07 Mode Capacity'!$P$6:$P$17,MATCH("AIR-"&amp;I3483,'07 Mode Capacity'!$C$6:$C$17,0))</x:f>
        <x:v>0</x:v>
      </x:c>
      <x:c r="AK3483" s="18" t="n">
        <x:f>Y3483*INDEX('07 Mode Capacity'!$P$6:$P$17,MATCH("OCEAN-"&amp;I3483,'07 Mode Capacity'!$C$6:$C$17,0))</x:f>
        <x:v>0</x:v>
      </x:c>
      <x:c r="AL3483" s="18" t="n">
        <x:f>AB3483*INDEX('07 Mode Capacity'!$P$6:$P$17,MATCH("LAND-"&amp;I3483,'07 Mode Capacity'!$C$6:$C$17,0))</x:f>
        <x:v>449.55759394528957</x:v>
      </x:c>
      <x:c r="AM3483" s="18" t="n">
        <x:f>AE3483*INDEX('07 Mode Capacity'!$P$6:$P$17,MATCH("INLAND-"&amp;I3483,'07 Mode Capacity'!$C$6:$C$17,0))</x:f>
        <x:v>174.38416062526107</x:v>
      </x:c>
      <x:c r="AN3483" s="18" t="n">
        <x:f>SUM(AJ3483:AM3483)</x:f>
        <x:v>623.9417545705506</x:v>
      </x:c>
      <x:c r="AO3483" s="17" t="n">
        <x:f>IF(N3483=0,1,AN3483/N3483)</x:f>
        <x:v>0.15757250895281036</x:v>
      </x:c>
      <x:c r="AP3483" s="11" t="str">
        <x:f>IF(AO3483&gt;='01 Controls'!$E$16,"PASS","FAIL")</x:f>
        <x:v>FAIL</x:v>
      </x:c>
      <x:c r="AQ3483" s="11" t="str">
        <x:v>UNQUANTIFIED</x:v>
      </x:c>
      <x:c r="AR3483" s="11" t="str">
        <x:v>Position-class planning record; serial item and receiver open</x:v>
      </x:c>
      <x:c r="AS3483" s="26"/>
      <x:c r="AT3483" s="26"/>
    </x:row>
    <x:row r="3484">
      <x:c r="C3484" s="11" t="str">
        <x:v>M5-I-PRG-LIN-18</x:v>
      </x:c>
      <x:c r="D3484" s="11" t="str">
        <x:v>M5</x:v>
      </x:c>
      <x:c r="E3484" s="11" t="str">
        <x:v>Drought and water</x:v>
      </x:c>
      <x:c r="F3484" s="11" t="str">
        <x:v>I-PRG</x:v>
      </x:c>
      <x:c r="G3484" s="11" t="str">
        <x:v>Power restoration group</x:v>
      </x:c>
      <x:c r="H3484" s="11" t="str">
        <x:v>LIN-18</x:v>
      </x:c>
      <x:c r="I3484" s="19" t="n">
        <x:v>72</x:v>
      </x:c>
      <x:c r="J3484" s="21" t="n">
        <x:v>6</x:v>
      </x:c>
      <x:c r="K3484" s="18" t="n">
        <x:f>'05 Cargo Register'!K348</x:f>
        <x:v>549.96</x:v>
      </x:c>
      <x:c r="L3484" s="18" t="n">
        <x:f>'05 Cargo Register'!N348</x:f>
        <x:v>39</x:v>
      </x:c>
      <x:c r="M3484" s="18" t="n">
        <x:f>'05 Cargo Register'!O348</x:f>
        <x:v>1716</x:v>
      </x:c>
      <x:c r="N3484" s="18" t="n">
        <x:f>J3484*K3484</x:f>
        <x:v>3299.76</x:v>
      </x:c>
      <x:c r="O3484" s="18" t="n">
        <x:f>J3484*L3484</x:f>
        <x:v>234</x:v>
      </x:c>
      <x:c r="P3484" s="18" t="n">
        <x:f>J3484*M3484</x:f>
        <x:v>10296</x:v>
      </x:c>
      <x:c r="Q3484" s="22" t="n">
        <x:f>'01 Controls'!$E$29*'02 Cargo Classes'!$M$13</x:f>
        <x:v>0</x:v>
      </x:c>
      <x:c r="R3484" s="22" t="n">
        <x:f>'01 Controls'!$F$29*'02 Cargo Classes'!$N$13</x:f>
        <x:v>0</x:v>
      </x:c>
      <x:c r="S3484" s="22" t="n">
        <x:f>'01 Controls'!$G$29*'02 Cargo Classes'!$O$13</x:f>
        <x:v>0.8</x:v>
      </x:c>
      <x:c r="T3484" s="22" t="n">
        <x:f>'01 Controls'!$H$29*'02 Cargo Classes'!$P$13</x:f>
        <x:v>0.15</x:v>
      </x:c>
      <x:c r="U3484" s="22" t="n">
        <x:f>SUM(Q3484:T3484)</x:f>
        <x:v>0.9500000000000001</x:v>
      </x:c>
      <x:c r="V3484" s="18" t="n">
        <x:f>IF(U3484=0,0,N3484*Q3484/U3484)</x:f>
        <x:v>0</x:v>
      </x:c>
      <x:c r="W3484" s="18" t="n">
        <x:f>IF(U3484=0,0,P3484*Q3484/U3484)</x:f>
        <x:v>0</x:v>
      </x:c>
      <x:c r="X3484" s="18" t="n">
        <x:f>MAX(V3484,W3484*'01 Controls'!$E$12)</x:f>
        <x:v>0</x:v>
      </x:c>
      <x:c r="Y3484" s="18" t="n">
        <x:f>IF(U3484=0,0,N3484*R3484/U3484)</x:f>
        <x:v>0</x:v>
      </x:c>
      <x:c r="Z3484" s="18" t="n">
        <x:f>IF(U3484=0,0,P3484*R3484/U3484)</x:f>
        <x:v>0</x:v>
      </x:c>
      <x:c r="AA3484" s="18" t="n">
        <x:f>MAX(Y3484,Z3484*'01 Controls'!$E$13)</x:f>
        <x:v>0</x:v>
      </x:c>
      <x:c r="AB3484" s="18" t="n">
        <x:f>IF(U3484=0,0,N3484*S3484/U3484)</x:f>
        <x:v>2778.745263157895</x:v>
      </x:c>
      <x:c r="AC3484" s="18" t="n">
        <x:f>IF(U3484=0,0,P3484*S3484/U3484)</x:f>
        <x:v>8670.315789473685</x:v>
      </x:c>
      <x:c r="AD3484" s="18" t="n">
        <x:f>MAX(AB3484,AC3484*'01 Controls'!$E$14)</x:f>
        <x:v>2778.745263157895</x:v>
      </x:c>
      <x:c r="AE3484" s="18" t="n">
        <x:f>IF(U3484=0,0,N3484*T3484/U3484)</x:f>
        <x:v>521.0147368421052</x:v>
      </x:c>
      <x:c r="AF3484" s="18" t="n">
        <x:f>IF(U3484=0,0,P3484*T3484/U3484)</x:f>
        <x:v>1625.6842105263156</x:v>
      </x:c>
      <x:c r="AG3484" s="18" t="n">
        <x:f>MAX(AE3484,AF3484*'01 Controls'!$E$15)</x:f>
        <x:v>521.0147368421052</x:v>
      </x:c>
      <x:c r="AH3484" s="18" t="n">
        <x:f>SUM(V3484,Y3484,AB3484,AE3484)</x:f>
        <x:v>3299.76</x:v>
      </x:c>
      <x:c r="AI3484" s="18" t="n">
        <x:f>N3484-AH3484</x:f>
        <x:v>0</x:v>
      </x:c>
      <x:c r="AJ3484" s="18" t="n">
        <x:f>V3484*INDEX('07 Mode Capacity'!$P$6:$P$17,MATCH("AIR-"&amp;I3484,'07 Mode Capacity'!$C$6:$C$17,0))</x:f>
        <x:v>0</x:v>
      </x:c>
      <x:c r="AK3484" s="18" t="n">
        <x:f>Y3484*INDEX('07 Mode Capacity'!$P$6:$P$17,MATCH("OCEAN-"&amp;I3484,'07 Mode Capacity'!$C$6:$C$17,0))</x:f>
        <x:v>0</x:v>
      </x:c>
      <x:c r="AL3484" s="18" t="n">
        <x:f>AB3484*INDEX('07 Mode Capacity'!$P$6:$P$17,MATCH("LAND-"&amp;I3484,'07 Mode Capacity'!$C$6:$C$17,0))</x:f>
        <x:v>1986.8312752173504</x:v>
      </x:c>
      <x:c r="AM3484" s="18" t="n">
        <x:f>AE3484*INDEX('07 Mode Capacity'!$P$6:$P$17,MATCH("INLAND-"&amp;I3484,'07 Mode Capacity'!$C$6:$C$17,0))</x:f>
        <x:v>521.0147368421052</x:v>
      </x:c>
      <x:c r="AN3484" s="18" t="n">
        <x:f>SUM(AJ3484:AM3484)</x:f>
        <x:v>2507.8460120594555</x:v>
      </x:c>
      <x:c r="AO3484" s="17" t="n">
        <x:f>IF(N3484=0,1,AN3484/N3484)</x:f>
        <x:v>0.760008610341193</x:v>
      </x:c>
      <x:c r="AP3484" s="11" t="str">
        <x:f>IF(AO3484&gt;='01 Controls'!$E$16,"PASS","FAIL")</x:f>
        <x:v>FAIL</x:v>
      </x:c>
      <x:c r="AQ3484" s="11" t="str">
        <x:v>UNQUANTIFIED</x:v>
      </x:c>
      <x:c r="AR3484" s="11" t="str">
        <x:v>Position-class planning record; serial item and receiver open</x:v>
      </x:c>
      <x:c r="AS3484" s="26"/>
      <x:c r="AT3484" s="26"/>
    </x:row>
    <x:row r="3485">
      <x:c r="C3485" s="11" t="str">
        <x:v>M5-I-PRG-BLK-08</x:v>
      </x:c>
      <x:c r="D3485" s="11" t="str">
        <x:v>M5</x:v>
      </x:c>
      <x:c r="E3485" s="11" t="str">
        <x:v>Drought and water</x:v>
      </x:c>
      <x:c r="F3485" s="11" t="str">
        <x:v>I-PRG</x:v>
      </x:c>
      <x:c r="G3485" s="11" t="str">
        <x:v>Power restoration group</x:v>
      </x:c>
      <x:c r="H3485" s="11" t="str">
        <x:v>BLK-08</x:v>
      </x:c>
      <x:c r="I3485" s="19" t="n">
        <x:v>48</x:v>
      </x:c>
      <x:c r="J3485" s="21" t="n">
        <x:v>6</x:v>
      </x:c>
      <x:c r="K3485" s="18" t="n">
        <x:f>'05 Cargo Register'!K349</x:f>
        <x:v>164.988</x:v>
      </x:c>
      <x:c r="L3485" s="18" t="n">
        <x:f>'05 Cargo Register'!N349</x:f>
        <x:v>26</x:v>
      </x:c>
      <x:c r="M3485" s="18" t="n">
        <x:f>'05 Cargo Register'!O349</x:f>
        <x:v>1326</x:v>
      </x:c>
      <x:c r="N3485" s="18" t="n">
        <x:f>J3485*K3485</x:f>
        <x:v>989.928</x:v>
      </x:c>
      <x:c r="O3485" s="18" t="n">
        <x:f>J3485*L3485</x:f>
        <x:v>156</x:v>
      </x:c>
      <x:c r="P3485" s="18" t="n">
        <x:f>J3485*M3485</x:f>
        <x:v>7956</x:v>
      </x:c>
      <x:c r="Q3485" s="22" t="n">
        <x:f>'01 Controls'!$E$29*'02 Cargo Classes'!$M$14</x:f>
        <x:v>0.05</x:v>
      </x:c>
      <x:c r="R3485" s="22" t="n">
        <x:f>'01 Controls'!$F$29*'02 Cargo Classes'!$N$14</x:f>
        <x:v>0</x:v>
      </x:c>
      <x:c r="S3485" s="22" t="n">
        <x:f>'01 Controls'!$G$29*'02 Cargo Classes'!$O$14</x:f>
        <x:v>0.8</x:v>
      </x:c>
      <x:c r="T3485" s="22" t="n">
        <x:f>'01 Controls'!$H$29*'02 Cargo Classes'!$P$14</x:f>
        <x:v>0.075</x:v>
      </x:c>
      <x:c r="U3485" s="22" t="n">
        <x:f>SUM(Q3485:T3485)</x:f>
        <x:v>0.925</x:v>
      </x:c>
      <x:c r="V3485" s="18" t="n">
        <x:f>IF(U3485=0,0,N3485*Q3485/U3485)</x:f>
        <x:v>53.50962162162162</x:v>
      </x:c>
      <x:c r="W3485" s="18" t="n">
        <x:f>IF(U3485=0,0,P3485*Q3485/U3485)</x:f>
        <x:v>430.05405405405406</x:v>
      </x:c>
      <x:c r="X3485" s="18" t="n">
        <x:f>MAX(V3485,W3485*'01 Controls'!$E$12)</x:f>
        <x:v>107.51351351351352</x:v>
      </x:c>
      <x:c r="Y3485" s="18" t="n">
        <x:f>IF(U3485=0,0,N3485*R3485/U3485)</x:f>
        <x:v>0</x:v>
      </x:c>
      <x:c r="Z3485" s="18" t="n">
        <x:f>IF(U3485=0,0,P3485*R3485/U3485)</x:f>
        <x:v>0</x:v>
      </x:c>
      <x:c r="AA3485" s="18" t="n">
        <x:f>MAX(Y3485,Z3485*'01 Controls'!$E$13)</x:f>
        <x:v>0</x:v>
      </x:c>
      <x:c r="AB3485" s="18" t="n">
        <x:f>IF(U3485=0,0,N3485*S3485/U3485)</x:f>
        <x:v>856.1539459459459</x:v>
      </x:c>
      <x:c r="AC3485" s="18" t="n">
        <x:f>IF(U3485=0,0,P3485*S3485/U3485)</x:f>
        <x:v>6880.864864864865</x:v>
      </x:c>
      <x:c r="AD3485" s="18" t="n">
        <x:f>MAX(AB3485,AC3485*'01 Controls'!$E$14)</x:f>
        <x:v>1376.1729729729732</x:v>
      </x:c>
      <x:c r="AE3485" s="18" t="n">
        <x:f>IF(U3485=0,0,N3485*T3485/U3485)</x:f>
        <x:v>80.26443243243241</x:v>
      </x:c>
      <x:c r="AF3485" s="18" t="n">
        <x:f>IF(U3485=0,0,P3485*T3485/U3485)</x:f>
        <x:v>645.0810810810809</x:v>
      </x:c>
      <x:c r="AG3485" s="18" t="n">
        <x:f>MAX(AE3485,AF3485*'01 Controls'!$E$15)</x:f>
        <x:v>116.11459459459456</x:v>
      </x:c>
      <x:c r="AH3485" s="18" t="n">
        <x:f>SUM(V3485,Y3485,AB3485,AE3485)</x:f>
        <x:v>989.9279999999999</x:v>
      </x:c>
      <x:c r="AI3485" s="18" t="n">
        <x:f>N3485-AH3485</x:f>
        <x:v>1.1368683772161603e-13</x:v>
      </x:c>
      <x:c r="AJ3485" s="18" t="n">
        <x:f>V3485*INDEX('07 Mode Capacity'!$P$6:$P$17,MATCH("AIR-"&amp;I3485,'07 Mode Capacity'!$C$6:$C$17,0))</x:f>
        <x:v>15.000655002108262</x:v>
      </x:c>
      <x:c r="AK3485" s="18" t="n">
        <x:f>Y3485*INDEX('07 Mode Capacity'!$P$6:$P$17,MATCH("OCEAN-"&amp;I3485,'07 Mode Capacity'!$C$6:$C$17,0))</x:f>
        <x:v>0</x:v>
      </x:c>
      <x:c r="AL3485" s="18" t="n">
        <x:f>AB3485*INDEX('07 Mode Capacity'!$P$6:$P$17,MATCH("LAND-"&amp;I3485,'07 Mode Capacity'!$C$6:$C$17,0))</x:f>
        <x:v>104.49176507917542</x:v>
      </x:c>
      <x:c r="AM3485" s="18" t="n">
        <x:f>AE3485*INDEX('07 Mode Capacity'!$P$6:$P$17,MATCH("INLAND-"&amp;I3485,'07 Mode Capacity'!$C$6:$C$17,0))</x:f>
        <x:v>50.665668289771794</x:v>
      </x:c>
      <x:c r="AN3485" s="18" t="n">
        <x:f>SUM(AJ3485:AM3485)</x:f>
        <x:v>170.15808837105547</x:v>
      </x:c>
      <x:c r="AO3485" s="17" t="n">
        <x:f>IF(N3485=0,1,AN3485/N3485)</x:f>
        <x:v>0.17188935798467714</x:v>
      </x:c>
      <x:c r="AP3485" s="11" t="str">
        <x:f>IF(AO3485&gt;='01 Controls'!$E$16,"PASS","FAIL")</x:f>
        <x:v>FAIL</x:v>
      </x:c>
      <x:c r="AQ3485" s="11" t="str">
        <x:v>UNQUANTIFIED</x:v>
      </x:c>
      <x:c r="AR3485" s="11" t="str">
        <x:v>Position-class planning record; serial item and receiver open</x:v>
      </x:c>
      <x:c r="AS3485" s="26"/>
      <x:c r="AT3485" s="26"/>
    </x:row>
    <x:row r="3486">
      <x:c r="C3486" s="11" t="str">
        <x:v>M5-I-PRG-OOG-80</x:v>
      </x:c>
      <x:c r="D3486" s="11" t="str">
        <x:v>M5</x:v>
      </x:c>
      <x:c r="E3486" s="11" t="str">
        <x:v>Drought and water</x:v>
      </x:c>
      <x:c r="F3486" s="11" t="str">
        <x:v>I-PRG</x:v>
      </x:c>
      <x:c r="G3486" s="11" t="str">
        <x:v>Power restoration group</x:v>
      </x:c>
      <x:c r="H3486" s="11" t="str">
        <x:v>OOG-80</x:v>
      </x:c>
      <x:c r="I3486" s="19" t="n">
        <x:v>72</x:v>
      </x:c>
      <x:c r="J3486" s="21" t="n">
        <x:v>6</x:v>
      </x:c>
      <x:c r="K3486" s="18" t="n">
        <x:f>'05 Cargo Register'!K350</x:f>
        <x:v>659.952</x:v>
      </x:c>
      <x:c r="L3486" s="18" t="n">
        <x:f>'05 Cargo Register'!N350</x:f>
        <x:v>11</x:v>
      </x:c>
      <x:c r="M3486" s="18" t="n">
        <x:f>'05 Cargo Register'!O350</x:f>
        <x:v>1936</x:v>
      </x:c>
      <x:c r="N3486" s="18" t="n">
        <x:f>J3486*K3486</x:f>
        <x:v>3959.712</x:v>
      </x:c>
      <x:c r="O3486" s="18" t="n">
        <x:f>J3486*L3486</x:f>
        <x:v>66</x:v>
      </x:c>
      <x:c r="P3486" s="18" t="n">
        <x:f>J3486*M3486</x:f>
        <x:v>11616</x:v>
      </x:c>
      <x:c r="Q3486" s="22" t="n">
        <x:f>'01 Controls'!$E$29*'02 Cargo Classes'!$M$15</x:f>
        <x:v>0</x:v>
      </x:c>
      <x:c r="R3486" s="22" t="n">
        <x:f>'01 Controls'!$F$29*'02 Cargo Classes'!$N$15</x:f>
        <x:v>0</x:v>
      </x:c>
      <x:c r="S3486" s="22" t="n">
        <x:f>'01 Controls'!$G$29*'02 Cargo Classes'!$O$15</x:f>
        <x:v>0.48</x:v>
      </x:c>
      <x:c r="T3486" s="22" t="n">
        <x:f>'01 Controls'!$H$29*'02 Cargo Classes'!$P$15</x:f>
        <x:v>0.075</x:v>
      </x:c>
      <x:c r="U3486" s="22" t="n">
        <x:f>SUM(Q3486:T3486)</x:f>
        <x:v>0.5549999999999999</x:v>
      </x:c>
      <x:c r="V3486" s="18" t="n">
        <x:f>IF(U3486=0,0,N3486*Q3486/U3486)</x:f>
        <x:v>0</x:v>
      </x:c>
      <x:c r="W3486" s="18" t="n">
        <x:f>IF(U3486=0,0,P3486*Q3486/U3486)</x:f>
        <x:v>0</x:v>
      </x:c>
      <x:c r="X3486" s="18" t="n">
        <x:f>MAX(V3486,W3486*'01 Controls'!$E$12)</x:f>
        <x:v>0</x:v>
      </x:c>
      <x:c r="Y3486" s="18" t="n">
        <x:f>IF(U3486=0,0,N3486*R3486/U3486)</x:f>
        <x:v>0</x:v>
      </x:c>
      <x:c r="Z3486" s="18" t="n">
        <x:f>IF(U3486=0,0,P3486*R3486/U3486)</x:f>
        <x:v>0</x:v>
      </x:c>
      <x:c r="AA3486" s="18" t="n">
        <x:f>MAX(Y3486,Z3486*'01 Controls'!$E$13)</x:f>
        <x:v>0</x:v>
      </x:c>
      <x:c r="AB3486" s="18" t="n">
        <x:f>IF(U3486=0,0,N3486*S3486/U3486)</x:f>
        <x:v>3424.615783783784</x:v>
      </x:c>
      <x:c r="AC3486" s="18" t="n">
        <x:f>IF(U3486=0,0,P3486*S3486/U3486)</x:f>
        <x:v>10046.27027027027</x:v>
      </x:c>
      <x:c r="AD3486" s="18" t="n">
        <x:f>MAX(AB3486,AC3486*'01 Controls'!$E$14)</x:f>
        <x:v>3424.615783783784</x:v>
      </x:c>
      <x:c r="AE3486" s="18" t="n">
        <x:f>IF(U3486=0,0,N3486*T3486/U3486)</x:f>
        <x:v>535.0962162162162</x:v>
      </x:c>
      <x:c r="AF3486" s="18" t="n">
        <x:f>IF(U3486=0,0,P3486*T3486/U3486)</x:f>
        <x:v>1569.7297297297298</x:v>
      </x:c>
      <x:c r="AG3486" s="18" t="n">
        <x:f>MAX(AE3486,AF3486*'01 Controls'!$E$15)</x:f>
        <x:v>535.0962162162162</x:v>
      </x:c>
      <x:c r="AH3486" s="18" t="n">
        <x:f>SUM(V3486,Y3486,AB3486,AE3486)</x:f>
        <x:v>3959.7120000000004</x:v>
      </x:c>
      <x:c r="AI3486" s="18" t="n">
        <x:f>N3486-AH3486</x:f>
        <x:v>-4.547473508864641e-13</x:v>
      </x:c>
      <x:c r="AJ3486" s="18" t="n">
        <x:f>V3486*INDEX('07 Mode Capacity'!$P$6:$P$17,MATCH("AIR-"&amp;I3486,'07 Mode Capacity'!$C$6:$C$17,0))</x:f>
        <x:v>0</x:v>
      </x:c>
      <x:c r="AK3486" s="18" t="n">
        <x:f>Y3486*INDEX('07 Mode Capacity'!$P$6:$P$17,MATCH("OCEAN-"&amp;I3486,'07 Mode Capacity'!$C$6:$C$17,0))</x:f>
        <x:v>0</x:v>
      </x:c>
      <x:c r="AL3486" s="18" t="n">
        <x:f>AB3486*INDEX('07 Mode Capacity'!$P$6:$P$17,MATCH("LAND-"&amp;I3486,'07 Mode Capacity'!$C$6:$C$17,0))</x:f>
        <x:v>2448.6353013489506</x:v>
      </x:c>
      <x:c r="AM3486" s="18" t="n">
        <x:f>AE3486*INDEX('07 Mode Capacity'!$P$6:$P$17,MATCH("INLAND-"&amp;I3486,'07 Mode Capacity'!$C$6:$C$17,0))</x:f>
        <x:v>535.0962162162162</x:v>
      </x:c>
      <x:c r="AN3486" s="18" t="n">
        <x:f>SUM(AJ3486:AM3486)</x:f>
        <x:v>2983.731517565167</x:v>
      </x:c>
      <x:c r="AO3486" s="17" t="n">
        <x:f>IF(N3486=0,1,AN3486/N3486)</x:f>
        <x:v>0.7535223565666308</x:v>
      </x:c>
      <x:c r="AP3486" s="11" t="str">
        <x:f>IF(AO3486&gt;='01 Controls'!$E$16,"PASS","FAIL")</x:f>
        <x:v>FAIL</x:v>
      </x:c>
      <x:c r="AQ3486" s="11" t="str">
        <x:v>UNQUANTIFIED</x:v>
      </x:c>
      <x:c r="AR3486" s="11" t="str">
        <x:v>Position-class planning record; serial item and receiver open</x:v>
      </x:c>
      <x:c r="AS3486" s="26"/>
      <x:c r="AT3486" s="26"/>
    </x:row>
    <x:row r="3487">
      <x:c r="C3487" s="11" t="str">
        <x:v>M5-I-GBG-APL-45</x:v>
      </x:c>
      <x:c r="D3487" s="11" t="str">
        <x:v>M5</x:v>
      </x:c>
      <x:c r="E3487" s="11" t="str">
        <x:v>Drought and water</x:v>
      </x:c>
      <x:c r="F3487" s="11" t="str">
        <x:v>I-GBG</x:v>
      </x:c>
      <x:c r="G3487" s="11" t="str">
        <x:v>Grid bridge group</x:v>
      </x:c>
      <x:c r="H3487" s="11" t="str">
        <x:v>APL-45</x:v>
      </x:c>
      <x:c r="I3487" s="19" t="n">
        <x:v>24</x:v>
      </x:c>
      <x:c r="J3487" s="21" t="n">
        <x:v>4</x:v>
      </x:c>
      <x:c r="K3487" s="18" t="n">
        <x:f>'05 Cargo Register'!K351</x:f>
        <x:v>180</x:v>
      </x:c>
      <x:c r="L3487" s="18" t="n">
        <x:f>'05 Cargo Register'!N351</x:f>
        <x:v>48</x:v>
      </x:c>
      <x:c r="M3487" s="18" t="n">
        <x:f>'05 Cargo Register'!O351</x:f>
        <x:v>360</x:v>
      </x:c>
      <x:c r="N3487" s="18" t="n">
        <x:f>J3487*K3487</x:f>
        <x:v>720</x:v>
      </x:c>
      <x:c r="O3487" s="18" t="n">
        <x:f>J3487*L3487</x:f>
        <x:v>192</x:v>
      </x:c>
      <x:c r="P3487" s="18" t="n">
        <x:f>J3487*M3487</x:f>
        <x:v>1440</x:v>
      </x:c>
      <x:c r="Q3487" s="22" t="n">
        <x:f>'01 Controls'!$E$29*'02 Cargo Classes'!$M$6</x:f>
        <x:v>0.15000000000000002</x:v>
      </x:c>
      <x:c r="R3487" s="22" t="n">
        <x:f>'01 Controls'!$F$29*'02 Cargo Classes'!$N$6</x:f>
        <x:v>0</x:v>
      </x:c>
      <x:c r="S3487" s="22" t="n">
        <x:f>'01 Controls'!$G$29*'02 Cargo Classes'!$O$6</x:f>
        <x:v>0.8</x:v>
      </x:c>
      <x:c r="T3487" s="22" t="n">
        <x:f>'01 Controls'!$H$29*'02 Cargo Classes'!$P$6</x:f>
        <x:v>0.045</x:v>
      </x:c>
      <x:c r="U3487" s="22" t="n">
        <x:f>SUM(Q3487:T3487)</x:f>
        <x:v>0.9950000000000001</x:v>
      </x:c>
      <x:c r="V3487" s="18" t="n">
        <x:f>IF(U3487=0,0,N3487*Q3487/U3487)</x:f>
        <x:v>108.5427135678392</x:v>
      </x:c>
      <x:c r="W3487" s="18" t="n">
        <x:f>IF(U3487=0,0,P3487*Q3487/U3487)</x:f>
        <x:v>217.0854271356784</x:v>
      </x:c>
      <x:c r="X3487" s="18" t="n">
        <x:f>MAX(V3487,W3487*'01 Controls'!$E$12)</x:f>
        <x:v>108.5427135678392</x:v>
      </x:c>
      <x:c r="Y3487" s="18" t="n">
        <x:f>IF(U3487=0,0,N3487*R3487/U3487)</x:f>
        <x:v>0</x:v>
      </x:c>
      <x:c r="Z3487" s="18" t="n">
        <x:f>IF(U3487=0,0,P3487*R3487/U3487)</x:f>
        <x:v>0</x:v>
      </x:c>
      <x:c r="AA3487" s="18" t="n">
        <x:f>MAX(Y3487,Z3487*'01 Controls'!$E$13)</x:f>
        <x:v>0</x:v>
      </x:c>
      <x:c r="AB3487" s="18" t="n">
        <x:f>IF(U3487=0,0,N3487*S3487/U3487)</x:f>
        <x:v>578.894472361809</x:v>
      </x:c>
      <x:c r="AC3487" s="18" t="n">
        <x:f>IF(U3487=0,0,P3487*S3487/U3487)</x:f>
        <x:v>1157.788944723618</x:v>
      </x:c>
      <x:c r="AD3487" s="18" t="n">
        <x:f>MAX(AB3487,AC3487*'01 Controls'!$E$14)</x:f>
        <x:v>578.894472361809</x:v>
      </x:c>
      <x:c r="AE3487" s="18" t="n">
        <x:f>IF(U3487=0,0,N3487*T3487/U3487)</x:f>
        <x:v>32.562814070351756</x:v>
      </x:c>
      <x:c r="AF3487" s="18" t="n">
        <x:f>IF(U3487=0,0,P3487*T3487/U3487)</x:f>
        <x:v>65.12562814070351</x:v>
      </x:c>
      <x:c r="AG3487" s="18" t="n">
        <x:f>MAX(AE3487,AF3487*'01 Controls'!$E$15)</x:f>
        <x:v>32.562814070351756</x:v>
      </x:c>
      <x:c r="AH3487" s="18" t="n">
        <x:f>SUM(V3487,Y3487,AB3487,AE3487)</x:f>
        <x:v>720</x:v>
      </x:c>
      <x:c r="AI3487" s="18" t="n">
        <x:f>N3487-AH3487</x:f>
        <x:v>0</x:v>
      </x:c>
      <x:c r="AJ3487" s="18" t="n">
        <x:f>V3487*INDEX('07 Mode Capacity'!$P$6:$P$17,MATCH("AIR-"&amp;I3487,'07 Mode Capacity'!$C$6:$C$17,0))</x:f>
        <x:v>22.024843544319506</x:v>
      </x:c>
      <x:c r="AK3487" s="18" t="n">
        <x:f>Y3487*INDEX('07 Mode Capacity'!$P$6:$P$17,MATCH("OCEAN-"&amp;I3487,'07 Mode Capacity'!$C$6:$C$17,0))</x:f>
        <x:v>0</x:v>
      </x:c>
      <x:c r="AL3487" s="18" t="n">
        <x:f>AB3487*INDEX('07 Mode Capacity'!$P$6:$P$17,MATCH("LAND-"&amp;I3487,'07 Mode Capacity'!$C$6:$C$17,0))</x:f>
        <x:v>221.42767072134157</x:v>
      </x:c>
      <x:c r="AM3487" s="18" t="n">
        <x:f>AE3487*INDEX('07 Mode Capacity'!$P$6:$P$17,MATCH("INLAND-"&amp;I3487,'07 Mode Capacity'!$C$6:$C$17,0))</x:f>
        <x:v>32.562814070351756</x:v>
      </x:c>
      <x:c r="AN3487" s="18" t="n">
        <x:f>SUM(AJ3487:AM3487)</x:f>
        <x:v>276.01532833601283</x:v>
      </x:c>
      <x:c r="AO3487" s="17" t="n">
        <x:f>IF(N3487=0,1,AN3487/N3487)</x:f>
        <x:v>0.3833546226889067</x:v>
      </x:c>
      <x:c r="AP3487" s="11" t="str">
        <x:f>IF(AO3487&gt;='01 Controls'!$E$16,"PASS","FAIL")</x:f>
        <x:v>FAIL</x:v>
      </x:c>
      <x:c r="AQ3487" s="11" t="str">
        <x:v>UNQUANTIFIED</x:v>
      </x:c>
      <x:c r="AR3487" s="11" t="str">
        <x:v>Position-class planning record; serial item and receiver open</x:v>
      </x:c>
      <x:c r="AS3487" s="26"/>
      <x:c r="AT3487" s="26"/>
    </x:row>
    <x:row r="3488">
      <x:c r="C3488" s="11" t="str">
        <x:v>M5-I-GBG-ISO-18</x:v>
      </x:c>
      <x:c r="D3488" s="11" t="str">
        <x:v>M5</x:v>
      </x:c>
      <x:c r="E3488" s="11" t="str">
        <x:v>Drought and water</x:v>
      </x:c>
      <x:c r="F3488" s="11" t="str">
        <x:v>I-GBG</x:v>
      </x:c>
      <x:c r="G3488" s="11" t="str">
        <x:v>Grid bridge group</x:v>
      </x:c>
      <x:c r="H3488" s="11" t="str">
        <x:v>ISO-18</x:v>
      </x:c>
      <x:c r="I3488" s="19" t="n">
        <x:v>48</x:v>
      </x:c>
      <x:c r="J3488" s="21" t="n">
        <x:v>4</x:v>
      </x:c>
      <x:c r="K3488" s="18" t="n">
        <x:f>'05 Cargo Register'!K352</x:f>
        <x:v>540</x:v>
      </x:c>
      <x:c r="L3488" s="18" t="n">
        <x:f>'05 Cargo Register'!N352</x:f>
        <x:v>36</x:v>
      </x:c>
      <x:c r="M3488" s="18" t="n">
        <x:f>'05 Cargo Register'!O352</x:f>
        <x:v>950.4000000000001</x:v>
      </x:c>
      <x:c r="N3488" s="18" t="n">
        <x:f>J3488*K3488</x:f>
        <x:v>2160</x:v>
      </x:c>
      <x:c r="O3488" s="18" t="n">
        <x:f>J3488*L3488</x:f>
        <x:v>144</x:v>
      </x:c>
      <x:c r="P3488" s="18" t="n">
        <x:f>J3488*M3488</x:f>
        <x:v>3801.6000000000004</x:v>
      </x:c>
      <x:c r="Q3488" s="22" t="n">
        <x:f>'01 Controls'!$E$29*'02 Cargo Classes'!$M$7</x:f>
        <x:v>0.010000000000000002</x:v>
      </x:c>
      <x:c r="R3488" s="22" t="n">
        <x:f>'01 Controls'!$F$29*'02 Cargo Classes'!$N$7</x:f>
        <x:v>0</x:v>
      </x:c>
      <x:c r="S3488" s="22" t="n">
        <x:f>'01 Controls'!$G$29*'02 Cargo Classes'!$O$7</x:f>
        <x:v>0.96</x:v>
      </x:c>
      <x:c r="T3488" s="22" t="n">
        <x:f>'01 Controls'!$H$29*'02 Cargo Classes'!$P$7</x:f>
        <x:v>0.12</x:v>
      </x:c>
      <x:c r="U3488" s="22" t="n">
        <x:f>SUM(Q3488:T3488)</x:f>
        <x:v>1.0899999999999999</x:v>
      </x:c>
      <x:c r="V3488" s="18" t="n">
        <x:f>IF(U3488=0,0,N3488*Q3488/U3488)</x:f>
        <x:v>19.816513761467895</x:v>
      </x:c>
      <x:c r="W3488" s="18" t="n">
        <x:f>IF(U3488=0,0,P3488*Q3488/U3488)</x:f>
        <x:v>34.8770642201835</x:v>
      </x:c>
      <x:c r="X3488" s="18" t="n">
        <x:f>MAX(V3488,W3488*'01 Controls'!$E$12)</x:f>
        <x:v>19.816513761467895</x:v>
      </x:c>
      <x:c r="Y3488" s="18" t="n">
        <x:f>IF(U3488=0,0,N3488*R3488/U3488)</x:f>
        <x:v>0</x:v>
      </x:c>
      <x:c r="Z3488" s="18" t="n">
        <x:f>IF(U3488=0,0,P3488*R3488/U3488)</x:f>
        <x:v>0</x:v>
      </x:c>
      <x:c r="AA3488" s="18" t="n">
        <x:f>MAX(Y3488,Z3488*'01 Controls'!$E$13)</x:f>
        <x:v>0</x:v>
      </x:c>
      <x:c r="AB3488" s="18" t="n">
        <x:f>IF(U3488=0,0,N3488*S3488/U3488)</x:f>
        <x:v>1902.3853211009175</x:v>
      </x:c>
      <x:c r="AC3488" s="18" t="n">
        <x:f>IF(U3488=0,0,P3488*S3488/U3488)</x:f>
        <x:v>3348.198165137615</x:v>
      </x:c>
      <x:c r="AD3488" s="18" t="n">
        <x:f>MAX(AB3488,AC3488*'01 Controls'!$E$14)</x:f>
        <x:v>1902.3853211009175</x:v>
      </x:c>
      <x:c r="AE3488" s="18" t="n">
        <x:f>IF(U3488=0,0,N3488*T3488/U3488)</x:f>
        <x:v>237.7981651376147</x:v>
      </x:c>
      <x:c r="AF3488" s="18" t="n">
        <x:f>IF(U3488=0,0,P3488*T3488/U3488)</x:f>
        <x:v>418.5247706422019</x:v>
      </x:c>
      <x:c r="AG3488" s="18" t="n">
        <x:f>MAX(AE3488,AF3488*'01 Controls'!$E$15)</x:f>
        <x:v>237.7981651376147</x:v>
      </x:c>
      <x:c r="AH3488" s="18" t="n">
        <x:f>SUM(V3488,Y3488,AB3488,AE3488)</x:f>
        <x:v>2160</x:v>
      </x:c>
      <x:c r="AI3488" s="18" t="n">
        <x:f>N3488-AH3488</x:f>
        <x:v>0</x:v>
      </x:c>
      <x:c r="AJ3488" s="18" t="n">
        <x:f>V3488*INDEX('07 Mode Capacity'!$P$6:$P$17,MATCH("AIR-"&amp;I3488,'07 Mode Capacity'!$C$6:$C$17,0))</x:f>
        <x:v>5.555275430319929</x:v>
      </x:c>
      <x:c r="AK3488" s="18" t="n">
        <x:f>Y3488*INDEX('07 Mode Capacity'!$P$6:$P$17,MATCH("OCEAN-"&amp;I3488,'07 Mode Capacity'!$C$6:$C$17,0))</x:f>
        <x:v>0</x:v>
      </x:c>
      <x:c r="AL3488" s="18" t="n">
        <x:f>AB3488*INDEX('07 Mode Capacity'!$P$6:$P$17,MATCH("LAND-"&amp;I3488,'07 Mode Capacity'!$C$6:$C$17,0))</x:f>
        <x:v>232.18207543611456</x:v>
      </x:c>
      <x:c r="AM3488" s="18" t="n">
        <x:f>AE3488*INDEX('07 Mode Capacity'!$P$6:$P$17,MATCH("INLAND-"&amp;I3488,'07 Mode Capacity'!$C$6:$C$17,0))</x:f>
        <x:v>150.10637451303336</x:v>
      </x:c>
      <x:c r="AN3488" s="18" t="n">
        <x:f>SUM(AJ3488:AM3488)</x:f>
        <x:v>387.84372537946786</x:v>
      </x:c>
      <x:c r="AO3488" s="17" t="n">
        <x:f>IF(N3488=0,1,AN3488/N3488)</x:f>
        <x:v>0.17955728026827217</x:v>
      </x:c>
      <x:c r="AP3488" s="11" t="str">
        <x:f>IF(AO3488&gt;='01 Controls'!$E$16,"PASS","FAIL")</x:f>
        <x:v>FAIL</x:v>
      </x:c>
      <x:c r="AQ3488" s="11" t="str">
        <x:v>UNQUANTIFIED</x:v>
      </x:c>
      <x:c r="AR3488" s="11" t="str">
        <x:v>Position-class planning record; serial item and receiver open</x:v>
      </x:c>
      <x:c r="AS3488" s="26"/>
      <x:c r="AT3488" s="26"/>
    </x:row>
    <x:row r="3489">
      <x:c r="C3489" s="11" t="str">
        <x:v>M5-I-GBG-COL-12</x:v>
      </x:c>
      <x:c r="D3489" s="11" t="str">
        <x:v>M5</x:v>
      </x:c>
      <x:c r="E3489" s="11" t="str">
        <x:v>Drought and water</x:v>
      </x:c>
      <x:c r="F3489" s="11" t="str">
        <x:v>I-GBG</x:v>
      </x:c>
      <x:c r="G3489" s="11" t="str">
        <x:v>Grid bridge group</x:v>
      </x:c>
      <x:c r="H3489" s="11" t="str">
        <x:v>COL-12</x:v>
      </x:c>
      <x:c r="I3489" s="19" t="n">
        <x:v>24</x:v>
      </x:c>
      <x:c r="J3489" s="21" t="n">
        <x:v>4</x:v>
      </x:c>
      <x:c r="K3489" s="18" t="n">
        <x:f>'05 Cargo Register'!K353</x:f>
        <x:v>90</x:v>
      </x:c>
      <x:c r="L3489" s="18" t="n">
        <x:f>'05 Cargo Register'!N353</x:f>
        <x:v>10</x:v>
      </x:c>
      <x:c r="M3489" s="18" t="n">
        <x:f>'05 Cargo Register'!O353</x:f>
        <x:v>264</x:v>
      </x:c>
      <x:c r="N3489" s="18" t="n">
        <x:f>J3489*K3489</x:f>
        <x:v>360</x:v>
      </x:c>
      <x:c r="O3489" s="18" t="n">
        <x:f>J3489*L3489</x:f>
        <x:v>40</x:v>
      </x:c>
      <x:c r="P3489" s="18" t="n">
        <x:f>J3489*M3489</x:f>
        <x:v>1056</x:v>
      </x:c>
      <x:c r="Q3489" s="22" t="n">
        <x:f>'01 Controls'!$E$29*'02 Cargo Classes'!$M$8</x:f>
        <x:v>0.1</x:v>
      </x:c>
      <x:c r="R3489" s="22" t="n">
        <x:f>'01 Controls'!$F$29*'02 Cargo Classes'!$N$8</x:f>
        <x:v>0</x:v>
      </x:c>
      <x:c r="S3489" s="22" t="n">
        <x:f>'01 Controls'!$G$29*'02 Cargo Classes'!$O$8</x:f>
        <x:v>0.96</x:v>
      </x:c>
      <x:c r="T3489" s="22" t="n">
        <x:f>'01 Controls'!$H$29*'02 Cargo Classes'!$P$8</x:f>
        <x:v>0.03</x:v>
      </x:c>
      <x:c r="U3489" s="22" t="n">
        <x:f>SUM(Q3489:T3489)</x:f>
        <x:v>1.09</x:v>
      </x:c>
      <x:c r="V3489" s="18" t="n">
        <x:f>IF(U3489=0,0,N3489*Q3489/U3489)</x:f>
        <x:v>33.027522935779814</x:v>
      </x:c>
      <x:c r="W3489" s="18" t="n">
        <x:f>IF(U3489=0,0,P3489*Q3489/U3489)</x:f>
        <x:v>96.88073394495413</x:v>
      </x:c>
      <x:c r="X3489" s="18" t="n">
        <x:f>MAX(V3489,W3489*'01 Controls'!$E$12)</x:f>
        <x:v>33.027522935779814</x:v>
      </x:c>
      <x:c r="Y3489" s="18" t="n">
        <x:f>IF(U3489=0,0,N3489*R3489/U3489)</x:f>
        <x:v>0</x:v>
      </x:c>
      <x:c r="Z3489" s="18" t="n">
        <x:f>IF(U3489=0,0,P3489*R3489/U3489)</x:f>
        <x:v>0</x:v>
      </x:c>
      <x:c r="AA3489" s="18" t="n">
        <x:f>MAX(Y3489,Z3489*'01 Controls'!$E$13)</x:f>
        <x:v>0</x:v>
      </x:c>
      <x:c r="AB3489" s="18" t="n">
        <x:f>IF(U3489=0,0,N3489*S3489/U3489)</x:f>
        <x:v>317.06422018348616</x:v>
      </x:c>
      <x:c r="AC3489" s="18" t="n">
        <x:f>IF(U3489=0,0,P3489*S3489/U3489)</x:f>
        <x:v>930.0550458715595</x:v>
      </x:c>
      <x:c r="AD3489" s="18" t="n">
        <x:f>MAX(AB3489,AC3489*'01 Controls'!$E$14)</x:f>
        <x:v>317.06422018348616</x:v>
      </x:c>
      <x:c r="AE3489" s="18" t="n">
        <x:f>IF(U3489=0,0,N3489*T3489/U3489)</x:f>
        <x:v>9.908256880733942</x:v>
      </x:c>
      <x:c r="AF3489" s="18" t="n">
        <x:f>IF(U3489=0,0,P3489*T3489/U3489)</x:f>
        <x:v>29.064220183486235</x:v>
      </x:c>
      <x:c r="AG3489" s="18" t="n">
        <x:f>MAX(AE3489,AF3489*'01 Controls'!$E$15)</x:f>
        <x:v>9.908256880733942</x:v>
      </x:c>
      <x:c r="AH3489" s="18" t="n">
        <x:f>SUM(V3489,Y3489,AB3489,AE3489)</x:f>
        <x:v>359.9999999999999</x:v>
      </x:c>
      <x:c r="AI3489" s="18" t="n">
        <x:f>N3489-AH3489</x:f>
        <x:v>1.1368683772161603e-13</x:v>
      </x:c>
      <x:c r="AJ3489" s="18" t="n">
        <x:f>V3489*INDEX('07 Mode Capacity'!$P$6:$P$17,MATCH("AIR-"&amp;I3489,'07 Mode Capacity'!$C$6:$C$17,0))</x:f>
        <x:v>6.701749029540644</x:v>
      </x:c>
      <x:c r="AK3489" s="18" t="n">
        <x:f>Y3489*INDEX('07 Mode Capacity'!$P$6:$P$17,MATCH("OCEAN-"&amp;I3489,'07 Mode Capacity'!$C$6:$C$17,0))</x:f>
        <x:v>0</x:v>
      </x:c>
      <x:c r="AL3489" s="18" t="n">
        <x:f>AB3489*INDEX('07 Mode Capacity'!$P$6:$P$17,MATCH("LAND-"&amp;I3489,'07 Mode Capacity'!$C$6:$C$17,0))</x:f>
        <x:v>121.27735726664302</x:v>
      </x:c>
      <x:c r="AM3489" s="18" t="n">
        <x:f>AE3489*INDEX('07 Mode Capacity'!$P$6:$P$17,MATCH("INLAND-"&amp;I3489,'07 Mode Capacity'!$C$6:$C$17,0))</x:f>
        <x:v>9.908256880733942</x:v>
      </x:c>
      <x:c r="AN3489" s="18" t="n">
        <x:f>SUM(AJ3489:AM3489)</x:f>
        <x:v>137.8873631769176</x:v>
      </x:c>
      <x:c r="AO3489" s="17" t="n">
        <x:f>IF(N3489=0,1,AN3489/N3489)</x:f>
        <x:v>0.3830204532692156</x:v>
      </x:c>
      <x:c r="AP3489" s="11" t="str">
        <x:f>IF(AO3489&gt;='01 Controls'!$E$16,"PASS","FAIL")</x:f>
        <x:v>FAIL</x:v>
      </x:c>
      <x:c r="AQ3489" s="11" t="str">
        <x:v>UNQUANTIFIED</x:v>
      </x:c>
      <x:c r="AR3489" s="11" t="str">
        <x:v>Position-class planning record; serial item and receiver open</x:v>
      </x:c>
      <x:c r="AS3489" s="26"/>
      <x:c r="AT3489" s="26"/>
    </x:row>
    <x:row r="3490">
      <x:c r="C3490" s="11" t="str">
        <x:v>M5-I-GBG-BAT-22</x:v>
      </x:c>
      <x:c r="D3490" s="11" t="str">
        <x:v>M5</x:v>
      </x:c>
      <x:c r="E3490" s="11" t="str">
        <x:v>Drought and water</x:v>
      </x:c>
      <x:c r="F3490" s="11" t="str">
        <x:v>I-GBG</x:v>
      </x:c>
      <x:c r="G3490" s="11" t="str">
        <x:v>Grid bridge group</x:v>
      </x:c>
      <x:c r="H3490" s="11" t="str">
        <x:v>BAT-22</x:v>
      </x:c>
      <x:c r="I3490" s="19" t="n">
        <x:v>48</x:v>
      </x:c>
      <x:c r="J3490" s="21" t="n">
        <x:v>4</x:v>
      </x:c>
      <x:c r="K3490" s="18" t="n">
        <x:f>'05 Cargo Register'!K354</x:f>
        <x:v>675</x:v>
      </x:c>
      <x:c r="L3490" s="18" t="n">
        <x:f>'05 Cargo Register'!N354</x:f>
        <x:v>39</x:v>
      </x:c>
      <x:c r="M3490" s="18" t="n">
        <x:f>'05 Cargo Register'!O354</x:f>
        <x:v>1029.6000000000001</x:v>
      </x:c>
      <x:c r="N3490" s="18" t="n">
        <x:f>J3490*K3490</x:f>
        <x:v>2700</x:v>
      </x:c>
      <x:c r="O3490" s="18" t="n">
        <x:f>J3490*L3490</x:f>
        <x:v>156</x:v>
      </x:c>
      <x:c r="P3490" s="18" t="n">
        <x:f>J3490*M3490</x:f>
        <x:v>4118.400000000001</x:v>
      </x:c>
      <x:c r="Q3490" s="22" t="n">
        <x:f>'01 Controls'!$E$29*'02 Cargo Classes'!$M$9</x:f>
        <x:v>0</x:v>
      </x:c>
      <x:c r="R3490" s="22" t="n">
        <x:f>'01 Controls'!$F$29*'02 Cargo Classes'!$N$9</x:f>
        <x:v>0</x:v>
      </x:c>
      <x:c r="S3490" s="22" t="n">
        <x:f>'01 Controls'!$G$29*'02 Cargo Classes'!$O$9</x:f>
        <x:v>0.8</x:v>
      </x:c>
      <x:c r="T3490" s="22" t="n">
        <x:f>'01 Controls'!$H$29*'02 Cargo Classes'!$P$9</x:f>
        <x:v>0.075</x:v>
      </x:c>
      <x:c r="U3490" s="22" t="n">
        <x:f>SUM(Q3490:T3490)</x:f>
        <x:v>0.875</x:v>
      </x:c>
      <x:c r="V3490" s="18" t="n">
        <x:f>IF(U3490=0,0,N3490*Q3490/U3490)</x:f>
        <x:v>0</x:v>
      </x:c>
      <x:c r="W3490" s="18" t="n">
        <x:f>IF(U3490=0,0,P3490*Q3490/U3490)</x:f>
        <x:v>0</x:v>
      </x:c>
      <x:c r="X3490" s="18" t="n">
        <x:f>MAX(V3490,W3490*'01 Controls'!$E$12)</x:f>
        <x:v>0</x:v>
      </x:c>
      <x:c r="Y3490" s="18" t="n">
        <x:f>IF(U3490=0,0,N3490*R3490/U3490)</x:f>
        <x:v>0</x:v>
      </x:c>
      <x:c r="Z3490" s="18" t="n">
        <x:f>IF(U3490=0,0,P3490*R3490/U3490)</x:f>
        <x:v>0</x:v>
      </x:c>
      <x:c r="AA3490" s="18" t="n">
        <x:f>MAX(Y3490,Z3490*'01 Controls'!$E$13)</x:f>
        <x:v>0</x:v>
      </x:c>
      <x:c r="AB3490" s="18" t="n">
        <x:f>IF(U3490=0,0,N3490*S3490/U3490)</x:f>
        <x:v>2468.5714285714284</x:v>
      </x:c>
      <x:c r="AC3490" s="18" t="n">
        <x:f>IF(U3490=0,0,P3490*S3490/U3490)</x:f>
        <x:v>3765.3942857142865</x:v>
      </x:c>
      <x:c r="AD3490" s="18" t="n">
        <x:f>MAX(AB3490,AC3490*'01 Controls'!$E$14)</x:f>
        <x:v>2468.5714285714284</x:v>
      </x:c>
      <x:c r="AE3490" s="18" t="n">
        <x:f>IF(U3490=0,0,N3490*T3490/U3490)</x:f>
        <x:v>231.42857142857142</x:v>
      </x:c>
      <x:c r="AF3490" s="18" t="n">
        <x:f>IF(U3490=0,0,P3490*T3490/U3490)</x:f>
        <x:v>353.00571428571436</x:v>
      </x:c>
      <x:c r="AG3490" s="18" t="n">
        <x:f>MAX(AE3490,AF3490*'01 Controls'!$E$15)</x:f>
        <x:v>231.42857142857142</x:v>
      </x:c>
      <x:c r="AH3490" s="18" t="n">
        <x:f>SUM(V3490,Y3490,AB3490,AE3490)</x:f>
        <x:v>2700</x:v>
      </x:c>
      <x:c r="AI3490" s="18" t="n">
        <x:f>N3490-AH3490</x:f>
        <x:v>0</x:v>
      </x:c>
      <x:c r="AJ3490" s="18" t="n">
        <x:f>V3490*INDEX('07 Mode Capacity'!$P$6:$P$17,MATCH("AIR-"&amp;I3490,'07 Mode Capacity'!$C$6:$C$17,0))</x:f>
        <x:v>0</x:v>
      </x:c>
      <x:c r="AK3490" s="18" t="n">
        <x:f>Y3490*INDEX('07 Mode Capacity'!$P$6:$P$17,MATCH("OCEAN-"&amp;I3490,'07 Mode Capacity'!$C$6:$C$17,0))</x:f>
        <x:v>0</x:v>
      </x:c>
      <x:c r="AL3490" s="18" t="n">
        <x:f>AB3490*INDEX('07 Mode Capacity'!$P$6:$P$17,MATCH("LAND-"&amp;I3490,'07 Mode Capacity'!$C$6:$C$17,0))</x:f>
        <x:v>301.28388360162484</x:v>
      </x:c>
      <x:c r="AM3490" s="18" t="n">
        <x:f>AE3490*INDEX('07 Mode Capacity'!$P$6:$P$17,MATCH("INLAND-"&amp;I3490,'07 Mode Capacity'!$C$6:$C$17,0))</x:f>
        <x:v>146.08566805286281</x:v>
      </x:c>
      <x:c r="AN3490" s="18" t="n">
        <x:f>SUM(AJ3490:AM3490)</x:f>
        <x:v>447.3695516544876</x:v>
      </x:c>
      <x:c r="AO3490" s="17" t="n">
        <x:f>IF(N3490=0,1,AN3490/N3490)</x:f>
        <x:v>0.16569242653869912</x:v>
      </x:c>
      <x:c r="AP3490" s="11" t="str">
        <x:f>IF(AO3490&gt;='01 Controls'!$E$16,"PASS","FAIL")</x:f>
        <x:v>FAIL</x:v>
      </x:c>
      <x:c r="AQ3490" s="11" t="str">
        <x:v>UNQUANTIFIED</x:v>
      </x:c>
      <x:c r="AR3490" s="11" t="str">
        <x:v>Position-class planning record; serial item and receiver open</x:v>
      </x:c>
      <x:c r="AS3490" s="26"/>
      <x:c r="AT3490" s="26"/>
    </x:row>
    <x:row r="3491">
      <x:c r="C3491" s="11" t="str">
        <x:v>M5-I-GBG-TNK-20</x:v>
      </x:c>
      <x:c r="D3491" s="11" t="str">
        <x:v>M5</x:v>
      </x:c>
      <x:c r="E3491" s="11" t="str">
        <x:v>Drought and water</x:v>
      </x:c>
      <x:c r="F3491" s="11" t="str">
        <x:v>I-GBG</x:v>
      </x:c>
      <x:c r="G3491" s="11" t="str">
        <x:v>Grid bridge group</x:v>
      </x:c>
      <x:c r="H3491" s="11" t="str">
        <x:v>TNK-20</x:v>
      </x:c>
      <x:c r="I3491" s="19" t="n">
        <x:v>48</x:v>
      </x:c>
      <x:c r="J3491" s="21" t="n">
        <x:v>4</x:v>
      </x:c>
      <x:c r="K3491" s="18" t="n">
        <x:f>'05 Cargo Register'!K355</x:f>
        <x:v>540</x:v>
      </x:c>
      <x:c r="L3491" s="18" t="n">
        <x:f>'05 Cargo Register'!N355</x:f>
        <x:v>32</x:v>
      </x:c>
      <x:c r="M3491" s="18" t="n">
        <x:f>'05 Cargo Register'!O355</x:f>
        <x:v>680</x:v>
      </x:c>
      <x:c r="N3491" s="18" t="n">
        <x:f>J3491*K3491</x:f>
        <x:v>2160</x:v>
      </x:c>
      <x:c r="O3491" s="18" t="n">
        <x:f>J3491*L3491</x:f>
        <x:v>128</x:v>
      </x:c>
      <x:c r="P3491" s="18" t="n">
        <x:f>J3491*M3491</x:f>
        <x:v>2720</x:v>
      </x:c>
      <x:c r="Q3491" s="22" t="n">
        <x:f>'01 Controls'!$E$29*'02 Cargo Classes'!$M$10</x:f>
        <x:v>0</x:v>
      </x:c>
      <x:c r="R3491" s="22" t="n">
        <x:f>'01 Controls'!$F$29*'02 Cargo Classes'!$N$10</x:f>
        <x:v>0</x:v>
      </x:c>
      <x:c r="S3491" s="22" t="n">
        <x:f>'01 Controls'!$G$29*'02 Cargo Classes'!$O$10</x:f>
        <x:v>0.8</x:v>
      </x:c>
      <x:c r="T3491" s="22" t="n">
        <x:f>'01 Controls'!$H$29*'02 Cargo Classes'!$P$10</x:f>
        <x:v>0.15</x:v>
      </x:c>
      <x:c r="U3491" s="22" t="n">
        <x:f>SUM(Q3491:T3491)</x:f>
        <x:v>0.9500000000000001</x:v>
      </x:c>
      <x:c r="V3491" s="18" t="n">
        <x:f>IF(U3491=0,0,N3491*Q3491/U3491)</x:f>
        <x:v>0</x:v>
      </x:c>
      <x:c r="W3491" s="18" t="n">
        <x:f>IF(U3491=0,0,P3491*Q3491/U3491)</x:f>
        <x:v>0</x:v>
      </x:c>
      <x:c r="X3491" s="18" t="n">
        <x:f>MAX(V3491,W3491*'01 Controls'!$E$12)</x:f>
        <x:v>0</x:v>
      </x:c>
      <x:c r="Y3491" s="18" t="n">
        <x:f>IF(U3491=0,0,N3491*R3491/U3491)</x:f>
        <x:v>0</x:v>
      </x:c>
      <x:c r="Z3491" s="18" t="n">
        <x:f>IF(U3491=0,0,P3491*R3491/U3491)</x:f>
        <x:v>0</x:v>
      </x:c>
      <x:c r="AA3491" s="18" t="n">
        <x:f>MAX(Y3491,Z3491*'01 Controls'!$E$13)</x:f>
        <x:v>0</x:v>
      </x:c>
      <x:c r="AB3491" s="18" t="n">
        <x:f>IF(U3491=0,0,N3491*S3491/U3491)</x:f>
        <x:v>1818.9473684210525</x:v>
      </x:c>
      <x:c r="AC3491" s="18" t="n">
        <x:f>IF(U3491=0,0,P3491*S3491/U3491)</x:f>
        <x:v>2290.5263157894733</x:v>
      </x:c>
      <x:c r="AD3491" s="18" t="n">
        <x:f>MAX(AB3491,AC3491*'01 Controls'!$E$14)</x:f>
        <x:v>1818.9473684210525</x:v>
      </x:c>
      <x:c r="AE3491" s="18" t="n">
        <x:f>IF(U3491=0,0,N3491*T3491/U3491)</x:f>
        <x:v>341.05263157894734</x:v>
      </x:c>
      <x:c r="AF3491" s="18" t="n">
        <x:f>IF(U3491=0,0,P3491*T3491/U3491)</x:f>
        <x:v>429.4736842105263</x:v>
      </x:c>
      <x:c r="AG3491" s="18" t="n">
        <x:f>MAX(AE3491,AF3491*'01 Controls'!$E$15)</x:f>
        <x:v>341.05263157894734</x:v>
      </x:c>
      <x:c r="AH3491" s="18" t="n">
        <x:f>SUM(V3491,Y3491,AB3491,AE3491)</x:f>
        <x:v>2160</x:v>
      </x:c>
      <x:c r="AI3491" s="18" t="n">
        <x:f>N3491-AH3491</x:f>
        <x:v>0</x:v>
      </x:c>
      <x:c r="AJ3491" s="18" t="n">
        <x:f>V3491*INDEX('07 Mode Capacity'!$P$6:$P$17,MATCH("AIR-"&amp;I3491,'07 Mode Capacity'!$C$6:$C$17,0))</x:f>
        <x:v>0</x:v>
      </x:c>
      <x:c r="AK3491" s="18" t="n">
        <x:f>Y3491*INDEX('07 Mode Capacity'!$P$6:$P$17,MATCH("OCEAN-"&amp;I3491,'07 Mode Capacity'!$C$6:$C$17,0))</x:f>
        <x:v>0</x:v>
      </x:c>
      <x:c r="AL3491" s="18" t="n">
        <x:f>AB3491*INDEX('07 Mode Capacity'!$P$6:$P$17,MATCH("LAND-"&amp;I3491,'07 Mode Capacity'!$C$6:$C$17,0))</x:f>
        <x:v>221.99865107488145</x:v>
      </x:c>
      <x:c r="AM3491" s="18" t="n">
        <x:f>AE3491*INDEX('07 Mode Capacity'!$P$6:$P$17,MATCH("INLAND-"&amp;I3491,'07 Mode Capacity'!$C$6:$C$17,0))</x:f>
        <x:v>215.28414239369255</x:v>
      </x:c>
      <x:c r="AN3491" s="18" t="n">
        <x:f>SUM(AJ3491:AM3491)</x:f>
        <x:v>437.282793468574</x:v>
      </x:c>
      <x:c r="AO3491" s="17" t="n">
        <x:f>IF(N3491=0,1,AN3491/N3491)</x:f>
        <x:v>0.20244573771693242</x:v>
      </x:c>
      <x:c r="AP3491" s="11" t="str">
        <x:f>IF(AO3491&gt;='01 Controls'!$E$16,"PASS","FAIL")</x:f>
        <x:v>FAIL</x:v>
      </x:c>
      <x:c r="AQ3491" s="11" t="str">
        <x:v>UNQUANTIFIED</x:v>
      </x:c>
      <x:c r="AR3491" s="11" t="str">
        <x:v>Position-class planning record; serial item and receiver open</x:v>
      </x:c>
      <x:c r="AS3491" s="26"/>
      <x:c r="AT3491" s="26"/>
    </x:row>
    <x:row r="3492">
      <x:c r="C3492" s="11" t="str">
        <x:v>M5-I-GBG-FLR-24</x:v>
      </x:c>
      <x:c r="D3492" s="11" t="str">
        <x:v>M5</x:v>
      </x:c>
      <x:c r="E3492" s="11" t="str">
        <x:v>Drought and water</x:v>
      </x:c>
      <x:c r="F3492" s="11" t="str">
        <x:v>I-GBG</x:v>
      </x:c>
      <x:c r="G3492" s="11" t="str">
        <x:v>Grid bridge group</x:v>
      </x:c>
      <x:c r="H3492" s="11" t="str">
        <x:v>FLR-24</x:v>
      </x:c>
      <x:c r="I3492" s="19" t="n">
        <x:v>48</x:v>
      </x:c>
      <x:c r="J3492" s="21" t="n">
        <x:v>4</x:v>
      </x:c>
      <x:c r="K3492" s="18" t="n">
        <x:f>'05 Cargo Register'!K356</x:f>
        <x:v>810</x:v>
      </x:c>
      <x:c r="L3492" s="18" t="n">
        <x:f>'05 Cargo Register'!N356</x:f>
        <x:v>40</x:v>
      </x:c>
      <x:c r="M3492" s="18" t="n">
        <x:f>'05 Cargo Register'!O356</x:f>
        <x:v>1280</x:v>
      </x:c>
      <x:c r="N3492" s="18" t="n">
        <x:f>J3492*K3492</x:f>
        <x:v>3240</x:v>
      </x:c>
      <x:c r="O3492" s="18" t="n">
        <x:f>J3492*L3492</x:f>
        <x:v>160</x:v>
      </x:c>
      <x:c r="P3492" s="18" t="n">
        <x:f>J3492*M3492</x:f>
        <x:v>5120</x:v>
      </x:c>
      <x:c r="Q3492" s="22" t="n">
        <x:f>'01 Controls'!$E$29*'02 Cargo Classes'!$M$11</x:f>
        <x:v>0</x:v>
      </x:c>
      <x:c r="R3492" s="22" t="n">
        <x:f>'01 Controls'!$F$29*'02 Cargo Classes'!$N$11</x:f>
        <x:v>0</x:v>
      </x:c>
      <x:c r="S3492" s="22" t="n">
        <x:f>'01 Controls'!$G$29*'02 Cargo Classes'!$O$11</x:f>
        <x:v>0.8</x:v>
      </x:c>
      <x:c r="T3492" s="22" t="n">
        <x:f>'01 Controls'!$H$29*'02 Cargo Classes'!$P$11</x:f>
        <x:v>0.12</x:v>
      </x:c>
      <x:c r="U3492" s="22" t="n">
        <x:f>SUM(Q3492:T3492)</x:f>
        <x:v>0.92</x:v>
      </x:c>
      <x:c r="V3492" s="18" t="n">
        <x:f>IF(U3492=0,0,N3492*Q3492/U3492)</x:f>
        <x:v>0</x:v>
      </x:c>
      <x:c r="W3492" s="18" t="n">
        <x:f>IF(U3492=0,0,P3492*Q3492/U3492)</x:f>
        <x:v>0</x:v>
      </x:c>
      <x:c r="X3492" s="18" t="n">
        <x:f>MAX(V3492,W3492*'01 Controls'!$E$12)</x:f>
        <x:v>0</x:v>
      </x:c>
      <x:c r="Y3492" s="18" t="n">
        <x:f>IF(U3492=0,0,N3492*R3492/U3492)</x:f>
        <x:v>0</x:v>
      </x:c>
      <x:c r="Z3492" s="18" t="n">
        <x:f>IF(U3492=0,0,P3492*R3492/U3492)</x:f>
        <x:v>0</x:v>
      </x:c>
      <x:c r="AA3492" s="18" t="n">
        <x:f>MAX(Y3492,Z3492*'01 Controls'!$E$13)</x:f>
        <x:v>0</x:v>
      </x:c>
      <x:c r="AB3492" s="18" t="n">
        <x:f>IF(U3492=0,0,N3492*S3492/U3492)</x:f>
        <x:v>2817.391304347826</x:v>
      </x:c>
      <x:c r="AC3492" s="18" t="n">
        <x:f>IF(U3492=0,0,P3492*S3492/U3492)</x:f>
        <x:v>4452.173913043478</x:v>
      </x:c>
      <x:c r="AD3492" s="18" t="n">
        <x:f>MAX(AB3492,AC3492*'01 Controls'!$E$14)</x:f>
        <x:v>2817.391304347826</x:v>
      </x:c>
      <x:c r="AE3492" s="18" t="n">
        <x:f>IF(U3492=0,0,N3492*T3492/U3492)</x:f>
        <x:v>422.60869565217394</x:v>
      </x:c>
      <x:c r="AF3492" s="18" t="n">
        <x:f>IF(U3492=0,0,P3492*T3492/U3492)</x:f>
        <x:v>667.8260869565216</x:v>
      </x:c>
      <x:c r="AG3492" s="18" t="n">
        <x:f>MAX(AE3492,AF3492*'01 Controls'!$E$15)</x:f>
        <x:v>422.60869565217394</x:v>
      </x:c>
      <x:c r="AH3492" s="18" t="n">
        <x:f>SUM(V3492,Y3492,AB3492,AE3492)</x:f>
        <x:v>3240</x:v>
      </x:c>
      <x:c r="AI3492" s="18" t="n">
        <x:f>N3492-AH3492</x:f>
        <x:v>0</x:v>
      </x:c>
      <x:c r="AJ3492" s="18" t="n">
        <x:f>V3492*INDEX('07 Mode Capacity'!$P$6:$P$17,MATCH("AIR-"&amp;I3492,'07 Mode Capacity'!$C$6:$C$17,0))</x:f>
        <x:v>0</x:v>
      </x:c>
      <x:c r="AK3492" s="18" t="n">
        <x:f>Y3492*INDEX('07 Mode Capacity'!$P$6:$P$17,MATCH("OCEAN-"&amp;I3492,'07 Mode Capacity'!$C$6:$C$17,0))</x:f>
        <x:v>0</x:v>
      </x:c>
      <x:c r="AL3492" s="18" t="n">
        <x:f>AB3492*INDEX('07 Mode Capacity'!$P$6:$P$17,MATCH("LAND-"&amp;I3492,'07 Mode Capacity'!$C$6:$C$17,0))</x:f>
        <x:v>343.8566062844631</x:v>
      </x:c>
      <x:c r="AM3492" s="18" t="n">
        <x:f>AE3492*INDEX('07 Mode Capacity'!$P$6:$P$17,MATCH("INLAND-"&amp;I3492,'07 Mode Capacity'!$C$6:$C$17,0))</x:f>
        <x:v>266.7651329660973</x:v>
      </x:c>
      <x:c r="AN3492" s="18" t="n">
        <x:f>SUM(AJ3492:AM3492)</x:f>
        <x:v>610.6217392505605</x:v>
      </x:c>
      <x:c r="AO3492" s="17" t="n">
        <x:f>IF(N3492=0,1,AN3492/N3492)</x:f>
        <x:v>0.1884634997686915</x:v>
      </x:c>
      <x:c r="AP3492" s="11" t="str">
        <x:f>IF(AO3492&gt;='01 Controls'!$E$16,"PASS","FAIL")</x:f>
        <x:v>FAIL</x:v>
      </x:c>
      <x:c r="AQ3492" s="11" t="str">
        <x:v>UNQUANTIFIED</x:v>
      </x:c>
      <x:c r="AR3492" s="11" t="str">
        <x:v>Position-class planning record; serial item and receiver open</x:v>
      </x:c>
      <x:c r="AS3492" s="26"/>
      <x:c r="AT3492" s="26"/>
    </x:row>
    <x:row r="3493">
      <x:c r="C3493" s="11" t="str">
        <x:v>M5-I-GBG-ROL-30</x:v>
      </x:c>
      <x:c r="D3493" s="11" t="str">
        <x:v>M5</x:v>
      </x:c>
      <x:c r="E3493" s="11" t="str">
        <x:v>Drought and water</x:v>
      </x:c>
      <x:c r="F3493" s="11" t="str">
        <x:v>I-GBG</x:v>
      </x:c>
      <x:c r="G3493" s="11" t="str">
        <x:v>Grid bridge group</x:v>
      </x:c>
      <x:c r="H3493" s="11" t="str">
        <x:v>ROL-30</x:v>
      </x:c>
      <x:c r="I3493" s="19" t="n">
        <x:v>48</x:v>
      </x:c>
      <x:c r="J3493" s="21" t="n">
        <x:v>4</x:v>
      </x:c>
      <x:c r="K3493" s="18" t="n">
        <x:f>'05 Cargo Register'!K357</x:f>
        <x:v>540</x:v>
      </x:c>
      <x:c r="L3493" s="18" t="n">
        <x:f>'05 Cargo Register'!N357</x:f>
        <x:v>23</x:v>
      </x:c>
      <x:c r="M3493" s="18" t="n">
        <x:f>'05 Cargo Register'!O357</x:f>
        <x:v>1466.25</x:v>
      </x:c>
      <x:c r="N3493" s="18" t="n">
        <x:f>J3493*K3493</x:f>
        <x:v>2160</x:v>
      </x:c>
      <x:c r="O3493" s="18" t="n">
        <x:f>J3493*L3493</x:f>
        <x:v>92</x:v>
      </x:c>
      <x:c r="P3493" s="18" t="n">
        <x:f>J3493*M3493</x:f>
        <x:v>5865</x:v>
      </x:c>
      <x:c r="Q3493" s="22" t="n">
        <x:f>'01 Controls'!$E$29*'02 Cargo Classes'!$M$12</x:f>
        <x:v>0</x:v>
      </x:c>
      <x:c r="R3493" s="22" t="n">
        <x:f>'01 Controls'!$F$29*'02 Cargo Classes'!$N$12</x:f>
        <x:v>0</x:v>
      </x:c>
      <x:c r="S3493" s="22" t="n">
        <x:f>'01 Controls'!$G$29*'02 Cargo Classes'!$O$12</x:f>
        <x:v>1.2000000000000002</x:v>
      </x:c>
      <x:c r="T3493" s="22" t="n">
        <x:f>'01 Controls'!$H$29*'02 Cargo Classes'!$P$12</x:f>
        <x:v>0.09</x:v>
      </x:c>
      <x:c r="U3493" s="22" t="n">
        <x:f>SUM(Q3493:T3493)</x:f>
        <x:v>1.2900000000000003</x:v>
      </x:c>
      <x:c r="V3493" s="18" t="n">
        <x:f>IF(U3493=0,0,N3493*Q3493/U3493)</x:f>
        <x:v>0</x:v>
      </x:c>
      <x:c r="W3493" s="18" t="n">
        <x:f>IF(U3493=0,0,P3493*Q3493/U3493)</x:f>
        <x:v>0</x:v>
      </x:c>
      <x:c r="X3493" s="18" t="n">
        <x:f>MAX(V3493,W3493*'01 Controls'!$E$12)</x:f>
        <x:v>0</x:v>
      </x:c>
      <x:c r="Y3493" s="18" t="n">
        <x:f>IF(U3493=0,0,N3493*R3493/U3493)</x:f>
        <x:v>0</x:v>
      </x:c>
      <x:c r="Z3493" s="18" t="n">
        <x:f>IF(U3493=0,0,P3493*R3493/U3493)</x:f>
        <x:v>0</x:v>
      </x:c>
      <x:c r="AA3493" s="18" t="n">
        <x:f>MAX(Y3493,Z3493*'01 Controls'!$E$13)</x:f>
        <x:v>0</x:v>
      </x:c>
      <x:c r="AB3493" s="18" t="n">
        <x:f>IF(U3493=0,0,N3493*S3493/U3493)</x:f>
        <x:v>2009.3023255813953</x:v>
      </x:c>
      <x:c r="AC3493" s="18" t="n">
        <x:f>IF(U3493=0,0,P3493*S3493/U3493)</x:f>
        <x:v>5455.813953488372</x:v>
      </x:c>
      <x:c r="AD3493" s="18" t="n">
        <x:f>MAX(AB3493,AC3493*'01 Controls'!$E$14)</x:f>
        <x:v>2009.3023255813953</x:v>
      </x:c>
      <x:c r="AE3493" s="18" t="n">
        <x:f>IF(U3493=0,0,N3493*T3493/U3493)</x:f>
        <x:v>150.69767441860463</x:v>
      </x:c>
      <x:c r="AF3493" s="18" t="n">
        <x:f>IF(U3493=0,0,P3493*T3493/U3493)</x:f>
        <x:v>409.18604651162786</x:v>
      </x:c>
      <x:c r="AG3493" s="18" t="n">
        <x:f>MAX(AE3493,AF3493*'01 Controls'!$E$15)</x:f>
        <x:v>150.69767441860463</x:v>
      </x:c>
      <x:c r="AH3493" s="18" t="n">
        <x:f>SUM(V3493,Y3493,AB3493,AE3493)</x:f>
        <x:v>2160</x:v>
      </x:c>
      <x:c r="AI3493" s="18" t="n">
        <x:f>N3493-AH3493</x:f>
        <x:v>0</x:v>
      </x:c>
      <x:c r="AJ3493" s="18" t="n">
        <x:f>V3493*INDEX('07 Mode Capacity'!$P$6:$P$17,MATCH("AIR-"&amp;I3493,'07 Mode Capacity'!$C$6:$C$17,0))</x:f>
        <x:v>0</x:v>
      </x:c>
      <x:c r="AK3493" s="18" t="n">
        <x:f>Y3493*INDEX('07 Mode Capacity'!$P$6:$P$17,MATCH("OCEAN-"&amp;I3493,'07 Mode Capacity'!$C$6:$C$17,0))</x:f>
        <x:v>0</x:v>
      </x:c>
      <x:c r="AL3493" s="18" t="n">
        <x:f>AB3493*INDEX('07 Mode Capacity'!$P$6:$P$17,MATCH("LAND-"&amp;I3493,'07 Mode Capacity'!$C$6:$C$17,0))</x:f>
        <x:v>245.23106804783416</x:v>
      </x:c>
      <x:c r="AM3493" s="18" t="n">
        <x:f>AE3493*INDEX('07 Mode Capacity'!$P$6:$P$17,MATCH("INLAND-"&amp;I3493,'07 Mode Capacity'!$C$6:$C$17,0))</x:f>
        <x:v>95.12555129023625</x:v>
      </x:c>
      <x:c r="AN3493" s="18" t="n">
        <x:f>SUM(AJ3493:AM3493)</x:f>
        <x:v>340.3566193380704</x:v>
      </x:c>
      <x:c r="AO3493" s="17" t="n">
        <x:f>IF(N3493=0,1,AN3493/N3493)</x:f>
        <x:v>0.15757250895281036</x:v>
      </x:c>
      <x:c r="AP3493" s="11" t="str">
        <x:f>IF(AO3493&gt;='01 Controls'!$E$16,"PASS","FAIL")</x:f>
        <x:v>FAIL</x:v>
      </x:c>
      <x:c r="AQ3493" s="11" t="str">
        <x:v>UNQUANTIFIED</x:v>
      </x:c>
      <x:c r="AR3493" s="11" t="str">
        <x:v>Position-class planning record; serial item and receiver open</x:v>
      </x:c>
      <x:c r="AS3493" s="26"/>
      <x:c r="AT3493" s="26"/>
    </x:row>
    <x:row r="3494">
      <x:c r="C3494" s="11" t="str">
        <x:v>M5-I-GBG-LIN-18</x:v>
      </x:c>
      <x:c r="D3494" s="11" t="str">
        <x:v>M5</x:v>
      </x:c>
      <x:c r="E3494" s="11" t="str">
        <x:v>Drought and water</x:v>
      </x:c>
      <x:c r="F3494" s="11" t="str">
        <x:v>I-GBG</x:v>
      </x:c>
      <x:c r="G3494" s="11" t="str">
        <x:v>Grid bridge group</x:v>
      </x:c>
      <x:c r="H3494" s="11" t="str">
        <x:v>LIN-18</x:v>
      </x:c>
      <x:c r="I3494" s="19" t="n">
        <x:v>72</x:v>
      </x:c>
      <x:c r="J3494" s="21" t="n">
        <x:v>4</x:v>
      </x:c>
      <x:c r="K3494" s="18" t="n">
        <x:f>'05 Cargo Register'!K358</x:f>
        <x:v>450</x:v>
      </x:c>
      <x:c r="L3494" s="18" t="n">
        <x:f>'05 Cargo Register'!N358</x:f>
        <x:v>32</x:v>
      </x:c>
      <x:c r="M3494" s="18" t="n">
        <x:f>'05 Cargo Register'!O358</x:f>
        <x:v>1408</x:v>
      </x:c>
      <x:c r="N3494" s="18" t="n">
        <x:f>J3494*K3494</x:f>
        <x:v>1800</x:v>
      </x:c>
      <x:c r="O3494" s="18" t="n">
        <x:f>J3494*L3494</x:f>
        <x:v>128</x:v>
      </x:c>
      <x:c r="P3494" s="18" t="n">
        <x:f>J3494*M3494</x:f>
        <x:v>5632</x:v>
      </x:c>
      <x:c r="Q3494" s="22" t="n">
        <x:f>'01 Controls'!$E$29*'02 Cargo Classes'!$M$13</x:f>
        <x:v>0</x:v>
      </x:c>
      <x:c r="R3494" s="22" t="n">
        <x:f>'01 Controls'!$F$29*'02 Cargo Classes'!$N$13</x:f>
        <x:v>0</x:v>
      </x:c>
      <x:c r="S3494" s="22" t="n">
        <x:f>'01 Controls'!$G$29*'02 Cargo Classes'!$O$13</x:f>
        <x:v>0.8</x:v>
      </x:c>
      <x:c r="T3494" s="22" t="n">
        <x:f>'01 Controls'!$H$29*'02 Cargo Classes'!$P$13</x:f>
        <x:v>0.15</x:v>
      </x:c>
      <x:c r="U3494" s="22" t="n">
        <x:f>SUM(Q3494:T3494)</x:f>
        <x:v>0.9500000000000001</x:v>
      </x:c>
      <x:c r="V3494" s="18" t="n">
        <x:f>IF(U3494=0,0,N3494*Q3494/U3494)</x:f>
        <x:v>0</x:v>
      </x:c>
      <x:c r="W3494" s="18" t="n">
        <x:f>IF(U3494=0,0,P3494*Q3494/U3494)</x:f>
        <x:v>0</x:v>
      </x:c>
      <x:c r="X3494" s="18" t="n">
        <x:f>MAX(V3494,W3494*'01 Controls'!$E$12)</x:f>
        <x:v>0</x:v>
      </x:c>
      <x:c r="Y3494" s="18" t="n">
        <x:f>IF(U3494=0,0,N3494*R3494/U3494)</x:f>
        <x:v>0</x:v>
      </x:c>
      <x:c r="Z3494" s="18" t="n">
        <x:f>IF(U3494=0,0,P3494*R3494/U3494)</x:f>
        <x:v>0</x:v>
      </x:c>
      <x:c r="AA3494" s="18" t="n">
        <x:f>MAX(Y3494,Z3494*'01 Controls'!$E$13)</x:f>
        <x:v>0</x:v>
      </x:c>
      <x:c r="AB3494" s="18" t="n">
        <x:f>IF(U3494=0,0,N3494*S3494/U3494)</x:f>
        <x:v>1515.7894736842104</x:v>
      </x:c>
      <x:c r="AC3494" s="18" t="n">
        <x:f>IF(U3494=0,0,P3494*S3494/U3494)</x:f>
        <x:v>4742.736842105263</x:v>
      </x:c>
      <x:c r="AD3494" s="18" t="n">
        <x:f>MAX(AB3494,AC3494*'01 Controls'!$E$14)</x:f>
        <x:v>1515.7894736842104</x:v>
      </x:c>
      <x:c r="AE3494" s="18" t="n">
        <x:f>IF(U3494=0,0,N3494*T3494/U3494)</x:f>
        <x:v>284.2105263157895</x:v>
      </x:c>
      <x:c r="AF3494" s="18" t="n">
        <x:f>IF(U3494=0,0,P3494*T3494/U3494)</x:f>
        <x:v>889.2631578947368</x:v>
      </x:c>
      <x:c r="AG3494" s="18" t="n">
        <x:f>MAX(AE3494,AF3494*'01 Controls'!$E$15)</x:f>
        <x:v>284.2105263157895</x:v>
      </x:c>
      <x:c r="AH3494" s="18" t="n">
        <x:f>SUM(V3494,Y3494,AB3494,AE3494)</x:f>
        <x:v>1800</x:v>
      </x:c>
      <x:c r="AI3494" s="18" t="n">
        <x:f>N3494-AH3494</x:f>
        <x:v>0</x:v>
      </x:c>
      <x:c r="AJ3494" s="18" t="n">
        <x:f>V3494*INDEX('07 Mode Capacity'!$P$6:$P$17,MATCH("AIR-"&amp;I3494,'07 Mode Capacity'!$C$6:$C$17,0))</x:f>
        <x:v>0</x:v>
      </x:c>
      <x:c r="AK3494" s="18" t="n">
        <x:f>Y3494*INDEX('07 Mode Capacity'!$P$6:$P$17,MATCH("OCEAN-"&amp;I3494,'07 Mode Capacity'!$C$6:$C$17,0))</x:f>
        <x:v>0</x:v>
      </x:c>
      <x:c r="AL3494" s="18" t="n">
        <x:f>AB3494*INDEX('07 Mode Capacity'!$P$6:$P$17,MATCH("LAND-"&amp;I3494,'07 Mode Capacity'!$C$6:$C$17,0))</x:f>
        <x:v>1083.804972298358</x:v>
      </x:c>
      <x:c r="AM3494" s="18" t="n">
        <x:f>AE3494*INDEX('07 Mode Capacity'!$P$6:$P$17,MATCH("INLAND-"&amp;I3494,'07 Mode Capacity'!$C$6:$C$17,0))</x:f>
        <x:v>284.2105263157895</x:v>
      </x:c>
      <x:c r="AN3494" s="18" t="n">
        <x:f>SUM(AJ3494:AM3494)</x:f>
        <x:v>1368.0154986141474</x:v>
      </x:c>
      <x:c r="AO3494" s="17" t="n">
        <x:f>IF(N3494=0,1,AN3494/N3494)</x:f>
        <x:v>0.760008610341193</x:v>
      </x:c>
      <x:c r="AP3494" s="11" t="str">
        <x:f>IF(AO3494&gt;='01 Controls'!$E$16,"PASS","FAIL")</x:f>
        <x:v>FAIL</x:v>
      </x:c>
      <x:c r="AQ3494" s="11" t="str">
        <x:v>UNQUANTIFIED</x:v>
      </x:c>
      <x:c r="AR3494" s="11" t="str">
        <x:v>Position-class planning record; serial item and receiver open</x:v>
      </x:c>
      <x:c r="AS3494" s="26"/>
      <x:c r="AT3494" s="26"/>
    </x:row>
    <x:row r="3495">
      <x:c r="C3495" s="11" t="str">
        <x:v>M5-I-GBG-BLK-08</x:v>
      </x:c>
      <x:c r="D3495" s="11" t="str">
        <x:v>M5</x:v>
      </x:c>
      <x:c r="E3495" s="11" t="str">
        <x:v>Drought and water</x:v>
      </x:c>
      <x:c r="F3495" s="11" t="str">
        <x:v>I-GBG</x:v>
      </x:c>
      <x:c r="G3495" s="11" t="str">
        <x:v>Grid bridge group</x:v>
      </x:c>
      <x:c r="H3495" s="11" t="str">
        <x:v>BLK-08</x:v>
      </x:c>
      <x:c r="I3495" s="19" t="n">
        <x:v>48</x:v>
      </x:c>
      <x:c r="J3495" s="21" t="n">
        <x:v>4</x:v>
      </x:c>
      <x:c r="K3495" s="18" t="n">
        <x:f>'05 Cargo Register'!K359</x:f>
        <x:v>135</x:v>
      </x:c>
      <x:c r="L3495" s="18" t="n">
        <x:f>'05 Cargo Register'!N359</x:f>
        <x:v>22</x:v>
      </x:c>
      <x:c r="M3495" s="18" t="n">
        <x:f>'05 Cargo Register'!O359</x:f>
        <x:v>1122</x:v>
      </x:c>
      <x:c r="N3495" s="18" t="n">
        <x:f>J3495*K3495</x:f>
        <x:v>540</x:v>
      </x:c>
      <x:c r="O3495" s="18" t="n">
        <x:f>J3495*L3495</x:f>
        <x:v>88</x:v>
      </x:c>
      <x:c r="P3495" s="18" t="n">
        <x:f>J3495*M3495</x:f>
        <x:v>4488</x:v>
      </x:c>
      <x:c r="Q3495" s="22" t="n">
        <x:f>'01 Controls'!$E$29*'02 Cargo Classes'!$M$14</x:f>
        <x:v>0.05</x:v>
      </x:c>
      <x:c r="R3495" s="22" t="n">
        <x:f>'01 Controls'!$F$29*'02 Cargo Classes'!$N$14</x:f>
        <x:v>0</x:v>
      </x:c>
      <x:c r="S3495" s="22" t="n">
        <x:f>'01 Controls'!$G$29*'02 Cargo Classes'!$O$14</x:f>
        <x:v>0.8</x:v>
      </x:c>
      <x:c r="T3495" s="22" t="n">
        <x:f>'01 Controls'!$H$29*'02 Cargo Classes'!$P$14</x:f>
        <x:v>0.075</x:v>
      </x:c>
      <x:c r="U3495" s="22" t="n">
        <x:f>SUM(Q3495:T3495)</x:f>
        <x:v>0.925</x:v>
      </x:c>
      <x:c r="V3495" s="18" t="n">
        <x:f>IF(U3495=0,0,N3495*Q3495/U3495)</x:f>
        <x:v>29.18918918918919</x:v>
      </x:c>
      <x:c r="W3495" s="18" t="n">
        <x:f>IF(U3495=0,0,P3495*Q3495/U3495)</x:f>
        <x:v>242.59459459459458</x:v>
      </x:c>
      <x:c r="X3495" s="18" t="n">
        <x:f>MAX(V3495,W3495*'01 Controls'!$E$12)</x:f>
        <x:v>60.648648648648646</x:v>
      </x:c>
      <x:c r="Y3495" s="18" t="n">
        <x:f>IF(U3495=0,0,N3495*R3495/U3495)</x:f>
        <x:v>0</x:v>
      </x:c>
      <x:c r="Z3495" s="18" t="n">
        <x:f>IF(U3495=0,0,P3495*R3495/U3495)</x:f>
        <x:v>0</x:v>
      </x:c>
      <x:c r="AA3495" s="18" t="n">
        <x:f>MAX(Y3495,Z3495*'01 Controls'!$E$13)</x:f>
        <x:v>0</x:v>
      </x:c>
      <x:c r="AB3495" s="18" t="n">
        <x:f>IF(U3495=0,0,N3495*S3495/U3495)</x:f>
        <x:v>467.02702702702703</x:v>
      </x:c>
      <x:c r="AC3495" s="18" t="n">
        <x:f>IF(U3495=0,0,P3495*S3495/U3495)</x:f>
        <x:v>3881.5135135135133</x:v>
      </x:c>
      <x:c r="AD3495" s="18" t="n">
        <x:f>MAX(AB3495,AC3495*'01 Controls'!$E$14)</x:f>
        <x:v>776.3027027027027</x:v>
      </x:c>
      <x:c r="AE3495" s="18" t="n">
        <x:f>IF(U3495=0,0,N3495*T3495/U3495)</x:f>
        <x:v>43.78378378378378</x:v>
      </x:c>
      <x:c r="AF3495" s="18" t="n">
        <x:f>IF(U3495=0,0,P3495*T3495/U3495)</x:f>
        <x:v>363.8918918918918</x:v>
      </x:c>
      <x:c r="AG3495" s="18" t="n">
        <x:f>MAX(AE3495,AF3495*'01 Controls'!$E$15)</x:f>
        <x:v>65.50054054054053</x:v>
      </x:c>
      <x:c r="AH3495" s="18" t="n">
        <x:f>SUM(V3495,Y3495,AB3495,AE3495)</x:f>
        <x:v>540</x:v>
      </x:c>
      <x:c r="AI3495" s="18" t="n">
        <x:f>N3495-AH3495</x:f>
        <x:v>0</x:v>
      </x:c>
      <x:c r="AJ3495" s="18" t="n">
        <x:f>V3495*INDEX('07 Mode Capacity'!$P$6:$P$17,MATCH("AIR-"&amp;I3495,'07 Mode Capacity'!$C$6:$C$17,0))</x:f>
        <x:v>8.182770566282056</x:v>
      </x:c>
      <x:c r="AK3495" s="18" t="n">
        <x:f>Y3495*INDEX('07 Mode Capacity'!$P$6:$P$17,MATCH("OCEAN-"&amp;I3495,'07 Mode Capacity'!$C$6:$C$17,0))</x:f>
        <x:v>0</x:v>
      </x:c>
      <x:c r="AL3495" s="18" t="n">
        <x:f>AB3495*INDEX('07 Mode Capacity'!$P$6:$P$17,MATCH("LAND-"&amp;I3495,'07 Mode Capacity'!$C$6:$C$17,0))</x:f>
        <x:v>56.99965365436146</x:v>
      </x:c>
      <x:c r="AM3495" s="18" t="n">
        <x:f>AE3495*INDEX('07 Mode Capacity'!$P$6:$P$17,MATCH("INLAND-"&amp;I3495,'07 Mode Capacity'!$C$6:$C$17,0))</x:f>
        <x:v>27.637829091082153</x:v>
      </x:c>
      <x:c r="AN3495" s="18" t="n">
        <x:f>SUM(AJ3495:AM3495)</x:f>
        <x:v>92.82025331172566</x:v>
      </x:c>
      <x:c r="AO3495" s="17" t="n">
        <x:f>IF(N3495=0,1,AN3495/N3495)</x:f>
        <x:v>0.17188935798467717</x:v>
      </x:c>
      <x:c r="AP3495" s="11" t="str">
        <x:f>IF(AO3495&gt;='01 Controls'!$E$16,"PASS","FAIL")</x:f>
        <x:v>FAIL</x:v>
      </x:c>
      <x:c r="AQ3495" s="11" t="str">
        <x:v>UNQUANTIFIED</x:v>
      </x:c>
      <x:c r="AR3495" s="11" t="str">
        <x:v>Position-class planning record; serial item and receiver open</x:v>
      </x:c>
      <x:c r="AS3495" s="26"/>
      <x:c r="AT3495" s="26"/>
    </x:row>
    <x:row r="3496">
      <x:c r="C3496" s="11" t="str">
        <x:v>M5-I-GBG-OOG-80</x:v>
      </x:c>
      <x:c r="D3496" s="11" t="str">
        <x:v>M5</x:v>
      </x:c>
      <x:c r="E3496" s="11" t="str">
        <x:v>Drought and water</x:v>
      </x:c>
      <x:c r="F3496" s="11" t="str">
        <x:v>I-GBG</x:v>
      </x:c>
      <x:c r="G3496" s="11" t="str">
        <x:v>Grid bridge group</x:v>
      </x:c>
      <x:c r="H3496" s="11" t="str">
        <x:v>OOG-80</x:v>
      </x:c>
      <x:c r="I3496" s="19" t="n">
        <x:v>72</x:v>
      </x:c>
      <x:c r="J3496" s="21" t="n">
        <x:v>4</x:v>
      </x:c>
      <x:c r="K3496" s="18" t="n">
        <x:f>'05 Cargo Register'!K360</x:f>
        <x:v>540</x:v>
      </x:c>
      <x:c r="L3496" s="18" t="n">
        <x:f>'05 Cargo Register'!N360</x:f>
        <x:v>9</x:v>
      </x:c>
      <x:c r="M3496" s="18" t="n">
        <x:f>'05 Cargo Register'!O360</x:f>
        <x:v>1584</x:v>
      </x:c>
      <x:c r="N3496" s="18" t="n">
        <x:f>J3496*K3496</x:f>
        <x:v>2160</x:v>
      </x:c>
      <x:c r="O3496" s="18" t="n">
        <x:f>J3496*L3496</x:f>
        <x:v>36</x:v>
      </x:c>
      <x:c r="P3496" s="18" t="n">
        <x:f>J3496*M3496</x:f>
        <x:v>6336</x:v>
      </x:c>
      <x:c r="Q3496" s="22" t="n">
        <x:f>'01 Controls'!$E$29*'02 Cargo Classes'!$M$15</x:f>
        <x:v>0</x:v>
      </x:c>
      <x:c r="R3496" s="22" t="n">
        <x:f>'01 Controls'!$F$29*'02 Cargo Classes'!$N$15</x:f>
        <x:v>0</x:v>
      </x:c>
      <x:c r="S3496" s="22" t="n">
        <x:f>'01 Controls'!$G$29*'02 Cargo Classes'!$O$15</x:f>
        <x:v>0.48</x:v>
      </x:c>
      <x:c r="T3496" s="22" t="n">
        <x:f>'01 Controls'!$H$29*'02 Cargo Classes'!$P$15</x:f>
        <x:v>0.075</x:v>
      </x:c>
      <x:c r="U3496" s="22" t="n">
        <x:f>SUM(Q3496:T3496)</x:f>
        <x:v>0.5549999999999999</x:v>
      </x:c>
      <x:c r="V3496" s="18" t="n">
        <x:f>IF(U3496=0,0,N3496*Q3496/U3496)</x:f>
        <x:v>0</x:v>
      </x:c>
      <x:c r="W3496" s="18" t="n">
        <x:f>IF(U3496=0,0,P3496*Q3496/U3496)</x:f>
        <x:v>0</x:v>
      </x:c>
      <x:c r="X3496" s="18" t="n">
        <x:f>MAX(V3496,W3496*'01 Controls'!$E$12)</x:f>
        <x:v>0</x:v>
      </x:c>
      <x:c r="Y3496" s="18" t="n">
        <x:f>IF(U3496=0,0,N3496*R3496/U3496)</x:f>
        <x:v>0</x:v>
      </x:c>
      <x:c r="Z3496" s="18" t="n">
        <x:f>IF(U3496=0,0,P3496*R3496/U3496)</x:f>
        <x:v>0</x:v>
      </x:c>
      <x:c r="AA3496" s="18" t="n">
        <x:f>MAX(Y3496,Z3496*'01 Controls'!$E$13)</x:f>
        <x:v>0</x:v>
      </x:c>
      <x:c r="AB3496" s="18" t="n">
        <x:f>IF(U3496=0,0,N3496*S3496/U3496)</x:f>
        <x:v>1868.1081081081081</x:v>
      </x:c>
      <x:c r="AC3496" s="18" t="n">
        <x:f>IF(U3496=0,0,P3496*S3496/U3496)</x:f>
        <x:v>5479.783783783784</x:v>
      </x:c>
      <x:c r="AD3496" s="18" t="n">
        <x:f>MAX(AB3496,AC3496*'01 Controls'!$E$14)</x:f>
        <x:v>1868.1081081081081</x:v>
      </x:c>
      <x:c r="AE3496" s="18" t="n">
        <x:f>IF(U3496=0,0,N3496*T3496/U3496)</x:f>
        <x:v>291.89189189189193</x:v>
      </x:c>
      <x:c r="AF3496" s="18" t="n">
        <x:f>IF(U3496=0,0,P3496*T3496/U3496)</x:f>
        <x:v>856.2162162162163</x:v>
      </x:c>
      <x:c r="AG3496" s="18" t="n">
        <x:f>MAX(AE3496,AF3496*'01 Controls'!$E$15)</x:f>
        <x:v>291.89189189189193</x:v>
      </x:c>
      <x:c r="AH3496" s="18" t="n">
        <x:f>SUM(V3496,Y3496,AB3496,AE3496)</x:f>
        <x:v>2160</x:v>
      </x:c>
      <x:c r="AI3496" s="18" t="n">
        <x:f>N3496-AH3496</x:f>
        <x:v>0</x:v>
      </x:c>
      <x:c r="AJ3496" s="18" t="n">
        <x:f>V3496*INDEX('07 Mode Capacity'!$P$6:$P$17,MATCH("AIR-"&amp;I3496,'07 Mode Capacity'!$C$6:$C$17,0))</x:f>
        <x:v>0</x:v>
      </x:c>
      <x:c r="AK3496" s="18" t="n">
        <x:f>Y3496*INDEX('07 Mode Capacity'!$P$6:$P$17,MATCH("OCEAN-"&amp;I3496,'07 Mode Capacity'!$C$6:$C$17,0))</x:f>
        <x:v>0</x:v>
      </x:c>
      <x:c r="AL3496" s="18" t="n">
        <x:f>AB3496*INDEX('07 Mode Capacity'!$P$6:$P$17,MATCH("LAND-"&amp;I3496,'07 Mode Capacity'!$C$6:$C$17,0))</x:f>
        <x:v>1335.7163982920306</x:v>
      </x:c>
      <x:c r="AM3496" s="18" t="n">
        <x:f>AE3496*INDEX('07 Mode Capacity'!$P$6:$P$17,MATCH("INLAND-"&amp;I3496,'07 Mode Capacity'!$C$6:$C$17,0))</x:f>
        <x:v>291.89189189189193</x:v>
      </x:c>
      <x:c r="AN3496" s="18" t="n">
        <x:f>SUM(AJ3496:AM3496)</x:f>
        <x:v>1627.6082901839225</x:v>
      </x:c>
      <x:c r="AO3496" s="17" t="n">
        <x:f>IF(N3496=0,1,AN3496/N3496)</x:f>
        <x:v>0.7535223565666308</x:v>
      </x:c>
      <x:c r="AP3496" s="11" t="str">
        <x:f>IF(AO3496&gt;='01 Controls'!$E$16,"PASS","FAIL")</x:f>
        <x:v>FAIL</x:v>
      </x:c>
      <x:c r="AQ3496" s="11" t="str">
        <x:v>UNQUANTIFIED</x:v>
      </x:c>
      <x:c r="AR3496" s="11" t="str">
        <x:v>Position-class planning record; serial item and receiver open</x:v>
      </x:c>
      <x:c r="AS3496" s="26"/>
      <x:c r="AT3496" s="26"/>
    </x:row>
    <x:row r="3497">
      <x:c r="C3497" s="11" t="str">
        <x:v>M5-H-THC-APL-45</x:v>
      </x:c>
      <x:c r="D3497" s="11" t="str">
        <x:v>M5</x:v>
      </x:c>
      <x:c r="E3497" s="11" t="str">
        <x:v>Drought and water</x:v>
      </x:c>
      <x:c r="F3497" s="11" t="str">
        <x:v>H-THC</x:v>
      </x:c>
      <x:c r="G3497" s="11" t="str">
        <x:v>Theater hospital command</x:v>
      </x:c>
      <x:c r="H3497" s="11" t="str">
        <x:v>APL-45</x:v>
      </x:c>
      <x:c r="I3497" s="19" t="n">
        <x:v>24</x:v>
      </x:c>
      <x:c r="J3497" s="21" t="n">
        <x:v>2</x:v>
      </x:c>
      <x:c r="K3497" s="18" t="n">
        <x:f>'05 Cargo Register'!K361</x:f>
        <x:v>330.75</x:v>
      </x:c>
      <x:c r="L3497" s="18" t="n">
        <x:f>'05 Cargo Register'!N361</x:f>
        <x:v>87</x:v>
      </x:c>
      <x:c r="M3497" s="18" t="n">
        <x:f>'05 Cargo Register'!O361</x:f>
        <x:v>652.5</x:v>
      </x:c>
      <x:c r="N3497" s="18" t="n">
        <x:f>J3497*K3497</x:f>
        <x:v>661.5</x:v>
      </x:c>
      <x:c r="O3497" s="18" t="n">
        <x:f>J3497*L3497</x:f>
        <x:v>174</x:v>
      </x:c>
      <x:c r="P3497" s="18" t="n">
        <x:f>J3497*M3497</x:f>
        <x:v>1305</x:v>
      </x:c>
      <x:c r="Q3497" s="22" t="n">
        <x:f>'01 Controls'!$E$29*'02 Cargo Classes'!$M$6</x:f>
        <x:v>0.15000000000000002</x:v>
      </x:c>
      <x:c r="R3497" s="22" t="n">
        <x:f>'01 Controls'!$F$29*'02 Cargo Classes'!$N$6</x:f>
        <x:v>0</x:v>
      </x:c>
      <x:c r="S3497" s="22" t="n">
        <x:f>'01 Controls'!$G$29*'02 Cargo Classes'!$O$6</x:f>
        <x:v>0.8</x:v>
      </x:c>
      <x:c r="T3497" s="22" t="n">
        <x:f>'01 Controls'!$H$29*'02 Cargo Classes'!$P$6</x:f>
        <x:v>0.045</x:v>
      </x:c>
      <x:c r="U3497" s="22" t="n">
        <x:f>SUM(Q3497:T3497)</x:f>
        <x:v>0.9950000000000001</x:v>
      </x:c>
      <x:c r="V3497" s="18" t="n">
        <x:f>IF(U3497=0,0,N3497*Q3497/U3497)</x:f>
        <x:v>99.72361809045226</x:v>
      </x:c>
      <x:c r="W3497" s="18" t="n">
        <x:f>IF(U3497=0,0,P3497*Q3497/U3497)</x:f>
        <x:v>196.73366834170855</x:v>
      </x:c>
      <x:c r="X3497" s="18" t="n">
        <x:f>MAX(V3497,W3497*'01 Controls'!$E$12)</x:f>
        <x:v>99.72361809045226</x:v>
      </x:c>
      <x:c r="Y3497" s="18" t="n">
        <x:f>IF(U3497=0,0,N3497*R3497/U3497)</x:f>
        <x:v>0</x:v>
      </x:c>
      <x:c r="Z3497" s="18" t="n">
        <x:f>IF(U3497=0,0,P3497*R3497/U3497)</x:f>
        <x:v>0</x:v>
      </x:c>
      <x:c r="AA3497" s="18" t="n">
        <x:f>MAX(Y3497,Z3497*'01 Controls'!$E$13)</x:f>
        <x:v>0</x:v>
      </x:c>
      <x:c r="AB3497" s="18" t="n">
        <x:f>IF(U3497=0,0,N3497*S3497/U3497)</x:f>
        <x:v>531.8592964824121</x:v>
      </x:c>
      <x:c r="AC3497" s="18" t="n">
        <x:f>IF(U3497=0,0,P3497*S3497/U3497)</x:f>
        <x:v>1049.2462311557788</x:v>
      </x:c>
      <x:c r="AD3497" s="18" t="n">
        <x:f>MAX(AB3497,AC3497*'01 Controls'!$E$14)</x:f>
        <x:v>531.8592964824121</x:v>
      </x:c>
      <x:c r="AE3497" s="18" t="n">
        <x:f>IF(U3497=0,0,N3497*T3497/U3497)</x:f>
        <x:v>29.917085427135675</x:v>
      </x:c>
      <x:c r="AF3497" s="18" t="n">
        <x:f>IF(U3497=0,0,P3497*T3497/U3497)</x:f>
        <x:v>59.02010050251255</x:v>
      </x:c>
      <x:c r="AG3497" s="18" t="n">
        <x:f>MAX(AE3497,AF3497*'01 Controls'!$E$15)</x:f>
        <x:v>29.917085427135675</x:v>
      </x:c>
      <x:c r="AH3497" s="18" t="n">
        <x:f>SUM(V3497,Y3497,AB3497,AE3497)</x:f>
        <x:v>661.5000000000001</x:v>
      </x:c>
      <x:c r="AI3497" s="18" t="n">
        <x:f>N3497-AH3497</x:f>
        <x:v>-1.1368683772161603e-13</x:v>
      </x:c>
      <x:c r="AJ3497" s="18" t="n">
        <x:f>V3497*INDEX('07 Mode Capacity'!$P$6:$P$17,MATCH("AIR-"&amp;I3497,'07 Mode Capacity'!$C$6:$C$17,0))</x:f>
        <x:v>20.235325006343544</x:v>
      </x:c>
      <x:c r="AK3497" s="18" t="n">
        <x:f>Y3497*INDEX('07 Mode Capacity'!$P$6:$P$17,MATCH("OCEAN-"&amp;I3497,'07 Mode Capacity'!$C$6:$C$17,0))</x:f>
        <x:v>0</x:v>
      </x:c>
      <x:c r="AL3497" s="18" t="n">
        <x:f>AB3497*INDEX('07 Mode Capacity'!$P$6:$P$17,MATCH("LAND-"&amp;I3497,'07 Mode Capacity'!$C$6:$C$17,0))</x:f>
        <x:v>203.4366724752326</x:v>
      </x:c>
      <x:c r="AM3497" s="18" t="n">
        <x:f>AE3497*INDEX('07 Mode Capacity'!$P$6:$P$17,MATCH("INLAND-"&amp;I3497,'07 Mode Capacity'!$C$6:$C$17,0))</x:f>
        <x:v>29.917085427135675</x:v>
      </x:c>
      <x:c r="AN3497" s="18" t="n">
        <x:f>SUM(AJ3497:AM3497)</x:f>
        <x:v>253.58908290871182</x:v>
      </x:c>
      <x:c r="AO3497" s="17" t="n">
        <x:f>IF(N3497=0,1,AN3497/N3497)</x:f>
        <x:v>0.38335462268890674</x:v>
      </x:c>
      <x:c r="AP3497" s="11" t="str">
        <x:f>IF(AO3497&gt;='01 Controls'!$E$16,"PASS","FAIL")</x:f>
        <x:v>FAIL</x:v>
      </x:c>
      <x:c r="AQ3497" s="11" t="str">
        <x:v>UNQUANTIFIED</x:v>
      </x:c>
      <x:c r="AR3497" s="11" t="str">
        <x:v>Position-class planning record; serial item and receiver open</x:v>
      </x:c>
      <x:c r="AS3497" s="26"/>
      <x:c r="AT3497" s="26"/>
    </x:row>
    <x:row r="3498">
      <x:c r="C3498" s="11" t="str">
        <x:v>M5-H-THC-ISO-18</x:v>
      </x:c>
      <x:c r="D3498" s="11" t="str">
        <x:v>M5</x:v>
      </x:c>
      <x:c r="E3498" s="11" t="str">
        <x:v>Drought and water</x:v>
      </x:c>
      <x:c r="F3498" s="11" t="str">
        <x:v>H-THC</x:v>
      </x:c>
      <x:c r="G3498" s="11" t="str">
        <x:v>Theater hospital command</x:v>
      </x:c>
      <x:c r="H3498" s="11" t="str">
        <x:v>ISO-18</x:v>
      </x:c>
      <x:c r="I3498" s="19" t="n">
        <x:v>48</x:v>
      </x:c>
      <x:c r="J3498" s="21" t="n">
        <x:v>2</x:v>
      </x:c>
      <x:c r="K3498" s="18" t="n">
        <x:f>'05 Cargo Register'!K362</x:f>
        <x:v>385.875</x:v>
      </x:c>
      <x:c r="L3498" s="18" t="n">
        <x:f>'05 Cargo Register'!N362</x:f>
        <x:v>26</x:v>
      </x:c>
      <x:c r="M3498" s="18" t="n">
        <x:f>'05 Cargo Register'!O362</x:f>
        <x:v>686.4000000000001</x:v>
      </x:c>
      <x:c r="N3498" s="18" t="n">
        <x:f>J3498*K3498</x:f>
        <x:v>771.75</x:v>
      </x:c>
      <x:c r="O3498" s="18" t="n">
        <x:f>J3498*L3498</x:f>
        <x:v>52</x:v>
      </x:c>
      <x:c r="P3498" s="18" t="n">
        <x:f>J3498*M3498</x:f>
        <x:v>1372.8000000000002</x:v>
      </x:c>
      <x:c r="Q3498" s="22" t="n">
        <x:f>'01 Controls'!$E$29*'02 Cargo Classes'!$M$7</x:f>
        <x:v>0.010000000000000002</x:v>
      </x:c>
      <x:c r="R3498" s="22" t="n">
        <x:f>'01 Controls'!$F$29*'02 Cargo Classes'!$N$7</x:f>
        <x:v>0</x:v>
      </x:c>
      <x:c r="S3498" s="22" t="n">
        <x:f>'01 Controls'!$G$29*'02 Cargo Classes'!$O$7</x:f>
        <x:v>0.96</x:v>
      </x:c>
      <x:c r="T3498" s="22" t="n">
        <x:f>'01 Controls'!$H$29*'02 Cargo Classes'!$P$7</x:f>
        <x:v>0.12</x:v>
      </x:c>
      <x:c r="U3498" s="22" t="n">
        <x:f>SUM(Q3498:T3498)</x:f>
        <x:v>1.0899999999999999</x:v>
      </x:c>
      <x:c r="V3498" s="18" t="n">
        <x:f>IF(U3498=0,0,N3498*Q3498/U3498)</x:f>
        <x:v>7.0802752293578</x:v>
      </x:c>
      <x:c r="W3498" s="18" t="n">
        <x:f>IF(U3498=0,0,P3498*Q3498/U3498)</x:f>
        <x:v>12.594495412844044</x:v>
      </x:c>
      <x:c r="X3498" s="18" t="n">
        <x:f>MAX(V3498,W3498*'01 Controls'!$E$12)</x:f>
        <x:v>7.0802752293578</x:v>
      </x:c>
      <x:c r="Y3498" s="18" t="n">
        <x:f>IF(U3498=0,0,N3498*R3498/U3498)</x:f>
        <x:v>0</x:v>
      </x:c>
      <x:c r="Z3498" s="18" t="n">
        <x:f>IF(U3498=0,0,P3498*R3498/U3498)</x:f>
        <x:v>0</x:v>
      </x:c>
      <x:c r="AA3498" s="18" t="n">
        <x:f>MAX(Y3498,Z3498*'01 Controls'!$E$13)</x:f>
        <x:v>0</x:v>
      </x:c>
      <x:c r="AB3498" s="18" t="n">
        <x:f>IF(U3498=0,0,N3498*S3498/U3498)</x:f>
        <x:v>679.7064220183487</x:v>
      </x:c>
      <x:c r="AC3498" s="18" t="n">
        <x:f>IF(U3498=0,0,P3498*S3498/U3498)</x:f>
        <x:v>1209.0715596330278</x:v>
      </x:c>
      <x:c r="AD3498" s="18" t="n">
        <x:f>MAX(AB3498,AC3498*'01 Controls'!$E$14)</x:f>
        <x:v>679.7064220183487</x:v>
      </x:c>
      <x:c r="AE3498" s="18" t="n">
        <x:f>IF(U3498=0,0,N3498*T3498/U3498)</x:f>
        <x:v>84.96330275229359</x:v>
      </x:c>
      <x:c r="AF3498" s="18" t="n">
        <x:f>IF(U3498=0,0,P3498*T3498/U3498)</x:f>
        <x:v>151.13394495412848</x:v>
      </x:c>
      <x:c r="AG3498" s="18" t="n">
        <x:f>MAX(AE3498,AF3498*'01 Controls'!$E$15)</x:f>
        <x:v>84.96330275229359</x:v>
      </x:c>
      <x:c r="AH3498" s="18" t="n">
        <x:f>SUM(V3498,Y3498,AB3498,AE3498)</x:f>
        <x:v>771.75</x:v>
      </x:c>
      <x:c r="AI3498" s="18" t="n">
        <x:f>N3498-AH3498</x:f>
        <x:v>0</x:v>
      </x:c>
      <x:c r="AJ3498" s="18" t="n">
        <x:f>V3498*INDEX('07 Mode Capacity'!$P$6:$P$17,MATCH("AIR-"&amp;I3498,'07 Mode Capacity'!$C$6:$C$17,0))</x:f>
        <x:v>1.984853617291391</x:v>
      </x:c>
      <x:c r="AK3498" s="18" t="n">
        <x:f>Y3498*INDEX('07 Mode Capacity'!$P$6:$P$17,MATCH("OCEAN-"&amp;I3498,'07 Mode Capacity'!$C$6:$C$17,0))</x:f>
        <x:v>0</x:v>
      </x:c>
      <x:c r="AL3498" s="18" t="n">
        <x:f>AB3498*INDEX('07 Mode Capacity'!$P$6:$P$17,MATCH("LAND-"&amp;I3498,'07 Mode Capacity'!$C$6:$C$17,0))</x:f>
        <x:v>82.95672070269511</x:v>
      </x:c>
      <x:c r="AM3498" s="18" t="n">
        <x:f>AE3498*INDEX('07 Mode Capacity'!$P$6:$P$17,MATCH("INLAND-"&amp;I3498,'07 Mode Capacity'!$C$6:$C$17,0))</x:f>
        <x:v>53.63175672705255</x:v>
      </x:c>
      <x:c r="AN3498" s="18" t="n">
        <x:f>SUM(AJ3498:AM3498)</x:f>
        <x:v>138.57333104703906</x:v>
      </x:c>
      <x:c r="AO3498" s="17" t="n">
        <x:f>IF(N3498=0,1,AN3498/N3498)</x:f>
        <x:v>0.1795572802682722</x:v>
      </x:c>
      <x:c r="AP3498" s="11" t="str">
        <x:f>IF(AO3498&gt;='01 Controls'!$E$16,"PASS","FAIL")</x:f>
        <x:v>FAIL</x:v>
      </x:c>
      <x:c r="AQ3498" s="11" t="str">
        <x:v>UNQUANTIFIED</x:v>
      </x:c>
      <x:c r="AR3498" s="11" t="str">
        <x:v>Position-class planning record; serial item and receiver open</x:v>
      </x:c>
      <x:c r="AS3498" s="26"/>
      <x:c r="AT3498" s="26"/>
    </x:row>
    <x:row r="3499">
      <x:c r="C3499" s="11" t="str">
        <x:v>M5-H-THC-COL-12</x:v>
      </x:c>
      <x:c r="D3499" s="11" t="str">
        <x:v>M5</x:v>
      </x:c>
      <x:c r="E3499" s="11" t="str">
        <x:v>Drought and water</x:v>
      </x:c>
      <x:c r="F3499" s="11" t="str">
        <x:v>H-THC</x:v>
      </x:c>
      <x:c r="G3499" s="11" t="str">
        <x:v>Theater hospital command</x:v>
      </x:c>
      <x:c r="H3499" s="11" t="str">
        <x:v>COL-12</x:v>
      </x:c>
      <x:c r="I3499" s="19" t="n">
        <x:v>24</x:v>
      </x:c>
      <x:c r="J3499" s="21" t="n">
        <x:v>2</x:v>
      </x:c>
      <x:c r="K3499" s="18" t="n">
        <x:f>'05 Cargo Register'!K363</x:f>
        <x:v>330.75</x:v>
      </x:c>
      <x:c r="L3499" s="18" t="n">
        <x:f>'05 Cargo Register'!N363</x:f>
        <x:v>35</x:v>
      </x:c>
      <x:c r="M3499" s="18" t="n">
        <x:f>'05 Cargo Register'!O363</x:f>
        <x:v>924</x:v>
      </x:c>
      <x:c r="N3499" s="18" t="n">
        <x:f>J3499*K3499</x:f>
        <x:v>661.5</x:v>
      </x:c>
      <x:c r="O3499" s="18" t="n">
        <x:f>J3499*L3499</x:f>
        <x:v>70</x:v>
      </x:c>
      <x:c r="P3499" s="18" t="n">
        <x:f>J3499*M3499</x:f>
        <x:v>1848</x:v>
      </x:c>
      <x:c r="Q3499" s="22" t="n">
        <x:f>'01 Controls'!$E$29*'02 Cargo Classes'!$M$8</x:f>
        <x:v>0.1</x:v>
      </x:c>
      <x:c r="R3499" s="22" t="n">
        <x:f>'01 Controls'!$F$29*'02 Cargo Classes'!$N$8</x:f>
        <x:v>0</x:v>
      </x:c>
      <x:c r="S3499" s="22" t="n">
        <x:f>'01 Controls'!$G$29*'02 Cargo Classes'!$O$8</x:f>
        <x:v>0.96</x:v>
      </x:c>
      <x:c r="T3499" s="22" t="n">
        <x:f>'01 Controls'!$H$29*'02 Cargo Classes'!$P$8</x:f>
        <x:v>0.03</x:v>
      </x:c>
      <x:c r="U3499" s="22" t="n">
        <x:f>SUM(Q3499:T3499)</x:f>
        <x:v>1.09</x:v>
      </x:c>
      <x:c r="V3499" s="18" t="n">
        <x:f>IF(U3499=0,0,N3499*Q3499/U3499)</x:f>
        <x:v>60.68807339449541</x:v>
      </x:c>
      <x:c r="W3499" s="18" t="n">
        <x:f>IF(U3499=0,0,P3499*Q3499/U3499)</x:f>
        <x:v>169.54128440366972</x:v>
      </x:c>
      <x:c r="X3499" s="18" t="n">
        <x:f>MAX(V3499,W3499*'01 Controls'!$E$12)</x:f>
        <x:v>60.68807339449541</x:v>
      </x:c>
      <x:c r="Y3499" s="18" t="n">
        <x:f>IF(U3499=0,0,N3499*R3499/U3499)</x:f>
        <x:v>0</x:v>
      </x:c>
      <x:c r="Z3499" s="18" t="n">
        <x:f>IF(U3499=0,0,P3499*R3499/U3499)</x:f>
        <x:v>0</x:v>
      </x:c>
      <x:c r="AA3499" s="18" t="n">
        <x:f>MAX(Y3499,Z3499*'01 Controls'!$E$13)</x:f>
        <x:v>0</x:v>
      </x:c>
      <x:c r="AB3499" s="18" t="n">
        <x:f>IF(U3499=0,0,N3499*S3499/U3499)</x:f>
        <x:v>582.6055045871559</x:v>
      </x:c>
      <x:c r="AC3499" s="18" t="n">
        <x:f>IF(U3499=0,0,P3499*S3499/U3499)</x:f>
        <x:v>1627.596330275229</x:v>
      </x:c>
      <x:c r="AD3499" s="18" t="n">
        <x:f>MAX(AB3499,AC3499*'01 Controls'!$E$14)</x:f>
        <x:v>582.6055045871559</x:v>
      </x:c>
      <x:c r="AE3499" s="18" t="n">
        <x:f>IF(U3499=0,0,N3499*T3499/U3499)</x:f>
        <x:v>18.206422018348622</x:v>
      </x:c>
      <x:c r="AF3499" s="18" t="n">
        <x:f>IF(U3499=0,0,P3499*T3499/U3499)</x:f>
        <x:v>50.86238532110091</x:v>
      </x:c>
      <x:c r="AG3499" s="18" t="n">
        <x:f>MAX(AE3499,AF3499*'01 Controls'!$E$15)</x:f>
        <x:v>18.206422018348622</x:v>
      </x:c>
      <x:c r="AH3499" s="18" t="n">
        <x:f>SUM(V3499,Y3499,AB3499,AE3499)</x:f>
        <x:v>661.4999999999999</x:v>
      </x:c>
      <x:c r="AI3499" s="18" t="n">
        <x:f>N3499-AH3499</x:f>
        <x:v>1.1368683772161603e-13</x:v>
      </x:c>
      <x:c r="AJ3499" s="18" t="n">
        <x:f>V3499*INDEX('07 Mode Capacity'!$P$6:$P$17,MATCH("AIR-"&amp;I3499,'07 Mode Capacity'!$C$6:$C$17,0))</x:f>
        <x:v>12.314463841780933</x:v>
      </x:c>
      <x:c r="AK3499" s="18" t="n">
        <x:f>Y3499*INDEX('07 Mode Capacity'!$P$6:$P$17,MATCH("OCEAN-"&amp;I3499,'07 Mode Capacity'!$C$6:$C$17,0))</x:f>
        <x:v>0</x:v>
      </x:c>
      <x:c r="AL3499" s="18" t="n">
        <x:f>AB3499*INDEX('07 Mode Capacity'!$P$6:$P$17,MATCH("LAND-"&amp;I3499,'07 Mode Capacity'!$C$6:$C$17,0))</x:f>
        <x:v>222.8471439774566</x:v>
      </x:c>
      <x:c r="AM3499" s="18" t="n">
        <x:f>AE3499*INDEX('07 Mode Capacity'!$P$6:$P$17,MATCH("INLAND-"&amp;I3499,'07 Mode Capacity'!$C$6:$C$17,0))</x:f>
        <x:v>18.206422018348622</x:v>
      </x:c>
      <x:c r="AN3499" s="18" t="n">
        <x:f>SUM(AJ3499:AM3499)</x:f>
        <x:v>253.36802983758616</x:v>
      </x:c>
      <x:c r="AO3499" s="17" t="n">
        <x:f>IF(N3499=0,1,AN3499/N3499)</x:f>
        <x:v>0.3830204532692157</x:v>
      </x:c>
      <x:c r="AP3499" s="11" t="str">
        <x:f>IF(AO3499&gt;='01 Controls'!$E$16,"PASS","FAIL")</x:f>
        <x:v>FAIL</x:v>
      </x:c>
      <x:c r="AQ3499" s="11" t="str">
        <x:v>UNQUANTIFIED</x:v>
      </x:c>
      <x:c r="AR3499" s="11" t="str">
        <x:v>Position-class planning record; serial item and receiver open</x:v>
      </x:c>
      <x:c r="AS3499" s="26"/>
      <x:c r="AT3499" s="26"/>
    </x:row>
    <x:row r="3500">
      <x:c r="C3500" s="11" t="str">
        <x:v>M5-H-THC-BAT-22</x:v>
      </x:c>
      <x:c r="D3500" s="11" t="str">
        <x:v>M5</x:v>
      </x:c>
      <x:c r="E3500" s="11" t="str">
        <x:v>Drought and water</x:v>
      </x:c>
      <x:c r="F3500" s="11" t="str">
        <x:v>H-THC</x:v>
      </x:c>
      <x:c r="G3500" s="11" t="str">
        <x:v>Theater hospital command</x:v>
      </x:c>
      <x:c r="H3500" s="11" t="str">
        <x:v>BAT-22</x:v>
      </x:c>
      <x:c r="I3500" s="19" t="n">
        <x:v>48</x:v>
      </x:c>
      <x:c r="J3500" s="21" t="n">
        <x:v>2</x:v>
      </x:c>
      <x:c r="K3500" s="18" t="n">
        <x:f>'05 Cargo Register'!K364</x:f>
        <x:v>147</x:v>
      </x:c>
      <x:c r="L3500" s="18" t="n">
        <x:f>'05 Cargo Register'!N364</x:f>
        <x:v>9</x:v>
      </x:c>
      <x:c r="M3500" s="18" t="n">
        <x:f>'05 Cargo Register'!O364</x:f>
        <x:v>237.60000000000002</x:v>
      </x:c>
      <x:c r="N3500" s="18" t="n">
        <x:f>J3500*K3500</x:f>
        <x:v>294</x:v>
      </x:c>
      <x:c r="O3500" s="18" t="n">
        <x:f>J3500*L3500</x:f>
        <x:v>18</x:v>
      </x:c>
      <x:c r="P3500" s="18" t="n">
        <x:f>J3500*M3500</x:f>
        <x:v>475.20000000000005</x:v>
      </x:c>
      <x:c r="Q3500" s="22" t="n">
        <x:f>'01 Controls'!$E$29*'02 Cargo Classes'!$M$9</x:f>
        <x:v>0</x:v>
      </x:c>
      <x:c r="R3500" s="22" t="n">
        <x:f>'01 Controls'!$F$29*'02 Cargo Classes'!$N$9</x:f>
        <x:v>0</x:v>
      </x:c>
      <x:c r="S3500" s="22" t="n">
        <x:f>'01 Controls'!$G$29*'02 Cargo Classes'!$O$9</x:f>
        <x:v>0.8</x:v>
      </x:c>
      <x:c r="T3500" s="22" t="n">
        <x:f>'01 Controls'!$H$29*'02 Cargo Classes'!$P$9</x:f>
        <x:v>0.075</x:v>
      </x:c>
      <x:c r="U3500" s="22" t="n">
        <x:f>SUM(Q3500:T3500)</x:f>
        <x:v>0.875</x:v>
      </x:c>
      <x:c r="V3500" s="18" t="n">
        <x:f>IF(U3500=0,0,N3500*Q3500/U3500)</x:f>
        <x:v>0</x:v>
      </x:c>
      <x:c r="W3500" s="18" t="n">
        <x:f>IF(U3500=0,0,P3500*Q3500/U3500)</x:f>
        <x:v>0</x:v>
      </x:c>
      <x:c r="X3500" s="18" t="n">
        <x:f>MAX(V3500,W3500*'01 Controls'!$E$12)</x:f>
        <x:v>0</x:v>
      </x:c>
      <x:c r="Y3500" s="18" t="n">
        <x:f>IF(U3500=0,0,N3500*R3500/U3500)</x:f>
        <x:v>0</x:v>
      </x:c>
      <x:c r="Z3500" s="18" t="n">
        <x:f>IF(U3500=0,0,P3500*R3500/U3500)</x:f>
        <x:v>0</x:v>
      </x:c>
      <x:c r="AA3500" s="18" t="n">
        <x:f>MAX(Y3500,Z3500*'01 Controls'!$E$13)</x:f>
        <x:v>0</x:v>
      </x:c>
      <x:c r="AB3500" s="18" t="n">
        <x:f>IF(U3500=0,0,N3500*S3500/U3500)</x:f>
        <x:v>268.8</x:v>
      </x:c>
      <x:c r="AC3500" s="18" t="n">
        <x:f>IF(U3500=0,0,P3500*S3500/U3500)</x:f>
        <x:v>434.4685714285715</x:v>
      </x:c>
      <x:c r="AD3500" s="18" t="n">
        <x:f>MAX(AB3500,AC3500*'01 Controls'!$E$14)</x:f>
        <x:v>268.8</x:v>
      </x:c>
      <x:c r="AE3500" s="18" t="n">
        <x:f>IF(U3500=0,0,N3500*T3500/U3500)</x:f>
        <x:v>25.2</x:v>
      </x:c>
      <x:c r="AF3500" s="18" t="n">
        <x:f>IF(U3500=0,0,P3500*T3500/U3500)</x:f>
        <x:v>40.73142857142857</x:v>
      </x:c>
      <x:c r="AG3500" s="18" t="n">
        <x:f>MAX(AE3500,AF3500*'01 Controls'!$E$15)</x:f>
        <x:v>25.2</x:v>
      </x:c>
      <x:c r="AH3500" s="18" t="n">
        <x:f>SUM(V3500,Y3500,AB3500,AE3500)</x:f>
        <x:v>294</x:v>
      </x:c>
      <x:c r="AI3500" s="18" t="n">
        <x:f>N3500-AH3500</x:f>
        <x:v>0</x:v>
      </x:c>
      <x:c r="AJ3500" s="18" t="n">
        <x:f>V3500*INDEX('07 Mode Capacity'!$P$6:$P$17,MATCH("AIR-"&amp;I3500,'07 Mode Capacity'!$C$6:$C$17,0))</x:f>
        <x:v>0</x:v>
      </x:c>
      <x:c r="AK3500" s="18" t="n">
        <x:f>Y3500*INDEX('07 Mode Capacity'!$P$6:$P$17,MATCH("OCEAN-"&amp;I3500,'07 Mode Capacity'!$C$6:$C$17,0))</x:f>
        <x:v>0</x:v>
      </x:c>
      <x:c r="AL3500" s="18" t="n">
        <x:f>AB3500*INDEX('07 Mode Capacity'!$P$6:$P$17,MATCH("LAND-"&amp;I3500,'07 Mode Capacity'!$C$6:$C$17,0))</x:f>
        <x:v>32.80646732551026</x:v>
      </x:c>
      <x:c r="AM3500" s="18" t="n">
        <x:f>AE3500*INDEX('07 Mode Capacity'!$P$6:$P$17,MATCH("INLAND-"&amp;I3500,'07 Mode Capacity'!$C$6:$C$17,0))</x:f>
        <x:v>15.907106076867285</x:v>
      </x:c>
      <x:c r="AN3500" s="18" t="n">
        <x:f>SUM(AJ3500:AM3500)</x:f>
        <x:v>48.71357340237755</x:v>
      </x:c>
      <x:c r="AO3500" s="17" t="n">
        <x:f>IF(N3500=0,1,AN3500/N3500)</x:f>
        <x:v>0.16569242653869914</x:v>
      </x:c>
      <x:c r="AP3500" s="11" t="str">
        <x:f>IF(AO3500&gt;='01 Controls'!$E$16,"PASS","FAIL")</x:f>
        <x:v>FAIL</x:v>
      </x:c>
      <x:c r="AQ3500" s="11" t="str">
        <x:v>UNQUANTIFIED</x:v>
      </x:c>
      <x:c r="AR3500" s="11" t="str">
        <x:v>Position-class planning record; serial item and receiver open</x:v>
      </x:c>
      <x:c r="AS3500" s="26"/>
      <x:c r="AT3500" s="26"/>
    </x:row>
    <x:row r="3501">
      <x:c r="C3501" s="11" t="str">
        <x:v>M5-H-THC-TNK-20</x:v>
      </x:c>
      <x:c r="D3501" s="11" t="str">
        <x:v>M5</x:v>
      </x:c>
      <x:c r="E3501" s="11" t="str">
        <x:v>Drought and water</x:v>
      </x:c>
      <x:c r="F3501" s="11" t="str">
        <x:v>H-THC</x:v>
      </x:c>
      <x:c r="G3501" s="11" t="str">
        <x:v>Theater hospital command</x:v>
      </x:c>
      <x:c r="H3501" s="11" t="str">
        <x:v>TNK-20</x:v>
      </x:c>
      <x:c r="I3501" s="19" t="n">
        <x:v>48</x:v>
      </x:c>
      <x:c r="J3501" s="21" t="n">
        <x:v>2</x:v>
      </x:c>
      <x:c r="K3501" s="18" t="n">
        <x:f>'05 Cargo Register'!K365</x:f>
        <x:v>110.25</x:v>
      </x:c>
      <x:c r="L3501" s="18" t="n">
        <x:f>'05 Cargo Register'!N365</x:f>
        <x:v>7</x:v>
      </x:c>
      <x:c r="M3501" s="18" t="n">
        <x:f>'05 Cargo Register'!O365</x:f>
        <x:v>148.75</x:v>
      </x:c>
      <x:c r="N3501" s="18" t="n">
        <x:f>J3501*K3501</x:f>
        <x:v>220.5</x:v>
      </x:c>
      <x:c r="O3501" s="18" t="n">
        <x:f>J3501*L3501</x:f>
        <x:v>14</x:v>
      </x:c>
      <x:c r="P3501" s="18" t="n">
        <x:f>J3501*M3501</x:f>
        <x:v>297.5</x:v>
      </x:c>
      <x:c r="Q3501" s="22" t="n">
        <x:f>'01 Controls'!$E$29*'02 Cargo Classes'!$M$10</x:f>
        <x:v>0</x:v>
      </x:c>
      <x:c r="R3501" s="22" t="n">
        <x:f>'01 Controls'!$F$29*'02 Cargo Classes'!$N$10</x:f>
        <x:v>0</x:v>
      </x:c>
      <x:c r="S3501" s="22" t="n">
        <x:f>'01 Controls'!$G$29*'02 Cargo Classes'!$O$10</x:f>
        <x:v>0.8</x:v>
      </x:c>
      <x:c r="T3501" s="22" t="n">
        <x:f>'01 Controls'!$H$29*'02 Cargo Classes'!$P$10</x:f>
        <x:v>0.15</x:v>
      </x:c>
      <x:c r="U3501" s="22" t="n">
        <x:f>SUM(Q3501:T3501)</x:f>
        <x:v>0.9500000000000001</x:v>
      </x:c>
      <x:c r="V3501" s="18" t="n">
        <x:f>IF(U3501=0,0,N3501*Q3501/U3501)</x:f>
        <x:v>0</x:v>
      </x:c>
      <x:c r="W3501" s="18" t="n">
        <x:f>IF(U3501=0,0,P3501*Q3501/U3501)</x:f>
        <x:v>0</x:v>
      </x:c>
      <x:c r="X3501" s="18" t="n">
        <x:f>MAX(V3501,W3501*'01 Controls'!$E$12)</x:f>
        <x:v>0</x:v>
      </x:c>
      <x:c r="Y3501" s="18" t="n">
        <x:f>IF(U3501=0,0,N3501*R3501/U3501)</x:f>
        <x:v>0</x:v>
      </x:c>
      <x:c r="Z3501" s="18" t="n">
        <x:f>IF(U3501=0,0,P3501*R3501/U3501)</x:f>
        <x:v>0</x:v>
      </x:c>
      <x:c r="AA3501" s="18" t="n">
        <x:f>MAX(Y3501,Z3501*'01 Controls'!$E$13)</x:f>
        <x:v>0</x:v>
      </x:c>
      <x:c r="AB3501" s="18" t="n">
        <x:f>IF(U3501=0,0,N3501*S3501/U3501)</x:f>
        <x:v>185.68421052631578</x:v>
      </x:c>
      <x:c r="AC3501" s="18" t="n">
        <x:f>IF(U3501=0,0,P3501*S3501/U3501)</x:f>
        <x:v>250.52631578947367</x:v>
      </x:c>
      <x:c r="AD3501" s="18" t="n">
        <x:f>MAX(AB3501,AC3501*'01 Controls'!$E$14)</x:f>
        <x:v>185.68421052631578</x:v>
      </x:c>
      <x:c r="AE3501" s="18" t="n">
        <x:f>IF(U3501=0,0,N3501*T3501/U3501)</x:f>
        <x:v>34.815789473684205</x:v>
      </x:c>
      <x:c r="AF3501" s="18" t="n">
        <x:f>IF(U3501=0,0,P3501*T3501/U3501)</x:f>
        <x:v>46.973684210526315</x:v>
      </x:c>
      <x:c r="AG3501" s="18" t="n">
        <x:f>MAX(AE3501,AF3501*'01 Controls'!$E$15)</x:f>
        <x:v>34.815789473684205</x:v>
      </x:c>
      <x:c r="AH3501" s="18" t="n">
        <x:f>SUM(V3501,Y3501,AB3501,AE3501)</x:f>
        <x:v>220.5</x:v>
      </x:c>
      <x:c r="AI3501" s="18" t="n">
        <x:f>N3501-AH3501</x:f>
        <x:v>0</x:v>
      </x:c>
      <x:c r="AJ3501" s="18" t="n">
        <x:f>V3501*INDEX('07 Mode Capacity'!$P$6:$P$17,MATCH("AIR-"&amp;I3501,'07 Mode Capacity'!$C$6:$C$17,0))</x:f>
        <x:v>0</x:v>
      </x:c>
      <x:c r="AK3501" s="18" t="n">
        <x:f>Y3501*INDEX('07 Mode Capacity'!$P$6:$P$17,MATCH("OCEAN-"&amp;I3501,'07 Mode Capacity'!$C$6:$C$17,0))</x:f>
        <x:v>0</x:v>
      </x:c>
      <x:c r="AL3501" s="18" t="n">
        <x:f>AB3501*INDEX('07 Mode Capacity'!$P$6:$P$17,MATCH("LAND-"&amp;I3501,'07 Mode Capacity'!$C$6:$C$17,0))</x:f>
        <x:v>22.66236229722748</x:v>
      </x:c>
      <x:c r="AM3501" s="18" t="n">
        <x:f>AE3501*INDEX('07 Mode Capacity'!$P$6:$P$17,MATCH("INLAND-"&amp;I3501,'07 Mode Capacity'!$C$6:$C$17,0))</x:f>
        <x:v>21.976922869356112</x:v>
      </x:c>
      <x:c r="AN3501" s="18" t="n">
        <x:f>SUM(AJ3501:AM3501)</x:f>
        <x:v>44.63928516658359</x:v>
      </x:c>
      <x:c r="AO3501" s="17" t="n">
        <x:f>IF(N3501=0,1,AN3501/N3501)</x:f>
        <x:v>0.2024457377169324</x:v>
      </x:c>
      <x:c r="AP3501" s="11" t="str">
        <x:f>IF(AO3501&gt;='01 Controls'!$E$16,"PASS","FAIL")</x:f>
        <x:v>FAIL</x:v>
      </x:c>
      <x:c r="AQ3501" s="11" t="str">
        <x:v>UNQUANTIFIED</x:v>
      </x:c>
      <x:c r="AR3501" s="11" t="str">
        <x:v>Position-class planning record; serial item and receiver open</x:v>
      </x:c>
      <x:c r="AS3501" s="26"/>
      <x:c r="AT3501" s="26"/>
    </x:row>
    <x:row r="3502">
      <x:c r="C3502" s="11" t="str">
        <x:v>M5-H-THC-FLR-24</x:v>
      </x:c>
      <x:c r="D3502" s="11" t="str">
        <x:v>M5</x:v>
      </x:c>
      <x:c r="E3502" s="11" t="str">
        <x:v>Drought and water</x:v>
      </x:c>
      <x:c r="F3502" s="11" t="str">
        <x:v>H-THC</x:v>
      </x:c>
      <x:c r="G3502" s="11" t="str">
        <x:v>Theater hospital command</x:v>
      </x:c>
      <x:c r="H3502" s="11" t="str">
        <x:v>FLR-24</x:v>
      </x:c>
      <x:c r="I3502" s="19" t="n">
        <x:v>48</x:v>
      </x:c>
      <x:c r="J3502" s="21" t="n">
        <x:v>2</x:v>
      </x:c>
      <x:c r="K3502" s="18" t="n">
        <x:f>'05 Cargo Register'!K366</x:f>
        <x:v>91.875</x:v>
      </x:c>
      <x:c r="L3502" s="18" t="n">
        <x:f>'05 Cargo Register'!N366</x:f>
        <x:v>5</x:v>
      </x:c>
      <x:c r="M3502" s="18" t="n">
        <x:f>'05 Cargo Register'!O366</x:f>
        <x:v>160</x:v>
      </x:c>
      <x:c r="N3502" s="18" t="n">
        <x:f>J3502*K3502</x:f>
        <x:v>183.75</x:v>
      </x:c>
      <x:c r="O3502" s="18" t="n">
        <x:f>J3502*L3502</x:f>
        <x:v>10</x:v>
      </x:c>
      <x:c r="P3502" s="18" t="n">
        <x:f>J3502*M3502</x:f>
        <x:v>320</x:v>
      </x:c>
      <x:c r="Q3502" s="22" t="n">
        <x:f>'01 Controls'!$E$29*'02 Cargo Classes'!$M$11</x:f>
        <x:v>0</x:v>
      </x:c>
      <x:c r="R3502" s="22" t="n">
        <x:f>'01 Controls'!$F$29*'02 Cargo Classes'!$N$11</x:f>
        <x:v>0</x:v>
      </x:c>
      <x:c r="S3502" s="22" t="n">
        <x:f>'01 Controls'!$G$29*'02 Cargo Classes'!$O$11</x:f>
        <x:v>0.8</x:v>
      </x:c>
      <x:c r="T3502" s="22" t="n">
        <x:f>'01 Controls'!$H$29*'02 Cargo Classes'!$P$11</x:f>
        <x:v>0.12</x:v>
      </x:c>
      <x:c r="U3502" s="22" t="n">
        <x:f>SUM(Q3502:T3502)</x:f>
        <x:v>0.92</x:v>
      </x:c>
      <x:c r="V3502" s="18" t="n">
        <x:f>IF(U3502=0,0,N3502*Q3502/U3502)</x:f>
        <x:v>0</x:v>
      </x:c>
      <x:c r="W3502" s="18" t="n">
        <x:f>IF(U3502=0,0,P3502*Q3502/U3502)</x:f>
        <x:v>0</x:v>
      </x:c>
      <x:c r="X3502" s="18" t="n">
        <x:f>MAX(V3502,W3502*'01 Controls'!$E$12)</x:f>
        <x:v>0</x:v>
      </x:c>
      <x:c r="Y3502" s="18" t="n">
        <x:f>IF(U3502=0,0,N3502*R3502/U3502)</x:f>
        <x:v>0</x:v>
      </x:c>
      <x:c r="Z3502" s="18" t="n">
        <x:f>IF(U3502=0,0,P3502*R3502/U3502)</x:f>
        <x:v>0</x:v>
      </x:c>
      <x:c r="AA3502" s="18" t="n">
        <x:f>MAX(Y3502,Z3502*'01 Controls'!$E$13)</x:f>
        <x:v>0</x:v>
      </x:c>
      <x:c r="AB3502" s="18" t="n">
        <x:f>IF(U3502=0,0,N3502*S3502/U3502)</x:f>
        <x:v>159.78260869565216</x:v>
      </x:c>
      <x:c r="AC3502" s="18" t="n">
        <x:f>IF(U3502=0,0,P3502*S3502/U3502)</x:f>
        <x:v>278.2608695652174</x:v>
      </x:c>
      <x:c r="AD3502" s="18" t="n">
        <x:f>MAX(AB3502,AC3502*'01 Controls'!$E$14)</x:f>
        <x:v>159.78260869565216</x:v>
      </x:c>
      <x:c r="AE3502" s="18" t="n">
        <x:f>IF(U3502=0,0,N3502*T3502/U3502)</x:f>
        <x:v>23.967391304347824</x:v>
      </x:c>
      <x:c r="AF3502" s="18" t="n">
        <x:f>IF(U3502=0,0,P3502*T3502/U3502)</x:f>
        <x:v>41.7391304347826</x:v>
      </x:c>
      <x:c r="AG3502" s="18" t="n">
        <x:f>MAX(AE3502,AF3502*'01 Controls'!$E$15)</x:f>
        <x:v>23.967391304347824</x:v>
      </x:c>
      <x:c r="AH3502" s="18" t="n">
        <x:f>SUM(V3502,Y3502,AB3502,AE3502)</x:f>
        <x:v>183.74999999999997</x:v>
      </x:c>
      <x:c r="AI3502" s="18" t="n">
        <x:f>N3502-AH3502</x:f>
        <x:v>2.842170943040401e-14</x:v>
      </x:c>
      <x:c r="AJ3502" s="18" t="n">
        <x:f>V3502*INDEX('07 Mode Capacity'!$P$6:$P$17,MATCH("AIR-"&amp;I3502,'07 Mode Capacity'!$C$6:$C$17,0))</x:f>
        <x:v>0</x:v>
      </x:c>
      <x:c r="AK3502" s="18" t="n">
        <x:f>Y3502*INDEX('07 Mode Capacity'!$P$6:$P$17,MATCH("OCEAN-"&amp;I3502,'07 Mode Capacity'!$C$6:$C$17,0))</x:f>
        <x:v>0</x:v>
      </x:c>
      <x:c r="AL3502" s="18" t="n">
        <x:f>AB3502*INDEX('07 Mode Capacity'!$P$6:$P$17,MATCH("LAND-"&amp;I3502,'07 Mode Capacity'!$C$6:$C$17,0))</x:f>
        <x:v>19.501126976780895</x:v>
      </x:c>
      <x:c r="AM3502" s="18" t="n">
        <x:f>AE3502*INDEX('07 Mode Capacity'!$P$6:$P$17,MATCH("INLAND-"&amp;I3502,'07 Mode Capacity'!$C$6:$C$17,0))</x:f>
        <x:v>15.129041105716167</x:v>
      </x:c>
      <x:c r="AN3502" s="18" t="n">
        <x:f>SUM(AJ3502:AM3502)</x:f>
        <x:v>34.630168082497065</x:v>
      </x:c>
      <x:c r="AO3502" s="17" t="n">
        <x:f>IF(N3502=0,1,AN3502/N3502)</x:f>
        <x:v>0.1884634997686915</x:v>
      </x:c>
      <x:c r="AP3502" s="11" t="str">
        <x:f>IF(AO3502&gt;='01 Controls'!$E$16,"PASS","FAIL")</x:f>
        <x:v>FAIL</x:v>
      </x:c>
      <x:c r="AQ3502" s="11" t="str">
        <x:v>UNQUANTIFIED</x:v>
      </x:c>
      <x:c r="AR3502" s="11" t="str">
        <x:v>Position-class planning record; serial item and receiver open</x:v>
      </x:c>
      <x:c r="AS3502" s="26"/>
      <x:c r="AT3502" s="26"/>
    </x:row>
    <x:row r="3503">
      <x:c r="C3503" s="11" t="str">
        <x:v>M5-H-THC-ROL-30</x:v>
      </x:c>
      <x:c r="D3503" s="11" t="str">
        <x:v>M5</x:v>
      </x:c>
      <x:c r="E3503" s="11" t="str">
        <x:v>Drought and water</x:v>
      </x:c>
      <x:c r="F3503" s="11" t="str">
        <x:v>H-THC</x:v>
      </x:c>
      <x:c r="G3503" s="11" t="str">
        <x:v>Theater hospital command</x:v>
      </x:c>
      <x:c r="H3503" s="11" t="str">
        <x:v>ROL-30</x:v>
      </x:c>
      <x:c r="I3503" s="19" t="n">
        <x:v>48</x:v>
      </x:c>
      <x:c r="J3503" s="21" t="n">
        <x:v>2</x:v>
      </x:c>
      <x:c r="K3503" s="18" t="n">
        <x:f>'05 Cargo Register'!K367</x:f>
        <x:v>183.75</x:v>
      </x:c>
      <x:c r="L3503" s="18" t="n">
        <x:f>'05 Cargo Register'!N367</x:f>
        <x:v>8</x:v>
      </x:c>
      <x:c r="M3503" s="18" t="n">
        <x:f>'05 Cargo Register'!O367</x:f>
        <x:v>510</x:v>
      </x:c>
      <x:c r="N3503" s="18" t="n">
        <x:f>J3503*K3503</x:f>
        <x:v>367.5</x:v>
      </x:c>
      <x:c r="O3503" s="18" t="n">
        <x:f>J3503*L3503</x:f>
        <x:v>16</x:v>
      </x:c>
      <x:c r="P3503" s="18" t="n">
        <x:f>J3503*M3503</x:f>
        <x:v>1020</x:v>
      </x:c>
      <x:c r="Q3503" s="22" t="n">
        <x:f>'01 Controls'!$E$29*'02 Cargo Classes'!$M$12</x:f>
        <x:v>0</x:v>
      </x:c>
      <x:c r="R3503" s="22" t="n">
        <x:f>'01 Controls'!$F$29*'02 Cargo Classes'!$N$12</x:f>
        <x:v>0</x:v>
      </x:c>
      <x:c r="S3503" s="22" t="n">
        <x:f>'01 Controls'!$G$29*'02 Cargo Classes'!$O$12</x:f>
        <x:v>1.2000000000000002</x:v>
      </x:c>
      <x:c r="T3503" s="22" t="n">
        <x:f>'01 Controls'!$H$29*'02 Cargo Classes'!$P$12</x:f>
        <x:v>0.09</x:v>
      </x:c>
      <x:c r="U3503" s="22" t="n">
        <x:f>SUM(Q3503:T3503)</x:f>
        <x:v>1.2900000000000003</x:v>
      </x:c>
      <x:c r="V3503" s="18" t="n">
        <x:f>IF(U3503=0,0,N3503*Q3503/U3503)</x:f>
        <x:v>0</x:v>
      </x:c>
      <x:c r="W3503" s="18" t="n">
        <x:f>IF(U3503=0,0,P3503*Q3503/U3503)</x:f>
        <x:v>0</x:v>
      </x:c>
      <x:c r="X3503" s="18" t="n">
        <x:f>MAX(V3503,W3503*'01 Controls'!$E$12)</x:f>
        <x:v>0</x:v>
      </x:c>
      <x:c r="Y3503" s="18" t="n">
        <x:f>IF(U3503=0,0,N3503*R3503/U3503)</x:f>
        <x:v>0</x:v>
      </x:c>
      <x:c r="Z3503" s="18" t="n">
        <x:f>IF(U3503=0,0,P3503*R3503/U3503)</x:f>
        <x:v>0</x:v>
      </x:c>
      <x:c r="AA3503" s="18" t="n">
        <x:f>MAX(Y3503,Z3503*'01 Controls'!$E$13)</x:f>
        <x:v>0</x:v>
      </x:c>
      <x:c r="AB3503" s="18" t="n">
        <x:f>IF(U3503=0,0,N3503*S3503/U3503)</x:f>
        <x:v>341.86046511627904</x:v>
      </x:c>
      <x:c r="AC3503" s="18" t="n">
        <x:f>IF(U3503=0,0,P3503*S3503/U3503)</x:f>
        <x:v>948.8372093023256</x:v>
      </x:c>
      <x:c r="AD3503" s="18" t="n">
        <x:f>MAX(AB3503,AC3503*'01 Controls'!$E$14)</x:f>
        <x:v>341.86046511627904</x:v>
      </x:c>
      <x:c r="AE3503" s="18" t="n">
        <x:f>IF(U3503=0,0,N3503*T3503/U3503)</x:f>
        <x:v>25.639534883720923</x:v>
      </x:c>
      <x:c r="AF3503" s="18" t="n">
        <x:f>IF(U3503=0,0,P3503*T3503/U3503)</x:f>
        <x:v>71.1627906976744</x:v>
      </x:c>
      <x:c r="AG3503" s="18" t="n">
        <x:f>MAX(AE3503,AF3503*'01 Controls'!$E$15)</x:f>
        <x:v>25.639534883720923</x:v>
      </x:c>
      <x:c r="AH3503" s="18" t="n">
        <x:f>SUM(V3503,Y3503,AB3503,AE3503)</x:f>
        <x:v>367.49999999999994</x:v>
      </x:c>
      <x:c r="AI3503" s="18" t="n">
        <x:f>N3503-AH3503</x:f>
        <x:v>5.684341886080802e-14</x:v>
      </x:c>
      <x:c r="AJ3503" s="18" t="n">
        <x:f>V3503*INDEX('07 Mode Capacity'!$P$6:$P$17,MATCH("AIR-"&amp;I3503,'07 Mode Capacity'!$C$6:$C$17,0))</x:f>
        <x:v>0</x:v>
      </x:c>
      <x:c r="AK3503" s="18" t="n">
        <x:f>Y3503*INDEX('07 Mode Capacity'!$P$6:$P$17,MATCH("OCEAN-"&amp;I3503,'07 Mode Capacity'!$C$6:$C$17,0))</x:f>
        <x:v>0</x:v>
      </x:c>
      <x:c r="AL3503" s="18" t="n">
        <x:f>AB3503*INDEX('07 Mode Capacity'!$P$6:$P$17,MATCH("LAND-"&amp;I3503,'07 Mode Capacity'!$C$6:$C$17,0))</x:f>
        <x:v>41.72334143869401</x:v>
      </x:c>
      <x:c r="AM3503" s="18" t="n">
        <x:f>AE3503*INDEX('07 Mode Capacity'!$P$6:$P$17,MATCH("INLAND-"&amp;I3503,'07 Mode Capacity'!$C$6:$C$17,0))</x:f>
        <x:v>16.184555601463803</x:v>
      </x:c>
      <x:c r="AN3503" s="18" t="n">
        <x:f>SUM(AJ3503:AM3503)</x:f>
        <x:v>57.907897040157806</x:v>
      </x:c>
      <x:c r="AO3503" s="17" t="n">
        <x:f>IF(N3503=0,1,AN3503/N3503)</x:f>
        <x:v>0.15757250895281036</x:v>
      </x:c>
      <x:c r="AP3503" s="11" t="str">
        <x:f>IF(AO3503&gt;='01 Controls'!$E$16,"PASS","FAIL")</x:f>
        <x:v>FAIL</x:v>
      </x:c>
      <x:c r="AQ3503" s="11" t="str">
        <x:v>UNQUANTIFIED</x:v>
      </x:c>
      <x:c r="AR3503" s="11" t="str">
        <x:v>Position-class planning record; serial item and receiver open</x:v>
      </x:c>
      <x:c r="AS3503" s="26"/>
      <x:c r="AT3503" s="26"/>
    </x:row>
    <x:row r="3504">
      <x:c r="C3504" s="11" t="str">
        <x:v>M5-H-THC-BLK-08</x:v>
      </x:c>
      <x:c r="D3504" s="11" t="str">
        <x:v>M5</x:v>
      </x:c>
      <x:c r="E3504" s="11" t="str">
        <x:v>Drought and water</x:v>
      </x:c>
      <x:c r="F3504" s="11" t="str">
        <x:v>H-THC</x:v>
      </x:c>
      <x:c r="G3504" s="11" t="str">
        <x:v>Theater hospital command</x:v>
      </x:c>
      <x:c r="H3504" s="11" t="str">
        <x:v>BLK-08</x:v>
      </x:c>
      <x:c r="I3504" s="19" t="n">
        <x:v>48</x:v>
      </x:c>
      <x:c r="J3504" s="21" t="n">
        <x:v>2</x:v>
      </x:c>
      <x:c r="K3504" s="18" t="n">
        <x:f>'05 Cargo Register'!K368</x:f>
        <x:v>257.25</x:v>
      </x:c>
      <x:c r="L3504" s="18" t="n">
        <x:f>'05 Cargo Register'!N368</x:f>
        <x:v>41</x:v>
      </x:c>
      <x:c r="M3504" s="18" t="n">
        <x:f>'05 Cargo Register'!O368</x:f>
        <x:v>2091</x:v>
      </x:c>
      <x:c r="N3504" s="18" t="n">
        <x:f>J3504*K3504</x:f>
        <x:v>514.5</x:v>
      </x:c>
      <x:c r="O3504" s="18" t="n">
        <x:f>J3504*L3504</x:f>
        <x:v>82</x:v>
      </x:c>
      <x:c r="P3504" s="18" t="n">
        <x:f>J3504*M3504</x:f>
        <x:v>4182</x:v>
      </x:c>
      <x:c r="Q3504" s="22" t="n">
        <x:f>'01 Controls'!$E$29*'02 Cargo Classes'!$M$14</x:f>
        <x:v>0.05</x:v>
      </x:c>
      <x:c r="R3504" s="22" t="n">
        <x:f>'01 Controls'!$F$29*'02 Cargo Classes'!$N$14</x:f>
        <x:v>0</x:v>
      </x:c>
      <x:c r="S3504" s="22" t="n">
        <x:f>'01 Controls'!$G$29*'02 Cargo Classes'!$O$14</x:f>
        <x:v>0.8</x:v>
      </x:c>
      <x:c r="T3504" s="22" t="n">
        <x:f>'01 Controls'!$H$29*'02 Cargo Classes'!$P$14</x:f>
        <x:v>0.075</x:v>
      </x:c>
      <x:c r="U3504" s="22" t="n">
        <x:f>SUM(Q3504:T3504)</x:f>
        <x:v>0.925</x:v>
      </x:c>
      <x:c r="V3504" s="18" t="n">
        <x:f>IF(U3504=0,0,N3504*Q3504/U3504)</x:f>
        <x:v>27.81081081081081</x:v>
      </x:c>
      <x:c r="W3504" s="18" t="n">
        <x:f>IF(U3504=0,0,P3504*Q3504/U3504)</x:f>
        <x:v>226.05405405405406</x:v>
      </x:c>
      <x:c r="X3504" s="18" t="n">
        <x:f>MAX(V3504,W3504*'01 Controls'!$E$12)</x:f>
        <x:v>56.513513513513516</x:v>
      </x:c>
      <x:c r="Y3504" s="18" t="n">
        <x:f>IF(U3504=0,0,N3504*R3504/U3504)</x:f>
        <x:v>0</x:v>
      </x:c>
      <x:c r="Z3504" s="18" t="n">
        <x:f>IF(U3504=0,0,P3504*R3504/U3504)</x:f>
        <x:v>0</x:v>
      </x:c>
      <x:c r="AA3504" s="18" t="n">
        <x:f>MAX(Y3504,Z3504*'01 Controls'!$E$13)</x:f>
        <x:v>0</x:v>
      </x:c>
      <x:c r="AB3504" s="18" t="n">
        <x:f>IF(U3504=0,0,N3504*S3504/U3504)</x:f>
        <x:v>444.97297297297297</x:v>
      </x:c>
      <x:c r="AC3504" s="18" t="n">
        <x:f>IF(U3504=0,0,P3504*S3504/U3504)</x:f>
        <x:v>3616.864864864865</x:v>
      </x:c>
      <x:c r="AD3504" s="18" t="n">
        <x:f>MAX(AB3504,AC3504*'01 Controls'!$E$14)</x:f>
        <x:v>723.372972972973</x:v>
      </x:c>
      <x:c r="AE3504" s="18" t="n">
        <x:f>IF(U3504=0,0,N3504*T3504/U3504)</x:f>
        <x:v>41.71621621621621</x:v>
      </x:c>
      <x:c r="AF3504" s="18" t="n">
        <x:f>IF(U3504=0,0,P3504*T3504/U3504)</x:f>
        <x:v>339.08108108108104</x:v>
      </x:c>
      <x:c r="AG3504" s="18" t="n">
        <x:f>MAX(AE3504,AF3504*'01 Controls'!$E$15)</x:f>
        <x:v>61.03459459459459</x:v>
      </x:c>
      <x:c r="AH3504" s="18" t="n">
        <x:f>SUM(V3504,Y3504,AB3504,AE3504)</x:f>
        <x:v>514.5</x:v>
      </x:c>
      <x:c r="AI3504" s="18" t="n">
        <x:f>N3504-AH3504</x:f>
        <x:v>0</x:v>
      </x:c>
      <x:c r="AJ3504" s="18" t="n">
        <x:f>V3504*INDEX('07 Mode Capacity'!$P$6:$P$17,MATCH("AIR-"&amp;I3504,'07 Mode Capacity'!$C$6:$C$17,0))</x:f>
        <x:v>7.796361956207625</x:v>
      </x:c>
      <x:c r="AK3504" s="18" t="n">
        <x:f>Y3504*INDEX('07 Mode Capacity'!$P$6:$P$17,MATCH("OCEAN-"&amp;I3504,'07 Mode Capacity'!$C$6:$C$17,0))</x:f>
        <x:v>0</x:v>
      </x:c>
      <x:c r="AL3504" s="18" t="n">
        <x:f>AB3504*INDEX('07 Mode Capacity'!$P$6:$P$17,MATCH("LAND-"&amp;I3504,'07 Mode Capacity'!$C$6:$C$17,0))</x:f>
        <x:v>54.3080033429055</x:v>
      </x:c>
      <x:c r="AM3504" s="18" t="n">
        <x:f>AE3504*INDEX('07 Mode Capacity'!$P$6:$P$17,MATCH("INLAND-"&amp;I3504,'07 Mode Capacity'!$C$6:$C$17,0))</x:f>
        <x:v>26.332709384003273</x:v>
      </x:c>
      <x:c r="AN3504" s="18" t="n">
        <x:f>SUM(AJ3504:AM3504)</x:f>
        <x:v>88.4370746831164</x:v>
      </x:c>
      <x:c r="AO3504" s="17" t="n">
        <x:f>IF(N3504=0,1,AN3504/N3504)</x:f>
        <x:v>0.17188935798467717</x:v>
      </x:c>
      <x:c r="AP3504" s="11" t="str">
        <x:f>IF(AO3504&gt;='01 Controls'!$E$16,"PASS","FAIL")</x:f>
        <x:v>FAIL</x:v>
      </x:c>
      <x:c r="AQ3504" s="11" t="str">
        <x:v>UNQUANTIFIED</x:v>
      </x:c>
      <x:c r="AR3504" s="11" t="str">
        <x:v>Position-class planning record; serial item and receiver open</x:v>
      </x:c>
      <x:c r="AS3504" s="26"/>
      <x:c r="AT3504" s="26"/>
    </x:row>
    <x:row r="3505">
      <x:c r="C3505" s="11" t="str">
        <x:v>M5-H-PMG-APL-45</x:v>
      </x:c>
      <x:c r="D3505" s="11" t="str">
        <x:v>M5</x:v>
      </x:c>
      <x:c r="E3505" s="11" t="str">
        <x:v>Drought and water</x:v>
      </x:c>
      <x:c r="F3505" s="11" t="str">
        <x:v>H-PMG</x:v>
      </x:c>
      <x:c r="G3505" s="11" t="str">
        <x:v>Patient movement group</x:v>
      </x:c>
      <x:c r="H3505" s="11" t="str">
        <x:v>APL-45</x:v>
      </x:c>
      <x:c r="I3505" s="19" t="n">
        <x:v>24</x:v>
      </x:c>
      <x:c r="J3505" s="21" t="n">
        <x:v>3</x:v>
      </x:c>
      <x:c r="K3505" s="18" t="n">
        <x:f>'05 Cargo Register'!K369</x:f>
        <x:v>519.7499999999999</x:v>
      </x:c>
      <x:c r="L3505" s="18" t="n">
        <x:f>'05 Cargo Register'!N369</x:f>
        <x:v>136</x:v>
      </x:c>
      <x:c r="M3505" s="18" t="n">
        <x:f>'05 Cargo Register'!O369</x:f>
        <x:v>1020</x:v>
      </x:c>
      <x:c r="N3505" s="18" t="n">
        <x:f>J3505*K3505</x:f>
        <x:v>1559.2499999999995</x:v>
      </x:c>
      <x:c r="O3505" s="18" t="n">
        <x:f>J3505*L3505</x:f>
        <x:v>408</x:v>
      </x:c>
      <x:c r="P3505" s="18" t="n">
        <x:f>J3505*M3505</x:f>
        <x:v>3060</x:v>
      </x:c>
      <x:c r="Q3505" s="22" t="n">
        <x:f>'01 Controls'!$E$29*'02 Cargo Classes'!$M$6</x:f>
        <x:v>0.15000000000000002</x:v>
      </x:c>
      <x:c r="R3505" s="22" t="n">
        <x:f>'01 Controls'!$F$29*'02 Cargo Classes'!$N$6</x:f>
        <x:v>0</x:v>
      </x:c>
      <x:c r="S3505" s="22" t="n">
        <x:f>'01 Controls'!$G$29*'02 Cargo Classes'!$O$6</x:f>
        <x:v>0.8</x:v>
      </x:c>
      <x:c r="T3505" s="22" t="n">
        <x:f>'01 Controls'!$H$29*'02 Cargo Classes'!$P$6</x:f>
        <x:v>0.045</x:v>
      </x:c>
      <x:c r="U3505" s="22" t="n">
        <x:f>SUM(Q3505:T3505)</x:f>
        <x:v>0.9950000000000001</x:v>
      </x:c>
      <x:c r="V3505" s="18" t="n">
        <x:f>IF(U3505=0,0,N3505*Q3505/U3505)</x:f>
        <x:v>235.0628140703517</x:v>
      </x:c>
      <x:c r="W3505" s="18" t="n">
        <x:f>IF(U3505=0,0,P3505*Q3505/U3505)</x:f>
        <x:v>461.3065326633166</x:v>
      </x:c>
      <x:c r="X3505" s="18" t="n">
        <x:f>MAX(V3505,W3505*'01 Controls'!$E$12)</x:f>
        <x:v>235.0628140703517</x:v>
      </x:c>
      <x:c r="Y3505" s="18" t="n">
        <x:f>IF(U3505=0,0,N3505*R3505/U3505)</x:f>
        <x:v>0</x:v>
      </x:c>
      <x:c r="Z3505" s="18" t="n">
        <x:f>IF(U3505=0,0,P3505*R3505/U3505)</x:f>
        <x:v>0</x:v>
      </x:c>
      <x:c r="AA3505" s="18" t="n">
        <x:f>MAX(Y3505,Z3505*'01 Controls'!$E$13)</x:f>
        <x:v>0</x:v>
      </x:c>
      <x:c r="AB3505" s="18" t="n">
        <x:f>IF(U3505=0,0,N3505*S3505/U3505)</x:f>
        <x:v>1253.6683417085421</x:v>
      </x:c>
      <x:c r="AC3505" s="18" t="n">
        <x:f>IF(U3505=0,0,P3505*S3505/U3505)</x:f>
        <x:v>2460.3015075376884</x:v>
      </x:c>
      <x:c r="AD3505" s="18" t="n">
        <x:f>MAX(AB3505,AC3505*'01 Controls'!$E$14)</x:f>
        <x:v>1253.6683417085421</x:v>
      </x:c>
      <x:c r="AE3505" s="18" t="n">
        <x:f>IF(U3505=0,0,N3505*T3505/U3505)</x:f>
        <x:v>70.5188442211055</x:v>
      </x:c>
      <x:c r="AF3505" s="18" t="n">
        <x:f>IF(U3505=0,0,P3505*T3505/U3505)</x:f>
        <x:v>138.39195979899495</x:v>
      </x:c>
      <x:c r="AG3505" s="18" t="n">
        <x:f>MAX(AE3505,AF3505*'01 Controls'!$E$15)</x:f>
        <x:v>70.5188442211055</x:v>
      </x:c>
      <x:c r="AH3505" s="18" t="n">
        <x:f>SUM(V3505,Y3505,AB3505,AE3505)</x:f>
        <x:v>1559.2499999999995</x:v>
      </x:c>
      <x:c r="AI3505" s="18" t="n">
        <x:f>N3505-AH3505</x:f>
        <x:v>0</x:v>
      </x:c>
      <x:c r="AJ3505" s="18" t="n">
        <x:f>V3505*INDEX('07 Mode Capacity'!$P$6:$P$17,MATCH("AIR-"&amp;I3505,'07 Mode Capacity'!$C$6:$C$17,0))</x:f>
        <x:v>47.697551800666915</x:v>
      </x:c>
      <x:c r="AK3505" s="18" t="n">
        <x:f>Y3505*INDEX('07 Mode Capacity'!$P$6:$P$17,MATCH("OCEAN-"&amp;I3505,'07 Mode Capacity'!$C$6:$C$17,0))</x:f>
        <x:v>0</x:v>
      </x:c>
      <x:c r="AL3505" s="18" t="n">
        <x:f>AB3505*INDEX('07 Mode Capacity'!$P$6:$P$17,MATCH("LAND-"&amp;I3505,'07 Mode Capacity'!$C$6:$C$17,0))</x:f>
        <x:v>479.5292994059052</x:v>
      </x:c>
      <x:c r="AM3505" s="18" t="n">
        <x:f>AE3505*INDEX('07 Mode Capacity'!$P$6:$P$17,MATCH("INLAND-"&amp;I3505,'07 Mode Capacity'!$C$6:$C$17,0))</x:f>
        <x:v>70.5188442211055</x:v>
      </x:c>
      <x:c r="AN3505" s="18" t="n">
        <x:f>SUM(AJ3505:AM3505)</x:f>
        <x:v>597.7456954276776</x:v>
      </x:c>
      <x:c r="AO3505" s="17" t="n">
        <x:f>IF(N3505=0,1,AN3505/N3505)</x:f>
        <x:v>0.3833546226889067</x:v>
      </x:c>
      <x:c r="AP3505" s="11" t="str">
        <x:f>IF(AO3505&gt;='01 Controls'!$E$16,"PASS","FAIL")</x:f>
        <x:v>FAIL</x:v>
      </x:c>
      <x:c r="AQ3505" s="11" t="str">
        <x:v>UNQUANTIFIED</x:v>
      </x:c>
      <x:c r="AR3505" s="11" t="str">
        <x:v>Position-class planning record; serial item and receiver open</x:v>
      </x:c>
      <x:c r="AS3505" s="26"/>
      <x:c r="AT3505" s="26"/>
    </x:row>
    <x:row r="3506">
      <x:c r="C3506" s="11" t="str">
        <x:v>M5-H-PMG-ISO-18</x:v>
      </x:c>
      <x:c r="D3506" s="11" t="str">
        <x:v>M5</x:v>
      </x:c>
      <x:c r="E3506" s="11" t="str">
        <x:v>Drought and water</x:v>
      </x:c>
      <x:c r="F3506" s="11" t="str">
        <x:v>H-PMG</x:v>
      </x:c>
      <x:c r="G3506" s="11" t="str">
        <x:v>Patient movement group</x:v>
      </x:c>
      <x:c r="H3506" s="11" t="str">
        <x:v>ISO-18</x:v>
      </x:c>
      <x:c r="I3506" s="19" t="n">
        <x:v>48</x:v>
      </x:c>
      <x:c r="J3506" s="21" t="n">
        <x:v>3</x:v>
      </x:c>
      <x:c r="K3506" s="18" t="n">
        <x:f>'05 Cargo Register'!K370</x:f>
        <x:v>606.3749999999999</x:v>
      </x:c>
      <x:c r="L3506" s="18" t="n">
        <x:f>'05 Cargo Register'!N370</x:f>
        <x:v>40</x:v>
      </x:c>
      <x:c r="M3506" s="18" t="n">
        <x:f>'05 Cargo Register'!O370</x:f>
        <x:v>1056</x:v>
      </x:c>
      <x:c r="N3506" s="18" t="n">
        <x:f>J3506*K3506</x:f>
        <x:v>1819.1249999999995</x:v>
      </x:c>
      <x:c r="O3506" s="18" t="n">
        <x:f>J3506*L3506</x:f>
        <x:v>120</x:v>
      </x:c>
      <x:c r="P3506" s="18" t="n">
        <x:f>J3506*M3506</x:f>
        <x:v>3168</x:v>
      </x:c>
      <x:c r="Q3506" s="22" t="n">
        <x:f>'01 Controls'!$E$29*'02 Cargo Classes'!$M$7</x:f>
        <x:v>0.010000000000000002</x:v>
      </x:c>
      <x:c r="R3506" s="22" t="n">
        <x:f>'01 Controls'!$F$29*'02 Cargo Classes'!$N$7</x:f>
        <x:v>0</x:v>
      </x:c>
      <x:c r="S3506" s="22" t="n">
        <x:f>'01 Controls'!$G$29*'02 Cargo Classes'!$O$7</x:f>
        <x:v>0.96</x:v>
      </x:c>
      <x:c r="T3506" s="22" t="n">
        <x:f>'01 Controls'!$H$29*'02 Cargo Classes'!$P$7</x:f>
        <x:v>0.12</x:v>
      </x:c>
      <x:c r="U3506" s="22" t="n">
        <x:f>SUM(Q3506:T3506)</x:f>
        <x:v>1.0899999999999999</x:v>
      </x:c>
      <x:c r="V3506" s="18" t="n">
        <x:f>IF(U3506=0,0,N3506*Q3506/U3506)</x:f>
        <x:v>16.689220183486242</x:v>
      </x:c>
      <x:c r="W3506" s="18" t="n">
        <x:f>IF(U3506=0,0,P3506*Q3506/U3506)</x:f>
        <x:v>29.06422018348625</x:v>
      </x:c>
      <x:c r="X3506" s="18" t="n">
        <x:f>MAX(V3506,W3506*'01 Controls'!$E$12)</x:f>
        <x:v>16.689220183486242</x:v>
      </x:c>
      <x:c r="Y3506" s="18" t="n">
        <x:f>IF(U3506=0,0,N3506*R3506/U3506)</x:f>
        <x:v>0</x:v>
      </x:c>
      <x:c r="Z3506" s="18" t="n">
        <x:f>IF(U3506=0,0,P3506*R3506/U3506)</x:f>
        <x:v>0</x:v>
      </x:c>
      <x:c r="AA3506" s="18" t="n">
        <x:f>MAX(Y3506,Z3506*'01 Controls'!$E$13)</x:f>
        <x:v>0</x:v>
      </x:c>
      <x:c r="AB3506" s="18" t="n">
        <x:f>IF(U3506=0,0,N3506*S3506/U3506)</x:f>
        <x:v>1602.1651376146785</x:v>
      </x:c>
      <x:c r="AC3506" s="18" t="n">
        <x:f>IF(U3506=0,0,P3506*S3506/U3506)</x:f>
        <x:v>2790.165137614679</x:v>
      </x:c>
      <x:c r="AD3506" s="18" t="n">
        <x:f>MAX(AB3506,AC3506*'01 Controls'!$E$14)</x:f>
        <x:v>1602.1651376146785</x:v>
      </x:c>
      <x:c r="AE3506" s="18" t="n">
        <x:f>IF(U3506=0,0,N3506*T3506/U3506)</x:f>
        <x:v>200.27064220183482</x:v>
      </x:c>
      <x:c r="AF3506" s="18" t="n">
        <x:f>IF(U3506=0,0,P3506*T3506/U3506)</x:f>
        <x:v>348.7706422018349</x:v>
      </x:c>
      <x:c r="AG3506" s="18" t="n">
        <x:f>MAX(AE3506,AF3506*'01 Controls'!$E$15)</x:f>
        <x:v>200.27064220183482</x:v>
      </x:c>
      <x:c r="AH3506" s="18" t="n">
        <x:f>SUM(V3506,Y3506,AB3506,AE3506)</x:f>
        <x:v>1819.1249999999995</x:v>
      </x:c>
      <x:c r="AI3506" s="18" t="n">
        <x:f>N3506-AH3506</x:f>
        <x:v>0</x:v>
      </x:c>
      <x:c r="AJ3506" s="18" t="n">
        <x:f>V3506*INDEX('07 Mode Capacity'!$P$6:$P$17,MATCH("AIR-"&amp;I3506,'07 Mode Capacity'!$C$6:$C$17,0))</x:f>
        <x:v>4.678583526472565</x:v>
      </x:c>
      <x:c r="AK3506" s="18" t="n">
        <x:f>Y3506*INDEX('07 Mode Capacity'!$P$6:$P$17,MATCH("OCEAN-"&amp;I3506,'07 Mode Capacity'!$C$6:$C$17,0))</x:f>
        <x:v>0</x:v>
      </x:c>
      <x:c r="AL3506" s="18" t="n">
        <x:f>AB3506*INDEX('07 Mode Capacity'!$P$6:$P$17,MATCH("LAND-"&amp;I3506,'07 Mode Capacity'!$C$6:$C$17,0))</x:f>
        <x:v>195.54084165635268</x:v>
      </x:c>
      <x:c r="AM3506" s="18" t="n">
        <x:f>AE3506*INDEX('07 Mode Capacity'!$P$6:$P$17,MATCH("INLAND-"&amp;I3506,'07 Mode Capacity'!$C$6:$C$17,0))</x:f>
        <x:v>126.41771228519525</x:v>
      </x:c>
      <x:c r="AN3506" s="18" t="n">
        <x:f>SUM(AJ3506:AM3506)</x:f>
        <x:v>326.6371374680205</x:v>
      </x:c>
      <x:c r="AO3506" s="17" t="n">
        <x:f>IF(N3506=0,1,AN3506/N3506)</x:f>
        <x:v>0.17955728026827217</x:v>
      </x:c>
      <x:c r="AP3506" s="11" t="str">
        <x:f>IF(AO3506&gt;='01 Controls'!$E$16,"PASS","FAIL")</x:f>
        <x:v>FAIL</x:v>
      </x:c>
      <x:c r="AQ3506" s="11" t="str">
        <x:v>UNQUANTIFIED</x:v>
      </x:c>
      <x:c r="AR3506" s="11" t="str">
        <x:v>Position-class planning record; serial item and receiver open</x:v>
      </x:c>
      <x:c r="AS3506" s="26"/>
      <x:c r="AT3506" s="26"/>
    </x:row>
    <x:row r="3507">
      <x:c r="C3507" s="11" t="str">
        <x:v>M5-H-PMG-COL-12</x:v>
      </x:c>
      <x:c r="D3507" s="11" t="str">
        <x:v>M5</x:v>
      </x:c>
      <x:c r="E3507" s="11" t="str">
        <x:v>Drought and water</x:v>
      </x:c>
      <x:c r="F3507" s="11" t="str">
        <x:v>H-PMG</x:v>
      </x:c>
      <x:c r="G3507" s="11" t="str">
        <x:v>Patient movement group</x:v>
      </x:c>
      <x:c r="H3507" s="11" t="str">
        <x:v>COL-12</x:v>
      </x:c>
      <x:c r="I3507" s="19" t="n">
        <x:v>24</x:v>
      </x:c>
      <x:c r="J3507" s="21" t="n">
        <x:v>3</x:v>
      </x:c>
      <x:c r="K3507" s="18" t="n">
        <x:f>'05 Cargo Register'!K371</x:f>
        <x:v>519.7499999999999</x:v>
      </x:c>
      <x:c r="L3507" s="18" t="n">
        <x:f>'05 Cargo Register'!N371</x:f>
        <x:v>55</x:v>
      </x:c>
      <x:c r="M3507" s="18" t="n">
        <x:f>'05 Cargo Register'!O371</x:f>
        <x:v>1452</x:v>
      </x:c>
      <x:c r="N3507" s="18" t="n">
        <x:f>J3507*K3507</x:f>
        <x:v>1559.2499999999995</x:v>
      </x:c>
      <x:c r="O3507" s="18" t="n">
        <x:f>J3507*L3507</x:f>
        <x:v>165</x:v>
      </x:c>
      <x:c r="P3507" s="18" t="n">
        <x:f>J3507*M3507</x:f>
        <x:v>4356</x:v>
      </x:c>
      <x:c r="Q3507" s="22" t="n">
        <x:f>'01 Controls'!$E$29*'02 Cargo Classes'!$M$8</x:f>
        <x:v>0.1</x:v>
      </x:c>
      <x:c r="R3507" s="22" t="n">
        <x:f>'01 Controls'!$F$29*'02 Cargo Classes'!$N$8</x:f>
        <x:v>0</x:v>
      </x:c>
      <x:c r="S3507" s="22" t="n">
        <x:f>'01 Controls'!$G$29*'02 Cargo Classes'!$O$8</x:f>
        <x:v>0.96</x:v>
      </x:c>
      <x:c r="T3507" s="22" t="n">
        <x:f>'01 Controls'!$H$29*'02 Cargo Classes'!$P$8</x:f>
        <x:v>0.03</x:v>
      </x:c>
      <x:c r="U3507" s="22" t="n">
        <x:f>SUM(Q3507:T3507)</x:f>
        <x:v>1.09</x:v>
      </x:c>
      <x:c r="V3507" s="18" t="n">
        <x:f>IF(U3507=0,0,N3507*Q3507/U3507)</x:f>
        <x:v>143.05045871559628</x:v>
      </x:c>
      <x:c r="W3507" s="18" t="n">
        <x:f>IF(U3507=0,0,P3507*Q3507/U3507)</x:f>
        <x:v>399.6330275229358</x:v>
      </x:c>
      <x:c r="X3507" s="18" t="n">
        <x:f>MAX(V3507,W3507*'01 Controls'!$E$12)</x:f>
        <x:v>143.05045871559628</x:v>
      </x:c>
      <x:c r="Y3507" s="18" t="n">
        <x:f>IF(U3507=0,0,N3507*R3507/U3507)</x:f>
        <x:v>0</x:v>
      </x:c>
      <x:c r="Z3507" s="18" t="n">
        <x:f>IF(U3507=0,0,P3507*R3507/U3507)</x:f>
        <x:v>0</x:v>
      </x:c>
      <x:c r="AA3507" s="18" t="n">
        <x:f>MAX(Y3507,Z3507*'01 Controls'!$E$13)</x:f>
        <x:v>0</x:v>
      </x:c>
      <x:c r="AB3507" s="18" t="n">
        <x:f>IF(U3507=0,0,N3507*S3507/U3507)</x:f>
        <x:v>1373.284403669724</x:v>
      </x:c>
      <x:c r="AC3507" s="18" t="n">
        <x:f>IF(U3507=0,0,P3507*S3507/U3507)</x:f>
        <x:v>3836.4770642201834</x:v>
      </x:c>
      <x:c r="AD3507" s="18" t="n">
        <x:f>MAX(AB3507,AC3507*'01 Controls'!$E$14)</x:f>
        <x:v>1373.284403669724</x:v>
      </x:c>
      <x:c r="AE3507" s="18" t="n">
        <x:f>IF(U3507=0,0,N3507*T3507/U3507)</x:f>
        <x:v>42.915137614678876</x:v>
      </x:c>
      <x:c r="AF3507" s="18" t="n">
        <x:f>IF(U3507=0,0,P3507*T3507/U3507)</x:f>
        <x:v>119.88990825688073</x:v>
      </x:c>
      <x:c r="AG3507" s="18" t="n">
        <x:f>MAX(AE3507,AF3507*'01 Controls'!$E$15)</x:f>
        <x:v>42.915137614678876</x:v>
      </x:c>
      <x:c r="AH3507" s="18" t="n">
        <x:f>SUM(V3507,Y3507,AB3507,AE3507)</x:f>
        <x:v>1559.249999999999</x:v>
      </x:c>
      <x:c r="AI3507" s="18" t="n">
        <x:f>N3507-AH3507</x:f>
        <x:v>4.547473508864641e-13</x:v>
      </x:c>
      <x:c r="AJ3507" s="18" t="n">
        <x:f>V3507*INDEX('07 Mode Capacity'!$P$6:$P$17,MATCH("AIR-"&amp;I3507,'07 Mode Capacity'!$C$6:$C$17,0))</x:f>
        <x:v>29.026950484197904</x:v>
      </x:c>
      <x:c r="AK3507" s="18" t="n">
        <x:f>Y3507*INDEX('07 Mode Capacity'!$P$6:$P$17,MATCH("OCEAN-"&amp;I3507,'07 Mode Capacity'!$C$6:$C$17,0))</x:f>
        <x:v>0</x:v>
      </x:c>
      <x:c r="AL3507" s="18" t="n">
        <x:f>AB3507*INDEX('07 Mode Capacity'!$P$6:$P$17,MATCH("LAND-"&amp;I3507,'07 Mode Capacity'!$C$6:$C$17,0))</x:f>
        <x:v>525.2825536611475</x:v>
      </x:c>
      <x:c r="AM3507" s="18" t="n">
        <x:f>AE3507*INDEX('07 Mode Capacity'!$P$6:$P$17,MATCH("INLAND-"&amp;I3507,'07 Mode Capacity'!$C$6:$C$17,0))</x:f>
        <x:v>42.915137614678876</x:v>
      </x:c>
      <x:c r="AN3507" s="18" t="n">
        <x:f>SUM(AJ3507:AM3507)</x:f>
        <x:v>597.2246417600243</x:v>
      </x:c>
      <x:c r="AO3507" s="17" t="n">
        <x:f>IF(N3507=0,1,AN3507/N3507)</x:f>
        <x:v>0.38302045326921563</x:v>
      </x:c>
      <x:c r="AP3507" s="11" t="str">
        <x:f>IF(AO3507&gt;='01 Controls'!$E$16,"PASS","FAIL")</x:f>
        <x:v>FAIL</x:v>
      </x:c>
      <x:c r="AQ3507" s="11" t="str">
        <x:v>UNQUANTIFIED</x:v>
      </x:c>
      <x:c r="AR3507" s="11" t="str">
        <x:v>Position-class planning record; serial item and receiver open</x:v>
      </x:c>
      <x:c r="AS3507" s="26"/>
      <x:c r="AT3507" s="26"/>
    </x:row>
    <x:row r="3508">
      <x:c r="C3508" s="11" t="str">
        <x:v>M5-H-PMG-BAT-22</x:v>
      </x:c>
      <x:c r="D3508" s="11" t="str">
        <x:v>M5</x:v>
      </x:c>
      <x:c r="E3508" s="11" t="str">
        <x:v>Drought and water</x:v>
      </x:c>
      <x:c r="F3508" s="11" t="str">
        <x:v>H-PMG</x:v>
      </x:c>
      <x:c r="G3508" s="11" t="str">
        <x:v>Patient movement group</x:v>
      </x:c>
      <x:c r="H3508" s="11" t="str">
        <x:v>BAT-22</x:v>
      </x:c>
      <x:c r="I3508" s="19" t="n">
        <x:v>48</x:v>
      </x:c>
      <x:c r="J3508" s="21" t="n">
        <x:v>3</x:v>
      </x:c>
      <x:c r="K3508" s="18" t="n">
        <x:f>'05 Cargo Register'!K372</x:f>
        <x:v>230.99999999999997</x:v>
      </x:c>
      <x:c r="L3508" s="18" t="n">
        <x:f>'05 Cargo Register'!N372</x:f>
        <x:v>14</x:v>
      </x:c>
      <x:c r="M3508" s="18" t="n">
        <x:f>'05 Cargo Register'!O372</x:f>
        <x:v>369.6</x:v>
      </x:c>
      <x:c r="N3508" s="18" t="n">
        <x:f>J3508*K3508</x:f>
        <x:v>692.9999999999999</x:v>
      </x:c>
      <x:c r="O3508" s="18" t="n">
        <x:f>J3508*L3508</x:f>
        <x:v>42</x:v>
      </x:c>
      <x:c r="P3508" s="18" t="n">
        <x:f>J3508*M3508</x:f>
        <x:v>1108.8000000000002</x:v>
      </x:c>
      <x:c r="Q3508" s="22" t="n">
        <x:f>'01 Controls'!$E$29*'02 Cargo Classes'!$M$9</x:f>
        <x:v>0</x:v>
      </x:c>
      <x:c r="R3508" s="22" t="n">
        <x:f>'01 Controls'!$F$29*'02 Cargo Classes'!$N$9</x:f>
        <x:v>0</x:v>
      </x:c>
      <x:c r="S3508" s="22" t="n">
        <x:f>'01 Controls'!$G$29*'02 Cargo Classes'!$O$9</x:f>
        <x:v>0.8</x:v>
      </x:c>
      <x:c r="T3508" s="22" t="n">
        <x:f>'01 Controls'!$H$29*'02 Cargo Classes'!$P$9</x:f>
        <x:v>0.075</x:v>
      </x:c>
      <x:c r="U3508" s="22" t="n">
        <x:f>SUM(Q3508:T3508)</x:f>
        <x:v>0.875</x:v>
      </x:c>
      <x:c r="V3508" s="18" t="n">
        <x:f>IF(U3508=0,0,N3508*Q3508/U3508)</x:f>
        <x:v>0</x:v>
      </x:c>
      <x:c r="W3508" s="18" t="n">
        <x:f>IF(U3508=0,0,P3508*Q3508/U3508)</x:f>
        <x:v>0</x:v>
      </x:c>
      <x:c r="X3508" s="18" t="n">
        <x:f>MAX(V3508,W3508*'01 Controls'!$E$12)</x:f>
        <x:v>0</x:v>
      </x:c>
      <x:c r="Y3508" s="18" t="n">
        <x:f>IF(U3508=0,0,N3508*R3508/U3508)</x:f>
        <x:v>0</x:v>
      </x:c>
      <x:c r="Z3508" s="18" t="n">
        <x:f>IF(U3508=0,0,P3508*R3508/U3508)</x:f>
        <x:v>0</x:v>
      </x:c>
      <x:c r="AA3508" s="18" t="n">
        <x:f>MAX(Y3508,Z3508*'01 Controls'!$E$13)</x:f>
        <x:v>0</x:v>
      </x:c>
      <x:c r="AB3508" s="18" t="n">
        <x:f>IF(U3508=0,0,N3508*S3508/U3508)</x:f>
        <x:v>633.6</x:v>
      </x:c>
      <x:c r="AC3508" s="18" t="n">
        <x:f>IF(U3508=0,0,P3508*S3508/U3508)</x:f>
        <x:v>1013.7600000000002</x:v>
      </x:c>
      <x:c r="AD3508" s="18" t="n">
        <x:f>MAX(AB3508,AC3508*'01 Controls'!$E$14)</x:f>
        <x:v>633.6</x:v>
      </x:c>
      <x:c r="AE3508" s="18" t="n">
        <x:f>IF(U3508=0,0,N3508*T3508/U3508)</x:f>
        <x:v>59.399999999999984</x:v>
      </x:c>
      <x:c r="AF3508" s="18" t="n">
        <x:f>IF(U3508=0,0,P3508*T3508/U3508)</x:f>
        <x:v>95.04</x:v>
      </x:c>
      <x:c r="AG3508" s="18" t="n">
        <x:f>MAX(AE3508,AF3508*'01 Controls'!$E$15)</x:f>
        <x:v>59.399999999999984</x:v>
      </x:c>
      <x:c r="AH3508" s="18" t="n">
        <x:f>SUM(V3508,Y3508,AB3508,AE3508)</x:f>
        <x:v>693</x:v>
      </x:c>
      <x:c r="AI3508" s="18" t="n">
        <x:f>N3508-AH3508</x:f>
        <x:v>-1.1368683772161603e-13</x:v>
      </x:c>
      <x:c r="AJ3508" s="18" t="n">
        <x:f>V3508*INDEX('07 Mode Capacity'!$P$6:$P$17,MATCH("AIR-"&amp;I3508,'07 Mode Capacity'!$C$6:$C$17,0))</x:f>
        <x:v>0</x:v>
      </x:c>
      <x:c r="AK3508" s="18" t="n">
        <x:f>Y3508*INDEX('07 Mode Capacity'!$P$6:$P$17,MATCH("OCEAN-"&amp;I3508,'07 Mode Capacity'!$C$6:$C$17,0))</x:f>
        <x:v>0</x:v>
      </x:c>
      <x:c r="AL3508" s="18" t="n">
        <x:f>AB3508*INDEX('07 Mode Capacity'!$P$6:$P$17,MATCH("LAND-"&amp;I3508,'07 Mode Capacity'!$C$6:$C$17,0))</x:f>
        <x:v>77.32953012441705</x:v>
      </x:c>
      <x:c r="AM3508" s="18" t="n">
        <x:f>AE3508*INDEX('07 Mode Capacity'!$P$6:$P$17,MATCH("INLAND-"&amp;I3508,'07 Mode Capacity'!$C$6:$C$17,0))</x:f>
        <x:v>37.495321466901444</x:v>
      </x:c>
      <x:c r="AN3508" s="18" t="n">
        <x:f>SUM(AJ3508:AM3508)</x:f>
        <x:v>114.82485159131849</x:v>
      </x:c>
      <x:c r="AO3508" s="17" t="n">
        <x:f>IF(N3508=0,1,AN3508/N3508)</x:f>
        <x:v>0.16569242653869914</x:v>
      </x:c>
      <x:c r="AP3508" s="11" t="str">
        <x:f>IF(AO3508&gt;='01 Controls'!$E$16,"PASS","FAIL")</x:f>
        <x:v>FAIL</x:v>
      </x:c>
      <x:c r="AQ3508" s="11" t="str">
        <x:v>UNQUANTIFIED</x:v>
      </x:c>
      <x:c r="AR3508" s="11" t="str">
        <x:v>Position-class planning record; serial item and receiver open</x:v>
      </x:c>
      <x:c r="AS3508" s="26"/>
      <x:c r="AT3508" s="26"/>
    </x:row>
    <x:row r="3509">
      <x:c r="C3509" s="11" t="str">
        <x:v>M5-H-PMG-TNK-20</x:v>
      </x:c>
      <x:c r="D3509" s="11" t="str">
        <x:v>M5</x:v>
      </x:c>
      <x:c r="E3509" s="11" t="str">
        <x:v>Drought and water</x:v>
      </x:c>
      <x:c r="F3509" s="11" t="str">
        <x:v>H-PMG</x:v>
      </x:c>
      <x:c r="G3509" s="11" t="str">
        <x:v>Patient movement group</x:v>
      </x:c>
      <x:c r="H3509" s="11" t="str">
        <x:v>TNK-20</x:v>
      </x:c>
      <x:c r="I3509" s="19" t="n">
        <x:v>48</x:v>
      </x:c>
      <x:c r="J3509" s="21" t="n">
        <x:v>3</x:v>
      </x:c>
      <x:c r="K3509" s="18" t="n">
        <x:f>'05 Cargo Register'!K373</x:f>
        <x:v>173.24999999999997</x:v>
      </x:c>
      <x:c r="L3509" s="18" t="n">
        <x:f>'05 Cargo Register'!N373</x:f>
        <x:v>11</x:v>
      </x:c>
      <x:c r="M3509" s="18" t="n">
        <x:f>'05 Cargo Register'!O373</x:f>
        <x:v>233.75</x:v>
      </x:c>
      <x:c r="N3509" s="18" t="n">
        <x:f>J3509*K3509</x:f>
        <x:v>519.7499999999999</x:v>
      </x:c>
      <x:c r="O3509" s="18" t="n">
        <x:f>J3509*L3509</x:f>
        <x:v>33</x:v>
      </x:c>
      <x:c r="P3509" s="18" t="n">
        <x:f>J3509*M3509</x:f>
        <x:v>701.25</x:v>
      </x:c>
      <x:c r="Q3509" s="22" t="n">
        <x:f>'01 Controls'!$E$29*'02 Cargo Classes'!$M$10</x:f>
        <x:v>0</x:v>
      </x:c>
      <x:c r="R3509" s="22" t="n">
        <x:f>'01 Controls'!$F$29*'02 Cargo Classes'!$N$10</x:f>
        <x:v>0</x:v>
      </x:c>
      <x:c r="S3509" s="22" t="n">
        <x:f>'01 Controls'!$G$29*'02 Cargo Classes'!$O$10</x:f>
        <x:v>0.8</x:v>
      </x:c>
      <x:c r="T3509" s="22" t="n">
        <x:f>'01 Controls'!$H$29*'02 Cargo Classes'!$P$10</x:f>
        <x:v>0.15</x:v>
      </x:c>
      <x:c r="U3509" s="22" t="n">
        <x:f>SUM(Q3509:T3509)</x:f>
        <x:v>0.9500000000000001</x:v>
      </x:c>
      <x:c r="V3509" s="18" t="n">
        <x:f>IF(U3509=0,0,N3509*Q3509/U3509)</x:f>
        <x:v>0</x:v>
      </x:c>
      <x:c r="W3509" s="18" t="n">
        <x:f>IF(U3509=0,0,P3509*Q3509/U3509)</x:f>
        <x:v>0</x:v>
      </x:c>
      <x:c r="X3509" s="18" t="n">
        <x:f>MAX(V3509,W3509*'01 Controls'!$E$12)</x:f>
        <x:v>0</x:v>
      </x:c>
      <x:c r="Y3509" s="18" t="n">
        <x:f>IF(U3509=0,0,N3509*R3509/U3509)</x:f>
        <x:v>0</x:v>
      </x:c>
      <x:c r="Z3509" s="18" t="n">
        <x:f>IF(U3509=0,0,P3509*R3509/U3509)</x:f>
        <x:v>0</x:v>
      </x:c>
      <x:c r="AA3509" s="18" t="n">
        <x:f>MAX(Y3509,Z3509*'01 Controls'!$E$13)</x:f>
        <x:v>0</x:v>
      </x:c>
      <x:c r="AB3509" s="18" t="n">
        <x:f>IF(U3509=0,0,N3509*S3509/U3509)</x:f>
        <x:v>437.6842105263157</x:v>
      </x:c>
      <x:c r="AC3509" s="18" t="n">
        <x:f>IF(U3509=0,0,P3509*S3509/U3509)</x:f>
        <x:v>590.5263157894736</x:v>
      </x:c>
      <x:c r="AD3509" s="18" t="n">
        <x:f>MAX(AB3509,AC3509*'01 Controls'!$E$14)</x:f>
        <x:v>437.6842105263157</x:v>
      </x:c>
      <x:c r="AE3509" s="18" t="n">
        <x:f>IF(U3509=0,0,N3509*T3509/U3509)</x:f>
        <x:v>82.06578947368418</x:v>
      </x:c>
      <x:c r="AF3509" s="18" t="n">
        <x:f>IF(U3509=0,0,P3509*T3509/U3509)</x:f>
        <x:v>110.72368421052632</x:v>
      </x:c>
      <x:c r="AG3509" s="18" t="n">
        <x:f>MAX(AE3509,AF3509*'01 Controls'!$E$15)</x:f>
        <x:v>82.06578947368418</x:v>
      </x:c>
      <x:c r="AH3509" s="18" t="n">
        <x:f>SUM(V3509,Y3509,AB3509,AE3509)</x:f>
        <x:v>519.7499999999999</x:v>
      </x:c>
      <x:c r="AI3509" s="18" t="n">
        <x:f>N3509-AH3509</x:f>
        <x:v>0</x:v>
      </x:c>
      <x:c r="AJ3509" s="18" t="n">
        <x:f>V3509*INDEX('07 Mode Capacity'!$P$6:$P$17,MATCH("AIR-"&amp;I3509,'07 Mode Capacity'!$C$6:$C$17,0))</x:f>
        <x:v>0</x:v>
      </x:c>
      <x:c r="AK3509" s="18" t="n">
        <x:f>Y3509*INDEX('07 Mode Capacity'!$P$6:$P$17,MATCH("OCEAN-"&amp;I3509,'07 Mode Capacity'!$C$6:$C$17,0))</x:f>
        <x:v>0</x:v>
      </x:c>
      <x:c r="AL3509" s="18" t="n">
        <x:f>AB3509*INDEX('07 Mode Capacity'!$P$6:$P$17,MATCH("LAND-"&amp;I3509,'07 Mode Capacity'!$C$6:$C$17,0))</x:f>
        <x:v>53.41842541489334</x:v>
      </x:c>
      <x:c r="AM3509" s="18" t="n">
        <x:f>AE3509*INDEX('07 Mode Capacity'!$P$6:$P$17,MATCH("INLAND-"&amp;I3509,'07 Mode Capacity'!$C$6:$C$17,0))</x:f>
        <x:v>51.802746763482254</x:v>
      </x:c>
      <x:c r="AN3509" s="18" t="n">
        <x:f>SUM(AJ3509:AM3509)</x:f>
        <x:v>105.2211721783756</x:v>
      </x:c>
      <x:c r="AO3509" s="17" t="n">
        <x:f>IF(N3509=0,1,AN3509/N3509)</x:f>
        <x:v>0.20244573771693242</x:v>
      </x:c>
      <x:c r="AP3509" s="11" t="str">
        <x:f>IF(AO3509&gt;='01 Controls'!$E$16,"PASS","FAIL")</x:f>
        <x:v>FAIL</x:v>
      </x:c>
      <x:c r="AQ3509" s="11" t="str">
        <x:v>UNQUANTIFIED</x:v>
      </x:c>
      <x:c r="AR3509" s="11" t="str">
        <x:v>Position-class planning record; serial item and receiver open</x:v>
      </x:c>
      <x:c r="AS3509" s="26"/>
      <x:c r="AT3509" s="26"/>
    </x:row>
    <x:row r="3510">
      <x:c r="C3510" s="11" t="str">
        <x:v>M5-H-PMG-FLR-24</x:v>
      </x:c>
      <x:c r="D3510" s="11" t="str">
        <x:v>M5</x:v>
      </x:c>
      <x:c r="E3510" s="11" t="str">
        <x:v>Drought and water</x:v>
      </x:c>
      <x:c r="F3510" s="11" t="str">
        <x:v>H-PMG</x:v>
      </x:c>
      <x:c r="G3510" s="11" t="str">
        <x:v>Patient movement group</x:v>
      </x:c>
      <x:c r="H3510" s="11" t="str">
        <x:v>FLR-24</x:v>
      </x:c>
      <x:c r="I3510" s="19" t="n">
        <x:v>48</x:v>
      </x:c>
      <x:c r="J3510" s="21" t="n">
        <x:v>3</x:v>
      </x:c>
      <x:c r="K3510" s="18" t="n">
        <x:f>'05 Cargo Register'!K374</x:f>
        <x:v>144.37499999999997</x:v>
      </x:c>
      <x:c r="L3510" s="18" t="n">
        <x:f>'05 Cargo Register'!N374</x:f>
        <x:v>8</x:v>
      </x:c>
      <x:c r="M3510" s="18" t="n">
        <x:f>'05 Cargo Register'!O374</x:f>
        <x:v>256</x:v>
      </x:c>
      <x:c r="N3510" s="18" t="n">
        <x:f>J3510*K3510</x:f>
        <x:v>433.1249999999999</x:v>
      </x:c>
      <x:c r="O3510" s="18" t="n">
        <x:f>J3510*L3510</x:f>
        <x:v>24</x:v>
      </x:c>
      <x:c r="P3510" s="18" t="n">
        <x:f>J3510*M3510</x:f>
        <x:v>768</x:v>
      </x:c>
      <x:c r="Q3510" s="22" t="n">
        <x:f>'01 Controls'!$E$29*'02 Cargo Classes'!$M$11</x:f>
        <x:v>0</x:v>
      </x:c>
      <x:c r="R3510" s="22" t="n">
        <x:f>'01 Controls'!$F$29*'02 Cargo Classes'!$N$11</x:f>
        <x:v>0</x:v>
      </x:c>
      <x:c r="S3510" s="22" t="n">
        <x:f>'01 Controls'!$G$29*'02 Cargo Classes'!$O$11</x:f>
        <x:v>0.8</x:v>
      </x:c>
      <x:c r="T3510" s="22" t="n">
        <x:f>'01 Controls'!$H$29*'02 Cargo Classes'!$P$11</x:f>
        <x:v>0.12</x:v>
      </x:c>
      <x:c r="U3510" s="22" t="n">
        <x:f>SUM(Q3510:T3510)</x:f>
        <x:v>0.92</x:v>
      </x:c>
      <x:c r="V3510" s="18" t="n">
        <x:f>IF(U3510=0,0,N3510*Q3510/U3510)</x:f>
        <x:v>0</x:v>
      </x:c>
      <x:c r="W3510" s="18" t="n">
        <x:f>IF(U3510=0,0,P3510*Q3510/U3510)</x:f>
        <x:v>0</x:v>
      </x:c>
      <x:c r="X3510" s="18" t="n">
        <x:f>MAX(V3510,W3510*'01 Controls'!$E$12)</x:f>
        <x:v>0</x:v>
      </x:c>
      <x:c r="Y3510" s="18" t="n">
        <x:f>IF(U3510=0,0,N3510*R3510/U3510)</x:f>
        <x:v>0</x:v>
      </x:c>
      <x:c r="Z3510" s="18" t="n">
        <x:f>IF(U3510=0,0,P3510*R3510/U3510)</x:f>
        <x:v>0</x:v>
      </x:c>
      <x:c r="AA3510" s="18" t="n">
        <x:f>MAX(Y3510,Z3510*'01 Controls'!$E$13)</x:f>
        <x:v>0</x:v>
      </x:c>
      <x:c r="AB3510" s="18" t="n">
        <x:f>IF(U3510=0,0,N3510*S3510/U3510)</x:f>
        <x:v>376.63043478260863</x:v>
      </x:c>
      <x:c r="AC3510" s="18" t="n">
        <x:f>IF(U3510=0,0,P3510*S3510/U3510)</x:f>
        <x:v>667.8260869565219</x:v>
      </x:c>
      <x:c r="AD3510" s="18" t="n">
        <x:f>MAX(AB3510,AC3510*'01 Controls'!$E$14)</x:f>
        <x:v>376.63043478260863</x:v>
      </x:c>
      <x:c r="AE3510" s="18" t="n">
        <x:f>IF(U3510=0,0,N3510*T3510/U3510)</x:f>
        <x:v>56.49456521739129</x:v>
      </x:c>
      <x:c r="AF3510" s="18" t="n">
        <x:f>IF(U3510=0,0,P3510*T3510/U3510)</x:f>
        <x:v>100.17391304347825</x:v>
      </x:c>
      <x:c r="AG3510" s="18" t="n">
        <x:f>MAX(AE3510,AF3510*'01 Controls'!$E$15)</x:f>
        <x:v>56.49456521739129</x:v>
      </x:c>
      <x:c r="AH3510" s="18" t="n">
        <x:f>SUM(V3510,Y3510,AB3510,AE3510)</x:f>
        <x:v>433.12499999999994</x:v>
      </x:c>
      <x:c r="AI3510" s="18" t="n">
        <x:f>N3510-AH3510</x:f>
        <x:v>-5.684341886080802e-14</x:v>
      </x:c>
      <x:c r="AJ3510" s="18" t="n">
        <x:f>V3510*INDEX('07 Mode Capacity'!$P$6:$P$17,MATCH("AIR-"&amp;I3510,'07 Mode Capacity'!$C$6:$C$17,0))</x:f>
        <x:v>0</x:v>
      </x:c>
      <x:c r="AK3510" s="18" t="n">
        <x:f>Y3510*INDEX('07 Mode Capacity'!$P$6:$P$17,MATCH("OCEAN-"&amp;I3510,'07 Mode Capacity'!$C$6:$C$17,0))</x:f>
        <x:v>0</x:v>
      </x:c>
      <x:c r="AL3510" s="18" t="n">
        <x:f>AB3510*INDEX('07 Mode Capacity'!$P$6:$P$17,MATCH("LAND-"&amp;I3510,'07 Mode Capacity'!$C$6:$C$17,0))</x:f>
        <x:v>45.96694215955496</x:v>
      </x:c>
      <x:c r="AM3510" s="18" t="n">
        <x:f>AE3510*INDEX('07 Mode Capacity'!$P$6:$P$17,MATCH("INLAND-"&amp;I3510,'07 Mode Capacity'!$C$6:$C$17,0))</x:f>
        <x:v>35.66131117775953</x:v>
      </x:c>
      <x:c r="AN3510" s="18" t="n">
        <x:f>SUM(AJ3510:AM3510)</x:f>
        <x:v>81.62825333731449</x:v>
      </x:c>
      <x:c r="AO3510" s="17" t="n">
        <x:f>IF(N3510=0,1,AN3510/N3510)</x:f>
        <x:v>0.1884634997686915</x:v>
      </x:c>
      <x:c r="AP3510" s="11" t="str">
        <x:f>IF(AO3510&gt;='01 Controls'!$E$16,"PASS","FAIL")</x:f>
        <x:v>FAIL</x:v>
      </x:c>
      <x:c r="AQ3510" s="11" t="str">
        <x:v>UNQUANTIFIED</x:v>
      </x:c>
      <x:c r="AR3510" s="11" t="str">
        <x:v>Position-class planning record; serial item and receiver open</x:v>
      </x:c>
      <x:c r="AS3510" s="26"/>
      <x:c r="AT3510" s="26"/>
    </x:row>
    <x:row r="3511">
      <x:c r="C3511" s="11" t="str">
        <x:v>M5-H-PMG-ROL-30</x:v>
      </x:c>
      <x:c r="D3511" s="11" t="str">
        <x:v>M5</x:v>
      </x:c>
      <x:c r="E3511" s="11" t="str">
        <x:v>Drought and water</x:v>
      </x:c>
      <x:c r="F3511" s="11" t="str">
        <x:v>H-PMG</x:v>
      </x:c>
      <x:c r="G3511" s="11" t="str">
        <x:v>Patient movement group</x:v>
      </x:c>
      <x:c r="H3511" s="11" t="str">
        <x:v>ROL-30</x:v>
      </x:c>
      <x:c r="I3511" s="19" t="n">
        <x:v>48</x:v>
      </x:c>
      <x:c r="J3511" s="21" t="n">
        <x:v>3</x:v>
      </x:c>
      <x:c r="K3511" s="18" t="n">
        <x:f>'05 Cargo Register'!K375</x:f>
        <x:v>288.74999999999994</x:v>
      </x:c>
      <x:c r="L3511" s="18" t="n">
        <x:f>'05 Cargo Register'!N375</x:f>
        <x:v>13</x:v>
      </x:c>
      <x:c r="M3511" s="18" t="n">
        <x:f>'05 Cargo Register'!O375</x:f>
        <x:v>828.75</x:v>
      </x:c>
      <x:c r="N3511" s="18" t="n">
        <x:f>J3511*K3511</x:f>
        <x:v>866.2499999999998</x:v>
      </x:c>
      <x:c r="O3511" s="18" t="n">
        <x:f>J3511*L3511</x:f>
        <x:v>39</x:v>
      </x:c>
      <x:c r="P3511" s="18" t="n">
        <x:f>J3511*M3511</x:f>
        <x:v>2486.25</x:v>
      </x:c>
      <x:c r="Q3511" s="22" t="n">
        <x:f>'01 Controls'!$E$29*'02 Cargo Classes'!$M$12</x:f>
        <x:v>0</x:v>
      </x:c>
      <x:c r="R3511" s="22" t="n">
        <x:f>'01 Controls'!$F$29*'02 Cargo Classes'!$N$12</x:f>
        <x:v>0</x:v>
      </x:c>
      <x:c r="S3511" s="22" t="n">
        <x:f>'01 Controls'!$G$29*'02 Cargo Classes'!$O$12</x:f>
        <x:v>1.2000000000000002</x:v>
      </x:c>
      <x:c r="T3511" s="22" t="n">
        <x:f>'01 Controls'!$H$29*'02 Cargo Classes'!$P$12</x:f>
        <x:v>0.09</x:v>
      </x:c>
      <x:c r="U3511" s="22" t="n">
        <x:f>SUM(Q3511:T3511)</x:f>
        <x:v>1.2900000000000003</x:v>
      </x:c>
      <x:c r="V3511" s="18" t="n">
        <x:f>IF(U3511=0,0,N3511*Q3511/U3511)</x:f>
        <x:v>0</x:v>
      </x:c>
      <x:c r="W3511" s="18" t="n">
        <x:f>IF(U3511=0,0,P3511*Q3511/U3511)</x:f>
        <x:v>0</x:v>
      </x:c>
      <x:c r="X3511" s="18" t="n">
        <x:f>MAX(V3511,W3511*'01 Controls'!$E$12)</x:f>
        <x:v>0</x:v>
      </x:c>
      <x:c r="Y3511" s="18" t="n">
        <x:f>IF(U3511=0,0,N3511*R3511/U3511)</x:f>
        <x:v>0</x:v>
      </x:c>
      <x:c r="Z3511" s="18" t="n">
        <x:f>IF(U3511=0,0,P3511*R3511/U3511)</x:f>
        <x:v>0</x:v>
      </x:c>
      <x:c r="AA3511" s="18" t="n">
        <x:f>MAX(Y3511,Z3511*'01 Controls'!$E$13)</x:f>
        <x:v>0</x:v>
      </x:c>
      <x:c r="AB3511" s="18" t="n">
        <x:f>IF(U3511=0,0,N3511*S3511/U3511)</x:f>
        <x:v>805.8139534883718</x:v>
      </x:c>
      <x:c r="AC3511" s="18" t="n">
        <x:f>IF(U3511=0,0,P3511*S3511/U3511)</x:f>
        <x:v>2312.7906976744184</x:v>
      </x:c>
      <x:c r="AD3511" s="18" t="n">
        <x:f>MAX(AB3511,AC3511*'01 Controls'!$E$14)</x:f>
        <x:v>805.8139534883718</x:v>
      </x:c>
      <x:c r="AE3511" s="18" t="n">
        <x:f>IF(U3511=0,0,N3511*T3511/U3511)</x:f>
        <x:v>60.43604651162788</x:v>
      </x:c>
      <x:c r="AF3511" s="18" t="n">
        <x:f>IF(U3511=0,0,P3511*T3511/U3511)</x:f>
        <x:v>173.45930232558135</x:v>
      </x:c>
      <x:c r="AG3511" s="18" t="n">
        <x:f>MAX(AE3511,AF3511*'01 Controls'!$E$15)</x:f>
        <x:v>60.43604651162788</x:v>
      </x:c>
      <x:c r="AH3511" s="18" t="n">
        <x:f>SUM(V3511,Y3511,AB3511,AE3511)</x:f>
        <x:v>866.2499999999997</x:v>
      </x:c>
      <x:c r="AI3511" s="18" t="n">
        <x:f>N3511-AH3511</x:f>
        <x:v>1.1368683772161603e-13</x:v>
      </x:c>
      <x:c r="AJ3511" s="18" t="n">
        <x:f>V3511*INDEX('07 Mode Capacity'!$P$6:$P$17,MATCH("AIR-"&amp;I3511,'07 Mode Capacity'!$C$6:$C$17,0))</x:f>
        <x:v>0</x:v>
      </x:c>
      <x:c r="AK3511" s="18" t="n">
        <x:f>Y3511*INDEX('07 Mode Capacity'!$P$6:$P$17,MATCH("OCEAN-"&amp;I3511,'07 Mode Capacity'!$C$6:$C$17,0))</x:f>
        <x:v>0</x:v>
      </x:c>
      <x:c r="AL3511" s="18" t="n">
        <x:f>AB3511*INDEX('07 Mode Capacity'!$P$6:$P$17,MATCH("LAND-"&amp;I3511,'07 Mode Capacity'!$C$6:$C$17,0))</x:f>
        <x:v>98.34787624835013</x:v>
      </x:c>
      <x:c r="AM3511" s="18" t="n">
        <x:f>AE3511*INDEX('07 Mode Capacity'!$P$6:$P$17,MATCH("INLAND-"&amp;I3511,'07 Mode Capacity'!$C$6:$C$17,0))</x:f>
        <x:v>38.14930963202181</x:v>
      </x:c>
      <x:c r="AN3511" s="18" t="n">
        <x:f>SUM(AJ3511:AM3511)</x:f>
        <x:v>136.49718588037194</x:v>
      </x:c>
      <x:c r="AO3511" s="17" t="n">
        <x:f>IF(N3511=0,1,AN3511/N3511)</x:f>
        <x:v>0.15757250895281036</x:v>
      </x:c>
      <x:c r="AP3511" s="11" t="str">
        <x:f>IF(AO3511&gt;='01 Controls'!$E$16,"PASS","FAIL")</x:f>
        <x:v>FAIL</x:v>
      </x:c>
      <x:c r="AQ3511" s="11" t="str">
        <x:v>UNQUANTIFIED</x:v>
      </x:c>
      <x:c r="AR3511" s="11" t="str">
        <x:v>Position-class planning record; serial item and receiver open</x:v>
      </x:c>
      <x:c r="AS3511" s="26"/>
      <x:c r="AT3511" s="26"/>
    </x:row>
    <x:row r="3512">
      <x:c r="C3512" s="11" t="str">
        <x:v>M5-H-PMG-BLK-08</x:v>
      </x:c>
      <x:c r="D3512" s="11" t="str">
        <x:v>M5</x:v>
      </x:c>
      <x:c r="E3512" s="11" t="str">
        <x:v>Drought and water</x:v>
      </x:c>
      <x:c r="F3512" s="11" t="str">
        <x:v>H-PMG</x:v>
      </x:c>
      <x:c r="G3512" s="11" t="str">
        <x:v>Patient movement group</x:v>
      </x:c>
      <x:c r="H3512" s="11" t="str">
        <x:v>BLK-08</x:v>
      </x:c>
      <x:c r="I3512" s="19" t="n">
        <x:v>48</x:v>
      </x:c>
      <x:c r="J3512" s="21" t="n">
        <x:v>3</x:v>
      </x:c>
      <x:c r="K3512" s="18" t="n">
        <x:f>'05 Cargo Register'!K376</x:f>
        <x:v>404.25</x:v>
      </x:c>
      <x:c r="L3512" s="18" t="n">
        <x:f>'05 Cargo Register'!N376</x:f>
        <x:v>64</x:v>
      </x:c>
      <x:c r="M3512" s="18" t="n">
        <x:f>'05 Cargo Register'!O376</x:f>
        <x:v>3264</x:v>
      </x:c>
      <x:c r="N3512" s="18" t="n">
        <x:f>J3512*K3512</x:f>
        <x:v>1212.75</x:v>
      </x:c>
      <x:c r="O3512" s="18" t="n">
        <x:f>J3512*L3512</x:f>
        <x:v>192</x:v>
      </x:c>
      <x:c r="P3512" s="18" t="n">
        <x:f>J3512*M3512</x:f>
        <x:v>9792</x:v>
      </x:c>
      <x:c r="Q3512" s="22" t="n">
        <x:f>'01 Controls'!$E$29*'02 Cargo Classes'!$M$14</x:f>
        <x:v>0.05</x:v>
      </x:c>
      <x:c r="R3512" s="22" t="n">
        <x:f>'01 Controls'!$F$29*'02 Cargo Classes'!$N$14</x:f>
        <x:v>0</x:v>
      </x:c>
      <x:c r="S3512" s="22" t="n">
        <x:f>'01 Controls'!$G$29*'02 Cargo Classes'!$O$14</x:f>
        <x:v>0.8</x:v>
      </x:c>
      <x:c r="T3512" s="22" t="n">
        <x:f>'01 Controls'!$H$29*'02 Cargo Classes'!$P$14</x:f>
        <x:v>0.075</x:v>
      </x:c>
      <x:c r="U3512" s="22" t="n">
        <x:f>SUM(Q3512:T3512)</x:f>
        <x:v>0.925</x:v>
      </x:c>
      <x:c r="V3512" s="18" t="n">
        <x:f>IF(U3512=0,0,N3512*Q3512/U3512)</x:f>
        <x:v>65.55405405405405</x:v>
      </x:c>
      <x:c r="W3512" s="18" t="n">
        <x:f>IF(U3512=0,0,P3512*Q3512/U3512)</x:f>
        <x:v>529.2972972972973</x:v>
      </x:c>
      <x:c r="X3512" s="18" t="n">
        <x:f>MAX(V3512,W3512*'01 Controls'!$E$12)</x:f>
        <x:v>132.32432432432432</x:v>
      </x:c>
      <x:c r="Y3512" s="18" t="n">
        <x:f>IF(U3512=0,0,N3512*R3512/U3512)</x:f>
        <x:v>0</x:v>
      </x:c>
      <x:c r="Z3512" s="18" t="n">
        <x:f>IF(U3512=0,0,P3512*R3512/U3512)</x:f>
        <x:v>0</x:v>
      </x:c>
      <x:c r="AA3512" s="18" t="n">
        <x:f>MAX(Y3512,Z3512*'01 Controls'!$E$13)</x:f>
        <x:v>0</x:v>
      </x:c>
      <x:c r="AB3512" s="18" t="n">
        <x:f>IF(U3512=0,0,N3512*S3512/U3512)</x:f>
        <x:v>1048.8648648648648</x:v>
      </x:c>
      <x:c r="AC3512" s="18" t="n">
        <x:f>IF(U3512=0,0,P3512*S3512/U3512)</x:f>
        <x:v>8468.756756756757</x:v>
      </x:c>
      <x:c r="AD3512" s="18" t="n">
        <x:f>MAX(AB3512,AC3512*'01 Controls'!$E$14)</x:f>
        <x:v>1693.7513513513513</x:v>
      </x:c>
      <x:c r="AE3512" s="18" t="n">
        <x:f>IF(U3512=0,0,N3512*T3512/U3512)</x:f>
        <x:v>98.33108108108107</x:v>
      </x:c>
      <x:c r="AF3512" s="18" t="n">
        <x:f>IF(U3512=0,0,P3512*T3512/U3512)</x:f>
        <x:v>793.9459459459459</x:v>
      </x:c>
      <x:c r="AG3512" s="18" t="n">
        <x:f>MAX(AE3512,AF3512*'01 Controls'!$E$15)</x:f>
        <x:v>142.91027027027027</x:v>
      </x:c>
      <x:c r="AH3512" s="18" t="n">
        <x:f>SUM(V3512,Y3512,AB3512,AE3512)</x:f>
        <x:v>1212.7499999999998</x:v>
      </x:c>
      <x:c r="AI3512" s="18" t="n">
        <x:f>N3512-AH3512</x:f>
        <x:v>2.2737367544323206e-13</x:v>
      </x:c>
      <x:c r="AJ3512" s="18" t="n">
        <x:f>V3512*INDEX('07 Mode Capacity'!$P$6:$P$17,MATCH("AIR-"&amp;I3512,'07 Mode Capacity'!$C$6:$C$17,0))</x:f>
        <x:v>18.377138896775115</x:v>
      </x:c>
      <x:c r="AK3512" s="18" t="n">
        <x:f>Y3512*INDEX('07 Mode Capacity'!$P$6:$P$17,MATCH("OCEAN-"&amp;I3512,'07 Mode Capacity'!$C$6:$C$17,0))</x:f>
        <x:v>0</x:v>
      </x:c>
      <x:c r="AL3512" s="18" t="n">
        <x:f>AB3512*INDEX('07 Mode Capacity'!$P$6:$P$17,MATCH("LAND-"&amp;I3512,'07 Mode Capacity'!$C$6:$C$17,0))</x:f>
        <x:v>128.0117221654201</x:v>
      </x:c>
      <x:c r="AM3512" s="18" t="n">
        <x:f>AE3512*INDEX('07 Mode Capacity'!$P$6:$P$17,MATCH("INLAND-"&amp;I3512,'07 Mode Capacity'!$C$6:$C$17,0))</x:f>
        <x:v>62.069957833722</x:v>
      </x:c>
      <x:c r="AN3512" s="18" t="n">
        <x:f>SUM(AJ3512:AM3512)</x:f>
        <x:v>208.4588188959172</x:v>
      </x:c>
      <x:c r="AO3512" s="17" t="n">
        <x:f>IF(N3512=0,1,AN3512/N3512)</x:f>
        <x:v>0.17188935798467714</x:v>
      </x:c>
      <x:c r="AP3512" s="11" t="str">
        <x:f>IF(AO3512&gt;='01 Controls'!$E$16,"PASS","FAIL")</x:f>
        <x:v>FAIL</x:v>
      </x:c>
      <x:c r="AQ3512" s="11" t="str">
        <x:v>UNQUANTIFIED</x:v>
      </x:c>
      <x:c r="AR3512" s="11" t="str">
        <x:v>Position-class planning record; serial item and receiver open</x:v>
      </x:c>
      <x:c r="AS3512" s="26"/>
      <x:c r="AT3512" s="26"/>
    </x:row>
    <x:row r="3513">
      <x:c r="C3513" s="11" t="str">
        <x:v>M5-C-ERG-APL-45</x:v>
      </x:c>
      <x:c r="D3513" s="11" t="str">
        <x:v>M5</x:v>
      </x:c>
      <x:c r="E3513" s="11" t="str">
        <x:v>Drought and water</x:v>
      </x:c>
      <x:c r="F3513" s="11" t="str">
        <x:v>C-ERG</x:v>
      </x:c>
      <x:c r="G3513" s="11" t="str">
        <x:v>Economic restart group</x:v>
      </x:c>
      <x:c r="H3513" s="11" t="str">
        <x:v>APL-45</x:v>
      </x:c>
      <x:c r="I3513" s="19" t="n">
        <x:v>24</x:v>
      </x:c>
      <x:c r="J3513" s="21" t="n">
        <x:v>5</x:v>
      </x:c>
      <x:c r="K3513" s="18" t="n">
        <x:f>'05 Cargo Register'!K377</x:f>
        <x:v>243.75</x:v>
      </x:c>
      <x:c r="L3513" s="18" t="n">
        <x:f>'05 Cargo Register'!N377</x:f>
        <x:v>64</x:v>
      </x:c>
      <x:c r="M3513" s="18" t="n">
        <x:f>'05 Cargo Register'!O377</x:f>
        <x:v>480</x:v>
      </x:c>
      <x:c r="N3513" s="18" t="n">
        <x:f>J3513*K3513</x:f>
        <x:v>1218.75</x:v>
      </x:c>
      <x:c r="O3513" s="18" t="n">
        <x:f>J3513*L3513</x:f>
        <x:v>320</x:v>
      </x:c>
      <x:c r="P3513" s="18" t="n">
        <x:f>J3513*M3513</x:f>
        <x:v>2400</x:v>
      </x:c>
      <x:c r="Q3513" s="22" t="n">
        <x:f>'01 Controls'!$E$29*'02 Cargo Classes'!$M$6</x:f>
        <x:v>0.15000000000000002</x:v>
      </x:c>
      <x:c r="R3513" s="22" t="n">
        <x:f>'01 Controls'!$F$29*'02 Cargo Classes'!$N$6</x:f>
        <x:v>0</x:v>
      </x:c>
      <x:c r="S3513" s="22" t="n">
        <x:f>'01 Controls'!$G$29*'02 Cargo Classes'!$O$6</x:f>
        <x:v>0.8</x:v>
      </x:c>
      <x:c r="T3513" s="22" t="n">
        <x:f>'01 Controls'!$H$29*'02 Cargo Classes'!$P$6</x:f>
        <x:v>0.045</x:v>
      </x:c>
      <x:c r="U3513" s="22" t="n">
        <x:f>SUM(Q3513:T3513)</x:f>
        <x:v>0.9950000000000001</x:v>
      </x:c>
      <x:c r="V3513" s="18" t="n">
        <x:f>IF(U3513=0,0,N3513*Q3513/U3513)</x:f>
        <x:v>183.73115577889448</x:v>
      </x:c>
      <x:c r="W3513" s="18" t="n">
        <x:f>IF(U3513=0,0,P3513*Q3513/U3513)</x:f>
        <x:v>361.80904522613065</x:v>
      </x:c>
      <x:c r="X3513" s="18" t="n">
        <x:f>MAX(V3513,W3513*'01 Controls'!$E$12)</x:f>
        <x:v>183.73115577889448</x:v>
      </x:c>
      <x:c r="Y3513" s="18" t="n">
        <x:f>IF(U3513=0,0,N3513*R3513/U3513)</x:f>
        <x:v>0</x:v>
      </x:c>
      <x:c r="Z3513" s="18" t="n">
        <x:f>IF(U3513=0,0,P3513*R3513/U3513)</x:f>
        <x:v>0</x:v>
      </x:c>
      <x:c r="AA3513" s="18" t="n">
        <x:f>MAX(Y3513,Z3513*'01 Controls'!$E$13)</x:f>
        <x:v>0</x:v>
      </x:c>
      <x:c r="AB3513" s="18" t="n">
        <x:f>IF(U3513=0,0,N3513*S3513/U3513)</x:f>
        <x:v>979.8994974874371</x:v>
      </x:c>
      <x:c r="AC3513" s="18" t="n">
        <x:f>IF(U3513=0,0,P3513*S3513/U3513)</x:f>
        <x:v>1929.64824120603</x:v>
      </x:c>
      <x:c r="AD3513" s="18" t="n">
        <x:f>MAX(AB3513,AC3513*'01 Controls'!$E$14)</x:f>
        <x:v>979.8994974874371</x:v>
      </x:c>
      <x:c r="AE3513" s="18" t="n">
        <x:f>IF(U3513=0,0,N3513*T3513/U3513)</x:f>
        <x:v>55.11934673366834</x:v>
      </x:c>
      <x:c r="AF3513" s="18" t="n">
        <x:f>IF(U3513=0,0,P3513*T3513/U3513)</x:f>
        <x:v>108.54271356783919</x:v>
      </x:c>
      <x:c r="AG3513" s="18" t="n">
        <x:f>MAX(AE3513,AF3513*'01 Controls'!$E$15)</x:f>
        <x:v>55.11934673366834</x:v>
      </x:c>
      <x:c r="AH3513" s="18" t="n">
        <x:f>SUM(V3513,Y3513,AB3513,AE3513)</x:f>
        <x:v>1218.75</x:v>
      </x:c>
      <x:c r="AI3513" s="18" t="n">
        <x:f>N3513-AH3513</x:f>
        <x:v>0</x:v>
      </x:c>
      <x:c r="AJ3513" s="18" t="n">
        <x:f>V3513*INDEX('07 Mode Capacity'!$P$6:$P$17,MATCH("AIR-"&amp;I3513,'07 Mode Capacity'!$C$6:$C$17,0))</x:f>
        <x:v>37.28163620783249</x:v>
      </x:c>
      <x:c r="AK3513" s="18" t="n">
        <x:f>Y3513*INDEX('07 Mode Capacity'!$P$6:$P$17,MATCH("OCEAN-"&amp;I3513,'07 Mode Capacity'!$C$6:$C$17,0))</x:f>
        <x:v>0</x:v>
      </x:c>
      <x:c r="AL3513" s="18" t="n">
        <x:f>AB3513*INDEX('07 Mode Capacity'!$P$6:$P$17,MATCH("LAND-"&amp;I3513,'07 Mode Capacity'!$C$6:$C$17,0))</x:f>
        <x:v>374.81246346060425</x:v>
      </x:c>
      <x:c r="AM3513" s="18" t="n">
        <x:f>AE3513*INDEX('07 Mode Capacity'!$P$6:$P$17,MATCH("INLAND-"&amp;I3513,'07 Mode Capacity'!$C$6:$C$17,0))</x:f>
        <x:v>55.11934673366834</x:v>
      </x:c>
      <x:c r="AN3513" s="18" t="n">
        <x:f>SUM(AJ3513:AM3513)</x:f>
        <x:v>467.2134464021051</x:v>
      </x:c>
      <x:c r="AO3513" s="17" t="n">
        <x:f>IF(N3513=0,1,AN3513/N3513)</x:f>
        <x:v>0.38335462268890674</x:v>
      </x:c>
      <x:c r="AP3513" s="11" t="str">
        <x:f>IF(AO3513&gt;='01 Controls'!$E$16,"PASS","FAIL")</x:f>
        <x:v>FAIL</x:v>
      </x:c>
      <x:c r="AQ3513" s="11" t="str">
        <x:v>UNQUANTIFIED</x:v>
      </x:c>
      <x:c r="AR3513" s="11" t="str">
        <x:v>Position-class planning record; serial item and receiver open</x:v>
      </x:c>
      <x:c r="AS3513" s="26"/>
      <x:c r="AT3513" s="26"/>
    </x:row>
    <x:row r="3514">
      <x:c r="C3514" s="11" t="str">
        <x:v>M5-C-ERG-ISO-18</x:v>
      </x:c>
      <x:c r="D3514" s="11" t="str">
        <x:v>M5</x:v>
      </x:c>
      <x:c r="E3514" s="11" t="str">
        <x:v>Drought and water</x:v>
      </x:c>
      <x:c r="F3514" s="11" t="str">
        <x:v>C-ERG</x:v>
      </x:c>
      <x:c r="G3514" s="11" t="str">
        <x:v>Economic restart group</x:v>
      </x:c>
      <x:c r="H3514" s="11" t="str">
        <x:v>ISO-18</x:v>
      </x:c>
      <x:c r="I3514" s="19" t="n">
        <x:v>48</x:v>
      </x:c>
      <x:c r="J3514" s="21" t="n">
        <x:v>5</x:v>
      </x:c>
      <x:c r="K3514" s="18" t="n">
        <x:f>'05 Cargo Register'!K378</x:f>
        <x:v>304.6875</x:v>
      </x:c>
      <x:c r="L3514" s="18" t="n">
        <x:f>'05 Cargo Register'!N378</x:f>
        <x:v>20</x:v>
      </x:c>
      <x:c r="M3514" s="18" t="n">
        <x:f>'05 Cargo Register'!O378</x:f>
        <x:v>528</x:v>
      </x:c>
      <x:c r="N3514" s="18" t="n">
        <x:f>J3514*K3514</x:f>
        <x:v>1523.4375</x:v>
      </x:c>
      <x:c r="O3514" s="18" t="n">
        <x:f>J3514*L3514</x:f>
        <x:v>100</x:v>
      </x:c>
      <x:c r="P3514" s="18" t="n">
        <x:f>J3514*M3514</x:f>
        <x:v>2640</x:v>
      </x:c>
      <x:c r="Q3514" s="22" t="n">
        <x:f>'01 Controls'!$E$29*'02 Cargo Classes'!$M$7</x:f>
        <x:v>0.010000000000000002</x:v>
      </x:c>
      <x:c r="R3514" s="22" t="n">
        <x:f>'01 Controls'!$F$29*'02 Cargo Classes'!$N$7</x:f>
        <x:v>0</x:v>
      </x:c>
      <x:c r="S3514" s="22" t="n">
        <x:f>'01 Controls'!$G$29*'02 Cargo Classes'!$O$7</x:f>
        <x:v>0.96</x:v>
      </x:c>
      <x:c r="T3514" s="22" t="n">
        <x:f>'01 Controls'!$H$29*'02 Cargo Classes'!$P$7</x:f>
        <x:v>0.12</x:v>
      </x:c>
      <x:c r="U3514" s="22" t="n">
        <x:f>SUM(Q3514:T3514)</x:f>
        <x:v>1.0899999999999999</x:v>
      </x:c>
      <x:c r="V3514" s="18" t="n">
        <x:f>IF(U3514=0,0,N3514*Q3514/U3514)</x:f>
        <x:v>13.976490825688078</x:v>
      </x:c>
      <x:c r="W3514" s="18" t="n">
        <x:f>IF(U3514=0,0,P3514*Q3514/U3514)</x:f>
        <x:v>24.22018348623854</x:v>
      </x:c>
      <x:c r="X3514" s="18" t="n">
        <x:f>MAX(V3514,W3514*'01 Controls'!$E$12)</x:f>
        <x:v>13.976490825688078</x:v>
      </x:c>
      <x:c r="Y3514" s="18" t="n">
        <x:f>IF(U3514=0,0,N3514*R3514/U3514)</x:f>
        <x:v>0</x:v>
      </x:c>
      <x:c r="Z3514" s="18" t="n">
        <x:f>IF(U3514=0,0,P3514*R3514/U3514)</x:f>
        <x:v>0</x:v>
      </x:c>
      <x:c r="AA3514" s="18" t="n">
        <x:f>MAX(Y3514,Z3514*'01 Controls'!$E$13)</x:f>
        <x:v>0</x:v>
      </x:c>
      <x:c r="AB3514" s="18" t="n">
        <x:f>IF(U3514=0,0,N3514*S3514/U3514)</x:f>
        <x:v>1341.7431192660551</x:v>
      </x:c>
      <x:c r="AC3514" s="18" t="n">
        <x:f>IF(U3514=0,0,P3514*S3514/U3514)</x:f>
        <x:v>2325.1376146788994</x:v>
      </x:c>
      <x:c r="AD3514" s="18" t="n">
        <x:f>MAX(AB3514,AC3514*'01 Controls'!$E$14)</x:f>
        <x:v>1341.7431192660551</x:v>
      </x:c>
      <x:c r="AE3514" s="18" t="n">
        <x:f>IF(U3514=0,0,N3514*T3514/U3514)</x:f>
        <x:v>167.7178899082569</x:v>
      </x:c>
      <x:c r="AF3514" s="18" t="n">
        <x:f>IF(U3514=0,0,P3514*T3514/U3514)</x:f>
        <x:v>290.6422018348624</x:v>
      </x:c>
      <x:c r="AG3514" s="18" t="n">
        <x:f>MAX(AE3514,AF3514*'01 Controls'!$E$15)</x:f>
        <x:v>167.7178899082569</x:v>
      </x:c>
      <x:c r="AH3514" s="18" t="n">
        <x:f>SUM(V3514,Y3514,AB3514,AE3514)</x:f>
        <x:v>1523.4375000000002</x:v>
      </x:c>
      <x:c r="AI3514" s="18" t="n">
        <x:f>N3514-AH3514</x:f>
        <x:v>-2.2737367544323206e-13</x:v>
      </x:c>
      <x:c r="AJ3514" s="18" t="n">
        <x:f>V3514*INDEX('07 Mode Capacity'!$P$6:$P$17,MATCH("AIR-"&amp;I3514,'07 Mode Capacity'!$C$6:$C$17,0))</x:f>
        <x:v>3.9181087561935266</x:v>
      </x:c>
      <x:c r="AK3514" s="18" t="n">
        <x:f>Y3514*INDEX('07 Mode Capacity'!$P$6:$P$17,MATCH("OCEAN-"&amp;I3514,'07 Mode Capacity'!$C$6:$C$17,0))</x:f>
        <x:v>0</x:v>
      </x:c>
      <x:c r="AL3514" s="18" t="n">
        <x:f>AB3514*INDEX('07 Mode Capacity'!$P$6:$P$17,MATCH("LAND-"&amp;I3514,'07 Mode Capacity'!$C$6:$C$17,0))</x:f>
        <x:v>163.7568891422249</x:v>
      </x:c>
      <x:c r="AM3514" s="18" t="n">
        <x:f>AE3514*INDEX('07 Mode Capacity'!$P$6:$P$17,MATCH("INLAND-"&amp;I3514,'07 Mode Capacity'!$C$6:$C$17,0))</x:f>
        <x:v>105.86929626027744</x:v>
      </x:c>
      <x:c r="AN3514" s="18" t="n">
        <x:f>SUM(AJ3514:AM3514)</x:f>
        <x:v>273.5442941586959</x:v>
      </x:c>
      <x:c r="AO3514" s="17" t="n">
        <x:f>IF(N3514=0,1,AN3514/N3514)</x:f>
        <x:v>0.17955728026827217</x:v>
      </x:c>
      <x:c r="AP3514" s="11" t="str">
        <x:f>IF(AO3514&gt;='01 Controls'!$E$16,"PASS","FAIL")</x:f>
        <x:v>FAIL</x:v>
      </x:c>
      <x:c r="AQ3514" s="11" t="str">
        <x:v>UNQUANTIFIED</x:v>
      </x:c>
      <x:c r="AR3514" s="11" t="str">
        <x:v>Position-class planning record; serial item and receiver open</x:v>
      </x:c>
      <x:c r="AS3514" s="26"/>
      <x:c r="AT3514" s="26"/>
    </x:row>
    <x:row r="3515">
      <x:c r="C3515" s="11" t="str">
        <x:v>M5-C-ERG-COL-12</x:v>
      </x:c>
      <x:c r="D3515" s="11" t="str">
        <x:v>M5</x:v>
      </x:c>
      <x:c r="E3515" s="11" t="str">
        <x:v>Drought and water</x:v>
      </x:c>
      <x:c r="F3515" s="11" t="str">
        <x:v>C-ERG</x:v>
      </x:c>
      <x:c r="G3515" s="11" t="str">
        <x:v>Economic restart group</x:v>
      </x:c>
      <x:c r="H3515" s="11" t="str">
        <x:v>COL-12</x:v>
      </x:c>
      <x:c r="I3515" s="19" t="n">
        <x:v>24</x:v>
      </x:c>
      <x:c r="J3515" s="21" t="n">
        <x:v>5</x:v>
      </x:c>
      <x:c r="K3515" s="18" t="n">
        <x:f>'05 Cargo Register'!K379</x:f>
        <x:v>60.9375</x:v>
      </x:c>
      <x:c r="L3515" s="18" t="n">
        <x:f>'05 Cargo Register'!N379</x:f>
        <x:v>7</x:v>
      </x:c>
      <x:c r="M3515" s="18" t="n">
        <x:f>'05 Cargo Register'!O379</x:f>
        <x:v>184.8</x:v>
      </x:c>
      <x:c r="N3515" s="18" t="n">
        <x:f>J3515*K3515</x:f>
        <x:v>304.6875</x:v>
      </x:c>
      <x:c r="O3515" s="18" t="n">
        <x:f>J3515*L3515</x:f>
        <x:v>35</x:v>
      </x:c>
      <x:c r="P3515" s="18" t="n">
        <x:f>J3515*M3515</x:f>
        <x:v>924</x:v>
      </x:c>
      <x:c r="Q3515" s="22" t="n">
        <x:f>'01 Controls'!$E$29*'02 Cargo Classes'!$M$8</x:f>
        <x:v>0.1</x:v>
      </x:c>
      <x:c r="R3515" s="22" t="n">
        <x:f>'01 Controls'!$F$29*'02 Cargo Classes'!$N$8</x:f>
        <x:v>0</x:v>
      </x:c>
      <x:c r="S3515" s="22" t="n">
        <x:f>'01 Controls'!$G$29*'02 Cargo Classes'!$O$8</x:f>
        <x:v>0.96</x:v>
      </x:c>
      <x:c r="T3515" s="22" t="n">
        <x:f>'01 Controls'!$H$29*'02 Cargo Classes'!$P$8</x:f>
        <x:v>0.03</x:v>
      </x:c>
      <x:c r="U3515" s="22" t="n">
        <x:f>SUM(Q3515:T3515)</x:f>
        <x:v>1.09</x:v>
      </x:c>
      <x:c r="V3515" s="18" t="n">
        <x:f>IF(U3515=0,0,N3515*Q3515/U3515)</x:f>
        <x:v>27.952981651376145</x:v>
      </x:c>
      <x:c r="W3515" s="18" t="n">
        <x:f>IF(U3515=0,0,P3515*Q3515/U3515)</x:f>
        <x:v>84.77064220183486</x:v>
      </x:c>
      <x:c r="X3515" s="18" t="n">
        <x:f>MAX(V3515,W3515*'01 Controls'!$E$12)</x:f>
        <x:v>27.952981651376145</x:v>
      </x:c>
      <x:c r="Y3515" s="18" t="n">
        <x:f>IF(U3515=0,0,N3515*R3515/U3515)</x:f>
        <x:v>0</x:v>
      </x:c>
      <x:c r="Z3515" s="18" t="n">
        <x:f>IF(U3515=0,0,P3515*R3515/U3515)</x:f>
        <x:v>0</x:v>
      </x:c>
      <x:c r="AA3515" s="18" t="n">
        <x:f>MAX(Y3515,Z3515*'01 Controls'!$E$13)</x:f>
        <x:v>0</x:v>
      </x:c>
      <x:c r="AB3515" s="18" t="n">
        <x:f>IF(U3515=0,0,N3515*S3515/U3515)</x:f>
        <x:v>268.348623853211</x:v>
      </x:c>
      <x:c r="AC3515" s="18" t="n">
        <x:f>IF(U3515=0,0,P3515*S3515/U3515)</x:f>
        <x:v>813.7981651376145</x:v>
      </x:c>
      <x:c r="AD3515" s="18" t="n">
        <x:f>MAX(AB3515,AC3515*'01 Controls'!$E$14)</x:f>
        <x:v>268.348623853211</x:v>
      </x:c>
      <x:c r="AE3515" s="18" t="n">
        <x:f>IF(U3515=0,0,N3515*T3515/U3515)</x:f>
        <x:v>8.385894495412844</x:v>
      </x:c>
      <x:c r="AF3515" s="18" t="n">
        <x:f>IF(U3515=0,0,P3515*T3515/U3515)</x:f>
        <x:v>25.431192660550455</x:v>
      </x:c>
      <x:c r="AG3515" s="18" t="n">
        <x:f>MAX(AE3515,AF3515*'01 Controls'!$E$15)</x:f>
        <x:v>8.385894495412844</x:v>
      </x:c>
      <x:c r="AH3515" s="18" t="n">
        <x:f>SUM(V3515,Y3515,AB3515,AE3515)</x:f>
        <x:v>304.6875</x:v>
      </x:c>
      <x:c r="AI3515" s="18" t="n">
        <x:f>N3515-AH3515</x:f>
        <x:v>0</x:v>
      </x:c>
      <x:c r="AJ3515" s="18" t="n">
        <x:f>V3515*INDEX('07 Mode Capacity'!$P$6:$P$17,MATCH("AIR-"&amp;I3515,'07 Mode Capacity'!$C$6:$C$17,0))</x:f>
        <x:v>5.672053215106014</x:v>
      </x:c>
      <x:c r="AK3515" s="18" t="n">
        <x:f>Y3515*INDEX('07 Mode Capacity'!$P$6:$P$17,MATCH("OCEAN-"&amp;I3515,'07 Mode Capacity'!$C$6:$C$17,0))</x:f>
        <x:v>0</x:v>
      </x:c>
      <x:c r="AL3515" s="18" t="n">
        <x:f>AB3515*INDEX('07 Mode Capacity'!$P$6:$P$17,MATCH("LAND-"&amp;I3515,'07 Mode Capacity'!$C$6:$C$17,0))</x:f>
        <x:v>102.64359664494529</x:v>
      </x:c>
      <x:c r="AM3515" s="18" t="n">
        <x:f>AE3515*INDEX('07 Mode Capacity'!$P$6:$P$17,MATCH("INLAND-"&amp;I3515,'07 Mode Capacity'!$C$6:$C$17,0))</x:f>
        <x:v>8.385894495412844</x:v>
      </x:c>
      <x:c r="AN3515" s="18" t="n">
        <x:f>SUM(AJ3515:AM3515)</x:f>
        <x:v>116.70154435546415</x:v>
      </x:c>
      <x:c r="AO3515" s="17" t="n">
        <x:f>IF(N3515=0,1,AN3515/N3515)</x:f>
        <x:v>0.3830204532692157</x:v>
      </x:c>
      <x:c r="AP3515" s="11" t="str">
        <x:f>IF(AO3515&gt;='01 Controls'!$E$16,"PASS","FAIL")</x:f>
        <x:v>FAIL</x:v>
      </x:c>
      <x:c r="AQ3515" s="11" t="str">
        <x:v>UNQUANTIFIED</x:v>
      </x:c>
      <x:c r="AR3515" s="11" t="str">
        <x:v>Position-class planning record; serial item and receiver open</x:v>
      </x:c>
      <x:c r="AS3515" s="26"/>
      <x:c r="AT3515" s="26"/>
    </x:row>
    <x:row r="3516">
      <x:c r="C3516" s="11" t="str">
        <x:v>M5-C-ERG-BAT-22</x:v>
      </x:c>
      <x:c r="D3516" s="11" t="str">
        <x:v>M5</x:v>
      </x:c>
      <x:c r="E3516" s="11" t="str">
        <x:v>Drought and water</x:v>
      </x:c>
      <x:c r="F3516" s="11" t="str">
        <x:v>C-ERG</x:v>
      </x:c>
      <x:c r="G3516" s="11" t="str">
        <x:v>Economic restart group</x:v>
      </x:c>
      <x:c r="H3516" s="11" t="str">
        <x:v>BAT-22</x:v>
      </x:c>
      <x:c r="I3516" s="19" t="n">
        <x:v>48</x:v>
      </x:c>
      <x:c r="J3516" s="21" t="n">
        <x:v>5</x:v>
      </x:c>
      <x:c r="K3516" s="18" t="n">
        <x:f>'05 Cargo Register'!K380</x:f>
        <x:v>60.9375</x:v>
      </x:c>
      <x:c r="L3516" s="18" t="n">
        <x:f>'05 Cargo Register'!N380</x:f>
        <x:v>4</x:v>
      </x:c>
      <x:c r="M3516" s="18" t="n">
        <x:f>'05 Cargo Register'!O380</x:f>
        <x:v>105.60000000000001</x:v>
      </x:c>
      <x:c r="N3516" s="18" t="n">
        <x:f>J3516*K3516</x:f>
        <x:v>304.6875</x:v>
      </x:c>
      <x:c r="O3516" s="18" t="n">
        <x:f>J3516*L3516</x:f>
        <x:v>20</x:v>
      </x:c>
      <x:c r="P3516" s="18" t="n">
        <x:f>J3516*M3516</x:f>
        <x:v>528</x:v>
      </x:c>
      <x:c r="Q3516" s="22" t="n">
        <x:f>'01 Controls'!$E$29*'02 Cargo Classes'!$M$9</x:f>
        <x:v>0</x:v>
      </x:c>
      <x:c r="R3516" s="22" t="n">
        <x:f>'01 Controls'!$F$29*'02 Cargo Classes'!$N$9</x:f>
        <x:v>0</x:v>
      </x:c>
      <x:c r="S3516" s="22" t="n">
        <x:f>'01 Controls'!$G$29*'02 Cargo Classes'!$O$9</x:f>
        <x:v>0.8</x:v>
      </x:c>
      <x:c r="T3516" s="22" t="n">
        <x:f>'01 Controls'!$H$29*'02 Cargo Classes'!$P$9</x:f>
        <x:v>0.075</x:v>
      </x:c>
      <x:c r="U3516" s="22" t="n">
        <x:f>SUM(Q3516:T3516)</x:f>
        <x:v>0.875</x:v>
      </x:c>
      <x:c r="V3516" s="18" t="n">
        <x:f>IF(U3516=0,0,N3516*Q3516/U3516)</x:f>
        <x:v>0</x:v>
      </x:c>
      <x:c r="W3516" s="18" t="n">
        <x:f>IF(U3516=0,0,P3516*Q3516/U3516)</x:f>
        <x:v>0</x:v>
      </x:c>
      <x:c r="X3516" s="18" t="n">
        <x:f>MAX(V3516,W3516*'01 Controls'!$E$12)</x:f>
        <x:v>0</x:v>
      </x:c>
      <x:c r="Y3516" s="18" t="n">
        <x:f>IF(U3516=0,0,N3516*R3516/U3516)</x:f>
        <x:v>0</x:v>
      </x:c>
      <x:c r="Z3516" s="18" t="n">
        <x:f>IF(U3516=0,0,P3516*R3516/U3516)</x:f>
        <x:v>0</x:v>
      </x:c>
      <x:c r="AA3516" s="18" t="n">
        <x:f>MAX(Y3516,Z3516*'01 Controls'!$E$13)</x:f>
        <x:v>0</x:v>
      </x:c>
      <x:c r="AB3516" s="18" t="n">
        <x:f>IF(U3516=0,0,N3516*S3516/U3516)</x:f>
        <x:v>278.57142857142856</x:v>
      </x:c>
      <x:c r="AC3516" s="18" t="n">
        <x:f>IF(U3516=0,0,P3516*S3516/U3516)</x:f>
        <x:v>482.7428571428572</x:v>
      </x:c>
      <x:c r="AD3516" s="18" t="n">
        <x:f>MAX(AB3516,AC3516*'01 Controls'!$E$14)</x:f>
        <x:v>278.57142857142856</x:v>
      </x:c>
      <x:c r="AE3516" s="18" t="n">
        <x:f>IF(U3516=0,0,N3516*T3516/U3516)</x:f>
        <x:v>26.116071428571427</x:v>
      </x:c>
      <x:c r="AF3516" s="18" t="n">
        <x:f>IF(U3516=0,0,P3516*T3516/U3516)</x:f>
        <x:v>45.25714285714286</x:v>
      </x:c>
      <x:c r="AG3516" s="18" t="n">
        <x:f>MAX(AE3516,AF3516*'01 Controls'!$E$15)</x:f>
        <x:v>26.116071428571427</x:v>
      </x:c>
      <x:c r="AH3516" s="18" t="n">
        <x:f>SUM(V3516,Y3516,AB3516,AE3516)</x:f>
        <x:v>304.6875</x:v>
      </x:c>
      <x:c r="AI3516" s="18" t="n">
        <x:f>N3516-AH3516</x:f>
        <x:v>0</x:v>
      </x:c>
      <x:c r="AJ3516" s="18" t="n">
        <x:f>V3516*INDEX('07 Mode Capacity'!$P$6:$P$17,MATCH("AIR-"&amp;I3516,'07 Mode Capacity'!$C$6:$C$17,0))</x:f>
        <x:v>0</x:v>
      </x:c>
      <x:c r="AK3516" s="18" t="n">
        <x:f>Y3516*INDEX('07 Mode Capacity'!$P$6:$P$17,MATCH("OCEAN-"&amp;I3516,'07 Mode Capacity'!$C$6:$C$17,0))</x:f>
        <x:v>0</x:v>
      </x:c>
      <x:c r="AL3516" s="18" t="n">
        <x:f>AB3516*INDEX('07 Mode Capacity'!$P$6:$P$17,MATCH("LAND-"&amp;I3516,'07 Mode Capacity'!$C$6:$C$17,0))</x:f>
        <x:v>33.99904936476669</x:v>
      </x:c>
      <x:c r="AM3516" s="18" t="n">
        <x:f>AE3516*INDEX('07 Mode Capacity'!$P$6:$P$17,MATCH("INLAND-"&amp;I3516,'07 Mode Capacity'!$C$6:$C$17,0))</x:f>
        <x:v>16.4853618462432</x:v>
      </x:c>
      <x:c r="AN3516" s="18" t="n">
        <x:f>SUM(AJ3516:AM3516)</x:f>
        <x:v>50.48441121100989</x:v>
      </x:c>
      <x:c r="AO3516" s="17" t="n">
        <x:f>IF(N3516=0,1,AN3516/N3516)</x:f>
        <x:v>0.16569242653869914</x:v>
      </x:c>
      <x:c r="AP3516" s="11" t="str">
        <x:f>IF(AO3516&gt;='01 Controls'!$E$16,"PASS","FAIL")</x:f>
        <x:v>FAIL</x:v>
      </x:c>
      <x:c r="AQ3516" s="11" t="str">
        <x:v>UNQUANTIFIED</x:v>
      </x:c>
      <x:c r="AR3516" s="11" t="str">
        <x:v>Position-class planning record; serial item and receiver open</x:v>
      </x:c>
      <x:c r="AS3516" s="26"/>
      <x:c r="AT3516" s="26"/>
    </x:row>
    <x:row r="3517">
      <x:c r="C3517" s="11" t="str">
        <x:v>M5-C-ERG-TNK-20</x:v>
      </x:c>
      <x:c r="D3517" s="11" t="str">
        <x:v>M5</x:v>
      </x:c>
      <x:c r="E3517" s="11" t="str">
        <x:v>Drought and water</x:v>
      </x:c>
      <x:c r="F3517" s="11" t="str">
        <x:v>C-ERG</x:v>
      </x:c>
      <x:c r="G3517" s="11" t="str">
        <x:v>Economic restart group</x:v>
      </x:c>
      <x:c r="H3517" s="11" t="str">
        <x:v>TNK-20</x:v>
      </x:c>
      <x:c r="I3517" s="19" t="n">
        <x:v>48</x:v>
      </x:c>
      <x:c r="J3517" s="21" t="n">
        <x:v>5</x:v>
      </x:c>
      <x:c r="K3517" s="18" t="n">
        <x:f>'05 Cargo Register'!K381</x:f>
        <x:v>60.9375</x:v>
      </x:c>
      <x:c r="L3517" s="18" t="n">
        <x:f>'05 Cargo Register'!N381</x:f>
        <x:v>4</x:v>
      </x:c>
      <x:c r="M3517" s="18" t="n">
        <x:f>'05 Cargo Register'!O381</x:f>
        <x:v>85</x:v>
      </x:c>
      <x:c r="N3517" s="18" t="n">
        <x:f>J3517*K3517</x:f>
        <x:v>304.6875</x:v>
      </x:c>
      <x:c r="O3517" s="18" t="n">
        <x:f>J3517*L3517</x:f>
        <x:v>20</x:v>
      </x:c>
      <x:c r="P3517" s="18" t="n">
        <x:f>J3517*M3517</x:f>
        <x:v>425</x:v>
      </x:c>
      <x:c r="Q3517" s="22" t="n">
        <x:f>'01 Controls'!$E$29*'02 Cargo Classes'!$M$10</x:f>
        <x:v>0</x:v>
      </x:c>
      <x:c r="R3517" s="22" t="n">
        <x:f>'01 Controls'!$F$29*'02 Cargo Classes'!$N$10</x:f>
        <x:v>0</x:v>
      </x:c>
      <x:c r="S3517" s="22" t="n">
        <x:f>'01 Controls'!$G$29*'02 Cargo Classes'!$O$10</x:f>
        <x:v>0.8</x:v>
      </x:c>
      <x:c r="T3517" s="22" t="n">
        <x:f>'01 Controls'!$H$29*'02 Cargo Classes'!$P$10</x:f>
        <x:v>0.15</x:v>
      </x:c>
      <x:c r="U3517" s="22" t="n">
        <x:f>SUM(Q3517:T3517)</x:f>
        <x:v>0.9500000000000001</x:v>
      </x:c>
      <x:c r="V3517" s="18" t="n">
        <x:f>IF(U3517=0,0,N3517*Q3517/U3517)</x:f>
        <x:v>0</x:v>
      </x:c>
      <x:c r="W3517" s="18" t="n">
        <x:f>IF(U3517=0,0,P3517*Q3517/U3517)</x:f>
        <x:v>0</x:v>
      </x:c>
      <x:c r="X3517" s="18" t="n">
        <x:f>MAX(V3517,W3517*'01 Controls'!$E$12)</x:f>
        <x:v>0</x:v>
      </x:c>
      <x:c r="Y3517" s="18" t="n">
        <x:f>IF(U3517=0,0,N3517*R3517/U3517)</x:f>
        <x:v>0</x:v>
      </x:c>
      <x:c r="Z3517" s="18" t="n">
        <x:f>IF(U3517=0,0,P3517*R3517/U3517)</x:f>
        <x:v>0</x:v>
      </x:c>
      <x:c r="AA3517" s="18" t="n">
        <x:f>MAX(Y3517,Z3517*'01 Controls'!$E$13)</x:f>
        <x:v>0</x:v>
      </x:c>
      <x:c r="AB3517" s="18" t="n">
        <x:f>IF(U3517=0,0,N3517*S3517/U3517)</x:f>
        <x:v>256.57894736842104</x:v>
      </x:c>
      <x:c r="AC3517" s="18" t="n">
        <x:f>IF(U3517=0,0,P3517*S3517/U3517)</x:f>
        <x:v>357.89473684210526</x:v>
      </x:c>
      <x:c r="AD3517" s="18" t="n">
        <x:f>MAX(AB3517,AC3517*'01 Controls'!$E$14)</x:f>
        <x:v>256.57894736842104</x:v>
      </x:c>
      <x:c r="AE3517" s="18" t="n">
        <x:f>IF(U3517=0,0,N3517*T3517/U3517)</x:f>
        <x:v>48.108552631578945</x:v>
      </x:c>
      <x:c r="AF3517" s="18" t="n">
        <x:f>IF(U3517=0,0,P3517*T3517/U3517)</x:f>
        <x:v>67.10526315789473</x:v>
      </x:c>
      <x:c r="AG3517" s="18" t="n">
        <x:f>MAX(AE3517,AF3517*'01 Controls'!$E$15)</x:f>
        <x:v>48.108552631578945</x:v>
      </x:c>
      <x:c r="AH3517" s="18" t="n">
        <x:f>SUM(V3517,Y3517,AB3517,AE3517)</x:f>
        <x:v>304.6875</x:v>
      </x:c>
      <x:c r="AI3517" s="18" t="n">
        <x:f>N3517-AH3517</x:f>
        <x:v>0</x:v>
      </x:c>
      <x:c r="AJ3517" s="18" t="n">
        <x:f>V3517*INDEX('07 Mode Capacity'!$P$6:$P$17,MATCH("AIR-"&amp;I3517,'07 Mode Capacity'!$C$6:$C$17,0))</x:f>
        <x:v>0</x:v>
      </x:c>
      <x:c r="AK3517" s="18" t="n">
        <x:f>Y3517*INDEX('07 Mode Capacity'!$P$6:$P$17,MATCH("OCEAN-"&amp;I3517,'07 Mode Capacity'!$C$6:$C$17,0))</x:f>
        <x:v>0</x:v>
      </x:c>
      <x:c r="AL3517" s="18" t="n">
        <x:f>AB3517*INDEX('07 Mode Capacity'!$P$6:$P$17,MATCH("LAND-"&amp;I3517,'07 Mode Capacity'!$C$6:$C$17,0))</x:f>
        <x:v>31.3149138886009</x:v>
      </x:c>
      <x:c r="AM3517" s="18" t="n">
        <x:f>AE3517*INDEX('07 Mode Capacity'!$P$6:$P$17,MATCH("INLAND-"&amp;I3517,'07 Mode Capacity'!$C$6:$C$17,0))</x:f>
        <x:v>30.367771822026945</x:v>
      </x:c>
      <x:c r="AN3517" s="18" t="n">
        <x:f>SUM(AJ3517:AM3517)</x:f>
        <x:v>61.682685710627844</x:v>
      </x:c>
      <x:c r="AO3517" s="17" t="n">
        <x:f>IF(N3517=0,1,AN3517/N3517)</x:f>
        <x:v>0.20244573771693242</x:v>
      </x:c>
      <x:c r="AP3517" s="11" t="str">
        <x:f>IF(AO3517&gt;='01 Controls'!$E$16,"PASS","FAIL")</x:f>
        <x:v>FAIL</x:v>
      </x:c>
      <x:c r="AQ3517" s="11" t="str">
        <x:v>UNQUANTIFIED</x:v>
      </x:c>
      <x:c r="AR3517" s="11" t="str">
        <x:v>Position-class planning record; serial item and receiver open</x:v>
      </x:c>
      <x:c r="AS3517" s="26"/>
      <x:c r="AT3517" s="26"/>
    </x:row>
    <x:row r="3518">
      <x:c r="C3518" s="11" t="str">
        <x:v>M5-C-ERG-FLR-24</x:v>
      </x:c>
      <x:c r="D3518" s="11" t="str">
        <x:v>M5</x:v>
      </x:c>
      <x:c r="E3518" s="11" t="str">
        <x:v>Drought and water</x:v>
      </x:c>
      <x:c r="F3518" s="11" t="str">
        <x:v>C-ERG</x:v>
      </x:c>
      <x:c r="G3518" s="11" t="str">
        <x:v>Economic restart group</x:v>
      </x:c>
      <x:c r="H3518" s="11" t="str">
        <x:v>FLR-24</x:v>
      </x:c>
      <x:c r="I3518" s="19" t="n">
        <x:v>48</x:v>
      </x:c>
      <x:c r="J3518" s="21" t="n">
        <x:v>5</x:v>
      </x:c>
      <x:c r="K3518" s="18" t="n">
        <x:f>'05 Cargo Register'!K382</x:f>
        <x:v>121.875</x:v>
      </x:c>
      <x:c r="L3518" s="18" t="n">
        <x:f>'05 Cargo Register'!N382</x:f>
        <x:v>6</x:v>
      </x:c>
      <x:c r="M3518" s="18" t="n">
        <x:f>'05 Cargo Register'!O382</x:f>
        <x:v>192</x:v>
      </x:c>
      <x:c r="N3518" s="18" t="n">
        <x:f>J3518*K3518</x:f>
        <x:v>609.375</x:v>
      </x:c>
      <x:c r="O3518" s="18" t="n">
        <x:f>J3518*L3518</x:f>
        <x:v>30</x:v>
      </x:c>
      <x:c r="P3518" s="18" t="n">
        <x:f>J3518*M3518</x:f>
        <x:v>960</x:v>
      </x:c>
      <x:c r="Q3518" s="22" t="n">
        <x:f>'01 Controls'!$E$29*'02 Cargo Classes'!$M$11</x:f>
        <x:v>0</x:v>
      </x:c>
      <x:c r="R3518" s="22" t="n">
        <x:f>'01 Controls'!$F$29*'02 Cargo Classes'!$N$11</x:f>
        <x:v>0</x:v>
      </x:c>
      <x:c r="S3518" s="22" t="n">
        <x:f>'01 Controls'!$G$29*'02 Cargo Classes'!$O$11</x:f>
        <x:v>0.8</x:v>
      </x:c>
      <x:c r="T3518" s="22" t="n">
        <x:f>'01 Controls'!$H$29*'02 Cargo Classes'!$P$11</x:f>
        <x:v>0.12</x:v>
      </x:c>
      <x:c r="U3518" s="22" t="n">
        <x:f>SUM(Q3518:T3518)</x:f>
        <x:v>0.92</x:v>
      </x:c>
      <x:c r="V3518" s="18" t="n">
        <x:f>IF(U3518=0,0,N3518*Q3518/U3518)</x:f>
        <x:v>0</x:v>
      </x:c>
      <x:c r="W3518" s="18" t="n">
        <x:f>IF(U3518=0,0,P3518*Q3518/U3518)</x:f>
        <x:v>0</x:v>
      </x:c>
      <x:c r="X3518" s="18" t="n">
        <x:f>MAX(V3518,W3518*'01 Controls'!$E$12)</x:f>
        <x:v>0</x:v>
      </x:c>
      <x:c r="Y3518" s="18" t="n">
        <x:f>IF(U3518=0,0,N3518*R3518/U3518)</x:f>
        <x:v>0</x:v>
      </x:c>
      <x:c r="Z3518" s="18" t="n">
        <x:f>IF(U3518=0,0,P3518*R3518/U3518)</x:f>
        <x:v>0</x:v>
      </x:c>
      <x:c r="AA3518" s="18" t="n">
        <x:f>MAX(Y3518,Z3518*'01 Controls'!$E$13)</x:f>
        <x:v>0</x:v>
      </x:c>
      <x:c r="AB3518" s="18" t="n">
        <x:f>IF(U3518=0,0,N3518*S3518/U3518)</x:f>
        <x:v>529.891304347826</x:v>
      </x:c>
      <x:c r="AC3518" s="18" t="n">
        <x:f>IF(U3518=0,0,P3518*S3518/U3518)</x:f>
        <x:v>834.7826086956521</x:v>
      </x:c>
      <x:c r="AD3518" s="18" t="n">
        <x:f>MAX(AB3518,AC3518*'01 Controls'!$E$14)</x:f>
        <x:v>529.891304347826</x:v>
      </x:c>
      <x:c r="AE3518" s="18" t="n">
        <x:f>IF(U3518=0,0,N3518*T3518/U3518)</x:f>
        <x:v>79.4836956521739</x:v>
      </x:c>
      <x:c r="AF3518" s="18" t="n">
        <x:f>IF(U3518=0,0,P3518*T3518/U3518)</x:f>
        <x:v>125.21739130434781</x:v>
      </x:c>
      <x:c r="AG3518" s="18" t="n">
        <x:f>MAX(AE3518,AF3518*'01 Controls'!$E$15)</x:f>
        <x:v>79.4836956521739</x:v>
      </x:c>
      <x:c r="AH3518" s="18" t="n">
        <x:f>SUM(V3518,Y3518,AB3518,AE3518)</x:f>
        <x:v>609.3749999999999</x:v>
      </x:c>
      <x:c r="AI3518" s="18" t="n">
        <x:f>N3518-AH3518</x:f>
        <x:v>1.1368683772161603e-13</x:v>
      </x:c>
      <x:c r="AJ3518" s="18" t="n">
        <x:f>V3518*INDEX('07 Mode Capacity'!$P$6:$P$17,MATCH("AIR-"&amp;I3518,'07 Mode Capacity'!$C$6:$C$17,0))</x:f>
        <x:v>0</x:v>
      </x:c>
      <x:c r="AK3518" s="18" t="n">
        <x:f>Y3518*INDEX('07 Mode Capacity'!$P$6:$P$17,MATCH("OCEAN-"&amp;I3518,'07 Mode Capacity'!$C$6:$C$17,0))</x:f>
        <x:v>0</x:v>
      </x:c>
      <x:c r="AL3518" s="18" t="n">
        <x:f>AB3518*INDEX('07 Mode Capacity'!$P$6:$P$17,MATCH("LAND-"&amp;I3518,'07 Mode Capacity'!$C$6:$C$17,0))</x:f>
        <x:v>64.67210476993664</x:v>
      </x:c>
      <x:c r="AM3518" s="18" t="n">
        <x:f>AE3518*INDEX('07 Mode Capacity'!$P$6:$P$17,MATCH("INLAND-"&amp;I3518,'07 Mode Capacity'!$C$6:$C$17,0))</x:f>
        <x:v>50.17284040160973</x:v>
      </x:c>
      <x:c r="AN3518" s="18" t="n">
        <x:f>SUM(AJ3518:AM3518)</x:f>
        <x:v>114.84494517154637</x:v>
      </x:c>
      <x:c r="AO3518" s="17" t="n">
        <x:f>IF(N3518=0,1,AN3518/N3518)</x:f>
        <x:v>0.18846349976869148</x:v>
      </x:c>
      <x:c r="AP3518" s="11" t="str">
        <x:f>IF(AO3518&gt;='01 Controls'!$E$16,"PASS","FAIL")</x:f>
        <x:v>FAIL</x:v>
      </x:c>
      <x:c r="AQ3518" s="11" t="str">
        <x:v>UNQUANTIFIED</x:v>
      </x:c>
      <x:c r="AR3518" s="11" t="str">
        <x:v>Position-class planning record; serial item and receiver open</x:v>
      </x:c>
      <x:c r="AS3518" s="26"/>
      <x:c r="AT3518" s="26"/>
    </x:row>
    <x:row r="3519">
      <x:c r="C3519" s="11" t="str">
        <x:v>M5-C-ERG-ROL-30</x:v>
      </x:c>
      <x:c r="D3519" s="11" t="str">
        <x:v>M5</x:v>
      </x:c>
      <x:c r="E3519" s="11" t="str">
        <x:v>Drought and water</x:v>
      </x:c>
      <x:c r="F3519" s="11" t="str">
        <x:v>C-ERG</x:v>
      </x:c>
      <x:c r="G3519" s="11" t="str">
        <x:v>Economic restart group</x:v>
      </x:c>
      <x:c r="H3519" s="11" t="str">
        <x:v>ROL-30</x:v>
      </x:c>
      <x:c r="I3519" s="19" t="n">
        <x:v>48</x:v>
      </x:c>
      <x:c r="J3519" s="21" t="n">
        <x:v>5</x:v>
      </x:c>
      <x:c r="K3519" s="18" t="n">
        <x:f>'05 Cargo Register'!K383</x:f>
        <x:v>121.875</x:v>
      </x:c>
      <x:c r="L3519" s="18" t="n">
        <x:f>'05 Cargo Register'!N383</x:f>
        <x:v>6</x:v>
      </x:c>
      <x:c r="M3519" s="18" t="n">
        <x:f>'05 Cargo Register'!O383</x:f>
        <x:v>382.5</x:v>
      </x:c>
      <x:c r="N3519" s="18" t="n">
        <x:f>J3519*K3519</x:f>
        <x:v>609.375</x:v>
      </x:c>
      <x:c r="O3519" s="18" t="n">
        <x:f>J3519*L3519</x:f>
        <x:v>30</x:v>
      </x:c>
      <x:c r="P3519" s="18" t="n">
        <x:f>J3519*M3519</x:f>
        <x:v>1912.5</x:v>
      </x:c>
      <x:c r="Q3519" s="22" t="n">
        <x:f>'01 Controls'!$E$29*'02 Cargo Classes'!$M$12</x:f>
        <x:v>0</x:v>
      </x:c>
      <x:c r="R3519" s="22" t="n">
        <x:f>'01 Controls'!$F$29*'02 Cargo Classes'!$N$12</x:f>
        <x:v>0</x:v>
      </x:c>
      <x:c r="S3519" s="22" t="n">
        <x:f>'01 Controls'!$G$29*'02 Cargo Classes'!$O$12</x:f>
        <x:v>1.2000000000000002</x:v>
      </x:c>
      <x:c r="T3519" s="22" t="n">
        <x:f>'01 Controls'!$H$29*'02 Cargo Classes'!$P$12</x:f>
        <x:v>0.09</x:v>
      </x:c>
      <x:c r="U3519" s="22" t="n">
        <x:f>SUM(Q3519:T3519)</x:f>
        <x:v>1.2900000000000003</x:v>
      </x:c>
      <x:c r="V3519" s="18" t="n">
        <x:f>IF(U3519=0,0,N3519*Q3519/U3519)</x:f>
        <x:v>0</x:v>
      </x:c>
      <x:c r="W3519" s="18" t="n">
        <x:f>IF(U3519=0,0,P3519*Q3519/U3519)</x:f>
        <x:v>0</x:v>
      </x:c>
      <x:c r="X3519" s="18" t="n">
        <x:f>MAX(V3519,W3519*'01 Controls'!$E$12)</x:f>
        <x:v>0</x:v>
      </x:c>
      <x:c r="Y3519" s="18" t="n">
        <x:f>IF(U3519=0,0,N3519*R3519/U3519)</x:f>
        <x:v>0</x:v>
      </x:c>
      <x:c r="Z3519" s="18" t="n">
        <x:f>IF(U3519=0,0,P3519*R3519/U3519)</x:f>
        <x:v>0</x:v>
      </x:c>
      <x:c r="AA3519" s="18" t="n">
        <x:f>MAX(Y3519,Z3519*'01 Controls'!$E$13)</x:f>
        <x:v>0</x:v>
      </x:c>
      <x:c r="AB3519" s="18" t="n">
        <x:f>IF(U3519=0,0,N3519*S3519/U3519)</x:f>
        <x:v>566.8604651162791</x:v>
      </x:c>
      <x:c r="AC3519" s="18" t="n">
        <x:f>IF(U3519=0,0,P3519*S3519/U3519)</x:f>
        <x:v>1779.0697674418604</x:v>
      </x:c>
      <x:c r="AD3519" s="18" t="n">
        <x:f>MAX(AB3519,AC3519*'01 Controls'!$E$14)</x:f>
        <x:v>566.8604651162791</x:v>
      </x:c>
      <x:c r="AE3519" s="18" t="n">
        <x:f>IF(U3519=0,0,N3519*T3519/U3519)</x:f>
        <x:v>42.51453488372092</x:v>
      </x:c>
      <x:c r="AF3519" s="18" t="n">
        <x:f>IF(U3519=0,0,P3519*T3519/U3519)</x:f>
        <x:v>133.43023255813952</x:v>
      </x:c>
      <x:c r="AG3519" s="18" t="n">
        <x:f>MAX(AE3519,AF3519*'01 Controls'!$E$15)</x:f>
        <x:v>42.51453488372092</x:v>
      </x:c>
      <x:c r="AH3519" s="18" t="n">
        <x:f>SUM(V3519,Y3519,AB3519,AE3519)</x:f>
        <x:v>609.375</x:v>
      </x:c>
      <x:c r="AI3519" s="18" t="n">
        <x:f>N3519-AH3519</x:f>
        <x:v>0</x:v>
      </x:c>
      <x:c r="AJ3519" s="18" t="n">
        <x:f>V3519*INDEX('07 Mode Capacity'!$P$6:$P$17,MATCH("AIR-"&amp;I3519,'07 Mode Capacity'!$C$6:$C$17,0))</x:f>
        <x:v>0</x:v>
      </x:c>
      <x:c r="AK3519" s="18" t="n">
        <x:f>Y3519*INDEX('07 Mode Capacity'!$P$6:$P$17,MATCH("OCEAN-"&amp;I3519,'07 Mode Capacity'!$C$6:$C$17,0))</x:f>
        <x:v>0</x:v>
      </x:c>
      <x:c r="AL3519" s="18" t="n">
        <x:f>AB3519*INDEX('07 Mode Capacity'!$P$6:$P$17,MATCH("LAND-"&amp;I3519,'07 Mode Capacity'!$C$6:$C$17,0))</x:f>
        <x:v>69.18411207946711</x:v>
      </x:c>
      <x:c r="AM3519" s="18" t="n">
        <x:f>AE3519*INDEX('07 Mode Capacity'!$P$6:$P$17,MATCH("INLAND-"&amp;I3519,'07 Mode Capacity'!$C$6:$C$17,0))</x:f>
        <x:v>26.836635563651715</x:v>
      </x:c>
      <x:c r="AN3519" s="18" t="n">
        <x:f>SUM(AJ3519:AM3519)</x:f>
        <x:v>96.02074764311882</x:v>
      </x:c>
      <x:c r="AO3519" s="17" t="n">
        <x:f>IF(N3519=0,1,AN3519/N3519)</x:f>
        <x:v>0.1575725089528104</x:v>
      </x:c>
      <x:c r="AP3519" s="11" t="str">
        <x:f>IF(AO3519&gt;='01 Controls'!$E$16,"PASS","FAIL")</x:f>
        <x:v>FAIL</x:v>
      </x:c>
      <x:c r="AQ3519" s="11" t="str">
        <x:v>UNQUANTIFIED</x:v>
      </x:c>
      <x:c r="AR3519" s="11" t="str">
        <x:v>Position-class planning record; serial item and receiver open</x:v>
      </x:c>
      <x:c r="AS3519" s="26"/>
      <x:c r="AT3519" s="26"/>
    </x:row>
    <x:row r="3520">
      <x:c r="C3520" s="11" t="str">
        <x:v>M5-C-ERG-LIN-18</x:v>
      </x:c>
      <x:c r="D3520" s="11" t="str">
        <x:v>M5</x:v>
      </x:c>
      <x:c r="E3520" s="11" t="str">
        <x:v>Drought and water</x:v>
      </x:c>
      <x:c r="F3520" s="11" t="str">
        <x:v>C-ERG</x:v>
      </x:c>
      <x:c r="G3520" s="11" t="str">
        <x:v>Economic restart group</x:v>
      </x:c>
      <x:c r="H3520" s="11" t="str">
        <x:v>LIN-18</x:v>
      </x:c>
      <x:c r="I3520" s="19" t="n">
        <x:v>72</x:v>
      </x:c>
      <x:c r="J3520" s="21" t="n">
        <x:v>5</x:v>
      </x:c>
      <x:c r="K3520" s="18" t="n">
        <x:f>'05 Cargo Register'!K384</x:f>
        <x:v>60.9375</x:v>
      </x:c>
      <x:c r="L3520" s="18" t="n">
        <x:f>'05 Cargo Register'!N384</x:f>
        <x:v>5</x:v>
      </x:c>
      <x:c r="M3520" s="18" t="n">
        <x:f>'05 Cargo Register'!O384</x:f>
        <x:v>220</x:v>
      </x:c>
      <x:c r="N3520" s="18" t="n">
        <x:f>J3520*K3520</x:f>
        <x:v>304.6875</x:v>
      </x:c>
      <x:c r="O3520" s="18" t="n">
        <x:f>J3520*L3520</x:f>
        <x:v>25</x:v>
      </x:c>
      <x:c r="P3520" s="18" t="n">
        <x:f>J3520*M3520</x:f>
        <x:v>1100</x:v>
      </x:c>
      <x:c r="Q3520" s="22" t="n">
        <x:f>'01 Controls'!$E$29*'02 Cargo Classes'!$M$13</x:f>
        <x:v>0</x:v>
      </x:c>
      <x:c r="R3520" s="22" t="n">
        <x:f>'01 Controls'!$F$29*'02 Cargo Classes'!$N$13</x:f>
        <x:v>0</x:v>
      </x:c>
      <x:c r="S3520" s="22" t="n">
        <x:f>'01 Controls'!$G$29*'02 Cargo Classes'!$O$13</x:f>
        <x:v>0.8</x:v>
      </x:c>
      <x:c r="T3520" s="22" t="n">
        <x:f>'01 Controls'!$H$29*'02 Cargo Classes'!$P$13</x:f>
        <x:v>0.15</x:v>
      </x:c>
      <x:c r="U3520" s="22" t="n">
        <x:f>SUM(Q3520:T3520)</x:f>
        <x:v>0.9500000000000001</x:v>
      </x:c>
      <x:c r="V3520" s="18" t="n">
        <x:f>IF(U3520=0,0,N3520*Q3520/U3520)</x:f>
        <x:v>0</x:v>
      </x:c>
      <x:c r="W3520" s="18" t="n">
        <x:f>IF(U3520=0,0,P3520*Q3520/U3520)</x:f>
        <x:v>0</x:v>
      </x:c>
      <x:c r="X3520" s="18" t="n">
        <x:f>MAX(V3520,W3520*'01 Controls'!$E$12)</x:f>
        <x:v>0</x:v>
      </x:c>
      <x:c r="Y3520" s="18" t="n">
        <x:f>IF(U3520=0,0,N3520*R3520/U3520)</x:f>
        <x:v>0</x:v>
      </x:c>
      <x:c r="Z3520" s="18" t="n">
        <x:f>IF(U3520=0,0,P3520*R3520/U3520)</x:f>
        <x:v>0</x:v>
      </x:c>
      <x:c r="AA3520" s="18" t="n">
        <x:f>MAX(Y3520,Z3520*'01 Controls'!$E$13)</x:f>
        <x:v>0</x:v>
      </x:c>
      <x:c r="AB3520" s="18" t="n">
        <x:f>IF(U3520=0,0,N3520*S3520/U3520)</x:f>
        <x:v>256.57894736842104</x:v>
      </x:c>
      <x:c r="AC3520" s="18" t="n">
        <x:f>IF(U3520=0,0,P3520*S3520/U3520)</x:f>
        <x:v>926.3157894736842</x:v>
      </x:c>
      <x:c r="AD3520" s="18" t="n">
        <x:f>MAX(AB3520,AC3520*'01 Controls'!$E$14)</x:f>
        <x:v>256.57894736842104</x:v>
      </x:c>
      <x:c r="AE3520" s="18" t="n">
        <x:f>IF(U3520=0,0,N3520*T3520/U3520)</x:f>
        <x:v>48.108552631578945</x:v>
      </x:c>
      <x:c r="AF3520" s="18" t="n">
        <x:f>IF(U3520=0,0,P3520*T3520/U3520)</x:f>
        <x:v>173.68421052631578</x:v>
      </x:c>
      <x:c r="AG3520" s="18" t="n">
        <x:f>MAX(AE3520,AF3520*'01 Controls'!$E$15)</x:f>
        <x:v>48.108552631578945</x:v>
      </x:c>
      <x:c r="AH3520" s="18" t="n">
        <x:f>SUM(V3520,Y3520,AB3520,AE3520)</x:f>
        <x:v>304.6875</x:v>
      </x:c>
      <x:c r="AI3520" s="18" t="n">
        <x:f>N3520-AH3520</x:f>
        <x:v>0</x:v>
      </x:c>
      <x:c r="AJ3520" s="18" t="n">
        <x:f>V3520*INDEX('07 Mode Capacity'!$P$6:$P$17,MATCH("AIR-"&amp;I3520,'07 Mode Capacity'!$C$6:$C$17,0))</x:f>
        <x:v>0</x:v>
      </x:c>
      <x:c r="AK3520" s="18" t="n">
        <x:f>Y3520*INDEX('07 Mode Capacity'!$P$6:$P$17,MATCH("OCEAN-"&amp;I3520,'07 Mode Capacity'!$C$6:$C$17,0))</x:f>
        <x:v>0</x:v>
      </x:c>
      <x:c r="AL3520" s="18" t="n">
        <x:f>AB3520*INDEX('07 Mode Capacity'!$P$6:$P$17,MATCH("LAND-"&amp;I3520,'07 Mode Capacity'!$C$6:$C$17,0))</x:f>
        <x:v>183.45657083175334</x:v>
      </x:c>
      <x:c r="AM3520" s="18" t="n">
        <x:f>AE3520*INDEX('07 Mode Capacity'!$P$6:$P$17,MATCH("INLAND-"&amp;I3520,'07 Mode Capacity'!$C$6:$C$17,0))</x:f>
        <x:v>48.108552631578945</x:v>
      </x:c>
      <x:c r="AN3520" s="18" t="n">
        <x:f>SUM(AJ3520:AM3520)</x:f>
        <x:v>231.56512346333227</x:v>
      </x:c>
      <x:c r="AO3520" s="17" t="n">
        <x:f>IF(N3520=0,1,AN3520/N3520)</x:f>
        <x:v>0.760008610341193</x:v>
      </x:c>
      <x:c r="AP3520" s="11" t="str">
        <x:f>IF(AO3520&gt;='01 Controls'!$E$16,"PASS","FAIL")</x:f>
        <x:v>FAIL</x:v>
      </x:c>
      <x:c r="AQ3520" s="11" t="str">
        <x:v>UNQUANTIFIED</x:v>
      </x:c>
      <x:c r="AR3520" s="11" t="str">
        <x:v>Position-class planning record; serial item and receiver open</x:v>
      </x:c>
      <x:c r="AS3520" s="26"/>
      <x:c r="AT3520" s="26"/>
    </x:row>
    <x:row r="3521">
      <x:c r="C3521" s="11" t="str">
        <x:v>M5-C-ERG-BLK-08</x:v>
      </x:c>
      <x:c r="D3521" s="11" t="str">
        <x:v>M5</x:v>
      </x:c>
      <x:c r="E3521" s="11" t="str">
        <x:v>Drought and water</x:v>
      </x:c>
      <x:c r="F3521" s="11" t="str">
        <x:v>C-ERG</x:v>
      </x:c>
      <x:c r="G3521" s="11" t="str">
        <x:v>Economic restart group</x:v>
      </x:c>
      <x:c r="H3521" s="11" t="str">
        <x:v>BLK-08</x:v>
      </x:c>
      <x:c r="I3521" s="19" t="n">
        <x:v>48</x:v>
      </x:c>
      <x:c r="J3521" s="21" t="n">
        <x:v>5</x:v>
      </x:c>
      <x:c r="K3521" s="18" t="n">
        <x:f>'05 Cargo Register'!K385</x:f>
        <x:v>182.8125</x:v>
      </x:c>
      <x:c r="L3521" s="18" t="n">
        <x:f>'05 Cargo Register'!N385</x:f>
        <x:v>29</x:v>
      </x:c>
      <x:c r="M3521" s="18" t="n">
        <x:f>'05 Cargo Register'!O385</x:f>
        <x:v>1479</x:v>
      </x:c>
      <x:c r="N3521" s="18" t="n">
        <x:f>J3521*K3521</x:f>
        <x:v>914.0625</x:v>
      </x:c>
      <x:c r="O3521" s="18" t="n">
        <x:f>J3521*L3521</x:f>
        <x:v>145</x:v>
      </x:c>
      <x:c r="P3521" s="18" t="n">
        <x:f>J3521*M3521</x:f>
        <x:v>7395</x:v>
      </x:c>
      <x:c r="Q3521" s="22" t="n">
        <x:f>'01 Controls'!$E$29*'02 Cargo Classes'!$M$14</x:f>
        <x:v>0.05</x:v>
      </x:c>
      <x:c r="R3521" s="22" t="n">
        <x:f>'01 Controls'!$F$29*'02 Cargo Classes'!$N$14</x:f>
        <x:v>0</x:v>
      </x:c>
      <x:c r="S3521" s="22" t="n">
        <x:f>'01 Controls'!$G$29*'02 Cargo Classes'!$O$14</x:f>
        <x:v>0.8</x:v>
      </x:c>
      <x:c r="T3521" s="22" t="n">
        <x:f>'01 Controls'!$H$29*'02 Cargo Classes'!$P$14</x:f>
        <x:v>0.075</x:v>
      </x:c>
      <x:c r="U3521" s="22" t="n">
        <x:f>SUM(Q3521:T3521)</x:f>
        <x:v>0.925</x:v>
      </x:c>
      <x:c r="V3521" s="18" t="n">
        <x:f>IF(U3521=0,0,N3521*Q3521/U3521)</x:f>
        <x:v>49.40878378378378</x:v>
      </x:c>
      <x:c r="W3521" s="18" t="n">
        <x:f>IF(U3521=0,0,P3521*Q3521/U3521)</x:f>
        <x:v>399.7297297297297</x:v>
      </x:c>
      <x:c r="X3521" s="18" t="n">
        <x:f>MAX(V3521,W3521*'01 Controls'!$E$12)</x:f>
        <x:v>99.93243243243242</x:v>
      </x:c>
      <x:c r="Y3521" s="18" t="n">
        <x:f>IF(U3521=0,0,N3521*R3521/U3521)</x:f>
        <x:v>0</x:v>
      </x:c>
      <x:c r="Z3521" s="18" t="n">
        <x:f>IF(U3521=0,0,P3521*R3521/U3521)</x:f>
        <x:v>0</x:v>
      </x:c>
      <x:c r="AA3521" s="18" t="n">
        <x:f>MAX(Y3521,Z3521*'01 Controls'!$E$13)</x:f>
        <x:v>0</x:v>
      </x:c>
      <x:c r="AB3521" s="18" t="n">
        <x:f>IF(U3521=0,0,N3521*S3521/U3521)</x:f>
        <x:v>790.5405405405405</x:v>
      </x:c>
      <x:c r="AC3521" s="18" t="n">
        <x:f>IF(U3521=0,0,P3521*S3521/U3521)</x:f>
        <x:v>6395.675675675675</x:v>
      </x:c>
      <x:c r="AD3521" s="18" t="n">
        <x:f>MAX(AB3521,AC3521*'01 Controls'!$E$14)</x:f>
        <x:v>1279.135135135135</x:v>
      </x:c>
      <x:c r="AE3521" s="18" t="n">
        <x:f>IF(U3521=0,0,N3521*T3521/U3521)</x:f>
        <x:v>74.11317567567568</x:v>
      </x:c>
      <x:c r="AF3521" s="18" t="n">
        <x:f>IF(U3521=0,0,P3521*T3521/U3521)</x:f>
        <x:v>599.5945945945946</x:v>
      </x:c>
      <x:c r="AG3521" s="18" t="n">
        <x:f>MAX(AE3521,AF3521*'01 Controls'!$E$15)</x:f>
        <x:v>107.92702702702702</x:v>
      </x:c>
      <x:c r="AH3521" s="18" t="n">
        <x:f>SUM(V3521,Y3521,AB3521,AE3521)</x:f>
        <x:v>914.0625</x:v>
      </x:c>
      <x:c r="AI3521" s="18" t="n">
        <x:f>N3521-AH3521</x:f>
        <x:v>0</x:v>
      </x:c>
      <x:c r="AJ3521" s="18" t="n">
        <x:f>V3521*INDEX('07 Mode Capacity'!$P$6:$P$17,MATCH("AIR-"&amp;I3521,'07 Mode Capacity'!$C$6:$C$17,0))</x:f>
        <x:v>13.851043927300353</x:v>
      </x:c>
      <x:c r="AK3521" s="18" t="n">
        <x:f>Y3521*INDEX('07 Mode Capacity'!$P$6:$P$17,MATCH("OCEAN-"&amp;I3521,'07 Mode Capacity'!$C$6:$C$17,0))</x:f>
        <x:v>0</x:v>
      </x:c>
      <x:c r="AL3521" s="18" t="n">
        <x:f>AB3521*INDEX('07 Mode Capacity'!$P$6:$P$17,MATCH("LAND-"&amp;I3521,'07 Mode Capacity'!$C$6:$C$17,0))</x:f>
        <x:v>96.48378873785143</x:v>
      </x:c>
      <x:c r="AM3521" s="18" t="n">
        <x:f>AE3521*INDEX('07 Mode Capacity'!$P$6:$P$17,MATCH("INLAND-"&amp;I3521,'07 Mode Capacity'!$C$6:$C$17,0))</x:f>
        <x:v>46.78278361771719</x:v>
      </x:c>
      <x:c r="AN3521" s="18" t="n">
        <x:f>SUM(AJ3521:AM3521)</x:f>
        <x:v>157.11761628286897</x:v>
      </x:c>
      <x:c r="AO3521" s="17" t="n">
        <x:f>IF(N3521=0,1,AN3521/N3521)</x:f>
        <x:v>0.17188935798467717</x:v>
      </x:c>
      <x:c r="AP3521" s="11" t="str">
        <x:f>IF(AO3521&gt;='01 Controls'!$E$16,"PASS","FAIL")</x:f>
        <x:v>FAIL</x:v>
      </x:c>
      <x:c r="AQ3521" s="11" t="str">
        <x:v>UNQUANTIFIED</x:v>
      </x:c>
      <x:c r="AR3521" s="11" t="str">
        <x:v>Position-class planning record; serial item and receiver open</x:v>
      </x:c>
      <x:c r="AS3521" s="26"/>
      <x:c r="AT3521" s="26"/>
    </x:row>
    <x:row r="3522">
      <x:c r="C3522" s="11" t="str">
        <x:v>M5-CM-HCG-APL-45</x:v>
      </x:c>
      <x:c r="D3522" s="11" t="str">
        <x:v>M5</x:v>
      </x:c>
      <x:c r="E3522" s="11" t="str">
        <x:v>Drought and water</x:v>
      </x:c>
      <x:c r="F3522" s="11" t="str">
        <x:v>CM-HCG</x:v>
      </x:c>
      <x:c r="G3522" s="11" t="str">
        <x:v>Household collection group</x:v>
      </x:c>
      <x:c r="H3522" s="11" t="str">
        <x:v>APL-45</x:v>
      </x:c>
      <x:c r="I3522" s="19" t="n">
        <x:v>24</x:v>
      </x:c>
      <x:c r="J3522" s="21" t="n">
        <x:v>5</x:v>
      </x:c>
      <x:c r="K3522" s="18" t="n">
        <x:f>'05 Cargo Register'!K386</x:f>
        <x:v>268.296</x:v>
      </x:c>
      <x:c r="L3522" s="18" t="n">
        <x:f>'05 Cargo Register'!N386</x:f>
        <x:v>71</x:v>
      </x:c>
      <x:c r="M3522" s="18" t="n">
        <x:f>'05 Cargo Register'!O386</x:f>
        <x:v>532.5</x:v>
      </x:c>
      <x:c r="N3522" s="18" t="n">
        <x:f>J3522*K3522</x:f>
        <x:v>1341.48</x:v>
      </x:c>
      <x:c r="O3522" s="18" t="n">
        <x:f>J3522*L3522</x:f>
        <x:v>355</x:v>
      </x:c>
      <x:c r="P3522" s="18" t="n">
        <x:f>J3522*M3522</x:f>
        <x:v>2662.5</x:v>
      </x:c>
      <x:c r="Q3522" s="22" t="n">
        <x:f>'01 Controls'!$E$29*'02 Cargo Classes'!$M$6</x:f>
        <x:v>0.15000000000000002</x:v>
      </x:c>
      <x:c r="R3522" s="22" t="n">
        <x:f>'01 Controls'!$F$29*'02 Cargo Classes'!$N$6</x:f>
        <x:v>0</x:v>
      </x:c>
      <x:c r="S3522" s="22" t="n">
        <x:f>'01 Controls'!$G$29*'02 Cargo Classes'!$O$6</x:f>
        <x:v>0.8</x:v>
      </x:c>
      <x:c r="T3522" s="22" t="n">
        <x:f>'01 Controls'!$H$29*'02 Cargo Classes'!$P$6</x:f>
        <x:v>0.045</x:v>
      </x:c>
      <x:c r="U3522" s="22" t="n">
        <x:f>SUM(Q3522:T3522)</x:f>
        <x:v>0.9950000000000001</x:v>
      </x:c>
      <x:c r="V3522" s="18" t="n">
        <x:f>IF(U3522=0,0,N3522*Q3522/U3522)</x:f>
        <x:v>202.23316582914575</x:v>
      </x:c>
      <x:c r="W3522" s="18" t="n">
        <x:f>IF(U3522=0,0,P3522*Q3522/U3522)</x:f>
        <x:v>401.3819095477387</x:v>
      </x:c>
      <x:c r="X3522" s="18" t="n">
        <x:f>MAX(V3522,W3522*'01 Controls'!$E$12)</x:f>
        <x:v>202.23316582914575</x:v>
      </x:c>
      <x:c r="Y3522" s="18" t="n">
        <x:f>IF(U3522=0,0,N3522*R3522/U3522)</x:f>
        <x:v>0</x:v>
      </x:c>
      <x:c r="Z3522" s="18" t="n">
        <x:f>IF(U3522=0,0,P3522*R3522/U3522)</x:f>
        <x:v>0</x:v>
      </x:c>
      <x:c r="AA3522" s="18" t="n">
        <x:f>MAX(Y3522,Z3522*'01 Controls'!$E$13)</x:f>
        <x:v>0</x:v>
      </x:c>
      <x:c r="AB3522" s="18" t="n">
        <x:f>IF(U3522=0,0,N3522*S3522/U3522)</x:f>
        <x:v>1078.5768844221104</x:v>
      </x:c>
      <x:c r="AC3522" s="18" t="n">
        <x:f>IF(U3522=0,0,P3522*S3522/U3522)</x:f>
        <x:v>2140.7035175879396</x:v>
      </x:c>
      <x:c r="AD3522" s="18" t="n">
        <x:f>MAX(AB3522,AC3522*'01 Controls'!$E$14)</x:f>
        <x:v>1078.5768844221104</x:v>
      </x:c>
      <x:c r="AE3522" s="18" t="n">
        <x:f>IF(U3522=0,0,N3522*T3522/U3522)</x:f>
        <x:v>60.66994974874371</x:v>
      </x:c>
      <x:c r="AF3522" s="18" t="n">
        <x:f>IF(U3522=0,0,P3522*T3522/U3522)</x:f>
        <x:v>120.4145728643216</x:v>
      </x:c>
      <x:c r="AG3522" s="18" t="n">
        <x:f>MAX(AE3522,AF3522*'01 Controls'!$E$15)</x:f>
        <x:v>60.66994974874371</x:v>
      </x:c>
      <x:c r="AH3522" s="18" t="n">
        <x:f>SUM(V3522,Y3522,AB3522,AE3522)</x:f>
        <x:v>1341.4799999999998</x:v>
      </x:c>
      <x:c r="AI3522" s="18" t="n">
        <x:f>N3522-AH3522</x:f>
        <x:v>2.2737367544323206e-13</x:v>
      </x:c>
      <x:c r="AJ3522" s="18" t="n">
        <x:f>V3522*INDEX('07 Mode Capacity'!$P$6:$P$17,MATCH("AIR-"&amp;I3522,'07 Mode Capacity'!$C$6:$C$17,0))</x:f>
        <x:v>41.03595433032463</x:v>
      </x:c>
      <x:c r="AK3522" s="18" t="n">
        <x:f>Y3522*INDEX('07 Mode Capacity'!$P$6:$P$17,MATCH("OCEAN-"&amp;I3522,'07 Mode Capacity'!$C$6:$C$17,0))</x:f>
        <x:v>0</x:v>
      </x:c>
      <x:c r="AL3522" s="18" t="n">
        <x:f>AB3522*INDEX('07 Mode Capacity'!$P$6:$P$17,MATCH("LAND-"&amp;I3522,'07 Mode Capacity'!$C$6:$C$17,0))</x:f>
        <x:v>412.55665516564625</x:v>
      </x:c>
      <x:c r="AM3522" s="18" t="n">
        <x:f>AE3522*INDEX('07 Mode Capacity'!$P$6:$P$17,MATCH("INLAND-"&amp;I3522,'07 Mode Capacity'!$C$6:$C$17,0))</x:f>
        <x:v>60.66994974874371</x:v>
      </x:c>
      <x:c r="AN3522" s="18" t="n">
        <x:f>SUM(AJ3522:AM3522)</x:f>
        <x:v>514.2625592447146</x:v>
      </x:c>
      <x:c r="AO3522" s="17" t="n">
        <x:f>IF(N3522=0,1,AN3522/N3522)</x:f>
        <x:v>0.3833546226889067</x:v>
      </x:c>
      <x:c r="AP3522" s="11" t="str">
        <x:f>IF(AO3522&gt;='01 Controls'!$E$16,"PASS","FAIL")</x:f>
        <x:v>FAIL</x:v>
      </x:c>
      <x:c r="AQ3522" s="11" t="str">
        <x:v>UNQUANTIFIED</x:v>
      </x:c>
      <x:c r="AR3522" s="11" t="str">
        <x:v>Position-class planning record; serial item and receiver open</x:v>
      </x:c>
      <x:c r="AS3522" s="26"/>
      <x:c r="AT3522" s="26"/>
    </x:row>
    <x:row r="3523">
      <x:c r="C3523" s="11" t="str">
        <x:v>M5-CM-HCG-ISO-18</x:v>
      </x:c>
      <x:c r="D3523" s="11" t="str">
        <x:v>M5</x:v>
      </x:c>
      <x:c r="E3523" s="11" t="str">
        <x:v>Drought and water</x:v>
      </x:c>
      <x:c r="F3523" s="11" t="str">
        <x:v>CM-HCG</x:v>
      </x:c>
      <x:c r="G3523" s="11" t="str">
        <x:v>Household collection group</x:v>
      </x:c>
      <x:c r="H3523" s="11" t="str">
        <x:v>ISO-18</x:v>
      </x:c>
      <x:c r="I3523" s="19" t="n">
        <x:v>48</x:v>
      </x:c>
      <x:c r="J3523" s="21" t="n">
        <x:v>5</x:v>
      </x:c>
      <x:c r="K3523" s="18" t="n">
        <x:f>'05 Cargo Register'!K387</x:f>
        <x:v>536.592</x:v>
      </x:c>
      <x:c r="L3523" s="18" t="n">
        <x:f>'05 Cargo Register'!N387</x:f>
        <x:v>36</x:v>
      </x:c>
      <x:c r="M3523" s="18" t="n">
        <x:f>'05 Cargo Register'!O387</x:f>
        <x:v>950.4000000000001</x:v>
      </x:c>
      <x:c r="N3523" s="18" t="n">
        <x:f>J3523*K3523</x:f>
        <x:v>2682.96</x:v>
      </x:c>
      <x:c r="O3523" s="18" t="n">
        <x:f>J3523*L3523</x:f>
        <x:v>180</x:v>
      </x:c>
      <x:c r="P3523" s="18" t="n">
        <x:f>J3523*M3523</x:f>
        <x:v>4752</x:v>
      </x:c>
      <x:c r="Q3523" s="22" t="n">
        <x:f>'01 Controls'!$E$29*'02 Cargo Classes'!$M$7</x:f>
        <x:v>0.010000000000000002</x:v>
      </x:c>
      <x:c r="R3523" s="22" t="n">
        <x:f>'01 Controls'!$F$29*'02 Cargo Classes'!$N$7</x:f>
        <x:v>0</x:v>
      </x:c>
      <x:c r="S3523" s="22" t="n">
        <x:f>'01 Controls'!$G$29*'02 Cargo Classes'!$O$7</x:f>
        <x:v>0.96</x:v>
      </x:c>
      <x:c r="T3523" s="22" t="n">
        <x:f>'01 Controls'!$H$29*'02 Cargo Classes'!$P$7</x:f>
        <x:v>0.12</x:v>
      </x:c>
      <x:c r="U3523" s="22" t="n">
        <x:f>SUM(Q3523:T3523)</x:f>
        <x:v>1.0899999999999999</x:v>
      </x:c>
      <x:c r="V3523" s="18" t="n">
        <x:f>IF(U3523=0,0,N3523*Q3523/U3523)</x:f>
        <x:v>24.614311926605513</x:v>
      </x:c>
      <x:c r="W3523" s="18" t="n">
        <x:f>IF(U3523=0,0,P3523*Q3523/U3523)</x:f>
        <x:v>43.59633027522937</x:v>
      </x:c>
      <x:c r="X3523" s="18" t="n">
        <x:f>MAX(V3523,W3523*'01 Controls'!$E$12)</x:f>
        <x:v>24.614311926605513</x:v>
      </x:c>
      <x:c r="Y3523" s="18" t="n">
        <x:f>IF(U3523=0,0,N3523*R3523/U3523)</x:f>
        <x:v>0</x:v>
      </x:c>
      <x:c r="Z3523" s="18" t="n">
        <x:f>IF(U3523=0,0,P3523*R3523/U3523)</x:f>
        <x:v>0</x:v>
      </x:c>
      <x:c r="AA3523" s="18" t="n">
        <x:f>MAX(Y3523,Z3523*'01 Controls'!$E$13)</x:f>
        <x:v>0</x:v>
      </x:c>
      <x:c r="AB3523" s="18" t="n">
        <x:f>IF(U3523=0,0,N3523*S3523/U3523)</x:f>
        <x:v>2362.9739449541285</x:v>
      </x:c>
      <x:c r="AC3523" s="18" t="n">
        <x:f>IF(U3523=0,0,P3523*S3523/U3523)</x:f>
        <x:v>4185.247706422019</x:v>
      </x:c>
      <x:c r="AD3523" s="18" t="n">
        <x:f>MAX(AB3523,AC3523*'01 Controls'!$E$14)</x:f>
        <x:v>2362.9739449541285</x:v>
      </x:c>
      <x:c r="AE3523" s="18" t="n">
        <x:f>IF(U3523=0,0,N3523*T3523/U3523)</x:f>
        <x:v>295.37174311926606</x:v>
      </x:c>
      <x:c r="AF3523" s="18" t="n">
        <x:f>IF(U3523=0,0,P3523*T3523/U3523)</x:f>
        <x:v>523.1559633027524</x:v>
      </x:c>
      <x:c r="AG3523" s="18" t="n">
        <x:f>MAX(AE3523,AF3523*'01 Controls'!$E$15)</x:f>
        <x:v>295.37174311926606</x:v>
      </x:c>
      <x:c r="AH3523" s="18" t="n">
        <x:f>SUM(V3523,Y3523,AB3523,AE3523)</x:f>
        <x:v>2682.96</x:v>
      </x:c>
      <x:c r="AI3523" s="18" t="n">
        <x:f>N3523-AH3523</x:f>
        <x:v>0</x:v>
      </x:c>
      <x:c r="AJ3523" s="18" t="n">
        <x:f>V3523*INDEX('07 Mode Capacity'!$P$6:$P$17,MATCH("AIR-"&amp;I3523,'07 Mode Capacity'!$C$6:$C$17,0))</x:f>
        <x:v>6.900269337282944</x:v>
      </x:c>
      <x:c r="AK3523" s="18" t="n">
        <x:f>Y3523*INDEX('07 Mode Capacity'!$P$6:$P$17,MATCH("OCEAN-"&amp;I3523,'07 Mode Capacity'!$C$6:$C$17,0))</x:f>
        <x:v>0</x:v>
      </x:c>
      <x:c r="AL3523" s="18" t="n">
        <x:f>AB3523*INDEX('07 Mode Capacity'!$P$6:$P$17,MATCH("LAND-"&amp;I3523,'07 Mode Capacity'!$C$6:$C$17,0))</x:f>
        <x:v>288.3959357000361</x:v>
      </x:c>
      <x:c r="AM3523" s="18" t="n">
        <x:f>AE3523*INDEX('07 Mode Capacity'!$P$6:$P$17,MATCH("INLAND-"&amp;I3523,'07 Mode Capacity'!$C$6:$C$17,0))</x:f>
        <x:v>186.44879563124442</x:v>
      </x:c>
      <x:c r="AN3523" s="18" t="n">
        <x:f>SUM(AJ3523:AM3523)</x:f>
        <x:v>481.7450006685635</x:v>
      </x:c>
      <x:c r="AO3523" s="17" t="n">
        <x:f>IF(N3523=0,1,AN3523/N3523)</x:f>
        <x:v>0.17955728026827217</x:v>
      </x:c>
      <x:c r="AP3523" s="11" t="str">
        <x:f>IF(AO3523&gt;='01 Controls'!$E$16,"PASS","FAIL")</x:f>
        <x:v>FAIL</x:v>
      </x:c>
      <x:c r="AQ3523" s="11" t="str">
        <x:v>UNQUANTIFIED</x:v>
      </x:c>
      <x:c r="AR3523" s="11" t="str">
        <x:v>Position-class planning record; serial item and receiver open</x:v>
      </x:c>
      <x:c r="AS3523" s="26"/>
      <x:c r="AT3523" s="26"/>
    </x:row>
    <x:row r="3524">
      <x:c r="C3524" s="11" t="str">
        <x:v>M5-CM-HCG-COL-12</x:v>
      </x:c>
      <x:c r="D3524" s="11" t="str">
        <x:v>M5</x:v>
      </x:c>
      <x:c r="E3524" s="11" t="str">
        <x:v>Drought and water</x:v>
      </x:c>
      <x:c r="F3524" s="11" t="str">
        <x:v>CM-HCG</x:v>
      </x:c>
      <x:c r="G3524" s="11" t="str">
        <x:v>Household collection group</x:v>
      </x:c>
      <x:c r="H3524" s="11" t="str">
        <x:v>COL-12</x:v>
      </x:c>
      <x:c r="I3524" s="19" t="n">
        <x:v>24</x:v>
      </x:c>
      <x:c r="J3524" s="21" t="n">
        <x:v>5</x:v>
      </x:c>
      <x:c r="K3524" s="18" t="n">
        <x:f>'05 Cargo Register'!K388</x:f>
        <x:v>134.148</x:v>
      </x:c>
      <x:c r="L3524" s="18" t="n">
        <x:f>'05 Cargo Register'!N388</x:f>
        <x:v>14</x:v>
      </x:c>
      <x:c r="M3524" s="18" t="n">
        <x:f>'05 Cargo Register'!O388</x:f>
        <x:v>369.6</x:v>
      </x:c>
      <x:c r="N3524" s="18" t="n">
        <x:f>J3524*K3524</x:f>
        <x:v>670.74</x:v>
      </x:c>
      <x:c r="O3524" s="18" t="n">
        <x:f>J3524*L3524</x:f>
        <x:v>70</x:v>
      </x:c>
      <x:c r="P3524" s="18" t="n">
        <x:f>J3524*M3524</x:f>
        <x:v>1848</x:v>
      </x:c>
      <x:c r="Q3524" s="22" t="n">
        <x:f>'01 Controls'!$E$29*'02 Cargo Classes'!$M$8</x:f>
        <x:v>0.1</x:v>
      </x:c>
      <x:c r="R3524" s="22" t="n">
        <x:f>'01 Controls'!$F$29*'02 Cargo Classes'!$N$8</x:f>
        <x:v>0</x:v>
      </x:c>
      <x:c r="S3524" s="22" t="n">
        <x:f>'01 Controls'!$G$29*'02 Cargo Classes'!$O$8</x:f>
        <x:v>0.96</x:v>
      </x:c>
      <x:c r="T3524" s="22" t="n">
        <x:f>'01 Controls'!$H$29*'02 Cargo Classes'!$P$8</x:f>
        <x:v>0.03</x:v>
      </x:c>
      <x:c r="U3524" s="22" t="n">
        <x:f>SUM(Q3524:T3524)</x:f>
        <x:v>1.09</x:v>
      </x:c>
      <x:c r="V3524" s="18" t="n">
        <x:f>IF(U3524=0,0,N3524*Q3524/U3524)</x:f>
        <x:v>61.53577981651375</x:v>
      </x:c>
      <x:c r="W3524" s="18" t="n">
        <x:f>IF(U3524=0,0,P3524*Q3524/U3524)</x:f>
        <x:v>169.54128440366972</x:v>
      </x:c>
      <x:c r="X3524" s="18" t="n">
        <x:f>MAX(V3524,W3524*'01 Controls'!$E$12)</x:f>
        <x:v>61.53577981651375</x:v>
      </x:c>
      <x:c r="Y3524" s="18" t="n">
        <x:f>IF(U3524=0,0,N3524*R3524/U3524)</x:f>
        <x:v>0</x:v>
      </x:c>
      <x:c r="Z3524" s="18" t="n">
        <x:f>IF(U3524=0,0,P3524*R3524/U3524)</x:f>
        <x:v>0</x:v>
      </x:c>
      <x:c r="AA3524" s="18" t="n">
        <x:f>MAX(Y3524,Z3524*'01 Controls'!$E$13)</x:f>
        <x:v>0</x:v>
      </x:c>
      <x:c r="AB3524" s="18" t="n">
        <x:f>IF(U3524=0,0,N3524*S3524/U3524)</x:f>
        <x:v>590.743486238532</x:v>
      </x:c>
      <x:c r="AC3524" s="18" t="n">
        <x:f>IF(U3524=0,0,P3524*S3524/U3524)</x:f>
        <x:v>1627.596330275229</x:v>
      </x:c>
      <x:c r="AD3524" s="18" t="n">
        <x:f>MAX(AB3524,AC3524*'01 Controls'!$E$14)</x:f>
        <x:v>590.743486238532</x:v>
      </x:c>
      <x:c r="AE3524" s="18" t="n">
        <x:f>IF(U3524=0,0,N3524*T3524/U3524)</x:f>
        <x:v>18.460733944954125</x:v>
      </x:c>
      <x:c r="AF3524" s="18" t="n">
        <x:f>IF(U3524=0,0,P3524*T3524/U3524)</x:f>
        <x:v>50.86238532110091</x:v>
      </x:c>
      <x:c r="AG3524" s="18" t="n">
        <x:f>MAX(AE3524,AF3524*'01 Controls'!$E$15)</x:f>
        <x:v>18.460733944954125</x:v>
      </x:c>
      <x:c r="AH3524" s="18" t="n">
        <x:f>SUM(V3524,Y3524,AB3524,AE3524)</x:f>
        <x:v>670.7399999999999</x:v>
      </x:c>
      <x:c r="AI3524" s="18" t="n">
        <x:f>N3524-AH3524</x:f>
        <x:v>1.1368683772161603e-13</x:v>
      </x:c>
      <x:c r="AJ3524" s="18" t="n">
        <x:f>V3524*INDEX('07 Mode Capacity'!$P$6:$P$17,MATCH("AIR-"&amp;I3524,'07 Mode Capacity'!$C$6:$C$17,0))</x:f>
        <x:v>12.486475400205808</x:v>
      </x:c>
      <x:c r="AK3524" s="18" t="n">
        <x:f>Y3524*INDEX('07 Mode Capacity'!$P$6:$P$17,MATCH("OCEAN-"&amp;I3524,'07 Mode Capacity'!$C$6:$C$17,0))</x:f>
        <x:v>0</x:v>
      </x:c>
      <x:c r="AL3524" s="18" t="n">
        <x:f>AB3524*INDEX('07 Mode Capacity'!$P$6:$P$17,MATCH("LAND-"&amp;I3524,'07 Mode Capacity'!$C$6:$C$17,0))</x:f>
        <x:v>225.95992948063375</x:v>
      </x:c>
      <x:c r="AM3524" s="18" t="n">
        <x:f>AE3524*INDEX('07 Mode Capacity'!$P$6:$P$17,MATCH("INLAND-"&amp;I3524,'07 Mode Capacity'!$C$6:$C$17,0))</x:f>
        <x:v>18.460733944954125</x:v>
      </x:c>
      <x:c r="AN3524" s="18" t="n">
        <x:f>SUM(AJ3524:AM3524)</x:f>
        <x:v>256.9071388257937</x:v>
      </x:c>
      <x:c r="AO3524" s="17" t="n">
        <x:f>IF(N3524=0,1,AN3524/N3524)</x:f>
        <x:v>0.38302045326921563</x:v>
      </x:c>
      <x:c r="AP3524" s="11" t="str">
        <x:f>IF(AO3524&gt;='01 Controls'!$E$16,"PASS","FAIL")</x:f>
        <x:v>FAIL</x:v>
      </x:c>
      <x:c r="AQ3524" s="11" t="str">
        <x:v>UNQUANTIFIED</x:v>
      </x:c>
      <x:c r="AR3524" s="11" t="str">
        <x:v>Position-class planning record; serial item and receiver open</x:v>
      </x:c>
      <x:c r="AS3524" s="26"/>
      <x:c r="AT3524" s="26"/>
    </x:row>
    <x:row r="3525">
      <x:c r="C3525" s="11" t="str">
        <x:v>M5-CM-HCG-BAT-22</x:v>
      </x:c>
      <x:c r="D3525" s="11" t="str">
        <x:v>M5</x:v>
      </x:c>
      <x:c r="E3525" s="11" t="str">
        <x:v>Drought and water</x:v>
      </x:c>
      <x:c r="F3525" s="11" t="str">
        <x:v>CM-HCG</x:v>
      </x:c>
      <x:c r="G3525" s="11" t="str">
        <x:v>Household collection group</x:v>
      </x:c>
      <x:c r="H3525" s="11" t="str">
        <x:v>BAT-22</x:v>
      </x:c>
      <x:c r="I3525" s="19" t="n">
        <x:v>48</x:v>
      </x:c>
      <x:c r="J3525" s="21" t="n">
        <x:v>5</x:v>
      </x:c>
      <x:c r="K3525" s="18" t="n">
        <x:f>'05 Cargo Register'!K389</x:f>
        <x:v>201.22199999999998</x:v>
      </x:c>
      <x:c r="L3525" s="18" t="n">
        <x:f>'05 Cargo Register'!N389</x:f>
        <x:v>12</x:v>
      </x:c>
      <x:c r="M3525" s="18" t="n">
        <x:f>'05 Cargo Register'!O389</x:f>
        <x:v>316.8</x:v>
      </x:c>
      <x:c r="N3525" s="18" t="n">
        <x:f>J3525*K3525</x:f>
        <x:v>1006.1099999999999</x:v>
      </x:c>
      <x:c r="O3525" s="18" t="n">
        <x:f>J3525*L3525</x:f>
        <x:v>60</x:v>
      </x:c>
      <x:c r="P3525" s="18" t="n">
        <x:f>J3525*M3525</x:f>
        <x:v>1584</x:v>
      </x:c>
      <x:c r="Q3525" s="22" t="n">
        <x:f>'01 Controls'!$E$29*'02 Cargo Classes'!$M$9</x:f>
        <x:v>0</x:v>
      </x:c>
      <x:c r="R3525" s="22" t="n">
        <x:f>'01 Controls'!$F$29*'02 Cargo Classes'!$N$9</x:f>
        <x:v>0</x:v>
      </x:c>
      <x:c r="S3525" s="22" t="n">
        <x:f>'01 Controls'!$G$29*'02 Cargo Classes'!$O$9</x:f>
        <x:v>0.8</x:v>
      </x:c>
      <x:c r="T3525" s="22" t="n">
        <x:f>'01 Controls'!$H$29*'02 Cargo Classes'!$P$9</x:f>
        <x:v>0.075</x:v>
      </x:c>
      <x:c r="U3525" s="22" t="n">
        <x:f>SUM(Q3525:T3525)</x:f>
        <x:v>0.875</x:v>
      </x:c>
      <x:c r="V3525" s="18" t="n">
        <x:f>IF(U3525=0,0,N3525*Q3525/U3525)</x:f>
        <x:v>0</x:v>
      </x:c>
      <x:c r="W3525" s="18" t="n">
        <x:f>IF(U3525=0,0,P3525*Q3525/U3525)</x:f>
        <x:v>0</x:v>
      </x:c>
      <x:c r="X3525" s="18" t="n">
        <x:f>MAX(V3525,W3525*'01 Controls'!$E$12)</x:f>
        <x:v>0</x:v>
      </x:c>
      <x:c r="Y3525" s="18" t="n">
        <x:f>IF(U3525=0,0,N3525*R3525/U3525)</x:f>
        <x:v>0</x:v>
      </x:c>
      <x:c r="Z3525" s="18" t="n">
        <x:f>IF(U3525=0,0,P3525*R3525/U3525)</x:f>
        <x:v>0</x:v>
      </x:c>
      <x:c r="AA3525" s="18" t="n">
        <x:f>MAX(Y3525,Z3525*'01 Controls'!$E$13)</x:f>
        <x:v>0</x:v>
      </x:c>
      <x:c r="AB3525" s="18" t="n">
        <x:f>IF(U3525=0,0,N3525*S3525/U3525)</x:f>
        <x:v>919.872</x:v>
      </x:c>
      <x:c r="AC3525" s="18" t="n">
        <x:f>IF(U3525=0,0,P3525*S3525/U3525)</x:f>
        <x:v>1448.2285714285715</x:v>
      </x:c>
      <x:c r="AD3525" s="18" t="n">
        <x:f>MAX(AB3525,AC3525*'01 Controls'!$E$14)</x:f>
        <x:v>919.872</x:v>
      </x:c>
      <x:c r="AE3525" s="18" t="n">
        <x:f>IF(U3525=0,0,N3525*T3525/U3525)</x:f>
        <x:v>86.23799999999999</x:v>
      </x:c>
      <x:c r="AF3525" s="18" t="n">
        <x:f>IF(U3525=0,0,P3525*T3525/U3525)</x:f>
        <x:v>135.77142857142857</x:v>
      </x:c>
      <x:c r="AG3525" s="18" t="n">
        <x:f>MAX(AE3525,AF3525*'01 Controls'!$E$15)</x:f>
        <x:v>86.23799999999999</x:v>
      </x:c>
      <x:c r="AH3525" s="18" t="n">
        <x:f>SUM(V3525,Y3525,AB3525,AE3525)</x:f>
        <x:v>1006.1099999999999</x:v>
      </x:c>
      <x:c r="AI3525" s="18" t="n">
        <x:f>N3525-AH3525</x:f>
        <x:v>0</x:v>
      </x:c>
      <x:c r="AJ3525" s="18" t="n">
        <x:f>V3525*INDEX('07 Mode Capacity'!$P$6:$P$17,MATCH("AIR-"&amp;I3525,'07 Mode Capacity'!$C$6:$C$17,0))</x:f>
        <x:v>0</x:v>
      </x:c>
      <x:c r="AK3525" s="18" t="n">
        <x:f>Y3525*INDEX('07 Mode Capacity'!$P$6:$P$17,MATCH("OCEAN-"&amp;I3525,'07 Mode Capacity'!$C$6:$C$17,0))</x:f>
        <x:v>0</x:v>
      </x:c>
      <x:c r="AL3525" s="18" t="n">
        <x:f>AB3525*INDEX('07 Mode Capacity'!$P$6:$P$17,MATCH("LAND-"&amp;I3525,'07 Mode Capacity'!$C$6:$C$17,0))</x:f>
        <x:v>112.26841782608547</x:v>
      </x:c>
      <x:c r="AM3525" s="18" t="n">
        <x:f>AE3525*INDEX('07 Mode Capacity'!$P$6:$P$17,MATCH("INLAND-"&amp;I3525,'07 Mode Capacity'!$C$6:$C$17,0))</x:f>
        <x:v>54.436389438765104</x:v>
      </x:c>
      <x:c r="AN3525" s="18" t="n">
        <x:f>SUM(AJ3525:AM3525)</x:f>
        <x:v>166.70480726485056</x:v>
      </x:c>
      <x:c r="AO3525" s="17" t="n">
        <x:f>IF(N3525=0,1,AN3525/N3525)</x:f>
        <x:v>0.16569242653869912</x:v>
      </x:c>
      <x:c r="AP3525" s="11" t="str">
        <x:f>IF(AO3525&gt;='01 Controls'!$E$16,"PASS","FAIL")</x:f>
        <x:v>FAIL</x:v>
      </x:c>
      <x:c r="AQ3525" s="11" t="str">
        <x:v>UNQUANTIFIED</x:v>
      </x:c>
      <x:c r="AR3525" s="11" t="str">
        <x:v>Position-class planning record; serial item and receiver open</x:v>
      </x:c>
      <x:c r="AS3525" s="26"/>
      <x:c r="AT3525" s="26"/>
    </x:row>
    <x:row r="3526">
      <x:c r="C3526" s="11" t="str">
        <x:v>M5-CM-HCG-TNK-20</x:v>
      </x:c>
      <x:c r="D3526" s="11" t="str">
        <x:v>M5</x:v>
      </x:c>
      <x:c r="E3526" s="11" t="str">
        <x:v>Drought and water</x:v>
      </x:c>
      <x:c r="F3526" s="11" t="str">
        <x:v>CM-HCG</x:v>
      </x:c>
      <x:c r="G3526" s="11" t="str">
        <x:v>Household collection group</x:v>
      </x:c>
      <x:c r="H3526" s="11" t="str">
        <x:v>TNK-20</x:v>
      </x:c>
      <x:c r="I3526" s="19" t="n">
        <x:v>48</x:v>
      </x:c>
      <x:c r="J3526" s="21" t="n">
        <x:v>5</x:v>
      </x:c>
      <x:c r="K3526" s="18" t="n">
        <x:f>'05 Cargo Register'!K390</x:f>
        <x:v>134.148</x:v>
      </x:c>
      <x:c r="L3526" s="18" t="n">
        <x:f>'05 Cargo Register'!N390</x:f>
        <x:v>8</x:v>
      </x:c>
      <x:c r="M3526" s="18" t="n">
        <x:f>'05 Cargo Register'!O390</x:f>
        <x:v>170</x:v>
      </x:c>
      <x:c r="N3526" s="18" t="n">
        <x:f>J3526*K3526</x:f>
        <x:v>670.74</x:v>
      </x:c>
      <x:c r="O3526" s="18" t="n">
        <x:f>J3526*L3526</x:f>
        <x:v>40</x:v>
      </x:c>
      <x:c r="P3526" s="18" t="n">
        <x:f>J3526*M3526</x:f>
        <x:v>850</x:v>
      </x:c>
      <x:c r="Q3526" s="22" t="n">
        <x:f>'01 Controls'!$E$29*'02 Cargo Classes'!$M$10</x:f>
        <x:v>0</x:v>
      </x:c>
      <x:c r="R3526" s="22" t="n">
        <x:f>'01 Controls'!$F$29*'02 Cargo Classes'!$N$10</x:f>
        <x:v>0</x:v>
      </x:c>
      <x:c r="S3526" s="22" t="n">
        <x:f>'01 Controls'!$G$29*'02 Cargo Classes'!$O$10</x:f>
        <x:v>0.8</x:v>
      </x:c>
      <x:c r="T3526" s="22" t="n">
        <x:f>'01 Controls'!$H$29*'02 Cargo Classes'!$P$10</x:f>
        <x:v>0.15</x:v>
      </x:c>
      <x:c r="U3526" s="22" t="n">
        <x:f>SUM(Q3526:T3526)</x:f>
        <x:v>0.9500000000000001</x:v>
      </x:c>
      <x:c r="V3526" s="18" t="n">
        <x:f>IF(U3526=0,0,N3526*Q3526/U3526)</x:f>
        <x:v>0</x:v>
      </x:c>
      <x:c r="W3526" s="18" t="n">
        <x:f>IF(U3526=0,0,P3526*Q3526/U3526)</x:f>
        <x:v>0</x:v>
      </x:c>
      <x:c r="X3526" s="18" t="n">
        <x:f>MAX(V3526,W3526*'01 Controls'!$E$12)</x:f>
        <x:v>0</x:v>
      </x:c>
      <x:c r="Y3526" s="18" t="n">
        <x:f>IF(U3526=0,0,N3526*R3526/U3526)</x:f>
        <x:v>0</x:v>
      </x:c>
      <x:c r="Z3526" s="18" t="n">
        <x:f>IF(U3526=0,0,P3526*R3526/U3526)</x:f>
        <x:v>0</x:v>
      </x:c>
      <x:c r="AA3526" s="18" t="n">
        <x:f>MAX(Y3526,Z3526*'01 Controls'!$E$13)</x:f>
        <x:v>0</x:v>
      </x:c>
      <x:c r="AB3526" s="18" t="n">
        <x:f>IF(U3526=0,0,N3526*S3526/U3526)</x:f>
        <x:v>564.8336842105263</x:v>
      </x:c>
      <x:c r="AC3526" s="18" t="n">
        <x:f>IF(U3526=0,0,P3526*S3526/U3526)</x:f>
        <x:v>715.7894736842105</x:v>
      </x:c>
      <x:c r="AD3526" s="18" t="n">
        <x:f>MAX(AB3526,AC3526*'01 Controls'!$E$14)</x:f>
        <x:v>564.8336842105263</x:v>
      </x:c>
      <x:c r="AE3526" s="18" t="n">
        <x:f>IF(U3526=0,0,N3526*T3526/U3526)</x:f>
        <x:v>105.90631578947368</x:v>
      </x:c>
      <x:c r="AF3526" s="18" t="n">
        <x:f>IF(U3526=0,0,P3526*T3526/U3526)</x:f>
        <x:v>134.21052631578945</x:v>
      </x:c>
      <x:c r="AG3526" s="18" t="n">
        <x:f>MAX(AE3526,AF3526*'01 Controls'!$E$15)</x:f>
        <x:v>105.90631578947368</x:v>
      </x:c>
      <x:c r="AH3526" s="18" t="n">
        <x:f>SUM(V3526,Y3526,AB3526,AE3526)</x:f>
        <x:v>670.7399999999999</x:v>
      </x:c>
      <x:c r="AI3526" s="18" t="n">
        <x:f>N3526-AH3526</x:f>
        <x:v>1.1368683772161603e-13</x:v>
      </x:c>
      <x:c r="AJ3526" s="18" t="n">
        <x:f>V3526*INDEX('07 Mode Capacity'!$P$6:$P$17,MATCH("AIR-"&amp;I3526,'07 Mode Capacity'!$C$6:$C$17,0))</x:f>
        <x:v>0</x:v>
      </x:c>
      <x:c r="AK3526" s="18" t="n">
        <x:f>Y3526*INDEX('07 Mode Capacity'!$P$6:$P$17,MATCH("OCEAN-"&amp;I3526,'07 Mode Capacity'!$C$6:$C$17,0))</x:f>
        <x:v>0</x:v>
      </x:c>
      <x:c r="AL3526" s="18" t="n">
        <x:f>AB3526*INDEX('07 Mode Capacity'!$P$6:$P$17,MATCH("LAND-"&amp;I3526,'07 Mode Capacity'!$C$6:$C$17,0))</x:f>
        <x:v>68.93674778794721</x:v>
      </x:c>
      <x:c r="AM3526" s="18" t="n">
        <x:f>AE3526*INDEX('07 Mode Capacity'!$P$6:$P$17,MATCH("INLAND-"&amp;I3526,'07 Mode Capacity'!$C$6:$C$17,0))</x:f>
        <x:v>66.85170632830804</x:v>
      </x:c>
      <x:c r="AN3526" s="18" t="n">
        <x:f>SUM(AJ3526:AM3526)</x:f>
        <x:v>135.78845411625525</x:v>
      </x:c>
      <x:c r="AO3526" s="17" t="n">
        <x:f>IF(N3526=0,1,AN3526/N3526)</x:f>
        <x:v>0.20244573771693242</x:v>
      </x:c>
      <x:c r="AP3526" s="11" t="str">
        <x:f>IF(AO3526&gt;='01 Controls'!$E$16,"PASS","FAIL")</x:f>
        <x:v>FAIL</x:v>
      </x:c>
      <x:c r="AQ3526" s="11" t="str">
        <x:v>UNQUANTIFIED</x:v>
      </x:c>
      <x:c r="AR3526" s="11" t="str">
        <x:v>Position-class planning record; serial item and receiver open</x:v>
      </x:c>
      <x:c r="AS3526" s="26"/>
      <x:c r="AT3526" s="26"/>
    </x:row>
    <x:row r="3527">
      <x:c r="C3527" s="11" t="str">
        <x:v>M5-CM-HCG-FLR-24</x:v>
      </x:c>
      <x:c r="D3527" s="11" t="str">
        <x:v>M5</x:v>
      </x:c>
      <x:c r="E3527" s="11" t="str">
        <x:v>Drought and water</x:v>
      </x:c>
      <x:c r="F3527" s="11" t="str">
        <x:v>CM-HCG</x:v>
      </x:c>
      <x:c r="G3527" s="11" t="str">
        <x:v>Household collection group</x:v>
      </x:c>
      <x:c r="H3527" s="11" t="str">
        <x:v>FLR-24</x:v>
      </x:c>
      <x:c r="I3527" s="19" t="n">
        <x:v>48</x:v>
      </x:c>
      <x:c r="J3527" s="21" t="n">
        <x:v>5</x:v>
      </x:c>
      <x:c r="K3527" s="18" t="n">
        <x:f>'05 Cargo Register'!K391</x:f>
        <x:v>268.296</x:v>
      </x:c>
      <x:c r="L3527" s="18" t="n">
        <x:f>'05 Cargo Register'!N391</x:f>
        <x:v>14</x:v>
      </x:c>
      <x:c r="M3527" s="18" t="n">
        <x:f>'05 Cargo Register'!O391</x:f>
        <x:v>448</x:v>
      </x:c>
      <x:c r="N3527" s="18" t="n">
        <x:f>J3527*K3527</x:f>
        <x:v>1341.48</x:v>
      </x:c>
      <x:c r="O3527" s="18" t="n">
        <x:f>J3527*L3527</x:f>
        <x:v>70</x:v>
      </x:c>
      <x:c r="P3527" s="18" t="n">
        <x:f>J3527*M3527</x:f>
        <x:v>2240</x:v>
      </x:c>
      <x:c r="Q3527" s="22" t="n">
        <x:f>'01 Controls'!$E$29*'02 Cargo Classes'!$M$11</x:f>
        <x:v>0</x:v>
      </x:c>
      <x:c r="R3527" s="22" t="n">
        <x:f>'01 Controls'!$F$29*'02 Cargo Classes'!$N$11</x:f>
        <x:v>0</x:v>
      </x:c>
      <x:c r="S3527" s="22" t="n">
        <x:f>'01 Controls'!$G$29*'02 Cargo Classes'!$O$11</x:f>
        <x:v>0.8</x:v>
      </x:c>
      <x:c r="T3527" s="22" t="n">
        <x:f>'01 Controls'!$H$29*'02 Cargo Classes'!$P$11</x:f>
        <x:v>0.12</x:v>
      </x:c>
      <x:c r="U3527" s="22" t="n">
        <x:f>SUM(Q3527:T3527)</x:f>
        <x:v>0.92</x:v>
      </x:c>
      <x:c r="V3527" s="18" t="n">
        <x:f>IF(U3527=0,0,N3527*Q3527/U3527)</x:f>
        <x:v>0</x:v>
      </x:c>
      <x:c r="W3527" s="18" t="n">
        <x:f>IF(U3527=0,0,P3527*Q3527/U3527)</x:f>
        <x:v>0</x:v>
      </x:c>
      <x:c r="X3527" s="18" t="n">
        <x:f>MAX(V3527,W3527*'01 Controls'!$E$12)</x:f>
        <x:v>0</x:v>
      </x:c>
      <x:c r="Y3527" s="18" t="n">
        <x:f>IF(U3527=0,0,N3527*R3527/U3527)</x:f>
        <x:v>0</x:v>
      </x:c>
      <x:c r="Z3527" s="18" t="n">
        <x:f>IF(U3527=0,0,P3527*R3527/U3527)</x:f>
        <x:v>0</x:v>
      </x:c>
      <x:c r="AA3527" s="18" t="n">
        <x:f>MAX(Y3527,Z3527*'01 Controls'!$E$13)</x:f>
        <x:v>0</x:v>
      </x:c>
      <x:c r="AB3527" s="18" t="n">
        <x:f>IF(U3527=0,0,N3527*S3527/U3527)</x:f>
        <x:v>1166.5043478260868</x:v>
      </x:c>
      <x:c r="AC3527" s="18" t="n">
        <x:f>IF(U3527=0,0,P3527*S3527/U3527)</x:f>
        <x:v>1947.8260869565217</x:v>
      </x:c>
      <x:c r="AD3527" s="18" t="n">
        <x:f>MAX(AB3527,AC3527*'01 Controls'!$E$14)</x:f>
        <x:v>1166.5043478260868</x:v>
      </x:c>
      <x:c r="AE3527" s="18" t="n">
        <x:f>IF(U3527=0,0,N3527*T3527/U3527)</x:f>
        <x:v>174.97565217391303</x:v>
      </x:c>
      <x:c r="AF3527" s="18" t="n">
        <x:f>IF(U3527=0,0,P3527*T3527/U3527)</x:f>
        <x:v>292.17391304347825</x:v>
      </x:c>
      <x:c r="AG3527" s="18" t="n">
        <x:f>MAX(AE3527,AF3527*'01 Controls'!$E$15)</x:f>
        <x:v>174.97565217391303</x:v>
      </x:c>
      <x:c r="AH3527" s="18" t="n">
        <x:f>SUM(V3527,Y3527,AB3527,AE3527)</x:f>
        <x:v>1341.4799999999998</x:v>
      </x:c>
      <x:c r="AI3527" s="18" t="n">
        <x:f>N3527-AH3527</x:f>
        <x:v>2.2737367544323206e-13</x:v>
      </x:c>
      <x:c r="AJ3527" s="18" t="n">
        <x:f>V3527*INDEX('07 Mode Capacity'!$P$6:$P$17,MATCH("AIR-"&amp;I3527,'07 Mode Capacity'!$C$6:$C$17,0))</x:f>
        <x:v>0</x:v>
      </x:c>
      <x:c r="AK3527" s="18" t="n">
        <x:f>Y3527*INDEX('07 Mode Capacity'!$P$6:$P$17,MATCH("OCEAN-"&amp;I3527,'07 Mode Capacity'!$C$6:$C$17,0))</x:f>
        <x:v>0</x:v>
      </x:c>
      <x:c r="AL3527" s="18" t="n">
        <x:f>AB3527*INDEX('07 Mode Capacity'!$P$6:$P$17,MATCH("LAND-"&amp;I3527,'07 Mode Capacity'!$C$6:$C$17,0))</x:f>
        <x:v>142.3693704316301</x:v>
      </x:c>
      <x:c r="AM3527" s="18" t="n">
        <x:f>AE3527*INDEX('07 Mode Capacity'!$P$6:$P$17,MATCH("INLAND-"&amp;I3527,'07 Mode Capacity'!$C$6:$C$17,0))</x:f>
        <x:v>110.45064523807415</x:v>
      </x:c>
      <x:c r="AN3527" s="18" t="n">
        <x:f>SUM(AJ3527:AM3527)</x:f>
        <x:v>252.82001566970425</x:v>
      </x:c>
      <x:c r="AO3527" s="17" t="n">
        <x:f>IF(N3527=0,1,AN3527/N3527)</x:f>
        <x:v>0.18846349976869148</x:v>
      </x:c>
      <x:c r="AP3527" s="11" t="str">
        <x:f>IF(AO3527&gt;='01 Controls'!$E$16,"PASS","FAIL")</x:f>
        <x:v>FAIL</x:v>
      </x:c>
      <x:c r="AQ3527" s="11" t="str">
        <x:v>UNQUANTIFIED</x:v>
      </x:c>
      <x:c r="AR3527" s="11" t="str">
        <x:v>Position-class planning record; serial item and receiver open</x:v>
      </x:c>
      <x:c r="AS3527" s="26"/>
      <x:c r="AT3527" s="26"/>
    </x:row>
    <x:row r="3528">
      <x:c r="C3528" s="11" t="str">
        <x:v>M5-CM-HCG-ROL-30</x:v>
      </x:c>
      <x:c r="D3528" s="11" t="str">
        <x:v>M5</x:v>
      </x:c>
      <x:c r="E3528" s="11" t="str">
        <x:v>Drought and water</x:v>
      </x:c>
      <x:c r="F3528" s="11" t="str">
        <x:v>CM-HCG</x:v>
      </x:c>
      <x:c r="G3528" s="11" t="str">
        <x:v>Household collection group</x:v>
      </x:c>
      <x:c r="H3528" s="11" t="str">
        <x:v>ROL-30</x:v>
      </x:c>
      <x:c r="I3528" s="19" t="n">
        <x:v>48</x:v>
      </x:c>
      <x:c r="J3528" s="21" t="n">
        <x:v>5</x:v>
      </x:c>
      <x:c r="K3528" s="18" t="n">
        <x:f>'05 Cargo Register'!K392</x:f>
        <x:v>1408.5539999999999</x:v>
      </x:c>
      <x:c r="L3528" s="18" t="n">
        <x:f>'05 Cargo Register'!N392</x:f>
        <x:v>59</x:v>
      </x:c>
      <x:c r="M3528" s="18" t="n">
        <x:f>'05 Cargo Register'!O392</x:f>
        <x:v>3761.25</x:v>
      </x:c>
      <x:c r="N3528" s="18" t="n">
        <x:f>J3528*K3528</x:f>
        <x:v>7042.7699999999995</x:v>
      </x:c>
      <x:c r="O3528" s="18" t="n">
        <x:f>J3528*L3528</x:f>
        <x:v>295</x:v>
      </x:c>
      <x:c r="P3528" s="18" t="n">
        <x:f>J3528*M3528</x:f>
        <x:v>18806.25</x:v>
      </x:c>
      <x:c r="Q3528" s="22" t="n">
        <x:f>'01 Controls'!$E$29*'02 Cargo Classes'!$M$12</x:f>
        <x:v>0</x:v>
      </x:c>
      <x:c r="R3528" s="22" t="n">
        <x:f>'01 Controls'!$F$29*'02 Cargo Classes'!$N$12</x:f>
        <x:v>0</x:v>
      </x:c>
      <x:c r="S3528" s="22" t="n">
        <x:f>'01 Controls'!$G$29*'02 Cargo Classes'!$O$12</x:f>
        <x:v>1.2000000000000002</x:v>
      </x:c>
      <x:c r="T3528" s="22" t="n">
        <x:f>'01 Controls'!$H$29*'02 Cargo Classes'!$P$12</x:f>
        <x:v>0.09</x:v>
      </x:c>
      <x:c r="U3528" s="22" t="n">
        <x:f>SUM(Q3528:T3528)</x:f>
        <x:v>1.2900000000000003</x:v>
      </x:c>
      <x:c r="V3528" s="18" t="n">
        <x:f>IF(U3528=0,0,N3528*Q3528/U3528)</x:f>
        <x:v>0</x:v>
      </x:c>
      <x:c r="W3528" s="18" t="n">
        <x:f>IF(U3528=0,0,P3528*Q3528/U3528)</x:f>
        <x:v>0</x:v>
      </x:c>
      <x:c r="X3528" s="18" t="n">
        <x:f>MAX(V3528,W3528*'01 Controls'!$E$12)</x:f>
        <x:v>0</x:v>
      </x:c>
      <x:c r="Y3528" s="18" t="n">
        <x:f>IF(U3528=0,0,N3528*R3528/U3528)</x:f>
        <x:v>0</x:v>
      </x:c>
      <x:c r="Z3528" s="18" t="n">
        <x:f>IF(U3528=0,0,P3528*R3528/U3528)</x:f>
        <x:v>0</x:v>
      </x:c>
      <x:c r="AA3528" s="18" t="n">
        <x:f>MAX(Y3528,Z3528*'01 Controls'!$E$13)</x:f>
        <x:v>0</x:v>
      </x:c>
      <x:c r="AB3528" s="18" t="n">
        <x:f>IF(U3528=0,0,N3528*S3528/U3528)</x:f>
        <x:v>6551.413953488372</x:v>
      </x:c>
      <x:c r="AC3528" s="18" t="n">
        <x:f>IF(U3528=0,0,P3528*S3528/U3528)</x:f>
        <x:v>17494.186046511626</x:v>
      </x:c>
      <x:c r="AD3528" s="18" t="n">
        <x:f>MAX(AB3528,AC3528*'01 Controls'!$E$14)</x:f>
        <x:v>6551.413953488372</x:v>
      </x:c>
      <x:c r="AE3528" s="18" t="n">
        <x:f>IF(U3528=0,0,N3528*T3528/U3528)</x:f>
        <x:v>491.35604651162777</x:v>
      </x:c>
      <x:c r="AF3528" s="18" t="n">
        <x:f>IF(U3528=0,0,P3528*T3528/U3528)</x:f>
        <x:v>1312.063953488372</x:v>
      </x:c>
      <x:c r="AG3528" s="18" t="n">
        <x:f>MAX(AE3528,AF3528*'01 Controls'!$E$15)</x:f>
        <x:v>491.35604651162777</x:v>
      </x:c>
      <x:c r="AH3528" s="18" t="n">
        <x:f>SUM(V3528,Y3528,AB3528,AE3528)</x:f>
        <x:v>7042.7699999999995</x:v>
      </x:c>
      <x:c r="AI3528" s="18" t="n">
        <x:f>N3528-AH3528</x:f>
        <x:v>0</x:v>
      </x:c>
      <x:c r="AJ3528" s="18" t="n">
        <x:f>V3528*INDEX('07 Mode Capacity'!$P$6:$P$17,MATCH("AIR-"&amp;I3528,'07 Mode Capacity'!$C$6:$C$17,0))</x:f>
        <x:v>0</x:v>
      </x:c>
      <x:c r="AK3528" s="18" t="n">
        <x:f>Y3528*INDEX('07 Mode Capacity'!$P$6:$P$17,MATCH("OCEAN-"&amp;I3528,'07 Mode Capacity'!$C$6:$C$17,0))</x:f>
        <x:v>0</x:v>
      </x:c>
      <x:c r="AL3528" s="18" t="n">
        <x:f>AB3528*INDEX('07 Mode Capacity'!$P$6:$P$17,MATCH("LAND-"&amp;I3528,'07 Mode Capacity'!$C$6:$C$17,0))</x:f>
        <x:v>799.586115331132</x:v>
      </x:c>
      <x:c r="AM3528" s="18" t="n">
        <x:f>AE3528*INDEX('07 Mode Capacity'!$P$6:$P$17,MATCH("INLAND-"&amp;I3528,'07 Mode Capacity'!$C$6:$C$17,0))</x:f>
        <x:v>310.1608235464523</x:v>
      </x:c>
      <x:c r="AN3528" s="18" t="n">
        <x:f>SUM(AJ3528:AM3528)</x:f>
        <x:v>1109.7469388775844</x:v>
      </x:c>
      <x:c r="AO3528" s="17" t="n">
        <x:f>IF(N3528=0,1,AN3528/N3528)</x:f>
        <x:v>0.1575725089528104</x:v>
      </x:c>
      <x:c r="AP3528" s="11" t="str">
        <x:f>IF(AO3528&gt;='01 Controls'!$E$16,"PASS","FAIL")</x:f>
        <x:v>FAIL</x:v>
      </x:c>
      <x:c r="AQ3528" s="11" t="str">
        <x:v>UNQUANTIFIED</x:v>
      </x:c>
      <x:c r="AR3528" s="11" t="str">
        <x:v>Position-class planning record; serial item and receiver open</x:v>
      </x:c>
      <x:c r="AS3528" s="26"/>
      <x:c r="AT3528" s="26"/>
    </x:row>
    <x:row r="3529">
      <x:c r="C3529" s="11" t="str">
        <x:v>M5-CM-HCG-LIN-18</x:v>
      </x:c>
      <x:c r="D3529" s="11" t="str">
        <x:v>M5</x:v>
      </x:c>
      <x:c r="E3529" s="11" t="str">
        <x:v>Drought and water</x:v>
      </x:c>
      <x:c r="F3529" s="11" t="str">
        <x:v>CM-HCG</x:v>
      </x:c>
      <x:c r="G3529" s="11" t="str">
        <x:v>Household collection group</x:v>
      </x:c>
      <x:c r="H3529" s="11" t="str">
        <x:v>LIN-18</x:v>
      </x:c>
      <x:c r="I3529" s="19" t="n">
        <x:v>72</x:v>
      </x:c>
      <x:c r="J3529" s="21" t="n">
        <x:v>5</x:v>
      </x:c>
      <x:c r="K3529" s="18" t="n">
        <x:f>'05 Cargo Register'!K393</x:f>
        <x:v>134.148</x:v>
      </x:c>
      <x:c r="L3529" s="18" t="n">
        <x:f>'05 Cargo Register'!N393</x:f>
        <x:v>10</x:v>
      </x:c>
      <x:c r="M3529" s="18" t="n">
        <x:f>'05 Cargo Register'!O393</x:f>
        <x:v>440</x:v>
      </x:c>
      <x:c r="N3529" s="18" t="n">
        <x:f>J3529*K3529</x:f>
        <x:v>670.74</x:v>
      </x:c>
      <x:c r="O3529" s="18" t="n">
        <x:f>J3529*L3529</x:f>
        <x:v>50</x:v>
      </x:c>
      <x:c r="P3529" s="18" t="n">
        <x:f>J3529*M3529</x:f>
        <x:v>2200</x:v>
      </x:c>
      <x:c r="Q3529" s="22" t="n">
        <x:f>'01 Controls'!$E$29*'02 Cargo Classes'!$M$13</x:f>
        <x:v>0</x:v>
      </x:c>
      <x:c r="R3529" s="22" t="n">
        <x:f>'01 Controls'!$F$29*'02 Cargo Classes'!$N$13</x:f>
        <x:v>0</x:v>
      </x:c>
      <x:c r="S3529" s="22" t="n">
        <x:f>'01 Controls'!$G$29*'02 Cargo Classes'!$O$13</x:f>
        <x:v>0.8</x:v>
      </x:c>
      <x:c r="T3529" s="22" t="n">
        <x:f>'01 Controls'!$H$29*'02 Cargo Classes'!$P$13</x:f>
        <x:v>0.15</x:v>
      </x:c>
      <x:c r="U3529" s="22" t="n">
        <x:f>SUM(Q3529:T3529)</x:f>
        <x:v>0.9500000000000001</x:v>
      </x:c>
      <x:c r="V3529" s="18" t="n">
        <x:f>IF(U3529=0,0,N3529*Q3529/U3529)</x:f>
        <x:v>0</x:v>
      </x:c>
      <x:c r="W3529" s="18" t="n">
        <x:f>IF(U3529=0,0,P3529*Q3529/U3529)</x:f>
        <x:v>0</x:v>
      </x:c>
      <x:c r="X3529" s="18" t="n">
        <x:f>MAX(V3529,W3529*'01 Controls'!$E$12)</x:f>
        <x:v>0</x:v>
      </x:c>
      <x:c r="Y3529" s="18" t="n">
        <x:f>IF(U3529=0,0,N3529*R3529/U3529)</x:f>
        <x:v>0</x:v>
      </x:c>
      <x:c r="Z3529" s="18" t="n">
        <x:f>IF(U3529=0,0,P3529*R3529/U3529)</x:f>
        <x:v>0</x:v>
      </x:c>
      <x:c r="AA3529" s="18" t="n">
        <x:f>MAX(Y3529,Z3529*'01 Controls'!$E$13)</x:f>
        <x:v>0</x:v>
      </x:c>
      <x:c r="AB3529" s="18" t="n">
        <x:f>IF(U3529=0,0,N3529*S3529/U3529)</x:f>
        <x:v>564.8336842105263</x:v>
      </x:c>
      <x:c r="AC3529" s="18" t="n">
        <x:f>IF(U3529=0,0,P3529*S3529/U3529)</x:f>
        <x:v>1852.6315789473683</x:v>
      </x:c>
      <x:c r="AD3529" s="18" t="n">
        <x:f>MAX(AB3529,AC3529*'01 Controls'!$E$14)</x:f>
        <x:v>564.8336842105263</x:v>
      </x:c>
      <x:c r="AE3529" s="18" t="n">
        <x:f>IF(U3529=0,0,N3529*T3529/U3529)</x:f>
        <x:v>105.90631578947368</x:v>
      </x:c>
      <x:c r="AF3529" s="18" t="n">
        <x:f>IF(U3529=0,0,P3529*T3529/U3529)</x:f>
        <x:v>347.36842105263156</x:v>
      </x:c>
      <x:c r="AG3529" s="18" t="n">
        <x:f>MAX(AE3529,AF3529*'01 Controls'!$E$15)</x:f>
        <x:v>105.90631578947368</x:v>
      </x:c>
      <x:c r="AH3529" s="18" t="n">
        <x:f>SUM(V3529,Y3529,AB3529,AE3529)</x:f>
        <x:v>670.7399999999999</x:v>
      </x:c>
      <x:c r="AI3529" s="18" t="n">
        <x:f>N3529-AH3529</x:f>
        <x:v>1.1368683772161603e-13</x:v>
      </x:c>
      <x:c r="AJ3529" s="18" t="n">
        <x:f>V3529*INDEX('07 Mode Capacity'!$P$6:$P$17,MATCH("AIR-"&amp;I3529,'07 Mode Capacity'!$C$6:$C$17,0))</x:f>
        <x:v>0</x:v>
      </x:c>
      <x:c r="AK3529" s="18" t="n">
        <x:f>Y3529*INDEX('07 Mode Capacity'!$P$6:$P$17,MATCH("OCEAN-"&amp;I3529,'07 Mode Capacity'!$C$6:$C$17,0))</x:f>
        <x:v>0</x:v>
      </x:c>
      <x:c r="AL3529" s="18" t="n">
        <x:f>AB3529*INDEX('07 Mode Capacity'!$P$6:$P$17,MATCH("LAND-"&amp;I3529,'07 Mode Capacity'!$C$6:$C$17,0))</x:f>
        <x:v>403.8618595107782</x:v>
      </x:c>
      <x:c r="AM3529" s="18" t="n">
        <x:f>AE3529*INDEX('07 Mode Capacity'!$P$6:$P$17,MATCH("INLAND-"&amp;I3529,'07 Mode Capacity'!$C$6:$C$17,0))</x:f>
        <x:v>105.90631578947368</x:v>
      </x:c>
      <x:c r="AN3529" s="18" t="n">
        <x:f>SUM(AJ3529:AM3529)</x:f>
        <x:v>509.76817530025187</x:v>
      </x:c>
      <x:c r="AO3529" s="17" t="n">
        <x:f>IF(N3529=0,1,AN3529/N3529)</x:f>
        <x:v>0.7600086103411932</x:v>
      </x:c>
      <x:c r="AP3529" s="11" t="str">
        <x:f>IF(AO3529&gt;='01 Controls'!$E$16,"PASS","FAIL")</x:f>
        <x:v>FAIL</x:v>
      </x:c>
      <x:c r="AQ3529" s="11" t="str">
        <x:v>UNQUANTIFIED</x:v>
      </x:c>
      <x:c r="AR3529" s="11" t="str">
        <x:v>Position-class planning record; serial item and receiver open</x:v>
      </x:c>
      <x:c r="AS3529" s="26"/>
      <x:c r="AT3529" s="26"/>
    </x:row>
    <x:row r="3530">
      <x:c r="C3530" s="11" t="str">
        <x:v>M5-CM-HCG-BLK-08</x:v>
      </x:c>
      <x:c r="D3530" s="11" t="str">
        <x:v>M5</x:v>
      </x:c>
      <x:c r="E3530" s="11" t="str">
        <x:v>Drought and water</x:v>
      </x:c>
      <x:c r="F3530" s="11" t="str">
        <x:v>CM-HCG</x:v>
      </x:c>
      <x:c r="G3530" s="11" t="str">
        <x:v>Household collection group</x:v>
      </x:c>
      <x:c r="H3530" s="11" t="str">
        <x:v>BLK-08</x:v>
      </x:c>
      <x:c r="I3530" s="19" t="n">
        <x:v>48</x:v>
      </x:c>
      <x:c r="J3530" s="21" t="n">
        <x:v>5</x:v>
      </x:c>
      <x:c r="K3530" s="18" t="n">
        <x:f>'05 Cargo Register'!K394</x:f>
        <x:v>268.296</x:v>
      </x:c>
      <x:c r="L3530" s="18" t="n">
        <x:f>'05 Cargo Register'!N394</x:f>
        <x:v>42</x:v>
      </x:c>
      <x:c r="M3530" s="18" t="n">
        <x:f>'05 Cargo Register'!O394</x:f>
        <x:v>2142</x:v>
      </x:c>
      <x:c r="N3530" s="18" t="n">
        <x:f>J3530*K3530</x:f>
        <x:v>1341.48</x:v>
      </x:c>
      <x:c r="O3530" s="18" t="n">
        <x:f>J3530*L3530</x:f>
        <x:v>210</x:v>
      </x:c>
      <x:c r="P3530" s="18" t="n">
        <x:f>J3530*M3530</x:f>
        <x:v>10710</x:v>
      </x:c>
      <x:c r="Q3530" s="22" t="n">
        <x:f>'01 Controls'!$E$29*'02 Cargo Classes'!$M$14</x:f>
        <x:v>0.05</x:v>
      </x:c>
      <x:c r="R3530" s="22" t="n">
        <x:f>'01 Controls'!$F$29*'02 Cargo Classes'!$N$14</x:f>
        <x:v>0</x:v>
      </x:c>
      <x:c r="S3530" s="22" t="n">
        <x:f>'01 Controls'!$G$29*'02 Cargo Classes'!$O$14</x:f>
        <x:v>0.8</x:v>
      </x:c>
      <x:c r="T3530" s="22" t="n">
        <x:f>'01 Controls'!$H$29*'02 Cargo Classes'!$P$14</x:f>
        <x:v>0.075</x:v>
      </x:c>
      <x:c r="U3530" s="22" t="n">
        <x:f>SUM(Q3530:T3530)</x:f>
        <x:v>0.925</x:v>
      </x:c>
      <x:c r="V3530" s="18" t="n">
        <x:f>IF(U3530=0,0,N3530*Q3530/U3530)</x:f>
        <x:v>72.51243243243243</x:v>
      </x:c>
      <x:c r="W3530" s="18" t="n">
        <x:f>IF(U3530=0,0,P3530*Q3530/U3530)</x:f>
        <x:v>578.9189189189188</x:v>
      </x:c>
      <x:c r="X3530" s="18" t="n">
        <x:f>MAX(V3530,W3530*'01 Controls'!$E$12)</x:f>
        <x:v>144.7297297297297</x:v>
      </x:c>
      <x:c r="Y3530" s="18" t="n">
        <x:f>IF(U3530=0,0,N3530*R3530/U3530)</x:f>
        <x:v>0</x:v>
      </x:c>
      <x:c r="Z3530" s="18" t="n">
        <x:f>IF(U3530=0,0,P3530*R3530/U3530)</x:f>
        <x:v>0</x:v>
      </x:c>
      <x:c r="AA3530" s="18" t="n">
        <x:f>MAX(Y3530,Z3530*'01 Controls'!$E$13)</x:f>
        <x:v>0</x:v>
      </x:c>
      <x:c r="AB3530" s="18" t="n">
        <x:f>IF(U3530=0,0,N3530*S3530/U3530)</x:f>
        <x:v>1160.198918918919</x:v>
      </x:c>
      <x:c r="AC3530" s="18" t="n">
        <x:f>IF(U3530=0,0,P3530*S3530/U3530)</x:f>
        <x:v>9262.702702702702</x:v>
      </x:c>
      <x:c r="AD3530" s="18" t="n">
        <x:f>MAX(AB3530,AC3530*'01 Controls'!$E$14)</x:f>
        <x:v>1852.5405405405404</x:v>
      </x:c>
      <x:c r="AE3530" s="18" t="n">
        <x:f>IF(U3530=0,0,N3530*T3530/U3530)</x:f>
        <x:v>108.76864864864865</x:v>
      </x:c>
      <x:c r="AF3530" s="18" t="n">
        <x:f>IF(U3530=0,0,P3530*T3530/U3530)</x:f>
        <x:v>868.3783783783783</x:v>
      </x:c>
      <x:c r="AG3530" s="18" t="n">
        <x:f>MAX(AE3530,AF3530*'01 Controls'!$E$15)</x:f>
        <x:v>156.3081081081081</x:v>
      </x:c>
      <x:c r="AH3530" s="18" t="n">
        <x:f>SUM(V3530,Y3530,AB3530,AE3530)</x:f>
        <x:v>1341.48</x:v>
      </x:c>
      <x:c r="AI3530" s="18" t="n">
        <x:f>N3530-AH3530</x:f>
        <x:v>0</x:v>
      </x:c>
      <x:c r="AJ3530" s="18" t="n">
        <x:f>V3530*INDEX('07 Mode Capacity'!$P$6:$P$17,MATCH("AIR-"&amp;I3530,'07 Mode Capacity'!$C$6:$C$17,0))</x:f>
        <x:v>20.3278204801038</x:v>
      </x:c>
      <x:c r="AK3530" s="18" t="n">
        <x:f>Y3530*INDEX('07 Mode Capacity'!$P$6:$P$17,MATCH("OCEAN-"&amp;I3530,'07 Mode Capacity'!$C$6:$C$17,0))</x:f>
        <x:v>0</x:v>
      </x:c>
      <x:c r="AL3530" s="18" t="n">
        <x:f>AB3530*INDEX('07 Mode Capacity'!$P$6:$P$17,MATCH("LAND-"&amp;I3530,'07 Mode Capacity'!$C$6:$C$17,0))</x:f>
        <x:v>141.59980626713482</x:v>
      </x:c>
      <x:c r="AM3530" s="18" t="n">
        <x:f>AE3530*INDEX('07 Mode Capacity'!$P$6:$P$17,MATCH("INLAND-"&amp;I3530,'07 Mode Capacity'!$C$6:$C$17,0))</x:f>
        <x:v>68.65850920204609</x:v>
      </x:c>
      <x:c r="AN3530" s="18" t="n">
        <x:f>SUM(AJ3530:AM3530)</x:f>
        <x:v>230.5861359492847</x:v>
      </x:c>
      <x:c r="AO3530" s="17" t="n">
        <x:f>IF(N3530=0,1,AN3530/N3530)</x:f>
        <x:v>0.17188935798467717</x:v>
      </x:c>
      <x:c r="AP3530" s="11" t="str">
        <x:f>IF(AO3530&gt;='01 Controls'!$E$16,"PASS","FAIL")</x:f>
        <x:v>FAIL</x:v>
      </x:c>
      <x:c r="AQ3530" s="11" t="str">
        <x:v>UNQUANTIFIED</x:v>
      </x:c>
      <x:c r="AR3530" s="11" t="str">
        <x:v>Position-class planning record; serial item and receiver open</x:v>
      </x:c>
      <x:c r="AS3530" s="26"/>
      <x:c r="AT3530" s="26"/>
    </x:row>
    <x:row r="3531">
      <x:c r="C3531" s="11" t="str">
        <x:v>M5-CM-CTN-APL-45</x:v>
      </x:c>
      <x:c r="D3531" s="11" t="str">
        <x:v>M5</x:v>
      </x:c>
      <x:c r="E3531" s="11" t="str">
        <x:v>Drought and water</x:v>
      </x:c>
      <x:c r="F3531" s="11" t="str">
        <x:v>CM-CTN</x:v>
      </x:c>
      <x:c r="G3531" s="11" t="str">
        <x:v>Continuity transfer-node group</x:v>
      </x:c>
      <x:c r="H3531" s="11" t="str">
        <x:v>APL-45</x:v>
      </x:c>
      <x:c r="I3531" s="19" t="n">
        <x:v>24</x:v>
      </x:c>
      <x:c r="J3531" s="21" t="n">
        <x:v>4</x:v>
      </x:c>
      <x:c r="K3531" s="18" t="n">
        <x:f>'05 Cargo Register'!K395</x:f>
        <x:v>189.546</x:v>
      </x:c>
      <x:c r="L3531" s="18" t="n">
        <x:f>'05 Cargo Register'!N395</x:f>
        <x:v>50</x:v>
      </x:c>
      <x:c r="M3531" s="18" t="n">
        <x:f>'05 Cargo Register'!O395</x:f>
        <x:v>375</x:v>
      </x:c>
      <x:c r="N3531" s="18" t="n">
        <x:f>J3531*K3531</x:f>
        <x:v>758.184</x:v>
      </x:c>
      <x:c r="O3531" s="18" t="n">
        <x:f>J3531*L3531</x:f>
        <x:v>200</x:v>
      </x:c>
      <x:c r="P3531" s="18" t="n">
        <x:f>J3531*M3531</x:f>
        <x:v>1500</x:v>
      </x:c>
      <x:c r="Q3531" s="22" t="n">
        <x:f>'01 Controls'!$E$29*'02 Cargo Classes'!$M$6</x:f>
        <x:v>0.15000000000000002</x:v>
      </x:c>
      <x:c r="R3531" s="22" t="n">
        <x:f>'01 Controls'!$F$29*'02 Cargo Classes'!$N$6</x:f>
        <x:v>0</x:v>
      </x:c>
      <x:c r="S3531" s="22" t="n">
        <x:f>'01 Controls'!$G$29*'02 Cargo Classes'!$O$6</x:f>
        <x:v>0.8</x:v>
      </x:c>
      <x:c r="T3531" s="22" t="n">
        <x:f>'01 Controls'!$H$29*'02 Cargo Classes'!$P$6</x:f>
        <x:v>0.045</x:v>
      </x:c>
      <x:c r="U3531" s="22" t="n">
        <x:f>SUM(Q3531:T3531)</x:f>
        <x:v>0.9950000000000001</x:v>
      </x:c>
      <x:c r="V3531" s="18" t="n">
        <x:f>IF(U3531=0,0,N3531*Q3531/U3531)</x:f>
        <x:v>114.29909547738693</x:v>
      </x:c>
      <x:c r="W3531" s="18" t="n">
        <x:f>IF(U3531=0,0,P3531*Q3531/U3531)</x:f>
        <x:v>226.13065326633165</x:v>
      </x:c>
      <x:c r="X3531" s="18" t="n">
        <x:f>MAX(V3531,W3531*'01 Controls'!$E$12)</x:f>
        <x:v>114.29909547738693</x:v>
      </x:c>
      <x:c r="Y3531" s="18" t="n">
        <x:f>IF(U3531=0,0,N3531*R3531/U3531)</x:f>
        <x:v>0</x:v>
      </x:c>
      <x:c r="Z3531" s="18" t="n">
        <x:f>IF(U3531=0,0,P3531*R3531/U3531)</x:f>
        <x:v>0</x:v>
      </x:c>
      <x:c r="AA3531" s="18" t="n">
        <x:f>MAX(Y3531,Z3531*'01 Controls'!$E$13)</x:f>
        <x:v>0</x:v>
      </x:c>
      <x:c r="AB3531" s="18" t="n">
        <x:f>IF(U3531=0,0,N3531*S3531/U3531)</x:f>
        <x:v>609.595175879397</x:v>
      </x:c>
      <x:c r="AC3531" s="18" t="n">
        <x:f>IF(U3531=0,0,P3531*S3531/U3531)</x:f>
        <x:v>1206.0301507537688</x:v>
      </x:c>
      <x:c r="AD3531" s="18" t="n">
        <x:f>MAX(AB3531,AC3531*'01 Controls'!$E$14)</x:f>
        <x:v>609.595175879397</x:v>
      </x:c>
      <x:c r="AE3531" s="18" t="n">
        <x:f>IF(U3531=0,0,N3531*T3531/U3531)</x:f>
        <x:v>34.28972864321607</x:v>
      </x:c>
      <x:c r="AF3531" s="18" t="n">
        <x:f>IF(U3531=0,0,P3531*T3531/U3531)</x:f>
        <x:v>67.83919597989949</x:v>
      </x:c>
      <x:c r="AG3531" s="18" t="n">
        <x:f>MAX(AE3531,AF3531*'01 Controls'!$E$15)</x:f>
        <x:v>34.28972864321607</x:v>
      </x:c>
      <x:c r="AH3531" s="18" t="n">
        <x:f>SUM(V3531,Y3531,AB3531,AE3531)</x:f>
        <x:v>758.184</x:v>
      </x:c>
      <x:c r="AI3531" s="18" t="n">
        <x:f>N3531-AH3531</x:f>
        <x:v>0</x:v>
      </x:c>
      <x:c r="AJ3531" s="18" t="n">
        <x:f>V3531*INDEX('07 Mode Capacity'!$P$6:$P$17,MATCH("AIR-"&amp;I3531,'07 Mode Capacity'!$C$6:$C$17,0))</x:f>
        <x:v>23.192894413619914</x:v>
      </x:c>
      <x:c r="AK3531" s="18" t="n">
        <x:f>Y3531*INDEX('07 Mode Capacity'!$P$6:$P$17,MATCH("OCEAN-"&amp;I3531,'07 Mode Capacity'!$C$6:$C$17,0))</x:f>
        <x:v>0</x:v>
      </x:c>
      <x:c r="AL3531" s="18" t="n">
        <x:f>AB3531*INDEX('07 Mode Capacity'!$P$6:$P$17,MATCH("LAND-"&amp;I3531,'07 Mode Capacity'!$C$6:$C$17,0))</x:f>
        <x:v>233.17071819193006</x:v>
      </x:c>
      <x:c r="AM3531" s="18" t="n">
        <x:f>AE3531*INDEX('07 Mode Capacity'!$P$6:$P$17,MATCH("INLAND-"&amp;I3531,'07 Mode Capacity'!$C$6:$C$17,0))</x:f>
        <x:v>34.28972864321607</x:v>
      </x:c>
      <x:c r="AN3531" s="18" t="n">
        <x:f>SUM(AJ3531:AM3531)</x:f>
        <x:v>290.653341248766</x:v>
      </x:c>
      <x:c r="AO3531" s="17" t="n">
        <x:f>IF(N3531=0,1,AN3531/N3531)</x:f>
        <x:v>0.3833546226889067</x:v>
      </x:c>
      <x:c r="AP3531" s="11" t="str">
        <x:f>IF(AO3531&gt;='01 Controls'!$E$16,"PASS","FAIL")</x:f>
        <x:v>FAIL</x:v>
      </x:c>
      <x:c r="AQ3531" s="11" t="str">
        <x:v>UNQUANTIFIED</x:v>
      </x:c>
      <x:c r="AR3531" s="11" t="str">
        <x:v>Position-class planning record; serial item and receiver open</x:v>
      </x:c>
      <x:c r="AS3531" s="26"/>
      <x:c r="AT3531" s="26"/>
    </x:row>
    <x:row r="3532">
      <x:c r="C3532" s="11" t="str">
        <x:v>M5-CM-CTN-ISO-18</x:v>
      </x:c>
      <x:c r="D3532" s="11" t="str">
        <x:v>M5</x:v>
      </x:c>
      <x:c r="E3532" s="11" t="str">
        <x:v>Drought and water</x:v>
      </x:c>
      <x:c r="F3532" s="11" t="str">
        <x:v>CM-CTN</x:v>
      </x:c>
      <x:c r="G3532" s="11" t="str">
        <x:v>Continuity transfer-node group</x:v>
      </x:c>
      <x:c r="H3532" s="11" t="str">
        <x:v>ISO-18</x:v>
      </x:c>
      <x:c r="I3532" s="19" t="n">
        <x:v>48</x:v>
      </x:c>
      <x:c r="J3532" s="21" t="n">
        <x:v>4</x:v>
      </x:c>
      <x:c r="K3532" s="18" t="n">
        <x:f>'05 Cargo Register'!K396</x:f>
        <x:v>379.092</x:v>
      </x:c>
      <x:c r="L3532" s="18" t="n">
        <x:f>'05 Cargo Register'!N396</x:f>
        <x:v>25</x:v>
      </x:c>
      <x:c r="M3532" s="18" t="n">
        <x:f>'05 Cargo Register'!O396</x:f>
        <x:v>660</x:v>
      </x:c>
      <x:c r="N3532" s="18" t="n">
        <x:f>J3532*K3532</x:f>
        <x:v>1516.368</x:v>
      </x:c>
      <x:c r="O3532" s="18" t="n">
        <x:f>J3532*L3532</x:f>
        <x:v>100</x:v>
      </x:c>
      <x:c r="P3532" s="18" t="n">
        <x:f>J3532*M3532</x:f>
        <x:v>2640</x:v>
      </x:c>
      <x:c r="Q3532" s="22" t="n">
        <x:f>'01 Controls'!$E$29*'02 Cargo Classes'!$M$7</x:f>
        <x:v>0.010000000000000002</x:v>
      </x:c>
      <x:c r="R3532" s="22" t="n">
        <x:f>'01 Controls'!$F$29*'02 Cargo Classes'!$N$7</x:f>
        <x:v>0</x:v>
      </x:c>
      <x:c r="S3532" s="22" t="n">
        <x:f>'01 Controls'!$G$29*'02 Cargo Classes'!$O$7</x:f>
        <x:v>0.96</x:v>
      </x:c>
      <x:c r="T3532" s="22" t="n">
        <x:f>'01 Controls'!$H$29*'02 Cargo Classes'!$P$7</x:f>
        <x:v>0.12</x:v>
      </x:c>
      <x:c r="U3532" s="22" t="n">
        <x:f>SUM(Q3532:T3532)</x:f>
        <x:v>1.0899999999999999</x:v>
      </x:c>
      <x:c r="V3532" s="18" t="n">
        <x:f>IF(U3532=0,0,N3532*Q3532/U3532)</x:f>
        <x:v>13.91163302752294</x:v>
      </x:c>
      <x:c r="W3532" s="18" t="n">
        <x:f>IF(U3532=0,0,P3532*Q3532/U3532)</x:f>
        <x:v>24.22018348623854</x:v>
      </x:c>
      <x:c r="X3532" s="18" t="n">
        <x:f>MAX(V3532,W3532*'01 Controls'!$E$12)</x:f>
        <x:v>13.91163302752294</x:v>
      </x:c>
      <x:c r="Y3532" s="18" t="n">
        <x:f>IF(U3532=0,0,N3532*R3532/U3532)</x:f>
        <x:v>0</x:v>
      </x:c>
      <x:c r="Z3532" s="18" t="n">
        <x:f>IF(U3532=0,0,P3532*R3532/U3532)</x:f>
        <x:v>0</x:v>
      </x:c>
      <x:c r="AA3532" s="18" t="n">
        <x:f>MAX(Y3532,Z3532*'01 Controls'!$E$13)</x:f>
        <x:v>0</x:v>
      </x:c>
      <x:c r="AB3532" s="18" t="n">
        <x:f>IF(U3532=0,0,N3532*S3532/U3532)</x:f>
        <x:v>1335.516770642202</x:v>
      </x:c>
      <x:c r="AC3532" s="18" t="n">
        <x:f>IF(U3532=0,0,P3532*S3532/U3532)</x:f>
        <x:v>2325.1376146788994</x:v>
      </x:c>
      <x:c r="AD3532" s="18" t="n">
        <x:f>MAX(AB3532,AC3532*'01 Controls'!$E$14)</x:f>
        <x:v>1335.516770642202</x:v>
      </x:c>
      <x:c r="AE3532" s="18" t="n">
        <x:f>IF(U3532=0,0,N3532*T3532/U3532)</x:f>
        <x:v>166.93959633027524</x:v>
      </x:c>
      <x:c r="AF3532" s="18" t="n">
        <x:f>IF(U3532=0,0,P3532*T3532/U3532)</x:f>
        <x:v>290.6422018348624</x:v>
      </x:c>
      <x:c r="AG3532" s="18" t="n">
        <x:f>MAX(AE3532,AF3532*'01 Controls'!$E$15)</x:f>
        <x:v>166.93959633027524</x:v>
      </x:c>
      <x:c r="AH3532" s="18" t="n">
        <x:f>SUM(V3532,Y3532,AB3532,AE3532)</x:f>
        <x:v>1516.368</x:v>
      </x:c>
      <x:c r="AI3532" s="18" t="n">
        <x:f>N3532-AH3532</x:f>
        <x:v>0</x:v>
      </x:c>
      <x:c r="AJ3532" s="18" t="n">
        <x:f>V3532*INDEX('07 Mode Capacity'!$P$6:$P$17,MATCH("AIR-"&amp;I3532,'07 Mode Capacity'!$C$6:$C$17,0))</x:f>
        <x:v>3.8999268026497087</x:v>
      </x:c>
      <x:c r="AK3532" s="18" t="n">
        <x:f>Y3532*INDEX('07 Mode Capacity'!$P$6:$P$17,MATCH("OCEAN-"&amp;I3532,'07 Mode Capacity'!$C$6:$C$17,0))</x:f>
        <x:v>0</x:v>
      </x:c>
      <x:c r="AL3532" s="18" t="n">
        <x:f>AB3532*INDEX('07 Mode Capacity'!$P$6:$P$17,MATCH("LAND-"&amp;I3532,'07 Mode Capacity'!$C$6:$C$17,0))</x:f>
        <x:v>162.9969765578288</x:v>
      </x:c>
      <x:c r="AM3532" s="18" t="n">
        <x:f>AE3532*INDEX('07 Mode Capacity'!$P$6:$P$17,MATCH("INLAND-"&amp;I3532,'07 Mode Capacity'!$C$6:$C$17,0))</x:f>
        <x:v>105.37801060536083</x:v>
      </x:c>
      <x:c r="AN3532" s="18" t="n">
        <x:f>SUM(AJ3532:AM3532)</x:f>
        <x:v>272.27491396583935</x:v>
      </x:c>
      <x:c r="AO3532" s="17" t="n">
        <x:f>IF(N3532=0,1,AN3532/N3532)</x:f>
        <x:v>0.1795572802682722</x:v>
      </x:c>
      <x:c r="AP3532" s="11" t="str">
        <x:f>IF(AO3532&gt;='01 Controls'!$E$16,"PASS","FAIL")</x:f>
        <x:v>FAIL</x:v>
      </x:c>
      <x:c r="AQ3532" s="11" t="str">
        <x:v>UNQUANTIFIED</x:v>
      </x:c>
      <x:c r="AR3532" s="11" t="str">
        <x:v>Position-class planning record; serial item and receiver open</x:v>
      </x:c>
      <x:c r="AS3532" s="26"/>
      <x:c r="AT3532" s="26"/>
    </x:row>
    <x:row r="3533">
      <x:c r="C3533" s="11" t="str">
        <x:v>M5-CM-CTN-COL-12</x:v>
      </x:c>
      <x:c r="D3533" s="11" t="str">
        <x:v>M5</x:v>
      </x:c>
      <x:c r="E3533" s="11" t="str">
        <x:v>Drought and water</x:v>
      </x:c>
      <x:c r="F3533" s="11" t="str">
        <x:v>CM-CTN</x:v>
      </x:c>
      <x:c r="G3533" s="11" t="str">
        <x:v>Continuity transfer-node group</x:v>
      </x:c>
      <x:c r="H3533" s="11" t="str">
        <x:v>COL-12</x:v>
      </x:c>
      <x:c r="I3533" s="19" t="n">
        <x:v>24</x:v>
      </x:c>
      <x:c r="J3533" s="21" t="n">
        <x:v>4</x:v>
      </x:c>
      <x:c r="K3533" s="18" t="n">
        <x:f>'05 Cargo Register'!K397</x:f>
        <x:v>94.773</x:v>
      </x:c>
      <x:c r="L3533" s="18" t="n">
        <x:f>'05 Cargo Register'!N397</x:f>
        <x:v>10</x:v>
      </x:c>
      <x:c r="M3533" s="18" t="n">
        <x:f>'05 Cargo Register'!O397</x:f>
        <x:v>264</x:v>
      </x:c>
      <x:c r="N3533" s="18" t="n">
        <x:f>J3533*K3533</x:f>
        <x:v>379.092</x:v>
      </x:c>
      <x:c r="O3533" s="18" t="n">
        <x:f>J3533*L3533</x:f>
        <x:v>40</x:v>
      </x:c>
      <x:c r="P3533" s="18" t="n">
        <x:f>J3533*M3533</x:f>
        <x:v>1056</x:v>
      </x:c>
      <x:c r="Q3533" s="22" t="n">
        <x:f>'01 Controls'!$E$29*'02 Cargo Classes'!$M$8</x:f>
        <x:v>0.1</x:v>
      </x:c>
      <x:c r="R3533" s="22" t="n">
        <x:f>'01 Controls'!$F$29*'02 Cargo Classes'!$N$8</x:f>
        <x:v>0</x:v>
      </x:c>
      <x:c r="S3533" s="22" t="n">
        <x:f>'01 Controls'!$G$29*'02 Cargo Classes'!$O$8</x:f>
        <x:v>0.96</x:v>
      </x:c>
      <x:c r="T3533" s="22" t="n">
        <x:f>'01 Controls'!$H$29*'02 Cargo Classes'!$P$8</x:f>
        <x:v>0.03</x:v>
      </x:c>
      <x:c r="U3533" s="22" t="n">
        <x:f>SUM(Q3533:T3533)</x:f>
        <x:v>1.09</x:v>
      </x:c>
      <x:c r="V3533" s="18" t="n">
        <x:f>IF(U3533=0,0,N3533*Q3533/U3533)</x:f>
        <x:v>34.77908256880733</x:v>
      </x:c>
      <x:c r="W3533" s="18" t="n">
        <x:f>IF(U3533=0,0,P3533*Q3533/U3533)</x:f>
        <x:v>96.88073394495413</x:v>
      </x:c>
      <x:c r="X3533" s="18" t="n">
        <x:f>MAX(V3533,W3533*'01 Controls'!$E$12)</x:f>
        <x:v>34.77908256880733</x:v>
      </x:c>
      <x:c r="Y3533" s="18" t="n">
        <x:f>IF(U3533=0,0,N3533*R3533/U3533)</x:f>
        <x:v>0</x:v>
      </x:c>
      <x:c r="Z3533" s="18" t="n">
        <x:f>IF(U3533=0,0,P3533*R3533/U3533)</x:f>
        <x:v>0</x:v>
      </x:c>
      <x:c r="AA3533" s="18" t="n">
        <x:f>MAX(Y3533,Z3533*'01 Controls'!$E$13)</x:f>
        <x:v>0</x:v>
      </x:c>
      <x:c r="AB3533" s="18" t="n">
        <x:f>IF(U3533=0,0,N3533*S3533/U3533)</x:f>
        <x:v>333.8791926605504</x:v>
      </x:c>
      <x:c r="AC3533" s="18" t="n">
        <x:f>IF(U3533=0,0,P3533*S3533/U3533)</x:f>
        <x:v>930.0550458715595</x:v>
      </x:c>
      <x:c r="AD3533" s="18" t="n">
        <x:f>MAX(AB3533,AC3533*'01 Controls'!$E$14)</x:f>
        <x:v>333.8791926605504</x:v>
      </x:c>
      <x:c r="AE3533" s="18" t="n">
        <x:f>IF(U3533=0,0,N3533*T3533/U3533)</x:f>
        <x:v>10.4337247706422</x:v>
      </x:c>
      <x:c r="AF3533" s="18" t="n">
        <x:f>IF(U3533=0,0,P3533*T3533/U3533)</x:f>
        <x:v>29.064220183486235</x:v>
      </x:c>
      <x:c r="AG3533" s="18" t="n">
        <x:f>MAX(AE3533,AF3533*'01 Controls'!$E$15)</x:f>
        <x:v>10.4337247706422</x:v>
      </x:c>
      <x:c r="AH3533" s="18" t="n">
        <x:f>SUM(V3533,Y3533,AB3533,AE3533)</x:f>
        <x:v>379.0919999999999</x:v>
      </x:c>
      <x:c r="AI3533" s="18" t="n">
        <x:f>N3533-AH3533</x:f>
        <x:v>5.684341886080802e-14</x:v>
      </x:c>
      <x:c r="AJ3533" s="18" t="n">
        <x:f>V3533*INDEX('07 Mode Capacity'!$P$6:$P$17,MATCH("AIR-"&amp;I3533,'07 Mode Capacity'!$C$6:$C$17,0))</x:f>
        <x:v>7.057165119740615</x:v>
      </x:c>
      <x:c r="AK3533" s="18" t="n">
        <x:f>Y3533*INDEX('07 Mode Capacity'!$P$6:$P$17,MATCH("OCEAN-"&amp;I3533,'07 Mode Capacity'!$C$6:$C$17,0))</x:f>
        <x:v>0</x:v>
      </x:c>
      <x:c r="AL3533" s="18" t="n">
        <x:f>AB3533*INDEX('07 Mode Capacity'!$P$6:$P$17,MATCH("LAND-"&amp;I3533,'07 Mode Capacity'!$C$6:$C$17,0))</x:f>
        <x:v>127.70909978035068</x:v>
      </x:c>
      <x:c r="AM3533" s="18" t="n">
        <x:f>AE3533*INDEX('07 Mode Capacity'!$P$6:$P$17,MATCH("INLAND-"&amp;I3533,'07 Mode Capacity'!$C$6:$C$17,0))</x:f>
        <x:v>10.4337247706422</x:v>
      </x:c>
      <x:c r="AN3533" s="18" t="n">
        <x:f>SUM(AJ3533:AM3533)</x:f>
        <x:v>145.1999896707335</x:v>
      </x:c>
      <x:c r="AO3533" s="17" t="n">
        <x:f>IF(N3533=0,1,AN3533/N3533)</x:f>
        <x:v>0.38302045326921563</x:v>
      </x:c>
      <x:c r="AP3533" s="11" t="str">
        <x:f>IF(AO3533&gt;='01 Controls'!$E$16,"PASS","FAIL")</x:f>
        <x:v>FAIL</x:v>
      </x:c>
      <x:c r="AQ3533" s="11" t="str">
        <x:v>UNQUANTIFIED</x:v>
      </x:c>
      <x:c r="AR3533" s="11" t="str">
        <x:v>Position-class planning record; serial item and receiver open</x:v>
      </x:c>
      <x:c r="AS3533" s="26"/>
      <x:c r="AT3533" s="26"/>
    </x:row>
    <x:row r="3534">
      <x:c r="C3534" s="11" t="str">
        <x:v>M5-CM-CTN-BAT-22</x:v>
      </x:c>
      <x:c r="D3534" s="11" t="str">
        <x:v>M5</x:v>
      </x:c>
      <x:c r="E3534" s="11" t="str">
        <x:v>Drought and water</x:v>
      </x:c>
      <x:c r="F3534" s="11" t="str">
        <x:v>CM-CTN</x:v>
      </x:c>
      <x:c r="G3534" s="11" t="str">
        <x:v>Continuity transfer-node group</x:v>
      </x:c>
      <x:c r="H3534" s="11" t="str">
        <x:v>BAT-22</x:v>
      </x:c>
      <x:c r="I3534" s="19" t="n">
        <x:v>48</x:v>
      </x:c>
      <x:c r="J3534" s="21" t="n">
        <x:v>4</x:v>
      </x:c>
      <x:c r="K3534" s="18" t="n">
        <x:f>'05 Cargo Register'!K398</x:f>
        <x:v>142.15949999999998</x:v>
      </x:c>
      <x:c r="L3534" s="18" t="n">
        <x:f>'05 Cargo Register'!N398</x:f>
        <x:v>9</x:v>
      </x:c>
      <x:c r="M3534" s="18" t="n">
        <x:f>'05 Cargo Register'!O398</x:f>
        <x:v>237.60000000000002</x:v>
      </x:c>
      <x:c r="N3534" s="18" t="n">
        <x:f>J3534*K3534</x:f>
        <x:v>568.6379999999999</x:v>
      </x:c>
      <x:c r="O3534" s="18" t="n">
        <x:f>J3534*L3534</x:f>
        <x:v>36</x:v>
      </x:c>
      <x:c r="P3534" s="18" t="n">
        <x:f>J3534*M3534</x:f>
        <x:v>950.4000000000001</x:v>
      </x:c>
      <x:c r="Q3534" s="22" t="n">
        <x:f>'01 Controls'!$E$29*'02 Cargo Classes'!$M$9</x:f>
        <x:v>0</x:v>
      </x:c>
      <x:c r="R3534" s="22" t="n">
        <x:f>'01 Controls'!$F$29*'02 Cargo Classes'!$N$9</x:f>
        <x:v>0</x:v>
      </x:c>
      <x:c r="S3534" s="22" t="n">
        <x:f>'01 Controls'!$G$29*'02 Cargo Classes'!$O$9</x:f>
        <x:v>0.8</x:v>
      </x:c>
      <x:c r="T3534" s="22" t="n">
        <x:f>'01 Controls'!$H$29*'02 Cargo Classes'!$P$9</x:f>
        <x:v>0.075</x:v>
      </x:c>
      <x:c r="U3534" s="22" t="n">
        <x:f>SUM(Q3534:T3534)</x:f>
        <x:v>0.875</x:v>
      </x:c>
      <x:c r="V3534" s="18" t="n">
        <x:f>IF(U3534=0,0,N3534*Q3534/U3534)</x:f>
        <x:v>0</x:v>
      </x:c>
      <x:c r="W3534" s="18" t="n">
        <x:f>IF(U3534=0,0,P3534*Q3534/U3534)</x:f>
        <x:v>0</x:v>
      </x:c>
      <x:c r="X3534" s="18" t="n">
        <x:f>MAX(V3534,W3534*'01 Controls'!$E$12)</x:f>
        <x:v>0</x:v>
      </x:c>
      <x:c r="Y3534" s="18" t="n">
        <x:f>IF(U3534=0,0,N3534*R3534/U3534)</x:f>
        <x:v>0</x:v>
      </x:c>
      <x:c r="Z3534" s="18" t="n">
        <x:f>IF(U3534=0,0,P3534*R3534/U3534)</x:f>
        <x:v>0</x:v>
      </x:c>
      <x:c r="AA3534" s="18" t="n">
        <x:f>MAX(Y3534,Z3534*'01 Controls'!$E$13)</x:f>
        <x:v>0</x:v>
      </x:c>
      <x:c r="AB3534" s="18" t="n">
        <x:f>IF(U3534=0,0,N3534*S3534/U3534)</x:f>
        <x:v>519.8976</x:v>
      </x:c>
      <x:c r="AC3534" s="18" t="n">
        <x:f>IF(U3534=0,0,P3534*S3534/U3534)</x:f>
        <x:v>868.937142857143</x:v>
      </x:c>
      <x:c r="AD3534" s="18" t="n">
        <x:f>MAX(AB3534,AC3534*'01 Controls'!$E$14)</x:f>
        <x:v>519.8976</x:v>
      </x:c>
      <x:c r="AE3534" s="18" t="n">
        <x:f>IF(U3534=0,0,N3534*T3534/U3534)</x:f>
        <x:v>48.74039999999999</x:v>
      </x:c>
      <x:c r="AF3534" s="18" t="n">
        <x:f>IF(U3534=0,0,P3534*T3534/U3534)</x:f>
        <x:v>81.46285714285715</x:v>
      </x:c>
      <x:c r="AG3534" s="18" t="n">
        <x:f>MAX(AE3534,AF3534*'01 Controls'!$E$15)</x:f>
        <x:v>48.74039999999999</x:v>
      </x:c>
      <x:c r="AH3534" s="18" t="n">
        <x:f>SUM(V3534,Y3534,AB3534,AE3534)</x:f>
        <x:v>568.638</x:v>
      </x:c>
      <x:c r="AI3534" s="18" t="n">
        <x:f>N3534-AH3534</x:f>
        <x:v>-1.1368683772161603e-13</x:v>
      </x:c>
      <x:c r="AJ3534" s="18" t="n">
        <x:f>V3534*INDEX('07 Mode Capacity'!$P$6:$P$17,MATCH("AIR-"&amp;I3534,'07 Mode Capacity'!$C$6:$C$17,0))</x:f>
        <x:v>0</x:v>
      </x:c>
      <x:c r="AK3534" s="18" t="n">
        <x:f>Y3534*INDEX('07 Mode Capacity'!$P$6:$P$17,MATCH("OCEAN-"&amp;I3534,'07 Mode Capacity'!$C$6:$C$17,0))</x:f>
        <x:v>0</x:v>
      </x:c>
      <x:c r="AL3534" s="18" t="n">
        <x:f>AB3534*INDEX('07 Mode Capacity'!$P$6:$P$17,MATCH("LAND-"&amp;I3534,'07 Mode Capacity'!$C$6:$C$17,0))</x:f>
        <x:v>63.452394445726206</x:v>
      </x:c>
      <x:c r="AM3534" s="18" t="n">
        <x:f>AE3534*INDEX('07 Mode Capacity'!$P$6:$P$17,MATCH("INLAND-"&amp;I3534,'07 Mode Capacity'!$C$6:$C$17,0))</x:f>
        <x:v>30.766615596386586</x:v>
      </x:c>
      <x:c r="AN3534" s="18" t="n">
        <x:f>SUM(AJ3534:AM3534)</x:f>
        <x:v>94.21901004211279</x:v>
      </x:c>
      <x:c r="AO3534" s="17" t="n">
        <x:f>IF(N3534=0,1,AN3534/N3534)</x:f>
        <x:v>0.16569242653869914</x:v>
      </x:c>
      <x:c r="AP3534" s="11" t="str">
        <x:f>IF(AO3534&gt;='01 Controls'!$E$16,"PASS","FAIL")</x:f>
        <x:v>FAIL</x:v>
      </x:c>
      <x:c r="AQ3534" s="11" t="str">
        <x:v>UNQUANTIFIED</x:v>
      </x:c>
      <x:c r="AR3534" s="11" t="str">
        <x:v>Position-class planning record; serial item and receiver open</x:v>
      </x:c>
      <x:c r="AS3534" s="26"/>
      <x:c r="AT3534" s="26"/>
    </x:row>
    <x:row r="3535">
      <x:c r="C3535" s="11" t="str">
        <x:v>M5-CM-CTN-TNK-20</x:v>
      </x:c>
      <x:c r="D3535" s="11" t="str">
        <x:v>M5</x:v>
      </x:c>
      <x:c r="E3535" s="11" t="str">
        <x:v>Drought and water</x:v>
      </x:c>
      <x:c r="F3535" s="11" t="str">
        <x:v>CM-CTN</x:v>
      </x:c>
      <x:c r="G3535" s="11" t="str">
        <x:v>Continuity transfer-node group</x:v>
      </x:c>
      <x:c r="H3535" s="11" t="str">
        <x:v>TNK-20</x:v>
      </x:c>
      <x:c r="I3535" s="19" t="n">
        <x:v>48</x:v>
      </x:c>
      <x:c r="J3535" s="21" t="n">
        <x:v>4</x:v>
      </x:c>
      <x:c r="K3535" s="18" t="n">
        <x:f>'05 Cargo Register'!K399</x:f>
        <x:v>94.773</x:v>
      </x:c>
      <x:c r="L3535" s="18" t="n">
        <x:f>'05 Cargo Register'!N399</x:f>
        <x:v>6</x:v>
      </x:c>
      <x:c r="M3535" s="18" t="n">
        <x:f>'05 Cargo Register'!O399</x:f>
        <x:v>127.5</x:v>
      </x:c>
      <x:c r="N3535" s="18" t="n">
        <x:f>J3535*K3535</x:f>
        <x:v>379.092</x:v>
      </x:c>
      <x:c r="O3535" s="18" t="n">
        <x:f>J3535*L3535</x:f>
        <x:v>24</x:v>
      </x:c>
      <x:c r="P3535" s="18" t="n">
        <x:f>J3535*M3535</x:f>
        <x:v>510</x:v>
      </x:c>
      <x:c r="Q3535" s="22" t="n">
        <x:f>'01 Controls'!$E$29*'02 Cargo Classes'!$M$10</x:f>
        <x:v>0</x:v>
      </x:c>
      <x:c r="R3535" s="22" t="n">
        <x:f>'01 Controls'!$F$29*'02 Cargo Classes'!$N$10</x:f>
        <x:v>0</x:v>
      </x:c>
      <x:c r="S3535" s="22" t="n">
        <x:f>'01 Controls'!$G$29*'02 Cargo Classes'!$O$10</x:f>
        <x:v>0.8</x:v>
      </x:c>
      <x:c r="T3535" s="22" t="n">
        <x:f>'01 Controls'!$H$29*'02 Cargo Classes'!$P$10</x:f>
        <x:v>0.15</x:v>
      </x:c>
      <x:c r="U3535" s="22" t="n">
        <x:f>SUM(Q3535:T3535)</x:f>
        <x:v>0.9500000000000001</x:v>
      </x:c>
      <x:c r="V3535" s="18" t="n">
        <x:f>IF(U3535=0,0,N3535*Q3535/U3535)</x:f>
        <x:v>0</x:v>
      </x:c>
      <x:c r="W3535" s="18" t="n">
        <x:f>IF(U3535=0,0,P3535*Q3535/U3535)</x:f>
        <x:v>0</x:v>
      </x:c>
      <x:c r="X3535" s="18" t="n">
        <x:f>MAX(V3535,W3535*'01 Controls'!$E$12)</x:f>
        <x:v>0</x:v>
      </x:c>
      <x:c r="Y3535" s="18" t="n">
        <x:f>IF(U3535=0,0,N3535*R3535/U3535)</x:f>
        <x:v>0</x:v>
      </x:c>
      <x:c r="Z3535" s="18" t="n">
        <x:f>IF(U3535=0,0,P3535*R3535/U3535)</x:f>
        <x:v>0</x:v>
      </x:c>
      <x:c r="AA3535" s="18" t="n">
        <x:f>MAX(Y3535,Z3535*'01 Controls'!$E$13)</x:f>
        <x:v>0</x:v>
      </x:c>
      <x:c r="AB3535" s="18" t="n">
        <x:f>IF(U3535=0,0,N3535*S3535/U3535)</x:f>
        <x:v>319.2353684210526</x:v>
      </x:c>
      <x:c r="AC3535" s="18" t="n">
        <x:f>IF(U3535=0,0,P3535*S3535/U3535)</x:f>
        <x:v>429.4736842105263</x:v>
      </x:c>
      <x:c r="AD3535" s="18" t="n">
        <x:f>MAX(AB3535,AC3535*'01 Controls'!$E$14)</x:f>
        <x:v>319.2353684210526</x:v>
      </x:c>
      <x:c r="AE3535" s="18" t="n">
        <x:f>IF(U3535=0,0,N3535*T3535/U3535)</x:f>
        <x:v>59.856631578947365</x:v>
      </x:c>
      <x:c r="AF3535" s="18" t="n">
        <x:f>IF(U3535=0,0,P3535*T3535/U3535)</x:f>
        <x:v>80.52631578947368</x:v>
      </x:c>
      <x:c r="AG3535" s="18" t="n">
        <x:f>MAX(AE3535,AF3535*'01 Controls'!$E$15)</x:f>
        <x:v>59.856631578947365</x:v>
      </x:c>
      <x:c r="AH3535" s="18" t="n">
        <x:f>SUM(V3535,Y3535,AB3535,AE3535)</x:f>
        <x:v>379.092</x:v>
      </x:c>
      <x:c r="AI3535" s="18" t="n">
        <x:f>N3535-AH3535</x:f>
        <x:v>0</x:v>
      </x:c>
      <x:c r="AJ3535" s="18" t="n">
        <x:f>V3535*INDEX('07 Mode Capacity'!$P$6:$P$17,MATCH("AIR-"&amp;I3535,'07 Mode Capacity'!$C$6:$C$17,0))</x:f>
        <x:v>0</x:v>
      </x:c>
      <x:c r="AK3535" s="18" t="n">
        <x:f>Y3535*INDEX('07 Mode Capacity'!$P$6:$P$17,MATCH("OCEAN-"&amp;I3535,'07 Mode Capacity'!$C$6:$C$17,0))</x:f>
        <x:v>0</x:v>
      </x:c>
      <x:c r="AL3535" s="18" t="n">
        <x:f>AB3535*INDEX('07 Mode Capacity'!$P$6:$P$17,MATCH("LAND-"&amp;I3535,'07 Mode Capacity'!$C$6:$C$17,0))</x:f>
        <x:v>38.961996589481</x:v>
      </x:c>
      <x:c r="AM3535" s="18" t="n">
        <x:f>AE3535*INDEX('07 Mode Capacity'!$P$6:$P$17,MATCH("INLAND-"&amp;I3535,'07 Mode Capacity'!$C$6:$C$17,0))</x:f>
        <x:v>37.783563013106345</x:v>
      </x:c>
      <x:c r="AN3535" s="18" t="n">
        <x:f>SUM(AJ3535:AM3535)</x:f>
        <x:v>76.74555960258735</x:v>
      </x:c>
      <x:c r="AO3535" s="17" t="n">
        <x:f>IF(N3535=0,1,AN3535/N3535)</x:f>
        <x:v>0.20244573771693244</x:v>
      </x:c>
      <x:c r="AP3535" s="11" t="str">
        <x:f>IF(AO3535&gt;='01 Controls'!$E$16,"PASS","FAIL")</x:f>
        <x:v>FAIL</x:v>
      </x:c>
      <x:c r="AQ3535" s="11" t="str">
        <x:v>UNQUANTIFIED</x:v>
      </x:c>
      <x:c r="AR3535" s="11" t="str">
        <x:v>Position-class planning record; serial item and receiver open</x:v>
      </x:c>
      <x:c r="AS3535" s="26"/>
      <x:c r="AT3535" s="26"/>
    </x:row>
    <x:row r="3536">
      <x:c r="C3536" s="11" t="str">
        <x:v>M5-CM-CTN-FLR-24</x:v>
      </x:c>
      <x:c r="D3536" s="11" t="str">
        <x:v>M5</x:v>
      </x:c>
      <x:c r="E3536" s="11" t="str">
        <x:v>Drought and water</x:v>
      </x:c>
      <x:c r="F3536" s="11" t="str">
        <x:v>CM-CTN</x:v>
      </x:c>
      <x:c r="G3536" s="11" t="str">
        <x:v>Continuity transfer-node group</x:v>
      </x:c>
      <x:c r="H3536" s="11" t="str">
        <x:v>FLR-24</x:v>
      </x:c>
      <x:c r="I3536" s="19" t="n">
        <x:v>48</x:v>
      </x:c>
      <x:c r="J3536" s="21" t="n">
        <x:v>4</x:v>
      </x:c>
      <x:c r="K3536" s="18" t="n">
        <x:f>'05 Cargo Register'!K400</x:f>
        <x:v>189.546</x:v>
      </x:c>
      <x:c r="L3536" s="18" t="n">
        <x:f>'05 Cargo Register'!N400</x:f>
        <x:v>10</x:v>
      </x:c>
      <x:c r="M3536" s="18" t="n">
        <x:f>'05 Cargo Register'!O400</x:f>
        <x:v>320</x:v>
      </x:c>
      <x:c r="N3536" s="18" t="n">
        <x:f>J3536*K3536</x:f>
        <x:v>758.184</x:v>
      </x:c>
      <x:c r="O3536" s="18" t="n">
        <x:f>J3536*L3536</x:f>
        <x:v>40</x:v>
      </x:c>
      <x:c r="P3536" s="18" t="n">
        <x:f>J3536*M3536</x:f>
        <x:v>1280</x:v>
      </x:c>
      <x:c r="Q3536" s="22" t="n">
        <x:f>'01 Controls'!$E$29*'02 Cargo Classes'!$M$11</x:f>
        <x:v>0</x:v>
      </x:c>
      <x:c r="R3536" s="22" t="n">
        <x:f>'01 Controls'!$F$29*'02 Cargo Classes'!$N$11</x:f>
        <x:v>0</x:v>
      </x:c>
      <x:c r="S3536" s="22" t="n">
        <x:f>'01 Controls'!$G$29*'02 Cargo Classes'!$O$11</x:f>
        <x:v>0.8</x:v>
      </x:c>
      <x:c r="T3536" s="22" t="n">
        <x:f>'01 Controls'!$H$29*'02 Cargo Classes'!$P$11</x:f>
        <x:v>0.12</x:v>
      </x:c>
      <x:c r="U3536" s="22" t="n">
        <x:f>SUM(Q3536:T3536)</x:f>
        <x:v>0.92</x:v>
      </x:c>
      <x:c r="V3536" s="18" t="n">
        <x:f>IF(U3536=0,0,N3536*Q3536/U3536)</x:f>
        <x:v>0</x:v>
      </x:c>
      <x:c r="W3536" s="18" t="n">
        <x:f>IF(U3536=0,0,P3536*Q3536/U3536)</x:f>
        <x:v>0</x:v>
      </x:c>
      <x:c r="X3536" s="18" t="n">
        <x:f>MAX(V3536,W3536*'01 Controls'!$E$12)</x:f>
        <x:v>0</x:v>
      </x:c>
      <x:c r="Y3536" s="18" t="n">
        <x:f>IF(U3536=0,0,N3536*R3536/U3536)</x:f>
        <x:v>0</x:v>
      </x:c>
      <x:c r="Z3536" s="18" t="n">
        <x:f>IF(U3536=0,0,P3536*R3536/U3536)</x:f>
        <x:v>0</x:v>
      </x:c>
      <x:c r="AA3536" s="18" t="n">
        <x:f>MAX(Y3536,Z3536*'01 Controls'!$E$13)</x:f>
        <x:v>0</x:v>
      </x:c>
      <x:c r="AB3536" s="18" t="n">
        <x:f>IF(U3536=0,0,N3536*S3536/U3536)</x:f>
        <x:v>659.2904347826086</x:v>
      </x:c>
      <x:c r="AC3536" s="18" t="n">
        <x:f>IF(U3536=0,0,P3536*S3536/U3536)</x:f>
        <x:v>1113.0434782608695</x:v>
      </x:c>
      <x:c r="AD3536" s="18" t="n">
        <x:f>MAX(AB3536,AC3536*'01 Controls'!$E$14)</x:f>
        <x:v>659.2904347826086</x:v>
      </x:c>
      <x:c r="AE3536" s="18" t="n">
        <x:f>IF(U3536=0,0,N3536*T3536/U3536)</x:f>
        <x:v>98.8935652173913</x:v>
      </x:c>
      <x:c r="AF3536" s="18" t="n">
        <x:f>IF(U3536=0,0,P3536*T3536/U3536)</x:f>
        <x:v>166.9565217391304</x:v>
      </x:c>
      <x:c r="AG3536" s="18" t="n">
        <x:f>MAX(AE3536,AF3536*'01 Controls'!$E$15)</x:f>
        <x:v>98.8935652173913</x:v>
      </x:c>
      <x:c r="AH3536" s="18" t="n">
        <x:f>SUM(V3536,Y3536,AB3536,AE3536)</x:f>
        <x:v>758.1839999999999</x:v>
      </x:c>
      <x:c r="AI3536" s="18" t="n">
        <x:f>N3536-AH3536</x:f>
        <x:v>1.1368683772161603e-13</x:v>
      </x:c>
      <x:c r="AJ3536" s="18" t="n">
        <x:f>V3536*INDEX('07 Mode Capacity'!$P$6:$P$17,MATCH("AIR-"&amp;I3536,'07 Mode Capacity'!$C$6:$C$17,0))</x:f>
        <x:v>0</x:v>
      </x:c>
      <x:c r="AK3536" s="18" t="n">
        <x:f>Y3536*INDEX('07 Mode Capacity'!$P$6:$P$17,MATCH("OCEAN-"&amp;I3536,'07 Mode Capacity'!$C$6:$C$17,0))</x:f>
        <x:v>0</x:v>
      </x:c>
      <x:c r="AL3536" s="18" t="n">
        <x:f>AB3536*INDEX('07 Mode Capacity'!$P$6:$P$17,MATCH("LAND-"&amp;I3536,'07 Mode Capacity'!$C$6:$C$17,0))</x:f>
        <x:v>80.46499295653685</x:v>
      </x:c>
      <x:c r="AM3536" s="18" t="n">
        <x:f>AE3536*INDEX('07 Mode Capacity'!$P$6:$P$17,MATCH("INLAND-"&amp;I3536,'07 Mode Capacity'!$C$6:$C$17,0))</x:f>
        <x:v>62.42501715208874</x:v>
      </x:c>
      <x:c r="AN3536" s="18" t="n">
        <x:f>SUM(AJ3536:AM3536)</x:f>
        <x:v>142.89001010862557</x:v>
      </x:c>
      <x:c r="AO3536" s="17" t="n">
        <x:f>IF(N3536=0,1,AN3536/N3536)</x:f>
        <x:v>0.18846349976869148</x:v>
      </x:c>
      <x:c r="AP3536" s="11" t="str">
        <x:f>IF(AO3536&gt;='01 Controls'!$E$16,"PASS","FAIL")</x:f>
        <x:v>FAIL</x:v>
      </x:c>
      <x:c r="AQ3536" s="11" t="str">
        <x:v>UNQUANTIFIED</x:v>
      </x:c>
      <x:c r="AR3536" s="11" t="str">
        <x:v>Position-class planning record; serial item and receiver open</x:v>
      </x:c>
      <x:c r="AS3536" s="26"/>
      <x:c r="AT3536" s="26"/>
    </x:row>
    <x:row r="3537">
      <x:c r="C3537" s="11" t="str">
        <x:v>M5-CM-CTN-ROL-30</x:v>
      </x:c>
      <x:c r="D3537" s="11" t="str">
        <x:v>M5</x:v>
      </x:c>
      <x:c r="E3537" s="11" t="str">
        <x:v>Drought and water</x:v>
      </x:c>
      <x:c r="F3537" s="11" t="str">
        <x:v>CM-CTN</x:v>
      </x:c>
      <x:c r="G3537" s="11" t="str">
        <x:v>Continuity transfer-node group</x:v>
      </x:c>
      <x:c r="H3537" s="11" t="str">
        <x:v>ROL-30</x:v>
      </x:c>
      <x:c r="I3537" s="19" t="n">
        <x:v>48</x:v>
      </x:c>
      <x:c r="J3537" s="21" t="n">
        <x:v>4</x:v>
      </x:c>
      <x:c r="K3537" s="18" t="n">
        <x:f>'05 Cargo Register'!K401</x:f>
        <x:v>995.1164999999999</x:v>
      </x:c>
      <x:c r="L3537" s="18" t="n">
        <x:f>'05 Cargo Register'!N401</x:f>
        <x:v>42</x:v>
      </x:c>
      <x:c r="M3537" s="18" t="n">
        <x:f>'05 Cargo Register'!O401</x:f>
        <x:v>2677.5</x:v>
      </x:c>
      <x:c r="N3537" s="18" t="n">
        <x:f>J3537*K3537</x:f>
        <x:v>3980.4659999999994</x:v>
      </x:c>
      <x:c r="O3537" s="18" t="n">
        <x:f>J3537*L3537</x:f>
        <x:v>168</x:v>
      </x:c>
      <x:c r="P3537" s="18" t="n">
        <x:f>J3537*M3537</x:f>
        <x:v>10710</x:v>
      </x:c>
      <x:c r="Q3537" s="22" t="n">
        <x:f>'01 Controls'!$E$29*'02 Cargo Classes'!$M$12</x:f>
        <x:v>0</x:v>
      </x:c>
      <x:c r="R3537" s="22" t="n">
        <x:f>'01 Controls'!$F$29*'02 Cargo Classes'!$N$12</x:f>
        <x:v>0</x:v>
      </x:c>
      <x:c r="S3537" s="22" t="n">
        <x:f>'01 Controls'!$G$29*'02 Cargo Classes'!$O$12</x:f>
        <x:v>1.2000000000000002</x:v>
      </x:c>
      <x:c r="T3537" s="22" t="n">
        <x:f>'01 Controls'!$H$29*'02 Cargo Classes'!$P$12</x:f>
        <x:v>0.09</x:v>
      </x:c>
      <x:c r="U3537" s="22" t="n">
        <x:f>SUM(Q3537:T3537)</x:f>
        <x:v>1.2900000000000003</x:v>
      </x:c>
      <x:c r="V3537" s="18" t="n">
        <x:f>IF(U3537=0,0,N3537*Q3537/U3537)</x:f>
        <x:v>0</x:v>
      </x:c>
      <x:c r="W3537" s="18" t="n">
        <x:f>IF(U3537=0,0,P3537*Q3537/U3537)</x:f>
        <x:v>0</x:v>
      </x:c>
      <x:c r="X3537" s="18" t="n">
        <x:f>MAX(V3537,W3537*'01 Controls'!$E$12)</x:f>
        <x:v>0</x:v>
      </x:c>
      <x:c r="Y3537" s="18" t="n">
        <x:f>IF(U3537=0,0,N3537*R3537/U3537)</x:f>
        <x:v>0</x:v>
      </x:c>
      <x:c r="Z3537" s="18" t="n">
        <x:f>IF(U3537=0,0,P3537*R3537/U3537)</x:f>
        <x:v>0</x:v>
      </x:c>
      <x:c r="AA3537" s="18" t="n">
        <x:f>MAX(Y3537,Z3537*'01 Controls'!$E$13)</x:f>
        <x:v>0</x:v>
      </x:c>
      <x:c r="AB3537" s="18" t="n">
        <x:f>IF(U3537=0,0,N3537*S3537/U3537)</x:f>
        <x:v>3702.759069767441</x:v>
      </x:c>
      <x:c r="AC3537" s="18" t="n">
        <x:f>IF(U3537=0,0,P3537*S3537/U3537)</x:f>
        <x:v>9962.790697674418</x:v>
      </x:c>
      <x:c r="AD3537" s="18" t="n">
        <x:f>MAX(AB3537,AC3537*'01 Controls'!$E$14)</x:f>
        <x:v>3702.759069767441</x:v>
      </x:c>
      <x:c r="AE3537" s="18" t="n">
        <x:f>IF(U3537=0,0,N3537*T3537/U3537)</x:f>
        <x:v>277.706930232558</x:v>
      </x:c>
      <x:c r="AF3537" s="18" t="n">
        <x:f>IF(U3537=0,0,P3537*T3537/U3537)</x:f>
        <x:v>747.2093023255812</x:v>
      </x:c>
      <x:c r="AG3537" s="18" t="n">
        <x:f>MAX(AE3537,AF3537*'01 Controls'!$E$15)</x:f>
        <x:v>277.706930232558</x:v>
      </x:c>
      <x:c r="AH3537" s="18" t="n">
        <x:f>SUM(V3537,Y3537,AB3537,AE3537)</x:f>
        <x:v>3980.465999999999</x:v>
      </x:c>
      <x:c r="AI3537" s="18" t="n">
        <x:f>N3537-AH3537</x:f>
        <x:v>4.547473508864641e-13</x:v>
      </x:c>
      <x:c r="AJ3537" s="18" t="n">
        <x:f>V3537*INDEX('07 Mode Capacity'!$P$6:$P$17,MATCH("AIR-"&amp;I3537,'07 Mode Capacity'!$C$6:$C$17,0))</x:f>
        <x:v>0</x:v>
      </x:c>
      <x:c r="AK3537" s="18" t="n">
        <x:f>Y3537*INDEX('07 Mode Capacity'!$P$6:$P$17,MATCH("OCEAN-"&amp;I3537,'07 Mode Capacity'!$C$6:$C$17,0))</x:f>
        <x:v>0</x:v>
      </x:c>
      <x:c r="AL3537" s="18" t="n">
        <x:f>AB3537*INDEX('07 Mode Capacity'!$P$6:$P$17,MATCH("LAND-"&amp;I3537,'07 Mode Capacity'!$C$6:$C$17,0))</x:f>
        <x:v>451.91385579078246</x:v>
      </x:c>
      <x:c r="AM3537" s="18" t="n">
        <x:f>AE3537*INDEX('07 Mode Capacity'!$P$6:$P$17,MATCH("INLAND-"&amp;I3537,'07 Mode Capacity'!$C$6:$C$17,0))</x:f>
        <x:v>175.2981586305747</x:v>
      </x:c>
      <x:c r="AN3537" s="18" t="n">
        <x:f>SUM(AJ3537:AM3537)</x:f>
        <x:v>627.2120144213571</x:v>
      </x:c>
      <x:c r="AO3537" s="17" t="n">
        <x:f>IF(N3537=0,1,AN3537/N3537)</x:f>
        <x:v>0.15757250895281036</x:v>
      </x:c>
      <x:c r="AP3537" s="11" t="str">
        <x:f>IF(AO3537&gt;='01 Controls'!$E$16,"PASS","FAIL")</x:f>
        <x:v>FAIL</x:v>
      </x:c>
      <x:c r="AQ3537" s="11" t="str">
        <x:v>UNQUANTIFIED</x:v>
      </x:c>
      <x:c r="AR3537" s="11" t="str">
        <x:v>Position-class planning record; serial item and receiver open</x:v>
      </x:c>
      <x:c r="AS3537" s="26"/>
      <x:c r="AT3537" s="26"/>
    </x:row>
    <x:row r="3538">
      <x:c r="C3538" s="11" t="str">
        <x:v>M5-CM-CTN-LIN-18</x:v>
      </x:c>
      <x:c r="D3538" s="11" t="str">
        <x:v>M5</x:v>
      </x:c>
      <x:c r="E3538" s="11" t="str">
        <x:v>Drought and water</x:v>
      </x:c>
      <x:c r="F3538" s="11" t="str">
        <x:v>CM-CTN</x:v>
      </x:c>
      <x:c r="G3538" s="11" t="str">
        <x:v>Continuity transfer-node group</x:v>
      </x:c>
      <x:c r="H3538" s="11" t="str">
        <x:v>LIN-18</x:v>
      </x:c>
      <x:c r="I3538" s="19" t="n">
        <x:v>72</x:v>
      </x:c>
      <x:c r="J3538" s="21" t="n">
        <x:v>4</x:v>
      </x:c>
      <x:c r="K3538" s="18" t="n">
        <x:f>'05 Cargo Register'!K402</x:f>
        <x:v>94.773</x:v>
      </x:c>
      <x:c r="L3538" s="18" t="n">
        <x:f>'05 Cargo Register'!N402</x:f>
        <x:v>7</x:v>
      </x:c>
      <x:c r="M3538" s="18" t="n">
        <x:f>'05 Cargo Register'!O402</x:f>
        <x:v>308</x:v>
      </x:c>
      <x:c r="N3538" s="18" t="n">
        <x:f>J3538*K3538</x:f>
        <x:v>379.092</x:v>
      </x:c>
      <x:c r="O3538" s="18" t="n">
        <x:f>J3538*L3538</x:f>
        <x:v>28</x:v>
      </x:c>
      <x:c r="P3538" s="18" t="n">
        <x:f>J3538*M3538</x:f>
        <x:v>1232</x:v>
      </x:c>
      <x:c r="Q3538" s="22" t="n">
        <x:f>'01 Controls'!$E$29*'02 Cargo Classes'!$M$13</x:f>
        <x:v>0</x:v>
      </x:c>
      <x:c r="R3538" s="22" t="n">
        <x:f>'01 Controls'!$F$29*'02 Cargo Classes'!$N$13</x:f>
        <x:v>0</x:v>
      </x:c>
      <x:c r="S3538" s="22" t="n">
        <x:f>'01 Controls'!$G$29*'02 Cargo Classes'!$O$13</x:f>
        <x:v>0.8</x:v>
      </x:c>
      <x:c r="T3538" s="22" t="n">
        <x:f>'01 Controls'!$H$29*'02 Cargo Classes'!$P$13</x:f>
        <x:v>0.15</x:v>
      </x:c>
      <x:c r="U3538" s="22" t="n">
        <x:f>SUM(Q3538:T3538)</x:f>
        <x:v>0.9500000000000001</x:v>
      </x:c>
      <x:c r="V3538" s="18" t="n">
        <x:f>IF(U3538=0,0,N3538*Q3538/U3538)</x:f>
        <x:v>0</x:v>
      </x:c>
      <x:c r="W3538" s="18" t="n">
        <x:f>IF(U3538=0,0,P3538*Q3538/U3538)</x:f>
        <x:v>0</x:v>
      </x:c>
      <x:c r="X3538" s="18" t="n">
        <x:f>MAX(V3538,W3538*'01 Controls'!$E$12)</x:f>
        <x:v>0</x:v>
      </x:c>
      <x:c r="Y3538" s="18" t="n">
        <x:f>IF(U3538=0,0,N3538*R3538/U3538)</x:f>
        <x:v>0</x:v>
      </x:c>
      <x:c r="Z3538" s="18" t="n">
        <x:f>IF(U3538=0,0,P3538*R3538/U3538)</x:f>
        <x:v>0</x:v>
      </x:c>
      <x:c r="AA3538" s="18" t="n">
        <x:f>MAX(Y3538,Z3538*'01 Controls'!$E$13)</x:f>
        <x:v>0</x:v>
      </x:c>
      <x:c r="AB3538" s="18" t="n">
        <x:f>IF(U3538=0,0,N3538*S3538/U3538)</x:f>
        <x:v>319.2353684210526</x:v>
      </x:c>
      <x:c r="AC3538" s="18" t="n">
        <x:f>IF(U3538=0,0,P3538*S3538/U3538)</x:f>
        <x:v>1037.4736842105262</x:v>
      </x:c>
      <x:c r="AD3538" s="18" t="n">
        <x:f>MAX(AB3538,AC3538*'01 Controls'!$E$14)</x:f>
        <x:v>319.2353684210526</x:v>
      </x:c>
      <x:c r="AE3538" s="18" t="n">
        <x:f>IF(U3538=0,0,N3538*T3538/U3538)</x:f>
        <x:v>59.856631578947365</x:v>
      </x:c>
      <x:c r="AF3538" s="18" t="n">
        <x:f>IF(U3538=0,0,P3538*T3538/U3538)</x:f>
        <x:v>194.52631578947364</x:v>
      </x:c>
      <x:c r="AG3538" s="18" t="n">
        <x:f>MAX(AE3538,AF3538*'01 Controls'!$E$15)</x:f>
        <x:v>59.856631578947365</x:v>
      </x:c>
      <x:c r="AH3538" s="18" t="n">
        <x:f>SUM(V3538,Y3538,AB3538,AE3538)</x:f>
        <x:v>379.092</x:v>
      </x:c>
      <x:c r="AI3538" s="18" t="n">
        <x:f>N3538-AH3538</x:f>
        <x:v>0</x:v>
      </x:c>
      <x:c r="AJ3538" s="18" t="n">
        <x:f>V3538*INDEX('07 Mode Capacity'!$P$6:$P$17,MATCH("AIR-"&amp;I3538,'07 Mode Capacity'!$C$6:$C$17,0))</x:f>
        <x:v>0</x:v>
      </x:c>
      <x:c r="AK3538" s="18" t="n">
        <x:f>Y3538*INDEX('07 Mode Capacity'!$P$6:$P$17,MATCH("OCEAN-"&amp;I3538,'07 Mode Capacity'!$C$6:$C$17,0))</x:f>
        <x:v>0</x:v>
      </x:c>
      <x:c r="AL3538" s="18" t="n">
        <x:f>AB3538*INDEX('07 Mode Capacity'!$P$6:$P$17,MATCH("LAND-"&amp;I3538,'07 Mode Capacity'!$C$6:$C$17,0))</x:f>
        <x:v>228.2565525325162</x:v>
      </x:c>
      <x:c r="AM3538" s="18" t="n">
        <x:f>AE3538*INDEX('07 Mode Capacity'!$P$6:$P$17,MATCH("INLAND-"&amp;I3538,'07 Mode Capacity'!$C$6:$C$17,0))</x:f>
        <x:v>59.856631578947365</x:v>
      </x:c>
      <x:c r="AN3538" s="18" t="n">
        <x:f>SUM(AJ3538:AM3538)</x:f>
        <x:v>288.11318411146357</x:v>
      </x:c>
      <x:c r="AO3538" s="17" t="n">
        <x:f>IF(N3538=0,1,AN3538/N3538)</x:f>
        <x:v>0.7600086103411932</x:v>
      </x:c>
      <x:c r="AP3538" s="11" t="str">
        <x:f>IF(AO3538&gt;='01 Controls'!$E$16,"PASS","FAIL")</x:f>
        <x:v>FAIL</x:v>
      </x:c>
      <x:c r="AQ3538" s="11" t="str">
        <x:v>UNQUANTIFIED</x:v>
      </x:c>
      <x:c r="AR3538" s="11" t="str">
        <x:v>Position-class planning record; serial item and receiver open</x:v>
      </x:c>
      <x:c r="AS3538" s="26"/>
      <x:c r="AT3538" s="26"/>
    </x:row>
    <x:row r="3539">
      <x:c r="C3539" s="11" t="str">
        <x:v>M5-CM-CTN-BLK-08</x:v>
      </x:c>
      <x:c r="D3539" s="11" t="str">
        <x:v>M5</x:v>
      </x:c>
      <x:c r="E3539" s="11" t="str">
        <x:v>Drought and water</x:v>
      </x:c>
      <x:c r="F3539" s="11" t="str">
        <x:v>CM-CTN</x:v>
      </x:c>
      <x:c r="G3539" s="11" t="str">
        <x:v>Continuity transfer-node group</x:v>
      </x:c>
      <x:c r="H3539" s="11" t="str">
        <x:v>BLK-08</x:v>
      </x:c>
      <x:c r="I3539" s="19" t="n">
        <x:v>48</x:v>
      </x:c>
      <x:c r="J3539" s="21" t="n">
        <x:v>4</x:v>
      </x:c>
      <x:c r="K3539" s="18" t="n">
        <x:f>'05 Cargo Register'!K403</x:f>
        <x:v>189.546</x:v>
      </x:c>
      <x:c r="L3539" s="18" t="n">
        <x:f>'05 Cargo Register'!N403</x:f>
        <x:v>30</x:v>
      </x:c>
      <x:c r="M3539" s="18" t="n">
        <x:f>'05 Cargo Register'!O403</x:f>
        <x:v>1530</x:v>
      </x:c>
      <x:c r="N3539" s="18" t="n">
        <x:f>J3539*K3539</x:f>
        <x:v>758.184</x:v>
      </x:c>
      <x:c r="O3539" s="18" t="n">
        <x:f>J3539*L3539</x:f>
        <x:v>120</x:v>
      </x:c>
      <x:c r="P3539" s="18" t="n">
        <x:f>J3539*M3539</x:f>
        <x:v>6120</x:v>
      </x:c>
      <x:c r="Q3539" s="22" t="n">
        <x:f>'01 Controls'!$E$29*'02 Cargo Classes'!$M$14</x:f>
        <x:v>0.05</x:v>
      </x:c>
      <x:c r="R3539" s="22" t="n">
        <x:f>'01 Controls'!$F$29*'02 Cargo Classes'!$N$14</x:f>
        <x:v>0</x:v>
      </x:c>
      <x:c r="S3539" s="22" t="n">
        <x:f>'01 Controls'!$G$29*'02 Cargo Classes'!$O$14</x:f>
        <x:v>0.8</x:v>
      </x:c>
      <x:c r="T3539" s="22" t="n">
        <x:f>'01 Controls'!$H$29*'02 Cargo Classes'!$P$14</x:f>
        <x:v>0.075</x:v>
      </x:c>
      <x:c r="U3539" s="22" t="n">
        <x:f>SUM(Q3539:T3539)</x:f>
        <x:v>0.925</x:v>
      </x:c>
      <x:c r="V3539" s="18" t="n">
        <x:f>IF(U3539=0,0,N3539*Q3539/U3539)</x:f>
        <x:v>40.98291891891891</x:v>
      </x:c>
      <x:c r="W3539" s="18" t="n">
        <x:f>IF(U3539=0,0,P3539*Q3539/U3539)</x:f>
        <x:v>330.8108108108108</x:v>
      </x:c>
      <x:c r="X3539" s="18" t="n">
        <x:f>MAX(V3539,W3539*'01 Controls'!$E$12)</x:f>
        <x:v>82.7027027027027</x:v>
      </x:c>
      <x:c r="Y3539" s="18" t="n">
        <x:f>IF(U3539=0,0,N3539*R3539/U3539)</x:f>
        <x:v>0</x:v>
      </x:c>
      <x:c r="Z3539" s="18" t="n">
        <x:f>IF(U3539=0,0,P3539*R3539/U3539)</x:f>
        <x:v>0</x:v>
      </x:c>
      <x:c r="AA3539" s="18" t="n">
        <x:f>MAX(Y3539,Z3539*'01 Controls'!$E$13)</x:f>
        <x:v>0</x:v>
      </x:c>
      <x:c r="AB3539" s="18" t="n">
        <x:f>IF(U3539=0,0,N3539*S3539/U3539)</x:f>
        <x:v>655.7267027027026</x:v>
      </x:c>
      <x:c r="AC3539" s="18" t="n">
        <x:f>IF(U3539=0,0,P3539*S3539/U3539)</x:f>
        <x:v>5292.9729729729725</x:v>
      </x:c>
      <x:c r="AD3539" s="18" t="n">
        <x:f>MAX(AB3539,AC3539*'01 Controls'!$E$14)</x:f>
        <x:v>1058.5945945945946</x:v>
      </x:c>
      <x:c r="AE3539" s="18" t="n">
        <x:f>IF(U3539=0,0,N3539*T3539/U3539)</x:f>
        <x:v>61.474378378378375</x:v>
      </x:c>
      <x:c r="AF3539" s="18" t="n">
        <x:f>IF(U3539=0,0,P3539*T3539/U3539)</x:f>
        <x:v>496.2162162162162</x:v>
      </x:c>
      <x:c r="AG3539" s="18" t="n">
        <x:f>MAX(AE3539,AF3539*'01 Controls'!$E$15)</x:f>
        <x:v>89.31891891891891</x:v>
      </x:c>
      <x:c r="AH3539" s="18" t="n">
        <x:f>SUM(V3539,Y3539,AB3539,AE3539)</x:f>
        <x:v>758.1839999999999</x:v>
      </x:c>
      <x:c r="AI3539" s="18" t="n">
        <x:f>N3539-AH3539</x:f>
        <x:v>1.1368683772161603e-13</x:v>
      </x:c>
      <x:c r="AJ3539" s="18" t="n">
        <x:f>V3539*INDEX('07 Mode Capacity'!$P$6:$P$17,MATCH("AIR-"&amp;I3539,'07 Mode Capacity'!$C$6:$C$17,0))</x:f>
        <x:v>11.488973553751839</x:v>
      </x:c>
      <x:c r="AK3539" s="18" t="n">
        <x:f>Y3539*INDEX('07 Mode Capacity'!$P$6:$P$17,MATCH("OCEAN-"&amp;I3539,'07 Mode Capacity'!$C$6:$C$17,0))</x:f>
        <x:v>0</x:v>
      </x:c>
      <x:c r="AL3539" s="18" t="n">
        <x:f>AB3539*INDEX('07 Mode Capacity'!$P$6:$P$17,MATCH("LAND-"&amp;I3539,'07 Mode Capacity'!$C$6:$C$17,0))</x:f>
        <x:v>80.03004704866366</x:v>
      </x:c>
      <x:c r="AM3539" s="18" t="n">
        <x:f>AE3539*INDEX('07 Mode Capacity'!$P$6:$P$17,MATCH("INLAND-"&amp;I3539,'07 Mode Capacity'!$C$6:$C$17,0))</x:f>
        <x:v>38.80474039183895</x:v>
      </x:c>
      <x:c r="AN3539" s="18" t="n">
        <x:f>SUM(AJ3539:AM3539)</x:f>
        <x:v>130.32376099425443</x:v>
      </x:c>
      <x:c r="AO3539" s="17" t="n">
        <x:f>IF(N3539=0,1,AN3539/N3539)</x:f>
        <x:v>0.1718893579846771</x:v>
      </x:c>
      <x:c r="AP3539" s="11" t="str">
        <x:f>IF(AO3539&gt;='01 Controls'!$E$16,"PASS","FAIL")</x:f>
        <x:v>FAIL</x:v>
      </x:c>
      <x:c r="AQ3539" s="11" t="str">
        <x:v>UNQUANTIFIED</x:v>
      </x:c>
      <x:c r="AR3539" s="11" t="str">
        <x:v>Position-class planning record; serial item and receiver open</x:v>
      </x:c>
      <x:c r="AS3539" s="26"/>
      <x:c r="AT3539" s="26"/>
    </x:row>
    <x:row r="3540">
      <x:c r="C3540" s="11" t="str">
        <x:v>M5-CM-RMG-APL-45</x:v>
      </x:c>
      <x:c r="D3540" s="11" t="str">
        <x:v>M5</x:v>
      </x:c>
      <x:c r="E3540" s="11" t="str">
        <x:v>Drought and water</x:v>
      </x:c>
      <x:c r="F3540" s="11" t="str">
        <x:v>CM-RMG</x:v>
      </x:c>
      <x:c r="G3540" s="11" t="str">
        <x:v>Civil road-mobility group</x:v>
      </x:c>
      <x:c r="H3540" s="11" t="str">
        <x:v>APL-45</x:v>
      </x:c>
      <x:c r="I3540" s="19" t="n">
        <x:v>24</x:v>
      </x:c>
      <x:c r="J3540" s="21" t="n">
        <x:v>6</x:v>
      </x:c>
      <x:c r="K3540" s="18" t="n">
        <x:f>'05 Cargo Register'!K404</x:f>
        <x:v>105</x:v>
      </x:c>
      <x:c r="L3540" s="18" t="n">
        <x:f>'05 Cargo Register'!N404</x:f>
        <x:v>28</x:v>
      </x:c>
      <x:c r="M3540" s="18" t="n">
        <x:f>'05 Cargo Register'!O404</x:f>
        <x:v>210</x:v>
      </x:c>
      <x:c r="N3540" s="18" t="n">
        <x:f>J3540*K3540</x:f>
        <x:v>630</x:v>
      </x:c>
      <x:c r="O3540" s="18" t="n">
        <x:f>J3540*L3540</x:f>
        <x:v>168</x:v>
      </x:c>
      <x:c r="P3540" s="18" t="n">
        <x:f>J3540*M3540</x:f>
        <x:v>1260</x:v>
      </x:c>
      <x:c r="Q3540" s="22" t="n">
        <x:f>'01 Controls'!$E$29*'02 Cargo Classes'!$M$6</x:f>
        <x:v>0.15000000000000002</x:v>
      </x:c>
      <x:c r="R3540" s="22" t="n">
        <x:f>'01 Controls'!$F$29*'02 Cargo Classes'!$N$6</x:f>
        <x:v>0</x:v>
      </x:c>
      <x:c r="S3540" s="22" t="n">
        <x:f>'01 Controls'!$G$29*'02 Cargo Classes'!$O$6</x:f>
        <x:v>0.8</x:v>
      </x:c>
      <x:c r="T3540" s="22" t="n">
        <x:f>'01 Controls'!$H$29*'02 Cargo Classes'!$P$6</x:f>
        <x:v>0.045</x:v>
      </x:c>
      <x:c r="U3540" s="22" t="n">
        <x:f>SUM(Q3540:T3540)</x:f>
        <x:v>0.9950000000000001</x:v>
      </x:c>
      <x:c r="V3540" s="18" t="n">
        <x:f>IF(U3540=0,0,N3540*Q3540/U3540)</x:f>
        <x:v>94.9748743718593</x:v>
      </x:c>
      <x:c r="W3540" s="18" t="n">
        <x:f>IF(U3540=0,0,P3540*Q3540/U3540)</x:f>
        <x:v>189.9497487437186</x:v>
      </x:c>
      <x:c r="X3540" s="18" t="n">
        <x:f>MAX(V3540,W3540*'01 Controls'!$E$12)</x:f>
        <x:v>94.9748743718593</x:v>
      </x:c>
      <x:c r="Y3540" s="18" t="n">
        <x:f>IF(U3540=0,0,N3540*R3540/U3540)</x:f>
        <x:v>0</x:v>
      </x:c>
      <x:c r="Z3540" s="18" t="n">
        <x:f>IF(U3540=0,0,P3540*R3540/U3540)</x:f>
        <x:v>0</x:v>
      </x:c>
      <x:c r="AA3540" s="18" t="n">
        <x:f>MAX(Y3540,Z3540*'01 Controls'!$E$13)</x:f>
        <x:v>0</x:v>
      </x:c>
      <x:c r="AB3540" s="18" t="n">
        <x:f>IF(U3540=0,0,N3540*S3540/U3540)</x:f>
        <x:v>506.53266331658284</x:v>
      </x:c>
      <x:c r="AC3540" s="18" t="n">
        <x:f>IF(U3540=0,0,P3540*S3540/U3540)</x:f>
        <x:v>1013.0653266331657</x:v>
      </x:c>
      <x:c r="AD3540" s="18" t="n">
        <x:f>MAX(AB3540,AC3540*'01 Controls'!$E$14)</x:f>
        <x:v>506.53266331658284</x:v>
      </x:c>
      <x:c r="AE3540" s="18" t="n">
        <x:f>IF(U3540=0,0,N3540*T3540/U3540)</x:f>
        <x:v>28.492462311557784</x:v>
      </x:c>
      <x:c r="AF3540" s="18" t="n">
        <x:f>IF(U3540=0,0,P3540*T3540/U3540)</x:f>
        <x:v>56.98492462311557</x:v>
      </x:c>
      <x:c r="AG3540" s="18" t="n">
        <x:f>MAX(AE3540,AF3540*'01 Controls'!$E$15)</x:f>
        <x:v>28.492462311557784</x:v>
      </x:c>
      <x:c r="AH3540" s="18" t="n">
        <x:f>SUM(V3540,Y3540,AB3540,AE3540)</x:f>
        <x:v>630</x:v>
      </x:c>
      <x:c r="AI3540" s="18" t="n">
        <x:f>N3540-AH3540</x:f>
        <x:v>0</x:v>
      </x:c>
      <x:c r="AJ3540" s="18" t="n">
        <x:f>V3540*INDEX('07 Mode Capacity'!$P$6:$P$17,MATCH("AIR-"&amp;I3540,'07 Mode Capacity'!$C$6:$C$17,0))</x:f>
        <x:v>19.271738101279567</x:v>
      </x:c>
      <x:c r="AK3540" s="18" t="n">
        <x:f>Y3540*INDEX('07 Mode Capacity'!$P$6:$P$17,MATCH("OCEAN-"&amp;I3540,'07 Mode Capacity'!$C$6:$C$17,0))</x:f>
        <x:v>0</x:v>
      </x:c>
      <x:c r="AL3540" s="18" t="n">
        <x:f>AB3540*INDEX('07 Mode Capacity'!$P$6:$P$17,MATCH("LAND-"&amp;I3540,'07 Mode Capacity'!$C$6:$C$17,0))</x:f>
        <x:v>193.74921188117386</x:v>
      </x:c>
      <x:c r="AM3540" s="18" t="n">
        <x:f>AE3540*INDEX('07 Mode Capacity'!$P$6:$P$17,MATCH("INLAND-"&amp;I3540,'07 Mode Capacity'!$C$6:$C$17,0))</x:f>
        <x:v>28.492462311557784</x:v>
      </x:c>
      <x:c r="AN3540" s="18" t="n">
        <x:f>SUM(AJ3540:AM3540)</x:f>
        <x:v>241.5134122940112</x:v>
      </x:c>
      <x:c r="AO3540" s="17" t="n">
        <x:f>IF(N3540=0,1,AN3540/N3540)</x:f>
        <x:v>0.3833546226889067</x:v>
      </x:c>
      <x:c r="AP3540" s="11" t="str">
        <x:f>IF(AO3540&gt;='01 Controls'!$E$16,"PASS","FAIL")</x:f>
        <x:v>FAIL</x:v>
      </x:c>
      <x:c r="AQ3540" s="11" t="str">
        <x:v>UNQUANTIFIED</x:v>
      </x:c>
      <x:c r="AR3540" s="11" t="str">
        <x:v>Position-class planning record; serial item and receiver open</x:v>
      </x:c>
      <x:c r="AS3540" s="26"/>
      <x:c r="AT3540" s="26"/>
    </x:row>
    <x:row r="3541">
      <x:c r="C3541" s="11" t="str">
        <x:v>M5-CM-RMG-ISO-18</x:v>
      </x:c>
      <x:c r="D3541" s="11" t="str">
        <x:v>M5</x:v>
      </x:c>
      <x:c r="E3541" s="11" t="str">
        <x:v>Drought and water</x:v>
      </x:c>
      <x:c r="F3541" s="11" t="str">
        <x:v>CM-RMG</x:v>
      </x:c>
      <x:c r="G3541" s="11" t="str">
        <x:v>Civil road-mobility group</x:v>
      </x:c>
      <x:c r="H3541" s="11" t="str">
        <x:v>ISO-18</x:v>
      </x:c>
      <x:c r="I3541" s="19" t="n">
        <x:v>48</x:v>
      </x:c>
      <x:c r="J3541" s="21" t="n">
        <x:v>6</x:v>
      </x:c>
      <x:c r="K3541" s="18" t="n">
        <x:f>'05 Cargo Register'!K405</x:f>
        <x:v>262.5</x:v>
      </x:c>
      <x:c r="L3541" s="18" t="n">
        <x:f>'05 Cargo Register'!N405</x:f>
        <x:v>18</x:v>
      </x:c>
      <x:c r="M3541" s="18" t="n">
        <x:f>'05 Cargo Register'!O405</x:f>
        <x:v>475.20000000000005</x:v>
      </x:c>
      <x:c r="N3541" s="18" t="n">
        <x:f>J3541*K3541</x:f>
        <x:v>1575</x:v>
      </x:c>
      <x:c r="O3541" s="18" t="n">
        <x:f>J3541*L3541</x:f>
        <x:v>108</x:v>
      </x:c>
      <x:c r="P3541" s="18" t="n">
        <x:f>J3541*M3541</x:f>
        <x:v>2851.2000000000003</x:v>
      </x:c>
      <x:c r="Q3541" s="22" t="n">
        <x:f>'01 Controls'!$E$29*'02 Cargo Classes'!$M$7</x:f>
        <x:v>0.010000000000000002</x:v>
      </x:c>
      <x:c r="R3541" s="22" t="n">
        <x:f>'01 Controls'!$F$29*'02 Cargo Classes'!$N$7</x:f>
        <x:v>0</x:v>
      </x:c>
      <x:c r="S3541" s="22" t="n">
        <x:f>'01 Controls'!$G$29*'02 Cargo Classes'!$O$7</x:f>
        <x:v>0.96</x:v>
      </x:c>
      <x:c r="T3541" s="22" t="n">
        <x:f>'01 Controls'!$H$29*'02 Cargo Classes'!$P$7</x:f>
        <x:v>0.12</x:v>
      </x:c>
      <x:c r="U3541" s="22" t="n">
        <x:f>SUM(Q3541:T3541)</x:f>
        <x:v>1.0899999999999999</x:v>
      </x:c>
      <x:c r="V3541" s="18" t="n">
        <x:f>IF(U3541=0,0,N3541*Q3541/U3541)</x:f>
        <x:v>14.449541284403676</x:v>
      </x:c>
      <x:c r="W3541" s="18" t="n">
        <x:f>IF(U3541=0,0,P3541*Q3541/U3541)</x:f>
        <x:v>26.157798165137624</x:v>
      </x:c>
      <x:c r="X3541" s="18" t="n">
        <x:f>MAX(V3541,W3541*'01 Controls'!$E$12)</x:f>
        <x:v>14.449541284403676</x:v>
      </x:c>
      <x:c r="Y3541" s="18" t="n">
        <x:f>IF(U3541=0,0,N3541*R3541/U3541)</x:f>
        <x:v>0</x:v>
      </x:c>
      <x:c r="Z3541" s="18" t="n">
        <x:f>IF(U3541=0,0,P3541*R3541/U3541)</x:f>
        <x:v>0</x:v>
      </x:c>
      <x:c r="AA3541" s="18" t="n">
        <x:f>MAX(Y3541,Z3541*'01 Controls'!$E$13)</x:f>
        <x:v>0</x:v>
      </x:c>
      <x:c r="AB3541" s="18" t="n">
        <x:f>IF(U3541=0,0,N3541*S3541/U3541)</x:f>
        <x:v>1387.1559633027525</x:v>
      </x:c>
      <x:c r="AC3541" s="18" t="n">
        <x:f>IF(U3541=0,0,P3541*S3541/U3541)</x:f>
        <x:v>2511.1486238532116</x:v>
      </x:c>
      <x:c r="AD3541" s="18" t="n">
        <x:f>MAX(AB3541,AC3541*'01 Controls'!$E$14)</x:f>
        <x:v>1387.1559633027525</x:v>
      </x:c>
      <x:c r="AE3541" s="18" t="n">
        <x:f>IF(U3541=0,0,N3541*T3541/U3541)</x:f>
        <x:v>173.39449541284407</x:v>
      </x:c>
      <x:c r="AF3541" s="18" t="n">
        <x:f>IF(U3541=0,0,P3541*T3541/U3541)</x:f>
        <x:v>313.89357798165145</x:v>
      </x:c>
      <x:c r="AG3541" s="18" t="n">
        <x:f>MAX(AE3541,AF3541*'01 Controls'!$E$15)</x:f>
        <x:v>173.39449541284407</x:v>
      </x:c>
      <x:c r="AH3541" s="18" t="n">
        <x:f>SUM(V3541,Y3541,AB3541,AE3541)</x:f>
        <x:v>1575.0000000000002</x:v>
      </x:c>
      <x:c r="AI3541" s="18" t="n">
        <x:f>N3541-AH3541</x:f>
        <x:v>-2.2737367544323206e-13</x:v>
      </x:c>
      <x:c r="AJ3541" s="18" t="n">
        <x:f>V3541*INDEX('07 Mode Capacity'!$P$6:$P$17,MATCH("AIR-"&amp;I3541,'07 Mode Capacity'!$C$6:$C$17,0))</x:f>
        <x:v>4.050721667941615</x:v>
      </x:c>
      <x:c r="AK3541" s="18" t="n">
        <x:f>Y3541*INDEX('07 Mode Capacity'!$P$6:$P$17,MATCH("OCEAN-"&amp;I3541,'07 Mode Capacity'!$C$6:$C$17,0))</x:f>
        <x:v>0</x:v>
      </x:c>
      <x:c r="AL3541" s="18" t="n">
        <x:f>AB3541*INDEX('07 Mode Capacity'!$P$6:$P$17,MATCH("LAND-"&amp;I3541,'07 Mode Capacity'!$C$6:$C$17,0))</x:f>
        <x:v>169.29943000550023</x:v>
      </x:c>
      <x:c r="AM3541" s="18" t="n">
        <x:f>AE3541*INDEX('07 Mode Capacity'!$P$6:$P$17,MATCH("INLAND-"&amp;I3541,'07 Mode Capacity'!$C$6:$C$17,0))</x:f>
        <x:v>109.45256474908685</x:v>
      </x:c>
      <x:c r="AN3541" s="18" t="n">
        <x:f>SUM(AJ3541:AM3541)</x:f>
        <x:v>282.8027164225287</x:v>
      </x:c>
      <x:c r="AO3541" s="17" t="n">
        <x:f>IF(N3541=0,1,AN3541/N3541)</x:f>
        <x:v>0.1795572802682722</x:v>
      </x:c>
      <x:c r="AP3541" s="11" t="str">
        <x:f>IF(AO3541&gt;='01 Controls'!$E$16,"PASS","FAIL")</x:f>
        <x:v>FAIL</x:v>
      </x:c>
      <x:c r="AQ3541" s="11" t="str">
        <x:v>UNQUANTIFIED</x:v>
      </x:c>
      <x:c r="AR3541" s="11" t="str">
        <x:v>Position-class planning record; serial item and receiver open</x:v>
      </x:c>
      <x:c r="AS3541" s="26"/>
      <x:c r="AT3541" s="26"/>
    </x:row>
    <x:row r="3542">
      <x:c r="C3542" s="11" t="str">
        <x:v>M5-CM-RMG-COL-12</x:v>
      </x:c>
      <x:c r="D3542" s="11" t="str">
        <x:v>M5</x:v>
      </x:c>
      <x:c r="E3542" s="11" t="str">
        <x:v>Drought and water</x:v>
      </x:c>
      <x:c r="F3542" s="11" t="str">
        <x:v>CM-RMG</x:v>
      </x:c>
      <x:c r="G3542" s="11" t="str">
        <x:v>Civil road-mobility group</x:v>
      </x:c>
      <x:c r="H3542" s="11" t="str">
        <x:v>COL-12</x:v>
      </x:c>
      <x:c r="I3542" s="19" t="n">
        <x:v>24</x:v>
      </x:c>
      <x:c r="J3542" s="21" t="n">
        <x:v>6</x:v>
      </x:c>
      <x:c r="K3542" s="18" t="n">
        <x:f>'05 Cargo Register'!K406</x:f>
        <x:v>105</x:v>
      </x:c>
      <x:c r="L3542" s="18" t="n">
        <x:f>'05 Cargo Register'!N406</x:f>
        <x:v>11</x:v>
      </x:c>
      <x:c r="M3542" s="18" t="n">
        <x:f>'05 Cargo Register'!O406</x:f>
        <x:v>290.40000000000003</x:v>
      </x:c>
      <x:c r="N3542" s="18" t="n">
        <x:f>J3542*K3542</x:f>
        <x:v>630</x:v>
      </x:c>
      <x:c r="O3542" s="18" t="n">
        <x:f>J3542*L3542</x:f>
        <x:v>66</x:v>
      </x:c>
      <x:c r="P3542" s="18" t="n">
        <x:f>J3542*M3542</x:f>
        <x:v>1742.4</x:v>
      </x:c>
      <x:c r="Q3542" s="22" t="n">
        <x:f>'01 Controls'!$E$29*'02 Cargo Classes'!$M$8</x:f>
        <x:v>0.1</x:v>
      </x:c>
      <x:c r="R3542" s="22" t="n">
        <x:f>'01 Controls'!$F$29*'02 Cargo Classes'!$N$8</x:f>
        <x:v>0</x:v>
      </x:c>
      <x:c r="S3542" s="22" t="n">
        <x:f>'01 Controls'!$G$29*'02 Cargo Classes'!$O$8</x:f>
        <x:v>0.96</x:v>
      </x:c>
      <x:c r="T3542" s="22" t="n">
        <x:f>'01 Controls'!$H$29*'02 Cargo Classes'!$P$8</x:f>
        <x:v>0.03</x:v>
      </x:c>
      <x:c r="U3542" s="22" t="n">
        <x:f>SUM(Q3542:T3542)</x:f>
        <x:v>1.09</x:v>
      </x:c>
      <x:c r="V3542" s="18" t="n">
        <x:f>IF(U3542=0,0,N3542*Q3542/U3542)</x:f>
        <x:v>57.798165137614674</x:v>
      </x:c>
      <x:c r="W3542" s="18" t="n">
        <x:f>IF(U3542=0,0,P3542*Q3542/U3542)</x:f>
        <x:v>159.85321100917432</x:v>
      </x:c>
      <x:c r="X3542" s="18" t="n">
        <x:f>MAX(V3542,W3542*'01 Controls'!$E$12)</x:f>
        <x:v>57.798165137614674</x:v>
      </x:c>
      <x:c r="Y3542" s="18" t="n">
        <x:f>IF(U3542=0,0,N3542*R3542/U3542)</x:f>
        <x:v>0</x:v>
      </x:c>
      <x:c r="Z3542" s="18" t="n">
        <x:f>IF(U3542=0,0,P3542*R3542/U3542)</x:f>
        <x:v>0</x:v>
      </x:c>
      <x:c r="AA3542" s="18" t="n">
        <x:f>MAX(Y3542,Z3542*'01 Controls'!$E$13)</x:f>
        <x:v>0</x:v>
      </x:c>
      <x:c r="AB3542" s="18" t="n">
        <x:f>IF(U3542=0,0,N3542*S3542/U3542)</x:f>
        <x:v>554.8623853211009</x:v>
      </x:c>
      <x:c r="AC3542" s="18" t="n">
        <x:f>IF(U3542=0,0,P3542*S3542/U3542)</x:f>
        <x:v>1534.5908256880732</x:v>
      </x:c>
      <x:c r="AD3542" s="18" t="n">
        <x:f>MAX(AB3542,AC3542*'01 Controls'!$E$14)</x:f>
        <x:v>554.8623853211009</x:v>
      </x:c>
      <x:c r="AE3542" s="18" t="n">
        <x:f>IF(U3542=0,0,N3542*T3542/U3542)</x:f>
        <x:v>17.339449541284402</x:v>
      </x:c>
      <x:c r="AF3542" s="18" t="n">
        <x:f>IF(U3542=0,0,P3542*T3542/U3542)</x:f>
        <x:v>47.95596330275229</x:v>
      </x:c>
      <x:c r="AG3542" s="18" t="n">
        <x:f>MAX(AE3542,AF3542*'01 Controls'!$E$15)</x:f>
        <x:v>17.339449541284402</x:v>
      </x:c>
      <x:c r="AH3542" s="18" t="n">
        <x:f>SUM(V3542,Y3542,AB3542,AE3542)</x:f>
        <x:v>629.9999999999999</x:v>
      </x:c>
      <x:c r="AI3542" s="18" t="n">
        <x:f>N3542-AH3542</x:f>
        <x:v>1.1368683772161603e-13</x:v>
      </x:c>
      <x:c r="AJ3542" s="18" t="n">
        <x:f>V3542*INDEX('07 Mode Capacity'!$P$6:$P$17,MATCH("AIR-"&amp;I3542,'07 Mode Capacity'!$C$6:$C$17,0))</x:f>
        <x:v>11.728060801696126</x:v>
      </x:c>
      <x:c r="AK3542" s="18" t="n">
        <x:f>Y3542*INDEX('07 Mode Capacity'!$P$6:$P$17,MATCH("OCEAN-"&amp;I3542,'07 Mode Capacity'!$C$6:$C$17,0))</x:f>
        <x:v>0</x:v>
      </x:c>
      <x:c r="AL3542" s="18" t="n">
        <x:f>AB3542*INDEX('07 Mode Capacity'!$P$6:$P$17,MATCH("LAND-"&amp;I3542,'07 Mode Capacity'!$C$6:$C$17,0))</x:f>
        <x:v>212.23537521662533</x:v>
      </x:c>
      <x:c r="AM3542" s="18" t="n">
        <x:f>AE3542*INDEX('07 Mode Capacity'!$P$6:$P$17,MATCH("INLAND-"&amp;I3542,'07 Mode Capacity'!$C$6:$C$17,0))</x:f>
        <x:v>17.339449541284402</x:v>
      </x:c>
      <x:c r="AN3542" s="18" t="n">
        <x:f>SUM(AJ3542:AM3542)</x:f>
        <x:v>241.30288555960587</x:v>
      </x:c>
      <x:c r="AO3542" s="17" t="n">
        <x:f>IF(N3542=0,1,AN3542/N3542)</x:f>
        <x:v>0.3830204532692157</x:v>
      </x:c>
      <x:c r="AP3542" s="11" t="str">
        <x:f>IF(AO3542&gt;='01 Controls'!$E$16,"PASS","FAIL")</x:f>
        <x:v>FAIL</x:v>
      </x:c>
      <x:c r="AQ3542" s="11" t="str">
        <x:v>UNQUANTIFIED</x:v>
      </x:c>
      <x:c r="AR3542" s="11" t="str">
        <x:v>Position-class planning record; serial item and receiver open</x:v>
      </x:c>
      <x:c r="AS3542" s="26"/>
      <x:c r="AT3542" s="26"/>
    </x:row>
    <x:row r="3543">
      <x:c r="C3543" s="11" t="str">
        <x:v>M5-CM-RMG-BAT-22</x:v>
      </x:c>
      <x:c r="D3543" s="11" t="str">
        <x:v>M5</x:v>
      </x:c>
      <x:c r="E3543" s="11" t="str">
        <x:v>Drought and water</x:v>
      </x:c>
      <x:c r="F3543" s="11" t="str">
        <x:v>CM-RMG</x:v>
      </x:c>
      <x:c r="G3543" s="11" t="str">
        <x:v>Civil road-mobility group</x:v>
      </x:c>
      <x:c r="H3543" s="11" t="str">
        <x:v>BAT-22</x:v>
      </x:c>
      <x:c r="I3543" s="19" t="n">
        <x:v>48</x:v>
      </x:c>
      <x:c r="J3543" s="21" t="n">
        <x:v>6</x:v>
      </x:c>
      <x:c r="K3543" s="18" t="n">
        <x:f>'05 Cargo Register'!K407</x:f>
        <x:v>131.25</x:v>
      </x:c>
      <x:c r="L3543" s="18" t="n">
        <x:f>'05 Cargo Register'!N407</x:f>
        <x:v>8</x:v>
      </x:c>
      <x:c r="M3543" s="18" t="n">
        <x:f>'05 Cargo Register'!O407</x:f>
        <x:v>211.20000000000002</x:v>
      </x:c>
      <x:c r="N3543" s="18" t="n">
        <x:f>J3543*K3543</x:f>
        <x:v>787.5</x:v>
      </x:c>
      <x:c r="O3543" s="18" t="n">
        <x:f>J3543*L3543</x:f>
        <x:v>48</x:v>
      </x:c>
      <x:c r="P3543" s="18" t="n">
        <x:f>J3543*M3543</x:f>
        <x:v>1267.2</x:v>
      </x:c>
      <x:c r="Q3543" s="22" t="n">
        <x:f>'01 Controls'!$E$29*'02 Cargo Classes'!$M$9</x:f>
        <x:v>0</x:v>
      </x:c>
      <x:c r="R3543" s="22" t="n">
        <x:f>'01 Controls'!$F$29*'02 Cargo Classes'!$N$9</x:f>
        <x:v>0</x:v>
      </x:c>
      <x:c r="S3543" s="22" t="n">
        <x:f>'01 Controls'!$G$29*'02 Cargo Classes'!$O$9</x:f>
        <x:v>0.8</x:v>
      </x:c>
      <x:c r="T3543" s="22" t="n">
        <x:f>'01 Controls'!$H$29*'02 Cargo Classes'!$P$9</x:f>
        <x:v>0.075</x:v>
      </x:c>
      <x:c r="U3543" s="22" t="n">
        <x:f>SUM(Q3543:T3543)</x:f>
        <x:v>0.875</x:v>
      </x:c>
      <x:c r="V3543" s="18" t="n">
        <x:f>IF(U3543=0,0,N3543*Q3543/U3543)</x:f>
        <x:v>0</x:v>
      </x:c>
      <x:c r="W3543" s="18" t="n">
        <x:f>IF(U3543=0,0,P3543*Q3543/U3543)</x:f>
        <x:v>0</x:v>
      </x:c>
      <x:c r="X3543" s="18" t="n">
        <x:f>MAX(V3543,W3543*'01 Controls'!$E$12)</x:f>
        <x:v>0</x:v>
      </x:c>
      <x:c r="Y3543" s="18" t="n">
        <x:f>IF(U3543=0,0,N3543*R3543/U3543)</x:f>
        <x:v>0</x:v>
      </x:c>
      <x:c r="Z3543" s="18" t="n">
        <x:f>IF(U3543=0,0,P3543*R3543/U3543)</x:f>
        <x:v>0</x:v>
      </x:c>
      <x:c r="AA3543" s="18" t="n">
        <x:f>MAX(Y3543,Z3543*'01 Controls'!$E$13)</x:f>
        <x:v>0</x:v>
      </x:c>
      <x:c r="AB3543" s="18" t="n">
        <x:f>IF(U3543=0,0,N3543*S3543/U3543)</x:f>
        <x:v>720</x:v>
      </x:c>
      <x:c r="AC3543" s="18" t="n">
        <x:f>IF(U3543=0,0,P3543*S3543/U3543)</x:f>
        <x:v>1158.5828571428572</x:v>
      </x:c>
      <x:c r="AD3543" s="18" t="n">
        <x:f>MAX(AB3543,AC3543*'01 Controls'!$E$14)</x:f>
        <x:v>720</x:v>
      </x:c>
      <x:c r="AE3543" s="18" t="n">
        <x:f>IF(U3543=0,0,N3543*T3543/U3543)</x:f>
        <x:v>67.5</x:v>
      </x:c>
      <x:c r="AF3543" s="18" t="n">
        <x:f>IF(U3543=0,0,P3543*T3543/U3543)</x:f>
        <x:v>108.61714285714287</x:v>
      </x:c>
      <x:c r="AG3543" s="18" t="n">
        <x:f>MAX(AE3543,AF3543*'01 Controls'!$E$15)</x:f>
        <x:v>67.5</x:v>
      </x:c>
      <x:c r="AH3543" s="18" t="n">
        <x:f>SUM(V3543,Y3543,AB3543,AE3543)</x:f>
        <x:v>787.5</x:v>
      </x:c>
      <x:c r="AI3543" s="18" t="n">
        <x:f>N3543-AH3543</x:f>
        <x:v>0</x:v>
      </x:c>
      <x:c r="AJ3543" s="18" t="n">
        <x:f>V3543*INDEX('07 Mode Capacity'!$P$6:$P$17,MATCH("AIR-"&amp;I3543,'07 Mode Capacity'!$C$6:$C$17,0))</x:f>
        <x:v>0</x:v>
      </x:c>
      <x:c r="AK3543" s="18" t="n">
        <x:f>Y3543*INDEX('07 Mode Capacity'!$P$6:$P$17,MATCH("OCEAN-"&amp;I3543,'07 Mode Capacity'!$C$6:$C$17,0))</x:f>
        <x:v>0</x:v>
      </x:c>
      <x:c r="AL3543" s="18" t="n">
        <x:f>AB3543*INDEX('07 Mode Capacity'!$P$6:$P$17,MATCH("LAND-"&amp;I3543,'07 Mode Capacity'!$C$6:$C$17,0))</x:f>
        <x:v>87.87446605047391</x:v>
      </x:c>
      <x:c r="AM3543" s="18" t="n">
        <x:f>AE3543*INDEX('07 Mode Capacity'!$P$6:$P$17,MATCH("INLAND-"&amp;I3543,'07 Mode Capacity'!$C$6:$C$17,0))</x:f>
        <x:v>42.608319848751655</x:v>
      </x:c>
      <x:c r="AN3543" s="18" t="n">
        <x:f>SUM(AJ3543:AM3543)</x:f>
        <x:v>130.48278589922558</x:v>
      </x:c>
      <x:c r="AO3543" s="17" t="n">
        <x:f>IF(N3543=0,1,AN3543/N3543)</x:f>
        <x:v>0.16569242653869914</x:v>
      </x:c>
      <x:c r="AP3543" s="11" t="str">
        <x:f>IF(AO3543&gt;='01 Controls'!$E$16,"PASS","FAIL")</x:f>
        <x:v>FAIL</x:v>
      </x:c>
      <x:c r="AQ3543" s="11" t="str">
        <x:v>UNQUANTIFIED</x:v>
      </x:c>
      <x:c r="AR3543" s="11" t="str">
        <x:v>Position-class planning record; serial item and receiver open</x:v>
      </x:c>
      <x:c r="AS3543" s="26"/>
      <x:c r="AT3543" s="26"/>
    </x:row>
    <x:row r="3544">
      <x:c r="C3544" s="11" t="str">
        <x:v>M5-CM-RMG-TNK-20</x:v>
      </x:c>
      <x:c r="D3544" s="11" t="str">
        <x:v>M5</x:v>
      </x:c>
      <x:c r="E3544" s="11" t="str">
        <x:v>Drought and water</x:v>
      </x:c>
      <x:c r="F3544" s="11" t="str">
        <x:v>CM-RMG</x:v>
      </x:c>
      <x:c r="G3544" s="11" t="str">
        <x:v>Civil road-mobility group</x:v>
      </x:c>
      <x:c r="H3544" s="11" t="str">
        <x:v>TNK-20</x:v>
      </x:c>
      <x:c r="I3544" s="19" t="n">
        <x:v>48</x:v>
      </x:c>
      <x:c r="J3544" s="21" t="n">
        <x:v>6</x:v>
      </x:c>
      <x:c r="K3544" s="18" t="n">
        <x:f>'05 Cargo Register'!K408</x:f>
        <x:v>131.25</x:v>
      </x:c>
      <x:c r="L3544" s="18" t="n">
        <x:f>'05 Cargo Register'!N408</x:f>
        <x:v>8</x:v>
      </x:c>
      <x:c r="M3544" s="18" t="n">
        <x:f>'05 Cargo Register'!O408</x:f>
        <x:v>170</x:v>
      </x:c>
      <x:c r="N3544" s="18" t="n">
        <x:f>J3544*K3544</x:f>
        <x:v>787.5</x:v>
      </x:c>
      <x:c r="O3544" s="18" t="n">
        <x:f>J3544*L3544</x:f>
        <x:v>48</x:v>
      </x:c>
      <x:c r="P3544" s="18" t="n">
        <x:f>J3544*M3544</x:f>
        <x:v>1020</x:v>
      </x:c>
      <x:c r="Q3544" s="22" t="n">
        <x:f>'01 Controls'!$E$29*'02 Cargo Classes'!$M$10</x:f>
        <x:v>0</x:v>
      </x:c>
      <x:c r="R3544" s="22" t="n">
        <x:f>'01 Controls'!$F$29*'02 Cargo Classes'!$N$10</x:f>
        <x:v>0</x:v>
      </x:c>
      <x:c r="S3544" s="22" t="n">
        <x:f>'01 Controls'!$G$29*'02 Cargo Classes'!$O$10</x:f>
        <x:v>0.8</x:v>
      </x:c>
      <x:c r="T3544" s="22" t="n">
        <x:f>'01 Controls'!$H$29*'02 Cargo Classes'!$P$10</x:f>
        <x:v>0.15</x:v>
      </x:c>
      <x:c r="U3544" s="22" t="n">
        <x:f>SUM(Q3544:T3544)</x:f>
        <x:v>0.9500000000000001</x:v>
      </x:c>
      <x:c r="V3544" s="18" t="n">
        <x:f>IF(U3544=0,0,N3544*Q3544/U3544)</x:f>
        <x:v>0</x:v>
      </x:c>
      <x:c r="W3544" s="18" t="n">
        <x:f>IF(U3544=0,0,P3544*Q3544/U3544)</x:f>
        <x:v>0</x:v>
      </x:c>
      <x:c r="X3544" s="18" t="n">
        <x:f>MAX(V3544,W3544*'01 Controls'!$E$12)</x:f>
        <x:v>0</x:v>
      </x:c>
      <x:c r="Y3544" s="18" t="n">
        <x:f>IF(U3544=0,0,N3544*R3544/U3544)</x:f>
        <x:v>0</x:v>
      </x:c>
      <x:c r="Z3544" s="18" t="n">
        <x:f>IF(U3544=0,0,P3544*R3544/U3544)</x:f>
        <x:v>0</x:v>
      </x:c>
      <x:c r="AA3544" s="18" t="n">
        <x:f>MAX(Y3544,Z3544*'01 Controls'!$E$13)</x:f>
        <x:v>0</x:v>
      </x:c>
      <x:c r="AB3544" s="18" t="n">
        <x:f>IF(U3544=0,0,N3544*S3544/U3544)</x:f>
        <x:v>663.1578947368421</x:v>
      </x:c>
      <x:c r="AC3544" s="18" t="n">
        <x:f>IF(U3544=0,0,P3544*S3544/U3544)</x:f>
        <x:v>858.9473684210526</x:v>
      </x:c>
      <x:c r="AD3544" s="18" t="n">
        <x:f>MAX(AB3544,AC3544*'01 Controls'!$E$14)</x:f>
        <x:v>663.1578947368421</x:v>
      </x:c>
      <x:c r="AE3544" s="18" t="n">
        <x:f>IF(U3544=0,0,N3544*T3544/U3544)</x:f>
        <x:v>124.34210526315789</x:v>
      </x:c>
      <x:c r="AF3544" s="18" t="n">
        <x:f>IF(U3544=0,0,P3544*T3544/U3544)</x:f>
        <x:v>161.05263157894737</x:v>
      </x:c>
      <x:c r="AG3544" s="18" t="n">
        <x:f>MAX(AE3544,AF3544*'01 Controls'!$E$15)</x:f>
        <x:v>124.34210526315789</x:v>
      </x:c>
      <x:c r="AH3544" s="18" t="n">
        <x:f>SUM(V3544,Y3544,AB3544,AE3544)</x:f>
        <x:v>787.5</x:v>
      </x:c>
      <x:c r="AI3544" s="18" t="n">
        <x:f>N3544-AH3544</x:f>
        <x:v>0</x:v>
      </x:c>
      <x:c r="AJ3544" s="18" t="n">
        <x:f>V3544*INDEX('07 Mode Capacity'!$P$6:$P$17,MATCH("AIR-"&amp;I3544,'07 Mode Capacity'!$C$6:$C$17,0))</x:f>
        <x:v>0</x:v>
      </x:c>
      <x:c r="AK3544" s="18" t="n">
        <x:f>Y3544*INDEX('07 Mode Capacity'!$P$6:$P$17,MATCH("OCEAN-"&amp;I3544,'07 Mode Capacity'!$C$6:$C$17,0))</x:f>
        <x:v>0</x:v>
      </x:c>
      <x:c r="AL3544" s="18" t="n">
        <x:f>AB3544*INDEX('07 Mode Capacity'!$P$6:$P$17,MATCH("LAND-"&amp;I3544,'07 Mode Capacity'!$C$6:$C$17,0))</x:f>
        <x:v>80.93700820438387</x:v>
      </x:c>
      <x:c r="AM3544" s="18" t="n">
        <x:f>AE3544*INDEX('07 Mode Capacity'!$P$6:$P$17,MATCH("INLAND-"&amp;I3544,'07 Mode Capacity'!$C$6:$C$17,0))</x:f>
        <x:v>78.48901024770042</x:v>
      </x:c>
      <x:c r="AN3544" s="18" t="n">
        <x:f>SUM(AJ3544:AM3544)</x:f>
        <x:v>159.4260184520843</x:v>
      </x:c>
      <x:c r="AO3544" s="17" t="n">
        <x:f>IF(N3544=0,1,AN3544/N3544)</x:f>
        <x:v>0.20244573771693244</x:v>
      </x:c>
      <x:c r="AP3544" s="11" t="str">
        <x:f>IF(AO3544&gt;='01 Controls'!$E$16,"PASS","FAIL")</x:f>
        <x:v>FAIL</x:v>
      </x:c>
      <x:c r="AQ3544" s="11" t="str">
        <x:v>UNQUANTIFIED</x:v>
      </x:c>
      <x:c r="AR3544" s="11" t="str">
        <x:v>Position-class planning record; serial item and receiver open</x:v>
      </x:c>
      <x:c r="AS3544" s="26"/>
      <x:c r="AT3544" s="26"/>
    </x:row>
    <x:row r="3545">
      <x:c r="C3545" s="11" t="str">
        <x:v>M5-CM-RMG-FLR-24</x:v>
      </x:c>
      <x:c r="D3545" s="11" t="str">
        <x:v>M5</x:v>
      </x:c>
      <x:c r="E3545" s="11" t="str">
        <x:v>Drought and water</x:v>
      </x:c>
      <x:c r="F3545" s="11" t="str">
        <x:v>CM-RMG</x:v>
      </x:c>
      <x:c r="G3545" s="11" t="str">
        <x:v>Civil road-mobility group</x:v>
      </x:c>
      <x:c r="H3545" s="11" t="str">
        <x:v>FLR-24</x:v>
      </x:c>
      <x:c r="I3545" s="19" t="n">
        <x:v>48</x:v>
      </x:c>
      <x:c r="J3545" s="21" t="n">
        <x:v>6</x:v>
      </x:c>
      <x:c r="K3545" s="18" t="n">
        <x:f>'05 Cargo Register'!K409</x:f>
        <x:v>210</x:v>
      </x:c>
      <x:c r="L3545" s="18" t="n">
        <x:f>'05 Cargo Register'!N409</x:f>
        <x:v>11</x:v>
      </x:c>
      <x:c r="M3545" s="18" t="n">
        <x:f>'05 Cargo Register'!O409</x:f>
        <x:v>352</x:v>
      </x:c>
      <x:c r="N3545" s="18" t="n">
        <x:f>J3545*K3545</x:f>
        <x:v>1260</x:v>
      </x:c>
      <x:c r="O3545" s="18" t="n">
        <x:f>J3545*L3545</x:f>
        <x:v>66</x:v>
      </x:c>
      <x:c r="P3545" s="18" t="n">
        <x:f>J3545*M3545</x:f>
        <x:v>2112</x:v>
      </x:c>
      <x:c r="Q3545" s="22" t="n">
        <x:f>'01 Controls'!$E$29*'02 Cargo Classes'!$M$11</x:f>
        <x:v>0</x:v>
      </x:c>
      <x:c r="R3545" s="22" t="n">
        <x:f>'01 Controls'!$F$29*'02 Cargo Classes'!$N$11</x:f>
        <x:v>0</x:v>
      </x:c>
      <x:c r="S3545" s="22" t="n">
        <x:f>'01 Controls'!$G$29*'02 Cargo Classes'!$O$11</x:f>
        <x:v>0.8</x:v>
      </x:c>
      <x:c r="T3545" s="22" t="n">
        <x:f>'01 Controls'!$H$29*'02 Cargo Classes'!$P$11</x:f>
        <x:v>0.12</x:v>
      </x:c>
      <x:c r="U3545" s="22" t="n">
        <x:f>SUM(Q3545:T3545)</x:f>
        <x:v>0.92</x:v>
      </x:c>
      <x:c r="V3545" s="18" t="n">
        <x:f>IF(U3545=0,0,N3545*Q3545/U3545)</x:f>
        <x:v>0</x:v>
      </x:c>
      <x:c r="W3545" s="18" t="n">
        <x:f>IF(U3545=0,0,P3545*Q3545/U3545)</x:f>
        <x:v>0</x:v>
      </x:c>
      <x:c r="X3545" s="18" t="n">
        <x:f>MAX(V3545,W3545*'01 Controls'!$E$12)</x:f>
        <x:v>0</x:v>
      </x:c>
      <x:c r="Y3545" s="18" t="n">
        <x:f>IF(U3545=0,0,N3545*R3545/U3545)</x:f>
        <x:v>0</x:v>
      </x:c>
      <x:c r="Z3545" s="18" t="n">
        <x:f>IF(U3545=0,0,P3545*R3545/U3545)</x:f>
        <x:v>0</x:v>
      </x:c>
      <x:c r="AA3545" s="18" t="n">
        <x:f>MAX(Y3545,Z3545*'01 Controls'!$E$13)</x:f>
        <x:v>0</x:v>
      </x:c>
      <x:c r="AB3545" s="18" t="n">
        <x:f>IF(U3545=0,0,N3545*S3545/U3545)</x:f>
        <x:v>1095.6521739130435</x:v>
      </x:c>
      <x:c r="AC3545" s="18" t="n">
        <x:f>IF(U3545=0,0,P3545*S3545/U3545)</x:f>
        <x:v>1836.5217391304348</x:v>
      </x:c>
      <x:c r="AD3545" s="18" t="n">
        <x:f>MAX(AB3545,AC3545*'01 Controls'!$E$14)</x:f>
        <x:v>1095.6521739130435</x:v>
      </x:c>
      <x:c r="AE3545" s="18" t="n">
        <x:f>IF(U3545=0,0,N3545*T3545/U3545)</x:f>
        <x:v>164.3478260869565</x:v>
      </x:c>
      <x:c r="AF3545" s="18" t="n">
        <x:f>IF(U3545=0,0,P3545*T3545/U3545)</x:f>
        <x:v>275.4782608695652</x:v>
      </x:c>
      <x:c r="AG3545" s="18" t="n">
        <x:f>MAX(AE3545,AF3545*'01 Controls'!$E$15)</x:f>
        <x:v>164.3478260869565</x:v>
      </x:c>
      <x:c r="AH3545" s="18" t="n">
        <x:f>SUM(V3545,Y3545,AB3545,AE3545)</x:f>
        <x:v>1260</x:v>
      </x:c>
      <x:c r="AI3545" s="18" t="n">
        <x:f>N3545-AH3545</x:f>
        <x:v>0</x:v>
      </x:c>
      <x:c r="AJ3545" s="18" t="n">
        <x:f>V3545*INDEX('07 Mode Capacity'!$P$6:$P$17,MATCH("AIR-"&amp;I3545,'07 Mode Capacity'!$C$6:$C$17,0))</x:f>
        <x:v>0</x:v>
      </x:c>
      <x:c r="AK3545" s="18" t="n">
        <x:f>Y3545*INDEX('07 Mode Capacity'!$P$6:$P$17,MATCH("OCEAN-"&amp;I3545,'07 Mode Capacity'!$C$6:$C$17,0))</x:f>
        <x:v>0</x:v>
      </x:c>
      <x:c r="AL3545" s="18" t="n">
        <x:f>AB3545*INDEX('07 Mode Capacity'!$P$6:$P$17,MATCH("LAND-"&amp;I3545,'07 Mode Capacity'!$C$6:$C$17,0))</x:f>
        <x:v>133.722013555069</x:v>
      </x:c>
      <x:c r="AM3545" s="18" t="n">
        <x:f>AE3545*INDEX('07 Mode Capacity'!$P$6:$P$17,MATCH("INLAND-"&amp;I3545,'07 Mode Capacity'!$C$6:$C$17,0))</x:f>
        <x:v>103.74199615348228</x:v>
      </x:c>
      <x:c r="AN3545" s="18" t="n">
        <x:f>SUM(AJ3545:AM3545)</x:f>
        <x:v>237.46400970855126</x:v>
      </x:c>
      <x:c r="AO3545" s="17" t="n">
        <x:f>IF(N3545=0,1,AN3545/N3545)</x:f>
        <x:v>0.18846349976869148</x:v>
      </x:c>
      <x:c r="AP3545" s="11" t="str">
        <x:f>IF(AO3545&gt;='01 Controls'!$E$16,"PASS","FAIL")</x:f>
        <x:v>FAIL</x:v>
      </x:c>
      <x:c r="AQ3545" s="11" t="str">
        <x:v>UNQUANTIFIED</x:v>
      </x:c>
      <x:c r="AR3545" s="11" t="str">
        <x:v>Position-class planning record; serial item and receiver open</x:v>
      </x:c>
      <x:c r="AS3545" s="26"/>
      <x:c r="AT3545" s="26"/>
    </x:row>
    <x:row r="3546">
      <x:c r="C3546" s="11" t="str">
        <x:v>M5-CM-RMG-ROL-30</x:v>
      </x:c>
      <x:c r="D3546" s="11" t="str">
        <x:v>M5</x:v>
      </x:c>
      <x:c r="E3546" s="11" t="str">
        <x:v>Drought and water</x:v>
      </x:c>
      <x:c r="F3546" s="11" t="str">
        <x:v>CM-RMG</x:v>
      </x:c>
      <x:c r="G3546" s="11" t="str">
        <x:v>Civil road-mobility group</x:v>
      </x:c>
      <x:c r="H3546" s="11" t="str">
        <x:v>ROL-30</x:v>
      </x:c>
      <x:c r="I3546" s="19" t="n">
        <x:v>48</x:v>
      </x:c>
      <x:c r="J3546" s="21" t="n">
        <x:v>6</x:v>
      </x:c>
      <x:c r="K3546" s="18" t="n">
        <x:f>'05 Cargo Register'!K410</x:f>
        <x:v>945</x:v>
      </x:c>
      <x:c r="L3546" s="18" t="n">
        <x:f>'05 Cargo Register'!N410</x:f>
        <x:v>40</x:v>
      </x:c>
      <x:c r="M3546" s="18" t="n">
        <x:f>'05 Cargo Register'!O410</x:f>
        <x:v>2550</x:v>
      </x:c>
      <x:c r="N3546" s="18" t="n">
        <x:f>J3546*K3546</x:f>
        <x:v>5670</x:v>
      </x:c>
      <x:c r="O3546" s="18" t="n">
        <x:f>J3546*L3546</x:f>
        <x:v>240</x:v>
      </x:c>
      <x:c r="P3546" s="18" t="n">
        <x:f>J3546*M3546</x:f>
        <x:v>15300</x:v>
      </x:c>
      <x:c r="Q3546" s="22" t="n">
        <x:f>'01 Controls'!$E$29*'02 Cargo Classes'!$M$12</x:f>
        <x:v>0</x:v>
      </x:c>
      <x:c r="R3546" s="22" t="n">
        <x:f>'01 Controls'!$F$29*'02 Cargo Classes'!$N$12</x:f>
        <x:v>0</x:v>
      </x:c>
      <x:c r="S3546" s="22" t="n">
        <x:f>'01 Controls'!$G$29*'02 Cargo Classes'!$O$12</x:f>
        <x:v>1.2000000000000002</x:v>
      </x:c>
      <x:c r="T3546" s="22" t="n">
        <x:f>'01 Controls'!$H$29*'02 Cargo Classes'!$P$12</x:f>
        <x:v>0.09</x:v>
      </x:c>
      <x:c r="U3546" s="22" t="n">
        <x:f>SUM(Q3546:T3546)</x:f>
        <x:v>1.2900000000000003</x:v>
      </x:c>
      <x:c r="V3546" s="18" t="n">
        <x:f>IF(U3546=0,0,N3546*Q3546/U3546)</x:f>
        <x:v>0</x:v>
      </x:c>
      <x:c r="W3546" s="18" t="n">
        <x:f>IF(U3546=0,0,P3546*Q3546/U3546)</x:f>
        <x:v>0</x:v>
      </x:c>
      <x:c r="X3546" s="18" t="n">
        <x:f>MAX(V3546,W3546*'01 Controls'!$E$12)</x:f>
        <x:v>0</x:v>
      </x:c>
      <x:c r="Y3546" s="18" t="n">
        <x:f>IF(U3546=0,0,N3546*R3546/U3546)</x:f>
        <x:v>0</x:v>
      </x:c>
      <x:c r="Z3546" s="18" t="n">
        <x:f>IF(U3546=0,0,P3546*R3546/U3546)</x:f>
        <x:v>0</x:v>
      </x:c>
      <x:c r="AA3546" s="18" t="n">
        <x:f>MAX(Y3546,Z3546*'01 Controls'!$E$13)</x:f>
        <x:v>0</x:v>
      </x:c>
      <x:c r="AB3546" s="18" t="n">
        <x:f>IF(U3546=0,0,N3546*S3546/U3546)</x:f>
        <x:v>5274.418604651162</x:v>
      </x:c>
      <x:c r="AC3546" s="18" t="n">
        <x:f>IF(U3546=0,0,P3546*S3546/U3546)</x:f>
        <x:v>14232.558139534884</x:v>
      </x:c>
      <x:c r="AD3546" s="18" t="n">
        <x:f>MAX(AB3546,AC3546*'01 Controls'!$E$14)</x:f>
        <x:v>5274.418604651162</x:v>
      </x:c>
      <x:c r="AE3546" s="18" t="n">
        <x:f>IF(U3546=0,0,N3546*T3546/U3546)</x:f>
        <x:v>395.5813953488371</x:v>
      </x:c>
      <x:c r="AF3546" s="18" t="n">
        <x:f>IF(U3546=0,0,P3546*T3546/U3546)</x:f>
        <x:v>1067.4418604651162</x:v>
      </x:c>
      <x:c r="AG3546" s="18" t="n">
        <x:f>MAX(AE3546,AF3546*'01 Controls'!$E$15)</x:f>
        <x:v>395.5813953488371</x:v>
      </x:c>
      <x:c r="AH3546" s="18" t="n">
        <x:f>SUM(V3546,Y3546,AB3546,AE3546)</x:f>
        <x:v>5669.999999999999</x:v>
      </x:c>
      <x:c r="AI3546" s="18" t="n">
        <x:f>N3546-AH3546</x:f>
        <x:v>9.094947017729282e-13</x:v>
      </x:c>
      <x:c r="AJ3546" s="18" t="n">
        <x:f>V3546*INDEX('07 Mode Capacity'!$P$6:$P$17,MATCH("AIR-"&amp;I3546,'07 Mode Capacity'!$C$6:$C$17,0))</x:f>
        <x:v>0</x:v>
      </x:c>
      <x:c r="AK3546" s="18" t="n">
        <x:f>Y3546*INDEX('07 Mode Capacity'!$P$6:$P$17,MATCH("OCEAN-"&amp;I3546,'07 Mode Capacity'!$C$6:$C$17,0))</x:f>
        <x:v>0</x:v>
      </x:c>
      <x:c r="AL3546" s="18" t="n">
        <x:f>AB3546*INDEX('07 Mode Capacity'!$P$6:$P$17,MATCH("LAND-"&amp;I3546,'07 Mode Capacity'!$C$6:$C$17,0))</x:f>
        <x:v>643.7315536255646</x:v>
      </x:c>
      <x:c r="AM3546" s="18" t="n">
        <x:f>AE3546*INDEX('07 Mode Capacity'!$P$6:$P$17,MATCH("INLAND-"&amp;I3546,'07 Mode Capacity'!$C$6:$C$17,0))</x:f>
        <x:v>249.7045721368701</x:v>
      </x:c>
      <x:c r="AN3546" s="18" t="n">
        <x:f>SUM(AJ3546:AM3546)</x:f>
        <x:v>893.4361257624347</x:v>
      </x:c>
      <x:c r="AO3546" s="17" t="n">
        <x:f>IF(N3546=0,1,AN3546/N3546)</x:f>
        <x:v>0.15757250895281036</x:v>
      </x:c>
      <x:c r="AP3546" s="11" t="str">
        <x:f>IF(AO3546&gt;='01 Controls'!$E$16,"PASS","FAIL")</x:f>
        <x:v>FAIL</x:v>
      </x:c>
      <x:c r="AQ3546" s="11" t="str">
        <x:v>UNQUANTIFIED</x:v>
      </x:c>
      <x:c r="AR3546" s="11" t="str">
        <x:v>Position-class planning record; serial item and receiver open</x:v>
      </x:c>
      <x:c r="AS3546" s="26"/>
      <x:c r="AT3546" s="26"/>
    </x:row>
    <x:row r="3547">
      <x:c r="C3547" s="11" t="str">
        <x:v>M5-CM-RMG-LIN-18</x:v>
      </x:c>
      <x:c r="D3547" s="11" t="str">
        <x:v>M5</x:v>
      </x:c>
      <x:c r="E3547" s="11" t="str">
        <x:v>Drought and water</x:v>
      </x:c>
      <x:c r="F3547" s="11" t="str">
        <x:v>CM-RMG</x:v>
      </x:c>
      <x:c r="G3547" s="11" t="str">
        <x:v>Civil road-mobility group</x:v>
      </x:c>
      <x:c r="H3547" s="11" t="str">
        <x:v>LIN-18</x:v>
      </x:c>
      <x:c r="I3547" s="19" t="n">
        <x:v>72</x:v>
      </x:c>
      <x:c r="J3547" s="21" t="n">
        <x:v>6</x:v>
      </x:c>
      <x:c r="K3547" s="18" t="n">
        <x:f>'05 Cargo Register'!K411</x:f>
        <x:v>105</x:v>
      </x:c>
      <x:c r="L3547" s="18" t="n">
        <x:f>'05 Cargo Register'!N411</x:f>
        <x:v>8</x:v>
      </x:c>
      <x:c r="M3547" s="18" t="n">
        <x:f>'05 Cargo Register'!O411</x:f>
        <x:v>352</x:v>
      </x:c>
      <x:c r="N3547" s="18" t="n">
        <x:f>J3547*K3547</x:f>
        <x:v>630</x:v>
      </x:c>
      <x:c r="O3547" s="18" t="n">
        <x:f>J3547*L3547</x:f>
        <x:v>48</x:v>
      </x:c>
      <x:c r="P3547" s="18" t="n">
        <x:f>J3547*M3547</x:f>
        <x:v>2112</x:v>
      </x:c>
      <x:c r="Q3547" s="22" t="n">
        <x:f>'01 Controls'!$E$29*'02 Cargo Classes'!$M$13</x:f>
        <x:v>0</x:v>
      </x:c>
      <x:c r="R3547" s="22" t="n">
        <x:f>'01 Controls'!$F$29*'02 Cargo Classes'!$N$13</x:f>
        <x:v>0</x:v>
      </x:c>
      <x:c r="S3547" s="22" t="n">
        <x:f>'01 Controls'!$G$29*'02 Cargo Classes'!$O$13</x:f>
        <x:v>0.8</x:v>
      </x:c>
      <x:c r="T3547" s="22" t="n">
        <x:f>'01 Controls'!$H$29*'02 Cargo Classes'!$P$13</x:f>
        <x:v>0.15</x:v>
      </x:c>
      <x:c r="U3547" s="22" t="n">
        <x:f>SUM(Q3547:T3547)</x:f>
        <x:v>0.9500000000000001</x:v>
      </x:c>
      <x:c r="V3547" s="18" t="n">
        <x:f>IF(U3547=0,0,N3547*Q3547/U3547)</x:f>
        <x:v>0</x:v>
      </x:c>
      <x:c r="W3547" s="18" t="n">
        <x:f>IF(U3547=0,0,P3547*Q3547/U3547)</x:f>
        <x:v>0</x:v>
      </x:c>
      <x:c r="X3547" s="18" t="n">
        <x:f>MAX(V3547,W3547*'01 Controls'!$E$12)</x:f>
        <x:v>0</x:v>
      </x:c>
      <x:c r="Y3547" s="18" t="n">
        <x:f>IF(U3547=0,0,N3547*R3547/U3547)</x:f>
        <x:v>0</x:v>
      </x:c>
      <x:c r="Z3547" s="18" t="n">
        <x:f>IF(U3547=0,0,P3547*R3547/U3547)</x:f>
        <x:v>0</x:v>
      </x:c>
      <x:c r="AA3547" s="18" t="n">
        <x:f>MAX(Y3547,Z3547*'01 Controls'!$E$13)</x:f>
        <x:v>0</x:v>
      </x:c>
      <x:c r="AB3547" s="18" t="n">
        <x:f>IF(U3547=0,0,N3547*S3547/U3547)</x:f>
        <x:v>530.5263157894736</x:v>
      </x:c>
      <x:c r="AC3547" s="18" t="n">
        <x:f>IF(U3547=0,0,P3547*S3547/U3547)</x:f>
        <x:v>1778.5263157894738</x:v>
      </x:c>
      <x:c r="AD3547" s="18" t="n">
        <x:f>MAX(AB3547,AC3547*'01 Controls'!$E$14)</x:f>
        <x:v>530.5263157894736</x:v>
      </x:c>
      <x:c r="AE3547" s="18" t="n">
        <x:f>IF(U3547=0,0,N3547*T3547/U3547)</x:f>
        <x:v>99.47368421052632</x:v>
      </x:c>
      <x:c r="AF3547" s="18" t="n">
        <x:f>IF(U3547=0,0,P3547*T3547/U3547)</x:f>
        <x:v>333.4736842105263</x:v>
      </x:c>
      <x:c r="AG3547" s="18" t="n">
        <x:f>MAX(AE3547,AF3547*'01 Controls'!$E$15)</x:f>
        <x:v>99.47368421052632</x:v>
      </x:c>
      <x:c r="AH3547" s="18" t="n">
        <x:f>SUM(V3547,Y3547,AB3547,AE3547)</x:f>
        <x:v>630</x:v>
      </x:c>
      <x:c r="AI3547" s="18" t="n">
        <x:f>N3547-AH3547</x:f>
        <x:v>0</x:v>
      </x:c>
      <x:c r="AJ3547" s="18" t="n">
        <x:f>V3547*INDEX('07 Mode Capacity'!$P$6:$P$17,MATCH("AIR-"&amp;I3547,'07 Mode Capacity'!$C$6:$C$17,0))</x:f>
        <x:v>0</x:v>
      </x:c>
      <x:c r="AK3547" s="18" t="n">
        <x:f>Y3547*INDEX('07 Mode Capacity'!$P$6:$P$17,MATCH("OCEAN-"&amp;I3547,'07 Mode Capacity'!$C$6:$C$17,0))</x:f>
        <x:v>0</x:v>
      </x:c>
      <x:c r="AL3547" s="18" t="n">
        <x:f>AB3547*INDEX('07 Mode Capacity'!$P$6:$P$17,MATCH("LAND-"&amp;I3547,'07 Mode Capacity'!$C$6:$C$17,0))</x:f>
        <x:v>379.33174030442535</x:v>
      </x:c>
      <x:c r="AM3547" s="18" t="n">
        <x:f>AE3547*INDEX('07 Mode Capacity'!$P$6:$P$17,MATCH("INLAND-"&amp;I3547,'07 Mode Capacity'!$C$6:$C$17,0))</x:f>
        <x:v>99.47368421052632</x:v>
      </x:c>
      <x:c r="AN3547" s="18" t="n">
        <x:f>SUM(AJ3547:AM3547)</x:f>
        <x:v>478.80542451495165</x:v>
      </x:c>
      <x:c r="AO3547" s="17" t="n">
        <x:f>IF(N3547=0,1,AN3547/N3547)</x:f>
        <x:v>0.760008610341193</x:v>
      </x:c>
      <x:c r="AP3547" s="11" t="str">
        <x:f>IF(AO3547&gt;='01 Controls'!$E$16,"PASS","FAIL")</x:f>
        <x:v>FAIL</x:v>
      </x:c>
      <x:c r="AQ3547" s="11" t="str">
        <x:v>UNQUANTIFIED</x:v>
      </x:c>
      <x:c r="AR3547" s="11" t="str">
        <x:v>Position-class planning record; serial item and receiver open</x:v>
      </x:c>
      <x:c r="AS3547" s="26"/>
      <x:c r="AT3547" s="26"/>
    </x:row>
    <x:row r="3548">
      <x:c r="C3548" s="11" t="str">
        <x:v>M5-CM-RMG-BLK-08</x:v>
      </x:c>
      <x:c r="D3548" s="11" t="str">
        <x:v>M5</x:v>
      </x:c>
      <x:c r="E3548" s="11" t="str">
        <x:v>Drought and water</x:v>
      </x:c>
      <x:c r="F3548" s="11" t="str">
        <x:v>CM-RMG</x:v>
      </x:c>
      <x:c r="G3548" s="11" t="str">
        <x:v>Civil road-mobility group</x:v>
      </x:c>
      <x:c r="H3548" s="11" t="str">
        <x:v>BLK-08</x:v>
      </x:c>
      <x:c r="I3548" s="19" t="n">
        <x:v>48</x:v>
      </x:c>
      <x:c r="J3548" s="21" t="n">
        <x:v>6</x:v>
      </x:c>
      <x:c r="K3548" s="18" t="n">
        <x:f>'05 Cargo Register'!K412</x:f>
        <x:v>157.5</x:v>
      </x:c>
      <x:c r="L3548" s="18" t="n">
        <x:f>'05 Cargo Register'!N412</x:f>
        <x:v>25</x:v>
      </x:c>
      <x:c r="M3548" s="18" t="n">
        <x:f>'05 Cargo Register'!O412</x:f>
        <x:v>1275</x:v>
      </x:c>
      <x:c r="N3548" s="18" t="n">
        <x:f>J3548*K3548</x:f>
        <x:v>945</x:v>
      </x:c>
      <x:c r="O3548" s="18" t="n">
        <x:f>J3548*L3548</x:f>
        <x:v>150</x:v>
      </x:c>
      <x:c r="P3548" s="18" t="n">
        <x:f>J3548*M3548</x:f>
        <x:v>7650</x:v>
      </x:c>
      <x:c r="Q3548" s="22" t="n">
        <x:f>'01 Controls'!$E$29*'02 Cargo Classes'!$M$14</x:f>
        <x:v>0.05</x:v>
      </x:c>
      <x:c r="R3548" s="22" t="n">
        <x:f>'01 Controls'!$F$29*'02 Cargo Classes'!$N$14</x:f>
        <x:v>0</x:v>
      </x:c>
      <x:c r="S3548" s="22" t="n">
        <x:f>'01 Controls'!$G$29*'02 Cargo Classes'!$O$14</x:f>
        <x:v>0.8</x:v>
      </x:c>
      <x:c r="T3548" s="22" t="n">
        <x:f>'01 Controls'!$H$29*'02 Cargo Classes'!$P$14</x:f>
        <x:v>0.075</x:v>
      </x:c>
      <x:c r="U3548" s="22" t="n">
        <x:f>SUM(Q3548:T3548)</x:f>
        <x:v>0.925</x:v>
      </x:c>
      <x:c r="V3548" s="18" t="n">
        <x:f>IF(U3548=0,0,N3548*Q3548/U3548)</x:f>
        <x:v>51.08108108108108</x:v>
      </x:c>
      <x:c r="W3548" s="18" t="n">
        <x:f>IF(U3548=0,0,P3548*Q3548/U3548)</x:f>
        <x:v>413.5135135135135</x:v>
      </x:c>
      <x:c r="X3548" s="18" t="n">
        <x:f>MAX(V3548,W3548*'01 Controls'!$E$12)</x:f>
        <x:v>103.37837837837837</x:v>
      </x:c>
      <x:c r="Y3548" s="18" t="n">
        <x:f>IF(U3548=0,0,N3548*R3548/U3548)</x:f>
        <x:v>0</x:v>
      </x:c>
      <x:c r="Z3548" s="18" t="n">
        <x:f>IF(U3548=0,0,P3548*R3548/U3548)</x:f>
        <x:v>0</x:v>
      </x:c>
      <x:c r="AA3548" s="18" t="n">
        <x:f>MAX(Y3548,Z3548*'01 Controls'!$E$13)</x:f>
        <x:v>0</x:v>
      </x:c>
      <x:c r="AB3548" s="18" t="n">
        <x:f>IF(U3548=0,0,N3548*S3548/U3548)</x:f>
        <x:v>817.2972972972973</x:v>
      </x:c>
      <x:c r="AC3548" s="18" t="n">
        <x:f>IF(U3548=0,0,P3548*S3548/U3548)</x:f>
        <x:v>6616.216216216216</x:v>
      </x:c>
      <x:c r="AD3548" s="18" t="n">
        <x:f>MAX(AB3548,AC3548*'01 Controls'!$E$14)</x:f>
        <x:v>1323.2432432432433</x:v>
      </x:c>
      <x:c r="AE3548" s="18" t="n">
        <x:f>IF(U3548=0,0,N3548*T3548/U3548)</x:f>
        <x:v>76.62162162162161</x:v>
      </x:c>
      <x:c r="AF3548" s="18" t="n">
        <x:f>IF(U3548=0,0,P3548*T3548/U3548)</x:f>
        <x:v>620.2702702702702</x:v>
      </x:c>
      <x:c r="AG3548" s="18" t="n">
        <x:f>MAX(AE3548,AF3548*'01 Controls'!$E$15)</x:f>
        <x:v>111.64864864864863</x:v>
      </x:c>
      <x:c r="AH3548" s="18" t="n">
        <x:f>SUM(V3548,Y3548,AB3548,AE3548)</x:f>
        <x:v>945</x:v>
      </x:c>
      <x:c r="AI3548" s="18" t="n">
        <x:f>N3548-AH3548</x:f>
        <x:v>0</x:v>
      </x:c>
      <x:c r="AJ3548" s="18" t="n">
        <x:f>V3548*INDEX('07 Mode Capacity'!$P$6:$P$17,MATCH("AIR-"&amp;I3548,'07 Mode Capacity'!$C$6:$C$17,0))</x:f>
        <x:v>14.319848490993596</x:v>
      </x:c>
      <x:c r="AK3548" s="18" t="n">
        <x:f>Y3548*INDEX('07 Mode Capacity'!$P$6:$P$17,MATCH("OCEAN-"&amp;I3548,'07 Mode Capacity'!$C$6:$C$17,0))</x:f>
        <x:v>0</x:v>
      </x:c>
      <x:c r="AL3548" s="18" t="n">
        <x:f>AB3548*INDEX('07 Mode Capacity'!$P$6:$P$17,MATCH("LAND-"&amp;I3548,'07 Mode Capacity'!$C$6:$C$17,0))</x:f>
        <x:v>99.74939389513256</x:v>
      </x:c>
      <x:c r="AM3548" s="18" t="n">
        <x:f>AE3548*INDEX('07 Mode Capacity'!$P$6:$P$17,MATCH("INLAND-"&amp;I3548,'07 Mode Capacity'!$C$6:$C$17,0))</x:f>
        <x:v>48.36620090939377</x:v>
      </x:c>
      <x:c r="AN3548" s="18" t="n">
        <x:f>SUM(AJ3548:AM3548)</x:f>
        <x:v>162.43544329551992</x:v>
      </x:c>
      <x:c r="AO3548" s="17" t="n">
        <x:f>IF(N3548=0,1,AN3548/N3548)</x:f>
        <x:v>0.17188935798467717</x:v>
      </x:c>
      <x:c r="AP3548" s="11" t="str">
        <x:f>IF(AO3548&gt;='01 Controls'!$E$16,"PASS","FAIL")</x:f>
        <x:v>FAIL</x:v>
      </x:c>
      <x:c r="AQ3548" s="11" t="str">
        <x:v>UNQUANTIFIED</x:v>
      </x:c>
      <x:c r="AR3548" s="11" t="str">
        <x:v>Position-class planning record; serial item and receiver open</x:v>
      </x:c>
      <x:c r="AS3548" s="26"/>
      <x:c r="AT3548" s="26"/>
    </x:row>
    <x:row r="3549">
      <x:c r="C3549" s="11" t="str">
        <x:v>M5-CM-RMG-OOG-80</x:v>
      </x:c>
      <x:c r="D3549" s="11" t="str">
        <x:v>M5</x:v>
      </x:c>
      <x:c r="E3549" s="11" t="str">
        <x:v>Drought and water</x:v>
      </x:c>
      <x:c r="F3549" s="11" t="str">
        <x:v>CM-RMG</x:v>
      </x:c>
      <x:c r="G3549" s="11" t="str">
        <x:v>Civil road-mobility group</x:v>
      </x:c>
      <x:c r="H3549" s="11" t="str">
        <x:v>OOG-80</x:v>
      </x:c>
      <x:c r="I3549" s="19" t="n">
        <x:v>72</x:v>
      </x:c>
      <x:c r="J3549" s="21" t="n">
        <x:v>6</x:v>
      </x:c>
      <x:c r="K3549" s="18" t="n">
        <x:f>'05 Cargo Register'!K413</x:f>
        <x:v>472.5</x:v>
      </x:c>
      <x:c r="L3549" s="18" t="n">
        <x:f>'05 Cargo Register'!N413</x:f>
        <x:v>8</x:v>
      </x:c>
      <x:c r="M3549" s="18" t="n">
        <x:f>'05 Cargo Register'!O413</x:f>
        <x:v>1408</x:v>
      </x:c>
      <x:c r="N3549" s="18" t="n">
        <x:f>J3549*K3549</x:f>
        <x:v>2835</x:v>
      </x:c>
      <x:c r="O3549" s="18" t="n">
        <x:f>J3549*L3549</x:f>
        <x:v>48</x:v>
      </x:c>
      <x:c r="P3549" s="18" t="n">
        <x:f>J3549*M3549</x:f>
        <x:v>8448</x:v>
      </x:c>
      <x:c r="Q3549" s="22" t="n">
        <x:f>'01 Controls'!$E$29*'02 Cargo Classes'!$M$15</x:f>
        <x:v>0</x:v>
      </x:c>
      <x:c r="R3549" s="22" t="n">
        <x:f>'01 Controls'!$F$29*'02 Cargo Classes'!$N$15</x:f>
        <x:v>0</x:v>
      </x:c>
      <x:c r="S3549" s="22" t="n">
        <x:f>'01 Controls'!$G$29*'02 Cargo Classes'!$O$15</x:f>
        <x:v>0.48</x:v>
      </x:c>
      <x:c r="T3549" s="22" t="n">
        <x:f>'01 Controls'!$H$29*'02 Cargo Classes'!$P$15</x:f>
        <x:v>0.075</x:v>
      </x:c>
      <x:c r="U3549" s="22" t="n">
        <x:f>SUM(Q3549:T3549)</x:f>
        <x:v>0.5549999999999999</x:v>
      </x:c>
      <x:c r="V3549" s="18" t="n">
        <x:f>IF(U3549=0,0,N3549*Q3549/U3549)</x:f>
        <x:v>0</x:v>
      </x:c>
      <x:c r="W3549" s="18" t="n">
        <x:f>IF(U3549=0,0,P3549*Q3549/U3549)</x:f>
        <x:v>0</x:v>
      </x:c>
      <x:c r="X3549" s="18" t="n">
        <x:f>MAX(V3549,W3549*'01 Controls'!$E$12)</x:f>
        <x:v>0</x:v>
      </x:c>
      <x:c r="Y3549" s="18" t="n">
        <x:f>IF(U3549=0,0,N3549*R3549/U3549)</x:f>
        <x:v>0</x:v>
      </x:c>
      <x:c r="Z3549" s="18" t="n">
        <x:f>IF(U3549=0,0,P3549*R3549/U3549)</x:f>
        <x:v>0</x:v>
      </x:c>
      <x:c r="AA3549" s="18" t="n">
        <x:f>MAX(Y3549,Z3549*'01 Controls'!$E$13)</x:f>
        <x:v>0</x:v>
      </x:c>
      <x:c r="AB3549" s="18" t="n">
        <x:f>IF(U3549=0,0,N3549*S3549/U3549)</x:f>
        <x:v>2451.891891891892</x:v>
      </x:c>
      <x:c r="AC3549" s="18" t="n">
        <x:f>IF(U3549=0,0,P3549*S3549/U3549)</x:f>
        <x:v>7306.378378378379</x:v>
      </x:c>
      <x:c r="AD3549" s="18" t="n">
        <x:f>MAX(AB3549,AC3549*'01 Controls'!$E$14)</x:f>
        <x:v>2451.891891891892</x:v>
      </x:c>
      <x:c r="AE3549" s="18" t="n">
        <x:f>IF(U3549=0,0,N3549*T3549/U3549)</x:f>
        <x:v>383.1081081081081</x:v>
      </x:c>
      <x:c r="AF3549" s="18" t="n">
        <x:f>IF(U3549=0,0,P3549*T3549/U3549)</x:f>
        <x:v>1141.621621621622</x:v>
      </x:c>
      <x:c r="AG3549" s="18" t="n">
        <x:f>MAX(AE3549,AF3549*'01 Controls'!$E$15)</x:f>
        <x:v>383.1081081081081</x:v>
      </x:c>
      <x:c r="AH3549" s="18" t="n">
        <x:f>SUM(V3549,Y3549,AB3549,AE3549)</x:f>
        <x:v>2835</x:v>
      </x:c>
      <x:c r="AI3549" s="18" t="n">
        <x:f>N3549-AH3549</x:f>
        <x:v>0</x:v>
      </x:c>
      <x:c r="AJ3549" s="18" t="n">
        <x:f>V3549*INDEX('07 Mode Capacity'!$P$6:$P$17,MATCH("AIR-"&amp;I3549,'07 Mode Capacity'!$C$6:$C$17,0))</x:f>
        <x:v>0</x:v>
      </x:c>
      <x:c r="AK3549" s="18" t="n">
        <x:f>Y3549*INDEX('07 Mode Capacity'!$P$6:$P$17,MATCH("OCEAN-"&amp;I3549,'07 Mode Capacity'!$C$6:$C$17,0))</x:f>
        <x:v>0</x:v>
      </x:c>
      <x:c r="AL3549" s="18" t="n">
        <x:f>AB3549*INDEX('07 Mode Capacity'!$P$6:$P$17,MATCH("LAND-"&amp;I3549,'07 Mode Capacity'!$C$6:$C$17,0))</x:f>
        <x:v>1753.1277727582903</x:v>
      </x:c>
      <x:c r="AM3549" s="18" t="n">
        <x:f>AE3549*INDEX('07 Mode Capacity'!$P$6:$P$17,MATCH("INLAND-"&amp;I3549,'07 Mode Capacity'!$C$6:$C$17,0))</x:f>
        <x:v>383.1081081081081</x:v>
      </x:c>
      <x:c r="AN3549" s="18" t="n">
        <x:f>SUM(AJ3549:AM3549)</x:f>
        <x:v>2136.2358808663985</x:v>
      </x:c>
      <x:c r="AO3549" s="17" t="n">
        <x:f>IF(N3549=0,1,AN3549/N3549)</x:f>
        <x:v>0.7535223565666308</x:v>
      </x:c>
      <x:c r="AP3549" s="11" t="str">
        <x:f>IF(AO3549&gt;='01 Controls'!$E$16,"PASS","FAIL")</x:f>
        <x:v>FAIL</x:v>
      </x:c>
      <x:c r="AQ3549" s="11" t="str">
        <x:v>UNQUANTIFIED</x:v>
      </x:c>
      <x:c r="AR3549" s="11" t="str">
        <x:v>Position-class planning record; serial item and receiver open</x:v>
      </x:c>
      <x:c r="AS3549" s="26"/>
      <x:c r="AT3549" s="26"/>
    </x:row>
    <x:row r="3550">
      <x:c r="C3550" s="11" t="str">
        <x:v>M5-CM-RLG-APL-45</x:v>
      </x:c>
      <x:c r="D3550" s="11" t="str">
        <x:v>M5</x:v>
      </x:c>
      <x:c r="E3550" s="11" t="str">
        <x:v>Drought and water</x:v>
      </x:c>
      <x:c r="F3550" s="11" t="str">
        <x:v>CM-RLG</x:v>
      </x:c>
      <x:c r="G3550" s="11" t="str">
        <x:v>Civil rail-mobility group</x:v>
      </x:c>
      <x:c r="H3550" s="11" t="str">
        <x:v>APL-45</x:v>
      </x:c>
      <x:c r="I3550" s="19" t="n">
        <x:v>24</x:v>
      </x:c>
      <x:c r="J3550" s="21" t="n">
        <x:v>2</x:v>
      </x:c>
      <x:c r="K3550" s="18" t="n">
        <x:f>'05 Cargo Register'!K414</x:f>
        <x:v>144</x:v>
      </x:c>
      <x:c r="L3550" s="18" t="n">
        <x:f>'05 Cargo Register'!N414</x:f>
        <x:v>38</x:v>
      </x:c>
      <x:c r="M3550" s="18" t="n">
        <x:f>'05 Cargo Register'!O414</x:f>
        <x:v>285</x:v>
      </x:c>
      <x:c r="N3550" s="18" t="n">
        <x:f>J3550*K3550</x:f>
        <x:v>288</x:v>
      </x:c>
      <x:c r="O3550" s="18" t="n">
        <x:f>J3550*L3550</x:f>
        <x:v>76</x:v>
      </x:c>
      <x:c r="P3550" s="18" t="n">
        <x:f>J3550*M3550</x:f>
        <x:v>570</x:v>
      </x:c>
      <x:c r="Q3550" s="22" t="n">
        <x:f>'01 Controls'!$E$29*'02 Cargo Classes'!$M$6</x:f>
        <x:v>0.15000000000000002</x:v>
      </x:c>
      <x:c r="R3550" s="22" t="n">
        <x:f>'01 Controls'!$F$29*'02 Cargo Classes'!$N$6</x:f>
        <x:v>0</x:v>
      </x:c>
      <x:c r="S3550" s="22" t="n">
        <x:f>'01 Controls'!$G$29*'02 Cargo Classes'!$O$6</x:f>
        <x:v>0.8</x:v>
      </x:c>
      <x:c r="T3550" s="22" t="n">
        <x:f>'01 Controls'!$H$29*'02 Cargo Classes'!$P$6</x:f>
        <x:v>0.045</x:v>
      </x:c>
      <x:c r="U3550" s="22" t="n">
        <x:f>SUM(Q3550:T3550)</x:f>
        <x:v>0.9950000000000001</x:v>
      </x:c>
      <x:c r="V3550" s="18" t="n">
        <x:f>IF(U3550=0,0,N3550*Q3550/U3550)</x:f>
        <x:v>43.417085427135675</x:v>
      </x:c>
      <x:c r="W3550" s="18" t="n">
        <x:f>IF(U3550=0,0,P3550*Q3550/U3550)</x:f>
        <x:v>85.92964824120604</x:v>
      </x:c>
      <x:c r="X3550" s="18" t="n">
        <x:f>MAX(V3550,W3550*'01 Controls'!$E$12)</x:f>
        <x:v>43.417085427135675</x:v>
      </x:c>
      <x:c r="Y3550" s="18" t="n">
        <x:f>IF(U3550=0,0,N3550*R3550/U3550)</x:f>
        <x:v>0</x:v>
      </x:c>
      <x:c r="Z3550" s="18" t="n">
        <x:f>IF(U3550=0,0,P3550*R3550/U3550)</x:f>
        <x:v>0</x:v>
      </x:c>
      <x:c r="AA3550" s="18" t="n">
        <x:f>MAX(Y3550,Z3550*'01 Controls'!$E$13)</x:f>
        <x:v>0</x:v>
      </x:c>
      <x:c r="AB3550" s="18" t="n">
        <x:f>IF(U3550=0,0,N3550*S3550/U3550)</x:f>
        <x:v>231.5577889447236</x:v>
      </x:c>
      <x:c r="AC3550" s="18" t="n">
        <x:f>IF(U3550=0,0,P3550*S3550/U3550)</x:f>
        <x:v>458.2914572864321</x:v>
      </x:c>
      <x:c r="AD3550" s="18" t="n">
        <x:f>MAX(AB3550,AC3550*'01 Controls'!$E$14)</x:f>
        <x:v>231.5577889447236</x:v>
      </x:c>
      <x:c r="AE3550" s="18" t="n">
        <x:f>IF(U3550=0,0,N3550*T3550/U3550)</x:f>
        <x:v>13.025125628140701</x:v>
      </x:c>
      <x:c r="AF3550" s="18" t="n">
        <x:f>IF(U3550=0,0,P3550*T3550/U3550)</x:f>
        <x:v>25.778894472361806</x:v>
      </x:c>
      <x:c r="AG3550" s="18" t="n">
        <x:f>MAX(AE3550,AF3550*'01 Controls'!$E$15)</x:f>
        <x:v>13.025125628140701</x:v>
      </x:c>
      <x:c r="AH3550" s="18" t="n">
        <x:f>SUM(V3550,Y3550,AB3550,AE3550)</x:f>
        <x:v>288</x:v>
      </x:c>
      <x:c r="AI3550" s="18" t="n">
        <x:f>N3550-AH3550</x:f>
        <x:v>0</x:v>
      </x:c>
      <x:c r="AJ3550" s="18" t="n">
        <x:f>V3550*INDEX('07 Mode Capacity'!$P$6:$P$17,MATCH("AIR-"&amp;I3550,'07 Mode Capacity'!$C$6:$C$17,0))</x:f>
        <x:v>8.8099374177278</x:v>
      </x:c>
      <x:c r="AK3550" s="18" t="n">
        <x:f>Y3550*INDEX('07 Mode Capacity'!$P$6:$P$17,MATCH("OCEAN-"&amp;I3550,'07 Mode Capacity'!$C$6:$C$17,0))</x:f>
        <x:v>0</x:v>
      </x:c>
      <x:c r="AL3550" s="18" t="n">
        <x:f>AB3550*INDEX('07 Mode Capacity'!$P$6:$P$17,MATCH("LAND-"&amp;I3550,'07 Mode Capacity'!$C$6:$C$17,0))</x:f>
        <x:v>88.57106828853664</x:v>
      </x:c>
      <x:c r="AM3550" s="18" t="n">
        <x:f>AE3550*INDEX('07 Mode Capacity'!$P$6:$P$17,MATCH("INLAND-"&amp;I3550,'07 Mode Capacity'!$C$6:$C$17,0))</x:f>
        <x:v>13.025125628140701</x:v>
      </x:c>
      <x:c r="AN3550" s="18" t="n">
        <x:f>SUM(AJ3550:AM3550)</x:f>
        <x:v>110.40613133440513</x:v>
      </x:c>
      <x:c r="AO3550" s="17" t="n">
        <x:f>IF(N3550=0,1,AN3550/N3550)</x:f>
        <x:v>0.3833546226889067</x:v>
      </x:c>
      <x:c r="AP3550" s="11" t="str">
        <x:f>IF(AO3550&gt;='01 Controls'!$E$16,"PASS","FAIL")</x:f>
        <x:v>FAIL</x:v>
      </x:c>
      <x:c r="AQ3550" s="11" t="str">
        <x:v>UNQUANTIFIED</x:v>
      </x:c>
      <x:c r="AR3550" s="11" t="str">
        <x:v>Position-class planning record; serial item and receiver open</x:v>
      </x:c>
      <x:c r="AS3550" s="26"/>
      <x:c r="AT3550" s="26"/>
    </x:row>
    <x:row r="3551">
      <x:c r="C3551" s="11" t="str">
        <x:v>M5-CM-RLG-ISO-18</x:v>
      </x:c>
      <x:c r="D3551" s="11" t="str">
        <x:v>M5</x:v>
      </x:c>
      <x:c r="E3551" s="11" t="str">
        <x:v>Drought and water</x:v>
      </x:c>
      <x:c r="F3551" s="11" t="str">
        <x:v>CM-RLG</x:v>
      </x:c>
      <x:c r="G3551" s="11" t="str">
        <x:v>Civil rail-mobility group</x:v>
      </x:c>
      <x:c r="H3551" s="11" t="str">
        <x:v>ISO-18</x:v>
      </x:c>
      <x:c r="I3551" s="19" t="n">
        <x:v>48</x:v>
      </x:c>
      <x:c r="J3551" s="21" t="n">
        <x:v>2</x:v>
      </x:c>
      <x:c r="K3551" s="18" t="n">
        <x:f>'05 Cargo Register'!K415</x:f>
        <x:v>360</x:v>
      </x:c>
      <x:c r="L3551" s="18" t="n">
        <x:f>'05 Cargo Register'!N415</x:f>
        <x:v>24</x:v>
      </x:c>
      <x:c r="M3551" s="18" t="n">
        <x:f>'05 Cargo Register'!O415</x:f>
        <x:v>633.6</x:v>
      </x:c>
      <x:c r="N3551" s="18" t="n">
        <x:f>J3551*K3551</x:f>
        <x:v>720</x:v>
      </x:c>
      <x:c r="O3551" s="18" t="n">
        <x:f>J3551*L3551</x:f>
        <x:v>48</x:v>
      </x:c>
      <x:c r="P3551" s="18" t="n">
        <x:f>J3551*M3551</x:f>
        <x:v>1267.2</x:v>
      </x:c>
      <x:c r="Q3551" s="22" t="n">
        <x:f>'01 Controls'!$E$29*'02 Cargo Classes'!$M$7</x:f>
        <x:v>0.010000000000000002</x:v>
      </x:c>
      <x:c r="R3551" s="22" t="n">
        <x:f>'01 Controls'!$F$29*'02 Cargo Classes'!$N$7</x:f>
        <x:v>0</x:v>
      </x:c>
      <x:c r="S3551" s="22" t="n">
        <x:f>'01 Controls'!$G$29*'02 Cargo Classes'!$O$7</x:f>
        <x:v>0.96</x:v>
      </x:c>
      <x:c r="T3551" s="22" t="n">
        <x:f>'01 Controls'!$H$29*'02 Cargo Classes'!$P$7</x:f>
        <x:v>0.12</x:v>
      </x:c>
      <x:c r="U3551" s="22" t="n">
        <x:f>SUM(Q3551:T3551)</x:f>
        <x:v>1.0899999999999999</x:v>
      </x:c>
      <x:c r="V3551" s="18" t="n">
        <x:f>IF(U3551=0,0,N3551*Q3551/U3551)</x:f>
        <x:v>6.6055045871559654</x:v>
      </x:c>
      <x:c r="W3551" s="18" t="n">
        <x:f>IF(U3551=0,0,P3551*Q3551/U3551)</x:f>
        <x:v>11.6256880733945</x:v>
      </x:c>
      <x:c r="X3551" s="18" t="n">
        <x:f>MAX(V3551,W3551*'01 Controls'!$E$12)</x:f>
        <x:v>6.6055045871559654</x:v>
      </x:c>
      <x:c r="Y3551" s="18" t="n">
        <x:f>IF(U3551=0,0,N3551*R3551/U3551)</x:f>
        <x:v>0</x:v>
      </x:c>
      <x:c r="Z3551" s="18" t="n">
        <x:f>IF(U3551=0,0,P3551*R3551/U3551)</x:f>
        <x:v>0</x:v>
      </x:c>
      <x:c r="AA3551" s="18" t="n">
        <x:f>MAX(Y3551,Z3551*'01 Controls'!$E$13)</x:f>
        <x:v>0</x:v>
      </x:c>
      <x:c r="AB3551" s="18" t="n">
        <x:f>IF(U3551=0,0,N3551*S3551/U3551)</x:f>
        <x:v>634.1284403669725</x:v>
      </x:c>
      <x:c r="AC3551" s="18" t="n">
        <x:f>IF(U3551=0,0,P3551*S3551/U3551)</x:f>
        <x:v>1116.0660550458717</x:v>
      </x:c>
      <x:c r="AD3551" s="18" t="n">
        <x:f>MAX(AB3551,AC3551*'01 Controls'!$E$14)</x:f>
        <x:v>634.1284403669725</x:v>
      </x:c>
      <x:c r="AE3551" s="18" t="n">
        <x:f>IF(U3551=0,0,N3551*T3551/U3551)</x:f>
        <x:v>79.26605504587157</x:v>
      </x:c>
      <x:c r="AF3551" s="18" t="n">
        <x:f>IF(U3551=0,0,P3551*T3551/U3551)</x:f>
        <x:v>139.50825688073397</x:v>
      </x:c>
      <x:c r="AG3551" s="18" t="n">
        <x:f>MAX(AE3551,AF3551*'01 Controls'!$E$15)</x:f>
        <x:v>79.26605504587157</x:v>
      </x:c>
      <x:c r="AH3551" s="18" t="n">
        <x:f>SUM(V3551,Y3551,AB3551,AE3551)</x:f>
        <x:v>720.0000000000001</x:v>
      </x:c>
      <x:c r="AI3551" s="18" t="n">
        <x:f>N3551-AH3551</x:f>
        <x:v>-1.1368683772161603e-13</x:v>
      </x:c>
      <x:c r="AJ3551" s="18" t="n">
        <x:f>V3551*INDEX('07 Mode Capacity'!$P$6:$P$17,MATCH("AIR-"&amp;I3551,'07 Mode Capacity'!$C$6:$C$17,0))</x:f>
        <x:v>1.8517584767733097</x:v>
      </x:c>
      <x:c r="AK3551" s="18" t="n">
        <x:f>Y3551*INDEX('07 Mode Capacity'!$P$6:$P$17,MATCH("OCEAN-"&amp;I3551,'07 Mode Capacity'!$C$6:$C$17,0))</x:f>
        <x:v>0</x:v>
      </x:c>
      <x:c r="AL3551" s="18" t="n">
        <x:f>AB3551*INDEX('07 Mode Capacity'!$P$6:$P$17,MATCH("LAND-"&amp;I3551,'07 Mode Capacity'!$C$6:$C$17,0))</x:f>
        <x:v>77.39402514537153</x:v>
      </x:c>
      <x:c r="AM3551" s="18" t="n">
        <x:f>AE3551*INDEX('07 Mode Capacity'!$P$6:$P$17,MATCH("INLAND-"&amp;I3551,'07 Mode Capacity'!$C$6:$C$17,0))</x:f>
        <x:v>50.03545817101112</x:v>
      </x:c>
      <x:c r="AN3551" s="18" t="n">
        <x:f>SUM(AJ3551:AM3551)</x:f>
        <x:v>129.28124179315597</x:v>
      </x:c>
      <x:c r="AO3551" s="17" t="n">
        <x:f>IF(N3551=0,1,AN3551/N3551)</x:f>
        <x:v>0.17955728026827217</x:v>
      </x:c>
      <x:c r="AP3551" s="11" t="str">
        <x:f>IF(AO3551&gt;='01 Controls'!$E$16,"PASS","FAIL")</x:f>
        <x:v>FAIL</x:v>
      </x:c>
      <x:c r="AQ3551" s="11" t="str">
        <x:v>UNQUANTIFIED</x:v>
      </x:c>
      <x:c r="AR3551" s="11" t="str">
        <x:v>Position-class planning record; serial item and receiver open</x:v>
      </x:c>
      <x:c r="AS3551" s="26"/>
      <x:c r="AT3551" s="26"/>
    </x:row>
    <x:row r="3552">
      <x:c r="C3552" s="11" t="str">
        <x:v>M5-CM-RLG-COL-12</x:v>
      </x:c>
      <x:c r="D3552" s="11" t="str">
        <x:v>M5</x:v>
      </x:c>
      <x:c r="E3552" s="11" t="str">
        <x:v>Drought and water</x:v>
      </x:c>
      <x:c r="F3552" s="11" t="str">
        <x:v>CM-RLG</x:v>
      </x:c>
      <x:c r="G3552" s="11" t="str">
        <x:v>Civil rail-mobility group</x:v>
      </x:c>
      <x:c r="H3552" s="11" t="str">
        <x:v>COL-12</x:v>
      </x:c>
      <x:c r="I3552" s="19" t="n">
        <x:v>24</x:v>
      </x:c>
      <x:c r="J3552" s="21" t="n">
        <x:v>2</x:v>
      </x:c>
      <x:c r="K3552" s="18" t="n">
        <x:f>'05 Cargo Register'!K416</x:f>
        <x:v>144</x:v>
      </x:c>
      <x:c r="L3552" s="18" t="n">
        <x:f>'05 Cargo Register'!N416</x:f>
        <x:v>15</x:v>
      </x:c>
      <x:c r="M3552" s="18" t="n">
        <x:f>'05 Cargo Register'!O416</x:f>
        <x:v>396</x:v>
      </x:c>
      <x:c r="N3552" s="18" t="n">
        <x:f>J3552*K3552</x:f>
        <x:v>288</x:v>
      </x:c>
      <x:c r="O3552" s="18" t="n">
        <x:f>J3552*L3552</x:f>
        <x:v>30</x:v>
      </x:c>
      <x:c r="P3552" s="18" t="n">
        <x:f>J3552*M3552</x:f>
        <x:v>792</x:v>
      </x:c>
      <x:c r="Q3552" s="22" t="n">
        <x:f>'01 Controls'!$E$29*'02 Cargo Classes'!$M$8</x:f>
        <x:v>0.1</x:v>
      </x:c>
      <x:c r="R3552" s="22" t="n">
        <x:f>'01 Controls'!$F$29*'02 Cargo Classes'!$N$8</x:f>
        <x:v>0</x:v>
      </x:c>
      <x:c r="S3552" s="22" t="n">
        <x:f>'01 Controls'!$G$29*'02 Cargo Classes'!$O$8</x:f>
        <x:v>0.96</x:v>
      </x:c>
      <x:c r="T3552" s="22" t="n">
        <x:f>'01 Controls'!$H$29*'02 Cargo Classes'!$P$8</x:f>
        <x:v>0.03</x:v>
      </x:c>
      <x:c r="U3552" s="22" t="n">
        <x:f>SUM(Q3552:T3552)</x:f>
        <x:v>1.09</x:v>
      </x:c>
      <x:c r="V3552" s="18" t="n">
        <x:f>IF(U3552=0,0,N3552*Q3552/U3552)</x:f>
        <x:v>26.42201834862385</x:v>
      </x:c>
      <x:c r="W3552" s="18" t="n">
        <x:f>IF(U3552=0,0,P3552*Q3552/U3552)</x:f>
        <x:v>72.66055045871559</x:v>
      </x:c>
      <x:c r="X3552" s="18" t="n">
        <x:f>MAX(V3552,W3552*'01 Controls'!$E$12)</x:f>
        <x:v>26.42201834862385</x:v>
      </x:c>
      <x:c r="Y3552" s="18" t="n">
        <x:f>IF(U3552=0,0,N3552*R3552/U3552)</x:f>
        <x:v>0</x:v>
      </x:c>
      <x:c r="Z3552" s="18" t="n">
        <x:f>IF(U3552=0,0,P3552*R3552/U3552)</x:f>
        <x:v>0</x:v>
      </x:c>
      <x:c r="AA3552" s="18" t="n">
        <x:f>MAX(Y3552,Z3552*'01 Controls'!$E$13)</x:f>
        <x:v>0</x:v>
      </x:c>
      <x:c r="AB3552" s="18" t="n">
        <x:f>IF(U3552=0,0,N3552*S3552/U3552)</x:f>
        <x:v>253.65137614678898</x:v>
      </x:c>
      <x:c r="AC3552" s="18" t="n">
        <x:f>IF(U3552=0,0,P3552*S3552/U3552)</x:f>
        <x:v>697.5412844036696</x:v>
      </x:c>
      <x:c r="AD3552" s="18" t="n">
        <x:f>MAX(AB3552,AC3552*'01 Controls'!$E$14)</x:f>
        <x:v>253.65137614678898</x:v>
      </x:c>
      <x:c r="AE3552" s="18" t="n">
        <x:f>IF(U3552=0,0,N3552*T3552/U3552)</x:f>
        <x:v>7.9266055045871555</x:v>
      </x:c>
      <x:c r="AF3552" s="18" t="n">
        <x:f>IF(U3552=0,0,P3552*T3552/U3552)</x:f>
        <x:v>21.798165137614674</x:v>
      </x:c>
      <x:c r="AG3552" s="18" t="n">
        <x:f>MAX(AE3552,AF3552*'01 Controls'!$E$15)</x:f>
        <x:v>7.9266055045871555</x:v>
      </x:c>
      <x:c r="AH3552" s="18" t="n">
        <x:f>SUM(V3552,Y3552,AB3552,AE3552)</x:f>
        <x:v>287.99999999999994</x:v>
      </x:c>
      <x:c r="AI3552" s="18" t="n">
        <x:f>N3552-AH3552</x:f>
        <x:v>5.684341886080802e-14</x:v>
      </x:c>
      <x:c r="AJ3552" s="18" t="n">
        <x:f>V3552*INDEX('07 Mode Capacity'!$P$6:$P$17,MATCH("AIR-"&amp;I3552,'07 Mode Capacity'!$C$6:$C$17,0))</x:f>
        <x:v>5.361399223632515</x:v>
      </x:c>
      <x:c r="AK3552" s="18" t="n">
        <x:f>Y3552*INDEX('07 Mode Capacity'!$P$6:$P$17,MATCH("OCEAN-"&amp;I3552,'07 Mode Capacity'!$C$6:$C$17,0))</x:f>
        <x:v>0</x:v>
      </x:c>
      <x:c r="AL3552" s="18" t="n">
        <x:f>AB3552*INDEX('07 Mode Capacity'!$P$6:$P$17,MATCH("LAND-"&amp;I3552,'07 Mode Capacity'!$C$6:$C$17,0))</x:f>
        <x:v>97.02188581331444</x:v>
      </x:c>
      <x:c r="AM3552" s="18" t="n">
        <x:f>AE3552*INDEX('07 Mode Capacity'!$P$6:$P$17,MATCH("INLAND-"&amp;I3552,'07 Mode Capacity'!$C$6:$C$17,0))</x:f>
        <x:v>7.9266055045871555</x:v>
      </x:c>
      <x:c r="AN3552" s="18" t="n">
        <x:f>SUM(AJ3552:AM3552)</x:f>
        <x:v>110.30989054153412</x:v>
      </x:c>
      <x:c r="AO3552" s="17" t="n">
        <x:f>IF(N3552=0,1,AN3552/N3552)</x:f>
        <x:v>0.3830204532692157</x:v>
      </x:c>
      <x:c r="AP3552" s="11" t="str">
        <x:f>IF(AO3552&gt;='01 Controls'!$E$16,"PASS","FAIL")</x:f>
        <x:v>FAIL</x:v>
      </x:c>
      <x:c r="AQ3552" s="11" t="str">
        <x:v>UNQUANTIFIED</x:v>
      </x:c>
      <x:c r="AR3552" s="11" t="str">
        <x:v>Position-class planning record; serial item and receiver open</x:v>
      </x:c>
      <x:c r="AS3552" s="26"/>
      <x:c r="AT3552" s="26"/>
    </x:row>
    <x:row r="3553">
      <x:c r="C3553" s="11" t="str">
        <x:v>M5-CM-RLG-BAT-22</x:v>
      </x:c>
      <x:c r="D3553" s="11" t="str">
        <x:v>M5</x:v>
      </x:c>
      <x:c r="E3553" s="11" t="str">
        <x:v>Drought and water</x:v>
      </x:c>
      <x:c r="F3553" s="11" t="str">
        <x:v>CM-RLG</x:v>
      </x:c>
      <x:c r="G3553" s="11" t="str">
        <x:v>Civil rail-mobility group</x:v>
      </x:c>
      <x:c r="H3553" s="11" t="str">
        <x:v>BAT-22</x:v>
      </x:c>
      <x:c r="I3553" s="19" t="n">
        <x:v>48</x:v>
      </x:c>
      <x:c r="J3553" s="21" t="n">
        <x:v>2</x:v>
      </x:c>
      <x:c r="K3553" s="18" t="n">
        <x:f>'05 Cargo Register'!K417</x:f>
        <x:v>180</x:v>
      </x:c>
      <x:c r="L3553" s="18" t="n">
        <x:f>'05 Cargo Register'!N417</x:f>
        <x:v>11</x:v>
      </x:c>
      <x:c r="M3553" s="18" t="n">
        <x:f>'05 Cargo Register'!O417</x:f>
        <x:v>290.40000000000003</x:v>
      </x:c>
      <x:c r="N3553" s="18" t="n">
        <x:f>J3553*K3553</x:f>
        <x:v>360</x:v>
      </x:c>
      <x:c r="O3553" s="18" t="n">
        <x:f>J3553*L3553</x:f>
        <x:v>22</x:v>
      </x:c>
      <x:c r="P3553" s="18" t="n">
        <x:f>J3553*M3553</x:f>
        <x:v>580.8000000000001</x:v>
      </x:c>
      <x:c r="Q3553" s="22" t="n">
        <x:f>'01 Controls'!$E$29*'02 Cargo Classes'!$M$9</x:f>
        <x:v>0</x:v>
      </x:c>
      <x:c r="R3553" s="22" t="n">
        <x:f>'01 Controls'!$F$29*'02 Cargo Classes'!$N$9</x:f>
        <x:v>0</x:v>
      </x:c>
      <x:c r="S3553" s="22" t="n">
        <x:f>'01 Controls'!$G$29*'02 Cargo Classes'!$O$9</x:f>
        <x:v>0.8</x:v>
      </x:c>
      <x:c r="T3553" s="22" t="n">
        <x:f>'01 Controls'!$H$29*'02 Cargo Classes'!$P$9</x:f>
        <x:v>0.075</x:v>
      </x:c>
      <x:c r="U3553" s="22" t="n">
        <x:f>SUM(Q3553:T3553)</x:f>
        <x:v>0.875</x:v>
      </x:c>
      <x:c r="V3553" s="18" t="n">
        <x:f>IF(U3553=0,0,N3553*Q3553/U3553)</x:f>
        <x:v>0</x:v>
      </x:c>
      <x:c r="W3553" s="18" t="n">
        <x:f>IF(U3553=0,0,P3553*Q3553/U3553)</x:f>
        <x:v>0</x:v>
      </x:c>
      <x:c r="X3553" s="18" t="n">
        <x:f>MAX(V3553,W3553*'01 Controls'!$E$12)</x:f>
        <x:v>0</x:v>
      </x:c>
      <x:c r="Y3553" s="18" t="n">
        <x:f>IF(U3553=0,0,N3553*R3553/U3553)</x:f>
        <x:v>0</x:v>
      </x:c>
      <x:c r="Z3553" s="18" t="n">
        <x:f>IF(U3553=0,0,P3553*R3553/U3553)</x:f>
        <x:v>0</x:v>
      </x:c>
      <x:c r="AA3553" s="18" t="n">
        <x:f>MAX(Y3553,Z3553*'01 Controls'!$E$13)</x:f>
        <x:v>0</x:v>
      </x:c>
      <x:c r="AB3553" s="18" t="n">
        <x:f>IF(U3553=0,0,N3553*S3553/U3553)</x:f>
        <x:v>329.14285714285717</x:v>
      </x:c>
      <x:c r="AC3553" s="18" t="n">
        <x:f>IF(U3553=0,0,P3553*S3553/U3553)</x:f>
        <x:v>531.017142857143</x:v>
      </x:c>
      <x:c r="AD3553" s="18" t="n">
        <x:f>MAX(AB3553,AC3553*'01 Controls'!$E$14)</x:f>
        <x:v>329.14285714285717</x:v>
      </x:c>
      <x:c r="AE3553" s="18" t="n">
        <x:f>IF(U3553=0,0,N3553*T3553/U3553)</x:f>
        <x:v>30.857142857142858</x:v>
      </x:c>
      <x:c r="AF3553" s="18" t="n">
        <x:f>IF(U3553=0,0,P3553*T3553/U3553)</x:f>
        <x:v>49.78285714285715</x:v>
      </x:c>
      <x:c r="AG3553" s="18" t="n">
        <x:f>MAX(AE3553,AF3553*'01 Controls'!$E$15)</x:f>
        <x:v>30.857142857142858</x:v>
      </x:c>
      <x:c r="AH3553" s="18" t="n">
        <x:f>SUM(V3553,Y3553,AB3553,AE3553)</x:f>
        <x:v>360</x:v>
      </x:c>
      <x:c r="AI3553" s="18" t="n">
        <x:f>N3553-AH3553</x:f>
        <x:v>0</x:v>
      </x:c>
      <x:c r="AJ3553" s="18" t="n">
        <x:f>V3553*INDEX('07 Mode Capacity'!$P$6:$P$17,MATCH("AIR-"&amp;I3553,'07 Mode Capacity'!$C$6:$C$17,0))</x:f>
        <x:v>0</x:v>
      </x:c>
      <x:c r="AK3553" s="18" t="n">
        <x:f>Y3553*INDEX('07 Mode Capacity'!$P$6:$P$17,MATCH("OCEAN-"&amp;I3553,'07 Mode Capacity'!$C$6:$C$17,0))</x:f>
        <x:v>0</x:v>
      </x:c>
      <x:c r="AL3553" s="18" t="n">
        <x:f>AB3553*INDEX('07 Mode Capacity'!$P$6:$P$17,MATCH("LAND-"&amp;I3553,'07 Mode Capacity'!$C$6:$C$17,0))</x:f>
        <x:v>40.17118448021665</x:v>
      </x:c>
      <x:c r="AM3553" s="18" t="n">
        <x:f>AE3553*INDEX('07 Mode Capacity'!$P$6:$P$17,MATCH("INLAND-"&amp;I3553,'07 Mode Capacity'!$C$6:$C$17,0))</x:f>
        <x:v>19.478089073715044</x:v>
      </x:c>
      <x:c r="AN3553" s="18" t="n">
        <x:f>SUM(AJ3553:AM3553)</x:f>
        <x:v>59.64927355393169</x:v>
      </x:c>
      <x:c r="AO3553" s="17" t="n">
        <x:f>IF(N3553=0,1,AN3553/N3553)</x:f>
        <x:v>0.16569242653869914</x:v>
      </x:c>
      <x:c r="AP3553" s="11" t="str">
        <x:f>IF(AO3553&gt;='01 Controls'!$E$16,"PASS","FAIL")</x:f>
        <x:v>FAIL</x:v>
      </x:c>
      <x:c r="AQ3553" s="11" t="str">
        <x:v>UNQUANTIFIED</x:v>
      </x:c>
      <x:c r="AR3553" s="11" t="str">
        <x:v>Position-class planning record; serial item and receiver open</x:v>
      </x:c>
      <x:c r="AS3553" s="26"/>
      <x:c r="AT3553" s="26"/>
    </x:row>
    <x:row r="3554">
      <x:c r="C3554" s="11" t="str">
        <x:v>M5-CM-RLG-TNK-20</x:v>
      </x:c>
      <x:c r="D3554" s="11" t="str">
        <x:v>M5</x:v>
      </x:c>
      <x:c r="E3554" s="11" t="str">
        <x:v>Drought and water</x:v>
      </x:c>
      <x:c r="F3554" s="11" t="str">
        <x:v>CM-RLG</x:v>
      </x:c>
      <x:c r="G3554" s="11" t="str">
        <x:v>Civil rail-mobility group</x:v>
      </x:c>
      <x:c r="H3554" s="11" t="str">
        <x:v>TNK-20</x:v>
      </x:c>
      <x:c r="I3554" s="19" t="n">
        <x:v>48</x:v>
      </x:c>
      <x:c r="J3554" s="21" t="n">
        <x:v>2</x:v>
      </x:c>
      <x:c r="K3554" s="18" t="n">
        <x:f>'05 Cargo Register'!K418</x:f>
        <x:v>180</x:v>
      </x:c>
      <x:c r="L3554" s="18" t="n">
        <x:f>'05 Cargo Register'!N418</x:f>
        <x:v>11</x:v>
      </x:c>
      <x:c r="M3554" s="18" t="n">
        <x:f>'05 Cargo Register'!O418</x:f>
        <x:v>233.75</x:v>
      </x:c>
      <x:c r="N3554" s="18" t="n">
        <x:f>J3554*K3554</x:f>
        <x:v>360</x:v>
      </x:c>
      <x:c r="O3554" s="18" t="n">
        <x:f>J3554*L3554</x:f>
        <x:v>22</x:v>
      </x:c>
      <x:c r="P3554" s="18" t="n">
        <x:f>J3554*M3554</x:f>
        <x:v>467.5</x:v>
      </x:c>
      <x:c r="Q3554" s="22" t="n">
        <x:f>'01 Controls'!$E$29*'02 Cargo Classes'!$M$10</x:f>
        <x:v>0</x:v>
      </x:c>
      <x:c r="R3554" s="22" t="n">
        <x:f>'01 Controls'!$F$29*'02 Cargo Classes'!$N$10</x:f>
        <x:v>0</x:v>
      </x:c>
      <x:c r="S3554" s="22" t="n">
        <x:f>'01 Controls'!$G$29*'02 Cargo Classes'!$O$10</x:f>
        <x:v>0.8</x:v>
      </x:c>
      <x:c r="T3554" s="22" t="n">
        <x:f>'01 Controls'!$H$29*'02 Cargo Classes'!$P$10</x:f>
        <x:v>0.15</x:v>
      </x:c>
      <x:c r="U3554" s="22" t="n">
        <x:f>SUM(Q3554:T3554)</x:f>
        <x:v>0.9500000000000001</x:v>
      </x:c>
      <x:c r="V3554" s="18" t="n">
        <x:f>IF(U3554=0,0,N3554*Q3554/U3554)</x:f>
        <x:v>0</x:v>
      </x:c>
      <x:c r="W3554" s="18" t="n">
        <x:f>IF(U3554=0,0,P3554*Q3554/U3554)</x:f>
        <x:v>0</x:v>
      </x:c>
      <x:c r="X3554" s="18" t="n">
        <x:f>MAX(V3554,W3554*'01 Controls'!$E$12)</x:f>
        <x:v>0</x:v>
      </x:c>
      <x:c r="Y3554" s="18" t="n">
        <x:f>IF(U3554=0,0,N3554*R3554/U3554)</x:f>
        <x:v>0</x:v>
      </x:c>
      <x:c r="Z3554" s="18" t="n">
        <x:f>IF(U3554=0,0,P3554*R3554/U3554)</x:f>
        <x:v>0</x:v>
      </x:c>
      <x:c r="AA3554" s="18" t="n">
        <x:f>MAX(Y3554,Z3554*'01 Controls'!$E$13)</x:f>
        <x:v>0</x:v>
      </x:c>
      <x:c r="AB3554" s="18" t="n">
        <x:f>IF(U3554=0,0,N3554*S3554/U3554)</x:f>
        <x:v>303.1578947368421</x:v>
      </x:c>
      <x:c r="AC3554" s="18" t="n">
        <x:f>IF(U3554=0,0,P3554*S3554/U3554)</x:f>
        <x:v>393.6842105263158</x:v>
      </x:c>
      <x:c r="AD3554" s="18" t="n">
        <x:f>MAX(AB3554,AC3554*'01 Controls'!$E$14)</x:f>
        <x:v>303.1578947368421</x:v>
      </x:c>
      <x:c r="AE3554" s="18" t="n">
        <x:f>IF(U3554=0,0,N3554*T3554/U3554)</x:f>
        <x:v>56.84210526315789</x:v>
      </x:c>
      <x:c r="AF3554" s="18" t="n">
        <x:f>IF(U3554=0,0,P3554*T3554/U3554)</x:f>
        <x:v>73.8157894736842</x:v>
      </x:c>
      <x:c r="AG3554" s="18" t="n">
        <x:f>MAX(AE3554,AF3554*'01 Controls'!$E$15)</x:f>
        <x:v>56.84210526315789</x:v>
      </x:c>
      <x:c r="AH3554" s="18" t="n">
        <x:f>SUM(V3554,Y3554,AB3554,AE3554)</x:f>
        <x:v>360</x:v>
      </x:c>
      <x:c r="AI3554" s="18" t="n">
        <x:f>N3554-AH3554</x:f>
        <x:v>0</x:v>
      </x:c>
      <x:c r="AJ3554" s="18" t="n">
        <x:f>V3554*INDEX('07 Mode Capacity'!$P$6:$P$17,MATCH("AIR-"&amp;I3554,'07 Mode Capacity'!$C$6:$C$17,0))</x:f>
        <x:v>0</x:v>
      </x:c>
      <x:c r="AK3554" s="18" t="n">
        <x:f>Y3554*INDEX('07 Mode Capacity'!$P$6:$P$17,MATCH("OCEAN-"&amp;I3554,'07 Mode Capacity'!$C$6:$C$17,0))</x:f>
        <x:v>0</x:v>
      </x:c>
      <x:c r="AL3554" s="18" t="n">
        <x:f>AB3554*INDEX('07 Mode Capacity'!$P$6:$P$17,MATCH("LAND-"&amp;I3554,'07 Mode Capacity'!$C$6:$C$17,0))</x:f>
        <x:v>36.99977517914691</x:v>
      </x:c>
      <x:c r="AM3554" s="18" t="n">
        <x:f>AE3554*INDEX('07 Mode Capacity'!$P$6:$P$17,MATCH("INLAND-"&amp;I3554,'07 Mode Capacity'!$C$6:$C$17,0))</x:f>
        <x:v>35.88069039894876</x:v>
      </x:c>
      <x:c r="AN3554" s="18" t="n">
        <x:f>SUM(AJ3554:AM3554)</x:f>
        <x:v>72.88046557809567</x:v>
      </x:c>
      <x:c r="AO3554" s="17" t="n">
        <x:f>IF(N3554=0,1,AN3554/N3554)</x:f>
        <x:v>0.20244573771693242</x:v>
      </x:c>
      <x:c r="AP3554" s="11" t="str">
        <x:f>IF(AO3554&gt;='01 Controls'!$E$16,"PASS","FAIL")</x:f>
        <x:v>FAIL</x:v>
      </x:c>
      <x:c r="AQ3554" s="11" t="str">
        <x:v>UNQUANTIFIED</x:v>
      </x:c>
      <x:c r="AR3554" s="11" t="str">
        <x:v>Position-class planning record; serial item and receiver open</x:v>
      </x:c>
      <x:c r="AS3554" s="26"/>
      <x:c r="AT3554" s="26"/>
    </x:row>
    <x:row r="3555">
      <x:c r="C3555" s="11" t="str">
        <x:v>M5-CM-RLG-FLR-24</x:v>
      </x:c>
      <x:c r="D3555" s="11" t="str">
        <x:v>M5</x:v>
      </x:c>
      <x:c r="E3555" s="11" t="str">
        <x:v>Drought and water</x:v>
      </x:c>
      <x:c r="F3555" s="11" t="str">
        <x:v>CM-RLG</x:v>
      </x:c>
      <x:c r="G3555" s="11" t="str">
        <x:v>Civil rail-mobility group</x:v>
      </x:c>
      <x:c r="H3555" s="11" t="str">
        <x:v>FLR-24</x:v>
      </x:c>
      <x:c r="I3555" s="19" t="n">
        <x:v>48</x:v>
      </x:c>
      <x:c r="J3555" s="21" t="n">
        <x:v>2</x:v>
      </x:c>
      <x:c r="K3555" s="18" t="n">
        <x:f>'05 Cargo Register'!K419</x:f>
        <x:v>288</x:v>
      </x:c>
      <x:c r="L3555" s="18" t="n">
        <x:f>'05 Cargo Register'!N419</x:f>
        <x:v>15</x:v>
      </x:c>
      <x:c r="M3555" s="18" t="n">
        <x:f>'05 Cargo Register'!O419</x:f>
        <x:v>480</x:v>
      </x:c>
      <x:c r="N3555" s="18" t="n">
        <x:f>J3555*K3555</x:f>
        <x:v>576</x:v>
      </x:c>
      <x:c r="O3555" s="18" t="n">
        <x:f>J3555*L3555</x:f>
        <x:v>30</x:v>
      </x:c>
      <x:c r="P3555" s="18" t="n">
        <x:f>J3555*M3555</x:f>
        <x:v>960</x:v>
      </x:c>
      <x:c r="Q3555" s="22" t="n">
        <x:f>'01 Controls'!$E$29*'02 Cargo Classes'!$M$11</x:f>
        <x:v>0</x:v>
      </x:c>
      <x:c r="R3555" s="22" t="n">
        <x:f>'01 Controls'!$F$29*'02 Cargo Classes'!$N$11</x:f>
        <x:v>0</x:v>
      </x:c>
      <x:c r="S3555" s="22" t="n">
        <x:f>'01 Controls'!$G$29*'02 Cargo Classes'!$O$11</x:f>
        <x:v>0.8</x:v>
      </x:c>
      <x:c r="T3555" s="22" t="n">
        <x:f>'01 Controls'!$H$29*'02 Cargo Classes'!$P$11</x:f>
        <x:v>0.12</x:v>
      </x:c>
      <x:c r="U3555" s="22" t="n">
        <x:f>SUM(Q3555:T3555)</x:f>
        <x:v>0.92</x:v>
      </x:c>
      <x:c r="V3555" s="18" t="n">
        <x:f>IF(U3555=0,0,N3555*Q3555/U3555)</x:f>
        <x:v>0</x:v>
      </x:c>
      <x:c r="W3555" s="18" t="n">
        <x:f>IF(U3555=0,0,P3555*Q3555/U3555)</x:f>
        <x:v>0</x:v>
      </x:c>
      <x:c r="X3555" s="18" t="n">
        <x:f>MAX(V3555,W3555*'01 Controls'!$E$12)</x:f>
        <x:v>0</x:v>
      </x:c>
      <x:c r="Y3555" s="18" t="n">
        <x:f>IF(U3555=0,0,N3555*R3555/U3555)</x:f>
        <x:v>0</x:v>
      </x:c>
      <x:c r="Z3555" s="18" t="n">
        <x:f>IF(U3555=0,0,P3555*R3555/U3555)</x:f>
        <x:v>0</x:v>
      </x:c>
      <x:c r="AA3555" s="18" t="n">
        <x:f>MAX(Y3555,Z3555*'01 Controls'!$E$13)</x:f>
        <x:v>0</x:v>
      </x:c>
      <x:c r="AB3555" s="18" t="n">
        <x:f>IF(U3555=0,0,N3555*S3555/U3555)</x:f>
        <x:v>500.8695652173913</x:v>
      </x:c>
      <x:c r="AC3555" s="18" t="n">
        <x:f>IF(U3555=0,0,P3555*S3555/U3555)</x:f>
        <x:v>834.7826086956521</x:v>
      </x:c>
      <x:c r="AD3555" s="18" t="n">
        <x:f>MAX(AB3555,AC3555*'01 Controls'!$E$14)</x:f>
        <x:v>500.8695652173913</x:v>
      </x:c>
      <x:c r="AE3555" s="18" t="n">
        <x:f>IF(U3555=0,0,N3555*T3555/U3555)</x:f>
        <x:v>75.1304347826087</x:v>
      </x:c>
      <x:c r="AF3555" s="18" t="n">
        <x:f>IF(U3555=0,0,P3555*T3555/U3555)</x:f>
        <x:v>125.21739130434781</x:v>
      </x:c>
      <x:c r="AG3555" s="18" t="n">
        <x:f>MAX(AE3555,AF3555*'01 Controls'!$E$15)</x:f>
        <x:v>75.1304347826087</x:v>
      </x:c>
      <x:c r="AH3555" s="18" t="n">
        <x:f>SUM(V3555,Y3555,AB3555,AE3555)</x:f>
        <x:v>576</x:v>
      </x:c>
      <x:c r="AI3555" s="18" t="n">
        <x:f>N3555-AH3555</x:f>
        <x:v>0</x:v>
      </x:c>
      <x:c r="AJ3555" s="18" t="n">
        <x:f>V3555*INDEX('07 Mode Capacity'!$P$6:$P$17,MATCH("AIR-"&amp;I3555,'07 Mode Capacity'!$C$6:$C$17,0))</x:f>
        <x:v>0</x:v>
      </x:c>
      <x:c r="AK3555" s="18" t="n">
        <x:f>Y3555*INDEX('07 Mode Capacity'!$P$6:$P$17,MATCH("OCEAN-"&amp;I3555,'07 Mode Capacity'!$C$6:$C$17,0))</x:f>
        <x:v>0</x:v>
      </x:c>
      <x:c r="AL3555" s="18" t="n">
        <x:f>AB3555*INDEX('07 Mode Capacity'!$P$6:$P$17,MATCH("LAND-"&amp;I3555,'07 Mode Capacity'!$C$6:$C$17,0))</x:f>
        <x:v>61.130063339460115</x:v>
      </x:c>
      <x:c r="AM3555" s="18" t="n">
        <x:f>AE3555*INDEX('07 Mode Capacity'!$P$6:$P$17,MATCH("INLAND-"&amp;I3555,'07 Mode Capacity'!$C$6:$C$17,0))</x:f>
        <x:v>47.4249125273062</x:v>
      </x:c>
      <x:c r="AN3555" s="18" t="n">
        <x:f>SUM(AJ3555:AM3555)</x:f>
        <x:v>108.55497586676631</x:v>
      </x:c>
      <x:c r="AO3555" s="17" t="n">
        <x:f>IF(N3555=0,1,AN3555/N3555)</x:f>
        <x:v>0.1884634997686915</x:v>
      </x:c>
      <x:c r="AP3555" s="11" t="str">
        <x:f>IF(AO3555&gt;='01 Controls'!$E$16,"PASS","FAIL")</x:f>
        <x:v>FAIL</x:v>
      </x:c>
      <x:c r="AQ3555" s="11" t="str">
        <x:v>UNQUANTIFIED</x:v>
      </x:c>
      <x:c r="AR3555" s="11" t="str">
        <x:v>Position-class planning record; serial item and receiver open</x:v>
      </x:c>
      <x:c r="AS3555" s="26"/>
      <x:c r="AT3555" s="26"/>
    </x:row>
    <x:row r="3556">
      <x:c r="C3556" s="11" t="str">
        <x:v>M5-CM-RLG-ROL-30</x:v>
      </x:c>
      <x:c r="D3556" s="11" t="str">
        <x:v>M5</x:v>
      </x:c>
      <x:c r="E3556" s="11" t="str">
        <x:v>Drought and water</x:v>
      </x:c>
      <x:c r="F3556" s="11" t="str">
        <x:v>CM-RLG</x:v>
      </x:c>
      <x:c r="G3556" s="11" t="str">
        <x:v>Civil rail-mobility group</x:v>
      </x:c>
      <x:c r="H3556" s="11" t="str">
        <x:v>ROL-30</x:v>
      </x:c>
      <x:c r="I3556" s="19" t="n">
        <x:v>48</x:v>
      </x:c>
      <x:c r="J3556" s="21" t="n">
        <x:v>2</x:v>
      </x:c>
      <x:c r="K3556" s="18" t="n">
        <x:f>'05 Cargo Register'!K420</x:f>
        <x:v>1296</x:v>
      </x:c>
      <x:c r="L3556" s="18" t="n">
        <x:f>'05 Cargo Register'!N420</x:f>
        <x:v>54</x:v>
      </x:c>
      <x:c r="M3556" s="18" t="n">
        <x:f>'05 Cargo Register'!O420</x:f>
        <x:v>3442.5</x:v>
      </x:c>
      <x:c r="N3556" s="18" t="n">
        <x:f>J3556*K3556</x:f>
        <x:v>2592</x:v>
      </x:c>
      <x:c r="O3556" s="18" t="n">
        <x:f>J3556*L3556</x:f>
        <x:v>108</x:v>
      </x:c>
      <x:c r="P3556" s="18" t="n">
        <x:f>J3556*M3556</x:f>
        <x:v>6885</x:v>
      </x:c>
      <x:c r="Q3556" s="22" t="n">
        <x:f>'01 Controls'!$E$29*'02 Cargo Classes'!$M$12</x:f>
        <x:v>0</x:v>
      </x:c>
      <x:c r="R3556" s="22" t="n">
        <x:f>'01 Controls'!$F$29*'02 Cargo Classes'!$N$12</x:f>
        <x:v>0</x:v>
      </x:c>
      <x:c r="S3556" s="22" t="n">
        <x:f>'01 Controls'!$G$29*'02 Cargo Classes'!$O$12</x:f>
        <x:v>1.2000000000000002</x:v>
      </x:c>
      <x:c r="T3556" s="22" t="n">
        <x:f>'01 Controls'!$H$29*'02 Cargo Classes'!$P$12</x:f>
        <x:v>0.09</x:v>
      </x:c>
      <x:c r="U3556" s="22" t="n">
        <x:f>SUM(Q3556:T3556)</x:f>
        <x:v>1.2900000000000003</x:v>
      </x:c>
      <x:c r="V3556" s="18" t="n">
        <x:f>IF(U3556=0,0,N3556*Q3556/U3556)</x:f>
        <x:v>0</x:v>
      </x:c>
      <x:c r="W3556" s="18" t="n">
        <x:f>IF(U3556=0,0,P3556*Q3556/U3556)</x:f>
        <x:v>0</x:v>
      </x:c>
      <x:c r="X3556" s="18" t="n">
        <x:f>MAX(V3556,W3556*'01 Controls'!$E$12)</x:f>
        <x:v>0</x:v>
      </x:c>
      <x:c r="Y3556" s="18" t="n">
        <x:f>IF(U3556=0,0,N3556*R3556/U3556)</x:f>
        <x:v>0</x:v>
      </x:c>
      <x:c r="Z3556" s="18" t="n">
        <x:f>IF(U3556=0,0,P3556*R3556/U3556)</x:f>
        <x:v>0</x:v>
      </x:c>
      <x:c r="AA3556" s="18" t="n">
        <x:f>MAX(Y3556,Z3556*'01 Controls'!$E$13)</x:f>
        <x:v>0</x:v>
      </x:c>
      <x:c r="AB3556" s="18" t="n">
        <x:f>IF(U3556=0,0,N3556*S3556/U3556)</x:f>
        <x:v>2411.162790697674</x:v>
      </x:c>
      <x:c r="AC3556" s="18" t="n">
        <x:f>IF(U3556=0,0,P3556*S3556/U3556)</x:f>
        <x:v>6404.6511627906975</x:v>
      </x:c>
      <x:c r="AD3556" s="18" t="n">
        <x:f>MAX(AB3556,AC3556*'01 Controls'!$E$14)</x:f>
        <x:v>2411.162790697674</x:v>
      </x:c>
      <x:c r="AE3556" s="18" t="n">
        <x:f>IF(U3556=0,0,N3556*T3556/U3556)</x:f>
        <x:v>180.83720930232553</x:v>
      </x:c>
      <x:c r="AF3556" s="18" t="n">
        <x:f>IF(U3556=0,0,P3556*T3556/U3556)</x:f>
        <x:v>480.3488372093022</x:v>
      </x:c>
      <x:c r="AG3556" s="18" t="n">
        <x:f>MAX(AE3556,AF3556*'01 Controls'!$E$15)</x:f>
        <x:v>180.83720930232553</x:v>
      </x:c>
      <x:c r="AH3556" s="18" t="n">
        <x:f>SUM(V3556,Y3556,AB3556,AE3556)</x:f>
        <x:v>2591.9999999999995</x:v>
      </x:c>
      <x:c r="AI3556" s="18" t="n">
        <x:f>N3556-AH3556</x:f>
        <x:v>4.547473508864641e-13</x:v>
      </x:c>
      <x:c r="AJ3556" s="18" t="n">
        <x:f>V3556*INDEX('07 Mode Capacity'!$P$6:$P$17,MATCH("AIR-"&amp;I3556,'07 Mode Capacity'!$C$6:$C$17,0))</x:f>
        <x:v>0</x:v>
      </x:c>
      <x:c r="AK3556" s="18" t="n">
        <x:f>Y3556*INDEX('07 Mode Capacity'!$P$6:$P$17,MATCH("OCEAN-"&amp;I3556,'07 Mode Capacity'!$C$6:$C$17,0))</x:f>
        <x:v>0</x:v>
      </x:c>
      <x:c r="AL3556" s="18" t="n">
        <x:f>AB3556*INDEX('07 Mode Capacity'!$P$6:$P$17,MATCH("LAND-"&amp;I3556,'07 Mode Capacity'!$C$6:$C$17,0))</x:f>
        <x:v>294.277281657401</x:v>
      </x:c>
      <x:c r="AM3556" s="18" t="n">
        <x:f>AE3556*INDEX('07 Mode Capacity'!$P$6:$P$17,MATCH("INLAND-"&amp;I3556,'07 Mode Capacity'!$C$6:$C$17,0))</x:f>
        <x:v>114.15066154828348</x:v>
      </x:c>
      <x:c r="AN3556" s="18" t="n">
        <x:f>SUM(AJ3556:AM3556)</x:f>
        <x:v>408.42794320568447</x:v>
      </x:c>
      <x:c r="AO3556" s="17" t="n">
        <x:f>IF(N3556=0,1,AN3556/N3556)</x:f>
        <x:v>0.15757250895281036</x:v>
      </x:c>
      <x:c r="AP3556" s="11" t="str">
        <x:f>IF(AO3556&gt;='01 Controls'!$E$16,"PASS","FAIL")</x:f>
        <x:v>FAIL</x:v>
      </x:c>
      <x:c r="AQ3556" s="11" t="str">
        <x:v>UNQUANTIFIED</x:v>
      </x:c>
      <x:c r="AR3556" s="11" t="str">
        <x:v>Position-class planning record; serial item and receiver open</x:v>
      </x:c>
      <x:c r="AS3556" s="26"/>
      <x:c r="AT3556" s="26"/>
    </x:row>
    <x:row r="3557">
      <x:c r="C3557" s="11" t="str">
        <x:v>M5-CM-RLG-LIN-18</x:v>
      </x:c>
      <x:c r="D3557" s="11" t="str">
        <x:v>M5</x:v>
      </x:c>
      <x:c r="E3557" s="11" t="str">
        <x:v>Drought and water</x:v>
      </x:c>
      <x:c r="F3557" s="11" t="str">
        <x:v>CM-RLG</x:v>
      </x:c>
      <x:c r="G3557" s="11" t="str">
        <x:v>Civil rail-mobility group</x:v>
      </x:c>
      <x:c r="H3557" s="11" t="str">
        <x:v>LIN-18</x:v>
      </x:c>
      <x:c r="I3557" s="19" t="n">
        <x:v>72</x:v>
      </x:c>
      <x:c r="J3557" s="21" t="n">
        <x:v>2</x:v>
      </x:c>
      <x:c r="K3557" s="18" t="n">
        <x:f>'05 Cargo Register'!K421</x:f>
        <x:v>144</x:v>
      </x:c>
      <x:c r="L3557" s="18" t="n">
        <x:f>'05 Cargo Register'!N421</x:f>
        <x:v>10</x:v>
      </x:c>
      <x:c r="M3557" s="18" t="n">
        <x:f>'05 Cargo Register'!O421</x:f>
        <x:v>440</x:v>
      </x:c>
      <x:c r="N3557" s="18" t="n">
        <x:f>J3557*K3557</x:f>
        <x:v>288</x:v>
      </x:c>
      <x:c r="O3557" s="18" t="n">
        <x:f>J3557*L3557</x:f>
        <x:v>20</x:v>
      </x:c>
      <x:c r="P3557" s="18" t="n">
        <x:f>J3557*M3557</x:f>
        <x:v>880</x:v>
      </x:c>
      <x:c r="Q3557" s="22" t="n">
        <x:f>'01 Controls'!$E$29*'02 Cargo Classes'!$M$13</x:f>
        <x:v>0</x:v>
      </x:c>
      <x:c r="R3557" s="22" t="n">
        <x:f>'01 Controls'!$F$29*'02 Cargo Classes'!$N$13</x:f>
        <x:v>0</x:v>
      </x:c>
      <x:c r="S3557" s="22" t="n">
        <x:f>'01 Controls'!$G$29*'02 Cargo Classes'!$O$13</x:f>
        <x:v>0.8</x:v>
      </x:c>
      <x:c r="T3557" s="22" t="n">
        <x:f>'01 Controls'!$H$29*'02 Cargo Classes'!$P$13</x:f>
        <x:v>0.15</x:v>
      </x:c>
      <x:c r="U3557" s="22" t="n">
        <x:f>SUM(Q3557:T3557)</x:f>
        <x:v>0.9500000000000001</x:v>
      </x:c>
      <x:c r="V3557" s="18" t="n">
        <x:f>IF(U3557=0,0,N3557*Q3557/U3557)</x:f>
        <x:v>0</x:v>
      </x:c>
      <x:c r="W3557" s="18" t="n">
        <x:f>IF(U3557=0,0,P3557*Q3557/U3557)</x:f>
        <x:v>0</x:v>
      </x:c>
      <x:c r="X3557" s="18" t="n">
        <x:f>MAX(V3557,W3557*'01 Controls'!$E$12)</x:f>
        <x:v>0</x:v>
      </x:c>
      <x:c r="Y3557" s="18" t="n">
        <x:f>IF(U3557=0,0,N3557*R3557/U3557)</x:f>
        <x:v>0</x:v>
      </x:c>
      <x:c r="Z3557" s="18" t="n">
        <x:f>IF(U3557=0,0,P3557*R3557/U3557)</x:f>
        <x:v>0</x:v>
      </x:c>
      <x:c r="AA3557" s="18" t="n">
        <x:f>MAX(Y3557,Z3557*'01 Controls'!$E$13)</x:f>
        <x:v>0</x:v>
      </x:c>
      <x:c r="AB3557" s="18" t="n">
        <x:f>IF(U3557=0,0,N3557*S3557/U3557)</x:f>
        <x:v>242.52631578947367</x:v>
      </x:c>
      <x:c r="AC3557" s="18" t="n">
        <x:f>IF(U3557=0,0,P3557*S3557/U3557)</x:f>
        <x:v>741.0526315789473</x:v>
      </x:c>
      <x:c r="AD3557" s="18" t="n">
        <x:f>MAX(AB3557,AC3557*'01 Controls'!$E$14)</x:f>
        <x:v>242.52631578947367</x:v>
      </x:c>
      <x:c r="AE3557" s="18" t="n">
        <x:f>IF(U3557=0,0,N3557*T3557/U3557)</x:f>
        <x:v>45.47368421052631</x:v>
      </x:c>
      <x:c r="AF3557" s="18" t="n">
        <x:f>IF(U3557=0,0,P3557*T3557/U3557)</x:f>
        <x:v>138.94736842105263</x:v>
      </x:c>
      <x:c r="AG3557" s="18" t="n">
        <x:f>MAX(AE3557,AF3557*'01 Controls'!$E$15)</x:f>
        <x:v>45.47368421052631</x:v>
      </x:c>
      <x:c r="AH3557" s="18" t="n">
        <x:f>SUM(V3557,Y3557,AB3557,AE3557)</x:f>
        <x:v>288</x:v>
      </x:c>
      <x:c r="AI3557" s="18" t="n">
        <x:f>N3557-AH3557</x:f>
        <x:v>0</x:v>
      </x:c>
      <x:c r="AJ3557" s="18" t="n">
        <x:f>V3557*INDEX('07 Mode Capacity'!$P$6:$P$17,MATCH("AIR-"&amp;I3557,'07 Mode Capacity'!$C$6:$C$17,0))</x:f>
        <x:v>0</x:v>
      </x:c>
      <x:c r="AK3557" s="18" t="n">
        <x:f>Y3557*INDEX('07 Mode Capacity'!$P$6:$P$17,MATCH("OCEAN-"&amp;I3557,'07 Mode Capacity'!$C$6:$C$17,0))</x:f>
        <x:v>0</x:v>
      </x:c>
      <x:c r="AL3557" s="18" t="n">
        <x:f>AB3557*INDEX('07 Mode Capacity'!$P$6:$P$17,MATCH("LAND-"&amp;I3557,'07 Mode Capacity'!$C$6:$C$17,0))</x:f>
        <x:v>173.4087955677373</x:v>
      </x:c>
      <x:c r="AM3557" s="18" t="n">
        <x:f>AE3557*INDEX('07 Mode Capacity'!$P$6:$P$17,MATCH("INLAND-"&amp;I3557,'07 Mode Capacity'!$C$6:$C$17,0))</x:f>
        <x:v>45.47368421052631</x:v>
      </x:c>
      <x:c r="AN3557" s="18" t="n">
        <x:f>SUM(AJ3557:AM3557)</x:f>
        <x:v>218.8824797782636</x:v>
      </x:c>
      <x:c r="AO3557" s="17" t="n">
        <x:f>IF(N3557=0,1,AN3557/N3557)</x:f>
        <x:v>0.760008610341193</x:v>
      </x:c>
      <x:c r="AP3557" s="11" t="str">
        <x:f>IF(AO3557&gt;='01 Controls'!$E$16,"PASS","FAIL")</x:f>
        <x:v>FAIL</x:v>
      </x:c>
      <x:c r="AQ3557" s="11" t="str">
        <x:v>UNQUANTIFIED</x:v>
      </x:c>
      <x:c r="AR3557" s="11" t="str">
        <x:v>Position-class planning record; serial item and receiver open</x:v>
      </x:c>
      <x:c r="AS3557" s="26"/>
      <x:c r="AT3557" s="26"/>
    </x:row>
    <x:row r="3558">
      <x:c r="C3558" s="11" t="str">
        <x:v>M5-CM-RLG-BLK-08</x:v>
      </x:c>
      <x:c r="D3558" s="11" t="str">
        <x:v>M5</x:v>
      </x:c>
      <x:c r="E3558" s="11" t="str">
        <x:v>Drought and water</x:v>
      </x:c>
      <x:c r="F3558" s="11" t="str">
        <x:v>CM-RLG</x:v>
      </x:c>
      <x:c r="G3558" s="11" t="str">
        <x:v>Civil rail-mobility group</x:v>
      </x:c>
      <x:c r="H3558" s="11" t="str">
        <x:v>BLK-08</x:v>
      </x:c>
      <x:c r="I3558" s="19" t="n">
        <x:v>48</x:v>
      </x:c>
      <x:c r="J3558" s="21" t="n">
        <x:v>2</x:v>
      </x:c>
      <x:c r="K3558" s="18" t="n">
        <x:f>'05 Cargo Register'!K422</x:f>
        <x:v>216</x:v>
      </x:c>
      <x:c r="L3558" s="18" t="n">
        <x:f>'05 Cargo Register'!N422</x:f>
        <x:v>34</x:v>
      </x:c>
      <x:c r="M3558" s="18" t="n">
        <x:f>'05 Cargo Register'!O422</x:f>
        <x:v>1734</x:v>
      </x:c>
      <x:c r="N3558" s="18" t="n">
        <x:f>J3558*K3558</x:f>
        <x:v>432</x:v>
      </x:c>
      <x:c r="O3558" s="18" t="n">
        <x:f>J3558*L3558</x:f>
        <x:v>68</x:v>
      </x:c>
      <x:c r="P3558" s="18" t="n">
        <x:f>J3558*M3558</x:f>
        <x:v>3468</x:v>
      </x:c>
      <x:c r="Q3558" s="22" t="n">
        <x:f>'01 Controls'!$E$29*'02 Cargo Classes'!$M$14</x:f>
        <x:v>0.05</x:v>
      </x:c>
      <x:c r="R3558" s="22" t="n">
        <x:f>'01 Controls'!$F$29*'02 Cargo Classes'!$N$14</x:f>
        <x:v>0</x:v>
      </x:c>
      <x:c r="S3558" s="22" t="n">
        <x:f>'01 Controls'!$G$29*'02 Cargo Classes'!$O$14</x:f>
        <x:v>0.8</x:v>
      </x:c>
      <x:c r="T3558" s="22" t="n">
        <x:f>'01 Controls'!$H$29*'02 Cargo Classes'!$P$14</x:f>
        <x:v>0.075</x:v>
      </x:c>
      <x:c r="U3558" s="22" t="n">
        <x:f>SUM(Q3558:T3558)</x:f>
        <x:v>0.925</x:v>
      </x:c>
      <x:c r="V3558" s="18" t="n">
        <x:f>IF(U3558=0,0,N3558*Q3558/U3558)</x:f>
        <x:v>23.35135135135135</x:v>
      </x:c>
      <x:c r="W3558" s="18" t="n">
        <x:f>IF(U3558=0,0,P3558*Q3558/U3558)</x:f>
        <x:v>187.45945945945945</x:v>
      </x:c>
      <x:c r="X3558" s="18" t="n">
        <x:f>MAX(V3558,W3558*'01 Controls'!$E$12)</x:f>
        <x:v>46.86486486486486</x:v>
      </x:c>
      <x:c r="Y3558" s="18" t="n">
        <x:f>IF(U3558=0,0,N3558*R3558/U3558)</x:f>
        <x:v>0</x:v>
      </x:c>
      <x:c r="Z3558" s="18" t="n">
        <x:f>IF(U3558=0,0,P3558*R3558/U3558)</x:f>
        <x:v>0</x:v>
      </x:c>
      <x:c r="AA3558" s="18" t="n">
        <x:f>MAX(Y3558,Z3558*'01 Controls'!$E$13)</x:f>
        <x:v>0</x:v>
      </x:c>
      <x:c r="AB3558" s="18" t="n">
        <x:f>IF(U3558=0,0,N3558*S3558/U3558)</x:f>
        <x:v>373.6216216216216</x:v>
      </x:c>
      <x:c r="AC3558" s="18" t="n">
        <x:f>IF(U3558=0,0,P3558*S3558/U3558)</x:f>
        <x:v>2999.3513513513512</x:v>
      </x:c>
      <x:c r="AD3558" s="18" t="n">
        <x:f>MAX(AB3558,AC3558*'01 Controls'!$E$14)</x:f>
        <x:v>599.8702702702702</x:v>
      </x:c>
      <x:c r="AE3558" s="18" t="n">
        <x:f>IF(U3558=0,0,N3558*T3558/U3558)</x:f>
        <x:v>35.027027027027025</x:v>
      </x:c>
      <x:c r="AF3558" s="18" t="n">
        <x:f>IF(U3558=0,0,P3558*T3558/U3558)</x:f>
        <x:v>281.18918918918916</x:v>
      </x:c>
      <x:c r="AG3558" s="18" t="n">
        <x:f>MAX(AE3558,AF3558*'01 Controls'!$E$15)</x:f>
        <x:v>50.614054054054044</x:v>
      </x:c>
      <x:c r="AH3558" s="18" t="n">
        <x:f>SUM(V3558,Y3558,AB3558,AE3558)</x:f>
        <x:v>432</x:v>
      </x:c>
      <x:c r="AI3558" s="18" t="n">
        <x:f>N3558-AH3558</x:f>
        <x:v>0</x:v>
      </x:c>
      <x:c r="AJ3558" s="18" t="n">
        <x:f>V3558*INDEX('07 Mode Capacity'!$P$6:$P$17,MATCH("AIR-"&amp;I3558,'07 Mode Capacity'!$C$6:$C$17,0))</x:f>
        <x:v>6.546216453025644</x:v>
      </x:c>
      <x:c r="AK3558" s="18" t="n">
        <x:f>Y3558*INDEX('07 Mode Capacity'!$P$6:$P$17,MATCH("OCEAN-"&amp;I3558,'07 Mode Capacity'!$C$6:$C$17,0))</x:f>
        <x:v>0</x:v>
      </x:c>
      <x:c r="AL3558" s="18" t="n">
        <x:f>AB3558*INDEX('07 Mode Capacity'!$P$6:$P$17,MATCH("LAND-"&amp;I3558,'07 Mode Capacity'!$C$6:$C$17,0))</x:f>
        <x:v>45.59972292348917</x:v>
      </x:c>
      <x:c r="AM3558" s="18" t="n">
        <x:f>AE3558*INDEX('07 Mode Capacity'!$P$6:$P$17,MATCH("INLAND-"&amp;I3558,'07 Mode Capacity'!$C$6:$C$17,0))</x:f>
        <x:v>22.110263272865723</x:v>
      </x:c>
      <x:c r="AN3558" s="18" t="n">
        <x:f>SUM(AJ3558:AM3558)</x:f>
        <x:v>74.25620264938053</x:v>
      </x:c>
      <x:c r="AO3558" s="17" t="n">
        <x:f>IF(N3558=0,1,AN3558/N3558)</x:f>
        <x:v>0.17188935798467714</x:v>
      </x:c>
      <x:c r="AP3558" s="11" t="str">
        <x:f>IF(AO3558&gt;='01 Controls'!$E$16,"PASS","FAIL")</x:f>
        <x:v>FAIL</x:v>
      </x:c>
      <x:c r="AQ3558" s="11" t="str">
        <x:v>UNQUANTIFIED</x:v>
      </x:c>
      <x:c r="AR3558" s="11" t="str">
        <x:v>Position-class planning record; serial item and receiver open</x:v>
      </x:c>
      <x:c r="AS3558" s="26"/>
      <x:c r="AT3558" s="26"/>
    </x:row>
    <x:row r="3559">
      <x:c r="C3559" s="11" t="str">
        <x:v>M5-CM-RLG-OOG-80</x:v>
      </x:c>
      <x:c r="D3559" s="11" t="str">
        <x:v>M5</x:v>
      </x:c>
      <x:c r="E3559" s="11" t="str">
        <x:v>Drought and water</x:v>
      </x:c>
      <x:c r="F3559" s="11" t="str">
        <x:v>CM-RLG</x:v>
      </x:c>
      <x:c r="G3559" s="11" t="str">
        <x:v>Civil rail-mobility group</x:v>
      </x:c>
      <x:c r="H3559" s="11" t="str">
        <x:v>OOG-80</x:v>
      </x:c>
      <x:c r="I3559" s="19" t="n">
        <x:v>72</x:v>
      </x:c>
      <x:c r="J3559" s="21" t="n">
        <x:v>2</x:v>
      </x:c>
      <x:c r="K3559" s="18" t="n">
        <x:f>'05 Cargo Register'!K423</x:f>
        <x:v>648</x:v>
      </x:c>
      <x:c r="L3559" s="18" t="n">
        <x:f>'05 Cargo Register'!N423</x:f>
        <x:v>11</x:v>
      </x:c>
      <x:c r="M3559" s="18" t="n">
        <x:f>'05 Cargo Register'!O423</x:f>
        <x:v>1936</x:v>
      </x:c>
      <x:c r="N3559" s="18" t="n">
        <x:f>J3559*K3559</x:f>
        <x:v>1296</x:v>
      </x:c>
      <x:c r="O3559" s="18" t="n">
        <x:f>J3559*L3559</x:f>
        <x:v>22</x:v>
      </x:c>
      <x:c r="P3559" s="18" t="n">
        <x:f>J3559*M3559</x:f>
        <x:v>3872</x:v>
      </x:c>
      <x:c r="Q3559" s="22" t="n">
        <x:f>'01 Controls'!$E$29*'02 Cargo Classes'!$M$15</x:f>
        <x:v>0</x:v>
      </x:c>
      <x:c r="R3559" s="22" t="n">
        <x:f>'01 Controls'!$F$29*'02 Cargo Classes'!$N$15</x:f>
        <x:v>0</x:v>
      </x:c>
      <x:c r="S3559" s="22" t="n">
        <x:f>'01 Controls'!$G$29*'02 Cargo Classes'!$O$15</x:f>
        <x:v>0.48</x:v>
      </x:c>
      <x:c r="T3559" s="22" t="n">
        <x:f>'01 Controls'!$H$29*'02 Cargo Classes'!$P$15</x:f>
        <x:v>0.075</x:v>
      </x:c>
      <x:c r="U3559" s="22" t="n">
        <x:f>SUM(Q3559:T3559)</x:f>
        <x:v>0.5549999999999999</x:v>
      </x:c>
      <x:c r="V3559" s="18" t="n">
        <x:f>IF(U3559=0,0,N3559*Q3559/U3559)</x:f>
        <x:v>0</x:v>
      </x:c>
      <x:c r="W3559" s="18" t="n">
        <x:f>IF(U3559=0,0,P3559*Q3559/U3559)</x:f>
        <x:v>0</x:v>
      </x:c>
      <x:c r="X3559" s="18" t="n">
        <x:f>MAX(V3559,W3559*'01 Controls'!$E$12)</x:f>
        <x:v>0</x:v>
      </x:c>
      <x:c r="Y3559" s="18" t="n">
        <x:f>IF(U3559=0,0,N3559*R3559/U3559)</x:f>
        <x:v>0</x:v>
      </x:c>
      <x:c r="Z3559" s="18" t="n">
        <x:f>IF(U3559=0,0,P3559*R3559/U3559)</x:f>
        <x:v>0</x:v>
      </x:c>
      <x:c r="AA3559" s="18" t="n">
        <x:f>MAX(Y3559,Z3559*'01 Controls'!$E$13)</x:f>
        <x:v>0</x:v>
      </x:c>
      <x:c r="AB3559" s="18" t="n">
        <x:f>IF(U3559=0,0,N3559*S3559/U3559)</x:f>
        <x:v>1120.8648648648648</x:v>
      </x:c>
      <x:c r="AC3559" s="18" t="n">
        <x:f>IF(U3559=0,0,P3559*S3559/U3559)</x:f>
        <x:v>3348.756756756757</x:v>
      </x:c>
      <x:c r="AD3559" s="18" t="n">
        <x:f>MAX(AB3559,AC3559*'01 Controls'!$E$14)</x:f>
        <x:v>1120.8648648648648</x:v>
      </x:c>
      <x:c r="AE3559" s="18" t="n">
        <x:f>IF(U3559=0,0,N3559*T3559/U3559)</x:f>
        <x:v>175.13513513513516</x:v>
      </x:c>
      <x:c r="AF3559" s="18" t="n">
        <x:f>IF(U3559=0,0,P3559*T3559/U3559)</x:f>
        <x:v>523.2432432432432</x:v>
      </x:c>
      <x:c r="AG3559" s="18" t="n">
        <x:f>MAX(AE3559,AF3559*'01 Controls'!$E$15)</x:f>
        <x:v>175.13513513513516</x:v>
      </x:c>
      <x:c r="AH3559" s="18" t="n">
        <x:f>SUM(V3559,Y3559,AB3559,AE3559)</x:f>
        <x:v>1296</x:v>
      </x:c>
      <x:c r="AI3559" s="18" t="n">
        <x:f>N3559-AH3559</x:f>
        <x:v>0</x:v>
      </x:c>
      <x:c r="AJ3559" s="18" t="n">
        <x:f>V3559*INDEX('07 Mode Capacity'!$P$6:$P$17,MATCH("AIR-"&amp;I3559,'07 Mode Capacity'!$C$6:$C$17,0))</x:f>
        <x:v>0</x:v>
      </x:c>
      <x:c r="AK3559" s="18" t="n">
        <x:f>Y3559*INDEX('07 Mode Capacity'!$P$6:$P$17,MATCH("OCEAN-"&amp;I3559,'07 Mode Capacity'!$C$6:$C$17,0))</x:f>
        <x:v>0</x:v>
      </x:c>
      <x:c r="AL3559" s="18" t="n">
        <x:f>AB3559*INDEX('07 Mode Capacity'!$P$6:$P$17,MATCH("LAND-"&amp;I3559,'07 Mode Capacity'!$C$6:$C$17,0))</x:f>
        <x:v>801.4298389752183</x:v>
      </x:c>
      <x:c r="AM3559" s="18" t="n">
        <x:f>AE3559*INDEX('07 Mode Capacity'!$P$6:$P$17,MATCH("INLAND-"&amp;I3559,'07 Mode Capacity'!$C$6:$C$17,0))</x:f>
        <x:v>175.13513513513516</x:v>
      </x:c>
      <x:c r="AN3559" s="18" t="n">
        <x:f>SUM(AJ3559:AM3559)</x:f>
        <x:v>976.5649741103534</x:v>
      </x:c>
      <x:c r="AO3559" s="17" t="n">
        <x:f>IF(N3559=0,1,AN3559/N3559)</x:f>
        <x:v>0.7535223565666307</x:v>
      </x:c>
      <x:c r="AP3559" s="11" t="str">
        <x:f>IF(AO3559&gt;='01 Controls'!$E$16,"PASS","FAIL")</x:f>
        <x:v>FAIL</x:v>
      </x:c>
      <x:c r="AQ3559" s="11" t="str">
        <x:v>UNQUANTIFIED</x:v>
      </x:c>
      <x:c r="AR3559" s="11" t="str">
        <x:v>Position-class planning record; serial item and receiver open</x:v>
      </x:c>
      <x:c r="AS3559" s="26"/>
      <x:c r="AT3559" s="26"/>
    </x:row>
    <x:row r="3560">
      <x:c r="C3560" s="11" t="str">
        <x:v>M5-CM-AMG-APL-45</x:v>
      </x:c>
      <x:c r="D3560" s="11" t="str">
        <x:v>M5</x:v>
      </x:c>
      <x:c r="E3560" s="11" t="str">
        <x:v>Drought and water</x:v>
      </x:c>
      <x:c r="F3560" s="11" t="str">
        <x:v>CM-AMG</x:v>
      </x:c>
      <x:c r="G3560" s="11" t="str">
        <x:v>Civil air-mobility group</x:v>
      </x:c>
      <x:c r="H3560" s="11" t="str">
        <x:v>APL-45</x:v>
      </x:c>
      <x:c r="I3560" s="19" t="n">
        <x:v>24</x:v>
      </x:c>
      <x:c r="J3560" s="21" t="n">
        <x:v>3</x:v>
      </x:c>
      <x:c r="K3560" s="18" t="n">
        <x:f>'05 Cargo Register'!K424</x:f>
        <x:v>135</x:v>
      </x:c>
      <x:c r="L3560" s="18" t="n">
        <x:f>'05 Cargo Register'!N424</x:f>
        <x:v>36</x:v>
      </x:c>
      <x:c r="M3560" s="18" t="n">
        <x:f>'05 Cargo Register'!O424</x:f>
        <x:v>270</x:v>
      </x:c>
      <x:c r="N3560" s="18" t="n">
        <x:f>J3560*K3560</x:f>
        <x:v>405</x:v>
      </x:c>
      <x:c r="O3560" s="18" t="n">
        <x:f>J3560*L3560</x:f>
        <x:v>108</x:v>
      </x:c>
      <x:c r="P3560" s="18" t="n">
        <x:f>J3560*M3560</x:f>
        <x:v>810</x:v>
      </x:c>
      <x:c r="Q3560" s="22" t="n">
        <x:f>'01 Controls'!$E$29*'02 Cargo Classes'!$M$6</x:f>
        <x:v>0.15000000000000002</x:v>
      </x:c>
      <x:c r="R3560" s="22" t="n">
        <x:f>'01 Controls'!$F$29*'02 Cargo Classes'!$N$6</x:f>
        <x:v>0</x:v>
      </x:c>
      <x:c r="S3560" s="22" t="n">
        <x:f>'01 Controls'!$G$29*'02 Cargo Classes'!$O$6</x:f>
        <x:v>0.8</x:v>
      </x:c>
      <x:c r="T3560" s="22" t="n">
        <x:f>'01 Controls'!$H$29*'02 Cargo Classes'!$P$6</x:f>
        <x:v>0.045</x:v>
      </x:c>
      <x:c r="U3560" s="22" t="n">
        <x:f>SUM(Q3560:T3560)</x:f>
        <x:v>0.9950000000000001</x:v>
      </x:c>
      <x:c r="V3560" s="18" t="n">
        <x:f>IF(U3560=0,0,N3560*Q3560/U3560)</x:f>
        <x:v>61.05527638190955</x:v>
      </x:c>
      <x:c r="W3560" s="18" t="n">
        <x:f>IF(U3560=0,0,P3560*Q3560/U3560)</x:f>
        <x:v>122.1105527638191</x:v>
      </x:c>
      <x:c r="X3560" s="18" t="n">
        <x:f>MAX(V3560,W3560*'01 Controls'!$E$12)</x:f>
        <x:v>61.05527638190955</x:v>
      </x:c>
      <x:c r="Y3560" s="18" t="n">
        <x:f>IF(U3560=0,0,N3560*R3560/U3560)</x:f>
        <x:v>0</x:v>
      </x:c>
      <x:c r="Z3560" s="18" t="n">
        <x:f>IF(U3560=0,0,P3560*R3560/U3560)</x:f>
        <x:v>0</x:v>
      </x:c>
      <x:c r="AA3560" s="18" t="n">
        <x:f>MAX(Y3560,Z3560*'01 Controls'!$E$13)</x:f>
        <x:v>0</x:v>
      </x:c>
      <x:c r="AB3560" s="18" t="n">
        <x:f>IF(U3560=0,0,N3560*S3560/U3560)</x:f>
        <x:v>325.62814070351754</x:v>
      </x:c>
      <x:c r="AC3560" s="18" t="n">
        <x:f>IF(U3560=0,0,P3560*S3560/U3560)</x:f>
        <x:v>651.2562814070351</x:v>
      </x:c>
      <x:c r="AD3560" s="18" t="n">
        <x:f>MAX(AB3560,AC3560*'01 Controls'!$E$14)</x:f>
        <x:v>325.62814070351754</x:v>
      </x:c>
      <x:c r="AE3560" s="18" t="n">
        <x:f>IF(U3560=0,0,N3560*T3560/U3560)</x:f>
        <x:v>18.31658291457286</x:v>
      </x:c>
      <x:c r="AF3560" s="18" t="n">
        <x:f>IF(U3560=0,0,P3560*T3560/U3560)</x:f>
        <x:v>36.63316582914572</x:v>
      </x:c>
      <x:c r="AG3560" s="18" t="n">
        <x:f>MAX(AE3560,AF3560*'01 Controls'!$E$15)</x:f>
        <x:v>18.31658291457286</x:v>
      </x:c>
      <x:c r="AH3560" s="18" t="n">
        <x:f>SUM(V3560,Y3560,AB3560,AE3560)</x:f>
        <x:v>404.99999999999994</x:v>
      </x:c>
      <x:c r="AI3560" s="18" t="n">
        <x:f>N3560-AH3560</x:f>
        <x:v>5.684341886080802e-14</x:v>
      </x:c>
      <x:c r="AJ3560" s="18" t="n">
        <x:f>V3560*INDEX('07 Mode Capacity'!$P$6:$P$17,MATCH("AIR-"&amp;I3560,'07 Mode Capacity'!$C$6:$C$17,0))</x:f>
        <x:v>12.388974493679722</x:v>
      </x:c>
      <x:c r="AK3560" s="18" t="n">
        <x:f>Y3560*INDEX('07 Mode Capacity'!$P$6:$P$17,MATCH("OCEAN-"&amp;I3560,'07 Mode Capacity'!$C$6:$C$17,0))</x:f>
        <x:v>0</x:v>
      </x:c>
      <x:c r="AL3560" s="18" t="n">
        <x:f>AB3560*INDEX('07 Mode Capacity'!$P$6:$P$17,MATCH("LAND-"&amp;I3560,'07 Mode Capacity'!$C$6:$C$17,0))</x:f>
        <x:v>124.55306478075464</x:v>
      </x:c>
      <x:c r="AM3560" s="18" t="n">
        <x:f>AE3560*INDEX('07 Mode Capacity'!$P$6:$P$17,MATCH("INLAND-"&amp;I3560,'07 Mode Capacity'!$C$6:$C$17,0))</x:f>
        <x:v>18.31658291457286</x:v>
      </x:c>
      <x:c r="AN3560" s="18" t="n">
        <x:f>SUM(AJ3560:AM3560)</x:f>
        <x:v>155.2586221890072</x:v>
      </x:c>
      <x:c r="AO3560" s="17" t="n">
        <x:f>IF(N3560=0,1,AN3560/N3560)</x:f>
        <x:v>0.3833546226889067</x:v>
      </x:c>
      <x:c r="AP3560" s="11" t="str">
        <x:f>IF(AO3560&gt;='01 Controls'!$E$16,"PASS","FAIL")</x:f>
        <x:v>FAIL</x:v>
      </x:c>
      <x:c r="AQ3560" s="11" t="str">
        <x:v>UNQUANTIFIED</x:v>
      </x:c>
      <x:c r="AR3560" s="11" t="str">
        <x:v>Position-class planning record; serial item and receiver open</x:v>
      </x:c>
      <x:c r="AS3560" s="26"/>
      <x:c r="AT3560" s="26"/>
    </x:row>
    <x:row r="3561">
      <x:c r="C3561" s="11" t="str">
        <x:v>M5-CM-AMG-ISO-18</x:v>
      </x:c>
      <x:c r="D3561" s="11" t="str">
        <x:v>M5</x:v>
      </x:c>
      <x:c r="E3561" s="11" t="str">
        <x:v>Drought and water</x:v>
      </x:c>
      <x:c r="F3561" s="11" t="str">
        <x:v>CM-AMG</x:v>
      </x:c>
      <x:c r="G3561" s="11" t="str">
        <x:v>Civil air-mobility group</x:v>
      </x:c>
      <x:c r="H3561" s="11" t="str">
        <x:v>ISO-18</x:v>
      </x:c>
      <x:c r="I3561" s="19" t="n">
        <x:v>48</x:v>
      </x:c>
      <x:c r="J3561" s="21" t="n">
        <x:v>3</x:v>
      </x:c>
      <x:c r="K3561" s="18" t="n">
        <x:f>'05 Cargo Register'!K425</x:f>
        <x:v>337.5</x:v>
      </x:c>
      <x:c r="L3561" s="18" t="n">
        <x:f>'05 Cargo Register'!N425</x:f>
        <x:v>23</x:v>
      </x:c>
      <x:c r="M3561" s="18" t="n">
        <x:f>'05 Cargo Register'!O425</x:f>
        <x:v>607.2</x:v>
      </x:c>
      <x:c r="N3561" s="18" t="n">
        <x:f>J3561*K3561</x:f>
        <x:v>1012.5</x:v>
      </x:c>
      <x:c r="O3561" s="18" t="n">
        <x:f>J3561*L3561</x:f>
        <x:v>69</x:v>
      </x:c>
      <x:c r="P3561" s="18" t="n">
        <x:f>J3561*M3561</x:f>
        <x:v>1821.6000000000001</x:v>
      </x:c>
      <x:c r="Q3561" s="22" t="n">
        <x:f>'01 Controls'!$E$29*'02 Cargo Classes'!$M$7</x:f>
        <x:v>0.010000000000000002</x:v>
      </x:c>
      <x:c r="R3561" s="22" t="n">
        <x:f>'01 Controls'!$F$29*'02 Cargo Classes'!$N$7</x:f>
        <x:v>0</x:v>
      </x:c>
      <x:c r="S3561" s="22" t="n">
        <x:f>'01 Controls'!$G$29*'02 Cargo Classes'!$O$7</x:f>
        <x:v>0.96</x:v>
      </x:c>
      <x:c r="T3561" s="22" t="n">
        <x:f>'01 Controls'!$H$29*'02 Cargo Classes'!$P$7</x:f>
        <x:v>0.12</x:v>
      </x:c>
      <x:c r="U3561" s="22" t="n">
        <x:f>SUM(Q3561:T3561)</x:f>
        <x:v>1.0899999999999999</x:v>
      </x:c>
      <x:c r="V3561" s="18" t="n">
        <x:f>IF(U3561=0,0,N3561*Q3561/U3561)</x:f>
        <x:v>9.288990825688076</x:v>
      </x:c>
      <x:c r="W3561" s="18" t="n">
        <x:f>IF(U3561=0,0,P3561*Q3561/U3561)</x:f>
        <x:v>16.711926605504594</x:v>
      </x:c>
      <x:c r="X3561" s="18" t="n">
        <x:f>MAX(V3561,W3561*'01 Controls'!$E$12)</x:f>
        <x:v>9.288990825688076</x:v>
      </x:c>
      <x:c r="Y3561" s="18" t="n">
        <x:f>IF(U3561=0,0,N3561*R3561/U3561)</x:f>
        <x:v>0</x:v>
      </x:c>
      <x:c r="Z3561" s="18" t="n">
        <x:f>IF(U3561=0,0,P3561*R3561/U3561)</x:f>
        <x:v>0</x:v>
      </x:c>
      <x:c r="AA3561" s="18" t="n">
        <x:f>MAX(Y3561,Z3561*'01 Controls'!$E$13)</x:f>
        <x:v>0</x:v>
      </x:c>
      <x:c r="AB3561" s="18" t="n">
        <x:f>IF(U3561=0,0,N3561*S3561/U3561)</x:f>
        <x:v>891.7431192660551</x:v>
      </x:c>
      <x:c r="AC3561" s="18" t="n">
        <x:f>IF(U3561=0,0,P3561*S3561/U3561)</x:f>
        <x:v>1604.3449541284406</x:v>
      </x:c>
      <x:c r="AD3561" s="18" t="n">
        <x:f>MAX(AB3561,AC3561*'01 Controls'!$E$14)</x:f>
        <x:v>891.7431192660551</x:v>
      </x:c>
      <x:c r="AE3561" s="18" t="n">
        <x:f>IF(U3561=0,0,N3561*T3561/U3561)</x:f>
        <x:v>111.4678899082569</x:v>
      </x:c>
      <x:c r="AF3561" s="18" t="n">
        <x:f>IF(U3561=0,0,P3561*T3561/U3561)</x:f>
        <x:v>200.54311926605507</x:v>
      </x:c>
      <x:c r="AG3561" s="18" t="n">
        <x:f>MAX(AE3561,AF3561*'01 Controls'!$E$15)</x:f>
        <x:v>111.4678899082569</x:v>
      </x:c>
      <x:c r="AH3561" s="18" t="n">
        <x:f>SUM(V3561,Y3561,AB3561,AE3561)</x:f>
        <x:v>1012.5000000000001</x:v>
      </x:c>
      <x:c r="AI3561" s="18" t="n">
        <x:f>N3561-AH3561</x:f>
        <x:v>-1.1368683772161603e-13</x:v>
      </x:c>
      <x:c r="AJ3561" s="18" t="n">
        <x:f>V3561*INDEX('07 Mode Capacity'!$P$6:$P$17,MATCH("AIR-"&amp;I3561,'07 Mode Capacity'!$C$6:$C$17,0))</x:f>
        <x:v>2.604035357962467</x:v>
      </x:c>
      <x:c r="AK3561" s="18" t="n">
        <x:f>Y3561*INDEX('07 Mode Capacity'!$P$6:$P$17,MATCH("OCEAN-"&amp;I3561,'07 Mode Capacity'!$C$6:$C$17,0))</x:f>
        <x:v>0</x:v>
      </x:c>
      <x:c r="AL3561" s="18" t="n">
        <x:f>AB3561*INDEX('07 Mode Capacity'!$P$6:$P$17,MATCH("LAND-"&amp;I3561,'07 Mode Capacity'!$C$6:$C$17,0))</x:f>
        <x:v>108.83534786067871</x:v>
      </x:c>
      <x:c r="AM3561" s="18" t="n">
        <x:f>AE3561*INDEX('07 Mode Capacity'!$P$6:$P$17,MATCH("INLAND-"&amp;I3561,'07 Mode Capacity'!$C$6:$C$17,0))</x:f>
        <x:v>70.36236305298439</x:v>
      </x:c>
      <x:c r="AN3561" s="18" t="n">
        <x:f>SUM(AJ3561:AM3561)</x:f>
        <x:v>181.80174627162557</x:v>
      </x:c>
      <x:c r="AO3561" s="17" t="n">
        <x:f>IF(N3561=0,1,AN3561/N3561)</x:f>
        <x:v>0.17955728026827217</x:v>
      </x:c>
      <x:c r="AP3561" s="11" t="str">
        <x:f>IF(AO3561&gt;='01 Controls'!$E$16,"PASS","FAIL")</x:f>
        <x:v>FAIL</x:v>
      </x:c>
      <x:c r="AQ3561" s="11" t="str">
        <x:v>UNQUANTIFIED</x:v>
      </x:c>
      <x:c r="AR3561" s="11" t="str">
        <x:v>Position-class planning record; serial item and receiver open</x:v>
      </x:c>
      <x:c r="AS3561" s="26"/>
      <x:c r="AT3561" s="26"/>
    </x:row>
    <x:row r="3562">
      <x:c r="C3562" s="11" t="str">
        <x:v>M5-CM-AMG-COL-12</x:v>
      </x:c>
      <x:c r="D3562" s="11" t="str">
        <x:v>M5</x:v>
      </x:c>
      <x:c r="E3562" s="11" t="str">
        <x:v>Drought and water</x:v>
      </x:c>
      <x:c r="F3562" s="11" t="str">
        <x:v>CM-AMG</x:v>
      </x:c>
      <x:c r="G3562" s="11" t="str">
        <x:v>Civil air-mobility group</x:v>
      </x:c>
      <x:c r="H3562" s="11" t="str">
        <x:v>COL-12</x:v>
      </x:c>
      <x:c r="I3562" s="19" t="n">
        <x:v>24</x:v>
      </x:c>
      <x:c r="J3562" s="21" t="n">
        <x:v>3</x:v>
      </x:c>
      <x:c r="K3562" s="18" t="n">
        <x:f>'05 Cargo Register'!K426</x:f>
        <x:v>135</x:v>
      </x:c>
      <x:c r="L3562" s="18" t="n">
        <x:f>'05 Cargo Register'!N426</x:f>
        <x:v>15</x:v>
      </x:c>
      <x:c r="M3562" s="18" t="n">
        <x:f>'05 Cargo Register'!O426</x:f>
        <x:v>396</x:v>
      </x:c>
      <x:c r="N3562" s="18" t="n">
        <x:f>J3562*K3562</x:f>
        <x:v>405</x:v>
      </x:c>
      <x:c r="O3562" s="18" t="n">
        <x:f>J3562*L3562</x:f>
        <x:v>45</x:v>
      </x:c>
      <x:c r="P3562" s="18" t="n">
        <x:f>J3562*M3562</x:f>
        <x:v>1188</x:v>
      </x:c>
      <x:c r="Q3562" s="22" t="n">
        <x:f>'01 Controls'!$E$29*'02 Cargo Classes'!$M$8</x:f>
        <x:v>0.1</x:v>
      </x:c>
      <x:c r="R3562" s="22" t="n">
        <x:f>'01 Controls'!$F$29*'02 Cargo Classes'!$N$8</x:f>
        <x:v>0</x:v>
      </x:c>
      <x:c r="S3562" s="22" t="n">
        <x:f>'01 Controls'!$G$29*'02 Cargo Classes'!$O$8</x:f>
        <x:v>0.96</x:v>
      </x:c>
      <x:c r="T3562" s="22" t="n">
        <x:f>'01 Controls'!$H$29*'02 Cargo Classes'!$P$8</x:f>
        <x:v>0.03</x:v>
      </x:c>
      <x:c r="U3562" s="22" t="n">
        <x:f>SUM(Q3562:T3562)</x:f>
        <x:v>1.09</x:v>
      </x:c>
      <x:c r="V3562" s="18" t="n">
        <x:f>IF(U3562=0,0,N3562*Q3562/U3562)</x:f>
        <x:v>37.15596330275229</x:v>
      </x:c>
      <x:c r="W3562" s="18" t="n">
        <x:f>IF(U3562=0,0,P3562*Q3562/U3562)</x:f>
        <x:v>108.9908256880734</x:v>
      </x:c>
      <x:c r="X3562" s="18" t="n">
        <x:f>MAX(V3562,W3562*'01 Controls'!$E$12)</x:f>
        <x:v>37.15596330275229</x:v>
      </x:c>
      <x:c r="Y3562" s="18" t="n">
        <x:f>IF(U3562=0,0,N3562*R3562/U3562)</x:f>
        <x:v>0</x:v>
      </x:c>
      <x:c r="Z3562" s="18" t="n">
        <x:f>IF(U3562=0,0,P3562*R3562/U3562)</x:f>
        <x:v>0</x:v>
      </x:c>
      <x:c r="AA3562" s="18" t="n">
        <x:f>MAX(Y3562,Z3562*'01 Controls'!$E$13)</x:f>
        <x:v>0</x:v>
      </x:c>
      <x:c r="AB3562" s="18" t="n">
        <x:f>IF(U3562=0,0,N3562*S3562/U3562)</x:f>
        <x:v>356.697247706422</x:v>
      </x:c>
      <x:c r="AC3562" s="18" t="n">
        <x:f>IF(U3562=0,0,P3562*S3562/U3562)</x:f>
        <x:v>1046.3119266055046</x:v>
      </x:c>
      <x:c r="AD3562" s="18" t="n">
        <x:f>MAX(AB3562,AC3562*'01 Controls'!$E$14)</x:f>
        <x:v>356.697247706422</x:v>
      </x:c>
      <x:c r="AE3562" s="18" t="n">
        <x:f>IF(U3562=0,0,N3562*T3562/U3562)</x:f>
        <x:v>11.146788990825687</x:v>
      </x:c>
      <x:c r="AF3562" s="18" t="n">
        <x:f>IF(U3562=0,0,P3562*T3562/U3562)</x:f>
        <x:v>32.69724770642202</x:v>
      </x:c>
      <x:c r="AG3562" s="18" t="n">
        <x:f>MAX(AE3562,AF3562*'01 Controls'!$E$15)</x:f>
        <x:v>11.146788990825687</x:v>
      </x:c>
      <x:c r="AH3562" s="18" t="n">
        <x:f>SUM(V3562,Y3562,AB3562,AE3562)</x:f>
        <x:v>405</x:v>
      </x:c>
      <x:c r="AI3562" s="18" t="n">
        <x:f>N3562-AH3562</x:f>
        <x:v>0</x:v>
      </x:c>
      <x:c r="AJ3562" s="18" t="n">
        <x:f>V3562*INDEX('07 Mode Capacity'!$P$6:$P$17,MATCH("AIR-"&amp;I3562,'07 Mode Capacity'!$C$6:$C$17,0))</x:f>
        <x:v>7.5394676582332245</x:v>
      </x:c>
      <x:c r="AK3562" s="18" t="n">
        <x:f>Y3562*INDEX('07 Mode Capacity'!$P$6:$P$17,MATCH("OCEAN-"&amp;I3562,'07 Mode Capacity'!$C$6:$C$17,0))</x:f>
        <x:v>0</x:v>
      </x:c>
      <x:c r="AL3562" s="18" t="n">
        <x:f>AB3562*INDEX('07 Mode Capacity'!$P$6:$P$17,MATCH("LAND-"&amp;I3562,'07 Mode Capacity'!$C$6:$C$17,0))</x:f>
        <x:v>136.43702692497342</x:v>
      </x:c>
      <x:c r="AM3562" s="18" t="n">
        <x:f>AE3562*INDEX('07 Mode Capacity'!$P$6:$P$17,MATCH("INLAND-"&amp;I3562,'07 Mode Capacity'!$C$6:$C$17,0))</x:f>
        <x:v>11.146788990825687</x:v>
      </x:c>
      <x:c r="AN3562" s="18" t="n">
        <x:f>SUM(AJ3562:AM3562)</x:f>
        <x:v>155.12328357403234</x:v>
      </x:c>
      <x:c r="AO3562" s="17" t="n">
        <x:f>IF(N3562=0,1,AN3562/N3562)</x:f>
        <x:v>0.38302045326921563</x:v>
      </x:c>
      <x:c r="AP3562" s="11" t="str">
        <x:f>IF(AO3562&gt;='01 Controls'!$E$16,"PASS","FAIL")</x:f>
        <x:v>FAIL</x:v>
      </x:c>
      <x:c r="AQ3562" s="11" t="str">
        <x:v>UNQUANTIFIED</x:v>
      </x:c>
      <x:c r="AR3562" s="11" t="str">
        <x:v>Position-class planning record; serial item and receiver open</x:v>
      </x:c>
      <x:c r="AS3562" s="26"/>
      <x:c r="AT3562" s="26"/>
    </x:row>
    <x:row r="3563">
      <x:c r="C3563" s="11" t="str">
        <x:v>M5-CM-AMG-BAT-22</x:v>
      </x:c>
      <x:c r="D3563" s="11" t="str">
        <x:v>M5</x:v>
      </x:c>
      <x:c r="E3563" s="11" t="str">
        <x:v>Drought and water</x:v>
      </x:c>
      <x:c r="F3563" s="11" t="str">
        <x:v>CM-AMG</x:v>
      </x:c>
      <x:c r="G3563" s="11" t="str">
        <x:v>Civil air-mobility group</x:v>
      </x:c>
      <x:c r="H3563" s="11" t="str">
        <x:v>BAT-22</x:v>
      </x:c>
      <x:c r="I3563" s="19" t="n">
        <x:v>48</x:v>
      </x:c>
      <x:c r="J3563" s="21" t="n">
        <x:v>3</x:v>
      </x:c>
      <x:c r="K3563" s="18" t="n">
        <x:f>'05 Cargo Register'!K427</x:f>
        <x:v>168.75</x:v>
      </x:c>
      <x:c r="L3563" s="18" t="n">
        <x:f>'05 Cargo Register'!N427</x:f>
        <x:v>10</x:v>
      </x:c>
      <x:c r="M3563" s="18" t="n">
        <x:f>'05 Cargo Register'!O427</x:f>
        <x:v>264</x:v>
      </x:c>
      <x:c r="N3563" s="18" t="n">
        <x:f>J3563*K3563</x:f>
        <x:v>506.25</x:v>
      </x:c>
      <x:c r="O3563" s="18" t="n">
        <x:f>J3563*L3563</x:f>
        <x:v>30</x:v>
      </x:c>
      <x:c r="P3563" s="18" t="n">
        <x:f>J3563*M3563</x:f>
        <x:v>792</x:v>
      </x:c>
      <x:c r="Q3563" s="22" t="n">
        <x:f>'01 Controls'!$E$29*'02 Cargo Classes'!$M$9</x:f>
        <x:v>0</x:v>
      </x:c>
      <x:c r="R3563" s="22" t="n">
        <x:f>'01 Controls'!$F$29*'02 Cargo Classes'!$N$9</x:f>
        <x:v>0</x:v>
      </x:c>
      <x:c r="S3563" s="22" t="n">
        <x:f>'01 Controls'!$G$29*'02 Cargo Classes'!$O$9</x:f>
        <x:v>0.8</x:v>
      </x:c>
      <x:c r="T3563" s="22" t="n">
        <x:f>'01 Controls'!$H$29*'02 Cargo Classes'!$P$9</x:f>
        <x:v>0.075</x:v>
      </x:c>
      <x:c r="U3563" s="22" t="n">
        <x:f>SUM(Q3563:T3563)</x:f>
        <x:v>0.875</x:v>
      </x:c>
      <x:c r="V3563" s="18" t="n">
        <x:f>IF(U3563=0,0,N3563*Q3563/U3563)</x:f>
        <x:v>0</x:v>
      </x:c>
      <x:c r="W3563" s="18" t="n">
        <x:f>IF(U3563=0,0,P3563*Q3563/U3563)</x:f>
        <x:v>0</x:v>
      </x:c>
      <x:c r="X3563" s="18" t="n">
        <x:f>MAX(V3563,W3563*'01 Controls'!$E$12)</x:f>
        <x:v>0</x:v>
      </x:c>
      <x:c r="Y3563" s="18" t="n">
        <x:f>IF(U3563=0,0,N3563*R3563/U3563)</x:f>
        <x:v>0</x:v>
      </x:c>
      <x:c r="Z3563" s="18" t="n">
        <x:f>IF(U3563=0,0,P3563*R3563/U3563)</x:f>
        <x:v>0</x:v>
      </x:c>
      <x:c r="AA3563" s="18" t="n">
        <x:f>MAX(Y3563,Z3563*'01 Controls'!$E$13)</x:f>
        <x:v>0</x:v>
      </x:c>
      <x:c r="AB3563" s="18" t="n">
        <x:f>IF(U3563=0,0,N3563*S3563/U3563)</x:f>
        <x:v>462.85714285714283</x:v>
      </x:c>
      <x:c r="AC3563" s="18" t="n">
        <x:f>IF(U3563=0,0,P3563*S3563/U3563)</x:f>
        <x:v>724.1142857142858</x:v>
      </x:c>
      <x:c r="AD3563" s="18" t="n">
        <x:f>MAX(AB3563,AC3563*'01 Controls'!$E$14)</x:f>
        <x:v>462.85714285714283</x:v>
      </x:c>
      <x:c r="AE3563" s="18" t="n">
        <x:f>IF(U3563=0,0,N3563*T3563/U3563)</x:f>
        <x:v>43.392857142857146</x:v>
      </x:c>
      <x:c r="AF3563" s="18" t="n">
        <x:f>IF(U3563=0,0,P3563*T3563/U3563)</x:f>
        <x:v>67.88571428571429</x:v>
      </x:c>
      <x:c r="AG3563" s="18" t="n">
        <x:f>MAX(AE3563,AF3563*'01 Controls'!$E$15)</x:f>
        <x:v>43.392857142857146</x:v>
      </x:c>
      <x:c r="AH3563" s="18" t="n">
        <x:f>SUM(V3563,Y3563,AB3563,AE3563)</x:f>
        <x:v>506.25</x:v>
      </x:c>
      <x:c r="AI3563" s="18" t="n">
        <x:f>N3563-AH3563</x:f>
        <x:v>0</x:v>
      </x:c>
      <x:c r="AJ3563" s="18" t="n">
        <x:f>V3563*INDEX('07 Mode Capacity'!$P$6:$P$17,MATCH("AIR-"&amp;I3563,'07 Mode Capacity'!$C$6:$C$17,0))</x:f>
        <x:v>0</x:v>
      </x:c>
      <x:c r="AK3563" s="18" t="n">
        <x:f>Y3563*INDEX('07 Mode Capacity'!$P$6:$P$17,MATCH("OCEAN-"&amp;I3563,'07 Mode Capacity'!$C$6:$C$17,0))</x:f>
        <x:v>0</x:v>
      </x:c>
      <x:c r="AL3563" s="18" t="n">
        <x:f>AB3563*INDEX('07 Mode Capacity'!$P$6:$P$17,MATCH("LAND-"&amp;I3563,'07 Mode Capacity'!$C$6:$C$17,0))</x:f>
        <x:v>56.49072817530465</x:v>
      </x:c>
      <x:c r="AM3563" s="18" t="n">
        <x:f>AE3563*INDEX('07 Mode Capacity'!$P$6:$P$17,MATCH("INLAND-"&amp;I3563,'07 Mode Capacity'!$C$6:$C$17,0))</x:f>
        <x:v>27.39106275991178</x:v>
      </x:c>
      <x:c r="AN3563" s="18" t="n">
        <x:f>SUM(AJ3563:AM3563)</x:f>
        <x:v>83.88179093521643</x:v>
      </x:c>
      <x:c r="AO3563" s="17" t="n">
        <x:f>IF(N3563=0,1,AN3563/N3563)</x:f>
        <x:v>0.16569242653869912</x:v>
      </x:c>
      <x:c r="AP3563" s="11" t="str">
        <x:f>IF(AO3563&gt;='01 Controls'!$E$16,"PASS","FAIL")</x:f>
        <x:v>FAIL</x:v>
      </x:c>
      <x:c r="AQ3563" s="11" t="str">
        <x:v>UNQUANTIFIED</x:v>
      </x:c>
      <x:c r="AR3563" s="11" t="str">
        <x:v>Position-class planning record; serial item and receiver open</x:v>
      </x:c>
      <x:c r="AS3563" s="26"/>
      <x:c r="AT3563" s="26"/>
    </x:row>
    <x:row r="3564">
      <x:c r="C3564" s="11" t="str">
        <x:v>M5-CM-AMG-TNK-20</x:v>
      </x:c>
      <x:c r="D3564" s="11" t="str">
        <x:v>M5</x:v>
      </x:c>
      <x:c r="E3564" s="11" t="str">
        <x:v>Drought and water</x:v>
      </x:c>
      <x:c r="F3564" s="11" t="str">
        <x:v>CM-AMG</x:v>
      </x:c>
      <x:c r="G3564" s="11" t="str">
        <x:v>Civil air-mobility group</x:v>
      </x:c>
      <x:c r="H3564" s="11" t="str">
        <x:v>TNK-20</x:v>
      </x:c>
      <x:c r="I3564" s="19" t="n">
        <x:v>48</x:v>
      </x:c>
      <x:c r="J3564" s="21" t="n">
        <x:v>3</x:v>
      </x:c>
      <x:c r="K3564" s="18" t="n">
        <x:f>'05 Cargo Register'!K428</x:f>
        <x:v>168.75</x:v>
      </x:c>
      <x:c r="L3564" s="18" t="n">
        <x:f>'05 Cargo Register'!N428</x:f>
        <x:v>10</x:v>
      </x:c>
      <x:c r="M3564" s="18" t="n">
        <x:f>'05 Cargo Register'!O428</x:f>
        <x:v>212.5</x:v>
      </x:c>
      <x:c r="N3564" s="18" t="n">
        <x:f>J3564*K3564</x:f>
        <x:v>506.25</x:v>
      </x:c>
      <x:c r="O3564" s="18" t="n">
        <x:f>J3564*L3564</x:f>
        <x:v>30</x:v>
      </x:c>
      <x:c r="P3564" s="18" t="n">
        <x:f>J3564*M3564</x:f>
        <x:v>637.5</x:v>
      </x:c>
      <x:c r="Q3564" s="22" t="n">
        <x:f>'01 Controls'!$E$29*'02 Cargo Classes'!$M$10</x:f>
        <x:v>0</x:v>
      </x:c>
      <x:c r="R3564" s="22" t="n">
        <x:f>'01 Controls'!$F$29*'02 Cargo Classes'!$N$10</x:f>
        <x:v>0</x:v>
      </x:c>
      <x:c r="S3564" s="22" t="n">
        <x:f>'01 Controls'!$G$29*'02 Cargo Classes'!$O$10</x:f>
        <x:v>0.8</x:v>
      </x:c>
      <x:c r="T3564" s="22" t="n">
        <x:f>'01 Controls'!$H$29*'02 Cargo Classes'!$P$10</x:f>
        <x:v>0.15</x:v>
      </x:c>
      <x:c r="U3564" s="22" t="n">
        <x:f>SUM(Q3564:T3564)</x:f>
        <x:v>0.9500000000000001</x:v>
      </x:c>
      <x:c r="V3564" s="18" t="n">
        <x:f>IF(U3564=0,0,N3564*Q3564/U3564)</x:f>
        <x:v>0</x:v>
      </x:c>
      <x:c r="W3564" s="18" t="n">
        <x:f>IF(U3564=0,0,P3564*Q3564/U3564)</x:f>
        <x:v>0</x:v>
      </x:c>
      <x:c r="X3564" s="18" t="n">
        <x:f>MAX(V3564,W3564*'01 Controls'!$E$12)</x:f>
        <x:v>0</x:v>
      </x:c>
      <x:c r="Y3564" s="18" t="n">
        <x:f>IF(U3564=0,0,N3564*R3564/U3564)</x:f>
        <x:v>0</x:v>
      </x:c>
      <x:c r="Z3564" s="18" t="n">
        <x:f>IF(U3564=0,0,P3564*R3564/U3564)</x:f>
        <x:v>0</x:v>
      </x:c>
      <x:c r="AA3564" s="18" t="n">
        <x:f>MAX(Y3564,Z3564*'01 Controls'!$E$13)</x:f>
        <x:v>0</x:v>
      </x:c>
      <x:c r="AB3564" s="18" t="n">
        <x:f>IF(U3564=0,0,N3564*S3564/U3564)</x:f>
        <x:v>426.31578947368416</x:v>
      </x:c>
      <x:c r="AC3564" s="18" t="n">
        <x:f>IF(U3564=0,0,P3564*S3564/U3564)</x:f>
        <x:v>536.8421052631578</x:v>
      </x:c>
      <x:c r="AD3564" s="18" t="n">
        <x:f>MAX(AB3564,AC3564*'01 Controls'!$E$14)</x:f>
        <x:v>426.31578947368416</x:v>
      </x:c>
      <x:c r="AE3564" s="18" t="n">
        <x:f>IF(U3564=0,0,N3564*T3564/U3564)</x:f>
        <x:v>79.93421052631578</x:v>
      </x:c>
      <x:c r="AF3564" s="18" t="n">
        <x:f>IF(U3564=0,0,P3564*T3564/U3564)</x:f>
        <x:v>100.6578947368421</x:v>
      </x:c>
      <x:c r="AG3564" s="18" t="n">
        <x:f>MAX(AE3564,AF3564*'01 Controls'!$E$15)</x:f>
        <x:v>79.93421052631578</x:v>
      </x:c>
      <x:c r="AH3564" s="18" t="n">
        <x:f>SUM(V3564,Y3564,AB3564,AE3564)</x:f>
        <x:v>506.24999999999994</x:v>
      </x:c>
      <x:c r="AI3564" s="18" t="n">
        <x:f>N3564-AH3564</x:f>
        <x:v>5.684341886080802e-14</x:v>
      </x:c>
      <x:c r="AJ3564" s="18" t="n">
        <x:f>V3564*INDEX('07 Mode Capacity'!$P$6:$P$17,MATCH("AIR-"&amp;I3564,'07 Mode Capacity'!$C$6:$C$17,0))</x:f>
        <x:v>0</x:v>
      </x:c>
      <x:c r="AK3564" s="18" t="n">
        <x:f>Y3564*INDEX('07 Mode Capacity'!$P$6:$P$17,MATCH("OCEAN-"&amp;I3564,'07 Mode Capacity'!$C$6:$C$17,0))</x:f>
        <x:v>0</x:v>
      </x:c>
      <x:c r="AL3564" s="18" t="n">
        <x:f>AB3564*INDEX('07 Mode Capacity'!$P$6:$P$17,MATCH("LAND-"&amp;I3564,'07 Mode Capacity'!$C$6:$C$17,0))</x:f>
        <x:v>52.030933845675335</x:v>
      </x:c>
      <x:c r="AM3564" s="18" t="n">
        <x:f>AE3564*INDEX('07 Mode Capacity'!$P$6:$P$17,MATCH("INLAND-"&amp;I3564,'07 Mode Capacity'!$C$6:$C$17,0))</x:f>
        <x:v>50.45722087352169</x:v>
      </x:c>
      <x:c r="AN3564" s="18" t="n">
        <x:f>SUM(AJ3564:AM3564)</x:f>
        <x:v>102.48815471919703</x:v>
      </x:c>
      <x:c r="AO3564" s="17" t="n">
        <x:f>IF(N3564=0,1,AN3564/N3564)</x:f>
        <x:v>0.2024457377169324</x:v>
      </x:c>
      <x:c r="AP3564" s="11" t="str">
        <x:f>IF(AO3564&gt;='01 Controls'!$E$16,"PASS","FAIL")</x:f>
        <x:v>FAIL</x:v>
      </x:c>
      <x:c r="AQ3564" s="11" t="str">
        <x:v>UNQUANTIFIED</x:v>
      </x:c>
      <x:c r="AR3564" s="11" t="str">
        <x:v>Position-class planning record; serial item and receiver open</x:v>
      </x:c>
      <x:c r="AS3564" s="26"/>
      <x:c r="AT3564" s="26"/>
    </x:row>
    <x:row r="3565">
      <x:c r="C3565" s="11" t="str">
        <x:v>M5-CM-AMG-FLR-24</x:v>
      </x:c>
      <x:c r="D3565" s="11" t="str">
        <x:v>M5</x:v>
      </x:c>
      <x:c r="E3565" s="11" t="str">
        <x:v>Drought and water</x:v>
      </x:c>
      <x:c r="F3565" s="11" t="str">
        <x:v>CM-AMG</x:v>
      </x:c>
      <x:c r="G3565" s="11" t="str">
        <x:v>Civil air-mobility group</x:v>
      </x:c>
      <x:c r="H3565" s="11" t="str">
        <x:v>FLR-24</x:v>
      </x:c>
      <x:c r="I3565" s="19" t="n">
        <x:v>48</x:v>
      </x:c>
      <x:c r="J3565" s="21" t="n">
        <x:v>3</x:v>
      </x:c>
      <x:c r="K3565" s="18" t="n">
        <x:f>'05 Cargo Register'!K429</x:f>
        <x:v>270</x:v>
      </x:c>
      <x:c r="L3565" s="18" t="n">
        <x:f>'05 Cargo Register'!N429</x:f>
        <x:v>14</x:v>
      </x:c>
      <x:c r="M3565" s="18" t="n">
        <x:f>'05 Cargo Register'!O429</x:f>
        <x:v>448</x:v>
      </x:c>
      <x:c r="N3565" s="18" t="n">
        <x:f>J3565*K3565</x:f>
        <x:v>810</x:v>
      </x:c>
      <x:c r="O3565" s="18" t="n">
        <x:f>J3565*L3565</x:f>
        <x:v>42</x:v>
      </x:c>
      <x:c r="P3565" s="18" t="n">
        <x:f>J3565*M3565</x:f>
        <x:v>1344</x:v>
      </x:c>
      <x:c r="Q3565" s="22" t="n">
        <x:f>'01 Controls'!$E$29*'02 Cargo Classes'!$M$11</x:f>
        <x:v>0</x:v>
      </x:c>
      <x:c r="R3565" s="22" t="n">
        <x:f>'01 Controls'!$F$29*'02 Cargo Classes'!$N$11</x:f>
        <x:v>0</x:v>
      </x:c>
      <x:c r="S3565" s="22" t="n">
        <x:f>'01 Controls'!$G$29*'02 Cargo Classes'!$O$11</x:f>
        <x:v>0.8</x:v>
      </x:c>
      <x:c r="T3565" s="22" t="n">
        <x:f>'01 Controls'!$H$29*'02 Cargo Classes'!$P$11</x:f>
        <x:v>0.12</x:v>
      </x:c>
      <x:c r="U3565" s="22" t="n">
        <x:f>SUM(Q3565:T3565)</x:f>
        <x:v>0.92</x:v>
      </x:c>
      <x:c r="V3565" s="18" t="n">
        <x:f>IF(U3565=0,0,N3565*Q3565/U3565)</x:f>
        <x:v>0</x:v>
      </x:c>
      <x:c r="W3565" s="18" t="n">
        <x:f>IF(U3565=0,0,P3565*Q3565/U3565)</x:f>
        <x:v>0</x:v>
      </x:c>
      <x:c r="X3565" s="18" t="n">
        <x:f>MAX(V3565,W3565*'01 Controls'!$E$12)</x:f>
        <x:v>0</x:v>
      </x:c>
      <x:c r="Y3565" s="18" t="n">
        <x:f>IF(U3565=0,0,N3565*R3565/U3565)</x:f>
        <x:v>0</x:v>
      </x:c>
      <x:c r="Z3565" s="18" t="n">
        <x:f>IF(U3565=0,0,P3565*R3565/U3565)</x:f>
        <x:v>0</x:v>
      </x:c>
      <x:c r="AA3565" s="18" t="n">
        <x:f>MAX(Y3565,Z3565*'01 Controls'!$E$13)</x:f>
        <x:v>0</x:v>
      </x:c>
      <x:c r="AB3565" s="18" t="n">
        <x:f>IF(U3565=0,0,N3565*S3565/U3565)</x:f>
        <x:v>704.3478260869565</x:v>
      </x:c>
      <x:c r="AC3565" s="18" t="n">
        <x:f>IF(U3565=0,0,P3565*S3565/U3565)</x:f>
        <x:v>1168.695652173913</x:v>
      </x:c>
      <x:c r="AD3565" s="18" t="n">
        <x:f>MAX(AB3565,AC3565*'01 Controls'!$E$14)</x:f>
        <x:v>704.3478260869565</x:v>
      </x:c>
      <x:c r="AE3565" s="18" t="n">
        <x:f>IF(U3565=0,0,N3565*T3565/U3565)</x:f>
        <x:v>105.65217391304348</x:v>
      </x:c>
      <x:c r="AF3565" s="18" t="n">
        <x:f>IF(U3565=0,0,P3565*T3565/U3565)</x:f>
        <x:v>175.30434782608694</x:v>
      </x:c>
      <x:c r="AG3565" s="18" t="n">
        <x:f>MAX(AE3565,AF3565*'01 Controls'!$E$15)</x:f>
        <x:v>105.65217391304348</x:v>
      </x:c>
      <x:c r="AH3565" s="18" t="n">
        <x:f>SUM(V3565,Y3565,AB3565,AE3565)</x:f>
        <x:v>810</x:v>
      </x:c>
      <x:c r="AI3565" s="18" t="n">
        <x:f>N3565-AH3565</x:f>
        <x:v>0</x:v>
      </x:c>
      <x:c r="AJ3565" s="18" t="n">
        <x:f>V3565*INDEX('07 Mode Capacity'!$P$6:$P$17,MATCH("AIR-"&amp;I3565,'07 Mode Capacity'!$C$6:$C$17,0))</x:f>
        <x:v>0</x:v>
      </x:c>
      <x:c r="AK3565" s="18" t="n">
        <x:f>Y3565*INDEX('07 Mode Capacity'!$P$6:$P$17,MATCH("OCEAN-"&amp;I3565,'07 Mode Capacity'!$C$6:$C$17,0))</x:f>
        <x:v>0</x:v>
      </x:c>
      <x:c r="AL3565" s="18" t="n">
        <x:f>AB3565*INDEX('07 Mode Capacity'!$P$6:$P$17,MATCH("LAND-"&amp;I3565,'07 Mode Capacity'!$C$6:$C$17,0))</x:f>
        <x:v>85.96415157111578</x:v>
      </x:c>
      <x:c r="AM3565" s="18" t="n">
        <x:f>AE3565*INDEX('07 Mode Capacity'!$P$6:$P$17,MATCH("INLAND-"&amp;I3565,'07 Mode Capacity'!$C$6:$C$17,0))</x:f>
        <x:v>66.69128324152433</x:v>
      </x:c>
      <x:c r="AN3565" s="18" t="n">
        <x:f>SUM(AJ3565:AM3565)</x:f>
        <x:v>152.65543481264012</x:v>
      </x:c>
      <x:c r="AO3565" s="17" t="n">
        <x:f>IF(N3565=0,1,AN3565/N3565)</x:f>
        <x:v>0.1884634997686915</x:v>
      </x:c>
      <x:c r="AP3565" s="11" t="str">
        <x:f>IF(AO3565&gt;='01 Controls'!$E$16,"PASS","FAIL")</x:f>
        <x:v>FAIL</x:v>
      </x:c>
      <x:c r="AQ3565" s="11" t="str">
        <x:v>UNQUANTIFIED</x:v>
      </x:c>
      <x:c r="AR3565" s="11" t="str">
        <x:v>Position-class planning record; serial item and receiver open</x:v>
      </x:c>
      <x:c r="AS3565" s="26"/>
      <x:c r="AT3565" s="26"/>
    </x:row>
    <x:row r="3566">
      <x:c r="C3566" s="11" t="str">
        <x:v>M5-CM-AMG-ROL-30</x:v>
      </x:c>
      <x:c r="D3566" s="11" t="str">
        <x:v>M5</x:v>
      </x:c>
      <x:c r="E3566" s="11" t="str">
        <x:v>Drought and water</x:v>
      </x:c>
      <x:c r="F3566" s="11" t="str">
        <x:v>CM-AMG</x:v>
      </x:c>
      <x:c r="G3566" s="11" t="str">
        <x:v>Civil air-mobility group</x:v>
      </x:c>
      <x:c r="H3566" s="11" t="str">
        <x:v>ROL-30</x:v>
      </x:c>
      <x:c r="I3566" s="19" t="n">
        <x:v>48</x:v>
      </x:c>
      <x:c r="J3566" s="21" t="n">
        <x:v>3</x:v>
      </x:c>
      <x:c r="K3566" s="18" t="n">
        <x:f>'05 Cargo Register'!K430</x:f>
        <x:v>1215</x:v>
      </x:c>
      <x:c r="L3566" s="18" t="n">
        <x:f>'05 Cargo Register'!N430</x:f>
        <x:v>51</x:v>
      </x:c>
      <x:c r="M3566" s="18" t="n">
        <x:f>'05 Cargo Register'!O430</x:f>
        <x:v>3251.25</x:v>
      </x:c>
      <x:c r="N3566" s="18" t="n">
        <x:f>J3566*K3566</x:f>
        <x:v>3645</x:v>
      </x:c>
      <x:c r="O3566" s="18" t="n">
        <x:f>J3566*L3566</x:f>
        <x:v>153</x:v>
      </x:c>
      <x:c r="P3566" s="18" t="n">
        <x:f>J3566*M3566</x:f>
        <x:v>9753.75</x:v>
      </x:c>
      <x:c r="Q3566" s="22" t="n">
        <x:f>'01 Controls'!$E$29*'02 Cargo Classes'!$M$12</x:f>
        <x:v>0</x:v>
      </x:c>
      <x:c r="R3566" s="22" t="n">
        <x:f>'01 Controls'!$F$29*'02 Cargo Classes'!$N$12</x:f>
        <x:v>0</x:v>
      </x:c>
      <x:c r="S3566" s="22" t="n">
        <x:f>'01 Controls'!$G$29*'02 Cargo Classes'!$O$12</x:f>
        <x:v>1.2000000000000002</x:v>
      </x:c>
      <x:c r="T3566" s="22" t="n">
        <x:f>'01 Controls'!$H$29*'02 Cargo Classes'!$P$12</x:f>
        <x:v>0.09</x:v>
      </x:c>
      <x:c r="U3566" s="22" t="n">
        <x:f>SUM(Q3566:T3566)</x:f>
        <x:v>1.2900000000000003</x:v>
      </x:c>
      <x:c r="V3566" s="18" t="n">
        <x:f>IF(U3566=0,0,N3566*Q3566/U3566)</x:f>
        <x:v>0</x:v>
      </x:c>
      <x:c r="W3566" s="18" t="n">
        <x:f>IF(U3566=0,0,P3566*Q3566/U3566)</x:f>
        <x:v>0</x:v>
      </x:c>
      <x:c r="X3566" s="18" t="n">
        <x:f>MAX(V3566,W3566*'01 Controls'!$E$12)</x:f>
        <x:v>0</x:v>
      </x:c>
      <x:c r="Y3566" s="18" t="n">
        <x:f>IF(U3566=0,0,N3566*R3566/U3566)</x:f>
        <x:v>0</x:v>
      </x:c>
      <x:c r="Z3566" s="18" t="n">
        <x:f>IF(U3566=0,0,P3566*R3566/U3566)</x:f>
        <x:v>0</x:v>
      </x:c>
      <x:c r="AA3566" s="18" t="n">
        <x:f>MAX(Y3566,Z3566*'01 Controls'!$E$13)</x:f>
        <x:v>0</x:v>
      </x:c>
      <x:c r="AB3566" s="18" t="n">
        <x:f>IF(U3566=0,0,N3566*S3566/U3566)</x:f>
        <x:v>3390.6976744186045</x:v>
      </x:c>
      <x:c r="AC3566" s="18" t="n">
        <x:f>IF(U3566=0,0,P3566*S3566/U3566)</x:f>
        <x:v>9073.255813953489</x:v>
      </x:c>
      <x:c r="AD3566" s="18" t="n">
        <x:f>MAX(AB3566,AC3566*'01 Controls'!$E$14)</x:f>
        <x:v>3390.6976744186045</x:v>
      </x:c>
      <x:c r="AE3566" s="18" t="n">
        <x:f>IF(U3566=0,0,N3566*T3566/U3566)</x:f>
        <x:v>254.3023255813953</x:v>
      </x:c>
      <x:c r="AF3566" s="18" t="n">
        <x:f>IF(U3566=0,0,P3566*T3566/U3566)</x:f>
        <x:v>680.4941860465115</x:v>
      </x:c>
      <x:c r="AG3566" s="18" t="n">
        <x:f>MAX(AE3566,AF3566*'01 Controls'!$E$15)</x:f>
        <x:v>254.3023255813953</x:v>
      </x:c>
      <x:c r="AH3566" s="18" t="n">
        <x:f>SUM(V3566,Y3566,AB3566,AE3566)</x:f>
        <x:v>3645</x:v>
      </x:c>
      <x:c r="AI3566" s="18" t="n">
        <x:f>N3566-AH3566</x:f>
        <x:v>0</x:v>
      </x:c>
      <x:c r="AJ3566" s="18" t="n">
        <x:f>V3566*INDEX('07 Mode Capacity'!$P$6:$P$17,MATCH("AIR-"&amp;I3566,'07 Mode Capacity'!$C$6:$C$17,0))</x:f>
        <x:v>0</x:v>
      </x:c>
      <x:c r="AK3566" s="18" t="n">
        <x:f>Y3566*INDEX('07 Mode Capacity'!$P$6:$P$17,MATCH("OCEAN-"&amp;I3566,'07 Mode Capacity'!$C$6:$C$17,0))</x:f>
        <x:v>0</x:v>
      </x:c>
      <x:c r="AL3566" s="18" t="n">
        <x:f>AB3566*INDEX('07 Mode Capacity'!$P$6:$P$17,MATCH("LAND-"&amp;I3566,'07 Mode Capacity'!$C$6:$C$17,0))</x:f>
        <x:v>413.8274273307202</x:v>
      </x:c>
      <x:c r="AM3566" s="18" t="n">
        <x:f>AE3566*INDEX('07 Mode Capacity'!$P$6:$P$17,MATCH("INLAND-"&amp;I3566,'07 Mode Capacity'!$C$6:$C$17,0))</x:f>
        <x:v>160.52436780227364</x:v>
      </x:c>
      <x:c r="AN3566" s="18" t="n">
        <x:f>SUM(AJ3566:AM3566)</x:f>
        <x:v>574.3517951329939</x:v>
      </x:c>
      <x:c r="AO3566" s="17" t="n">
        <x:f>IF(N3566=0,1,AN3566/N3566)</x:f>
        <x:v>0.1575725089528104</x:v>
      </x:c>
      <x:c r="AP3566" s="11" t="str">
        <x:f>IF(AO3566&gt;='01 Controls'!$E$16,"PASS","FAIL")</x:f>
        <x:v>FAIL</x:v>
      </x:c>
      <x:c r="AQ3566" s="11" t="str">
        <x:v>UNQUANTIFIED</x:v>
      </x:c>
      <x:c r="AR3566" s="11" t="str">
        <x:v>Position-class planning record; serial item and receiver open</x:v>
      </x:c>
      <x:c r="AS3566" s="26"/>
      <x:c r="AT3566" s="26"/>
    </x:row>
    <x:row r="3567">
      <x:c r="C3567" s="11" t="str">
        <x:v>M5-CM-AMG-LIN-18</x:v>
      </x:c>
      <x:c r="D3567" s="11" t="str">
        <x:v>M5</x:v>
      </x:c>
      <x:c r="E3567" s="11" t="str">
        <x:v>Drought and water</x:v>
      </x:c>
      <x:c r="F3567" s="11" t="str">
        <x:v>CM-AMG</x:v>
      </x:c>
      <x:c r="G3567" s="11" t="str">
        <x:v>Civil air-mobility group</x:v>
      </x:c>
      <x:c r="H3567" s="11" t="str">
        <x:v>LIN-18</x:v>
      </x:c>
      <x:c r="I3567" s="19" t="n">
        <x:v>72</x:v>
      </x:c>
      <x:c r="J3567" s="21" t="n">
        <x:v>3</x:v>
      </x:c>
      <x:c r="K3567" s="18" t="n">
        <x:f>'05 Cargo Register'!K431</x:f>
        <x:v>135</x:v>
      </x:c>
      <x:c r="L3567" s="18" t="n">
        <x:f>'05 Cargo Register'!N431</x:f>
        <x:v>10</x:v>
      </x:c>
      <x:c r="M3567" s="18" t="n">
        <x:f>'05 Cargo Register'!O431</x:f>
        <x:v>440</x:v>
      </x:c>
      <x:c r="N3567" s="18" t="n">
        <x:f>J3567*K3567</x:f>
        <x:v>405</x:v>
      </x:c>
      <x:c r="O3567" s="18" t="n">
        <x:f>J3567*L3567</x:f>
        <x:v>30</x:v>
      </x:c>
      <x:c r="P3567" s="18" t="n">
        <x:f>J3567*M3567</x:f>
        <x:v>1320</x:v>
      </x:c>
      <x:c r="Q3567" s="22" t="n">
        <x:f>'01 Controls'!$E$29*'02 Cargo Classes'!$M$13</x:f>
        <x:v>0</x:v>
      </x:c>
      <x:c r="R3567" s="22" t="n">
        <x:f>'01 Controls'!$F$29*'02 Cargo Classes'!$N$13</x:f>
        <x:v>0</x:v>
      </x:c>
      <x:c r="S3567" s="22" t="n">
        <x:f>'01 Controls'!$G$29*'02 Cargo Classes'!$O$13</x:f>
        <x:v>0.8</x:v>
      </x:c>
      <x:c r="T3567" s="22" t="n">
        <x:f>'01 Controls'!$H$29*'02 Cargo Classes'!$P$13</x:f>
        <x:v>0.15</x:v>
      </x:c>
      <x:c r="U3567" s="22" t="n">
        <x:f>SUM(Q3567:T3567)</x:f>
        <x:v>0.9500000000000001</x:v>
      </x:c>
      <x:c r="V3567" s="18" t="n">
        <x:f>IF(U3567=0,0,N3567*Q3567/U3567)</x:f>
        <x:v>0</x:v>
      </x:c>
      <x:c r="W3567" s="18" t="n">
        <x:f>IF(U3567=0,0,P3567*Q3567/U3567)</x:f>
        <x:v>0</x:v>
      </x:c>
      <x:c r="X3567" s="18" t="n">
        <x:f>MAX(V3567,W3567*'01 Controls'!$E$12)</x:f>
        <x:v>0</x:v>
      </x:c>
      <x:c r="Y3567" s="18" t="n">
        <x:f>IF(U3567=0,0,N3567*R3567/U3567)</x:f>
        <x:v>0</x:v>
      </x:c>
      <x:c r="Z3567" s="18" t="n">
        <x:f>IF(U3567=0,0,P3567*R3567/U3567)</x:f>
        <x:v>0</x:v>
      </x:c>
      <x:c r="AA3567" s="18" t="n">
        <x:f>MAX(Y3567,Z3567*'01 Controls'!$E$13)</x:f>
        <x:v>0</x:v>
      </x:c>
      <x:c r="AB3567" s="18" t="n">
        <x:f>IF(U3567=0,0,N3567*S3567/U3567)</x:f>
        <x:v>341.05263157894734</x:v>
      </x:c>
      <x:c r="AC3567" s="18" t="n">
        <x:f>IF(U3567=0,0,P3567*S3567/U3567)</x:f>
        <x:v>1111.578947368421</x:v>
      </x:c>
      <x:c r="AD3567" s="18" t="n">
        <x:f>MAX(AB3567,AC3567*'01 Controls'!$E$14)</x:f>
        <x:v>341.05263157894734</x:v>
      </x:c>
      <x:c r="AE3567" s="18" t="n">
        <x:f>IF(U3567=0,0,N3567*T3567/U3567)</x:f>
        <x:v>63.94736842105263</x:v>
      </x:c>
      <x:c r="AF3567" s="18" t="n">
        <x:f>IF(U3567=0,0,P3567*T3567/U3567)</x:f>
        <x:v>208.42105263157893</x:v>
      </x:c>
      <x:c r="AG3567" s="18" t="n">
        <x:f>MAX(AE3567,AF3567*'01 Controls'!$E$15)</x:f>
        <x:v>63.94736842105263</x:v>
      </x:c>
      <x:c r="AH3567" s="18" t="n">
        <x:f>SUM(V3567,Y3567,AB3567,AE3567)</x:f>
        <x:v>405</x:v>
      </x:c>
      <x:c r="AI3567" s="18" t="n">
        <x:f>N3567-AH3567</x:f>
        <x:v>0</x:v>
      </x:c>
      <x:c r="AJ3567" s="18" t="n">
        <x:f>V3567*INDEX('07 Mode Capacity'!$P$6:$P$17,MATCH("AIR-"&amp;I3567,'07 Mode Capacity'!$C$6:$C$17,0))</x:f>
        <x:v>0</x:v>
      </x:c>
      <x:c r="AK3567" s="18" t="n">
        <x:f>Y3567*INDEX('07 Mode Capacity'!$P$6:$P$17,MATCH("OCEAN-"&amp;I3567,'07 Mode Capacity'!$C$6:$C$17,0))</x:f>
        <x:v>0</x:v>
      </x:c>
      <x:c r="AL3567" s="18" t="n">
        <x:f>AB3567*INDEX('07 Mode Capacity'!$P$6:$P$17,MATCH("LAND-"&amp;I3567,'07 Mode Capacity'!$C$6:$C$17,0))</x:f>
        <x:v>243.85611876713057</x:v>
      </x:c>
      <x:c r="AM3567" s="18" t="n">
        <x:f>AE3567*INDEX('07 Mode Capacity'!$P$6:$P$17,MATCH("INLAND-"&amp;I3567,'07 Mode Capacity'!$C$6:$C$17,0))</x:f>
        <x:v>63.94736842105263</x:v>
      </x:c>
      <x:c r="AN3567" s="18" t="n">
        <x:f>SUM(AJ3567:AM3567)</x:f>
        <x:v>307.8034871881832</x:v>
      </x:c>
      <x:c r="AO3567" s="17" t="n">
        <x:f>IF(N3567=0,1,AN3567/N3567)</x:f>
        <x:v>0.7600086103411932</x:v>
      </x:c>
      <x:c r="AP3567" s="11" t="str">
        <x:f>IF(AO3567&gt;='01 Controls'!$E$16,"PASS","FAIL")</x:f>
        <x:v>FAIL</x:v>
      </x:c>
      <x:c r="AQ3567" s="11" t="str">
        <x:v>UNQUANTIFIED</x:v>
      </x:c>
      <x:c r="AR3567" s="11" t="str">
        <x:v>Position-class planning record; serial item and receiver open</x:v>
      </x:c>
      <x:c r="AS3567" s="26"/>
      <x:c r="AT3567" s="26"/>
    </x:row>
    <x:row r="3568">
      <x:c r="C3568" s="11" t="str">
        <x:v>M5-CM-AMG-BLK-08</x:v>
      </x:c>
      <x:c r="D3568" s="11" t="str">
        <x:v>M5</x:v>
      </x:c>
      <x:c r="E3568" s="11" t="str">
        <x:v>Drought and water</x:v>
      </x:c>
      <x:c r="F3568" s="11" t="str">
        <x:v>CM-AMG</x:v>
      </x:c>
      <x:c r="G3568" s="11" t="str">
        <x:v>Civil air-mobility group</x:v>
      </x:c>
      <x:c r="H3568" s="11" t="str">
        <x:v>BLK-08</x:v>
      </x:c>
      <x:c r="I3568" s="19" t="n">
        <x:v>48</x:v>
      </x:c>
      <x:c r="J3568" s="21" t="n">
        <x:v>3</x:v>
      </x:c>
      <x:c r="K3568" s="18" t="n">
        <x:f>'05 Cargo Register'!K432</x:f>
        <x:v>202.5</x:v>
      </x:c>
      <x:c r="L3568" s="18" t="n">
        <x:f>'05 Cargo Register'!N432</x:f>
        <x:v>32</x:v>
      </x:c>
      <x:c r="M3568" s="18" t="n">
        <x:f>'05 Cargo Register'!O432</x:f>
        <x:v>1632</x:v>
      </x:c>
      <x:c r="N3568" s="18" t="n">
        <x:f>J3568*K3568</x:f>
        <x:v>607.5</x:v>
      </x:c>
      <x:c r="O3568" s="18" t="n">
        <x:f>J3568*L3568</x:f>
        <x:v>96</x:v>
      </x:c>
      <x:c r="P3568" s="18" t="n">
        <x:f>J3568*M3568</x:f>
        <x:v>4896</x:v>
      </x:c>
      <x:c r="Q3568" s="22" t="n">
        <x:f>'01 Controls'!$E$29*'02 Cargo Classes'!$M$14</x:f>
        <x:v>0.05</x:v>
      </x:c>
      <x:c r="R3568" s="22" t="n">
        <x:f>'01 Controls'!$F$29*'02 Cargo Classes'!$N$14</x:f>
        <x:v>0</x:v>
      </x:c>
      <x:c r="S3568" s="22" t="n">
        <x:f>'01 Controls'!$G$29*'02 Cargo Classes'!$O$14</x:f>
        <x:v>0.8</x:v>
      </x:c>
      <x:c r="T3568" s="22" t="n">
        <x:f>'01 Controls'!$H$29*'02 Cargo Classes'!$P$14</x:f>
        <x:v>0.075</x:v>
      </x:c>
      <x:c r="U3568" s="22" t="n">
        <x:f>SUM(Q3568:T3568)</x:f>
        <x:v>0.925</x:v>
      </x:c>
      <x:c r="V3568" s="18" t="n">
        <x:f>IF(U3568=0,0,N3568*Q3568/U3568)</x:f>
        <x:v>32.83783783783784</x:v>
      </x:c>
      <x:c r="W3568" s="18" t="n">
        <x:f>IF(U3568=0,0,P3568*Q3568/U3568)</x:f>
        <x:v>264.64864864864865</x:v>
      </x:c>
      <x:c r="X3568" s="18" t="n">
        <x:f>MAX(V3568,W3568*'01 Controls'!$E$12)</x:f>
        <x:v>66.16216216216216</x:v>
      </x:c>
      <x:c r="Y3568" s="18" t="n">
        <x:f>IF(U3568=0,0,N3568*R3568/U3568)</x:f>
        <x:v>0</x:v>
      </x:c>
      <x:c r="Z3568" s="18" t="n">
        <x:f>IF(U3568=0,0,P3568*R3568/U3568)</x:f>
        <x:v>0</x:v>
      </x:c>
      <x:c r="AA3568" s="18" t="n">
        <x:f>MAX(Y3568,Z3568*'01 Controls'!$E$13)</x:f>
        <x:v>0</x:v>
      </x:c>
      <x:c r="AB3568" s="18" t="n">
        <x:f>IF(U3568=0,0,N3568*S3568/U3568)</x:f>
        <x:v>525.4054054054054</x:v>
      </x:c>
      <x:c r="AC3568" s="18" t="n">
        <x:f>IF(U3568=0,0,P3568*S3568/U3568)</x:f>
        <x:v>4234.378378378378</x:v>
      </x:c>
      <x:c r="AD3568" s="18" t="n">
        <x:f>MAX(AB3568,AC3568*'01 Controls'!$E$14)</x:f>
        <x:v>846.8756756756757</x:v>
      </x:c>
      <x:c r="AE3568" s="18" t="n">
        <x:f>IF(U3568=0,0,N3568*T3568/U3568)</x:f>
        <x:v>49.25675675675676</x:v>
      </x:c>
      <x:c r="AF3568" s="18" t="n">
        <x:f>IF(U3568=0,0,P3568*T3568/U3568)</x:f>
        <x:v>396.97297297297297</x:v>
      </x:c>
      <x:c r="AG3568" s="18" t="n">
        <x:f>MAX(AE3568,AF3568*'01 Controls'!$E$15)</x:f>
        <x:v>71.45513513513514</x:v>
      </x:c>
      <x:c r="AH3568" s="18" t="n">
        <x:f>SUM(V3568,Y3568,AB3568,AE3568)</x:f>
        <x:v>607.5</x:v>
      </x:c>
      <x:c r="AI3568" s="18" t="n">
        <x:f>N3568-AH3568</x:f>
        <x:v>0</x:v>
      </x:c>
      <x:c r="AJ3568" s="18" t="n">
        <x:f>V3568*INDEX('07 Mode Capacity'!$P$6:$P$17,MATCH("AIR-"&amp;I3568,'07 Mode Capacity'!$C$6:$C$17,0))</x:f>
        <x:v>9.205616887067313</x:v>
      </x:c>
      <x:c r="AK3568" s="18" t="n">
        <x:f>Y3568*INDEX('07 Mode Capacity'!$P$6:$P$17,MATCH("OCEAN-"&amp;I3568,'07 Mode Capacity'!$C$6:$C$17,0))</x:f>
        <x:v>0</x:v>
      </x:c>
      <x:c r="AL3568" s="18" t="n">
        <x:f>AB3568*INDEX('07 Mode Capacity'!$P$6:$P$17,MATCH("LAND-"&amp;I3568,'07 Mode Capacity'!$C$6:$C$17,0))</x:f>
        <x:v>64.12461036115664</x:v>
      </x:c>
      <x:c r="AM3568" s="18" t="n">
        <x:f>AE3568*INDEX('07 Mode Capacity'!$P$6:$P$17,MATCH("INLAND-"&amp;I3568,'07 Mode Capacity'!$C$6:$C$17,0))</x:f>
        <x:v>31.092557727467426</x:v>
      </x:c>
      <x:c r="AN3568" s="18" t="n">
        <x:f>SUM(AJ3568:AM3568)</x:f>
        <x:v>104.42278497569137</x:v>
      </x:c>
      <x:c r="AO3568" s="17" t="n">
        <x:f>IF(N3568=0,1,AN3568/N3568)</x:f>
        <x:v>0.17188935798467717</x:v>
      </x:c>
      <x:c r="AP3568" s="11" t="str">
        <x:f>IF(AO3568&gt;='01 Controls'!$E$16,"PASS","FAIL")</x:f>
        <x:v>FAIL</x:v>
      </x:c>
      <x:c r="AQ3568" s="11" t="str">
        <x:v>UNQUANTIFIED</x:v>
      </x:c>
      <x:c r="AR3568" s="11" t="str">
        <x:v>Position-class planning record; serial item and receiver open</x:v>
      </x:c>
      <x:c r="AS3568" s="26"/>
      <x:c r="AT3568" s="26"/>
    </x:row>
    <x:row r="3569">
      <x:c r="C3569" s="11" t="str">
        <x:v>M5-CM-AMG-OOG-80</x:v>
      </x:c>
      <x:c r="D3569" s="11" t="str">
        <x:v>M5</x:v>
      </x:c>
      <x:c r="E3569" s="11" t="str">
        <x:v>Drought and water</x:v>
      </x:c>
      <x:c r="F3569" s="11" t="str">
        <x:v>CM-AMG</x:v>
      </x:c>
      <x:c r="G3569" s="11" t="str">
        <x:v>Civil air-mobility group</x:v>
      </x:c>
      <x:c r="H3569" s="11" t="str">
        <x:v>OOG-80</x:v>
      </x:c>
      <x:c r="I3569" s="19" t="n">
        <x:v>72</x:v>
      </x:c>
      <x:c r="J3569" s="21" t="n">
        <x:v>3</x:v>
      </x:c>
      <x:c r="K3569" s="18" t="n">
        <x:f>'05 Cargo Register'!K433</x:f>
        <x:v>607.5</x:v>
      </x:c>
      <x:c r="L3569" s="18" t="n">
        <x:f>'05 Cargo Register'!N433</x:f>
        <x:v>11</x:v>
      </x:c>
      <x:c r="M3569" s="18" t="n">
        <x:f>'05 Cargo Register'!O433</x:f>
        <x:v>1936</x:v>
      </x:c>
      <x:c r="N3569" s="18" t="n">
        <x:f>J3569*K3569</x:f>
        <x:v>1822.5</x:v>
      </x:c>
      <x:c r="O3569" s="18" t="n">
        <x:f>J3569*L3569</x:f>
        <x:v>33</x:v>
      </x:c>
      <x:c r="P3569" s="18" t="n">
        <x:f>J3569*M3569</x:f>
        <x:v>5808</x:v>
      </x:c>
      <x:c r="Q3569" s="22" t="n">
        <x:f>'01 Controls'!$E$29*'02 Cargo Classes'!$M$15</x:f>
        <x:v>0</x:v>
      </x:c>
      <x:c r="R3569" s="22" t="n">
        <x:f>'01 Controls'!$F$29*'02 Cargo Classes'!$N$15</x:f>
        <x:v>0</x:v>
      </x:c>
      <x:c r="S3569" s="22" t="n">
        <x:f>'01 Controls'!$G$29*'02 Cargo Classes'!$O$15</x:f>
        <x:v>0.48</x:v>
      </x:c>
      <x:c r="T3569" s="22" t="n">
        <x:f>'01 Controls'!$H$29*'02 Cargo Classes'!$P$15</x:f>
        <x:v>0.075</x:v>
      </x:c>
      <x:c r="U3569" s="22" t="n">
        <x:f>SUM(Q3569:T3569)</x:f>
        <x:v>0.5549999999999999</x:v>
      </x:c>
      <x:c r="V3569" s="18" t="n">
        <x:f>IF(U3569=0,0,N3569*Q3569/U3569)</x:f>
        <x:v>0</x:v>
      </x:c>
      <x:c r="W3569" s="18" t="n">
        <x:f>IF(U3569=0,0,P3569*Q3569/U3569)</x:f>
        <x:v>0</x:v>
      </x:c>
      <x:c r="X3569" s="18" t="n">
        <x:f>MAX(V3569,W3569*'01 Controls'!$E$12)</x:f>
        <x:v>0</x:v>
      </x:c>
      <x:c r="Y3569" s="18" t="n">
        <x:f>IF(U3569=0,0,N3569*R3569/U3569)</x:f>
        <x:v>0</x:v>
      </x:c>
      <x:c r="Z3569" s="18" t="n">
        <x:f>IF(U3569=0,0,P3569*R3569/U3569)</x:f>
        <x:v>0</x:v>
      </x:c>
      <x:c r="AA3569" s="18" t="n">
        <x:f>MAX(Y3569,Z3569*'01 Controls'!$E$13)</x:f>
        <x:v>0</x:v>
      </x:c>
      <x:c r="AB3569" s="18" t="n">
        <x:f>IF(U3569=0,0,N3569*S3569/U3569)</x:f>
        <x:v>1576.2162162162163</x:v>
      </x:c>
      <x:c r="AC3569" s="18" t="n">
        <x:f>IF(U3569=0,0,P3569*S3569/U3569)</x:f>
        <x:v>5023.135135135135</x:v>
      </x:c>
      <x:c r="AD3569" s="18" t="n">
        <x:f>MAX(AB3569,AC3569*'01 Controls'!$E$14)</x:f>
        <x:v>1576.2162162162163</x:v>
      </x:c>
      <x:c r="AE3569" s="18" t="n">
        <x:f>IF(U3569=0,0,N3569*T3569/U3569)</x:f>
        <x:v>246.2837837837838</x:v>
      </x:c>
      <x:c r="AF3569" s="18" t="n">
        <x:f>IF(U3569=0,0,P3569*T3569/U3569)</x:f>
        <x:v>784.8648648648649</x:v>
      </x:c>
      <x:c r="AG3569" s="18" t="n">
        <x:f>MAX(AE3569,AF3569*'01 Controls'!$E$15)</x:f>
        <x:v>246.2837837837838</x:v>
      </x:c>
      <x:c r="AH3569" s="18" t="n">
        <x:f>SUM(V3569,Y3569,AB3569,AE3569)</x:f>
        <x:v>1822.5</x:v>
      </x:c>
      <x:c r="AI3569" s="18" t="n">
        <x:f>N3569-AH3569</x:f>
        <x:v>0</x:v>
      </x:c>
      <x:c r="AJ3569" s="18" t="n">
        <x:f>V3569*INDEX('07 Mode Capacity'!$P$6:$P$17,MATCH("AIR-"&amp;I3569,'07 Mode Capacity'!$C$6:$C$17,0))</x:f>
        <x:v>0</x:v>
      </x:c>
      <x:c r="AK3569" s="18" t="n">
        <x:f>Y3569*INDEX('07 Mode Capacity'!$P$6:$P$17,MATCH("OCEAN-"&amp;I3569,'07 Mode Capacity'!$C$6:$C$17,0))</x:f>
        <x:v>0</x:v>
      </x:c>
      <x:c r="AL3569" s="18" t="n">
        <x:f>AB3569*INDEX('07 Mode Capacity'!$P$6:$P$17,MATCH("LAND-"&amp;I3569,'07 Mode Capacity'!$C$6:$C$17,0))</x:f>
        <x:v>1127.0107110589008</x:v>
      </x:c>
      <x:c r="AM3569" s="18" t="n">
        <x:f>AE3569*INDEX('07 Mode Capacity'!$P$6:$P$17,MATCH("INLAND-"&amp;I3569,'07 Mode Capacity'!$C$6:$C$17,0))</x:f>
        <x:v>246.2837837837838</x:v>
      </x:c>
      <x:c r="AN3569" s="18" t="n">
        <x:f>SUM(AJ3569:AM3569)</x:f>
        <x:v>1373.2944948426846</x:v>
      </x:c>
      <x:c r="AO3569" s="17" t="n">
        <x:f>IF(N3569=0,1,AN3569/N3569)</x:f>
        <x:v>0.7535223565666308</x:v>
      </x:c>
      <x:c r="AP3569" s="11" t="str">
        <x:f>IF(AO3569&gt;='01 Controls'!$E$16,"PASS","FAIL")</x:f>
        <x:v>FAIL</x:v>
      </x:c>
      <x:c r="AQ3569" s="11" t="str">
        <x:v>UNQUANTIFIED</x:v>
      </x:c>
      <x:c r="AR3569" s="11" t="str">
        <x:v>Position-class planning record; serial item and receiver open</x:v>
      </x:c>
      <x:c r="AS3569" s="26"/>
      <x:c r="AT3569" s="26"/>
    </x:row>
    <x:row r="3570">
      <x:c r="C3570" s="11" t="str">
        <x:v>M5-CM-WMG-APL-45</x:v>
      </x:c>
      <x:c r="D3570" s="11" t="str">
        <x:v>M5</x:v>
      </x:c>
      <x:c r="E3570" s="11" t="str">
        <x:v>Drought and water</x:v>
      </x:c>
      <x:c r="F3570" s="11" t="str">
        <x:v>CM-WMG</x:v>
      </x:c>
      <x:c r="G3570" s="11" t="str">
        <x:v>Civil water-mobility group</x:v>
      </x:c>
      <x:c r="H3570" s="11" t="str">
        <x:v>APL-45</x:v>
      </x:c>
      <x:c r="I3570" s="19" t="n">
        <x:v>24</x:v>
      </x:c>
      <x:c r="J3570" s="21" t="n">
        <x:v>3</x:v>
      </x:c>
      <x:c r="K3570" s="18" t="n">
        <x:f>'05 Cargo Register'!K434</x:f>
        <x:v>135</x:v>
      </x:c>
      <x:c r="L3570" s="18" t="n">
        <x:f>'05 Cargo Register'!N434</x:f>
        <x:v>36</x:v>
      </x:c>
      <x:c r="M3570" s="18" t="n">
        <x:f>'05 Cargo Register'!O434</x:f>
        <x:v>270</x:v>
      </x:c>
      <x:c r="N3570" s="18" t="n">
        <x:f>J3570*K3570</x:f>
        <x:v>405</x:v>
      </x:c>
      <x:c r="O3570" s="18" t="n">
        <x:f>J3570*L3570</x:f>
        <x:v>108</x:v>
      </x:c>
      <x:c r="P3570" s="18" t="n">
        <x:f>J3570*M3570</x:f>
        <x:v>810</x:v>
      </x:c>
      <x:c r="Q3570" s="22" t="n">
        <x:f>'01 Controls'!$E$29*'02 Cargo Classes'!$M$6</x:f>
        <x:v>0.15000000000000002</x:v>
      </x:c>
      <x:c r="R3570" s="22" t="n">
        <x:f>'01 Controls'!$F$29*'02 Cargo Classes'!$N$6</x:f>
        <x:v>0</x:v>
      </x:c>
      <x:c r="S3570" s="22" t="n">
        <x:f>'01 Controls'!$G$29*'02 Cargo Classes'!$O$6</x:f>
        <x:v>0.8</x:v>
      </x:c>
      <x:c r="T3570" s="22" t="n">
        <x:f>'01 Controls'!$H$29*'02 Cargo Classes'!$P$6</x:f>
        <x:v>0.045</x:v>
      </x:c>
      <x:c r="U3570" s="22" t="n">
        <x:f>SUM(Q3570:T3570)</x:f>
        <x:v>0.9950000000000001</x:v>
      </x:c>
      <x:c r="V3570" s="18" t="n">
        <x:f>IF(U3570=0,0,N3570*Q3570/U3570)</x:f>
        <x:v>61.05527638190955</x:v>
      </x:c>
      <x:c r="W3570" s="18" t="n">
        <x:f>IF(U3570=0,0,P3570*Q3570/U3570)</x:f>
        <x:v>122.1105527638191</x:v>
      </x:c>
      <x:c r="X3570" s="18" t="n">
        <x:f>MAX(V3570,W3570*'01 Controls'!$E$12)</x:f>
        <x:v>61.05527638190955</x:v>
      </x:c>
      <x:c r="Y3570" s="18" t="n">
        <x:f>IF(U3570=0,0,N3570*R3570/U3570)</x:f>
        <x:v>0</x:v>
      </x:c>
      <x:c r="Z3570" s="18" t="n">
        <x:f>IF(U3570=0,0,P3570*R3570/U3570)</x:f>
        <x:v>0</x:v>
      </x:c>
      <x:c r="AA3570" s="18" t="n">
        <x:f>MAX(Y3570,Z3570*'01 Controls'!$E$13)</x:f>
        <x:v>0</x:v>
      </x:c>
      <x:c r="AB3570" s="18" t="n">
        <x:f>IF(U3570=0,0,N3570*S3570/U3570)</x:f>
        <x:v>325.62814070351754</x:v>
      </x:c>
      <x:c r="AC3570" s="18" t="n">
        <x:f>IF(U3570=0,0,P3570*S3570/U3570)</x:f>
        <x:v>651.2562814070351</x:v>
      </x:c>
      <x:c r="AD3570" s="18" t="n">
        <x:f>MAX(AB3570,AC3570*'01 Controls'!$E$14)</x:f>
        <x:v>325.62814070351754</x:v>
      </x:c>
      <x:c r="AE3570" s="18" t="n">
        <x:f>IF(U3570=0,0,N3570*T3570/U3570)</x:f>
        <x:v>18.31658291457286</x:v>
      </x:c>
      <x:c r="AF3570" s="18" t="n">
        <x:f>IF(U3570=0,0,P3570*T3570/U3570)</x:f>
        <x:v>36.63316582914572</x:v>
      </x:c>
      <x:c r="AG3570" s="18" t="n">
        <x:f>MAX(AE3570,AF3570*'01 Controls'!$E$15)</x:f>
        <x:v>18.31658291457286</x:v>
      </x:c>
      <x:c r="AH3570" s="18" t="n">
        <x:f>SUM(V3570,Y3570,AB3570,AE3570)</x:f>
        <x:v>404.99999999999994</x:v>
      </x:c>
      <x:c r="AI3570" s="18" t="n">
        <x:f>N3570-AH3570</x:f>
        <x:v>5.684341886080802e-14</x:v>
      </x:c>
      <x:c r="AJ3570" s="18" t="n">
        <x:f>V3570*INDEX('07 Mode Capacity'!$P$6:$P$17,MATCH("AIR-"&amp;I3570,'07 Mode Capacity'!$C$6:$C$17,0))</x:f>
        <x:v>12.388974493679722</x:v>
      </x:c>
      <x:c r="AK3570" s="18" t="n">
        <x:f>Y3570*INDEX('07 Mode Capacity'!$P$6:$P$17,MATCH("OCEAN-"&amp;I3570,'07 Mode Capacity'!$C$6:$C$17,0))</x:f>
        <x:v>0</x:v>
      </x:c>
      <x:c r="AL3570" s="18" t="n">
        <x:f>AB3570*INDEX('07 Mode Capacity'!$P$6:$P$17,MATCH("LAND-"&amp;I3570,'07 Mode Capacity'!$C$6:$C$17,0))</x:f>
        <x:v>124.55306478075464</x:v>
      </x:c>
      <x:c r="AM3570" s="18" t="n">
        <x:f>AE3570*INDEX('07 Mode Capacity'!$P$6:$P$17,MATCH("INLAND-"&amp;I3570,'07 Mode Capacity'!$C$6:$C$17,0))</x:f>
        <x:v>18.31658291457286</x:v>
      </x:c>
      <x:c r="AN3570" s="18" t="n">
        <x:f>SUM(AJ3570:AM3570)</x:f>
        <x:v>155.2586221890072</x:v>
      </x:c>
      <x:c r="AO3570" s="17" t="n">
        <x:f>IF(N3570=0,1,AN3570/N3570)</x:f>
        <x:v>0.3833546226889067</x:v>
      </x:c>
      <x:c r="AP3570" s="11" t="str">
        <x:f>IF(AO3570&gt;='01 Controls'!$E$16,"PASS","FAIL")</x:f>
        <x:v>FAIL</x:v>
      </x:c>
      <x:c r="AQ3570" s="11" t="str">
        <x:v>UNQUANTIFIED</x:v>
      </x:c>
      <x:c r="AR3570" s="11" t="str">
        <x:v>Position-class planning record; serial item and receiver open</x:v>
      </x:c>
      <x:c r="AS3570" s="26"/>
      <x:c r="AT3570" s="26"/>
    </x:row>
    <x:row r="3571">
      <x:c r="C3571" s="11" t="str">
        <x:v>M5-CM-WMG-ISO-18</x:v>
      </x:c>
      <x:c r="D3571" s="11" t="str">
        <x:v>M5</x:v>
      </x:c>
      <x:c r="E3571" s="11" t="str">
        <x:v>Drought and water</x:v>
      </x:c>
      <x:c r="F3571" s="11" t="str">
        <x:v>CM-WMG</x:v>
      </x:c>
      <x:c r="G3571" s="11" t="str">
        <x:v>Civil water-mobility group</x:v>
      </x:c>
      <x:c r="H3571" s="11" t="str">
        <x:v>ISO-18</x:v>
      </x:c>
      <x:c r="I3571" s="19" t="n">
        <x:v>48</x:v>
      </x:c>
      <x:c r="J3571" s="21" t="n">
        <x:v>3</x:v>
      </x:c>
      <x:c r="K3571" s="18" t="n">
        <x:f>'05 Cargo Register'!K435</x:f>
        <x:v>337.5</x:v>
      </x:c>
      <x:c r="L3571" s="18" t="n">
        <x:f>'05 Cargo Register'!N435</x:f>
        <x:v>23</x:v>
      </x:c>
      <x:c r="M3571" s="18" t="n">
        <x:f>'05 Cargo Register'!O435</x:f>
        <x:v>607.2</x:v>
      </x:c>
      <x:c r="N3571" s="18" t="n">
        <x:f>J3571*K3571</x:f>
        <x:v>1012.5</x:v>
      </x:c>
      <x:c r="O3571" s="18" t="n">
        <x:f>J3571*L3571</x:f>
        <x:v>69</x:v>
      </x:c>
      <x:c r="P3571" s="18" t="n">
        <x:f>J3571*M3571</x:f>
        <x:v>1821.6000000000001</x:v>
      </x:c>
      <x:c r="Q3571" s="22" t="n">
        <x:f>'01 Controls'!$E$29*'02 Cargo Classes'!$M$7</x:f>
        <x:v>0.010000000000000002</x:v>
      </x:c>
      <x:c r="R3571" s="22" t="n">
        <x:f>'01 Controls'!$F$29*'02 Cargo Classes'!$N$7</x:f>
        <x:v>0</x:v>
      </x:c>
      <x:c r="S3571" s="22" t="n">
        <x:f>'01 Controls'!$G$29*'02 Cargo Classes'!$O$7</x:f>
        <x:v>0.96</x:v>
      </x:c>
      <x:c r="T3571" s="22" t="n">
        <x:f>'01 Controls'!$H$29*'02 Cargo Classes'!$P$7</x:f>
        <x:v>0.12</x:v>
      </x:c>
      <x:c r="U3571" s="22" t="n">
        <x:f>SUM(Q3571:T3571)</x:f>
        <x:v>1.0899999999999999</x:v>
      </x:c>
      <x:c r="V3571" s="18" t="n">
        <x:f>IF(U3571=0,0,N3571*Q3571/U3571)</x:f>
        <x:v>9.288990825688076</x:v>
      </x:c>
      <x:c r="W3571" s="18" t="n">
        <x:f>IF(U3571=0,0,P3571*Q3571/U3571)</x:f>
        <x:v>16.711926605504594</x:v>
      </x:c>
      <x:c r="X3571" s="18" t="n">
        <x:f>MAX(V3571,W3571*'01 Controls'!$E$12)</x:f>
        <x:v>9.288990825688076</x:v>
      </x:c>
      <x:c r="Y3571" s="18" t="n">
        <x:f>IF(U3571=0,0,N3571*R3571/U3571)</x:f>
        <x:v>0</x:v>
      </x:c>
      <x:c r="Z3571" s="18" t="n">
        <x:f>IF(U3571=0,0,P3571*R3571/U3571)</x:f>
        <x:v>0</x:v>
      </x:c>
      <x:c r="AA3571" s="18" t="n">
        <x:f>MAX(Y3571,Z3571*'01 Controls'!$E$13)</x:f>
        <x:v>0</x:v>
      </x:c>
      <x:c r="AB3571" s="18" t="n">
        <x:f>IF(U3571=0,0,N3571*S3571/U3571)</x:f>
        <x:v>891.7431192660551</x:v>
      </x:c>
      <x:c r="AC3571" s="18" t="n">
        <x:f>IF(U3571=0,0,P3571*S3571/U3571)</x:f>
        <x:v>1604.3449541284406</x:v>
      </x:c>
      <x:c r="AD3571" s="18" t="n">
        <x:f>MAX(AB3571,AC3571*'01 Controls'!$E$14)</x:f>
        <x:v>891.7431192660551</x:v>
      </x:c>
      <x:c r="AE3571" s="18" t="n">
        <x:f>IF(U3571=0,0,N3571*T3571/U3571)</x:f>
        <x:v>111.4678899082569</x:v>
      </x:c>
      <x:c r="AF3571" s="18" t="n">
        <x:f>IF(U3571=0,0,P3571*T3571/U3571)</x:f>
        <x:v>200.54311926605507</x:v>
      </x:c>
      <x:c r="AG3571" s="18" t="n">
        <x:f>MAX(AE3571,AF3571*'01 Controls'!$E$15)</x:f>
        <x:v>111.4678899082569</x:v>
      </x:c>
      <x:c r="AH3571" s="18" t="n">
        <x:f>SUM(V3571,Y3571,AB3571,AE3571)</x:f>
        <x:v>1012.5000000000001</x:v>
      </x:c>
      <x:c r="AI3571" s="18" t="n">
        <x:f>N3571-AH3571</x:f>
        <x:v>-1.1368683772161603e-13</x:v>
      </x:c>
      <x:c r="AJ3571" s="18" t="n">
        <x:f>V3571*INDEX('07 Mode Capacity'!$P$6:$P$17,MATCH("AIR-"&amp;I3571,'07 Mode Capacity'!$C$6:$C$17,0))</x:f>
        <x:v>2.604035357962467</x:v>
      </x:c>
      <x:c r="AK3571" s="18" t="n">
        <x:f>Y3571*INDEX('07 Mode Capacity'!$P$6:$P$17,MATCH("OCEAN-"&amp;I3571,'07 Mode Capacity'!$C$6:$C$17,0))</x:f>
        <x:v>0</x:v>
      </x:c>
      <x:c r="AL3571" s="18" t="n">
        <x:f>AB3571*INDEX('07 Mode Capacity'!$P$6:$P$17,MATCH("LAND-"&amp;I3571,'07 Mode Capacity'!$C$6:$C$17,0))</x:f>
        <x:v>108.83534786067871</x:v>
      </x:c>
      <x:c r="AM3571" s="18" t="n">
        <x:f>AE3571*INDEX('07 Mode Capacity'!$P$6:$P$17,MATCH("INLAND-"&amp;I3571,'07 Mode Capacity'!$C$6:$C$17,0))</x:f>
        <x:v>70.36236305298439</x:v>
      </x:c>
      <x:c r="AN3571" s="18" t="n">
        <x:f>SUM(AJ3571:AM3571)</x:f>
        <x:v>181.80174627162557</x:v>
      </x:c>
      <x:c r="AO3571" s="17" t="n">
        <x:f>IF(N3571=0,1,AN3571/N3571)</x:f>
        <x:v>0.17955728026827217</x:v>
      </x:c>
      <x:c r="AP3571" s="11" t="str">
        <x:f>IF(AO3571&gt;='01 Controls'!$E$16,"PASS","FAIL")</x:f>
        <x:v>FAIL</x:v>
      </x:c>
      <x:c r="AQ3571" s="11" t="str">
        <x:v>UNQUANTIFIED</x:v>
      </x:c>
      <x:c r="AR3571" s="11" t="str">
        <x:v>Position-class planning record; serial item and receiver open</x:v>
      </x:c>
      <x:c r="AS3571" s="26"/>
      <x:c r="AT3571" s="26"/>
    </x:row>
    <x:row r="3572">
      <x:c r="C3572" s="11" t="str">
        <x:v>M5-CM-WMG-COL-12</x:v>
      </x:c>
      <x:c r="D3572" s="11" t="str">
        <x:v>M5</x:v>
      </x:c>
      <x:c r="E3572" s="11" t="str">
        <x:v>Drought and water</x:v>
      </x:c>
      <x:c r="F3572" s="11" t="str">
        <x:v>CM-WMG</x:v>
      </x:c>
      <x:c r="G3572" s="11" t="str">
        <x:v>Civil water-mobility group</x:v>
      </x:c>
      <x:c r="H3572" s="11" t="str">
        <x:v>COL-12</x:v>
      </x:c>
      <x:c r="I3572" s="19" t="n">
        <x:v>24</x:v>
      </x:c>
      <x:c r="J3572" s="21" t="n">
        <x:v>3</x:v>
      </x:c>
      <x:c r="K3572" s="18" t="n">
        <x:f>'05 Cargo Register'!K436</x:f>
        <x:v>135</x:v>
      </x:c>
      <x:c r="L3572" s="18" t="n">
        <x:f>'05 Cargo Register'!N436</x:f>
        <x:v>15</x:v>
      </x:c>
      <x:c r="M3572" s="18" t="n">
        <x:f>'05 Cargo Register'!O436</x:f>
        <x:v>396</x:v>
      </x:c>
      <x:c r="N3572" s="18" t="n">
        <x:f>J3572*K3572</x:f>
        <x:v>405</x:v>
      </x:c>
      <x:c r="O3572" s="18" t="n">
        <x:f>J3572*L3572</x:f>
        <x:v>45</x:v>
      </x:c>
      <x:c r="P3572" s="18" t="n">
        <x:f>J3572*M3572</x:f>
        <x:v>1188</x:v>
      </x:c>
      <x:c r="Q3572" s="22" t="n">
        <x:f>'01 Controls'!$E$29*'02 Cargo Classes'!$M$8</x:f>
        <x:v>0.1</x:v>
      </x:c>
      <x:c r="R3572" s="22" t="n">
        <x:f>'01 Controls'!$F$29*'02 Cargo Classes'!$N$8</x:f>
        <x:v>0</x:v>
      </x:c>
      <x:c r="S3572" s="22" t="n">
        <x:f>'01 Controls'!$G$29*'02 Cargo Classes'!$O$8</x:f>
        <x:v>0.96</x:v>
      </x:c>
      <x:c r="T3572" s="22" t="n">
        <x:f>'01 Controls'!$H$29*'02 Cargo Classes'!$P$8</x:f>
        <x:v>0.03</x:v>
      </x:c>
      <x:c r="U3572" s="22" t="n">
        <x:f>SUM(Q3572:T3572)</x:f>
        <x:v>1.09</x:v>
      </x:c>
      <x:c r="V3572" s="18" t="n">
        <x:f>IF(U3572=0,0,N3572*Q3572/U3572)</x:f>
        <x:v>37.15596330275229</x:v>
      </x:c>
      <x:c r="W3572" s="18" t="n">
        <x:f>IF(U3572=0,0,P3572*Q3572/U3572)</x:f>
        <x:v>108.9908256880734</x:v>
      </x:c>
      <x:c r="X3572" s="18" t="n">
        <x:f>MAX(V3572,W3572*'01 Controls'!$E$12)</x:f>
        <x:v>37.15596330275229</x:v>
      </x:c>
      <x:c r="Y3572" s="18" t="n">
        <x:f>IF(U3572=0,0,N3572*R3572/U3572)</x:f>
        <x:v>0</x:v>
      </x:c>
      <x:c r="Z3572" s="18" t="n">
        <x:f>IF(U3572=0,0,P3572*R3572/U3572)</x:f>
        <x:v>0</x:v>
      </x:c>
      <x:c r="AA3572" s="18" t="n">
        <x:f>MAX(Y3572,Z3572*'01 Controls'!$E$13)</x:f>
        <x:v>0</x:v>
      </x:c>
      <x:c r="AB3572" s="18" t="n">
        <x:f>IF(U3572=0,0,N3572*S3572/U3572)</x:f>
        <x:v>356.697247706422</x:v>
      </x:c>
      <x:c r="AC3572" s="18" t="n">
        <x:f>IF(U3572=0,0,P3572*S3572/U3572)</x:f>
        <x:v>1046.3119266055046</x:v>
      </x:c>
      <x:c r="AD3572" s="18" t="n">
        <x:f>MAX(AB3572,AC3572*'01 Controls'!$E$14)</x:f>
        <x:v>356.697247706422</x:v>
      </x:c>
      <x:c r="AE3572" s="18" t="n">
        <x:f>IF(U3572=0,0,N3572*T3572/U3572)</x:f>
        <x:v>11.146788990825687</x:v>
      </x:c>
      <x:c r="AF3572" s="18" t="n">
        <x:f>IF(U3572=0,0,P3572*T3572/U3572)</x:f>
        <x:v>32.69724770642202</x:v>
      </x:c>
      <x:c r="AG3572" s="18" t="n">
        <x:f>MAX(AE3572,AF3572*'01 Controls'!$E$15)</x:f>
        <x:v>11.146788990825687</x:v>
      </x:c>
      <x:c r="AH3572" s="18" t="n">
        <x:f>SUM(V3572,Y3572,AB3572,AE3572)</x:f>
        <x:v>405</x:v>
      </x:c>
      <x:c r="AI3572" s="18" t="n">
        <x:f>N3572-AH3572</x:f>
        <x:v>0</x:v>
      </x:c>
      <x:c r="AJ3572" s="18" t="n">
        <x:f>V3572*INDEX('07 Mode Capacity'!$P$6:$P$17,MATCH("AIR-"&amp;I3572,'07 Mode Capacity'!$C$6:$C$17,0))</x:f>
        <x:v>7.5394676582332245</x:v>
      </x:c>
      <x:c r="AK3572" s="18" t="n">
        <x:f>Y3572*INDEX('07 Mode Capacity'!$P$6:$P$17,MATCH("OCEAN-"&amp;I3572,'07 Mode Capacity'!$C$6:$C$17,0))</x:f>
        <x:v>0</x:v>
      </x:c>
      <x:c r="AL3572" s="18" t="n">
        <x:f>AB3572*INDEX('07 Mode Capacity'!$P$6:$P$17,MATCH("LAND-"&amp;I3572,'07 Mode Capacity'!$C$6:$C$17,0))</x:f>
        <x:v>136.43702692497342</x:v>
      </x:c>
      <x:c r="AM3572" s="18" t="n">
        <x:f>AE3572*INDEX('07 Mode Capacity'!$P$6:$P$17,MATCH("INLAND-"&amp;I3572,'07 Mode Capacity'!$C$6:$C$17,0))</x:f>
        <x:v>11.146788990825687</x:v>
      </x:c>
      <x:c r="AN3572" s="18" t="n">
        <x:f>SUM(AJ3572:AM3572)</x:f>
        <x:v>155.12328357403234</x:v>
      </x:c>
      <x:c r="AO3572" s="17" t="n">
        <x:f>IF(N3572=0,1,AN3572/N3572)</x:f>
        <x:v>0.38302045326921563</x:v>
      </x:c>
      <x:c r="AP3572" s="11" t="str">
        <x:f>IF(AO3572&gt;='01 Controls'!$E$16,"PASS","FAIL")</x:f>
        <x:v>FAIL</x:v>
      </x:c>
      <x:c r="AQ3572" s="11" t="str">
        <x:v>UNQUANTIFIED</x:v>
      </x:c>
      <x:c r="AR3572" s="11" t="str">
        <x:v>Position-class planning record; serial item and receiver open</x:v>
      </x:c>
      <x:c r="AS3572" s="26"/>
      <x:c r="AT3572" s="26"/>
    </x:row>
    <x:row r="3573">
      <x:c r="C3573" s="11" t="str">
        <x:v>M5-CM-WMG-BAT-22</x:v>
      </x:c>
      <x:c r="D3573" s="11" t="str">
        <x:v>M5</x:v>
      </x:c>
      <x:c r="E3573" s="11" t="str">
        <x:v>Drought and water</x:v>
      </x:c>
      <x:c r="F3573" s="11" t="str">
        <x:v>CM-WMG</x:v>
      </x:c>
      <x:c r="G3573" s="11" t="str">
        <x:v>Civil water-mobility group</x:v>
      </x:c>
      <x:c r="H3573" s="11" t="str">
        <x:v>BAT-22</x:v>
      </x:c>
      <x:c r="I3573" s="19" t="n">
        <x:v>48</x:v>
      </x:c>
      <x:c r="J3573" s="21" t="n">
        <x:v>3</x:v>
      </x:c>
      <x:c r="K3573" s="18" t="n">
        <x:f>'05 Cargo Register'!K437</x:f>
        <x:v>168.75</x:v>
      </x:c>
      <x:c r="L3573" s="18" t="n">
        <x:f>'05 Cargo Register'!N437</x:f>
        <x:v>10</x:v>
      </x:c>
      <x:c r="M3573" s="18" t="n">
        <x:f>'05 Cargo Register'!O437</x:f>
        <x:v>264</x:v>
      </x:c>
      <x:c r="N3573" s="18" t="n">
        <x:f>J3573*K3573</x:f>
        <x:v>506.25</x:v>
      </x:c>
      <x:c r="O3573" s="18" t="n">
        <x:f>J3573*L3573</x:f>
        <x:v>30</x:v>
      </x:c>
      <x:c r="P3573" s="18" t="n">
        <x:f>J3573*M3573</x:f>
        <x:v>792</x:v>
      </x:c>
      <x:c r="Q3573" s="22" t="n">
        <x:f>'01 Controls'!$E$29*'02 Cargo Classes'!$M$9</x:f>
        <x:v>0</x:v>
      </x:c>
      <x:c r="R3573" s="22" t="n">
        <x:f>'01 Controls'!$F$29*'02 Cargo Classes'!$N$9</x:f>
        <x:v>0</x:v>
      </x:c>
      <x:c r="S3573" s="22" t="n">
        <x:f>'01 Controls'!$G$29*'02 Cargo Classes'!$O$9</x:f>
        <x:v>0.8</x:v>
      </x:c>
      <x:c r="T3573" s="22" t="n">
        <x:f>'01 Controls'!$H$29*'02 Cargo Classes'!$P$9</x:f>
        <x:v>0.075</x:v>
      </x:c>
      <x:c r="U3573" s="22" t="n">
        <x:f>SUM(Q3573:T3573)</x:f>
        <x:v>0.875</x:v>
      </x:c>
      <x:c r="V3573" s="18" t="n">
        <x:f>IF(U3573=0,0,N3573*Q3573/U3573)</x:f>
        <x:v>0</x:v>
      </x:c>
      <x:c r="W3573" s="18" t="n">
        <x:f>IF(U3573=0,0,P3573*Q3573/U3573)</x:f>
        <x:v>0</x:v>
      </x:c>
      <x:c r="X3573" s="18" t="n">
        <x:f>MAX(V3573,W3573*'01 Controls'!$E$12)</x:f>
        <x:v>0</x:v>
      </x:c>
      <x:c r="Y3573" s="18" t="n">
        <x:f>IF(U3573=0,0,N3573*R3573/U3573)</x:f>
        <x:v>0</x:v>
      </x:c>
      <x:c r="Z3573" s="18" t="n">
        <x:f>IF(U3573=0,0,P3573*R3573/U3573)</x:f>
        <x:v>0</x:v>
      </x:c>
      <x:c r="AA3573" s="18" t="n">
        <x:f>MAX(Y3573,Z3573*'01 Controls'!$E$13)</x:f>
        <x:v>0</x:v>
      </x:c>
      <x:c r="AB3573" s="18" t="n">
        <x:f>IF(U3573=0,0,N3573*S3573/U3573)</x:f>
        <x:v>462.85714285714283</x:v>
      </x:c>
      <x:c r="AC3573" s="18" t="n">
        <x:f>IF(U3573=0,0,P3573*S3573/U3573)</x:f>
        <x:v>724.1142857142858</x:v>
      </x:c>
      <x:c r="AD3573" s="18" t="n">
        <x:f>MAX(AB3573,AC3573*'01 Controls'!$E$14)</x:f>
        <x:v>462.85714285714283</x:v>
      </x:c>
      <x:c r="AE3573" s="18" t="n">
        <x:f>IF(U3573=0,0,N3573*T3573/U3573)</x:f>
        <x:v>43.392857142857146</x:v>
      </x:c>
      <x:c r="AF3573" s="18" t="n">
        <x:f>IF(U3573=0,0,P3573*T3573/U3573)</x:f>
        <x:v>67.88571428571429</x:v>
      </x:c>
      <x:c r="AG3573" s="18" t="n">
        <x:f>MAX(AE3573,AF3573*'01 Controls'!$E$15)</x:f>
        <x:v>43.392857142857146</x:v>
      </x:c>
      <x:c r="AH3573" s="18" t="n">
        <x:f>SUM(V3573,Y3573,AB3573,AE3573)</x:f>
        <x:v>506.25</x:v>
      </x:c>
      <x:c r="AI3573" s="18" t="n">
        <x:f>N3573-AH3573</x:f>
        <x:v>0</x:v>
      </x:c>
      <x:c r="AJ3573" s="18" t="n">
        <x:f>V3573*INDEX('07 Mode Capacity'!$P$6:$P$17,MATCH("AIR-"&amp;I3573,'07 Mode Capacity'!$C$6:$C$17,0))</x:f>
        <x:v>0</x:v>
      </x:c>
      <x:c r="AK3573" s="18" t="n">
        <x:f>Y3573*INDEX('07 Mode Capacity'!$P$6:$P$17,MATCH("OCEAN-"&amp;I3573,'07 Mode Capacity'!$C$6:$C$17,0))</x:f>
        <x:v>0</x:v>
      </x:c>
      <x:c r="AL3573" s="18" t="n">
        <x:f>AB3573*INDEX('07 Mode Capacity'!$P$6:$P$17,MATCH("LAND-"&amp;I3573,'07 Mode Capacity'!$C$6:$C$17,0))</x:f>
        <x:v>56.49072817530465</x:v>
      </x:c>
      <x:c r="AM3573" s="18" t="n">
        <x:f>AE3573*INDEX('07 Mode Capacity'!$P$6:$P$17,MATCH("INLAND-"&amp;I3573,'07 Mode Capacity'!$C$6:$C$17,0))</x:f>
        <x:v>27.39106275991178</x:v>
      </x:c>
      <x:c r="AN3573" s="18" t="n">
        <x:f>SUM(AJ3573:AM3573)</x:f>
        <x:v>83.88179093521643</x:v>
      </x:c>
      <x:c r="AO3573" s="17" t="n">
        <x:f>IF(N3573=0,1,AN3573/N3573)</x:f>
        <x:v>0.16569242653869912</x:v>
      </x:c>
      <x:c r="AP3573" s="11" t="str">
        <x:f>IF(AO3573&gt;='01 Controls'!$E$16,"PASS","FAIL")</x:f>
        <x:v>FAIL</x:v>
      </x:c>
      <x:c r="AQ3573" s="11" t="str">
        <x:v>UNQUANTIFIED</x:v>
      </x:c>
      <x:c r="AR3573" s="11" t="str">
        <x:v>Position-class planning record; serial item and receiver open</x:v>
      </x:c>
      <x:c r="AS3573" s="26"/>
      <x:c r="AT3573" s="26"/>
    </x:row>
    <x:row r="3574">
      <x:c r="C3574" s="11" t="str">
        <x:v>M5-CM-WMG-TNK-20</x:v>
      </x:c>
      <x:c r="D3574" s="11" t="str">
        <x:v>M5</x:v>
      </x:c>
      <x:c r="E3574" s="11" t="str">
        <x:v>Drought and water</x:v>
      </x:c>
      <x:c r="F3574" s="11" t="str">
        <x:v>CM-WMG</x:v>
      </x:c>
      <x:c r="G3574" s="11" t="str">
        <x:v>Civil water-mobility group</x:v>
      </x:c>
      <x:c r="H3574" s="11" t="str">
        <x:v>TNK-20</x:v>
      </x:c>
      <x:c r="I3574" s="19" t="n">
        <x:v>48</x:v>
      </x:c>
      <x:c r="J3574" s="21" t="n">
        <x:v>3</x:v>
      </x:c>
      <x:c r="K3574" s="18" t="n">
        <x:f>'05 Cargo Register'!K438</x:f>
        <x:v>168.75</x:v>
      </x:c>
      <x:c r="L3574" s="18" t="n">
        <x:f>'05 Cargo Register'!N438</x:f>
        <x:v>10</x:v>
      </x:c>
      <x:c r="M3574" s="18" t="n">
        <x:f>'05 Cargo Register'!O438</x:f>
        <x:v>212.5</x:v>
      </x:c>
      <x:c r="N3574" s="18" t="n">
        <x:f>J3574*K3574</x:f>
        <x:v>506.25</x:v>
      </x:c>
      <x:c r="O3574" s="18" t="n">
        <x:f>J3574*L3574</x:f>
        <x:v>30</x:v>
      </x:c>
      <x:c r="P3574" s="18" t="n">
        <x:f>J3574*M3574</x:f>
        <x:v>637.5</x:v>
      </x:c>
      <x:c r="Q3574" s="22" t="n">
        <x:f>'01 Controls'!$E$29*'02 Cargo Classes'!$M$10</x:f>
        <x:v>0</x:v>
      </x:c>
      <x:c r="R3574" s="22" t="n">
        <x:f>'01 Controls'!$F$29*'02 Cargo Classes'!$N$10</x:f>
        <x:v>0</x:v>
      </x:c>
      <x:c r="S3574" s="22" t="n">
        <x:f>'01 Controls'!$G$29*'02 Cargo Classes'!$O$10</x:f>
        <x:v>0.8</x:v>
      </x:c>
      <x:c r="T3574" s="22" t="n">
        <x:f>'01 Controls'!$H$29*'02 Cargo Classes'!$P$10</x:f>
        <x:v>0.15</x:v>
      </x:c>
      <x:c r="U3574" s="22" t="n">
        <x:f>SUM(Q3574:T3574)</x:f>
        <x:v>0.9500000000000001</x:v>
      </x:c>
      <x:c r="V3574" s="18" t="n">
        <x:f>IF(U3574=0,0,N3574*Q3574/U3574)</x:f>
        <x:v>0</x:v>
      </x:c>
      <x:c r="W3574" s="18" t="n">
        <x:f>IF(U3574=0,0,P3574*Q3574/U3574)</x:f>
        <x:v>0</x:v>
      </x:c>
      <x:c r="X3574" s="18" t="n">
        <x:f>MAX(V3574,W3574*'01 Controls'!$E$12)</x:f>
        <x:v>0</x:v>
      </x:c>
      <x:c r="Y3574" s="18" t="n">
        <x:f>IF(U3574=0,0,N3574*R3574/U3574)</x:f>
        <x:v>0</x:v>
      </x:c>
      <x:c r="Z3574" s="18" t="n">
        <x:f>IF(U3574=0,0,P3574*R3574/U3574)</x:f>
        <x:v>0</x:v>
      </x:c>
      <x:c r="AA3574" s="18" t="n">
        <x:f>MAX(Y3574,Z3574*'01 Controls'!$E$13)</x:f>
        <x:v>0</x:v>
      </x:c>
      <x:c r="AB3574" s="18" t="n">
        <x:f>IF(U3574=0,0,N3574*S3574/U3574)</x:f>
        <x:v>426.31578947368416</x:v>
      </x:c>
      <x:c r="AC3574" s="18" t="n">
        <x:f>IF(U3574=0,0,P3574*S3574/U3574)</x:f>
        <x:v>536.8421052631578</x:v>
      </x:c>
      <x:c r="AD3574" s="18" t="n">
        <x:f>MAX(AB3574,AC3574*'01 Controls'!$E$14)</x:f>
        <x:v>426.31578947368416</x:v>
      </x:c>
      <x:c r="AE3574" s="18" t="n">
        <x:f>IF(U3574=0,0,N3574*T3574/U3574)</x:f>
        <x:v>79.93421052631578</x:v>
      </x:c>
      <x:c r="AF3574" s="18" t="n">
        <x:f>IF(U3574=0,0,P3574*T3574/U3574)</x:f>
        <x:v>100.6578947368421</x:v>
      </x:c>
      <x:c r="AG3574" s="18" t="n">
        <x:f>MAX(AE3574,AF3574*'01 Controls'!$E$15)</x:f>
        <x:v>79.93421052631578</x:v>
      </x:c>
      <x:c r="AH3574" s="18" t="n">
        <x:f>SUM(V3574,Y3574,AB3574,AE3574)</x:f>
        <x:v>506.24999999999994</x:v>
      </x:c>
      <x:c r="AI3574" s="18" t="n">
        <x:f>N3574-AH3574</x:f>
        <x:v>5.684341886080802e-14</x:v>
      </x:c>
      <x:c r="AJ3574" s="18" t="n">
        <x:f>V3574*INDEX('07 Mode Capacity'!$P$6:$P$17,MATCH("AIR-"&amp;I3574,'07 Mode Capacity'!$C$6:$C$17,0))</x:f>
        <x:v>0</x:v>
      </x:c>
      <x:c r="AK3574" s="18" t="n">
        <x:f>Y3574*INDEX('07 Mode Capacity'!$P$6:$P$17,MATCH("OCEAN-"&amp;I3574,'07 Mode Capacity'!$C$6:$C$17,0))</x:f>
        <x:v>0</x:v>
      </x:c>
      <x:c r="AL3574" s="18" t="n">
        <x:f>AB3574*INDEX('07 Mode Capacity'!$P$6:$P$17,MATCH("LAND-"&amp;I3574,'07 Mode Capacity'!$C$6:$C$17,0))</x:f>
        <x:v>52.030933845675335</x:v>
      </x:c>
      <x:c r="AM3574" s="18" t="n">
        <x:f>AE3574*INDEX('07 Mode Capacity'!$P$6:$P$17,MATCH("INLAND-"&amp;I3574,'07 Mode Capacity'!$C$6:$C$17,0))</x:f>
        <x:v>50.45722087352169</x:v>
      </x:c>
      <x:c r="AN3574" s="18" t="n">
        <x:f>SUM(AJ3574:AM3574)</x:f>
        <x:v>102.48815471919703</x:v>
      </x:c>
      <x:c r="AO3574" s="17" t="n">
        <x:f>IF(N3574=0,1,AN3574/N3574)</x:f>
        <x:v>0.2024457377169324</x:v>
      </x:c>
      <x:c r="AP3574" s="11" t="str">
        <x:f>IF(AO3574&gt;='01 Controls'!$E$16,"PASS","FAIL")</x:f>
        <x:v>FAIL</x:v>
      </x:c>
      <x:c r="AQ3574" s="11" t="str">
        <x:v>UNQUANTIFIED</x:v>
      </x:c>
      <x:c r="AR3574" s="11" t="str">
        <x:v>Position-class planning record; serial item and receiver open</x:v>
      </x:c>
      <x:c r="AS3574" s="26"/>
      <x:c r="AT3574" s="26"/>
    </x:row>
    <x:row r="3575">
      <x:c r="C3575" s="11" t="str">
        <x:v>M5-CM-WMG-FLR-24</x:v>
      </x:c>
      <x:c r="D3575" s="11" t="str">
        <x:v>M5</x:v>
      </x:c>
      <x:c r="E3575" s="11" t="str">
        <x:v>Drought and water</x:v>
      </x:c>
      <x:c r="F3575" s="11" t="str">
        <x:v>CM-WMG</x:v>
      </x:c>
      <x:c r="G3575" s="11" t="str">
        <x:v>Civil water-mobility group</x:v>
      </x:c>
      <x:c r="H3575" s="11" t="str">
        <x:v>FLR-24</x:v>
      </x:c>
      <x:c r="I3575" s="19" t="n">
        <x:v>48</x:v>
      </x:c>
      <x:c r="J3575" s="21" t="n">
        <x:v>3</x:v>
      </x:c>
      <x:c r="K3575" s="18" t="n">
        <x:f>'05 Cargo Register'!K439</x:f>
        <x:v>270</x:v>
      </x:c>
      <x:c r="L3575" s="18" t="n">
        <x:f>'05 Cargo Register'!N439</x:f>
        <x:v>14</x:v>
      </x:c>
      <x:c r="M3575" s="18" t="n">
        <x:f>'05 Cargo Register'!O439</x:f>
        <x:v>448</x:v>
      </x:c>
      <x:c r="N3575" s="18" t="n">
        <x:f>J3575*K3575</x:f>
        <x:v>810</x:v>
      </x:c>
      <x:c r="O3575" s="18" t="n">
        <x:f>J3575*L3575</x:f>
        <x:v>42</x:v>
      </x:c>
      <x:c r="P3575" s="18" t="n">
        <x:f>J3575*M3575</x:f>
        <x:v>1344</x:v>
      </x:c>
      <x:c r="Q3575" s="22" t="n">
        <x:f>'01 Controls'!$E$29*'02 Cargo Classes'!$M$11</x:f>
        <x:v>0</x:v>
      </x:c>
      <x:c r="R3575" s="22" t="n">
        <x:f>'01 Controls'!$F$29*'02 Cargo Classes'!$N$11</x:f>
        <x:v>0</x:v>
      </x:c>
      <x:c r="S3575" s="22" t="n">
        <x:f>'01 Controls'!$G$29*'02 Cargo Classes'!$O$11</x:f>
        <x:v>0.8</x:v>
      </x:c>
      <x:c r="T3575" s="22" t="n">
        <x:f>'01 Controls'!$H$29*'02 Cargo Classes'!$P$11</x:f>
        <x:v>0.12</x:v>
      </x:c>
      <x:c r="U3575" s="22" t="n">
        <x:f>SUM(Q3575:T3575)</x:f>
        <x:v>0.92</x:v>
      </x:c>
      <x:c r="V3575" s="18" t="n">
        <x:f>IF(U3575=0,0,N3575*Q3575/U3575)</x:f>
        <x:v>0</x:v>
      </x:c>
      <x:c r="W3575" s="18" t="n">
        <x:f>IF(U3575=0,0,P3575*Q3575/U3575)</x:f>
        <x:v>0</x:v>
      </x:c>
      <x:c r="X3575" s="18" t="n">
        <x:f>MAX(V3575,W3575*'01 Controls'!$E$12)</x:f>
        <x:v>0</x:v>
      </x:c>
      <x:c r="Y3575" s="18" t="n">
        <x:f>IF(U3575=0,0,N3575*R3575/U3575)</x:f>
        <x:v>0</x:v>
      </x:c>
      <x:c r="Z3575" s="18" t="n">
        <x:f>IF(U3575=0,0,P3575*R3575/U3575)</x:f>
        <x:v>0</x:v>
      </x:c>
      <x:c r="AA3575" s="18" t="n">
        <x:f>MAX(Y3575,Z3575*'01 Controls'!$E$13)</x:f>
        <x:v>0</x:v>
      </x:c>
      <x:c r="AB3575" s="18" t="n">
        <x:f>IF(U3575=0,0,N3575*S3575/U3575)</x:f>
        <x:v>704.3478260869565</x:v>
      </x:c>
      <x:c r="AC3575" s="18" t="n">
        <x:f>IF(U3575=0,0,P3575*S3575/U3575)</x:f>
        <x:v>1168.695652173913</x:v>
      </x:c>
      <x:c r="AD3575" s="18" t="n">
        <x:f>MAX(AB3575,AC3575*'01 Controls'!$E$14)</x:f>
        <x:v>704.3478260869565</x:v>
      </x:c>
      <x:c r="AE3575" s="18" t="n">
        <x:f>IF(U3575=0,0,N3575*T3575/U3575)</x:f>
        <x:v>105.65217391304348</x:v>
      </x:c>
      <x:c r="AF3575" s="18" t="n">
        <x:f>IF(U3575=0,0,P3575*T3575/U3575)</x:f>
        <x:v>175.30434782608694</x:v>
      </x:c>
      <x:c r="AG3575" s="18" t="n">
        <x:f>MAX(AE3575,AF3575*'01 Controls'!$E$15)</x:f>
        <x:v>105.65217391304348</x:v>
      </x:c>
      <x:c r="AH3575" s="18" t="n">
        <x:f>SUM(V3575,Y3575,AB3575,AE3575)</x:f>
        <x:v>810</x:v>
      </x:c>
      <x:c r="AI3575" s="18" t="n">
        <x:f>N3575-AH3575</x:f>
        <x:v>0</x:v>
      </x:c>
      <x:c r="AJ3575" s="18" t="n">
        <x:f>V3575*INDEX('07 Mode Capacity'!$P$6:$P$17,MATCH("AIR-"&amp;I3575,'07 Mode Capacity'!$C$6:$C$17,0))</x:f>
        <x:v>0</x:v>
      </x:c>
      <x:c r="AK3575" s="18" t="n">
        <x:f>Y3575*INDEX('07 Mode Capacity'!$P$6:$P$17,MATCH("OCEAN-"&amp;I3575,'07 Mode Capacity'!$C$6:$C$17,0))</x:f>
        <x:v>0</x:v>
      </x:c>
      <x:c r="AL3575" s="18" t="n">
        <x:f>AB3575*INDEX('07 Mode Capacity'!$P$6:$P$17,MATCH("LAND-"&amp;I3575,'07 Mode Capacity'!$C$6:$C$17,0))</x:f>
        <x:v>85.96415157111578</x:v>
      </x:c>
      <x:c r="AM3575" s="18" t="n">
        <x:f>AE3575*INDEX('07 Mode Capacity'!$P$6:$P$17,MATCH("INLAND-"&amp;I3575,'07 Mode Capacity'!$C$6:$C$17,0))</x:f>
        <x:v>66.69128324152433</x:v>
      </x:c>
      <x:c r="AN3575" s="18" t="n">
        <x:f>SUM(AJ3575:AM3575)</x:f>
        <x:v>152.65543481264012</x:v>
      </x:c>
      <x:c r="AO3575" s="17" t="n">
        <x:f>IF(N3575=0,1,AN3575/N3575)</x:f>
        <x:v>0.1884634997686915</x:v>
      </x:c>
      <x:c r="AP3575" s="11" t="str">
        <x:f>IF(AO3575&gt;='01 Controls'!$E$16,"PASS","FAIL")</x:f>
        <x:v>FAIL</x:v>
      </x:c>
      <x:c r="AQ3575" s="11" t="str">
        <x:v>UNQUANTIFIED</x:v>
      </x:c>
      <x:c r="AR3575" s="11" t="str">
        <x:v>Position-class planning record; serial item and receiver open</x:v>
      </x:c>
      <x:c r="AS3575" s="26"/>
      <x:c r="AT3575" s="26"/>
    </x:row>
    <x:row r="3576">
      <x:c r="C3576" s="11" t="str">
        <x:v>M5-CM-WMG-ROL-30</x:v>
      </x:c>
      <x:c r="D3576" s="11" t="str">
        <x:v>M5</x:v>
      </x:c>
      <x:c r="E3576" s="11" t="str">
        <x:v>Drought and water</x:v>
      </x:c>
      <x:c r="F3576" s="11" t="str">
        <x:v>CM-WMG</x:v>
      </x:c>
      <x:c r="G3576" s="11" t="str">
        <x:v>Civil water-mobility group</x:v>
      </x:c>
      <x:c r="H3576" s="11" t="str">
        <x:v>ROL-30</x:v>
      </x:c>
      <x:c r="I3576" s="19" t="n">
        <x:v>48</x:v>
      </x:c>
      <x:c r="J3576" s="21" t="n">
        <x:v>3</x:v>
      </x:c>
      <x:c r="K3576" s="18" t="n">
        <x:f>'05 Cargo Register'!K440</x:f>
        <x:v>1215</x:v>
      </x:c>
      <x:c r="L3576" s="18" t="n">
        <x:f>'05 Cargo Register'!N440</x:f>
        <x:v>51</x:v>
      </x:c>
      <x:c r="M3576" s="18" t="n">
        <x:f>'05 Cargo Register'!O440</x:f>
        <x:v>3251.25</x:v>
      </x:c>
      <x:c r="N3576" s="18" t="n">
        <x:f>J3576*K3576</x:f>
        <x:v>3645</x:v>
      </x:c>
      <x:c r="O3576" s="18" t="n">
        <x:f>J3576*L3576</x:f>
        <x:v>153</x:v>
      </x:c>
      <x:c r="P3576" s="18" t="n">
        <x:f>J3576*M3576</x:f>
        <x:v>9753.75</x:v>
      </x:c>
      <x:c r="Q3576" s="22" t="n">
        <x:f>'01 Controls'!$E$29*'02 Cargo Classes'!$M$12</x:f>
        <x:v>0</x:v>
      </x:c>
      <x:c r="R3576" s="22" t="n">
        <x:f>'01 Controls'!$F$29*'02 Cargo Classes'!$N$12</x:f>
        <x:v>0</x:v>
      </x:c>
      <x:c r="S3576" s="22" t="n">
        <x:f>'01 Controls'!$G$29*'02 Cargo Classes'!$O$12</x:f>
        <x:v>1.2000000000000002</x:v>
      </x:c>
      <x:c r="T3576" s="22" t="n">
        <x:f>'01 Controls'!$H$29*'02 Cargo Classes'!$P$12</x:f>
        <x:v>0.09</x:v>
      </x:c>
      <x:c r="U3576" s="22" t="n">
        <x:f>SUM(Q3576:T3576)</x:f>
        <x:v>1.2900000000000003</x:v>
      </x:c>
      <x:c r="V3576" s="18" t="n">
        <x:f>IF(U3576=0,0,N3576*Q3576/U3576)</x:f>
        <x:v>0</x:v>
      </x:c>
      <x:c r="W3576" s="18" t="n">
        <x:f>IF(U3576=0,0,P3576*Q3576/U3576)</x:f>
        <x:v>0</x:v>
      </x:c>
      <x:c r="X3576" s="18" t="n">
        <x:f>MAX(V3576,W3576*'01 Controls'!$E$12)</x:f>
        <x:v>0</x:v>
      </x:c>
      <x:c r="Y3576" s="18" t="n">
        <x:f>IF(U3576=0,0,N3576*R3576/U3576)</x:f>
        <x:v>0</x:v>
      </x:c>
      <x:c r="Z3576" s="18" t="n">
        <x:f>IF(U3576=0,0,P3576*R3576/U3576)</x:f>
        <x:v>0</x:v>
      </x:c>
      <x:c r="AA3576" s="18" t="n">
        <x:f>MAX(Y3576,Z3576*'01 Controls'!$E$13)</x:f>
        <x:v>0</x:v>
      </x:c>
      <x:c r="AB3576" s="18" t="n">
        <x:f>IF(U3576=0,0,N3576*S3576/U3576)</x:f>
        <x:v>3390.6976744186045</x:v>
      </x:c>
      <x:c r="AC3576" s="18" t="n">
        <x:f>IF(U3576=0,0,P3576*S3576/U3576)</x:f>
        <x:v>9073.255813953489</x:v>
      </x:c>
      <x:c r="AD3576" s="18" t="n">
        <x:f>MAX(AB3576,AC3576*'01 Controls'!$E$14)</x:f>
        <x:v>3390.6976744186045</x:v>
      </x:c>
      <x:c r="AE3576" s="18" t="n">
        <x:f>IF(U3576=0,0,N3576*T3576/U3576)</x:f>
        <x:v>254.3023255813953</x:v>
      </x:c>
      <x:c r="AF3576" s="18" t="n">
        <x:f>IF(U3576=0,0,P3576*T3576/U3576)</x:f>
        <x:v>680.4941860465115</x:v>
      </x:c>
      <x:c r="AG3576" s="18" t="n">
        <x:f>MAX(AE3576,AF3576*'01 Controls'!$E$15)</x:f>
        <x:v>254.3023255813953</x:v>
      </x:c>
      <x:c r="AH3576" s="18" t="n">
        <x:f>SUM(V3576,Y3576,AB3576,AE3576)</x:f>
        <x:v>3645</x:v>
      </x:c>
      <x:c r="AI3576" s="18" t="n">
        <x:f>N3576-AH3576</x:f>
        <x:v>0</x:v>
      </x:c>
      <x:c r="AJ3576" s="18" t="n">
        <x:f>V3576*INDEX('07 Mode Capacity'!$P$6:$P$17,MATCH("AIR-"&amp;I3576,'07 Mode Capacity'!$C$6:$C$17,0))</x:f>
        <x:v>0</x:v>
      </x:c>
      <x:c r="AK3576" s="18" t="n">
        <x:f>Y3576*INDEX('07 Mode Capacity'!$P$6:$P$17,MATCH("OCEAN-"&amp;I3576,'07 Mode Capacity'!$C$6:$C$17,0))</x:f>
        <x:v>0</x:v>
      </x:c>
      <x:c r="AL3576" s="18" t="n">
        <x:f>AB3576*INDEX('07 Mode Capacity'!$P$6:$P$17,MATCH("LAND-"&amp;I3576,'07 Mode Capacity'!$C$6:$C$17,0))</x:f>
        <x:v>413.8274273307202</x:v>
      </x:c>
      <x:c r="AM3576" s="18" t="n">
        <x:f>AE3576*INDEX('07 Mode Capacity'!$P$6:$P$17,MATCH("INLAND-"&amp;I3576,'07 Mode Capacity'!$C$6:$C$17,0))</x:f>
        <x:v>160.52436780227364</x:v>
      </x:c>
      <x:c r="AN3576" s="18" t="n">
        <x:f>SUM(AJ3576:AM3576)</x:f>
        <x:v>574.3517951329939</x:v>
      </x:c>
      <x:c r="AO3576" s="17" t="n">
        <x:f>IF(N3576=0,1,AN3576/N3576)</x:f>
        <x:v>0.1575725089528104</x:v>
      </x:c>
      <x:c r="AP3576" s="11" t="str">
        <x:f>IF(AO3576&gt;='01 Controls'!$E$16,"PASS","FAIL")</x:f>
        <x:v>FAIL</x:v>
      </x:c>
      <x:c r="AQ3576" s="11" t="str">
        <x:v>UNQUANTIFIED</x:v>
      </x:c>
      <x:c r="AR3576" s="11" t="str">
        <x:v>Position-class planning record; serial item and receiver open</x:v>
      </x:c>
      <x:c r="AS3576" s="26"/>
      <x:c r="AT3576" s="26"/>
    </x:row>
    <x:row r="3577">
      <x:c r="C3577" s="11" t="str">
        <x:v>M5-CM-WMG-LIN-18</x:v>
      </x:c>
      <x:c r="D3577" s="11" t="str">
        <x:v>M5</x:v>
      </x:c>
      <x:c r="E3577" s="11" t="str">
        <x:v>Drought and water</x:v>
      </x:c>
      <x:c r="F3577" s="11" t="str">
        <x:v>CM-WMG</x:v>
      </x:c>
      <x:c r="G3577" s="11" t="str">
        <x:v>Civil water-mobility group</x:v>
      </x:c>
      <x:c r="H3577" s="11" t="str">
        <x:v>LIN-18</x:v>
      </x:c>
      <x:c r="I3577" s="19" t="n">
        <x:v>72</x:v>
      </x:c>
      <x:c r="J3577" s="21" t="n">
        <x:v>3</x:v>
      </x:c>
      <x:c r="K3577" s="18" t="n">
        <x:f>'05 Cargo Register'!K441</x:f>
        <x:v>135</x:v>
      </x:c>
      <x:c r="L3577" s="18" t="n">
        <x:f>'05 Cargo Register'!N441</x:f>
        <x:v>10</x:v>
      </x:c>
      <x:c r="M3577" s="18" t="n">
        <x:f>'05 Cargo Register'!O441</x:f>
        <x:v>440</x:v>
      </x:c>
      <x:c r="N3577" s="18" t="n">
        <x:f>J3577*K3577</x:f>
        <x:v>405</x:v>
      </x:c>
      <x:c r="O3577" s="18" t="n">
        <x:f>J3577*L3577</x:f>
        <x:v>30</x:v>
      </x:c>
      <x:c r="P3577" s="18" t="n">
        <x:f>J3577*M3577</x:f>
        <x:v>1320</x:v>
      </x:c>
      <x:c r="Q3577" s="22" t="n">
        <x:f>'01 Controls'!$E$29*'02 Cargo Classes'!$M$13</x:f>
        <x:v>0</x:v>
      </x:c>
      <x:c r="R3577" s="22" t="n">
        <x:f>'01 Controls'!$F$29*'02 Cargo Classes'!$N$13</x:f>
        <x:v>0</x:v>
      </x:c>
      <x:c r="S3577" s="22" t="n">
        <x:f>'01 Controls'!$G$29*'02 Cargo Classes'!$O$13</x:f>
        <x:v>0.8</x:v>
      </x:c>
      <x:c r="T3577" s="22" t="n">
        <x:f>'01 Controls'!$H$29*'02 Cargo Classes'!$P$13</x:f>
        <x:v>0.15</x:v>
      </x:c>
      <x:c r="U3577" s="22" t="n">
        <x:f>SUM(Q3577:T3577)</x:f>
        <x:v>0.9500000000000001</x:v>
      </x:c>
      <x:c r="V3577" s="18" t="n">
        <x:f>IF(U3577=0,0,N3577*Q3577/U3577)</x:f>
        <x:v>0</x:v>
      </x:c>
      <x:c r="W3577" s="18" t="n">
        <x:f>IF(U3577=0,0,P3577*Q3577/U3577)</x:f>
        <x:v>0</x:v>
      </x:c>
      <x:c r="X3577" s="18" t="n">
        <x:f>MAX(V3577,W3577*'01 Controls'!$E$12)</x:f>
        <x:v>0</x:v>
      </x:c>
      <x:c r="Y3577" s="18" t="n">
        <x:f>IF(U3577=0,0,N3577*R3577/U3577)</x:f>
        <x:v>0</x:v>
      </x:c>
      <x:c r="Z3577" s="18" t="n">
        <x:f>IF(U3577=0,0,P3577*R3577/U3577)</x:f>
        <x:v>0</x:v>
      </x:c>
      <x:c r="AA3577" s="18" t="n">
        <x:f>MAX(Y3577,Z3577*'01 Controls'!$E$13)</x:f>
        <x:v>0</x:v>
      </x:c>
      <x:c r="AB3577" s="18" t="n">
        <x:f>IF(U3577=0,0,N3577*S3577/U3577)</x:f>
        <x:v>341.05263157894734</x:v>
      </x:c>
      <x:c r="AC3577" s="18" t="n">
        <x:f>IF(U3577=0,0,P3577*S3577/U3577)</x:f>
        <x:v>1111.578947368421</x:v>
      </x:c>
      <x:c r="AD3577" s="18" t="n">
        <x:f>MAX(AB3577,AC3577*'01 Controls'!$E$14)</x:f>
        <x:v>341.05263157894734</x:v>
      </x:c>
      <x:c r="AE3577" s="18" t="n">
        <x:f>IF(U3577=0,0,N3577*T3577/U3577)</x:f>
        <x:v>63.94736842105263</x:v>
      </x:c>
      <x:c r="AF3577" s="18" t="n">
        <x:f>IF(U3577=0,0,P3577*T3577/U3577)</x:f>
        <x:v>208.42105263157893</x:v>
      </x:c>
      <x:c r="AG3577" s="18" t="n">
        <x:f>MAX(AE3577,AF3577*'01 Controls'!$E$15)</x:f>
        <x:v>63.94736842105263</x:v>
      </x:c>
      <x:c r="AH3577" s="18" t="n">
        <x:f>SUM(V3577,Y3577,AB3577,AE3577)</x:f>
        <x:v>405</x:v>
      </x:c>
      <x:c r="AI3577" s="18" t="n">
        <x:f>N3577-AH3577</x:f>
        <x:v>0</x:v>
      </x:c>
      <x:c r="AJ3577" s="18" t="n">
        <x:f>V3577*INDEX('07 Mode Capacity'!$P$6:$P$17,MATCH("AIR-"&amp;I3577,'07 Mode Capacity'!$C$6:$C$17,0))</x:f>
        <x:v>0</x:v>
      </x:c>
      <x:c r="AK3577" s="18" t="n">
        <x:f>Y3577*INDEX('07 Mode Capacity'!$P$6:$P$17,MATCH("OCEAN-"&amp;I3577,'07 Mode Capacity'!$C$6:$C$17,0))</x:f>
        <x:v>0</x:v>
      </x:c>
      <x:c r="AL3577" s="18" t="n">
        <x:f>AB3577*INDEX('07 Mode Capacity'!$P$6:$P$17,MATCH("LAND-"&amp;I3577,'07 Mode Capacity'!$C$6:$C$17,0))</x:f>
        <x:v>243.85611876713057</x:v>
      </x:c>
      <x:c r="AM3577" s="18" t="n">
        <x:f>AE3577*INDEX('07 Mode Capacity'!$P$6:$P$17,MATCH("INLAND-"&amp;I3577,'07 Mode Capacity'!$C$6:$C$17,0))</x:f>
        <x:v>63.94736842105263</x:v>
      </x:c>
      <x:c r="AN3577" s="18" t="n">
        <x:f>SUM(AJ3577:AM3577)</x:f>
        <x:v>307.8034871881832</x:v>
      </x:c>
      <x:c r="AO3577" s="17" t="n">
        <x:f>IF(N3577=0,1,AN3577/N3577)</x:f>
        <x:v>0.7600086103411932</x:v>
      </x:c>
      <x:c r="AP3577" s="11" t="str">
        <x:f>IF(AO3577&gt;='01 Controls'!$E$16,"PASS","FAIL")</x:f>
        <x:v>FAIL</x:v>
      </x:c>
      <x:c r="AQ3577" s="11" t="str">
        <x:v>UNQUANTIFIED</x:v>
      </x:c>
      <x:c r="AR3577" s="11" t="str">
        <x:v>Position-class planning record; serial item and receiver open</x:v>
      </x:c>
      <x:c r="AS3577" s="26"/>
      <x:c r="AT3577" s="26"/>
    </x:row>
    <x:row r="3578">
      <x:c r="C3578" s="11" t="str">
        <x:v>M5-CM-WMG-BLK-08</x:v>
      </x:c>
      <x:c r="D3578" s="11" t="str">
        <x:v>M5</x:v>
      </x:c>
      <x:c r="E3578" s="11" t="str">
        <x:v>Drought and water</x:v>
      </x:c>
      <x:c r="F3578" s="11" t="str">
        <x:v>CM-WMG</x:v>
      </x:c>
      <x:c r="G3578" s="11" t="str">
        <x:v>Civil water-mobility group</x:v>
      </x:c>
      <x:c r="H3578" s="11" t="str">
        <x:v>BLK-08</x:v>
      </x:c>
      <x:c r="I3578" s="19" t="n">
        <x:v>48</x:v>
      </x:c>
      <x:c r="J3578" s="21" t="n">
        <x:v>3</x:v>
      </x:c>
      <x:c r="K3578" s="18" t="n">
        <x:f>'05 Cargo Register'!K442</x:f>
        <x:v>202.5</x:v>
      </x:c>
      <x:c r="L3578" s="18" t="n">
        <x:f>'05 Cargo Register'!N442</x:f>
        <x:v>32</x:v>
      </x:c>
      <x:c r="M3578" s="18" t="n">
        <x:f>'05 Cargo Register'!O442</x:f>
        <x:v>1632</x:v>
      </x:c>
      <x:c r="N3578" s="18" t="n">
        <x:f>J3578*K3578</x:f>
        <x:v>607.5</x:v>
      </x:c>
      <x:c r="O3578" s="18" t="n">
        <x:f>J3578*L3578</x:f>
        <x:v>96</x:v>
      </x:c>
      <x:c r="P3578" s="18" t="n">
        <x:f>J3578*M3578</x:f>
        <x:v>4896</x:v>
      </x:c>
      <x:c r="Q3578" s="22" t="n">
        <x:f>'01 Controls'!$E$29*'02 Cargo Classes'!$M$14</x:f>
        <x:v>0.05</x:v>
      </x:c>
      <x:c r="R3578" s="22" t="n">
        <x:f>'01 Controls'!$F$29*'02 Cargo Classes'!$N$14</x:f>
        <x:v>0</x:v>
      </x:c>
      <x:c r="S3578" s="22" t="n">
        <x:f>'01 Controls'!$G$29*'02 Cargo Classes'!$O$14</x:f>
        <x:v>0.8</x:v>
      </x:c>
      <x:c r="T3578" s="22" t="n">
        <x:f>'01 Controls'!$H$29*'02 Cargo Classes'!$P$14</x:f>
        <x:v>0.075</x:v>
      </x:c>
      <x:c r="U3578" s="22" t="n">
        <x:f>SUM(Q3578:T3578)</x:f>
        <x:v>0.925</x:v>
      </x:c>
      <x:c r="V3578" s="18" t="n">
        <x:f>IF(U3578=0,0,N3578*Q3578/U3578)</x:f>
        <x:v>32.83783783783784</x:v>
      </x:c>
      <x:c r="W3578" s="18" t="n">
        <x:f>IF(U3578=0,0,P3578*Q3578/U3578)</x:f>
        <x:v>264.64864864864865</x:v>
      </x:c>
      <x:c r="X3578" s="18" t="n">
        <x:f>MAX(V3578,W3578*'01 Controls'!$E$12)</x:f>
        <x:v>66.16216216216216</x:v>
      </x:c>
      <x:c r="Y3578" s="18" t="n">
        <x:f>IF(U3578=0,0,N3578*R3578/U3578)</x:f>
        <x:v>0</x:v>
      </x:c>
      <x:c r="Z3578" s="18" t="n">
        <x:f>IF(U3578=0,0,P3578*R3578/U3578)</x:f>
        <x:v>0</x:v>
      </x:c>
      <x:c r="AA3578" s="18" t="n">
        <x:f>MAX(Y3578,Z3578*'01 Controls'!$E$13)</x:f>
        <x:v>0</x:v>
      </x:c>
      <x:c r="AB3578" s="18" t="n">
        <x:f>IF(U3578=0,0,N3578*S3578/U3578)</x:f>
        <x:v>525.4054054054054</x:v>
      </x:c>
      <x:c r="AC3578" s="18" t="n">
        <x:f>IF(U3578=0,0,P3578*S3578/U3578)</x:f>
        <x:v>4234.378378378378</x:v>
      </x:c>
      <x:c r="AD3578" s="18" t="n">
        <x:f>MAX(AB3578,AC3578*'01 Controls'!$E$14)</x:f>
        <x:v>846.8756756756757</x:v>
      </x:c>
      <x:c r="AE3578" s="18" t="n">
        <x:f>IF(U3578=0,0,N3578*T3578/U3578)</x:f>
        <x:v>49.25675675675676</x:v>
      </x:c>
      <x:c r="AF3578" s="18" t="n">
        <x:f>IF(U3578=0,0,P3578*T3578/U3578)</x:f>
        <x:v>396.97297297297297</x:v>
      </x:c>
      <x:c r="AG3578" s="18" t="n">
        <x:f>MAX(AE3578,AF3578*'01 Controls'!$E$15)</x:f>
        <x:v>71.45513513513514</x:v>
      </x:c>
      <x:c r="AH3578" s="18" t="n">
        <x:f>SUM(V3578,Y3578,AB3578,AE3578)</x:f>
        <x:v>607.5</x:v>
      </x:c>
      <x:c r="AI3578" s="18" t="n">
        <x:f>N3578-AH3578</x:f>
        <x:v>0</x:v>
      </x:c>
      <x:c r="AJ3578" s="18" t="n">
        <x:f>V3578*INDEX('07 Mode Capacity'!$P$6:$P$17,MATCH("AIR-"&amp;I3578,'07 Mode Capacity'!$C$6:$C$17,0))</x:f>
        <x:v>9.205616887067313</x:v>
      </x:c>
      <x:c r="AK3578" s="18" t="n">
        <x:f>Y3578*INDEX('07 Mode Capacity'!$P$6:$P$17,MATCH("OCEAN-"&amp;I3578,'07 Mode Capacity'!$C$6:$C$17,0))</x:f>
        <x:v>0</x:v>
      </x:c>
      <x:c r="AL3578" s="18" t="n">
        <x:f>AB3578*INDEX('07 Mode Capacity'!$P$6:$P$17,MATCH("LAND-"&amp;I3578,'07 Mode Capacity'!$C$6:$C$17,0))</x:f>
        <x:v>64.12461036115664</x:v>
      </x:c>
      <x:c r="AM3578" s="18" t="n">
        <x:f>AE3578*INDEX('07 Mode Capacity'!$P$6:$P$17,MATCH("INLAND-"&amp;I3578,'07 Mode Capacity'!$C$6:$C$17,0))</x:f>
        <x:v>31.092557727467426</x:v>
      </x:c>
      <x:c r="AN3578" s="18" t="n">
        <x:f>SUM(AJ3578:AM3578)</x:f>
        <x:v>104.42278497569137</x:v>
      </x:c>
      <x:c r="AO3578" s="17" t="n">
        <x:f>IF(N3578=0,1,AN3578/N3578)</x:f>
        <x:v>0.17188935798467717</x:v>
      </x:c>
      <x:c r="AP3578" s="11" t="str">
        <x:f>IF(AO3578&gt;='01 Controls'!$E$16,"PASS","FAIL")</x:f>
        <x:v>FAIL</x:v>
      </x:c>
      <x:c r="AQ3578" s="11" t="str">
        <x:v>UNQUANTIFIED</x:v>
      </x:c>
      <x:c r="AR3578" s="11" t="str">
        <x:v>Position-class planning record; serial item and receiver open</x:v>
      </x:c>
      <x:c r="AS3578" s="26"/>
      <x:c r="AT3578" s="26"/>
    </x:row>
    <x:row r="3579">
      <x:c r="C3579" s="11" t="str">
        <x:v>M5-CM-WMG-OOG-80</x:v>
      </x:c>
      <x:c r="D3579" s="11" t="str">
        <x:v>M5</x:v>
      </x:c>
      <x:c r="E3579" s="11" t="str">
        <x:v>Drought and water</x:v>
      </x:c>
      <x:c r="F3579" s="11" t="str">
        <x:v>CM-WMG</x:v>
      </x:c>
      <x:c r="G3579" s="11" t="str">
        <x:v>Civil water-mobility group</x:v>
      </x:c>
      <x:c r="H3579" s="11" t="str">
        <x:v>OOG-80</x:v>
      </x:c>
      <x:c r="I3579" s="19" t="n">
        <x:v>72</x:v>
      </x:c>
      <x:c r="J3579" s="21" t="n">
        <x:v>3</x:v>
      </x:c>
      <x:c r="K3579" s="18" t="n">
        <x:f>'05 Cargo Register'!K443</x:f>
        <x:v>607.5</x:v>
      </x:c>
      <x:c r="L3579" s="18" t="n">
        <x:f>'05 Cargo Register'!N443</x:f>
        <x:v>11</x:v>
      </x:c>
      <x:c r="M3579" s="18" t="n">
        <x:f>'05 Cargo Register'!O443</x:f>
        <x:v>1936</x:v>
      </x:c>
      <x:c r="N3579" s="18" t="n">
        <x:f>J3579*K3579</x:f>
        <x:v>1822.5</x:v>
      </x:c>
      <x:c r="O3579" s="18" t="n">
        <x:f>J3579*L3579</x:f>
        <x:v>33</x:v>
      </x:c>
      <x:c r="P3579" s="18" t="n">
        <x:f>J3579*M3579</x:f>
        <x:v>5808</x:v>
      </x:c>
      <x:c r="Q3579" s="22" t="n">
        <x:f>'01 Controls'!$E$29*'02 Cargo Classes'!$M$15</x:f>
        <x:v>0</x:v>
      </x:c>
      <x:c r="R3579" s="22" t="n">
        <x:f>'01 Controls'!$F$29*'02 Cargo Classes'!$N$15</x:f>
        <x:v>0</x:v>
      </x:c>
      <x:c r="S3579" s="22" t="n">
        <x:f>'01 Controls'!$G$29*'02 Cargo Classes'!$O$15</x:f>
        <x:v>0.48</x:v>
      </x:c>
      <x:c r="T3579" s="22" t="n">
        <x:f>'01 Controls'!$H$29*'02 Cargo Classes'!$P$15</x:f>
        <x:v>0.075</x:v>
      </x:c>
      <x:c r="U3579" s="22" t="n">
        <x:f>SUM(Q3579:T3579)</x:f>
        <x:v>0.5549999999999999</x:v>
      </x:c>
      <x:c r="V3579" s="18" t="n">
        <x:f>IF(U3579=0,0,N3579*Q3579/U3579)</x:f>
        <x:v>0</x:v>
      </x:c>
      <x:c r="W3579" s="18" t="n">
        <x:f>IF(U3579=0,0,P3579*Q3579/U3579)</x:f>
        <x:v>0</x:v>
      </x:c>
      <x:c r="X3579" s="18" t="n">
        <x:f>MAX(V3579,W3579*'01 Controls'!$E$12)</x:f>
        <x:v>0</x:v>
      </x:c>
      <x:c r="Y3579" s="18" t="n">
        <x:f>IF(U3579=0,0,N3579*R3579/U3579)</x:f>
        <x:v>0</x:v>
      </x:c>
      <x:c r="Z3579" s="18" t="n">
        <x:f>IF(U3579=0,0,P3579*R3579/U3579)</x:f>
        <x:v>0</x:v>
      </x:c>
      <x:c r="AA3579" s="18" t="n">
        <x:f>MAX(Y3579,Z3579*'01 Controls'!$E$13)</x:f>
        <x:v>0</x:v>
      </x:c>
      <x:c r="AB3579" s="18" t="n">
        <x:f>IF(U3579=0,0,N3579*S3579/U3579)</x:f>
        <x:v>1576.2162162162163</x:v>
      </x:c>
      <x:c r="AC3579" s="18" t="n">
        <x:f>IF(U3579=0,0,P3579*S3579/U3579)</x:f>
        <x:v>5023.135135135135</x:v>
      </x:c>
      <x:c r="AD3579" s="18" t="n">
        <x:f>MAX(AB3579,AC3579*'01 Controls'!$E$14)</x:f>
        <x:v>1576.2162162162163</x:v>
      </x:c>
      <x:c r="AE3579" s="18" t="n">
        <x:f>IF(U3579=0,0,N3579*T3579/U3579)</x:f>
        <x:v>246.2837837837838</x:v>
      </x:c>
      <x:c r="AF3579" s="18" t="n">
        <x:f>IF(U3579=0,0,P3579*T3579/U3579)</x:f>
        <x:v>784.8648648648649</x:v>
      </x:c>
      <x:c r="AG3579" s="18" t="n">
        <x:f>MAX(AE3579,AF3579*'01 Controls'!$E$15)</x:f>
        <x:v>246.2837837837838</x:v>
      </x:c>
      <x:c r="AH3579" s="18" t="n">
        <x:f>SUM(V3579,Y3579,AB3579,AE3579)</x:f>
        <x:v>1822.5</x:v>
      </x:c>
      <x:c r="AI3579" s="18" t="n">
        <x:f>N3579-AH3579</x:f>
        <x:v>0</x:v>
      </x:c>
      <x:c r="AJ3579" s="18" t="n">
        <x:f>V3579*INDEX('07 Mode Capacity'!$P$6:$P$17,MATCH("AIR-"&amp;I3579,'07 Mode Capacity'!$C$6:$C$17,0))</x:f>
        <x:v>0</x:v>
      </x:c>
      <x:c r="AK3579" s="18" t="n">
        <x:f>Y3579*INDEX('07 Mode Capacity'!$P$6:$P$17,MATCH("OCEAN-"&amp;I3579,'07 Mode Capacity'!$C$6:$C$17,0))</x:f>
        <x:v>0</x:v>
      </x:c>
      <x:c r="AL3579" s="18" t="n">
        <x:f>AB3579*INDEX('07 Mode Capacity'!$P$6:$P$17,MATCH("LAND-"&amp;I3579,'07 Mode Capacity'!$C$6:$C$17,0))</x:f>
        <x:v>1127.0107110589008</x:v>
      </x:c>
      <x:c r="AM3579" s="18" t="n">
        <x:f>AE3579*INDEX('07 Mode Capacity'!$P$6:$P$17,MATCH("INLAND-"&amp;I3579,'07 Mode Capacity'!$C$6:$C$17,0))</x:f>
        <x:v>246.2837837837838</x:v>
      </x:c>
      <x:c r="AN3579" s="18" t="n">
        <x:f>SUM(AJ3579:AM3579)</x:f>
        <x:v>1373.2944948426846</x:v>
      </x:c>
      <x:c r="AO3579" s="17" t="n">
        <x:f>IF(N3579=0,1,AN3579/N3579)</x:f>
        <x:v>0.7535223565666308</x:v>
      </x:c>
      <x:c r="AP3579" s="11" t="str">
        <x:f>IF(AO3579&gt;='01 Controls'!$E$16,"PASS","FAIL")</x:f>
        <x:v>FAIL</x:v>
      </x:c>
      <x:c r="AQ3579" s="11" t="str">
        <x:v>UNQUANTIFIED</x:v>
      </x:c>
      <x:c r="AR3579" s="11" t="str">
        <x:v>Position-class planning record; serial item and receiver open</x:v>
      </x:c>
      <x:c r="AS3579" s="26"/>
      <x:c r="AT3579" s="26"/>
    </x:row>
    <x:row r="3580">
      <x:c r="C3580" s="11" t="str">
        <x:v>M5-CM-RDC-APL-45</x:v>
      </x:c>
      <x:c r="D3580" s="11" t="str">
        <x:v>M5</x:v>
      </x:c>
      <x:c r="E3580" s="11" t="str">
        <x:v>Drought and water</x:v>
      </x:c>
      <x:c r="F3580" s="11" t="str">
        <x:v>CM-RDC</x:v>
      </x:c>
      <x:c r="G3580" s="11" t="str">
        <x:v>Return and durable-continuity group</x:v>
      </x:c>
      <x:c r="H3580" s="11" t="str">
        <x:v>APL-45</x:v>
      </x:c>
      <x:c r="I3580" s="19" t="n">
        <x:v>24</x:v>
      </x:c>
      <x:c r="J3580" s="21" t="n">
        <x:v>5</x:v>
      </x:c>
      <x:c r="K3580" s="18" t="n">
        <x:f>'05 Cargo Register'!K444</x:f>
        <x:v>27</x:v>
      </x:c>
      <x:c r="L3580" s="18" t="n">
        <x:f>'05 Cargo Register'!N444</x:f>
        <x:v>8</x:v>
      </x:c>
      <x:c r="M3580" s="18" t="n">
        <x:f>'05 Cargo Register'!O444</x:f>
        <x:v>60</x:v>
      </x:c>
      <x:c r="N3580" s="18" t="n">
        <x:f>J3580*K3580</x:f>
        <x:v>135</x:v>
      </x:c>
      <x:c r="O3580" s="18" t="n">
        <x:f>J3580*L3580</x:f>
        <x:v>40</x:v>
      </x:c>
      <x:c r="P3580" s="18" t="n">
        <x:f>J3580*M3580</x:f>
        <x:v>300</x:v>
      </x:c>
      <x:c r="Q3580" s="22" t="n">
        <x:f>'01 Controls'!$E$29*'02 Cargo Classes'!$M$6</x:f>
        <x:v>0.15000000000000002</x:v>
      </x:c>
      <x:c r="R3580" s="22" t="n">
        <x:f>'01 Controls'!$F$29*'02 Cargo Classes'!$N$6</x:f>
        <x:v>0</x:v>
      </x:c>
      <x:c r="S3580" s="22" t="n">
        <x:f>'01 Controls'!$G$29*'02 Cargo Classes'!$O$6</x:f>
        <x:v>0.8</x:v>
      </x:c>
      <x:c r="T3580" s="22" t="n">
        <x:f>'01 Controls'!$H$29*'02 Cargo Classes'!$P$6</x:f>
        <x:v>0.045</x:v>
      </x:c>
      <x:c r="U3580" s="22" t="n">
        <x:f>SUM(Q3580:T3580)</x:f>
        <x:v>0.9950000000000001</x:v>
      </x:c>
      <x:c r="V3580" s="18" t="n">
        <x:f>IF(U3580=0,0,N3580*Q3580/U3580)</x:f>
        <x:v>20.35175879396985</x:v>
      </x:c>
      <x:c r="W3580" s="18" t="n">
        <x:f>IF(U3580=0,0,P3580*Q3580/U3580)</x:f>
        <x:v>45.22613065326633</x:v>
      </x:c>
      <x:c r="X3580" s="18" t="n">
        <x:f>MAX(V3580,W3580*'01 Controls'!$E$12)</x:f>
        <x:v>20.35175879396985</x:v>
      </x:c>
      <x:c r="Y3580" s="18" t="n">
        <x:f>IF(U3580=0,0,N3580*R3580/U3580)</x:f>
        <x:v>0</x:v>
      </x:c>
      <x:c r="Z3580" s="18" t="n">
        <x:f>IF(U3580=0,0,P3580*R3580/U3580)</x:f>
        <x:v>0</x:v>
      </x:c>
      <x:c r="AA3580" s="18" t="n">
        <x:f>MAX(Y3580,Z3580*'01 Controls'!$E$13)</x:f>
        <x:v>0</x:v>
      </x:c>
      <x:c r="AB3580" s="18" t="n">
        <x:f>IF(U3580=0,0,N3580*S3580/U3580)</x:f>
        <x:v>108.54271356783919</x:v>
      </x:c>
      <x:c r="AC3580" s="18" t="n">
        <x:f>IF(U3580=0,0,P3580*S3580/U3580)</x:f>
        <x:v>241.20603015075375</x:v>
      </x:c>
      <x:c r="AD3580" s="18" t="n">
        <x:f>MAX(AB3580,AC3580*'01 Controls'!$E$14)</x:f>
        <x:v>108.54271356783919</x:v>
      </x:c>
      <x:c r="AE3580" s="18" t="n">
        <x:f>IF(U3580=0,0,N3580*T3580/U3580)</x:f>
        <x:v>6.105527638190955</x:v>
      </x:c>
      <x:c r="AF3580" s="18" t="n">
        <x:f>IF(U3580=0,0,P3580*T3580/U3580)</x:f>
        <x:v>13.567839195979898</x:v>
      </x:c>
      <x:c r="AG3580" s="18" t="n">
        <x:f>MAX(AE3580,AF3580*'01 Controls'!$E$15)</x:f>
        <x:v>6.105527638190955</x:v>
      </x:c>
      <x:c r="AH3580" s="18" t="n">
        <x:f>SUM(V3580,Y3580,AB3580,AE3580)</x:f>
        <x:v>135</x:v>
      </x:c>
      <x:c r="AI3580" s="18" t="n">
        <x:f>N3580-AH3580</x:f>
        <x:v>0</x:v>
      </x:c>
      <x:c r="AJ3580" s="18" t="n">
        <x:f>V3580*INDEX('07 Mode Capacity'!$P$6:$P$17,MATCH("AIR-"&amp;I3580,'07 Mode Capacity'!$C$6:$C$17,0))</x:f>
        <x:v>4.129658164559907</x:v>
      </x:c>
      <x:c r="AK3580" s="18" t="n">
        <x:f>Y3580*INDEX('07 Mode Capacity'!$P$6:$P$17,MATCH("OCEAN-"&amp;I3580,'07 Mode Capacity'!$C$6:$C$17,0))</x:f>
        <x:v>0</x:v>
      </x:c>
      <x:c r="AL3580" s="18" t="n">
        <x:f>AB3580*INDEX('07 Mode Capacity'!$P$6:$P$17,MATCH("LAND-"&amp;I3580,'07 Mode Capacity'!$C$6:$C$17,0))</x:f>
        <x:v>41.517688260251546</x:v>
      </x:c>
      <x:c r="AM3580" s="18" t="n">
        <x:f>AE3580*INDEX('07 Mode Capacity'!$P$6:$P$17,MATCH("INLAND-"&amp;I3580,'07 Mode Capacity'!$C$6:$C$17,0))</x:f>
        <x:v>6.105527638190955</x:v>
      </x:c>
      <x:c r="AN3580" s="18" t="n">
        <x:f>SUM(AJ3580:AM3580)</x:f>
        <x:v>51.75287406300241</x:v>
      </x:c>
      <x:c r="AO3580" s="17" t="n">
        <x:f>IF(N3580=0,1,AN3580/N3580)</x:f>
        <x:v>0.38335462268890674</x:v>
      </x:c>
      <x:c r="AP3580" s="11" t="str">
        <x:f>IF(AO3580&gt;='01 Controls'!$E$16,"PASS","FAIL")</x:f>
        <x:v>FAIL</x:v>
      </x:c>
      <x:c r="AQ3580" s="11" t="str">
        <x:v>UNQUANTIFIED</x:v>
      </x:c>
      <x:c r="AR3580" s="11" t="str">
        <x:v>Position-class planning record; serial item and receiver open</x:v>
      </x:c>
      <x:c r="AS3580" s="26"/>
      <x:c r="AT3580" s="26"/>
    </x:row>
    <x:row r="3581">
      <x:c r="C3581" s="11" t="str">
        <x:v>M5-CM-RDC-ISO-18</x:v>
      </x:c>
      <x:c r="D3581" s="11" t="str">
        <x:v>M5</x:v>
      </x:c>
      <x:c r="E3581" s="11" t="str">
        <x:v>Drought and water</x:v>
      </x:c>
      <x:c r="F3581" s="11" t="str">
        <x:v>CM-RDC</x:v>
      </x:c>
      <x:c r="G3581" s="11" t="str">
        <x:v>Return and durable-continuity group</x:v>
      </x:c>
      <x:c r="H3581" s="11" t="str">
        <x:v>ISO-18</x:v>
      </x:c>
      <x:c r="I3581" s="19" t="n">
        <x:v>48</x:v>
      </x:c>
      <x:c r="J3581" s="21" t="n">
        <x:v>5</x:v>
      </x:c>
      <x:c r="K3581" s="18" t="n">
        <x:f>'05 Cargo Register'!K445</x:f>
        <x:v>67.5</x:v>
      </x:c>
      <x:c r="L3581" s="18" t="n">
        <x:f>'05 Cargo Register'!N445</x:f>
        <x:v>5</x:v>
      </x:c>
      <x:c r="M3581" s="18" t="n">
        <x:f>'05 Cargo Register'!O445</x:f>
        <x:v>132</x:v>
      </x:c>
      <x:c r="N3581" s="18" t="n">
        <x:f>J3581*K3581</x:f>
        <x:v>337.5</x:v>
      </x:c>
      <x:c r="O3581" s="18" t="n">
        <x:f>J3581*L3581</x:f>
        <x:v>25</x:v>
      </x:c>
      <x:c r="P3581" s="18" t="n">
        <x:f>J3581*M3581</x:f>
        <x:v>660</x:v>
      </x:c>
      <x:c r="Q3581" s="22" t="n">
        <x:f>'01 Controls'!$E$29*'02 Cargo Classes'!$M$7</x:f>
        <x:v>0.010000000000000002</x:v>
      </x:c>
      <x:c r="R3581" s="22" t="n">
        <x:f>'01 Controls'!$F$29*'02 Cargo Classes'!$N$7</x:f>
        <x:v>0</x:v>
      </x:c>
      <x:c r="S3581" s="22" t="n">
        <x:f>'01 Controls'!$G$29*'02 Cargo Classes'!$O$7</x:f>
        <x:v>0.96</x:v>
      </x:c>
      <x:c r="T3581" s="22" t="n">
        <x:f>'01 Controls'!$H$29*'02 Cargo Classes'!$P$7</x:f>
        <x:v>0.12</x:v>
      </x:c>
      <x:c r="U3581" s="22" t="n">
        <x:f>SUM(Q3581:T3581)</x:f>
        <x:v>1.0899999999999999</x:v>
      </x:c>
      <x:c r="V3581" s="18" t="n">
        <x:f>IF(U3581=0,0,N3581*Q3581/U3581)</x:f>
        <x:v>3.0963302752293584</x:v>
      </x:c>
      <x:c r="W3581" s="18" t="n">
        <x:f>IF(U3581=0,0,P3581*Q3581/U3581)</x:f>
        <x:v>6.055045871559635</x:v>
      </x:c>
      <x:c r="X3581" s="18" t="n">
        <x:f>MAX(V3581,W3581*'01 Controls'!$E$12)</x:f>
        <x:v>3.0963302752293584</x:v>
      </x:c>
      <x:c r="Y3581" s="18" t="n">
        <x:f>IF(U3581=0,0,N3581*R3581/U3581)</x:f>
        <x:v>0</x:v>
      </x:c>
      <x:c r="Z3581" s="18" t="n">
        <x:f>IF(U3581=0,0,P3581*R3581/U3581)</x:f>
        <x:v>0</x:v>
      </x:c>
      <x:c r="AA3581" s="18" t="n">
        <x:f>MAX(Y3581,Z3581*'01 Controls'!$E$13)</x:f>
        <x:v>0</x:v>
      </x:c>
      <x:c r="AB3581" s="18" t="n">
        <x:f>IF(U3581=0,0,N3581*S3581/U3581)</x:f>
        <x:v>297.2477064220184</x:v>
      </x:c>
      <x:c r="AC3581" s="18" t="n">
        <x:f>IF(U3581=0,0,P3581*S3581/U3581)</x:f>
        <x:v>581.2844036697248</x:v>
      </x:c>
      <x:c r="AD3581" s="18" t="n">
        <x:f>MAX(AB3581,AC3581*'01 Controls'!$E$14)</x:f>
        <x:v>297.2477064220184</x:v>
      </x:c>
      <x:c r="AE3581" s="18" t="n">
        <x:f>IF(U3581=0,0,N3581*T3581/U3581)</x:f>
        <x:v>37.1559633027523</x:v>
      </x:c>
      <x:c r="AF3581" s="18" t="n">
        <x:f>IF(U3581=0,0,P3581*T3581/U3581)</x:f>
        <x:v>72.6605504587156</x:v>
      </x:c>
      <x:c r="AG3581" s="18" t="n">
        <x:f>MAX(AE3581,AF3581*'01 Controls'!$E$15)</x:f>
        <x:v>37.1559633027523</x:v>
      </x:c>
      <x:c r="AH3581" s="18" t="n">
        <x:f>SUM(V3581,Y3581,AB3581,AE3581)</x:f>
        <x:v>337.50000000000006</x:v>
      </x:c>
      <x:c r="AI3581" s="18" t="n">
        <x:f>N3581-AH3581</x:f>
        <x:v>-5.684341886080802e-14</x:v>
      </x:c>
      <x:c r="AJ3581" s="18" t="n">
        <x:f>V3581*INDEX('07 Mode Capacity'!$P$6:$P$17,MATCH("AIR-"&amp;I3581,'07 Mode Capacity'!$C$6:$C$17,0))</x:f>
        <x:v>0.8680117859874888</x:v>
      </x:c>
      <x:c r="AK3581" s="18" t="n">
        <x:f>Y3581*INDEX('07 Mode Capacity'!$P$6:$P$17,MATCH("OCEAN-"&amp;I3581,'07 Mode Capacity'!$C$6:$C$17,0))</x:f>
        <x:v>0</x:v>
      </x:c>
      <x:c r="AL3581" s="18" t="n">
        <x:f>AB3581*INDEX('07 Mode Capacity'!$P$6:$P$17,MATCH("LAND-"&amp;I3581,'07 Mode Capacity'!$C$6:$C$17,0))</x:f>
        <x:v>36.27844928689291</x:v>
      </x:c>
      <x:c r="AM3581" s="18" t="n">
        <x:f>AE3581*INDEX('07 Mode Capacity'!$P$6:$P$17,MATCH("INLAND-"&amp;I3581,'07 Mode Capacity'!$C$6:$C$17,0))</x:f>
        <x:v>23.454121017661464</x:v>
      </x:c>
      <x:c r="AN3581" s="18" t="n">
        <x:f>SUM(AJ3581:AM3581)</x:f>
        <x:v>60.60058209054186</x:v>
      </x:c>
      <x:c r="AO3581" s="17" t="n">
        <x:f>IF(N3581=0,1,AN3581/N3581)</x:f>
        <x:v>0.1795572802682722</x:v>
      </x:c>
      <x:c r="AP3581" s="11" t="str">
        <x:f>IF(AO3581&gt;='01 Controls'!$E$16,"PASS","FAIL")</x:f>
        <x:v>FAIL</x:v>
      </x:c>
      <x:c r="AQ3581" s="11" t="str">
        <x:v>UNQUANTIFIED</x:v>
      </x:c>
      <x:c r="AR3581" s="11" t="str">
        <x:v>Position-class planning record; serial item and receiver open</x:v>
      </x:c>
      <x:c r="AS3581" s="26"/>
      <x:c r="AT3581" s="26"/>
    </x:row>
    <x:row r="3582">
      <x:c r="C3582" s="11" t="str">
        <x:v>M5-CM-RDC-COL-12</x:v>
      </x:c>
      <x:c r="D3582" s="11" t="str">
        <x:v>M5</x:v>
      </x:c>
      <x:c r="E3582" s="11" t="str">
        <x:v>Drought and water</x:v>
      </x:c>
      <x:c r="F3582" s="11" t="str">
        <x:v>CM-RDC</x:v>
      </x:c>
      <x:c r="G3582" s="11" t="str">
        <x:v>Return and durable-continuity group</x:v>
      </x:c>
      <x:c r="H3582" s="11" t="str">
        <x:v>COL-12</x:v>
      </x:c>
      <x:c r="I3582" s="19" t="n">
        <x:v>24</x:v>
      </x:c>
      <x:c r="J3582" s="21" t="n">
        <x:v>5</x:v>
      </x:c>
      <x:c r="K3582" s="18" t="n">
        <x:f>'05 Cargo Register'!K446</x:f>
        <x:v>27</x:v>
      </x:c>
      <x:c r="L3582" s="18" t="n">
        <x:f>'05 Cargo Register'!N446</x:f>
        <x:v>3</x:v>
      </x:c>
      <x:c r="M3582" s="18" t="n">
        <x:f>'05 Cargo Register'!O446</x:f>
        <x:v>79.2</x:v>
      </x:c>
      <x:c r="N3582" s="18" t="n">
        <x:f>J3582*K3582</x:f>
        <x:v>135</x:v>
      </x:c>
      <x:c r="O3582" s="18" t="n">
        <x:f>J3582*L3582</x:f>
        <x:v>15</x:v>
      </x:c>
      <x:c r="P3582" s="18" t="n">
        <x:f>J3582*M3582</x:f>
        <x:v>396</x:v>
      </x:c>
      <x:c r="Q3582" s="22" t="n">
        <x:f>'01 Controls'!$E$29*'02 Cargo Classes'!$M$8</x:f>
        <x:v>0.1</x:v>
      </x:c>
      <x:c r="R3582" s="22" t="n">
        <x:f>'01 Controls'!$F$29*'02 Cargo Classes'!$N$8</x:f>
        <x:v>0</x:v>
      </x:c>
      <x:c r="S3582" s="22" t="n">
        <x:f>'01 Controls'!$G$29*'02 Cargo Classes'!$O$8</x:f>
        <x:v>0.96</x:v>
      </x:c>
      <x:c r="T3582" s="22" t="n">
        <x:f>'01 Controls'!$H$29*'02 Cargo Classes'!$P$8</x:f>
        <x:v>0.03</x:v>
      </x:c>
      <x:c r="U3582" s="22" t="n">
        <x:f>SUM(Q3582:T3582)</x:f>
        <x:v>1.09</x:v>
      </x:c>
      <x:c r="V3582" s="18" t="n">
        <x:f>IF(U3582=0,0,N3582*Q3582/U3582)</x:f>
        <x:v>12.38532110091743</x:v>
      </x:c>
      <x:c r="W3582" s="18" t="n">
        <x:f>IF(U3582=0,0,P3582*Q3582/U3582)</x:f>
        <x:v>36.330275229357795</x:v>
      </x:c>
      <x:c r="X3582" s="18" t="n">
        <x:f>MAX(V3582,W3582*'01 Controls'!$E$12)</x:f>
        <x:v>12.38532110091743</x:v>
      </x:c>
      <x:c r="Y3582" s="18" t="n">
        <x:f>IF(U3582=0,0,N3582*R3582/U3582)</x:f>
        <x:v>0</x:v>
      </x:c>
      <x:c r="Z3582" s="18" t="n">
        <x:f>IF(U3582=0,0,P3582*R3582/U3582)</x:f>
        <x:v>0</x:v>
      </x:c>
      <x:c r="AA3582" s="18" t="n">
        <x:f>MAX(Y3582,Z3582*'01 Controls'!$E$13)</x:f>
        <x:v>0</x:v>
      </x:c>
      <x:c r="AB3582" s="18" t="n">
        <x:f>IF(U3582=0,0,N3582*S3582/U3582)</x:f>
        <x:v>118.89908256880733</x:v>
      </x:c>
      <x:c r="AC3582" s="18" t="n">
        <x:f>IF(U3582=0,0,P3582*S3582/U3582)</x:f>
        <x:v>348.7706422018348</x:v>
      </x:c>
      <x:c r="AD3582" s="18" t="n">
        <x:f>MAX(AB3582,AC3582*'01 Controls'!$E$14)</x:f>
        <x:v>118.89908256880733</x:v>
      </x:c>
      <x:c r="AE3582" s="18" t="n">
        <x:f>IF(U3582=0,0,N3582*T3582/U3582)</x:f>
        <x:v>3.715596330275229</x:v>
      </x:c>
      <x:c r="AF3582" s="18" t="n">
        <x:f>IF(U3582=0,0,P3582*T3582/U3582)</x:f>
        <x:v>10.899082568807337</x:v>
      </x:c>
      <x:c r="AG3582" s="18" t="n">
        <x:f>MAX(AE3582,AF3582*'01 Controls'!$E$15)</x:f>
        <x:v>3.715596330275229</x:v>
      </x:c>
      <x:c r="AH3582" s="18" t="n">
        <x:f>SUM(V3582,Y3582,AB3582,AE3582)</x:f>
        <x:v>134.99999999999997</x:v>
      </x:c>
      <x:c r="AI3582" s="18" t="n">
        <x:f>N3582-AH3582</x:f>
        <x:v>2.842170943040401e-14</x:v>
      </x:c>
      <x:c r="AJ3582" s="18" t="n">
        <x:f>V3582*INDEX('07 Mode Capacity'!$P$6:$P$17,MATCH("AIR-"&amp;I3582,'07 Mode Capacity'!$C$6:$C$17,0))</x:f>
        <x:v>2.513155886077741</x:v>
      </x:c>
      <x:c r="AK3582" s="18" t="n">
        <x:f>Y3582*INDEX('07 Mode Capacity'!$P$6:$P$17,MATCH("OCEAN-"&amp;I3582,'07 Mode Capacity'!$C$6:$C$17,0))</x:f>
        <x:v>0</x:v>
      </x:c>
      <x:c r="AL3582" s="18" t="n">
        <x:f>AB3582*INDEX('07 Mode Capacity'!$P$6:$P$17,MATCH("LAND-"&amp;I3582,'07 Mode Capacity'!$C$6:$C$17,0))</x:f>
        <x:v>45.479008974991146</x:v>
      </x:c>
      <x:c r="AM3582" s="18" t="n">
        <x:f>AE3582*INDEX('07 Mode Capacity'!$P$6:$P$17,MATCH("INLAND-"&amp;I3582,'07 Mode Capacity'!$C$6:$C$17,0))</x:f>
        <x:v>3.715596330275229</x:v>
      </x:c>
      <x:c r="AN3582" s="18" t="n">
        <x:f>SUM(AJ3582:AM3582)</x:f>
        <x:v>51.70776119134412</x:v>
      </x:c>
      <x:c r="AO3582" s="17" t="n">
        <x:f>IF(N3582=0,1,AN3582/N3582)</x:f>
        <x:v>0.3830204532692157</x:v>
      </x:c>
      <x:c r="AP3582" s="11" t="str">
        <x:f>IF(AO3582&gt;='01 Controls'!$E$16,"PASS","FAIL")</x:f>
        <x:v>FAIL</x:v>
      </x:c>
      <x:c r="AQ3582" s="11" t="str">
        <x:v>UNQUANTIFIED</x:v>
      </x:c>
      <x:c r="AR3582" s="11" t="str">
        <x:v>Position-class planning record; serial item and receiver open</x:v>
      </x:c>
      <x:c r="AS3582" s="26"/>
      <x:c r="AT3582" s="26"/>
    </x:row>
    <x:row r="3583">
      <x:c r="C3583" s="11" t="str">
        <x:v>M5-CM-RDC-BAT-22</x:v>
      </x:c>
      <x:c r="D3583" s="11" t="str">
        <x:v>M5</x:v>
      </x:c>
      <x:c r="E3583" s="11" t="str">
        <x:v>Drought and water</x:v>
      </x:c>
      <x:c r="F3583" s="11" t="str">
        <x:v>CM-RDC</x:v>
      </x:c>
      <x:c r="G3583" s="11" t="str">
        <x:v>Return and durable-continuity group</x:v>
      </x:c>
      <x:c r="H3583" s="11" t="str">
        <x:v>BAT-22</x:v>
      </x:c>
      <x:c r="I3583" s="19" t="n">
        <x:v>48</x:v>
      </x:c>
      <x:c r="J3583" s="21" t="n">
        <x:v>5</x:v>
      </x:c>
      <x:c r="K3583" s="18" t="n">
        <x:f>'05 Cargo Register'!K447</x:f>
        <x:v>33.75</x:v>
      </x:c>
      <x:c r="L3583" s="18" t="n">
        <x:f>'05 Cargo Register'!N447</x:f>
        <x:v>2</x:v>
      </x:c>
      <x:c r="M3583" s="18" t="n">
        <x:f>'05 Cargo Register'!O447</x:f>
        <x:v>52.800000000000004</x:v>
      </x:c>
      <x:c r="N3583" s="18" t="n">
        <x:f>J3583*K3583</x:f>
        <x:v>168.75</x:v>
      </x:c>
      <x:c r="O3583" s="18" t="n">
        <x:f>J3583*L3583</x:f>
        <x:v>10</x:v>
      </x:c>
      <x:c r="P3583" s="18" t="n">
        <x:f>J3583*M3583</x:f>
        <x:v>264</x:v>
      </x:c>
      <x:c r="Q3583" s="22" t="n">
        <x:f>'01 Controls'!$E$29*'02 Cargo Classes'!$M$9</x:f>
        <x:v>0</x:v>
      </x:c>
      <x:c r="R3583" s="22" t="n">
        <x:f>'01 Controls'!$F$29*'02 Cargo Classes'!$N$9</x:f>
        <x:v>0</x:v>
      </x:c>
      <x:c r="S3583" s="22" t="n">
        <x:f>'01 Controls'!$G$29*'02 Cargo Classes'!$O$9</x:f>
        <x:v>0.8</x:v>
      </x:c>
      <x:c r="T3583" s="22" t="n">
        <x:f>'01 Controls'!$H$29*'02 Cargo Classes'!$P$9</x:f>
        <x:v>0.075</x:v>
      </x:c>
      <x:c r="U3583" s="22" t="n">
        <x:f>SUM(Q3583:T3583)</x:f>
        <x:v>0.875</x:v>
      </x:c>
      <x:c r="V3583" s="18" t="n">
        <x:f>IF(U3583=0,0,N3583*Q3583/U3583)</x:f>
        <x:v>0</x:v>
      </x:c>
      <x:c r="W3583" s="18" t="n">
        <x:f>IF(U3583=0,0,P3583*Q3583/U3583)</x:f>
        <x:v>0</x:v>
      </x:c>
      <x:c r="X3583" s="18" t="n">
        <x:f>MAX(V3583,W3583*'01 Controls'!$E$12)</x:f>
        <x:v>0</x:v>
      </x:c>
      <x:c r="Y3583" s="18" t="n">
        <x:f>IF(U3583=0,0,N3583*R3583/U3583)</x:f>
        <x:v>0</x:v>
      </x:c>
      <x:c r="Z3583" s="18" t="n">
        <x:f>IF(U3583=0,0,P3583*R3583/U3583)</x:f>
        <x:v>0</x:v>
      </x:c>
      <x:c r="AA3583" s="18" t="n">
        <x:f>MAX(Y3583,Z3583*'01 Controls'!$E$13)</x:f>
        <x:v>0</x:v>
      </x:c>
      <x:c r="AB3583" s="18" t="n">
        <x:f>IF(U3583=0,0,N3583*S3583/U3583)</x:f>
        <x:v>154.28571428571428</x:v>
      </x:c>
      <x:c r="AC3583" s="18" t="n">
        <x:f>IF(U3583=0,0,P3583*S3583/U3583)</x:f>
        <x:v>241.3714285714286</x:v>
      </x:c>
      <x:c r="AD3583" s="18" t="n">
        <x:f>MAX(AB3583,AC3583*'01 Controls'!$E$14)</x:f>
        <x:v>154.28571428571428</x:v>
      </x:c>
      <x:c r="AE3583" s="18" t="n">
        <x:f>IF(U3583=0,0,N3583*T3583/U3583)</x:f>
        <x:v>14.464285714285714</x:v>
      </x:c>
      <x:c r="AF3583" s="18" t="n">
        <x:f>IF(U3583=0,0,P3583*T3583/U3583)</x:f>
        <x:v>22.62857142857143</x:v>
      </x:c>
      <x:c r="AG3583" s="18" t="n">
        <x:f>MAX(AE3583,AF3583*'01 Controls'!$E$15)</x:f>
        <x:v>14.464285714285714</x:v>
      </x:c>
      <x:c r="AH3583" s="18" t="n">
        <x:f>SUM(V3583,Y3583,AB3583,AE3583)</x:f>
        <x:v>168.75</x:v>
      </x:c>
      <x:c r="AI3583" s="18" t="n">
        <x:f>N3583-AH3583</x:f>
        <x:v>0</x:v>
      </x:c>
      <x:c r="AJ3583" s="18" t="n">
        <x:f>V3583*INDEX('07 Mode Capacity'!$P$6:$P$17,MATCH("AIR-"&amp;I3583,'07 Mode Capacity'!$C$6:$C$17,0))</x:f>
        <x:v>0</x:v>
      </x:c>
      <x:c r="AK3583" s="18" t="n">
        <x:f>Y3583*INDEX('07 Mode Capacity'!$P$6:$P$17,MATCH("OCEAN-"&amp;I3583,'07 Mode Capacity'!$C$6:$C$17,0))</x:f>
        <x:v>0</x:v>
      </x:c>
      <x:c r="AL3583" s="18" t="n">
        <x:f>AB3583*INDEX('07 Mode Capacity'!$P$6:$P$17,MATCH("LAND-"&amp;I3583,'07 Mode Capacity'!$C$6:$C$17,0))</x:f>
        <x:v>18.830242725101552</x:v>
      </x:c>
      <x:c r="AM3583" s="18" t="n">
        <x:f>AE3583*INDEX('07 Mode Capacity'!$P$6:$P$17,MATCH("INLAND-"&amp;I3583,'07 Mode Capacity'!$C$6:$C$17,0))</x:f>
        <x:v>9.130354253303926</x:v>
      </x:c>
      <x:c r="AN3583" s="18" t="n">
        <x:f>SUM(AJ3583:AM3583)</x:f>
        <x:v>27.960596978405476</x:v>
      </x:c>
      <x:c r="AO3583" s="17" t="n">
        <x:f>IF(N3583=0,1,AN3583/N3583)</x:f>
        <x:v>0.16569242653869912</x:v>
      </x:c>
      <x:c r="AP3583" s="11" t="str">
        <x:f>IF(AO3583&gt;='01 Controls'!$E$16,"PASS","FAIL")</x:f>
        <x:v>FAIL</x:v>
      </x:c>
      <x:c r="AQ3583" s="11" t="str">
        <x:v>UNQUANTIFIED</x:v>
      </x:c>
      <x:c r="AR3583" s="11" t="str">
        <x:v>Position-class planning record; serial item and receiver open</x:v>
      </x:c>
      <x:c r="AS3583" s="26"/>
      <x:c r="AT3583" s="26"/>
    </x:row>
    <x:row r="3584">
      <x:c r="C3584" s="11" t="str">
        <x:v>M5-CM-RDC-TNK-20</x:v>
      </x:c>
      <x:c r="D3584" s="11" t="str">
        <x:v>M5</x:v>
      </x:c>
      <x:c r="E3584" s="11" t="str">
        <x:v>Drought and water</x:v>
      </x:c>
      <x:c r="F3584" s="11" t="str">
        <x:v>CM-RDC</x:v>
      </x:c>
      <x:c r="G3584" s="11" t="str">
        <x:v>Return and durable-continuity group</x:v>
      </x:c>
      <x:c r="H3584" s="11" t="str">
        <x:v>TNK-20</x:v>
      </x:c>
      <x:c r="I3584" s="19" t="n">
        <x:v>48</x:v>
      </x:c>
      <x:c r="J3584" s="21" t="n">
        <x:v>5</x:v>
      </x:c>
      <x:c r="K3584" s="18" t="n">
        <x:f>'05 Cargo Register'!K448</x:f>
        <x:v>33.75</x:v>
      </x:c>
      <x:c r="L3584" s="18" t="n">
        <x:f>'05 Cargo Register'!N448</x:f>
        <x:v>2</x:v>
      </x:c>
      <x:c r="M3584" s="18" t="n">
        <x:f>'05 Cargo Register'!O448</x:f>
        <x:v>42.5</x:v>
      </x:c>
      <x:c r="N3584" s="18" t="n">
        <x:f>J3584*K3584</x:f>
        <x:v>168.75</x:v>
      </x:c>
      <x:c r="O3584" s="18" t="n">
        <x:f>J3584*L3584</x:f>
        <x:v>10</x:v>
      </x:c>
      <x:c r="P3584" s="18" t="n">
        <x:f>J3584*M3584</x:f>
        <x:v>212.5</x:v>
      </x:c>
      <x:c r="Q3584" s="22" t="n">
        <x:f>'01 Controls'!$E$29*'02 Cargo Classes'!$M$10</x:f>
        <x:v>0</x:v>
      </x:c>
      <x:c r="R3584" s="22" t="n">
        <x:f>'01 Controls'!$F$29*'02 Cargo Classes'!$N$10</x:f>
        <x:v>0</x:v>
      </x:c>
      <x:c r="S3584" s="22" t="n">
        <x:f>'01 Controls'!$G$29*'02 Cargo Classes'!$O$10</x:f>
        <x:v>0.8</x:v>
      </x:c>
      <x:c r="T3584" s="22" t="n">
        <x:f>'01 Controls'!$H$29*'02 Cargo Classes'!$P$10</x:f>
        <x:v>0.15</x:v>
      </x:c>
      <x:c r="U3584" s="22" t="n">
        <x:f>SUM(Q3584:T3584)</x:f>
        <x:v>0.9500000000000001</x:v>
      </x:c>
      <x:c r="V3584" s="18" t="n">
        <x:f>IF(U3584=0,0,N3584*Q3584/U3584)</x:f>
        <x:v>0</x:v>
      </x:c>
      <x:c r="W3584" s="18" t="n">
        <x:f>IF(U3584=0,0,P3584*Q3584/U3584)</x:f>
        <x:v>0</x:v>
      </x:c>
      <x:c r="X3584" s="18" t="n">
        <x:f>MAX(V3584,W3584*'01 Controls'!$E$12)</x:f>
        <x:v>0</x:v>
      </x:c>
      <x:c r="Y3584" s="18" t="n">
        <x:f>IF(U3584=0,0,N3584*R3584/U3584)</x:f>
        <x:v>0</x:v>
      </x:c>
      <x:c r="Z3584" s="18" t="n">
        <x:f>IF(U3584=0,0,P3584*R3584/U3584)</x:f>
        <x:v>0</x:v>
      </x:c>
      <x:c r="AA3584" s="18" t="n">
        <x:f>MAX(Y3584,Z3584*'01 Controls'!$E$13)</x:f>
        <x:v>0</x:v>
      </x:c>
      <x:c r="AB3584" s="18" t="n">
        <x:f>IF(U3584=0,0,N3584*S3584/U3584)</x:f>
        <x:v>142.10526315789474</x:v>
      </x:c>
      <x:c r="AC3584" s="18" t="n">
        <x:f>IF(U3584=0,0,P3584*S3584/U3584)</x:f>
        <x:v>178.94736842105263</x:v>
      </x:c>
      <x:c r="AD3584" s="18" t="n">
        <x:f>MAX(AB3584,AC3584*'01 Controls'!$E$14)</x:f>
        <x:v>142.10526315789474</x:v>
      </x:c>
      <x:c r="AE3584" s="18" t="n">
        <x:f>IF(U3584=0,0,N3584*T3584/U3584)</x:f>
        <x:v>26.64473684210526</x:v>
      </x:c>
      <x:c r="AF3584" s="18" t="n">
        <x:f>IF(U3584=0,0,P3584*T3584/U3584)</x:f>
        <x:v>33.55263157894736</x:v>
      </x:c>
      <x:c r="AG3584" s="18" t="n">
        <x:f>MAX(AE3584,AF3584*'01 Controls'!$E$15)</x:f>
        <x:v>26.64473684210526</x:v>
      </x:c>
      <x:c r="AH3584" s="18" t="n">
        <x:f>SUM(V3584,Y3584,AB3584,AE3584)</x:f>
        <x:v>168.75</x:v>
      </x:c>
      <x:c r="AI3584" s="18" t="n">
        <x:f>N3584-AH3584</x:f>
        <x:v>0</x:v>
      </x:c>
      <x:c r="AJ3584" s="18" t="n">
        <x:f>V3584*INDEX('07 Mode Capacity'!$P$6:$P$17,MATCH("AIR-"&amp;I3584,'07 Mode Capacity'!$C$6:$C$17,0))</x:f>
        <x:v>0</x:v>
      </x:c>
      <x:c r="AK3584" s="18" t="n">
        <x:f>Y3584*INDEX('07 Mode Capacity'!$P$6:$P$17,MATCH("OCEAN-"&amp;I3584,'07 Mode Capacity'!$C$6:$C$17,0))</x:f>
        <x:v>0</x:v>
      </x:c>
      <x:c r="AL3584" s="18" t="n">
        <x:f>AB3584*INDEX('07 Mode Capacity'!$P$6:$P$17,MATCH("LAND-"&amp;I3584,'07 Mode Capacity'!$C$6:$C$17,0))</x:f>
        <x:v>17.343644615225116</x:v>
      </x:c>
      <x:c r="AM3584" s="18" t="n">
        <x:f>AE3584*INDEX('07 Mode Capacity'!$P$6:$P$17,MATCH("INLAND-"&amp;I3584,'07 Mode Capacity'!$C$6:$C$17,0))</x:f>
        <x:v>16.81907362450723</x:v>
      </x:c>
      <x:c r="AN3584" s="18" t="n">
        <x:f>SUM(AJ3584:AM3584)</x:f>
        <x:v>34.16271823973234</x:v>
      </x:c>
      <x:c r="AO3584" s="17" t="n">
        <x:f>IF(N3584=0,1,AN3584/N3584)</x:f>
        <x:v>0.2024457377169324</x:v>
      </x:c>
      <x:c r="AP3584" s="11" t="str">
        <x:f>IF(AO3584&gt;='01 Controls'!$E$16,"PASS","FAIL")</x:f>
        <x:v>FAIL</x:v>
      </x:c>
      <x:c r="AQ3584" s="11" t="str">
        <x:v>UNQUANTIFIED</x:v>
      </x:c>
      <x:c r="AR3584" s="11" t="str">
        <x:v>Position-class planning record; serial item and receiver open</x:v>
      </x:c>
      <x:c r="AS3584" s="26"/>
      <x:c r="AT3584" s="26"/>
    </x:row>
    <x:row r="3585">
      <x:c r="C3585" s="11" t="str">
        <x:v>M5-CM-RDC-FLR-24</x:v>
      </x:c>
      <x:c r="D3585" s="11" t="str">
        <x:v>M5</x:v>
      </x:c>
      <x:c r="E3585" s="11" t="str">
        <x:v>Drought and water</x:v>
      </x:c>
      <x:c r="F3585" s="11" t="str">
        <x:v>CM-RDC</x:v>
      </x:c>
      <x:c r="G3585" s="11" t="str">
        <x:v>Return and durable-continuity group</x:v>
      </x:c>
      <x:c r="H3585" s="11" t="str">
        <x:v>FLR-24</x:v>
      </x:c>
      <x:c r="I3585" s="19" t="n">
        <x:v>48</x:v>
      </x:c>
      <x:c r="J3585" s="21" t="n">
        <x:v>5</x:v>
      </x:c>
      <x:c r="K3585" s="18" t="n">
        <x:f>'05 Cargo Register'!K449</x:f>
        <x:v>54</x:v>
      </x:c>
      <x:c r="L3585" s="18" t="n">
        <x:f>'05 Cargo Register'!N449</x:f>
        <x:v>3</x:v>
      </x:c>
      <x:c r="M3585" s="18" t="n">
        <x:f>'05 Cargo Register'!O449</x:f>
        <x:v>96</x:v>
      </x:c>
      <x:c r="N3585" s="18" t="n">
        <x:f>J3585*K3585</x:f>
        <x:v>270</x:v>
      </x:c>
      <x:c r="O3585" s="18" t="n">
        <x:f>J3585*L3585</x:f>
        <x:v>15</x:v>
      </x:c>
      <x:c r="P3585" s="18" t="n">
        <x:f>J3585*M3585</x:f>
        <x:v>480</x:v>
      </x:c>
      <x:c r="Q3585" s="22" t="n">
        <x:f>'01 Controls'!$E$29*'02 Cargo Classes'!$M$11</x:f>
        <x:v>0</x:v>
      </x:c>
      <x:c r="R3585" s="22" t="n">
        <x:f>'01 Controls'!$F$29*'02 Cargo Classes'!$N$11</x:f>
        <x:v>0</x:v>
      </x:c>
      <x:c r="S3585" s="22" t="n">
        <x:f>'01 Controls'!$G$29*'02 Cargo Classes'!$O$11</x:f>
        <x:v>0.8</x:v>
      </x:c>
      <x:c r="T3585" s="22" t="n">
        <x:f>'01 Controls'!$H$29*'02 Cargo Classes'!$P$11</x:f>
        <x:v>0.12</x:v>
      </x:c>
      <x:c r="U3585" s="22" t="n">
        <x:f>SUM(Q3585:T3585)</x:f>
        <x:v>0.92</x:v>
      </x:c>
      <x:c r="V3585" s="18" t="n">
        <x:f>IF(U3585=0,0,N3585*Q3585/U3585)</x:f>
        <x:v>0</x:v>
      </x:c>
      <x:c r="W3585" s="18" t="n">
        <x:f>IF(U3585=0,0,P3585*Q3585/U3585)</x:f>
        <x:v>0</x:v>
      </x:c>
      <x:c r="X3585" s="18" t="n">
        <x:f>MAX(V3585,W3585*'01 Controls'!$E$12)</x:f>
        <x:v>0</x:v>
      </x:c>
      <x:c r="Y3585" s="18" t="n">
        <x:f>IF(U3585=0,0,N3585*R3585/U3585)</x:f>
        <x:v>0</x:v>
      </x:c>
      <x:c r="Z3585" s="18" t="n">
        <x:f>IF(U3585=0,0,P3585*R3585/U3585)</x:f>
        <x:v>0</x:v>
      </x:c>
      <x:c r="AA3585" s="18" t="n">
        <x:f>MAX(Y3585,Z3585*'01 Controls'!$E$13)</x:f>
        <x:v>0</x:v>
      </x:c>
      <x:c r="AB3585" s="18" t="n">
        <x:f>IF(U3585=0,0,N3585*S3585/U3585)</x:f>
        <x:v>234.78260869565216</x:v>
      </x:c>
      <x:c r="AC3585" s="18" t="n">
        <x:f>IF(U3585=0,0,P3585*S3585/U3585)</x:f>
        <x:v>417.39130434782606</x:v>
      </x:c>
      <x:c r="AD3585" s="18" t="n">
        <x:f>MAX(AB3585,AC3585*'01 Controls'!$E$14)</x:f>
        <x:v>234.78260869565216</x:v>
      </x:c>
      <x:c r="AE3585" s="18" t="n">
        <x:f>IF(U3585=0,0,N3585*T3585/U3585)</x:f>
        <x:v>35.21739130434782</x:v>
      </x:c>
      <x:c r="AF3585" s="18" t="n">
        <x:f>IF(U3585=0,0,P3585*T3585/U3585)</x:f>
        <x:v>62.60869565217391</x:v>
      </x:c>
      <x:c r="AG3585" s="18" t="n">
        <x:f>MAX(AE3585,AF3585*'01 Controls'!$E$15)</x:f>
        <x:v>35.21739130434782</x:v>
      </x:c>
      <x:c r="AH3585" s="18" t="n">
        <x:f>SUM(V3585,Y3585,AB3585,AE3585)</x:f>
        <x:v>270</x:v>
      </x:c>
      <x:c r="AI3585" s="18" t="n">
        <x:f>N3585-AH3585</x:f>
        <x:v>0</x:v>
      </x:c>
      <x:c r="AJ3585" s="18" t="n">
        <x:f>V3585*INDEX('07 Mode Capacity'!$P$6:$P$17,MATCH("AIR-"&amp;I3585,'07 Mode Capacity'!$C$6:$C$17,0))</x:f>
        <x:v>0</x:v>
      </x:c>
      <x:c r="AK3585" s="18" t="n">
        <x:f>Y3585*INDEX('07 Mode Capacity'!$P$6:$P$17,MATCH("OCEAN-"&amp;I3585,'07 Mode Capacity'!$C$6:$C$17,0))</x:f>
        <x:v>0</x:v>
      </x:c>
      <x:c r="AL3585" s="18" t="n">
        <x:f>AB3585*INDEX('07 Mode Capacity'!$P$6:$P$17,MATCH("LAND-"&amp;I3585,'07 Mode Capacity'!$C$6:$C$17,0))</x:f>
        <x:v>28.654717190371926</x:v>
      </x:c>
      <x:c r="AM3585" s="18" t="n">
        <x:f>AE3585*INDEX('07 Mode Capacity'!$P$6:$P$17,MATCH("INLAND-"&amp;I3585,'07 Mode Capacity'!$C$6:$C$17,0))</x:f>
        <x:v>22.230427747174772</x:v>
      </x:c>
      <x:c r="AN3585" s="18" t="n">
        <x:f>SUM(AJ3585:AM3585)</x:f>
        <x:v>50.8851449375467</x:v>
      </x:c>
      <x:c r="AO3585" s="17" t="n">
        <x:f>IF(N3585=0,1,AN3585/N3585)</x:f>
        <x:v>0.18846349976869148</x:v>
      </x:c>
      <x:c r="AP3585" s="11" t="str">
        <x:f>IF(AO3585&gt;='01 Controls'!$E$16,"PASS","FAIL")</x:f>
        <x:v>FAIL</x:v>
      </x:c>
      <x:c r="AQ3585" s="11" t="str">
        <x:v>UNQUANTIFIED</x:v>
      </x:c>
      <x:c r="AR3585" s="11" t="str">
        <x:v>Position-class planning record; serial item and receiver open</x:v>
      </x:c>
      <x:c r="AS3585" s="26"/>
      <x:c r="AT3585" s="26"/>
    </x:row>
    <x:row r="3586">
      <x:c r="C3586" s="11" t="str">
        <x:v>M5-CM-RDC-ROL-30</x:v>
      </x:c>
      <x:c r="D3586" s="11" t="str">
        <x:v>M5</x:v>
      </x:c>
      <x:c r="E3586" s="11" t="str">
        <x:v>Drought and water</x:v>
      </x:c>
      <x:c r="F3586" s="11" t="str">
        <x:v>CM-RDC</x:v>
      </x:c>
      <x:c r="G3586" s="11" t="str">
        <x:v>Return and durable-continuity group</x:v>
      </x:c>
      <x:c r="H3586" s="11" t="str">
        <x:v>ROL-30</x:v>
      </x:c>
      <x:c r="I3586" s="19" t="n">
        <x:v>48</x:v>
      </x:c>
      <x:c r="J3586" s="21" t="n">
        <x:v>5</x:v>
      </x:c>
      <x:c r="K3586" s="18" t="n">
        <x:f>'05 Cargo Register'!K450</x:f>
        <x:v>243</x:v>
      </x:c>
      <x:c r="L3586" s="18" t="n">
        <x:f>'05 Cargo Register'!N450</x:f>
        <x:v>11</x:v>
      </x:c>
      <x:c r="M3586" s="18" t="n">
        <x:f>'05 Cargo Register'!O450</x:f>
        <x:v>701.25</x:v>
      </x:c>
      <x:c r="N3586" s="18" t="n">
        <x:f>J3586*K3586</x:f>
        <x:v>1215</x:v>
      </x:c>
      <x:c r="O3586" s="18" t="n">
        <x:f>J3586*L3586</x:f>
        <x:v>55</x:v>
      </x:c>
      <x:c r="P3586" s="18" t="n">
        <x:f>J3586*M3586</x:f>
        <x:v>3506.25</x:v>
      </x:c>
      <x:c r="Q3586" s="22" t="n">
        <x:f>'01 Controls'!$E$29*'02 Cargo Classes'!$M$12</x:f>
        <x:v>0</x:v>
      </x:c>
      <x:c r="R3586" s="22" t="n">
        <x:f>'01 Controls'!$F$29*'02 Cargo Classes'!$N$12</x:f>
        <x:v>0</x:v>
      </x:c>
      <x:c r="S3586" s="22" t="n">
        <x:f>'01 Controls'!$G$29*'02 Cargo Classes'!$O$12</x:f>
        <x:v>1.2000000000000002</x:v>
      </x:c>
      <x:c r="T3586" s="22" t="n">
        <x:f>'01 Controls'!$H$29*'02 Cargo Classes'!$P$12</x:f>
        <x:v>0.09</x:v>
      </x:c>
      <x:c r="U3586" s="22" t="n">
        <x:f>SUM(Q3586:T3586)</x:f>
        <x:v>1.2900000000000003</x:v>
      </x:c>
      <x:c r="V3586" s="18" t="n">
        <x:f>IF(U3586=0,0,N3586*Q3586/U3586)</x:f>
        <x:v>0</x:v>
      </x:c>
      <x:c r="W3586" s="18" t="n">
        <x:f>IF(U3586=0,0,P3586*Q3586/U3586)</x:f>
        <x:v>0</x:v>
      </x:c>
      <x:c r="X3586" s="18" t="n">
        <x:f>MAX(V3586,W3586*'01 Controls'!$E$12)</x:f>
        <x:v>0</x:v>
      </x:c>
      <x:c r="Y3586" s="18" t="n">
        <x:f>IF(U3586=0,0,N3586*R3586/U3586)</x:f>
        <x:v>0</x:v>
      </x:c>
      <x:c r="Z3586" s="18" t="n">
        <x:f>IF(U3586=0,0,P3586*R3586/U3586)</x:f>
        <x:v>0</x:v>
      </x:c>
      <x:c r="AA3586" s="18" t="n">
        <x:f>MAX(Y3586,Z3586*'01 Controls'!$E$13)</x:f>
        <x:v>0</x:v>
      </x:c>
      <x:c r="AB3586" s="18" t="n">
        <x:f>IF(U3586=0,0,N3586*S3586/U3586)</x:f>
        <x:v>1130.2325581395348</x:v>
      </x:c>
      <x:c r="AC3586" s="18" t="n">
        <x:f>IF(U3586=0,0,P3586*S3586/U3586)</x:f>
        <x:v>3261.6279069767443</x:v>
      </x:c>
      <x:c r="AD3586" s="18" t="n">
        <x:f>MAX(AB3586,AC3586*'01 Controls'!$E$14)</x:f>
        <x:v>1130.2325581395348</x:v>
      </x:c>
      <x:c r="AE3586" s="18" t="n">
        <x:f>IF(U3586=0,0,N3586*T3586/U3586)</x:f>
        <x:v>84.7674418604651</x:v>
      </x:c>
      <x:c r="AF3586" s="18" t="n">
        <x:f>IF(U3586=0,0,P3586*T3586/U3586)</x:f>
        <x:v>244.62209302325576</x:v>
      </x:c>
      <x:c r="AG3586" s="18" t="n">
        <x:f>MAX(AE3586,AF3586*'01 Controls'!$E$15)</x:f>
        <x:v>84.7674418604651</x:v>
      </x:c>
      <x:c r="AH3586" s="18" t="n">
        <x:f>SUM(V3586,Y3586,AB3586,AE3586)</x:f>
        <x:v>1215</x:v>
      </x:c>
      <x:c r="AI3586" s="18" t="n">
        <x:f>N3586-AH3586</x:f>
        <x:v>0</x:v>
      </x:c>
      <x:c r="AJ3586" s="18" t="n">
        <x:f>V3586*INDEX('07 Mode Capacity'!$P$6:$P$17,MATCH("AIR-"&amp;I3586,'07 Mode Capacity'!$C$6:$C$17,0))</x:f>
        <x:v>0</x:v>
      </x:c>
      <x:c r="AK3586" s="18" t="n">
        <x:f>Y3586*INDEX('07 Mode Capacity'!$P$6:$P$17,MATCH("OCEAN-"&amp;I3586,'07 Mode Capacity'!$C$6:$C$17,0))</x:f>
        <x:v>0</x:v>
      </x:c>
      <x:c r="AL3586" s="18" t="n">
        <x:f>AB3586*INDEX('07 Mode Capacity'!$P$6:$P$17,MATCH("LAND-"&amp;I3586,'07 Mode Capacity'!$C$6:$C$17,0))</x:f>
        <x:v>137.94247577690672</x:v>
      </x:c>
      <x:c r="AM3586" s="18" t="n">
        <x:f>AE3586*INDEX('07 Mode Capacity'!$P$6:$P$17,MATCH("INLAND-"&amp;I3586,'07 Mode Capacity'!$C$6:$C$17,0))</x:f>
        <x:v>53.50812260075788</x:v>
      </x:c>
      <x:c r="AN3586" s="18" t="n">
        <x:f>SUM(AJ3586:AM3586)</x:f>
        <x:v>191.4505983776646</x:v>
      </x:c>
      <x:c r="AO3586" s="17" t="n">
        <x:f>IF(N3586=0,1,AN3586/N3586)</x:f>
        <x:v>0.15757250895281036</x:v>
      </x:c>
      <x:c r="AP3586" s="11" t="str">
        <x:f>IF(AO3586&gt;='01 Controls'!$E$16,"PASS","FAIL")</x:f>
        <x:v>FAIL</x:v>
      </x:c>
      <x:c r="AQ3586" s="11" t="str">
        <x:v>UNQUANTIFIED</x:v>
      </x:c>
      <x:c r="AR3586" s="11" t="str">
        <x:v>Position-class planning record; serial item and receiver open</x:v>
      </x:c>
      <x:c r="AS3586" s="26"/>
      <x:c r="AT3586" s="26"/>
    </x:row>
    <x:row r="3587">
      <x:c r="C3587" s="11" t="str">
        <x:v>M5-CM-RDC-LIN-18</x:v>
      </x:c>
      <x:c r="D3587" s="11" t="str">
        <x:v>M5</x:v>
      </x:c>
      <x:c r="E3587" s="11" t="str">
        <x:v>Drought and water</x:v>
      </x:c>
      <x:c r="F3587" s="11" t="str">
        <x:v>CM-RDC</x:v>
      </x:c>
      <x:c r="G3587" s="11" t="str">
        <x:v>Return and durable-continuity group</x:v>
      </x:c>
      <x:c r="H3587" s="11" t="str">
        <x:v>LIN-18</x:v>
      </x:c>
      <x:c r="I3587" s="19" t="n">
        <x:v>72</x:v>
      </x:c>
      <x:c r="J3587" s="21" t="n">
        <x:v>5</x:v>
      </x:c>
      <x:c r="K3587" s="18" t="n">
        <x:f>'05 Cargo Register'!K451</x:f>
        <x:v>27</x:v>
      </x:c>
      <x:c r="L3587" s="18" t="n">
        <x:f>'05 Cargo Register'!N451</x:f>
        <x:v>2</x:v>
      </x:c>
      <x:c r="M3587" s="18" t="n">
        <x:f>'05 Cargo Register'!O451</x:f>
        <x:v>88</x:v>
      </x:c>
      <x:c r="N3587" s="18" t="n">
        <x:f>J3587*K3587</x:f>
        <x:v>135</x:v>
      </x:c>
      <x:c r="O3587" s="18" t="n">
        <x:f>J3587*L3587</x:f>
        <x:v>10</x:v>
      </x:c>
      <x:c r="P3587" s="18" t="n">
        <x:f>J3587*M3587</x:f>
        <x:v>440</x:v>
      </x:c>
      <x:c r="Q3587" s="22" t="n">
        <x:f>'01 Controls'!$E$29*'02 Cargo Classes'!$M$13</x:f>
        <x:v>0</x:v>
      </x:c>
      <x:c r="R3587" s="22" t="n">
        <x:f>'01 Controls'!$F$29*'02 Cargo Classes'!$N$13</x:f>
        <x:v>0</x:v>
      </x:c>
      <x:c r="S3587" s="22" t="n">
        <x:f>'01 Controls'!$G$29*'02 Cargo Classes'!$O$13</x:f>
        <x:v>0.8</x:v>
      </x:c>
      <x:c r="T3587" s="22" t="n">
        <x:f>'01 Controls'!$H$29*'02 Cargo Classes'!$P$13</x:f>
        <x:v>0.15</x:v>
      </x:c>
      <x:c r="U3587" s="22" t="n">
        <x:f>SUM(Q3587:T3587)</x:f>
        <x:v>0.9500000000000001</x:v>
      </x:c>
      <x:c r="V3587" s="18" t="n">
        <x:f>IF(U3587=0,0,N3587*Q3587/U3587)</x:f>
        <x:v>0</x:v>
      </x:c>
      <x:c r="W3587" s="18" t="n">
        <x:f>IF(U3587=0,0,P3587*Q3587/U3587)</x:f>
        <x:v>0</x:v>
      </x:c>
      <x:c r="X3587" s="18" t="n">
        <x:f>MAX(V3587,W3587*'01 Controls'!$E$12)</x:f>
        <x:v>0</x:v>
      </x:c>
      <x:c r="Y3587" s="18" t="n">
        <x:f>IF(U3587=0,0,N3587*R3587/U3587)</x:f>
        <x:v>0</x:v>
      </x:c>
      <x:c r="Z3587" s="18" t="n">
        <x:f>IF(U3587=0,0,P3587*R3587/U3587)</x:f>
        <x:v>0</x:v>
      </x:c>
      <x:c r="AA3587" s="18" t="n">
        <x:f>MAX(Y3587,Z3587*'01 Controls'!$E$13)</x:f>
        <x:v>0</x:v>
      </x:c>
      <x:c r="AB3587" s="18" t="n">
        <x:f>IF(U3587=0,0,N3587*S3587/U3587)</x:f>
        <x:v>113.68421052631578</x:v>
      </x:c>
      <x:c r="AC3587" s="18" t="n">
        <x:f>IF(U3587=0,0,P3587*S3587/U3587)</x:f>
        <x:v>370.52631578947364</x:v>
      </x:c>
      <x:c r="AD3587" s="18" t="n">
        <x:f>MAX(AB3587,AC3587*'01 Controls'!$E$14)</x:f>
        <x:v>113.68421052631578</x:v>
      </x:c>
      <x:c r="AE3587" s="18" t="n">
        <x:f>IF(U3587=0,0,N3587*T3587/U3587)</x:f>
        <x:v>21.31578947368421</x:v>
      </x:c>
      <x:c r="AF3587" s="18" t="n">
        <x:f>IF(U3587=0,0,P3587*T3587/U3587)</x:f>
        <x:v>69.47368421052632</x:v>
      </x:c>
      <x:c r="AG3587" s="18" t="n">
        <x:f>MAX(AE3587,AF3587*'01 Controls'!$E$15)</x:f>
        <x:v>21.31578947368421</x:v>
      </x:c>
      <x:c r="AH3587" s="18" t="n">
        <x:f>SUM(V3587,Y3587,AB3587,AE3587)</x:f>
        <x:v>135</x:v>
      </x:c>
      <x:c r="AI3587" s="18" t="n">
        <x:f>N3587-AH3587</x:f>
        <x:v>0</x:v>
      </x:c>
      <x:c r="AJ3587" s="18" t="n">
        <x:f>V3587*INDEX('07 Mode Capacity'!$P$6:$P$17,MATCH("AIR-"&amp;I3587,'07 Mode Capacity'!$C$6:$C$17,0))</x:f>
        <x:v>0</x:v>
      </x:c>
      <x:c r="AK3587" s="18" t="n">
        <x:f>Y3587*INDEX('07 Mode Capacity'!$P$6:$P$17,MATCH("OCEAN-"&amp;I3587,'07 Mode Capacity'!$C$6:$C$17,0))</x:f>
        <x:v>0</x:v>
      </x:c>
      <x:c r="AL3587" s="18" t="n">
        <x:f>AB3587*INDEX('07 Mode Capacity'!$P$6:$P$17,MATCH("LAND-"&amp;I3587,'07 Mode Capacity'!$C$6:$C$17,0))</x:f>
        <x:v>81.28537292237685</x:v>
      </x:c>
      <x:c r="AM3587" s="18" t="n">
        <x:f>AE3587*INDEX('07 Mode Capacity'!$P$6:$P$17,MATCH("INLAND-"&amp;I3587,'07 Mode Capacity'!$C$6:$C$17,0))</x:f>
        <x:v>21.31578947368421</x:v>
      </x:c>
      <x:c r="AN3587" s="18" t="n">
        <x:f>SUM(AJ3587:AM3587)</x:f>
        <x:v>102.60116239606106</x:v>
      </x:c>
      <x:c r="AO3587" s="17" t="n">
        <x:f>IF(N3587=0,1,AN3587/N3587)</x:f>
        <x:v>0.760008610341193</x:v>
      </x:c>
      <x:c r="AP3587" s="11" t="str">
        <x:f>IF(AO3587&gt;='01 Controls'!$E$16,"PASS","FAIL")</x:f>
        <x:v>FAIL</x:v>
      </x:c>
      <x:c r="AQ3587" s="11" t="str">
        <x:v>UNQUANTIFIED</x:v>
      </x:c>
      <x:c r="AR3587" s="11" t="str">
        <x:v>Position-class planning record; serial item and receiver open</x:v>
      </x:c>
      <x:c r="AS3587" s="26"/>
      <x:c r="AT3587" s="26"/>
    </x:row>
    <x:row r="3588">
      <x:c r="C3588" s="11" t="str">
        <x:v>M5-CM-RDC-BLK-08</x:v>
      </x:c>
      <x:c r="D3588" s="11" t="str">
        <x:v>M5</x:v>
      </x:c>
      <x:c r="E3588" s="11" t="str">
        <x:v>Drought and water</x:v>
      </x:c>
      <x:c r="F3588" s="11" t="str">
        <x:v>CM-RDC</x:v>
      </x:c>
      <x:c r="G3588" s="11" t="str">
        <x:v>Return and durable-continuity group</x:v>
      </x:c>
      <x:c r="H3588" s="11" t="str">
        <x:v>BLK-08</x:v>
      </x:c>
      <x:c r="I3588" s="19" t="n">
        <x:v>48</x:v>
      </x:c>
      <x:c r="J3588" s="21" t="n">
        <x:v>5</x:v>
      </x:c>
      <x:c r="K3588" s="18" t="n">
        <x:f>'05 Cargo Register'!K452</x:f>
        <x:v>40.5</x:v>
      </x:c>
      <x:c r="L3588" s="18" t="n">
        <x:f>'05 Cargo Register'!N452</x:f>
        <x:v>7</x:v>
      </x:c>
      <x:c r="M3588" s="18" t="n">
        <x:f>'05 Cargo Register'!O452</x:f>
        <x:v>357</x:v>
      </x:c>
      <x:c r="N3588" s="18" t="n">
        <x:f>J3588*K3588</x:f>
        <x:v>202.5</x:v>
      </x:c>
      <x:c r="O3588" s="18" t="n">
        <x:f>J3588*L3588</x:f>
        <x:v>35</x:v>
      </x:c>
      <x:c r="P3588" s="18" t="n">
        <x:f>J3588*M3588</x:f>
        <x:v>1785</x:v>
      </x:c>
      <x:c r="Q3588" s="22" t="n">
        <x:f>'01 Controls'!$E$29*'02 Cargo Classes'!$M$14</x:f>
        <x:v>0.05</x:v>
      </x:c>
      <x:c r="R3588" s="22" t="n">
        <x:f>'01 Controls'!$F$29*'02 Cargo Classes'!$N$14</x:f>
        <x:v>0</x:v>
      </x:c>
      <x:c r="S3588" s="22" t="n">
        <x:f>'01 Controls'!$G$29*'02 Cargo Classes'!$O$14</x:f>
        <x:v>0.8</x:v>
      </x:c>
      <x:c r="T3588" s="22" t="n">
        <x:f>'01 Controls'!$H$29*'02 Cargo Classes'!$P$14</x:f>
        <x:v>0.075</x:v>
      </x:c>
      <x:c r="U3588" s="22" t="n">
        <x:f>SUM(Q3588:T3588)</x:f>
        <x:v>0.925</x:v>
      </x:c>
      <x:c r="V3588" s="18" t="n">
        <x:f>IF(U3588=0,0,N3588*Q3588/U3588)</x:f>
        <x:v>10.945945945945946</x:v>
      </x:c>
      <x:c r="W3588" s="18" t="n">
        <x:f>IF(U3588=0,0,P3588*Q3588/U3588)</x:f>
        <x:v>96.48648648648648</x:v>
      </x:c>
      <x:c r="X3588" s="18" t="n">
        <x:f>MAX(V3588,W3588*'01 Controls'!$E$12)</x:f>
        <x:v>24.12162162162162</x:v>
      </x:c>
      <x:c r="Y3588" s="18" t="n">
        <x:f>IF(U3588=0,0,N3588*R3588/U3588)</x:f>
        <x:v>0</x:v>
      </x:c>
      <x:c r="Z3588" s="18" t="n">
        <x:f>IF(U3588=0,0,P3588*R3588/U3588)</x:f>
        <x:v>0</x:v>
      </x:c>
      <x:c r="AA3588" s="18" t="n">
        <x:f>MAX(Y3588,Z3588*'01 Controls'!$E$13)</x:f>
        <x:v>0</x:v>
      </x:c>
      <x:c r="AB3588" s="18" t="n">
        <x:f>IF(U3588=0,0,N3588*S3588/U3588)</x:f>
        <x:v>175.13513513513513</x:v>
      </x:c>
      <x:c r="AC3588" s="18" t="n">
        <x:f>IF(U3588=0,0,P3588*S3588/U3588)</x:f>
        <x:v>1543.7837837837837</x:v>
      </x:c>
      <x:c r="AD3588" s="18" t="n">
        <x:f>MAX(AB3588,AC3588*'01 Controls'!$E$14)</x:f>
        <x:v>308.7567567567568</x:v>
      </x:c>
      <x:c r="AE3588" s="18" t="n">
        <x:f>IF(U3588=0,0,N3588*T3588/U3588)</x:f>
        <x:v>16.41891891891892</x:v>
      </x:c>
      <x:c r="AF3588" s="18" t="n">
        <x:f>IF(U3588=0,0,P3588*T3588/U3588)</x:f>
        <x:v>144.7297297297297</x:v>
      </x:c>
      <x:c r="AG3588" s="18" t="n">
        <x:f>MAX(AE3588,AF3588*'01 Controls'!$E$15)</x:f>
        <x:v>26.051351351351347</x:v>
      </x:c>
      <x:c r="AH3588" s="18" t="n">
        <x:f>SUM(V3588,Y3588,AB3588,AE3588)</x:f>
        <x:v>202.5</x:v>
      </x:c>
      <x:c r="AI3588" s="18" t="n">
        <x:f>N3588-AH3588</x:f>
        <x:v>0</x:v>
      </x:c>
      <x:c r="AJ3588" s="18" t="n">
        <x:f>V3588*INDEX('07 Mode Capacity'!$P$6:$P$17,MATCH("AIR-"&amp;I3588,'07 Mode Capacity'!$C$6:$C$17,0))</x:f>
        <x:v>3.068538962355771</x:v>
      </x:c>
      <x:c r="AK3588" s="18" t="n">
        <x:f>Y3588*INDEX('07 Mode Capacity'!$P$6:$P$17,MATCH("OCEAN-"&amp;I3588,'07 Mode Capacity'!$C$6:$C$17,0))</x:f>
        <x:v>0</x:v>
      </x:c>
      <x:c r="AL3588" s="18" t="n">
        <x:f>AB3588*INDEX('07 Mode Capacity'!$P$6:$P$17,MATCH("LAND-"&amp;I3588,'07 Mode Capacity'!$C$6:$C$17,0))</x:f>
        <x:v>21.374870120385545</x:v>
      </x:c>
      <x:c r="AM3588" s="18" t="n">
        <x:f>AE3588*INDEX('07 Mode Capacity'!$P$6:$P$17,MATCH("INLAND-"&amp;I3588,'07 Mode Capacity'!$C$6:$C$17,0))</x:f>
        <x:v>10.36418590915581</x:v>
      </x:c>
      <x:c r="AN3588" s="18" t="n">
        <x:f>SUM(AJ3588:AM3588)</x:f>
        <x:v>34.807594991897126</x:v>
      </x:c>
      <x:c r="AO3588" s="17" t="n">
        <x:f>IF(N3588=0,1,AN3588/N3588)</x:f>
        <x:v>0.17188935798467717</x:v>
      </x:c>
      <x:c r="AP3588" s="11" t="str">
        <x:f>IF(AO3588&gt;='01 Controls'!$E$16,"PASS","FAIL")</x:f>
        <x:v>FAIL</x:v>
      </x:c>
      <x:c r="AQ3588" s="11" t="str">
        <x:v>UNQUANTIFIED</x:v>
      </x:c>
      <x:c r="AR3588" s="11" t="str">
        <x:v>Position-class planning record; serial item and receiver open</x:v>
      </x:c>
      <x:c r="AS3588" s="26"/>
      <x:c r="AT3588" s="26"/>
    </x:row>
    <x:row r="3589">
      <x:c r="C3589" s="11" t="str">
        <x:v>M5-CM-RDC-OOG-80</x:v>
      </x:c>
      <x:c r="D3589" s="11" t="str">
        <x:v>M5</x:v>
      </x:c>
      <x:c r="E3589" s="11" t="str">
        <x:v>Drought and water</x:v>
      </x:c>
      <x:c r="F3589" s="11" t="str">
        <x:v>CM-RDC</x:v>
      </x:c>
      <x:c r="G3589" s="11" t="str">
        <x:v>Return and durable-continuity group</x:v>
      </x:c>
      <x:c r="H3589" s="11" t="str">
        <x:v>OOG-80</x:v>
      </x:c>
      <x:c r="I3589" s="19" t="n">
        <x:v>72</x:v>
      </x:c>
      <x:c r="J3589" s="21" t="n">
        <x:v>5</x:v>
      </x:c>
      <x:c r="K3589" s="18" t="n">
        <x:f>'05 Cargo Register'!K453</x:f>
        <x:v>121.5</x:v>
      </x:c>
      <x:c r="L3589" s="18" t="n">
        <x:f>'05 Cargo Register'!N453</x:f>
        <x:v>3</x:v>
      </x:c>
      <x:c r="M3589" s="18" t="n">
        <x:f>'05 Cargo Register'!O453</x:f>
        <x:v>528</x:v>
      </x:c>
      <x:c r="N3589" s="18" t="n">
        <x:f>J3589*K3589</x:f>
        <x:v>607.5</x:v>
      </x:c>
      <x:c r="O3589" s="18" t="n">
        <x:f>J3589*L3589</x:f>
        <x:v>15</x:v>
      </x:c>
      <x:c r="P3589" s="18" t="n">
        <x:f>J3589*M3589</x:f>
        <x:v>2640</x:v>
      </x:c>
      <x:c r="Q3589" s="22" t="n">
        <x:f>'01 Controls'!$E$29*'02 Cargo Classes'!$M$15</x:f>
        <x:v>0</x:v>
      </x:c>
      <x:c r="R3589" s="22" t="n">
        <x:f>'01 Controls'!$F$29*'02 Cargo Classes'!$N$15</x:f>
        <x:v>0</x:v>
      </x:c>
      <x:c r="S3589" s="22" t="n">
        <x:f>'01 Controls'!$G$29*'02 Cargo Classes'!$O$15</x:f>
        <x:v>0.48</x:v>
      </x:c>
      <x:c r="T3589" s="22" t="n">
        <x:f>'01 Controls'!$H$29*'02 Cargo Classes'!$P$15</x:f>
        <x:v>0.075</x:v>
      </x:c>
      <x:c r="U3589" s="22" t="n">
        <x:f>SUM(Q3589:T3589)</x:f>
        <x:v>0.5549999999999999</x:v>
      </x:c>
      <x:c r="V3589" s="18" t="n">
        <x:f>IF(U3589=0,0,N3589*Q3589/U3589)</x:f>
        <x:v>0</x:v>
      </x:c>
      <x:c r="W3589" s="18" t="n">
        <x:f>IF(U3589=0,0,P3589*Q3589/U3589)</x:f>
        <x:v>0</x:v>
      </x:c>
      <x:c r="X3589" s="18" t="n">
        <x:f>MAX(V3589,W3589*'01 Controls'!$E$12)</x:f>
        <x:v>0</x:v>
      </x:c>
      <x:c r="Y3589" s="18" t="n">
        <x:f>IF(U3589=0,0,N3589*R3589/U3589)</x:f>
        <x:v>0</x:v>
      </x:c>
      <x:c r="Z3589" s="18" t="n">
        <x:f>IF(U3589=0,0,P3589*R3589/U3589)</x:f>
        <x:v>0</x:v>
      </x:c>
      <x:c r="AA3589" s="18" t="n">
        <x:f>MAX(Y3589,Z3589*'01 Controls'!$E$13)</x:f>
        <x:v>0</x:v>
      </x:c>
      <x:c r="AB3589" s="18" t="n">
        <x:f>IF(U3589=0,0,N3589*S3589/U3589)</x:f>
        <x:v>525.4054054054054</x:v>
      </x:c>
      <x:c r="AC3589" s="18" t="n">
        <x:f>IF(U3589=0,0,P3589*S3589/U3589)</x:f>
        <x:v>2283.243243243244</x:v>
      </x:c>
      <x:c r="AD3589" s="18" t="n">
        <x:f>MAX(AB3589,AC3589*'01 Controls'!$E$14)</x:f>
        <x:v>525.4054054054054</x:v>
      </x:c>
      <x:c r="AE3589" s="18" t="n">
        <x:f>IF(U3589=0,0,N3589*T3589/U3589)</x:f>
        <x:v>82.09459459459461</x:v>
      </x:c>
      <x:c r="AF3589" s="18" t="n">
        <x:f>IF(U3589=0,0,P3589*T3589/U3589)</x:f>
        <x:v>356.7567567567568</x:v>
      </x:c>
      <x:c r="AG3589" s="18" t="n">
        <x:f>MAX(AE3589,AF3589*'01 Controls'!$E$15)</x:f>
        <x:v>82.09459459459461</x:v>
      </x:c>
      <x:c r="AH3589" s="18" t="n">
        <x:f>SUM(V3589,Y3589,AB3589,AE3589)</x:f>
        <x:v>607.5</x:v>
      </x:c>
      <x:c r="AI3589" s="18" t="n">
        <x:f>N3589-AH3589</x:f>
        <x:v>0</x:v>
      </x:c>
      <x:c r="AJ3589" s="18" t="n">
        <x:f>V3589*INDEX('07 Mode Capacity'!$P$6:$P$17,MATCH("AIR-"&amp;I3589,'07 Mode Capacity'!$C$6:$C$17,0))</x:f>
        <x:v>0</x:v>
      </x:c>
      <x:c r="AK3589" s="18" t="n">
        <x:f>Y3589*INDEX('07 Mode Capacity'!$P$6:$P$17,MATCH("OCEAN-"&amp;I3589,'07 Mode Capacity'!$C$6:$C$17,0))</x:f>
        <x:v>0</x:v>
      </x:c>
      <x:c r="AL3589" s="18" t="n">
        <x:f>AB3589*INDEX('07 Mode Capacity'!$P$6:$P$17,MATCH("LAND-"&amp;I3589,'07 Mode Capacity'!$C$6:$C$17,0))</x:f>
        <x:v>375.6702370196336</x:v>
      </x:c>
      <x:c r="AM3589" s="18" t="n">
        <x:f>AE3589*INDEX('07 Mode Capacity'!$P$6:$P$17,MATCH("INLAND-"&amp;I3589,'07 Mode Capacity'!$C$6:$C$17,0))</x:f>
        <x:v>82.09459459459461</x:v>
      </x:c>
      <x:c r="AN3589" s="18" t="n">
        <x:f>SUM(AJ3589:AM3589)</x:f>
        <x:v>457.7648316142282</x:v>
      </x:c>
      <x:c r="AO3589" s="17" t="n">
        <x:f>IF(N3589=0,1,AN3589/N3589)</x:f>
        <x:v>0.7535223565666308</x:v>
      </x:c>
      <x:c r="AP3589" s="11" t="str">
        <x:f>IF(AO3589&gt;='01 Controls'!$E$16,"PASS","FAIL")</x:f>
        <x:v>FAIL</x:v>
      </x:c>
      <x:c r="AQ3589" s="11" t="str">
        <x:v>UNQUANTIFIED</x:v>
      </x:c>
      <x:c r="AR3589" s="11" t="str">
        <x:v>Position-class planning record; serial item and receiver open</x:v>
      </x:c>
      <x:c r="AS3589" s="26"/>
      <x:c r="AT3589" s="26"/>
    </x:row>
    <x:row r="3590">
      <x:c r="C3590" s="11" t="str">
        <x:v>G1-J-CIE-APL-45</x:v>
      </x:c>
      <x:c r="D3590" s="11" t="str">
        <x:v>G1</x:v>
      </x:c>
      <x:c r="E3590" s="11" t="str">
        <x:v>Allied megacity earthquake</x:v>
      </x:c>
      <x:c r="F3590" s="11" t="str">
        <x:v>J-CIE</x:v>
      </x:c>
      <x:c r="G3590" s="11" t="str">
        <x:v>Civil integration and effects group</x:v>
      </x:c>
      <x:c r="H3590" s="11" t="str">
        <x:v>APL-45</x:v>
      </x:c>
      <x:c r="I3590" s="19" t="n">
        <x:v>24</x:v>
      </x:c>
      <x:c r="J3590" s="21" t="n">
        <x:v>4</x:v>
      </x:c>
      <x:c r="K3590" s="18" t="n">
        <x:f>'05 Cargo Register'!K6</x:f>
        <x:v>214.5</x:v>
      </x:c>
      <x:c r="L3590" s="18" t="n">
        <x:f>'05 Cargo Register'!N6</x:f>
        <x:v>57</x:v>
      </x:c>
      <x:c r="M3590" s="18" t="n">
        <x:f>'05 Cargo Register'!O6</x:f>
        <x:v>427.5</x:v>
      </x:c>
      <x:c r="N3590" s="18" t="n">
        <x:f>J3590*K3590</x:f>
        <x:v>858</x:v>
      </x:c>
      <x:c r="O3590" s="18" t="n">
        <x:f>J3590*L3590</x:f>
        <x:v>228</x:v>
      </x:c>
      <x:c r="P3590" s="18" t="n">
        <x:f>J3590*M3590</x:f>
        <x:v>1710</x:v>
      </x:c>
      <x:c r="Q3590" s="22" t="n">
        <x:f>'01 Controls'!$E$30*'02 Cargo Classes'!$M$6</x:f>
        <x:v>0.44999999999999996</x:v>
      </x:c>
      <x:c r="R3590" s="22" t="n">
        <x:f>'01 Controls'!$F$30*'02 Cargo Classes'!$N$6</x:f>
        <x:v>0.34</x:v>
      </x:c>
      <x:c r="S3590" s="22" t="n">
        <x:f>'01 Controls'!$G$30*'02 Cargo Classes'!$O$6</x:f>
        <x:v>0</x:v>
      </x:c>
      <x:c r="T3590" s="22" t="n">
        <x:f>'01 Controls'!$H$30*'02 Cargo Classes'!$P$6</x:f>
        <x:v>0</x:v>
      </x:c>
      <x:c r="U3590" s="22" t="n">
        <x:f>SUM(Q3590:T3590)</x:f>
        <x:v>0.79</x:v>
      </x:c>
      <x:c r="V3590" s="18" t="n">
        <x:f>IF(U3590=0,0,N3590*Q3590/U3590)</x:f>
        <x:v>488.7341772151898</x:v>
      </x:c>
      <x:c r="W3590" s="18" t="n">
        <x:f>IF(U3590=0,0,P3590*Q3590/U3590)</x:f>
        <x:v>974.0506329113922</x:v>
      </x:c>
      <x:c r="X3590" s="18" t="n">
        <x:f>MAX(V3590,W3590*'01 Controls'!$E$12)</x:f>
        <x:v>488.7341772151898</x:v>
      </x:c>
      <x:c r="Y3590" s="18" t="n">
        <x:f>IF(U3590=0,0,N3590*R3590/U3590)</x:f>
        <x:v>369.26582278481015</x:v>
      </x:c>
      <x:c r="Z3590" s="18" t="n">
        <x:f>IF(U3590=0,0,P3590*R3590/U3590)</x:f>
        <x:v>735.9493670886077</x:v>
      </x:c>
      <x:c r="AA3590" s="18" t="n">
        <x:f>MAX(Y3590,Z3590*'01 Controls'!$E$13)</x:f>
        <x:v>369.26582278481015</x:v>
      </x:c>
      <x:c r="AB3590" s="18" t="n">
        <x:f>IF(U3590=0,0,N3590*S3590/U3590)</x:f>
        <x:v>0</x:v>
      </x:c>
      <x:c r="AC3590" s="18" t="n">
        <x:f>IF(U3590=0,0,P3590*S3590/U3590)</x:f>
        <x:v>0</x:v>
      </x:c>
      <x:c r="AD3590" s="18" t="n">
        <x:f>MAX(AB3590,AC3590*'01 Controls'!$E$14)</x:f>
        <x:v>0</x:v>
      </x:c>
      <x:c r="AE3590" s="18" t="n">
        <x:f>IF(U3590=0,0,N3590*T3590/U3590)</x:f>
        <x:v>0</x:v>
      </x:c>
      <x:c r="AF3590" s="18" t="n">
        <x:f>IF(U3590=0,0,P3590*T3590/U3590)</x:f>
        <x:v>0</x:v>
      </x:c>
      <x:c r="AG3590" s="18" t="n">
        <x:f>MAX(AE3590,AF3590*'01 Controls'!$E$15)</x:f>
        <x:v>0</x:v>
      </x:c>
      <x:c r="AH3590" s="18" t="n">
        <x:f>SUM(V3590,Y3590,AB3590,AE3590)</x:f>
        <x:v>858</x:v>
      </x:c>
      <x:c r="AI3590" s="18" t="n">
        <x:f>N3590-AH3590</x:f>
        <x:v>0</x:v>
      </x:c>
      <x:c r="AJ3590" s="18" t="n">
        <x:f>V3590*INDEX('07 Mode Capacity'!$P$6:$P$17,MATCH("AIR-"&amp;I3590,'07 Mode Capacity'!$C$6:$C$17,0))</x:f>
        <x:v>99.17103999061709</x:v>
      </x:c>
      <x:c r="AK3590" s="18" t="n">
        <x:f>Y3590*INDEX('07 Mode Capacity'!$P$6:$P$17,MATCH("OCEAN-"&amp;I3590,'07 Mode Capacity'!$C$6:$C$17,0))</x:f>
        <x:v>55.422756199921416</x:v>
      </x:c>
      <x:c r="AL3590" s="18" t="n">
        <x:f>AB3590*INDEX('07 Mode Capacity'!$P$6:$P$17,MATCH("LAND-"&amp;I3590,'07 Mode Capacity'!$C$6:$C$17,0))</x:f>
        <x:v>0</x:v>
      </x:c>
      <x:c r="AM3590" s="18" t="n">
        <x:f>AE3590*INDEX('07 Mode Capacity'!$P$6:$P$17,MATCH("INLAND-"&amp;I3590,'07 Mode Capacity'!$C$6:$C$17,0))</x:f>
        <x:v>0</x:v>
      </x:c>
      <x:c r="AN3590" s="18" t="n">
        <x:f>SUM(AJ3590:AM3590)</x:f>
        <x:v>154.5937961905385</x:v>
      </x:c>
      <x:c r="AO3590" s="17" t="n">
        <x:f>IF(N3590=0,1,AN3590/N3590)</x:f>
        <x:v>0.18017924963932228</x:v>
      </x:c>
      <x:c r="AP3590" s="11" t="str">
        <x:f>IF(AO3590&gt;='01 Controls'!$E$16,"PASS","FAIL")</x:f>
        <x:v>FAIL</x:v>
      </x:c>
      <x:c r="AQ3590" s="11" t="str">
        <x:v>UNQUANTIFIED</x:v>
      </x:c>
      <x:c r="AR3590" s="11" t="str">
        <x:v>Position-class planning record; serial item and receiver open</x:v>
      </x:c>
      <x:c r="AS3590" s="26"/>
      <x:c r="AT3590" s="26"/>
    </x:row>
    <x:row r="3591">
      <x:c r="C3591" s="11" t="str">
        <x:v>G1-J-CIE-ISO-18</x:v>
      </x:c>
      <x:c r="D3591" s="11" t="str">
        <x:v>G1</x:v>
      </x:c>
      <x:c r="E3591" s="11" t="str">
        <x:v>Allied megacity earthquake</x:v>
      </x:c>
      <x:c r="F3591" s="11" t="str">
        <x:v>J-CIE</x:v>
      </x:c>
      <x:c r="G3591" s="11" t="str">
        <x:v>Civil integration and effects group</x:v>
      </x:c>
      <x:c r="H3591" s="11" t="str">
        <x:v>ISO-18</x:v>
      </x:c>
      <x:c r="I3591" s="19" t="n">
        <x:v>48</x:v>
      </x:c>
      <x:c r="J3591" s="21" t="n">
        <x:v>4</x:v>
      </x:c>
      <x:c r="K3591" s="18" t="n">
        <x:f>'05 Cargo Register'!K7</x:f>
        <x:v>268.125</x:v>
      </x:c>
      <x:c r="L3591" s="18" t="n">
        <x:f>'05 Cargo Register'!N7</x:f>
        <x:v>18</x:v>
      </x:c>
      <x:c r="M3591" s="18" t="n">
        <x:f>'05 Cargo Register'!O7</x:f>
        <x:v>475.20000000000005</x:v>
      </x:c>
      <x:c r="N3591" s="18" t="n">
        <x:f>J3591*K3591</x:f>
        <x:v>1072.5</x:v>
      </x:c>
      <x:c r="O3591" s="18" t="n">
        <x:f>J3591*L3591</x:f>
        <x:v>72</x:v>
      </x:c>
      <x:c r="P3591" s="18" t="n">
        <x:f>J3591*M3591</x:f>
        <x:v>1900.8000000000002</x:v>
      </x:c>
      <x:c r="Q3591" s="22" t="n">
        <x:f>'01 Controls'!$E$30*'02 Cargo Classes'!$M$7</x:f>
        <x:v>0.03</x:v>
      </x:c>
      <x:c r="R3591" s="22" t="n">
        <x:f>'01 Controls'!$F$30*'02 Cargo Classes'!$N$7</x:f>
        <x:v>0.85</x:v>
      </x:c>
      <x:c r="S3591" s="22" t="n">
        <x:f>'01 Controls'!$G$30*'02 Cargo Classes'!$O$7</x:f>
        <x:v>0</x:v>
      </x:c>
      <x:c r="T3591" s="22" t="n">
        <x:f>'01 Controls'!$H$30*'02 Cargo Classes'!$P$7</x:f>
        <x:v>0</x:v>
      </x:c>
      <x:c r="U3591" s="22" t="n">
        <x:f>SUM(Q3591:T3591)</x:f>
        <x:v>0.88</x:v>
      </x:c>
      <x:c r="V3591" s="18" t="n">
        <x:f>IF(U3591=0,0,N3591*Q3591/U3591)</x:f>
        <x:v>36.5625</x:v>
      </x:c>
      <x:c r="W3591" s="18" t="n">
        <x:f>IF(U3591=0,0,P3591*Q3591/U3591)</x:f>
        <x:v>64.8</x:v>
      </x:c>
      <x:c r="X3591" s="18" t="n">
        <x:f>MAX(V3591,W3591*'01 Controls'!$E$12)</x:f>
        <x:v>36.5625</x:v>
      </x:c>
      <x:c r="Y3591" s="18" t="n">
        <x:f>IF(U3591=0,0,N3591*R3591/U3591)</x:f>
        <x:v>1035.9375</x:v>
      </x:c>
      <x:c r="Z3591" s="18" t="n">
        <x:f>IF(U3591=0,0,P3591*R3591/U3591)</x:f>
        <x:v>1836</x:v>
      </x:c>
      <x:c r="AA3591" s="18" t="n">
        <x:f>MAX(Y3591,Z3591*'01 Controls'!$E$13)</x:f>
        <x:v>1035.9375</x:v>
      </x:c>
      <x:c r="AB3591" s="18" t="n">
        <x:f>IF(U3591=0,0,N3591*S3591/U3591)</x:f>
        <x:v>0</x:v>
      </x:c>
      <x:c r="AC3591" s="18" t="n">
        <x:f>IF(U3591=0,0,P3591*S3591/U3591)</x:f>
        <x:v>0</x:v>
      </x:c>
      <x:c r="AD3591" s="18" t="n">
        <x:f>MAX(AB3591,AC3591*'01 Controls'!$E$14)</x:f>
        <x:v>0</x:v>
      </x:c>
      <x:c r="AE3591" s="18" t="n">
        <x:f>IF(U3591=0,0,N3591*T3591/U3591)</x:f>
        <x:v>0</x:v>
      </x:c>
      <x:c r="AF3591" s="18" t="n">
        <x:f>IF(U3591=0,0,P3591*T3591/U3591)</x:f>
        <x:v>0</x:v>
      </x:c>
      <x:c r="AG3591" s="18" t="n">
        <x:f>MAX(AE3591,AF3591*'01 Controls'!$E$15)</x:f>
        <x:v>0</x:v>
      </x:c>
      <x:c r="AH3591" s="18" t="n">
        <x:f>SUM(V3591,Y3591,AB3591,AE3591)</x:f>
        <x:v>1072.5</x:v>
      </x:c>
      <x:c r="AI3591" s="18" t="n">
        <x:f>N3591-AH3591</x:f>
        <x:v>0</x:v>
      </x:c>
      <x:c r="AJ3591" s="18" t="n">
        <x:f>V3591*INDEX('07 Mode Capacity'!$P$6:$P$17,MATCH("AIR-"&amp;I3591,'07 Mode Capacity'!$C$6:$C$17,0))</x:f>
        <x:v>10.249772506202262</x:v>
      </x:c>
      <x:c r="AK3591" s="18" t="n">
        <x:f>Y3591*INDEX('07 Mode Capacity'!$P$6:$P$17,MATCH("OCEAN-"&amp;I3591,'07 Mode Capacity'!$C$6:$C$17,0))</x:f>
        <x:v>90.78570897083704</x:v>
      </x:c>
      <x:c r="AL3591" s="18" t="n">
        <x:f>AB3591*INDEX('07 Mode Capacity'!$P$6:$P$17,MATCH("LAND-"&amp;I3591,'07 Mode Capacity'!$C$6:$C$17,0))</x:f>
        <x:v>0</x:v>
      </x:c>
      <x:c r="AM3591" s="18" t="n">
        <x:f>AE3591*INDEX('07 Mode Capacity'!$P$6:$P$17,MATCH("INLAND-"&amp;I3591,'07 Mode Capacity'!$C$6:$C$17,0))</x:f>
        <x:v>0</x:v>
      </x:c>
      <x:c r="AN3591" s="18" t="n">
        <x:f>SUM(AJ3591:AM3591)</x:f>
        <x:v>101.0354814770393</x:v>
      </x:c>
      <x:c r="AO3591" s="17" t="n">
        <x:f>IF(N3591=0,1,AN3591/N3591)</x:f>
        <x:v>0.09420557713476857</x:v>
      </x:c>
      <x:c r="AP3591" s="11" t="str">
        <x:f>IF(AO3591&gt;='01 Controls'!$E$16,"PASS","FAIL")</x:f>
        <x:v>FAIL</x:v>
      </x:c>
      <x:c r="AQ3591" s="11" t="str">
        <x:v>UNQUANTIFIED</x:v>
      </x:c>
      <x:c r="AR3591" s="11" t="str">
        <x:v>Position-class planning record; serial item and receiver open</x:v>
      </x:c>
      <x:c r="AS3591" s="26"/>
      <x:c r="AT3591" s="26"/>
    </x:row>
    <x:row r="3592">
      <x:c r="C3592" s="11" t="str">
        <x:v>G1-J-CIE-COL-12</x:v>
      </x:c>
      <x:c r="D3592" s="11" t="str">
        <x:v>G1</x:v>
      </x:c>
      <x:c r="E3592" s="11" t="str">
        <x:v>Allied megacity earthquake</x:v>
      </x:c>
      <x:c r="F3592" s="11" t="str">
        <x:v>J-CIE</x:v>
      </x:c>
      <x:c r="G3592" s="11" t="str">
        <x:v>Civil integration and effects group</x:v>
      </x:c>
      <x:c r="H3592" s="11" t="str">
        <x:v>COL-12</x:v>
      </x:c>
      <x:c r="I3592" s="19" t="n">
        <x:v>24</x:v>
      </x:c>
      <x:c r="J3592" s="21" t="n">
        <x:v>4</x:v>
      </x:c>
      <x:c r="K3592" s="18" t="n">
        <x:f>'05 Cargo Register'!K8</x:f>
        <x:v>53.625</x:v>
      </x:c>
      <x:c r="L3592" s="18" t="n">
        <x:f>'05 Cargo Register'!N8</x:f>
        <x:v>6</x:v>
      </x:c>
      <x:c r="M3592" s="18" t="n">
        <x:f>'05 Cargo Register'!O8</x:f>
        <x:v>158.4</x:v>
      </x:c>
      <x:c r="N3592" s="18" t="n">
        <x:f>J3592*K3592</x:f>
        <x:v>214.5</x:v>
      </x:c>
      <x:c r="O3592" s="18" t="n">
        <x:f>J3592*L3592</x:f>
        <x:v>24</x:v>
      </x:c>
      <x:c r="P3592" s="18" t="n">
        <x:f>J3592*M3592</x:f>
        <x:v>633.6</x:v>
      </x:c>
      <x:c r="Q3592" s="22" t="n">
        <x:f>'01 Controls'!$E$30*'02 Cargo Classes'!$M$8</x:f>
        <x:v>0.3</x:v>
      </x:c>
      <x:c r="R3592" s="22" t="n">
        <x:f>'01 Controls'!$F$30*'02 Cargo Classes'!$N$8</x:f>
        <x:v>0.595</x:v>
      </x:c>
      <x:c r="S3592" s="22" t="n">
        <x:f>'01 Controls'!$G$30*'02 Cargo Classes'!$O$8</x:f>
        <x:v>0</x:v>
      </x:c>
      <x:c r="T3592" s="22" t="n">
        <x:f>'01 Controls'!$H$30*'02 Cargo Classes'!$P$8</x:f>
        <x:v>0</x:v>
      </x:c>
      <x:c r="U3592" s="22" t="n">
        <x:f>SUM(Q3592:T3592)</x:f>
        <x:v>0.895</x:v>
      </x:c>
      <x:c r="V3592" s="18" t="n">
        <x:f>IF(U3592=0,0,N3592*Q3592/U3592)</x:f>
        <x:v>71.89944134078212</x:v>
      </x:c>
      <x:c r="W3592" s="18" t="n">
        <x:f>IF(U3592=0,0,P3592*Q3592/U3592)</x:f>
        <x:v>212.37988826815644</x:v>
      </x:c>
      <x:c r="X3592" s="18" t="n">
        <x:f>MAX(V3592,W3592*'01 Controls'!$E$12)</x:f>
        <x:v>71.89944134078212</x:v>
      </x:c>
      <x:c r="Y3592" s="18" t="n">
        <x:f>IF(U3592=0,0,N3592*R3592/U3592)</x:f>
        <x:v>142.60055865921788</x:v>
      </x:c>
      <x:c r="Z3592" s="18" t="n">
        <x:f>IF(U3592=0,0,P3592*R3592/U3592)</x:f>
        <x:v>421.2201117318436</x:v>
      </x:c>
      <x:c r="AA3592" s="18" t="n">
        <x:f>MAX(Y3592,Z3592*'01 Controls'!$E$13)</x:f>
        <x:v>142.60055865921788</x:v>
      </x:c>
      <x:c r="AB3592" s="18" t="n">
        <x:f>IF(U3592=0,0,N3592*S3592/U3592)</x:f>
        <x:v>0</x:v>
      </x:c>
      <x:c r="AC3592" s="18" t="n">
        <x:f>IF(U3592=0,0,P3592*S3592/U3592)</x:f>
        <x:v>0</x:v>
      </x:c>
      <x:c r="AD3592" s="18" t="n">
        <x:f>MAX(AB3592,AC3592*'01 Controls'!$E$14)</x:f>
        <x:v>0</x:v>
      </x:c>
      <x:c r="AE3592" s="18" t="n">
        <x:f>IF(U3592=0,0,N3592*T3592/U3592)</x:f>
        <x:v>0</x:v>
      </x:c>
      <x:c r="AF3592" s="18" t="n">
        <x:f>IF(U3592=0,0,P3592*T3592/U3592)</x:f>
        <x:v>0</x:v>
      </x:c>
      <x:c r="AG3592" s="18" t="n">
        <x:f>MAX(AE3592,AF3592*'01 Controls'!$E$15)</x:f>
        <x:v>0</x:v>
      </x:c>
      <x:c r="AH3592" s="18" t="n">
        <x:f>SUM(V3592,Y3592,AB3592,AE3592)</x:f>
        <x:v>214.5</x:v>
      </x:c>
      <x:c r="AI3592" s="18" t="n">
        <x:f>N3592-AH3592</x:f>
        <x:v>0</x:v>
      </x:c>
      <x:c r="AJ3592" s="18" t="n">
        <x:f>V3592*INDEX('07 Mode Capacity'!$P$6:$P$17,MATCH("AIR-"&amp;I3592,'07 Mode Capacity'!$C$6:$C$17,0))</x:f>
        <x:v>14.589408117800282</x:v>
      </x:c>
      <x:c r="AK3592" s="18" t="n">
        <x:f>Y3592*INDEX('07 Mode Capacity'!$P$6:$P$17,MATCH("OCEAN-"&amp;I3592,'07 Mode Capacity'!$C$6:$C$17,0))</x:f>
        <x:v>21.40278224759535</x:v>
      </x:c>
      <x:c r="AL3592" s="18" t="n">
        <x:f>AB3592*INDEX('07 Mode Capacity'!$P$6:$P$17,MATCH("LAND-"&amp;I3592,'07 Mode Capacity'!$C$6:$C$17,0))</x:f>
        <x:v>0</x:v>
      </x:c>
      <x:c r="AM3592" s="18" t="n">
        <x:f>AE3592*INDEX('07 Mode Capacity'!$P$6:$P$17,MATCH("INLAND-"&amp;I3592,'07 Mode Capacity'!$C$6:$C$17,0))</x:f>
        <x:v>0</x:v>
      </x:c>
      <x:c r="AN3592" s="18" t="n">
        <x:f>SUM(AJ3592:AM3592)</x:f>
        <x:v>35.99219036539563</x:v>
      </x:c>
      <x:c r="AO3592" s="17" t="n">
        <x:f>IF(N3592=0,1,AN3592/N3592)</x:f>
        <x:v>0.1677957592792337</x:v>
      </x:c>
      <x:c r="AP3592" s="11" t="str">
        <x:f>IF(AO3592&gt;='01 Controls'!$E$16,"PASS","FAIL")</x:f>
        <x:v>FAIL</x:v>
      </x:c>
      <x:c r="AQ3592" s="11" t="str">
        <x:v>UNQUANTIFIED</x:v>
      </x:c>
      <x:c r="AR3592" s="11" t="str">
        <x:v>Position-class planning record; serial item and receiver open</x:v>
      </x:c>
      <x:c r="AS3592" s="26"/>
      <x:c r="AT3592" s="26"/>
    </x:row>
    <x:row r="3593">
      <x:c r="C3593" s="11" t="str">
        <x:v>G1-J-CIE-BAT-22</x:v>
      </x:c>
      <x:c r="D3593" s="11" t="str">
        <x:v>G1</x:v>
      </x:c>
      <x:c r="E3593" s="11" t="str">
        <x:v>Allied megacity earthquake</x:v>
      </x:c>
      <x:c r="F3593" s="11" t="str">
        <x:v>J-CIE</x:v>
      </x:c>
      <x:c r="G3593" s="11" t="str">
        <x:v>Civil integration and effects group</x:v>
      </x:c>
      <x:c r="H3593" s="11" t="str">
        <x:v>BAT-22</x:v>
      </x:c>
      <x:c r="I3593" s="19" t="n">
        <x:v>48</x:v>
      </x:c>
      <x:c r="J3593" s="21" t="n">
        <x:v>4</x:v>
      </x:c>
      <x:c r="K3593" s="18" t="n">
        <x:f>'05 Cargo Register'!K9</x:f>
        <x:v>53.625</x:v>
      </x:c>
      <x:c r="L3593" s="18" t="n">
        <x:f>'05 Cargo Register'!N9</x:f>
        <x:v>4</x:v>
      </x:c>
      <x:c r="M3593" s="18" t="n">
        <x:f>'05 Cargo Register'!O9</x:f>
        <x:v>105.60000000000001</x:v>
      </x:c>
      <x:c r="N3593" s="18" t="n">
        <x:f>J3593*K3593</x:f>
        <x:v>214.5</x:v>
      </x:c>
      <x:c r="O3593" s="18" t="n">
        <x:f>J3593*L3593</x:f>
        <x:v>16</x:v>
      </x:c>
      <x:c r="P3593" s="18" t="n">
        <x:f>J3593*M3593</x:f>
        <x:v>422.40000000000003</x:v>
      </x:c>
      <x:c r="Q3593" s="22" t="n">
        <x:f>'01 Controls'!$E$30*'02 Cargo Classes'!$M$9</x:f>
        <x:v>0</x:v>
      </x:c>
      <x:c r="R3593" s="22" t="n">
        <x:f>'01 Controls'!$F$30*'02 Cargo Classes'!$N$9</x:f>
        <x:v>0.85</x:v>
      </x:c>
      <x:c r="S3593" s="22" t="n">
        <x:f>'01 Controls'!$G$30*'02 Cargo Classes'!$O$9</x:f>
        <x:v>0</x:v>
      </x:c>
      <x:c r="T3593" s="22" t="n">
        <x:f>'01 Controls'!$H$30*'02 Cargo Classes'!$P$9</x:f>
        <x:v>0</x:v>
      </x:c>
      <x:c r="U3593" s="22" t="n">
        <x:f>SUM(Q3593:T3593)</x:f>
        <x:v>0.85</x:v>
      </x:c>
      <x:c r="V3593" s="18" t="n">
        <x:f>IF(U3593=0,0,N3593*Q3593/U3593)</x:f>
        <x:v>0</x:v>
      </x:c>
      <x:c r="W3593" s="18" t="n">
        <x:f>IF(U3593=0,0,P3593*Q3593/U3593)</x:f>
        <x:v>0</x:v>
      </x:c>
      <x:c r="X3593" s="18" t="n">
        <x:f>MAX(V3593,W3593*'01 Controls'!$E$12)</x:f>
        <x:v>0</x:v>
      </x:c>
      <x:c r="Y3593" s="18" t="n">
        <x:f>IF(U3593=0,0,N3593*R3593/U3593)</x:f>
        <x:v>214.5</x:v>
      </x:c>
      <x:c r="Z3593" s="18" t="n">
        <x:f>IF(U3593=0,0,P3593*R3593/U3593)</x:f>
        <x:v>422.40000000000003</x:v>
      </x:c>
      <x:c r="AA3593" s="18" t="n">
        <x:f>MAX(Y3593,Z3593*'01 Controls'!$E$13)</x:f>
        <x:v>214.5</x:v>
      </x:c>
      <x:c r="AB3593" s="18" t="n">
        <x:f>IF(U3593=0,0,N3593*S3593/U3593)</x:f>
        <x:v>0</x:v>
      </x:c>
      <x:c r="AC3593" s="18" t="n">
        <x:f>IF(U3593=0,0,P3593*S3593/U3593)</x:f>
        <x:v>0</x:v>
      </x:c>
      <x:c r="AD3593" s="18" t="n">
        <x:f>MAX(AB3593,AC3593*'01 Controls'!$E$14)</x:f>
        <x:v>0</x:v>
      </x:c>
      <x:c r="AE3593" s="18" t="n">
        <x:f>IF(U3593=0,0,N3593*T3593/U3593)</x:f>
        <x:v>0</x:v>
      </x:c>
      <x:c r="AF3593" s="18" t="n">
        <x:f>IF(U3593=0,0,P3593*T3593/U3593)</x:f>
        <x:v>0</x:v>
      </x:c>
      <x:c r="AG3593" s="18" t="n">
        <x:f>MAX(AE3593,AF3593*'01 Controls'!$E$15)</x:f>
        <x:v>0</x:v>
      </x:c>
      <x:c r="AH3593" s="18" t="n">
        <x:f>SUM(V3593,Y3593,AB3593,AE3593)</x:f>
        <x:v>214.5</x:v>
      </x:c>
      <x:c r="AI3593" s="18" t="n">
        <x:f>N3593-AH3593</x:f>
        <x:v>0</x:v>
      </x:c>
      <x:c r="AJ3593" s="18" t="n">
        <x:f>V3593*INDEX('07 Mode Capacity'!$P$6:$P$17,MATCH("AIR-"&amp;I3593,'07 Mode Capacity'!$C$6:$C$17,0))</x:f>
        <x:v>0</x:v>
      </x:c>
      <x:c r="AK3593" s="18" t="n">
        <x:f>Y3593*INDEX('07 Mode Capacity'!$P$6:$P$17,MATCH("OCEAN-"&amp;I3593,'07 Mode Capacity'!$C$6:$C$17,0))</x:f>
        <x:v>18.79798209278508</x:v>
      </x:c>
      <x:c r="AL3593" s="18" t="n">
        <x:f>AB3593*INDEX('07 Mode Capacity'!$P$6:$P$17,MATCH("LAND-"&amp;I3593,'07 Mode Capacity'!$C$6:$C$17,0))</x:f>
        <x:v>0</x:v>
      </x:c>
      <x:c r="AM3593" s="18" t="n">
        <x:f>AE3593*INDEX('07 Mode Capacity'!$P$6:$P$17,MATCH("INLAND-"&amp;I3593,'07 Mode Capacity'!$C$6:$C$17,0))</x:f>
        <x:v>0</x:v>
      </x:c>
      <x:c r="AN3593" s="18" t="n">
        <x:f>SUM(AJ3593:AM3593)</x:f>
        <x:v>18.79798209278508</x:v>
      </x:c>
      <x:c r="AO3593" s="17" t="n">
        <x:f>IF(N3593=0,1,AN3593/N3593)</x:f>
        <x:v>0.08763628015284419</x:v>
      </x:c>
      <x:c r="AP3593" s="11" t="str">
        <x:f>IF(AO3593&gt;='01 Controls'!$E$16,"PASS","FAIL")</x:f>
        <x:v>FAIL</x:v>
      </x:c>
      <x:c r="AQ3593" s="11" t="str">
        <x:v>UNQUANTIFIED</x:v>
      </x:c>
      <x:c r="AR3593" s="11" t="str">
        <x:v>Position-class planning record; serial item and receiver open</x:v>
      </x:c>
      <x:c r="AS3593" s="26"/>
      <x:c r="AT3593" s="26"/>
    </x:row>
    <x:row r="3594">
      <x:c r="C3594" s="11" t="str">
        <x:v>G1-J-CIE-TNK-20</x:v>
      </x:c>
      <x:c r="D3594" s="11" t="str">
        <x:v>G1</x:v>
      </x:c>
      <x:c r="E3594" s="11" t="str">
        <x:v>Allied megacity earthquake</x:v>
      </x:c>
      <x:c r="F3594" s="11" t="str">
        <x:v>J-CIE</x:v>
      </x:c>
      <x:c r="G3594" s="11" t="str">
        <x:v>Civil integration and effects group</x:v>
      </x:c>
      <x:c r="H3594" s="11" t="str">
        <x:v>TNK-20</x:v>
      </x:c>
      <x:c r="I3594" s="19" t="n">
        <x:v>48</x:v>
      </x:c>
      <x:c r="J3594" s="21" t="n">
        <x:v>4</x:v>
      </x:c>
      <x:c r="K3594" s="18" t="n">
        <x:f>'05 Cargo Register'!K10</x:f>
        <x:v>53.625</x:v>
      </x:c>
      <x:c r="L3594" s="18" t="n">
        <x:f>'05 Cargo Register'!N10</x:f>
        <x:v>4</x:v>
      </x:c>
      <x:c r="M3594" s="18" t="n">
        <x:f>'05 Cargo Register'!O10</x:f>
        <x:v>85</x:v>
      </x:c>
      <x:c r="N3594" s="18" t="n">
        <x:f>J3594*K3594</x:f>
        <x:v>214.5</x:v>
      </x:c>
      <x:c r="O3594" s="18" t="n">
        <x:f>J3594*L3594</x:f>
        <x:v>16</x:v>
      </x:c>
      <x:c r="P3594" s="18" t="n">
        <x:f>J3594*M3594</x:f>
        <x:v>340</x:v>
      </x:c>
      <x:c r="Q3594" s="22" t="n">
        <x:f>'01 Controls'!$E$30*'02 Cargo Classes'!$M$10</x:f>
        <x:v>0</x:v>
      </x:c>
      <x:c r="R3594" s="22" t="n">
        <x:f>'01 Controls'!$F$30*'02 Cargo Classes'!$N$10</x:f>
        <x:v>1.02</x:v>
      </x:c>
      <x:c r="S3594" s="22" t="n">
        <x:f>'01 Controls'!$G$30*'02 Cargo Classes'!$O$10</x:f>
        <x:v>0</x:v>
      </x:c>
      <x:c r="T3594" s="22" t="n">
        <x:f>'01 Controls'!$H$30*'02 Cargo Classes'!$P$10</x:f>
        <x:v>0</x:v>
      </x:c>
      <x:c r="U3594" s="22" t="n">
        <x:f>SUM(Q3594:T3594)</x:f>
        <x:v>1.02</x:v>
      </x:c>
      <x:c r="V3594" s="18" t="n">
        <x:f>IF(U3594=0,0,N3594*Q3594/U3594)</x:f>
        <x:v>0</x:v>
      </x:c>
      <x:c r="W3594" s="18" t="n">
        <x:f>IF(U3594=0,0,P3594*Q3594/U3594)</x:f>
        <x:v>0</x:v>
      </x:c>
      <x:c r="X3594" s="18" t="n">
        <x:f>MAX(V3594,W3594*'01 Controls'!$E$12)</x:f>
        <x:v>0</x:v>
      </x:c>
      <x:c r="Y3594" s="18" t="n">
        <x:f>IF(U3594=0,0,N3594*R3594/U3594)</x:f>
        <x:v>214.5</x:v>
      </x:c>
      <x:c r="Z3594" s="18" t="n">
        <x:f>IF(U3594=0,0,P3594*R3594/U3594)</x:f>
        <x:v>340</x:v>
      </x:c>
      <x:c r="AA3594" s="18" t="n">
        <x:f>MAX(Y3594,Z3594*'01 Controls'!$E$13)</x:f>
        <x:v>214.5</x:v>
      </x:c>
      <x:c r="AB3594" s="18" t="n">
        <x:f>IF(U3594=0,0,N3594*S3594/U3594)</x:f>
        <x:v>0</x:v>
      </x:c>
      <x:c r="AC3594" s="18" t="n">
        <x:f>IF(U3594=0,0,P3594*S3594/U3594)</x:f>
        <x:v>0</x:v>
      </x:c>
      <x:c r="AD3594" s="18" t="n">
        <x:f>MAX(AB3594,AC3594*'01 Controls'!$E$14)</x:f>
        <x:v>0</x:v>
      </x:c>
      <x:c r="AE3594" s="18" t="n">
        <x:f>IF(U3594=0,0,N3594*T3594/U3594)</x:f>
        <x:v>0</x:v>
      </x:c>
      <x:c r="AF3594" s="18" t="n">
        <x:f>IF(U3594=0,0,P3594*T3594/U3594)</x:f>
        <x:v>0</x:v>
      </x:c>
      <x:c r="AG3594" s="18" t="n">
        <x:f>MAX(AE3594,AF3594*'01 Controls'!$E$15)</x:f>
        <x:v>0</x:v>
      </x:c>
      <x:c r="AH3594" s="18" t="n">
        <x:f>SUM(V3594,Y3594,AB3594,AE3594)</x:f>
        <x:v>214.5</x:v>
      </x:c>
      <x:c r="AI3594" s="18" t="n">
        <x:f>N3594-AH3594</x:f>
        <x:v>0</x:v>
      </x:c>
      <x:c r="AJ3594" s="18" t="n">
        <x:f>V3594*INDEX('07 Mode Capacity'!$P$6:$P$17,MATCH("AIR-"&amp;I3594,'07 Mode Capacity'!$C$6:$C$17,0))</x:f>
        <x:v>0</x:v>
      </x:c>
      <x:c r="AK3594" s="18" t="n">
        <x:f>Y3594*INDEX('07 Mode Capacity'!$P$6:$P$17,MATCH("OCEAN-"&amp;I3594,'07 Mode Capacity'!$C$6:$C$17,0))</x:f>
        <x:v>18.79798209278508</x:v>
      </x:c>
      <x:c r="AL3594" s="18" t="n">
        <x:f>AB3594*INDEX('07 Mode Capacity'!$P$6:$P$17,MATCH("LAND-"&amp;I3594,'07 Mode Capacity'!$C$6:$C$17,0))</x:f>
        <x:v>0</x:v>
      </x:c>
      <x:c r="AM3594" s="18" t="n">
        <x:f>AE3594*INDEX('07 Mode Capacity'!$P$6:$P$17,MATCH("INLAND-"&amp;I3594,'07 Mode Capacity'!$C$6:$C$17,0))</x:f>
        <x:v>0</x:v>
      </x:c>
      <x:c r="AN3594" s="18" t="n">
        <x:f>SUM(AJ3594:AM3594)</x:f>
        <x:v>18.79798209278508</x:v>
      </x:c>
      <x:c r="AO3594" s="17" t="n">
        <x:f>IF(N3594=0,1,AN3594/N3594)</x:f>
        <x:v>0.08763628015284419</x:v>
      </x:c>
      <x:c r="AP3594" s="11" t="str">
        <x:f>IF(AO3594&gt;='01 Controls'!$E$16,"PASS","FAIL")</x:f>
        <x:v>FAIL</x:v>
      </x:c>
      <x:c r="AQ3594" s="11" t="str">
        <x:v>UNQUANTIFIED</x:v>
      </x:c>
      <x:c r="AR3594" s="11" t="str">
        <x:v>Position-class planning record; serial item and receiver open</x:v>
      </x:c>
      <x:c r="AS3594" s="26"/>
      <x:c r="AT3594" s="26"/>
    </x:row>
    <x:row r="3595">
      <x:c r="C3595" s="11" t="str">
        <x:v>G1-J-CIE-FLR-24</x:v>
      </x:c>
      <x:c r="D3595" s="11" t="str">
        <x:v>G1</x:v>
      </x:c>
      <x:c r="E3595" s="11" t="str">
        <x:v>Allied megacity earthquake</x:v>
      </x:c>
      <x:c r="F3595" s="11" t="str">
        <x:v>J-CIE</x:v>
      </x:c>
      <x:c r="G3595" s="11" t="str">
        <x:v>Civil integration and effects group</x:v>
      </x:c>
      <x:c r="H3595" s="11" t="str">
        <x:v>FLR-24</x:v>
      </x:c>
      <x:c r="I3595" s="19" t="n">
        <x:v>48</x:v>
      </x:c>
      <x:c r="J3595" s="21" t="n">
        <x:v>4</x:v>
      </x:c>
      <x:c r="K3595" s="18" t="n">
        <x:f>'05 Cargo Register'!K11</x:f>
        <x:v>107.25</x:v>
      </x:c>
      <x:c r="L3595" s="18" t="n">
        <x:f>'05 Cargo Register'!N11</x:f>
        <x:v>6</x:v>
      </x:c>
      <x:c r="M3595" s="18" t="n">
        <x:f>'05 Cargo Register'!O11</x:f>
        <x:v>192</x:v>
      </x:c>
      <x:c r="N3595" s="18" t="n">
        <x:f>J3595*K3595</x:f>
        <x:v>429</x:v>
      </x:c>
      <x:c r="O3595" s="18" t="n">
        <x:f>J3595*L3595</x:f>
        <x:v>24</x:v>
      </x:c>
      <x:c r="P3595" s="18" t="n">
        <x:f>J3595*M3595</x:f>
        <x:v>768</x:v>
      </x:c>
      <x:c r="Q3595" s="22" t="n">
        <x:f>'01 Controls'!$E$30*'02 Cargo Classes'!$M$11</x:f>
        <x:v>0</x:v>
      </x:c>
      <x:c r="R3595" s="22" t="n">
        <x:f>'01 Controls'!$F$30*'02 Cargo Classes'!$N$11</x:f>
        <x:v>1.02</x:v>
      </x:c>
      <x:c r="S3595" s="22" t="n">
        <x:f>'01 Controls'!$G$30*'02 Cargo Classes'!$O$11</x:f>
        <x:v>0</x:v>
      </x:c>
      <x:c r="T3595" s="22" t="n">
        <x:f>'01 Controls'!$H$30*'02 Cargo Classes'!$P$11</x:f>
        <x:v>0</x:v>
      </x:c>
      <x:c r="U3595" s="22" t="n">
        <x:f>SUM(Q3595:T3595)</x:f>
        <x:v>1.02</x:v>
      </x:c>
      <x:c r="V3595" s="18" t="n">
        <x:f>IF(U3595=0,0,N3595*Q3595/U3595)</x:f>
        <x:v>0</x:v>
      </x:c>
      <x:c r="W3595" s="18" t="n">
        <x:f>IF(U3595=0,0,P3595*Q3595/U3595)</x:f>
        <x:v>0</x:v>
      </x:c>
      <x:c r="X3595" s="18" t="n">
        <x:f>MAX(V3595,W3595*'01 Controls'!$E$12)</x:f>
        <x:v>0</x:v>
      </x:c>
      <x:c r="Y3595" s="18" t="n">
        <x:f>IF(U3595=0,0,N3595*R3595/U3595)</x:f>
        <x:v>429</x:v>
      </x:c>
      <x:c r="Z3595" s="18" t="n">
        <x:f>IF(U3595=0,0,P3595*R3595/U3595)</x:f>
        <x:v>768</x:v>
      </x:c>
      <x:c r="AA3595" s="18" t="n">
        <x:f>MAX(Y3595,Z3595*'01 Controls'!$E$13)</x:f>
        <x:v>429</x:v>
      </x:c>
      <x:c r="AB3595" s="18" t="n">
        <x:f>IF(U3595=0,0,N3595*S3595/U3595)</x:f>
        <x:v>0</x:v>
      </x:c>
      <x:c r="AC3595" s="18" t="n">
        <x:f>IF(U3595=0,0,P3595*S3595/U3595)</x:f>
        <x:v>0</x:v>
      </x:c>
      <x:c r="AD3595" s="18" t="n">
        <x:f>MAX(AB3595,AC3595*'01 Controls'!$E$14)</x:f>
        <x:v>0</x:v>
      </x:c>
      <x:c r="AE3595" s="18" t="n">
        <x:f>IF(U3595=0,0,N3595*T3595/U3595)</x:f>
        <x:v>0</x:v>
      </x:c>
      <x:c r="AF3595" s="18" t="n">
        <x:f>IF(U3595=0,0,P3595*T3595/U3595)</x:f>
        <x:v>0</x:v>
      </x:c>
      <x:c r="AG3595" s="18" t="n">
        <x:f>MAX(AE3595,AF3595*'01 Controls'!$E$15)</x:f>
        <x:v>0</x:v>
      </x:c>
      <x:c r="AH3595" s="18" t="n">
        <x:f>SUM(V3595,Y3595,AB3595,AE3595)</x:f>
        <x:v>429</x:v>
      </x:c>
      <x:c r="AI3595" s="18" t="n">
        <x:f>N3595-AH3595</x:f>
        <x:v>0</x:v>
      </x:c>
      <x:c r="AJ3595" s="18" t="n">
        <x:f>V3595*INDEX('07 Mode Capacity'!$P$6:$P$17,MATCH("AIR-"&amp;I3595,'07 Mode Capacity'!$C$6:$C$17,0))</x:f>
        <x:v>0</x:v>
      </x:c>
      <x:c r="AK3595" s="18" t="n">
        <x:f>Y3595*INDEX('07 Mode Capacity'!$P$6:$P$17,MATCH("OCEAN-"&amp;I3595,'07 Mode Capacity'!$C$6:$C$17,0))</x:f>
        <x:v>37.59596418557016</x:v>
      </x:c>
      <x:c r="AL3595" s="18" t="n">
        <x:f>AB3595*INDEX('07 Mode Capacity'!$P$6:$P$17,MATCH("LAND-"&amp;I3595,'07 Mode Capacity'!$C$6:$C$17,0))</x:f>
        <x:v>0</x:v>
      </x:c>
      <x:c r="AM3595" s="18" t="n">
        <x:f>AE3595*INDEX('07 Mode Capacity'!$P$6:$P$17,MATCH("INLAND-"&amp;I3595,'07 Mode Capacity'!$C$6:$C$17,0))</x:f>
        <x:v>0</x:v>
      </x:c>
      <x:c r="AN3595" s="18" t="n">
        <x:f>SUM(AJ3595:AM3595)</x:f>
        <x:v>37.59596418557016</x:v>
      </x:c>
      <x:c r="AO3595" s="17" t="n">
        <x:f>IF(N3595=0,1,AN3595/N3595)</x:f>
        <x:v>0.08763628015284419</x:v>
      </x:c>
      <x:c r="AP3595" s="11" t="str">
        <x:f>IF(AO3595&gt;='01 Controls'!$E$16,"PASS","FAIL")</x:f>
        <x:v>FAIL</x:v>
      </x:c>
      <x:c r="AQ3595" s="11" t="str">
        <x:v>UNQUANTIFIED</x:v>
      </x:c>
      <x:c r="AR3595" s="11" t="str">
        <x:v>Position-class planning record; serial item and receiver open</x:v>
      </x:c>
      <x:c r="AS3595" s="26"/>
      <x:c r="AT3595" s="26"/>
    </x:row>
    <x:row r="3596">
      <x:c r="C3596" s="11" t="str">
        <x:v>G1-J-CIE-ROL-30</x:v>
      </x:c>
      <x:c r="D3596" s="11" t="str">
        <x:v>G1</x:v>
      </x:c>
      <x:c r="E3596" s="11" t="str">
        <x:v>Allied megacity earthquake</x:v>
      </x:c>
      <x:c r="F3596" s="11" t="str">
        <x:v>J-CIE</x:v>
      </x:c>
      <x:c r="G3596" s="11" t="str">
        <x:v>Civil integration and effects group</x:v>
      </x:c>
      <x:c r="H3596" s="11" t="str">
        <x:v>ROL-30</x:v>
      </x:c>
      <x:c r="I3596" s="19" t="n">
        <x:v>48</x:v>
      </x:c>
      <x:c r="J3596" s="21" t="n">
        <x:v>4</x:v>
      </x:c>
      <x:c r="K3596" s="18" t="n">
        <x:f>'05 Cargo Register'!K12</x:f>
        <x:v>107.25</x:v>
      </x:c>
      <x:c r="L3596" s="18" t="n">
        <x:f>'05 Cargo Register'!N12</x:f>
        <x:v>5</x:v>
      </x:c>
      <x:c r="M3596" s="18" t="n">
        <x:f>'05 Cargo Register'!O12</x:f>
        <x:v>318.75</x:v>
      </x:c>
      <x:c r="N3596" s="18" t="n">
        <x:f>J3596*K3596</x:f>
        <x:v>429</x:v>
      </x:c>
      <x:c r="O3596" s="18" t="n">
        <x:f>J3596*L3596</x:f>
        <x:v>20</x:v>
      </x:c>
      <x:c r="P3596" s="18" t="n">
        <x:f>J3596*M3596</x:f>
        <x:v>1275</x:v>
      </x:c>
      <x:c r="Q3596" s="22" t="n">
        <x:f>'01 Controls'!$E$30*'02 Cargo Classes'!$M$12</x:f>
        <x:v>0</x:v>
      </x:c>
      <x:c r="R3596" s="22" t="n">
        <x:f>'01 Controls'!$F$30*'02 Cargo Classes'!$N$12</x:f>
        <x:v>0.85</x:v>
      </x:c>
      <x:c r="S3596" s="22" t="n">
        <x:f>'01 Controls'!$G$30*'02 Cargo Classes'!$O$12</x:f>
        <x:v>0</x:v>
      </x:c>
      <x:c r="T3596" s="22" t="n">
        <x:f>'01 Controls'!$H$30*'02 Cargo Classes'!$P$12</x:f>
        <x:v>0</x:v>
      </x:c>
      <x:c r="U3596" s="22" t="n">
        <x:f>SUM(Q3596:T3596)</x:f>
        <x:v>0.85</x:v>
      </x:c>
      <x:c r="V3596" s="18" t="n">
        <x:f>IF(U3596=0,0,N3596*Q3596/U3596)</x:f>
        <x:v>0</x:v>
      </x:c>
      <x:c r="W3596" s="18" t="n">
        <x:f>IF(U3596=0,0,P3596*Q3596/U3596)</x:f>
        <x:v>0</x:v>
      </x:c>
      <x:c r="X3596" s="18" t="n">
        <x:f>MAX(V3596,W3596*'01 Controls'!$E$12)</x:f>
        <x:v>0</x:v>
      </x:c>
      <x:c r="Y3596" s="18" t="n">
        <x:f>IF(U3596=0,0,N3596*R3596/U3596)</x:f>
        <x:v>429</x:v>
      </x:c>
      <x:c r="Z3596" s="18" t="n">
        <x:f>IF(U3596=0,0,P3596*R3596/U3596)</x:f>
        <x:v>1275</x:v>
      </x:c>
      <x:c r="AA3596" s="18" t="n">
        <x:f>MAX(Y3596,Z3596*'01 Controls'!$E$13)</x:f>
        <x:v>429</x:v>
      </x:c>
      <x:c r="AB3596" s="18" t="n">
        <x:f>IF(U3596=0,0,N3596*S3596/U3596)</x:f>
        <x:v>0</x:v>
      </x:c>
      <x:c r="AC3596" s="18" t="n">
        <x:f>IF(U3596=0,0,P3596*S3596/U3596)</x:f>
        <x:v>0</x:v>
      </x:c>
      <x:c r="AD3596" s="18" t="n">
        <x:f>MAX(AB3596,AC3596*'01 Controls'!$E$14)</x:f>
        <x:v>0</x:v>
      </x:c>
      <x:c r="AE3596" s="18" t="n">
        <x:f>IF(U3596=0,0,N3596*T3596/U3596)</x:f>
        <x:v>0</x:v>
      </x:c>
      <x:c r="AF3596" s="18" t="n">
        <x:f>IF(U3596=0,0,P3596*T3596/U3596)</x:f>
        <x:v>0</x:v>
      </x:c>
      <x:c r="AG3596" s="18" t="n">
        <x:f>MAX(AE3596,AF3596*'01 Controls'!$E$15)</x:f>
        <x:v>0</x:v>
      </x:c>
      <x:c r="AH3596" s="18" t="n">
        <x:f>SUM(V3596,Y3596,AB3596,AE3596)</x:f>
        <x:v>429</x:v>
      </x:c>
      <x:c r="AI3596" s="18" t="n">
        <x:f>N3596-AH3596</x:f>
        <x:v>0</x:v>
      </x:c>
      <x:c r="AJ3596" s="18" t="n">
        <x:f>V3596*INDEX('07 Mode Capacity'!$P$6:$P$17,MATCH("AIR-"&amp;I3596,'07 Mode Capacity'!$C$6:$C$17,0))</x:f>
        <x:v>0</x:v>
      </x:c>
      <x:c r="AK3596" s="18" t="n">
        <x:f>Y3596*INDEX('07 Mode Capacity'!$P$6:$P$17,MATCH("OCEAN-"&amp;I3596,'07 Mode Capacity'!$C$6:$C$17,0))</x:f>
        <x:v>37.59596418557016</x:v>
      </x:c>
      <x:c r="AL3596" s="18" t="n">
        <x:f>AB3596*INDEX('07 Mode Capacity'!$P$6:$P$17,MATCH("LAND-"&amp;I3596,'07 Mode Capacity'!$C$6:$C$17,0))</x:f>
        <x:v>0</x:v>
      </x:c>
      <x:c r="AM3596" s="18" t="n">
        <x:f>AE3596*INDEX('07 Mode Capacity'!$P$6:$P$17,MATCH("INLAND-"&amp;I3596,'07 Mode Capacity'!$C$6:$C$17,0))</x:f>
        <x:v>0</x:v>
      </x:c>
      <x:c r="AN3596" s="18" t="n">
        <x:f>SUM(AJ3596:AM3596)</x:f>
        <x:v>37.59596418557016</x:v>
      </x:c>
      <x:c r="AO3596" s="17" t="n">
        <x:f>IF(N3596=0,1,AN3596/N3596)</x:f>
        <x:v>0.08763628015284419</x:v>
      </x:c>
      <x:c r="AP3596" s="11" t="str">
        <x:f>IF(AO3596&gt;='01 Controls'!$E$16,"PASS","FAIL")</x:f>
        <x:v>FAIL</x:v>
      </x:c>
      <x:c r="AQ3596" s="11" t="str">
        <x:v>UNQUANTIFIED</x:v>
      </x:c>
      <x:c r="AR3596" s="11" t="str">
        <x:v>Position-class planning record; serial item and receiver open</x:v>
      </x:c>
      <x:c r="AS3596" s="26"/>
      <x:c r="AT3596" s="26"/>
    </x:row>
    <x:row r="3597">
      <x:c r="C3597" s="11" t="str">
        <x:v>G1-J-CIE-LIN-18</x:v>
      </x:c>
      <x:c r="D3597" s="11" t="str">
        <x:v>G1</x:v>
      </x:c>
      <x:c r="E3597" s="11" t="str">
        <x:v>Allied megacity earthquake</x:v>
      </x:c>
      <x:c r="F3597" s="11" t="str">
        <x:v>J-CIE</x:v>
      </x:c>
      <x:c r="G3597" s="11" t="str">
        <x:v>Civil integration and effects group</x:v>
      </x:c>
      <x:c r="H3597" s="11" t="str">
        <x:v>LIN-18</x:v>
      </x:c>
      <x:c r="I3597" s="19" t="n">
        <x:v>72</x:v>
      </x:c>
      <x:c r="J3597" s="21" t="n">
        <x:v>4</x:v>
      </x:c>
      <x:c r="K3597" s="18" t="n">
        <x:f>'05 Cargo Register'!K13</x:f>
        <x:v>53.625</x:v>
      </x:c>
      <x:c r="L3597" s="18" t="n">
        <x:f>'05 Cargo Register'!N13</x:f>
        <x:v>4</x:v>
      </x:c>
      <x:c r="M3597" s="18" t="n">
        <x:f>'05 Cargo Register'!O13</x:f>
        <x:v>176</x:v>
      </x:c>
      <x:c r="N3597" s="18" t="n">
        <x:f>J3597*K3597</x:f>
        <x:v>214.5</x:v>
      </x:c>
      <x:c r="O3597" s="18" t="n">
        <x:f>J3597*L3597</x:f>
        <x:v>16</x:v>
      </x:c>
      <x:c r="P3597" s="18" t="n">
        <x:f>J3597*M3597</x:f>
        <x:v>704</x:v>
      </x:c>
      <x:c r="Q3597" s="22" t="n">
        <x:f>'01 Controls'!$E$30*'02 Cargo Classes'!$M$13</x:f>
        <x:v>0</x:v>
      </x:c>
      <x:c r="R3597" s="22" t="n">
        <x:f>'01 Controls'!$F$30*'02 Cargo Classes'!$N$13</x:f>
        <x:v>1.02</x:v>
      </x:c>
      <x:c r="S3597" s="22" t="n">
        <x:f>'01 Controls'!$G$30*'02 Cargo Classes'!$O$13</x:f>
        <x:v>0</x:v>
      </x:c>
      <x:c r="T3597" s="22" t="n">
        <x:f>'01 Controls'!$H$30*'02 Cargo Classes'!$P$13</x:f>
        <x:v>0</x:v>
      </x:c>
      <x:c r="U3597" s="22" t="n">
        <x:f>SUM(Q3597:T3597)</x:f>
        <x:v>1.02</x:v>
      </x:c>
      <x:c r="V3597" s="18" t="n">
        <x:f>IF(U3597=0,0,N3597*Q3597/U3597)</x:f>
        <x:v>0</x:v>
      </x:c>
      <x:c r="W3597" s="18" t="n">
        <x:f>IF(U3597=0,0,P3597*Q3597/U3597)</x:f>
        <x:v>0</x:v>
      </x:c>
      <x:c r="X3597" s="18" t="n">
        <x:f>MAX(V3597,W3597*'01 Controls'!$E$12)</x:f>
        <x:v>0</x:v>
      </x:c>
      <x:c r="Y3597" s="18" t="n">
        <x:f>IF(U3597=0,0,N3597*R3597/U3597)</x:f>
        <x:v>214.5</x:v>
      </x:c>
      <x:c r="Z3597" s="18" t="n">
        <x:f>IF(U3597=0,0,P3597*R3597/U3597)</x:f>
        <x:v>704</x:v>
      </x:c>
      <x:c r="AA3597" s="18" t="n">
        <x:f>MAX(Y3597,Z3597*'01 Controls'!$E$13)</x:f>
        <x:v>214.5</x:v>
      </x:c>
      <x:c r="AB3597" s="18" t="n">
        <x:f>IF(U3597=0,0,N3597*S3597/U3597)</x:f>
        <x:v>0</x:v>
      </x:c>
      <x:c r="AC3597" s="18" t="n">
        <x:f>IF(U3597=0,0,P3597*S3597/U3597)</x:f>
        <x:v>0</x:v>
      </x:c>
      <x:c r="AD3597" s="18" t="n">
        <x:f>MAX(AB3597,AC3597*'01 Controls'!$E$14)</x:f>
        <x:v>0</x:v>
      </x:c>
      <x:c r="AE3597" s="18" t="n">
        <x:f>IF(U3597=0,0,N3597*T3597/U3597)</x:f>
        <x:v>0</x:v>
      </x:c>
      <x:c r="AF3597" s="18" t="n">
        <x:f>IF(U3597=0,0,P3597*T3597/U3597)</x:f>
        <x:v>0</x:v>
      </x:c>
      <x:c r="AG3597" s="18" t="n">
        <x:f>MAX(AE3597,AF3597*'01 Controls'!$E$15)</x:f>
        <x:v>0</x:v>
      </x:c>
      <x:c r="AH3597" s="18" t="n">
        <x:f>SUM(V3597,Y3597,AB3597,AE3597)</x:f>
        <x:v>214.5</x:v>
      </x:c>
      <x:c r="AI3597" s="18" t="n">
        <x:f>N3597-AH3597</x:f>
        <x:v>0</x:v>
      </x:c>
      <x:c r="AJ3597" s="18" t="n">
        <x:f>V3597*INDEX('07 Mode Capacity'!$P$6:$P$17,MATCH("AIR-"&amp;I3597,'07 Mode Capacity'!$C$6:$C$17,0))</x:f>
        <x:v>0</x:v>
      </x:c>
      <x:c r="AK3597" s="18" t="n">
        <x:f>Y3597*INDEX('07 Mode Capacity'!$P$6:$P$17,MATCH("OCEAN-"&amp;I3597,'07 Mode Capacity'!$C$6:$C$17,0))</x:f>
        <x:v>167.90373130516804</x:v>
      </x:c>
      <x:c r="AL3597" s="18" t="n">
        <x:f>AB3597*INDEX('07 Mode Capacity'!$P$6:$P$17,MATCH("LAND-"&amp;I3597,'07 Mode Capacity'!$C$6:$C$17,0))</x:f>
        <x:v>0</x:v>
      </x:c>
      <x:c r="AM3597" s="18" t="n">
        <x:f>AE3597*INDEX('07 Mode Capacity'!$P$6:$P$17,MATCH("INLAND-"&amp;I3597,'07 Mode Capacity'!$C$6:$C$17,0))</x:f>
        <x:v>0</x:v>
      </x:c>
      <x:c r="AN3597" s="18" t="n">
        <x:f>SUM(AJ3597:AM3597)</x:f>
        <x:v>167.90373130516804</x:v>
      </x:c>
      <x:c r="AO3597" s="17" t="n">
        <x:f>IF(N3597=0,1,AN3597/N3597)</x:f>
        <x:v>0.7827679781126715</x:v>
      </x:c>
      <x:c r="AP3597" s="11" t="str">
        <x:f>IF(AO3597&gt;='01 Controls'!$E$16,"PASS","FAIL")</x:f>
        <x:v>FAIL</x:v>
      </x:c>
      <x:c r="AQ3597" s="11" t="str">
        <x:v>UNQUANTIFIED</x:v>
      </x:c>
      <x:c r="AR3597" s="11" t="str">
        <x:v>Position-class planning record; serial item and receiver open</x:v>
      </x:c>
      <x:c r="AS3597" s="26"/>
      <x:c r="AT3597" s="26"/>
    </x:row>
    <x:row r="3598">
      <x:c r="C3598" s="11" t="str">
        <x:v>G1-J-CIE-BLK-08</x:v>
      </x:c>
      <x:c r="D3598" s="11" t="str">
        <x:v>G1</x:v>
      </x:c>
      <x:c r="E3598" s="11" t="str">
        <x:v>Allied megacity earthquake</x:v>
      </x:c>
      <x:c r="F3598" s="11" t="str">
        <x:v>J-CIE</x:v>
      </x:c>
      <x:c r="G3598" s="11" t="str">
        <x:v>Civil integration and effects group</x:v>
      </x:c>
      <x:c r="H3598" s="11" t="str">
        <x:v>BLK-08</x:v>
      </x:c>
      <x:c r="I3598" s="19" t="n">
        <x:v>48</x:v>
      </x:c>
      <x:c r="J3598" s="21" t="n">
        <x:v>4</x:v>
      </x:c>
      <x:c r="K3598" s="18" t="n">
        <x:f>'05 Cargo Register'!K14</x:f>
        <x:v>160.875</x:v>
      </x:c>
      <x:c r="L3598" s="18" t="n">
        <x:f>'05 Cargo Register'!N14</x:f>
        <x:v>26</x:v>
      </x:c>
      <x:c r="M3598" s="18" t="n">
        <x:f>'05 Cargo Register'!O14</x:f>
        <x:v>1326</x:v>
      </x:c>
      <x:c r="N3598" s="18" t="n">
        <x:f>J3598*K3598</x:f>
        <x:v>643.5</x:v>
      </x:c>
      <x:c r="O3598" s="18" t="n">
        <x:f>J3598*L3598</x:f>
        <x:v>104</x:v>
      </x:c>
      <x:c r="P3598" s="18" t="n">
        <x:f>J3598*M3598</x:f>
        <x:v>5304</x:v>
      </x:c>
      <x:c r="Q3598" s="22" t="n">
        <x:f>'01 Controls'!$E$30*'02 Cargo Classes'!$M$14</x:f>
        <x:v>0.15</x:v>
      </x:c>
      <x:c r="R3598" s="22" t="n">
        <x:f>'01 Controls'!$F$30*'02 Cargo Classes'!$N$14</x:f>
        <x:v>0.68</x:v>
      </x:c>
      <x:c r="S3598" s="22" t="n">
        <x:f>'01 Controls'!$G$30*'02 Cargo Classes'!$O$14</x:f>
        <x:v>0</x:v>
      </x:c>
      <x:c r="T3598" s="22" t="n">
        <x:f>'01 Controls'!$H$30*'02 Cargo Classes'!$P$14</x:f>
        <x:v>0</x:v>
      </x:c>
      <x:c r="U3598" s="22" t="n">
        <x:f>SUM(Q3598:T3598)</x:f>
        <x:v>0.8300000000000001</x:v>
      </x:c>
      <x:c r="V3598" s="18" t="n">
        <x:f>IF(U3598=0,0,N3598*Q3598/U3598)</x:f>
        <x:v>116.29518072289154</x:v>
      </x:c>
      <x:c r="W3598" s="18" t="n">
        <x:f>IF(U3598=0,0,P3598*Q3598/U3598)</x:f>
        <x:v>958.5542168674698</x:v>
      </x:c>
      <x:c r="X3598" s="18" t="n">
        <x:f>MAX(V3598,W3598*'01 Controls'!$E$12)</x:f>
        <x:v>239.63855421686745</x:v>
      </x:c>
      <x:c r="Y3598" s="18" t="n">
        <x:f>IF(U3598=0,0,N3598*R3598/U3598)</x:f>
        <x:v>527.2048192771084</x:v>
      </x:c>
      <x:c r="Z3598" s="18" t="n">
        <x:f>IF(U3598=0,0,P3598*R3598/U3598)</x:f>
        <x:v>4345.44578313253</x:v>
      </x:c>
      <x:c r="AA3598" s="18" t="n">
        <x:f>MAX(Y3598,Z3598*'01 Controls'!$E$13)</x:f>
        <x:v>651.8168674698794</x:v>
      </x:c>
      <x:c r="AB3598" s="18" t="n">
        <x:f>IF(U3598=0,0,N3598*S3598/U3598)</x:f>
        <x:v>0</x:v>
      </x:c>
      <x:c r="AC3598" s="18" t="n">
        <x:f>IF(U3598=0,0,P3598*S3598/U3598)</x:f>
        <x:v>0</x:v>
      </x:c>
      <x:c r="AD3598" s="18" t="n">
        <x:f>MAX(AB3598,AC3598*'01 Controls'!$E$14)</x:f>
        <x:v>0</x:v>
      </x:c>
      <x:c r="AE3598" s="18" t="n">
        <x:f>IF(U3598=0,0,N3598*T3598/U3598)</x:f>
        <x:v>0</x:v>
      </x:c>
      <x:c r="AF3598" s="18" t="n">
        <x:f>IF(U3598=0,0,P3598*T3598/U3598)</x:f>
        <x:v>0</x:v>
      </x:c>
      <x:c r="AG3598" s="18" t="n">
        <x:f>MAX(AE3598,AF3598*'01 Controls'!$E$15)</x:f>
        <x:v>0</x:v>
      </x:c>
      <x:c r="AH3598" s="18" t="n">
        <x:f>SUM(V3598,Y3598,AB3598,AE3598)</x:f>
        <x:v>643.5</x:v>
      </x:c>
      <x:c r="AI3598" s="18" t="n">
        <x:f>N3598-AH3598</x:f>
        <x:v>0</x:v>
      </x:c>
      <x:c r="AJ3598" s="18" t="n">
        <x:f>V3598*INDEX('07 Mode Capacity'!$P$6:$P$17,MATCH("AIR-"&amp;I3598,'07 Mode Capacity'!$C$6:$C$17,0))</x:f>
        <x:v>32.60168604382405</x:v>
      </x:c>
      <x:c r="AK3598" s="18" t="n">
        <x:f>Y3598*INDEX('07 Mode Capacity'!$P$6:$P$17,MATCH("OCEAN-"&amp;I3598,'07 Mode Capacity'!$C$6:$C$17,0))</x:f>
        <x:v>46.20226924009827</x:v>
      </x:c>
      <x:c r="AL3598" s="18" t="n">
        <x:f>AB3598*INDEX('07 Mode Capacity'!$P$6:$P$17,MATCH("LAND-"&amp;I3598,'07 Mode Capacity'!$C$6:$C$17,0))</x:f>
        <x:v>0</x:v>
      </x:c>
      <x:c r="AM3598" s="18" t="n">
        <x:f>AE3598*INDEX('07 Mode Capacity'!$P$6:$P$17,MATCH("INLAND-"&amp;I3598,'07 Mode Capacity'!$C$6:$C$17,0))</x:f>
        <x:v>0</x:v>
      </x:c>
      <x:c r="AN3598" s="18" t="n">
        <x:f>SUM(AJ3598:AM3598)</x:f>
        <x:v>78.80395528392232</x:v>
      </x:c>
      <x:c r="AO3598" s="17" t="n">
        <x:f>IF(N3598=0,1,AN3598/N3598)</x:f>
        <x:v>0.12246146897268426</x:v>
      </x:c>
      <x:c r="AP3598" s="11" t="str">
        <x:f>IF(AO3598&gt;='01 Controls'!$E$16,"PASS","FAIL")</x:f>
        <x:v>FAIL</x:v>
      </x:c>
      <x:c r="AQ3598" s="11" t="str">
        <x:v>UNQUANTIFIED</x:v>
      </x:c>
      <x:c r="AR3598" s="11" t="str">
        <x:v>Position-class planning record; serial item and receiver open</x:v>
      </x:c>
      <x:c r="AS3598" s="26"/>
      <x:c r="AT3598" s="26"/>
    </x:row>
    <x:row r="3599">
      <x:c r="C3599" s="11" t="str">
        <x:v>G1-J-TOC-APL-45</x:v>
      </x:c>
      <x:c r="D3599" s="11" t="str">
        <x:v>G1</x:v>
      </x:c>
      <x:c r="E3599" s="11" t="str">
        <x:v>Allied megacity earthquake</x:v>
      </x:c>
      <x:c r="F3599" s="11" t="str">
        <x:v>J-TOC</x:v>
      </x:c>
      <x:c r="G3599" s="11" t="str">
        <x:v>Theater-opening command</x:v>
      </x:c>
      <x:c r="H3599" s="11" t="str">
        <x:v>APL-45</x:v>
      </x:c>
      <x:c r="I3599" s="19" t="n">
        <x:v>24</x:v>
      </x:c>
      <x:c r="J3599" s="21" t="n">
        <x:v>3</x:v>
      </x:c>
      <x:c r="K3599" s="18" t="n">
        <x:f>'05 Cargo Register'!K15</x:f>
        <x:v>214.5</x:v>
      </x:c>
      <x:c r="L3599" s="18" t="n">
        <x:f>'05 Cargo Register'!N15</x:f>
        <x:v>57</x:v>
      </x:c>
      <x:c r="M3599" s="18" t="n">
        <x:f>'05 Cargo Register'!O15</x:f>
        <x:v>427.5</x:v>
      </x:c>
      <x:c r="N3599" s="18" t="n">
        <x:f>J3599*K3599</x:f>
        <x:v>643.5</x:v>
      </x:c>
      <x:c r="O3599" s="18" t="n">
        <x:f>J3599*L3599</x:f>
        <x:v>171</x:v>
      </x:c>
      <x:c r="P3599" s="18" t="n">
        <x:f>J3599*M3599</x:f>
        <x:v>1282.5</x:v>
      </x:c>
      <x:c r="Q3599" s="22" t="n">
        <x:f>'01 Controls'!$E$30*'02 Cargo Classes'!$M$6</x:f>
        <x:v>0.44999999999999996</x:v>
      </x:c>
      <x:c r="R3599" s="22" t="n">
        <x:f>'01 Controls'!$F$30*'02 Cargo Classes'!$N$6</x:f>
        <x:v>0.34</x:v>
      </x:c>
      <x:c r="S3599" s="22" t="n">
        <x:f>'01 Controls'!$G$30*'02 Cargo Classes'!$O$6</x:f>
        <x:v>0</x:v>
      </x:c>
      <x:c r="T3599" s="22" t="n">
        <x:f>'01 Controls'!$H$30*'02 Cargo Classes'!$P$6</x:f>
        <x:v>0</x:v>
      </x:c>
      <x:c r="U3599" s="22" t="n">
        <x:f>SUM(Q3599:T3599)</x:f>
        <x:v>0.79</x:v>
      </x:c>
      <x:c r="V3599" s="18" t="n">
        <x:f>IF(U3599=0,0,N3599*Q3599/U3599)</x:f>
        <x:v>366.55063291139237</x:v>
      </x:c>
      <x:c r="W3599" s="18" t="n">
        <x:f>IF(U3599=0,0,P3599*Q3599/U3599)</x:f>
        <x:v>730.5379746835441</x:v>
      </x:c>
      <x:c r="X3599" s="18" t="n">
        <x:f>MAX(V3599,W3599*'01 Controls'!$E$12)</x:f>
        <x:v>366.55063291139237</x:v>
      </x:c>
      <x:c r="Y3599" s="18" t="n">
        <x:f>IF(U3599=0,0,N3599*R3599/U3599)</x:f>
        <x:v>276.94936708860763</x:v>
      </x:c>
      <x:c r="Z3599" s="18" t="n">
        <x:f>IF(U3599=0,0,P3599*R3599/U3599)</x:f>
        <x:v>551.9620253164557</x:v>
      </x:c>
      <x:c r="AA3599" s="18" t="n">
        <x:f>MAX(Y3599,Z3599*'01 Controls'!$E$13)</x:f>
        <x:v>276.94936708860763</x:v>
      </x:c>
      <x:c r="AB3599" s="18" t="n">
        <x:f>IF(U3599=0,0,N3599*S3599/U3599)</x:f>
        <x:v>0</x:v>
      </x:c>
      <x:c r="AC3599" s="18" t="n">
        <x:f>IF(U3599=0,0,P3599*S3599/U3599)</x:f>
        <x:v>0</x:v>
      </x:c>
      <x:c r="AD3599" s="18" t="n">
        <x:f>MAX(AB3599,AC3599*'01 Controls'!$E$14)</x:f>
        <x:v>0</x:v>
      </x:c>
      <x:c r="AE3599" s="18" t="n">
        <x:f>IF(U3599=0,0,N3599*T3599/U3599)</x:f>
        <x:v>0</x:v>
      </x:c>
      <x:c r="AF3599" s="18" t="n">
        <x:f>IF(U3599=0,0,P3599*T3599/U3599)</x:f>
        <x:v>0</x:v>
      </x:c>
      <x:c r="AG3599" s="18" t="n">
        <x:f>MAX(AE3599,AF3599*'01 Controls'!$E$15)</x:f>
        <x:v>0</x:v>
      </x:c>
      <x:c r="AH3599" s="18" t="n">
        <x:f>SUM(V3599,Y3599,AB3599,AE3599)</x:f>
        <x:v>643.5</x:v>
      </x:c>
      <x:c r="AI3599" s="18" t="n">
        <x:f>N3599-AH3599</x:f>
        <x:v>0</x:v>
      </x:c>
      <x:c r="AJ3599" s="18" t="n">
        <x:f>V3599*INDEX('07 Mode Capacity'!$P$6:$P$17,MATCH("AIR-"&amp;I3599,'07 Mode Capacity'!$C$6:$C$17,0))</x:f>
        <x:v>74.37827999296283</x:v>
      </x:c>
      <x:c r="AK3599" s="18" t="n">
        <x:f>Y3599*INDEX('07 Mode Capacity'!$P$6:$P$17,MATCH("OCEAN-"&amp;I3599,'07 Mode Capacity'!$C$6:$C$17,0))</x:f>
        <x:v>41.56706714994106</x:v>
      </x:c>
      <x:c r="AL3599" s="18" t="n">
        <x:f>AB3599*INDEX('07 Mode Capacity'!$P$6:$P$17,MATCH("LAND-"&amp;I3599,'07 Mode Capacity'!$C$6:$C$17,0))</x:f>
        <x:v>0</x:v>
      </x:c>
      <x:c r="AM3599" s="18" t="n">
        <x:f>AE3599*INDEX('07 Mode Capacity'!$P$6:$P$17,MATCH("INLAND-"&amp;I3599,'07 Mode Capacity'!$C$6:$C$17,0))</x:f>
        <x:v>0</x:v>
      </x:c>
      <x:c r="AN3599" s="18" t="n">
        <x:f>SUM(AJ3599:AM3599)</x:f>
        <x:v>115.9453471429039</x:v>
      </x:c>
      <x:c r="AO3599" s="17" t="n">
        <x:f>IF(N3599=0,1,AN3599/N3599)</x:f>
        <x:v>0.1801792496393223</x:v>
      </x:c>
      <x:c r="AP3599" s="11" t="str">
        <x:f>IF(AO3599&gt;='01 Controls'!$E$16,"PASS","FAIL")</x:f>
        <x:v>FAIL</x:v>
      </x:c>
      <x:c r="AQ3599" s="11" t="str">
        <x:v>UNQUANTIFIED</x:v>
      </x:c>
      <x:c r="AR3599" s="11" t="str">
        <x:v>Position-class planning record; serial item and receiver open</x:v>
      </x:c>
      <x:c r="AS3599" s="26"/>
      <x:c r="AT3599" s="26"/>
    </x:row>
    <x:row r="3600">
      <x:c r="C3600" s="11" t="str">
        <x:v>G1-J-TOC-ISO-18</x:v>
      </x:c>
      <x:c r="D3600" s="11" t="str">
        <x:v>G1</x:v>
      </x:c>
      <x:c r="E3600" s="11" t="str">
        <x:v>Allied megacity earthquake</x:v>
      </x:c>
      <x:c r="F3600" s="11" t="str">
        <x:v>J-TOC</x:v>
      </x:c>
      <x:c r="G3600" s="11" t="str">
        <x:v>Theater-opening command</x:v>
      </x:c>
      <x:c r="H3600" s="11" t="str">
        <x:v>ISO-18</x:v>
      </x:c>
      <x:c r="I3600" s="19" t="n">
        <x:v>48</x:v>
      </x:c>
      <x:c r="J3600" s="21" t="n">
        <x:v>3</x:v>
      </x:c>
      <x:c r="K3600" s="18" t="n">
        <x:f>'05 Cargo Register'!K16</x:f>
        <x:v>268.125</x:v>
      </x:c>
      <x:c r="L3600" s="18" t="n">
        <x:f>'05 Cargo Register'!N16</x:f>
        <x:v>18</x:v>
      </x:c>
      <x:c r="M3600" s="18" t="n">
        <x:f>'05 Cargo Register'!O16</x:f>
        <x:v>475.20000000000005</x:v>
      </x:c>
      <x:c r="N3600" s="18" t="n">
        <x:f>J3600*K3600</x:f>
        <x:v>804.375</x:v>
      </x:c>
      <x:c r="O3600" s="18" t="n">
        <x:f>J3600*L3600</x:f>
        <x:v>54</x:v>
      </x:c>
      <x:c r="P3600" s="18" t="n">
        <x:f>J3600*M3600</x:f>
        <x:v>1425.6000000000001</x:v>
      </x:c>
      <x:c r="Q3600" s="22" t="n">
        <x:f>'01 Controls'!$E$30*'02 Cargo Classes'!$M$7</x:f>
        <x:v>0.03</x:v>
      </x:c>
      <x:c r="R3600" s="22" t="n">
        <x:f>'01 Controls'!$F$30*'02 Cargo Classes'!$N$7</x:f>
        <x:v>0.85</x:v>
      </x:c>
      <x:c r="S3600" s="22" t="n">
        <x:f>'01 Controls'!$G$30*'02 Cargo Classes'!$O$7</x:f>
        <x:v>0</x:v>
      </x:c>
      <x:c r="T3600" s="22" t="n">
        <x:f>'01 Controls'!$H$30*'02 Cargo Classes'!$P$7</x:f>
        <x:v>0</x:v>
      </x:c>
      <x:c r="U3600" s="22" t="n">
        <x:f>SUM(Q3600:T3600)</x:f>
        <x:v>0.88</x:v>
      </x:c>
      <x:c r="V3600" s="18" t="n">
        <x:f>IF(U3600=0,0,N3600*Q3600/U3600)</x:f>
        <x:v>27.421874999999996</x:v>
      </x:c>
      <x:c r="W3600" s="18" t="n">
        <x:f>IF(U3600=0,0,P3600*Q3600/U3600)</x:f>
        <x:v>48.6</x:v>
      </x:c>
      <x:c r="X3600" s="18" t="n">
        <x:f>MAX(V3600,W3600*'01 Controls'!$E$12)</x:f>
        <x:v>27.421874999999996</x:v>
      </x:c>
      <x:c r="Y3600" s="18" t="n">
        <x:f>IF(U3600=0,0,N3600*R3600/U3600)</x:f>
        <x:v>776.953125</x:v>
      </x:c>
      <x:c r="Z3600" s="18" t="n">
        <x:f>IF(U3600=0,0,P3600*R3600/U3600)</x:f>
        <x:v>1377</x:v>
      </x:c>
      <x:c r="AA3600" s="18" t="n">
        <x:f>MAX(Y3600,Z3600*'01 Controls'!$E$13)</x:f>
        <x:v>776.953125</x:v>
      </x:c>
      <x:c r="AB3600" s="18" t="n">
        <x:f>IF(U3600=0,0,N3600*S3600/U3600)</x:f>
        <x:v>0</x:v>
      </x:c>
      <x:c r="AC3600" s="18" t="n">
        <x:f>IF(U3600=0,0,P3600*S3600/U3600)</x:f>
        <x:v>0</x:v>
      </x:c>
      <x:c r="AD3600" s="18" t="n">
        <x:f>MAX(AB3600,AC3600*'01 Controls'!$E$14)</x:f>
        <x:v>0</x:v>
      </x:c>
      <x:c r="AE3600" s="18" t="n">
        <x:f>IF(U3600=0,0,N3600*T3600/U3600)</x:f>
        <x:v>0</x:v>
      </x:c>
      <x:c r="AF3600" s="18" t="n">
        <x:f>IF(U3600=0,0,P3600*T3600/U3600)</x:f>
        <x:v>0</x:v>
      </x:c>
      <x:c r="AG3600" s="18" t="n">
        <x:f>MAX(AE3600,AF3600*'01 Controls'!$E$15)</x:f>
        <x:v>0</x:v>
      </x:c>
      <x:c r="AH3600" s="18" t="n">
        <x:f>SUM(V3600,Y3600,AB3600,AE3600)</x:f>
        <x:v>804.375</x:v>
      </x:c>
      <x:c r="AI3600" s="18" t="n">
        <x:f>N3600-AH3600</x:f>
        <x:v>0</x:v>
      </x:c>
      <x:c r="AJ3600" s="18" t="n">
        <x:f>V3600*INDEX('07 Mode Capacity'!$P$6:$P$17,MATCH("AIR-"&amp;I3600,'07 Mode Capacity'!$C$6:$C$17,0))</x:f>
        <x:v>7.687329379651695</x:v>
      </x:c>
      <x:c r="AK3600" s="18" t="n">
        <x:f>Y3600*INDEX('07 Mode Capacity'!$P$6:$P$17,MATCH("OCEAN-"&amp;I3600,'07 Mode Capacity'!$C$6:$C$17,0))</x:f>
        <x:v>68.08928172812777</x:v>
      </x:c>
      <x:c r="AL3600" s="18" t="n">
        <x:f>AB3600*INDEX('07 Mode Capacity'!$P$6:$P$17,MATCH("LAND-"&amp;I3600,'07 Mode Capacity'!$C$6:$C$17,0))</x:f>
        <x:v>0</x:v>
      </x:c>
      <x:c r="AM3600" s="18" t="n">
        <x:f>AE3600*INDEX('07 Mode Capacity'!$P$6:$P$17,MATCH("INLAND-"&amp;I3600,'07 Mode Capacity'!$C$6:$C$17,0))</x:f>
        <x:v>0</x:v>
      </x:c>
      <x:c r="AN3600" s="18" t="n">
        <x:f>SUM(AJ3600:AM3600)</x:f>
        <x:v>75.77661110777947</x:v>
      </x:c>
      <x:c r="AO3600" s="17" t="n">
        <x:f>IF(N3600=0,1,AN3600/N3600)</x:f>
        <x:v>0.09420557713476857</x:v>
      </x:c>
      <x:c r="AP3600" s="11" t="str">
        <x:f>IF(AO3600&gt;='01 Controls'!$E$16,"PASS","FAIL")</x:f>
        <x:v>FAIL</x:v>
      </x:c>
      <x:c r="AQ3600" s="11" t="str">
        <x:v>UNQUANTIFIED</x:v>
      </x:c>
      <x:c r="AR3600" s="11" t="str">
        <x:v>Position-class planning record; serial item and receiver open</x:v>
      </x:c>
      <x:c r="AS3600" s="26"/>
      <x:c r="AT3600" s="26"/>
    </x:row>
    <x:row r="3601">
      <x:c r="C3601" s="11" t="str">
        <x:v>G1-J-TOC-COL-12</x:v>
      </x:c>
      <x:c r="D3601" s="11" t="str">
        <x:v>G1</x:v>
      </x:c>
      <x:c r="E3601" s="11" t="str">
        <x:v>Allied megacity earthquake</x:v>
      </x:c>
      <x:c r="F3601" s="11" t="str">
        <x:v>J-TOC</x:v>
      </x:c>
      <x:c r="G3601" s="11" t="str">
        <x:v>Theater-opening command</x:v>
      </x:c>
      <x:c r="H3601" s="11" t="str">
        <x:v>COL-12</x:v>
      </x:c>
      <x:c r="I3601" s="19" t="n">
        <x:v>24</x:v>
      </x:c>
      <x:c r="J3601" s="21" t="n">
        <x:v>3</x:v>
      </x:c>
      <x:c r="K3601" s="18" t="n">
        <x:f>'05 Cargo Register'!K17</x:f>
        <x:v>53.625</x:v>
      </x:c>
      <x:c r="L3601" s="18" t="n">
        <x:f>'05 Cargo Register'!N17</x:f>
        <x:v>6</x:v>
      </x:c>
      <x:c r="M3601" s="18" t="n">
        <x:f>'05 Cargo Register'!O17</x:f>
        <x:v>158.4</x:v>
      </x:c>
      <x:c r="N3601" s="18" t="n">
        <x:f>J3601*K3601</x:f>
        <x:v>160.875</x:v>
      </x:c>
      <x:c r="O3601" s="18" t="n">
        <x:f>J3601*L3601</x:f>
        <x:v>18</x:v>
      </x:c>
      <x:c r="P3601" s="18" t="n">
        <x:f>J3601*M3601</x:f>
        <x:v>475.20000000000005</x:v>
      </x:c>
      <x:c r="Q3601" s="22" t="n">
        <x:f>'01 Controls'!$E$30*'02 Cargo Classes'!$M$8</x:f>
        <x:v>0.3</x:v>
      </x:c>
      <x:c r="R3601" s="22" t="n">
        <x:f>'01 Controls'!$F$30*'02 Cargo Classes'!$N$8</x:f>
        <x:v>0.595</x:v>
      </x:c>
      <x:c r="S3601" s="22" t="n">
        <x:f>'01 Controls'!$G$30*'02 Cargo Classes'!$O$8</x:f>
        <x:v>0</x:v>
      </x:c>
      <x:c r="T3601" s="22" t="n">
        <x:f>'01 Controls'!$H$30*'02 Cargo Classes'!$P$8</x:f>
        <x:v>0</x:v>
      </x:c>
      <x:c r="U3601" s="22" t="n">
        <x:f>SUM(Q3601:T3601)</x:f>
        <x:v>0.895</x:v>
      </x:c>
      <x:c r="V3601" s="18" t="n">
        <x:f>IF(U3601=0,0,N3601*Q3601/U3601)</x:f>
        <x:v>53.92458100558659</x:v>
      </x:c>
      <x:c r="W3601" s="18" t="n">
        <x:f>IF(U3601=0,0,P3601*Q3601/U3601)</x:f>
        <x:v>159.2849162011173</x:v>
      </x:c>
      <x:c r="X3601" s="18" t="n">
        <x:f>MAX(V3601,W3601*'01 Controls'!$E$12)</x:f>
        <x:v>53.92458100558659</x:v>
      </x:c>
      <x:c r="Y3601" s="18" t="n">
        <x:f>IF(U3601=0,0,N3601*R3601/U3601)</x:f>
        <x:v>106.9504189944134</x:v>
      </x:c>
      <x:c r="Z3601" s="18" t="n">
        <x:f>IF(U3601=0,0,P3601*R3601/U3601)</x:f>
        <x:v>315.91508379888273</x:v>
      </x:c>
      <x:c r="AA3601" s="18" t="n">
        <x:f>MAX(Y3601,Z3601*'01 Controls'!$E$13)</x:f>
        <x:v>106.9504189944134</x:v>
      </x:c>
      <x:c r="AB3601" s="18" t="n">
        <x:f>IF(U3601=0,0,N3601*S3601/U3601)</x:f>
        <x:v>0</x:v>
      </x:c>
      <x:c r="AC3601" s="18" t="n">
        <x:f>IF(U3601=0,0,P3601*S3601/U3601)</x:f>
        <x:v>0</x:v>
      </x:c>
      <x:c r="AD3601" s="18" t="n">
        <x:f>MAX(AB3601,AC3601*'01 Controls'!$E$14)</x:f>
        <x:v>0</x:v>
      </x:c>
      <x:c r="AE3601" s="18" t="n">
        <x:f>IF(U3601=0,0,N3601*T3601/U3601)</x:f>
        <x:v>0</x:v>
      </x:c>
      <x:c r="AF3601" s="18" t="n">
        <x:f>IF(U3601=0,0,P3601*T3601/U3601)</x:f>
        <x:v>0</x:v>
      </x:c>
      <x:c r="AG3601" s="18" t="n">
        <x:f>MAX(AE3601,AF3601*'01 Controls'!$E$15)</x:f>
        <x:v>0</x:v>
      </x:c>
      <x:c r="AH3601" s="18" t="n">
        <x:f>SUM(V3601,Y3601,AB3601,AE3601)</x:f>
        <x:v>160.875</x:v>
      </x:c>
      <x:c r="AI3601" s="18" t="n">
        <x:f>N3601-AH3601</x:f>
        <x:v>0</x:v>
      </x:c>
      <x:c r="AJ3601" s="18" t="n">
        <x:f>V3601*INDEX('07 Mode Capacity'!$P$6:$P$17,MATCH("AIR-"&amp;I3601,'07 Mode Capacity'!$C$6:$C$17,0))</x:f>
        <x:v>10.942056088350212</x:v>
      </x:c>
      <x:c r="AK3601" s="18" t="n">
        <x:f>Y3601*INDEX('07 Mode Capacity'!$P$6:$P$17,MATCH("OCEAN-"&amp;I3601,'07 Mode Capacity'!$C$6:$C$17,0))</x:f>
        <x:v>16.05208668569651</x:v>
      </x:c>
      <x:c r="AL3601" s="18" t="n">
        <x:f>AB3601*INDEX('07 Mode Capacity'!$P$6:$P$17,MATCH("LAND-"&amp;I3601,'07 Mode Capacity'!$C$6:$C$17,0))</x:f>
        <x:v>0</x:v>
      </x:c>
      <x:c r="AM3601" s="18" t="n">
        <x:f>AE3601*INDEX('07 Mode Capacity'!$P$6:$P$17,MATCH("INLAND-"&amp;I3601,'07 Mode Capacity'!$C$6:$C$17,0))</x:f>
        <x:v>0</x:v>
      </x:c>
      <x:c r="AN3601" s="18" t="n">
        <x:f>SUM(AJ3601:AM3601)</x:f>
        <x:v>26.994142774046722</x:v>
      </x:c>
      <x:c r="AO3601" s="17" t="n">
        <x:f>IF(N3601=0,1,AN3601/N3601)</x:f>
        <x:v>0.1677957592792337</x:v>
      </x:c>
      <x:c r="AP3601" s="11" t="str">
        <x:f>IF(AO3601&gt;='01 Controls'!$E$16,"PASS","FAIL")</x:f>
        <x:v>FAIL</x:v>
      </x:c>
      <x:c r="AQ3601" s="11" t="str">
        <x:v>UNQUANTIFIED</x:v>
      </x:c>
      <x:c r="AR3601" s="11" t="str">
        <x:v>Position-class planning record; serial item and receiver open</x:v>
      </x:c>
      <x:c r="AS3601" s="26"/>
      <x:c r="AT3601" s="26"/>
    </x:row>
    <x:row r="3602">
      <x:c r="C3602" s="11" t="str">
        <x:v>G1-J-TOC-BAT-22</x:v>
      </x:c>
      <x:c r="D3602" s="11" t="str">
        <x:v>G1</x:v>
      </x:c>
      <x:c r="E3602" s="11" t="str">
        <x:v>Allied megacity earthquake</x:v>
      </x:c>
      <x:c r="F3602" s="11" t="str">
        <x:v>J-TOC</x:v>
      </x:c>
      <x:c r="G3602" s="11" t="str">
        <x:v>Theater-opening command</x:v>
      </x:c>
      <x:c r="H3602" s="11" t="str">
        <x:v>BAT-22</x:v>
      </x:c>
      <x:c r="I3602" s="19" t="n">
        <x:v>48</x:v>
      </x:c>
      <x:c r="J3602" s="21" t="n">
        <x:v>3</x:v>
      </x:c>
      <x:c r="K3602" s="18" t="n">
        <x:f>'05 Cargo Register'!K18</x:f>
        <x:v>53.625</x:v>
      </x:c>
      <x:c r="L3602" s="18" t="n">
        <x:f>'05 Cargo Register'!N18</x:f>
        <x:v>4</x:v>
      </x:c>
      <x:c r="M3602" s="18" t="n">
        <x:f>'05 Cargo Register'!O18</x:f>
        <x:v>105.60000000000001</x:v>
      </x:c>
      <x:c r="N3602" s="18" t="n">
        <x:f>J3602*K3602</x:f>
        <x:v>160.875</x:v>
      </x:c>
      <x:c r="O3602" s="18" t="n">
        <x:f>J3602*L3602</x:f>
        <x:v>12</x:v>
      </x:c>
      <x:c r="P3602" s="18" t="n">
        <x:f>J3602*M3602</x:f>
        <x:v>316.8</x:v>
      </x:c>
      <x:c r="Q3602" s="22" t="n">
        <x:f>'01 Controls'!$E$30*'02 Cargo Classes'!$M$9</x:f>
        <x:v>0</x:v>
      </x:c>
      <x:c r="R3602" s="22" t="n">
        <x:f>'01 Controls'!$F$30*'02 Cargo Classes'!$N$9</x:f>
        <x:v>0.85</x:v>
      </x:c>
      <x:c r="S3602" s="22" t="n">
        <x:f>'01 Controls'!$G$30*'02 Cargo Classes'!$O$9</x:f>
        <x:v>0</x:v>
      </x:c>
      <x:c r="T3602" s="22" t="n">
        <x:f>'01 Controls'!$H$30*'02 Cargo Classes'!$P$9</x:f>
        <x:v>0</x:v>
      </x:c>
      <x:c r="U3602" s="22" t="n">
        <x:f>SUM(Q3602:T3602)</x:f>
        <x:v>0.85</x:v>
      </x:c>
      <x:c r="V3602" s="18" t="n">
        <x:f>IF(U3602=0,0,N3602*Q3602/U3602)</x:f>
        <x:v>0</x:v>
      </x:c>
      <x:c r="W3602" s="18" t="n">
        <x:f>IF(U3602=0,0,P3602*Q3602/U3602)</x:f>
        <x:v>0</x:v>
      </x:c>
      <x:c r="X3602" s="18" t="n">
        <x:f>MAX(V3602,W3602*'01 Controls'!$E$12)</x:f>
        <x:v>0</x:v>
      </x:c>
      <x:c r="Y3602" s="18" t="n">
        <x:f>IF(U3602=0,0,N3602*R3602/U3602)</x:f>
        <x:v>160.875</x:v>
      </x:c>
      <x:c r="Z3602" s="18" t="n">
        <x:f>IF(U3602=0,0,P3602*R3602/U3602)</x:f>
        <x:v>316.80000000000007</x:v>
      </x:c>
      <x:c r="AA3602" s="18" t="n">
        <x:f>MAX(Y3602,Z3602*'01 Controls'!$E$13)</x:f>
        <x:v>160.875</x:v>
      </x:c>
      <x:c r="AB3602" s="18" t="n">
        <x:f>IF(U3602=0,0,N3602*S3602/U3602)</x:f>
        <x:v>0</x:v>
      </x:c>
      <x:c r="AC3602" s="18" t="n">
        <x:f>IF(U3602=0,0,P3602*S3602/U3602)</x:f>
        <x:v>0</x:v>
      </x:c>
      <x:c r="AD3602" s="18" t="n">
        <x:f>MAX(AB3602,AC3602*'01 Controls'!$E$14)</x:f>
        <x:v>0</x:v>
      </x:c>
      <x:c r="AE3602" s="18" t="n">
        <x:f>IF(U3602=0,0,N3602*T3602/U3602)</x:f>
        <x:v>0</x:v>
      </x:c>
      <x:c r="AF3602" s="18" t="n">
        <x:f>IF(U3602=0,0,P3602*T3602/U3602)</x:f>
        <x:v>0</x:v>
      </x:c>
      <x:c r="AG3602" s="18" t="n">
        <x:f>MAX(AE3602,AF3602*'01 Controls'!$E$15)</x:f>
        <x:v>0</x:v>
      </x:c>
      <x:c r="AH3602" s="18" t="n">
        <x:f>SUM(V3602,Y3602,AB3602,AE3602)</x:f>
        <x:v>160.875</x:v>
      </x:c>
      <x:c r="AI3602" s="18" t="n">
        <x:f>N3602-AH3602</x:f>
        <x:v>0</x:v>
      </x:c>
      <x:c r="AJ3602" s="18" t="n">
        <x:f>V3602*INDEX('07 Mode Capacity'!$P$6:$P$17,MATCH("AIR-"&amp;I3602,'07 Mode Capacity'!$C$6:$C$17,0))</x:f>
        <x:v>0</x:v>
      </x:c>
      <x:c r="AK3602" s="18" t="n">
        <x:f>Y3602*INDEX('07 Mode Capacity'!$P$6:$P$17,MATCH("OCEAN-"&amp;I3602,'07 Mode Capacity'!$C$6:$C$17,0))</x:f>
        <x:v>14.09848656958881</x:v>
      </x:c>
      <x:c r="AL3602" s="18" t="n">
        <x:f>AB3602*INDEX('07 Mode Capacity'!$P$6:$P$17,MATCH("LAND-"&amp;I3602,'07 Mode Capacity'!$C$6:$C$17,0))</x:f>
        <x:v>0</x:v>
      </x:c>
      <x:c r="AM3602" s="18" t="n">
        <x:f>AE3602*INDEX('07 Mode Capacity'!$P$6:$P$17,MATCH("INLAND-"&amp;I3602,'07 Mode Capacity'!$C$6:$C$17,0))</x:f>
        <x:v>0</x:v>
      </x:c>
      <x:c r="AN3602" s="18" t="n">
        <x:f>SUM(AJ3602:AM3602)</x:f>
        <x:v>14.09848656958881</x:v>
      </x:c>
      <x:c r="AO3602" s="17" t="n">
        <x:f>IF(N3602=0,1,AN3602/N3602)</x:f>
        <x:v>0.08763628015284419</x:v>
      </x:c>
      <x:c r="AP3602" s="11" t="str">
        <x:f>IF(AO3602&gt;='01 Controls'!$E$16,"PASS","FAIL")</x:f>
        <x:v>FAIL</x:v>
      </x:c>
      <x:c r="AQ3602" s="11" t="str">
        <x:v>UNQUANTIFIED</x:v>
      </x:c>
      <x:c r="AR3602" s="11" t="str">
        <x:v>Position-class planning record; serial item and receiver open</x:v>
      </x:c>
      <x:c r="AS3602" s="26"/>
      <x:c r="AT3602" s="26"/>
    </x:row>
    <x:row r="3603">
      <x:c r="C3603" s="11" t="str">
        <x:v>G1-J-TOC-TNK-20</x:v>
      </x:c>
      <x:c r="D3603" s="11" t="str">
        <x:v>G1</x:v>
      </x:c>
      <x:c r="E3603" s="11" t="str">
        <x:v>Allied megacity earthquake</x:v>
      </x:c>
      <x:c r="F3603" s="11" t="str">
        <x:v>J-TOC</x:v>
      </x:c>
      <x:c r="G3603" s="11" t="str">
        <x:v>Theater-opening command</x:v>
      </x:c>
      <x:c r="H3603" s="11" t="str">
        <x:v>TNK-20</x:v>
      </x:c>
      <x:c r="I3603" s="19" t="n">
        <x:v>48</x:v>
      </x:c>
      <x:c r="J3603" s="21" t="n">
        <x:v>3</x:v>
      </x:c>
      <x:c r="K3603" s="18" t="n">
        <x:f>'05 Cargo Register'!K19</x:f>
        <x:v>53.625</x:v>
      </x:c>
      <x:c r="L3603" s="18" t="n">
        <x:f>'05 Cargo Register'!N19</x:f>
        <x:v>4</x:v>
      </x:c>
      <x:c r="M3603" s="18" t="n">
        <x:f>'05 Cargo Register'!O19</x:f>
        <x:v>85</x:v>
      </x:c>
      <x:c r="N3603" s="18" t="n">
        <x:f>J3603*K3603</x:f>
        <x:v>160.875</x:v>
      </x:c>
      <x:c r="O3603" s="18" t="n">
        <x:f>J3603*L3603</x:f>
        <x:v>12</x:v>
      </x:c>
      <x:c r="P3603" s="18" t="n">
        <x:f>J3603*M3603</x:f>
        <x:v>255</x:v>
      </x:c>
      <x:c r="Q3603" s="22" t="n">
        <x:f>'01 Controls'!$E$30*'02 Cargo Classes'!$M$10</x:f>
        <x:v>0</x:v>
      </x:c>
      <x:c r="R3603" s="22" t="n">
        <x:f>'01 Controls'!$F$30*'02 Cargo Classes'!$N$10</x:f>
        <x:v>1.02</x:v>
      </x:c>
      <x:c r="S3603" s="22" t="n">
        <x:f>'01 Controls'!$G$30*'02 Cargo Classes'!$O$10</x:f>
        <x:v>0</x:v>
      </x:c>
      <x:c r="T3603" s="22" t="n">
        <x:f>'01 Controls'!$H$30*'02 Cargo Classes'!$P$10</x:f>
        <x:v>0</x:v>
      </x:c>
      <x:c r="U3603" s="22" t="n">
        <x:f>SUM(Q3603:T3603)</x:f>
        <x:v>1.02</x:v>
      </x:c>
      <x:c r="V3603" s="18" t="n">
        <x:f>IF(U3603=0,0,N3603*Q3603/U3603)</x:f>
        <x:v>0</x:v>
      </x:c>
      <x:c r="W3603" s="18" t="n">
        <x:f>IF(U3603=0,0,P3603*Q3603/U3603)</x:f>
        <x:v>0</x:v>
      </x:c>
      <x:c r="X3603" s="18" t="n">
        <x:f>MAX(V3603,W3603*'01 Controls'!$E$12)</x:f>
        <x:v>0</x:v>
      </x:c>
      <x:c r="Y3603" s="18" t="n">
        <x:f>IF(U3603=0,0,N3603*R3603/U3603)</x:f>
        <x:v>160.875</x:v>
      </x:c>
      <x:c r="Z3603" s="18" t="n">
        <x:f>IF(U3603=0,0,P3603*R3603/U3603)</x:f>
        <x:v>255.00000000000003</x:v>
      </x:c>
      <x:c r="AA3603" s="18" t="n">
        <x:f>MAX(Y3603,Z3603*'01 Controls'!$E$13)</x:f>
        <x:v>160.875</x:v>
      </x:c>
      <x:c r="AB3603" s="18" t="n">
        <x:f>IF(U3603=0,0,N3603*S3603/U3603)</x:f>
        <x:v>0</x:v>
      </x:c>
      <x:c r="AC3603" s="18" t="n">
        <x:f>IF(U3603=0,0,P3603*S3603/U3603)</x:f>
        <x:v>0</x:v>
      </x:c>
      <x:c r="AD3603" s="18" t="n">
        <x:f>MAX(AB3603,AC3603*'01 Controls'!$E$14)</x:f>
        <x:v>0</x:v>
      </x:c>
      <x:c r="AE3603" s="18" t="n">
        <x:f>IF(U3603=0,0,N3603*T3603/U3603)</x:f>
        <x:v>0</x:v>
      </x:c>
      <x:c r="AF3603" s="18" t="n">
        <x:f>IF(U3603=0,0,P3603*T3603/U3603)</x:f>
        <x:v>0</x:v>
      </x:c>
      <x:c r="AG3603" s="18" t="n">
        <x:f>MAX(AE3603,AF3603*'01 Controls'!$E$15)</x:f>
        <x:v>0</x:v>
      </x:c>
      <x:c r="AH3603" s="18" t="n">
        <x:f>SUM(V3603,Y3603,AB3603,AE3603)</x:f>
        <x:v>160.875</x:v>
      </x:c>
      <x:c r="AI3603" s="18" t="n">
        <x:f>N3603-AH3603</x:f>
        <x:v>0</x:v>
      </x:c>
      <x:c r="AJ3603" s="18" t="n">
        <x:f>V3603*INDEX('07 Mode Capacity'!$P$6:$P$17,MATCH("AIR-"&amp;I3603,'07 Mode Capacity'!$C$6:$C$17,0))</x:f>
        <x:v>0</x:v>
      </x:c>
      <x:c r="AK3603" s="18" t="n">
        <x:f>Y3603*INDEX('07 Mode Capacity'!$P$6:$P$17,MATCH("OCEAN-"&amp;I3603,'07 Mode Capacity'!$C$6:$C$17,0))</x:f>
        <x:v>14.09848656958881</x:v>
      </x:c>
      <x:c r="AL3603" s="18" t="n">
        <x:f>AB3603*INDEX('07 Mode Capacity'!$P$6:$P$17,MATCH("LAND-"&amp;I3603,'07 Mode Capacity'!$C$6:$C$17,0))</x:f>
        <x:v>0</x:v>
      </x:c>
      <x:c r="AM3603" s="18" t="n">
        <x:f>AE3603*INDEX('07 Mode Capacity'!$P$6:$P$17,MATCH("INLAND-"&amp;I3603,'07 Mode Capacity'!$C$6:$C$17,0))</x:f>
        <x:v>0</x:v>
      </x:c>
      <x:c r="AN3603" s="18" t="n">
        <x:f>SUM(AJ3603:AM3603)</x:f>
        <x:v>14.09848656958881</x:v>
      </x:c>
      <x:c r="AO3603" s="17" t="n">
        <x:f>IF(N3603=0,1,AN3603/N3603)</x:f>
        <x:v>0.08763628015284419</x:v>
      </x:c>
      <x:c r="AP3603" s="11" t="str">
        <x:f>IF(AO3603&gt;='01 Controls'!$E$16,"PASS","FAIL")</x:f>
        <x:v>FAIL</x:v>
      </x:c>
      <x:c r="AQ3603" s="11" t="str">
        <x:v>UNQUANTIFIED</x:v>
      </x:c>
      <x:c r="AR3603" s="11" t="str">
        <x:v>Position-class planning record; serial item and receiver open</x:v>
      </x:c>
      <x:c r="AS3603" s="26"/>
      <x:c r="AT3603" s="26"/>
    </x:row>
    <x:row r="3604">
      <x:c r="C3604" s="11" t="str">
        <x:v>G1-J-TOC-FLR-24</x:v>
      </x:c>
      <x:c r="D3604" s="11" t="str">
        <x:v>G1</x:v>
      </x:c>
      <x:c r="E3604" s="11" t="str">
        <x:v>Allied megacity earthquake</x:v>
      </x:c>
      <x:c r="F3604" s="11" t="str">
        <x:v>J-TOC</x:v>
      </x:c>
      <x:c r="G3604" s="11" t="str">
        <x:v>Theater-opening command</x:v>
      </x:c>
      <x:c r="H3604" s="11" t="str">
        <x:v>FLR-24</x:v>
      </x:c>
      <x:c r="I3604" s="19" t="n">
        <x:v>48</x:v>
      </x:c>
      <x:c r="J3604" s="21" t="n">
        <x:v>3</x:v>
      </x:c>
      <x:c r="K3604" s="18" t="n">
        <x:f>'05 Cargo Register'!K20</x:f>
        <x:v>107.25</x:v>
      </x:c>
      <x:c r="L3604" s="18" t="n">
        <x:f>'05 Cargo Register'!N20</x:f>
        <x:v>6</x:v>
      </x:c>
      <x:c r="M3604" s="18" t="n">
        <x:f>'05 Cargo Register'!O20</x:f>
        <x:v>192</x:v>
      </x:c>
      <x:c r="N3604" s="18" t="n">
        <x:f>J3604*K3604</x:f>
        <x:v>321.75</x:v>
      </x:c>
      <x:c r="O3604" s="18" t="n">
        <x:f>J3604*L3604</x:f>
        <x:v>18</x:v>
      </x:c>
      <x:c r="P3604" s="18" t="n">
        <x:f>J3604*M3604</x:f>
        <x:v>576</x:v>
      </x:c>
      <x:c r="Q3604" s="22" t="n">
        <x:f>'01 Controls'!$E$30*'02 Cargo Classes'!$M$11</x:f>
        <x:v>0</x:v>
      </x:c>
      <x:c r="R3604" s="22" t="n">
        <x:f>'01 Controls'!$F$30*'02 Cargo Classes'!$N$11</x:f>
        <x:v>1.02</x:v>
      </x:c>
      <x:c r="S3604" s="22" t="n">
        <x:f>'01 Controls'!$G$30*'02 Cargo Classes'!$O$11</x:f>
        <x:v>0</x:v>
      </x:c>
      <x:c r="T3604" s="22" t="n">
        <x:f>'01 Controls'!$H$30*'02 Cargo Classes'!$P$11</x:f>
        <x:v>0</x:v>
      </x:c>
      <x:c r="U3604" s="22" t="n">
        <x:f>SUM(Q3604:T3604)</x:f>
        <x:v>1.02</x:v>
      </x:c>
      <x:c r="V3604" s="18" t="n">
        <x:f>IF(U3604=0,0,N3604*Q3604/U3604)</x:f>
        <x:v>0</x:v>
      </x:c>
      <x:c r="W3604" s="18" t="n">
        <x:f>IF(U3604=0,0,P3604*Q3604/U3604)</x:f>
        <x:v>0</x:v>
      </x:c>
      <x:c r="X3604" s="18" t="n">
        <x:f>MAX(V3604,W3604*'01 Controls'!$E$12)</x:f>
        <x:v>0</x:v>
      </x:c>
      <x:c r="Y3604" s="18" t="n">
        <x:f>IF(U3604=0,0,N3604*R3604/U3604)</x:f>
        <x:v>321.75</x:v>
      </x:c>
      <x:c r="Z3604" s="18" t="n">
        <x:f>IF(U3604=0,0,P3604*R3604/U3604)</x:f>
        <x:v>576</x:v>
      </x:c>
      <x:c r="AA3604" s="18" t="n">
        <x:f>MAX(Y3604,Z3604*'01 Controls'!$E$13)</x:f>
        <x:v>321.75</x:v>
      </x:c>
      <x:c r="AB3604" s="18" t="n">
        <x:f>IF(U3604=0,0,N3604*S3604/U3604)</x:f>
        <x:v>0</x:v>
      </x:c>
      <x:c r="AC3604" s="18" t="n">
        <x:f>IF(U3604=0,0,P3604*S3604/U3604)</x:f>
        <x:v>0</x:v>
      </x:c>
      <x:c r="AD3604" s="18" t="n">
        <x:f>MAX(AB3604,AC3604*'01 Controls'!$E$14)</x:f>
        <x:v>0</x:v>
      </x:c>
      <x:c r="AE3604" s="18" t="n">
        <x:f>IF(U3604=0,0,N3604*T3604/U3604)</x:f>
        <x:v>0</x:v>
      </x:c>
      <x:c r="AF3604" s="18" t="n">
        <x:f>IF(U3604=0,0,P3604*T3604/U3604)</x:f>
        <x:v>0</x:v>
      </x:c>
      <x:c r="AG3604" s="18" t="n">
        <x:f>MAX(AE3604,AF3604*'01 Controls'!$E$15)</x:f>
        <x:v>0</x:v>
      </x:c>
      <x:c r="AH3604" s="18" t="n">
        <x:f>SUM(V3604,Y3604,AB3604,AE3604)</x:f>
        <x:v>321.75</x:v>
      </x:c>
      <x:c r="AI3604" s="18" t="n">
        <x:f>N3604-AH3604</x:f>
        <x:v>0</x:v>
      </x:c>
      <x:c r="AJ3604" s="18" t="n">
        <x:f>V3604*INDEX('07 Mode Capacity'!$P$6:$P$17,MATCH("AIR-"&amp;I3604,'07 Mode Capacity'!$C$6:$C$17,0))</x:f>
        <x:v>0</x:v>
      </x:c>
      <x:c r="AK3604" s="18" t="n">
        <x:f>Y3604*INDEX('07 Mode Capacity'!$P$6:$P$17,MATCH("OCEAN-"&amp;I3604,'07 Mode Capacity'!$C$6:$C$17,0))</x:f>
        <x:v>28.19697313917762</x:v>
      </x:c>
      <x:c r="AL3604" s="18" t="n">
        <x:f>AB3604*INDEX('07 Mode Capacity'!$P$6:$P$17,MATCH("LAND-"&amp;I3604,'07 Mode Capacity'!$C$6:$C$17,0))</x:f>
        <x:v>0</x:v>
      </x:c>
      <x:c r="AM3604" s="18" t="n">
        <x:f>AE3604*INDEX('07 Mode Capacity'!$P$6:$P$17,MATCH("INLAND-"&amp;I3604,'07 Mode Capacity'!$C$6:$C$17,0))</x:f>
        <x:v>0</x:v>
      </x:c>
      <x:c r="AN3604" s="18" t="n">
        <x:f>SUM(AJ3604:AM3604)</x:f>
        <x:v>28.19697313917762</x:v>
      </x:c>
      <x:c r="AO3604" s="17" t="n">
        <x:f>IF(N3604=0,1,AN3604/N3604)</x:f>
        <x:v>0.08763628015284419</x:v>
      </x:c>
      <x:c r="AP3604" s="11" t="str">
        <x:f>IF(AO3604&gt;='01 Controls'!$E$16,"PASS","FAIL")</x:f>
        <x:v>FAIL</x:v>
      </x:c>
      <x:c r="AQ3604" s="11" t="str">
        <x:v>UNQUANTIFIED</x:v>
      </x:c>
      <x:c r="AR3604" s="11" t="str">
        <x:v>Position-class planning record; serial item and receiver open</x:v>
      </x:c>
      <x:c r="AS3604" s="26"/>
      <x:c r="AT3604" s="26"/>
    </x:row>
    <x:row r="3605">
      <x:c r="C3605" s="11" t="str">
        <x:v>G1-J-TOC-ROL-30</x:v>
      </x:c>
      <x:c r="D3605" s="11" t="str">
        <x:v>G1</x:v>
      </x:c>
      <x:c r="E3605" s="11" t="str">
        <x:v>Allied megacity earthquake</x:v>
      </x:c>
      <x:c r="F3605" s="11" t="str">
        <x:v>J-TOC</x:v>
      </x:c>
      <x:c r="G3605" s="11" t="str">
        <x:v>Theater-opening command</x:v>
      </x:c>
      <x:c r="H3605" s="11" t="str">
        <x:v>ROL-30</x:v>
      </x:c>
      <x:c r="I3605" s="19" t="n">
        <x:v>48</x:v>
      </x:c>
      <x:c r="J3605" s="21" t="n">
        <x:v>3</x:v>
      </x:c>
      <x:c r="K3605" s="18" t="n">
        <x:f>'05 Cargo Register'!K21</x:f>
        <x:v>107.25</x:v>
      </x:c>
      <x:c r="L3605" s="18" t="n">
        <x:f>'05 Cargo Register'!N21</x:f>
        <x:v>5</x:v>
      </x:c>
      <x:c r="M3605" s="18" t="n">
        <x:f>'05 Cargo Register'!O21</x:f>
        <x:v>318.75</x:v>
      </x:c>
      <x:c r="N3605" s="18" t="n">
        <x:f>J3605*K3605</x:f>
        <x:v>321.75</x:v>
      </x:c>
      <x:c r="O3605" s="18" t="n">
        <x:f>J3605*L3605</x:f>
        <x:v>15</x:v>
      </x:c>
      <x:c r="P3605" s="18" t="n">
        <x:f>J3605*M3605</x:f>
        <x:v>956.25</x:v>
      </x:c>
      <x:c r="Q3605" s="22" t="n">
        <x:f>'01 Controls'!$E$30*'02 Cargo Classes'!$M$12</x:f>
        <x:v>0</x:v>
      </x:c>
      <x:c r="R3605" s="22" t="n">
        <x:f>'01 Controls'!$F$30*'02 Cargo Classes'!$N$12</x:f>
        <x:v>0.85</x:v>
      </x:c>
      <x:c r="S3605" s="22" t="n">
        <x:f>'01 Controls'!$G$30*'02 Cargo Classes'!$O$12</x:f>
        <x:v>0</x:v>
      </x:c>
      <x:c r="T3605" s="22" t="n">
        <x:f>'01 Controls'!$H$30*'02 Cargo Classes'!$P$12</x:f>
        <x:v>0</x:v>
      </x:c>
      <x:c r="U3605" s="22" t="n">
        <x:f>SUM(Q3605:T3605)</x:f>
        <x:v>0.85</x:v>
      </x:c>
      <x:c r="V3605" s="18" t="n">
        <x:f>IF(U3605=0,0,N3605*Q3605/U3605)</x:f>
        <x:v>0</x:v>
      </x:c>
      <x:c r="W3605" s="18" t="n">
        <x:f>IF(U3605=0,0,P3605*Q3605/U3605)</x:f>
        <x:v>0</x:v>
      </x:c>
      <x:c r="X3605" s="18" t="n">
        <x:f>MAX(V3605,W3605*'01 Controls'!$E$12)</x:f>
        <x:v>0</x:v>
      </x:c>
      <x:c r="Y3605" s="18" t="n">
        <x:f>IF(U3605=0,0,N3605*R3605/U3605)</x:f>
        <x:v>321.75</x:v>
      </x:c>
      <x:c r="Z3605" s="18" t="n">
        <x:f>IF(U3605=0,0,P3605*R3605/U3605)</x:f>
        <x:v>956.25</x:v>
      </x:c>
      <x:c r="AA3605" s="18" t="n">
        <x:f>MAX(Y3605,Z3605*'01 Controls'!$E$13)</x:f>
        <x:v>321.75</x:v>
      </x:c>
      <x:c r="AB3605" s="18" t="n">
        <x:f>IF(U3605=0,0,N3605*S3605/U3605)</x:f>
        <x:v>0</x:v>
      </x:c>
      <x:c r="AC3605" s="18" t="n">
        <x:f>IF(U3605=0,0,P3605*S3605/U3605)</x:f>
        <x:v>0</x:v>
      </x:c>
      <x:c r="AD3605" s="18" t="n">
        <x:f>MAX(AB3605,AC3605*'01 Controls'!$E$14)</x:f>
        <x:v>0</x:v>
      </x:c>
      <x:c r="AE3605" s="18" t="n">
        <x:f>IF(U3605=0,0,N3605*T3605/U3605)</x:f>
        <x:v>0</x:v>
      </x:c>
      <x:c r="AF3605" s="18" t="n">
        <x:f>IF(U3605=0,0,P3605*T3605/U3605)</x:f>
        <x:v>0</x:v>
      </x:c>
      <x:c r="AG3605" s="18" t="n">
        <x:f>MAX(AE3605,AF3605*'01 Controls'!$E$15)</x:f>
        <x:v>0</x:v>
      </x:c>
      <x:c r="AH3605" s="18" t="n">
        <x:f>SUM(V3605,Y3605,AB3605,AE3605)</x:f>
        <x:v>321.75</x:v>
      </x:c>
      <x:c r="AI3605" s="18" t="n">
        <x:f>N3605-AH3605</x:f>
        <x:v>0</x:v>
      </x:c>
      <x:c r="AJ3605" s="18" t="n">
        <x:f>V3605*INDEX('07 Mode Capacity'!$P$6:$P$17,MATCH("AIR-"&amp;I3605,'07 Mode Capacity'!$C$6:$C$17,0))</x:f>
        <x:v>0</x:v>
      </x:c>
      <x:c r="AK3605" s="18" t="n">
        <x:f>Y3605*INDEX('07 Mode Capacity'!$P$6:$P$17,MATCH("OCEAN-"&amp;I3605,'07 Mode Capacity'!$C$6:$C$17,0))</x:f>
        <x:v>28.19697313917762</x:v>
      </x:c>
      <x:c r="AL3605" s="18" t="n">
        <x:f>AB3605*INDEX('07 Mode Capacity'!$P$6:$P$17,MATCH("LAND-"&amp;I3605,'07 Mode Capacity'!$C$6:$C$17,0))</x:f>
        <x:v>0</x:v>
      </x:c>
      <x:c r="AM3605" s="18" t="n">
        <x:f>AE3605*INDEX('07 Mode Capacity'!$P$6:$P$17,MATCH("INLAND-"&amp;I3605,'07 Mode Capacity'!$C$6:$C$17,0))</x:f>
        <x:v>0</x:v>
      </x:c>
      <x:c r="AN3605" s="18" t="n">
        <x:f>SUM(AJ3605:AM3605)</x:f>
        <x:v>28.19697313917762</x:v>
      </x:c>
      <x:c r="AO3605" s="17" t="n">
        <x:f>IF(N3605=0,1,AN3605/N3605)</x:f>
        <x:v>0.08763628015284419</x:v>
      </x:c>
      <x:c r="AP3605" s="11" t="str">
        <x:f>IF(AO3605&gt;='01 Controls'!$E$16,"PASS","FAIL")</x:f>
        <x:v>FAIL</x:v>
      </x:c>
      <x:c r="AQ3605" s="11" t="str">
        <x:v>UNQUANTIFIED</x:v>
      </x:c>
      <x:c r="AR3605" s="11" t="str">
        <x:v>Position-class planning record; serial item and receiver open</x:v>
      </x:c>
      <x:c r="AS3605" s="26"/>
      <x:c r="AT3605" s="26"/>
    </x:row>
    <x:row r="3606">
      <x:c r="C3606" s="11" t="str">
        <x:v>G1-J-TOC-LIN-18</x:v>
      </x:c>
      <x:c r="D3606" s="11" t="str">
        <x:v>G1</x:v>
      </x:c>
      <x:c r="E3606" s="11" t="str">
        <x:v>Allied megacity earthquake</x:v>
      </x:c>
      <x:c r="F3606" s="11" t="str">
        <x:v>J-TOC</x:v>
      </x:c>
      <x:c r="G3606" s="11" t="str">
        <x:v>Theater-opening command</x:v>
      </x:c>
      <x:c r="H3606" s="11" t="str">
        <x:v>LIN-18</x:v>
      </x:c>
      <x:c r="I3606" s="19" t="n">
        <x:v>72</x:v>
      </x:c>
      <x:c r="J3606" s="21" t="n">
        <x:v>3</x:v>
      </x:c>
      <x:c r="K3606" s="18" t="n">
        <x:f>'05 Cargo Register'!K22</x:f>
        <x:v>53.625</x:v>
      </x:c>
      <x:c r="L3606" s="18" t="n">
        <x:f>'05 Cargo Register'!N22</x:f>
        <x:v>4</x:v>
      </x:c>
      <x:c r="M3606" s="18" t="n">
        <x:f>'05 Cargo Register'!O22</x:f>
        <x:v>176</x:v>
      </x:c>
      <x:c r="N3606" s="18" t="n">
        <x:f>J3606*K3606</x:f>
        <x:v>160.875</x:v>
      </x:c>
      <x:c r="O3606" s="18" t="n">
        <x:f>J3606*L3606</x:f>
        <x:v>12</x:v>
      </x:c>
      <x:c r="P3606" s="18" t="n">
        <x:f>J3606*M3606</x:f>
        <x:v>528</x:v>
      </x:c>
      <x:c r="Q3606" s="22" t="n">
        <x:f>'01 Controls'!$E$30*'02 Cargo Classes'!$M$13</x:f>
        <x:v>0</x:v>
      </x:c>
      <x:c r="R3606" s="22" t="n">
        <x:f>'01 Controls'!$F$30*'02 Cargo Classes'!$N$13</x:f>
        <x:v>1.02</x:v>
      </x:c>
      <x:c r="S3606" s="22" t="n">
        <x:f>'01 Controls'!$G$30*'02 Cargo Classes'!$O$13</x:f>
        <x:v>0</x:v>
      </x:c>
      <x:c r="T3606" s="22" t="n">
        <x:f>'01 Controls'!$H$30*'02 Cargo Classes'!$P$13</x:f>
        <x:v>0</x:v>
      </x:c>
      <x:c r="U3606" s="22" t="n">
        <x:f>SUM(Q3606:T3606)</x:f>
        <x:v>1.02</x:v>
      </x:c>
      <x:c r="V3606" s="18" t="n">
        <x:f>IF(U3606=0,0,N3606*Q3606/U3606)</x:f>
        <x:v>0</x:v>
      </x:c>
      <x:c r="W3606" s="18" t="n">
        <x:f>IF(U3606=0,0,P3606*Q3606/U3606)</x:f>
        <x:v>0</x:v>
      </x:c>
      <x:c r="X3606" s="18" t="n">
        <x:f>MAX(V3606,W3606*'01 Controls'!$E$12)</x:f>
        <x:v>0</x:v>
      </x:c>
      <x:c r="Y3606" s="18" t="n">
        <x:f>IF(U3606=0,0,N3606*R3606/U3606)</x:f>
        <x:v>160.875</x:v>
      </x:c>
      <x:c r="Z3606" s="18" t="n">
        <x:f>IF(U3606=0,0,P3606*R3606/U3606)</x:f>
        <x:v>528</x:v>
      </x:c>
      <x:c r="AA3606" s="18" t="n">
        <x:f>MAX(Y3606,Z3606*'01 Controls'!$E$13)</x:f>
        <x:v>160.875</x:v>
      </x:c>
      <x:c r="AB3606" s="18" t="n">
        <x:f>IF(U3606=0,0,N3606*S3606/U3606)</x:f>
        <x:v>0</x:v>
      </x:c>
      <x:c r="AC3606" s="18" t="n">
        <x:f>IF(U3606=0,0,P3606*S3606/U3606)</x:f>
        <x:v>0</x:v>
      </x:c>
      <x:c r="AD3606" s="18" t="n">
        <x:f>MAX(AB3606,AC3606*'01 Controls'!$E$14)</x:f>
        <x:v>0</x:v>
      </x:c>
      <x:c r="AE3606" s="18" t="n">
        <x:f>IF(U3606=0,0,N3606*T3606/U3606)</x:f>
        <x:v>0</x:v>
      </x:c>
      <x:c r="AF3606" s="18" t="n">
        <x:f>IF(U3606=0,0,P3606*T3606/U3606)</x:f>
        <x:v>0</x:v>
      </x:c>
      <x:c r="AG3606" s="18" t="n">
        <x:f>MAX(AE3606,AF3606*'01 Controls'!$E$15)</x:f>
        <x:v>0</x:v>
      </x:c>
      <x:c r="AH3606" s="18" t="n">
        <x:f>SUM(V3606,Y3606,AB3606,AE3606)</x:f>
        <x:v>160.875</x:v>
      </x:c>
      <x:c r="AI3606" s="18" t="n">
        <x:f>N3606-AH3606</x:f>
        <x:v>0</x:v>
      </x:c>
      <x:c r="AJ3606" s="18" t="n">
        <x:f>V3606*INDEX('07 Mode Capacity'!$P$6:$P$17,MATCH("AIR-"&amp;I3606,'07 Mode Capacity'!$C$6:$C$17,0))</x:f>
        <x:v>0</x:v>
      </x:c>
      <x:c r="AK3606" s="18" t="n">
        <x:f>Y3606*INDEX('07 Mode Capacity'!$P$6:$P$17,MATCH("OCEAN-"&amp;I3606,'07 Mode Capacity'!$C$6:$C$17,0))</x:f>
        <x:v>125.92779847887603</x:v>
      </x:c>
      <x:c r="AL3606" s="18" t="n">
        <x:f>AB3606*INDEX('07 Mode Capacity'!$P$6:$P$17,MATCH("LAND-"&amp;I3606,'07 Mode Capacity'!$C$6:$C$17,0))</x:f>
        <x:v>0</x:v>
      </x:c>
      <x:c r="AM3606" s="18" t="n">
        <x:f>AE3606*INDEX('07 Mode Capacity'!$P$6:$P$17,MATCH("INLAND-"&amp;I3606,'07 Mode Capacity'!$C$6:$C$17,0))</x:f>
        <x:v>0</x:v>
      </x:c>
      <x:c r="AN3606" s="18" t="n">
        <x:f>SUM(AJ3606:AM3606)</x:f>
        <x:v>125.92779847887603</x:v>
      </x:c>
      <x:c r="AO3606" s="17" t="n">
        <x:f>IF(N3606=0,1,AN3606/N3606)</x:f>
        <x:v>0.7827679781126715</x:v>
      </x:c>
      <x:c r="AP3606" s="11" t="str">
        <x:f>IF(AO3606&gt;='01 Controls'!$E$16,"PASS","FAIL")</x:f>
        <x:v>FAIL</x:v>
      </x:c>
      <x:c r="AQ3606" s="11" t="str">
        <x:v>UNQUANTIFIED</x:v>
      </x:c>
      <x:c r="AR3606" s="11" t="str">
        <x:v>Position-class planning record; serial item and receiver open</x:v>
      </x:c>
      <x:c r="AS3606" s="26"/>
      <x:c r="AT3606" s="26"/>
    </x:row>
    <x:row r="3607">
      <x:c r="C3607" s="11" t="str">
        <x:v>G1-J-TOC-BLK-08</x:v>
      </x:c>
      <x:c r="D3607" s="11" t="str">
        <x:v>G1</x:v>
      </x:c>
      <x:c r="E3607" s="11" t="str">
        <x:v>Allied megacity earthquake</x:v>
      </x:c>
      <x:c r="F3607" s="11" t="str">
        <x:v>J-TOC</x:v>
      </x:c>
      <x:c r="G3607" s="11" t="str">
        <x:v>Theater-opening command</x:v>
      </x:c>
      <x:c r="H3607" s="11" t="str">
        <x:v>BLK-08</x:v>
      </x:c>
      <x:c r="I3607" s="19" t="n">
        <x:v>48</x:v>
      </x:c>
      <x:c r="J3607" s="21" t="n">
        <x:v>3</x:v>
      </x:c>
      <x:c r="K3607" s="18" t="n">
        <x:f>'05 Cargo Register'!K23</x:f>
        <x:v>160.875</x:v>
      </x:c>
      <x:c r="L3607" s="18" t="n">
        <x:f>'05 Cargo Register'!N23</x:f>
        <x:v>26</x:v>
      </x:c>
      <x:c r="M3607" s="18" t="n">
        <x:f>'05 Cargo Register'!O23</x:f>
        <x:v>1326</x:v>
      </x:c>
      <x:c r="N3607" s="18" t="n">
        <x:f>J3607*K3607</x:f>
        <x:v>482.625</x:v>
      </x:c>
      <x:c r="O3607" s="18" t="n">
        <x:f>J3607*L3607</x:f>
        <x:v>78</x:v>
      </x:c>
      <x:c r="P3607" s="18" t="n">
        <x:f>J3607*M3607</x:f>
        <x:v>3978</x:v>
      </x:c>
      <x:c r="Q3607" s="22" t="n">
        <x:f>'01 Controls'!$E$30*'02 Cargo Classes'!$M$14</x:f>
        <x:v>0.15</x:v>
      </x:c>
      <x:c r="R3607" s="22" t="n">
        <x:f>'01 Controls'!$F$30*'02 Cargo Classes'!$N$14</x:f>
        <x:v>0.68</x:v>
      </x:c>
      <x:c r="S3607" s="22" t="n">
        <x:f>'01 Controls'!$G$30*'02 Cargo Classes'!$O$14</x:f>
        <x:v>0</x:v>
      </x:c>
      <x:c r="T3607" s="22" t="n">
        <x:f>'01 Controls'!$H$30*'02 Cargo Classes'!$P$14</x:f>
        <x:v>0</x:v>
      </x:c>
      <x:c r="U3607" s="22" t="n">
        <x:f>SUM(Q3607:T3607)</x:f>
        <x:v>0.8300000000000001</x:v>
      </x:c>
      <x:c r="V3607" s="18" t="n">
        <x:f>IF(U3607=0,0,N3607*Q3607/U3607)</x:f>
        <x:v>87.22138554216866</x:v>
      </x:c>
      <x:c r="W3607" s="18" t="n">
        <x:f>IF(U3607=0,0,P3607*Q3607/U3607)</x:f>
        <x:v>718.9156626506023</x:v>
      </x:c>
      <x:c r="X3607" s="18" t="n">
        <x:f>MAX(V3607,W3607*'01 Controls'!$E$12)</x:f>
        <x:v>179.72891566265056</x:v>
      </x:c>
      <x:c r="Y3607" s="18" t="n">
        <x:f>IF(U3607=0,0,N3607*R3607/U3607)</x:f>
        <x:v>395.4036144578313</x:v>
      </x:c>
      <x:c r="Z3607" s="18" t="n">
        <x:f>IF(U3607=0,0,P3607*R3607/U3607)</x:f>
        <x:v>3259.0843373493976</x:v>
      </x:c>
      <x:c r="AA3607" s="18" t="n">
        <x:f>MAX(Y3607,Z3607*'01 Controls'!$E$13)</x:f>
        <x:v>488.86265060240964</x:v>
      </x:c>
      <x:c r="AB3607" s="18" t="n">
        <x:f>IF(U3607=0,0,N3607*S3607/U3607)</x:f>
        <x:v>0</x:v>
      </x:c>
      <x:c r="AC3607" s="18" t="n">
        <x:f>IF(U3607=0,0,P3607*S3607/U3607)</x:f>
        <x:v>0</x:v>
      </x:c>
      <x:c r="AD3607" s="18" t="n">
        <x:f>MAX(AB3607,AC3607*'01 Controls'!$E$14)</x:f>
        <x:v>0</x:v>
      </x:c>
      <x:c r="AE3607" s="18" t="n">
        <x:f>IF(U3607=0,0,N3607*T3607/U3607)</x:f>
        <x:v>0</x:v>
      </x:c>
      <x:c r="AF3607" s="18" t="n">
        <x:f>IF(U3607=0,0,P3607*T3607/U3607)</x:f>
        <x:v>0</x:v>
      </x:c>
      <x:c r="AG3607" s="18" t="n">
        <x:f>MAX(AE3607,AF3607*'01 Controls'!$E$15)</x:f>
        <x:v>0</x:v>
      </x:c>
      <x:c r="AH3607" s="18" t="n">
        <x:f>SUM(V3607,Y3607,AB3607,AE3607)</x:f>
        <x:v>482.62499999999994</x:v>
      </x:c>
      <x:c r="AI3607" s="18" t="n">
        <x:f>N3607-AH3607</x:f>
        <x:v>5.684341886080802e-14</x:v>
      </x:c>
      <x:c r="AJ3607" s="18" t="n">
        <x:f>V3607*INDEX('07 Mode Capacity'!$P$6:$P$17,MATCH("AIR-"&amp;I3607,'07 Mode Capacity'!$C$6:$C$17,0))</x:f>
        <x:v>24.45126453286804</x:v>
      </x:c>
      <x:c r="AK3607" s="18" t="n">
        <x:f>Y3607*INDEX('07 Mode Capacity'!$P$6:$P$17,MATCH("OCEAN-"&amp;I3607,'07 Mode Capacity'!$C$6:$C$17,0))</x:f>
        <x:v>34.6517019300737</x:v>
      </x:c>
      <x:c r="AL3607" s="18" t="n">
        <x:f>AB3607*INDEX('07 Mode Capacity'!$P$6:$P$17,MATCH("LAND-"&amp;I3607,'07 Mode Capacity'!$C$6:$C$17,0))</x:f>
        <x:v>0</x:v>
      </x:c>
      <x:c r="AM3607" s="18" t="n">
        <x:f>AE3607*INDEX('07 Mode Capacity'!$P$6:$P$17,MATCH("INLAND-"&amp;I3607,'07 Mode Capacity'!$C$6:$C$17,0))</x:f>
        <x:v>0</x:v>
      </x:c>
      <x:c r="AN3607" s="18" t="n">
        <x:f>SUM(AJ3607:AM3607)</x:f>
        <x:v>59.10296646294174</x:v>
      </x:c>
      <x:c r="AO3607" s="17" t="n">
        <x:f>IF(N3607=0,1,AN3607/N3607)</x:f>
        <x:v>0.12246146897268426</x:v>
      </x:c>
      <x:c r="AP3607" s="11" t="str">
        <x:f>IF(AO3607&gt;='01 Controls'!$E$16,"PASS","FAIL")</x:f>
        <x:v>FAIL</x:v>
      </x:c>
      <x:c r="AQ3607" s="11" t="str">
        <x:v>UNQUANTIFIED</x:v>
      </x:c>
      <x:c r="AR3607" s="11" t="str">
        <x:v>Position-class planning record; serial item and receiver open</x:v>
      </x:c>
      <x:c r="AS3607" s="26"/>
      <x:c r="AT3607" s="26"/>
    </x:row>
    <x:row r="3608">
      <x:c r="C3608" s="11" t="str">
        <x:v>G1-J-TSC-APL-45</x:v>
      </x:c>
      <x:c r="D3608" s="11" t="str">
        <x:v>G1</x:v>
      </x:c>
      <x:c r="E3608" s="11" t="str">
        <x:v>Allied megacity earthquake</x:v>
      </x:c>
      <x:c r="F3608" s="11" t="str">
        <x:v>J-TSC</x:v>
      </x:c>
      <x:c r="G3608" s="11" t="str">
        <x:v>Theater sustainment command</x:v>
      </x:c>
      <x:c r="H3608" s="11" t="str">
        <x:v>APL-45</x:v>
      </x:c>
      <x:c r="I3608" s="19" t="n">
        <x:v>24</x:v>
      </x:c>
      <x:c r="J3608" s="21" t="n">
        <x:v>4</x:v>
      </x:c>
      <x:c r="K3608" s="18" t="n">
        <x:f>'05 Cargo Register'!K24</x:f>
        <x:v>214.5</x:v>
      </x:c>
      <x:c r="L3608" s="18" t="n">
        <x:f>'05 Cargo Register'!N24</x:f>
        <x:v>57</x:v>
      </x:c>
      <x:c r="M3608" s="18" t="n">
        <x:f>'05 Cargo Register'!O24</x:f>
        <x:v>427.5</x:v>
      </x:c>
      <x:c r="N3608" s="18" t="n">
        <x:f>J3608*K3608</x:f>
        <x:v>858</x:v>
      </x:c>
      <x:c r="O3608" s="18" t="n">
        <x:f>J3608*L3608</x:f>
        <x:v>228</x:v>
      </x:c>
      <x:c r="P3608" s="18" t="n">
        <x:f>J3608*M3608</x:f>
        <x:v>1710</x:v>
      </x:c>
      <x:c r="Q3608" s="22" t="n">
        <x:f>'01 Controls'!$E$30*'02 Cargo Classes'!$M$6</x:f>
        <x:v>0.44999999999999996</x:v>
      </x:c>
      <x:c r="R3608" s="22" t="n">
        <x:f>'01 Controls'!$F$30*'02 Cargo Classes'!$N$6</x:f>
        <x:v>0.34</x:v>
      </x:c>
      <x:c r="S3608" s="22" t="n">
        <x:f>'01 Controls'!$G$30*'02 Cargo Classes'!$O$6</x:f>
        <x:v>0</x:v>
      </x:c>
      <x:c r="T3608" s="22" t="n">
        <x:f>'01 Controls'!$H$30*'02 Cargo Classes'!$P$6</x:f>
        <x:v>0</x:v>
      </x:c>
      <x:c r="U3608" s="22" t="n">
        <x:f>SUM(Q3608:T3608)</x:f>
        <x:v>0.79</x:v>
      </x:c>
      <x:c r="V3608" s="18" t="n">
        <x:f>IF(U3608=0,0,N3608*Q3608/U3608)</x:f>
        <x:v>488.7341772151898</x:v>
      </x:c>
      <x:c r="W3608" s="18" t="n">
        <x:f>IF(U3608=0,0,P3608*Q3608/U3608)</x:f>
        <x:v>974.0506329113922</x:v>
      </x:c>
      <x:c r="X3608" s="18" t="n">
        <x:f>MAX(V3608,W3608*'01 Controls'!$E$12)</x:f>
        <x:v>488.7341772151898</x:v>
      </x:c>
      <x:c r="Y3608" s="18" t="n">
        <x:f>IF(U3608=0,0,N3608*R3608/U3608)</x:f>
        <x:v>369.26582278481015</x:v>
      </x:c>
      <x:c r="Z3608" s="18" t="n">
        <x:f>IF(U3608=0,0,P3608*R3608/U3608)</x:f>
        <x:v>735.9493670886077</x:v>
      </x:c>
      <x:c r="AA3608" s="18" t="n">
        <x:f>MAX(Y3608,Z3608*'01 Controls'!$E$13)</x:f>
        <x:v>369.26582278481015</x:v>
      </x:c>
      <x:c r="AB3608" s="18" t="n">
        <x:f>IF(U3608=0,0,N3608*S3608/U3608)</x:f>
        <x:v>0</x:v>
      </x:c>
      <x:c r="AC3608" s="18" t="n">
        <x:f>IF(U3608=0,0,P3608*S3608/U3608)</x:f>
        <x:v>0</x:v>
      </x:c>
      <x:c r="AD3608" s="18" t="n">
        <x:f>MAX(AB3608,AC3608*'01 Controls'!$E$14)</x:f>
        <x:v>0</x:v>
      </x:c>
      <x:c r="AE3608" s="18" t="n">
        <x:f>IF(U3608=0,0,N3608*T3608/U3608)</x:f>
        <x:v>0</x:v>
      </x:c>
      <x:c r="AF3608" s="18" t="n">
        <x:f>IF(U3608=0,0,P3608*T3608/U3608)</x:f>
        <x:v>0</x:v>
      </x:c>
      <x:c r="AG3608" s="18" t="n">
        <x:f>MAX(AE3608,AF3608*'01 Controls'!$E$15)</x:f>
        <x:v>0</x:v>
      </x:c>
      <x:c r="AH3608" s="18" t="n">
        <x:f>SUM(V3608,Y3608,AB3608,AE3608)</x:f>
        <x:v>858</x:v>
      </x:c>
      <x:c r="AI3608" s="18" t="n">
        <x:f>N3608-AH3608</x:f>
        <x:v>0</x:v>
      </x:c>
      <x:c r="AJ3608" s="18" t="n">
        <x:f>V3608*INDEX('07 Mode Capacity'!$P$6:$P$17,MATCH("AIR-"&amp;I3608,'07 Mode Capacity'!$C$6:$C$17,0))</x:f>
        <x:v>99.17103999061709</x:v>
      </x:c>
      <x:c r="AK3608" s="18" t="n">
        <x:f>Y3608*INDEX('07 Mode Capacity'!$P$6:$P$17,MATCH("OCEAN-"&amp;I3608,'07 Mode Capacity'!$C$6:$C$17,0))</x:f>
        <x:v>55.422756199921416</x:v>
      </x:c>
      <x:c r="AL3608" s="18" t="n">
        <x:f>AB3608*INDEX('07 Mode Capacity'!$P$6:$P$17,MATCH("LAND-"&amp;I3608,'07 Mode Capacity'!$C$6:$C$17,0))</x:f>
        <x:v>0</x:v>
      </x:c>
      <x:c r="AM3608" s="18" t="n">
        <x:f>AE3608*INDEX('07 Mode Capacity'!$P$6:$P$17,MATCH("INLAND-"&amp;I3608,'07 Mode Capacity'!$C$6:$C$17,0))</x:f>
        <x:v>0</x:v>
      </x:c>
      <x:c r="AN3608" s="18" t="n">
        <x:f>SUM(AJ3608:AM3608)</x:f>
        <x:v>154.5937961905385</x:v>
      </x:c>
      <x:c r="AO3608" s="17" t="n">
        <x:f>IF(N3608=0,1,AN3608/N3608)</x:f>
        <x:v>0.18017924963932228</x:v>
      </x:c>
      <x:c r="AP3608" s="11" t="str">
        <x:f>IF(AO3608&gt;='01 Controls'!$E$16,"PASS","FAIL")</x:f>
        <x:v>FAIL</x:v>
      </x:c>
      <x:c r="AQ3608" s="11" t="str">
        <x:v>UNQUANTIFIED</x:v>
      </x:c>
      <x:c r="AR3608" s="11" t="str">
        <x:v>Position-class planning record; serial item and receiver open</x:v>
      </x:c>
      <x:c r="AS3608" s="26"/>
      <x:c r="AT3608" s="26"/>
    </x:row>
    <x:row r="3609">
      <x:c r="C3609" s="11" t="str">
        <x:v>G1-J-TSC-ISO-18</x:v>
      </x:c>
      <x:c r="D3609" s="11" t="str">
        <x:v>G1</x:v>
      </x:c>
      <x:c r="E3609" s="11" t="str">
        <x:v>Allied megacity earthquake</x:v>
      </x:c>
      <x:c r="F3609" s="11" t="str">
        <x:v>J-TSC</x:v>
      </x:c>
      <x:c r="G3609" s="11" t="str">
        <x:v>Theater sustainment command</x:v>
      </x:c>
      <x:c r="H3609" s="11" t="str">
        <x:v>ISO-18</x:v>
      </x:c>
      <x:c r="I3609" s="19" t="n">
        <x:v>48</x:v>
      </x:c>
      <x:c r="J3609" s="21" t="n">
        <x:v>4</x:v>
      </x:c>
      <x:c r="K3609" s="18" t="n">
        <x:f>'05 Cargo Register'!K25</x:f>
        <x:v>268.125</x:v>
      </x:c>
      <x:c r="L3609" s="18" t="n">
        <x:f>'05 Cargo Register'!N25</x:f>
        <x:v>18</x:v>
      </x:c>
      <x:c r="M3609" s="18" t="n">
        <x:f>'05 Cargo Register'!O25</x:f>
        <x:v>475.20000000000005</x:v>
      </x:c>
      <x:c r="N3609" s="18" t="n">
        <x:f>J3609*K3609</x:f>
        <x:v>1072.5</x:v>
      </x:c>
      <x:c r="O3609" s="18" t="n">
        <x:f>J3609*L3609</x:f>
        <x:v>72</x:v>
      </x:c>
      <x:c r="P3609" s="18" t="n">
        <x:f>J3609*M3609</x:f>
        <x:v>1900.8000000000002</x:v>
      </x:c>
      <x:c r="Q3609" s="22" t="n">
        <x:f>'01 Controls'!$E$30*'02 Cargo Classes'!$M$7</x:f>
        <x:v>0.03</x:v>
      </x:c>
      <x:c r="R3609" s="22" t="n">
        <x:f>'01 Controls'!$F$30*'02 Cargo Classes'!$N$7</x:f>
        <x:v>0.85</x:v>
      </x:c>
      <x:c r="S3609" s="22" t="n">
        <x:f>'01 Controls'!$G$30*'02 Cargo Classes'!$O$7</x:f>
        <x:v>0</x:v>
      </x:c>
      <x:c r="T3609" s="22" t="n">
        <x:f>'01 Controls'!$H$30*'02 Cargo Classes'!$P$7</x:f>
        <x:v>0</x:v>
      </x:c>
      <x:c r="U3609" s="22" t="n">
        <x:f>SUM(Q3609:T3609)</x:f>
        <x:v>0.88</x:v>
      </x:c>
      <x:c r="V3609" s="18" t="n">
        <x:f>IF(U3609=0,0,N3609*Q3609/U3609)</x:f>
        <x:v>36.5625</x:v>
      </x:c>
      <x:c r="W3609" s="18" t="n">
        <x:f>IF(U3609=0,0,P3609*Q3609/U3609)</x:f>
        <x:v>64.8</x:v>
      </x:c>
      <x:c r="X3609" s="18" t="n">
        <x:f>MAX(V3609,W3609*'01 Controls'!$E$12)</x:f>
        <x:v>36.5625</x:v>
      </x:c>
      <x:c r="Y3609" s="18" t="n">
        <x:f>IF(U3609=0,0,N3609*R3609/U3609)</x:f>
        <x:v>1035.9375</x:v>
      </x:c>
      <x:c r="Z3609" s="18" t="n">
        <x:f>IF(U3609=0,0,P3609*R3609/U3609)</x:f>
        <x:v>1836</x:v>
      </x:c>
      <x:c r="AA3609" s="18" t="n">
        <x:f>MAX(Y3609,Z3609*'01 Controls'!$E$13)</x:f>
        <x:v>1035.9375</x:v>
      </x:c>
      <x:c r="AB3609" s="18" t="n">
        <x:f>IF(U3609=0,0,N3609*S3609/U3609)</x:f>
        <x:v>0</x:v>
      </x:c>
      <x:c r="AC3609" s="18" t="n">
        <x:f>IF(U3609=0,0,P3609*S3609/U3609)</x:f>
        <x:v>0</x:v>
      </x:c>
      <x:c r="AD3609" s="18" t="n">
        <x:f>MAX(AB3609,AC3609*'01 Controls'!$E$14)</x:f>
        <x:v>0</x:v>
      </x:c>
      <x:c r="AE3609" s="18" t="n">
        <x:f>IF(U3609=0,0,N3609*T3609/U3609)</x:f>
        <x:v>0</x:v>
      </x:c>
      <x:c r="AF3609" s="18" t="n">
        <x:f>IF(U3609=0,0,P3609*T3609/U3609)</x:f>
        <x:v>0</x:v>
      </x:c>
      <x:c r="AG3609" s="18" t="n">
        <x:f>MAX(AE3609,AF3609*'01 Controls'!$E$15)</x:f>
        <x:v>0</x:v>
      </x:c>
      <x:c r="AH3609" s="18" t="n">
        <x:f>SUM(V3609,Y3609,AB3609,AE3609)</x:f>
        <x:v>1072.5</x:v>
      </x:c>
      <x:c r="AI3609" s="18" t="n">
        <x:f>N3609-AH3609</x:f>
        <x:v>0</x:v>
      </x:c>
      <x:c r="AJ3609" s="18" t="n">
        <x:f>V3609*INDEX('07 Mode Capacity'!$P$6:$P$17,MATCH("AIR-"&amp;I3609,'07 Mode Capacity'!$C$6:$C$17,0))</x:f>
        <x:v>10.249772506202262</x:v>
      </x:c>
      <x:c r="AK3609" s="18" t="n">
        <x:f>Y3609*INDEX('07 Mode Capacity'!$P$6:$P$17,MATCH("OCEAN-"&amp;I3609,'07 Mode Capacity'!$C$6:$C$17,0))</x:f>
        <x:v>90.78570897083704</x:v>
      </x:c>
      <x:c r="AL3609" s="18" t="n">
        <x:f>AB3609*INDEX('07 Mode Capacity'!$P$6:$P$17,MATCH("LAND-"&amp;I3609,'07 Mode Capacity'!$C$6:$C$17,0))</x:f>
        <x:v>0</x:v>
      </x:c>
      <x:c r="AM3609" s="18" t="n">
        <x:f>AE3609*INDEX('07 Mode Capacity'!$P$6:$P$17,MATCH("INLAND-"&amp;I3609,'07 Mode Capacity'!$C$6:$C$17,0))</x:f>
        <x:v>0</x:v>
      </x:c>
      <x:c r="AN3609" s="18" t="n">
        <x:f>SUM(AJ3609:AM3609)</x:f>
        <x:v>101.0354814770393</x:v>
      </x:c>
      <x:c r="AO3609" s="17" t="n">
        <x:f>IF(N3609=0,1,AN3609/N3609)</x:f>
        <x:v>0.09420557713476857</x:v>
      </x:c>
      <x:c r="AP3609" s="11" t="str">
        <x:f>IF(AO3609&gt;='01 Controls'!$E$16,"PASS","FAIL")</x:f>
        <x:v>FAIL</x:v>
      </x:c>
      <x:c r="AQ3609" s="11" t="str">
        <x:v>UNQUANTIFIED</x:v>
      </x:c>
      <x:c r="AR3609" s="11" t="str">
        <x:v>Position-class planning record; serial item and receiver open</x:v>
      </x:c>
      <x:c r="AS3609" s="26"/>
      <x:c r="AT3609" s="26"/>
    </x:row>
    <x:row r="3610">
      <x:c r="C3610" s="11" t="str">
        <x:v>G1-J-TSC-COL-12</x:v>
      </x:c>
      <x:c r="D3610" s="11" t="str">
        <x:v>G1</x:v>
      </x:c>
      <x:c r="E3610" s="11" t="str">
        <x:v>Allied megacity earthquake</x:v>
      </x:c>
      <x:c r="F3610" s="11" t="str">
        <x:v>J-TSC</x:v>
      </x:c>
      <x:c r="G3610" s="11" t="str">
        <x:v>Theater sustainment command</x:v>
      </x:c>
      <x:c r="H3610" s="11" t="str">
        <x:v>COL-12</x:v>
      </x:c>
      <x:c r="I3610" s="19" t="n">
        <x:v>24</x:v>
      </x:c>
      <x:c r="J3610" s="21" t="n">
        <x:v>4</x:v>
      </x:c>
      <x:c r="K3610" s="18" t="n">
        <x:f>'05 Cargo Register'!K26</x:f>
        <x:v>53.625</x:v>
      </x:c>
      <x:c r="L3610" s="18" t="n">
        <x:f>'05 Cargo Register'!N26</x:f>
        <x:v>6</x:v>
      </x:c>
      <x:c r="M3610" s="18" t="n">
        <x:f>'05 Cargo Register'!O26</x:f>
        <x:v>158.4</x:v>
      </x:c>
      <x:c r="N3610" s="18" t="n">
        <x:f>J3610*K3610</x:f>
        <x:v>214.5</x:v>
      </x:c>
      <x:c r="O3610" s="18" t="n">
        <x:f>J3610*L3610</x:f>
        <x:v>24</x:v>
      </x:c>
      <x:c r="P3610" s="18" t="n">
        <x:f>J3610*M3610</x:f>
        <x:v>633.6</x:v>
      </x:c>
      <x:c r="Q3610" s="22" t="n">
        <x:f>'01 Controls'!$E$30*'02 Cargo Classes'!$M$8</x:f>
        <x:v>0.3</x:v>
      </x:c>
      <x:c r="R3610" s="22" t="n">
        <x:f>'01 Controls'!$F$30*'02 Cargo Classes'!$N$8</x:f>
        <x:v>0.595</x:v>
      </x:c>
      <x:c r="S3610" s="22" t="n">
        <x:f>'01 Controls'!$G$30*'02 Cargo Classes'!$O$8</x:f>
        <x:v>0</x:v>
      </x:c>
      <x:c r="T3610" s="22" t="n">
        <x:f>'01 Controls'!$H$30*'02 Cargo Classes'!$P$8</x:f>
        <x:v>0</x:v>
      </x:c>
      <x:c r="U3610" s="22" t="n">
        <x:f>SUM(Q3610:T3610)</x:f>
        <x:v>0.895</x:v>
      </x:c>
      <x:c r="V3610" s="18" t="n">
        <x:f>IF(U3610=0,0,N3610*Q3610/U3610)</x:f>
        <x:v>71.89944134078212</x:v>
      </x:c>
      <x:c r="W3610" s="18" t="n">
        <x:f>IF(U3610=0,0,P3610*Q3610/U3610)</x:f>
        <x:v>212.37988826815644</x:v>
      </x:c>
      <x:c r="X3610" s="18" t="n">
        <x:f>MAX(V3610,W3610*'01 Controls'!$E$12)</x:f>
        <x:v>71.89944134078212</x:v>
      </x:c>
      <x:c r="Y3610" s="18" t="n">
        <x:f>IF(U3610=0,0,N3610*R3610/U3610)</x:f>
        <x:v>142.60055865921788</x:v>
      </x:c>
      <x:c r="Z3610" s="18" t="n">
        <x:f>IF(U3610=0,0,P3610*R3610/U3610)</x:f>
        <x:v>421.2201117318436</x:v>
      </x:c>
      <x:c r="AA3610" s="18" t="n">
        <x:f>MAX(Y3610,Z3610*'01 Controls'!$E$13)</x:f>
        <x:v>142.60055865921788</x:v>
      </x:c>
      <x:c r="AB3610" s="18" t="n">
        <x:f>IF(U3610=0,0,N3610*S3610/U3610)</x:f>
        <x:v>0</x:v>
      </x:c>
      <x:c r="AC3610" s="18" t="n">
        <x:f>IF(U3610=0,0,P3610*S3610/U3610)</x:f>
        <x:v>0</x:v>
      </x:c>
      <x:c r="AD3610" s="18" t="n">
        <x:f>MAX(AB3610,AC3610*'01 Controls'!$E$14)</x:f>
        <x:v>0</x:v>
      </x:c>
      <x:c r="AE3610" s="18" t="n">
        <x:f>IF(U3610=0,0,N3610*T3610/U3610)</x:f>
        <x:v>0</x:v>
      </x:c>
      <x:c r="AF3610" s="18" t="n">
        <x:f>IF(U3610=0,0,P3610*T3610/U3610)</x:f>
        <x:v>0</x:v>
      </x:c>
      <x:c r="AG3610" s="18" t="n">
        <x:f>MAX(AE3610,AF3610*'01 Controls'!$E$15)</x:f>
        <x:v>0</x:v>
      </x:c>
      <x:c r="AH3610" s="18" t="n">
        <x:f>SUM(V3610,Y3610,AB3610,AE3610)</x:f>
        <x:v>214.5</x:v>
      </x:c>
      <x:c r="AI3610" s="18" t="n">
        <x:f>N3610-AH3610</x:f>
        <x:v>0</x:v>
      </x:c>
      <x:c r="AJ3610" s="18" t="n">
        <x:f>V3610*INDEX('07 Mode Capacity'!$P$6:$P$17,MATCH("AIR-"&amp;I3610,'07 Mode Capacity'!$C$6:$C$17,0))</x:f>
        <x:v>14.589408117800282</x:v>
      </x:c>
      <x:c r="AK3610" s="18" t="n">
        <x:f>Y3610*INDEX('07 Mode Capacity'!$P$6:$P$17,MATCH("OCEAN-"&amp;I3610,'07 Mode Capacity'!$C$6:$C$17,0))</x:f>
        <x:v>21.40278224759535</x:v>
      </x:c>
      <x:c r="AL3610" s="18" t="n">
        <x:f>AB3610*INDEX('07 Mode Capacity'!$P$6:$P$17,MATCH("LAND-"&amp;I3610,'07 Mode Capacity'!$C$6:$C$17,0))</x:f>
        <x:v>0</x:v>
      </x:c>
      <x:c r="AM3610" s="18" t="n">
        <x:f>AE3610*INDEX('07 Mode Capacity'!$P$6:$P$17,MATCH("INLAND-"&amp;I3610,'07 Mode Capacity'!$C$6:$C$17,0))</x:f>
        <x:v>0</x:v>
      </x:c>
      <x:c r="AN3610" s="18" t="n">
        <x:f>SUM(AJ3610:AM3610)</x:f>
        <x:v>35.99219036539563</x:v>
      </x:c>
      <x:c r="AO3610" s="17" t="n">
        <x:f>IF(N3610=0,1,AN3610/N3610)</x:f>
        <x:v>0.1677957592792337</x:v>
      </x:c>
      <x:c r="AP3610" s="11" t="str">
        <x:f>IF(AO3610&gt;='01 Controls'!$E$16,"PASS","FAIL")</x:f>
        <x:v>FAIL</x:v>
      </x:c>
      <x:c r="AQ3610" s="11" t="str">
        <x:v>UNQUANTIFIED</x:v>
      </x:c>
      <x:c r="AR3610" s="11" t="str">
        <x:v>Position-class planning record; serial item and receiver open</x:v>
      </x:c>
      <x:c r="AS3610" s="26"/>
      <x:c r="AT3610" s="26"/>
    </x:row>
    <x:row r="3611">
      <x:c r="C3611" s="11" t="str">
        <x:v>G1-J-TSC-BAT-22</x:v>
      </x:c>
      <x:c r="D3611" s="11" t="str">
        <x:v>G1</x:v>
      </x:c>
      <x:c r="E3611" s="11" t="str">
        <x:v>Allied megacity earthquake</x:v>
      </x:c>
      <x:c r="F3611" s="11" t="str">
        <x:v>J-TSC</x:v>
      </x:c>
      <x:c r="G3611" s="11" t="str">
        <x:v>Theater sustainment command</x:v>
      </x:c>
      <x:c r="H3611" s="11" t="str">
        <x:v>BAT-22</x:v>
      </x:c>
      <x:c r="I3611" s="19" t="n">
        <x:v>48</x:v>
      </x:c>
      <x:c r="J3611" s="21" t="n">
        <x:v>4</x:v>
      </x:c>
      <x:c r="K3611" s="18" t="n">
        <x:f>'05 Cargo Register'!K27</x:f>
        <x:v>53.625</x:v>
      </x:c>
      <x:c r="L3611" s="18" t="n">
        <x:f>'05 Cargo Register'!N27</x:f>
        <x:v>4</x:v>
      </x:c>
      <x:c r="M3611" s="18" t="n">
        <x:f>'05 Cargo Register'!O27</x:f>
        <x:v>105.60000000000001</x:v>
      </x:c>
      <x:c r="N3611" s="18" t="n">
        <x:f>J3611*K3611</x:f>
        <x:v>214.5</x:v>
      </x:c>
      <x:c r="O3611" s="18" t="n">
        <x:f>J3611*L3611</x:f>
        <x:v>16</x:v>
      </x:c>
      <x:c r="P3611" s="18" t="n">
        <x:f>J3611*M3611</x:f>
        <x:v>422.40000000000003</x:v>
      </x:c>
      <x:c r="Q3611" s="22" t="n">
        <x:f>'01 Controls'!$E$30*'02 Cargo Classes'!$M$9</x:f>
        <x:v>0</x:v>
      </x:c>
      <x:c r="R3611" s="22" t="n">
        <x:f>'01 Controls'!$F$30*'02 Cargo Classes'!$N$9</x:f>
        <x:v>0.85</x:v>
      </x:c>
      <x:c r="S3611" s="22" t="n">
        <x:f>'01 Controls'!$G$30*'02 Cargo Classes'!$O$9</x:f>
        <x:v>0</x:v>
      </x:c>
      <x:c r="T3611" s="22" t="n">
        <x:f>'01 Controls'!$H$30*'02 Cargo Classes'!$P$9</x:f>
        <x:v>0</x:v>
      </x:c>
      <x:c r="U3611" s="22" t="n">
        <x:f>SUM(Q3611:T3611)</x:f>
        <x:v>0.85</x:v>
      </x:c>
      <x:c r="V3611" s="18" t="n">
        <x:f>IF(U3611=0,0,N3611*Q3611/U3611)</x:f>
        <x:v>0</x:v>
      </x:c>
      <x:c r="W3611" s="18" t="n">
        <x:f>IF(U3611=0,0,P3611*Q3611/U3611)</x:f>
        <x:v>0</x:v>
      </x:c>
      <x:c r="X3611" s="18" t="n">
        <x:f>MAX(V3611,W3611*'01 Controls'!$E$12)</x:f>
        <x:v>0</x:v>
      </x:c>
      <x:c r="Y3611" s="18" t="n">
        <x:f>IF(U3611=0,0,N3611*R3611/U3611)</x:f>
        <x:v>214.5</x:v>
      </x:c>
      <x:c r="Z3611" s="18" t="n">
        <x:f>IF(U3611=0,0,P3611*R3611/U3611)</x:f>
        <x:v>422.40000000000003</x:v>
      </x:c>
      <x:c r="AA3611" s="18" t="n">
        <x:f>MAX(Y3611,Z3611*'01 Controls'!$E$13)</x:f>
        <x:v>214.5</x:v>
      </x:c>
      <x:c r="AB3611" s="18" t="n">
        <x:f>IF(U3611=0,0,N3611*S3611/U3611)</x:f>
        <x:v>0</x:v>
      </x:c>
      <x:c r="AC3611" s="18" t="n">
        <x:f>IF(U3611=0,0,P3611*S3611/U3611)</x:f>
        <x:v>0</x:v>
      </x:c>
      <x:c r="AD3611" s="18" t="n">
        <x:f>MAX(AB3611,AC3611*'01 Controls'!$E$14)</x:f>
        <x:v>0</x:v>
      </x:c>
      <x:c r="AE3611" s="18" t="n">
        <x:f>IF(U3611=0,0,N3611*T3611/U3611)</x:f>
        <x:v>0</x:v>
      </x:c>
      <x:c r="AF3611" s="18" t="n">
        <x:f>IF(U3611=0,0,P3611*T3611/U3611)</x:f>
        <x:v>0</x:v>
      </x:c>
      <x:c r="AG3611" s="18" t="n">
        <x:f>MAX(AE3611,AF3611*'01 Controls'!$E$15)</x:f>
        <x:v>0</x:v>
      </x:c>
      <x:c r="AH3611" s="18" t="n">
        <x:f>SUM(V3611,Y3611,AB3611,AE3611)</x:f>
        <x:v>214.5</x:v>
      </x:c>
      <x:c r="AI3611" s="18" t="n">
        <x:f>N3611-AH3611</x:f>
        <x:v>0</x:v>
      </x:c>
      <x:c r="AJ3611" s="18" t="n">
        <x:f>V3611*INDEX('07 Mode Capacity'!$P$6:$P$17,MATCH("AIR-"&amp;I3611,'07 Mode Capacity'!$C$6:$C$17,0))</x:f>
        <x:v>0</x:v>
      </x:c>
      <x:c r="AK3611" s="18" t="n">
        <x:f>Y3611*INDEX('07 Mode Capacity'!$P$6:$P$17,MATCH("OCEAN-"&amp;I3611,'07 Mode Capacity'!$C$6:$C$17,0))</x:f>
        <x:v>18.79798209278508</x:v>
      </x:c>
      <x:c r="AL3611" s="18" t="n">
        <x:f>AB3611*INDEX('07 Mode Capacity'!$P$6:$P$17,MATCH("LAND-"&amp;I3611,'07 Mode Capacity'!$C$6:$C$17,0))</x:f>
        <x:v>0</x:v>
      </x:c>
      <x:c r="AM3611" s="18" t="n">
        <x:f>AE3611*INDEX('07 Mode Capacity'!$P$6:$P$17,MATCH("INLAND-"&amp;I3611,'07 Mode Capacity'!$C$6:$C$17,0))</x:f>
        <x:v>0</x:v>
      </x:c>
      <x:c r="AN3611" s="18" t="n">
        <x:f>SUM(AJ3611:AM3611)</x:f>
        <x:v>18.79798209278508</x:v>
      </x:c>
      <x:c r="AO3611" s="17" t="n">
        <x:f>IF(N3611=0,1,AN3611/N3611)</x:f>
        <x:v>0.08763628015284419</x:v>
      </x:c>
      <x:c r="AP3611" s="11" t="str">
        <x:f>IF(AO3611&gt;='01 Controls'!$E$16,"PASS","FAIL")</x:f>
        <x:v>FAIL</x:v>
      </x:c>
      <x:c r="AQ3611" s="11" t="str">
        <x:v>UNQUANTIFIED</x:v>
      </x:c>
      <x:c r="AR3611" s="11" t="str">
        <x:v>Position-class planning record; serial item and receiver open</x:v>
      </x:c>
      <x:c r="AS3611" s="26"/>
      <x:c r="AT3611" s="26"/>
    </x:row>
    <x:row r="3612">
      <x:c r="C3612" s="11" t="str">
        <x:v>G1-J-TSC-TNK-20</x:v>
      </x:c>
      <x:c r="D3612" s="11" t="str">
        <x:v>G1</x:v>
      </x:c>
      <x:c r="E3612" s="11" t="str">
        <x:v>Allied megacity earthquake</x:v>
      </x:c>
      <x:c r="F3612" s="11" t="str">
        <x:v>J-TSC</x:v>
      </x:c>
      <x:c r="G3612" s="11" t="str">
        <x:v>Theater sustainment command</x:v>
      </x:c>
      <x:c r="H3612" s="11" t="str">
        <x:v>TNK-20</x:v>
      </x:c>
      <x:c r="I3612" s="19" t="n">
        <x:v>48</x:v>
      </x:c>
      <x:c r="J3612" s="21" t="n">
        <x:v>4</x:v>
      </x:c>
      <x:c r="K3612" s="18" t="n">
        <x:f>'05 Cargo Register'!K28</x:f>
        <x:v>53.625</x:v>
      </x:c>
      <x:c r="L3612" s="18" t="n">
        <x:f>'05 Cargo Register'!N28</x:f>
        <x:v>4</x:v>
      </x:c>
      <x:c r="M3612" s="18" t="n">
        <x:f>'05 Cargo Register'!O28</x:f>
        <x:v>85</x:v>
      </x:c>
      <x:c r="N3612" s="18" t="n">
        <x:f>J3612*K3612</x:f>
        <x:v>214.5</x:v>
      </x:c>
      <x:c r="O3612" s="18" t="n">
        <x:f>J3612*L3612</x:f>
        <x:v>16</x:v>
      </x:c>
      <x:c r="P3612" s="18" t="n">
        <x:f>J3612*M3612</x:f>
        <x:v>340</x:v>
      </x:c>
      <x:c r="Q3612" s="22" t="n">
        <x:f>'01 Controls'!$E$30*'02 Cargo Classes'!$M$10</x:f>
        <x:v>0</x:v>
      </x:c>
      <x:c r="R3612" s="22" t="n">
        <x:f>'01 Controls'!$F$30*'02 Cargo Classes'!$N$10</x:f>
        <x:v>1.02</x:v>
      </x:c>
      <x:c r="S3612" s="22" t="n">
        <x:f>'01 Controls'!$G$30*'02 Cargo Classes'!$O$10</x:f>
        <x:v>0</x:v>
      </x:c>
      <x:c r="T3612" s="22" t="n">
        <x:f>'01 Controls'!$H$30*'02 Cargo Classes'!$P$10</x:f>
        <x:v>0</x:v>
      </x:c>
      <x:c r="U3612" s="22" t="n">
        <x:f>SUM(Q3612:T3612)</x:f>
        <x:v>1.02</x:v>
      </x:c>
      <x:c r="V3612" s="18" t="n">
        <x:f>IF(U3612=0,0,N3612*Q3612/U3612)</x:f>
        <x:v>0</x:v>
      </x:c>
      <x:c r="W3612" s="18" t="n">
        <x:f>IF(U3612=0,0,P3612*Q3612/U3612)</x:f>
        <x:v>0</x:v>
      </x:c>
      <x:c r="X3612" s="18" t="n">
        <x:f>MAX(V3612,W3612*'01 Controls'!$E$12)</x:f>
        <x:v>0</x:v>
      </x:c>
      <x:c r="Y3612" s="18" t="n">
        <x:f>IF(U3612=0,0,N3612*R3612/U3612)</x:f>
        <x:v>214.5</x:v>
      </x:c>
      <x:c r="Z3612" s="18" t="n">
        <x:f>IF(U3612=0,0,P3612*R3612/U3612)</x:f>
        <x:v>340</x:v>
      </x:c>
      <x:c r="AA3612" s="18" t="n">
        <x:f>MAX(Y3612,Z3612*'01 Controls'!$E$13)</x:f>
        <x:v>214.5</x:v>
      </x:c>
      <x:c r="AB3612" s="18" t="n">
        <x:f>IF(U3612=0,0,N3612*S3612/U3612)</x:f>
        <x:v>0</x:v>
      </x:c>
      <x:c r="AC3612" s="18" t="n">
        <x:f>IF(U3612=0,0,P3612*S3612/U3612)</x:f>
        <x:v>0</x:v>
      </x:c>
      <x:c r="AD3612" s="18" t="n">
        <x:f>MAX(AB3612,AC3612*'01 Controls'!$E$14)</x:f>
        <x:v>0</x:v>
      </x:c>
      <x:c r="AE3612" s="18" t="n">
        <x:f>IF(U3612=0,0,N3612*T3612/U3612)</x:f>
        <x:v>0</x:v>
      </x:c>
      <x:c r="AF3612" s="18" t="n">
        <x:f>IF(U3612=0,0,P3612*T3612/U3612)</x:f>
        <x:v>0</x:v>
      </x:c>
      <x:c r="AG3612" s="18" t="n">
        <x:f>MAX(AE3612,AF3612*'01 Controls'!$E$15)</x:f>
        <x:v>0</x:v>
      </x:c>
      <x:c r="AH3612" s="18" t="n">
        <x:f>SUM(V3612,Y3612,AB3612,AE3612)</x:f>
        <x:v>214.5</x:v>
      </x:c>
      <x:c r="AI3612" s="18" t="n">
        <x:f>N3612-AH3612</x:f>
        <x:v>0</x:v>
      </x:c>
      <x:c r="AJ3612" s="18" t="n">
        <x:f>V3612*INDEX('07 Mode Capacity'!$P$6:$P$17,MATCH("AIR-"&amp;I3612,'07 Mode Capacity'!$C$6:$C$17,0))</x:f>
        <x:v>0</x:v>
      </x:c>
      <x:c r="AK3612" s="18" t="n">
        <x:f>Y3612*INDEX('07 Mode Capacity'!$P$6:$P$17,MATCH("OCEAN-"&amp;I3612,'07 Mode Capacity'!$C$6:$C$17,0))</x:f>
        <x:v>18.79798209278508</x:v>
      </x:c>
      <x:c r="AL3612" s="18" t="n">
        <x:f>AB3612*INDEX('07 Mode Capacity'!$P$6:$P$17,MATCH("LAND-"&amp;I3612,'07 Mode Capacity'!$C$6:$C$17,0))</x:f>
        <x:v>0</x:v>
      </x:c>
      <x:c r="AM3612" s="18" t="n">
        <x:f>AE3612*INDEX('07 Mode Capacity'!$P$6:$P$17,MATCH("INLAND-"&amp;I3612,'07 Mode Capacity'!$C$6:$C$17,0))</x:f>
        <x:v>0</x:v>
      </x:c>
      <x:c r="AN3612" s="18" t="n">
        <x:f>SUM(AJ3612:AM3612)</x:f>
        <x:v>18.79798209278508</x:v>
      </x:c>
      <x:c r="AO3612" s="17" t="n">
        <x:f>IF(N3612=0,1,AN3612/N3612)</x:f>
        <x:v>0.08763628015284419</x:v>
      </x:c>
      <x:c r="AP3612" s="11" t="str">
        <x:f>IF(AO3612&gt;='01 Controls'!$E$16,"PASS","FAIL")</x:f>
        <x:v>FAIL</x:v>
      </x:c>
      <x:c r="AQ3612" s="11" t="str">
        <x:v>UNQUANTIFIED</x:v>
      </x:c>
      <x:c r="AR3612" s="11" t="str">
        <x:v>Position-class planning record; serial item and receiver open</x:v>
      </x:c>
      <x:c r="AS3612" s="26"/>
      <x:c r="AT3612" s="26"/>
    </x:row>
    <x:row r="3613">
      <x:c r="C3613" s="11" t="str">
        <x:v>G1-J-TSC-FLR-24</x:v>
      </x:c>
      <x:c r="D3613" s="11" t="str">
        <x:v>G1</x:v>
      </x:c>
      <x:c r="E3613" s="11" t="str">
        <x:v>Allied megacity earthquake</x:v>
      </x:c>
      <x:c r="F3613" s="11" t="str">
        <x:v>J-TSC</x:v>
      </x:c>
      <x:c r="G3613" s="11" t="str">
        <x:v>Theater sustainment command</x:v>
      </x:c>
      <x:c r="H3613" s="11" t="str">
        <x:v>FLR-24</x:v>
      </x:c>
      <x:c r="I3613" s="19" t="n">
        <x:v>48</x:v>
      </x:c>
      <x:c r="J3613" s="21" t="n">
        <x:v>4</x:v>
      </x:c>
      <x:c r="K3613" s="18" t="n">
        <x:f>'05 Cargo Register'!K29</x:f>
        <x:v>107.25</x:v>
      </x:c>
      <x:c r="L3613" s="18" t="n">
        <x:f>'05 Cargo Register'!N29</x:f>
        <x:v>6</x:v>
      </x:c>
      <x:c r="M3613" s="18" t="n">
        <x:f>'05 Cargo Register'!O29</x:f>
        <x:v>192</x:v>
      </x:c>
      <x:c r="N3613" s="18" t="n">
        <x:f>J3613*K3613</x:f>
        <x:v>429</x:v>
      </x:c>
      <x:c r="O3613" s="18" t="n">
        <x:f>J3613*L3613</x:f>
        <x:v>24</x:v>
      </x:c>
      <x:c r="P3613" s="18" t="n">
        <x:f>J3613*M3613</x:f>
        <x:v>768</x:v>
      </x:c>
      <x:c r="Q3613" s="22" t="n">
        <x:f>'01 Controls'!$E$30*'02 Cargo Classes'!$M$11</x:f>
        <x:v>0</x:v>
      </x:c>
      <x:c r="R3613" s="22" t="n">
        <x:f>'01 Controls'!$F$30*'02 Cargo Classes'!$N$11</x:f>
        <x:v>1.02</x:v>
      </x:c>
      <x:c r="S3613" s="22" t="n">
        <x:f>'01 Controls'!$G$30*'02 Cargo Classes'!$O$11</x:f>
        <x:v>0</x:v>
      </x:c>
      <x:c r="T3613" s="22" t="n">
        <x:f>'01 Controls'!$H$30*'02 Cargo Classes'!$P$11</x:f>
        <x:v>0</x:v>
      </x:c>
      <x:c r="U3613" s="22" t="n">
        <x:f>SUM(Q3613:T3613)</x:f>
        <x:v>1.02</x:v>
      </x:c>
      <x:c r="V3613" s="18" t="n">
        <x:f>IF(U3613=0,0,N3613*Q3613/U3613)</x:f>
        <x:v>0</x:v>
      </x:c>
      <x:c r="W3613" s="18" t="n">
        <x:f>IF(U3613=0,0,P3613*Q3613/U3613)</x:f>
        <x:v>0</x:v>
      </x:c>
      <x:c r="X3613" s="18" t="n">
        <x:f>MAX(V3613,W3613*'01 Controls'!$E$12)</x:f>
        <x:v>0</x:v>
      </x:c>
      <x:c r="Y3613" s="18" t="n">
        <x:f>IF(U3613=0,0,N3613*R3613/U3613)</x:f>
        <x:v>429</x:v>
      </x:c>
      <x:c r="Z3613" s="18" t="n">
        <x:f>IF(U3613=0,0,P3613*R3613/U3613)</x:f>
        <x:v>768</x:v>
      </x:c>
      <x:c r="AA3613" s="18" t="n">
        <x:f>MAX(Y3613,Z3613*'01 Controls'!$E$13)</x:f>
        <x:v>429</x:v>
      </x:c>
      <x:c r="AB3613" s="18" t="n">
        <x:f>IF(U3613=0,0,N3613*S3613/U3613)</x:f>
        <x:v>0</x:v>
      </x:c>
      <x:c r="AC3613" s="18" t="n">
        <x:f>IF(U3613=0,0,P3613*S3613/U3613)</x:f>
        <x:v>0</x:v>
      </x:c>
      <x:c r="AD3613" s="18" t="n">
        <x:f>MAX(AB3613,AC3613*'01 Controls'!$E$14)</x:f>
        <x:v>0</x:v>
      </x:c>
      <x:c r="AE3613" s="18" t="n">
        <x:f>IF(U3613=0,0,N3613*T3613/U3613)</x:f>
        <x:v>0</x:v>
      </x:c>
      <x:c r="AF3613" s="18" t="n">
        <x:f>IF(U3613=0,0,P3613*T3613/U3613)</x:f>
        <x:v>0</x:v>
      </x:c>
      <x:c r="AG3613" s="18" t="n">
        <x:f>MAX(AE3613,AF3613*'01 Controls'!$E$15)</x:f>
        <x:v>0</x:v>
      </x:c>
      <x:c r="AH3613" s="18" t="n">
        <x:f>SUM(V3613,Y3613,AB3613,AE3613)</x:f>
        <x:v>429</x:v>
      </x:c>
      <x:c r="AI3613" s="18" t="n">
        <x:f>N3613-AH3613</x:f>
        <x:v>0</x:v>
      </x:c>
      <x:c r="AJ3613" s="18" t="n">
        <x:f>V3613*INDEX('07 Mode Capacity'!$P$6:$P$17,MATCH("AIR-"&amp;I3613,'07 Mode Capacity'!$C$6:$C$17,0))</x:f>
        <x:v>0</x:v>
      </x:c>
      <x:c r="AK3613" s="18" t="n">
        <x:f>Y3613*INDEX('07 Mode Capacity'!$P$6:$P$17,MATCH("OCEAN-"&amp;I3613,'07 Mode Capacity'!$C$6:$C$17,0))</x:f>
        <x:v>37.59596418557016</x:v>
      </x:c>
      <x:c r="AL3613" s="18" t="n">
        <x:f>AB3613*INDEX('07 Mode Capacity'!$P$6:$P$17,MATCH("LAND-"&amp;I3613,'07 Mode Capacity'!$C$6:$C$17,0))</x:f>
        <x:v>0</x:v>
      </x:c>
      <x:c r="AM3613" s="18" t="n">
        <x:f>AE3613*INDEX('07 Mode Capacity'!$P$6:$P$17,MATCH("INLAND-"&amp;I3613,'07 Mode Capacity'!$C$6:$C$17,0))</x:f>
        <x:v>0</x:v>
      </x:c>
      <x:c r="AN3613" s="18" t="n">
        <x:f>SUM(AJ3613:AM3613)</x:f>
        <x:v>37.59596418557016</x:v>
      </x:c>
      <x:c r="AO3613" s="17" t="n">
        <x:f>IF(N3613=0,1,AN3613/N3613)</x:f>
        <x:v>0.08763628015284419</x:v>
      </x:c>
      <x:c r="AP3613" s="11" t="str">
        <x:f>IF(AO3613&gt;='01 Controls'!$E$16,"PASS","FAIL")</x:f>
        <x:v>FAIL</x:v>
      </x:c>
      <x:c r="AQ3613" s="11" t="str">
        <x:v>UNQUANTIFIED</x:v>
      </x:c>
      <x:c r="AR3613" s="11" t="str">
        <x:v>Position-class planning record; serial item and receiver open</x:v>
      </x:c>
      <x:c r="AS3613" s="26"/>
      <x:c r="AT3613" s="26"/>
    </x:row>
    <x:row r="3614">
      <x:c r="C3614" s="11" t="str">
        <x:v>G1-J-TSC-ROL-30</x:v>
      </x:c>
      <x:c r="D3614" s="11" t="str">
        <x:v>G1</x:v>
      </x:c>
      <x:c r="E3614" s="11" t="str">
        <x:v>Allied megacity earthquake</x:v>
      </x:c>
      <x:c r="F3614" s="11" t="str">
        <x:v>J-TSC</x:v>
      </x:c>
      <x:c r="G3614" s="11" t="str">
        <x:v>Theater sustainment command</x:v>
      </x:c>
      <x:c r="H3614" s="11" t="str">
        <x:v>ROL-30</x:v>
      </x:c>
      <x:c r="I3614" s="19" t="n">
        <x:v>48</x:v>
      </x:c>
      <x:c r="J3614" s="21" t="n">
        <x:v>4</x:v>
      </x:c>
      <x:c r="K3614" s="18" t="n">
        <x:f>'05 Cargo Register'!K30</x:f>
        <x:v>107.25</x:v>
      </x:c>
      <x:c r="L3614" s="18" t="n">
        <x:f>'05 Cargo Register'!N30</x:f>
        <x:v>5</x:v>
      </x:c>
      <x:c r="M3614" s="18" t="n">
        <x:f>'05 Cargo Register'!O30</x:f>
        <x:v>318.75</x:v>
      </x:c>
      <x:c r="N3614" s="18" t="n">
        <x:f>J3614*K3614</x:f>
        <x:v>429</x:v>
      </x:c>
      <x:c r="O3614" s="18" t="n">
        <x:f>J3614*L3614</x:f>
        <x:v>20</x:v>
      </x:c>
      <x:c r="P3614" s="18" t="n">
        <x:f>J3614*M3614</x:f>
        <x:v>1275</x:v>
      </x:c>
      <x:c r="Q3614" s="22" t="n">
        <x:f>'01 Controls'!$E$30*'02 Cargo Classes'!$M$12</x:f>
        <x:v>0</x:v>
      </x:c>
      <x:c r="R3614" s="22" t="n">
        <x:f>'01 Controls'!$F$30*'02 Cargo Classes'!$N$12</x:f>
        <x:v>0.85</x:v>
      </x:c>
      <x:c r="S3614" s="22" t="n">
        <x:f>'01 Controls'!$G$30*'02 Cargo Classes'!$O$12</x:f>
        <x:v>0</x:v>
      </x:c>
      <x:c r="T3614" s="22" t="n">
        <x:f>'01 Controls'!$H$30*'02 Cargo Classes'!$P$12</x:f>
        <x:v>0</x:v>
      </x:c>
      <x:c r="U3614" s="22" t="n">
        <x:f>SUM(Q3614:T3614)</x:f>
        <x:v>0.85</x:v>
      </x:c>
      <x:c r="V3614" s="18" t="n">
        <x:f>IF(U3614=0,0,N3614*Q3614/U3614)</x:f>
        <x:v>0</x:v>
      </x:c>
      <x:c r="W3614" s="18" t="n">
        <x:f>IF(U3614=0,0,P3614*Q3614/U3614)</x:f>
        <x:v>0</x:v>
      </x:c>
      <x:c r="X3614" s="18" t="n">
        <x:f>MAX(V3614,W3614*'01 Controls'!$E$12)</x:f>
        <x:v>0</x:v>
      </x:c>
      <x:c r="Y3614" s="18" t="n">
        <x:f>IF(U3614=0,0,N3614*R3614/U3614)</x:f>
        <x:v>429</x:v>
      </x:c>
      <x:c r="Z3614" s="18" t="n">
        <x:f>IF(U3614=0,0,P3614*R3614/U3614)</x:f>
        <x:v>1275</x:v>
      </x:c>
      <x:c r="AA3614" s="18" t="n">
        <x:f>MAX(Y3614,Z3614*'01 Controls'!$E$13)</x:f>
        <x:v>429</x:v>
      </x:c>
      <x:c r="AB3614" s="18" t="n">
        <x:f>IF(U3614=0,0,N3614*S3614/U3614)</x:f>
        <x:v>0</x:v>
      </x:c>
      <x:c r="AC3614" s="18" t="n">
        <x:f>IF(U3614=0,0,P3614*S3614/U3614)</x:f>
        <x:v>0</x:v>
      </x:c>
      <x:c r="AD3614" s="18" t="n">
        <x:f>MAX(AB3614,AC3614*'01 Controls'!$E$14)</x:f>
        <x:v>0</x:v>
      </x:c>
      <x:c r="AE3614" s="18" t="n">
        <x:f>IF(U3614=0,0,N3614*T3614/U3614)</x:f>
        <x:v>0</x:v>
      </x:c>
      <x:c r="AF3614" s="18" t="n">
        <x:f>IF(U3614=0,0,P3614*T3614/U3614)</x:f>
        <x:v>0</x:v>
      </x:c>
      <x:c r="AG3614" s="18" t="n">
        <x:f>MAX(AE3614,AF3614*'01 Controls'!$E$15)</x:f>
        <x:v>0</x:v>
      </x:c>
      <x:c r="AH3614" s="18" t="n">
        <x:f>SUM(V3614,Y3614,AB3614,AE3614)</x:f>
        <x:v>429</x:v>
      </x:c>
      <x:c r="AI3614" s="18" t="n">
        <x:f>N3614-AH3614</x:f>
        <x:v>0</x:v>
      </x:c>
      <x:c r="AJ3614" s="18" t="n">
        <x:f>V3614*INDEX('07 Mode Capacity'!$P$6:$P$17,MATCH("AIR-"&amp;I3614,'07 Mode Capacity'!$C$6:$C$17,0))</x:f>
        <x:v>0</x:v>
      </x:c>
      <x:c r="AK3614" s="18" t="n">
        <x:f>Y3614*INDEX('07 Mode Capacity'!$P$6:$P$17,MATCH("OCEAN-"&amp;I3614,'07 Mode Capacity'!$C$6:$C$17,0))</x:f>
        <x:v>37.59596418557016</x:v>
      </x:c>
      <x:c r="AL3614" s="18" t="n">
        <x:f>AB3614*INDEX('07 Mode Capacity'!$P$6:$P$17,MATCH("LAND-"&amp;I3614,'07 Mode Capacity'!$C$6:$C$17,0))</x:f>
        <x:v>0</x:v>
      </x:c>
      <x:c r="AM3614" s="18" t="n">
        <x:f>AE3614*INDEX('07 Mode Capacity'!$P$6:$P$17,MATCH("INLAND-"&amp;I3614,'07 Mode Capacity'!$C$6:$C$17,0))</x:f>
        <x:v>0</x:v>
      </x:c>
      <x:c r="AN3614" s="18" t="n">
        <x:f>SUM(AJ3614:AM3614)</x:f>
        <x:v>37.59596418557016</x:v>
      </x:c>
      <x:c r="AO3614" s="17" t="n">
        <x:f>IF(N3614=0,1,AN3614/N3614)</x:f>
        <x:v>0.08763628015284419</x:v>
      </x:c>
      <x:c r="AP3614" s="11" t="str">
        <x:f>IF(AO3614&gt;='01 Controls'!$E$16,"PASS","FAIL")</x:f>
        <x:v>FAIL</x:v>
      </x:c>
      <x:c r="AQ3614" s="11" t="str">
        <x:v>UNQUANTIFIED</x:v>
      </x:c>
      <x:c r="AR3614" s="11" t="str">
        <x:v>Position-class planning record; serial item and receiver open</x:v>
      </x:c>
      <x:c r="AS3614" s="26"/>
      <x:c r="AT3614" s="26"/>
    </x:row>
    <x:row r="3615">
      <x:c r="C3615" s="11" t="str">
        <x:v>G1-J-TSC-LIN-18</x:v>
      </x:c>
      <x:c r="D3615" s="11" t="str">
        <x:v>G1</x:v>
      </x:c>
      <x:c r="E3615" s="11" t="str">
        <x:v>Allied megacity earthquake</x:v>
      </x:c>
      <x:c r="F3615" s="11" t="str">
        <x:v>J-TSC</x:v>
      </x:c>
      <x:c r="G3615" s="11" t="str">
        <x:v>Theater sustainment command</x:v>
      </x:c>
      <x:c r="H3615" s="11" t="str">
        <x:v>LIN-18</x:v>
      </x:c>
      <x:c r="I3615" s="19" t="n">
        <x:v>72</x:v>
      </x:c>
      <x:c r="J3615" s="21" t="n">
        <x:v>4</x:v>
      </x:c>
      <x:c r="K3615" s="18" t="n">
        <x:f>'05 Cargo Register'!K31</x:f>
        <x:v>53.625</x:v>
      </x:c>
      <x:c r="L3615" s="18" t="n">
        <x:f>'05 Cargo Register'!N31</x:f>
        <x:v>4</x:v>
      </x:c>
      <x:c r="M3615" s="18" t="n">
        <x:f>'05 Cargo Register'!O31</x:f>
        <x:v>176</x:v>
      </x:c>
      <x:c r="N3615" s="18" t="n">
        <x:f>J3615*K3615</x:f>
        <x:v>214.5</x:v>
      </x:c>
      <x:c r="O3615" s="18" t="n">
        <x:f>J3615*L3615</x:f>
        <x:v>16</x:v>
      </x:c>
      <x:c r="P3615" s="18" t="n">
        <x:f>J3615*M3615</x:f>
        <x:v>704</x:v>
      </x:c>
      <x:c r="Q3615" s="22" t="n">
        <x:f>'01 Controls'!$E$30*'02 Cargo Classes'!$M$13</x:f>
        <x:v>0</x:v>
      </x:c>
      <x:c r="R3615" s="22" t="n">
        <x:f>'01 Controls'!$F$30*'02 Cargo Classes'!$N$13</x:f>
        <x:v>1.02</x:v>
      </x:c>
      <x:c r="S3615" s="22" t="n">
        <x:f>'01 Controls'!$G$30*'02 Cargo Classes'!$O$13</x:f>
        <x:v>0</x:v>
      </x:c>
      <x:c r="T3615" s="22" t="n">
        <x:f>'01 Controls'!$H$30*'02 Cargo Classes'!$P$13</x:f>
        <x:v>0</x:v>
      </x:c>
      <x:c r="U3615" s="22" t="n">
        <x:f>SUM(Q3615:T3615)</x:f>
        <x:v>1.02</x:v>
      </x:c>
      <x:c r="V3615" s="18" t="n">
        <x:f>IF(U3615=0,0,N3615*Q3615/U3615)</x:f>
        <x:v>0</x:v>
      </x:c>
      <x:c r="W3615" s="18" t="n">
        <x:f>IF(U3615=0,0,P3615*Q3615/U3615)</x:f>
        <x:v>0</x:v>
      </x:c>
      <x:c r="X3615" s="18" t="n">
        <x:f>MAX(V3615,W3615*'01 Controls'!$E$12)</x:f>
        <x:v>0</x:v>
      </x:c>
      <x:c r="Y3615" s="18" t="n">
        <x:f>IF(U3615=0,0,N3615*R3615/U3615)</x:f>
        <x:v>214.5</x:v>
      </x:c>
      <x:c r="Z3615" s="18" t="n">
        <x:f>IF(U3615=0,0,P3615*R3615/U3615)</x:f>
        <x:v>704</x:v>
      </x:c>
      <x:c r="AA3615" s="18" t="n">
        <x:f>MAX(Y3615,Z3615*'01 Controls'!$E$13)</x:f>
        <x:v>214.5</x:v>
      </x:c>
      <x:c r="AB3615" s="18" t="n">
        <x:f>IF(U3615=0,0,N3615*S3615/U3615)</x:f>
        <x:v>0</x:v>
      </x:c>
      <x:c r="AC3615" s="18" t="n">
        <x:f>IF(U3615=0,0,P3615*S3615/U3615)</x:f>
        <x:v>0</x:v>
      </x:c>
      <x:c r="AD3615" s="18" t="n">
        <x:f>MAX(AB3615,AC3615*'01 Controls'!$E$14)</x:f>
        <x:v>0</x:v>
      </x:c>
      <x:c r="AE3615" s="18" t="n">
        <x:f>IF(U3615=0,0,N3615*T3615/U3615)</x:f>
        <x:v>0</x:v>
      </x:c>
      <x:c r="AF3615" s="18" t="n">
        <x:f>IF(U3615=0,0,P3615*T3615/U3615)</x:f>
        <x:v>0</x:v>
      </x:c>
      <x:c r="AG3615" s="18" t="n">
        <x:f>MAX(AE3615,AF3615*'01 Controls'!$E$15)</x:f>
        <x:v>0</x:v>
      </x:c>
      <x:c r="AH3615" s="18" t="n">
        <x:f>SUM(V3615,Y3615,AB3615,AE3615)</x:f>
        <x:v>214.5</x:v>
      </x:c>
      <x:c r="AI3615" s="18" t="n">
        <x:f>N3615-AH3615</x:f>
        <x:v>0</x:v>
      </x:c>
      <x:c r="AJ3615" s="18" t="n">
        <x:f>V3615*INDEX('07 Mode Capacity'!$P$6:$P$17,MATCH("AIR-"&amp;I3615,'07 Mode Capacity'!$C$6:$C$17,0))</x:f>
        <x:v>0</x:v>
      </x:c>
      <x:c r="AK3615" s="18" t="n">
        <x:f>Y3615*INDEX('07 Mode Capacity'!$P$6:$P$17,MATCH("OCEAN-"&amp;I3615,'07 Mode Capacity'!$C$6:$C$17,0))</x:f>
        <x:v>167.90373130516804</x:v>
      </x:c>
      <x:c r="AL3615" s="18" t="n">
        <x:f>AB3615*INDEX('07 Mode Capacity'!$P$6:$P$17,MATCH("LAND-"&amp;I3615,'07 Mode Capacity'!$C$6:$C$17,0))</x:f>
        <x:v>0</x:v>
      </x:c>
      <x:c r="AM3615" s="18" t="n">
        <x:f>AE3615*INDEX('07 Mode Capacity'!$P$6:$P$17,MATCH("INLAND-"&amp;I3615,'07 Mode Capacity'!$C$6:$C$17,0))</x:f>
        <x:v>0</x:v>
      </x:c>
      <x:c r="AN3615" s="18" t="n">
        <x:f>SUM(AJ3615:AM3615)</x:f>
        <x:v>167.90373130516804</x:v>
      </x:c>
      <x:c r="AO3615" s="17" t="n">
        <x:f>IF(N3615=0,1,AN3615/N3615)</x:f>
        <x:v>0.7827679781126715</x:v>
      </x:c>
      <x:c r="AP3615" s="11" t="str">
        <x:f>IF(AO3615&gt;='01 Controls'!$E$16,"PASS","FAIL")</x:f>
        <x:v>FAIL</x:v>
      </x:c>
      <x:c r="AQ3615" s="11" t="str">
        <x:v>UNQUANTIFIED</x:v>
      </x:c>
      <x:c r="AR3615" s="11" t="str">
        <x:v>Position-class planning record; serial item and receiver open</x:v>
      </x:c>
      <x:c r="AS3615" s="26"/>
      <x:c r="AT3615" s="26"/>
    </x:row>
    <x:row r="3616">
      <x:c r="C3616" s="11" t="str">
        <x:v>G1-J-TSC-BLK-08</x:v>
      </x:c>
      <x:c r="D3616" s="11" t="str">
        <x:v>G1</x:v>
      </x:c>
      <x:c r="E3616" s="11" t="str">
        <x:v>Allied megacity earthquake</x:v>
      </x:c>
      <x:c r="F3616" s="11" t="str">
        <x:v>J-TSC</x:v>
      </x:c>
      <x:c r="G3616" s="11" t="str">
        <x:v>Theater sustainment command</x:v>
      </x:c>
      <x:c r="H3616" s="11" t="str">
        <x:v>BLK-08</x:v>
      </x:c>
      <x:c r="I3616" s="19" t="n">
        <x:v>48</x:v>
      </x:c>
      <x:c r="J3616" s="21" t="n">
        <x:v>4</x:v>
      </x:c>
      <x:c r="K3616" s="18" t="n">
        <x:f>'05 Cargo Register'!K32</x:f>
        <x:v>160.875</x:v>
      </x:c>
      <x:c r="L3616" s="18" t="n">
        <x:f>'05 Cargo Register'!N32</x:f>
        <x:v>26</x:v>
      </x:c>
      <x:c r="M3616" s="18" t="n">
        <x:f>'05 Cargo Register'!O32</x:f>
        <x:v>1326</x:v>
      </x:c>
      <x:c r="N3616" s="18" t="n">
        <x:f>J3616*K3616</x:f>
        <x:v>643.5</x:v>
      </x:c>
      <x:c r="O3616" s="18" t="n">
        <x:f>J3616*L3616</x:f>
        <x:v>104</x:v>
      </x:c>
      <x:c r="P3616" s="18" t="n">
        <x:f>J3616*M3616</x:f>
        <x:v>5304</x:v>
      </x:c>
      <x:c r="Q3616" s="22" t="n">
        <x:f>'01 Controls'!$E$30*'02 Cargo Classes'!$M$14</x:f>
        <x:v>0.15</x:v>
      </x:c>
      <x:c r="R3616" s="22" t="n">
        <x:f>'01 Controls'!$F$30*'02 Cargo Classes'!$N$14</x:f>
        <x:v>0.68</x:v>
      </x:c>
      <x:c r="S3616" s="22" t="n">
        <x:f>'01 Controls'!$G$30*'02 Cargo Classes'!$O$14</x:f>
        <x:v>0</x:v>
      </x:c>
      <x:c r="T3616" s="22" t="n">
        <x:f>'01 Controls'!$H$30*'02 Cargo Classes'!$P$14</x:f>
        <x:v>0</x:v>
      </x:c>
      <x:c r="U3616" s="22" t="n">
        <x:f>SUM(Q3616:T3616)</x:f>
        <x:v>0.8300000000000001</x:v>
      </x:c>
      <x:c r="V3616" s="18" t="n">
        <x:f>IF(U3616=0,0,N3616*Q3616/U3616)</x:f>
        <x:v>116.29518072289154</x:v>
      </x:c>
      <x:c r="W3616" s="18" t="n">
        <x:f>IF(U3616=0,0,P3616*Q3616/U3616)</x:f>
        <x:v>958.5542168674698</x:v>
      </x:c>
      <x:c r="X3616" s="18" t="n">
        <x:f>MAX(V3616,W3616*'01 Controls'!$E$12)</x:f>
        <x:v>239.63855421686745</x:v>
      </x:c>
      <x:c r="Y3616" s="18" t="n">
        <x:f>IF(U3616=0,0,N3616*R3616/U3616)</x:f>
        <x:v>527.2048192771084</x:v>
      </x:c>
      <x:c r="Z3616" s="18" t="n">
        <x:f>IF(U3616=0,0,P3616*R3616/U3616)</x:f>
        <x:v>4345.44578313253</x:v>
      </x:c>
      <x:c r="AA3616" s="18" t="n">
        <x:f>MAX(Y3616,Z3616*'01 Controls'!$E$13)</x:f>
        <x:v>651.8168674698794</x:v>
      </x:c>
      <x:c r="AB3616" s="18" t="n">
        <x:f>IF(U3616=0,0,N3616*S3616/U3616)</x:f>
        <x:v>0</x:v>
      </x:c>
      <x:c r="AC3616" s="18" t="n">
        <x:f>IF(U3616=0,0,P3616*S3616/U3616)</x:f>
        <x:v>0</x:v>
      </x:c>
      <x:c r="AD3616" s="18" t="n">
        <x:f>MAX(AB3616,AC3616*'01 Controls'!$E$14)</x:f>
        <x:v>0</x:v>
      </x:c>
      <x:c r="AE3616" s="18" t="n">
        <x:f>IF(U3616=0,0,N3616*T3616/U3616)</x:f>
        <x:v>0</x:v>
      </x:c>
      <x:c r="AF3616" s="18" t="n">
        <x:f>IF(U3616=0,0,P3616*T3616/U3616)</x:f>
        <x:v>0</x:v>
      </x:c>
      <x:c r="AG3616" s="18" t="n">
        <x:f>MAX(AE3616,AF3616*'01 Controls'!$E$15)</x:f>
        <x:v>0</x:v>
      </x:c>
      <x:c r="AH3616" s="18" t="n">
        <x:f>SUM(V3616,Y3616,AB3616,AE3616)</x:f>
        <x:v>643.5</x:v>
      </x:c>
      <x:c r="AI3616" s="18" t="n">
        <x:f>N3616-AH3616</x:f>
        <x:v>0</x:v>
      </x:c>
      <x:c r="AJ3616" s="18" t="n">
        <x:f>V3616*INDEX('07 Mode Capacity'!$P$6:$P$17,MATCH("AIR-"&amp;I3616,'07 Mode Capacity'!$C$6:$C$17,0))</x:f>
        <x:v>32.60168604382405</x:v>
      </x:c>
      <x:c r="AK3616" s="18" t="n">
        <x:f>Y3616*INDEX('07 Mode Capacity'!$P$6:$P$17,MATCH("OCEAN-"&amp;I3616,'07 Mode Capacity'!$C$6:$C$17,0))</x:f>
        <x:v>46.20226924009827</x:v>
      </x:c>
      <x:c r="AL3616" s="18" t="n">
        <x:f>AB3616*INDEX('07 Mode Capacity'!$P$6:$P$17,MATCH("LAND-"&amp;I3616,'07 Mode Capacity'!$C$6:$C$17,0))</x:f>
        <x:v>0</x:v>
      </x:c>
      <x:c r="AM3616" s="18" t="n">
        <x:f>AE3616*INDEX('07 Mode Capacity'!$P$6:$P$17,MATCH("INLAND-"&amp;I3616,'07 Mode Capacity'!$C$6:$C$17,0))</x:f>
        <x:v>0</x:v>
      </x:c>
      <x:c r="AN3616" s="18" t="n">
        <x:f>SUM(AJ3616:AM3616)</x:f>
        <x:v>78.80395528392232</x:v>
      </x:c>
      <x:c r="AO3616" s="17" t="n">
        <x:f>IF(N3616=0,1,AN3616/N3616)</x:f>
        <x:v>0.12246146897268426</x:v>
      </x:c>
      <x:c r="AP3616" s="11" t="str">
        <x:f>IF(AO3616&gt;='01 Controls'!$E$16,"PASS","FAIL")</x:f>
        <x:v>FAIL</x:v>
      </x:c>
      <x:c r="AQ3616" s="11" t="str">
        <x:v>UNQUANTIFIED</x:v>
      </x:c>
      <x:c r="AR3616" s="11" t="str">
        <x:v>Position-class planning record; serial item and receiver open</x:v>
      </x:c>
      <x:c r="AS3616" s="26"/>
      <x:c r="AT3616" s="26"/>
    </x:row>
    <x:row r="3617">
      <x:c r="C3617" s="11" t="str">
        <x:v>G1-J-RRG-APL-45</x:v>
      </x:c>
      <x:c r="D3617" s="11" t="str">
        <x:v>G1</x:v>
      </x:c>
      <x:c r="E3617" s="11" t="str">
        <x:v>Allied megacity earthquake</x:v>
      </x:c>
      <x:c r="F3617" s="11" t="str">
        <x:v>J-RRG</x:v>
      </x:c>
      <x:c r="G3617" s="11" t="str">
        <x:v>Replacement and reconstitution group</x:v>
      </x:c>
      <x:c r="H3617" s="11" t="str">
        <x:v>APL-45</x:v>
      </x:c>
      <x:c r="I3617" s="19" t="n">
        <x:v>24</x:v>
      </x:c>
      <x:c r="J3617" s="21" t="n">
        <x:v>4</x:v>
      </x:c>
      <x:c r="K3617" s="18" t="n">
        <x:f>'05 Cargo Register'!K33</x:f>
        <x:v>214.5</x:v>
      </x:c>
      <x:c r="L3617" s="18" t="n">
        <x:f>'05 Cargo Register'!N33</x:f>
        <x:v>57</x:v>
      </x:c>
      <x:c r="M3617" s="18" t="n">
        <x:f>'05 Cargo Register'!O33</x:f>
        <x:v>427.5</x:v>
      </x:c>
      <x:c r="N3617" s="18" t="n">
        <x:f>J3617*K3617</x:f>
        <x:v>858</x:v>
      </x:c>
      <x:c r="O3617" s="18" t="n">
        <x:f>J3617*L3617</x:f>
        <x:v>228</x:v>
      </x:c>
      <x:c r="P3617" s="18" t="n">
        <x:f>J3617*M3617</x:f>
        <x:v>1710</x:v>
      </x:c>
      <x:c r="Q3617" s="22" t="n">
        <x:f>'01 Controls'!$E$30*'02 Cargo Classes'!$M$6</x:f>
        <x:v>0.44999999999999996</x:v>
      </x:c>
      <x:c r="R3617" s="22" t="n">
        <x:f>'01 Controls'!$F$30*'02 Cargo Classes'!$N$6</x:f>
        <x:v>0.34</x:v>
      </x:c>
      <x:c r="S3617" s="22" t="n">
        <x:f>'01 Controls'!$G$30*'02 Cargo Classes'!$O$6</x:f>
        <x:v>0</x:v>
      </x:c>
      <x:c r="T3617" s="22" t="n">
        <x:f>'01 Controls'!$H$30*'02 Cargo Classes'!$P$6</x:f>
        <x:v>0</x:v>
      </x:c>
      <x:c r="U3617" s="22" t="n">
        <x:f>SUM(Q3617:T3617)</x:f>
        <x:v>0.79</x:v>
      </x:c>
      <x:c r="V3617" s="18" t="n">
        <x:f>IF(U3617=0,0,N3617*Q3617/U3617)</x:f>
        <x:v>488.7341772151898</x:v>
      </x:c>
      <x:c r="W3617" s="18" t="n">
        <x:f>IF(U3617=0,0,P3617*Q3617/U3617)</x:f>
        <x:v>974.0506329113922</x:v>
      </x:c>
      <x:c r="X3617" s="18" t="n">
        <x:f>MAX(V3617,W3617*'01 Controls'!$E$12)</x:f>
        <x:v>488.7341772151898</x:v>
      </x:c>
      <x:c r="Y3617" s="18" t="n">
        <x:f>IF(U3617=0,0,N3617*R3617/U3617)</x:f>
        <x:v>369.26582278481015</x:v>
      </x:c>
      <x:c r="Z3617" s="18" t="n">
        <x:f>IF(U3617=0,0,P3617*R3617/U3617)</x:f>
        <x:v>735.9493670886077</x:v>
      </x:c>
      <x:c r="AA3617" s="18" t="n">
        <x:f>MAX(Y3617,Z3617*'01 Controls'!$E$13)</x:f>
        <x:v>369.26582278481015</x:v>
      </x:c>
      <x:c r="AB3617" s="18" t="n">
        <x:f>IF(U3617=0,0,N3617*S3617/U3617)</x:f>
        <x:v>0</x:v>
      </x:c>
      <x:c r="AC3617" s="18" t="n">
        <x:f>IF(U3617=0,0,P3617*S3617/U3617)</x:f>
        <x:v>0</x:v>
      </x:c>
      <x:c r="AD3617" s="18" t="n">
        <x:f>MAX(AB3617,AC3617*'01 Controls'!$E$14)</x:f>
        <x:v>0</x:v>
      </x:c>
      <x:c r="AE3617" s="18" t="n">
        <x:f>IF(U3617=0,0,N3617*T3617/U3617)</x:f>
        <x:v>0</x:v>
      </x:c>
      <x:c r="AF3617" s="18" t="n">
        <x:f>IF(U3617=0,0,P3617*T3617/U3617)</x:f>
        <x:v>0</x:v>
      </x:c>
      <x:c r="AG3617" s="18" t="n">
        <x:f>MAX(AE3617,AF3617*'01 Controls'!$E$15)</x:f>
        <x:v>0</x:v>
      </x:c>
      <x:c r="AH3617" s="18" t="n">
        <x:f>SUM(V3617,Y3617,AB3617,AE3617)</x:f>
        <x:v>858</x:v>
      </x:c>
      <x:c r="AI3617" s="18" t="n">
        <x:f>N3617-AH3617</x:f>
        <x:v>0</x:v>
      </x:c>
      <x:c r="AJ3617" s="18" t="n">
        <x:f>V3617*INDEX('07 Mode Capacity'!$P$6:$P$17,MATCH("AIR-"&amp;I3617,'07 Mode Capacity'!$C$6:$C$17,0))</x:f>
        <x:v>99.17103999061709</x:v>
      </x:c>
      <x:c r="AK3617" s="18" t="n">
        <x:f>Y3617*INDEX('07 Mode Capacity'!$P$6:$P$17,MATCH("OCEAN-"&amp;I3617,'07 Mode Capacity'!$C$6:$C$17,0))</x:f>
        <x:v>55.422756199921416</x:v>
      </x:c>
      <x:c r="AL3617" s="18" t="n">
        <x:f>AB3617*INDEX('07 Mode Capacity'!$P$6:$P$17,MATCH("LAND-"&amp;I3617,'07 Mode Capacity'!$C$6:$C$17,0))</x:f>
        <x:v>0</x:v>
      </x:c>
      <x:c r="AM3617" s="18" t="n">
        <x:f>AE3617*INDEX('07 Mode Capacity'!$P$6:$P$17,MATCH("INLAND-"&amp;I3617,'07 Mode Capacity'!$C$6:$C$17,0))</x:f>
        <x:v>0</x:v>
      </x:c>
      <x:c r="AN3617" s="18" t="n">
        <x:f>SUM(AJ3617:AM3617)</x:f>
        <x:v>154.5937961905385</x:v>
      </x:c>
      <x:c r="AO3617" s="17" t="n">
        <x:f>IF(N3617=0,1,AN3617/N3617)</x:f>
        <x:v>0.18017924963932228</x:v>
      </x:c>
      <x:c r="AP3617" s="11" t="str">
        <x:f>IF(AO3617&gt;='01 Controls'!$E$16,"PASS","FAIL")</x:f>
        <x:v>FAIL</x:v>
      </x:c>
      <x:c r="AQ3617" s="11" t="str">
        <x:v>UNQUANTIFIED</x:v>
      </x:c>
      <x:c r="AR3617" s="11" t="str">
        <x:v>Position-class planning record; serial item and receiver open</x:v>
      </x:c>
      <x:c r="AS3617" s="26"/>
      <x:c r="AT3617" s="26"/>
    </x:row>
    <x:row r="3618">
      <x:c r="C3618" s="11" t="str">
        <x:v>G1-J-RRG-ISO-18</x:v>
      </x:c>
      <x:c r="D3618" s="11" t="str">
        <x:v>G1</x:v>
      </x:c>
      <x:c r="E3618" s="11" t="str">
        <x:v>Allied megacity earthquake</x:v>
      </x:c>
      <x:c r="F3618" s="11" t="str">
        <x:v>J-RRG</x:v>
      </x:c>
      <x:c r="G3618" s="11" t="str">
        <x:v>Replacement and reconstitution group</x:v>
      </x:c>
      <x:c r="H3618" s="11" t="str">
        <x:v>ISO-18</x:v>
      </x:c>
      <x:c r="I3618" s="19" t="n">
        <x:v>48</x:v>
      </x:c>
      <x:c r="J3618" s="21" t="n">
        <x:v>4</x:v>
      </x:c>
      <x:c r="K3618" s="18" t="n">
        <x:f>'05 Cargo Register'!K34</x:f>
        <x:v>268.125</x:v>
      </x:c>
      <x:c r="L3618" s="18" t="n">
        <x:f>'05 Cargo Register'!N34</x:f>
        <x:v>18</x:v>
      </x:c>
      <x:c r="M3618" s="18" t="n">
        <x:f>'05 Cargo Register'!O34</x:f>
        <x:v>475.20000000000005</x:v>
      </x:c>
      <x:c r="N3618" s="18" t="n">
        <x:f>J3618*K3618</x:f>
        <x:v>1072.5</x:v>
      </x:c>
      <x:c r="O3618" s="18" t="n">
        <x:f>J3618*L3618</x:f>
        <x:v>72</x:v>
      </x:c>
      <x:c r="P3618" s="18" t="n">
        <x:f>J3618*M3618</x:f>
        <x:v>1900.8000000000002</x:v>
      </x:c>
      <x:c r="Q3618" s="22" t="n">
        <x:f>'01 Controls'!$E$30*'02 Cargo Classes'!$M$7</x:f>
        <x:v>0.03</x:v>
      </x:c>
      <x:c r="R3618" s="22" t="n">
        <x:f>'01 Controls'!$F$30*'02 Cargo Classes'!$N$7</x:f>
        <x:v>0.85</x:v>
      </x:c>
      <x:c r="S3618" s="22" t="n">
        <x:f>'01 Controls'!$G$30*'02 Cargo Classes'!$O$7</x:f>
        <x:v>0</x:v>
      </x:c>
      <x:c r="T3618" s="22" t="n">
        <x:f>'01 Controls'!$H$30*'02 Cargo Classes'!$P$7</x:f>
        <x:v>0</x:v>
      </x:c>
      <x:c r="U3618" s="22" t="n">
        <x:f>SUM(Q3618:T3618)</x:f>
        <x:v>0.88</x:v>
      </x:c>
      <x:c r="V3618" s="18" t="n">
        <x:f>IF(U3618=0,0,N3618*Q3618/U3618)</x:f>
        <x:v>36.5625</x:v>
      </x:c>
      <x:c r="W3618" s="18" t="n">
        <x:f>IF(U3618=0,0,P3618*Q3618/U3618)</x:f>
        <x:v>64.8</x:v>
      </x:c>
      <x:c r="X3618" s="18" t="n">
        <x:f>MAX(V3618,W3618*'01 Controls'!$E$12)</x:f>
        <x:v>36.5625</x:v>
      </x:c>
      <x:c r="Y3618" s="18" t="n">
        <x:f>IF(U3618=0,0,N3618*R3618/U3618)</x:f>
        <x:v>1035.9375</x:v>
      </x:c>
      <x:c r="Z3618" s="18" t="n">
        <x:f>IF(U3618=0,0,P3618*R3618/U3618)</x:f>
        <x:v>1836</x:v>
      </x:c>
      <x:c r="AA3618" s="18" t="n">
        <x:f>MAX(Y3618,Z3618*'01 Controls'!$E$13)</x:f>
        <x:v>1035.9375</x:v>
      </x:c>
      <x:c r="AB3618" s="18" t="n">
        <x:f>IF(U3618=0,0,N3618*S3618/U3618)</x:f>
        <x:v>0</x:v>
      </x:c>
      <x:c r="AC3618" s="18" t="n">
        <x:f>IF(U3618=0,0,P3618*S3618/U3618)</x:f>
        <x:v>0</x:v>
      </x:c>
      <x:c r="AD3618" s="18" t="n">
        <x:f>MAX(AB3618,AC3618*'01 Controls'!$E$14)</x:f>
        <x:v>0</x:v>
      </x:c>
      <x:c r="AE3618" s="18" t="n">
        <x:f>IF(U3618=0,0,N3618*T3618/U3618)</x:f>
        <x:v>0</x:v>
      </x:c>
      <x:c r="AF3618" s="18" t="n">
        <x:f>IF(U3618=0,0,P3618*T3618/U3618)</x:f>
        <x:v>0</x:v>
      </x:c>
      <x:c r="AG3618" s="18" t="n">
        <x:f>MAX(AE3618,AF3618*'01 Controls'!$E$15)</x:f>
        <x:v>0</x:v>
      </x:c>
      <x:c r="AH3618" s="18" t="n">
        <x:f>SUM(V3618,Y3618,AB3618,AE3618)</x:f>
        <x:v>1072.5</x:v>
      </x:c>
      <x:c r="AI3618" s="18" t="n">
        <x:f>N3618-AH3618</x:f>
        <x:v>0</x:v>
      </x:c>
      <x:c r="AJ3618" s="18" t="n">
        <x:f>V3618*INDEX('07 Mode Capacity'!$P$6:$P$17,MATCH("AIR-"&amp;I3618,'07 Mode Capacity'!$C$6:$C$17,0))</x:f>
        <x:v>10.249772506202262</x:v>
      </x:c>
      <x:c r="AK3618" s="18" t="n">
        <x:f>Y3618*INDEX('07 Mode Capacity'!$P$6:$P$17,MATCH("OCEAN-"&amp;I3618,'07 Mode Capacity'!$C$6:$C$17,0))</x:f>
        <x:v>90.78570897083704</x:v>
      </x:c>
      <x:c r="AL3618" s="18" t="n">
        <x:f>AB3618*INDEX('07 Mode Capacity'!$P$6:$P$17,MATCH("LAND-"&amp;I3618,'07 Mode Capacity'!$C$6:$C$17,0))</x:f>
        <x:v>0</x:v>
      </x:c>
      <x:c r="AM3618" s="18" t="n">
        <x:f>AE3618*INDEX('07 Mode Capacity'!$P$6:$P$17,MATCH("INLAND-"&amp;I3618,'07 Mode Capacity'!$C$6:$C$17,0))</x:f>
        <x:v>0</x:v>
      </x:c>
      <x:c r="AN3618" s="18" t="n">
        <x:f>SUM(AJ3618:AM3618)</x:f>
        <x:v>101.0354814770393</x:v>
      </x:c>
      <x:c r="AO3618" s="17" t="n">
        <x:f>IF(N3618=0,1,AN3618/N3618)</x:f>
        <x:v>0.09420557713476857</x:v>
      </x:c>
      <x:c r="AP3618" s="11" t="str">
        <x:f>IF(AO3618&gt;='01 Controls'!$E$16,"PASS","FAIL")</x:f>
        <x:v>FAIL</x:v>
      </x:c>
      <x:c r="AQ3618" s="11" t="str">
        <x:v>UNQUANTIFIED</x:v>
      </x:c>
      <x:c r="AR3618" s="11" t="str">
        <x:v>Position-class planning record; serial item and receiver open</x:v>
      </x:c>
      <x:c r="AS3618" s="26"/>
      <x:c r="AT3618" s="26"/>
    </x:row>
    <x:row r="3619">
      <x:c r="C3619" s="11" t="str">
        <x:v>G1-J-RRG-COL-12</x:v>
      </x:c>
      <x:c r="D3619" s="11" t="str">
        <x:v>G1</x:v>
      </x:c>
      <x:c r="E3619" s="11" t="str">
        <x:v>Allied megacity earthquake</x:v>
      </x:c>
      <x:c r="F3619" s="11" t="str">
        <x:v>J-RRG</x:v>
      </x:c>
      <x:c r="G3619" s="11" t="str">
        <x:v>Replacement and reconstitution group</x:v>
      </x:c>
      <x:c r="H3619" s="11" t="str">
        <x:v>COL-12</x:v>
      </x:c>
      <x:c r="I3619" s="19" t="n">
        <x:v>24</x:v>
      </x:c>
      <x:c r="J3619" s="21" t="n">
        <x:v>4</x:v>
      </x:c>
      <x:c r="K3619" s="18" t="n">
        <x:f>'05 Cargo Register'!K35</x:f>
        <x:v>53.625</x:v>
      </x:c>
      <x:c r="L3619" s="18" t="n">
        <x:f>'05 Cargo Register'!N35</x:f>
        <x:v>6</x:v>
      </x:c>
      <x:c r="M3619" s="18" t="n">
        <x:f>'05 Cargo Register'!O35</x:f>
        <x:v>158.4</x:v>
      </x:c>
      <x:c r="N3619" s="18" t="n">
        <x:f>J3619*K3619</x:f>
        <x:v>214.5</x:v>
      </x:c>
      <x:c r="O3619" s="18" t="n">
        <x:f>J3619*L3619</x:f>
        <x:v>24</x:v>
      </x:c>
      <x:c r="P3619" s="18" t="n">
        <x:f>J3619*M3619</x:f>
        <x:v>633.6</x:v>
      </x:c>
      <x:c r="Q3619" s="22" t="n">
        <x:f>'01 Controls'!$E$30*'02 Cargo Classes'!$M$8</x:f>
        <x:v>0.3</x:v>
      </x:c>
      <x:c r="R3619" s="22" t="n">
        <x:f>'01 Controls'!$F$30*'02 Cargo Classes'!$N$8</x:f>
        <x:v>0.595</x:v>
      </x:c>
      <x:c r="S3619" s="22" t="n">
        <x:f>'01 Controls'!$G$30*'02 Cargo Classes'!$O$8</x:f>
        <x:v>0</x:v>
      </x:c>
      <x:c r="T3619" s="22" t="n">
        <x:f>'01 Controls'!$H$30*'02 Cargo Classes'!$P$8</x:f>
        <x:v>0</x:v>
      </x:c>
      <x:c r="U3619" s="22" t="n">
        <x:f>SUM(Q3619:T3619)</x:f>
        <x:v>0.895</x:v>
      </x:c>
      <x:c r="V3619" s="18" t="n">
        <x:f>IF(U3619=0,0,N3619*Q3619/U3619)</x:f>
        <x:v>71.89944134078212</x:v>
      </x:c>
      <x:c r="W3619" s="18" t="n">
        <x:f>IF(U3619=0,0,P3619*Q3619/U3619)</x:f>
        <x:v>212.37988826815644</x:v>
      </x:c>
      <x:c r="X3619" s="18" t="n">
        <x:f>MAX(V3619,W3619*'01 Controls'!$E$12)</x:f>
        <x:v>71.89944134078212</x:v>
      </x:c>
      <x:c r="Y3619" s="18" t="n">
        <x:f>IF(U3619=0,0,N3619*R3619/U3619)</x:f>
        <x:v>142.60055865921788</x:v>
      </x:c>
      <x:c r="Z3619" s="18" t="n">
        <x:f>IF(U3619=0,0,P3619*R3619/U3619)</x:f>
        <x:v>421.2201117318436</x:v>
      </x:c>
      <x:c r="AA3619" s="18" t="n">
        <x:f>MAX(Y3619,Z3619*'01 Controls'!$E$13)</x:f>
        <x:v>142.60055865921788</x:v>
      </x:c>
      <x:c r="AB3619" s="18" t="n">
        <x:f>IF(U3619=0,0,N3619*S3619/U3619)</x:f>
        <x:v>0</x:v>
      </x:c>
      <x:c r="AC3619" s="18" t="n">
        <x:f>IF(U3619=0,0,P3619*S3619/U3619)</x:f>
        <x:v>0</x:v>
      </x:c>
      <x:c r="AD3619" s="18" t="n">
        <x:f>MAX(AB3619,AC3619*'01 Controls'!$E$14)</x:f>
        <x:v>0</x:v>
      </x:c>
      <x:c r="AE3619" s="18" t="n">
        <x:f>IF(U3619=0,0,N3619*T3619/U3619)</x:f>
        <x:v>0</x:v>
      </x:c>
      <x:c r="AF3619" s="18" t="n">
        <x:f>IF(U3619=0,0,P3619*T3619/U3619)</x:f>
        <x:v>0</x:v>
      </x:c>
      <x:c r="AG3619" s="18" t="n">
        <x:f>MAX(AE3619,AF3619*'01 Controls'!$E$15)</x:f>
        <x:v>0</x:v>
      </x:c>
      <x:c r="AH3619" s="18" t="n">
        <x:f>SUM(V3619,Y3619,AB3619,AE3619)</x:f>
        <x:v>214.5</x:v>
      </x:c>
      <x:c r="AI3619" s="18" t="n">
        <x:f>N3619-AH3619</x:f>
        <x:v>0</x:v>
      </x:c>
      <x:c r="AJ3619" s="18" t="n">
        <x:f>V3619*INDEX('07 Mode Capacity'!$P$6:$P$17,MATCH("AIR-"&amp;I3619,'07 Mode Capacity'!$C$6:$C$17,0))</x:f>
        <x:v>14.589408117800282</x:v>
      </x:c>
      <x:c r="AK3619" s="18" t="n">
        <x:f>Y3619*INDEX('07 Mode Capacity'!$P$6:$P$17,MATCH("OCEAN-"&amp;I3619,'07 Mode Capacity'!$C$6:$C$17,0))</x:f>
        <x:v>21.40278224759535</x:v>
      </x:c>
      <x:c r="AL3619" s="18" t="n">
        <x:f>AB3619*INDEX('07 Mode Capacity'!$P$6:$P$17,MATCH("LAND-"&amp;I3619,'07 Mode Capacity'!$C$6:$C$17,0))</x:f>
        <x:v>0</x:v>
      </x:c>
      <x:c r="AM3619" s="18" t="n">
        <x:f>AE3619*INDEX('07 Mode Capacity'!$P$6:$P$17,MATCH("INLAND-"&amp;I3619,'07 Mode Capacity'!$C$6:$C$17,0))</x:f>
        <x:v>0</x:v>
      </x:c>
      <x:c r="AN3619" s="18" t="n">
        <x:f>SUM(AJ3619:AM3619)</x:f>
        <x:v>35.99219036539563</x:v>
      </x:c>
      <x:c r="AO3619" s="17" t="n">
        <x:f>IF(N3619=0,1,AN3619/N3619)</x:f>
        <x:v>0.1677957592792337</x:v>
      </x:c>
      <x:c r="AP3619" s="11" t="str">
        <x:f>IF(AO3619&gt;='01 Controls'!$E$16,"PASS","FAIL")</x:f>
        <x:v>FAIL</x:v>
      </x:c>
      <x:c r="AQ3619" s="11" t="str">
        <x:v>UNQUANTIFIED</x:v>
      </x:c>
      <x:c r="AR3619" s="11" t="str">
        <x:v>Position-class planning record; serial item and receiver open</x:v>
      </x:c>
      <x:c r="AS3619" s="26"/>
      <x:c r="AT3619" s="26"/>
    </x:row>
    <x:row r="3620">
      <x:c r="C3620" s="11" t="str">
        <x:v>G1-J-RRG-BAT-22</x:v>
      </x:c>
      <x:c r="D3620" s="11" t="str">
        <x:v>G1</x:v>
      </x:c>
      <x:c r="E3620" s="11" t="str">
        <x:v>Allied megacity earthquake</x:v>
      </x:c>
      <x:c r="F3620" s="11" t="str">
        <x:v>J-RRG</x:v>
      </x:c>
      <x:c r="G3620" s="11" t="str">
        <x:v>Replacement and reconstitution group</x:v>
      </x:c>
      <x:c r="H3620" s="11" t="str">
        <x:v>BAT-22</x:v>
      </x:c>
      <x:c r="I3620" s="19" t="n">
        <x:v>48</x:v>
      </x:c>
      <x:c r="J3620" s="21" t="n">
        <x:v>4</x:v>
      </x:c>
      <x:c r="K3620" s="18" t="n">
        <x:f>'05 Cargo Register'!K36</x:f>
        <x:v>53.625</x:v>
      </x:c>
      <x:c r="L3620" s="18" t="n">
        <x:f>'05 Cargo Register'!N36</x:f>
        <x:v>4</x:v>
      </x:c>
      <x:c r="M3620" s="18" t="n">
        <x:f>'05 Cargo Register'!O36</x:f>
        <x:v>105.60000000000001</x:v>
      </x:c>
      <x:c r="N3620" s="18" t="n">
        <x:f>J3620*K3620</x:f>
        <x:v>214.5</x:v>
      </x:c>
      <x:c r="O3620" s="18" t="n">
        <x:f>J3620*L3620</x:f>
        <x:v>16</x:v>
      </x:c>
      <x:c r="P3620" s="18" t="n">
        <x:f>J3620*M3620</x:f>
        <x:v>422.40000000000003</x:v>
      </x:c>
      <x:c r="Q3620" s="22" t="n">
        <x:f>'01 Controls'!$E$30*'02 Cargo Classes'!$M$9</x:f>
        <x:v>0</x:v>
      </x:c>
      <x:c r="R3620" s="22" t="n">
        <x:f>'01 Controls'!$F$30*'02 Cargo Classes'!$N$9</x:f>
        <x:v>0.85</x:v>
      </x:c>
      <x:c r="S3620" s="22" t="n">
        <x:f>'01 Controls'!$G$30*'02 Cargo Classes'!$O$9</x:f>
        <x:v>0</x:v>
      </x:c>
      <x:c r="T3620" s="22" t="n">
        <x:f>'01 Controls'!$H$30*'02 Cargo Classes'!$P$9</x:f>
        <x:v>0</x:v>
      </x:c>
      <x:c r="U3620" s="22" t="n">
        <x:f>SUM(Q3620:T3620)</x:f>
        <x:v>0.85</x:v>
      </x:c>
      <x:c r="V3620" s="18" t="n">
        <x:f>IF(U3620=0,0,N3620*Q3620/U3620)</x:f>
        <x:v>0</x:v>
      </x:c>
      <x:c r="W3620" s="18" t="n">
        <x:f>IF(U3620=0,0,P3620*Q3620/U3620)</x:f>
        <x:v>0</x:v>
      </x:c>
      <x:c r="X3620" s="18" t="n">
        <x:f>MAX(V3620,W3620*'01 Controls'!$E$12)</x:f>
        <x:v>0</x:v>
      </x:c>
      <x:c r="Y3620" s="18" t="n">
        <x:f>IF(U3620=0,0,N3620*R3620/U3620)</x:f>
        <x:v>214.5</x:v>
      </x:c>
      <x:c r="Z3620" s="18" t="n">
        <x:f>IF(U3620=0,0,P3620*R3620/U3620)</x:f>
        <x:v>422.40000000000003</x:v>
      </x:c>
      <x:c r="AA3620" s="18" t="n">
        <x:f>MAX(Y3620,Z3620*'01 Controls'!$E$13)</x:f>
        <x:v>214.5</x:v>
      </x:c>
      <x:c r="AB3620" s="18" t="n">
        <x:f>IF(U3620=0,0,N3620*S3620/U3620)</x:f>
        <x:v>0</x:v>
      </x:c>
      <x:c r="AC3620" s="18" t="n">
        <x:f>IF(U3620=0,0,P3620*S3620/U3620)</x:f>
        <x:v>0</x:v>
      </x:c>
      <x:c r="AD3620" s="18" t="n">
        <x:f>MAX(AB3620,AC3620*'01 Controls'!$E$14)</x:f>
        <x:v>0</x:v>
      </x:c>
      <x:c r="AE3620" s="18" t="n">
        <x:f>IF(U3620=0,0,N3620*T3620/U3620)</x:f>
        <x:v>0</x:v>
      </x:c>
      <x:c r="AF3620" s="18" t="n">
        <x:f>IF(U3620=0,0,P3620*T3620/U3620)</x:f>
        <x:v>0</x:v>
      </x:c>
      <x:c r="AG3620" s="18" t="n">
        <x:f>MAX(AE3620,AF3620*'01 Controls'!$E$15)</x:f>
        <x:v>0</x:v>
      </x:c>
      <x:c r="AH3620" s="18" t="n">
        <x:f>SUM(V3620,Y3620,AB3620,AE3620)</x:f>
        <x:v>214.5</x:v>
      </x:c>
      <x:c r="AI3620" s="18" t="n">
        <x:f>N3620-AH3620</x:f>
        <x:v>0</x:v>
      </x:c>
      <x:c r="AJ3620" s="18" t="n">
        <x:f>V3620*INDEX('07 Mode Capacity'!$P$6:$P$17,MATCH("AIR-"&amp;I3620,'07 Mode Capacity'!$C$6:$C$17,0))</x:f>
        <x:v>0</x:v>
      </x:c>
      <x:c r="AK3620" s="18" t="n">
        <x:f>Y3620*INDEX('07 Mode Capacity'!$P$6:$P$17,MATCH("OCEAN-"&amp;I3620,'07 Mode Capacity'!$C$6:$C$17,0))</x:f>
        <x:v>18.79798209278508</x:v>
      </x:c>
      <x:c r="AL3620" s="18" t="n">
        <x:f>AB3620*INDEX('07 Mode Capacity'!$P$6:$P$17,MATCH("LAND-"&amp;I3620,'07 Mode Capacity'!$C$6:$C$17,0))</x:f>
        <x:v>0</x:v>
      </x:c>
      <x:c r="AM3620" s="18" t="n">
        <x:f>AE3620*INDEX('07 Mode Capacity'!$P$6:$P$17,MATCH("INLAND-"&amp;I3620,'07 Mode Capacity'!$C$6:$C$17,0))</x:f>
        <x:v>0</x:v>
      </x:c>
      <x:c r="AN3620" s="18" t="n">
        <x:f>SUM(AJ3620:AM3620)</x:f>
        <x:v>18.79798209278508</x:v>
      </x:c>
      <x:c r="AO3620" s="17" t="n">
        <x:f>IF(N3620=0,1,AN3620/N3620)</x:f>
        <x:v>0.08763628015284419</x:v>
      </x:c>
      <x:c r="AP3620" s="11" t="str">
        <x:f>IF(AO3620&gt;='01 Controls'!$E$16,"PASS","FAIL")</x:f>
        <x:v>FAIL</x:v>
      </x:c>
      <x:c r="AQ3620" s="11" t="str">
        <x:v>UNQUANTIFIED</x:v>
      </x:c>
      <x:c r="AR3620" s="11" t="str">
        <x:v>Position-class planning record; serial item and receiver open</x:v>
      </x:c>
      <x:c r="AS3620" s="26"/>
      <x:c r="AT3620" s="26"/>
    </x:row>
    <x:row r="3621">
      <x:c r="C3621" s="11" t="str">
        <x:v>G1-J-RRG-TNK-20</x:v>
      </x:c>
      <x:c r="D3621" s="11" t="str">
        <x:v>G1</x:v>
      </x:c>
      <x:c r="E3621" s="11" t="str">
        <x:v>Allied megacity earthquake</x:v>
      </x:c>
      <x:c r="F3621" s="11" t="str">
        <x:v>J-RRG</x:v>
      </x:c>
      <x:c r="G3621" s="11" t="str">
        <x:v>Replacement and reconstitution group</x:v>
      </x:c>
      <x:c r="H3621" s="11" t="str">
        <x:v>TNK-20</x:v>
      </x:c>
      <x:c r="I3621" s="19" t="n">
        <x:v>48</x:v>
      </x:c>
      <x:c r="J3621" s="21" t="n">
        <x:v>4</x:v>
      </x:c>
      <x:c r="K3621" s="18" t="n">
        <x:f>'05 Cargo Register'!K37</x:f>
        <x:v>53.625</x:v>
      </x:c>
      <x:c r="L3621" s="18" t="n">
        <x:f>'05 Cargo Register'!N37</x:f>
        <x:v>4</x:v>
      </x:c>
      <x:c r="M3621" s="18" t="n">
        <x:f>'05 Cargo Register'!O37</x:f>
        <x:v>85</x:v>
      </x:c>
      <x:c r="N3621" s="18" t="n">
        <x:f>J3621*K3621</x:f>
        <x:v>214.5</x:v>
      </x:c>
      <x:c r="O3621" s="18" t="n">
        <x:f>J3621*L3621</x:f>
        <x:v>16</x:v>
      </x:c>
      <x:c r="P3621" s="18" t="n">
        <x:f>J3621*M3621</x:f>
        <x:v>340</x:v>
      </x:c>
      <x:c r="Q3621" s="22" t="n">
        <x:f>'01 Controls'!$E$30*'02 Cargo Classes'!$M$10</x:f>
        <x:v>0</x:v>
      </x:c>
      <x:c r="R3621" s="22" t="n">
        <x:f>'01 Controls'!$F$30*'02 Cargo Classes'!$N$10</x:f>
        <x:v>1.02</x:v>
      </x:c>
      <x:c r="S3621" s="22" t="n">
        <x:f>'01 Controls'!$G$30*'02 Cargo Classes'!$O$10</x:f>
        <x:v>0</x:v>
      </x:c>
      <x:c r="T3621" s="22" t="n">
        <x:f>'01 Controls'!$H$30*'02 Cargo Classes'!$P$10</x:f>
        <x:v>0</x:v>
      </x:c>
      <x:c r="U3621" s="22" t="n">
        <x:f>SUM(Q3621:T3621)</x:f>
        <x:v>1.02</x:v>
      </x:c>
      <x:c r="V3621" s="18" t="n">
        <x:f>IF(U3621=0,0,N3621*Q3621/U3621)</x:f>
        <x:v>0</x:v>
      </x:c>
      <x:c r="W3621" s="18" t="n">
        <x:f>IF(U3621=0,0,P3621*Q3621/U3621)</x:f>
        <x:v>0</x:v>
      </x:c>
      <x:c r="X3621" s="18" t="n">
        <x:f>MAX(V3621,W3621*'01 Controls'!$E$12)</x:f>
        <x:v>0</x:v>
      </x:c>
      <x:c r="Y3621" s="18" t="n">
        <x:f>IF(U3621=0,0,N3621*R3621/U3621)</x:f>
        <x:v>214.5</x:v>
      </x:c>
      <x:c r="Z3621" s="18" t="n">
        <x:f>IF(U3621=0,0,P3621*R3621/U3621)</x:f>
        <x:v>340</x:v>
      </x:c>
      <x:c r="AA3621" s="18" t="n">
        <x:f>MAX(Y3621,Z3621*'01 Controls'!$E$13)</x:f>
        <x:v>214.5</x:v>
      </x:c>
      <x:c r="AB3621" s="18" t="n">
        <x:f>IF(U3621=0,0,N3621*S3621/U3621)</x:f>
        <x:v>0</x:v>
      </x:c>
      <x:c r="AC3621" s="18" t="n">
        <x:f>IF(U3621=0,0,P3621*S3621/U3621)</x:f>
        <x:v>0</x:v>
      </x:c>
      <x:c r="AD3621" s="18" t="n">
        <x:f>MAX(AB3621,AC3621*'01 Controls'!$E$14)</x:f>
        <x:v>0</x:v>
      </x:c>
      <x:c r="AE3621" s="18" t="n">
        <x:f>IF(U3621=0,0,N3621*T3621/U3621)</x:f>
        <x:v>0</x:v>
      </x:c>
      <x:c r="AF3621" s="18" t="n">
        <x:f>IF(U3621=0,0,P3621*T3621/U3621)</x:f>
        <x:v>0</x:v>
      </x:c>
      <x:c r="AG3621" s="18" t="n">
        <x:f>MAX(AE3621,AF3621*'01 Controls'!$E$15)</x:f>
        <x:v>0</x:v>
      </x:c>
      <x:c r="AH3621" s="18" t="n">
        <x:f>SUM(V3621,Y3621,AB3621,AE3621)</x:f>
        <x:v>214.5</x:v>
      </x:c>
      <x:c r="AI3621" s="18" t="n">
        <x:f>N3621-AH3621</x:f>
        <x:v>0</x:v>
      </x:c>
      <x:c r="AJ3621" s="18" t="n">
        <x:f>V3621*INDEX('07 Mode Capacity'!$P$6:$P$17,MATCH("AIR-"&amp;I3621,'07 Mode Capacity'!$C$6:$C$17,0))</x:f>
        <x:v>0</x:v>
      </x:c>
      <x:c r="AK3621" s="18" t="n">
        <x:f>Y3621*INDEX('07 Mode Capacity'!$P$6:$P$17,MATCH("OCEAN-"&amp;I3621,'07 Mode Capacity'!$C$6:$C$17,0))</x:f>
        <x:v>18.79798209278508</x:v>
      </x:c>
      <x:c r="AL3621" s="18" t="n">
        <x:f>AB3621*INDEX('07 Mode Capacity'!$P$6:$P$17,MATCH("LAND-"&amp;I3621,'07 Mode Capacity'!$C$6:$C$17,0))</x:f>
        <x:v>0</x:v>
      </x:c>
      <x:c r="AM3621" s="18" t="n">
        <x:f>AE3621*INDEX('07 Mode Capacity'!$P$6:$P$17,MATCH("INLAND-"&amp;I3621,'07 Mode Capacity'!$C$6:$C$17,0))</x:f>
        <x:v>0</x:v>
      </x:c>
      <x:c r="AN3621" s="18" t="n">
        <x:f>SUM(AJ3621:AM3621)</x:f>
        <x:v>18.79798209278508</x:v>
      </x:c>
      <x:c r="AO3621" s="17" t="n">
        <x:f>IF(N3621=0,1,AN3621/N3621)</x:f>
        <x:v>0.08763628015284419</x:v>
      </x:c>
      <x:c r="AP3621" s="11" t="str">
        <x:f>IF(AO3621&gt;='01 Controls'!$E$16,"PASS","FAIL")</x:f>
        <x:v>FAIL</x:v>
      </x:c>
      <x:c r="AQ3621" s="11" t="str">
        <x:v>UNQUANTIFIED</x:v>
      </x:c>
      <x:c r="AR3621" s="11" t="str">
        <x:v>Position-class planning record; serial item and receiver open</x:v>
      </x:c>
      <x:c r="AS3621" s="26"/>
      <x:c r="AT3621" s="26"/>
    </x:row>
    <x:row r="3622">
      <x:c r="C3622" s="11" t="str">
        <x:v>G1-J-RRG-FLR-24</x:v>
      </x:c>
      <x:c r="D3622" s="11" t="str">
        <x:v>G1</x:v>
      </x:c>
      <x:c r="E3622" s="11" t="str">
        <x:v>Allied megacity earthquake</x:v>
      </x:c>
      <x:c r="F3622" s="11" t="str">
        <x:v>J-RRG</x:v>
      </x:c>
      <x:c r="G3622" s="11" t="str">
        <x:v>Replacement and reconstitution group</x:v>
      </x:c>
      <x:c r="H3622" s="11" t="str">
        <x:v>FLR-24</x:v>
      </x:c>
      <x:c r="I3622" s="19" t="n">
        <x:v>48</x:v>
      </x:c>
      <x:c r="J3622" s="21" t="n">
        <x:v>4</x:v>
      </x:c>
      <x:c r="K3622" s="18" t="n">
        <x:f>'05 Cargo Register'!K38</x:f>
        <x:v>107.25</x:v>
      </x:c>
      <x:c r="L3622" s="18" t="n">
        <x:f>'05 Cargo Register'!N38</x:f>
        <x:v>6</x:v>
      </x:c>
      <x:c r="M3622" s="18" t="n">
        <x:f>'05 Cargo Register'!O38</x:f>
        <x:v>192</x:v>
      </x:c>
      <x:c r="N3622" s="18" t="n">
        <x:f>J3622*K3622</x:f>
        <x:v>429</x:v>
      </x:c>
      <x:c r="O3622" s="18" t="n">
        <x:f>J3622*L3622</x:f>
        <x:v>24</x:v>
      </x:c>
      <x:c r="P3622" s="18" t="n">
        <x:f>J3622*M3622</x:f>
        <x:v>768</x:v>
      </x:c>
      <x:c r="Q3622" s="22" t="n">
        <x:f>'01 Controls'!$E$30*'02 Cargo Classes'!$M$11</x:f>
        <x:v>0</x:v>
      </x:c>
      <x:c r="R3622" s="22" t="n">
        <x:f>'01 Controls'!$F$30*'02 Cargo Classes'!$N$11</x:f>
        <x:v>1.02</x:v>
      </x:c>
      <x:c r="S3622" s="22" t="n">
        <x:f>'01 Controls'!$G$30*'02 Cargo Classes'!$O$11</x:f>
        <x:v>0</x:v>
      </x:c>
      <x:c r="T3622" s="22" t="n">
        <x:f>'01 Controls'!$H$30*'02 Cargo Classes'!$P$11</x:f>
        <x:v>0</x:v>
      </x:c>
      <x:c r="U3622" s="22" t="n">
        <x:f>SUM(Q3622:T3622)</x:f>
        <x:v>1.02</x:v>
      </x:c>
      <x:c r="V3622" s="18" t="n">
        <x:f>IF(U3622=0,0,N3622*Q3622/U3622)</x:f>
        <x:v>0</x:v>
      </x:c>
      <x:c r="W3622" s="18" t="n">
        <x:f>IF(U3622=0,0,P3622*Q3622/U3622)</x:f>
        <x:v>0</x:v>
      </x:c>
      <x:c r="X3622" s="18" t="n">
        <x:f>MAX(V3622,W3622*'01 Controls'!$E$12)</x:f>
        <x:v>0</x:v>
      </x:c>
      <x:c r="Y3622" s="18" t="n">
        <x:f>IF(U3622=0,0,N3622*R3622/U3622)</x:f>
        <x:v>429</x:v>
      </x:c>
      <x:c r="Z3622" s="18" t="n">
        <x:f>IF(U3622=0,0,P3622*R3622/U3622)</x:f>
        <x:v>768</x:v>
      </x:c>
      <x:c r="AA3622" s="18" t="n">
        <x:f>MAX(Y3622,Z3622*'01 Controls'!$E$13)</x:f>
        <x:v>429</x:v>
      </x:c>
      <x:c r="AB3622" s="18" t="n">
        <x:f>IF(U3622=0,0,N3622*S3622/U3622)</x:f>
        <x:v>0</x:v>
      </x:c>
      <x:c r="AC3622" s="18" t="n">
        <x:f>IF(U3622=0,0,P3622*S3622/U3622)</x:f>
        <x:v>0</x:v>
      </x:c>
      <x:c r="AD3622" s="18" t="n">
        <x:f>MAX(AB3622,AC3622*'01 Controls'!$E$14)</x:f>
        <x:v>0</x:v>
      </x:c>
      <x:c r="AE3622" s="18" t="n">
        <x:f>IF(U3622=0,0,N3622*T3622/U3622)</x:f>
        <x:v>0</x:v>
      </x:c>
      <x:c r="AF3622" s="18" t="n">
        <x:f>IF(U3622=0,0,P3622*T3622/U3622)</x:f>
        <x:v>0</x:v>
      </x:c>
      <x:c r="AG3622" s="18" t="n">
        <x:f>MAX(AE3622,AF3622*'01 Controls'!$E$15)</x:f>
        <x:v>0</x:v>
      </x:c>
      <x:c r="AH3622" s="18" t="n">
        <x:f>SUM(V3622,Y3622,AB3622,AE3622)</x:f>
        <x:v>429</x:v>
      </x:c>
      <x:c r="AI3622" s="18" t="n">
        <x:f>N3622-AH3622</x:f>
        <x:v>0</x:v>
      </x:c>
      <x:c r="AJ3622" s="18" t="n">
        <x:f>V3622*INDEX('07 Mode Capacity'!$P$6:$P$17,MATCH("AIR-"&amp;I3622,'07 Mode Capacity'!$C$6:$C$17,0))</x:f>
        <x:v>0</x:v>
      </x:c>
      <x:c r="AK3622" s="18" t="n">
        <x:f>Y3622*INDEX('07 Mode Capacity'!$P$6:$P$17,MATCH("OCEAN-"&amp;I3622,'07 Mode Capacity'!$C$6:$C$17,0))</x:f>
        <x:v>37.59596418557016</x:v>
      </x:c>
      <x:c r="AL3622" s="18" t="n">
        <x:f>AB3622*INDEX('07 Mode Capacity'!$P$6:$P$17,MATCH("LAND-"&amp;I3622,'07 Mode Capacity'!$C$6:$C$17,0))</x:f>
        <x:v>0</x:v>
      </x:c>
      <x:c r="AM3622" s="18" t="n">
        <x:f>AE3622*INDEX('07 Mode Capacity'!$P$6:$P$17,MATCH("INLAND-"&amp;I3622,'07 Mode Capacity'!$C$6:$C$17,0))</x:f>
        <x:v>0</x:v>
      </x:c>
      <x:c r="AN3622" s="18" t="n">
        <x:f>SUM(AJ3622:AM3622)</x:f>
        <x:v>37.59596418557016</x:v>
      </x:c>
      <x:c r="AO3622" s="17" t="n">
        <x:f>IF(N3622=0,1,AN3622/N3622)</x:f>
        <x:v>0.08763628015284419</x:v>
      </x:c>
      <x:c r="AP3622" s="11" t="str">
        <x:f>IF(AO3622&gt;='01 Controls'!$E$16,"PASS","FAIL")</x:f>
        <x:v>FAIL</x:v>
      </x:c>
      <x:c r="AQ3622" s="11" t="str">
        <x:v>UNQUANTIFIED</x:v>
      </x:c>
      <x:c r="AR3622" s="11" t="str">
        <x:v>Position-class planning record; serial item and receiver open</x:v>
      </x:c>
      <x:c r="AS3622" s="26"/>
      <x:c r="AT3622" s="26"/>
    </x:row>
    <x:row r="3623">
      <x:c r="C3623" s="11" t="str">
        <x:v>G1-J-RRG-ROL-30</x:v>
      </x:c>
      <x:c r="D3623" s="11" t="str">
        <x:v>G1</x:v>
      </x:c>
      <x:c r="E3623" s="11" t="str">
        <x:v>Allied megacity earthquake</x:v>
      </x:c>
      <x:c r="F3623" s="11" t="str">
        <x:v>J-RRG</x:v>
      </x:c>
      <x:c r="G3623" s="11" t="str">
        <x:v>Replacement and reconstitution group</x:v>
      </x:c>
      <x:c r="H3623" s="11" t="str">
        <x:v>ROL-30</x:v>
      </x:c>
      <x:c r="I3623" s="19" t="n">
        <x:v>48</x:v>
      </x:c>
      <x:c r="J3623" s="21" t="n">
        <x:v>4</x:v>
      </x:c>
      <x:c r="K3623" s="18" t="n">
        <x:f>'05 Cargo Register'!K39</x:f>
        <x:v>107.25</x:v>
      </x:c>
      <x:c r="L3623" s="18" t="n">
        <x:f>'05 Cargo Register'!N39</x:f>
        <x:v>5</x:v>
      </x:c>
      <x:c r="M3623" s="18" t="n">
        <x:f>'05 Cargo Register'!O39</x:f>
        <x:v>318.75</x:v>
      </x:c>
      <x:c r="N3623" s="18" t="n">
        <x:f>J3623*K3623</x:f>
        <x:v>429</x:v>
      </x:c>
      <x:c r="O3623" s="18" t="n">
        <x:f>J3623*L3623</x:f>
        <x:v>20</x:v>
      </x:c>
      <x:c r="P3623" s="18" t="n">
        <x:f>J3623*M3623</x:f>
        <x:v>1275</x:v>
      </x:c>
      <x:c r="Q3623" s="22" t="n">
        <x:f>'01 Controls'!$E$30*'02 Cargo Classes'!$M$12</x:f>
        <x:v>0</x:v>
      </x:c>
      <x:c r="R3623" s="22" t="n">
        <x:f>'01 Controls'!$F$30*'02 Cargo Classes'!$N$12</x:f>
        <x:v>0.85</x:v>
      </x:c>
      <x:c r="S3623" s="22" t="n">
        <x:f>'01 Controls'!$G$30*'02 Cargo Classes'!$O$12</x:f>
        <x:v>0</x:v>
      </x:c>
      <x:c r="T3623" s="22" t="n">
        <x:f>'01 Controls'!$H$30*'02 Cargo Classes'!$P$12</x:f>
        <x:v>0</x:v>
      </x:c>
      <x:c r="U3623" s="22" t="n">
        <x:f>SUM(Q3623:T3623)</x:f>
        <x:v>0.85</x:v>
      </x:c>
      <x:c r="V3623" s="18" t="n">
        <x:f>IF(U3623=0,0,N3623*Q3623/U3623)</x:f>
        <x:v>0</x:v>
      </x:c>
      <x:c r="W3623" s="18" t="n">
        <x:f>IF(U3623=0,0,P3623*Q3623/U3623)</x:f>
        <x:v>0</x:v>
      </x:c>
      <x:c r="X3623" s="18" t="n">
        <x:f>MAX(V3623,W3623*'01 Controls'!$E$12)</x:f>
        <x:v>0</x:v>
      </x:c>
      <x:c r="Y3623" s="18" t="n">
        <x:f>IF(U3623=0,0,N3623*R3623/U3623)</x:f>
        <x:v>429</x:v>
      </x:c>
      <x:c r="Z3623" s="18" t="n">
        <x:f>IF(U3623=0,0,P3623*R3623/U3623)</x:f>
        <x:v>1275</x:v>
      </x:c>
      <x:c r="AA3623" s="18" t="n">
        <x:f>MAX(Y3623,Z3623*'01 Controls'!$E$13)</x:f>
        <x:v>429</x:v>
      </x:c>
      <x:c r="AB3623" s="18" t="n">
        <x:f>IF(U3623=0,0,N3623*S3623/U3623)</x:f>
        <x:v>0</x:v>
      </x:c>
      <x:c r="AC3623" s="18" t="n">
        <x:f>IF(U3623=0,0,P3623*S3623/U3623)</x:f>
        <x:v>0</x:v>
      </x:c>
      <x:c r="AD3623" s="18" t="n">
        <x:f>MAX(AB3623,AC3623*'01 Controls'!$E$14)</x:f>
        <x:v>0</x:v>
      </x:c>
      <x:c r="AE3623" s="18" t="n">
        <x:f>IF(U3623=0,0,N3623*T3623/U3623)</x:f>
        <x:v>0</x:v>
      </x:c>
      <x:c r="AF3623" s="18" t="n">
        <x:f>IF(U3623=0,0,P3623*T3623/U3623)</x:f>
        <x:v>0</x:v>
      </x:c>
      <x:c r="AG3623" s="18" t="n">
        <x:f>MAX(AE3623,AF3623*'01 Controls'!$E$15)</x:f>
        <x:v>0</x:v>
      </x:c>
      <x:c r="AH3623" s="18" t="n">
        <x:f>SUM(V3623,Y3623,AB3623,AE3623)</x:f>
        <x:v>429</x:v>
      </x:c>
      <x:c r="AI3623" s="18" t="n">
        <x:f>N3623-AH3623</x:f>
        <x:v>0</x:v>
      </x:c>
      <x:c r="AJ3623" s="18" t="n">
        <x:f>V3623*INDEX('07 Mode Capacity'!$P$6:$P$17,MATCH("AIR-"&amp;I3623,'07 Mode Capacity'!$C$6:$C$17,0))</x:f>
        <x:v>0</x:v>
      </x:c>
      <x:c r="AK3623" s="18" t="n">
        <x:f>Y3623*INDEX('07 Mode Capacity'!$P$6:$P$17,MATCH("OCEAN-"&amp;I3623,'07 Mode Capacity'!$C$6:$C$17,0))</x:f>
        <x:v>37.59596418557016</x:v>
      </x:c>
      <x:c r="AL3623" s="18" t="n">
        <x:f>AB3623*INDEX('07 Mode Capacity'!$P$6:$P$17,MATCH("LAND-"&amp;I3623,'07 Mode Capacity'!$C$6:$C$17,0))</x:f>
        <x:v>0</x:v>
      </x:c>
      <x:c r="AM3623" s="18" t="n">
        <x:f>AE3623*INDEX('07 Mode Capacity'!$P$6:$P$17,MATCH("INLAND-"&amp;I3623,'07 Mode Capacity'!$C$6:$C$17,0))</x:f>
        <x:v>0</x:v>
      </x:c>
      <x:c r="AN3623" s="18" t="n">
        <x:f>SUM(AJ3623:AM3623)</x:f>
        <x:v>37.59596418557016</x:v>
      </x:c>
      <x:c r="AO3623" s="17" t="n">
        <x:f>IF(N3623=0,1,AN3623/N3623)</x:f>
        <x:v>0.08763628015284419</x:v>
      </x:c>
      <x:c r="AP3623" s="11" t="str">
        <x:f>IF(AO3623&gt;='01 Controls'!$E$16,"PASS","FAIL")</x:f>
        <x:v>FAIL</x:v>
      </x:c>
      <x:c r="AQ3623" s="11" t="str">
        <x:v>UNQUANTIFIED</x:v>
      </x:c>
      <x:c r="AR3623" s="11" t="str">
        <x:v>Position-class planning record; serial item and receiver open</x:v>
      </x:c>
      <x:c r="AS3623" s="26"/>
      <x:c r="AT3623" s="26"/>
    </x:row>
    <x:row r="3624">
      <x:c r="C3624" s="11" t="str">
        <x:v>G1-J-RRG-LIN-18</x:v>
      </x:c>
      <x:c r="D3624" s="11" t="str">
        <x:v>G1</x:v>
      </x:c>
      <x:c r="E3624" s="11" t="str">
        <x:v>Allied megacity earthquake</x:v>
      </x:c>
      <x:c r="F3624" s="11" t="str">
        <x:v>J-RRG</x:v>
      </x:c>
      <x:c r="G3624" s="11" t="str">
        <x:v>Replacement and reconstitution group</x:v>
      </x:c>
      <x:c r="H3624" s="11" t="str">
        <x:v>LIN-18</x:v>
      </x:c>
      <x:c r="I3624" s="19" t="n">
        <x:v>72</x:v>
      </x:c>
      <x:c r="J3624" s="21" t="n">
        <x:v>4</x:v>
      </x:c>
      <x:c r="K3624" s="18" t="n">
        <x:f>'05 Cargo Register'!K40</x:f>
        <x:v>53.625</x:v>
      </x:c>
      <x:c r="L3624" s="18" t="n">
        <x:f>'05 Cargo Register'!N40</x:f>
        <x:v>4</x:v>
      </x:c>
      <x:c r="M3624" s="18" t="n">
        <x:f>'05 Cargo Register'!O40</x:f>
        <x:v>176</x:v>
      </x:c>
      <x:c r="N3624" s="18" t="n">
        <x:f>J3624*K3624</x:f>
        <x:v>214.5</x:v>
      </x:c>
      <x:c r="O3624" s="18" t="n">
        <x:f>J3624*L3624</x:f>
        <x:v>16</x:v>
      </x:c>
      <x:c r="P3624" s="18" t="n">
        <x:f>J3624*M3624</x:f>
        <x:v>704</x:v>
      </x:c>
      <x:c r="Q3624" s="22" t="n">
        <x:f>'01 Controls'!$E$30*'02 Cargo Classes'!$M$13</x:f>
        <x:v>0</x:v>
      </x:c>
      <x:c r="R3624" s="22" t="n">
        <x:f>'01 Controls'!$F$30*'02 Cargo Classes'!$N$13</x:f>
        <x:v>1.02</x:v>
      </x:c>
      <x:c r="S3624" s="22" t="n">
        <x:f>'01 Controls'!$G$30*'02 Cargo Classes'!$O$13</x:f>
        <x:v>0</x:v>
      </x:c>
      <x:c r="T3624" s="22" t="n">
        <x:f>'01 Controls'!$H$30*'02 Cargo Classes'!$P$13</x:f>
        <x:v>0</x:v>
      </x:c>
      <x:c r="U3624" s="22" t="n">
        <x:f>SUM(Q3624:T3624)</x:f>
        <x:v>1.02</x:v>
      </x:c>
      <x:c r="V3624" s="18" t="n">
        <x:f>IF(U3624=0,0,N3624*Q3624/U3624)</x:f>
        <x:v>0</x:v>
      </x:c>
      <x:c r="W3624" s="18" t="n">
        <x:f>IF(U3624=0,0,P3624*Q3624/U3624)</x:f>
        <x:v>0</x:v>
      </x:c>
      <x:c r="X3624" s="18" t="n">
        <x:f>MAX(V3624,W3624*'01 Controls'!$E$12)</x:f>
        <x:v>0</x:v>
      </x:c>
      <x:c r="Y3624" s="18" t="n">
        <x:f>IF(U3624=0,0,N3624*R3624/U3624)</x:f>
        <x:v>214.5</x:v>
      </x:c>
      <x:c r="Z3624" s="18" t="n">
        <x:f>IF(U3624=0,0,P3624*R3624/U3624)</x:f>
        <x:v>704</x:v>
      </x:c>
      <x:c r="AA3624" s="18" t="n">
        <x:f>MAX(Y3624,Z3624*'01 Controls'!$E$13)</x:f>
        <x:v>214.5</x:v>
      </x:c>
      <x:c r="AB3624" s="18" t="n">
        <x:f>IF(U3624=0,0,N3624*S3624/U3624)</x:f>
        <x:v>0</x:v>
      </x:c>
      <x:c r="AC3624" s="18" t="n">
        <x:f>IF(U3624=0,0,P3624*S3624/U3624)</x:f>
        <x:v>0</x:v>
      </x:c>
      <x:c r="AD3624" s="18" t="n">
        <x:f>MAX(AB3624,AC3624*'01 Controls'!$E$14)</x:f>
        <x:v>0</x:v>
      </x:c>
      <x:c r="AE3624" s="18" t="n">
        <x:f>IF(U3624=0,0,N3624*T3624/U3624)</x:f>
        <x:v>0</x:v>
      </x:c>
      <x:c r="AF3624" s="18" t="n">
        <x:f>IF(U3624=0,0,P3624*T3624/U3624)</x:f>
        <x:v>0</x:v>
      </x:c>
      <x:c r="AG3624" s="18" t="n">
        <x:f>MAX(AE3624,AF3624*'01 Controls'!$E$15)</x:f>
        <x:v>0</x:v>
      </x:c>
      <x:c r="AH3624" s="18" t="n">
        <x:f>SUM(V3624,Y3624,AB3624,AE3624)</x:f>
        <x:v>214.5</x:v>
      </x:c>
      <x:c r="AI3624" s="18" t="n">
        <x:f>N3624-AH3624</x:f>
        <x:v>0</x:v>
      </x:c>
      <x:c r="AJ3624" s="18" t="n">
        <x:f>V3624*INDEX('07 Mode Capacity'!$P$6:$P$17,MATCH("AIR-"&amp;I3624,'07 Mode Capacity'!$C$6:$C$17,0))</x:f>
        <x:v>0</x:v>
      </x:c>
      <x:c r="AK3624" s="18" t="n">
        <x:f>Y3624*INDEX('07 Mode Capacity'!$P$6:$P$17,MATCH("OCEAN-"&amp;I3624,'07 Mode Capacity'!$C$6:$C$17,0))</x:f>
        <x:v>167.90373130516804</x:v>
      </x:c>
      <x:c r="AL3624" s="18" t="n">
        <x:f>AB3624*INDEX('07 Mode Capacity'!$P$6:$P$17,MATCH("LAND-"&amp;I3624,'07 Mode Capacity'!$C$6:$C$17,0))</x:f>
        <x:v>0</x:v>
      </x:c>
      <x:c r="AM3624" s="18" t="n">
        <x:f>AE3624*INDEX('07 Mode Capacity'!$P$6:$P$17,MATCH("INLAND-"&amp;I3624,'07 Mode Capacity'!$C$6:$C$17,0))</x:f>
        <x:v>0</x:v>
      </x:c>
      <x:c r="AN3624" s="18" t="n">
        <x:f>SUM(AJ3624:AM3624)</x:f>
        <x:v>167.90373130516804</x:v>
      </x:c>
      <x:c r="AO3624" s="17" t="n">
        <x:f>IF(N3624=0,1,AN3624/N3624)</x:f>
        <x:v>0.7827679781126715</x:v>
      </x:c>
      <x:c r="AP3624" s="11" t="str">
        <x:f>IF(AO3624&gt;='01 Controls'!$E$16,"PASS","FAIL")</x:f>
        <x:v>FAIL</x:v>
      </x:c>
      <x:c r="AQ3624" s="11" t="str">
        <x:v>UNQUANTIFIED</x:v>
      </x:c>
      <x:c r="AR3624" s="11" t="str">
        <x:v>Position-class planning record; serial item and receiver open</x:v>
      </x:c>
      <x:c r="AS3624" s="26"/>
      <x:c r="AT3624" s="26"/>
    </x:row>
    <x:row r="3625">
      <x:c r="C3625" s="11" t="str">
        <x:v>G1-J-RRG-BLK-08</x:v>
      </x:c>
      <x:c r="D3625" s="11" t="str">
        <x:v>G1</x:v>
      </x:c>
      <x:c r="E3625" s="11" t="str">
        <x:v>Allied megacity earthquake</x:v>
      </x:c>
      <x:c r="F3625" s="11" t="str">
        <x:v>J-RRG</x:v>
      </x:c>
      <x:c r="G3625" s="11" t="str">
        <x:v>Replacement and reconstitution group</x:v>
      </x:c>
      <x:c r="H3625" s="11" t="str">
        <x:v>BLK-08</x:v>
      </x:c>
      <x:c r="I3625" s="19" t="n">
        <x:v>48</x:v>
      </x:c>
      <x:c r="J3625" s="21" t="n">
        <x:v>4</x:v>
      </x:c>
      <x:c r="K3625" s="18" t="n">
        <x:f>'05 Cargo Register'!K41</x:f>
        <x:v>160.875</x:v>
      </x:c>
      <x:c r="L3625" s="18" t="n">
        <x:f>'05 Cargo Register'!N41</x:f>
        <x:v>26</x:v>
      </x:c>
      <x:c r="M3625" s="18" t="n">
        <x:f>'05 Cargo Register'!O41</x:f>
        <x:v>1326</x:v>
      </x:c>
      <x:c r="N3625" s="18" t="n">
        <x:f>J3625*K3625</x:f>
        <x:v>643.5</x:v>
      </x:c>
      <x:c r="O3625" s="18" t="n">
        <x:f>J3625*L3625</x:f>
        <x:v>104</x:v>
      </x:c>
      <x:c r="P3625" s="18" t="n">
        <x:f>J3625*M3625</x:f>
        <x:v>5304</x:v>
      </x:c>
      <x:c r="Q3625" s="22" t="n">
        <x:f>'01 Controls'!$E$30*'02 Cargo Classes'!$M$14</x:f>
        <x:v>0.15</x:v>
      </x:c>
      <x:c r="R3625" s="22" t="n">
        <x:f>'01 Controls'!$F$30*'02 Cargo Classes'!$N$14</x:f>
        <x:v>0.68</x:v>
      </x:c>
      <x:c r="S3625" s="22" t="n">
        <x:f>'01 Controls'!$G$30*'02 Cargo Classes'!$O$14</x:f>
        <x:v>0</x:v>
      </x:c>
      <x:c r="T3625" s="22" t="n">
        <x:f>'01 Controls'!$H$30*'02 Cargo Classes'!$P$14</x:f>
        <x:v>0</x:v>
      </x:c>
      <x:c r="U3625" s="22" t="n">
        <x:f>SUM(Q3625:T3625)</x:f>
        <x:v>0.8300000000000001</x:v>
      </x:c>
      <x:c r="V3625" s="18" t="n">
        <x:f>IF(U3625=0,0,N3625*Q3625/U3625)</x:f>
        <x:v>116.29518072289154</x:v>
      </x:c>
      <x:c r="W3625" s="18" t="n">
        <x:f>IF(U3625=0,0,P3625*Q3625/U3625)</x:f>
        <x:v>958.5542168674698</x:v>
      </x:c>
      <x:c r="X3625" s="18" t="n">
        <x:f>MAX(V3625,W3625*'01 Controls'!$E$12)</x:f>
        <x:v>239.63855421686745</x:v>
      </x:c>
      <x:c r="Y3625" s="18" t="n">
        <x:f>IF(U3625=0,0,N3625*R3625/U3625)</x:f>
        <x:v>527.2048192771084</x:v>
      </x:c>
      <x:c r="Z3625" s="18" t="n">
        <x:f>IF(U3625=0,0,P3625*R3625/U3625)</x:f>
        <x:v>4345.44578313253</x:v>
      </x:c>
      <x:c r="AA3625" s="18" t="n">
        <x:f>MAX(Y3625,Z3625*'01 Controls'!$E$13)</x:f>
        <x:v>651.8168674698794</x:v>
      </x:c>
      <x:c r="AB3625" s="18" t="n">
        <x:f>IF(U3625=0,0,N3625*S3625/U3625)</x:f>
        <x:v>0</x:v>
      </x:c>
      <x:c r="AC3625" s="18" t="n">
        <x:f>IF(U3625=0,0,P3625*S3625/U3625)</x:f>
        <x:v>0</x:v>
      </x:c>
      <x:c r="AD3625" s="18" t="n">
        <x:f>MAX(AB3625,AC3625*'01 Controls'!$E$14)</x:f>
        <x:v>0</x:v>
      </x:c>
      <x:c r="AE3625" s="18" t="n">
        <x:f>IF(U3625=0,0,N3625*T3625/U3625)</x:f>
        <x:v>0</x:v>
      </x:c>
      <x:c r="AF3625" s="18" t="n">
        <x:f>IF(U3625=0,0,P3625*T3625/U3625)</x:f>
        <x:v>0</x:v>
      </x:c>
      <x:c r="AG3625" s="18" t="n">
        <x:f>MAX(AE3625,AF3625*'01 Controls'!$E$15)</x:f>
        <x:v>0</x:v>
      </x:c>
      <x:c r="AH3625" s="18" t="n">
        <x:f>SUM(V3625,Y3625,AB3625,AE3625)</x:f>
        <x:v>643.5</x:v>
      </x:c>
      <x:c r="AI3625" s="18" t="n">
        <x:f>N3625-AH3625</x:f>
        <x:v>0</x:v>
      </x:c>
      <x:c r="AJ3625" s="18" t="n">
        <x:f>V3625*INDEX('07 Mode Capacity'!$P$6:$P$17,MATCH("AIR-"&amp;I3625,'07 Mode Capacity'!$C$6:$C$17,0))</x:f>
        <x:v>32.60168604382405</x:v>
      </x:c>
      <x:c r="AK3625" s="18" t="n">
        <x:f>Y3625*INDEX('07 Mode Capacity'!$P$6:$P$17,MATCH("OCEAN-"&amp;I3625,'07 Mode Capacity'!$C$6:$C$17,0))</x:f>
        <x:v>46.20226924009827</x:v>
      </x:c>
      <x:c r="AL3625" s="18" t="n">
        <x:f>AB3625*INDEX('07 Mode Capacity'!$P$6:$P$17,MATCH("LAND-"&amp;I3625,'07 Mode Capacity'!$C$6:$C$17,0))</x:f>
        <x:v>0</x:v>
      </x:c>
      <x:c r="AM3625" s="18" t="n">
        <x:f>AE3625*INDEX('07 Mode Capacity'!$P$6:$P$17,MATCH("INLAND-"&amp;I3625,'07 Mode Capacity'!$C$6:$C$17,0))</x:f>
        <x:v>0</x:v>
      </x:c>
      <x:c r="AN3625" s="18" t="n">
        <x:f>SUM(AJ3625:AM3625)</x:f>
        <x:v>78.80395528392232</x:v>
      </x:c>
      <x:c r="AO3625" s="17" t="n">
        <x:f>IF(N3625=0,1,AN3625/N3625)</x:f>
        <x:v>0.12246146897268426</x:v>
      </x:c>
      <x:c r="AP3625" s="11" t="str">
        <x:f>IF(AO3625&gt;='01 Controls'!$E$16,"PASS","FAIL")</x:f>
        <x:v>FAIL</x:v>
      </x:c>
      <x:c r="AQ3625" s="11" t="str">
        <x:v>UNQUANTIFIED</x:v>
      </x:c>
      <x:c r="AR3625" s="11" t="str">
        <x:v>Position-class planning record; serial item and receiver open</x:v>
      </x:c>
      <x:c r="AS3625" s="26"/>
      <x:c r="AT3625" s="26"/>
    </x:row>
    <x:row r="3626">
      <x:c r="C3626" s="11" t="str">
        <x:v>G1-J-TDG-APL-45</x:v>
      </x:c>
      <x:c r="D3626" s="11" t="str">
        <x:v>G1</x:v>
      </x:c>
      <x:c r="E3626" s="11" t="str">
        <x:v>Allied megacity earthquake</x:v>
      </x:c>
      <x:c r="F3626" s="11" t="str">
        <x:v>J-TDG</x:v>
      </x:c>
      <x:c r="G3626" s="11" t="str">
        <x:v>Transfer and demobilization group</x:v>
      </x:c>
      <x:c r="H3626" s="11" t="str">
        <x:v>APL-45</x:v>
      </x:c>
      <x:c r="I3626" s="19" t="n">
        <x:v>24</x:v>
      </x:c>
      <x:c r="J3626" s="21" t="n">
        <x:v>3</x:v>
      </x:c>
      <x:c r="K3626" s="18" t="n">
        <x:f>'05 Cargo Register'!K42</x:f>
        <x:v>214.5</x:v>
      </x:c>
      <x:c r="L3626" s="18" t="n">
        <x:f>'05 Cargo Register'!N42</x:f>
        <x:v>57</x:v>
      </x:c>
      <x:c r="M3626" s="18" t="n">
        <x:f>'05 Cargo Register'!O42</x:f>
        <x:v>427.5</x:v>
      </x:c>
      <x:c r="N3626" s="18" t="n">
        <x:f>J3626*K3626</x:f>
        <x:v>643.5</x:v>
      </x:c>
      <x:c r="O3626" s="18" t="n">
        <x:f>J3626*L3626</x:f>
        <x:v>171</x:v>
      </x:c>
      <x:c r="P3626" s="18" t="n">
        <x:f>J3626*M3626</x:f>
        <x:v>1282.5</x:v>
      </x:c>
      <x:c r="Q3626" s="22" t="n">
        <x:f>'01 Controls'!$E$30*'02 Cargo Classes'!$M$6</x:f>
        <x:v>0.44999999999999996</x:v>
      </x:c>
      <x:c r="R3626" s="22" t="n">
        <x:f>'01 Controls'!$F$30*'02 Cargo Classes'!$N$6</x:f>
        <x:v>0.34</x:v>
      </x:c>
      <x:c r="S3626" s="22" t="n">
        <x:f>'01 Controls'!$G$30*'02 Cargo Classes'!$O$6</x:f>
        <x:v>0</x:v>
      </x:c>
      <x:c r="T3626" s="22" t="n">
        <x:f>'01 Controls'!$H$30*'02 Cargo Classes'!$P$6</x:f>
        <x:v>0</x:v>
      </x:c>
      <x:c r="U3626" s="22" t="n">
        <x:f>SUM(Q3626:T3626)</x:f>
        <x:v>0.79</x:v>
      </x:c>
      <x:c r="V3626" s="18" t="n">
        <x:f>IF(U3626=0,0,N3626*Q3626/U3626)</x:f>
        <x:v>366.55063291139237</x:v>
      </x:c>
      <x:c r="W3626" s="18" t="n">
        <x:f>IF(U3626=0,0,P3626*Q3626/U3626)</x:f>
        <x:v>730.5379746835441</x:v>
      </x:c>
      <x:c r="X3626" s="18" t="n">
        <x:f>MAX(V3626,W3626*'01 Controls'!$E$12)</x:f>
        <x:v>366.55063291139237</x:v>
      </x:c>
      <x:c r="Y3626" s="18" t="n">
        <x:f>IF(U3626=0,0,N3626*R3626/U3626)</x:f>
        <x:v>276.94936708860763</x:v>
      </x:c>
      <x:c r="Z3626" s="18" t="n">
        <x:f>IF(U3626=0,0,P3626*R3626/U3626)</x:f>
        <x:v>551.9620253164557</x:v>
      </x:c>
      <x:c r="AA3626" s="18" t="n">
        <x:f>MAX(Y3626,Z3626*'01 Controls'!$E$13)</x:f>
        <x:v>276.94936708860763</x:v>
      </x:c>
      <x:c r="AB3626" s="18" t="n">
        <x:f>IF(U3626=0,0,N3626*S3626/U3626)</x:f>
        <x:v>0</x:v>
      </x:c>
      <x:c r="AC3626" s="18" t="n">
        <x:f>IF(U3626=0,0,P3626*S3626/U3626)</x:f>
        <x:v>0</x:v>
      </x:c>
      <x:c r="AD3626" s="18" t="n">
        <x:f>MAX(AB3626,AC3626*'01 Controls'!$E$14)</x:f>
        <x:v>0</x:v>
      </x:c>
      <x:c r="AE3626" s="18" t="n">
        <x:f>IF(U3626=0,0,N3626*T3626/U3626)</x:f>
        <x:v>0</x:v>
      </x:c>
      <x:c r="AF3626" s="18" t="n">
        <x:f>IF(U3626=0,0,P3626*T3626/U3626)</x:f>
        <x:v>0</x:v>
      </x:c>
      <x:c r="AG3626" s="18" t="n">
        <x:f>MAX(AE3626,AF3626*'01 Controls'!$E$15)</x:f>
        <x:v>0</x:v>
      </x:c>
      <x:c r="AH3626" s="18" t="n">
        <x:f>SUM(V3626,Y3626,AB3626,AE3626)</x:f>
        <x:v>643.5</x:v>
      </x:c>
      <x:c r="AI3626" s="18" t="n">
        <x:f>N3626-AH3626</x:f>
        <x:v>0</x:v>
      </x:c>
      <x:c r="AJ3626" s="18" t="n">
        <x:f>V3626*INDEX('07 Mode Capacity'!$P$6:$P$17,MATCH("AIR-"&amp;I3626,'07 Mode Capacity'!$C$6:$C$17,0))</x:f>
        <x:v>74.37827999296283</x:v>
      </x:c>
      <x:c r="AK3626" s="18" t="n">
        <x:f>Y3626*INDEX('07 Mode Capacity'!$P$6:$P$17,MATCH("OCEAN-"&amp;I3626,'07 Mode Capacity'!$C$6:$C$17,0))</x:f>
        <x:v>41.56706714994106</x:v>
      </x:c>
      <x:c r="AL3626" s="18" t="n">
        <x:f>AB3626*INDEX('07 Mode Capacity'!$P$6:$P$17,MATCH("LAND-"&amp;I3626,'07 Mode Capacity'!$C$6:$C$17,0))</x:f>
        <x:v>0</x:v>
      </x:c>
      <x:c r="AM3626" s="18" t="n">
        <x:f>AE3626*INDEX('07 Mode Capacity'!$P$6:$P$17,MATCH("INLAND-"&amp;I3626,'07 Mode Capacity'!$C$6:$C$17,0))</x:f>
        <x:v>0</x:v>
      </x:c>
      <x:c r="AN3626" s="18" t="n">
        <x:f>SUM(AJ3626:AM3626)</x:f>
        <x:v>115.9453471429039</x:v>
      </x:c>
      <x:c r="AO3626" s="17" t="n">
        <x:f>IF(N3626=0,1,AN3626/N3626)</x:f>
        <x:v>0.1801792496393223</x:v>
      </x:c>
      <x:c r="AP3626" s="11" t="str">
        <x:f>IF(AO3626&gt;='01 Controls'!$E$16,"PASS","FAIL")</x:f>
        <x:v>FAIL</x:v>
      </x:c>
      <x:c r="AQ3626" s="11" t="str">
        <x:v>UNQUANTIFIED</x:v>
      </x:c>
      <x:c r="AR3626" s="11" t="str">
        <x:v>Position-class planning record; serial item and receiver open</x:v>
      </x:c>
      <x:c r="AS3626" s="26"/>
      <x:c r="AT3626" s="26"/>
    </x:row>
    <x:row r="3627">
      <x:c r="C3627" s="11" t="str">
        <x:v>G1-J-TDG-ISO-18</x:v>
      </x:c>
      <x:c r="D3627" s="11" t="str">
        <x:v>G1</x:v>
      </x:c>
      <x:c r="E3627" s="11" t="str">
        <x:v>Allied megacity earthquake</x:v>
      </x:c>
      <x:c r="F3627" s="11" t="str">
        <x:v>J-TDG</x:v>
      </x:c>
      <x:c r="G3627" s="11" t="str">
        <x:v>Transfer and demobilization group</x:v>
      </x:c>
      <x:c r="H3627" s="11" t="str">
        <x:v>ISO-18</x:v>
      </x:c>
      <x:c r="I3627" s="19" t="n">
        <x:v>48</x:v>
      </x:c>
      <x:c r="J3627" s="21" t="n">
        <x:v>3</x:v>
      </x:c>
      <x:c r="K3627" s="18" t="n">
        <x:f>'05 Cargo Register'!K43</x:f>
        <x:v>268.125</x:v>
      </x:c>
      <x:c r="L3627" s="18" t="n">
        <x:f>'05 Cargo Register'!N43</x:f>
        <x:v>18</x:v>
      </x:c>
      <x:c r="M3627" s="18" t="n">
        <x:f>'05 Cargo Register'!O43</x:f>
        <x:v>475.20000000000005</x:v>
      </x:c>
      <x:c r="N3627" s="18" t="n">
        <x:f>J3627*K3627</x:f>
        <x:v>804.375</x:v>
      </x:c>
      <x:c r="O3627" s="18" t="n">
        <x:f>J3627*L3627</x:f>
        <x:v>54</x:v>
      </x:c>
      <x:c r="P3627" s="18" t="n">
        <x:f>J3627*M3627</x:f>
        <x:v>1425.6000000000001</x:v>
      </x:c>
      <x:c r="Q3627" s="22" t="n">
        <x:f>'01 Controls'!$E$30*'02 Cargo Classes'!$M$7</x:f>
        <x:v>0.03</x:v>
      </x:c>
      <x:c r="R3627" s="22" t="n">
        <x:f>'01 Controls'!$F$30*'02 Cargo Classes'!$N$7</x:f>
        <x:v>0.85</x:v>
      </x:c>
      <x:c r="S3627" s="22" t="n">
        <x:f>'01 Controls'!$G$30*'02 Cargo Classes'!$O$7</x:f>
        <x:v>0</x:v>
      </x:c>
      <x:c r="T3627" s="22" t="n">
        <x:f>'01 Controls'!$H$30*'02 Cargo Classes'!$P$7</x:f>
        <x:v>0</x:v>
      </x:c>
      <x:c r="U3627" s="22" t="n">
        <x:f>SUM(Q3627:T3627)</x:f>
        <x:v>0.88</x:v>
      </x:c>
      <x:c r="V3627" s="18" t="n">
        <x:f>IF(U3627=0,0,N3627*Q3627/U3627)</x:f>
        <x:v>27.421874999999996</x:v>
      </x:c>
      <x:c r="W3627" s="18" t="n">
        <x:f>IF(U3627=0,0,P3627*Q3627/U3627)</x:f>
        <x:v>48.6</x:v>
      </x:c>
      <x:c r="X3627" s="18" t="n">
        <x:f>MAX(V3627,W3627*'01 Controls'!$E$12)</x:f>
        <x:v>27.421874999999996</x:v>
      </x:c>
      <x:c r="Y3627" s="18" t="n">
        <x:f>IF(U3627=0,0,N3627*R3627/U3627)</x:f>
        <x:v>776.953125</x:v>
      </x:c>
      <x:c r="Z3627" s="18" t="n">
        <x:f>IF(U3627=0,0,P3627*R3627/U3627)</x:f>
        <x:v>1377</x:v>
      </x:c>
      <x:c r="AA3627" s="18" t="n">
        <x:f>MAX(Y3627,Z3627*'01 Controls'!$E$13)</x:f>
        <x:v>776.953125</x:v>
      </x:c>
      <x:c r="AB3627" s="18" t="n">
        <x:f>IF(U3627=0,0,N3627*S3627/U3627)</x:f>
        <x:v>0</x:v>
      </x:c>
      <x:c r="AC3627" s="18" t="n">
        <x:f>IF(U3627=0,0,P3627*S3627/U3627)</x:f>
        <x:v>0</x:v>
      </x:c>
      <x:c r="AD3627" s="18" t="n">
        <x:f>MAX(AB3627,AC3627*'01 Controls'!$E$14)</x:f>
        <x:v>0</x:v>
      </x:c>
      <x:c r="AE3627" s="18" t="n">
        <x:f>IF(U3627=0,0,N3627*T3627/U3627)</x:f>
        <x:v>0</x:v>
      </x:c>
      <x:c r="AF3627" s="18" t="n">
        <x:f>IF(U3627=0,0,P3627*T3627/U3627)</x:f>
        <x:v>0</x:v>
      </x:c>
      <x:c r="AG3627" s="18" t="n">
        <x:f>MAX(AE3627,AF3627*'01 Controls'!$E$15)</x:f>
        <x:v>0</x:v>
      </x:c>
      <x:c r="AH3627" s="18" t="n">
        <x:f>SUM(V3627,Y3627,AB3627,AE3627)</x:f>
        <x:v>804.375</x:v>
      </x:c>
      <x:c r="AI3627" s="18" t="n">
        <x:f>N3627-AH3627</x:f>
        <x:v>0</x:v>
      </x:c>
      <x:c r="AJ3627" s="18" t="n">
        <x:f>V3627*INDEX('07 Mode Capacity'!$P$6:$P$17,MATCH("AIR-"&amp;I3627,'07 Mode Capacity'!$C$6:$C$17,0))</x:f>
        <x:v>7.687329379651695</x:v>
      </x:c>
      <x:c r="AK3627" s="18" t="n">
        <x:f>Y3627*INDEX('07 Mode Capacity'!$P$6:$P$17,MATCH("OCEAN-"&amp;I3627,'07 Mode Capacity'!$C$6:$C$17,0))</x:f>
        <x:v>68.08928172812777</x:v>
      </x:c>
      <x:c r="AL3627" s="18" t="n">
        <x:f>AB3627*INDEX('07 Mode Capacity'!$P$6:$P$17,MATCH("LAND-"&amp;I3627,'07 Mode Capacity'!$C$6:$C$17,0))</x:f>
        <x:v>0</x:v>
      </x:c>
      <x:c r="AM3627" s="18" t="n">
        <x:f>AE3627*INDEX('07 Mode Capacity'!$P$6:$P$17,MATCH("INLAND-"&amp;I3627,'07 Mode Capacity'!$C$6:$C$17,0))</x:f>
        <x:v>0</x:v>
      </x:c>
      <x:c r="AN3627" s="18" t="n">
        <x:f>SUM(AJ3627:AM3627)</x:f>
        <x:v>75.77661110777947</x:v>
      </x:c>
      <x:c r="AO3627" s="17" t="n">
        <x:f>IF(N3627=0,1,AN3627/N3627)</x:f>
        <x:v>0.09420557713476857</x:v>
      </x:c>
      <x:c r="AP3627" s="11" t="str">
        <x:f>IF(AO3627&gt;='01 Controls'!$E$16,"PASS","FAIL")</x:f>
        <x:v>FAIL</x:v>
      </x:c>
      <x:c r="AQ3627" s="11" t="str">
        <x:v>UNQUANTIFIED</x:v>
      </x:c>
      <x:c r="AR3627" s="11" t="str">
        <x:v>Position-class planning record; serial item and receiver open</x:v>
      </x:c>
      <x:c r="AS3627" s="26"/>
      <x:c r="AT3627" s="26"/>
    </x:row>
    <x:row r="3628">
      <x:c r="C3628" s="11" t="str">
        <x:v>G1-J-TDG-COL-12</x:v>
      </x:c>
      <x:c r="D3628" s="11" t="str">
        <x:v>G1</x:v>
      </x:c>
      <x:c r="E3628" s="11" t="str">
        <x:v>Allied megacity earthquake</x:v>
      </x:c>
      <x:c r="F3628" s="11" t="str">
        <x:v>J-TDG</x:v>
      </x:c>
      <x:c r="G3628" s="11" t="str">
        <x:v>Transfer and demobilization group</x:v>
      </x:c>
      <x:c r="H3628" s="11" t="str">
        <x:v>COL-12</x:v>
      </x:c>
      <x:c r="I3628" s="19" t="n">
        <x:v>24</x:v>
      </x:c>
      <x:c r="J3628" s="21" t="n">
        <x:v>3</x:v>
      </x:c>
      <x:c r="K3628" s="18" t="n">
        <x:f>'05 Cargo Register'!K44</x:f>
        <x:v>53.625</x:v>
      </x:c>
      <x:c r="L3628" s="18" t="n">
        <x:f>'05 Cargo Register'!N44</x:f>
        <x:v>6</x:v>
      </x:c>
      <x:c r="M3628" s="18" t="n">
        <x:f>'05 Cargo Register'!O44</x:f>
        <x:v>158.4</x:v>
      </x:c>
      <x:c r="N3628" s="18" t="n">
        <x:f>J3628*K3628</x:f>
        <x:v>160.875</x:v>
      </x:c>
      <x:c r="O3628" s="18" t="n">
        <x:f>J3628*L3628</x:f>
        <x:v>18</x:v>
      </x:c>
      <x:c r="P3628" s="18" t="n">
        <x:f>J3628*M3628</x:f>
        <x:v>475.20000000000005</x:v>
      </x:c>
      <x:c r="Q3628" s="22" t="n">
        <x:f>'01 Controls'!$E$30*'02 Cargo Classes'!$M$8</x:f>
        <x:v>0.3</x:v>
      </x:c>
      <x:c r="R3628" s="22" t="n">
        <x:f>'01 Controls'!$F$30*'02 Cargo Classes'!$N$8</x:f>
        <x:v>0.595</x:v>
      </x:c>
      <x:c r="S3628" s="22" t="n">
        <x:f>'01 Controls'!$G$30*'02 Cargo Classes'!$O$8</x:f>
        <x:v>0</x:v>
      </x:c>
      <x:c r="T3628" s="22" t="n">
        <x:f>'01 Controls'!$H$30*'02 Cargo Classes'!$P$8</x:f>
        <x:v>0</x:v>
      </x:c>
      <x:c r="U3628" s="22" t="n">
        <x:f>SUM(Q3628:T3628)</x:f>
        <x:v>0.895</x:v>
      </x:c>
      <x:c r="V3628" s="18" t="n">
        <x:f>IF(U3628=0,0,N3628*Q3628/U3628)</x:f>
        <x:v>53.92458100558659</x:v>
      </x:c>
      <x:c r="W3628" s="18" t="n">
        <x:f>IF(U3628=0,0,P3628*Q3628/U3628)</x:f>
        <x:v>159.2849162011173</x:v>
      </x:c>
      <x:c r="X3628" s="18" t="n">
        <x:f>MAX(V3628,W3628*'01 Controls'!$E$12)</x:f>
        <x:v>53.92458100558659</x:v>
      </x:c>
      <x:c r="Y3628" s="18" t="n">
        <x:f>IF(U3628=0,0,N3628*R3628/U3628)</x:f>
        <x:v>106.9504189944134</x:v>
      </x:c>
      <x:c r="Z3628" s="18" t="n">
        <x:f>IF(U3628=0,0,P3628*R3628/U3628)</x:f>
        <x:v>315.91508379888273</x:v>
      </x:c>
      <x:c r="AA3628" s="18" t="n">
        <x:f>MAX(Y3628,Z3628*'01 Controls'!$E$13)</x:f>
        <x:v>106.9504189944134</x:v>
      </x:c>
      <x:c r="AB3628" s="18" t="n">
        <x:f>IF(U3628=0,0,N3628*S3628/U3628)</x:f>
        <x:v>0</x:v>
      </x:c>
      <x:c r="AC3628" s="18" t="n">
        <x:f>IF(U3628=0,0,P3628*S3628/U3628)</x:f>
        <x:v>0</x:v>
      </x:c>
      <x:c r="AD3628" s="18" t="n">
        <x:f>MAX(AB3628,AC3628*'01 Controls'!$E$14)</x:f>
        <x:v>0</x:v>
      </x:c>
      <x:c r="AE3628" s="18" t="n">
        <x:f>IF(U3628=0,0,N3628*T3628/U3628)</x:f>
        <x:v>0</x:v>
      </x:c>
      <x:c r="AF3628" s="18" t="n">
        <x:f>IF(U3628=0,0,P3628*T3628/U3628)</x:f>
        <x:v>0</x:v>
      </x:c>
      <x:c r="AG3628" s="18" t="n">
        <x:f>MAX(AE3628,AF3628*'01 Controls'!$E$15)</x:f>
        <x:v>0</x:v>
      </x:c>
      <x:c r="AH3628" s="18" t="n">
        <x:f>SUM(V3628,Y3628,AB3628,AE3628)</x:f>
        <x:v>160.875</x:v>
      </x:c>
      <x:c r="AI3628" s="18" t="n">
        <x:f>N3628-AH3628</x:f>
        <x:v>0</x:v>
      </x:c>
      <x:c r="AJ3628" s="18" t="n">
        <x:f>V3628*INDEX('07 Mode Capacity'!$P$6:$P$17,MATCH("AIR-"&amp;I3628,'07 Mode Capacity'!$C$6:$C$17,0))</x:f>
        <x:v>10.942056088350212</x:v>
      </x:c>
      <x:c r="AK3628" s="18" t="n">
        <x:f>Y3628*INDEX('07 Mode Capacity'!$P$6:$P$17,MATCH("OCEAN-"&amp;I3628,'07 Mode Capacity'!$C$6:$C$17,0))</x:f>
        <x:v>16.05208668569651</x:v>
      </x:c>
      <x:c r="AL3628" s="18" t="n">
        <x:f>AB3628*INDEX('07 Mode Capacity'!$P$6:$P$17,MATCH("LAND-"&amp;I3628,'07 Mode Capacity'!$C$6:$C$17,0))</x:f>
        <x:v>0</x:v>
      </x:c>
      <x:c r="AM3628" s="18" t="n">
        <x:f>AE3628*INDEX('07 Mode Capacity'!$P$6:$P$17,MATCH("INLAND-"&amp;I3628,'07 Mode Capacity'!$C$6:$C$17,0))</x:f>
        <x:v>0</x:v>
      </x:c>
      <x:c r="AN3628" s="18" t="n">
        <x:f>SUM(AJ3628:AM3628)</x:f>
        <x:v>26.994142774046722</x:v>
      </x:c>
      <x:c r="AO3628" s="17" t="n">
        <x:f>IF(N3628=0,1,AN3628/N3628)</x:f>
        <x:v>0.1677957592792337</x:v>
      </x:c>
      <x:c r="AP3628" s="11" t="str">
        <x:f>IF(AO3628&gt;='01 Controls'!$E$16,"PASS","FAIL")</x:f>
        <x:v>FAIL</x:v>
      </x:c>
      <x:c r="AQ3628" s="11" t="str">
        <x:v>UNQUANTIFIED</x:v>
      </x:c>
      <x:c r="AR3628" s="11" t="str">
        <x:v>Position-class planning record; serial item and receiver open</x:v>
      </x:c>
      <x:c r="AS3628" s="26"/>
      <x:c r="AT3628" s="26"/>
    </x:row>
    <x:row r="3629">
      <x:c r="C3629" s="11" t="str">
        <x:v>G1-J-TDG-BAT-22</x:v>
      </x:c>
      <x:c r="D3629" s="11" t="str">
        <x:v>G1</x:v>
      </x:c>
      <x:c r="E3629" s="11" t="str">
        <x:v>Allied megacity earthquake</x:v>
      </x:c>
      <x:c r="F3629" s="11" t="str">
        <x:v>J-TDG</x:v>
      </x:c>
      <x:c r="G3629" s="11" t="str">
        <x:v>Transfer and demobilization group</x:v>
      </x:c>
      <x:c r="H3629" s="11" t="str">
        <x:v>BAT-22</x:v>
      </x:c>
      <x:c r="I3629" s="19" t="n">
        <x:v>48</x:v>
      </x:c>
      <x:c r="J3629" s="21" t="n">
        <x:v>3</x:v>
      </x:c>
      <x:c r="K3629" s="18" t="n">
        <x:f>'05 Cargo Register'!K45</x:f>
        <x:v>53.625</x:v>
      </x:c>
      <x:c r="L3629" s="18" t="n">
        <x:f>'05 Cargo Register'!N45</x:f>
        <x:v>4</x:v>
      </x:c>
      <x:c r="M3629" s="18" t="n">
        <x:f>'05 Cargo Register'!O45</x:f>
        <x:v>105.60000000000001</x:v>
      </x:c>
      <x:c r="N3629" s="18" t="n">
        <x:f>J3629*K3629</x:f>
        <x:v>160.875</x:v>
      </x:c>
      <x:c r="O3629" s="18" t="n">
        <x:f>J3629*L3629</x:f>
        <x:v>12</x:v>
      </x:c>
      <x:c r="P3629" s="18" t="n">
        <x:f>J3629*M3629</x:f>
        <x:v>316.8</x:v>
      </x:c>
      <x:c r="Q3629" s="22" t="n">
        <x:f>'01 Controls'!$E$30*'02 Cargo Classes'!$M$9</x:f>
        <x:v>0</x:v>
      </x:c>
      <x:c r="R3629" s="22" t="n">
        <x:f>'01 Controls'!$F$30*'02 Cargo Classes'!$N$9</x:f>
        <x:v>0.85</x:v>
      </x:c>
      <x:c r="S3629" s="22" t="n">
        <x:f>'01 Controls'!$G$30*'02 Cargo Classes'!$O$9</x:f>
        <x:v>0</x:v>
      </x:c>
      <x:c r="T3629" s="22" t="n">
        <x:f>'01 Controls'!$H$30*'02 Cargo Classes'!$P$9</x:f>
        <x:v>0</x:v>
      </x:c>
      <x:c r="U3629" s="22" t="n">
        <x:f>SUM(Q3629:T3629)</x:f>
        <x:v>0.85</x:v>
      </x:c>
      <x:c r="V3629" s="18" t="n">
        <x:f>IF(U3629=0,0,N3629*Q3629/U3629)</x:f>
        <x:v>0</x:v>
      </x:c>
      <x:c r="W3629" s="18" t="n">
        <x:f>IF(U3629=0,0,P3629*Q3629/U3629)</x:f>
        <x:v>0</x:v>
      </x:c>
      <x:c r="X3629" s="18" t="n">
        <x:f>MAX(V3629,W3629*'01 Controls'!$E$12)</x:f>
        <x:v>0</x:v>
      </x:c>
      <x:c r="Y3629" s="18" t="n">
        <x:f>IF(U3629=0,0,N3629*R3629/U3629)</x:f>
        <x:v>160.875</x:v>
      </x:c>
      <x:c r="Z3629" s="18" t="n">
        <x:f>IF(U3629=0,0,P3629*R3629/U3629)</x:f>
        <x:v>316.80000000000007</x:v>
      </x:c>
      <x:c r="AA3629" s="18" t="n">
        <x:f>MAX(Y3629,Z3629*'01 Controls'!$E$13)</x:f>
        <x:v>160.875</x:v>
      </x:c>
      <x:c r="AB3629" s="18" t="n">
        <x:f>IF(U3629=0,0,N3629*S3629/U3629)</x:f>
        <x:v>0</x:v>
      </x:c>
      <x:c r="AC3629" s="18" t="n">
        <x:f>IF(U3629=0,0,P3629*S3629/U3629)</x:f>
        <x:v>0</x:v>
      </x:c>
      <x:c r="AD3629" s="18" t="n">
        <x:f>MAX(AB3629,AC3629*'01 Controls'!$E$14)</x:f>
        <x:v>0</x:v>
      </x:c>
      <x:c r="AE3629" s="18" t="n">
        <x:f>IF(U3629=0,0,N3629*T3629/U3629)</x:f>
        <x:v>0</x:v>
      </x:c>
      <x:c r="AF3629" s="18" t="n">
        <x:f>IF(U3629=0,0,P3629*T3629/U3629)</x:f>
        <x:v>0</x:v>
      </x:c>
      <x:c r="AG3629" s="18" t="n">
        <x:f>MAX(AE3629,AF3629*'01 Controls'!$E$15)</x:f>
        <x:v>0</x:v>
      </x:c>
      <x:c r="AH3629" s="18" t="n">
        <x:f>SUM(V3629,Y3629,AB3629,AE3629)</x:f>
        <x:v>160.875</x:v>
      </x:c>
      <x:c r="AI3629" s="18" t="n">
        <x:f>N3629-AH3629</x:f>
        <x:v>0</x:v>
      </x:c>
      <x:c r="AJ3629" s="18" t="n">
        <x:f>V3629*INDEX('07 Mode Capacity'!$P$6:$P$17,MATCH("AIR-"&amp;I3629,'07 Mode Capacity'!$C$6:$C$17,0))</x:f>
        <x:v>0</x:v>
      </x:c>
      <x:c r="AK3629" s="18" t="n">
        <x:f>Y3629*INDEX('07 Mode Capacity'!$P$6:$P$17,MATCH("OCEAN-"&amp;I3629,'07 Mode Capacity'!$C$6:$C$17,0))</x:f>
        <x:v>14.09848656958881</x:v>
      </x:c>
      <x:c r="AL3629" s="18" t="n">
        <x:f>AB3629*INDEX('07 Mode Capacity'!$P$6:$P$17,MATCH("LAND-"&amp;I3629,'07 Mode Capacity'!$C$6:$C$17,0))</x:f>
        <x:v>0</x:v>
      </x:c>
      <x:c r="AM3629" s="18" t="n">
        <x:f>AE3629*INDEX('07 Mode Capacity'!$P$6:$P$17,MATCH("INLAND-"&amp;I3629,'07 Mode Capacity'!$C$6:$C$17,0))</x:f>
        <x:v>0</x:v>
      </x:c>
      <x:c r="AN3629" s="18" t="n">
        <x:f>SUM(AJ3629:AM3629)</x:f>
        <x:v>14.09848656958881</x:v>
      </x:c>
      <x:c r="AO3629" s="17" t="n">
        <x:f>IF(N3629=0,1,AN3629/N3629)</x:f>
        <x:v>0.08763628015284419</x:v>
      </x:c>
      <x:c r="AP3629" s="11" t="str">
        <x:f>IF(AO3629&gt;='01 Controls'!$E$16,"PASS","FAIL")</x:f>
        <x:v>FAIL</x:v>
      </x:c>
      <x:c r="AQ3629" s="11" t="str">
        <x:v>UNQUANTIFIED</x:v>
      </x:c>
      <x:c r="AR3629" s="11" t="str">
        <x:v>Position-class planning record; serial item and receiver open</x:v>
      </x:c>
      <x:c r="AS3629" s="26"/>
      <x:c r="AT3629" s="26"/>
    </x:row>
    <x:row r="3630">
      <x:c r="C3630" s="11" t="str">
        <x:v>G1-J-TDG-TNK-20</x:v>
      </x:c>
      <x:c r="D3630" s="11" t="str">
        <x:v>G1</x:v>
      </x:c>
      <x:c r="E3630" s="11" t="str">
        <x:v>Allied megacity earthquake</x:v>
      </x:c>
      <x:c r="F3630" s="11" t="str">
        <x:v>J-TDG</x:v>
      </x:c>
      <x:c r="G3630" s="11" t="str">
        <x:v>Transfer and demobilization group</x:v>
      </x:c>
      <x:c r="H3630" s="11" t="str">
        <x:v>TNK-20</x:v>
      </x:c>
      <x:c r="I3630" s="19" t="n">
        <x:v>48</x:v>
      </x:c>
      <x:c r="J3630" s="21" t="n">
        <x:v>3</x:v>
      </x:c>
      <x:c r="K3630" s="18" t="n">
        <x:f>'05 Cargo Register'!K46</x:f>
        <x:v>53.625</x:v>
      </x:c>
      <x:c r="L3630" s="18" t="n">
        <x:f>'05 Cargo Register'!N46</x:f>
        <x:v>4</x:v>
      </x:c>
      <x:c r="M3630" s="18" t="n">
        <x:f>'05 Cargo Register'!O46</x:f>
        <x:v>85</x:v>
      </x:c>
      <x:c r="N3630" s="18" t="n">
        <x:f>J3630*K3630</x:f>
        <x:v>160.875</x:v>
      </x:c>
      <x:c r="O3630" s="18" t="n">
        <x:f>J3630*L3630</x:f>
        <x:v>12</x:v>
      </x:c>
      <x:c r="P3630" s="18" t="n">
        <x:f>J3630*M3630</x:f>
        <x:v>255</x:v>
      </x:c>
      <x:c r="Q3630" s="22" t="n">
        <x:f>'01 Controls'!$E$30*'02 Cargo Classes'!$M$10</x:f>
        <x:v>0</x:v>
      </x:c>
      <x:c r="R3630" s="22" t="n">
        <x:f>'01 Controls'!$F$30*'02 Cargo Classes'!$N$10</x:f>
        <x:v>1.02</x:v>
      </x:c>
      <x:c r="S3630" s="22" t="n">
        <x:f>'01 Controls'!$G$30*'02 Cargo Classes'!$O$10</x:f>
        <x:v>0</x:v>
      </x:c>
      <x:c r="T3630" s="22" t="n">
        <x:f>'01 Controls'!$H$30*'02 Cargo Classes'!$P$10</x:f>
        <x:v>0</x:v>
      </x:c>
      <x:c r="U3630" s="22" t="n">
        <x:f>SUM(Q3630:T3630)</x:f>
        <x:v>1.02</x:v>
      </x:c>
      <x:c r="V3630" s="18" t="n">
        <x:f>IF(U3630=0,0,N3630*Q3630/U3630)</x:f>
        <x:v>0</x:v>
      </x:c>
      <x:c r="W3630" s="18" t="n">
        <x:f>IF(U3630=0,0,P3630*Q3630/U3630)</x:f>
        <x:v>0</x:v>
      </x:c>
      <x:c r="X3630" s="18" t="n">
        <x:f>MAX(V3630,W3630*'01 Controls'!$E$12)</x:f>
        <x:v>0</x:v>
      </x:c>
      <x:c r="Y3630" s="18" t="n">
        <x:f>IF(U3630=0,0,N3630*R3630/U3630)</x:f>
        <x:v>160.875</x:v>
      </x:c>
      <x:c r="Z3630" s="18" t="n">
        <x:f>IF(U3630=0,0,P3630*R3630/U3630)</x:f>
        <x:v>255.00000000000003</x:v>
      </x:c>
      <x:c r="AA3630" s="18" t="n">
        <x:f>MAX(Y3630,Z3630*'01 Controls'!$E$13)</x:f>
        <x:v>160.875</x:v>
      </x:c>
      <x:c r="AB3630" s="18" t="n">
        <x:f>IF(U3630=0,0,N3630*S3630/U3630)</x:f>
        <x:v>0</x:v>
      </x:c>
      <x:c r="AC3630" s="18" t="n">
        <x:f>IF(U3630=0,0,P3630*S3630/U3630)</x:f>
        <x:v>0</x:v>
      </x:c>
      <x:c r="AD3630" s="18" t="n">
        <x:f>MAX(AB3630,AC3630*'01 Controls'!$E$14)</x:f>
        <x:v>0</x:v>
      </x:c>
      <x:c r="AE3630" s="18" t="n">
        <x:f>IF(U3630=0,0,N3630*T3630/U3630)</x:f>
        <x:v>0</x:v>
      </x:c>
      <x:c r="AF3630" s="18" t="n">
        <x:f>IF(U3630=0,0,P3630*T3630/U3630)</x:f>
        <x:v>0</x:v>
      </x:c>
      <x:c r="AG3630" s="18" t="n">
        <x:f>MAX(AE3630,AF3630*'01 Controls'!$E$15)</x:f>
        <x:v>0</x:v>
      </x:c>
      <x:c r="AH3630" s="18" t="n">
        <x:f>SUM(V3630,Y3630,AB3630,AE3630)</x:f>
        <x:v>160.875</x:v>
      </x:c>
      <x:c r="AI3630" s="18" t="n">
        <x:f>N3630-AH3630</x:f>
        <x:v>0</x:v>
      </x:c>
      <x:c r="AJ3630" s="18" t="n">
        <x:f>V3630*INDEX('07 Mode Capacity'!$P$6:$P$17,MATCH("AIR-"&amp;I3630,'07 Mode Capacity'!$C$6:$C$17,0))</x:f>
        <x:v>0</x:v>
      </x:c>
      <x:c r="AK3630" s="18" t="n">
        <x:f>Y3630*INDEX('07 Mode Capacity'!$P$6:$P$17,MATCH("OCEAN-"&amp;I3630,'07 Mode Capacity'!$C$6:$C$17,0))</x:f>
        <x:v>14.09848656958881</x:v>
      </x:c>
      <x:c r="AL3630" s="18" t="n">
        <x:f>AB3630*INDEX('07 Mode Capacity'!$P$6:$P$17,MATCH("LAND-"&amp;I3630,'07 Mode Capacity'!$C$6:$C$17,0))</x:f>
        <x:v>0</x:v>
      </x:c>
      <x:c r="AM3630" s="18" t="n">
        <x:f>AE3630*INDEX('07 Mode Capacity'!$P$6:$P$17,MATCH("INLAND-"&amp;I3630,'07 Mode Capacity'!$C$6:$C$17,0))</x:f>
        <x:v>0</x:v>
      </x:c>
      <x:c r="AN3630" s="18" t="n">
        <x:f>SUM(AJ3630:AM3630)</x:f>
        <x:v>14.09848656958881</x:v>
      </x:c>
      <x:c r="AO3630" s="17" t="n">
        <x:f>IF(N3630=0,1,AN3630/N3630)</x:f>
        <x:v>0.08763628015284419</x:v>
      </x:c>
      <x:c r="AP3630" s="11" t="str">
        <x:f>IF(AO3630&gt;='01 Controls'!$E$16,"PASS","FAIL")</x:f>
        <x:v>FAIL</x:v>
      </x:c>
      <x:c r="AQ3630" s="11" t="str">
        <x:v>UNQUANTIFIED</x:v>
      </x:c>
      <x:c r="AR3630" s="11" t="str">
        <x:v>Position-class planning record; serial item and receiver open</x:v>
      </x:c>
      <x:c r="AS3630" s="26"/>
      <x:c r="AT3630" s="26"/>
    </x:row>
    <x:row r="3631">
      <x:c r="C3631" s="11" t="str">
        <x:v>G1-J-TDG-FLR-24</x:v>
      </x:c>
      <x:c r="D3631" s="11" t="str">
        <x:v>G1</x:v>
      </x:c>
      <x:c r="E3631" s="11" t="str">
        <x:v>Allied megacity earthquake</x:v>
      </x:c>
      <x:c r="F3631" s="11" t="str">
        <x:v>J-TDG</x:v>
      </x:c>
      <x:c r="G3631" s="11" t="str">
        <x:v>Transfer and demobilization group</x:v>
      </x:c>
      <x:c r="H3631" s="11" t="str">
        <x:v>FLR-24</x:v>
      </x:c>
      <x:c r="I3631" s="19" t="n">
        <x:v>48</x:v>
      </x:c>
      <x:c r="J3631" s="21" t="n">
        <x:v>3</x:v>
      </x:c>
      <x:c r="K3631" s="18" t="n">
        <x:f>'05 Cargo Register'!K47</x:f>
        <x:v>107.25</x:v>
      </x:c>
      <x:c r="L3631" s="18" t="n">
        <x:f>'05 Cargo Register'!N47</x:f>
        <x:v>6</x:v>
      </x:c>
      <x:c r="M3631" s="18" t="n">
        <x:f>'05 Cargo Register'!O47</x:f>
        <x:v>192</x:v>
      </x:c>
      <x:c r="N3631" s="18" t="n">
        <x:f>J3631*K3631</x:f>
        <x:v>321.75</x:v>
      </x:c>
      <x:c r="O3631" s="18" t="n">
        <x:f>J3631*L3631</x:f>
        <x:v>18</x:v>
      </x:c>
      <x:c r="P3631" s="18" t="n">
        <x:f>J3631*M3631</x:f>
        <x:v>576</x:v>
      </x:c>
      <x:c r="Q3631" s="22" t="n">
        <x:f>'01 Controls'!$E$30*'02 Cargo Classes'!$M$11</x:f>
        <x:v>0</x:v>
      </x:c>
      <x:c r="R3631" s="22" t="n">
        <x:f>'01 Controls'!$F$30*'02 Cargo Classes'!$N$11</x:f>
        <x:v>1.02</x:v>
      </x:c>
      <x:c r="S3631" s="22" t="n">
        <x:f>'01 Controls'!$G$30*'02 Cargo Classes'!$O$11</x:f>
        <x:v>0</x:v>
      </x:c>
      <x:c r="T3631" s="22" t="n">
        <x:f>'01 Controls'!$H$30*'02 Cargo Classes'!$P$11</x:f>
        <x:v>0</x:v>
      </x:c>
      <x:c r="U3631" s="22" t="n">
        <x:f>SUM(Q3631:T3631)</x:f>
        <x:v>1.02</x:v>
      </x:c>
      <x:c r="V3631" s="18" t="n">
        <x:f>IF(U3631=0,0,N3631*Q3631/U3631)</x:f>
        <x:v>0</x:v>
      </x:c>
      <x:c r="W3631" s="18" t="n">
        <x:f>IF(U3631=0,0,P3631*Q3631/U3631)</x:f>
        <x:v>0</x:v>
      </x:c>
      <x:c r="X3631" s="18" t="n">
        <x:f>MAX(V3631,W3631*'01 Controls'!$E$12)</x:f>
        <x:v>0</x:v>
      </x:c>
      <x:c r="Y3631" s="18" t="n">
        <x:f>IF(U3631=0,0,N3631*R3631/U3631)</x:f>
        <x:v>321.75</x:v>
      </x:c>
      <x:c r="Z3631" s="18" t="n">
        <x:f>IF(U3631=0,0,P3631*R3631/U3631)</x:f>
        <x:v>576</x:v>
      </x:c>
      <x:c r="AA3631" s="18" t="n">
        <x:f>MAX(Y3631,Z3631*'01 Controls'!$E$13)</x:f>
        <x:v>321.75</x:v>
      </x:c>
      <x:c r="AB3631" s="18" t="n">
        <x:f>IF(U3631=0,0,N3631*S3631/U3631)</x:f>
        <x:v>0</x:v>
      </x:c>
      <x:c r="AC3631" s="18" t="n">
        <x:f>IF(U3631=0,0,P3631*S3631/U3631)</x:f>
        <x:v>0</x:v>
      </x:c>
      <x:c r="AD3631" s="18" t="n">
        <x:f>MAX(AB3631,AC3631*'01 Controls'!$E$14)</x:f>
        <x:v>0</x:v>
      </x:c>
      <x:c r="AE3631" s="18" t="n">
        <x:f>IF(U3631=0,0,N3631*T3631/U3631)</x:f>
        <x:v>0</x:v>
      </x:c>
      <x:c r="AF3631" s="18" t="n">
        <x:f>IF(U3631=0,0,P3631*T3631/U3631)</x:f>
        <x:v>0</x:v>
      </x:c>
      <x:c r="AG3631" s="18" t="n">
        <x:f>MAX(AE3631,AF3631*'01 Controls'!$E$15)</x:f>
        <x:v>0</x:v>
      </x:c>
      <x:c r="AH3631" s="18" t="n">
        <x:f>SUM(V3631,Y3631,AB3631,AE3631)</x:f>
        <x:v>321.75</x:v>
      </x:c>
      <x:c r="AI3631" s="18" t="n">
        <x:f>N3631-AH3631</x:f>
        <x:v>0</x:v>
      </x:c>
      <x:c r="AJ3631" s="18" t="n">
        <x:f>V3631*INDEX('07 Mode Capacity'!$P$6:$P$17,MATCH("AIR-"&amp;I3631,'07 Mode Capacity'!$C$6:$C$17,0))</x:f>
        <x:v>0</x:v>
      </x:c>
      <x:c r="AK3631" s="18" t="n">
        <x:f>Y3631*INDEX('07 Mode Capacity'!$P$6:$P$17,MATCH("OCEAN-"&amp;I3631,'07 Mode Capacity'!$C$6:$C$17,0))</x:f>
        <x:v>28.19697313917762</x:v>
      </x:c>
      <x:c r="AL3631" s="18" t="n">
        <x:f>AB3631*INDEX('07 Mode Capacity'!$P$6:$P$17,MATCH("LAND-"&amp;I3631,'07 Mode Capacity'!$C$6:$C$17,0))</x:f>
        <x:v>0</x:v>
      </x:c>
      <x:c r="AM3631" s="18" t="n">
        <x:f>AE3631*INDEX('07 Mode Capacity'!$P$6:$P$17,MATCH("INLAND-"&amp;I3631,'07 Mode Capacity'!$C$6:$C$17,0))</x:f>
        <x:v>0</x:v>
      </x:c>
      <x:c r="AN3631" s="18" t="n">
        <x:f>SUM(AJ3631:AM3631)</x:f>
        <x:v>28.19697313917762</x:v>
      </x:c>
      <x:c r="AO3631" s="17" t="n">
        <x:f>IF(N3631=0,1,AN3631/N3631)</x:f>
        <x:v>0.08763628015284419</x:v>
      </x:c>
      <x:c r="AP3631" s="11" t="str">
        <x:f>IF(AO3631&gt;='01 Controls'!$E$16,"PASS","FAIL")</x:f>
        <x:v>FAIL</x:v>
      </x:c>
      <x:c r="AQ3631" s="11" t="str">
        <x:v>UNQUANTIFIED</x:v>
      </x:c>
      <x:c r="AR3631" s="11" t="str">
        <x:v>Position-class planning record; serial item and receiver open</x:v>
      </x:c>
      <x:c r="AS3631" s="26"/>
      <x:c r="AT3631" s="26"/>
    </x:row>
    <x:row r="3632">
      <x:c r="C3632" s="11" t="str">
        <x:v>G1-J-TDG-ROL-30</x:v>
      </x:c>
      <x:c r="D3632" s="11" t="str">
        <x:v>G1</x:v>
      </x:c>
      <x:c r="E3632" s="11" t="str">
        <x:v>Allied megacity earthquake</x:v>
      </x:c>
      <x:c r="F3632" s="11" t="str">
        <x:v>J-TDG</x:v>
      </x:c>
      <x:c r="G3632" s="11" t="str">
        <x:v>Transfer and demobilization group</x:v>
      </x:c>
      <x:c r="H3632" s="11" t="str">
        <x:v>ROL-30</x:v>
      </x:c>
      <x:c r="I3632" s="19" t="n">
        <x:v>48</x:v>
      </x:c>
      <x:c r="J3632" s="21" t="n">
        <x:v>3</x:v>
      </x:c>
      <x:c r="K3632" s="18" t="n">
        <x:f>'05 Cargo Register'!K48</x:f>
        <x:v>107.25</x:v>
      </x:c>
      <x:c r="L3632" s="18" t="n">
        <x:f>'05 Cargo Register'!N48</x:f>
        <x:v>5</x:v>
      </x:c>
      <x:c r="M3632" s="18" t="n">
        <x:f>'05 Cargo Register'!O48</x:f>
        <x:v>318.75</x:v>
      </x:c>
      <x:c r="N3632" s="18" t="n">
        <x:f>J3632*K3632</x:f>
        <x:v>321.75</x:v>
      </x:c>
      <x:c r="O3632" s="18" t="n">
        <x:f>J3632*L3632</x:f>
        <x:v>15</x:v>
      </x:c>
      <x:c r="P3632" s="18" t="n">
        <x:f>J3632*M3632</x:f>
        <x:v>956.25</x:v>
      </x:c>
      <x:c r="Q3632" s="22" t="n">
        <x:f>'01 Controls'!$E$30*'02 Cargo Classes'!$M$12</x:f>
        <x:v>0</x:v>
      </x:c>
      <x:c r="R3632" s="22" t="n">
        <x:f>'01 Controls'!$F$30*'02 Cargo Classes'!$N$12</x:f>
        <x:v>0.85</x:v>
      </x:c>
      <x:c r="S3632" s="22" t="n">
        <x:f>'01 Controls'!$G$30*'02 Cargo Classes'!$O$12</x:f>
        <x:v>0</x:v>
      </x:c>
      <x:c r="T3632" s="22" t="n">
        <x:f>'01 Controls'!$H$30*'02 Cargo Classes'!$P$12</x:f>
        <x:v>0</x:v>
      </x:c>
      <x:c r="U3632" s="22" t="n">
        <x:f>SUM(Q3632:T3632)</x:f>
        <x:v>0.85</x:v>
      </x:c>
      <x:c r="V3632" s="18" t="n">
        <x:f>IF(U3632=0,0,N3632*Q3632/U3632)</x:f>
        <x:v>0</x:v>
      </x:c>
      <x:c r="W3632" s="18" t="n">
        <x:f>IF(U3632=0,0,P3632*Q3632/U3632)</x:f>
        <x:v>0</x:v>
      </x:c>
      <x:c r="X3632" s="18" t="n">
        <x:f>MAX(V3632,W3632*'01 Controls'!$E$12)</x:f>
        <x:v>0</x:v>
      </x:c>
      <x:c r="Y3632" s="18" t="n">
        <x:f>IF(U3632=0,0,N3632*R3632/U3632)</x:f>
        <x:v>321.75</x:v>
      </x:c>
      <x:c r="Z3632" s="18" t="n">
        <x:f>IF(U3632=0,0,P3632*R3632/U3632)</x:f>
        <x:v>956.25</x:v>
      </x:c>
      <x:c r="AA3632" s="18" t="n">
        <x:f>MAX(Y3632,Z3632*'01 Controls'!$E$13)</x:f>
        <x:v>321.75</x:v>
      </x:c>
      <x:c r="AB3632" s="18" t="n">
        <x:f>IF(U3632=0,0,N3632*S3632/U3632)</x:f>
        <x:v>0</x:v>
      </x:c>
      <x:c r="AC3632" s="18" t="n">
        <x:f>IF(U3632=0,0,P3632*S3632/U3632)</x:f>
        <x:v>0</x:v>
      </x:c>
      <x:c r="AD3632" s="18" t="n">
        <x:f>MAX(AB3632,AC3632*'01 Controls'!$E$14)</x:f>
        <x:v>0</x:v>
      </x:c>
      <x:c r="AE3632" s="18" t="n">
        <x:f>IF(U3632=0,0,N3632*T3632/U3632)</x:f>
        <x:v>0</x:v>
      </x:c>
      <x:c r="AF3632" s="18" t="n">
        <x:f>IF(U3632=0,0,P3632*T3632/U3632)</x:f>
        <x:v>0</x:v>
      </x:c>
      <x:c r="AG3632" s="18" t="n">
        <x:f>MAX(AE3632,AF3632*'01 Controls'!$E$15)</x:f>
        <x:v>0</x:v>
      </x:c>
      <x:c r="AH3632" s="18" t="n">
        <x:f>SUM(V3632,Y3632,AB3632,AE3632)</x:f>
        <x:v>321.75</x:v>
      </x:c>
      <x:c r="AI3632" s="18" t="n">
        <x:f>N3632-AH3632</x:f>
        <x:v>0</x:v>
      </x:c>
      <x:c r="AJ3632" s="18" t="n">
        <x:f>V3632*INDEX('07 Mode Capacity'!$P$6:$P$17,MATCH("AIR-"&amp;I3632,'07 Mode Capacity'!$C$6:$C$17,0))</x:f>
        <x:v>0</x:v>
      </x:c>
      <x:c r="AK3632" s="18" t="n">
        <x:f>Y3632*INDEX('07 Mode Capacity'!$P$6:$P$17,MATCH("OCEAN-"&amp;I3632,'07 Mode Capacity'!$C$6:$C$17,0))</x:f>
        <x:v>28.19697313917762</x:v>
      </x:c>
      <x:c r="AL3632" s="18" t="n">
        <x:f>AB3632*INDEX('07 Mode Capacity'!$P$6:$P$17,MATCH("LAND-"&amp;I3632,'07 Mode Capacity'!$C$6:$C$17,0))</x:f>
        <x:v>0</x:v>
      </x:c>
      <x:c r="AM3632" s="18" t="n">
        <x:f>AE3632*INDEX('07 Mode Capacity'!$P$6:$P$17,MATCH("INLAND-"&amp;I3632,'07 Mode Capacity'!$C$6:$C$17,0))</x:f>
        <x:v>0</x:v>
      </x:c>
      <x:c r="AN3632" s="18" t="n">
        <x:f>SUM(AJ3632:AM3632)</x:f>
        <x:v>28.19697313917762</x:v>
      </x:c>
      <x:c r="AO3632" s="17" t="n">
        <x:f>IF(N3632=0,1,AN3632/N3632)</x:f>
        <x:v>0.08763628015284419</x:v>
      </x:c>
      <x:c r="AP3632" s="11" t="str">
        <x:f>IF(AO3632&gt;='01 Controls'!$E$16,"PASS","FAIL")</x:f>
        <x:v>FAIL</x:v>
      </x:c>
      <x:c r="AQ3632" s="11" t="str">
        <x:v>UNQUANTIFIED</x:v>
      </x:c>
      <x:c r="AR3632" s="11" t="str">
        <x:v>Position-class planning record; serial item and receiver open</x:v>
      </x:c>
      <x:c r="AS3632" s="26"/>
      <x:c r="AT3632" s="26"/>
    </x:row>
    <x:row r="3633">
      <x:c r="C3633" s="11" t="str">
        <x:v>G1-J-TDG-LIN-18</x:v>
      </x:c>
      <x:c r="D3633" s="11" t="str">
        <x:v>G1</x:v>
      </x:c>
      <x:c r="E3633" s="11" t="str">
        <x:v>Allied megacity earthquake</x:v>
      </x:c>
      <x:c r="F3633" s="11" t="str">
        <x:v>J-TDG</x:v>
      </x:c>
      <x:c r="G3633" s="11" t="str">
        <x:v>Transfer and demobilization group</x:v>
      </x:c>
      <x:c r="H3633" s="11" t="str">
        <x:v>LIN-18</x:v>
      </x:c>
      <x:c r="I3633" s="19" t="n">
        <x:v>72</x:v>
      </x:c>
      <x:c r="J3633" s="21" t="n">
        <x:v>3</x:v>
      </x:c>
      <x:c r="K3633" s="18" t="n">
        <x:f>'05 Cargo Register'!K49</x:f>
        <x:v>53.625</x:v>
      </x:c>
      <x:c r="L3633" s="18" t="n">
        <x:f>'05 Cargo Register'!N49</x:f>
        <x:v>4</x:v>
      </x:c>
      <x:c r="M3633" s="18" t="n">
        <x:f>'05 Cargo Register'!O49</x:f>
        <x:v>176</x:v>
      </x:c>
      <x:c r="N3633" s="18" t="n">
        <x:f>J3633*K3633</x:f>
        <x:v>160.875</x:v>
      </x:c>
      <x:c r="O3633" s="18" t="n">
        <x:f>J3633*L3633</x:f>
        <x:v>12</x:v>
      </x:c>
      <x:c r="P3633" s="18" t="n">
        <x:f>J3633*M3633</x:f>
        <x:v>528</x:v>
      </x:c>
      <x:c r="Q3633" s="22" t="n">
        <x:f>'01 Controls'!$E$30*'02 Cargo Classes'!$M$13</x:f>
        <x:v>0</x:v>
      </x:c>
      <x:c r="R3633" s="22" t="n">
        <x:f>'01 Controls'!$F$30*'02 Cargo Classes'!$N$13</x:f>
        <x:v>1.02</x:v>
      </x:c>
      <x:c r="S3633" s="22" t="n">
        <x:f>'01 Controls'!$G$30*'02 Cargo Classes'!$O$13</x:f>
        <x:v>0</x:v>
      </x:c>
      <x:c r="T3633" s="22" t="n">
        <x:f>'01 Controls'!$H$30*'02 Cargo Classes'!$P$13</x:f>
        <x:v>0</x:v>
      </x:c>
      <x:c r="U3633" s="22" t="n">
        <x:f>SUM(Q3633:T3633)</x:f>
        <x:v>1.02</x:v>
      </x:c>
      <x:c r="V3633" s="18" t="n">
        <x:f>IF(U3633=0,0,N3633*Q3633/U3633)</x:f>
        <x:v>0</x:v>
      </x:c>
      <x:c r="W3633" s="18" t="n">
        <x:f>IF(U3633=0,0,P3633*Q3633/U3633)</x:f>
        <x:v>0</x:v>
      </x:c>
      <x:c r="X3633" s="18" t="n">
        <x:f>MAX(V3633,W3633*'01 Controls'!$E$12)</x:f>
        <x:v>0</x:v>
      </x:c>
      <x:c r="Y3633" s="18" t="n">
        <x:f>IF(U3633=0,0,N3633*R3633/U3633)</x:f>
        <x:v>160.875</x:v>
      </x:c>
      <x:c r="Z3633" s="18" t="n">
        <x:f>IF(U3633=0,0,P3633*R3633/U3633)</x:f>
        <x:v>528</x:v>
      </x:c>
      <x:c r="AA3633" s="18" t="n">
        <x:f>MAX(Y3633,Z3633*'01 Controls'!$E$13)</x:f>
        <x:v>160.875</x:v>
      </x:c>
      <x:c r="AB3633" s="18" t="n">
        <x:f>IF(U3633=0,0,N3633*S3633/U3633)</x:f>
        <x:v>0</x:v>
      </x:c>
      <x:c r="AC3633" s="18" t="n">
        <x:f>IF(U3633=0,0,P3633*S3633/U3633)</x:f>
        <x:v>0</x:v>
      </x:c>
      <x:c r="AD3633" s="18" t="n">
        <x:f>MAX(AB3633,AC3633*'01 Controls'!$E$14)</x:f>
        <x:v>0</x:v>
      </x:c>
      <x:c r="AE3633" s="18" t="n">
        <x:f>IF(U3633=0,0,N3633*T3633/U3633)</x:f>
        <x:v>0</x:v>
      </x:c>
      <x:c r="AF3633" s="18" t="n">
        <x:f>IF(U3633=0,0,P3633*T3633/U3633)</x:f>
        <x:v>0</x:v>
      </x:c>
      <x:c r="AG3633" s="18" t="n">
        <x:f>MAX(AE3633,AF3633*'01 Controls'!$E$15)</x:f>
        <x:v>0</x:v>
      </x:c>
      <x:c r="AH3633" s="18" t="n">
        <x:f>SUM(V3633,Y3633,AB3633,AE3633)</x:f>
        <x:v>160.875</x:v>
      </x:c>
      <x:c r="AI3633" s="18" t="n">
        <x:f>N3633-AH3633</x:f>
        <x:v>0</x:v>
      </x:c>
      <x:c r="AJ3633" s="18" t="n">
        <x:f>V3633*INDEX('07 Mode Capacity'!$P$6:$P$17,MATCH("AIR-"&amp;I3633,'07 Mode Capacity'!$C$6:$C$17,0))</x:f>
        <x:v>0</x:v>
      </x:c>
      <x:c r="AK3633" s="18" t="n">
        <x:f>Y3633*INDEX('07 Mode Capacity'!$P$6:$P$17,MATCH("OCEAN-"&amp;I3633,'07 Mode Capacity'!$C$6:$C$17,0))</x:f>
        <x:v>125.92779847887603</x:v>
      </x:c>
      <x:c r="AL3633" s="18" t="n">
        <x:f>AB3633*INDEX('07 Mode Capacity'!$P$6:$P$17,MATCH("LAND-"&amp;I3633,'07 Mode Capacity'!$C$6:$C$17,0))</x:f>
        <x:v>0</x:v>
      </x:c>
      <x:c r="AM3633" s="18" t="n">
        <x:f>AE3633*INDEX('07 Mode Capacity'!$P$6:$P$17,MATCH("INLAND-"&amp;I3633,'07 Mode Capacity'!$C$6:$C$17,0))</x:f>
        <x:v>0</x:v>
      </x:c>
      <x:c r="AN3633" s="18" t="n">
        <x:f>SUM(AJ3633:AM3633)</x:f>
        <x:v>125.92779847887603</x:v>
      </x:c>
      <x:c r="AO3633" s="17" t="n">
        <x:f>IF(N3633=0,1,AN3633/N3633)</x:f>
        <x:v>0.7827679781126715</x:v>
      </x:c>
      <x:c r="AP3633" s="11" t="str">
        <x:f>IF(AO3633&gt;='01 Controls'!$E$16,"PASS","FAIL")</x:f>
        <x:v>FAIL</x:v>
      </x:c>
      <x:c r="AQ3633" s="11" t="str">
        <x:v>UNQUANTIFIED</x:v>
      </x:c>
      <x:c r="AR3633" s="11" t="str">
        <x:v>Position-class planning record; serial item and receiver open</x:v>
      </x:c>
      <x:c r="AS3633" s="26"/>
      <x:c r="AT3633" s="26"/>
    </x:row>
    <x:row r="3634">
      <x:c r="C3634" s="11" t="str">
        <x:v>G1-J-TDG-BLK-08</x:v>
      </x:c>
      <x:c r="D3634" s="11" t="str">
        <x:v>G1</x:v>
      </x:c>
      <x:c r="E3634" s="11" t="str">
        <x:v>Allied megacity earthquake</x:v>
      </x:c>
      <x:c r="F3634" s="11" t="str">
        <x:v>J-TDG</x:v>
      </x:c>
      <x:c r="G3634" s="11" t="str">
        <x:v>Transfer and demobilization group</x:v>
      </x:c>
      <x:c r="H3634" s="11" t="str">
        <x:v>BLK-08</x:v>
      </x:c>
      <x:c r="I3634" s="19" t="n">
        <x:v>48</x:v>
      </x:c>
      <x:c r="J3634" s="21" t="n">
        <x:v>3</x:v>
      </x:c>
      <x:c r="K3634" s="18" t="n">
        <x:f>'05 Cargo Register'!K50</x:f>
        <x:v>160.875</x:v>
      </x:c>
      <x:c r="L3634" s="18" t="n">
        <x:f>'05 Cargo Register'!N50</x:f>
        <x:v>26</x:v>
      </x:c>
      <x:c r="M3634" s="18" t="n">
        <x:f>'05 Cargo Register'!O50</x:f>
        <x:v>1326</x:v>
      </x:c>
      <x:c r="N3634" s="18" t="n">
        <x:f>J3634*K3634</x:f>
        <x:v>482.625</x:v>
      </x:c>
      <x:c r="O3634" s="18" t="n">
        <x:f>J3634*L3634</x:f>
        <x:v>78</x:v>
      </x:c>
      <x:c r="P3634" s="18" t="n">
        <x:f>J3634*M3634</x:f>
        <x:v>3978</x:v>
      </x:c>
      <x:c r="Q3634" s="22" t="n">
        <x:f>'01 Controls'!$E$30*'02 Cargo Classes'!$M$14</x:f>
        <x:v>0.15</x:v>
      </x:c>
      <x:c r="R3634" s="22" t="n">
        <x:f>'01 Controls'!$F$30*'02 Cargo Classes'!$N$14</x:f>
        <x:v>0.68</x:v>
      </x:c>
      <x:c r="S3634" s="22" t="n">
        <x:f>'01 Controls'!$G$30*'02 Cargo Classes'!$O$14</x:f>
        <x:v>0</x:v>
      </x:c>
      <x:c r="T3634" s="22" t="n">
        <x:f>'01 Controls'!$H$30*'02 Cargo Classes'!$P$14</x:f>
        <x:v>0</x:v>
      </x:c>
      <x:c r="U3634" s="22" t="n">
        <x:f>SUM(Q3634:T3634)</x:f>
        <x:v>0.8300000000000001</x:v>
      </x:c>
      <x:c r="V3634" s="18" t="n">
        <x:f>IF(U3634=0,0,N3634*Q3634/U3634)</x:f>
        <x:v>87.22138554216866</x:v>
      </x:c>
      <x:c r="W3634" s="18" t="n">
        <x:f>IF(U3634=0,0,P3634*Q3634/U3634)</x:f>
        <x:v>718.9156626506023</x:v>
      </x:c>
      <x:c r="X3634" s="18" t="n">
        <x:f>MAX(V3634,W3634*'01 Controls'!$E$12)</x:f>
        <x:v>179.72891566265056</x:v>
      </x:c>
      <x:c r="Y3634" s="18" t="n">
        <x:f>IF(U3634=0,0,N3634*R3634/U3634)</x:f>
        <x:v>395.4036144578313</x:v>
      </x:c>
      <x:c r="Z3634" s="18" t="n">
        <x:f>IF(U3634=0,0,P3634*R3634/U3634)</x:f>
        <x:v>3259.0843373493976</x:v>
      </x:c>
      <x:c r="AA3634" s="18" t="n">
        <x:f>MAX(Y3634,Z3634*'01 Controls'!$E$13)</x:f>
        <x:v>488.86265060240964</x:v>
      </x:c>
      <x:c r="AB3634" s="18" t="n">
        <x:f>IF(U3634=0,0,N3634*S3634/U3634)</x:f>
        <x:v>0</x:v>
      </x:c>
      <x:c r="AC3634" s="18" t="n">
        <x:f>IF(U3634=0,0,P3634*S3634/U3634)</x:f>
        <x:v>0</x:v>
      </x:c>
      <x:c r="AD3634" s="18" t="n">
        <x:f>MAX(AB3634,AC3634*'01 Controls'!$E$14)</x:f>
        <x:v>0</x:v>
      </x:c>
      <x:c r="AE3634" s="18" t="n">
        <x:f>IF(U3634=0,0,N3634*T3634/U3634)</x:f>
        <x:v>0</x:v>
      </x:c>
      <x:c r="AF3634" s="18" t="n">
        <x:f>IF(U3634=0,0,P3634*T3634/U3634)</x:f>
        <x:v>0</x:v>
      </x:c>
      <x:c r="AG3634" s="18" t="n">
        <x:f>MAX(AE3634,AF3634*'01 Controls'!$E$15)</x:f>
        <x:v>0</x:v>
      </x:c>
      <x:c r="AH3634" s="18" t="n">
        <x:f>SUM(V3634,Y3634,AB3634,AE3634)</x:f>
        <x:v>482.62499999999994</x:v>
      </x:c>
      <x:c r="AI3634" s="18" t="n">
        <x:f>N3634-AH3634</x:f>
        <x:v>5.684341886080802e-14</x:v>
      </x:c>
      <x:c r="AJ3634" s="18" t="n">
        <x:f>V3634*INDEX('07 Mode Capacity'!$P$6:$P$17,MATCH("AIR-"&amp;I3634,'07 Mode Capacity'!$C$6:$C$17,0))</x:f>
        <x:v>24.45126453286804</x:v>
      </x:c>
      <x:c r="AK3634" s="18" t="n">
        <x:f>Y3634*INDEX('07 Mode Capacity'!$P$6:$P$17,MATCH("OCEAN-"&amp;I3634,'07 Mode Capacity'!$C$6:$C$17,0))</x:f>
        <x:v>34.6517019300737</x:v>
      </x:c>
      <x:c r="AL3634" s="18" t="n">
        <x:f>AB3634*INDEX('07 Mode Capacity'!$P$6:$P$17,MATCH("LAND-"&amp;I3634,'07 Mode Capacity'!$C$6:$C$17,0))</x:f>
        <x:v>0</x:v>
      </x:c>
      <x:c r="AM3634" s="18" t="n">
        <x:f>AE3634*INDEX('07 Mode Capacity'!$P$6:$P$17,MATCH("INLAND-"&amp;I3634,'07 Mode Capacity'!$C$6:$C$17,0))</x:f>
        <x:v>0</x:v>
      </x:c>
      <x:c r="AN3634" s="18" t="n">
        <x:f>SUM(AJ3634:AM3634)</x:f>
        <x:v>59.10296646294174</x:v>
      </x:c>
      <x:c r="AO3634" s="17" t="n">
        <x:f>IF(N3634=0,1,AN3634/N3634)</x:f>
        <x:v>0.12246146897268426</x:v>
      </x:c>
      <x:c r="AP3634" s="11" t="str">
        <x:f>IF(AO3634&gt;='01 Controls'!$E$16,"PASS","FAIL")</x:f>
        <x:v>FAIL</x:v>
      </x:c>
      <x:c r="AQ3634" s="11" t="str">
        <x:v>UNQUANTIFIED</x:v>
      </x:c>
      <x:c r="AR3634" s="11" t="str">
        <x:v>Position-class planning record; serial item and receiver open</x:v>
      </x:c>
      <x:c r="AS3634" s="26"/>
      <x:c r="AT3634" s="26"/>
    </x:row>
    <x:row r="3635">
      <x:c r="C3635" s="11" t="str">
        <x:v>G1-L-ROG-APL-45</x:v>
      </x:c>
      <x:c r="D3635" s="11" t="str">
        <x:v>G1</x:v>
      </x:c>
      <x:c r="E3635" s="11" t="str">
        <x:v>Allied megacity earthquake</x:v>
      </x:c>
      <x:c r="F3635" s="11" t="str">
        <x:v>L-ROG</x:v>
      </x:c>
      <x:c r="G3635" s="11" t="str">
        <x:v>Access and route-opening group</x:v>
      </x:c>
      <x:c r="H3635" s="11" t="str">
        <x:v>APL-45</x:v>
      </x:c>
      <x:c r="I3635" s="19" t="n">
        <x:v>24</x:v>
      </x:c>
      <x:c r="J3635" s="21" t="n">
        <x:v>10</x:v>
      </x:c>
      <x:c r="K3635" s="18" t="n">
        <x:f>'05 Cargo Register'!K51</x:f>
        <x:v>91.125</x:v>
      </x:c>
      <x:c r="L3635" s="18" t="n">
        <x:f>'05 Cargo Register'!N51</x:f>
        <x:v>24</x:v>
      </x:c>
      <x:c r="M3635" s="18" t="n">
        <x:f>'05 Cargo Register'!O51</x:f>
        <x:v>180</x:v>
      </x:c>
      <x:c r="N3635" s="18" t="n">
        <x:f>J3635*K3635</x:f>
        <x:v>911.25</x:v>
      </x:c>
      <x:c r="O3635" s="18" t="n">
        <x:f>J3635*L3635</x:f>
        <x:v>240</x:v>
      </x:c>
      <x:c r="P3635" s="18" t="n">
        <x:f>J3635*M3635</x:f>
        <x:v>1800</x:v>
      </x:c>
      <x:c r="Q3635" s="22" t="n">
        <x:f>'01 Controls'!$E$30*'02 Cargo Classes'!$M$6</x:f>
        <x:v>0.44999999999999996</x:v>
      </x:c>
      <x:c r="R3635" s="22" t="n">
        <x:f>'01 Controls'!$F$30*'02 Cargo Classes'!$N$6</x:f>
        <x:v>0.34</x:v>
      </x:c>
      <x:c r="S3635" s="22" t="n">
        <x:f>'01 Controls'!$G$30*'02 Cargo Classes'!$O$6</x:f>
        <x:v>0</x:v>
      </x:c>
      <x:c r="T3635" s="22" t="n">
        <x:f>'01 Controls'!$H$30*'02 Cargo Classes'!$P$6</x:f>
        <x:v>0</x:v>
      </x:c>
      <x:c r="U3635" s="22" t="n">
        <x:f>SUM(Q3635:T3635)</x:f>
        <x:v>0.79</x:v>
      </x:c>
      <x:c r="V3635" s="18" t="n">
        <x:f>IF(U3635=0,0,N3635*Q3635/U3635)</x:f>
        <x:v>519.0664556962024</x:v>
      </x:c>
      <x:c r="W3635" s="18" t="n">
        <x:f>IF(U3635=0,0,P3635*Q3635/U3635)</x:f>
        <x:v>1025.3164556962024</x:v>
      </x:c>
      <x:c r="X3635" s="18" t="n">
        <x:f>MAX(V3635,W3635*'01 Controls'!$E$12)</x:f>
        <x:v>519.0664556962024</x:v>
      </x:c>
      <x:c r="Y3635" s="18" t="n">
        <x:f>IF(U3635=0,0,N3635*R3635/U3635)</x:f>
        <x:v>392.18354430379753</x:v>
      </x:c>
      <x:c r="Z3635" s="18" t="n">
        <x:f>IF(U3635=0,0,P3635*R3635/U3635)</x:f>
        <x:v>774.6835443037975</x:v>
      </x:c>
      <x:c r="AA3635" s="18" t="n">
        <x:f>MAX(Y3635,Z3635*'01 Controls'!$E$13)</x:f>
        <x:v>392.18354430379753</x:v>
      </x:c>
      <x:c r="AB3635" s="18" t="n">
        <x:f>IF(U3635=0,0,N3635*S3635/U3635)</x:f>
        <x:v>0</x:v>
      </x:c>
      <x:c r="AC3635" s="18" t="n">
        <x:f>IF(U3635=0,0,P3635*S3635/U3635)</x:f>
        <x:v>0</x:v>
      </x:c>
      <x:c r="AD3635" s="18" t="n">
        <x:f>MAX(AB3635,AC3635*'01 Controls'!$E$14)</x:f>
        <x:v>0</x:v>
      </x:c>
      <x:c r="AE3635" s="18" t="n">
        <x:f>IF(U3635=0,0,N3635*T3635/U3635)</x:f>
        <x:v>0</x:v>
      </x:c>
      <x:c r="AF3635" s="18" t="n">
        <x:f>IF(U3635=0,0,P3635*T3635/U3635)</x:f>
        <x:v>0</x:v>
      </x:c>
      <x:c r="AG3635" s="18" t="n">
        <x:f>MAX(AE3635,AF3635*'01 Controls'!$E$15)</x:f>
        <x:v>0</x:v>
      </x:c>
      <x:c r="AH3635" s="18" t="n">
        <x:f>SUM(V3635,Y3635,AB3635,AE3635)</x:f>
        <x:v>911.25</x:v>
      </x:c>
      <x:c r="AI3635" s="18" t="n">
        <x:f>N3635-AH3635</x:f>
        <x:v>0</x:v>
      </x:c>
      <x:c r="AJ3635" s="18" t="n">
        <x:f>V3635*INDEX('07 Mode Capacity'!$P$6:$P$17,MATCH("AIR-"&amp;I3635,'07 Mode Capacity'!$C$6:$C$17,0))</x:f>
        <x:v>105.32588600402077</x:v>
      </x:c>
      <x:c r="AK3635" s="18" t="n">
        <x:f>Y3635*INDEX('07 Mode Capacity'!$P$6:$P$17,MATCH("OCEAN-"&amp;I3635,'07 Mode Capacity'!$C$6:$C$17,0))</x:f>
        <x:v>58.862455229811644</x:v>
      </x:c>
      <x:c r="AL3635" s="18" t="n">
        <x:f>AB3635*INDEX('07 Mode Capacity'!$P$6:$P$17,MATCH("LAND-"&amp;I3635,'07 Mode Capacity'!$C$6:$C$17,0))</x:f>
        <x:v>0</x:v>
      </x:c>
      <x:c r="AM3635" s="18" t="n">
        <x:f>AE3635*INDEX('07 Mode Capacity'!$P$6:$P$17,MATCH("INLAND-"&amp;I3635,'07 Mode Capacity'!$C$6:$C$17,0))</x:f>
        <x:v>0</x:v>
      </x:c>
      <x:c r="AN3635" s="18" t="n">
        <x:f>SUM(AJ3635:AM3635)</x:f>
        <x:v>164.18834123383243</x:v>
      </x:c>
      <x:c r="AO3635" s="17" t="n">
        <x:f>IF(N3635=0,1,AN3635/N3635)</x:f>
        <x:v>0.18017924963932228</x:v>
      </x:c>
      <x:c r="AP3635" s="11" t="str">
        <x:f>IF(AO3635&gt;='01 Controls'!$E$16,"PASS","FAIL")</x:f>
        <x:v>FAIL</x:v>
      </x:c>
      <x:c r="AQ3635" s="11" t="str">
        <x:v>UNQUANTIFIED</x:v>
      </x:c>
      <x:c r="AR3635" s="11" t="str">
        <x:v>Position-class planning record; serial item and receiver open</x:v>
      </x:c>
      <x:c r="AS3635" s="26"/>
      <x:c r="AT3635" s="26"/>
    </x:row>
    <x:row r="3636">
      <x:c r="C3636" s="11" t="str">
        <x:v>G1-L-ROG-ISO-18</x:v>
      </x:c>
      <x:c r="D3636" s="11" t="str">
        <x:v>G1</x:v>
      </x:c>
      <x:c r="E3636" s="11" t="str">
        <x:v>Allied megacity earthquake</x:v>
      </x:c>
      <x:c r="F3636" s="11" t="str">
        <x:v>L-ROG</x:v>
      </x:c>
      <x:c r="G3636" s="11" t="str">
        <x:v>Access and route-opening group</x:v>
      </x:c>
      <x:c r="H3636" s="11" t="str">
        <x:v>ISO-18</x:v>
      </x:c>
      <x:c r="I3636" s="19" t="n">
        <x:v>48</x:v>
      </x:c>
      <x:c r="J3636" s="21" t="n">
        <x:v>10</x:v>
      </x:c>
      <x:c r="K3636" s="18" t="n">
        <x:f>'05 Cargo Register'!K52</x:f>
        <x:v>364.5</x:v>
      </x:c>
      <x:c r="L3636" s="18" t="n">
        <x:f>'05 Cargo Register'!N52</x:f>
        <x:v>24</x:v>
      </x:c>
      <x:c r="M3636" s="18" t="n">
        <x:f>'05 Cargo Register'!O52</x:f>
        <x:v>633.6</x:v>
      </x:c>
      <x:c r="N3636" s="18" t="n">
        <x:f>J3636*K3636</x:f>
        <x:v>3645</x:v>
      </x:c>
      <x:c r="O3636" s="18" t="n">
        <x:f>J3636*L3636</x:f>
        <x:v>240</x:v>
      </x:c>
      <x:c r="P3636" s="18" t="n">
        <x:f>J3636*M3636</x:f>
        <x:v>6336</x:v>
      </x:c>
      <x:c r="Q3636" s="22" t="n">
        <x:f>'01 Controls'!$E$30*'02 Cargo Classes'!$M$7</x:f>
        <x:v>0.03</x:v>
      </x:c>
      <x:c r="R3636" s="22" t="n">
        <x:f>'01 Controls'!$F$30*'02 Cargo Classes'!$N$7</x:f>
        <x:v>0.85</x:v>
      </x:c>
      <x:c r="S3636" s="22" t="n">
        <x:f>'01 Controls'!$G$30*'02 Cargo Classes'!$O$7</x:f>
        <x:v>0</x:v>
      </x:c>
      <x:c r="T3636" s="22" t="n">
        <x:f>'01 Controls'!$H$30*'02 Cargo Classes'!$P$7</x:f>
        <x:v>0</x:v>
      </x:c>
      <x:c r="U3636" s="22" t="n">
        <x:f>SUM(Q3636:T3636)</x:f>
        <x:v>0.88</x:v>
      </x:c>
      <x:c r="V3636" s="18" t="n">
        <x:f>IF(U3636=0,0,N3636*Q3636/U3636)</x:f>
        <x:v>124.26136363636363</x:v>
      </x:c>
      <x:c r="W3636" s="18" t="n">
        <x:f>IF(U3636=0,0,P3636*Q3636/U3636)</x:f>
        <x:v>215.99999999999997</x:v>
      </x:c>
      <x:c r="X3636" s="18" t="n">
        <x:f>MAX(V3636,W3636*'01 Controls'!$E$12)</x:f>
        <x:v>124.26136363636363</x:v>
      </x:c>
      <x:c r="Y3636" s="18" t="n">
        <x:f>IF(U3636=0,0,N3636*R3636/U3636)</x:f>
        <x:v>3520.7386363636365</x:v>
      </x:c>
      <x:c r="Z3636" s="18" t="n">
        <x:f>IF(U3636=0,0,P3636*R3636/U3636)</x:f>
        <x:v>6119.999999999999</x:v>
      </x:c>
      <x:c r="AA3636" s="18" t="n">
        <x:f>MAX(Y3636,Z3636*'01 Controls'!$E$13)</x:f>
        <x:v>3520.7386363636365</x:v>
      </x:c>
      <x:c r="AB3636" s="18" t="n">
        <x:f>IF(U3636=0,0,N3636*S3636/U3636)</x:f>
        <x:v>0</x:v>
      </x:c>
      <x:c r="AC3636" s="18" t="n">
        <x:f>IF(U3636=0,0,P3636*S3636/U3636)</x:f>
        <x:v>0</x:v>
      </x:c>
      <x:c r="AD3636" s="18" t="n">
        <x:f>MAX(AB3636,AC3636*'01 Controls'!$E$14)</x:f>
        <x:v>0</x:v>
      </x:c>
      <x:c r="AE3636" s="18" t="n">
        <x:f>IF(U3636=0,0,N3636*T3636/U3636)</x:f>
        <x:v>0</x:v>
      </x:c>
      <x:c r="AF3636" s="18" t="n">
        <x:f>IF(U3636=0,0,P3636*T3636/U3636)</x:f>
        <x:v>0</x:v>
      </x:c>
      <x:c r="AG3636" s="18" t="n">
        <x:f>MAX(AE3636,AF3636*'01 Controls'!$E$15)</x:f>
        <x:v>0</x:v>
      </x:c>
      <x:c r="AH3636" s="18" t="n">
        <x:f>SUM(V3636,Y3636,AB3636,AE3636)</x:f>
        <x:v>3645</x:v>
      </x:c>
      <x:c r="AI3636" s="18" t="n">
        <x:f>N3636-AH3636</x:f>
        <x:v>0</x:v>
      </x:c>
      <x:c r="AJ3636" s="18" t="n">
        <x:f>V3636*INDEX('07 Mode Capacity'!$P$6:$P$17,MATCH("AIR-"&amp;I3636,'07 Mode Capacity'!$C$6:$C$17,0))</x:f>
        <x:v>34.83489117492517</x:v>
      </x:c>
      <x:c r="AK3636" s="18" t="n">
        <x:f>Y3636*INDEX('07 Mode Capacity'!$P$6:$P$17,MATCH("OCEAN-"&amp;I3636,'07 Mode Capacity'!$C$6:$C$17,0))</x:f>
        <x:v>308.54443748130626</x:v>
      </x:c>
      <x:c r="AL3636" s="18" t="n">
        <x:f>AB3636*INDEX('07 Mode Capacity'!$P$6:$P$17,MATCH("LAND-"&amp;I3636,'07 Mode Capacity'!$C$6:$C$17,0))</x:f>
        <x:v>0</x:v>
      </x:c>
      <x:c r="AM3636" s="18" t="n">
        <x:f>AE3636*INDEX('07 Mode Capacity'!$P$6:$P$17,MATCH("INLAND-"&amp;I3636,'07 Mode Capacity'!$C$6:$C$17,0))</x:f>
        <x:v>0</x:v>
      </x:c>
      <x:c r="AN3636" s="18" t="n">
        <x:f>SUM(AJ3636:AM3636)</x:f>
        <x:v>343.37932865623145</x:v>
      </x:c>
      <x:c r="AO3636" s="17" t="n">
        <x:f>IF(N3636=0,1,AN3636/N3636)</x:f>
        <x:v>0.09420557713476857</x:v>
      </x:c>
      <x:c r="AP3636" s="11" t="str">
        <x:f>IF(AO3636&gt;='01 Controls'!$E$16,"PASS","FAIL")</x:f>
        <x:v>FAIL</x:v>
      </x:c>
      <x:c r="AQ3636" s="11" t="str">
        <x:v>UNQUANTIFIED</x:v>
      </x:c>
      <x:c r="AR3636" s="11" t="str">
        <x:v>Position-class planning record; serial item and receiver open</x:v>
      </x:c>
      <x:c r="AS3636" s="26"/>
      <x:c r="AT3636" s="26"/>
    </x:row>
    <x:row r="3637">
      <x:c r="C3637" s="11" t="str">
        <x:v>G1-L-ROG-COL-12</x:v>
      </x:c>
      <x:c r="D3637" s="11" t="str">
        <x:v>G1</x:v>
      </x:c>
      <x:c r="E3637" s="11" t="str">
        <x:v>Allied megacity earthquake</x:v>
      </x:c>
      <x:c r="F3637" s="11" t="str">
        <x:v>L-ROG</x:v>
      </x:c>
      <x:c r="G3637" s="11" t="str">
        <x:v>Access and route-opening group</x:v>
      </x:c>
      <x:c r="H3637" s="11" t="str">
        <x:v>COL-12</x:v>
      </x:c>
      <x:c r="I3637" s="19" t="n">
        <x:v>24</x:v>
      </x:c>
      <x:c r="J3637" s="21" t="n">
        <x:v>10</x:v>
      </x:c>
      <x:c r="K3637" s="18" t="n">
        <x:f>'05 Cargo Register'!K53</x:f>
        <x:v>60.75</x:v>
      </x:c>
      <x:c r="L3637" s="18" t="n">
        <x:f>'05 Cargo Register'!N53</x:f>
        <x:v>7</x:v>
      </x:c>
      <x:c r="M3637" s="18" t="n">
        <x:f>'05 Cargo Register'!O53</x:f>
        <x:v>184.8</x:v>
      </x:c>
      <x:c r="N3637" s="18" t="n">
        <x:f>J3637*K3637</x:f>
        <x:v>607.5</x:v>
      </x:c>
      <x:c r="O3637" s="18" t="n">
        <x:f>J3637*L3637</x:f>
        <x:v>70</x:v>
      </x:c>
      <x:c r="P3637" s="18" t="n">
        <x:f>J3637*M3637</x:f>
        <x:v>1848</x:v>
      </x:c>
      <x:c r="Q3637" s="22" t="n">
        <x:f>'01 Controls'!$E$30*'02 Cargo Classes'!$M$8</x:f>
        <x:v>0.3</x:v>
      </x:c>
      <x:c r="R3637" s="22" t="n">
        <x:f>'01 Controls'!$F$30*'02 Cargo Classes'!$N$8</x:f>
        <x:v>0.595</x:v>
      </x:c>
      <x:c r="S3637" s="22" t="n">
        <x:f>'01 Controls'!$G$30*'02 Cargo Classes'!$O$8</x:f>
        <x:v>0</x:v>
      </x:c>
      <x:c r="T3637" s="22" t="n">
        <x:f>'01 Controls'!$H$30*'02 Cargo Classes'!$P$8</x:f>
        <x:v>0</x:v>
      </x:c>
      <x:c r="U3637" s="22" t="n">
        <x:f>SUM(Q3637:T3637)</x:f>
        <x:v>0.895</x:v>
      </x:c>
      <x:c r="V3637" s="18" t="n">
        <x:f>IF(U3637=0,0,N3637*Q3637/U3637)</x:f>
        <x:v>203.6312849162011</x:v>
      </x:c>
      <x:c r="W3637" s="18" t="n">
        <x:f>IF(U3637=0,0,P3637*Q3637/U3637)</x:f>
        <x:v>619.4413407821229</x:v>
      </x:c>
      <x:c r="X3637" s="18" t="n">
        <x:f>MAX(V3637,W3637*'01 Controls'!$E$12)</x:f>
        <x:v>203.6312849162011</x:v>
      </x:c>
      <x:c r="Y3637" s="18" t="n">
        <x:f>IF(U3637=0,0,N3637*R3637/U3637)</x:f>
        <x:v>403.86871508379886</x:v>
      </x:c>
      <x:c r="Z3637" s="18" t="n">
        <x:f>IF(U3637=0,0,P3637*R3637/U3637)</x:f>
        <x:v>1228.558659217877</x:v>
      </x:c>
      <x:c r="AA3637" s="18" t="n">
        <x:f>MAX(Y3637,Z3637*'01 Controls'!$E$13)</x:f>
        <x:v>403.86871508379886</x:v>
      </x:c>
      <x:c r="AB3637" s="18" t="n">
        <x:f>IF(U3637=0,0,N3637*S3637/U3637)</x:f>
        <x:v>0</x:v>
      </x:c>
      <x:c r="AC3637" s="18" t="n">
        <x:f>IF(U3637=0,0,P3637*S3637/U3637)</x:f>
        <x:v>0</x:v>
      </x:c>
      <x:c r="AD3637" s="18" t="n">
        <x:f>MAX(AB3637,AC3637*'01 Controls'!$E$14)</x:f>
        <x:v>0</x:v>
      </x:c>
      <x:c r="AE3637" s="18" t="n">
        <x:f>IF(U3637=0,0,N3637*T3637/U3637)</x:f>
        <x:v>0</x:v>
      </x:c>
      <x:c r="AF3637" s="18" t="n">
        <x:f>IF(U3637=0,0,P3637*T3637/U3637)</x:f>
        <x:v>0</x:v>
      </x:c>
      <x:c r="AG3637" s="18" t="n">
        <x:f>MAX(AE3637,AF3637*'01 Controls'!$E$15)</x:f>
        <x:v>0</x:v>
      </x:c>
      <x:c r="AH3637" s="18" t="n">
        <x:f>SUM(V3637,Y3637,AB3637,AE3637)</x:f>
        <x:v>607.5</x:v>
      </x:c>
      <x:c r="AI3637" s="18" t="n">
        <x:f>N3637-AH3637</x:f>
        <x:v>0</x:v>
      </x:c>
      <x:c r="AJ3637" s="18" t="n">
        <x:f>V3637*INDEX('07 Mode Capacity'!$P$6:$P$17,MATCH("AIR-"&amp;I3637,'07 Mode Capacity'!$C$6:$C$17,0))</x:f>
        <x:v>41.319652361602195</x:v>
      </x:c>
      <x:c r="AK3637" s="18" t="n">
        <x:f>Y3637*INDEX('07 Mode Capacity'!$P$6:$P$17,MATCH("OCEAN-"&amp;I3637,'07 Mode Capacity'!$C$6:$C$17,0))</x:f>
        <x:v>60.61627140053228</x:v>
      </x:c>
      <x:c r="AL3637" s="18" t="n">
        <x:f>AB3637*INDEX('07 Mode Capacity'!$P$6:$P$17,MATCH("LAND-"&amp;I3637,'07 Mode Capacity'!$C$6:$C$17,0))</x:f>
        <x:v>0</x:v>
      </x:c>
      <x:c r="AM3637" s="18" t="n">
        <x:f>AE3637*INDEX('07 Mode Capacity'!$P$6:$P$17,MATCH("INLAND-"&amp;I3637,'07 Mode Capacity'!$C$6:$C$17,0))</x:f>
        <x:v>0</x:v>
      </x:c>
      <x:c r="AN3637" s="18" t="n">
        <x:f>SUM(AJ3637:AM3637)</x:f>
        <x:v>101.93592376213448</x:v>
      </x:c>
      <x:c r="AO3637" s="17" t="n">
        <x:f>IF(N3637=0,1,AN3637/N3637)</x:f>
        <x:v>0.1677957592792337</x:v>
      </x:c>
      <x:c r="AP3637" s="11" t="str">
        <x:f>IF(AO3637&gt;='01 Controls'!$E$16,"PASS","FAIL")</x:f>
        <x:v>FAIL</x:v>
      </x:c>
      <x:c r="AQ3637" s="11" t="str">
        <x:v>UNQUANTIFIED</x:v>
      </x:c>
      <x:c r="AR3637" s="11" t="str">
        <x:v>Position-class planning record; serial item and receiver open</x:v>
      </x:c>
      <x:c r="AS3637" s="26"/>
      <x:c r="AT3637" s="26"/>
    </x:row>
    <x:row r="3638">
      <x:c r="C3638" s="11" t="str">
        <x:v>G1-L-ROG-BAT-22</x:v>
      </x:c>
      <x:c r="D3638" s="11" t="str">
        <x:v>G1</x:v>
      </x:c>
      <x:c r="E3638" s="11" t="str">
        <x:v>Allied megacity earthquake</x:v>
      </x:c>
      <x:c r="F3638" s="11" t="str">
        <x:v>L-ROG</x:v>
      </x:c>
      <x:c r="G3638" s="11" t="str">
        <x:v>Access and route-opening group</x:v>
      </x:c>
      <x:c r="H3638" s="11" t="str">
        <x:v>BAT-22</x:v>
      </x:c>
      <x:c r="I3638" s="19" t="n">
        <x:v>48</x:v>
      </x:c>
      <x:c r="J3638" s="21" t="n">
        <x:v>10</x:v>
      </x:c>
      <x:c r="K3638" s="18" t="n">
        <x:f>'05 Cargo Register'!K54</x:f>
        <x:v>243</x:v>
      </x:c>
      <x:c r="L3638" s="18" t="n">
        <x:f>'05 Cargo Register'!N54</x:f>
        <x:v>14</x:v>
      </x:c>
      <x:c r="M3638" s="18" t="n">
        <x:f>'05 Cargo Register'!O54</x:f>
        <x:v>369.6</x:v>
      </x:c>
      <x:c r="N3638" s="18" t="n">
        <x:f>J3638*K3638</x:f>
        <x:v>2430</x:v>
      </x:c>
      <x:c r="O3638" s="18" t="n">
        <x:f>J3638*L3638</x:f>
        <x:v>140</x:v>
      </x:c>
      <x:c r="P3638" s="18" t="n">
        <x:f>J3638*M3638</x:f>
        <x:v>3696</x:v>
      </x:c>
      <x:c r="Q3638" s="22" t="n">
        <x:f>'01 Controls'!$E$30*'02 Cargo Classes'!$M$9</x:f>
        <x:v>0</x:v>
      </x:c>
      <x:c r="R3638" s="22" t="n">
        <x:f>'01 Controls'!$F$30*'02 Cargo Classes'!$N$9</x:f>
        <x:v>0.85</x:v>
      </x:c>
      <x:c r="S3638" s="22" t="n">
        <x:f>'01 Controls'!$G$30*'02 Cargo Classes'!$O$9</x:f>
        <x:v>0</x:v>
      </x:c>
      <x:c r="T3638" s="22" t="n">
        <x:f>'01 Controls'!$H$30*'02 Cargo Classes'!$P$9</x:f>
        <x:v>0</x:v>
      </x:c>
      <x:c r="U3638" s="22" t="n">
        <x:f>SUM(Q3638:T3638)</x:f>
        <x:v>0.85</x:v>
      </x:c>
      <x:c r="V3638" s="18" t="n">
        <x:f>IF(U3638=0,0,N3638*Q3638/U3638)</x:f>
        <x:v>0</x:v>
      </x:c>
      <x:c r="W3638" s="18" t="n">
        <x:f>IF(U3638=0,0,P3638*Q3638/U3638)</x:f>
        <x:v>0</x:v>
      </x:c>
      <x:c r="X3638" s="18" t="n">
        <x:f>MAX(V3638,W3638*'01 Controls'!$E$12)</x:f>
        <x:v>0</x:v>
      </x:c>
      <x:c r="Y3638" s="18" t="n">
        <x:f>IF(U3638=0,0,N3638*R3638/U3638)</x:f>
        <x:v>2430</x:v>
      </x:c>
      <x:c r="Z3638" s="18" t="n">
        <x:f>IF(U3638=0,0,P3638*R3638/U3638)</x:f>
        <x:v>3696</x:v>
      </x:c>
      <x:c r="AA3638" s="18" t="n">
        <x:f>MAX(Y3638,Z3638*'01 Controls'!$E$13)</x:f>
        <x:v>2430</x:v>
      </x:c>
      <x:c r="AB3638" s="18" t="n">
        <x:f>IF(U3638=0,0,N3638*S3638/U3638)</x:f>
        <x:v>0</x:v>
      </x:c>
      <x:c r="AC3638" s="18" t="n">
        <x:f>IF(U3638=0,0,P3638*S3638/U3638)</x:f>
        <x:v>0</x:v>
      </x:c>
      <x:c r="AD3638" s="18" t="n">
        <x:f>MAX(AB3638,AC3638*'01 Controls'!$E$14)</x:f>
        <x:v>0</x:v>
      </x:c>
      <x:c r="AE3638" s="18" t="n">
        <x:f>IF(U3638=0,0,N3638*T3638/U3638)</x:f>
        <x:v>0</x:v>
      </x:c>
      <x:c r="AF3638" s="18" t="n">
        <x:f>IF(U3638=0,0,P3638*T3638/U3638)</x:f>
        <x:v>0</x:v>
      </x:c>
      <x:c r="AG3638" s="18" t="n">
        <x:f>MAX(AE3638,AF3638*'01 Controls'!$E$15)</x:f>
        <x:v>0</x:v>
      </x:c>
      <x:c r="AH3638" s="18" t="n">
        <x:f>SUM(V3638,Y3638,AB3638,AE3638)</x:f>
        <x:v>2430</x:v>
      </x:c>
      <x:c r="AI3638" s="18" t="n">
        <x:f>N3638-AH3638</x:f>
        <x:v>0</x:v>
      </x:c>
      <x:c r="AJ3638" s="18" t="n">
        <x:f>V3638*INDEX('07 Mode Capacity'!$P$6:$P$17,MATCH("AIR-"&amp;I3638,'07 Mode Capacity'!$C$6:$C$17,0))</x:f>
        <x:v>0</x:v>
      </x:c>
      <x:c r="AK3638" s="18" t="n">
        <x:f>Y3638*INDEX('07 Mode Capacity'!$P$6:$P$17,MATCH("OCEAN-"&amp;I3638,'07 Mode Capacity'!$C$6:$C$17,0))</x:f>
        <x:v>212.9561607714114</x:v>
      </x:c>
      <x:c r="AL3638" s="18" t="n">
        <x:f>AB3638*INDEX('07 Mode Capacity'!$P$6:$P$17,MATCH("LAND-"&amp;I3638,'07 Mode Capacity'!$C$6:$C$17,0))</x:f>
        <x:v>0</x:v>
      </x:c>
      <x:c r="AM3638" s="18" t="n">
        <x:f>AE3638*INDEX('07 Mode Capacity'!$P$6:$P$17,MATCH("INLAND-"&amp;I3638,'07 Mode Capacity'!$C$6:$C$17,0))</x:f>
        <x:v>0</x:v>
      </x:c>
      <x:c r="AN3638" s="18" t="n">
        <x:f>SUM(AJ3638:AM3638)</x:f>
        <x:v>212.9561607714114</x:v>
      </x:c>
      <x:c r="AO3638" s="17" t="n">
        <x:f>IF(N3638=0,1,AN3638/N3638)</x:f>
        <x:v>0.08763628015284419</x:v>
      </x:c>
      <x:c r="AP3638" s="11" t="str">
        <x:f>IF(AO3638&gt;='01 Controls'!$E$16,"PASS","FAIL")</x:f>
        <x:v>FAIL</x:v>
      </x:c>
      <x:c r="AQ3638" s="11" t="str">
        <x:v>UNQUANTIFIED</x:v>
      </x:c>
      <x:c r="AR3638" s="11" t="str">
        <x:v>Position-class planning record; serial item and receiver open</x:v>
      </x:c>
      <x:c r="AS3638" s="26"/>
      <x:c r="AT3638" s="26"/>
    </x:row>
    <x:row r="3639">
      <x:c r="C3639" s="11" t="str">
        <x:v>G1-L-ROG-TNK-20</x:v>
      </x:c>
      <x:c r="D3639" s="11" t="str">
        <x:v>G1</x:v>
      </x:c>
      <x:c r="E3639" s="11" t="str">
        <x:v>Allied megacity earthquake</x:v>
      </x:c>
      <x:c r="F3639" s="11" t="str">
        <x:v>L-ROG</x:v>
      </x:c>
      <x:c r="G3639" s="11" t="str">
        <x:v>Access and route-opening group</x:v>
      </x:c>
      <x:c r="H3639" s="11" t="str">
        <x:v>TNK-20</x:v>
      </x:c>
      <x:c r="I3639" s="19" t="n">
        <x:v>48</x:v>
      </x:c>
      <x:c r="J3639" s="21" t="n">
        <x:v>10</x:v>
      </x:c>
      <x:c r="K3639" s="18" t="n">
        <x:f>'05 Cargo Register'!K55</x:f>
        <x:v>243</x:v>
      </x:c>
      <x:c r="L3639" s="18" t="n">
        <x:f>'05 Cargo Register'!N55</x:f>
        <x:v>15</x:v>
      </x:c>
      <x:c r="M3639" s="18" t="n">
        <x:f>'05 Cargo Register'!O55</x:f>
        <x:v>318.75</x:v>
      </x:c>
      <x:c r="N3639" s="18" t="n">
        <x:f>J3639*K3639</x:f>
        <x:v>2430</x:v>
      </x:c>
      <x:c r="O3639" s="18" t="n">
        <x:f>J3639*L3639</x:f>
        <x:v>150</x:v>
      </x:c>
      <x:c r="P3639" s="18" t="n">
        <x:f>J3639*M3639</x:f>
        <x:v>3187.5</x:v>
      </x:c>
      <x:c r="Q3639" s="22" t="n">
        <x:f>'01 Controls'!$E$30*'02 Cargo Classes'!$M$10</x:f>
        <x:v>0</x:v>
      </x:c>
      <x:c r="R3639" s="22" t="n">
        <x:f>'01 Controls'!$F$30*'02 Cargo Classes'!$N$10</x:f>
        <x:v>1.02</x:v>
      </x:c>
      <x:c r="S3639" s="22" t="n">
        <x:f>'01 Controls'!$G$30*'02 Cargo Classes'!$O$10</x:f>
        <x:v>0</x:v>
      </x:c>
      <x:c r="T3639" s="22" t="n">
        <x:f>'01 Controls'!$H$30*'02 Cargo Classes'!$P$10</x:f>
        <x:v>0</x:v>
      </x:c>
      <x:c r="U3639" s="22" t="n">
        <x:f>SUM(Q3639:T3639)</x:f>
        <x:v>1.02</x:v>
      </x:c>
      <x:c r="V3639" s="18" t="n">
        <x:f>IF(U3639=0,0,N3639*Q3639/U3639)</x:f>
        <x:v>0</x:v>
      </x:c>
      <x:c r="W3639" s="18" t="n">
        <x:f>IF(U3639=0,0,P3639*Q3639/U3639)</x:f>
        <x:v>0</x:v>
      </x:c>
      <x:c r="X3639" s="18" t="n">
        <x:f>MAX(V3639,W3639*'01 Controls'!$E$12)</x:f>
        <x:v>0</x:v>
      </x:c>
      <x:c r="Y3639" s="18" t="n">
        <x:f>IF(U3639=0,0,N3639*R3639/U3639)</x:f>
        <x:v>2430</x:v>
      </x:c>
      <x:c r="Z3639" s="18" t="n">
        <x:f>IF(U3639=0,0,P3639*R3639/U3639)</x:f>
        <x:v>3187.5</x:v>
      </x:c>
      <x:c r="AA3639" s="18" t="n">
        <x:f>MAX(Y3639,Z3639*'01 Controls'!$E$13)</x:f>
        <x:v>2430</x:v>
      </x:c>
      <x:c r="AB3639" s="18" t="n">
        <x:f>IF(U3639=0,0,N3639*S3639/U3639)</x:f>
        <x:v>0</x:v>
      </x:c>
      <x:c r="AC3639" s="18" t="n">
        <x:f>IF(U3639=0,0,P3639*S3639/U3639)</x:f>
        <x:v>0</x:v>
      </x:c>
      <x:c r="AD3639" s="18" t="n">
        <x:f>MAX(AB3639,AC3639*'01 Controls'!$E$14)</x:f>
        <x:v>0</x:v>
      </x:c>
      <x:c r="AE3639" s="18" t="n">
        <x:f>IF(U3639=0,0,N3639*T3639/U3639)</x:f>
        <x:v>0</x:v>
      </x:c>
      <x:c r="AF3639" s="18" t="n">
        <x:f>IF(U3639=0,0,P3639*T3639/U3639)</x:f>
        <x:v>0</x:v>
      </x:c>
      <x:c r="AG3639" s="18" t="n">
        <x:f>MAX(AE3639,AF3639*'01 Controls'!$E$15)</x:f>
        <x:v>0</x:v>
      </x:c>
      <x:c r="AH3639" s="18" t="n">
        <x:f>SUM(V3639,Y3639,AB3639,AE3639)</x:f>
        <x:v>2430</x:v>
      </x:c>
      <x:c r="AI3639" s="18" t="n">
        <x:f>N3639-AH3639</x:f>
        <x:v>0</x:v>
      </x:c>
      <x:c r="AJ3639" s="18" t="n">
        <x:f>V3639*INDEX('07 Mode Capacity'!$P$6:$P$17,MATCH("AIR-"&amp;I3639,'07 Mode Capacity'!$C$6:$C$17,0))</x:f>
        <x:v>0</x:v>
      </x:c>
      <x:c r="AK3639" s="18" t="n">
        <x:f>Y3639*INDEX('07 Mode Capacity'!$P$6:$P$17,MATCH("OCEAN-"&amp;I3639,'07 Mode Capacity'!$C$6:$C$17,0))</x:f>
        <x:v>212.9561607714114</x:v>
      </x:c>
      <x:c r="AL3639" s="18" t="n">
        <x:f>AB3639*INDEX('07 Mode Capacity'!$P$6:$P$17,MATCH("LAND-"&amp;I3639,'07 Mode Capacity'!$C$6:$C$17,0))</x:f>
        <x:v>0</x:v>
      </x:c>
      <x:c r="AM3639" s="18" t="n">
        <x:f>AE3639*INDEX('07 Mode Capacity'!$P$6:$P$17,MATCH("INLAND-"&amp;I3639,'07 Mode Capacity'!$C$6:$C$17,0))</x:f>
        <x:v>0</x:v>
      </x:c>
      <x:c r="AN3639" s="18" t="n">
        <x:f>SUM(AJ3639:AM3639)</x:f>
        <x:v>212.9561607714114</x:v>
      </x:c>
      <x:c r="AO3639" s="17" t="n">
        <x:f>IF(N3639=0,1,AN3639/N3639)</x:f>
        <x:v>0.08763628015284419</x:v>
      </x:c>
      <x:c r="AP3639" s="11" t="str">
        <x:f>IF(AO3639&gt;='01 Controls'!$E$16,"PASS","FAIL")</x:f>
        <x:v>FAIL</x:v>
      </x:c>
      <x:c r="AQ3639" s="11" t="str">
        <x:v>UNQUANTIFIED</x:v>
      </x:c>
      <x:c r="AR3639" s="11" t="str">
        <x:v>Position-class planning record; serial item and receiver open</x:v>
      </x:c>
      <x:c r="AS3639" s="26"/>
      <x:c r="AT3639" s="26"/>
    </x:row>
    <x:row r="3640">
      <x:c r="C3640" s="11" t="str">
        <x:v>G1-L-ROG-FLR-24</x:v>
      </x:c>
      <x:c r="D3640" s="11" t="str">
        <x:v>G1</x:v>
      </x:c>
      <x:c r="E3640" s="11" t="str">
        <x:v>Allied megacity earthquake</x:v>
      </x:c>
      <x:c r="F3640" s="11" t="str">
        <x:v>L-ROG</x:v>
      </x:c>
      <x:c r="G3640" s="11" t="str">
        <x:v>Access and route-opening group</x:v>
      </x:c>
      <x:c r="H3640" s="11" t="str">
        <x:v>FLR-24</x:v>
      </x:c>
      <x:c r="I3640" s="19" t="n">
        <x:v>48</x:v>
      </x:c>
      <x:c r="J3640" s="21" t="n">
        <x:v>10</x:v>
      </x:c>
      <x:c r="K3640" s="18" t="n">
        <x:f>'05 Cargo Register'!K56</x:f>
        <x:v>546.75</x:v>
      </x:c>
      <x:c r="L3640" s="18" t="n">
        <x:f>'05 Cargo Register'!N56</x:f>
        <x:v>27</x:v>
      </x:c>
      <x:c r="M3640" s="18" t="n">
        <x:f>'05 Cargo Register'!O56</x:f>
        <x:v>864</x:v>
      </x:c>
      <x:c r="N3640" s="18" t="n">
        <x:f>J3640*K3640</x:f>
        <x:v>5467.5</x:v>
      </x:c>
      <x:c r="O3640" s="18" t="n">
        <x:f>J3640*L3640</x:f>
        <x:v>270</x:v>
      </x:c>
      <x:c r="P3640" s="18" t="n">
        <x:f>J3640*M3640</x:f>
        <x:v>8640</x:v>
      </x:c>
      <x:c r="Q3640" s="22" t="n">
        <x:f>'01 Controls'!$E$30*'02 Cargo Classes'!$M$11</x:f>
        <x:v>0</x:v>
      </x:c>
      <x:c r="R3640" s="22" t="n">
        <x:f>'01 Controls'!$F$30*'02 Cargo Classes'!$N$11</x:f>
        <x:v>1.02</x:v>
      </x:c>
      <x:c r="S3640" s="22" t="n">
        <x:f>'01 Controls'!$G$30*'02 Cargo Classes'!$O$11</x:f>
        <x:v>0</x:v>
      </x:c>
      <x:c r="T3640" s="22" t="n">
        <x:f>'01 Controls'!$H$30*'02 Cargo Classes'!$P$11</x:f>
        <x:v>0</x:v>
      </x:c>
      <x:c r="U3640" s="22" t="n">
        <x:f>SUM(Q3640:T3640)</x:f>
        <x:v>1.02</x:v>
      </x:c>
      <x:c r="V3640" s="18" t="n">
        <x:f>IF(U3640=0,0,N3640*Q3640/U3640)</x:f>
        <x:v>0</x:v>
      </x:c>
      <x:c r="W3640" s="18" t="n">
        <x:f>IF(U3640=0,0,P3640*Q3640/U3640)</x:f>
        <x:v>0</x:v>
      </x:c>
      <x:c r="X3640" s="18" t="n">
        <x:f>MAX(V3640,W3640*'01 Controls'!$E$12)</x:f>
        <x:v>0</x:v>
      </x:c>
      <x:c r="Y3640" s="18" t="n">
        <x:f>IF(U3640=0,0,N3640*R3640/U3640)</x:f>
        <x:v>5467.5</x:v>
      </x:c>
      <x:c r="Z3640" s="18" t="n">
        <x:f>IF(U3640=0,0,P3640*R3640/U3640)</x:f>
        <x:v>8640</x:v>
      </x:c>
      <x:c r="AA3640" s="18" t="n">
        <x:f>MAX(Y3640,Z3640*'01 Controls'!$E$13)</x:f>
        <x:v>5467.5</x:v>
      </x:c>
      <x:c r="AB3640" s="18" t="n">
        <x:f>IF(U3640=0,0,N3640*S3640/U3640)</x:f>
        <x:v>0</x:v>
      </x:c>
      <x:c r="AC3640" s="18" t="n">
        <x:f>IF(U3640=0,0,P3640*S3640/U3640)</x:f>
        <x:v>0</x:v>
      </x:c>
      <x:c r="AD3640" s="18" t="n">
        <x:f>MAX(AB3640,AC3640*'01 Controls'!$E$14)</x:f>
        <x:v>0</x:v>
      </x:c>
      <x:c r="AE3640" s="18" t="n">
        <x:f>IF(U3640=0,0,N3640*T3640/U3640)</x:f>
        <x:v>0</x:v>
      </x:c>
      <x:c r="AF3640" s="18" t="n">
        <x:f>IF(U3640=0,0,P3640*T3640/U3640)</x:f>
        <x:v>0</x:v>
      </x:c>
      <x:c r="AG3640" s="18" t="n">
        <x:f>MAX(AE3640,AF3640*'01 Controls'!$E$15)</x:f>
        <x:v>0</x:v>
      </x:c>
      <x:c r="AH3640" s="18" t="n">
        <x:f>SUM(V3640,Y3640,AB3640,AE3640)</x:f>
        <x:v>5467.5</x:v>
      </x:c>
      <x:c r="AI3640" s="18" t="n">
        <x:f>N3640-AH3640</x:f>
        <x:v>0</x:v>
      </x:c>
      <x:c r="AJ3640" s="18" t="n">
        <x:f>V3640*INDEX('07 Mode Capacity'!$P$6:$P$17,MATCH("AIR-"&amp;I3640,'07 Mode Capacity'!$C$6:$C$17,0))</x:f>
        <x:v>0</x:v>
      </x:c>
      <x:c r="AK3640" s="18" t="n">
        <x:f>Y3640*INDEX('07 Mode Capacity'!$P$6:$P$17,MATCH("OCEAN-"&amp;I3640,'07 Mode Capacity'!$C$6:$C$17,0))</x:f>
        <x:v>479.1513617356756</x:v>
      </x:c>
      <x:c r="AL3640" s="18" t="n">
        <x:f>AB3640*INDEX('07 Mode Capacity'!$P$6:$P$17,MATCH("LAND-"&amp;I3640,'07 Mode Capacity'!$C$6:$C$17,0))</x:f>
        <x:v>0</x:v>
      </x:c>
      <x:c r="AM3640" s="18" t="n">
        <x:f>AE3640*INDEX('07 Mode Capacity'!$P$6:$P$17,MATCH("INLAND-"&amp;I3640,'07 Mode Capacity'!$C$6:$C$17,0))</x:f>
        <x:v>0</x:v>
      </x:c>
      <x:c r="AN3640" s="18" t="n">
        <x:f>SUM(AJ3640:AM3640)</x:f>
        <x:v>479.1513617356756</x:v>
      </x:c>
      <x:c r="AO3640" s="17" t="n">
        <x:f>IF(N3640=0,1,AN3640/N3640)</x:f>
        <x:v>0.08763628015284419</x:v>
      </x:c>
      <x:c r="AP3640" s="11" t="str">
        <x:f>IF(AO3640&gt;='01 Controls'!$E$16,"PASS","FAIL")</x:f>
        <x:v>FAIL</x:v>
      </x:c>
      <x:c r="AQ3640" s="11" t="str">
        <x:v>UNQUANTIFIED</x:v>
      </x:c>
      <x:c r="AR3640" s="11" t="str">
        <x:v>Position-class planning record; serial item and receiver open</x:v>
      </x:c>
      <x:c r="AS3640" s="26"/>
      <x:c r="AT3640" s="26"/>
    </x:row>
    <x:row r="3641">
      <x:c r="C3641" s="11" t="str">
        <x:v>G1-L-ROG-ROL-30</x:v>
      </x:c>
      <x:c r="D3641" s="11" t="str">
        <x:v>G1</x:v>
      </x:c>
      <x:c r="E3641" s="11" t="str">
        <x:v>Allied megacity earthquake</x:v>
      </x:c>
      <x:c r="F3641" s="11" t="str">
        <x:v>L-ROG</x:v>
      </x:c>
      <x:c r="G3641" s="11" t="str">
        <x:v>Access and route-opening group</x:v>
      </x:c>
      <x:c r="H3641" s="11" t="str">
        <x:v>ROL-30</x:v>
      </x:c>
      <x:c r="I3641" s="19" t="n">
        <x:v>48</x:v>
      </x:c>
      <x:c r="J3641" s="21" t="n">
        <x:v>10</x:v>
      </x:c>
      <x:c r="K3641" s="18" t="n">
        <x:f>'05 Cargo Register'!K57</x:f>
        <x:v>759.375</x:v>
      </x:c>
      <x:c r="L3641" s="18" t="n">
        <x:f>'05 Cargo Register'!N57</x:f>
        <x:v>32</x:v>
      </x:c>
      <x:c r="M3641" s="18" t="n">
        <x:f>'05 Cargo Register'!O57</x:f>
        <x:v>2040</x:v>
      </x:c>
      <x:c r="N3641" s="18" t="n">
        <x:f>J3641*K3641</x:f>
        <x:v>7593.75</x:v>
      </x:c>
      <x:c r="O3641" s="18" t="n">
        <x:f>J3641*L3641</x:f>
        <x:v>320</x:v>
      </x:c>
      <x:c r="P3641" s="18" t="n">
        <x:f>J3641*M3641</x:f>
        <x:v>20400</x:v>
      </x:c>
      <x:c r="Q3641" s="22" t="n">
        <x:f>'01 Controls'!$E$30*'02 Cargo Classes'!$M$12</x:f>
        <x:v>0</x:v>
      </x:c>
      <x:c r="R3641" s="22" t="n">
        <x:f>'01 Controls'!$F$30*'02 Cargo Classes'!$N$12</x:f>
        <x:v>0.85</x:v>
      </x:c>
      <x:c r="S3641" s="22" t="n">
        <x:f>'01 Controls'!$G$30*'02 Cargo Classes'!$O$12</x:f>
        <x:v>0</x:v>
      </x:c>
      <x:c r="T3641" s="22" t="n">
        <x:f>'01 Controls'!$H$30*'02 Cargo Classes'!$P$12</x:f>
        <x:v>0</x:v>
      </x:c>
      <x:c r="U3641" s="22" t="n">
        <x:f>SUM(Q3641:T3641)</x:f>
        <x:v>0.85</x:v>
      </x:c>
      <x:c r="V3641" s="18" t="n">
        <x:f>IF(U3641=0,0,N3641*Q3641/U3641)</x:f>
        <x:v>0</x:v>
      </x:c>
      <x:c r="W3641" s="18" t="n">
        <x:f>IF(U3641=0,0,P3641*Q3641/U3641)</x:f>
        <x:v>0</x:v>
      </x:c>
      <x:c r="X3641" s="18" t="n">
        <x:f>MAX(V3641,W3641*'01 Controls'!$E$12)</x:f>
        <x:v>0</x:v>
      </x:c>
      <x:c r="Y3641" s="18" t="n">
        <x:f>IF(U3641=0,0,N3641*R3641/U3641)</x:f>
        <x:v>7593.75</x:v>
      </x:c>
      <x:c r="Z3641" s="18" t="n">
        <x:f>IF(U3641=0,0,P3641*R3641/U3641)</x:f>
        <x:v>20400</x:v>
      </x:c>
      <x:c r="AA3641" s="18" t="n">
        <x:f>MAX(Y3641,Z3641*'01 Controls'!$E$13)</x:f>
        <x:v>7593.75</x:v>
      </x:c>
      <x:c r="AB3641" s="18" t="n">
        <x:f>IF(U3641=0,0,N3641*S3641/U3641)</x:f>
        <x:v>0</x:v>
      </x:c>
      <x:c r="AC3641" s="18" t="n">
        <x:f>IF(U3641=0,0,P3641*S3641/U3641)</x:f>
        <x:v>0</x:v>
      </x:c>
      <x:c r="AD3641" s="18" t="n">
        <x:f>MAX(AB3641,AC3641*'01 Controls'!$E$14)</x:f>
        <x:v>0</x:v>
      </x:c>
      <x:c r="AE3641" s="18" t="n">
        <x:f>IF(U3641=0,0,N3641*T3641/U3641)</x:f>
        <x:v>0</x:v>
      </x:c>
      <x:c r="AF3641" s="18" t="n">
        <x:f>IF(U3641=0,0,P3641*T3641/U3641)</x:f>
        <x:v>0</x:v>
      </x:c>
      <x:c r="AG3641" s="18" t="n">
        <x:f>MAX(AE3641,AF3641*'01 Controls'!$E$15)</x:f>
        <x:v>0</x:v>
      </x:c>
      <x:c r="AH3641" s="18" t="n">
        <x:f>SUM(V3641,Y3641,AB3641,AE3641)</x:f>
        <x:v>7593.75</x:v>
      </x:c>
      <x:c r="AI3641" s="18" t="n">
        <x:f>N3641-AH3641</x:f>
        <x:v>0</x:v>
      </x:c>
      <x:c r="AJ3641" s="18" t="n">
        <x:f>V3641*INDEX('07 Mode Capacity'!$P$6:$P$17,MATCH("AIR-"&amp;I3641,'07 Mode Capacity'!$C$6:$C$17,0))</x:f>
        <x:v>0</x:v>
      </x:c>
      <x:c r="AK3641" s="18" t="n">
        <x:f>Y3641*INDEX('07 Mode Capacity'!$P$6:$P$17,MATCH("OCEAN-"&amp;I3641,'07 Mode Capacity'!$C$6:$C$17,0))</x:f>
        <x:v>665.4880024106606</x:v>
      </x:c>
      <x:c r="AL3641" s="18" t="n">
        <x:f>AB3641*INDEX('07 Mode Capacity'!$P$6:$P$17,MATCH("LAND-"&amp;I3641,'07 Mode Capacity'!$C$6:$C$17,0))</x:f>
        <x:v>0</x:v>
      </x:c>
      <x:c r="AM3641" s="18" t="n">
        <x:f>AE3641*INDEX('07 Mode Capacity'!$P$6:$P$17,MATCH("INLAND-"&amp;I3641,'07 Mode Capacity'!$C$6:$C$17,0))</x:f>
        <x:v>0</x:v>
      </x:c>
      <x:c r="AN3641" s="18" t="n">
        <x:f>SUM(AJ3641:AM3641)</x:f>
        <x:v>665.4880024106606</x:v>
      </x:c>
      <x:c r="AO3641" s="17" t="n">
        <x:f>IF(N3641=0,1,AN3641/N3641)</x:f>
        <x:v>0.08763628015284419</x:v>
      </x:c>
      <x:c r="AP3641" s="11" t="str">
        <x:f>IF(AO3641&gt;='01 Controls'!$E$16,"PASS","FAIL")</x:f>
        <x:v>FAIL</x:v>
      </x:c>
      <x:c r="AQ3641" s="11" t="str">
        <x:v>UNQUANTIFIED</x:v>
      </x:c>
      <x:c r="AR3641" s="11" t="str">
        <x:v>Position-class planning record; serial item and receiver open</x:v>
      </x:c>
      <x:c r="AS3641" s="26"/>
      <x:c r="AT3641" s="26"/>
    </x:row>
    <x:row r="3642">
      <x:c r="C3642" s="11" t="str">
        <x:v>G1-L-ROG-LIN-18</x:v>
      </x:c>
      <x:c r="D3642" s="11" t="str">
        <x:v>G1</x:v>
      </x:c>
      <x:c r="E3642" s="11" t="str">
        <x:v>Allied megacity earthquake</x:v>
      </x:c>
      <x:c r="F3642" s="11" t="str">
        <x:v>L-ROG</x:v>
      </x:c>
      <x:c r="G3642" s="11" t="str">
        <x:v>Access and route-opening group</x:v>
      </x:c>
      <x:c r="H3642" s="11" t="str">
        <x:v>LIN-18</x:v>
      </x:c>
      <x:c r="I3642" s="19" t="n">
        <x:v>72</x:v>
      </x:c>
      <x:c r="J3642" s="21" t="n">
        <x:v>10</x:v>
      </x:c>
      <x:c r="K3642" s="18" t="n">
        <x:f>'05 Cargo Register'!K58</x:f>
        <x:v>303.75</x:v>
      </x:c>
      <x:c r="L3642" s="18" t="n">
        <x:f>'05 Cargo Register'!N58</x:f>
        <x:v>22</x:v>
      </x:c>
      <x:c r="M3642" s="18" t="n">
        <x:f>'05 Cargo Register'!O58</x:f>
        <x:v>968</x:v>
      </x:c>
      <x:c r="N3642" s="18" t="n">
        <x:f>J3642*K3642</x:f>
        <x:v>3037.5</x:v>
      </x:c>
      <x:c r="O3642" s="18" t="n">
        <x:f>J3642*L3642</x:f>
        <x:v>220</x:v>
      </x:c>
      <x:c r="P3642" s="18" t="n">
        <x:f>J3642*M3642</x:f>
        <x:v>9680</x:v>
      </x:c>
      <x:c r="Q3642" s="22" t="n">
        <x:f>'01 Controls'!$E$30*'02 Cargo Classes'!$M$13</x:f>
        <x:v>0</x:v>
      </x:c>
      <x:c r="R3642" s="22" t="n">
        <x:f>'01 Controls'!$F$30*'02 Cargo Classes'!$N$13</x:f>
        <x:v>1.02</x:v>
      </x:c>
      <x:c r="S3642" s="22" t="n">
        <x:f>'01 Controls'!$G$30*'02 Cargo Classes'!$O$13</x:f>
        <x:v>0</x:v>
      </x:c>
      <x:c r="T3642" s="22" t="n">
        <x:f>'01 Controls'!$H$30*'02 Cargo Classes'!$P$13</x:f>
        <x:v>0</x:v>
      </x:c>
      <x:c r="U3642" s="22" t="n">
        <x:f>SUM(Q3642:T3642)</x:f>
        <x:v>1.02</x:v>
      </x:c>
      <x:c r="V3642" s="18" t="n">
        <x:f>IF(U3642=0,0,N3642*Q3642/U3642)</x:f>
        <x:v>0</x:v>
      </x:c>
      <x:c r="W3642" s="18" t="n">
        <x:f>IF(U3642=0,0,P3642*Q3642/U3642)</x:f>
        <x:v>0</x:v>
      </x:c>
      <x:c r="X3642" s="18" t="n">
        <x:f>MAX(V3642,W3642*'01 Controls'!$E$12)</x:f>
        <x:v>0</x:v>
      </x:c>
      <x:c r="Y3642" s="18" t="n">
        <x:f>IF(U3642=0,0,N3642*R3642/U3642)</x:f>
        <x:v>3037.5</x:v>
      </x:c>
      <x:c r="Z3642" s="18" t="n">
        <x:f>IF(U3642=0,0,P3642*R3642/U3642)</x:f>
        <x:v>9680</x:v>
      </x:c>
      <x:c r="AA3642" s="18" t="n">
        <x:f>MAX(Y3642,Z3642*'01 Controls'!$E$13)</x:f>
        <x:v>3037.5</x:v>
      </x:c>
      <x:c r="AB3642" s="18" t="n">
        <x:f>IF(U3642=0,0,N3642*S3642/U3642)</x:f>
        <x:v>0</x:v>
      </x:c>
      <x:c r="AC3642" s="18" t="n">
        <x:f>IF(U3642=0,0,P3642*S3642/U3642)</x:f>
        <x:v>0</x:v>
      </x:c>
      <x:c r="AD3642" s="18" t="n">
        <x:f>MAX(AB3642,AC3642*'01 Controls'!$E$14)</x:f>
        <x:v>0</x:v>
      </x:c>
      <x:c r="AE3642" s="18" t="n">
        <x:f>IF(U3642=0,0,N3642*T3642/U3642)</x:f>
        <x:v>0</x:v>
      </x:c>
      <x:c r="AF3642" s="18" t="n">
        <x:f>IF(U3642=0,0,P3642*T3642/U3642)</x:f>
        <x:v>0</x:v>
      </x:c>
      <x:c r="AG3642" s="18" t="n">
        <x:f>MAX(AE3642,AF3642*'01 Controls'!$E$15)</x:f>
        <x:v>0</x:v>
      </x:c>
      <x:c r="AH3642" s="18" t="n">
        <x:f>SUM(V3642,Y3642,AB3642,AE3642)</x:f>
        <x:v>3037.5</x:v>
      </x:c>
      <x:c r="AI3642" s="18" t="n">
        <x:f>N3642-AH3642</x:f>
        <x:v>0</x:v>
      </x:c>
      <x:c r="AJ3642" s="18" t="n">
        <x:f>V3642*INDEX('07 Mode Capacity'!$P$6:$P$17,MATCH("AIR-"&amp;I3642,'07 Mode Capacity'!$C$6:$C$17,0))</x:f>
        <x:v>0</x:v>
      </x:c>
      <x:c r="AK3642" s="18" t="n">
        <x:f>Y3642*INDEX('07 Mode Capacity'!$P$6:$P$17,MATCH("OCEAN-"&amp;I3642,'07 Mode Capacity'!$C$6:$C$17,0))</x:f>
        <x:v>2377.6577335172396</x:v>
      </x:c>
      <x:c r="AL3642" s="18" t="n">
        <x:f>AB3642*INDEX('07 Mode Capacity'!$P$6:$P$17,MATCH("LAND-"&amp;I3642,'07 Mode Capacity'!$C$6:$C$17,0))</x:f>
        <x:v>0</x:v>
      </x:c>
      <x:c r="AM3642" s="18" t="n">
        <x:f>AE3642*INDEX('07 Mode Capacity'!$P$6:$P$17,MATCH("INLAND-"&amp;I3642,'07 Mode Capacity'!$C$6:$C$17,0))</x:f>
        <x:v>0</x:v>
      </x:c>
      <x:c r="AN3642" s="18" t="n">
        <x:f>SUM(AJ3642:AM3642)</x:f>
        <x:v>2377.6577335172396</x:v>
      </x:c>
      <x:c r="AO3642" s="17" t="n">
        <x:f>IF(N3642=0,1,AN3642/N3642)</x:f>
        <x:v>0.7827679781126715</x:v>
      </x:c>
      <x:c r="AP3642" s="11" t="str">
        <x:f>IF(AO3642&gt;='01 Controls'!$E$16,"PASS","FAIL")</x:f>
        <x:v>FAIL</x:v>
      </x:c>
      <x:c r="AQ3642" s="11" t="str">
        <x:v>UNQUANTIFIED</x:v>
      </x:c>
      <x:c r="AR3642" s="11" t="str">
        <x:v>Position-class planning record; serial item and receiver open</x:v>
      </x:c>
      <x:c r="AS3642" s="26"/>
      <x:c r="AT3642" s="26"/>
    </x:row>
    <x:row r="3643">
      <x:c r="C3643" s="11" t="str">
        <x:v>G1-L-ROG-BLK-08</x:v>
      </x:c>
      <x:c r="D3643" s="11" t="str">
        <x:v>G1</x:v>
      </x:c>
      <x:c r="E3643" s="11" t="str">
        <x:v>Allied megacity earthquake</x:v>
      </x:c>
      <x:c r="F3643" s="11" t="str">
        <x:v>L-ROG</x:v>
      </x:c>
      <x:c r="G3643" s="11" t="str">
        <x:v>Access and route-opening group</x:v>
      </x:c>
      <x:c r="H3643" s="11" t="str">
        <x:v>BLK-08</x:v>
      </x:c>
      <x:c r="I3643" s="19" t="n">
        <x:v>48</x:v>
      </x:c>
      <x:c r="J3643" s="21" t="n">
        <x:v>10</x:v>
      </x:c>
      <x:c r="K3643" s="18" t="n">
        <x:f>'05 Cargo Register'!K59</x:f>
        <x:v>121.5</x:v>
      </x:c>
      <x:c r="L3643" s="18" t="n">
        <x:f>'05 Cargo Register'!N59</x:f>
        <x:v>19</x:v>
      </x:c>
      <x:c r="M3643" s="18" t="n">
        <x:f>'05 Cargo Register'!O59</x:f>
        <x:v>969</x:v>
      </x:c>
      <x:c r="N3643" s="18" t="n">
        <x:f>J3643*K3643</x:f>
        <x:v>1215</x:v>
      </x:c>
      <x:c r="O3643" s="18" t="n">
        <x:f>J3643*L3643</x:f>
        <x:v>190</x:v>
      </x:c>
      <x:c r="P3643" s="18" t="n">
        <x:f>J3643*M3643</x:f>
        <x:v>9690</x:v>
      </x:c>
      <x:c r="Q3643" s="22" t="n">
        <x:f>'01 Controls'!$E$30*'02 Cargo Classes'!$M$14</x:f>
        <x:v>0.15</x:v>
      </x:c>
      <x:c r="R3643" s="22" t="n">
        <x:f>'01 Controls'!$F$30*'02 Cargo Classes'!$N$14</x:f>
        <x:v>0.68</x:v>
      </x:c>
      <x:c r="S3643" s="22" t="n">
        <x:f>'01 Controls'!$G$30*'02 Cargo Classes'!$O$14</x:f>
        <x:v>0</x:v>
      </x:c>
      <x:c r="T3643" s="22" t="n">
        <x:f>'01 Controls'!$H$30*'02 Cargo Classes'!$P$14</x:f>
        <x:v>0</x:v>
      </x:c>
      <x:c r="U3643" s="22" t="n">
        <x:f>SUM(Q3643:T3643)</x:f>
        <x:v>0.8300000000000001</x:v>
      </x:c>
      <x:c r="V3643" s="18" t="n">
        <x:f>IF(U3643=0,0,N3643*Q3643/U3643)</x:f>
        <x:v>219.57831325301203</x:v>
      </x:c>
      <x:c r="W3643" s="18" t="n">
        <x:f>IF(U3643=0,0,P3643*Q3643/U3643)</x:f>
        <x:v>1751.2048192771083</x:v>
      </x:c>
      <x:c r="X3643" s="18" t="n">
        <x:f>MAX(V3643,W3643*'01 Controls'!$E$12)</x:f>
        <x:v>437.8012048192771</x:v>
      </x:c>
      <x:c r="Y3643" s="18" t="n">
        <x:f>IF(U3643=0,0,N3643*R3643/U3643)</x:f>
        <x:v>995.4216867469879</x:v>
      </x:c>
      <x:c r="Z3643" s="18" t="n">
        <x:f>IF(U3643=0,0,P3643*R3643/U3643)</x:f>
        <x:v>7938.795180722892</x:v>
      </x:c>
      <x:c r="AA3643" s="18" t="n">
        <x:f>MAX(Y3643,Z3643*'01 Controls'!$E$13)</x:f>
        <x:v>1190.8192771084337</x:v>
      </x:c>
      <x:c r="AB3643" s="18" t="n">
        <x:f>IF(U3643=0,0,N3643*S3643/U3643)</x:f>
        <x:v>0</x:v>
      </x:c>
      <x:c r="AC3643" s="18" t="n">
        <x:f>IF(U3643=0,0,P3643*S3643/U3643)</x:f>
        <x:v>0</x:v>
      </x:c>
      <x:c r="AD3643" s="18" t="n">
        <x:f>MAX(AB3643,AC3643*'01 Controls'!$E$14)</x:f>
        <x:v>0</x:v>
      </x:c>
      <x:c r="AE3643" s="18" t="n">
        <x:f>IF(U3643=0,0,N3643*T3643/U3643)</x:f>
        <x:v>0</x:v>
      </x:c>
      <x:c r="AF3643" s="18" t="n">
        <x:f>IF(U3643=0,0,P3643*T3643/U3643)</x:f>
        <x:v>0</x:v>
      </x:c>
      <x:c r="AG3643" s="18" t="n">
        <x:f>MAX(AE3643,AF3643*'01 Controls'!$E$15)</x:f>
        <x:v>0</x:v>
      </x:c>
      <x:c r="AH3643" s="18" t="n">
        <x:f>SUM(V3643,Y3643,AB3643,AE3643)</x:f>
        <x:v>1215</x:v>
      </x:c>
      <x:c r="AI3643" s="18" t="n">
        <x:f>N3643-AH3643</x:f>
        <x:v>0</x:v>
      </x:c>
      <x:c r="AJ3643" s="18" t="n">
        <x:f>V3643*INDEX('07 Mode Capacity'!$P$6:$P$17,MATCH("AIR-"&amp;I3643,'07 Mode Capacity'!$C$6:$C$17,0))</x:f>
        <x:v>61.555630991835635</x:v>
      </x:c>
      <x:c r="AK3643" s="18" t="n">
        <x:f>Y3643*INDEX('07 Mode Capacity'!$P$6:$P$17,MATCH("OCEAN-"&amp;I3643,'07 Mode Capacity'!$C$6:$C$17,0))</x:f>
        <x:v>87.23505380997575</x:v>
      </x:c>
      <x:c r="AL3643" s="18" t="n">
        <x:f>AB3643*INDEX('07 Mode Capacity'!$P$6:$P$17,MATCH("LAND-"&amp;I3643,'07 Mode Capacity'!$C$6:$C$17,0))</x:f>
        <x:v>0</x:v>
      </x:c>
      <x:c r="AM3643" s="18" t="n">
        <x:f>AE3643*INDEX('07 Mode Capacity'!$P$6:$P$17,MATCH("INLAND-"&amp;I3643,'07 Mode Capacity'!$C$6:$C$17,0))</x:f>
        <x:v>0</x:v>
      </x:c>
      <x:c r="AN3643" s="18" t="n">
        <x:f>SUM(AJ3643:AM3643)</x:f>
        <x:v>148.79068480181138</x:v>
      </x:c>
      <x:c r="AO3643" s="17" t="n">
        <x:f>IF(N3643=0,1,AN3643/N3643)</x:f>
        <x:v>0.12246146897268427</x:v>
      </x:c>
      <x:c r="AP3643" s="11" t="str">
        <x:f>IF(AO3643&gt;='01 Controls'!$E$16,"PASS","FAIL")</x:f>
        <x:v>FAIL</x:v>
      </x:c>
      <x:c r="AQ3643" s="11" t="str">
        <x:v>UNQUANTIFIED</x:v>
      </x:c>
      <x:c r="AR3643" s="11" t="str">
        <x:v>Position-class planning record; serial item and receiver open</x:v>
      </x:c>
      <x:c r="AS3643" s="26"/>
      <x:c r="AT3643" s="26"/>
    </x:row>
    <x:row r="3644">
      <x:c r="C3644" s="11" t="str">
        <x:v>G1-L-ROG-OOG-80</x:v>
      </x:c>
      <x:c r="D3644" s="11" t="str">
        <x:v>G1</x:v>
      </x:c>
      <x:c r="E3644" s="11" t="str">
        <x:v>Allied megacity earthquake</x:v>
      </x:c>
      <x:c r="F3644" s="11" t="str">
        <x:v>L-ROG</x:v>
      </x:c>
      <x:c r="G3644" s="11" t="str">
        <x:v>Access and route-opening group</x:v>
      </x:c>
      <x:c r="H3644" s="11" t="str">
        <x:v>OOG-80</x:v>
      </x:c>
      <x:c r="I3644" s="19" t="n">
        <x:v>72</x:v>
      </x:c>
      <x:c r="J3644" s="21" t="n">
        <x:v>10</x:v>
      </x:c>
      <x:c r="K3644" s="18" t="n">
        <x:f>'05 Cargo Register'!K60</x:f>
        <x:v>303.75</x:v>
      </x:c>
      <x:c r="L3644" s="18" t="n">
        <x:f>'05 Cargo Register'!N60</x:f>
        <x:v>6</x:v>
      </x:c>
      <x:c r="M3644" s="18" t="n">
        <x:f>'05 Cargo Register'!O60</x:f>
        <x:v>1056</x:v>
      </x:c>
      <x:c r="N3644" s="18" t="n">
        <x:f>J3644*K3644</x:f>
        <x:v>3037.5</x:v>
      </x:c>
      <x:c r="O3644" s="18" t="n">
        <x:f>J3644*L3644</x:f>
        <x:v>60</x:v>
      </x:c>
      <x:c r="P3644" s="18" t="n">
        <x:f>J3644*M3644</x:f>
        <x:v>10560</x:v>
      </x:c>
      <x:c r="Q3644" s="22" t="n">
        <x:f>'01 Controls'!$E$30*'02 Cargo Classes'!$M$15</x:f>
        <x:v>0</x:v>
      </x:c>
      <x:c r="R3644" s="22" t="n">
        <x:f>'01 Controls'!$F$30*'02 Cargo Classes'!$N$15</x:f>
        <x:v>1.7</x:v>
      </x:c>
      <x:c r="S3644" s="22" t="n">
        <x:f>'01 Controls'!$G$30*'02 Cargo Classes'!$O$15</x:f>
        <x:v>0</x:v>
      </x:c>
      <x:c r="T3644" s="22" t="n">
        <x:f>'01 Controls'!$H$30*'02 Cargo Classes'!$P$15</x:f>
        <x:v>0</x:v>
      </x:c>
      <x:c r="U3644" s="22" t="n">
        <x:f>SUM(Q3644:T3644)</x:f>
        <x:v>1.7</x:v>
      </x:c>
      <x:c r="V3644" s="18" t="n">
        <x:f>IF(U3644=0,0,N3644*Q3644/U3644)</x:f>
        <x:v>0</x:v>
      </x:c>
      <x:c r="W3644" s="18" t="n">
        <x:f>IF(U3644=0,0,P3644*Q3644/U3644)</x:f>
        <x:v>0</x:v>
      </x:c>
      <x:c r="X3644" s="18" t="n">
        <x:f>MAX(V3644,W3644*'01 Controls'!$E$12)</x:f>
        <x:v>0</x:v>
      </x:c>
      <x:c r="Y3644" s="18" t="n">
        <x:f>IF(U3644=0,0,N3644*R3644/U3644)</x:f>
        <x:v>3037.5</x:v>
      </x:c>
      <x:c r="Z3644" s="18" t="n">
        <x:f>IF(U3644=0,0,P3644*R3644/U3644)</x:f>
        <x:v>10560</x:v>
      </x:c>
      <x:c r="AA3644" s="18" t="n">
        <x:f>MAX(Y3644,Z3644*'01 Controls'!$E$13)</x:f>
        <x:v>3037.5</x:v>
      </x:c>
      <x:c r="AB3644" s="18" t="n">
        <x:f>IF(U3644=0,0,N3644*S3644/U3644)</x:f>
        <x:v>0</x:v>
      </x:c>
      <x:c r="AC3644" s="18" t="n">
        <x:f>IF(U3644=0,0,P3644*S3644/U3644)</x:f>
        <x:v>0</x:v>
      </x:c>
      <x:c r="AD3644" s="18" t="n">
        <x:f>MAX(AB3644,AC3644*'01 Controls'!$E$14)</x:f>
        <x:v>0</x:v>
      </x:c>
      <x:c r="AE3644" s="18" t="n">
        <x:f>IF(U3644=0,0,N3644*T3644/U3644)</x:f>
        <x:v>0</x:v>
      </x:c>
      <x:c r="AF3644" s="18" t="n">
        <x:f>IF(U3644=0,0,P3644*T3644/U3644)</x:f>
        <x:v>0</x:v>
      </x:c>
      <x:c r="AG3644" s="18" t="n">
        <x:f>MAX(AE3644,AF3644*'01 Controls'!$E$15)</x:f>
        <x:v>0</x:v>
      </x:c>
      <x:c r="AH3644" s="18" t="n">
        <x:f>SUM(V3644,Y3644,AB3644,AE3644)</x:f>
        <x:v>3037.5</x:v>
      </x:c>
      <x:c r="AI3644" s="18" t="n">
        <x:f>N3644-AH3644</x:f>
        <x:v>0</x:v>
      </x:c>
      <x:c r="AJ3644" s="18" t="n">
        <x:f>V3644*INDEX('07 Mode Capacity'!$P$6:$P$17,MATCH("AIR-"&amp;I3644,'07 Mode Capacity'!$C$6:$C$17,0))</x:f>
        <x:v>0</x:v>
      </x:c>
      <x:c r="AK3644" s="18" t="n">
        <x:f>Y3644*INDEX('07 Mode Capacity'!$P$6:$P$17,MATCH("OCEAN-"&amp;I3644,'07 Mode Capacity'!$C$6:$C$17,0))</x:f>
        <x:v>2377.6577335172396</x:v>
      </x:c>
      <x:c r="AL3644" s="18" t="n">
        <x:f>AB3644*INDEX('07 Mode Capacity'!$P$6:$P$17,MATCH("LAND-"&amp;I3644,'07 Mode Capacity'!$C$6:$C$17,0))</x:f>
        <x:v>0</x:v>
      </x:c>
      <x:c r="AM3644" s="18" t="n">
        <x:f>AE3644*INDEX('07 Mode Capacity'!$P$6:$P$17,MATCH("INLAND-"&amp;I3644,'07 Mode Capacity'!$C$6:$C$17,0))</x:f>
        <x:v>0</x:v>
      </x:c>
      <x:c r="AN3644" s="18" t="n">
        <x:f>SUM(AJ3644:AM3644)</x:f>
        <x:v>2377.6577335172396</x:v>
      </x:c>
      <x:c r="AO3644" s="17" t="n">
        <x:f>IF(N3644=0,1,AN3644/N3644)</x:f>
        <x:v>0.7827679781126715</x:v>
      </x:c>
      <x:c r="AP3644" s="11" t="str">
        <x:f>IF(AO3644&gt;='01 Controls'!$E$16,"PASS","FAIL")</x:f>
        <x:v>FAIL</x:v>
      </x:c>
      <x:c r="AQ3644" s="11" t="str">
        <x:v>UNQUANTIFIED</x:v>
      </x:c>
      <x:c r="AR3644" s="11" t="str">
        <x:v>Position-class planning record; serial item and receiver open</x:v>
      </x:c>
      <x:c r="AS3644" s="26"/>
      <x:c r="AT3644" s="26"/>
    </x:row>
    <x:row r="3645">
      <x:c r="C3645" s="11" t="str">
        <x:v>G1-L-HCG-APL-45</x:v>
      </x:c>
      <x:c r="D3645" s="11" t="str">
        <x:v>G1</x:v>
      </x:c>
      <x:c r="E3645" s="11" t="str">
        <x:v>Allied megacity earthquake</x:v>
      </x:c>
      <x:c r="F3645" s="11" t="str">
        <x:v>L-HCG</x:v>
      </x:c>
      <x:c r="G3645" s="11" t="str">
        <x:v>Flood and hydraulic-control group</x:v>
      </x:c>
      <x:c r="H3645" s="11" t="str">
        <x:v>APL-45</x:v>
      </x:c>
      <x:c r="I3645" s="19" t="n">
        <x:v>24</x:v>
      </x:c>
      <x:c r="J3645" s="21" t="n">
        <x:v>4</x:v>
      </x:c>
      <x:c r="K3645" s="18" t="n">
        <x:f>'05 Cargo Register'!K61</x:f>
        <x:v>91.125</x:v>
      </x:c>
      <x:c r="L3645" s="18" t="n">
        <x:f>'05 Cargo Register'!N61</x:f>
        <x:v>24</x:v>
      </x:c>
      <x:c r="M3645" s="18" t="n">
        <x:f>'05 Cargo Register'!O61</x:f>
        <x:v>180</x:v>
      </x:c>
      <x:c r="N3645" s="18" t="n">
        <x:f>J3645*K3645</x:f>
        <x:v>364.5</x:v>
      </x:c>
      <x:c r="O3645" s="18" t="n">
        <x:f>J3645*L3645</x:f>
        <x:v>96</x:v>
      </x:c>
      <x:c r="P3645" s="18" t="n">
        <x:f>J3645*M3645</x:f>
        <x:v>720</x:v>
      </x:c>
      <x:c r="Q3645" s="22" t="n">
        <x:f>'01 Controls'!$E$30*'02 Cargo Classes'!$M$6</x:f>
        <x:v>0.44999999999999996</x:v>
      </x:c>
      <x:c r="R3645" s="22" t="n">
        <x:f>'01 Controls'!$F$30*'02 Cargo Classes'!$N$6</x:f>
        <x:v>0.34</x:v>
      </x:c>
      <x:c r="S3645" s="22" t="n">
        <x:f>'01 Controls'!$G$30*'02 Cargo Classes'!$O$6</x:f>
        <x:v>0</x:v>
      </x:c>
      <x:c r="T3645" s="22" t="n">
        <x:f>'01 Controls'!$H$30*'02 Cargo Classes'!$P$6</x:f>
        <x:v>0</x:v>
      </x:c>
      <x:c r="U3645" s="22" t="n">
        <x:f>SUM(Q3645:T3645)</x:f>
        <x:v>0.79</x:v>
      </x:c>
      <x:c r="V3645" s="18" t="n">
        <x:f>IF(U3645=0,0,N3645*Q3645/U3645)</x:f>
        <x:v>207.62658227848098</x:v>
      </x:c>
      <x:c r="W3645" s="18" t="n">
        <x:f>IF(U3645=0,0,P3645*Q3645/U3645)</x:f>
        <x:v>410.1265822784809</x:v>
      </x:c>
      <x:c r="X3645" s="18" t="n">
        <x:f>MAX(V3645,W3645*'01 Controls'!$E$12)</x:f>
        <x:v>207.62658227848098</x:v>
      </x:c>
      <x:c r="Y3645" s="18" t="n">
        <x:f>IF(U3645=0,0,N3645*R3645/U3645)</x:f>
        <x:v>156.873417721519</x:v>
      </x:c>
      <x:c r="Z3645" s="18" t="n">
        <x:f>IF(U3645=0,0,P3645*R3645/U3645)</x:f>
        <x:v>309.873417721519</x:v>
      </x:c>
      <x:c r="AA3645" s="18" t="n">
        <x:f>MAX(Y3645,Z3645*'01 Controls'!$E$13)</x:f>
        <x:v>156.873417721519</x:v>
      </x:c>
      <x:c r="AB3645" s="18" t="n">
        <x:f>IF(U3645=0,0,N3645*S3645/U3645)</x:f>
        <x:v>0</x:v>
      </x:c>
      <x:c r="AC3645" s="18" t="n">
        <x:f>IF(U3645=0,0,P3645*S3645/U3645)</x:f>
        <x:v>0</x:v>
      </x:c>
      <x:c r="AD3645" s="18" t="n">
        <x:f>MAX(AB3645,AC3645*'01 Controls'!$E$14)</x:f>
        <x:v>0</x:v>
      </x:c>
      <x:c r="AE3645" s="18" t="n">
        <x:f>IF(U3645=0,0,N3645*T3645/U3645)</x:f>
        <x:v>0</x:v>
      </x:c>
      <x:c r="AF3645" s="18" t="n">
        <x:f>IF(U3645=0,0,P3645*T3645/U3645)</x:f>
        <x:v>0</x:v>
      </x:c>
      <x:c r="AG3645" s="18" t="n">
        <x:f>MAX(AE3645,AF3645*'01 Controls'!$E$15)</x:f>
        <x:v>0</x:v>
      </x:c>
      <x:c r="AH3645" s="18" t="n">
        <x:f>SUM(V3645,Y3645,AB3645,AE3645)</x:f>
        <x:v>364.5</x:v>
      </x:c>
      <x:c r="AI3645" s="18" t="n">
        <x:f>N3645-AH3645</x:f>
        <x:v>0</x:v>
      </x:c>
      <x:c r="AJ3645" s="18" t="n">
        <x:f>V3645*INDEX('07 Mode Capacity'!$P$6:$P$17,MATCH("AIR-"&amp;I3645,'07 Mode Capacity'!$C$6:$C$17,0))</x:f>
        <x:v>42.13035440160831</x:v>
      </x:c>
      <x:c r="AK3645" s="18" t="n">
        <x:f>Y3645*INDEX('07 Mode Capacity'!$P$6:$P$17,MATCH("OCEAN-"&amp;I3645,'07 Mode Capacity'!$C$6:$C$17,0))</x:f>
        <x:v>23.544982091924656</x:v>
      </x:c>
      <x:c r="AL3645" s="18" t="n">
        <x:f>AB3645*INDEX('07 Mode Capacity'!$P$6:$P$17,MATCH("LAND-"&amp;I3645,'07 Mode Capacity'!$C$6:$C$17,0))</x:f>
        <x:v>0</x:v>
      </x:c>
      <x:c r="AM3645" s="18" t="n">
        <x:f>AE3645*INDEX('07 Mode Capacity'!$P$6:$P$17,MATCH("INLAND-"&amp;I3645,'07 Mode Capacity'!$C$6:$C$17,0))</x:f>
        <x:v>0</x:v>
      </x:c>
      <x:c r="AN3645" s="18" t="n">
        <x:f>SUM(AJ3645:AM3645)</x:f>
        <x:v>65.67533649353297</x:v>
      </x:c>
      <x:c r="AO3645" s="17" t="n">
        <x:f>IF(N3645=0,1,AN3645/N3645)</x:f>
        <x:v>0.18017924963932228</x:v>
      </x:c>
      <x:c r="AP3645" s="11" t="str">
        <x:f>IF(AO3645&gt;='01 Controls'!$E$16,"PASS","FAIL")</x:f>
        <x:v>FAIL</x:v>
      </x:c>
      <x:c r="AQ3645" s="11" t="str">
        <x:v>UNQUANTIFIED</x:v>
      </x:c>
      <x:c r="AR3645" s="11" t="str">
        <x:v>Position-class planning record; serial item and receiver open</x:v>
      </x:c>
      <x:c r="AS3645" s="26"/>
      <x:c r="AT3645" s="26"/>
    </x:row>
    <x:row r="3646">
      <x:c r="C3646" s="11" t="str">
        <x:v>G1-L-HCG-ISO-18</x:v>
      </x:c>
      <x:c r="D3646" s="11" t="str">
        <x:v>G1</x:v>
      </x:c>
      <x:c r="E3646" s="11" t="str">
        <x:v>Allied megacity earthquake</x:v>
      </x:c>
      <x:c r="F3646" s="11" t="str">
        <x:v>L-HCG</x:v>
      </x:c>
      <x:c r="G3646" s="11" t="str">
        <x:v>Flood and hydraulic-control group</x:v>
      </x:c>
      <x:c r="H3646" s="11" t="str">
        <x:v>ISO-18</x:v>
      </x:c>
      <x:c r="I3646" s="19" t="n">
        <x:v>48</x:v>
      </x:c>
      <x:c r="J3646" s="21" t="n">
        <x:v>4</x:v>
      </x:c>
      <x:c r="K3646" s="18" t="n">
        <x:f>'05 Cargo Register'!K62</x:f>
        <x:v>364.5</x:v>
      </x:c>
      <x:c r="L3646" s="18" t="n">
        <x:f>'05 Cargo Register'!N62</x:f>
        <x:v>24</x:v>
      </x:c>
      <x:c r="M3646" s="18" t="n">
        <x:f>'05 Cargo Register'!O62</x:f>
        <x:v>633.6</x:v>
      </x:c>
      <x:c r="N3646" s="18" t="n">
        <x:f>J3646*K3646</x:f>
        <x:v>1458</x:v>
      </x:c>
      <x:c r="O3646" s="18" t="n">
        <x:f>J3646*L3646</x:f>
        <x:v>96</x:v>
      </x:c>
      <x:c r="P3646" s="18" t="n">
        <x:f>J3646*M3646</x:f>
        <x:v>2534.4</x:v>
      </x:c>
      <x:c r="Q3646" s="22" t="n">
        <x:f>'01 Controls'!$E$30*'02 Cargo Classes'!$M$7</x:f>
        <x:v>0.03</x:v>
      </x:c>
      <x:c r="R3646" s="22" t="n">
        <x:f>'01 Controls'!$F$30*'02 Cargo Classes'!$N$7</x:f>
        <x:v>0.85</x:v>
      </x:c>
      <x:c r="S3646" s="22" t="n">
        <x:f>'01 Controls'!$G$30*'02 Cargo Classes'!$O$7</x:f>
        <x:v>0</x:v>
      </x:c>
      <x:c r="T3646" s="22" t="n">
        <x:f>'01 Controls'!$H$30*'02 Cargo Classes'!$P$7</x:f>
        <x:v>0</x:v>
      </x:c>
      <x:c r="U3646" s="22" t="n">
        <x:f>SUM(Q3646:T3646)</x:f>
        <x:v>0.88</x:v>
      </x:c>
      <x:c r="V3646" s="18" t="n">
        <x:f>IF(U3646=0,0,N3646*Q3646/U3646)</x:f>
        <x:v>49.704545454545446</x:v>
      </x:c>
      <x:c r="W3646" s="18" t="n">
        <x:f>IF(U3646=0,0,P3646*Q3646/U3646)</x:f>
        <x:v>86.39999999999999</x:v>
      </x:c>
      <x:c r="X3646" s="18" t="n">
        <x:f>MAX(V3646,W3646*'01 Controls'!$E$12)</x:f>
        <x:v>49.704545454545446</x:v>
      </x:c>
      <x:c r="Y3646" s="18" t="n">
        <x:f>IF(U3646=0,0,N3646*R3646/U3646)</x:f>
        <x:v>1408.2954545454545</x:v>
      </x:c>
      <x:c r="Z3646" s="18" t="n">
        <x:f>IF(U3646=0,0,P3646*R3646/U3646)</x:f>
        <x:v>2448.0000000000005</x:v>
      </x:c>
      <x:c r="AA3646" s="18" t="n">
        <x:f>MAX(Y3646,Z3646*'01 Controls'!$E$13)</x:f>
        <x:v>1408.2954545454545</x:v>
      </x:c>
      <x:c r="AB3646" s="18" t="n">
        <x:f>IF(U3646=0,0,N3646*S3646/U3646)</x:f>
        <x:v>0</x:v>
      </x:c>
      <x:c r="AC3646" s="18" t="n">
        <x:f>IF(U3646=0,0,P3646*S3646/U3646)</x:f>
        <x:v>0</x:v>
      </x:c>
      <x:c r="AD3646" s="18" t="n">
        <x:f>MAX(AB3646,AC3646*'01 Controls'!$E$14)</x:f>
        <x:v>0</x:v>
      </x:c>
      <x:c r="AE3646" s="18" t="n">
        <x:f>IF(U3646=0,0,N3646*T3646/U3646)</x:f>
        <x:v>0</x:v>
      </x:c>
      <x:c r="AF3646" s="18" t="n">
        <x:f>IF(U3646=0,0,P3646*T3646/U3646)</x:f>
        <x:v>0</x:v>
      </x:c>
      <x:c r="AG3646" s="18" t="n">
        <x:f>MAX(AE3646,AF3646*'01 Controls'!$E$15)</x:f>
        <x:v>0</x:v>
      </x:c>
      <x:c r="AH3646" s="18" t="n">
        <x:f>SUM(V3646,Y3646,AB3646,AE3646)</x:f>
        <x:v>1458</x:v>
      </x:c>
      <x:c r="AI3646" s="18" t="n">
        <x:f>N3646-AH3646</x:f>
        <x:v>0</x:v>
      </x:c>
      <x:c r="AJ3646" s="18" t="n">
        <x:f>V3646*INDEX('07 Mode Capacity'!$P$6:$P$17,MATCH("AIR-"&amp;I3646,'07 Mode Capacity'!$C$6:$C$17,0))</x:f>
        <x:v>13.933956469970065</x:v>
      </x:c>
      <x:c r="AK3646" s="18" t="n">
        <x:f>Y3646*INDEX('07 Mode Capacity'!$P$6:$P$17,MATCH("OCEAN-"&amp;I3646,'07 Mode Capacity'!$C$6:$C$17,0))</x:f>
        <x:v>123.41777499252251</x:v>
      </x:c>
      <x:c r="AL3646" s="18" t="n">
        <x:f>AB3646*INDEX('07 Mode Capacity'!$P$6:$P$17,MATCH("LAND-"&amp;I3646,'07 Mode Capacity'!$C$6:$C$17,0))</x:f>
        <x:v>0</x:v>
      </x:c>
      <x:c r="AM3646" s="18" t="n">
        <x:f>AE3646*INDEX('07 Mode Capacity'!$P$6:$P$17,MATCH("INLAND-"&amp;I3646,'07 Mode Capacity'!$C$6:$C$17,0))</x:f>
        <x:v>0</x:v>
      </x:c>
      <x:c r="AN3646" s="18" t="n">
        <x:f>SUM(AJ3646:AM3646)</x:f>
        <x:v>137.35173146249258</x:v>
      </x:c>
      <x:c r="AO3646" s="17" t="n">
        <x:f>IF(N3646=0,1,AN3646/N3646)</x:f>
        <x:v>0.09420557713476857</x:v>
      </x:c>
      <x:c r="AP3646" s="11" t="str">
        <x:f>IF(AO3646&gt;='01 Controls'!$E$16,"PASS","FAIL")</x:f>
        <x:v>FAIL</x:v>
      </x:c>
      <x:c r="AQ3646" s="11" t="str">
        <x:v>UNQUANTIFIED</x:v>
      </x:c>
      <x:c r="AR3646" s="11" t="str">
        <x:v>Position-class planning record; serial item and receiver open</x:v>
      </x:c>
      <x:c r="AS3646" s="26"/>
      <x:c r="AT3646" s="26"/>
    </x:row>
    <x:row r="3647">
      <x:c r="C3647" s="11" t="str">
        <x:v>G1-L-HCG-COL-12</x:v>
      </x:c>
      <x:c r="D3647" s="11" t="str">
        <x:v>G1</x:v>
      </x:c>
      <x:c r="E3647" s="11" t="str">
        <x:v>Allied megacity earthquake</x:v>
      </x:c>
      <x:c r="F3647" s="11" t="str">
        <x:v>L-HCG</x:v>
      </x:c>
      <x:c r="G3647" s="11" t="str">
        <x:v>Flood and hydraulic-control group</x:v>
      </x:c>
      <x:c r="H3647" s="11" t="str">
        <x:v>COL-12</x:v>
      </x:c>
      <x:c r="I3647" s="19" t="n">
        <x:v>24</x:v>
      </x:c>
      <x:c r="J3647" s="21" t="n">
        <x:v>4</x:v>
      </x:c>
      <x:c r="K3647" s="18" t="n">
        <x:f>'05 Cargo Register'!K63</x:f>
        <x:v>60.75</x:v>
      </x:c>
      <x:c r="L3647" s="18" t="n">
        <x:f>'05 Cargo Register'!N63</x:f>
        <x:v>7</x:v>
      </x:c>
      <x:c r="M3647" s="18" t="n">
        <x:f>'05 Cargo Register'!O63</x:f>
        <x:v>184.8</x:v>
      </x:c>
      <x:c r="N3647" s="18" t="n">
        <x:f>J3647*K3647</x:f>
        <x:v>243</x:v>
      </x:c>
      <x:c r="O3647" s="18" t="n">
        <x:f>J3647*L3647</x:f>
        <x:v>28</x:v>
      </x:c>
      <x:c r="P3647" s="18" t="n">
        <x:f>J3647*M3647</x:f>
        <x:v>739.2</x:v>
      </x:c>
      <x:c r="Q3647" s="22" t="n">
        <x:f>'01 Controls'!$E$30*'02 Cargo Classes'!$M$8</x:f>
        <x:v>0.3</x:v>
      </x:c>
      <x:c r="R3647" s="22" t="n">
        <x:f>'01 Controls'!$F$30*'02 Cargo Classes'!$N$8</x:f>
        <x:v>0.595</x:v>
      </x:c>
      <x:c r="S3647" s="22" t="n">
        <x:f>'01 Controls'!$G$30*'02 Cargo Classes'!$O$8</x:f>
        <x:v>0</x:v>
      </x:c>
      <x:c r="T3647" s="22" t="n">
        <x:f>'01 Controls'!$H$30*'02 Cargo Classes'!$P$8</x:f>
        <x:v>0</x:v>
      </x:c>
      <x:c r="U3647" s="22" t="n">
        <x:f>SUM(Q3647:T3647)</x:f>
        <x:v>0.895</x:v>
      </x:c>
      <x:c r="V3647" s="18" t="n">
        <x:f>IF(U3647=0,0,N3647*Q3647/U3647)</x:f>
        <x:v>81.45251396648044</x:v>
      </x:c>
      <x:c r="W3647" s="18" t="n">
        <x:f>IF(U3647=0,0,P3647*Q3647/U3647)</x:f>
        <x:v>247.77653631284917</x:v>
      </x:c>
      <x:c r="X3647" s="18" t="n">
        <x:f>MAX(V3647,W3647*'01 Controls'!$E$12)</x:f>
        <x:v>81.45251396648044</x:v>
      </x:c>
      <x:c r="Y3647" s="18" t="n">
        <x:f>IF(U3647=0,0,N3647*R3647/U3647)</x:f>
        <x:v>161.54748603351953</x:v>
      </x:c>
      <x:c r="Z3647" s="18" t="n">
        <x:f>IF(U3647=0,0,P3647*R3647/U3647)</x:f>
        <x:v>491.42346368715084</x:v>
      </x:c>
      <x:c r="AA3647" s="18" t="n">
        <x:f>MAX(Y3647,Z3647*'01 Controls'!$E$13)</x:f>
        <x:v>161.54748603351953</x:v>
      </x:c>
      <x:c r="AB3647" s="18" t="n">
        <x:f>IF(U3647=0,0,N3647*S3647/U3647)</x:f>
        <x:v>0</x:v>
      </x:c>
      <x:c r="AC3647" s="18" t="n">
        <x:f>IF(U3647=0,0,P3647*S3647/U3647)</x:f>
        <x:v>0</x:v>
      </x:c>
      <x:c r="AD3647" s="18" t="n">
        <x:f>MAX(AB3647,AC3647*'01 Controls'!$E$14)</x:f>
        <x:v>0</x:v>
      </x:c>
      <x:c r="AE3647" s="18" t="n">
        <x:f>IF(U3647=0,0,N3647*T3647/U3647)</x:f>
        <x:v>0</x:v>
      </x:c>
      <x:c r="AF3647" s="18" t="n">
        <x:f>IF(U3647=0,0,P3647*T3647/U3647)</x:f>
        <x:v>0</x:v>
      </x:c>
      <x:c r="AG3647" s="18" t="n">
        <x:f>MAX(AE3647,AF3647*'01 Controls'!$E$15)</x:f>
        <x:v>0</x:v>
      </x:c>
      <x:c r="AH3647" s="18" t="n">
        <x:f>SUM(V3647,Y3647,AB3647,AE3647)</x:f>
        <x:v>242.99999999999997</x:v>
      </x:c>
      <x:c r="AI3647" s="18" t="n">
        <x:f>N3647-AH3647</x:f>
        <x:v>2.842170943040401e-14</x:v>
      </x:c>
      <x:c r="AJ3647" s="18" t="n">
        <x:f>V3647*INDEX('07 Mode Capacity'!$P$6:$P$17,MATCH("AIR-"&amp;I3647,'07 Mode Capacity'!$C$6:$C$17,0))</x:f>
        <x:v>16.527860944640878</x:v>
      </x:c>
      <x:c r="AK3647" s="18" t="n">
        <x:f>Y3647*INDEX('07 Mode Capacity'!$P$6:$P$17,MATCH("OCEAN-"&amp;I3647,'07 Mode Capacity'!$C$6:$C$17,0))</x:f>
        <x:v>24.24650856021291</x:v>
      </x:c>
      <x:c r="AL3647" s="18" t="n">
        <x:f>AB3647*INDEX('07 Mode Capacity'!$P$6:$P$17,MATCH("LAND-"&amp;I3647,'07 Mode Capacity'!$C$6:$C$17,0))</x:f>
        <x:v>0</x:v>
      </x:c>
      <x:c r="AM3647" s="18" t="n">
        <x:f>AE3647*INDEX('07 Mode Capacity'!$P$6:$P$17,MATCH("INLAND-"&amp;I3647,'07 Mode Capacity'!$C$6:$C$17,0))</x:f>
        <x:v>0</x:v>
      </x:c>
      <x:c r="AN3647" s="18" t="n">
        <x:f>SUM(AJ3647:AM3647)</x:f>
        <x:v>40.77436950485379</x:v>
      </x:c>
      <x:c r="AO3647" s="17" t="n">
        <x:f>IF(N3647=0,1,AN3647/N3647)</x:f>
        <x:v>0.16779575927923368</x:v>
      </x:c>
      <x:c r="AP3647" s="11" t="str">
        <x:f>IF(AO3647&gt;='01 Controls'!$E$16,"PASS","FAIL")</x:f>
        <x:v>FAIL</x:v>
      </x:c>
      <x:c r="AQ3647" s="11" t="str">
        <x:v>UNQUANTIFIED</x:v>
      </x:c>
      <x:c r="AR3647" s="11" t="str">
        <x:v>Position-class planning record; serial item and receiver open</x:v>
      </x:c>
      <x:c r="AS3647" s="26"/>
      <x:c r="AT3647" s="26"/>
    </x:row>
    <x:row r="3648">
      <x:c r="C3648" s="11" t="str">
        <x:v>G1-L-HCG-BAT-22</x:v>
      </x:c>
      <x:c r="D3648" s="11" t="str">
        <x:v>G1</x:v>
      </x:c>
      <x:c r="E3648" s="11" t="str">
        <x:v>Allied megacity earthquake</x:v>
      </x:c>
      <x:c r="F3648" s="11" t="str">
        <x:v>L-HCG</x:v>
      </x:c>
      <x:c r="G3648" s="11" t="str">
        <x:v>Flood and hydraulic-control group</x:v>
      </x:c>
      <x:c r="H3648" s="11" t="str">
        <x:v>BAT-22</x:v>
      </x:c>
      <x:c r="I3648" s="19" t="n">
        <x:v>48</x:v>
      </x:c>
      <x:c r="J3648" s="21" t="n">
        <x:v>4</x:v>
      </x:c>
      <x:c r="K3648" s="18" t="n">
        <x:f>'05 Cargo Register'!K64</x:f>
        <x:v>243</x:v>
      </x:c>
      <x:c r="L3648" s="18" t="n">
        <x:f>'05 Cargo Register'!N64</x:f>
        <x:v>14</x:v>
      </x:c>
      <x:c r="M3648" s="18" t="n">
        <x:f>'05 Cargo Register'!O64</x:f>
        <x:v>369.6</x:v>
      </x:c>
      <x:c r="N3648" s="18" t="n">
        <x:f>J3648*K3648</x:f>
        <x:v>972</x:v>
      </x:c>
      <x:c r="O3648" s="18" t="n">
        <x:f>J3648*L3648</x:f>
        <x:v>56</x:v>
      </x:c>
      <x:c r="P3648" s="18" t="n">
        <x:f>J3648*M3648</x:f>
        <x:v>1478.4</x:v>
      </x:c>
      <x:c r="Q3648" s="22" t="n">
        <x:f>'01 Controls'!$E$30*'02 Cargo Classes'!$M$9</x:f>
        <x:v>0</x:v>
      </x:c>
      <x:c r="R3648" s="22" t="n">
        <x:f>'01 Controls'!$F$30*'02 Cargo Classes'!$N$9</x:f>
        <x:v>0.85</x:v>
      </x:c>
      <x:c r="S3648" s="22" t="n">
        <x:f>'01 Controls'!$G$30*'02 Cargo Classes'!$O$9</x:f>
        <x:v>0</x:v>
      </x:c>
      <x:c r="T3648" s="22" t="n">
        <x:f>'01 Controls'!$H$30*'02 Cargo Classes'!$P$9</x:f>
        <x:v>0</x:v>
      </x:c>
      <x:c r="U3648" s="22" t="n">
        <x:f>SUM(Q3648:T3648)</x:f>
        <x:v>0.85</x:v>
      </x:c>
      <x:c r="V3648" s="18" t="n">
        <x:f>IF(U3648=0,0,N3648*Q3648/U3648)</x:f>
        <x:v>0</x:v>
      </x:c>
      <x:c r="W3648" s="18" t="n">
        <x:f>IF(U3648=0,0,P3648*Q3648/U3648)</x:f>
        <x:v>0</x:v>
      </x:c>
      <x:c r="X3648" s="18" t="n">
        <x:f>MAX(V3648,W3648*'01 Controls'!$E$12)</x:f>
        <x:v>0</x:v>
      </x:c>
      <x:c r="Y3648" s="18" t="n">
        <x:f>IF(U3648=0,0,N3648*R3648/U3648)</x:f>
        <x:v>972</x:v>
      </x:c>
      <x:c r="Z3648" s="18" t="n">
        <x:f>IF(U3648=0,0,P3648*R3648/U3648)</x:f>
        <x:v>1478.4</x:v>
      </x:c>
      <x:c r="AA3648" s="18" t="n">
        <x:f>MAX(Y3648,Z3648*'01 Controls'!$E$13)</x:f>
        <x:v>972</x:v>
      </x:c>
      <x:c r="AB3648" s="18" t="n">
        <x:f>IF(U3648=0,0,N3648*S3648/U3648)</x:f>
        <x:v>0</x:v>
      </x:c>
      <x:c r="AC3648" s="18" t="n">
        <x:f>IF(U3648=0,0,P3648*S3648/U3648)</x:f>
        <x:v>0</x:v>
      </x:c>
      <x:c r="AD3648" s="18" t="n">
        <x:f>MAX(AB3648,AC3648*'01 Controls'!$E$14)</x:f>
        <x:v>0</x:v>
      </x:c>
      <x:c r="AE3648" s="18" t="n">
        <x:f>IF(U3648=0,0,N3648*T3648/U3648)</x:f>
        <x:v>0</x:v>
      </x:c>
      <x:c r="AF3648" s="18" t="n">
        <x:f>IF(U3648=0,0,P3648*T3648/U3648)</x:f>
        <x:v>0</x:v>
      </x:c>
      <x:c r="AG3648" s="18" t="n">
        <x:f>MAX(AE3648,AF3648*'01 Controls'!$E$15)</x:f>
        <x:v>0</x:v>
      </x:c>
      <x:c r="AH3648" s="18" t="n">
        <x:f>SUM(V3648,Y3648,AB3648,AE3648)</x:f>
        <x:v>972</x:v>
      </x:c>
      <x:c r="AI3648" s="18" t="n">
        <x:f>N3648-AH3648</x:f>
        <x:v>0</x:v>
      </x:c>
      <x:c r="AJ3648" s="18" t="n">
        <x:f>V3648*INDEX('07 Mode Capacity'!$P$6:$P$17,MATCH("AIR-"&amp;I3648,'07 Mode Capacity'!$C$6:$C$17,0))</x:f>
        <x:v>0</x:v>
      </x:c>
      <x:c r="AK3648" s="18" t="n">
        <x:f>Y3648*INDEX('07 Mode Capacity'!$P$6:$P$17,MATCH("OCEAN-"&amp;I3648,'07 Mode Capacity'!$C$6:$C$17,0))</x:f>
        <x:v>85.18246430856456</x:v>
      </x:c>
      <x:c r="AL3648" s="18" t="n">
        <x:f>AB3648*INDEX('07 Mode Capacity'!$P$6:$P$17,MATCH("LAND-"&amp;I3648,'07 Mode Capacity'!$C$6:$C$17,0))</x:f>
        <x:v>0</x:v>
      </x:c>
      <x:c r="AM3648" s="18" t="n">
        <x:f>AE3648*INDEX('07 Mode Capacity'!$P$6:$P$17,MATCH("INLAND-"&amp;I3648,'07 Mode Capacity'!$C$6:$C$17,0))</x:f>
        <x:v>0</x:v>
      </x:c>
      <x:c r="AN3648" s="18" t="n">
        <x:f>SUM(AJ3648:AM3648)</x:f>
        <x:v>85.18246430856456</x:v>
      </x:c>
      <x:c r="AO3648" s="17" t="n">
        <x:f>IF(N3648=0,1,AN3648/N3648)</x:f>
        <x:v>0.08763628015284419</x:v>
      </x:c>
      <x:c r="AP3648" s="11" t="str">
        <x:f>IF(AO3648&gt;='01 Controls'!$E$16,"PASS","FAIL")</x:f>
        <x:v>FAIL</x:v>
      </x:c>
      <x:c r="AQ3648" s="11" t="str">
        <x:v>UNQUANTIFIED</x:v>
      </x:c>
      <x:c r="AR3648" s="11" t="str">
        <x:v>Position-class planning record; serial item and receiver open</x:v>
      </x:c>
      <x:c r="AS3648" s="26"/>
      <x:c r="AT3648" s="26"/>
    </x:row>
    <x:row r="3649">
      <x:c r="C3649" s="11" t="str">
        <x:v>G1-L-HCG-TNK-20</x:v>
      </x:c>
      <x:c r="D3649" s="11" t="str">
        <x:v>G1</x:v>
      </x:c>
      <x:c r="E3649" s="11" t="str">
        <x:v>Allied megacity earthquake</x:v>
      </x:c>
      <x:c r="F3649" s="11" t="str">
        <x:v>L-HCG</x:v>
      </x:c>
      <x:c r="G3649" s="11" t="str">
        <x:v>Flood and hydraulic-control group</x:v>
      </x:c>
      <x:c r="H3649" s="11" t="str">
        <x:v>TNK-20</x:v>
      </x:c>
      <x:c r="I3649" s="19" t="n">
        <x:v>48</x:v>
      </x:c>
      <x:c r="J3649" s="21" t="n">
        <x:v>4</x:v>
      </x:c>
      <x:c r="K3649" s="18" t="n">
        <x:f>'05 Cargo Register'!K65</x:f>
        <x:v>243</x:v>
      </x:c>
      <x:c r="L3649" s="18" t="n">
        <x:f>'05 Cargo Register'!N65</x:f>
        <x:v>15</x:v>
      </x:c>
      <x:c r="M3649" s="18" t="n">
        <x:f>'05 Cargo Register'!O65</x:f>
        <x:v>318.75</x:v>
      </x:c>
      <x:c r="N3649" s="18" t="n">
        <x:f>J3649*K3649</x:f>
        <x:v>972</x:v>
      </x:c>
      <x:c r="O3649" s="18" t="n">
        <x:f>J3649*L3649</x:f>
        <x:v>60</x:v>
      </x:c>
      <x:c r="P3649" s="18" t="n">
        <x:f>J3649*M3649</x:f>
        <x:v>1275</x:v>
      </x:c>
      <x:c r="Q3649" s="22" t="n">
        <x:f>'01 Controls'!$E$30*'02 Cargo Classes'!$M$10</x:f>
        <x:v>0</x:v>
      </x:c>
      <x:c r="R3649" s="22" t="n">
        <x:f>'01 Controls'!$F$30*'02 Cargo Classes'!$N$10</x:f>
        <x:v>1.02</x:v>
      </x:c>
      <x:c r="S3649" s="22" t="n">
        <x:f>'01 Controls'!$G$30*'02 Cargo Classes'!$O$10</x:f>
        <x:v>0</x:v>
      </x:c>
      <x:c r="T3649" s="22" t="n">
        <x:f>'01 Controls'!$H$30*'02 Cargo Classes'!$P$10</x:f>
        <x:v>0</x:v>
      </x:c>
      <x:c r="U3649" s="22" t="n">
        <x:f>SUM(Q3649:T3649)</x:f>
        <x:v>1.02</x:v>
      </x:c>
      <x:c r="V3649" s="18" t="n">
        <x:f>IF(U3649=0,0,N3649*Q3649/U3649)</x:f>
        <x:v>0</x:v>
      </x:c>
      <x:c r="W3649" s="18" t="n">
        <x:f>IF(U3649=0,0,P3649*Q3649/U3649)</x:f>
        <x:v>0</x:v>
      </x:c>
      <x:c r="X3649" s="18" t="n">
        <x:f>MAX(V3649,W3649*'01 Controls'!$E$12)</x:f>
        <x:v>0</x:v>
      </x:c>
      <x:c r="Y3649" s="18" t="n">
        <x:f>IF(U3649=0,0,N3649*R3649/U3649)</x:f>
        <x:v>972</x:v>
      </x:c>
      <x:c r="Z3649" s="18" t="n">
        <x:f>IF(U3649=0,0,P3649*R3649/U3649)</x:f>
        <x:v>1275</x:v>
      </x:c>
      <x:c r="AA3649" s="18" t="n">
        <x:f>MAX(Y3649,Z3649*'01 Controls'!$E$13)</x:f>
        <x:v>972</x:v>
      </x:c>
      <x:c r="AB3649" s="18" t="n">
        <x:f>IF(U3649=0,0,N3649*S3649/U3649)</x:f>
        <x:v>0</x:v>
      </x:c>
      <x:c r="AC3649" s="18" t="n">
        <x:f>IF(U3649=0,0,P3649*S3649/U3649)</x:f>
        <x:v>0</x:v>
      </x:c>
      <x:c r="AD3649" s="18" t="n">
        <x:f>MAX(AB3649,AC3649*'01 Controls'!$E$14)</x:f>
        <x:v>0</x:v>
      </x:c>
      <x:c r="AE3649" s="18" t="n">
        <x:f>IF(U3649=0,0,N3649*T3649/U3649)</x:f>
        <x:v>0</x:v>
      </x:c>
      <x:c r="AF3649" s="18" t="n">
        <x:f>IF(U3649=0,0,P3649*T3649/U3649)</x:f>
        <x:v>0</x:v>
      </x:c>
      <x:c r="AG3649" s="18" t="n">
        <x:f>MAX(AE3649,AF3649*'01 Controls'!$E$15)</x:f>
        <x:v>0</x:v>
      </x:c>
      <x:c r="AH3649" s="18" t="n">
        <x:f>SUM(V3649,Y3649,AB3649,AE3649)</x:f>
        <x:v>972</x:v>
      </x:c>
      <x:c r="AI3649" s="18" t="n">
        <x:f>N3649-AH3649</x:f>
        <x:v>0</x:v>
      </x:c>
      <x:c r="AJ3649" s="18" t="n">
        <x:f>V3649*INDEX('07 Mode Capacity'!$P$6:$P$17,MATCH("AIR-"&amp;I3649,'07 Mode Capacity'!$C$6:$C$17,0))</x:f>
        <x:v>0</x:v>
      </x:c>
      <x:c r="AK3649" s="18" t="n">
        <x:f>Y3649*INDEX('07 Mode Capacity'!$P$6:$P$17,MATCH("OCEAN-"&amp;I3649,'07 Mode Capacity'!$C$6:$C$17,0))</x:f>
        <x:v>85.18246430856456</x:v>
      </x:c>
      <x:c r="AL3649" s="18" t="n">
        <x:f>AB3649*INDEX('07 Mode Capacity'!$P$6:$P$17,MATCH("LAND-"&amp;I3649,'07 Mode Capacity'!$C$6:$C$17,0))</x:f>
        <x:v>0</x:v>
      </x:c>
      <x:c r="AM3649" s="18" t="n">
        <x:f>AE3649*INDEX('07 Mode Capacity'!$P$6:$P$17,MATCH("INLAND-"&amp;I3649,'07 Mode Capacity'!$C$6:$C$17,0))</x:f>
        <x:v>0</x:v>
      </x:c>
      <x:c r="AN3649" s="18" t="n">
        <x:f>SUM(AJ3649:AM3649)</x:f>
        <x:v>85.18246430856456</x:v>
      </x:c>
      <x:c r="AO3649" s="17" t="n">
        <x:f>IF(N3649=0,1,AN3649/N3649)</x:f>
        <x:v>0.08763628015284419</x:v>
      </x:c>
      <x:c r="AP3649" s="11" t="str">
        <x:f>IF(AO3649&gt;='01 Controls'!$E$16,"PASS","FAIL")</x:f>
        <x:v>FAIL</x:v>
      </x:c>
      <x:c r="AQ3649" s="11" t="str">
        <x:v>UNQUANTIFIED</x:v>
      </x:c>
      <x:c r="AR3649" s="11" t="str">
        <x:v>Position-class planning record; serial item and receiver open</x:v>
      </x:c>
      <x:c r="AS3649" s="26"/>
      <x:c r="AT3649" s="26"/>
    </x:row>
    <x:row r="3650">
      <x:c r="C3650" s="11" t="str">
        <x:v>G1-L-HCG-FLR-24</x:v>
      </x:c>
      <x:c r="D3650" s="11" t="str">
        <x:v>G1</x:v>
      </x:c>
      <x:c r="E3650" s="11" t="str">
        <x:v>Allied megacity earthquake</x:v>
      </x:c>
      <x:c r="F3650" s="11" t="str">
        <x:v>L-HCG</x:v>
      </x:c>
      <x:c r="G3650" s="11" t="str">
        <x:v>Flood and hydraulic-control group</x:v>
      </x:c>
      <x:c r="H3650" s="11" t="str">
        <x:v>FLR-24</x:v>
      </x:c>
      <x:c r="I3650" s="19" t="n">
        <x:v>48</x:v>
      </x:c>
      <x:c r="J3650" s="21" t="n">
        <x:v>4</x:v>
      </x:c>
      <x:c r="K3650" s="18" t="n">
        <x:f>'05 Cargo Register'!K66</x:f>
        <x:v>546.75</x:v>
      </x:c>
      <x:c r="L3650" s="18" t="n">
        <x:f>'05 Cargo Register'!N66</x:f>
        <x:v>27</x:v>
      </x:c>
      <x:c r="M3650" s="18" t="n">
        <x:f>'05 Cargo Register'!O66</x:f>
        <x:v>864</x:v>
      </x:c>
      <x:c r="N3650" s="18" t="n">
        <x:f>J3650*K3650</x:f>
        <x:v>2187</x:v>
      </x:c>
      <x:c r="O3650" s="18" t="n">
        <x:f>J3650*L3650</x:f>
        <x:v>108</x:v>
      </x:c>
      <x:c r="P3650" s="18" t="n">
        <x:f>J3650*M3650</x:f>
        <x:v>3456</x:v>
      </x:c>
      <x:c r="Q3650" s="22" t="n">
        <x:f>'01 Controls'!$E$30*'02 Cargo Classes'!$M$11</x:f>
        <x:v>0</x:v>
      </x:c>
      <x:c r="R3650" s="22" t="n">
        <x:f>'01 Controls'!$F$30*'02 Cargo Classes'!$N$11</x:f>
        <x:v>1.02</x:v>
      </x:c>
      <x:c r="S3650" s="22" t="n">
        <x:f>'01 Controls'!$G$30*'02 Cargo Classes'!$O$11</x:f>
        <x:v>0</x:v>
      </x:c>
      <x:c r="T3650" s="22" t="n">
        <x:f>'01 Controls'!$H$30*'02 Cargo Classes'!$P$11</x:f>
        <x:v>0</x:v>
      </x:c>
      <x:c r="U3650" s="22" t="n">
        <x:f>SUM(Q3650:T3650)</x:f>
        <x:v>1.02</x:v>
      </x:c>
      <x:c r="V3650" s="18" t="n">
        <x:f>IF(U3650=0,0,N3650*Q3650/U3650)</x:f>
        <x:v>0</x:v>
      </x:c>
      <x:c r="W3650" s="18" t="n">
        <x:f>IF(U3650=0,0,P3650*Q3650/U3650)</x:f>
        <x:v>0</x:v>
      </x:c>
      <x:c r="X3650" s="18" t="n">
        <x:f>MAX(V3650,W3650*'01 Controls'!$E$12)</x:f>
        <x:v>0</x:v>
      </x:c>
      <x:c r="Y3650" s="18" t="n">
        <x:f>IF(U3650=0,0,N3650*R3650/U3650)</x:f>
        <x:v>2187</x:v>
      </x:c>
      <x:c r="Z3650" s="18" t="n">
        <x:f>IF(U3650=0,0,P3650*R3650/U3650)</x:f>
        <x:v>3456</x:v>
      </x:c>
      <x:c r="AA3650" s="18" t="n">
        <x:f>MAX(Y3650,Z3650*'01 Controls'!$E$13)</x:f>
        <x:v>2187</x:v>
      </x:c>
      <x:c r="AB3650" s="18" t="n">
        <x:f>IF(U3650=0,0,N3650*S3650/U3650)</x:f>
        <x:v>0</x:v>
      </x:c>
      <x:c r="AC3650" s="18" t="n">
        <x:f>IF(U3650=0,0,P3650*S3650/U3650)</x:f>
        <x:v>0</x:v>
      </x:c>
      <x:c r="AD3650" s="18" t="n">
        <x:f>MAX(AB3650,AC3650*'01 Controls'!$E$14)</x:f>
        <x:v>0</x:v>
      </x:c>
      <x:c r="AE3650" s="18" t="n">
        <x:f>IF(U3650=0,0,N3650*T3650/U3650)</x:f>
        <x:v>0</x:v>
      </x:c>
      <x:c r="AF3650" s="18" t="n">
        <x:f>IF(U3650=0,0,P3650*T3650/U3650)</x:f>
        <x:v>0</x:v>
      </x:c>
      <x:c r="AG3650" s="18" t="n">
        <x:f>MAX(AE3650,AF3650*'01 Controls'!$E$15)</x:f>
        <x:v>0</x:v>
      </x:c>
      <x:c r="AH3650" s="18" t="n">
        <x:f>SUM(V3650,Y3650,AB3650,AE3650)</x:f>
        <x:v>2187</x:v>
      </x:c>
      <x:c r="AI3650" s="18" t="n">
        <x:f>N3650-AH3650</x:f>
        <x:v>0</x:v>
      </x:c>
      <x:c r="AJ3650" s="18" t="n">
        <x:f>V3650*INDEX('07 Mode Capacity'!$P$6:$P$17,MATCH("AIR-"&amp;I3650,'07 Mode Capacity'!$C$6:$C$17,0))</x:f>
        <x:v>0</x:v>
      </x:c>
      <x:c r="AK3650" s="18" t="n">
        <x:f>Y3650*INDEX('07 Mode Capacity'!$P$6:$P$17,MATCH("OCEAN-"&amp;I3650,'07 Mode Capacity'!$C$6:$C$17,0))</x:f>
        <x:v>191.66054469427024</x:v>
      </x:c>
      <x:c r="AL3650" s="18" t="n">
        <x:f>AB3650*INDEX('07 Mode Capacity'!$P$6:$P$17,MATCH("LAND-"&amp;I3650,'07 Mode Capacity'!$C$6:$C$17,0))</x:f>
        <x:v>0</x:v>
      </x:c>
      <x:c r="AM3650" s="18" t="n">
        <x:f>AE3650*INDEX('07 Mode Capacity'!$P$6:$P$17,MATCH("INLAND-"&amp;I3650,'07 Mode Capacity'!$C$6:$C$17,0))</x:f>
        <x:v>0</x:v>
      </x:c>
      <x:c r="AN3650" s="18" t="n">
        <x:f>SUM(AJ3650:AM3650)</x:f>
        <x:v>191.66054469427024</x:v>
      </x:c>
      <x:c r="AO3650" s="17" t="n">
        <x:f>IF(N3650=0,1,AN3650/N3650)</x:f>
        <x:v>0.08763628015284419</x:v>
      </x:c>
      <x:c r="AP3650" s="11" t="str">
        <x:f>IF(AO3650&gt;='01 Controls'!$E$16,"PASS","FAIL")</x:f>
        <x:v>FAIL</x:v>
      </x:c>
      <x:c r="AQ3650" s="11" t="str">
        <x:v>UNQUANTIFIED</x:v>
      </x:c>
      <x:c r="AR3650" s="11" t="str">
        <x:v>Position-class planning record; serial item and receiver open</x:v>
      </x:c>
      <x:c r="AS3650" s="26"/>
      <x:c r="AT3650" s="26"/>
    </x:row>
    <x:row r="3651">
      <x:c r="C3651" s="11" t="str">
        <x:v>G1-L-HCG-ROL-30</x:v>
      </x:c>
      <x:c r="D3651" s="11" t="str">
        <x:v>G1</x:v>
      </x:c>
      <x:c r="E3651" s="11" t="str">
        <x:v>Allied megacity earthquake</x:v>
      </x:c>
      <x:c r="F3651" s="11" t="str">
        <x:v>L-HCG</x:v>
      </x:c>
      <x:c r="G3651" s="11" t="str">
        <x:v>Flood and hydraulic-control group</x:v>
      </x:c>
      <x:c r="H3651" s="11" t="str">
        <x:v>ROL-30</x:v>
      </x:c>
      <x:c r="I3651" s="19" t="n">
        <x:v>48</x:v>
      </x:c>
      <x:c r="J3651" s="21" t="n">
        <x:v>4</x:v>
      </x:c>
      <x:c r="K3651" s="18" t="n">
        <x:f>'05 Cargo Register'!K67</x:f>
        <x:v>759.375</x:v>
      </x:c>
      <x:c r="L3651" s="18" t="n">
        <x:f>'05 Cargo Register'!N67</x:f>
        <x:v>32</x:v>
      </x:c>
      <x:c r="M3651" s="18" t="n">
        <x:f>'05 Cargo Register'!O67</x:f>
        <x:v>2040</x:v>
      </x:c>
      <x:c r="N3651" s="18" t="n">
        <x:f>J3651*K3651</x:f>
        <x:v>3037.5</x:v>
      </x:c>
      <x:c r="O3651" s="18" t="n">
        <x:f>J3651*L3651</x:f>
        <x:v>128</x:v>
      </x:c>
      <x:c r="P3651" s="18" t="n">
        <x:f>J3651*M3651</x:f>
        <x:v>8160</x:v>
      </x:c>
      <x:c r="Q3651" s="22" t="n">
        <x:f>'01 Controls'!$E$30*'02 Cargo Classes'!$M$12</x:f>
        <x:v>0</x:v>
      </x:c>
      <x:c r="R3651" s="22" t="n">
        <x:f>'01 Controls'!$F$30*'02 Cargo Classes'!$N$12</x:f>
        <x:v>0.85</x:v>
      </x:c>
      <x:c r="S3651" s="22" t="n">
        <x:f>'01 Controls'!$G$30*'02 Cargo Classes'!$O$12</x:f>
        <x:v>0</x:v>
      </x:c>
      <x:c r="T3651" s="22" t="n">
        <x:f>'01 Controls'!$H$30*'02 Cargo Classes'!$P$12</x:f>
        <x:v>0</x:v>
      </x:c>
      <x:c r="U3651" s="22" t="n">
        <x:f>SUM(Q3651:T3651)</x:f>
        <x:v>0.85</x:v>
      </x:c>
      <x:c r="V3651" s="18" t="n">
        <x:f>IF(U3651=0,0,N3651*Q3651/U3651)</x:f>
        <x:v>0</x:v>
      </x:c>
      <x:c r="W3651" s="18" t="n">
        <x:f>IF(U3651=0,0,P3651*Q3651/U3651)</x:f>
        <x:v>0</x:v>
      </x:c>
      <x:c r="X3651" s="18" t="n">
        <x:f>MAX(V3651,W3651*'01 Controls'!$E$12)</x:f>
        <x:v>0</x:v>
      </x:c>
      <x:c r="Y3651" s="18" t="n">
        <x:f>IF(U3651=0,0,N3651*R3651/U3651)</x:f>
        <x:v>3037.5</x:v>
      </x:c>
      <x:c r="Z3651" s="18" t="n">
        <x:f>IF(U3651=0,0,P3651*R3651/U3651)</x:f>
        <x:v>8160</x:v>
      </x:c>
      <x:c r="AA3651" s="18" t="n">
        <x:f>MAX(Y3651,Z3651*'01 Controls'!$E$13)</x:f>
        <x:v>3037.5</x:v>
      </x:c>
      <x:c r="AB3651" s="18" t="n">
        <x:f>IF(U3651=0,0,N3651*S3651/U3651)</x:f>
        <x:v>0</x:v>
      </x:c>
      <x:c r="AC3651" s="18" t="n">
        <x:f>IF(U3651=0,0,P3651*S3651/U3651)</x:f>
        <x:v>0</x:v>
      </x:c>
      <x:c r="AD3651" s="18" t="n">
        <x:f>MAX(AB3651,AC3651*'01 Controls'!$E$14)</x:f>
        <x:v>0</x:v>
      </x:c>
      <x:c r="AE3651" s="18" t="n">
        <x:f>IF(U3651=0,0,N3651*T3651/U3651)</x:f>
        <x:v>0</x:v>
      </x:c>
      <x:c r="AF3651" s="18" t="n">
        <x:f>IF(U3651=0,0,P3651*T3651/U3651)</x:f>
        <x:v>0</x:v>
      </x:c>
      <x:c r="AG3651" s="18" t="n">
        <x:f>MAX(AE3651,AF3651*'01 Controls'!$E$15)</x:f>
        <x:v>0</x:v>
      </x:c>
      <x:c r="AH3651" s="18" t="n">
        <x:f>SUM(V3651,Y3651,AB3651,AE3651)</x:f>
        <x:v>3037.5</x:v>
      </x:c>
      <x:c r="AI3651" s="18" t="n">
        <x:f>N3651-AH3651</x:f>
        <x:v>0</x:v>
      </x:c>
      <x:c r="AJ3651" s="18" t="n">
        <x:f>V3651*INDEX('07 Mode Capacity'!$P$6:$P$17,MATCH("AIR-"&amp;I3651,'07 Mode Capacity'!$C$6:$C$17,0))</x:f>
        <x:v>0</x:v>
      </x:c>
      <x:c r="AK3651" s="18" t="n">
        <x:f>Y3651*INDEX('07 Mode Capacity'!$P$6:$P$17,MATCH("OCEAN-"&amp;I3651,'07 Mode Capacity'!$C$6:$C$17,0))</x:f>
        <x:v>266.19520096426425</x:v>
      </x:c>
      <x:c r="AL3651" s="18" t="n">
        <x:f>AB3651*INDEX('07 Mode Capacity'!$P$6:$P$17,MATCH("LAND-"&amp;I3651,'07 Mode Capacity'!$C$6:$C$17,0))</x:f>
        <x:v>0</x:v>
      </x:c>
      <x:c r="AM3651" s="18" t="n">
        <x:f>AE3651*INDEX('07 Mode Capacity'!$P$6:$P$17,MATCH("INLAND-"&amp;I3651,'07 Mode Capacity'!$C$6:$C$17,0))</x:f>
        <x:v>0</x:v>
      </x:c>
      <x:c r="AN3651" s="18" t="n">
        <x:f>SUM(AJ3651:AM3651)</x:f>
        <x:v>266.19520096426425</x:v>
      </x:c>
      <x:c r="AO3651" s="17" t="n">
        <x:f>IF(N3651=0,1,AN3651/N3651)</x:f>
        <x:v>0.08763628015284419</x:v>
      </x:c>
      <x:c r="AP3651" s="11" t="str">
        <x:f>IF(AO3651&gt;='01 Controls'!$E$16,"PASS","FAIL")</x:f>
        <x:v>FAIL</x:v>
      </x:c>
      <x:c r="AQ3651" s="11" t="str">
        <x:v>UNQUANTIFIED</x:v>
      </x:c>
      <x:c r="AR3651" s="11" t="str">
        <x:v>Position-class planning record; serial item and receiver open</x:v>
      </x:c>
      <x:c r="AS3651" s="26"/>
      <x:c r="AT3651" s="26"/>
    </x:row>
    <x:row r="3652">
      <x:c r="C3652" s="11" t="str">
        <x:v>G1-L-HCG-LIN-18</x:v>
      </x:c>
      <x:c r="D3652" s="11" t="str">
        <x:v>G1</x:v>
      </x:c>
      <x:c r="E3652" s="11" t="str">
        <x:v>Allied megacity earthquake</x:v>
      </x:c>
      <x:c r="F3652" s="11" t="str">
        <x:v>L-HCG</x:v>
      </x:c>
      <x:c r="G3652" s="11" t="str">
        <x:v>Flood and hydraulic-control group</x:v>
      </x:c>
      <x:c r="H3652" s="11" t="str">
        <x:v>LIN-18</x:v>
      </x:c>
      <x:c r="I3652" s="19" t="n">
        <x:v>72</x:v>
      </x:c>
      <x:c r="J3652" s="21" t="n">
        <x:v>4</x:v>
      </x:c>
      <x:c r="K3652" s="18" t="n">
        <x:f>'05 Cargo Register'!K68</x:f>
        <x:v>303.75</x:v>
      </x:c>
      <x:c r="L3652" s="18" t="n">
        <x:f>'05 Cargo Register'!N68</x:f>
        <x:v>22</x:v>
      </x:c>
      <x:c r="M3652" s="18" t="n">
        <x:f>'05 Cargo Register'!O68</x:f>
        <x:v>968</x:v>
      </x:c>
      <x:c r="N3652" s="18" t="n">
        <x:f>J3652*K3652</x:f>
        <x:v>1215</x:v>
      </x:c>
      <x:c r="O3652" s="18" t="n">
        <x:f>J3652*L3652</x:f>
        <x:v>88</x:v>
      </x:c>
      <x:c r="P3652" s="18" t="n">
        <x:f>J3652*M3652</x:f>
        <x:v>3872</x:v>
      </x:c>
      <x:c r="Q3652" s="22" t="n">
        <x:f>'01 Controls'!$E$30*'02 Cargo Classes'!$M$13</x:f>
        <x:v>0</x:v>
      </x:c>
      <x:c r="R3652" s="22" t="n">
        <x:f>'01 Controls'!$F$30*'02 Cargo Classes'!$N$13</x:f>
        <x:v>1.02</x:v>
      </x:c>
      <x:c r="S3652" s="22" t="n">
        <x:f>'01 Controls'!$G$30*'02 Cargo Classes'!$O$13</x:f>
        <x:v>0</x:v>
      </x:c>
      <x:c r="T3652" s="22" t="n">
        <x:f>'01 Controls'!$H$30*'02 Cargo Classes'!$P$13</x:f>
        <x:v>0</x:v>
      </x:c>
      <x:c r="U3652" s="22" t="n">
        <x:f>SUM(Q3652:T3652)</x:f>
        <x:v>1.02</x:v>
      </x:c>
      <x:c r="V3652" s="18" t="n">
        <x:f>IF(U3652=0,0,N3652*Q3652/U3652)</x:f>
        <x:v>0</x:v>
      </x:c>
      <x:c r="W3652" s="18" t="n">
        <x:f>IF(U3652=0,0,P3652*Q3652/U3652)</x:f>
        <x:v>0</x:v>
      </x:c>
      <x:c r="X3652" s="18" t="n">
        <x:f>MAX(V3652,W3652*'01 Controls'!$E$12)</x:f>
        <x:v>0</x:v>
      </x:c>
      <x:c r="Y3652" s="18" t="n">
        <x:f>IF(U3652=0,0,N3652*R3652/U3652)</x:f>
        <x:v>1215</x:v>
      </x:c>
      <x:c r="Z3652" s="18" t="n">
        <x:f>IF(U3652=0,0,P3652*R3652/U3652)</x:f>
        <x:v>3872</x:v>
      </x:c>
      <x:c r="AA3652" s="18" t="n">
        <x:f>MAX(Y3652,Z3652*'01 Controls'!$E$13)</x:f>
        <x:v>1215</x:v>
      </x:c>
      <x:c r="AB3652" s="18" t="n">
        <x:f>IF(U3652=0,0,N3652*S3652/U3652)</x:f>
        <x:v>0</x:v>
      </x:c>
      <x:c r="AC3652" s="18" t="n">
        <x:f>IF(U3652=0,0,P3652*S3652/U3652)</x:f>
        <x:v>0</x:v>
      </x:c>
      <x:c r="AD3652" s="18" t="n">
        <x:f>MAX(AB3652,AC3652*'01 Controls'!$E$14)</x:f>
        <x:v>0</x:v>
      </x:c>
      <x:c r="AE3652" s="18" t="n">
        <x:f>IF(U3652=0,0,N3652*T3652/U3652)</x:f>
        <x:v>0</x:v>
      </x:c>
      <x:c r="AF3652" s="18" t="n">
        <x:f>IF(U3652=0,0,P3652*T3652/U3652)</x:f>
        <x:v>0</x:v>
      </x:c>
      <x:c r="AG3652" s="18" t="n">
        <x:f>MAX(AE3652,AF3652*'01 Controls'!$E$15)</x:f>
        <x:v>0</x:v>
      </x:c>
      <x:c r="AH3652" s="18" t="n">
        <x:f>SUM(V3652,Y3652,AB3652,AE3652)</x:f>
        <x:v>1215</x:v>
      </x:c>
      <x:c r="AI3652" s="18" t="n">
        <x:f>N3652-AH3652</x:f>
        <x:v>0</x:v>
      </x:c>
      <x:c r="AJ3652" s="18" t="n">
        <x:f>V3652*INDEX('07 Mode Capacity'!$P$6:$P$17,MATCH("AIR-"&amp;I3652,'07 Mode Capacity'!$C$6:$C$17,0))</x:f>
        <x:v>0</x:v>
      </x:c>
      <x:c r="AK3652" s="18" t="n">
        <x:f>Y3652*INDEX('07 Mode Capacity'!$P$6:$P$17,MATCH("OCEAN-"&amp;I3652,'07 Mode Capacity'!$C$6:$C$17,0))</x:f>
        <x:v>951.0630934068959</x:v>
      </x:c>
      <x:c r="AL3652" s="18" t="n">
        <x:f>AB3652*INDEX('07 Mode Capacity'!$P$6:$P$17,MATCH("LAND-"&amp;I3652,'07 Mode Capacity'!$C$6:$C$17,0))</x:f>
        <x:v>0</x:v>
      </x:c>
      <x:c r="AM3652" s="18" t="n">
        <x:f>AE3652*INDEX('07 Mode Capacity'!$P$6:$P$17,MATCH("INLAND-"&amp;I3652,'07 Mode Capacity'!$C$6:$C$17,0))</x:f>
        <x:v>0</x:v>
      </x:c>
      <x:c r="AN3652" s="18" t="n">
        <x:f>SUM(AJ3652:AM3652)</x:f>
        <x:v>951.0630934068959</x:v>
      </x:c>
      <x:c r="AO3652" s="17" t="n">
        <x:f>IF(N3652=0,1,AN3652/N3652)</x:f>
        <x:v>0.7827679781126715</x:v>
      </x:c>
      <x:c r="AP3652" s="11" t="str">
        <x:f>IF(AO3652&gt;='01 Controls'!$E$16,"PASS","FAIL")</x:f>
        <x:v>FAIL</x:v>
      </x:c>
      <x:c r="AQ3652" s="11" t="str">
        <x:v>UNQUANTIFIED</x:v>
      </x:c>
      <x:c r="AR3652" s="11" t="str">
        <x:v>Position-class planning record; serial item and receiver open</x:v>
      </x:c>
      <x:c r="AS3652" s="26"/>
      <x:c r="AT3652" s="26"/>
    </x:row>
    <x:row r="3653">
      <x:c r="C3653" s="11" t="str">
        <x:v>G1-L-HCG-BLK-08</x:v>
      </x:c>
      <x:c r="D3653" s="11" t="str">
        <x:v>G1</x:v>
      </x:c>
      <x:c r="E3653" s="11" t="str">
        <x:v>Allied megacity earthquake</x:v>
      </x:c>
      <x:c r="F3653" s="11" t="str">
        <x:v>L-HCG</x:v>
      </x:c>
      <x:c r="G3653" s="11" t="str">
        <x:v>Flood and hydraulic-control group</x:v>
      </x:c>
      <x:c r="H3653" s="11" t="str">
        <x:v>BLK-08</x:v>
      </x:c>
      <x:c r="I3653" s="19" t="n">
        <x:v>48</x:v>
      </x:c>
      <x:c r="J3653" s="21" t="n">
        <x:v>4</x:v>
      </x:c>
      <x:c r="K3653" s="18" t="n">
        <x:f>'05 Cargo Register'!K69</x:f>
        <x:v>121.5</x:v>
      </x:c>
      <x:c r="L3653" s="18" t="n">
        <x:f>'05 Cargo Register'!N69</x:f>
        <x:v>19</x:v>
      </x:c>
      <x:c r="M3653" s="18" t="n">
        <x:f>'05 Cargo Register'!O69</x:f>
        <x:v>969</x:v>
      </x:c>
      <x:c r="N3653" s="18" t="n">
        <x:f>J3653*K3653</x:f>
        <x:v>486</x:v>
      </x:c>
      <x:c r="O3653" s="18" t="n">
        <x:f>J3653*L3653</x:f>
        <x:v>76</x:v>
      </x:c>
      <x:c r="P3653" s="18" t="n">
        <x:f>J3653*M3653</x:f>
        <x:v>3876</x:v>
      </x:c>
      <x:c r="Q3653" s="22" t="n">
        <x:f>'01 Controls'!$E$30*'02 Cargo Classes'!$M$14</x:f>
        <x:v>0.15</x:v>
      </x:c>
      <x:c r="R3653" s="22" t="n">
        <x:f>'01 Controls'!$F$30*'02 Cargo Classes'!$N$14</x:f>
        <x:v>0.68</x:v>
      </x:c>
      <x:c r="S3653" s="22" t="n">
        <x:f>'01 Controls'!$G$30*'02 Cargo Classes'!$O$14</x:f>
        <x:v>0</x:v>
      </x:c>
      <x:c r="T3653" s="22" t="n">
        <x:f>'01 Controls'!$H$30*'02 Cargo Classes'!$P$14</x:f>
        <x:v>0</x:v>
      </x:c>
      <x:c r="U3653" s="22" t="n">
        <x:f>SUM(Q3653:T3653)</x:f>
        <x:v>0.8300000000000001</x:v>
      </x:c>
      <x:c r="V3653" s="18" t="n">
        <x:f>IF(U3653=0,0,N3653*Q3653/U3653)</x:f>
        <x:v>87.8313253012048</x:v>
      </x:c>
      <x:c r="W3653" s="18" t="n">
        <x:f>IF(U3653=0,0,P3653*Q3653/U3653)</x:f>
        <x:v>700.4819277108433</x:v>
      </x:c>
      <x:c r="X3653" s="18" t="n">
        <x:f>MAX(V3653,W3653*'01 Controls'!$E$12)</x:f>
        <x:v>175.1204819277108</x:v>
      </x:c>
      <x:c r="Y3653" s="18" t="n">
        <x:f>IF(U3653=0,0,N3653*R3653/U3653)</x:f>
        <x:v>398.16867469879514</x:v>
      </x:c>
      <x:c r="Z3653" s="18" t="n">
        <x:f>IF(U3653=0,0,P3653*R3653/U3653)</x:f>
        <x:v>3175.518072289157</x:v>
      </x:c>
      <x:c r="AA3653" s="18" t="n">
        <x:f>MAX(Y3653,Z3653*'01 Controls'!$E$13)</x:f>
        <x:v>476.3277108433735</x:v>
      </x:c>
      <x:c r="AB3653" s="18" t="n">
        <x:f>IF(U3653=0,0,N3653*S3653/U3653)</x:f>
        <x:v>0</x:v>
      </x:c>
      <x:c r="AC3653" s="18" t="n">
        <x:f>IF(U3653=0,0,P3653*S3653/U3653)</x:f>
        <x:v>0</x:v>
      </x:c>
      <x:c r="AD3653" s="18" t="n">
        <x:f>MAX(AB3653,AC3653*'01 Controls'!$E$14)</x:f>
        <x:v>0</x:v>
      </x:c>
      <x:c r="AE3653" s="18" t="n">
        <x:f>IF(U3653=0,0,N3653*T3653/U3653)</x:f>
        <x:v>0</x:v>
      </x:c>
      <x:c r="AF3653" s="18" t="n">
        <x:f>IF(U3653=0,0,P3653*T3653/U3653)</x:f>
        <x:v>0</x:v>
      </x:c>
      <x:c r="AG3653" s="18" t="n">
        <x:f>MAX(AE3653,AF3653*'01 Controls'!$E$15)</x:f>
        <x:v>0</x:v>
      </x:c>
      <x:c r="AH3653" s="18" t="n">
        <x:f>SUM(V3653,Y3653,AB3653,AE3653)</x:f>
        <x:v>485.99999999999994</x:v>
      </x:c>
      <x:c r="AI3653" s="18" t="n">
        <x:f>N3653-AH3653</x:f>
        <x:v>5.684341886080802e-14</x:v>
      </x:c>
      <x:c r="AJ3653" s="18" t="n">
        <x:f>V3653*INDEX('07 Mode Capacity'!$P$6:$P$17,MATCH("AIR-"&amp;I3653,'07 Mode Capacity'!$C$6:$C$17,0))</x:f>
        <x:v>24.62225239673425</x:v>
      </x:c>
      <x:c r="AK3653" s="18" t="n">
        <x:f>Y3653*INDEX('07 Mode Capacity'!$P$6:$P$17,MATCH("OCEAN-"&amp;I3653,'07 Mode Capacity'!$C$6:$C$17,0))</x:f>
        <x:v>34.8940215239903</x:v>
      </x:c>
      <x:c r="AL3653" s="18" t="n">
        <x:f>AB3653*INDEX('07 Mode Capacity'!$P$6:$P$17,MATCH("LAND-"&amp;I3653,'07 Mode Capacity'!$C$6:$C$17,0))</x:f>
        <x:v>0</x:v>
      </x:c>
      <x:c r="AM3653" s="18" t="n">
        <x:f>AE3653*INDEX('07 Mode Capacity'!$P$6:$P$17,MATCH("INLAND-"&amp;I3653,'07 Mode Capacity'!$C$6:$C$17,0))</x:f>
        <x:v>0</x:v>
      </x:c>
      <x:c r="AN3653" s="18" t="n">
        <x:f>SUM(AJ3653:AM3653)</x:f>
        <x:v>59.516273920724544</x:v>
      </x:c>
      <x:c r="AO3653" s="17" t="n">
        <x:f>IF(N3653=0,1,AN3653/N3653)</x:f>
        <x:v>0.12246146897268424</x:v>
      </x:c>
      <x:c r="AP3653" s="11" t="str">
        <x:f>IF(AO3653&gt;='01 Controls'!$E$16,"PASS","FAIL")</x:f>
        <x:v>FAIL</x:v>
      </x:c>
      <x:c r="AQ3653" s="11" t="str">
        <x:v>UNQUANTIFIED</x:v>
      </x:c>
      <x:c r="AR3653" s="11" t="str">
        <x:v>Position-class planning record; serial item and receiver open</x:v>
      </x:c>
      <x:c r="AS3653" s="26"/>
      <x:c r="AT3653" s="26"/>
    </x:row>
    <x:row r="3654">
      <x:c r="C3654" s="11" t="str">
        <x:v>G1-L-HCG-OOG-80</x:v>
      </x:c>
      <x:c r="D3654" s="11" t="str">
        <x:v>G1</x:v>
      </x:c>
      <x:c r="E3654" s="11" t="str">
        <x:v>Allied megacity earthquake</x:v>
      </x:c>
      <x:c r="F3654" s="11" t="str">
        <x:v>L-HCG</x:v>
      </x:c>
      <x:c r="G3654" s="11" t="str">
        <x:v>Flood and hydraulic-control group</x:v>
      </x:c>
      <x:c r="H3654" s="11" t="str">
        <x:v>OOG-80</x:v>
      </x:c>
      <x:c r="I3654" s="19" t="n">
        <x:v>72</x:v>
      </x:c>
      <x:c r="J3654" s="21" t="n">
        <x:v>4</x:v>
      </x:c>
      <x:c r="K3654" s="18" t="n">
        <x:f>'05 Cargo Register'!K70</x:f>
        <x:v>303.75</x:v>
      </x:c>
      <x:c r="L3654" s="18" t="n">
        <x:f>'05 Cargo Register'!N70</x:f>
        <x:v>6</x:v>
      </x:c>
      <x:c r="M3654" s="18" t="n">
        <x:f>'05 Cargo Register'!O70</x:f>
        <x:v>1056</x:v>
      </x:c>
      <x:c r="N3654" s="18" t="n">
        <x:f>J3654*K3654</x:f>
        <x:v>1215</x:v>
      </x:c>
      <x:c r="O3654" s="18" t="n">
        <x:f>J3654*L3654</x:f>
        <x:v>24</x:v>
      </x:c>
      <x:c r="P3654" s="18" t="n">
        <x:f>J3654*M3654</x:f>
        <x:v>4224</x:v>
      </x:c>
      <x:c r="Q3654" s="22" t="n">
        <x:f>'01 Controls'!$E$30*'02 Cargo Classes'!$M$15</x:f>
        <x:v>0</x:v>
      </x:c>
      <x:c r="R3654" s="22" t="n">
        <x:f>'01 Controls'!$F$30*'02 Cargo Classes'!$N$15</x:f>
        <x:v>1.7</x:v>
      </x:c>
      <x:c r="S3654" s="22" t="n">
        <x:f>'01 Controls'!$G$30*'02 Cargo Classes'!$O$15</x:f>
        <x:v>0</x:v>
      </x:c>
      <x:c r="T3654" s="22" t="n">
        <x:f>'01 Controls'!$H$30*'02 Cargo Classes'!$P$15</x:f>
        <x:v>0</x:v>
      </x:c>
      <x:c r="U3654" s="22" t="n">
        <x:f>SUM(Q3654:T3654)</x:f>
        <x:v>1.7</x:v>
      </x:c>
      <x:c r="V3654" s="18" t="n">
        <x:f>IF(U3654=0,0,N3654*Q3654/U3654)</x:f>
        <x:v>0</x:v>
      </x:c>
      <x:c r="W3654" s="18" t="n">
        <x:f>IF(U3654=0,0,P3654*Q3654/U3654)</x:f>
        <x:v>0</x:v>
      </x:c>
      <x:c r="X3654" s="18" t="n">
        <x:f>MAX(V3654,W3654*'01 Controls'!$E$12)</x:f>
        <x:v>0</x:v>
      </x:c>
      <x:c r="Y3654" s="18" t="n">
        <x:f>IF(U3654=0,0,N3654*R3654/U3654)</x:f>
        <x:v>1215</x:v>
      </x:c>
      <x:c r="Z3654" s="18" t="n">
        <x:f>IF(U3654=0,0,P3654*R3654/U3654)</x:f>
        <x:v>4224</x:v>
      </x:c>
      <x:c r="AA3654" s="18" t="n">
        <x:f>MAX(Y3654,Z3654*'01 Controls'!$E$13)</x:f>
        <x:v>1215</x:v>
      </x:c>
      <x:c r="AB3654" s="18" t="n">
        <x:f>IF(U3654=0,0,N3654*S3654/U3654)</x:f>
        <x:v>0</x:v>
      </x:c>
      <x:c r="AC3654" s="18" t="n">
        <x:f>IF(U3654=0,0,P3654*S3654/U3654)</x:f>
        <x:v>0</x:v>
      </x:c>
      <x:c r="AD3654" s="18" t="n">
        <x:f>MAX(AB3654,AC3654*'01 Controls'!$E$14)</x:f>
        <x:v>0</x:v>
      </x:c>
      <x:c r="AE3654" s="18" t="n">
        <x:f>IF(U3654=0,0,N3654*T3654/U3654)</x:f>
        <x:v>0</x:v>
      </x:c>
      <x:c r="AF3654" s="18" t="n">
        <x:f>IF(U3654=0,0,P3654*T3654/U3654)</x:f>
        <x:v>0</x:v>
      </x:c>
      <x:c r="AG3654" s="18" t="n">
        <x:f>MAX(AE3654,AF3654*'01 Controls'!$E$15)</x:f>
        <x:v>0</x:v>
      </x:c>
      <x:c r="AH3654" s="18" t="n">
        <x:f>SUM(V3654,Y3654,AB3654,AE3654)</x:f>
        <x:v>1215</x:v>
      </x:c>
      <x:c r="AI3654" s="18" t="n">
        <x:f>N3654-AH3654</x:f>
        <x:v>0</x:v>
      </x:c>
      <x:c r="AJ3654" s="18" t="n">
        <x:f>V3654*INDEX('07 Mode Capacity'!$P$6:$P$17,MATCH("AIR-"&amp;I3654,'07 Mode Capacity'!$C$6:$C$17,0))</x:f>
        <x:v>0</x:v>
      </x:c>
      <x:c r="AK3654" s="18" t="n">
        <x:f>Y3654*INDEX('07 Mode Capacity'!$P$6:$P$17,MATCH("OCEAN-"&amp;I3654,'07 Mode Capacity'!$C$6:$C$17,0))</x:f>
        <x:v>951.0630934068959</x:v>
      </x:c>
      <x:c r="AL3654" s="18" t="n">
        <x:f>AB3654*INDEX('07 Mode Capacity'!$P$6:$P$17,MATCH("LAND-"&amp;I3654,'07 Mode Capacity'!$C$6:$C$17,0))</x:f>
        <x:v>0</x:v>
      </x:c>
      <x:c r="AM3654" s="18" t="n">
        <x:f>AE3654*INDEX('07 Mode Capacity'!$P$6:$P$17,MATCH("INLAND-"&amp;I3654,'07 Mode Capacity'!$C$6:$C$17,0))</x:f>
        <x:v>0</x:v>
      </x:c>
      <x:c r="AN3654" s="18" t="n">
        <x:f>SUM(AJ3654:AM3654)</x:f>
        <x:v>951.0630934068959</x:v>
      </x:c>
      <x:c r="AO3654" s="17" t="n">
        <x:f>IF(N3654=0,1,AN3654/N3654)</x:f>
        <x:v>0.7827679781126715</x:v>
      </x:c>
      <x:c r="AP3654" s="11" t="str">
        <x:f>IF(AO3654&gt;='01 Controls'!$E$16,"PASS","FAIL")</x:f>
        <x:v>FAIL</x:v>
      </x:c>
      <x:c r="AQ3654" s="11" t="str">
        <x:v>UNQUANTIFIED</x:v>
      </x:c>
      <x:c r="AR3654" s="11" t="str">
        <x:v>Position-class planning record; serial item and receiver open</x:v>
      </x:c>
      <x:c r="AS3654" s="26"/>
      <x:c r="AT3654" s="26"/>
    </x:row>
    <x:row r="3655">
      <x:c r="C3655" s="11" t="str">
        <x:v>G1-L-DMG-APL-45</x:v>
      </x:c>
      <x:c r="D3655" s="11" t="str">
        <x:v>G1</x:v>
      </x:c>
      <x:c r="E3655" s="11" t="str">
        <x:v>Allied megacity earthquake</x:v>
      </x:c>
      <x:c r="F3655" s="11" t="str">
        <x:v>L-DMG</x:v>
      </x:c>
      <x:c r="G3655" s="11" t="str">
        <x:v>Debris and materials group</x:v>
      </x:c>
      <x:c r="H3655" s="11" t="str">
        <x:v>APL-45</x:v>
      </x:c>
      <x:c r="I3655" s="19" t="n">
        <x:v>24</x:v>
      </x:c>
      <x:c r="J3655" s="21" t="n">
        <x:v>10</x:v>
      </x:c>
      <x:c r="K3655" s="18" t="n">
        <x:f>'05 Cargo Register'!K71</x:f>
        <x:v>91.125</x:v>
      </x:c>
      <x:c r="L3655" s="18" t="n">
        <x:f>'05 Cargo Register'!N71</x:f>
        <x:v>24</x:v>
      </x:c>
      <x:c r="M3655" s="18" t="n">
        <x:f>'05 Cargo Register'!O71</x:f>
        <x:v>180</x:v>
      </x:c>
      <x:c r="N3655" s="18" t="n">
        <x:f>J3655*K3655</x:f>
        <x:v>911.25</x:v>
      </x:c>
      <x:c r="O3655" s="18" t="n">
        <x:f>J3655*L3655</x:f>
        <x:v>240</x:v>
      </x:c>
      <x:c r="P3655" s="18" t="n">
        <x:f>J3655*M3655</x:f>
        <x:v>1800</x:v>
      </x:c>
      <x:c r="Q3655" s="22" t="n">
        <x:f>'01 Controls'!$E$30*'02 Cargo Classes'!$M$6</x:f>
        <x:v>0.44999999999999996</x:v>
      </x:c>
      <x:c r="R3655" s="22" t="n">
        <x:f>'01 Controls'!$F$30*'02 Cargo Classes'!$N$6</x:f>
        <x:v>0.34</x:v>
      </x:c>
      <x:c r="S3655" s="22" t="n">
        <x:f>'01 Controls'!$G$30*'02 Cargo Classes'!$O$6</x:f>
        <x:v>0</x:v>
      </x:c>
      <x:c r="T3655" s="22" t="n">
        <x:f>'01 Controls'!$H$30*'02 Cargo Classes'!$P$6</x:f>
        <x:v>0</x:v>
      </x:c>
      <x:c r="U3655" s="22" t="n">
        <x:f>SUM(Q3655:T3655)</x:f>
        <x:v>0.79</x:v>
      </x:c>
      <x:c r="V3655" s="18" t="n">
        <x:f>IF(U3655=0,0,N3655*Q3655/U3655)</x:f>
        <x:v>519.0664556962024</x:v>
      </x:c>
      <x:c r="W3655" s="18" t="n">
        <x:f>IF(U3655=0,0,P3655*Q3655/U3655)</x:f>
        <x:v>1025.3164556962024</x:v>
      </x:c>
      <x:c r="X3655" s="18" t="n">
        <x:f>MAX(V3655,W3655*'01 Controls'!$E$12)</x:f>
        <x:v>519.0664556962024</x:v>
      </x:c>
      <x:c r="Y3655" s="18" t="n">
        <x:f>IF(U3655=0,0,N3655*R3655/U3655)</x:f>
        <x:v>392.18354430379753</x:v>
      </x:c>
      <x:c r="Z3655" s="18" t="n">
        <x:f>IF(U3655=0,0,P3655*R3655/U3655)</x:f>
        <x:v>774.6835443037975</x:v>
      </x:c>
      <x:c r="AA3655" s="18" t="n">
        <x:f>MAX(Y3655,Z3655*'01 Controls'!$E$13)</x:f>
        <x:v>392.18354430379753</x:v>
      </x:c>
      <x:c r="AB3655" s="18" t="n">
        <x:f>IF(U3655=0,0,N3655*S3655/U3655)</x:f>
        <x:v>0</x:v>
      </x:c>
      <x:c r="AC3655" s="18" t="n">
        <x:f>IF(U3655=0,0,P3655*S3655/U3655)</x:f>
        <x:v>0</x:v>
      </x:c>
      <x:c r="AD3655" s="18" t="n">
        <x:f>MAX(AB3655,AC3655*'01 Controls'!$E$14)</x:f>
        <x:v>0</x:v>
      </x:c>
      <x:c r="AE3655" s="18" t="n">
        <x:f>IF(U3655=0,0,N3655*T3655/U3655)</x:f>
        <x:v>0</x:v>
      </x:c>
      <x:c r="AF3655" s="18" t="n">
        <x:f>IF(U3655=0,0,P3655*T3655/U3655)</x:f>
        <x:v>0</x:v>
      </x:c>
      <x:c r="AG3655" s="18" t="n">
        <x:f>MAX(AE3655,AF3655*'01 Controls'!$E$15)</x:f>
        <x:v>0</x:v>
      </x:c>
      <x:c r="AH3655" s="18" t="n">
        <x:f>SUM(V3655,Y3655,AB3655,AE3655)</x:f>
        <x:v>911.25</x:v>
      </x:c>
      <x:c r="AI3655" s="18" t="n">
        <x:f>N3655-AH3655</x:f>
        <x:v>0</x:v>
      </x:c>
      <x:c r="AJ3655" s="18" t="n">
        <x:f>V3655*INDEX('07 Mode Capacity'!$P$6:$P$17,MATCH("AIR-"&amp;I3655,'07 Mode Capacity'!$C$6:$C$17,0))</x:f>
        <x:v>105.32588600402077</x:v>
      </x:c>
      <x:c r="AK3655" s="18" t="n">
        <x:f>Y3655*INDEX('07 Mode Capacity'!$P$6:$P$17,MATCH("OCEAN-"&amp;I3655,'07 Mode Capacity'!$C$6:$C$17,0))</x:f>
        <x:v>58.862455229811644</x:v>
      </x:c>
      <x:c r="AL3655" s="18" t="n">
        <x:f>AB3655*INDEX('07 Mode Capacity'!$P$6:$P$17,MATCH("LAND-"&amp;I3655,'07 Mode Capacity'!$C$6:$C$17,0))</x:f>
        <x:v>0</x:v>
      </x:c>
      <x:c r="AM3655" s="18" t="n">
        <x:f>AE3655*INDEX('07 Mode Capacity'!$P$6:$P$17,MATCH("INLAND-"&amp;I3655,'07 Mode Capacity'!$C$6:$C$17,0))</x:f>
        <x:v>0</x:v>
      </x:c>
      <x:c r="AN3655" s="18" t="n">
        <x:f>SUM(AJ3655:AM3655)</x:f>
        <x:v>164.18834123383243</x:v>
      </x:c>
      <x:c r="AO3655" s="17" t="n">
        <x:f>IF(N3655=0,1,AN3655/N3655)</x:f>
        <x:v>0.18017924963932228</x:v>
      </x:c>
      <x:c r="AP3655" s="11" t="str">
        <x:f>IF(AO3655&gt;='01 Controls'!$E$16,"PASS","FAIL")</x:f>
        <x:v>FAIL</x:v>
      </x:c>
      <x:c r="AQ3655" s="11" t="str">
        <x:v>UNQUANTIFIED</x:v>
      </x:c>
      <x:c r="AR3655" s="11" t="str">
        <x:v>Position-class planning record; serial item and receiver open</x:v>
      </x:c>
      <x:c r="AS3655" s="26"/>
      <x:c r="AT3655" s="26"/>
    </x:row>
    <x:row r="3656">
      <x:c r="C3656" s="11" t="str">
        <x:v>G1-L-DMG-ISO-18</x:v>
      </x:c>
      <x:c r="D3656" s="11" t="str">
        <x:v>G1</x:v>
      </x:c>
      <x:c r="E3656" s="11" t="str">
        <x:v>Allied megacity earthquake</x:v>
      </x:c>
      <x:c r="F3656" s="11" t="str">
        <x:v>L-DMG</x:v>
      </x:c>
      <x:c r="G3656" s="11" t="str">
        <x:v>Debris and materials group</x:v>
      </x:c>
      <x:c r="H3656" s="11" t="str">
        <x:v>ISO-18</x:v>
      </x:c>
      <x:c r="I3656" s="19" t="n">
        <x:v>48</x:v>
      </x:c>
      <x:c r="J3656" s="21" t="n">
        <x:v>10</x:v>
      </x:c>
      <x:c r="K3656" s="18" t="n">
        <x:f>'05 Cargo Register'!K72</x:f>
        <x:v>364.5</x:v>
      </x:c>
      <x:c r="L3656" s="18" t="n">
        <x:f>'05 Cargo Register'!N72</x:f>
        <x:v>24</x:v>
      </x:c>
      <x:c r="M3656" s="18" t="n">
        <x:f>'05 Cargo Register'!O72</x:f>
        <x:v>633.6</x:v>
      </x:c>
      <x:c r="N3656" s="18" t="n">
        <x:f>J3656*K3656</x:f>
        <x:v>3645</x:v>
      </x:c>
      <x:c r="O3656" s="18" t="n">
        <x:f>J3656*L3656</x:f>
        <x:v>240</x:v>
      </x:c>
      <x:c r="P3656" s="18" t="n">
        <x:f>J3656*M3656</x:f>
        <x:v>6336</x:v>
      </x:c>
      <x:c r="Q3656" s="22" t="n">
        <x:f>'01 Controls'!$E$30*'02 Cargo Classes'!$M$7</x:f>
        <x:v>0.03</x:v>
      </x:c>
      <x:c r="R3656" s="22" t="n">
        <x:f>'01 Controls'!$F$30*'02 Cargo Classes'!$N$7</x:f>
        <x:v>0.85</x:v>
      </x:c>
      <x:c r="S3656" s="22" t="n">
        <x:f>'01 Controls'!$G$30*'02 Cargo Classes'!$O$7</x:f>
        <x:v>0</x:v>
      </x:c>
      <x:c r="T3656" s="22" t="n">
        <x:f>'01 Controls'!$H$30*'02 Cargo Classes'!$P$7</x:f>
        <x:v>0</x:v>
      </x:c>
      <x:c r="U3656" s="22" t="n">
        <x:f>SUM(Q3656:T3656)</x:f>
        <x:v>0.88</x:v>
      </x:c>
      <x:c r="V3656" s="18" t="n">
        <x:f>IF(U3656=0,0,N3656*Q3656/U3656)</x:f>
        <x:v>124.26136363636363</x:v>
      </x:c>
      <x:c r="W3656" s="18" t="n">
        <x:f>IF(U3656=0,0,P3656*Q3656/U3656)</x:f>
        <x:v>215.99999999999997</x:v>
      </x:c>
      <x:c r="X3656" s="18" t="n">
        <x:f>MAX(V3656,W3656*'01 Controls'!$E$12)</x:f>
        <x:v>124.26136363636363</x:v>
      </x:c>
      <x:c r="Y3656" s="18" t="n">
        <x:f>IF(U3656=0,0,N3656*R3656/U3656)</x:f>
        <x:v>3520.7386363636365</x:v>
      </x:c>
      <x:c r="Z3656" s="18" t="n">
        <x:f>IF(U3656=0,0,P3656*R3656/U3656)</x:f>
        <x:v>6119.999999999999</x:v>
      </x:c>
      <x:c r="AA3656" s="18" t="n">
        <x:f>MAX(Y3656,Z3656*'01 Controls'!$E$13)</x:f>
        <x:v>3520.7386363636365</x:v>
      </x:c>
      <x:c r="AB3656" s="18" t="n">
        <x:f>IF(U3656=0,0,N3656*S3656/U3656)</x:f>
        <x:v>0</x:v>
      </x:c>
      <x:c r="AC3656" s="18" t="n">
        <x:f>IF(U3656=0,0,P3656*S3656/U3656)</x:f>
        <x:v>0</x:v>
      </x:c>
      <x:c r="AD3656" s="18" t="n">
        <x:f>MAX(AB3656,AC3656*'01 Controls'!$E$14)</x:f>
        <x:v>0</x:v>
      </x:c>
      <x:c r="AE3656" s="18" t="n">
        <x:f>IF(U3656=0,0,N3656*T3656/U3656)</x:f>
        <x:v>0</x:v>
      </x:c>
      <x:c r="AF3656" s="18" t="n">
        <x:f>IF(U3656=0,0,P3656*T3656/U3656)</x:f>
        <x:v>0</x:v>
      </x:c>
      <x:c r="AG3656" s="18" t="n">
        <x:f>MAX(AE3656,AF3656*'01 Controls'!$E$15)</x:f>
        <x:v>0</x:v>
      </x:c>
      <x:c r="AH3656" s="18" t="n">
        <x:f>SUM(V3656,Y3656,AB3656,AE3656)</x:f>
        <x:v>3645</x:v>
      </x:c>
      <x:c r="AI3656" s="18" t="n">
        <x:f>N3656-AH3656</x:f>
        <x:v>0</x:v>
      </x:c>
      <x:c r="AJ3656" s="18" t="n">
        <x:f>V3656*INDEX('07 Mode Capacity'!$P$6:$P$17,MATCH("AIR-"&amp;I3656,'07 Mode Capacity'!$C$6:$C$17,0))</x:f>
        <x:v>34.83489117492517</x:v>
      </x:c>
      <x:c r="AK3656" s="18" t="n">
        <x:f>Y3656*INDEX('07 Mode Capacity'!$P$6:$P$17,MATCH("OCEAN-"&amp;I3656,'07 Mode Capacity'!$C$6:$C$17,0))</x:f>
        <x:v>308.54443748130626</x:v>
      </x:c>
      <x:c r="AL3656" s="18" t="n">
        <x:f>AB3656*INDEX('07 Mode Capacity'!$P$6:$P$17,MATCH("LAND-"&amp;I3656,'07 Mode Capacity'!$C$6:$C$17,0))</x:f>
        <x:v>0</x:v>
      </x:c>
      <x:c r="AM3656" s="18" t="n">
        <x:f>AE3656*INDEX('07 Mode Capacity'!$P$6:$P$17,MATCH("INLAND-"&amp;I3656,'07 Mode Capacity'!$C$6:$C$17,0))</x:f>
        <x:v>0</x:v>
      </x:c>
      <x:c r="AN3656" s="18" t="n">
        <x:f>SUM(AJ3656:AM3656)</x:f>
        <x:v>343.37932865623145</x:v>
      </x:c>
      <x:c r="AO3656" s="17" t="n">
        <x:f>IF(N3656=0,1,AN3656/N3656)</x:f>
        <x:v>0.09420557713476857</x:v>
      </x:c>
      <x:c r="AP3656" s="11" t="str">
        <x:f>IF(AO3656&gt;='01 Controls'!$E$16,"PASS","FAIL")</x:f>
        <x:v>FAIL</x:v>
      </x:c>
      <x:c r="AQ3656" s="11" t="str">
        <x:v>UNQUANTIFIED</x:v>
      </x:c>
      <x:c r="AR3656" s="11" t="str">
        <x:v>Position-class planning record; serial item and receiver open</x:v>
      </x:c>
      <x:c r="AS3656" s="26"/>
      <x:c r="AT3656" s="26"/>
    </x:row>
    <x:row r="3657">
      <x:c r="C3657" s="11" t="str">
        <x:v>G1-L-DMG-COL-12</x:v>
      </x:c>
      <x:c r="D3657" s="11" t="str">
        <x:v>G1</x:v>
      </x:c>
      <x:c r="E3657" s="11" t="str">
        <x:v>Allied megacity earthquake</x:v>
      </x:c>
      <x:c r="F3657" s="11" t="str">
        <x:v>L-DMG</x:v>
      </x:c>
      <x:c r="G3657" s="11" t="str">
        <x:v>Debris and materials group</x:v>
      </x:c>
      <x:c r="H3657" s="11" t="str">
        <x:v>COL-12</x:v>
      </x:c>
      <x:c r="I3657" s="19" t="n">
        <x:v>24</x:v>
      </x:c>
      <x:c r="J3657" s="21" t="n">
        <x:v>10</x:v>
      </x:c>
      <x:c r="K3657" s="18" t="n">
        <x:f>'05 Cargo Register'!K73</x:f>
        <x:v>60.75</x:v>
      </x:c>
      <x:c r="L3657" s="18" t="n">
        <x:f>'05 Cargo Register'!N73</x:f>
        <x:v>7</x:v>
      </x:c>
      <x:c r="M3657" s="18" t="n">
        <x:f>'05 Cargo Register'!O73</x:f>
        <x:v>184.8</x:v>
      </x:c>
      <x:c r="N3657" s="18" t="n">
        <x:f>J3657*K3657</x:f>
        <x:v>607.5</x:v>
      </x:c>
      <x:c r="O3657" s="18" t="n">
        <x:f>J3657*L3657</x:f>
        <x:v>70</x:v>
      </x:c>
      <x:c r="P3657" s="18" t="n">
        <x:f>J3657*M3657</x:f>
        <x:v>1848</x:v>
      </x:c>
      <x:c r="Q3657" s="22" t="n">
        <x:f>'01 Controls'!$E$30*'02 Cargo Classes'!$M$8</x:f>
        <x:v>0.3</x:v>
      </x:c>
      <x:c r="R3657" s="22" t="n">
        <x:f>'01 Controls'!$F$30*'02 Cargo Classes'!$N$8</x:f>
        <x:v>0.595</x:v>
      </x:c>
      <x:c r="S3657" s="22" t="n">
        <x:f>'01 Controls'!$G$30*'02 Cargo Classes'!$O$8</x:f>
        <x:v>0</x:v>
      </x:c>
      <x:c r="T3657" s="22" t="n">
        <x:f>'01 Controls'!$H$30*'02 Cargo Classes'!$P$8</x:f>
        <x:v>0</x:v>
      </x:c>
      <x:c r="U3657" s="22" t="n">
        <x:f>SUM(Q3657:T3657)</x:f>
        <x:v>0.895</x:v>
      </x:c>
      <x:c r="V3657" s="18" t="n">
        <x:f>IF(U3657=0,0,N3657*Q3657/U3657)</x:f>
        <x:v>203.6312849162011</x:v>
      </x:c>
      <x:c r="W3657" s="18" t="n">
        <x:f>IF(U3657=0,0,P3657*Q3657/U3657)</x:f>
        <x:v>619.4413407821229</x:v>
      </x:c>
      <x:c r="X3657" s="18" t="n">
        <x:f>MAX(V3657,W3657*'01 Controls'!$E$12)</x:f>
        <x:v>203.6312849162011</x:v>
      </x:c>
      <x:c r="Y3657" s="18" t="n">
        <x:f>IF(U3657=0,0,N3657*R3657/U3657)</x:f>
        <x:v>403.86871508379886</x:v>
      </x:c>
      <x:c r="Z3657" s="18" t="n">
        <x:f>IF(U3657=0,0,P3657*R3657/U3657)</x:f>
        <x:v>1228.558659217877</x:v>
      </x:c>
      <x:c r="AA3657" s="18" t="n">
        <x:f>MAX(Y3657,Z3657*'01 Controls'!$E$13)</x:f>
        <x:v>403.86871508379886</x:v>
      </x:c>
      <x:c r="AB3657" s="18" t="n">
        <x:f>IF(U3657=0,0,N3657*S3657/U3657)</x:f>
        <x:v>0</x:v>
      </x:c>
      <x:c r="AC3657" s="18" t="n">
        <x:f>IF(U3657=0,0,P3657*S3657/U3657)</x:f>
        <x:v>0</x:v>
      </x:c>
      <x:c r="AD3657" s="18" t="n">
        <x:f>MAX(AB3657,AC3657*'01 Controls'!$E$14)</x:f>
        <x:v>0</x:v>
      </x:c>
      <x:c r="AE3657" s="18" t="n">
        <x:f>IF(U3657=0,0,N3657*T3657/U3657)</x:f>
        <x:v>0</x:v>
      </x:c>
      <x:c r="AF3657" s="18" t="n">
        <x:f>IF(U3657=0,0,P3657*T3657/U3657)</x:f>
        <x:v>0</x:v>
      </x:c>
      <x:c r="AG3657" s="18" t="n">
        <x:f>MAX(AE3657,AF3657*'01 Controls'!$E$15)</x:f>
        <x:v>0</x:v>
      </x:c>
      <x:c r="AH3657" s="18" t="n">
        <x:f>SUM(V3657,Y3657,AB3657,AE3657)</x:f>
        <x:v>607.5</x:v>
      </x:c>
      <x:c r="AI3657" s="18" t="n">
        <x:f>N3657-AH3657</x:f>
        <x:v>0</x:v>
      </x:c>
      <x:c r="AJ3657" s="18" t="n">
        <x:f>V3657*INDEX('07 Mode Capacity'!$P$6:$P$17,MATCH("AIR-"&amp;I3657,'07 Mode Capacity'!$C$6:$C$17,0))</x:f>
        <x:v>41.319652361602195</x:v>
      </x:c>
      <x:c r="AK3657" s="18" t="n">
        <x:f>Y3657*INDEX('07 Mode Capacity'!$P$6:$P$17,MATCH("OCEAN-"&amp;I3657,'07 Mode Capacity'!$C$6:$C$17,0))</x:f>
        <x:v>60.61627140053228</x:v>
      </x:c>
      <x:c r="AL3657" s="18" t="n">
        <x:f>AB3657*INDEX('07 Mode Capacity'!$P$6:$P$17,MATCH("LAND-"&amp;I3657,'07 Mode Capacity'!$C$6:$C$17,0))</x:f>
        <x:v>0</x:v>
      </x:c>
      <x:c r="AM3657" s="18" t="n">
        <x:f>AE3657*INDEX('07 Mode Capacity'!$P$6:$P$17,MATCH("INLAND-"&amp;I3657,'07 Mode Capacity'!$C$6:$C$17,0))</x:f>
        <x:v>0</x:v>
      </x:c>
      <x:c r="AN3657" s="18" t="n">
        <x:f>SUM(AJ3657:AM3657)</x:f>
        <x:v>101.93592376213448</x:v>
      </x:c>
      <x:c r="AO3657" s="17" t="n">
        <x:f>IF(N3657=0,1,AN3657/N3657)</x:f>
        <x:v>0.1677957592792337</x:v>
      </x:c>
      <x:c r="AP3657" s="11" t="str">
        <x:f>IF(AO3657&gt;='01 Controls'!$E$16,"PASS","FAIL")</x:f>
        <x:v>FAIL</x:v>
      </x:c>
      <x:c r="AQ3657" s="11" t="str">
        <x:v>UNQUANTIFIED</x:v>
      </x:c>
      <x:c r="AR3657" s="11" t="str">
        <x:v>Position-class planning record; serial item and receiver open</x:v>
      </x:c>
      <x:c r="AS3657" s="26"/>
      <x:c r="AT3657" s="26"/>
    </x:row>
    <x:row r="3658">
      <x:c r="C3658" s="11" t="str">
        <x:v>G1-L-DMG-BAT-22</x:v>
      </x:c>
      <x:c r="D3658" s="11" t="str">
        <x:v>G1</x:v>
      </x:c>
      <x:c r="E3658" s="11" t="str">
        <x:v>Allied megacity earthquake</x:v>
      </x:c>
      <x:c r="F3658" s="11" t="str">
        <x:v>L-DMG</x:v>
      </x:c>
      <x:c r="G3658" s="11" t="str">
        <x:v>Debris and materials group</x:v>
      </x:c>
      <x:c r="H3658" s="11" t="str">
        <x:v>BAT-22</x:v>
      </x:c>
      <x:c r="I3658" s="19" t="n">
        <x:v>48</x:v>
      </x:c>
      <x:c r="J3658" s="21" t="n">
        <x:v>10</x:v>
      </x:c>
      <x:c r="K3658" s="18" t="n">
        <x:f>'05 Cargo Register'!K74</x:f>
        <x:v>243</x:v>
      </x:c>
      <x:c r="L3658" s="18" t="n">
        <x:f>'05 Cargo Register'!N74</x:f>
        <x:v>14</x:v>
      </x:c>
      <x:c r="M3658" s="18" t="n">
        <x:f>'05 Cargo Register'!O74</x:f>
        <x:v>369.6</x:v>
      </x:c>
      <x:c r="N3658" s="18" t="n">
        <x:f>J3658*K3658</x:f>
        <x:v>2430</x:v>
      </x:c>
      <x:c r="O3658" s="18" t="n">
        <x:f>J3658*L3658</x:f>
        <x:v>140</x:v>
      </x:c>
      <x:c r="P3658" s="18" t="n">
        <x:f>J3658*M3658</x:f>
        <x:v>3696</x:v>
      </x:c>
      <x:c r="Q3658" s="22" t="n">
        <x:f>'01 Controls'!$E$30*'02 Cargo Classes'!$M$9</x:f>
        <x:v>0</x:v>
      </x:c>
      <x:c r="R3658" s="22" t="n">
        <x:f>'01 Controls'!$F$30*'02 Cargo Classes'!$N$9</x:f>
        <x:v>0.85</x:v>
      </x:c>
      <x:c r="S3658" s="22" t="n">
        <x:f>'01 Controls'!$G$30*'02 Cargo Classes'!$O$9</x:f>
        <x:v>0</x:v>
      </x:c>
      <x:c r="T3658" s="22" t="n">
        <x:f>'01 Controls'!$H$30*'02 Cargo Classes'!$P$9</x:f>
        <x:v>0</x:v>
      </x:c>
      <x:c r="U3658" s="22" t="n">
        <x:f>SUM(Q3658:T3658)</x:f>
        <x:v>0.85</x:v>
      </x:c>
      <x:c r="V3658" s="18" t="n">
        <x:f>IF(U3658=0,0,N3658*Q3658/U3658)</x:f>
        <x:v>0</x:v>
      </x:c>
      <x:c r="W3658" s="18" t="n">
        <x:f>IF(U3658=0,0,P3658*Q3658/U3658)</x:f>
        <x:v>0</x:v>
      </x:c>
      <x:c r="X3658" s="18" t="n">
        <x:f>MAX(V3658,W3658*'01 Controls'!$E$12)</x:f>
        <x:v>0</x:v>
      </x:c>
      <x:c r="Y3658" s="18" t="n">
        <x:f>IF(U3658=0,0,N3658*R3658/U3658)</x:f>
        <x:v>2430</x:v>
      </x:c>
      <x:c r="Z3658" s="18" t="n">
        <x:f>IF(U3658=0,0,P3658*R3658/U3658)</x:f>
        <x:v>3696</x:v>
      </x:c>
      <x:c r="AA3658" s="18" t="n">
        <x:f>MAX(Y3658,Z3658*'01 Controls'!$E$13)</x:f>
        <x:v>2430</x:v>
      </x:c>
      <x:c r="AB3658" s="18" t="n">
        <x:f>IF(U3658=0,0,N3658*S3658/U3658)</x:f>
        <x:v>0</x:v>
      </x:c>
      <x:c r="AC3658" s="18" t="n">
        <x:f>IF(U3658=0,0,P3658*S3658/U3658)</x:f>
        <x:v>0</x:v>
      </x:c>
      <x:c r="AD3658" s="18" t="n">
        <x:f>MAX(AB3658,AC3658*'01 Controls'!$E$14)</x:f>
        <x:v>0</x:v>
      </x:c>
      <x:c r="AE3658" s="18" t="n">
        <x:f>IF(U3658=0,0,N3658*T3658/U3658)</x:f>
        <x:v>0</x:v>
      </x:c>
      <x:c r="AF3658" s="18" t="n">
        <x:f>IF(U3658=0,0,P3658*T3658/U3658)</x:f>
        <x:v>0</x:v>
      </x:c>
      <x:c r="AG3658" s="18" t="n">
        <x:f>MAX(AE3658,AF3658*'01 Controls'!$E$15)</x:f>
        <x:v>0</x:v>
      </x:c>
      <x:c r="AH3658" s="18" t="n">
        <x:f>SUM(V3658,Y3658,AB3658,AE3658)</x:f>
        <x:v>2430</x:v>
      </x:c>
      <x:c r="AI3658" s="18" t="n">
        <x:f>N3658-AH3658</x:f>
        <x:v>0</x:v>
      </x:c>
      <x:c r="AJ3658" s="18" t="n">
        <x:f>V3658*INDEX('07 Mode Capacity'!$P$6:$P$17,MATCH("AIR-"&amp;I3658,'07 Mode Capacity'!$C$6:$C$17,0))</x:f>
        <x:v>0</x:v>
      </x:c>
      <x:c r="AK3658" s="18" t="n">
        <x:f>Y3658*INDEX('07 Mode Capacity'!$P$6:$P$17,MATCH("OCEAN-"&amp;I3658,'07 Mode Capacity'!$C$6:$C$17,0))</x:f>
        <x:v>212.9561607714114</x:v>
      </x:c>
      <x:c r="AL3658" s="18" t="n">
        <x:f>AB3658*INDEX('07 Mode Capacity'!$P$6:$P$17,MATCH("LAND-"&amp;I3658,'07 Mode Capacity'!$C$6:$C$17,0))</x:f>
        <x:v>0</x:v>
      </x:c>
      <x:c r="AM3658" s="18" t="n">
        <x:f>AE3658*INDEX('07 Mode Capacity'!$P$6:$P$17,MATCH("INLAND-"&amp;I3658,'07 Mode Capacity'!$C$6:$C$17,0))</x:f>
        <x:v>0</x:v>
      </x:c>
      <x:c r="AN3658" s="18" t="n">
        <x:f>SUM(AJ3658:AM3658)</x:f>
        <x:v>212.9561607714114</x:v>
      </x:c>
      <x:c r="AO3658" s="17" t="n">
        <x:f>IF(N3658=0,1,AN3658/N3658)</x:f>
        <x:v>0.08763628015284419</x:v>
      </x:c>
      <x:c r="AP3658" s="11" t="str">
        <x:f>IF(AO3658&gt;='01 Controls'!$E$16,"PASS","FAIL")</x:f>
        <x:v>FAIL</x:v>
      </x:c>
      <x:c r="AQ3658" s="11" t="str">
        <x:v>UNQUANTIFIED</x:v>
      </x:c>
      <x:c r="AR3658" s="11" t="str">
        <x:v>Position-class planning record; serial item and receiver open</x:v>
      </x:c>
      <x:c r="AS3658" s="26"/>
      <x:c r="AT3658" s="26"/>
    </x:row>
    <x:row r="3659">
      <x:c r="C3659" s="11" t="str">
        <x:v>G1-L-DMG-TNK-20</x:v>
      </x:c>
      <x:c r="D3659" s="11" t="str">
        <x:v>G1</x:v>
      </x:c>
      <x:c r="E3659" s="11" t="str">
        <x:v>Allied megacity earthquake</x:v>
      </x:c>
      <x:c r="F3659" s="11" t="str">
        <x:v>L-DMG</x:v>
      </x:c>
      <x:c r="G3659" s="11" t="str">
        <x:v>Debris and materials group</x:v>
      </x:c>
      <x:c r="H3659" s="11" t="str">
        <x:v>TNK-20</x:v>
      </x:c>
      <x:c r="I3659" s="19" t="n">
        <x:v>48</x:v>
      </x:c>
      <x:c r="J3659" s="21" t="n">
        <x:v>10</x:v>
      </x:c>
      <x:c r="K3659" s="18" t="n">
        <x:f>'05 Cargo Register'!K75</x:f>
        <x:v>243</x:v>
      </x:c>
      <x:c r="L3659" s="18" t="n">
        <x:f>'05 Cargo Register'!N75</x:f>
        <x:v>15</x:v>
      </x:c>
      <x:c r="M3659" s="18" t="n">
        <x:f>'05 Cargo Register'!O75</x:f>
        <x:v>318.75</x:v>
      </x:c>
      <x:c r="N3659" s="18" t="n">
        <x:f>J3659*K3659</x:f>
        <x:v>2430</x:v>
      </x:c>
      <x:c r="O3659" s="18" t="n">
        <x:f>J3659*L3659</x:f>
        <x:v>150</x:v>
      </x:c>
      <x:c r="P3659" s="18" t="n">
        <x:f>J3659*M3659</x:f>
        <x:v>3187.5</x:v>
      </x:c>
      <x:c r="Q3659" s="22" t="n">
        <x:f>'01 Controls'!$E$30*'02 Cargo Classes'!$M$10</x:f>
        <x:v>0</x:v>
      </x:c>
      <x:c r="R3659" s="22" t="n">
        <x:f>'01 Controls'!$F$30*'02 Cargo Classes'!$N$10</x:f>
        <x:v>1.02</x:v>
      </x:c>
      <x:c r="S3659" s="22" t="n">
        <x:f>'01 Controls'!$G$30*'02 Cargo Classes'!$O$10</x:f>
        <x:v>0</x:v>
      </x:c>
      <x:c r="T3659" s="22" t="n">
        <x:f>'01 Controls'!$H$30*'02 Cargo Classes'!$P$10</x:f>
        <x:v>0</x:v>
      </x:c>
      <x:c r="U3659" s="22" t="n">
        <x:f>SUM(Q3659:T3659)</x:f>
        <x:v>1.02</x:v>
      </x:c>
      <x:c r="V3659" s="18" t="n">
        <x:f>IF(U3659=0,0,N3659*Q3659/U3659)</x:f>
        <x:v>0</x:v>
      </x:c>
      <x:c r="W3659" s="18" t="n">
        <x:f>IF(U3659=0,0,P3659*Q3659/U3659)</x:f>
        <x:v>0</x:v>
      </x:c>
      <x:c r="X3659" s="18" t="n">
        <x:f>MAX(V3659,W3659*'01 Controls'!$E$12)</x:f>
        <x:v>0</x:v>
      </x:c>
      <x:c r="Y3659" s="18" t="n">
        <x:f>IF(U3659=0,0,N3659*R3659/U3659)</x:f>
        <x:v>2430</x:v>
      </x:c>
      <x:c r="Z3659" s="18" t="n">
        <x:f>IF(U3659=0,0,P3659*R3659/U3659)</x:f>
        <x:v>3187.5</x:v>
      </x:c>
      <x:c r="AA3659" s="18" t="n">
        <x:f>MAX(Y3659,Z3659*'01 Controls'!$E$13)</x:f>
        <x:v>2430</x:v>
      </x:c>
      <x:c r="AB3659" s="18" t="n">
        <x:f>IF(U3659=0,0,N3659*S3659/U3659)</x:f>
        <x:v>0</x:v>
      </x:c>
      <x:c r="AC3659" s="18" t="n">
        <x:f>IF(U3659=0,0,P3659*S3659/U3659)</x:f>
        <x:v>0</x:v>
      </x:c>
      <x:c r="AD3659" s="18" t="n">
        <x:f>MAX(AB3659,AC3659*'01 Controls'!$E$14)</x:f>
        <x:v>0</x:v>
      </x:c>
      <x:c r="AE3659" s="18" t="n">
        <x:f>IF(U3659=0,0,N3659*T3659/U3659)</x:f>
        <x:v>0</x:v>
      </x:c>
      <x:c r="AF3659" s="18" t="n">
        <x:f>IF(U3659=0,0,P3659*T3659/U3659)</x:f>
        <x:v>0</x:v>
      </x:c>
      <x:c r="AG3659" s="18" t="n">
        <x:f>MAX(AE3659,AF3659*'01 Controls'!$E$15)</x:f>
        <x:v>0</x:v>
      </x:c>
      <x:c r="AH3659" s="18" t="n">
        <x:f>SUM(V3659,Y3659,AB3659,AE3659)</x:f>
        <x:v>2430</x:v>
      </x:c>
      <x:c r="AI3659" s="18" t="n">
        <x:f>N3659-AH3659</x:f>
        <x:v>0</x:v>
      </x:c>
      <x:c r="AJ3659" s="18" t="n">
        <x:f>V3659*INDEX('07 Mode Capacity'!$P$6:$P$17,MATCH("AIR-"&amp;I3659,'07 Mode Capacity'!$C$6:$C$17,0))</x:f>
        <x:v>0</x:v>
      </x:c>
      <x:c r="AK3659" s="18" t="n">
        <x:f>Y3659*INDEX('07 Mode Capacity'!$P$6:$P$17,MATCH("OCEAN-"&amp;I3659,'07 Mode Capacity'!$C$6:$C$17,0))</x:f>
        <x:v>212.9561607714114</x:v>
      </x:c>
      <x:c r="AL3659" s="18" t="n">
        <x:f>AB3659*INDEX('07 Mode Capacity'!$P$6:$P$17,MATCH("LAND-"&amp;I3659,'07 Mode Capacity'!$C$6:$C$17,0))</x:f>
        <x:v>0</x:v>
      </x:c>
      <x:c r="AM3659" s="18" t="n">
        <x:f>AE3659*INDEX('07 Mode Capacity'!$P$6:$P$17,MATCH("INLAND-"&amp;I3659,'07 Mode Capacity'!$C$6:$C$17,0))</x:f>
        <x:v>0</x:v>
      </x:c>
      <x:c r="AN3659" s="18" t="n">
        <x:f>SUM(AJ3659:AM3659)</x:f>
        <x:v>212.9561607714114</x:v>
      </x:c>
      <x:c r="AO3659" s="17" t="n">
        <x:f>IF(N3659=0,1,AN3659/N3659)</x:f>
        <x:v>0.08763628015284419</x:v>
      </x:c>
      <x:c r="AP3659" s="11" t="str">
        <x:f>IF(AO3659&gt;='01 Controls'!$E$16,"PASS","FAIL")</x:f>
        <x:v>FAIL</x:v>
      </x:c>
      <x:c r="AQ3659" s="11" t="str">
        <x:v>UNQUANTIFIED</x:v>
      </x:c>
      <x:c r="AR3659" s="11" t="str">
        <x:v>Position-class planning record; serial item and receiver open</x:v>
      </x:c>
      <x:c r="AS3659" s="26"/>
      <x:c r="AT3659" s="26"/>
    </x:row>
    <x:row r="3660">
      <x:c r="C3660" s="11" t="str">
        <x:v>G1-L-DMG-FLR-24</x:v>
      </x:c>
      <x:c r="D3660" s="11" t="str">
        <x:v>G1</x:v>
      </x:c>
      <x:c r="E3660" s="11" t="str">
        <x:v>Allied megacity earthquake</x:v>
      </x:c>
      <x:c r="F3660" s="11" t="str">
        <x:v>L-DMG</x:v>
      </x:c>
      <x:c r="G3660" s="11" t="str">
        <x:v>Debris and materials group</x:v>
      </x:c>
      <x:c r="H3660" s="11" t="str">
        <x:v>FLR-24</x:v>
      </x:c>
      <x:c r="I3660" s="19" t="n">
        <x:v>48</x:v>
      </x:c>
      <x:c r="J3660" s="21" t="n">
        <x:v>10</x:v>
      </x:c>
      <x:c r="K3660" s="18" t="n">
        <x:f>'05 Cargo Register'!K76</x:f>
        <x:v>546.75</x:v>
      </x:c>
      <x:c r="L3660" s="18" t="n">
        <x:f>'05 Cargo Register'!N76</x:f>
        <x:v>27</x:v>
      </x:c>
      <x:c r="M3660" s="18" t="n">
        <x:f>'05 Cargo Register'!O76</x:f>
        <x:v>864</x:v>
      </x:c>
      <x:c r="N3660" s="18" t="n">
        <x:f>J3660*K3660</x:f>
        <x:v>5467.5</x:v>
      </x:c>
      <x:c r="O3660" s="18" t="n">
        <x:f>J3660*L3660</x:f>
        <x:v>270</x:v>
      </x:c>
      <x:c r="P3660" s="18" t="n">
        <x:f>J3660*M3660</x:f>
        <x:v>8640</x:v>
      </x:c>
      <x:c r="Q3660" s="22" t="n">
        <x:f>'01 Controls'!$E$30*'02 Cargo Classes'!$M$11</x:f>
        <x:v>0</x:v>
      </x:c>
      <x:c r="R3660" s="22" t="n">
        <x:f>'01 Controls'!$F$30*'02 Cargo Classes'!$N$11</x:f>
        <x:v>1.02</x:v>
      </x:c>
      <x:c r="S3660" s="22" t="n">
        <x:f>'01 Controls'!$G$30*'02 Cargo Classes'!$O$11</x:f>
        <x:v>0</x:v>
      </x:c>
      <x:c r="T3660" s="22" t="n">
        <x:f>'01 Controls'!$H$30*'02 Cargo Classes'!$P$11</x:f>
        <x:v>0</x:v>
      </x:c>
      <x:c r="U3660" s="22" t="n">
        <x:f>SUM(Q3660:T3660)</x:f>
        <x:v>1.02</x:v>
      </x:c>
      <x:c r="V3660" s="18" t="n">
        <x:f>IF(U3660=0,0,N3660*Q3660/U3660)</x:f>
        <x:v>0</x:v>
      </x:c>
      <x:c r="W3660" s="18" t="n">
        <x:f>IF(U3660=0,0,P3660*Q3660/U3660)</x:f>
        <x:v>0</x:v>
      </x:c>
      <x:c r="X3660" s="18" t="n">
        <x:f>MAX(V3660,W3660*'01 Controls'!$E$12)</x:f>
        <x:v>0</x:v>
      </x:c>
      <x:c r="Y3660" s="18" t="n">
        <x:f>IF(U3660=0,0,N3660*R3660/U3660)</x:f>
        <x:v>5467.5</x:v>
      </x:c>
      <x:c r="Z3660" s="18" t="n">
        <x:f>IF(U3660=0,0,P3660*R3660/U3660)</x:f>
        <x:v>8640</x:v>
      </x:c>
      <x:c r="AA3660" s="18" t="n">
        <x:f>MAX(Y3660,Z3660*'01 Controls'!$E$13)</x:f>
        <x:v>5467.5</x:v>
      </x:c>
      <x:c r="AB3660" s="18" t="n">
        <x:f>IF(U3660=0,0,N3660*S3660/U3660)</x:f>
        <x:v>0</x:v>
      </x:c>
      <x:c r="AC3660" s="18" t="n">
        <x:f>IF(U3660=0,0,P3660*S3660/U3660)</x:f>
        <x:v>0</x:v>
      </x:c>
      <x:c r="AD3660" s="18" t="n">
        <x:f>MAX(AB3660,AC3660*'01 Controls'!$E$14)</x:f>
        <x:v>0</x:v>
      </x:c>
      <x:c r="AE3660" s="18" t="n">
        <x:f>IF(U3660=0,0,N3660*T3660/U3660)</x:f>
        <x:v>0</x:v>
      </x:c>
      <x:c r="AF3660" s="18" t="n">
        <x:f>IF(U3660=0,0,P3660*T3660/U3660)</x:f>
        <x:v>0</x:v>
      </x:c>
      <x:c r="AG3660" s="18" t="n">
        <x:f>MAX(AE3660,AF3660*'01 Controls'!$E$15)</x:f>
        <x:v>0</x:v>
      </x:c>
      <x:c r="AH3660" s="18" t="n">
        <x:f>SUM(V3660,Y3660,AB3660,AE3660)</x:f>
        <x:v>5467.5</x:v>
      </x:c>
      <x:c r="AI3660" s="18" t="n">
        <x:f>N3660-AH3660</x:f>
        <x:v>0</x:v>
      </x:c>
      <x:c r="AJ3660" s="18" t="n">
        <x:f>V3660*INDEX('07 Mode Capacity'!$P$6:$P$17,MATCH("AIR-"&amp;I3660,'07 Mode Capacity'!$C$6:$C$17,0))</x:f>
        <x:v>0</x:v>
      </x:c>
      <x:c r="AK3660" s="18" t="n">
        <x:f>Y3660*INDEX('07 Mode Capacity'!$P$6:$P$17,MATCH("OCEAN-"&amp;I3660,'07 Mode Capacity'!$C$6:$C$17,0))</x:f>
        <x:v>479.1513617356756</x:v>
      </x:c>
      <x:c r="AL3660" s="18" t="n">
        <x:f>AB3660*INDEX('07 Mode Capacity'!$P$6:$P$17,MATCH("LAND-"&amp;I3660,'07 Mode Capacity'!$C$6:$C$17,0))</x:f>
        <x:v>0</x:v>
      </x:c>
      <x:c r="AM3660" s="18" t="n">
        <x:f>AE3660*INDEX('07 Mode Capacity'!$P$6:$P$17,MATCH("INLAND-"&amp;I3660,'07 Mode Capacity'!$C$6:$C$17,0))</x:f>
        <x:v>0</x:v>
      </x:c>
      <x:c r="AN3660" s="18" t="n">
        <x:f>SUM(AJ3660:AM3660)</x:f>
        <x:v>479.1513617356756</x:v>
      </x:c>
      <x:c r="AO3660" s="17" t="n">
        <x:f>IF(N3660=0,1,AN3660/N3660)</x:f>
        <x:v>0.08763628015284419</x:v>
      </x:c>
      <x:c r="AP3660" s="11" t="str">
        <x:f>IF(AO3660&gt;='01 Controls'!$E$16,"PASS","FAIL")</x:f>
        <x:v>FAIL</x:v>
      </x:c>
      <x:c r="AQ3660" s="11" t="str">
        <x:v>UNQUANTIFIED</x:v>
      </x:c>
      <x:c r="AR3660" s="11" t="str">
        <x:v>Position-class planning record; serial item and receiver open</x:v>
      </x:c>
      <x:c r="AS3660" s="26"/>
      <x:c r="AT3660" s="26"/>
    </x:row>
    <x:row r="3661">
      <x:c r="C3661" s="11" t="str">
        <x:v>G1-L-DMG-ROL-30</x:v>
      </x:c>
      <x:c r="D3661" s="11" t="str">
        <x:v>G1</x:v>
      </x:c>
      <x:c r="E3661" s="11" t="str">
        <x:v>Allied megacity earthquake</x:v>
      </x:c>
      <x:c r="F3661" s="11" t="str">
        <x:v>L-DMG</x:v>
      </x:c>
      <x:c r="G3661" s="11" t="str">
        <x:v>Debris and materials group</x:v>
      </x:c>
      <x:c r="H3661" s="11" t="str">
        <x:v>ROL-30</x:v>
      </x:c>
      <x:c r="I3661" s="19" t="n">
        <x:v>48</x:v>
      </x:c>
      <x:c r="J3661" s="21" t="n">
        <x:v>10</x:v>
      </x:c>
      <x:c r="K3661" s="18" t="n">
        <x:f>'05 Cargo Register'!K77</x:f>
        <x:v>759.375</x:v>
      </x:c>
      <x:c r="L3661" s="18" t="n">
        <x:f>'05 Cargo Register'!N77</x:f>
        <x:v>32</x:v>
      </x:c>
      <x:c r="M3661" s="18" t="n">
        <x:f>'05 Cargo Register'!O77</x:f>
        <x:v>2040</x:v>
      </x:c>
      <x:c r="N3661" s="18" t="n">
        <x:f>J3661*K3661</x:f>
        <x:v>7593.75</x:v>
      </x:c>
      <x:c r="O3661" s="18" t="n">
        <x:f>J3661*L3661</x:f>
        <x:v>320</x:v>
      </x:c>
      <x:c r="P3661" s="18" t="n">
        <x:f>J3661*M3661</x:f>
        <x:v>20400</x:v>
      </x:c>
      <x:c r="Q3661" s="22" t="n">
        <x:f>'01 Controls'!$E$30*'02 Cargo Classes'!$M$12</x:f>
        <x:v>0</x:v>
      </x:c>
      <x:c r="R3661" s="22" t="n">
        <x:f>'01 Controls'!$F$30*'02 Cargo Classes'!$N$12</x:f>
        <x:v>0.85</x:v>
      </x:c>
      <x:c r="S3661" s="22" t="n">
        <x:f>'01 Controls'!$G$30*'02 Cargo Classes'!$O$12</x:f>
        <x:v>0</x:v>
      </x:c>
      <x:c r="T3661" s="22" t="n">
        <x:f>'01 Controls'!$H$30*'02 Cargo Classes'!$P$12</x:f>
        <x:v>0</x:v>
      </x:c>
      <x:c r="U3661" s="22" t="n">
        <x:f>SUM(Q3661:T3661)</x:f>
        <x:v>0.85</x:v>
      </x:c>
      <x:c r="V3661" s="18" t="n">
        <x:f>IF(U3661=0,0,N3661*Q3661/U3661)</x:f>
        <x:v>0</x:v>
      </x:c>
      <x:c r="W3661" s="18" t="n">
        <x:f>IF(U3661=0,0,P3661*Q3661/U3661)</x:f>
        <x:v>0</x:v>
      </x:c>
      <x:c r="X3661" s="18" t="n">
        <x:f>MAX(V3661,W3661*'01 Controls'!$E$12)</x:f>
        <x:v>0</x:v>
      </x:c>
      <x:c r="Y3661" s="18" t="n">
        <x:f>IF(U3661=0,0,N3661*R3661/U3661)</x:f>
        <x:v>7593.75</x:v>
      </x:c>
      <x:c r="Z3661" s="18" t="n">
        <x:f>IF(U3661=0,0,P3661*R3661/U3661)</x:f>
        <x:v>20400</x:v>
      </x:c>
      <x:c r="AA3661" s="18" t="n">
        <x:f>MAX(Y3661,Z3661*'01 Controls'!$E$13)</x:f>
        <x:v>7593.75</x:v>
      </x:c>
      <x:c r="AB3661" s="18" t="n">
        <x:f>IF(U3661=0,0,N3661*S3661/U3661)</x:f>
        <x:v>0</x:v>
      </x:c>
      <x:c r="AC3661" s="18" t="n">
        <x:f>IF(U3661=0,0,P3661*S3661/U3661)</x:f>
        <x:v>0</x:v>
      </x:c>
      <x:c r="AD3661" s="18" t="n">
        <x:f>MAX(AB3661,AC3661*'01 Controls'!$E$14)</x:f>
        <x:v>0</x:v>
      </x:c>
      <x:c r="AE3661" s="18" t="n">
        <x:f>IF(U3661=0,0,N3661*T3661/U3661)</x:f>
        <x:v>0</x:v>
      </x:c>
      <x:c r="AF3661" s="18" t="n">
        <x:f>IF(U3661=0,0,P3661*T3661/U3661)</x:f>
        <x:v>0</x:v>
      </x:c>
      <x:c r="AG3661" s="18" t="n">
        <x:f>MAX(AE3661,AF3661*'01 Controls'!$E$15)</x:f>
        <x:v>0</x:v>
      </x:c>
      <x:c r="AH3661" s="18" t="n">
        <x:f>SUM(V3661,Y3661,AB3661,AE3661)</x:f>
        <x:v>7593.75</x:v>
      </x:c>
      <x:c r="AI3661" s="18" t="n">
        <x:f>N3661-AH3661</x:f>
        <x:v>0</x:v>
      </x:c>
      <x:c r="AJ3661" s="18" t="n">
        <x:f>V3661*INDEX('07 Mode Capacity'!$P$6:$P$17,MATCH("AIR-"&amp;I3661,'07 Mode Capacity'!$C$6:$C$17,0))</x:f>
        <x:v>0</x:v>
      </x:c>
      <x:c r="AK3661" s="18" t="n">
        <x:f>Y3661*INDEX('07 Mode Capacity'!$P$6:$P$17,MATCH("OCEAN-"&amp;I3661,'07 Mode Capacity'!$C$6:$C$17,0))</x:f>
        <x:v>665.4880024106606</x:v>
      </x:c>
      <x:c r="AL3661" s="18" t="n">
        <x:f>AB3661*INDEX('07 Mode Capacity'!$P$6:$P$17,MATCH("LAND-"&amp;I3661,'07 Mode Capacity'!$C$6:$C$17,0))</x:f>
        <x:v>0</x:v>
      </x:c>
      <x:c r="AM3661" s="18" t="n">
        <x:f>AE3661*INDEX('07 Mode Capacity'!$P$6:$P$17,MATCH("INLAND-"&amp;I3661,'07 Mode Capacity'!$C$6:$C$17,0))</x:f>
        <x:v>0</x:v>
      </x:c>
      <x:c r="AN3661" s="18" t="n">
        <x:f>SUM(AJ3661:AM3661)</x:f>
        <x:v>665.4880024106606</x:v>
      </x:c>
      <x:c r="AO3661" s="17" t="n">
        <x:f>IF(N3661=0,1,AN3661/N3661)</x:f>
        <x:v>0.08763628015284419</x:v>
      </x:c>
      <x:c r="AP3661" s="11" t="str">
        <x:f>IF(AO3661&gt;='01 Controls'!$E$16,"PASS","FAIL")</x:f>
        <x:v>FAIL</x:v>
      </x:c>
      <x:c r="AQ3661" s="11" t="str">
        <x:v>UNQUANTIFIED</x:v>
      </x:c>
      <x:c r="AR3661" s="11" t="str">
        <x:v>Position-class planning record; serial item and receiver open</x:v>
      </x:c>
      <x:c r="AS3661" s="26"/>
      <x:c r="AT3661" s="26"/>
    </x:row>
    <x:row r="3662">
      <x:c r="C3662" s="11" t="str">
        <x:v>G1-L-DMG-LIN-18</x:v>
      </x:c>
      <x:c r="D3662" s="11" t="str">
        <x:v>G1</x:v>
      </x:c>
      <x:c r="E3662" s="11" t="str">
        <x:v>Allied megacity earthquake</x:v>
      </x:c>
      <x:c r="F3662" s="11" t="str">
        <x:v>L-DMG</x:v>
      </x:c>
      <x:c r="G3662" s="11" t="str">
        <x:v>Debris and materials group</x:v>
      </x:c>
      <x:c r="H3662" s="11" t="str">
        <x:v>LIN-18</x:v>
      </x:c>
      <x:c r="I3662" s="19" t="n">
        <x:v>72</x:v>
      </x:c>
      <x:c r="J3662" s="21" t="n">
        <x:v>10</x:v>
      </x:c>
      <x:c r="K3662" s="18" t="n">
        <x:f>'05 Cargo Register'!K78</x:f>
        <x:v>303.75</x:v>
      </x:c>
      <x:c r="L3662" s="18" t="n">
        <x:f>'05 Cargo Register'!N78</x:f>
        <x:v>22</x:v>
      </x:c>
      <x:c r="M3662" s="18" t="n">
        <x:f>'05 Cargo Register'!O78</x:f>
        <x:v>968</x:v>
      </x:c>
      <x:c r="N3662" s="18" t="n">
        <x:f>J3662*K3662</x:f>
        <x:v>3037.5</x:v>
      </x:c>
      <x:c r="O3662" s="18" t="n">
        <x:f>J3662*L3662</x:f>
        <x:v>220</x:v>
      </x:c>
      <x:c r="P3662" s="18" t="n">
        <x:f>J3662*M3662</x:f>
        <x:v>9680</x:v>
      </x:c>
      <x:c r="Q3662" s="22" t="n">
        <x:f>'01 Controls'!$E$30*'02 Cargo Classes'!$M$13</x:f>
        <x:v>0</x:v>
      </x:c>
      <x:c r="R3662" s="22" t="n">
        <x:f>'01 Controls'!$F$30*'02 Cargo Classes'!$N$13</x:f>
        <x:v>1.02</x:v>
      </x:c>
      <x:c r="S3662" s="22" t="n">
        <x:f>'01 Controls'!$G$30*'02 Cargo Classes'!$O$13</x:f>
        <x:v>0</x:v>
      </x:c>
      <x:c r="T3662" s="22" t="n">
        <x:f>'01 Controls'!$H$30*'02 Cargo Classes'!$P$13</x:f>
        <x:v>0</x:v>
      </x:c>
      <x:c r="U3662" s="22" t="n">
        <x:f>SUM(Q3662:T3662)</x:f>
        <x:v>1.02</x:v>
      </x:c>
      <x:c r="V3662" s="18" t="n">
        <x:f>IF(U3662=0,0,N3662*Q3662/U3662)</x:f>
        <x:v>0</x:v>
      </x:c>
      <x:c r="W3662" s="18" t="n">
        <x:f>IF(U3662=0,0,P3662*Q3662/U3662)</x:f>
        <x:v>0</x:v>
      </x:c>
      <x:c r="X3662" s="18" t="n">
        <x:f>MAX(V3662,W3662*'01 Controls'!$E$12)</x:f>
        <x:v>0</x:v>
      </x:c>
      <x:c r="Y3662" s="18" t="n">
        <x:f>IF(U3662=0,0,N3662*R3662/U3662)</x:f>
        <x:v>3037.5</x:v>
      </x:c>
      <x:c r="Z3662" s="18" t="n">
        <x:f>IF(U3662=0,0,P3662*R3662/U3662)</x:f>
        <x:v>9680</x:v>
      </x:c>
      <x:c r="AA3662" s="18" t="n">
        <x:f>MAX(Y3662,Z3662*'01 Controls'!$E$13)</x:f>
        <x:v>3037.5</x:v>
      </x:c>
      <x:c r="AB3662" s="18" t="n">
        <x:f>IF(U3662=0,0,N3662*S3662/U3662)</x:f>
        <x:v>0</x:v>
      </x:c>
      <x:c r="AC3662" s="18" t="n">
        <x:f>IF(U3662=0,0,P3662*S3662/U3662)</x:f>
        <x:v>0</x:v>
      </x:c>
      <x:c r="AD3662" s="18" t="n">
        <x:f>MAX(AB3662,AC3662*'01 Controls'!$E$14)</x:f>
        <x:v>0</x:v>
      </x:c>
      <x:c r="AE3662" s="18" t="n">
        <x:f>IF(U3662=0,0,N3662*T3662/U3662)</x:f>
        <x:v>0</x:v>
      </x:c>
      <x:c r="AF3662" s="18" t="n">
        <x:f>IF(U3662=0,0,P3662*T3662/U3662)</x:f>
        <x:v>0</x:v>
      </x:c>
      <x:c r="AG3662" s="18" t="n">
        <x:f>MAX(AE3662,AF3662*'01 Controls'!$E$15)</x:f>
        <x:v>0</x:v>
      </x:c>
      <x:c r="AH3662" s="18" t="n">
        <x:f>SUM(V3662,Y3662,AB3662,AE3662)</x:f>
        <x:v>3037.5</x:v>
      </x:c>
      <x:c r="AI3662" s="18" t="n">
        <x:f>N3662-AH3662</x:f>
        <x:v>0</x:v>
      </x:c>
      <x:c r="AJ3662" s="18" t="n">
        <x:f>V3662*INDEX('07 Mode Capacity'!$P$6:$P$17,MATCH("AIR-"&amp;I3662,'07 Mode Capacity'!$C$6:$C$17,0))</x:f>
        <x:v>0</x:v>
      </x:c>
      <x:c r="AK3662" s="18" t="n">
        <x:f>Y3662*INDEX('07 Mode Capacity'!$P$6:$P$17,MATCH("OCEAN-"&amp;I3662,'07 Mode Capacity'!$C$6:$C$17,0))</x:f>
        <x:v>2377.6577335172396</x:v>
      </x:c>
      <x:c r="AL3662" s="18" t="n">
        <x:f>AB3662*INDEX('07 Mode Capacity'!$P$6:$P$17,MATCH("LAND-"&amp;I3662,'07 Mode Capacity'!$C$6:$C$17,0))</x:f>
        <x:v>0</x:v>
      </x:c>
      <x:c r="AM3662" s="18" t="n">
        <x:f>AE3662*INDEX('07 Mode Capacity'!$P$6:$P$17,MATCH("INLAND-"&amp;I3662,'07 Mode Capacity'!$C$6:$C$17,0))</x:f>
        <x:v>0</x:v>
      </x:c>
      <x:c r="AN3662" s="18" t="n">
        <x:f>SUM(AJ3662:AM3662)</x:f>
        <x:v>2377.6577335172396</x:v>
      </x:c>
      <x:c r="AO3662" s="17" t="n">
        <x:f>IF(N3662=0,1,AN3662/N3662)</x:f>
        <x:v>0.7827679781126715</x:v>
      </x:c>
      <x:c r="AP3662" s="11" t="str">
        <x:f>IF(AO3662&gt;='01 Controls'!$E$16,"PASS","FAIL")</x:f>
        <x:v>FAIL</x:v>
      </x:c>
      <x:c r="AQ3662" s="11" t="str">
        <x:v>UNQUANTIFIED</x:v>
      </x:c>
      <x:c r="AR3662" s="11" t="str">
        <x:v>Position-class planning record; serial item and receiver open</x:v>
      </x:c>
      <x:c r="AS3662" s="26"/>
      <x:c r="AT3662" s="26"/>
    </x:row>
    <x:row r="3663">
      <x:c r="C3663" s="11" t="str">
        <x:v>G1-L-DMG-BLK-08</x:v>
      </x:c>
      <x:c r="D3663" s="11" t="str">
        <x:v>G1</x:v>
      </x:c>
      <x:c r="E3663" s="11" t="str">
        <x:v>Allied megacity earthquake</x:v>
      </x:c>
      <x:c r="F3663" s="11" t="str">
        <x:v>L-DMG</x:v>
      </x:c>
      <x:c r="G3663" s="11" t="str">
        <x:v>Debris and materials group</x:v>
      </x:c>
      <x:c r="H3663" s="11" t="str">
        <x:v>BLK-08</x:v>
      </x:c>
      <x:c r="I3663" s="19" t="n">
        <x:v>48</x:v>
      </x:c>
      <x:c r="J3663" s="21" t="n">
        <x:v>10</x:v>
      </x:c>
      <x:c r="K3663" s="18" t="n">
        <x:f>'05 Cargo Register'!K79</x:f>
        <x:v>121.5</x:v>
      </x:c>
      <x:c r="L3663" s="18" t="n">
        <x:f>'05 Cargo Register'!N79</x:f>
        <x:v>19</x:v>
      </x:c>
      <x:c r="M3663" s="18" t="n">
        <x:f>'05 Cargo Register'!O79</x:f>
        <x:v>969</x:v>
      </x:c>
      <x:c r="N3663" s="18" t="n">
        <x:f>J3663*K3663</x:f>
        <x:v>1215</x:v>
      </x:c>
      <x:c r="O3663" s="18" t="n">
        <x:f>J3663*L3663</x:f>
        <x:v>190</x:v>
      </x:c>
      <x:c r="P3663" s="18" t="n">
        <x:f>J3663*M3663</x:f>
        <x:v>9690</x:v>
      </x:c>
      <x:c r="Q3663" s="22" t="n">
        <x:f>'01 Controls'!$E$30*'02 Cargo Classes'!$M$14</x:f>
        <x:v>0.15</x:v>
      </x:c>
      <x:c r="R3663" s="22" t="n">
        <x:f>'01 Controls'!$F$30*'02 Cargo Classes'!$N$14</x:f>
        <x:v>0.68</x:v>
      </x:c>
      <x:c r="S3663" s="22" t="n">
        <x:f>'01 Controls'!$G$30*'02 Cargo Classes'!$O$14</x:f>
        <x:v>0</x:v>
      </x:c>
      <x:c r="T3663" s="22" t="n">
        <x:f>'01 Controls'!$H$30*'02 Cargo Classes'!$P$14</x:f>
        <x:v>0</x:v>
      </x:c>
      <x:c r="U3663" s="22" t="n">
        <x:f>SUM(Q3663:T3663)</x:f>
        <x:v>0.8300000000000001</x:v>
      </x:c>
      <x:c r="V3663" s="18" t="n">
        <x:f>IF(U3663=0,0,N3663*Q3663/U3663)</x:f>
        <x:v>219.57831325301203</x:v>
      </x:c>
      <x:c r="W3663" s="18" t="n">
        <x:f>IF(U3663=0,0,P3663*Q3663/U3663)</x:f>
        <x:v>1751.2048192771083</x:v>
      </x:c>
      <x:c r="X3663" s="18" t="n">
        <x:f>MAX(V3663,W3663*'01 Controls'!$E$12)</x:f>
        <x:v>437.8012048192771</x:v>
      </x:c>
      <x:c r="Y3663" s="18" t="n">
        <x:f>IF(U3663=0,0,N3663*R3663/U3663)</x:f>
        <x:v>995.4216867469879</x:v>
      </x:c>
      <x:c r="Z3663" s="18" t="n">
        <x:f>IF(U3663=0,0,P3663*R3663/U3663)</x:f>
        <x:v>7938.795180722892</x:v>
      </x:c>
      <x:c r="AA3663" s="18" t="n">
        <x:f>MAX(Y3663,Z3663*'01 Controls'!$E$13)</x:f>
        <x:v>1190.8192771084337</x:v>
      </x:c>
      <x:c r="AB3663" s="18" t="n">
        <x:f>IF(U3663=0,0,N3663*S3663/U3663)</x:f>
        <x:v>0</x:v>
      </x:c>
      <x:c r="AC3663" s="18" t="n">
        <x:f>IF(U3663=0,0,P3663*S3663/U3663)</x:f>
        <x:v>0</x:v>
      </x:c>
      <x:c r="AD3663" s="18" t="n">
        <x:f>MAX(AB3663,AC3663*'01 Controls'!$E$14)</x:f>
        <x:v>0</x:v>
      </x:c>
      <x:c r="AE3663" s="18" t="n">
        <x:f>IF(U3663=0,0,N3663*T3663/U3663)</x:f>
        <x:v>0</x:v>
      </x:c>
      <x:c r="AF3663" s="18" t="n">
        <x:f>IF(U3663=0,0,P3663*T3663/U3663)</x:f>
        <x:v>0</x:v>
      </x:c>
      <x:c r="AG3663" s="18" t="n">
        <x:f>MAX(AE3663,AF3663*'01 Controls'!$E$15)</x:f>
        <x:v>0</x:v>
      </x:c>
      <x:c r="AH3663" s="18" t="n">
        <x:f>SUM(V3663,Y3663,AB3663,AE3663)</x:f>
        <x:v>1215</x:v>
      </x:c>
      <x:c r="AI3663" s="18" t="n">
        <x:f>N3663-AH3663</x:f>
        <x:v>0</x:v>
      </x:c>
      <x:c r="AJ3663" s="18" t="n">
        <x:f>V3663*INDEX('07 Mode Capacity'!$P$6:$P$17,MATCH("AIR-"&amp;I3663,'07 Mode Capacity'!$C$6:$C$17,0))</x:f>
        <x:v>61.555630991835635</x:v>
      </x:c>
      <x:c r="AK3663" s="18" t="n">
        <x:f>Y3663*INDEX('07 Mode Capacity'!$P$6:$P$17,MATCH("OCEAN-"&amp;I3663,'07 Mode Capacity'!$C$6:$C$17,0))</x:f>
        <x:v>87.23505380997575</x:v>
      </x:c>
      <x:c r="AL3663" s="18" t="n">
        <x:f>AB3663*INDEX('07 Mode Capacity'!$P$6:$P$17,MATCH("LAND-"&amp;I3663,'07 Mode Capacity'!$C$6:$C$17,0))</x:f>
        <x:v>0</x:v>
      </x:c>
      <x:c r="AM3663" s="18" t="n">
        <x:f>AE3663*INDEX('07 Mode Capacity'!$P$6:$P$17,MATCH("INLAND-"&amp;I3663,'07 Mode Capacity'!$C$6:$C$17,0))</x:f>
        <x:v>0</x:v>
      </x:c>
      <x:c r="AN3663" s="18" t="n">
        <x:f>SUM(AJ3663:AM3663)</x:f>
        <x:v>148.79068480181138</x:v>
      </x:c>
      <x:c r="AO3663" s="17" t="n">
        <x:f>IF(N3663=0,1,AN3663/N3663)</x:f>
        <x:v>0.12246146897268427</x:v>
      </x:c>
      <x:c r="AP3663" s="11" t="str">
        <x:f>IF(AO3663&gt;='01 Controls'!$E$16,"PASS","FAIL")</x:f>
        <x:v>FAIL</x:v>
      </x:c>
      <x:c r="AQ3663" s="11" t="str">
        <x:v>UNQUANTIFIED</x:v>
      </x:c>
      <x:c r="AR3663" s="11" t="str">
        <x:v>Position-class planning record; serial item and receiver open</x:v>
      </x:c>
      <x:c r="AS3663" s="26"/>
      <x:c r="AT3663" s="26"/>
    </x:row>
    <x:row r="3664">
      <x:c r="C3664" s="11" t="str">
        <x:v>G1-L-DMG-OOG-80</x:v>
      </x:c>
      <x:c r="D3664" s="11" t="str">
        <x:v>G1</x:v>
      </x:c>
      <x:c r="E3664" s="11" t="str">
        <x:v>Allied megacity earthquake</x:v>
      </x:c>
      <x:c r="F3664" s="11" t="str">
        <x:v>L-DMG</x:v>
      </x:c>
      <x:c r="G3664" s="11" t="str">
        <x:v>Debris and materials group</x:v>
      </x:c>
      <x:c r="H3664" s="11" t="str">
        <x:v>OOG-80</x:v>
      </x:c>
      <x:c r="I3664" s="19" t="n">
        <x:v>72</x:v>
      </x:c>
      <x:c r="J3664" s="21" t="n">
        <x:v>10</x:v>
      </x:c>
      <x:c r="K3664" s="18" t="n">
        <x:f>'05 Cargo Register'!K80</x:f>
        <x:v>303.75</x:v>
      </x:c>
      <x:c r="L3664" s="18" t="n">
        <x:f>'05 Cargo Register'!N80</x:f>
        <x:v>6</x:v>
      </x:c>
      <x:c r="M3664" s="18" t="n">
        <x:f>'05 Cargo Register'!O80</x:f>
        <x:v>1056</x:v>
      </x:c>
      <x:c r="N3664" s="18" t="n">
        <x:f>J3664*K3664</x:f>
        <x:v>3037.5</x:v>
      </x:c>
      <x:c r="O3664" s="18" t="n">
        <x:f>J3664*L3664</x:f>
        <x:v>60</x:v>
      </x:c>
      <x:c r="P3664" s="18" t="n">
        <x:f>J3664*M3664</x:f>
        <x:v>10560</x:v>
      </x:c>
      <x:c r="Q3664" s="22" t="n">
        <x:f>'01 Controls'!$E$30*'02 Cargo Classes'!$M$15</x:f>
        <x:v>0</x:v>
      </x:c>
      <x:c r="R3664" s="22" t="n">
        <x:f>'01 Controls'!$F$30*'02 Cargo Classes'!$N$15</x:f>
        <x:v>1.7</x:v>
      </x:c>
      <x:c r="S3664" s="22" t="n">
        <x:f>'01 Controls'!$G$30*'02 Cargo Classes'!$O$15</x:f>
        <x:v>0</x:v>
      </x:c>
      <x:c r="T3664" s="22" t="n">
        <x:f>'01 Controls'!$H$30*'02 Cargo Classes'!$P$15</x:f>
        <x:v>0</x:v>
      </x:c>
      <x:c r="U3664" s="22" t="n">
        <x:f>SUM(Q3664:T3664)</x:f>
        <x:v>1.7</x:v>
      </x:c>
      <x:c r="V3664" s="18" t="n">
        <x:f>IF(U3664=0,0,N3664*Q3664/U3664)</x:f>
        <x:v>0</x:v>
      </x:c>
      <x:c r="W3664" s="18" t="n">
        <x:f>IF(U3664=0,0,P3664*Q3664/U3664)</x:f>
        <x:v>0</x:v>
      </x:c>
      <x:c r="X3664" s="18" t="n">
        <x:f>MAX(V3664,W3664*'01 Controls'!$E$12)</x:f>
        <x:v>0</x:v>
      </x:c>
      <x:c r="Y3664" s="18" t="n">
        <x:f>IF(U3664=0,0,N3664*R3664/U3664)</x:f>
        <x:v>3037.5</x:v>
      </x:c>
      <x:c r="Z3664" s="18" t="n">
        <x:f>IF(U3664=0,0,P3664*R3664/U3664)</x:f>
        <x:v>10560</x:v>
      </x:c>
      <x:c r="AA3664" s="18" t="n">
        <x:f>MAX(Y3664,Z3664*'01 Controls'!$E$13)</x:f>
        <x:v>3037.5</x:v>
      </x:c>
      <x:c r="AB3664" s="18" t="n">
        <x:f>IF(U3664=0,0,N3664*S3664/U3664)</x:f>
        <x:v>0</x:v>
      </x:c>
      <x:c r="AC3664" s="18" t="n">
        <x:f>IF(U3664=0,0,P3664*S3664/U3664)</x:f>
        <x:v>0</x:v>
      </x:c>
      <x:c r="AD3664" s="18" t="n">
        <x:f>MAX(AB3664,AC3664*'01 Controls'!$E$14)</x:f>
        <x:v>0</x:v>
      </x:c>
      <x:c r="AE3664" s="18" t="n">
        <x:f>IF(U3664=0,0,N3664*T3664/U3664)</x:f>
        <x:v>0</x:v>
      </x:c>
      <x:c r="AF3664" s="18" t="n">
        <x:f>IF(U3664=0,0,P3664*T3664/U3664)</x:f>
        <x:v>0</x:v>
      </x:c>
      <x:c r="AG3664" s="18" t="n">
        <x:f>MAX(AE3664,AF3664*'01 Controls'!$E$15)</x:f>
        <x:v>0</x:v>
      </x:c>
      <x:c r="AH3664" s="18" t="n">
        <x:f>SUM(V3664,Y3664,AB3664,AE3664)</x:f>
        <x:v>3037.5</x:v>
      </x:c>
      <x:c r="AI3664" s="18" t="n">
        <x:f>N3664-AH3664</x:f>
        <x:v>0</x:v>
      </x:c>
      <x:c r="AJ3664" s="18" t="n">
        <x:f>V3664*INDEX('07 Mode Capacity'!$P$6:$P$17,MATCH("AIR-"&amp;I3664,'07 Mode Capacity'!$C$6:$C$17,0))</x:f>
        <x:v>0</x:v>
      </x:c>
      <x:c r="AK3664" s="18" t="n">
        <x:f>Y3664*INDEX('07 Mode Capacity'!$P$6:$P$17,MATCH("OCEAN-"&amp;I3664,'07 Mode Capacity'!$C$6:$C$17,0))</x:f>
        <x:v>2377.6577335172396</x:v>
      </x:c>
      <x:c r="AL3664" s="18" t="n">
        <x:f>AB3664*INDEX('07 Mode Capacity'!$P$6:$P$17,MATCH("LAND-"&amp;I3664,'07 Mode Capacity'!$C$6:$C$17,0))</x:f>
        <x:v>0</x:v>
      </x:c>
      <x:c r="AM3664" s="18" t="n">
        <x:f>AE3664*INDEX('07 Mode Capacity'!$P$6:$P$17,MATCH("INLAND-"&amp;I3664,'07 Mode Capacity'!$C$6:$C$17,0))</x:f>
        <x:v>0</x:v>
      </x:c>
      <x:c r="AN3664" s="18" t="n">
        <x:f>SUM(AJ3664:AM3664)</x:f>
        <x:v>2377.6577335172396</x:v>
      </x:c>
      <x:c r="AO3664" s="17" t="n">
        <x:f>IF(N3664=0,1,AN3664/N3664)</x:f>
        <x:v>0.7827679781126715</x:v>
      </x:c>
      <x:c r="AP3664" s="11" t="str">
        <x:f>IF(AO3664&gt;='01 Controls'!$E$16,"PASS","FAIL")</x:f>
        <x:v>FAIL</x:v>
      </x:c>
      <x:c r="AQ3664" s="11" t="str">
        <x:v>UNQUANTIFIED</x:v>
      </x:c>
      <x:c r="AR3664" s="11" t="str">
        <x:v>Position-class planning record; serial item and receiver open</x:v>
      </x:c>
      <x:c r="AS3664" s="26"/>
      <x:c r="AT3664" s="26"/>
    </x:row>
    <x:row r="3665">
      <x:c r="C3665" s="11" t="str">
        <x:v>G1-L-TWG-APL-45</x:v>
      </x:c>
      <x:c r="D3665" s="11" t="str">
        <x:v>G1</x:v>
      </x:c>
      <x:c r="E3665" s="11" t="str">
        <x:v>Allied megacity earthquake</x:v>
      </x:c>
      <x:c r="F3665" s="11" t="str">
        <x:v>L-TWG</x:v>
      </x:c>
      <x:c r="G3665" s="11" t="str">
        <x:v>Temporary works and crossing group</x:v>
      </x:c>
      <x:c r="H3665" s="11" t="str">
        <x:v>APL-45</x:v>
      </x:c>
      <x:c r="I3665" s="19" t="n">
        <x:v>24</x:v>
      </x:c>
      <x:c r="J3665" s="21" t="n">
        <x:v>8</x:v>
      </x:c>
      <x:c r="K3665" s="18" t="n">
        <x:f>'05 Cargo Register'!K81</x:f>
        <x:v>91.125</x:v>
      </x:c>
      <x:c r="L3665" s="18" t="n">
        <x:f>'05 Cargo Register'!N81</x:f>
        <x:v>24</x:v>
      </x:c>
      <x:c r="M3665" s="18" t="n">
        <x:f>'05 Cargo Register'!O81</x:f>
        <x:v>180</x:v>
      </x:c>
      <x:c r="N3665" s="18" t="n">
        <x:f>J3665*K3665</x:f>
        <x:v>729</x:v>
      </x:c>
      <x:c r="O3665" s="18" t="n">
        <x:f>J3665*L3665</x:f>
        <x:v>192</x:v>
      </x:c>
      <x:c r="P3665" s="18" t="n">
        <x:f>J3665*M3665</x:f>
        <x:v>1440</x:v>
      </x:c>
      <x:c r="Q3665" s="22" t="n">
        <x:f>'01 Controls'!$E$30*'02 Cargo Classes'!$M$6</x:f>
        <x:v>0.44999999999999996</x:v>
      </x:c>
      <x:c r="R3665" s="22" t="n">
        <x:f>'01 Controls'!$F$30*'02 Cargo Classes'!$N$6</x:f>
        <x:v>0.34</x:v>
      </x:c>
      <x:c r="S3665" s="22" t="n">
        <x:f>'01 Controls'!$G$30*'02 Cargo Classes'!$O$6</x:f>
        <x:v>0</x:v>
      </x:c>
      <x:c r="T3665" s="22" t="n">
        <x:f>'01 Controls'!$H$30*'02 Cargo Classes'!$P$6</x:f>
        <x:v>0</x:v>
      </x:c>
      <x:c r="U3665" s="22" t="n">
        <x:f>SUM(Q3665:T3665)</x:f>
        <x:v>0.79</x:v>
      </x:c>
      <x:c r="V3665" s="18" t="n">
        <x:f>IF(U3665=0,0,N3665*Q3665/U3665)</x:f>
        <x:v>415.25316455696196</x:v>
      </x:c>
      <x:c r="W3665" s="18" t="n">
        <x:f>IF(U3665=0,0,P3665*Q3665/U3665)</x:f>
        <x:v>820.2531645569618</x:v>
      </x:c>
      <x:c r="X3665" s="18" t="n">
        <x:f>MAX(V3665,W3665*'01 Controls'!$E$12)</x:f>
        <x:v>415.25316455696196</x:v>
      </x:c>
      <x:c r="Y3665" s="18" t="n">
        <x:f>IF(U3665=0,0,N3665*R3665/U3665)</x:f>
        <x:v>313.746835443038</x:v>
      </x:c>
      <x:c r="Z3665" s="18" t="n">
        <x:f>IF(U3665=0,0,P3665*R3665/U3665)</x:f>
        <x:v>619.746835443038</x:v>
      </x:c>
      <x:c r="AA3665" s="18" t="n">
        <x:f>MAX(Y3665,Z3665*'01 Controls'!$E$13)</x:f>
        <x:v>313.746835443038</x:v>
      </x:c>
      <x:c r="AB3665" s="18" t="n">
        <x:f>IF(U3665=0,0,N3665*S3665/U3665)</x:f>
        <x:v>0</x:v>
      </x:c>
      <x:c r="AC3665" s="18" t="n">
        <x:f>IF(U3665=0,0,P3665*S3665/U3665)</x:f>
        <x:v>0</x:v>
      </x:c>
      <x:c r="AD3665" s="18" t="n">
        <x:f>MAX(AB3665,AC3665*'01 Controls'!$E$14)</x:f>
        <x:v>0</x:v>
      </x:c>
      <x:c r="AE3665" s="18" t="n">
        <x:f>IF(U3665=0,0,N3665*T3665/U3665)</x:f>
        <x:v>0</x:v>
      </x:c>
      <x:c r="AF3665" s="18" t="n">
        <x:f>IF(U3665=0,0,P3665*T3665/U3665)</x:f>
        <x:v>0</x:v>
      </x:c>
      <x:c r="AG3665" s="18" t="n">
        <x:f>MAX(AE3665,AF3665*'01 Controls'!$E$15)</x:f>
        <x:v>0</x:v>
      </x:c>
      <x:c r="AH3665" s="18" t="n">
        <x:f>SUM(V3665,Y3665,AB3665,AE3665)</x:f>
        <x:v>729</x:v>
      </x:c>
      <x:c r="AI3665" s="18" t="n">
        <x:f>N3665-AH3665</x:f>
        <x:v>0</x:v>
      </x:c>
      <x:c r="AJ3665" s="18" t="n">
        <x:f>V3665*INDEX('07 Mode Capacity'!$P$6:$P$17,MATCH("AIR-"&amp;I3665,'07 Mode Capacity'!$C$6:$C$17,0))</x:f>
        <x:v>84.26070880321662</x:v>
      </x:c>
      <x:c r="AK3665" s="18" t="n">
        <x:f>Y3665*INDEX('07 Mode Capacity'!$P$6:$P$17,MATCH("OCEAN-"&amp;I3665,'07 Mode Capacity'!$C$6:$C$17,0))</x:f>
        <x:v>47.08996418384931</x:v>
      </x:c>
      <x:c r="AL3665" s="18" t="n">
        <x:f>AB3665*INDEX('07 Mode Capacity'!$P$6:$P$17,MATCH("LAND-"&amp;I3665,'07 Mode Capacity'!$C$6:$C$17,0))</x:f>
        <x:v>0</x:v>
      </x:c>
      <x:c r="AM3665" s="18" t="n">
        <x:f>AE3665*INDEX('07 Mode Capacity'!$P$6:$P$17,MATCH("INLAND-"&amp;I3665,'07 Mode Capacity'!$C$6:$C$17,0))</x:f>
        <x:v>0</x:v>
      </x:c>
      <x:c r="AN3665" s="18" t="n">
        <x:f>SUM(AJ3665:AM3665)</x:f>
        <x:v>131.35067298706593</x:v>
      </x:c>
      <x:c r="AO3665" s="17" t="n">
        <x:f>IF(N3665=0,1,AN3665/N3665)</x:f>
        <x:v>0.18017924963932228</x:v>
      </x:c>
      <x:c r="AP3665" s="11" t="str">
        <x:f>IF(AO3665&gt;='01 Controls'!$E$16,"PASS","FAIL")</x:f>
        <x:v>FAIL</x:v>
      </x:c>
      <x:c r="AQ3665" s="11" t="str">
        <x:v>UNQUANTIFIED</x:v>
      </x:c>
      <x:c r="AR3665" s="11" t="str">
        <x:v>Position-class planning record; serial item and receiver open</x:v>
      </x:c>
      <x:c r="AS3665" s="26"/>
      <x:c r="AT3665" s="26"/>
    </x:row>
    <x:row r="3666">
      <x:c r="C3666" s="11" t="str">
        <x:v>G1-L-TWG-ISO-18</x:v>
      </x:c>
      <x:c r="D3666" s="11" t="str">
        <x:v>G1</x:v>
      </x:c>
      <x:c r="E3666" s="11" t="str">
        <x:v>Allied megacity earthquake</x:v>
      </x:c>
      <x:c r="F3666" s="11" t="str">
        <x:v>L-TWG</x:v>
      </x:c>
      <x:c r="G3666" s="11" t="str">
        <x:v>Temporary works and crossing group</x:v>
      </x:c>
      <x:c r="H3666" s="11" t="str">
        <x:v>ISO-18</x:v>
      </x:c>
      <x:c r="I3666" s="19" t="n">
        <x:v>48</x:v>
      </x:c>
      <x:c r="J3666" s="21" t="n">
        <x:v>8</x:v>
      </x:c>
      <x:c r="K3666" s="18" t="n">
        <x:f>'05 Cargo Register'!K82</x:f>
        <x:v>364.5</x:v>
      </x:c>
      <x:c r="L3666" s="18" t="n">
        <x:f>'05 Cargo Register'!N82</x:f>
        <x:v>24</x:v>
      </x:c>
      <x:c r="M3666" s="18" t="n">
        <x:f>'05 Cargo Register'!O82</x:f>
        <x:v>633.6</x:v>
      </x:c>
      <x:c r="N3666" s="18" t="n">
        <x:f>J3666*K3666</x:f>
        <x:v>2916</x:v>
      </x:c>
      <x:c r="O3666" s="18" t="n">
        <x:f>J3666*L3666</x:f>
        <x:v>192</x:v>
      </x:c>
      <x:c r="P3666" s="18" t="n">
        <x:f>J3666*M3666</x:f>
        <x:v>5068.8</x:v>
      </x:c>
      <x:c r="Q3666" s="22" t="n">
        <x:f>'01 Controls'!$E$30*'02 Cargo Classes'!$M$7</x:f>
        <x:v>0.03</x:v>
      </x:c>
      <x:c r="R3666" s="22" t="n">
        <x:f>'01 Controls'!$F$30*'02 Cargo Classes'!$N$7</x:f>
        <x:v>0.85</x:v>
      </x:c>
      <x:c r="S3666" s="22" t="n">
        <x:f>'01 Controls'!$G$30*'02 Cargo Classes'!$O$7</x:f>
        <x:v>0</x:v>
      </x:c>
      <x:c r="T3666" s="22" t="n">
        <x:f>'01 Controls'!$H$30*'02 Cargo Classes'!$P$7</x:f>
        <x:v>0</x:v>
      </x:c>
      <x:c r="U3666" s="22" t="n">
        <x:f>SUM(Q3666:T3666)</x:f>
        <x:v>0.88</x:v>
      </x:c>
      <x:c r="V3666" s="18" t="n">
        <x:f>IF(U3666=0,0,N3666*Q3666/U3666)</x:f>
        <x:v>99.40909090909089</x:v>
      </x:c>
      <x:c r="W3666" s="18" t="n">
        <x:f>IF(U3666=0,0,P3666*Q3666/U3666)</x:f>
        <x:v>172.79999999999998</x:v>
      </x:c>
      <x:c r="X3666" s="18" t="n">
        <x:f>MAX(V3666,W3666*'01 Controls'!$E$12)</x:f>
        <x:v>99.40909090909089</x:v>
      </x:c>
      <x:c r="Y3666" s="18" t="n">
        <x:f>IF(U3666=0,0,N3666*R3666/U3666)</x:f>
        <x:v>2816.590909090909</x:v>
      </x:c>
      <x:c r="Z3666" s="18" t="n">
        <x:f>IF(U3666=0,0,P3666*R3666/U3666)</x:f>
        <x:v>4896.000000000001</x:v>
      </x:c>
      <x:c r="AA3666" s="18" t="n">
        <x:f>MAX(Y3666,Z3666*'01 Controls'!$E$13)</x:f>
        <x:v>2816.590909090909</x:v>
      </x:c>
      <x:c r="AB3666" s="18" t="n">
        <x:f>IF(U3666=0,0,N3666*S3666/U3666)</x:f>
        <x:v>0</x:v>
      </x:c>
      <x:c r="AC3666" s="18" t="n">
        <x:f>IF(U3666=0,0,P3666*S3666/U3666)</x:f>
        <x:v>0</x:v>
      </x:c>
      <x:c r="AD3666" s="18" t="n">
        <x:f>MAX(AB3666,AC3666*'01 Controls'!$E$14)</x:f>
        <x:v>0</x:v>
      </x:c>
      <x:c r="AE3666" s="18" t="n">
        <x:f>IF(U3666=0,0,N3666*T3666/U3666)</x:f>
        <x:v>0</x:v>
      </x:c>
      <x:c r="AF3666" s="18" t="n">
        <x:f>IF(U3666=0,0,P3666*T3666/U3666)</x:f>
        <x:v>0</x:v>
      </x:c>
      <x:c r="AG3666" s="18" t="n">
        <x:f>MAX(AE3666,AF3666*'01 Controls'!$E$15)</x:f>
        <x:v>0</x:v>
      </x:c>
      <x:c r="AH3666" s="18" t="n">
        <x:f>SUM(V3666,Y3666,AB3666,AE3666)</x:f>
        <x:v>2916</x:v>
      </x:c>
      <x:c r="AI3666" s="18" t="n">
        <x:f>N3666-AH3666</x:f>
        <x:v>0</x:v>
      </x:c>
      <x:c r="AJ3666" s="18" t="n">
        <x:f>V3666*INDEX('07 Mode Capacity'!$P$6:$P$17,MATCH("AIR-"&amp;I3666,'07 Mode Capacity'!$C$6:$C$17,0))</x:f>
        <x:v>27.86791293994013</x:v>
      </x:c>
      <x:c r="AK3666" s="18" t="n">
        <x:f>Y3666*INDEX('07 Mode Capacity'!$P$6:$P$17,MATCH("OCEAN-"&amp;I3666,'07 Mode Capacity'!$C$6:$C$17,0))</x:f>
        <x:v>246.83554998504502</x:v>
      </x:c>
      <x:c r="AL3666" s="18" t="n">
        <x:f>AB3666*INDEX('07 Mode Capacity'!$P$6:$P$17,MATCH("LAND-"&amp;I3666,'07 Mode Capacity'!$C$6:$C$17,0))</x:f>
        <x:v>0</x:v>
      </x:c>
      <x:c r="AM3666" s="18" t="n">
        <x:f>AE3666*INDEX('07 Mode Capacity'!$P$6:$P$17,MATCH("INLAND-"&amp;I3666,'07 Mode Capacity'!$C$6:$C$17,0))</x:f>
        <x:v>0</x:v>
      </x:c>
      <x:c r="AN3666" s="18" t="n">
        <x:f>SUM(AJ3666:AM3666)</x:f>
        <x:v>274.70346292498516</x:v>
      </x:c>
      <x:c r="AO3666" s="17" t="n">
        <x:f>IF(N3666=0,1,AN3666/N3666)</x:f>
        <x:v>0.09420557713476857</x:v>
      </x:c>
      <x:c r="AP3666" s="11" t="str">
        <x:f>IF(AO3666&gt;='01 Controls'!$E$16,"PASS","FAIL")</x:f>
        <x:v>FAIL</x:v>
      </x:c>
      <x:c r="AQ3666" s="11" t="str">
        <x:v>UNQUANTIFIED</x:v>
      </x:c>
      <x:c r="AR3666" s="11" t="str">
        <x:v>Position-class planning record; serial item and receiver open</x:v>
      </x:c>
      <x:c r="AS3666" s="26"/>
      <x:c r="AT3666" s="26"/>
    </x:row>
    <x:row r="3667">
      <x:c r="C3667" s="11" t="str">
        <x:v>G1-L-TWG-COL-12</x:v>
      </x:c>
      <x:c r="D3667" s="11" t="str">
        <x:v>G1</x:v>
      </x:c>
      <x:c r="E3667" s="11" t="str">
        <x:v>Allied megacity earthquake</x:v>
      </x:c>
      <x:c r="F3667" s="11" t="str">
        <x:v>L-TWG</x:v>
      </x:c>
      <x:c r="G3667" s="11" t="str">
        <x:v>Temporary works and crossing group</x:v>
      </x:c>
      <x:c r="H3667" s="11" t="str">
        <x:v>COL-12</x:v>
      </x:c>
      <x:c r="I3667" s="19" t="n">
        <x:v>24</x:v>
      </x:c>
      <x:c r="J3667" s="21" t="n">
        <x:v>8</x:v>
      </x:c>
      <x:c r="K3667" s="18" t="n">
        <x:f>'05 Cargo Register'!K83</x:f>
        <x:v>60.75</x:v>
      </x:c>
      <x:c r="L3667" s="18" t="n">
        <x:f>'05 Cargo Register'!N83</x:f>
        <x:v>7</x:v>
      </x:c>
      <x:c r="M3667" s="18" t="n">
        <x:f>'05 Cargo Register'!O83</x:f>
        <x:v>184.8</x:v>
      </x:c>
      <x:c r="N3667" s="18" t="n">
        <x:f>J3667*K3667</x:f>
        <x:v>486</x:v>
      </x:c>
      <x:c r="O3667" s="18" t="n">
        <x:f>J3667*L3667</x:f>
        <x:v>56</x:v>
      </x:c>
      <x:c r="P3667" s="18" t="n">
        <x:f>J3667*M3667</x:f>
        <x:v>1478.4</x:v>
      </x:c>
      <x:c r="Q3667" s="22" t="n">
        <x:f>'01 Controls'!$E$30*'02 Cargo Classes'!$M$8</x:f>
        <x:v>0.3</x:v>
      </x:c>
      <x:c r="R3667" s="22" t="n">
        <x:f>'01 Controls'!$F$30*'02 Cargo Classes'!$N$8</x:f>
        <x:v>0.595</x:v>
      </x:c>
      <x:c r="S3667" s="22" t="n">
        <x:f>'01 Controls'!$G$30*'02 Cargo Classes'!$O$8</x:f>
        <x:v>0</x:v>
      </x:c>
      <x:c r="T3667" s="22" t="n">
        <x:f>'01 Controls'!$H$30*'02 Cargo Classes'!$P$8</x:f>
        <x:v>0</x:v>
      </x:c>
      <x:c r="U3667" s="22" t="n">
        <x:f>SUM(Q3667:T3667)</x:f>
        <x:v>0.895</x:v>
      </x:c>
      <x:c r="V3667" s="18" t="n">
        <x:f>IF(U3667=0,0,N3667*Q3667/U3667)</x:f>
        <x:v>162.90502793296088</x:v>
      </x:c>
      <x:c r="W3667" s="18" t="n">
        <x:f>IF(U3667=0,0,P3667*Q3667/U3667)</x:f>
        <x:v>495.55307262569835</x:v>
      </x:c>
      <x:c r="X3667" s="18" t="n">
        <x:f>MAX(V3667,W3667*'01 Controls'!$E$12)</x:f>
        <x:v>162.90502793296088</x:v>
      </x:c>
      <x:c r="Y3667" s="18" t="n">
        <x:f>IF(U3667=0,0,N3667*R3667/U3667)</x:f>
        <x:v>323.09497206703907</x:v>
      </x:c>
      <x:c r="Z3667" s="18" t="n">
        <x:f>IF(U3667=0,0,P3667*R3667/U3667)</x:f>
        <x:v>982.8469273743017</x:v>
      </x:c>
      <x:c r="AA3667" s="18" t="n">
        <x:f>MAX(Y3667,Z3667*'01 Controls'!$E$13)</x:f>
        <x:v>323.09497206703907</x:v>
      </x:c>
      <x:c r="AB3667" s="18" t="n">
        <x:f>IF(U3667=0,0,N3667*S3667/U3667)</x:f>
        <x:v>0</x:v>
      </x:c>
      <x:c r="AC3667" s="18" t="n">
        <x:f>IF(U3667=0,0,P3667*S3667/U3667)</x:f>
        <x:v>0</x:v>
      </x:c>
      <x:c r="AD3667" s="18" t="n">
        <x:f>MAX(AB3667,AC3667*'01 Controls'!$E$14)</x:f>
        <x:v>0</x:v>
      </x:c>
      <x:c r="AE3667" s="18" t="n">
        <x:f>IF(U3667=0,0,N3667*T3667/U3667)</x:f>
        <x:v>0</x:v>
      </x:c>
      <x:c r="AF3667" s="18" t="n">
        <x:f>IF(U3667=0,0,P3667*T3667/U3667)</x:f>
        <x:v>0</x:v>
      </x:c>
      <x:c r="AG3667" s="18" t="n">
        <x:f>MAX(AE3667,AF3667*'01 Controls'!$E$15)</x:f>
        <x:v>0</x:v>
      </x:c>
      <x:c r="AH3667" s="18" t="n">
        <x:f>SUM(V3667,Y3667,AB3667,AE3667)</x:f>
        <x:v>485.99999999999994</x:v>
      </x:c>
      <x:c r="AI3667" s="18" t="n">
        <x:f>N3667-AH3667</x:f>
        <x:v>5.684341886080802e-14</x:v>
      </x:c>
      <x:c r="AJ3667" s="18" t="n">
        <x:f>V3667*INDEX('07 Mode Capacity'!$P$6:$P$17,MATCH("AIR-"&amp;I3667,'07 Mode Capacity'!$C$6:$C$17,0))</x:f>
        <x:v>33.055721889281756</x:v>
      </x:c>
      <x:c r="AK3667" s="18" t="n">
        <x:f>Y3667*INDEX('07 Mode Capacity'!$P$6:$P$17,MATCH("OCEAN-"&amp;I3667,'07 Mode Capacity'!$C$6:$C$17,0))</x:f>
        <x:v>48.49301712042582</x:v>
      </x:c>
      <x:c r="AL3667" s="18" t="n">
        <x:f>AB3667*INDEX('07 Mode Capacity'!$P$6:$P$17,MATCH("LAND-"&amp;I3667,'07 Mode Capacity'!$C$6:$C$17,0))</x:f>
        <x:v>0</x:v>
      </x:c>
      <x:c r="AM3667" s="18" t="n">
        <x:f>AE3667*INDEX('07 Mode Capacity'!$P$6:$P$17,MATCH("INLAND-"&amp;I3667,'07 Mode Capacity'!$C$6:$C$17,0))</x:f>
        <x:v>0</x:v>
      </x:c>
      <x:c r="AN3667" s="18" t="n">
        <x:f>SUM(AJ3667:AM3667)</x:f>
        <x:v>81.54873900970757</x:v>
      </x:c>
      <x:c r="AO3667" s="17" t="n">
        <x:f>IF(N3667=0,1,AN3667/N3667)</x:f>
        <x:v>0.16779575927923368</x:v>
      </x:c>
      <x:c r="AP3667" s="11" t="str">
        <x:f>IF(AO3667&gt;='01 Controls'!$E$16,"PASS","FAIL")</x:f>
        <x:v>FAIL</x:v>
      </x:c>
      <x:c r="AQ3667" s="11" t="str">
        <x:v>UNQUANTIFIED</x:v>
      </x:c>
      <x:c r="AR3667" s="11" t="str">
        <x:v>Position-class planning record; serial item and receiver open</x:v>
      </x:c>
      <x:c r="AS3667" s="26"/>
      <x:c r="AT3667" s="26"/>
    </x:row>
    <x:row r="3668">
      <x:c r="C3668" s="11" t="str">
        <x:v>G1-L-TWG-BAT-22</x:v>
      </x:c>
      <x:c r="D3668" s="11" t="str">
        <x:v>G1</x:v>
      </x:c>
      <x:c r="E3668" s="11" t="str">
        <x:v>Allied megacity earthquake</x:v>
      </x:c>
      <x:c r="F3668" s="11" t="str">
        <x:v>L-TWG</x:v>
      </x:c>
      <x:c r="G3668" s="11" t="str">
        <x:v>Temporary works and crossing group</x:v>
      </x:c>
      <x:c r="H3668" s="11" t="str">
        <x:v>BAT-22</x:v>
      </x:c>
      <x:c r="I3668" s="19" t="n">
        <x:v>48</x:v>
      </x:c>
      <x:c r="J3668" s="21" t="n">
        <x:v>8</x:v>
      </x:c>
      <x:c r="K3668" s="18" t="n">
        <x:f>'05 Cargo Register'!K84</x:f>
        <x:v>243</x:v>
      </x:c>
      <x:c r="L3668" s="18" t="n">
        <x:f>'05 Cargo Register'!N84</x:f>
        <x:v>14</x:v>
      </x:c>
      <x:c r="M3668" s="18" t="n">
        <x:f>'05 Cargo Register'!O84</x:f>
        <x:v>369.6</x:v>
      </x:c>
      <x:c r="N3668" s="18" t="n">
        <x:f>J3668*K3668</x:f>
        <x:v>1944</x:v>
      </x:c>
      <x:c r="O3668" s="18" t="n">
        <x:f>J3668*L3668</x:f>
        <x:v>112</x:v>
      </x:c>
      <x:c r="P3668" s="18" t="n">
        <x:f>J3668*M3668</x:f>
        <x:v>2956.8</x:v>
      </x:c>
      <x:c r="Q3668" s="22" t="n">
        <x:f>'01 Controls'!$E$30*'02 Cargo Classes'!$M$9</x:f>
        <x:v>0</x:v>
      </x:c>
      <x:c r="R3668" s="22" t="n">
        <x:f>'01 Controls'!$F$30*'02 Cargo Classes'!$N$9</x:f>
        <x:v>0.85</x:v>
      </x:c>
      <x:c r="S3668" s="22" t="n">
        <x:f>'01 Controls'!$G$30*'02 Cargo Classes'!$O$9</x:f>
        <x:v>0</x:v>
      </x:c>
      <x:c r="T3668" s="22" t="n">
        <x:f>'01 Controls'!$H$30*'02 Cargo Classes'!$P$9</x:f>
        <x:v>0</x:v>
      </x:c>
      <x:c r="U3668" s="22" t="n">
        <x:f>SUM(Q3668:T3668)</x:f>
        <x:v>0.85</x:v>
      </x:c>
      <x:c r="V3668" s="18" t="n">
        <x:f>IF(U3668=0,0,N3668*Q3668/U3668)</x:f>
        <x:v>0</x:v>
      </x:c>
      <x:c r="W3668" s="18" t="n">
        <x:f>IF(U3668=0,0,P3668*Q3668/U3668)</x:f>
        <x:v>0</x:v>
      </x:c>
      <x:c r="X3668" s="18" t="n">
        <x:f>MAX(V3668,W3668*'01 Controls'!$E$12)</x:f>
        <x:v>0</x:v>
      </x:c>
      <x:c r="Y3668" s="18" t="n">
        <x:f>IF(U3668=0,0,N3668*R3668/U3668)</x:f>
        <x:v>1944</x:v>
      </x:c>
      <x:c r="Z3668" s="18" t="n">
        <x:f>IF(U3668=0,0,P3668*R3668/U3668)</x:f>
        <x:v>2956.8</x:v>
      </x:c>
      <x:c r="AA3668" s="18" t="n">
        <x:f>MAX(Y3668,Z3668*'01 Controls'!$E$13)</x:f>
        <x:v>1944</x:v>
      </x:c>
      <x:c r="AB3668" s="18" t="n">
        <x:f>IF(U3668=0,0,N3668*S3668/U3668)</x:f>
        <x:v>0</x:v>
      </x:c>
      <x:c r="AC3668" s="18" t="n">
        <x:f>IF(U3668=0,0,P3668*S3668/U3668)</x:f>
        <x:v>0</x:v>
      </x:c>
      <x:c r="AD3668" s="18" t="n">
        <x:f>MAX(AB3668,AC3668*'01 Controls'!$E$14)</x:f>
        <x:v>0</x:v>
      </x:c>
      <x:c r="AE3668" s="18" t="n">
        <x:f>IF(U3668=0,0,N3668*T3668/U3668)</x:f>
        <x:v>0</x:v>
      </x:c>
      <x:c r="AF3668" s="18" t="n">
        <x:f>IF(U3668=0,0,P3668*T3668/U3668)</x:f>
        <x:v>0</x:v>
      </x:c>
      <x:c r="AG3668" s="18" t="n">
        <x:f>MAX(AE3668,AF3668*'01 Controls'!$E$15)</x:f>
        <x:v>0</x:v>
      </x:c>
      <x:c r="AH3668" s="18" t="n">
        <x:f>SUM(V3668,Y3668,AB3668,AE3668)</x:f>
        <x:v>1944</x:v>
      </x:c>
      <x:c r="AI3668" s="18" t="n">
        <x:f>N3668-AH3668</x:f>
        <x:v>0</x:v>
      </x:c>
      <x:c r="AJ3668" s="18" t="n">
        <x:f>V3668*INDEX('07 Mode Capacity'!$P$6:$P$17,MATCH("AIR-"&amp;I3668,'07 Mode Capacity'!$C$6:$C$17,0))</x:f>
        <x:v>0</x:v>
      </x:c>
      <x:c r="AK3668" s="18" t="n">
        <x:f>Y3668*INDEX('07 Mode Capacity'!$P$6:$P$17,MATCH("OCEAN-"&amp;I3668,'07 Mode Capacity'!$C$6:$C$17,0))</x:f>
        <x:v>170.36492861712912</x:v>
      </x:c>
      <x:c r="AL3668" s="18" t="n">
        <x:f>AB3668*INDEX('07 Mode Capacity'!$P$6:$P$17,MATCH("LAND-"&amp;I3668,'07 Mode Capacity'!$C$6:$C$17,0))</x:f>
        <x:v>0</x:v>
      </x:c>
      <x:c r="AM3668" s="18" t="n">
        <x:f>AE3668*INDEX('07 Mode Capacity'!$P$6:$P$17,MATCH("INLAND-"&amp;I3668,'07 Mode Capacity'!$C$6:$C$17,0))</x:f>
        <x:v>0</x:v>
      </x:c>
      <x:c r="AN3668" s="18" t="n">
        <x:f>SUM(AJ3668:AM3668)</x:f>
        <x:v>170.36492861712912</x:v>
      </x:c>
      <x:c r="AO3668" s="17" t="n">
        <x:f>IF(N3668=0,1,AN3668/N3668)</x:f>
        <x:v>0.08763628015284419</x:v>
      </x:c>
      <x:c r="AP3668" s="11" t="str">
        <x:f>IF(AO3668&gt;='01 Controls'!$E$16,"PASS","FAIL")</x:f>
        <x:v>FAIL</x:v>
      </x:c>
      <x:c r="AQ3668" s="11" t="str">
        <x:v>UNQUANTIFIED</x:v>
      </x:c>
      <x:c r="AR3668" s="11" t="str">
        <x:v>Position-class planning record; serial item and receiver open</x:v>
      </x:c>
      <x:c r="AS3668" s="26"/>
      <x:c r="AT3668" s="26"/>
    </x:row>
    <x:row r="3669">
      <x:c r="C3669" s="11" t="str">
        <x:v>G1-L-TWG-TNK-20</x:v>
      </x:c>
      <x:c r="D3669" s="11" t="str">
        <x:v>G1</x:v>
      </x:c>
      <x:c r="E3669" s="11" t="str">
        <x:v>Allied megacity earthquake</x:v>
      </x:c>
      <x:c r="F3669" s="11" t="str">
        <x:v>L-TWG</x:v>
      </x:c>
      <x:c r="G3669" s="11" t="str">
        <x:v>Temporary works and crossing group</x:v>
      </x:c>
      <x:c r="H3669" s="11" t="str">
        <x:v>TNK-20</x:v>
      </x:c>
      <x:c r="I3669" s="19" t="n">
        <x:v>48</x:v>
      </x:c>
      <x:c r="J3669" s="21" t="n">
        <x:v>8</x:v>
      </x:c>
      <x:c r="K3669" s="18" t="n">
        <x:f>'05 Cargo Register'!K85</x:f>
        <x:v>243</x:v>
      </x:c>
      <x:c r="L3669" s="18" t="n">
        <x:f>'05 Cargo Register'!N85</x:f>
        <x:v>15</x:v>
      </x:c>
      <x:c r="M3669" s="18" t="n">
        <x:f>'05 Cargo Register'!O85</x:f>
        <x:v>318.75</x:v>
      </x:c>
      <x:c r="N3669" s="18" t="n">
        <x:f>J3669*K3669</x:f>
        <x:v>1944</x:v>
      </x:c>
      <x:c r="O3669" s="18" t="n">
        <x:f>J3669*L3669</x:f>
        <x:v>120</x:v>
      </x:c>
      <x:c r="P3669" s="18" t="n">
        <x:f>J3669*M3669</x:f>
        <x:v>2550</x:v>
      </x:c>
      <x:c r="Q3669" s="22" t="n">
        <x:f>'01 Controls'!$E$30*'02 Cargo Classes'!$M$10</x:f>
        <x:v>0</x:v>
      </x:c>
      <x:c r="R3669" s="22" t="n">
        <x:f>'01 Controls'!$F$30*'02 Cargo Classes'!$N$10</x:f>
        <x:v>1.02</x:v>
      </x:c>
      <x:c r="S3669" s="22" t="n">
        <x:f>'01 Controls'!$G$30*'02 Cargo Classes'!$O$10</x:f>
        <x:v>0</x:v>
      </x:c>
      <x:c r="T3669" s="22" t="n">
        <x:f>'01 Controls'!$H$30*'02 Cargo Classes'!$P$10</x:f>
        <x:v>0</x:v>
      </x:c>
      <x:c r="U3669" s="22" t="n">
        <x:f>SUM(Q3669:T3669)</x:f>
        <x:v>1.02</x:v>
      </x:c>
      <x:c r="V3669" s="18" t="n">
        <x:f>IF(U3669=0,0,N3669*Q3669/U3669)</x:f>
        <x:v>0</x:v>
      </x:c>
      <x:c r="W3669" s="18" t="n">
        <x:f>IF(U3669=0,0,P3669*Q3669/U3669)</x:f>
        <x:v>0</x:v>
      </x:c>
      <x:c r="X3669" s="18" t="n">
        <x:f>MAX(V3669,W3669*'01 Controls'!$E$12)</x:f>
        <x:v>0</x:v>
      </x:c>
      <x:c r="Y3669" s="18" t="n">
        <x:f>IF(U3669=0,0,N3669*R3669/U3669)</x:f>
        <x:v>1944</x:v>
      </x:c>
      <x:c r="Z3669" s="18" t="n">
        <x:f>IF(U3669=0,0,P3669*R3669/U3669)</x:f>
        <x:v>2550</x:v>
      </x:c>
      <x:c r="AA3669" s="18" t="n">
        <x:f>MAX(Y3669,Z3669*'01 Controls'!$E$13)</x:f>
        <x:v>1944</x:v>
      </x:c>
      <x:c r="AB3669" s="18" t="n">
        <x:f>IF(U3669=0,0,N3669*S3669/U3669)</x:f>
        <x:v>0</x:v>
      </x:c>
      <x:c r="AC3669" s="18" t="n">
        <x:f>IF(U3669=0,0,P3669*S3669/U3669)</x:f>
        <x:v>0</x:v>
      </x:c>
      <x:c r="AD3669" s="18" t="n">
        <x:f>MAX(AB3669,AC3669*'01 Controls'!$E$14)</x:f>
        <x:v>0</x:v>
      </x:c>
      <x:c r="AE3669" s="18" t="n">
        <x:f>IF(U3669=0,0,N3669*T3669/U3669)</x:f>
        <x:v>0</x:v>
      </x:c>
      <x:c r="AF3669" s="18" t="n">
        <x:f>IF(U3669=0,0,P3669*T3669/U3669)</x:f>
        <x:v>0</x:v>
      </x:c>
      <x:c r="AG3669" s="18" t="n">
        <x:f>MAX(AE3669,AF3669*'01 Controls'!$E$15)</x:f>
        <x:v>0</x:v>
      </x:c>
      <x:c r="AH3669" s="18" t="n">
        <x:f>SUM(V3669,Y3669,AB3669,AE3669)</x:f>
        <x:v>1944</x:v>
      </x:c>
      <x:c r="AI3669" s="18" t="n">
        <x:f>N3669-AH3669</x:f>
        <x:v>0</x:v>
      </x:c>
      <x:c r="AJ3669" s="18" t="n">
        <x:f>V3669*INDEX('07 Mode Capacity'!$P$6:$P$17,MATCH("AIR-"&amp;I3669,'07 Mode Capacity'!$C$6:$C$17,0))</x:f>
        <x:v>0</x:v>
      </x:c>
      <x:c r="AK3669" s="18" t="n">
        <x:f>Y3669*INDEX('07 Mode Capacity'!$P$6:$P$17,MATCH("OCEAN-"&amp;I3669,'07 Mode Capacity'!$C$6:$C$17,0))</x:f>
        <x:v>170.36492861712912</x:v>
      </x:c>
      <x:c r="AL3669" s="18" t="n">
        <x:f>AB3669*INDEX('07 Mode Capacity'!$P$6:$P$17,MATCH("LAND-"&amp;I3669,'07 Mode Capacity'!$C$6:$C$17,0))</x:f>
        <x:v>0</x:v>
      </x:c>
      <x:c r="AM3669" s="18" t="n">
        <x:f>AE3669*INDEX('07 Mode Capacity'!$P$6:$P$17,MATCH("INLAND-"&amp;I3669,'07 Mode Capacity'!$C$6:$C$17,0))</x:f>
        <x:v>0</x:v>
      </x:c>
      <x:c r="AN3669" s="18" t="n">
        <x:f>SUM(AJ3669:AM3669)</x:f>
        <x:v>170.36492861712912</x:v>
      </x:c>
      <x:c r="AO3669" s="17" t="n">
        <x:f>IF(N3669=0,1,AN3669/N3669)</x:f>
        <x:v>0.08763628015284419</x:v>
      </x:c>
      <x:c r="AP3669" s="11" t="str">
        <x:f>IF(AO3669&gt;='01 Controls'!$E$16,"PASS","FAIL")</x:f>
        <x:v>FAIL</x:v>
      </x:c>
      <x:c r="AQ3669" s="11" t="str">
        <x:v>UNQUANTIFIED</x:v>
      </x:c>
      <x:c r="AR3669" s="11" t="str">
        <x:v>Position-class planning record; serial item and receiver open</x:v>
      </x:c>
      <x:c r="AS3669" s="26"/>
      <x:c r="AT3669" s="26"/>
    </x:row>
    <x:row r="3670">
      <x:c r="C3670" s="11" t="str">
        <x:v>G1-L-TWG-FLR-24</x:v>
      </x:c>
      <x:c r="D3670" s="11" t="str">
        <x:v>G1</x:v>
      </x:c>
      <x:c r="E3670" s="11" t="str">
        <x:v>Allied megacity earthquake</x:v>
      </x:c>
      <x:c r="F3670" s="11" t="str">
        <x:v>L-TWG</x:v>
      </x:c>
      <x:c r="G3670" s="11" t="str">
        <x:v>Temporary works and crossing group</x:v>
      </x:c>
      <x:c r="H3670" s="11" t="str">
        <x:v>FLR-24</x:v>
      </x:c>
      <x:c r="I3670" s="19" t="n">
        <x:v>48</x:v>
      </x:c>
      <x:c r="J3670" s="21" t="n">
        <x:v>8</x:v>
      </x:c>
      <x:c r="K3670" s="18" t="n">
        <x:f>'05 Cargo Register'!K86</x:f>
        <x:v>546.75</x:v>
      </x:c>
      <x:c r="L3670" s="18" t="n">
        <x:f>'05 Cargo Register'!N86</x:f>
        <x:v>27</x:v>
      </x:c>
      <x:c r="M3670" s="18" t="n">
        <x:f>'05 Cargo Register'!O86</x:f>
        <x:v>864</x:v>
      </x:c>
      <x:c r="N3670" s="18" t="n">
        <x:f>J3670*K3670</x:f>
        <x:v>4374</x:v>
      </x:c>
      <x:c r="O3670" s="18" t="n">
        <x:f>J3670*L3670</x:f>
        <x:v>216</x:v>
      </x:c>
      <x:c r="P3670" s="18" t="n">
        <x:f>J3670*M3670</x:f>
        <x:v>6912</x:v>
      </x:c>
      <x:c r="Q3670" s="22" t="n">
        <x:f>'01 Controls'!$E$30*'02 Cargo Classes'!$M$11</x:f>
        <x:v>0</x:v>
      </x:c>
      <x:c r="R3670" s="22" t="n">
        <x:f>'01 Controls'!$F$30*'02 Cargo Classes'!$N$11</x:f>
        <x:v>1.02</x:v>
      </x:c>
      <x:c r="S3670" s="22" t="n">
        <x:f>'01 Controls'!$G$30*'02 Cargo Classes'!$O$11</x:f>
        <x:v>0</x:v>
      </x:c>
      <x:c r="T3670" s="22" t="n">
        <x:f>'01 Controls'!$H$30*'02 Cargo Classes'!$P$11</x:f>
        <x:v>0</x:v>
      </x:c>
      <x:c r="U3670" s="22" t="n">
        <x:f>SUM(Q3670:T3670)</x:f>
        <x:v>1.02</x:v>
      </x:c>
      <x:c r="V3670" s="18" t="n">
        <x:f>IF(U3670=0,0,N3670*Q3670/U3670)</x:f>
        <x:v>0</x:v>
      </x:c>
      <x:c r="W3670" s="18" t="n">
        <x:f>IF(U3670=0,0,P3670*Q3670/U3670)</x:f>
        <x:v>0</x:v>
      </x:c>
      <x:c r="X3670" s="18" t="n">
        <x:f>MAX(V3670,W3670*'01 Controls'!$E$12)</x:f>
        <x:v>0</x:v>
      </x:c>
      <x:c r="Y3670" s="18" t="n">
        <x:f>IF(U3670=0,0,N3670*R3670/U3670)</x:f>
        <x:v>4374</x:v>
      </x:c>
      <x:c r="Z3670" s="18" t="n">
        <x:f>IF(U3670=0,0,P3670*R3670/U3670)</x:f>
        <x:v>6912</x:v>
      </x:c>
      <x:c r="AA3670" s="18" t="n">
        <x:f>MAX(Y3670,Z3670*'01 Controls'!$E$13)</x:f>
        <x:v>4374</x:v>
      </x:c>
      <x:c r="AB3670" s="18" t="n">
        <x:f>IF(U3670=0,0,N3670*S3670/U3670)</x:f>
        <x:v>0</x:v>
      </x:c>
      <x:c r="AC3670" s="18" t="n">
        <x:f>IF(U3670=0,0,P3670*S3670/U3670)</x:f>
        <x:v>0</x:v>
      </x:c>
      <x:c r="AD3670" s="18" t="n">
        <x:f>MAX(AB3670,AC3670*'01 Controls'!$E$14)</x:f>
        <x:v>0</x:v>
      </x:c>
      <x:c r="AE3670" s="18" t="n">
        <x:f>IF(U3670=0,0,N3670*T3670/U3670)</x:f>
        <x:v>0</x:v>
      </x:c>
      <x:c r="AF3670" s="18" t="n">
        <x:f>IF(U3670=0,0,P3670*T3670/U3670)</x:f>
        <x:v>0</x:v>
      </x:c>
      <x:c r="AG3670" s="18" t="n">
        <x:f>MAX(AE3670,AF3670*'01 Controls'!$E$15)</x:f>
        <x:v>0</x:v>
      </x:c>
      <x:c r="AH3670" s="18" t="n">
        <x:f>SUM(V3670,Y3670,AB3670,AE3670)</x:f>
        <x:v>4374</x:v>
      </x:c>
      <x:c r="AI3670" s="18" t="n">
        <x:f>N3670-AH3670</x:f>
        <x:v>0</x:v>
      </x:c>
      <x:c r="AJ3670" s="18" t="n">
        <x:f>V3670*INDEX('07 Mode Capacity'!$P$6:$P$17,MATCH("AIR-"&amp;I3670,'07 Mode Capacity'!$C$6:$C$17,0))</x:f>
        <x:v>0</x:v>
      </x:c>
      <x:c r="AK3670" s="18" t="n">
        <x:f>Y3670*INDEX('07 Mode Capacity'!$P$6:$P$17,MATCH("OCEAN-"&amp;I3670,'07 Mode Capacity'!$C$6:$C$17,0))</x:f>
        <x:v>383.3210893885405</x:v>
      </x:c>
      <x:c r="AL3670" s="18" t="n">
        <x:f>AB3670*INDEX('07 Mode Capacity'!$P$6:$P$17,MATCH("LAND-"&amp;I3670,'07 Mode Capacity'!$C$6:$C$17,0))</x:f>
        <x:v>0</x:v>
      </x:c>
      <x:c r="AM3670" s="18" t="n">
        <x:f>AE3670*INDEX('07 Mode Capacity'!$P$6:$P$17,MATCH("INLAND-"&amp;I3670,'07 Mode Capacity'!$C$6:$C$17,0))</x:f>
        <x:v>0</x:v>
      </x:c>
      <x:c r="AN3670" s="18" t="n">
        <x:f>SUM(AJ3670:AM3670)</x:f>
        <x:v>383.3210893885405</x:v>
      </x:c>
      <x:c r="AO3670" s="17" t="n">
        <x:f>IF(N3670=0,1,AN3670/N3670)</x:f>
        <x:v>0.08763628015284419</x:v>
      </x:c>
      <x:c r="AP3670" s="11" t="str">
        <x:f>IF(AO3670&gt;='01 Controls'!$E$16,"PASS","FAIL")</x:f>
        <x:v>FAIL</x:v>
      </x:c>
      <x:c r="AQ3670" s="11" t="str">
        <x:v>UNQUANTIFIED</x:v>
      </x:c>
      <x:c r="AR3670" s="11" t="str">
        <x:v>Position-class planning record; serial item and receiver open</x:v>
      </x:c>
      <x:c r="AS3670" s="26"/>
      <x:c r="AT3670" s="26"/>
    </x:row>
    <x:row r="3671">
      <x:c r="C3671" s="11" t="str">
        <x:v>G1-L-TWG-ROL-30</x:v>
      </x:c>
      <x:c r="D3671" s="11" t="str">
        <x:v>G1</x:v>
      </x:c>
      <x:c r="E3671" s="11" t="str">
        <x:v>Allied megacity earthquake</x:v>
      </x:c>
      <x:c r="F3671" s="11" t="str">
        <x:v>L-TWG</x:v>
      </x:c>
      <x:c r="G3671" s="11" t="str">
        <x:v>Temporary works and crossing group</x:v>
      </x:c>
      <x:c r="H3671" s="11" t="str">
        <x:v>ROL-30</x:v>
      </x:c>
      <x:c r="I3671" s="19" t="n">
        <x:v>48</x:v>
      </x:c>
      <x:c r="J3671" s="21" t="n">
        <x:v>8</x:v>
      </x:c>
      <x:c r="K3671" s="18" t="n">
        <x:f>'05 Cargo Register'!K87</x:f>
        <x:v>759.375</x:v>
      </x:c>
      <x:c r="L3671" s="18" t="n">
        <x:f>'05 Cargo Register'!N87</x:f>
        <x:v>32</x:v>
      </x:c>
      <x:c r="M3671" s="18" t="n">
        <x:f>'05 Cargo Register'!O87</x:f>
        <x:v>2040</x:v>
      </x:c>
      <x:c r="N3671" s="18" t="n">
        <x:f>J3671*K3671</x:f>
        <x:v>6075</x:v>
      </x:c>
      <x:c r="O3671" s="18" t="n">
        <x:f>J3671*L3671</x:f>
        <x:v>256</x:v>
      </x:c>
      <x:c r="P3671" s="18" t="n">
        <x:f>J3671*M3671</x:f>
        <x:v>16320</x:v>
      </x:c>
      <x:c r="Q3671" s="22" t="n">
        <x:f>'01 Controls'!$E$30*'02 Cargo Classes'!$M$12</x:f>
        <x:v>0</x:v>
      </x:c>
      <x:c r="R3671" s="22" t="n">
        <x:f>'01 Controls'!$F$30*'02 Cargo Classes'!$N$12</x:f>
        <x:v>0.85</x:v>
      </x:c>
      <x:c r="S3671" s="22" t="n">
        <x:f>'01 Controls'!$G$30*'02 Cargo Classes'!$O$12</x:f>
        <x:v>0</x:v>
      </x:c>
      <x:c r="T3671" s="22" t="n">
        <x:f>'01 Controls'!$H$30*'02 Cargo Classes'!$P$12</x:f>
        <x:v>0</x:v>
      </x:c>
      <x:c r="U3671" s="22" t="n">
        <x:f>SUM(Q3671:T3671)</x:f>
        <x:v>0.85</x:v>
      </x:c>
      <x:c r="V3671" s="18" t="n">
        <x:f>IF(U3671=0,0,N3671*Q3671/U3671)</x:f>
        <x:v>0</x:v>
      </x:c>
      <x:c r="W3671" s="18" t="n">
        <x:f>IF(U3671=0,0,P3671*Q3671/U3671)</x:f>
        <x:v>0</x:v>
      </x:c>
      <x:c r="X3671" s="18" t="n">
        <x:f>MAX(V3671,W3671*'01 Controls'!$E$12)</x:f>
        <x:v>0</x:v>
      </x:c>
      <x:c r="Y3671" s="18" t="n">
        <x:f>IF(U3671=0,0,N3671*R3671/U3671)</x:f>
        <x:v>6075</x:v>
      </x:c>
      <x:c r="Z3671" s="18" t="n">
        <x:f>IF(U3671=0,0,P3671*R3671/U3671)</x:f>
        <x:v>16320</x:v>
      </x:c>
      <x:c r="AA3671" s="18" t="n">
        <x:f>MAX(Y3671,Z3671*'01 Controls'!$E$13)</x:f>
        <x:v>6075</x:v>
      </x:c>
      <x:c r="AB3671" s="18" t="n">
        <x:f>IF(U3671=0,0,N3671*S3671/U3671)</x:f>
        <x:v>0</x:v>
      </x:c>
      <x:c r="AC3671" s="18" t="n">
        <x:f>IF(U3671=0,0,P3671*S3671/U3671)</x:f>
        <x:v>0</x:v>
      </x:c>
      <x:c r="AD3671" s="18" t="n">
        <x:f>MAX(AB3671,AC3671*'01 Controls'!$E$14)</x:f>
        <x:v>0</x:v>
      </x:c>
      <x:c r="AE3671" s="18" t="n">
        <x:f>IF(U3671=0,0,N3671*T3671/U3671)</x:f>
        <x:v>0</x:v>
      </x:c>
      <x:c r="AF3671" s="18" t="n">
        <x:f>IF(U3671=0,0,P3671*T3671/U3671)</x:f>
        <x:v>0</x:v>
      </x:c>
      <x:c r="AG3671" s="18" t="n">
        <x:f>MAX(AE3671,AF3671*'01 Controls'!$E$15)</x:f>
        <x:v>0</x:v>
      </x:c>
      <x:c r="AH3671" s="18" t="n">
        <x:f>SUM(V3671,Y3671,AB3671,AE3671)</x:f>
        <x:v>6075</x:v>
      </x:c>
      <x:c r="AI3671" s="18" t="n">
        <x:f>N3671-AH3671</x:f>
        <x:v>0</x:v>
      </x:c>
      <x:c r="AJ3671" s="18" t="n">
        <x:f>V3671*INDEX('07 Mode Capacity'!$P$6:$P$17,MATCH("AIR-"&amp;I3671,'07 Mode Capacity'!$C$6:$C$17,0))</x:f>
        <x:v>0</x:v>
      </x:c>
      <x:c r="AK3671" s="18" t="n">
        <x:f>Y3671*INDEX('07 Mode Capacity'!$P$6:$P$17,MATCH("OCEAN-"&amp;I3671,'07 Mode Capacity'!$C$6:$C$17,0))</x:f>
        <x:v>532.3904019285285</x:v>
      </x:c>
      <x:c r="AL3671" s="18" t="n">
        <x:f>AB3671*INDEX('07 Mode Capacity'!$P$6:$P$17,MATCH("LAND-"&amp;I3671,'07 Mode Capacity'!$C$6:$C$17,0))</x:f>
        <x:v>0</x:v>
      </x:c>
      <x:c r="AM3671" s="18" t="n">
        <x:f>AE3671*INDEX('07 Mode Capacity'!$P$6:$P$17,MATCH("INLAND-"&amp;I3671,'07 Mode Capacity'!$C$6:$C$17,0))</x:f>
        <x:v>0</x:v>
      </x:c>
      <x:c r="AN3671" s="18" t="n">
        <x:f>SUM(AJ3671:AM3671)</x:f>
        <x:v>532.3904019285285</x:v>
      </x:c>
      <x:c r="AO3671" s="17" t="n">
        <x:f>IF(N3671=0,1,AN3671/N3671)</x:f>
        <x:v>0.08763628015284419</x:v>
      </x:c>
      <x:c r="AP3671" s="11" t="str">
        <x:f>IF(AO3671&gt;='01 Controls'!$E$16,"PASS","FAIL")</x:f>
        <x:v>FAIL</x:v>
      </x:c>
      <x:c r="AQ3671" s="11" t="str">
        <x:v>UNQUANTIFIED</x:v>
      </x:c>
      <x:c r="AR3671" s="11" t="str">
        <x:v>Position-class planning record; serial item and receiver open</x:v>
      </x:c>
      <x:c r="AS3671" s="26"/>
      <x:c r="AT3671" s="26"/>
    </x:row>
    <x:row r="3672">
      <x:c r="C3672" s="11" t="str">
        <x:v>G1-L-TWG-LIN-18</x:v>
      </x:c>
      <x:c r="D3672" s="11" t="str">
        <x:v>G1</x:v>
      </x:c>
      <x:c r="E3672" s="11" t="str">
        <x:v>Allied megacity earthquake</x:v>
      </x:c>
      <x:c r="F3672" s="11" t="str">
        <x:v>L-TWG</x:v>
      </x:c>
      <x:c r="G3672" s="11" t="str">
        <x:v>Temporary works and crossing group</x:v>
      </x:c>
      <x:c r="H3672" s="11" t="str">
        <x:v>LIN-18</x:v>
      </x:c>
      <x:c r="I3672" s="19" t="n">
        <x:v>72</x:v>
      </x:c>
      <x:c r="J3672" s="21" t="n">
        <x:v>8</x:v>
      </x:c>
      <x:c r="K3672" s="18" t="n">
        <x:f>'05 Cargo Register'!K88</x:f>
        <x:v>303.75</x:v>
      </x:c>
      <x:c r="L3672" s="18" t="n">
        <x:f>'05 Cargo Register'!N88</x:f>
        <x:v>22</x:v>
      </x:c>
      <x:c r="M3672" s="18" t="n">
        <x:f>'05 Cargo Register'!O88</x:f>
        <x:v>968</x:v>
      </x:c>
      <x:c r="N3672" s="18" t="n">
        <x:f>J3672*K3672</x:f>
        <x:v>2430</x:v>
      </x:c>
      <x:c r="O3672" s="18" t="n">
        <x:f>J3672*L3672</x:f>
        <x:v>176</x:v>
      </x:c>
      <x:c r="P3672" s="18" t="n">
        <x:f>J3672*M3672</x:f>
        <x:v>7744</x:v>
      </x:c>
      <x:c r="Q3672" s="22" t="n">
        <x:f>'01 Controls'!$E$30*'02 Cargo Classes'!$M$13</x:f>
        <x:v>0</x:v>
      </x:c>
      <x:c r="R3672" s="22" t="n">
        <x:f>'01 Controls'!$F$30*'02 Cargo Classes'!$N$13</x:f>
        <x:v>1.02</x:v>
      </x:c>
      <x:c r="S3672" s="22" t="n">
        <x:f>'01 Controls'!$G$30*'02 Cargo Classes'!$O$13</x:f>
        <x:v>0</x:v>
      </x:c>
      <x:c r="T3672" s="22" t="n">
        <x:f>'01 Controls'!$H$30*'02 Cargo Classes'!$P$13</x:f>
        <x:v>0</x:v>
      </x:c>
      <x:c r="U3672" s="22" t="n">
        <x:f>SUM(Q3672:T3672)</x:f>
        <x:v>1.02</x:v>
      </x:c>
      <x:c r="V3672" s="18" t="n">
        <x:f>IF(U3672=0,0,N3672*Q3672/U3672)</x:f>
        <x:v>0</x:v>
      </x:c>
      <x:c r="W3672" s="18" t="n">
        <x:f>IF(U3672=0,0,P3672*Q3672/U3672)</x:f>
        <x:v>0</x:v>
      </x:c>
      <x:c r="X3672" s="18" t="n">
        <x:f>MAX(V3672,W3672*'01 Controls'!$E$12)</x:f>
        <x:v>0</x:v>
      </x:c>
      <x:c r="Y3672" s="18" t="n">
        <x:f>IF(U3672=0,0,N3672*R3672/U3672)</x:f>
        <x:v>2430</x:v>
      </x:c>
      <x:c r="Z3672" s="18" t="n">
        <x:f>IF(U3672=0,0,P3672*R3672/U3672)</x:f>
        <x:v>7744</x:v>
      </x:c>
      <x:c r="AA3672" s="18" t="n">
        <x:f>MAX(Y3672,Z3672*'01 Controls'!$E$13)</x:f>
        <x:v>2430</x:v>
      </x:c>
      <x:c r="AB3672" s="18" t="n">
        <x:f>IF(U3672=0,0,N3672*S3672/U3672)</x:f>
        <x:v>0</x:v>
      </x:c>
      <x:c r="AC3672" s="18" t="n">
        <x:f>IF(U3672=0,0,P3672*S3672/U3672)</x:f>
        <x:v>0</x:v>
      </x:c>
      <x:c r="AD3672" s="18" t="n">
        <x:f>MAX(AB3672,AC3672*'01 Controls'!$E$14)</x:f>
        <x:v>0</x:v>
      </x:c>
      <x:c r="AE3672" s="18" t="n">
        <x:f>IF(U3672=0,0,N3672*T3672/U3672)</x:f>
        <x:v>0</x:v>
      </x:c>
      <x:c r="AF3672" s="18" t="n">
        <x:f>IF(U3672=0,0,P3672*T3672/U3672)</x:f>
        <x:v>0</x:v>
      </x:c>
      <x:c r="AG3672" s="18" t="n">
        <x:f>MAX(AE3672,AF3672*'01 Controls'!$E$15)</x:f>
        <x:v>0</x:v>
      </x:c>
      <x:c r="AH3672" s="18" t="n">
        <x:f>SUM(V3672,Y3672,AB3672,AE3672)</x:f>
        <x:v>2430</x:v>
      </x:c>
      <x:c r="AI3672" s="18" t="n">
        <x:f>N3672-AH3672</x:f>
        <x:v>0</x:v>
      </x:c>
      <x:c r="AJ3672" s="18" t="n">
        <x:f>V3672*INDEX('07 Mode Capacity'!$P$6:$P$17,MATCH("AIR-"&amp;I3672,'07 Mode Capacity'!$C$6:$C$17,0))</x:f>
        <x:v>0</x:v>
      </x:c>
      <x:c r="AK3672" s="18" t="n">
        <x:f>Y3672*INDEX('07 Mode Capacity'!$P$6:$P$17,MATCH("OCEAN-"&amp;I3672,'07 Mode Capacity'!$C$6:$C$17,0))</x:f>
        <x:v>1902.1261868137917</x:v>
      </x:c>
      <x:c r="AL3672" s="18" t="n">
        <x:f>AB3672*INDEX('07 Mode Capacity'!$P$6:$P$17,MATCH("LAND-"&amp;I3672,'07 Mode Capacity'!$C$6:$C$17,0))</x:f>
        <x:v>0</x:v>
      </x:c>
      <x:c r="AM3672" s="18" t="n">
        <x:f>AE3672*INDEX('07 Mode Capacity'!$P$6:$P$17,MATCH("INLAND-"&amp;I3672,'07 Mode Capacity'!$C$6:$C$17,0))</x:f>
        <x:v>0</x:v>
      </x:c>
      <x:c r="AN3672" s="18" t="n">
        <x:f>SUM(AJ3672:AM3672)</x:f>
        <x:v>1902.1261868137917</x:v>
      </x:c>
      <x:c r="AO3672" s="17" t="n">
        <x:f>IF(N3672=0,1,AN3672/N3672)</x:f>
        <x:v>0.7827679781126715</x:v>
      </x:c>
      <x:c r="AP3672" s="11" t="str">
        <x:f>IF(AO3672&gt;='01 Controls'!$E$16,"PASS","FAIL")</x:f>
        <x:v>FAIL</x:v>
      </x:c>
      <x:c r="AQ3672" s="11" t="str">
        <x:v>UNQUANTIFIED</x:v>
      </x:c>
      <x:c r="AR3672" s="11" t="str">
        <x:v>Position-class planning record; serial item and receiver open</x:v>
      </x:c>
      <x:c r="AS3672" s="26"/>
      <x:c r="AT3672" s="26"/>
    </x:row>
    <x:row r="3673">
      <x:c r="C3673" s="11" t="str">
        <x:v>G1-L-TWG-BLK-08</x:v>
      </x:c>
      <x:c r="D3673" s="11" t="str">
        <x:v>G1</x:v>
      </x:c>
      <x:c r="E3673" s="11" t="str">
        <x:v>Allied megacity earthquake</x:v>
      </x:c>
      <x:c r="F3673" s="11" t="str">
        <x:v>L-TWG</x:v>
      </x:c>
      <x:c r="G3673" s="11" t="str">
        <x:v>Temporary works and crossing group</x:v>
      </x:c>
      <x:c r="H3673" s="11" t="str">
        <x:v>BLK-08</x:v>
      </x:c>
      <x:c r="I3673" s="19" t="n">
        <x:v>48</x:v>
      </x:c>
      <x:c r="J3673" s="21" t="n">
        <x:v>8</x:v>
      </x:c>
      <x:c r="K3673" s="18" t="n">
        <x:f>'05 Cargo Register'!K89</x:f>
        <x:v>121.5</x:v>
      </x:c>
      <x:c r="L3673" s="18" t="n">
        <x:f>'05 Cargo Register'!N89</x:f>
        <x:v>19</x:v>
      </x:c>
      <x:c r="M3673" s="18" t="n">
        <x:f>'05 Cargo Register'!O89</x:f>
        <x:v>969</x:v>
      </x:c>
      <x:c r="N3673" s="18" t="n">
        <x:f>J3673*K3673</x:f>
        <x:v>972</x:v>
      </x:c>
      <x:c r="O3673" s="18" t="n">
        <x:f>J3673*L3673</x:f>
        <x:v>152</x:v>
      </x:c>
      <x:c r="P3673" s="18" t="n">
        <x:f>J3673*M3673</x:f>
        <x:v>7752</x:v>
      </x:c>
      <x:c r="Q3673" s="22" t="n">
        <x:f>'01 Controls'!$E$30*'02 Cargo Classes'!$M$14</x:f>
        <x:v>0.15</x:v>
      </x:c>
      <x:c r="R3673" s="22" t="n">
        <x:f>'01 Controls'!$F$30*'02 Cargo Classes'!$N$14</x:f>
        <x:v>0.68</x:v>
      </x:c>
      <x:c r="S3673" s="22" t="n">
        <x:f>'01 Controls'!$G$30*'02 Cargo Classes'!$O$14</x:f>
        <x:v>0</x:v>
      </x:c>
      <x:c r="T3673" s="22" t="n">
        <x:f>'01 Controls'!$H$30*'02 Cargo Classes'!$P$14</x:f>
        <x:v>0</x:v>
      </x:c>
      <x:c r="U3673" s="22" t="n">
        <x:f>SUM(Q3673:T3673)</x:f>
        <x:v>0.8300000000000001</x:v>
      </x:c>
      <x:c r="V3673" s="18" t="n">
        <x:f>IF(U3673=0,0,N3673*Q3673/U3673)</x:f>
        <x:v>175.6626506024096</x:v>
      </x:c>
      <x:c r="W3673" s="18" t="n">
        <x:f>IF(U3673=0,0,P3673*Q3673/U3673)</x:f>
        <x:v>1400.9638554216865</x:v>
      </x:c>
      <x:c r="X3673" s="18" t="n">
        <x:f>MAX(V3673,W3673*'01 Controls'!$E$12)</x:f>
        <x:v>350.2409638554216</x:v>
      </x:c>
      <x:c r="Y3673" s="18" t="n">
        <x:f>IF(U3673=0,0,N3673*R3673/U3673)</x:f>
        <x:v>796.3373493975903</x:v>
      </x:c>
      <x:c r="Z3673" s="18" t="n">
        <x:f>IF(U3673=0,0,P3673*R3673/U3673)</x:f>
        <x:v>6351.036144578314</x:v>
      </x:c>
      <x:c r="AA3673" s="18" t="n">
        <x:f>MAX(Y3673,Z3673*'01 Controls'!$E$13)</x:f>
        <x:v>952.655421686747</x:v>
      </x:c>
      <x:c r="AB3673" s="18" t="n">
        <x:f>IF(U3673=0,0,N3673*S3673/U3673)</x:f>
        <x:v>0</x:v>
      </x:c>
      <x:c r="AC3673" s="18" t="n">
        <x:f>IF(U3673=0,0,P3673*S3673/U3673)</x:f>
        <x:v>0</x:v>
      </x:c>
      <x:c r="AD3673" s="18" t="n">
        <x:f>MAX(AB3673,AC3673*'01 Controls'!$E$14)</x:f>
        <x:v>0</x:v>
      </x:c>
      <x:c r="AE3673" s="18" t="n">
        <x:f>IF(U3673=0,0,N3673*T3673/U3673)</x:f>
        <x:v>0</x:v>
      </x:c>
      <x:c r="AF3673" s="18" t="n">
        <x:f>IF(U3673=0,0,P3673*T3673/U3673)</x:f>
        <x:v>0</x:v>
      </x:c>
      <x:c r="AG3673" s="18" t="n">
        <x:f>MAX(AE3673,AF3673*'01 Controls'!$E$15)</x:f>
        <x:v>0</x:v>
      </x:c>
      <x:c r="AH3673" s="18" t="n">
        <x:f>SUM(V3673,Y3673,AB3673,AE3673)</x:f>
        <x:v>971.9999999999999</x:v>
      </x:c>
      <x:c r="AI3673" s="18" t="n">
        <x:f>N3673-AH3673</x:f>
        <x:v>1.1368683772161603e-13</x:v>
      </x:c>
      <x:c r="AJ3673" s="18" t="n">
        <x:f>V3673*INDEX('07 Mode Capacity'!$P$6:$P$17,MATCH("AIR-"&amp;I3673,'07 Mode Capacity'!$C$6:$C$17,0))</x:f>
        <x:v>49.2445047934685</x:v>
      </x:c>
      <x:c r="AK3673" s="18" t="n">
        <x:f>Y3673*INDEX('07 Mode Capacity'!$P$6:$P$17,MATCH("OCEAN-"&amp;I3673,'07 Mode Capacity'!$C$6:$C$17,0))</x:f>
        <x:v>69.7880430479806</x:v>
      </x:c>
      <x:c r="AL3673" s="18" t="n">
        <x:f>AB3673*INDEX('07 Mode Capacity'!$P$6:$P$17,MATCH("LAND-"&amp;I3673,'07 Mode Capacity'!$C$6:$C$17,0))</x:f>
        <x:v>0</x:v>
      </x:c>
      <x:c r="AM3673" s="18" t="n">
        <x:f>AE3673*INDEX('07 Mode Capacity'!$P$6:$P$17,MATCH("INLAND-"&amp;I3673,'07 Mode Capacity'!$C$6:$C$17,0))</x:f>
        <x:v>0</x:v>
      </x:c>
      <x:c r="AN3673" s="18" t="n">
        <x:f>SUM(AJ3673:AM3673)</x:f>
        <x:v>119.03254784144909</x:v>
      </x:c>
      <x:c r="AO3673" s="17" t="n">
        <x:f>IF(N3673=0,1,AN3673/N3673)</x:f>
        <x:v>0.12246146897268424</x:v>
      </x:c>
      <x:c r="AP3673" s="11" t="str">
        <x:f>IF(AO3673&gt;='01 Controls'!$E$16,"PASS","FAIL")</x:f>
        <x:v>FAIL</x:v>
      </x:c>
      <x:c r="AQ3673" s="11" t="str">
        <x:v>UNQUANTIFIED</x:v>
      </x:c>
      <x:c r="AR3673" s="11" t="str">
        <x:v>Position-class planning record; serial item and receiver open</x:v>
      </x:c>
      <x:c r="AS3673" s="26"/>
      <x:c r="AT3673" s="26"/>
    </x:row>
    <x:row r="3674">
      <x:c r="C3674" s="11" t="str">
        <x:v>G1-L-TWG-OOG-80</x:v>
      </x:c>
      <x:c r="D3674" s="11" t="str">
        <x:v>G1</x:v>
      </x:c>
      <x:c r="E3674" s="11" t="str">
        <x:v>Allied megacity earthquake</x:v>
      </x:c>
      <x:c r="F3674" s="11" t="str">
        <x:v>L-TWG</x:v>
      </x:c>
      <x:c r="G3674" s="11" t="str">
        <x:v>Temporary works and crossing group</x:v>
      </x:c>
      <x:c r="H3674" s="11" t="str">
        <x:v>OOG-80</x:v>
      </x:c>
      <x:c r="I3674" s="19" t="n">
        <x:v>72</x:v>
      </x:c>
      <x:c r="J3674" s="21" t="n">
        <x:v>8</x:v>
      </x:c>
      <x:c r="K3674" s="18" t="n">
        <x:f>'05 Cargo Register'!K90</x:f>
        <x:v>303.75</x:v>
      </x:c>
      <x:c r="L3674" s="18" t="n">
        <x:f>'05 Cargo Register'!N90</x:f>
        <x:v>6</x:v>
      </x:c>
      <x:c r="M3674" s="18" t="n">
        <x:f>'05 Cargo Register'!O90</x:f>
        <x:v>1056</x:v>
      </x:c>
      <x:c r="N3674" s="18" t="n">
        <x:f>J3674*K3674</x:f>
        <x:v>2430</x:v>
      </x:c>
      <x:c r="O3674" s="18" t="n">
        <x:f>J3674*L3674</x:f>
        <x:v>48</x:v>
      </x:c>
      <x:c r="P3674" s="18" t="n">
        <x:f>J3674*M3674</x:f>
        <x:v>8448</x:v>
      </x:c>
      <x:c r="Q3674" s="22" t="n">
        <x:f>'01 Controls'!$E$30*'02 Cargo Classes'!$M$15</x:f>
        <x:v>0</x:v>
      </x:c>
      <x:c r="R3674" s="22" t="n">
        <x:f>'01 Controls'!$F$30*'02 Cargo Classes'!$N$15</x:f>
        <x:v>1.7</x:v>
      </x:c>
      <x:c r="S3674" s="22" t="n">
        <x:f>'01 Controls'!$G$30*'02 Cargo Classes'!$O$15</x:f>
        <x:v>0</x:v>
      </x:c>
      <x:c r="T3674" s="22" t="n">
        <x:f>'01 Controls'!$H$30*'02 Cargo Classes'!$P$15</x:f>
        <x:v>0</x:v>
      </x:c>
      <x:c r="U3674" s="22" t="n">
        <x:f>SUM(Q3674:T3674)</x:f>
        <x:v>1.7</x:v>
      </x:c>
      <x:c r="V3674" s="18" t="n">
        <x:f>IF(U3674=0,0,N3674*Q3674/U3674)</x:f>
        <x:v>0</x:v>
      </x:c>
      <x:c r="W3674" s="18" t="n">
        <x:f>IF(U3674=0,0,P3674*Q3674/U3674)</x:f>
        <x:v>0</x:v>
      </x:c>
      <x:c r="X3674" s="18" t="n">
        <x:f>MAX(V3674,W3674*'01 Controls'!$E$12)</x:f>
        <x:v>0</x:v>
      </x:c>
      <x:c r="Y3674" s="18" t="n">
        <x:f>IF(U3674=0,0,N3674*R3674/U3674)</x:f>
        <x:v>2430</x:v>
      </x:c>
      <x:c r="Z3674" s="18" t="n">
        <x:f>IF(U3674=0,0,P3674*R3674/U3674)</x:f>
        <x:v>8448</x:v>
      </x:c>
      <x:c r="AA3674" s="18" t="n">
        <x:f>MAX(Y3674,Z3674*'01 Controls'!$E$13)</x:f>
        <x:v>2430</x:v>
      </x:c>
      <x:c r="AB3674" s="18" t="n">
        <x:f>IF(U3674=0,0,N3674*S3674/U3674)</x:f>
        <x:v>0</x:v>
      </x:c>
      <x:c r="AC3674" s="18" t="n">
        <x:f>IF(U3674=0,0,P3674*S3674/U3674)</x:f>
        <x:v>0</x:v>
      </x:c>
      <x:c r="AD3674" s="18" t="n">
        <x:f>MAX(AB3674,AC3674*'01 Controls'!$E$14)</x:f>
        <x:v>0</x:v>
      </x:c>
      <x:c r="AE3674" s="18" t="n">
        <x:f>IF(U3674=0,0,N3674*T3674/U3674)</x:f>
        <x:v>0</x:v>
      </x:c>
      <x:c r="AF3674" s="18" t="n">
        <x:f>IF(U3674=0,0,P3674*T3674/U3674)</x:f>
        <x:v>0</x:v>
      </x:c>
      <x:c r="AG3674" s="18" t="n">
        <x:f>MAX(AE3674,AF3674*'01 Controls'!$E$15)</x:f>
        <x:v>0</x:v>
      </x:c>
      <x:c r="AH3674" s="18" t="n">
        <x:f>SUM(V3674,Y3674,AB3674,AE3674)</x:f>
        <x:v>2430</x:v>
      </x:c>
      <x:c r="AI3674" s="18" t="n">
        <x:f>N3674-AH3674</x:f>
        <x:v>0</x:v>
      </x:c>
      <x:c r="AJ3674" s="18" t="n">
        <x:f>V3674*INDEX('07 Mode Capacity'!$P$6:$P$17,MATCH("AIR-"&amp;I3674,'07 Mode Capacity'!$C$6:$C$17,0))</x:f>
        <x:v>0</x:v>
      </x:c>
      <x:c r="AK3674" s="18" t="n">
        <x:f>Y3674*INDEX('07 Mode Capacity'!$P$6:$P$17,MATCH("OCEAN-"&amp;I3674,'07 Mode Capacity'!$C$6:$C$17,0))</x:f>
        <x:v>1902.1261868137917</x:v>
      </x:c>
      <x:c r="AL3674" s="18" t="n">
        <x:f>AB3674*INDEX('07 Mode Capacity'!$P$6:$P$17,MATCH("LAND-"&amp;I3674,'07 Mode Capacity'!$C$6:$C$17,0))</x:f>
        <x:v>0</x:v>
      </x:c>
      <x:c r="AM3674" s="18" t="n">
        <x:f>AE3674*INDEX('07 Mode Capacity'!$P$6:$P$17,MATCH("INLAND-"&amp;I3674,'07 Mode Capacity'!$C$6:$C$17,0))</x:f>
        <x:v>0</x:v>
      </x:c>
      <x:c r="AN3674" s="18" t="n">
        <x:f>SUM(AJ3674:AM3674)</x:f>
        <x:v>1902.1261868137917</x:v>
      </x:c>
      <x:c r="AO3674" s="17" t="n">
        <x:f>IF(N3674=0,1,AN3674/N3674)</x:f>
        <x:v>0.7827679781126715</x:v>
      </x:c>
      <x:c r="AP3674" s="11" t="str">
        <x:f>IF(AO3674&gt;='01 Controls'!$E$16,"PASS","FAIL")</x:f>
        <x:v>FAIL</x:v>
      </x:c>
      <x:c r="AQ3674" s="11" t="str">
        <x:v>UNQUANTIFIED</x:v>
      </x:c>
      <x:c r="AR3674" s="11" t="str">
        <x:v>Position-class planning record; serial item and receiver open</x:v>
      </x:c>
      <x:c r="AS3674" s="26"/>
      <x:c r="AT3674" s="26"/>
    </x:row>
    <x:row r="3675">
      <x:c r="C3675" s="11" t="str">
        <x:v>G1-L-GFG-APL-45</x:v>
      </x:c>
      <x:c r="D3675" s="11" t="str">
        <x:v>G1</x:v>
      </x:c>
      <x:c r="E3675" s="11" t="str">
        <x:v>Allied megacity earthquake</x:v>
      </x:c>
      <x:c r="F3675" s="11" t="str">
        <x:v>L-GFG</x:v>
      </x:c>
      <x:c r="G3675" s="11" t="str">
        <x:v>Ground fire and landscape group</x:v>
      </x:c>
      <x:c r="H3675" s="11" t="str">
        <x:v>APL-45</x:v>
      </x:c>
      <x:c r="I3675" s="19" t="n">
        <x:v>24</x:v>
      </x:c>
      <x:c r="J3675" s="21" t="n">
        <x:v>2</x:v>
      </x:c>
      <x:c r="K3675" s="18" t="n">
        <x:f>'05 Cargo Register'!K91</x:f>
        <x:v>91.125</x:v>
      </x:c>
      <x:c r="L3675" s="18" t="n">
        <x:f>'05 Cargo Register'!N91</x:f>
        <x:v>24</x:v>
      </x:c>
      <x:c r="M3675" s="18" t="n">
        <x:f>'05 Cargo Register'!O91</x:f>
        <x:v>180</x:v>
      </x:c>
      <x:c r="N3675" s="18" t="n">
        <x:f>J3675*K3675</x:f>
        <x:v>182.25</x:v>
      </x:c>
      <x:c r="O3675" s="18" t="n">
        <x:f>J3675*L3675</x:f>
        <x:v>48</x:v>
      </x:c>
      <x:c r="P3675" s="18" t="n">
        <x:f>J3675*M3675</x:f>
        <x:v>360</x:v>
      </x:c>
      <x:c r="Q3675" s="22" t="n">
        <x:f>'01 Controls'!$E$30*'02 Cargo Classes'!$M$6</x:f>
        <x:v>0.44999999999999996</x:v>
      </x:c>
      <x:c r="R3675" s="22" t="n">
        <x:f>'01 Controls'!$F$30*'02 Cargo Classes'!$N$6</x:f>
        <x:v>0.34</x:v>
      </x:c>
      <x:c r="S3675" s="22" t="n">
        <x:f>'01 Controls'!$G$30*'02 Cargo Classes'!$O$6</x:f>
        <x:v>0</x:v>
      </x:c>
      <x:c r="T3675" s="22" t="n">
        <x:f>'01 Controls'!$H$30*'02 Cargo Classes'!$P$6</x:f>
        <x:v>0</x:v>
      </x:c>
      <x:c r="U3675" s="22" t="n">
        <x:f>SUM(Q3675:T3675)</x:f>
        <x:v>0.79</x:v>
      </x:c>
      <x:c r="V3675" s="18" t="n">
        <x:f>IF(U3675=0,0,N3675*Q3675/U3675)</x:f>
        <x:v>103.81329113924049</x:v>
      </x:c>
      <x:c r="W3675" s="18" t="n">
        <x:f>IF(U3675=0,0,P3675*Q3675/U3675)</x:f>
        <x:v>205.06329113924045</x:v>
      </x:c>
      <x:c r="X3675" s="18" t="n">
        <x:f>MAX(V3675,W3675*'01 Controls'!$E$12)</x:f>
        <x:v>103.81329113924049</x:v>
      </x:c>
      <x:c r="Y3675" s="18" t="n">
        <x:f>IF(U3675=0,0,N3675*R3675/U3675)</x:f>
        <x:v>78.4367088607595</x:v>
      </x:c>
      <x:c r="Z3675" s="18" t="n">
        <x:f>IF(U3675=0,0,P3675*R3675/U3675)</x:f>
        <x:v>154.9367088607595</x:v>
      </x:c>
      <x:c r="AA3675" s="18" t="n">
        <x:f>MAX(Y3675,Z3675*'01 Controls'!$E$13)</x:f>
        <x:v>78.4367088607595</x:v>
      </x:c>
      <x:c r="AB3675" s="18" t="n">
        <x:f>IF(U3675=0,0,N3675*S3675/U3675)</x:f>
        <x:v>0</x:v>
      </x:c>
      <x:c r="AC3675" s="18" t="n">
        <x:f>IF(U3675=0,0,P3675*S3675/U3675)</x:f>
        <x:v>0</x:v>
      </x:c>
      <x:c r="AD3675" s="18" t="n">
        <x:f>MAX(AB3675,AC3675*'01 Controls'!$E$14)</x:f>
        <x:v>0</x:v>
      </x:c>
      <x:c r="AE3675" s="18" t="n">
        <x:f>IF(U3675=0,0,N3675*T3675/U3675)</x:f>
        <x:v>0</x:v>
      </x:c>
      <x:c r="AF3675" s="18" t="n">
        <x:f>IF(U3675=0,0,P3675*T3675/U3675)</x:f>
        <x:v>0</x:v>
      </x:c>
      <x:c r="AG3675" s="18" t="n">
        <x:f>MAX(AE3675,AF3675*'01 Controls'!$E$15)</x:f>
        <x:v>0</x:v>
      </x:c>
      <x:c r="AH3675" s="18" t="n">
        <x:f>SUM(V3675,Y3675,AB3675,AE3675)</x:f>
        <x:v>182.25</x:v>
      </x:c>
      <x:c r="AI3675" s="18" t="n">
        <x:f>N3675-AH3675</x:f>
        <x:v>0</x:v>
      </x:c>
      <x:c r="AJ3675" s="18" t="n">
        <x:f>V3675*INDEX('07 Mode Capacity'!$P$6:$P$17,MATCH("AIR-"&amp;I3675,'07 Mode Capacity'!$C$6:$C$17,0))</x:f>
        <x:v>21.065177200804154</x:v>
      </x:c>
      <x:c r="AK3675" s="18" t="n">
        <x:f>Y3675*INDEX('07 Mode Capacity'!$P$6:$P$17,MATCH("OCEAN-"&amp;I3675,'07 Mode Capacity'!$C$6:$C$17,0))</x:f>
        <x:v>11.772491045962328</x:v>
      </x:c>
      <x:c r="AL3675" s="18" t="n">
        <x:f>AB3675*INDEX('07 Mode Capacity'!$P$6:$P$17,MATCH("LAND-"&amp;I3675,'07 Mode Capacity'!$C$6:$C$17,0))</x:f>
        <x:v>0</x:v>
      </x:c>
      <x:c r="AM3675" s="18" t="n">
        <x:f>AE3675*INDEX('07 Mode Capacity'!$P$6:$P$17,MATCH("INLAND-"&amp;I3675,'07 Mode Capacity'!$C$6:$C$17,0))</x:f>
        <x:v>0</x:v>
      </x:c>
      <x:c r="AN3675" s="18" t="n">
        <x:f>SUM(AJ3675:AM3675)</x:f>
        <x:v>32.83766824676648</x:v>
      </x:c>
      <x:c r="AO3675" s="17" t="n">
        <x:f>IF(N3675=0,1,AN3675/N3675)</x:f>
        <x:v>0.18017924963932228</x:v>
      </x:c>
      <x:c r="AP3675" s="11" t="str">
        <x:f>IF(AO3675&gt;='01 Controls'!$E$16,"PASS","FAIL")</x:f>
        <x:v>FAIL</x:v>
      </x:c>
      <x:c r="AQ3675" s="11" t="str">
        <x:v>UNQUANTIFIED</x:v>
      </x:c>
      <x:c r="AR3675" s="11" t="str">
        <x:v>Position-class planning record; serial item and receiver open</x:v>
      </x:c>
      <x:c r="AS3675" s="26"/>
      <x:c r="AT3675" s="26"/>
    </x:row>
    <x:row r="3676">
      <x:c r="C3676" s="11" t="str">
        <x:v>G1-L-GFG-ISO-18</x:v>
      </x:c>
      <x:c r="D3676" s="11" t="str">
        <x:v>G1</x:v>
      </x:c>
      <x:c r="E3676" s="11" t="str">
        <x:v>Allied megacity earthquake</x:v>
      </x:c>
      <x:c r="F3676" s="11" t="str">
        <x:v>L-GFG</x:v>
      </x:c>
      <x:c r="G3676" s="11" t="str">
        <x:v>Ground fire and landscape group</x:v>
      </x:c>
      <x:c r="H3676" s="11" t="str">
        <x:v>ISO-18</x:v>
      </x:c>
      <x:c r="I3676" s="19" t="n">
        <x:v>48</x:v>
      </x:c>
      <x:c r="J3676" s="21" t="n">
        <x:v>2</x:v>
      </x:c>
      <x:c r="K3676" s="18" t="n">
        <x:f>'05 Cargo Register'!K92</x:f>
        <x:v>364.5</x:v>
      </x:c>
      <x:c r="L3676" s="18" t="n">
        <x:f>'05 Cargo Register'!N92</x:f>
        <x:v>24</x:v>
      </x:c>
      <x:c r="M3676" s="18" t="n">
        <x:f>'05 Cargo Register'!O92</x:f>
        <x:v>633.6</x:v>
      </x:c>
      <x:c r="N3676" s="18" t="n">
        <x:f>J3676*K3676</x:f>
        <x:v>729</x:v>
      </x:c>
      <x:c r="O3676" s="18" t="n">
        <x:f>J3676*L3676</x:f>
        <x:v>48</x:v>
      </x:c>
      <x:c r="P3676" s="18" t="n">
        <x:f>J3676*M3676</x:f>
        <x:v>1267.2</x:v>
      </x:c>
      <x:c r="Q3676" s="22" t="n">
        <x:f>'01 Controls'!$E$30*'02 Cargo Classes'!$M$7</x:f>
        <x:v>0.03</x:v>
      </x:c>
      <x:c r="R3676" s="22" t="n">
        <x:f>'01 Controls'!$F$30*'02 Cargo Classes'!$N$7</x:f>
        <x:v>0.85</x:v>
      </x:c>
      <x:c r="S3676" s="22" t="n">
        <x:f>'01 Controls'!$G$30*'02 Cargo Classes'!$O$7</x:f>
        <x:v>0</x:v>
      </x:c>
      <x:c r="T3676" s="22" t="n">
        <x:f>'01 Controls'!$H$30*'02 Cargo Classes'!$P$7</x:f>
        <x:v>0</x:v>
      </x:c>
      <x:c r="U3676" s="22" t="n">
        <x:f>SUM(Q3676:T3676)</x:f>
        <x:v>0.88</x:v>
      </x:c>
      <x:c r="V3676" s="18" t="n">
        <x:f>IF(U3676=0,0,N3676*Q3676/U3676)</x:f>
        <x:v>24.852272727272723</x:v>
      </x:c>
      <x:c r="W3676" s="18" t="n">
        <x:f>IF(U3676=0,0,P3676*Q3676/U3676)</x:f>
        <x:v>43.199999999999996</x:v>
      </x:c>
      <x:c r="X3676" s="18" t="n">
        <x:f>MAX(V3676,W3676*'01 Controls'!$E$12)</x:f>
        <x:v>24.852272727272723</x:v>
      </x:c>
      <x:c r="Y3676" s="18" t="n">
        <x:f>IF(U3676=0,0,N3676*R3676/U3676)</x:f>
        <x:v>704.1477272727273</x:v>
      </x:c>
      <x:c r="Z3676" s="18" t="n">
        <x:f>IF(U3676=0,0,P3676*R3676/U3676)</x:f>
        <x:v>1224.0000000000002</x:v>
      </x:c>
      <x:c r="AA3676" s="18" t="n">
        <x:f>MAX(Y3676,Z3676*'01 Controls'!$E$13)</x:f>
        <x:v>704.1477272727273</x:v>
      </x:c>
      <x:c r="AB3676" s="18" t="n">
        <x:f>IF(U3676=0,0,N3676*S3676/U3676)</x:f>
        <x:v>0</x:v>
      </x:c>
      <x:c r="AC3676" s="18" t="n">
        <x:f>IF(U3676=0,0,P3676*S3676/U3676)</x:f>
        <x:v>0</x:v>
      </x:c>
      <x:c r="AD3676" s="18" t="n">
        <x:f>MAX(AB3676,AC3676*'01 Controls'!$E$14)</x:f>
        <x:v>0</x:v>
      </x:c>
      <x:c r="AE3676" s="18" t="n">
        <x:f>IF(U3676=0,0,N3676*T3676/U3676)</x:f>
        <x:v>0</x:v>
      </x:c>
      <x:c r="AF3676" s="18" t="n">
        <x:f>IF(U3676=0,0,P3676*T3676/U3676)</x:f>
        <x:v>0</x:v>
      </x:c>
      <x:c r="AG3676" s="18" t="n">
        <x:f>MAX(AE3676,AF3676*'01 Controls'!$E$15)</x:f>
        <x:v>0</x:v>
      </x:c>
      <x:c r="AH3676" s="18" t="n">
        <x:f>SUM(V3676,Y3676,AB3676,AE3676)</x:f>
        <x:v>729</x:v>
      </x:c>
      <x:c r="AI3676" s="18" t="n">
        <x:f>N3676-AH3676</x:f>
        <x:v>0</x:v>
      </x:c>
      <x:c r="AJ3676" s="18" t="n">
        <x:f>V3676*INDEX('07 Mode Capacity'!$P$6:$P$17,MATCH("AIR-"&amp;I3676,'07 Mode Capacity'!$C$6:$C$17,0))</x:f>
        <x:v>6.966978234985032</x:v>
      </x:c>
      <x:c r="AK3676" s="18" t="n">
        <x:f>Y3676*INDEX('07 Mode Capacity'!$P$6:$P$17,MATCH("OCEAN-"&amp;I3676,'07 Mode Capacity'!$C$6:$C$17,0))</x:f>
        <x:v>61.708887496261255</x:v>
      </x:c>
      <x:c r="AL3676" s="18" t="n">
        <x:f>AB3676*INDEX('07 Mode Capacity'!$P$6:$P$17,MATCH("LAND-"&amp;I3676,'07 Mode Capacity'!$C$6:$C$17,0))</x:f>
        <x:v>0</x:v>
      </x:c>
      <x:c r="AM3676" s="18" t="n">
        <x:f>AE3676*INDEX('07 Mode Capacity'!$P$6:$P$17,MATCH("INLAND-"&amp;I3676,'07 Mode Capacity'!$C$6:$C$17,0))</x:f>
        <x:v>0</x:v>
      </x:c>
      <x:c r="AN3676" s="18" t="n">
        <x:f>SUM(AJ3676:AM3676)</x:f>
        <x:v>68.67586573124629</x:v>
      </x:c>
      <x:c r="AO3676" s="17" t="n">
        <x:f>IF(N3676=0,1,AN3676/N3676)</x:f>
        <x:v>0.09420557713476857</x:v>
      </x:c>
      <x:c r="AP3676" s="11" t="str">
        <x:f>IF(AO3676&gt;='01 Controls'!$E$16,"PASS","FAIL")</x:f>
        <x:v>FAIL</x:v>
      </x:c>
      <x:c r="AQ3676" s="11" t="str">
        <x:v>UNQUANTIFIED</x:v>
      </x:c>
      <x:c r="AR3676" s="11" t="str">
        <x:v>Position-class planning record; serial item and receiver open</x:v>
      </x:c>
      <x:c r="AS3676" s="26"/>
      <x:c r="AT3676" s="26"/>
    </x:row>
    <x:row r="3677">
      <x:c r="C3677" s="11" t="str">
        <x:v>G1-L-GFG-COL-12</x:v>
      </x:c>
      <x:c r="D3677" s="11" t="str">
        <x:v>G1</x:v>
      </x:c>
      <x:c r="E3677" s="11" t="str">
        <x:v>Allied megacity earthquake</x:v>
      </x:c>
      <x:c r="F3677" s="11" t="str">
        <x:v>L-GFG</x:v>
      </x:c>
      <x:c r="G3677" s="11" t="str">
        <x:v>Ground fire and landscape group</x:v>
      </x:c>
      <x:c r="H3677" s="11" t="str">
        <x:v>COL-12</x:v>
      </x:c>
      <x:c r="I3677" s="19" t="n">
        <x:v>24</x:v>
      </x:c>
      <x:c r="J3677" s="21" t="n">
        <x:v>2</x:v>
      </x:c>
      <x:c r="K3677" s="18" t="n">
        <x:f>'05 Cargo Register'!K93</x:f>
        <x:v>60.75</x:v>
      </x:c>
      <x:c r="L3677" s="18" t="n">
        <x:f>'05 Cargo Register'!N93</x:f>
        <x:v>7</x:v>
      </x:c>
      <x:c r="M3677" s="18" t="n">
        <x:f>'05 Cargo Register'!O93</x:f>
        <x:v>184.8</x:v>
      </x:c>
      <x:c r="N3677" s="18" t="n">
        <x:f>J3677*K3677</x:f>
        <x:v>121.5</x:v>
      </x:c>
      <x:c r="O3677" s="18" t="n">
        <x:f>J3677*L3677</x:f>
        <x:v>14</x:v>
      </x:c>
      <x:c r="P3677" s="18" t="n">
        <x:f>J3677*M3677</x:f>
        <x:v>369.6</x:v>
      </x:c>
      <x:c r="Q3677" s="22" t="n">
        <x:f>'01 Controls'!$E$30*'02 Cargo Classes'!$M$8</x:f>
        <x:v>0.3</x:v>
      </x:c>
      <x:c r="R3677" s="22" t="n">
        <x:f>'01 Controls'!$F$30*'02 Cargo Classes'!$N$8</x:f>
        <x:v>0.595</x:v>
      </x:c>
      <x:c r="S3677" s="22" t="n">
        <x:f>'01 Controls'!$G$30*'02 Cargo Classes'!$O$8</x:f>
        <x:v>0</x:v>
      </x:c>
      <x:c r="T3677" s="22" t="n">
        <x:f>'01 Controls'!$H$30*'02 Cargo Classes'!$P$8</x:f>
        <x:v>0</x:v>
      </x:c>
      <x:c r="U3677" s="22" t="n">
        <x:f>SUM(Q3677:T3677)</x:f>
        <x:v>0.895</x:v>
      </x:c>
      <x:c r="V3677" s="18" t="n">
        <x:f>IF(U3677=0,0,N3677*Q3677/U3677)</x:f>
        <x:v>40.72625698324022</x:v>
      </x:c>
      <x:c r="W3677" s="18" t="n">
        <x:f>IF(U3677=0,0,P3677*Q3677/U3677)</x:f>
        <x:v>123.88826815642459</x:v>
      </x:c>
      <x:c r="X3677" s="18" t="n">
        <x:f>MAX(V3677,W3677*'01 Controls'!$E$12)</x:f>
        <x:v>40.72625698324022</x:v>
      </x:c>
      <x:c r="Y3677" s="18" t="n">
        <x:f>IF(U3677=0,0,N3677*R3677/U3677)</x:f>
        <x:v>80.77374301675977</x:v>
      </x:c>
      <x:c r="Z3677" s="18" t="n">
        <x:f>IF(U3677=0,0,P3677*R3677/U3677)</x:f>
        <x:v>245.71173184357542</x:v>
      </x:c>
      <x:c r="AA3677" s="18" t="n">
        <x:f>MAX(Y3677,Z3677*'01 Controls'!$E$13)</x:f>
        <x:v>80.77374301675977</x:v>
      </x:c>
      <x:c r="AB3677" s="18" t="n">
        <x:f>IF(U3677=0,0,N3677*S3677/U3677)</x:f>
        <x:v>0</x:v>
      </x:c>
      <x:c r="AC3677" s="18" t="n">
        <x:f>IF(U3677=0,0,P3677*S3677/U3677)</x:f>
        <x:v>0</x:v>
      </x:c>
      <x:c r="AD3677" s="18" t="n">
        <x:f>MAX(AB3677,AC3677*'01 Controls'!$E$14)</x:f>
        <x:v>0</x:v>
      </x:c>
      <x:c r="AE3677" s="18" t="n">
        <x:f>IF(U3677=0,0,N3677*T3677/U3677)</x:f>
        <x:v>0</x:v>
      </x:c>
      <x:c r="AF3677" s="18" t="n">
        <x:f>IF(U3677=0,0,P3677*T3677/U3677)</x:f>
        <x:v>0</x:v>
      </x:c>
      <x:c r="AG3677" s="18" t="n">
        <x:f>MAX(AE3677,AF3677*'01 Controls'!$E$15)</x:f>
        <x:v>0</x:v>
      </x:c>
      <x:c r="AH3677" s="18" t="n">
        <x:f>SUM(V3677,Y3677,AB3677,AE3677)</x:f>
        <x:v>121.49999999999999</x:v>
      </x:c>
      <x:c r="AI3677" s="18" t="n">
        <x:f>N3677-AH3677</x:f>
        <x:v>1.4210854715202004e-14</x:v>
      </x:c>
      <x:c r="AJ3677" s="18" t="n">
        <x:f>V3677*INDEX('07 Mode Capacity'!$P$6:$P$17,MATCH("AIR-"&amp;I3677,'07 Mode Capacity'!$C$6:$C$17,0))</x:f>
        <x:v>8.263930472320439</x:v>
      </x:c>
      <x:c r="AK3677" s="18" t="n">
        <x:f>Y3677*INDEX('07 Mode Capacity'!$P$6:$P$17,MATCH("OCEAN-"&amp;I3677,'07 Mode Capacity'!$C$6:$C$17,0))</x:f>
        <x:v>12.123254280106455</x:v>
      </x:c>
      <x:c r="AL3677" s="18" t="n">
        <x:f>AB3677*INDEX('07 Mode Capacity'!$P$6:$P$17,MATCH("LAND-"&amp;I3677,'07 Mode Capacity'!$C$6:$C$17,0))</x:f>
        <x:v>0</x:v>
      </x:c>
      <x:c r="AM3677" s="18" t="n">
        <x:f>AE3677*INDEX('07 Mode Capacity'!$P$6:$P$17,MATCH("INLAND-"&amp;I3677,'07 Mode Capacity'!$C$6:$C$17,0))</x:f>
        <x:v>0</x:v>
      </x:c>
      <x:c r="AN3677" s="18" t="n">
        <x:f>SUM(AJ3677:AM3677)</x:f>
        <x:v>20.387184752426894</x:v>
      </x:c>
      <x:c r="AO3677" s="17" t="n">
        <x:f>IF(N3677=0,1,AN3677/N3677)</x:f>
        <x:v>0.16779575927923368</x:v>
      </x:c>
      <x:c r="AP3677" s="11" t="str">
        <x:f>IF(AO3677&gt;='01 Controls'!$E$16,"PASS","FAIL")</x:f>
        <x:v>FAIL</x:v>
      </x:c>
      <x:c r="AQ3677" s="11" t="str">
        <x:v>UNQUANTIFIED</x:v>
      </x:c>
      <x:c r="AR3677" s="11" t="str">
        <x:v>Position-class planning record; serial item and receiver open</x:v>
      </x:c>
      <x:c r="AS3677" s="26"/>
      <x:c r="AT3677" s="26"/>
    </x:row>
    <x:row r="3678">
      <x:c r="C3678" s="11" t="str">
        <x:v>G1-L-GFG-BAT-22</x:v>
      </x:c>
      <x:c r="D3678" s="11" t="str">
        <x:v>G1</x:v>
      </x:c>
      <x:c r="E3678" s="11" t="str">
        <x:v>Allied megacity earthquake</x:v>
      </x:c>
      <x:c r="F3678" s="11" t="str">
        <x:v>L-GFG</x:v>
      </x:c>
      <x:c r="G3678" s="11" t="str">
        <x:v>Ground fire and landscape group</x:v>
      </x:c>
      <x:c r="H3678" s="11" t="str">
        <x:v>BAT-22</x:v>
      </x:c>
      <x:c r="I3678" s="19" t="n">
        <x:v>48</x:v>
      </x:c>
      <x:c r="J3678" s="21" t="n">
        <x:v>2</x:v>
      </x:c>
      <x:c r="K3678" s="18" t="n">
        <x:f>'05 Cargo Register'!K94</x:f>
        <x:v>243</x:v>
      </x:c>
      <x:c r="L3678" s="18" t="n">
        <x:f>'05 Cargo Register'!N94</x:f>
        <x:v>14</x:v>
      </x:c>
      <x:c r="M3678" s="18" t="n">
        <x:f>'05 Cargo Register'!O94</x:f>
        <x:v>369.6</x:v>
      </x:c>
      <x:c r="N3678" s="18" t="n">
        <x:f>J3678*K3678</x:f>
        <x:v>486</x:v>
      </x:c>
      <x:c r="O3678" s="18" t="n">
        <x:f>J3678*L3678</x:f>
        <x:v>28</x:v>
      </x:c>
      <x:c r="P3678" s="18" t="n">
        <x:f>J3678*M3678</x:f>
        <x:v>739.2</x:v>
      </x:c>
      <x:c r="Q3678" s="22" t="n">
        <x:f>'01 Controls'!$E$30*'02 Cargo Classes'!$M$9</x:f>
        <x:v>0</x:v>
      </x:c>
      <x:c r="R3678" s="22" t="n">
        <x:f>'01 Controls'!$F$30*'02 Cargo Classes'!$N$9</x:f>
        <x:v>0.85</x:v>
      </x:c>
      <x:c r="S3678" s="22" t="n">
        <x:f>'01 Controls'!$G$30*'02 Cargo Classes'!$O$9</x:f>
        <x:v>0</x:v>
      </x:c>
      <x:c r="T3678" s="22" t="n">
        <x:f>'01 Controls'!$H$30*'02 Cargo Classes'!$P$9</x:f>
        <x:v>0</x:v>
      </x:c>
      <x:c r="U3678" s="22" t="n">
        <x:f>SUM(Q3678:T3678)</x:f>
        <x:v>0.85</x:v>
      </x:c>
      <x:c r="V3678" s="18" t="n">
        <x:f>IF(U3678=0,0,N3678*Q3678/U3678)</x:f>
        <x:v>0</x:v>
      </x:c>
      <x:c r="W3678" s="18" t="n">
        <x:f>IF(U3678=0,0,P3678*Q3678/U3678)</x:f>
        <x:v>0</x:v>
      </x:c>
      <x:c r="X3678" s="18" t="n">
        <x:f>MAX(V3678,W3678*'01 Controls'!$E$12)</x:f>
        <x:v>0</x:v>
      </x:c>
      <x:c r="Y3678" s="18" t="n">
        <x:f>IF(U3678=0,0,N3678*R3678/U3678)</x:f>
        <x:v>486</x:v>
      </x:c>
      <x:c r="Z3678" s="18" t="n">
        <x:f>IF(U3678=0,0,P3678*R3678/U3678)</x:f>
        <x:v>739.2</x:v>
      </x:c>
      <x:c r="AA3678" s="18" t="n">
        <x:f>MAX(Y3678,Z3678*'01 Controls'!$E$13)</x:f>
        <x:v>486</x:v>
      </x:c>
      <x:c r="AB3678" s="18" t="n">
        <x:f>IF(U3678=0,0,N3678*S3678/U3678)</x:f>
        <x:v>0</x:v>
      </x:c>
      <x:c r="AC3678" s="18" t="n">
        <x:f>IF(U3678=0,0,P3678*S3678/U3678)</x:f>
        <x:v>0</x:v>
      </x:c>
      <x:c r="AD3678" s="18" t="n">
        <x:f>MAX(AB3678,AC3678*'01 Controls'!$E$14)</x:f>
        <x:v>0</x:v>
      </x:c>
      <x:c r="AE3678" s="18" t="n">
        <x:f>IF(U3678=0,0,N3678*T3678/U3678)</x:f>
        <x:v>0</x:v>
      </x:c>
      <x:c r="AF3678" s="18" t="n">
        <x:f>IF(U3678=0,0,P3678*T3678/U3678)</x:f>
        <x:v>0</x:v>
      </x:c>
      <x:c r="AG3678" s="18" t="n">
        <x:f>MAX(AE3678,AF3678*'01 Controls'!$E$15)</x:f>
        <x:v>0</x:v>
      </x:c>
      <x:c r="AH3678" s="18" t="n">
        <x:f>SUM(V3678,Y3678,AB3678,AE3678)</x:f>
        <x:v>486</x:v>
      </x:c>
      <x:c r="AI3678" s="18" t="n">
        <x:f>N3678-AH3678</x:f>
        <x:v>0</x:v>
      </x:c>
      <x:c r="AJ3678" s="18" t="n">
        <x:f>V3678*INDEX('07 Mode Capacity'!$P$6:$P$17,MATCH("AIR-"&amp;I3678,'07 Mode Capacity'!$C$6:$C$17,0))</x:f>
        <x:v>0</x:v>
      </x:c>
      <x:c r="AK3678" s="18" t="n">
        <x:f>Y3678*INDEX('07 Mode Capacity'!$P$6:$P$17,MATCH("OCEAN-"&amp;I3678,'07 Mode Capacity'!$C$6:$C$17,0))</x:f>
        <x:v>42.59123215428228</x:v>
      </x:c>
      <x:c r="AL3678" s="18" t="n">
        <x:f>AB3678*INDEX('07 Mode Capacity'!$P$6:$P$17,MATCH("LAND-"&amp;I3678,'07 Mode Capacity'!$C$6:$C$17,0))</x:f>
        <x:v>0</x:v>
      </x:c>
      <x:c r="AM3678" s="18" t="n">
        <x:f>AE3678*INDEX('07 Mode Capacity'!$P$6:$P$17,MATCH("INLAND-"&amp;I3678,'07 Mode Capacity'!$C$6:$C$17,0))</x:f>
        <x:v>0</x:v>
      </x:c>
      <x:c r="AN3678" s="18" t="n">
        <x:f>SUM(AJ3678:AM3678)</x:f>
        <x:v>42.59123215428228</x:v>
      </x:c>
      <x:c r="AO3678" s="17" t="n">
        <x:f>IF(N3678=0,1,AN3678/N3678)</x:f>
        <x:v>0.08763628015284419</x:v>
      </x:c>
      <x:c r="AP3678" s="11" t="str">
        <x:f>IF(AO3678&gt;='01 Controls'!$E$16,"PASS","FAIL")</x:f>
        <x:v>FAIL</x:v>
      </x:c>
      <x:c r="AQ3678" s="11" t="str">
        <x:v>UNQUANTIFIED</x:v>
      </x:c>
      <x:c r="AR3678" s="11" t="str">
        <x:v>Position-class planning record; serial item and receiver open</x:v>
      </x:c>
      <x:c r="AS3678" s="26"/>
      <x:c r="AT3678" s="26"/>
    </x:row>
    <x:row r="3679">
      <x:c r="C3679" s="11" t="str">
        <x:v>G1-L-GFG-TNK-20</x:v>
      </x:c>
      <x:c r="D3679" s="11" t="str">
        <x:v>G1</x:v>
      </x:c>
      <x:c r="E3679" s="11" t="str">
        <x:v>Allied megacity earthquake</x:v>
      </x:c>
      <x:c r="F3679" s="11" t="str">
        <x:v>L-GFG</x:v>
      </x:c>
      <x:c r="G3679" s="11" t="str">
        <x:v>Ground fire and landscape group</x:v>
      </x:c>
      <x:c r="H3679" s="11" t="str">
        <x:v>TNK-20</x:v>
      </x:c>
      <x:c r="I3679" s="19" t="n">
        <x:v>48</x:v>
      </x:c>
      <x:c r="J3679" s="21" t="n">
        <x:v>2</x:v>
      </x:c>
      <x:c r="K3679" s="18" t="n">
        <x:f>'05 Cargo Register'!K95</x:f>
        <x:v>243</x:v>
      </x:c>
      <x:c r="L3679" s="18" t="n">
        <x:f>'05 Cargo Register'!N95</x:f>
        <x:v>15</x:v>
      </x:c>
      <x:c r="M3679" s="18" t="n">
        <x:f>'05 Cargo Register'!O95</x:f>
        <x:v>318.75</x:v>
      </x:c>
      <x:c r="N3679" s="18" t="n">
        <x:f>J3679*K3679</x:f>
        <x:v>486</x:v>
      </x:c>
      <x:c r="O3679" s="18" t="n">
        <x:f>J3679*L3679</x:f>
        <x:v>30</x:v>
      </x:c>
      <x:c r="P3679" s="18" t="n">
        <x:f>J3679*M3679</x:f>
        <x:v>637.5</x:v>
      </x:c>
      <x:c r="Q3679" s="22" t="n">
        <x:f>'01 Controls'!$E$30*'02 Cargo Classes'!$M$10</x:f>
        <x:v>0</x:v>
      </x:c>
      <x:c r="R3679" s="22" t="n">
        <x:f>'01 Controls'!$F$30*'02 Cargo Classes'!$N$10</x:f>
        <x:v>1.02</x:v>
      </x:c>
      <x:c r="S3679" s="22" t="n">
        <x:f>'01 Controls'!$G$30*'02 Cargo Classes'!$O$10</x:f>
        <x:v>0</x:v>
      </x:c>
      <x:c r="T3679" s="22" t="n">
        <x:f>'01 Controls'!$H$30*'02 Cargo Classes'!$P$10</x:f>
        <x:v>0</x:v>
      </x:c>
      <x:c r="U3679" s="22" t="n">
        <x:f>SUM(Q3679:T3679)</x:f>
        <x:v>1.02</x:v>
      </x:c>
      <x:c r="V3679" s="18" t="n">
        <x:f>IF(U3679=0,0,N3679*Q3679/U3679)</x:f>
        <x:v>0</x:v>
      </x:c>
      <x:c r="W3679" s="18" t="n">
        <x:f>IF(U3679=0,0,P3679*Q3679/U3679)</x:f>
        <x:v>0</x:v>
      </x:c>
      <x:c r="X3679" s="18" t="n">
        <x:f>MAX(V3679,W3679*'01 Controls'!$E$12)</x:f>
        <x:v>0</x:v>
      </x:c>
      <x:c r="Y3679" s="18" t="n">
        <x:f>IF(U3679=0,0,N3679*R3679/U3679)</x:f>
        <x:v>486</x:v>
      </x:c>
      <x:c r="Z3679" s="18" t="n">
        <x:f>IF(U3679=0,0,P3679*R3679/U3679)</x:f>
        <x:v>637.5</x:v>
      </x:c>
      <x:c r="AA3679" s="18" t="n">
        <x:f>MAX(Y3679,Z3679*'01 Controls'!$E$13)</x:f>
        <x:v>486</x:v>
      </x:c>
      <x:c r="AB3679" s="18" t="n">
        <x:f>IF(U3679=0,0,N3679*S3679/U3679)</x:f>
        <x:v>0</x:v>
      </x:c>
      <x:c r="AC3679" s="18" t="n">
        <x:f>IF(U3679=0,0,P3679*S3679/U3679)</x:f>
        <x:v>0</x:v>
      </x:c>
      <x:c r="AD3679" s="18" t="n">
        <x:f>MAX(AB3679,AC3679*'01 Controls'!$E$14)</x:f>
        <x:v>0</x:v>
      </x:c>
      <x:c r="AE3679" s="18" t="n">
        <x:f>IF(U3679=0,0,N3679*T3679/U3679)</x:f>
        <x:v>0</x:v>
      </x:c>
      <x:c r="AF3679" s="18" t="n">
        <x:f>IF(U3679=0,0,P3679*T3679/U3679)</x:f>
        <x:v>0</x:v>
      </x:c>
      <x:c r="AG3679" s="18" t="n">
        <x:f>MAX(AE3679,AF3679*'01 Controls'!$E$15)</x:f>
        <x:v>0</x:v>
      </x:c>
      <x:c r="AH3679" s="18" t="n">
        <x:f>SUM(V3679,Y3679,AB3679,AE3679)</x:f>
        <x:v>486</x:v>
      </x:c>
      <x:c r="AI3679" s="18" t="n">
        <x:f>N3679-AH3679</x:f>
        <x:v>0</x:v>
      </x:c>
      <x:c r="AJ3679" s="18" t="n">
        <x:f>V3679*INDEX('07 Mode Capacity'!$P$6:$P$17,MATCH("AIR-"&amp;I3679,'07 Mode Capacity'!$C$6:$C$17,0))</x:f>
        <x:v>0</x:v>
      </x:c>
      <x:c r="AK3679" s="18" t="n">
        <x:f>Y3679*INDEX('07 Mode Capacity'!$P$6:$P$17,MATCH("OCEAN-"&amp;I3679,'07 Mode Capacity'!$C$6:$C$17,0))</x:f>
        <x:v>42.59123215428228</x:v>
      </x:c>
      <x:c r="AL3679" s="18" t="n">
        <x:f>AB3679*INDEX('07 Mode Capacity'!$P$6:$P$17,MATCH("LAND-"&amp;I3679,'07 Mode Capacity'!$C$6:$C$17,0))</x:f>
        <x:v>0</x:v>
      </x:c>
      <x:c r="AM3679" s="18" t="n">
        <x:f>AE3679*INDEX('07 Mode Capacity'!$P$6:$P$17,MATCH("INLAND-"&amp;I3679,'07 Mode Capacity'!$C$6:$C$17,0))</x:f>
        <x:v>0</x:v>
      </x:c>
      <x:c r="AN3679" s="18" t="n">
        <x:f>SUM(AJ3679:AM3679)</x:f>
        <x:v>42.59123215428228</x:v>
      </x:c>
      <x:c r="AO3679" s="17" t="n">
        <x:f>IF(N3679=0,1,AN3679/N3679)</x:f>
        <x:v>0.08763628015284419</x:v>
      </x:c>
      <x:c r="AP3679" s="11" t="str">
        <x:f>IF(AO3679&gt;='01 Controls'!$E$16,"PASS","FAIL")</x:f>
        <x:v>FAIL</x:v>
      </x:c>
      <x:c r="AQ3679" s="11" t="str">
        <x:v>UNQUANTIFIED</x:v>
      </x:c>
      <x:c r="AR3679" s="11" t="str">
        <x:v>Position-class planning record; serial item and receiver open</x:v>
      </x:c>
      <x:c r="AS3679" s="26"/>
      <x:c r="AT3679" s="26"/>
    </x:row>
    <x:row r="3680">
      <x:c r="C3680" s="11" t="str">
        <x:v>G1-L-GFG-FLR-24</x:v>
      </x:c>
      <x:c r="D3680" s="11" t="str">
        <x:v>G1</x:v>
      </x:c>
      <x:c r="E3680" s="11" t="str">
        <x:v>Allied megacity earthquake</x:v>
      </x:c>
      <x:c r="F3680" s="11" t="str">
        <x:v>L-GFG</x:v>
      </x:c>
      <x:c r="G3680" s="11" t="str">
        <x:v>Ground fire and landscape group</x:v>
      </x:c>
      <x:c r="H3680" s="11" t="str">
        <x:v>FLR-24</x:v>
      </x:c>
      <x:c r="I3680" s="19" t="n">
        <x:v>48</x:v>
      </x:c>
      <x:c r="J3680" s="21" t="n">
        <x:v>2</x:v>
      </x:c>
      <x:c r="K3680" s="18" t="n">
        <x:f>'05 Cargo Register'!K96</x:f>
        <x:v>546.75</x:v>
      </x:c>
      <x:c r="L3680" s="18" t="n">
        <x:f>'05 Cargo Register'!N96</x:f>
        <x:v>27</x:v>
      </x:c>
      <x:c r="M3680" s="18" t="n">
        <x:f>'05 Cargo Register'!O96</x:f>
        <x:v>864</x:v>
      </x:c>
      <x:c r="N3680" s="18" t="n">
        <x:f>J3680*K3680</x:f>
        <x:v>1093.5</x:v>
      </x:c>
      <x:c r="O3680" s="18" t="n">
        <x:f>J3680*L3680</x:f>
        <x:v>54</x:v>
      </x:c>
      <x:c r="P3680" s="18" t="n">
        <x:f>J3680*M3680</x:f>
        <x:v>1728</x:v>
      </x:c>
      <x:c r="Q3680" s="22" t="n">
        <x:f>'01 Controls'!$E$30*'02 Cargo Classes'!$M$11</x:f>
        <x:v>0</x:v>
      </x:c>
      <x:c r="R3680" s="22" t="n">
        <x:f>'01 Controls'!$F$30*'02 Cargo Classes'!$N$11</x:f>
        <x:v>1.02</x:v>
      </x:c>
      <x:c r="S3680" s="22" t="n">
        <x:f>'01 Controls'!$G$30*'02 Cargo Classes'!$O$11</x:f>
        <x:v>0</x:v>
      </x:c>
      <x:c r="T3680" s="22" t="n">
        <x:f>'01 Controls'!$H$30*'02 Cargo Classes'!$P$11</x:f>
        <x:v>0</x:v>
      </x:c>
      <x:c r="U3680" s="22" t="n">
        <x:f>SUM(Q3680:T3680)</x:f>
        <x:v>1.02</x:v>
      </x:c>
      <x:c r="V3680" s="18" t="n">
        <x:f>IF(U3680=0,0,N3680*Q3680/U3680)</x:f>
        <x:v>0</x:v>
      </x:c>
      <x:c r="W3680" s="18" t="n">
        <x:f>IF(U3680=0,0,P3680*Q3680/U3680)</x:f>
        <x:v>0</x:v>
      </x:c>
      <x:c r="X3680" s="18" t="n">
        <x:f>MAX(V3680,W3680*'01 Controls'!$E$12)</x:f>
        <x:v>0</x:v>
      </x:c>
      <x:c r="Y3680" s="18" t="n">
        <x:f>IF(U3680=0,0,N3680*R3680/U3680)</x:f>
        <x:v>1093.5</x:v>
      </x:c>
      <x:c r="Z3680" s="18" t="n">
        <x:f>IF(U3680=0,0,P3680*R3680/U3680)</x:f>
        <x:v>1728</x:v>
      </x:c>
      <x:c r="AA3680" s="18" t="n">
        <x:f>MAX(Y3680,Z3680*'01 Controls'!$E$13)</x:f>
        <x:v>1093.5</x:v>
      </x:c>
      <x:c r="AB3680" s="18" t="n">
        <x:f>IF(U3680=0,0,N3680*S3680/U3680)</x:f>
        <x:v>0</x:v>
      </x:c>
      <x:c r="AC3680" s="18" t="n">
        <x:f>IF(U3680=0,0,P3680*S3680/U3680)</x:f>
        <x:v>0</x:v>
      </x:c>
      <x:c r="AD3680" s="18" t="n">
        <x:f>MAX(AB3680,AC3680*'01 Controls'!$E$14)</x:f>
        <x:v>0</x:v>
      </x:c>
      <x:c r="AE3680" s="18" t="n">
        <x:f>IF(U3680=0,0,N3680*T3680/U3680)</x:f>
        <x:v>0</x:v>
      </x:c>
      <x:c r="AF3680" s="18" t="n">
        <x:f>IF(U3680=0,0,P3680*T3680/U3680)</x:f>
        <x:v>0</x:v>
      </x:c>
      <x:c r="AG3680" s="18" t="n">
        <x:f>MAX(AE3680,AF3680*'01 Controls'!$E$15)</x:f>
        <x:v>0</x:v>
      </x:c>
      <x:c r="AH3680" s="18" t="n">
        <x:f>SUM(V3680,Y3680,AB3680,AE3680)</x:f>
        <x:v>1093.5</x:v>
      </x:c>
      <x:c r="AI3680" s="18" t="n">
        <x:f>N3680-AH3680</x:f>
        <x:v>0</x:v>
      </x:c>
      <x:c r="AJ3680" s="18" t="n">
        <x:f>V3680*INDEX('07 Mode Capacity'!$P$6:$P$17,MATCH("AIR-"&amp;I3680,'07 Mode Capacity'!$C$6:$C$17,0))</x:f>
        <x:v>0</x:v>
      </x:c>
      <x:c r="AK3680" s="18" t="n">
        <x:f>Y3680*INDEX('07 Mode Capacity'!$P$6:$P$17,MATCH("OCEAN-"&amp;I3680,'07 Mode Capacity'!$C$6:$C$17,0))</x:f>
        <x:v>95.83027234713512</x:v>
      </x:c>
      <x:c r="AL3680" s="18" t="n">
        <x:f>AB3680*INDEX('07 Mode Capacity'!$P$6:$P$17,MATCH("LAND-"&amp;I3680,'07 Mode Capacity'!$C$6:$C$17,0))</x:f>
        <x:v>0</x:v>
      </x:c>
      <x:c r="AM3680" s="18" t="n">
        <x:f>AE3680*INDEX('07 Mode Capacity'!$P$6:$P$17,MATCH("INLAND-"&amp;I3680,'07 Mode Capacity'!$C$6:$C$17,0))</x:f>
        <x:v>0</x:v>
      </x:c>
      <x:c r="AN3680" s="18" t="n">
        <x:f>SUM(AJ3680:AM3680)</x:f>
        <x:v>95.83027234713512</x:v>
      </x:c>
      <x:c r="AO3680" s="17" t="n">
        <x:f>IF(N3680=0,1,AN3680/N3680)</x:f>
        <x:v>0.08763628015284419</x:v>
      </x:c>
      <x:c r="AP3680" s="11" t="str">
        <x:f>IF(AO3680&gt;='01 Controls'!$E$16,"PASS","FAIL")</x:f>
        <x:v>FAIL</x:v>
      </x:c>
      <x:c r="AQ3680" s="11" t="str">
        <x:v>UNQUANTIFIED</x:v>
      </x:c>
      <x:c r="AR3680" s="11" t="str">
        <x:v>Position-class planning record; serial item and receiver open</x:v>
      </x:c>
      <x:c r="AS3680" s="26"/>
      <x:c r="AT3680" s="26"/>
    </x:row>
    <x:row r="3681">
      <x:c r="C3681" s="11" t="str">
        <x:v>G1-L-GFG-ROL-30</x:v>
      </x:c>
      <x:c r="D3681" s="11" t="str">
        <x:v>G1</x:v>
      </x:c>
      <x:c r="E3681" s="11" t="str">
        <x:v>Allied megacity earthquake</x:v>
      </x:c>
      <x:c r="F3681" s="11" t="str">
        <x:v>L-GFG</x:v>
      </x:c>
      <x:c r="G3681" s="11" t="str">
        <x:v>Ground fire and landscape group</x:v>
      </x:c>
      <x:c r="H3681" s="11" t="str">
        <x:v>ROL-30</x:v>
      </x:c>
      <x:c r="I3681" s="19" t="n">
        <x:v>48</x:v>
      </x:c>
      <x:c r="J3681" s="21" t="n">
        <x:v>2</x:v>
      </x:c>
      <x:c r="K3681" s="18" t="n">
        <x:f>'05 Cargo Register'!K97</x:f>
        <x:v>759.375</x:v>
      </x:c>
      <x:c r="L3681" s="18" t="n">
        <x:f>'05 Cargo Register'!N97</x:f>
        <x:v>32</x:v>
      </x:c>
      <x:c r="M3681" s="18" t="n">
        <x:f>'05 Cargo Register'!O97</x:f>
        <x:v>2040</x:v>
      </x:c>
      <x:c r="N3681" s="18" t="n">
        <x:f>J3681*K3681</x:f>
        <x:v>1518.75</x:v>
      </x:c>
      <x:c r="O3681" s="18" t="n">
        <x:f>J3681*L3681</x:f>
        <x:v>64</x:v>
      </x:c>
      <x:c r="P3681" s="18" t="n">
        <x:f>J3681*M3681</x:f>
        <x:v>4080</x:v>
      </x:c>
      <x:c r="Q3681" s="22" t="n">
        <x:f>'01 Controls'!$E$30*'02 Cargo Classes'!$M$12</x:f>
        <x:v>0</x:v>
      </x:c>
      <x:c r="R3681" s="22" t="n">
        <x:f>'01 Controls'!$F$30*'02 Cargo Classes'!$N$12</x:f>
        <x:v>0.85</x:v>
      </x:c>
      <x:c r="S3681" s="22" t="n">
        <x:f>'01 Controls'!$G$30*'02 Cargo Classes'!$O$12</x:f>
        <x:v>0</x:v>
      </x:c>
      <x:c r="T3681" s="22" t="n">
        <x:f>'01 Controls'!$H$30*'02 Cargo Classes'!$P$12</x:f>
        <x:v>0</x:v>
      </x:c>
      <x:c r="U3681" s="22" t="n">
        <x:f>SUM(Q3681:T3681)</x:f>
        <x:v>0.85</x:v>
      </x:c>
      <x:c r="V3681" s="18" t="n">
        <x:f>IF(U3681=0,0,N3681*Q3681/U3681)</x:f>
        <x:v>0</x:v>
      </x:c>
      <x:c r="W3681" s="18" t="n">
        <x:f>IF(U3681=0,0,P3681*Q3681/U3681)</x:f>
        <x:v>0</x:v>
      </x:c>
      <x:c r="X3681" s="18" t="n">
        <x:f>MAX(V3681,W3681*'01 Controls'!$E$12)</x:f>
        <x:v>0</x:v>
      </x:c>
      <x:c r="Y3681" s="18" t="n">
        <x:f>IF(U3681=0,0,N3681*R3681/U3681)</x:f>
        <x:v>1518.75</x:v>
      </x:c>
      <x:c r="Z3681" s="18" t="n">
        <x:f>IF(U3681=0,0,P3681*R3681/U3681)</x:f>
        <x:v>4080</x:v>
      </x:c>
      <x:c r="AA3681" s="18" t="n">
        <x:f>MAX(Y3681,Z3681*'01 Controls'!$E$13)</x:f>
        <x:v>1518.75</x:v>
      </x:c>
      <x:c r="AB3681" s="18" t="n">
        <x:f>IF(U3681=0,0,N3681*S3681/U3681)</x:f>
        <x:v>0</x:v>
      </x:c>
      <x:c r="AC3681" s="18" t="n">
        <x:f>IF(U3681=0,0,P3681*S3681/U3681)</x:f>
        <x:v>0</x:v>
      </x:c>
      <x:c r="AD3681" s="18" t="n">
        <x:f>MAX(AB3681,AC3681*'01 Controls'!$E$14)</x:f>
        <x:v>0</x:v>
      </x:c>
      <x:c r="AE3681" s="18" t="n">
        <x:f>IF(U3681=0,0,N3681*T3681/U3681)</x:f>
        <x:v>0</x:v>
      </x:c>
      <x:c r="AF3681" s="18" t="n">
        <x:f>IF(U3681=0,0,P3681*T3681/U3681)</x:f>
        <x:v>0</x:v>
      </x:c>
      <x:c r="AG3681" s="18" t="n">
        <x:f>MAX(AE3681,AF3681*'01 Controls'!$E$15)</x:f>
        <x:v>0</x:v>
      </x:c>
      <x:c r="AH3681" s="18" t="n">
        <x:f>SUM(V3681,Y3681,AB3681,AE3681)</x:f>
        <x:v>1518.75</x:v>
      </x:c>
      <x:c r="AI3681" s="18" t="n">
        <x:f>N3681-AH3681</x:f>
        <x:v>0</x:v>
      </x:c>
      <x:c r="AJ3681" s="18" t="n">
        <x:f>V3681*INDEX('07 Mode Capacity'!$P$6:$P$17,MATCH("AIR-"&amp;I3681,'07 Mode Capacity'!$C$6:$C$17,0))</x:f>
        <x:v>0</x:v>
      </x:c>
      <x:c r="AK3681" s="18" t="n">
        <x:f>Y3681*INDEX('07 Mode Capacity'!$P$6:$P$17,MATCH("OCEAN-"&amp;I3681,'07 Mode Capacity'!$C$6:$C$17,0))</x:f>
        <x:v>133.09760048213212</x:v>
      </x:c>
      <x:c r="AL3681" s="18" t="n">
        <x:f>AB3681*INDEX('07 Mode Capacity'!$P$6:$P$17,MATCH("LAND-"&amp;I3681,'07 Mode Capacity'!$C$6:$C$17,0))</x:f>
        <x:v>0</x:v>
      </x:c>
      <x:c r="AM3681" s="18" t="n">
        <x:f>AE3681*INDEX('07 Mode Capacity'!$P$6:$P$17,MATCH("INLAND-"&amp;I3681,'07 Mode Capacity'!$C$6:$C$17,0))</x:f>
        <x:v>0</x:v>
      </x:c>
      <x:c r="AN3681" s="18" t="n">
        <x:f>SUM(AJ3681:AM3681)</x:f>
        <x:v>133.09760048213212</x:v>
      </x:c>
      <x:c r="AO3681" s="17" t="n">
        <x:f>IF(N3681=0,1,AN3681/N3681)</x:f>
        <x:v>0.08763628015284419</x:v>
      </x:c>
      <x:c r="AP3681" s="11" t="str">
        <x:f>IF(AO3681&gt;='01 Controls'!$E$16,"PASS","FAIL")</x:f>
        <x:v>FAIL</x:v>
      </x:c>
      <x:c r="AQ3681" s="11" t="str">
        <x:v>UNQUANTIFIED</x:v>
      </x:c>
      <x:c r="AR3681" s="11" t="str">
        <x:v>Position-class planning record; serial item and receiver open</x:v>
      </x:c>
      <x:c r="AS3681" s="26"/>
      <x:c r="AT3681" s="26"/>
    </x:row>
    <x:row r="3682">
      <x:c r="C3682" s="11" t="str">
        <x:v>G1-L-GFG-LIN-18</x:v>
      </x:c>
      <x:c r="D3682" s="11" t="str">
        <x:v>G1</x:v>
      </x:c>
      <x:c r="E3682" s="11" t="str">
        <x:v>Allied megacity earthquake</x:v>
      </x:c>
      <x:c r="F3682" s="11" t="str">
        <x:v>L-GFG</x:v>
      </x:c>
      <x:c r="G3682" s="11" t="str">
        <x:v>Ground fire and landscape group</x:v>
      </x:c>
      <x:c r="H3682" s="11" t="str">
        <x:v>LIN-18</x:v>
      </x:c>
      <x:c r="I3682" s="19" t="n">
        <x:v>72</x:v>
      </x:c>
      <x:c r="J3682" s="21" t="n">
        <x:v>2</x:v>
      </x:c>
      <x:c r="K3682" s="18" t="n">
        <x:f>'05 Cargo Register'!K98</x:f>
        <x:v>303.75</x:v>
      </x:c>
      <x:c r="L3682" s="18" t="n">
        <x:f>'05 Cargo Register'!N98</x:f>
        <x:v>22</x:v>
      </x:c>
      <x:c r="M3682" s="18" t="n">
        <x:f>'05 Cargo Register'!O98</x:f>
        <x:v>968</x:v>
      </x:c>
      <x:c r="N3682" s="18" t="n">
        <x:f>J3682*K3682</x:f>
        <x:v>607.5</x:v>
      </x:c>
      <x:c r="O3682" s="18" t="n">
        <x:f>J3682*L3682</x:f>
        <x:v>44</x:v>
      </x:c>
      <x:c r="P3682" s="18" t="n">
        <x:f>J3682*M3682</x:f>
        <x:v>1936</x:v>
      </x:c>
      <x:c r="Q3682" s="22" t="n">
        <x:f>'01 Controls'!$E$30*'02 Cargo Classes'!$M$13</x:f>
        <x:v>0</x:v>
      </x:c>
      <x:c r="R3682" s="22" t="n">
        <x:f>'01 Controls'!$F$30*'02 Cargo Classes'!$N$13</x:f>
        <x:v>1.02</x:v>
      </x:c>
      <x:c r="S3682" s="22" t="n">
        <x:f>'01 Controls'!$G$30*'02 Cargo Classes'!$O$13</x:f>
        <x:v>0</x:v>
      </x:c>
      <x:c r="T3682" s="22" t="n">
        <x:f>'01 Controls'!$H$30*'02 Cargo Classes'!$P$13</x:f>
        <x:v>0</x:v>
      </x:c>
      <x:c r="U3682" s="22" t="n">
        <x:f>SUM(Q3682:T3682)</x:f>
        <x:v>1.02</x:v>
      </x:c>
      <x:c r="V3682" s="18" t="n">
        <x:f>IF(U3682=0,0,N3682*Q3682/U3682)</x:f>
        <x:v>0</x:v>
      </x:c>
      <x:c r="W3682" s="18" t="n">
        <x:f>IF(U3682=0,0,P3682*Q3682/U3682)</x:f>
        <x:v>0</x:v>
      </x:c>
      <x:c r="X3682" s="18" t="n">
        <x:f>MAX(V3682,W3682*'01 Controls'!$E$12)</x:f>
        <x:v>0</x:v>
      </x:c>
      <x:c r="Y3682" s="18" t="n">
        <x:f>IF(U3682=0,0,N3682*R3682/U3682)</x:f>
        <x:v>607.5</x:v>
      </x:c>
      <x:c r="Z3682" s="18" t="n">
        <x:f>IF(U3682=0,0,P3682*R3682/U3682)</x:f>
        <x:v>1936</x:v>
      </x:c>
      <x:c r="AA3682" s="18" t="n">
        <x:f>MAX(Y3682,Z3682*'01 Controls'!$E$13)</x:f>
        <x:v>607.5</x:v>
      </x:c>
      <x:c r="AB3682" s="18" t="n">
        <x:f>IF(U3682=0,0,N3682*S3682/U3682)</x:f>
        <x:v>0</x:v>
      </x:c>
      <x:c r="AC3682" s="18" t="n">
        <x:f>IF(U3682=0,0,P3682*S3682/U3682)</x:f>
        <x:v>0</x:v>
      </x:c>
      <x:c r="AD3682" s="18" t="n">
        <x:f>MAX(AB3682,AC3682*'01 Controls'!$E$14)</x:f>
        <x:v>0</x:v>
      </x:c>
      <x:c r="AE3682" s="18" t="n">
        <x:f>IF(U3682=0,0,N3682*T3682/U3682)</x:f>
        <x:v>0</x:v>
      </x:c>
      <x:c r="AF3682" s="18" t="n">
        <x:f>IF(U3682=0,0,P3682*T3682/U3682)</x:f>
        <x:v>0</x:v>
      </x:c>
      <x:c r="AG3682" s="18" t="n">
        <x:f>MAX(AE3682,AF3682*'01 Controls'!$E$15)</x:f>
        <x:v>0</x:v>
      </x:c>
      <x:c r="AH3682" s="18" t="n">
        <x:f>SUM(V3682,Y3682,AB3682,AE3682)</x:f>
        <x:v>607.5</x:v>
      </x:c>
      <x:c r="AI3682" s="18" t="n">
        <x:f>N3682-AH3682</x:f>
        <x:v>0</x:v>
      </x:c>
      <x:c r="AJ3682" s="18" t="n">
        <x:f>V3682*INDEX('07 Mode Capacity'!$P$6:$P$17,MATCH("AIR-"&amp;I3682,'07 Mode Capacity'!$C$6:$C$17,0))</x:f>
        <x:v>0</x:v>
      </x:c>
      <x:c r="AK3682" s="18" t="n">
        <x:f>Y3682*INDEX('07 Mode Capacity'!$P$6:$P$17,MATCH("OCEAN-"&amp;I3682,'07 Mode Capacity'!$C$6:$C$17,0))</x:f>
        <x:v>475.53154670344793</x:v>
      </x:c>
      <x:c r="AL3682" s="18" t="n">
        <x:f>AB3682*INDEX('07 Mode Capacity'!$P$6:$P$17,MATCH("LAND-"&amp;I3682,'07 Mode Capacity'!$C$6:$C$17,0))</x:f>
        <x:v>0</x:v>
      </x:c>
      <x:c r="AM3682" s="18" t="n">
        <x:f>AE3682*INDEX('07 Mode Capacity'!$P$6:$P$17,MATCH("INLAND-"&amp;I3682,'07 Mode Capacity'!$C$6:$C$17,0))</x:f>
        <x:v>0</x:v>
      </x:c>
      <x:c r="AN3682" s="18" t="n">
        <x:f>SUM(AJ3682:AM3682)</x:f>
        <x:v>475.53154670344793</x:v>
      </x:c>
      <x:c r="AO3682" s="17" t="n">
        <x:f>IF(N3682=0,1,AN3682/N3682)</x:f>
        <x:v>0.7827679781126715</x:v>
      </x:c>
      <x:c r="AP3682" s="11" t="str">
        <x:f>IF(AO3682&gt;='01 Controls'!$E$16,"PASS","FAIL")</x:f>
        <x:v>FAIL</x:v>
      </x:c>
      <x:c r="AQ3682" s="11" t="str">
        <x:v>UNQUANTIFIED</x:v>
      </x:c>
      <x:c r="AR3682" s="11" t="str">
        <x:v>Position-class planning record; serial item and receiver open</x:v>
      </x:c>
      <x:c r="AS3682" s="26"/>
      <x:c r="AT3682" s="26"/>
    </x:row>
    <x:row r="3683">
      <x:c r="C3683" s="11" t="str">
        <x:v>G1-L-GFG-BLK-08</x:v>
      </x:c>
      <x:c r="D3683" s="11" t="str">
        <x:v>G1</x:v>
      </x:c>
      <x:c r="E3683" s="11" t="str">
        <x:v>Allied megacity earthquake</x:v>
      </x:c>
      <x:c r="F3683" s="11" t="str">
        <x:v>L-GFG</x:v>
      </x:c>
      <x:c r="G3683" s="11" t="str">
        <x:v>Ground fire and landscape group</x:v>
      </x:c>
      <x:c r="H3683" s="11" t="str">
        <x:v>BLK-08</x:v>
      </x:c>
      <x:c r="I3683" s="19" t="n">
        <x:v>48</x:v>
      </x:c>
      <x:c r="J3683" s="21" t="n">
        <x:v>2</x:v>
      </x:c>
      <x:c r="K3683" s="18" t="n">
        <x:f>'05 Cargo Register'!K99</x:f>
        <x:v>121.5</x:v>
      </x:c>
      <x:c r="L3683" s="18" t="n">
        <x:f>'05 Cargo Register'!N99</x:f>
        <x:v>19</x:v>
      </x:c>
      <x:c r="M3683" s="18" t="n">
        <x:f>'05 Cargo Register'!O99</x:f>
        <x:v>969</x:v>
      </x:c>
      <x:c r="N3683" s="18" t="n">
        <x:f>J3683*K3683</x:f>
        <x:v>243</x:v>
      </x:c>
      <x:c r="O3683" s="18" t="n">
        <x:f>J3683*L3683</x:f>
        <x:v>38</x:v>
      </x:c>
      <x:c r="P3683" s="18" t="n">
        <x:f>J3683*M3683</x:f>
        <x:v>1938</x:v>
      </x:c>
      <x:c r="Q3683" s="22" t="n">
        <x:f>'01 Controls'!$E$30*'02 Cargo Classes'!$M$14</x:f>
        <x:v>0.15</x:v>
      </x:c>
      <x:c r="R3683" s="22" t="n">
        <x:f>'01 Controls'!$F$30*'02 Cargo Classes'!$N$14</x:f>
        <x:v>0.68</x:v>
      </x:c>
      <x:c r="S3683" s="22" t="n">
        <x:f>'01 Controls'!$G$30*'02 Cargo Classes'!$O$14</x:f>
        <x:v>0</x:v>
      </x:c>
      <x:c r="T3683" s="22" t="n">
        <x:f>'01 Controls'!$H$30*'02 Cargo Classes'!$P$14</x:f>
        <x:v>0</x:v>
      </x:c>
      <x:c r="U3683" s="22" t="n">
        <x:f>SUM(Q3683:T3683)</x:f>
        <x:v>0.8300000000000001</x:v>
      </x:c>
      <x:c r="V3683" s="18" t="n">
        <x:f>IF(U3683=0,0,N3683*Q3683/U3683)</x:f>
        <x:v>43.9156626506024</x:v>
      </x:c>
      <x:c r="W3683" s="18" t="n">
        <x:f>IF(U3683=0,0,P3683*Q3683/U3683)</x:f>
        <x:v>350.2409638554216</x:v>
      </x:c>
      <x:c r="X3683" s="18" t="n">
        <x:f>MAX(V3683,W3683*'01 Controls'!$E$12)</x:f>
        <x:v>87.5602409638554</x:v>
      </x:c>
      <x:c r="Y3683" s="18" t="n">
        <x:f>IF(U3683=0,0,N3683*R3683/U3683)</x:f>
        <x:v>199.08433734939757</x:v>
      </x:c>
      <x:c r="Z3683" s="18" t="n">
        <x:f>IF(U3683=0,0,P3683*R3683/U3683)</x:f>
        <x:v>1587.7590361445784</x:v>
      </x:c>
      <x:c r="AA3683" s="18" t="n">
        <x:f>MAX(Y3683,Z3683*'01 Controls'!$E$13)</x:f>
        <x:v>238.16385542168675</x:v>
      </x:c>
      <x:c r="AB3683" s="18" t="n">
        <x:f>IF(U3683=0,0,N3683*S3683/U3683)</x:f>
        <x:v>0</x:v>
      </x:c>
      <x:c r="AC3683" s="18" t="n">
        <x:f>IF(U3683=0,0,P3683*S3683/U3683)</x:f>
        <x:v>0</x:v>
      </x:c>
      <x:c r="AD3683" s="18" t="n">
        <x:f>MAX(AB3683,AC3683*'01 Controls'!$E$14)</x:f>
        <x:v>0</x:v>
      </x:c>
      <x:c r="AE3683" s="18" t="n">
        <x:f>IF(U3683=0,0,N3683*T3683/U3683)</x:f>
        <x:v>0</x:v>
      </x:c>
      <x:c r="AF3683" s="18" t="n">
        <x:f>IF(U3683=0,0,P3683*T3683/U3683)</x:f>
        <x:v>0</x:v>
      </x:c>
      <x:c r="AG3683" s="18" t="n">
        <x:f>MAX(AE3683,AF3683*'01 Controls'!$E$15)</x:f>
        <x:v>0</x:v>
      </x:c>
      <x:c r="AH3683" s="18" t="n">
        <x:f>SUM(V3683,Y3683,AB3683,AE3683)</x:f>
        <x:v>242.99999999999997</x:v>
      </x:c>
      <x:c r="AI3683" s="18" t="n">
        <x:f>N3683-AH3683</x:f>
        <x:v>2.842170943040401e-14</x:v>
      </x:c>
      <x:c r="AJ3683" s="18" t="n">
        <x:f>V3683*INDEX('07 Mode Capacity'!$P$6:$P$17,MATCH("AIR-"&amp;I3683,'07 Mode Capacity'!$C$6:$C$17,0))</x:f>
        <x:v>12.311126198367125</x:v>
      </x:c>
      <x:c r="AK3683" s="18" t="n">
        <x:f>Y3683*INDEX('07 Mode Capacity'!$P$6:$P$17,MATCH("OCEAN-"&amp;I3683,'07 Mode Capacity'!$C$6:$C$17,0))</x:f>
        <x:v>17.44701076199515</x:v>
      </x:c>
      <x:c r="AL3683" s="18" t="n">
        <x:f>AB3683*INDEX('07 Mode Capacity'!$P$6:$P$17,MATCH("LAND-"&amp;I3683,'07 Mode Capacity'!$C$6:$C$17,0))</x:f>
        <x:v>0</x:v>
      </x:c>
      <x:c r="AM3683" s="18" t="n">
        <x:f>AE3683*INDEX('07 Mode Capacity'!$P$6:$P$17,MATCH("INLAND-"&amp;I3683,'07 Mode Capacity'!$C$6:$C$17,0))</x:f>
        <x:v>0</x:v>
      </x:c>
      <x:c r="AN3683" s="18" t="n">
        <x:f>SUM(AJ3683:AM3683)</x:f>
        <x:v>29.758136960362272</x:v>
      </x:c>
      <x:c r="AO3683" s="17" t="n">
        <x:f>IF(N3683=0,1,AN3683/N3683)</x:f>
        <x:v>0.12246146897268424</x:v>
      </x:c>
      <x:c r="AP3683" s="11" t="str">
        <x:f>IF(AO3683&gt;='01 Controls'!$E$16,"PASS","FAIL")</x:f>
        <x:v>FAIL</x:v>
      </x:c>
      <x:c r="AQ3683" s="11" t="str">
        <x:v>UNQUANTIFIED</x:v>
      </x:c>
      <x:c r="AR3683" s="11" t="str">
        <x:v>Position-class planning record; serial item and receiver open</x:v>
      </x:c>
      <x:c r="AS3683" s="26"/>
      <x:c r="AT3683" s="26"/>
    </x:row>
    <x:row r="3684">
      <x:c r="C3684" s="11" t="str">
        <x:v>G1-L-GFG-OOG-80</x:v>
      </x:c>
      <x:c r="D3684" s="11" t="str">
        <x:v>G1</x:v>
      </x:c>
      <x:c r="E3684" s="11" t="str">
        <x:v>Allied megacity earthquake</x:v>
      </x:c>
      <x:c r="F3684" s="11" t="str">
        <x:v>L-GFG</x:v>
      </x:c>
      <x:c r="G3684" s="11" t="str">
        <x:v>Ground fire and landscape group</x:v>
      </x:c>
      <x:c r="H3684" s="11" t="str">
        <x:v>OOG-80</x:v>
      </x:c>
      <x:c r="I3684" s="19" t="n">
        <x:v>72</x:v>
      </x:c>
      <x:c r="J3684" s="21" t="n">
        <x:v>2</x:v>
      </x:c>
      <x:c r="K3684" s="18" t="n">
        <x:f>'05 Cargo Register'!K100</x:f>
        <x:v>303.75</x:v>
      </x:c>
      <x:c r="L3684" s="18" t="n">
        <x:f>'05 Cargo Register'!N100</x:f>
        <x:v>6</x:v>
      </x:c>
      <x:c r="M3684" s="18" t="n">
        <x:f>'05 Cargo Register'!O100</x:f>
        <x:v>1056</x:v>
      </x:c>
      <x:c r="N3684" s="18" t="n">
        <x:f>J3684*K3684</x:f>
        <x:v>607.5</x:v>
      </x:c>
      <x:c r="O3684" s="18" t="n">
        <x:f>J3684*L3684</x:f>
        <x:v>12</x:v>
      </x:c>
      <x:c r="P3684" s="18" t="n">
        <x:f>J3684*M3684</x:f>
        <x:v>2112</x:v>
      </x:c>
      <x:c r="Q3684" s="22" t="n">
        <x:f>'01 Controls'!$E$30*'02 Cargo Classes'!$M$15</x:f>
        <x:v>0</x:v>
      </x:c>
      <x:c r="R3684" s="22" t="n">
        <x:f>'01 Controls'!$F$30*'02 Cargo Classes'!$N$15</x:f>
        <x:v>1.7</x:v>
      </x:c>
      <x:c r="S3684" s="22" t="n">
        <x:f>'01 Controls'!$G$30*'02 Cargo Classes'!$O$15</x:f>
        <x:v>0</x:v>
      </x:c>
      <x:c r="T3684" s="22" t="n">
        <x:f>'01 Controls'!$H$30*'02 Cargo Classes'!$P$15</x:f>
        <x:v>0</x:v>
      </x:c>
      <x:c r="U3684" s="22" t="n">
        <x:f>SUM(Q3684:T3684)</x:f>
        <x:v>1.7</x:v>
      </x:c>
      <x:c r="V3684" s="18" t="n">
        <x:f>IF(U3684=0,0,N3684*Q3684/U3684)</x:f>
        <x:v>0</x:v>
      </x:c>
      <x:c r="W3684" s="18" t="n">
        <x:f>IF(U3684=0,0,P3684*Q3684/U3684)</x:f>
        <x:v>0</x:v>
      </x:c>
      <x:c r="X3684" s="18" t="n">
        <x:f>MAX(V3684,W3684*'01 Controls'!$E$12)</x:f>
        <x:v>0</x:v>
      </x:c>
      <x:c r="Y3684" s="18" t="n">
        <x:f>IF(U3684=0,0,N3684*R3684/U3684)</x:f>
        <x:v>607.5</x:v>
      </x:c>
      <x:c r="Z3684" s="18" t="n">
        <x:f>IF(U3684=0,0,P3684*R3684/U3684)</x:f>
        <x:v>2112</x:v>
      </x:c>
      <x:c r="AA3684" s="18" t="n">
        <x:f>MAX(Y3684,Z3684*'01 Controls'!$E$13)</x:f>
        <x:v>607.5</x:v>
      </x:c>
      <x:c r="AB3684" s="18" t="n">
        <x:f>IF(U3684=0,0,N3684*S3684/U3684)</x:f>
        <x:v>0</x:v>
      </x:c>
      <x:c r="AC3684" s="18" t="n">
        <x:f>IF(U3684=0,0,P3684*S3684/U3684)</x:f>
        <x:v>0</x:v>
      </x:c>
      <x:c r="AD3684" s="18" t="n">
        <x:f>MAX(AB3684,AC3684*'01 Controls'!$E$14)</x:f>
        <x:v>0</x:v>
      </x:c>
      <x:c r="AE3684" s="18" t="n">
        <x:f>IF(U3684=0,0,N3684*T3684/U3684)</x:f>
        <x:v>0</x:v>
      </x:c>
      <x:c r="AF3684" s="18" t="n">
        <x:f>IF(U3684=0,0,P3684*T3684/U3684)</x:f>
        <x:v>0</x:v>
      </x:c>
      <x:c r="AG3684" s="18" t="n">
        <x:f>MAX(AE3684,AF3684*'01 Controls'!$E$15)</x:f>
        <x:v>0</x:v>
      </x:c>
      <x:c r="AH3684" s="18" t="n">
        <x:f>SUM(V3684,Y3684,AB3684,AE3684)</x:f>
        <x:v>607.5</x:v>
      </x:c>
      <x:c r="AI3684" s="18" t="n">
        <x:f>N3684-AH3684</x:f>
        <x:v>0</x:v>
      </x:c>
      <x:c r="AJ3684" s="18" t="n">
        <x:f>V3684*INDEX('07 Mode Capacity'!$P$6:$P$17,MATCH("AIR-"&amp;I3684,'07 Mode Capacity'!$C$6:$C$17,0))</x:f>
        <x:v>0</x:v>
      </x:c>
      <x:c r="AK3684" s="18" t="n">
        <x:f>Y3684*INDEX('07 Mode Capacity'!$P$6:$P$17,MATCH("OCEAN-"&amp;I3684,'07 Mode Capacity'!$C$6:$C$17,0))</x:f>
        <x:v>475.53154670344793</x:v>
      </x:c>
      <x:c r="AL3684" s="18" t="n">
        <x:f>AB3684*INDEX('07 Mode Capacity'!$P$6:$P$17,MATCH("LAND-"&amp;I3684,'07 Mode Capacity'!$C$6:$C$17,0))</x:f>
        <x:v>0</x:v>
      </x:c>
      <x:c r="AM3684" s="18" t="n">
        <x:f>AE3684*INDEX('07 Mode Capacity'!$P$6:$P$17,MATCH("INLAND-"&amp;I3684,'07 Mode Capacity'!$C$6:$C$17,0))</x:f>
        <x:v>0</x:v>
      </x:c>
      <x:c r="AN3684" s="18" t="n">
        <x:f>SUM(AJ3684:AM3684)</x:f>
        <x:v>475.53154670344793</x:v>
      </x:c>
      <x:c r="AO3684" s="17" t="n">
        <x:f>IF(N3684=0,1,AN3684/N3684)</x:f>
        <x:v>0.7827679781126715</x:v>
      </x:c>
      <x:c r="AP3684" s="11" t="str">
        <x:f>IF(AO3684&gt;='01 Controls'!$E$16,"PASS","FAIL")</x:f>
        <x:v>FAIL</x:v>
      </x:c>
      <x:c r="AQ3684" s="11" t="str">
        <x:v>UNQUANTIFIED</x:v>
      </x:c>
      <x:c r="AR3684" s="11" t="str">
        <x:v>Position-class planning record; serial item and receiver open</x:v>
      </x:c>
      <x:c r="AS3684" s="26"/>
      <x:c r="AT3684" s="26"/>
    </x:row>
    <x:row r="3685">
      <x:c r="C3685" s="11" t="str">
        <x:v>G1-A-SMW-APL-45</x:v>
      </x:c>
      <x:c r="D3685" s="11" t="str">
        <x:v>G1</x:v>
      </x:c>
      <x:c r="E3685" s="11" t="str">
        <x:v>Allied megacity earthquake</x:v>
      </x:c>
      <x:c r="F3685" s="11" t="str">
        <x:v>A-SMW</x:v>
      </x:c>
      <x:c r="G3685" s="11" t="str">
        <x:v>Strategic mobility wing</x:v>
      </x:c>
      <x:c r="H3685" s="11" t="str">
        <x:v>APL-45</x:v>
      </x:c>
      <x:c r="I3685" s="19" t="n">
        <x:v>24</x:v>
      </x:c>
      <x:c r="J3685" s="21" t="n">
        <x:v>5</x:v>
      </x:c>
      <x:c r="K3685" s="18" t="n">
        <x:f>'05 Cargo Register'!K101</x:f>
        <x:v>225</x:v>
      </x:c>
      <x:c r="L3685" s="18" t="n">
        <x:f>'05 Cargo Register'!N101</x:f>
        <x:v>59</x:v>
      </x:c>
      <x:c r="M3685" s="18" t="n">
        <x:f>'05 Cargo Register'!O101</x:f>
        <x:v>442.5</x:v>
      </x:c>
      <x:c r="N3685" s="18" t="n">
        <x:f>J3685*K3685</x:f>
        <x:v>1125</x:v>
      </x:c>
      <x:c r="O3685" s="18" t="n">
        <x:f>J3685*L3685</x:f>
        <x:v>295</x:v>
      </x:c>
      <x:c r="P3685" s="18" t="n">
        <x:f>J3685*M3685</x:f>
        <x:v>2212.5</x:v>
      </x:c>
      <x:c r="Q3685" s="22" t="n">
        <x:f>'01 Controls'!$E$30*'02 Cargo Classes'!$M$6</x:f>
        <x:v>0.44999999999999996</x:v>
      </x:c>
      <x:c r="R3685" s="22" t="n">
        <x:f>'01 Controls'!$F$30*'02 Cargo Classes'!$N$6</x:f>
        <x:v>0.34</x:v>
      </x:c>
      <x:c r="S3685" s="22" t="n">
        <x:f>'01 Controls'!$G$30*'02 Cargo Classes'!$O$6</x:f>
        <x:v>0</x:v>
      </x:c>
      <x:c r="T3685" s="22" t="n">
        <x:f>'01 Controls'!$H$30*'02 Cargo Classes'!$P$6</x:f>
        <x:v>0</x:v>
      </x:c>
      <x:c r="U3685" s="22" t="n">
        <x:f>SUM(Q3685:T3685)</x:f>
        <x:v>0.79</x:v>
      </x:c>
      <x:c r="V3685" s="18" t="n">
        <x:f>IF(U3685=0,0,N3685*Q3685/U3685)</x:f>
        <x:v>640.8227848101264</x:v>
      </x:c>
      <x:c r="W3685" s="18" t="n">
        <x:f>IF(U3685=0,0,P3685*Q3685/U3685)</x:f>
        <x:v>1260.284810126582</x:v>
      </x:c>
      <x:c r="X3685" s="18" t="n">
        <x:f>MAX(V3685,W3685*'01 Controls'!$E$12)</x:f>
        <x:v>640.8227848101264</x:v>
      </x:c>
      <x:c r="Y3685" s="18" t="n">
        <x:f>IF(U3685=0,0,N3685*R3685/U3685)</x:f>
        <x:v>484.1772151898734</x:v>
      </x:c>
      <x:c r="Z3685" s="18" t="n">
        <x:f>IF(U3685=0,0,P3685*R3685/U3685)</x:f>
        <x:v>952.2151898734177</x:v>
      </x:c>
      <x:c r="AA3685" s="18" t="n">
        <x:f>MAX(Y3685,Z3685*'01 Controls'!$E$13)</x:f>
        <x:v>484.1772151898734</x:v>
      </x:c>
      <x:c r="AB3685" s="18" t="n">
        <x:f>IF(U3685=0,0,N3685*S3685/U3685)</x:f>
        <x:v>0</x:v>
      </x:c>
      <x:c r="AC3685" s="18" t="n">
        <x:f>IF(U3685=0,0,P3685*S3685/U3685)</x:f>
        <x:v>0</x:v>
      </x:c>
      <x:c r="AD3685" s="18" t="n">
        <x:f>MAX(AB3685,AC3685*'01 Controls'!$E$14)</x:f>
        <x:v>0</x:v>
      </x:c>
      <x:c r="AE3685" s="18" t="n">
        <x:f>IF(U3685=0,0,N3685*T3685/U3685)</x:f>
        <x:v>0</x:v>
      </x:c>
      <x:c r="AF3685" s="18" t="n">
        <x:f>IF(U3685=0,0,P3685*T3685/U3685)</x:f>
        <x:v>0</x:v>
      </x:c>
      <x:c r="AG3685" s="18" t="n">
        <x:f>MAX(AE3685,AF3685*'01 Controls'!$E$15)</x:f>
        <x:v>0</x:v>
      </x:c>
      <x:c r="AH3685" s="18" t="n">
        <x:f>SUM(V3685,Y3685,AB3685,AE3685)</x:f>
        <x:v>1124.9999999999998</x:v>
      </x:c>
      <x:c r="AI3685" s="18" t="n">
        <x:f>N3685-AH3685</x:f>
        <x:v>2.2737367544323206e-13</x:v>
      </x:c>
      <x:c r="AJ3685" s="18" t="n">
        <x:f>V3685*INDEX('07 Mode Capacity'!$P$6:$P$17,MATCH("AIR-"&amp;I3685,'07 Mode Capacity'!$C$6:$C$17,0))</x:f>
        <x:v>130.03195802965527</x:v>
      </x:c>
      <x:c r="AK3685" s="18" t="n">
        <x:f>Y3685*INDEX('07 Mode Capacity'!$P$6:$P$17,MATCH("OCEAN-"&amp;I3685,'07 Mode Capacity'!$C$6:$C$17,0))</x:f>
        <x:v>72.66969781458226</x:v>
      </x:c>
      <x:c r="AL3685" s="18" t="n">
        <x:f>AB3685*INDEX('07 Mode Capacity'!$P$6:$P$17,MATCH("LAND-"&amp;I3685,'07 Mode Capacity'!$C$6:$C$17,0))</x:f>
        <x:v>0</x:v>
      </x:c>
      <x:c r="AM3685" s="18" t="n">
        <x:f>AE3685*INDEX('07 Mode Capacity'!$P$6:$P$17,MATCH("INLAND-"&amp;I3685,'07 Mode Capacity'!$C$6:$C$17,0))</x:f>
        <x:v>0</x:v>
      </x:c>
      <x:c r="AN3685" s="18" t="n">
        <x:f>SUM(AJ3685:AM3685)</x:f>
        <x:v>202.70165584423754</x:v>
      </x:c>
      <x:c r="AO3685" s="17" t="n">
        <x:f>IF(N3685=0,1,AN3685/N3685)</x:f>
        <x:v>0.18017924963932225</x:v>
      </x:c>
      <x:c r="AP3685" s="11" t="str">
        <x:f>IF(AO3685&gt;='01 Controls'!$E$16,"PASS","FAIL")</x:f>
        <x:v>FAIL</x:v>
      </x:c>
      <x:c r="AQ3685" s="11" t="str">
        <x:v>UNQUANTIFIED</x:v>
      </x:c>
      <x:c r="AR3685" s="11" t="str">
        <x:v>Position-class planning record; serial item and receiver open</x:v>
      </x:c>
      <x:c r="AS3685" s="26"/>
      <x:c r="AT3685" s="26"/>
    </x:row>
    <x:row r="3686">
      <x:c r="C3686" s="11" t="str">
        <x:v>G1-A-SMW-ISO-18</x:v>
      </x:c>
      <x:c r="D3686" s="11" t="str">
        <x:v>G1</x:v>
      </x:c>
      <x:c r="E3686" s="11" t="str">
        <x:v>Allied megacity earthquake</x:v>
      </x:c>
      <x:c r="F3686" s="11" t="str">
        <x:v>A-SMW</x:v>
      </x:c>
      <x:c r="G3686" s="11" t="str">
        <x:v>Strategic mobility wing</x:v>
      </x:c>
      <x:c r="H3686" s="11" t="str">
        <x:v>ISO-18</x:v>
      </x:c>
      <x:c r="I3686" s="19" t="n">
        <x:v>48</x:v>
      </x:c>
      <x:c r="J3686" s="21" t="n">
        <x:v>5</x:v>
      </x:c>
      <x:c r="K3686" s="18" t="n">
        <x:f>'05 Cargo Register'!K102</x:f>
        <x:v>337.5</x:v>
      </x:c>
      <x:c r="L3686" s="18" t="n">
        <x:f>'05 Cargo Register'!N102</x:f>
        <x:v>23</x:v>
      </x:c>
      <x:c r="M3686" s="18" t="n">
        <x:f>'05 Cargo Register'!O102</x:f>
        <x:v>607.2</x:v>
      </x:c>
      <x:c r="N3686" s="18" t="n">
        <x:f>J3686*K3686</x:f>
        <x:v>1687.5</x:v>
      </x:c>
      <x:c r="O3686" s="18" t="n">
        <x:f>J3686*L3686</x:f>
        <x:v>115</x:v>
      </x:c>
      <x:c r="P3686" s="18" t="n">
        <x:f>J3686*M3686</x:f>
        <x:v>3036</x:v>
      </x:c>
      <x:c r="Q3686" s="22" t="n">
        <x:f>'01 Controls'!$E$30*'02 Cargo Classes'!$M$7</x:f>
        <x:v>0.03</x:v>
      </x:c>
      <x:c r="R3686" s="22" t="n">
        <x:f>'01 Controls'!$F$30*'02 Cargo Classes'!$N$7</x:f>
        <x:v>0.85</x:v>
      </x:c>
      <x:c r="S3686" s="22" t="n">
        <x:f>'01 Controls'!$G$30*'02 Cargo Classes'!$O$7</x:f>
        <x:v>0</x:v>
      </x:c>
      <x:c r="T3686" s="22" t="n">
        <x:f>'01 Controls'!$H$30*'02 Cargo Classes'!$P$7</x:f>
        <x:v>0</x:v>
      </x:c>
      <x:c r="U3686" s="22" t="n">
        <x:f>SUM(Q3686:T3686)</x:f>
        <x:v>0.88</x:v>
      </x:c>
      <x:c r="V3686" s="18" t="n">
        <x:f>IF(U3686=0,0,N3686*Q3686/U3686)</x:f>
        <x:v>57.52840909090909</x:v>
      </x:c>
      <x:c r="W3686" s="18" t="n">
        <x:f>IF(U3686=0,0,P3686*Q3686/U3686)</x:f>
        <x:v>103.5</x:v>
      </x:c>
      <x:c r="X3686" s="18" t="n">
        <x:f>MAX(V3686,W3686*'01 Controls'!$E$12)</x:f>
        <x:v>57.52840909090909</x:v>
      </x:c>
      <x:c r="Y3686" s="18" t="n">
        <x:f>IF(U3686=0,0,N3686*R3686/U3686)</x:f>
        <x:v>1629.971590909091</x:v>
      </x:c>
      <x:c r="Z3686" s="18" t="n">
        <x:f>IF(U3686=0,0,P3686*R3686/U3686)</x:f>
        <x:v>2932.5</x:v>
      </x:c>
      <x:c r="AA3686" s="18" t="n">
        <x:f>MAX(Y3686,Z3686*'01 Controls'!$E$13)</x:f>
        <x:v>1629.971590909091</x:v>
      </x:c>
      <x:c r="AB3686" s="18" t="n">
        <x:f>IF(U3686=0,0,N3686*S3686/U3686)</x:f>
        <x:v>0</x:v>
      </x:c>
      <x:c r="AC3686" s="18" t="n">
        <x:f>IF(U3686=0,0,P3686*S3686/U3686)</x:f>
        <x:v>0</x:v>
      </x:c>
      <x:c r="AD3686" s="18" t="n">
        <x:f>MAX(AB3686,AC3686*'01 Controls'!$E$14)</x:f>
        <x:v>0</x:v>
      </x:c>
      <x:c r="AE3686" s="18" t="n">
        <x:f>IF(U3686=0,0,N3686*T3686/U3686)</x:f>
        <x:v>0</x:v>
      </x:c>
      <x:c r="AF3686" s="18" t="n">
        <x:f>IF(U3686=0,0,P3686*T3686/U3686)</x:f>
        <x:v>0</x:v>
      </x:c>
      <x:c r="AG3686" s="18" t="n">
        <x:f>MAX(AE3686,AF3686*'01 Controls'!$E$15)</x:f>
        <x:v>0</x:v>
      </x:c>
      <x:c r="AH3686" s="18" t="n">
        <x:f>SUM(V3686,Y3686,AB3686,AE3686)</x:f>
        <x:v>1687.5</x:v>
      </x:c>
      <x:c r="AI3686" s="18" t="n">
        <x:f>N3686-AH3686</x:f>
        <x:v>0</x:v>
      </x:c>
      <x:c r="AJ3686" s="18" t="n">
        <x:f>V3686*INDEX('07 Mode Capacity'!$P$6:$P$17,MATCH("AIR-"&amp;I3686,'07 Mode Capacity'!$C$6:$C$17,0))</x:f>
        <x:v>16.127264432835727</x:v>
      </x:c>
      <x:c r="AK3686" s="18" t="n">
        <x:f>Y3686*INDEX('07 Mode Capacity'!$P$6:$P$17,MATCH("OCEAN-"&amp;I3686,'07 Mode Capacity'!$C$6:$C$17,0))</x:f>
        <x:v>142.84464698208623</x:v>
      </x:c>
      <x:c r="AL3686" s="18" t="n">
        <x:f>AB3686*INDEX('07 Mode Capacity'!$P$6:$P$17,MATCH("LAND-"&amp;I3686,'07 Mode Capacity'!$C$6:$C$17,0))</x:f>
        <x:v>0</x:v>
      </x:c>
      <x:c r="AM3686" s="18" t="n">
        <x:f>AE3686*INDEX('07 Mode Capacity'!$P$6:$P$17,MATCH("INLAND-"&amp;I3686,'07 Mode Capacity'!$C$6:$C$17,0))</x:f>
        <x:v>0</x:v>
      </x:c>
      <x:c r="AN3686" s="18" t="n">
        <x:f>SUM(AJ3686:AM3686)</x:f>
        <x:v>158.97191141492195</x:v>
      </x:c>
      <x:c r="AO3686" s="17" t="n">
        <x:f>IF(N3686=0,1,AN3686/N3686)</x:f>
        <x:v>0.09420557713476856</x:v>
      </x:c>
      <x:c r="AP3686" s="11" t="str">
        <x:f>IF(AO3686&gt;='01 Controls'!$E$16,"PASS","FAIL")</x:f>
        <x:v>FAIL</x:v>
      </x:c>
      <x:c r="AQ3686" s="11" t="str">
        <x:v>UNQUANTIFIED</x:v>
      </x:c>
      <x:c r="AR3686" s="11" t="str">
        <x:v>Position-class planning record; serial item and receiver open</x:v>
      </x:c>
      <x:c r="AS3686" s="26"/>
      <x:c r="AT3686" s="26"/>
    </x:row>
    <x:row r="3687">
      <x:c r="C3687" s="11" t="str">
        <x:v>G1-A-SMW-COL-12</x:v>
      </x:c>
      <x:c r="D3687" s="11" t="str">
        <x:v>G1</x:v>
      </x:c>
      <x:c r="E3687" s="11" t="str">
        <x:v>Allied megacity earthquake</x:v>
      </x:c>
      <x:c r="F3687" s="11" t="str">
        <x:v>A-SMW</x:v>
      </x:c>
      <x:c r="G3687" s="11" t="str">
        <x:v>Strategic mobility wing</x:v>
      </x:c>
      <x:c r="H3687" s="11" t="str">
        <x:v>COL-12</x:v>
      </x:c>
      <x:c r="I3687" s="19" t="n">
        <x:v>24</x:v>
      </x:c>
      <x:c r="J3687" s="21" t="n">
        <x:v>5</x:v>
      </x:c>
      <x:c r="K3687" s="18" t="n">
        <x:f>'05 Cargo Register'!K103</x:f>
        <x:v>84.375</x:v>
      </x:c>
      <x:c r="L3687" s="18" t="n">
        <x:f>'05 Cargo Register'!N103</x:f>
        <x:v>9</x:v>
      </x:c>
      <x:c r="M3687" s="18" t="n">
        <x:f>'05 Cargo Register'!O103</x:f>
        <x:v>237.60000000000002</x:v>
      </x:c>
      <x:c r="N3687" s="18" t="n">
        <x:f>J3687*K3687</x:f>
        <x:v>421.875</x:v>
      </x:c>
      <x:c r="O3687" s="18" t="n">
        <x:f>J3687*L3687</x:f>
        <x:v>45</x:v>
      </x:c>
      <x:c r="P3687" s="18" t="n">
        <x:f>J3687*M3687</x:f>
        <x:v>1188</x:v>
      </x:c>
      <x:c r="Q3687" s="22" t="n">
        <x:f>'01 Controls'!$E$30*'02 Cargo Classes'!$M$8</x:f>
        <x:v>0.3</x:v>
      </x:c>
      <x:c r="R3687" s="22" t="n">
        <x:f>'01 Controls'!$F$30*'02 Cargo Classes'!$N$8</x:f>
        <x:v>0.595</x:v>
      </x:c>
      <x:c r="S3687" s="22" t="n">
        <x:f>'01 Controls'!$G$30*'02 Cargo Classes'!$O$8</x:f>
        <x:v>0</x:v>
      </x:c>
      <x:c r="T3687" s="22" t="n">
        <x:f>'01 Controls'!$H$30*'02 Cargo Classes'!$P$8</x:f>
        <x:v>0</x:v>
      </x:c>
      <x:c r="U3687" s="22" t="n">
        <x:f>SUM(Q3687:T3687)</x:f>
        <x:v>0.895</x:v>
      </x:c>
      <x:c r="V3687" s="18" t="n">
        <x:f>IF(U3687=0,0,N3687*Q3687/U3687)</x:f>
        <x:v>141.41061452513966</x:v>
      </x:c>
      <x:c r="W3687" s="18" t="n">
        <x:f>IF(U3687=0,0,P3687*Q3687/U3687)</x:f>
        <x:v>398.2122905027933</x:v>
      </x:c>
      <x:c r="X3687" s="18" t="n">
        <x:f>MAX(V3687,W3687*'01 Controls'!$E$12)</x:f>
        <x:v>141.41061452513966</x:v>
      </x:c>
      <x:c r="Y3687" s="18" t="n">
        <x:f>IF(U3687=0,0,N3687*R3687/U3687)</x:f>
        <x:v>280.4643854748603</x:v>
      </x:c>
      <x:c r="Z3687" s="18" t="n">
        <x:f>IF(U3687=0,0,P3687*R3687/U3687)</x:f>
        <x:v>789.7877094972067</x:v>
      </x:c>
      <x:c r="AA3687" s="18" t="n">
        <x:f>MAX(Y3687,Z3687*'01 Controls'!$E$13)</x:f>
        <x:v>280.4643854748603</x:v>
      </x:c>
      <x:c r="AB3687" s="18" t="n">
        <x:f>IF(U3687=0,0,N3687*S3687/U3687)</x:f>
        <x:v>0</x:v>
      </x:c>
      <x:c r="AC3687" s="18" t="n">
        <x:f>IF(U3687=0,0,P3687*S3687/U3687)</x:f>
        <x:v>0</x:v>
      </x:c>
      <x:c r="AD3687" s="18" t="n">
        <x:f>MAX(AB3687,AC3687*'01 Controls'!$E$14)</x:f>
        <x:v>0</x:v>
      </x:c>
      <x:c r="AE3687" s="18" t="n">
        <x:f>IF(U3687=0,0,N3687*T3687/U3687)</x:f>
        <x:v>0</x:v>
      </x:c>
      <x:c r="AF3687" s="18" t="n">
        <x:f>IF(U3687=0,0,P3687*T3687/U3687)</x:f>
        <x:v>0</x:v>
      </x:c>
      <x:c r="AG3687" s="18" t="n">
        <x:f>MAX(AE3687,AF3687*'01 Controls'!$E$15)</x:f>
        <x:v>0</x:v>
      </x:c>
      <x:c r="AH3687" s="18" t="n">
        <x:f>SUM(V3687,Y3687,AB3687,AE3687)</x:f>
        <x:v>421.875</x:v>
      </x:c>
      <x:c r="AI3687" s="18" t="n">
        <x:f>N3687-AH3687</x:f>
        <x:v>0</x:v>
      </x:c>
      <x:c r="AJ3687" s="18" t="n">
        <x:f>V3687*INDEX('07 Mode Capacity'!$P$6:$P$17,MATCH("AIR-"&amp;I3687,'07 Mode Capacity'!$C$6:$C$17,0))</x:f>
        <x:v>28.694203028890414</x:v>
      </x:c>
      <x:c r="AK3687" s="18" t="n">
        <x:f>Y3687*INDEX('07 Mode Capacity'!$P$6:$P$17,MATCH("OCEAN-"&amp;I3687,'07 Mode Capacity'!$C$6:$C$17,0))</x:f>
        <x:v>42.0946329170363</x:v>
      </x:c>
      <x:c r="AL3687" s="18" t="n">
        <x:f>AB3687*INDEX('07 Mode Capacity'!$P$6:$P$17,MATCH("LAND-"&amp;I3687,'07 Mode Capacity'!$C$6:$C$17,0))</x:f>
        <x:v>0</x:v>
      </x:c>
      <x:c r="AM3687" s="18" t="n">
        <x:f>AE3687*INDEX('07 Mode Capacity'!$P$6:$P$17,MATCH("INLAND-"&amp;I3687,'07 Mode Capacity'!$C$6:$C$17,0))</x:f>
        <x:v>0</x:v>
      </x:c>
      <x:c r="AN3687" s="18" t="n">
        <x:f>SUM(AJ3687:AM3687)</x:f>
        <x:v>70.7888359459267</x:v>
      </x:c>
      <x:c r="AO3687" s="17" t="n">
        <x:f>IF(N3687=0,1,AN3687/N3687)</x:f>
        <x:v>0.16779575927923368</x:v>
      </x:c>
      <x:c r="AP3687" s="11" t="str">
        <x:f>IF(AO3687&gt;='01 Controls'!$E$16,"PASS","FAIL")</x:f>
        <x:v>FAIL</x:v>
      </x:c>
      <x:c r="AQ3687" s="11" t="str">
        <x:v>UNQUANTIFIED</x:v>
      </x:c>
      <x:c r="AR3687" s="11" t="str">
        <x:v>Position-class planning record; serial item and receiver open</x:v>
      </x:c>
      <x:c r="AS3687" s="26"/>
      <x:c r="AT3687" s="26"/>
    </x:row>
    <x:row r="3688">
      <x:c r="C3688" s="11" t="str">
        <x:v>G1-A-SMW-BAT-22</x:v>
      </x:c>
      <x:c r="D3688" s="11" t="str">
        <x:v>G1</x:v>
      </x:c>
      <x:c r="E3688" s="11" t="str">
        <x:v>Allied megacity earthquake</x:v>
      </x:c>
      <x:c r="F3688" s="11" t="str">
        <x:v>A-SMW</x:v>
      </x:c>
      <x:c r="G3688" s="11" t="str">
        <x:v>Strategic mobility wing</x:v>
      </x:c>
      <x:c r="H3688" s="11" t="str">
        <x:v>BAT-22</x:v>
      </x:c>
      <x:c r="I3688" s="19" t="n">
        <x:v>48</x:v>
      </x:c>
      <x:c r="J3688" s="21" t="n">
        <x:v>5</x:v>
      </x:c>
      <x:c r="K3688" s="18" t="n">
        <x:f>'05 Cargo Register'!K104</x:f>
        <x:v>225</x:v>
      </x:c>
      <x:c r="L3688" s="18" t="n">
        <x:f>'05 Cargo Register'!N104</x:f>
        <x:v>13</x:v>
      </x:c>
      <x:c r="M3688" s="18" t="n">
        <x:f>'05 Cargo Register'!O104</x:f>
        <x:v>343.20000000000005</x:v>
      </x:c>
      <x:c r="N3688" s="18" t="n">
        <x:f>J3688*K3688</x:f>
        <x:v>1125</x:v>
      </x:c>
      <x:c r="O3688" s="18" t="n">
        <x:f>J3688*L3688</x:f>
        <x:v>65</x:v>
      </x:c>
      <x:c r="P3688" s="18" t="n">
        <x:f>J3688*M3688</x:f>
        <x:v>1716.0000000000002</x:v>
      </x:c>
      <x:c r="Q3688" s="22" t="n">
        <x:f>'01 Controls'!$E$30*'02 Cargo Classes'!$M$9</x:f>
        <x:v>0</x:v>
      </x:c>
      <x:c r="R3688" s="22" t="n">
        <x:f>'01 Controls'!$F$30*'02 Cargo Classes'!$N$9</x:f>
        <x:v>0.85</x:v>
      </x:c>
      <x:c r="S3688" s="22" t="n">
        <x:f>'01 Controls'!$G$30*'02 Cargo Classes'!$O$9</x:f>
        <x:v>0</x:v>
      </x:c>
      <x:c r="T3688" s="22" t="n">
        <x:f>'01 Controls'!$H$30*'02 Cargo Classes'!$P$9</x:f>
        <x:v>0</x:v>
      </x:c>
      <x:c r="U3688" s="22" t="n">
        <x:f>SUM(Q3688:T3688)</x:f>
        <x:v>0.85</x:v>
      </x:c>
      <x:c r="V3688" s="18" t="n">
        <x:f>IF(U3688=0,0,N3688*Q3688/U3688)</x:f>
        <x:v>0</x:v>
      </x:c>
      <x:c r="W3688" s="18" t="n">
        <x:f>IF(U3688=0,0,P3688*Q3688/U3688)</x:f>
        <x:v>0</x:v>
      </x:c>
      <x:c r="X3688" s="18" t="n">
        <x:f>MAX(V3688,W3688*'01 Controls'!$E$12)</x:f>
        <x:v>0</x:v>
      </x:c>
      <x:c r="Y3688" s="18" t="n">
        <x:f>IF(U3688=0,0,N3688*R3688/U3688)</x:f>
        <x:v>1125</x:v>
      </x:c>
      <x:c r="Z3688" s="18" t="n">
        <x:f>IF(U3688=0,0,P3688*R3688/U3688)</x:f>
        <x:v>1716.0000000000002</x:v>
      </x:c>
      <x:c r="AA3688" s="18" t="n">
        <x:f>MAX(Y3688,Z3688*'01 Controls'!$E$13)</x:f>
        <x:v>1125</x:v>
      </x:c>
      <x:c r="AB3688" s="18" t="n">
        <x:f>IF(U3688=0,0,N3688*S3688/U3688)</x:f>
        <x:v>0</x:v>
      </x:c>
      <x:c r="AC3688" s="18" t="n">
        <x:f>IF(U3688=0,0,P3688*S3688/U3688)</x:f>
        <x:v>0</x:v>
      </x:c>
      <x:c r="AD3688" s="18" t="n">
        <x:f>MAX(AB3688,AC3688*'01 Controls'!$E$14)</x:f>
        <x:v>0</x:v>
      </x:c>
      <x:c r="AE3688" s="18" t="n">
        <x:f>IF(U3688=0,0,N3688*T3688/U3688)</x:f>
        <x:v>0</x:v>
      </x:c>
      <x:c r="AF3688" s="18" t="n">
        <x:f>IF(U3688=0,0,P3688*T3688/U3688)</x:f>
        <x:v>0</x:v>
      </x:c>
      <x:c r="AG3688" s="18" t="n">
        <x:f>MAX(AE3688,AF3688*'01 Controls'!$E$15)</x:f>
        <x:v>0</x:v>
      </x:c>
      <x:c r="AH3688" s="18" t="n">
        <x:f>SUM(V3688,Y3688,AB3688,AE3688)</x:f>
        <x:v>1125</x:v>
      </x:c>
      <x:c r="AI3688" s="18" t="n">
        <x:f>N3688-AH3688</x:f>
        <x:v>0</x:v>
      </x:c>
      <x:c r="AJ3688" s="18" t="n">
        <x:f>V3688*INDEX('07 Mode Capacity'!$P$6:$P$17,MATCH("AIR-"&amp;I3688,'07 Mode Capacity'!$C$6:$C$17,0))</x:f>
        <x:v>0</x:v>
      </x:c>
      <x:c r="AK3688" s="18" t="n">
        <x:f>Y3688*INDEX('07 Mode Capacity'!$P$6:$P$17,MATCH("OCEAN-"&amp;I3688,'07 Mode Capacity'!$C$6:$C$17,0))</x:f>
        <x:v>98.59081517194971</x:v>
      </x:c>
      <x:c r="AL3688" s="18" t="n">
        <x:f>AB3688*INDEX('07 Mode Capacity'!$P$6:$P$17,MATCH("LAND-"&amp;I3688,'07 Mode Capacity'!$C$6:$C$17,0))</x:f>
        <x:v>0</x:v>
      </x:c>
      <x:c r="AM3688" s="18" t="n">
        <x:f>AE3688*INDEX('07 Mode Capacity'!$P$6:$P$17,MATCH("INLAND-"&amp;I3688,'07 Mode Capacity'!$C$6:$C$17,0))</x:f>
        <x:v>0</x:v>
      </x:c>
      <x:c r="AN3688" s="18" t="n">
        <x:f>SUM(AJ3688:AM3688)</x:f>
        <x:v>98.59081517194971</x:v>
      </x:c>
      <x:c r="AO3688" s="17" t="n">
        <x:f>IF(N3688=0,1,AN3688/N3688)</x:f>
        <x:v>0.08763628015284419</x:v>
      </x:c>
      <x:c r="AP3688" s="11" t="str">
        <x:f>IF(AO3688&gt;='01 Controls'!$E$16,"PASS","FAIL")</x:f>
        <x:v>FAIL</x:v>
      </x:c>
      <x:c r="AQ3688" s="11" t="str">
        <x:v>UNQUANTIFIED</x:v>
      </x:c>
      <x:c r="AR3688" s="11" t="str">
        <x:v>Position-class planning record; serial item and receiver open</x:v>
      </x:c>
      <x:c r="AS3688" s="26"/>
      <x:c r="AT3688" s="26"/>
    </x:row>
    <x:row r="3689">
      <x:c r="C3689" s="11" t="str">
        <x:v>G1-A-SMW-TNK-20</x:v>
      </x:c>
      <x:c r="D3689" s="11" t="str">
        <x:v>G1</x:v>
      </x:c>
      <x:c r="E3689" s="11" t="str">
        <x:v>Allied megacity earthquake</x:v>
      </x:c>
      <x:c r="F3689" s="11" t="str">
        <x:v>A-SMW</x:v>
      </x:c>
      <x:c r="G3689" s="11" t="str">
        <x:v>Strategic mobility wing</x:v>
      </x:c>
      <x:c r="H3689" s="11" t="str">
        <x:v>TNK-20</x:v>
      </x:c>
      <x:c r="I3689" s="19" t="n">
        <x:v>48</x:v>
      </x:c>
      <x:c r="J3689" s="21" t="n">
        <x:v>5</x:v>
      </x:c>
      <x:c r="K3689" s="18" t="n">
        <x:f>'05 Cargo Register'!K105</x:f>
        <x:v>281.25</x:v>
      </x:c>
      <x:c r="L3689" s="18" t="n">
        <x:f>'05 Cargo Register'!N105</x:f>
        <x:v>17</x:v>
      </x:c>
      <x:c r="M3689" s="18" t="n">
        <x:f>'05 Cargo Register'!O105</x:f>
        <x:v>361.25</x:v>
      </x:c>
      <x:c r="N3689" s="18" t="n">
        <x:f>J3689*K3689</x:f>
        <x:v>1406.25</x:v>
      </x:c>
      <x:c r="O3689" s="18" t="n">
        <x:f>J3689*L3689</x:f>
        <x:v>85</x:v>
      </x:c>
      <x:c r="P3689" s="18" t="n">
        <x:f>J3689*M3689</x:f>
        <x:v>1806.25</x:v>
      </x:c>
      <x:c r="Q3689" s="22" t="n">
        <x:f>'01 Controls'!$E$30*'02 Cargo Classes'!$M$10</x:f>
        <x:v>0</x:v>
      </x:c>
      <x:c r="R3689" s="22" t="n">
        <x:f>'01 Controls'!$F$30*'02 Cargo Classes'!$N$10</x:f>
        <x:v>1.02</x:v>
      </x:c>
      <x:c r="S3689" s="22" t="n">
        <x:f>'01 Controls'!$G$30*'02 Cargo Classes'!$O$10</x:f>
        <x:v>0</x:v>
      </x:c>
      <x:c r="T3689" s="22" t="n">
        <x:f>'01 Controls'!$H$30*'02 Cargo Classes'!$P$10</x:f>
        <x:v>0</x:v>
      </x:c>
      <x:c r="U3689" s="22" t="n">
        <x:f>SUM(Q3689:T3689)</x:f>
        <x:v>1.02</x:v>
      </x:c>
      <x:c r="V3689" s="18" t="n">
        <x:f>IF(U3689=0,0,N3689*Q3689/U3689)</x:f>
        <x:v>0</x:v>
      </x:c>
      <x:c r="W3689" s="18" t="n">
        <x:f>IF(U3689=0,0,P3689*Q3689/U3689)</x:f>
        <x:v>0</x:v>
      </x:c>
      <x:c r="X3689" s="18" t="n">
        <x:f>MAX(V3689,W3689*'01 Controls'!$E$12)</x:f>
        <x:v>0</x:v>
      </x:c>
      <x:c r="Y3689" s="18" t="n">
        <x:f>IF(U3689=0,0,N3689*R3689/U3689)</x:f>
        <x:v>1406.25</x:v>
      </x:c>
      <x:c r="Z3689" s="18" t="n">
        <x:f>IF(U3689=0,0,P3689*R3689/U3689)</x:f>
        <x:v>1806.25</x:v>
      </x:c>
      <x:c r="AA3689" s="18" t="n">
        <x:f>MAX(Y3689,Z3689*'01 Controls'!$E$13)</x:f>
        <x:v>1406.25</x:v>
      </x:c>
      <x:c r="AB3689" s="18" t="n">
        <x:f>IF(U3689=0,0,N3689*S3689/U3689)</x:f>
        <x:v>0</x:v>
      </x:c>
      <x:c r="AC3689" s="18" t="n">
        <x:f>IF(U3689=0,0,P3689*S3689/U3689)</x:f>
        <x:v>0</x:v>
      </x:c>
      <x:c r="AD3689" s="18" t="n">
        <x:f>MAX(AB3689,AC3689*'01 Controls'!$E$14)</x:f>
        <x:v>0</x:v>
      </x:c>
      <x:c r="AE3689" s="18" t="n">
        <x:f>IF(U3689=0,0,N3689*T3689/U3689)</x:f>
        <x:v>0</x:v>
      </x:c>
      <x:c r="AF3689" s="18" t="n">
        <x:f>IF(U3689=0,0,P3689*T3689/U3689)</x:f>
        <x:v>0</x:v>
      </x:c>
      <x:c r="AG3689" s="18" t="n">
        <x:f>MAX(AE3689,AF3689*'01 Controls'!$E$15)</x:f>
        <x:v>0</x:v>
      </x:c>
      <x:c r="AH3689" s="18" t="n">
        <x:f>SUM(V3689,Y3689,AB3689,AE3689)</x:f>
        <x:v>1406.25</x:v>
      </x:c>
      <x:c r="AI3689" s="18" t="n">
        <x:f>N3689-AH3689</x:f>
        <x:v>0</x:v>
      </x:c>
      <x:c r="AJ3689" s="18" t="n">
        <x:f>V3689*INDEX('07 Mode Capacity'!$P$6:$P$17,MATCH("AIR-"&amp;I3689,'07 Mode Capacity'!$C$6:$C$17,0))</x:f>
        <x:v>0</x:v>
      </x:c>
      <x:c r="AK3689" s="18" t="n">
        <x:f>Y3689*INDEX('07 Mode Capacity'!$P$6:$P$17,MATCH("OCEAN-"&amp;I3689,'07 Mode Capacity'!$C$6:$C$17,0))</x:f>
        <x:v>123.23851896493714</x:v>
      </x:c>
      <x:c r="AL3689" s="18" t="n">
        <x:f>AB3689*INDEX('07 Mode Capacity'!$P$6:$P$17,MATCH("LAND-"&amp;I3689,'07 Mode Capacity'!$C$6:$C$17,0))</x:f>
        <x:v>0</x:v>
      </x:c>
      <x:c r="AM3689" s="18" t="n">
        <x:f>AE3689*INDEX('07 Mode Capacity'!$P$6:$P$17,MATCH("INLAND-"&amp;I3689,'07 Mode Capacity'!$C$6:$C$17,0))</x:f>
        <x:v>0</x:v>
      </x:c>
      <x:c r="AN3689" s="18" t="n">
        <x:f>SUM(AJ3689:AM3689)</x:f>
        <x:v>123.23851896493714</x:v>
      </x:c>
      <x:c r="AO3689" s="17" t="n">
        <x:f>IF(N3689=0,1,AN3689/N3689)</x:f>
        <x:v>0.08763628015284419</x:v>
      </x:c>
      <x:c r="AP3689" s="11" t="str">
        <x:f>IF(AO3689&gt;='01 Controls'!$E$16,"PASS","FAIL")</x:f>
        <x:v>FAIL</x:v>
      </x:c>
      <x:c r="AQ3689" s="11" t="str">
        <x:v>UNQUANTIFIED</x:v>
      </x:c>
      <x:c r="AR3689" s="11" t="str">
        <x:v>Position-class planning record; serial item and receiver open</x:v>
      </x:c>
      <x:c r="AS3689" s="26"/>
      <x:c r="AT3689" s="26"/>
    </x:row>
    <x:row r="3690">
      <x:c r="C3690" s="11" t="str">
        <x:v>G1-A-SMW-FLR-24</x:v>
      </x:c>
      <x:c r="D3690" s="11" t="str">
        <x:v>G1</x:v>
      </x:c>
      <x:c r="E3690" s="11" t="str">
        <x:v>Allied megacity earthquake</x:v>
      </x:c>
      <x:c r="F3690" s="11" t="str">
        <x:v>A-SMW</x:v>
      </x:c>
      <x:c r="G3690" s="11" t="str">
        <x:v>Strategic mobility wing</x:v>
      </x:c>
      <x:c r="H3690" s="11" t="str">
        <x:v>FLR-24</x:v>
      </x:c>
      <x:c r="I3690" s="19" t="n">
        <x:v>48</x:v>
      </x:c>
      <x:c r="J3690" s="21" t="n">
        <x:v>5</x:v>
      </x:c>
      <x:c r="K3690" s="18" t="n">
        <x:f>'05 Cargo Register'!K106</x:f>
        <x:v>421.875</x:v>
      </x:c>
      <x:c r="L3690" s="18" t="n">
        <x:f>'05 Cargo Register'!N106</x:f>
        <x:v>21</x:v>
      </x:c>
      <x:c r="M3690" s="18" t="n">
        <x:f>'05 Cargo Register'!O106</x:f>
        <x:v>672</x:v>
      </x:c>
      <x:c r="N3690" s="18" t="n">
        <x:f>J3690*K3690</x:f>
        <x:v>2109.375</x:v>
      </x:c>
      <x:c r="O3690" s="18" t="n">
        <x:f>J3690*L3690</x:f>
        <x:v>105</x:v>
      </x:c>
      <x:c r="P3690" s="18" t="n">
        <x:f>J3690*M3690</x:f>
        <x:v>3360</x:v>
      </x:c>
      <x:c r="Q3690" s="22" t="n">
        <x:f>'01 Controls'!$E$30*'02 Cargo Classes'!$M$11</x:f>
        <x:v>0</x:v>
      </x:c>
      <x:c r="R3690" s="22" t="n">
        <x:f>'01 Controls'!$F$30*'02 Cargo Classes'!$N$11</x:f>
        <x:v>1.02</x:v>
      </x:c>
      <x:c r="S3690" s="22" t="n">
        <x:f>'01 Controls'!$G$30*'02 Cargo Classes'!$O$11</x:f>
        <x:v>0</x:v>
      </x:c>
      <x:c r="T3690" s="22" t="n">
        <x:f>'01 Controls'!$H$30*'02 Cargo Classes'!$P$11</x:f>
        <x:v>0</x:v>
      </x:c>
      <x:c r="U3690" s="22" t="n">
        <x:f>SUM(Q3690:T3690)</x:f>
        <x:v>1.02</x:v>
      </x:c>
      <x:c r="V3690" s="18" t="n">
        <x:f>IF(U3690=0,0,N3690*Q3690/U3690)</x:f>
        <x:v>0</x:v>
      </x:c>
      <x:c r="W3690" s="18" t="n">
        <x:f>IF(U3690=0,0,P3690*Q3690/U3690)</x:f>
        <x:v>0</x:v>
      </x:c>
      <x:c r="X3690" s="18" t="n">
        <x:f>MAX(V3690,W3690*'01 Controls'!$E$12)</x:f>
        <x:v>0</x:v>
      </x:c>
      <x:c r="Y3690" s="18" t="n">
        <x:f>IF(U3690=0,0,N3690*R3690/U3690)</x:f>
        <x:v>2109.375</x:v>
      </x:c>
      <x:c r="Z3690" s="18" t="n">
        <x:f>IF(U3690=0,0,P3690*R3690/U3690)</x:f>
        <x:v>3360</x:v>
      </x:c>
      <x:c r="AA3690" s="18" t="n">
        <x:f>MAX(Y3690,Z3690*'01 Controls'!$E$13)</x:f>
        <x:v>2109.375</x:v>
      </x:c>
      <x:c r="AB3690" s="18" t="n">
        <x:f>IF(U3690=0,0,N3690*S3690/U3690)</x:f>
        <x:v>0</x:v>
      </x:c>
      <x:c r="AC3690" s="18" t="n">
        <x:f>IF(U3690=0,0,P3690*S3690/U3690)</x:f>
        <x:v>0</x:v>
      </x:c>
      <x:c r="AD3690" s="18" t="n">
        <x:f>MAX(AB3690,AC3690*'01 Controls'!$E$14)</x:f>
        <x:v>0</x:v>
      </x:c>
      <x:c r="AE3690" s="18" t="n">
        <x:f>IF(U3690=0,0,N3690*T3690/U3690)</x:f>
        <x:v>0</x:v>
      </x:c>
      <x:c r="AF3690" s="18" t="n">
        <x:f>IF(U3690=0,0,P3690*T3690/U3690)</x:f>
        <x:v>0</x:v>
      </x:c>
      <x:c r="AG3690" s="18" t="n">
        <x:f>MAX(AE3690,AF3690*'01 Controls'!$E$15)</x:f>
        <x:v>0</x:v>
      </x:c>
      <x:c r="AH3690" s="18" t="n">
        <x:f>SUM(V3690,Y3690,AB3690,AE3690)</x:f>
        <x:v>2109.375</x:v>
      </x:c>
      <x:c r="AI3690" s="18" t="n">
        <x:f>N3690-AH3690</x:f>
        <x:v>0</x:v>
      </x:c>
      <x:c r="AJ3690" s="18" t="n">
        <x:f>V3690*INDEX('07 Mode Capacity'!$P$6:$P$17,MATCH("AIR-"&amp;I3690,'07 Mode Capacity'!$C$6:$C$17,0))</x:f>
        <x:v>0</x:v>
      </x:c>
      <x:c r="AK3690" s="18" t="n">
        <x:f>Y3690*INDEX('07 Mode Capacity'!$P$6:$P$17,MATCH("OCEAN-"&amp;I3690,'07 Mode Capacity'!$C$6:$C$17,0))</x:f>
        <x:v>184.8577784474057</x:v>
      </x:c>
      <x:c r="AL3690" s="18" t="n">
        <x:f>AB3690*INDEX('07 Mode Capacity'!$P$6:$P$17,MATCH("LAND-"&amp;I3690,'07 Mode Capacity'!$C$6:$C$17,0))</x:f>
        <x:v>0</x:v>
      </x:c>
      <x:c r="AM3690" s="18" t="n">
        <x:f>AE3690*INDEX('07 Mode Capacity'!$P$6:$P$17,MATCH("INLAND-"&amp;I3690,'07 Mode Capacity'!$C$6:$C$17,0))</x:f>
        <x:v>0</x:v>
      </x:c>
      <x:c r="AN3690" s="18" t="n">
        <x:f>SUM(AJ3690:AM3690)</x:f>
        <x:v>184.8577784474057</x:v>
      </x:c>
      <x:c r="AO3690" s="17" t="n">
        <x:f>IF(N3690=0,1,AN3690/N3690)</x:f>
        <x:v>0.08763628015284419</x:v>
      </x:c>
      <x:c r="AP3690" s="11" t="str">
        <x:f>IF(AO3690&gt;='01 Controls'!$E$16,"PASS","FAIL")</x:f>
        <x:v>FAIL</x:v>
      </x:c>
      <x:c r="AQ3690" s="11" t="str">
        <x:v>UNQUANTIFIED</x:v>
      </x:c>
      <x:c r="AR3690" s="11" t="str">
        <x:v>Position-class planning record; serial item and receiver open</x:v>
      </x:c>
      <x:c r="AS3690" s="26"/>
      <x:c r="AT3690" s="26"/>
    </x:row>
    <x:row r="3691">
      <x:c r="C3691" s="11" t="str">
        <x:v>G1-A-SMW-ROL-30</x:v>
      </x:c>
      <x:c r="D3691" s="11" t="str">
        <x:v>G1</x:v>
      </x:c>
      <x:c r="E3691" s="11" t="str">
        <x:v>Allied megacity earthquake</x:v>
      </x:c>
      <x:c r="F3691" s="11" t="str">
        <x:v>A-SMW</x:v>
      </x:c>
      <x:c r="G3691" s="11" t="str">
        <x:v>Strategic mobility wing</x:v>
      </x:c>
      <x:c r="H3691" s="11" t="str">
        <x:v>ROL-30</x:v>
      </x:c>
      <x:c r="I3691" s="19" t="n">
        <x:v>48</x:v>
      </x:c>
      <x:c r="J3691" s="21" t="n">
        <x:v>5</x:v>
      </x:c>
      <x:c r="K3691" s="18" t="n">
        <x:f>'05 Cargo Register'!K107</x:f>
        <x:v>506.25</x:v>
      </x:c>
      <x:c r="L3691" s="18" t="n">
        <x:f>'05 Cargo Register'!N107</x:f>
        <x:v>22</x:v>
      </x:c>
      <x:c r="M3691" s="18" t="n">
        <x:f>'05 Cargo Register'!O107</x:f>
        <x:v>1402.5</x:v>
      </x:c>
      <x:c r="N3691" s="18" t="n">
        <x:f>J3691*K3691</x:f>
        <x:v>2531.25</x:v>
      </x:c>
      <x:c r="O3691" s="18" t="n">
        <x:f>J3691*L3691</x:f>
        <x:v>110</x:v>
      </x:c>
      <x:c r="P3691" s="18" t="n">
        <x:f>J3691*M3691</x:f>
        <x:v>7012.5</x:v>
      </x:c>
      <x:c r="Q3691" s="22" t="n">
        <x:f>'01 Controls'!$E$30*'02 Cargo Classes'!$M$12</x:f>
        <x:v>0</x:v>
      </x:c>
      <x:c r="R3691" s="22" t="n">
        <x:f>'01 Controls'!$F$30*'02 Cargo Classes'!$N$12</x:f>
        <x:v>0.85</x:v>
      </x:c>
      <x:c r="S3691" s="22" t="n">
        <x:f>'01 Controls'!$G$30*'02 Cargo Classes'!$O$12</x:f>
        <x:v>0</x:v>
      </x:c>
      <x:c r="T3691" s="22" t="n">
        <x:f>'01 Controls'!$H$30*'02 Cargo Classes'!$P$12</x:f>
        <x:v>0</x:v>
      </x:c>
      <x:c r="U3691" s="22" t="n">
        <x:f>SUM(Q3691:T3691)</x:f>
        <x:v>0.85</x:v>
      </x:c>
      <x:c r="V3691" s="18" t="n">
        <x:f>IF(U3691=0,0,N3691*Q3691/U3691)</x:f>
        <x:v>0</x:v>
      </x:c>
      <x:c r="W3691" s="18" t="n">
        <x:f>IF(U3691=0,0,P3691*Q3691/U3691)</x:f>
        <x:v>0</x:v>
      </x:c>
      <x:c r="X3691" s="18" t="n">
        <x:f>MAX(V3691,W3691*'01 Controls'!$E$12)</x:f>
        <x:v>0</x:v>
      </x:c>
      <x:c r="Y3691" s="18" t="n">
        <x:f>IF(U3691=0,0,N3691*R3691/U3691)</x:f>
        <x:v>2531.25</x:v>
      </x:c>
      <x:c r="Z3691" s="18" t="n">
        <x:f>IF(U3691=0,0,P3691*R3691/U3691)</x:f>
        <x:v>7012.5</x:v>
      </x:c>
      <x:c r="AA3691" s="18" t="n">
        <x:f>MAX(Y3691,Z3691*'01 Controls'!$E$13)</x:f>
        <x:v>2531.25</x:v>
      </x:c>
      <x:c r="AB3691" s="18" t="n">
        <x:f>IF(U3691=0,0,N3691*S3691/U3691)</x:f>
        <x:v>0</x:v>
      </x:c>
      <x:c r="AC3691" s="18" t="n">
        <x:f>IF(U3691=0,0,P3691*S3691/U3691)</x:f>
        <x:v>0</x:v>
      </x:c>
      <x:c r="AD3691" s="18" t="n">
        <x:f>MAX(AB3691,AC3691*'01 Controls'!$E$14)</x:f>
        <x:v>0</x:v>
      </x:c>
      <x:c r="AE3691" s="18" t="n">
        <x:f>IF(U3691=0,0,N3691*T3691/U3691)</x:f>
        <x:v>0</x:v>
      </x:c>
      <x:c r="AF3691" s="18" t="n">
        <x:f>IF(U3691=0,0,P3691*T3691/U3691)</x:f>
        <x:v>0</x:v>
      </x:c>
      <x:c r="AG3691" s="18" t="n">
        <x:f>MAX(AE3691,AF3691*'01 Controls'!$E$15)</x:f>
        <x:v>0</x:v>
      </x:c>
      <x:c r="AH3691" s="18" t="n">
        <x:f>SUM(V3691,Y3691,AB3691,AE3691)</x:f>
        <x:v>2531.25</x:v>
      </x:c>
      <x:c r="AI3691" s="18" t="n">
        <x:f>N3691-AH3691</x:f>
        <x:v>0</x:v>
      </x:c>
      <x:c r="AJ3691" s="18" t="n">
        <x:f>V3691*INDEX('07 Mode Capacity'!$P$6:$P$17,MATCH("AIR-"&amp;I3691,'07 Mode Capacity'!$C$6:$C$17,0))</x:f>
        <x:v>0</x:v>
      </x:c>
      <x:c r="AK3691" s="18" t="n">
        <x:f>Y3691*INDEX('07 Mode Capacity'!$P$6:$P$17,MATCH("OCEAN-"&amp;I3691,'07 Mode Capacity'!$C$6:$C$17,0))</x:f>
        <x:v>221.82933413688687</x:v>
      </x:c>
      <x:c r="AL3691" s="18" t="n">
        <x:f>AB3691*INDEX('07 Mode Capacity'!$P$6:$P$17,MATCH("LAND-"&amp;I3691,'07 Mode Capacity'!$C$6:$C$17,0))</x:f>
        <x:v>0</x:v>
      </x:c>
      <x:c r="AM3691" s="18" t="n">
        <x:f>AE3691*INDEX('07 Mode Capacity'!$P$6:$P$17,MATCH("INLAND-"&amp;I3691,'07 Mode Capacity'!$C$6:$C$17,0))</x:f>
        <x:v>0</x:v>
      </x:c>
      <x:c r="AN3691" s="18" t="n">
        <x:f>SUM(AJ3691:AM3691)</x:f>
        <x:v>221.82933413688687</x:v>
      </x:c>
      <x:c r="AO3691" s="17" t="n">
        <x:f>IF(N3691=0,1,AN3691/N3691)</x:f>
        <x:v>0.08763628015284419</x:v>
      </x:c>
      <x:c r="AP3691" s="11" t="str">
        <x:f>IF(AO3691&gt;='01 Controls'!$E$16,"PASS","FAIL")</x:f>
        <x:v>FAIL</x:v>
      </x:c>
      <x:c r="AQ3691" s="11" t="str">
        <x:v>UNQUANTIFIED</x:v>
      </x:c>
      <x:c r="AR3691" s="11" t="str">
        <x:v>Position-class planning record; serial item and receiver open</x:v>
      </x:c>
      <x:c r="AS3691" s="26"/>
      <x:c r="AT3691" s="26"/>
    </x:row>
    <x:row r="3692">
      <x:c r="C3692" s="11" t="str">
        <x:v>G1-A-SMW-LIN-18</x:v>
      </x:c>
      <x:c r="D3692" s="11" t="str">
        <x:v>G1</x:v>
      </x:c>
      <x:c r="E3692" s="11" t="str">
        <x:v>Allied megacity earthquake</x:v>
      </x:c>
      <x:c r="F3692" s="11" t="str">
        <x:v>A-SMW</x:v>
      </x:c>
      <x:c r="G3692" s="11" t="str">
        <x:v>Strategic mobility wing</x:v>
      </x:c>
      <x:c r="H3692" s="11" t="str">
        <x:v>LIN-18</x:v>
      </x:c>
      <x:c r="I3692" s="19" t="n">
        <x:v>72</x:v>
      </x:c>
      <x:c r="J3692" s="21" t="n">
        <x:v>5</x:v>
      </x:c>
      <x:c r="K3692" s="18" t="n">
        <x:f>'05 Cargo Register'!K108</x:f>
        <x:v>112.5</x:v>
      </x:c>
      <x:c r="L3692" s="18" t="n">
        <x:f>'05 Cargo Register'!N108</x:f>
        <x:v>8</x:v>
      </x:c>
      <x:c r="M3692" s="18" t="n">
        <x:f>'05 Cargo Register'!O108</x:f>
        <x:v>352</x:v>
      </x:c>
      <x:c r="N3692" s="18" t="n">
        <x:f>J3692*K3692</x:f>
        <x:v>562.5</x:v>
      </x:c>
      <x:c r="O3692" s="18" t="n">
        <x:f>J3692*L3692</x:f>
        <x:v>40</x:v>
      </x:c>
      <x:c r="P3692" s="18" t="n">
        <x:f>J3692*M3692</x:f>
        <x:v>1760</x:v>
      </x:c>
      <x:c r="Q3692" s="22" t="n">
        <x:f>'01 Controls'!$E$30*'02 Cargo Classes'!$M$13</x:f>
        <x:v>0</x:v>
      </x:c>
      <x:c r="R3692" s="22" t="n">
        <x:f>'01 Controls'!$F$30*'02 Cargo Classes'!$N$13</x:f>
        <x:v>1.02</x:v>
      </x:c>
      <x:c r="S3692" s="22" t="n">
        <x:f>'01 Controls'!$G$30*'02 Cargo Classes'!$O$13</x:f>
        <x:v>0</x:v>
      </x:c>
      <x:c r="T3692" s="22" t="n">
        <x:f>'01 Controls'!$H$30*'02 Cargo Classes'!$P$13</x:f>
        <x:v>0</x:v>
      </x:c>
      <x:c r="U3692" s="22" t="n">
        <x:f>SUM(Q3692:T3692)</x:f>
        <x:v>1.02</x:v>
      </x:c>
      <x:c r="V3692" s="18" t="n">
        <x:f>IF(U3692=0,0,N3692*Q3692/U3692)</x:f>
        <x:v>0</x:v>
      </x:c>
      <x:c r="W3692" s="18" t="n">
        <x:f>IF(U3692=0,0,P3692*Q3692/U3692)</x:f>
        <x:v>0</x:v>
      </x:c>
      <x:c r="X3692" s="18" t="n">
        <x:f>MAX(V3692,W3692*'01 Controls'!$E$12)</x:f>
        <x:v>0</x:v>
      </x:c>
      <x:c r="Y3692" s="18" t="n">
        <x:f>IF(U3692=0,0,N3692*R3692/U3692)</x:f>
        <x:v>562.5</x:v>
      </x:c>
      <x:c r="Z3692" s="18" t="n">
        <x:f>IF(U3692=0,0,P3692*R3692/U3692)</x:f>
        <x:v>1760</x:v>
      </x:c>
      <x:c r="AA3692" s="18" t="n">
        <x:f>MAX(Y3692,Z3692*'01 Controls'!$E$13)</x:f>
        <x:v>562.5</x:v>
      </x:c>
      <x:c r="AB3692" s="18" t="n">
        <x:f>IF(U3692=0,0,N3692*S3692/U3692)</x:f>
        <x:v>0</x:v>
      </x:c>
      <x:c r="AC3692" s="18" t="n">
        <x:f>IF(U3692=0,0,P3692*S3692/U3692)</x:f>
        <x:v>0</x:v>
      </x:c>
      <x:c r="AD3692" s="18" t="n">
        <x:f>MAX(AB3692,AC3692*'01 Controls'!$E$14)</x:f>
        <x:v>0</x:v>
      </x:c>
      <x:c r="AE3692" s="18" t="n">
        <x:f>IF(U3692=0,0,N3692*T3692/U3692)</x:f>
        <x:v>0</x:v>
      </x:c>
      <x:c r="AF3692" s="18" t="n">
        <x:f>IF(U3692=0,0,P3692*T3692/U3692)</x:f>
        <x:v>0</x:v>
      </x:c>
      <x:c r="AG3692" s="18" t="n">
        <x:f>MAX(AE3692,AF3692*'01 Controls'!$E$15)</x:f>
        <x:v>0</x:v>
      </x:c>
      <x:c r="AH3692" s="18" t="n">
        <x:f>SUM(V3692,Y3692,AB3692,AE3692)</x:f>
        <x:v>562.5</x:v>
      </x:c>
      <x:c r="AI3692" s="18" t="n">
        <x:f>N3692-AH3692</x:f>
        <x:v>0</x:v>
      </x:c>
      <x:c r="AJ3692" s="18" t="n">
        <x:f>V3692*INDEX('07 Mode Capacity'!$P$6:$P$17,MATCH("AIR-"&amp;I3692,'07 Mode Capacity'!$C$6:$C$17,0))</x:f>
        <x:v>0</x:v>
      </x:c>
      <x:c r="AK3692" s="18" t="n">
        <x:f>Y3692*INDEX('07 Mode Capacity'!$P$6:$P$17,MATCH("OCEAN-"&amp;I3692,'07 Mode Capacity'!$C$6:$C$17,0))</x:f>
        <x:v>440.3069876883777</x:v>
      </x:c>
      <x:c r="AL3692" s="18" t="n">
        <x:f>AB3692*INDEX('07 Mode Capacity'!$P$6:$P$17,MATCH("LAND-"&amp;I3692,'07 Mode Capacity'!$C$6:$C$17,0))</x:f>
        <x:v>0</x:v>
      </x:c>
      <x:c r="AM3692" s="18" t="n">
        <x:f>AE3692*INDEX('07 Mode Capacity'!$P$6:$P$17,MATCH("INLAND-"&amp;I3692,'07 Mode Capacity'!$C$6:$C$17,0))</x:f>
        <x:v>0</x:v>
      </x:c>
      <x:c r="AN3692" s="18" t="n">
        <x:f>SUM(AJ3692:AM3692)</x:f>
        <x:v>440.3069876883777</x:v>
      </x:c>
      <x:c r="AO3692" s="17" t="n">
        <x:f>IF(N3692=0,1,AN3692/N3692)</x:f>
        <x:v>0.7827679781126715</x:v>
      </x:c>
      <x:c r="AP3692" s="11" t="str">
        <x:f>IF(AO3692&gt;='01 Controls'!$E$16,"PASS","FAIL")</x:f>
        <x:v>FAIL</x:v>
      </x:c>
      <x:c r="AQ3692" s="11" t="str">
        <x:v>UNQUANTIFIED</x:v>
      </x:c>
      <x:c r="AR3692" s="11" t="str">
        <x:v>Position-class planning record; serial item and receiver open</x:v>
      </x:c>
      <x:c r="AS3692" s="26"/>
      <x:c r="AT3692" s="26"/>
    </x:row>
    <x:row r="3693">
      <x:c r="C3693" s="11" t="str">
        <x:v>G1-A-SMW-BLK-08</x:v>
      </x:c>
      <x:c r="D3693" s="11" t="str">
        <x:v>G1</x:v>
      </x:c>
      <x:c r="E3693" s="11" t="str">
        <x:v>Allied megacity earthquake</x:v>
      </x:c>
      <x:c r="F3693" s="11" t="str">
        <x:v>A-SMW</x:v>
      </x:c>
      <x:c r="G3693" s="11" t="str">
        <x:v>Strategic mobility wing</x:v>
      </x:c>
      <x:c r="H3693" s="11" t="str">
        <x:v>BLK-08</x:v>
      </x:c>
      <x:c r="I3693" s="19" t="n">
        <x:v>48</x:v>
      </x:c>
      <x:c r="J3693" s="21" t="n">
        <x:v>5</x:v>
      </x:c>
      <x:c r="K3693" s="18" t="n">
        <x:f>'05 Cargo Register'!K109</x:f>
        <x:v>56.25</x:v>
      </x:c>
      <x:c r="L3693" s="18" t="n">
        <x:f>'05 Cargo Register'!N109</x:f>
        <x:v>9</x:v>
      </x:c>
      <x:c r="M3693" s="18" t="n">
        <x:f>'05 Cargo Register'!O109</x:f>
        <x:v>459</x:v>
      </x:c>
      <x:c r="N3693" s="18" t="n">
        <x:f>J3693*K3693</x:f>
        <x:v>281.25</x:v>
      </x:c>
      <x:c r="O3693" s="18" t="n">
        <x:f>J3693*L3693</x:f>
        <x:v>45</x:v>
      </x:c>
      <x:c r="P3693" s="18" t="n">
        <x:f>J3693*M3693</x:f>
        <x:v>2295</x:v>
      </x:c>
      <x:c r="Q3693" s="22" t="n">
        <x:f>'01 Controls'!$E$30*'02 Cargo Classes'!$M$14</x:f>
        <x:v>0.15</x:v>
      </x:c>
      <x:c r="R3693" s="22" t="n">
        <x:f>'01 Controls'!$F$30*'02 Cargo Classes'!$N$14</x:f>
        <x:v>0.68</x:v>
      </x:c>
      <x:c r="S3693" s="22" t="n">
        <x:f>'01 Controls'!$G$30*'02 Cargo Classes'!$O$14</x:f>
        <x:v>0</x:v>
      </x:c>
      <x:c r="T3693" s="22" t="n">
        <x:f>'01 Controls'!$H$30*'02 Cargo Classes'!$P$14</x:f>
        <x:v>0</x:v>
      </x:c>
      <x:c r="U3693" s="22" t="n">
        <x:f>SUM(Q3693:T3693)</x:f>
        <x:v>0.8300000000000001</x:v>
      </x:c>
      <x:c r="V3693" s="18" t="n">
        <x:f>IF(U3693=0,0,N3693*Q3693/U3693)</x:f>
        <x:v>50.82831325301204</x:v>
      </x:c>
      <x:c r="W3693" s="18" t="n">
        <x:f>IF(U3693=0,0,P3693*Q3693/U3693)</x:f>
        <x:v>414.75903614457826</x:v>
      </x:c>
      <x:c r="X3693" s="18" t="n">
        <x:f>MAX(V3693,W3693*'01 Controls'!$E$12)</x:f>
        <x:v>103.68975903614457</x:v>
      </x:c>
      <x:c r="Y3693" s="18" t="n">
        <x:f>IF(U3693=0,0,N3693*R3693/U3693)</x:f>
        <x:v>230.42168674698794</x:v>
      </x:c>
      <x:c r="Z3693" s="18" t="n">
        <x:f>IF(U3693=0,0,P3693*R3693/U3693)</x:f>
        <x:v>1880.2409638554218</x:v>
      </x:c>
      <x:c r="AA3693" s="18" t="n">
        <x:f>MAX(Y3693,Z3693*'01 Controls'!$E$13)</x:f>
        <x:v>282.03614457831327</x:v>
      </x:c>
      <x:c r="AB3693" s="18" t="n">
        <x:f>IF(U3693=0,0,N3693*S3693/U3693)</x:f>
        <x:v>0</x:v>
      </x:c>
      <x:c r="AC3693" s="18" t="n">
        <x:f>IF(U3693=0,0,P3693*S3693/U3693)</x:f>
        <x:v>0</x:v>
      </x:c>
      <x:c r="AD3693" s="18" t="n">
        <x:f>MAX(AB3693,AC3693*'01 Controls'!$E$14)</x:f>
        <x:v>0</x:v>
      </x:c>
      <x:c r="AE3693" s="18" t="n">
        <x:f>IF(U3693=0,0,N3693*T3693/U3693)</x:f>
        <x:v>0</x:v>
      </x:c>
      <x:c r="AF3693" s="18" t="n">
        <x:f>IF(U3693=0,0,P3693*T3693/U3693)</x:f>
        <x:v>0</x:v>
      </x:c>
      <x:c r="AG3693" s="18" t="n">
        <x:f>MAX(AE3693,AF3693*'01 Controls'!$E$15)</x:f>
        <x:v>0</x:v>
      </x:c>
      <x:c r="AH3693" s="18" t="n">
        <x:f>SUM(V3693,Y3693,AB3693,AE3693)</x:f>
        <x:v>281.25</x:v>
      </x:c>
      <x:c r="AI3693" s="18" t="n">
        <x:f>N3693-AH3693</x:f>
        <x:v>0</x:v>
      </x:c>
      <x:c r="AJ3693" s="18" t="n">
        <x:f>V3693*INDEX('07 Mode Capacity'!$P$6:$P$17,MATCH("AIR-"&amp;I3693,'07 Mode Capacity'!$C$6:$C$17,0))</x:f>
        <x:v>14.248988655517508</x:v>
      </x:c>
      <x:c r="AK3693" s="18" t="n">
        <x:f>Y3693*INDEX('07 Mode Capacity'!$P$6:$P$17,MATCH("OCEAN-"&amp;I3693,'07 Mode Capacity'!$C$6:$C$17,0))</x:f>
        <x:v>20.193299493049942</x:v>
      </x:c>
      <x:c r="AL3693" s="18" t="n">
        <x:f>AB3693*INDEX('07 Mode Capacity'!$P$6:$P$17,MATCH("LAND-"&amp;I3693,'07 Mode Capacity'!$C$6:$C$17,0))</x:f>
        <x:v>0</x:v>
      </x:c>
      <x:c r="AM3693" s="18" t="n">
        <x:f>AE3693*INDEX('07 Mode Capacity'!$P$6:$P$17,MATCH("INLAND-"&amp;I3693,'07 Mode Capacity'!$C$6:$C$17,0))</x:f>
        <x:v>0</x:v>
      </x:c>
      <x:c r="AN3693" s="18" t="n">
        <x:f>SUM(AJ3693:AM3693)</x:f>
        <x:v>34.44228814856745</x:v>
      </x:c>
      <x:c r="AO3693" s="17" t="n">
        <x:f>IF(N3693=0,1,AN3693/N3693)</x:f>
        <x:v>0.12246146897268427</x:v>
      </x:c>
      <x:c r="AP3693" s="11" t="str">
        <x:f>IF(AO3693&gt;='01 Controls'!$E$16,"PASS","FAIL")</x:f>
        <x:v>FAIL</x:v>
      </x:c>
      <x:c r="AQ3693" s="11" t="str">
        <x:v>UNQUANTIFIED</x:v>
      </x:c>
      <x:c r="AR3693" s="11" t="str">
        <x:v>Position-class planning record; serial item and receiver open</x:v>
      </x:c>
      <x:c r="AS3693" s="26"/>
      <x:c r="AT3693" s="26"/>
    </x:row>
    <x:row r="3694">
      <x:c r="C3694" s="11" t="str">
        <x:v>G1-A-SMW-OOG-80</x:v>
      </x:c>
      <x:c r="D3694" s="11" t="str">
        <x:v>G1</x:v>
      </x:c>
      <x:c r="E3694" s="11" t="str">
        <x:v>Allied megacity earthquake</x:v>
      </x:c>
      <x:c r="F3694" s="11" t="str">
        <x:v>A-SMW</x:v>
      </x:c>
      <x:c r="G3694" s="11" t="str">
        <x:v>Strategic mobility wing</x:v>
      </x:c>
      <x:c r="H3694" s="11" t="str">
        <x:v>OOG-80</x:v>
      </x:c>
      <x:c r="I3694" s="19" t="n">
        <x:v>72</x:v>
      </x:c>
      <x:c r="J3694" s="21" t="n">
        <x:v>5</x:v>
      </x:c>
      <x:c r="K3694" s="18" t="n">
        <x:f>'05 Cargo Register'!K110</x:f>
        <x:v>562.5</x:v>
      </x:c>
      <x:c r="L3694" s="18" t="n">
        <x:f>'05 Cargo Register'!N110</x:f>
        <x:v>10</x:v>
      </x:c>
      <x:c r="M3694" s="18" t="n">
        <x:f>'05 Cargo Register'!O110</x:f>
        <x:v>1760</x:v>
      </x:c>
      <x:c r="N3694" s="18" t="n">
        <x:f>J3694*K3694</x:f>
        <x:v>2812.5</x:v>
      </x:c>
      <x:c r="O3694" s="18" t="n">
        <x:f>J3694*L3694</x:f>
        <x:v>50</x:v>
      </x:c>
      <x:c r="P3694" s="18" t="n">
        <x:f>J3694*M3694</x:f>
        <x:v>8800</x:v>
      </x:c>
      <x:c r="Q3694" s="22" t="n">
        <x:f>'01 Controls'!$E$30*'02 Cargo Classes'!$M$15</x:f>
        <x:v>0</x:v>
      </x:c>
      <x:c r="R3694" s="22" t="n">
        <x:f>'01 Controls'!$F$30*'02 Cargo Classes'!$N$15</x:f>
        <x:v>1.7</x:v>
      </x:c>
      <x:c r="S3694" s="22" t="n">
        <x:f>'01 Controls'!$G$30*'02 Cargo Classes'!$O$15</x:f>
        <x:v>0</x:v>
      </x:c>
      <x:c r="T3694" s="22" t="n">
        <x:f>'01 Controls'!$H$30*'02 Cargo Classes'!$P$15</x:f>
        <x:v>0</x:v>
      </x:c>
      <x:c r="U3694" s="22" t="n">
        <x:f>SUM(Q3694:T3694)</x:f>
        <x:v>1.7</x:v>
      </x:c>
      <x:c r="V3694" s="18" t="n">
        <x:f>IF(U3694=0,0,N3694*Q3694/U3694)</x:f>
        <x:v>0</x:v>
      </x:c>
      <x:c r="W3694" s="18" t="n">
        <x:f>IF(U3694=0,0,P3694*Q3694/U3694)</x:f>
        <x:v>0</x:v>
      </x:c>
      <x:c r="X3694" s="18" t="n">
        <x:f>MAX(V3694,W3694*'01 Controls'!$E$12)</x:f>
        <x:v>0</x:v>
      </x:c>
      <x:c r="Y3694" s="18" t="n">
        <x:f>IF(U3694=0,0,N3694*R3694/U3694)</x:f>
        <x:v>2812.5</x:v>
      </x:c>
      <x:c r="Z3694" s="18" t="n">
        <x:f>IF(U3694=0,0,P3694*R3694/U3694)</x:f>
        <x:v>8800</x:v>
      </x:c>
      <x:c r="AA3694" s="18" t="n">
        <x:f>MAX(Y3694,Z3694*'01 Controls'!$E$13)</x:f>
        <x:v>2812.5</x:v>
      </x:c>
      <x:c r="AB3694" s="18" t="n">
        <x:f>IF(U3694=0,0,N3694*S3694/U3694)</x:f>
        <x:v>0</x:v>
      </x:c>
      <x:c r="AC3694" s="18" t="n">
        <x:f>IF(U3694=0,0,P3694*S3694/U3694)</x:f>
        <x:v>0</x:v>
      </x:c>
      <x:c r="AD3694" s="18" t="n">
        <x:f>MAX(AB3694,AC3694*'01 Controls'!$E$14)</x:f>
        <x:v>0</x:v>
      </x:c>
      <x:c r="AE3694" s="18" t="n">
        <x:f>IF(U3694=0,0,N3694*T3694/U3694)</x:f>
        <x:v>0</x:v>
      </x:c>
      <x:c r="AF3694" s="18" t="n">
        <x:f>IF(U3694=0,0,P3694*T3694/U3694)</x:f>
        <x:v>0</x:v>
      </x:c>
      <x:c r="AG3694" s="18" t="n">
        <x:f>MAX(AE3694,AF3694*'01 Controls'!$E$15)</x:f>
        <x:v>0</x:v>
      </x:c>
      <x:c r="AH3694" s="18" t="n">
        <x:f>SUM(V3694,Y3694,AB3694,AE3694)</x:f>
        <x:v>2812.5</x:v>
      </x:c>
      <x:c r="AI3694" s="18" t="n">
        <x:f>N3694-AH3694</x:f>
        <x:v>0</x:v>
      </x:c>
      <x:c r="AJ3694" s="18" t="n">
        <x:f>V3694*INDEX('07 Mode Capacity'!$P$6:$P$17,MATCH("AIR-"&amp;I3694,'07 Mode Capacity'!$C$6:$C$17,0))</x:f>
        <x:v>0</x:v>
      </x:c>
      <x:c r="AK3694" s="18" t="n">
        <x:f>Y3694*INDEX('07 Mode Capacity'!$P$6:$P$17,MATCH("OCEAN-"&amp;I3694,'07 Mode Capacity'!$C$6:$C$17,0))</x:f>
        <x:v>2201.5349384418887</x:v>
      </x:c>
      <x:c r="AL3694" s="18" t="n">
        <x:f>AB3694*INDEX('07 Mode Capacity'!$P$6:$P$17,MATCH("LAND-"&amp;I3694,'07 Mode Capacity'!$C$6:$C$17,0))</x:f>
        <x:v>0</x:v>
      </x:c>
      <x:c r="AM3694" s="18" t="n">
        <x:f>AE3694*INDEX('07 Mode Capacity'!$P$6:$P$17,MATCH("INLAND-"&amp;I3694,'07 Mode Capacity'!$C$6:$C$17,0))</x:f>
        <x:v>0</x:v>
      </x:c>
      <x:c r="AN3694" s="18" t="n">
        <x:f>SUM(AJ3694:AM3694)</x:f>
        <x:v>2201.5349384418887</x:v>
      </x:c>
      <x:c r="AO3694" s="17" t="n">
        <x:f>IF(N3694=0,1,AN3694/N3694)</x:f>
        <x:v>0.7827679781126715</x:v>
      </x:c>
      <x:c r="AP3694" s="11" t="str">
        <x:f>IF(AO3694&gt;='01 Controls'!$E$16,"PASS","FAIL")</x:f>
        <x:v>FAIL</x:v>
      </x:c>
      <x:c r="AQ3694" s="11" t="str">
        <x:v>UNQUANTIFIED</x:v>
      </x:c>
      <x:c r="AR3694" s="11" t="str">
        <x:v>Position-class planning record; serial item and receiver open</x:v>
      </x:c>
      <x:c r="AS3694" s="26"/>
      <x:c r="AT3694" s="26"/>
    </x:row>
    <x:row r="3695">
      <x:c r="C3695" s="11" t="str">
        <x:v>G1-A-AAG-APL-45</x:v>
      </x:c>
      <x:c r="D3695" s="11" t="str">
        <x:v>G1</x:v>
      </x:c>
      <x:c r="E3695" s="11" t="str">
        <x:v>Allied megacity earthquake</x:v>
      </x:c>
      <x:c r="F3695" s="11" t="str">
        <x:v>A-AAG</x:v>
      </x:c>
      <x:c r="G3695" s="11" t="str">
        <x:v>Austere air-access group</x:v>
      </x:c>
      <x:c r="H3695" s="11" t="str">
        <x:v>APL-45</x:v>
      </x:c>
      <x:c r="I3695" s="19" t="n">
        <x:v>24</x:v>
      </x:c>
      <x:c r="J3695" s="21" t="n">
        <x:v>5</x:v>
      </x:c>
      <x:c r="K3695" s="18" t="n">
        <x:f>'05 Cargo Register'!K111</x:f>
        <x:v>225</x:v>
      </x:c>
      <x:c r="L3695" s="18" t="n">
        <x:f>'05 Cargo Register'!N111</x:f>
        <x:v>59</x:v>
      </x:c>
      <x:c r="M3695" s="18" t="n">
        <x:f>'05 Cargo Register'!O111</x:f>
        <x:v>442.5</x:v>
      </x:c>
      <x:c r="N3695" s="18" t="n">
        <x:f>J3695*K3695</x:f>
        <x:v>1125</x:v>
      </x:c>
      <x:c r="O3695" s="18" t="n">
        <x:f>J3695*L3695</x:f>
        <x:v>295</x:v>
      </x:c>
      <x:c r="P3695" s="18" t="n">
        <x:f>J3695*M3695</x:f>
        <x:v>2212.5</x:v>
      </x:c>
      <x:c r="Q3695" s="22" t="n">
        <x:f>'01 Controls'!$E$30*'02 Cargo Classes'!$M$6</x:f>
        <x:v>0.44999999999999996</x:v>
      </x:c>
      <x:c r="R3695" s="22" t="n">
        <x:f>'01 Controls'!$F$30*'02 Cargo Classes'!$N$6</x:f>
        <x:v>0.34</x:v>
      </x:c>
      <x:c r="S3695" s="22" t="n">
        <x:f>'01 Controls'!$G$30*'02 Cargo Classes'!$O$6</x:f>
        <x:v>0</x:v>
      </x:c>
      <x:c r="T3695" s="22" t="n">
        <x:f>'01 Controls'!$H$30*'02 Cargo Classes'!$P$6</x:f>
        <x:v>0</x:v>
      </x:c>
      <x:c r="U3695" s="22" t="n">
        <x:f>SUM(Q3695:T3695)</x:f>
        <x:v>0.79</x:v>
      </x:c>
      <x:c r="V3695" s="18" t="n">
        <x:f>IF(U3695=0,0,N3695*Q3695/U3695)</x:f>
        <x:v>640.8227848101264</x:v>
      </x:c>
      <x:c r="W3695" s="18" t="n">
        <x:f>IF(U3695=0,0,P3695*Q3695/U3695)</x:f>
        <x:v>1260.284810126582</x:v>
      </x:c>
      <x:c r="X3695" s="18" t="n">
        <x:f>MAX(V3695,W3695*'01 Controls'!$E$12)</x:f>
        <x:v>640.8227848101264</x:v>
      </x:c>
      <x:c r="Y3695" s="18" t="n">
        <x:f>IF(U3695=0,0,N3695*R3695/U3695)</x:f>
        <x:v>484.1772151898734</x:v>
      </x:c>
      <x:c r="Z3695" s="18" t="n">
        <x:f>IF(U3695=0,0,P3695*R3695/U3695)</x:f>
        <x:v>952.2151898734177</x:v>
      </x:c>
      <x:c r="AA3695" s="18" t="n">
        <x:f>MAX(Y3695,Z3695*'01 Controls'!$E$13)</x:f>
        <x:v>484.1772151898734</x:v>
      </x:c>
      <x:c r="AB3695" s="18" t="n">
        <x:f>IF(U3695=0,0,N3695*S3695/U3695)</x:f>
        <x:v>0</x:v>
      </x:c>
      <x:c r="AC3695" s="18" t="n">
        <x:f>IF(U3695=0,0,P3695*S3695/U3695)</x:f>
        <x:v>0</x:v>
      </x:c>
      <x:c r="AD3695" s="18" t="n">
        <x:f>MAX(AB3695,AC3695*'01 Controls'!$E$14)</x:f>
        <x:v>0</x:v>
      </x:c>
      <x:c r="AE3695" s="18" t="n">
        <x:f>IF(U3695=0,0,N3695*T3695/U3695)</x:f>
        <x:v>0</x:v>
      </x:c>
      <x:c r="AF3695" s="18" t="n">
        <x:f>IF(U3695=0,0,P3695*T3695/U3695)</x:f>
        <x:v>0</x:v>
      </x:c>
      <x:c r="AG3695" s="18" t="n">
        <x:f>MAX(AE3695,AF3695*'01 Controls'!$E$15)</x:f>
        <x:v>0</x:v>
      </x:c>
      <x:c r="AH3695" s="18" t="n">
        <x:f>SUM(V3695,Y3695,AB3695,AE3695)</x:f>
        <x:v>1124.9999999999998</x:v>
      </x:c>
      <x:c r="AI3695" s="18" t="n">
        <x:f>N3695-AH3695</x:f>
        <x:v>2.2737367544323206e-13</x:v>
      </x:c>
      <x:c r="AJ3695" s="18" t="n">
        <x:f>V3695*INDEX('07 Mode Capacity'!$P$6:$P$17,MATCH("AIR-"&amp;I3695,'07 Mode Capacity'!$C$6:$C$17,0))</x:f>
        <x:v>130.03195802965527</x:v>
      </x:c>
      <x:c r="AK3695" s="18" t="n">
        <x:f>Y3695*INDEX('07 Mode Capacity'!$P$6:$P$17,MATCH("OCEAN-"&amp;I3695,'07 Mode Capacity'!$C$6:$C$17,0))</x:f>
        <x:v>72.66969781458226</x:v>
      </x:c>
      <x:c r="AL3695" s="18" t="n">
        <x:f>AB3695*INDEX('07 Mode Capacity'!$P$6:$P$17,MATCH("LAND-"&amp;I3695,'07 Mode Capacity'!$C$6:$C$17,0))</x:f>
        <x:v>0</x:v>
      </x:c>
      <x:c r="AM3695" s="18" t="n">
        <x:f>AE3695*INDEX('07 Mode Capacity'!$P$6:$P$17,MATCH("INLAND-"&amp;I3695,'07 Mode Capacity'!$C$6:$C$17,0))</x:f>
        <x:v>0</x:v>
      </x:c>
      <x:c r="AN3695" s="18" t="n">
        <x:f>SUM(AJ3695:AM3695)</x:f>
        <x:v>202.70165584423754</x:v>
      </x:c>
      <x:c r="AO3695" s="17" t="n">
        <x:f>IF(N3695=0,1,AN3695/N3695)</x:f>
        <x:v>0.18017924963932225</x:v>
      </x:c>
      <x:c r="AP3695" s="11" t="str">
        <x:f>IF(AO3695&gt;='01 Controls'!$E$16,"PASS","FAIL")</x:f>
        <x:v>FAIL</x:v>
      </x:c>
      <x:c r="AQ3695" s="11" t="str">
        <x:v>UNQUANTIFIED</x:v>
      </x:c>
      <x:c r="AR3695" s="11" t="str">
        <x:v>Position-class planning record; serial item and receiver open</x:v>
      </x:c>
      <x:c r="AS3695" s="26"/>
      <x:c r="AT3695" s="26"/>
    </x:row>
    <x:row r="3696">
      <x:c r="C3696" s="11" t="str">
        <x:v>G1-A-AAG-ISO-18</x:v>
      </x:c>
      <x:c r="D3696" s="11" t="str">
        <x:v>G1</x:v>
      </x:c>
      <x:c r="E3696" s="11" t="str">
        <x:v>Allied megacity earthquake</x:v>
      </x:c>
      <x:c r="F3696" s="11" t="str">
        <x:v>A-AAG</x:v>
      </x:c>
      <x:c r="G3696" s="11" t="str">
        <x:v>Austere air-access group</x:v>
      </x:c>
      <x:c r="H3696" s="11" t="str">
        <x:v>ISO-18</x:v>
      </x:c>
      <x:c r="I3696" s="19" t="n">
        <x:v>48</x:v>
      </x:c>
      <x:c r="J3696" s="21" t="n">
        <x:v>5</x:v>
      </x:c>
      <x:c r="K3696" s="18" t="n">
        <x:f>'05 Cargo Register'!K112</x:f>
        <x:v>337.5</x:v>
      </x:c>
      <x:c r="L3696" s="18" t="n">
        <x:f>'05 Cargo Register'!N112</x:f>
        <x:v>23</x:v>
      </x:c>
      <x:c r="M3696" s="18" t="n">
        <x:f>'05 Cargo Register'!O112</x:f>
        <x:v>607.2</x:v>
      </x:c>
      <x:c r="N3696" s="18" t="n">
        <x:f>J3696*K3696</x:f>
        <x:v>1687.5</x:v>
      </x:c>
      <x:c r="O3696" s="18" t="n">
        <x:f>J3696*L3696</x:f>
        <x:v>115</x:v>
      </x:c>
      <x:c r="P3696" s="18" t="n">
        <x:f>J3696*M3696</x:f>
        <x:v>3036</x:v>
      </x:c>
      <x:c r="Q3696" s="22" t="n">
        <x:f>'01 Controls'!$E$30*'02 Cargo Classes'!$M$7</x:f>
        <x:v>0.03</x:v>
      </x:c>
      <x:c r="R3696" s="22" t="n">
        <x:f>'01 Controls'!$F$30*'02 Cargo Classes'!$N$7</x:f>
        <x:v>0.85</x:v>
      </x:c>
      <x:c r="S3696" s="22" t="n">
        <x:f>'01 Controls'!$G$30*'02 Cargo Classes'!$O$7</x:f>
        <x:v>0</x:v>
      </x:c>
      <x:c r="T3696" s="22" t="n">
        <x:f>'01 Controls'!$H$30*'02 Cargo Classes'!$P$7</x:f>
        <x:v>0</x:v>
      </x:c>
      <x:c r="U3696" s="22" t="n">
        <x:f>SUM(Q3696:T3696)</x:f>
        <x:v>0.88</x:v>
      </x:c>
      <x:c r="V3696" s="18" t="n">
        <x:f>IF(U3696=0,0,N3696*Q3696/U3696)</x:f>
        <x:v>57.52840909090909</x:v>
      </x:c>
      <x:c r="W3696" s="18" t="n">
        <x:f>IF(U3696=0,0,P3696*Q3696/U3696)</x:f>
        <x:v>103.5</x:v>
      </x:c>
      <x:c r="X3696" s="18" t="n">
        <x:f>MAX(V3696,W3696*'01 Controls'!$E$12)</x:f>
        <x:v>57.52840909090909</x:v>
      </x:c>
      <x:c r="Y3696" s="18" t="n">
        <x:f>IF(U3696=0,0,N3696*R3696/U3696)</x:f>
        <x:v>1629.971590909091</x:v>
      </x:c>
      <x:c r="Z3696" s="18" t="n">
        <x:f>IF(U3696=0,0,P3696*R3696/U3696)</x:f>
        <x:v>2932.5</x:v>
      </x:c>
      <x:c r="AA3696" s="18" t="n">
        <x:f>MAX(Y3696,Z3696*'01 Controls'!$E$13)</x:f>
        <x:v>1629.971590909091</x:v>
      </x:c>
      <x:c r="AB3696" s="18" t="n">
        <x:f>IF(U3696=0,0,N3696*S3696/U3696)</x:f>
        <x:v>0</x:v>
      </x:c>
      <x:c r="AC3696" s="18" t="n">
        <x:f>IF(U3696=0,0,P3696*S3696/U3696)</x:f>
        <x:v>0</x:v>
      </x:c>
      <x:c r="AD3696" s="18" t="n">
        <x:f>MAX(AB3696,AC3696*'01 Controls'!$E$14)</x:f>
        <x:v>0</x:v>
      </x:c>
      <x:c r="AE3696" s="18" t="n">
        <x:f>IF(U3696=0,0,N3696*T3696/U3696)</x:f>
        <x:v>0</x:v>
      </x:c>
      <x:c r="AF3696" s="18" t="n">
        <x:f>IF(U3696=0,0,P3696*T3696/U3696)</x:f>
        <x:v>0</x:v>
      </x:c>
      <x:c r="AG3696" s="18" t="n">
        <x:f>MAX(AE3696,AF3696*'01 Controls'!$E$15)</x:f>
        <x:v>0</x:v>
      </x:c>
      <x:c r="AH3696" s="18" t="n">
        <x:f>SUM(V3696,Y3696,AB3696,AE3696)</x:f>
        <x:v>1687.5</x:v>
      </x:c>
      <x:c r="AI3696" s="18" t="n">
        <x:f>N3696-AH3696</x:f>
        <x:v>0</x:v>
      </x:c>
      <x:c r="AJ3696" s="18" t="n">
        <x:f>V3696*INDEX('07 Mode Capacity'!$P$6:$P$17,MATCH("AIR-"&amp;I3696,'07 Mode Capacity'!$C$6:$C$17,0))</x:f>
        <x:v>16.127264432835727</x:v>
      </x:c>
      <x:c r="AK3696" s="18" t="n">
        <x:f>Y3696*INDEX('07 Mode Capacity'!$P$6:$P$17,MATCH("OCEAN-"&amp;I3696,'07 Mode Capacity'!$C$6:$C$17,0))</x:f>
        <x:v>142.84464698208623</x:v>
      </x:c>
      <x:c r="AL3696" s="18" t="n">
        <x:f>AB3696*INDEX('07 Mode Capacity'!$P$6:$P$17,MATCH("LAND-"&amp;I3696,'07 Mode Capacity'!$C$6:$C$17,0))</x:f>
        <x:v>0</x:v>
      </x:c>
      <x:c r="AM3696" s="18" t="n">
        <x:f>AE3696*INDEX('07 Mode Capacity'!$P$6:$P$17,MATCH("INLAND-"&amp;I3696,'07 Mode Capacity'!$C$6:$C$17,0))</x:f>
        <x:v>0</x:v>
      </x:c>
      <x:c r="AN3696" s="18" t="n">
        <x:f>SUM(AJ3696:AM3696)</x:f>
        <x:v>158.97191141492195</x:v>
      </x:c>
      <x:c r="AO3696" s="17" t="n">
        <x:f>IF(N3696=0,1,AN3696/N3696)</x:f>
        <x:v>0.09420557713476856</x:v>
      </x:c>
      <x:c r="AP3696" s="11" t="str">
        <x:f>IF(AO3696&gt;='01 Controls'!$E$16,"PASS","FAIL")</x:f>
        <x:v>FAIL</x:v>
      </x:c>
      <x:c r="AQ3696" s="11" t="str">
        <x:v>UNQUANTIFIED</x:v>
      </x:c>
      <x:c r="AR3696" s="11" t="str">
        <x:v>Position-class planning record; serial item and receiver open</x:v>
      </x:c>
      <x:c r="AS3696" s="26"/>
      <x:c r="AT3696" s="26"/>
    </x:row>
    <x:row r="3697">
      <x:c r="C3697" s="11" t="str">
        <x:v>G1-A-AAG-COL-12</x:v>
      </x:c>
      <x:c r="D3697" s="11" t="str">
        <x:v>G1</x:v>
      </x:c>
      <x:c r="E3697" s="11" t="str">
        <x:v>Allied megacity earthquake</x:v>
      </x:c>
      <x:c r="F3697" s="11" t="str">
        <x:v>A-AAG</x:v>
      </x:c>
      <x:c r="G3697" s="11" t="str">
        <x:v>Austere air-access group</x:v>
      </x:c>
      <x:c r="H3697" s="11" t="str">
        <x:v>COL-12</x:v>
      </x:c>
      <x:c r="I3697" s="19" t="n">
        <x:v>24</x:v>
      </x:c>
      <x:c r="J3697" s="21" t="n">
        <x:v>5</x:v>
      </x:c>
      <x:c r="K3697" s="18" t="n">
        <x:f>'05 Cargo Register'!K113</x:f>
        <x:v>84.375</x:v>
      </x:c>
      <x:c r="L3697" s="18" t="n">
        <x:f>'05 Cargo Register'!N113</x:f>
        <x:v>9</x:v>
      </x:c>
      <x:c r="M3697" s="18" t="n">
        <x:f>'05 Cargo Register'!O113</x:f>
        <x:v>237.60000000000002</x:v>
      </x:c>
      <x:c r="N3697" s="18" t="n">
        <x:f>J3697*K3697</x:f>
        <x:v>421.875</x:v>
      </x:c>
      <x:c r="O3697" s="18" t="n">
        <x:f>J3697*L3697</x:f>
        <x:v>45</x:v>
      </x:c>
      <x:c r="P3697" s="18" t="n">
        <x:f>J3697*M3697</x:f>
        <x:v>1188</x:v>
      </x:c>
      <x:c r="Q3697" s="22" t="n">
        <x:f>'01 Controls'!$E$30*'02 Cargo Classes'!$M$8</x:f>
        <x:v>0.3</x:v>
      </x:c>
      <x:c r="R3697" s="22" t="n">
        <x:f>'01 Controls'!$F$30*'02 Cargo Classes'!$N$8</x:f>
        <x:v>0.595</x:v>
      </x:c>
      <x:c r="S3697" s="22" t="n">
        <x:f>'01 Controls'!$G$30*'02 Cargo Classes'!$O$8</x:f>
        <x:v>0</x:v>
      </x:c>
      <x:c r="T3697" s="22" t="n">
        <x:f>'01 Controls'!$H$30*'02 Cargo Classes'!$P$8</x:f>
        <x:v>0</x:v>
      </x:c>
      <x:c r="U3697" s="22" t="n">
        <x:f>SUM(Q3697:T3697)</x:f>
        <x:v>0.895</x:v>
      </x:c>
      <x:c r="V3697" s="18" t="n">
        <x:f>IF(U3697=0,0,N3697*Q3697/U3697)</x:f>
        <x:v>141.41061452513966</x:v>
      </x:c>
      <x:c r="W3697" s="18" t="n">
        <x:f>IF(U3697=0,0,P3697*Q3697/U3697)</x:f>
        <x:v>398.2122905027933</x:v>
      </x:c>
      <x:c r="X3697" s="18" t="n">
        <x:f>MAX(V3697,W3697*'01 Controls'!$E$12)</x:f>
        <x:v>141.41061452513966</x:v>
      </x:c>
      <x:c r="Y3697" s="18" t="n">
        <x:f>IF(U3697=0,0,N3697*R3697/U3697)</x:f>
        <x:v>280.4643854748603</x:v>
      </x:c>
      <x:c r="Z3697" s="18" t="n">
        <x:f>IF(U3697=0,0,P3697*R3697/U3697)</x:f>
        <x:v>789.7877094972067</x:v>
      </x:c>
      <x:c r="AA3697" s="18" t="n">
        <x:f>MAX(Y3697,Z3697*'01 Controls'!$E$13)</x:f>
        <x:v>280.4643854748603</x:v>
      </x:c>
      <x:c r="AB3697" s="18" t="n">
        <x:f>IF(U3697=0,0,N3697*S3697/U3697)</x:f>
        <x:v>0</x:v>
      </x:c>
      <x:c r="AC3697" s="18" t="n">
        <x:f>IF(U3697=0,0,P3697*S3697/U3697)</x:f>
        <x:v>0</x:v>
      </x:c>
      <x:c r="AD3697" s="18" t="n">
        <x:f>MAX(AB3697,AC3697*'01 Controls'!$E$14)</x:f>
        <x:v>0</x:v>
      </x:c>
      <x:c r="AE3697" s="18" t="n">
        <x:f>IF(U3697=0,0,N3697*T3697/U3697)</x:f>
        <x:v>0</x:v>
      </x:c>
      <x:c r="AF3697" s="18" t="n">
        <x:f>IF(U3697=0,0,P3697*T3697/U3697)</x:f>
        <x:v>0</x:v>
      </x:c>
      <x:c r="AG3697" s="18" t="n">
        <x:f>MAX(AE3697,AF3697*'01 Controls'!$E$15)</x:f>
        <x:v>0</x:v>
      </x:c>
      <x:c r="AH3697" s="18" t="n">
        <x:f>SUM(V3697,Y3697,AB3697,AE3697)</x:f>
        <x:v>421.875</x:v>
      </x:c>
      <x:c r="AI3697" s="18" t="n">
        <x:f>N3697-AH3697</x:f>
        <x:v>0</x:v>
      </x:c>
      <x:c r="AJ3697" s="18" t="n">
        <x:f>V3697*INDEX('07 Mode Capacity'!$P$6:$P$17,MATCH("AIR-"&amp;I3697,'07 Mode Capacity'!$C$6:$C$17,0))</x:f>
        <x:v>28.694203028890414</x:v>
      </x:c>
      <x:c r="AK3697" s="18" t="n">
        <x:f>Y3697*INDEX('07 Mode Capacity'!$P$6:$P$17,MATCH("OCEAN-"&amp;I3697,'07 Mode Capacity'!$C$6:$C$17,0))</x:f>
        <x:v>42.0946329170363</x:v>
      </x:c>
      <x:c r="AL3697" s="18" t="n">
        <x:f>AB3697*INDEX('07 Mode Capacity'!$P$6:$P$17,MATCH("LAND-"&amp;I3697,'07 Mode Capacity'!$C$6:$C$17,0))</x:f>
        <x:v>0</x:v>
      </x:c>
      <x:c r="AM3697" s="18" t="n">
        <x:f>AE3697*INDEX('07 Mode Capacity'!$P$6:$P$17,MATCH("INLAND-"&amp;I3697,'07 Mode Capacity'!$C$6:$C$17,0))</x:f>
        <x:v>0</x:v>
      </x:c>
      <x:c r="AN3697" s="18" t="n">
        <x:f>SUM(AJ3697:AM3697)</x:f>
        <x:v>70.7888359459267</x:v>
      </x:c>
      <x:c r="AO3697" s="17" t="n">
        <x:f>IF(N3697=0,1,AN3697/N3697)</x:f>
        <x:v>0.16779575927923368</x:v>
      </x:c>
      <x:c r="AP3697" s="11" t="str">
        <x:f>IF(AO3697&gt;='01 Controls'!$E$16,"PASS","FAIL")</x:f>
        <x:v>FAIL</x:v>
      </x:c>
      <x:c r="AQ3697" s="11" t="str">
        <x:v>UNQUANTIFIED</x:v>
      </x:c>
      <x:c r="AR3697" s="11" t="str">
        <x:v>Position-class planning record; serial item and receiver open</x:v>
      </x:c>
      <x:c r="AS3697" s="26"/>
      <x:c r="AT3697" s="26"/>
    </x:row>
    <x:row r="3698">
      <x:c r="C3698" s="11" t="str">
        <x:v>G1-A-AAG-BAT-22</x:v>
      </x:c>
      <x:c r="D3698" s="11" t="str">
        <x:v>G1</x:v>
      </x:c>
      <x:c r="E3698" s="11" t="str">
        <x:v>Allied megacity earthquake</x:v>
      </x:c>
      <x:c r="F3698" s="11" t="str">
        <x:v>A-AAG</x:v>
      </x:c>
      <x:c r="G3698" s="11" t="str">
        <x:v>Austere air-access group</x:v>
      </x:c>
      <x:c r="H3698" s="11" t="str">
        <x:v>BAT-22</x:v>
      </x:c>
      <x:c r="I3698" s="19" t="n">
        <x:v>48</x:v>
      </x:c>
      <x:c r="J3698" s="21" t="n">
        <x:v>5</x:v>
      </x:c>
      <x:c r="K3698" s="18" t="n">
        <x:f>'05 Cargo Register'!K114</x:f>
        <x:v>225</x:v>
      </x:c>
      <x:c r="L3698" s="18" t="n">
        <x:f>'05 Cargo Register'!N114</x:f>
        <x:v>13</x:v>
      </x:c>
      <x:c r="M3698" s="18" t="n">
        <x:f>'05 Cargo Register'!O114</x:f>
        <x:v>343.20000000000005</x:v>
      </x:c>
      <x:c r="N3698" s="18" t="n">
        <x:f>J3698*K3698</x:f>
        <x:v>1125</x:v>
      </x:c>
      <x:c r="O3698" s="18" t="n">
        <x:f>J3698*L3698</x:f>
        <x:v>65</x:v>
      </x:c>
      <x:c r="P3698" s="18" t="n">
        <x:f>J3698*M3698</x:f>
        <x:v>1716.0000000000002</x:v>
      </x:c>
      <x:c r="Q3698" s="22" t="n">
        <x:f>'01 Controls'!$E$30*'02 Cargo Classes'!$M$9</x:f>
        <x:v>0</x:v>
      </x:c>
      <x:c r="R3698" s="22" t="n">
        <x:f>'01 Controls'!$F$30*'02 Cargo Classes'!$N$9</x:f>
        <x:v>0.85</x:v>
      </x:c>
      <x:c r="S3698" s="22" t="n">
        <x:f>'01 Controls'!$G$30*'02 Cargo Classes'!$O$9</x:f>
        <x:v>0</x:v>
      </x:c>
      <x:c r="T3698" s="22" t="n">
        <x:f>'01 Controls'!$H$30*'02 Cargo Classes'!$P$9</x:f>
        <x:v>0</x:v>
      </x:c>
      <x:c r="U3698" s="22" t="n">
        <x:f>SUM(Q3698:T3698)</x:f>
        <x:v>0.85</x:v>
      </x:c>
      <x:c r="V3698" s="18" t="n">
        <x:f>IF(U3698=0,0,N3698*Q3698/U3698)</x:f>
        <x:v>0</x:v>
      </x:c>
      <x:c r="W3698" s="18" t="n">
        <x:f>IF(U3698=0,0,P3698*Q3698/U3698)</x:f>
        <x:v>0</x:v>
      </x:c>
      <x:c r="X3698" s="18" t="n">
        <x:f>MAX(V3698,W3698*'01 Controls'!$E$12)</x:f>
        <x:v>0</x:v>
      </x:c>
      <x:c r="Y3698" s="18" t="n">
        <x:f>IF(U3698=0,0,N3698*R3698/U3698)</x:f>
        <x:v>1125</x:v>
      </x:c>
      <x:c r="Z3698" s="18" t="n">
        <x:f>IF(U3698=0,0,P3698*R3698/U3698)</x:f>
        <x:v>1716.0000000000002</x:v>
      </x:c>
      <x:c r="AA3698" s="18" t="n">
        <x:f>MAX(Y3698,Z3698*'01 Controls'!$E$13)</x:f>
        <x:v>1125</x:v>
      </x:c>
      <x:c r="AB3698" s="18" t="n">
        <x:f>IF(U3698=0,0,N3698*S3698/U3698)</x:f>
        <x:v>0</x:v>
      </x:c>
      <x:c r="AC3698" s="18" t="n">
        <x:f>IF(U3698=0,0,P3698*S3698/U3698)</x:f>
        <x:v>0</x:v>
      </x:c>
      <x:c r="AD3698" s="18" t="n">
        <x:f>MAX(AB3698,AC3698*'01 Controls'!$E$14)</x:f>
        <x:v>0</x:v>
      </x:c>
      <x:c r="AE3698" s="18" t="n">
        <x:f>IF(U3698=0,0,N3698*T3698/U3698)</x:f>
        <x:v>0</x:v>
      </x:c>
      <x:c r="AF3698" s="18" t="n">
        <x:f>IF(U3698=0,0,P3698*T3698/U3698)</x:f>
        <x:v>0</x:v>
      </x:c>
      <x:c r="AG3698" s="18" t="n">
        <x:f>MAX(AE3698,AF3698*'01 Controls'!$E$15)</x:f>
        <x:v>0</x:v>
      </x:c>
      <x:c r="AH3698" s="18" t="n">
        <x:f>SUM(V3698,Y3698,AB3698,AE3698)</x:f>
        <x:v>1125</x:v>
      </x:c>
      <x:c r="AI3698" s="18" t="n">
        <x:f>N3698-AH3698</x:f>
        <x:v>0</x:v>
      </x:c>
      <x:c r="AJ3698" s="18" t="n">
        <x:f>V3698*INDEX('07 Mode Capacity'!$P$6:$P$17,MATCH("AIR-"&amp;I3698,'07 Mode Capacity'!$C$6:$C$17,0))</x:f>
        <x:v>0</x:v>
      </x:c>
      <x:c r="AK3698" s="18" t="n">
        <x:f>Y3698*INDEX('07 Mode Capacity'!$P$6:$P$17,MATCH("OCEAN-"&amp;I3698,'07 Mode Capacity'!$C$6:$C$17,0))</x:f>
        <x:v>98.59081517194971</x:v>
      </x:c>
      <x:c r="AL3698" s="18" t="n">
        <x:f>AB3698*INDEX('07 Mode Capacity'!$P$6:$P$17,MATCH("LAND-"&amp;I3698,'07 Mode Capacity'!$C$6:$C$17,0))</x:f>
        <x:v>0</x:v>
      </x:c>
      <x:c r="AM3698" s="18" t="n">
        <x:f>AE3698*INDEX('07 Mode Capacity'!$P$6:$P$17,MATCH("INLAND-"&amp;I3698,'07 Mode Capacity'!$C$6:$C$17,0))</x:f>
        <x:v>0</x:v>
      </x:c>
      <x:c r="AN3698" s="18" t="n">
        <x:f>SUM(AJ3698:AM3698)</x:f>
        <x:v>98.59081517194971</x:v>
      </x:c>
      <x:c r="AO3698" s="17" t="n">
        <x:f>IF(N3698=0,1,AN3698/N3698)</x:f>
        <x:v>0.08763628015284419</x:v>
      </x:c>
      <x:c r="AP3698" s="11" t="str">
        <x:f>IF(AO3698&gt;='01 Controls'!$E$16,"PASS","FAIL")</x:f>
        <x:v>FAIL</x:v>
      </x:c>
      <x:c r="AQ3698" s="11" t="str">
        <x:v>UNQUANTIFIED</x:v>
      </x:c>
      <x:c r="AR3698" s="11" t="str">
        <x:v>Position-class planning record; serial item and receiver open</x:v>
      </x:c>
      <x:c r="AS3698" s="26"/>
      <x:c r="AT3698" s="26"/>
    </x:row>
    <x:row r="3699">
      <x:c r="C3699" s="11" t="str">
        <x:v>G1-A-AAG-TNK-20</x:v>
      </x:c>
      <x:c r="D3699" s="11" t="str">
        <x:v>G1</x:v>
      </x:c>
      <x:c r="E3699" s="11" t="str">
        <x:v>Allied megacity earthquake</x:v>
      </x:c>
      <x:c r="F3699" s="11" t="str">
        <x:v>A-AAG</x:v>
      </x:c>
      <x:c r="G3699" s="11" t="str">
        <x:v>Austere air-access group</x:v>
      </x:c>
      <x:c r="H3699" s="11" t="str">
        <x:v>TNK-20</x:v>
      </x:c>
      <x:c r="I3699" s="19" t="n">
        <x:v>48</x:v>
      </x:c>
      <x:c r="J3699" s="21" t="n">
        <x:v>5</x:v>
      </x:c>
      <x:c r="K3699" s="18" t="n">
        <x:f>'05 Cargo Register'!K115</x:f>
        <x:v>281.25</x:v>
      </x:c>
      <x:c r="L3699" s="18" t="n">
        <x:f>'05 Cargo Register'!N115</x:f>
        <x:v>17</x:v>
      </x:c>
      <x:c r="M3699" s="18" t="n">
        <x:f>'05 Cargo Register'!O115</x:f>
        <x:v>361.25</x:v>
      </x:c>
      <x:c r="N3699" s="18" t="n">
        <x:f>J3699*K3699</x:f>
        <x:v>1406.25</x:v>
      </x:c>
      <x:c r="O3699" s="18" t="n">
        <x:f>J3699*L3699</x:f>
        <x:v>85</x:v>
      </x:c>
      <x:c r="P3699" s="18" t="n">
        <x:f>J3699*M3699</x:f>
        <x:v>1806.25</x:v>
      </x:c>
      <x:c r="Q3699" s="22" t="n">
        <x:f>'01 Controls'!$E$30*'02 Cargo Classes'!$M$10</x:f>
        <x:v>0</x:v>
      </x:c>
      <x:c r="R3699" s="22" t="n">
        <x:f>'01 Controls'!$F$30*'02 Cargo Classes'!$N$10</x:f>
        <x:v>1.02</x:v>
      </x:c>
      <x:c r="S3699" s="22" t="n">
        <x:f>'01 Controls'!$G$30*'02 Cargo Classes'!$O$10</x:f>
        <x:v>0</x:v>
      </x:c>
      <x:c r="T3699" s="22" t="n">
        <x:f>'01 Controls'!$H$30*'02 Cargo Classes'!$P$10</x:f>
        <x:v>0</x:v>
      </x:c>
      <x:c r="U3699" s="22" t="n">
        <x:f>SUM(Q3699:T3699)</x:f>
        <x:v>1.02</x:v>
      </x:c>
      <x:c r="V3699" s="18" t="n">
        <x:f>IF(U3699=0,0,N3699*Q3699/U3699)</x:f>
        <x:v>0</x:v>
      </x:c>
      <x:c r="W3699" s="18" t="n">
        <x:f>IF(U3699=0,0,P3699*Q3699/U3699)</x:f>
        <x:v>0</x:v>
      </x:c>
      <x:c r="X3699" s="18" t="n">
        <x:f>MAX(V3699,W3699*'01 Controls'!$E$12)</x:f>
        <x:v>0</x:v>
      </x:c>
      <x:c r="Y3699" s="18" t="n">
        <x:f>IF(U3699=0,0,N3699*R3699/U3699)</x:f>
        <x:v>1406.25</x:v>
      </x:c>
      <x:c r="Z3699" s="18" t="n">
        <x:f>IF(U3699=0,0,P3699*R3699/U3699)</x:f>
        <x:v>1806.25</x:v>
      </x:c>
      <x:c r="AA3699" s="18" t="n">
        <x:f>MAX(Y3699,Z3699*'01 Controls'!$E$13)</x:f>
        <x:v>1406.25</x:v>
      </x:c>
      <x:c r="AB3699" s="18" t="n">
        <x:f>IF(U3699=0,0,N3699*S3699/U3699)</x:f>
        <x:v>0</x:v>
      </x:c>
      <x:c r="AC3699" s="18" t="n">
        <x:f>IF(U3699=0,0,P3699*S3699/U3699)</x:f>
        <x:v>0</x:v>
      </x:c>
      <x:c r="AD3699" s="18" t="n">
        <x:f>MAX(AB3699,AC3699*'01 Controls'!$E$14)</x:f>
        <x:v>0</x:v>
      </x:c>
      <x:c r="AE3699" s="18" t="n">
        <x:f>IF(U3699=0,0,N3699*T3699/U3699)</x:f>
        <x:v>0</x:v>
      </x:c>
      <x:c r="AF3699" s="18" t="n">
        <x:f>IF(U3699=0,0,P3699*T3699/U3699)</x:f>
        <x:v>0</x:v>
      </x:c>
      <x:c r="AG3699" s="18" t="n">
        <x:f>MAX(AE3699,AF3699*'01 Controls'!$E$15)</x:f>
        <x:v>0</x:v>
      </x:c>
      <x:c r="AH3699" s="18" t="n">
        <x:f>SUM(V3699,Y3699,AB3699,AE3699)</x:f>
        <x:v>1406.25</x:v>
      </x:c>
      <x:c r="AI3699" s="18" t="n">
        <x:f>N3699-AH3699</x:f>
        <x:v>0</x:v>
      </x:c>
      <x:c r="AJ3699" s="18" t="n">
        <x:f>V3699*INDEX('07 Mode Capacity'!$P$6:$P$17,MATCH("AIR-"&amp;I3699,'07 Mode Capacity'!$C$6:$C$17,0))</x:f>
        <x:v>0</x:v>
      </x:c>
      <x:c r="AK3699" s="18" t="n">
        <x:f>Y3699*INDEX('07 Mode Capacity'!$P$6:$P$17,MATCH("OCEAN-"&amp;I3699,'07 Mode Capacity'!$C$6:$C$17,0))</x:f>
        <x:v>123.23851896493714</x:v>
      </x:c>
      <x:c r="AL3699" s="18" t="n">
        <x:f>AB3699*INDEX('07 Mode Capacity'!$P$6:$P$17,MATCH("LAND-"&amp;I3699,'07 Mode Capacity'!$C$6:$C$17,0))</x:f>
        <x:v>0</x:v>
      </x:c>
      <x:c r="AM3699" s="18" t="n">
        <x:f>AE3699*INDEX('07 Mode Capacity'!$P$6:$P$17,MATCH("INLAND-"&amp;I3699,'07 Mode Capacity'!$C$6:$C$17,0))</x:f>
        <x:v>0</x:v>
      </x:c>
      <x:c r="AN3699" s="18" t="n">
        <x:f>SUM(AJ3699:AM3699)</x:f>
        <x:v>123.23851896493714</x:v>
      </x:c>
      <x:c r="AO3699" s="17" t="n">
        <x:f>IF(N3699=0,1,AN3699/N3699)</x:f>
        <x:v>0.08763628015284419</x:v>
      </x:c>
      <x:c r="AP3699" s="11" t="str">
        <x:f>IF(AO3699&gt;='01 Controls'!$E$16,"PASS","FAIL")</x:f>
        <x:v>FAIL</x:v>
      </x:c>
      <x:c r="AQ3699" s="11" t="str">
        <x:v>UNQUANTIFIED</x:v>
      </x:c>
      <x:c r="AR3699" s="11" t="str">
        <x:v>Position-class planning record; serial item and receiver open</x:v>
      </x:c>
      <x:c r="AS3699" s="26"/>
      <x:c r="AT3699" s="26"/>
    </x:row>
    <x:row r="3700">
      <x:c r="C3700" s="11" t="str">
        <x:v>G1-A-AAG-FLR-24</x:v>
      </x:c>
      <x:c r="D3700" s="11" t="str">
        <x:v>G1</x:v>
      </x:c>
      <x:c r="E3700" s="11" t="str">
        <x:v>Allied megacity earthquake</x:v>
      </x:c>
      <x:c r="F3700" s="11" t="str">
        <x:v>A-AAG</x:v>
      </x:c>
      <x:c r="G3700" s="11" t="str">
        <x:v>Austere air-access group</x:v>
      </x:c>
      <x:c r="H3700" s="11" t="str">
        <x:v>FLR-24</x:v>
      </x:c>
      <x:c r="I3700" s="19" t="n">
        <x:v>48</x:v>
      </x:c>
      <x:c r="J3700" s="21" t="n">
        <x:v>5</x:v>
      </x:c>
      <x:c r="K3700" s="18" t="n">
        <x:f>'05 Cargo Register'!K116</x:f>
        <x:v>421.875</x:v>
      </x:c>
      <x:c r="L3700" s="18" t="n">
        <x:f>'05 Cargo Register'!N116</x:f>
        <x:v>21</x:v>
      </x:c>
      <x:c r="M3700" s="18" t="n">
        <x:f>'05 Cargo Register'!O116</x:f>
        <x:v>672</x:v>
      </x:c>
      <x:c r="N3700" s="18" t="n">
        <x:f>J3700*K3700</x:f>
        <x:v>2109.375</x:v>
      </x:c>
      <x:c r="O3700" s="18" t="n">
        <x:f>J3700*L3700</x:f>
        <x:v>105</x:v>
      </x:c>
      <x:c r="P3700" s="18" t="n">
        <x:f>J3700*M3700</x:f>
        <x:v>3360</x:v>
      </x:c>
      <x:c r="Q3700" s="22" t="n">
        <x:f>'01 Controls'!$E$30*'02 Cargo Classes'!$M$11</x:f>
        <x:v>0</x:v>
      </x:c>
      <x:c r="R3700" s="22" t="n">
        <x:f>'01 Controls'!$F$30*'02 Cargo Classes'!$N$11</x:f>
        <x:v>1.02</x:v>
      </x:c>
      <x:c r="S3700" s="22" t="n">
        <x:f>'01 Controls'!$G$30*'02 Cargo Classes'!$O$11</x:f>
        <x:v>0</x:v>
      </x:c>
      <x:c r="T3700" s="22" t="n">
        <x:f>'01 Controls'!$H$30*'02 Cargo Classes'!$P$11</x:f>
        <x:v>0</x:v>
      </x:c>
      <x:c r="U3700" s="22" t="n">
        <x:f>SUM(Q3700:T3700)</x:f>
        <x:v>1.02</x:v>
      </x:c>
      <x:c r="V3700" s="18" t="n">
        <x:f>IF(U3700=0,0,N3700*Q3700/U3700)</x:f>
        <x:v>0</x:v>
      </x:c>
      <x:c r="W3700" s="18" t="n">
        <x:f>IF(U3700=0,0,P3700*Q3700/U3700)</x:f>
        <x:v>0</x:v>
      </x:c>
      <x:c r="X3700" s="18" t="n">
        <x:f>MAX(V3700,W3700*'01 Controls'!$E$12)</x:f>
        <x:v>0</x:v>
      </x:c>
      <x:c r="Y3700" s="18" t="n">
        <x:f>IF(U3700=0,0,N3700*R3700/U3700)</x:f>
        <x:v>2109.375</x:v>
      </x:c>
      <x:c r="Z3700" s="18" t="n">
        <x:f>IF(U3700=0,0,P3700*R3700/U3700)</x:f>
        <x:v>3360</x:v>
      </x:c>
      <x:c r="AA3700" s="18" t="n">
        <x:f>MAX(Y3700,Z3700*'01 Controls'!$E$13)</x:f>
        <x:v>2109.375</x:v>
      </x:c>
      <x:c r="AB3700" s="18" t="n">
        <x:f>IF(U3700=0,0,N3700*S3700/U3700)</x:f>
        <x:v>0</x:v>
      </x:c>
      <x:c r="AC3700" s="18" t="n">
        <x:f>IF(U3700=0,0,P3700*S3700/U3700)</x:f>
        <x:v>0</x:v>
      </x:c>
      <x:c r="AD3700" s="18" t="n">
        <x:f>MAX(AB3700,AC3700*'01 Controls'!$E$14)</x:f>
        <x:v>0</x:v>
      </x:c>
      <x:c r="AE3700" s="18" t="n">
        <x:f>IF(U3700=0,0,N3700*T3700/U3700)</x:f>
        <x:v>0</x:v>
      </x:c>
      <x:c r="AF3700" s="18" t="n">
        <x:f>IF(U3700=0,0,P3700*T3700/U3700)</x:f>
        <x:v>0</x:v>
      </x:c>
      <x:c r="AG3700" s="18" t="n">
        <x:f>MAX(AE3700,AF3700*'01 Controls'!$E$15)</x:f>
        <x:v>0</x:v>
      </x:c>
      <x:c r="AH3700" s="18" t="n">
        <x:f>SUM(V3700,Y3700,AB3700,AE3700)</x:f>
        <x:v>2109.375</x:v>
      </x:c>
      <x:c r="AI3700" s="18" t="n">
        <x:f>N3700-AH3700</x:f>
        <x:v>0</x:v>
      </x:c>
      <x:c r="AJ3700" s="18" t="n">
        <x:f>V3700*INDEX('07 Mode Capacity'!$P$6:$P$17,MATCH("AIR-"&amp;I3700,'07 Mode Capacity'!$C$6:$C$17,0))</x:f>
        <x:v>0</x:v>
      </x:c>
      <x:c r="AK3700" s="18" t="n">
        <x:f>Y3700*INDEX('07 Mode Capacity'!$P$6:$P$17,MATCH("OCEAN-"&amp;I3700,'07 Mode Capacity'!$C$6:$C$17,0))</x:f>
        <x:v>184.8577784474057</x:v>
      </x:c>
      <x:c r="AL3700" s="18" t="n">
        <x:f>AB3700*INDEX('07 Mode Capacity'!$P$6:$P$17,MATCH("LAND-"&amp;I3700,'07 Mode Capacity'!$C$6:$C$17,0))</x:f>
        <x:v>0</x:v>
      </x:c>
      <x:c r="AM3700" s="18" t="n">
        <x:f>AE3700*INDEX('07 Mode Capacity'!$P$6:$P$17,MATCH("INLAND-"&amp;I3700,'07 Mode Capacity'!$C$6:$C$17,0))</x:f>
        <x:v>0</x:v>
      </x:c>
      <x:c r="AN3700" s="18" t="n">
        <x:f>SUM(AJ3700:AM3700)</x:f>
        <x:v>184.8577784474057</x:v>
      </x:c>
      <x:c r="AO3700" s="17" t="n">
        <x:f>IF(N3700=0,1,AN3700/N3700)</x:f>
        <x:v>0.08763628015284419</x:v>
      </x:c>
      <x:c r="AP3700" s="11" t="str">
        <x:f>IF(AO3700&gt;='01 Controls'!$E$16,"PASS","FAIL")</x:f>
        <x:v>FAIL</x:v>
      </x:c>
      <x:c r="AQ3700" s="11" t="str">
        <x:v>UNQUANTIFIED</x:v>
      </x:c>
      <x:c r="AR3700" s="11" t="str">
        <x:v>Position-class planning record; serial item and receiver open</x:v>
      </x:c>
      <x:c r="AS3700" s="26"/>
      <x:c r="AT3700" s="26"/>
    </x:row>
    <x:row r="3701">
      <x:c r="C3701" s="11" t="str">
        <x:v>G1-A-AAG-ROL-30</x:v>
      </x:c>
      <x:c r="D3701" s="11" t="str">
        <x:v>G1</x:v>
      </x:c>
      <x:c r="E3701" s="11" t="str">
        <x:v>Allied megacity earthquake</x:v>
      </x:c>
      <x:c r="F3701" s="11" t="str">
        <x:v>A-AAG</x:v>
      </x:c>
      <x:c r="G3701" s="11" t="str">
        <x:v>Austere air-access group</x:v>
      </x:c>
      <x:c r="H3701" s="11" t="str">
        <x:v>ROL-30</x:v>
      </x:c>
      <x:c r="I3701" s="19" t="n">
        <x:v>48</x:v>
      </x:c>
      <x:c r="J3701" s="21" t="n">
        <x:v>5</x:v>
      </x:c>
      <x:c r="K3701" s="18" t="n">
        <x:f>'05 Cargo Register'!K117</x:f>
        <x:v>506.25</x:v>
      </x:c>
      <x:c r="L3701" s="18" t="n">
        <x:f>'05 Cargo Register'!N117</x:f>
        <x:v>22</x:v>
      </x:c>
      <x:c r="M3701" s="18" t="n">
        <x:f>'05 Cargo Register'!O117</x:f>
        <x:v>1402.5</x:v>
      </x:c>
      <x:c r="N3701" s="18" t="n">
        <x:f>J3701*K3701</x:f>
        <x:v>2531.25</x:v>
      </x:c>
      <x:c r="O3701" s="18" t="n">
        <x:f>J3701*L3701</x:f>
        <x:v>110</x:v>
      </x:c>
      <x:c r="P3701" s="18" t="n">
        <x:f>J3701*M3701</x:f>
        <x:v>7012.5</x:v>
      </x:c>
      <x:c r="Q3701" s="22" t="n">
        <x:f>'01 Controls'!$E$30*'02 Cargo Classes'!$M$12</x:f>
        <x:v>0</x:v>
      </x:c>
      <x:c r="R3701" s="22" t="n">
        <x:f>'01 Controls'!$F$30*'02 Cargo Classes'!$N$12</x:f>
        <x:v>0.85</x:v>
      </x:c>
      <x:c r="S3701" s="22" t="n">
        <x:f>'01 Controls'!$G$30*'02 Cargo Classes'!$O$12</x:f>
        <x:v>0</x:v>
      </x:c>
      <x:c r="T3701" s="22" t="n">
        <x:f>'01 Controls'!$H$30*'02 Cargo Classes'!$P$12</x:f>
        <x:v>0</x:v>
      </x:c>
      <x:c r="U3701" s="22" t="n">
        <x:f>SUM(Q3701:T3701)</x:f>
        <x:v>0.85</x:v>
      </x:c>
      <x:c r="V3701" s="18" t="n">
        <x:f>IF(U3701=0,0,N3701*Q3701/U3701)</x:f>
        <x:v>0</x:v>
      </x:c>
      <x:c r="W3701" s="18" t="n">
        <x:f>IF(U3701=0,0,P3701*Q3701/U3701)</x:f>
        <x:v>0</x:v>
      </x:c>
      <x:c r="X3701" s="18" t="n">
        <x:f>MAX(V3701,W3701*'01 Controls'!$E$12)</x:f>
        <x:v>0</x:v>
      </x:c>
      <x:c r="Y3701" s="18" t="n">
        <x:f>IF(U3701=0,0,N3701*R3701/U3701)</x:f>
        <x:v>2531.25</x:v>
      </x:c>
      <x:c r="Z3701" s="18" t="n">
        <x:f>IF(U3701=0,0,P3701*R3701/U3701)</x:f>
        <x:v>7012.5</x:v>
      </x:c>
      <x:c r="AA3701" s="18" t="n">
        <x:f>MAX(Y3701,Z3701*'01 Controls'!$E$13)</x:f>
        <x:v>2531.25</x:v>
      </x:c>
      <x:c r="AB3701" s="18" t="n">
        <x:f>IF(U3701=0,0,N3701*S3701/U3701)</x:f>
        <x:v>0</x:v>
      </x:c>
      <x:c r="AC3701" s="18" t="n">
        <x:f>IF(U3701=0,0,P3701*S3701/U3701)</x:f>
        <x:v>0</x:v>
      </x:c>
      <x:c r="AD3701" s="18" t="n">
        <x:f>MAX(AB3701,AC3701*'01 Controls'!$E$14)</x:f>
        <x:v>0</x:v>
      </x:c>
      <x:c r="AE3701" s="18" t="n">
        <x:f>IF(U3701=0,0,N3701*T3701/U3701)</x:f>
        <x:v>0</x:v>
      </x:c>
      <x:c r="AF3701" s="18" t="n">
        <x:f>IF(U3701=0,0,P3701*T3701/U3701)</x:f>
        <x:v>0</x:v>
      </x:c>
      <x:c r="AG3701" s="18" t="n">
        <x:f>MAX(AE3701,AF3701*'01 Controls'!$E$15)</x:f>
        <x:v>0</x:v>
      </x:c>
      <x:c r="AH3701" s="18" t="n">
        <x:f>SUM(V3701,Y3701,AB3701,AE3701)</x:f>
        <x:v>2531.25</x:v>
      </x:c>
      <x:c r="AI3701" s="18" t="n">
        <x:f>N3701-AH3701</x:f>
        <x:v>0</x:v>
      </x:c>
      <x:c r="AJ3701" s="18" t="n">
        <x:f>V3701*INDEX('07 Mode Capacity'!$P$6:$P$17,MATCH("AIR-"&amp;I3701,'07 Mode Capacity'!$C$6:$C$17,0))</x:f>
        <x:v>0</x:v>
      </x:c>
      <x:c r="AK3701" s="18" t="n">
        <x:f>Y3701*INDEX('07 Mode Capacity'!$P$6:$P$17,MATCH("OCEAN-"&amp;I3701,'07 Mode Capacity'!$C$6:$C$17,0))</x:f>
        <x:v>221.82933413688687</x:v>
      </x:c>
      <x:c r="AL3701" s="18" t="n">
        <x:f>AB3701*INDEX('07 Mode Capacity'!$P$6:$P$17,MATCH("LAND-"&amp;I3701,'07 Mode Capacity'!$C$6:$C$17,0))</x:f>
        <x:v>0</x:v>
      </x:c>
      <x:c r="AM3701" s="18" t="n">
        <x:f>AE3701*INDEX('07 Mode Capacity'!$P$6:$P$17,MATCH("INLAND-"&amp;I3701,'07 Mode Capacity'!$C$6:$C$17,0))</x:f>
        <x:v>0</x:v>
      </x:c>
      <x:c r="AN3701" s="18" t="n">
        <x:f>SUM(AJ3701:AM3701)</x:f>
        <x:v>221.82933413688687</x:v>
      </x:c>
      <x:c r="AO3701" s="17" t="n">
        <x:f>IF(N3701=0,1,AN3701/N3701)</x:f>
        <x:v>0.08763628015284419</x:v>
      </x:c>
      <x:c r="AP3701" s="11" t="str">
        <x:f>IF(AO3701&gt;='01 Controls'!$E$16,"PASS","FAIL")</x:f>
        <x:v>FAIL</x:v>
      </x:c>
      <x:c r="AQ3701" s="11" t="str">
        <x:v>UNQUANTIFIED</x:v>
      </x:c>
      <x:c r="AR3701" s="11" t="str">
        <x:v>Position-class planning record; serial item and receiver open</x:v>
      </x:c>
      <x:c r="AS3701" s="26"/>
      <x:c r="AT3701" s="26"/>
    </x:row>
    <x:row r="3702">
      <x:c r="C3702" s="11" t="str">
        <x:v>G1-A-AAG-LIN-18</x:v>
      </x:c>
      <x:c r="D3702" s="11" t="str">
        <x:v>G1</x:v>
      </x:c>
      <x:c r="E3702" s="11" t="str">
        <x:v>Allied megacity earthquake</x:v>
      </x:c>
      <x:c r="F3702" s="11" t="str">
        <x:v>A-AAG</x:v>
      </x:c>
      <x:c r="G3702" s="11" t="str">
        <x:v>Austere air-access group</x:v>
      </x:c>
      <x:c r="H3702" s="11" t="str">
        <x:v>LIN-18</x:v>
      </x:c>
      <x:c r="I3702" s="19" t="n">
        <x:v>72</x:v>
      </x:c>
      <x:c r="J3702" s="21" t="n">
        <x:v>5</x:v>
      </x:c>
      <x:c r="K3702" s="18" t="n">
        <x:f>'05 Cargo Register'!K118</x:f>
        <x:v>112.5</x:v>
      </x:c>
      <x:c r="L3702" s="18" t="n">
        <x:f>'05 Cargo Register'!N118</x:f>
        <x:v>8</x:v>
      </x:c>
      <x:c r="M3702" s="18" t="n">
        <x:f>'05 Cargo Register'!O118</x:f>
        <x:v>352</x:v>
      </x:c>
      <x:c r="N3702" s="18" t="n">
        <x:f>J3702*K3702</x:f>
        <x:v>562.5</x:v>
      </x:c>
      <x:c r="O3702" s="18" t="n">
        <x:f>J3702*L3702</x:f>
        <x:v>40</x:v>
      </x:c>
      <x:c r="P3702" s="18" t="n">
        <x:f>J3702*M3702</x:f>
        <x:v>1760</x:v>
      </x:c>
      <x:c r="Q3702" s="22" t="n">
        <x:f>'01 Controls'!$E$30*'02 Cargo Classes'!$M$13</x:f>
        <x:v>0</x:v>
      </x:c>
      <x:c r="R3702" s="22" t="n">
        <x:f>'01 Controls'!$F$30*'02 Cargo Classes'!$N$13</x:f>
        <x:v>1.02</x:v>
      </x:c>
      <x:c r="S3702" s="22" t="n">
        <x:f>'01 Controls'!$G$30*'02 Cargo Classes'!$O$13</x:f>
        <x:v>0</x:v>
      </x:c>
      <x:c r="T3702" s="22" t="n">
        <x:f>'01 Controls'!$H$30*'02 Cargo Classes'!$P$13</x:f>
        <x:v>0</x:v>
      </x:c>
      <x:c r="U3702" s="22" t="n">
        <x:f>SUM(Q3702:T3702)</x:f>
        <x:v>1.02</x:v>
      </x:c>
      <x:c r="V3702" s="18" t="n">
        <x:f>IF(U3702=0,0,N3702*Q3702/U3702)</x:f>
        <x:v>0</x:v>
      </x:c>
      <x:c r="W3702" s="18" t="n">
        <x:f>IF(U3702=0,0,P3702*Q3702/U3702)</x:f>
        <x:v>0</x:v>
      </x:c>
      <x:c r="X3702" s="18" t="n">
        <x:f>MAX(V3702,W3702*'01 Controls'!$E$12)</x:f>
        <x:v>0</x:v>
      </x:c>
      <x:c r="Y3702" s="18" t="n">
        <x:f>IF(U3702=0,0,N3702*R3702/U3702)</x:f>
        <x:v>562.5</x:v>
      </x:c>
      <x:c r="Z3702" s="18" t="n">
        <x:f>IF(U3702=0,0,P3702*R3702/U3702)</x:f>
        <x:v>1760</x:v>
      </x:c>
      <x:c r="AA3702" s="18" t="n">
        <x:f>MAX(Y3702,Z3702*'01 Controls'!$E$13)</x:f>
        <x:v>562.5</x:v>
      </x:c>
      <x:c r="AB3702" s="18" t="n">
        <x:f>IF(U3702=0,0,N3702*S3702/U3702)</x:f>
        <x:v>0</x:v>
      </x:c>
      <x:c r="AC3702" s="18" t="n">
        <x:f>IF(U3702=0,0,P3702*S3702/U3702)</x:f>
        <x:v>0</x:v>
      </x:c>
      <x:c r="AD3702" s="18" t="n">
        <x:f>MAX(AB3702,AC3702*'01 Controls'!$E$14)</x:f>
        <x:v>0</x:v>
      </x:c>
      <x:c r="AE3702" s="18" t="n">
        <x:f>IF(U3702=0,0,N3702*T3702/U3702)</x:f>
        <x:v>0</x:v>
      </x:c>
      <x:c r="AF3702" s="18" t="n">
        <x:f>IF(U3702=0,0,P3702*T3702/U3702)</x:f>
        <x:v>0</x:v>
      </x:c>
      <x:c r="AG3702" s="18" t="n">
        <x:f>MAX(AE3702,AF3702*'01 Controls'!$E$15)</x:f>
        <x:v>0</x:v>
      </x:c>
      <x:c r="AH3702" s="18" t="n">
        <x:f>SUM(V3702,Y3702,AB3702,AE3702)</x:f>
        <x:v>562.5</x:v>
      </x:c>
      <x:c r="AI3702" s="18" t="n">
        <x:f>N3702-AH3702</x:f>
        <x:v>0</x:v>
      </x:c>
      <x:c r="AJ3702" s="18" t="n">
        <x:f>V3702*INDEX('07 Mode Capacity'!$P$6:$P$17,MATCH("AIR-"&amp;I3702,'07 Mode Capacity'!$C$6:$C$17,0))</x:f>
        <x:v>0</x:v>
      </x:c>
      <x:c r="AK3702" s="18" t="n">
        <x:f>Y3702*INDEX('07 Mode Capacity'!$P$6:$P$17,MATCH("OCEAN-"&amp;I3702,'07 Mode Capacity'!$C$6:$C$17,0))</x:f>
        <x:v>440.3069876883777</x:v>
      </x:c>
      <x:c r="AL3702" s="18" t="n">
        <x:f>AB3702*INDEX('07 Mode Capacity'!$P$6:$P$17,MATCH("LAND-"&amp;I3702,'07 Mode Capacity'!$C$6:$C$17,0))</x:f>
        <x:v>0</x:v>
      </x:c>
      <x:c r="AM3702" s="18" t="n">
        <x:f>AE3702*INDEX('07 Mode Capacity'!$P$6:$P$17,MATCH("INLAND-"&amp;I3702,'07 Mode Capacity'!$C$6:$C$17,0))</x:f>
        <x:v>0</x:v>
      </x:c>
      <x:c r="AN3702" s="18" t="n">
        <x:f>SUM(AJ3702:AM3702)</x:f>
        <x:v>440.3069876883777</x:v>
      </x:c>
      <x:c r="AO3702" s="17" t="n">
        <x:f>IF(N3702=0,1,AN3702/N3702)</x:f>
        <x:v>0.7827679781126715</x:v>
      </x:c>
      <x:c r="AP3702" s="11" t="str">
        <x:f>IF(AO3702&gt;='01 Controls'!$E$16,"PASS","FAIL")</x:f>
        <x:v>FAIL</x:v>
      </x:c>
      <x:c r="AQ3702" s="11" t="str">
        <x:v>UNQUANTIFIED</x:v>
      </x:c>
      <x:c r="AR3702" s="11" t="str">
        <x:v>Position-class planning record; serial item and receiver open</x:v>
      </x:c>
      <x:c r="AS3702" s="26"/>
      <x:c r="AT3702" s="26"/>
    </x:row>
    <x:row r="3703">
      <x:c r="C3703" s="11" t="str">
        <x:v>G1-A-AAG-BLK-08</x:v>
      </x:c>
      <x:c r="D3703" s="11" t="str">
        <x:v>G1</x:v>
      </x:c>
      <x:c r="E3703" s="11" t="str">
        <x:v>Allied megacity earthquake</x:v>
      </x:c>
      <x:c r="F3703" s="11" t="str">
        <x:v>A-AAG</x:v>
      </x:c>
      <x:c r="G3703" s="11" t="str">
        <x:v>Austere air-access group</x:v>
      </x:c>
      <x:c r="H3703" s="11" t="str">
        <x:v>BLK-08</x:v>
      </x:c>
      <x:c r="I3703" s="19" t="n">
        <x:v>48</x:v>
      </x:c>
      <x:c r="J3703" s="21" t="n">
        <x:v>5</x:v>
      </x:c>
      <x:c r="K3703" s="18" t="n">
        <x:f>'05 Cargo Register'!K119</x:f>
        <x:v>56.25</x:v>
      </x:c>
      <x:c r="L3703" s="18" t="n">
        <x:f>'05 Cargo Register'!N119</x:f>
        <x:v>9</x:v>
      </x:c>
      <x:c r="M3703" s="18" t="n">
        <x:f>'05 Cargo Register'!O119</x:f>
        <x:v>459</x:v>
      </x:c>
      <x:c r="N3703" s="18" t="n">
        <x:f>J3703*K3703</x:f>
        <x:v>281.25</x:v>
      </x:c>
      <x:c r="O3703" s="18" t="n">
        <x:f>J3703*L3703</x:f>
        <x:v>45</x:v>
      </x:c>
      <x:c r="P3703" s="18" t="n">
        <x:f>J3703*M3703</x:f>
        <x:v>2295</x:v>
      </x:c>
      <x:c r="Q3703" s="22" t="n">
        <x:f>'01 Controls'!$E$30*'02 Cargo Classes'!$M$14</x:f>
        <x:v>0.15</x:v>
      </x:c>
      <x:c r="R3703" s="22" t="n">
        <x:f>'01 Controls'!$F$30*'02 Cargo Classes'!$N$14</x:f>
        <x:v>0.68</x:v>
      </x:c>
      <x:c r="S3703" s="22" t="n">
        <x:f>'01 Controls'!$G$30*'02 Cargo Classes'!$O$14</x:f>
        <x:v>0</x:v>
      </x:c>
      <x:c r="T3703" s="22" t="n">
        <x:f>'01 Controls'!$H$30*'02 Cargo Classes'!$P$14</x:f>
        <x:v>0</x:v>
      </x:c>
      <x:c r="U3703" s="22" t="n">
        <x:f>SUM(Q3703:T3703)</x:f>
        <x:v>0.8300000000000001</x:v>
      </x:c>
      <x:c r="V3703" s="18" t="n">
        <x:f>IF(U3703=0,0,N3703*Q3703/U3703)</x:f>
        <x:v>50.82831325301204</x:v>
      </x:c>
      <x:c r="W3703" s="18" t="n">
        <x:f>IF(U3703=0,0,P3703*Q3703/U3703)</x:f>
        <x:v>414.75903614457826</x:v>
      </x:c>
      <x:c r="X3703" s="18" t="n">
        <x:f>MAX(V3703,W3703*'01 Controls'!$E$12)</x:f>
        <x:v>103.68975903614457</x:v>
      </x:c>
      <x:c r="Y3703" s="18" t="n">
        <x:f>IF(U3703=0,0,N3703*R3703/U3703)</x:f>
        <x:v>230.42168674698794</x:v>
      </x:c>
      <x:c r="Z3703" s="18" t="n">
        <x:f>IF(U3703=0,0,P3703*R3703/U3703)</x:f>
        <x:v>1880.2409638554218</x:v>
      </x:c>
      <x:c r="AA3703" s="18" t="n">
        <x:f>MAX(Y3703,Z3703*'01 Controls'!$E$13)</x:f>
        <x:v>282.03614457831327</x:v>
      </x:c>
      <x:c r="AB3703" s="18" t="n">
        <x:f>IF(U3703=0,0,N3703*S3703/U3703)</x:f>
        <x:v>0</x:v>
      </x:c>
      <x:c r="AC3703" s="18" t="n">
        <x:f>IF(U3703=0,0,P3703*S3703/U3703)</x:f>
        <x:v>0</x:v>
      </x:c>
      <x:c r="AD3703" s="18" t="n">
        <x:f>MAX(AB3703,AC3703*'01 Controls'!$E$14)</x:f>
        <x:v>0</x:v>
      </x:c>
      <x:c r="AE3703" s="18" t="n">
        <x:f>IF(U3703=0,0,N3703*T3703/U3703)</x:f>
        <x:v>0</x:v>
      </x:c>
      <x:c r="AF3703" s="18" t="n">
        <x:f>IF(U3703=0,0,P3703*T3703/U3703)</x:f>
        <x:v>0</x:v>
      </x:c>
      <x:c r="AG3703" s="18" t="n">
        <x:f>MAX(AE3703,AF3703*'01 Controls'!$E$15)</x:f>
        <x:v>0</x:v>
      </x:c>
      <x:c r="AH3703" s="18" t="n">
        <x:f>SUM(V3703,Y3703,AB3703,AE3703)</x:f>
        <x:v>281.25</x:v>
      </x:c>
      <x:c r="AI3703" s="18" t="n">
        <x:f>N3703-AH3703</x:f>
        <x:v>0</x:v>
      </x:c>
      <x:c r="AJ3703" s="18" t="n">
        <x:f>V3703*INDEX('07 Mode Capacity'!$P$6:$P$17,MATCH("AIR-"&amp;I3703,'07 Mode Capacity'!$C$6:$C$17,0))</x:f>
        <x:v>14.248988655517508</x:v>
      </x:c>
      <x:c r="AK3703" s="18" t="n">
        <x:f>Y3703*INDEX('07 Mode Capacity'!$P$6:$P$17,MATCH("OCEAN-"&amp;I3703,'07 Mode Capacity'!$C$6:$C$17,0))</x:f>
        <x:v>20.193299493049942</x:v>
      </x:c>
      <x:c r="AL3703" s="18" t="n">
        <x:f>AB3703*INDEX('07 Mode Capacity'!$P$6:$P$17,MATCH("LAND-"&amp;I3703,'07 Mode Capacity'!$C$6:$C$17,0))</x:f>
        <x:v>0</x:v>
      </x:c>
      <x:c r="AM3703" s="18" t="n">
        <x:f>AE3703*INDEX('07 Mode Capacity'!$P$6:$P$17,MATCH("INLAND-"&amp;I3703,'07 Mode Capacity'!$C$6:$C$17,0))</x:f>
        <x:v>0</x:v>
      </x:c>
      <x:c r="AN3703" s="18" t="n">
        <x:f>SUM(AJ3703:AM3703)</x:f>
        <x:v>34.44228814856745</x:v>
      </x:c>
      <x:c r="AO3703" s="17" t="n">
        <x:f>IF(N3703=0,1,AN3703/N3703)</x:f>
        <x:v>0.12246146897268427</x:v>
      </x:c>
      <x:c r="AP3703" s="11" t="str">
        <x:f>IF(AO3703&gt;='01 Controls'!$E$16,"PASS","FAIL")</x:f>
        <x:v>FAIL</x:v>
      </x:c>
      <x:c r="AQ3703" s="11" t="str">
        <x:v>UNQUANTIFIED</x:v>
      </x:c>
      <x:c r="AR3703" s="11" t="str">
        <x:v>Position-class planning record; serial item and receiver open</x:v>
      </x:c>
      <x:c r="AS3703" s="26"/>
      <x:c r="AT3703" s="26"/>
    </x:row>
    <x:row r="3704">
      <x:c r="C3704" s="11" t="str">
        <x:v>G1-A-AAG-OOG-80</x:v>
      </x:c>
      <x:c r="D3704" s="11" t="str">
        <x:v>G1</x:v>
      </x:c>
      <x:c r="E3704" s="11" t="str">
        <x:v>Allied megacity earthquake</x:v>
      </x:c>
      <x:c r="F3704" s="11" t="str">
        <x:v>A-AAG</x:v>
      </x:c>
      <x:c r="G3704" s="11" t="str">
        <x:v>Austere air-access group</x:v>
      </x:c>
      <x:c r="H3704" s="11" t="str">
        <x:v>OOG-80</x:v>
      </x:c>
      <x:c r="I3704" s="19" t="n">
        <x:v>72</x:v>
      </x:c>
      <x:c r="J3704" s="21" t="n">
        <x:v>5</x:v>
      </x:c>
      <x:c r="K3704" s="18" t="n">
        <x:f>'05 Cargo Register'!K120</x:f>
        <x:v>562.5</x:v>
      </x:c>
      <x:c r="L3704" s="18" t="n">
        <x:f>'05 Cargo Register'!N120</x:f>
        <x:v>10</x:v>
      </x:c>
      <x:c r="M3704" s="18" t="n">
        <x:f>'05 Cargo Register'!O120</x:f>
        <x:v>1760</x:v>
      </x:c>
      <x:c r="N3704" s="18" t="n">
        <x:f>J3704*K3704</x:f>
        <x:v>2812.5</x:v>
      </x:c>
      <x:c r="O3704" s="18" t="n">
        <x:f>J3704*L3704</x:f>
        <x:v>50</x:v>
      </x:c>
      <x:c r="P3704" s="18" t="n">
        <x:f>J3704*M3704</x:f>
        <x:v>8800</x:v>
      </x:c>
      <x:c r="Q3704" s="22" t="n">
        <x:f>'01 Controls'!$E$30*'02 Cargo Classes'!$M$15</x:f>
        <x:v>0</x:v>
      </x:c>
      <x:c r="R3704" s="22" t="n">
        <x:f>'01 Controls'!$F$30*'02 Cargo Classes'!$N$15</x:f>
        <x:v>1.7</x:v>
      </x:c>
      <x:c r="S3704" s="22" t="n">
        <x:f>'01 Controls'!$G$30*'02 Cargo Classes'!$O$15</x:f>
        <x:v>0</x:v>
      </x:c>
      <x:c r="T3704" s="22" t="n">
        <x:f>'01 Controls'!$H$30*'02 Cargo Classes'!$P$15</x:f>
        <x:v>0</x:v>
      </x:c>
      <x:c r="U3704" s="22" t="n">
        <x:f>SUM(Q3704:T3704)</x:f>
        <x:v>1.7</x:v>
      </x:c>
      <x:c r="V3704" s="18" t="n">
        <x:f>IF(U3704=0,0,N3704*Q3704/U3704)</x:f>
        <x:v>0</x:v>
      </x:c>
      <x:c r="W3704" s="18" t="n">
        <x:f>IF(U3704=0,0,P3704*Q3704/U3704)</x:f>
        <x:v>0</x:v>
      </x:c>
      <x:c r="X3704" s="18" t="n">
        <x:f>MAX(V3704,W3704*'01 Controls'!$E$12)</x:f>
        <x:v>0</x:v>
      </x:c>
      <x:c r="Y3704" s="18" t="n">
        <x:f>IF(U3704=0,0,N3704*R3704/U3704)</x:f>
        <x:v>2812.5</x:v>
      </x:c>
      <x:c r="Z3704" s="18" t="n">
        <x:f>IF(U3704=0,0,P3704*R3704/U3704)</x:f>
        <x:v>8800</x:v>
      </x:c>
      <x:c r="AA3704" s="18" t="n">
        <x:f>MAX(Y3704,Z3704*'01 Controls'!$E$13)</x:f>
        <x:v>2812.5</x:v>
      </x:c>
      <x:c r="AB3704" s="18" t="n">
        <x:f>IF(U3704=0,0,N3704*S3704/U3704)</x:f>
        <x:v>0</x:v>
      </x:c>
      <x:c r="AC3704" s="18" t="n">
        <x:f>IF(U3704=0,0,P3704*S3704/U3704)</x:f>
        <x:v>0</x:v>
      </x:c>
      <x:c r="AD3704" s="18" t="n">
        <x:f>MAX(AB3704,AC3704*'01 Controls'!$E$14)</x:f>
        <x:v>0</x:v>
      </x:c>
      <x:c r="AE3704" s="18" t="n">
        <x:f>IF(U3704=0,0,N3704*T3704/U3704)</x:f>
        <x:v>0</x:v>
      </x:c>
      <x:c r="AF3704" s="18" t="n">
        <x:f>IF(U3704=0,0,P3704*T3704/U3704)</x:f>
        <x:v>0</x:v>
      </x:c>
      <x:c r="AG3704" s="18" t="n">
        <x:f>MAX(AE3704,AF3704*'01 Controls'!$E$15)</x:f>
        <x:v>0</x:v>
      </x:c>
      <x:c r="AH3704" s="18" t="n">
        <x:f>SUM(V3704,Y3704,AB3704,AE3704)</x:f>
        <x:v>2812.5</x:v>
      </x:c>
      <x:c r="AI3704" s="18" t="n">
        <x:f>N3704-AH3704</x:f>
        <x:v>0</x:v>
      </x:c>
      <x:c r="AJ3704" s="18" t="n">
        <x:f>V3704*INDEX('07 Mode Capacity'!$P$6:$P$17,MATCH("AIR-"&amp;I3704,'07 Mode Capacity'!$C$6:$C$17,0))</x:f>
        <x:v>0</x:v>
      </x:c>
      <x:c r="AK3704" s="18" t="n">
        <x:f>Y3704*INDEX('07 Mode Capacity'!$P$6:$P$17,MATCH("OCEAN-"&amp;I3704,'07 Mode Capacity'!$C$6:$C$17,0))</x:f>
        <x:v>2201.5349384418887</x:v>
      </x:c>
      <x:c r="AL3704" s="18" t="n">
        <x:f>AB3704*INDEX('07 Mode Capacity'!$P$6:$P$17,MATCH("LAND-"&amp;I3704,'07 Mode Capacity'!$C$6:$C$17,0))</x:f>
        <x:v>0</x:v>
      </x:c>
      <x:c r="AM3704" s="18" t="n">
        <x:f>AE3704*INDEX('07 Mode Capacity'!$P$6:$P$17,MATCH("INLAND-"&amp;I3704,'07 Mode Capacity'!$C$6:$C$17,0))</x:f>
        <x:v>0</x:v>
      </x:c>
      <x:c r="AN3704" s="18" t="n">
        <x:f>SUM(AJ3704:AM3704)</x:f>
        <x:v>2201.5349384418887</x:v>
      </x:c>
      <x:c r="AO3704" s="17" t="n">
        <x:f>IF(N3704=0,1,AN3704/N3704)</x:f>
        <x:v>0.7827679781126715</x:v>
      </x:c>
      <x:c r="AP3704" s="11" t="str">
        <x:f>IF(AO3704&gt;='01 Controls'!$E$16,"PASS","FAIL")</x:f>
        <x:v>FAIL</x:v>
      </x:c>
      <x:c r="AQ3704" s="11" t="str">
        <x:v>UNQUANTIFIED</x:v>
      </x:c>
      <x:c r="AR3704" s="11" t="str">
        <x:v>Position-class planning record; serial item and receiver open</x:v>
      </x:c>
      <x:c r="AS3704" s="26"/>
      <x:c r="AT3704" s="26"/>
    </x:row>
    <x:row r="3705">
      <x:c r="C3705" s="11" t="str">
        <x:v>G1-A-AHW-APL-45</x:v>
      </x:c>
      <x:c r="D3705" s="11" t="str">
        <x:v>G1</x:v>
      </x:c>
      <x:c r="E3705" s="11" t="str">
        <x:v>Allied megacity earthquake</x:v>
      </x:c>
      <x:c r="F3705" s="11" t="str">
        <x:v>A-AHW</x:v>
      </x:c>
      <x:c r="G3705" s="11" t="str">
        <x:v>Aerial hazard-control wing</x:v>
      </x:c>
      <x:c r="H3705" s="11" t="str">
        <x:v>APL-45</x:v>
      </x:c>
      <x:c r="I3705" s="19" t="n">
        <x:v>24</x:v>
      </x:c>
      <x:c r="J3705" s="21" t="n">
        <x:v>2</x:v>
      </x:c>
      <x:c r="K3705" s="18" t="n">
        <x:f>'05 Cargo Register'!K121</x:f>
        <x:v>225</x:v>
      </x:c>
      <x:c r="L3705" s="18" t="n">
        <x:f>'05 Cargo Register'!N121</x:f>
        <x:v>59</x:v>
      </x:c>
      <x:c r="M3705" s="18" t="n">
        <x:f>'05 Cargo Register'!O121</x:f>
        <x:v>442.5</x:v>
      </x:c>
      <x:c r="N3705" s="18" t="n">
        <x:f>J3705*K3705</x:f>
        <x:v>450</x:v>
      </x:c>
      <x:c r="O3705" s="18" t="n">
        <x:f>J3705*L3705</x:f>
        <x:v>118</x:v>
      </x:c>
      <x:c r="P3705" s="18" t="n">
        <x:f>J3705*M3705</x:f>
        <x:v>885</x:v>
      </x:c>
      <x:c r="Q3705" s="22" t="n">
        <x:f>'01 Controls'!$E$30*'02 Cargo Classes'!$M$6</x:f>
        <x:v>0.44999999999999996</x:v>
      </x:c>
      <x:c r="R3705" s="22" t="n">
        <x:f>'01 Controls'!$F$30*'02 Cargo Classes'!$N$6</x:f>
        <x:v>0.34</x:v>
      </x:c>
      <x:c r="S3705" s="22" t="n">
        <x:f>'01 Controls'!$G$30*'02 Cargo Classes'!$O$6</x:f>
        <x:v>0</x:v>
      </x:c>
      <x:c r="T3705" s="22" t="n">
        <x:f>'01 Controls'!$H$30*'02 Cargo Classes'!$P$6</x:f>
        <x:v>0</x:v>
      </x:c>
      <x:c r="U3705" s="22" t="n">
        <x:f>SUM(Q3705:T3705)</x:f>
        <x:v>0.79</x:v>
      </x:c>
      <x:c r="V3705" s="18" t="n">
        <x:f>IF(U3705=0,0,N3705*Q3705/U3705)</x:f>
        <x:v>256.3291139240506</x:v>
      </x:c>
      <x:c r="W3705" s="18" t="n">
        <x:f>IF(U3705=0,0,P3705*Q3705/U3705)</x:f>
        <x:v>504.1139240506328</x:v>
      </x:c>
      <x:c r="X3705" s="18" t="n">
        <x:f>MAX(V3705,W3705*'01 Controls'!$E$12)</x:f>
        <x:v>256.3291139240506</x:v>
      </x:c>
      <x:c r="Y3705" s="18" t="n">
        <x:f>IF(U3705=0,0,N3705*R3705/U3705)</x:f>
        <x:v>193.67088607594937</x:v>
      </x:c>
      <x:c r="Z3705" s="18" t="n">
        <x:f>IF(U3705=0,0,P3705*R3705/U3705)</x:f>
        <x:v>380.8860759493671</x:v>
      </x:c>
      <x:c r="AA3705" s="18" t="n">
        <x:f>MAX(Y3705,Z3705*'01 Controls'!$E$13)</x:f>
        <x:v>193.67088607594937</x:v>
      </x:c>
      <x:c r="AB3705" s="18" t="n">
        <x:f>IF(U3705=0,0,N3705*S3705/U3705)</x:f>
        <x:v>0</x:v>
      </x:c>
      <x:c r="AC3705" s="18" t="n">
        <x:f>IF(U3705=0,0,P3705*S3705/U3705)</x:f>
        <x:v>0</x:v>
      </x:c>
      <x:c r="AD3705" s="18" t="n">
        <x:f>MAX(AB3705,AC3705*'01 Controls'!$E$14)</x:f>
        <x:v>0</x:v>
      </x:c>
      <x:c r="AE3705" s="18" t="n">
        <x:f>IF(U3705=0,0,N3705*T3705/U3705)</x:f>
        <x:v>0</x:v>
      </x:c>
      <x:c r="AF3705" s="18" t="n">
        <x:f>IF(U3705=0,0,P3705*T3705/U3705)</x:f>
        <x:v>0</x:v>
      </x:c>
      <x:c r="AG3705" s="18" t="n">
        <x:f>MAX(AE3705,AF3705*'01 Controls'!$E$15)</x:f>
        <x:v>0</x:v>
      </x:c>
      <x:c r="AH3705" s="18" t="n">
        <x:f>SUM(V3705,Y3705,AB3705,AE3705)</x:f>
        <x:v>450</x:v>
      </x:c>
      <x:c r="AI3705" s="18" t="n">
        <x:f>N3705-AH3705</x:f>
        <x:v>0</x:v>
      </x:c>
      <x:c r="AJ3705" s="18" t="n">
        <x:f>V3705*INDEX('07 Mode Capacity'!$P$6:$P$17,MATCH("AIR-"&amp;I3705,'07 Mode Capacity'!$C$6:$C$17,0))</x:f>
        <x:v>52.012783211862114</x:v>
      </x:c>
      <x:c r="AK3705" s="18" t="n">
        <x:f>Y3705*INDEX('07 Mode Capacity'!$P$6:$P$17,MATCH("OCEAN-"&amp;I3705,'07 Mode Capacity'!$C$6:$C$17,0))</x:f>
        <x:v>29.067879125832906</x:v>
      </x:c>
      <x:c r="AL3705" s="18" t="n">
        <x:f>AB3705*INDEX('07 Mode Capacity'!$P$6:$P$17,MATCH("LAND-"&amp;I3705,'07 Mode Capacity'!$C$6:$C$17,0))</x:f>
        <x:v>0</x:v>
      </x:c>
      <x:c r="AM3705" s="18" t="n">
        <x:f>AE3705*INDEX('07 Mode Capacity'!$P$6:$P$17,MATCH("INLAND-"&amp;I3705,'07 Mode Capacity'!$C$6:$C$17,0))</x:f>
        <x:v>0</x:v>
      </x:c>
      <x:c r="AN3705" s="18" t="n">
        <x:f>SUM(AJ3705:AM3705)</x:f>
        <x:v>81.08066233769502</x:v>
      </x:c>
      <x:c r="AO3705" s="17" t="n">
        <x:f>IF(N3705=0,1,AN3705/N3705)</x:f>
        <x:v>0.18017924963932225</x:v>
      </x:c>
      <x:c r="AP3705" s="11" t="str">
        <x:f>IF(AO3705&gt;='01 Controls'!$E$16,"PASS","FAIL")</x:f>
        <x:v>FAIL</x:v>
      </x:c>
      <x:c r="AQ3705" s="11" t="str">
        <x:v>UNQUANTIFIED</x:v>
      </x:c>
      <x:c r="AR3705" s="11" t="str">
        <x:v>Position-class planning record; serial item and receiver open</x:v>
      </x:c>
      <x:c r="AS3705" s="26"/>
      <x:c r="AT3705" s="26"/>
    </x:row>
    <x:row r="3706">
      <x:c r="C3706" s="11" t="str">
        <x:v>G1-A-AHW-ISO-18</x:v>
      </x:c>
      <x:c r="D3706" s="11" t="str">
        <x:v>G1</x:v>
      </x:c>
      <x:c r="E3706" s="11" t="str">
        <x:v>Allied megacity earthquake</x:v>
      </x:c>
      <x:c r="F3706" s="11" t="str">
        <x:v>A-AHW</x:v>
      </x:c>
      <x:c r="G3706" s="11" t="str">
        <x:v>Aerial hazard-control wing</x:v>
      </x:c>
      <x:c r="H3706" s="11" t="str">
        <x:v>ISO-18</x:v>
      </x:c>
      <x:c r="I3706" s="19" t="n">
        <x:v>48</x:v>
      </x:c>
      <x:c r="J3706" s="21" t="n">
        <x:v>2</x:v>
      </x:c>
      <x:c r="K3706" s="18" t="n">
        <x:f>'05 Cargo Register'!K122</x:f>
        <x:v>337.5</x:v>
      </x:c>
      <x:c r="L3706" s="18" t="n">
        <x:f>'05 Cargo Register'!N122</x:f>
        <x:v>23</x:v>
      </x:c>
      <x:c r="M3706" s="18" t="n">
        <x:f>'05 Cargo Register'!O122</x:f>
        <x:v>607.2</x:v>
      </x:c>
      <x:c r="N3706" s="18" t="n">
        <x:f>J3706*K3706</x:f>
        <x:v>675</x:v>
      </x:c>
      <x:c r="O3706" s="18" t="n">
        <x:f>J3706*L3706</x:f>
        <x:v>46</x:v>
      </x:c>
      <x:c r="P3706" s="18" t="n">
        <x:f>J3706*M3706</x:f>
        <x:v>1214.4</x:v>
      </x:c>
      <x:c r="Q3706" s="22" t="n">
        <x:f>'01 Controls'!$E$30*'02 Cargo Classes'!$M$7</x:f>
        <x:v>0.03</x:v>
      </x:c>
      <x:c r="R3706" s="22" t="n">
        <x:f>'01 Controls'!$F$30*'02 Cargo Classes'!$N$7</x:f>
        <x:v>0.85</x:v>
      </x:c>
      <x:c r="S3706" s="22" t="n">
        <x:f>'01 Controls'!$G$30*'02 Cargo Classes'!$O$7</x:f>
        <x:v>0</x:v>
      </x:c>
      <x:c r="T3706" s="22" t="n">
        <x:f>'01 Controls'!$H$30*'02 Cargo Classes'!$P$7</x:f>
        <x:v>0</x:v>
      </x:c>
      <x:c r="U3706" s="22" t="n">
        <x:f>SUM(Q3706:T3706)</x:f>
        <x:v>0.88</x:v>
      </x:c>
      <x:c r="V3706" s="18" t="n">
        <x:f>IF(U3706=0,0,N3706*Q3706/U3706)</x:f>
        <x:v>23.011363636363637</x:v>
      </x:c>
      <x:c r="W3706" s="18" t="n">
        <x:f>IF(U3706=0,0,P3706*Q3706/U3706)</x:f>
        <x:v>41.400000000000006</x:v>
      </x:c>
      <x:c r="X3706" s="18" t="n">
        <x:f>MAX(V3706,W3706*'01 Controls'!$E$12)</x:f>
        <x:v>23.011363636363637</x:v>
      </x:c>
      <x:c r="Y3706" s="18" t="n">
        <x:f>IF(U3706=0,0,N3706*R3706/U3706)</x:f>
        <x:v>651.9886363636364</x:v>
      </x:c>
      <x:c r="Z3706" s="18" t="n">
        <x:f>IF(U3706=0,0,P3706*R3706/U3706)</x:f>
        <x:v>1173</x:v>
      </x:c>
      <x:c r="AA3706" s="18" t="n">
        <x:f>MAX(Y3706,Z3706*'01 Controls'!$E$13)</x:f>
        <x:v>651.9886363636364</x:v>
      </x:c>
      <x:c r="AB3706" s="18" t="n">
        <x:f>IF(U3706=0,0,N3706*S3706/U3706)</x:f>
        <x:v>0</x:v>
      </x:c>
      <x:c r="AC3706" s="18" t="n">
        <x:f>IF(U3706=0,0,P3706*S3706/U3706)</x:f>
        <x:v>0</x:v>
      </x:c>
      <x:c r="AD3706" s="18" t="n">
        <x:f>MAX(AB3706,AC3706*'01 Controls'!$E$14)</x:f>
        <x:v>0</x:v>
      </x:c>
      <x:c r="AE3706" s="18" t="n">
        <x:f>IF(U3706=0,0,N3706*T3706/U3706)</x:f>
        <x:v>0</x:v>
      </x:c>
      <x:c r="AF3706" s="18" t="n">
        <x:f>IF(U3706=0,0,P3706*T3706/U3706)</x:f>
        <x:v>0</x:v>
      </x:c>
      <x:c r="AG3706" s="18" t="n">
        <x:f>MAX(AE3706,AF3706*'01 Controls'!$E$15)</x:f>
        <x:v>0</x:v>
      </x:c>
      <x:c r="AH3706" s="18" t="n">
        <x:f>SUM(V3706,Y3706,AB3706,AE3706)</x:f>
        <x:v>675</x:v>
      </x:c>
      <x:c r="AI3706" s="18" t="n">
        <x:f>N3706-AH3706</x:f>
        <x:v>0</x:v>
      </x:c>
      <x:c r="AJ3706" s="18" t="n">
        <x:f>V3706*INDEX('07 Mode Capacity'!$P$6:$P$17,MATCH("AIR-"&amp;I3706,'07 Mode Capacity'!$C$6:$C$17,0))</x:f>
        <x:v>6.4509057731342905</x:v>
      </x:c>
      <x:c r="AK3706" s="18" t="n">
        <x:f>Y3706*INDEX('07 Mode Capacity'!$P$6:$P$17,MATCH("OCEAN-"&amp;I3706,'07 Mode Capacity'!$C$6:$C$17,0))</x:f>
        <x:v>57.13785879283449</x:v>
      </x:c>
      <x:c r="AL3706" s="18" t="n">
        <x:f>AB3706*INDEX('07 Mode Capacity'!$P$6:$P$17,MATCH("LAND-"&amp;I3706,'07 Mode Capacity'!$C$6:$C$17,0))</x:f>
        <x:v>0</x:v>
      </x:c>
      <x:c r="AM3706" s="18" t="n">
        <x:f>AE3706*INDEX('07 Mode Capacity'!$P$6:$P$17,MATCH("INLAND-"&amp;I3706,'07 Mode Capacity'!$C$6:$C$17,0))</x:f>
        <x:v>0</x:v>
      </x:c>
      <x:c r="AN3706" s="18" t="n">
        <x:f>SUM(AJ3706:AM3706)</x:f>
        <x:v>63.58876456596878</x:v>
      </x:c>
      <x:c r="AO3706" s="17" t="n">
        <x:f>IF(N3706=0,1,AN3706/N3706)</x:f>
        <x:v>0.09420557713476857</x:v>
      </x:c>
      <x:c r="AP3706" s="11" t="str">
        <x:f>IF(AO3706&gt;='01 Controls'!$E$16,"PASS","FAIL")</x:f>
        <x:v>FAIL</x:v>
      </x:c>
      <x:c r="AQ3706" s="11" t="str">
        <x:v>UNQUANTIFIED</x:v>
      </x:c>
      <x:c r="AR3706" s="11" t="str">
        <x:v>Position-class planning record; serial item and receiver open</x:v>
      </x:c>
      <x:c r="AS3706" s="26"/>
      <x:c r="AT3706" s="26"/>
    </x:row>
    <x:row r="3707">
      <x:c r="C3707" s="11" t="str">
        <x:v>G1-A-AHW-COL-12</x:v>
      </x:c>
      <x:c r="D3707" s="11" t="str">
        <x:v>G1</x:v>
      </x:c>
      <x:c r="E3707" s="11" t="str">
        <x:v>Allied megacity earthquake</x:v>
      </x:c>
      <x:c r="F3707" s="11" t="str">
        <x:v>A-AHW</x:v>
      </x:c>
      <x:c r="G3707" s="11" t="str">
        <x:v>Aerial hazard-control wing</x:v>
      </x:c>
      <x:c r="H3707" s="11" t="str">
        <x:v>COL-12</x:v>
      </x:c>
      <x:c r="I3707" s="19" t="n">
        <x:v>24</x:v>
      </x:c>
      <x:c r="J3707" s="21" t="n">
        <x:v>2</x:v>
      </x:c>
      <x:c r="K3707" s="18" t="n">
        <x:f>'05 Cargo Register'!K123</x:f>
        <x:v>84.375</x:v>
      </x:c>
      <x:c r="L3707" s="18" t="n">
        <x:f>'05 Cargo Register'!N123</x:f>
        <x:v>9</x:v>
      </x:c>
      <x:c r="M3707" s="18" t="n">
        <x:f>'05 Cargo Register'!O123</x:f>
        <x:v>237.60000000000002</x:v>
      </x:c>
      <x:c r="N3707" s="18" t="n">
        <x:f>J3707*K3707</x:f>
        <x:v>168.75</x:v>
      </x:c>
      <x:c r="O3707" s="18" t="n">
        <x:f>J3707*L3707</x:f>
        <x:v>18</x:v>
      </x:c>
      <x:c r="P3707" s="18" t="n">
        <x:f>J3707*M3707</x:f>
        <x:v>475.20000000000005</x:v>
      </x:c>
      <x:c r="Q3707" s="22" t="n">
        <x:f>'01 Controls'!$E$30*'02 Cargo Classes'!$M$8</x:f>
        <x:v>0.3</x:v>
      </x:c>
      <x:c r="R3707" s="22" t="n">
        <x:f>'01 Controls'!$F$30*'02 Cargo Classes'!$N$8</x:f>
        <x:v>0.595</x:v>
      </x:c>
      <x:c r="S3707" s="22" t="n">
        <x:f>'01 Controls'!$G$30*'02 Cargo Classes'!$O$8</x:f>
        <x:v>0</x:v>
      </x:c>
      <x:c r="T3707" s="22" t="n">
        <x:f>'01 Controls'!$H$30*'02 Cargo Classes'!$P$8</x:f>
        <x:v>0</x:v>
      </x:c>
      <x:c r="U3707" s="22" t="n">
        <x:f>SUM(Q3707:T3707)</x:f>
        <x:v>0.895</x:v>
      </x:c>
      <x:c r="V3707" s="18" t="n">
        <x:f>IF(U3707=0,0,N3707*Q3707/U3707)</x:f>
        <x:v>56.564245810055866</x:v>
      </x:c>
      <x:c r="W3707" s="18" t="n">
        <x:f>IF(U3707=0,0,P3707*Q3707/U3707)</x:f>
        <x:v>159.2849162011173</x:v>
      </x:c>
      <x:c r="X3707" s="18" t="n">
        <x:f>MAX(V3707,W3707*'01 Controls'!$E$12)</x:f>
        <x:v>56.564245810055866</x:v>
      </x:c>
      <x:c r="Y3707" s="18" t="n">
        <x:f>IF(U3707=0,0,N3707*R3707/U3707)</x:f>
        <x:v>112.18575418994413</x:v>
      </x:c>
      <x:c r="Z3707" s="18" t="n">
        <x:f>IF(U3707=0,0,P3707*R3707/U3707)</x:f>
        <x:v>315.91508379888273</x:v>
      </x:c>
      <x:c r="AA3707" s="18" t="n">
        <x:f>MAX(Y3707,Z3707*'01 Controls'!$E$13)</x:f>
        <x:v>112.18575418994413</x:v>
      </x:c>
      <x:c r="AB3707" s="18" t="n">
        <x:f>IF(U3707=0,0,N3707*S3707/U3707)</x:f>
        <x:v>0</x:v>
      </x:c>
      <x:c r="AC3707" s="18" t="n">
        <x:f>IF(U3707=0,0,P3707*S3707/U3707)</x:f>
        <x:v>0</x:v>
      </x:c>
      <x:c r="AD3707" s="18" t="n">
        <x:f>MAX(AB3707,AC3707*'01 Controls'!$E$14)</x:f>
        <x:v>0</x:v>
      </x:c>
      <x:c r="AE3707" s="18" t="n">
        <x:f>IF(U3707=0,0,N3707*T3707/U3707)</x:f>
        <x:v>0</x:v>
      </x:c>
      <x:c r="AF3707" s="18" t="n">
        <x:f>IF(U3707=0,0,P3707*T3707/U3707)</x:f>
        <x:v>0</x:v>
      </x:c>
      <x:c r="AG3707" s="18" t="n">
        <x:f>MAX(AE3707,AF3707*'01 Controls'!$E$15)</x:f>
        <x:v>0</x:v>
      </x:c>
      <x:c r="AH3707" s="18" t="n">
        <x:f>SUM(V3707,Y3707,AB3707,AE3707)</x:f>
        <x:v>168.75</x:v>
      </x:c>
      <x:c r="AI3707" s="18" t="n">
        <x:f>N3707-AH3707</x:f>
        <x:v>0</x:v>
      </x:c>
      <x:c r="AJ3707" s="18" t="n">
        <x:f>V3707*INDEX('07 Mode Capacity'!$P$6:$P$17,MATCH("AIR-"&amp;I3707,'07 Mode Capacity'!$C$6:$C$17,0))</x:f>
        <x:v>11.477681211556167</x:v>
      </x:c>
      <x:c r="AK3707" s="18" t="n">
        <x:f>Y3707*INDEX('07 Mode Capacity'!$P$6:$P$17,MATCH("OCEAN-"&amp;I3707,'07 Mode Capacity'!$C$6:$C$17,0))</x:f>
        <x:v>16.837853166814522</x:v>
      </x:c>
      <x:c r="AL3707" s="18" t="n">
        <x:f>AB3707*INDEX('07 Mode Capacity'!$P$6:$P$17,MATCH("LAND-"&amp;I3707,'07 Mode Capacity'!$C$6:$C$17,0))</x:f>
        <x:v>0</x:v>
      </x:c>
      <x:c r="AM3707" s="18" t="n">
        <x:f>AE3707*INDEX('07 Mode Capacity'!$P$6:$P$17,MATCH("INLAND-"&amp;I3707,'07 Mode Capacity'!$C$6:$C$17,0))</x:f>
        <x:v>0</x:v>
      </x:c>
      <x:c r="AN3707" s="18" t="n">
        <x:f>SUM(AJ3707:AM3707)</x:f>
        <x:v>28.31553437837069</x:v>
      </x:c>
      <x:c r="AO3707" s="17" t="n">
        <x:f>IF(N3707=0,1,AN3707/N3707)</x:f>
        <x:v>0.1677957592792337</x:v>
      </x:c>
      <x:c r="AP3707" s="11" t="str">
        <x:f>IF(AO3707&gt;='01 Controls'!$E$16,"PASS","FAIL")</x:f>
        <x:v>FAIL</x:v>
      </x:c>
      <x:c r="AQ3707" s="11" t="str">
        <x:v>UNQUANTIFIED</x:v>
      </x:c>
      <x:c r="AR3707" s="11" t="str">
        <x:v>Position-class planning record; serial item and receiver open</x:v>
      </x:c>
      <x:c r="AS3707" s="26"/>
      <x:c r="AT3707" s="26"/>
    </x:row>
    <x:row r="3708">
      <x:c r="C3708" s="11" t="str">
        <x:v>G1-A-AHW-BAT-22</x:v>
      </x:c>
      <x:c r="D3708" s="11" t="str">
        <x:v>G1</x:v>
      </x:c>
      <x:c r="E3708" s="11" t="str">
        <x:v>Allied megacity earthquake</x:v>
      </x:c>
      <x:c r="F3708" s="11" t="str">
        <x:v>A-AHW</x:v>
      </x:c>
      <x:c r="G3708" s="11" t="str">
        <x:v>Aerial hazard-control wing</x:v>
      </x:c>
      <x:c r="H3708" s="11" t="str">
        <x:v>BAT-22</x:v>
      </x:c>
      <x:c r="I3708" s="19" t="n">
        <x:v>48</x:v>
      </x:c>
      <x:c r="J3708" s="21" t="n">
        <x:v>2</x:v>
      </x:c>
      <x:c r="K3708" s="18" t="n">
        <x:f>'05 Cargo Register'!K124</x:f>
        <x:v>225</x:v>
      </x:c>
      <x:c r="L3708" s="18" t="n">
        <x:f>'05 Cargo Register'!N124</x:f>
        <x:v>13</x:v>
      </x:c>
      <x:c r="M3708" s="18" t="n">
        <x:f>'05 Cargo Register'!O124</x:f>
        <x:v>343.20000000000005</x:v>
      </x:c>
      <x:c r="N3708" s="18" t="n">
        <x:f>J3708*K3708</x:f>
        <x:v>450</x:v>
      </x:c>
      <x:c r="O3708" s="18" t="n">
        <x:f>J3708*L3708</x:f>
        <x:v>26</x:v>
      </x:c>
      <x:c r="P3708" s="18" t="n">
        <x:f>J3708*M3708</x:f>
        <x:v>686.4000000000001</x:v>
      </x:c>
      <x:c r="Q3708" s="22" t="n">
        <x:f>'01 Controls'!$E$30*'02 Cargo Classes'!$M$9</x:f>
        <x:v>0</x:v>
      </x:c>
      <x:c r="R3708" s="22" t="n">
        <x:f>'01 Controls'!$F$30*'02 Cargo Classes'!$N$9</x:f>
        <x:v>0.85</x:v>
      </x:c>
      <x:c r="S3708" s="22" t="n">
        <x:f>'01 Controls'!$G$30*'02 Cargo Classes'!$O$9</x:f>
        <x:v>0</x:v>
      </x:c>
      <x:c r="T3708" s="22" t="n">
        <x:f>'01 Controls'!$H$30*'02 Cargo Classes'!$P$9</x:f>
        <x:v>0</x:v>
      </x:c>
      <x:c r="U3708" s="22" t="n">
        <x:f>SUM(Q3708:T3708)</x:f>
        <x:v>0.85</x:v>
      </x:c>
      <x:c r="V3708" s="18" t="n">
        <x:f>IF(U3708=0,0,N3708*Q3708/U3708)</x:f>
        <x:v>0</x:v>
      </x:c>
      <x:c r="W3708" s="18" t="n">
        <x:f>IF(U3708=0,0,P3708*Q3708/U3708)</x:f>
        <x:v>0</x:v>
      </x:c>
      <x:c r="X3708" s="18" t="n">
        <x:f>MAX(V3708,W3708*'01 Controls'!$E$12)</x:f>
        <x:v>0</x:v>
      </x:c>
      <x:c r="Y3708" s="18" t="n">
        <x:f>IF(U3708=0,0,N3708*R3708/U3708)</x:f>
        <x:v>450</x:v>
      </x:c>
      <x:c r="Z3708" s="18" t="n">
        <x:f>IF(U3708=0,0,P3708*R3708/U3708)</x:f>
        <x:v>686.4000000000001</x:v>
      </x:c>
      <x:c r="AA3708" s="18" t="n">
        <x:f>MAX(Y3708,Z3708*'01 Controls'!$E$13)</x:f>
        <x:v>450</x:v>
      </x:c>
      <x:c r="AB3708" s="18" t="n">
        <x:f>IF(U3708=0,0,N3708*S3708/U3708)</x:f>
        <x:v>0</x:v>
      </x:c>
      <x:c r="AC3708" s="18" t="n">
        <x:f>IF(U3708=0,0,P3708*S3708/U3708)</x:f>
        <x:v>0</x:v>
      </x:c>
      <x:c r="AD3708" s="18" t="n">
        <x:f>MAX(AB3708,AC3708*'01 Controls'!$E$14)</x:f>
        <x:v>0</x:v>
      </x:c>
      <x:c r="AE3708" s="18" t="n">
        <x:f>IF(U3708=0,0,N3708*T3708/U3708)</x:f>
        <x:v>0</x:v>
      </x:c>
      <x:c r="AF3708" s="18" t="n">
        <x:f>IF(U3708=0,0,P3708*T3708/U3708)</x:f>
        <x:v>0</x:v>
      </x:c>
      <x:c r="AG3708" s="18" t="n">
        <x:f>MAX(AE3708,AF3708*'01 Controls'!$E$15)</x:f>
        <x:v>0</x:v>
      </x:c>
      <x:c r="AH3708" s="18" t="n">
        <x:f>SUM(V3708,Y3708,AB3708,AE3708)</x:f>
        <x:v>450</x:v>
      </x:c>
      <x:c r="AI3708" s="18" t="n">
        <x:f>N3708-AH3708</x:f>
        <x:v>0</x:v>
      </x:c>
      <x:c r="AJ3708" s="18" t="n">
        <x:f>V3708*INDEX('07 Mode Capacity'!$P$6:$P$17,MATCH("AIR-"&amp;I3708,'07 Mode Capacity'!$C$6:$C$17,0))</x:f>
        <x:v>0</x:v>
      </x:c>
      <x:c r="AK3708" s="18" t="n">
        <x:f>Y3708*INDEX('07 Mode Capacity'!$P$6:$P$17,MATCH("OCEAN-"&amp;I3708,'07 Mode Capacity'!$C$6:$C$17,0))</x:f>
        <x:v>39.436326068779884</x:v>
      </x:c>
      <x:c r="AL3708" s="18" t="n">
        <x:f>AB3708*INDEX('07 Mode Capacity'!$P$6:$P$17,MATCH("LAND-"&amp;I3708,'07 Mode Capacity'!$C$6:$C$17,0))</x:f>
        <x:v>0</x:v>
      </x:c>
      <x:c r="AM3708" s="18" t="n">
        <x:f>AE3708*INDEX('07 Mode Capacity'!$P$6:$P$17,MATCH("INLAND-"&amp;I3708,'07 Mode Capacity'!$C$6:$C$17,0))</x:f>
        <x:v>0</x:v>
      </x:c>
      <x:c r="AN3708" s="18" t="n">
        <x:f>SUM(AJ3708:AM3708)</x:f>
        <x:v>39.436326068779884</x:v>
      </x:c>
      <x:c r="AO3708" s="17" t="n">
        <x:f>IF(N3708=0,1,AN3708/N3708)</x:f>
        <x:v>0.08763628015284419</x:v>
      </x:c>
      <x:c r="AP3708" s="11" t="str">
        <x:f>IF(AO3708&gt;='01 Controls'!$E$16,"PASS","FAIL")</x:f>
        <x:v>FAIL</x:v>
      </x:c>
      <x:c r="AQ3708" s="11" t="str">
        <x:v>UNQUANTIFIED</x:v>
      </x:c>
      <x:c r="AR3708" s="11" t="str">
        <x:v>Position-class planning record; serial item and receiver open</x:v>
      </x:c>
      <x:c r="AS3708" s="26"/>
      <x:c r="AT3708" s="26"/>
    </x:row>
    <x:row r="3709">
      <x:c r="C3709" s="11" t="str">
        <x:v>G1-A-AHW-TNK-20</x:v>
      </x:c>
      <x:c r="D3709" s="11" t="str">
        <x:v>G1</x:v>
      </x:c>
      <x:c r="E3709" s="11" t="str">
        <x:v>Allied megacity earthquake</x:v>
      </x:c>
      <x:c r="F3709" s="11" t="str">
        <x:v>A-AHW</x:v>
      </x:c>
      <x:c r="G3709" s="11" t="str">
        <x:v>Aerial hazard-control wing</x:v>
      </x:c>
      <x:c r="H3709" s="11" t="str">
        <x:v>TNK-20</x:v>
      </x:c>
      <x:c r="I3709" s="19" t="n">
        <x:v>48</x:v>
      </x:c>
      <x:c r="J3709" s="21" t="n">
        <x:v>2</x:v>
      </x:c>
      <x:c r="K3709" s="18" t="n">
        <x:f>'05 Cargo Register'!K125</x:f>
        <x:v>281.25</x:v>
      </x:c>
      <x:c r="L3709" s="18" t="n">
        <x:f>'05 Cargo Register'!N125</x:f>
        <x:v>17</x:v>
      </x:c>
      <x:c r="M3709" s="18" t="n">
        <x:f>'05 Cargo Register'!O125</x:f>
        <x:v>361.25</x:v>
      </x:c>
      <x:c r="N3709" s="18" t="n">
        <x:f>J3709*K3709</x:f>
        <x:v>562.5</x:v>
      </x:c>
      <x:c r="O3709" s="18" t="n">
        <x:f>J3709*L3709</x:f>
        <x:v>34</x:v>
      </x:c>
      <x:c r="P3709" s="18" t="n">
        <x:f>J3709*M3709</x:f>
        <x:v>722.5</x:v>
      </x:c>
      <x:c r="Q3709" s="22" t="n">
        <x:f>'01 Controls'!$E$30*'02 Cargo Classes'!$M$10</x:f>
        <x:v>0</x:v>
      </x:c>
      <x:c r="R3709" s="22" t="n">
        <x:f>'01 Controls'!$F$30*'02 Cargo Classes'!$N$10</x:f>
        <x:v>1.02</x:v>
      </x:c>
      <x:c r="S3709" s="22" t="n">
        <x:f>'01 Controls'!$G$30*'02 Cargo Classes'!$O$10</x:f>
        <x:v>0</x:v>
      </x:c>
      <x:c r="T3709" s="22" t="n">
        <x:f>'01 Controls'!$H$30*'02 Cargo Classes'!$P$10</x:f>
        <x:v>0</x:v>
      </x:c>
      <x:c r="U3709" s="22" t="n">
        <x:f>SUM(Q3709:T3709)</x:f>
        <x:v>1.02</x:v>
      </x:c>
      <x:c r="V3709" s="18" t="n">
        <x:f>IF(U3709=0,0,N3709*Q3709/U3709)</x:f>
        <x:v>0</x:v>
      </x:c>
      <x:c r="W3709" s="18" t="n">
        <x:f>IF(U3709=0,0,P3709*Q3709/U3709)</x:f>
        <x:v>0</x:v>
      </x:c>
      <x:c r="X3709" s="18" t="n">
        <x:f>MAX(V3709,W3709*'01 Controls'!$E$12)</x:f>
        <x:v>0</x:v>
      </x:c>
      <x:c r="Y3709" s="18" t="n">
        <x:f>IF(U3709=0,0,N3709*R3709/U3709)</x:f>
        <x:v>562.5</x:v>
      </x:c>
      <x:c r="Z3709" s="18" t="n">
        <x:f>IF(U3709=0,0,P3709*R3709/U3709)</x:f>
        <x:v>722.5</x:v>
      </x:c>
      <x:c r="AA3709" s="18" t="n">
        <x:f>MAX(Y3709,Z3709*'01 Controls'!$E$13)</x:f>
        <x:v>562.5</x:v>
      </x:c>
      <x:c r="AB3709" s="18" t="n">
        <x:f>IF(U3709=0,0,N3709*S3709/U3709)</x:f>
        <x:v>0</x:v>
      </x:c>
      <x:c r="AC3709" s="18" t="n">
        <x:f>IF(U3709=0,0,P3709*S3709/U3709)</x:f>
        <x:v>0</x:v>
      </x:c>
      <x:c r="AD3709" s="18" t="n">
        <x:f>MAX(AB3709,AC3709*'01 Controls'!$E$14)</x:f>
        <x:v>0</x:v>
      </x:c>
      <x:c r="AE3709" s="18" t="n">
        <x:f>IF(U3709=0,0,N3709*T3709/U3709)</x:f>
        <x:v>0</x:v>
      </x:c>
      <x:c r="AF3709" s="18" t="n">
        <x:f>IF(U3709=0,0,P3709*T3709/U3709)</x:f>
        <x:v>0</x:v>
      </x:c>
      <x:c r="AG3709" s="18" t="n">
        <x:f>MAX(AE3709,AF3709*'01 Controls'!$E$15)</x:f>
        <x:v>0</x:v>
      </x:c>
      <x:c r="AH3709" s="18" t="n">
        <x:f>SUM(V3709,Y3709,AB3709,AE3709)</x:f>
        <x:v>562.5</x:v>
      </x:c>
      <x:c r="AI3709" s="18" t="n">
        <x:f>N3709-AH3709</x:f>
        <x:v>0</x:v>
      </x:c>
      <x:c r="AJ3709" s="18" t="n">
        <x:f>V3709*INDEX('07 Mode Capacity'!$P$6:$P$17,MATCH("AIR-"&amp;I3709,'07 Mode Capacity'!$C$6:$C$17,0))</x:f>
        <x:v>0</x:v>
      </x:c>
      <x:c r="AK3709" s="18" t="n">
        <x:f>Y3709*INDEX('07 Mode Capacity'!$P$6:$P$17,MATCH("OCEAN-"&amp;I3709,'07 Mode Capacity'!$C$6:$C$17,0))</x:f>
        <x:v>49.29540758597486</x:v>
      </x:c>
      <x:c r="AL3709" s="18" t="n">
        <x:f>AB3709*INDEX('07 Mode Capacity'!$P$6:$P$17,MATCH("LAND-"&amp;I3709,'07 Mode Capacity'!$C$6:$C$17,0))</x:f>
        <x:v>0</x:v>
      </x:c>
      <x:c r="AM3709" s="18" t="n">
        <x:f>AE3709*INDEX('07 Mode Capacity'!$P$6:$P$17,MATCH("INLAND-"&amp;I3709,'07 Mode Capacity'!$C$6:$C$17,0))</x:f>
        <x:v>0</x:v>
      </x:c>
      <x:c r="AN3709" s="18" t="n">
        <x:f>SUM(AJ3709:AM3709)</x:f>
        <x:v>49.29540758597486</x:v>
      </x:c>
      <x:c r="AO3709" s="17" t="n">
        <x:f>IF(N3709=0,1,AN3709/N3709)</x:f>
        <x:v>0.08763628015284419</x:v>
      </x:c>
      <x:c r="AP3709" s="11" t="str">
        <x:f>IF(AO3709&gt;='01 Controls'!$E$16,"PASS","FAIL")</x:f>
        <x:v>FAIL</x:v>
      </x:c>
      <x:c r="AQ3709" s="11" t="str">
        <x:v>UNQUANTIFIED</x:v>
      </x:c>
      <x:c r="AR3709" s="11" t="str">
        <x:v>Position-class planning record; serial item and receiver open</x:v>
      </x:c>
      <x:c r="AS3709" s="26"/>
      <x:c r="AT3709" s="26"/>
    </x:row>
    <x:row r="3710">
      <x:c r="C3710" s="11" t="str">
        <x:v>G1-A-AHW-FLR-24</x:v>
      </x:c>
      <x:c r="D3710" s="11" t="str">
        <x:v>G1</x:v>
      </x:c>
      <x:c r="E3710" s="11" t="str">
        <x:v>Allied megacity earthquake</x:v>
      </x:c>
      <x:c r="F3710" s="11" t="str">
        <x:v>A-AHW</x:v>
      </x:c>
      <x:c r="G3710" s="11" t="str">
        <x:v>Aerial hazard-control wing</x:v>
      </x:c>
      <x:c r="H3710" s="11" t="str">
        <x:v>FLR-24</x:v>
      </x:c>
      <x:c r="I3710" s="19" t="n">
        <x:v>48</x:v>
      </x:c>
      <x:c r="J3710" s="21" t="n">
        <x:v>2</x:v>
      </x:c>
      <x:c r="K3710" s="18" t="n">
        <x:f>'05 Cargo Register'!K126</x:f>
        <x:v>421.875</x:v>
      </x:c>
      <x:c r="L3710" s="18" t="n">
        <x:f>'05 Cargo Register'!N126</x:f>
        <x:v>21</x:v>
      </x:c>
      <x:c r="M3710" s="18" t="n">
        <x:f>'05 Cargo Register'!O126</x:f>
        <x:v>672</x:v>
      </x:c>
      <x:c r="N3710" s="18" t="n">
        <x:f>J3710*K3710</x:f>
        <x:v>843.75</x:v>
      </x:c>
      <x:c r="O3710" s="18" t="n">
        <x:f>J3710*L3710</x:f>
        <x:v>42</x:v>
      </x:c>
      <x:c r="P3710" s="18" t="n">
        <x:f>J3710*M3710</x:f>
        <x:v>1344</x:v>
      </x:c>
      <x:c r="Q3710" s="22" t="n">
        <x:f>'01 Controls'!$E$30*'02 Cargo Classes'!$M$11</x:f>
        <x:v>0</x:v>
      </x:c>
      <x:c r="R3710" s="22" t="n">
        <x:f>'01 Controls'!$F$30*'02 Cargo Classes'!$N$11</x:f>
        <x:v>1.02</x:v>
      </x:c>
      <x:c r="S3710" s="22" t="n">
        <x:f>'01 Controls'!$G$30*'02 Cargo Classes'!$O$11</x:f>
        <x:v>0</x:v>
      </x:c>
      <x:c r="T3710" s="22" t="n">
        <x:f>'01 Controls'!$H$30*'02 Cargo Classes'!$P$11</x:f>
        <x:v>0</x:v>
      </x:c>
      <x:c r="U3710" s="22" t="n">
        <x:f>SUM(Q3710:T3710)</x:f>
        <x:v>1.02</x:v>
      </x:c>
      <x:c r="V3710" s="18" t="n">
        <x:f>IF(U3710=0,0,N3710*Q3710/U3710)</x:f>
        <x:v>0</x:v>
      </x:c>
      <x:c r="W3710" s="18" t="n">
        <x:f>IF(U3710=0,0,P3710*Q3710/U3710)</x:f>
        <x:v>0</x:v>
      </x:c>
      <x:c r="X3710" s="18" t="n">
        <x:f>MAX(V3710,W3710*'01 Controls'!$E$12)</x:f>
        <x:v>0</x:v>
      </x:c>
      <x:c r="Y3710" s="18" t="n">
        <x:f>IF(U3710=0,0,N3710*R3710/U3710)</x:f>
        <x:v>843.75</x:v>
      </x:c>
      <x:c r="Z3710" s="18" t="n">
        <x:f>IF(U3710=0,0,P3710*R3710/U3710)</x:f>
        <x:v>1344</x:v>
      </x:c>
      <x:c r="AA3710" s="18" t="n">
        <x:f>MAX(Y3710,Z3710*'01 Controls'!$E$13)</x:f>
        <x:v>843.75</x:v>
      </x:c>
      <x:c r="AB3710" s="18" t="n">
        <x:f>IF(U3710=0,0,N3710*S3710/U3710)</x:f>
        <x:v>0</x:v>
      </x:c>
      <x:c r="AC3710" s="18" t="n">
        <x:f>IF(U3710=0,0,P3710*S3710/U3710)</x:f>
        <x:v>0</x:v>
      </x:c>
      <x:c r="AD3710" s="18" t="n">
        <x:f>MAX(AB3710,AC3710*'01 Controls'!$E$14)</x:f>
        <x:v>0</x:v>
      </x:c>
      <x:c r="AE3710" s="18" t="n">
        <x:f>IF(U3710=0,0,N3710*T3710/U3710)</x:f>
        <x:v>0</x:v>
      </x:c>
      <x:c r="AF3710" s="18" t="n">
        <x:f>IF(U3710=0,0,P3710*T3710/U3710)</x:f>
        <x:v>0</x:v>
      </x:c>
      <x:c r="AG3710" s="18" t="n">
        <x:f>MAX(AE3710,AF3710*'01 Controls'!$E$15)</x:f>
        <x:v>0</x:v>
      </x:c>
      <x:c r="AH3710" s="18" t="n">
        <x:f>SUM(V3710,Y3710,AB3710,AE3710)</x:f>
        <x:v>843.75</x:v>
      </x:c>
      <x:c r="AI3710" s="18" t="n">
        <x:f>N3710-AH3710</x:f>
        <x:v>0</x:v>
      </x:c>
      <x:c r="AJ3710" s="18" t="n">
        <x:f>V3710*INDEX('07 Mode Capacity'!$P$6:$P$17,MATCH("AIR-"&amp;I3710,'07 Mode Capacity'!$C$6:$C$17,0))</x:f>
        <x:v>0</x:v>
      </x:c>
      <x:c r="AK3710" s="18" t="n">
        <x:f>Y3710*INDEX('07 Mode Capacity'!$P$6:$P$17,MATCH("OCEAN-"&amp;I3710,'07 Mode Capacity'!$C$6:$C$17,0))</x:f>
        <x:v>73.94311137896229</x:v>
      </x:c>
      <x:c r="AL3710" s="18" t="n">
        <x:f>AB3710*INDEX('07 Mode Capacity'!$P$6:$P$17,MATCH("LAND-"&amp;I3710,'07 Mode Capacity'!$C$6:$C$17,0))</x:f>
        <x:v>0</x:v>
      </x:c>
      <x:c r="AM3710" s="18" t="n">
        <x:f>AE3710*INDEX('07 Mode Capacity'!$P$6:$P$17,MATCH("INLAND-"&amp;I3710,'07 Mode Capacity'!$C$6:$C$17,0))</x:f>
        <x:v>0</x:v>
      </x:c>
      <x:c r="AN3710" s="18" t="n">
        <x:f>SUM(AJ3710:AM3710)</x:f>
        <x:v>73.94311137896229</x:v>
      </x:c>
      <x:c r="AO3710" s="17" t="n">
        <x:f>IF(N3710=0,1,AN3710/N3710)</x:f>
        <x:v>0.08763628015284419</x:v>
      </x:c>
      <x:c r="AP3710" s="11" t="str">
        <x:f>IF(AO3710&gt;='01 Controls'!$E$16,"PASS","FAIL")</x:f>
        <x:v>FAIL</x:v>
      </x:c>
      <x:c r="AQ3710" s="11" t="str">
        <x:v>UNQUANTIFIED</x:v>
      </x:c>
      <x:c r="AR3710" s="11" t="str">
        <x:v>Position-class planning record; serial item and receiver open</x:v>
      </x:c>
      <x:c r="AS3710" s="26"/>
      <x:c r="AT3710" s="26"/>
    </x:row>
    <x:row r="3711">
      <x:c r="C3711" s="11" t="str">
        <x:v>G1-A-AHW-ROL-30</x:v>
      </x:c>
      <x:c r="D3711" s="11" t="str">
        <x:v>G1</x:v>
      </x:c>
      <x:c r="E3711" s="11" t="str">
        <x:v>Allied megacity earthquake</x:v>
      </x:c>
      <x:c r="F3711" s="11" t="str">
        <x:v>A-AHW</x:v>
      </x:c>
      <x:c r="G3711" s="11" t="str">
        <x:v>Aerial hazard-control wing</x:v>
      </x:c>
      <x:c r="H3711" s="11" t="str">
        <x:v>ROL-30</x:v>
      </x:c>
      <x:c r="I3711" s="19" t="n">
        <x:v>48</x:v>
      </x:c>
      <x:c r="J3711" s="21" t="n">
        <x:v>2</x:v>
      </x:c>
      <x:c r="K3711" s="18" t="n">
        <x:f>'05 Cargo Register'!K127</x:f>
        <x:v>506.25</x:v>
      </x:c>
      <x:c r="L3711" s="18" t="n">
        <x:f>'05 Cargo Register'!N127</x:f>
        <x:v>22</x:v>
      </x:c>
      <x:c r="M3711" s="18" t="n">
        <x:f>'05 Cargo Register'!O127</x:f>
        <x:v>1402.5</x:v>
      </x:c>
      <x:c r="N3711" s="18" t="n">
        <x:f>J3711*K3711</x:f>
        <x:v>1012.5</x:v>
      </x:c>
      <x:c r="O3711" s="18" t="n">
        <x:f>J3711*L3711</x:f>
        <x:v>44</x:v>
      </x:c>
      <x:c r="P3711" s="18" t="n">
        <x:f>J3711*M3711</x:f>
        <x:v>2805</x:v>
      </x:c>
      <x:c r="Q3711" s="22" t="n">
        <x:f>'01 Controls'!$E$30*'02 Cargo Classes'!$M$12</x:f>
        <x:v>0</x:v>
      </x:c>
      <x:c r="R3711" s="22" t="n">
        <x:f>'01 Controls'!$F$30*'02 Cargo Classes'!$N$12</x:f>
        <x:v>0.85</x:v>
      </x:c>
      <x:c r="S3711" s="22" t="n">
        <x:f>'01 Controls'!$G$30*'02 Cargo Classes'!$O$12</x:f>
        <x:v>0</x:v>
      </x:c>
      <x:c r="T3711" s="22" t="n">
        <x:f>'01 Controls'!$H$30*'02 Cargo Classes'!$P$12</x:f>
        <x:v>0</x:v>
      </x:c>
      <x:c r="U3711" s="22" t="n">
        <x:f>SUM(Q3711:T3711)</x:f>
        <x:v>0.85</x:v>
      </x:c>
      <x:c r="V3711" s="18" t="n">
        <x:f>IF(U3711=0,0,N3711*Q3711/U3711)</x:f>
        <x:v>0</x:v>
      </x:c>
      <x:c r="W3711" s="18" t="n">
        <x:f>IF(U3711=0,0,P3711*Q3711/U3711)</x:f>
        <x:v>0</x:v>
      </x:c>
      <x:c r="X3711" s="18" t="n">
        <x:f>MAX(V3711,W3711*'01 Controls'!$E$12)</x:f>
        <x:v>0</x:v>
      </x:c>
      <x:c r="Y3711" s="18" t="n">
        <x:f>IF(U3711=0,0,N3711*R3711/U3711)</x:f>
        <x:v>1012.5</x:v>
      </x:c>
      <x:c r="Z3711" s="18" t="n">
        <x:f>IF(U3711=0,0,P3711*R3711/U3711)</x:f>
        <x:v>2805</x:v>
      </x:c>
      <x:c r="AA3711" s="18" t="n">
        <x:f>MAX(Y3711,Z3711*'01 Controls'!$E$13)</x:f>
        <x:v>1012.5</x:v>
      </x:c>
      <x:c r="AB3711" s="18" t="n">
        <x:f>IF(U3711=0,0,N3711*S3711/U3711)</x:f>
        <x:v>0</x:v>
      </x:c>
      <x:c r="AC3711" s="18" t="n">
        <x:f>IF(U3711=0,0,P3711*S3711/U3711)</x:f>
        <x:v>0</x:v>
      </x:c>
      <x:c r="AD3711" s="18" t="n">
        <x:f>MAX(AB3711,AC3711*'01 Controls'!$E$14)</x:f>
        <x:v>0</x:v>
      </x:c>
      <x:c r="AE3711" s="18" t="n">
        <x:f>IF(U3711=0,0,N3711*T3711/U3711)</x:f>
        <x:v>0</x:v>
      </x:c>
      <x:c r="AF3711" s="18" t="n">
        <x:f>IF(U3711=0,0,P3711*T3711/U3711)</x:f>
        <x:v>0</x:v>
      </x:c>
      <x:c r="AG3711" s="18" t="n">
        <x:f>MAX(AE3711,AF3711*'01 Controls'!$E$15)</x:f>
        <x:v>0</x:v>
      </x:c>
      <x:c r="AH3711" s="18" t="n">
        <x:f>SUM(V3711,Y3711,AB3711,AE3711)</x:f>
        <x:v>1012.5</x:v>
      </x:c>
      <x:c r="AI3711" s="18" t="n">
        <x:f>N3711-AH3711</x:f>
        <x:v>0</x:v>
      </x:c>
      <x:c r="AJ3711" s="18" t="n">
        <x:f>V3711*INDEX('07 Mode Capacity'!$P$6:$P$17,MATCH("AIR-"&amp;I3711,'07 Mode Capacity'!$C$6:$C$17,0))</x:f>
        <x:v>0</x:v>
      </x:c>
      <x:c r="AK3711" s="18" t="n">
        <x:f>Y3711*INDEX('07 Mode Capacity'!$P$6:$P$17,MATCH("OCEAN-"&amp;I3711,'07 Mode Capacity'!$C$6:$C$17,0))</x:f>
        <x:v>88.73173365475475</x:v>
      </x:c>
      <x:c r="AL3711" s="18" t="n">
        <x:f>AB3711*INDEX('07 Mode Capacity'!$P$6:$P$17,MATCH("LAND-"&amp;I3711,'07 Mode Capacity'!$C$6:$C$17,0))</x:f>
        <x:v>0</x:v>
      </x:c>
      <x:c r="AM3711" s="18" t="n">
        <x:f>AE3711*INDEX('07 Mode Capacity'!$P$6:$P$17,MATCH("INLAND-"&amp;I3711,'07 Mode Capacity'!$C$6:$C$17,0))</x:f>
        <x:v>0</x:v>
      </x:c>
      <x:c r="AN3711" s="18" t="n">
        <x:f>SUM(AJ3711:AM3711)</x:f>
        <x:v>88.73173365475475</x:v>
      </x:c>
      <x:c r="AO3711" s="17" t="n">
        <x:f>IF(N3711=0,1,AN3711/N3711)</x:f>
        <x:v>0.08763628015284419</x:v>
      </x:c>
      <x:c r="AP3711" s="11" t="str">
        <x:f>IF(AO3711&gt;='01 Controls'!$E$16,"PASS","FAIL")</x:f>
        <x:v>FAIL</x:v>
      </x:c>
      <x:c r="AQ3711" s="11" t="str">
        <x:v>UNQUANTIFIED</x:v>
      </x:c>
      <x:c r="AR3711" s="11" t="str">
        <x:v>Position-class planning record; serial item and receiver open</x:v>
      </x:c>
      <x:c r="AS3711" s="26"/>
      <x:c r="AT3711" s="26"/>
    </x:row>
    <x:row r="3712">
      <x:c r="C3712" s="11" t="str">
        <x:v>G1-A-AHW-LIN-18</x:v>
      </x:c>
      <x:c r="D3712" s="11" t="str">
        <x:v>G1</x:v>
      </x:c>
      <x:c r="E3712" s="11" t="str">
        <x:v>Allied megacity earthquake</x:v>
      </x:c>
      <x:c r="F3712" s="11" t="str">
        <x:v>A-AHW</x:v>
      </x:c>
      <x:c r="G3712" s="11" t="str">
        <x:v>Aerial hazard-control wing</x:v>
      </x:c>
      <x:c r="H3712" s="11" t="str">
        <x:v>LIN-18</x:v>
      </x:c>
      <x:c r="I3712" s="19" t="n">
        <x:v>72</x:v>
      </x:c>
      <x:c r="J3712" s="21" t="n">
        <x:v>2</x:v>
      </x:c>
      <x:c r="K3712" s="18" t="n">
        <x:f>'05 Cargo Register'!K128</x:f>
        <x:v>112.5</x:v>
      </x:c>
      <x:c r="L3712" s="18" t="n">
        <x:f>'05 Cargo Register'!N128</x:f>
        <x:v>8</x:v>
      </x:c>
      <x:c r="M3712" s="18" t="n">
        <x:f>'05 Cargo Register'!O128</x:f>
        <x:v>352</x:v>
      </x:c>
      <x:c r="N3712" s="18" t="n">
        <x:f>J3712*K3712</x:f>
        <x:v>225</x:v>
      </x:c>
      <x:c r="O3712" s="18" t="n">
        <x:f>J3712*L3712</x:f>
        <x:v>16</x:v>
      </x:c>
      <x:c r="P3712" s="18" t="n">
        <x:f>J3712*M3712</x:f>
        <x:v>704</x:v>
      </x:c>
      <x:c r="Q3712" s="22" t="n">
        <x:f>'01 Controls'!$E$30*'02 Cargo Classes'!$M$13</x:f>
        <x:v>0</x:v>
      </x:c>
      <x:c r="R3712" s="22" t="n">
        <x:f>'01 Controls'!$F$30*'02 Cargo Classes'!$N$13</x:f>
        <x:v>1.02</x:v>
      </x:c>
      <x:c r="S3712" s="22" t="n">
        <x:f>'01 Controls'!$G$30*'02 Cargo Classes'!$O$13</x:f>
        <x:v>0</x:v>
      </x:c>
      <x:c r="T3712" s="22" t="n">
        <x:f>'01 Controls'!$H$30*'02 Cargo Classes'!$P$13</x:f>
        <x:v>0</x:v>
      </x:c>
      <x:c r="U3712" s="22" t="n">
        <x:f>SUM(Q3712:T3712)</x:f>
        <x:v>1.02</x:v>
      </x:c>
      <x:c r="V3712" s="18" t="n">
        <x:f>IF(U3712=0,0,N3712*Q3712/U3712)</x:f>
        <x:v>0</x:v>
      </x:c>
      <x:c r="W3712" s="18" t="n">
        <x:f>IF(U3712=0,0,P3712*Q3712/U3712)</x:f>
        <x:v>0</x:v>
      </x:c>
      <x:c r="X3712" s="18" t="n">
        <x:f>MAX(V3712,W3712*'01 Controls'!$E$12)</x:f>
        <x:v>0</x:v>
      </x:c>
      <x:c r="Y3712" s="18" t="n">
        <x:f>IF(U3712=0,0,N3712*R3712/U3712)</x:f>
        <x:v>225</x:v>
      </x:c>
      <x:c r="Z3712" s="18" t="n">
        <x:f>IF(U3712=0,0,P3712*R3712/U3712)</x:f>
        <x:v>704</x:v>
      </x:c>
      <x:c r="AA3712" s="18" t="n">
        <x:f>MAX(Y3712,Z3712*'01 Controls'!$E$13)</x:f>
        <x:v>225</x:v>
      </x:c>
      <x:c r="AB3712" s="18" t="n">
        <x:f>IF(U3712=0,0,N3712*S3712/U3712)</x:f>
        <x:v>0</x:v>
      </x:c>
      <x:c r="AC3712" s="18" t="n">
        <x:f>IF(U3712=0,0,P3712*S3712/U3712)</x:f>
        <x:v>0</x:v>
      </x:c>
      <x:c r="AD3712" s="18" t="n">
        <x:f>MAX(AB3712,AC3712*'01 Controls'!$E$14)</x:f>
        <x:v>0</x:v>
      </x:c>
      <x:c r="AE3712" s="18" t="n">
        <x:f>IF(U3712=0,0,N3712*T3712/U3712)</x:f>
        <x:v>0</x:v>
      </x:c>
      <x:c r="AF3712" s="18" t="n">
        <x:f>IF(U3712=0,0,P3712*T3712/U3712)</x:f>
        <x:v>0</x:v>
      </x:c>
      <x:c r="AG3712" s="18" t="n">
        <x:f>MAX(AE3712,AF3712*'01 Controls'!$E$15)</x:f>
        <x:v>0</x:v>
      </x:c>
      <x:c r="AH3712" s="18" t="n">
        <x:f>SUM(V3712,Y3712,AB3712,AE3712)</x:f>
        <x:v>225</x:v>
      </x:c>
      <x:c r="AI3712" s="18" t="n">
        <x:f>N3712-AH3712</x:f>
        <x:v>0</x:v>
      </x:c>
      <x:c r="AJ3712" s="18" t="n">
        <x:f>V3712*INDEX('07 Mode Capacity'!$P$6:$P$17,MATCH("AIR-"&amp;I3712,'07 Mode Capacity'!$C$6:$C$17,0))</x:f>
        <x:v>0</x:v>
      </x:c>
      <x:c r="AK3712" s="18" t="n">
        <x:f>Y3712*INDEX('07 Mode Capacity'!$P$6:$P$17,MATCH("OCEAN-"&amp;I3712,'07 Mode Capacity'!$C$6:$C$17,0))</x:f>
        <x:v>176.1227950753511</x:v>
      </x:c>
      <x:c r="AL3712" s="18" t="n">
        <x:f>AB3712*INDEX('07 Mode Capacity'!$P$6:$P$17,MATCH("LAND-"&amp;I3712,'07 Mode Capacity'!$C$6:$C$17,0))</x:f>
        <x:v>0</x:v>
      </x:c>
      <x:c r="AM3712" s="18" t="n">
        <x:f>AE3712*INDEX('07 Mode Capacity'!$P$6:$P$17,MATCH("INLAND-"&amp;I3712,'07 Mode Capacity'!$C$6:$C$17,0))</x:f>
        <x:v>0</x:v>
      </x:c>
      <x:c r="AN3712" s="18" t="n">
        <x:f>SUM(AJ3712:AM3712)</x:f>
        <x:v>176.1227950753511</x:v>
      </x:c>
      <x:c r="AO3712" s="17" t="n">
        <x:f>IF(N3712=0,1,AN3712/N3712)</x:f>
        <x:v>0.7827679781126715</x:v>
      </x:c>
      <x:c r="AP3712" s="11" t="str">
        <x:f>IF(AO3712&gt;='01 Controls'!$E$16,"PASS","FAIL")</x:f>
        <x:v>FAIL</x:v>
      </x:c>
      <x:c r="AQ3712" s="11" t="str">
        <x:v>UNQUANTIFIED</x:v>
      </x:c>
      <x:c r="AR3712" s="11" t="str">
        <x:v>Position-class planning record; serial item and receiver open</x:v>
      </x:c>
      <x:c r="AS3712" s="26"/>
      <x:c r="AT3712" s="26"/>
    </x:row>
    <x:row r="3713">
      <x:c r="C3713" s="11" t="str">
        <x:v>G1-A-AHW-BLK-08</x:v>
      </x:c>
      <x:c r="D3713" s="11" t="str">
        <x:v>G1</x:v>
      </x:c>
      <x:c r="E3713" s="11" t="str">
        <x:v>Allied megacity earthquake</x:v>
      </x:c>
      <x:c r="F3713" s="11" t="str">
        <x:v>A-AHW</x:v>
      </x:c>
      <x:c r="G3713" s="11" t="str">
        <x:v>Aerial hazard-control wing</x:v>
      </x:c>
      <x:c r="H3713" s="11" t="str">
        <x:v>BLK-08</x:v>
      </x:c>
      <x:c r="I3713" s="19" t="n">
        <x:v>48</x:v>
      </x:c>
      <x:c r="J3713" s="21" t="n">
        <x:v>2</x:v>
      </x:c>
      <x:c r="K3713" s="18" t="n">
        <x:f>'05 Cargo Register'!K129</x:f>
        <x:v>56.25</x:v>
      </x:c>
      <x:c r="L3713" s="18" t="n">
        <x:f>'05 Cargo Register'!N129</x:f>
        <x:v>9</x:v>
      </x:c>
      <x:c r="M3713" s="18" t="n">
        <x:f>'05 Cargo Register'!O129</x:f>
        <x:v>459</x:v>
      </x:c>
      <x:c r="N3713" s="18" t="n">
        <x:f>J3713*K3713</x:f>
        <x:v>112.5</x:v>
      </x:c>
      <x:c r="O3713" s="18" t="n">
        <x:f>J3713*L3713</x:f>
        <x:v>18</x:v>
      </x:c>
      <x:c r="P3713" s="18" t="n">
        <x:f>J3713*M3713</x:f>
        <x:v>918</x:v>
      </x:c>
      <x:c r="Q3713" s="22" t="n">
        <x:f>'01 Controls'!$E$30*'02 Cargo Classes'!$M$14</x:f>
        <x:v>0.15</x:v>
      </x:c>
      <x:c r="R3713" s="22" t="n">
        <x:f>'01 Controls'!$F$30*'02 Cargo Classes'!$N$14</x:f>
        <x:v>0.68</x:v>
      </x:c>
      <x:c r="S3713" s="22" t="n">
        <x:f>'01 Controls'!$G$30*'02 Cargo Classes'!$O$14</x:f>
        <x:v>0</x:v>
      </x:c>
      <x:c r="T3713" s="22" t="n">
        <x:f>'01 Controls'!$H$30*'02 Cargo Classes'!$P$14</x:f>
        <x:v>0</x:v>
      </x:c>
      <x:c r="U3713" s="22" t="n">
        <x:f>SUM(Q3713:T3713)</x:f>
        <x:v>0.8300000000000001</x:v>
      </x:c>
      <x:c r="V3713" s="18" t="n">
        <x:f>IF(U3713=0,0,N3713*Q3713/U3713)</x:f>
        <x:v>20.331325301204817</x:v>
      </x:c>
      <x:c r="W3713" s="18" t="n">
        <x:f>IF(U3713=0,0,P3713*Q3713/U3713)</x:f>
        <x:v>165.9036144578313</x:v>
      </x:c>
      <x:c r="X3713" s="18" t="n">
        <x:f>MAX(V3713,W3713*'01 Controls'!$E$12)</x:f>
        <x:v>41.47590361445783</x:v>
      </x:c>
      <x:c r="Y3713" s="18" t="n">
        <x:f>IF(U3713=0,0,N3713*R3713/U3713)</x:f>
        <x:v>92.16867469879517</x:v>
      </x:c>
      <x:c r="Z3713" s="18" t="n">
        <x:f>IF(U3713=0,0,P3713*R3713/U3713)</x:f>
        <x:v>752.0963855421686</x:v>
      </x:c>
      <x:c r="AA3713" s="18" t="n">
        <x:f>MAX(Y3713,Z3713*'01 Controls'!$E$13)</x:f>
        <x:v>112.81445783132529</x:v>
      </x:c>
      <x:c r="AB3713" s="18" t="n">
        <x:f>IF(U3713=0,0,N3713*S3713/U3713)</x:f>
        <x:v>0</x:v>
      </x:c>
      <x:c r="AC3713" s="18" t="n">
        <x:f>IF(U3713=0,0,P3713*S3713/U3713)</x:f>
        <x:v>0</x:v>
      </x:c>
      <x:c r="AD3713" s="18" t="n">
        <x:f>MAX(AB3713,AC3713*'01 Controls'!$E$14)</x:f>
        <x:v>0</x:v>
      </x:c>
      <x:c r="AE3713" s="18" t="n">
        <x:f>IF(U3713=0,0,N3713*T3713/U3713)</x:f>
        <x:v>0</x:v>
      </x:c>
      <x:c r="AF3713" s="18" t="n">
        <x:f>IF(U3713=0,0,P3713*T3713/U3713)</x:f>
        <x:v>0</x:v>
      </x:c>
      <x:c r="AG3713" s="18" t="n">
        <x:f>MAX(AE3713,AF3713*'01 Controls'!$E$15)</x:f>
        <x:v>0</x:v>
      </x:c>
      <x:c r="AH3713" s="18" t="n">
        <x:f>SUM(V3713,Y3713,AB3713,AE3713)</x:f>
        <x:v>112.49999999999999</x:v>
      </x:c>
      <x:c r="AI3713" s="18" t="n">
        <x:f>N3713-AH3713</x:f>
        <x:v>1.4210854715202004e-14</x:v>
      </x:c>
      <x:c r="AJ3713" s="18" t="n">
        <x:f>V3713*INDEX('07 Mode Capacity'!$P$6:$P$17,MATCH("AIR-"&amp;I3713,'07 Mode Capacity'!$C$6:$C$17,0))</x:f>
        <x:v>5.699595462207003</x:v>
      </x:c>
      <x:c r="AK3713" s="18" t="n">
        <x:f>Y3713*INDEX('07 Mode Capacity'!$P$6:$P$17,MATCH("OCEAN-"&amp;I3713,'07 Mode Capacity'!$C$6:$C$17,0))</x:f>
        <x:v>8.077319797219976</x:v>
      </x:c>
      <x:c r="AL3713" s="18" t="n">
        <x:f>AB3713*INDEX('07 Mode Capacity'!$P$6:$P$17,MATCH("LAND-"&amp;I3713,'07 Mode Capacity'!$C$6:$C$17,0))</x:f>
        <x:v>0</x:v>
      </x:c>
      <x:c r="AM3713" s="18" t="n">
        <x:f>AE3713*INDEX('07 Mode Capacity'!$P$6:$P$17,MATCH("INLAND-"&amp;I3713,'07 Mode Capacity'!$C$6:$C$17,0))</x:f>
        <x:v>0</x:v>
      </x:c>
      <x:c r="AN3713" s="18" t="n">
        <x:f>SUM(AJ3713:AM3713)</x:f>
        <x:v>13.776915259426978</x:v>
      </x:c>
      <x:c r="AO3713" s="17" t="n">
        <x:f>IF(N3713=0,1,AN3713/N3713)</x:f>
        <x:v>0.12246146897268426</x:v>
      </x:c>
      <x:c r="AP3713" s="11" t="str">
        <x:f>IF(AO3713&gt;='01 Controls'!$E$16,"PASS","FAIL")</x:f>
        <x:v>FAIL</x:v>
      </x:c>
      <x:c r="AQ3713" s="11" t="str">
        <x:v>UNQUANTIFIED</x:v>
      </x:c>
      <x:c r="AR3713" s="11" t="str">
        <x:v>Position-class planning record; serial item and receiver open</x:v>
      </x:c>
      <x:c r="AS3713" s="26"/>
      <x:c r="AT3713" s="26"/>
    </x:row>
    <x:row r="3714">
      <x:c r="C3714" s="11" t="str">
        <x:v>G1-A-AHW-OOG-80</x:v>
      </x:c>
      <x:c r="D3714" s="11" t="str">
        <x:v>G1</x:v>
      </x:c>
      <x:c r="E3714" s="11" t="str">
        <x:v>Allied megacity earthquake</x:v>
      </x:c>
      <x:c r="F3714" s="11" t="str">
        <x:v>A-AHW</x:v>
      </x:c>
      <x:c r="G3714" s="11" t="str">
        <x:v>Aerial hazard-control wing</x:v>
      </x:c>
      <x:c r="H3714" s="11" t="str">
        <x:v>OOG-80</x:v>
      </x:c>
      <x:c r="I3714" s="19" t="n">
        <x:v>72</x:v>
      </x:c>
      <x:c r="J3714" s="21" t="n">
        <x:v>2</x:v>
      </x:c>
      <x:c r="K3714" s="18" t="n">
        <x:f>'05 Cargo Register'!K130</x:f>
        <x:v>562.5</x:v>
      </x:c>
      <x:c r="L3714" s="18" t="n">
        <x:f>'05 Cargo Register'!N130</x:f>
        <x:v>10</x:v>
      </x:c>
      <x:c r="M3714" s="18" t="n">
        <x:f>'05 Cargo Register'!O130</x:f>
        <x:v>1760</x:v>
      </x:c>
      <x:c r="N3714" s="18" t="n">
        <x:f>J3714*K3714</x:f>
        <x:v>1125</x:v>
      </x:c>
      <x:c r="O3714" s="18" t="n">
        <x:f>J3714*L3714</x:f>
        <x:v>20</x:v>
      </x:c>
      <x:c r="P3714" s="18" t="n">
        <x:f>J3714*M3714</x:f>
        <x:v>3520</x:v>
      </x:c>
      <x:c r="Q3714" s="22" t="n">
        <x:f>'01 Controls'!$E$30*'02 Cargo Classes'!$M$15</x:f>
        <x:v>0</x:v>
      </x:c>
      <x:c r="R3714" s="22" t="n">
        <x:f>'01 Controls'!$F$30*'02 Cargo Classes'!$N$15</x:f>
        <x:v>1.7</x:v>
      </x:c>
      <x:c r="S3714" s="22" t="n">
        <x:f>'01 Controls'!$G$30*'02 Cargo Classes'!$O$15</x:f>
        <x:v>0</x:v>
      </x:c>
      <x:c r="T3714" s="22" t="n">
        <x:f>'01 Controls'!$H$30*'02 Cargo Classes'!$P$15</x:f>
        <x:v>0</x:v>
      </x:c>
      <x:c r="U3714" s="22" t="n">
        <x:f>SUM(Q3714:T3714)</x:f>
        <x:v>1.7</x:v>
      </x:c>
      <x:c r="V3714" s="18" t="n">
        <x:f>IF(U3714=0,0,N3714*Q3714/U3714)</x:f>
        <x:v>0</x:v>
      </x:c>
      <x:c r="W3714" s="18" t="n">
        <x:f>IF(U3714=0,0,P3714*Q3714/U3714)</x:f>
        <x:v>0</x:v>
      </x:c>
      <x:c r="X3714" s="18" t="n">
        <x:f>MAX(V3714,W3714*'01 Controls'!$E$12)</x:f>
        <x:v>0</x:v>
      </x:c>
      <x:c r="Y3714" s="18" t="n">
        <x:f>IF(U3714=0,0,N3714*R3714/U3714)</x:f>
        <x:v>1125</x:v>
      </x:c>
      <x:c r="Z3714" s="18" t="n">
        <x:f>IF(U3714=0,0,P3714*R3714/U3714)</x:f>
        <x:v>3520</x:v>
      </x:c>
      <x:c r="AA3714" s="18" t="n">
        <x:f>MAX(Y3714,Z3714*'01 Controls'!$E$13)</x:f>
        <x:v>1125</x:v>
      </x:c>
      <x:c r="AB3714" s="18" t="n">
        <x:f>IF(U3714=0,0,N3714*S3714/U3714)</x:f>
        <x:v>0</x:v>
      </x:c>
      <x:c r="AC3714" s="18" t="n">
        <x:f>IF(U3714=0,0,P3714*S3714/U3714)</x:f>
        <x:v>0</x:v>
      </x:c>
      <x:c r="AD3714" s="18" t="n">
        <x:f>MAX(AB3714,AC3714*'01 Controls'!$E$14)</x:f>
        <x:v>0</x:v>
      </x:c>
      <x:c r="AE3714" s="18" t="n">
        <x:f>IF(U3714=0,0,N3714*T3714/U3714)</x:f>
        <x:v>0</x:v>
      </x:c>
      <x:c r="AF3714" s="18" t="n">
        <x:f>IF(U3714=0,0,P3714*T3714/U3714)</x:f>
        <x:v>0</x:v>
      </x:c>
      <x:c r="AG3714" s="18" t="n">
        <x:f>MAX(AE3714,AF3714*'01 Controls'!$E$15)</x:f>
        <x:v>0</x:v>
      </x:c>
      <x:c r="AH3714" s="18" t="n">
        <x:f>SUM(V3714,Y3714,AB3714,AE3714)</x:f>
        <x:v>1125</x:v>
      </x:c>
      <x:c r="AI3714" s="18" t="n">
        <x:f>N3714-AH3714</x:f>
        <x:v>0</x:v>
      </x:c>
      <x:c r="AJ3714" s="18" t="n">
        <x:f>V3714*INDEX('07 Mode Capacity'!$P$6:$P$17,MATCH("AIR-"&amp;I3714,'07 Mode Capacity'!$C$6:$C$17,0))</x:f>
        <x:v>0</x:v>
      </x:c>
      <x:c r="AK3714" s="18" t="n">
        <x:f>Y3714*INDEX('07 Mode Capacity'!$P$6:$P$17,MATCH("OCEAN-"&amp;I3714,'07 Mode Capacity'!$C$6:$C$17,0))</x:f>
        <x:v>880.6139753767554</x:v>
      </x:c>
      <x:c r="AL3714" s="18" t="n">
        <x:f>AB3714*INDEX('07 Mode Capacity'!$P$6:$P$17,MATCH("LAND-"&amp;I3714,'07 Mode Capacity'!$C$6:$C$17,0))</x:f>
        <x:v>0</x:v>
      </x:c>
      <x:c r="AM3714" s="18" t="n">
        <x:f>AE3714*INDEX('07 Mode Capacity'!$P$6:$P$17,MATCH("INLAND-"&amp;I3714,'07 Mode Capacity'!$C$6:$C$17,0))</x:f>
        <x:v>0</x:v>
      </x:c>
      <x:c r="AN3714" s="18" t="n">
        <x:f>SUM(AJ3714:AM3714)</x:f>
        <x:v>880.6139753767554</x:v>
      </x:c>
      <x:c r="AO3714" s="17" t="n">
        <x:f>IF(N3714=0,1,AN3714/N3714)</x:f>
        <x:v>0.7827679781126715</x:v>
      </x:c>
      <x:c r="AP3714" s="11" t="str">
        <x:f>IF(AO3714&gt;='01 Controls'!$E$16,"PASS","FAIL")</x:f>
        <x:v>FAIL</x:v>
      </x:c>
      <x:c r="AQ3714" s="11" t="str">
        <x:v>UNQUANTIFIED</x:v>
      </x:c>
      <x:c r="AR3714" s="11" t="str">
        <x:v>Position-class planning record; serial item and receiver open</x:v>
      </x:c>
      <x:c r="AS3714" s="26"/>
      <x:c r="AT3714" s="26"/>
    </x:row>
    <x:row r="3715">
      <x:c r="C3715" s="11" t="str">
        <x:v>G1-A-TDG-APL-45</x:v>
      </x:c>
      <x:c r="D3715" s="11" t="str">
        <x:v>G1</x:v>
      </x:c>
      <x:c r="E3715" s="11" t="str">
        <x:v>Allied megacity earthquake</x:v>
      </x:c>
      <x:c r="F3715" s="11" t="str">
        <x:v>A-TDG</x:v>
      </x:c>
      <x:c r="G3715" s="11" t="str">
        <x:v>Tactical distribution group</x:v>
      </x:c>
      <x:c r="H3715" s="11" t="str">
        <x:v>APL-45</x:v>
      </x:c>
      <x:c r="I3715" s="19" t="n">
        <x:v>24</x:v>
      </x:c>
      <x:c r="J3715" s="21" t="n">
        <x:v>8</x:v>
      </x:c>
      <x:c r="K3715" s="18" t="n">
        <x:f>'05 Cargo Register'!K131</x:f>
        <x:v>225</x:v>
      </x:c>
      <x:c r="L3715" s="18" t="n">
        <x:f>'05 Cargo Register'!N131</x:f>
        <x:v>59</x:v>
      </x:c>
      <x:c r="M3715" s="18" t="n">
        <x:f>'05 Cargo Register'!O131</x:f>
        <x:v>442.5</x:v>
      </x:c>
      <x:c r="N3715" s="18" t="n">
        <x:f>J3715*K3715</x:f>
        <x:v>1800</x:v>
      </x:c>
      <x:c r="O3715" s="18" t="n">
        <x:f>J3715*L3715</x:f>
        <x:v>472</x:v>
      </x:c>
      <x:c r="P3715" s="18" t="n">
        <x:f>J3715*M3715</x:f>
        <x:v>3540</x:v>
      </x:c>
      <x:c r="Q3715" s="22" t="n">
        <x:f>'01 Controls'!$E$30*'02 Cargo Classes'!$M$6</x:f>
        <x:v>0.44999999999999996</x:v>
      </x:c>
      <x:c r="R3715" s="22" t="n">
        <x:f>'01 Controls'!$F$30*'02 Cargo Classes'!$N$6</x:f>
        <x:v>0.34</x:v>
      </x:c>
      <x:c r="S3715" s="22" t="n">
        <x:f>'01 Controls'!$G$30*'02 Cargo Classes'!$O$6</x:f>
        <x:v>0</x:v>
      </x:c>
      <x:c r="T3715" s="22" t="n">
        <x:f>'01 Controls'!$H$30*'02 Cargo Classes'!$P$6</x:f>
        <x:v>0</x:v>
      </x:c>
      <x:c r="U3715" s="22" t="n">
        <x:f>SUM(Q3715:T3715)</x:f>
        <x:v>0.79</x:v>
      </x:c>
      <x:c r="V3715" s="18" t="n">
        <x:f>IF(U3715=0,0,N3715*Q3715/U3715)</x:f>
        <x:v>1025.3164556962024</x:v>
      </x:c>
      <x:c r="W3715" s="18" t="n">
        <x:f>IF(U3715=0,0,P3715*Q3715/U3715)</x:f>
        <x:v>2016.4556962025313</x:v>
      </x:c>
      <x:c r="X3715" s="18" t="n">
        <x:f>MAX(V3715,W3715*'01 Controls'!$E$12)</x:f>
        <x:v>1025.3164556962024</x:v>
      </x:c>
      <x:c r="Y3715" s="18" t="n">
        <x:f>IF(U3715=0,0,N3715*R3715/U3715)</x:f>
        <x:v>774.6835443037975</x:v>
      </x:c>
      <x:c r="Z3715" s="18" t="n">
        <x:f>IF(U3715=0,0,P3715*R3715/U3715)</x:f>
        <x:v>1523.5443037974685</x:v>
      </x:c>
      <x:c r="AA3715" s="18" t="n">
        <x:f>MAX(Y3715,Z3715*'01 Controls'!$E$13)</x:f>
        <x:v>774.6835443037975</x:v>
      </x:c>
      <x:c r="AB3715" s="18" t="n">
        <x:f>IF(U3715=0,0,N3715*S3715/U3715)</x:f>
        <x:v>0</x:v>
      </x:c>
      <x:c r="AC3715" s="18" t="n">
        <x:f>IF(U3715=0,0,P3715*S3715/U3715)</x:f>
        <x:v>0</x:v>
      </x:c>
      <x:c r="AD3715" s="18" t="n">
        <x:f>MAX(AB3715,AC3715*'01 Controls'!$E$14)</x:f>
        <x:v>0</x:v>
      </x:c>
      <x:c r="AE3715" s="18" t="n">
        <x:f>IF(U3715=0,0,N3715*T3715/U3715)</x:f>
        <x:v>0</x:v>
      </x:c>
      <x:c r="AF3715" s="18" t="n">
        <x:f>IF(U3715=0,0,P3715*T3715/U3715)</x:f>
        <x:v>0</x:v>
      </x:c>
      <x:c r="AG3715" s="18" t="n">
        <x:f>MAX(AE3715,AF3715*'01 Controls'!$E$15)</x:f>
        <x:v>0</x:v>
      </x:c>
      <x:c r="AH3715" s="18" t="n">
        <x:f>SUM(V3715,Y3715,AB3715,AE3715)</x:f>
        <x:v>1800</x:v>
      </x:c>
      <x:c r="AI3715" s="18" t="n">
        <x:f>N3715-AH3715</x:f>
        <x:v>0</x:v>
      </x:c>
      <x:c r="AJ3715" s="18" t="n">
        <x:f>V3715*INDEX('07 Mode Capacity'!$P$6:$P$17,MATCH("AIR-"&amp;I3715,'07 Mode Capacity'!$C$6:$C$17,0))</x:f>
        <x:v>208.05113284744846</x:v>
      </x:c>
      <x:c r="AK3715" s="18" t="n">
        <x:f>Y3715*INDEX('07 Mode Capacity'!$P$6:$P$17,MATCH("OCEAN-"&amp;I3715,'07 Mode Capacity'!$C$6:$C$17,0))</x:f>
        <x:v>116.27151650333163</x:v>
      </x:c>
      <x:c r="AL3715" s="18" t="n">
        <x:f>AB3715*INDEX('07 Mode Capacity'!$P$6:$P$17,MATCH("LAND-"&amp;I3715,'07 Mode Capacity'!$C$6:$C$17,0))</x:f>
        <x:v>0</x:v>
      </x:c>
      <x:c r="AM3715" s="18" t="n">
        <x:f>AE3715*INDEX('07 Mode Capacity'!$P$6:$P$17,MATCH("INLAND-"&amp;I3715,'07 Mode Capacity'!$C$6:$C$17,0))</x:f>
        <x:v>0</x:v>
      </x:c>
      <x:c r="AN3715" s="18" t="n">
        <x:f>SUM(AJ3715:AM3715)</x:f>
        <x:v>324.32264935078007</x:v>
      </x:c>
      <x:c r="AO3715" s="17" t="n">
        <x:f>IF(N3715=0,1,AN3715/N3715)</x:f>
        <x:v>0.18017924963932225</x:v>
      </x:c>
      <x:c r="AP3715" s="11" t="str">
        <x:f>IF(AO3715&gt;='01 Controls'!$E$16,"PASS","FAIL")</x:f>
        <x:v>FAIL</x:v>
      </x:c>
      <x:c r="AQ3715" s="11" t="str">
        <x:v>UNQUANTIFIED</x:v>
      </x:c>
      <x:c r="AR3715" s="11" t="str">
        <x:v>Position-class planning record; serial item and receiver open</x:v>
      </x:c>
      <x:c r="AS3715" s="26"/>
      <x:c r="AT3715" s="26"/>
    </x:row>
    <x:row r="3716">
      <x:c r="C3716" s="11" t="str">
        <x:v>G1-A-TDG-ISO-18</x:v>
      </x:c>
      <x:c r="D3716" s="11" t="str">
        <x:v>G1</x:v>
      </x:c>
      <x:c r="E3716" s="11" t="str">
        <x:v>Allied megacity earthquake</x:v>
      </x:c>
      <x:c r="F3716" s="11" t="str">
        <x:v>A-TDG</x:v>
      </x:c>
      <x:c r="G3716" s="11" t="str">
        <x:v>Tactical distribution group</x:v>
      </x:c>
      <x:c r="H3716" s="11" t="str">
        <x:v>ISO-18</x:v>
      </x:c>
      <x:c r="I3716" s="19" t="n">
        <x:v>48</x:v>
      </x:c>
      <x:c r="J3716" s="21" t="n">
        <x:v>8</x:v>
      </x:c>
      <x:c r="K3716" s="18" t="n">
        <x:f>'05 Cargo Register'!K132</x:f>
        <x:v>337.5</x:v>
      </x:c>
      <x:c r="L3716" s="18" t="n">
        <x:f>'05 Cargo Register'!N132</x:f>
        <x:v>23</x:v>
      </x:c>
      <x:c r="M3716" s="18" t="n">
        <x:f>'05 Cargo Register'!O132</x:f>
        <x:v>607.2</x:v>
      </x:c>
      <x:c r="N3716" s="18" t="n">
        <x:f>J3716*K3716</x:f>
        <x:v>2700</x:v>
      </x:c>
      <x:c r="O3716" s="18" t="n">
        <x:f>J3716*L3716</x:f>
        <x:v>184</x:v>
      </x:c>
      <x:c r="P3716" s="18" t="n">
        <x:f>J3716*M3716</x:f>
        <x:v>4857.6</x:v>
      </x:c>
      <x:c r="Q3716" s="22" t="n">
        <x:f>'01 Controls'!$E$30*'02 Cargo Classes'!$M$7</x:f>
        <x:v>0.03</x:v>
      </x:c>
      <x:c r="R3716" s="22" t="n">
        <x:f>'01 Controls'!$F$30*'02 Cargo Classes'!$N$7</x:f>
        <x:v>0.85</x:v>
      </x:c>
      <x:c r="S3716" s="22" t="n">
        <x:f>'01 Controls'!$G$30*'02 Cargo Classes'!$O$7</x:f>
        <x:v>0</x:v>
      </x:c>
      <x:c r="T3716" s="22" t="n">
        <x:f>'01 Controls'!$H$30*'02 Cargo Classes'!$P$7</x:f>
        <x:v>0</x:v>
      </x:c>
      <x:c r="U3716" s="22" t="n">
        <x:f>SUM(Q3716:T3716)</x:f>
        <x:v>0.88</x:v>
      </x:c>
      <x:c r="V3716" s="18" t="n">
        <x:f>IF(U3716=0,0,N3716*Q3716/U3716)</x:f>
        <x:v>92.04545454545455</x:v>
      </x:c>
      <x:c r="W3716" s="18" t="n">
        <x:f>IF(U3716=0,0,P3716*Q3716/U3716)</x:f>
        <x:v>165.60000000000002</x:v>
      </x:c>
      <x:c r="X3716" s="18" t="n">
        <x:f>MAX(V3716,W3716*'01 Controls'!$E$12)</x:f>
        <x:v>92.04545454545455</x:v>
      </x:c>
      <x:c r="Y3716" s="18" t="n">
        <x:f>IF(U3716=0,0,N3716*R3716/U3716)</x:f>
        <x:v>2607.9545454545455</x:v>
      </x:c>
      <x:c r="Z3716" s="18" t="n">
        <x:f>IF(U3716=0,0,P3716*R3716/U3716)</x:f>
        <x:v>4692</x:v>
      </x:c>
      <x:c r="AA3716" s="18" t="n">
        <x:f>MAX(Y3716,Z3716*'01 Controls'!$E$13)</x:f>
        <x:v>2607.9545454545455</x:v>
      </x:c>
      <x:c r="AB3716" s="18" t="n">
        <x:f>IF(U3716=0,0,N3716*S3716/U3716)</x:f>
        <x:v>0</x:v>
      </x:c>
      <x:c r="AC3716" s="18" t="n">
        <x:f>IF(U3716=0,0,P3716*S3716/U3716)</x:f>
        <x:v>0</x:v>
      </x:c>
      <x:c r="AD3716" s="18" t="n">
        <x:f>MAX(AB3716,AC3716*'01 Controls'!$E$14)</x:f>
        <x:v>0</x:v>
      </x:c>
      <x:c r="AE3716" s="18" t="n">
        <x:f>IF(U3716=0,0,N3716*T3716/U3716)</x:f>
        <x:v>0</x:v>
      </x:c>
      <x:c r="AF3716" s="18" t="n">
        <x:f>IF(U3716=0,0,P3716*T3716/U3716)</x:f>
        <x:v>0</x:v>
      </x:c>
      <x:c r="AG3716" s="18" t="n">
        <x:f>MAX(AE3716,AF3716*'01 Controls'!$E$15)</x:f>
        <x:v>0</x:v>
      </x:c>
      <x:c r="AH3716" s="18" t="n">
        <x:f>SUM(V3716,Y3716,AB3716,AE3716)</x:f>
        <x:v>2700</x:v>
      </x:c>
      <x:c r="AI3716" s="18" t="n">
        <x:f>N3716-AH3716</x:f>
        <x:v>0</x:v>
      </x:c>
      <x:c r="AJ3716" s="18" t="n">
        <x:f>V3716*INDEX('07 Mode Capacity'!$P$6:$P$17,MATCH("AIR-"&amp;I3716,'07 Mode Capacity'!$C$6:$C$17,0))</x:f>
        <x:v>25.803623092537162</x:v>
      </x:c>
      <x:c r="AK3716" s="18" t="n">
        <x:f>Y3716*INDEX('07 Mode Capacity'!$P$6:$P$17,MATCH("OCEAN-"&amp;I3716,'07 Mode Capacity'!$C$6:$C$17,0))</x:f>
        <x:v>228.55143517133797</x:v>
      </x:c>
      <x:c r="AL3716" s="18" t="n">
        <x:f>AB3716*INDEX('07 Mode Capacity'!$P$6:$P$17,MATCH("LAND-"&amp;I3716,'07 Mode Capacity'!$C$6:$C$17,0))</x:f>
        <x:v>0</x:v>
      </x:c>
      <x:c r="AM3716" s="18" t="n">
        <x:f>AE3716*INDEX('07 Mode Capacity'!$P$6:$P$17,MATCH("INLAND-"&amp;I3716,'07 Mode Capacity'!$C$6:$C$17,0))</x:f>
        <x:v>0</x:v>
      </x:c>
      <x:c r="AN3716" s="18" t="n">
        <x:f>SUM(AJ3716:AM3716)</x:f>
        <x:v>254.35505826387512</x:v>
      </x:c>
      <x:c r="AO3716" s="17" t="n">
        <x:f>IF(N3716=0,1,AN3716/N3716)</x:f>
        <x:v>0.09420557713476857</x:v>
      </x:c>
      <x:c r="AP3716" s="11" t="str">
        <x:f>IF(AO3716&gt;='01 Controls'!$E$16,"PASS","FAIL")</x:f>
        <x:v>FAIL</x:v>
      </x:c>
      <x:c r="AQ3716" s="11" t="str">
        <x:v>UNQUANTIFIED</x:v>
      </x:c>
      <x:c r="AR3716" s="11" t="str">
        <x:v>Position-class planning record; serial item and receiver open</x:v>
      </x:c>
      <x:c r="AS3716" s="26"/>
      <x:c r="AT3716" s="26"/>
    </x:row>
    <x:row r="3717">
      <x:c r="C3717" s="11" t="str">
        <x:v>G1-A-TDG-COL-12</x:v>
      </x:c>
      <x:c r="D3717" s="11" t="str">
        <x:v>G1</x:v>
      </x:c>
      <x:c r="E3717" s="11" t="str">
        <x:v>Allied megacity earthquake</x:v>
      </x:c>
      <x:c r="F3717" s="11" t="str">
        <x:v>A-TDG</x:v>
      </x:c>
      <x:c r="G3717" s="11" t="str">
        <x:v>Tactical distribution group</x:v>
      </x:c>
      <x:c r="H3717" s="11" t="str">
        <x:v>COL-12</x:v>
      </x:c>
      <x:c r="I3717" s="19" t="n">
        <x:v>24</x:v>
      </x:c>
      <x:c r="J3717" s="21" t="n">
        <x:v>8</x:v>
      </x:c>
      <x:c r="K3717" s="18" t="n">
        <x:f>'05 Cargo Register'!K133</x:f>
        <x:v>84.375</x:v>
      </x:c>
      <x:c r="L3717" s="18" t="n">
        <x:f>'05 Cargo Register'!N133</x:f>
        <x:v>9</x:v>
      </x:c>
      <x:c r="M3717" s="18" t="n">
        <x:f>'05 Cargo Register'!O133</x:f>
        <x:v>237.60000000000002</x:v>
      </x:c>
      <x:c r="N3717" s="18" t="n">
        <x:f>J3717*K3717</x:f>
        <x:v>675</x:v>
      </x:c>
      <x:c r="O3717" s="18" t="n">
        <x:f>J3717*L3717</x:f>
        <x:v>72</x:v>
      </x:c>
      <x:c r="P3717" s="18" t="n">
        <x:f>J3717*M3717</x:f>
        <x:v>1900.8000000000002</x:v>
      </x:c>
      <x:c r="Q3717" s="22" t="n">
        <x:f>'01 Controls'!$E$30*'02 Cargo Classes'!$M$8</x:f>
        <x:v>0.3</x:v>
      </x:c>
      <x:c r="R3717" s="22" t="n">
        <x:f>'01 Controls'!$F$30*'02 Cargo Classes'!$N$8</x:f>
        <x:v>0.595</x:v>
      </x:c>
      <x:c r="S3717" s="22" t="n">
        <x:f>'01 Controls'!$G$30*'02 Cargo Classes'!$O$8</x:f>
        <x:v>0</x:v>
      </x:c>
      <x:c r="T3717" s="22" t="n">
        <x:f>'01 Controls'!$H$30*'02 Cargo Classes'!$P$8</x:f>
        <x:v>0</x:v>
      </x:c>
      <x:c r="U3717" s="22" t="n">
        <x:f>SUM(Q3717:T3717)</x:f>
        <x:v>0.895</x:v>
      </x:c>
      <x:c r="V3717" s="18" t="n">
        <x:f>IF(U3717=0,0,N3717*Q3717/U3717)</x:f>
        <x:v>226.25698324022346</x:v>
      </x:c>
      <x:c r="W3717" s="18" t="n">
        <x:f>IF(U3717=0,0,P3717*Q3717/U3717)</x:f>
        <x:v>637.1396648044692</x:v>
      </x:c>
      <x:c r="X3717" s="18" t="n">
        <x:f>MAX(V3717,W3717*'01 Controls'!$E$12)</x:f>
        <x:v>226.25698324022346</x:v>
      </x:c>
      <x:c r="Y3717" s="18" t="n">
        <x:f>IF(U3717=0,0,N3717*R3717/U3717)</x:f>
        <x:v>448.74301675977654</x:v>
      </x:c>
      <x:c r="Z3717" s="18" t="n">
        <x:f>IF(U3717=0,0,P3717*R3717/U3717)</x:f>
        <x:v>1263.660335195531</x:v>
      </x:c>
      <x:c r="AA3717" s="18" t="n">
        <x:f>MAX(Y3717,Z3717*'01 Controls'!$E$13)</x:f>
        <x:v>448.74301675977654</x:v>
      </x:c>
      <x:c r="AB3717" s="18" t="n">
        <x:f>IF(U3717=0,0,N3717*S3717/U3717)</x:f>
        <x:v>0</x:v>
      </x:c>
      <x:c r="AC3717" s="18" t="n">
        <x:f>IF(U3717=0,0,P3717*S3717/U3717)</x:f>
        <x:v>0</x:v>
      </x:c>
      <x:c r="AD3717" s="18" t="n">
        <x:f>MAX(AB3717,AC3717*'01 Controls'!$E$14)</x:f>
        <x:v>0</x:v>
      </x:c>
      <x:c r="AE3717" s="18" t="n">
        <x:f>IF(U3717=0,0,N3717*T3717/U3717)</x:f>
        <x:v>0</x:v>
      </x:c>
      <x:c r="AF3717" s="18" t="n">
        <x:f>IF(U3717=0,0,P3717*T3717/U3717)</x:f>
        <x:v>0</x:v>
      </x:c>
      <x:c r="AG3717" s="18" t="n">
        <x:f>MAX(AE3717,AF3717*'01 Controls'!$E$15)</x:f>
        <x:v>0</x:v>
      </x:c>
      <x:c r="AH3717" s="18" t="n">
        <x:f>SUM(V3717,Y3717,AB3717,AE3717)</x:f>
        <x:v>675</x:v>
      </x:c>
      <x:c r="AI3717" s="18" t="n">
        <x:f>N3717-AH3717</x:f>
        <x:v>0</x:v>
      </x:c>
      <x:c r="AJ3717" s="18" t="n">
        <x:f>V3717*INDEX('07 Mode Capacity'!$P$6:$P$17,MATCH("AIR-"&amp;I3717,'07 Mode Capacity'!$C$6:$C$17,0))</x:f>
        <x:v>45.91072484622467</x:v>
      </x:c>
      <x:c r="AK3717" s="18" t="n">
        <x:f>Y3717*INDEX('07 Mode Capacity'!$P$6:$P$17,MATCH("OCEAN-"&amp;I3717,'07 Mode Capacity'!$C$6:$C$17,0))</x:f>
        <x:v>67.35141266725809</x:v>
      </x:c>
      <x:c r="AL3717" s="18" t="n">
        <x:f>AB3717*INDEX('07 Mode Capacity'!$P$6:$P$17,MATCH("LAND-"&amp;I3717,'07 Mode Capacity'!$C$6:$C$17,0))</x:f>
        <x:v>0</x:v>
      </x:c>
      <x:c r="AM3717" s="18" t="n">
        <x:f>AE3717*INDEX('07 Mode Capacity'!$P$6:$P$17,MATCH("INLAND-"&amp;I3717,'07 Mode Capacity'!$C$6:$C$17,0))</x:f>
        <x:v>0</x:v>
      </x:c>
      <x:c r="AN3717" s="18" t="n">
        <x:f>SUM(AJ3717:AM3717)</x:f>
        <x:v>113.26213751348276</x:v>
      </x:c>
      <x:c r="AO3717" s="17" t="n">
        <x:f>IF(N3717=0,1,AN3717/N3717)</x:f>
        <x:v>0.1677957592792337</x:v>
      </x:c>
      <x:c r="AP3717" s="11" t="str">
        <x:f>IF(AO3717&gt;='01 Controls'!$E$16,"PASS","FAIL")</x:f>
        <x:v>FAIL</x:v>
      </x:c>
      <x:c r="AQ3717" s="11" t="str">
        <x:v>UNQUANTIFIED</x:v>
      </x:c>
      <x:c r="AR3717" s="11" t="str">
        <x:v>Position-class planning record; serial item and receiver open</x:v>
      </x:c>
      <x:c r="AS3717" s="26"/>
      <x:c r="AT3717" s="26"/>
    </x:row>
    <x:row r="3718">
      <x:c r="C3718" s="11" t="str">
        <x:v>G1-A-TDG-BAT-22</x:v>
      </x:c>
      <x:c r="D3718" s="11" t="str">
        <x:v>G1</x:v>
      </x:c>
      <x:c r="E3718" s="11" t="str">
        <x:v>Allied megacity earthquake</x:v>
      </x:c>
      <x:c r="F3718" s="11" t="str">
        <x:v>A-TDG</x:v>
      </x:c>
      <x:c r="G3718" s="11" t="str">
        <x:v>Tactical distribution group</x:v>
      </x:c>
      <x:c r="H3718" s="11" t="str">
        <x:v>BAT-22</x:v>
      </x:c>
      <x:c r="I3718" s="19" t="n">
        <x:v>48</x:v>
      </x:c>
      <x:c r="J3718" s="21" t="n">
        <x:v>8</x:v>
      </x:c>
      <x:c r="K3718" s="18" t="n">
        <x:f>'05 Cargo Register'!K134</x:f>
        <x:v>225</x:v>
      </x:c>
      <x:c r="L3718" s="18" t="n">
        <x:f>'05 Cargo Register'!N134</x:f>
        <x:v>13</x:v>
      </x:c>
      <x:c r="M3718" s="18" t="n">
        <x:f>'05 Cargo Register'!O134</x:f>
        <x:v>343.20000000000005</x:v>
      </x:c>
      <x:c r="N3718" s="18" t="n">
        <x:f>J3718*K3718</x:f>
        <x:v>1800</x:v>
      </x:c>
      <x:c r="O3718" s="18" t="n">
        <x:f>J3718*L3718</x:f>
        <x:v>104</x:v>
      </x:c>
      <x:c r="P3718" s="18" t="n">
        <x:f>J3718*M3718</x:f>
        <x:v>2745.6000000000004</x:v>
      </x:c>
      <x:c r="Q3718" s="22" t="n">
        <x:f>'01 Controls'!$E$30*'02 Cargo Classes'!$M$9</x:f>
        <x:v>0</x:v>
      </x:c>
      <x:c r="R3718" s="22" t="n">
        <x:f>'01 Controls'!$F$30*'02 Cargo Classes'!$N$9</x:f>
        <x:v>0.85</x:v>
      </x:c>
      <x:c r="S3718" s="22" t="n">
        <x:f>'01 Controls'!$G$30*'02 Cargo Classes'!$O$9</x:f>
        <x:v>0</x:v>
      </x:c>
      <x:c r="T3718" s="22" t="n">
        <x:f>'01 Controls'!$H$30*'02 Cargo Classes'!$P$9</x:f>
        <x:v>0</x:v>
      </x:c>
      <x:c r="U3718" s="22" t="n">
        <x:f>SUM(Q3718:T3718)</x:f>
        <x:v>0.85</x:v>
      </x:c>
      <x:c r="V3718" s="18" t="n">
        <x:f>IF(U3718=0,0,N3718*Q3718/U3718)</x:f>
        <x:v>0</x:v>
      </x:c>
      <x:c r="W3718" s="18" t="n">
        <x:f>IF(U3718=0,0,P3718*Q3718/U3718)</x:f>
        <x:v>0</x:v>
      </x:c>
      <x:c r="X3718" s="18" t="n">
        <x:f>MAX(V3718,W3718*'01 Controls'!$E$12)</x:f>
        <x:v>0</x:v>
      </x:c>
      <x:c r="Y3718" s="18" t="n">
        <x:f>IF(U3718=0,0,N3718*R3718/U3718)</x:f>
        <x:v>1800</x:v>
      </x:c>
      <x:c r="Z3718" s="18" t="n">
        <x:f>IF(U3718=0,0,P3718*R3718/U3718)</x:f>
        <x:v>2745.6000000000004</x:v>
      </x:c>
      <x:c r="AA3718" s="18" t="n">
        <x:f>MAX(Y3718,Z3718*'01 Controls'!$E$13)</x:f>
        <x:v>1800</x:v>
      </x:c>
      <x:c r="AB3718" s="18" t="n">
        <x:f>IF(U3718=0,0,N3718*S3718/U3718)</x:f>
        <x:v>0</x:v>
      </x:c>
      <x:c r="AC3718" s="18" t="n">
        <x:f>IF(U3718=0,0,P3718*S3718/U3718)</x:f>
        <x:v>0</x:v>
      </x:c>
      <x:c r="AD3718" s="18" t="n">
        <x:f>MAX(AB3718,AC3718*'01 Controls'!$E$14)</x:f>
        <x:v>0</x:v>
      </x:c>
      <x:c r="AE3718" s="18" t="n">
        <x:f>IF(U3718=0,0,N3718*T3718/U3718)</x:f>
        <x:v>0</x:v>
      </x:c>
      <x:c r="AF3718" s="18" t="n">
        <x:f>IF(U3718=0,0,P3718*T3718/U3718)</x:f>
        <x:v>0</x:v>
      </x:c>
      <x:c r="AG3718" s="18" t="n">
        <x:f>MAX(AE3718,AF3718*'01 Controls'!$E$15)</x:f>
        <x:v>0</x:v>
      </x:c>
      <x:c r="AH3718" s="18" t="n">
        <x:f>SUM(V3718,Y3718,AB3718,AE3718)</x:f>
        <x:v>1800</x:v>
      </x:c>
      <x:c r="AI3718" s="18" t="n">
        <x:f>N3718-AH3718</x:f>
        <x:v>0</x:v>
      </x:c>
      <x:c r="AJ3718" s="18" t="n">
        <x:f>V3718*INDEX('07 Mode Capacity'!$P$6:$P$17,MATCH("AIR-"&amp;I3718,'07 Mode Capacity'!$C$6:$C$17,0))</x:f>
        <x:v>0</x:v>
      </x:c>
      <x:c r="AK3718" s="18" t="n">
        <x:f>Y3718*INDEX('07 Mode Capacity'!$P$6:$P$17,MATCH("OCEAN-"&amp;I3718,'07 Mode Capacity'!$C$6:$C$17,0))</x:f>
        <x:v>157.74530427511954</x:v>
      </x:c>
      <x:c r="AL3718" s="18" t="n">
        <x:f>AB3718*INDEX('07 Mode Capacity'!$P$6:$P$17,MATCH("LAND-"&amp;I3718,'07 Mode Capacity'!$C$6:$C$17,0))</x:f>
        <x:v>0</x:v>
      </x:c>
      <x:c r="AM3718" s="18" t="n">
        <x:f>AE3718*INDEX('07 Mode Capacity'!$P$6:$P$17,MATCH("INLAND-"&amp;I3718,'07 Mode Capacity'!$C$6:$C$17,0))</x:f>
        <x:v>0</x:v>
      </x:c>
      <x:c r="AN3718" s="18" t="n">
        <x:f>SUM(AJ3718:AM3718)</x:f>
        <x:v>157.74530427511954</x:v>
      </x:c>
      <x:c r="AO3718" s="17" t="n">
        <x:f>IF(N3718=0,1,AN3718/N3718)</x:f>
        <x:v>0.08763628015284419</x:v>
      </x:c>
      <x:c r="AP3718" s="11" t="str">
        <x:f>IF(AO3718&gt;='01 Controls'!$E$16,"PASS","FAIL")</x:f>
        <x:v>FAIL</x:v>
      </x:c>
      <x:c r="AQ3718" s="11" t="str">
        <x:v>UNQUANTIFIED</x:v>
      </x:c>
      <x:c r="AR3718" s="11" t="str">
        <x:v>Position-class planning record; serial item and receiver open</x:v>
      </x:c>
      <x:c r="AS3718" s="26"/>
      <x:c r="AT3718" s="26"/>
    </x:row>
    <x:row r="3719">
      <x:c r="C3719" s="11" t="str">
        <x:v>G1-A-TDG-TNK-20</x:v>
      </x:c>
      <x:c r="D3719" s="11" t="str">
        <x:v>G1</x:v>
      </x:c>
      <x:c r="E3719" s="11" t="str">
        <x:v>Allied megacity earthquake</x:v>
      </x:c>
      <x:c r="F3719" s="11" t="str">
        <x:v>A-TDG</x:v>
      </x:c>
      <x:c r="G3719" s="11" t="str">
        <x:v>Tactical distribution group</x:v>
      </x:c>
      <x:c r="H3719" s="11" t="str">
        <x:v>TNK-20</x:v>
      </x:c>
      <x:c r="I3719" s="19" t="n">
        <x:v>48</x:v>
      </x:c>
      <x:c r="J3719" s="21" t="n">
        <x:v>8</x:v>
      </x:c>
      <x:c r="K3719" s="18" t="n">
        <x:f>'05 Cargo Register'!K135</x:f>
        <x:v>281.25</x:v>
      </x:c>
      <x:c r="L3719" s="18" t="n">
        <x:f>'05 Cargo Register'!N135</x:f>
        <x:v>17</x:v>
      </x:c>
      <x:c r="M3719" s="18" t="n">
        <x:f>'05 Cargo Register'!O135</x:f>
        <x:v>361.25</x:v>
      </x:c>
      <x:c r="N3719" s="18" t="n">
        <x:f>J3719*K3719</x:f>
        <x:v>2250</x:v>
      </x:c>
      <x:c r="O3719" s="18" t="n">
        <x:f>J3719*L3719</x:f>
        <x:v>136</x:v>
      </x:c>
      <x:c r="P3719" s="18" t="n">
        <x:f>J3719*M3719</x:f>
        <x:v>2890</x:v>
      </x:c>
      <x:c r="Q3719" s="22" t="n">
        <x:f>'01 Controls'!$E$30*'02 Cargo Classes'!$M$10</x:f>
        <x:v>0</x:v>
      </x:c>
      <x:c r="R3719" s="22" t="n">
        <x:f>'01 Controls'!$F$30*'02 Cargo Classes'!$N$10</x:f>
        <x:v>1.02</x:v>
      </x:c>
      <x:c r="S3719" s="22" t="n">
        <x:f>'01 Controls'!$G$30*'02 Cargo Classes'!$O$10</x:f>
        <x:v>0</x:v>
      </x:c>
      <x:c r="T3719" s="22" t="n">
        <x:f>'01 Controls'!$H$30*'02 Cargo Classes'!$P$10</x:f>
        <x:v>0</x:v>
      </x:c>
      <x:c r="U3719" s="22" t="n">
        <x:f>SUM(Q3719:T3719)</x:f>
        <x:v>1.02</x:v>
      </x:c>
      <x:c r="V3719" s="18" t="n">
        <x:f>IF(U3719=0,0,N3719*Q3719/U3719)</x:f>
        <x:v>0</x:v>
      </x:c>
      <x:c r="W3719" s="18" t="n">
        <x:f>IF(U3719=0,0,P3719*Q3719/U3719)</x:f>
        <x:v>0</x:v>
      </x:c>
      <x:c r="X3719" s="18" t="n">
        <x:f>MAX(V3719,W3719*'01 Controls'!$E$12)</x:f>
        <x:v>0</x:v>
      </x:c>
      <x:c r="Y3719" s="18" t="n">
        <x:f>IF(U3719=0,0,N3719*R3719/U3719)</x:f>
        <x:v>2250</x:v>
      </x:c>
      <x:c r="Z3719" s="18" t="n">
        <x:f>IF(U3719=0,0,P3719*R3719/U3719)</x:f>
        <x:v>2890</x:v>
      </x:c>
      <x:c r="AA3719" s="18" t="n">
        <x:f>MAX(Y3719,Z3719*'01 Controls'!$E$13)</x:f>
        <x:v>2250</x:v>
      </x:c>
      <x:c r="AB3719" s="18" t="n">
        <x:f>IF(U3719=0,0,N3719*S3719/U3719)</x:f>
        <x:v>0</x:v>
      </x:c>
      <x:c r="AC3719" s="18" t="n">
        <x:f>IF(U3719=0,0,P3719*S3719/U3719)</x:f>
        <x:v>0</x:v>
      </x:c>
      <x:c r="AD3719" s="18" t="n">
        <x:f>MAX(AB3719,AC3719*'01 Controls'!$E$14)</x:f>
        <x:v>0</x:v>
      </x:c>
      <x:c r="AE3719" s="18" t="n">
        <x:f>IF(U3719=0,0,N3719*T3719/U3719)</x:f>
        <x:v>0</x:v>
      </x:c>
      <x:c r="AF3719" s="18" t="n">
        <x:f>IF(U3719=0,0,P3719*T3719/U3719)</x:f>
        <x:v>0</x:v>
      </x:c>
      <x:c r="AG3719" s="18" t="n">
        <x:f>MAX(AE3719,AF3719*'01 Controls'!$E$15)</x:f>
        <x:v>0</x:v>
      </x:c>
      <x:c r="AH3719" s="18" t="n">
        <x:f>SUM(V3719,Y3719,AB3719,AE3719)</x:f>
        <x:v>2250</x:v>
      </x:c>
      <x:c r="AI3719" s="18" t="n">
        <x:f>N3719-AH3719</x:f>
        <x:v>0</x:v>
      </x:c>
      <x:c r="AJ3719" s="18" t="n">
        <x:f>V3719*INDEX('07 Mode Capacity'!$P$6:$P$17,MATCH("AIR-"&amp;I3719,'07 Mode Capacity'!$C$6:$C$17,0))</x:f>
        <x:v>0</x:v>
      </x:c>
      <x:c r="AK3719" s="18" t="n">
        <x:f>Y3719*INDEX('07 Mode Capacity'!$P$6:$P$17,MATCH("OCEAN-"&amp;I3719,'07 Mode Capacity'!$C$6:$C$17,0))</x:f>
        <x:v>197.18163034389943</x:v>
      </x:c>
      <x:c r="AL3719" s="18" t="n">
        <x:f>AB3719*INDEX('07 Mode Capacity'!$P$6:$P$17,MATCH("LAND-"&amp;I3719,'07 Mode Capacity'!$C$6:$C$17,0))</x:f>
        <x:v>0</x:v>
      </x:c>
      <x:c r="AM3719" s="18" t="n">
        <x:f>AE3719*INDEX('07 Mode Capacity'!$P$6:$P$17,MATCH("INLAND-"&amp;I3719,'07 Mode Capacity'!$C$6:$C$17,0))</x:f>
        <x:v>0</x:v>
      </x:c>
      <x:c r="AN3719" s="18" t="n">
        <x:f>SUM(AJ3719:AM3719)</x:f>
        <x:v>197.18163034389943</x:v>
      </x:c>
      <x:c r="AO3719" s="17" t="n">
        <x:f>IF(N3719=0,1,AN3719/N3719)</x:f>
        <x:v>0.08763628015284419</x:v>
      </x:c>
      <x:c r="AP3719" s="11" t="str">
        <x:f>IF(AO3719&gt;='01 Controls'!$E$16,"PASS","FAIL")</x:f>
        <x:v>FAIL</x:v>
      </x:c>
      <x:c r="AQ3719" s="11" t="str">
        <x:v>UNQUANTIFIED</x:v>
      </x:c>
      <x:c r="AR3719" s="11" t="str">
        <x:v>Position-class planning record; serial item and receiver open</x:v>
      </x:c>
      <x:c r="AS3719" s="26"/>
      <x:c r="AT3719" s="26"/>
    </x:row>
    <x:row r="3720">
      <x:c r="C3720" s="11" t="str">
        <x:v>G1-A-TDG-FLR-24</x:v>
      </x:c>
      <x:c r="D3720" s="11" t="str">
        <x:v>G1</x:v>
      </x:c>
      <x:c r="E3720" s="11" t="str">
        <x:v>Allied megacity earthquake</x:v>
      </x:c>
      <x:c r="F3720" s="11" t="str">
        <x:v>A-TDG</x:v>
      </x:c>
      <x:c r="G3720" s="11" t="str">
        <x:v>Tactical distribution group</x:v>
      </x:c>
      <x:c r="H3720" s="11" t="str">
        <x:v>FLR-24</x:v>
      </x:c>
      <x:c r="I3720" s="19" t="n">
        <x:v>48</x:v>
      </x:c>
      <x:c r="J3720" s="21" t="n">
        <x:v>8</x:v>
      </x:c>
      <x:c r="K3720" s="18" t="n">
        <x:f>'05 Cargo Register'!K136</x:f>
        <x:v>421.875</x:v>
      </x:c>
      <x:c r="L3720" s="18" t="n">
        <x:f>'05 Cargo Register'!N136</x:f>
        <x:v>21</x:v>
      </x:c>
      <x:c r="M3720" s="18" t="n">
        <x:f>'05 Cargo Register'!O136</x:f>
        <x:v>672</x:v>
      </x:c>
      <x:c r="N3720" s="18" t="n">
        <x:f>J3720*K3720</x:f>
        <x:v>3375</x:v>
      </x:c>
      <x:c r="O3720" s="18" t="n">
        <x:f>J3720*L3720</x:f>
        <x:v>168</x:v>
      </x:c>
      <x:c r="P3720" s="18" t="n">
        <x:f>J3720*M3720</x:f>
        <x:v>5376</x:v>
      </x:c>
      <x:c r="Q3720" s="22" t="n">
        <x:f>'01 Controls'!$E$30*'02 Cargo Classes'!$M$11</x:f>
        <x:v>0</x:v>
      </x:c>
      <x:c r="R3720" s="22" t="n">
        <x:f>'01 Controls'!$F$30*'02 Cargo Classes'!$N$11</x:f>
        <x:v>1.02</x:v>
      </x:c>
      <x:c r="S3720" s="22" t="n">
        <x:f>'01 Controls'!$G$30*'02 Cargo Classes'!$O$11</x:f>
        <x:v>0</x:v>
      </x:c>
      <x:c r="T3720" s="22" t="n">
        <x:f>'01 Controls'!$H$30*'02 Cargo Classes'!$P$11</x:f>
        <x:v>0</x:v>
      </x:c>
      <x:c r="U3720" s="22" t="n">
        <x:f>SUM(Q3720:T3720)</x:f>
        <x:v>1.02</x:v>
      </x:c>
      <x:c r="V3720" s="18" t="n">
        <x:f>IF(U3720=0,0,N3720*Q3720/U3720)</x:f>
        <x:v>0</x:v>
      </x:c>
      <x:c r="W3720" s="18" t="n">
        <x:f>IF(U3720=0,0,P3720*Q3720/U3720)</x:f>
        <x:v>0</x:v>
      </x:c>
      <x:c r="X3720" s="18" t="n">
        <x:f>MAX(V3720,W3720*'01 Controls'!$E$12)</x:f>
        <x:v>0</x:v>
      </x:c>
      <x:c r="Y3720" s="18" t="n">
        <x:f>IF(U3720=0,0,N3720*R3720/U3720)</x:f>
        <x:v>3375</x:v>
      </x:c>
      <x:c r="Z3720" s="18" t="n">
        <x:f>IF(U3720=0,0,P3720*R3720/U3720)</x:f>
        <x:v>5376</x:v>
      </x:c>
      <x:c r="AA3720" s="18" t="n">
        <x:f>MAX(Y3720,Z3720*'01 Controls'!$E$13)</x:f>
        <x:v>3375</x:v>
      </x:c>
      <x:c r="AB3720" s="18" t="n">
        <x:f>IF(U3720=0,0,N3720*S3720/U3720)</x:f>
        <x:v>0</x:v>
      </x:c>
      <x:c r="AC3720" s="18" t="n">
        <x:f>IF(U3720=0,0,P3720*S3720/U3720)</x:f>
        <x:v>0</x:v>
      </x:c>
      <x:c r="AD3720" s="18" t="n">
        <x:f>MAX(AB3720,AC3720*'01 Controls'!$E$14)</x:f>
        <x:v>0</x:v>
      </x:c>
      <x:c r="AE3720" s="18" t="n">
        <x:f>IF(U3720=0,0,N3720*T3720/U3720)</x:f>
        <x:v>0</x:v>
      </x:c>
      <x:c r="AF3720" s="18" t="n">
        <x:f>IF(U3720=0,0,P3720*T3720/U3720)</x:f>
        <x:v>0</x:v>
      </x:c>
      <x:c r="AG3720" s="18" t="n">
        <x:f>MAX(AE3720,AF3720*'01 Controls'!$E$15)</x:f>
        <x:v>0</x:v>
      </x:c>
      <x:c r="AH3720" s="18" t="n">
        <x:f>SUM(V3720,Y3720,AB3720,AE3720)</x:f>
        <x:v>3375</x:v>
      </x:c>
      <x:c r="AI3720" s="18" t="n">
        <x:f>N3720-AH3720</x:f>
        <x:v>0</x:v>
      </x:c>
      <x:c r="AJ3720" s="18" t="n">
        <x:f>V3720*INDEX('07 Mode Capacity'!$P$6:$P$17,MATCH("AIR-"&amp;I3720,'07 Mode Capacity'!$C$6:$C$17,0))</x:f>
        <x:v>0</x:v>
      </x:c>
      <x:c r="AK3720" s="18" t="n">
        <x:f>Y3720*INDEX('07 Mode Capacity'!$P$6:$P$17,MATCH("OCEAN-"&amp;I3720,'07 Mode Capacity'!$C$6:$C$17,0))</x:f>
        <x:v>295.77244551584914</x:v>
      </x:c>
      <x:c r="AL3720" s="18" t="n">
        <x:f>AB3720*INDEX('07 Mode Capacity'!$P$6:$P$17,MATCH("LAND-"&amp;I3720,'07 Mode Capacity'!$C$6:$C$17,0))</x:f>
        <x:v>0</x:v>
      </x:c>
      <x:c r="AM3720" s="18" t="n">
        <x:f>AE3720*INDEX('07 Mode Capacity'!$P$6:$P$17,MATCH("INLAND-"&amp;I3720,'07 Mode Capacity'!$C$6:$C$17,0))</x:f>
        <x:v>0</x:v>
      </x:c>
      <x:c r="AN3720" s="18" t="n">
        <x:f>SUM(AJ3720:AM3720)</x:f>
        <x:v>295.77244551584914</x:v>
      </x:c>
      <x:c r="AO3720" s="17" t="n">
        <x:f>IF(N3720=0,1,AN3720/N3720)</x:f>
        <x:v>0.08763628015284419</x:v>
      </x:c>
      <x:c r="AP3720" s="11" t="str">
        <x:f>IF(AO3720&gt;='01 Controls'!$E$16,"PASS","FAIL")</x:f>
        <x:v>FAIL</x:v>
      </x:c>
      <x:c r="AQ3720" s="11" t="str">
        <x:v>UNQUANTIFIED</x:v>
      </x:c>
      <x:c r="AR3720" s="11" t="str">
        <x:v>Position-class planning record; serial item and receiver open</x:v>
      </x:c>
      <x:c r="AS3720" s="26"/>
      <x:c r="AT3720" s="26"/>
    </x:row>
    <x:row r="3721">
      <x:c r="C3721" s="11" t="str">
        <x:v>G1-A-TDG-ROL-30</x:v>
      </x:c>
      <x:c r="D3721" s="11" t="str">
        <x:v>G1</x:v>
      </x:c>
      <x:c r="E3721" s="11" t="str">
        <x:v>Allied megacity earthquake</x:v>
      </x:c>
      <x:c r="F3721" s="11" t="str">
        <x:v>A-TDG</x:v>
      </x:c>
      <x:c r="G3721" s="11" t="str">
        <x:v>Tactical distribution group</x:v>
      </x:c>
      <x:c r="H3721" s="11" t="str">
        <x:v>ROL-30</x:v>
      </x:c>
      <x:c r="I3721" s="19" t="n">
        <x:v>48</x:v>
      </x:c>
      <x:c r="J3721" s="21" t="n">
        <x:v>8</x:v>
      </x:c>
      <x:c r="K3721" s="18" t="n">
        <x:f>'05 Cargo Register'!K137</x:f>
        <x:v>506.25</x:v>
      </x:c>
      <x:c r="L3721" s="18" t="n">
        <x:f>'05 Cargo Register'!N137</x:f>
        <x:v>22</x:v>
      </x:c>
      <x:c r="M3721" s="18" t="n">
        <x:f>'05 Cargo Register'!O137</x:f>
        <x:v>1402.5</x:v>
      </x:c>
      <x:c r="N3721" s="18" t="n">
        <x:f>J3721*K3721</x:f>
        <x:v>4050</x:v>
      </x:c>
      <x:c r="O3721" s="18" t="n">
        <x:f>J3721*L3721</x:f>
        <x:v>176</x:v>
      </x:c>
      <x:c r="P3721" s="18" t="n">
        <x:f>J3721*M3721</x:f>
        <x:v>11220</x:v>
      </x:c>
      <x:c r="Q3721" s="22" t="n">
        <x:f>'01 Controls'!$E$30*'02 Cargo Classes'!$M$12</x:f>
        <x:v>0</x:v>
      </x:c>
      <x:c r="R3721" s="22" t="n">
        <x:f>'01 Controls'!$F$30*'02 Cargo Classes'!$N$12</x:f>
        <x:v>0.85</x:v>
      </x:c>
      <x:c r="S3721" s="22" t="n">
        <x:f>'01 Controls'!$G$30*'02 Cargo Classes'!$O$12</x:f>
        <x:v>0</x:v>
      </x:c>
      <x:c r="T3721" s="22" t="n">
        <x:f>'01 Controls'!$H$30*'02 Cargo Classes'!$P$12</x:f>
        <x:v>0</x:v>
      </x:c>
      <x:c r="U3721" s="22" t="n">
        <x:f>SUM(Q3721:T3721)</x:f>
        <x:v>0.85</x:v>
      </x:c>
      <x:c r="V3721" s="18" t="n">
        <x:f>IF(U3721=0,0,N3721*Q3721/U3721)</x:f>
        <x:v>0</x:v>
      </x:c>
      <x:c r="W3721" s="18" t="n">
        <x:f>IF(U3721=0,0,P3721*Q3721/U3721)</x:f>
        <x:v>0</x:v>
      </x:c>
      <x:c r="X3721" s="18" t="n">
        <x:f>MAX(V3721,W3721*'01 Controls'!$E$12)</x:f>
        <x:v>0</x:v>
      </x:c>
      <x:c r="Y3721" s="18" t="n">
        <x:f>IF(U3721=0,0,N3721*R3721/U3721)</x:f>
        <x:v>4050</x:v>
      </x:c>
      <x:c r="Z3721" s="18" t="n">
        <x:f>IF(U3721=0,0,P3721*R3721/U3721)</x:f>
        <x:v>11220</x:v>
      </x:c>
      <x:c r="AA3721" s="18" t="n">
        <x:f>MAX(Y3721,Z3721*'01 Controls'!$E$13)</x:f>
        <x:v>4050</x:v>
      </x:c>
      <x:c r="AB3721" s="18" t="n">
        <x:f>IF(U3721=0,0,N3721*S3721/U3721)</x:f>
        <x:v>0</x:v>
      </x:c>
      <x:c r="AC3721" s="18" t="n">
        <x:f>IF(U3721=0,0,P3721*S3721/U3721)</x:f>
        <x:v>0</x:v>
      </x:c>
      <x:c r="AD3721" s="18" t="n">
        <x:f>MAX(AB3721,AC3721*'01 Controls'!$E$14)</x:f>
        <x:v>0</x:v>
      </x:c>
      <x:c r="AE3721" s="18" t="n">
        <x:f>IF(U3721=0,0,N3721*T3721/U3721)</x:f>
        <x:v>0</x:v>
      </x:c>
      <x:c r="AF3721" s="18" t="n">
        <x:f>IF(U3721=0,0,P3721*T3721/U3721)</x:f>
        <x:v>0</x:v>
      </x:c>
      <x:c r="AG3721" s="18" t="n">
        <x:f>MAX(AE3721,AF3721*'01 Controls'!$E$15)</x:f>
        <x:v>0</x:v>
      </x:c>
      <x:c r="AH3721" s="18" t="n">
        <x:f>SUM(V3721,Y3721,AB3721,AE3721)</x:f>
        <x:v>4050</x:v>
      </x:c>
      <x:c r="AI3721" s="18" t="n">
        <x:f>N3721-AH3721</x:f>
        <x:v>0</x:v>
      </x:c>
      <x:c r="AJ3721" s="18" t="n">
        <x:f>V3721*INDEX('07 Mode Capacity'!$P$6:$P$17,MATCH("AIR-"&amp;I3721,'07 Mode Capacity'!$C$6:$C$17,0))</x:f>
        <x:v>0</x:v>
      </x:c>
      <x:c r="AK3721" s="18" t="n">
        <x:f>Y3721*INDEX('07 Mode Capacity'!$P$6:$P$17,MATCH("OCEAN-"&amp;I3721,'07 Mode Capacity'!$C$6:$C$17,0))</x:f>
        <x:v>354.926934619019</x:v>
      </x:c>
      <x:c r="AL3721" s="18" t="n">
        <x:f>AB3721*INDEX('07 Mode Capacity'!$P$6:$P$17,MATCH("LAND-"&amp;I3721,'07 Mode Capacity'!$C$6:$C$17,0))</x:f>
        <x:v>0</x:v>
      </x:c>
      <x:c r="AM3721" s="18" t="n">
        <x:f>AE3721*INDEX('07 Mode Capacity'!$P$6:$P$17,MATCH("INLAND-"&amp;I3721,'07 Mode Capacity'!$C$6:$C$17,0))</x:f>
        <x:v>0</x:v>
      </x:c>
      <x:c r="AN3721" s="18" t="n">
        <x:f>SUM(AJ3721:AM3721)</x:f>
        <x:v>354.926934619019</x:v>
      </x:c>
      <x:c r="AO3721" s="17" t="n">
        <x:f>IF(N3721=0,1,AN3721/N3721)</x:f>
        <x:v>0.08763628015284419</x:v>
      </x:c>
      <x:c r="AP3721" s="11" t="str">
        <x:f>IF(AO3721&gt;='01 Controls'!$E$16,"PASS","FAIL")</x:f>
        <x:v>FAIL</x:v>
      </x:c>
      <x:c r="AQ3721" s="11" t="str">
        <x:v>UNQUANTIFIED</x:v>
      </x:c>
      <x:c r="AR3721" s="11" t="str">
        <x:v>Position-class planning record; serial item and receiver open</x:v>
      </x:c>
      <x:c r="AS3721" s="26"/>
      <x:c r="AT3721" s="26"/>
    </x:row>
    <x:row r="3722">
      <x:c r="C3722" s="11" t="str">
        <x:v>G1-A-TDG-LIN-18</x:v>
      </x:c>
      <x:c r="D3722" s="11" t="str">
        <x:v>G1</x:v>
      </x:c>
      <x:c r="E3722" s="11" t="str">
        <x:v>Allied megacity earthquake</x:v>
      </x:c>
      <x:c r="F3722" s="11" t="str">
        <x:v>A-TDG</x:v>
      </x:c>
      <x:c r="G3722" s="11" t="str">
        <x:v>Tactical distribution group</x:v>
      </x:c>
      <x:c r="H3722" s="11" t="str">
        <x:v>LIN-18</x:v>
      </x:c>
      <x:c r="I3722" s="19" t="n">
        <x:v>72</x:v>
      </x:c>
      <x:c r="J3722" s="21" t="n">
        <x:v>8</x:v>
      </x:c>
      <x:c r="K3722" s="18" t="n">
        <x:f>'05 Cargo Register'!K138</x:f>
        <x:v>112.5</x:v>
      </x:c>
      <x:c r="L3722" s="18" t="n">
        <x:f>'05 Cargo Register'!N138</x:f>
        <x:v>8</x:v>
      </x:c>
      <x:c r="M3722" s="18" t="n">
        <x:f>'05 Cargo Register'!O138</x:f>
        <x:v>352</x:v>
      </x:c>
      <x:c r="N3722" s="18" t="n">
        <x:f>J3722*K3722</x:f>
        <x:v>900</x:v>
      </x:c>
      <x:c r="O3722" s="18" t="n">
        <x:f>J3722*L3722</x:f>
        <x:v>64</x:v>
      </x:c>
      <x:c r="P3722" s="18" t="n">
        <x:f>J3722*M3722</x:f>
        <x:v>2816</x:v>
      </x:c>
      <x:c r="Q3722" s="22" t="n">
        <x:f>'01 Controls'!$E$30*'02 Cargo Classes'!$M$13</x:f>
        <x:v>0</x:v>
      </x:c>
      <x:c r="R3722" s="22" t="n">
        <x:f>'01 Controls'!$F$30*'02 Cargo Classes'!$N$13</x:f>
        <x:v>1.02</x:v>
      </x:c>
      <x:c r="S3722" s="22" t="n">
        <x:f>'01 Controls'!$G$30*'02 Cargo Classes'!$O$13</x:f>
        <x:v>0</x:v>
      </x:c>
      <x:c r="T3722" s="22" t="n">
        <x:f>'01 Controls'!$H$30*'02 Cargo Classes'!$P$13</x:f>
        <x:v>0</x:v>
      </x:c>
      <x:c r="U3722" s="22" t="n">
        <x:f>SUM(Q3722:T3722)</x:f>
        <x:v>1.02</x:v>
      </x:c>
      <x:c r="V3722" s="18" t="n">
        <x:f>IF(U3722=0,0,N3722*Q3722/U3722)</x:f>
        <x:v>0</x:v>
      </x:c>
      <x:c r="W3722" s="18" t="n">
        <x:f>IF(U3722=0,0,P3722*Q3722/U3722)</x:f>
        <x:v>0</x:v>
      </x:c>
      <x:c r="X3722" s="18" t="n">
        <x:f>MAX(V3722,W3722*'01 Controls'!$E$12)</x:f>
        <x:v>0</x:v>
      </x:c>
      <x:c r="Y3722" s="18" t="n">
        <x:f>IF(U3722=0,0,N3722*R3722/U3722)</x:f>
        <x:v>900</x:v>
      </x:c>
      <x:c r="Z3722" s="18" t="n">
        <x:f>IF(U3722=0,0,P3722*R3722/U3722)</x:f>
        <x:v>2816</x:v>
      </x:c>
      <x:c r="AA3722" s="18" t="n">
        <x:f>MAX(Y3722,Z3722*'01 Controls'!$E$13)</x:f>
        <x:v>900</x:v>
      </x:c>
      <x:c r="AB3722" s="18" t="n">
        <x:f>IF(U3722=0,0,N3722*S3722/U3722)</x:f>
        <x:v>0</x:v>
      </x:c>
      <x:c r="AC3722" s="18" t="n">
        <x:f>IF(U3722=0,0,P3722*S3722/U3722)</x:f>
        <x:v>0</x:v>
      </x:c>
      <x:c r="AD3722" s="18" t="n">
        <x:f>MAX(AB3722,AC3722*'01 Controls'!$E$14)</x:f>
        <x:v>0</x:v>
      </x:c>
      <x:c r="AE3722" s="18" t="n">
        <x:f>IF(U3722=0,0,N3722*T3722/U3722)</x:f>
        <x:v>0</x:v>
      </x:c>
      <x:c r="AF3722" s="18" t="n">
        <x:f>IF(U3722=0,0,P3722*T3722/U3722)</x:f>
        <x:v>0</x:v>
      </x:c>
      <x:c r="AG3722" s="18" t="n">
        <x:f>MAX(AE3722,AF3722*'01 Controls'!$E$15)</x:f>
        <x:v>0</x:v>
      </x:c>
      <x:c r="AH3722" s="18" t="n">
        <x:f>SUM(V3722,Y3722,AB3722,AE3722)</x:f>
        <x:v>900</x:v>
      </x:c>
      <x:c r="AI3722" s="18" t="n">
        <x:f>N3722-AH3722</x:f>
        <x:v>0</x:v>
      </x:c>
      <x:c r="AJ3722" s="18" t="n">
        <x:f>V3722*INDEX('07 Mode Capacity'!$P$6:$P$17,MATCH("AIR-"&amp;I3722,'07 Mode Capacity'!$C$6:$C$17,0))</x:f>
        <x:v>0</x:v>
      </x:c>
      <x:c r="AK3722" s="18" t="n">
        <x:f>Y3722*INDEX('07 Mode Capacity'!$P$6:$P$17,MATCH("OCEAN-"&amp;I3722,'07 Mode Capacity'!$C$6:$C$17,0))</x:f>
        <x:v>704.4911803014044</x:v>
      </x:c>
      <x:c r="AL3722" s="18" t="n">
        <x:f>AB3722*INDEX('07 Mode Capacity'!$P$6:$P$17,MATCH("LAND-"&amp;I3722,'07 Mode Capacity'!$C$6:$C$17,0))</x:f>
        <x:v>0</x:v>
      </x:c>
      <x:c r="AM3722" s="18" t="n">
        <x:f>AE3722*INDEX('07 Mode Capacity'!$P$6:$P$17,MATCH("INLAND-"&amp;I3722,'07 Mode Capacity'!$C$6:$C$17,0))</x:f>
        <x:v>0</x:v>
      </x:c>
      <x:c r="AN3722" s="18" t="n">
        <x:f>SUM(AJ3722:AM3722)</x:f>
        <x:v>704.4911803014044</x:v>
      </x:c>
      <x:c r="AO3722" s="17" t="n">
        <x:f>IF(N3722=0,1,AN3722/N3722)</x:f>
        <x:v>0.7827679781126715</x:v>
      </x:c>
      <x:c r="AP3722" s="11" t="str">
        <x:f>IF(AO3722&gt;='01 Controls'!$E$16,"PASS","FAIL")</x:f>
        <x:v>FAIL</x:v>
      </x:c>
      <x:c r="AQ3722" s="11" t="str">
        <x:v>UNQUANTIFIED</x:v>
      </x:c>
      <x:c r="AR3722" s="11" t="str">
        <x:v>Position-class planning record; serial item and receiver open</x:v>
      </x:c>
      <x:c r="AS3722" s="26"/>
      <x:c r="AT3722" s="26"/>
    </x:row>
    <x:row r="3723">
      <x:c r="C3723" s="11" t="str">
        <x:v>G1-A-TDG-BLK-08</x:v>
      </x:c>
      <x:c r="D3723" s="11" t="str">
        <x:v>G1</x:v>
      </x:c>
      <x:c r="E3723" s="11" t="str">
        <x:v>Allied megacity earthquake</x:v>
      </x:c>
      <x:c r="F3723" s="11" t="str">
        <x:v>A-TDG</x:v>
      </x:c>
      <x:c r="G3723" s="11" t="str">
        <x:v>Tactical distribution group</x:v>
      </x:c>
      <x:c r="H3723" s="11" t="str">
        <x:v>BLK-08</x:v>
      </x:c>
      <x:c r="I3723" s="19" t="n">
        <x:v>48</x:v>
      </x:c>
      <x:c r="J3723" s="21" t="n">
        <x:v>8</x:v>
      </x:c>
      <x:c r="K3723" s="18" t="n">
        <x:f>'05 Cargo Register'!K139</x:f>
        <x:v>56.25</x:v>
      </x:c>
      <x:c r="L3723" s="18" t="n">
        <x:f>'05 Cargo Register'!N139</x:f>
        <x:v>9</x:v>
      </x:c>
      <x:c r="M3723" s="18" t="n">
        <x:f>'05 Cargo Register'!O139</x:f>
        <x:v>459</x:v>
      </x:c>
      <x:c r="N3723" s="18" t="n">
        <x:f>J3723*K3723</x:f>
        <x:v>450</x:v>
      </x:c>
      <x:c r="O3723" s="18" t="n">
        <x:f>J3723*L3723</x:f>
        <x:v>72</x:v>
      </x:c>
      <x:c r="P3723" s="18" t="n">
        <x:f>J3723*M3723</x:f>
        <x:v>3672</x:v>
      </x:c>
      <x:c r="Q3723" s="22" t="n">
        <x:f>'01 Controls'!$E$30*'02 Cargo Classes'!$M$14</x:f>
        <x:v>0.15</x:v>
      </x:c>
      <x:c r="R3723" s="22" t="n">
        <x:f>'01 Controls'!$F$30*'02 Cargo Classes'!$N$14</x:f>
        <x:v>0.68</x:v>
      </x:c>
      <x:c r="S3723" s="22" t="n">
        <x:f>'01 Controls'!$G$30*'02 Cargo Classes'!$O$14</x:f>
        <x:v>0</x:v>
      </x:c>
      <x:c r="T3723" s="22" t="n">
        <x:f>'01 Controls'!$H$30*'02 Cargo Classes'!$P$14</x:f>
        <x:v>0</x:v>
      </x:c>
      <x:c r="U3723" s="22" t="n">
        <x:f>SUM(Q3723:T3723)</x:f>
        <x:v>0.8300000000000001</x:v>
      </x:c>
      <x:c r="V3723" s="18" t="n">
        <x:f>IF(U3723=0,0,N3723*Q3723/U3723)</x:f>
        <x:v>81.32530120481927</x:v>
      </x:c>
      <x:c r="W3723" s="18" t="n">
        <x:f>IF(U3723=0,0,P3723*Q3723/U3723)</x:f>
        <x:v>663.6144578313252</x:v>
      </x:c>
      <x:c r="X3723" s="18" t="n">
        <x:f>MAX(V3723,W3723*'01 Controls'!$E$12)</x:f>
        <x:v>165.9036144578313</x:v>
      </x:c>
      <x:c r="Y3723" s="18" t="n">
        <x:f>IF(U3723=0,0,N3723*R3723/U3723)</x:f>
        <x:v>368.6746987951807</x:v>
      </x:c>
      <x:c r="Z3723" s="18" t="n">
        <x:f>IF(U3723=0,0,P3723*R3723/U3723)</x:f>
        <x:v>3008.3855421686744</x:v>
      </x:c>
      <x:c r="AA3723" s="18" t="n">
        <x:f>MAX(Y3723,Z3723*'01 Controls'!$E$13)</x:f>
        <x:v>451.25783132530114</x:v>
      </x:c>
      <x:c r="AB3723" s="18" t="n">
        <x:f>IF(U3723=0,0,N3723*S3723/U3723)</x:f>
        <x:v>0</x:v>
      </x:c>
      <x:c r="AC3723" s="18" t="n">
        <x:f>IF(U3723=0,0,P3723*S3723/U3723)</x:f>
        <x:v>0</x:v>
      </x:c>
      <x:c r="AD3723" s="18" t="n">
        <x:f>MAX(AB3723,AC3723*'01 Controls'!$E$14)</x:f>
        <x:v>0</x:v>
      </x:c>
      <x:c r="AE3723" s="18" t="n">
        <x:f>IF(U3723=0,0,N3723*T3723/U3723)</x:f>
        <x:v>0</x:v>
      </x:c>
      <x:c r="AF3723" s="18" t="n">
        <x:f>IF(U3723=0,0,P3723*T3723/U3723)</x:f>
        <x:v>0</x:v>
      </x:c>
      <x:c r="AG3723" s="18" t="n">
        <x:f>MAX(AE3723,AF3723*'01 Controls'!$E$15)</x:f>
        <x:v>0</x:v>
      </x:c>
      <x:c r="AH3723" s="18" t="n">
        <x:f>SUM(V3723,Y3723,AB3723,AE3723)</x:f>
        <x:v>449.99999999999994</x:v>
      </x:c>
      <x:c r="AI3723" s="18" t="n">
        <x:f>N3723-AH3723</x:f>
        <x:v>5.684341886080802e-14</x:v>
      </x:c>
      <x:c r="AJ3723" s="18" t="n">
        <x:f>V3723*INDEX('07 Mode Capacity'!$P$6:$P$17,MATCH("AIR-"&amp;I3723,'07 Mode Capacity'!$C$6:$C$17,0))</x:f>
        <x:v>22.79838184882801</x:v>
      </x:c>
      <x:c r="AK3723" s="18" t="n">
        <x:f>Y3723*INDEX('07 Mode Capacity'!$P$6:$P$17,MATCH("OCEAN-"&amp;I3723,'07 Mode Capacity'!$C$6:$C$17,0))</x:f>
        <x:v>32.309279188879906</x:v>
      </x:c>
      <x:c r="AL3723" s="18" t="n">
        <x:f>AB3723*INDEX('07 Mode Capacity'!$P$6:$P$17,MATCH("LAND-"&amp;I3723,'07 Mode Capacity'!$C$6:$C$17,0))</x:f>
        <x:v>0</x:v>
      </x:c>
      <x:c r="AM3723" s="18" t="n">
        <x:f>AE3723*INDEX('07 Mode Capacity'!$P$6:$P$17,MATCH("INLAND-"&amp;I3723,'07 Mode Capacity'!$C$6:$C$17,0))</x:f>
        <x:v>0</x:v>
      </x:c>
      <x:c r="AN3723" s="18" t="n">
        <x:f>SUM(AJ3723:AM3723)</x:f>
        <x:v>55.10766103770791</x:v>
      </x:c>
      <x:c r="AO3723" s="17" t="n">
        <x:f>IF(N3723=0,1,AN3723/N3723)</x:f>
        <x:v>0.12246146897268426</x:v>
      </x:c>
      <x:c r="AP3723" s="11" t="str">
        <x:f>IF(AO3723&gt;='01 Controls'!$E$16,"PASS","FAIL")</x:f>
        <x:v>FAIL</x:v>
      </x:c>
      <x:c r="AQ3723" s="11" t="str">
        <x:v>UNQUANTIFIED</x:v>
      </x:c>
      <x:c r="AR3723" s="11" t="str">
        <x:v>Position-class planning record; serial item and receiver open</x:v>
      </x:c>
      <x:c r="AS3723" s="26"/>
      <x:c r="AT3723" s="26"/>
    </x:row>
    <x:row r="3724">
      <x:c r="C3724" s="11" t="str">
        <x:v>G1-A-TDG-OOG-80</x:v>
      </x:c>
      <x:c r="D3724" s="11" t="str">
        <x:v>G1</x:v>
      </x:c>
      <x:c r="E3724" s="11" t="str">
        <x:v>Allied megacity earthquake</x:v>
      </x:c>
      <x:c r="F3724" s="11" t="str">
        <x:v>A-TDG</x:v>
      </x:c>
      <x:c r="G3724" s="11" t="str">
        <x:v>Tactical distribution group</x:v>
      </x:c>
      <x:c r="H3724" s="11" t="str">
        <x:v>OOG-80</x:v>
      </x:c>
      <x:c r="I3724" s="19" t="n">
        <x:v>72</x:v>
      </x:c>
      <x:c r="J3724" s="21" t="n">
        <x:v>8</x:v>
      </x:c>
      <x:c r="K3724" s="18" t="n">
        <x:f>'05 Cargo Register'!K140</x:f>
        <x:v>562.5</x:v>
      </x:c>
      <x:c r="L3724" s="18" t="n">
        <x:f>'05 Cargo Register'!N140</x:f>
        <x:v>10</x:v>
      </x:c>
      <x:c r="M3724" s="18" t="n">
        <x:f>'05 Cargo Register'!O140</x:f>
        <x:v>1760</x:v>
      </x:c>
      <x:c r="N3724" s="18" t="n">
        <x:f>J3724*K3724</x:f>
        <x:v>4500</x:v>
      </x:c>
      <x:c r="O3724" s="18" t="n">
        <x:f>J3724*L3724</x:f>
        <x:v>80</x:v>
      </x:c>
      <x:c r="P3724" s="18" t="n">
        <x:f>J3724*M3724</x:f>
        <x:v>14080</x:v>
      </x:c>
      <x:c r="Q3724" s="22" t="n">
        <x:f>'01 Controls'!$E$30*'02 Cargo Classes'!$M$15</x:f>
        <x:v>0</x:v>
      </x:c>
      <x:c r="R3724" s="22" t="n">
        <x:f>'01 Controls'!$F$30*'02 Cargo Classes'!$N$15</x:f>
        <x:v>1.7</x:v>
      </x:c>
      <x:c r="S3724" s="22" t="n">
        <x:f>'01 Controls'!$G$30*'02 Cargo Classes'!$O$15</x:f>
        <x:v>0</x:v>
      </x:c>
      <x:c r="T3724" s="22" t="n">
        <x:f>'01 Controls'!$H$30*'02 Cargo Classes'!$P$15</x:f>
        <x:v>0</x:v>
      </x:c>
      <x:c r="U3724" s="22" t="n">
        <x:f>SUM(Q3724:T3724)</x:f>
        <x:v>1.7</x:v>
      </x:c>
      <x:c r="V3724" s="18" t="n">
        <x:f>IF(U3724=0,0,N3724*Q3724/U3724)</x:f>
        <x:v>0</x:v>
      </x:c>
      <x:c r="W3724" s="18" t="n">
        <x:f>IF(U3724=0,0,P3724*Q3724/U3724)</x:f>
        <x:v>0</x:v>
      </x:c>
      <x:c r="X3724" s="18" t="n">
        <x:f>MAX(V3724,W3724*'01 Controls'!$E$12)</x:f>
        <x:v>0</x:v>
      </x:c>
      <x:c r="Y3724" s="18" t="n">
        <x:f>IF(U3724=0,0,N3724*R3724/U3724)</x:f>
        <x:v>4500</x:v>
      </x:c>
      <x:c r="Z3724" s="18" t="n">
        <x:f>IF(U3724=0,0,P3724*R3724/U3724)</x:f>
        <x:v>14080</x:v>
      </x:c>
      <x:c r="AA3724" s="18" t="n">
        <x:f>MAX(Y3724,Z3724*'01 Controls'!$E$13)</x:f>
        <x:v>4500</x:v>
      </x:c>
      <x:c r="AB3724" s="18" t="n">
        <x:f>IF(U3724=0,0,N3724*S3724/U3724)</x:f>
        <x:v>0</x:v>
      </x:c>
      <x:c r="AC3724" s="18" t="n">
        <x:f>IF(U3724=0,0,P3724*S3724/U3724)</x:f>
        <x:v>0</x:v>
      </x:c>
      <x:c r="AD3724" s="18" t="n">
        <x:f>MAX(AB3724,AC3724*'01 Controls'!$E$14)</x:f>
        <x:v>0</x:v>
      </x:c>
      <x:c r="AE3724" s="18" t="n">
        <x:f>IF(U3724=0,0,N3724*T3724/U3724)</x:f>
        <x:v>0</x:v>
      </x:c>
      <x:c r="AF3724" s="18" t="n">
        <x:f>IF(U3724=0,0,P3724*T3724/U3724)</x:f>
        <x:v>0</x:v>
      </x:c>
      <x:c r="AG3724" s="18" t="n">
        <x:f>MAX(AE3724,AF3724*'01 Controls'!$E$15)</x:f>
        <x:v>0</x:v>
      </x:c>
      <x:c r="AH3724" s="18" t="n">
        <x:f>SUM(V3724,Y3724,AB3724,AE3724)</x:f>
        <x:v>4500</x:v>
      </x:c>
      <x:c r="AI3724" s="18" t="n">
        <x:f>N3724-AH3724</x:f>
        <x:v>0</x:v>
      </x:c>
      <x:c r="AJ3724" s="18" t="n">
        <x:f>V3724*INDEX('07 Mode Capacity'!$P$6:$P$17,MATCH("AIR-"&amp;I3724,'07 Mode Capacity'!$C$6:$C$17,0))</x:f>
        <x:v>0</x:v>
      </x:c>
      <x:c r="AK3724" s="18" t="n">
        <x:f>Y3724*INDEX('07 Mode Capacity'!$P$6:$P$17,MATCH("OCEAN-"&amp;I3724,'07 Mode Capacity'!$C$6:$C$17,0))</x:f>
        <x:v>3522.4559015070217</x:v>
      </x:c>
      <x:c r="AL3724" s="18" t="n">
        <x:f>AB3724*INDEX('07 Mode Capacity'!$P$6:$P$17,MATCH("LAND-"&amp;I3724,'07 Mode Capacity'!$C$6:$C$17,0))</x:f>
        <x:v>0</x:v>
      </x:c>
      <x:c r="AM3724" s="18" t="n">
        <x:f>AE3724*INDEX('07 Mode Capacity'!$P$6:$P$17,MATCH("INLAND-"&amp;I3724,'07 Mode Capacity'!$C$6:$C$17,0))</x:f>
        <x:v>0</x:v>
      </x:c>
      <x:c r="AN3724" s="18" t="n">
        <x:f>SUM(AJ3724:AM3724)</x:f>
        <x:v>3522.4559015070217</x:v>
      </x:c>
      <x:c r="AO3724" s="17" t="n">
        <x:f>IF(N3724=0,1,AN3724/N3724)</x:f>
        <x:v>0.7827679781126715</x:v>
      </x:c>
      <x:c r="AP3724" s="11" t="str">
        <x:f>IF(AO3724&gt;='01 Controls'!$E$16,"PASS","FAIL")</x:f>
        <x:v>FAIL</x:v>
      </x:c>
      <x:c r="AQ3724" s="11" t="str">
        <x:v>UNQUANTIFIED</x:v>
      </x:c>
      <x:c r="AR3724" s="11" t="str">
        <x:v>Position-class planning record; serial item and receiver open</x:v>
      </x:c>
      <x:c r="AS3724" s="26"/>
      <x:c r="AT3724" s="26"/>
    </x:row>
    <x:row r="3725">
      <x:c r="C3725" s="11" t="str">
        <x:v>G1-A-SRG-APL-45</x:v>
      </x:c>
      <x:c r="D3725" s="11" t="str">
        <x:v>G1</x:v>
      </x:c>
      <x:c r="E3725" s="11" t="str">
        <x:v>Allied megacity earthquake</x:v>
      </x:c>
      <x:c r="F3725" s="11" t="str">
        <x:v>A-SRG</x:v>
      </x:c>
      <x:c r="G3725" s="11" t="str">
        <x:v>Air sensing and relay group</x:v>
      </x:c>
      <x:c r="H3725" s="11" t="str">
        <x:v>APL-45</x:v>
      </x:c>
      <x:c r="I3725" s="19" t="n">
        <x:v>24</x:v>
      </x:c>
      <x:c r="J3725" s="21" t="n">
        <x:v>5</x:v>
      </x:c>
      <x:c r="K3725" s="18" t="n">
        <x:f>'05 Cargo Register'!K141</x:f>
        <x:v>225</x:v>
      </x:c>
      <x:c r="L3725" s="18" t="n">
        <x:f>'05 Cargo Register'!N141</x:f>
        <x:v>59</x:v>
      </x:c>
      <x:c r="M3725" s="18" t="n">
        <x:f>'05 Cargo Register'!O141</x:f>
        <x:v>442.5</x:v>
      </x:c>
      <x:c r="N3725" s="18" t="n">
        <x:f>J3725*K3725</x:f>
        <x:v>1125</x:v>
      </x:c>
      <x:c r="O3725" s="18" t="n">
        <x:f>J3725*L3725</x:f>
        <x:v>295</x:v>
      </x:c>
      <x:c r="P3725" s="18" t="n">
        <x:f>J3725*M3725</x:f>
        <x:v>2212.5</x:v>
      </x:c>
      <x:c r="Q3725" s="22" t="n">
        <x:f>'01 Controls'!$E$30*'02 Cargo Classes'!$M$6</x:f>
        <x:v>0.44999999999999996</x:v>
      </x:c>
      <x:c r="R3725" s="22" t="n">
        <x:f>'01 Controls'!$F$30*'02 Cargo Classes'!$N$6</x:f>
        <x:v>0.34</x:v>
      </x:c>
      <x:c r="S3725" s="22" t="n">
        <x:f>'01 Controls'!$G$30*'02 Cargo Classes'!$O$6</x:f>
        <x:v>0</x:v>
      </x:c>
      <x:c r="T3725" s="22" t="n">
        <x:f>'01 Controls'!$H$30*'02 Cargo Classes'!$P$6</x:f>
        <x:v>0</x:v>
      </x:c>
      <x:c r="U3725" s="22" t="n">
        <x:f>SUM(Q3725:T3725)</x:f>
        <x:v>0.79</x:v>
      </x:c>
      <x:c r="V3725" s="18" t="n">
        <x:f>IF(U3725=0,0,N3725*Q3725/U3725)</x:f>
        <x:v>640.8227848101264</x:v>
      </x:c>
      <x:c r="W3725" s="18" t="n">
        <x:f>IF(U3725=0,0,P3725*Q3725/U3725)</x:f>
        <x:v>1260.284810126582</x:v>
      </x:c>
      <x:c r="X3725" s="18" t="n">
        <x:f>MAX(V3725,W3725*'01 Controls'!$E$12)</x:f>
        <x:v>640.8227848101264</x:v>
      </x:c>
      <x:c r="Y3725" s="18" t="n">
        <x:f>IF(U3725=0,0,N3725*R3725/U3725)</x:f>
        <x:v>484.1772151898734</x:v>
      </x:c>
      <x:c r="Z3725" s="18" t="n">
        <x:f>IF(U3725=0,0,P3725*R3725/U3725)</x:f>
        <x:v>952.2151898734177</x:v>
      </x:c>
      <x:c r="AA3725" s="18" t="n">
        <x:f>MAX(Y3725,Z3725*'01 Controls'!$E$13)</x:f>
        <x:v>484.1772151898734</x:v>
      </x:c>
      <x:c r="AB3725" s="18" t="n">
        <x:f>IF(U3725=0,0,N3725*S3725/U3725)</x:f>
        <x:v>0</x:v>
      </x:c>
      <x:c r="AC3725" s="18" t="n">
        <x:f>IF(U3725=0,0,P3725*S3725/U3725)</x:f>
        <x:v>0</x:v>
      </x:c>
      <x:c r="AD3725" s="18" t="n">
        <x:f>MAX(AB3725,AC3725*'01 Controls'!$E$14)</x:f>
        <x:v>0</x:v>
      </x:c>
      <x:c r="AE3725" s="18" t="n">
        <x:f>IF(U3725=0,0,N3725*T3725/U3725)</x:f>
        <x:v>0</x:v>
      </x:c>
      <x:c r="AF3725" s="18" t="n">
        <x:f>IF(U3725=0,0,P3725*T3725/U3725)</x:f>
        <x:v>0</x:v>
      </x:c>
      <x:c r="AG3725" s="18" t="n">
        <x:f>MAX(AE3725,AF3725*'01 Controls'!$E$15)</x:f>
        <x:v>0</x:v>
      </x:c>
      <x:c r="AH3725" s="18" t="n">
        <x:f>SUM(V3725,Y3725,AB3725,AE3725)</x:f>
        <x:v>1124.9999999999998</x:v>
      </x:c>
      <x:c r="AI3725" s="18" t="n">
        <x:f>N3725-AH3725</x:f>
        <x:v>2.2737367544323206e-13</x:v>
      </x:c>
      <x:c r="AJ3725" s="18" t="n">
        <x:f>V3725*INDEX('07 Mode Capacity'!$P$6:$P$17,MATCH("AIR-"&amp;I3725,'07 Mode Capacity'!$C$6:$C$17,0))</x:f>
        <x:v>130.03195802965527</x:v>
      </x:c>
      <x:c r="AK3725" s="18" t="n">
        <x:f>Y3725*INDEX('07 Mode Capacity'!$P$6:$P$17,MATCH("OCEAN-"&amp;I3725,'07 Mode Capacity'!$C$6:$C$17,0))</x:f>
        <x:v>72.66969781458226</x:v>
      </x:c>
      <x:c r="AL3725" s="18" t="n">
        <x:f>AB3725*INDEX('07 Mode Capacity'!$P$6:$P$17,MATCH("LAND-"&amp;I3725,'07 Mode Capacity'!$C$6:$C$17,0))</x:f>
        <x:v>0</x:v>
      </x:c>
      <x:c r="AM3725" s="18" t="n">
        <x:f>AE3725*INDEX('07 Mode Capacity'!$P$6:$P$17,MATCH("INLAND-"&amp;I3725,'07 Mode Capacity'!$C$6:$C$17,0))</x:f>
        <x:v>0</x:v>
      </x:c>
      <x:c r="AN3725" s="18" t="n">
        <x:f>SUM(AJ3725:AM3725)</x:f>
        <x:v>202.70165584423754</x:v>
      </x:c>
      <x:c r="AO3725" s="17" t="n">
        <x:f>IF(N3725=0,1,AN3725/N3725)</x:f>
        <x:v>0.18017924963932225</x:v>
      </x:c>
      <x:c r="AP3725" s="11" t="str">
        <x:f>IF(AO3725&gt;='01 Controls'!$E$16,"PASS","FAIL")</x:f>
        <x:v>FAIL</x:v>
      </x:c>
      <x:c r="AQ3725" s="11" t="str">
        <x:v>UNQUANTIFIED</x:v>
      </x:c>
      <x:c r="AR3725" s="11" t="str">
        <x:v>Position-class planning record; serial item and receiver open</x:v>
      </x:c>
      <x:c r="AS3725" s="26"/>
      <x:c r="AT3725" s="26"/>
    </x:row>
    <x:row r="3726">
      <x:c r="C3726" s="11" t="str">
        <x:v>G1-A-SRG-ISO-18</x:v>
      </x:c>
      <x:c r="D3726" s="11" t="str">
        <x:v>G1</x:v>
      </x:c>
      <x:c r="E3726" s="11" t="str">
        <x:v>Allied megacity earthquake</x:v>
      </x:c>
      <x:c r="F3726" s="11" t="str">
        <x:v>A-SRG</x:v>
      </x:c>
      <x:c r="G3726" s="11" t="str">
        <x:v>Air sensing and relay group</x:v>
      </x:c>
      <x:c r="H3726" s="11" t="str">
        <x:v>ISO-18</x:v>
      </x:c>
      <x:c r="I3726" s="19" t="n">
        <x:v>48</x:v>
      </x:c>
      <x:c r="J3726" s="21" t="n">
        <x:v>5</x:v>
      </x:c>
      <x:c r="K3726" s="18" t="n">
        <x:f>'05 Cargo Register'!K142</x:f>
        <x:v>337.5</x:v>
      </x:c>
      <x:c r="L3726" s="18" t="n">
        <x:f>'05 Cargo Register'!N142</x:f>
        <x:v>23</x:v>
      </x:c>
      <x:c r="M3726" s="18" t="n">
        <x:f>'05 Cargo Register'!O142</x:f>
        <x:v>607.2</x:v>
      </x:c>
      <x:c r="N3726" s="18" t="n">
        <x:f>J3726*K3726</x:f>
        <x:v>1687.5</x:v>
      </x:c>
      <x:c r="O3726" s="18" t="n">
        <x:f>J3726*L3726</x:f>
        <x:v>115</x:v>
      </x:c>
      <x:c r="P3726" s="18" t="n">
        <x:f>J3726*M3726</x:f>
        <x:v>3036</x:v>
      </x:c>
      <x:c r="Q3726" s="22" t="n">
        <x:f>'01 Controls'!$E$30*'02 Cargo Classes'!$M$7</x:f>
        <x:v>0.03</x:v>
      </x:c>
      <x:c r="R3726" s="22" t="n">
        <x:f>'01 Controls'!$F$30*'02 Cargo Classes'!$N$7</x:f>
        <x:v>0.85</x:v>
      </x:c>
      <x:c r="S3726" s="22" t="n">
        <x:f>'01 Controls'!$G$30*'02 Cargo Classes'!$O$7</x:f>
        <x:v>0</x:v>
      </x:c>
      <x:c r="T3726" s="22" t="n">
        <x:f>'01 Controls'!$H$30*'02 Cargo Classes'!$P$7</x:f>
        <x:v>0</x:v>
      </x:c>
      <x:c r="U3726" s="22" t="n">
        <x:f>SUM(Q3726:T3726)</x:f>
        <x:v>0.88</x:v>
      </x:c>
      <x:c r="V3726" s="18" t="n">
        <x:f>IF(U3726=0,0,N3726*Q3726/U3726)</x:f>
        <x:v>57.52840909090909</x:v>
      </x:c>
      <x:c r="W3726" s="18" t="n">
        <x:f>IF(U3726=0,0,P3726*Q3726/U3726)</x:f>
        <x:v>103.5</x:v>
      </x:c>
      <x:c r="X3726" s="18" t="n">
        <x:f>MAX(V3726,W3726*'01 Controls'!$E$12)</x:f>
        <x:v>57.52840909090909</x:v>
      </x:c>
      <x:c r="Y3726" s="18" t="n">
        <x:f>IF(U3726=0,0,N3726*R3726/U3726)</x:f>
        <x:v>1629.971590909091</x:v>
      </x:c>
      <x:c r="Z3726" s="18" t="n">
        <x:f>IF(U3726=0,0,P3726*R3726/U3726)</x:f>
        <x:v>2932.5</x:v>
      </x:c>
      <x:c r="AA3726" s="18" t="n">
        <x:f>MAX(Y3726,Z3726*'01 Controls'!$E$13)</x:f>
        <x:v>1629.971590909091</x:v>
      </x:c>
      <x:c r="AB3726" s="18" t="n">
        <x:f>IF(U3726=0,0,N3726*S3726/U3726)</x:f>
        <x:v>0</x:v>
      </x:c>
      <x:c r="AC3726" s="18" t="n">
        <x:f>IF(U3726=0,0,P3726*S3726/U3726)</x:f>
        <x:v>0</x:v>
      </x:c>
      <x:c r="AD3726" s="18" t="n">
        <x:f>MAX(AB3726,AC3726*'01 Controls'!$E$14)</x:f>
        <x:v>0</x:v>
      </x:c>
      <x:c r="AE3726" s="18" t="n">
        <x:f>IF(U3726=0,0,N3726*T3726/U3726)</x:f>
        <x:v>0</x:v>
      </x:c>
      <x:c r="AF3726" s="18" t="n">
        <x:f>IF(U3726=0,0,P3726*T3726/U3726)</x:f>
        <x:v>0</x:v>
      </x:c>
      <x:c r="AG3726" s="18" t="n">
        <x:f>MAX(AE3726,AF3726*'01 Controls'!$E$15)</x:f>
        <x:v>0</x:v>
      </x:c>
      <x:c r="AH3726" s="18" t="n">
        <x:f>SUM(V3726,Y3726,AB3726,AE3726)</x:f>
        <x:v>1687.5</x:v>
      </x:c>
      <x:c r="AI3726" s="18" t="n">
        <x:f>N3726-AH3726</x:f>
        <x:v>0</x:v>
      </x:c>
      <x:c r="AJ3726" s="18" t="n">
        <x:f>V3726*INDEX('07 Mode Capacity'!$P$6:$P$17,MATCH("AIR-"&amp;I3726,'07 Mode Capacity'!$C$6:$C$17,0))</x:f>
        <x:v>16.127264432835727</x:v>
      </x:c>
      <x:c r="AK3726" s="18" t="n">
        <x:f>Y3726*INDEX('07 Mode Capacity'!$P$6:$P$17,MATCH("OCEAN-"&amp;I3726,'07 Mode Capacity'!$C$6:$C$17,0))</x:f>
        <x:v>142.84464698208623</x:v>
      </x:c>
      <x:c r="AL3726" s="18" t="n">
        <x:f>AB3726*INDEX('07 Mode Capacity'!$P$6:$P$17,MATCH("LAND-"&amp;I3726,'07 Mode Capacity'!$C$6:$C$17,0))</x:f>
        <x:v>0</x:v>
      </x:c>
      <x:c r="AM3726" s="18" t="n">
        <x:f>AE3726*INDEX('07 Mode Capacity'!$P$6:$P$17,MATCH("INLAND-"&amp;I3726,'07 Mode Capacity'!$C$6:$C$17,0))</x:f>
        <x:v>0</x:v>
      </x:c>
      <x:c r="AN3726" s="18" t="n">
        <x:f>SUM(AJ3726:AM3726)</x:f>
        <x:v>158.97191141492195</x:v>
      </x:c>
      <x:c r="AO3726" s="17" t="n">
        <x:f>IF(N3726=0,1,AN3726/N3726)</x:f>
        <x:v>0.09420557713476856</x:v>
      </x:c>
      <x:c r="AP3726" s="11" t="str">
        <x:f>IF(AO3726&gt;='01 Controls'!$E$16,"PASS","FAIL")</x:f>
        <x:v>FAIL</x:v>
      </x:c>
      <x:c r="AQ3726" s="11" t="str">
        <x:v>UNQUANTIFIED</x:v>
      </x:c>
      <x:c r="AR3726" s="11" t="str">
        <x:v>Position-class planning record; serial item and receiver open</x:v>
      </x:c>
      <x:c r="AS3726" s="26"/>
      <x:c r="AT3726" s="26"/>
    </x:row>
    <x:row r="3727">
      <x:c r="C3727" s="11" t="str">
        <x:v>G1-A-SRG-COL-12</x:v>
      </x:c>
      <x:c r="D3727" s="11" t="str">
        <x:v>G1</x:v>
      </x:c>
      <x:c r="E3727" s="11" t="str">
        <x:v>Allied megacity earthquake</x:v>
      </x:c>
      <x:c r="F3727" s="11" t="str">
        <x:v>A-SRG</x:v>
      </x:c>
      <x:c r="G3727" s="11" t="str">
        <x:v>Air sensing and relay group</x:v>
      </x:c>
      <x:c r="H3727" s="11" t="str">
        <x:v>COL-12</x:v>
      </x:c>
      <x:c r="I3727" s="19" t="n">
        <x:v>24</x:v>
      </x:c>
      <x:c r="J3727" s="21" t="n">
        <x:v>5</x:v>
      </x:c>
      <x:c r="K3727" s="18" t="n">
        <x:f>'05 Cargo Register'!K143</x:f>
        <x:v>84.375</x:v>
      </x:c>
      <x:c r="L3727" s="18" t="n">
        <x:f>'05 Cargo Register'!N143</x:f>
        <x:v>9</x:v>
      </x:c>
      <x:c r="M3727" s="18" t="n">
        <x:f>'05 Cargo Register'!O143</x:f>
        <x:v>237.60000000000002</x:v>
      </x:c>
      <x:c r="N3727" s="18" t="n">
        <x:f>J3727*K3727</x:f>
        <x:v>421.875</x:v>
      </x:c>
      <x:c r="O3727" s="18" t="n">
        <x:f>J3727*L3727</x:f>
        <x:v>45</x:v>
      </x:c>
      <x:c r="P3727" s="18" t="n">
        <x:f>J3727*M3727</x:f>
        <x:v>1188</x:v>
      </x:c>
      <x:c r="Q3727" s="22" t="n">
        <x:f>'01 Controls'!$E$30*'02 Cargo Classes'!$M$8</x:f>
        <x:v>0.3</x:v>
      </x:c>
      <x:c r="R3727" s="22" t="n">
        <x:f>'01 Controls'!$F$30*'02 Cargo Classes'!$N$8</x:f>
        <x:v>0.595</x:v>
      </x:c>
      <x:c r="S3727" s="22" t="n">
        <x:f>'01 Controls'!$G$30*'02 Cargo Classes'!$O$8</x:f>
        <x:v>0</x:v>
      </x:c>
      <x:c r="T3727" s="22" t="n">
        <x:f>'01 Controls'!$H$30*'02 Cargo Classes'!$P$8</x:f>
        <x:v>0</x:v>
      </x:c>
      <x:c r="U3727" s="22" t="n">
        <x:f>SUM(Q3727:T3727)</x:f>
        <x:v>0.895</x:v>
      </x:c>
      <x:c r="V3727" s="18" t="n">
        <x:f>IF(U3727=0,0,N3727*Q3727/U3727)</x:f>
        <x:v>141.41061452513966</x:v>
      </x:c>
      <x:c r="W3727" s="18" t="n">
        <x:f>IF(U3727=0,0,P3727*Q3727/U3727)</x:f>
        <x:v>398.2122905027933</x:v>
      </x:c>
      <x:c r="X3727" s="18" t="n">
        <x:f>MAX(V3727,W3727*'01 Controls'!$E$12)</x:f>
        <x:v>141.41061452513966</x:v>
      </x:c>
      <x:c r="Y3727" s="18" t="n">
        <x:f>IF(U3727=0,0,N3727*R3727/U3727)</x:f>
        <x:v>280.4643854748603</x:v>
      </x:c>
      <x:c r="Z3727" s="18" t="n">
        <x:f>IF(U3727=0,0,P3727*R3727/U3727)</x:f>
        <x:v>789.7877094972067</x:v>
      </x:c>
      <x:c r="AA3727" s="18" t="n">
        <x:f>MAX(Y3727,Z3727*'01 Controls'!$E$13)</x:f>
        <x:v>280.4643854748603</x:v>
      </x:c>
      <x:c r="AB3727" s="18" t="n">
        <x:f>IF(U3727=0,0,N3727*S3727/U3727)</x:f>
        <x:v>0</x:v>
      </x:c>
      <x:c r="AC3727" s="18" t="n">
        <x:f>IF(U3727=0,0,P3727*S3727/U3727)</x:f>
        <x:v>0</x:v>
      </x:c>
      <x:c r="AD3727" s="18" t="n">
        <x:f>MAX(AB3727,AC3727*'01 Controls'!$E$14)</x:f>
        <x:v>0</x:v>
      </x:c>
      <x:c r="AE3727" s="18" t="n">
        <x:f>IF(U3727=0,0,N3727*T3727/U3727)</x:f>
        <x:v>0</x:v>
      </x:c>
      <x:c r="AF3727" s="18" t="n">
        <x:f>IF(U3727=0,0,P3727*T3727/U3727)</x:f>
        <x:v>0</x:v>
      </x:c>
      <x:c r="AG3727" s="18" t="n">
        <x:f>MAX(AE3727,AF3727*'01 Controls'!$E$15)</x:f>
        <x:v>0</x:v>
      </x:c>
      <x:c r="AH3727" s="18" t="n">
        <x:f>SUM(V3727,Y3727,AB3727,AE3727)</x:f>
        <x:v>421.875</x:v>
      </x:c>
      <x:c r="AI3727" s="18" t="n">
        <x:f>N3727-AH3727</x:f>
        <x:v>0</x:v>
      </x:c>
      <x:c r="AJ3727" s="18" t="n">
        <x:f>V3727*INDEX('07 Mode Capacity'!$P$6:$P$17,MATCH("AIR-"&amp;I3727,'07 Mode Capacity'!$C$6:$C$17,0))</x:f>
        <x:v>28.694203028890414</x:v>
      </x:c>
      <x:c r="AK3727" s="18" t="n">
        <x:f>Y3727*INDEX('07 Mode Capacity'!$P$6:$P$17,MATCH("OCEAN-"&amp;I3727,'07 Mode Capacity'!$C$6:$C$17,0))</x:f>
        <x:v>42.0946329170363</x:v>
      </x:c>
      <x:c r="AL3727" s="18" t="n">
        <x:f>AB3727*INDEX('07 Mode Capacity'!$P$6:$P$17,MATCH("LAND-"&amp;I3727,'07 Mode Capacity'!$C$6:$C$17,0))</x:f>
        <x:v>0</x:v>
      </x:c>
      <x:c r="AM3727" s="18" t="n">
        <x:f>AE3727*INDEX('07 Mode Capacity'!$P$6:$P$17,MATCH("INLAND-"&amp;I3727,'07 Mode Capacity'!$C$6:$C$17,0))</x:f>
        <x:v>0</x:v>
      </x:c>
      <x:c r="AN3727" s="18" t="n">
        <x:f>SUM(AJ3727:AM3727)</x:f>
        <x:v>70.7888359459267</x:v>
      </x:c>
      <x:c r="AO3727" s="17" t="n">
        <x:f>IF(N3727=0,1,AN3727/N3727)</x:f>
        <x:v>0.16779575927923368</x:v>
      </x:c>
      <x:c r="AP3727" s="11" t="str">
        <x:f>IF(AO3727&gt;='01 Controls'!$E$16,"PASS","FAIL")</x:f>
        <x:v>FAIL</x:v>
      </x:c>
      <x:c r="AQ3727" s="11" t="str">
        <x:v>UNQUANTIFIED</x:v>
      </x:c>
      <x:c r="AR3727" s="11" t="str">
        <x:v>Position-class planning record; serial item and receiver open</x:v>
      </x:c>
      <x:c r="AS3727" s="26"/>
      <x:c r="AT3727" s="26"/>
    </x:row>
    <x:row r="3728">
      <x:c r="C3728" s="11" t="str">
        <x:v>G1-A-SRG-BAT-22</x:v>
      </x:c>
      <x:c r="D3728" s="11" t="str">
        <x:v>G1</x:v>
      </x:c>
      <x:c r="E3728" s="11" t="str">
        <x:v>Allied megacity earthquake</x:v>
      </x:c>
      <x:c r="F3728" s="11" t="str">
        <x:v>A-SRG</x:v>
      </x:c>
      <x:c r="G3728" s="11" t="str">
        <x:v>Air sensing and relay group</x:v>
      </x:c>
      <x:c r="H3728" s="11" t="str">
        <x:v>BAT-22</x:v>
      </x:c>
      <x:c r="I3728" s="19" t="n">
        <x:v>48</x:v>
      </x:c>
      <x:c r="J3728" s="21" t="n">
        <x:v>5</x:v>
      </x:c>
      <x:c r="K3728" s="18" t="n">
        <x:f>'05 Cargo Register'!K144</x:f>
        <x:v>225</x:v>
      </x:c>
      <x:c r="L3728" s="18" t="n">
        <x:f>'05 Cargo Register'!N144</x:f>
        <x:v>13</x:v>
      </x:c>
      <x:c r="M3728" s="18" t="n">
        <x:f>'05 Cargo Register'!O144</x:f>
        <x:v>343.20000000000005</x:v>
      </x:c>
      <x:c r="N3728" s="18" t="n">
        <x:f>J3728*K3728</x:f>
        <x:v>1125</x:v>
      </x:c>
      <x:c r="O3728" s="18" t="n">
        <x:f>J3728*L3728</x:f>
        <x:v>65</x:v>
      </x:c>
      <x:c r="P3728" s="18" t="n">
        <x:f>J3728*M3728</x:f>
        <x:v>1716.0000000000002</x:v>
      </x:c>
      <x:c r="Q3728" s="22" t="n">
        <x:f>'01 Controls'!$E$30*'02 Cargo Classes'!$M$9</x:f>
        <x:v>0</x:v>
      </x:c>
      <x:c r="R3728" s="22" t="n">
        <x:f>'01 Controls'!$F$30*'02 Cargo Classes'!$N$9</x:f>
        <x:v>0.85</x:v>
      </x:c>
      <x:c r="S3728" s="22" t="n">
        <x:f>'01 Controls'!$G$30*'02 Cargo Classes'!$O$9</x:f>
        <x:v>0</x:v>
      </x:c>
      <x:c r="T3728" s="22" t="n">
        <x:f>'01 Controls'!$H$30*'02 Cargo Classes'!$P$9</x:f>
        <x:v>0</x:v>
      </x:c>
      <x:c r="U3728" s="22" t="n">
        <x:f>SUM(Q3728:T3728)</x:f>
        <x:v>0.85</x:v>
      </x:c>
      <x:c r="V3728" s="18" t="n">
        <x:f>IF(U3728=0,0,N3728*Q3728/U3728)</x:f>
        <x:v>0</x:v>
      </x:c>
      <x:c r="W3728" s="18" t="n">
        <x:f>IF(U3728=0,0,P3728*Q3728/U3728)</x:f>
        <x:v>0</x:v>
      </x:c>
      <x:c r="X3728" s="18" t="n">
        <x:f>MAX(V3728,W3728*'01 Controls'!$E$12)</x:f>
        <x:v>0</x:v>
      </x:c>
      <x:c r="Y3728" s="18" t="n">
        <x:f>IF(U3728=0,0,N3728*R3728/U3728)</x:f>
        <x:v>1125</x:v>
      </x:c>
      <x:c r="Z3728" s="18" t="n">
        <x:f>IF(U3728=0,0,P3728*R3728/U3728)</x:f>
        <x:v>1716.0000000000002</x:v>
      </x:c>
      <x:c r="AA3728" s="18" t="n">
        <x:f>MAX(Y3728,Z3728*'01 Controls'!$E$13)</x:f>
        <x:v>1125</x:v>
      </x:c>
      <x:c r="AB3728" s="18" t="n">
        <x:f>IF(U3728=0,0,N3728*S3728/U3728)</x:f>
        <x:v>0</x:v>
      </x:c>
      <x:c r="AC3728" s="18" t="n">
        <x:f>IF(U3728=0,0,P3728*S3728/U3728)</x:f>
        <x:v>0</x:v>
      </x:c>
      <x:c r="AD3728" s="18" t="n">
        <x:f>MAX(AB3728,AC3728*'01 Controls'!$E$14)</x:f>
        <x:v>0</x:v>
      </x:c>
      <x:c r="AE3728" s="18" t="n">
        <x:f>IF(U3728=0,0,N3728*T3728/U3728)</x:f>
        <x:v>0</x:v>
      </x:c>
      <x:c r="AF3728" s="18" t="n">
        <x:f>IF(U3728=0,0,P3728*T3728/U3728)</x:f>
        <x:v>0</x:v>
      </x:c>
      <x:c r="AG3728" s="18" t="n">
        <x:f>MAX(AE3728,AF3728*'01 Controls'!$E$15)</x:f>
        <x:v>0</x:v>
      </x:c>
      <x:c r="AH3728" s="18" t="n">
        <x:f>SUM(V3728,Y3728,AB3728,AE3728)</x:f>
        <x:v>1125</x:v>
      </x:c>
      <x:c r="AI3728" s="18" t="n">
        <x:f>N3728-AH3728</x:f>
        <x:v>0</x:v>
      </x:c>
      <x:c r="AJ3728" s="18" t="n">
        <x:f>V3728*INDEX('07 Mode Capacity'!$P$6:$P$17,MATCH("AIR-"&amp;I3728,'07 Mode Capacity'!$C$6:$C$17,0))</x:f>
        <x:v>0</x:v>
      </x:c>
      <x:c r="AK3728" s="18" t="n">
        <x:f>Y3728*INDEX('07 Mode Capacity'!$P$6:$P$17,MATCH("OCEAN-"&amp;I3728,'07 Mode Capacity'!$C$6:$C$17,0))</x:f>
        <x:v>98.59081517194971</x:v>
      </x:c>
      <x:c r="AL3728" s="18" t="n">
        <x:f>AB3728*INDEX('07 Mode Capacity'!$P$6:$P$17,MATCH("LAND-"&amp;I3728,'07 Mode Capacity'!$C$6:$C$17,0))</x:f>
        <x:v>0</x:v>
      </x:c>
      <x:c r="AM3728" s="18" t="n">
        <x:f>AE3728*INDEX('07 Mode Capacity'!$P$6:$P$17,MATCH("INLAND-"&amp;I3728,'07 Mode Capacity'!$C$6:$C$17,0))</x:f>
        <x:v>0</x:v>
      </x:c>
      <x:c r="AN3728" s="18" t="n">
        <x:f>SUM(AJ3728:AM3728)</x:f>
        <x:v>98.59081517194971</x:v>
      </x:c>
      <x:c r="AO3728" s="17" t="n">
        <x:f>IF(N3728=0,1,AN3728/N3728)</x:f>
        <x:v>0.08763628015284419</x:v>
      </x:c>
      <x:c r="AP3728" s="11" t="str">
        <x:f>IF(AO3728&gt;='01 Controls'!$E$16,"PASS","FAIL")</x:f>
        <x:v>FAIL</x:v>
      </x:c>
      <x:c r="AQ3728" s="11" t="str">
        <x:v>UNQUANTIFIED</x:v>
      </x:c>
      <x:c r="AR3728" s="11" t="str">
        <x:v>Position-class planning record; serial item and receiver open</x:v>
      </x:c>
      <x:c r="AS3728" s="26"/>
      <x:c r="AT3728" s="26"/>
    </x:row>
    <x:row r="3729">
      <x:c r="C3729" s="11" t="str">
        <x:v>G1-A-SRG-TNK-20</x:v>
      </x:c>
      <x:c r="D3729" s="11" t="str">
        <x:v>G1</x:v>
      </x:c>
      <x:c r="E3729" s="11" t="str">
        <x:v>Allied megacity earthquake</x:v>
      </x:c>
      <x:c r="F3729" s="11" t="str">
        <x:v>A-SRG</x:v>
      </x:c>
      <x:c r="G3729" s="11" t="str">
        <x:v>Air sensing and relay group</x:v>
      </x:c>
      <x:c r="H3729" s="11" t="str">
        <x:v>TNK-20</x:v>
      </x:c>
      <x:c r="I3729" s="19" t="n">
        <x:v>48</x:v>
      </x:c>
      <x:c r="J3729" s="21" t="n">
        <x:v>5</x:v>
      </x:c>
      <x:c r="K3729" s="18" t="n">
        <x:f>'05 Cargo Register'!K145</x:f>
        <x:v>281.25</x:v>
      </x:c>
      <x:c r="L3729" s="18" t="n">
        <x:f>'05 Cargo Register'!N145</x:f>
        <x:v>17</x:v>
      </x:c>
      <x:c r="M3729" s="18" t="n">
        <x:f>'05 Cargo Register'!O145</x:f>
        <x:v>361.25</x:v>
      </x:c>
      <x:c r="N3729" s="18" t="n">
        <x:f>J3729*K3729</x:f>
        <x:v>1406.25</x:v>
      </x:c>
      <x:c r="O3729" s="18" t="n">
        <x:f>J3729*L3729</x:f>
        <x:v>85</x:v>
      </x:c>
      <x:c r="P3729" s="18" t="n">
        <x:f>J3729*M3729</x:f>
        <x:v>1806.25</x:v>
      </x:c>
      <x:c r="Q3729" s="22" t="n">
        <x:f>'01 Controls'!$E$30*'02 Cargo Classes'!$M$10</x:f>
        <x:v>0</x:v>
      </x:c>
      <x:c r="R3729" s="22" t="n">
        <x:f>'01 Controls'!$F$30*'02 Cargo Classes'!$N$10</x:f>
        <x:v>1.02</x:v>
      </x:c>
      <x:c r="S3729" s="22" t="n">
        <x:f>'01 Controls'!$G$30*'02 Cargo Classes'!$O$10</x:f>
        <x:v>0</x:v>
      </x:c>
      <x:c r="T3729" s="22" t="n">
        <x:f>'01 Controls'!$H$30*'02 Cargo Classes'!$P$10</x:f>
        <x:v>0</x:v>
      </x:c>
      <x:c r="U3729" s="22" t="n">
        <x:f>SUM(Q3729:T3729)</x:f>
        <x:v>1.02</x:v>
      </x:c>
      <x:c r="V3729" s="18" t="n">
        <x:f>IF(U3729=0,0,N3729*Q3729/U3729)</x:f>
        <x:v>0</x:v>
      </x:c>
      <x:c r="W3729" s="18" t="n">
        <x:f>IF(U3729=0,0,P3729*Q3729/U3729)</x:f>
        <x:v>0</x:v>
      </x:c>
      <x:c r="X3729" s="18" t="n">
        <x:f>MAX(V3729,W3729*'01 Controls'!$E$12)</x:f>
        <x:v>0</x:v>
      </x:c>
      <x:c r="Y3729" s="18" t="n">
        <x:f>IF(U3729=0,0,N3729*R3729/U3729)</x:f>
        <x:v>1406.25</x:v>
      </x:c>
      <x:c r="Z3729" s="18" t="n">
        <x:f>IF(U3729=0,0,P3729*R3729/U3729)</x:f>
        <x:v>1806.25</x:v>
      </x:c>
      <x:c r="AA3729" s="18" t="n">
        <x:f>MAX(Y3729,Z3729*'01 Controls'!$E$13)</x:f>
        <x:v>1406.25</x:v>
      </x:c>
      <x:c r="AB3729" s="18" t="n">
        <x:f>IF(U3729=0,0,N3729*S3729/U3729)</x:f>
        <x:v>0</x:v>
      </x:c>
      <x:c r="AC3729" s="18" t="n">
        <x:f>IF(U3729=0,0,P3729*S3729/U3729)</x:f>
        <x:v>0</x:v>
      </x:c>
      <x:c r="AD3729" s="18" t="n">
        <x:f>MAX(AB3729,AC3729*'01 Controls'!$E$14)</x:f>
        <x:v>0</x:v>
      </x:c>
      <x:c r="AE3729" s="18" t="n">
        <x:f>IF(U3729=0,0,N3729*T3729/U3729)</x:f>
        <x:v>0</x:v>
      </x:c>
      <x:c r="AF3729" s="18" t="n">
        <x:f>IF(U3729=0,0,P3729*T3729/U3729)</x:f>
        <x:v>0</x:v>
      </x:c>
      <x:c r="AG3729" s="18" t="n">
        <x:f>MAX(AE3729,AF3729*'01 Controls'!$E$15)</x:f>
        <x:v>0</x:v>
      </x:c>
      <x:c r="AH3729" s="18" t="n">
        <x:f>SUM(V3729,Y3729,AB3729,AE3729)</x:f>
        <x:v>1406.25</x:v>
      </x:c>
      <x:c r="AI3729" s="18" t="n">
        <x:f>N3729-AH3729</x:f>
        <x:v>0</x:v>
      </x:c>
      <x:c r="AJ3729" s="18" t="n">
        <x:f>V3729*INDEX('07 Mode Capacity'!$P$6:$P$17,MATCH("AIR-"&amp;I3729,'07 Mode Capacity'!$C$6:$C$17,0))</x:f>
        <x:v>0</x:v>
      </x:c>
      <x:c r="AK3729" s="18" t="n">
        <x:f>Y3729*INDEX('07 Mode Capacity'!$P$6:$P$17,MATCH("OCEAN-"&amp;I3729,'07 Mode Capacity'!$C$6:$C$17,0))</x:f>
        <x:v>123.23851896493714</x:v>
      </x:c>
      <x:c r="AL3729" s="18" t="n">
        <x:f>AB3729*INDEX('07 Mode Capacity'!$P$6:$P$17,MATCH("LAND-"&amp;I3729,'07 Mode Capacity'!$C$6:$C$17,0))</x:f>
        <x:v>0</x:v>
      </x:c>
      <x:c r="AM3729" s="18" t="n">
        <x:f>AE3729*INDEX('07 Mode Capacity'!$P$6:$P$17,MATCH("INLAND-"&amp;I3729,'07 Mode Capacity'!$C$6:$C$17,0))</x:f>
        <x:v>0</x:v>
      </x:c>
      <x:c r="AN3729" s="18" t="n">
        <x:f>SUM(AJ3729:AM3729)</x:f>
        <x:v>123.23851896493714</x:v>
      </x:c>
      <x:c r="AO3729" s="17" t="n">
        <x:f>IF(N3729=0,1,AN3729/N3729)</x:f>
        <x:v>0.08763628015284419</x:v>
      </x:c>
      <x:c r="AP3729" s="11" t="str">
        <x:f>IF(AO3729&gt;='01 Controls'!$E$16,"PASS","FAIL")</x:f>
        <x:v>FAIL</x:v>
      </x:c>
      <x:c r="AQ3729" s="11" t="str">
        <x:v>UNQUANTIFIED</x:v>
      </x:c>
      <x:c r="AR3729" s="11" t="str">
        <x:v>Position-class planning record; serial item and receiver open</x:v>
      </x:c>
      <x:c r="AS3729" s="26"/>
      <x:c r="AT3729" s="26"/>
    </x:row>
    <x:row r="3730">
      <x:c r="C3730" s="11" t="str">
        <x:v>G1-A-SRG-FLR-24</x:v>
      </x:c>
      <x:c r="D3730" s="11" t="str">
        <x:v>G1</x:v>
      </x:c>
      <x:c r="E3730" s="11" t="str">
        <x:v>Allied megacity earthquake</x:v>
      </x:c>
      <x:c r="F3730" s="11" t="str">
        <x:v>A-SRG</x:v>
      </x:c>
      <x:c r="G3730" s="11" t="str">
        <x:v>Air sensing and relay group</x:v>
      </x:c>
      <x:c r="H3730" s="11" t="str">
        <x:v>FLR-24</x:v>
      </x:c>
      <x:c r="I3730" s="19" t="n">
        <x:v>48</x:v>
      </x:c>
      <x:c r="J3730" s="21" t="n">
        <x:v>5</x:v>
      </x:c>
      <x:c r="K3730" s="18" t="n">
        <x:f>'05 Cargo Register'!K146</x:f>
        <x:v>421.875</x:v>
      </x:c>
      <x:c r="L3730" s="18" t="n">
        <x:f>'05 Cargo Register'!N146</x:f>
        <x:v>21</x:v>
      </x:c>
      <x:c r="M3730" s="18" t="n">
        <x:f>'05 Cargo Register'!O146</x:f>
        <x:v>672</x:v>
      </x:c>
      <x:c r="N3730" s="18" t="n">
        <x:f>J3730*K3730</x:f>
        <x:v>2109.375</x:v>
      </x:c>
      <x:c r="O3730" s="18" t="n">
        <x:f>J3730*L3730</x:f>
        <x:v>105</x:v>
      </x:c>
      <x:c r="P3730" s="18" t="n">
        <x:f>J3730*M3730</x:f>
        <x:v>3360</x:v>
      </x:c>
      <x:c r="Q3730" s="22" t="n">
        <x:f>'01 Controls'!$E$30*'02 Cargo Classes'!$M$11</x:f>
        <x:v>0</x:v>
      </x:c>
      <x:c r="R3730" s="22" t="n">
        <x:f>'01 Controls'!$F$30*'02 Cargo Classes'!$N$11</x:f>
        <x:v>1.02</x:v>
      </x:c>
      <x:c r="S3730" s="22" t="n">
        <x:f>'01 Controls'!$G$30*'02 Cargo Classes'!$O$11</x:f>
        <x:v>0</x:v>
      </x:c>
      <x:c r="T3730" s="22" t="n">
        <x:f>'01 Controls'!$H$30*'02 Cargo Classes'!$P$11</x:f>
        <x:v>0</x:v>
      </x:c>
      <x:c r="U3730" s="22" t="n">
        <x:f>SUM(Q3730:T3730)</x:f>
        <x:v>1.02</x:v>
      </x:c>
      <x:c r="V3730" s="18" t="n">
        <x:f>IF(U3730=0,0,N3730*Q3730/U3730)</x:f>
        <x:v>0</x:v>
      </x:c>
      <x:c r="W3730" s="18" t="n">
        <x:f>IF(U3730=0,0,P3730*Q3730/U3730)</x:f>
        <x:v>0</x:v>
      </x:c>
      <x:c r="X3730" s="18" t="n">
        <x:f>MAX(V3730,W3730*'01 Controls'!$E$12)</x:f>
        <x:v>0</x:v>
      </x:c>
      <x:c r="Y3730" s="18" t="n">
        <x:f>IF(U3730=0,0,N3730*R3730/U3730)</x:f>
        <x:v>2109.375</x:v>
      </x:c>
      <x:c r="Z3730" s="18" t="n">
        <x:f>IF(U3730=0,0,P3730*R3730/U3730)</x:f>
        <x:v>3360</x:v>
      </x:c>
      <x:c r="AA3730" s="18" t="n">
        <x:f>MAX(Y3730,Z3730*'01 Controls'!$E$13)</x:f>
        <x:v>2109.375</x:v>
      </x:c>
      <x:c r="AB3730" s="18" t="n">
        <x:f>IF(U3730=0,0,N3730*S3730/U3730)</x:f>
        <x:v>0</x:v>
      </x:c>
      <x:c r="AC3730" s="18" t="n">
        <x:f>IF(U3730=0,0,P3730*S3730/U3730)</x:f>
        <x:v>0</x:v>
      </x:c>
      <x:c r="AD3730" s="18" t="n">
        <x:f>MAX(AB3730,AC3730*'01 Controls'!$E$14)</x:f>
        <x:v>0</x:v>
      </x:c>
      <x:c r="AE3730" s="18" t="n">
        <x:f>IF(U3730=0,0,N3730*T3730/U3730)</x:f>
        <x:v>0</x:v>
      </x:c>
      <x:c r="AF3730" s="18" t="n">
        <x:f>IF(U3730=0,0,P3730*T3730/U3730)</x:f>
        <x:v>0</x:v>
      </x:c>
      <x:c r="AG3730" s="18" t="n">
        <x:f>MAX(AE3730,AF3730*'01 Controls'!$E$15)</x:f>
        <x:v>0</x:v>
      </x:c>
      <x:c r="AH3730" s="18" t="n">
        <x:f>SUM(V3730,Y3730,AB3730,AE3730)</x:f>
        <x:v>2109.375</x:v>
      </x:c>
      <x:c r="AI3730" s="18" t="n">
        <x:f>N3730-AH3730</x:f>
        <x:v>0</x:v>
      </x:c>
      <x:c r="AJ3730" s="18" t="n">
        <x:f>V3730*INDEX('07 Mode Capacity'!$P$6:$P$17,MATCH("AIR-"&amp;I3730,'07 Mode Capacity'!$C$6:$C$17,0))</x:f>
        <x:v>0</x:v>
      </x:c>
      <x:c r="AK3730" s="18" t="n">
        <x:f>Y3730*INDEX('07 Mode Capacity'!$P$6:$P$17,MATCH("OCEAN-"&amp;I3730,'07 Mode Capacity'!$C$6:$C$17,0))</x:f>
        <x:v>184.8577784474057</x:v>
      </x:c>
      <x:c r="AL3730" s="18" t="n">
        <x:f>AB3730*INDEX('07 Mode Capacity'!$P$6:$P$17,MATCH("LAND-"&amp;I3730,'07 Mode Capacity'!$C$6:$C$17,0))</x:f>
        <x:v>0</x:v>
      </x:c>
      <x:c r="AM3730" s="18" t="n">
        <x:f>AE3730*INDEX('07 Mode Capacity'!$P$6:$P$17,MATCH("INLAND-"&amp;I3730,'07 Mode Capacity'!$C$6:$C$17,0))</x:f>
        <x:v>0</x:v>
      </x:c>
      <x:c r="AN3730" s="18" t="n">
        <x:f>SUM(AJ3730:AM3730)</x:f>
        <x:v>184.8577784474057</x:v>
      </x:c>
      <x:c r="AO3730" s="17" t="n">
        <x:f>IF(N3730=0,1,AN3730/N3730)</x:f>
        <x:v>0.08763628015284419</x:v>
      </x:c>
      <x:c r="AP3730" s="11" t="str">
        <x:f>IF(AO3730&gt;='01 Controls'!$E$16,"PASS","FAIL")</x:f>
        <x:v>FAIL</x:v>
      </x:c>
      <x:c r="AQ3730" s="11" t="str">
        <x:v>UNQUANTIFIED</x:v>
      </x:c>
      <x:c r="AR3730" s="11" t="str">
        <x:v>Position-class planning record; serial item and receiver open</x:v>
      </x:c>
      <x:c r="AS3730" s="26"/>
      <x:c r="AT3730" s="26"/>
    </x:row>
    <x:row r="3731">
      <x:c r="C3731" s="11" t="str">
        <x:v>G1-A-SRG-ROL-30</x:v>
      </x:c>
      <x:c r="D3731" s="11" t="str">
        <x:v>G1</x:v>
      </x:c>
      <x:c r="E3731" s="11" t="str">
        <x:v>Allied megacity earthquake</x:v>
      </x:c>
      <x:c r="F3731" s="11" t="str">
        <x:v>A-SRG</x:v>
      </x:c>
      <x:c r="G3731" s="11" t="str">
        <x:v>Air sensing and relay group</x:v>
      </x:c>
      <x:c r="H3731" s="11" t="str">
        <x:v>ROL-30</x:v>
      </x:c>
      <x:c r="I3731" s="19" t="n">
        <x:v>48</x:v>
      </x:c>
      <x:c r="J3731" s="21" t="n">
        <x:v>5</x:v>
      </x:c>
      <x:c r="K3731" s="18" t="n">
        <x:f>'05 Cargo Register'!K147</x:f>
        <x:v>506.25</x:v>
      </x:c>
      <x:c r="L3731" s="18" t="n">
        <x:f>'05 Cargo Register'!N147</x:f>
        <x:v>22</x:v>
      </x:c>
      <x:c r="M3731" s="18" t="n">
        <x:f>'05 Cargo Register'!O147</x:f>
        <x:v>1402.5</x:v>
      </x:c>
      <x:c r="N3731" s="18" t="n">
        <x:f>J3731*K3731</x:f>
        <x:v>2531.25</x:v>
      </x:c>
      <x:c r="O3731" s="18" t="n">
        <x:f>J3731*L3731</x:f>
        <x:v>110</x:v>
      </x:c>
      <x:c r="P3731" s="18" t="n">
        <x:f>J3731*M3731</x:f>
        <x:v>7012.5</x:v>
      </x:c>
      <x:c r="Q3731" s="22" t="n">
        <x:f>'01 Controls'!$E$30*'02 Cargo Classes'!$M$12</x:f>
        <x:v>0</x:v>
      </x:c>
      <x:c r="R3731" s="22" t="n">
        <x:f>'01 Controls'!$F$30*'02 Cargo Classes'!$N$12</x:f>
        <x:v>0.85</x:v>
      </x:c>
      <x:c r="S3731" s="22" t="n">
        <x:f>'01 Controls'!$G$30*'02 Cargo Classes'!$O$12</x:f>
        <x:v>0</x:v>
      </x:c>
      <x:c r="T3731" s="22" t="n">
        <x:f>'01 Controls'!$H$30*'02 Cargo Classes'!$P$12</x:f>
        <x:v>0</x:v>
      </x:c>
      <x:c r="U3731" s="22" t="n">
        <x:f>SUM(Q3731:T3731)</x:f>
        <x:v>0.85</x:v>
      </x:c>
      <x:c r="V3731" s="18" t="n">
        <x:f>IF(U3731=0,0,N3731*Q3731/U3731)</x:f>
        <x:v>0</x:v>
      </x:c>
      <x:c r="W3731" s="18" t="n">
        <x:f>IF(U3731=0,0,P3731*Q3731/U3731)</x:f>
        <x:v>0</x:v>
      </x:c>
      <x:c r="X3731" s="18" t="n">
        <x:f>MAX(V3731,W3731*'01 Controls'!$E$12)</x:f>
        <x:v>0</x:v>
      </x:c>
      <x:c r="Y3731" s="18" t="n">
        <x:f>IF(U3731=0,0,N3731*R3731/U3731)</x:f>
        <x:v>2531.25</x:v>
      </x:c>
      <x:c r="Z3731" s="18" t="n">
        <x:f>IF(U3731=0,0,P3731*R3731/U3731)</x:f>
        <x:v>7012.5</x:v>
      </x:c>
      <x:c r="AA3731" s="18" t="n">
        <x:f>MAX(Y3731,Z3731*'01 Controls'!$E$13)</x:f>
        <x:v>2531.25</x:v>
      </x:c>
      <x:c r="AB3731" s="18" t="n">
        <x:f>IF(U3731=0,0,N3731*S3731/U3731)</x:f>
        <x:v>0</x:v>
      </x:c>
      <x:c r="AC3731" s="18" t="n">
        <x:f>IF(U3731=0,0,P3731*S3731/U3731)</x:f>
        <x:v>0</x:v>
      </x:c>
      <x:c r="AD3731" s="18" t="n">
        <x:f>MAX(AB3731,AC3731*'01 Controls'!$E$14)</x:f>
        <x:v>0</x:v>
      </x:c>
      <x:c r="AE3731" s="18" t="n">
        <x:f>IF(U3731=0,0,N3731*T3731/U3731)</x:f>
        <x:v>0</x:v>
      </x:c>
      <x:c r="AF3731" s="18" t="n">
        <x:f>IF(U3731=0,0,P3731*T3731/U3731)</x:f>
        <x:v>0</x:v>
      </x:c>
      <x:c r="AG3731" s="18" t="n">
        <x:f>MAX(AE3731,AF3731*'01 Controls'!$E$15)</x:f>
        <x:v>0</x:v>
      </x:c>
      <x:c r="AH3731" s="18" t="n">
        <x:f>SUM(V3731,Y3731,AB3731,AE3731)</x:f>
        <x:v>2531.25</x:v>
      </x:c>
      <x:c r="AI3731" s="18" t="n">
        <x:f>N3731-AH3731</x:f>
        <x:v>0</x:v>
      </x:c>
      <x:c r="AJ3731" s="18" t="n">
        <x:f>V3731*INDEX('07 Mode Capacity'!$P$6:$P$17,MATCH("AIR-"&amp;I3731,'07 Mode Capacity'!$C$6:$C$17,0))</x:f>
        <x:v>0</x:v>
      </x:c>
      <x:c r="AK3731" s="18" t="n">
        <x:f>Y3731*INDEX('07 Mode Capacity'!$P$6:$P$17,MATCH("OCEAN-"&amp;I3731,'07 Mode Capacity'!$C$6:$C$17,0))</x:f>
        <x:v>221.82933413688687</x:v>
      </x:c>
      <x:c r="AL3731" s="18" t="n">
        <x:f>AB3731*INDEX('07 Mode Capacity'!$P$6:$P$17,MATCH("LAND-"&amp;I3731,'07 Mode Capacity'!$C$6:$C$17,0))</x:f>
        <x:v>0</x:v>
      </x:c>
      <x:c r="AM3731" s="18" t="n">
        <x:f>AE3731*INDEX('07 Mode Capacity'!$P$6:$P$17,MATCH("INLAND-"&amp;I3731,'07 Mode Capacity'!$C$6:$C$17,0))</x:f>
        <x:v>0</x:v>
      </x:c>
      <x:c r="AN3731" s="18" t="n">
        <x:f>SUM(AJ3731:AM3731)</x:f>
        <x:v>221.82933413688687</x:v>
      </x:c>
      <x:c r="AO3731" s="17" t="n">
        <x:f>IF(N3731=0,1,AN3731/N3731)</x:f>
        <x:v>0.08763628015284419</x:v>
      </x:c>
      <x:c r="AP3731" s="11" t="str">
        <x:f>IF(AO3731&gt;='01 Controls'!$E$16,"PASS","FAIL")</x:f>
        <x:v>FAIL</x:v>
      </x:c>
      <x:c r="AQ3731" s="11" t="str">
        <x:v>UNQUANTIFIED</x:v>
      </x:c>
      <x:c r="AR3731" s="11" t="str">
        <x:v>Position-class planning record; serial item and receiver open</x:v>
      </x:c>
      <x:c r="AS3731" s="26"/>
      <x:c r="AT3731" s="26"/>
    </x:row>
    <x:row r="3732">
      <x:c r="C3732" s="11" t="str">
        <x:v>G1-A-SRG-LIN-18</x:v>
      </x:c>
      <x:c r="D3732" s="11" t="str">
        <x:v>G1</x:v>
      </x:c>
      <x:c r="E3732" s="11" t="str">
        <x:v>Allied megacity earthquake</x:v>
      </x:c>
      <x:c r="F3732" s="11" t="str">
        <x:v>A-SRG</x:v>
      </x:c>
      <x:c r="G3732" s="11" t="str">
        <x:v>Air sensing and relay group</x:v>
      </x:c>
      <x:c r="H3732" s="11" t="str">
        <x:v>LIN-18</x:v>
      </x:c>
      <x:c r="I3732" s="19" t="n">
        <x:v>72</x:v>
      </x:c>
      <x:c r="J3732" s="21" t="n">
        <x:v>5</x:v>
      </x:c>
      <x:c r="K3732" s="18" t="n">
        <x:f>'05 Cargo Register'!K148</x:f>
        <x:v>112.5</x:v>
      </x:c>
      <x:c r="L3732" s="18" t="n">
        <x:f>'05 Cargo Register'!N148</x:f>
        <x:v>8</x:v>
      </x:c>
      <x:c r="M3732" s="18" t="n">
        <x:f>'05 Cargo Register'!O148</x:f>
        <x:v>352</x:v>
      </x:c>
      <x:c r="N3732" s="18" t="n">
        <x:f>J3732*K3732</x:f>
        <x:v>562.5</x:v>
      </x:c>
      <x:c r="O3732" s="18" t="n">
        <x:f>J3732*L3732</x:f>
        <x:v>40</x:v>
      </x:c>
      <x:c r="P3732" s="18" t="n">
        <x:f>J3732*M3732</x:f>
        <x:v>1760</x:v>
      </x:c>
      <x:c r="Q3732" s="22" t="n">
        <x:f>'01 Controls'!$E$30*'02 Cargo Classes'!$M$13</x:f>
        <x:v>0</x:v>
      </x:c>
      <x:c r="R3732" s="22" t="n">
        <x:f>'01 Controls'!$F$30*'02 Cargo Classes'!$N$13</x:f>
        <x:v>1.02</x:v>
      </x:c>
      <x:c r="S3732" s="22" t="n">
        <x:f>'01 Controls'!$G$30*'02 Cargo Classes'!$O$13</x:f>
        <x:v>0</x:v>
      </x:c>
      <x:c r="T3732" s="22" t="n">
        <x:f>'01 Controls'!$H$30*'02 Cargo Classes'!$P$13</x:f>
        <x:v>0</x:v>
      </x:c>
      <x:c r="U3732" s="22" t="n">
        <x:f>SUM(Q3732:T3732)</x:f>
        <x:v>1.02</x:v>
      </x:c>
      <x:c r="V3732" s="18" t="n">
        <x:f>IF(U3732=0,0,N3732*Q3732/U3732)</x:f>
        <x:v>0</x:v>
      </x:c>
      <x:c r="W3732" s="18" t="n">
        <x:f>IF(U3732=0,0,P3732*Q3732/U3732)</x:f>
        <x:v>0</x:v>
      </x:c>
      <x:c r="X3732" s="18" t="n">
        <x:f>MAX(V3732,W3732*'01 Controls'!$E$12)</x:f>
        <x:v>0</x:v>
      </x:c>
      <x:c r="Y3732" s="18" t="n">
        <x:f>IF(U3732=0,0,N3732*R3732/U3732)</x:f>
        <x:v>562.5</x:v>
      </x:c>
      <x:c r="Z3732" s="18" t="n">
        <x:f>IF(U3732=0,0,P3732*R3732/U3732)</x:f>
        <x:v>1760</x:v>
      </x:c>
      <x:c r="AA3732" s="18" t="n">
        <x:f>MAX(Y3732,Z3732*'01 Controls'!$E$13)</x:f>
        <x:v>562.5</x:v>
      </x:c>
      <x:c r="AB3732" s="18" t="n">
        <x:f>IF(U3732=0,0,N3732*S3732/U3732)</x:f>
        <x:v>0</x:v>
      </x:c>
      <x:c r="AC3732" s="18" t="n">
        <x:f>IF(U3732=0,0,P3732*S3732/U3732)</x:f>
        <x:v>0</x:v>
      </x:c>
      <x:c r="AD3732" s="18" t="n">
        <x:f>MAX(AB3732,AC3732*'01 Controls'!$E$14)</x:f>
        <x:v>0</x:v>
      </x:c>
      <x:c r="AE3732" s="18" t="n">
        <x:f>IF(U3732=0,0,N3732*T3732/U3732)</x:f>
        <x:v>0</x:v>
      </x:c>
      <x:c r="AF3732" s="18" t="n">
        <x:f>IF(U3732=0,0,P3732*T3732/U3732)</x:f>
        <x:v>0</x:v>
      </x:c>
      <x:c r="AG3732" s="18" t="n">
        <x:f>MAX(AE3732,AF3732*'01 Controls'!$E$15)</x:f>
        <x:v>0</x:v>
      </x:c>
      <x:c r="AH3732" s="18" t="n">
        <x:f>SUM(V3732,Y3732,AB3732,AE3732)</x:f>
        <x:v>562.5</x:v>
      </x:c>
      <x:c r="AI3732" s="18" t="n">
        <x:f>N3732-AH3732</x:f>
        <x:v>0</x:v>
      </x:c>
      <x:c r="AJ3732" s="18" t="n">
        <x:f>V3732*INDEX('07 Mode Capacity'!$P$6:$P$17,MATCH("AIR-"&amp;I3732,'07 Mode Capacity'!$C$6:$C$17,0))</x:f>
        <x:v>0</x:v>
      </x:c>
      <x:c r="AK3732" s="18" t="n">
        <x:f>Y3732*INDEX('07 Mode Capacity'!$P$6:$P$17,MATCH("OCEAN-"&amp;I3732,'07 Mode Capacity'!$C$6:$C$17,0))</x:f>
        <x:v>440.3069876883777</x:v>
      </x:c>
      <x:c r="AL3732" s="18" t="n">
        <x:f>AB3732*INDEX('07 Mode Capacity'!$P$6:$P$17,MATCH("LAND-"&amp;I3732,'07 Mode Capacity'!$C$6:$C$17,0))</x:f>
        <x:v>0</x:v>
      </x:c>
      <x:c r="AM3732" s="18" t="n">
        <x:f>AE3732*INDEX('07 Mode Capacity'!$P$6:$P$17,MATCH("INLAND-"&amp;I3732,'07 Mode Capacity'!$C$6:$C$17,0))</x:f>
        <x:v>0</x:v>
      </x:c>
      <x:c r="AN3732" s="18" t="n">
        <x:f>SUM(AJ3732:AM3732)</x:f>
        <x:v>440.3069876883777</x:v>
      </x:c>
      <x:c r="AO3732" s="17" t="n">
        <x:f>IF(N3732=0,1,AN3732/N3732)</x:f>
        <x:v>0.7827679781126715</x:v>
      </x:c>
      <x:c r="AP3732" s="11" t="str">
        <x:f>IF(AO3732&gt;='01 Controls'!$E$16,"PASS","FAIL")</x:f>
        <x:v>FAIL</x:v>
      </x:c>
      <x:c r="AQ3732" s="11" t="str">
        <x:v>UNQUANTIFIED</x:v>
      </x:c>
      <x:c r="AR3732" s="11" t="str">
        <x:v>Position-class planning record; serial item and receiver open</x:v>
      </x:c>
      <x:c r="AS3732" s="26"/>
      <x:c r="AT3732" s="26"/>
    </x:row>
    <x:row r="3733">
      <x:c r="C3733" s="11" t="str">
        <x:v>G1-A-SRG-BLK-08</x:v>
      </x:c>
      <x:c r="D3733" s="11" t="str">
        <x:v>G1</x:v>
      </x:c>
      <x:c r="E3733" s="11" t="str">
        <x:v>Allied megacity earthquake</x:v>
      </x:c>
      <x:c r="F3733" s="11" t="str">
        <x:v>A-SRG</x:v>
      </x:c>
      <x:c r="G3733" s="11" t="str">
        <x:v>Air sensing and relay group</x:v>
      </x:c>
      <x:c r="H3733" s="11" t="str">
        <x:v>BLK-08</x:v>
      </x:c>
      <x:c r="I3733" s="19" t="n">
        <x:v>48</x:v>
      </x:c>
      <x:c r="J3733" s="21" t="n">
        <x:v>5</x:v>
      </x:c>
      <x:c r="K3733" s="18" t="n">
        <x:f>'05 Cargo Register'!K149</x:f>
        <x:v>56.25</x:v>
      </x:c>
      <x:c r="L3733" s="18" t="n">
        <x:f>'05 Cargo Register'!N149</x:f>
        <x:v>9</x:v>
      </x:c>
      <x:c r="M3733" s="18" t="n">
        <x:f>'05 Cargo Register'!O149</x:f>
        <x:v>459</x:v>
      </x:c>
      <x:c r="N3733" s="18" t="n">
        <x:f>J3733*K3733</x:f>
        <x:v>281.25</x:v>
      </x:c>
      <x:c r="O3733" s="18" t="n">
        <x:f>J3733*L3733</x:f>
        <x:v>45</x:v>
      </x:c>
      <x:c r="P3733" s="18" t="n">
        <x:f>J3733*M3733</x:f>
        <x:v>2295</x:v>
      </x:c>
      <x:c r="Q3733" s="22" t="n">
        <x:f>'01 Controls'!$E$30*'02 Cargo Classes'!$M$14</x:f>
        <x:v>0.15</x:v>
      </x:c>
      <x:c r="R3733" s="22" t="n">
        <x:f>'01 Controls'!$F$30*'02 Cargo Classes'!$N$14</x:f>
        <x:v>0.68</x:v>
      </x:c>
      <x:c r="S3733" s="22" t="n">
        <x:f>'01 Controls'!$G$30*'02 Cargo Classes'!$O$14</x:f>
        <x:v>0</x:v>
      </x:c>
      <x:c r="T3733" s="22" t="n">
        <x:f>'01 Controls'!$H$30*'02 Cargo Classes'!$P$14</x:f>
        <x:v>0</x:v>
      </x:c>
      <x:c r="U3733" s="22" t="n">
        <x:f>SUM(Q3733:T3733)</x:f>
        <x:v>0.8300000000000001</x:v>
      </x:c>
      <x:c r="V3733" s="18" t="n">
        <x:f>IF(U3733=0,0,N3733*Q3733/U3733)</x:f>
        <x:v>50.82831325301204</x:v>
      </x:c>
      <x:c r="W3733" s="18" t="n">
        <x:f>IF(U3733=0,0,P3733*Q3733/U3733)</x:f>
        <x:v>414.75903614457826</x:v>
      </x:c>
      <x:c r="X3733" s="18" t="n">
        <x:f>MAX(V3733,W3733*'01 Controls'!$E$12)</x:f>
        <x:v>103.68975903614457</x:v>
      </x:c>
      <x:c r="Y3733" s="18" t="n">
        <x:f>IF(U3733=0,0,N3733*R3733/U3733)</x:f>
        <x:v>230.42168674698794</x:v>
      </x:c>
      <x:c r="Z3733" s="18" t="n">
        <x:f>IF(U3733=0,0,P3733*R3733/U3733)</x:f>
        <x:v>1880.2409638554218</x:v>
      </x:c>
      <x:c r="AA3733" s="18" t="n">
        <x:f>MAX(Y3733,Z3733*'01 Controls'!$E$13)</x:f>
        <x:v>282.03614457831327</x:v>
      </x:c>
      <x:c r="AB3733" s="18" t="n">
        <x:f>IF(U3733=0,0,N3733*S3733/U3733)</x:f>
        <x:v>0</x:v>
      </x:c>
      <x:c r="AC3733" s="18" t="n">
        <x:f>IF(U3733=0,0,P3733*S3733/U3733)</x:f>
        <x:v>0</x:v>
      </x:c>
      <x:c r="AD3733" s="18" t="n">
        <x:f>MAX(AB3733,AC3733*'01 Controls'!$E$14)</x:f>
        <x:v>0</x:v>
      </x:c>
      <x:c r="AE3733" s="18" t="n">
        <x:f>IF(U3733=0,0,N3733*T3733/U3733)</x:f>
        <x:v>0</x:v>
      </x:c>
      <x:c r="AF3733" s="18" t="n">
        <x:f>IF(U3733=0,0,P3733*T3733/U3733)</x:f>
        <x:v>0</x:v>
      </x:c>
      <x:c r="AG3733" s="18" t="n">
        <x:f>MAX(AE3733,AF3733*'01 Controls'!$E$15)</x:f>
        <x:v>0</x:v>
      </x:c>
      <x:c r="AH3733" s="18" t="n">
        <x:f>SUM(V3733,Y3733,AB3733,AE3733)</x:f>
        <x:v>281.25</x:v>
      </x:c>
      <x:c r="AI3733" s="18" t="n">
        <x:f>N3733-AH3733</x:f>
        <x:v>0</x:v>
      </x:c>
      <x:c r="AJ3733" s="18" t="n">
        <x:f>V3733*INDEX('07 Mode Capacity'!$P$6:$P$17,MATCH("AIR-"&amp;I3733,'07 Mode Capacity'!$C$6:$C$17,0))</x:f>
        <x:v>14.248988655517508</x:v>
      </x:c>
      <x:c r="AK3733" s="18" t="n">
        <x:f>Y3733*INDEX('07 Mode Capacity'!$P$6:$P$17,MATCH("OCEAN-"&amp;I3733,'07 Mode Capacity'!$C$6:$C$17,0))</x:f>
        <x:v>20.193299493049942</x:v>
      </x:c>
      <x:c r="AL3733" s="18" t="n">
        <x:f>AB3733*INDEX('07 Mode Capacity'!$P$6:$P$17,MATCH("LAND-"&amp;I3733,'07 Mode Capacity'!$C$6:$C$17,0))</x:f>
        <x:v>0</x:v>
      </x:c>
      <x:c r="AM3733" s="18" t="n">
        <x:f>AE3733*INDEX('07 Mode Capacity'!$P$6:$P$17,MATCH("INLAND-"&amp;I3733,'07 Mode Capacity'!$C$6:$C$17,0))</x:f>
        <x:v>0</x:v>
      </x:c>
      <x:c r="AN3733" s="18" t="n">
        <x:f>SUM(AJ3733:AM3733)</x:f>
        <x:v>34.44228814856745</x:v>
      </x:c>
      <x:c r="AO3733" s="17" t="n">
        <x:f>IF(N3733=0,1,AN3733/N3733)</x:f>
        <x:v>0.12246146897268427</x:v>
      </x:c>
      <x:c r="AP3733" s="11" t="str">
        <x:f>IF(AO3733&gt;='01 Controls'!$E$16,"PASS","FAIL")</x:f>
        <x:v>FAIL</x:v>
      </x:c>
      <x:c r="AQ3733" s="11" t="str">
        <x:v>UNQUANTIFIED</x:v>
      </x:c>
      <x:c r="AR3733" s="11" t="str">
        <x:v>Position-class planning record; serial item and receiver open</x:v>
      </x:c>
      <x:c r="AS3733" s="26"/>
      <x:c r="AT3733" s="26"/>
    </x:row>
    <x:row r="3734">
      <x:c r="C3734" s="11" t="str">
        <x:v>G1-A-SRG-OOG-80</x:v>
      </x:c>
      <x:c r="D3734" s="11" t="str">
        <x:v>G1</x:v>
      </x:c>
      <x:c r="E3734" s="11" t="str">
        <x:v>Allied megacity earthquake</x:v>
      </x:c>
      <x:c r="F3734" s="11" t="str">
        <x:v>A-SRG</x:v>
      </x:c>
      <x:c r="G3734" s="11" t="str">
        <x:v>Air sensing and relay group</x:v>
      </x:c>
      <x:c r="H3734" s="11" t="str">
        <x:v>OOG-80</x:v>
      </x:c>
      <x:c r="I3734" s="19" t="n">
        <x:v>72</x:v>
      </x:c>
      <x:c r="J3734" s="21" t="n">
        <x:v>5</x:v>
      </x:c>
      <x:c r="K3734" s="18" t="n">
        <x:f>'05 Cargo Register'!K150</x:f>
        <x:v>562.5</x:v>
      </x:c>
      <x:c r="L3734" s="18" t="n">
        <x:f>'05 Cargo Register'!N150</x:f>
        <x:v>10</x:v>
      </x:c>
      <x:c r="M3734" s="18" t="n">
        <x:f>'05 Cargo Register'!O150</x:f>
        <x:v>1760</x:v>
      </x:c>
      <x:c r="N3734" s="18" t="n">
        <x:f>J3734*K3734</x:f>
        <x:v>2812.5</x:v>
      </x:c>
      <x:c r="O3734" s="18" t="n">
        <x:f>J3734*L3734</x:f>
        <x:v>50</x:v>
      </x:c>
      <x:c r="P3734" s="18" t="n">
        <x:f>J3734*M3734</x:f>
        <x:v>8800</x:v>
      </x:c>
      <x:c r="Q3734" s="22" t="n">
        <x:f>'01 Controls'!$E$30*'02 Cargo Classes'!$M$15</x:f>
        <x:v>0</x:v>
      </x:c>
      <x:c r="R3734" s="22" t="n">
        <x:f>'01 Controls'!$F$30*'02 Cargo Classes'!$N$15</x:f>
        <x:v>1.7</x:v>
      </x:c>
      <x:c r="S3734" s="22" t="n">
        <x:f>'01 Controls'!$G$30*'02 Cargo Classes'!$O$15</x:f>
        <x:v>0</x:v>
      </x:c>
      <x:c r="T3734" s="22" t="n">
        <x:f>'01 Controls'!$H$30*'02 Cargo Classes'!$P$15</x:f>
        <x:v>0</x:v>
      </x:c>
      <x:c r="U3734" s="22" t="n">
        <x:f>SUM(Q3734:T3734)</x:f>
        <x:v>1.7</x:v>
      </x:c>
      <x:c r="V3734" s="18" t="n">
        <x:f>IF(U3734=0,0,N3734*Q3734/U3734)</x:f>
        <x:v>0</x:v>
      </x:c>
      <x:c r="W3734" s="18" t="n">
        <x:f>IF(U3734=0,0,P3734*Q3734/U3734)</x:f>
        <x:v>0</x:v>
      </x:c>
      <x:c r="X3734" s="18" t="n">
        <x:f>MAX(V3734,W3734*'01 Controls'!$E$12)</x:f>
        <x:v>0</x:v>
      </x:c>
      <x:c r="Y3734" s="18" t="n">
        <x:f>IF(U3734=0,0,N3734*R3734/U3734)</x:f>
        <x:v>2812.5</x:v>
      </x:c>
      <x:c r="Z3734" s="18" t="n">
        <x:f>IF(U3734=0,0,P3734*R3734/U3734)</x:f>
        <x:v>8800</x:v>
      </x:c>
      <x:c r="AA3734" s="18" t="n">
        <x:f>MAX(Y3734,Z3734*'01 Controls'!$E$13)</x:f>
        <x:v>2812.5</x:v>
      </x:c>
      <x:c r="AB3734" s="18" t="n">
        <x:f>IF(U3734=0,0,N3734*S3734/U3734)</x:f>
        <x:v>0</x:v>
      </x:c>
      <x:c r="AC3734" s="18" t="n">
        <x:f>IF(U3734=0,0,P3734*S3734/U3734)</x:f>
        <x:v>0</x:v>
      </x:c>
      <x:c r="AD3734" s="18" t="n">
        <x:f>MAX(AB3734,AC3734*'01 Controls'!$E$14)</x:f>
        <x:v>0</x:v>
      </x:c>
      <x:c r="AE3734" s="18" t="n">
        <x:f>IF(U3734=0,0,N3734*T3734/U3734)</x:f>
        <x:v>0</x:v>
      </x:c>
      <x:c r="AF3734" s="18" t="n">
        <x:f>IF(U3734=0,0,P3734*T3734/U3734)</x:f>
        <x:v>0</x:v>
      </x:c>
      <x:c r="AG3734" s="18" t="n">
        <x:f>MAX(AE3734,AF3734*'01 Controls'!$E$15)</x:f>
        <x:v>0</x:v>
      </x:c>
      <x:c r="AH3734" s="18" t="n">
        <x:f>SUM(V3734,Y3734,AB3734,AE3734)</x:f>
        <x:v>2812.5</x:v>
      </x:c>
      <x:c r="AI3734" s="18" t="n">
        <x:f>N3734-AH3734</x:f>
        <x:v>0</x:v>
      </x:c>
      <x:c r="AJ3734" s="18" t="n">
        <x:f>V3734*INDEX('07 Mode Capacity'!$P$6:$P$17,MATCH("AIR-"&amp;I3734,'07 Mode Capacity'!$C$6:$C$17,0))</x:f>
        <x:v>0</x:v>
      </x:c>
      <x:c r="AK3734" s="18" t="n">
        <x:f>Y3734*INDEX('07 Mode Capacity'!$P$6:$P$17,MATCH("OCEAN-"&amp;I3734,'07 Mode Capacity'!$C$6:$C$17,0))</x:f>
        <x:v>2201.5349384418887</x:v>
      </x:c>
      <x:c r="AL3734" s="18" t="n">
        <x:f>AB3734*INDEX('07 Mode Capacity'!$P$6:$P$17,MATCH("LAND-"&amp;I3734,'07 Mode Capacity'!$C$6:$C$17,0))</x:f>
        <x:v>0</x:v>
      </x:c>
      <x:c r="AM3734" s="18" t="n">
        <x:f>AE3734*INDEX('07 Mode Capacity'!$P$6:$P$17,MATCH("INLAND-"&amp;I3734,'07 Mode Capacity'!$C$6:$C$17,0))</x:f>
        <x:v>0</x:v>
      </x:c>
      <x:c r="AN3734" s="18" t="n">
        <x:f>SUM(AJ3734:AM3734)</x:f>
        <x:v>2201.5349384418887</x:v>
      </x:c>
      <x:c r="AO3734" s="17" t="n">
        <x:f>IF(N3734=0,1,AN3734/N3734)</x:f>
        <x:v>0.7827679781126715</x:v>
      </x:c>
      <x:c r="AP3734" s="11" t="str">
        <x:f>IF(AO3734&gt;='01 Controls'!$E$16,"PASS","FAIL")</x:f>
        <x:v>FAIL</x:v>
      </x:c>
      <x:c r="AQ3734" s="11" t="str">
        <x:v>UNQUANTIFIED</x:v>
      </x:c>
      <x:c r="AR3734" s="11" t="str">
        <x:v>Position-class planning record; serial item and receiver open</x:v>
      </x:c>
      <x:c r="AS3734" s="26"/>
      <x:c r="AT3734" s="26"/>
    </x:row>
    <x:row r="3735">
      <x:c r="C3735" s="11" t="str">
        <x:v>G1-A-AMG-APL-45</x:v>
      </x:c>
      <x:c r="D3735" s="11" t="str">
        <x:v>G1</x:v>
      </x:c>
      <x:c r="E3735" s="11" t="str">
        <x:v>Allied megacity earthquake</x:v>
      </x:c>
      <x:c r="F3735" s="11" t="str">
        <x:v>A-AMG</x:v>
      </x:c>
      <x:c r="G3735" s="11" t="str">
        <x:v>Aeromedical movement group</x:v>
      </x:c>
      <x:c r="H3735" s="11" t="str">
        <x:v>APL-45</x:v>
      </x:c>
      <x:c r="I3735" s="19" t="n">
        <x:v>24</x:v>
      </x:c>
      <x:c r="J3735" s="21" t="n">
        <x:v>5</x:v>
      </x:c>
      <x:c r="K3735" s="18" t="n">
        <x:f>'05 Cargo Register'!K151</x:f>
        <x:v>225</x:v>
      </x:c>
      <x:c r="L3735" s="18" t="n">
        <x:f>'05 Cargo Register'!N151</x:f>
        <x:v>59</x:v>
      </x:c>
      <x:c r="M3735" s="18" t="n">
        <x:f>'05 Cargo Register'!O151</x:f>
        <x:v>442.5</x:v>
      </x:c>
      <x:c r="N3735" s="18" t="n">
        <x:f>J3735*K3735</x:f>
        <x:v>1125</x:v>
      </x:c>
      <x:c r="O3735" s="18" t="n">
        <x:f>J3735*L3735</x:f>
        <x:v>295</x:v>
      </x:c>
      <x:c r="P3735" s="18" t="n">
        <x:f>J3735*M3735</x:f>
        <x:v>2212.5</x:v>
      </x:c>
      <x:c r="Q3735" s="22" t="n">
        <x:f>'01 Controls'!$E$30*'02 Cargo Classes'!$M$6</x:f>
        <x:v>0.44999999999999996</x:v>
      </x:c>
      <x:c r="R3735" s="22" t="n">
        <x:f>'01 Controls'!$F$30*'02 Cargo Classes'!$N$6</x:f>
        <x:v>0.34</x:v>
      </x:c>
      <x:c r="S3735" s="22" t="n">
        <x:f>'01 Controls'!$G$30*'02 Cargo Classes'!$O$6</x:f>
        <x:v>0</x:v>
      </x:c>
      <x:c r="T3735" s="22" t="n">
        <x:f>'01 Controls'!$H$30*'02 Cargo Classes'!$P$6</x:f>
        <x:v>0</x:v>
      </x:c>
      <x:c r="U3735" s="22" t="n">
        <x:f>SUM(Q3735:T3735)</x:f>
        <x:v>0.79</x:v>
      </x:c>
      <x:c r="V3735" s="18" t="n">
        <x:f>IF(U3735=0,0,N3735*Q3735/U3735)</x:f>
        <x:v>640.8227848101264</x:v>
      </x:c>
      <x:c r="W3735" s="18" t="n">
        <x:f>IF(U3735=0,0,P3735*Q3735/U3735)</x:f>
        <x:v>1260.284810126582</x:v>
      </x:c>
      <x:c r="X3735" s="18" t="n">
        <x:f>MAX(V3735,W3735*'01 Controls'!$E$12)</x:f>
        <x:v>640.8227848101264</x:v>
      </x:c>
      <x:c r="Y3735" s="18" t="n">
        <x:f>IF(U3735=0,0,N3735*R3735/U3735)</x:f>
        <x:v>484.1772151898734</x:v>
      </x:c>
      <x:c r="Z3735" s="18" t="n">
        <x:f>IF(U3735=0,0,P3735*R3735/U3735)</x:f>
        <x:v>952.2151898734177</x:v>
      </x:c>
      <x:c r="AA3735" s="18" t="n">
        <x:f>MAX(Y3735,Z3735*'01 Controls'!$E$13)</x:f>
        <x:v>484.1772151898734</x:v>
      </x:c>
      <x:c r="AB3735" s="18" t="n">
        <x:f>IF(U3735=0,0,N3735*S3735/U3735)</x:f>
        <x:v>0</x:v>
      </x:c>
      <x:c r="AC3735" s="18" t="n">
        <x:f>IF(U3735=0,0,P3735*S3735/U3735)</x:f>
        <x:v>0</x:v>
      </x:c>
      <x:c r="AD3735" s="18" t="n">
        <x:f>MAX(AB3735,AC3735*'01 Controls'!$E$14)</x:f>
        <x:v>0</x:v>
      </x:c>
      <x:c r="AE3735" s="18" t="n">
        <x:f>IF(U3735=0,0,N3735*T3735/U3735)</x:f>
        <x:v>0</x:v>
      </x:c>
      <x:c r="AF3735" s="18" t="n">
        <x:f>IF(U3735=0,0,P3735*T3735/U3735)</x:f>
        <x:v>0</x:v>
      </x:c>
      <x:c r="AG3735" s="18" t="n">
        <x:f>MAX(AE3735,AF3735*'01 Controls'!$E$15)</x:f>
        <x:v>0</x:v>
      </x:c>
      <x:c r="AH3735" s="18" t="n">
        <x:f>SUM(V3735,Y3735,AB3735,AE3735)</x:f>
        <x:v>1124.9999999999998</x:v>
      </x:c>
      <x:c r="AI3735" s="18" t="n">
        <x:f>N3735-AH3735</x:f>
        <x:v>2.2737367544323206e-13</x:v>
      </x:c>
      <x:c r="AJ3735" s="18" t="n">
        <x:f>V3735*INDEX('07 Mode Capacity'!$P$6:$P$17,MATCH("AIR-"&amp;I3735,'07 Mode Capacity'!$C$6:$C$17,0))</x:f>
        <x:v>130.03195802965527</x:v>
      </x:c>
      <x:c r="AK3735" s="18" t="n">
        <x:f>Y3735*INDEX('07 Mode Capacity'!$P$6:$P$17,MATCH("OCEAN-"&amp;I3735,'07 Mode Capacity'!$C$6:$C$17,0))</x:f>
        <x:v>72.66969781458226</x:v>
      </x:c>
      <x:c r="AL3735" s="18" t="n">
        <x:f>AB3735*INDEX('07 Mode Capacity'!$P$6:$P$17,MATCH("LAND-"&amp;I3735,'07 Mode Capacity'!$C$6:$C$17,0))</x:f>
        <x:v>0</x:v>
      </x:c>
      <x:c r="AM3735" s="18" t="n">
        <x:f>AE3735*INDEX('07 Mode Capacity'!$P$6:$P$17,MATCH("INLAND-"&amp;I3735,'07 Mode Capacity'!$C$6:$C$17,0))</x:f>
        <x:v>0</x:v>
      </x:c>
      <x:c r="AN3735" s="18" t="n">
        <x:f>SUM(AJ3735:AM3735)</x:f>
        <x:v>202.70165584423754</x:v>
      </x:c>
      <x:c r="AO3735" s="17" t="n">
        <x:f>IF(N3735=0,1,AN3735/N3735)</x:f>
        <x:v>0.18017924963932225</x:v>
      </x:c>
      <x:c r="AP3735" s="11" t="str">
        <x:f>IF(AO3735&gt;='01 Controls'!$E$16,"PASS","FAIL")</x:f>
        <x:v>FAIL</x:v>
      </x:c>
      <x:c r="AQ3735" s="11" t="str">
        <x:v>UNQUANTIFIED</x:v>
      </x:c>
      <x:c r="AR3735" s="11" t="str">
        <x:v>Position-class planning record; serial item and receiver open</x:v>
      </x:c>
      <x:c r="AS3735" s="26"/>
      <x:c r="AT3735" s="26"/>
    </x:row>
    <x:row r="3736">
      <x:c r="C3736" s="11" t="str">
        <x:v>G1-A-AMG-ISO-18</x:v>
      </x:c>
      <x:c r="D3736" s="11" t="str">
        <x:v>G1</x:v>
      </x:c>
      <x:c r="E3736" s="11" t="str">
        <x:v>Allied megacity earthquake</x:v>
      </x:c>
      <x:c r="F3736" s="11" t="str">
        <x:v>A-AMG</x:v>
      </x:c>
      <x:c r="G3736" s="11" t="str">
        <x:v>Aeromedical movement group</x:v>
      </x:c>
      <x:c r="H3736" s="11" t="str">
        <x:v>ISO-18</x:v>
      </x:c>
      <x:c r="I3736" s="19" t="n">
        <x:v>48</x:v>
      </x:c>
      <x:c r="J3736" s="21" t="n">
        <x:v>5</x:v>
      </x:c>
      <x:c r="K3736" s="18" t="n">
        <x:f>'05 Cargo Register'!K152</x:f>
        <x:v>337.5</x:v>
      </x:c>
      <x:c r="L3736" s="18" t="n">
        <x:f>'05 Cargo Register'!N152</x:f>
        <x:v>23</x:v>
      </x:c>
      <x:c r="M3736" s="18" t="n">
        <x:f>'05 Cargo Register'!O152</x:f>
        <x:v>607.2</x:v>
      </x:c>
      <x:c r="N3736" s="18" t="n">
        <x:f>J3736*K3736</x:f>
        <x:v>1687.5</x:v>
      </x:c>
      <x:c r="O3736" s="18" t="n">
        <x:f>J3736*L3736</x:f>
        <x:v>115</x:v>
      </x:c>
      <x:c r="P3736" s="18" t="n">
        <x:f>J3736*M3736</x:f>
        <x:v>3036</x:v>
      </x:c>
      <x:c r="Q3736" s="22" t="n">
        <x:f>'01 Controls'!$E$30*'02 Cargo Classes'!$M$7</x:f>
        <x:v>0.03</x:v>
      </x:c>
      <x:c r="R3736" s="22" t="n">
        <x:f>'01 Controls'!$F$30*'02 Cargo Classes'!$N$7</x:f>
        <x:v>0.85</x:v>
      </x:c>
      <x:c r="S3736" s="22" t="n">
        <x:f>'01 Controls'!$G$30*'02 Cargo Classes'!$O$7</x:f>
        <x:v>0</x:v>
      </x:c>
      <x:c r="T3736" s="22" t="n">
        <x:f>'01 Controls'!$H$30*'02 Cargo Classes'!$P$7</x:f>
        <x:v>0</x:v>
      </x:c>
      <x:c r="U3736" s="22" t="n">
        <x:f>SUM(Q3736:T3736)</x:f>
        <x:v>0.88</x:v>
      </x:c>
      <x:c r="V3736" s="18" t="n">
        <x:f>IF(U3736=0,0,N3736*Q3736/U3736)</x:f>
        <x:v>57.52840909090909</x:v>
      </x:c>
      <x:c r="W3736" s="18" t="n">
        <x:f>IF(U3736=0,0,P3736*Q3736/U3736)</x:f>
        <x:v>103.5</x:v>
      </x:c>
      <x:c r="X3736" s="18" t="n">
        <x:f>MAX(V3736,W3736*'01 Controls'!$E$12)</x:f>
        <x:v>57.52840909090909</x:v>
      </x:c>
      <x:c r="Y3736" s="18" t="n">
        <x:f>IF(U3736=0,0,N3736*R3736/U3736)</x:f>
        <x:v>1629.971590909091</x:v>
      </x:c>
      <x:c r="Z3736" s="18" t="n">
        <x:f>IF(U3736=0,0,P3736*R3736/U3736)</x:f>
        <x:v>2932.5</x:v>
      </x:c>
      <x:c r="AA3736" s="18" t="n">
        <x:f>MAX(Y3736,Z3736*'01 Controls'!$E$13)</x:f>
        <x:v>1629.971590909091</x:v>
      </x:c>
      <x:c r="AB3736" s="18" t="n">
        <x:f>IF(U3736=0,0,N3736*S3736/U3736)</x:f>
        <x:v>0</x:v>
      </x:c>
      <x:c r="AC3736" s="18" t="n">
        <x:f>IF(U3736=0,0,P3736*S3736/U3736)</x:f>
        <x:v>0</x:v>
      </x:c>
      <x:c r="AD3736" s="18" t="n">
        <x:f>MAX(AB3736,AC3736*'01 Controls'!$E$14)</x:f>
        <x:v>0</x:v>
      </x:c>
      <x:c r="AE3736" s="18" t="n">
        <x:f>IF(U3736=0,0,N3736*T3736/U3736)</x:f>
        <x:v>0</x:v>
      </x:c>
      <x:c r="AF3736" s="18" t="n">
        <x:f>IF(U3736=0,0,P3736*T3736/U3736)</x:f>
        <x:v>0</x:v>
      </x:c>
      <x:c r="AG3736" s="18" t="n">
        <x:f>MAX(AE3736,AF3736*'01 Controls'!$E$15)</x:f>
        <x:v>0</x:v>
      </x:c>
      <x:c r="AH3736" s="18" t="n">
        <x:f>SUM(V3736,Y3736,AB3736,AE3736)</x:f>
        <x:v>1687.5</x:v>
      </x:c>
      <x:c r="AI3736" s="18" t="n">
        <x:f>N3736-AH3736</x:f>
        <x:v>0</x:v>
      </x:c>
      <x:c r="AJ3736" s="18" t="n">
        <x:f>V3736*INDEX('07 Mode Capacity'!$P$6:$P$17,MATCH("AIR-"&amp;I3736,'07 Mode Capacity'!$C$6:$C$17,0))</x:f>
        <x:v>16.127264432835727</x:v>
      </x:c>
      <x:c r="AK3736" s="18" t="n">
        <x:f>Y3736*INDEX('07 Mode Capacity'!$P$6:$P$17,MATCH("OCEAN-"&amp;I3736,'07 Mode Capacity'!$C$6:$C$17,0))</x:f>
        <x:v>142.84464698208623</x:v>
      </x:c>
      <x:c r="AL3736" s="18" t="n">
        <x:f>AB3736*INDEX('07 Mode Capacity'!$P$6:$P$17,MATCH("LAND-"&amp;I3736,'07 Mode Capacity'!$C$6:$C$17,0))</x:f>
        <x:v>0</x:v>
      </x:c>
      <x:c r="AM3736" s="18" t="n">
        <x:f>AE3736*INDEX('07 Mode Capacity'!$P$6:$P$17,MATCH("INLAND-"&amp;I3736,'07 Mode Capacity'!$C$6:$C$17,0))</x:f>
        <x:v>0</x:v>
      </x:c>
      <x:c r="AN3736" s="18" t="n">
        <x:f>SUM(AJ3736:AM3736)</x:f>
        <x:v>158.97191141492195</x:v>
      </x:c>
      <x:c r="AO3736" s="17" t="n">
        <x:f>IF(N3736=0,1,AN3736/N3736)</x:f>
        <x:v>0.09420557713476856</x:v>
      </x:c>
      <x:c r="AP3736" s="11" t="str">
        <x:f>IF(AO3736&gt;='01 Controls'!$E$16,"PASS","FAIL")</x:f>
        <x:v>FAIL</x:v>
      </x:c>
      <x:c r="AQ3736" s="11" t="str">
        <x:v>UNQUANTIFIED</x:v>
      </x:c>
      <x:c r="AR3736" s="11" t="str">
        <x:v>Position-class planning record; serial item and receiver open</x:v>
      </x:c>
      <x:c r="AS3736" s="26"/>
      <x:c r="AT3736" s="26"/>
    </x:row>
    <x:row r="3737">
      <x:c r="C3737" s="11" t="str">
        <x:v>G1-A-AMG-COL-12</x:v>
      </x:c>
      <x:c r="D3737" s="11" t="str">
        <x:v>G1</x:v>
      </x:c>
      <x:c r="E3737" s="11" t="str">
        <x:v>Allied megacity earthquake</x:v>
      </x:c>
      <x:c r="F3737" s="11" t="str">
        <x:v>A-AMG</x:v>
      </x:c>
      <x:c r="G3737" s="11" t="str">
        <x:v>Aeromedical movement group</x:v>
      </x:c>
      <x:c r="H3737" s="11" t="str">
        <x:v>COL-12</x:v>
      </x:c>
      <x:c r="I3737" s="19" t="n">
        <x:v>24</x:v>
      </x:c>
      <x:c r="J3737" s="21" t="n">
        <x:v>5</x:v>
      </x:c>
      <x:c r="K3737" s="18" t="n">
        <x:f>'05 Cargo Register'!K153</x:f>
        <x:v>84.375</x:v>
      </x:c>
      <x:c r="L3737" s="18" t="n">
        <x:f>'05 Cargo Register'!N153</x:f>
        <x:v>9</x:v>
      </x:c>
      <x:c r="M3737" s="18" t="n">
        <x:f>'05 Cargo Register'!O153</x:f>
        <x:v>237.60000000000002</x:v>
      </x:c>
      <x:c r="N3737" s="18" t="n">
        <x:f>J3737*K3737</x:f>
        <x:v>421.875</x:v>
      </x:c>
      <x:c r="O3737" s="18" t="n">
        <x:f>J3737*L3737</x:f>
        <x:v>45</x:v>
      </x:c>
      <x:c r="P3737" s="18" t="n">
        <x:f>J3737*M3737</x:f>
        <x:v>1188</x:v>
      </x:c>
      <x:c r="Q3737" s="22" t="n">
        <x:f>'01 Controls'!$E$30*'02 Cargo Classes'!$M$8</x:f>
        <x:v>0.3</x:v>
      </x:c>
      <x:c r="R3737" s="22" t="n">
        <x:f>'01 Controls'!$F$30*'02 Cargo Classes'!$N$8</x:f>
        <x:v>0.595</x:v>
      </x:c>
      <x:c r="S3737" s="22" t="n">
        <x:f>'01 Controls'!$G$30*'02 Cargo Classes'!$O$8</x:f>
        <x:v>0</x:v>
      </x:c>
      <x:c r="T3737" s="22" t="n">
        <x:f>'01 Controls'!$H$30*'02 Cargo Classes'!$P$8</x:f>
        <x:v>0</x:v>
      </x:c>
      <x:c r="U3737" s="22" t="n">
        <x:f>SUM(Q3737:T3737)</x:f>
        <x:v>0.895</x:v>
      </x:c>
      <x:c r="V3737" s="18" t="n">
        <x:f>IF(U3737=0,0,N3737*Q3737/U3737)</x:f>
        <x:v>141.41061452513966</x:v>
      </x:c>
      <x:c r="W3737" s="18" t="n">
        <x:f>IF(U3737=0,0,P3737*Q3737/U3737)</x:f>
        <x:v>398.2122905027933</x:v>
      </x:c>
      <x:c r="X3737" s="18" t="n">
        <x:f>MAX(V3737,W3737*'01 Controls'!$E$12)</x:f>
        <x:v>141.41061452513966</x:v>
      </x:c>
      <x:c r="Y3737" s="18" t="n">
        <x:f>IF(U3737=0,0,N3737*R3737/U3737)</x:f>
        <x:v>280.4643854748603</x:v>
      </x:c>
      <x:c r="Z3737" s="18" t="n">
        <x:f>IF(U3737=0,0,P3737*R3737/U3737)</x:f>
        <x:v>789.7877094972067</x:v>
      </x:c>
      <x:c r="AA3737" s="18" t="n">
        <x:f>MAX(Y3737,Z3737*'01 Controls'!$E$13)</x:f>
        <x:v>280.4643854748603</x:v>
      </x:c>
      <x:c r="AB3737" s="18" t="n">
        <x:f>IF(U3737=0,0,N3737*S3737/U3737)</x:f>
        <x:v>0</x:v>
      </x:c>
      <x:c r="AC3737" s="18" t="n">
        <x:f>IF(U3737=0,0,P3737*S3737/U3737)</x:f>
        <x:v>0</x:v>
      </x:c>
      <x:c r="AD3737" s="18" t="n">
        <x:f>MAX(AB3737,AC3737*'01 Controls'!$E$14)</x:f>
        <x:v>0</x:v>
      </x:c>
      <x:c r="AE3737" s="18" t="n">
        <x:f>IF(U3737=0,0,N3737*T3737/U3737)</x:f>
        <x:v>0</x:v>
      </x:c>
      <x:c r="AF3737" s="18" t="n">
        <x:f>IF(U3737=0,0,P3737*T3737/U3737)</x:f>
        <x:v>0</x:v>
      </x:c>
      <x:c r="AG3737" s="18" t="n">
        <x:f>MAX(AE3737,AF3737*'01 Controls'!$E$15)</x:f>
        <x:v>0</x:v>
      </x:c>
      <x:c r="AH3737" s="18" t="n">
        <x:f>SUM(V3737,Y3737,AB3737,AE3737)</x:f>
        <x:v>421.875</x:v>
      </x:c>
      <x:c r="AI3737" s="18" t="n">
        <x:f>N3737-AH3737</x:f>
        <x:v>0</x:v>
      </x:c>
      <x:c r="AJ3737" s="18" t="n">
        <x:f>V3737*INDEX('07 Mode Capacity'!$P$6:$P$17,MATCH("AIR-"&amp;I3737,'07 Mode Capacity'!$C$6:$C$17,0))</x:f>
        <x:v>28.694203028890414</x:v>
      </x:c>
      <x:c r="AK3737" s="18" t="n">
        <x:f>Y3737*INDEX('07 Mode Capacity'!$P$6:$P$17,MATCH("OCEAN-"&amp;I3737,'07 Mode Capacity'!$C$6:$C$17,0))</x:f>
        <x:v>42.0946329170363</x:v>
      </x:c>
      <x:c r="AL3737" s="18" t="n">
        <x:f>AB3737*INDEX('07 Mode Capacity'!$P$6:$P$17,MATCH("LAND-"&amp;I3737,'07 Mode Capacity'!$C$6:$C$17,0))</x:f>
        <x:v>0</x:v>
      </x:c>
      <x:c r="AM3737" s="18" t="n">
        <x:f>AE3737*INDEX('07 Mode Capacity'!$P$6:$P$17,MATCH("INLAND-"&amp;I3737,'07 Mode Capacity'!$C$6:$C$17,0))</x:f>
        <x:v>0</x:v>
      </x:c>
      <x:c r="AN3737" s="18" t="n">
        <x:f>SUM(AJ3737:AM3737)</x:f>
        <x:v>70.7888359459267</x:v>
      </x:c>
      <x:c r="AO3737" s="17" t="n">
        <x:f>IF(N3737=0,1,AN3737/N3737)</x:f>
        <x:v>0.16779575927923368</x:v>
      </x:c>
      <x:c r="AP3737" s="11" t="str">
        <x:f>IF(AO3737&gt;='01 Controls'!$E$16,"PASS","FAIL")</x:f>
        <x:v>FAIL</x:v>
      </x:c>
      <x:c r="AQ3737" s="11" t="str">
        <x:v>UNQUANTIFIED</x:v>
      </x:c>
      <x:c r="AR3737" s="11" t="str">
        <x:v>Position-class planning record; serial item and receiver open</x:v>
      </x:c>
      <x:c r="AS3737" s="26"/>
      <x:c r="AT3737" s="26"/>
    </x:row>
    <x:row r="3738">
      <x:c r="C3738" s="11" t="str">
        <x:v>G1-A-AMG-BAT-22</x:v>
      </x:c>
      <x:c r="D3738" s="11" t="str">
        <x:v>G1</x:v>
      </x:c>
      <x:c r="E3738" s="11" t="str">
        <x:v>Allied megacity earthquake</x:v>
      </x:c>
      <x:c r="F3738" s="11" t="str">
        <x:v>A-AMG</x:v>
      </x:c>
      <x:c r="G3738" s="11" t="str">
        <x:v>Aeromedical movement group</x:v>
      </x:c>
      <x:c r="H3738" s="11" t="str">
        <x:v>BAT-22</x:v>
      </x:c>
      <x:c r="I3738" s="19" t="n">
        <x:v>48</x:v>
      </x:c>
      <x:c r="J3738" s="21" t="n">
        <x:v>5</x:v>
      </x:c>
      <x:c r="K3738" s="18" t="n">
        <x:f>'05 Cargo Register'!K154</x:f>
        <x:v>225</x:v>
      </x:c>
      <x:c r="L3738" s="18" t="n">
        <x:f>'05 Cargo Register'!N154</x:f>
        <x:v>13</x:v>
      </x:c>
      <x:c r="M3738" s="18" t="n">
        <x:f>'05 Cargo Register'!O154</x:f>
        <x:v>343.20000000000005</x:v>
      </x:c>
      <x:c r="N3738" s="18" t="n">
        <x:f>J3738*K3738</x:f>
        <x:v>1125</x:v>
      </x:c>
      <x:c r="O3738" s="18" t="n">
        <x:f>J3738*L3738</x:f>
        <x:v>65</x:v>
      </x:c>
      <x:c r="P3738" s="18" t="n">
        <x:f>J3738*M3738</x:f>
        <x:v>1716.0000000000002</x:v>
      </x:c>
      <x:c r="Q3738" s="22" t="n">
        <x:f>'01 Controls'!$E$30*'02 Cargo Classes'!$M$9</x:f>
        <x:v>0</x:v>
      </x:c>
      <x:c r="R3738" s="22" t="n">
        <x:f>'01 Controls'!$F$30*'02 Cargo Classes'!$N$9</x:f>
        <x:v>0.85</x:v>
      </x:c>
      <x:c r="S3738" s="22" t="n">
        <x:f>'01 Controls'!$G$30*'02 Cargo Classes'!$O$9</x:f>
        <x:v>0</x:v>
      </x:c>
      <x:c r="T3738" s="22" t="n">
        <x:f>'01 Controls'!$H$30*'02 Cargo Classes'!$P$9</x:f>
        <x:v>0</x:v>
      </x:c>
      <x:c r="U3738" s="22" t="n">
        <x:f>SUM(Q3738:T3738)</x:f>
        <x:v>0.85</x:v>
      </x:c>
      <x:c r="V3738" s="18" t="n">
        <x:f>IF(U3738=0,0,N3738*Q3738/U3738)</x:f>
        <x:v>0</x:v>
      </x:c>
      <x:c r="W3738" s="18" t="n">
        <x:f>IF(U3738=0,0,P3738*Q3738/U3738)</x:f>
        <x:v>0</x:v>
      </x:c>
      <x:c r="X3738" s="18" t="n">
        <x:f>MAX(V3738,W3738*'01 Controls'!$E$12)</x:f>
        <x:v>0</x:v>
      </x:c>
      <x:c r="Y3738" s="18" t="n">
        <x:f>IF(U3738=0,0,N3738*R3738/U3738)</x:f>
        <x:v>1125</x:v>
      </x:c>
      <x:c r="Z3738" s="18" t="n">
        <x:f>IF(U3738=0,0,P3738*R3738/U3738)</x:f>
        <x:v>1716.0000000000002</x:v>
      </x:c>
      <x:c r="AA3738" s="18" t="n">
        <x:f>MAX(Y3738,Z3738*'01 Controls'!$E$13)</x:f>
        <x:v>1125</x:v>
      </x:c>
      <x:c r="AB3738" s="18" t="n">
        <x:f>IF(U3738=0,0,N3738*S3738/U3738)</x:f>
        <x:v>0</x:v>
      </x:c>
      <x:c r="AC3738" s="18" t="n">
        <x:f>IF(U3738=0,0,P3738*S3738/U3738)</x:f>
        <x:v>0</x:v>
      </x:c>
      <x:c r="AD3738" s="18" t="n">
        <x:f>MAX(AB3738,AC3738*'01 Controls'!$E$14)</x:f>
        <x:v>0</x:v>
      </x:c>
      <x:c r="AE3738" s="18" t="n">
        <x:f>IF(U3738=0,0,N3738*T3738/U3738)</x:f>
        <x:v>0</x:v>
      </x:c>
      <x:c r="AF3738" s="18" t="n">
        <x:f>IF(U3738=0,0,P3738*T3738/U3738)</x:f>
        <x:v>0</x:v>
      </x:c>
      <x:c r="AG3738" s="18" t="n">
        <x:f>MAX(AE3738,AF3738*'01 Controls'!$E$15)</x:f>
        <x:v>0</x:v>
      </x:c>
      <x:c r="AH3738" s="18" t="n">
        <x:f>SUM(V3738,Y3738,AB3738,AE3738)</x:f>
        <x:v>1125</x:v>
      </x:c>
      <x:c r="AI3738" s="18" t="n">
        <x:f>N3738-AH3738</x:f>
        <x:v>0</x:v>
      </x:c>
      <x:c r="AJ3738" s="18" t="n">
        <x:f>V3738*INDEX('07 Mode Capacity'!$P$6:$P$17,MATCH("AIR-"&amp;I3738,'07 Mode Capacity'!$C$6:$C$17,0))</x:f>
        <x:v>0</x:v>
      </x:c>
      <x:c r="AK3738" s="18" t="n">
        <x:f>Y3738*INDEX('07 Mode Capacity'!$P$6:$P$17,MATCH("OCEAN-"&amp;I3738,'07 Mode Capacity'!$C$6:$C$17,0))</x:f>
        <x:v>98.59081517194971</x:v>
      </x:c>
      <x:c r="AL3738" s="18" t="n">
        <x:f>AB3738*INDEX('07 Mode Capacity'!$P$6:$P$17,MATCH("LAND-"&amp;I3738,'07 Mode Capacity'!$C$6:$C$17,0))</x:f>
        <x:v>0</x:v>
      </x:c>
      <x:c r="AM3738" s="18" t="n">
        <x:f>AE3738*INDEX('07 Mode Capacity'!$P$6:$P$17,MATCH("INLAND-"&amp;I3738,'07 Mode Capacity'!$C$6:$C$17,0))</x:f>
        <x:v>0</x:v>
      </x:c>
      <x:c r="AN3738" s="18" t="n">
        <x:f>SUM(AJ3738:AM3738)</x:f>
        <x:v>98.59081517194971</x:v>
      </x:c>
      <x:c r="AO3738" s="17" t="n">
        <x:f>IF(N3738=0,1,AN3738/N3738)</x:f>
        <x:v>0.08763628015284419</x:v>
      </x:c>
      <x:c r="AP3738" s="11" t="str">
        <x:f>IF(AO3738&gt;='01 Controls'!$E$16,"PASS","FAIL")</x:f>
        <x:v>FAIL</x:v>
      </x:c>
      <x:c r="AQ3738" s="11" t="str">
        <x:v>UNQUANTIFIED</x:v>
      </x:c>
      <x:c r="AR3738" s="11" t="str">
        <x:v>Position-class planning record; serial item and receiver open</x:v>
      </x:c>
      <x:c r="AS3738" s="26"/>
      <x:c r="AT3738" s="26"/>
    </x:row>
    <x:row r="3739">
      <x:c r="C3739" s="11" t="str">
        <x:v>G1-A-AMG-TNK-20</x:v>
      </x:c>
      <x:c r="D3739" s="11" t="str">
        <x:v>G1</x:v>
      </x:c>
      <x:c r="E3739" s="11" t="str">
        <x:v>Allied megacity earthquake</x:v>
      </x:c>
      <x:c r="F3739" s="11" t="str">
        <x:v>A-AMG</x:v>
      </x:c>
      <x:c r="G3739" s="11" t="str">
        <x:v>Aeromedical movement group</x:v>
      </x:c>
      <x:c r="H3739" s="11" t="str">
        <x:v>TNK-20</x:v>
      </x:c>
      <x:c r="I3739" s="19" t="n">
        <x:v>48</x:v>
      </x:c>
      <x:c r="J3739" s="21" t="n">
        <x:v>5</x:v>
      </x:c>
      <x:c r="K3739" s="18" t="n">
        <x:f>'05 Cargo Register'!K155</x:f>
        <x:v>281.25</x:v>
      </x:c>
      <x:c r="L3739" s="18" t="n">
        <x:f>'05 Cargo Register'!N155</x:f>
        <x:v>17</x:v>
      </x:c>
      <x:c r="M3739" s="18" t="n">
        <x:f>'05 Cargo Register'!O155</x:f>
        <x:v>361.25</x:v>
      </x:c>
      <x:c r="N3739" s="18" t="n">
        <x:f>J3739*K3739</x:f>
        <x:v>1406.25</x:v>
      </x:c>
      <x:c r="O3739" s="18" t="n">
        <x:f>J3739*L3739</x:f>
        <x:v>85</x:v>
      </x:c>
      <x:c r="P3739" s="18" t="n">
        <x:f>J3739*M3739</x:f>
        <x:v>1806.25</x:v>
      </x:c>
      <x:c r="Q3739" s="22" t="n">
        <x:f>'01 Controls'!$E$30*'02 Cargo Classes'!$M$10</x:f>
        <x:v>0</x:v>
      </x:c>
      <x:c r="R3739" s="22" t="n">
        <x:f>'01 Controls'!$F$30*'02 Cargo Classes'!$N$10</x:f>
        <x:v>1.02</x:v>
      </x:c>
      <x:c r="S3739" s="22" t="n">
        <x:f>'01 Controls'!$G$30*'02 Cargo Classes'!$O$10</x:f>
        <x:v>0</x:v>
      </x:c>
      <x:c r="T3739" s="22" t="n">
        <x:f>'01 Controls'!$H$30*'02 Cargo Classes'!$P$10</x:f>
        <x:v>0</x:v>
      </x:c>
      <x:c r="U3739" s="22" t="n">
        <x:f>SUM(Q3739:T3739)</x:f>
        <x:v>1.02</x:v>
      </x:c>
      <x:c r="V3739" s="18" t="n">
        <x:f>IF(U3739=0,0,N3739*Q3739/U3739)</x:f>
        <x:v>0</x:v>
      </x:c>
      <x:c r="W3739" s="18" t="n">
        <x:f>IF(U3739=0,0,P3739*Q3739/U3739)</x:f>
        <x:v>0</x:v>
      </x:c>
      <x:c r="X3739" s="18" t="n">
        <x:f>MAX(V3739,W3739*'01 Controls'!$E$12)</x:f>
        <x:v>0</x:v>
      </x:c>
      <x:c r="Y3739" s="18" t="n">
        <x:f>IF(U3739=0,0,N3739*R3739/U3739)</x:f>
        <x:v>1406.25</x:v>
      </x:c>
      <x:c r="Z3739" s="18" t="n">
        <x:f>IF(U3739=0,0,P3739*R3739/U3739)</x:f>
        <x:v>1806.25</x:v>
      </x:c>
      <x:c r="AA3739" s="18" t="n">
        <x:f>MAX(Y3739,Z3739*'01 Controls'!$E$13)</x:f>
        <x:v>1406.25</x:v>
      </x:c>
      <x:c r="AB3739" s="18" t="n">
        <x:f>IF(U3739=0,0,N3739*S3739/U3739)</x:f>
        <x:v>0</x:v>
      </x:c>
      <x:c r="AC3739" s="18" t="n">
        <x:f>IF(U3739=0,0,P3739*S3739/U3739)</x:f>
        <x:v>0</x:v>
      </x:c>
      <x:c r="AD3739" s="18" t="n">
        <x:f>MAX(AB3739,AC3739*'01 Controls'!$E$14)</x:f>
        <x:v>0</x:v>
      </x:c>
      <x:c r="AE3739" s="18" t="n">
        <x:f>IF(U3739=0,0,N3739*T3739/U3739)</x:f>
        <x:v>0</x:v>
      </x:c>
      <x:c r="AF3739" s="18" t="n">
        <x:f>IF(U3739=0,0,P3739*T3739/U3739)</x:f>
        <x:v>0</x:v>
      </x:c>
      <x:c r="AG3739" s="18" t="n">
        <x:f>MAX(AE3739,AF3739*'01 Controls'!$E$15)</x:f>
        <x:v>0</x:v>
      </x:c>
      <x:c r="AH3739" s="18" t="n">
        <x:f>SUM(V3739,Y3739,AB3739,AE3739)</x:f>
        <x:v>1406.25</x:v>
      </x:c>
      <x:c r="AI3739" s="18" t="n">
        <x:f>N3739-AH3739</x:f>
        <x:v>0</x:v>
      </x:c>
      <x:c r="AJ3739" s="18" t="n">
        <x:f>V3739*INDEX('07 Mode Capacity'!$P$6:$P$17,MATCH("AIR-"&amp;I3739,'07 Mode Capacity'!$C$6:$C$17,0))</x:f>
        <x:v>0</x:v>
      </x:c>
      <x:c r="AK3739" s="18" t="n">
        <x:f>Y3739*INDEX('07 Mode Capacity'!$P$6:$P$17,MATCH("OCEAN-"&amp;I3739,'07 Mode Capacity'!$C$6:$C$17,0))</x:f>
        <x:v>123.23851896493714</x:v>
      </x:c>
      <x:c r="AL3739" s="18" t="n">
        <x:f>AB3739*INDEX('07 Mode Capacity'!$P$6:$P$17,MATCH("LAND-"&amp;I3739,'07 Mode Capacity'!$C$6:$C$17,0))</x:f>
        <x:v>0</x:v>
      </x:c>
      <x:c r="AM3739" s="18" t="n">
        <x:f>AE3739*INDEX('07 Mode Capacity'!$P$6:$P$17,MATCH("INLAND-"&amp;I3739,'07 Mode Capacity'!$C$6:$C$17,0))</x:f>
        <x:v>0</x:v>
      </x:c>
      <x:c r="AN3739" s="18" t="n">
        <x:f>SUM(AJ3739:AM3739)</x:f>
        <x:v>123.23851896493714</x:v>
      </x:c>
      <x:c r="AO3739" s="17" t="n">
        <x:f>IF(N3739=0,1,AN3739/N3739)</x:f>
        <x:v>0.08763628015284419</x:v>
      </x:c>
      <x:c r="AP3739" s="11" t="str">
        <x:f>IF(AO3739&gt;='01 Controls'!$E$16,"PASS","FAIL")</x:f>
        <x:v>FAIL</x:v>
      </x:c>
      <x:c r="AQ3739" s="11" t="str">
        <x:v>UNQUANTIFIED</x:v>
      </x:c>
      <x:c r="AR3739" s="11" t="str">
        <x:v>Position-class planning record; serial item and receiver open</x:v>
      </x:c>
      <x:c r="AS3739" s="26"/>
      <x:c r="AT3739" s="26"/>
    </x:row>
    <x:row r="3740">
      <x:c r="C3740" s="11" t="str">
        <x:v>G1-A-AMG-FLR-24</x:v>
      </x:c>
      <x:c r="D3740" s="11" t="str">
        <x:v>G1</x:v>
      </x:c>
      <x:c r="E3740" s="11" t="str">
        <x:v>Allied megacity earthquake</x:v>
      </x:c>
      <x:c r="F3740" s="11" t="str">
        <x:v>A-AMG</x:v>
      </x:c>
      <x:c r="G3740" s="11" t="str">
        <x:v>Aeromedical movement group</x:v>
      </x:c>
      <x:c r="H3740" s="11" t="str">
        <x:v>FLR-24</x:v>
      </x:c>
      <x:c r="I3740" s="19" t="n">
        <x:v>48</x:v>
      </x:c>
      <x:c r="J3740" s="21" t="n">
        <x:v>5</x:v>
      </x:c>
      <x:c r="K3740" s="18" t="n">
        <x:f>'05 Cargo Register'!K156</x:f>
        <x:v>421.875</x:v>
      </x:c>
      <x:c r="L3740" s="18" t="n">
        <x:f>'05 Cargo Register'!N156</x:f>
        <x:v>21</x:v>
      </x:c>
      <x:c r="M3740" s="18" t="n">
        <x:f>'05 Cargo Register'!O156</x:f>
        <x:v>672</x:v>
      </x:c>
      <x:c r="N3740" s="18" t="n">
        <x:f>J3740*K3740</x:f>
        <x:v>2109.375</x:v>
      </x:c>
      <x:c r="O3740" s="18" t="n">
        <x:f>J3740*L3740</x:f>
        <x:v>105</x:v>
      </x:c>
      <x:c r="P3740" s="18" t="n">
        <x:f>J3740*M3740</x:f>
        <x:v>3360</x:v>
      </x:c>
      <x:c r="Q3740" s="22" t="n">
        <x:f>'01 Controls'!$E$30*'02 Cargo Classes'!$M$11</x:f>
        <x:v>0</x:v>
      </x:c>
      <x:c r="R3740" s="22" t="n">
        <x:f>'01 Controls'!$F$30*'02 Cargo Classes'!$N$11</x:f>
        <x:v>1.02</x:v>
      </x:c>
      <x:c r="S3740" s="22" t="n">
        <x:f>'01 Controls'!$G$30*'02 Cargo Classes'!$O$11</x:f>
        <x:v>0</x:v>
      </x:c>
      <x:c r="T3740" s="22" t="n">
        <x:f>'01 Controls'!$H$30*'02 Cargo Classes'!$P$11</x:f>
        <x:v>0</x:v>
      </x:c>
      <x:c r="U3740" s="22" t="n">
        <x:f>SUM(Q3740:T3740)</x:f>
        <x:v>1.02</x:v>
      </x:c>
      <x:c r="V3740" s="18" t="n">
        <x:f>IF(U3740=0,0,N3740*Q3740/U3740)</x:f>
        <x:v>0</x:v>
      </x:c>
      <x:c r="W3740" s="18" t="n">
        <x:f>IF(U3740=0,0,P3740*Q3740/U3740)</x:f>
        <x:v>0</x:v>
      </x:c>
      <x:c r="X3740" s="18" t="n">
        <x:f>MAX(V3740,W3740*'01 Controls'!$E$12)</x:f>
        <x:v>0</x:v>
      </x:c>
      <x:c r="Y3740" s="18" t="n">
        <x:f>IF(U3740=0,0,N3740*R3740/U3740)</x:f>
        <x:v>2109.375</x:v>
      </x:c>
      <x:c r="Z3740" s="18" t="n">
        <x:f>IF(U3740=0,0,P3740*R3740/U3740)</x:f>
        <x:v>3360</x:v>
      </x:c>
      <x:c r="AA3740" s="18" t="n">
        <x:f>MAX(Y3740,Z3740*'01 Controls'!$E$13)</x:f>
        <x:v>2109.375</x:v>
      </x:c>
      <x:c r="AB3740" s="18" t="n">
        <x:f>IF(U3740=0,0,N3740*S3740/U3740)</x:f>
        <x:v>0</x:v>
      </x:c>
      <x:c r="AC3740" s="18" t="n">
        <x:f>IF(U3740=0,0,P3740*S3740/U3740)</x:f>
        <x:v>0</x:v>
      </x:c>
      <x:c r="AD3740" s="18" t="n">
        <x:f>MAX(AB3740,AC3740*'01 Controls'!$E$14)</x:f>
        <x:v>0</x:v>
      </x:c>
      <x:c r="AE3740" s="18" t="n">
        <x:f>IF(U3740=0,0,N3740*T3740/U3740)</x:f>
        <x:v>0</x:v>
      </x:c>
      <x:c r="AF3740" s="18" t="n">
        <x:f>IF(U3740=0,0,P3740*T3740/U3740)</x:f>
        <x:v>0</x:v>
      </x:c>
      <x:c r="AG3740" s="18" t="n">
        <x:f>MAX(AE3740,AF3740*'01 Controls'!$E$15)</x:f>
        <x:v>0</x:v>
      </x:c>
      <x:c r="AH3740" s="18" t="n">
        <x:f>SUM(V3740,Y3740,AB3740,AE3740)</x:f>
        <x:v>2109.375</x:v>
      </x:c>
      <x:c r="AI3740" s="18" t="n">
        <x:f>N3740-AH3740</x:f>
        <x:v>0</x:v>
      </x:c>
      <x:c r="AJ3740" s="18" t="n">
        <x:f>V3740*INDEX('07 Mode Capacity'!$P$6:$P$17,MATCH("AIR-"&amp;I3740,'07 Mode Capacity'!$C$6:$C$17,0))</x:f>
        <x:v>0</x:v>
      </x:c>
      <x:c r="AK3740" s="18" t="n">
        <x:f>Y3740*INDEX('07 Mode Capacity'!$P$6:$P$17,MATCH("OCEAN-"&amp;I3740,'07 Mode Capacity'!$C$6:$C$17,0))</x:f>
        <x:v>184.8577784474057</x:v>
      </x:c>
      <x:c r="AL3740" s="18" t="n">
        <x:f>AB3740*INDEX('07 Mode Capacity'!$P$6:$P$17,MATCH("LAND-"&amp;I3740,'07 Mode Capacity'!$C$6:$C$17,0))</x:f>
        <x:v>0</x:v>
      </x:c>
      <x:c r="AM3740" s="18" t="n">
        <x:f>AE3740*INDEX('07 Mode Capacity'!$P$6:$P$17,MATCH("INLAND-"&amp;I3740,'07 Mode Capacity'!$C$6:$C$17,0))</x:f>
        <x:v>0</x:v>
      </x:c>
      <x:c r="AN3740" s="18" t="n">
        <x:f>SUM(AJ3740:AM3740)</x:f>
        <x:v>184.8577784474057</x:v>
      </x:c>
      <x:c r="AO3740" s="17" t="n">
        <x:f>IF(N3740=0,1,AN3740/N3740)</x:f>
        <x:v>0.08763628015284419</x:v>
      </x:c>
      <x:c r="AP3740" s="11" t="str">
        <x:f>IF(AO3740&gt;='01 Controls'!$E$16,"PASS","FAIL")</x:f>
        <x:v>FAIL</x:v>
      </x:c>
      <x:c r="AQ3740" s="11" t="str">
        <x:v>UNQUANTIFIED</x:v>
      </x:c>
      <x:c r="AR3740" s="11" t="str">
        <x:v>Position-class planning record; serial item and receiver open</x:v>
      </x:c>
      <x:c r="AS3740" s="26"/>
      <x:c r="AT3740" s="26"/>
    </x:row>
    <x:row r="3741">
      <x:c r="C3741" s="11" t="str">
        <x:v>G1-A-AMG-ROL-30</x:v>
      </x:c>
      <x:c r="D3741" s="11" t="str">
        <x:v>G1</x:v>
      </x:c>
      <x:c r="E3741" s="11" t="str">
        <x:v>Allied megacity earthquake</x:v>
      </x:c>
      <x:c r="F3741" s="11" t="str">
        <x:v>A-AMG</x:v>
      </x:c>
      <x:c r="G3741" s="11" t="str">
        <x:v>Aeromedical movement group</x:v>
      </x:c>
      <x:c r="H3741" s="11" t="str">
        <x:v>ROL-30</x:v>
      </x:c>
      <x:c r="I3741" s="19" t="n">
        <x:v>48</x:v>
      </x:c>
      <x:c r="J3741" s="21" t="n">
        <x:v>5</x:v>
      </x:c>
      <x:c r="K3741" s="18" t="n">
        <x:f>'05 Cargo Register'!K157</x:f>
        <x:v>506.25</x:v>
      </x:c>
      <x:c r="L3741" s="18" t="n">
        <x:f>'05 Cargo Register'!N157</x:f>
        <x:v>22</x:v>
      </x:c>
      <x:c r="M3741" s="18" t="n">
        <x:f>'05 Cargo Register'!O157</x:f>
        <x:v>1402.5</x:v>
      </x:c>
      <x:c r="N3741" s="18" t="n">
        <x:f>J3741*K3741</x:f>
        <x:v>2531.25</x:v>
      </x:c>
      <x:c r="O3741" s="18" t="n">
        <x:f>J3741*L3741</x:f>
        <x:v>110</x:v>
      </x:c>
      <x:c r="P3741" s="18" t="n">
        <x:f>J3741*M3741</x:f>
        <x:v>7012.5</x:v>
      </x:c>
      <x:c r="Q3741" s="22" t="n">
        <x:f>'01 Controls'!$E$30*'02 Cargo Classes'!$M$12</x:f>
        <x:v>0</x:v>
      </x:c>
      <x:c r="R3741" s="22" t="n">
        <x:f>'01 Controls'!$F$30*'02 Cargo Classes'!$N$12</x:f>
        <x:v>0.85</x:v>
      </x:c>
      <x:c r="S3741" s="22" t="n">
        <x:f>'01 Controls'!$G$30*'02 Cargo Classes'!$O$12</x:f>
        <x:v>0</x:v>
      </x:c>
      <x:c r="T3741" s="22" t="n">
        <x:f>'01 Controls'!$H$30*'02 Cargo Classes'!$P$12</x:f>
        <x:v>0</x:v>
      </x:c>
      <x:c r="U3741" s="22" t="n">
        <x:f>SUM(Q3741:T3741)</x:f>
        <x:v>0.85</x:v>
      </x:c>
      <x:c r="V3741" s="18" t="n">
        <x:f>IF(U3741=0,0,N3741*Q3741/U3741)</x:f>
        <x:v>0</x:v>
      </x:c>
      <x:c r="W3741" s="18" t="n">
        <x:f>IF(U3741=0,0,P3741*Q3741/U3741)</x:f>
        <x:v>0</x:v>
      </x:c>
      <x:c r="X3741" s="18" t="n">
        <x:f>MAX(V3741,W3741*'01 Controls'!$E$12)</x:f>
        <x:v>0</x:v>
      </x:c>
      <x:c r="Y3741" s="18" t="n">
        <x:f>IF(U3741=0,0,N3741*R3741/U3741)</x:f>
        <x:v>2531.25</x:v>
      </x:c>
      <x:c r="Z3741" s="18" t="n">
        <x:f>IF(U3741=0,0,P3741*R3741/U3741)</x:f>
        <x:v>7012.5</x:v>
      </x:c>
      <x:c r="AA3741" s="18" t="n">
        <x:f>MAX(Y3741,Z3741*'01 Controls'!$E$13)</x:f>
        <x:v>2531.25</x:v>
      </x:c>
      <x:c r="AB3741" s="18" t="n">
        <x:f>IF(U3741=0,0,N3741*S3741/U3741)</x:f>
        <x:v>0</x:v>
      </x:c>
      <x:c r="AC3741" s="18" t="n">
        <x:f>IF(U3741=0,0,P3741*S3741/U3741)</x:f>
        <x:v>0</x:v>
      </x:c>
      <x:c r="AD3741" s="18" t="n">
        <x:f>MAX(AB3741,AC3741*'01 Controls'!$E$14)</x:f>
        <x:v>0</x:v>
      </x:c>
      <x:c r="AE3741" s="18" t="n">
        <x:f>IF(U3741=0,0,N3741*T3741/U3741)</x:f>
        <x:v>0</x:v>
      </x:c>
      <x:c r="AF3741" s="18" t="n">
        <x:f>IF(U3741=0,0,P3741*T3741/U3741)</x:f>
        <x:v>0</x:v>
      </x:c>
      <x:c r="AG3741" s="18" t="n">
        <x:f>MAX(AE3741,AF3741*'01 Controls'!$E$15)</x:f>
        <x:v>0</x:v>
      </x:c>
      <x:c r="AH3741" s="18" t="n">
        <x:f>SUM(V3741,Y3741,AB3741,AE3741)</x:f>
        <x:v>2531.25</x:v>
      </x:c>
      <x:c r="AI3741" s="18" t="n">
        <x:f>N3741-AH3741</x:f>
        <x:v>0</x:v>
      </x:c>
      <x:c r="AJ3741" s="18" t="n">
        <x:f>V3741*INDEX('07 Mode Capacity'!$P$6:$P$17,MATCH("AIR-"&amp;I3741,'07 Mode Capacity'!$C$6:$C$17,0))</x:f>
        <x:v>0</x:v>
      </x:c>
      <x:c r="AK3741" s="18" t="n">
        <x:f>Y3741*INDEX('07 Mode Capacity'!$P$6:$P$17,MATCH("OCEAN-"&amp;I3741,'07 Mode Capacity'!$C$6:$C$17,0))</x:f>
        <x:v>221.82933413688687</x:v>
      </x:c>
      <x:c r="AL3741" s="18" t="n">
        <x:f>AB3741*INDEX('07 Mode Capacity'!$P$6:$P$17,MATCH("LAND-"&amp;I3741,'07 Mode Capacity'!$C$6:$C$17,0))</x:f>
        <x:v>0</x:v>
      </x:c>
      <x:c r="AM3741" s="18" t="n">
        <x:f>AE3741*INDEX('07 Mode Capacity'!$P$6:$P$17,MATCH("INLAND-"&amp;I3741,'07 Mode Capacity'!$C$6:$C$17,0))</x:f>
        <x:v>0</x:v>
      </x:c>
      <x:c r="AN3741" s="18" t="n">
        <x:f>SUM(AJ3741:AM3741)</x:f>
        <x:v>221.82933413688687</x:v>
      </x:c>
      <x:c r="AO3741" s="17" t="n">
        <x:f>IF(N3741=0,1,AN3741/N3741)</x:f>
        <x:v>0.08763628015284419</x:v>
      </x:c>
      <x:c r="AP3741" s="11" t="str">
        <x:f>IF(AO3741&gt;='01 Controls'!$E$16,"PASS","FAIL")</x:f>
        <x:v>FAIL</x:v>
      </x:c>
      <x:c r="AQ3741" s="11" t="str">
        <x:v>UNQUANTIFIED</x:v>
      </x:c>
      <x:c r="AR3741" s="11" t="str">
        <x:v>Position-class planning record; serial item and receiver open</x:v>
      </x:c>
      <x:c r="AS3741" s="26"/>
      <x:c r="AT3741" s="26"/>
    </x:row>
    <x:row r="3742">
      <x:c r="C3742" s="11" t="str">
        <x:v>G1-A-AMG-LIN-18</x:v>
      </x:c>
      <x:c r="D3742" s="11" t="str">
        <x:v>G1</x:v>
      </x:c>
      <x:c r="E3742" s="11" t="str">
        <x:v>Allied megacity earthquake</x:v>
      </x:c>
      <x:c r="F3742" s="11" t="str">
        <x:v>A-AMG</x:v>
      </x:c>
      <x:c r="G3742" s="11" t="str">
        <x:v>Aeromedical movement group</x:v>
      </x:c>
      <x:c r="H3742" s="11" t="str">
        <x:v>LIN-18</x:v>
      </x:c>
      <x:c r="I3742" s="19" t="n">
        <x:v>72</x:v>
      </x:c>
      <x:c r="J3742" s="21" t="n">
        <x:v>5</x:v>
      </x:c>
      <x:c r="K3742" s="18" t="n">
        <x:f>'05 Cargo Register'!K158</x:f>
        <x:v>112.5</x:v>
      </x:c>
      <x:c r="L3742" s="18" t="n">
        <x:f>'05 Cargo Register'!N158</x:f>
        <x:v>8</x:v>
      </x:c>
      <x:c r="M3742" s="18" t="n">
        <x:f>'05 Cargo Register'!O158</x:f>
        <x:v>352</x:v>
      </x:c>
      <x:c r="N3742" s="18" t="n">
        <x:f>J3742*K3742</x:f>
        <x:v>562.5</x:v>
      </x:c>
      <x:c r="O3742" s="18" t="n">
        <x:f>J3742*L3742</x:f>
        <x:v>40</x:v>
      </x:c>
      <x:c r="P3742" s="18" t="n">
        <x:f>J3742*M3742</x:f>
        <x:v>1760</x:v>
      </x:c>
      <x:c r="Q3742" s="22" t="n">
        <x:f>'01 Controls'!$E$30*'02 Cargo Classes'!$M$13</x:f>
        <x:v>0</x:v>
      </x:c>
      <x:c r="R3742" s="22" t="n">
        <x:f>'01 Controls'!$F$30*'02 Cargo Classes'!$N$13</x:f>
        <x:v>1.02</x:v>
      </x:c>
      <x:c r="S3742" s="22" t="n">
        <x:f>'01 Controls'!$G$30*'02 Cargo Classes'!$O$13</x:f>
        <x:v>0</x:v>
      </x:c>
      <x:c r="T3742" s="22" t="n">
        <x:f>'01 Controls'!$H$30*'02 Cargo Classes'!$P$13</x:f>
        <x:v>0</x:v>
      </x:c>
      <x:c r="U3742" s="22" t="n">
        <x:f>SUM(Q3742:T3742)</x:f>
        <x:v>1.02</x:v>
      </x:c>
      <x:c r="V3742" s="18" t="n">
        <x:f>IF(U3742=0,0,N3742*Q3742/U3742)</x:f>
        <x:v>0</x:v>
      </x:c>
      <x:c r="W3742" s="18" t="n">
        <x:f>IF(U3742=0,0,P3742*Q3742/U3742)</x:f>
        <x:v>0</x:v>
      </x:c>
      <x:c r="X3742" s="18" t="n">
        <x:f>MAX(V3742,W3742*'01 Controls'!$E$12)</x:f>
        <x:v>0</x:v>
      </x:c>
      <x:c r="Y3742" s="18" t="n">
        <x:f>IF(U3742=0,0,N3742*R3742/U3742)</x:f>
        <x:v>562.5</x:v>
      </x:c>
      <x:c r="Z3742" s="18" t="n">
        <x:f>IF(U3742=0,0,P3742*R3742/U3742)</x:f>
        <x:v>1760</x:v>
      </x:c>
      <x:c r="AA3742" s="18" t="n">
        <x:f>MAX(Y3742,Z3742*'01 Controls'!$E$13)</x:f>
        <x:v>562.5</x:v>
      </x:c>
      <x:c r="AB3742" s="18" t="n">
        <x:f>IF(U3742=0,0,N3742*S3742/U3742)</x:f>
        <x:v>0</x:v>
      </x:c>
      <x:c r="AC3742" s="18" t="n">
        <x:f>IF(U3742=0,0,P3742*S3742/U3742)</x:f>
        <x:v>0</x:v>
      </x:c>
      <x:c r="AD3742" s="18" t="n">
        <x:f>MAX(AB3742,AC3742*'01 Controls'!$E$14)</x:f>
        <x:v>0</x:v>
      </x:c>
      <x:c r="AE3742" s="18" t="n">
        <x:f>IF(U3742=0,0,N3742*T3742/U3742)</x:f>
        <x:v>0</x:v>
      </x:c>
      <x:c r="AF3742" s="18" t="n">
        <x:f>IF(U3742=0,0,P3742*T3742/U3742)</x:f>
        <x:v>0</x:v>
      </x:c>
      <x:c r="AG3742" s="18" t="n">
        <x:f>MAX(AE3742,AF3742*'01 Controls'!$E$15)</x:f>
        <x:v>0</x:v>
      </x:c>
      <x:c r="AH3742" s="18" t="n">
        <x:f>SUM(V3742,Y3742,AB3742,AE3742)</x:f>
        <x:v>562.5</x:v>
      </x:c>
      <x:c r="AI3742" s="18" t="n">
        <x:f>N3742-AH3742</x:f>
        <x:v>0</x:v>
      </x:c>
      <x:c r="AJ3742" s="18" t="n">
        <x:f>V3742*INDEX('07 Mode Capacity'!$P$6:$P$17,MATCH("AIR-"&amp;I3742,'07 Mode Capacity'!$C$6:$C$17,0))</x:f>
        <x:v>0</x:v>
      </x:c>
      <x:c r="AK3742" s="18" t="n">
        <x:f>Y3742*INDEX('07 Mode Capacity'!$P$6:$P$17,MATCH("OCEAN-"&amp;I3742,'07 Mode Capacity'!$C$6:$C$17,0))</x:f>
        <x:v>440.3069876883777</x:v>
      </x:c>
      <x:c r="AL3742" s="18" t="n">
        <x:f>AB3742*INDEX('07 Mode Capacity'!$P$6:$P$17,MATCH("LAND-"&amp;I3742,'07 Mode Capacity'!$C$6:$C$17,0))</x:f>
        <x:v>0</x:v>
      </x:c>
      <x:c r="AM3742" s="18" t="n">
        <x:f>AE3742*INDEX('07 Mode Capacity'!$P$6:$P$17,MATCH("INLAND-"&amp;I3742,'07 Mode Capacity'!$C$6:$C$17,0))</x:f>
        <x:v>0</x:v>
      </x:c>
      <x:c r="AN3742" s="18" t="n">
        <x:f>SUM(AJ3742:AM3742)</x:f>
        <x:v>440.3069876883777</x:v>
      </x:c>
      <x:c r="AO3742" s="17" t="n">
        <x:f>IF(N3742=0,1,AN3742/N3742)</x:f>
        <x:v>0.7827679781126715</x:v>
      </x:c>
      <x:c r="AP3742" s="11" t="str">
        <x:f>IF(AO3742&gt;='01 Controls'!$E$16,"PASS","FAIL")</x:f>
        <x:v>FAIL</x:v>
      </x:c>
      <x:c r="AQ3742" s="11" t="str">
        <x:v>UNQUANTIFIED</x:v>
      </x:c>
      <x:c r="AR3742" s="11" t="str">
        <x:v>Position-class planning record; serial item and receiver open</x:v>
      </x:c>
      <x:c r="AS3742" s="26"/>
      <x:c r="AT3742" s="26"/>
    </x:row>
    <x:row r="3743">
      <x:c r="C3743" s="11" t="str">
        <x:v>G1-A-AMG-BLK-08</x:v>
      </x:c>
      <x:c r="D3743" s="11" t="str">
        <x:v>G1</x:v>
      </x:c>
      <x:c r="E3743" s="11" t="str">
        <x:v>Allied megacity earthquake</x:v>
      </x:c>
      <x:c r="F3743" s="11" t="str">
        <x:v>A-AMG</x:v>
      </x:c>
      <x:c r="G3743" s="11" t="str">
        <x:v>Aeromedical movement group</x:v>
      </x:c>
      <x:c r="H3743" s="11" t="str">
        <x:v>BLK-08</x:v>
      </x:c>
      <x:c r="I3743" s="19" t="n">
        <x:v>48</x:v>
      </x:c>
      <x:c r="J3743" s="21" t="n">
        <x:v>5</x:v>
      </x:c>
      <x:c r="K3743" s="18" t="n">
        <x:f>'05 Cargo Register'!K159</x:f>
        <x:v>56.25</x:v>
      </x:c>
      <x:c r="L3743" s="18" t="n">
        <x:f>'05 Cargo Register'!N159</x:f>
        <x:v>9</x:v>
      </x:c>
      <x:c r="M3743" s="18" t="n">
        <x:f>'05 Cargo Register'!O159</x:f>
        <x:v>459</x:v>
      </x:c>
      <x:c r="N3743" s="18" t="n">
        <x:f>J3743*K3743</x:f>
        <x:v>281.25</x:v>
      </x:c>
      <x:c r="O3743" s="18" t="n">
        <x:f>J3743*L3743</x:f>
        <x:v>45</x:v>
      </x:c>
      <x:c r="P3743" s="18" t="n">
        <x:f>J3743*M3743</x:f>
        <x:v>2295</x:v>
      </x:c>
      <x:c r="Q3743" s="22" t="n">
        <x:f>'01 Controls'!$E$30*'02 Cargo Classes'!$M$14</x:f>
        <x:v>0.15</x:v>
      </x:c>
      <x:c r="R3743" s="22" t="n">
        <x:f>'01 Controls'!$F$30*'02 Cargo Classes'!$N$14</x:f>
        <x:v>0.68</x:v>
      </x:c>
      <x:c r="S3743" s="22" t="n">
        <x:f>'01 Controls'!$G$30*'02 Cargo Classes'!$O$14</x:f>
        <x:v>0</x:v>
      </x:c>
      <x:c r="T3743" s="22" t="n">
        <x:f>'01 Controls'!$H$30*'02 Cargo Classes'!$P$14</x:f>
        <x:v>0</x:v>
      </x:c>
      <x:c r="U3743" s="22" t="n">
        <x:f>SUM(Q3743:T3743)</x:f>
        <x:v>0.8300000000000001</x:v>
      </x:c>
      <x:c r="V3743" s="18" t="n">
        <x:f>IF(U3743=0,0,N3743*Q3743/U3743)</x:f>
        <x:v>50.82831325301204</x:v>
      </x:c>
      <x:c r="W3743" s="18" t="n">
        <x:f>IF(U3743=0,0,P3743*Q3743/U3743)</x:f>
        <x:v>414.75903614457826</x:v>
      </x:c>
      <x:c r="X3743" s="18" t="n">
        <x:f>MAX(V3743,W3743*'01 Controls'!$E$12)</x:f>
        <x:v>103.68975903614457</x:v>
      </x:c>
      <x:c r="Y3743" s="18" t="n">
        <x:f>IF(U3743=0,0,N3743*R3743/U3743)</x:f>
        <x:v>230.42168674698794</x:v>
      </x:c>
      <x:c r="Z3743" s="18" t="n">
        <x:f>IF(U3743=0,0,P3743*R3743/U3743)</x:f>
        <x:v>1880.2409638554218</x:v>
      </x:c>
      <x:c r="AA3743" s="18" t="n">
        <x:f>MAX(Y3743,Z3743*'01 Controls'!$E$13)</x:f>
        <x:v>282.03614457831327</x:v>
      </x:c>
      <x:c r="AB3743" s="18" t="n">
        <x:f>IF(U3743=0,0,N3743*S3743/U3743)</x:f>
        <x:v>0</x:v>
      </x:c>
      <x:c r="AC3743" s="18" t="n">
        <x:f>IF(U3743=0,0,P3743*S3743/U3743)</x:f>
        <x:v>0</x:v>
      </x:c>
      <x:c r="AD3743" s="18" t="n">
        <x:f>MAX(AB3743,AC3743*'01 Controls'!$E$14)</x:f>
        <x:v>0</x:v>
      </x:c>
      <x:c r="AE3743" s="18" t="n">
        <x:f>IF(U3743=0,0,N3743*T3743/U3743)</x:f>
        <x:v>0</x:v>
      </x:c>
      <x:c r="AF3743" s="18" t="n">
        <x:f>IF(U3743=0,0,P3743*T3743/U3743)</x:f>
        <x:v>0</x:v>
      </x:c>
      <x:c r="AG3743" s="18" t="n">
        <x:f>MAX(AE3743,AF3743*'01 Controls'!$E$15)</x:f>
        <x:v>0</x:v>
      </x:c>
      <x:c r="AH3743" s="18" t="n">
        <x:f>SUM(V3743,Y3743,AB3743,AE3743)</x:f>
        <x:v>281.25</x:v>
      </x:c>
      <x:c r="AI3743" s="18" t="n">
        <x:f>N3743-AH3743</x:f>
        <x:v>0</x:v>
      </x:c>
      <x:c r="AJ3743" s="18" t="n">
        <x:f>V3743*INDEX('07 Mode Capacity'!$P$6:$P$17,MATCH("AIR-"&amp;I3743,'07 Mode Capacity'!$C$6:$C$17,0))</x:f>
        <x:v>14.248988655517508</x:v>
      </x:c>
      <x:c r="AK3743" s="18" t="n">
        <x:f>Y3743*INDEX('07 Mode Capacity'!$P$6:$P$17,MATCH("OCEAN-"&amp;I3743,'07 Mode Capacity'!$C$6:$C$17,0))</x:f>
        <x:v>20.193299493049942</x:v>
      </x:c>
      <x:c r="AL3743" s="18" t="n">
        <x:f>AB3743*INDEX('07 Mode Capacity'!$P$6:$P$17,MATCH("LAND-"&amp;I3743,'07 Mode Capacity'!$C$6:$C$17,0))</x:f>
        <x:v>0</x:v>
      </x:c>
      <x:c r="AM3743" s="18" t="n">
        <x:f>AE3743*INDEX('07 Mode Capacity'!$P$6:$P$17,MATCH("INLAND-"&amp;I3743,'07 Mode Capacity'!$C$6:$C$17,0))</x:f>
        <x:v>0</x:v>
      </x:c>
      <x:c r="AN3743" s="18" t="n">
        <x:f>SUM(AJ3743:AM3743)</x:f>
        <x:v>34.44228814856745</x:v>
      </x:c>
      <x:c r="AO3743" s="17" t="n">
        <x:f>IF(N3743=0,1,AN3743/N3743)</x:f>
        <x:v>0.12246146897268427</x:v>
      </x:c>
      <x:c r="AP3743" s="11" t="str">
        <x:f>IF(AO3743&gt;='01 Controls'!$E$16,"PASS","FAIL")</x:f>
        <x:v>FAIL</x:v>
      </x:c>
      <x:c r="AQ3743" s="11" t="str">
        <x:v>UNQUANTIFIED</x:v>
      </x:c>
      <x:c r="AR3743" s="11" t="str">
        <x:v>Position-class planning record; serial item and receiver open</x:v>
      </x:c>
      <x:c r="AS3743" s="26"/>
      <x:c r="AT3743" s="26"/>
    </x:row>
    <x:row r="3744">
      <x:c r="C3744" s="11" t="str">
        <x:v>G1-A-AMG-OOG-80</x:v>
      </x:c>
      <x:c r="D3744" s="11" t="str">
        <x:v>G1</x:v>
      </x:c>
      <x:c r="E3744" s="11" t="str">
        <x:v>Allied megacity earthquake</x:v>
      </x:c>
      <x:c r="F3744" s="11" t="str">
        <x:v>A-AMG</x:v>
      </x:c>
      <x:c r="G3744" s="11" t="str">
        <x:v>Aeromedical movement group</x:v>
      </x:c>
      <x:c r="H3744" s="11" t="str">
        <x:v>OOG-80</x:v>
      </x:c>
      <x:c r="I3744" s="19" t="n">
        <x:v>72</x:v>
      </x:c>
      <x:c r="J3744" s="21" t="n">
        <x:v>5</x:v>
      </x:c>
      <x:c r="K3744" s="18" t="n">
        <x:f>'05 Cargo Register'!K160</x:f>
        <x:v>562.5</x:v>
      </x:c>
      <x:c r="L3744" s="18" t="n">
        <x:f>'05 Cargo Register'!N160</x:f>
        <x:v>10</x:v>
      </x:c>
      <x:c r="M3744" s="18" t="n">
        <x:f>'05 Cargo Register'!O160</x:f>
        <x:v>1760</x:v>
      </x:c>
      <x:c r="N3744" s="18" t="n">
        <x:f>J3744*K3744</x:f>
        <x:v>2812.5</x:v>
      </x:c>
      <x:c r="O3744" s="18" t="n">
        <x:f>J3744*L3744</x:f>
        <x:v>50</x:v>
      </x:c>
      <x:c r="P3744" s="18" t="n">
        <x:f>J3744*M3744</x:f>
        <x:v>8800</x:v>
      </x:c>
      <x:c r="Q3744" s="22" t="n">
        <x:f>'01 Controls'!$E$30*'02 Cargo Classes'!$M$15</x:f>
        <x:v>0</x:v>
      </x:c>
      <x:c r="R3744" s="22" t="n">
        <x:f>'01 Controls'!$F$30*'02 Cargo Classes'!$N$15</x:f>
        <x:v>1.7</x:v>
      </x:c>
      <x:c r="S3744" s="22" t="n">
        <x:f>'01 Controls'!$G$30*'02 Cargo Classes'!$O$15</x:f>
        <x:v>0</x:v>
      </x:c>
      <x:c r="T3744" s="22" t="n">
        <x:f>'01 Controls'!$H$30*'02 Cargo Classes'!$P$15</x:f>
        <x:v>0</x:v>
      </x:c>
      <x:c r="U3744" s="22" t="n">
        <x:f>SUM(Q3744:T3744)</x:f>
        <x:v>1.7</x:v>
      </x:c>
      <x:c r="V3744" s="18" t="n">
        <x:f>IF(U3744=0,0,N3744*Q3744/U3744)</x:f>
        <x:v>0</x:v>
      </x:c>
      <x:c r="W3744" s="18" t="n">
        <x:f>IF(U3744=0,0,P3744*Q3744/U3744)</x:f>
        <x:v>0</x:v>
      </x:c>
      <x:c r="X3744" s="18" t="n">
        <x:f>MAX(V3744,W3744*'01 Controls'!$E$12)</x:f>
        <x:v>0</x:v>
      </x:c>
      <x:c r="Y3744" s="18" t="n">
        <x:f>IF(U3744=0,0,N3744*R3744/U3744)</x:f>
        <x:v>2812.5</x:v>
      </x:c>
      <x:c r="Z3744" s="18" t="n">
        <x:f>IF(U3744=0,0,P3744*R3744/U3744)</x:f>
        <x:v>8800</x:v>
      </x:c>
      <x:c r="AA3744" s="18" t="n">
        <x:f>MAX(Y3744,Z3744*'01 Controls'!$E$13)</x:f>
        <x:v>2812.5</x:v>
      </x:c>
      <x:c r="AB3744" s="18" t="n">
        <x:f>IF(U3744=0,0,N3744*S3744/U3744)</x:f>
        <x:v>0</x:v>
      </x:c>
      <x:c r="AC3744" s="18" t="n">
        <x:f>IF(U3744=0,0,P3744*S3744/U3744)</x:f>
        <x:v>0</x:v>
      </x:c>
      <x:c r="AD3744" s="18" t="n">
        <x:f>MAX(AB3744,AC3744*'01 Controls'!$E$14)</x:f>
        <x:v>0</x:v>
      </x:c>
      <x:c r="AE3744" s="18" t="n">
        <x:f>IF(U3744=0,0,N3744*T3744/U3744)</x:f>
        <x:v>0</x:v>
      </x:c>
      <x:c r="AF3744" s="18" t="n">
        <x:f>IF(U3744=0,0,P3744*T3744/U3744)</x:f>
        <x:v>0</x:v>
      </x:c>
      <x:c r="AG3744" s="18" t="n">
        <x:f>MAX(AE3744,AF3744*'01 Controls'!$E$15)</x:f>
        <x:v>0</x:v>
      </x:c>
      <x:c r="AH3744" s="18" t="n">
        <x:f>SUM(V3744,Y3744,AB3744,AE3744)</x:f>
        <x:v>2812.5</x:v>
      </x:c>
      <x:c r="AI3744" s="18" t="n">
        <x:f>N3744-AH3744</x:f>
        <x:v>0</x:v>
      </x:c>
      <x:c r="AJ3744" s="18" t="n">
        <x:f>V3744*INDEX('07 Mode Capacity'!$P$6:$P$17,MATCH("AIR-"&amp;I3744,'07 Mode Capacity'!$C$6:$C$17,0))</x:f>
        <x:v>0</x:v>
      </x:c>
      <x:c r="AK3744" s="18" t="n">
        <x:f>Y3744*INDEX('07 Mode Capacity'!$P$6:$P$17,MATCH("OCEAN-"&amp;I3744,'07 Mode Capacity'!$C$6:$C$17,0))</x:f>
        <x:v>2201.5349384418887</x:v>
      </x:c>
      <x:c r="AL3744" s="18" t="n">
        <x:f>AB3744*INDEX('07 Mode Capacity'!$P$6:$P$17,MATCH("LAND-"&amp;I3744,'07 Mode Capacity'!$C$6:$C$17,0))</x:f>
        <x:v>0</x:v>
      </x:c>
      <x:c r="AM3744" s="18" t="n">
        <x:f>AE3744*INDEX('07 Mode Capacity'!$P$6:$P$17,MATCH("INLAND-"&amp;I3744,'07 Mode Capacity'!$C$6:$C$17,0))</x:f>
        <x:v>0</x:v>
      </x:c>
      <x:c r="AN3744" s="18" t="n">
        <x:f>SUM(AJ3744:AM3744)</x:f>
        <x:v>2201.5349384418887</x:v>
      </x:c>
      <x:c r="AO3744" s="17" t="n">
        <x:f>IF(N3744=0,1,AN3744/N3744)</x:f>
        <x:v>0.7827679781126715</x:v>
      </x:c>
      <x:c r="AP3744" s="11" t="str">
        <x:f>IF(AO3744&gt;='01 Controls'!$E$16,"PASS","FAIL")</x:f>
        <x:v>FAIL</x:v>
      </x:c>
      <x:c r="AQ3744" s="11" t="str">
        <x:v>UNQUANTIFIED</x:v>
      </x:c>
      <x:c r="AR3744" s="11" t="str">
        <x:v>Position-class planning record; serial item and receiver open</x:v>
      </x:c>
      <x:c r="AS3744" s="26"/>
      <x:c r="AT3744" s="26"/>
    </x:row>
    <x:row r="3745">
      <x:c r="C3745" s="11" t="str">
        <x:v>G1-M-POG-APL-45</x:v>
      </x:c>
      <x:c r="D3745" s="11" t="str">
        <x:v>G1</x:v>
      </x:c>
      <x:c r="E3745" s="11" t="str">
        <x:v>Allied megacity earthquake</x:v>
      </x:c>
      <x:c r="F3745" s="11" t="str">
        <x:v>M-POG</x:v>
      </x:c>
      <x:c r="G3745" s="11" t="str">
        <x:v>Port-opening group</x:v>
      </x:c>
      <x:c r="H3745" s="11" t="str">
        <x:v>APL-45</x:v>
      </x:c>
      <x:c r="I3745" s="19" t="n">
        <x:v>24</x:v>
      </x:c>
      <x:c r="J3745" s="21" t="n">
        <x:v>8</x:v>
      </x:c>
      <x:c r="K3745" s="18" t="n">
        <x:f>'05 Cargo Register'!K161</x:f>
        <x:v>63</x:v>
      </x:c>
      <x:c r="L3745" s="18" t="n">
        <x:f>'05 Cargo Register'!N161</x:f>
        <x:v>17</x:v>
      </x:c>
      <x:c r="M3745" s="18" t="n">
        <x:f>'05 Cargo Register'!O161</x:f>
        <x:v>127.5</x:v>
      </x:c>
      <x:c r="N3745" s="18" t="n">
        <x:f>J3745*K3745</x:f>
        <x:v>504</x:v>
      </x:c>
      <x:c r="O3745" s="18" t="n">
        <x:f>J3745*L3745</x:f>
        <x:v>136</x:v>
      </x:c>
      <x:c r="P3745" s="18" t="n">
        <x:f>J3745*M3745</x:f>
        <x:v>1020</x:v>
      </x:c>
      <x:c r="Q3745" s="22" t="n">
        <x:f>'01 Controls'!$E$30*'02 Cargo Classes'!$M$6</x:f>
        <x:v>0.44999999999999996</x:v>
      </x:c>
      <x:c r="R3745" s="22" t="n">
        <x:f>'01 Controls'!$F$30*'02 Cargo Classes'!$N$6</x:f>
        <x:v>0.34</x:v>
      </x:c>
      <x:c r="S3745" s="22" t="n">
        <x:f>'01 Controls'!$G$30*'02 Cargo Classes'!$O$6</x:f>
        <x:v>0</x:v>
      </x:c>
      <x:c r="T3745" s="22" t="n">
        <x:f>'01 Controls'!$H$30*'02 Cargo Classes'!$P$6</x:f>
        <x:v>0</x:v>
      </x:c>
      <x:c r="U3745" s="22" t="n">
        <x:f>SUM(Q3745:T3745)</x:f>
        <x:v>0.79</x:v>
      </x:c>
      <x:c r="V3745" s="18" t="n">
        <x:f>IF(U3745=0,0,N3745*Q3745/U3745)</x:f>
        <x:v>287.08860759493666</x:v>
      </x:c>
      <x:c r="W3745" s="18" t="n">
        <x:f>IF(U3745=0,0,P3745*Q3745/U3745)</x:f>
        <x:v>581.012658227848</x:v>
      </x:c>
      <x:c r="X3745" s="18" t="n">
        <x:f>MAX(V3745,W3745*'01 Controls'!$E$12)</x:f>
        <x:v>287.08860759493666</x:v>
      </x:c>
      <x:c r="Y3745" s="18" t="n">
        <x:f>IF(U3745=0,0,N3745*R3745/U3745)</x:f>
        <x:v>216.9113924050633</x:v>
      </x:c>
      <x:c r="Z3745" s="18" t="n">
        <x:f>IF(U3745=0,0,P3745*R3745/U3745)</x:f>
        <x:v>438.9873417721519</x:v>
      </x:c>
      <x:c r="AA3745" s="18" t="n">
        <x:f>MAX(Y3745,Z3745*'01 Controls'!$E$13)</x:f>
        <x:v>216.9113924050633</x:v>
      </x:c>
      <x:c r="AB3745" s="18" t="n">
        <x:f>IF(U3745=0,0,N3745*S3745/U3745)</x:f>
        <x:v>0</x:v>
      </x:c>
      <x:c r="AC3745" s="18" t="n">
        <x:f>IF(U3745=0,0,P3745*S3745/U3745)</x:f>
        <x:v>0</x:v>
      </x:c>
      <x:c r="AD3745" s="18" t="n">
        <x:f>MAX(AB3745,AC3745*'01 Controls'!$E$14)</x:f>
        <x:v>0</x:v>
      </x:c>
      <x:c r="AE3745" s="18" t="n">
        <x:f>IF(U3745=0,0,N3745*T3745/U3745)</x:f>
        <x:v>0</x:v>
      </x:c>
      <x:c r="AF3745" s="18" t="n">
        <x:f>IF(U3745=0,0,P3745*T3745/U3745)</x:f>
        <x:v>0</x:v>
      </x:c>
      <x:c r="AG3745" s="18" t="n">
        <x:f>MAX(AE3745,AF3745*'01 Controls'!$E$15)</x:f>
        <x:v>0</x:v>
      </x:c>
      <x:c r="AH3745" s="18" t="n">
        <x:f>SUM(V3745,Y3745,AB3745,AE3745)</x:f>
        <x:v>504</x:v>
      </x:c>
      <x:c r="AI3745" s="18" t="n">
        <x:f>N3745-AH3745</x:f>
        <x:v>0</x:v>
      </x:c>
      <x:c r="AJ3745" s="18" t="n">
        <x:f>V3745*INDEX('07 Mode Capacity'!$P$6:$P$17,MATCH("AIR-"&amp;I3745,'07 Mode Capacity'!$C$6:$C$17,0))</x:f>
        <x:v>58.254317197285566</x:v>
      </x:c>
      <x:c r="AK3745" s="18" t="n">
        <x:f>Y3745*INDEX('07 Mode Capacity'!$P$6:$P$17,MATCH("OCEAN-"&amp;I3745,'07 Mode Capacity'!$C$6:$C$17,0))</x:f>
        <x:v>32.55602462093286</x:v>
      </x:c>
      <x:c r="AL3745" s="18" t="n">
        <x:f>AB3745*INDEX('07 Mode Capacity'!$P$6:$P$17,MATCH("LAND-"&amp;I3745,'07 Mode Capacity'!$C$6:$C$17,0))</x:f>
        <x:v>0</x:v>
      </x:c>
      <x:c r="AM3745" s="18" t="n">
        <x:f>AE3745*INDEX('07 Mode Capacity'!$P$6:$P$17,MATCH("INLAND-"&amp;I3745,'07 Mode Capacity'!$C$6:$C$17,0))</x:f>
        <x:v>0</x:v>
      </x:c>
      <x:c r="AN3745" s="18" t="n">
        <x:f>SUM(AJ3745:AM3745)</x:f>
        <x:v>90.81034181821843</x:v>
      </x:c>
      <x:c r="AO3745" s="17" t="n">
        <x:f>IF(N3745=0,1,AN3745/N3745)</x:f>
        <x:v>0.18017924963932228</x:v>
      </x:c>
      <x:c r="AP3745" s="11" t="str">
        <x:f>IF(AO3745&gt;='01 Controls'!$E$16,"PASS","FAIL")</x:f>
        <x:v>FAIL</x:v>
      </x:c>
      <x:c r="AQ3745" s="11" t="str">
        <x:v>UNQUANTIFIED</x:v>
      </x:c>
      <x:c r="AR3745" s="11" t="str">
        <x:v>Position-class planning record; serial item and receiver open</x:v>
      </x:c>
      <x:c r="AS3745" s="26"/>
      <x:c r="AT3745" s="26"/>
    </x:row>
    <x:row r="3746">
      <x:c r="C3746" s="11" t="str">
        <x:v>G1-M-POG-ISO-18</x:v>
      </x:c>
      <x:c r="D3746" s="11" t="str">
        <x:v>G1</x:v>
      </x:c>
      <x:c r="E3746" s="11" t="str">
        <x:v>Allied megacity earthquake</x:v>
      </x:c>
      <x:c r="F3746" s="11" t="str">
        <x:v>M-POG</x:v>
      </x:c>
      <x:c r="G3746" s="11" t="str">
        <x:v>Port-opening group</x:v>
      </x:c>
      <x:c r="H3746" s="11" t="str">
        <x:v>ISO-18</x:v>
      </x:c>
      <x:c r="I3746" s="19" t="n">
        <x:v>48</x:v>
      </x:c>
      <x:c r="J3746" s="21" t="n">
        <x:v>8</x:v>
      </x:c>
      <x:c r="K3746" s="18" t="n">
        <x:f>'05 Cargo Register'!K162</x:f>
        <x:v>252</x:v>
      </x:c>
      <x:c r="L3746" s="18" t="n">
        <x:f>'05 Cargo Register'!N162</x:f>
        <x:v>17</x:v>
      </x:c>
      <x:c r="M3746" s="18" t="n">
        <x:f>'05 Cargo Register'!O162</x:f>
        <x:v>448.8</x:v>
      </x:c>
      <x:c r="N3746" s="18" t="n">
        <x:f>J3746*K3746</x:f>
        <x:v>2016</x:v>
      </x:c>
      <x:c r="O3746" s="18" t="n">
        <x:f>J3746*L3746</x:f>
        <x:v>136</x:v>
      </x:c>
      <x:c r="P3746" s="18" t="n">
        <x:f>J3746*M3746</x:f>
        <x:v>3590.4</x:v>
      </x:c>
      <x:c r="Q3746" s="22" t="n">
        <x:f>'01 Controls'!$E$30*'02 Cargo Classes'!$M$7</x:f>
        <x:v>0.03</x:v>
      </x:c>
      <x:c r="R3746" s="22" t="n">
        <x:f>'01 Controls'!$F$30*'02 Cargo Classes'!$N$7</x:f>
        <x:v>0.85</x:v>
      </x:c>
      <x:c r="S3746" s="22" t="n">
        <x:f>'01 Controls'!$G$30*'02 Cargo Classes'!$O$7</x:f>
        <x:v>0</x:v>
      </x:c>
      <x:c r="T3746" s="22" t="n">
        <x:f>'01 Controls'!$H$30*'02 Cargo Classes'!$P$7</x:f>
        <x:v>0</x:v>
      </x:c>
      <x:c r="U3746" s="22" t="n">
        <x:f>SUM(Q3746:T3746)</x:f>
        <x:v>0.88</x:v>
      </x:c>
      <x:c r="V3746" s="18" t="n">
        <x:f>IF(U3746=0,0,N3746*Q3746/U3746)</x:f>
        <x:v>68.72727272727272</x:v>
      </x:c>
      <x:c r="W3746" s="18" t="n">
        <x:f>IF(U3746=0,0,P3746*Q3746/U3746)</x:f>
        <x:v>122.4</x:v>
      </x:c>
      <x:c r="X3746" s="18" t="n">
        <x:f>MAX(V3746,W3746*'01 Controls'!$E$12)</x:f>
        <x:v>68.72727272727272</x:v>
      </x:c>
      <x:c r="Y3746" s="18" t="n">
        <x:f>IF(U3746=0,0,N3746*R3746/U3746)</x:f>
        <x:v>1947.2727272727273</x:v>
      </x:c>
      <x:c r="Z3746" s="18" t="n">
        <x:f>IF(U3746=0,0,P3746*R3746/U3746)</x:f>
        <x:v>3468</x:v>
      </x:c>
      <x:c r="AA3746" s="18" t="n">
        <x:f>MAX(Y3746,Z3746*'01 Controls'!$E$13)</x:f>
        <x:v>1947.2727272727273</x:v>
      </x:c>
      <x:c r="AB3746" s="18" t="n">
        <x:f>IF(U3746=0,0,N3746*S3746/U3746)</x:f>
        <x:v>0</x:v>
      </x:c>
      <x:c r="AC3746" s="18" t="n">
        <x:f>IF(U3746=0,0,P3746*S3746/U3746)</x:f>
        <x:v>0</x:v>
      </x:c>
      <x:c r="AD3746" s="18" t="n">
        <x:f>MAX(AB3746,AC3746*'01 Controls'!$E$14)</x:f>
        <x:v>0</x:v>
      </x:c>
      <x:c r="AE3746" s="18" t="n">
        <x:f>IF(U3746=0,0,N3746*T3746/U3746)</x:f>
        <x:v>0</x:v>
      </x:c>
      <x:c r="AF3746" s="18" t="n">
        <x:f>IF(U3746=0,0,P3746*T3746/U3746)</x:f>
        <x:v>0</x:v>
      </x:c>
      <x:c r="AG3746" s="18" t="n">
        <x:f>MAX(AE3746,AF3746*'01 Controls'!$E$15)</x:f>
        <x:v>0</x:v>
      </x:c>
      <x:c r="AH3746" s="18" t="n">
        <x:f>SUM(V3746,Y3746,AB3746,AE3746)</x:f>
        <x:v>2016</x:v>
      </x:c>
      <x:c r="AI3746" s="18" t="n">
        <x:f>N3746-AH3746</x:f>
        <x:v>0</x:v>
      </x:c>
      <x:c r="AJ3746" s="18" t="n">
        <x:f>V3746*INDEX('07 Mode Capacity'!$P$6:$P$17,MATCH("AIR-"&amp;I3746,'07 Mode Capacity'!$C$6:$C$17,0))</x:f>
        <x:v>19.266705242427747</x:v>
      </x:c>
      <x:c r="AK3746" s="18" t="n">
        <x:f>Y3746*INDEX('07 Mode Capacity'!$P$6:$P$17,MATCH("OCEAN-"&amp;I3746,'07 Mode Capacity'!$C$6:$C$17,0))</x:f>
        <x:v>170.65173826126568</x:v>
      </x:c>
      <x:c r="AL3746" s="18" t="n">
        <x:f>AB3746*INDEX('07 Mode Capacity'!$P$6:$P$17,MATCH("LAND-"&amp;I3746,'07 Mode Capacity'!$C$6:$C$17,0))</x:f>
        <x:v>0</x:v>
      </x:c>
      <x:c r="AM3746" s="18" t="n">
        <x:f>AE3746*INDEX('07 Mode Capacity'!$P$6:$P$17,MATCH("INLAND-"&amp;I3746,'07 Mode Capacity'!$C$6:$C$17,0))</x:f>
        <x:v>0</x:v>
      </x:c>
      <x:c r="AN3746" s="18" t="n">
        <x:f>SUM(AJ3746:AM3746)</x:f>
        <x:v>189.91844350369342</x:v>
      </x:c>
      <x:c r="AO3746" s="17" t="n">
        <x:f>IF(N3746=0,1,AN3746/N3746)</x:f>
        <x:v>0.09420557713476857</x:v>
      </x:c>
      <x:c r="AP3746" s="11" t="str">
        <x:f>IF(AO3746&gt;='01 Controls'!$E$16,"PASS","FAIL")</x:f>
        <x:v>FAIL</x:v>
      </x:c>
      <x:c r="AQ3746" s="11" t="str">
        <x:v>UNQUANTIFIED</x:v>
      </x:c>
      <x:c r="AR3746" s="11" t="str">
        <x:v>Position-class planning record; serial item and receiver open</x:v>
      </x:c>
      <x:c r="AS3746" s="26"/>
      <x:c r="AT3746" s="26"/>
    </x:row>
    <x:row r="3747">
      <x:c r="C3747" s="11" t="str">
        <x:v>G1-M-POG-COL-12</x:v>
      </x:c>
      <x:c r="D3747" s="11" t="str">
        <x:v>G1</x:v>
      </x:c>
      <x:c r="E3747" s="11" t="str">
        <x:v>Allied megacity earthquake</x:v>
      </x:c>
      <x:c r="F3747" s="11" t="str">
        <x:v>M-POG</x:v>
      </x:c>
      <x:c r="G3747" s="11" t="str">
        <x:v>Port-opening group</x:v>
      </x:c>
      <x:c r="H3747" s="11" t="str">
        <x:v>COL-12</x:v>
      </x:c>
      <x:c r="I3747" s="19" t="n">
        <x:v>24</x:v>
      </x:c>
      <x:c r="J3747" s="21" t="n">
        <x:v>8</x:v>
      </x:c>
      <x:c r="K3747" s="18" t="n">
        <x:f>'05 Cargo Register'!K163</x:f>
        <x:v>42</x:v>
      </x:c>
      <x:c r="L3747" s="18" t="n">
        <x:f>'05 Cargo Register'!N163</x:f>
        <x:v>5</x:v>
      </x:c>
      <x:c r="M3747" s="18" t="n">
        <x:f>'05 Cargo Register'!O163</x:f>
        <x:v>132</x:v>
      </x:c>
      <x:c r="N3747" s="18" t="n">
        <x:f>J3747*K3747</x:f>
        <x:v>336</x:v>
      </x:c>
      <x:c r="O3747" s="18" t="n">
        <x:f>J3747*L3747</x:f>
        <x:v>40</x:v>
      </x:c>
      <x:c r="P3747" s="18" t="n">
        <x:f>J3747*M3747</x:f>
        <x:v>1056</x:v>
      </x:c>
      <x:c r="Q3747" s="22" t="n">
        <x:f>'01 Controls'!$E$30*'02 Cargo Classes'!$M$8</x:f>
        <x:v>0.3</x:v>
      </x:c>
      <x:c r="R3747" s="22" t="n">
        <x:f>'01 Controls'!$F$30*'02 Cargo Classes'!$N$8</x:f>
        <x:v>0.595</x:v>
      </x:c>
      <x:c r="S3747" s="22" t="n">
        <x:f>'01 Controls'!$G$30*'02 Cargo Classes'!$O$8</x:f>
        <x:v>0</x:v>
      </x:c>
      <x:c r="T3747" s="22" t="n">
        <x:f>'01 Controls'!$H$30*'02 Cargo Classes'!$P$8</x:f>
        <x:v>0</x:v>
      </x:c>
      <x:c r="U3747" s="22" t="n">
        <x:f>SUM(Q3747:T3747)</x:f>
        <x:v>0.895</x:v>
      </x:c>
      <x:c r="V3747" s="18" t="n">
        <x:f>IF(U3747=0,0,N3747*Q3747/U3747)</x:f>
        <x:v>112.62569832402234</x:v>
      </x:c>
      <x:c r="W3747" s="18" t="n">
        <x:f>IF(U3747=0,0,P3747*Q3747/U3747)</x:f>
        <x:v>353.9664804469274</x:v>
      </x:c>
      <x:c r="X3747" s="18" t="n">
        <x:f>MAX(V3747,W3747*'01 Controls'!$E$12)</x:f>
        <x:v>112.62569832402234</x:v>
      </x:c>
      <x:c r="Y3747" s="18" t="n">
        <x:f>IF(U3747=0,0,N3747*R3747/U3747)</x:f>
        <x:v>223.37430167597765</x:v>
      </x:c>
      <x:c r="Z3747" s="18" t="n">
        <x:f>IF(U3747=0,0,P3747*R3747/U3747)</x:f>
        <x:v>702.0335195530726</x:v>
      </x:c>
      <x:c r="AA3747" s="18" t="n">
        <x:f>MAX(Y3747,Z3747*'01 Controls'!$E$13)</x:f>
        <x:v>223.37430167597765</x:v>
      </x:c>
      <x:c r="AB3747" s="18" t="n">
        <x:f>IF(U3747=0,0,N3747*S3747/U3747)</x:f>
        <x:v>0</x:v>
      </x:c>
      <x:c r="AC3747" s="18" t="n">
        <x:f>IF(U3747=0,0,P3747*S3747/U3747)</x:f>
        <x:v>0</x:v>
      </x:c>
      <x:c r="AD3747" s="18" t="n">
        <x:f>MAX(AB3747,AC3747*'01 Controls'!$E$14)</x:f>
        <x:v>0</x:v>
      </x:c>
      <x:c r="AE3747" s="18" t="n">
        <x:f>IF(U3747=0,0,N3747*T3747/U3747)</x:f>
        <x:v>0</x:v>
      </x:c>
      <x:c r="AF3747" s="18" t="n">
        <x:f>IF(U3747=0,0,P3747*T3747/U3747)</x:f>
        <x:v>0</x:v>
      </x:c>
      <x:c r="AG3747" s="18" t="n">
        <x:f>MAX(AE3747,AF3747*'01 Controls'!$E$15)</x:f>
        <x:v>0</x:v>
      </x:c>
      <x:c r="AH3747" s="18" t="n">
        <x:f>SUM(V3747,Y3747,AB3747,AE3747)</x:f>
        <x:v>336</x:v>
      </x:c>
      <x:c r="AI3747" s="18" t="n">
        <x:f>N3747-AH3747</x:f>
        <x:v>0</x:v>
      </x:c>
      <x:c r="AJ3747" s="18" t="n">
        <x:f>V3747*INDEX('07 Mode Capacity'!$P$6:$P$17,MATCH("AIR-"&amp;I3747,'07 Mode Capacity'!$C$6:$C$17,0))</x:f>
        <x:v>22.85333859012072</x:v>
      </x:c>
      <x:c r="AK3747" s="18" t="n">
        <x:f>Y3747*INDEX('07 Mode Capacity'!$P$6:$P$17,MATCH("OCEAN-"&amp;I3747,'07 Mode Capacity'!$C$6:$C$17,0))</x:f>
        <x:v>33.526036527701805</x:v>
      </x:c>
      <x:c r="AL3747" s="18" t="n">
        <x:f>AB3747*INDEX('07 Mode Capacity'!$P$6:$P$17,MATCH("LAND-"&amp;I3747,'07 Mode Capacity'!$C$6:$C$17,0))</x:f>
        <x:v>0</x:v>
      </x:c>
      <x:c r="AM3747" s="18" t="n">
        <x:f>AE3747*INDEX('07 Mode Capacity'!$P$6:$P$17,MATCH("INLAND-"&amp;I3747,'07 Mode Capacity'!$C$6:$C$17,0))</x:f>
        <x:v>0</x:v>
      </x:c>
      <x:c r="AN3747" s="18" t="n">
        <x:f>SUM(AJ3747:AM3747)</x:f>
        <x:v>56.379375117822526</x:v>
      </x:c>
      <x:c r="AO3747" s="17" t="n">
        <x:f>IF(N3747=0,1,AN3747/N3747)</x:f>
        <x:v>0.1677957592792337</x:v>
      </x:c>
      <x:c r="AP3747" s="11" t="str">
        <x:f>IF(AO3747&gt;='01 Controls'!$E$16,"PASS","FAIL")</x:f>
        <x:v>FAIL</x:v>
      </x:c>
      <x:c r="AQ3747" s="11" t="str">
        <x:v>UNQUANTIFIED</x:v>
      </x:c>
      <x:c r="AR3747" s="11" t="str">
        <x:v>Position-class planning record; serial item and receiver open</x:v>
      </x:c>
      <x:c r="AS3747" s="26"/>
      <x:c r="AT3747" s="26"/>
    </x:row>
    <x:row r="3748">
      <x:c r="C3748" s="11" t="str">
        <x:v>G1-M-POG-BAT-22</x:v>
      </x:c>
      <x:c r="D3748" s="11" t="str">
        <x:v>G1</x:v>
      </x:c>
      <x:c r="E3748" s="11" t="str">
        <x:v>Allied megacity earthquake</x:v>
      </x:c>
      <x:c r="F3748" s="11" t="str">
        <x:v>M-POG</x:v>
      </x:c>
      <x:c r="G3748" s="11" t="str">
        <x:v>Port-opening group</x:v>
      </x:c>
      <x:c r="H3748" s="11" t="str">
        <x:v>BAT-22</x:v>
      </x:c>
      <x:c r="I3748" s="19" t="n">
        <x:v>48</x:v>
      </x:c>
      <x:c r="J3748" s="21" t="n">
        <x:v>8</x:v>
      </x:c>
      <x:c r="K3748" s="18" t="n">
        <x:f>'05 Cargo Register'!K164</x:f>
        <x:v>168</x:v>
      </x:c>
      <x:c r="L3748" s="18" t="n">
        <x:f>'05 Cargo Register'!N164</x:f>
        <x:v>10</x:v>
      </x:c>
      <x:c r="M3748" s="18" t="n">
        <x:f>'05 Cargo Register'!O164</x:f>
        <x:v>264</x:v>
      </x:c>
      <x:c r="N3748" s="18" t="n">
        <x:f>J3748*K3748</x:f>
        <x:v>1344</x:v>
      </x:c>
      <x:c r="O3748" s="18" t="n">
        <x:f>J3748*L3748</x:f>
        <x:v>80</x:v>
      </x:c>
      <x:c r="P3748" s="18" t="n">
        <x:f>J3748*M3748</x:f>
        <x:v>2112</x:v>
      </x:c>
      <x:c r="Q3748" s="22" t="n">
        <x:f>'01 Controls'!$E$30*'02 Cargo Classes'!$M$9</x:f>
        <x:v>0</x:v>
      </x:c>
      <x:c r="R3748" s="22" t="n">
        <x:f>'01 Controls'!$F$30*'02 Cargo Classes'!$N$9</x:f>
        <x:v>0.85</x:v>
      </x:c>
      <x:c r="S3748" s="22" t="n">
        <x:f>'01 Controls'!$G$30*'02 Cargo Classes'!$O$9</x:f>
        <x:v>0</x:v>
      </x:c>
      <x:c r="T3748" s="22" t="n">
        <x:f>'01 Controls'!$H$30*'02 Cargo Classes'!$P$9</x:f>
        <x:v>0</x:v>
      </x:c>
      <x:c r="U3748" s="22" t="n">
        <x:f>SUM(Q3748:T3748)</x:f>
        <x:v>0.85</x:v>
      </x:c>
      <x:c r="V3748" s="18" t="n">
        <x:f>IF(U3748=0,0,N3748*Q3748/U3748)</x:f>
        <x:v>0</x:v>
      </x:c>
      <x:c r="W3748" s="18" t="n">
        <x:f>IF(U3748=0,0,P3748*Q3748/U3748)</x:f>
        <x:v>0</x:v>
      </x:c>
      <x:c r="X3748" s="18" t="n">
        <x:f>MAX(V3748,W3748*'01 Controls'!$E$12)</x:f>
        <x:v>0</x:v>
      </x:c>
      <x:c r="Y3748" s="18" t="n">
        <x:f>IF(U3748=0,0,N3748*R3748/U3748)</x:f>
        <x:v>1343.9999999999998</x:v>
      </x:c>
      <x:c r="Z3748" s="18" t="n">
        <x:f>IF(U3748=0,0,P3748*R3748/U3748)</x:f>
        <x:v>2112</x:v>
      </x:c>
      <x:c r="AA3748" s="18" t="n">
        <x:f>MAX(Y3748,Z3748*'01 Controls'!$E$13)</x:f>
        <x:v>1343.9999999999998</x:v>
      </x:c>
      <x:c r="AB3748" s="18" t="n">
        <x:f>IF(U3748=0,0,N3748*S3748/U3748)</x:f>
        <x:v>0</x:v>
      </x:c>
      <x:c r="AC3748" s="18" t="n">
        <x:f>IF(U3748=0,0,P3748*S3748/U3748)</x:f>
        <x:v>0</x:v>
      </x:c>
      <x:c r="AD3748" s="18" t="n">
        <x:f>MAX(AB3748,AC3748*'01 Controls'!$E$14)</x:f>
        <x:v>0</x:v>
      </x:c>
      <x:c r="AE3748" s="18" t="n">
        <x:f>IF(U3748=0,0,N3748*T3748/U3748)</x:f>
        <x:v>0</x:v>
      </x:c>
      <x:c r="AF3748" s="18" t="n">
        <x:f>IF(U3748=0,0,P3748*T3748/U3748)</x:f>
        <x:v>0</x:v>
      </x:c>
      <x:c r="AG3748" s="18" t="n">
        <x:f>MAX(AE3748,AF3748*'01 Controls'!$E$15)</x:f>
        <x:v>0</x:v>
      </x:c>
      <x:c r="AH3748" s="18" t="n">
        <x:f>SUM(V3748,Y3748,AB3748,AE3748)</x:f>
        <x:v>1343.9999999999998</x:v>
      </x:c>
      <x:c r="AI3748" s="18" t="n">
        <x:f>N3748-AH3748</x:f>
        <x:v>2.2737367544323206e-13</x:v>
      </x:c>
      <x:c r="AJ3748" s="18" t="n">
        <x:f>V3748*INDEX('07 Mode Capacity'!$P$6:$P$17,MATCH("AIR-"&amp;I3748,'07 Mode Capacity'!$C$6:$C$17,0))</x:f>
        <x:v>0</x:v>
      </x:c>
      <x:c r="AK3748" s="18" t="n">
        <x:f>Y3748*INDEX('07 Mode Capacity'!$P$6:$P$17,MATCH("OCEAN-"&amp;I3748,'07 Mode Capacity'!$C$6:$C$17,0))</x:f>
        <x:v>117.78316052542257</x:v>
      </x:c>
      <x:c r="AL3748" s="18" t="n">
        <x:f>AB3748*INDEX('07 Mode Capacity'!$P$6:$P$17,MATCH("LAND-"&amp;I3748,'07 Mode Capacity'!$C$6:$C$17,0))</x:f>
        <x:v>0</x:v>
      </x:c>
      <x:c r="AM3748" s="18" t="n">
        <x:f>AE3748*INDEX('07 Mode Capacity'!$P$6:$P$17,MATCH("INLAND-"&amp;I3748,'07 Mode Capacity'!$C$6:$C$17,0))</x:f>
        <x:v>0</x:v>
      </x:c>
      <x:c r="AN3748" s="18" t="n">
        <x:f>SUM(AJ3748:AM3748)</x:f>
        <x:v>117.78316052542257</x:v>
      </x:c>
      <x:c r="AO3748" s="17" t="n">
        <x:f>IF(N3748=0,1,AN3748/N3748)</x:f>
        <x:v>0.08763628015284418</x:v>
      </x:c>
      <x:c r="AP3748" s="11" t="str">
        <x:f>IF(AO3748&gt;='01 Controls'!$E$16,"PASS","FAIL")</x:f>
        <x:v>FAIL</x:v>
      </x:c>
      <x:c r="AQ3748" s="11" t="str">
        <x:v>UNQUANTIFIED</x:v>
      </x:c>
      <x:c r="AR3748" s="11" t="str">
        <x:v>Position-class planning record; serial item and receiver open</x:v>
      </x:c>
      <x:c r="AS3748" s="26"/>
      <x:c r="AT3748" s="26"/>
    </x:row>
    <x:row r="3749">
      <x:c r="C3749" s="11" t="str">
        <x:v>G1-M-POG-TNK-20</x:v>
      </x:c>
      <x:c r="D3749" s="11" t="str">
        <x:v>G1</x:v>
      </x:c>
      <x:c r="E3749" s="11" t="str">
        <x:v>Allied megacity earthquake</x:v>
      </x:c>
      <x:c r="F3749" s="11" t="str">
        <x:v>M-POG</x:v>
      </x:c>
      <x:c r="G3749" s="11" t="str">
        <x:v>Port-opening group</x:v>
      </x:c>
      <x:c r="H3749" s="11" t="str">
        <x:v>TNK-20</x:v>
      </x:c>
      <x:c r="I3749" s="19" t="n">
        <x:v>48</x:v>
      </x:c>
      <x:c r="J3749" s="21" t="n">
        <x:v>8</x:v>
      </x:c>
      <x:c r="K3749" s="18" t="n">
        <x:f>'05 Cargo Register'!K165</x:f>
        <x:v>252</x:v>
      </x:c>
      <x:c r="L3749" s="18" t="n">
        <x:f>'05 Cargo Register'!N165</x:f>
        <x:v>15</x:v>
      </x:c>
      <x:c r="M3749" s="18" t="n">
        <x:f>'05 Cargo Register'!O165</x:f>
        <x:v>318.75</x:v>
      </x:c>
      <x:c r="N3749" s="18" t="n">
        <x:f>J3749*K3749</x:f>
        <x:v>2016</x:v>
      </x:c>
      <x:c r="O3749" s="18" t="n">
        <x:f>J3749*L3749</x:f>
        <x:v>120</x:v>
      </x:c>
      <x:c r="P3749" s="18" t="n">
        <x:f>J3749*M3749</x:f>
        <x:v>2550</x:v>
      </x:c>
      <x:c r="Q3749" s="22" t="n">
        <x:f>'01 Controls'!$E$30*'02 Cargo Classes'!$M$10</x:f>
        <x:v>0</x:v>
      </x:c>
      <x:c r="R3749" s="22" t="n">
        <x:f>'01 Controls'!$F$30*'02 Cargo Classes'!$N$10</x:f>
        <x:v>1.02</x:v>
      </x:c>
      <x:c r="S3749" s="22" t="n">
        <x:f>'01 Controls'!$G$30*'02 Cargo Classes'!$O$10</x:f>
        <x:v>0</x:v>
      </x:c>
      <x:c r="T3749" s="22" t="n">
        <x:f>'01 Controls'!$H$30*'02 Cargo Classes'!$P$10</x:f>
        <x:v>0</x:v>
      </x:c>
      <x:c r="U3749" s="22" t="n">
        <x:f>SUM(Q3749:T3749)</x:f>
        <x:v>1.02</x:v>
      </x:c>
      <x:c r="V3749" s="18" t="n">
        <x:f>IF(U3749=0,0,N3749*Q3749/U3749)</x:f>
        <x:v>0</x:v>
      </x:c>
      <x:c r="W3749" s="18" t="n">
        <x:f>IF(U3749=0,0,P3749*Q3749/U3749)</x:f>
        <x:v>0</x:v>
      </x:c>
      <x:c r="X3749" s="18" t="n">
        <x:f>MAX(V3749,W3749*'01 Controls'!$E$12)</x:f>
        <x:v>0</x:v>
      </x:c>
      <x:c r="Y3749" s="18" t="n">
        <x:f>IF(U3749=0,0,N3749*R3749/U3749)</x:f>
        <x:v>2016.0000000000002</x:v>
      </x:c>
      <x:c r="Z3749" s="18" t="n">
        <x:f>IF(U3749=0,0,P3749*R3749/U3749)</x:f>
        <x:v>2550</x:v>
      </x:c>
      <x:c r="AA3749" s="18" t="n">
        <x:f>MAX(Y3749,Z3749*'01 Controls'!$E$13)</x:f>
        <x:v>2016.0000000000002</x:v>
      </x:c>
      <x:c r="AB3749" s="18" t="n">
        <x:f>IF(U3749=0,0,N3749*S3749/U3749)</x:f>
        <x:v>0</x:v>
      </x:c>
      <x:c r="AC3749" s="18" t="n">
        <x:f>IF(U3749=0,0,P3749*S3749/U3749)</x:f>
        <x:v>0</x:v>
      </x:c>
      <x:c r="AD3749" s="18" t="n">
        <x:f>MAX(AB3749,AC3749*'01 Controls'!$E$14)</x:f>
        <x:v>0</x:v>
      </x:c>
      <x:c r="AE3749" s="18" t="n">
        <x:f>IF(U3749=0,0,N3749*T3749/U3749)</x:f>
        <x:v>0</x:v>
      </x:c>
      <x:c r="AF3749" s="18" t="n">
        <x:f>IF(U3749=0,0,P3749*T3749/U3749)</x:f>
        <x:v>0</x:v>
      </x:c>
      <x:c r="AG3749" s="18" t="n">
        <x:f>MAX(AE3749,AF3749*'01 Controls'!$E$15)</x:f>
        <x:v>0</x:v>
      </x:c>
      <x:c r="AH3749" s="18" t="n">
        <x:f>SUM(V3749,Y3749,AB3749,AE3749)</x:f>
        <x:v>2016.0000000000002</x:v>
      </x:c>
      <x:c r="AI3749" s="18" t="n">
        <x:f>N3749-AH3749</x:f>
        <x:v>-2.2737367544323206e-13</x:v>
      </x:c>
      <x:c r="AJ3749" s="18" t="n">
        <x:f>V3749*INDEX('07 Mode Capacity'!$P$6:$P$17,MATCH("AIR-"&amp;I3749,'07 Mode Capacity'!$C$6:$C$17,0))</x:f>
        <x:v>0</x:v>
      </x:c>
      <x:c r="AK3749" s="18" t="n">
        <x:f>Y3749*INDEX('07 Mode Capacity'!$P$6:$P$17,MATCH("OCEAN-"&amp;I3749,'07 Mode Capacity'!$C$6:$C$17,0))</x:f>
        <x:v>176.6747407881339</x:v>
      </x:c>
      <x:c r="AL3749" s="18" t="n">
        <x:f>AB3749*INDEX('07 Mode Capacity'!$P$6:$P$17,MATCH("LAND-"&amp;I3749,'07 Mode Capacity'!$C$6:$C$17,0))</x:f>
        <x:v>0</x:v>
      </x:c>
      <x:c r="AM3749" s="18" t="n">
        <x:f>AE3749*INDEX('07 Mode Capacity'!$P$6:$P$17,MATCH("INLAND-"&amp;I3749,'07 Mode Capacity'!$C$6:$C$17,0))</x:f>
        <x:v>0</x:v>
      </x:c>
      <x:c r="AN3749" s="18" t="n">
        <x:f>SUM(AJ3749:AM3749)</x:f>
        <x:v>176.6747407881339</x:v>
      </x:c>
      <x:c r="AO3749" s="17" t="n">
        <x:f>IF(N3749=0,1,AN3749/N3749)</x:f>
        <x:v>0.08763628015284419</x:v>
      </x:c>
      <x:c r="AP3749" s="11" t="str">
        <x:f>IF(AO3749&gt;='01 Controls'!$E$16,"PASS","FAIL")</x:f>
        <x:v>FAIL</x:v>
      </x:c>
      <x:c r="AQ3749" s="11" t="str">
        <x:v>UNQUANTIFIED</x:v>
      </x:c>
      <x:c r="AR3749" s="11" t="str">
        <x:v>Position-class planning record; serial item and receiver open</x:v>
      </x:c>
      <x:c r="AS3749" s="26"/>
      <x:c r="AT3749" s="26"/>
    </x:row>
    <x:row r="3750">
      <x:c r="C3750" s="11" t="str">
        <x:v>G1-M-POG-FLR-24</x:v>
      </x:c>
      <x:c r="D3750" s="11" t="str">
        <x:v>G1</x:v>
      </x:c>
      <x:c r="E3750" s="11" t="str">
        <x:v>Allied megacity earthquake</x:v>
      </x:c>
      <x:c r="F3750" s="11" t="str">
        <x:v>M-POG</x:v>
      </x:c>
      <x:c r="G3750" s="11" t="str">
        <x:v>Port-opening group</x:v>
      </x:c>
      <x:c r="H3750" s="11" t="str">
        <x:v>FLR-24</x:v>
      </x:c>
      <x:c r="I3750" s="19" t="n">
        <x:v>48</x:v>
      </x:c>
      <x:c r="J3750" s="21" t="n">
        <x:v>8</x:v>
      </x:c>
      <x:c r="K3750" s="18" t="n">
        <x:f>'05 Cargo Register'!K166</x:f>
        <x:v>315</x:v>
      </x:c>
      <x:c r="L3750" s="18" t="n">
        <x:f>'05 Cargo Register'!N166</x:f>
        <x:v>16</x:v>
      </x:c>
      <x:c r="M3750" s="18" t="n">
        <x:f>'05 Cargo Register'!O166</x:f>
        <x:v>512</x:v>
      </x:c>
      <x:c r="N3750" s="18" t="n">
        <x:f>J3750*K3750</x:f>
        <x:v>2520</x:v>
      </x:c>
      <x:c r="O3750" s="18" t="n">
        <x:f>J3750*L3750</x:f>
        <x:v>128</x:v>
      </x:c>
      <x:c r="P3750" s="18" t="n">
        <x:f>J3750*M3750</x:f>
        <x:v>4096</x:v>
      </x:c>
      <x:c r="Q3750" s="22" t="n">
        <x:f>'01 Controls'!$E$30*'02 Cargo Classes'!$M$11</x:f>
        <x:v>0</x:v>
      </x:c>
      <x:c r="R3750" s="22" t="n">
        <x:f>'01 Controls'!$F$30*'02 Cargo Classes'!$N$11</x:f>
        <x:v>1.02</x:v>
      </x:c>
      <x:c r="S3750" s="22" t="n">
        <x:f>'01 Controls'!$G$30*'02 Cargo Classes'!$O$11</x:f>
        <x:v>0</x:v>
      </x:c>
      <x:c r="T3750" s="22" t="n">
        <x:f>'01 Controls'!$H$30*'02 Cargo Classes'!$P$11</x:f>
        <x:v>0</x:v>
      </x:c>
      <x:c r="U3750" s="22" t="n">
        <x:f>SUM(Q3750:T3750)</x:f>
        <x:v>1.02</x:v>
      </x:c>
      <x:c r="V3750" s="18" t="n">
        <x:f>IF(U3750=0,0,N3750*Q3750/U3750)</x:f>
        <x:v>0</x:v>
      </x:c>
      <x:c r="W3750" s="18" t="n">
        <x:f>IF(U3750=0,0,P3750*Q3750/U3750)</x:f>
        <x:v>0</x:v>
      </x:c>
      <x:c r="X3750" s="18" t="n">
        <x:f>MAX(V3750,W3750*'01 Controls'!$E$12)</x:f>
        <x:v>0</x:v>
      </x:c>
      <x:c r="Y3750" s="18" t="n">
        <x:f>IF(U3750=0,0,N3750*R3750/U3750)</x:f>
        <x:v>2520</x:v>
      </x:c>
      <x:c r="Z3750" s="18" t="n">
        <x:f>IF(U3750=0,0,P3750*R3750/U3750)</x:f>
        <x:v>4096</x:v>
      </x:c>
      <x:c r="AA3750" s="18" t="n">
        <x:f>MAX(Y3750,Z3750*'01 Controls'!$E$13)</x:f>
        <x:v>2520</x:v>
      </x:c>
      <x:c r="AB3750" s="18" t="n">
        <x:f>IF(U3750=0,0,N3750*S3750/U3750)</x:f>
        <x:v>0</x:v>
      </x:c>
      <x:c r="AC3750" s="18" t="n">
        <x:f>IF(U3750=0,0,P3750*S3750/U3750)</x:f>
        <x:v>0</x:v>
      </x:c>
      <x:c r="AD3750" s="18" t="n">
        <x:f>MAX(AB3750,AC3750*'01 Controls'!$E$14)</x:f>
        <x:v>0</x:v>
      </x:c>
      <x:c r="AE3750" s="18" t="n">
        <x:f>IF(U3750=0,0,N3750*T3750/U3750)</x:f>
        <x:v>0</x:v>
      </x:c>
      <x:c r="AF3750" s="18" t="n">
        <x:f>IF(U3750=0,0,P3750*T3750/U3750)</x:f>
        <x:v>0</x:v>
      </x:c>
      <x:c r="AG3750" s="18" t="n">
        <x:f>MAX(AE3750,AF3750*'01 Controls'!$E$15)</x:f>
        <x:v>0</x:v>
      </x:c>
      <x:c r="AH3750" s="18" t="n">
        <x:f>SUM(V3750,Y3750,AB3750,AE3750)</x:f>
        <x:v>2520</x:v>
      </x:c>
      <x:c r="AI3750" s="18" t="n">
        <x:f>N3750-AH3750</x:f>
        <x:v>0</x:v>
      </x:c>
      <x:c r="AJ3750" s="18" t="n">
        <x:f>V3750*INDEX('07 Mode Capacity'!$P$6:$P$17,MATCH("AIR-"&amp;I3750,'07 Mode Capacity'!$C$6:$C$17,0))</x:f>
        <x:v>0</x:v>
      </x:c>
      <x:c r="AK3750" s="18" t="n">
        <x:f>Y3750*INDEX('07 Mode Capacity'!$P$6:$P$17,MATCH("OCEAN-"&amp;I3750,'07 Mode Capacity'!$C$6:$C$17,0))</x:f>
        <x:v>220.84342598516736</x:v>
      </x:c>
      <x:c r="AL3750" s="18" t="n">
        <x:f>AB3750*INDEX('07 Mode Capacity'!$P$6:$P$17,MATCH("LAND-"&amp;I3750,'07 Mode Capacity'!$C$6:$C$17,0))</x:f>
        <x:v>0</x:v>
      </x:c>
      <x:c r="AM3750" s="18" t="n">
        <x:f>AE3750*INDEX('07 Mode Capacity'!$P$6:$P$17,MATCH("INLAND-"&amp;I3750,'07 Mode Capacity'!$C$6:$C$17,0))</x:f>
        <x:v>0</x:v>
      </x:c>
      <x:c r="AN3750" s="18" t="n">
        <x:f>SUM(AJ3750:AM3750)</x:f>
        <x:v>220.84342598516736</x:v>
      </x:c>
      <x:c r="AO3750" s="17" t="n">
        <x:f>IF(N3750=0,1,AN3750/N3750)</x:f>
        <x:v>0.08763628015284419</x:v>
      </x:c>
      <x:c r="AP3750" s="11" t="str">
        <x:f>IF(AO3750&gt;='01 Controls'!$E$16,"PASS","FAIL")</x:f>
        <x:v>FAIL</x:v>
      </x:c>
      <x:c r="AQ3750" s="11" t="str">
        <x:v>UNQUANTIFIED</x:v>
      </x:c>
      <x:c r="AR3750" s="11" t="str">
        <x:v>Position-class planning record; serial item and receiver open</x:v>
      </x:c>
      <x:c r="AS3750" s="26"/>
      <x:c r="AT3750" s="26"/>
    </x:row>
    <x:row r="3751">
      <x:c r="C3751" s="11" t="str">
        <x:v>G1-M-POG-ROL-30</x:v>
      </x:c>
      <x:c r="D3751" s="11" t="str">
        <x:v>G1</x:v>
      </x:c>
      <x:c r="E3751" s="11" t="str">
        <x:v>Allied megacity earthquake</x:v>
      </x:c>
      <x:c r="F3751" s="11" t="str">
        <x:v>M-POG</x:v>
      </x:c>
      <x:c r="G3751" s="11" t="str">
        <x:v>Port-opening group</x:v>
      </x:c>
      <x:c r="H3751" s="11" t="str">
        <x:v>ROL-30</x:v>
      </x:c>
      <x:c r="I3751" s="19" t="n">
        <x:v>48</x:v>
      </x:c>
      <x:c r="J3751" s="21" t="n">
        <x:v>8</x:v>
      </x:c>
      <x:c r="K3751" s="18" t="n">
        <x:f>'05 Cargo Register'!K167</x:f>
        <x:v>315</x:v>
      </x:c>
      <x:c r="L3751" s="18" t="n">
        <x:f>'05 Cargo Register'!N167</x:f>
        <x:v>14</x:v>
      </x:c>
      <x:c r="M3751" s="18" t="n">
        <x:f>'05 Cargo Register'!O167</x:f>
        <x:v>892.5</x:v>
      </x:c>
      <x:c r="N3751" s="18" t="n">
        <x:f>J3751*K3751</x:f>
        <x:v>2520</x:v>
      </x:c>
      <x:c r="O3751" s="18" t="n">
        <x:f>J3751*L3751</x:f>
        <x:v>112</x:v>
      </x:c>
      <x:c r="P3751" s="18" t="n">
        <x:f>J3751*M3751</x:f>
        <x:v>7140</x:v>
      </x:c>
      <x:c r="Q3751" s="22" t="n">
        <x:f>'01 Controls'!$E$30*'02 Cargo Classes'!$M$12</x:f>
        <x:v>0</x:v>
      </x:c>
      <x:c r="R3751" s="22" t="n">
        <x:f>'01 Controls'!$F$30*'02 Cargo Classes'!$N$12</x:f>
        <x:v>0.85</x:v>
      </x:c>
      <x:c r="S3751" s="22" t="n">
        <x:f>'01 Controls'!$G$30*'02 Cargo Classes'!$O$12</x:f>
        <x:v>0</x:v>
      </x:c>
      <x:c r="T3751" s="22" t="n">
        <x:f>'01 Controls'!$H$30*'02 Cargo Classes'!$P$12</x:f>
        <x:v>0</x:v>
      </x:c>
      <x:c r="U3751" s="22" t="n">
        <x:f>SUM(Q3751:T3751)</x:f>
        <x:v>0.85</x:v>
      </x:c>
      <x:c r="V3751" s="18" t="n">
        <x:f>IF(U3751=0,0,N3751*Q3751/U3751)</x:f>
        <x:v>0</x:v>
      </x:c>
      <x:c r="W3751" s="18" t="n">
        <x:f>IF(U3751=0,0,P3751*Q3751/U3751)</x:f>
        <x:v>0</x:v>
      </x:c>
      <x:c r="X3751" s="18" t="n">
        <x:f>MAX(V3751,W3751*'01 Controls'!$E$12)</x:f>
        <x:v>0</x:v>
      </x:c>
      <x:c r="Y3751" s="18" t="n">
        <x:f>IF(U3751=0,0,N3751*R3751/U3751)</x:f>
        <x:v>2520</x:v>
      </x:c>
      <x:c r="Z3751" s="18" t="n">
        <x:f>IF(U3751=0,0,P3751*R3751/U3751)</x:f>
        <x:v>7140</x:v>
      </x:c>
      <x:c r="AA3751" s="18" t="n">
        <x:f>MAX(Y3751,Z3751*'01 Controls'!$E$13)</x:f>
        <x:v>2520</x:v>
      </x:c>
      <x:c r="AB3751" s="18" t="n">
        <x:f>IF(U3751=0,0,N3751*S3751/U3751)</x:f>
        <x:v>0</x:v>
      </x:c>
      <x:c r="AC3751" s="18" t="n">
        <x:f>IF(U3751=0,0,P3751*S3751/U3751)</x:f>
        <x:v>0</x:v>
      </x:c>
      <x:c r="AD3751" s="18" t="n">
        <x:f>MAX(AB3751,AC3751*'01 Controls'!$E$14)</x:f>
        <x:v>0</x:v>
      </x:c>
      <x:c r="AE3751" s="18" t="n">
        <x:f>IF(U3751=0,0,N3751*T3751/U3751)</x:f>
        <x:v>0</x:v>
      </x:c>
      <x:c r="AF3751" s="18" t="n">
        <x:f>IF(U3751=0,0,P3751*T3751/U3751)</x:f>
        <x:v>0</x:v>
      </x:c>
      <x:c r="AG3751" s="18" t="n">
        <x:f>MAX(AE3751,AF3751*'01 Controls'!$E$15)</x:f>
        <x:v>0</x:v>
      </x:c>
      <x:c r="AH3751" s="18" t="n">
        <x:f>SUM(V3751,Y3751,AB3751,AE3751)</x:f>
        <x:v>2520</x:v>
      </x:c>
      <x:c r="AI3751" s="18" t="n">
        <x:f>N3751-AH3751</x:f>
        <x:v>0</x:v>
      </x:c>
      <x:c r="AJ3751" s="18" t="n">
        <x:f>V3751*INDEX('07 Mode Capacity'!$P$6:$P$17,MATCH("AIR-"&amp;I3751,'07 Mode Capacity'!$C$6:$C$17,0))</x:f>
        <x:v>0</x:v>
      </x:c>
      <x:c r="AK3751" s="18" t="n">
        <x:f>Y3751*INDEX('07 Mode Capacity'!$P$6:$P$17,MATCH("OCEAN-"&amp;I3751,'07 Mode Capacity'!$C$6:$C$17,0))</x:f>
        <x:v>220.84342598516736</x:v>
      </x:c>
      <x:c r="AL3751" s="18" t="n">
        <x:f>AB3751*INDEX('07 Mode Capacity'!$P$6:$P$17,MATCH("LAND-"&amp;I3751,'07 Mode Capacity'!$C$6:$C$17,0))</x:f>
        <x:v>0</x:v>
      </x:c>
      <x:c r="AM3751" s="18" t="n">
        <x:f>AE3751*INDEX('07 Mode Capacity'!$P$6:$P$17,MATCH("INLAND-"&amp;I3751,'07 Mode Capacity'!$C$6:$C$17,0))</x:f>
        <x:v>0</x:v>
      </x:c>
      <x:c r="AN3751" s="18" t="n">
        <x:f>SUM(AJ3751:AM3751)</x:f>
        <x:v>220.84342598516736</x:v>
      </x:c>
      <x:c r="AO3751" s="17" t="n">
        <x:f>IF(N3751=0,1,AN3751/N3751)</x:f>
        <x:v>0.08763628015284419</x:v>
      </x:c>
      <x:c r="AP3751" s="11" t="str">
        <x:f>IF(AO3751&gt;='01 Controls'!$E$16,"PASS","FAIL")</x:f>
        <x:v>FAIL</x:v>
      </x:c>
      <x:c r="AQ3751" s="11" t="str">
        <x:v>UNQUANTIFIED</x:v>
      </x:c>
      <x:c r="AR3751" s="11" t="str">
        <x:v>Position-class planning record; serial item and receiver open</x:v>
      </x:c>
      <x:c r="AS3751" s="26"/>
      <x:c r="AT3751" s="26"/>
    </x:row>
    <x:row r="3752">
      <x:c r="C3752" s="11" t="str">
        <x:v>G1-M-POG-LIN-18</x:v>
      </x:c>
      <x:c r="D3752" s="11" t="str">
        <x:v>G1</x:v>
      </x:c>
      <x:c r="E3752" s="11" t="str">
        <x:v>Allied megacity earthquake</x:v>
      </x:c>
      <x:c r="F3752" s="11" t="str">
        <x:v>M-POG</x:v>
      </x:c>
      <x:c r="G3752" s="11" t="str">
        <x:v>Port-opening group</x:v>
      </x:c>
      <x:c r="H3752" s="11" t="str">
        <x:v>LIN-18</x:v>
      </x:c>
      <x:c r="I3752" s="19" t="n">
        <x:v>72</x:v>
      </x:c>
      <x:c r="J3752" s="21" t="n">
        <x:v>8</x:v>
      </x:c>
      <x:c r="K3752" s="18" t="n">
        <x:f>'05 Cargo Register'!K168</x:f>
        <x:v>168</x:v>
      </x:c>
      <x:c r="L3752" s="18" t="n">
        <x:f>'05 Cargo Register'!N168</x:f>
        <x:v>12</x:v>
      </x:c>
      <x:c r="M3752" s="18" t="n">
        <x:f>'05 Cargo Register'!O168</x:f>
        <x:v>528</x:v>
      </x:c>
      <x:c r="N3752" s="18" t="n">
        <x:f>J3752*K3752</x:f>
        <x:v>1344</x:v>
      </x:c>
      <x:c r="O3752" s="18" t="n">
        <x:f>J3752*L3752</x:f>
        <x:v>96</x:v>
      </x:c>
      <x:c r="P3752" s="18" t="n">
        <x:f>J3752*M3752</x:f>
        <x:v>4224</x:v>
      </x:c>
      <x:c r="Q3752" s="22" t="n">
        <x:f>'01 Controls'!$E$30*'02 Cargo Classes'!$M$13</x:f>
        <x:v>0</x:v>
      </x:c>
      <x:c r="R3752" s="22" t="n">
        <x:f>'01 Controls'!$F$30*'02 Cargo Classes'!$N$13</x:f>
        <x:v>1.02</x:v>
      </x:c>
      <x:c r="S3752" s="22" t="n">
        <x:f>'01 Controls'!$G$30*'02 Cargo Classes'!$O$13</x:f>
        <x:v>0</x:v>
      </x:c>
      <x:c r="T3752" s="22" t="n">
        <x:f>'01 Controls'!$H$30*'02 Cargo Classes'!$P$13</x:f>
        <x:v>0</x:v>
      </x:c>
      <x:c r="U3752" s="22" t="n">
        <x:f>SUM(Q3752:T3752)</x:f>
        <x:v>1.02</x:v>
      </x:c>
      <x:c r="V3752" s="18" t="n">
        <x:f>IF(U3752=0,0,N3752*Q3752/U3752)</x:f>
        <x:v>0</x:v>
      </x:c>
      <x:c r="W3752" s="18" t="n">
        <x:f>IF(U3752=0,0,P3752*Q3752/U3752)</x:f>
        <x:v>0</x:v>
      </x:c>
      <x:c r="X3752" s="18" t="n">
        <x:f>MAX(V3752,W3752*'01 Controls'!$E$12)</x:f>
        <x:v>0</x:v>
      </x:c>
      <x:c r="Y3752" s="18" t="n">
        <x:f>IF(U3752=0,0,N3752*R3752/U3752)</x:f>
        <x:v>1344</x:v>
      </x:c>
      <x:c r="Z3752" s="18" t="n">
        <x:f>IF(U3752=0,0,P3752*R3752/U3752)</x:f>
        <x:v>4224</x:v>
      </x:c>
      <x:c r="AA3752" s="18" t="n">
        <x:f>MAX(Y3752,Z3752*'01 Controls'!$E$13)</x:f>
        <x:v>1344</x:v>
      </x:c>
      <x:c r="AB3752" s="18" t="n">
        <x:f>IF(U3752=0,0,N3752*S3752/U3752)</x:f>
        <x:v>0</x:v>
      </x:c>
      <x:c r="AC3752" s="18" t="n">
        <x:f>IF(U3752=0,0,P3752*S3752/U3752)</x:f>
        <x:v>0</x:v>
      </x:c>
      <x:c r="AD3752" s="18" t="n">
        <x:f>MAX(AB3752,AC3752*'01 Controls'!$E$14)</x:f>
        <x:v>0</x:v>
      </x:c>
      <x:c r="AE3752" s="18" t="n">
        <x:f>IF(U3752=0,0,N3752*T3752/U3752)</x:f>
        <x:v>0</x:v>
      </x:c>
      <x:c r="AF3752" s="18" t="n">
        <x:f>IF(U3752=0,0,P3752*T3752/U3752)</x:f>
        <x:v>0</x:v>
      </x:c>
      <x:c r="AG3752" s="18" t="n">
        <x:f>MAX(AE3752,AF3752*'01 Controls'!$E$15)</x:f>
        <x:v>0</x:v>
      </x:c>
      <x:c r="AH3752" s="18" t="n">
        <x:f>SUM(V3752,Y3752,AB3752,AE3752)</x:f>
        <x:v>1344</x:v>
      </x:c>
      <x:c r="AI3752" s="18" t="n">
        <x:f>N3752-AH3752</x:f>
        <x:v>0</x:v>
      </x:c>
      <x:c r="AJ3752" s="18" t="n">
        <x:f>V3752*INDEX('07 Mode Capacity'!$P$6:$P$17,MATCH("AIR-"&amp;I3752,'07 Mode Capacity'!$C$6:$C$17,0))</x:f>
        <x:v>0</x:v>
      </x:c>
      <x:c r="AK3752" s="18" t="n">
        <x:f>Y3752*INDEX('07 Mode Capacity'!$P$6:$P$17,MATCH("OCEAN-"&amp;I3752,'07 Mode Capacity'!$C$6:$C$17,0))</x:f>
        <x:v>1052.0401625834306</x:v>
      </x:c>
      <x:c r="AL3752" s="18" t="n">
        <x:f>AB3752*INDEX('07 Mode Capacity'!$P$6:$P$17,MATCH("LAND-"&amp;I3752,'07 Mode Capacity'!$C$6:$C$17,0))</x:f>
        <x:v>0</x:v>
      </x:c>
      <x:c r="AM3752" s="18" t="n">
        <x:f>AE3752*INDEX('07 Mode Capacity'!$P$6:$P$17,MATCH("INLAND-"&amp;I3752,'07 Mode Capacity'!$C$6:$C$17,0))</x:f>
        <x:v>0</x:v>
      </x:c>
      <x:c r="AN3752" s="18" t="n">
        <x:f>SUM(AJ3752:AM3752)</x:f>
        <x:v>1052.0401625834306</x:v>
      </x:c>
      <x:c r="AO3752" s="17" t="n">
        <x:f>IF(N3752=0,1,AN3752/N3752)</x:f>
        <x:v>0.7827679781126716</x:v>
      </x:c>
      <x:c r="AP3752" s="11" t="str">
        <x:f>IF(AO3752&gt;='01 Controls'!$E$16,"PASS","FAIL")</x:f>
        <x:v>FAIL</x:v>
      </x:c>
      <x:c r="AQ3752" s="11" t="str">
        <x:v>UNQUANTIFIED</x:v>
      </x:c>
      <x:c r="AR3752" s="11" t="str">
        <x:v>Position-class planning record; serial item and receiver open</x:v>
      </x:c>
      <x:c r="AS3752" s="26"/>
      <x:c r="AT3752" s="26"/>
    </x:row>
    <x:row r="3753">
      <x:c r="C3753" s="11" t="str">
        <x:v>G1-M-POG-BLK-08</x:v>
      </x:c>
      <x:c r="D3753" s="11" t="str">
        <x:v>G1</x:v>
      </x:c>
      <x:c r="E3753" s="11" t="str">
        <x:v>Allied megacity earthquake</x:v>
      </x:c>
      <x:c r="F3753" s="11" t="str">
        <x:v>M-POG</x:v>
      </x:c>
      <x:c r="G3753" s="11" t="str">
        <x:v>Port-opening group</x:v>
      </x:c>
      <x:c r="H3753" s="11" t="str">
        <x:v>BLK-08</x:v>
      </x:c>
      <x:c r="I3753" s="19" t="n">
        <x:v>48</x:v>
      </x:c>
      <x:c r="J3753" s="21" t="n">
        <x:v>8</x:v>
      </x:c>
      <x:c r="K3753" s="18" t="n">
        <x:f>'05 Cargo Register'!K169</x:f>
        <x:v>105</x:v>
      </x:c>
      <x:c r="L3753" s="18" t="n">
        <x:f>'05 Cargo Register'!N169</x:f>
        <x:v>17</x:v>
      </x:c>
      <x:c r="M3753" s="18" t="n">
        <x:f>'05 Cargo Register'!O169</x:f>
        <x:v>867</x:v>
      </x:c>
      <x:c r="N3753" s="18" t="n">
        <x:f>J3753*K3753</x:f>
        <x:v>840</x:v>
      </x:c>
      <x:c r="O3753" s="18" t="n">
        <x:f>J3753*L3753</x:f>
        <x:v>136</x:v>
      </x:c>
      <x:c r="P3753" s="18" t="n">
        <x:f>J3753*M3753</x:f>
        <x:v>6936</x:v>
      </x:c>
      <x:c r="Q3753" s="22" t="n">
        <x:f>'01 Controls'!$E$30*'02 Cargo Classes'!$M$14</x:f>
        <x:v>0.15</x:v>
      </x:c>
      <x:c r="R3753" s="22" t="n">
        <x:f>'01 Controls'!$F$30*'02 Cargo Classes'!$N$14</x:f>
        <x:v>0.68</x:v>
      </x:c>
      <x:c r="S3753" s="22" t="n">
        <x:f>'01 Controls'!$G$30*'02 Cargo Classes'!$O$14</x:f>
        <x:v>0</x:v>
      </x:c>
      <x:c r="T3753" s="22" t="n">
        <x:f>'01 Controls'!$H$30*'02 Cargo Classes'!$P$14</x:f>
        <x:v>0</x:v>
      </x:c>
      <x:c r="U3753" s="22" t="n">
        <x:f>SUM(Q3753:T3753)</x:f>
        <x:v>0.8300000000000001</x:v>
      </x:c>
      <x:c r="V3753" s="18" t="n">
        <x:f>IF(U3753=0,0,N3753*Q3753/U3753)</x:f>
        <x:v>151.80722891566265</x:v>
      </x:c>
      <x:c r="W3753" s="18" t="n">
        <x:f>IF(U3753=0,0,P3753*Q3753/U3753)</x:f>
        <x:v>1253.4939759036142</x:v>
      </x:c>
      <x:c r="X3753" s="18" t="n">
        <x:f>MAX(V3753,W3753*'01 Controls'!$E$12)</x:f>
        <x:v>313.37349397590356</x:v>
      </x:c>
      <x:c r="Y3753" s="18" t="n">
        <x:f>IF(U3753=0,0,N3753*R3753/U3753)</x:f>
        <x:v>688.1927710843373</x:v>
      </x:c>
      <x:c r="Z3753" s="18" t="n">
        <x:f>IF(U3753=0,0,P3753*R3753/U3753)</x:f>
        <x:v>5682.506024096386</x:v>
      </x:c>
      <x:c r="AA3753" s="18" t="n">
        <x:f>MAX(Y3753,Z3753*'01 Controls'!$E$13)</x:f>
        <x:v>852.3759036144578</x:v>
      </x:c>
      <x:c r="AB3753" s="18" t="n">
        <x:f>IF(U3753=0,0,N3753*S3753/U3753)</x:f>
        <x:v>0</x:v>
      </x:c>
      <x:c r="AC3753" s="18" t="n">
        <x:f>IF(U3753=0,0,P3753*S3753/U3753)</x:f>
        <x:v>0</x:v>
      </x:c>
      <x:c r="AD3753" s="18" t="n">
        <x:f>MAX(AB3753,AC3753*'01 Controls'!$E$14)</x:f>
        <x:v>0</x:v>
      </x:c>
      <x:c r="AE3753" s="18" t="n">
        <x:f>IF(U3753=0,0,N3753*T3753/U3753)</x:f>
        <x:v>0</x:v>
      </x:c>
      <x:c r="AF3753" s="18" t="n">
        <x:f>IF(U3753=0,0,P3753*T3753/U3753)</x:f>
        <x:v>0</x:v>
      </x:c>
      <x:c r="AG3753" s="18" t="n">
        <x:f>MAX(AE3753,AF3753*'01 Controls'!$E$15)</x:f>
        <x:v>0</x:v>
      </x:c>
      <x:c r="AH3753" s="18" t="n">
        <x:f>SUM(V3753,Y3753,AB3753,AE3753)</x:f>
        <x:v>840</x:v>
      </x:c>
      <x:c r="AI3753" s="18" t="n">
        <x:f>N3753-AH3753</x:f>
        <x:v>0</x:v>
      </x:c>
      <x:c r="AJ3753" s="18" t="n">
        <x:f>V3753*INDEX('07 Mode Capacity'!$P$6:$P$17,MATCH("AIR-"&amp;I3753,'07 Mode Capacity'!$C$6:$C$17,0))</x:f>
        <x:v>42.55697945114563</x:v>
      </x:c>
      <x:c r="AK3753" s="18" t="n">
        <x:f>Y3753*INDEX('07 Mode Capacity'!$P$6:$P$17,MATCH("OCEAN-"&amp;I3753,'07 Mode Capacity'!$C$6:$C$17,0))</x:f>
        <x:v>60.310654485909154</x:v>
      </x:c>
      <x:c r="AL3753" s="18" t="n">
        <x:f>AB3753*INDEX('07 Mode Capacity'!$P$6:$P$17,MATCH("LAND-"&amp;I3753,'07 Mode Capacity'!$C$6:$C$17,0))</x:f>
        <x:v>0</x:v>
      </x:c>
      <x:c r="AM3753" s="18" t="n">
        <x:f>AE3753*INDEX('07 Mode Capacity'!$P$6:$P$17,MATCH("INLAND-"&amp;I3753,'07 Mode Capacity'!$C$6:$C$17,0))</x:f>
        <x:v>0</x:v>
      </x:c>
      <x:c r="AN3753" s="18" t="n">
        <x:f>SUM(AJ3753:AM3753)</x:f>
        <x:v>102.86763393705479</x:v>
      </x:c>
      <x:c r="AO3753" s="17" t="n">
        <x:f>IF(N3753=0,1,AN3753/N3753)</x:f>
        <x:v>0.12246146897268427</x:v>
      </x:c>
      <x:c r="AP3753" s="11" t="str">
        <x:f>IF(AO3753&gt;='01 Controls'!$E$16,"PASS","FAIL")</x:f>
        <x:v>FAIL</x:v>
      </x:c>
      <x:c r="AQ3753" s="11" t="str">
        <x:v>UNQUANTIFIED</x:v>
      </x:c>
      <x:c r="AR3753" s="11" t="str">
        <x:v>Position-class planning record; serial item and receiver open</x:v>
      </x:c>
      <x:c r="AS3753" s="26"/>
      <x:c r="AT3753" s="26"/>
    </x:row>
    <x:row r="3754">
      <x:c r="C3754" s="11" t="str">
        <x:v>G1-M-POG-OOG-80</x:v>
      </x:c>
      <x:c r="D3754" s="11" t="str">
        <x:v>G1</x:v>
      </x:c>
      <x:c r="E3754" s="11" t="str">
        <x:v>Allied megacity earthquake</x:v>
      </x:c>
      <x:c r="F3754" s="11" t="str">
        <x:v>M-POG</x:v>
      </x:c>
      <x:c r="G3754" s="11" t="str">
        <x:v>Port-opening group</x:v>
      </x:c>
      <x:c r="H3754" s="11" t="str">
        <x:v>OOG-80</x:v>
      </x:c>
      <x:c r="I3754" s="19" t="n">
        <x:v>72</x:v>
      </x:c>
      <x:c r="J3754" s="21" t="n">
        <x:v>8</x:v>
      </x:c>
      <x:c r="K3754" s="18" t="n">
        <x:f>'05 Cargo Register'!K170</x:f>
        <x:v>420</x:v>
      </x:c>
      <x:c r="L3754" s="18" t="n">
        <x:f>'05 Cargo Register'!N170</x:f>
        <x:v>7</x:v>
      </x:c>
      <x:c r="M3754" s="18" t="n">
        <x:f>'05 Cargo Register'!O170</x:f>
        <x:v>1232</x:v>
      </x:c>
      <x:c r="N3754" s="18" t="n">
        <x:f>J3754*K3754</x:f>
        <x:v>3360</x:v>
      </x:c>
      <x:c r="O3754" s="18" t="n">
        <x:f>J3754*L3754</x:f>
        <x:v>56</x:v>
      </x:c>
      <x:c r="P3754" s="18" t="n">
        <x:f>J3754*M3754</x:f>
        <x:v>9856</x:v>
      </x:c>
      <x:c r="Q3754" s="22" t="n">
        <x:f>'01 Controls'!$E$30*'02 Cargo Classes'!$M$15</x:f>
        <x:v>0</x:v>
      </x:c>
      <x:c r="R3754" s="22" t="n">
        <x:f>'01 Controls'!$F$30*'02 Cargo Classes'!$N$15</x:f>
        <x:v>1.7</x:v>
      </x:c>
      <x:c r="S3754" s="22" t="n">
        <x:f>'01 Controls'!$G$30*'02 Cargo Classes'!$O$15</x:f>
        <x:v>0</x:v>
      </x:c>
      <x:c r="T3754" s="22" t="n">
        <x:f>'01 Controls'!$H$30*'02 Cargo Classes'!$P$15</x:f>
        <x:v>0</x:v>
      </x:c>
      <x:c r="U3754" s="22" t="n">
        <x:f>SUM(Q3754:T3754)</x:f>
        <x:v>1.7</x:v>
      </x:c>
      <x:c r="V3754" s="18" t="n">
        <x:f>IF(U3754=0,0,N3754*Q3754/U3754)</x:f>
        <x:v>0</x:v>
      </x:c>
      <x:c r="W3754" s="18" t="n">
        <x:f>IF(U3754=0,0,P3754*Q3754/U3754)</x:f>
        <x:v>0</x:v>
      </x:c>
      <x:c r="X3754" s="18" t="n">
        <x:f>MAX(V3754,W3754*'01 Controls'!$E$12)</x:f>
        <x:v>0</x:v>
      </x:c>
      <x:c r="Y3754" s="18" t="n">
        <x:f>IF(U3754=0,0,N3754*R3754/U3754)</x:f>
        <x:v>3360</x:v>
      </x:c>
      <x:c r="Z3754" s="18" t="n">
        <x:f>IF(U3754=0,0,P3754*R3754/U3754)</x:f>
        <x:v>9856</x:v>
      </x:c>
      <x:c r="AA3754" s="18" t="n">
        <x:f>MAX(Y3754,Z3754*'01 Controls'!$E$13)</x:f>
        <x:v>3360</x:v>
      </x:c>
      <x:c r="AB3754" s="18" t="n">
        <x:f>IF(U3754=0,0,N3754*S3754/U3754)</x:f>
        <x:v>0</x:v>
      </x:c>
      <x:c r="AC3754" s="18" t="n">
        <x:f>IF(U3754=0,0,P3754*S3754/U3754)</x:f>
        <x:v>0</x:v>
      </x:c>
      <x:c r="AD3754" s="18" t="n">
        <x:f>MAX(AB3754,AC3754*'01 Controls'!$E$14)</x:f>
        <x:v>0</x:v>
      </x:c>
      <x:c r="AE3754" s="18" t="n">
        <x:f>IF(U3754=0,0,N3754*T3754/U3754)</x:f>
        <x:v>0</x:v>
      </x:c>
      <x:c r="AF3754" s="18" t="n">
        <x:f>IF(U3754=0,0,P3754*T3754/U3754)</x:f>
        <x:v>0</x:v>
      </x:c>
      <x:c r="AG3754" s="18" t="n">
        <x:f>MAX(AE3754,AF3754*'01 Controls'!$E$15)</x:f>
        <x:v>0</x:v>
      </x:c>
      <x:c r="AH3754" s="18" t="n">
        <x:f>SUM(V3754,Y3754,AB3754,AE3754)</x:f>
        <x:v>3360</x:v>
      </x:c>
      <x:c r="AI3754" s="18" t="n">
        <x:f>N3754-AH3754</x:f>
        <x:v>0</x:v>
      </x:c>
      <x:c r="AJ3754" s="18" t="n">
        <x:f>V3754*INDEX('07 Mode Capacity'!$P$6:$P$17,MATCH("AIR-"&amp;I3754,'07 Mode Capacity'!$C$6:$C$17,0))</x:f>
        <x:v>0</x:v>
      </x:c>
      <x:c r="AK3754" s="18" t="n">
        <x:f>Y3754*INDEX('07 Mode Capacity'!$P$6:$P$17,MATCH("OCEAN-"&amp;I3754,'07 Mode Capacity'!$C$6:$C$17,0))</x:f>
        <x:v>2630.1004064585763</x:v>
      </x:c>
      <x:c r="AL3754" s="18" t="n">
        <x:f>AB3754*INDEX('07 Mode Capacity'!$P$6:$P$17,MATCH("LAND-"&amp;I3754,'07 Mode Capacity'!$C$6:$C$17,0))</x:f>
        <x:v>0</x:v>
      </x:c>
      <x:c r="AM3754" s="18" t="n">
        <x:f>AE3754*INDEX('07 Mode Capacity'!$P$6:$P$17,MATCH("INLAND-"&amp;I3754,'07 Mode Capacity'!$C$6:$C$17,0))</x:f>
        <x:v>0</x:v>
      </x:c>
      <x:c r="AN3754" s="18" t="n">
        <x:f>SUM(AJ3754:AM3754)</x:f>
        <x:v>2630.1004064585763</x:v>
      </x:c>
      <x:c r="AO3754" s="17" t="n">
        <x:f>IF(N3754=0,1,AN3754/N3754)</x:f>
        <x:v>0.7827679781126715</x:v>
      </x:c>
      <x:c r="AP3754" s="11" t="str">
        <x:f>IF(AO3754&gt;='01 Controls'!$E$16,"PASS","FAIL")</x:f>
        <x:v>FAIL</x:v>
      </x:c>
      <x:c r="AQ3754" s="11" t="str">
        <x:v>UNQUANTIFIED</x:v>
      </x:c>
      <x:c r="AR3754" s="11" t="str">
        <x:v>Position-class planning record; serial item and receiver open</x:v>
      </x:c>
      <x:c r="AS3754" s="26"/>
      <x:c r="AT3754" s="26"/>
    </x:row>
    <x:row r="3755">
      <x:c r="C3755" s="11" t="str">
        <x:v>G1-M-LAG-APL-45</x:v>
      </x:c>
      <x:c r="D3755" s="11" t="str">
        <x:v>G1</x:v>
      </x:c>
      <x:c r="E3755" s="11" t="str">
        <x:v>Allied megacity earthquake</x:v>
      </x:c>
      <x:c r="F3755" s="11" t="str">
        <x:v>M-LAG</x:v>
      </x:c>
      <x:c r="G3755" s="11" t="str">
        <x:v>Littoral-access group</x:v>
      </x:c>
      <x:c r="H3755" s="11" t="str">
        <x:v>APL-45</x:v>
      </x:c>
      <x:c r="I3755" s="19" t="n">
        <x:v>24</x:v>
      </x:c>
      <x:c r="J3755" s="21" t="n">
        <x:v>8</x:v>
      </x:c>
      <x:c r="K3755" s="18" t="n">
        <x:f>'05 Cargo Register'!K171</x:f>
        <x:v>63</x:v>
      </x:c>
      <x:c r="L3755" s="18" t="n">
        <x:f>'05 Cargo Register'!N171</x:f>
        <x:v>17</x:v>
      </x:c>
      <x:c r="M3755" s="18" t="n">
        <x:f>'05 Cargo Register'!O171</x:f>
        <x:v>127.5</x:v>
      </x:c>
      <x:c r="N3755" s="18" t="n">
        <x:f>J3755*K3755</x:f>
        <x:v>504</x:v>
      </x:c>
      <x:c r="O3755" s="18" t="n">
        <x:f>J3755*L3755</x:f>
        <x:v>136</x:v>
      </x:c>
      <x:c r="P3755" s="18" t="n">
        <x:f>J3755*M3755</x:f>
        <x:v>1020</x:v>
      </x:c>
      <x:c r="Q3755" s="22" t="n">
        <x:f>'01 Controls'!$E$30*'02 Cargo Classes'!$M$6</x:f>
        <x:v>0.44999999999999996</x:v>
      </x:c>
      <x:c r="R3755" s="22" t="n">
        <x:f>'01 Controls'!$F$30*'02 Cargo Classes'!$N$6</x:f>
        <x:v>0.34</x:v>
      </x:c>
      <x:c r="S3755" s="22" t="n">
        <x:f>'01 Controls'!$G$30*'02 Cargo Classes'!$O$6</x:f>
        <x:v>0</x:v>
      </x:c>
      <x:c r="T3755" s="22" t="n">
        <x:f>'01 Controls'!$H$30*'02 Cargo Classes'!$P$6</x:f>
        <x:v>0</x:v>
      </x:c>
      <x:c r="U3755" s="22" t="n">
        <x:f>SUM(Q3755:T3755)</x:f>
        <x:v>0.79</x:v>
      </x:c>
      <x:c r="V3755" s="18" t="n">
        <x:f>IF(U3755=0,0,N3755*Q3755/U3755)</x:f>
        <x:v>287.08860759493666</x:v>
      </x:c>
      <x:c r="W3755" s="18" t="n">
        <x:f>IF(U3755=0,0,P3755*Q3755/U3755)</x:f>
        <x:v>581.012658227848</x:v>
      </x:c>
      <x:c r="X3755" s="18" t="n">
        <x:f>MAX(V3755,W3755*'01 Controls'!$E$12)</x:f>
        <x:v>287.08860759493666</x:v>
      </x:c>
      <x:c r="Y3755" s="18" t="n">
        <x:f>IF(U3755=0,0,N3755*R3755/U3755)</x:f>
        <x:v>216.9113924050633</x:v>
      </x:c>
      <x:c r="Z3755" s="18" t="n">
        <x:f>IF(U3755=0,0,P3755*R3755/U3755)</x:f>
        <x:v>438.9873417721519</x:v>
      </x:c>
      <x:c r="AA3755" s="18" t="n">
        <x:f>MAX(Y3755,Z3755*'01 Controls'!$E$13)</x:f>
        <x:v>216.9113924050633</x:v>
      </x:c>
      <x:c r="AB3755" s="18" t="n">
        <x:f>IF(U3755=0,0,N3755*S3755/U3755)</x:f>
        <x:v>0</x:v>
      </x:c>
      <x:c r="AC3755" s="18" t="n">
        <x:f>IF(U3755=0,0,P3755*S3755/U3755)</x:f>
        <x:v>0</x:v>
      </x:c>
      <x:c r="AD3755" s="18" t="n">
        <x:f>MAX(AB3755,AC3755*'01 Controls'!$E$14)</x:f>
        <x:v>0</x:v>
      </x:c>
      <x:c r="AE3755" s="18" t="n">
        <x:f>IF(U3755=0,0,N3755*T3755/U3755)</x:f>
        <x:v>0</x:v>
      </x:c>
      <x:c r="AF3755" s="18" t="n">
        <x:f>IF(U3755=0,0,P3755*T3755/U3755)</x:f>
        <x:v>0</x:v>
      </x:c>
      <x:c r="AG3755" s="18" t="n">
        <x:f>MAX(AE3755,AF3755*'01 Controls'!$E$15)</x:f>
        <x:v>0</x:v>
      </x:c>
      <x:c r="AH3755" s="18" t="n">
        <x:f>SUM(V3755,Y3755,AB3755,AE3755)</x:f>
        <x:v>504</x:v>
      </x:c>
      <x:c r="AI3755" s="18" t="n">
        <x:f>N3755-AH3755</x:f>
        <x:v>0</x:v>
      </x:c>
      <x:c r="AJ3755" s="18" t="n">
        <x:f>V3755*INDEX('07 Mode Capacity'!$P$6:$P$17,MATCH("AIR-"&amp;I3755,'07 Mode Capacity'!$C$6:$C$17,0))</x:f>
        <x:v>58.254317197285566</x:v>
      </x:c>
      <x:c r="AK3755" s="18" t="n">
        <x:f>Y3755*INDEX('07 Mode Capacity'!$P$6:$P$17,MATCH("OCEAN-"&amp;I3755,'07 Mode Capacity'!$C$6:$C$17,0))</x:f>
        <x:v>32.55602462093286</x:v>
      </x:c>
      <x:c r="AL3755" s="18" t="n">
        <x:f>AB3755*INDEX('07 Mode Capacity'!$P$6:$P$17,MATCH("LAND-"&amp;I3755,'07 Mode Capacity'!$C$6:$C$17,0))</x:f>
        <x:v>0</x:v>
      </x:c>
      <x:c r="AM3755" s="18" t="n">
        <x:f>AE3755*INDEX('07 Mode Capacity'!$P$6:$P$17,MATCH("INLAND-"&amp;I3755,'07 Mode Capacity'!$C$6:$C$17,0))</x:f>
        <x:v>0</x:v>
      </x:c>
      <x:c r="AN3755" s="18" t="n">
        <x:f>SUM(AJ3755:AM3755)</x:f>
        <x:v>90.81034181821843</x:v>
      </x:c>
      <x:c r="AO3755" s="17" t="n">
        <x:f>IF(N3755=0,1,AN3755/N3755)</x:f>
        <x:v>0.18017924963932228</x:v>
      </x:c>
      <x:c r="AP3755" s="11" t="str">
        <x:f>IF(AO3755&gt;='01 Controls'!$E$16,"PASS","FAIL")</x:f>
        <x:v>FAIL</x:v>
      </x:c>
      <x:c r="AQ3755" s="11" t="str">
        <x:v>UNQUANTIFIED</x:v>
      </x:c>
      <x:c r="AR3755" s="11" t="str">
        <x:v>Position-class planning record; serial item and receiver open</x:v>
      </x:c>
      <x:c r="AS3755" s="26"/>
      <x:c r="AT3755" s="26"/>
    </x:row>
    <x:row r="3756">
      <x:c r="C3756" s="11" t="str">
        <x:v>G1-M-LAG-ISO-18</x:v>
      </x:c>
      <x:c r="D3756" s="11" t="str">
        <x:v>G1</x:v>
      </x:c>
      <x:c r="E3756" s="11" t="str">
        <x:v>Allied megacity earthquake</x:v>
      </x:c>
      <x:c r="F3756" s="11" t="str">
        <x:v>M-LAG</x:v>
      </x:c>
      <x:c r="G3756" s="11" t="str">
        <x:v>Littoral-access group</x:v>
      </x:c>
      <x:c r="H3756" s="11" t="str">
        <x:v>ISO-18</x:v>
      </x:c>
      <x:c r="I3756" s="19" t="n">
        <x:v>48</x:v>
      </x:c>
      <x:c r="J3756" s="21" t="n">
        <x:v>8</x:v>
      </x:c>
      <x:c r="K3756" s="18" t="n">
        <x:f>'05 Cargo Register'!K172</x:f>
        <x:v>252</x:v>
      </x:c>
      <x:c r="L3756" s="18" t="n">
        <x:f>'05 Cargo Register'!N172</x:f>
        <x:v>17</x:v>
      </x:c>
      <x:c r="M3756" s="18" t="n">
        <x:f>'05 Cargo Register'!O172</x:f>
        <x:v>448.8</x:v>
      </x:c>
      <x:c r="N3756" s="18" t="n">
        <x:f>J3756*K3756</x:f>
        <x:v>2016</x:v>
      </x:c>
      <x:c r="O3756" s="18" t="n">
        <x:f>J3756*L3756</x:f>
        <x:v>136</x:v>
      </x:c>
      <x:c r="P3756" s="18" t="n">
        <x:f>J3756*M3756</x:f>
        <x:v>3590.4</x:v>
      </x:c>
      <x:c r="Q3756" s="22" t="n">
        <x:f>'01 Controls'!$E$30*'02 Cargo Classes'!$M$7</x:f>
        <x:v>0.03</x:v>
      </x:c>
      <x:c r="R3756" s="22" t="n">
        <x:f>'01 Controls'!$F$30*'02 Cargo Classes'!$N$7</x:f>
        <x:v>0.85</x:v>
      </x:c>
      <x:c r="S3756" s="22" t="n">
        <x:f>'01 Controls'!$G$30*'02 Cargo Classes'!$O$7</x:f>
        <x:v>0</x:v>
      </x:c>
      <x:c r="T3756" s="22" t="n">
        <x:f>'01 Controls'!$H$30*'02 Cargo Classes'!$P$7</x:f>
        <x:v>0</x:v>
      </x:c>
      <x:c r="U3756" s="22" t="n">
        <x:f>SUM(Q3756:T3756)</x:f>
        <x:v>0.88</x:v>
      </x:c>
      <x:c r="V3756" s="18" t="n">
        <x:f>IF(U3756=0,0,N3756*Q3756/U3756)</x:f>
        <x:v>68.72727272727272</x:v>
      </x:c>
      <x:c r="W3756" s="18" t="n">
        <x:f>IF(U3756=0,0,P3756*Q3756/U3756)</x:f>
        <x:v>122.4</x:v>
      </x:c>
      <x:c r="X3756" s="18" t="n">
        <x:f>MAX(V3756,W3756*'01 Controls'!$E$12)</x:f>
        <x:v>68.72727272727272</x:v>
      </x:c>
      <x:c r="Y3756" s="18" t="n">
        <x:f>IF(U3756=0,0,N3756*R3756/U3756)</x:f>
        <x:v>1947.2727272727273</x:v>
      </x:c>
      <x:c r="Z3756" s="18" t="n">
        <x:f>IF(U3756=0,0,P3756*R3756/U3756)</x:f>
        <x:v>3468</x:v>
      </x:c>
      <x:c r="AA3756" s="18" t="n">
        <x:f>MAX(Y3756,Z3756*'01 Controls'!$E$13)</x:f>
        <x:v>1947.2727272727273</x:v>
      </x:c>
      <x:c r="AB3756" s="18" t="n">
        <x:f>IF(U3756=0,0,N3756*S3756/U3756)</x:f>
        <x:v>0</x:v>
      </x:c>
      <x:c r="AC3756" s="18" t="n">
        <x:f>IF(U3756=0,0,P3756*S3756/U3756)</x:f>
        <x:v>0</x:v>
      </x:c>
      <x:c r="AD3756" s="18" t="n">
        <x:f>MAX(AB3756,AC3756*'01 Controls'!$E$14)</x:f>
        <x:v>0</x:v>
      </x:c>
      <x:c r="AE3756" s="18" t="n">
        <x:f>IF(U3756=0,0,N3756*T3756/U3756)</x:f>
        <x:v>0</x:v>
      </x:c>
      <x:c r="AF3756" s="18" t="n">
        <x:f>IF(U3756=0,0,P3756*T3756/U3756)</x:f>
        <x:v>0</x:v>
      </x:c>
      <x:c r="AG3756" s="18" t="n">
        <x:f>MAX(AE3756,AF3756*'01 Controls'!$E$15)</x:f>
        <x:v>0</x:v>
      </x:c>
      <x:c r="AH3756" s="18" t="n">
        <x:f>SUM(V3756,Y3756,AB3756,AE3756)</x:f>
        <x:v>2016</x:v>
      </x:c>
      <x:c r="AI3756" s="18" t="n">
        <x:f>N3756-AH3756</x:f>
        <x:v>0</x:v>
      </x:c>
      <x:c r="AJ3756" s="18" t="n">
        <x:f>V3756*INDEX('07 Mode Capacity'!$P$6:$P$17,MATCH("AIR-"&amp;I3756,'07 Mode Capacity'!$C$6:$C$17,0))</x:f>
        <x:v>19.266705242427747</x:v>
      </x:c>
      <x:c r="AK3756" s="18" t="n">
        <x:f>Y3756*INDEX('07 Mode Capacity'!$P$6:$P$17,MATCH("OCEAN-"&amp;I3756,'07 Mode Capacity'!$C$6:$C$17,0))</x:f>
        <x:v>170.65173826126568</x:v>
      </x:c>
      <x:c r="AL3756" s="18" t="n">
        <x:f>AB3756*INDEX('07 Mode Capacity'!$P$6:$P$17,MATCH("LAND-"&amp;I3756,'07 Mode Capacity'!$C$6:$C$17,0))</x:f>
        <x:v>0</x:v>
      </x:c>
      <x:c r="AM3756" s="18" t="n">
        <x:f>AE3756*INDEX('07 Mode Capacity'!$P$6:$P$17,MATCH("INLAND-"&amp;I3756,'07 Mode Capacity'!$C$6:$C$17,0))</x:f>
        <x:v>0</x:v>
      </x:c>
      <x:c r="AN3756" s="18" t="n">
        <x:f>SUM(AJ3756:AM3756)</x:f>
        <x:v>189.91844350369342</x:v>
      </x:c>
      <x:c r="AO3756" s="17" t="n">
        <x:f>IF(N3756=0,1,AN3756/N3756)</x:f>
        <x:v>0.09420557713476857</x:v>
      </x:c>
      <x:c r="AP3756" s="11" t="str">
        <x:f>IF(AO3756&gt;='01 Controls'!$E$16,"PASS","FAIL")</x:f>
        <x:v>FAIL</x:v>
      </x:c>
      <x:c r="AQ3756" s="11" t="str">
        <x:v>UNQUANTIFIED</x:v>
      </x:c>
      <x:c r="AR3756" s="11" t="str">
        <x:v>Position-class planning record; serial item and receiver open</x:v>
      </x:c>
      <x:c r="AS3756" s="26"/>
      <x:c r="AT3756" s="26"/>
    </x:row>
    <x:row r="3757">
      <x:c r="C3757" s="11" t="str">
        <x:v>G1-M-LAG-COL-12</x:v>
      </x:c>
      <x:c r="D3757" s="11" t="str">
        <x:v>G1</x:v>
      </x:c>
      <x:c r="E3757" s="11" t="str">
        <x:v>Allied megacity earthquake</x:v>
      </x:c>
      <x:c r="F3757" s="11" t="str">
        <x:v>M-LAG</x:v>
      </x:c>
      <x:c r="G3757" s="11" t="str">
        <x:v>Littoral-access group</x:v>
      </x:c>
      <x:c r="H3757" s="11" t="str">
        <x:v>COL-12</x:v>
      </x:c>
      <x:c r="I3757" s="19" t="n">
        <x:v>24</x:v>
      </x:c>
      <x:c r="J3757" s="21" t="n">
        <x:v>8</x:v>
      </x:c>
      <x:c r="K3757" s="18" t="n">
        <x:f>'05 Cargo Register'!K173</x:f>
        <x:v>42</x:v>
      </x:c>
      <x:c r="L3757" s="18" t="n">
        <x:f>'05 Cargo Register'!N173</x:f>
        <x:v>5</x:v>
      </x:c>
      <x:c r="M3757" s="18" t="n">
        <x:f>'05 Cargo Register'!O173</x:f>
        <x:v>132</x:v>
      </x:c>
      <x:c r="N3757" s="18" t="n">
        <x:f>J3757*K3757</x:f>
        <x:v>336</x:v>
      </x:c>
      <x:c r="O3757" s="18" t="n">
        <x:f>J3757*L3757</x:f>
        <x:v>40</x:v>
      </x:c>
      <x:c r="P3757" s="18" t="n">
        <x:f>J3757*M3757</x:f>
        <x:v>1056</x:v>
      </x:c>
      <x:c r="Q3757" s="22" t="n">
        <x:f>'01 Controls'!$E$30*'02 Cargo Classes'!$M$8</x:f>
        <x:v>0.3</x:v>
      </x:c>
      <x:c r="R3757" s="22" t="n">
        <x:f>'01 Controls'!$F$30*'02 Cargo Classes'!$N$8</x:f>
        <x:v>0.595</x:v>
      </x:c>
      <x:c r="S3757" s="22" t="n">
        <x:f>'01 Controls'!$G$30*'02 Cargo Classes'!$O$8</x:f>
        <x:v>0</x:v>
      </x:c>
      <x:c r="T3757" s="22" t="n">
        <x:f>'01 Controls'!$H$30*'02 Cargo Classes'!$P$8</x:f>
        <x:v>0</x:v>
      </x:c>
      <x:c r="U3757" s="22" t="n">
        <x:f>SUM(Q3757:T3757)</x:f>
        <x:v>0.895</x:v>
      </x:c>
      <x:c r="V3757" s="18" t="n">
        <x:f>IF(U3757=0,0,N3757*Q3757/U3757)</x:f>
        <x:v>112.62569832402234</x:v>
      </x:c>
      <x:c r="W3757" s="18" t="n">
        <x:f>IF(U3757=0,0,P3757*Q3757/U3757)</x:f>
        <x:v>353.9664804469274</x:v>
      </x:c>
      <x:c r="X3757" s="18" t="n">
        <x:f>MAX(V3757,W3757*'01 Controls'!$E$12)</x:f>
        <x:v>112.62569832402234</x:v>
      </x:c>
      <x:c r="Y3757" s="18" t="n">
        <x:f>IF(U3757=0,0,N3757*R3757/U3757)</x:f>
        <x:v>223.37430167597765</x:v>
      </x:c>
      <x:c r="Z3757" s="18" t="n">
        <x:f>IF(U3757=0,0,P3757*R3757/U3757)</x:f>
        <x:v>702.0335195530726</x:v>
      </x:c>
      <x:c r="AA3757" s="18" t="n">
        <x:f>MAX(Y3757,Z3757*'01 Controls'!$E$13)</x:f>
        <x:v>223.37430167597765</x:v>
      </x:c>
      <x:c r="AB3757" s="18" t="n">
        <x:f>IF(U3757=0,0,N3757*S3757/U3757)</x:f>
        <x:v>0</x:v>
      </x:c>
      <x:c r="AC3757" s="18" t="n">
        <x:f>IF(U3757=0,0,P3757*S3757/U3757)</x:f>
        <x:v>0</x:v>
      </x:c>
      <x:c r="AD3757" s="18" t="n">
        <x:f>MAX(AB3757,AC3757*'01 Controls'!$E$14)</x:f>
        <x:v>0</x:v>
      </x:c>
      <x:c r="AE3757" s="18" t="n">
        <x:f>IF(U3757=0,0,N3757*T3757/U3757)</x:f>
        <x:v>0</x:v>
      </x:c>
      <x:c r="AF3757" s="18" t="n">
        <x:f>IF(U3757=0,0,P3757*T3757/U3757)</x:f>
        <x:v>0</x:v>
      </x:c>
      <x:c r="AG3757" s="18" t="n">
        <x:f>MAX(AE3757,AF3757*'01 Controls'!$E$15)</x:f>
        <x:v>0</x:v>
      </x:c>
      <x:c r="AH3757" s="18" t="n">
        <x:f>SUM(V3757,Y3757,AB3757,AE3757)</x:f>
        <x:v>336</x:v>
      </x:c>
      <x:c r="AI3757" s="18" t="n">
        <x:f>N3757-AH3757</x:f>
        <x:v>0</x:v>
      </x:c>
      <x:c r="AJ3757" s="18" t="n">
        <x:f>V3757*INDEX('07 Mode Capacity'!$P$6:$P$17,MATCH("AIR-"&amp;I3757,'07 Mode Capacity'!$C$6:$C$17,0))</x:f>
        <x:v>22.85333859012072</x:v>
      </x:c>
      <x:c r="AK3757" s="18" t="n">
        <x:f>Y3757*INDEX('07 Mode Capacity'!$P$6:$P$17,MATCH("OCEAN-"&amp;I3757,'07 Mode Capacity'!$C$6:$C$17,0))</x:f>
        <x:v>33.526036527701805</x:v>
      </x:c>
      <x:c r="AL3757" s="18" t="n">
        <x:f>AB3757*INDEX('07 Mode Capacity'!$P$6:$P$17,MATCH("LAND-"&amp;I3757,'07 Mode Capacity'!$C$6:$C$17,0))</x:f>
        <x:v>0</x:v>
      </x:c>
      <x:c r="AM3757" s="18" t="n">
        <x:f>AE3757*INDEX('07 Mode Capacity'!$P$6:$P$17,MATCH("INLAND-"&amp;I3757,'07 Mode Capacity'!$C$6:$C$17,0))</x:f>
        <x:v>0</x:v>
      </x:c>
      <x:c r="AN3757" s="18" t="n">
        <x:f>SUM(AJ3757:AM3757)</x:f>
        <x:v>56.379375117822526</x:v>
      </x:c>
      <x:c r="AO3757" s="17" t="n">
        <x:f>IF(N3757=0,1,AN3757/N3757)</x:f>
        <x:v>0.1677957592792337</x:v>
      </x:c>
      <x:c r="AP3757" s="11" t="str">
        <x:f>IF(AO3757&gt;='01 Controls'!$E$16,"PASS","FAIL")</x:f>
        <x:v>FAIL</x:v>
      </x:c>
      <x:c r="AQ3757" s="11" t="str">
        <x:v>UNQUANTIFIED</x:v>
      </x:c>
      <x:c r="AR3757" s="11" t="str">
        <x:v>Position-class planning record; serial item and receiver open</x:v>
      </x:c>
      <x:c r="AS3757" s="26"/>
      <x:c r="AT3757" s="26"/>
    </x:row>
    <x:row r="3758">
      <x:c r="C3758" s="11" t="str">
        <x:v>G1-M-LAG-BAT-22</x:v>
      </x:c>
      <x:c r="D3758" s="11" t="str">
        <x:v>G1</x:v>
      </x:c>
      <x:c r="E3758" s="11" t="str">
        <x:v>Allied megacity earthquake</x:v>
      </x:c>
      <x:c r="F3758" s="11" t="str">
        <x:v>M-LAG</x:v>
      </x:c>
      <x:c r="G3758" s="11" t="str">
        <x:v>Littoral-access group</x:v>
      </x:c>
      <x:c r="H3758" s="11" t="str">
        <x:v>BAT-22</x:v>
      </x:c>
      <x:c r="I3758" s="19" t="n">
        <x:v>48</x:v>
      </x:c>
      <x:c r="J3758" s="21" t="n">
        <x:v>8</x:v>
      </x:c>
      <x:c r="K3758" s="18" t="n">
        <x:f>'05 Cargo Register'!K174</x:f>
        <x:v>168</x:v>
      </x:c>
      <x:c r="L3758" s="18" t="n">
        <x:f>'05 Cargo Register'!N174</x:f>
        <x:v>10</x:v>
      </x:c>
      <x:c r="M3758" s="18" t="n">
        <x:f>'05 Cargo Register'!O174</x:f>
        <x:v>264</x:v>
      </x:c>
      <x:c r="N3758" s="18" t="n">
        <x:f>J3758*K3758</x:f>
        <x:v>1344</x:v>
      </x:c>
      <x:c r="O3758" s="18" t="n">
        <x:f>J3758*L3758</x:f>
        <x:v>80</x:v>
      </x:c>
      <x:c r="P3758" s="18" t="n">
        <x:f>J3758*M3758</x:f>
        <x:v>2112</x:v>
      </x:c>
      <x:c r="Q3758" s="22" t="n">
        <x:f>'01 Controls'!$E$30*'02 Cargo Classes'!$M$9</x:f>
        <x:v>0</x:v>
      </x:c>
      <x:c r="R3758" s="22" t="n">
        <x:f>'01 Controls'!$F$30*'02 Cargo Classes'!$N$9</x:f>
        <x:v>0.85</x:v>
      </x:c>
      <x:c r="S3758" s="22" t="n">
        <x:f>'01 Controls'!$G$30*'02 Cargo Classes'!$O$9</x:f>
        <x:v>0</x:v>
      </x:c>
      <x:c r="T3758" s="22" t="n">
        <x:f>'01 Controls'!$H$30*'02 Cargo Classes'!$P$9</x:f>
        <x:v>0</x:v>
      </x:c>
      <x:c r="U3758" s="22" t="n">
        <x:f>SUM(Q3758:T3758)</x:f>
        <x:v>0.85</x:v>
      </x:c>
      <x:c r="V3758" s="18" t="n">
        <x:f>IF(U3758=0,0,N3758*Q3758/U3758)</x:f>
        <x:v>0</x:v>
      </x:c>
      <x:c r="W3758" s="18" t="n">
        <x:f>IF(U3758=0,0,P3758*Q3758/U3758)</x:f>
        <x:v>0</x:v>
      </x:c>
      <x:c r="X3758" s="18" t="n">
        <x:f>MAX(V3758,W3758*'01 Controls'!$E$12)</x:f>
        <x:v>0</x:v>
      </x:c>
      <x:c r="Y3758" s="18" t="n">
        <x:f>IF(U3758=0,0,N3758*R3758/U3758)</x:f>
        <x:v>1343.9999999999998</x:v>
      </x:c>
      <x:c r="Z3758" s="18" t="n">
        <x:f>IF(U3758=0,0,P3758*R3758/U3758)</x:f>
        <x:v>2112</x:v>
      </x:c>
      <x:c r="AA3758" s="18" t="n">
        <x:f>MAX(Y3758,Z3758*'01 Controls'!$E$13)</x:f>
        <x:v>1343.9999999999998</x:v>
      </x:c>
      <x:c r="AB3758" s="18" t="n">
        <x:f>IF(U3758=0,0,N3758*S3758/U3758)</x:f>
        <x:v>0</x:v>
      </x:c>
      <x:c r="AC3758" s="18" t="n">
        <x:f>IF(U3758=0,0,P3758*S3758/U3758)</x:f>
        <x:v>0</x:v>
      </x:c>
      <x:c r="AD3758" s="18" t="n">
        <x:f>MAX(AB3758,AC3758*'01 Controls'!$E$14)</x:f>
        <x:v>0</x:v>
      </x:c>
      <x:c r="AE3758" s="18" t="n">
        <x:f>IF(U3758=0,0,N3758*T3758/U3758)</x:f>
        <x:v>0</x:v>
      </x:c>
      <x:c r="AF3758" s="18" t="n">
        <x:f>IF(U3758=0,0,P3758*T3758/U3758)</x:f>
        <x:v>0</x:v>
      </x:c>
      <x:c r="AG3758" s="18" t="n">
        <x:f>MAX(AE3758,AF3758*'01 Controls'!$E$15)</x:f>
        <x:v>0</x:v>
      </x:c>
      <x:c r="AH3758" s="18" t="n">
        <x:f>SUM(V3758,Y3758,AB3758,AE3758)</x:f>
        <x:v>1343.9999999999998</x:v>
      </x:c>
      <x:c r="AI3758" s="18" t="n">
        <x:f>N3758-AH3758</x:f>
        <x:v>2.2737367544323206e-13</x:v>
      </x:c>
      <x:c r="AJ3758" s="18" t="n">
        <x:f>V3758*INDEX('07 Mode Capacity'!$P$6:$P$17,MATCH("AIR-"&amp;I3758,'07 Mode Capacity'!$C$6:$C$17,0))</x:f>
        <x:v>0</x:v>
      </x:c>
      <x:c r="AK3758" s="18" t="n">
        <x:f>Y3758*INDEX('07 Mode Capacity'!$P$6:$P$17,MATCH("OCEAN-"&amp;I3758,'07 Mode Capacity'!$C$6:$C$17,0))</x:f>
        <x:v>117.78316052542257</x:v>
      </x:c>
      <x:c r="AL3758" s="18" t="n">
        <x:f>AB3758*INDEX('07 Mode Capacity'!$P$6:$P$17,MATCH("LAND-"&amp;I3758,'07 Mode Capacity'!$C$6:$C$17,0))</x:f>
        <x:v>0</x:v>
      </x:c>
      <x:c r="AM3758" s="18" t="n">
        <x:f>AE3758*INDEX('07 Mode Capacity'!$P$6:$P$17,MATCH("INLAND-"&amp;I3758,'07 Mode Capacity'!$C$6:$C$17,0))</x:f>
        <x:v>0</x:v>
      </x:c>
      <x:c r="AN3758" s="18" t="n">
        <x:f>SUM(AJ3758:AM3758)</x:f>
        <x:v>117.78316052542257</x:v>
      </x:c>
      <x:c r="AO3758" s="17" t="n">
        <x:f>IF(N3758=0,1,AN3758/N3758)</x:f>
        <x:v>0.08763628015284418</x:v>
      </x:c>
      <x:c r="AP3758" s="11" t="str">
        <x:f>IF(AO3758&gt;='01 Controls'!$E$16,"PASS","FAIL")</x:f>
        <x:v>FAIL</x:v>
      </x:c>
      <x:c r="AQ3758" s="11" t="str">
        <x:v>UNQUANTIFIED</x:v>
      </x:c>
      <x:c r="AR3758" s="11" t="str">
        <x:v>Position-class planning record; serial item and receiver open</x:v>
      </x:c>
      <x:c r="AS3758" s="26"/>
      <x:c r="AT3758" s="26"/>
    </x:row>
    <x:row r="3759">
      <x:c r="C3759" s="11" t="str">
        <x:v>G1-M-LAG-TNK-20</x:v>
      </x:c>
      <x:c r="D3759" s="11" t="str">
        <x:v>G1</x:v>
      </x:c>
      <x:c r="E3759" s="11" t="str">
        <x:v>Allied megacity earthquake</x:v>
      </x:c>
      <x:c r="F3759" s="11" t="str">
        <x:v>M-LAG</x:v>
      </x:c>
      <x:c r="G3759" s="11" t="str">
        <x:v>Littoral-access group</x:v>
      </x:c>
      <x:c r="H3759" s="11" t="str">
        <x:v>TNK-20</x:v>
      </x:c>
      <x:c r="I3759" s="19" t="n">
        <x:v>48</x:v>
      </x:c>
      <x:c r="J3759" s="21" t="n">
        <x:v>8</x:v>
      </x:c>
      <x:c r="K3759" s="18" t="n">
        <x:f>'05 Cargo Register'!K175</x:f>
        <x:v>252</x:v>
      </x:c>
      <x:c r="L3759" s="18" t="n">
        <x:f>'05 Cargo Register'!N175</x:f>
        <x:v>15</x:v>
      </x:c>
      <x:c r="M3759" s="18" t="n">
        <x:f>'05 Cargo Register'!O175</x:f>
        <x:v>318.75</x:v>
      </x:c>
      <x:c r="N3759" s="18" t="n">
        <x:f>J3759*K3759</x:f>
        <x:v>2016</x:v>
      </x:c>
      <x:c r="O3759" s="18" t="n">
        <x:f>J3759*L3759</x:f>
        <x:v>120</x:v>
      </x:c>
      <x:c r="P3759" s="18" t="n">
        <x:f>J3759*M3759</x:f>
        <x:v>2550</x:v>
      </x:c>
      <x:c r="Q3759" s="22" t="n">
        <x:f>'01 Controls'!$E$30*'02 Cargo Classes'!$M$10</x:f>
        <x:v>0</x:v>
      </x:c>
      <x:c r="R3759" s="22" t="n">
        <x:f>'01 Controls'!$F$30*'02 Cargo Classes'!$N$10</x:f>
        <x:v>1.02</x:v>
      </x:c>
      <x:c r="S3759" s="22" t="n">
        <x:f>'01 Controls'!$G$30*'02 Cargo Classes'!$O$10</x:f>
        <x:v>0</x:v>
      </x:c>
      <x:c r="T3759" s="22" t="n">
        <x:f>'01 Controls'!$H$30*'02 Cargo Classes'!$P$10</x:f>
        <x:v>0</x:v>
      </x:c>
      <x:c r="U3759" s="22" t="n">
        <x:f>SUM(Q3759:T3759)</x:f>
        <x:v>1.02</x:v>
      </x:c>
      <x:c r="V3759" s="18" t="n">
        <x:f>IF(U3759=0,0,N3759*Q3759/U3759)</x:f>
        <x:v>0</x:v>
      </x:c>
      <x:c r="W3759" s="18" t="n">
        <x:f>IF(U3759=0,0,P3759*Q3759/U3759)</x:f>
        <x:v>0</x:v>
      </x:c>
      <x:c r="X3759" s="18" t="n">
        <x:f>MAX(V3759,W3759*'01 Controls'!$E$12)</x:f>
        <x:v>0</x:v>
      </x:c>
      <x:c r="Y3759" s="18" t="n">
        <x:f>IF(U3759=0,0,N3759*R3759/U3759)</x:f>
        <x:v>2016.0000000000002</x:v>
      </x:c>
      <x:c r="Z3759" s="18" t="n">
        <x:f>IF(U3759=0,0,P3759*R3759/U3759)</x:f>
        <x:v>2550</x:v>
      </x:c>
      <x:c r="AA3759" s="18" t="n">
        <x:f>MAX(Y3759,Z3759*'01 Controls'!$E$13)</x:f>
        <x:v>2016.0000000000002</x:v>
      </x:c>
      <x:c r="AB3759" s="18" t="n">
        <x:f>IF(U3759=0,0,N3759*S3759/U3759)</x:f>
        <x:v>0</x:v>
      </x:c>
      <x:c r="AC3759" s="18" t="n">
        <x:f>IF(U3759=0,0,P3759*S3759/U3759)</x:f>
        <x:v>0</x:v>
      </x:c>
      <x:c r="AD3759" s="18" t="n">
        <x:f>MAX(AB3759,AC3759*'01 Controls'!$E$14)</x:f>
        <x:v>0</x:v>
      </x:c>
      <x:c r="AE3759" s="18" t="n">
        <x:f>IF(U3759=0,0,N3759*T3759/U3759)</x:f>
        <x:v>0</x:v>
      </x:c>
      <x:c r="AF3759" s="18" t="n">
        <x:f>IF(U3759=0,0,P3759*T3759/U3759)</x:f>
        <x:v>0</x:v>
      </x:c>
      <x:c r="AG3759" s="18" t="n">
        <x:f>MAX(AE3759,AF3759*'01 Controls'!$E$15)</x:f>
        <x:v>0</x:v>
      </x:c>
      <x:c r="AH3759" s="18" t="n">
        <x:f>SUM(V3759,Y3759,AB3759,AE3759)</x:f>
        <x:v>2016.0000000000002</x:v>
      </x:c>
      <x:c r="AI3759" s="18" t="n">
        <x:f>N3759-AH3759</x:f>
        <x:v>-2.2737367544323206e-13</x:v>
      </x:c>
      <x:c r="AJ3759" s="18" t="n">
        <x:f>V3759*INDEX('07 Mode Capacity'!$P$6:$P$17,MATCH("AIR-"&amp;I3759,'07 Mode Capacity'!$C$6:$C$17,0))</x:f>
        <x:v>0</x:v>
      </x:c>
      <x:c r="AK3759" s="18" t="n">
        <x:f>Y3759*INDEX('07 Mode Capacity'!$P$6:$P$17,MATCH("OCEAN-"&amp;I3759,'07 Mode Capacity'!$C$6:$C$17,0))</x:f>
        <x:v>176.6747407881339</x:v>
      </x:c>
      <x:c r="AL3759" s="18" t="n">
        <x:f>AB3759*INDEX('07 Mode Capacity'!$P$6:$P$17,MATCH("LAND-"&amp;I3759,'07 Mode Capacity'!$C$6:$C$17,0))</x:f>
        <x:v>0</x:v>
      </x:c>
      <x:c r="AM3759" s="18" t="n">
        <x:f>AE3759*INDEX('07 Mode Capacity'!$P$6:$P$17,MATCH("INLAND-"&amp;I3759,'07 Mode Capacity'!$C$6:$C$17,0))</x:f>
        <x:v>0</x:v>
      </x:c>
      <x:c r="AN3759" s="18" t="n">
        <x:f>SUM(AJ3759:AM3759)</x:f>
        <x:v>176.6747407881339</x:v>
      </x:c>
      <x:c r="AO3759" s="17" t="n">
        <x:f>IF(N3759=0,1,AN3759/N3759)</x:f>
        <x:v>0.08763628015284419</x:v>
      </x:c>
      <x:c r="AP3759" s="11" t="str">
        <x:f>IF(AO3759&gt;='01 Controls'!$E$16,"PASS","FAIL")</x:f>
        <x:v>FAIL</x:v>
      </x:c>
      <x:c r="AQ3759" s="11" t="str">
        <x:v>UNQUANTIFIED</x:v>
      </x:c>
      <x:c r="AR3759" s="11" t="str">
        <x:v>Position-class planning record; serial item and receiver open</x:v>
      </x:c>
      <x:c r="AS3759" s="26"/>
      <x:c r="AT3759" s="26"/>
    </x:row>
    <x:row r="3760">
      <x:c r="C3760" s="11" t="str">
        <x:v>G1-M-LAG-FLR-24</x:v>
      </x:c>
      <x:c r="D3760" s="11" t="str">
        <x:v>G1</x:v>
      </x:c>
      <x:c r="E3760" s="11" t="str">
        <x:v>Allied megacity earthquake</x:v>
      </x:c>
      <x:c r="F3760" s="11" t="str">
        <x:v>M-LAG</x:v>
      </x:c>
      <x:c r="G3760" s="11" t="str">
        <x:v>Littoral-access group</x:v>
      </x:c>
      <x:c r="H3760" s="11" t="str">
        <x:v>FLR-24</x:v>
      </x:c>
      <x:c r="I3760" s="19" t="n">
        <x:v>48</x:v>
      </x:c>
      <x:c r="J3760" s="21" t="n">
        <x:v>8</x:v>
      </x:c>
      <x:c r="K3760" s="18" t="n">
        <x:f>'05 Cargo Register'!K176</x:f>
        <x:v>315</x:v>
      </x:c>
      <x:c r="L3760" s="18" t="n">
        <x:f>'05 Cargo Register'!N176</x:f>
        <x:v>16</x:v>
      </x:c>
      <x:c r="M3760" s="18" t="n">
        <x:f>'05 Cargo Register'!O176</x:f>
        <x:v>512</x:v>
      </x:c>
      <x:c r="N3760" s="18" t="n">
        <x:f>J3760*K3760</x:f>
        <x:v>2520</x:v>
      </x:c>
      <x:c r="O3760" s="18" t="n">
        <x:f>J3760*L3760</x:f>
        <x:v>128</x:v>
      </x:c>
      <x:c r="P3760" s="18" t="n">
        <x:f>J3760*M3760</x:f>
        <x:v>4096</x:v>
      </x:c>
      <x:c r="Q3760" s="22" t="n">
        <x:f>'01 Controls'!$E$30*'02 Cargo Classes'!$M$11</x:f>
        <x:v>0</x:v>
      </x:c>
      <x:c r="R3760" s="22" t="n">
        <x:f>'01 Controls'!$F$30*'02 Cargo Classes'!$N$11</x:f>
        <x:v>1.02</x:v>
      </x:c>
      <x:c r="S3760" s="22" t="n">
        <x:f>'01 Controls'!$G$30*'02 Cargo Classes'!$O$11</x:f>
        <x:v>0</x:v>
      </x:c>
      <x:c r="T3760" s="22" t="n">
        <x:f>'01 Controls'!$H$30*'02 Cargo Classes'!$P$11</x:f>
        <x:v>0</x:v>
      </x:c>
      <x:c r="U3760" s="22" t="n">
        <x:f>SUM(Q3760:T3760)</x:f>
        <x:v>1.02</x:v>
      </x:c>
      <x:c r="V3760" s="18" t="n">
        <x:f>IF(U3760=0,0,N3760*Q3760/U3760)</x:f>
        <x:v>0</x:v>
      </x:c>
      <x:c r="W3760" s="18" t="n">
        <x:f>IF(U3760=0,0,P3760*Q3760/U3760)</x:f>
        <x:v>0</x:v>
      </x:c>
      <x:c r="X3760" s="18" t="n">
        <x:f>MAX(V3760,W3760*'01 Controls'!$E$12)</x:f>
        <x:v>0</x:v>
      </x:c>
      <x:c r="Y3760" s="18" t="n">
        <x:f>IF(U3760=0,0,N3760*R3760/U3760)</x:f>
        <x:v>2520</x:v>
      </x:c>
      <x:c r="Z3760" s="18" t="n">
        <x:f>IF(U3760=0,0,P3760*R3760/U3760)</x:f>
        <x:v>4096</x:v>
      </x:c>
      <x:c r="AA3760" s="18" t="n">
        <x:f>MAX(Y3760,Z3760*'01 Controls'!$E$13)</x:f>
        <x:v>2520</x:v>
      </x:c>
      <x:c r="AB3760" s="18" t="n">
        <x:f>IF(U3760=0,0,N3760*S3760/U3760)</x:f>
        <x:v>0</x:v>
      </x:c>
      <x:c r="AC3760" s="18" t="n">
        <x:f>IF(U3760=0,0,P3760*S3760/U3760)</x:f>
        <x:v>0</x:v>
      </x:c>
      <x:c r="AD3760" s="18" t="n">
        <x:f>MAX(AB3760,AC3760*'01 Controls'!$E$14)</x:f>
        <x:v>0</x:v>
      </x:c>
      <x:c r="AE3760" s="18" t="n">
        <x:f>IF(U3760=0,0,N3760*T3760/U3760)</x:f>
        <x:v>0</x:v>
      </x:c>
      <x:c r="AF3760" s="18" t="n">
        <x:f>IF(U3760=0,0,P3760*T3760/U3760)</x:f>
        <x:v>0</x:v>
      </x:c>
      <x:c r="AG3760" s="18" t="n">
        <x:f>MAX(AE3760,AF3760*'01 Controls'!$E$15)</x:f>
        <x:v>0</x:v>
      </x:c>
      <x:c r="AH3760" s="18" t="n">
        <x:f>SUM(V3760,Y3760,AB3760,AE3760)</x:f>
        <x:v>2520</x:v>
      </x:c>
      <x:c r="AI3760" s="18" t="n">
        <x:f>N3760-AH3760</x:f>
        <x:v>0</x:v>
      </x:c>
      <x:c r="AJ3760" s="18" t="n">
        <x:f>V3760*INDEX('07 Mode Capacity'!$P$6:$P$17,MATCH("AIR-"&amp;I3760,'07 Mode Capacity'!$C$6:$C$17,0))</x:f>
        <x:v>0</x:v>
      </x:c>
      <x:c r="AK3760" s="18" t="n">
        <x:f>Y3760*INDEX('07 Mode Capacity'!$P$6:$P$17,MATCH("OCEAN-"&amp;I3760,'07 Mode Capacity'!$C$6:$C$17,0))</x:f>
        <x:v>220.84342598516736</x:v>
      </x:c>
      <x:c r="AL3760" s="18" t="n">
        <x:f>AB3760*INDEX('07 Mode Capacity'!$P$6:$P$17,MATCH("LAND-"&amp;I3760,'07 Mode Capacity'!$C$6:$C$17,0))</x:f>
        <x:v>0</x:v>
      </x:c>
      <x:c r="AM3760" s="18" t="n">
        <x:f>AE3760*INDEX('07 Mode Capacity'!$P$6:$P$17,MATCH("INLAND-"&amp;I3760,'07 Mode Capacity'!$C$6:$C$17,0))</x:f>
        <x:v>0</x:v>
      </x:c>
      <x:c r="AN3760" s="18" t="n">
        <x:f>SUM(AJ3760:AM3760)</x:f>
        <x:v>220.84342598516736</x:v>
      </x:c>
      <x:c r="AO3760" s="17" t="n">
        <x:f>IF(N3760=0,1,AN3760/N3760)</x:f>
        <x:v>0.08763628015284419</x:v>
      </x:c>
      <x:c r="AP3760" s="11" t="str">
        <x:f>IF(AO3760&gt;='01 Controls'!$E$16,"PASS","FAIL")</x:f>
        <x:v>FAIL</x:v>
      </x:c>
      <x:c r="AQ3760" s="11" t="str">
        <x:v>UNQUANTIFIED</x:v>
      </x:c>
      <x:c r="AR3760" s="11" t="str">
        <x:v>Position-class planning record; serial item and receiver open</x:v>
      </x:c>
      <x:c r="AS3760" s="26"/>
      <x:c r="AT3760" s="26"/>
    </x:row>
    <x:row r="3761">
      <x:c r="C3761" s="11" t="str">
        <x:v>G1-M-LAG-ROL-30</x:v>
      </x:c>
      <x:c r="D3761" s="11" t="str">
        <x:v>G1</x:v>
      </x:c>
      <x:c r="E3761" s="11" t="str">
        <x:v>Allied megacity earthquake</x:v>
      </x:c>
      <x:c r="F3761" s="11" t="str">
        <x:v>M-LAG</x:v>
      </x:c>
      <x:c r="G3761" s="11" t="str">
        <x:v>Littoral-access group</x:v>
      </x:c>
      <x:c r="H3761" s="11" t="str">
        <x:v>ROL-30</x:v>
      </x:c>
      <x:c r="I3761" s="19" t="n">
        <x:v>48</x:v>
      </x:c>
      <x:c r="J3761" s="21" t="n">
        <x:v>8</x:v>
      </x:c>
      <x:c r="K3761" s="18" t="n">
        <x:f>'05 Cargo Register'!K177</x:f>
        <x:v>315</x:v>
      </x:c>
      <x:c r="L3761" s="18" t="n">
        <x:f>'05 Cargo Register'!N177</x:f>
        <x:v>14</x:v>
      </x:c>
      <x:c r="M3761" s="18" t="n">
        <x:f>'05 Cargo Register'!O177</x:f>
        <x:v>892.5</x:v>
      </x:c>
      <x:c r="N3761" s="18" t="n">
        <x:f>J3761*K3761</x:f>
        <x:v>2520</x:v>
      </x:c>
      <x:c r="O3761" s="18" t="n">
        <x:f>J3761*L3761</x:f>
        <x:v>112</x:v>
      </x:c>
      <x:c r="P3761" s="18" t="n">
        <x:f>J3761*M3761</x:f>
        <x:v>7140</x:v>
      </x:c>
      <x:c r="Q3761" s="22" t="n">
        <x:f>'01 Controls'!$E$30*'02 Cargo Classes'!$M$12</x:f>
        <x:v>0</x:v>
      </x:c>
      <x:c r="R3761" s="22" t="n">
        <x:f>'01 Controls'!$F$30*'02 Cargo Classes'!$N$12</x:f>
        <x:v>0.85</x:v>
      </x:c>
      <x:c r="S3761" s="22" t="n">
        <x:f>'01 Controls'!$G$30*'02 Cargo Classes'!$O$12</x:f>
        <x:v>0</x:v>
      </x:c>
      <x:c r="T3761" s="22" t="n">
        <x:f>'01 Controls'!$H$30*'02 Cargo Classes'!$P$12</x:f>
        <x:v>0</x:v>
      </x:c>
      <x:c r="U3761" s="22" t="n">
        <x:f>SUM(Q3761:T3761)</x:f>
        <x:v>0.85</x:v>
      </x:c>
      <x:c r="V3761" s="18" t="n">
        <x:f>IF(U3761=0,0,N3761*Q3761/U3761)</x:f>
        <x:v>0</x:v>
      </x:c>
      <x:c r="W3761" s="18" t="n">
        <x:f>IF(U3761=0,0,P3761*Q3761/U3761)</x:f>
        <x:v>0</x:v>
      </x:c>
      <x:c r="X3761" s="18" t="n">
        <x:f>MAX(V3761,W3761*'01 Controls'!$E$12)</x:f>
        <x:v>0</x:v>
      </x:c>
      <x:c r="Y3761" s="18" t="n">
        <x:f>IF(U3761=0,0,N3761*R3761/U3761)</x:f>
        <x:v>2520</x:v>
      </x:c>
      <x:c r="Z3761" s="18" t="n">
        <x:f>IF(U3761=0,0,P3761*R3761/U3761)</x:f>
        <x:v>7140</x:v>
      </x:c>
      <x:c r="AA3761" s="18" t="n">
        <x:f>MAX(Y3761,Z3761*'01 Controls'!$E$13)</x:f>
        <x:v>2520</x:v>
      </x:c>
      <x:c r="AB3761" s="18" t="n">
        <x:f>IF(U3761=0,0,N3761*S3761/U3761)</x:f>
        <x:v>0</x:v>
      </x:c>
      <x:c r="AC3761" s="18" t="n">
        <x:f>IF(U3761=0,0,P3761*S3761/U3761)</x:f>
        <x:v>0</x:v>
      </x:c>
      <x:c r="AD3761" s="18" t="n">
        <x:f>MAX(AB3761,AC3761*'01 Controls'!$E$14)</x:f>
        <x:v>0</x:v>
      </x:c>
      <x:c r="AE3761" s="18" t="n">
        <x:f>IF(U3761=0,0,N3761*T3761/U3761)</x:f>
        <x:v>0</x:v>
      </x:c>
      <x:c r="AF3761" s="18" t="n">
        <x:f>IF(U3761=0,0,P3761*T3761/U3761)</x:f>
        <x:v>0</x:v>
      </x:c>
      <x:c r="AG3761" s="18" t="n">
        <x:f>MAX(AE3761,AF3761*'01 Controls'!$E$15)</x:f>
        <x:v>0</x:v>
      </x:c>
      <x:c r="AH3761" s="18" t="n">
        <x:f>SUM(V3761,Y3761,AB3761,AE3761)</x:f>
        <x:v>2520</x:v>
      </x:c>
      <x:c r="AI3761" s="18" t="n">
        <x:f>N3761-AH3761</x:f>
        <x:v>0</x:v>
      </x:c>
      <x:c r="AJ3761" s="18" t="n">
        <x:f>V3761*INDEX('07 Mode Capacity'!$P$6:$P$17,MATCH("AIR-"&amp;I3761,'07 Mode Capacity'!$C$6:$C$17,0))</x:f>
        <x:v>0</x:v>
      </x:c>
      <x:c r="AK3761" s="18" t="n">
        <x:f>Y3761*INDEX('07 Mode Capacity'!$P$6:$P$17,MATCH("OCEAN-"&amp;I3761,'07 Mode Capacity'!$C$6:$C$17,0))</x:f>
        <x:v>220.84342598516736</x:v>
      </x:c>
      <x:c r="AL3761" s="18" t="n">
        <x:f>AB3761*INDEX('07 Mode Capacity'!$P$6:$P$17,MATCH("LAND-"&amp;I3761,'07 Mode Capacity'!$C$6:$C$17,0))</x:f>
        <x:v>0</x:v>
      </x:c>
      <x:c r="AM3761" s="18" t="n">
        <x:f>AE3761*INDEX('07 Mode Capacity'!$P$6:$P$17,MATCH("INLAND-"&amp;I3761,'07 Mode Capacity'!$C$6:$C$17,0))</x:f>
        <x:v>0</x:v>
      </x:c>
      <x:c r="AN3761" s="18" t="n">
        <x:f>SUM(AJ3761:AM3761)</x:f>
        <x:v>220.84342598516736</x:v>
      </x:c>
      <x:c r="AO3761" s="17" t="n">
        <x:f>IF(N3761=0,1,AN3761/N3761)</x:f>
        <x:v>0.08763628015284419</x:v>
      </x:c>
      <x:c r="AP3761" s="11" t="str">
        <x:f>IF(AO3761&gt;='01 Controls'!$E$16,"PASS","FAIL")</x:f>
        <x:v>FAIL</x:v>
      </x:c>
      <x:c r="AQ3761" s="11" t="str">
        <x:v>UNQUANTIFIED</x:v>
      </x:c>
      <x:c r="AR3761" s="11" t="str">
        <x:v>Position-class planning record; serial item and receiver open</x:v>
      </x:c>
      <x:c r="AS3761" s="26"/>
      <x:c r="AT3761" s="26"/>
    </x:row>
    <x:row r="3762">
      <x:c r="C3762" s="11" t="str">
        <x:v>G1-M-LAG-LIN-18</x:v>
      </x:c>
      <x:c r="D3762" s="11" t="str">
        <x:v>G1</x:v>
      </x:c>
      <x:c r="E3762" s="11" t="str">
        <x:v>Allied megacity earthquake</x:v>
      </x:c>
      <x:c r="F3762" s="11" t="str">
        <x:v>M-LAG</x:v>
      </x:c>
      <x:c r="G3762" s="11" t="str">
        <x:v>Littoral-access group</x:v>
      </x:c>
      <x:c r="H3762" s="11" t="str">
        <x:v>LIN-18</x:v>
      </x:c>
      <x:c r="I3762" s="19" t="n">
        <x:v>72</x:v>
      </x:c>
      <x:c r="J3762" s="21" t="n">
        <x:v>8</x:v>
      </x:c>
      <x:c r="K3762" s="18" t="n">
        <x:f>'05 Cargo Register'!K178</x:f>
        <x:v>168</x:v>
      </x:c>
      <x:c r="L3762" s="18" t="n">
        <x:f>'05 Cargo Register'!N178</x:f>
        <x:v>12</x:v>
      </x:c>
      <x:c r="M3762" s="18" t="n">
        <x:f>'05 Cargo Register'!O178</x:f>
        <x:v>528</x:v>
      </x:c>
      <x:c r="N3762" s="18" t="n">
        <x:f>J3762*K3762</x:f>
        <x:v>1344</x:v>
      </x:c>
      <x:c r="O3762" s="18" t="n">
        <x:f>J3762*L3762</x:f>
        <x:v>96</x:v>
      </x:c>
      <x:c r="P3762" s="18" t="n">
        <x:f>J3762*M3762</x:f>
        <x:v>4224</x:v>
      </x:c>
      <x:c r="Q3762" s="22" t="n">
        <x:f>'01 Controls'!$E$30*'02 Cargo Classes'!$M$13</x:f>
        <x:v>0</x:v>
      </x:c>
      <x:c r="R3762" s="22" t="n">
        <x:f>'01 Controls'!$F$30*'02 Cargo Classes'!$N$13</x:f>
        <x:v>1.02</x:v>
      </x:c>
      <x:c r="S3762" s="22" t="n">
        <x:f>'01 Controls'!$G$30*'02 Cargo Classes'!$O$13</x:f>
        <x:v>0</x:v>
      </x:c>
      <x:c r="T3762" s="22" t="n">
        <x:f>'01 Controls'!$H$30*'02 Cargo Classes'!$P$13</x:f>
        <x:v>0</x:v>
      </x:c>
      <x:c r="U3762" s="22" t="n">
        <x:f>SUM(Q3762:T3762)</x:f>
        <x:v>1.02</x:v>
      </x:c>
      <x:c r="V3762" s="18" t="n">
        <x:f>IF(U3762=0,0,N3762*Q3762/U3762)</x:f>
        <x:v>0</x:v>
      </x:c>
      <x:c r="W3762" s="18" t="n">
        <x:f>IF(U3762=0,0,P3762*Q3762/U3762)</x:f>
        <x:v>0</x:v>
      </x:c>
      <x:c r="X3762" s="18" t="n">
        <x:f>MAX(V3762,W3762*'01 Controls'!$E$12)</x:f>
        <x:v>0</x:v>
      </x:c>
      <x:c r="Y3762" s="18" t="n">
        <x:f>IF(U3762=0,0,N3762*R3762/U3762)</x:f>
        <x:v>1344</x:v>
      </x:c>
      <x:c r="Z3762" s="18" t="n">
        <x:f>IF(U3762=0,0,P3762*R3762/U3762)</x:f>
        <x:v>4224</x:v>
      </x:c>
      <x:c r="AA3762" s="18" t="n">
        <x:f>MAX(Y3762,Z3762*'01 Controls'!$E$13)</x:f>
        <x:v>1344</x:v>
      </x:c>
      <x:c r="AB3762" s="18" t="n">
        <x:f>IF(U3762=0,0,N3762*S3762/U3762)</x:f>
        <x:v>0</x:v>
      </x:c>
      <x:c r="AC3762" s="18" t="n">
        <x:f>IF(U3762=0,0,P3762*S3762/U3762)</x:f>
        <x:v>0</x:v>
      </x:c>
      <x:c r="AD3762" s="18" t="n">
        <x:f>MAX(AB3762,AC3762*'01 Controls'!$E$14)</x:f>
        <x:v>0</x:v>
      </x:c>
      <x:c r="AE3762" s="18" t="n">
        <x:f>IF(U3762=0,0,N3762*T3762/U3762)</x:f>
        <x:v>0</x:v>
      </x:c>
      <x:c r="AF3762" s="18" t="n">
        <x:f>IF(U3762=0,0,P3762*T3762/U3762)</x:f>
        <x:v>0</x:v>
      </x:c>
      <x:c r="AG3762" s="18" t="n">
        <x:f>MAX(AE3762,AF3762*'01 Controls'!$E$15)</x:f>
        <x:v>0</x:v>
      </x:c>
      <x:c r="AH3762" s="18" t="n">
        <x:f>SUM(V3762,Y3762,AB3762,AE3762)</x:f>
        <x:v>1344</x:v>
      </x:c>
      <x:c r="AI3762" s="18" t="n">
        <x:f>N3762-AH3762</x:f>
        <x:v>0</x:v>
      </x:c>
      <x:c r="AJ3762" s="18" t="n">
        <x:f>V3762*INDEX('07 Mode Capacity'!$P$6:$P$17,MATCH("AIR-"&amp;I3762,'07 Mode Capacity'!$C$6:$C$17,0))</x:f>
        <x:v>0</x:v>
      </x:c>
      <x:c r="AK3762" s="18" t="n">
        <x:f>Y3762*INDEX('07 Mode Capacity'!$P$6:$P$17,MATCH("OCEAN-"&amp;I3762,'07 Mode Capacity'!$C$6:$C$17,0))</x:f>
        <x:v>1052.0401625834306</x:v>
      </x:c>
      <x:c r="AL3762" s="18" t="n">
        <x:f>AB3762*INDEX('07 Mode Capacity'!$P$6:$P$17,MATCH("LAND-"&amp;I3762,'07 Mode Capacity'!$C$6:$C$17,0))</x:f>
        <x:v>0</x:v>
      </x:c>
      <x:c r="AM3762" s="18" t="n">
        <x:f>AE3762*INDEX('07 Mode Capacity'!$P$6:$P$17,MATCH("INLAND-"&amp;I3762,'07 Mode Capacity'!$C$6:$C$17,0))</x:f>
        <x:v>0</x:v>
      </x:c>
      <x:c r="AN3762" s="18" t="n">
        <x:f>SUM(AJ3762:AM3762)</x:f>
        <x:v>1052.0401625834306</x:v>
      </x:c>
      <x:c r="AO3762" s="17" t="n">
        <x:f>IF(N3762=0,1,AN3762/N3762)</x:f>
        <x:v>0.7827679781126716</x:v>
      </x:c>
      <x:c r="AP3762" s="11" t="str">
        <x:f>IF(AO3762&gt;='01 Controls'!$E$16,"PASS","FAIL")</x:f>
        <x:v>FAIL</x:v>
      </x:c>
      <x:c r="AQ3762" s="11" t="str">
        <x:v>UNQUANTIFIED</x:v>
      </x:c>
      <x:c r="AR3762" s="11" t="str">
        <x:v>Position-class planning record; serial item and receiver open</x:v>
      </x:c>
      <x:c r="AS3762" s="26"/>
      <x:c r="AT3762" s="26"/>
    </x:row>
    <x:row r="3763">
      <x:c r="C3763" s="11" t="str">
        <x:v>G1-M-LAG-BLK-08</x:v>
      </x:c>
      <x:c r="D3763" s="11" t="str">
        <x:v>G1</x:v>
      </x:c>
      <x:c r="E3763" s="11" t="str">
        <x:v>Allied megacity earthquake</x:v>
      </x:c>
      <x:c r="F3763" s="11" t="str">
        <x:v>M-LAG</x:v>
      </x:c>
      <x:c r="G3763" s="11" t="str">
        <x:v>Littoral-access group</x:v>
      </x:c>
      <x:c r="H3763" s="11" t="str">
        <x:v>BLK-08</x:v>
      </x:c>
      <x:c r="I3763" s="19" t="n">
        <x:v>48</x:v>
      </x:c>
      <x:c r="J3763" s="21" t="n">
        <x:v>8</x:v>
      </x:c>
      <x:c r="K3763" s="18" t="n">
        <x:f>'05 Cargo Register'!K179</x:f>
        <x:v>105</x:v>
      </x:c>
      <x:c r="L3763" s="18" t="n">
        <x:f>'05 Cargo Register'!N179</x:f>
        <x:v>17</x:v>
      </x:c>
      <x:c r="M3763" s="18" t="n">
        <x:f>'05 Cargo Register'!O179</x:f>
        <x:v>867</x:v>
      </x:c>
      <x:c r="N3763" s="18" t="n">
        <x:f>J3763*K3763</x:f>
        <x:v>840</x:v>
      </x:c>
      <x:c r="O3763" s="18" t="n">
        <x:f>J3763*L3763</x:f>
        <x:v>136</x:v>
      </x:c>
      <x:c r="P3763" s="18" t="n">
        <x:f>J3763*M3763</x:f>
        <x:v>6936</x:v>
      </x:c>
      <x:c r="Q3763" s="22" t="n">
        <x:f>'01 Controls'!$E$30*'02 Cargo Classes'!$M$14</x:f>
        <x:v>0.15</x:v>
      </x:c>
      <x:c r="R3763" s="22" t="n">
        <x:f>'01 Controls'!$F$30*'02 Cargo Classes'!$N$14</x:f>
        <x:v>0.68</x:v>
      </x:c>
      <x:c r="S3763" s="22" t="n">
        <x:f>'01 Controls'!$G$30*'02 Cargo Classes'!$O$14</x:f>
        <x:v>0</x:v>
      </x:c>
      <x:c r="T3763" s="22" t="n">
        <x:f>'01 Controls'!$H$30*'02 Cargo Classes'!$P$14</x:f>
        <x:v>0</x:v>
      </x:c>
      <x:c r="U3763" s="22" t="n">
        <x:f>SUM(Q3763:T3763)</x:f>
        <x:v>0.8300000000000001</x:v>
      </x:c>
      <x:c r="V3763" s="18" t="n">
        <x:f>IF(U3763=0,0,N3763*Q3763/U3763)</x:f>
        <x:v>151.80722891566265</x:v>
      </x:c>
      <x:c r="W3763" s="18" t="n">
        <x:f>IF(U3763=0,0,P3763*Q3763/U3763)</x:f>
        <x:v>1253.4939759036142</x:v>
      </x:c>
      <x:c r="X3763" s="18" t="n">
        <x:f>MAX(V3763,W3763*'01 Controls'!$E$12)</x:f>
        <x:v>313.37349397590356</x:v>
      </x:c>
      <x:c r="Y3763" s="18" t="n">
        <x:f>IF(U3763=0,0,N3763*R3763/U3763)</x:f>
        <x:v>688.1927710843373</x:v>
      </x:c>
      <x:c r="Z3763" s="18" t="n">
        <x:f>IF(U3763=0,0,P3763*R3763/U3763)</x:f>
        <x:v>5682.506024096386</x:v>
      </x:c>
      <x:c r="AA3763" s="18" t="n">
        <x:f>MAX(Y3763,Z3763*'01 Controls'!$E$13)</x:f>
        <x:v>852.3759036144578</x:v>
      </x:c>
      <x:c r="AB3763" s="18" t="n">
        <x:f>IF(U3763=0,0,N3763*S3763/U3763)</x:f>
        <x:v>0</x:v>
      </x:c>
      <x:c r="AC3763" s="18" t="n">
        <x:f>IF(U3763=0,0,P3763*S3763/U3763)</x:f>
        <x:v>0</x:v>
      </x:c>
      <x:c r="AD3763" s="18" t="n">
        <x:f>MAX(AB3763,AC3763*'01 Controls'!$E$14)</x:f>
        <x:v>0</x:v>
      </x:c>
      <x:c r="AE3763" s="18" t="n">
        <x:f>IF(U3763=0,0,N3763*T3763/U3763)</x:f>
        <x:v>0</x:v>
      </x:c>
      <x:c r="AF3763" s="18" t="n">
        <x:f>IF(U3763=0,0,P3763*T3763/U3763)</x:f>
        <x:v>0</x:v>
      </x:c>
      <x:c r="AG3763" s="18" t="n">
        <x:f>MAX(AE3763,AF3763*'01 Controls'!$E$15)</x:f>
        <x:v>0</x:v>
      </x:c>
      <x:c r="AH3763" s="18" t="n">
        <x:f>SUM(V3763,Y3763,AB3763,AE3763)</x:f>
        <x:v>840</x:v>
      </x:c>
      <x:c r="AI3763" s="18" t="n">
        <x:f>N3763-AH3763</x:f>
        <x:v>0</x:v>
      </x:c>
      <x:c r="AJ3763" s="18" t="n">
        <x:f>V3763*INDEX('07 Mode Capacity'!$P$6:$P$17,MATCH("AIR-"&amp;I3763,'07 Mode Capacity'!$C$6:$C$17,0))</x:f>
        <x:v>42.55697945114563</x:v>
      </x:c>
      <x:c r="AK3763" s="18" t="n">
        <x:f>Y3763*INDEX('07 Mode Capacity'!$P$6:$P$17,MATCH("OCEAN-"&amp;I3763,'07 Mode Capacity'!$C$6:$C$17,0))</x:f>
        <x:v>60.310654485909154</x:v>
      </x:c>
      <x:c r="AL3763" s="18" t="n">
        <x:f>AB3763*INDEX('07 Mode Capacity'!$P$6:$P$17,MATCH("LAND-"&amp;I3763,'07 Mode Capacity'!$C$6:$C$17,0))</x:f>
        <x:v>0</x:v>
      </x:c>
      <x:c r="AM3763" s="18" t="n">
        <x:f>AE3763*INDEX('07 Mode Capacity'!$P$6:$P$17,MATCH("INLAND-"&amp;I3763,'07 Mode Capacity'!$C$6:$C$17,0))</x:f>
        <x:v>0</x:v>
      </x:c>
      <x:c r="AN3763" s="18" t="n">
        <x:f>SUM(AJ3763:AM3763)</x:f>
        <x:v>102.86763393705479</x:v>
      </x:c>
      <x:c r="AO3763" s="17" t="n">
        <x:f>IF(N3763=0,1,AN3763/N3763)</x:f>
        <x:v>0.12246146897268427</x:v>
      </x:c>
      <x:c r="AP3763" s="11" t="str">
        <x:f>IF(AO3763&gt;='01 Controls'!$E$16,"PASS","FAIL")</x:f>
        <x:v>FAIL</x:v>
      </x:c>
      <x:c r="AQ3763" s="11" t="str">
        <x:v>UNQUANTIFIED</x:v>
      </x:c>
      <x:c r="AR3763" s="11" t="str">
        <x:v>Position-class planning record; serial item and receiver open</x:v>
      </x:c>
      <x:c r="AS3763" s="26"/>
      <x:c r="AT3763" s="26"/>
    </x:row>
    <x:row r="3764">
      <x:c r="C3764" s="11" t="str">
        <x:v>G1-M-LAG-OOG-80</x:v>
      </x:c>
      <x:c r="D3764" s="11" t="str">
        <x:v>G1</x:v>
      </x:c>
      <x:c r="E3764" s="11" t="str">
        <x:v>Allied megacity earthquake</x:v>
      </x:c>
      <x:c r="F3764" s="11" t="str">
        <x:v>M-LAG</x:v>
      </x:c>
      <x:c r="G3764" s="11" t="str">
        <x:v>Littoral-access group</x:v>
      </x:c>
      <x:c r="H3764" s="11" t="str">
        <x:v>OOG-80</x:v>
      </x:c>
      <x:c r="I3764" s="19" t="n">
        <x:v>72</x:v>
      </x:c>
      <x:c r="J3764" s="21" t="n">
        <x:v>8</x:v>
      </x:c>
      <x:c r="K3764" s="18" t="n">
        <x:f>'05 Cargo Register'!K180</x:f>
        <x:v>420</x:v>
      </x:c>
      <x:c r="L3764" s="18" t="n">
        <x:f>'05 Cargo Register'!N180</x:f>
        <x:v>7</x:v>
      </x:c>
      <x:c r="M3764" s="18" t="n">
        <x:f>'05 Cargo Register'!O180</x:f>
        <x:v>1232</x:v>
      </x:c>
      <x:c r="N3764" s="18" t="n">
        <x:f>J3764*K3764</x:f>
        <x:v>3360</x:v>
      </x:c>
      <x:c r="O3764" s="18" t="n">
        <x:f>J3764*L3764</x:f>
        <x:v>56</x:v>
      </x:c>
      <x:c r="P3764" s="18" t="n">
        <x:f>J3764*M3764</x:f>
        <x:v>9856</x:v>
      </x:c>
      <x:c r="Q3764" s="22" t="n">
        <x:f>'01 Controls'!$E$30*'02 Cargo Classes'!$M$15</x:f>
        <x:v>0</x:v>
      </x:c>
      <x:c r="R3764" s="22" t="n">
        <x:f>'01 Controls'!$F$30*'02 Cargo Classes'!$N$15</x:f>
        <x:v>1.7</x:v>
      </x:c>
      <x:c r="S3764" s="22" t="n">
        <x:f>'01 Controls'!$G$30*'02 Cargo Classes'!$O$15</x:f>
        <x:v>0</x:v>
      </x:c>
      <x:c r="T3764" s="22" t="n">
        <x:f>'01 Controls'!$H$30*'02 Cargo Classes'!$P$15</x:f>
        <x:v>0</x:v>
      </x:c>
      <x:c r="U3764" s="22" t="n">
        <x:f>SUM(Q3764:T3764)</x:f>
        <x:v>1.7</x:v>
      </x:c>
      <x:c r="V3764" s="18" t="n">
        <x:f>IF(U3764=0,0,N3764*Q3764/U3764)</x:f>
        <x:v>0</x:v>
      </x:c>
      <x:c r="W3764" s="18" t="n">
        <x:f>IF(U3764=0,0,P3764*Q3764/U3764)</x:f>
        <x:v>0</x:v>
      </x:c>
      <x:c r="X3764" s="18" t="n">
        <x:f>MAX(V3764,W3764*'01 Controls'!$E$12)</x:f>
        <x:v>0</x:v>
      </x:c>
      <x:c r="Y3764" s="18" t="n">
        <x:f>IF(U3764=0,0,N3764*R3764/U3764)</x:f>
        <x:v>3360</x:v>
      </x:c>
      <x:c r="Z3764" s="18" t="n">
        <x:f>IF(U3764=0,0,P3764*R3764/U3764)</x:f>
        <x:v>9856</x:v>
      </x:c>
      <x:c r="AA3764" s="18" t="n">
        <x:f>MAX(Y3764,Z3764*'01 Controls'!$E$13)</x:f>
        <x:v>3360</x:v>
      </x:c>
      <x:c r="AB3764" s="18" t="n">
        <x:f>IF(U3764=0,0,N3764*S3764/U3764)</x:f>
        <x:v>0</x:v>
      </x:c>
      <x:c r="AC3764" s="18" t="n">
        <x:f>IF(U3764=0,0,P3764*S3764/U3764)</x:f>
        <x:v>0</x:v>
      </x:c>
      <x:c r="AD3764" s="18" t="n">
        <x:f>MAX(AB3764,AC3764*'01 Controls'!$E$14)</x:f>
        <x:v>0</x:v>
      </x:c>
      <x:c r="AE3764" s="18" t="n">
        <x:f>IF(U3764=0,0,N3764*T3764/U3764)</x:f>
        <x:v>0</x:v>
      </x:c>
      <x:c r="AF3764" s="18" t="n">
        <x:f>IF(U3764=0,0,P3764*T3764/U3764)</x:f>
        <x:v>0</x:v>
      </x:c>
      <x:c r="AG3764" s="18" t="n">
        <x:f>MAX(AE3764,AF3764*'01 Controls'!$E$15)</x:f>
        <x:v>0</x:v>
      </x:c>
      <x:c r="AH3764" s="18" t="n">
        <x:f>SUM(V3764,Y3764,AB3764,AE3764)</x:f>
        <x:v>3360</x:v>
      </x:c>
      <x:c r="AI3764" s="18" t="n">
        <x:f>N3764-AH3764</x:f>
        <x:v>0</x:v>
      </x:c>
      <x:c r="AJ3764" s="18" t="n">
        <x:f>V3764*INDEX('07 Mode Capacity'!$P$6:$P$17,MATCH("AIR-"&amp;I3764,'07 Mode Capacity'!$C$6:$C$17,0))</x:f>
        <x:v>0</x:v>
      </x:c>
      <x:c r="AK3764" s="18" t="n">
        <x:f>Y3764*INDEX('07 Mode Capacity'!$P$6:$P$17,MATCH("OCEAN-"&amp;I3764,'07 Mode Capacity'!$C$6:$C$17,0))</x:f>
        <x:v>2630.1004064585763</x:v>
      </x:c>
      <x:c r="AL3764" s="18" t="n">
        <x:f>AB3764*INDEX('07 Mode Capacity'!$P$6:$P$17,MATCH("LAND-"&amp;I3764,'07 Mode Capacity'!$C$6:$C$17,0))</x:f>
        <x:v>0</x:v>
      </x:c>
      <x:c r="AM3764" s="18" t="n">
        <x:f>AE3764*INDEX('07 Mode Capacity'!$P$6:$P$17,MATCH("INLAND-"&amp;I3764,'07 Mode Capacity'!$C$6:$C$17,0))</x:f>
        <x:v>0</x:v>
      </x:c>
      <x:c r="AN3764" s="18" t="n">
        <x:f>SUM(AJ3764:AM3764)</x:f>
        <x:v>2630.1004064585763</x:v>
      </x:c>
      <x:c r="AO3764" s="17" t="n">
        <x:f>IF(N3764=0,1,AN3764/N3764)</x:f>
        <x:v>0.7827679781126715</x:v>
      </x:c>
      <x:c r="AP3764" s="11" t="str">
        <x:f>IF(AO3764&gt;='01 Controls'!$E$16,"PASS","FAIL")</x:f>
        <x:v>FAIL</x:v>
      </x:c>
      <x:c r="AQ3764" s="11" t="str">
        <x:v>UNQUANTIFIED</x:v>
      </x:c>
      <x:c r="AR3764" s="11" t="str">
        <x:v>Position-class planning record; serial item and receiver open</x:v>
      </x:c>
      <x:c r="AS3764" s="26"/>
      <x:c r="AT3764" s="26"/>
    </x:row>
    <x:row r="3765">
      <x:c r="C3765" s="11" t="str">
        <x:v>G1-M-IWG-APL-45</x:v>
      </x:c>
      <x:c r="D3765" s="11" t="str">
        <x:v>G1</x:v>
      </x:c>
      <x:c r="E3765" s="11" t="str">
        <x:v>Allied megacity earthquake</x:v>
      </x:c>
      <x:c r="F3765" s="11" t="str">
        <x:v>M-IWG</x:v>
      </x:c>
      <x:c r="G3765" s="11" t="str">
        <x:v>Inland-waterway group</x:v>
      </x:c>
      <x:c r="H3765" s="11" t="str">
        <x:v>APL-45</x:v>
      </x:c>
      <x:c r="I3765" s="19" t="n">
        <x:v>24</x:v>
      </x:c>
      <x:c r="J3765" s="21" t="n">
        <x:v>1</x:v>
      </x:c>
      <x:c r="K3765" s="18" t="n">
        <x:f>'05 Cargo Register'!K181</x:f>
        <x:v>63</x:v>
      </x:c>
      <x:c r="L3765" s="18" t="n">
        <x:f>'05 Cargo Register'!N181</x:f>
        <x:v>17</x:v>
      </x:c>
      <x:c r="M3765" s="18" t="n">
        <x:f>'05 Cargo Register'!O181</x:f>
        <x:v>127.5</x:v>
      </x:c>
      <x:c r="N3765" s="18" t="n">
        <x:f>J3765*K3765</x:f>
        <x:v>63</x:v>
      </x:c>
      <x:c r="O3765" s="18" t="n">
        <x:f>J3765*L3765</x:f>
        <x:v>17</x:v>
      </x:c>
      <x:c r="P3765" s="18" t="n">
        <x:f>J3765*M3765</x:f>
        <x:v>127.5</x:v>
      </x:c>
      <x:c r="Q3765" s="22" t="n">
        <x:f>'01 Controls'!$E$30*'02 Cargo Classes'!$M$6</x:f>
        <x:v>0.44999999999999996</x:v>
      </x:c>
      <x:c r="R3765" s="22" t="n">
        <x:f>'01 Controls'!$F$30*'02 Cargo Classes'!$N$6</x:f>
        <x:v>0.34</x:v>
      </x:c>
      <x:c r="S3765" s="22" t="n">
        <x:f>'01 Controls'!$G$30*'02 Cargo Classes'!$O$6</x:f>
        <x:v>0</x:v>
      </x:c>
      <x:c r="T3765" s="22" t="n">
        <x:f>'01 Controls'!$H$30*'02 Cargo Classes'!$P$6</x:f>
        <x:v>0</x:v>
      </x:c>
      <x:c r="U3765" s="22" t="n">
        <x:f>SUM(Q3765:T3765)</x:f>
        <x:v>0.79</x:v>
      </x:c>
      <x:c r="V3765" s="18" t="n">
        <x:f>IF(U3765=0,0,N3765*Q3765/U3765)</x:f>
        <x:v>35.88607594936708</x:v>
      </x:c>
      <x:c r="W3765" s="18" t="n">
        <x:f>IF(U3765=0,0,P3765*Q3765/U3765)</x:f>
        <x:v>72.626582278481</x:v>
      </x:c>
      <x:c r="X3765" s="18" t="n">
        <x:f>MAX(V3765,W3765*'01 Controls'!$E$12)</x:f>
        <x:v>35.88607594936708</x:v>
      </x:c>
      <x:c r="Y3765" s="18" t="n">
        <x:f>IF(U3765=0,0,N3765*R3765/U3765)</x:f>
        <x:v>27.113924050632914</x:v>
      </x:c>
      <x:c r="Z3765" s="18" t="n">
        <x:f>IF(U3765=0,0,P3765*R3765/U3765)</x:f>
        <x:v>54.87341772151899</x:v>
      </x:c>
      <x:c r="AA3765" s="18" t="n">
        <x:f>MAX(Y3765,Z3765*'01 Controls'!$E$13)</x:f>
        <x:v>27.113924050632914</x:v>
      </x:c>
      <x:c r="AB3765" s="18" t="n">
        <x:f>IF(U3765=0,0,N3765*S3765/U3765)</x:f>
        <x:v>0</x:v>
      </x:c>
      <x:c r="AC3765" s="18" t="n">
        <x:f>IF(U3765=0,0,P3765*S3765/U3765)</x:f>
        <x:v>0</x:v>
      </x:c>
      <x:c r="AD3765" s="18" t="n">
        <x:f>MAX(AB3765,AC3765*'01 Controls'!$E$14)</x:f>
        <x:v>0</x:v>
      </x:c>
      <x:c r="AE3765" s="18" t="n">
        <x:f>IF(U3765=0,0,N3765*T3765/U3765)</x:f>
        <x:v>0</x:v>
      </x:c>
      <x:c r="AF3765" s="18" t="n">
        <x:f>IF(U3765=0,0,P3765*T3765/U3765)</x:f>
        <x:v>0</x:v>
      </x:c>
      <x:c r="AG3765" s="18" t="n">
        <x:f>MAX(AE3765,AF3765*'01 Controls'!$E$15)</x:f>
        <x:v>0</x:v>
      </x:c>
      <x:c r="AH3765" s="18" t="n">
        <x:f>SUM(V3765,Y3765,AB3765,AE3765)</x:f>
        <x:v>63</x:v>
      </x:c>
      <x:c r="AI3765" s="18" t="n">
        <x:f>N3765-AH3765</x:f>
        <x:v>0</x:v>
      </x:c>
      <x:c r="AJ3765" s="18" t="n">
        <x:f>V3765*INDEX('07 Mode Capacity'!$P$6:$P$17,MATCH("AIR-"&amp;I3765,'07 Mode Capacity'!$C$6:$C$17,0))</x:f>
        <x:v>7.281789649660696</x:v>
      </x:c>
      <x:c r="AK3765" s="18" t="n">
        <x:f>Y3765*INDEX('07 Mode Capacity'!$P$6:$P$17,MATCH("OCEAN-"&amp;I3765,'07 Mode Capacity'!$C$6:$C$17,0))</x:f>
        <x:v>4.0695030776166075</x:v>
      </x:c>
      <x:c r="AL3765" s="18" t="n">
        <x:f>AB3765*INDEX('07 Mode Capacity'!$P$6:$P$17,MATCH("LAND-"&amp;I3765,'07 Mode Capacity'!$C$6:$C$17,0))</x:f>
        <x:v>0</x:v>
      </x:c>
      <x:c r="AM3765" s="18" t="n">
        <x:f>AE3765*INDEX('07 Mode Capacity'!$P$6:$P$17,MATCH("INLAND-"&amp;I3765,'07 Mode Capacity'!$C$6:$C$17,0))</x:f>
        <x:v>0</x:v>
      </x:c>
      <x:c r="AN3765" s="18" t="n">
        <x:f>SUM(AJ3765:AM3765)</x:f>
        <x:v>11.351292727277304</x:v>
      </x:c>
      <x:c r="AO3765" s="17" t="n">
        <x:f>IF(N3765=0,1,AN3765/N3765)</x:f>
        <x:v>0.18017924963932228</x:v>
      </x:c>
      <x:c r="AP3765" s="11" t="str">
        <x:f>IF(AO3765&gt;='01 Controls'!$E$16,"PASS","FAIL")</x:f>
        <x:v>FAIL</x:v>
      </x:c>
      <x:c r="AQ3765" s="11" t="str">
        <x:v>UNQUANTIFIED</x:v>
      </x:c>
      <x:c r="AR3765" s="11" t="str">
        <x:v>Position-class planning record; serial item and receiver open</x:v>
      </x:c>
      <x:c r="AS3765" s="26"/>
      <x:c r="AT3765" s="26"/>
    </x:row>
    <x:row r="3766">
      <x:c r="C3766" s="11" t="str">
        <x:v>G1-M-IWG-ISO-18</x:v>
      </x:c>
      <x:c r="D3766" s="11" t="str">
        <x:v>G1</x:v>
      </x:c>
      <x:c r="E3766" s="11" t="str">
        <x:v>Allied megacity earthquake</x:v>
      </x:c>
      <x:c r="F3766" s="11" t="str">
        <x:v>M-IWG</x:v>
      </x:c>
      <x:c r="G3766" s="11" t="str">
        <x:v>Inland-waterway group</x:v>
      </x:c>
      <x:c r="H3766" s="11" t="str">
        <x:v>ISO-18</x:v>
      </x:c>
      <x:c r="I3766" s="19" t="n">
        <x:v>48</x:v>
      </x:c>
      <x:c r="J3766" s="21" t="n">
        <x:v>1</x:v>
      </x:c>
      <x:c r="K3766" s="18" t="n">
        <x:f>'05 Cargo Register'!K182</x:f>
        <x:v>252</x:v>
      </x:c>
      <x:c r="L3766" s="18" t="n">
        <x:f>'05 Cargo Register'!N182</x:f>
        <x:v>17</x:v>
      </x:c>
      <x:c r="M3766" s="18" t="n">
        <x:f>'05 Cargo Register'!O182</x:f>
        <x:v>448.8</x:v>
      </x:c>
      <x:c r="N3766" s="18" t="n">
        <x:f>J3766*K3766</x:f>
        <x:v>252</x:v>
      </x:c>
      <x:c r="O3766" s="18" t="n">
        <x:f>J3766*L3766</x:f>
        <x:v>17</x:v>
      </x:c>
      <x:c r="P3766" s="18" t="n">
        <x:f>J3766*M3766</x:f>
        <x:v>448.8</x:v>
      </x:c>
      <x:c r="Q3766" s="22" t="n">
        <x:f>'01 Controls'!$E$30*'02 Cargo Classes'!$M$7</x:f>
        <x:v>0.03</x:v>
      </x:c>
      <x:c r="R3766" s="22" t="n">
        <x:f>'01 Controls'!$F$30*'02 Cargo Classes'!$N$7</x:f>
        <x:v>0.85</x:v>
      </x:c>
      <x:c r="S3766" s="22" t="n">
        <x:f>'01 Controls'!$G$30*'02 Cargo Classes'!$O$7</x:f>
        <x:v>0</x:v>
      </x:c>
      <x:c r="T3766" s="22" t="n">
        <x:f>'01 Controls'!$H$30*'02 Cargo Classes'!$P$7</x:f>
        <x:v>0</x:v>
      </x:c>
      <x:c r="U3766" s="22" t="n">
        <x:f>SUM(Q3766:T3766)</x:f>
        <x:v>0.88</x:v>
      </x:c>
      <x:c r="V3766" s="18" t="n">
        <x:f>IF(U3766=0,0,N3766*Q3766/U3766)</x:f>
        <x:v>8.59090909090909</x:v>
      </x:c>
      <x:c r="W3766" s="18" t="n">
        <x:f>IF(U3766=0,0,P3766*Q3766/U3766)</x:f>
        <x:v>15.3</x:v>
      </x:c>
      <x:c r="X3766" s="18" t="n">
        <x:f>MAX(V3766,W3766*'01 Controls'!$E$12)</x:f>
        <x:v>8.59090909090909</x:v>
      </x:c>
      <x:c r="Y3766" s="18" t="n">
        <x:f>IF(U3766=0,0,N3766*R3766/U3766)</x:f>
        <x:v>243.4090909090909</x:v>
      </x:c>
      <x:c r="Z3766" s="18" t="n">
        <x:f>IF(U3766=0,0,P3766*R3766/U3766)</x:f>
        <x:v>433.5</x:v>
      </x:c>
      <x:c r="AA3766" s="18" t="n">
        <x:f>MAX(Y3766,Z3766*'01 Controls'!$E$13)</x:f>
        <x:v>243.4090909090909</x:v>
      </x:c>
      <x:c r="AB3766" s="18" t="n">
        <x:f>IF(U3766=0,0,N3766*S3766/U3766)</x:f>
        <x:v>0</x:v>
      </x:c>
      <x:c r="AC3766" s="18" t="n">
        <x:f>IF(U3766=0,0,P3766*S3766/U3766)</x:f>
        <x:v>0</x:v>
      </x:c>
      <x:c r="AD3766" s="18" t="n">
        <x:f>MAX(AB3766,AC3766*'01 Controls'!$E$14)</x:f>
        <x:v>0</x:v>
      </x:c>
      <x:c r="AE3766" s="18" t="n">
        <x:f>IF(U3766=0,0,N3766*T3766/U3766)</x:f>
        <x:v>0</x:v>
      </x:c>
      <x:c r="AF3766" s="18" t="n">
        <x:f>IF(U3766=0,0,P3766*T3766/U3766)</x:f>
        <x:v>0</x:v>
      </x:c>
      <x:c r="AG3766" s="18" t="n">
        <x:f>MAX(AE3766,AF3766*'01 Controls'!$E$15)</x:f>
        <x:v>0</x:v>
      </x:c>
      <x:c r="AH3766" s="18" t="n">
        <x:f>SUM(V3766,Y3766,AB3766,AE3766)</x:f>
        <x:v>252</x:v>
      </x:c>
      <x:c r="AI3766" s="18" t="n">
        <x:f>N3766-AH3766</x:f>
        <x:v>0</x:v>
      </x:c>
      <x:c r="AJ3766" s="18" t="n">
        <x:f>V3766*INDEX('07 Mode Capacity'!$P$6:$P$17,MATCH("AIR-"&amp;I3766,'07 Mode Capacity'!$C$6:$C$17,0))</x:f>
        <x:v>2.4083381553034684</x:v>
      </x:c>
      <x:c r="AK3766" s="18" t="n">
        <x:f>Y3766*INDEX('07 Mode Capacity'!$P$6:$P$17,MATCH("OCEAN-"&amp;I3766,'07 Mode Capacity'!$C$6:$C$17,0))</x:f>
        <x:v>21.33146728265821</x:v>
      </x:c>
      <x:c r="AL3766" s="18" t="n">
        <x:f>AB3766*INDEX('07 Mode Capacity'!$P$6:$P$17,MATCH("LAND-"&amp;I3766,'07 Mode Capacity'!$C$6:$C$17,0))</x:f>
        <x:v>0</x:v>
      </x:c>
      <x:c r="AM3766" s="18" t="n">
        <x:f>AE3766*INDEX('07 Mode Capacity'!$P$6:$P$17,MATCH("INLAND-"&amp;I3766,'07 Mode Capacity'!$C$6:$C$17,0))</x:f>
        <x:v>0</x:v>
      </x:c>
      <x:c r="AN3766" s="18" t="n">
        <x:f>SUM(AJ3766:AM3766)</x:f>
        <x:v>23.739805437961678</x:v>
      </x:c>
      <x:c r="AO3766" s="17" t="n">
        <x:f>IF(N3766=0,1,AN3766/N3766)</x:f>
        <x:v>0.09420557713476857</x:v>
      </x:c>
      <x:c r="AP3766" s="11" t="str">
        <x:f>IF(AO3766&gt;='01 Controls'!$E$16,"PASS","FAIL")</x:f>
        <x:v>FAIL</x:v>
      </x:c>
      <x:c r="AQ3766" s="11" t="str">
        <x:v>UNQUANTIFIED</x:v>
      </x:c>
      <x:c r="AR3766" s="11" t="str">
        <x:v>Position-class planning record; serial item and receiver open</x:v>
      </x:c>
      <x:c r="AS3766" s="26"/>
      <x:c r="AT3766" s="26"/>
    </x:row>
    <x:row r="3767">
      <x:c r="C3767" s="11" t="str">
        <x:v>G1-M-IWG-COL-12</x:v>
      </x:c>
      <x:c r="D3767" s="11" t="str">
        <x:v>G1</x:v>
      </x:c>
      <x:c r="E3767" s="11" t="str">
        <x:v>Allied megacity earthquake</x:v>
      </x:c>
      <x:c r="F3767" s="11" t="str">
        <x:v>M-IWG</x:v>
      </x:c>
      <x:c r="G3767" s="11" t="str">
        <x:v>Inland-waterway group</x:v>
      </x:c>
      <x:c r="H3767" s="11" t="str">
        <x:v>COL-12</x:v>
      </x:c>
      <x:c r="I3767" s="19" t="n">
        <x:v>24</x:v>
      </x:c>
      <x:c r="J3767" s="21" t="n">
        <x:v>1</x:v>
      </x:c>
      <x:c r="K3767" s="18" t="n">
        <x:f>'05 Cargo Register'!K183</x:f>
        <x:v>42</x:v>
      </x:c>
      <x:c r="L3767" s="18" t="n">
        <x:f>'05 Cargo Register'!N183</x:f>
        <x:v>5</x:v>
      </x:c>
      <x:c r="M3767" s="18" t="n">
        <x:f>'05 Cargo Register'!O183</x:f>
        <x:v>132</x:v>
      </x:c>
      <x:c r="N3767" s="18" t="n">
        <x:f>J3767*K3767</x:f>
        <x:v>42</x:v>
      </x:c>
      <x:c r="O3767" s="18" t="n">
        <x:f>J3767*L3767</x:f>
        <x:v>5</x:v>
      </x:c>
      <x:c r="P3767" s="18" t="n">
        <x:f>J3767*M3767</x:f>
        <x:v>132</x:v>
      </x:c>
      <x:c r="Q3767" s="22" t="n">
        <x:f>'01 Controls'!$E$30*'02 Cargo Classes'!$M$8</x:f>
        <x:v>0.3</x:v>
      </x:c>
      <x:c r="R3767" s="22" t="n">
        <x:f>'01 Controls'!$F$30*'02 Cargo Classes'!$N$8</x:f>
        <x:v>0.595</x:v>
      </x:c>
      <x:c r="S3767" s="22" t="n">
        <x:f>'01 Controls'!$G$30*'02 Cargo Classes'!$O$8</x:f>
        <x:v>0</x:v>
      </x:c>
      <x:c r="T3767" s="22" t="n">
        <x:f>'01 Controls'!$H$30*'02 Cargo Classes'!$P$8</x:f>
        <x:v>0</x:v>
      </x:c>
      <x:c r="U3767" s="22" t="n">
        <x:f>SUM(Q3767:T3767)</x:f>
        <x:v>0.895</x:v>
      </x:c>
      <x:c r="V3767" s="18" t="n">
        <x:f>IF(U3767=0,0,N3767*Q3767/U3767)</x:f>
        <x:v>14.078212290502792</x:v>
      </x:c>
      <x:c r="W3767" s="18" t="n">
        <x:f>IF(U3767=0,0,P3767*Q3767/U3767)</x:f>
        <x:v>44.245810055865924</x:v>
      </x:c>
      <x:c r="X3767" s="18" t="n">
        <x:f>MAX(V3767,W3767*'01 Controls'!$E$12)</x:f>
        <x:v>14.078212290502792</x:v>
      </x:c>
      <x:c r="Y3767" s="18" t="n">
        <x:f>IF(U3767=0,0,N3767*R3767/U3767)</x:f>
        <x:v>27.921787709497206</x:v>
      </x:c>
      <x:c r="Z3767" s="18" t="n">
        <x:f>IF(U3767=0,0,P3767*R3767/U3767)</x:f>
        <x:v>87.75418994413407</x:v>
      </x:c>
      <x:c r="AA3767" s="18" t="n">
        <x:f>MAX(Y3767,Z3767*'01 Controls'!$E$13)</x:f>
        <x:v>27.921787709497206</x:v>
      </x:c>
      <x:c r="AB3767" s="18" t="n">
        <x:f>IF(U3767=0,0,N3767*S3767/U3767)</x:f>
        <x:v>0</x:v>
      </x:c>
      <x:c r="AC3767" s="18" t="n">
        <x:f>IF(U3767=0,0,P3767*S3767/U3767)</x:f>
        <x:v>0</x:v>
      </x:c>
      <x:c r="AD3767" s="18" t="n">
        <x:f>MAX(AB3767,AC3767*'01 Controls'!$E$14)</x:f>
        <x:v>0</x:v>
      </x:c>
      <x:c r="AE3767" s="18" t="n">
        <x:f>IF(U3767=0,0,N3767*T3767/U3767)</x:f>
        <x:v>0</x:v>
      </x:c>
      <x:c r="AF3767" s="18" t="n">
        <x:f>IF(U3767=0,0,P3767*T3767/U3767)</x:f>
        <x:v>0</x:v>
      </x:c>
      <x:c r="AG3767" s="18" t="n">
        <x:f>MAX(AE3767,AF3767*'01 Controls'!$E$15)</x:f>
        <x:v>0</x:v>
      </x:c>
      <x:c r="AH3767" s="18" t="n">
        <x:f>SUM(V3767,Y3767,AB3767,AE3767)</x:f>
        <x:v>42</x:v>
      </x:c>
      <x:c r="AI3767" s="18" t="n">
        <x:f>N3767-AH3767</x:f>
        <x:v>0</x:v>
      </x:c>
      <x:c r="AJ3767" s="18" t="n">
        <x:f>V3767*INDEX('07 Mode Capacity'!$P$6:$P$17,MATCH("AIR-"&amp;I3767,'07 Mode Capacity'!$C$6:$C$17,0))</x:f>
        <x:v>2.85666732376509</x:v>
      </x:c>
      <x:c r="AK3767" s="18" t="n">
        <x:f>Y3767*INDEX('07 Mode Capacity'!$P$6:$P$17,MATCH("OCEAN-"&amp;I3767,'07 Mode Capacity'!$C$6:$C$17,0))</x:f>
        <x:v>4.190754565962726</x:v>
      </x:c>
      <x:c r="AL3767" s="18" t="n">
        <x:f>AB3767*INDEX('07 Mode Capacity'!$P$6:$P$17,MATCH("LAND-"&amp;I3767,'07 Mode Capacity'!$C$6:$C$17,0))</x:f>
        <x:v>0</x:v>
      </x:c>
      <x:c r="AM3767" s="18" t="n">
        <x:f>AE3767*INDEX('07 Mode Capacity'!$P$6:$P$17,MATCH("INLAND-"&amp;I3767,'07 Mode Capacity'!$C$6:$C$17,0))</x:f>
        <x:v>0</x:v>
      </x:c>
      <x:c r="AN3767" s="18" t="n">
        <x:f>SUM(AJ3767:AM3767)</x:f>
        <x:v>7.047421889727816</x:v>
      </x:c>
      <x:c r="AO3767" s="17" t="n">
        <x:f>IF(N3767=0,1,AN3767/N3767)</x:f>
        <x:v>0.1677957592792337</x:v>
      </x:c>
      <x:c r="AP3767" s="11" t="str">
        <x:f>IF(AO3767&gt;='01 Controls'!$E$16,"PASS","FAIL")</x:f>
        <x:v>FAIL</x:v>
      </x:c>
      <x:c r="AQ3767" s="11" t="str">
        <x:v>UNQUANTIFIED</x:v>
      </x:c>
      <x:c r="AR3767" s="11" t="str">
        <x:v>Position-class planning record; serial item and receiver open</x:v>
      </x:c>
      <x:c r="AS3767" s="26"/>
      <x:c r="AT3767" s="26"/>
    </x:row>
    <x:row r="3768">
      <x:c r="C3768" s="11" t="str">
        <x:v>G1-M-IWG-BAT-22</x:v>
      </x:c>
      <x:c r="D3768" s="11" t="str">
        <x:v>G1</x:v>
      </x:c>
      <x:c r="E3768" s="11" t="str">
        <x:v>Allied megacity earthquake</x:v>
      </x:c>
      <x:c r="F3768" s="11" t="str">
        <x:v>M-IWG</x:v>
      </x:c>
      <x:c r="G3768" s="11" t="str">
        <x:v>Inland-waterway group</x:v>
      </x:c>
      <x:c r="H3768" s="11" t="str">
        <x:v>BAT-22</x:v>
      </x:c>
      <x:c r="I3768" s="19" t="n">
        <x:v>48</x:v>
      </x:c>
      <x:c r="J3768" s="21" t="n">
        <x:v>1</x:v>
      </x:c>
      <x:c r="K3768" s="18" t="n">
        <x:f>'05 Cargo Register'!K184</x:f>
        <x:v>168</x:v>
      </x:c>
      <x:c r="L3768" s="18" t="n">
        <x:f>'05 Cargo Register'!N184</x:f>
        <x:v>10</x:v>
      </x:c>
      <x:c r="M3768" s="18" t="n">
        <x:f>'05 Cargo Register'!O184</x:f>
        <x:v>264</x:v>
      </x:c>
      <x:c r="N3768" s="18" t="n">
        <x:f>J3768*K3768</x:f>
        <x:v>168</x:v>
      </x:c>
      <x:c r="O3768" s="18" t="n">
        <x:f>J3768*L3768</x:f>
        <x:v>10</x:v>
      </x:c>
      <x:c r="P3768" s="18" t="n">
        <x:f>J3768*M3768</x:f>
        <x:v>264</x:v>
      </x:c>
      <x:c r="Q3768" s="22" t="n">
        <x:f>'01 Controls'!$E$30*'02 Cargo Classes'!$M$9</x:f>
        <x:v>0</x:v>
      </x:c>
      <x:c r="R3768" s="22" t="n">
        <x:f>'01 Controls'!$F$30*'02 Cargo Classes'!$N$9</x:f>
        <x:v>0.85</x:v>
      </x:c>
      <x:c r="S3768" s="22" t="n">
        <x:f>'01 Controls'!$G$30*'02 Cargo Classes'!$O$9</x:f>
        <x:v>0</x:v>
      </x:c>
      <x:c r="T3768" s="22" t="n">
        <x:f>'01 Controls'!$H$30*'02 Cargo Classes'!$P$9</x:f>
        <x:v>0</x:v>
      </x:c>
      <x:c r="U3768" s="22" t="n">
        <x:f>SUM(Q3768:T3768)</x:f>
        <x:v>0.85</x:v>
      </x:c>
      <x:c r="V3768" s="18" t="n">
        <x:f>IF(U3768=0,0,N3768*Q3768/U3768)</x:f>
        <x:v>0</x:v>
      </x:c>
      <x:c r="W3768" s="18" t="n">
        <x:f>IF(U3768=0,0,P3768*Q3768/U3768)</x:f>
        <x:v>0</x:v>
      </x:c>
      <x:c r="X3768" s="18" t="n">
        <x:f>MAX(V3768,W3768*'01 Controls'!$E$12)</x:f>
        <x:v>0</x:v>
      </x:c>
      <x:c r="Y3768" s="18" t="n">
        <x:f>IF(U3768=0,0,N3768*R3768/U3768)</x:f>
        <x:v>167.99999999999997</x:v>
      </x:c>
      <x:c r="Z3768" s="18" t="n">
        <x:f>IF(U3768=0,0,P3768*R3768/U3768)</x:f>
        <x:v>264</x:v>
      </x:c>
      <x:c r="AA3768" s="18" t="n">
        <x:f>MAX(Y3768,Z3768*'01 Controls'!$E$13)</x:f>
        <x:v>167.99999999999997</x:v>
      </x:c>
      <x:c r="AB3768" s="18" t="n">
        <x:f>IF(U3768=0,0,N3768*S3768/U3768)</x:f>
        <x:v>0</x:v>
      </x:c>
      <x:c r="AC3768" s="18" t="n">
        <x:f>IF(U3768=0,0,P3768*S3768/U3768)</x:f>
        <x:v>0</x:v>
      </x:c>
      <x:c r="AD3768" s="18" t="n">
        <x:f>MAX(AB3768,AC3768*'01 Controls'!$E$14)</x:f>
        <x:v>0</x:v>
      </x:c>
      <x:c r="AE3768" s="18" t="n">
        <x:f>IF(U3768=0,0,N3768*T3768/U3768)</x:f>
        <x:v>0</x:v>
      </x:c>
      <x:c r="AF3768" s="18" t="n">
        <x:f>IF(U3768=0,0,P3768*T3768/U3768)</x:f>
        <x:v>0</x:v>
      </x:c>
      <x:c r="AG3768" s="18" t="n">
        <x:f>MAX(AE3768,AF3768*'01 Controls'!$E$15)</x:f>
        <x:v>0</x:v>
      </x:c>
      <x:c r="AH3768" s="18" t="n">
        <x:f>SUM(V3768,Y3768,AB3768,AE3768)</x:f>
        <x:v>167.99999999999997</x:v>
      </x:c>
      <x:c r="AI3768" s="18" t="n">
        <x:f>N3768-AH3768</x:f>
        <x:v>2.842170943040401e-14</x:v>
      </x:c>
      <x:c r="AJ3768" s="18" t="n">
        <x:f>V3768*INDEX('07 Mode Capacity'!$P$6:$P$17,MATCH("AIR-"&amp;I3768,'07 Mode Capacity'!$C$6:$C$17,0))</x:f>
        <x:v>0</x:v>
      </x:c>
      <x:c r="AK3768" s="18" t="n">
        <x:f>Y3768*INDEX('07 Mode Capacity'!$P$6:$P$17,MATCH("OCEAN-"&amp;I3768,'07 Mode Capacity'!$C$6:$C$17,0))</x:f>
        <x:v>14.722895065677822</x:v>
      </x:c>
      <x:c r="AL3768" s="18" t="n">
        <x:f>AB3768*INDEX('07 Mode Capacity'!$P$6:$P$17,MATCH("LAND-"&amp;I3768,'07 Mode Capacity'!$C$6:$C$17,0))</x:f>
        <x:v>0</x:v>
      </x:c>
      <x:c r="AM3768" s="18" t="n">
        <x:f>AE3768*INDEX('07 Mode Capacity'!$P$6:$P$17,MATCH("INLAND-"&amp;I3768,'07 Mode Capacity'!$C$6:$C$17,0))</x:f>
        <x:v>0</x:v>
      </x:c>
      <x:c r="AN3768" s="18" t="n">
        <x:f>SUM(AJ3768:AM3768)</x:f>
        <x:v>14.722895065677822</x:v>
      </x:c>
      <x:c r="AO3768" s="17" t="n">
        <x:f>IF(N3768=0,1,AN3768/N3768)</x:f>
        <x:v>0.08763628015284418</x:v>
      </x:c>
      <x:c r="AP3768" s="11" t="str">
        <x:f>IF(AO3768&gt;='01 Controls'!$E$16,"PASS","FAIL")</x:f>
        <x:v>FAIL</x:v>
      </x:c>
      <x:c r="AQ3768" s="11" t="str">
        <x:v>UNQUANTIFIED</x:v>
      </x:c>
      <x:c r="AR3768" s="11" t="str">
        <x:v>Position-class planning record; serial item and receiver open</x:v>
      </x:c>
      <x:c r="AS3768" s="26"/>
      <x:c r="AT3768" s="26"/>
    </x:row>
    <x:row r="3769">
      <x:c r="C3769" s="11" t="str">
        <x:v>G1-M-IWG-TNK-20</x:v>
      </x:c>
      <x:c r="D3769" s="11" t="str">
        <x:v>G1</x:v>
      </x:c>
      <x:c r="E3769" s="11" t="str">
        <x:v>Allied megacity earthquake</x:v>
      </x:c>
      <x:c r="F3769" s="11" t="str">
        <x:v>M-IWG</x:v>
      </x:c>
      <x:c r="G3769" s="11" t="str">
        <x:v>Inland-waterway group</x:v>
      </x:c>
      <x:c r="H3769" s="11" t="str">
        <x:v>TNK-20</x:v>
      </x:c>
      <x:c r="I3769" s="19" t="n">
        <x:v>48</x:v>
      </x:c>
      <x:c r="J3769" s="21" t="n">
        <x:v>1</x:v>
      </x:c>
      <x:c r="K3769" s="18" t="n">
        <x:f>'05 Cargo Register'!K185</x:f>
        <x:v>252</x:v>
      </x:c>
      <x:c r="L3769" s="18" t="n">
        <x:f>'05 Cargo Register'!N185</x:f>
        <x:v>15</x:v>
      </x:c>
      <x:c r="M3769" s="18" t="n">
        <x:f>'05 Cargo Register'!O185</x:f>
        <x:v>318.75</x:v>
      </x:c>
      <x:c r="N3769" s="18" t="n">
        <x:f>J3769*K3769</x:f>
        <x:v>252</x:v>
      </x:c>
      <x:c r="O3769" s="18" t="n">
        <x:f>J3769*L3769</x:f>
        <x:v>15</x:v>
      </x:c>
      <x:c r="P3769" s="18" t="n">
        <x:f>J3769*M3769</x:f>
        <x:v>318.75</x:v>
      </x:c>
      <x:c r="Q3769" s="22" t="n">
        <x:f>'01 Controls'!$E$30*'02 Cargo Classes'!$M$10</x:f>
        <x:v>0</x:v>
      </x:c>
      <x:c r="R3769" s="22" t="n">
        <x:f>'01 Controls'!$F$30*'02 Cargo Classes'!$N$10</x:f>
        <x:v>1.02</x:v>
      </x:c>
      <x:c r="S3769" s="22" t="n">
        <x:f>'01 Controls'!$G$30*'02 Cargo Classes'!$O$10</x:f>
        <x:v>0</x:v>
      </x:c>
      <x:c r="T3769" s="22" t="n">
        <x:f>'01 Controls'!$H$30*'02 Cargo Classes'!$P$10</x:f>
        <x:v>0</x:v>
      </x:c>
      <x:c r="U3769" s="22" t="n">
        <x:f>SUM(Q3769:T3769)</x:f>
        <x:v>1.02</x:v>
      </x:c>
      <x:c r="V3769" s="18" t="n">
        <x:f>IF(U3769=0,0,N3769*Q3769/U3769)</x:f>
        <x:v>0</x:v>
      </x:c>
      <x:c r="W3769" s="18" t="n">
        <x:f>IF(U3769=0,0,P3769*Q3769/U3769)</x:f>
        <x:v>0</x:v>
      </x:c>
      <x:c r="X3769" s="18" t="n">
        <x:f>MAX(V3769,W3769*'01 Controls'!$E$12)</x:f>
        <x:v>0</x:v>
      </x:c>
      <x:c r="Y3769" s="18" t="n">
        <x:f>IF(U3769=0,0,N3769*R3769/U3769)</x:f>
        <x:v>252.00000000000003</x:v>
      </x:c>
      <x:c r="Z3769" s="18" t="n">
        <x:f>IF(U3769=0,0,P3769*R3769/U3769)</x:f>
        <x:v>318.75</x:v>
      </x:c>
      <x:c r="AA3769" s="18" t="n">
        <x:f>MAX(Y3769,Z3769*'01 Controls'!$E$13)</x:f>
        <x:v>252.00000000000003</x:v>
      </x:c>
      <x:c r="AB3769" s="18" t="n">
        <x:f>IF(U3769=0,0,N3769*S3769/U3769)</x:f>
        <x:v>0</x:v>
      </x:c>
      <x:c r="AC3769" s="18" t="n">
        <x:f>IF(U3769=0,0,P3769*S3769/U3769)</x:f>
        <x:v>0</x:v>
      </x:c>
      <x:c r="AD3769" s="18" t="n">
        <x:f>MAX(AB3769,AC3769*'01 Controls'!$E$14)</x:f>
        <x:v>0</x:v>
      </x:c>
      <x:c r="AE3769" s="18" t="n">
        <x:f>IF(U3769=0,0,N3769*T3769/U3769)</x:f>
        <x:v>0</x:v>
      </x:c>
      <x:c r="AF3769" s="18" t="n">
        <x:f>IF(U3769=0,0,P3769*T3769/U3769)</x:f>
        <x:v>0</x:v>
      </x:c>
      <x:c r="AG3769" s="18" t="n">
        <x:f>MAX(AE3769,AF3769*'01 Controls'!$E$15)</x:f>
        <x:v>0</x:v>
      </x:c>
      <x:c r="AH3769" s="18" t="n">
        <x:f>SUM(V3769,Y3769,AB3769,AE3769)</x:f>
        <x:v>252.00000000000003</x:v>
      </x:c>
      <x:c r="AI3769" s="18" t="n">
        <x:f>N3769-AH3769</x:f>
        <x:v>-2.842170943040401e-14</x:v>
      </x:c>
      <x:c r="AJ3769" s="18" t="n">
        <x:f>V3769*INDEX('07 Mode Capacity'!$P$6:$P$17,MATCH("AIR-"&amp;I3769,'07 Mode Capacity'!$C$6:$C$17,0))</x:f>
        <x:v>0</x:v>
      </x:c>
      <x:c r="AK3769" s="18" t="n">
        <x:f>Y3769*INDEX('07 Mode Capacity'!$P$6:$P$17,MATCH("OCEAN-"&amp;I3769,'07 Mode Capacity'!$C$6:$C$17,0))</x:f>
        <x:v>22.084342598516738</x:v>
      </x:c>
      <x:c r="AL3769" s="18" t="n">
        <x:f>AB3769*INDEX('07 Mode Capacity'!$P$6:$P$17,MATCH("LAND-"&amp;I3769,'07 Mode Capacity'!$C$6:$C$17,0))</x:f>
        <x:v>0</x:v>
      </x:c>
      <x:c r="AM3769" s="18" t="n">
        <x:f>AE3769*INDEX('07 Mode Capacity'!$P$6:$P$17,MATCH("INLAND-"&amp;I3769,'07 Mode Capacity'!$C$6:$C$17,0))</x:f>
        <x:v>0</x:v>
      </x:c>
      <x:c r="AN3769" s="18" t="n">
        <x:f>SUM(AJ3769:AM3769)</x:f>
        <x:v>22.084342598516738</x:v>
      </x:c>
      <x:c r="AO3769" s="17" t="n">
        <x:f>IF(N3769=0,1,AN3769/N3769)</x:f>
        <x:v>0.08763628015284419</x:v>
      </x:c>
      <x:c r="AP3769" s="11" t="str">
        <x:f>IF(AO3769&gt;='01 Controls'!$E$16,"PASS","FAIL")</x:f>
        <x:v>FAIL</x:v>
      </x:c>
      <x:c r="AQ3769" s="11" t="str">
        <x:v>UNQUANTIFIED</x:v>
      </x:c>
      <x:c r="AR3769" s="11" t="str">
        <x:v>Position-class planning record; serial item and receiver open</x:v>
      </x:c>
      <x:c r="AS3769" s="26"/>
      <x:c r="AT3769" s="26"/>
    </x:row>
    <x:row r="3770">
      <x:c r="C3770" s="11" t="str">
        <x:v>G1-M-IWG-FLR-24</x:v>
      </x:c>
      <x:c r="D3770" s="11" t="str">
        <x:v>G1</x:v>
      </x:c>
      <x:c r="E3770" s="11" t="str">
        <x:v>Allied megacity earthquake</x:v>
      </x:c>
      <x:c r="F3770" s="11" t="str">
        <x:v>M-IWG</x:v>
      </x:c>
      <x:c r="G3770" s="11" t="str">
        <x:v>Inland-waterway group</x:v>
      </x:c>
      <x:c r="H3770" s="11" t="str">
        <x:v>FLR-24</x:v>
      </x:c>
      <x:c r="I3770" s="19" t="n">
        <x:v>48</x:v>
      </x:c>
      <x:c r="J3770" s="21" t="n">
        <x:v>1</x:v>
      </x:c>
      <x:c r="K3770" s="18" t="n">
        <x:f>'05 Cargo Register'!K186</x:f>
        <x:v>315</x:v>
      </x:c>
      <x:c r="L3770" s="18" t="n">
        <x:f>'05 Cargo Register'!N186</x:f>
        <x:v>16</x:v>
      </x:c>
      <x:c r="M3770" s="18" t="n">
        <x:f>'05 Cargo Register'!O186</x:f>
        <x:v>512</x:v>
      </x:c>
      <x:c r="N3770" s="18" t="n">
        <x:f>J3770*K3770</x:f>
        <x:v>315</x:v>
      </x:c>
      <x:c r="O3770" s="18" t="n">
        <x:f>J3770*L3770</x:f>
        <x:v>16</x:v>
      </x:c>
      <x:c r="P3770" s="18" t="n">
        <x:f>J3770*M3770</x:f>
        <x:v>512</x:v>
      </x:c>
      <x:c r="Q3770" s="22" t="n">
        <x:f>'01 Controls'!$E$30*'02 Cargo Classes'!$M$11</x:f>
        <x:v>0</x:v>
      </x:c>
      <x:c r="R3770" s="22" t="n">
        <x:f>'01 Controls'!$F$30*'02 Cargo Classes'!$N$11</x:f>
        <x:v>1.02</x:v>
      </x:c>
      <x:c r="S3770" s="22" t="n">
        <x:f>'01 Controls'!$G$30*'02 Cargo Classes'!$O$11</x:f>
        <x:v>0</x:v>
      </x:c>
      <x:c r="T3770" s="22" t="n">
        <x:f>'01 Controls'!$H$30*'02 Cargo Classes'!$P$11</x:f>
        <x:v>0</x:v>
      </x:c>
      <x:c r="U3770" s="22" t="n">
        <x:f>SUM(Q3770:T3770)</x:f>
        <x:v>1.02</x:v>
      </x:c>
      <x:c r="V3770" s="18" t="n">
        <x:f>IF(U3770=0,0,N3770*Q3770/U3770)</x:f>
        <x:v>0</x:v>
      </x:c>
      <x:c r="W3770" s="18" t="n">
        <x:f>IF(U3770=0,0,P3770*Q3770/U3770)</x:f>
        <x:v>0</x:v>
      </x:c>
      <x:c r="X3770" s="18" t="n">
        <x:f>MAX(V3770,W3770*'01 Controls'!$E$12)</x:f>
        <x:v>0</x:v>
      </x:c>
      <x:c r="Y3770" s="18" t="n">
        <x:f>IF(U3770=0,0,N3770*R3770/U3770)</x:f>
        <x:v>315</x:v>
      </x:c>
      <x:c r="Z3770" s="18" t="n">
        <x:f>IF(U3770=0,0,P3770*R3770/U3770)</x:f>
        <x:v>512</x:v>
      </x:c>
      <x:c r="AA3770" s="18" t="n">
        <x:f>MAX(Y3770,Z3770*'01 Controls'!$E$13)</x:f>
        <x:v>315</x:v>
      </x:c>
      <x:c r="AB3770" s="18" t="n">
        <x:f>IF(U3770=0,0,N3770*S3770/U3770)</x:f>
        <x:v>0</x:v>
      </x:c>
      <x:c r="AC3770" s="18" t="n">
        <x:f>IF(U3770=0,0,P3770*S3770/U3770)</x:f>
        <x:v>0</x:v>
      </x:c>
      <x:c r="AD3770" s="18" t="n">
        <x:f>MAX(AB3770,AC3770*'01 Controls'!$E$14)</x:f>
        <x:v>0</x:v>
      </x:c>
      <x:c r="AE3770" s="18" t="n">
        <x:f>IF(U3770=0,0,N3770*T3770/U3770)</x:f>
        <x:v>0</x:v>
      </x:c>
      <x:c r="AF3770" s="18" t="n">
        <x:f>IF(U3770=0,0,P3770*T3770/U3770)</x:f>
        <x:v>0</x:v>
      </x:c>
      <x:c r="AG3770" s="18" t="n">
        <x:f>MAX(AE3770,AF3770*'01 Controls'!$E$15)</x:f>
        <x:v>0</x:v>
      </x:c>
      <x:c r="AH3770" s="18" t="n">
        <x:f>SUM(V3770,Y3770,AB3770,AE3770)</x:f>
        <x:v>315</x:v>
      </x:c>
      <x:c r="AI3770" s="18" t="n">
        <x:f>N3770-AH3770</x:f>
        <x:v>0</x:v>
      </x:c>
      <x:c r="AJ3770" s="18" t="n">
        <x:f>V3770*INDEX('07 Mode Capacity'!$P$6:$P$17,MATCH("AIR-"&amp;I3770,'07 Mode Capacity'!$C$6:$C$17,0))</x:f>
        <x:v>0</x:v>
      </x:c>
      <x:c r="AK3770" s="18" t="n">
        <x:f>Y3770*INDEX('07 Mode Capacity'!$P$6:$P$17,MATCH("OCEAN-"&amp;I3770,'07 Mode Capacity'!$C$6:$C$17,0))</x:f>
        <x:v>27.60542824814592</x:v>
      </x:c>
      <x:c r="AL3770" s="18" t="n">
        <x:f>AB3770*INDEX('07 Mode Capacity'!$P$6:$P$17,MATCH("LAND-"&amp;I3770,'07 Mode Capacity'!$C$6:$C$17,0))</x:f>
        <x:v>0</x:v>
      </x:c>
      <x:c r="AM3770" s="18" t="n">
        <x:f>AE3770*INDEX('07 Mode Capacity'!$P$6:$P$17,MATCH("INLAND-"&amp;I3770,'07 Mode Capacity'!$C$6:$C$17,0))</x:f>
        <x:v>0</x:v>
      </x:c>
      <x:c r="AN3770" s="18" t="n">
        <x:f>SUM(AJ3770:AM3770)</x:f>
        <x:v>27.60542824814592</x:v>
      </x:c>
      <x:c r="AO3770" s="17" t="n">
        <x:f>IF(N3770=0,1,AN3770/N3770)</x:f>
        <x:v>0.08763628015284419</x:v>
      </x:c>
      <x:c r="AP3770" s="11" t="str">
        <x:f>IF(AO3770&gt;='01 Controls'!$E$16,"PASS","FAIL")</x:f>
        <x:v>FAIL</x:v>
      </x:c>
      <x:c r="AQ3770" s="11" t="str">
        <x:v>UNQUANTIFIED</x:v>
      </x:c>
      <x:c r="AR3770" s="11" t="str">
        <x:v>Position-class planning record; serial item and receiver open</x:v>
      </x:c>
      <x:c r="AS3770" s="26"/>
      <x:c r="AT3770" s="26"/>
    </x:row>
    <x:row r="3771">
      <x:c r="C3771" s="11" t="str">
        <x:v>G1-M-IWG-ROL-30</x:v>
      </x:c>
      <x:c r="D3771" s="11" t="str">
        <x:v>G1</x:v>
      </x:c>
      <x:c r="E3771" s="11" t="str">
        <x:v>Allied megacity earthquake</x:v>
      </x:c>
      <x:c r="F3771" s="11" t="str">
        <x:v>M-IWG</x:v>
      </x:c>
      <x:c r="G3771" s="11" t="str">
        <x:v>Inland-waterway group</x:v>
      </x:c>
      <x:c r="H3771" s="11" t="str">
        <x:v>ROL-30</x:v>
      </x:c>
      <x:c r="I3771" s="19" t="n">
        <x:v>48</x:v>
      </x:c>
      <x:c r="J3771" s="21" t="n">
        <x:v>1</x:v>
      </x:c>
      <x:c r="K3771" s="18" t="n">
        <x:f>'05 Cargo Register'!K187</x:f>
        <x:v>315</x:v>
      </x:c>
      <x:c r="L3771" s="18" t="n">
        <x:f>'05 Cargo Register'!N187</x:f>
        <x:v>14</x:v>
      </x:c>
      <x:c r="M3771" s="18" t="n">
        <x:f>'05 Cargo Register'!O187</x:f>
        <x:v>892.5</x:v>
      </x:c>
      <x:c r="N3771" s="18" t="n">
        <x:f>J3771*K3771</x:f>
        <x:v>315</x:v>
      </x:c>
      <x:c r="O3771" s="18" t="n">
        <x:f>J3771*L3771</x:f>
        <x:v>14</x:v>
      </x:c>
      <x:c r="P3771" s="18" t="n">
        <x:f>J3771*M3771</x:f>
        <x:v>892.5</x:v>
      </x:c>
      <x:c r="Q3771" s="22" t="n">
        <x:f>'01 Controls'!$E$30*'02 Cargo Classes'!$M$12</x:f>
        <x:v>0</x:v>
      </x:c>
      <x:c r="R3771" s="22" t="n">
        <x:f>'01 Controls'!$F$30*'02 Cargo Classes'!$N$12</x:f>
        <x:v>0.85</x:v>
      </x:c>
      <x:c r="S3771" s="22" t="n">
        <x:f>'01 Controls'!$G$30*'02 Cargo Classes'!$O$12</x:f>
        <x:v>0</x:v>
      </x:c>
      <x:c r="T3771" s="22" t="n">
        <x:f>'01 Controls'!$H$30*'02 Cargo Classes'!$P$12</x:f>
        <x:v>0</x:v>
      </x:c>
      <x:c r="U3771" s="22" t="n">
        <x:f>SUM(Q3771:T3771)</x:f>
        <x:v>0.85</x:v>
      </x:c>
      <x:c r="V3771" s="18" t="n">
        <x:f>IF(U3771=0,0,N3771*Q3771/U3771)</x:f>
        <x:v>0</x:v>
      </x:c>
      <x:c r="W3771" s="18" t="n">
        <x:f>IF(U3771=0,0,P3771*Q3771/U3771)</x:f>
        <x:v>0</x:v>
      </x:c>
      <x:c r="X3771" s="18" t="n">
        <x:f>MAX(V3771,W3771*'01 Controls'!$E$12)</x:f>
        <x:v>0</x:v>
      </x:c>
      <x:c r="Y3771" s="18" t="n">
        <x:f>IF(U3771=0,0,N3771*R3771/U3771)</x:f>
        <x:v>315</x:v>
      </x:c>
      <x:c r="Z3771" s="18" t="n">
        <x:f>IF(U3771=0,0,P3771*R3771/U3771)</x:f>
        <x:v>892.5</x:v>
      </x:c>
      <x:c r="AA3771" s="18" t="n">
        <x:f>MAX(Y3771,Z3771*'01 Controls'!$E$13)</x:f>
        <x:v>315</x:v>
      </x:c>
      <x:c r="AB3771" s="18" t="n">
        <x:f>IF(U3771=0,0,N3771*S3771/U3771)</x:f>
        <x:v>0</x:v>
      </x:c>
      <x:c r="AC3771" s="18" t="n">
        <x:f>IF(U3771=0,0,P3771*S3771/U3771)</x:f>
        <x:v>0</x:v>
      </x:c>
      <x:c r="AD3771" s="18" t="n">
        <x:f>MAX(AB3771,AC3771*'01 Controls'!$E$14)</x:f>
        <x:v>0</x:v>
      </x:c>
      <x:c r="AE3771" s="18" t="n">
        <x:f>IF(U3771=0,0,N3771*T3771/U3771)</x:f>
        <x:v>0</x:v>
      </x:c>
      <x:c r="AF3771" s="18" t="n">
        <x:f>IF(U3771=0,0,P3771*T3771/U3771)</x:f>
        <x:v>0</x:v>
      </x:c>
      <x:c r="AG3771" s="18" t="n">
        <x:f>MAX(AE3771,AF3771*'01 Controls'!$E$15)</x:f>
        <x:v>0</x:v>
      </x:c>
      <x:c r="AH3771" s="18" t="n">
        <x:f>SUM(V3771,Y3771,AB3771,AE3771)</x:f>
        <x:v>315</x:v>
      </x:c>
      <x:c r="AI3771" s="18" t="n">
        <x:f>N3771-AH3771</x:f>
        <x:v>0</x:v>
      </x:c>
      <x:c r="AJ3771" s="18" t="n">
        <x:f>V3771*INDEX('07 Mode Capacity'!$P$6:$P$17,MATCH("AIR-"&amp;I3771,'07 Mode Capacity'!$C$6:$C$17,0))</x:f>
        <x:v>0</x:v>
      </x:c>
      <x:c r="AK3771" s="18" t="n">
        <x:f>Y3771*INDEX('07 Mode Capacity'!$P$6:$P$17,MATCH("OCEAN-"&amp;I3771,'07 Mode Capacity'!$C$6:$C$17,0))</x:f>
        <x:v>27.60542824814592</x:v>
      </x:c>
      <x:c r="AL3771" s="18" t="n">
        <x:f>AB3771*INDEX('07 Mode Capacity'!$P$6:$P$17,MATCH("LAND-"&amp;I3771,'07 Mode Capacity'!$C$6:$C$17,0))</x:f>
        <x:v>0</x:v>
      </x:c>
      <x:c r="AM3771" s="18" t="n">
        <x:f>AE3771*INDEX('07 Mode Capacity'!$P$6:$P$17,MATCH("INLAND-"&amp;I3771,'07 Mode Capacity'!$C$6:$C$17,0))</x:f>
        <x:v>0</x:v>
      </x:c>
      <x:c r="AN3771" s="18" t="n">
        <x:f>SUM(AJ3771:AM3771)</x:f>
        <x:v>27.60542824814592</x:v>
      </x:c>
      <x:c r="AO3771" s="17" t="n">
        <x:f>IF(N3771=0,1,AN3771/N3771)</x:f>
        <x:v>0.08763628015284419</x:v>
      </x:c>
      <x:c r="AP3771" s="11" t="str">
        <x:f>IF(AO3771&gt;='01 Controls'!$E$16,"PASS","FAIL")</x:f>
        <x:v>FAIL</x:v>
      </x:c>
      <x:c r="AQ3771" s="11" t="str">
        <x:v>UNQUANTIFIED</x:v>
      </x:c>
      <x:c r="AR3771" s="11" t="str">
        <x:v>Position-class planning record; serial item and receiver open</x:v>
      </x:c>
      <x:c r="AS3771" s="26"/>
      <x:c r="AT3771" s="26"/>
    </x:row>
    <x:row r="3772">
      <x:c r="C3772" s="11" t="str">
        <x:v>G1-M-IWG-LIN-18</x:v>
      </x:c>
      <x:c r="D3772" s="11" t="str">
        <x:v>G1</x:v>
      </x:c>
      <x:c r="E3772" s="11" t="str">
        <x:v>Allied megacity earthquake</x:v>
      </x:c>
      <x:c r="F3772" s="11" t="str">
        <x:v>M-IWG</x:v>
      </x:c>
      <x:c r="G3772" s="11" t="str">
        <x:v>Inland-waterway group</x:v>
      </x:c>
      <x:c r="H3772" s="11" t="str">
        <x:v>LIN-18</x:v>
      </x:c>
      <x:c r="I3772" s="19" t="n">
        <x:v>72</x:v>
      </x:c>
      <x:c r="J3772" s="21" t="n">
        <x:v>1</x:v>
      </x:c>
      <x:c r="K3772" s="18" t="n">
        <x:f>'05 Cargo Register'!K188</x:f>
        <x:v>168</x:v>
      </x:c>
      <x:c r="L3772" s="18" t="n">
        <x:f>'05 Cargo Register'!N188</x:f>
        <x:v>12</x:v>
      </x:c>
      <x:c r="M3772" s="18" t="n">
        <x:f>'05 Cargo Register'!O188</x:f>
        <x:v>528</x:v>
      </x:c>
      <x:c r="N3772" s="18" t="n">
        <x:f>J3772*K3772</x:f>
        <x:v>168</x:v>
      </x:c>
      <x:c r="O3772" s="18" t="n">
        <x:f>J3772*L3772</x:f>
        <x:v>12</x:v>
      </x:c>
      <x:c r="P3772" s="18" t="n">
        <x:f>J3772*M3772</x:f>
        <x:v>528</x:v>
      </x:c>
      <x:c r="Q3772" s="22" t="n">
        <x:f>'01 Controls'!$E$30*'02 Cargo Classes'!$M$13</x:f>
        <x:v>0</x:v>
      </x:c>
      <x:c r="R3772" s="22" t="n">
        <x:f>'01 Controls'!$F$30*'02 Cargo Classes'!$N$13</x:f>
        <x:v>1.02</x:v>
      </x:c>
      <x:c r="S3772" s="22" t="n">
        <x:f>'01 Controls'!$G$30*'02 Cargo Classes'!$O$13</x:f>
        <x:v>0</x:v>
      </x:c>
      <x:c r="T3772" s="22" t="n">
        <x:f>'01 Controls'!$H$30*'02 Cargo Classes'!$P$13</x:f>
        <x:v>0</x:v>
      </x:c>
      <x:c r="U3772" s="22" t="n">
        <x:f>SUM(Q3772:T3772)</x:f>
        <x:v>1.02</x:v>
      </x:c>
      <x:c r="V3772" s="18" t="n">
        <x:f>IF(U3772=0,0,N3772*Q3772/U3772)</x:f>
        <x:v>0</x:v>
      </x:c>
      <x:c r="W3772" s="18" t="n">
        <x:f>IF(U3772=0,0,P3772*Q3772/U3772)</x:f>
        <x:v>0</x:v>
      </x:c>
      <x:c r="X3772" s="18" t="n">
        <x:f>MAX(V3772,W3772*'01 Controls'!$E$12)</x:f>
        <x:v>0</x:v>
      </x:c>
      <x:c r="Y3772" s="18" t="n">
        <x:f>IF(U3772=0,0,N3772*R3772/U3772)</x:f>
        <x:v>168</x:v>
      </x:c>
      <x:c r="Z3772" s="18" t="n">
        <x:f>IF(U3772=0,0,P3772*R3772/U3772)</x:f>
        <x:v>528</x:v>
      </x:c>
      <x:c r="AA3772" s="18" t="n">
        <x:f>MAX(Y3772,Z3772*'01 Controls'!$E$13)</x:f>
        <x:v>168</x:v>
      </x:c>
      <x:c r="AB3772" s="18" t="n">
        <x:f>IF(U3772=0,0,N3772*S3772/U3772)</x:f>
        <x:v>0</x:v>
      </x:c>
      <x:c r="AC3772" s="18" t="n">
        <x:f>IF(U3772=0,0,P3772*S3772/U3772)</x:f>
        <x:v>0</x:v>
      </x:c>
      <x:c r="AD3772" s="18" t="n">
        <x:f>MAX(AB3772,AC3772*'01 Controls'!$E$14)</x:f>
        <x:v>0</x:v>
      </x:c>
      <x:c r="AE3772" s="18" t="n">
        <x:f>IF(U3772=0,0,N3772*T3772/U3772)</x:f>
        <x:v>0</x:v>
      </x:c>
      <x:c r="AF3772" s="18" t="n">
        <x:f>IF(U3772=0,0,P3772*T3772/U3772)</x:f>
        <x:v>0</x:v>
      </x:c>
      <x:c r="AG3772" s="18" t="n">
        <x:f>MAX(AE3772,AF3772*'01 Controls'!$E$15)</x:f>
        <x:v>0</x:v>
      </x:c>
      <x:c r="AH3772" s="18" t="n">
        <x:f>SUM(V3772,Y3772,AB3772,AE3772)</x:f>
        <x:v>168</x:v>
      </x:c>
      <x:c r="AI3772" s="18" t="n">
        <x:f>N3772-AH3772</x:f>
        <x:v>0</x:v>
      </x:c>
      <x:c r="AJ3772" s="18" t="n">
        <x:f>V3772*INDEX('07 Mode Capacity'!$P$6:$P$17,MATCH("AIR-"&amp;I3772,'07 Mode Capacity'!$C$6:$C$17,0))</x:f>
        <x:v>0</x:v>
      </x:c>
      <x:c r="AK3772" s="18" t="n">
        <x:f>Y3772*INDEX('07 Mode Capacity'!$P$6:$P$17,MATCH("OCEAN-"&amp;I3772,'07 Mode Capacity'!$C$6:$C$17,0))</x:f>
        <x:v>131.50502032292883</x:v>
      </x:c>
      <x:c r="AL3772" s="18" t="n">
        <x:f>AB3772*INDEX('07 Mode Capacity'!$P$6:$P$17,MATCH("LAND-"&amp;I3772,'07 Mode Capacity'!$C$6:$C$17,0))</x:f>
        <x:v>0</x:v>
      </x:c>
      <x:c r="AM3772" s="18" t="n">
        <x:f>AE3772*INDEX('07 Mode Capacity'!$P$6:$P$17,MATCH("INLAND-"&amp;I3772,'07 Mode Capacity'!$C$6:$C$17,0))</x:f>
        <x:v>0</x:v>
      </x:c>
      <x:c r="AN3772" s="18" t="n">
        <x:f>SUM(AJ3772:AM3772)</x:f>
        <x:v>131.50502032292883</x:v>
      </x:c>
      <x:c r="AO3772" s="17" t="n">
        <x:f>IF(N3772=0,1,AN3772/N3772)</x:f>
        <x:v>0.7827679781126716</x:v>
      </x:c>
      <x:c r="AP3772" s="11" t="str">
        <x:f>IF(AO3772&gt;='01 Controls'!$E$16,"PASS","FAIL")</x:f>
        <x:v>FAIL</x:v>
      </x:c>
      <x:c r="AQ3772" s="11" t="str">
        <x:v>UNQUANTIFIED</x:v>
      </x:c>
      <x:c r="AR3772" s="11" t="str">
        <x:v>Position-class planning record; serial item and receiver open</x:v>
      </x:c>
      <x:c r="AS3772" s="26"/>
      <x:c r="AT3772" s="26"/>
    </x:row>
    <x:row r="3773">
      <x:c r="C3773" s="11" t="str">
        <x:v>G1-M-IWG-BLK-08</x:v>
      </x:c>
      <x:c r="D3773" s="11" t="str">
        <x:v>G1</x:v>
      </x:c>
      <x:c r="E3773" s="11" t="str">
        <x:v>Allied megacity earthquake</x:v>
      </x:c>
      <x:c r="F3773" s="11" t="str">
        <x:v>M-IWG</x:v>
      </x:c>
      <x:c r="G3773" s="11" t="str">
        <x:v>Inland-waterway group</x:v>
      </x:c>
      <x:c r="H3773" s="11" t="str">
        <x:v>BLK-08</x:v>
      </x:c>
      <x:c r="I3773" s="19" t="n">
        <x:v>48</x:v>
      </x:c>
      <x:c r="J3773" s="21" t="n">
        <x:v>1</x:v>
      </x:c>
      <x:c r="K3773" s="18" t="n">
        <x:f>'05 Cargo Register'!K189</x:f>
        <x:v>105</x:v>
      </x:c>
      <x:c r="L3773" s="18" t="n">
        <x:f>'05 Cargo Register'!N189</x:f>
        <x:v>17</x:v>
      </x:c>
      <x:c r="M3773" s="18" t="n">
        <x:f>'05 Cargo Register'!O189</x:f>
        <x:v>867</x:v>
      </x:c>
      <x:c r="N3773" s="18" t="n">
        <x:f>J3773*K3773</x:f>
        <x:v>105</x:v>
      </x:c>
      <x:c r="O3773" s="18" t="n">
        <x:f>J3773*L3773</x:f>
        <x:v>17</x:v>
      </x:c>
      <x:c r="P3773" s="18" t="n">
        <x:f>J3773*M3773</x:f>
        <x:v>867</x:v>
      </x:c>
      <x:c r="Q3773" s="22" t="n">
        <x:f>'01 Controls'!$E$30*'02 Cargo Classes'!$M$14</x:f>
        <x:v>0.15</x:v>
      </x:c>
      <x:c r="R3773" s="22" t="n">
        <x:f>'01 Controls'!$F$30*'02 Cargo Classes'!$N$14</x:f>
        <x:v>0.68</x:v>
      </x:c>
      <x:c r="S3773" s="22" t="n">
        <x:f>'01 Controls'!$G$30*'02 Cargo Classes'!$O$14</x:f>
        <x:v>0</x:v>
      </x:c>
      <x:c r="T3773" s="22" t="n">
        <x:f>'01 Controls'!$H$30*'02 Cargo Classes'!$P$14</x:f>
        <x:v>0</x:v>
      </x:c>
      <x:c r="U3773" s="22" t="n">
        <x:f>SUM(Q3773:T3773)</x:f>
        <x:v>0.8300000000000001</x:v>
      </x:c>
      <x:c r="V3773" s="18" t="n">
        <x:f>IF(U3773=0,0,N3773*Q3773/U3773)</x:f>
        <x:v>18.97590361445783</x:v>
      </x:c>
      <x:c r="W3773" s="18" t="n">
        <x:f>IF(U3773=0,0,P3773*Q3773/U3773)</x:f>
        <x:v>156.68674698795178</x:v>
      </x:c>
      <x:c r="X3773" s="18" t="n">
        <x:f>MAX(V3773,W3773*'01 Controls'!$E$12)</x:f>
        <x:v>39.171686746987945</x:v>
      </x:c>
      <x:c r="Y3773" s="18" t="n">
        <x:f>IF(U3773=0,0,N3773*R3773/U3773)</x:f>
        <x:v>86.02409638554217</x:v>
      </x:c>
      <x:c r="Z3773" s="18" t="n">
        <x:f>IF(U3773=0,0,P3773*R3773/U3773)</x:f>
        <x:v>710.3132530120482</x:v>
      </x:c>
      <x:c r="AA3773" s="18" t="n">
        <x:f>MAX(Y3773,Z3773*'01 Controls'!$E$13)</x:f>
        <x:v>106.54698795180722</x:v>
      </x:c>
      <x:c r="AB3773" s="18" t="n">
        <x:f>IF(U3773=0,0,N3773*S3773/U3773)</x:f>
        <x:v>0</x:v>
      </x:c>
      <x:c r="AC3773" s="18" t="n">
        <x:f>IF(U3773=0,0,P3773*S3773/U3773)</x:f>
        <x:v>0</x:v>
      </x:c>
      <x:c r="AD3773" s="18" t="n">
        <x:f>MAX(AB3773,AC3773*'01 Controls'!$E$14)</x:f>
        <x:v>0</x:v>
      </x:c>
      <x:c r="AE3773" s="18" t="n">
        <x:f>IF(U3773=0,0,N3773*T3773/U3773)</x:f>
        <x:v>0</x:v>
      </x:c>
      <x:c r="AF3773" s="18" t="n">
        <x:f>IF(U3773=0,0,P3773*T3773/U3773)</x:f>
        <x:v>0</x:v>
      </x:c>
      <x:c r="AG3773" s="18" t="n">
        <x:f>MAX(AE3773,AF3773*'01 Controls'!$E$15)</x:f>
        <x:v>0</x:v>
      </x:c>
      <x:c r="AH3773" s="18" t="n">
        <x:f>SUM(V3773,Y3773,AB3773,AE3773)</x:f>
        <x:v>105</x:v>
      </x:c>
      <x:c r="AI3773" s="18" t="n">
        <x:f>N3773-AH3773</x:f>
        <x:v>0</x:v>
      </x:c>
      <x:c r="AJ3773" s="18" t="n">
        <x:f>V3773*INDEX('07 Mode Capacity'!$P$6:$P$17,MATCH("AIR-"&amp;I3773,'07 Mode Capacity'!$C$6:$C$17,0))</x:f>
        <x:v>5.319622431393204</x:v>
      </x:c>
      <x:c r="AK3773" s="18" t="n">
        <x:f>Y3773*INDEX('07 Mode Capacity'!$P$6:$P$17,MATCH("OCEAN-"&amp;I3773,'07 Mode Capacity'!$C$6:$C$17,0))</x:f>
        <x:v>7.538831810738644</x:v>
      </x:c>
      <x:c r="AL3773" s="18" t="n">
        <x:f>AB3773*INDEX('07 Mode Capacity'!$P$6:$P$17,MATCH("LAND-"&amp;I3773,'07 Mode Capacity'!$C$6:$C$17,0))</x:f>
        <x:v>0</x:v>
      </x:c>
      <x:c r="AM3773" s="18" t="n">
        <x:f>AE3773*INDEX('07 Mode Capacity'!$P$6:$P$17,MATCH("INLAND-"&amp;I3773,'07 Mode Capacity'!$C$6:$C$17,0))</x:f>
        <x:v>0</x:v>
      </x:c>
      <x:c r="AN3773" s="18" t="n">
        <x:f>SUM(AJ3773:AM3773)</x:f>
        <x:v>12.858454242131849</x:v>
      </x:c>
      <x:c r="AO3773" s="17" t="n">
        <x:f>IF(N3773=0,1,AN3773/N3773)</x:f>
        <x:v>0.12246146897268427</x:v>
      </x:c>
      <x:c r="AP3773" s="11" t="str">
        <x:f>IF(AO3773&gt;='01 Controls'!$E$16,"PASS","FAIL")</x:f>
        <x:v>FAIL</x:v>
      </x:c>
      <x:c r="AQ3773" s="11" t="str">
        <x:v>UNQUANTIFIED</x:v>
      </x:c>
      <x:c r="AR3773" s="11" t="str">
        <x:v>Position-class planning record; serial item and receiver open</x:v>
      </x:c>
      <x:c r="AS3773" s="26"/>
      <x:c r="AT3773" s="26"/>
    </x:row>
    <x:row r="3774">
      <x:c r="C3774" s="11" t="str">
        <x:v>G1-M-IWG-OOG-80</x:v>
      </x:c>
      <x:c r="D3774" s="11" t="str">
        <x:v>G1</x:v>
      </x:c>
      <x:c r="E3774" s="11" t="str">
        <x:v>Allied megacity earthquake</x:v>
      </x:c>
      <x:c r="F3774" s="11" t="str">
        <x:v>M-IWG</x:v>
      </x:c>
      <x:c r="G3774" s="11" t="str">
        <x:v>Inland-waterway group</x:v>
      </x:c>
      <x:c r="H3774" s="11" t="str">
        <x:v>OOG-80</x:v>
      </x:c>
      <x:c r="I3774" s="19" t="n">
        <x:v>72</x:v>
      </x:c>
      <x:c r="J3774" s="21" t="n">
        <x:v>1</x:v>
      </x:c>
      <x:c r="K3774" s="18" t="n">
        <x:f>'05 Cargo Register'!K190</x:f>
        <x:v>420</x:v>
      </x:c>
      <x:c r="L3774" s="18" t="n">
        <x:f>'05 Cargo Register'!N190</x:f>
        <x:v>7</x:v>
      </x:c>
      <x:c r="M3774" s="18" t="n">
        <x:f>'05 Cargo Register'!O190</x:f>
        <x:v>1232</x:v>
      </x:c>
      <x:c r="N3774" s="18" t="n">
        <x:f>J3774*K3774</x:f>
        <x:v>420</x:v>
      </x:c>
      <x:c r="O3774" s="18" t="n">
        <x:f>J3774*L3774</x:f>
        <x:v>7</x:v>
      </x:c>
      <x:c r="P3774" s="18" t="n">
        <x:f>J3774*M3774</x:f>
        <x:v>1232</x:v>
      </x:c>
      <x:c r="Q3774" s="22" t="n">
        <x:f>'01 Controls'!$E$30*'02 Cargo Classes'!$M$15</x:f>
        <x:v>0</x:v>
      </x:c>
      <x:c r="R3774" s="22" t="n">
        <x:f>'01 Controls'!$F$30*'02 Cargo Classes'!$N$15</x:f>
        <x:v>1.7</x:v>
      </x:c>
      <x:c r="S3774" s="22" t="n">
        <x:f>'01 Controls'!$G$30*'02 Cargo Classes'!$O$15</x:f>
        <x:v>0</x:v>
      </x:c>
      <x:c r="T3774" s="22" t="n">
        <x:f>'01 Controls'!$H$30*'02 Cargo Classes'!$P$15</x:f>
        <x:v>0</x:v>
      </x:c>
      <x:c r="U3774" s="22" t="n">
        <x:f>SUM(Q3774:T3774)</x:f>
        <x:v>1.7</x:v>
      </x:c>
      <x:c r="V3774" s="18" t="n">
        <x:f>IF(U3774=0,0,N3774*Q3774/U3774)</x:f>
        <x:v>0</x:v>
      </x:c>
      <x:c r="W3774" s="18" t="n">
        <x:f>IF(U3774=0,0,P3774*Q3774/U3774)</x:f>
        <x:v>0</x:v>
      </x:c>
      <x:c r="X3774" s="18" t="n">
        <x:f>MAX(V3774,W3774*'01 Controls'!$E$12)</x:f>
        <x:v>0</x:v>
      </x:c>
      <x:c r="Y3774" s="18" t="n">
        <x:f>IF(U3774=0,0,N3774*R3774/U3774)</x:f>
        <x:v>420</x:v>
      </x:c>
      <x:c r="Z3774" s="18" t="n">
        <x:f>IF(U3774=0,0,P3774*R3774/U3774)</x:f>
        <x:v>1232</x:v>
      </x:c>
      <x:c r="AA3774" s="18" t="n">
        <x:f>MAX(Y3774,Z3774*'01 Controls'!$E$13)</x:f>
        <x:v>420</x:v>
      </x:c>
      <x:c r="AB3774" s="18" t="n">
        <x:f>IF(U3774=0,0,N3774*S3774/U3774)</x:f>
        <x:v>0</x:v>
      </x:c>
      <x:c r="AC3774" s="18" t="n">
        <x:f>IF(U3774=0,0,P3774*S3774/U3774)</x:f>
        <x:v>0</x:v>
      </x:c>
      <x:c r="AD3774" s="18" t="n">
        <x:f>MAX(AB3774,AC3774*'01 Controls'!$E$14)</x:f>
        <x:v>0</x:v>
      </x:c>
      <x:c r="AE3774" s="18" t="n">
        <x:f>IF(U3774=0,0,N3774*T3774/U3774)</x:f>
        <x:v>0</x:v>
      </x:c>
      <x:c r="AF3774" s="18" t="n">
        <x:f>IF(U3774=0,0,P3774*T3774/U3774)</x:f>
        <x:v>0</x:v>
      </x:c>
      <x:c r="AG3774" s="18" t="n">
        <x:f>MAX(AE3774,AF3774*'01 Controls'!$E$15)</x:f>
        <x:v>0</x:v>
      </x:c>
      <x:c r="AH3774" s="18" t="n">
        <x:f>SUM(V3774,Y3774,AB3774,AE3774)</x:f>
        <x:v>420</x:v>
      </x:c>
      <x:c r="AI3774" s="18" t="n">
        <x:f>N3774-AH3774</x:f>
        <x:v>0</x:v>
      </x:c>
      <x:c r="AJ3774" s="18" t="n">
        <x:f>V3774*INDEX('07 Mode Capacity'!$P$6:$P$17,MATCH("AIR-"&amp;I3774,'07 Mode Capacity'!$C$6:$C$17,0))</x:f>
        <x:v>0</x:v>
      </x:c>
      <x:c r="AK3774" s="18" t="n">
        <x:f>Y3774*INDEX('07 Mode Capacity'!$P$6:$P$17,MATCH("OCEAN-"&amp;I3774,'07 Mode Capacity'!$C$6:$C$17,0))</x:f>
        <x:v>328.76255080732204</x:v>
      </x:c>
      <x:c r="AL3774" s="18" t="n">
        <x:f>AB3774*INDEX('07 Mode Capacity'!$P$6:$P$17,MATCH("LAND-"&amp;I3774,'07 Mode Capacity'!$C$6:$C$17,0))</x:f>
        <x:v>0</x:v>
      </x:c>
      <x:c r="AM3774" s="18" t="n">
        <x:f>AE3774*INDEX('07 Mode Capacity'!$P$6:$P$17,MATCH("INLAND-"&amp;I3774,'07 Mode Capacity'!$C$6:$C$17,0))</x:f>
        <x:v>0</x:v>
      </x:c>
      <x:c r="AN3774" s="18" t="n">
        <x:f>SUM(AJ3774:AM3774)</x:f>
        <x:v>328.76255080732204</x:v>
      </x:c>
      <x:c r="AO3774" s="17" t="n">
        <x:f>IF(N3774=0,1,AN3774/N3774)</x:f>
        <x:v>0.7827679781126715</x:v>
      </x:c>
      <x:c r="AP3774" s="11" t="str">
        <x:f>IF(AO3774&gt;='01 Controls'!$E$16,"PASS","FAIL")</x:f>
        <x:v>FAIL</x:v>
      </x:c>
      <x:c r="AQ3774" s="11" t="str">
        <x:v>UNQUANTIFIED</x:v>
      </x:c>
      <x:c r="AR3774" s="11" t="str">
        <x:v>Position-class planning record; serial item and receiver open</x:v>
      </x:c>
      <x:c r="AS3774" s="26"/>
      <x:c r="AT3774" s="26"/>
    </x:row>
    <x:row r="3775">
      <x:c r="C3775" s="11" t="str">
        <x:v>G1-M-OSG-APL-45</x:v>
      </x:c>
      <x:c r="D3775" s="11" t="str">
        <x:v>G1</x:v>
      </x:c>
      <x:c r="E3775" s="11" t="str">
        <x:v>Allied megacity earthquake</x:v>
      </x:c>
      <x:c r="F3775" s="11" t="str">
        <x:v>M-OSG</x:v>
      </x:c>
      <x:c r="G3775" s="11" t="str">
        <x:v>Offshore-support group</x:v>
      </x:c>
      <x:c r="H3775" s="11" t="str">
        <x:v>APL-45</x:v>
      </x:c>
      <x:c r="I3775" s="19" t="n">
        <x:v>24</x:v>
      </x:c>
      <x:c r="J3775" s="21" t="n">
        <x:v>6</x:v>
      </x:c>
      <x:c r="K3775" s="18" t="n">
        <x:f>'05 Cargo Register'!K191</x:f>
        <x:v>63</x:v>
      </x:c>
      <x:c r="L3775" s="18" t="n">
        <x:f>'05 Cargo Register'!N191</x:f>
        <x:v>17</x:v>
      </x:c>
      <x:c r="M3775" s="18" t="n">
        <x:f>'05 Cargo Register'!O191</x:f>
        <x:v>127.5</x:v>
      </x:c>
      <x:c r="N3775" s="18" t="n">
        <x:f>J3775*K3775</x:f>
        <x:v>378</x:v>
      </x:c>
      <x:c r="O3775" s="18" t="n">
        <x:f>J3775*L3775</x:f>
        <x:v>102</x:v>
      </x:c>
      <x:c r="P3775" s="18" t="n">
        <x:f>J3775*M3775</x:f>
        <x:v>765</x:v>
      </x:c>
      <x:c r="Q3775" s="22" t="n">
        <x:f>'01 Controls'!$E$30*'02 Cargo Classes'!$M$6</x:f>
        <x:v>0.44999999999999996</x:v>
      </x:c>
      <x:c r="R3775" s="22" t="n">
        <x:f>'01 Controls'!$F$30*'02 Cargo Classes'!$N$6</x:f>
        <x:v>0.34</x:v>
      </x:c>
      <x:c r="S3775" s="22" t="n">
        <x:f>'01 Controls'!$G$30*'02 Cargo Classes'!$O$6</x:f>
        <x:v>0</x:v>
      </x:c>
      <x:c r="T3775" s="22" t="n">
        <x:f>'01 Controls'!$H$30*'02 Cargo Classes'!$P$6</x:f>
        <x:v>0</x:v>
      </x:c>
      <x:c r="U3775" s="22" t="n">
        <x:f>SUM(Q3775:T3775)</x:f>
        <x:v>0.79</x:v>
      </x:c>
      <x:c r="V3775" s="18" t="n">
        <x:f>IF(U3775=0,0,N3775*Q3775/U3775)</x:f>
        <x:v>215.31645569620252</x:v>
      </x:c>
      <x:c r="W3775" s="18" t="n">
        <x:f>IF(U3775=0,0,P3775*Q3775/U3775)</x:f>
        <x:v>435.759493670886</x:v>
      </x:c>
      <x:c r="X3775" s="18" t="n">
        <x:f>MAX(V3775,W3775*'01 Controls'!$E$12)</x:f>
        <x:v>215.31645569620252</x:v>
      </x:c>
      <x:c r="Y3775" s="18" t="n">
        <x:f>IF(U3775=0,0,N3775*R3775/U3775)</x:f>
        <x:v>162.68354430379748</x:v>
      </x:c>
      <x:c r="Z3775" s="18" t="n">
        <x:f>IF(U3775=0,0,P3775*R3775/U3775)</x:f>
        <x:v>329.24050632911394</x:v>
      </x:c>
      <x:c r="AA3775" s="18" t="n">
        <x:f>MAX(Y3775,Z3775*'01 Controls'!$E$13)</x:f>
        <x:v>162.68354430379748</x:v>
      </x:c>
      <x:c r="AB3775" s="18" t="n">
        <x:f>IF(U3775=0,0,N3775*S3775/U3775)</x:f>
        <x:v>0</x:v>
      </x:c>
      <x:c r="AC3775" s="18" t="n">
        <x:f>IF(U3775=0,0,P3775*S3775/U3775)</x:f>
        <x:v>0</x:v>
      </x:c>
      <x:c r="AD3775" s="18" t="n">
        <x:f>MAX(AB3775,AC3775*'01 Controls'!$E$14)</x:f>
        <x:v>0</x:v>
      </x:c>
      <x:c r="AE3775" s="18" t="n">
        <x:f>IF(U3775=0,0,N3775*T3775/U3775)</x:f>
        <x:v>0</x:v>
      </x:c>
      <x:c r="AF3775" s="18" t="n">
        <x:f>IF(U3775=0,0,P3775*T3775/U3775)</x:f>
        <x:v>0</x:v>
      </x:c>
      <x:c r="AG3775" s="18" t="n">
        <x:f>MAX(AE3775,AF3775*'01 Controls'!$E$15)</x:f>
        <x:v>0</x:v>
      </x:c>
      <x:c r="AH3775" s="18" t="n">
        <x:f>SUM(V3775,Y3775,AB3775,AE3775)</x:f>
        <x:v>378</x:v>
      </x:c>
      <x:c r="AI3775" s="18" t="n">
        <x:f>N3775-AH3775</x:f>
        <x:v>0</x:v>
      </x:c>
      <x:c r="AJ3775" s="18" t="n">
        <x:f>V3775*INDEX('07 Mode Capacity'!$P$6:$P$17,MATCH("AIR-"&amp;I3775,'07 Mode Capacity'!$C$6:$C$17,0))</x:f>
        <x:v>43.690737897964176</x:v>
      </x:c>
      <x:c r="AK3775" s="18" t="n">
        <x:f>Y3775*INDEX('07 Mode Capacity'!$P$6:$P$17,MATCH("OCEAN-"&amp;I3775,'07 Mode Capacity'!$C$6:$C$17,0))</x:f>
        <x:v>24.417018465699645</x:v>
      </x:c>
      <x:c r="AL3775" s="18" t="n">
        <x:f>AB3775*INDEX('07 Mode Capacity'!$P$6:$P$17,MATCH("LAND-"&amp;I3775,'07 Mode Capacity'!$C$6:$C$17,0))</x:f>
        <x:v>0</x:v>
      </x:c>
      <x:c r="AM3775" s="18" t="n">
        <x:f>AE3775*INDEX('07 Mode Capacity'!$P$6:$P$17,MATCH("INLAND-"&amp;I3775,'07 Mode Capacity'!$C$6:$C$17,0))</x:f>
        <x:v>0</x:v>
      </x:c>
      <x:c r="AN3775" s="18" t="n">
        <x:f>SUM(AJ3775:AM3775)</x:f>
        <x:v>68.10775636366382</x:v>
      </x:c>
      <x:c r="AO3775" s="17" t="n">
        <x:f>IF(N3775=0,1,AN3775/N3775)</x:f>
        <x:v>0.18017924963932228</x:v>
      </x:c>
      <x:c r="AP3775" s="11" t="str">
        <x:f>IF(AO3775&gt;='01 Controls'!$E$16,"PASS","FAIL")</x:f>
        <x:v>FAIL</x:v>
      </x:c>
      <x:c r="AQ3775" s="11" t="str">
        <x:v>UNQUANTIFIED</x:v>
      </x:c>
      <x:c r="AR3775" s="11" t="str">
        <x:v>Position-class planning record; serial item and receiver open</x:v>
      </x:c>
      <x:c r="AS3775" s="26"/>
      <x:c r="AT3775" s="26"/>
    </x:row>
    <x:row r="3776">
      <x:c r="C3776" s="11" t="str">
        <x:v>G1-M-OSG-ISO-18</x:v>
      </x:c>
      <x:c r="D3776" s="11" t="str">
        <x:v>G1</x:v>
      </x:c>
      <x:c r="E3776" s="11" t="str">
        <x:v>Allied megacity earthquake</x:v>
      </x:c>
      <x:c r="F3776" s="11" t="str">
        <x:v>M-OSG</x:v>
      </x:c>
      <x:c r="G3776" s="11" t="str">
        <x:v>Offshore-support group</x:v>
      </x:c>
      <x:c r="H3776" s="11" t="str">
        <x:v>ISO-18</x:v>
      </x:c>
      <x:c r="I3776" s="19" t="n">
        <x:v>48</x:v>
      </x:c>
      <x:c r="J3776" s="21" t="n">
        <x:v>6</x:v>
      </x:c>
      <x:c r="K3776" s="18" t="n">
        <x:f>'05 Cargo Register'!K192</x:f>
        <x:v>252</x:v>
      </x:c>
      <x:c r="L3776" s="18" t="n">
        <x:f>'05 Cargo Register'!N192</x:f>
        <x:v>17</x:v>
      </x:c>
      <x:c r="M3776" s="18" t="n">
        <x:f>'05 Cargo Register'!O192</x:f>
        <x:v>448.8</x:v>
      </x:c>
      <x:c r="N3776" s="18" t="n">
        <x:f>J3776*K3776</x:f>
        <x:v>1512</x:v>
      </x:c>
      <x:c r="O3776" s="18" t="n">
        <x:f>J3776*L3776</x:f>
        <x:v>102</x:v>
      </x:c>
      <x:c r="P3776" s="18" t="n">
        <x:f>J3776*M3776</x:f>
        <x:v>2692.8</x:v>
      </x:c>
      <x:c r="Q3776" s="22" t="n">
        <x:f>'01 Controls'!$E$30*'02 Cargo Classes'!$M$7</x:f>
        <x:v>0.03</x:v>
      </x:c>
      <x:c r="R3776" s="22" t="n">
        <x:f>'01 Controls'!$F$30*'02 Cargo Classes'!$N$7</x:f>
        <x:v>0.85</x:v>
      </x:c>
      <x:c r="S3776" s="22" t="n">
        <x:f>'01 Controls'!$G$30*'02 Cargo Classes'!$O$7</x:f>
        <x:v>0</x:v>
      </x:c>
      <x:c r="T3776" s="22" t="n">
        <x:f>'01 Controls'!$H$30*'02 Cargo Classes'!$P$7</x:f>
        <x:v>0</x:v>
      </x:c>
      <x:c r="U3776" s="22" t="n">
        <x:f>SUM(Q3776:T3776)</x:f>
        <x:v>0.88</x:v>
      </x:c>
      <x:c r="V3776" s="18" t="n">
        <x:f>IF(U3776=0,0,N3776*Q3776/U3776)</x:f>
        <x:v>51.54545454545455</x:v>
      </x:c>
      <x:c r="W3776" s="18" t="n">
        <x:f>IF(U3776=0,0,P3776*Q3776/U3776)</x:f>
        <x:v>91.80000000000001</x:v>
      </x:c>
      <x:c r="X3776" s="18" t="n">
        <x:f>MAX(V3776,W3776*'01 Controls'!$E$12)</x:f>
        <x:v>51.54545454545455</x:v>
      </x:c>
      <x:c r="Y3776" s="18" t="n">
        <x:f>IF(U3776=0,0,N3776*R3776/U3776)</x:f>
        <x:v>1460.4545454545455</x:v>
      </x:c>
      <x:c r="Z3776" s="18" t="n">
        <x:f>IF(U3776=0,0,P3776*R3776/U3776)</x:f>
        <x:v>2601</x:v>
      </x:c>
      <x:c r="AA3776" s="18" t="n">
        <x:f>MAX(Y3776,Z3776*'01 Controls'!$E$13)</x:f>
        <x:v>1460.4545454545455</x:v>
      </x:c>
      <x:c r="AB3776" s="18" t="n">
        <x:f>IF(U3776=0,0,N3776*S3776/U3776)</x:f>
        <x:v>0</x:v>
      </x:c>
      <x:c r="AC3776" s="18" t="n">
        <x:f>IF(U3776=0,0,P3776*S3776/U3776)</x:f>
        <x:v>0</x:v>
      </x:c>
      <x:c r="AD3776" s="18" t="n">
        <x:f>MAX(AB3776,AC3776*'01 Controls'!$E$14)</x:f>
        <x:v>0</x:v>
      </x:c>
      <x:c r="AE3776" s="18" t="n">
        <x:f>IF(U3776=0,0,N3776*T3776/U3776)</x:f>
        <x:v>0</x:v>
      </x:c>
      <x:c r="AF3776" s="18" t="n">
        <x:f>IF(U3776=0,0,P3776*T3776/U3776)</x:f>
        <x:v>0</x:v>
      </x:c>
      <x:c r="AG3776" s="18" t="n">
        <x:f>MAX(AE3776,AF3776*'01 Controls'!$E$15)</x:f>
        <x:v>0</x:v>
      </x:c>
      <x:c r="AH3776" s="18" t="n">
        <x:f>SUM(V3776,Y3776,AB3776,AE3776)</x:f>
        <x:v>1512</x:v>
      </x:c>
      <x:c r="AI3776" s="18" t="n">
        <x:f>N3776-AH3776</x:f>
        <x:v>0</x:v>
      </x:c>
      <x:c r="AJ3776" s="18" t="n">
        <x:f>V3776*INDEX('07 Mode Capacity'!$P$6:$P$17,MATCH("AIR-"&amp;I3776,'07 Mode Capacity'!$C$6:$C$17,0))</x:f>
        <x:v>14.450028931820812</x:v>
      </x:c>
      <x:c r="AK3776" s="18" t="n">
        <x:f>Y3776*INDEX('07 Mode Capacity'!$P$6:$P$17,MATCH("OCEAN-"&amp;I3776,'07 Mode Capacity'!$C$6:$C$17,0))</x:f>
        <x:v>127.98880369594927</x:v>
      </x:c>
      <x:c r="AL3776" s="18" t="n">
        <x:f>AB3776*INDEX('07 Mode Capacity'!$P$6:$P$17,MATCH("LAND-"&amp;I3776,'07 Mode Capacity'!$C$6:$C$17,0))</x:f>
        <x:v>0</x:v>
      </x:c>
      <x:c r="AM3776" s="18" t="n">
        <x:f>AE3776*INDEX('07 Mode Capacity'!$P$6:$P$17,MATCH("INLAND-"&amp;I3776,'07 Mode Capacity'!$C$6:$C$17,0))</x:f>
        <x:v>0</x:v>
      </x:c>
      <x:c r="AN3776" s="18" t="n">
        <x:f>SUM(AJ3776:AM3776)</x:f>
        <x:v>142.4388326277701</x:v>
      </x:c>
      <x:c r="AO3776" s="17" t="n">
        <x:f>IF(N3776=0,1,AN3776/N3776)</x:f>
        <x:v>0.09420557713476858</x:v>
      </x:c>
      <x:c r="AP3776" s="11" t="str">
        <x:f>IF(AO3776&gt;='01 Controls'!$E$16,"PASS","FAIL")</x:f>
        <x:v>FAIL</x:v>
      </x:c>
      <x:c r="AQ3776" s="11" t="str">
        <x:v>UNQUANTIFIED</x:v>
      </x:c>
      <x:c r="AR3776" s="11" t="str">
        <x:v>Position-class planning record; serial item and receiver open</x:v>
      </x:c>
      <x:c r="AS3776" s="26"/>
      <x:c r="AT3776" s="26"/>
    </x:row>
    <x:row r="3777">
      <x:c r="C3777" s="11" t="str">
        <x:v>G1-M-OSG-COL-12</x:v>
      </x:c>
      <x:c r="D3777" s="11" t="str">
        <x:v>G1</x:v>
      </x:c>
      <x:c r="E3777" s="11" t="str">
        <x:v>Allied megacity earthquake</x:v>
      </x:c>
      <x:c r="F3777" s="11" t="str">
        <x:v>M-OSG</x:v>
      </x:c>
      <x:c r="G3777" s="11" t="str">
        <x:v>Offshore-support group</x:v>
      </x:c>
      <x:c r="H3777" s="11" t="str">
        <x:v>COL-12</x:v>
      </x:c>
      <x:c r="I3777" s="19" t="n">
        <x:v>24</x:v>
      </x:c>
      <x:c r="J3777" s="21" t="n">
        <x:v>6</x:v>
      </x:c>
      <x:c r="K3777" s="18" t="n">
        <x:f>'05 Cargo Register'!K193</x:f>
        <x:v>42</x:v>
      </x:c>
      <x:c r="L3777" s="18" t="n">
        <x:f>'05 Cargo Register'!N193</x:f>
        <x:v>5</x:v>
      </x:c>
      <x:c r="M3777" s="18" t="n">
        <x:f>'05 Cargo Register'!O193</x:f>
        <x:v>132</x:v>
      </x:c>
      <x:c r="N3777" s="18" t="n">
        <x:f>J3777*K3777</x:f>
        <x:v>252</x:v>
      </x:c>
      <x:c r="O3777" s="18" t="n">
        <x:f>J3777*L3777</x:f>
        <x:v>30</x:v>
      </x:c>
      <x:c r="P3777" s="18" t="n">
        <x:f>J3777*M3777</x:f>
        <x:v>792</x:v>
      </x:c>
      <x:c r="Q3777" s="22" t="n">
        <x:f>'01 Controls'!$E$30*'02 Cargo Classes'!$M$8</x:f>
        <x:v>0.3</x:v>
      </x:c>
      <x:c r="R3777" s="22" t="n">
        <x:f>'01 Controls'!$F$30*'02 Cargo Classes'!$N$8</x:f>
        <x:v>0.595</x:v>
      </x:c>
      <x:c r="S3777" s="22" t="n">
        <x:f>'01 Controls'!$G$30*'02 Cargo Classes'!$O$8</x:f>
        <x:v>0</x:v>
      </x:c>
      <x:c r="T3777" s="22" t="n">
        <x:f>'01 Controls'!$H$30*'02 Cargo Classes'!$P$8</x:f>
        <x:v>0</x:v>
      </x:c>
      <x:c r="U3777" s="22" t="n">
        <x:f>SUM(Q3777:T3777)</x:f>
        <x:v>0.895</x:v>
      </x:c>
      <x:c r="V3777" s="18" t="n">
        <x:f>IF(U3777=0,0,N3777*Q3777/U3777)</x:f>
        <x:v>84.46927374301676</x:v>
      </x:c>
      <x:c r="W3777" s="18" t="n">
        <x:f>IF(U3777=0,0,P3777*Q3777/U3777)</x:f>
        <x:v>265.4748603351955</x:v>
      </x:c>
      <x:c r="X3777" s="18" t="n">
        <x:f>MAX(V3777,W3777*'01 Controls'!$E$12)</x:f>
        <x:v>84.46927374301676</x:v>
      </x:c>
      <x:c r="Y3777" s="18" t="n">
        <x:f>IF(U3777=0,0,N3777*R3777/U3777)</x:f>
        <x:v>167.53072625698323</x:v>
      </x:c>
      <x:c r="Z3777" s="18" t="n">
        <x:f>IF(U3777=0,0,P3777*R3777/U3777)</x:f>
        <x:v>526.5251396648044</x:v>
      </x:c>
      <x:c r="AA3777" s="18" t="n">
        <x:f>MAX(Y3777,Z3777*'01 Controls'!$E$13)</x:f>
        <x:v>167.53072625698323</x:v>
      </x:c>
      <x:c r="AB3777" s="18" t="n">
        <x:f>IF(U3777=0,0,N3777*S3777/U3777)</x:f>
        <x:v>0</x:v>
      </x:c>
      <x:c r="AC3777" s="18" t="n">
        <x:f>IF(U3777=0,0,P3777*S3777/U3777)</x:f>
        <x:v>0</x:v>
      </x:c>
      <x:c r="AD3777" s="18" t="n">
        <x:f>MAX(AB3777,AC3777*'01 Controls'!$E$14)</x:f>
        <x:v>0</x:v>
      </x:c>
      <x:c r="AE3777" s="18" t="n">
        <x:f>IF(U3777=0,0,N3777*T3777/U3777)</x:f>
        <x:v>0</x:v>
      </x:c>
      <x:c r="AF3777" s="18" t="n">
        <x:f>IF(U3777=0,0,P3777*T3777/U3777)</x:f>
        <x:v>0</x:v>
      </x:c>
      <x:c r="AG3777" s="18" t="n">
        <x:f>MAX(AE3777,AF3777*'01 Controls'!$E$15)</x:f>
        <x:v>0</x:v>
      </x:c>
      <x:c r="AH3777" s="18" t="n">
        <x:f>SUM(V3777,Y3777,AB3777,AE3777)</x:f>
        <x:v>252</x:v>
      </x:c>
      <x:c r="AI3777" s="18" t="n">
        <x:f>N3777-AH3777</x:f>
        <x:v>0</x:v>
      </x:c>
      <x:c r="AJ3777" s="18" t="n">
        <x:f>V3777*INDEX('07 Mode Capacity'!$P$6:$P$17,MATCH("AIR-"&amp;I3777,'07 Mode Capacity'!$C$6:$C$17,0))</x:f>
        <x:v>17.140003942590543</x:v>
      </x:c>
      <x:c r="AK3777" s="18" t="n">
        <x:f>Y3777*INDEX('07 Mode Capacity'!$P$6:$P$17,MATCH("OCEAN-"&amp;I3777,'07 Mode Capacity'!$C$6:$C$17,0))</x:f>
        <x:v>25.144527395776354</x:v>
      </x:c>
      <x:c r="AL3777" s="18" t="n">
        <x:f>AB3777*INDEX('07 Mode Capacity'!$P$6:$P$17,MATCH("LAND-"&amp;I3777,'07 Mode Capacity'!$C$6:$C$17,0))</x:f>
        <x:v>0</x:v>
      </x:c>
      <x:c r="AM3777" s="18" t="n">
        <x:f>AE3777*INDEX('07 Mode Capacity'!$P$6:$P$17,MATCH("INLAND-"&amp;I3777,'07 Mode Capacity'!$C$6:$C$17,0))</x:f>
        <x:v>0</x:v>
      </x:c>
      <x:c r="AN3777" s="18" t="n">
        <x:f>SUM(AJ3777:AM3777)</x:f>
        <x:v>42.2845313383669</x:v>
      </x:c>
      <x:c r="AO3777" s="17" t="n">
        <x:f>IF(N3777=0,1,AN3777/N3777)</x:f>
        <x:v>0.1677957592792337</x:v>
      </x:c>
      <x:c r="AP3777" s="11" t="str">
        <x:f>IF(AO3777&gt;='01 Controls'!$E$16,"PASS","FAIL")</x:f>
        <x:v>FAIL</x:v>
      </x:c>
      <x:c r="AQ3777" s="11" t="str">
        <x:v>UNQUANTIFIED</x:v>
      </x:c>
      <x:c r="AR3777" s="11" t="str">
        <x:v>Position-class planning record; serial item and receiver open</x:v>
      </x:c>
      <x:c r="AS3777" s="26"/>
      <x:c r="AT3777" s="26"/>
    </x:row>
    <x:row r="3778">
      <x:c r="C3778" s="11" t="str">
        <x:v>G1-M-OSG-BAT-22</x:v>
      </x:c>
      <x:c r="D3778" s="11" t="str">
        <x:v>G1</x:v>
      </x:c>
      <x:c r="E3778" s="11" t="str">
        <x:v>Allied megacity earthquake</x:v>
      </x:c>
      <x:c r="F3778" s="11" t="str">
        <x:v>M-OSG</x:v>
      </x:c>
      <x:c r="G3778" s="11" t="str">
        <x:v>Offshore-support group</x:v>
      </x:c>
      <x:c r="H3778" s="11" t="str">
        <x:v>BAT-22</x:v>
      </x:c>
      <x:c r="I3778" s="19" t="n">
        <x:v>48</x:v>
      </x:c>
      <x:c r="J3778" s="21" t="n">
        <x:v>6</x:v>
      </x:c>
      <x:c r="K3778" s="18" t="n">
        <x:f>'05 Cargo Register'!K194</x:f>
        <x:v>168</x:v>
      </x:c>
      <x:c r="L3778" s="18" t="n">
        <x:f>'05 Cargo Register'!N194</x:f>
        <x:v>10</x:v>
      </x:c>
      <x:c r="M3778" s="18" t="n">
        <x:f>'05 Cargo Register'!O194</x:f>
        <x:v>264</x:v>
      </x:c>
      <x:c r="N3778" s="18" t="n">
        <x:f>J3778*K3778</x:f>
        <x:v>1008</x:v>
      </x:c>
      <x:c r="O3778" s="18" t="n">
        <x:f>J3778*L3778</x:f>
        <x:v>60</x:v>
      </x:c>
      <x:c r="P3778" s="18" t="n">
        <x:f>J3778*M3778</x:f>
        <x:v>1584</x:v>
      </x:c>
      <x:c r="Q3778" s="22" t="n">
        <x:f>'01 Controls'!$E$30*'02 Cargo Classes'!$M$9</x:f>
        <x:v>0</x:v>
      </x:c>
      <x:c r="R3778" s="22" t="n">
        <x:f>'01 Controls'!$F$30*'02 Cargo Classes'!$N$9</x:f>
        <x:v>0.85</x:v>
      </x:c>
      <x:c r="S3778" s="22" t="n">
        <x:f>'01 Controls'!$G$30*'02 Cargo Classes'!$O$9</x:f>
        <x:v>0</x:v>
      </x:c>
      <x:c r="T3778" s="22" t="n">
        <x:f>'01 Controls'!$H$30*'02 Cargo Classes'!$P$9</x:f>
        <x:v>0</x:v>
      </x:c>
      <x:c r="U3778" s="22" t="n">
        <x:f>SUM(Q3778:T3778)</x:f>
        <x:v>0.85</x:v>
      </x:c>
      <x:c r="V3778" s="18" t="n">
        <x:f>IF(U3778=0,0,N3778*Q3778/U3778)</x:f>
        <x:v>0</x:v>
      </x:c>
      <x:c r="W3778" s="18" t="n">
        <x:f>IF(U3778=0,0,P3778*Q3778/U3778)</x:f>
        <x:v>0</x:v>
      </x:c>
      <x:c r="X3778" s="18" t="n">
        <x:f>MAX(V3778,W3778*'01 Controls'!$E$12)</x:f>
        <x:v>0</x:v>
      </x:c>
      <x:c r="Y3778" s="18" t="n">
        <x:f>IF(U3778=0,0,N3778*R3778/U3778)</x:f>
        <x:v>1008</x:v>
      </x:c>
      <x:c r="Z3778" s="18" t="n">
        <x:f>IF(U3778=0,0,P3778*R3778/U3778)</x:f>
        <x:v>1583.9999999999998</x:v>
      </x:c>
      <x:c r="AA3778" s="18" t="n">
        <x:f>MAX(Y3778,Z3778*'01 Controls'!$E$13)</x:f>
        <x:v>1008</x:v>
      </x:c>
      <x:c r="AB3778" s="18" t="n">
        <x:f>IF(U3778=0,0,N3778*S3778/U3778)</x:f>
        <x:v>0</x:v>
      </x:c>
      <x:c r="AC3778" s="18" t="n">
        <x:f>IF(U3778=0,0,P3778*S3778/U3778)</x:f>
        <x:v>0</x:v>
      </x:c>
      <x:c r="AD3778" s="18" t="n">
        <x:f>MAX(AB3778,AC3778*'01 Controls'!$E$14)</x:f>
        <x:v>0</x:v>
      </x:c>
      <x:c r="AE3778" s="18" t="n">
        <x:f>IF(U3778=0,0,N3778*T3778/U3778)</x:f>
        <x:v>0</x:v>
      </x:c>
      <x:c r="AF3778" s="18" t="n">
        <x:f>IF(U3778=0,0,P3778*T3778/U3778)</x:f>
        <x:v>0</x:v>
      </x:c>
      <x:c r="AG3778" s="18" t="n">
        <x:f>MAX(AE3778,AF3778*'01 Controls'!$E$15)</x:f>
        <x:v>0</x:v>
      </x:c>
      <x:c r="AH3778" s="18" t="n">
        <x:f>SUM(V3778,Y3778,AB3778,AE3778)</x:f>
        <x:v>1008</x:v>
      </x:c>
      <x:c r="AI3778" s="18" t="n">
        <x:f>N3778-AH3778</x:f>
        <x:v>0</x:v>
      </x:c>
      <x:c r="AJ3778" s="18" t="n">
        <x:f>V3778*INDEX('07 Mode Capacity'!$P$6:$P$17,MATCH("AIR-"&amp;I3778,'07 Mode Capacity'!$C$6:$C$17,0))</x:f>
        <x:v>0</x:v>
      </x:c>
      <x:c r="AK3778" s="18" t="n">
        <x:f>Y3778*INDEX('07 Mode Capacity'!$P$6:$P$17,MATCH("OCEAN-"&amp;I3778,'07 Mode Capacity'!$C$6:$C$17,0))</x:f>
        <x:v>88.33737039406695</x:v>
      </x:c>
      <x:c r="AL3778" s="18" t="n">
        <x:f>AB3778*INDEX('07 Mode Capacity'!$P$6:$P$17,MATCH("LAND-"&amp;I3778,'07 Mode Capacity'!$C$6:$C$17,0))</x:f>
        <x:v>0</x:v>
      </x:c>
      <x:c r="AM3778" s="18" t="n">
        <x:f>AE3778*INDEX('07 Mode Capacity'!$P$6:$P$17,MATCH("INLAND-"&amp;I3778,'07 Mode Capacity'!$C$6:$C$17,0))</x:f>
        <x:v>0</x:v>
      </x:c>
      <x:c r="AN3778" s="18" t="n">
        <x:f>SUM(AJ3778:AM3778)</x:f>
        <x:v>88.33737039406695</x:v>
      </x:c>
      <x:c r="AO3778" s="17" t="n">
        <x:f>IF(N3778=0,1,AN3778/N3778)</x:f>
        <x:v>0.08763628015284419</x:v>
      </x:c>
      <x:c r="AP3778" s="11" t="str">
        <x:f>IF(AO3778&gt;='01 Controls'!$E$16,"PASS","FAIL")</x:f>
        <x:v>FAIL</x:v>
      </x:c>
      <x:c r="AQ3778" s="11" t="str">
        <x:v>UNQUANTIFIED</x:v>
      </x:c>
      <x:c r="AR3778" s="11" t="str">
        <x:v>Position-class planning record; serial item and receiver open</x:v>
      </x:c>
      <x:c r="AS3778" s="26"/>
      <x:c r="AT3778" s="26"/>
    </x:row>
    <x:row r="3779">
      <x:c r="C3779" s="11" t="str">
        <x:v>G1-M-OSG-TNK-20</x:v>
      </x:c>
      <x:c r="D3779" s="11" t="str">
        <x:v>G1</x:v>
      </x:c>
      <x:c r="E3779" s="11" t="str">
        <x:v>Allied megacity earthquake</x:v>
      </x:c>
      <x:c r="F3779" s="11" t="str">
        <x:v>M-OSG</x:v>
      </x:c>
      <x:c r="G3779" s="11" t="str">
        <x:v>Offshore-support group</x:v>
      </x:c>
      <x:c r="H3779" s="11" t="str">
        <x:v>TNK-20</x:v>
      </x:c>
      <x:c r="I3779" s="19" t="n">
        <x:v>48</x:v>
      </x:c>
      <x:c r="J3779" s="21" t="n">
        <x:v>6</x:v>
      </x:c>
      <x:c r="K3779" s="18" t="n">
        <x:f>'05 Cargo Register'!K195</x:f>
        <x:v>252</x:v>
      </x:c>
      <x:c r="L3779" s="18" t="n">
        <x:f>'05 Cargo Register'!N195</x:f>
        <x:v>15</x:v>
      </x:c>
      <x:c r="M3779" s="18" t="n">
        <x:f>'05 Cargo Register'!O195</x:f>
        <x:v>318.75</x:v>
      </x:c>
      <x:c r="N3779" s="18" t="n">
        <x:f>J3779*K3779</x:f>
        <x:v>1512</x:v>
      </x:c>
      <x:c r="O3779" s="18" t="n">
        <x:f>J3779*L3779</x:f>
        <x:v>90</x:v>
      </x:c>
      <x:c r="P3779" s="18" t="n">
        <x:f>J3779*M3779</x:f>
        <x:v>1912.5</x:v>
      </x:c>
      <x:c r="Q3779" s="22" t="n">
        <x:f>'01 Controls'!$E$30*'02 Cargo Classes'!$M$10</x:f>
        <x:v>0</x:v>
      </x:c>
      <x:c r="R3779" s="22" t="n">
        <x:f>'01 Controls'!$F$30*'02 Cargo Classes'!$N$10</x:f>
        <x:v>1.02</x:v>
      </x:c>
      <x:c r="S3779" s="22" t="n">
        <x:f>'01 Controls'!$G$30*'02 Cargo Classes'!$O$10</x:f>
        <x:v>0</x:v>
      </x:c>
      <x:c r="T3779" s="22" t="n">
        <x:f>'01 Controls'!$H$30*'02 Cargo Classes'!$P$10</x:f>
        <x:v>0</x:v>
      </x:c>
      <x:c r="U3779" s="22" t="n">
        <x:f>SUM(Q3779:T3779)</x:f>
        <x:v>1.02</x:v>
      </x:c>
      <x:c r="V3779" s="18" t="n">
        <x:f>IF(U3779=0,0,N3779*Q3779/U3779)</x:f>
        <x:v>0</x:v>
      </x:c>
      <x:c r="W3779" s="18" t="n">
        <x:f>IF(U3779=0,0,P3779*Q3779/U3779)</x:f>
        <x:v>0</x:v>
      </x:c>
      <x:c r="X3779" s="18" t="n">
        <x:f>MAX(V3779,W3779*'01 Controls'!$E$12)</x:f>
        <x:v>0</x:v>
      </x:c>
      <x:c r="Y3779" s="18" t="n">
        <x:f>IF(U3779=0,0,N3779*R3779/U3779)</x:f>
        <x:v>1512</x:v>
      </x:c>
      <x:c r="Z3779" s="18" t="n">
        <x:f>IF(U3779=0,0,P3779*R3779/U3779)</x:f>
        <x:v>1912.5</x:v>
      </x:c>
      <x:c r="AA3779" s="18" t="n">
        <x:f>MAX(Y3779,Z3779*'01 Controls'!$E$13)</x:f>
        <x:v>1512</x:v>
      </x:c>
      <x:c r="AB3779" s="18" t="n">
        <x:f>IF(U3779=0,0,N3779*S3779/U3779)</x:f>
        <x:v>0</x:v>
      </x:c>
      <x:c r="AC3779" s="18" t="n">
        <x:f>IF(U3779=0,0,P3779*S3779/U3779)</x:f>
        <x:v>0</x:v>
      </x:c>
      <x:c r="AD3779" s="18" t="n">
        <x:f>MAX(AB3779,AC3779*'01 Controls'!$E$14)</x:f>
        <x:v>0</x:v>
      </x:c>
      <x:c r="AE3779" s="18" t="n">
        <x:f>IF(U3779=0,0,N3779*T3779/U3779)</x:f>
        <x:v>0</x:v>
      </x:c>
      <x:c r="AF3779" s="18" t="n">
        <x:f>IF(U3779=0,0,P3779*T3779/U3779)</x:f>
        <x:v>0</x:v>
      </x:c>
      <x:c r="AG3779" s="18" t="n">
        <x:f>MAX(AE3779,AF3779*'01 Controls'!$E$15)</x:f>
        <x:v>0</x:v>
      </x:c>
      <x:c r="AH3779" s="18" t="n">
        <x:f>SUM(V3779,Y3779,AB3779,AE3779)</x:f>
        <x:v>1512</x:v>
      </x:c>
      <x:c r="AI3779" s="18" t="n">
        <x:f>N3779-AH3779</x:f>
        <x:v>0</x:v>
      </x:c>
      <x:c r="AJ3779" s="18" t="n">
        <x:f>V3779*INDEX('07 Mode Capacity'!$P$6:$P$17,MATCH("AIR-"&amp;I3779,'07 Mode Capacity'!$C$6:$C$17,0))</x:f>
        <x:v>0</x:v>
      </x:c>
      <x:c r="AK3779" s="18" t="n">
        <x:f>Y3779*INDEX('07 Mode Capacity'!$P$6:$P$17,MATCH("OCEAN-"&amp;I3779,'07 Mode Capacity'!$C$6:$C$17,0))</x:f>
        <x:v>132.50605559110042</x:v>
      </x:c>
      <x:c r="AL3779" s="18" t="n">
        <x:f>AB3779*INDEX('07 Mode Capacity'!$P$6:$P$17,MATCH("LAND-"&amp;I3779,'07 Mode Capacity'!$C$6:$C$17,0))</x:f>
        <x:v>0</x:v>
      </x:c>
      <x:c r="AM3779" s="18" t="n">
        <x:f>AE3779*INDEX('07 Mode Capacity'!$P$6:$P$17,MATCH("INLAND-"&amp;I3779,'07 Mode Capacity'!$C$6:$C$17,0))</x:f>
        <x:v>0</x:v>
      </x:c>
      <x:c r="AN3779" s="18" t="n">
        <x:f>SUM(AJ3779:AM3779)</x:f>
        <x:v>132.50605559110042</x:v>
      </x:c>
      <x:c r="AO3779" s="17" t="n">
        <x:f>IF(N3779=0,1,AN3779/N3779)</x:f>
        <x:v>0.08763628015284419</x:v>
      </x:c>
      <x:c r="AP3779" s="11" t="str">
        <x:f>IF(AO3779&gt;='01 Controls'!$E$16,"PASS","FAIL")</x:f>
        <x:v>FAIL</x:v>
      </x:c>
      <x:c r="AQ3779" s="11" t="str">
        <x:v>UNQUANTIFIED</x:v>
      </x:c>
      <x:c r="AR3779" s="11" t="str">
        <x:v>Position-class planning record; serial item and receiver open</x:v>
      </x:c>
      <x:c r="AS3779" s="26"/>
      <x:c r="AT3779" s="26"/>
    </x:row>
    <x:row r="3780">
      <x:c r="C3780" s="11" t="str">
        <x:v>G1-M-OSG-FLR-24</x:v>
      </x:c>
      <x:c r="D3780" s="11" t="str">
        <x:v>G1</x:v>
      </x:c>
      <x:c r="E3780" s="11" t="str">
        <x:v>Allied megacity earthquake</x:v>
      </x:c>
      <x:c r="F3780" s="11" t="str">
        <x:v>M-OSG</x:v>
      </x:c>
      <x:c r="G3780" s="11" t="str">
        <x:v>Offshore-support group</x:v>
      </x:c>
      <x:c r="H3780" s="11" t="str">
        <x:v>FLR-24</x:v>
      </x:c>
      <x:c r="I3780" s="19" t="n">
        <x:v>48</x:v>
      </x:c>
      <x:c r="J3780" s="21" t="n">
        <x:v>6</x:v>
      </x:c>
      <x:c r="K3780" s="18" t="n">
        <x:f>'05 Cargo Register'!K196</x:f>
        <x:v>315</x:v>
      </x:c>
      <x:c r="L3780" s="18" t="n">
        <x:f>'05 Cargo Register'!N196</x:f>
        <x:v>16</x:v>
      </x:c>
      <x:c r="M3780" s="18" t="n">
        <x:f>'05 Cargo Register'!O196</x:f>
        <x:v>512</x:v>
      </x:c>
      <x:c r="N3780" s="18" t="n">
        <x:f>J3780*K3780</x:f>
        <x:v>1890</x:v>
      </x:c>
      <x:c r="O3780" s="18" t="n">
        <x:f>J3780*L3780</x:f>
        <x:v>96</x:v>
      </x:c>
      <x:c r="P3780" s="18" t="n">
        <x:f>J3780*M3780</x:f>
        <x:v>3072</x:v>
      </x:c>
      <x:c r="Q3780" s="22" t="n">
        <x:f>'01 Controls'!$E$30*'02 Cargo Classes'!$M$11</x:f>
        <x:v>0</x:v>
      </x:c>
      <x:c r="R3780" s="22" t="n">
        <x:f>'01 Controls'!$F$30*'02 Cargo Classes'!$N$11</x:f>
        <x:v>1.02</x:v>
      </x:c>
      <x:c r="S3780" s="22" t="n">
        <x:f>'01 Controls'!$G$30*'02 Cargo Classes'!$O$11</x:f>
        <x:v>0</x:v>
      </x:c>
      <x:c r="T3780" s="22" t="n">
        <x:f>'01 Controls'!$H$30*'02 Cargo Classes'!$P$11</x:f>
        <x:v>0</x:v>
      </x:c>
      <x:c r="U3780" s="22" t="n">
        <x:f>SUM(Q3780:T3780)</x:f>
        <x:v>1.02</x:v>
      </x:c>
      <x:c r="V3780" s="18" t="n">
        <x:f>IF(U3780=0,0,N3780*Q3780/U3780)</x:f>
        <x:v>0</x:v>
      </x:c>
      <x:c r="W3780" s="18" t="n">
        <x:f>IF(U3780=0,0,P3780*Q3780/U3780)</x:f>
        <x:v>0</x:v>
      </x:c>
      <x:c r="X3780" s="18" t="n">
        <x:f>MAX(V3780,W3780*'01 Controls'!$E$12)</x:f>
        <x:v>0</x:v>
      </x:c>
      <x:c r="Y3780" s="18" t="n">
        <x:f>IF(U3780=0,0,N3780*R3780/U3780)</x:f>
        <x:v>1890</x:v>
      </x:c>
      <x:c r="Z3780" s="18" t="n">
        <x:f>IF(U3780=0,0,P3780*R3780/U3780)</x:f>
        <x:v>3072</x:v>
      </x:c>
      <x:c r="AA3780" s="18" t="n">
        <x:f>MAX(Y3780,Z3780*'01 Controls'!$E$13)</x:f>
        <x:v>1890</x:v>
      </x:c>
      <x:c r="AB3780" s="18" t="n">
        <x:f>IF(U3780=0,0,N3780*S3780/U3780)</x:f>
        <x:v>0</x:v>
      </x:c>
      <x:c r="AC3780" s="18" t="n">
        <x:f>IF(U3780=0,0,P3780*S3780/U3780)</x:f>
        <x:v>0</x:v>
      </x:c>
      <x:c r="AD3780" s="18" t="n">
        <x:f>MAX(AB3780,AC3780*'01 Controls'!$E$14)</x:f>
        <x:v>0</x:v>
      </x:c>
      <x:c r="AE3780" s="18" t="n">
        <x:f>IF(U3780=0,0,N3780*T3780/U3780)</x:f>
        <x:v>0</x:v>
      </x:c>
      <x:c r="AF3780" s="18" t="n">
        <x:f>IF(U3780=0,0,P3780*T3780/U3780)</x:f>
        <x:v>0</x:v>
      </x:c>
      <x:c r="AG3780" s="18" t="n">
        <x:f>MAX(AE3780,AF3780*'01 Controls'!$E$15)</x:f>
        <x:v>0</x:v>
      </x:c>
      <x:c r="AH3780" s="18" t="n">
        <x:f>SUM(V3780,Y3780,AB3780,AE3780)</x:f>
        <x:v>1890</x:v>
      </x:c>
      <x:c r="AI3780" s="18" t="n">
        <x:f>N3780-AH3780</x:f>
        <x:v>0</x:v>
      </x:c>
      <x:c r="AJ3780" s="18" t="n">
        <x:f>V3780*INDEX('07 Mode Capacity'!$P$6:$P$17,MATCH("AIR-"&amp;I3780,'07 Mode Capacity'!$C$6:$C$17,0))</x:f>
        <x:v>0</x:v>
      </x:c>
      <x:c r="AK3780" s="18" t="n">
        <x:f>Y3780*INDEX('07 Mode Capacity'!$P$6:$P$17,MATCH("OCEAN-"&amp;I3780,'07 Mode Capacity'!$C$6:$C$17,0))</x:f>
        <x:v>165.63256948887553</x:v>
      </x:c>
      <x:c r="AL3780" s="18" t="n">
        <x:f>AB3780*INDEX('07 Mode Capacity'!$P$6:$P$17,MATCH("LAND-"&amp;I3780,'07 Mode Capacity'!$C$6:$C$17,0))</x:f>
        <x:v>0</x:v>
      </x:c>
      <x:c r="AM3780" s="18" t="n">
        <x:f>AE3780*INDEX('07 Mode Capacity'!$P$6:$P$17,MATCH("INLAND-"&amp;I3780,'07 Mode Capacity'!$C$6:$C$17,0))</x:f>
        <x:v>0</x:v>
      </x:c>
      <x:c r="AN3780" s="18" t="n">
        <x:f>SUM(AJ3780:AM3780)</x:f>
        <x:v>165.63256948887553</x:v>
      </x:c>
      <x:c r="AO3780" s="17" t="n">
        <x:f>IF(N3780=0,1,AN3780/N3780)</x:f>
        <x:v>0.08763628015284419</x:v>
      </x:c>
      <x:c r="AP3780" s="11" t="str">
        <x:f>IF(AO3780&gt;='01 Controls'!$E$16,"PASS","FAIL")</x:f>
        <x:v>FAIL</x:v>
      </x:c>
      <x:c r="AQ3780" s="11" t="str">
        <x:v>UNQUANTIFIED</x:v>
      </x:c>
      <x:c r="AR3780" s="11" t="str">
        <x:v>Position-class planning record; serial item and receiver open</x:v>
      </x:c>
      <x:c r="AS3780" s="26"/>
      <x:c r="AT3780" s="26"/>
    </x:row>
    <x:row r="3781">
      <x:c r="C3781" s="11" t="str">
        <x:v>G1-M-OSG-ROL-30</x:v>
      </x:c>
      <x:c r="D3781" s="11" t="str">
        <x:v>G1</x:v>
      </x:c>
      <x:c r="E3781" s="11" t="str">
        <x:v>Allied megacity earthquake</x:v>
      </x:c>
      <x:c r="F3781" s="11" t="str">
        <x:v>M-OSG</x:v>
      </x:c>
      <x:c r="G3781" s="11" t="str">
        <x:v>Offshore-support group</x:v>
      </x:c>
      <x:c r="H3781" s="11" t="str">
        <x:v>ROL-30</x:v>
      </x:c>
      <x:c r="I3781" s="19" t="n">
        <x:v>48</x:v>
      </x:c>
      <x:c r="J3781" s="21" t="n">
        <x:v>6</x:v>
      </x:c>
      <x:c r="K3781" s="18" t="n">
        <x:f>'05 Cargo Register'!K197</x:f>
        <x:v>315</x:v>
      </x:c>
      <x:c r="L3781" s="18" t="n">
        <x:f>'05 Cargo Register'!N197</x:f>
        <x:v>14</x:v>
      </x:c>
      <x:c r="M3781" s="18" t="n">
        <x:f>'05 Cargo Register'!O197</x:f>
        <x:v>892.5</x:v>
      </x:c>
      <x:c r="N3781" s="18" t="n">
        <x:f>J3781*K3781</x:f>
        <x:v>1890</x:v>
      </x:c>
      <x:c r="O3781" s="18" t="n">
        <x:f>J3781*L3781</x:f>
        <x:v>84</x:v>
      </x:c>
      <x:c r="P3781" s="18" t="n">
        <x:f>J3781*M3781</x:f>
        <x:v>5355</x:v>
      </x:c>
      <x:c r="Q3781" s="22" t="n">
        <x:f>'01 Controls'!$E$30*'02 Cargo Classes'!$M$12</x:f>
        <x:v>0</x:v>
      </x:c>
      <x:c r="R3781" s="22" t="n">
        <x:f>'01 Controls'!$F$30*'02 Cargo Classes'!$N$12</x:f>
        <x:v>0.85</x:v>
      </x:c>
      <x:c r="S3781" s="22" t="n">
        <x:f>'01 Controls'!$G$30*'02 Cargo Classes'!$O$12</x:f>
        <x:v>0</x:v>
      </x:c>
      <x:c r="T3781" s="22" t="n">
        <x:f>'01 Controls'!$H$30*'02 Cargo Classes'!$P$12</x:f>
        <x:v>0</x:v>
      </x:c>
      <x:c r="U3781" s="22" t="n">
        <x:f>SUM(Q3781:T3781)</x:f>
        <x:v>0.85</x:v>
      </x:c>
      <x:c r="V3781" s="18" t="n">
        <x:f>IF(U3781=0,0,N3781*Q3781/U3781)</x:f>
        <x:v>0</x:v>
      </x:c>
      <x:c r="W3781" s="18" t="n">
        <x:f>IF(U3781=0,0,P3781*Q3781/U3781)</x:f>
        <x:v>0</x:v>
      </x:c>
      <x:c r="X3781" s="18" t="n">
        <x:f>MAX(V3781,W3781*'01 Controls'!$E$12)</x:f>
        <x:v>0</x:v>
      </x:c>
      <x:c r="Y3781" s="18" t="n">
        <x:f>IF(U3781=0,0,N3781*R3781/U3781)</x:f>
        <x:v>1890</x:v>
      </x:c>
      <x:c r="Z3781" s="18" t="n">
        <x:f>IF(U3781=0,0,P3781*R3781/U3781)</x:f>
        <x:v>5355</x:v>
      </x:c>
      <x:c r="AA3781" s="18" t="n">
        <x:f>MAX(Y3781,Z3781*'01 Controls'!$E$13)</x:f>
        <x:v>1890</x:v>
      </x:c>
      <x:c r="AB3781" s="18" t="n">
        <x:f>IF(U3781=0,0,N3781*S3781/U3781)</x:f>
        <x:v>0</x:v>
      </x:c>
      <x:c r="AC3781" s="18" t="n">
        <x:f>IF(U3781=0,0,P3781*S3781/U3781)</x:f>
        <x:v>0</x:v>
      </x:c>
      <x:c r="AD3781" s="18" t="n">
        <x:f>MAX(AB3781,AC3781*'01 Controls'!$E$14)</x:f>
        <x:v>0</x:v>
      </x:c>
      <x:c r="AE3781" s="18" t="n">
        <x:f>IF(U3781=0,0,N3781*T3781/U3781)</x:f>
        <x:v>0</x:v>
      </x:c>
      <x:c r="AF3781" s="18" t="n">
        <x:f>IF(U3781=0,0,P3781*T3781/U3781)</x:f>
        <x:v>0</x:v>
      </x:c>
      <x:c r="AG3781" s="18" t="n">
        <x:f>MAX(AE3781,AF3781*'01 Controls'!$E$15)</x:f>
        <x:v>0</x:v>
      </x:c>
      <x:c r="AH3781" s="18" t="n">
        <x:f>SUM(V3781,Y3781,AB3781,AE3781)</x:f>
        <x:v>1890</x:v>
      </x:c>
      <x:c r="AI3781" s="18" t="n">
        <x:f>N3781-AH3781</x:f>
        <x:v>0</x:v>
      </x:c>
      <x:c r="AJ3781" s="18" t="n">
        <x:f>V3781*INDEX('07 Mode Capacity'!$P$6:$P$17,MATCH("AIR-"&amp;I3781,'07 Mode Capacity'!$C$6:$C$17,0))</x:f>
        <x:v>0</x:v>
      </x:c>
      <x:c r="AK3781" s="18" t="n">
        <x:f>Y3781*INDEX('07 Mode Capacity'!$P$6:$P$17,MATCH("OCEAN-"&amp;I3781,'07 Mode Capacity'!$C$6:$C$17,0))</x:f>
        <x:v>165.63256948887553</x:v>
      </x:c>
      <x:c r="AL3781" s="18" t="n">
        <x:f>AB3781*INDEX('07 Mode Capacity'!$P$6:$P$17,MATCH("LAND-"&amp;I3781,'07 Mode Capacity'!$C$6:$C$17,0))</x:f>
        <x:v>0</x:v>
      </x:c>
      <x:c r="AM3781" s="18" t="n">
        <x:f>AE3781*INDEX('07 Mode Capacity'!$P$6:$P$17,MATCH("INLAND-"&amp;I3781,'07 Mode Capacity'!$C$6:$C$17,0))</x:f>
        <x:v>0</x:v>
      </x:c>
      <x:c r="AN3781" s="18" t="n">
        <x:f>SUM(AJ3781:AM3781)</x:f>
        <x:v>165.63256948887553</x:v>
      </x:c>
      <x:c r="AO3781" s="17" t="n">
        <x:f>IF(N3781=0,1,AN3781/N3781)</x:f>
        <x:v>0.08763628015284419</x:v>
      </x:c>
      <x:c r="AP3781" s="11" t="str">
        <x:f>IF(AO3781&gt;='01 Controls'!$E$16,"PASS","FAIL")</x:f>
        <x:v>FAIL</x:v>
      </x:c>
      <x:c r="AQ3781" s="11" t="str">
        <x:v>UNQUANTIFIED</x:v>
      </x:c>
      <x:c r="AR3781" s="11" t="str">
        <x:v>Position-class planning record; serial item and receiver open</x:v>
      </x:c>
      <x:c r="AS3781" s="26"/>
      <x:c r="AT3781" s="26"/>
    </x:row>
    <x:row r="3782">
      <x:c r="C3782" s="11" t="str">
        <x:v>G1-M-OSG-LIN-18</x:v>
      </x:c>
      <x:c r="D3782" s="11" t="str">
        <x:v>G1</x:v>
      </x:c>
      <x:c r="E3782" s="11" t="str">
        <x:v>Allied megacity earthquake</x:v>
      </x:c>
      <x:c r="F3782" s="11" t="str">
        <x:v>M-OSG</x:v>
      </x:c>
      <x:c r="G3782" s="11" t="str">
        <x:v>Offshore-support group</x:v>
      </x:c>
      <x:c r="H3782" s="11" t="str">
        <x:v>LIN-18</x:v>
      </x:c>
      <x:c r="I3782" s="19" t="n">
        <x:v>72</x:v>
      </x:c>
      <x:c r="J3782" s="21" t="n">
        <x:v>6</x:v>
      </x:c>
      <x:c r="K3782" s="18" t="n">
        <x:f>'05 Cargo Register'!K198</x:f>
        <x:v>168</x:v>
      </x:c>
      <x:c r="L3782" s="18" t="n">
        <x:f>'05 Cargo Register'!N198</x:f>
        <x:v>12</x:v>
      </x:c>
      <x:c r="M3782" s="18" t="n">
        <x:f>'05 Cargo Register'!O198</x:f>
        <x:v>528</x:v>
      </x:c>
      <x:c r="N3782" s="18" t="n">
        <x:f>J3782*K3782</x:f>
        <x:v>1008</x:v>
      </x:c>
      <x:c r="O3782" s="18" t="n">
        <x:f>J3782*L3782</x:f>
        <x:v>72</x:v>
      </x:c>
      <x:c r="P3782" s="18" t="n">
        <x:f>J3782*M3782</x:f>
        <x:v>3168</x:v>
      </x:c>
      <x:c r="Q3782" s="22" t="n">
        <x:f>'01 Controls'!$E$30*'02 Cargo Classes'!$M$13</x:f>
        <x:v>0</x:v>
      </x:c>
      <x:c r="R3782" s="22" t="n">
        <x:f>'01 Controls'!$F$30*'02 Cargo Classes'!$N$13</x:f>
        <x:v>1.02</x:v>
      </x:c>
      <x:c r="S3782" s="22" t="n">
        <x:f>'01 Controls'!$G$30*'02 Cargo Classes'!$O$13</x:f>
        <x:v>0</x:v>
      </x:c>
      <x:c r="T3782" s="22" t="n">
        <x:f>'01 Controls'!$H$30*'02 Cargo Classes'!$P$13</x:f>
        <x:v>0</x:v>
      </x:c>
      <x:c r="U3782" s="22" t="n">
        <x:f>SUM(Q3782:T3782)</x:f>
        <x:v>1.02</x:v>
      </x:c>
      <x:c r="V3782" s="18" t="n">
        <x:f>IF(U3782=0,0,N3782*Q3782/U3782)</x:f>
        <x:v>0</x:v>
      </x:c>
      <x:c r="W3782" s="18" t="n">
        <x:f>IF(U3782=0,0,P3782*Q3782/U3782)</x:f>
        <x:v>0</x:v>
      </x:c>
      <x:c r="X3782" s="18" t="n">
        <x:f>MAX(V3782,W3782*'01 Controls'!$E$12)</x:f>
        <x:v>0</x:v>
      </x:c>
      <x:c r="Y3782" s="18" t="n">
        <x:f>IF(U3782=0,0,N3782*R3782/U3782)</x:f>
        <x:v>1008.0000000000001</x:v>
      </x:c>
      <x:c r="Z3782" s="18" t="n">
        <x:f>IF(U3782=0,0,P3782*R3782/U3782)</x:f>
        <x:v>3168</x:v>
      </x:c>
      <x:c r="AA3782" s="18" t="n">
        <x:f>MAX(Y3782,Z3782*'01 Controls'!$E$13)</x:f>
        <x:v>1008.0000000000001</x:v>
      </x:c>
      <x:c r="AB3782" s="18" t="n">
        <x:f>IF(U3782=0,0,N3782*S3782/U3782)</x:f>
        <x:v>0</x:v>
      </x:c>
      <x:c r="AC3782" s="18" t="n">
        <x:f>IF(U3782=0,0,P3782*S3782/U3782)</x:f>
        <x:v>0</x:v>
      </x:c>
      <x:c r="AD3782" s="18" t="n">
        <x:f>MAX(AB3782,AC3782*'01 Controls'!$E$14)</x:f>
        <x:v>0</x:v>
      </x:c>
      <x:c r="AE3782" s="18" t="n">
        <x:f>IF(U3782=0,0,N3782*T3782/U3782)</x:f>
        <x:v>0</x:v>
      </x:c>
      <x:c r="AF3782" s="18" t="n">
        <x:f>IF(U3782=0,0,P3782*T3782/U3782)</x:f>
        <x:v>0</x:v>
      </x:c>
      <x:c r="AG3782" s="18" t="n">
        <x:f>MAX(AE3782,AF3782*'01 Controls'!$E$15)</x:f>
        <x:v>0</x:v>
      </x:c>
      <x:c r="AH3782" s="18" t="n">
        <x:f>SUM(V3782,Y3782,AB3782,AE3782)</x:f>
        <x:v>1008.0000000000001</x:v>
      </x:c>
      <x:c r="AI3782" s="18" t="n">
        <x:f>N3782-AH3782</x:f>
        <x:v>-1.1368683772161603e-13</x:v>
      </x:c>
      <x:c r="AJ3782" s="18" t="n">
        <x:f>V3782*INDEX('07 Mode Capacity'!$P$6:$P$17,MATCH("AIR-"&amp;I3782,'07 Mode Capacity'!$C$6:$C$17,0))</x:f>
        <x:v>0</x:v>
      </x:c>
      <x:c r="AK3782" s="18" t="n">
        <x:f>Y3782*INDEX('07 Mode Capacity'!$P$6:$P$17,MATCH("OCEAN-"&amp;I3782,'07 Mode Capacity'!$C$6:$C$17,0))</x:f>
        <x:v>789.030121937573</x:v>
      </x:c>
      <x:c r="AL3782" s="18" t="n">
        <x:f>AB3782*INDEX('07 Mode Capacity'!$P$6:$P$17,MATCH("LAND-"&amp;I3782,'07 Mode Capacity'!$C$6:$C$17,0))</x:f>
        <x:v>0</x:v>
      </x:c>
      <x:c r="AM3782" s="18" t="n">
        <x:f>AE3782*INDEX('07 Mode Capacity'!$P$6:$P$17,MATCH("INLAND-"&amp;I3782,'07 Mode Capacity'!$C$6:$C$17,0))</x:f>
        <x:v>0</x:v>
      </x:c>
      <x:c r="AN3782" s="18" t="n">
        <x:f>SUM(AJ3782:AM3782)</x:f>
        <x:v>789.030121937573</x:v>
      </x:c>
      <x:c r="AO3782" s="17" t="n">
        <x:f>IF(N3782=0,1,AN3782/N3782)</x:f>
        <x:v>0.7827679781126716</x:v>
      </x:c>
      <x:c r="AP3782" s="11" t="str">
        <x:f>IF(AO3782&gt;='01 Controls'!$E$16,"PASS","FAIL")</x:f>
        <x:v>FAIL</x:v>
      </x:c>
      <x:c r="AQ3782" s="11" t="str">
        <x:v>UNQUANTIFIED</x:v>
      </x:c>
      <x:c r="AR3782" s="11" t="str">
        <x:v>Position-class planning record; serial item and receiver open</x:v>
      </x:c>
      <x:c r="AS3782" s="26"/>
      <x:c r="AT3782" s="26"/>
    </x:row>
    <x:row r="3783">
      <x:c r="C3783" s="11" t="str">
        <x:v>G1-M-OSG-BLK-08</x:v>
      </x:c>
      <x:c r="D3783" s="11" t="str">
        <x:v>G1</x:v>
      </x:c>
      <x:c r="E3783" s="11" t="str">
        <x:v>Allied megacity earthquake</x:v>
      </x:c>
      <x:c r="F3783" s="11" t="str">
        <x:v>M-OSG</x:v>
      </x:c>
      <x:c r="G3783" s="11" t="str">
        <x:v>Offshore-support group</x:v>
      </x:c>
      <x:c r="H3783" s="11" t="str">
        <x:v>BLK-08</x:v>
      </x:c>
      <x:c r="I3783" s="19" t="n">
        <x:v>48</x:v>
      </x:c>
      <x:c r="J3783" s="21" t="n">
        <x:v>6</x:v>
      </x:c>
      <x:c r="K3783" s="18" t="n">
        <x:f>'05 Cargo Register'!K199</x:f>
        <x:v>105</x:v>
      </x:c>
      <x:c r="L3783" s="18" t="n">
        <x:f>'05 Cargo Register'!N199</x:f>
        <x:v>17</x:v>
      </x:c>
      <x:c r="M3783" s="18" t="n">
        <x:f>'05 Cargo Register'!O199</x:f>
        <x:v>867</x:v>
      </x:c>
      <x:c r="N3783" s="18" t="n">
        <x:f>J3783*K3783</x:f>
        <x:v>630</x:v>
      </x:c>
      <x:c r="O3783" s="18" t="n">
        <x:f>J3783*L3783</x:f>
        <x:v>102</x:v>
      </x:c>
      <x:c r="P3783" s="18" t="n">
        <x:f>J3783*M3783</x:f>
        <x:v>5202</x:v>
      </x:c>
      <x:c r="Q3783" s="22" t="n">
        <x:f>'01 Controls'!$E$30*'02 Cargo Classes'!$M$14</x:f>
        <x:v>0.15</x:v>
      </x:c>
      <x:c r="R3783" s="22" t="n">
        <x:f>'01 Controls'!$F$30*'02 Cargo Classes'!$N$14</x:f>
        <x:v>0.68</x:v>
      </x:c>
      <x:c r="S3783" s="22" t="n">
        <x:f>'01 Controls'!$G$30*'02 Cargo Classes'!$O$14</x:f>
        <x:v>0</x:v>
      </x:c>
      <x:c r="T3783" s="22" t="n">
        <x:f>'01 Controls'!$H$30*'02 Cargo Classes'!$P$14</x:f>
        <x:v>0</x:v>
      </x:c>
      <x:c r="U3783" s="22" t="n">
        <x:f>SUM(Q3783:T3783)</x:f>
        <x:v>0.8300000000000001</x:v>
      </x:c>
      <x:c r="V3783" s="18" t="n">
        <x:f>IF(U3783=0,0,N3783*Q3783/U3783)</x:f>
        <x:v>113.85542168674698</x:v>
      </x:c>
      <x:c r="W3783" s="18" t="n">
        <x:f>IF(U3783=0,0,P3783*Q3783/U3783)</x:f>
        <x:v>940.1204819277107</x:v>
      </x:c>
      <x:c r="X3783" s="18" t="n">
        <x:f>MAX(V3783,W3783*'01 Controls'!$E$12)</x:f>
        <x:v>235.03012048192767</x:v>
      </x:c>
      <x:c r="Y3783" s="18" t="n">
        <x:f>IF(U3783=0,0,N3783*R3783/U3783)</x:f>
        <x:v>516.144578313253</x:v>
      </x:c>
      <x:c r="Z3783" s="18" t="n">
        <x:f>IF(U3783=0,0,P3783*R3783/U3783)</x:f>
        <x:v>4261.879518072289</x:v>
      </x:c>
      <x:c r="AA3783" s="18" t="n">
        <x:f>MAX(Y3783,Z3783*'01 Controls'!$E$13)</x:f>
        <x:v>639.2819277108433</x:v>
      </x:c>
      <x:c r="AB3783" s="18" t="n">
        <x:f>IF(U3783=0,0,N3783*S3783/U3783)</x:f>
        <x:v>0</x:v>
      </x:c>
      <x:c r="AC3783" s="18" t="n">
        <x:f>IF(U3783=0,0,P3783*S3783/U3783)</x:f>
        <x:v>0</x:v>
      </x:c>
      <x:c r="AD3783" s="18" t="n">
        <x:f>MAX(AB3783,AC3783*'01 Controls'!$E$14)</x:f>
        <x:v>0</x:v>
      </x:c>
      <x:c r="AE3783" s="18" t="n">
        <x:f>IF(U3783=0,0,N3783*T3783/U3783)</x:f>
        <x:v>0</x:v>
      </x:c>
      <x:c r="AF3783" s="18" t="n">
        <x:f>IF(U3783=0,0,P3783*T3783/U3783)</x:f>
        <x:v>0</x:v>
      </x:c>
      <x:c r="AG3783" s="18" t="n">
        <x:f>MAX(AE3783,AF3783*'01 Controls'!$E$15)</x:f>
        <x:v>0</x:v>
      </x:c>
      <x:c r="AH3783" s="18" t="n">
        <x:f>SUM(V3783,Y3783,AB3783,AE3783)</x:f>
        <x:v>630</x:v>
      </x:c>
      <x:c r="AI3783" s="18" t="n">
        <x:f>N3783-AH3783</x:f>
        <x:v>0</x:v>
      </x:c>
      <x:c r="AJ3783" s="18" t="n">
        <x:f>V3783*INDEX('07 Mode Capacity'!$P$6:$P$17,MATCH("AIR-"&amp;I3783,'07 Mode Capacity'!$C$6:$C$17,0))</x:f>
        <x:v>31.91773458835922</x:v>
      </x:c>
      <x:c r="AK3783" s="18" t="n">
        <x:f>Y3783*INDEX('07 Mode Capacity'!$P$6:$P$17,MATCH("OCEAN-"&amp;I3783,'07 Mode Capacity'!$C$6:$C$17,0))</x:f>
        <x:v>45.23299086443187</x:v>
      </x:c>
      <x:c r="AL3783" s="18" t="n">
        <x:f>AB3783*INDEX('07 Mode Capacity'!$P$6:$P$17,MATCH("LAND-"&amp;I3783,'07 Mode Capacity'!$C$6:$C$17,0))</x:f>
        <x:v>0</x:v>
      </x:c>
      <x:c r="AM3783" s="18" t="n">
        <x:f>AE3783*INDEX('07 Mode Capacity'!$P$6:$P$17,MATCH("INLAND-"&amp;I3783,'07 Mode Capacity'!$C$6:$C$17,0))</x:f>
        <x:v>0</x:v>
      </x:c>
      <x:c r="AN3783" s="18" t="n">
        <x:f>SUM(AJ3783:AM3783)</x:f>
        <x:v>77.1507254527911</x:v>
      </x:c>
      <x:c r="AO3783" s="17" t="n">
        <x:f>IF(N3783=0,1,AN3783/N3783)</x:f>
        <x:v>0.12246146897268427</x:v>
      </x:c>
      <x:c r="AP3783" s="11" t="str">
        <x:f>IF(AO3783&gt;='01 Controls'!$E$16,"PASS","FAIL")</x:f>
        <x:v>FAIL</x:v>
      </x:c>
      <x:c r="AQ3783" s="11" t="str">
        <x:v>UNQUANTIFIED</x:v>
      </x:c>
      <x:c r="AR3783" s="11" t="str">
        <x:v>Position-class planning record; serial item and receiver open</x:v>
      </x:c>
      <x:c r="AS3783" s="26"/>
      <x:c r="AT3783" s="26"/>
    </x:row>
    <x:row r="3784">
      <x:c r="C3784" s="11" t="str">
        <x:v>G1-M-OSG-OOG-80</x:v>
      </x:c>
      <x:c r="D3784" s="11" t="str">
        <x:v>G1</x:v>
      </x:c>
      <x:c r="E3784" s="11" t="str">
        <x:v>Allied megacity earthquake</x:v>
      </x:c>
      <x:c r="F3784" s="11" t="str">
        <x:v>M-OSG</x:v>
      </x:c>
      <x:c r="G3784" s="11" t="str">
        <x:v>Offshore-support group</x:v>
      </x:c>
      <x:c r="H3784" s="11" t="str">
        <x:v>OOG-80</x:v>
      </x:c>
      <x:c r="I3784" s="19" t="n">
        <x:v>72</x:v>
      </x:c>
      <x:c r="J3784" s="21" t="n">
        <x:v>6</x:v>
      </x:c>
      <x:c r="K3784" s="18" t="n">
        <x:f>'05 Cargo Register'!K200</x:f>
        <x:v>420</x:v>
      </x:c>
      <x:c r="L3784" s="18" t="n">
        <x:f>'05 Cargo Register'!N200</x:f>
        <x:v>7</x:v>
      </x:c>
      <x:c r="M3784" s="18" t="n">
        <x:f>'05 Cargo Register'!O200</x:f>
        <x:v>1232</x:v>
      </x:c>
      <x:c r="N3784" s="18" t="n">
        <x:f>J3784*K3784</x:f>
        <x:v>2520</x:v>
      </x:c>
      <x:c r="O3784" s="18" t="n">
        <x:f>J3784*L3784</x:f>
        <x:v>42</x:v>
      </x:c>
      <x:c r="P3784" s="18" t="n">
        <x:f>J3784*M3784</x:f>
        <x:v>7392</x:v>
      </x:c>
      <x:c r="Q3784" s="22" t="n">
        <x:f>'01 Controls'!$E$30*'02 Cargo Classes'!$M$15</x:f>
        <x:v>0</x:v>
      </x:c>
      <x:c r="R3784" s="22" t="n">
        <x:f>'01 Controls'!$F$30*'02 Cargo Classes'!$N$15</x:f>
        <x:v>1.7</x:v>
      </x:c>
      <x:c r="S3784" s="22" t="n">
        <x:f>'01 Controls'!$G$30*'02 Cargo Classes'!$O$15</x:f>
        <x:v>0</x:v>
      </x:c>
      <x:c r="T3784" s="22" t="n">
        <x:f>'01 Controls'!$H$30*'02 Cargo Classes'!$P$15</x:f>
        <x:v>0</x:v>
      </x:c>
      <x:c r="U3784" s="22" t="n">
        <x:f>SUM(Q3784:T3784)</x:f>
        <x:v>1.7</x:v>
      </x:c>
      <x:c r="V3784" s="18" t="n">
        <x:f>IF(U3784=0,0,N3784*Q3784/U3784)</x:f>
        <x:v>0</x:v>
      </x:c>
      <x:c r="W3784" s="18" t="n">
        <x:f>IF(U3784=0,0,P3784*Q3784/U3784)</x:f>
        <x:v>0</x:v>
      </x:c>
      <x:c r="X3784" s="18" t="n">
        <x:f>MAX(V3784,W3784*'01 Controls'!$E$12)</x:f>
        <x:v>0</x:v>
      </x:c>
      <x:c r="Y3784" s="18" t="n">
        <x:f>IF(U3784=0,0,N3784*R3784/U3784)</x:f>
        <x:v>2520</x:v>
      </x:c>
      <x:c r="Z3784" s="18" t="n">
        <x:f>IF(U3784=0,0,P3784*R3784/U3784)</x:f>
        <x:v>7392</x:v>
      </x:c>
      <x:c r="AA3784" s="18" t="n">
        <x:f>MAX(Y3784,Z3784*'01 Controls'!$E$13)</x:f>
        <x:v>2520</x:v>
      </x:c>
      <x:c r="AB3784" s="18" t="n">
        <x:f>IF(U3784=0,0,N3784*S3784/U3784)</x:f>
        <x:v>0</x:v>
      </x:c>
      <x:c r="AC3784" s="18" t="n">
        <x:f>IF(U3784=0,0,P3784*S3784/U3784)</x:f>
        <x:v>0</x:v>
      </x:c>
      <x:c r="AD3784" s="18" t="n">
        <x:f>MAX(AB3784,AC3784*'01 Controls'!$E$14)</x:f>
        <x:v>0</x:v>
      </x:c>
      <x:c r="AE3784" s="18" t="n">
        <x:f>IF(U3784=0,0,N3784*T3784/U3784)</x:f>
        <x:v>0</x:v>
      </x:c>
      <x:c r="AF3784" s="18" t="n">
        <x:f>IF(U3784=0,0,P3784*T3784/U3784)</x:f>
        <x:v>0</x:v>
      </x:c>
      <x:c r="AG3784" s="18" t="n">
        <x:f>MAX(AE3784,AF3784*'01 Controls'!$E$15)</x:f>
        <x:v>0</x:v>
      </x:c>
      <x:c r="AH3784" s="18" t="n">
        <x:f>SUM(V3784,Y3784,AB3784,AE3784)</x:f>
        <x:v>2520</x:v>
      </x:c>
      <x:c r="AI3784" s="18" t="n">
        <x:f>N3784-AH3784</x:f>
        <x:v>0</x:v>
      </x:c>
      <x:c r="AJ3784" s="18" t="n">
        <x:f>V3784*INDEX('07 Mode Capacity'!$P$6:$P$17,MATCH("AIR-"&amp;I3784,'07 Mode Capacity'!$C$6:$C$17,0))</x:f>
        <x:v>0</x:v>
      </x:c>
      <x:c r="AK3784" s="18" t="n">
        <x:f>Y3784*INDEX('07 Mode Capacity'!$P$6:$P$17,MATCH("OCEAN-"&amp;I3784,'07 Mode Capacity'!$C$6:$C$17,0))</x:f>
        <x:v>1972.5753048439321</x:v>
      </x:c>
      <x:c r="AL3784" s="18" t="n">
        <x:f>AB3784*INDEX('07 Mode Capacity'!$P$6:$P$17,MATCH("LAND-"&amp;I3784,'07 Mode Capacity'!$C$6:$C$17,0))</x:f>
        <x:v>0</x:v>
      </x:c>
      <x:c r="AM3784" s="18" t="n">
        <x:f>AE3784*INDEX('07 Mode Capacity'!$P$6:$P$17,MATCH("INLAND-"&amp;I3784,'07 Mode Capacity'!$C$6:$C$17,0))</x:f>
        <x:v>0</x:v>
      </x:c>
      <x:c r="AN3784" s="18" t="n">
        <x:f>SUM(AJ3784:AM3784)</x:f>
        <x:v>1972.5753048439321</x:v>
      </x:c>
      <x:c r="AO3784" s="17" t="n">
        <x:f>IF(N3784=0,1,AN3784/N3784)</x:f>
        <x:v>0.7827679781126715</x:v>
      </x:c>
      <x:c r="AP3784" s="11" t="str">
        <x:f>IF(AO3784&gt;='01 Controls'!$E$16,"PASS","FAIL")</x:f>
        <x:v>FAIL</x:v>
      </x:c>
      <x:c r="AQ3784" s="11" t="str">
        <x:v>UNQUANTIFIED</x:v>
      </x:c>
      <x:c r="AR3784" s="11" t="str">
        <x:v>Position-class planning record; serial item and receiver open</x:v>
      </x:c>
      <x:c r="AS3784" s="26"/>
      <x:c r="AT3784" s="26"/>
    </x:row>
    <x:row r="3785">
      <x:c r="C3785" s="11" t="str">
        <x:v>G1-M-SSG-APL-45</x:v>
      </x:c>
      <x:c r="D3785" s="11" t="str">
        <x:v>G1</x:v>
      </x:c>
      <x:c r="E3785" s="11" t="str">
        <x:v>Allied megacity earthquake</x:v>
      </x:c>
      <x:c r="F3785" s="11" t="str">
        <x:v>M-SSG</x:v>
      </x:c>
      <x:c r="G3785" s="11" t="str">
        <x:v>Ocean sustainment group</x:v>
      </x:c>
      <x:c r="H3785" s="11" t="str">
        <x:v>APL-45</x:v>
      </x:c>
      <x:c r="I3785" s="19" t="n">
        <x:v>24</x:v>
      </x:c>
      <x:c r="J3785" s="21" t="n">
        <x:v>8</x:v>
      </x:c>
      <x:c r="K3785" s="18" t="n">
        <x:f>'05 Cargo Register'!K201</x:f>
        <x:v>63</x:v>
      </x:c>
      <x:c r="L3785" s="18" t="n">
        <x:f>'05 Cargo Register'!N201</x:f>
        <x:v>17</x:v>
      </x:c>
      <x:c r="M3785" s="18" t="n">
        <x:f>'05 Cargo Register'!O201</x:f>
        <x:v>127.5</x:v>
      </x:c>
      <x:c r="N3785" s="18" t="n">
        <x:f>J3785*K3785</x:f>
        <x:v>504</x:v>
      </x:c>
      <x:c r="O3785" s="18" t="n">
        <x:f>J3785*L3785</x:f>
        <x:v>136</x:v>
      </x:c>
      <x:c r="P3785" s="18" t="n">
        <x:f>J3785*M3785</x:f>
        <x:v>1020</x:v>
      </x:c>
      <x:c r="Q3785" s="22" t="n">
        <x:f>'01 Controls'!$E$30*'02 Cargo Classes'!$M$6</x:f>
        <x:v>0.44999999999999996</x:v>
      </x:c>
      <x:c r="R3785" s="22" t="n">
        <x:f>'01 Controls'!$F$30*'02 Cargo Classes'!$N$6</x:f>
        <x:v>0.34</x:v>
      </x:c>
      <x:c r="S3785" s="22" t="n">
        <x:f>'01 Controls'!$G$30*'02 Cargo Classes'!$O$6</x:f>
        <x:v>0</x:v>
      </x:c>
      <x:c r="T3785" s="22" t="n">
        <x:f>'01 Controls'!$H$30*'02 Cargo Classes'!$P$6</x:f>
        <x:v>0</x:v>
      </x:c>
      <x:c r="U3785" s="22" t="n">
        <x:f>SUM(Q3785:T3785)</x:f>
        <x:v>0.79</x:v>
      </x:c>
      <x:c r="V3785" s="18" t="n">
        <x:f>IF(U3785=0,0,N3785*Q3785/U3785)</x:f>
        <x:v>287.08860759493666</x:v>
      </x:c>
      <x:c r="W3785" s="18" t="n">
        <x:f>IF(U3785=0,0,P3785*Q3785/U3785)</x:f>
        <x:v>581.012658227848</x:v>
      </x:c>
      <x:c r="X3785" s="18" t="n">
        <x:f>MAX(V3785,W3785*'01 Controls'!$E$12)</x:f>
        <x:v>287.08860759493666</x:v>
      </x:c>
      <x:c r="Y3785" s="18" t="n">
        <x:f>IF(U3785=0,0,N3785*R3785/U3785)</x:f>
        <x:v>216.9113924050633</x:v>
      </x:c>
      <x:c r="Z3785" s="18" t="n">
        <x:f>IF(U3785=0,0,P3785*R3785/U3785)</x:f>
        <x:v>438.9873417721519</x:v>
      </x:c>
      <x:c r="AA3785" s="18" t="n">
        <x:f>MAX(Y3785,Z3785*'01 Controls'!$E$13)</x:f>
        <x:v>216.9113924050633</x:v>
      </x:c>
      <x:c r="AB3785" s="18" t="n">
        <x:f>IF(U3785=0,0,N3785*S3785/U3785)</x:f>
        <x:v>0</x:v>
      </x:c>
      <x:c r="AC3785" s="18" t="n">
        <x:f>IF(U3785=0,0,P3785*S3785/U3785)</x:f>
        <x:v>0</x:v>
      </x:c>
      <x:c r="AD3785" s="18" t="n">
        <x:f>MAX(AB3785,AC3785*'01 Controls'!$E$14)</x:f>
        <x:v>0</x:v>
      </x:c>
      <x:c r="AE3785" s="18" t="n">
        <x:f>IF(U3785=0,0,N3785*T3785/U3785)</x:f>
        <x:v>0</x:v>
      </x:c>
      <x:c r="AF3785" s="18" t="n">
        <x:f>IF(U3785=0,0,P3785*T3785/U3785)</x:f>
        <x:v>0</x:v>
      </x:c>
      <x:c r="AG3785" s="18" t="n">
        <x:f>MAX(AE3785,AF3785*'01 Controls'!$E$15)</x:f>
        <x:v>0</x:v>
      </x:c>
      <x:c r="AH3785" s="18" t="n">
        <x:f>SUM(V3785,Y3785,AB3785,AE3785)</x:f>
        <x:v>504</x:v>
      </x:c>
      <x:c r="AI3785" s="18" t="n">
        <x:f>N3785-AH3785</x:f>
        <x:v>0</x:v>
      </x:c>
      <x:c r="AJ3785" s="18" t="n">
        <x:f>V3785*INDEX('07 Mode Capacity'!$P$6:$P$17,MATCH("AIR-"&amp;I3785,'07 Mode Capacity'!$C$6:$C$17,0))</x:f>
        <x:v>58.254317197285566</x:v>
      </x:c>
      <x:c r="AK3785" s="18" t="n">
        <x:f>Y3785*INDEX('07 Mode Capacity'!$P$6:$P$17,MATCH("OCEAN-"&amp;I3785,'07 Mode Capacity'!$C$6:$C$17,0))</x:f>
        <x:v>32.55602462093286</x:v>
      </x:c>
      <x:c r="AL3785" s="18" t="n">
        <x:f>AB3785*INDEX('07 Mode Capacity'!$P$6:$P$17,MATCH("LAND-"&amp;I3785,'07 Mode Capacity'!$C$6:$C$17,0))</x:f>
        <x:v>0</x:v>
      </x:c>
      <x:c r="AM3785" s="18" t="n">
        <x:f>AE3785*INDEX('07 Mode Capacity'!$P$6:$P$17,MATCH("INLAND-"&amp;I3785,'07 Mode Capacity'!$C$6:$C$17,0))</x:f>
        <x:v>0</x:v>
      </x:c>
      <x:c r="AN3785" s="18" t="n">
        <x:f>SUM(AJ3785:AM3785)</x:f>
        <x:v>90.81034181821843</x:v>
      </x:c>
      <x:c r="AO3785" s="17" t="n">
        <x:f>IF(N3785=0,1,AN3785/N3785)</x:f>
        <x:v>0.18017924963932228</x:v>
      </x:c>
      <x:c r="AP3785" s="11" t="str">
        <x:f>IF(AO3785&gt;='01 Controls'!$E$16,"PASS","FAIL")</x:f>
        <x:v>FAIL</x:v>
      </x:c>
      <x:c r="AQ3785" s="11" t="str">
        <x:v>UNQUANTIFIED</x:v>
      </x:c>
      <x:c r="AR3785" s="11" t="str">
        <x:v>Position-class planning record; serial item and receiver open</x:v>
      </x:c>
      <x:c r="AS3785" s="26"/>
      <x:c r="AT3785" s="26"/>
    </x:row>
    <x:row r="3786">
      <x:c r="C3786" s="11" t="str">
        <x:v>G1-M-SSG-ISO-18</x:v>
      </x:c>
      <x:c r="D3786" s="11" t="str">
        <x:v>G1</x:v>
      </x:c>
      <x:c r="E3786" s="11" t="str">
        <x:v>Allied megacity earthquake</x:v>
      </x:c>
      <x:c r="F3786" s="11" t="str">
        <x:v>M-SSG</x:v>
      </x:c>
      <x:c r="G3786" s="11" t="str">
        <x:v>Ocean sustainment group</x:v>
      </x:c>
      <x:c r="H3786" s="11" t="str">
        <x:v>ISO-18</x:v>
      </x:c>
      <x:c r="I3786" s="19" t="n">
        <x:v>48</x:v>
      </x:c>
      <x:c r="J3786" s="21" t="n">
        <x:v>8</x:v>
      </x:c>
      <x:c r="K3786" s="18" t="n">
        <x:f>'05 Cargo Register'!K202</x:f>
        <x:v>252</x:v>
      </x:c>
      <x:c r="L3786" s="18" t="n">
        <x:f>'05 Cargo Register'!N202</x:f>
        <x:v>17</x:v>
      </x:c>
      <x:c r="M3786" s="18" t="n">
        <x:f>'05 Cargo Register'!O202</x:f>
        <x:v>448.8</x:v>
      </x:c>
      <x:c r="N3786" s="18" t="n">
        <x:f>J3786*K3786</x:f>
        <x:v>2016</x:v>
      </x:c>
      <x:c r="O3786" s="18" t="n">
        <x:f>J3786*L3786</x:f>
        <x:v>136</x:v>
      </x:c>
      <x:c r="P3786" s="18" t="n">
        <x:f>J3786*M3786</x:f>
        <x:v>3590.4</x:v>
      </x:c>
      <x:c r="Q3786" s="22" t="n">
        <x:f>'01 Controls'!$E$30*'02 Cargo Classes'!$M$7</x:f>
        <x:v>0.03</x:v>
      </x:c>
      <x:c r="R3786" s="22" t="n">
        <x:f>'01 Controls'!$F$30*'02 Cargo Classes'!$N$7</x:f>
        <x:v>0.85</x:v>
      </x:c>
      <x:c r="S3786" s="22" t="n">
        <x:f>'01 Controls'!$G$30*'02 Cargo Classes'!$O$7</x:f>
        <x:v>0</x:v>
      </x:c>
      <x:c r="T3786" s="22" t="n">
        <x:f>'01 Controls'!$H$30*'02 Cargo Classes'!$P$7</x:f>
        <x:v>0</x:v>
      </x:c>
      <x:c r="U3786" s="22" t="n">
        <x:f>SUM(Q3786:T3786)</x:f>
        <x:v>0.88</x:v>
      </x:c>
      <x:c r="V3786" s="18" t="n">
        <x:f>IF(U3786=0,0,N3786*Q3786/U3786)</x:f>
        <x:v>68.72727272727272</x:v>
      </x:c>
      <x:c r="W3786" s="18" t="n">
        <x:f>IF(U3786=0,0,P3786*Q3786/U3786)</x:f>
        <x:v>122.4</x:v>
      </x:c>
      <x:c r="X3786" s="18" t="n">
        <x:f>MAX(V3786,W3786*'01 Controls'!$E$12)</x:f>
        <x:v>68.72727272727272</x:v>
      </x:c>
      <x:c r="Y3786" s="18" t="n">
        <x:f>IF(U3786=0,0,N3786*R3786/U3786)</x:f>
        <x:v>1947.2727272727273</x:v>
      </x:c>
      <x:c r="Z3786" s="18" t="n">
        <x:f>IF(U3786=0,0,P3786*R3786/U3786)</x:f>
        <x:v>3468</x:v>
      </x:c>
      <x:c r="AA3786" s="18" t="n">
        <x:f>MAX(Y3786,Z3786*'01 Controls'!$E$13)</x:f>
        <x:v>1947.2727272727273</x:v>
      </x:c>
      <x:c r="AB3786" s="18" t="n">
        <x:f>IF(U3786=0,0,N3786*S3786/U3786)</x:f>
        <x:v>0</x:v>
      </x:c>
      <x:c r="AC3786" s="18" t="n">
        <x:f>IF(U3786=0,0,P3786*S3786/U3786)</x:f>
        <x:v>0</x:v>
      </x:c>
      <x:c r="AD3786" s="18" t="n">
        <x:f>MAX(AB3786,AC3786*'01 Controls'!$E$14)</x:f>
        <x:v>0</x:v>
      </x:c>
      <x:c r="AE3786" s="18" t="n">
        <x:f>IF(U3786=0,0,N3786*T3786/U3786)</x:f>
        <x:v>0</x:v>
      </x:c>
      <x:c r="AF3786" s="18" t="n">
        <x:f>IF(U3786=0,0,P3786*T3786/U3786)</x:f>
        <x:v>0</x:v>
      </x:c>
      <x:c r="AG3786" s="18" t="n">
        <x:f>MAX(AE3786,AF3786*'01 Controls'!$E$15)</x:f>
        <x:v>0</x:v>
      </x:c>
      <x:c r="AH3786" s="18" t="n">
        <x:f>SUM(V3786,Y3786,AB3786,AE3786)</x:f>
        <x:v>2016</x:v>
      </x:c>
      <x:c r="AI3786" s="18" t="n">
        <x:f>N3786-AH3786</x:f>
        <x:v>0</x:v>
      </x:c>
      <x:c r="AJ3786" s="18" t="n">
        <x:f>V3786*INDEX('07 Mode Capacity'!$P$6:$P$17,MATCH("AIR-"&amp;I3786,'07 Mode Capacity'!$C$6:$C$17,0))</x:f>
        <x:v>19.266705242427747</x:v>
      </x:c>
      <x:c r="AK3786" s="18" t="n">
        <x:f>Y3786*INDEX('07 Mode Capacity'!$P$6:$P$17,MATCH("OCEAN-"&amp;I3786,'07 Mode Capacity'!$C$6:$C$17,0))</x:f>
        <x:v>170.65173826126568</x:v>
      </x:c>
      <x:c r="AL3786" s="18" t="n">
        <x:f>AB3786*INDEX('07 Mode Capacity'!$P$6:$P$17,MATCH("LAND-"&amp;I3786,'07 Mode Capacity'!$C$6:$C$17,0))</x:f>
        <x:v>0</x:v>
      </x:c>
      <x:c r="AM3786" s="18" t="n">
        <x:f>AE3786*INDEX('07 Mode Capacity'!$P$6:$P$17,MATCH("INLAND-"&amp;I3786,'07 Mode Capacity'!$C$6:$C$17,0))</x:f>
        <x:v>0</x:v>
      </x:c>
      <x:c r="AN3786" s="18" t="n">
        <x:f>SUM(AJ3786:AM3786)</x:f>
        <x:v>189.91844350369342</x:v>
      </x:c>
      <x:c r="AO3786" s="17" t="n">
        <x:f>IF(N3786=0,1,AN3786/N3786)</x:f>
        <x:v>0.09420557713476857</x:v>
      </x:c>
      <x:c r="AP3786" s="11" t="str">
        <x:f>IF(AO3786&gt;='01 Controls'!$E$16,"PASS","FAIL")</x:f>
        <x:v>FAIL</x:v>
      </x:c>
      <x:c r="AQ3786" s="11" t="str">
        <x:v>UNQUANTIFIED</x:v>
      </x:c>
      <x:c r="AR3786" s="11" t="str">
        <x:v>Position-class planning record; serial item and receiver open</x:v>
      </x:c>
      <x:c r="AS3786" s="26"/>
      <x:c r="AT3786" s="26"/>
    </x:row>
    <x:row r="3787">
      <x:c r="C3787" s="11" t="str">
        <x:v>G1-M-SSG-COL-12</x:v>
      </x:c>
      <x:c r="D3787" s="11" t="str">
        <x:v>G1</x:v>
      </x:c>
      <x:c r="E3787" s="11" t="str">
        <x:v>Allied megacity earthquake</x:v>
      </x:c>
      <x:c r="F3787" s="11" t="str">
        <x:v>M-SSG</x:v>
      </x:c>
      <x:c r="G3787" s="11" t="str">
        <x:v>Ocean sustainment group</x:v>
      </x:c>
      <x:c r="H3787" s="11" t="str">
        <x:v>COL-12</x:v>
      </x:c>
      <x:c r="I3787" s="19" t="n">
        <x:v>24</x:v>
      </x:c>
      <x:c r="J3787" s="21" t="n">
        <x:v>8</x:v>
      </x:c>
      <x:c r="K3787" s="18" t="n">
        <x:f>'05 Cargo Register'!K203</x:f>
        <x:v>42</x:v>
      </x:c>
      <x:c r="L3787" s="18" t="n">
        <x:f>'05 Cargo Register'!N203</x:f>
        <x:v>5</x:v>
      </x:c>
      <x:c r="M3787" s="18" t="n">
        <x:f>'05 Cargo Register'!O203</x:f>
        <x:v>132</x:v>
      </x:c>
      <x:c r="N3787" s="18" t="n">
        <x:f>J3787*K3787</x:f>
        <x:v>336</x:v>
      </x:c>
      <x:c r="O3787" s="18" t="n">
        <x:f>J3787*L3787</x:f>
        <x:v>40</x:v>
      </x:c>
      <x:c r="P3787" s="18" t="n">
        <x:f>J3787*M3787</x:f>
        <x:v>1056</x:v>
      </x:c>
      <x:c r="Q3787" s="22" t="n">
        <x:f>'01 Controls'!$E$30*'02 Cargo Classes'!$M$8</x:f>
        <x:v>0.3</x:v>
      </x:c>
      <x:c r="R3787" s="22" t="n">
        <x:f>'01 Controls'!$F$30*'02 Cargo Classes'!$N$8</x:f>
        <x:v>0.595</x:v>
      </x:c>
      <x:c r="S3787" s="22" t="n">
        <x:f>'01 Controls'!$G$30*'02 Cargo Classes'!$O$8</x:f>
        <x:v>0</x:v>
      </x:c>
      <x:c r="T3787" s="22" t="n">
        <x:f>'01 Controls'!$H$30*'02 Cargo Classes'!$P$8</x:f>
        <x:v>0</x:v>
      </x:c>
      <x:c r="U3787" s="22" t="n">
        <x:f>SUM(Q3787:T3787)</x:f>
        <x:v>0.895</x:v>
      </x:c>
      <x:c r="V3787" s="18" t="n">
        <x:f>IF(U3787=0,0,N3787*Q3787/U3787)</x:f>
        <x:v>112.62569832402234</x:v>
      </x:c>
      <x:c r="W3787" s="18" t="n">
        <x:f>IF(U3787=0,0,P3787*Q3787/U3787)</x:f>
        <x:v>353.9664804469274</x:v>
      </x:c>
      <x:c r="X3787" s="18" t="n">
        <x:f>MAX(V3787,W3787*'01 Controls'!$E$12)</x:f>
        <x:v>112.62569832402234</x:v>
      </x:c>
      <x:c r="Y3787" s="18" t="n">
        <x:f>IF(U3787=0,0,N3787*R3787/U3787)</x:f>
        <x:v>223.37430167597765</x:v>
      </x:c>
      <x:c r="Z3787" s="18" t="n">
        <x:f>IF(U3787=0,0,P3787*R3787/U3787)</x:f>
        <x:v>702.0335195530726</x:v>
      </x:c>
      <x:c r="AA3787" s="18" t="n">
        <x:f>MAX(Y3787,Z3787*'01 Controls'!$E$13)</x:f>
        <x:v>223.37430167597765</x:v>
      </x:c>
      <x:c r="AB3787" s="18" t="n">
        <x:f>IF(U3787=0,0,N3787*S3787/U3787)</x:f>
        <x:v>0</x:v>
      </x:c>
      <x:c r="AC3787" s="18" t="n">
        <x:f>IF(U3787=0,0,P3787*S3787/U3787)</x:f>
        <x:v>0</x:v>
      </x:c>
      <x:c r="AD3787" s="18" t="n">
        <x:f>MAX(AB3787,AC3787*'01 Controls'!$E$14)</x:f>
        <x:v>0</x:v>
      </x:c>
      <x:c r="AE3787" s="18" t="n">
        <x:f>IF(U3787=0,0,N3787*T3787/U3787)</x:f>
        <x:v>0</x:v>
      </x:c>
      <x:c r="AF3787" s="18" t="n">
        <x:f>IF(U3787=0,0,P3787*T3787/U3787)</x:f>
        <x:v>0</x:v>
      </x:c>
      <x:c r="AG3787" s="18" t="n">
        <x:f>MAX(AE3787,AF3787*'01 Controls'!$E$15)</x:f>
        <x:v>0</x:v>
      </x:c>
      <x:c r="AH3787" s="18" t="n">
        <x:f>SUM(V3787,Y3787,AB3787,AE3787)</x:f>
        <x:v>336</x:v>
      </x:c>
      <x:c r="AI3787" s="18" t="n">
        <x:f>N3787-AH3787</x:f>
        <x:v>0</x:v>
      </x:c>
      <x:c r="AJ3787" s="18" t="n">
        <x:f>V3787*INDEX('07 Mode Capacity'!$P$6:$P$17,MATCH("AIR-"&amp;I3787,'07 Mode Capacity'!$C$6:$C$17,0))</x:f>
        <x:v>22.85333859012072</x:v>
      </x:c>
      <x:c r="AK3787" s="18" t="n">
        <x:f>Y3787*INDEX('07 Mode Capacity'!$P$6:$P$17,MATCH("OCEAN-"&amp;I3787,'07 Mode Capacity'!$C$6:$C$17,0))</x:f>
        <x:v>33.526036527701805</x:v>
      </x:c>
      <x:c r="AL3787" s="18" t="n">
        <x:f>AB3787*INDEX('07 Mode Capacity'!$P$6:$P$17,MATCH("LAND-"&amp;I3787,'07 Mode Capacity'!$C$6:$C$17,0))</x:f>
        <x:v>0</x:v>
      </x:c>
      <x:c r="AM3787" s="18" t="n">
        <x:f>AE3787*INDEX('07 Mode Capacity'!$P$6:$P$17,MATCH("INLAND-"&amp;I3787,'07 Mode Capacity'!$C$6:$C$17,0))</x:f>
        <x:v>0</x:v>
      </x:c>
      <x:c r="AN3787" s="18" t="n">
        <x:f>SUM(AJ3787:AM3787)</x:f>
        <x:v>56.379375117822526</x:v>
      </x:c>
      <x:c r="AO3787" s="17" t="n">
        <x:f>IF(N3787=0,1,AN3787/N3787)</x:f>
        <x:v>0.1677957592792337</x:v>
      </x:c>
      <x:c r="AP3787" s="11" t="str">
        <x:f>IF(AO3787&gt;='01 Controls'!$E$16,"PASS","FAIL")</x:f>
        <x:v>FAIL</x:v>
      </x:c>
      <x:c r="AQ3787" s="11" t="str">
        <x:v>UNQUANTIFIED</x:v>
      </x:c>
      <x:c r="AR3787" s="11" t="str">
        <x:v>Position-class planning record; serial item and receiver open</x:v>
      </x:c>
      <x:c r="AS3787" s="26"/>
      <x:c r="AT3787" s="26"/>
    </x:row>
    <x:row r="3788">
      <x:c r="C3788" s="11" t="str">
        <x:v>G1-M-SSG-BAT-22</x:v>
      </x:c>
      <x:c r="D3788" s="11" t="str">
        <x:v>G1</x:v>
      </x:c>
      <x:c r="E3788" s="11" t="str">
        <x:v>Allied megacity earthquake</x:v>
      </x:c>
      <x:c r="F3788" s="11" t="str">
        <x:v>M-SSG</x:v>
      </x:c>
      <x:c r="G3788" s="11" t="str">
        <x:v>Ocean sustainment group</x:v>
      </x:c>
      <x:c r="H3788" s="11" t="str">
        <x:v>BAT-22</x:v>
      </x:c>
      <x:c r="I3788" s="19" t="n">
        <x:v>48</x:v>
      </x:c>
      <x:c r="J3788" s="21" t="n">
        <x:v>8</x:v>
      </x:c>
      <x:c r="K3788" s="18" t="n">
        <x:f>'05 Cargo Register'!K204</x:f>
        <x:v>168</x:v>
      </x:c>
      <x:c r="L3788" s="18" t="n">
        <x:f>'05 Cargo Register'!N204</x:f>
        <x:v>10</x:v>
      </x:c>
      <x:c r="M3788" s="18" t="n">
        <x:f>'05 Cargo Register'!O204</x:f>
        <x:v>264</x:v>
      </x:c>
      <x:c r="N3788" s="18" t="n">
        <x:f>J3788*K3788</x:f>
        <x:v>1344</x:v>
      </x:c>
      <x:c r="O3788" s="18" t="n">
        <x:f>J3788*L3788</x:f>
        <x:v>80</x:v>
      </x:c>
      <x:c r="P3788" s="18" t="n">
        <x:f>J3788*M3788</x:f>
        <x:v>2112</x:v>
      </x:c>
      <x:c r="Q3788" s="22" t="n">
        <x:f>'01 Controls'!$E$30*'02 Cargo Classes'!$M$9</x:f>
        <x:v>0</x:v>
      </x:c>
      <x:c r="R3788" s="22" t="n">
        <x:f>'01 Controls'!$F$30*'02 Cargo Classes'!$N$9</x:f>
        <x:v>0.85</x:v>
      </x:c>
      <x:c r="S3788" s="22" t="n">
        <x:f>'01 Controls'!$G$30*'02 Cargo Classes'!$O$9</x:f>
        <x:v>0</x:v>
      </x:c>
      <x:c r="T3788" s="22" t="n">
        <x:f>'01 Controls'!$H$30*'02 Cargo Classes'!$P$9</x:f>
        <x:v>0</x:v>
      </x:c>
      <x:c r="U3788" s="22" t="n">
        <x:f>SUM(Q3788:T3788)</x:f>
        <x:v>0.85</x:v>
      </x:c>
      <x:c r="V3788" s="18" t="n">
        <x:f>IF(U3788=0,0,N3788*Q3788/U3788)</x:f>
        <x:v>0</x:v>
      </x:c>
      <x:c r="W3788" s="18" t="n">
        <x:f>IF(U3788=0,0,P3788*Q3788/U3788)</x:f>
        <x:v>0</x:v>
      </x:c>
      <x:c r="X3788" s="18" t="n">
        <x:f>MAX(V3788,W3788*'01 Controls'!$E$12)</x:f>
        <x:v>0</x:v>
      </x:c>
      <x:c r="Y3788" s="18" t="n">
        <x:f>IF(U3788=0,0,N3788*R3788/U3788)</x:f>
        <x:v>1343.9999999999998</x:v>
      </x:c>
      <x:c r="Z3788" s="18" t="n">
        <x:f>IF(U3788=0,0,P3788*R3788/U3788)</x:f>
        <x:v>2112</x:v>
      </x:c>
      <x:c r="AA3788" s="18" t="n">
        <x:f>MAX(Y3788,Z3788*'01 Controls'!$E$13)</x:f>
        <x:v>1343.9999999999998</x:v>
      </x:c>
      <x:c r="AB3788" s="18" t="n">
        <x:f>IF(U3788=0,0,N3788*S3788/U3788)</x:f>
        <x:v>0</x:v>
      </x:c>
      <x:c r="AC3788" s="18" t="n">
        <x:f>IF(U3788=0,0,P3788*S3788/U3788)</x:f>
        <x:v>0</x:v>
      </x:c>
      <x:c r="AD3788" s="18" t="n">
        <x:f>MAX(AB3788,AC3788*'01 Controls'!$E$14)</x:f>
        <x:v>0</x:v>
      </x:c>
      <x:c r="AE3788" s="18" t="n">
        <x:f>IF(U3788=0,0,N3788*T3788/U3788)</x:f>
        <x:v>0</x:v>
      </x:c>
      <x:c r="AF3788" s="18" t="n">
        <x:f>IF(U3788=0,0,P3788*T3788/U3788)</x:f>
        <x:v>0</x:v>
      </x:c>
      <x:c r="AG3788" s="18" t="n">
        <x:f>MAX(AE3788,AF3788*'01 Controls'!$E$15)</x:f>
        <x:v>0</x:v>
      </x:c>
      <x:c r="AH3788" s="18" t="n">
        <x:f>SUM(V3788,Y3788,AB3788,AE3788)</x:f>
        <x:v>1343.9999999999998</x:v>
      </x:c>
      <x:c r="AI3788" s="18" t="n">
        <x:f>N3788-AH3788</x:f>
        <x:v>2.2737367544323206e-13</x:v>
      </x:c>
      <x:c r="AJ3788" s="18" t="n">
        <x:f>V3788*INDEX('07 Mode Capacity'!$P$6:$P$17,MATCH("AIR-"&amp;I3788,'07 Mode Capacity'!$C$6:$C$17,0))</x:f>
        <x:v>0</x:v>
      </x:c>
      <x:c r="AK3788" s="18" t="n">
        <x:f>Y3788*INDEX('07 Mode Capacity'!$P$6:$P$17,MATCH("OCEAN-"&amp;I3788,'07 Mode Capacity'!$C$6:$C$17,0))</x:f>
        <x:v>117.78316052542257</x:v>
      </x:c>
      <x:c r="AL3788" s="18" t="n">
        <x:f>AB3788*INDEX('07 Mode Capacity'!$P$6:$P$17,MATCH("LAND-"&amp;I3788,'07 Mode Capacity'!$C$6:$C$17,0))</x:f>
        <x:v>0</x:v>
      </x:c>
      <x:c r="AM3788" s="18" t="n">
        <x:f>AE3788*INDEX('07 Mode Capacity'!$P$6:$P$17,MATCH("INLAND-"&amp;I3788,'07 Mode Capacity'!$C$6:$C$17,0))</x:f>
        <x:v>0</x:v>
      </x:c>
      <x:c r="AN3788" s="18" t="n">
        <x:f>SUM(AJ3788:AM3788)</x:f>
        <x:v>117.78316052542257</x:v>
      </x:c>
      <x:c r="AO3788" s="17" t="n">
        <x:f>IF(N3788=0,1,AN3788/N3788)</x:f>
        <x:v>0.08763628015284418</x:v>
      </x:c>
      <x:c r="AP3788" s="11" t="str">
        <x:f>IF(AO3788&gt;='01 Controls'!$E$16,"PASS","FAIL")</x:f>
        <x:v>FAIL</x:v>
      </x:c>
      <x:c r="AQ3788" s="11" t="str">
        <x:v>UNQUANTIFIED</x:v>
      </x:c>
      <x:c r="AR3788" s="11" t="str">
        <x:v>Position-class planning record; serial item and receiver open</x:v>
      </x:c>
      <x:c r="AS3788" s="26"/>
      <x:c r="AT3788" s="26"/>
    </x:row>
    <x:row r="3789">
      <x:c r="C3789" s="11" t="str">
        <x:v>G1-M-SSG-TNK-20</x:v>
      </x:c>
      <x:c r="D3789" s="11" t="str">
        <x:v>G1</x:v>
      </x:c>
      <x:c r="E3789" s="11" t="str">
        <x:v>Allied megacity earthquake</x:v>
      </x:c>
      <x:c r="F3789" s="11" t="str">
        <x:v>M-SSG</x:v>
      </x:c>
      <x:c r="G3789" s="11" t="str">
        <x:v>Ocean sustainment group</x:v>
      </x:c>
      <x:c r="H3789" s="11" t="str">
        <x:v>TNK-20</x:v>
      </x:c>
      <x:c r="I3789" s="19" t="n">
        <x:v>48</x:v>
      </x:c>
      <x:c r="J3789" s="21" t="n">
        <x:v>8</x:v>
      </x:c>
      <x:c r="K3789" s="18" t="n">
        <x:f>'05 Cargo Register'!K205</x:f>
        <x:v>252</x:v>
      </x:c>
      <x:c r="L3789" s="18" t="n">
        <x:f>'05 Cargo Register'!N205</x:f>
        <x:v>15</x:v>
      </x:c>
      <x:c r="M3789" s="18" t="n">
        <x:f>'05 Cargo Register'!O205</x:f>
        <x:v>318.75</x:v>
      </x:c>
      <x:c r="N3789" s="18" t="n">
        <x:f>J3789*K3789</x:f>
        <x:v>2016</x:v>
      </x:c>
      <x:c r="O3789" s="18" t="n">
        <x:f>J3789*L3789</x:f>
        <x:v>120</x:v>
      </x:c>
      <x:c r="P3789" s="18" t="n">
        <x:f>J3789*M3789</x:f>
        <x:v>2550</x:v>
      </x:c>
      <x:c r="Q3789" s="22" t="n">
        <x:f>'01 Controls'!$E$30*'02 Cargo Classes'!$M$10</x:f>
        <x:v>0</x:v>
      </x:c>
      <x:c r="R3789" s="22" t="n">
        <x:f>'01 Controls'!$F$30*'02 Cargo Classes'!$N$10</x:f>
        <x:v>1.02</x:v>
      </x:c>
      <x:c r="S3789" s="22" t="n">
        <x:f>'01 Controls'!$G$30*'02 Cargo Classes'!$O$10</x:f>
        <x:v>0</x:v>
      </x:c>
      <x:c r="T3789" s="22" t="n">
        <x:f>'01 Controls'!$H$30*'02 Cargo Classes'!$P$10</x:f>
        <x:v>0</x:v>
      </x:c>
      <x:c r="U3789" s="22" t="n">
        <x:f>SUM(Q3789:T3789)</x:f>
        <x:v>1.02</x:v>
      </x:c>
      <x:c r="V3789" s="18" t="n">
        <x:f>IF(U3789=0,0,N3789*Q3789/U3789)</x:f>
        <x:v>0</x:v>
      </x:c>
      <x:c r="W3789" s="18" t="n">
        <x:f>IF(U3789=0,0,P3789*Q3789/U3789)</x:f>
        <x:v>0</x:v>
      </x:c>
      <x:c r="X3789" s="18" t="n">
        <x:f>MAX(V3789,W3789*'01 Controls'!$E$12)</x:f>
        <x:v>0</x:v>
      </x:c>
      <x:c r="Y3789" s="18" t="n">
        <x:f>IF(U3789=0,0,N3789*R3789/U3789)</x:f>
        <x:v>2016.0000000000002</x:v>
      </x:c>
      <x:c r="Z3789" s="18" t="n">
        <x:f>IF(U3789=0,0,P3789*R3789/U3789)</x:f>
        <x:v>2550</x:v>
      </x:c>
      <x:c r="AA3789" s="18" t="n">
        <x:f>MAX(Y3789,Z3789*'01 Controls'!$E$13)</x:f>
        <x:v>2016.0000000000002</x:v>
      </x:c>
      <x:c r="AB3789" s="18" t="n">
        <x:f>IF(U3789=0,0,N3789*S3789/U3789)</x:f>
        <x:v>0</x:v>
      </x:c>
      <x:c r="AC3789" s="18" t="n">
        <x:f>IF(U3789=0,0,P3789*S3789/U3789)</x:f>
        <x:v>0</x:v>
      </x:c>
      <x:c r="AD3789" s="18" t="n">
        <x:f>MAX(AB3789,AC3789*'01 Controls'!$E$14)</x:f>
        <x:v>0</x:v>
      </x:c>
      <x:c r="AE3789" s="18" t="n">
        <x:f>IF(U3789=0,0,N3789*T3789/U3789)</x:f>
        <x:v>0</x:v>
      </x:c>
      <x:c r="AF3789" s="18" t="n">
        <x:f>IF(U3789=0,0,P3789*T3789/U3789)</x:f>
        <x:v>0</x:v>
      </x:c>
      <x:c r="AG3789" s="18" t="n">
        <x:f>MAX(AE3789,AF3789*'01 Controls'!$E$15)</x:f>
        <x:v>0</x:v>
      </x:c>
      <x:c r="AH3789" s="18" t="n">
        <x:f>SUM(V3789,Y3789,AB3789,AE3789)</x:f>
        <x:v>2016.0000000000002</x:v>
      </x:c>
      <x:c r="AI3789" s="18" t="n">
        <x:f>N3789-AH3789</x:f>
        <x:v>-2.2737367544323206e-13</x:v>
      </x:c>
      <x:c r="AJ3789" s="18" t="n">
        <x:f>V3789*INDEX('07 Mode Capacity'!$P$6:$P$17,MATCH("AIR-"&amp;I3789,'07 Mode Capacity'!$C$6:$C$17,0))</x:f>
        <x:v>0</x:v>
      </x:c>
      <x:c r="AK3789" s="18" t="n">
        <x:f>Y3789*INDEX('07 Mode Capacity'!$P$6:$P$17,MATCH("OCEAN-"&amp;I3789,'07 Mode Capacity'!$C$6:$C$17,0))</x:f>
        <x:v>176.6747407881339</x:v>
      </x:c>
      <x:c r="AL3789" s="18" t="n">
        <x:f>AB3789*INDEX('07 Mode Capacity'!$P$6:$P$17,MATCH("LAND-"&amp;I3789,'07 Mode Capacity'!$C$6:$C$17,0))</x:f>
        <x:v>0</x:v>
      </x:c>
      <x:c r="AM3789" s="18" t="n">
        <x:f>AE3789*INDEX('07 Mode Capacity'!$P$6:$P$17,MATCH("INLAND-"&amp;I3789,'07 Mode Capacity'!$C$6:$C$17,0))</x:f>
        <x:v>0</x:v>
      </x:c>
      <x:c r="AN3789" s="18" t="n">
        <x:f>SUM(AJ3789:AM3789)</x:f>
        <x:v>176.6747407881339</x:v>
      </x:c>
      <x:c r="AO3789" s="17" t="n">
        <x:f>IF(N3789=0,1,AN3789/N3789)</x:f>
        <x:v>0.08763628015284419</x:v>
      </x:c>
      <x:c r="AP3789" s="11" t="str">
        <x:f>IF(AO3789&gt;='01 Controls'!$E$16,"PASS","FAIL")</x:f>
        <x:v>FAIL</x:v>
      </x:c>
      <x:c r="AQ3789" s="11" t="str">
        <x:v>UNQUANTIFIED</x:v>
      </x:c>
      <x:c r="AR3789" s="11" t="str">
        <x:v>Position-class planning record; serial item and receiver open</x:v>
      </x:c>
      <x:c r="AS3789" s="26"/>
      <x:c r="AT3789" s="26"/>
    </x:row>
    <x:row r="3790">
      <x:c r="C3790" s="11" t="str">
        <x:v>G1-M-SSG-FLR-24</x:v>
      </x:c>
      <x:c r="D3790" s="11" t="str">
        <x:v>G1</x:v>
      </x:c>
      <x:c r="E3790" s="11" t="str">
        <x:v>Allied megacity earthquake</x:v>
      </x:c>
      <x:c r="F3790" s="11" t="str">
        <x:v>M-SSG</x:v>
      </x:c>
      <x:c r="G3790" s="11" t="str">
        <x:v>Ocean sustainment group</x:v>
      </x:c>
      <x:c r="H3790" s="11" t="str">
        <x:v>FLR-24</x:v>
      </x:c>
      <x:c r="I3790" s="19" t="n">
        <x:v>48</x:v>
      </x:c>
      <x:c r="J3790" s="21" t="n">
        <x:v>8</x:v>
      </x:c>
      <x:c r="K3790" s="18" t="n">
        <x:f>'05 Cargo Register'!K206</x:f>
        <x:v>315</x:v>
      </x:c>
      <x:c r="L3790" s="18" t="n">
        <x:f>'05 Cargo Register'!N206</x:f>
        <x:v>16</x:v>
      </x:c>
      <x:c r="M3790" s="18" t="n">
        <x:f>'05 Cargo Register'!O206</x:f>
        <x:v>512</x:v>
      </x:c>
      <x:c r="N3790" s="18" t="n">
        <x:f>J3790*K3790</x:f>
        <x:v>2520</x:v>
      </x:c>
      <x:c r="O3790" s="18" t="n">
        <x:f>J3790*L3790</x:f>
        <x:v>128</x:v>
      </x:c>
      <x:c r="P3790" s="18" t="n">
        <x:f>J3790*M3790</x:f>
        <x:v>4096</x:v>
      </x:c>
      <x:c r="Q3790" s="22" t="n">
        <x:f>'01 Controls'!$E$30*'02 Cargo Classes'!$M$11</x:f>
        <x:v>0</x:v>
      </x:c>
      <x:c r="R3790" s="22" t="n">
        <x:f>'01 Controls'!$F$30*'02 Cargo Classes'!$N$11</x:f>
        <x:v>1.02</x:v>
      </x:c>
      <x:c r="S3790" s="22" t="n">
        <x:f>'01 Controls'!$G$30*'02 Cargo Classes'!$O$11</x:f>
        <x:v>0</x:v>
      </x:c>
      <x:c r="T3790" s="22" t="n">
        <x:f>'01 Controls'!$H$30*'02 Cargo Classes'!$P$11</x:f>
        <x:v>0</x:v>
      </x:c>
      <x:c r="U3790" s="22" t="n">
        <x:f>SUM(Q3790:T3790)</x:f>
        <x:v>1.02</x:v>
      </x:c>
      <x:c r="V3790" s="18" t="n">
        <x:f>IF(U3790=0,0,N3790*Q3790/U3790)</x:f>
        <x:v>0</x:v>
      </x:c>
      <x:c r="W3790" s="18" t="n">
        <x:f>IF(U3790=0,0,P3790*Q3790/U3790)</x:f>
        <x:v>0</x:v>
      </x:c>
      <x:c r="X3790" s="18" t="n">
        <x:f>MAX(V3790,W3790*'01 Controls'!$E$12)</x:f>
        <x:v>0</x:v>
      </x:c>
      <x:c r="Y3790" s="18" t="n">
        <x:f>IF(U3790=0,0,N3790*R3790/U3790)</x:f>
        <x:v>2520</x:v>
      </x:c>
      <x:c r="Z3790" s="18" t="n">
        <x:f>IF(U3790=0,0,P3790*R3790/U3790)</x:f>
        <x:v>4096</x:v>
      </x:c>
      <x:c r="AA3790" s="18" t="n">
        <x:f>MAX(Y3790,Z3790*'01 Controls'!$E$13)</x:f>
        <x:v>2520</x:v>
      </x:c>
      <x:c r="AB3790" s="18" t="n">
        <x:f>IF(U3790=0,0,N3790*S3790/U3790)</x:f>
        <x:v>0</x:v>
      </x:c>
      <x:c r="AC3790" s="18" t="n">
        <x:f>IF(U3790=0,0,P3790*S3790/U3790)</x:f>
        <x:v>0</x:v>
      </x:c>
      <x:c r="AD3790" s="18" t="n">
        <x:f>MAX(AB3790,AC3790*'01 Controls'!$E$14)</x:f>
        <x:v>0</x:v>
      </x:c>
      <x:c r="AE3790" s="18" t="n">
        <x:f>IF(U3790=0,0,N3790*T3790/U3790)</x:f>
        <x:v>0</x:v>
      </x:c>
      <x:c r="AF3790" s="18" t="n">
        <x:f>IF(U3790=0,0,P3790*T3790/U3790)</x:f>
        <x:v>0</x:v>
      </x:c>
      <x:c r="AG3790" s="18" t="n">
        <x:f>MAX(AE3790,AF3790*'01 Controls'!$E$15)</x:f>
        <x:v>0</x:v>
      </x:c>
      <x:c r="AH3790" s="18" t="n">
        <x:f>SUM(V3790,Y3790,AB3790,AE3790)</x:f>
        <x:v>2520</x:v>
      </x:c>
      <x:c r="AI3790" s="18" t="n">
        <x:f>N3790-AH3790</x:f>
        <x:v>0</x:v>
      </x:c>
      <x:c r="AJ3790" s="18" t="n">
        <x:f>V3790*INDEX('07 Mode Capacity'!$P$6:$P$17,MATCH("AIR-"&amp;I3790,'07 Mode Capacity'!$C$6:$C$17,0))</x:f>
        <x:v>0</x:v>
      </x:c>
      <x:c r="AK3790" s="18" t="n">
        <x:f>Y3790*INDEX('07 Mode Capacity'!$P$6:$P$17,MATCH("OCEAN-"&amp;I3790,'07 Mode Capacity'!$C$6:$C$17,0))</x:f>
        <x:v>220.84342598516736</x:v>
      </x:c>
      <x:c r="AL3790" s="18" t="n">
        <x:f>AB3790*INDEX('07 Mode Capacity'!$P$6:$P$17,MATCH("LAND-"&amp;I3790,'07 Mode Capacity'!$C$6:$C$17,0))</x:f>
        <x:v>0</x:v>
      </x:c>
      <x:c r="AM3790" s="18" t="n">
        <x:f>AE3790*INDEX('07 Mode Capacity'!$P$6:$P$17,MATCH("INLAND-"&amp;I3790,'07 Mode Capacity'!$C$6:$C$17,0))</x:f>
        <x:v>0</x:v>
      </x:c>
      <x:c r="AN3790" s="18" t="n">
        <x:f>SUM(AJ3790:AM3790)</x:f>
        <x:v>220.84342598516736</x:v>
      </x:c>
      <x:c r="AO3790" s="17" t="n">
        <x:f>IF(N3790=0,1,AN3790/N3790)</x:f>
        <x:v>0.08763628015284419</x:v>
      </x:c>
      <x:c r="AP3790" s="11" t="str">
        <x:f>IF(AO3790&gt;='01 Controls'!$E$16,"PASS","FAIL")</x:f>
        <x:v>FAIL</x:v>
      </x:c>
      <x:c r="AQ3790" s="11" t="str">
        <x:v>UNQUANTIFIED</x:v>
      </x:c>
      <x:c r="AR3790" s="11" t="str">
        <x:v>Position-class planning record; serial item and receiver open</x:v>
      </x:c>
      <x:c r="AS3790" s="26"/>
      <x:c r="AT3790" s="26"/>
    </x:row>
    <x:row r="3791">
      <x:c r="C3791" s="11" t="str">
        <x:v>G1-M-SSG-ROL-30</x:v>
      </x:c>
      <x:c r="D3791" s="11" t="str">
        <x:v>G1</x:v>
      </x:c>
      <x:c r="E3791" s="11" t="str">
        <x:v>Allied megacity earthquake</x:v>
      </x:c>
      <x:c r="F3791" s="11" t="str">
        <x:v>M-SSG</x:v>
      </x:c>
      <x:c r="G3791" s="11" t="str">
        <x:v>Ocean sustainment group</x:v>
      </x:c>
      <x:c r="H3791" s="11" t="str">
        <x:v>ROL-30</x:v>
      </x:c>
      <x:c r="I3791" s="19" t="n">
        <x:v>48</x:v>
      </x:c>
      <x:c r="J3791" s="21" t="n">
        <x:v>8</x:v>
      </x:c>
      <x:c r="K3791" s="18" t="n">
        <x:f>'05 Cargo Register'!K207</x:f>
        <x:v>315</x:v>
      </x:c>
      <x:c r="L3791" s="18" t="n">
        <x:f>'05 Cargo Register'!N207</x:f>
        <x:v>14</x:v>
      </x:c>
      <x:c r="M3791" s="18" t="n">
        <x:f>'05 Cargo Register'!O207</x:f>
        <x:v>892.5</x:v>
      </x:c>
      <x:c r="N3791" s="18" t="n">
        <x:f>J3791*K3791</x:f>
        <x:v>2520</x:v>
      </x:c>
      <x:c r="O3791" s="18" t="n">
        <x:f>J3791*L3791</x:f>
        <x:v>112</x:v>
      </x:c>
      <x:c r="P3791" s="18" t="n">
        <x:f>J3791*M3791</x:f>
        <x:v>7140</x:v>
      </x:c>
      <x:c r="Q3791" s="22" t="n">
        <x:f>'01 Controls'!$E$30*'02 Cargo Classes'!$M$12</x:f>
        <x:v>0</x:v>
      </x:c>
      <x:c r="R3791" s="22" t="n">
        <x:f>'01 Controls'!$F$30*'02 Cargo Classes'!$N$12</x:f>
        <x:v>0.85</x:v>
      </x:c>
      <x:c r="S3791" s="22" t="n">
        <x:f>'01 Controls'!$G$30*'02 Cargo Classes'!$O$12</x:f>
        <x:v>0</x:v>
      </x:c>
      <x:c r="T3791" s="22" t="n">
        <x:f>'01 Controls'!$H$30*'02 Cargo Classes'!$P$12</x:f>
        <x:v>0</x:v>
      </x:c>
      <x:c r="U3791" s="22" t="n">
        <x:f>SUM(Q3791:T3791)</x:f>
        <x:v>0.85</x:v>
      </x:c>
      <x:c r="V3791" s="18" t="n">
        <x:f>IF(U3791=0,0,N3791*Q3791/U3791)</x:f>
        <x:v>0</x:v>
      </x:c>
      <x:c r="W3791" s="18" t="n">
        <x:f>IF(U3791=0,0,P3791*Q3791/U3791)</x:f>
        <x:v>0</x:v>
      </x:c>
      <x:c r="X3791" s="18" t="n">
        <x:f>MAX(V3791,W3791*'01 Controls'!$E$12)</x:f>
        <x:v>0</x:v>
      </x:c>
      <x:c r="Y3791" s="18" t="n">
        <x:f>IF(U3791=0,0,N3791*R3791/U3791)</x:f>
        <x:v>2520</x:v>
      </x:c>
      <x:c r="Z3791" s="18" t="n">
        <x:f>IF(U3791=0,0,P3791*R3791/U3791)</x:f>
        <x:v>7140</x:v>
      </x:c>
      <x:c r="AA3791" s="18" t="n">
        <x:f>MAX(Y3791,Z3791*'01 Controls'!$E$13)</x:f>
        <x:v>2520</x:v>
      </x:c>
      <x:c r="AB3791" s="18" t="n">
        <x:f>IF(U3791=0,0,N3791*S3791/U3791)</x:f>
        <x:v>0</x:v>
      </x:c>
      <x:c r="AC3791" s="18" t="n">
        <x:f>IF(U3791=0,0,P3791*S3791/U3791)</x:f>
        <x:v>0</x:v>
      </x:c>
      <x:c r="AD3791" s="18" t="n">
        <x:f>MAX(AB3791,AC3791*'01 Controls'!$E$14)</x:f>
        <x:v>0</x:v>
      </x:c>
      <x:c r="AE3791" s="18" t="n">
        <x:f>IF(U3791=0,0,N3791*T3791/U3791)</x:f>
        <x:v>0</x:v>
      </x:c>
      <x:c r="AF3791" s="18" t="n">
        <x:f>IF(U3791=0,0,P3791*T3791/U3791)</x:f>
        <x:v>0</x:v>
      </x:c>
      <x:c r="AG3791" s="18" t="n">
        <x:f>MAX(AE3791,AF3791*'01 Controls'!$E$15)</x:f>
        <x:v>0</x:v>
      </x:c>
      <x:c r="AH3791" s="18" t="n">
        <x:f>SUM(V3791,Y3791,AB3791,AE3791)</x:f>
        <x:v>2520</x:v>
      </x:c>
      <x:c r="AI3791" s="18" t="n">
        <x:f>N3791-AH3791</x:f>
        <x:v>0</x:v>
      </x:c>
      <x:c r="AJ3791" s="18" t="n">
        <x:f>V3791*INDEX('07 Mode Capacity'!$P$6:$P$17,MATCH("AIR-"&amp;I3791,'07 Mode Capacity'!$C$6:$C$17,0))</x:f>
        <x:v>0</x:v>
      </x:c>
      <x:c r="AK3791" s="18" t="n">
        <x:f>Y3791*INDEX('07 Mode Capacity'!$P$6:$P$17,MATCH("OCEAN-"&amp;I3791,'07 Mode Capacity'!$C$6:$C$17,0))</x:f>
        <x:v>220.84342598516736</x:v>
      </x:c>
      <x:c r="AL3791" s="18" t="n">
        <x:f>AB3791*INDEX('07 Mode Capacity'!$P$6:$P$17,MATCH("LAND-"&amp;I3791,'07 Mode Capacity'!$C$6:$C$17,0))</x:f>
        <x:v>0</x:v>
      </x:c>
      <x:c r="AM3791" s="18" t="n">
        <x:f>AE3791*INDEX('07 Mode Capacity'!$P$6:$P$17,MATCH("INLAND-"&amp;I3791,'07 Mode Capacity'!$C$6:$C$17,0))</x:f>
        <x:v>0</x:v>
      </x:c>
      <x:c r="AN3791" s="18" t="n">
        <x:f>SUM(AJ3791:AM3791)</x:f>
        <x:v>220.84342598516736</x:v>
      </x:c>
      <x:c r="AO3791" s="17" t="n">
        <x:f>IF(N3791=0,1,AN3791/N3791)</x:f>
        <x:v>0.08763628015284419</x:v>
      </x:c>
      <x:c r="AP3791" s="11" t="str">
        <x:f>IF(AO3791&gt;='01 Controls'!$E$16,"PASS","FAIL")</x:f>
        <x:v>FAIL</x:v>
      </x:c>
      <x:c r="AQ3791" s="11" t="str">
        <x:v>UNQUANTIFIED</x:v>
      </x:c>
      <x:c r="AR3791" s="11" t="str">
        <x:v>Position-class planning record; serial item and receiver open</x:v>
      </x:c>
      <x:c r="AS3791" s="26"/>
      <x:c r="AT3791" s="26"/>
    </x:row>
    <x:row r="3792">
      <x:c r="C3792" s="11" t="str">
        <x:v>G1-M-SSG-LIN-18</x:v>
      </x:c>
      <x:c r="D3792" s="11" t="str">
        <x:v>G1</x:v>
      </x:c>
      <x:c r="E3792" s="11" t="str">
        <x:v>Allied megacity earthquake</x:v>
      </x:c>
      <x:c r="F3792" s="11" t="str">
        <x:v>M-SSG</x:v>
      </x:c>
      <x:c r="G3792" s="11" t="str">
        <x:v>Ocean sustainment group</x:v>
      </x:c>
      <x:c r="H3792" s="11" t="str">
        <x:v>LIN-18</x:v>
      </x:c>
      <x:c r="I3792" s="19" t="n">
        <x:v>72</x:v>
      </x:c>
      <x:c r="J3792" s="21" t="n">
        <x:v>8</x:v>
      </x:c>
      <x:c r="K3792" s="18" t="n">
        <x:f>'05 Cargo Register'!K208</x:f>
        <x:v>168</x:v>
      </x:c>
      <x:c r="L3792" s="18" t="n">
        <x:f>'05 Cargo Register'!N208</x:f>
        <x:v>12</x:v>
      </x:c>
      <x:c r="M3792" s="18" t="n">
        <x:f>'05 Cargo Register'!O208</x:f>
        <x:v>528</x:v>
      </x:c>
      <x:c r="N3792" s="18" t="n">
        <x:f>J3792*K3792</x:f>
        <x:v>1344</x:v>
      </x:c>
      <x:c r="O3792" s="18" t="n">
        <x:f>J3792*L3792</x:f>
        <x:v>96</x:v>
      </x:c>
      <x:c r="P3792" s="18" t="n">
        <x:f>J3792*M3792</x:f>
        <x:v>4224</x:v>
      </x:c>
      <x:c r="Q3792" s="22" t="n">
        <x:f>'01 Controls'!$E$30*'02 Cargo Classes'!$M$13</x:f>
        <x:v>0</x:v>
      </x:c>
      <x:c r="R3792" s="22" t="n">
        <x:f>'01 Controls'!$F$30*'02 Cargo Classes'!$N$13</x:f>
        <x:v>1.02</x:v>
      </x:c>
      <x:c r="S3792" s="22" t="n">
        <x:f>'01 Controls'!$G$30*'02 Cargo Classes'!$O$13</x:f>
        <x:v>0</x:v>
      </x:c>
      <x:c r="T3792" s="22" t="n">
        <x:f>'01 Controls'!$H$30*'02 Cargo Classes'!$P$13</x:f>
        <x:v>0</x:v>
      </x:c>
      <x:c r="U3792" s="22" t="n">
        <x:f>SUM(Q3792:T3792)</x:f>
        <x:v>1.02</x:v>
      </x:c>
      <x:c r="V3792" s="18" t="n">
        <x:f>IF(U3792=0,0,N3792*Q3792/U3792)</x:f>
        <x:v>0</x:v>
      </x:c>
      <x:c r="W3792" s="18" t="n">
        <x:f>IF(U3792=0,0,P3792*Q3792/U3792)</x:f>
        <x:v>0</x:v>
      </x:c>
      <x:c r="X3792" s="18" t="n">
        <x:f>MAX(V3792,W3792*'01 Controls'!$E$12)</x:f>
        <x:v>0</x:v>
      </x:c>
      <x:c r="Y3792" s="18" t="n">
        <x:f>IF(U3792=0,0,N3792*R3792/U3792)</x:f>
        <x:v>1344</x:v>
      </x:c>
      <x:c r="Z3792" s="18" t="n">
        <x:f>IF(U3792=0,0,P3792*R3792/U3792)</x:f>
        <x:v>4224</x:v>
      </x:c>
      <x:c r="AA3792" s="18" t="n">
        <x:f>MAX(Y3792,Z3792*'01 Controls'!$E$13)</x:f>
        <x:v>1344</x:v>
      </x:c>
      <x:c r="AB3792" s="18" t="n">
        <x:f>IF(U3792=0,0,N3792*S3792/U3792)</x:f>
        <x:v>0</x:v>
      </x:c>
      <x:c r="AC3792" s="18" t="n">
        <x:f>IF(U3792=0,0,P3792*S3792/U3792)</x:f>
        <x:v>0</x:v>
      </x:c>
      <x:c r="AD3792" s="18" t="n">
        <x:f>MAX(AB3792,AC3792*'01 Controls'!$E$14)</x:f>
        <x:v>0</x:v>
      </x:c>
      <x:c r="AE3792" s="18" t="n">
        <x:f>IF(U3792=0,0,N3792*T3792/U3792)</x:f>
        <x:v>0</x:v>
      </x:c>
      <x:c r="AF3792" s="18" t="n">
        <x:f>IF(U3792=0,0,P3792*T3792/U3792)</x:f>
        <x:v>0</x:v>
      </x:c>
      <x:c r="AG3792" s="18" t="n">
        <x:f>MAX(AE3792,AF3792*'01 Controls'!$E$15)</x:f>
        <x:v>0</x:v>
      </x:c>
      <x:c r="AH3792" s="18" t="n">
        <x:f>SUM(V3792,Y3792,AB3792,AE3792)</x:f>
        <x:v>1344</x:v>
      </x:c>
      <x:c r="AI3792" s="18" t="n">
        <x:f>N3792-AH3792</x:f>
        <x:v>0</x:v>
      </x:c>
      <x:c r="AJ3792" s="18" t="n">
        <x:f>V3792*INDEX('07 Mode Capacity'!$P$6:$P$17,MATCH("AIR-"&amp;I3792,'07 Mode Capacity'!$C$6:$C$17,0))</x:f>
        <x:v>0</x:v>
      </x:c>
      <x:c r="AK3792" s="18" t="n">
        <x:f>Y3792*INDEX('07 Mode Capacity'!$P$6:$P$17,MATCH("OCEAN-"&amp;I3792,'07 Mode Capacity'!$C$6:$C$17,0))</x:f>
        <x:v>1052.0401625834306</x:v>
      </x:c>
      <x:c r="AL3792" s="18" t="n">
        <x:f>AB3792*INDEX('07 Mode Capacity'!$P$6:$P$17,MATCH("LAND-"&amp;I3792,'07 Mode Capacity'!$C$6:$C$17,0))</x:f>
        <x:v>0</x:v>
      </x:c>
      <x:c r="AM3792" s="18" t="n">
        <x:f>AE3792*INDEX('07 Mode Capacity'!$P$6:$P$17,MATCH("INLAND-"&amp;I3792,'07 Mode Capacity'!$C$6:$C$17,0))</x:f>
        <x:v>0</x:v>
      </x:c>
      <x:c r="AN3792" s="18" t="n">
        <x:f>SUM(AJ3792:AM3792)</x:f>
        <x:v>1052.0401625834306</x:v>
      </x:c>
      <x:c r="AO3792" s="17" t="n">
        <x:f>IF(N3792=0,1,AN3792/N3792)</x:f>
        <x:v>0.7827679781126716</x:v>
      </x:c>
      <x:c r="AP3792" s="11" t="str">
        <x:f>IF(AO3792&gt;='01 Controls'!$E$16,"PASS","FAIL")</x:f>
        <x:v>FAIL</x:v>
      </x:c>
      <x:c r="AQ3792" s="11" t="str">
        <x:v>UNQUANTIFIED</x:v>
      </x:c>
      <x:c r="AR3792" s="11" t="str">
        <x:v>Position-class planning record; serial item and receiver open</x:v>
      </x:c>
      <x:c r="AS3792" s="26"/>
      <x:c r="AT3792" s="26"/>
    </x:row>
    <x:row r="3793">
      <x:c r="C3793" s="11" t="str">
        <x:v>G1-M-SSG-BLK-08</x:v>
      </x:c>
      <x:c r="D3793" s="11" t="str">
        <x:v>G1</x:v>
      </x:c>
      <x:c r="E3793" s="11" t="str">
        <x:v>Allied megacity earthquake</x:v>
      </x:c>
      <x:c r="F3793" s="11" t="str">
        <x:v>M-SSG</x:v>
      </x:c>
      <x:c r="G3793" s="11" t="str">
        <x:v>Ocean sustainment group</x:v>
      </x:c>
      <x:c r="H3793" s="11" t="str">
        <x:v>BLK-08</x:v>
      </x:c>
      <x:c r="I3793" s="19" t="n">
        <x:v>48</x:v>
      </x:c>
      <x:c r="J3793" s="21" t="n">
        <x:v>8</x:v>
      </x:c>
      <x:c r="K3793" s="18" t="n">
        <x:f>'05 Cargo Register'!K209</x:f>
        <x:v>105</x:v>
      </x:c>
      <x:c r="L3793" s="18" t="n">
        <x:f>'05 Cargo Register'!N209</x:f>
        <x:v>17</x:v>
      </x:c>
      <x:c r="M3793" s="18" t="n">
        <x:f>'05 Cargo Register'!O209</x:f>
        <x:v>867</x:v>
      </x:c>
      <x:c r="N3793" s="18" t="n">
        <x:f>J3793*K3793</x:f>
        <x:v>840</x:v>
      </x:c>
      <x:c r="O3793" s="18" t="n">
        <x:f>J3793*L3793</x:f>
        <x:v>136</x:v>
      </x:c>
      <x:c r="P3793" s="18" t="n">
        <x:f>J3793*M3793</x:f>
        <x:v>6936</x:v>
      </x:c>
      <x:c r="Q3793" s="22" t="n">
        <x:f>'01 Controls'!$E$30*'02 Cargo Classes'!$M$14</x:f>
        <x:v>0.15</x:v>
      </x:c>
      <x:c r="R3793" s="22" t="n">
        <x:f>'01 Controls'!$F$30*'02 Cargo Classes'!$N$14</x:f>
        <x:v>0.68</x:v>
      </x:c>
      <x:c r="S3793" s="22" t="n">
        <x:f>'01 Controls'!$G$30*'02 Cargo Classes'!$O$14</x:f>
        <x:v>0</x:v>
      </x:c>
      <x:c r="T3793" s="22" t="n">
        <x:f>'01 Controls'!$H$30*'02 Cargo Classes'!$P$14</x:f>
        <x:v>0</x:v>
      </x:c>
      <x:c r="U3793" s="22" t="n">
        <x:f>SUM(Q3793:T3793)</x:f>
        <x:v>0.8300000000000001</x:v>
      </x:c>
      <x:c r="V3793" s="18" t="n">
        <x:f>IF(U3793=0,0,N3793*Q3793/U3793)</x:f>
        <x:v>151.80722891566265</x:v>
      </x:c>
      <x:c r="W3793" s="18" t="n">
        <x:f>IF(U3793=0,0,P3793*Q3793/U3793)</x:f>
        <x:v>1253.4939759036142</x:v>
      </x:c>
      <x:c r="X3793" s="18" t="n">
        <x:f>MAX(V3793,W3793*'01 Controls'!$E$12)</x:f>
        <x:v>313.37349397590356</x:v>
      </x:c>
      <x:c r="Y3793" s="18" t="n">
        <x:f>IF(U3793=0,0,N3793*R3793/U3793)</x:f>
        <x:v>688.1927710843373</x:v>
      </x:c>
      <x:c r="Z3793" s="18" t="n">
        <x:f>IF(U3793=0,0,P3793*R3793/U3793)</x:f>
        <x:v>5682.506024096386</x:v>
      </x:c>
      <x:c r="AA3793" s="18" t="n">
        <x:f>MAX(Y3793,Z3793*'01 Controls'!$E$13)</x:f>
        <x:v>852.3759036144578</x:v>
      </x:c>
      <x:c r="AB3793" s="18" t="n">
        <x:f>IF(U3793=0,0,N3793*S3793/U3793)</x:f>
        <x:v>0</x:v>
      </x:c>
      <x:c r="AC3793" s="18" t="n">
        <x:f>IF(U3793=0,0,P3793*S3793/U3793)</x:f>
        <x:v>0</x:v>
      </x:c>
      <x:c r="AD3793" s="18" t="n">
        <x:f>MAX(AB3793,AC3793*'01 Controls'!$E$14)</x:f>
        <x:v>0</x:v>
      </x:c>
      <x:c r="AE3793" s="18" t="n">
        <x:f>IF(U3793=0,0,N3793*T3793/U3793)</x:f>
        <x:v>0</x:v>
      </x:c>
      <x:c r="AF3793" s="18" t="n">
        <x:f>IF(U3793=0,0,P3793*T3793/U3793)</x:f>
        <x:v>0</x:v>
      </x:c>
      <x:c r="AG3793" s="18" t="n">
        <x:f>MAX(AE3793,AF3793*'01 Controls'!$E$15)</x:f>
        <x:v>0</x:v>
      </x:c>
      <x:c r="AH3793" s="18" t="n">
        <x:f>SUM(V3793,Y3793,AB3793,AE3793)</x:f>
        <x:v>840</x:v>
      </x:c>
      <x:c r="AI3793" s="18" t="n">
        <x:f>N3793-AH3793</x:f>
        <x:v>0</x:v>
      </x:c>
      <x:c r="AJ3793" s="18" t="n">
        <x:f>V3793*INDEX('07 Mode Capacity'!$P$6:$P$17,MATCH("AIR-"&amp;I3793,'07 Mode Capacity'!$C$6:$C$17,0))</x:f>
        <x:v>42.55697945114563</x:v>
      </x:c>
      <x:c r="AK3793" s="18" t="n">
        <x:f>Y3793*INDEX('07 Mode Capacity'!$P$6:$P$17,MATCH("OCEAN-"&amp;I3793,'07 Mode Capacity'!$C$6:$C$17,0))</x:f>
        <x:v>60.310654485909154</x:v>
      </x:c>
      <x:c r="AL3793" s="18" t="n">
        <x:f>AB3793*INDEX('07 Mode Capacity'!$P$6:$P$17,MATCH("LAND-"&amp;I3793,'07 Mode Capacity'!$C$6:$C$17,0))</x:f>
        <x:v>0</x:v>
      </x:c>
      <x:c r="AM3793" s="18" t="n">
        <x:f>AE3793*INDEX('07 Mode Capacity'!$P$6:$P$17,MATCH("INLAND-"&amp;I3793,'07 Mode Capacity'!$C$6:$C$17,0))</x:f>
        <x:v>0</x:v>
      </x:c>
      <x:c r="AN3793" s="18" t="n">
        <x:f>SUM(AJ3793:AM3793)</x:f>
        <x:v>102.86763393705479</x:v>
      </x:c>
      <x:c r="AO3793" s="17" t="n">
        <x:f>IF(N3793=0,1,AN3793/N3793)</x:f>
        <x:v>0.12246146897268427</x:v>
      </x:c>
      <x:c r="AP3793" s="11" t="str">
        <x:f>IF(AO3793&gt;='01 Controls'!$E$16,"PASS","FAIL")</x:f>
        <x:v>FAIL</x:v>
      </x:c>
      <x:c r="AQ3793" s="11" t="str">
        <x:v>UNQUANTIFIED</x:v>
      </x:c>
      <x:c r="AR3793" s="11" t="str">
        <x:v>Position-class planning record; serial item and receiver open</x:v>
      </x:c>
      <x:c r="AS3793" s="26"/>
      <x:c r="AT3793" s="26"/>
    </x:row>
    <x:row r="3794">
      <x:c r="C3794" s="11" t="str">
        <x:v>G1-M-SSG-OOG-80</x:v>
      </x:c>
      <x:c r="D3794" s="11" t="str">
        <x:v>G1</x:v>
      </x:c>
      <x:c r="E3794" s="11" t="str">
        <x:v>Allied megacity earthquake</x:v>
      </x:c>
      <x:c r="F3794" s="11" t="str">
        <x:v>M-SSG</x:v>
      </x:c>
      <x:c r="G3794" s="11" t="str">
        <x:v>Ocean sustainment group</x:v>
      </x:c>
      <x:c r="H3794" s="11" t="str">
        <x:v>OOG-80</x:v>
      </x:c>
      <x:c r="I3794" s="19" t="n">
        <x:v>72</x:v>
      </x:c>
      <x:c r="J3794" s="21" t="n">
        <x:v>8</x:v>
      </x:c>
      <x:c r="K3794" s="18" t="n">
        <x:f>'05 Cargo Register'!K210</x:f>
        <x:v>420</x:v>
      </x:c>
      <x:c r="L3794" s="18" t="n">
        <x:f>'05 Cargo Register'!N210</x:f>
        <x:v>7</x:v>
      </x:c>
      <x:c r="M3794" s="18" t="n">
        <x:f>'05 Cargo Register'!O210</x:f>
        <x:v>1232</x:v>
      </x:c>
      <x:c r="N3794" s="18" t="n">
        <x:f>J3794*K3794</x:f>
        <x:v>3360</x:v>
      </x:c>
      <x:c r="O3794" s="18" t="n">
        <x:f>J3794*L3794</x:f>
        <x:v>56</x:v>
      </x:c>
      <x:c r="P3794" s="18" t="n">
        <x:f>J3794*M3794</x:f>
        <x:v>9856</x:v>
      </x:c>
      <x:c r="Q3794" s="22" t="n">
        <x:f>'01 Controls'!$E$30*'02 Cargo Classes'!$M$15</x:f>
        <x:v>0</x:v>
      </x:c>
      <x:c r="R3794" s="22" t="n">
        <x:f>'01 Controls'!$F$30*'02 Cargo Classes'!$N$15</x:f>
        <x:v>1.7</x:v>
      </x:c>
      <x:c r="S3794" s="22" t="n">
        <x:f>'01 Controls'!$G$30*'02 Cargo Classes'!$O$15</x:f>
        <x:v>0</x:v>
      </x:c>
      <x:c r="T3794" s="22" t="n">
        <x:f>'01 Controls'!$H$30*'02 Cargo Classes'!$P$15</x:f>
        <x:v>0</x:v>
      </x:c>
      <x:c r="U3794" s="22" t="n">
        <x:f>SUM(Q3794:T3794)</x:f>
        <x:v>1.7</x:v>
      </x:c>
      <x:c r="V3794" s="18" t="n">
        <x:f>IF(U3794=0,0,N3794*Q3794/U3794)</x:f>
        <x:v>0</x:v>
      </x:c>
      <x:c r="W3794" s="18" t="n">
        <x:f>IF(U3794=0,0,P3794*Q3794/U3794)</x:f>
        <x:v>0</x:v>
      </x:c>
      <x:c r="X3794" s="18" t="n">
        <x:f>MAX(V3794,W3794*'01 Controls'!$E$12)</x:f>
        <x:v>0</x:v>
      </x:c>
      <x:c r="Y3794" s="18" t="n">
        <x:f>IF(U3794=0,0,N3794*R3794/U3794)</x:f>
        <x:v>3360</x:v>
      </x:c>
      <x:c r="Z3794" s="18" t="n">
        <x:f>IF(U3794=0,0,P3794*R3794/U3794)</x:f>
        <x:v>9856</x:v>
      </x:c>
      <x:c r="AA3794" s="18" t="n">
        <x:f>MAX(Y3794,Z3794*'01 Controls'!$E$13)</x:f>
        <x:v>3360</x:v>
      </x:c>
      <x:c r="AB3794" s="18" t="n">
        <x:f>IF(U3794=0,0,N3794*S3794/U3794)</x:f>
        <x:v>0</x:v>
      </x:c>
      <x:c r="AC3794" s="18" t="n">
        <x:f>IF(U3794=0,0,P3794*S3794/U3794)</x:f>
        <x:v>0</x:v>
      </x:c>
      <x:c r="AD3794" s="18" t="n">
        <x:f>MAX(AB3794,AC3794*'01 Controls'!$E$14)</x:f>
        <x:v>0</x:v>
      </x:c>
      <x:c r="AE3794" s="18" t="n">
        <x:f>IF(U3794=0,0,N3794*T3794/U3794)</x:f>
        <x:v>0</x:v>
      </x:c>
      <x:c r="AF3794" s="18" t="n">
        <x:f>IF(U3794=0,0,P3794*T3794/U3794)</x:f>
        <x:v>0</x:v>
      </x:c>
      <x:c r="AG3794" s="18" t="n">
        <x:f>MAX(AE3794,AF3794*'01 Controls'!$E$15)</x:f>
        <x:v>0</x:v>
      </x:c>
      <x:c r="AH3794" s="18" t="n">
        <x:f>SUM(V3794,Y3794,AB3794,AE3794)</x:f>
        <x:v>3360</x:v>
      </x:c>
      <x:c r="AI3794" s="18" t="n">
        <x:f>N3794-AH3794</x:f>
        <x:v>0</x:v>
      </x:c>
      <x:c r="AJ3794" s="18" t="n">
        <x:f>V3794*INDEX('07 Mode Capacity'!$P$6:$P$17,MATCH("AIR-"&amp;I3794,'07 Mode Capacity'!$C$6:$C$17,0))</x:f>
        <x:v>0</x:v>
      </x:c>
      <x:c r="AK3794" s="18" t="n">
        <x:f>Y3794*INDEX('07 Mode Capacity'!$P$6:$P$17,MATCH("OCEAN-"&amp;I3794,'07 Mode Capacity'!$C$6:$C$17,0))</x:f>
        <x:v>2630.1004064585763</x:v>
      </x:c>
      <x:c r="AL3794" s="18" t="n">
        <x:f>AB3794*INDEX('07 Mode Capacity'!$P$6:$P$17,MATCH("LAND-"&amp;I3794,'07 Mode Capacity'!$C$6:$C$17,0))</x:f>
        <x:v>0</x:v>
      </x:c>
      <x:c r="AM3794" s="18" t="n">
        <x:f>AE3794*INDEX('07 Mode Capacity'!$P$6:$P$17,MATCH("INLAND-"&amp;I3794,'07 Mode Capacity'!$C$6:$C$17,0))</x:f>
        <x:v>0</x:v>
      </x:c>
      <x:c r="AN3794" s="18" t="n">
        <x:f>SUM(AJ3794:AM3794)</x:f>
        <x:v>2630.1004064585763</x:v>
      </x:c>
      <x:c r="AO3794" s="17" t="n">
        <x:f>IF(N3794=0,1,AN3794/N3794)</x:f>
        <x:v>0.7827679781126715</x:v>
      </x:c>
      <x:c r="AP3794" s="11" t="str">
        <x:f>IF(AO3794&gt;='01 Controls'!$E$16,"PASS","FAIL")</x:f>
        <x:v>FAIL</x:v>
      </x:c>
      <x:c r="AQ3794" s="11" t="str">
        <x:v>UNQUANTIFIED</x:v>
      </x:c>
      <x:c r="AR3794" s="11" t="str">
        <x:v>Position-class planning record; serial item and receiver open</x:v>
      </x:c>
      <x:c r="AS3794" s="26"/>
      <x:c r="AT3794" s="26"/>
    </x:row>
    <x:row r="3795">
      <x:c r="C3795" s="11" t="str">
        <x:v>G1-I-CUG-APL-45</x:v>
      </x:c>
      <x:c r="D3795" s="11" t="str">
        <x:v>G1</x:v>
      </x:c>
      <x:c r="E3795" s="11" t="str">
        <x:v>Allied megacity earthquake</x:v>
      </x:c>
      <x:c r="F3795" s="11" t="str">
        <x:v>I-CUG</x:v>
      </x:c>
      <x:c r="G3795" s="11" t="str">
        <x:v>Communications utility group</x:v>
      </x:c>
      <x:c r="H3795" s="11" t="str">
        <x:v>APL-45</x:v>
      </x:c>
      <x:c r="I3795" s="19" t="n">
        <x:v>24</x:v>
      </x:c>
      <x:c r="J3795" s="21" t="n">
        <x:v>8</x:v>
      </x:c>
      <x:c r="K3795" s="18" t="n">
        <x:f>'05 Cargo Register'!K211</x:f>
        <x:v>720</x:v>
      </x:c>
      <x:c r="L3795" s="18" t="n">
        <x:f>'05 Cargo Register'!N211</x:f>
        <x:v>189</x:v>
      </x:c>
      <x:c r="M3795" s="18" t="n">
        <x:f>'05 Cargo Register'!O211</x:f>
        <x:v>1417.5</x:v>
      </x:c>
      <x:c r="N3795" s="18" t="n">
        <x:f>J3795*K3795</x:f>
        <x:v>5760</x:v>
      </x:c>
      <x:c r="O3795" s="18" t="n">
        <x:f>J3795*L3795</x:f>
        <x:v>1512</x:v>
      </x:c>
      <x:c r="P3795" s="18" t="n">
        <x:f>J3795*M3795</x:f>
        <x:v>11340</x:v>
      </x:c>
      <x:c r="Q3795" s="22" t="n">
        <x:f>'01 Controls'!$E$30*'02 Cargo Classes'!$M$6</x:f>
        <x:v>0.44999999999999996</x:v>
      </x:c>
      <x:c r="R3795" s="22" t="n">
        <x:f>'01 Controls'!$F$30*'02 Cargo Classes'!$N$6</x:f>
        <x:v>0.34</x:v>
      </x:c>
      <x:c r="S3795" s="22" t="n">
        <x:f>'01 Controls'!$G$30*'02 Cargo Classes'!$O$6</x:f>
        <x:v>0</x:v>
      </x:c>
      <x:c r="T3795" s="22" t="n">
        <x:f>'01 Controls'!$H$30*'02 Cargo Classes'!$P$6</x:f>
        <x:v>0</x:v>
      </x:c>
      <x:c r="U3795" s="22" t="n">
        <x:f>SUM(Q3795:T3795)</x:f>
        <x:v>0.79</x:v>
      </x:c>
      <x:c r="V3795" s="18" t="n">
        <x:f>IF(U3795=0,0,N3795*Q3795/U3795)</x:f>
        <x:v>3281.012658227847</x:v>
      </x:c>
      <x:c r="W3795" s="18" t="n">
        <x:f>IF(U3795=0,0,P3795*Q3795/U3795)</x:f>
        <x:v>6459.493670886074</x:v>
      </x:c>
      <x:c r="X3795" s="18" t="n">
        <x:f>MAX(V3795,W3795*'01 Controls'!$E$12)</x:f>
        <x:v>3281.012658227847</x:v>
      </x:c>
      <x:c r="Y3795" s="18" t="n">
        <x:f>IF(U3795=0,0,N3795*R3795/U3795)</x:f>
        <x:v>2478.987341772152</x:v>
      </x:c>
      <x:c r="Z3795" s="18" t="n">
        <x:f>IF(U3795=0,0,P3795*R3795/U3795)</x:f>
        <x:v>4880.506329113924</x:v>
      </x:c>
      <x:c r="AA3795" s="18" t="n">
        <x:f>MAX(Y3795,Z3795*'01 Controls'!$E$13)</x:f>
        <x:v>2478.987341772152</x:v>
      </x:c>
      <x:c r="AB3795" s="18" t="n">
        <x:f>IF(U3795=0,0,N3795*S3795/U3795)</x:f>
        <x:v>0</x:v>
      </x:c>
      <x:c r="AC3795" s="18" t="n">
        <x:f>IF(U3795=0,0,P3795*S3795/U3795)</x:f>
        <x:v>0</x:v>
      </x:c>
      <x:c r="AD3795" s="18" t="n">
        <x:f>MAX(AB3795,AC3795*'01 Controls'!$E$14)</x:f>
        <x:v>0</x:v>
      </x:c>
      <x:c r="AE3795" s="18" t="n">
        <x:f>IF(U3795=0,0,N3795*T3795/U3795)</x:f>
        <x:v>0</x:v>
      </x:c>
      <x:c r="AF3795" s="18" t="n">
        <x:f>IF(U3795=0,0,P3795*T3795/U3795)</x:f>
        <x:v>0</x:v>
      </x:c>
      <x:c r="AG3795" s="18" t="n">
        <x:f>MAX(AE3795,AF3795*'01 Controls'!$E$15)</x:f>
        <x:v>0</x:v>
      </x:c>
      <x:c r="AH3795" s="18" t="n">
        <x:f>SUM(V3795,Y3795,AB3795,AE3795)</x:f>
        <x:v>5759.999999999999</x:v>
      </x:c>
      <x:c r="AI3795" s="18" t="n">
        <x:f>N3795-AH3795</x:f>
        <x:v>9.094947017729282e-13</x:v>
      </x:c>
      <x:c r="AJ3795" s="18" t="n">
        <x:f>V3795*INDEX('07 Mode Capacity'!$P$6:$P$17,MATCH("AIR-"&amp;I3795,'07 Mode Capacity'!$C$6:$C$17,0))</x:f>
        <x:v>665.7636251118349</x:v>
      </x:c>
      <x:c r="AK3795" s="18" t="n">
        <x:f>Y3795*INDEX('07 Mode Capacity'!$P$6:$P$17,MATCH("OCEAN-"&amp;I3795,'07 Mode Capacity'!$C$6:$C$17,0))</x:f>
        <x:v>372.0688528106612</x:v>
      </x:c>
      <x:c r="AL3795" s="18" t="n">
        <x:f>AB3795*INDEX('07 Mode Capacity'!$P$6:$P$17,MATCH("LAND-"&amp;I3795,'07 Mode Capacity'!$C$6:$C$17,0))</x:f>
        <x:v>0</x:v>
      </x:c>
      <x:c r="AM3795" s="18" t="n">
        <x:f>AE3795*INDEX('07 Mode Capacity'!$P$6:$P$17,MATCH("INLAND-"&amp;I3795,'07 Mode Capacity'!$C$6:$C$17,0))</x:f>
        <x:v>0</x:v>
      </x:c>
      <x:c r="AN3795" s="18" t="n">
        <x:f>SUM(AJ3795:AM3795)</x:f>
        <x:v>1037.832477922496</x:v>
      </x:c>
      <x:c r="AO3795" s="17" t="n">
        <x:f>IF(N3795=0,1,AN3795/N3795)</x:f>
        <x:v>0.18017924963932225</x:v>
      </x:c>
      <x:c r="AP3795" s="11" t="str">
        <x:f>IF(AO3795&gt;='01 Controls'!$E$16,"PASS","FAIL")</x:f>
        <x:v>FAIL</x:v>
      </x:c>
      <x:c r="AQ3795" s="11" t="str">
        <x:v>UNQUANTIFIED</x:v>
      </x:c>
      <x:c r="AR3795" s="11" t="str">
        <x:v>Position-class planning record; serial item and receiver open</x:v>
      </x:c>
      <x:c r="AS3795" s="26"/>
      <x:c r="AT3795" s="26"/>
    </x:row>
    <x:row r="3796">
      <x:c r="C3796" s="11" t="str">
        <x:v>G1-I-CUG-ISO-18</x:v>
      </x:c>
      <x:c r="D3796" s="11" t="str">
        <x:v>G1</x:v>
      </x:c>
      <x:c r="E3796" s="11" t="str">
        <x:v>Allied megacity earthquake</x:v>
      </x:c>
      <x:c r="F3796" s="11" t="str">
        <x:v>I-CUG</x:v>
      </x:c>
      <x:c r="G3796" s="11" t="str">
        <x:v>Communications utility group</x:v>
      </x:c>
      <x:c r="H3796" s="11" t="str">
        <x:v>ISO-18</x:v>
      </x:c>
      <x:c r="I3796" s="19" t="n">
        <x:v>48</x:v>
      </x:c>
      <x:c r="J3796" s="21" t="n">
        <x:v>8</x:v>
      </x:c>
      <x:c r="K3796" s="18" t="n">
        <x:f>'05 Cargo Register'!K212</x:f>
        <x:v>900</x:v>
      </x:c>
      <x:c r="L3796" s="18" t="n">
        <x:f>'05 Cargo Register'!N212</x:f>
        <x:v>59</x:v>
      </x:c>
      <x:c r="M3796" s="18" t="n">
        <x:f>'05 Cargo Register'!O212</x:f>
        <x:v>1557.6000000000001</x:v>
      </x:c>
      <x:c r="N3796" s="18" t="n">
        <x:f>J3796*K3796</x:f>
        <x:v>7200</x:v>
      </x:c>
      <x:c r="O3796" s="18" t="n">
        <x:f>J3796*L3796</x:f>
        <x:v>472</x:v>
      </x:c>
      <x:c r="P3796" s="18" t="n">
        <x:f>J3796*M3796</x:f>
        <x:v>12460.800000000001</x:v>
      </x:c>
      <x:c r="Q3796" s="22" t="n">
        <x:f>'01 Controls'!$E$30*'02 Cargo Classes'!$M$7</x:f>
        <x:v>0.03</x:v>
      </x:c>
      <x:c r="R3796" s="22" t="n">
        <x:f>'01 Controls'!$F$30*'02 Cargo Classes'!$N$7</x:f>
        <x:v>0.85</x:v>
      </x:c>
      <x:c r="S3796" s="22" t="n">
        <x:f>'01 Controls'!$G$30*'02 Cargo Classes'!$O$7</x:f>
        <x:v>0</x:v>
      </x:c>
      <x:c r="T3796" s="22" t="n">
        <x:f>'01 Controls'!$H$30*'02 Cargo Classes'!$P$7</x:f>
        <x:v>0</x:v>
      </x:c>
      <x:c r="U3796" s="22" t="n">
        <x:f>SUM(Q3796:T3796)</x:f>
        <x:v>0.88</x:v>
      </x:c>
      <x:c r="V3796" s="18" t="n">
        <x:f>IF(U3796=0,0,N3796*Q3796/U3796)</x:f>
        <x:v>245.45454545454547</x:v>
      </x:c>
      <x:c r="W3796" s="18" t="n">
        <x:f>IF(U3796=0,0,P3796*Q3796/U3796)</x:f>
        <x:v>424.8</x:v>
      </x:c>
      <x:c r="X3796" s="18" t="n">
        <x:f>MAX(V3796,W3796*'01 Controls'!$E$12)</x:f>
        <x:v>245.45454545454547</x:v>
      </x:c>
      <x:c r="Y3796" s="18" t="n">
        <x:f>IF(U3796=0,0,N3796*R3796/U3796)</x:f>
        <x:v>6954.545454545455</x:v>
      </x:c>
      <x:c r="Z3796" s="18" t="n">
        <x:f>IF(U3796=0,0,P3796*R3796/U3796)</x:f>
        <x:v>12036</x:v>
      </x:c>
      <x:c r="AA3796" s="18" t="n">
        <x:f>MAX(Y3796,Z3796*'01 Controls'!$E$13)</x:f>
        <x:v>6954.545454545455</x:v>
      </x:c>
      <x:c r="AB3796" s="18" t="n">
        <x:f>IF(U3796=0,0,N3796*S3796/U3796)</x:f>
        <x:v>0</x:v>
      </x:c>
      <x:c r="AC3796" s="18" t="n">
        <x:f>IF(U3796=0,0,P3796*S3796/U3796)</x:f>
        <x:v>0</x:v>
      </x:c>
      <x:c r="AD3796" s="18" t="n">
        <x:f>MAX(AB3796,AC3796*'01 Controls'!$E$14)</x:f>
        <x:v>0</x:v>
      </x:c>
      <x:c r="AE3796" s="18" t="n">
        <x:f>IF(U3796=0,0,N3796*T3796/U3796)</x:f>
        <x:v>0</x:v>
      </x:c>
      <x:c r="AF3796" s="18" t="n">
        <x:f>IF(U3796=0,0,P3796*T3796/U3796)</x:f>
        <x:v>0</x:v>
      </x:c>
      <x:c r="AG3796" s="18" t="n">
        <x:f>MAX(AE3796,AF3796*'01 Controls'!$E$15)</x:f>
        <x:v>0</x:v>
      </x:c>
      <x:c r="AH3796" s="18" t="n">
        <x:f>SUM(V3796,Y3796,AB3796,AE3796)</x:f>
        <x:v>7200</x:v>
      </x:c>
      <x:c r="AI3796" s="18" t="n">
        <x:f>N3796-AH3796</x:f>
        <x:v>0</x:v>
      </x:c>
      <x:c r="AJ3796" s="18" t="n">
        <x:f>V3796*INDEX('07 Mode Capacity'!$P$6:$P$17,MATCH("AIR-"&amp;I3796,'07 Mode Capacity'!$C$6:$C$17,0))</x:f>
        <x:v>68.8096615800991</x:v>
      </x:c>
      <x:c r="AK3796" s="18" t="n">
        <x:f>Y3796*INDEX('07 Mode Capacity'!$P$6:$P$17,MATCH("OCEAN-"&amp;I3796,'07 Mode Capacity'!$C$6:$C$17,0))</x:f>
        <x:v>609.4704937902346</x:v>
      </x:c>
      <x:c r="AL3796" s="18" t="n">
        <x:f>AB3796*INDEX('07 Mode Capacity'!$P$6:$P$17,MATCH("LAND-"&amp;I3796,'07 Mode Capacity'!$C$6:$C$17,0))</x:f>
        <x:v>0</x:v>
      </x:c>
      <x:c r="AM3796" s="18" t="n">
        <x:f>AE3796*INDEX('07 Mode Capacity'!$P$6:$P$17,MATCH("INLAND-"&amp;I3796,'07 Mode Capacity'!$C$6:$C$17,0))</x:f>
        <x:v>0</x:v>
      </x:c>
      <x:c r="AN3796" s="18" t="n">
        <x:f>SUM(AJ3796:AM3796)</x:f>
        <x:v>678.2801553703338</x:v>
      </x:c>
      <x:c r="AO3796" s="17" t="n">
        <x:f>IF(N3796=0,1,AN3796/N3796)</x:f>
        <x:v>0.09420557713476858</x:v>
      </x:c>
      <x:c r="AP3796" s="11" t="str">
        <x:f>IF(AO3796&gt;='01 Controls'!$E$16,"PASS","FAIL")</x:f>
        <x:v>FAIL</x:v>
      </x:c>
      <x:c r="AQ3796" s="11" t="str">
        <x:v>UNQUANTIFIED</x:v>
      </x:c>
      <x:c r="AR3796" s="11" t="str">
        <x:v>Position-class planning record; serial item and receiver open</x:v>
      </x:c>
      <x:c r="AS3796" s="26"/>
      <x:c r="AT3796" s="26"/>
    </x:row>
    <x:row r="3797">
      <x:c r="C3797" s="11" t="str">
        <x:v>G1-I-CUG-COL-12</x:v>
      </x:c>
      <x:c r="D3797" s="11" t="str">
        <x:v>G1</x:v>
      </x:c>
      <x:c r="E3797" s="11" t="str">
        <x:v>Allied megacity earthquake</x:v>
      </x:c>
      <x:c r="F3797" s="11" t="str">
        <x:v>I-CUG</x:v>
      </x:c>
      <x:c r="G3797" s="11" t="str">
        <x:v>Communications utility group</x:v>
      </x:c>
      <x:c r="H3797" s="11" t="str">
        <x:v>COL-12</x:v>
      </x:c>
      <x:c r="I3797" s="19" t="n">
        <x:v>24</x:v>
      </x:c>
      <x:c r="J3797" s="21" t="n">
        <x:v>8</x:v>
      </x:c>
      <x:c r="K3797" s="18" t="n">
        <x:f>'05 Cargo Register'!K213</x:f>
        <x:v>180</x:v>
      </x:c>
      <x:c r="L3797" s="18" t="n">
        <x:f>'05 Cargo Register'!N213</x:f>
        <x:v>19</x:v>
      </x:c>
      <x:c r="M3797" s="18" t="n">
        <x:f>'05 Cargo Register'!O213</x:f>
        <x:v>501.6</x:v>
      </x:c>
      <x:c r="N3797" s="18" t="n">
        <x:f>J3797*K3797</x:f>
        <x:v>1440</x:v>
      </x:c>
      <x:c r="O3797" s="18" t="n">
        <x:f>J3797*L3797</x:f>
        <x:v>152</x:v>
      </x:c>
      <x:c r="P3797" s="18" t="n">
        <x:f>J3797*M3797</x:f>
        <x:v>4012.8</x:v>
      </x:c>
      <x:c r="Q3797" s="22" t="n">
        <x:f>'01 Controls'!$E$30*'02 Cargo Classes'!$M$8</x:f>
        <x:v>0.3</x:v>
      </x:c>
      <x:c r="R3797" s="22" t="n">
        <x:f>'01 Controls'!$F$30*'02 Cargo Classes'!$N$8</x:f>
        <x:v>0.595</x:v>
      </x:c>
      <x:c r="S3797" s="22" t="n">
        <x:f>'01 Controls'!$G$30*'02 Cargo Classes'!$O$8</x:f>
        <x:v>0</x:v>
      </x:c>
      <x:c r="T3797" s="22" t="n">
        <x:f>'01 Controls'!$H$30*'02 Cargo Classes'!$P$8</x:f>
        <x:v>0</x:v>
      </x:c>
      <x:c r="U3797" s="22" t="n">
        <x:f>SUM(Q3797:T3797)</x:f>
        <x:v>0.895</x:v>
      </x:c>
      <x:c r="V3797" s="18" t="n">
        <x:f>IF(U3797=0,0,N3797*Q3797/U3797)</x:f>
        <x:v>482.68156424581</x:v>
      </x:c>
      <x:c r="W3797" s="18" t="n">
        <x:f>IF(U3797=0,0,P3797*Q3797/U3797)</x:f>
        <x:v>1345.072625698324</x:v>
      </x:c>
      <x:c r="X3797" s="18" t="n">
        <x:f>MAX(V3797,W3797*'01 Controls'!$E$12)</x:f>
        <x:v>482.68156424581</x:v>
      </x:c>
      <x:c r="Y3797" s="18" t="n">
        <x:f>IF(U3797=0,0,N3797*R3797/U3797)</x:f>
        <x:v>957.3184357541899</x:v>
      </x:c>
      <x:c r="Z3797" s="18" t="n">
        <x:f>IF(U3797=0,0,P3797*R3797/U3797)</x:f>
        <x:v>2667.727374301676</x:v>
      </x:c>
      <x:c r="AA3797" s="18" t="n">
        <x:f>MAX(Y3797,Z3797*'01 Controls'!$E$13)</x:f>
        <x:v>957.3184357541899</x:v>
      </x:c>
      <x:c r="AB3797" s="18" t="n">
        <x:f>IF(U3797=0,0,N3797*S3797/U3797)</x:f>
        <x:v>0</x:v>
      </x:c>
      <x:c r="AC3797" s="18" t="n">
        <x:f>IF(U3797=0,0,P3797*S3797/U3797)</x:f>
        <x:v>0</x:v>
      </x:c>
      <x:c r="AD3797" s="18" t="n">
        <x:f>MAX(AB3797,AC3797*'01 Controls'!$E$14)</x:f>
        <x:v>0</x:v>
      </x:c>
      <x:c r="AE3797" s="18" t="n">
        <x:f>IF(U3797=0,0,N3797*T3797/U3797)</x:f>
        <x:v>0</x:v>
      </x:c>
      <x:c r="AF3797" s="18" t="n">
        <x:f>IF(U3797=0,0,P3797*T3797/U3797)</x:f>
        <x:v>0</x:v>
      </x:c>
      <x:c r="AG3797" s="18" t="n">
        <x:f>MAX(AE3797,AF3797*'01 Controls'!$E$15)</x:f>
        <x:v>0</x:v>
      </x:c>
      <x:c r="AH3797" s="18" t="n">
        <x:f>SUM(V3797,Y3797,AB3797,AE3797)</x:f>
        <x:v>1440</x:v>
      </x:c>
      <x:c r="AI3797" s="18" t="n">
        <x:f>N3797-AH3797</x:f>
        <x:v>0</x:v>
      </x:c>
      <x:c r="AJ3797" s="18" t="n">
        <x:f>V3797*INDEX('07 Mode Capacity'!$P$6:$P$17,MATCH("AIR-"&amp;I3797,'07 Mode Capacity'!$C$6:$C$17,0))</x:f>
        <x:v>97.94287967194595</x:v>
      </x:c>
      <x:c r="AK3797" s="18" t="n">
        <x:f>Y3797*INDEX('07 Mode Capacity'!$P$6:$P$17,MATCH("OCEAN-"&amp;I3797,'07 Mode Capacity'!$C$6:$C$17,0))</x:f>
        <x:v>143.68301369015057</x:v>
      </x:c>
      <x:c r="AL3797" s="18" t="n">
        <x:f>AB3797*INDEX('07 Mode Capacity'!$P$6:$P$17,MATCH("LAND-"&amp;I3797,'07 Mode Capacity'!$C$6:$C$17,0))</x:f>
        <x:v>0</x:v>
      </x:c>
      <x:c r="AM3797" s="18" t="n">
        <x:f>AE3797*INDEX('07 Mode Capacity'!$P$6:$P$17,MATCH("INLAND-"&amp;I3797,'07 Mode Capacity'!$C$6:$C$17,0))</x:f>
        <x:v>0</x:v>
      </x:c>
      <x:c r="AN3797" s="18" t="n">
        <x:f>SUM(AJ3797:AM3797)</x:f>
        <x:v>241.62589336209652</x:v>
      </x:c>
      <x:c r="AO3797" s="17" t="n">
        <x:f>IF(N3797=0,1,AN3797/N3797)</x:f>
        <x:v>0.16779575927923368</x:v>
      </x:c>
      <x:c r="AP3797" s="11" t="str">
        <x:f>IF(AO3797&gt;='01 Controls'!$E$16,"PASS","FAIL")</x:f>
        <x:v>FAIL</x:v>
      </x:c>
      <x:c r="AQ3797" s="11" t="str">
        <x:v>UNQUANTIFIED</x:v>
      </x:c>
      <x:c r="AR3797" s="11" t="str">
        <x:v>Position-class planning record; serial item and receiver open</x:v>
      </x:c>
      <x:c r="AS3797" s="26"/>
      <x:c r="AT3797" s="26"/>
    </x:row>
    <x:row r="3798">
      <x:c r="C3798" s="11" t="str">
        <x:v>G1-I-CUG-BAT-22</x:v>
      </x:c>
      <x:c r="D3798" s="11" t="str">
        <x:v>G1</x:v>
      </x:c>
      <x:c r="E3798" s="11" t="str">
        <x:v>Allied megacity earthquake</x:v>
      </x:c>
      <x:c r="F3798" s="11" t="str">
        <x:v>I-CUG</x:v>
      </x:c>
      <x:c r="G3798" s="11" t="str">
        <x:v>Communications utility group</x:v>
      </x:c>
      <x:c r="H3798" s="11" t="str">
        <x:v>BAT-22</x:v>
      </x:c>
      <x:c r="I3798" s="19" t="n">
        <x:v>48</x:v>
      </x:c>
      <x:c r="J3798" s="21" t="n">
        <x:v>8</x:v>
      </x:c>
      <x:c r="K3798" s="18" t="n">
        <x:f>'05 Cargo Register'!K214</x:f>
        <x:v>180</x:v>
      </x:c>
      <x:c r="L3798" s="18" t="n">
        <x:f>'05 Cargo Register'!N214</x:f>
        <x:v>11</x:v>
      </x:c>
      <x:c r="M3798" s="18" t="n">
        <x:f>'05 Cargo Register'!O214</x:f>
        <x:v>290.40000000000003</x:v>
      </x:c>
      <x:c r="N3798" s="18" t="n">
        <x:f>J3798*K3798</x:f>
        <x:v>1440</x:v>
      </x:c>
      <x:c r="O3798" s="18" t="n">
        <x:f>J3798*L3798</x:f>
        <x:v>88</x:v>
      </x:c>
      <x:c r="P3798" s="18" t="n">
        <x:f>J3798*M3798</x:f>
        <x:v>2323.2000000000003</x:v>
      </x:c>
      <x:c r="Q3798" s="22" t="n">
        <x:f>'01 Controls'!$E$30*'02 Cargo Classes'!$M$9</x:f>
        <x:v>0</x:v>
      </x:c>
      <x:c r="R3798" s="22" t="n">
        <x:f>'01 Controls'!$F$30*'02 Cargo Classes'!$N$9</x:f>
        <x:v>0.85</x:v>
      </x:c>
      <x:c r="S3798" s="22" t="n">
        <x:f>'01 Controls'!$G$30*'02 Cargo Classes'!$O$9</x:f>
        <x:v>0</x:v>
      </x:c>
      <x:c r="T3798" s="22" t="n">
        <x:f>'01 Controls'!$H$30*'02 Cargo Classes'!$P$9</x:f>
        <x:v>0</x:v>
      </x:c>
      <x:c r="U3798" s="22" t="n">
        <x:f>SUM(Q3798:T3798)</x:f>
        <x:v>0.85</x:v>
      </x:c>
      <x:c r="V3798" s="18" t="n">
        <x:f>IF(U3798=0,0,N3798*Q3798/U3798)</x:f>
        <x:v>0</x:v>
      </x:c>
      <x:c r="W3798" s="18" t="n">
        <x:f>IF(U3798=0,0,P3798*Q3798/U3798)</x:f>
        <x:v>0</x:v>
      </x:c>
      <x:c r="X3798" s="18" t="n">
        <x:f>MAX(V3798,W3798*'01 Controls'!$E$12)</x:f>
        <x:v>0</x:v>
      </x:c>
      <x:c r="Y3798" s="18" t="n">
        <x:f>IF(U3798=0,0,N3798*R3798/U3798)</x:f>
        <x:v>1440</x:v>
      </x:c>
      <x:c r="Z3798" s="18" t="n">
        <x:f>IF(U3798=0,0,P3798*R3798/U3798)</x:f>
        <x:v>2323.2000000000003</x:v>
      </x:c>
      <x:c r="AA3798" s="18" t="n">
        <x:f>MAX(Y3798,Z3798*'01 Controls'!$E$13)</x:f>
        <x:v>1440</x:v>
      </x:c>
      <x:c r="AB3798" s="18" t="n">
        <x:f>IF(U3798=0,0,N3798*S3798/U3798)</x:f>
        <x:v>0</x:v>
      </x:c>
      <x:c r="AC3798" s="18" t="n">
        <x:f>IF(U3798=0,0,P3798*S3798/U3798)</x:f>
        <x:v>0</x:v>
      </x:c>
      <x:c r="AD3798" s="18" t="n">
        <x:f>MAX(AB3798,AC3798*'01 Controls'!$E$14)</x:f>
        <x:v>0</x:v>
      </x:c>
      <x:c r="AE3798" s="18" t="n">
        <x:f>IF(U3798=0,0,N3798*T3798/U3798)</x:f>
        <x:v>0</x:v>
      </x:c>
      <x:c r="AF3798" s="18" t="n">
        <x:f>IF(U3798=0,0,P3798*T3798/U3798)</x:f>
        <x:v>0</x:v>
      </x:c>
      <x:c r="AG3798" s="18" t="n">
        <x:f>MAX(AE3798,AF3798*'01 Controls'!$E$15)</x:f>
        <x:v>0</x:v>
      </x:c>
      <x:c r="AH3798" s="18" t="n">
        <x:f>SUM(V3798,Y3798,AB3798,AE3798)</x:f>
        <x:v>1440</x:v>
      </x:c>
      <x:c r="AI3798" s="18" t="n">
        <x:f>N3798-AH3798</x:f>
        <x:v>0</x:v>
      </x:c>
      <x:c r="AJ3798" s="18" t="n">
        <x:f>V3798*INDEX('07 Mode Capacity'!$P$6:$P$17,MATCH("AIR-"&amp;I3798,'07 Mode Capacity'!$C$6:$C$17,0))</x:f>
        <x:v>0</x:v>
      </x:c>
      <x:c r="AK3798" s="18" t="n">
        <x:f>Y3798*INDEX('07 Mode Capacity'!$P$6:$P$17,MATCH("OCEAN-"&amp;I3798,'07 Mode Capacity'!$C$6:$C$17,0))</x:f>
        <x:v>126.19624342009564</x:v>
      </x:c>
      <x:c r="AL3798" s="18" t="n">
        <x:f>AB3798*INDEX('07 Mode Capacity'!$P$6:$P$17,MATCH("LAND-"&amp;I3798,'07 Mode Capacity'!$C$6:$C$17,0))</x:f>
        <x:v>0</x:v>
      </x:c>
      <x:c r="AM3798" s="18" t="n">
        <x:f>AE3798*INDEX('07 Mode Capacity'!$P$6:$P$17,MATCH("INLAND-"&amp;I3798,'07 Mode Capacity'!$C$6:$C$17,0))</x:f>
        <x:v>0</x:v>
      </x:c>
      <x:c r="AN3798" s="18" t="n">
        <x:f>SUM(AJ3798:AM3798)</x:f>
        <x:v>126.19624342009564</x:v>
      </x:c>
      <x:c r="AO3798" s="17" t="n">
        <x:f>IF(N3798=0,1,AN3798/N3798)</x:f>
        <x:v>0.08763628015284419</x:v>
      </x:c>
      <x:c r="AP3798" s="11" t="str">
        <x:f>IF(AO3798&gt;='01 Controls'!$E$16,"PASS","FAIL")</x:f>
        <x:v>FAIL</x:v>
      </x:c>
      <x:c r="AQ3798" s="11" t="str">
        <x:v>UNQUANTIFIED</x:v>
      </x:c>
      <x:c r="AR3798" s="11" t="str">
        <x:v>Position-class planning record; serial item and receiver open</x:v>
      </x:c>
      <x:c r="AS3798" s="26"/>
      <x:c r="AT3798" s="26"/>
    </x:row>
    <x:row r="3799">
      <x:c r="C3799" s="11" t="str">
        <x:v>G1-I-CUG-TNK-20</x:v>
      </x:c>
      <x:c r="D3799" s="11" t="str">
        <x:v>G1</x:v>
      </x:c>
      <x:c r="E3799" s="11" t="str">
        <x:v>Allied megacity earthquake</x:v>
      </x:c>
      <x:c r="F3799" s="11" t="str">
        <x:v>I-CUG</x:v>
      </x:c>
      <x:c r="G3799" s="11" t="str">
        <x:v>Communications utility group</x:v>
      </x:c>
      <x:c r="H3799" s="11" t="str">
        <x:v>TNK-20</x:v>
      </x:c>
      <x:c r="I3799" s="19" t="n">
        <x:v>48</x:v>
      </x:c>
      <x:c r="J3799" s="21" t="n">
        <x:v>8</x:v>
      </x:c>
      <x:c r="K3799" s="18" t="n">
        <x:f>'05 Cargo Register'!K215</x:f>
        <x:v>180</x:v>
      </x:c>
      <x:c r="L3799" s="18" t="n">
        <x:f>'05 Cargo Register'!N215</x:f>
        <x:v>11</x:v>
      </x:c>
      <x:c r="M3799" s="18" t="n">
        <x:f>'05 Cargo Register'!O215</x:f>
        <x:v>233.75</x:v>
      </x:c>
      <x:c r="N3799" s="18" t="n">
        <x:f>J3799*K3799</x:f>
        <x:v>1440</x:v>
      </x:c>
      <x:c r="O3799" s="18" t="n">
        <x:f>J3799*L3799</x:f>
        <x:v>88</x:v>
      </x:c>
      <x:c r="P3799" s="18" t="n">
        <x:f>J3799*M3799</x:f>
        <x:v>1870</x:v>
      </x:c>
      <x:c r="Q3799" s="22" t="n">
        <x:f>'01 Controls'!$E$30*'02 Cargo Classes'!$M$10</x:f>
        <x:v>0</x:v>
      </x:c>
      <x:c r="R3799" s="22" t="n">
        <x:f>'01 Controls'!$F$30*'02 Cargo Classes'!$N$10</x:f>
        <x:v>1.02</x:v>
      </x:c>
      <x:c r="S3799" s="22" t="n">
        <x:f>'01 Controls'!$G$30*'02 Cargo Classes'!$O$10</x:f>
        <x:v>0</x:v>
      </x:c>
      <x:c r="T3799" s="22" t="n">
        <x:f>'01 Controls'!$H$30*'02 Cargo Classes'!$P$10</x:f>
        <x:v>0</x:v>
      </x:c>
      <x:c r="U3799" s="22" t="n">
        <x:f>SUM(Q3799:T3799)</x:f>
        <x:v>1.02</x:v>
      </x:c>
      <x:c r="V3799" s="18" t="n">
        <x:f>IF(U3799=0,0,N3799*Q3799/U3799)</x:f>
        <x:v>0</x:v>
      </x:c>
      <x:c r="W3799" s="18" t="n">
        <x:f>IF(U3799=0,0,P3799*Q3799/U3799)</x:f>
        <x:v>0</x:v>
      </x:c>
      <x:c r="X3799" s="18" t="n">
        <x:f>MAX(V3799,W3799*'01 Controls'!$E$12)</x:f>
        <x:v>0</x:v>
      </x:c>
      <x:c r="Y3799" s="18" t="n">
        <x:f>IF(U3799=0,0,N3799*R3799/U3799)</x:f>
        <x:v>1440</x:v>
      </x:c>
      <x:c r="Z3799" s="18" t="n">
        <x:f>IF(U3799=0,0,P3799*R3799/U3799)</x:f>
        <x:v>1870</x:v>
      </x:c>
      <x:c r="AA3799" s="18" t="n">
        <x:f>MAX(Y3799,Z3799*'01 Controls'!$E$13)</x:f>
        <x:v>1440</x:v>
      </x:c>
      <x:c r="AB3799" s="18" t="n">
        <x:f>IF(U3799=0,0,N3799*S3799/U3799)</x:f>
        <x:v>0</x:v>
      </x:c>
      <x:c r="AC3799" s="18" t="n">
        <x:f>IF(U3799=0,0,P3799*S3799/U3799)</x:f>
        <x:v>0</x:v>
      </x:c>
      <x:c r="AD3799" s="18" t="n">
        <x:f>MAX(AB3799,AC3799*'01 Controls'!$E$14)</x:f>
        <x:v>0</x:v>
      </x:c>
      <x:c r="AE3799" s="18" t="n">
        <x:f>IF(U3799=0,0,N3799*T3799/U3799)</x:f>
        <x:v>0</x:v>
      </x:c>
      <x:c r="AF3799" s="18" t="n">
        <x:f>IF(U3799=0,0,P3799*T3799/U3799)</x:f>
        <x:v>0</x:v>
      </x:c>
      <x:c r="AG3799" s="18" t="n">
        <x:f>MAX(AE3799,AF3799*'01 Controls'!$E$15)</x:f>
        <x:v>0</x:v>
      </x:c>
      <x:c r="AH3799" s="18" t="n">
        <x:f>SUM(V3799,Y3799,AB3799,AE3799)</x:f>
        <x:v>1440</x:v>
      </x:c>
      <x:c r="AI3799" s="18" t="n">
        <x:f>N3799-AH3799</x:f>
        <x:v>0</x:v>
      </x:c>
      <x:c r="AJ3799" s="18" t="n">
        <x:f>V3799*INDEX('07 Mode Capacity'!$P$6:$P$17,MATCH("AIR-"&amp;I3799,'07 Mode Capacity'!$C$6:$C$17,0))</x:f>
        <x:v>0</x:v>
      </x:c>
      <x:c r="AK3799" s="18" t="n">
        <x:f>Y3799*INDEX('07 Mode Capacity'!$P$6:$P$17,MATCH("OCEAN-"&amp;I3799,'07 Mode Capacity'!$C$6:$C$17,0))</x:f>
        <x:v>126.19624342009564</x:v>
      </x:c>
      <x:c r="AL3799" s="18" t="n">
        <x:f>AB3799*INDEX('07 Mode Capacity'!$P$6:$P$17,MATCH("LAND-"&amp;I3799,'07 Mode Capacity'!$C$6:$C$17,0))</x:f>
        <x:v>0</x:v>
      </x:c>
      <x:c r="AM3799" s="18" t="n">
        <x:f>AE3799*INDEX('07 Mode Capacity'!$P$6:$P$17,MATCH("INLAND-"&amp;I3799,'07 Mode Capacity'!$C$6:$C$17,0))</x:f>
        <x:v>0</x:v>
      </x:c>
      <x:c r="AN3799" s="18" t="n">
        <x:f>SUM(AJ3799:AM3799)</x:f>
        <x:v>126.19624342009564</x:v>
      </x:c>
      <x:c r="AO3799" s="17" t="n">
        <x:f>IF(N3799=0,1,AN3799/N3799)</x:f>
        <x:v>0.08763628015284419</x:v>
      </x:c>
      <x:c r="AP3799" s="11" t="str">
        <x:f>IF(AO3799&gt;='01 Controls'!$E$16,"PASS","FAIL")</x:f>
        <x:v>FAIL</x:v>
      </x:c>
      <x:c r="AQ3799" s="11" t="str">
        <x:v>UNQUANTIFIED</x:v>
      </x:c>
      <x:c r="AR3799" s="11" t="str">
        <x:v>Position-class planning record; serial item and receiver open</x:v>
      </x:c>
      <x:c r="AS3799" s="26"/>
      <x:c r="AT3799" s="26"/>
    </x:row>
    <x:row r="3800">
      <x:c r="C3800" s="11" t="str">
        <x:v>G1-I-CUG-FLR-24</x:v>
      </x:c>
      <x:c r="D3800" s="11" t="str">
        <x:v>G1</x:v>
      </x:c>
      <x:c r="E3800" s="11" t="str">
        <x:v>Allied megacity earthquake</x:v>
      </x:c>
      <x:c r="F3800" s="11" t="str">
        <x:v>I-CUG</x:v>
      </x:c>
      <x:c r="G3800" s="11" t="str">
        <x:v>Communications utility group</x:v>
      </x:c>
      <x:c r="H3800" s="11" t="str">
        <x:v>FLR-24</x:v>
      </x:c>
      <x:c r="I3800" s="19" t="n">
        <x:v>48</x:v>
      </x:c>
      <x:c r="J3800" s="21" t="n">
        <x:v>8</x:v>
      </x:c>
      <x:c r="K3800" s="18" t="n">
        <x:f>'05 Cargo Register'!K216</x:f>
        <x:v>360</x:v>
      </x:c>
      <x:c r="L3800" s="18" t="n">
        <x:f>'05 Cargo Register'!N216</x:f>
        <x:v>18</x:v>
      </x:c>
      <x:c r="M3800" s="18" t="n">
        <x:f>'05 Cargo Register'!O216</x:f>
        <x:v>576</x:v>
      </x:c>
      <x:c r="N3800" s="18" t="n">
        <x:f>J3800*K3800</x:f>
        <x:v>2880</x:v>
      </x:c>
      <x:c r="O3800" s="18" t="n">
        <x:f>J3800*L3800</x:f>
        <x:v>144</x:v>
      </x:c>
      <x:c r="P3800" s="18" t="n">
        <x:f>J3800*M3800</x:f>
        <x:v>4608</x:v>
      </x:c>
      <x:c r="Q3800" s="22" t="n">
        <x:f>'01 Controls'!$E$30*'02 Cargo Classes'!$M$11</x:f>
        <x:v>0</x:v>
      </x:c>
      <x:c r="R3800" s="22" t="n">
        <x:f>'01 Controls'!$F$30*'02 Cargo Classes'!$N$11</x:f>
        <x:v>1.02</x:v>
      </x:c>
      <x:c r="S3800" s="22" t="n">
        <x:f>'01 Controls'!$G$30*'02 Cargo Classes'!$O$11</x:f>
        <x:v>0</x:v>
      </x:c>
      <x:c r="T3800" s="22" t="n">
        <x:f>'01 Controls'!$H$30*'02 Cargo Classes'!$P$11</x:f>
        <x:v>0</x:v>
      </x:c>
      <x:c r="U3800" s="22" t="n">
        <x:f>SUM(Q3800:T3800)</x:f>
        <x:v>1.02</x:v>
      </x:c>
      <x:c r="V3800" s="18" t="n">
        <x:f>IF(U3800=0,0,N3800*Q3800/U3800)</x:f>
        <x:v>0</x:v>
      </x:c>
      <x:c r="W3800" s="18" t="n">
        <x:f>IF(U3800=0,0,P3800*Q3800/U3800)</x:f>
        <x:v>0</x:v>
      </x:c>
      <x:c r="X3800" s="18" t="n">
        <x:f>MAX(V3800,W3800*'01 Controls'!$E$12)</x:f>
        <x:v>0</x:v>
      </x:c>
      <x:c r="Y3800" s="18" t="n">
        <x:f>IF(U3800=0,0,N3800*R3800/U3800)</x:f>
        <x:v>2880</x:v>
      </x:c>
      <x:c r="Z3800" s="18" t="n">
        <x:f>IF(U3800=0,0,P3800*R3800/U3800)</x:f>
        <x:v>4608</x:v>
      </x:c>
      <x:c r="AA3800" s="18" t="n">
        <x:f>MAX(Y3800,Z3800*'01 Controls'!$E$13)</x:f>
        <x:v>2880</x:v>
      </x:c>
      <x:c r="AB3800" s="18" t="n">
        <x:f>IF(U3800=0,0,N3800*S3800/U3800)</x:f>
        <x:v>0</x:v>
      </x:c>
      <x:c r="AC3800" s="18" t="n">
        <x:f>IF(U3800=0,0,P3800*S3800/U3800)</x:f>
        <x:v>0</x:v>
      </x:c>
      <x:c r="AD3800" s="18" t="n">
        <x:f>MAX(AB3800,AC3800*'01 Controls'!$E$14)</x:f>
        <x:v>0</x:v>
      </x:c>
      <x:c r="AE3800" s="18" t="n">
        <x:f>IF(U3800=0,0,N3800*T3800/U3800)</x:f>
        <x:v>0</x:v>
      </x:c>
      <x:c r="AF3800" s="18" t="n">
        <x:f>IF(U3800=0,0,P3800*T3800/U3800)</x:f>
        <x:v>0</x:v>
      </x:c>
      <x:c r="AG3800" s="18" t="n">
        <x:f>MAX(AE3800,AF3800*'01 Controls'!$E$15)</x:f>
        <x:v>0</x:v>
      </x:c>
      <x:c r="AH3800" s="18" t="n">
        <x:f>SUM(V3800,Y3800,AB3800,AE3800)</x:f>
        <x:v>2880</x:v>
      </x:c>
      <x:c r="AI3800" s="18" t="n">
        <x:f>N3800-AH3800</x:f>
        <x:v>0</x:v>
      </x:c>
      <x:c r="AJ3800" s="18" t="n">
        <x:f>V3800*INDEX('07 Mode Capacity'!$P$6:$P$17,MATCH("AIR-"&amp;I3800,'07 Mode Capacity'!$C$6:$C$17,0))</x:f>
        <x:v>0</x:v>
      </x:c>
      <x:c r="AK3800" s="18" t="n">
        <x:f>Y3800*INDEX('07 Mode Capacity'!$P$6:$P$17,MATCH("OCEAN-"&amp;I3800,'07 Mode Capacity'!$C$6:$C$17,0))</x:f>
        <x:v>252.39248684019128</x:v>
      </x:c>
      <x:c r="AL3800" s="18" t="n">
        <x:f>AB3800*INDEX('07 Mode Capacity'!$P$6:$P$17,MATCH("LAND-"&amp;I3800,'07 Mode Capacity'!$C$6:$C$17,0))</x:f>
        <x:v>0</x:v>
      </x:c>
      <x:c r="AM3800" s="18" t="n">
        <x:f>AE3800*INDEX('07 Mode Capacity'!$P$6:$P$17,MATCH("INLAND-"&amp;I3800,'07 Mode Capacity'!$C$6:$C$17,0))</x:f>
        <x:v>0</x:v>
      </x:c>
      <x:c r="AN3800" s="18" t="n">
        <x:f>SUM(AJ3800:AM3800)</x:f>
        <x:v>252.39248684019128</x:v>
      </x:c>
      <x:c r="AO3800" s="17" t="n">
        <x:f>IF(N3800=0,1,AN3800/N3800)</x:f>
        <x:v>0.08763628015284419</x:v>
      </x:c>
      <x:c r="AP3800" s="11" t="str">
        <x:f>IF(AO3800&gt;='01 Controls'!$E$16,"PASS","FAIL")</x:f>
        <x:v>FAIL</x:v>
      </x:c>
      <x:c r="AQ3800" s="11" t="str">
        <x:v>UNQUANTIFIED</x:v>
      </x:c>
      <x:c r="AR3800" s="11" t="str">
        <x:v>Position-class planning record; serial item and receiver open</x:v>
      </x:c>
      <x:c r="AS3800" s="26"/>
      <x:c r="AT3800" s="26"/>
    </x:row>
    <x:row r="3801">
      <x:c r="C3801" s="11" t="str">
        <x:v>G1-I-CUG-ROL-30</x:v>
      </x:c>
      <x:c r="D3801" s="11" t="str">
        <x:v>G1</x:v>
      </x:c>
      <x:c r="E3801" s="11" t="str">
        <x:v>Allied megacity earthquake</x:v>
      </x:c>
      <x:c r="F3801" s="11" t="str">
        <x:v>I-CUG</x:v>
      </x:c>
      <x:c r="G3801" s="11" t="str">
        <x:v>Communications utility group</x:v>
      </x:c>
      <x:c r="H3801" s="11" t="str">
        <x:v>ROL-30</x:v>
      </x:c>
      <x:c r="I3801" s="19" t="n">
        <x:v>48</x:v>
      </x:c>
      <x:c r="J3801" s="21" t="n">
        <x:v>8</x:v>
      </x:c>
      <x:c r="K3801" s="18" t="n">
        <x:f>'05 Cargo Register'!K217</x:f>
        <x:v>360</x:v>
      </x:c>
      <x:c r="L3801" s="18" t="n">
        <x:f>'05 Cargo Register'!N217</x:f>
        <x:v>15</x:v>
      </x:c>
      <x:c r="M3801" s="18" t="n">
        <x:f>'05 Cargo Register'!O217</x:f>
        <x:v>956.25</x:v>
      </x:c>
      <x:c r="N3801" s="18" t="n">
        <x:f>J3801*K3801</x:f>
        <x:v>2880</x:v>
      </x:c>
      <x:c r="O3801" s="18" t="n">
        <x:f>J3801*L3801</x:f>
        <x:v>120</x:v>
      </x:c>
      <x:c r="P3801" s="18" t="n">
        <x:f>J3801*M3801</x:f>
        <x:v>7650</x:v>
      </x:c>
      <x:c r="Q3801" s="22" t="n">
        <x:f>'01 Controls'!$E$30*'02 Cargo Classes'!$M$12</x:f>
        <x:v>0</x:v>
      </x:c>
      <x:c r="R3801" s="22" t="n">
        <x:f>'01 Controls'!$F$30*'02 Cargo Classes'!$N$12</x:f>
        <x:v>0.85</x:v>
      </x:c>
      <x:c r="S3801" s="22" t="n">
        <x:f>'01 Controls'!$G$30*'02 Cargo Classes'!$O$12</x:f>
        <x:v>0</x:v>
      </x:c>
      <x:c r="T3801" s="22" t="n">
        <x:f>'01 Controls'!$H$30*'02 Cargo Classes'!$P$12</x:f>
        <x:v>0</x:v>
      </x:c>
      <x:c r="U3801" s="22" t="n">
        <x:f>SUM(Q3801:T3801)</x:f>
        <x:v>0.85</x:v>
      </x:c>
      <x:c r="V3801" s="18" t="n">
        <x:f>IF(U3801=0,0,N3801*Q3801/U3801)</x:f>
        <x:v>0</x:v>
      </x:c>
      <x:c r="W3801" s="18" t="n">
        <x:f>IF(U3801=0,0,P3801*Q3801/U3801)</x:f>
        <x:v>0</x:v>
      </x:c>
      <x:c r="X3801" s="18" t="n">
        <x:f>MAX(V3801,W3801*'01 Controls'!$E$12)</x:f>
        <x:v>0</x:v>
      </x:c>
      <x:c r="Y3801" s="18" t="n">
        <x:f>IF(U3801=0,0,N3801*R3801/U3801)</x:f>
        <x:v>2880</x:v>
      </x:c>
      <x:c r="Z3801" s="18" t="n">
        <x:f>IF(U3801=0,0,P3801*R3801/U3801)</x:f>
        <x:v>7650</x:v>
      </x:c>
      <x:c r="AA3801" s="18" t="n">
        <x:f>MAX(Y3801,Z3801*'01 Controls'!$E$13)</x:f>
        <x:v>2880</x:v>
      </x:c>
      <x:c r="AB3801" s="18" t="n">
        <x:f>IF(U3801=0,0,N3801*S3801/U3801)</x:f>
        <x:v>0</x:v>
      </x:c>
      <x:c r="AC3801" s="18" t="n">
        <x:f>IF(U3801=0,0,P3801*S3801/U3801)</x:f>
        <x:v>0</x:v>
      </x:c>
      <x:c r="AD3801" s="18" t="n">
        <x:f>MAX(AB3801,AC3801*'01 Controls'!$E$14)</x:f>
        <x:v>0</x:v>
      </x:c>
      <x:c r="AE3801" s="18" t="n">
        <x:f>IF(U3801=0,0,N3801*T3801/U3801)</x:f>
        <x:v>0</x:v>
      </x:c>
      <x:c r="AF3801" s="18" t="n">
        <x:f>IF(U3801=0,0,P3801*T3801/U3801)</x:f>
        <x:v>0</x:v>
      </x:c>
      <x:c r="AG3801" s="18" t="n">
        <x:f>MAX(AE3801,AF3801*'01 Controls'!$E$15)</x:f>
        <x:v>0</x:v>
      </x:c>
      <x:c r="AH3801" s="18" t="n">
        <x:f>SUM(V3801,Y3801,AB3801,AE3801)</x:f>
        <x:v>2880</x:v>
      </x:c>
      <x:c r="AI3801" s="18" t="n">
        <x:f>N3801-AH3801</x:f>
        <x:v>0</x:v>
      </x:c>
      <x:c r="AJ3801" s="18" t="n">
        <x:f>V3801*INDEX('07 Mode Capacity'!$P$6:$P$17,MATCH("AIR-"&amp;I3801,'07 Mode Capacity'!$C$6:$C$17,0))</x:f>
        <x:v>0</x:v>
      </x:c>
      <x:c r="AK3801" s="18" t="n">
        <x:f>Y3801*INDEX('07 Mode Capacity'!$P$6:$P$17,MATCH("OCEAN-"&amp;I3801,'07 Mode Capacity'!$C$6:$C$17,0))</x:f>
        <x:v>252.39248684019128</x:v>
      </x:c>
      <x:c r="AL3801" s="18" t="n">
        <x:f>AB3801*INDEX('07 Mode Capacity'!$P$6:$P$17,MATCH("LAND-"&amp;I3801,'07 Mode Capacity'!$C$6:$C$17,0))</x:f>
        <x:v>0</x:v>
      </x:c>
      <x:c r="AM3801" s="18" t="n">
        <x:f>AE3801*INDEX('07 Mode Capacity'!$P$6:$P$17,MATCH("INLAND-"&amp;I3801,'07 Mode Capacity'!$C$6:$C$17,0))</x:f>
        <x:v>0</x:v>
      </x:c>
      <x:c r="AN3801" s="18" t="n">
        <x:f>SUM(AJ3801:AM3801)</x:f>
        <x:v>252.39248684019128</x:v>
      </x:c>
      <x:c r="AO3801" s="17" t="n">
        <x:f>IF(N3801=0,1,AN3801/N3801)</x:f>
        <x:v>0.08763628015284419</x:v>
      </x:c>
      <x:c r="AP3801" s="11" t="str">
        <x:f>IF(AO3801&gt;='01 Controls'!$E$16,"PASS","FAIL")</x:f>
        <x:v>FAIL</x:v>
      </x:c>
      <x:c r="AQ3801" s="11" t="str">
        <x:v>UNQUANTIFIED</x:v>
      </x:c>
      <x:c r="AR3801" s="11" t="str">
        <x:v>Position-class planning record; serial item and receiver open</x:v>
      </x:c>
      <x:c r="AS3801" s="26"/>
      <x:c r="AT3801" s="26"/>
    </x:row>
    <x:row r="3802">
      <x:c r="C3802" s="11" t="str">
        <x:v>G1-I-CUG-LIN-18</x:v>
      </x:c>
      <x:c r="D3802" s="11" t="str">
        <x:v>G1</x:v>
      </x:c>
      <x:c r="E3802" s="11" t="str">
        <x:v>Allied megacity earthquake</x:v>
      </x:c>
      <x:c r="F3802" s="11" t="str">
        <x:v>I-CUG</x:v>
      </x:c>
      <x:c r="G3802" s="11" t="str">
        <x:v>Communications utility group</x:v>
      </x:c>
      <x:c r="H3802" s="11" t="str">
        <x:v>LIN-18</x:v>
      </x:c>
      <x:c r="I3802" s="19" t="n">
        <x:v>72</x:v>
      </x:c>
      <x:c r="J3802" s="21" t="n">
        <x:v>8</x:v>
      </x:c>
      <x:c r="K3802" s="18" t="n">
        <x:f>'05 Cargo Register'!K218</x:f>
        <x:v>180</x:v>
      </x:c>
      <x:c r="L3802" s="18" t="n">
        <x:f>'05 Cargo Register'!N218</x:f>
        <x:v>13</x:v>
      </x:c>
      <x:c r="M3802" s="18" t="n">
        <x:f>'05 Cargo Register'!O218</x:f>
        <x:v>572</x:v>
      </x:c>
      <x:c r="N3802" s="18" t="n">
        <x:f>J3802*K3802</x:f>
        <x:v>1440</x:v>
      </x:c>
      <x:c r="O3802" s="18" t="n">
        <x:f>J3802*L3802</x:f>
        <x:v>104</x:v>
      </x:c>
      <x:c r="P3802" s="18" t="n">
        <x:f>J3802*M3802</x:f>
        <x:v>4576</x:v>
      </x:c>
      <x:c r="Q3802" s="22" t="n">
        <x:f>'01 Controls'!$E$30*'02 Cargo Classes'!$M$13</x:f>
        <x:v>0</x:v>
      </x:c>
      <x:c r="R3802" s="22" t="n">
        <x:f>'01 Controls'!$F$30*'02 Cargo Classes'!$N$13</x:f>
        <x:v>1.02</x:v>
      </x:c>
      <x:c r="S3802" s="22" t="n">
        <x:f>'01 Controls'!$G$30*'02 Cargo Classes'!$O$13</x:f>
        <x:v>0</x:v>
      </x:c>
      <x:c r="T3802" s="22" t="n">
        <x:f>'01 Controls'!$H$30*'02 Cargo Classes'!$P$13</x:f>
        <x:v>0</x:v>
      </x:c>
      <x:c r="U3802" s="22" t="n">
        <x:f>SUM(Q3802:T3802)</x:f>
        <x:v>1.02</x:v>
      </x:c>
      <x:c r="V3802" s="18" t="n">
        <x:f>IF(U3802=0,0,N3802*Q3802/U3802)</x:f>
        <x:v>0</x:v>
      </x:c>
      <x:c r="W3802" s="18" t="n">
        <x:f>IF(U3802=0,0,P3802*Q3802/U3802)</x:f>
        <x:v>0</x:v>
      </x:c>
      <x:c r="X3802" s="18" t="n">
        <x:f>MAX(V3802,W3802*'01 Controls'!$E$12)</x:f>
        <x:v>0</x:v>
      </x:c>
      <x:c r="Y3802" s="18" t="n">
        <x:f>IF(U3802=0,0,N3802*R3802/U3802)</x:f>
        <x:v>1440</x:v>
      </x:c>
      <x:c r="Z3802" s="18" t="n">
        <x:f>IF(U3802=0,0,P3802*R3802/U3802)</x:f>
        <x:v>4576</x:v>
      </x:c>
      <x:c r="AA3802" s="18" t="n">
        <x:f>MAX(Y3802,Z3802*'01 Controls'!$E$13)</x:f>
        <x:v>1440</x:v>
      </x:c>
      <x:c r="AB3802" s="18" t="n">
        <x:f>IF(U3802=0,0,N3802*S3802/U3802)</x:f>
        <x:v>0</x:v>
      </x:c>
      <x:c r="AC3802" s="18" t="n">
        <x:f>IF(U3802=0,0,P3802*S3802/U3802)</x:f>
        <x:v>0</x:v>
      </x:c>
      <x:c r="AD3802" s="18" t="n">
        <x:f>MAX(AB3802,AC3802*'01 Controls'!$E$14)</x:f>
        <x:v>0</x:v>
      </x:c>
      <x:c r="AE3802" s="18" t="n">
        <x:f>IF(U3802=0,0,N3802*T3802/U3802)</x:f>
        <x:v>0</x:v>
      </x:c>
      <x:c r="AF3802" s="18" t="n">
        <x:f>IF(U3802=0,0,P3802*T3802/U3802)</x:f>
        <x:v>0</x:v>
      </x:c>
      <x:c r="AG3802" s="18" t="n">
        <x:f>MAX(AE3802,AF3802*'01 Controls'!$E$15)</x:f>
        <x:v>0</x:v>
      </x:c>
      <x:c r="AH3802" s="18" t="n">
        <x:f>SUM(V3802,Y3802,AB3802,AE3802)</x:f>
        <x:v>1440</x:v>
      </x:c>
      <x:c r="AI3802" s="18" t="n">
        <x:f>N3802-AH3802</x:f>
        <x:v>0</x:v>
      </x:c>
      <x:c r="AJ3802" s="18" t="n">
        <x:f>V3802*INDEX('07 Mode Capacity'!$P$6:$P$17,MATCH("AIR-"&amp;I3802,'07 Mode Capacity'!$C$6:$C$17,0))</x:f>
        <x:v>0</x:v>
      </x:c>
      <x:c r="AK3802" s="18" t="n">
        <x:f>Y3802*INDEX('07 Mode Capacity'!$P$6:$P$17,MATCH("OCEAN-"&amp;I3802,'07 Mode Capacity'!$C$6:$C$17,0))</x:f>
        <x:v>1127.185888482247</x:v>
      </x:c>
      <x:c r="AL3802" s="18" t="n">
        <x:f>AB3802*INDEX('07 Mode Capacity'!$P$6:$P$17,MATCH("LAND-"&amp;I3802,'07 Mode Capacity'!$C$6:$C$17,0))</x:f>
        <x:v>0</x:v>
      </x:c>
      <x:c r="AM3802" s="18" t="n">
        <x:f>AE3802*INDEX('07 Mode Capacity'!$P$6:$P$17,MATCH("INLAND-"&amp;I3802,'07 Mode Capacity'!$C$6:$C$17,0))</x:f>
        <x:v>0</x:v>
      </x:c>
      <x:c r="AN3802" s="18" t="n">
        <x:f>SUM(AJ3802:AM3802)</x:f>
        <x:v>1127.185888482247</x:v>
      </x:c>
      <x:c r="AO3802" s="17" t="n">
        <x:f>IF(N3802=0,1,AN3802/N3802)</x:f>
        <x:v>0.7827679781126715</x:v>
      </x:c>
      <x:c r="AP3802" s="11" t="str">
        <x:f>IF(AO3802&gt;='01 Controls'!$E$16,"PASS","FAIL")</x:f>
        <x:v>FAIL</x:v>
      </x:c>
      <x:c r="AQ3802" s="11" t="str">
        <x:v>UNQUANTIFIED</x:v>
      </x:c>
      <x:c r="AR3802" s="11" t="str">
        <x:v>Position-class planning record; serial item and receiver open</x:v>
      </x:c>
      <x:c r="AS3802" s="26"/>
      <x:c r="AT3802" s="26"/>
    </x:row>
    <x:row r="3803">
      <x:c r="C3803" s="11" t="str">
        <x:v>G1-I-CUG-BLK-08</x:v>
      </x:c>
      <x:c r="D3803" s="11" t="str">
        <x:v>G1</x:v>
      </x:c>
      <x:c r="E3803" s="11" t="str">
        <x:v>Allied megacity earthquake</x:v>
      </x:c>
      <x:c r="F3803" s="11" t="str">
        <x:v>I-CUG</x:v>
      </x:c>
      <x:c r="G3803" s="11" t="str">
        <x:v>Communications utility group</x:v>
      </x:c>
      <x:c r="H3803" s="11" t="str">
        <x:v>BLK-08</x:v>
      </x:c>
      <x:c r="I3803" s="19" t="n">
        <x:v>48</x:v>
      </x:c>
      <x:c r="J3803" s="21" t="n">
        <x:v>8</x:v>
      </x:c>
      <x:c r="K3803" s="18" t="n">
        <x:f>'05 Cargo Register'!K219</x:f>
        <x:v>540</x:v>
      </x:c>
      <x:c r="L3803" s="18" t="n">
        <x:f>'05 Cargo Register'!N219</x:f>
        <x:v>85</x:v>
      </x:c>
      <x:c r="M3803" s="18" t="n">
        <x:f>'05 Cargo Register'!O219</x:f>
        <x:v>4335</x:v>
      </x:c>
      <x:c r="N3803" s="18" t="n">
        <x:f>J3803*K3803</x:f>
        <x:v>4320</x:v>
      </x:c>
      <x:c r="O3803" s="18" t="n">
        <x:f>J3803*L3803</x:f>
        <x:v>680</x:v>
      </x:c>
      <x:c r="P3803" s="18" t="n">
        <x:f>J3803*M3803</x:f>
        <x:v>34680</x:v>
      </x:c>
      <x:c r="Q3803" s="22" t="n">
        <x:f>'01 Controls'!$E$30*'02 Cargo Classes'!$M$14</x:f>
        <x:v>0.15</x:v>
      </x:c>
      <x:c r="R3803" s="22" t="n">
        <x:f>'01 Controls'!$F$30*'02 Cargo Classes'!$N$14</x:f>
        <x:v>0.68</x:v>
      </x:c>
      <x:c r="S3803" s="22" t="n">
        <x:f>'01 Controls'!$G$30*'02 Cargo Classes'!$O$14</x:f>
        <x:v>0</x:v>
      </x:c>
      <x:c r="T3803" s="22" t="n">
        <x:f>'01 Controls'!$H$30*'02 Cargo Classes'!$P$14</x:f>
        <x:v>0</x:v>
      </x:c>
      <x:c r="U3803" s="22" t="n">
        <x:f>SUM(Q3803:T3803)</x:f>
        <x:v>0.8300000000000001</x:v>
      </x:c>
      <x:c r="V3803" s="18" t="n">
        <x:f>IF(U3803=0,0,N3803*Q3803/U3803)</x:f>
        <x:v>780.722891566265</x:v>
      </x:c>
      <x:c r="W3803" s="18" t="n">
        <x:f>IF(U3803=0,0,P3803*Q3803/U3803)</x:f>
        <x:v>6267.469879518072</x:v>
      </x:c>
      <x:c r="X3803" s="18" t="n">
        <x:f>MAX(V3803,W3803*'01 Controls'!$E$12)</x:f>
        <x:v>1566.867469879518</x:v>
      </x:c>
      <x:c r="Y3803" s="18" t="n">
        <x:f>IF(U3803=0,0,N3803*R3803/U3803)</x:f>
        <x:v>3539.277108433735</x:v>
      </x:c>
      <x:c r="Z3803" s="18" t="n">
        <x:f>IF(U3803=0,0,P3803*R3803/U3803)</x:f>
        <x:v>28412.530120481926</x:v>
      </x:c>
      <x:c r="AA3803" s="18" t="n">
        <x:f>MAX(Y3803,Z3803*'01 Controls'!$E$13)</x:f>
        <x:v>4261.879518072289</x:v>
      </x:c>
      <x:c r="AB3803" s="18" t="n">
        <x:f>IF(U3803=0,0,N3803*S3803/U3803)</x:f>
        <x:v>0</x:v>
      </x:c>
      <x:c r="AC3803" s="18" t="n">
        <x:f>IF(U3803=0,0,P3803*S3803/U3803)</x:f>
        <x:v>0</x:v>
      </x:c>
      <x:c r="AD3803" s="18" t="n">
        <x:f>MAX(AB3803,AC3803*'01 Controls'!$E$14)</x:f>
        <x:v>0</x:v>
      </x:c>
      <x:c r="AE3803" s="18" t="n">
        <x:f>IF(U3803=0,0,N3803*T3803/U3803)</x:f>
        <x:v>0</x:v>
      </x:c>
      <x:c r="AF3803" s="18" t="n">
        <x:f>IF(U3803=0,0,P3803*T3803/U3803)</x:f>
        <x:v>0</x:v>
      </x:c>
      <x:c r="AG3803" s="18" t="n">
        <x:f>MAX(AE3803,AF3803*'01 Controls'!$E$15)</x:f>
        <x:v>0</x:v>
      </x:c>
      <x:c r="AH3803" s="18" t="n">
        <x:f>SUM(V3803,Y3803,AB3803,AE3803)</x:f>
        <x:v>4320</x:v>
      </x:c>
      <x:c r="AI3803" s="18" t="n">
        <x:f>N3803-AH3803</x:f>
        <x:v>0</x:v>
      </x:c>
      <x:c r="AJ3803" s="18" t="n">
        <x:f>V3803*INDEX('07 Mode Capacity'!$P$6:$P$17,MATCH("AIR-"&amp;I3803,'07 Mode Capacity'!$C$6:$C$17,0))</x:f>
        <x:v>218.86446574874896</x:v>
      </x:c>
      <x:c r="AK3803" s="18" t="n">
        <x:f>Y3803*INDEX('07 Mode Capacity'!$P$6:$P$17,MATCH("OCEAN-"&amp;I3803,'07 Mode Capacity'!$C$6:$C$17,0))</x:f>
        <x:v>310.1690802132471</x:v>
      </x:c>
      <x:c r="AL3803" s="18" t="n">
        <x:f>AB3803*INDEX('07 Mode Capacity'!$P$6:$P$17,MATCH("LAND-"&amp;I3803,'07 Mode Capacity'!$C$6:$C$17,0))</x:f>
        <x:v>0</x:v>
      </x:c>
      <x:c r="AM3803" s="18" t="n">
        <x:f>AE3803*INDEX('07 Mode Capacity'!$P$6:$P$17,MATCH("INLAND-"&amp;I3803,'07 Mode Capacity'!$C$6:$C$17,0))</x:f>
        <x:v>0</x:v>
      </x:c>
      <x:c r="AN3803" s="18" t="n">
        <x:f>SUM(AJ3803:AM3803)</x:f>
        <x:v>529.0335459619961</x:v>
      </x:c>
      <x:c r="AO3803" s="17" t="n">
        <x:f>IF(N3803=0,1,AN3803/N3803)</x:f>
        <x:v>0.12246146897268428</x:v>
      </x:c>
      <x:c r="AP3803" s="11" t="str">
        <x:f>IF(AO3803&gt;='01 Controls'!$E$16,"PASS","FAIL")</x:f>
        <x:v>FAIL</x:v>
      </x:c>
      <x:c r="AQ3803" s="11" t="str">
        <x:v>UNQUANTIFIED</x:v>
      </x:c>
      <x:c r="AR3803" s="11" t="str">
        <x:v>Position-class planning record; serial item and receiver open</x:v>
      </x:c>
      <x:c r="AS3803" s="26"/>
      <x:c r="AT3803" s="26"/>
    </x:row>
    <x:row r="3804">
      <x:c r="C3804" s="11" t="str">
        <x:v>G1-I-TSG-APL-45</x:v>
      </x:c>
      <x:c r="D3804" s="11" t="str">
        <x:v>G1</x:v>
      </x:c>
      <x:c r="E3804" s="11" t="str">
        <x:v>Allied megacity earthquake</x:v>
      </x:c>
      <x:c r="F3804" s="11" t="str">
        <x:v>I-TSG</x:v>
      </x:c>
      <x:c r="G3804" s="11" t="str">
        <x:v>Thermal safety group</x:v>
      </x:c>
      <x:c r="H3804" s="11" t="str">
        <x:v>APL-45</x:v>
      </x:c>
      <x:c r="I3804" s="19" t="n">
        <x:v>24</x:v>
      </x:c>
      <x:c r="J3804" s="21" t="n">
        <x:v>6</x:v>
      </x:c>
      <x:c r="K3804" s="18" t="n">
        <x:f>'05 Cargo Register'!K220</x:f>
        <x:v>144</x:v>
      </x:c>
      <x:c r="L3804" s="18" t="n">
        <x:f>'05 Cargo Register'!N220</x:f>
        <x:v>38</x:v>
      </x:c>
      <x:c r="M3804" s="18" t="n">
        <x:f>'05 Cargo Register'!O220</x:f>
        <x:v>285</x:v>
      </x:c>
      <x:c r="N3804" s="18" t="n">
        <x:f>J3804*K3804</x:f>
        <x:v>864</x:v>
      </x:c>
      <x:c r="O3804" s="18" t="n">
        <x:f>J3804*L3804</x:f>
        <x:v>228</x:v>
      </x:c>
      <x:c r="P3804" s="18" t="n">
        <x:f>J3804*M3804</x:f>
        <x:v>1710</x:v>
      </x:c>
      <x:c r="Q3804" s="22" t="n">
        <x:f>'01 Controls'!$E$30*'02 Cargo Classes'!$M$6</x:f>
        <x:v>0.44999999999999996</x:v>
      </x:c>
      <x:c r="R3804" s="22" t="n">
        <x:f>'01 Controls'!$F$30*'02 Cargo Classes'!$N$6</x:f>
        <x:v>0.34</x:v>
      </x:c>
      <x:c r="S3804" s="22" t="n">
        <x:f>'01 Controls'!$G$30*'02 Cargo Classes'!$O$6</x:f>
        <x:v>0</x:v>
      </x:c>
      <x:c r="T3804" s="22" t="n">
        <x:f>'01 Controls'!$H$30*'02 Cargo Classes'!$P$6</x:f>
        <x:v>0</x:v>
      </x:c>
      <x:c r="U3804" s="22" t="n">
        <x:f>SUM(Q3804:T3804)</x:f>
        <x:v>0.79</x:v>
      </x:c>
      <x:c r="V3804" s="18" t="n">
        <x:f>IF(U3804=0,0,N3804*Q3804/U3804)</x:f>
        <x:v>492.1518987341771</x:v>
      </x:c>
      <x:c r="W3804" s="18" t="n">
        <x:f>IF(U3804=0,0,P3804*Q3804/U3804)</x:f>
        <x:v>974.0506329113922</x:v>
      </x:c>
      <x:c r="X3804" s="18" t="n">
        <x:f>MAX(V3804,W3804*'01 Controls'!$E$12)</x:f>
        <x:v>492.1518987341771</x:v>
      </x:c>
      <x:c r="Y3804" s="18" t="n">
        <x:f>IF(U3804=0,0,N3804*R3804/U3804)</x:f>
        <x:v>371.84810126582283</x:v>
      </x:c>
      <x:c r="Z3804" s="18" t="n">
        <x:f>IF(U3804=0,0,P3804*R3804/U3804)</x:f>
        <x:v>735.9493670886077</x:v>
      </x:c>
      <x:c r="AA3804" s="18" t="n">
        <x:f>MAX(Y3804,Z3804*'01 Controls'!$E$13)</x:f>
        <x:v>371.84810126582283</x:v>
      </x:c>
      <x:c r="AB3804" s="18" t="n">
        <x:f>IF(U3804=0,0,N3804*S3804/U3804)</x:f>
        <x:v>0</x:v>
      </x:c>
      <x:c r="AC3804" s="18" t="n">
        <x:f>IF(U3804=0,0,P3804*S3804/U3804)</x:f>
        <x:v>0</x:v>
      </x:c>
      <x:c r="AD3804" s="18" t="n">
        <x:f>MAX(AB3804,AC3804*'01 Controls'!$E$14)</x:f>
        <x:v>0</x:v>
      </x:c>
      <x:c r="AE3804" s="18" t="n">
        <x:f>IF(U3804=0,0,N3804*T3804/U3804)</x:f>
        <x:v>0</x:v>
      </x:c>
      <x:c r="AF3804" s="18" t="n">
        <x:f>IF(U3804=0,0,P3804*T3804/U3804)</x:f>
        <x:v>0</x:v>
      </x:c>
      <x:c r="AG3804" s="18" t="n">
        <x:f>MAX(AE3804,AF3804*'01 Controls'!$E$15)</x:f>
        <x:v>0</x:v>
      </x:c>
      <x:c r="AH3804" s="18" t="n">
        <x:f>SUM(V3804,Y3804,AB3804,AE3804)</x:f>
        <x:v>864</x:v>
      </x:c>
      <x:c r="AI3804" s="18" t="n">
        <x:f>N3804-AH3804</x:f>
        <x:v>0</x:v>
      </x:c>
      <x:c r="AJ3804" s="18" t="n">
        <x:f>V3804*INDEX('07 Mode Capacity'!$P$6:$P$17,MATCH("AIR-"&amp;I3804,'07 Mode Capacity'!$C$6:$C$17,0))</x:f>
        <x:v>99.86454376677526</x:v>
      </x:c>
      <x:c r="AK3804" s="18" t="n">
        <x:f>Y3804*INDEX('07 Mode Capacity'!$P$6:$P$17,MATCH("OCEAN-"&amp;I3804,'07 Mode Capacity'!$C$6:$C$17,0))</x:f>
        <x:v>55.81032792159919</x:v>
      </x:c>
      <x:c r="AL3804" s="18" t="n">
        <x:f>AB3804*INDEX('07 Mode Capacity'!$P$6:$P$17,MATCH("LAND-"&amp;I3804,'07 Mode Capacity'!$C$6:$C$17,0))</x:f>
        <x:v>0</x:v>
      </x:c>
      <x:c r="AM3804" s="18" t="n">
        <x:f>AE3804*INDEX('07 Mode Capacity'!$P$6:$P$17,MATCH("INLAND-"&amp;I3804,'07 Mode Capacity'!$C$6:$C$17,0))</x:f>
        <x:v>0</x:v>
      </x:c>
      <x:c r="AN3804" s="18" t="n">
        <x:f>SUM(AJ3804:AM3804)</x:f>
        <x:v>155.67487168837445</x:v>
      </x:c>
      <x:c r="AO3804" s="17" t="n">
        <x:f>IF(N3804=0,1,AN3804/N3804)</x:f>
        <x:v>0.18017924963932228</x:v>
      </x:c>
      <x:c r="AP3804" s="11" t="str">
        <x:f>IF(AO3804&gt;='01 Controls'!$E$16,"PASS","FAIL")</x:f>
        <x:v>FAIL</x:v>
      </x:c>
      <x:c r="AQ3804" s="11" t="str">
        <x:v>UNQUANTIFIED</x:v>
      </x:c>
      <x:c r="AR3804" s="11" t="str">
        <x:v>Position-class planning record; serial item and receiver open</x:v>
      </x:c>
      <x:c r="AS3804" s="26"/>
      <x:c r="AT3804" s="26"/>
    </x:row>
    <x:row r="3805">
      <x:c r="C3805" s="11" t="str">
        <x:v>G1-I-TSG-ISO-18</x:v>
      </x:c>
      <x:c r="D3805" s="11" t="str">
        <x:v>G1</x:v>
      </x:c>
      <x:c r="E3805" s="11" t="str">
        <x:v>Allied megacity earthquake</x:v>
      </x:c>
      <x:c r="F3805" s="11" t="str">
        <x:v>I-TSG</x:v>
      </x:c>
      <x:c r="G3805" s="11" t="str">
        <x:v>Thermal safety group</x:v>
      </x:c>
      <x:c r="H3805" s="11" t="str">
        <x:v>ISO-18</x:v>
      </x:c>
      <x:c r="I3805" s="19" t="n">
        <x:v>48</x:v>
      </x:c>
      <x:c r="J3805" s="21" t="n">
        <x:v>6</x:v>
      </x:c>
      <x:c r="K3805" s="18" t="n">
        <x:f>'05 Cargo Register'!K221</x:f>
        <x:v>432</x:v>
      </x:c>
      <x:c r="L3805" s="18" t="n">
        <x:f>'05 Cargo Register'!N221</x:f>
        <x:v>29</x:v>
      </x:c>
      <x:c r="M3805" s="18" t="n">
        <x:f>'05 Cargo Register'!O221</x:f>
        <x:v>765.6</x:v>
      </x:c>
      <x:c r="N3805" s="18" t="n">
        <x:f>J3805*K3805</x:f>
        <x:v>2592</x:v>
      </x:c>
      <x:c r="O3805" s="18" t="n">
        <x:f>J3805*L3805</x:f>
        <x:v>174</x:v>
      </x:c>
      <x:c r="P3805" s="18" t="n">
        <x:f>J3805*M3805</x:f>
        <x:v>4593.6</x:v>
      </x:c>
      <x:c r="Q3805" s="22" t="n">
        <x:f>'01 Controls'!$E$30*'02 Cargo Classes'!$M$7</x:f>
        <x:v>0.03</x:v>
      </x:c>
      <x:c r="R3805" s="22" t="n">
        <x:f>'01 Controls'!$F$30*'02 Cargo Classes'!$N$7</x:f>
        <x:v>0.85</x:v>
      </x:c>
      <x:c r="S3805" s="22" t="n">
        <x:f>'01 Controls'!$G$30*'02 Cargo Classes'!$O$7</x:f>
        <x:v>0</x:v>
      </x:c>
      <x:c r="T3805" s="22" t="n">
        <x:f>'01 Controls'!$H$30*'02 Cargo Classes'!$P$7</x:f>
        <x:v>0</x:v>
      </x:c>
      <x:c r="U3805" s="22" t="n">
        <x:f>SUM(Q3805:T3805)</x:f>
        <x:v>0.88</x:v>
      </x:c>
      <x:c r="V3805" s="18" t="n">
        <x:f>IF(U3805=0,0,N3805*Q3805/U3805)</x:f>
        <x:v>88.36363636363636</x:v>
      </x:c>
      <x:c r="W3805" s="18" t="n">
        <x:f>IF(U3805=0,0,P3805*Q3805/U3805)</x:f>
        <x:v>156.6</x:v>
      </x:c>
      <x:c r="X3805" s="18" t="n">
        <x:f>MAX(V3805,W3805*'01 Controls'!$E$12)</x:f>
        <x:v>88.36363636363636</x:v>
      </x:c>
      <x:c r="Y3805" s="18" t="n">
        <x:f>IF(U3805=0,0,N3805*R3805/U3805)</x:f>
        <x:v>2503.6363636363635</x:v>
      </x:c>
      <x:c r="Z3805" s="18" t="n">
        <x:f>IF(U3805=0,0,P3805*R3805/U3805)</x:f>
        <x:v>4437</x:v>
      </x:c>
      <x:c r="AA3805" s="18" t="n">
        <x:f>MAX(Y3805,Z3805*'01 Controls'!$E$13)</x:f>
        <x:v>2503.6363636363635</x:v>
      </x:c>
      <x:c r="AB3805" s="18" t="n">
        <x:f>IF(U3805=0,0,N3805*S3805/U3805)</x:f>
        <x:v>0</x:v>
      </x:c>
      <x:c r="AC3805" s="18" t="n">
        <x:f>IF(U3805=0,0,P3805*S3805/U3805)</x:f>
        <x:v>0</x:v>
      </x:c>
      <x:c r="AD3805" s="18" t="n">
        <x:f>MAX(AB3805,AC3805*'01 Controls'!$E$14)</x:f>
        <x:v>0</x:v>
      </x:c>
      <x:c r="AE3805" s="18" t="n">
        <x:f>IF(U3805=0,0,N3805*T3805/U3805)</x:f>
        <x:v>0</x:v>
      </x:c>
      <x:c r="AF3805" s="18" t="n">
        <x:f>IF(U3805=0,0,P3805*T3805/U3805)</x:f>
        <x:v>0</x:v>
      </x:c>
      <x:c r="AG3805" s="18" t="n">
        <x:f>MAX(AE3805,AF3805*'01 Controls'!$E$15)</x:f>
        <x:v>0</x:v>
      </x:c>
      <x:c r="AH3805" s="18" t="n">
        <x:f>SUM(V3805,Y3805,AB3805,AE3805)</x:f>
        <x:v>2592</x:v>
      </x:c>
      <x:c r="AI3805" s="18" t="n">
        <x:f>N3805-AH3805</x:f>
        <x:v>0</x:v>
      </x:c>
      <x:c r="AJ3805" s="18" t="n">
        <x:f>V3805*INDEX('07 Mode Capacity'!$P$6:$P$17,MATCH("AIR-"&amp;I3805,'07 Mode Capacity'!$C$6:$C$17,0))</x:f>
        <x:v>24.771478168835674</x:v>
      </x:c>
      <x:c r="AK3805" s="18" t="n">
        <x:f>Y3805*INDEX('07 Mode Capacity'!$P$6:$P$17,MATCH("OCEAN-"&amp;I3805,'07 Mode Capacity'!$C$6:$C$17,0))</x:f>
        <x:v>219.40937776448445</x:v>
      </x:c>
      <x:c r="AL3805" s="18" t="n">
        <x:f>AB3805*INDEX('07 Mode Capacity'!$P$6:$P$17,MATCH("LAND-"&amp;I3805,'07 Mode Capacity'!$C$6:$C$17,0))</x:f>
        <x:v>0</x:v>
      </x:c>
      <x:c r="AM3805" s="18" t="n">
        <x:f>AE3805*INDEX('07 Mode Capacity'!$P$6:$P$17,MATCH("INLAND-"&amp;I3805,'07 Mode Capacity'!$C$6:$C$17,0))</x:f>
        <x:v>0</x:v>
      </x:c>
      <x:c r="AN3805" s="18" t="n">
        <x:f>SUM(AJ3805:AM3805)</x:f>
        <x:v>244.18085593332012</x:v>
      </x:c>
      <x:c r="AO3805" s="17" t="n">
        <x:f>IF(N3805=0,1,AN3805/N3805)</x:f>
        <x:v>0.09420557713476857</x:v>
      </x:c>
      <x:c r="AP3805" s="11" t="str">
        <x:f>IF(AO3805&gt;='01 Controls'!$E$16,"PASS","FAIL")</x:f>
        <x:v>FAIL</x:v>
      </x:c>
      <x:c r="AQ3805" s="11" t="str">
        <x:v>UNQUANTIFIED</x:v>
      </x:c>
      <x:c r="AR3805" s="11" t="str">
        <x:v>Position-class planning record; serial item and receiver open</x:v>
      </x:c>
      <x:c r="AS3805" s="26"/>
      <x:c r="AT3805" s="26"/>
    </x:row>
    <x:row r="3806">
      <x:c r="C3806" s="11" t="str">
        <x:v>G1-I-TSG-COL-12</x:v>
      </x:c>
      <x:c r="D3806" s="11" t="str">
        <x:v>G1</x:v>
      </x:c>
      <x:c r="E3806" s="11" t="str">
        <x:v>Allied megacity earthquake</x:v>
      </x:c>
      <x:c r="F3806" s="11" t="str">
        <x:v>I-TSG</x:v>
      </x:c>
      <x:c r="G3806" s="11" t="str">
        <x:v>Thermal safety group</x:v>
      </x:c>
      <x:c r="H3806" s="11" t="str">
        <x:v>COL-12</x:v>
      </x:c>
      <x:c r="I3806" s="19" t="n">
        <x:v>24</x:v>
      </x:c>
      <x:c r="J3806" s="21" t="n">
        <x:v>6</x:v>
      </x:c>
      <x:c r="K3806" s="18" t="n">
        <x:f>'05 Cargo Register'!K222</x:f>
        <x:v>72</x:v>
      </x:c>
      <x:c r="L3806" s="18" t="n">
        <x:f>'05 Cargo Register'!N222</x:f>
        <x:v>8</x:v>
      </x:c>
      <x:c r="M3806" s="18" t="n">
        <x:f>'05 Cargo Register'!O222</x:f>
        <x:v>211.20000000000002</x:v>
      </x:c>
      <x:c r="N3806" s="18" t="n">
        <x:f>J3806*K3806</x:f>
        <x:v>432</x:v>
      </x:c>
      <x:c r="O3806" s="18" t="n">
        <x:f>J3806*L3806</x:f>
        <x:v>48</x:v>
      </x:c>
      <x:c r="P3806" s="18" t="n">
        <x:f>J3806*M3806</x:f>
        <x:v>1267.2</x:v>
      </x:c>
      <x:c r="Q3806" s="22" t="n">
        <x:f>'01 Controls'!$E$30*'02 Cargo Classes'!$M$8</x:f>
        <x:v>0.3</x:v>
      </x:c>
      <x:c r="R3806" s="22" t="n">
        <x:f>'01 Controls'!$F$30*'02 Cargo Classes'!$N$8</x:f>
        <x:v>0.595</x:v>
      </x:c>
      <x:c r="S3806" s="22" t="n">
        <x:f>'01 Controls'!$G$30*'02 Cargo Classes'!$O$8</x:f>
        <x:v>0</x:v>
      </x:c>
      <x:c r="T3806" s="22" t="n">
        <x:f>'01 Controls'!$H$30*'02 Cargo Classes'!$P$8</x:f>
        <x:v>0</x:v>
      </x:c>
      <x:c r="U3806" s="22" t="n">
        <x:f>SUM(Q3806:T3806)</x:f>
        <x:v>0.895</x:v>
      </x:c>
      <x:c r="V3806" s="18" t="n">
        <x:f>IF(U3806=0,0,N3806*Q3806/U3806)</x:f>
        <x:v>144.804469273743</x:v>
      </x:c>
      <x:c r="W3806" s="18" t="n">
        <x:f>IF(U3806=0,0,P3806*Q3806/U3806)</x:f>
        <x:v>424.75977653631287</x:v>
      </x:c>
      <x:c r="X3806" s="18" t="n">
        <x:f>MAX(V3806,W3806*'01 Controls'!$E$12)</x:f>
        <x:v>144.804469273743</x:v>
      </x:c>
      <x:c r="Y3806" s="18" t="n">
        <x:f>IF(U3806=0,0,N3806*R3806/U3806)</x:f>
        <x:v>287.19553072625695</x:v>
      </x:c>
      <x:c r="Z3806" s="18" t="n">
        <x:f>IF(U3806=0,0,P3806*R3806/U3806)</x:f>
        <x:v>842.4402234636872</x:v>
      </x:c>
      <x:c r="AA3806" s="18" t="n">
        <x:f>MAX(Y3806,Z3806*'01 Controls'!$E$13)</x:f>
        <x:v>287.19553072625695</x:v>
      </x:c>
      <x:c r="AB3806" s="18" t="n">
        <x:f>IF(U3806=0,0,N3806*S3806/U3806)</x:f>
        <x:v>0</x:v>
      </x:c>
      <x:c r="AC3806" s="18" t="n">
        <x:f>IF(U3806=0,0,P3806*S3806/U3806)</x:f>
        <x:v>0</x:v>
      </x:c>
      <x:c r="AD3806" s="18" t="n">
        <x:f>MAX(AB3806,AC3806*'01 Controls'!$E$14)</x:f>
        <x:v>0</x:v>
      </x:c>
      <x:c r="AE3806" s="18" t="n">
        <x:f>IF(U3806=0,0,N3806*T3806/U3806)</x:f>
        <x:v>0</x:v>
      </x:c>
      <x:c r="AF3806" s="18" t="n">
        <x:f>IF(U3806=0,0,P3806*T3806/U3806)</x:f>
        <x:v>0</x:v>
      </x:c>
      <x:c r="AG3806" s="18" t="n">
        <x:f>MAX(AE3806,AF3806*'01 Controls'!$E$15)</x:f>
        <x:v>0</x:v>
      </x:c>
      <x:c r="AH3806" s="18" t="n">
        <x:f>SUM(V3806,Y3806,AB3806,AE3806)</x:f>
        <x:v>431.99999999999994</x:v>
      </x:c>
      <x:c r="AI3806" s="18" t="n">
        <x:f>N3806-AH3806</x:f>
        <x:v>5.684341886080802e-14</x:v>
      </x:c>
      <x:c r="AJ3806" s="18" t="n">
        <x:f>V3806*INDEX('07 Mode Capacity'!$P$6:$P$17,MATCH("AIR-"&amp;I3806,'07 Mode Capacity'!$C$6:$C$17,0))</x:f>
        <x:v>29.382863901583782</x:v>
      </x:c>
      <x:c r="AK3806" s="18" t="n">
        <x:f>Y3806*INDEX('07 Mode Capacity'!$P$6:$P$17,MATCH("OCEAN-"&amp;I3806,'07 Mode Capacity'!$C$6:$C$17,0))</x:f>
        <x:v>43.10490410704517</x:v>
      </x:c>
      <x:c r="AL3806" s="18" t="n">
        <x:f>AB3806*INDEX('07 Mode Capacity'!$P$6:$P$17,MATCH("LAND-"&amp;I3806,'07 Mode Capacity'!$C$6:$C$17,0))</x:f>
        <x:v>0</x:v>
      </x:c>
      <x:c r="AM3806" s="18" t="n">
        <x:f>AE3806*INDEX('07 Mode Capacity'!$P$6:$P$17,MATCH("INLAND-"&amp;I3806,'07 Mode Capacity'!$C$6:$C$17,0))</x:f>
        <x:v>0</x:v>
      </x:c>
      <x:c r="AN3806" s="18" t="n">
        <x:f>SUM(AJ3806:AM3806)</x:f>
        <x:v>72.48776800862896</x:v>
      </x:c>
      <x:c r="AO3806" s="17" t="n">
        <x:f>IF(N3806=0,1,AN3806/N3806)</x:f>
        <x:v>0.1677957592792337</x:v>
      </x:c>
      <x:c r="AP3806" s="11" t="str">
        <x:f>IF(AO3806&gt;='01 Controls'!$E$16,"PASS","FAIL")</x:f>
        <x:v>FAIL</x:v>
      </x:c>
      <x:c r="AQ3806" s="11" t="str">
        <x:v>UNQUANTIFIED</x:v>
      </x:c>
      <x:c r="AR3806" s="11" t="str">
        <x:v>Position-class planning record; serial item and receiver open</x:v>
      </x:c>
      <x:c r="AS3806" s="26"/>
      <x:c r="AT3806" s="26"/>
    </x:row>
    <x:row r="3807">
      <x:c r="C3807" s="11" t="str">
        <x:v>G1-I-TSG-BAT-22</x:v>
      </x:c>
      <x:c r="D3807" s="11" t="str">
        <x:v>G1</x:v>
      </x:c>
      <x:c r="E3807" s="11" t="str">
        <x:v>Allied megacity earthquake</x:v>
      </x:c>
      <x:c r="F3807" s="11" t="str">
        <x:v>I-TSG</x:v>
      </x:c>
      <x:c r="G3807" s="11" t="str">
        <x:v>Thermal safety group</x:v>
      </x:c>
      <x:c r="H3807" s="11" t="str">
        <x:v>BAT-22</x:v>
      </x:c>
      <x:c r="I3807" s="19" t="n">
        <x:v>48</x:v>
      </x:c>
      <x:c r="J3807" s="21" t="n">
        <x:v>6</x:v>
      </x:c>
      <x:c r="K3807" s="18" t="n">
        <x:f>'05 Cargo Register'!K223</x:f>
        <x:v>540</x:v>
      </x:c>
      <x:c r="L3807" s="18" t="n">
        <x:f>'05 Cargo Register'!N223</x:f>
        <x:v>31</x:v>
      </x:c>
      <x:c r="M3807" s="18" t="n">
        <x:f>'05 Cargo Register'!O223</x:f>
        <x:v>818.4000000000001</x:v>
      </x:c>
      <x:c r="N3807" s="18" t="n">
        <x:f>J3807*K3807</x:f>
        <x:v>3240</x:v>
      </x:c>
      <x:c r="O3807" s="18" t="n">
        <x:f>J3807*L3807</x:f>
        <x:v>186</x:v>
      </x:c>
      <x:c r="P3807" s="18" t="n">
        <x:f>J3807*M3807</x:f>
        <x:v>4910.400000000001</x:v>
      </x:c>
      <x:c r="Q3807" s="22" t="n">
        <x:f>'01 Controls'!$E$30*'02 Cargo Classes'!$M$9</x:f>
        <x:v>0</x:v>
      </x:c>
      <x:c r="R3807" s="22" t="n">
        <x:f>'01 Controls'!$F$30*'02 Cargo Classes'!$N$9</x:f>
        <x:v>0.85</x:v>
      </x:c>
      <x:c r="S3807" s="22" t="n">
        <x:f>'01 Controls'!$G$30*'02 Cargo Classes'!$O$9</x:f>
        <x:v>0</x:v>
      </x:c>
      <x:c r="T3807" s="22" t="n">
        <x:f>'01 Controls'!$H$30*'02 Cargo Classes'!$P$9</x:f>
        <x:v>0</x:v>
      </x:c>
      <x:c r="U3807" s="22" t="n">
        <x:f>SUM(Q3807:T3807)</x:f>
        <x:v>0.85</x:v>
      </x:c>
      <x:c r="V3807" s="18" t="n">
        <x:f>IF(U3807=0,0,N3807*Q3807/U3807)</x:f>
        <x:v>0</x:v>
      </x:c>
      <x:c r="W3807" s="18" t="n">
        <x:f>IF(U3807=0,0,P3807*Q3807/U3807)</x:f>
        <x:v>0</x:v>
      </x:c>
      <x:c r="X3807" s="18" t="n">
        <x:f>MAX(V3807,W3807*'01 Controls'!$E$12)</x:f>
        <x:v>0</x:v>
      </x:c>
      <x:c r="Y3807" s="18" t="n">
        <x:f>IF(U3807=0,0,N3807*R3807/U3807)</x:f>
        <x:v>3240</x:v>
      </x:c>
      <x:c r="Z3807" s="18" t="n">
        <x:f>IF(U3807=0,0,P3807*R3807/U3807)</x:f>
        <x:v>4910.400000000001</x:v>
      </x:c>
      <x:c r="AA3807" s="18" t="n">
        <x:f>MAX(Y3807,Z3807*'01 Controls'!$E$13)</x:f>
        <x:v>3240</x:v>
      </x:c>
      <x:c r="AB3807" s="18" t="n">
        <x:f>IF(U3807=0,0,N3807*S3807/U3807)</x:f>
        <x:v>0</x:v>
      </x:c>
      <x:c r="AC3807" s="18" t="n">
        <x:f>IF(U3807=0,0,P3807*S3807/U3807)</x:f>
        <x:v>0</x:v>
      </x:c>
      <x:c r="AD3807" s="18" t="n">
        <x:f>MAX(AB3807,AC3807*'01 Controls'!$E$14)</x:f>
        <x:v>0</x:v>
      </x:c>
      <x:c r="AE3807" s="18" t="n">
        <x:f>IF(U3807=0,0,N3807*T3807/U3807)</x:f>
        <x:v>0</x:v>
      </x:c>
      <x:c r="AF3807" s="18" t="n">
        <x:f>IF(U3807=0,0,P3807*T3807/U3807)</x:f>
        <x:v>0</x:v>
      </x:c>
      <x:c r="AG3807" s="18" t="n">
        <x:f>MAX(AE3807,AF3807*'01 Controls'!$E$15)</x:f>
        <x:v>0</x:v>
      </x:c>
      <x:c r="AH3807" s="18" t="n">
        <x:f>SUM(V3807,Y3807,AB3807,AE3807)</x:f>
        <x:v>3240</x:v>
      </x:c>
      <x:c r="AI3807" s="18" t="n">
        <x:f>N3807-AH3807</x:f>
        <x:v>0</x:v>
      </x:c>
      <x:c r="AJ3807" s="18" t="n">
        <x:f>V3807*INDEX('07 Mode Capacity'!$P$6:$P$17,MATCH("AIR-"&amp;I3807,'07 Mode Capacity'!$C$6:$C$17,0))</x:f>
        <x:v>0</x:v>
      </x:c>
      <x:c r="AK3807" s="18" t="n">
        <x:f>Y3807*INDEX('07 Mode Capacity'!$P$6:$P$17,MATCH("OCEAN-"&amp;I3807,'07 Mode Capacity'!$C$6:$C$17,0))</x:f>
        <x:v>283.9415476952152</x:v>
      </x:c>
      <x:c r="AL3807" s="18" t="n">
        <x:f>AB3807*INDEX('07 Mode Capacity'!$P$6:$P$17,MATCH("LAND-"&amp;I3807,'07 Mode Capacity'!$C$6:$C$17,0))</x:f>
        <x:v>0</x:v>
      </x:c>
      <x:c r="AM3807" s="18" t="n">
        <x:f>AE3807*INDEX('07 Mode Capacity'!$P$6:$P$17,MATCH("INLAND-"&amp;I3807,'07 Mode Capacity'!$C$6:$C$17,0))</x:f>
        <x:v>0</x:v>
      </x:c>
      <x:c r="AN3807" s="18" t="n">
        <x:f>SUM(AJ3807:AM3807)</x:f>
        <x:v>283.9415476952152</x:v>
      </x:c>
      <x:c r="AO3807" s="17" t="n">
        <x:f>IF(N3807=0,1,AN3807/N3807)</x:f>
        <x:v>0.08763628015284419</x:v>
      </x:c>
      <x:c r="AP3807" s="11" t="str">
        <x:f>IF(AO3807&gt;='01 Controls'!$E$16,"PASS","FAIL")</x:f>
        <x:v>FAIL</x:v>
      </x:c>
      <x:c r="AQ3807" s="11" t="str">
        <x:v>UNQUANTIFIED</x:v>
      </x:c>
      <x:c r="AR3807" s="11" t="str">
        <x:v>Position-class planning record; serial item and receiver open</x:v>
      </x:c>
      <x:c r="AS3807" s="26"/>
      <x:c r="AT3807" s="26"/>
    </x:row>
    <x:row r="3808">
      <x:c r="C3808" s="11" t="str">
        <x:v>G1-I-TSG-TNK-20</x:v>
      </x:c>
      <x:c r="D3808" s="11" t="str">
        <x:v>G1</x:v>
      </x:c>
      <x:c r="E3808" s="11" t="str">
        <x:v>Allied megacity earthquake</x:v>
      </x:c>
      <x:c r="F3808" s="11" t="str">
        <x:v>I-TSG</x:v>
      </x:c>
      <x:c r="G3808" s="11" t="str">
        <x:v>Thermal safety group</x:v>
      </x:c>
      <x:c r="H3808" s="11" t="str">
        <x:v>TNK-20</x:v>
      </x:c>
      <x:c r="I3808" s="19" t="n">
        <x:v>48</x:v>
      </x:c>
      <x:c r="J3808" s="21" t="n">
        <x:v>6</x:v>
      </x:c>
      <x:c r="K3808" s="18" t="n">
        <x:f>'05 Cargo Register'!K224</x:f>
        <x:v>432</x:v>
      </x:c>
      <x:c r="L3808" s="18" t="n">
        <x:f>'05 Cargo Register'!N224</x:f>
        <x:v>26</x:v>
      </x:c>
      <x:c r="M3808" s="18" t="n">
        <x:f>'05 Cargo Register'!O224</x:f>
        <x:v>552.5</x:v>
      </x:c>
      <x:c r="N3808" s="18" t="n">
        <x:f>J3808*K3808</x:f>
        <x:v>2592</x:v>
      </x:c>
      <x:c r="O3808" s="18" t="n">
        <x:f>J3808*L3808</x:f>
        <x:v>156</x:v>
      </x:c>
      <x:c r="P3808" s="18" t="n">
        <x:f>J3808*M3808</x:f>
        <x:v>3315</x:v>
      </x:c>
      <x:c r="Q3808" s="22" t="n">
        <x:f>'01 Controls'!$E$30*'02 Cargo Classes'!$M$10</x:f>
        <x:v>0</x:v>
      </x:c>
      <x:c r="R3808" s="22" t="n">
        <x:f>'01 Controls'!$F$30*'02 Cargo Classes'!$N$10</x:f>
        <x:v>1.02</x:v>
      </x:c>
      <x:c r="S3808" s="22" t="n">
        <x:f>'01 Controls'!$G$30*'02 Cargo Classes'!$O$10</x:f>
        <x:v>0</x:v>
      </x:c>
      <x:c r="T3808" s="22" t="n">
        <x:f>'01 Controls'!$H$30*'02 Cargo Classes'!$P$10</x:f>
        <x:v>0</x:v>
      </x:c>
      <x:c r="U3808" s="22" t="n">
        <x:f>SUM(Q3808:T3808)</x:f>
        <x:v>1.02</x:v>
      </x:c>
      <x:c r="V3808" s="18" t="n">
        <x:f>IF(U3808=0,0,N3808*Q3808/U3808)</x:f>
        <x:v>0</x:v>
      </x:c>
      <x:c r="W3808" s="18" t="n">
        <x:f>IF(U3808=0,0,P3808*Q3808/U3808)</x:f>
        <x:v>0</x:v>
      </x:c>
      <x:c r="X3808" s="18" t="n">
        <x:f>MAX(V3808,W3808*'01 Controls'!$E$12)</x:f>
        <x:v>0</x:v>
      </x:c>
      <x:c r="Y3808" s="18" t="n">
        <x:f>IF(U3808=0,0,N3808*R3808/U3808)</x:f>
        <x:v>2592</x:v>
      </x:c>
      <x:c r="Z3808" s="18" t="n">
        <x:f>IF(U3808=0,0,P3808*R3808/U3808)</x:f>
        <x:v>3315</x:v>
      </x:c>
      <x:c r="AA3808" s="18" t="n">
        <x:f>MAX(Y3808,Z3808*'01 Controls'!$E$13)</x:f>
        <x:v>2592</x:v>
      </x:c>
      <x:c r="AB3808" s="18" t="n">
        <x:f>IF(U3808=0,0,N3808*S3808/U3808)</x:f>
        <x:v>0</x:v>
      </x:c>
      <x:c r="AC3808" s="18" t="n">
        <x:f>IF(U3808=0,0,P3808*S3808/U3808)</x:f>
        <x:v>0</x:v>
      </x:c>
      <x:c r="AD3808" s="18" t="n">
        <x:f>MAX(AB3808,AC3808*'01 Controls'!$E$14)</x:f>
        <x:v>0</x:v>
      </x:c>
      <x:c r="AE3808" s="18" t="n">
        <x:f>IF(U3808=0,0,N3808*T3808/U3808)</x:f>
        <x:v>0</x:v>
      </x:c>
      <x:c r="AF3808" s="18" t="n">
        <x:f>IF(U3808=0,0,P3808*T3808/U3808)</x:f>
        <x:v>0</x:v>
      </x:c>
      <x:c r="AG3808" s="18" t="n">
        <x:f>MAX(AE3808,AF3808*'01 Controls'!$E$15)</x:f>
        <x:v>0</x:v>
      </x:c>
      <x:c r="AH3808" s="18" t="n">
        <x:f>SUM(V3808,Y3808,AB3808,AE3808)</x:f>
        <x:v>2592</x:v>
      </x:c>
      <x:c r="AI3808" s="18" t="n">
        <x:f>N3808-AH3808</x:f>
        <x:v>0</x:v>
      </x:c>
      <x:c r="AJ3808" s="18" t="n">
        <x:f>V3808*INDEX('07 Mode Capacity'!$P$6:$P$17,MATCH("AIR-"&amp;I3808,'07 Mode Capacity'!$C$6:$C$17,0))</x:f>
        <x:v>0</x:v>
      </x:c>
      <x:c r="AK3808" s="18" t="n">
        <x:f>Y3808*INDEX('07 Mode Capacity'!$P$6:$P$17,MATCH("OCEAN-"&amp;I3808,'07 Mode Capacity'!$C$6:$C$17,0))</x:f>
        <x:v>227.15323815617214</x:v>
      </x:c>
      <x:c r="AL3808" s="18" t="n">
        <x:f>AB3808*INDEX('07 Mode Capacity'!$P$6:$P$17,MATCH("LAND-"&amp;I3808,'07 Mode Capacity'!$C$6:$C$17,0))</x:f>
        <x:v>0</x:v>
      </x:c>
      <x:c r="AM3808" s="18" t="n">
        <x:f>AE3808*INDEX('07 Mode Capacity'!$P$6:$P$17,MATCH("INLAND-"&amp;I3808,'07 Mode Capacity'!$C$6:$C$17,0))</x:f>
        <x:v>0</x:v>
      </x:c>
      <x:c r="AN3808" s="18" t="n">
        <x:f>SUM(AJ3808:AM3808)</x:f>
        <x:v>227.15323815617214</x:v>
      </x:c>
      <x:c r="AO3808" s="17" t="n">
        <x:f>IF(N3808=0,1,AN3808/N3808)</x:f>
        <x:v>0.08763628015284419</x:v>
      </x:c>
      <x:c r="AP3808" s="11" t="str">
        <x:f>IF(AO3808&gt;='01 Controls'!$E$16,"PASS","FAIL")</x:f>
        <x:v>FAIL</x:v>
      </x:c>
      <x:c r="AQ3808" s="11" t="str">
        <x:v>UNQUANTIFIED</x:v>
      </x:c>
      <x:c r="AR3808" s="11" t="str">
        <x:v>Position-class planning record; serial item and receiver open</x:v>
      </x:c>
      <x:c r="AS3808" s="26"/>
      <x:c r="AT3808" s="26"/>
    </x:row>
    <x:row r="3809">
      <x:c r="C3809" s="11" t="str">
        <x:v>G1-I-TSG-FLR-24</x:v>
      </x:c>
      <x:c r="D3809" s="11" t="str">
        <x:v>G1</x:v>
      </x:c>
      <x:c r="E3809" s="11" t="str">
        <x:v>Allied megacity earthquake</x:v>
      </x:c>
      <x:c r="F3809" s="11" t="str">
        <x:v>I-TSG</x:v>
      </x:c>
      <x:c r="G3809" s="11" t="str">
        <x:v>Thermal safety group</x:v>
      </x:c>
      <x:c r="H3809" s="11" t="str">
        <x:v>FLR-24</x:v>
      </x:c>
      <x:c r="I3809" s="19" t="n">
        <x:v>48</x:v>
      </x:c>
      <x:c r="J3809" s="21" t="n">
        <x:v>6</x:v>
      </x:c>
      <x:c r="K3809" s="18" t="n">
        <x:f>'05 Cargo Register'!K225</x:f>
        <x:v>648</x:v>
      </x:c>
      <x:c r="L3809" s="18" t="n">
        <x:f>'05 Cargo Register'!N225</x:f>
        <x:v>32</x:v>
      </x:c>
      <x:c r="M3809" s="18" t="n">
        <x:f>'05 Cargo Register'!O225</x:f>
        <x:v>1024</x:v>
      </x:c>
      <x:c r="N3809" s="18" t="n">
        <x:f>J3809*K3809</x:f>
        <x:v>3888</x:v>
      </x:c>
      <x:c r="O3809" s="18" t="n">
        <x:f>J3809*L3809</x:f>
        <x:v>192</x:v>
      </x:c>
      <x:c r="P3809" s="18" t="n">
        <x:f>J3809*M3809</x:f>
        <x:v>6144</x:v>
      </x:c>
      <x:c r="Q3809" s="22" t="n">
        <x:f>'01 Controls'!$E$30*'02 Cargo Classes'!$M$11</x:f>
        <x:v>0</x:v>
      </x:c>
      <x:c r="R3809" s="22" t="n">
        <x:f>'01 Controls'!$F$30*'02 Cargo Classes'!$N$11</x:f>
        <x:v>1.02</x:v>
      </x:c>
      <x:c r="S3809" s="22" t="n">
        <x:f>'01 Controls'!$G$30*'02 Cargo Classes'!$O$11</x:f>
        <x:v>0</x:v>
      </x:c>
      <x:c r="T3809" s="22" t="n">
        <x:f>'01 Controls'!$H$30*'02 Cargo Classes'!$P$11</x:f>
        <x:v>0</x:v>
      </x:c>
      <x:c r="U3809" s="22" t="n">
        <x:f>SUM(Q3809:T3809)</x:f>
        <x:v>1.02</x:v>
      </x:c>
      <x:c r="V3809" s="18" t="n">
        <x:f>IF(U3809=0,0,N3809*Q3809/U3809)</x:f>
        <x:v>0</x:v>
      </x:c>
      <x:c r="W3809" s="18" t="n">
        <x:f>IF(U3809=0,0,P3809*Q3809/U3809)</x:f>
        <x:v>0</x:v>
      </x:c>
      <x:c r="X3809" s="18" t="n">
        <x:f>MAX(V3809,W3809*'01 Controls'!$E$12)</x:f>
        <x:v>0</x:v>
      </x:c>
      <x:c r="Y3809" s="18" t="n">
        <x:f>IF(U3809=0,0,N3809*R3809/U3809)</x:f>
        <x:v>3888</x:v>
      </x:c>
      <x:c r="Z3809" s="18" t="n">
        <x:f>IF(U3809=0,0,P3809*R3809/U3809)</x:f>
        <x:v>6144</x:v>
      </x:c>
      <x:c r="AA3809" s="18" t="n">
        <x:f>MAX(Y3809,Z3809*'01 Controls'!$E$13)</x:f>
        <x:v>3888</x:v>
      </x:c>
      <x:c r="AB3809" s="18" t="n">
        <x:f>IF(U3809=0,0,N3809*S3809/U3809)</x:f>
        <x:v>0</x:v>
      </x:c>
      <x:c r="AC3809" s="18" t="n">
        <x:f>IF(U3809=0,0,P3809*S3809/U3809)</x:f>
        <x:v>0</x:v>
      </x:c>
      <x:c r="AD3809" s="18" t="n">
        <x:f>MAX(AB3809,AC3809*'01 Controls'!$E$14)</x:f>
        <x:v>0</x:v>
      </x:c>
      <x:c r="AE3809" s="18" t="n">
        <x:f>IF(U3809=0,0,N3809*T3809/U3809)</x:f>
        <x:v>0</x:v>
      </x:c>
      <x:c r="AF3809" s="18" t="n">
        <x:f>IF(U3809=0,0,P3809*T3809/U3809)</x:f>
        <x:v>0</x:v>
      </x:c>
      <x:c r="AG3809" s="18" t="n">
        <x:f>MAX(AE3809,AF3809*'01 Controls'!$E$15)</x:f>
        <x:v>0</x:v>
      </x:c>
      <x:c r="AH3809" s="18" t="n">
        <x:f>SUM(V3809,Y3809,AB3809,AE3809)</x:f>
        <x:v>3888</x:v>
      </x:c>
      <x:c r="AI3809" s="18" t="n">
        <x:f>N3809-AH3809</x:f>
        <x:v>0</x:v>
      </x:c>
      <x:c r="AJ3809" s="18" t="n">
        <x:f>V3809*INDEX('07 Mode Capacity'!$P$6:$P$17,MATCH("AIR-"&amp;I3809,'07 Mode Capacity'!$C$6:$C$17,0))</x:f>
        <x:v>0</x:v>
      </x:c>
      <x:c r="AK3809" s="18" t="n">
        <x:f>Y3809*INDEX('07 Mode Capacity'!$P$6:$P$17,MATCH("OCEAN-"&amp;I3809,'07 Mode Capacity'!$C$6:$C$17,0))</x:f>
        <x:v>340.72985723425825</x:v>
      </x:c>
      <x:c r="AL3809" s="18" t="n">
        <x:f>AB3809*INDEX('07 Mode Capacity'!$P$6:$P$17,MATCH("LAND-"&amp;I3809,'07 Mode Capacity'!$C$6:$C$17,0))</x:f>
        <x:v>0</x:v>
      </x:c>
      <x:c r="AM3809" s="18" t="n">
        <x:f>AE3809*INDEX('07 Mode Capacity'!$P$6:$P$17,MATCH("INLAND-"&amp;I3809,'07 Mode Capacity'!$C$6:$C$17,0))</x:f>
        <x:v>0</x:v>
      </x:c>
      <x:c r="AN3809" s="18" t="n">
        <x:f>SUM(AJ3809:AM3809)</x:f>
        <x:v>340.72985723425825</x:v>
      </x:c>
      <x:c r="AO3809" s="17" t="n">
        <x:f>IF(N3809=0,1,AN3809/N3809)</x:f>
        <x:v>0.08763628015284419</x:v>
      </x:c>
      <x:c r="AP3809" s="11" t="str">
        <x:f>IF(AO3809&gt;='01 Controls'!$E$16,"PASS","FAIL")</x:f>
        <x:v>FAIL</x:v>
      </x:c>
      <x:c r="AQ3809" s="11" t="str">
        <x:v>UNQUANTIFIED</x:v>
      </x:c>
      <x:c r="AR3809" s="11" t="str">
        <x:v>Position-class planning record; serial item and receiver open</x:v>
      </x:c>
      <x:c r="AS3809" s="26"/>
      <x:c r="AT3809" s="26"/>
    </x:row>
    <x:row r="3810">
      <x:c r="C3810" s="11" t="str">
        <x:v>G1-I-TSG-ROL-30</x:v>
      </x:c>
      <x:c r="D3810" s="11" t="str">
        <x:v>G1</x:v>
      </x:c>
      <x:c r="E3810" s="11" t="str">
        <x:v>Allied megacity earthquake</x:v>
      </x:c>
      <x:c r="F3810" s="11" t="str">
        <x:v>I-TSG</x:v>
      </x:c>
      <x:c r="G3810" s="11" t="str">
        <x:v>Thermal safety group</x:v>
      </x:c>
      <x:c r="H3810" s="11" t="str">
        <x:v>ROL-30</x:v>
      </x:c>
      <x:c r="I3810" s="19" t="n">
        <x:v>48</x:v>
      </x:c>
      <x:c r="J3810" s="21" t="n">
        <x:v>6</x:v>
      </x:c>
      <x:c r="K3810" s="18" t="n">
        <x:f>'05 Cargo Register'!K226</x:f>
        <x:v>432</x:v>
      </x:c>
      <x:c r="L3810" s="18" t="n">
        <x:f>'05 Cargo Register'!N226</x:f>
        <x:v>18</x:v>
      </x:c>
      <x:c r="M3810" s="18" t="n">
        <x:f>'05 Cargo Register'!O226</x:f>
        <x:v>1147.5</x:v>
      </x:c>
      <x:c r="N3810" s="18" t="n">
        <x:f>J3810*K3810</x:f>
        <x:v>2592</x:v>
      </x:c>
      <x:c r="O3810" s="18" t="n">
        <x:f>J3810*L3810</x:f>
        <x:v>108</x:v>
      </x:c>
      <x:c r="P3810" s="18" t="n">
        <x:f>J3810*M3810</x:f>
        <x:v>6885</x:v>
      </x:c>
      <x:c r="Q3810" s="22" t="n">
        <x:f>'01 Controls'!$E$30*'02 Cargo Classes'!$M$12</x:f>
        <x:v>0</x:v>
      </x:c>
      <x:c r="R3810" s="22" t="n">
        <x:f>'01 Controls'!$F$30*'02 Cargo Classes'!$N$12</x:f>
        <x:v>0.85</x:v>
      </x:c>
      <x:c r="S3810" s="22" t="n">
        <x:f>'01 Controls'!$G$30*'02 Cargo Classes'!$O$12</x:f>
        <x:v>0</x:v>
      </x:c>
      <x:c r="T3810" s="22" t="n">
        <x:f>'01 Controls'!$H$30*'02 Cargo Classes'!$P$12</x:f>
        <x:v>0</x:v>
      </x:c>
      <x:c r="U3810" s="22" t="n">
        <x:f>SUM(Q3810:T3810)</x:f>
        <x:v>0.85</x:v>
      </x:c>
      <x:c r="V3810" s="18" t="n">
        <x:f>IF(U3810=0,0,N3810*Q3810/U3810)</x:f>
        <x:v>0</x:v>
      </x:c>
      <x:c r="W3810" s="18" t="n">
        <x:f>IF(U3810=0,0,P3810*Q3810/U3810)</x:f>
        <x:v>0</x:v>
      </x:c>
      <x:c r="X3810" s="18" t="n">
        <x:f>MAX(V3810,W3810*'01 Controls'!$E$12)</x:f>
        <x:v>0</x:v>
      </x:c>
      <x:c r="Y3810" s="18" t="n">
        <x:f>IF(U3810=0,0,N3810*R3810/U3810)</x:f>
        <x:v>2592</x:v>
      </x:c>
      <x:c r="Z3810" s="18" t="n">
        <x:f>IF(U3810=0,0,P3810*R3810/U3810)</x:f>
        <x:v>6885</x:v>
      </x:c>
      <x:c r="AA3810" s="18" t="n">
        <x:f>MAX(Y3810,Z3810*'01 Controls'!$E$13)</x:f>
        <x:v>2592</x:v>
      </x:c>
      <x:c r="AB3810" s="18" t="n">
        <x:f>IF(U3810=0,0,N3810*S3810/U3810)</x:f>
        <x:v>0</x:v>
      </x:c>
      <x:c r="AC3810" s="18" t="n">
        <x:f>IF(U3810=0,0,P3810*S3810/U3810)</x:f>
        <x:v>0</x:v>
      </x:c>
      <x:c r="AD3810" s="18" t="n">
        <x:f>MAX(AB3810,AC3810*'01 Controls'!$E$14)</x:f>
        <x:v>0</x:v>
      </x:c>
      <x:c r="AE3810" s="18" t="n">
        <x:f>IF(U3810=0,0,N3810*T3810/U3810)</x:f>
        <x:v>0</x:v>
      </x:c>
      <x:c r="AF3810" s="18" t="n">
        <x:f>IF(U3810=0,0,P3810*T3810/U3810)</x:f>
        <x:v>0</x:v>
      </x:c>
      <x:c r="AG3810" s="18" t="n">
        <x:f>MAX(AE3810,AF3810*'01 Controls'!$E$15)</x:f>
        <x:v>0</x:v>
      </x:c>
      <x:c r="AH3810" s="18" t="n">
        <x:f>SUM(V3810,Y3810,AB3810,AE3810)</x:f>
        <x:v>2592</x:v>
      </x:c>
      <x:c r="AI3810" s="18" t="n">
        <x:f>N3810-AH3810</x:f>
        <x:v>0</x:v>
      </x:c>
      <x:c r="AJ3810" s="18" t="n">
        <x:f>V3810*INDEX('07 Mode Capacity'!$P$6:$P$17,MATCH("AIR-"&amp;I3810,'07 Mode Capacity'!$C$6:$C$17,0))</x:f>
        <x:v>0</x:v>
      </x:c>
      <x:c r="AK3810" s="18" t="n">
        <x:f>Y3810*INDEX('07 Mode Capacity'!$P$6:$P$17,MATCH("OCEAN-"&amp;I3810,'07 Mode Capacity'!$C$6:$C$17,0))</x:f>
        <x:v>227.15323815617214</x:v>
      </x:c>
      <x:c r="AL3810" s="18" t="n">
        <x:f>AB3810*INDEX('07 Mode Capacity'!$P$6:$P$17,MATCH("LAND-"&amp;I3810,'07 Mode Capacity'!$C$6:$C$17,0))</x:f>
        <x:v>0</x:v>
      </x:c>
      <x:c r="AM3810" s="18" t="n">
        <x:f>AE3810*INDEX('07 Mode Capacity'!$P$6:$P$17,MATCH("INLAND-"&amp;I3810,'07 Mode Capacity'!$C$6:$C$17,0))</x:f>
        <x:v>0</x:v>
      </x:c>
      <x:c r="AN3810" s="18" t="n">
        <x:f>SUM(AJ3810:AM3810)</x:f>
        <x:v>227.15323815617214</x:v>
      </x:c>
      <x:c r="AO3810" s="17" t="n">
        <x:f>IF(N3810=0,1,AN3810/N3810)</x:f>
        <x:v>0.08763628015284419</x:v>
      </x:c>
      <x:c r="AP3810" s="11" t="str">
        <x:f>IF(AO3810&gt;='01 Controls'!$E$16,"PASS","FAIL")</x:f>
        <x:v>FAIL</x:v>
      </x:c>
      <x:c r="AQ3810" s="11" t="str">
        <x:v>UNQUANTIFIED</x:v>
      </x:c>
      <x:c r="AR3810" s="11" t="str">
        <x:v>Position-class planning record; serial item and receiver open</x:v>
      </x:c>
      <x:c r="AS3810" s="26"/>
      <x:c r="AT3810" s="26"/>
    </x:row>
    <x:row r="3811">
      <x:c r="C3811" s="11" t="str">
        <x:v>G1-I-TSG-LIN-18</x:v>
      </x:c>
      <x:c r="D3811" s="11" t="str">
        <x:v>G1</x:v>
      </x:c>
      <x:c r="E3811" s="11" t="str">
        <x:v>Allied megacity earthquake</x:v>
      </x:c>
      <x:c r="F3811" s="11" t="str">
        <x:v>I-TSG</x:v>
      </x:c>
      <x:c r="G3811" s="11" t="str">
        <x:v>Thermal safety group</x:v>
      </x:c>
      <x:c r="H3811" s="11" t="str">
        <x:v>LIN-18</x:v>
      </x:c>
      <x:c r="I3811" s="19" t="n">
        <x:v>72</x:v>
      </x:c>
      <x:c r="J3811" s="21" t="n">
        <x:v>6</x:v>
      </x:c>
      <x:c r="K3811" s="18" t="n">
        <x:f>'05 Cargo Register'!K227</x:f>
        <x:v>360</x:v>
      </x:c>
      <x:c r="L3811" s="18" t="n">
        <x:f>'05 Cargo Register'!N227</x:f>
        <x:v>25</x:v>
      </x:c>
      <x:c r="M3811" s="18" t="n">
        <x:f>'05 Cargo Register'!O227</x:f>
        <x:v>1100</x:v>
      </x:c>
      <x:c r="N3811" s="18" t="n">
        <x:f>J3811*K3811</x:f>
        <x:v>2160</x:v>
      </x:c>
      <x:c r="O3811" s="18" t="n">
        <x:f>J3811*L3811</x:f>
        <x:v>150</x:v>
      </x:c>
      <x:c r="P3811" s="18" t="n">
        <x:f>J3811*M3811</x:f>
        <x:v>6600</x:v>
      </x:c>
      <x:c r="Q3811" s="22" t="n">
        <x:f>'01 Controls'!$E$30*'02 Cargo Classes'!$M$13</x:f>
        <x:v>0</x:v>
      </x:c>
      <x:c r="R3811" s="22" t="n">
        <x:f>'01 Controls'!$F$30*'02 Cargo Classes'!$N$13</x:f>
        <x:v>1.02</x:v>
      </x:c>
      <x:c r="S3811" s="22" t="n">
        <x:f>'01 Controls'!$G$30*'02 Cargo Classes'!$O$13</x:f>
        <x:v>0</x:v>
      </x:c>
      <x:c r="T3811" s="22" t="n">
        <x:f>'01 Controls'!$H$30*'02 Cargo Classes'!$P$13</x:f>
        <x:v>0</x:v>
      </x:c>
      <x:c r="U3811" s="22" t="n">
        <x:f>SUM(Q3811:T3811)</x:f>
        <x:v>1.02</x:v>
      </x:c>
      <x:c r="V3811" s="18" t="n">
        <x:f>IF(U3811=0,0,N3811*Q3811/U3811)</x:f>
        <x:v>0</x:v>
      </x:c>
      <x:c r="W3811" s="18" t="n">
        <x:f>IF(U3811=0,0,P3811*Q3811/U3811)</x:f>
        <x:v>0</x:v>
      </x:c>
      <x:c r="X3811" s="18" t="n">
        <x:f>MAX(V3811,W3811*'01 Controls'!$E$12)</x:f>
        <x:v>0</x:v>
      </x:c>
      <x:c r="Y3811" s="18" t="n">
        <x:f>IF(U3811=0,0,N3811*R3811/U3811)</x:f>
        <x:v>2160</x:v>
      </x:c>
      <x:c r="Z3811" s="18" t="n">
        <x:f>IF(U3811=0,0,P3811*R3811/U3811)</x:f>
        <x:v>6600</x:v>
      </x:c>
      <x:c r="AA3811" s="18" t="n">
        <x:f>MAX(Y3811,Z3811*'01 Controls'!$E$13)</x:f>
        <x:v>2160</x:v>
      </x:c>
      <x:c r="AB3811" s="18" t="n">
        <x:f>IF(U3811=0,0,N3811*S3811/U3811)</x:f>
        <x:v>0</x:v>
      </x:c>
      <x:c r="AC3811" s="18" t="n">
        <x:f>IF(U3811=0,0,P3811*S3811/U3811)</x:f>
        <x:v>0</x:v>
      </x:c>
      <x:c r="AD3811" s="18" t="n">
        <x:f>MAX(AB3811,AC3811*'01 Controls'!$E$14)</x:f>
        <x:v>0</x:v>
      </x:c>
      <x:c r="AE3811" s="18" t="n">
        <x:f>IF(U3811=0,0,N3811*T3811/U3811)</x:f>
        <x:v>0</x:v>
      </x:c>
      <x:c r="AF3811" s="18" t="n">
        <x:f>IF(U3811=0,0,P3811*T3811/U3811)</x:f>
        <x:v>0</x:v>
      </x:c>
      <x:c r="AG3811" s="18" t="n">
        <x:f>MAX(AE3811,AF3811*'01 Controls'!$E$15)</x:f>
        <x:v>0</x:v>
      </x:c>
      <x:c r="AH3811" s="18" t="n">
        <x:f>SUM(V3811,Y3811,AB3811,AE3811)</x:f>
        <x:v>2160</x:v>
      </x:c>
      <x:c r="AI3811" s="18" t="n">
        <x:f>N3811-AH3811</x:f>
        <x:v>0</x:v>
      </x:c>
      <x:c r="AJ3811" s="18" t="n">
        <x:f>V3811*INDEX('07 Mode Capacity'!$P$6:$P$17,MATCH("AIR-"&amp;I3811,'07 Mode Capacity'!$C$6:$C$17,0))</x:f>
        <x:v>0</x:v>
      </x:c>
      <x:c r="AK3811" s="18" t="n">
        <x:f>Y3811*INDEX('07 Mode Capacity'!$P$6:$P$17,MATCH("OCEAN-"&amp;I3811,'07 Mode Capacity'!$C$6:$C$17,0))</x:f>
        <x:v>1690.7788327233704</x:v>
      </x:c>
      <x:c r="AL3811" s="18" t="n">
        <x:f>AB3811*INDEX('07 Mode Capacity'!$P$6:$P$17,MATCH("LAND-"&amp;I3811,'07 Mode Capacity'!$C$6:$C$17,0))</x:f>
        <x:v>0</x:v>
      </x:c>
      <x:c r="AM3811" s="18" t="n">
        <x:f>AE3811*INDEX('07 Mode Capacity'!$P$6:$P$17,MATCH("INLAND-"&amp;I3811,'07 Mode Capacity'!$C$6:$C$17,0))</x:f>
        <x:v>0</x:v>
      </x:c>
      <x:c r="AN3811" s="18" t="n">
        <x:f>SUM(AJ3811:AM3811)</x:f>
        <x:v>1690.7788327233704</x:v>
      </x:c>
      <x:c r="AO3811" s="17" t="n">
        <x:f>IF(N3811=0,1,AN3811/N3811)</x:f>
        <x:v>0.7827679781126715</x:v>
      </x:c>
      <x:c r="AP3811" s="11" t="str">
        <x:f>IF(AO3811&gt;='01 Controls'!$E$16,"PASS","FAIL")</x:f>
        <x:v>FAIL</x:v>
      </x:c>
      <x:c r="AQ3811" s="11" t="str">
        <x:v>UNQUANTIFIED</x:v>
      </x:c>
      <x:c r="AR3811" s="11" t="str">
        <x:v>Position-class planning record; serial item and receiver open</x:v>
      </x:c>
      <x:c r="AS3811" s="26"/>
      <x:c r="AT3811" s="26"/>
    </x:row>
    <x:row r="3812">
      <x:c r="C3812" s="11" t="str">
        <x:v>G1-I-TSG-BLK-08</x:v>
      </x:c>
      <x:c r="D3812" s="11" t="str">
        <x:v>G1</x:v>
      </x:c>
      <x:c r="E3812" s="11" t="str">
        <x:v>Allied megacity earthquake</x:v>
      </x:c>
      <x:c r="F3812" s="11" t="str">
        <x:v>I-TSG</x:v>
      </x:c>
      <x:c r="G3812" s="11" t="str">
        <x:v>Thermal safety group</x:v>
      </x:c>
      <x:c r="H3812" s="11" t="str">
        <x:v>BLK-08</x:v>
      </x:c>
      <x:c r="I3812" s="19" t="n">
        <x:v>48</x:v>
      </x:c>
      <x:c r="J3812" s="21" t="n">
        <x:v>6</x:v>
      </x:c>
      <x:c r="K3812" s="18" t="n">
        <x:f>'05 Cargo Register'!K228</x:f>
        <x:v>108</x:v>
      </x:c>
      <x:c r="L3812" s="18" t="n">
        <x:f>'05 Cargo Register'!N228</x:f>
        <x:v>17</x:v>
      </x:c>
      <x:c r="M3812" s="18" t="n">
        <x:f>'05 Cargo Register'!O228</x:f>
        <x:v>867</x:v>
      </x:c>
      <x:c r="N3812" s="18" t="n">
        <x:f>J3812*K3812</x:f>
        <x:v>648</x:v>
      </x:c>
      <x:c r="O3812" s="18" t="n">
        <x:f>J3812*L3812</x:f>
        <x:v>102</x:v>
      </x:c>
      <x:c r="P3812" s="18" t="n">
        <x:f>J3812*M3812</x:f>
        <x:v>5202</x:v>
      </x:c>
      <x:c r="Q3812" s="22" t="n">
        <x:f>'01 Controls'!$E$30*'02 Cargo Classes'!$M$14</x:f>
        <x:v>0.15</x:v>
      </x:c>
      <x:c r="R3812" s="22" t="n">
        <x:f>'01 Controls'!$F$30*'02 Cargo Classes'!$N$14</x:f>
        <x:v>0.68</x:v>
      </x:c>
      <x:c r="S3812" s="22" t="n">
        <x:f>'01 Controls'!$G$30*'02 Cargo Classes'!$O$14</x:f>
        <x:v>0</x:v>
      </x:c>
      <x:c r="T3812" s="22" t="n">
        <x:f>'01 Controls'!$H$30*'02 Cargo Classes'!$P$14</x:f>
        <x:v>0</x:v>
      </x:c>
      <x:c r="U3812" s="22" t="n">
        <x:f>SUM(Q3812:T3812)</x:f>
        <x:v>0.8300000000000001</x:v>
      </x:c>
      <x:c r="V3812" s="18" t="n">
        <x:f>IF(U3812=0,0,N3812*Q3812/U3812)</x:f>
        <x:v>117.10843373493975</x:v>
      </x:c>
      <x:c r="W3812" s="18" t="n">
        <x:f>IF(U3812=0,0,P3812*Q3812/U3812)</x:f>
        <x:v>940.1204819277107</x:v>
      </x:c>
      <x:c r="X3812" s="18" t="n">
        <x:f>MAX(V3812,W3812*'01 Controls'!$E$12)</x:f>
        <x:v>235.03012048192767</x:v>
      </x:c>
      <x:c r="Y3812" s="18" t="n">
        <x:f>IF(U3812=0,0,N3812*R3812/U3812)</x:f>
        <x:v>530.8915662650602</x:v>
      </x:c>
      <x:c r="Z3812" s="18" t="n">
        <x:f>IF(U3812=0,0,P3812*R3812/U3812)</x:f>
        <x:v>4261.879518072289</x:v>
      </x:c>
      <x:c r="AA3812" s="18" t="n">
        <x:f>MAX(Y3812,Z3812*'01 Controls'!$E$13)</x:f>
        <x:v>639.2819277108433</x:v>
      </x:c>
      <x:c r="AB3812" s="18" t="n">
        <x:f>IF(U3812=0,0,N3812*S3812/U3812)</x:f>
        <x:v>0</x:v>
      </x:c>
      <x:c r="AC3812" s="18" t="n">
        <x:f>IF(U3812=0,0,P3812*S3812/U3812)</x:f>
        <x:v>0</x:v>
      </x:c>
      <x:c r="AD3812" s="18" t="n">
        <x:f>MAX(AB3812,AC3812*'01 Controls'!$E$14)</x:f>
        <x:v>0</x:v>
      </x:c>
      <x:c r="AE3812" s="18" t="n">
        <x:f>IF(U3812=0,0,N3812*T3812/U3812)</x:f>
        <x:v>0</x:v>
      </x:c>
      <x:c r="AF3812" s="18" t="n">
        <x:f>IF(U3812=0,0,P3812*T3812/U3812)</x:f>
        <x:v>0</x:v>
      </x:c>
      <x:c r="AG3812" s="18" t="n">
        <x:f>MAX(AE3812,AF3812*'01 Controls'!$E$15)</x:f>
        <x:v>0</x:v>
      </x:c>
      <x:c r="AH3812" s="18" t="n">
        <x:f>SUM(V3812,Y3812,AB3812,AE3812)</x:f>
        <x:v>648</x:v>
      </x:c>
      <x:c r="AI3812" s="18" t="n">
        <x:f>N3812-AH3812</x:f>
        <x:v>0</x:v>
      </x:c>
      <x:c r="AJ3812" s="18" t="n">
        <x:f>V3812*INDEX('07 Mode Capacity'!$P$6:$P$17,MATCH("AIR-"&amp;I3812,'07 Mode Capacity'!$C$6:$C$17,0))</x:f>
        <x:v>32.82966986231234</x:v>
      </x:c>
      <x:c r="AK3812" s="18" t="n">
        <x:f>Y3812*INDEX('07 Mode Capacity'!$P$6:$P$17,MATCH("OCEAN-"&amp;I3812,'07 Mode Capacity'!$C$6:$C$17,0))</x:f>
        <x:v>46.525362031987065</x:v>
      </x:c>
      <x:c r="AL3812" s="18" t="n">
        <x:f>AB3812*INDEX('07 Mode Capacity'!$P$6:$P$17,MATCH("LAND-"&amp;I3812,'07 Mode Capacity'!$C$6:$C$17,0))</x:f>
        <x:v>0</x:v>
      </x:c>
      <x:c r="AM3812" s="18" t="n">
        <x:f>AE3812*INDEX('07 Mode Capacity'!$P$6:$P$17,MATCH("INLAND-"&amp;I3812,'07 Mode Capacity'!$C$6:$C$17,0))</x:f>
        <x:v>0</x:v>
      </x:c>
      <x:c r="AN3812" s="18" t="n">
        <x:f>SUM(AJ3812:AM3812)</x:f>
        <x:v>79.3550318942994</x:v>
      </x:c>
      <x:c r="AO3812" s="17" t="n">
        <x:f>IF(N3812=0,1,AN3812/N3812)</x:f>
        <x:v>0.12246146897268426</x:v>
      </x:c>
      <x:c r="AP3812" s="11" t="str">
        <x:f>IF(AO3812&gt;='01 Controls'!$E$16,"PASS","FAIL")</x:f>
        <x:v>FAIL</x:v>
      </x:c>
      <x:c r="AQ3812" s="11" t="str">
        <x:v>UNQUANTIFIED</x:v>
      </x:c>
      <x:c r="AR3812" s="11" t="str">
        <x:v>Position-class planning record; serial item and receiver open</x:v>
      </x:c>
      <x:c r="AS3812" s="26"/>
      <x:c r="AT3812" s="26"/>
    </x:row>
    <x:row r="3813">
      <x:c r="C3813" s="11" t="str">
        <x:v>G1-I-TSG-OOG-80</x:v>
      </x:c>
      <x:c r="D3813" s="11" t="str">
        <x:v>G1</x:v>
      </x:c>
      <x:c r="E3813" s="11" t="str">
        <x:v>Allied megacity earthquake</x:v>
      </x:c>
      <x:c r="F3813" s="11" t="str">
        <x:v>I-TSG</x:v>
      </x:c>
      <x:c r="G3813" s="11" t="str">
        <x:v>Thermal safety group</x:v>
      </x:c>
      <x:c r="H3813" s="11" t="str">
        <x:v>OOG-80</x:v>
      </x:c>
      <x:c r="I3813" s="19" t="n">
        <x:v>72</x:v>
      </x:c>
      <x:c r="J3813" s="21" t="n">
        <x:v>6</x:v>
      </x:c>
      <x:c r="K3813" s="18" t="n">
        <x:f>'05 Cargo Register'!K229</x:f>
        <x:v>432</x:v>
      </x:c>
      <x:c r="L3813" s="18" t="n">
        <x:f>'05 Cargo Register'!N229</x:f>
        <x:v>8</x:v>
      </x:c>
      <x:c r="M3813" s="18" t="n">
        <x:f>'05 Cargo Register'!O229</x:f>
        <x:v>1408</x:v>
      </x:c>
      <x:c r="N3813" s="18" t="n">
        <x:f>J3813*K3813</x:f>
        <x:v>2592</x:v>
      </x:c>
      <x:c r="O3813" s="18" t="n">
        <x:f>J3813*L3813</x:f>
        <x:v>48</x:v>
      </x:c>
      <x:c r="P3813" s="18" t="n">
        <x:f>J3813*M3813</x:f>
        <x:v>8448</x:v>
      </x:c>
      <x:c r="Q3813" s="22" t="n">
        <x:f>'01 Controls'!$E$30*'02 Cargo Classes'!$M$15</x:f>
        <x:v>0</x:v>
      </x:c>
      <x:c r="R3813" s="22" t="n">
        <x:f>'01 Controls'!$F$30*'02 Cargo Classes'!$N$15</x:f>
        <x:v>1.7</x:v>
      </x:c>
      <x:c r="S3813" s="22" t="n">
        <x:f>'01 Controls'!$G$30*'02 Cargo Classes'!$O$15</x:f>
        <x:v>0</x:v>
      </x:c>
      <x:c r="T3813" s="22" t="n">
        <x:f>'01 Controls'!$H$30*'02 Cargo Classes'!$P$15</x:f>
        <x:v>0</x:v>
      </x:c>
      <x:c r="U3813" s="22" t="n">
        <x:f>SUM(Q3813:T3813)</x:f>
        <x:v>1.7</x:v>
      </x:c>
      <x:c r="V3813" s="18" t="n">
        <x:f>IF(U3813=0,0,N3813*Q3813/U3813)</x:f>
        <x:v>0</x:v>
      </x:c>
      <x:c r="W3813" s="18" t="n">
        <x:f>IF(U3813=0,0,P3813*Q3813/U3813)</x:f>
        <x:v>0</x:v>
      </x:c>
      <x:c r="X3813" s="18" t="n">
        <x:f>MAX(V3813,W3813*'01 Controls'!$E$12)</x:f>
        <x:v>0</x:v>
      </x:c>
      <x:c r="Y3813" s="18" t="n">
        <x:f>IF(U3813=0,0,N3813*R3813/U3813)</x:f>
        <x:v>2592</x:v>
      </x:c>
      <x:c r="Z3813" s="18" t="n">
        <x:f>IF(U3813=0,0,P3813*R3813/U3813)</x:f>
        <x:v>8448</x:v>
      </x:c>
      <x:c r="AA3813" s="18" t="n">
        <x:f>MAX(Y3813,Z3813*'01 Controls'!$E$13)</x:f>
        <x:v>2592</x:v>
      </x:c>
      <x:c r="AB3813" s="18" t="n">
        <x:f>IF(U3813=0,0,N3813*S3813/U3813)</x:f>
        <x:v>0</x:v>
      </x:c>
      <x:c r="AC3813" s="18" t="n">
        <x:f>IF(U3813=0,0,P3813*S3813/U3813)</x:f>
        <x:v>0</x:v>
      </x:c>
      <x:c r="AD3813" s="18" t="n">
        <x:f>MAX(AB3813,AC3813*'01 Controls'!$E$14)</x:f>
        <x:v>0</x:v>
      </x:c>
      <x:c r="AE3813" s="18" t="n">
        <x:f>IF(U3813=0,0,N3813*T3813/U3813)</x:f>
        <x:v>0</x:v>
      </x:c>
      <x:c r="AF3813" s="18" t="n">
        <x:f>IF(U3813=0,0,P3813*T3813/U3813)</x:f>
        <x:v>0</x:v>
      </x:c>
      <x:c r="AG3813" s="18" t="n">
        <x:f>MAX(AE3813,AF3813*'01 Controls'!$E$15)</x:f>
        <x:v>0</x:v>
      </x:c>
      <x:c r="AH3813" s="18" t="n">
        <x:f>SUM(V3813,Y3813,AB3813,AE3813)</x:f>
        <x:v>2592</x:v>
      </x:c>
      <x:c r="AI3813" s="18" t="n">
        <x:f>N3813-AH3813</x:f>
        <x:v>0</x:v>
      </x:c>
      <x:c r="AJ3813" s="18" t="n">
        <x:f>V3813*INDEX('07 Mode Capacity'!$P$6:$P$17,MATCH("AIR-"&amp;I3813,'07 Mode Capacity'!$C$6:$C$17,0))</x:f>
        <x:v>0</x:v>
      </x:c>
      <x:c r="AK3813" s="18" t="n">
        <x:f>Y3813*INDEX('07 Mode Capacity'!$P$6:$P$17,MATCH("OCEAN-"&amp;I3813,'07 Mode Capacity'!$C$6:$C$17,0))</x:f>
        <x:v>2028.9345992680446</x:v>
      </x:c>
      <x:c r="AL3813" s="18" t="n">
        <x:f>AB3813*INDEX('07 Mode Capacity'!$P$6:$P$17,MATCH("LAND-"&amp;I3813,'07 Mode Capacity'!$C$6:$C$17,0))</x:f>
        <x:v>0</x:v>
      </x:c>
      <x:c r="AM3813" s="18" t="n">
        <x:f>AE3813*INDEX('07 Mode Capacity'!$P$6:$P$17,MATCH("INLAND-"&amp;I3813,'07 Mode Capacity'!$C$6:$C$17,0))</x:f>
        <x:v>0</x:v>
      </x:c>
      <x:c r="AN3813" s="18" t="n">
        <x:f>SUM(AJ3813:AM3813)</x:f>
        <x:v>2028.9345992680446</x:v>
      </x:c>
      <x:c r="AO3813" s="17" t="n">
        <x:f>IF(N3813=0,1,AN3813/N3813)</x:f>
        <x:v>0.7827679781126715</x:v>
      </x:c>
      <x:c r="AP3813" s="11" t="str">
        <x:f>IF(AO3813&gt;='01 Controls'!$E$16,"PASS","FAIL")</x:f>
        <x:v>FAIL</x:v>
      </x:c>
      <x:c r="AQ3813" s="11" t="str">
        <x:v>UNQUANTIFIED</x:v>
      </x:c>
      <x:c r="AR3813" s="11" t="str">
        <x:v>Position-class planning record; serial item and receiver open</x:v>
      </x:c>
      <x:c r="AS3813" s="26"/>
      <x:c r="AT3813" s="26"/>
    </x:row>
    <x:row r="3814">
      <x:c r="C3814" s="11" t="str">
        <x:v>G1-I-URG-APL-45</x:v>
      </x:c>
      <x:c r="D3814" s="11" t="str">
        <x:v>G1</x:v>
      </x:c>
      <x:c r="E3814" s="11" t="str">
        <x:v>Allied megacity earthquake</x:v>
      </x:c>
      <x:c r="F3814" s="11" t="str">
        <x:v>I-URG</x:v>
      </x:c>
      <x:c r="G3814" s="11" t="str">
        <x:v>Utility reconstruction group</x:v>
      </x:c>
      <x:c r="H3814" s="11" t="str">
        <x:v>APL-45</x:v>
      </x:c>
      <x:c r="I3814" s="19" t="n">
        <x:v>24</x:v>
      </x:c>
      <x:c r="J3814" s="21" t="n">
        <x:v>10</x:v>
      </x:c>
      <x:c r="K3814" s="18" t="n">
        <x:f>'05 Cargo Register'!K230</x:f>
        <x:v>144</x:v>
      </x:c>
      <x:c r="L3814" s="18" t="n">
        <x:f>'05 Cargo Register'!N230</x:f>
        <x:v>38</x:v>
      </x:c>
      <x:c r="M3814" s="18" t="n">
        <x:f>'05 Cargo Register'!O230</x:f>
        <x:v>285</x:v>
      </x:c>
      <x:c r="N3814" s="18" t="n">
        <x:f>J3814*K3814</x:f>
        <x:v>1440</x:v>
      </x:c>
      <x:c r="O3814" s="18" t="n">
        <x:f>J3814*L3814</x:f>
        <x:v>380</x:v>
      </x:c>
      <x:c r="P3814" s="18" t="n">
        <x:f>J3814*M3814</x:f>
        <x:v>2850</x:v>
      </x:c>
      <x:c r="Q3814" s="22" t="n">
        <x:f>'01 Controls'!$E$30*'02 Cargo Classes'!$M$6</x:f>
        <x:v>0.44999999999999996</x:v>
      </x:c>
      <x:c r="R3814" s="22" t="n">
        <x:f>'01 Controls'!$F$30*'02 Cargo Classes'!$N$6</x:f>
        <x:v>0.34</x:v>
      </x:c>
      <x:c r="S3814" s="22" t="n">
        <x:f>'01 Controls'!$G$30*'02 Cargo Classes'!$O$6</x:f>
        <x:v>0</x:v>
      </x:c>
      <x:c r="T3814" s="22" t="n">
        <x:f>'01 Controls'!$H$30*'02 Cargo Classes'!$P$6</x:f>
        <x:v>0</x:v>
      </x:c>
      <x:c r="U3814" s="22" t="n">
        <x:f>SUM(Q3814:T3814)</x:f>
        <x:v>0.79</x:v>
      </x:c>
      <x:c r="V3814" s="18" t="n">
        <x:f>IF(U3814=0,0,N3814*Q3814/U3814)</x:f>
        <x:v>820.2531645569618</x:v>
      </x:c>
      <x:c r="W3814" s="18" t="n">
        <x:f>IF(U3814=0,0,P3814*Q3814/U3814)</x:f>
        <x:v>1623.417721518987</x:v>
      </x:c>
      <x:c r="X3814" s="18" t="n">
        <x:f>MAX(V3814,W3814*'01 Controls'!$E$12)</x:f>
        <x:v>820.2531645569618</x:v>
      </x:c>
      <x:c r="Y3814" s="18" t="n">
        <x:f>IF(U3814=0,0,N3814*R3814/U3814)</x:f>
        <x:v>619.746835443038</x:v>
      </x:c>
      <x:c r="Z3814" s="18" t="n">
        <x:f>IF(U3814=0,0,P3814*R3814/U3814)</x:f>
        <x:v>1226.5822784810127</x:v>
      </x:c>
      <x:c r="AA3814" s="18" t="n">
        <x:f>MAX(Y3814,Z3814*'01 Controls'!$E$13)</x:f>
        <x:v>619.746835443038</x:v>
      </x:c>
      <x:c r="AB3814" s="18" t="n">
        <x:f>IF(U3814=0,0,N3814*S3814/U3814)</x:f>
        <x:v>0</x:v>
      </x:c>
      <x:c r="AC3814" s="18" t="n">
        <x:f>IF(U3814=0,0,P3814*S3814/U3814)</x:f>
        <x:v>0</x:v>
      </x:c>
      <x:c r="AD3814" s="18" t="n">
        <x:f>MAX(AB3814,AC3814*'01 Controls'!$E$14)</x:f>
        <x:v>0</x:v>
      </x:c>
      <x:c r="AE3814" s="18" t="n">
        <x:f>IF(U3814=0,0,N3814*T3814/U3814)</x:f>
        <x:v>0</x:v>
      </x:c>
      <x:c r="AF3814" s="18" t="n">
        <x:f>IF(U3814=0,0,P3814*T3814/U3814)</x:f>
        <x:v>0</x:v>
      </x:c>
      <x:c r="AG3814" s="18" t="n">
        <x:f>MAX(AE3814,AF3814*'01 Controls'!$E$15)</x:f>
        <x:v>0</x:v>
      </x:c>
      <x:c r="AH3814" s="18" t="n">
        <x:f>SUM(V3814,Y3814,AB3814,AE3814)</x:f>
        <x:v>1439.9999999999998</x:v>
      </x:c>
      <x:c r="AI3814" s="18" t="n">
        <x:f>N3814-AH3814</x:f>
        <x:v>2.2737367544323206e-13</x:v>
      </x:c>
      <x:c r="AJ3814" s="18" t="n">
        <x:f>V3814*INDEX('07 Mode Capacity'!$P$6:$P$17,MATCH("AIR-"&amp;I3814,'07 Mode Capacity'!$C$6:$C$17,0))</x:f>
        <x:v>166.44090627795873</x:v>
      </x:c>
      <x:c r="AK3814" s="18" t="n">
        <x:f>Y3814*INDEX('07 Mode Capacity'!$P$6:$P$17,MATCH("OCEAN-"&amp;I3814,'07 Mode Capacity'!$C$6:$C$17,0))</x:f>
        <x:v>93.0172132026653</x:v>
      </x:c>
      <x:c r="AL3814" s="18" t="n">
        <x:f>AB3814*INDEX('07 Mode Capacity'!$P$6:$P$17,MATCH("LAND-"&amp;I3814,'07 Mode Capacity'!$C$6:$C$17,0))</x:f>
        <x:v>0</x:v>
      </x:c>
      <x:c r="AM3814" s="18" t="n">
        <x:f>AE3814*INDEX('07 Mode Capacity'!$P$6:$P$17,MATCH("INLAND-"&amp;I3814,'07 Mode Capacity'!$C$6:$C$17,0))</x:f>
        <x:v>0</x:v>
      </x:c>
      <x:c r="AN3814" s="18" t="n">
        <x:f>SUM(AJ3814:AM3814)</x:f>
        <x:v>259.458119480624</x:v>
      </x:c>
      <x:c r="AO3814" s="17" t="n">
        <x:f>IF(N3814=0,1,AN3814/N3814)</x:f>
        <x:v>0.18017924963932225</x:v>
      </x:c>
      <x:c r="AP3814" s="11" t="str">
        <x:f>IF(AO3814&gt;='01 Controls'!$E$16,"PASS","FAIL")</x:f>
        <x:v>FAIL</x:v>
      </x:c>
      <x:c r="AQ3814" s="11" t="str">
        <x:v>UNQUANTIFIED</x:v>
      </x:c>
      <x:c r="AR3814" s="11" t="str">
        <x:v>Position-class planning record; serial item and receiver open</x:v>
      </x:c>
      <x:c r="AS3814" s="26"/>
      <x:c r="AT3814" s="26"/>
    </x:row>
    <x:row r="3815">
      <x:c r="C3815" s="11" t="str">
        <x:v>G1-I-URG-ISO-18</x:v>
      </x:c>
      <x:c r="D3815" s="11" t="str">
        <x:v>G1</x:v>
      </x:c>
      <x:c r="E3815" s="11" t="str">
        <x:v>Allied megacity earthquake</x:v>
      </x:c>
      <x:c r="F3815" s="11" t="str">
        <x:v>I-URG</x:v>
      </x:c>
      <x:c r="G3815" s="11" t="str">
        <x:v>Utility reconstruction group</x:v>
      </x:c>
      <x:c r="H3815" s="11" t="str">
        <x:v>ISO-18</x:v>
      </x:c>
      <x:c r="I3815" s="19" t="n">
        <x:v>48</x:v>
      </x:c>
      <x:c r="J3815" s="21" t="n">
        <x:v>10</x:v>
      </x:c>
      <x:c r="K3815" s="18" t="n">
        <x:f>'05 Cargo Register'!K231</x:f>
        <x:v>432</x:v>
      </x:c>
      <x:c r="L3815" s="18" t="n">
        <x:f>'05 Cargo Register'!N231</x:f>
        <x:v>29</x:v>
      </x:c>
      <x:c r="M3815" s="18" t="n">
        <x:f>'05 Cargo Register'!O231</x:f>
        <x:v>765.6</x:v>
      </x:c>
      <x:c r="N3815" s="18" t="n">
        <x:f>J3815*K3815</x:f>
        <x:v>4320</x:v>
      </x:c>
      <x:c r="O3815" s="18" t="n">
        <x:f>J3815*L3815</x:f>
        <x:v>290</x:v>
      </x:c>
      <x:c r="P3815" s="18" t="n">
        <x:f>J3815*M3815</x:f>
        <x:v>7656</x:v>
      </x:c>
      <x:c r="Q3815" s="22" t="n">
        <x:f>'01 Controls'!$E$30*'02 Cargo Classes'!$M$7</x:f>
        <x:v>0.03</x:v>
      </x:c>
      <x:c r="R3815" s="22" t="n">
        <x:f>'01 Controls'!$F$30*'02 Cargo Classes'!$N$7</x:f>
        <x:v>0.85</x:v>
      </x:c>
      <x:c r="S3815" s="22" t="n">
        <x:f>'01 Controls'!$G$30*'02 Cargo Classes'!$O$7</x:f>
        <x:v>0</x:v>
      </x:c>
      <x:c r="T3815" s="22" t="n">
        <x:f>'01 Controls'!$H$30*'02 Cargo Classes'!$P$7</x:f>
        <x:v>0</x:v>
      </x:c>
      <x:c r="U3815" s="22" t="n">
        <x:f>SUM(Q3815:T3815)</x:f>
        <x:v>0.88</x:v>
      </x:c>
      <x:c r="V3815" s="18" t="n">
        <x:f>IF(U3815=0,0,N3815*Q3815/U3815)</x:f>
        <x:v>147.27272727272725</x:v>
      </x:c>
      <x:c r="W3815" s="18" t="n">
        <x:f>IF(U3815=0,0,P3815*Q3815/U3815)</x:f>
        <x:v>261</x:v>
      </x:c>
      <x:c r="X3815" s="18" t="n">
        <x:f>MAX(V3815,W3815*'01 Controls'!$E$12)</x:f>
        <x:v>147.27272727272725</x:v>
      </x:c>
      <x:c r="Y3815" s="18" t="n">
        <x:f>IF(U3815=0,0,N3815*R3815/U3815)</x:f>
        <x:v>4172.727272727273</x:v>
      </x:c>
      <x:c r="Z3815" s="18" t="n">
        <x:f>IF(U3815=0,0,P3815*R3815/U3815)</x:f>
        <x:v>7394.999999999999</x:v>
      </x:c>
      <x:c r="AA3815" s="18" t="n">
        <x:f>MAX(Y3815,Z3815*'01 Controls'!$E$13)</x:f>
        <x:v>4172.727272727273</x:v>
      </x:c>
      <x:c r="AB3815" s="18" t="n">
        <x:f>IF(U3815=0,0,N3815*S3815/U3815)</x:f>
        <x:v>0</x:v>
      </x:c>
      <x:c r="AC3815" s="18" t="n">
        <x:f>IF(U3815=0,0,P3815*S3815/U3815)</x:f>
        <x:v>0</x:v>
      </x:c>
      <x:c r="AD3815" s="18" t="n">
        <x:f>MAX(AB3815,AC3815*'01 Controls'!$E$14)</x:f>
        <x:v>0</x:v>
      </x:c>
      <x:c r="AE3815" s="18" t="n">
        <x:f>IF(U3815=0,0,N3815*T3815/U3815)</x:f>
        <x:v>0</x:v>
      </x:c>
      <x:c r="AF3815" s="18" t="n">
        <x:f>IF(U3815=0,0,P3815*T3815/U3815)</x:f>
        <x:v>0</x:v>
      </x:c>
      <x:c r="AG3815" s="18" t="n">
        <x:f>MAX(AE3815,AF3815*'01 Controls'!$E$15)</x:f>
        <x:v>0</x:v>
      </x:c>
      <x:c r="AH3815" s="18" t="n">
        <x:f>SUM(V3815,Y3815,AB3815,AE3815)</x:f>
        <x:v>4320</x:v>
      </x:c>
      <x:c r="AI3815" s="18" t="n">
        <x:f>N3815-AH3815</x:f>
        <x:v>0</x:v>
      </x:c>
      <x:c r="AJ3815" s="18" t="n">
        <x:f>V3815*INDEX('07 Mode Capacity'!$P$6:$P$17,MATCH("AIR-"&amp;I3815,'07 Mode Capacity'!$C$6:$C$17,0))</x:f>
        <x:v>41.285796948059456</x:v>
      </x:c>
      <x:c r="AK3815" s="18" t="n">
        <x:f>Y3815*INDEX('07 Mode Capacity'!$P$6:$P$17,MATCH("OCEAN-"&amp;I3815,'07 Mode Capacity'!$C$6:$C$17,0))</x:f>
        <x:v>365.6822962741408</x:v>
      </x:c>
      <x:c r="AL3815" s="18" t="n">
        <x:f>AB3815*INDEX('07 Mode Capacity'!$P$6:$P$17,MATCH("LAND-"&amp;I3815,'07 Mode Capacity'!$C$6:$C$17,0))</x:f>
        <x:v>0</x:v>
      </x:c>
      <x:c r="AM3815" s="18" t="n">
        <x:f>AE3815*INDEX('07 Mode Capacity'!$P$6:$P$17,MATCH("INLAND-"&amp;I3815,'07 Mode Capacity'!$C$6:$C$17,0))</x:f>
        <x:v>0</x:v>
      </x:c>
      <x:c r="AN3815" s="18" t="n">
        <x:f>SUM(AJ3815:AM3815)</x:f>
        <x:v>406.96809322220025</x:v>
      </x:c>
      <x:c r="AO3815" s="17" t="n">
        <x:f>IF(N3815=0,1,AN3815/N3815)</x:f>
        <x:v>0.09420557713476858</x:v>
      </x:c>
      <x:c r="AP3815" s="11" t="str">
        <x:f>IF(AO3815&gt;='01 Controls'!$E$16,"PASS","FAIL")</x:f>
        <x:v>FAIL</x:v>
      </x:c>
      <x:c r="AQ3815" s="11" t="str">
        <x:v>UNQUANTIFIED</x:v>
      </x:c>
      <x:c r="AR3815" s="11" t="str">
        <x:v>Position-class planning record; serial item and receiver open</x:v>
      </x:c>
      <x:c r="AS3815" s="26"/>
      <x:c r="AT3815" s="26"/>
    </x:row>
    <x:row r="3816">
      <x:c r="C3816" s="11" t="str">
        <x:v>G1-I-URG-COL-12</x:v>
      </x:c>
      <x:c r="D3816" s="11" t="str">
        <x:v>G1</x:v>
      </x:c>
      <x:c r="E3816" s="11" t="str">
        <x:v>Allied megacity earthquake</x:v>
      </x:c>
      <x:c r="F3816" s="11" t="str">
        <x:v>I-URG</x:v>
      </x:c>
      <x:c r="G3816" s="11" t="str">
        <x:v>Utility reconstruction group</x:v>
      </x:c>
      <x:c r="H3816" s="11" t="str">
        <x:v>COL-12</x:v>
      </x:c>
      <x:c r="I3816" s="19" t="n">
        <x:v>24</x:v>
      </x:c>
      <x:c r="J3816" s="21" t="n">
        <x:v>10</x:v>
      </x:c>
      <x:c r="K3816" s="18" t="n">
        <x:f>'05 Cargo Register'!K232</x:f>
        <x:v>72</x:v>
      </x:c>
      <x:c r="L3816" s="18" t="n">
        <x:f>'05 Cargo Register'!N232</x:f>
        <x:v>8</x:v>
      </x:c>
      <x:c r="M3816" s="18" t="n">
        <x:f>'05 Cargo Register'!O232</x:f>
        <x:v>211.20000000000002</x:v>
      </x:c>
      <x:c r="N3816" s="18" t="n">
        <x:f>J3816*K3816</x:f>
        <x:v>720</x:v>
      </x:c>
      <x:c r="O3816" s="18" t="n">
        <x:f>J3816*L3816</x:f>
        <x:v>80</x:v>
      </x:c>
      <x:c r="P3816" s="18" t="n">
        <x:f>J3816*M3816</x:f>
        <x:v>2112</x:v>
      </x:c>
      <x:c r="Q3816" s="22" t="n">
        <x:f>'01 Controls'!$E$30*'02 Cargo Classes'!$M$8</x:f>
        <x:v>0.3</x:v>
      </x:c>
      <x:c r="R3816" s="22" t="n">
        <x:f>'01 Controls'!$F$30*'02 Cargo Classes'!$N$8</x:f>
        <x:v>0.595</x:v>
      </x:c>
      <x:c r="S3816" s="22" t="n">
        <x:f>'01 Controls'!$G$30*'02 Cargo Classes'!$O$8</x:f>
        <x:v>0</x:v>
      </x:c>
      <x:c r="T3816" s="22" t="n">
        <x:f>'01 Controls'!$H$30*'02 Cargo Classes'!$P$8</x:f>
        <x:v>0</x:v>
      </x:c>
      <x:c r="U3816" s="22" t="n">
        <x:f>SUM(Q3816:T3816)</x:f>
        <x:v>0.895</x:v>
      </x:c>
      <x:c r="V3816" s="18" t="n">
        <x:f>IF(U3816=0,0,N3816*Q3816/U3816)</x:f>
        <x:v>241.340782122905</x:v>
      </x:c>
      <x:c r="W3816" s="18" t="n">
        <x:f>IF(U3816=0,0,P3816*Q3816/U3816)</x:f>
        <x:v>707.9329608938548</x:v>
      </x:c>
      <x:c r="X3816" s="18" t="n">
        <x:f>MAX(V3816,W3816*'01 Controls'!$E$12)</x:f>
        <x:v>241.340782122905</x:v>
      </x:c>
      <x:c r="Y3816" s="18" t="n">
        <x:f>IF(U3816=0,0,N3816*R3816/U3816)</x:f>
        <x:v>478.65921787709493</x:v>
      </x:c>
      <x:c r="Z3816" s="18" t="n">
        <x:f>IF(U3816=0,0,P3816*R3816/U3816)</x:f>
        <x:v>1404.067039106145</x:v>
      </x:c>
      <x:c r="AA3816" s="18" t="n">
        <x:f>MAX(Y3816,Z3816*'01 Controls'!$E$13)</x:f>
        <x:v>478.65921787709493</x:v>
      </x:c>
      <x:c r="AB3816" s="18" t="n">
        <x:f>IF(U3816=0,0,N3816*S3816/U3816)</x:f>
        <x:v>0</x:v>
      </x:c>
      <x:c r="AC3816" s="18" t="n">
        <x:f>IF(U3816=0,0,P3816*S3816/U3816)</x:f>
        <x:v>0</x:v>
      </x:c>
      <x:c r="AD3816" s="18" t="n">
        <x:f>MAX(AB3816,AC3816*'01 Controls'!$E$14)</x:f>
        <x:v>0</x:v>
      </x:c>
      <x:c r="AE3816" s="18" t="n">
        <x:f>IF(U3816=0,0,N3816*T3816/U3816)</x:f>
        <x:v>0</x:v>
      </x:c>
      <x:c r="AF3816" s="18" t="n">
        <x:f>IF(U3816=0,0,P3816*T3816/U3816)</x:f>
        <x:v>0</x:v>
      </x:c>
      <x:c r="AG3816" s="18" t="n">
        <x:f>MAX(AE3816,AF3816*'01 Controls'!$E$15)</x:f>
        <x:v>0</x:v>
      </x:c>
      <x:c r="AH3816" s="18" t="n">
        <x:f>SUM(V3816,Y3816,AB3816,AE3816)</x:f>
        <x:v>720</x:v>
      </x:c>
      <x:c r="AI3816" s="18" t="n">
        <x:f>N3816-AH3816</x:f>
        <x:v>0</x:v>
      </x:c>
      <x:c r="AJ3816" s="18" t="n">
        <x:f>V3816*INDEX('07 Mode Capacity'!$P$6:$P$17,MATCH("AIR-"&amp;I3816,'07 Mode Capacity'!$C$6:$C$17,0))</x:f>
        <x:v>48.97143983597297</x:v>
      </x:c>
      <x:c r="AK3816" s="18" t="n">
        <x:f>Y3816*INDEX('07 Mode Capacity'!$P$6:$P$17,MATCH("OCEAN-"&amp;I3816,'07 Mode Capacity'!$C$6:$C$17,0))</x:f>
        <x:v>71.84150684507529</x:v>
      </x:c>
      <x:c r="AL3816" s="18" t="n">
        <x:f>AB3816*INDEX('07 Mode Capacity'!$P$6:$P$17,MATCH("LAND-"&amp;I3816,'07 Mode Capacity'!$C$6:$C$17,0))</x:f>
        <x:v>0</x:v>
      </x:c>
      <x:c r="AM3816" s="18" t="n">
        <x:f>AE3816*INDEX('07 Mode Capacity'!$P$6:$P$17,MATCH("INLAND-"&amp;I3816,'07 Mode Capacity'!$C$6:$C$17,0))</x:f>
        <x:v>0</x:v>
      </x:c>
      <x:c r="AN3816" s="18" t="n">
        <x:f>SUM(AJ3816:AM3816)</x:f>
        <x:v>120.81294668104826</x:v>
      </x:c>
      <x:c r="AO3816" s="17" t="n">
        <x:f>IF(N3816=0,1,AN3816/N3816)</x:f>
        <x:v>0.16779575927923368</x:v>
      </x:c>
      <x:c r="AP3816" s="11" t="str">
        <x:f>IF(AO3816&gt;='01 Controls'!$E$16,"PASS","FAIL")</x:f>
        <x:v>FAIL</x:v>
      </x:c>
      <x:c r="AQ3816" s="11" t="str">
        <x:v>UNQUANTIFIED</x:v>
      </x:c>
      <x:c r="AR3816" s="11" t="str">
        <x:v>Position-class planning record; serial item and receiver open</x:v>
      </x:c>
      <x:c r="AS3816" s="26"/>
      <x:c r="AT3816" s="26"/>
    </x:row>
    <x:row r="3817">
      <x:c r="C3817" s="11" t="str">
        <x:v>G1-I-URG-BAT-22</x:v>
      </x:c>
      <x:c r="D3817" s="11" t="str">
        <x:v>G1</x:v>
      </x:c>
      <x:c r="E3817" s="11" t="str">
        <x:v>Allied megacity earthquake</x:v>
      </x:c>
      <x:c r="F3817" s="11" t="str">
        <x:v>I-URG</x:v>
      </x:c>
      <x:c r="G3817" s="11" t="str">
        <x:v>Utility reconstruction group</x:v>
      </x:c>
      <x:c r="H3817" s="11" t="str">
        <x:v>BAT-22</x:v>
      </x:c>
      <x:c r="I3817" s="19" t="n">
        <x:v>48</x:v>
      </x:c>
      <x:c r="J3817" s="21" t="n">
        <x:v>10</x:v>
      </x:c>
      <x:c r="K3817" s="18" t="n">
        <x:f>'05 Cargo Register'!K233</x:f>
        <x:v>540</x:v>
      </x:c>
      <x:c r="L3817" s="18" t="n">
        <x:f>'05 Cargo Register'!N233</x:f>
        <x:v>31</x:v>
      </x:c>
      <x:c r="M3817" s="18" t="n">
        <x:f>'05 Cargo Register'!O233</x:f>
        <x:v>818.4000000000001</x:v>
      </x:c>
      <x:c r="N3817" s="18" t="n">
        <x:f>J3817*K3817</x:f>
        <x:v>5400</x:v>
      </x:c>
      <x:c r="O3817" s="18" t="n">
        <x:f>J3817*L3817</x:f>
        <x:v>310</x:v>
      </x:c>
      <x:c r="P3817" s="18" t="n">
        <x:f>J3817*M3817</x:f>
        <x:v>8184.000000000001</x:v>
      </x:c>
      <x:c r="Q3817" s="22" t="n">
        <x:f>'01 Controls'!$E$30*'02 Cargo Classes'!$M$9</x:f>
        <x:v>0</x:v>
      </x:c>
      <x:c r="R3817" s="22" t="n">
        <x:f>'01 Controls'!$F$30*'02 Cargo Classes'!$N$9</x:f>
        <x:v>0.85</x:v>
      </x:c>
      <x:c r="S3817" s="22" t="n">
        <x:f>'01 Controls'!$G$30*'02 Cargo Classes'!$O$9</x:f>
        <x:v>0</x:v>
      </x:c>
      <x:c r="T3817" s="22" t="n">
        <x:f>'01 Controls'!$H$30*'02 Cargo Classes'!$P$9</x:f>
        <x:v>0</x:v>
      </x:c>
      <x:c r="U3817" s="22" t="n">
        <x:f>SUM(Q3817:T3817)</x:f>
        <x:v>0.85</x:v>
      </x:c>
      <x:c r="V3817" s="18" t="n">
        <x:f>IF(U3817=0,0,N3817*Q3817/U3817)</x:f>
        <x:v>0</x:v>
      </x:c>
      <x:c r="W3817" s="18" t="n">
        <x:f>IF(U3817=0,0,P3817*Q3817/U3817)</x:f>
        <x:v>0</x:v>
      </x:c>
      <x:c r="X3817" s="18" t="n">
        <x:f>MAX(V3817,W3817*'01 Controls'!$E$12)</x:f>
        <x:v>0</x:v>
      </x:c>
      <x:c r="Y3817" s="18" t="n">
        <x:f>IF(U3817=0,0,N3817*R3817/U3817)</x:f>
        <x:v>5400</x:v>
      </x:c>
      <x:c r="Z3817" s="18" t="n">
        <x:f>IF(U3817=0,0,P3817*R3817/U3817)</x:f>
        <x:v>8184.000000000001</x:v>
      </x:c>
      <x:c r="AA3817" s="18" t="n">
        <x:f>MAX(Y3817,Z3817*'01 Controls'!$E$13)</x:f>
        <x:v>5400</x:v>
      </x:c>
      <x:c r="AB3817" s="18" t="n">
        <x:f>IF(U3817=0,0,N3817*S3817/U3817)</x:f>
        <x:v>0</x:v>
      </x:c>
      <x:c r="AC3817" s="18" t="n">
        <x:f>IF(U3817=0,0,P3817*S3817/U3817)</x:f>
        <x:v>0</x:v>
      </x:c>
      <x:c r="AD3817" s="18" t="n">
        <x:f>MAX(AB3817,AC3817*'01 Controls'!$E$14)</x:f>
        <x:v>0</x:v>
      </x:c>
      <x:c r="AE3817" s="18" t="n">
        <x:f>IF(U3817=0,0,N3817*T3817/U3817)</x:f>
        <x:v>0</x:v>
      </x:c>
      <x:c r="AF3817" s="18" t="n">
        <x:f>IF(U3817=0,0,P3817*T3817/U3817)</x:f>
        <x:v>0</x:v>
      </x:c>
      <x:c r="AG3817" s="18" t="n">
        <x:f>MAX(AE3817,AF3817*'01 Controls'!$E$15)</x:f>
        <x:v>0</x:v>
      </x:c>
      <x:c r="AH3817" s="18" t="n">
        <x:f>SUM(V3817,Y3817,AB3817,AE3817)</x:f>
        <x:v>5400</x:v>
      </x:c>
      <x:c r="AI3817" s="18" t="n">
        <x:f>N3817-AH3817</x:f>
        <x:v>0</x:v>
      </x:c>
      <x:c r="AJ3817" s="18" t="n">
        <x:f>V3817*INDEX('07 Mode Capacity'!$P$6:$P$17,MATCH("AIR-"&amp;I3817,'07 Mode Capacity'!$C$6:$C$17,0))</x:f>
        <x:v>0</x:v>
      </x:c>
      <x:c r="AK3817" s="18" t="n">
        <x:f>Y3817*INDEX('07 Mode Capacity'!$P$6:$P$17,MATCH("OCEAN-"&amp;I3817,'07 Mode Capacity'!$C$6:$C$17,0))</x:f>
        <x:v>473.23591282535864</x:v>
      </x:c>
      <x:c r="AL3817" s="18" t="n">
        <x:f>AB3817*INDEX('07 Mode Capacity'!$P$6:$P$17,MATCH("LAND-"&amp;I3817,'07 Mode Capacity'!$C$6:$C$17,0))</x:f>
        <x:v>0</x:v>
      </x:c>
      <x:c r="AM3817" s="18" t="n">
        <x:f>AE3817*INDEX('07 Mode Capacity'!$P$6:$P$17,MATCH("INLAND-"&amp;I3817,'07 Mode Capacity'!$C$6:$C$17,0))</x:f>
        <x:v>0</x:v>
      </x:c>
      <x:c r="AN3817" s="18" t="n">
        <x:f>SUM(AJ3817:AM3817)</x:f>
        <x:v>473.23591282535864</x:v>
      </x:c>
      <x:c r="AO3817" s="17" t="n">
        <x:f>IF(N3817=0,1,AN3817/N3817)</x:f>
        <x:v>0.08763628015284419</x:v>
      </x:c>
      <x:c r="AP3817" s="11" t="str">
        <x:f>IF(AO3817&gt;='01 Controls'!$E$16,"PASS","FAIL")</x:f>
        <x:v>FAIL</x:v>
      </x:c>
      <x:c r="AQ3817" s="11" t="str">
        <x:v>UNQUANTIFIED</x:v>
      </x:c>
      <x:c r="AR3817" s="11" t="str">
        <x:v>Position-class planning record; serial item and receiver open</x:v>
      </x:c>
      <x:c r="AS3817" s="26"/>
      <x:c r="AT3817" s="26"/>
    </x:row>
    <x:row r="3818">
      <x:c r="C3818" s="11" t="str">
        <x:v>G1-I-URG-TNK-20</x:v>
      </x:c>
      <x:c r="D3818" s="11" t="str">
        <x:v>G1</x:v>
      </x:c>
      <x:c r="E3818" s="11" t="str">
        <x:v>Allied megacity earthquake</x:v>
      </x:c>
      <x:c r="F3818" s="11" t="str">
        <x:v>I-URG</x:v>
      </x:c>
      <x:c r="G3818" s="11" t="str">
        <x:v>Utility reconstruction group</x:v>
      </x:c>
      <x:c r="H3818" s="11" t="str">
        <x:v>TNK-20</x:v>
      </x:c>
      <x:c r="I3818" s="19" t="n">
        <x:v>48</x:v>
      </x:c>
      <x:c r="J3818" s="21" t="n">
        <x:v>10</x:v>
      </x:c>
      <x:c r="K3818" s="18" t="n">
        <x:f>'05 Cargo Register'!K234</x:f>
        <x:v>432</x:v>
      </x:c>
      <x:c r="L3818" s="18" t="n">
        <x:f>'05 Cargo Register'!N234</x:f>
        <x:v>26</x:v>
      </x:c>
      <x:c r="M3818" s="18" t="n">
        <x:f>'05 Cargo Register'!O234</x:f>
        <x:v>552.5</x:v>
      </x:c>
      <x:c r="N3818" s="18" t="n">
        <x:f>J3818*K3818</x:f>
        <x:v>4320</x:v>
      </x:c>
      <x:c r="O3818" s="18" t="n">
        <x:f>J3818*L3818</x:f>
        <x:v>260</x:v>
      </x:c>
      <x:c r="P3818" s="18" t="n">
        <x:f>J3818*M3818</x:f>
        <x:v>5525</x:v>
      </x:c>
      <x:c r="Q3818" s="22" t="n">
        <x:f>'01 Controls'!$E$30*'02 Cargo Classes'!$M$10</x:f>
        <x:v>0</x:v>
      </x:c>
      <x:c r="R3818" s="22" t="n">
        <x:f>'01 Controls'!$F$30*'02 Cargo Classes'!$N$10</x:f>
        <x:v>1.02</x:v>
      </x:c>
      <x:c r="S3818" s="22" t="n">
        <x:f>'01 Controls'!$G$30*'02 Cargo Classes'!$O$10</x:f>
        <x:v>0</x:v>
      </x:c>
      <x:c r="T3818" s="22" t="n">
        <x:f>'01 Controls'!$H$30*'02 Cargo Classes'!$P$10</x:f>
        <x:v>0</x:v>
      </x:c>
      <x:c r="U3818" s="22" t="n">
        <x:f>SUM(Q3818:T3818)</x:f>
        <x:v>1.02</x:v>
      </x:c>
      <x:c r="V3818" s="18" t="n">
        <x:f>IF(U3818=0,0,N3818*Q3818/U3818)</x:f>
        <x:v>0</x:v>
      </x:c>
      <x:c r="W3818" s="18" t="n">
        <x:f>IF(U3818=0,0,P3818*Q3818/U3818)</x:f>
        <x:v>0</x:v>
      </x:c>
      <x:c r="X3818" s="18" t="n">
        <x:f>MAX(V3818,W3818*'01 Controls'!$E$12)</x:f>
        <x:v>0</x:v>
      </x:c>
      <x:c r="Y3818" s="18" t="n">
        <x:f>IF(U3818=0,0,N3818*R3818/U3818)</x:f>
        <x:v>4320</x:v>
      </x:c>
      <x:c r="Z3818" s="18" t="n">
        <x:f>IF(U3818=0,0,P3818*R3818/U3818)</x:f>
        <x:v>5525</x:v>
      </x:c>
      <x:c r="AA3818" s="18" t="n">
        <x:f>MAX(Y3818,Z3818*'01 Controls'!$E$13)</x:f>
        <x:v>4320</x:v>
      </x:c>
      <x:c r="AB3818" s="18" t="n">
        <x:f>IF(U3818=0,0,N3818*S3818/U3818)</x:f>
        <x:v>0</x:v>
      </x:c>
      <x:c r="AC3818" s="18" t="n">
        <x:f>IF(U3818=0,0,P3818*S3818/U3818)</x:f>
        <x:v>0</x:v>
      </x:c>
      <x:c r="AD3818" s="18" t="n">
        <x:f>MAX(AB3818,AC3818*'01 Controls'!$E$14)</x:f>
        <x:v>0</x:v>
      </x:c>
      <x:c r="AE3818" s="18" t="n">
        <x:f>IF(U3818=0,0,N3818*T3818/U3818)</x:f>
        <x:v>0</x:v>
      </x:c>
      <x:c r="AF3818" s="18" t="n">
        <x:f>IF(U3818=0,0,P3818*T3818/U3818)</x:f>
        <x:v>0</x:v>
      </x:c>
      <x:c r="AG3818" s="18" t="n">
        <x:f>MAX(AE3818,AF3818*'01 Controls'!$E$15)</x:f>
        <x:v>0</x:v>
      </x:c>
      <x:c r="AH3818" s="18" t="n">
        <x:f>SUM(V3818,Y3818,AB3818,AE3818)</x:f>
        <x:v>4320</x:v>
      </x:c>
      <x:c r="AI3818" s="18" t="n">
        <x:f>N3818-AH3818</x:f>
        <x:v>0</x:v>
      </x:c>
      <x:c r="AJ3818" s="18" t="n">
        <x:f>V3818*INDEX('07 Mode Capacity'!$P$6:$P$17,MATCH("AIR-"&amp;I3818,'07 Mode Capacity'!$C$6:$C$17,0))</x:f>
        <x:v>0</x:v>
      </x:c>
      <x:c r="AK3818" s="18" t="n">
        <x:f>Y3818*INDEX('07 Mode Capacity'!$P$6:$P$17,MATCH("OCEAN-"&amp;I3818,'07 Mode Capacity'!$C$6:$C$17,0))</x:f>
        <x:v>378.5887302602869</x:v>
      </x:c>
      <x:c r="AL3818" s="18" t="n">
        <x:f>AB3818*INDEX('07 Mode Capacity'!$P$6:$P$17,MATCH("LAND-"&amp;I3818,'07 Mode Capacity'!$C$6:$C$17,0))</x:f>
        <x:v>0</x:v>
      </x:c>
      <x:c r="AM3818" s="18" t="n">
        <x:f>AE3818*INDEX('07 Mode Capacity'!$P$6:$P$17,MATCH("INLAND-"&amp;I3818,'07 Mode Capacity'!$C$6:$C$17,0))</x:f>
        <x:v>0</x:v>
      </x:c>
      <x:c r="AN3818" s="18" t="n">
        <x:f>SUM(AJ3818:AM3818)</x:f>
        <x:v>378.5887302602869</x:v>
      </x:c>
      <x:c r="AO3818" s="17" t="n">
        <x:f>IF(N3818=0,1,AN3818/N3818)</x:f>
        <x:v>0.08763628015284419</x:v>
      </x:c>
      <x:c r="AP3818" s="11" t="str">
        <x:f>IF(AO3818&gt;='01 Controls'!$E$16,"PASS","FAIL")</x:f>
        <x:v>FAIL</x:v>
      </x:c>
      <x:c r="AQ3818" s="11" t="str">
        <x:v>UNQUANTIFIED</x:v>
      </x:c>
      <x:c r="AR3818" s="11" t="str">
        <x:v>Position-class planning record; serial item and receiver open</x:v>
      </x:c>
      <x:c r="AS3818" s="26"/>
      <x:c r="AT3818" s="26"/>
    </x:row>
    <x:row r="3819">
      <x:c r="C3819" s="11" t="str">
        <x:v>G1-I-URG-FLR-24</x:v>
      </x:c>
      <x:c r="D3819" s="11" t="str">
        <x:v>G1</x:v>
      </x:c>
      <x:c r="E3819" s="11" t="str">
        <x:v>Allied megacity earthquake</x:v>
      </x:c>
      <x:c r="F3819" s="11" t="str">
        <x:v>I-URG</x:v>
      </x:c>
      <x:c r="G3819" s="11" t="str">
        <x:v>Utility reconstruction group</x:v>
      </x:c>
      <x:c r="H3819" s="11" t="str">
        <x:v>FLR-24</x:v>
      </x:c>
      <x:c r="I3819" s="19" t="n">
        <x:v>48</x:v>
      </x:c>
      <x:c r="J3819" s="21" t="n">
        <x:v>10</x:v>
      </x:c>
      <x:c r="K3819" s="18" t="n">
        <x:f>'05 Cargo Register'!K235</x:f>
        <x:v>648</x:v>
      </x:c>
      <x:c r="L3819" s="18" t="n">
        <x:f>'05 Cargo Register'!N235</x:f>
        <x:v>32</x:v>
      </x:c>
      <x:c r="M3819" s="18" t="n">
        <x:f>'05 Cargo Register'!O235</x:f>
        <x:v>1024</x:v>
      </x:c>
      <x:c r="N3819" s="18" t="n">
        <x:f>J3819*K3819</x:f>
        <x:v>6480</x:v>
      </x:c>
      <x:c r="O3819" s="18" t="n">
        <x:f>J3819*L3819</x:f>
        <x:v>320</x:v>
      </x:c>
      <x:c r="P3819" s="18" t="n">
        <x:f>J3819*M3819</x:f>
        <x:v>10240</x:v>
      </x:c>
      <x:c r="Q3819" s="22" t="n">
        <x:f>'01 Controls'!$E$30*'02 Cargo Classes'!$M$11</x:f>
        <x:v>0</x:v>
      </x:c>
      <x:c r="R3819" s="22" t="n">
        <x:f>'01 Controls'!$F$30*'02 Cargo Classes'!$N$11</x:f>
        <x:v>1.02</x:v>
      </x:c>
      <x:c r="S3819" s="22" t="n">
        <x:f>'01 Controls'!$G$30*'02 Cargo Classes'!$O$11</x:f>
        <x:v>0</x:v>
      </x:c>
      <x:c r="T3819" s="22" t="n">
        <x:f>'01 Controls'!$H$30*'02 Cargo Classes'!$P$11</x:f>
        <x:v>0</x:v>
      </x:c>
      <x:c r="U3819" s="22" t="n">
        <x:f>SUM(Q3819:T3819)</x:f>
        <x:v>1.02</x:v>
      </x:c>
      <x:c r="V3819" s="18" t="n">
        <x:f>IF(U3819=0,0,N3819*Q3819/U3819)</x:f>
        <x:v>0</x:v>
      </x:c>
      <x:c r="W3819" s="18" t="n">
        <x:f>IF(U3819=0,0,P3819*Q3819/U3819)</x:f>
        <x:v>0</x:v>
      </x:c>
      <x:c r="X3819" s="18" t="n">
        <x:f>MAX(V3819,W3819*'01 Controls'!$E$12)</x:f>
        <x:v>0</x:v>
      </x:c>
      <x:c r="Y3819" s="18" t="n">
        <x:f>IF(U3819=0,0,N3819*R3819/U3819)</x:f>
        <x:v>6480</x:v>
      </x:c>
      <x:c r="Z3819" s="18" t="n">
        <x:f>IF(U3819=0,0,P3819*R3819/U3819)</x:f>
        <x:v>10240</x:v>
      </x:c>
      <x:c r="AA3819" s="18" t="n">
        <x:f>MAX(Y3819,Z3819*'01 Controls'!$E$13)</x:f>
        <x:v>6480</x:v>
      </x:c>
      <x:c r="AB3819" s="18" t="n">
        <x:f>IF(U3819=0,0,N3819*S3819/U3819)</x:f>
        <x:v>0</x:v>
      </x:c>
      <x:c r="AC3819" s="18" t="n">
        <x:f>IF(U3819=0,0,P3819*S3819/U3819)</x:f>
        <x:v>0</x:v>
      </x:c>
      <x:c r="AD3819" s="18" t="n">
        <x:f>MAX(AB3819,AC3819*'01 Controls'!$E$14)</x:f>
        <x:v>0</x:v>
      </x:c>
      <x:c r="AE3819" s="18" t="n">
        <x:f>IF(U3819=0,0,N3819*T3819/U3819)</x:f>
        <x:v>0</x:v>
      </x:c>
      <x:c r="AF3819" s="18" t="n">
        <x:f>IF(U3819=0,0,P3819*T3819/U3819)</x:f>
        <x:v>0</x:v>
      </x:c>
      <x:c r="AG3819" s="18" t="n">
        <x:f>MAX(AE3819,AF3819*'01 Controls'!$E$15)</x:f>
        <x:v>0</x:v>
      </x:c>
      <x:c r="AH3819" s="18" t="n">
        <x:f>SUM(V3819,Y3819,AB3819,AE3819)</x:f>
        <x:v>6480</x:v>
      </x:c>
      <x:c r="AI3819" s="18" t="n">
        <x:f>N3819-AH3819</x:f>
        <x:v>0</x:v>
      </x:c>
      <x:c r="AJ3819" s="18" t="n">
        <x:f>V3819*INDEX('07 Mode Capacity'!$P$6:$P$17,MATCH("AIR-"&amp;I3819,'07 Mode Capacity'!$C$6:$C$17,0))</x:f>
        <x:v>0</x:v>
      </x:c>
      <x:c r="AK3819" s="18" t="n">
        <x:f>Y3819*INDEX('07 Mode Capacity'!$P$6:$P$17,MATCH("OCEAN-"&amp;I3819,'07 Mode Capacity'!$C$6:$C$17,0))</x:f>
        <x:v>567.8830953904304</x:v>
      </x:c>
      <x:c r="AL3819" s="18" t="n">
        <x:f>AB3819*INDEX('07 Mode Capacity'!$P$6:$P$17,MATCH("LAND-"&amp;I3819,'07 Mode Capacity'!$C$6:$C$17,0))</x:f>
        <x:v>0</x:v>
      </x:c>
      <x:c r="AM3819" s="18" t="n">
        <x:f>AE3819*INDEX('07 Mode Capacity'!$P$6:$P$17,MATCH("INLAND-"&amp;I3819,'07 Mode Capacity'!$C$6:$C$17,0))</x:f>
        <x:v>0</x:v>
      </x:c>
      <x:c r="AN3819" s="18" t="n">
        <x:f>SUM(AJ3819:AM3819)</x:f>
        <x:v>567.8830953904304</x:v>
      </x:c>
      <x:c r="AO3819" s="17" t="n">
        <x:f>IF(N3819=0,1,AN3819/N3819)</x:f>
        <x:v>0.08763628015284419</x:v>
      </x:c>
      <x:c r="AP3819" s="11" t="str">
        <x:f>IF(AO3819&gt;='01 Controls'!$E$16,"PASS","FAIL")</x:f>
        <x:v>FAIL</x:v>
      </x:c>
      <x:c r="AQ3819" s="11" t="str">
        <x:v>UNQUANTIFIED</x:v>
      </x:c>
      <x:c r="AR3819" s="11" t="str">
        <x:v>Position-class planning record; serial item and receiver open</x:v>
      </x:c>
      <x:c r="AS3819" s="26"/>
      <x:c r="AT3819" s="26"/>
    </x:row>
    <x:row r="3820">
      <x:c r="C3820" s="11" t="str">
        <x:v>G1-I-URG-ROL-30</x:v>
      </x:c>
      <x:c r="D3820" s="11" t="str">
        <x:v>G1</x:v>
      </x:c>
      <x:c r="E3820" s="11" t="str">
        <x:v>Allied megacity earthquake</x:v>
      </x:c>
      <x:c r="F3820" s="11" t="str">
        <x:v>I-URG</x:v>
      </x:c>
      <x:c r="G3820" s="11" t="str">
        <x:v>Utility reconstruction group</x:v>
      </x:c>
      <x:c r="H3820" s="11" t="str">
        <x:v>ROL-30</x:v>
      </x:c>
      <x:c r="I3820" s="19" t="n">
        <x:v>48</x:v>
      </x:c>
      <x:c r="J3820" s="21" t="n">
        <x:v>10</x:v>
      </x:c>
      <x:c r="K3820" s="18" t="n">
        <x:f>'05 Cargo Register'!K236</x:f>
        <x:v>432</x:v>
      </x:c>
      <x:c r="L3820" s="18" t="n">
        <x:f>'05 Cargo Register'!N236</x:f>
        <x:v>18</x:v>
      </x:c>
      <x:c r="M3820" s="18" t="n">
        <x:f>'05 Cargo Register'!O236</x:f>
        <x:v>1147.5</x:v>
      </x:c>
      <x:c r="N3820" s="18" t="n">
        <x:f>J3820*K3820</x:f>
        <x:v>4320</x:v>
      </x:c>
      <x:c r="O3820" s="18" t="n">
        <x:f>J3820*L3820</x:f>
        <x:v>180</x:v>
      </x:c>
      <x:c r="P3820" s="18" t="n">
        <x:f>J3820*M3820</x:f>
        <x:v>11475</x:v>
      </x:c>
      <x:c r="Q3820" s="22" t="n">
        <x:f>'01 Controls'!$E$30*'02 Cargo Classes'!$M$12</x:f>
        <x:v>0</x:v>
      </x:c>
      <x:c r="R3820" s="22" t="n">
        <x:f>'01 Controls'!$F$30*'02 Cargo Classes'!$N$12</x:f>
        <x:v>0.85</x:v>
      </x:c>
      <x:c r="S3820" s="22" t="n">
        <x:f>'01 Controls'!$G$30*'02 Cargo Classes'!$O$12</x:f>
        <x:v>0</x:v>
      </x:c>
      <x:c r="T3820" s="22" t="n">
        <x:f>'01 Controls'!$H$30*'02 Cargo Classes'!$P$12</x:f>
        <x:v>0</x:v>
      </x:c>
      <x:c r="U3820" s="22" t="n">
        <x:f>SUM(Q3820:T3820)</x:f>
        <x:v>0.85</x:v>
      </x:c>
      <x:c r="V3820" s="18" t="n">
        <x:f>IF(U3820=0,0,N3820*Q3820/U3820)</x:f>
        <x:v>0</x:v>
      </x:c>
      <x:c r="W3820" s="18" t="n">
        <x:f>IF(U3820=0,0,P3820*Q3820/U3820)</x:f>
        <x:v>0</x:v>
      </x:c>
      <x:c r="X3820" s="18" t="n">
        <x:f>MAX(V3820,W3820*'01 Controls'!$E$12)</x:f>
        <x:v>0</x:v>
      </x:c>
      <x:c r="Y3820" s="18" t="n">
        <x:f>IF(U3820=0,0,N3820*R3820/U3820)</x:f>
        <x:v>4320</x:v>
      </x:c>
      <x:c r="Z3820" s="18" t="n">
        <x:f>IF(U3820=0,0,P3820*R3820/U3820)</x:f>
        <x:v>11475</x:v>
      </x:c>
      <x:c r="AA3820" s="18" t="n">
        <x:f>MAX(Y3820,Z3820*'01 Controls'!$E$13)</x:f>
        <x:v>4320</x:v>
      </x:c>
      <x:c r="AB3820" s="18" t="n">
        <x:f>IF(U3820=0,0,N3820*S3820/U3820)</x:f>
        <x:v>0</x:v>
      </x:c>
      <x:c r="AC3820" s="18" t="n">
        <x:f>IF(U3820=0,0,P3820*S3820/U3820)</x:f>
        <x:v>0</x:v>
      </x:c>
      <x:c r="AD3820" s="18" t="n">
        <x:f>MAX(AB3820,AC3820*'01 Controls'!$E$14)</x:f>
        <x:v>0</x:v>
      </x:c>
      <x:c r="AE3820" s="18" t="n">
        <x:f>IF(U3820=0,0,N3820*T3820/U3820)</x:f>
        <x:v>0</x:v>
      </x:c>
      <x:c r="AF3820" s="18" t="n">
        <x:f>IF(U3820=0,0,P3820*T3820/U3820)</x:f>
        <x:v>0</x:v>
      </x:c>
      <x:c r="AG3820" s="18" t="n">
        <x:f>MAX(AE3820,AF3820*'01 Controls'!$E$15)</x:f>
        <x:v>0</x:v>
      </x:c>
      <x:c r="AH3820" s="18" t="n">
        <x:f>SUM(V3820,Y3820,AB3820,AE3820)</x:f>
        <x:v>4320</x:v>
      </x:c>
      <x:c r="AI3820" s="18" t="n">
        <x:f>N3820-AH3820</x:f>
        <x:v>0</x:v>
      </x:c>
      <x:c r="AJ3820" s="18" t="n">
        <x:f>V3820*INDEX('07 Mode Capacity'!$P$6:$P$17,MATCH("AIR-"&amp;I3820,'07 Mode Capacity'!$C$6:$C$17,0))</x:f>
        <x:v>0</x:v>
      </x:c>
      <x:c r="AK3820" s="18" t="n">
        <x:f>Y3820*INDEX('07 Mode Capacity'!$P$6:$P$17,MATCH("OCEAN-"&amp;I3820,'07 Mode Capacity'!$C$6:$C$17,0))</x:f>
        <x:v>378.5887302602869</x:v>
      </x:c>
      <x:c r="AL3820" s="18" t="n">
        <x:f>AB3820*INDEX('07 Mode Capacity'!$P$6:$P$17,MATCH("LAND-"&amp;I3820,'07 Mode Capacity'!$C$6:$C$17,0))</x:f>
        <x:v>0</x:v>
      </x:c>
      <x:c r="AM3820" s="18" t="n">
        <x:f>AE3820*INDEX('07 Mode Capacity'!$P$6:$P$17,MATCH("INLAND-"&amp;I3820,'07 Mode Capacity'!$C$6:$C$17,0))</x:f>
        <x:v>0</x:v>
      </x:c>
      <x:c r="AN3820" s="18" t="n">
        <x:f>SUM(AJ3820:AM3820)</x:f>
        <x:v>378.5887302602869</x:v>
      </x:c>
      <x:c r="AO3820" s="17" t="n">
        <x:f>IF(N3820=0,1,AN3820/N3820)</x:f>
        <x:v>0.08763628015284419</x:v>
      </x:c>
      <x:c r="AP3820" s="11" t="str">
        <x:f>IF(AO3820&gt;='01 Controls'!$E$16,"PASS","FAIL")</x:f>
        <x:v>FAIL</x:v>
      </x:c>
      <x:c r="AQ3820" s="11" t="str">
        <x:v>UNQUANTIFIED</x:v>
      </x:c>
      <x:c r="AR3820" s="11" t="str">
        <x:v>Position-class planning record; serial item and receiver open</x:v>
      </x:c>
      <x:c r="AS3820" s="26"/>
      <x:c r="AT3820" s="26"/>
    </x:row>
    <x:row r="3821">
      <x:c r="C3821" s="11" t="str">
        <x:v>G1-I-URG-LIN-18</x:v>
      </x:c>
      <x:c r="D3821" s="11" t="str">
        <x:v>G1</x:v>
      </x:c>
      <x:c r="E3821" s="11" t="str">
        <x:v>Allied megacity earthquake</x:v>
      </x:c>
      <x:c r="F3821" s="11" t="str">
        <x:v>I-URG</x:v>
      </x:c>
      <x:c r="G3821" s="11" t="str">
        <x:v>Utility reconstruction group</x:v>
      </x:c>
      <x:c r="H3821" s="11" t="str">
        <x:v>LIN-18</x:v>
      </x:c>
      <x:c r="I3821" s="19" t="n">
        <x:v>72</x:v>
      </x:c>
      <x:c r="J3821" s="21" t="n">
        <x:v>10</x:v>
      </x:c>
      <x:c r="K3821" s="18" t="n">
        <x:f>'05 Cargo Register'!K237</x:f>
        <x:v>360</x:v>
      </x:c>
      <x:c r="L3821" s="18" t="n">
        <x:f>'05 Cargo Register'!N237</x:f>
        <x:v>25</x:v>
      </x:c>
      <x:c r="M3821" s="18" t="n">
        <x:f>'05 Cargo Register'!O237</x:f>
        <x:v>1100</x:v>
      </x:c>
      <x:c r="N3821" s="18" t="n">
        <x:f>J3821*K3821</x:f>
        <x:v>3600</x:v>
      </x:c>
      <x:c r="O3821" s="18" t="n">
        <x:f>J3821*L3821</x:f>
        <x:v>250</x:v>
      </x:c>
      <x:c r="P3821" s="18" t="n">
        <x:f>J3821*M3821</x:f>
        <x:v>11000</x:v>
      </x:c>
      <x:c r="Q3821" s="22" t="n">
        <x:f>'01 Controls'!$E$30*'02 Cargo Classes'!$M$13</x:f>
        <x:v>0</x:v>
      </x:c>
      <x:c r="R3821" s="22" t="n">
        <x:f>'01 Controls'!$F$30*'02 Cargo Classes'!$N$13</x:f>
        <x:v>1.02</x:v>
      </x:c>
      <x:c r="S3821" s="22" t="n">
        <x:f>'01 Controls'!$G$30*'02 Cargo Classes'!$O$13</x:f>
        <x:v>0</x:v>
      </x:c>
      <x:c r="T3821" s="22" t="n">
        <x:f>'01 Controls'!$H$30*'02 Cargo Classes'!$P$13</x:f>
        <x:v>0</x:v>
      </x:c>
      <x:c r="U3821" s="22" t="n">
        <x:f>SUM(Q3821:T3821)</x:f>
        <x:v>1.02</x:v>
      </x:c>
      <x:c r="V3821" s="18" t="n">
        <x:f>IF(U3821=0,0,N3821*Q3821/U3821)</x:f>
        <x:v>0</x:v>
      </x:c>
      <x:c r="W3821" s="18" t="n">
        <x:f>IF(U3821=0,0,P3821*Q3821/U3821)</x:f>
        <x:v>0</x:v>
      </x:c>
      <x:c r="X3821" s="18" t="n">
        <x:f>MAX(V3821,W3821*'01 Controls'!$E$12)</x:f>
        <x:v>0</x:v>
      </x:c>
      <x:c r="Y3821" s="18" t="n">
        <x:f>IF(U3821=0,0,N3821*R3821/U3821)</x:f>
        <x:v>3600</x:v>
      </x:c>
      <x:c r="Z3821" s="18" t="n">
        <x:f>IF(U3821=0,0,P3821*R3821/U3821)</x:f>
        <x:v>11000</x:v>
      </x:c>
      <x:c r="AA3821" s="18" t="n">
        <x:f>MAX(Y3821,Z3821*'01 Controls'!$E$13)</x:f>
        <x:v>3600</x:v>
      </x:c>
      <x:c r="AB3821" s="18" t="n">
        <x:f>IF(U3821=0,0,N3821*S3821/U3821)</x:f>
        <x:v>0</x:v>
      </x:c>
      <x:c r="AC3821" s="18" t="n">
        <x:f>IF(U3821=0,0,P3821*S3821/U3821)</x:f>
        <x:v>0</x:v>
      </x:c>
      <x:c r="AD3821" s="18" t="n">
        <x:f>MAX(AB3821,AC3821*'01 Controls'!$E$14)</x:f>
        <x:v>0</x:v>
      </x:c>
      <x:c r="AE3821" s="18" t="n">
        <x:f>IF(U3821=0,0,N3821*T3821/U3821)</x:f>
        <x:v>0</x:v>
      </x:c>
      <x:c r="AF3821" s="18" t="n">
        <x:f>IF(U3821=0,0,P3821*T3821/U3821)</x:f>
        <x:v>0</x:v>
      </x:c>
      <x:c r="AG3821" s="18" t="n">
        <x:f>MAX(AE3821,AF3821*'01 Controls'!$E$15)</x:f>
        <x:v>0</x:v>
      </x:c>
      <x:c r="AH3821" s="18" t="n">
        <x:f>SUM(V3821,Y3821,AB3821,AE3821)</x:f>
        <x:v>3600</x:v>
      </x:c>
      <x:c r="AI3821" s="18" t="n">
        <x:f>N3821-AH3821</x:f>
        <x:v>0</x:v>
      </x:c>
      <x:c r="AJ3821" s="18" t="n">
        <x:f>V3821*INDEX('07 Mode Capacity'!$P$6:$P$17,MATCH("AIR-"&amp;I3821,'07 Mode Capacity'!$C$6:$C$17,0))</x:f>
        <x:v>0</x:v>
      </x:c>
      <x:c r="AK3821" s="18" t="n">
        <x:f>Y3821*INDEX('07 Mode Capacity'!$P$6:$P$17,MATCH("OCEAN-"&amp;I3821,'07 Mode Capacity'!$C$6:$C$17,0))</x:f>
        <x:v>2817.9647212056175</x:v>
      </x:c>
      <x:c r="AL3821" s="18" t="n">
        <x:f>AB3821*INDEX('07 Mode Capacity'!$P$6:$P$17,MATCH("LAND-"&amp;I3821,'07 Mode Capacity'!$C$6:$C$17,0))</x:f>
        <x:v>0</x:v>
      </x:c>
      <x:c r="AM3821" s="18" t="n">
        <x:f>AE3821*INDEX('07 Mode Capacity'!$P$6:$P$17,MATCH("INLAND-"&amp;I3821,'07 Mode Capacity'!$C$6:$C$17,0))</x:f>
        <x:v>0</x:v>
      </x:c>
      <x:c r="AN3821" s="18" t="n">
        <x:f>SUM(AJ3821:AM3821)</x:f>
        <x:v>2817.9647212056175</x:v>
      </x:c>
      <x:c r="AO3821" s="17" t="n">
        <x:f>IF(N3821=0,1,AN3821/N3821)</x:f>
        <x:v>0.7827679781126715</x:v>
      </x:c>
      <x:c r="AP3821" s="11" t="str">
        <x:f>IF(AO3821&gt;='01 Controls'!$E$16,"PASS","FAIL")</x:f>
        <x:v>FAIL</x:v>
      </x:c>
      <x:c r="AQ3821" s="11" t="str">
        <x:v>UNQUANTIFIED</x:v>
      </x:c>
      <x:c r="AR3821" s="11" t="str">
        <x:v>Position-class planning record; serial item and receiver open</x:v>
      </x:c>
      <x:c r="AS3821" s="26"/>
      <x:c r="AT3821" s="26"/>
    </x:row>
    <x:row r="3822">
      <x:c r="C3822" s="11" t="str">
        <x:v>G1-I-URG-BLK-08</x:v>
      </x:c>
      <x:c r="D3822" s="11" t="str">
        <x:v>G1</x:v>
      </x:c>
      <x:c r="E3822" s="11" t="str">
        <x:v>Allied megacity earthquake</x:v>
      </x:c>
      <x:c r="F3822" s="11" t="str">
        <x:v>I-URG</x:v>
      </x:c>
      <x:c r="G3822" s="11" t="str">
        <x:v>Utility reconstruction group</x:v>
      </x:c>
      <x:c r="H3822" s="11" t="str">
        <x:v>BLK-08</x:v>
      </x:c>
      <x:c r="I3822" s="19" t="n">
        <x:v>48</x:v>
      </x:c>
      <x:c r="J3822" s="21" t="n">
        <x:v>10</x:v>
      </x:c>
      <x:c r="K3822" s="18" t="n">
        <x:f>'05 Cargo Register'!K238</x:f>
        <x:v>108</x:v>
      </x:c>
      <x:c r="L3822" s="18" t="n">
        <x:f>'05 Cargo Register'!N238</x:f>
        <x:v>17</x:v>
      </x:c>
      <x:c r="M3822" s="18" t="n">
        <x:f>'05 Cargo Register'!O238</x:f>
        <x:v>867</x:v>
      </x:c>
      <x:c r="N3822" s="18" t="n">
        <x:f>J3822*K3822</x:f>
        <x:v>1080</x:v>
      </x:c>
      <x:c r="O3822" s="18" t="n">
        <x:f>J3822*L3822</x:f>
        <x:v>170</x:v>
      </x:c>
      <x:c r="P3822" s="18" t="n">
        <x:f>J3822*M3822</x:f>
        <x:v>8670</x:v>
      </x:c>
      <x:c r="Q3822" s="22" t="n">
        <x:f>'01 Controls'!$E$30*'02 Cargo Classes'!$M$14</x:f>
        <x:v>0.15</x:v>
      </x:c>
      <x:c r="R3822" s="22" t="n">
        <x:f>'01 Controls'!$F$30*'02 Cargo Classes'!$N$14</x:f>
        <x:v>0.68</x:v>
      </x:c>
      <x:c r="S3822" s="22" t="n">
        <x:f>'01 Controls'!$G$30*'02 Cargo Classes'!$O$14</x:f>
        <x:v>0</x:v>
      </x:c>
      <x:c r="T3822" s="22" t="n">
        <x:f>'01 Controls'!$H$30*'02 Cargo Classes'!$P$14</x:f>
        <x:v>0</x:v>
      </x:c>
      <x:c r="U3822" s="22" t="n">
        <x:f>SUM(Q3822:T3822)</x:f>
        <x:v>0.8300000000000001</x:v>
      </x:c>
      <x:c r="V3822" s="18" t="n">
        <x:f>IF(U3822=0,0,N3822*Q3822/U3822)</x:f>
        <x:v>195.18072289156626</x:v>
      </x:c>
      <x:c r="W3822" s="18" t="n">
        <x:f>IF(U3822=0,0,P3822*Q3822/U3822)</x:f>
        <x:v>1566.867469879518</x:v>
      </x:c>
      <x:c r="X3822" s="18" t="n">
        <x:f>MAX(V3822,W3822*'01 Controls'!$E$12)</x:f>
        <x:v>391.7168674698795</x:v>
      </x:c>
      <x:c r="Y3822" s="18" t="n">
        <x:f>IF(U3822=0,0,N3822*R3822/U3822)</x:f>
        <x:v>884.8192771084338</x:v>
      </x:c>
      <x:c r="Z3822" s="18" t="n">
        <x:f>IF(U3822=0,0,P3822*R3822/U3822)</x:f>
        <x:v>7103.1325301204815</x:v>
      </x:c>
      <x:c r="AA3822" s="18" t="n">
        <x:f>MAX(Y3822,Z3822*'01 Controls'!$E$13)</x:f>
        <x:v>1065.4698795180723</x:v>
      </x:c>
      <x:c r="AB3822" s="18" t="n">
        <x:f>IF(U3822=0,0,N3822*S3822/U3822)</x:f>
        <x:v>0</x:v>
      </x:c>
      <x:c r="AC3822" s="18" t="n">
        <x:f>IF(U3822=0,0,P3822*S3822/U3822)</x:f>
        <x:v>0</x:v>
      </x:c>
      <x:c r="AD3822" s="18" t="n">
        <x:f>MAX(AB3822,AC3822*'01 Controls'!$E$14)</x:f>
        <x:v>0</x:v>
      </x:c>
      <x:c r="AE3822" s="18" t="n">
        <x:f>IF(U3822=0,0,N3822*T3822/U3822)</x:f>
        <x:v>0</x:v>
      </x:c>
      <x:c r="AF3822" s="18" t="n">
        <x:f>IF(U3822=0,0,P3822*T3822/U3822)</x:f>
        <x:v>0</x:v>
      </x:c>
      <x:c r="AG3822" s="18" t="n">
        <x:f>MAX(AE3822,AF3822*'01 Controls'!$E$15)</x:f>
        <x:v>0</x:v>
      </x:c>
      <x:c r="AH3822" s="18" t="n">
        <x:f>SUM(V3822,Y3822,AB3822,AE3822)</x:f>
        <x:v>1080</x:v>
      </x:c>
      <x:c r="AI3822" s="18" t="n">
        <x:f>N3822-AH3822</x:f>
        <x:v>0</x:v>
      </x:c>
      <x:c r="AJ3822" s="18" t="n">
        <x:f>V3822*INDEX('07 Mode Capacity'!$P$6:$P$17,MATCH("AIR-"&amp;I3822,'07 Mode Capacity'!$C$6:$C$17,0))</x:f>
        <x:v>54.71611643718724</x:v>
      </x:c>
      <x:c r="AK3822" s="18" t="n">
        <x:f>Y3822*INDEX('07 Mode Capacity'!$P$6:$P$17,MATCH("OCEAN-"&amp;I3822,'07 Mode Capacity'!$C$6:$C$17,0))</x:f>
        <x:v>77.54227005331178</x:v>
      </x:c>
      <x:c r="AL3822" s="18" t="n">
        <x:f>AB3822*INDEX('07 Mode Capacity'!$P$6:$P$17,MATCH("LAND-"&amp;I3822,'07 Mode Capacity'!$C$6:$C$17,0))</x:f>
        <x:v>0</x:v>
      </x:c>
      <x:c r="AM3822" s="18" t="n">
        <x:f>AE3822*INDEX('07 Mode Capacity'!$P$6:$P$17,MATCH("INLAND-"&amp;I3822,'07 Mode Capacity'!$C$6:$C$17,0))</x:f>
        <x:v>0</x:v>
      </x:c>
      <x:c r="AN3822" s="18" t="n">
        <x:f>SUM(AJ3822:AM3822)</x:f>
        <x:v>132.25838649049902</x:v>
      </x:c>
      <x:c r="AO3822" s="17" t="n">
        <x:f>IF(N3822=0,1,AN3822/N3822)</x:f>
        <x:v>0.12246146897268428</x:v>
      </x:c>
      <x:c r="AP3822" s="11" t="str">
        <x:f>IF(AO3822&gt;='01 Controls'!$E$16,"PASS","FAIL")</x:f>
        <x:v>FAIL</x:v>
      </x:c>
      <x:c r="AQ3822" s="11" t="str">
        <x:v>UNQUANTIFIED</x:v>
      </x:c>
      <x:c r="AR3822" s="11" t="str">
        <x:v>Position-class planning record; serial item and receiver open</x:v>
      </x:c>
      <x:c r="AS3822" s="26"/>
      <x:c r="AT3822" s="26"/>
    </x:row>
    <x:row r="3823">
      <x:c r="C3823" s="11" t="str">
        <x:v>G1-I-URG-OOG-80</x:v>
      </x:c>
      <x:c r="D3823" s="11" t="str">
        <x:v>G1</x:v>
      </x:c>
      <x:c r="E3823" s="11" t="str">
        <x:v>Allied megacity earthquake</x:v>
      </x:c>
      <x:c r="F3823" s="11" t="str">
        <x:v>I-URG</x:v>
      </x:c>
      <x:c r="G3823" s="11" t="str">
        <x:v>Utility reconstruction group</x:v>
      </x:c>
      <x:c r="H3823" s="11" t="str">
        <x:v>OOG-80</x:v>
      </x:c>
      <x:c r="I3823" s="19" t="n">
        <x:v>72</x:v>
      </x:c>
      <x:c r="J3823" s="21" t="n">
        <x:v>10</x:v>
      </x:c>
      <x:c r="K3823" s="18" t="n">
        <x:f>'05 Cargo Register'!K239</x:f>
        <x:v>432</x:v>
      </x:c>
      <x:c r="L3823" s="18" t="n">
        <x:f>'05 Cargo Register'!N239</x:f>
        <x:v>8</x:v>
      </x:c>
      <x:c r="M3823" s="18" t="n">
        <x:f>'05 Cargo Register'!O239</x:f>
        <x:v>1408</x:v>
      </x:c>
      <x:c r="N3823" s="18" t="n">
        <x:f>J3823*K3823</x:f>
        <x:v>4320</x:v>
      </x:c>
      <x:c r="O3823" s="18" t="n">
        <x:f>J3823*L3823</x:f>
        <x:v>80</x:v>
      </x:c>
      <x:c r="P3823" s="18" t="n">
        <x:f>J3823*M3823</x:f>
        <x:v>14080</x:v>
      </x:c>
      <x:c r="Q3823" s="22" t="n">
        <x:f>'01 Controls'!$E$30*'02 Cargo Classes'!$M$15</x:f>
        <x:v>0</x:v>
      </x:c>
      <x:c r="R3823" s="22" t="n">
        <x:f>'01 Controls'!$F$30*'02 Cargo Classes'!$N$15</x:f>
        <x:v>1.7</x:v>
      </x:c>
      <x:c r="S3823" s="22" t="n">
        <x:f>'01 Controls'!$G$30*'02 Cargo Classes'!$O$15</x:f>
        <x:v>0</x:v>
      </x:c>
      <x:c r="T3823" s="22" t="n">
        <x:f>'01 Controls'!$H$30*'02 Cargo Classes'!$P$15</x:f>
        <x:v>0</x:v>
      </x:c>
      <x:c r="U3823" s="22" t="n">
        <x:f>SUM(Q3823:T3823)</x:f>
        <x:v>1.7</x:v>
      </x:c>
      <x:c r="V3823" s="18" t="n">
        <x:f>IF(U3823=0,0,N3823*Q3823/U3823)</x:f>
        <x:v>0</x:v>
      </x:c>
      <x:c r="W3823" s="18" t="n">
        <x:f>IF(U3823=0,0,P3823*Q3823/U3823)</x:f>
        <x:v>0</x:v>
      </x:c>
      <x:c r="X3823" s="18" t="n">
        <x:f>MAX(V3823,W3823*'01 Controls'!$E$12)</x:f>
        <x:v>0</x:v>
      </x:c>
      <x:c r="Y3823" s="18" t="n">
        <x:f>IF(U3823=0,0,N3823*R3823/U3823)</x:f>
        <x:v>4320</x:v>
      </x:c>
      <x:c r="Z3823" s="18" t="n">
        <x:f>IF(U3823=0,0,P3823*R3823/U3823)</x:f>
        <x:v>14080</x:v>
      </x:c>
      <x:c r="AA3823" s="18" t="n">
        <x:f>MAX(Y3823,Z3823*'01 Controls'!$E$13)</x:f>
        <x:v>4320</x:v>
      </x:c>
      <x:c r="AB3823" s="18" t="n">
        <x:f>IF(U3823=0,0,N3823*S3823/U3823)</x:f>
        <x:v>0</x:v>
      </x:c>
      <x:c r="AC3823" s="18" t="n">
        <x:f>IF(U3823=0,0,P3823*S3823/U3823)</x:f>
        <x:v>0</x:v>
      </x:c>
      <x:c r="AD3823" s="18" t="n">
        <x:f>MAX(AB3823,AC3823*'01 Controls'!$E$14)</x:f>
        <x:v>0</x:v>
      </x:c>
      <x:c r="AE3823" s="18" t="n">
        <x:f>IF(U3823=0,0,N3823*T3823/U3823)</x:f>
        <x:v>0</x:v>
      </x:c>
      <x:c r="AF3823" s="18" t="n">
        <x:f>IF(U3823=0,0,P3823*T3823/U3823)</x:f>
        <x:v>0</x:v>
      </x:c>
      <x:c r="AG3823" s="18" t="n">
        <x:f>MAX(AE3823,AF3823*'01 Controls'!$E$15)</x:f>
        <x:v>0</x:v>
      </x:c>
      <x:c r="AH3823" s="18" t="n">
        <x:f>SUM(V3823,Y3823,AB3823,AE3823)</x:f>
        <x:v>4320</x:v>
      </x:c>
      <x:c r="AI3823" s="18" t="n">
        <x:f>N3823-AH3823</x:f>
        <x:v>0</x:v>
      </x:c>
      <x:c r="AJ3823" s="18" t="n">
        <x:f>V3823*INDEX('07 Mode Capacity'!$P$6:$P$17,MATCH("AIR-"&amp;I3823,'07 Mode Capacity'!$C$6:$C$17,0))</x:f>
        <x:v>0</x:v>
      </x:c>
      <x:c r="AK3823" s="18" t="n">
        <x:f>Y3823*INDEX('07 Mode Capacity'!$P$6:$P$17,MATCH("OCEAN-"&amp;I3823,'07 Mode Capacity'!$C$6:$C$17,0))</x:f>
        <x:v>3381.557665446741</x:v>
      </x:c>
      <x:c r="AL3823" s="18" t="n">
        <x:f>AB3823*INDEX('07 Mode Capacity'!$P$6:$P$17,MATCH("LAND-"&amp;I3823,'07 Mode Capacity'!$C$6:$C$17,0))</x:f>
        <x:v>0</x:v>
      </x:c>
      <x:c r="AM3823" s="18" t="n">
        <x:f>AE3823*INDEX('07 Mode Capacity'!$P$6:$P$17,MATCH("INLAND-"&amp;I3823,'07 Mode Capacity'!$C$6:$C$17,0))</x:f>
        <x:v>0</x:v>
      </x:c>
      <x:c r="AN3823" s="18" t="n">
        <x:f>SUM(AJ3823:AM3823)</x:f>
        <x:v>3381.557665446741</x:v>
      </x:c>
      <x:c r="AO3823" s="17" t="n">
        <x:f>IF(N3823=0,1,AN3823/N3823)</x:f>
        <x:v>0.7827679781126715</x:v>
      </x:c>
      <x:c r="AP3823" s="11" t="str">
        <x:f>IF(AO3823&gt;='01 Controls'!$E$16,"PASS","FAIL")</x:f>
        <x:v>FAIL</x:v>
      </x:c>
      <x:c r="AQ3823" s="11" t="str">
        <x:v>UNQUANTIFIED</x:v>
      </x:c>
      <x:c r="AR3823" s="11" t="str">
        <x:v>Position-class planning record; serial item and receiver open</x:v>
      </x:c>
      <x:c r="AS3823" s="26"/>
      <x:c r="AT3823" s="26"/>
    </x:row>
    <x:row r="3824">
      <x:c r="C3824" s="11" t="str">
        <x:v>G1-H-CHC-APL-45</x:v>
      </x:c>
      <x:c r="D3824" s="11" t="str">
        <x:v>G1</x:v>
      </x:c>
      <x:c r="E3824" s="11" t="str">
        <x:v>Allied megacity earthquake</x:v>
      </x:c>
      <x:c r="F3824" s="11" t="str">
        <x:v>H-CHC</x:v>
      </x:c>
      <x:c r="G3824" s="11" t="str">
        <x:v>Community health continuity group</x:v>
      </x:c>
      <x:c r="H3824" s="11" t="str">
        <x:v>APL-45</x:v>
      </x:c>
      <x:c r="I3824" s="19" t="n">
        <x:v>24</x:v>
      </x:c>
      <x:c r="J3824" s="21" t="n">
        <x:v>10</x:v>
      </x:c>
      <x:c r="K3824" s="18" t="n">
        <x:f>'05 Cargo Register'!K240</x:f>
        <x:v>472.5</x:v>
      </x:c>
      <x:c r="L3824" s="18" t="n">
        <x:f>'05 Cargo Register'!N240</x:f>
        <x:v>124</x:v>
      </x:c>
      <x:c r="M3824" s="18" t="n">
        <x:f>'05 Cargo Register'!O240</x:f>
        <x:v>930</x:v>
      </x:c>
      <x:c r="N3824" s="18" t="n">
        <x:f>J3824*K3824</x:f>
        <x:v>4725</x:v>
      </x:c>
      <x:c r="O3824" s="18" t="n">
        <x:f>J3824*L3824</x:f>
        <x:v>1240</x:v>
      </x:c>
      <x:c r="P3824" s="18" t="n">
        <x:f>J3824*M3824</x:f>
        <x:v>9300</x:v>
      </x:c>
      <x:c r="Q3824" s="22" t="n">
        <x:f>'01 Controls'!$E$30*'02 Cargo Classes'!$M$6</x:f>
        <x:v>0.44999999999999996</x:v>
      </x:c>
      <x:c r="R3824" s="22" t="n">
        <x:f>'01 Controls'!$F$30*'02 Cargo Classes'!$N$6</x:f>
        <x:v>0.34</x:v>
      </x:c>
      <x:c r="S3824" s="22" t="n">
        <x:f>'01 Controls'!$G$30*'02 Cargo Classes'!$O$6</x:f>
        <x:v>0</x:v>
      </x:c>
      <x:c r="T3824" s="22" t="n">
        <x:f>'01 Controls'!$H$30*'02 Cargo Classes'!$P$6</x:f>
        <x:v>0</x:v>
      </x:c>
      <x:c r="U3824" s="22" t="n">
        <x:f>SUM(Q3824:T3824)</x:f>
        <x:v>0.79</x:v>
      </x:c>
      <x:c r="V3824" s="18" t="n">
        <x:f>IF(U3824=0,0,N3824*Q3824/U3824)</x:f>
        <x:v>2691.4556962025317</x:v>
      </x:c>
      <x:c r="W3824" s="18" t="n">
        <x:f>IF(U3824=0,0,P3824*Q3824/U3824)</x:f>
        <x:v>5297.46835443038</x:v>
      </x:c>
      <x:c r="X3824" s="18" t="n">
        <x:f>MAX(V3824,W3824*'01 Controls'!$E$12)</x:f>
        <x:v>2691.4556962025317</x:v>
      </x:c>
      <x:c r="Y3824" s="18" t="n">
        <x:f>IF(U3824=0,0,N3824*R3824/U3824)</x:f>
        <x:v>2033.5443037974685</x:v>
      </x:c>
      <x:c r="Z3824" s="18" t="n">
        <x:f>IF(U3824=0,0,P3824*R3824/U3824)</x:f>
        <x:v>4002.53164556962</x:v>
      </x:c>
      <x:c r="AA3824" s="18" t="n">
        <x:f>MAX(Y3824,Z3824*'01 Controls'!$E$13)</x:f>
        <x:v>2033.5443037974685</x:v>
      </x:c>
      <x:c r="AB3824" s="18" t="n">
        <x:f>IF(U3824=0,0,N3824*S3824/U3824)</x:f>
        <x:v>0</x:v>
      </x:c>
      <x:c r="AC3824" s="18" t="n">
        <x:f>IF(U3824=0,0,P3824*S3824/U3824)</x:f>
        <x:v>0</x:v>
      </x:c>
      <x:c r="AD3824" s="18" t="n">
        <x:f>MAX(AB3824,AC3824*'01 Controls'!$E$14)</x:f>
        <x:v>0</x:v>
      </x:c>
      <x:c r="AE3824" s="18" t="n">
        <x:f>IF(U3824=0,0,N3824*T3824/U3824)</x:f>
        <x:v>0</x:v>
      </x:c>
      <x:c r="AF3824" s="18" t="n">
        <x:f>IF(U3824=0,0,P3824*T3824/U3824)</x:f>
        <x:v>0</x:v>
      </x:c>
      <x:c r="AG3824" s="18" t="n">
        <x:f>MAX(AE3824,AF3824*'01 Controls'!$E$15)</x:f>
        <x:v>0</x:v>
      </x:c>
      <x:c r="AH3824" s="18" t="n">
        <x:f>SUM(V3824,Y3824,AB3824,AE3824)</x:f>
        <x:v>4725</x:v>
      </x:c>
      <x:c r="AI3824" s="18" t="n">
        <x:f>N3824-AH3824</x:f>
        <x:v>0</x:v>
      </x:c>
      <x:c r="AJ3824" s="18" t="n">
        <x:f>V3824*INDEX('07 Mode Capacity'!$P$6:$P$17,MATCH("AIR-"&amp;I3824,'07 Mode Capacity'!$C$6:$C$17,0))</x:f>
        <x:v>546.1342237245523</x:v>
      </x:c>
      <x:c r="AK3824" s="18" t="n">
        <x:f>Y3824*INDEX('07 Mode Capacity'!$P$6:$P$17,MATCH("OCEAN-"&amp;I3824,'07 Mode Capacity'!$C$6:$C$17,0))</x:f>
        <x:v>305.21273082124554</x:v>
      </x:c>
      <x:c r="AL3824" s="18" t="n">
        <x:f>AB3824*INDEX('07 Mode Capacity'!$P$6:$P$17,MATCH("LAND-"&amp;I3824,'07 Mode Capacity'!$C$6:$C$17,0))</x:f>
        <x:v>0</x:v>
      </x:c>
      <x:c r="AM3824" s="18" t="n">
        <x:f>AE3824*INDEX('07 Mode Capacity'!$P$6:$P$17,MATCH("INLAND-"&amp;I3824,'07 Mode Capacity'!$C$6:$C$17,0))</x:f>
        <x:v>0</x:v>
      </x:c>
      <x:c r="AN3824" s="18" t="n">
        <x:f>SUM(AJ3824:AM3824)</x:f>
        <x:v>851.3469545457979</x:v>
      </x:c>
      <x:c r="AO3824" s="17" t="n">
        <x:f>IF(N3824=0,1,AN3824/N3824)</x:f>
        <x:v>0.1801792496393223</x:v>
      </x:c>
      <x:c r="AP3824" s="11" t="str">
        <x:f>IF(AO3824&gt;='01 Controls'!$E$16,"PASS","FAIL")</x:f>
        <x:v>FAIL</x:v>
      </x:c>
      <x:c r="AQ3824" s="11" t="str">
        <x:v>UNQUANTIFIED</x:v>
      </x:c>
      <x:c r="AR3824" s="11" t="str">
        <x:v>Position-class planning record; serial item and receiver open</x:v>
      </x:c>
      <x:c r="AS3824" s="26"/>
      <x:c r="AT3824" s="26"/>
    </x:row>
    <x:row r="3825">
      <x:c r="C3825" s="11" t="str">
        <x:v>G1-H-CHC-ISO-18</x:v>
      </x:c>
      <x:c r="D3825" s="11" t="str">
        <x:v>G1</x:v>
      </x:c>
      <x:c r="E3825" s="11" t="str">
        <x:v>Allied megacity earthquake</x:v>
      </x:c>
      <x:c r="F3825" s="11" t="str">
        <x:v>H-CHC</x:v>
      </x:c>
      <x:c r="G3825" s="11" t="str">
        <x:v>Community health continuity group</x:v>
      </x:c>
      <x:c r="H3825" s="11" t="str">
        <x:v>ISO-18</x:v>
      </x:c>
      <x:c r="I3825" s="19" t="n">
        <x:v>48</x:v>
      </x:c>
      <x:c r="J3825" s="21" t="n">
        <x:v>10</x:v>
      </x:c>
      <x:c r="K3825" s="18" t="n">
        <x:f>'05 Cargo Register'!K241</x:f>
        <x:v>551.25</x:v>
      </x:c>
      <x:c r="L3825" s="18" t="n">
        <x:f>'05 Cargo Register'!N241</x:f>
        <x:v>37</x:v>
      </x:c>
      <x:c r="M3825" s="18" t="n">
        <x:f>'05 Cargo Register'!O241</x:f>
        <x:v>976.8000000000001</x:v>
      </x:c>
      <x:c r="N3825" s="18" t="n">
        <x:f>J3825*K3825</x:f>
        <x:v>5512.5</x:v>
      </x:c>
      <x:c r="O3825" s="18" t="n">
        <x:f>J3825*L3825</x:f>
        <x:v>370</x:v>
      </x:c>
      <x:c r="P3825" s="18" t="n">
        <x:f>J3825*M3825</x:f>
        <x:v>9768</x:v>
      </x:c>
      <x:c r="Q3825" s="22" t="n">
        <x:f>'01 Controls'!$E$30*'02 Cargo Classes'!$M$7</x:f>
        <x:v>0.03</x:v>
      </x:c>
      <x:c r="R3825" s="22" t="n">
        <x:f>'01 Controls'!$F$30*'02 Cargo Classes'!$N$7</x:f>
        <x:v>0.85</x:v>
      </x:c>
      <x:c r="S3825" s="22" t="n">
        <x:f>'01 Controls'!$G$30*'02 Cargo Classes'!$O$7</x:f>
        <x:v>0</x:v>
      </x:c>
      <x:c r="T3825" s="22" t="n">
        <x:f>'01 Controls'!$H$30*'02 Cargo Classes'!$P$7</x:f>
        <x:v>0</x:v>
      </x:c>
      <x:c r="U3825" s="22" t="n">
        <x:f>SUM(Q3825:T3825)</x:f>
        <x:v>0.88</x:v>
      </x:c>
      <x:c r="V3825" s="18" t="n">
        <x:f>IF(U3825=0,0,N3825*Q3825/U3825)</x:f>
        <x:v>187.92613636363637</x:v>
      </x:c>
      <x:c r="W3825" s="18" t="n">
        <x:f>IF(U3825=0,0,P3825*Q3825/U3825)</x:f>
        <x:v>332.99999999999994</x:v>
      </x:c>
      <x:c r="X3825" s="18" t="n">
        <x:f>MAX(V3825,W3825*'01 Controls'!$E$12)</x:f>
        <x:v>187.92613636363637</x:v>
      </x:c>
      <x:c r="Y3825" s="18" t="n">
        <x:f>IF(U3825=0,0,N3825*R3825/U3825)</x:f>
        <x:v>5324.573863636364</x:v>
      </x:c>
      <x:c r="Z3825" s="18" t="n">
        <x:f>IF(U3825=0,0,P3825*R3825/U3825)</x:f>
        <x:v>9435</x:v>
      </x:c>
      <x:c r="AA3825" s="18" t="n">
        <x:f>MAX(Y3825,Z3825*'01 Controls'!$E$13)</x:f>
        <x:v>5324.573863636364</x:v>
      </x:c>
      <x:c r="AB3825" s="18" t="n">
        <x:f>IF(U3825=0,0,N3825*S3825/U3825)</x:f>
        <x:v>0</x:v>
      </x:c>
      <x:c r="AC3825" s="18" t="n">
        <x:f>IF(U3825=0,0,P3825*S3825/U3825)</x:f>
        <x:v>0</x:v>
      </x:c>
      <x:c r="AD3825" s="18" t="n">
        <x:f>MAX(AB3825,AC3825*'01 Controls'!$E$14)</x:f>
        <x:v>0</x:v>
      </x:c>
      <x:c r="AE3825" s="18" t="n">
        <x:f>IF(U3825=0,0,N3825*T3825/U3825)</x:f>
        <x:v>0</x:v>
      </x:c>
      <x:c r="AF3825" s="18" t="n">
        <x:f>IF(U3825=0,0,P3825*T3825/U3825)</x:f>
        <x:v>0</x:v>
      </x:c>
      <x:c r="AG3825" s="18" t="n">
        <x:f>MAX(AE3825,AF3825*'01 Controls'!$E$15)</x:f>
        <x:v>0</x:v>
      </x:c>
      <x:c r="AH3825" s="18" t="n">
        <x:f>SUM(V3825,Y3825,AB3825,AE3825)</x:f>
        <x:v>5512.5</x:v>
      </x:c>
      <x:c r="AI3825" s="18" t="n">
        <x:f>N3825-AH3825</x:f>
        <x:v>0</x:v>
      </x:c>
      <x:c r="AJ3825" s="18" t="n">
        <x:f>V3825*INDEX('07 Mode Capacity'!$P$6:$P$17,MATCH("AIR-"&amp;I3825,'07 Mode Capacity'!$C$6:$C$17,0))</x:f>
        <x:v>52.68239714726338</x:v>
      </x:c>
      <x:c r="AK3825" s="18" t="n">
        <x:f>Y3825*INDEX('07 Mode Capacity'!$P$6:$P$17,MATCH("OCEAN-"&amp;I3825,'07 Mode Capacity'!$C$6:$C$17,0))</x:f>
        <x:v>466.6258468081484</x:v>
      </x:c>
      <x:c r="AL3825" s="18" t="n">
        <x:f>AB3825*INDEX('07 Mode Capacity'!$P$6:$P$17,MATCH("LAND-"&amp;I3825,'07 Mode Capacity'!$C$6:$C$17,0))</x:f>
        <x:v>0</x:v>
      </x:c>
      <x:c r="AM3825" s="18" t="n">
        <x:f>AE3825*INDEX('07 Mode Capacity'!$P$6:$P$17,MATCH("INLAND-"&amp;I3825,'07 Mode Capacity'!$C$6:$C$17,0))</x:f>
        <x:v>0</x:v>
      </x:c>
      <x:c r="AN3825" s="18" t="n">
        <x:f>SUM(AJ3825:AM3825)</x:f>
        <x:v>519.3082439554119</x:v>
      </x:c>
      <x:c r="AO3825" s="17" t="n">
        <x:f>IF(N3825=0,1,AN3825/N3825)</x:f>
        <x:v>0.09420557713476858</x:v>
      </x:c>
      <x:c r="AP3825" s="11" t="str">
        <x:f>IF(AO3825&gt;='01 Controls'!$E$16,"PASS","FAIL")</x:f>
        <x:v>FAIL</x:v>
      </x:c>
      <x:c r="AQ3825" s="11" t="str">
        <x:v>UNQUANTIFIED</x:v>
      </x:c>
      <x:c r="AR3825" s="11" t="str">
        <x:v>Position-class planning record; serial item and receiver open</x:v>
      </x:c>
      <x:c r="AS3825" s="26"/>
      <x:c r="AT3825" s="26"/>
    </x:row>
    <x:row r="3826">
      <x:c r="C3826" s="11" t="str">
        <x:v>G1-H-CHC-COL-12</x:v>
      </x:c>
      <x:c r="D3826" s="11" t="str">
        <x:v>G1</x:v>
      </x:c>
      <x:c r="E3826" s="11" t="str">
        <x:v>Allied megacity earthquake</x:v>
      </x:c>
      <x:c r="F3826" s="11" t="str">
        <x:v>H-CHC</x:v>
      </x:c>
      <x:c r="G3826" s="11" t="str">
        <x:v>Community health continuity group</x:v>
      </x:c>
      <x:c r="H3826" s="11" t="str">
        <x:v>COL-12</x:v>
      </x:c>
      <x:c r="I3826" s="19" t="n">
        <x:v>24</x:v>
      </x:c>
      <x:c r="J3826" s="21" t="n">
        <x:v>10</x:v>
      </x:c>
      <x:c r="K3826" s="18" t="n">
        <x:f>'05 Cargo Register'!K242</x:f>
        <x:v>472.5</x:v>
      </x:c>
      <x:c r="L3826" s="18" t="n">
        <x:f>'05 Cargo Register'!N242</x:f>
        <x:v>50</x:v>
      </x:c>
      <x:c r="M3826" s="18" t="n">
        <x:f>'05 Cargo Register'!O242</x:f>
        <x:v>1320</x:v>
      </x:c>
      <x:c r="N3826" s="18" t="n">
        <x:f>J3826*K3826</x:f>
        <x:v>4725</x:v>
      </x:c>
      <x:c r="O3826" s="18" t="n">
        <x:f>J3826*L3826</x:f>
        <x:v>500</x:v>
      </x:c>
      <x:c r="P3826" s="18" t="n">
        <x:f>J3826*M3826</x:f>
        <x:v>13200</x:v>
      </x:c>
      <x:c r="Q3826" s="22" t="n">
        <x:f>'01 Controls'!$E$30*'02 Cargo Classes'!$M$8</x:f>
        <x:v>0.3</x:v>
      </x:c>
      <x:c r="R3826" s="22" t="n">
        <x:f>'01 Controls'!$F$30*'02 Cargo Classes'!$N$8</x:f>
        <x:v>0.595</x:v>
      </x:c>
      <x:c r="S3826" s="22" t="n">
        <x:f>'01 Controls'!$G$30*'02 Cargo Classes'!$O$8</x:f>
        <x:v>0</x:v>
      </x:c>
      <x:c r="T3826" s="22" t="n">
        <x:f>'01 Controls'!$H$30*'02 Cargo Classes'!$P$8</x:f>
        <x:v>0</x:v>
      </x:c>
      <x:c r="U3826" s="22" t="n">
        <x:f>SUM(Q3826:T3826)</x:f>
        <x:v>0.895</x:v>
      </x:c>
      <x:c r="V3826" s="18" t="n">
        <x:f>IF(U3826=0,0,N3826*Q3826/U3826)</x:f>
        <x:v>1583.7988826815642</x:v>
      </x:c>
      <x:c r="W3826" s="18" t="n">
        <x:f>IF(U3826=0,0,P3826*Q3826/U3826)</x:f>
        <x:v>4424.581005586592</x:v>
      </x:c>
      <x:c r="X3826" s="18" t="n">
        <x:f>MAX(V3826,W3826*'01 Controls'!$E$12)</x:f>
        <x:v>1583.7988826815642</x:v>
      </x:c>
      <x:c r="Y3826" s="18" t="n">
        <x:f>IF(U3826=0,0,N3826*R3826/U3826)</x:f>
        <x:v>3141.2011173184355</x:v>
      </x:c>
      <x:c r="Z3826" s="18" t="n">
        <x:f>IF(U3826=0,0,P3826*R3826/U3826)</x:f>
        <x:v>8775.418994413407</x:v>
      </x:c>
      <x:c r="AA3826" s="18" t="n">
        <x:f>MAX(Y3826,Z3826*'01 Controls'!$E$13)</x:f>
        <x:v>3141.2011173184355</x:v>
      </x:c>
      <x:c r="AB3826" s="18" t="n">
        <x:f>IF(U3826=0,0,N3826*S3826/U3826)</x:f>
        <x:v>0</x:v>
      </x:c>
      <x:c r="AC3826" s="18" t="n">
        <x:f>IF(U3826=0,0,P3826*S3826/U3826)</x:f>
        <x:v>0</x:v>
      </x:c>
      <x:c r="AD3826" s="18" t="n">
        <x:f>MAX(AB3826,AC3826*'01 Controls'!$E$14)</x:f>
        <x:v>0</x:v>
      </x:c>
      <x:c r="AE3826" s="18" t="n">
        <x:f>IF(U3826=0,0,N3826*T3826/U3826)</x:f>
        <x:v>0</x:v>
      </x:c>
      <x:c r="AF3826" s="18" t="n">
        <x:f>IF(U3826=0,0,P3826*T3826/U3826)</x:f>
        <x:v>0</x:v>
      </x:c>
      <x:c r="AG3826" s="18" t="n">
        <x:f>MAX(AE3826,AF3826*'01 Controls'!$E$15)</x:f>
        <x:v>0</x:v>
      </x:c>
      <x:c r="AH3826" s="18" t="n">
        <x:f>SUM(V3826,Y3826,AB3826,AE3826)</x:f>
        <x:v>4725</x:v>
      </x:c>
      <x:c r="AI3826" s="18" t="n">
        <x:f>N3826-AH3826</x:f>
        <x:v>0</x:v>
      </x:c>
      <x:c r="AJ3826" s="18" t="n">
        <x:f>V3826*INDEX('07 Mode Capacity'!$P$6:$P$17,MATCH("AIR-"&amp;I3826,'07 Mode Capacity'!$C$6:$C$17,0))</x:f>
        <x:v>321.37507392357264</x:v>
      </x:c>
      <x:c r="AK3826" s="18" t="n">
        <x:f>Y3826*INDEX('07 Mode Capacity'!$P$6:$P$17,MATCH("OCEAN-"&amp;I3826,'07 Mode Capacity'!$C$6:$C$17,0))</x:f>
        <x:v>471.4598886708066</x:v>
      </x:c>
      <x:c r="AL3826" s="18" t="n">
        <x:f>AB3826*INDEX('07 Mode Capacity'!$P$6:$P$17,MATCH("LAND-"&amp;I3826,'07 Mode Capacity'!$C$6:$C$17,0))</x:f>
        <x:v>0</x:v>
      </x:c>
      <x:c r="AM3826" s="18" t="n">
        <x:f>AE3826*INDEX('07 Mode Capacity'!$P$6:$P$17,MATCH("INLAND-"&amp;I3826,'07 Mode Capacity'!$C$6:$C$17,0))</x:f>
        <x:v>0</x:v>
      </x:c>
      <x:c r="AN3826" s="18" t="n">
        <x:f>SUM(AJ3826:AM3826)</x:f>
        <x:v>792.8349625943792</x:v>
      </x:c>
      <x:c r="AO3826" s="17" t="n">
        <x:f>IF(N3826=0,1,AN3826/N3826)</x:f>
        <x:v>0.1677957592792337</x:v>
      </x:c>
      <x:c r="AP3826" s="11" t="str">
        <x:f>IF(AO3826&gt;='01 Controls'!$E$16,"PASS","FAIL")</x:f>
        <x:v>FAIL</x:v>
      </x:c>
      <x:c r="AQ3826" s="11" t="str">
        <x:v>UNQUANTIFIED</x:v>
      </x:c>
      <x:c r="AR3826" s="11" t="str">
        <x:v>Position-class planning record; serial item and receiver open</x:v>
      </x:c>
      <x:c r="AS3826" s="26"/>
      <x:c r="AT3826" s="26"/>
    </x:row>
    <x:row r="3827">
      <x:c r="C3827" s="11" t="str">
        <x:v>G1-H-CHC-BAT-22</x:v>
      </x:c>
      <x:c r="D3827" s="11" t="str">
        <x:v>G1</x:v>
      </x:c>
      <x:c r="E3827" s="11" t="str">
        <x:v>Allied megacity earthquake</x:v>
      </x:c>
      <x:c r="F3827" s="11" t="str">
        <x:v>H-CHC</x:v>
      </x:c>
      <x:c r="G3827" s="11" t="str">
        <x:v>Community health continuity group</x:v>
      </x:c>
      <x:c r="H3827" s="11" t="str">
        <x:v>BAT-22</x:v>
      </x:c>
      <x:c r="I3827" s="19" t="n">
        <x:v>48</x:v>
      </x:c>
      <x:c r="J3827" s="21" t="n">
        <x:v>10</x:v>
      </x:c>
      <x:c r="K3827" s="18" t="n">
        <x:f>'05 Cargo Register'!K243</x:f>
        <x:v>210</x:v>
      </x:c>
      <x:c r="L3827" s="18" t="n">
        <x:f>'05 Cargo Register'!N243</x:f>
        <x:v>12</x:v>
      </x:c>
      <x:c r="M3827" s="18" t="n">
        <x:f>'05 Cargo Register'!O243</x:f>
        <x:v>316.8</x:v>
      </x:c>
      <x:c r="N3827" s="18" t="n">
        <x:f>J3827*K3827</x:f>
        <x:v>2100</x:v>
      </x:c>
      <x:c r="O3827" s="18" t="n">
        <x:f>J3827*L3827</x:f>
        <x:v>120</x:v>
      </x:c>
      <x:c r="P3827" s="18" t="n">
        <x:f>J3827*M3827</x:f>
        <x:v>3168</x:v>
      </x:c>
      <x:c r="Q3827" s="22" t="n">
        <x:f>'01 Controls'!$E$30*'02 Cargo Classes'!$M$9</x:f>
        <x:v>0</x:v>
      </x:c>
      <x:c r="R3827" s="22" t="n">
        <x:f>'01 Controls'!$F$30*'02 Cargo Classes'!$N$9</x:f>
        <x:v>0.85</x:v>
      </x:c>
      <x:c r="S3827" s="22" t="n">
        <x:f>'01 Controls'!$G$30*'02 Cargo Classes'!$O$9</x:f>
        <x:v>0</x:v>
      </x:c>
      <x:c r="T3827" s="22" t="n">
        <x:f>'01 Controls'!$H$30*'02 Cargo Classes'!$P$9</x:f>
        <x:v>0</x:v>
      </x:c>
      <x:c r="U3827" s="22" t="n">
        <x:f>SUM(Q3827:T3827)</x:f>
        <x:v>0.85</x:v>
      </x:c>
      <x:c r="V3827" s="18" t="n">
        <x:f>IF(U3827=0,0,N3827*Q3827/U3827)</x:f>
        <x:v>0</x:v>
      </x:c>
      <x:c r="W3827" s="18" t="n">
        <x:f>IF(U3827=0,0,P3827*Q3827/U3827)</x:f>
        <x:v>0</x:v>
      </x:c>
      <x:c r="X3827" s="18" t="n">
        <x:f>MAX(V3827,W3827*'01 Controls'!$E$12)</x:f>
        <x:v>0</x:v>
      </x:c>
      <x:c r="Y3827" s="18" t="n">
        <x:f>IF(U3827=0,0,N3827*R3827/U3827)</x:f>
        <x:v>2100</x:v>
      </x:c>
      <x:c r="Z3827" s="18" t="n">
        <x:f>IF(U3827=0,0,P3827*R3827/U3827)</x:f>
        <x:v>3167.9999999999995</x:v>
      </x:c>
      <x:c r="AA3827" s="18" t="n">
        <x:f>MAX(Y3827,Z3827*'01 Controls'!$E$13)</x:f>
        <x:v>2100</x:v>
      </x:c>
      <x:c r="AB3827" s="18" t="n">
        <x:f>IF(U3827=0,0,N3827*S3827/U3827)</x:f>
        <x:v>0</x:v>
      </x:c>
      <x:c r="AC3827" s="18" t="n">
        <x:f>IF(U3827=0,0,P3827*S3827/U3827)</x:f>
        <x:v>0</x:v>
      </x:c>
      <x:c r="AD3827" s="18" t="n">
        <x:f>MAX(AB3827,AC3827*'01 Controls'!$E$14)</x:f>
        <x:v>0</x:v>
      </x:c>
      <x:c r="AE3827" s="18" t="n">
        <x:f>IF(U3827=0,0,N3827*T3827/U3827)</x:f>
        <x:v>0</x:v>
      </x:c>
      <x:c r="AF3827" s="18" t="n">
        <x:f>IF(U3827=0,0,P3827*T3827/U3827)</x:f>
        <x:v>0</x:v>
      </x:c>
      <x:c r="AG3827" s="18" t="n">
        <x:f>MAX(AE3827,AF3827*'01 Controls'!$E$15)</x:f>
        <x:v>0</x:v>
      </x:c>
      <x:c r="AH3827" s="18" t="n">
        <x:f>SUM(V3827,Y3827,AB3827,AE3827)</x:f>
        <x:v>2100</x:v>
      </x:c>
      <x:c r="AI3827" s="18" t="n">
        <x:f>N3827-AH3827</x:f>
        <x:v>0</x:v>
      </x:c>
      <x:c r="AJ3827" s="18" t="n">
        <x:f>V3827*INDEX('07 Mode Capacity'!$P$6:$P$17,MATCH("AIR-"&amp;I3827,'07 Mode Capacity'!$C$6:$C$17,0))</x:f>
        <x:v>0</x:v>
      </x:c>
      <x:c r="AK3827" s="18" t="n">
        <x:f>Y3827*INDEX('07 Mode Capacity'!$P$6:$P$17,MATCH("OCEAN-"&amp;I3827,'07 Mode Capacity'!$C$6:$C$17,0))</x:f>
        <x:v>184.0361883209728</x:v>
      </x:c>
      <x:c r="AL3827" s="18" t="n">
        <x:f>AB3827*INDEX('07 Mode Capacity'!$P$6:$P$17,MATCH("LAND-"&amp;I3827,'07 Mode Capacity'!$C$6:$C$17,0))</x:f>
        <x:v>0</x:v>
      </x:c>
      <x:c r="AM3827" s="18" t="n">
        <x:f>AE3827*INDEX('07 Mode Capacity'!$P$6:$P$17,MATCH("INLAND-"&amp;I3827,'07 Mode Capacity'!$C$6:$C$17,0))</x:f>
        <x:v>0</x:v>
      </x:c>
      <x:c r="AN3827" s="18" t="n">
        <x:f>SUM(AJ3827:AM3827)</x:f>
        <x:v>184.0361883209728</x:v>
      </x:c>
      <x:c r="AO3827" s="17" t="n">
        <x:f>IF(N3827=0,1,AN3827/N3827)</x:f>
        <x:v>0.08763628015284419</x:v>
      </x:c>
      <x:c r="AP3827" s="11" t="str">
        <x:f>IF(AO3827&gt;='01 Controls'!$E$16,"PASS","FAIL")</x:f>
        <x:v>FAIL</x:v>
      </x:c>
      <x:c r="AQ3827" s="11" t="str">
        <x:v>UNQUANTIFIED</x:v>
      </x:c>
      <x:c r="AR3827" s="11" t="str">
        <x:v>Position-class planning record; serial item and receiver open</x:v>
      </x:c>
      <x:c r="AS3827" s="26"/>
      <x:c r="AT3827" s="26"/>
    </x:row>
    <x:row r="3828">
      <x:c r="C3828" s="11" t="str">
        <x:v>G1-H-CHC-TNK-20</x:v>
      </x:c>
      <x:c r="D3828" s="11" t="str">
        <x:v>G1</x:v>
      </x:c>
      <x:c r="E3828" s="11" t="str">
        <x:v>Allied megacity earthquake</x:v>
      </x:c>
      <x:c r="F3828" s="11" t="str">
        <x:v>H-CHC</x:v>
      </x:c>
      <x:c r="G3828" s="11" t="str">
        <x:v>Community health continuity group</x:v>
      </x:c>
      <x:c r="H3828" s="11" t="str">
        <x:v>TNK-20</x:v>
      </x:c>
      <x:c r="I3828" s="19" t="n">
        <x:v>48</x:v>
      </x:c>
      <x:c r="J3828" s="21" t="n">
        <x:v>10</x:v>
      </x:c>
      <x:c r="K3828" s="18" t="n">
        <x:f>'05 Cargo Register'!K244</x:f>
        <x:v>157.5</x:v>
      </x:c>
      <x:c r="L3828" s="18" t="n">
        <x:f>'05 Cargo Register'!N244</x:f>
        <x:v>10</x:v>
      </x:c>
      <x:c r="M3828" s="18" t="n">
        <x:f>'05 Cargo Register'!O244</x:f>
        <x:v>212.5</x:v>
      </x:c>
      <x:c r="N3828" s="18" t="n">
        <x:f>J3828*K3828</x:f>
        <x:v>1575</x:v>
      </x:c>
      <x:c r="O3828" s="18" t="n">
        <x:f>J3828*L3828</x:f>
        <x:v>100</x:v>
      </x:c>
      <x:c r="P3828" s="18" t="n">
        <x:f>J3828*M3828</x:f>
        <x:v>2125</x:v>
      </x:c>
      <x:c r="Q3828" s="22" t="n">
        <x:f>'01 Controls'!$E$30*'02 Cargo Classes'!$M$10</x:f>
        <x:v>0</x:v>
      </x:c>
      <x:c r="R3828" s="22" t="n">
        <x:f>'01 Controls'!$F$30*'02 Cargo Classes'!$N$10</x:f>
        <x:v>1.02</x:v>
      </x:c>
      <x:c r="S3828" s="22" t="n">
        <x:f>'01 Controls'!$G$30*'02 Cargo Classes'!$O$10</x:f>
        <x:v>0</x:v>
      </x:c>
      <x:c r="T3828" s="22" t="n">
        <x:f>'01 Controls'!$H$30*'02 Cargo Classes'!$P$10</x:f>
        <x:v>0</x:v>
      </x:c>
      <x:c r="U3828" s="22" t="n">
        <x:f>SUM(Q3828:T3828)</x:f>
        <x:v>1.02</x:v>
      </x:c>
      <x:c r="V3828" s="18" t="n">
        <x:f>IF(U3828=0,0,N3828*Q3828/U3828)</x:f>
        <x:v>0</x:v>
      </x:c>
      <x:c r="W3828" s="18" t="n">
        <x:f>IF(U3828=0,0,P3828*Q3828/U3828)</x:f>
        <x:v>0</x:v>
      </x:c>
      <x:c r="X3828" s="18" t="n">
        <x:f>MAX(V3828,W3828*'01 Controls'!$E$12)</x:f>
        <x:v>0</x:v>
      </x:c>
      <x:c r="Y3828" s="18" t="n">
        <x:f>IF(U3828=0,0,N3828*R3828/U3828)</x:f>
        <x:v>1575</x:v>
      </x:c>
      <x:c r="Z3828" s="18" t="n">
        <x:f>IF(U3828=0,0,P3828*R3828/U3828)</x:f>
        <x:v>2125</x:v>
      </x:c>
      <x:c r="AA3828" s="18" t="n">
        <x:f>MAX(Y3828,Z3828*'01 Controls'!$E$13)</x:f>
        <x:v>1575</x:v>
      </x:c>
      <x:c r="AB3828" s="18" t="n">
        <x:f>IF(U3828=0,0,N3828*S3828/U3828)</x:f>
        <x:v>0</x:v>
      </x:c>
      <x:c r="AC3828" s="18" t="n">
        <x:f>IF(U3828=0,0,P3828*S3828/U3828)</x:f>
        <x:v>0</x:v>
      </x:c>
      <x:c r="AD3828" s="18" t="n">
        <x:f>MAX(AB3828,AC3828*'01 Controls'!$E$14)</x:f>
        <x:v>0</x:v>
      </x:c>
      <x:c r="AE3828" s="18" t="n">
        <x:f>IF(U3828=0,0,N3828*T3828/U3828)</x:f>
        <x:v>0</x:v>
      </x:c>
      <x:c r="AF3828" s="18" t="n">
        <x:f>IF(U3828=0,0,P3828*T3828/U3828)</x:f>
        <x:v>0</x:v>
      </x:c>
      <x:c r="AG3828" s="18" t="n">
        <x:f>MAX(AE3828,AF3828*'01 Controls'!$E$15)</x:f>
        <x:v>0</x:v>
      </x:c>
      <x:c r="AH3828" s="18" t="n">
        <x:f>SUM(V3828,Y3828,AB3828,AE3828)</x:f>
        <x:v>1575</x:v>
      </x:c>
      <x:c r="AI3828" s="18" t="n">
        <x:f>N3828-AH3828</x:f>
        <x:v>0</x:v>
      </x:c>
      <x:c r="AJ3828" s="18" t="n">
        <x:f>V3828*INDEX('07 Mode Capacity'!$P$6:$P$17,MATCH("AIR-"&amp;I3828,'07 Mode Capacity'!$C$6:$C$17,0))</x:f>
        <x:v>0</x:v>
      </x:c>
      <x:c r="AK3828" s="18" t="n">
        <x:f>Y3828*INDEX('07 Mode Capacity'!$P$6:$P$17,MATCH("OCEAN-"&amp;I3828,'07 Mode Capacity'!$C$6:$C$17,0))</x:f>
        <x:v>138.0271412407296</x:v>
      </x:c>
      <x:c r="AL3828" s="18" t="n">
        <x:f>AB3828*INDEX('07 Mode Capacity'!$P$6:$P$17,MATCH("LAND-"&amp;I3828,'07 Mode Capacity'!$C$6:$C$17,0))</x:f>
        <x:v>0</x:v>
      </x:c>
      <x:c r="AM3828" s="18" t="n">
        <x:f>AE3828*INDEX('07 Mode Capacity'!$P$6:$P$17,MATCH("INLAND-"&amp;I3828,'07 Mode Capacity'!$C$6:$C$17,0))</x:f>
        <x:v>0</x:v>
      </x:c>
      <x:c r="AN3828" s="18" t="n">
        <x:f>SUM(AJ3828:AM3828)</x:f>
        <x:v>138.0271412407296</x:v>
      </x:c>
      <x:c r="AO3828" s="17" t="n">
        <x:f>IF(N3828=0,1,AN3828/N3828)</x:f>
        <x:v>0.08763628015284419</x:v>
      </x:c>
      <x:c r="AP3828" s="11" t="str">
        <x:f>IF(AO3828&gt;='01 Controls'!$E$16,"PASS","FAIL")</x:f>
        <x:v>FAIL</x:v>
      </x:c>
      <x:c r="AQ3828" s="11" t="str">
        <x:v>UNQUANTIFIED</x:v>
      </x:c>
      <x:c r="AR3828" s="11" t="str">
        <x:v>Position-class planning record; serial item and receiver open</x:v>
      </x:c>
      <x:c r="AS3828" s="26"/>
      <x:c r="AT3828" s="26"/>
    </x:row>
    <x:row r="3829">
      <x:c r="C3829" s="11" t="str">
        <x:v>G1-H-CHC-FLR-24</x:v>
      </x:c>
      <x:c r="D3829" s="11" t="str">
        <x:v>G1</x:v>
      </x:c>
      <x:c r="E3829" s="11" t="str">
        <x:v>Allied megacity earthquake</x:v>
      </x:c>
      <x:c r="F3829" s="11" t="str">
        <x:v>H-CHC</x:v>
      </x:c>
      <x:c r="G3829" s="11" t="str">
        <x:v>Community health continuity group</x:v>
      </x:c>
      <x:c r="H3829" s="11" t="str">
        <x:v>FLR-24</x:v>
      </x:c>
      <x:c r="I3829" s="19" t="n">
        <x:v>48</x:v>
      </x:c>
      <x:c r="J3829" s="21" t="n">
        <x:v>10</x:v>
      </x:c>
      <x:c r="K3829" s="18" t="n">
        <x:f>'05 Cargo Register'!K245</x:f>
        <x:v>131.25</x:v>
      </x:c>
      <x:c r="L3829" s="18" t="n">
        <x:f>'05 Cargo Register'!N245</x:f>
        <x:v>7</x:v>
      </x:c>
      <x:c r="M3829" s="18" t="n">
        <x:f>'05 Cargo Register'!O245</x:f>
        <x:v>224</x:v>
      </x:c>
      <x:c r="N3829" s="18" t="n">
        <x:f>J3829*K3829</x:f>
        <x:v>1312.5</x:v>
      </x:c>
      <x:c r="O3829" s="18" t="n">
        <x:f>J3829*L3829</x:f>
        <x:v>70</x:v>
      </x:c>
      <x:c r="P3829" s="18" t="n">
        <x:f>J3829*M3829</x:f>
        <x:v>2240</x:v>
      </x:c>
      <x:c r="Q3829" s="22" t="n">
        <x:f>'01 Controls'!$E$30*'02 Cargo Classes'!$M$11</x:f>
        <x:v>0</x:v>
      </x:c>
      <x:c r="R3829" s="22" t="n">
        <x:f>'01 Controls'!$F$30*'02 Cargo Classes'!$N$11</x:f>
        <x:v>1.02</x:v>
      </x:c>
      <x:c r="S3829" s="22" t="n">
        <x:f>'01 Controls'!$G$30*'02 Cargo Classes'!$O$11</x:f>
        <x:v>0</x:v>
      </x:c>
      <x:c r="T3829" s="22" t="n">
        <x:f>'01 Controls'!$H$30*'02 Cargo Classes'!$P$11</x:f>
        <x:v>0</x:v>
      </x:c>
      <x:c r="U3829" s="22" t="n">
        <x:f>SUM(Q3829:T3829)</x:f>
        <x:v>1.02</x:v>
      </x:c>
      <x:c r="V3829" s="18" t="n">
        <x:f>IF(U3829=0,0,N3829*Q3829/U3829)</x:f>
        <x:v>0</x:v>
      </x:c>
      <x:c r="W3829" s="18" t="n">
        <x:f>IF(U3829=0,0,P3829*Q3829/U3829)</x:f>
        <x:v>0</x:v>
      </x:c>
      <x:c r="X3829" s="18" t="n">
        <x:f>MAX(V3829,W3829*'01 Controls'!$E$12)</x:f>
        <x:v>0</x:v>
      </x:c>
      <x:c r="Y3829" s="18" t="n">
        <x:f>IF(U3829=0,0,N3829*R3829/U3829)</x:f>
        <x:v>1312.5</x:v>
      </x:c>
      <x:c r="Z3829" s="18" t="n">
        <x:f>IF(U3829=0,0,P3829*R3829/U3829)</x:f>
        <x:v>2240</x:v>
      </x:c>
      <x:c r="AA3829" s="18" t="n">
        <x:f>MAX(Y3829,Z3829*'01 Controls'!$E$13)</x:f>
        <x:v>1312.5</x:v>
      </x:c>
      <x:c r="AB3829" s="18" t="n">
        <x:f>IF(U3829=0,0,N3829*S3829/U3829)</x:f>
        <x:v>0</x:v>
      </x:c>
      <x:c r="AC3829" s="18" t="n">
        <x:f>IF(U3829=0,0,P3829*S3829/U3829)</x:f>
        <x:v>0</x:v>
      </x:c>
      <x:c r="AD3829" s="18" t="n">
        <x:f>MAX(AB3829,AC3829*'01 Controls'!$E$14)</x:f>
        <x:v>0</x:v>
      </x:c>
      <x:c r="AE3829" s="18" t="n">
        <x:f>IF(U3829=0,0,N3829*T3829/U3829)</x:f>
        <x:v>0</x:v>
      </x:c>
      <x:c r="AF3829" s="18" t="n">
        <x:f>IF(U3829=0,0,P3829*T3829/U3829)</x:f>
        <x:v>0</x:v>
      </x:c>
      <x:c r="AG3829" s="18" t="n">
        <x:f>MAX(AE3829,AF3829*'01 Controls'!$E$15)</x:f>
        <x:v>0</x:v>
      </x:c>
      <x:c r="AH3829" s="18" t="n">
        <x:f>SUM(V3829,Y3829,AB3829,AE3829)</x:f>
        <x:v>1312.5</x:v>
      </x:c>
      <x:c r="AI3829" s="18" t="n">
        <x:f>N3829-AH3829</x:f>
        <x:v>0</x:v>
      </x:c>
      <x:c r="AJ3829" s="18" t="n">
        <x:f>V3829*INDEX('07 Mode Capacity'!$P$6:$P$17,MATCH("AIR-"&amp;I3829,'07 Mode Capacity'!$C$6:$C$17,0))</x:f>
        <x:v>0</x:v>
      </x:c>
      <x:c r="AK3829" s="18" t="n">
        <x:f>Y3829*INDEX('07 Mode Capacity'!$P$6:$P$17,MATCH("OCEAN-"&amp;I3829,'07 Mode Capacity'!$C$6:$C$17,0))</x:f>
        <x:v>115.02261770060801</x:v>
      </x:c>
      <x:c r="AL3829" s="18" t="n">
        <x:f>AB3829*INDEX('07 Mode Capacity'!$P$6:$P$17,MATCH("LAND-"&amp;I3829,'07 Mode Capacity'!$C$6:$C$17,0))</x:f>
        <x:v>0</x:v>
      </x:c>
      <x:c r="AM3829" s="18" t="n">
        <x:f>AE3829*INDEX('07 Mode Capacity'!$P$6:$P$17,MATCH("INLAND-"&amp;I3829,'07 Mode Capacity'!$C$6:$C$17,0))</x:f>
        <x:v>0</x:v>
      </x:c>
      <x:c r="AN3829" s="18" t="n">
        <x:f>SUM(AJ3829:AM3829)</x:f>
        <x:v>115.02261770060801</x:v>
      </x:c>
      <x:c r="AO3829" s="17" t="n">
        <x:f>IF(N3829=0,1,AN3829/N3829)</x:f>
        <x:v>0.08763628015284419</x:v>
      </x:c>
      <x:c r="AP3829" s="11" t="str">
        <x:f>IF(AO3829&gt;='01 Controls'!$E$16,"PASS","FAIL")</x:f>
        <x:v>FAIL</x:v>
      </x:c>
      <x:c r="AQ3829" s="11" t="str">
        <x:v>UNQUANTIFIED</x:v>
      </x:c>
      <x:c r="AR3829" s="11" t="str">
        <x:v>Position-class planning record; serial item and receiver open</x:v>
      </x:c>
      <x:c r="AS3829" s="26"/>
      <x:c r="AT3829" s="26"/>
    </x:row>
    <x:row r="3830">
      <x:c r="C3830" s="11" t="str">
        <x:v>G1-H-CHC-ROL-30</x:v>
      </x:c>
      <x:c r="D3830" s="11" t="str">
        <x:v>G1</x:v>
      </x:c>
      <x:c r="E3830" s="11" t="str">
        <x:v>Allied megacity earthquake</x:v>
      </x:c>
      <x:c r="F3830" s="11" t="str">
        <x:v>H-CHC</x:v>
      </x:c>
      <x:c r="G3830" s="11" t="str">
        <x:v>Community health continuity group</x:v>
      </x:c>
      <x:c r="H3830" s="11" t="str">
        <x:v>ROL-30</x:v>
      </x:c>
      <x:c r="I3830" s="19" t="n">
        <x:v>48</x:v>
      </x:c>
      <x:c r="J3830" s="21" t="n">
        <x:v>10</x:v>
      </x:c>
      <x:c r="K3830" s="18" t="n">
        <x:f>'05 Cargo Register'!K246</x:f>
        <x:v>262.5</x:v>
      </x:c>
      <x:c r="L3830" s="18" t="n">
        <x:f>'05 Cargo Register'!N246</x:f>
        <x:v>11</x:v>
      </x:c>
      <x:c r="M3830" s="18" t="n">
        <x:f>'05 Cargo Register'!O246</x:f>
        <x:v>701.25</x:v>
      </x:c>
      <x:c r="N3830" s="18" t="n">
        <x:f>J3830*K3830</x:f>
        <x:v>2625</x:v>
      </x:c>
      <x:c r="O3830" s="18" t="n">
        <x:f>J3830*L3830</x:f>
        <x:v>110</x:v>
      </x:c>
      <x:c r="P3830" s="18" t="n">
        <x:f>J3830*M3830</x:f>
        <x:v>7012.5</x:v>
      </x:c>
      <x:c r="Q3830" s="22" t="n">
        <x:f>'01 Controls'!$E$30*'02 Cargo Classes'!$M$12</x:f>
        <x:v>0</x:v>
      </x:c>
      <x:c r="R3830" s="22" t="n">
        <x:f>'01 Controls'!$F$30*'02 Cargo Classes'!$N$12</x:f>
        <x:v>0.85</x:v>
      </x:c>
      <x:c r="S3830" s="22" t="n">
        <x:f>'01 Controls'!$G$30*'02 Cargo Classes'!$O$12</x:f>
        <x:v>0</x:v>
      </x:c>
      <x:c r="T3830" s="22" t="n">
        <x:f>'01 Controls'!$H$30*'02 Cargo Classes'!$P$12</x:f>
        <x:v>0</x:v>
      </x:c>
      <x:c r="U3830" s="22" t="n">
        <x:f>SUM(Q3830:T3830)</x:f>
        <x:v>0.85</x:v>
      </x:c>
      <x:c r="V3830" s="18" t="n">
        <x:f>IF(U3830=0,0,N3830*Q3830/U3830)</x:f>
        <x:v>0</x:v>
      </x:c>
      <x:c r="W3830" s="18" t="n">
        <x:f>IF(U3830=0,0,P3830*Q3830/U3830)</x:f>
        <x:v>0</x:v>
      </x:c>
      <x:c r="X3830" s="18" t="n">
        <x:f>MAX(V3830,W3830*'01 Controls'!$E$12)</x:f>
        <x:v>0</x:v>
      </x:c>
      <x:c r="Y3830" s="18" t="n">
        <x:f>IF(U3830=0,0,N3830*R3830/U3830)</x:f>
        <x:v>2625</x:v>
      </x:c>
      <x:c r="Z3830" s="18" t="n">
        <x:f>IF(U3830=0,0,P3830*R3830/U3830)</x:f>
        <x:v>7012.5</x:v>
      </x:c>
      <x:c r="AA3830" s="18" t="n">
        <x:f>MAX(Y3830,Z3830*'01 Controls'!$E$13)</x:f>
        <x:v>2625</x:v>
      </x:c>
      <x:c r="AB3830" s="18" t="n">
        <x:f>IF(U3830=0,0,N3830*S3830/U3830)</x:f>
        <x:v>0</x:v>
      </x:c>
      <x:c r="AC3830" s="18" t="n">
        <x:f>IF(U3830=0,0,P3830*S3830/U3830)</x:f>
        <x:v>0</x:v>
      </x:c>
      <x:c r="AD3830" s="18" t="n">
        <x:f>MAX(AB3830,AC3830*'01 Controls'!$E$14)</x:f>
        <x:v>0</x:v>
      </x:c>
      <x:c r="AE3830" s="18" t="n">
        <x:f>IF(U3830=0,0,N3830*T3830/U3830)</x:f>
        <x:v>0</x:v>
      </x:c>
      <x:c r="AF3830" s="18" t="n">
        <x:f>IF(U3830=0,0,P3830*T3830/U3830)</x:f>
        <x:v>0</x:v>
      </x:c>
      <x:c r="AG3830" s="18" t="n">
        <x:f>MAX(AE3830,AF3830*'01 Controls'!$E$15)</x:f>
        <x:v>0</x:v>
      </x:c>
      <x:c r="AH3830" s="18" t="n">
        <x:f>SUM(V3830,Y3830,AB3830,AE3830)</x:f>
        <x:v>2625</x:v>
      </x:c>
      <x:c r="AI3830" s="18" t="n">
        <x:f>N3830-AH3830</x:f>
        <x:v>0</x:v>
      </x:c>
      <x:c r="AJ3830" s="18" t="n">
        <x:f>V3830*INDEX('07 Mode Capacity'!$P$6:$P$17,MATCH("AIR-"&amp;I3830,'07 Mode Capacity'!$C$6:$C$17,0))</x:f>
        <x:v>0</x:v>
      </x:c>
      <x:c r="AK3830" s="18" t="n">
        <x:f>Y3830*INDEX('07 Mode Capacity'!$P$6:$P$17,MATCH("OCEAN-"&amp;I3830,'07 Mode Capacity'!$C$6:$C$17,0))</x:f>
        <x:v>230.04523540121602</x:v>
      </x:c>
      <x:c r="AL3830" s="18" t="n">
        <x:f>AB3830*INDEX('07 Mode Capacity'!$P$6:$P$17,MATCH("LAND-"&amp;I3830,'07 Mode Capacity'!$C$6:$C$17,0))</x:f>
        <x:v>0</x:v>
      </x:c>
      <x:c r="AM3830" s="18" t="n">
        <x:f>AE3830*INDEX('07 Mode Capacity'!$P$6:$P$17,MATCH("INLAND-"&amp;I3830,'07 Mode Capacity'!$C$6:$C$17,0))</x:f>
        <x:v>0</x:v>
      </x:c>
      <x:c r="AN3830" s="18" t="n">
        <x:f>SUM(AJ3830:AM3830)</x:f>
        <x:v>230.04523540121602</x:v>
      </x:c>
      <x:c r="AO3830" s="17" t="n">
        <x:f>IF(N3830=0,1,AN3830/N3830)</x:f>
        <x:v>0.08763628015284419</x:v>
      </x:c>
      <x:c r="AP3830" s="11" t="str">
        <x:f>IF(AO3830&gt;='01 Controls'!$E$16,"PASS","FAIL")</x:f>
        <x:v>FAIL</x:v>
      </x:c>
      <x:c r="AQ3830" s="11" t="str">
        <x:v>UNQUANTIFIED</x:v>
      </x:c>
      <x:c r="AR3830" s="11" t="str">
        <x:v>Position-class planning record; serial item and receiver open</x:v>
      </x:c>
      <x:c r="AS3830" s="26"/>
      <x:c r="AT3830" s="26"/>
    </x:row>
    <x:row r="3831">
      <x:c r="C3831" s="11" t="str">
        <x:v>G1-H-CHC-BLK-08</x:v>
      </x:c>
      <x:c r="D3831" s="11" t="str">
        <x:v>G1</x:v>
      </x:c>
      <x:c r="E3831" s="11" t="str">
        <x:v>Allied megacity earthquake</x:v>
      </x:c>
      <x:c r="F3831" s="11" t="str">
        <x:v>H-CHC</x:v>
      </x:c>
      <x:c r="G3831" s="11" t="str">
        <x:v>Community health continuity group</x:v>
      </x:c>
      <x:c r="H3831" s="11" t="str">
        <x:v>BLK-08</x:v>
      </x:c>
      <x:c r="I3831" s="19" t="n">
        <x:v>48</x:v>
      </x:c>
      <x:c r="J3831" s="21" t="n">
        <x:v>10</x:v>
      </x:c>
      <x:c r="K3831" s="18" t="n">
        <x:f>'05 Cargo Register'!K247</x:f>
        <x:v>367.50000000000006</x:v>
      </x:c>
      <x:c r="L3831" s="18" t="n">
        <x:f>'05 Cargo Register'!N247</x:f>
        <x:v>58</x:v>
      </x:c>
      <x:c r="M3831" s="18" t="n">
        <x:f>'05 Cargo Register'!O247</x:f>
        <x:v>2958</x:v>
      </x:c>
      <x:c r="N3831" s="18" t="n">
        <x:f>J3831*K3831</x:f>
        <x:v>3675.0000000000005</x:v>
      </x:c>
      <x:c r="O3831" s="18" t="n">
        <x:f>J3831*L3831</x:f>
        <x:v>580</x:v>
      </x:c>
      <x:c r="P3831" s="18" t="n">
        <x:f>J3831*M3831</x:f>
        <x:v>29580</x:v>
      </x:c>
      <x:c r="Q3831" s="22" t="n">
        <x:f>'01 Controls'!$E$30*'02 Cargo Classes'!$M$14</x:f>
        <x:v>0.15</x:v>
      </x:c>
      <x:c r="R3831" s="22" t="n">
        <x:f>'01 Controls'!$F$30*'02 Cargo Classes'!$N$14</x:f>
        <x:v>0.68</x:v>
      </x:c>
      <x:c r="S3831" s="22" t="n">
        <x:f>'01 Controls'!$G$30*'02 Cargo Classes'!$O$14</x:f>
        <x:v>0</x:v>
      </x:c>
      <x:c r="T3831" s="22" t="n">
        <x:f>'01 Controls'!$H$30*'02 Cargo Classes'!$P$14</x:f>
        <x:v>0</x:v>
      </x:c>
      <x:c r="U3831" s="22" t="n">
        <x:f>SUM(Q3831:T3831)</x:f>
        <x:v>0.8300000000000001</x:v>
      </x:c>
      <x:c r="V3831" s="18" t="n">
        <x:f>IF(U3831=0,0,N3831*Q3831/U3831)</x:f>
        <x:v>664.156626506024</x:v>
      </x:c>
      <x:c r="W3831" s="18" t="n">
        <x:f>IF(U3831=0,0,P3831*Q3831/U3831)</x:f>
        <x:v>5345.78313253012</x:v>
      </x:c>
      <x:c r="X3831" s="18" t="n">
        <x:f>MAX(V3831,W3831*'01 Controls'!$E$12)</x:f>
        <x:v>1336.44578313253</x:v>
      </x:c>
      <x:c r="Y3831" s="18" t="n">
        <x:f>IF(U3831=0,0,N3831*R3831/U3831)</x:f>
        <x:v>3010.8433734939763</x:v>
      </x:c>
      <x:c r="Z3831" s="18" t="n">
        <x:f>IF(U3831=0,0,P3831*R3831/U3831)</x:f>
        <x:v>24234.21686746988</x:v>
      </x:c>
      <x:c r="AA3831" s="18" t="n">
        <x:f>MAX(Y3831,Z3831*'01 Controls'!$E$13)</x:f>
        <x:v>3635.132530120482</x:v>
      </x:c>
      <x:c r="AB3831" s="18" t="n">
        <x:f>IF(U3831=0,0,N3831*S3831/U3831)</x:f>
        <x:v>0</x:v>
      </x:c>
      <x:c r="AC3831" s="18" t="n">
        <x:f>IF(U3831=0,0,P3831*S3831/U3831)</x:f>
        <x:v>0</x:v>
      </x:c>
      <x:c r="AD3831" s="18" t="n">
        <x:f>MAX(AB3831,AC3831*'01 Controls'!$E$14)</x:f>
        <x:v>0</x:v>
      </x:c>
      <x:c r="AE3831" s="18" t="n">
        <x:f>IF(U3831=0,0,N3831*T3831/U3831)</x:f>
        <x:v>0</x:v>
      </x:c>
      <x:c r="AF3831" s="18" t="n">
        <x:f>IF(U3831=0,0,P3831*T3831/U3831)</x:f>
        <x:v>0</x:v>
      </x:c>
      <x:c r="AG3831" s="18" t="n">
        <x:f>MAX(AE3831,AF3831*'01 Controls'!$E$15)</x:f>
        <x:v>0</x:v>
      </x:c>
      <x:c r="AH3831" s="18" t="n">
        <x:f>SUM(V3831,Y3831,AB3831,AE3831)</x:f>
        <x:v>3675.0000000000005</x:v>
      </x:c>
      <x:c r="AI3831" s="18" t="n">
        <x:f>N3831-AH3831</x:f>
        <x:v>0</x:v>
      </x:c>
      <x:c r="AJ3831" s="18" t="n">
        <x:f>V3831*INDEX('07 Mode Capacity'!$P$6:$P$17,MATCH("AIR-"&amp;I3831,'07 Mode Capacity'!$C$6:$C$17,0))</x:f>
        <x:v>186.1867850987621</x:v>
      </x:c>
      <x:c r="AK3831" s="18" t="n">
        <x:f>Y3831*INDEX('07 Mode Capacity'!$P$6:$P$17,MATCH("OCEAN-"&amp;I3831,'07 Mode Capacity'!$C$6:$C$17,0))</x:f>
        <x:v>263.8591133758526</x:v>
      </x:c>
      <x:c r="AL3831" s="18" t="n">
        <x:f>AB3831*INDEX('07 Mode Capacity'!$P$6:$P$17,MATCH("LAND-"&amp;I3831,'07 Mode Capacity'!$C$6:$C$17,0))</x:f>
        <x:v>0</x:v>
      </x:c>
      <x:c r="AM3831" s="18" t="n">
        <x:f>AE3831*INDEX('07 Mode Capacity'!$P$6:$P$17,MATCH("INLAND-"&amp;I3831,'07 Mode Capacity'!$C$6:$C$17,0))</x:f>
        <x:v>0</x:v>
      </x:c>
      <x:c r="AN3831" s="18" t="n">
        <x:f>SUM(AJ3831:AM3831)</x:f>
        <x:v>450.04589847461466</x:v>
      </x:c>
      <x:c r="AO3831" s="17" t="n">
        <x:f>IF(N3831=0,1,AN3831/N3831)</x:f>
        <x:v>0.12246146897268424</x:v>
      </x:c>
      <x:c r="AP3831" s="11" t="str">
        <x:f>IF(AO3831&gt;='01 Controls'!$E$16,"PASS","FAIL")</x:f>
        <x:v>FAIL</x:v>
      </x:c>
      <x:c r="AQ3831" s="11" t="str">
        <x:v>UNQUANTIFIED</x:v>
      </x:c>
      <x:c r="AR3831" s="11" t="str">
        <x:v>Position-class planning record; serial item and receiver open</x:v>
      </x:c>
      <x:c r="AS3831" s="26"/>
      <x:c r="AT3831" s="26"/>
    </x:row>
    <x:row r="3832">
      <x:c r="C3832" s="11" t="str">
        <x:v>G1-H-MAC-APL-45</x:v>
      </x:c>
      <x:c r="D3832" s="11" t="str">
        <x:v>G1</x:v>
      </x:c>
      <x:c r="E3832" s="11" t="str">
        <x:v>Allied megacity earthquake</x:v>
      </x:c>
      <x:c r="F3832" s="11" t="str">
        <x:v>H-MAC</x:v>
      </x:c>
      <x:c r="G3832" s="11" t="str">
        <x:v>Mobile acute-care group</x:v>
      </x:c>
      <x:c r="H3832" s="11" t="str">
        <x:v>APL-45</x:v>
      </x:c>
      <x:c r="I3832" s="19" t="n">
        <x:v>24</x:v>
      </x:c>
      <x:c r="J3832" s="21" t="n">
        <x:v>8</x:v>
      </x:c>
      <x:c r="K3832" s="18" t="n">
        <x:f>'05 Cargo Register'!K248</x:f>
        <x:v>472.5</x:v>
      </x:c>
      <x:c r="L3832" s="18" t="n">
        <x:f>'05 Cargo Register'!N248</x:f>
        <x:v>124</x:v>
      </x:c>
      <x:c r="M3832" s="18" t="n">
        <x:f>'05 Cargo Register'!O248</x:f>
        <x:v>930</x:v>
      </x:c>
      <x:c r="N3832" s="18" t="n">
        <x:f>J3832*K3832</x:f>
        <x:v>3780</x:v>
      </x:c>
      <x:c r="O3832" s="18" t="n">
        <x:f>J3832*L3832</x:f>
        <x:v>992</x:v>
      </x:c>
      <x:c r="P3832" s="18" t="n">
        <x:f>J3832*M3832</x:f>
        <x:v>7440</x:v>
      </x:c>
      <x:c r="Q3832" s="22" t="n">
        <x:f>'01 Controls'!$E$30*'02 Cargo Classes'!$M$6</x:f>
        <x:v>0.44999999999999996</x:v>
      </x:c>
      <x:c r="R3832" s="22" t="n">
        <x:f>'01 Controls'!$F$30*'02 Cargo Classes'!$N$6</x:f>
        <x:v>0.34</x:v>
      </x:c>
      <x:c r="S3832" s="22" t="n">
        <x:f>'01 Controls'!$G$30*'02 Cargo Classes'!$O$6</x:f>
        <x:v>0</x:v>
      </x:c>
      <x:c r="T3832" s="22" t="n">
        <x:f>'01 Controls'!$H$30*'02 Cargo Classes'!$P$6</x:f>
        <x:v>0</x:v>
      </x:c>
      <x:c r="U3832" s="22" t="n">
        <x:f>SUM(Q3832:T3832)</x:f>
        <x:v>0.79</x:v>
      </x:c>
      <x:c r="V3832" s="18" t="n">
        <x:f>IF(U3832=0,0,N3832*Q3832/U3832)</x:f>
        <x:v>2153.164556962025</x:v>
      </x:c>
      <x:c r="W3832" s="18" t="n">
        <x:f>IF(U3832=0,0,P3832*Q3832/U3832)</x:f>
        <x:v>4237.974683544303</x:v>
      </x:c>
      <x:c r="X3832" s="18" t="n">
        <x:f>MAX(V3832,W3832*'01 Controls'!$E$12)</x:f>
        <x:v>2153.164556962025</x:v>
      </x:c>
      <x:c r="Y3832" s="18" t="n">
        <x:f>IF(U3832=0,0,N3832*R3832/U3832)</x:f>
        <x:v>1626.8354430379748</x:v>
      </x:c>
      <x:c r="Z3832" s="18" t="n">
        <x:f>IF(U3832=0,0,P3832*R3832/U3832)</x:f>
        <x:v>3202.0253164556966</x:v>
      </x:c>
      <x:c r="AA3832" s="18" t="n">
        <x:f>MAX(Y3832,Z3832*'01 Controls'!$E$13)</x:f>
        <x:v>1626.8354430379748</x:v>
      </x:c>
      <x:c r="AB3832" s="18" t="n">
        <x:f>IF(U3832=0,0,N3832*S3832/U3832)</x:f>
        <x:v>0</x:v>
      </x:c>
      <x:c r="AC3832" s="18" t="n">
        <x:f>IF(U3832=0,0,P3832*S3832/U3832)</x:f>
        <x:v>0</x:v>
      </x:c>
      <x:c r="AD3832" s="18" t="n">
        <x:f>MAX(AB3832,AC3832*'01 Controls'!$E$14)</x:f>
        <x:v>0</x:v>
      </x:c>
      <x:c r="AE3832" s="18" t="n">
        <x:f>IF(U3832=0,0,N3832*T3832/U3832)</x:f>
        <x:v>0</x:v>
      </x:c>
      <x:c r="AF3832" s="18" t="n">
        <x:f>IF(U3832=0,0,P3832*T3832/U3832)</x:f>
        <x:v>0</x:v>
      </x:c>
      <x:c r="AG3832" s="18" t="n">
        <x:f>MAX(AE3832,AF3832*'01 Controls'!$E$15)</x:f>
        <x:v>0</x:v>
      </x:c>
      <x:c r="AH3832" s="18" t="n">
        <x:f>SUM(V3832,Y3832,AB3832,AE3832)</x:f>
        <x:v>3780</x:v>
      </x:c>
      <x:c r="AI3832" s="18" t="n">
        <x:f>N3832-AH3832</x:f>
        <x:v>0</x:v>
      </x:c>
      <x:c r="AJ3832" s="18" t="n">
        <x:f>V3832*INDEX('07 Mode Capacity'!$P$6:$P$17,MATCH("AIR-"&amp;I3832,'07 Mode Capacity'!$C$6:$C$17,0))</x:f>
        <x:v>436.90737897964175</x:v>
      </x:c>
      <x:c r="AK3832" s="18" t="n">
        <x:f>Y3832*INDEX('07 Mode Capacity'!$P$6:$P$17,MATCH("OCEAN-"&amp;I3832,'07 Mode Capacity'!$C$6:$C$17,0))</x:f>
        <x:v>244.17018465699644</x:v>
      </x:c>
      <x:c r="AL3832" s="18" t="n">
        <x:f>AB3832*INDEX('07 Mode Capacity'!$P$6:$P$17,MATCH("LAND-"&amp;I3832,'07 Mode Capacity'!$C$6:$C$17,0))</x:f>
        <x:v>0</x:v>
      </x:c>
      <x:c r="AM3832" s="18" t="n">
        <x:f>AE3832*INDEX('07 Mode Capacity'!$P$6:$P$17,MATCH("INLAND-"&amp;I3832,'07 Mode Capacity'!$C$6:$C$17,0))</x:f>
        <x:v>0</x:v>
      </x:c>
      <x:c r="AN3832" s="18" t="n">
        <x:f>SUM(AJ3832:AM3832)</x:f>
        <x:v>681.0775636366382</x:v>
      </x:c>
      <x:c r="AO3832" s="17" t="n">
        <x:f>IF(N3832=0,1,AN3832/N3832)</x:f>
        <x:v>0.18017924963932228</x:v>
      </x:c>
      <x:c r="AP3832" s="11" t="str">
        <x:f>IF(AO3832&gt;='01 Controls'!$E$16,"PASS","FAIL")</x:f>
        <x:v>FAIL</x:v>
      </x:c>
      <x:c r="AQ3832" s="11" t="str">
        <x:v>UNQUANTIFIED</x:v>
      </x:c>
      <x:c r="AR3832" s="11" t="str">
        <x:v>Position-class planning record; serial item and receiver open</x:v>
      </x:c>
      <x:c r="AS3832" s="26"/>
      <x:c r="AT3832" s="26"/>
    </x:row>
    <x:row r="3833">
      <x:c r="C3833" s="11" t="str">
        <x:v>G1-H-MAC-ISO-18</x:v>
      </x:c>
      <x:c r="D3833" s="11" t="str">
        <x:v>G1</x:v>
      </x:c>
      <x:c r="E3833" s="11" t="str">
        <x:v>Allied megacity earthquake</x:v>
      </x:c>
      <x:c r="F3833" s="11" t="str">
        <x:v>H-MAC</x:v>
      </x:c>
      <x:c r="G3833" s="11" t="str">
        <x:v>Mobile acute-care group</x:v>
      </x:c>
      <x:c r="H3833" s="11" t="str">
        <x:v>ISO-18</x:v>
      </x:c>
      <x:c r="I3833" s="19" t="n">
        <x:v>48</x:v>
      </x:c>
      <x:c r="J3833" s="21" t="n">
        <x:v>8</x:v>
      </x:c>
      <x:c r="K3833" s="18" t="n">
        <x:f>'05 Cargo Register'!K249</x:f>
        <x:v>551.25</x:v>
      </x:c>
      <x:c r="L3833" s="18" t="n">
        <x:f>'05 Cargo Register'!N249</x:f>
        <x:v>37</x:v>
      </x:c>
      <x:c r="M3833" s="18" t="n">
        <x:f>'05 Cargo Register'!O249</x:f>
        <x:v>976.8000000000001</x:v>
      </x:c>
      <x:c r="N3833" s="18" t="n">
        <x:f>J3833*K3833</x:f>
        <x:v>4410</x:v>
      </x:c>
      <x:c r="O3833" s="18" t="n">
        <x:f>J3833*L3833</x:f>
        <x:v>296</x:v>
      </x:c>
      <x:c r="P3833" s="18" t="n">
        <x:f>J3833*M3833</x:f>
        <x:v>7814.400000000001</x:v>
      </x:c>
      <x:c r="Q3833" s="22" t="n">
        <x:f>'01 Controls'!$E$30*'02 Cargo Classes'!$M$7</x:f>
        <x:v>0.03</x:v>
      </x:c>
      <x:c r="R3833" s="22" t="n">
        <x:f>'01 Controls'!$F$30*'02 Cargo Classes'!$N$7</x:f>
        <x:v>0.85</x:v>
      </x:c>
      <x:c r="S3833" s="22" t="n">
        <x:f>'01 Controls'!$G$30*'02 Cargo Classes'!$O$7</x:f>
        <x:v>0</x:v>
      </x:c>
      <x:c r="T3833" s="22" t="n">
        <x:f>'01 Controls'!$H$30*'02 Cargo Classes'!$P$7</x:f>
        <x:v>0</x:v>
      </x:c>
      <x:c r="U3833" s="22" t="n">
        <x:f>SUM(Q3833:T3833)</x:f>
        <x:v>0.88</x:v>
      </x:c>
      <x:c r="V3833" s="18" t="n">
        <x:f>IF(U3833=0,0,N3833*Q3833/U3833)</x:f>
        <x:v>150.34090909090907</x:v>
      </x:c>
      <x:c r="W3833" s="18" t="n">
        <x:f>IF(U3833=0,0,P3833*Q3833/U3833)</x:f>
        <x:v>266.40000000000003</x:v>
      </x:c>
      <x:c r="X3833" s="18" t="n">
        <x:f>MAX(V3833,W3833*'01 Controls'!$E$12)</x:f>
        <x:v>150.34090909090907</x:v>
      </x:c>
      <x:c r="Y3833" s="18" t="n">
        <x:f>IF(U3833=0,0,N3833*R3833/U3833)</x:f>
        <x:v>4259.659090909091</x:v>
      </x:c>
      <x:c r="Z3833" s="18" t="n">
        <x:f>IF(U3833=0,0,P3833*R3833/U3833)</x:f>
        <x:v>7548.000000000001</x:v>
      </x:c>
      <x:c r="AA3833" s="18" t="n">
        <x:f>MAX(Y3833,Z3833*'01 Controls'!$E$13)</x:f>
        <x:v>4259.659090909091</x:v>
      </x:c>
      <x:c r="AB3833" s="18" t="n">
        <x:f>IF(U3833=0,0,N3833*S3833/U3833)</x:f>
        <x:v>0</x:v>
      </x:c>
      <x:c r="AC3833" s="18" t="n">
        <x:f>IF(U3833=0,0,P3833*S3833/U3833)</x:f>
        <x:v>0</x:v>
      </x:c>
      <x:c r="AD3833" s="18" t="n">
        <x:f>MAX(AB3833,AC3833*'01 Controls'!$E$14)</x:f>
        <x:v>0</x:v>
      </x:c>
      <x:c r="AE3833" s="18" t="n">
        <x:f>IF(U3833=0,0,N3833*T3833/U3833)</x:f>
        <x:v>0</x:v>
      </x:c>
      <x:c r="AF3833" s="18" t="n">
        <x:f>IF(U3833=0,0,P3833*T3833/U3833)</x:f>
        <x:v>0</x:v>
      </x:c>
      <x:c r="AG3833" s="18" t="n">
        <x:f>MAX(AE3833,AF3833*'01 Controls'!$E$15)</x:f>
        <x:v>0</x:v>
      </x:c>
      <x:c r="AH3833" s="18" t="n">
        <x:f>SUM(V3833,Y3833,AB3833,AE3833)</x:f>
        <x:v>4410</x:v>
      </x:c>
      <x:c r="AI3833" s="18" t="n">
        <x:f>N3833-AH3833</x:f>
        <x:v>0</x:v>
      </x:c>
      <x:c r="AJ3833" s="18" t="n">
        <x:f>V3833*INDEX('07 Mode Capacity'!$P$6:$P$17,MATCH("AIR-"&amp;I3833,'07 Mode Capacity'!$C$6:$C$17,0))</x:f>
        <x:v>42.14591771781069</x:v>
      </x:c>
      <x:c r="AK3833" s="18" t="n">
        <x:f>Y3833*INDEX('07 Mode Capacity'!$P$6:$P$17,MATCH("OCEAN-"&amp;I3833,'07 Mode Capacity'!$C$6:$C$17,0))</x:f>
        <x:v>373.3006774465187</x:v>
      </x:c>
      <x:c r="AL3833" s="18" t="n">
        <x:f>AB3833*INDEX('07 Mode Capacity'!$P$6:$P$17,MATCH("LAND-"&amp;I3833,'07 Mode Capacity'!$C$6:$C$17,0))</x:f>
        <x:v>0</x:v>
      </x:c>
      <x:c r="AM3833" s="18" t="n">
        <x:f>AE3833*INDEX('07 Mode Capacity'!$P$6:$P$17,MATCH("INLAND-"&amp;I3833,'07 Mode Capacity'!$C$6:$C$17,0))</x:f>
        <x:v>0</x:v>
      </x:c>
      <x:c r="AN3833" s="18" t="n">
        <x:f>SUM(AJ3833:AM3833)</x:f>
        <x:v>415.4465951643294</x:v>
      </x:c>
      <x:c r="AO3833" s="17" t="n">
        <x:f>IF(N3833=0,1,AN3833/N3833)</x:f>
        <x:v>0.09420557713476857</x:v>
      </x:c>
      <x:c r="AP3833" s="11" t="str">
        <x:f>IF(AO3833&gt;='01 Controls'!$E$16,"PASS","FAIL")</x:f>
        <x:v>FAIL</x:v>
      </x:c>
      <x:c r="AQ3833" s="11" t="str">
        <x:v>UNQUANTIFIED</x:v>
      </x:c>
      <x:c r="AR3833" s="11" t="str">
        <x:v>Position-class planning record; serial item and receiver open</x:v>
      </x:c>
      <x:c r="AS3833" s="26"/>
      <x:c r="AT3833" s="26"/>
    </x:row>
    <x:row r="3834">
      <x:c r="C3834" s="11" t="str">
        <x:v>G1-H-MAC-COL-12</x:v>
      </x:c>
      <x:c r="D3834" s="11" t="str">
        <x:v>G1</x:v>
      </x:c>
      <x:c r="E3834" s="11" t="str">
        <x:v>Allied megacity earthquake</x:v>
      </x:c>
      <x:c r="F3834" s="11" t="str">
        <x:v>H-MAC</x:v>
      </x:c>
      <x:c r="G3834" s="11" t="str">
        <x:v>Mobile acute-care group</x:v>
      </x:c>
      <x:c r="H3834" s="11" t="str">
        <x:v>COL-12</x:v>
      </x:c>
      <x:c r="I3834" s="19" t="n">
        <x:v>24</x:v>
      </x:c>
      <x:c r="J3834" s="21" t="n">
        <x:v>8</x:v>
      </x:c>
      <x:c r="K3834" s="18" t="n">
        <x:f>'05 Cargo Register'!K250</x:f>
        <x:v>472.5</x:v>
      </x:c>
      <x:c r="L3834" s="18" t="n">
        <x:f>'05 Cargo Register'!N250</x:f>
        <x:v>50</x:v>
      </x:c>
      <x:c r="M3834" s="18" t="n">
        <x:f>'05 Cargo Register'!O250</x:f>
        <x:v>1320</x:v>
      </x:c>
      <x:c r="N3834" s="18" t="n">
        <x:f>J3834*K3834</x:f>
        <x:v>3780</x:v>
      </x:c>
      <x:c r="O3834" s="18" t="n">
        <x:f>J3834*L3834</x:f>
        <x:v>400</x:v>
      </x:c>
      <x:c r="P3834" s="18" t="n">
        <x:f>J3834*M3834</x:f>
        <x:v>10560</x:v>
      </x:c>
      <x:c r="Q3834" s="22" t="n">
        <x:f>'01 Controls'!$E$30*'02 Cargo Classes'!$M$8</x:f>
        <x:v>0.3</x:v>
      </x:c>
      <x:c r="R3834" s="22" t="n">
        <x:f>'01 Controls'!$F$30*'02 Cargo Classes'!$N$8</x:f>
        <x:v>0.595</x:v>
      </x:c>
      <x:c r="S3834" s="22" t="n">
        <x:f>'01 Controls'!$G$30*'02 Cargo Classes'!$O$8</x:f>
        <x:v>0</x:v>
      </x:c>
      <x:c r="T3834" s="22" t="n">
        <x:f>'01 Controls'!$H$30*'02 Cargo Classes'!$P$8</x:f>
        <x:v>0</x:v>
      </x:c>
      <x:c r="U3834" s="22" t="n">
        <x:f>SUM(Q3834:T3834)</x:f>
        <x:v>0.895</x:v>
      </x:c>
      <x:c r="V3834" s="18" t="n">
        <x:f>IF(U3834=0,0,N3834*Q3834/U3834)</x:f>
        <x:v>1267.0391061452515</x:v>
      </x:c>
      <x:c r="W3834" s="18" t="n">
        <x:f>IF(U3834=0,0,P3834*Q3834/U3834)</x:f>
        <x:v>3539.664804469274</x:v>
      </x:c>
      <x:c r="X3834" s="18" t="n">
        <x:f>MAX(V3834,W3834*'01 Controls'!$E$12)</x:f>
        <x:v>1267.0391061452515</x:v>
      </x:c>
      <x:c r="Y3834" s="18" t="n">
        <x:f>IF(U3834=0,0,N3834*R3834/U3834)</x:f>
        <x:v>2512.9608938547485</x:v>
      </x:c>
      <x:c r="Z3834" s="18" t="n">
        <x:f>IF(U3834=0,0,P3834*R3834/U3834)</x:f>
        <x:v>7020.335195530726</x:v>
      </x:c>
      <x:c r="AA3834" s="18" t="n">
        <x:f>MAX(Y3834,Z3834*'01 Controls'!$E$13)</x:f>
        <x:v>2512.9608938547485</x:v>
      </x:c>
      <x:c r="AB3834" s="18" t="n">
        <x:f>IF(U3834=0,0,N3834*S3834/U3834)</x:f>
        <x:v>0</x:v>
      </x:c>
      <x:c r="AC3834" s="18" t="n">
        <x:f>IF(U3834=0,0,P3834*S3834/U3834)</x:f>
        <x:v>0</x:v>
      </x:c>
      <x:c r="AD3834" s="18" t="n">
        <x:f>MAX(AB3834,AC3834*'01 Controls'!$E$14)</x:f>
        <x:v>0</x:v>
      </x:c>
      <x:c r="AE3834" s="18" t="n">
        <x:f>IF(U3834=0,0,N3834*T3834/U3834)</x:f>
        <x:v>0</x:v>
      </x:c>
      <x:c r="AF3834" s="18" t="n">
        <x:f>IF(U3834=0,0,P3834*T3834/U3834)</x:f>
        <x:v>0</x:v>
      </x:c>
      <x:c r="AG3834" s="18" t="n">
        <x:f>MAX(AE3834,AF3834*'01 Controls'!$E$15)</x:f>
        <x:v>0</x:v>
      </x:c>
      <x:c r="AH3834" s="18" t="n">
        <x:f>SUM(V3834,Y3834,AB3834,AE3834)</x:f>
        <x:v>3780</x:v>
      </x:c>
      <x:c r="AI3834" s="18" t="n">
        <x:f>N3834-AH3834</x:f>
        <x:v>0</x:v>
      </x:c>
      <x:c r="AJ3834" s="18" t="n">
        <x:f>V3834*INDEX('07 Mode Capacity'!$P$6:$P$17,MATCH("AIR-"&amp;I3834,'07 Mode Capacity'!$C$6:$C$17,0))</x:f>
        <x:v>257.1000591388581</x:v>
      </x:c>
      <x:c r="AK3834" s="18" t="n">
        <x:f>Y3834*INDEX('07 Mode Capacity'!$P$6:$P$17,MATCH("OCEAN-"&amp;I3834,'07 Mode Capacity'!$C$6:$C$17,0))</x:f>
        <x:v>377.1679109366453</x:v>
      </x:c>
      <x:c r="AL3834" s="18" t="n">
        <x:f>AB3834*INDEX('07 Mode Capacity'!$P$6:$P$17,MATCH("LAND-"&amp;I3834,'07 Mode Capacity'!$C$6:$C$17,0))</x:f>
        <x:v>0</x:v>
      </x:c>
      <x:c r="AM3834" s="18" t="n">
        <x:f>AE3834*INDEX('07 Mode Capacity'!$P$6:$P$17,MATCH("INLAND-"&amp;I3834,'07 Mode Capacity'!$C$6:$C$17,0))</x:f>
        <x:v>0</x:v>
      </x:c>
      <x:c r="AN3834" s="18" t="n">
        <x:f>SUM(AJ3834:AM3834)</x:f>
        <x:v>634.2679700755034</x:v>
      </x:c>
      <x:c r="AO3834" s="17" t="n">
        <x:f>IF(N3834=0,1,AN3834/N3834)</x:f>
        <x:v>0.1677957592792337</x:v>
      </x:c>
      <x:c r="AP3834" s="11" t="str">
        <x:f>IF(AO3834&gt;='01 Controls'!$E$16,"PASS","FAIL")</x:f>
        <x:v>FAIL</x:v>
      </x:c>
      <x:c r="AQ3834" s="11" t="str">
        <x:v>UNQUANTIFIED</x:v>
      </x:c>
      <x:c r="AR3834" s="11" t="str">
        <x:v>Position-class planning record; serial item and receiver open</x:v>
      </x:c>
      <x:c r="AS3834" s="26"/>
      <x:c r="AT3834" s="26"/>
    </x:row>
    <x:row r="3835">
      <x:c r="C3835" s="11" t="str">
        <x:v>G1-H-MAC-BAT-22</x:v>
      </x:c>
      <x:c r="D3835" s="11" t="str">
        <x:v>G1</x:v>
      </x:c>
      <x:c r="E3835" s="11" t="str">
        <x:v>Allied megacity earthquake</x:v>
      </x:c>
      <x:c r="F3835" s="11" t="str">
        <x:v>H-MAC</x:v>
      </x:c>
      <x:c r="G3835" s="11" t="str">
        <x:v>Mobile acute-care group</x:v>
      </x:c>
      <x:c r="H3835" s="11" t="str">
        <x:v>BAT-22</x:v>
      </x:c>
      <x:c r="I3835" s="19" t="n">
        <x:v>48</x:v>
      </x:c>
      <x:c r="J3835" s="21" t="n">
        <x:v>8</x:v>
      </x:c>
      <x:c r="K3835" s="18" t="n">
        <x:f>'05 Cargo Register'!K251</x:f>
        <x:v>210</x:v>
      </x:c>
      <x:c r="L3835" s="18" t="n">
        <x:f>'05 Cargo Register'!N251</x:f>
        <x:v>12</x:v>
      </x:c>
      <x:c r="M3835" s="18" t="n">
        <x:f>'05 Cargo Register'!O251</x:f>
        <x:v>316.8</x:v>
      </x:c>
      <x:c r="N3835" s="18" t="n">
        <x:f>J3835*K3835</x:f>
        <x:v>1680</x:v>
      </x:c>
      <x:c r="O3835" s="18" t="n">
        <x:f>J3835*L3835</x:f>
        <x:v>96</x:v>
      </x:c>
      <x:c r="P3835" s="18" t="n">
        <x:f>J3835*M3835</x:f>
        <x:v>2534.4</x:v>
      </x:c>
      <x:c r="Q3835" s="22" t="n">
        <x:f>'01 Controls'!$E$30*'02 Cargo Classes'!$M$9</x:f>
        <x:v>0</x:v>
      </x:c>
      <x:c r="R3835" s="22" t="n">
        <x:f>'01 Controls'!$F$30*'02 Cargo Classes'!$N$9</x:f>
        <x:v>0.85</x:v>
      </x:c>
      <x:c r="S3835" s="22" t="n">
        <x:f>'01 Controls'!$G$30*'02 Cargo Classes'!$O$9</x:f>
        <x:v>0</x:v>
      </x:c>
      <x:c r="T3835" s="22" t="n">
        <x:f>'01 Controls'!$H$30*'02 Cargo Classes'!$P$9</x:f>
        <x:v>0</x:v>
      </x:c>
      <x:c r="U3835" s="22" t="n">
        <x:f>SUM(Q3835:T3835)</x:f>
        <x:v>0.85</x:v>
      </x:c>
      <x:c r="V3835" s="18" t="n">
        <x:f>IF(U3835=0,0,N3835*Q3835/U3835)</x:f>
        <x:v>0</x:v>
      </x:c>
      <x:c r="W3835" s="18" t="n">
        <x:f>IF(U3835=0,0,P3835*Q3835/U3835)</x:f>
        <x:v>0</x:v>
      </x:c>
      <x:c r="X3835" s="18" t="n">
        <x:f>MAX(V3835,W3835*'01 Controls'!$E$12)</x:f>
        <x:v>0</x:v>
      </x:c>
      <x:c r="Y3835" s="18" t="n">
        <x:f>IF(U3835=0,0,N3835*R3835/U3835)</x:f>
        <x:v>1680</x:v>
      </x:c>
      <x:c r="Z3835" s="18" t="n">
        <x:f>IF(U3835=0,0,P3835*R3835/U3835)</x:f>
        <x:v>2534.4000000000005</x:v>
      </x:c>
      <x:c r="AA3835" s="18" t="n">
        <x:f>MAX(Y3835,Z3835*'01 Controls'!$E$13)</x:f>
        <x:v>1680</x:v>
      </x:c>
      <x:c r="AB3835" s="18" t="n">
        <x:f>IF(U3835=0,0,N3835*S3835/U3835)</x:f>
        <x:v>0</x:v>
      </x:c>
      <x:c r="AC3835" s="18" t="n">
        <x:f>IF(U3835=0,0,P3835*S3835/U3835)</x:f>
        <x:v>0</x:v>
      </x:c>
      <x:c r="AD3835" s="18" t="n">
        <x:f>MAX(AB3835,AC3835*'01 Controls'!$E$14)</x:f>
        <x:v>0</x:v>
      </x:c>
      <x:c r="AE3835" s="18" t="n">
        <x:f>IF(U3835=0,0,N3835*T3835/U3835)</x:f>
        <x:v>0</x:v>
      </x:c>
      <x:c r="AF3835" s="18" t="n">
        <x:f>IF(U3835=0,0,P3835*T3835/U3835)</x:f>
        <x:v>0</x:v>
      </x:c>
      <x:c r="AG3835" s="18" t="n">
        <x:f>MAX(AE3835,AF3835*'01 Controls'!$E$15)</x:f>
        <x:v>0</x:v>
      </x:c>
      <x:c r="AH3835" s="18" t="n">
        <x:f>SUM(V3835,Y3835,AB3835,AE3835)</x:f>
        <x:v>1680</x:v>
      </x:c>
      <x:c r="AI3835" s="18" t="n">
        <x:f>N3835-AH3835</x:f>
        <x:v>0</x:v>
      </x:c>
      <x:c r="AJ3835" s="18" t="n">
        <x:f>V3835*INDEX('07 Mode Capacity'!$P$6:$P$17,MATCH("AIR-"&amp;I3835,'07 Mode Capacity'!$C$6:$C$17,0))</x:f>
        <x:v>0</x:v>
      </x:c>
      <x:c r="AK3835" s="18" t="n">
        <x:f>Y3835*INDEX('07 Mode Capacity'!$P$6:$P$17,MATCH("OCEAN-"&amp;I3835,'07 Mode Capacity'!$C$6:$C$17,0))</x:f>
        <x:v>147.22895065677824</x:v>
      </x:c>
      <x:c r="AL3835" s="18" t="n">
        <x:f>AB3835*INDEX('07 Mode Capacity'!$P$6:$P$17,MATCH("LAND-"&amp;I3835,'07 Mode Capacity'!$C$6:$C$17,0))</x:f>
        <x:v>0</x:v>
      </x:c>
      <x:c r="AM3835" s="18" t="n">
        <x:f>AE3835*INDEX('07 Mode Capacity'!$P$6:$P$17,MATCH("INLAND-"&amp;I3835,'07 Mode Capacity'!$C$6:$C$17,0))</x:f>
        <x:v>0</x:v>
      </x:c>
      <x:c r="AN3835" s="18" t="n">
        <x:f>SUM(AJ3835:AM3835)</x:f>
        <x:v>147.22895065677824</x:v>
      </x:c>
      <x:c r="AO3835" s="17" t="n">
        <x:f>IF(N3835=0,1,AN3835/N3835)</x:f>
        <x:v>0.08763628015284419</x:v>
      </x:c>
      <x:c r="AP3835" s="11" t="str">
        <x:f>IF(AO3835&gt;='01 Controls'!$E$16,"PASS","FAIL")</x:f>
        <x:v>FAIL</x:v>
      </x:c>
      <x:c r="AQ3835" s="11" t="str">
        <x:v>UNQUANTIFIED</x:v>
      </x:c>
      <x:c r="AR3835" s="11" t="str">
        <x:v>Position-class planning record; serial item and receiver open</x:v>
      </x:c>
      <x:c r="AS3835" s="26"/>
      <x:c r="AT3835" s="26"/>
    </x:row>
    <x:row r="3836">
      <x:c r="C3836" s="11" t="str">
        <x:v>G1-H-MAC-TNK-20</x:v>
      </x:c>
      <x:c r="D3836" s="11" t="str">
        <x:v>G1</x:v>
      </x:c>
      <x:c r="E3836" s="11" t="str">
        <x:v>Allied megacity earthquake</x:v>
      </x:c>
      <x:c r="F3836" s="11" t="str">
        <x:v>H-MAC</x:v>
      </x:c>
      <x:c r="G3836" s="11" t="str">
        <x:v>Mobile acute-care group</x:v>
      </x:c>
      <x:c r="H3836" s="11" t="str">
        <x:v>TNK-20</x:v>
      </x:c>
      <x:c r="I3836" s="19" t="n">
        <x:v>48</x:v>
      </x:c>
      <x:c r="J3836" s="21" t="n">
        <x:v>8</x:v>
      </x:c>
      <x:c r="K3836" s="18" t="n">
        <x:f>'05 Cargo Register'!K252</x:f>
        <x:v>157.5</x:v>
      </x:c>
      <x:c r="L3836" s="18" t="n">
        <x:f>'05 Cargo Register'!N252</x:f>
        <x:v>10</x:v>
      </x:c>
      <x:c r="M3836" s="18" t="n">
        <x:f>'05 Cargo Register'!O252</x:f>
        <x:v>212.5</x:v>
      </x:c>
      <x:c r="N3836" s="18" t="n">
        <x:f>J3836*K3836</x:f>
        <x:v>1260</x:v>
      </x:c>
      <x:c r="O3836" s="18" t="n">
        <x:f>J3836*L3836</x:f>
        <x:v>80</x:v>
      </x:c>
      <x:c r="P3836" s="18" t="n">
        <x:f>J3836*M3836</x:f>
        <x:v>1700</x:v>
      </x:c>
      <x:c r="Q3836" s="22" t="n">
        <x:f>'01 Controls'!$E$30*'02 Cargo Classes'!$M$10</x:f>
        <x:v>0</x:v>
      </x:c>
      <x:c r="R3836" s="22" t="n">
        <x:f>'01 Controls'!$F$30*'02 Cargo Classes'!$N$10</x:f>
        <x:v>1.02</x:v>
      </x:c>
      <x:c r="S3836" s="22" t="n">
        <x:f>'01 Controls'!$G$30*'02 Cargo Classes'!$O$10</x:f>
        <x:v>0</x:v>
      </x:c>
      <x:c r="T3836" s="22" t="n">
        <x:f>'01 Controls'!$H$30*'02 Cargo Classes'!$P$10</x:f>
        <x:v>0</x:v>
      </x:c>
      <x:c r="U3836" s="22" t="n">
        <x:f>SUM(Q3836:T3836)</x:f>
        <x:v>1.02</x:v>
      </x:c>
      <x:c r="V3836" s="18" t="n">
        <x:f>IF(U3836=0,0,N3836*Q3836/U3836)</x:f>
        <x:v>0</x:v>
      </x:c>
      <x:c r="W3836" s="18" t="n">
        <x:f>IF(U3836=0,0,P3836*Q3836/U3836)</x:f>
        <x:v>0</x:v>
      </x:c>
      <x:c r="X3836" s="18" t="n">
        <x:f>MAX(V3836,W3836*'01 Controls'!$E$12)</x:f>
        <x:v>0</x:v>
      </x:c>
      <x:c r="Y3836" s="18" t="n">
        <x:f>IF(U3836=0,0,N3836*R3836/U3836)</x:f>
        <x:v>1260</x:v>
      </x:c>
      <x:c r="Z3836" s="18" t="n">
        <x:f>IF(U3836=0,0,P3836*R3836/U3836)</x:f>
        <x:v>1700</x:v>
      </x:c>
      <x:c r="AA3836" s="18" t="n">
        <x:f>MAX(Y3836,Z3836*'01 Controls'!$E$13)</x:f>
        <x:v>1260</x:v>
      </x:c>
      <x:c r="AB3836" s="18" t="n">
        <x:f>IF(U3836=0,0,N3836*S3836/U3836)</x:f>
        <x:v>0</x:v>
      </x:c>
      <x:c r="AC3836" s="18" t="n">
        <x:f>IF(U3836=0,0,P3836*S3836/U3836)</x:f>
        <x:v>0</x:v>
      </x:c>
      <x:c r="AD3836" s="18" t="n">
        <x:f>MAX(AB3836,AC3836*'01 Controls'!$E$14)</x:f>
        <x:v>0</x:v>
      </x:c>
      <x:c r="AE3836" s="18" t="n">
        <x:f>IF(U3836=0,0,N3836*T3836/U3836)</x:f>
        <x:v>0</x:v>
      </x:c>
      <x:c r="AF3836" s="18" t="n">
        <x:f>IF(U3836=0,0,P3836*T3836/U3836)</x:f>
        <x:v>0</x:v>
      </x:c>
      <x:c r="AG3836" s="18" t="n">
        <x:f>MAX(AE3836,AF3836*'01 Controls'!$E$15)</x:f>
        <x:v>0</x:v>
      </x:c>
      <x:c r="AH3836" s="18" t="n">
        <x:f>SUM(V3836,Y3836,AB3836,AE3836)</x:f>
        <x:v>1260</x:v>
      </x:c>
      <x:c r="AI3836" s="18" t="n">
        <x:f>N3836-AH3836</x:f>
        <x:v>0</x:v>
      </x:c>
      <x:c r="AJ3836" s="18" t="n">
        <x:f>V3836*INDEX('07 Mode Capacity'!$P$6:$P$17,MATCH("AIR-"&amp;I3836,'07 Mode Capacity'!$C$6:$C$17,0))</x:f>
        <x:v>0</x:v>
      </x:c>
      <x:c r="AK3836" s="18" t="n">
        <x:f>Y3836*INDEX('07 Mode Capacity'!$P$6:$P$17,MATCH("OCEAN-"&amp;I3836,'07 Mode Capacity'!$C$6:$C$17,0))</x:f>
        <x:v>110.42171299258368</x:v>
      </x:c>
      <x:c r="AL3836" s="18" t="n">
        <x:f>AB3836*INDEX('07 Mode Capacity'!$P$6:$P$17,MATCH("LAND-"&amp;I3836,'07 Mode Capacity'!$C$6:$C$17,0))</x:f>
        <x:v>0</x:v>
      </x:c>
      <x:c r="AM3836" s="18" t="n">
        <x:f>AE3836*INDEX('07 Mode Capacity'!$P$6:$P$17,MATCH("INLAND-"&amp;I3836,'07 Mode Capacity'!$C$6:$C$17,0))</x:f>
        <x:v>0</x:v>
      </x:c>
      <x:c r="AN3836" s="18" t="n">
        <x:f>SUM(AJ3836:AM3836)</x:f>
        <x:v>110.42171299258368</x:v>
      </x:c>
      <x:c r="AO3836" s="17" t="n">
        <x:f>IF(N3836=0,1,AN3836/N3836)</x:f>
        <x:v>0.08763628015284419</x:v>
      </x:c>
      <x:c r="AP3836" s="11" t="str">
        <x:f>IF(AO3836&gt;='01 Controls'!$E$16,"PASS","FAIL")</x:f>
        <x:v>FAIL</x:v>
      </x:c>
      <x:c r="AQ3836" s="11" t="str">
        <x:v>UNQUANTIFIED</x:v>
      </x:c>
      <x:c r="AR3836" s="11" t="str">
        <x:v>Position-class planning record; serial item and receiver open</x:v>
      </x:c>
      <x:c r="AS3836" s="26"/>
      <x:c r="AT3836" s="26"/>
    </x:row>
    <x:row r="3837">
      <x:c r="C3837" s="11" t="str">
        <x:v>G1-H-MAC-FLR-24</x:v>
      </x:c>
      <x:c r="D3837" s="11" t="str">
        <x:v>G1</x:v>
      </x:c>
      <x:c r="E3837" s="11" t="str">
        <x:v>Allied megacity earthquake</x:v>
      </x:c>
      <x:c r="F3837" s="11" t="str">
        <x:v>H-MAC</x:v>
      </x:c>
      <x:c r="G3837" s="11" t="str">
        <x:v>Mobile acute-care group</x:v>
      </x:c>
      <x:c r="H3837" s="11" t="str">
        <x:v>FLR-24</x:v>
      </x:c>
      <x:c r="I3837" s="19" t="n">
        <x:v>48</x:v>
      </x:c>
      <x:c r="J3837" s="21" t="n">
        <x:v>8</x:v>
      </x:c>
      <x:c r="K3837" s="18" t="n">
        <x:f>'05 Cargo Register'!K253</x:f>
        <x:v>131.25</x:v>
      </x:c>
      <x:c r="L3837" s="18" t="n">
        <x:f>'05 Cargo Register'!N253</x:f>
        <x:v>7</x:v>
      </x:c>
      <x:c r="M3837" s="18" t="n">
        <x:f>'05 Cargo Register'!O253</x:f>
        <x:v>224</x:v>
      </x:c>
      <x:c r="N3837" s="18" t="n">
        <x:f>J3837*K3837</x:f>
        <x:v>1050</x:v>
      </x:c>
      <x:c r="O3837" s="18" t="n">
        <x:f>J3837*L3837</x:f>
        <x:v>56</x:v>
      </x:c>
      <x:c r="P3837" s="18" t="n">
        <x:f>J3837*M3837</x:f>
        <x:v>1792</x:v>
      </x:c>
      <x:c r="Q3837" s="22" t="n">
        <x:f>'01 Controls'!$E$30*'02 Cargo Classes'!$M$11</x:f>
        <x:v>0</x:v>
      </x:c>
      <x:c r="R3837" s="22" t="n">
        <x:f>'01 Controls'!$F$30*'02 Cargo Classes'!$N$11</x:f>
        <x:v>1.02</x:v>
      </x:c>
      <x:c r="S3837" s="22" t="n">
        <x:f>'01 Controls'!$G$30*'02 Cargo Classes'!$O$11</x:f>
        <x:v>0</x:v>
      </x:c>
      <x:c r="T3837" s="22" t="n">
        <x:f>'01 Controls'!$H$30*'02 Cargo Classes'!$P$11</x:f>
        <x:v>0</x:v>
      </x:c>
      <x:c r="U3837" s="22" t="n">
        <x:f>SUM(Q3837:T3837)</x:f>
        <x:v>1.02</x:v>
      </x:c>
      <x:c r="V3837" s="18" t="n">
        <x:f>IF(U3837=0,0,N3837*Q3837/U3837)</x:f>
        <x:v>0</x:v>
      </x:c>
      <x:c r="W3837" s="18" t="n">
        <x:f>IF(U3837=0,0,P3837*Q3837/U3837)</x:f>
        <x:v>0</x:v>
      </x:c>
      <x:c r="X3837" s="18" t="n">
        <x:f>MAX(V3837,W3837*'01 Controls'!$E$12)</x:f>
        <x:v>0</x:v>
      </x:c>
      <x:c r="Y3837" s="18" t="n">
        <x:f>IF(U3837=0,0,N3837*R3837/U3837)</x:f>
        <x:v>1050</x:v>
      </x:c>
      <x:c r="Z3837" s="18" t="n">
        <x:f>IF(U3837=0,0,P3837*R3837/U3837)</x:f>
        <x:v>1792</x:v>
      </x:c>
      <x:c r="AA3837" s="18" t="n">
        <x:f>MAX(Y3837,Z3837*'01 Controls'!$E$13)</x:f>
        <x:v>1050</x:v>
      </x:c>
      <x:c r="AB3837" s="18" t="n">
        <x:f>IF(U3837=0,0,N3837*S3837/U3837)</x:f>
        <x:v>0</x:v>
      </x:c>
      <x:c r="AC3837" s="18" t="n">
        <x:f>IF(U3837=0,0,P3837*S3837/U3837)</x:f>
        <x:v>0</x:v>
      </x:c>
      <x:c r="AD3837" s="18" t="n">
        <x:f>MAX(AB3837,AC3837*'01 Controls'!$E$14)</x:f>
        <x:v>0</x:v>
      </x:c>
      <x:c r="AE3837" s="18" t="n">
        <x:f>IF(U3837=0,0,N3837*T3837/U3837)</x:f>
        <x:v>0</x:v>
      </x:c>
      <x:c r="AF3837" s="18" t="n">
        <x:f>IF(U3837=0,0,P3837*T3837/U3837)</x:f>
        <x:v>0</x:v>
      </x:c>
      <x:c r="AG3837" s="18" t="n">
        <x:f>MAX(AE3837,AF3837*'01 Controls'!$E$15)</x:f>
        <x:v>0</x:v>
      </x:c>
      <x:c r="AH3837" s="18" t="n">
        <x:f>SUM(V3837,Y3837,AB3837,AE3837)</x:f>
        <x:v>1050</x:v>
      </x:c>
      <x:c r="AI3837" s="18" t="n">
        <x:f>N3837-AH3837</x:f>
        <x:v>0</x:v>
      </x:c>
      <x:c r="AJ3837" s="18" t="n">
        <x:f>V3837*INDEX('07 Mode Capacity'!$P$6:$P$17,MATCH("AIR-"&amp;I3837,'07 Mode Capacity'!$C$6:$C$17,0))</x:f>
        <x:v>0</x:v>
      </x:c>
      <x:c r="AK3837" s="18" t="n">
        <x:f>Y3837*INDEX('07 Mode Capacity'!$P$6:$P$17,MATCH("OCEAN-"&amp;I3837,'07 Mode Capacity'!$C$6:$C$17,0))</x:f>
        <x:v>92.0180941604864</x:v>
      </x:c>
      <x:c r="AL3837" s="18" t="n">
        <x:f>AB3837*INDEX('07 Mode Capacity'!$P$6:$P$17,MATCH("LAND-"&amp;I3837,'07 Mode Capacity'!$C$6:$C$17,0))</x:f>
        <x:v>0</x:v>
      </x:c>
      <x:c r="AM3837" s="18" t="n">
        <x:f>AE3837*INDEX('07 Mode Capacity'!$P$6:$P$17,MATCH("INLAND-"&amp;I3837,'07 Mode Capacity'!$C$6:$C$17,0))</x:f>
        <x:v>0</x:v>
      </x:c>
      <x:c r="AN3837" s="18" t="n">
        <x:f>SUM(AJ3837:AM3837)</x:f>
        <x:v>92.0180941604864</x:v>
      </x:c>
      <x:c r="AO3837" s="17" t="n">
        <x:f>IF(N3837=0,1,AN3837/N3837)</x:f>
        <x:v>0.08763628015284419</x:v>
      </x:c>
      <x:c r="AP3837" s="11" t="str">
        <x:f>IF(AO3837&gt;='01 Controls'!$E$16,"PASS","FAIL")</x:f>
        <x:v>FAIL</x:v>
      </x:c>
      <x:c r="AQ3837" s="11" t="str">
        <x:v>UNQUANTIFIED</x:v>
      </x:c>
      <x:c r="AR3837" s="11" t="str">
        <x:v>Position-class planning record; serial item and receiver open</x:v>
      </x:c>
      <x:c r="AS3837" s="26"/>
      <x:c r="AT3837" s="26"/>
    </x:row>
    <x:row r="3838">
      <x:c r="C3838" s="11" t="str">
        <x:v>G1-H-MAC-ROL-30</x:v>
      </x:c>
      <x:c r="D3838" s="11" t="str">
        <x:v>G1</x:v>
      </x:c>
      <x:c r="E3838" s="11" t="str">
        <x:v>Allied megacity earthquake</x:v>
      </x:c>
      <x:c r="F3838" s="11" t="str">
        <x:v>H-MAC</x:v>
      </x:c>
      <x:c r="G3838" s="11" t="str">
        <x:v>Mobile acute-care group</x:v>
      </x:c>
      <x:c r="H3838" s="11" t="str">
        <x:v>ROL-30</x:v>
      </x:c>
      <x:c r="I3838" s="19" t="n">
        <x:v>48</x:v>
      </x:c>
      <x:c r="J3838" s="21" t="n">
        <x:v>8</x:v>
      </x:c>
      <x:c r="K3838" s="18" t="n">
        <x:f>'05 Cargo Register'!K254</x:f>
        <x:v>262.5</x:v>
      </x:c>
      <x:c r="L3838" s="18" t="n">
        <x:f>'05 Cargo Register'!N254</x:f>
        <x:v>11</x:v>
      </x:c>
      <x:c r="M3838" s="18" t="n">
        <x:f>'05 Cargo Register'!O254</x:f>
        <x:v>701.25</x:v>
      </x:c>
      <x:c r="N3838" s="18" t="n">
        <x:f>J3838*K3838</x:f>
        <x:v>2100</x:v>
      </x:c>
      <x:c r="O3838" s="18" t="n">
        <x:f>J3838*L3838</x:f>
        <x:v>88</x:v>
      </x:c>
      <x:c r="P3838" s="18" t="n">
        <x:f>J3838*M3838</x:f>
        <x:v>5610</x:v>
      </x:c>
      <x:c r="Q3838" s="22" t="n">
        <x:f>'01 Controls'!$E$30*'02 Cargo Classes'!$M$12</x:f>
        <x:v>0</x:v>
      </x:c>
      <x:c r="R3838" s="22" t="n">
        <x:f>'01 Controls'!$F$30*'02 Cargo Classes'!$N$12</x:f>
        <x:v>0.85</x:v>
      </x:c>
      <x:c r="S3838" s="22" t="n">
        <x:f>'01 Controls'!$G$30*'02 Cargo Classes'!$O$12</x:f>
        <x:v>0</x:v>
      </x:c>
      <x:c r="T3838" s="22" t="n">
        <x:f>'01 Controls'!$H$30*'02 Cargo Classes'!$P$12</x:f>
        <x:v>0</x:v>
      </x:c>
      <x:c r="U3838" s="22" t="n">
        <x:f>SUM(Q3838:T3838)</x:f>
        <x:v>0.85</x:v>
      </x:c>
      <x:c r="V3838" s="18" t="n">
        <x:f>IF(U3838=0,0,N3838*Q3838/U3838)</x:f>
        <x:v>0</x:v>
      </x:c>
      <x:c r="W3838" s="18" t="n">
        <x:f>IF(U3838=0,0,P3838*Q3838/U3838)</x:f>
        <x:v>0</x:v>
      </x:c>
      <x:c r="X3838" s="18" t="n">
        <x:f>MAX(V3838,W3838*'01 Controls'!$E$12)</x:f>
        <x:v>0</x:v>
      </x:c>
      <x:c r="Y3838" s="18" t="n">
        <x:f>IF(U3838=0,0,N3838*R3838/U3838)</x:f>
        <x:v>2100</x:v>
      </x:c>
      <x:c r="Z3838" s="18" t="n">
        <x:f>IF(U3838=0,0,P3838*R3838/U3838)</x:f>
        <x:v>5610</x:v>
      </x:c>
      <x:c r="AA3838" s="18" t="n">
        <x:f>MAX(Y3838,Z3838*'01 Controls'!$E$13)</x:f>
        <x:v>2100</x:v>
      </x:c>
      <x:c r="AB3838" s="18" t="n">
        <x:f>IF(U3838=0,0,N3838*S3838/U3838)</x:f>
        <x:v>0</x:v>
      </x:c>
      <x:c r="AC3838" s="18" t="n">
        <x:f>IF(U3838=0,0,P3838*S3838/U3838)</x:f>
        <x:v>0</x:v>
      </x:c>
      <x:c r="AD3838" s="18" t="n">
        <x:f>MAX(AB3838,AC3838*'01 Controls'!$E$14)</x:f>
        <x:v>0</x:v>
      </x:c>
      <x:c r="AE3838" s="18" t="n">
        <x:f>IF(U3838=0,0,N3838*T3838/U3838)</x:f>
        <x:v>0</x:v>
      </x:c>
      <x:c r="AF3838" s="18" t="n">
        <x:f>IF(U3838=0,0,P3838*T3838/U3838)</x:f>
        <x:v>0</x:v>
      </x:c>
      <x:c r="AG3838" s="18" t="n">
        <x:f>MAX(AE3838,AF3838*'01 Controls'!$E$15)</x:f>
        <x:v>0</x:v>
      </x:c>
      <x:c r="AH3838" s="18" t="n">
        <x:f>SUM(V3838,Y3838,AB3838,AE3838)</x:f>
        <x:v>2100</x:v>
      </x:c>
      <x:c r="AI3838" s="18" t="n">
        <x:f>N3838-AH3838</x:f>
        <x:v>0</x:v>
      </x:c>
      <x:c r="AJ3838" s="18" t="n">
        <x:f>V3838*INDEX('07 Mode Capacity'!$P$6:$P$17,MATCH("AIR-"&amp;I3838,'07 Mode Capacity'!$C$6:$C$17,0))</x:f>
        <x:v>0</x:v>
      </x:c>
      <x:c r="AK3838" s="18" t="n">
        <x:f>Y3838*INDEX('07 Mode Capacity'!$P$6:$P$17,MATCH("OCEAN-"&amp;I3838,'07 Mode Capacity'!$C$6:$C$17,0))</x:f>
        <x:v>184.0361883209728</x:v>
      </x:c>
      <x:c r="AL3838" s="18" t="n">
        <x:f>AB3838*INDEX('07 Mode Capacity'!$P$6:$P$17,MATCH("LAND-"&amp;I3838,'07 Mode Capacity'!$C$6:$C$17,0))</x:f>
        <x:v>0</x:v>
      </x:c>
      <x:c r="AM3838" s="18" t="n">
        <x:f>AE3838*INDEX('07 Mode Capacity'!$P$6:$P$17,MATCH("INLAND-"&amp;I3838,'07 Mode Capacity'!$C$6:$C$17,0))</x:f>
        <x:v>0</x:v>
      </x:c>
      <x:c r="AN3838" s="18" t="n">
        <x:f>SUM(AJ3838:AM3838)</x:f>
        <x:v>184.0361883209728</x:v>
      </x:c>
      <x:c r="AO3838" s="17" t="n">
        <x:f>IF(N3838=0,1,AN3838/N3838)</x:f>
        <x:v>0.08763628015284419</x:v>
      </x:c>
      <x:c r="AP3838" s="11" t="str">
        <x:f>IF(AO3838&gt;='01 Controls'!$E$16,"PASS","FAIL")</x:f>
        <x:v>FAIL</x:v>
      </x:c>
      <x:c r="AQ3838" s="11" t="str">
        <x:v>UNQUANTIFIED</x:v>
      </x:c>
      <x:c r="AR3838" s="11" t="str">
        <x:v>Position-class planning record; serial item and receiver open</x:v>
      </x:c>
      <x:c r="AS3838" s="26"/>
      <x:c r="AT3838" s="26"/>
    </x:row>
    <x:row r="3839">
      <x:c r="C3839" s="11" t="str">
        <x:v>G1-H-MAC-BLK-08</x:v>
      </x:c>
      <x:c r="D3839" s="11" t="str">
        <x:v>G1</x:v>
      </x:c>
      <x:c r="E3839" s="11" t="str">
        <x:v>Allied megacity earthquake</x:v>
      </x:c>
      <x:c r="F3839" s="11" t="str">
        <x:v>H-MAC</x:v>
      </x:c>
      <x:c r="G3839" s="11" t="str">
        <x:v>Mobile acute-care group</x:v>
      </x:c>
      <x:c r="H3839" s="11" t="str">
        <x:v>BLK-08</x:v>
      </x:c>
      <x:c r="I3839" s="19" t="n">
        <x:v>48</x:v>
      </x:c>
      <x:c r="J3839" s="21" t="n">
        <x:v>8</x:v>
      </x:c>
      <x:c r="K3839" s="18" t="n">
        <x:f>'05 Cargo Register'!K255</x:f>
        <x:v>367.50000000000006</x:v>
      </x:c>
      <x:c r="L3839" s="18" t="n">
        <x:f>'05 Cargo Register'!N255</x:f>
        <x:v>58</x:v>
      </x:c>
      <x:c r="M3839" s="18" t="n">
        <x:f>'05 Cargo Register'!O255</x:f>
        <x:v>2958</x:v>
      </x:c>
      <x:c r="N3839" s="18" t="n">
        <x:f>J3839*K3839</x:f>
        <x:v>2940.0000000000005</x:v>
      </x:c>
      <x:c r="O3839" s="18" t="n">
        <x:f>J3839*L3839</x:f>
        <x:v>464</x:v>
      </x:c>
      <x:c r="P3839" s="18" t="n">
        <x:f>J3839*M3839</x:f>
        <x:v>23664</x:v>
      </x:c>
      <x:c r="Q3839" s="22" t="n">
        <x:f>'01 Controls'!$E$30*'02 Cargo Classes'!$M$14</x:f>
        <x:v>0.15</x:v>
      </x:c>
      <x:c r="R3839" s="22" t="n">
        <x:f>'01 Controls'!$F$30*'02 Cargo Classes'!$N$14</x:f>
        <x:v>0.68</x:v>
      </x:c>
      <x:c r="S3839" s="22" t="n">
        <x:f>'01 Controls'!$G$30*'02 Cargo Classes'!$O$14</x:f>
        <x:v>0</x:v>
      </x:c>
      <x:c r="T3839" s="22" t="n">
        <x:f>'01 Controls'!$H$30*'02 Cargo Classes'!$P$14</x:f>
        <x:v>0</x:v>
      </x:c>
      <x:c r="U3839" s="22" t="n">
        <x:f>SUM(Q3839:T3839)</x:f>
        <x:v>0.8300000000000001</x:v>
      </x:c>
      <x:c r="V3839" s="18" t="n">
        <x:f>IF(U3839=0,0,N3839*Q3839/U3839)</x:f>
        <x:v>531.3253012048193</x:v>
      </x:c>
      <x:c r="W3839" s="18" t="n">
        <x:f>IF(U3839=0,0,P3839*Q3839/U3839)</x:f>
        <x:v>4276.626506024096</x:v>
      </x:c>
      <x:c r="X3839" s="18" t="n">
        <x:f>MAX(V3839,W3839*'01 Controls'!$E$12)</x:f>
        <x:v>1069.156626506024</x:v>
      </x:c>
      <x:c r="Y3839" s="18" t="n">
        <x:f>IF(U3839=0,0,N3839*R3839/U3839)</x:f>
        <x:v>2408.674698795181</x:v>
      </x:c>
      <x:c r="Z3839" s="18" t="n">
        <x:f>IF(U3839=0,0,P3839*R3839/U3839)</x:f>
        <x:v>19387.3734939759</x:v>
      </x:c>
      <x:c r="AA3839" s="18" t="n">
        <x:f>MAX(Y3839,Z3839*'01 Controls'!$E$13)</x:f>
        <x:v>2908.106024096385</x:v>
      </x:c>
      <x:c r="AB3839" s="18" t="n">
        <x:f>IF(U3839=0,0,N3839*S3839/U3839)</x:f>
        <x:v>0</x:v>
      </x:c>
      <x:c r="AC3839" s="18" t="n">
        <x:f>IF(U3839=0,0,P3839*S3839/U3839)</x:f>
        <x:v>0</x:v>
      </x:c>
      <x:c r="AD3839" s="18" t="n">
        <x:f>MAX(AB3839,AC3839*'01 Controls'!$E$14)</x:f>
        <x:v>0</x:v>
      </x:c>
      <x:c r="AE3839" s="18" t="n">
        <x:f>IF(U3839=0,0,N3839*T3839/U3839)</x:f>
        <x:v>0</x:v>
      </x:c>
      <x:c r="AF3839" s="18" t="n">
        <x:f>IF(U3839=0,0,P3839*T3839/U3839)</x:f>
        <x:v>0</x:v>
      </x:c>
      <x:c r="AG3839" s="18" t="n">
        <x:f>MAX(AE3839,AF3839*'01 Controls'!$E$15)</x:f>
        <x:v>0</x:v>
      </x:c>
      <x:c r="AH3839" s="18" t="n">
        <x:f>SUM(V3839,Y3839,AB3839,AE3839)</x:f>
        <x:v>2940.0000000000005</x:v>
      </x:c>
      <x:c r="AI3839" s="18" t="n">
        <x:f>N3839-AH3839</x:f>
        <x:v>0</x:v>
      </x:c>
      <x:c r="AJ3839" s="18" t="n">
        <x:f>V3839*INDEX('07 Mode Capacity'!$P$6:$P$17,MATCH("AIR-"&amp;I3839,'07 Mode Capacity'!$C$6:$C$17,0))</x:f>
        <x:v>148.94942807900972</x:v>
      </x:c>
      <x:c r="AK3839" s="18" t="n">
        <x:f>Y3839*INDEX('07 Mode Capacity'!$P$6:$P$17,MATCH("OCEAN-"&amp;I3839,'07 Mode Capacity'!$C$6:$C$17,0))</x:f>
        <x:v>211.08729070068208</x:v>
      </x:c>
      <x:c r="AL3839" s="18" t="n">
        <x:f>AB3839*INDEX('07 Mode Capacity'!$P$6:$P$17,MATCH("LAND-"&amp;I3839,'07 Mode Capacity'!$C$6:$C$17,0))</x:f>
        <x:v>0</x:v>
      </x:c>
      <x:c r="AM3839" s="18" t="n">
        <x:f>AE3839*INDEX('07 Mode Capacity'!$P$6:$P$17,MATCH("INLAND-"&amp;I3839,'07 Mode Capacity'!$C$6:$C$17,0))</x:f>
        <x:v>0</x:v>
      </x:c>
      <x:c r="AN3839" s="18" t="n">
        <x:f>SUM(AJ3839:AM3839)</x:f>
        <x:v>360.0367187796918</x:v>
      </x:c>
      <x:c r="AO3839" s="17" t="n">
        <x:f>IF(N3839=0,1,AN3839/N3839)</x:f>
        <x:v>0.12246146897268427</x:v>
      </x:c>
      <x:c r="AP3839" s="11" t="str">
        <x:f>IF(AO3839&gt;='01 Controls'!$E$16,"PASS","FAIL")</x:f>
        <x:v>FAIL</x:v>
      </x:c>
      <x:c r="AQ3839" s="11" t="str">
        <x:v>UNQUANTIFIED</x:v>
      </x:c>
      <x:c r="AR3839" s="11" t="str">
        <x:v>Position-class planning record; serial item and receiver open</x:v>
      </x:c>
      <x:c r="AS3839" s="26"/>
      <x:c r="AT3839" s="26"/>
    </x:row>
    <x:row r="3840">
      <x:c r="C3840" s="11" t="str">
        <x:v>G1-H-PHC-APL-45</x:v>
      </x:c>
      <x:c r="D3840" s="11" t="str">
        <x:v>G1</x:v>
      </x:c>
      <x:c r="E3840" s="11" t="str">
        <x:v>Allied megacity earthquake</x:v>
      </x:c>
      <x:c r="F3840" s="11" t="str">
        <x:v>H-PHC</x:v>
      </x:c>
      <x:c r="G3840" s="11" t="str">
        <x:v>Public-health control group</x:v>
      </x:c>
      <x:c r="H3840" s="11" t="str">
        <x:v>APL-45</x:v>
      </x:c>
      <x:c r="I3840" s="19" t="n">
        <x:v>24</x:v>
      </x:c>
      <x:c r="J3840" s="21" t="n">
        <x:v>6</x:v>
      </x:c>
      <x:c r="K3840" s="18" t="n">
        <x:f>'05 Cargo Register'!K256</x:f>
        <x:v>472.5</x:v>
      </x:c>
      <x:c r="L3840" s="18" t="n">
        <x:f>'05 Cargo Register'!N256</x:f>
        <x:v>124</x:v>
      </x:c>
      <x:c r="M3840" s="18" t="n">
        <x:f>'05 Cargo Register'!O256</x:f>
        <x:v>930</x:v>
      </x:c>
      <x:c r="N3840" s="18" t="n">
        <x:f>J3840*K3840</x:f>
        <x:v>2835</x:v>
      </x:c>
      <x:c r="O3840" s="18" t="n">
        <x:f>J3840*L3840</x:f>
        <x:v>744</x:v>
      </x:c>
      <x:c r="P3840" s="18" t="n">
        <x:f>J3840*M3840</x:f>
        <x:v>5580</x:v>
      </x:c>
      <x:c r="Q3840" s="22" t="n">
        <x:f>'01 Controls'!$E$30*'02 Cargo Classes'!$M$6</x:f>
        <x:v>0.44999999999999996</x:v>
      </x:c>
      <x:c r="R3840" s="22" t="n">
        <x:f>'01 Controls'!$F$30*'02 Cargo Classes'!$N$6</x:f>
        <x:v>0.34</x:v>
      </x:c>
      <x:c r="S3840" s="22" t="n">
        <x:f>'01 Controls'!$G$30*'02 Cargo Classes'!$O$6</x:f>
        <x:v>0</x:v>
      </x:c>
      <x:c r="T3840" s="22" t="n">
        <x:f>'01 Controls'!$H$30*'02 Cargo Classes'!$P$6</x:f>
        <x:v>0</x:v>
      </x:c>
      <x:c r="U3840" s="22" t="n">
        <x:f>SUM(Q3840:T3840)</x:f>
        <x:v>0.79</x:v>
      </x:c>
      <x:c r="V3840" s="18" t="n">
        <x:f>IF(U3840=0,0,N3840*Q3840/U3840)</x:f>
        <x:v>1614.8734177215185</x:v>
      </x:c>
      <x:c r="W3840" s="18" t="n">
        <x:f>IF(U3840=0,0,P3840*Q3840/U3840)</x:f>
        <x:v>3178.481012658227</x:v>
      </x:c>
      <x:c r="X3840" s="18" t="n">
        <x:f>MAX(V3840,W3840*'01 Controls'!$E$12)</x:f>
        <x:v>1614.8734177215185</x:v>
      </x:c>
      <x:c r="Y3840" s="18" t="n">
        <x:f>IF(U3840=0,0,N3840*R3840/U3840)</x:f>
        <x:v>1220.126582278481</x:v>
      </x:c>
      <x:c r="Z3840" s="18" t="n">
        <x:f>IF(U3840=0,0,P3840*R3840/U3840)</x:f>
        <x:v>2401.518987341772</x:v>
      </x:c>
      <x:c r="AA3840" s="18" t="n">
        <x:f>MAX(Y3840,Z3840*'01 Controls'!$E$13)</x:f>
        <x:v>1220.126582278481</x:v>
      </x:c>
      <x:c r="AB3840" s="18" t="n">
        <x:f>IF(U3840=0,0,N3840*S3840/U3840)</x:f>
        <x:v>0</x:v>
      </x:c>
      <x:c r="AC3840" s="18" t="n">
        <x:f>IF(U3840=0,0,P3840*S3840/U3840)</x:f>
        <x:v>0</x:v>
      </x:c>
      <x:c r="AD3840" s="18" t="n">
        <x:f>MAX(AB3840,AC3840*'01 Controls'!$E$14)</x:f>
        <x:v>0</x:v>
      </x:c>
      <x:c r="AE3840" s="18" t="n">
        <x:f>IF(U3840=0,0,N3840*T3840/U3840)</x:f>
        <x:v>0</x:v>
      </x:c>
      <x:c r="AF3840" s="18" t="n">
        <x:f>IF(U3840=0,0,P3840*T3840/U3840)</x:f>
        <x:v>0</x:v>
      </x:c>
      <x:c r="AG3840" s="18" t="n">
        <x:f>MAX(AE3840,AF3840*'01 Controls'!$E$15)</x:f>
        <x:v>0</x:v>
      </x:c>
      <x:c r="AH3840" s="18" t="n">
        <x:f>SUM(V3840,Y3840,AB3840,AE3840)</x:f>
        <x:v>2834.9999999999995</x:v>
      </x:c>
      <x:c r="AI3840" s="18" t="n">
        <x:f>N3840-AH3840</x:f>
        <x:v>4.547473508864641e-13</x:v>
      </x:c>
      <x:c r="AJ3840" s="18" t="n">
        <x:f>V3840*INDEX('07 Mode Capacity'!$P$6:$P$17,MATCH("AIR-"&amp;I3840,'07 Mode Capacity'!$C$6:$C$17,0))</x:f>
        <x:v>327.6805342347313</x:v>
      </x:c>
      <x:c r="AK3840" s="18" t="n">
        <x:f>Y3840*INDEX('07 Mode Capacity'!$P$6:$P$17,MATCH("OCEAN-"&amp;I3840,'07 Mode Capacity'!$C$6:$C$17,0))</x:f>
        <x:v>183.1276384927473</x:v>
      </x:c>
      <x:c r="AL3840" s="18" t="n">
        <x:f>AB3840*INDEX('07 Mode Capacity'!$P$6:$P$17,MATCH("LAND-"&amp;I3840,'07 Mode Capacity'!$C$6:$C$17,0))</x:f>
        <x:v>0</x:v>
      </x:c>
      <x:c r="AM3840" s="18" t="n">
        <x:f>AE3840*INDEX('07 Mode Capacity'!$P$6:$P$17,MATCH("INLAND-"&amp;I3840,'07 Mode Capacity'!$C$6:$C$17,0))</x:f>
        <x:v>0</x:v>
      </x:c>
      <x:c r="AN3840" s="18" t="n">
        <x:f>SUM(AJ3840:AM3840)</x:f>
        <x:v>510.80817272747856</x:v>
      </x:c>
      <x:c r="AO3840" s="17" t="n">
        <x:f>IF(N3840=0,1,AN3840/N3840)</x:f>
        <x:v>0.18017924963932225</x:v>
      </x:c>
      <x:c r="AP3840" s="11" t="str">
        <x:f>IF(AO3840&gt;='01 Controls'!$E$16,"PASS","FAIL")</x:f>
        <x:v>FAIL</x:v>
      </x:c>
      <x:c r="AQ3840" s="11" t="str">
        <x:v>UNQUANTIFIED</x:v>
      </x:c>
      <x:c r="AR3840" s="11" t="str">
        <x:v>Position-class planning record; serial item and receiver open</x:v>
      </x:c>
      <x:c r="AS3840" s="26"/>
      <x:c r="AT3840" s="26"/>
    </x:row>
    <x:row r="3841">
      <x:c r="C3841" s="11" t="str">
        <x:v>G1-H-PHC-ISO-18</x:v>
      </x:c>
      <x:c r="D3841" s="11" t="str">
        <x:v>G1</x:v>
      </x:c>
      <x:c r="E3841" s="11" t="str">
        <x:v>Allied megacity earthquake</x:v>
      </x:c>
      <x:c r="F3841" s="11" t="str">
        <x:v>H-PHC</x:v>
      </x:c>
      <x:c r="G3841" s="11" t="str">
        <x:v>Public-health control group</x:v>
      </x:c>
      <x:c r="H3841" s="11" t="str">
        <x:v>ISO-18</x:v>
      </x:c>
      <x:c r="I3841" s="19" t="n">
        <x:v>48</x:v>
      </x:c>
      <x:c r="J3841" s="21" t="n">
        <x:v>6</x:v>
      </x:c>
      <x:c r="K3841" s="18" t="n">
        <x:f>'05 Cargo Register'!K257</x:f>
        <x:v>551.25</x:v>
      </x:c>
      <x:c r="L3841" s="18" t="n">
        <x:f>'05 Cargo Register'!N257</x:f>
        <x:v>37</x:v>
      </x:c>
      <x:c r="M3841" s="18" t="n">
        <x:f>'05 Cargo Register'!O257</x:f>
        <x:v>976.8000000000001</x:v>
      </x:c>
      <x:c r="N3841" s="18" t="n">
        <x:f>J3841*K3841</x:f>
        <x:v>3307.5</x:v>
      </x:c>
      <x:c r="O3841" s="18" t="n">
        <x:f>J3841*L3841</x:f>
        <x:v>222</x:v>
      </x:c>
      <x:c r="P3841" s="18" t="n">
        <x:f>J3841*M3841</x:f>
        <x:v>5860.8</x:v>
      </x:c>
      <x:c r="Q3841" s="22" t="n">
        <x:f>'01 Controls'!$E$30*'02 Cargo Classes'!$M$7</x:f>
        <x:v>0.03</x:v>
      </x:c>
      <x:c r="R3841" s="22" t="n">
        <x:f>'01 Controls'!$F$30*'02 Cargo Classes'!$N$7</x:f>
        <x:v>0.85</x:v>
      </x:c>
      <x:c r="S3841" s="22" t="n">
        <x:f>'01 Controls'!$G$30*'02 Cargo Classes'!$O$7</x:f>
        <x:v>0</x:v>
      </x:c>
      <x:c r="T3841" s="22" t="n">
        <x:f>'01 Controls'!$H$30*'02 Cargo Classes'!$P$7</x:f>
        <x:v>0</x:v>
      </x:c>
      <x:c r="U3841" s="22" t="n">
        <x:f>SUM(Q3841:T3841)</x:f>
        <x:v>0.88</x:v>
      </x:c>
      <x:c r="V3841" s="18" t="n">
        <x:f>IF(U3841=0,0,N3841*Q3841/U3841)</x:f>
        <x:v>112.75568181818181</x:v>
      </x:c>
      <x:c r="W3841" s="18" t="n">
        <x:f>IF(U3841=0,0,P3841*Q3841/U3841)</x:f>
        <x:v>199.8</x:v>
      </x:c>
      <x:c r="X3841" s="18" t="n">
        <x:f>MAX(V3841,W3841*'01 Controls'!$E$12)</x:f>
        <x:v>112.75568181818181</x:v>
      </x:c>
      <x:c r="Y3841" s="18" t="n">
        <x:f>IF(U3841=0,0,N3841*R3841/U3841)</x:f>
        <x:v>3194.744318181818</x:v>
      </x:c>
      <x:c r="Z3841" s="18" t="n">
        <x:f>IF(U3841=0,0,P3841*R3841/U3841)</x:f>
        <x:v>5661</x:v>
      </x:c>
      <x:c r="AA3841" s="18" t="n">
        <x:f>MAX(Y3841,Z3841*'01 Controls'!$E$13)</x:f>
        <x:v>3194.744318181818</x:v>
      </x:c>
      <x:c r="AB3841" s="18" t="n">
        <x:f>IF(U3841=0,0,N3841*S3841/U3841)</x:f>
        <x:v>0</x:v>
      </x:c>
      <x:c r="AC3841" s="18" t="n">
        <x:f>IF(U3841=0,0,P3841*S3841/U3841)</x:f>
        <x:v>0</x:v>
      </x:c>
      <x:c r="AD3841" s="18" t="n">
        <x:f>MAX(AB3841,AC3841*'01 Controls'!$E$14)</x:f>
        <x:v>0</x:v>
      </x:c>
      <x:c r="AE3841" s="18" t="n">
        <x:f>IF(U3841=0,0,N3841*T3841/U3841)</x:f>
        <x:v>0</x:v>
      </x:c>
      <x:c r="AF3841" s="18" t="n">
        <x:f>IF(U3841=0,0,P3841*T3841/U3841)</x:f>
        <x:v>0</x:v>
      </x:c>
      <x:c r="AG3841" s="18" t="n">
        <x:f>MAX(AE3841,AF3841*'01 Controls'!$E$15)</x:f>
        <x:v>0</x:v>
      </x:c>
      <x:c r="AH3841" s="18" t="n">
        <x:f>SUM(V3841,Y3841,AB3841,AE3841)</x:f>
        <x:v>3307.5</x:v>
      </x:c>
      <x:c r="AI3841" s="18" t="n">
        <x:f>N3841-AH3841</x:f>
        <x:v>0</x:v>
      </x:c>
      <x:c r="AJ3841" s="18" t="n">
        <x:f>V3841*INDEX('07 Mode Capacity'!$P$6:$P$17,MATCH("AIR-"&amp;I3841,'07 Mode Capacity'!$C$6:$C$17,0))</x:f>
        <x:v>31.609438288358024</x:v>
      </x:c>
      <x:c r="AK3841" s="18" t="n">
        <x:f>Y3841*INDEX('07 Mode Capacity'!$P$6:$P$17,MATCH("OCEAN-"&amp;I3841,'07 Mode Capacity'!$C$6:$C$17,0))</x:f>
        <x:v>279.975508084889</x:v>
      </x:c>
      <x:c r="AL3841" s="18" t="n">
        <x:f>AB3841*INDEX('07 Mode Capacity'!$P$6:$P$17,MATCH("LAND-"&amp;I3841,'07 Mode Capacity'!$C$6:$C$17,0))</x:f>
        <x:v>0</x:v>
      </x:c>
      <x:c r="AM3841" s="18" t="n">
        <x:f>AE3841*INDEX('07 Mode Capacity'!$P$6:$P$17,MATCH("INLAND-"&amp;I3841,'07 Mode Capacity'!$C$6:$C$17,0))</x:f>
        <x:v>0</x:v>
      </x:c>
      <x:c r="AN3841" s="18" t="n">
        <x:f>SUM(AJ3841:AM3841)</x:f>
        <x:v>311.584946373247</x:v>
      </x:c>
      <x:c r="AO3841" s="17" t="n">
        <x:f>IF(N3841=0,1,AN3841/N3841)</x:f>
        <x:v>0.09420557713476856</x:v>
      </x:c>
      <x:c r="AP3841" s="11" t="str">
        <x:f>IF(AO3841&gt;='01 Controls'!$E$16,"PASS","FAIL")</x:f>
        <x:v>FAIL</x:v>
      </x:c>
      <x:c r="AQ3841" s="11" t="str">
        <x:v>UNQUANTIFIED</x:v>
      </x:c>
      <x:c r="AR3841" s="11" t="str">
        <x:v>Position-class planning record; serial item and receiver open</x:v>
      </x:c>
      <x:c r="AS3841" s="26"/>
      <x:c r="AT3841" s="26"/>
    </x:row>
    <x:row r="3842">
      <x:c r="C3842" s="11" t="str">
        <x:v>G1-H-PHC-COL-12</x:v>
      </x:c>
      <x:c r="D3842" s="11" t="str">
        <x:v>G1</x:v>
      </x:c>
      <x:c r="E3842" s="11" t="str">
        <x:v>Allied megacity earthquake</x:v>
      </x:c>
      <x:c r="F3842" s="11" t="str">
        <x:v>H-PHC</x:v>
      </x:c>
      <x:c r="G3842" s="11" t="str">
        <x:v>Public-health control group</x:v>
      </x:c>
      <x:c r="H3842" s="11" t="str">
        <x:v>COL-12</x:v>
      </x:c>
      <x:c r="I3842" s="19" t="n">
        <x:v>24</x:v>
      </x:c>
      <x:c r="J3842" s="21" t="n">
        <x:v>6</x:v>
      </x:c>
      <x:c r="K3842" s="18" t="n">
        <x:f>'05 Cargo Register'!K258</x:f>
        <x:v>472.5</x:v>
      </x:c>
      <x:c r="L3842" s="18" t="n">
        <x:f>'05 Cargo Register'!N258</x:f>
        <x:v>50</x:v>
      </x:c>
      <x:c r="M3842" s="18" t="n">
        <x:f>'05 Cargo Register'!O258</x:f>
        <x:v>1320</x:v>
      </x:c>
      <x:c r="N3842" s="18" t="n">
        <x:f>J3842*K3842</x:f>
        <x:v>2835</x:v>
      </x:c>
      <x:c r="O3842" s="18" t="n">
        <x:f>J3842*L3842</x:f>
        <x:v>300</x:v>
      </x:c>
      <x:c r="P3842" s="18" t="n">
        <x:f>J3842*M3842</x:f>
        <x:v>7920</x:v>
      </x:c>
      <x:c r="Q3842" s="22" t="n">
        <x:f>'01 Controls'!$E$30*'02 Cargo Classes'!$M$8</x:f>
        <x:v>0.3</x:v>
      </x:c>
      <x:c r="R3842" s="22" t="n">
        <x:f>'01 Controls'!$F$30*'02 Cargo Classes'!$N$8</x:f>
        <x:v>0.595</x:v>
      </x:c>
      <x:c r="S3842" s="22" t="n">
        <x:f>'01 Controls'!$G$30*'02 Cargo Classes'!$O$8</x:f>
        <x:v>0</x:v>
      </x:c>
      <x:c r="T3842" s="22" t="n">
        <x:f>'01 Controls'!$H$30*'02 Cargo Classes'!$P$8</x:f>
        <x:v>0</x:v>
      </x:c>
      <x:c r="U3842" s="22" t="n">
        <x:f>SUM(Q3842:T3842)</x:f>
        <x:v>0.895</x:v>
      </x:c>
      <x:c r="V3842" s="18" t="n">
        <x:f>IF(U3842=0,0,N3842*Q3842/U3842)</x:f>
        <x:v>950.2793296089385</x:v>
      </x:c>
      <x:c r="W3842" s="18" t="n">
        <x:f>IF(U3842=0,0,P3842*Q3842/U3842)</x:f>
        <x:v>2654.7486033519554</x:v>
      </x:c>
      <x:c r="X3842" s="18" t="n">
        <x:f>MAX(V3842,W3842*'01 Controls'!$E$12)</x:f>
        <x:v>950.2793296089385</x:v>
      </x:c>
      <x:c r="Y3842" s="18" t="n">
        <x:f>IF(U3842=0,0,N3842*R3842/U3842)</x:f>
        <x:v>1884.7206703910613</x:v>
      </x:c>
      <x:c r="Z3842" s="18" t="n">
        <x:f>IF(U3842=0,0,P3842*R3842/U3842)</x:f>
        <x:v>5265.251396648044</x:v>
      </x:c>
      <x:c r="AA3842" s="18" t="n">
        <x:f>MAX(Y3842,Z3842*'01 Controls'!$E$13)</x:f>
        <x:v>1884.7206703910613</x:v>
      </x:c>
      <x:c r="AB3842" s="18" t="n">
        <x:f>IF(U3842=0,0,N3842*S3842/U3842)</x:f>
        <x:v>0</x:v>
      </x:c>
      <x:c r="AC3842" s="18" t="n">
        <x:f>IF(U3842=0,0,P3842*S3842/U3842)</x:f>
        <x:v>0</x:v>
      </x:c>
      <x:c r="AD3842" s="18" t="n">
        <x:f>MAX(AB3842,AC3842*'01 Controls'!$E$14)</x:f>
        <x:v>0</x:v>
      </x:c>
      <x:c r="AE3842" s="18" t="n">
        <x:f>IF(U3842=0,0,N3842*T3842/U3842)</x:f>
        <x:v>0</x:v>
      </x:c>
      <x:c r="AF3842" s="18" t="n">
        <x:f>IF(U3842=0,0,P3842*T3842/U3842)</x:f>
        <x:v>0</x:v>
      </x:c>
      <x:c r="AG3842" s="18" t="n">
        <x:f>MAX(AE3842,AF3842*'01 Controls'!$E$15)</x:f>
        <x:v>0</x:v>
      </x:c>
      <x:c r="AH3842" s="18" t="n">
        <x:f>SUM(V3842,Y3842,AB3842,AE3842)</x:f>
        <x:v>2835</x:v>
      </x:c>
      <x:c r="AI3842" s="18" t="n">
        <x:f>N3842-AH3842</x:f>
        <x:v>0</x:v>
      </x:c>
      <x:c r="AJ3842" s="18" t="n">
        <x:f>V3842*INDEX('07 Mode Capacity'!$P$6:$P$17,MATCH("AIR-"&amp;I3842,'07 Mode Capacity'!$C$6:$C$17,0))</x:f>
        <x:v>192.82504435414359</x:v>
      </x:c>
      <x:c r="AK3842" s="18" t="n">
        <x:f>Y3842*INDEX('07 Mode Capacity'!$P$6:$P$17,MATCH("OCEAN-"&amp;I3842,'07 Mode Capacity'!$C$6:$C$17,0))</x:f>
        <x:v>282.87593320248396</x:v>
      </x:c>
      <x:c r="AL3842" s="18" t="n">
        <x:f>AB3842*INDEX('07 Mode Capacity'!$P$6:$P$17,MATCH("LAND-"&amp;I3842,'07 Mode Capacity'!$C$6:$C$17,0))</x:f>
        <x:v>0</x:v>
      </x:c>
      <x:c r="AM3842" s="18" t="n">
        <x:f>AE3842*INDEX('07 Mode Capacity'!$P$6:$P$17,MATCH("INLAND-"&amp;I3842,'07 Mode Capacity'!$C$6:$C$17,0))</x:f>
        <x:v>0</x:v>
      </x:c>
      <x:c r="AN3842" s="18" t="n">
        <x:f>SUM(AJ3842:AM3842)</x:f>
        <x:v>475.70097755662755</x:v>
      </x:c>
      <x:c r="AO3842" s="17" t="n">
        <x:f>IF(N3842=0,1,AN3842/N3842)</x:f>
        <x:v>0.1677957592792337</x:v>
      </x:c>
      <x:c r="AP3842" s="11" t="str">
        <x:f>IF(AO3842&gt;='01 Controls'!$E$16,"PASS","FAIL")</x:f>
        <x:v>FAIL</x:v>
      </x:c>
      <x:c r="AQ3842" s="11" t="str">
        <x:v>UNQUANTIFIED</x:v>
      </x:c>
      <x:c r="AR3842" s="11" t="str">
        <x:v>Position-class planning record; serial item and receiver open</x:v>
      </x:c>
      <x:c r="AS3842" s="26"/>
      <x:c r="AT3842" s="26"/>
    </x:row>
    <x:row r="3843">
      <x:c r="C3843" s="11" t="str">
        <x:v>G1-H-PHC-BAT-22</x:v>
      </x:c>
      <x:c r="D3843" s="11" t="str">
        <x:v>G1</x:v>
      </x:c>
      <x:c r="E3843" s="11" t="str">
        <x:v>Allied megacity earthquake</x:v>
      </x:c>
      <x:c r="F3843" s="11" t="str">
        <x:v>H-PHC</x:v>
      </x:c>
      <x:c r="G3843" s="11" t="str">
        <x:v>Public-health control group</x:v>
      </x:c>
      <x:c r="H3843" s="11" t="str">
        <x:v>BAT-22</x:v>
      </x:c>
      <x:c r="I3843" s="19" t="n">
        <x:v>48</x:v>
      </x:c>
      <x:c r="J3843" s="21" t="n">
        <x:v>6</x:v>
      </x:c>
      <x:c r="K3843" s="18" t="n">
        <x:f>'05 Cargo Register'!K259</x:f>
        <x:v>210</x:v>
      </x:c>
      <x:c r="L3843" s="18" t="n">
        <x:f>'05 Cargo Register'!N259</x:f>
        <x:v>12</x:v>
      </x:c>
      <x:c r="M3843" s="18" t="n">
        <x:f>'05 Cargo Register'!O259</x:f>
        <x:v>316.8</x:v>
      </x:c>
      <x:c r="N3843" s="18" t="n">
        <x:f>J3843*K3843</x:f>
        <x:v>1260</x:v>
      </x:c>
      <x:c r="O3843" s="18" t="n">
        <x:f>J3843*L3843</x:f>
        <x:v>72</x:v>
      </x:c>
      <x:c r="P3843" s="18" t="n">
        <x:f>J3843*M3843</x:f>
        <x:v>1900.8000000000002</x:v>
      </x:c>
      <x:c r="Q3843" s="22" t="n">
        <x:f>'01 Controls'!$E$30*'02 Cargo Classes'!$M$9</x:f>
        <x:v>0</x:v>
      </x:c>
      <x:c r="R3843" s="22" t="n">
        <x:f>'01 Controls'!$F$30*'02 Cargo Classes'!$N$9</x:f>
        <x:v>0.85</x:v>
      </x:c>
      <x:c r="S3843" s="22" t="n">
        <x:f>'01 Controls'!$G$30*'02 Cargo Classes'!$O$9</x:f>
        <x:v>0</x:v>
      </x:c>
      <x:c r="T3843" s="22" t="n">
        <x:f>'01 Controls'!$H$30*'02 Cargo Classes'!$P$9</x:f>
        <x:v>0</x:v>
      </x:c>
      <x:c r="U3843" s="22" t="n">
        <x:f>SUM(Q3843:T3843)</x:f>
        <x:v>0.85</x:v>
      </x:c>
      <x:c r="V3843" s="18" t="n">
        <x:f>IF(U3843=0,0,N3843*Q3843/U3843)</x:f>
        <x:v>0</x:v>
      </x:c>
      <x:c r="W3843" s="18" t="n">
        <x:f>IF(U3843=0,0,P3843*Q3843/U3843)</x:f>
        <x:v>0</x:v>
      </x:c>
      <x:c r="X3843" s="18" t="n">
        <x:f>MAX(V3843,W3843*'01 Controls'!$E$12)</x:f>
        <x:v>0</x:v>
      </x:c>
      <x:c r="Y3843" s="18" t="n">
        <x:f>IF(U3843=0,0,N3843*R3843/U3843)</x:f>
        <x:v>1260</x:v>
      </x:c>
      <x:c r="Z3843" s="18" t="n">
        <x:f>IF(U3843=0,0,P3843*R3843/U3843)</x:f>
        <x:v>1900.8000000000002</x:v>
      </x:c>
      <x:c r="AA3843" s="18" t="n">
        <x:f>MAX(Y3843,Z3843*'01 Controls'!$E$13)</x:f>
        <x:v>1260</x:v>
      </x:c>
      <x:c r="AB3843" s="18" t="n">
        <x:f>IF(U3843=0,0,N3843*S3843/U3843)</x:f>
        <x:v>0</x:v>
      </x:c>
      <x:c r="AC3843" s="18" t="n">
        <x:f>IF(U3843=0,0,P3843*S3843/U3843)</x:f>
        <x:v>0</x:v>
      </x:c>
      <x:c r="AD3843" s="18" t="n">
        <x:f>MAX(AB3843,AC3843*'01 Controls'!$E$14)</x:f>
        <x:v>0</x:v>
      </x:c>
      <x:c r="AE3843" s="18" t="n">
        <x:f>IF(U3843=0,0,N3843*T3843/U3843)</x:f>
        <x:v>0</x:v>
      </x:c>
      <x:c r="AF3843" s="18" t="n">
        <x:f>IF(U3843=0,0,P3843*T3843/U3843)</x:f>
        <x:v>0</x:v>
      </x:c>
      <x:c r="AG3843" s="18" t="n">
        <x:f>MAX(AE3843,AF3843*'01 Controls'!$E$15)</x:f>
        <x:v>0</x:v>
      </x:c>
      <x:c r="AH3843" s="18" t="n">
        <x:f>SUM(V3843,Y3843,AB3843,AE3843)</x:f>
        <x:v>1260</x:v>
      </x:c>
      <x:c r="AI3843" s="18" t="n">
        <x:f>N3843-AH3843</x:f>
        <x:v>0</x:v>
      </x:c>
      <x:c r="AJ3843" s="18" t="n">
        <x:f>V3843*INDEX('07 Mode Capacity'!$P$6:$P$17,MATCH("AIR-"&amp;I3843,'07 Mode Capacity'!$C$6:$C$17,0))</x:f>
        <x:v>0</x:v>
      </x:c>
      <x:c r="AK3843" s="18" t="n">
        <x:f>Y3843*INDEX('07 Mode Capacity'!$P$6:$P$17,MATCH("OCEAN-"&amp;I3843,'07 Mode Capacity'!$C$6:$C$17,0))</x:f>
        <x:v>110.42171299258368</x:v>
      </x:c>
      <x:c r="AL3843" s="18" t="n">
        <x:f>AB3843*INDEX('07 Mode Capacity'!$P$6:$P$17,MATCH("LAND-"&amp;I3843,'07 Mode Capacity'!$C$6:$C$17,0))</x:f>
        <x:v>0</x:v>
      </x:c>
      <x:c r="AM3843" s="18" t="n">
        <x:f>AE3843*INDEX('07 Mode Capacity'!$P$6:$P$17,MATCH("INLAND-"&amp;I3843,'07 Mode Capacity'!$C$6:$C$17,0))</x:f>
        <x:v>0</x:v>
      </x:c>
      <x:c r="AN3843" s="18" t="n">
        <x:f>SUM(AJ3843:AM3843)</x:f>
        <x:v>110.42171299258368</x:v>
      </x:c>
      <x:c r="AO3843" s="17" t="n">
        <x:f>IF(N3843=0,1,AN3843/N3843)</x:f>
        <x:v>0.08763628015284419</x:v>
      </x:c>
      <x:c r="AP3843" s="11" t="str">
        <x:f>IF(AO3843&gt;='01 Controls'!$E$16,"PASS","FAIL")</x:f>
        <x:v>FAIL</x:v>
      </x:c>
      <x:c r="AQ3843" s="11" t="str">
        <x:v>UNQUANTIFIED</x:v>
      </x:c>
      <x:c r="AR3843" s="11" t="str">
        <x:v>Position-class planning record; serial item and receiver open</x:v>
      </x:c>
      <x:c r="AS3843" s="26"/>
      <x:c r="AT3843" s="26"/>
    </x:row>
    <x:row r="3844">
      <x:c r="C3844" s="11" t="str">
        <x:v>G1-H-PHC-TNK-20</x:v>
      </x:c>
      <x:c r="D3844" s="11" t="str">
        <x:v>G1</x:v>
      </x:c>
      <x:c r="E3844" s="11" t="str">
        <x:v>Allied megacity earthquake</x:v>
      </x:c>
      <x:c r="F3844" s="11" t="str">
        <x:v>H-PHC</x:v>
      </x:c>
      <x:c r="G3844" s="11" t="str">
        <x:v>Public-health control group</x:v>
      </x:c>
      <x:c r="H3844" s="11" t="str">
        <x:v>TNK-20</x:v>
      </x:c>
      <x:c r="I3844" s="19" t="n">
        <x:v>48</x:v>
      </x:c>
      <x:c r="J3844" s="21" t="n">
        <x:v>6</x:v>
      </x:c>
      <x:c r="K3844" s="18" t="n">
        <x:f>'05 Cargo Register'!K260</x:f>
        <x:v>157.5</x:v>
      </x:c>
      <x:c r="L3844" s="18" t="n">
        <x:f>'05 Cargo Register'!N260</x:f>
        <x:v>10</x:v>
      </x:c>
      <x:c r="M3844" s="18" t="n">
        <x:f>'05 Cargo Register'!O260</x:f>
        <x:v>212.5</x:v>
      </x:c>
      <x:c r="N3844" s="18" t="n">
        <x:f>J3844*K3844</x:f>
        <x:v>945</x:v>
      </x:c>
      <x:c r="O3844" s="18" t="n">
        <x:f>J3844*L3844</x:f>
        <x:v>60</x:v>
      </x:c>
      <x:c r="P3844" s="18" t="n">
        <x:f>J3844*M3844</x:f>
        <x:v>1275</x:v>
      </x:c>
      <x:c r="Q3844" s="22" t="n">
        <x:f>'01 Controls'!$E$30*'02 Cargo Classes'!$M$10</x:f>
        <x:v>0</x:v>
      </x:c>
      <x:c r="R3844" s="22" t="n">
        <x:f>'01 Controls'!$F$30*'02 Cargo Classes'!$N$10</x:f>
        <x:v>1.02</x:v>
      </x:c>
      <x:c r="S3844" s="22" t="n">
        <x:f>'01 Controls'!$G$30*'02 Cargo Classes'!$O$10</x:f>
        <x:v>0</x:v>
      </x:c>
      <x:c r="T3844" s="22" t="n">
        <x:f>'01 Controls'!$H$30*'02 Cargo Classes'!$P$10</x:f>
        <x:v>0</x:v>
      </x:c>
      <x:c r="U3844" s="22" t="n">
        <x:f>SUM(Q3844:T3844)</x:f>
        <x:v>1.02</x:v>
      </x:c>
      <x:c r="V3844" s="18" t="n">
        <x:f>IF(U3844=0,0,N3844*Q3844/U3844)</x:f>
        <x:v>0</x:v>
      </x:c>
      <x:c r="W3844" s="18" t="n">
        <x:f>IF(U3844=0,0,P3844*Q3844/U3844)</x:f>
        <x:v>0</x:v>
      </x:c>
      <x:c r="X3844" s="18" t="n">
        <x:f>MAX(V3844,W3844*'01 Controls'!$E$12)</x:f>
        <x:v>0</x:v>
      </x:c>
      <x:c r="Y3844" s="18" t="n">
        <x:f>IF(U3844=0,0,N3844*R3844/U3844)</x:f>
        <x:v>945</x:v>
      </x:c>
      <x:c r="Z3844" s="18" t="n">
        <x:f>IF(U3844=0,0,P3844*R3844/U3844)</x:f>
        <x:v>1275</x:v>
      </x:c>
      <x:c r="AA3844" s="18" t="n">
        <x:f>MAX(Y3844,Z3844*'01 Controls'!$E$13)</x:f>
        <x:v>945</x:v>
      </x:c>
      <x:c r="AB3844" s="18" t="n">
        <x:f>IF(U3844=0,0,N3844*S3844/U3844)</x:f>
        <x:v>0</x:v>
      </x:c>
      <x:c r="AC3844" s="18" t="n">
        <x:f>IF(U3844=0,0,P3844*S3844/U3844)</x:f>
        <x:v>0</x:v>
      </x:c>
      <x:c r="AD3844" s="18" t="n">
        <x:f>MAX(AB3844,AC3844*'01 Controls'!$E$14)</x:f>
        <x:v>0</x:v>
      </x:c>
      <x:c r="AE3844" s="18" t="n">
        <x:f>IF(U3844=0,0,N3844*T3844/U3844)</x:f>
        <x:v>0</x:v>
      </x:c>
      <x:c r="AF3844" s="18" t="n">
        <x:f>IF(U3844=0,0,P3844*T3844/U3844)</x:f>
        <x:v>0</x:v>
      </x:c>
      <x:c r="AG3844" s="18" t="n">
        <x:f>MAX(AE3844,AF3844*'01 Controls'!$E$15)</x:f>
        <x:v>0</x:v>
      </x:c>
      <x:c r="AH3844" s="18" t="n">
        <x:f>SUM(V3844,Y3844,AB3844,AE3844)</x:f>
        <x:v>945</x:v>
      </x:c>
      <x:c r="AI3844" s="18" t="n">
        <x:f>N3844-AH3844</x:f>
        <x:v>0</x:v>
      </x:c>
      <x:c r="AJ3844" s="18" t="n">
        <x:f>V3844*INDEX('07 Mode Capacity'!$P$6:$P$17,MATCH("AIR-"&amp;I3844,'07 Mode Capacity'!$C$6:$C$17,0))</x:f>
        <x:v>0</x:v>
      </x:c>
      <x:c r="AK3844" s="18" t="n">
        <x:f>Y3844*INDEX('07 Mode Capacity'!$P$6:$P$17,MATCH("OCEAN-"&amp;I3844,'07 Mode Capacity'!$C$6:$C$17,0))</x:f>
        <x:v>82.81628474443777</x:v>
      </x:c>
      <x:c r="AL3844" s="18" t="n">
        <x:f>AB3844*INDEX('07 Mode Capacity'!$P$6:$P$17,MATCH("LAND-"&amp;I3844,'07 Mode Capacity'!$C$6:$C$17,0))</x:f>
        <x:v>0</x:v>
      </x:c>
      <x:c r="AM3844" s="18" t="n">
        <x:f>AE3844*INDEX('07 Mode Capacity'!$P$6:$P$17,MATCH("INLAND-"&amp;I3844,'07 Mode Capacity'!$C$6:$C$17,0))</x:f>
        <x:v>0</x:v>
      </x:c>
      <x:c r="AN3844" s="18" t="n">
        <x:f>SUM(AJ3844:AM3844)</x:f>
        <x:v>82.81628474443777</x:v>
      </x:c>
      <x:c r="AO3844" s="17" t="n">
        <x:f>IF(N3844=0,1,AN3844/N3844)</x:f>
        <x:v>0.08763628015284419</x:v>
      </x:c>
      <x:c r="AP3844" s="11" t="str">
        <x:f>IF(AO3844&gt;='01 Controls'!$E$16,"PASS","FAIL")</x:f>
        <x:v>FAIL</x:v>
      </x:c>
      <x:c r="AQ3844" s="11" t="str">
        <x:v>UNQUANTIFIED</x:v>
      </x:c>
      <x:c r="AR3844" s="11" t="str">
        <x:v>Position-class planning record; serial item and receiver open</x:v>
      </x:c>
      <x:c r="AS3844" s="26"/>
      <x:c r="AT3844" s="26"/>
    </x:row>
    <x:row r="3845">
      <x:c r="C3845" s="11" t="str">
        <x:v>G1-H-PHC-FLR-24</x:v>
      </x:c>
      <x:c r="D3845" s="11" t="str">
        <x:v>G1</x:v>
      </x:c>
      <x:c r="E3845" s="11" t="str">
        <x:v>Allied megacity earthquake</x:v>
      </x:c>
      <x:c r="F3845" s="11" t="str">
        <x:v>H-PHC</x:v>
      </x:c>
      <x:c r="G3845" s="11" t="str">
        <x:v>Public-health control group</x:v>
      </x:c>
      <x:c r="H3845" s="11" t="str">
        <x:v>FLR-24</x:v>
      </x:c>
      <x:c r="I3845" s="19" t="n">
        <x:v>48</x:v>
      </x:c>
      <x:c r="J3845" s="21" t="n">
        <x:v>6</x:v>
      </x:c>
      <x:c r="K3845" s="18" t="n">
        <x:f>'05 Cargo Register'!K261</x:f>
        <x:v>131.25</x:v>
      </x:c>
      <x:c r="L3845" s="18" t="n">
        <x:f>'05 Cargo Register'!N261</x:f>
        <x:v>7</x:v>
      </x:c>
      <x:c r="M3845" s="18" t="n">
        <x:f>'05 Cargo Register'!O261</x:f>
        <x:v>224</x:v>
      </x:c>
      <x:c r="N3845" s="18" t="n">
        <x:f>J3845*K3845</x:f>
        <x:v>787.5</x:v>
      </x:c>
      <x:c r="O3845" s="18" t="n">
        <x:f>J3845*L3845</x:f>
        <x:v>42</x:v>
      </x:c>
      <x:c r="P3845" s="18" t="n">
        <x:f>J3845*M3845</x:f>
        <x:v>1344</x:v>
      </x:c>
      <x:c r="Q3845" s="22" t="n">
        <x:f>'01 Controls'!$E$30*'02 Cargo Classes'!$M$11</x:f>
        <x:v>0</x:v>
      </x:c>
      <x:c r="R3845" s="22" t="n">
        <x:f>'01 Controls'!$F$30*'02 Cargo Classes'!$N$11</x:f>
        <x:v>1.02</x:v>
      </x:c>
      <x:c r="S3845" s="22" t="n">
        <x:f>'01 Controls'!$G$30*'02 Cargo Classes'!$O$11</x:f>
        <x:v>0</x:v>
      </x:c>
      <x:c r="T3845" s="22" t="n">
        <x:f>'01 Controls'!$H$30*'02 Cargo Classes'!$P$11</x:f>
        <x:v>0</x:v>
      </x:c>
      <x:c r="U3845" s="22" t="n">
        <x:f>SUM(Q3845:T3845)</x:f>
        <x:v>1.02</x:v>
      </x:c>
      <x:c r="V3845" s="18" t="n">
        <x:f>IF(U3845=0,0,N3845*Q3845/U3845)</x:f>
        <x:v>0</x:v>
      </x:c>
      <x:c r="W3845" s="18" t="n">
        <x:f>IF(U3845=0,0,P3845*Q3845/U3845)</x:f>
        <x:v>0</x:v>
      </x:c>
      <x:c r="X3845" s="18" t="n">
        <x:f>MAX(V3845,W3845*'01 Controls'!$E$12)</x:f>
        <x:v>0</x:v>
      </x:c>
      <x:c r="Y3845" s="18" t="n">
        <x:f>IF(U3845=0,0,N3845*R3845/U3845)</x:f>
        <x:v>787.5</x:v>
      </x:c>
      <x:c r="Z3845" s="18" t="n">
        <x:f>IF(U3845=0,0,P3845*R3845/U3845)</x:f>
        <x:v>1344</x:v>
      </x:c>
      <x:c r="AA3845" s="18" t="n">
        <x:f>MAX(Y3845,Z3845*'01 Controls'!$E$13)</x:f>
        <x:v>787.5</x:v>
      </x:c>
      <x:c r="AB3845" s="18" t="n">
        <x:f>IF(U3845=0,0,N3845*S3845/U3845)</x:f>
        <x:v>0</x:v>
      </x:c>
      <x:c r="AC3845" s="18" t="n">
        <x:f>IF(U3845=0,0,P3845*S3845/U3845)</x:f>
        <x:v>0</x:v>
      </x:c>
      <x:c r="AD3845" s="18" t="n">
        <x:f>MAX(AB3845,AC3845*'01 Controls'!$E$14)</x:f>
        <x:v>0</x:v>
      </x:c>
      <x:c r="AE3845" s="18" t="n">
        <x:f>IF(U3845=0,0,N3845*T3845/U3845)</x:f>
        <x:v>0</x:v>
      </x:c>
      <x:c r="AF3845" s="18" t="n">
        <x:f>IF(U3845=0,0,P3845*T3845/U3845)</x:f>
        <x:v>0</x:v>
      </x:c>
      <x:c r="AG3845" s="18" t="n">
        <x:f>MAX(AE3845,AF3845*'01 Controls'!$E$15)</x:f>
        <x:v>0</x:v>
      </x:c>
      <x:c r="AH3845" s="18" t="n">
        <x:f>SUM(V3845,Y3845,AB3845,AE3845)</x:f>
        <x:v>787.5</x:v>
      </x:c>
      <x:c r="AI3845" s="18" t="n">
        <x:f>N3845-AH3845</x:f>
        <x:v>0</x:v>
      </x:c>
      <x:c r="AJ3845" s="18" t="n">
        <x:f>V3845*INDEX('07 Mode Capacity'!$P$6:$P$17,MATCH("AIR-"&amp;I3845,'07 Mode Capacity'!$C$6:$C$17,0))</x:f>
        <x:v>0</x:v>
      </x:c>
      <x:c r="AK3845" s="18" t="n">
        <x:f>Y3845*INDEX('07 Mode Capacity'!$P$6:$P$17,MATCH("OCEAN-"&amp;I3845,'07 Mode Capacity'!$C$6:$C$17,0))</x:f>
        <x:v>69.0135706203648</x:v>
      </x:c>
      <x:c r="AL3845" s="18" t="n">
        <x:f>AB3845*INDEX('07 Mode Capacity'!$P$6:$P$17,MATCH("LAND-"&amp;I3845,'07 Mode Capacity'!$C$6:$C$17,0))</x:f>
        <x:v>0</x:v>
      </x:c>
      <x:c r="AM3845" s="18" t="n">
        <x:f>AE3845*INDEX('07 Mode Capacity'!$P$6:$P$17,MATCH("INLAND-"&amp;I3845,'07 Mode Capacity'!$C$6:$C$17,0))</x:f>
        <x:v>0</x:v>
      </x:c>
      <x:c r="AN3845" s="18" t="n">
        <x:f>SUM(AJ3845:AM3845)</x:f>
        <x:v>69.0135706203648</x:v>
      </x:c>
      <x:c r="AO3845" s="17" t="n">
        <x:f>IF(N3845=0,1,AN3845/N3845)</x:f>
        <x:v>0.08763628015284419</x:v>
      </x:c>
      <x:c r="AP3845" s="11" t="str">
        <x:f>IF(AO3845&gt;='01 Controls'!$E$16,"PASS","FAIL")</x:f>
        <x:v>FAIL</x:v>
      </x:c>
      <x:c r="AQ3845" s="11" t="str">
        <x:v>UNQUANTIFIED</x:v>
      </x:c>
      <x:c r="AR3845" s="11" t="str">
        <x:v>Position-class planning record; serial item and receiver open</x:v>
      </x:c>
      <x:c r="AS3845" s="26"/>
      <x:c r="AT3845" s="26"/>
    </x:row>
    <x:row r="3846">
      <x:c r="C3846" s="11" t="str">
        <x:v>G1-H-PHC-ROL-30</x:v>
      </x:c>
      <x:c r="D3846" s="11" t="str">
        <x:v>G1</x:v>
      </x:c>
      <x:c r="E3846" s="11" t="str">
        <x:v>Allied megacity earthquake</x:v>
      </x:c>
      <x:c r="F3846" s="11" t="str">
        <x:v>H-PHC</x:v>
      </x:c>
      <x:c r="G3846" s="11" t="str">
        <x:v>Public-health control group</x:v>
      </x:c>
      <x:c r="H3846" s="11" t="str">
        <x:v>ROL-30</x:v>
      </x:c>
      <x:c r="I3846" s="19" t="n">
        <x:v>48</x:v>
      </x:c>
      <x:c r="J3846" s="21" t="n">
        <x:v>6</x:v>
      </x:c>
      <x:c r="K3846" s="18" t="n">
        <x:f>'05 Cargo Register'!K262</x:f>
        <x:v>262.5</x:v>
      </x:c>
      <x:c r="L3846" s="18" t="n">
        <x:f>'05 Cargo Register'!N262</x:f>
        <x:v>11</x:v>
      </x:c>
      <x:c r="M3846" s="18" t="n">
        <x:f>'05 Cargo Register'!O262</x:f>
        <x:v>701.25</x:v>
      </x:c>
      <x:c r="N3846" s="18" t="n">
        <x:f>J3846*K3846</x:f>
        <x:v>1575</x:v>
      </x:c>
      <x:c r="O3846" s="18" t="n">
        <x:f>J3846*L3846</x:f>
        <x:v>66</x:v>
      </x:c>
      <x:c r="P3846" s="18" t="n">
        <x:f>J3846*M3846</x:f>
        <x:v>4207.5</x:v>
      </x:c>
      <x:c r="Q3846" s="22" t="n">
        <x:f>'01 Controls'!$E$30*'02 Cargo Classes'!$M$12</x:f>
        <x:v>0</x:v>
      </x:c>
      <x:c r="R3846" s="22" t="n">
        <x:f>'01 Controls'!$F$30*'02 Cargo Classes'!$N$12</x:f>
        <x:v>0.85</x:v>
      </x:c>
      <x:c r="S3846" s="22" t="n">
        <x:f>'01 Controls'!$G$30*'02 Cargo Classes'!$O$12</x:f>
        <x:v>0</x:v>
      </x:c>
      <x:c r="T3846" s="22" t="n">
        <x:f>'01 Controls'!$H$30*'02 Cargo Classes'!$P$12</x:f>
        <x:v>0</x:v>
      </x:c>
      <x:c r="U3846" s="22" t="n">
        <x:f>SUM(Q3846:T3846)</x:f>
        <x:v>0.85</x:v>
      </x:c>
      <x:c r="V3846" s="18" t="n">
        <x:f>IF(U3846=0,0,N3846*Q3846/U3846)</x:f>
        <x:v>0</x:v>
      </x:c>
      <x:c r="W3846" s="18" t="n">
        <x:f>IF(U3846=0,0,P3846*Q3846/U3846)</x:f>
        <x:v>0</x:v>
      </x:c>
      <x:c r="X3846" s="18" t="n">
        <x:f>MAX(V3846,W3846*'01 Controls'!$E$12)</x:f>
        <x:v>0</x:v>
      </x:c>
      <x:c r="Y3846" s="18" t="n">
        <x:f>IF(U3846=0,0,N3846*R3846/U3846)</x:f>
        <x:v>1575</x:v>
      </x:c>
      <x:c r="Z3846" s="18" t="n">
        <x:f>IF(U3846=0,0,P3846*R3846/U3846)</x:f>
        <x:v>4207.5</x:v>
      </x:c>
      <x:c r="AA3846" s="18" t="n">
        <x:f>MAX(Y3846,Z3846*'01 Controls'!$E$13)</x:f>
        <x:v>1575</x:v>
      </x:c>
      <x:c r="AB3846" s="18" t="n">
        <x:f>IF(U3846=0,0,N3846*S3846/U3846)</x:f>
        <x:v>0</x:v>
      </x:c>
      <x:c r="AC3846" s="18" t="n">
        <x:f>IF(U3846=0,0,P3846*S3846/U3846)</x:f>
        <x:v>0</x:v>
      </x:c>
      <x:c r="AD3846" s="18" t="n">
        <x:f>MAX(AB3846,AC3846*'01 Controls'!$E$14)</x:f>
        <x:v>0</x:v>
      </x:c>
      <x:c r="AE3846" s="18" t="n">
        <x:f>IF(U3846=0,0,N3846*T3846/U3846)</x:f>
        <x:v>0</x:v>
      </x:c>
      <x:c r="AF3846" s="18" t="n">
        <x:f>IF(U3846=0,0,P3846*T3846/U3846)</x:f>
        <x:v>0</x:v>
      </x:c>
      <x:c r="AG3846" s="18" t="n">
        <x:f>MAX(AE3846,AF3846*'01 Controls'!$E$15)</x:f>
        <x:v>0</x:v>
      </x:c>
      <x:c r="AH3846" s="18" t="n">
        <x:f>SUM(V3846,Y3846,AB3846,AE3846)</x:f>
        <x:v>1575</x:v>
      </x:c>
      <x:c r="AI3846" s="18" t="n">
        <x:f>N3846-AH3846</x:f>
        <x:v>0</x:v>
      </x:c>
      <x:c r="AJ3846" s="18" t="n">
        <x:f>V3846*INDEX('07 Mode Capacity'!$P$6:$P$17,MATCH("AIR-"&amp;I3846,'07 Mode Capacity'!$C$6:$C$17,0))</x:f>
        <x:v>0</x:v>
      </x:c>
      <x:c r="AK3846" s="18" t="n">
        <x:f>Y3846*INDEX('07 Mode Capacity'!$P$6:$P$17,MATCH("OCEAN-"&amp;I3846,'07 Mode Capacity'!$C$6:$C$17,0))</x:f>
        <x:v>138.0271412407296</x:v>
      </x:c>
      <x:c r="AL3846" s="18" t="n">
        <x:f>AB3846*INDEX('07 Mode Capacity'!$P$6:$P$17,MATCH("LAND-"&amp;I3846,'07 Mode Capacity'!$C$6:$C$17,0))</x:f>
        <x:v>0</x:v>
      </x:c>
      <x:c r="AM3846" s="18" t="n">
        <x:f>AE3846*INDEX('07 Mode Capacity'!$P$6:$P$17,MATCH("INLAND-"&amp;I3846,'07 Mode Capacity'!$C$6:$C$17,0))</x:f>
        <x:v>0</x:v>
      </x:c>
      <x:c r="AN3846" s="18" t="n">
        <x:f>SUM(AJ3846:AM3846)</x:f>
        <x:v>138.0271412407296</x:v>
      </x:c>
      <x:c r="AO3846" s="17" t="n">
        <x:f>IF(N3846=0,1,AN3846/N3846)</x:f>
        <x:v>0.08763628015284419</x:v>
      </x:c>
      <x:c r="AP3846" s="11" t="str">
        <x:f>IF(AO3846&gt;='01 Controls'!$E$16,"PASS","FAIL")</x:f>
        <x:v>FAIL</x:v>
      </x:c>
      <x:c r="AQ3846" s="11" t="str">
        <x:v>UNQUANTIFIED</x:v>
      </x:c>
      <x:c r="AR3846" s="11" t="str">
        <x:v>Position-class planning record; serial item and receiver open</x:v>
      </x:c>
      <x:c r="AS3846" s="26"/>
      <x:c r="AT3846" s="26"/>
    </x:row>
    <x:row r="3847">
      <x:c r="C3847" s="11" t="str">
        <x:v>G1-H-PHC-BLK-08</x:v>
      </x:c>
      <x:c r="D3847" s="11" t="str">
        <x:v>G1</x:v>
      </x:c>
      <x:c r="E3847" s="11" t="str">
        <x:v>Allied megacity earthquake</x:v>
      </x:c>
      <x:c r="F3847" s="11" t="str">
        <x:v>H-PHC</x:v>
      </x:c>
      <x:c r="G3847" s="11" t="str">
        <x:v>Public-health control group</x:v>
      </x:c>
      <x:c r="H3847" s="11" t="str">
        <x:v>BLK-08</x:v>
      </x:c>
      <x:c r="I3847" s="19" t="n">
        <x:v>48</x:v>
      </x:c>
      <x:c r="J3847" s="21" t="n">
        <x:v>6</x:v>
      </x:c>
      <x:c r="K3847" s="18" t="n">
        <x:f>'05 Cargo Register'!K263</x:f>
        <x:v>367.50000000000006</x:v>
      </x:c>
      <x:c r="L3847" s="18" t="n">
        <x:f>'05 Cargo Register'!N263</x:f>
        <x:v>58</x:v>
      </x:c>
      <x:c r="M3847" s="18" t="n">
        <x:f>'05 Cargo Register'!O263</x:f>
        <x:v>2958</x:v>
      </x:c>
      <x:c r="N3847" s="18" t="n">
        <x:f>J3847*K3847</x:f>
        <x:v>2205.0000000000005</x:v>
      </x:c>
      <x:c r="O3847" s="18" t="n">
        <x:f>J3847*L3847</x:f>
        <x:v>348</x:v>
      </x:c>
      <x:c r="P3847" s="18" t="n">
        <x:f>J3847*M3847</x:f>
        <x:v>17748</x:v>
      </x:c>
      <x:c r="Q3847" s="22" t="n">
        <x:f>'01 Controls'!$E$30*'02 Cargo Classes'!$M$14</x:f>
        <x:v>0.15</x:v>
      </x:c>
      <x:c r="R3847" s="22" t="n">
        <x:f>'01 Controls'!$F$30*'02 Cargo Classes'!$N$14</x:f>
        <x:v>0.68</x:v>
      </x:c>
      <x:c r="S3847" s="22" t="n">
        <x:f>'01 Controls'!$G$30*'02 Cargo Classes'!$O$14</x:f>
        <x:v>0</x:v>
      </x:c>
      <x:c r="T3847" s="22" t="n">
        <x:f>'01 Controls'!$H$30*'02 Cargo Classes'!$P$14</x:f>
        <x:v>0</x:v>
      </x:c>
      <x:c r="U3847" s="22" t="n">
        <x:f>SUM(Q3847:T3847)</x:f>
        <x:v>0.8300000000000001</x:v>
      </x:c>
      <x:c r="V3847" s="18" t="n">
        <x:f>IF(U3847=0,0,N3847*Q3847/U3847)</x:f>
        <x:v>398.4939759036145</x:v>
      </x:c>
      <x:c r="W3847" s="18" t="n">
        <x:f>IF(U3847=0,0,P3847*Q3847/U3847)</x:f>
        <x:v>3207.4698795180716</x:v>
      </x:c>
      <x:c r="X3847" s="18" t="n">
        <x:f>MAX(V3847,W3847*'01 Controls'!$E$12)</x:f>
        <x:v>801.8674698795179</x:v>
      </x:c>
      <x:c r="Y3847" s="18" t="n">
        <x:f>IF(U3847=0,0,N3847*R3847/U3847)</x:f>
        <x:v>1806.5060240963858</x:v>
      </x:c>
      <x:c r="Z3847" s="18" t="n">
        <x:f>IF(U3847=0,0,P3847*R3847/U3847)</x:f>
        <x:v>14540.530120481928</x:v>
      </x:c>
      <x:c r="AA3847" s="18" t="n">
        <x:f>MAX(Y3847,Z3847*'01 Controls'!$E$13)</x:f>
        <x:v>2181.079518072289</x:v>
      </x:c>
      <x:c r="AB3847" s="18" t="n">
        <x:f>IF(U3847=0,0,N3847*S3847/U3847)</x:f>
        <x:v>0</x:v>
      </x:c>
      <x:c r="AC3847" s="18" t="n">
        <x:f>IF(U3847=0,0,P3847*S3847/U3847)</x:f>
        <x:v>0</x:v>
      </x:c>
      <x:c r="AD3847" s="18" t="n">
        <x:f>MAX(AB3847,AC3847*'01 Controls'!$E$14)</x:f>
        <x:v>0</x:v>
      </x:c>
      <x:c r="AE3847" s="18" t="n">
        <x:f>IF(U3847=0,0,N3847*T3847/U3847)</x:f>
        <x:v>0</x:v>
      </x:c>
      <x:c r="AF3847" s="18" t="n">
        <x:f>IF(U3847=0,0,P3847*T3847/U3847)</x:f>
        <x:v>0</x:v>
      </x:c>
      <x:c r="AG3847" s="18" t="n">
        <x:f>MAX(AE3847,AF3847*'01 Controls'!$E$15)</x:f>
        <x:v>0</x:v>
      </x:c>
      <x:c r="AH3847" s="18" t="n">
        <x:f>SUM(V3847,Y3847,AB3847,AE3847)</x:f>
        <x:v>2205.0000000000005</x:v>
      </x:c>
      <x:c r="AI3847" s="18" t="n">
        <x:f>N3847-AH3847</x:f>
        <x:v>0</x:v>
      </x:c>
      <x:c r="AJ3847" s="18" t="n">
        <x:f>V3847*INDEX('07 Mode Capacity'!$P$6:$P$17,MATCH("AIR-"&amp;I3847,'07 Mode Capacity'!$C$6:$C$17,0))</x:f>
        <x:v>111.71207105925728</x:v>
      </x:c>
      <x:c r="AK3847" s="18" t="n">
        <x:f>Y3847*INDEX('07 Mode Capacity'!$P$6:$P$17,MATCH("OCEAN-"&amp;I3847,'07 Mode Capacity'!$C$6:$C$17,0))</x:f>
        <x:v>158.31546802551156</x:v>
      </x:c>
      <x:c r="AL3847" s="18" t="n">
        <x:f>AB3847*INDEX('07 Mode Capacity'!$P$6:$P$17,MATCH("LAND-"&amp;I3847,'07 Mode Capacity'!$C$6:$C$17,0))</x:f>
        <x:v>0</x:v>
      </x:c>
      <x:c r="AM3847" s="18" t="n">
        <x:f>AE3847*INDEX('07 Mode Capacity'!$P$6:$P$17,MATCH("INLAND-"&amp;I3847,'07 Mode Capacity'!$C$6:$C$17,0))</x:f>
        <x:v>0</x:v>
      </x:c>
      <x:c r="AN3847" s="18" t="n">
        <x:f>SUM(AJ3847:AM3847)</x:f>
        <x:v>270.0275390847688</x:v>
      </x:c>
      <x:c r="AO3847" s="17" t="n">
        <x:f>IF(N3847=0,1,AN3847/N3847)</x:f>
        <x:v>0.12246146897268424</x:v>
      </x:c>
      <x:c r="AP3847" s="11" t="str">
        <x:f>IF(AO3847&gt;='01 Controls'!$E$16,"PASS","FAIL")</x:f>
        <x:v>FAIL</x:v>
      </x:c>
      <x:c r="AQ3847" s="11" t="str">
        <x:v>UNQUANTIFIED</x:v>
      </x:c>
      <x:c r="AR3847" s="11" t="str">
        <x:v>Position-class planning record; serial item and receiver open</x:v>
      </x:c>
      <x:c r="AS3847" s="26"/>
      <x:c r="AT3847" s="26"/>
    </x:row>
    <x:row r="3848">
      <x:c r="C3848" s="11" t="str">
        <x:v>G1-H-HWR-APL-45</x:v>
      </x:c>
      <x:c r="D3848" s="11" t="str">
        <x:v>G1</x:v>
      </x:c>
      <x:c r="E3848" s="11" t="str">
        <x:v>Allied megacity earthquake</x:v>
      </x:c>
      <x:c r="F3848" s="11" t="str">
        <x:v>H-HWR</x:v>
      </x:c>
      <x:c r="G3848" s="11" t="str">
        <x:v>Health workforce replacement group</x:v>
      </x:c>
      <x:c r="H3848" s="11" t="str">
        <x:v>APL-45</x:v>
      </x:c>
      <x:c r="I3848" s="19" t="n">
        <x:v>24</x:v>
      </x:c>
      <x:c r="J3848" s="21" t="n">
        <x:v>10</x:v>
      </x:c>
      <x:c r="K3848" s="18" t="n">
        <x:f>'05 Cargo Register'!K264</x:f>
        <x:v>472.5</x:v>
      </x:c>
      <x:c r="L3848" s="18" t="n">
        <x:f>'05 Cargo Register'!N264</x:f>
        <x:v>124</x:v>
      </x:c>
      <x:c r="M3848" s="18" t="n">
        <x:f>'05 Cargo Register'!O264</x:f>
        <x:v>930</x:v>
      </x:c>
      <x:c r="N3848" s="18" t="n">
        <x:f>J3848*K3848</x:f>
        <x:v>4725</x:v>
      </x:c>
      <x:c r="O3848" s="18" t="n">
        <x:f>J3848*L3848</x:f>
        <x:v>1240</x:v>
      </x:c>
      <x:c r="P3848" s="18" t="n">
        <x:f>J3848*M3848</x:f>
        <x:v>9300</x:v>
      </x:c>
      <x:c r="Q3848" s="22" t="n">
        <x:f>'01 Controls'!$E$30*'02 Cargo Classes'!$M$6</x:f>
        <x:v>0.44999999999999996</x:v>
      </x:c>
      <x:c r="R3848" s="22" t="n">
        <x:f>'01 Controls'!$F$30*'02 Cargo Classes'!$N$6</x:f>
        <x:v>0.34</x:v>
      </x:c>
      <x:c r="S3848" s="22" t="n">
        <x:f>'01 Controls'!$G$30*'02 Cargo Classes'!$O$6</x:f>
        <x:v>0</x:v>
      </x:c>
      <x:c r="T3848" s="22" t="n">
        <x:f>'01 Controls'!$H$30*'02 Cargo Classes'!$P$6</x:f>
        <x:v>0</x:v>
      </x:c>
      <x:c r="U3848" s="22" t="n">
        <x:f>SUM(Q3848:T3848)</x:f>
        <x:v>0.79</x:v>
      </x:c>
      <x:c r="V3848" s="18" t="n">
        <x:f>IF(U3848=0,0,N3848*Q3848/U3848)</x:f>
        <x:v>2691.4556962025317</x:v>
      </x:c>
      <x:c r="W3848" s="18" t="n">
        <x:f>IF(U3848=0,0,P3848*Q3848/U3848)</x:f>
        <x:v>5297.46835443038</x:v>
      </x:c>
      <x:c r="X3848" s="18" t="n">
        <x:f>MAX(V3848,W3848*'01 Controls'!$E$12)</x:f>
        <x:v>2691.4556962025317</x:v>
      </x:c>
      <x:c r="Y3848" s="18" t="n">
        <x:f>IF(U3848=0,0,N3848*R3848/U3848)</x:f>
        <x:v>2033.5443037974685</x:v>
      </x:c>
      <x:c r="Z3848" s="18" t="n">
        <x:f>IF(U3848=0,0,P3848*R3848/U3848)</x:f>
        <x:v>4002.53164556962</x:v>
      </x:c>
      <x:c r="AA3848" s="18" t="n">
        <x:f>MAX(Y3848,Z3848*'01 Controls'!$E$13)</x:f>
        <x:v>2033.5443037974685</x:v>
      </x:c>
      <x:c r="AB3848" s="18" t="n">
        <x:f>IF(U3848=0,0,N3848*S3848/U3848)</x:f>
        <x:v>0</x:v>
      </x:c>
      <x:c r="AC3848" s="18" t="n">
        <x:f>IF(U3848=0,0,P3848*S3848/U3848)</x:f>
        <x:v>0</x:v>
      </x:c>
      <x:c r="AD3848" s="18" t="n">
        <x:f>MAX(AB3848,AC3848*'01 Controls'!$E$14)</x:f>
        <x:v>0</x:v>
      </x:c>
      <x:c r="AE3848" s="18" t="n">
        <x:f>IF(U3848=0,0,N3848*T3848/U3848)</x:f>
        <x:v>0</x:v>
      </x:c>
      <x:c r="AF3848" s="18" t="n">
        <x:f>IF(U3848=0,0,P3848*T3848/U3848)</x:f>
        <x:v>0</x:v>
      </x:c>
      <x:c r="AG3848" s="18" t="n">
        <x:f>MAX(AE3848,AF3848*'01 Controls'!$E$15)</x:f>
        <x:v>0</x:v>
      </x:c>
      <x:c r="AH3848" s="18" t="n">
        <x:f>SUM(V3848,Y3848,AB3848,AE3848)</x:f>
        <x:v>4725</x:v>
      </x:c>
      <x:c r="AI3848" s="18" t="n">
        <x:f>N3848-AH3848</x:f>
        <x:v>0</x:v>
      </x:c>
      <x:c r="AJ3848" s="18" t="n">
        <x:f>V3848*INDEX('07 Mode Capacity'!$P$6:$P$17,MATCH("AIR-"&amp;I3848,'07 Mode Capacity'!$C$6:$C$17,0))</x:f>
        <x:v>546.1342237245523</x:v>
      </x:c>
      <x:c r="AK3848" s="18" t="n">
        <x:f>Y3848*INDEX('07 Mode Capacity'!$P$6:$P$17,MATCH("OCEAN-"&amp;I3848,'07 Mode Capacity'!$C$6:$C$17,0))</x:f>
        <x:v>305.21273082124554</x:v>
      </x:c>
      <x:c r="AL3848" s="18" t="n">
        <x:f>AB3848*INDEX('07 Mode Capacity'!$P$6:$P$17,MATCH("LAND-"&amp;I3848,'07 Mode Capacity'!$C$6:$C$17,0))</x:f>
        <x:v>0</x:v>
      </x:c>
      <x:c r="AM3848" s="18" t="n">
        <x:f>AE3848*INDEX('07 Mode Capacity'!$P$6:$P$17,MATCH("INLAND-"&amp;I3848,'07 Mode Capacity'!$C$6:$C$17,0))</x:f>
        <x:v>0</x:v>
      </x:c>
      <x:c r="AN3848" s="18" t="n">
        <x:f>SUM(AJ3848:AM3848)</x:f>
        <x:v>851.3469545457979</x:v>
      </x:c>
      <x:c r="AO3848" s="17" t="n">
        <x:f>IF(N3848=0,1,AN3848/N3848)</x:f>
        <x:v>0.1801792496393223</x:v>
      </x:c>
      <x:c r="AP3848" s="11" t="str">
        <x:f>IF(AO3848&gt;='01 Controls'!$E$16,"PASS","FAIL")</x:f>
        <x:v>FAIL</x:v>
      </x:c>
      <x:c r="AQ3848" s="11" t="str">
        <x:v>UNQUANTIFIED</x:v>
      </x:c>
      <x:c r="AR3848" s="11" t="str">
        <x:v>Position-class planning record; serial item and receiver open</x:v>
      </x:c>
      <x:c r="AS3848" s="26"/>
      <x:c r="AT3848" s="26"/>
    </x:row>
    <x:row r="3849">
      <x:c r="C3849" s="11" t="str">
        <x:v>G1-H-HWR-ISO-18</x:v>
      </x:c>
      <x:c r="D3849" s="11" t="str">
        <x:v>G1</x:v>
      </x:c>
      <x:c r="E3849" s="11" t="str">
        <x:v>Allied megacity earthquake</x:v>
      </x:c>
      <x:c r="F3849" s="11" t="str">
        <x:v>H-HWR</x:v>
      </x:c>
      <x:c r="G3849" s="11" t="str">
        <x:v>Health workforce replacement group</x:v>
      </x:c>
      <x:c r="H3849" s="11" t="str">
        <x:v>ISO-18</x:v>
      </x:c>
      <x:c r="I3849" s="19" t="n">
        <x:v>48</x:v>
      </x:c>
      <x:c r="J3849" s="21" t="n">
        <x:v>10</x:v>
      </x:c>
      <x:c r="K3849" s="18" t="n">
        <x:f>'05 Cargo Register'!K265</x:f>
        <x:v>551.25</x:v>
      </x:c>
      <x:c r="L3849" s="18" t="n">
        <x:f>'05 Cargo Register'!N265</x:f>
        <x:v>37</x:v>
      </x:c>
      <x:c r="M3849" s="18" t="n">
        <x:f>'05 Cargo Register'!O265</x:f>
        <x:v>976.8000000000001</x:v>
      </x:c>
      <x:c r="N3849" s="18" t="n">
        <x:f>J3849*K3849</x:f>
        <x:v>5512.5</x:v>
      </x:c>
      <x:c r="O3849" s="18" t="n">
        <x:f>J3849*L3849</x:f>
        <x:v>370</x:v>
      </x:c>
      <x:c r="P3849" s="18" t="n">
        <x:f>J3849*M3849</x:f>
        <x:v>9768</x:v>
      </x:c>
      <x:c r="Q3849" s="22" t="n">
        <x:f>'01 Controls'!$E$30*'02 Cargo Classes'!$M$7</x:f>
        <x:v>0.03</x:v>
      </x:c>
      <x:c r="R3849" s="22" t="n">
        <x:f>'01 Controls'!$F$30*'02 Cargo Classes'!$N$7</x:f>
        <x:v>0.85</x:v>
      </x:c>
      <x:c r="S3849" s="22" t="n">
        <x:f>'01 Controls'!$G$30*'02 Cargo Classes'!$O$7</x:f>
        <x:v>0</x:v>
      </x:c>
      <x:c r="T3849" s="22" t="n">
        <x:f>'01 Controls'!$H$30*'02 Cargo Classes'!$P$7</x:f>
        <x:v>0</x:v>
      </x:c>
      <x:c r="U3849" s="22" t="n">
        <x:f>SUM(Q3849:T3849)</x:f>
        <x:v>0.88</x:v>
      </x:c>
      <x:c r="V3849" s="18" t="n">
        <x:f>IF(U3849=0,0,N3849*Q3849/U3849)</x:f>
        <x:v>187.92613636363637</x:v>
      </x:c>
      <x:c r="W3849" s="18" t="n">
        <x:f>IF(U3849=0,0,P3849*Q3849/U3849)</x:f>
        <x:v>332.99999999999994</x:v>
      </x:c>
      <x:c r="X3849" s="18" t="n">
        <x:f>MAX(V3849,W3849*'01 Controls'!$E$12)</x:f>
        <x:v>187.92613636363637</x:v>
      </x:c>
      <x:c r="Y3849" s="18" t="n">
        <x:f>IF(U3849=0,0,N3849*R3849/U3849)</x:f>
        <x:v>5324.573863636364</x:v>
      </x:c>
      <x:c r="Z3849" s="18" t="n">
        <x:f>IF(U3849=0,0,P3849*R3849/U3849)</x:f>
        <x:v>9435</x:v>
      </x:c>
      <x:c r="AA3849" s="18" t="n">
        <x:f>MAX(Y3849,Z3849*'01 Controls'!$E$13)</x:f>
        <x:v>5324.573863636364</x:v>
      </x:c>
      <x:c r="AB3849" s="18" t="n">
        <x:f>IF(U3849=0,0,N3849*S3849/U3849)</x:f>
        <x:v>0</x:v>
      </x:c>
      <x:c r="AC3849" s="18" t="n">
        <x:f>IF(U3849=0,0,P3849*S3849/U3849)</x:f>
        <x:v>0</x:v>
      </x:c>
      <x:c r="AD3849" s="18" t="n">
        <x:f>MAX(AB3849,AC3849*'01 Controls'!$E$14)</x:f>
        <x:v>0</x:v>
      </x:c>
      <x:c r="AE3849" s="18" t="n">
        <x:f>IF(U3849=0,0,N3849*T3849/U3849)</x:f>
        <x:v>0</x:v>
      </x:c>
      <x:c r="AF3849" s="18" t="n">
        <x:f>IF(U3849=0,0,P3849*T3849/U3849)</x:f>
        <x:v>0</x:v>
      </x:c>
      <x:c r="AG3849" s="18" t="n">
        <x:f>MAX(AE3849,AF3849*'01 Controls'!$E$15)</x:f>
        <x:v>0</x:v>
      </x:c>
      <x:c r="AH3849" s="18" t="n">
        <x:f>SUM(V3849,Y3849,AB3849,AE3849)</x:f>
        <x:v>5512.5</x:v>
      </x:c>
      <x:c r="AI3849" s="18" t="n">
        <x:f>N3849-AH3849</x:f>
        <x:v>0</x:v>
      </x:c>
      <x:c r="AJ3849" s="18" t="n">
        <x:f>V3849*INDEX('07 Mode Capacity'!$P$6:$P$17,MATCH("AIR-"&amp;I3849,'07 Mode Capacity'!$C$6:$C$17,0))</x:f>
        <x:v>52.68239714726338</x:v>
      </x:c>
      <x:c r="AK3849" s="18" t="n">
        <x:f>Y3849*INDEX('07 Mode Capacity'!$P$6:$P$17,MATCH("OCEAN-"&amp;I3849,'07 Mode Capacity'!$C$6:$C$17,0))</x:f>
        <x:v>466.6258468081484</x:v>
      </x:c>
      <x:c r="AL3849" s="18" t="n">
        <x:f>AB3849*INDEX('07 Mode Capacity'!$P$6:$P$17,MATCH("LAND-"&amp;I3849,'07 Mode Capacity'!$C$6:$C$17,0))</x:f>
        <x:v>0</x:v>
      </x:c>
      <x:c r="AM3849" s="18" t="n">
        <x:f>AE3849*INDEX('07 Mode Capacity'!$P$6:$P$17,MATCH("INLAND-"&amp;I3849,'07 Mode Capacity'!$C$6:$C$17,0))</x:f>
        <x:v>0</x:v>
      </x:c>
      <x:c r="AN3849" s="18" t="n">
        <x:f>SUM(AJ3849:AM3849)</x:f>
        <x:v>519.3082439554119</x:v>
      </x:c>
      <x:c r="AO3849" s="17" t="n">
        <x:f>IF(N3849=0,1,AN3849/N3849)</x:f>
        <x:v>0.09420557713476858</x:v>
      </x:c>
      <x:c r="AP3849" s="11" t="str">
        <x:f>IF(AO3849&gt;='01 Controls'!$E$16,"PASS","FAIL")</x:f>
        <x:v>FAIL</x:v>
      </x:c>
      <x:c r="AQ3849" s="11" t="str">
        <x:v>UNQUANTIFIED</x:v>
      </x:c>
      <x:c r="AR3849" s="11" t="str">
        <x:v>Position-class planning record; serial item and receiver open</x:v>
      </x:c>
      <x:c r="AS3849" s="26"/>
      <x:c r="AT3849" s="26"/>
    </x:row>
    <x:row r="3850">
      <x:c r="C3850" s="11" t="str">
        <x:v>G1-H-HWR-COL-12</x:v>
      </x:c>
      <x:c r="D3850" s="11" t="str">
        <x:v>G1</x:v>
      </x:c>
      <x:c r="E3850" s="11" t="str">
        <x:v>Allied megacity earthquake</x:v>
      </x:c>
      <x:c r="F3850" s="11" t="str">
        <x:v>H-HWR</x:v>
      </x:c>
      <x:c r="G3850" s="11" t="str">
        <x:v>Health workforce replacement group</x:v>
      </x:c>
      <x:c r="H3850" s="11" t="str">
        <x:v>COL-12</x:v>
      </x:c>
      <x:c r="I3850" s="19" t="n">
        <x:v>24</x:v>
      </x:c>
      <x:c r="J3850" s="21" t="n">
        <x:v>10</x:v>
      </x:c>
      <x:c r="K3850" s="18" t="n">
        <x:f>'05 Cargo Register'!K266</x:f>
        <x:v>472.5</x:v>
      </x:c>
      <x:c r="L3850" s="18" t="n">
        <x:f>'05 Cargo Register'!N266</x:f>
        <x:v>50</x:v>
      </x:c>
      <x:c r="M3850" s="18" t="n">
        <x:f>'05 Cargo Register'!O266</x:f>
        <x:v>1320</x:v>
      </x:c>
      <x:c r="N3850" s="18" t="n">
        <x:f>J3850*K3850</x:f>
        <x:v>4725</x:v>
      </x:c>
      <x:c r="O3850" s="18" t="n">
        <x:f>J3850*L3850</x:f>
        <x:v>500</x:v>
      </x:c>
      <x:c r="P3850" s="18" t="n">
        <x:f>J3850*M3850</x:f>
        <x:v>13200</x:v>
      </x:c>
      <x:c r="Q3850" s="22" t="n">
        <x:f>'01 Controls'!$E$30*'02 Cargo Classes'!$M$8</x:f>
        <x:v>0.3</x:v>
      </x:c>
      <x:c r="R3850" s="22" t="n">
        <x:f>'01 Controls'!$F$30*'02 Cargo Classes'!$N$8</x:f>
        <x:v>0.595</x:v>
      </x:c>
      <x:c r="S3850" s="22" t="n">
        <x:f>'01 Controls'!$G$30*'02 Cargo Classes'!$O$8</x:f>
        <x:v>0</x:v>
      </x:c>
      <x:c r="T3850" s="22" t="n">
        <x:f>'01 Controls'!$H$30*'02 Cargo Classes'!$P$8</x:f>
        <x:v>0</x:v>
      </x:c>
      <x:c r="U3850" s="22" t="n">
        <x:f>SUM(Q3850:T3850)</x:f>
        <x:v>0.895</x:v>
      </x:c>
      <x:c r="V3850" s="18" t="n">
        <x:f>IF(U3850=0,0,N3850*Q3850/U3850)</x:f>
        <x:v>1583.7988826815642</x:v>
      </x:c>
      <x:c r="W3850" s="18" t="n">
        <x:f>IF(U3850=0,0,P3850*Q3850/U3850)</x:f>
        <x:v>4424.581005586592</x:v>
      </x:c>
      <x:c r="X3850" s="18" t="n">
        <x:f>MAX(V3850,W3850*'01 Controls'!$E$12)</x:f>
        <x:v>1583.7988826815642</x:v>
      </x:c>
      <x:c r="Y3850" s="18" t="n">
        <x:f>IF(U3850=0,0,N3850*R3850/U3850)</x:f>
        <x:v>3141.2011173184355</x:v>
      </x:c>
      <x:c r="Z3850" s="18" t="n">
        <x:f>IF(U3850=0,0,P3850*R3850/U3850)</x:f>
        <x:v>8775.418994413407</x:v>
      </x:c>
      <x:c r="AA3850" s="18" t="n">
        <x:f>MAX(Y3850,Z3850*'01 Controls'!$E$13)</x:f>
        <x:v>3141.2011173184355</x:v>
      </x:c>
      <x:c r="AB3850" s="18" t="n">
        <x:f>IF(U3850=0,0,N3850*S3850/U3850)</x:f>
        <x:v>0</x:v>
      </x:c>
      <x:c r="AC3850" s="18" t="n">
        <x:f>IF(U3850=0,0,P3850*S3850/U3850)</x:f>
        <x:v>0</x:v>
      </x:c>
      <x:c r="AD3850" s="18" t="n">
        <x:f>MAX(AB3850,AC3850*'01 Controls'!$E$14)</x:f>
        <x:v>0</x:v>
      </x:c>
      <x:c r="AE3850" s="18" t="n">
        <x:f>IF(U3850=0,0,N3850*T3850/U3850)</x:f>
        <x:v>0</x:v>
      </x:c>
      <x:c r="AF3850" s="18" t="n">
        <x:f>IF(U3850=0,0,P3850*T3850/U3850)</x:f>
        <x:v>0</x:v>
      </x:c>
      <x:c r="AG3850" s="18" t="n">
        <x:f>MAX(AE3850,AF3850*'01 Controls'!$E$15)</x:f>
        <x:v>0</x:v>
      </x:c>
      <x:c r="AH3850" s="18" t="n">
        <x:f>SUM(V3850,Y3850,AB3850,AE3850)</x:f>
        <x:v>4725</x:v>
      </x:c>
      <x:c r="AI3850" s="18" t="n">
        <x:f>N3850-AH3850</x:f>
        <x:v>0</x:v>
      </x:c>
      <x:c r="AJ3850" s="18" t="n">
        <x:f>V3850*INDEX('07 Mode Capacity'!$P$6:$P$17,MATCH("AIR-"&amp;I3850,'07 Mode Capacity'!$C$6:$C$17,0))</x:f>
        <x:v>321.37507392357264</x:v>
      </x:c>
      <x:c r="AK3850" s="18" t="n">
        <x:f>Y3850*INDEX('07 Mode Capacity'!$P$6:$P$17,MATCH("OCEAN-"&amp;I3850,'07 Mode Capacity'!$C$6:$C$17,0))</x:f>
        <x:v>471.4598886708066</x:v>
      </x:c>
      <x:c r="AL3850" s="18" t="n">
        <x:f>AB3850*INDEX('07 Mode Capacity'!$P$6:$P$17,MATCH("LAND-"&amp;I3850,'07 Mode Capacity'!$C$6:$C$17,0))</x:f>
        <x:v>0</x:v>
      </x:c>
      <x:c r="AM3850" s="18" t="n">
        <x:f>AE3850*INDEX('07 Mode Capacity'!$P$6:$P$17,MATCH("INLAND-"&amp;I3850,'07 Mode Capacity'!$C$6:$C$17,0))</x:f>
        <x:v>0</x:v>
      </x:c>
      <x:c r="AN3850" s="18" t="n">
        <x:f>SUM(AJ3850:AM3850)</x:f>
        <x:v>792.8349625943792</x:v>
      </x:c>
      <x:c r="AO3850" s="17" t="n">
        <x:f>IF(N3850=0,1,AN3850/N3850)</x:f>
        <x:v>0.1677957592792337</x:v>
      </x:c>
      <x:c r="AP3850" s="11" t="str">
        <x:f>IF(AO3850&gt;='01 Controls'!$E$16,"PASS","FAIL")</x:f>
        <x:v>FAIL</x:v>
      </x:c>
      <x:c r="AQ3850" s="11" t="str">
        <x:v>UNQUANTIFIED</x:v>
      </x:c>
      <x:c r="AR3850" s="11" t="str">
        <x:v>Position-class planning record; serial item and receiver open</x:v>
      </x:c>
      <x:c r="AS3850" s="26"/>
      <x:c r="AT3850" s="26"/>
    </x:row>
    <x:row r="3851">
      <x:c r="C3851" s="11" t="str">
        <x:v>G1-H-HWR-BAT-22</x:v>
      </x:c>
      <x:c r="D3851" s="11" t="str">
        <x:v>G1</x:v>
      </x:c>
      <x:c r="E3851" s="11" t="str">
        <x:v>Allied megacity earthquake</x:v>
      </x:c>
      <x:c r="F3851" s="11" t="str">
        <x:v>H-HWR</x:v>
      </x:c>
      <x:c r="G3851" s="11" t="str">
        <x:v>Health workforce replacement group</x:v>
      </x:c>
      <x:c r="H3851" s="11" t="str">
        <x:v>BAT-22</x:v>
      </x:c>
      <x:c r="I3851" s="19" t="n">
        <x:v>48</x:v>
      </x:c>
      <x:c r="J3851" s="21" t="n">
        <x:v>10</x:v>
      </x:c>
      <x:c r="K3851" s="18" t="n">
        <x:f>'05 Cargo Register'!K267</x:f>
        <x:v>210</x:v>
      </x:c>
      <x:c r="L3851" s="18" t="n">
        <x:f>'05 Cargo Register'!N267</x:f>
        <x:v>12</x:v>
      </x:c>
      <x:c r="M3851" s="18" t="n">
        <x:f>'05 Cargo Register'!O267</x:f>
        <x:v>316.8</x:v>
      </x:c>
      <x:c r="N3851" s="18" t="n">
        <x:f>J3851*K3851</x:f>
        <x:v>2100</x:v>
      </x:c>
      <x:c r="O3851" s="18" t="n">
        <x:f>J3851*L3851</x:f>
        <x:v>120</x:v>
      </x:c>
      <x:c r="P3851" s="18" t="n">
        <x:f>J3851*M3851</x:f>
        <x:v>3168</x:v>
      </x:c>
      <x:c r="Q3851" s="22" t="n">
        <x:f>'01 Controls'!$E$30*'02 Cargo Classes'!$M$9</x:f>
        <x:v>0</x:v>
      </x:c>
      <x:c r="R3851" s="22" t="n">
        <x:f>'01 Controls'!$F$30*'02 Cargo Classes'!$N$9</x:f>
        <x:v>0.85</x:v>
      </x:c>
      <x:c r="S3851" s="22" t="n">
        <x:f>'01 Controls'!$G$30*'02 Cargo Classes'!$O$9</x:f>
        <x:v>0</x:v>
      </x:c>
      <x:c r="T3851" s="22" t="n">
        <x:f>'01 Controls'!$H$30*'02 Cargo Classes'!$P$9</x:f>
        <x:v>0</x:v>
      </x:c>
      <x:c r="U3851" s="22" t="n">
        <x:f>SUM(Q3851:T3851)</x:f>
        <x:v>0.85</x:v>
      </x:c>
      <x:c r="V3851" s="18" t="n">
        <x:f>IF(U3851=0,0,N3851*Q3851/U3851)</x:f>
        <x:v>0</x:v>
      </x:c>
      <x:c r="W3851" s="18" t="n">
        <x:f>IF(U3851=0,0,P3851*Q3851/U3851)</x:f>
        <x:v>0</x:v>
      </x:c>
      <x:c r="X3851" s="18" t="n">
        <x:f>MAX(V3851,W3851*'01 Controls'!$E$12)</x:f>
        <x:v>0</x:v>
      </x:c>
      <x:c r="Y3851" s="18" t="n">
        <x:f>IF(U3851=0,0,N3851*R3851/U3851)</x:f>
        <x:v>2100</x:v>
      </x:c>
      <x:c r="Z3851" s="18" t="n">
        <x:f>IF(U3851=0,0,P3851*R3851/U3851)</x:f>
        <x:v>3167.9999999999995</x:v>
      </x:c>
      <x:c r="AA3851" s="18" t="n">
        <x:f>MAX(Y3851,Z3851*'01 Controls'!$E$13)</x:f>
        <x:v>2100</x:v>
      </x:c>
      <x:c r="AB3851" s="18" t="n">
        <x:f>IF(U3851=0,0,N3851*S3851/U3851)</x:f>
        <x:v>0</x:v>
      </x:c>
      <x:c r="AC3851" s="18" t="n">
        <x:f>IF(U3851=0,0,P3851*S3851/U3851)</x:f>
        <x:v>0</x:v>
      </x:c>
      <x:c r="AD3851" s="18" t="n">
        <x:f>MAX(AB3851,AC3851*'01 Controls'!$E$14)</x:f>
        <x:v>0</x:v>
      </x:c>
      <x:c r="AE3851" s="18" t="n">
        <x:f>IF(U3851=0,0,N3851*T3851/U3851)</x:f>
        <x:v>0</x:v>
      </x:c>
      <x:c r="AF3851" s="18" t="n">
        <x:f>IF(U3851=0,0,P3851*T3851/U3851)</x:f>
        <x:v>0</x:v>
      </x:c>
      <x:c r="AG3851" s="18" t="n">
        <x:f>MAX(AE3851,AF3851*'01 Controls'!$E$15)</x:f>
        <x:v>0</x:v>
      </x:c>
      <x:c r="AH3851" s="18" t="n">
        <x:f>SUM(V3851,Y3851,AB3851,AE3851)</x:f>
        <x:v>2100</x:v>
      </x:c>
      <x:c r="AI3851" s="18" t="n">
        <x:f>N3851-AH3851</x:f>
        <x:v>0</x:v>
      </x:c>
      <x:c r="AJ3851" s="18" t="n">
        <x:f>V3851*INDEX('07 Mode Capacity'!$P$6:$P$17,MATCH("AIR-"&amp;I3851,'07 Mode Capacity'!$C$6:$C$17,0))</x:f>
        <x:v>0</x:v>
      </x:c>
      <x:c r="AK3851" s="18" t="n">
        <x:f>Y3851*INDEX('07 Mode Capacity'!$P$6:$P$17,MATCH("OCEAN-"&amp;I3851,'07 Mode Capacity'!$C$6:$C$17,0))</x:f>
        <x:v>184.0361883209728</x:v>
      </x:c>
      <x:c r="AL3851" s="18" t="n">
        <x:f>AB3851*INDEX('07 Mode Capacity'!$P$6:$P$17,MATCH("LAND-"&amp;I3851,'07 Mode Capacity'!$C$6:$C$17,0))</x:f>
        <x:v>0</x:v>
      </x:c>
      <x:c r="AM3851" s="18" t="n">
        <x:f>AE3851*INDEX('07 Mode Capacity'!$P$6:$P$17,MATCH("INLAND-"&amp;I3851,'07 Mode Capacity'!$C$6:$C$17,0))</x:f>
        <x:v>0</x:v>
      </x:c>
      <x:c r="AN3851" s="18" t="n">
        <x:f>SUM(AJ3851:AM3851)</x:f>
        <x:v>184.0361883209728</x:v>
      </x:c>
      <x:c r="AO3851" s="17" t="n">
        <x:f>IF(N3851=0,1,AN3851/N3851)</x:f>
        <x:v>0.08763628015284419</x:v>
      </x:c>
      <x:c r="AP3851" s="11" t="str">
        <x:f>IF(AO3851&gt;='01 Controls'!$E$16,"PASS","FAIL")</x:f>
        <x:v>FAIL</x:v>
      </x:c>
      <x:c r="AQ3851" s="11" t="str">
        <x:v>UNQUANTIFIED</x:v>
      </x:c>
      <x:c r="AR3851" s="11" t="str">
        <x:v>Position-class planning record; serial item and receiver open</x:v>
      </x:c>
      <x:c r="AS3851" s="26"/>
      <x:c r="AT3851" s="26"/>
    </x:row>
    <x:row r="3852">
      <x:c r="C3852" s="11" t="str">
        <x:v>G1-H-HWR-TNK-20</x:v>
      </x:c>
      <x:c r="D3852" s="11" t="str">
        <x:v>G1</x:v>
      </x:c>
      <x:c r="E3852" s="11" t="str">
        <x:v>Allied megacity earthquake</x:v>
      </x:c>
      <x:c r="F3852" s="11" t="str">
        <x:v>H-HWR</x:v>
      </x:c>
      <x:c r="G3852" s="11" t="str">
        <x:v>Health workforce replacement group</x:v>
      </x:c>
      <x:c r="H3852" s="11" t="str">
        <x:v>TNK-20</x:v>
      </x:c>
      <x:c r="I3852" s="19" t="n">
        <x:v>48</x:v>
      </x:c>
      <x:c r="J3852" s="21" t="n">
        <x:v>10</x:v>
      </x:c>
      <x:c r="K3852" s="18" t="n">
        <x:f>'05 Cargo Register'!K268</x:f>
        <x:v>157.5</x:v>
      </x:c>
      <x:c r="L3852" s="18" t="n">
        <x:f>'05 Cargo Register'!N268</x:f>
        <x:v>10</x:v>
      </x:c>
      <x:c r="M3852" s="18" t="n">
        <x:f>'05 Cargo Register'!O268</x:f>
        <x:v>212.5</x:v>
      </x:c>
      <x:c r="N3852" s="18" t="n">
        <x:f>J3852*K3852</x:f>
        <x:v>1575</x:v>
      </x:c>
      <x:c r="O3852" s="18" t="n">
        <x:f>J3852*L3852</x:f>
        <x:v>100</x:v>
      </x:c>
      <x:c r="P3852" s="18" t="n">
        <x:f>J3852*M3852</x:f>
        <x:v>2125</x:v>
      </x:c>
      <x:c r="Q3852" s="22" t="n">
        <x:f>'01 Controls'!$E$30*'02 Cargo Classes'!$M$10</x:f>
        <x:v>0</x:v>
      </x:c>
      <x:c r="R3852" s="22" t="n">
        <x:f>'01 Controls'!$F$30*'02 Cargo Classes'!$N$10</x:f>
        <x:v>1.02</x:v>
      </x:c>
      <x:c r="S3852" s="22" t="n">
        <x:f>'01 Controls'!$G$30*'02 Cargo Classes'!$O$10</x:f>
        <x:v>0</x:v>
      </x:c>
      <x:c r="T3852" s="22" t="n">
        <x:f>'01 Controls'!$H$30*'02 Cargo Classes'!$P$10</x:f>
        <x:v>0</x:v>
      </x:c>
      <x:c r="U3852" s="22" t="n">
        <x:f>SUM(Q3852:T3852)</x:f>
        <x:v>1.02</x:v>
      </x:c>
      <x:c r="V3852" s="18" t="n">
        <x:f>IF(U3852=0,0,N3852*Q3852/U3852)</x:f>
        <x:v>0</x:v>
      </x:c>
      <x:c r="W3852" s="18" t="n">
        <x:f>IF(U3852=0,0,P3852*Q3852/U3852)</x:f>
        <x:v>0</x:v>
      </x:c>
      <x:c r="X3852" s="18" t="n">
        <x:f>MAX(V3852,W3852*'01 Controls'!$E$12)</x:f>
        <x:v>0</x:v>
      </x:c>
      <x:c r="Y3852" s="18" t="n">
        <x:f>IF(U3852=0,0,N3852*R3852/U3852)</x:f>
        <x:v>1575</x:v>
      </x:c>
      <x:c r="Z3852" s="18" t="n">
        <x:f>IF(U3852=0,0,P3852*R3852/U3852)</x:f>
        <x:v>2125</x:v>
      </x:c>
      <x:c r="AA3852" s="18" t="n">
        <x:f>MAX(Y3852,Z3852*'01 Controls'!$E$13)</x:f>
        <x:v>1575</x:v>
      </x:c>
      <x:c r="AB3852" s="18" t="n">
        <x:f>IF(U3852=0,0,N3852*S3852/U3852)</x:f>
        <x:v>0</x:v>
      </x:c>
      <x:c r="AC3852" s="18" t="n">
        <x:f>IF(U3852=0,0,P3852*S3852/U3852)</x:f>
        <x:v>0</x:v>
      </x:c>
      <x:c r="AD3852" s="18" t="n">
        <x:f>MAX(AB3852,AC3852*'01 Controls'!$E$14)</x:f>
        <x:v>0</x:v>
      </x:c>
      <x:c r="AE3852" s="18" t="n">
        <x:f>IF(U3852=0,0,N3852*T3852/U3852)</x:f>
        <x:v>0</x:v>
      </x:c>
      <x:c r="AF3852" s="18" t="n">
        <x:f>IF(U3852=0,0,P3852*T3852/U3852)</x:f>
        <x:v>0</x:v>
      </x:c>
      <x:c r="AG3852" s="18" t="n">
        <x:f>MAX(AE3852,AF3852*'01 Controls'!$E$15)</x:f>
        <x:v>0</x:v>
      </x:c>
      <x:c r="AH3852" s="18" t="n">
        <x:f>SUM(V3852,Y3852,AB3852,AE3852)</x:f>
        <x:v>1575</x:v>
      </x:c>
      <x:c r="AI3852" s="18" t="n">
        <x:f>N3852-AH3852</x:f>
        <x:v>0</x:v>
      </x:c>
      <x:c r="AJ3852" s="18" t="n">
        <x:f>V3852*INDEX('07 Mode Capacity'!$P$6:$P$17,MATCH("AIR-"&amp;I3852,'07 Mode Capacity'!$C$6:$C$17,0))</x:f>
        <x:v>0</x:v>
      </x:c>
      <x:c r="AK3852" s="18" t="n">
        <x:f>Y3852*INDEX('07 Mode Capacity'!$P$6:$P$17,MATCH("OCEAN-"&amp;I3852,'07 Mode Capacity'!$C$6:$C$17,0))</x:f>
        <x:v>138.0271412407296</x:v>
      </x:c>
      <x:c r="AL3852" s="18" t="n">
        <x:f>AB3852*INDEX('07 Mode Capacity'!$P$6:$P$17,MATCH("LAND-"&amp;I3852,'07 Mode Capacity'!$C$6:$C$17,0))</x:f>
        <x:v>0</x:v>
      </x:c>
      <x:c r="AM3852" s="18" t="n">
        <x:f>AE3852*INDEX('07 Mode Capacity'!$P$6:$P$17,MATCH("INLAND-"&amp;I3852,'07 Mode Capacity'!$C$6:$C$17,0))</x:f>
        <x:v>0</x:v>
      </x:c>
      <x:c r="AN3852" s="18" t="n">
        <x:f>SUM(AJ3852:AM3852)</x:f>
        <x:v>138.0271412407296</x:v>
      </x:c>
      <x:c r="AO3852" s="17" t="n">
        <x:f>IF(N3852=0,1,AN3852/N3852)</x:f>
        <x:v>0.08763628015284419</x:v>
      </x:c>
      <x:c r="AP3852" s="11" t="str">
        <x:f>IF(AO3852&gt;='01 Controls'!$E$16,"PASS","FAIL")</x:f>
        <x:v>FAIL</x:v>
      </x:c>
      <x:c r="AQ3852" s="11" t="str">
        <x:v>UNQUANTIFIED</x:v>
      </x:c>
      <x:c r="AR3852" s="11" t="str">
        <x:v>Position-class planning record; serial item and receiver open</x:v>
      </x:c>
      <x:c r="AS3852" s="26"/>
      <x:c r="AT3852" s="26"/>
    </x:row>
    <x:row r="3853">
      <x:c r="C3853" s="11" t="str">
        <x:v>G1-H-HWR-FLR-24</x:v>
      </x:c>
      <x:c r="D3853" s="11" t="str">
        <x:v>G1</x:v>
      </x:c>
      <x:c r="E3853" s="11" t="str">
        <x:v>Allied megacity earthquake</x:v>
      </x:c>
      <x:c r="F3853" s="11" t="str">
        <x:v>H-HWR</x:v>
      </x:c>
      <x:c r="G3853" s="11" t="str">
        <x:v>Health workforce replacement group</x:v>
      </x:c>
      <x:c r="H3853" s="11" t="str">
        <x:v>FLR-24</x:v>
      </x:c>
      <x:c r="I3853" s="19" t="n">
        <x:v>48</x:v>
      </x:c>
      <x:c r="J3853" s="21" t="n">
        <x:v>10</x:v>
      </x:c>
      <x:c r="K3853" s="18" t="n">
        <x:f>'05 Cargo Register'!K269</x:f>
        <x:v>131.25</x:v>
      </x:c>
      <x:c r="L3853" s="18" t="n">
        <x:f>'05 Cargo Register'!N269</x:f>
        <x:v>7</x:v>
      </x:c>
      <x:c r="M3853" s="18" t="n">
        <x:f>'05 Cargo Register'!O269</x:f>
        <x:v>224</x:v>
      </x:c>
      <x:c r="N3853" s="18" t="n">
        <x:f>J3853*K3853</x:f>
        <x:v>1312.5</x:v>
      </x:c>
      <x:c r="O3853" s="18" t="n">
        <x:f>J3853*L3853</x:f>
        <x:v>70</x:v>
      </x:c>
      <x:c r="P3853" s="18" t="n">
        <x:f>J3853*M3853</x:f>
        <x:v>2240</x:v>
      </x:c>
      <x:c r="Q3853" s="22" t="n">
        <x:f>'01 Controls'!$E$30*'02 Cargo Classes'!$M$11</x:f>
        <x:v>0</x:v>
      </x:c>
      <x:c r="R3853" s="22" t="n">
        <x:f>'01 Controls'!$F$30*'02 Cargo Classes'!$N$11</x:f>
        <x:v>1.02</x:v>
      </x:c>
      <x:c r="S3853" s="22" t="n">
        <x:f>'01 Controls'!$G$30*'02 Cargo Classes'!$O$11</x:f>
        <x:v>0</x:v>
      </x:c>
      <x:c r="T3853" s="22" t="n">
        <x:f>'01 Controls'!$H$30*'02 Cargo Classes'!$P$11</x:f>
        <x:v>0</x:v>
      </x:c>
      <x:c r="U3853" s="22" t="n">
        <x:f>SUM(Q3853:T3853)</x:f>
        <x:v>1.02</x:v>
      </x:c>
      <x:c r="V3853" s="18" t="n">
        <x:f>IF(U3853=0,0,N3853*Q3853/U3853)</x:f>
        <x:v>0</x:v>
      </x:c>
      <x:c r="W3853" s="18" t="n">
        <x:f>IF(U3853=0,0,P3853*Q3853/U3853)</x:f>
        <x:v>0</x:v>
      </x:c>
      <x:c r="X3853" s="18" t="n">
        <x:f>MAX(V3853,W3853*'01 Controls'!$E$12)</x:f>
        <x:v>0</x:v>
      </x:c>
      <x:c r="Y3853" s="18" t="n">
        <x:f>IF(U3853=0,0,N3853*R3853/U3853)</x:f>
        <x:v>1312.5</x:v>
      </x:c>
      <x:c r="Z3853" s="18" t="n">
        <x:f>IF(U3853=0,0,P3853*R3853/U3853)</x:f>
        <x:v>2240</x:v>
      </x:c>
      <x:c r="AA3853" s="18" t="n">
        <x:f>MAX(Y3853,Z3853*'01 Controls'!$E$13)</x:f>
        <x:v>1312.5</x:v>
      </x:c>
      <x:c r="AB3853" s="18" t="n">
        <x:f>IF(U3853=0,0,N3853*S3853/U3853)</x:f>
        <x:v>0</x:v>
      </x:c>
      <x:c r="AC3853" s="18" t="n">
        <x:f>IF(U3853=0,0,P3853*S3853/U3853)</x:f>
        <x:v>0</x:v>
      </x:c>
      <x:c r="AD3853" s="18" t="n">
        <x:f>MAX(AB3853,AC3853*'01 Controls'!$E$14)</x:f>
        <x:v>0</x:v>
      </x:c>
      <x:c r="AE3853" s="18" t="n">
        <x:f>IF(U3853=0,0,N3853*T3853/U3853)</x:f>
        <x:v>0</x:v>
      </x:c>
      <x:c r="AF3853" s="18" t="n">
        <x:f>IF(U3853=0,0,P3853*T3853/U3853)</x:f>
        <x:v>0</x:v>
      </x:c>
      <x:c r="AG3853" s="18" t="n">
        <x:f>MAX(AE3853,AF3853*'01 Controls'!$E$15)</x:f>
        <x:v>0</x:v>
      </x:c>
      <x:c r="AH3853" s="18" t="n">
        <x:f>SUM(V3853,Y3853,AB3853,AE3853)</x:f>
        <x:v>1312.5</x:v>
      </x:c>
      <x:c r="AI3853" s="18" t="n">
        <x:f>N3853-AH3853</x:f>
        <x:v>0</x:v>
      </x:c>
      <x:c r="AJ3853" s="18" t="n">
        <x:f>V3853*INDEX('07 Mode Capacity'!$P$6:$P$17,MATCH("AIR-"&amp;I3853,'07 Mode Capacity'!$C$6:$C$17,0))</x:f>
        <x:v>0</x:v>
      </x:c>
      <x:c r="AK3853" s="18" t="n">
        <x:f>Y3853*INDEX('07 Mode Capacity'!$P$6:$P$17,MATCH("OCEAN-"&amp;I3853,'07 Mode Capacity'!$C$6:$C$17,0))</x:f>
        <x:v>115.02261770060801</x:v>
      </x:c>
      <x:c r="AL3853" s="18" t="n">
        <x:f>AB3853*INDEX('07 Mode Capacity'!$P$6:$P$17,MATCH("LAND-"&amp;I3853,'07 Mode Capacity'!$C$6:$C$17,0))</x:f>
        <x:v>0</x:v>
      </x:c>
      <x:c r="AM3853" s="18" t="n">
        <x:f>AE3853*INDEX('07 Mode Capacity'!$P$6:$P$17,MATCH("INLAND-"&amp;I3853,'07 Mode Capacity'!$C$6:$C$17,0))</x:f>
        <x:v>0</x:v>
      </x:c>
      <x:c r="AN3853" s="18" t="n">
        <x:f>SUM(AJ3853:AM3853)</x:f>
        <x:v>115.02261770060801</x:v>
      </x:c>
      <x:c r="AO3853" s="17" t="n">
        <x:f>IF(N3853=0,1,AN3853/N3853)</x:f>
        <x:v>0.08763628015284419</x:v>
      </x:c>
      <x:c r="AP3853" s="11" t="str">
        <x:f>IF(AO3853&gt;='01 Controls'!$E$16,"PASS","FAIL")</x:f>
        <x:v>FAIL</x:v>
      </x:c>
      <x:c r="AQ3853" s="11" t="str">
        <x:v>UNQUANTIFIED</x:v>
      </x:c>
      <x:c r="AR3853" s="11" t="str">
        <x:v>Position-class planning record; serial item and receiver open</x:v>
      </x:c>
      <x:c r="AS3853" s="26"/>
      <x:c r="AT3853" s="26"/>
    </x:row>
    <x:row r="3854">
      <x:c r="C3854" s="11" t="str">
        <x:v>G1-H-HWR-ROL-30</x:v>
      </x:c>
      <x:c r="D3854" s="11" t="str">
        <x:v>G1</x:v>
      </x:c>
      <x:c r="E3854" s="11" t="str">
        <x:v>Allied megacity earthquake</x:v>
      </x:c>
      <x:c r="F3854" s="11" t="str">
        <x:v>H-HWR</x:v>
      </x:c>
      <x:c r="G3854" s="11" t="str">
        <x:v>Health workforce replacement group</x:v>
      </x:c>
      <x:c r="H3854" s="11" t="str">
        <x:v>ROL-30</x:v>
      </x:c>
      <x:c r="I3854" s="19" t="n">
        <x:v>48</x:v>
      </x:c>
      <x:c r="J3854" s="21" t="n">
        <x:v>10</x:v>
      </x:c>
      <x:c r="K3854" s="18" t="n">
        <x:f>'05 Cargo Register'!K270</x:f>
        <x:v>262.5</x:v>
      </x:c>
      <x:c r="L3854" s="18" t="n">
        <x:f>'05 Cargo Register'!N270</x:f>
        <x:v>11</x:v>
      </x:c>
      <x:c r="M3854" s="18" t="n">
        <x:f>'05 Cargo Register'!O270</x:f>
        <x:v>701.25</x:v>
      </x:c>
      <x:c r="N3854" s="18" t="n">
        <x:f>J3854*K3854</x:f>
        <x:v>2625</x:v>
      </x:c>
      <x:c r="O3854" s="18" t="n">
        <x:f>J3854*L3854</x:f>
        <x:v>110</x:v>
      </x:c>
      <x:c r="P3854" s="18" t="n">
        <x:f>J3854*M3854</x:f>
        <x:v>7012.5</x:v>
      </x:c>
      <x:c r="Q3854" s="22" t="n">
        <x:f>'01 Controls'!$E$30*'02 Cargo Classes'!$M$12</x:f>
        <x:v>0</x:v>
      </x:c>
      <x:c r="R3854" s="22" t="n">
        <x:f>'01 Controls'!$F$30*'02 Cargo Classes'!$N$12</x:f>
        <x:v>0.85</x:v>
      </x:c>
      <x:c r="S3854" s="22" t="n">
        <x:f>'01 Controls'!$G$30*'02 Cargo Classes'!$O$12</x:f>
        <x:v>0</x:v>
      </x:c>
      <x:c r="T3854" s="22" t="n">
        <x:f>'01 Controls'!$H$30*'02 Cargo Classes'!$P$12</x:f>
        <x:v>0</x:v>
      </x:c>
      <x:c r="U3854" s="22" t="n">
        <x:f>SUM(Q3854:T3854)</x:f>
        <x:v>0.85</x:v>
      </x:c>
      <x:c r="V3854" s="18" t="n">
        <x:f>IF(U3854=0,0,N3854*Q3854/U3854)</x:f>
        <x:v>0</x:v>
      </x:c>
      <x:c r="W3854" s="18" t="n">
        <x:f>IF(U3854=0,0,P3854*Q3854/U3854)</x:f>
        <x:v>0</x:v>
      </x:c>
      <x:c r="X3854" s="18" t="n">
        <x:f>MAX(V3854,W3854*'01 Controls'!$E$12)</x:f>
        <x:v>0</x:v>
      </x:c>
      <x:c r="Y3854" s="18" t="n">
        <x:f>IF(U3854=0,0,N3854*R3854/U3854)</x:f>
        <x:v>2625</x:v>
      </x:c>
      <x:c r="Z3854" s="18" t="n">
        <x:f>IF(U3854=0,0,P3854*R3854/U3854)</x:f>
        <x:v>7012.5</x:v>
      </x:c>
      <x:c r="AA3854" s="18" t="n">
        <x:f>MAX(Y3854,Z3854*'01 Controls'!$E$13)</x:f>
        <x:v>2625</x:v>
      </x:c>
      <x:c r="AB3854" s="18" t="n">
        <x:f>IF(U3854=0,0,N3854*S3854/U3854)</x:f>
        <x:v>0</x:v>
      </x:c>
      <x:c r="AC3854" s="18" t="n">
        <x:f>IF(U3854=0,0,P3854*S3854/U3854)</x:f>
        <x:v>0</x:v>
      </x:c>
      <x:c r="AD3854" s="18" t="n">
        <x:f>MAX(AB3854,AC3854*'01 Controls'!$E$14)</x:f>
        <x:v>0</x:v>
      </x:c>
      <x:c r="AE3854" s="18" t="n">
        <x:f>IF(U3854=0,0,N3854*T3854/U3854)</x:f>
        <x:v>0</x:v>
      </x:c>
      <x:c r="AF3854" s="18" t="n">
        <x:f>IF(U3854=0,0,P3854*T3854/U3854)</x:f>
        <x:v>0</x:v>
      </x:c>
      <x:c r="AG3854" s="18" t="n">
        <x:f>MAX(AE3854,AF3854*'01 Controls'!$E$15)</x:f>
        <x:v>0</x:v>
      </x:c>
      <x:c r="AH3854" s="18" t="n">
        <x:f>SUM(V3854,Y3854,AB3854,AE3854)</x:f>
        <x:v>2625</x:v>
      </x:c>
      <x:c r="AI3854" s="18" t="n">
        <x:f>N3854-AH3854</x:f>
        <x:v>0</x:v>
      </x:c>
      <x:c r="AJ3854" s="18" t="n">
        <x:f>V3854*INDEX('07 Mode Capacity'!$P$6:$P$17,MATCH("AIR-"&amp;I3854,'07 Mode Capacity'!$C$6:$C$17,0))</x:f>
        <x:v>0</x:v>
      </x:c>
      <x:c r="AK3854" s="18" t="n">
        <x:f>Y3854*INDEX('07 Mode Capacity'!$P$6:$P$17,MATCH("OCEAN-"&amp;I3854,'07 Mode Capacity'!$C$6:$C$17,0))</x:f>
        <x:v>230.04523540121602</x:v>
      </x:c>
      <x:c r="AL3854" s="18" t="n">
        <x:f>AB3854*INDEX('07 Mode Capacity'!$P$6:$P$17,MATCH("LAND-"&amp;I3854,'07 Mode Capacity'!$C$6:$C$17,0))</x:f>
        <x:v>0</x:v>
      </x:c>
      <x:c r="AM3854" s="18" t="n">
        <x:f>AE3854*INDEX('07 Mode Capacity'!$P$6:$P$17,MATCH("INLAND-"&amp;I3854,'07 Mode Capacity'!$C$6:$C$17,0))</x:f>
        <x:v>0</x:v>
      </x:c>
      <x:c r="AN3854" s="18" t="n">
        <x:f>SUM(AJ3854:AM3854)</x:f>
        <x:v>230.04523540121602</x:v>
      </x:c>
      <x:c r="AO3854" s="17" t="n">
        <x:f>IF(N3854=0,1,AN3854/N3854)</x:f>
        <x:v>0.08763628015284419</x:v>
      </x:c>
      <x:c r="AP3854" s="11" t="str">
        <x:f>IF(AO3854&gt;='01 Controls'!$E$16,"PASS","FAIL")</x:f>
        <x:v>FAIL</x:v>
      </x:c>
      <x:c r="AQ3854" s="11" t="str">
        <x:v>UNQUANTIFIED</x:v>
      </x:c>
      <x:c r="AR3854" s="11" t="str">
        <x:v>Position-class planning record; serial item and receiver open</x:v>
      </x:c>
      <x:c r="AS3854" s="26"/>
      <x:c r="AT3854" s="26"/>
    </x:row>
    <x:row r="3855">
      <x:c r="C3855" s="11" t="str">
        <x:v>G1-H-HWR-BLK-08</x:v>
      </x:c>
      <x:c r="D3855" s="11" t="str">
        <x:v>G1</x:v>
      </x:c>
      <x:c r="E3855" s="11" t="str">
        <x:v>Allied megacity earthquake</x:v>
      </x:c>
      <x:c r="F3855" s="11" t="str">
        <x:v>H-HWR</x:v>
      </x:c>
      <x:c r="G3855" s="11" t="str">
        <x:v>Health workforce replacement group</x:v>
      </x:c>
      <x:c r="H3855" s="11" t="str">
        <x:v>BLK-08</x:v>
      </x:c>
      <x:c r="I3855" s="19" t="n">
        <x:v>48</x:v>
      </x:c>
      <x:c r="J3855" s="21" t="n">
        <x:v>10</x:v>
      </x:c>
      <x:c r="K3855" s="18" t="n">
        <x:f>'05 Cargo Register'!K271</x:f>
        <x:v>367.50000000000006</x:v>
      </x:c>
      <x:c r="L3855" s="18" t="n">
        <x:f>'05 Cargo Register'!N271</x:f>
        <x:v>58</x:v>
      </x:c>
      <x:c r="M3855" s="18" t="n">
        <x:f>'05 Cargo Register'!O271</x:f>
        <x:v>2958</x:v>
      </x:c>
      <x:c r="N3855" s="18" t="n">
        <x:f>J3855*K3855</x:f>
        <x:v>3675.0000000000005</x:v>
      </x:c>
      <x:c r="O3855" s="18" t="n">
        <x:f>J3855*L3855</x:f>
        <x:v>580</x:v>
      </x:c>
      <x:c r="P3855" s="18" t="n">
        <x:f>J3855*M3855</x:f>
        <x:v>29580</x:v>
      </x:c>
      <x:c r="Q3855" s="22" t="n">
        <x:f>'01 Controls'!$E$30*'02 Cargo Classes'!$M$14</x:f>
        <x:v>0.15</x:v>
      </x:c>
      <x:c r="R3855" s="22" t="n">
        <x:f>'01 Controls'!$F$30*'02 Cargo Classes'!$N$14</x:f>
        <x:v>0.68</x:v>
      </x:c>
      <x:c r="S3855" s="22" t="n">
        <x:f>'01 Controls'!$G$30*'02 Cargo Classes'!$O$14</x:f>
        <x:v>0</x:v>
      </x:c>
      <x:c r="T3855" s="22" t="n">
        <x:f>'01 Controls'!$H$30*'02 Cargo Classes'!$P$14</x:f>
        <x:v>0</x:v>
      </x:c>
      <x:c r="U3855" s="22" t="n">
        <x:f>SUM(Q3855:T3855)</x:f>
        <x:v>0.8300000000000001</x:v>
      </x:c>
      <x:c r="V3855" s="18" t="n">
        <x:f>IF(U3855=0,0,N3855*Q3855/U3855)</x:f>
        <x:v>664.156626506024</x:v>
      </x:c>
      <x:c r="W3855" s="18" t="n">
        <x:f>IF(U3855=0,0,P3855*Q3855/U3855)</x:f>
        <x:v>5345.78313253012</x:v>
      </x:c>
      <x:c r="X3855" s="18" t="n">
        <x:f>MAX(V3855,W3855*'01 Controls'!$E$12)</x:f>
        <x:v>1336.44578313253</x:v>
      </x:c>
      <x:c r="Y3855" s="18" t="n">
        <x:f>IF(U3855=0,0,N3855*R3855/U3855)</x:f>
        <x:v>3010.8433734939763</x:v>
      </x:c>
      <x:c r="Z3855" s="18" t="n">
        <x:f>IF(U3855=0,0,P3855*R3855/U3855)</x:f>
        <x:v>24234.21686746988</x:v>
      </x:c>
      <x:c r="AA3855" s="18" t="n">
        <x:f>MAX(Y3855,Z3855*'01 Controls'!$E$13)</x:f>
        <x:v>3635.132530120482</x:v>
      </x:c>
      <x:c r="AB3855" s="18" t="n">
        <x:f>IF(U3855=0,0,N3855*S3855/U3855)</x:f>
        <x:v>0</x:v>
      </x:c>
      <x:c r="AC3855" s="18" t="n">
        <x:f>IF(U3855=0,0,P3855*S3855/U3855)</x:f>
        <x:v>0</x:v>
      </x:c>
      <x:c r="AD3855" s="18" t="n">
        <x:f>MAX(AB3855,AC3855*'01 Controls'!$E$14)</x:f>
        <x:v>0</x:v>
      </x:c>
      <x:c r="AE3855" s="18" t="n">
        <x:f>IF(U3855=0,0,N3855*T3855/U3855)</x:f>
        <x:v>0</x:v>
      </x:c>
      <x:c r="AF3855" s="18" t="n">
        <x:f>IF(U3855=0,0,P3855*T3855/U3855)</x:f>
        <x:v>0</x:v>
      </x:c>
      <x:c r="AG3855" s="18" t="n">
        <x:f>MAX(AE3855,AF3855*'01 Controls'!$E$15)</x:f>
        <x:v>0</x:v>
      </x:c>
      <x:c r="AH3855" s="18" t="n">
        <x:f>SUM(V3855,Y3855,AB3855,AE3855)</x:f>
        <x:v>3675.0000000000005</x:v>
      </x:c>
      <x:c r="AI3855" s="18" t="n">
        <x:f>N3855-AH3855</x:f>
        <x:v>0</x:v>
      </x:c>
      <x:c r="AJ3855" s="18" t="n">
        <x:f>V3855*INDEX('07 Mode Capacity'!$P$6:$P$17,MATCH("AIR-"&amp;I3855,'07 Mode Capacity'!$C$6:$C$17,0))</x:f>
        <x:v>186.1867850987621</x:v>
      </x:c>
      <x:c r="AK3855" s="18" t="n">
        <x:f>Y3855*INDEX('07 Mode Capacity'!$P$6:$P$17,MATCH("OCEAN-"&amp;I3855,'07 Mode Capacity'!$C$6:$C$17,0))</x:f>
        <x:v>263.8591133758526</x:v>
      </x:c>
      <x:c r="AL3855" s="18" t="n">
        <x:f>AB3855*INDEX('07 Mode Capacity'!$P$6:$P$17,MATCH("LAND-"&amp;I3855,'07 Mode Capacity'!$C$6:$C$17,0))</x:f>
        <x:v>0</x:v>
      </x:c>
      <x:c r="AM3855" s="18" t="n">
        <x:f>AE3855*INDEX('07 Mode Capacity'!$P$6:$P$17,MATCH("INLAND-"&amp;I3855,'07 Mode Capacity'!$C$6:$C$17,0))</x:f>
        <x:v>0</x:v>
      </x:c>
      <x:c r="AN3855" s="18" t="n">
        <x:f>SUM(AJ3855:AM3855)</x:f>
        <x:v>450.04589847461466</x:v>
      </x:c>
      <x:c r="AO3855" s="17" t="n">
        <x:f>IF(N3855=0,1,AN3855/N3855)</x:f>
        <x:v>0.12246146897268424</x:v>
      </x:c>
      <x:c r="AP3855" s="11" t="str">
        <x:f>IF(AO3855&gt;='01 Controls'!$E$16,"PASS","FAIL")</x:f>
        <x:v>FAIL</x:v>
      </x:c>
      <x:c r="AQ3855" s="11" t="str">
        <x:v>UNQUANTIFIED</x:v>
      </x:c>
      <x:c r="AR3855" s="11" t="str">
        <x:v>Position-class planning record; serial item and receiver open</x:v>
      </x:c>
      <x:c r="AS3855" s="26"/>
      <x:c r="AT3855" s="26"/>
    </x:row>
    <x:row r="3856">
      <x:c r="C3856" s="11" t="str">
        <x:v>G1-C-PSG-APL-45</x:v>
      </x:c>
      <x:c r="D3856" s="11" t="str">
        <x:v>G1</x:v>
      </x:c>
      <x:c r="E3856" s="11" t="str">
        <x:v>Allied megacity earthquake</x:v>
      </x:c>
      <x:c r="F3856" s="11" t="str">
        <x:v>C-PSG</x:v>
      </x:c>
      <x:c r="G3856" s="11" t="str">
        <x:v>Population support group</x:v>
      </x:c>
      <x:c r="H3856" s="11" t="str">
        <x:v>APL-45</x:v>
      </x:c>
      <x:c r="I3856" s="19" t="n">
        <x:v>24</x:v>
      </x:c>
      <x:c r="J3856" s="21" t="n">
        <x:v>14</x:v>
      </x:c>
      <x:c r="K3856" s="18" t="n">
        <x:f>'05 Cargo Register'!K272</x:f>
        <x:v>175.5</x:v>
      </x:c>
      <x:c r="L3856" s="18" t="n">
        <x:f>'05 Cargo Register'!N272</x:f>
        <x:v>46</x:v>
      </x:c>
      <x:c r="M3856" s="18" t="n">
        <x:f>'05 Cargo Register'!O272</x:f>
        <x:v>345</x:v>
      </x:c>
      <x:c r="N3856" s="18" t="n">
        <x:f>J3856*K3856</x:f>
        <x:v>2457</x:v>
      </x:c>
      <x:c r="O3856" s="18" t="n">
        <x:f>J3856*L3856</x:f>
        <x:v>644</x:v>
      </x:c>
      <x:c r="P3856" s="18" t="n">
        <x:f>J3856*M3856</x:f>
        <x:v>4830</x:v>
      </x:c>
      <x:c r="Q3856" s="22" t="n">
        <x:f>'01 Controls'!$E$30*'02 Cargo Classes'!$M$6</x:f>
        <x:v>0.44999999999999996</x:v>
      </x:c>
      <x:c r="R3856" s="22" t="n">
        <x:f>'01 Controls'!$F$30*'02 Cargo Classes'!$N$6</x:f>
        <x:v>0.34</x:v>
      </x:c>
      <x:c r="S3856" s="22" t="n">
        <x:f>'01 Controls'!$G$30*'02 Cargo Classes'!$O$6</x:f>
        <x:v>0</x:v>
      </x:c>
      <x:c r="T3856" s="22" t="n">
        <x:f>'01 Controls'!$H$30*'02 Cargo Classes'!$P$6</x:f>
        <x:v>0</x:v>
      </x:c>
      <x:c r="U3856" s="22" t="n">
        <x:f>SUM(Q3856:T3856)</x:f>
        <x:v>0.79</x:v>
      </x:c>
      <x:c r="V3856" s="18" t="n">
        <x:f>IF(U3856=0,0,N3856*Q3856/U3856)</x:f>
        <x:v>1399.5569620253161</x:v>
      </x:c>
      <x:c r="W3856" s="18" t="n">
        <x:f>IF(U3856=0,0,P3856*Q3856/U3856)</x:f>
        <x:v>2751.26582278481</x:v>
      </x:c>
      <x:c r="X3856" s="18" t="n">
        <x:f>MAX(V3856,W3856*'01 Controls'!$E$12)</x:f>
        <x:v>1399.5569620253161</x:v>
      </x:c>
      <x:c r="Y3856" s="18" t="n">
        <x:f>IF(U3856=0,0,N3856*R3856/U3856)</x:f>
        <x:v>1057.4430379746836</x:v>
      </x:c>
      <x:c r="Z3856" s="18" t="n">
        <x:f>IF(U3856=0,0,P3856*R3856/U3856)</x:f>
        <x:v>2078.73417721519</x:v>
      </x:c>
      <x:c r="AA3856" s="18" t="n">
        <x:f>MAX(Y3856,Z3856*'01 Controls'!$E$13)</x:f>
        <x:v>1057.4430379746836</x:v>
      </x:c>
      <x:c r="AB3856" s="18" t="n">
        <x:f>IF(U3856=0,0,N3856*S3856/U3856)</x:f>
        <x:v>0</x:v>
      </x:c>
      <x:c r="AC3856" s="18" t="n">
        <x:f>IF(U3856=0,0,P3856*S3856/U3856)</x:f>
        <x:v>0</x:v>
      </x:c>
      <x:c r="AD3856" s="18" t="n">
        <x:f>MAX(AB3856,AC3856*'01 Controls'!$E$14)</x:f>
        <x:v>0</x:v>
      </x:c>
      <x:c r="AE3856" s="18" t="n">
        <x:f>IF(U3856=0,0,N3856*T3856/U3856)</x:f>
        <x:v>0</x:v>
      </x:c>
      <x:c r="AF3856" s="18" t="n">
        <x:f>IF(U3856=0,0,P3856*T3856/U3856)</x:f>
        <x:v>0</x:v>
      </x:c>
      <x:c r="AG3856" s="18" t="n">
        <x:f>MAX(AE3856,AF3856*'01 Controls'!$E$15)</x:f>
        <x:v>0</x:v>
      </x:c>
      <x:c r="AH3856" s="18" t="n">
        <x:f>SUM(V3856,Y3856,AB3856,AE3856)</x:f>
        <x:v>2457</x:v>
      </x:c>
      <x:c r="AI3856" s="18" t="n">
        <x:f>N3856-AH3856</x:f>
        <x:v>0</x:v>
      </x:c>
      <x:c r="AJ3856" s="18" t="n">
        <x:f>V3856*INDEX('07 Mode Capacity'!$P$6:$P$17,MATCH("AIR-"&amp;I3856,'07 Mode Capacity'!$C$6:$C$17,0))</x:f>
        <x:v>283.9897963367671</x:v>
      </x:c>
      <x:c r="AK3856" s="18" t="n">
        <x:f>Y3856*INDEX('07 Mode Capacity'!$P$6:$P$17,MATCH("OCEAN-"&amp;I3856,'07 Mode Capacity'!$C$6:$C$17,0))</x:f>
        <x:v>158.7106200270477</x:v>
      </x:c>
      <x:c r="AL3856" s="18" t="n">
        <x:f>AB3856*INDEX('07 Mode Capacity'!$P$6:$P$17,MATCH("LAND-"&amp;I3856,'07 Mode Capacity'!$C$6:$C$17,0))</x:f>
        <x:v>0</x:v>
      </x:c>
      <x:c r="AM3856" s="18" t="n">
        <x:f>AE3856*INDEX('07 Mode Capacity'!$P$6:$P$17,MATCH("INLAND-"&amp;I3856,'07 Mode Capacity'!$C$6:$C$17,0))</x:f>
        <x:v>0</x:v>
      </x:c>
      <x:c r="AN3856" s="18" t="n">
        <x:f>SUM(AJ3856:AM3856)</x:f>
        <x:v>442.7004163638148</x:v>
      </x:c>
      <x:c r="AO3856" s="17" t="n">
        <x:f>IF(N3856=0,1,AN3856/N3856)</x:f>
        <x:v>0.18017924963932225</x:v>
      </x:c>
      <x:c r="AP3856" s="11" t="str">
        <x:f>IF(AO3856&gt;='01 Controls'!$E$16,"PASS","FAIL")</x:f>
        <x:v>FAIL</x:v>
      </x:c>
      <x:c r="AQ3856" s="11" t="str">
        <x:v>UNQUANTIFIED</x:v>
      </x:c>
      <x:c r="AR3856" s="11" t="str">
        <x:v>Position-class planning record; serial item and receiver open</x:v>
      </x:c>
      <x:c r="AS3856" s="26"/>
      <x:c r="AT3856" s="26"/>
    </x:row>
    <x:row r="3857">
      <x:c r="C3857" s="11" t="str">
        <x:v>G1-C-PSG-ISO-18</x:v>
      </x:c>
      <x:c r="D3857" s="11" t="str">
        <x:v>G1</x:v>
      </x:c>
      <x:c r="E3857" s="11" t="str">
        <x:v>Allied megacity earthquake</x:v>
      </x:c>
      <x:c r="F3857" s="11" t="str">
        <x:v>C-PSG</x:v>
      </x:c>
      <x:c r="G3857" s="11" t="str">
        <x:v>Population support group</x:v>
      </x:c>
      <x:c r="H3857" s="11" t="str">
        <x:v>ISO-18</x:v>
      </x:c>
      <x:c r="I3857" s="19" t="n">
        <x:v>48</x:v>
      </x:c>
      <x:c r="J3857" s="21" t="n">
        <x:v>14</x:v>
      </x:c>
      <x:c r="K3857" s="18" t="n">
        <x:f>'05 Cargo Register'!K273</x:f>
        <x:v>438.75</x:v>
      </x:c>
      <x:c r="L3857" s="18" t="n">
        <x:f>'05 Cargo Register'!N273</x:f>
        <x:v>29</x:v>
      </x:c>
      <x:c r="M3857" s="18" t="n">
        <x:f>'05 Cargo Register'!O273</x:f>
        <x:v>765.6</x:v>
      </x:c>
      <x:c r="N3857" s="18" t="n">
        <x:f>J3857*K3857</x:f>
        <x:v>6142.5</x:v>
      </x:c>
      <x:c r="O3857" s="18" t="n">
        <x:f>J3857*L3857</x:f>
        <x:v>406</x:v>
      </x:c>
      <x:c r="P3857" s="18" t="n">
        <x:f>J3857*M3857</x:f>
        <x:v>10718.4</x:v>
      </x:c>
      <x:c r="Q3857" s="22" t="n">
        <x:f>'01 Controls'!$E$30*'02 Cargo Classes'!$M$7</x:f>
        <x:v>0.03</x:v>
      </x:c>
      <x:c r="R3857" s="22" t="n">
        <x:f>'01 Controls'!$F$30*'02 Cargo Classes'!$N$7</x:f>
        <x:v>0.85</x:v>
      </x:c>
      <x:c r="S3857" s="22" t="n">
        <x:f>'01 Controls'!$G$30*'02 Cargo Classes'!$O$7</x:f>
        <x:v>0</x:v>
      </x:c>
      <x:c r="T3857" s="22" t="n">
        <x:f>'01 Controls'!$H$30*'02 Cargo Classes'!$P$7</x:f>
        <x:v>0</x:v>
      </x:c>
      <x:c r="U3857" s="22" t="n">
        <x:f>SUM(Q3857:T3857)</x:f>
        <x:v>0.88</x:v>
      </x:c>
      <x:c r="V3857" s="18" t="n">
        <x:f>IF(U3857=0,0,N3857*Q3857/U3857)</x:f>
        <x:v>209.4034090909091</x:v>
      </x:c>
      <x:c r="W3857" s="18" t="n">
        <x:f>IF(U3857=0,0,P3857*Q3857/U3857)</x:f>
        <x:v>365.4</x:v>
      </x:c>
      <x:c r="X3857" s="18" t="n">
        <x:f>MAX(V3857,W3857*'01 Controls'!$E$12)</x:f>
        <x:v>209.4034090909091</x:v>
      </x:c>
      <x:c r="Y3857" s="18" t="n">
        <x:f>IF(U3857=0,0,N3857*R3857/U3857)</x:f>
        <x:v>5933.096590909091</x:v>
      </x:c>
      <x:c r="Z3857" s="18" t="n">
        <x:f>IF(U3857=0,0,P3857*R3857/U3857)</x:f>
        <x:v>10353</x:v>
      </x:c>
      <x:c r="AA3857" s="18" t="n">
        <x:f>MAX(Y3857,Z3857*'01 Controls'!$E$13)</x:f>
        <x:v>5933.096590909091</x:v>
      </x:c>
      <x:c r="AB3857" s="18" t="n">
        <x:f>IF(U3857=0,0,N3857*S3857/U3857)</x:f>
        <x:v>0</x:v>
      </x:c>
      <x:c r="AC3857" s="18" t="n">
        <x:f>IF(U3857=0,0,P3857*S3857/U3857)</x:f>
        <x:v>0</x:v>
      </x:c>
      <x:c r="AD3857" s="18" t="n">
        <x:f>MAX(AB3857,AC3857*'01 Controls'!$E$14)</x:f>
        <x:v>0</x:v>
      </x:c>
      <x:c r="AE3857" s="18" t="n">
        <x:f>IF(U3857=0,0,N3857*T3857/U3857)</x:f>
        <x:v>0</x:v>
      </x:c>
      <x:c r="AF3857" s="18" t="n">
        <x:f>IF(U3857=0,0,P3857*T3857/U3857)</x:f>
        <x:v>0</x:v>
      </x:c>
      <x:c r="AG3857" s="18" t="n">
        <x:f>MAX(AE3857,AF3857*'01 Controls'!$E$15)</x:f>
        <x:v>0</x:v>
      </x:c>
      <x:c r="AH3857" s="18" t="n">
        <x:f>SUM(V3857,Y3857,AB3857,AE3857)</x:f>
        <x:v>6142.5</x:v>
      </x:c>
      <x:c r="AI3857" s="18" t="n">
        <x:f>N3857-AH3857</x:f>
        <x:v>0</x:v>
      </x:c>
      <x:c r="AJ3857" s="18" t="n">
        <x:f>V3857*INDEX('07 Mode Capacity'!$P$6:$P$17,MATCH("AIR-"&amp;I3857,'07 Mode Capacity'!$C$6:$C$17,0))</x:f>
        <x:v>58.703242535522044</x:v>
      </x:c>
      <x:c r="AK3857" s="18" t="n">
        <x:f>Y3857*INDEX('07 Mode Capacity'!$P$6:$P$17,MATCH("OCEAN-"&amp;I3857,'07 Mode Capacity'!$C$6:$C$17,0))</x:f>
        <x:v>519.9545150147939</x:v>
      </x:c>
      <x:c r="AL3857" s="18" t="n">
        <x:f>AB3857*INDEX('07 Mode Capacity'!$P$6:$P$17,MATCH("LAND-"&amp;I3857,'07 Mode Capacity'!$C$6:$C$17,0))</x:f>
        <x:v>0</x:v>
      </x:c>
      <x:c r="AM3857" s="18" t="n">
        <x:f>AE3857*INDEX('07 Mode Capacity'!$P$6:$P$17,MATCH("INLAND-"&amp;I3857,'07 Mode Capacity'!$C$6:$C$17,0))</x:f>
        <x:v>0</x:v>
      </x:c>
      <x:c r="AN3857" s="18" t="n">
        <x:f>SUM(AJ3857:AM3857)</x:f>
        <x:v>578.6577575503159</x:v>
      </x:c>
      <x:c r="AO3857" s="17" t="n">
        <x:f>IF(N3857=0,1,AN3857/N3857)</x:f>
        <x:v>0.09420557713476856</x:v>
      </x:c>
      <x:c r="AP3857" s="11" t="str">
        <x:f>IF(AO3857&gt;='01 Controls'!$E$16,"PASS","FAIL")</x:f>
        <x:v>FAIL</x:v>
      </x:c>
      <x:c r="AQ3857" s="11" t="str">
        <x:v>UNQUANTIFIED</x:v>
      </x:c>
      <x:c r="AR3857" s="11" t="str">
        <x:v>Position-class planning record; serial item and receiver open</x:v>
      </x:c>
      <x:c r="AS3857" s="26"/>
      <x:c r="AT3857" s="26"/>
    </x:row>
    <x:row r="3858">
      <x:c r="C3858" s="11" t="str">
        <x:v>G1-C-PSG-COL-12</x:v>
      </x:c>
      <x:c r="D3858" s="11" t="str">
        <x:v>G1</x:v>
      </x:c>
      <x:c r="E3858" s="11" t="str">
        <x:v>Allied megacity earthquake</x:v>
      </x:c>
      <x:c r="F3858" s="11" t="str">
        <x:v>C-PSG</x:v>
      </x:c>
      <x:c r="G3858" s="11" t="str">
        <x:v>Population support group</x:v>
      </x:c>
      <x:c r="H3858" s="11" t="str">
        <x:v>COL-12</x:v>
      </x:c>
      <x:c r="I3858" s="19" t="n">
        <x:v>24</x:v>
      </x:c>
      <x:c r="J3858" s="21" t="n">
        <x:v>14</x:v>
      </x:c>
      <x:c r="K3858" s="18" t="n">
        <x:f>'05 Cargo Register'!K274</x:f>
        <x:v>175.5</x:v>
      </x:c>
      <x:c r="L3858" s="18" t="n">
        <x:f>'05 Cargo Register'!N274</x:f>
        <x:v>19</x:v>
      </x:c>
      <x:c r="M3858" s="18" t="n">
        <x:f>'05 Cargo Register'!O274</x:f>
        <x:v>501.6</x:v>
      </x:c>
      <x:c r="N3858" s="18" t="n">
        <x:f>J3858*K3858</x:f>
        <x:v>2457</x:v>
      </x:c>
      <x:c r="O3858" s="18" t="n">
        <x:f>J3858*L3858</x:f>
        <x:v>266</x:v>
      </x:c>
      <x:c r="P3858" s="18" t="n">
        <x:f>J3858*M3858</x:f>
        <x:v>7022.400000000001</x:v>
      </x:c>
      <x:c r="Q3858" s="22" t="n">
        <x:f>'01 Controls'!$E$30*'02 Cargo Classes'!$M$8</x:f>
        <x:v>0.3</x:v>
      </x:c>
      <x:c r="R3858" s="22" t="n">
        <x:f>'01 Controls'!$F$30*'02 Cargo Classes'!$N$8</x:f>
        <x:v>0.595</x:v>
      </x:c>
      <x:c r="S3858" s="22" t="n">
        <x:f>'01 Controls'!$G$30*'02 Cargo Classes'!$O$8</x:f>
        <x:v>0</x:v>
      </x:c>
      <x:c r="T3858" s="22" t="n">
        <x:f>'01 Controls'!$H$30*'02 Cargo Classes'!$P$8</x:f>
        <x:v>0</x:v>
      </x:c>
      <x:c r="U3858" s="22" t="n">
        <x:f>SUM(Q3858:T3858)</x:f>
        <x:v>0.895</x:v>
      </x:c>
      <x:c r="V3858" s="18" t="n">
        <x:f>IF(U3858=0,0,N3858*Q3858/U3858)</x:f>
        <x:v>823.5754189944134</x:v>
      </x:c>
      <x:c r="W3858" s="18" t="n">
        <x:f>IF(U3858=0,0,P3858*Q3858/U3858)</x:f>
        <x:v>2353.8770949720674</x:v>
      </x:c>
      <x:c r="X3858" s="18" t="n">
        <x:f>MAX(V3858,W3858*'01 Controls'!$E$12)</x:f>
        <x:v>823.5754189944134</x:v>
      </x:c>
      <x:c r="Y3858" s="18" t="n">
        <x:f>IF(U3858=0,0,N3858*R3858/U3858)</x:f>
        <x:v>1633.4245810055866</x:v>
      </x:c>
      <x:c r="Z3858" s="18" t="n">
        <x:f>IF(U3858=0,0,P3858*R3858/U3858)</x:f>
        <x:v>4668.522905027933</x:v>
      </x:c>
      <x:c r="AA3858" s="18" t="n">
        <x:f>MAX(Y3858,Z3858*'01 Controls'!$E$13)</x:f>
        <x:v>1633.4245810055866</x:v>
      </x:c>
      <x:c r="AB3858" s="18" t="n">
        <x:f>IF(U3858=0,0,N3858*S3858/U3858)</x:f>
        <x:v>0</x:v>
      </x:c>
      <x:c r="AC3858" s="18" t="n">
        <x:f>IF(U3858=0,0,P3858*S3858/U3858)</x:f>
        <x:v>0</x:v>
      </x:c>
      <x:c r="AD3858" s="18" t="n">
        <x:f>MAX(AB3858,AC3858*'01 Controls'!$E$14)</x:f>
        <x:v>0</x:v>
      </x:c>
      <x:c r="AE3858" s="18" t="n">
        <x:f>IF(U3858=0,0,N3858*T3858/U3858)</x:f>
        <x:v>0</x:v>
      </x:c>
      <x:c r="AF3858" s="18" t="n">
        <x:f>IF(U3858=0,0,P3858*T3858/U3858)</x:f>
        <x:v>0</x:v>
      </x:c>
      <x:c r="AG3858" s="18" t="n">
        <x:f>MAX(AE3858,AF3858*'01 Controls'!$E$15)</x:f>
        <x:v>0</x:v>
      </x:c>
      <x:c r="AH3858" s="18" t="n">
        <x:f>SUM(V3858,Y3858,AB3858,AE3858)</x:f>
        <x:v>2457</x:v>
      </x:c>
      <x:c r="AI3858" s="18" t="n">
        <x:f>N3858-AH3858</x:f>
        <x:v>0</x:v>
      </x:c>
      <x:c r="AJ3858" s="18" t="n">
        <x:f>V3858*INDEX('07 Mode Capacity'!$P$6:$P$17,MATCH("AIR-"&amp;I3858,'07 Mode Capacity'!$C$6:$C$17,0))</x:f>
        <x:v>167.1150384402578</x:v>
      </x:c>
      <x:c r="AK3858" s="18" t="n">
        <x:f>Y3858*INDEX('07 Mode Capacity'!$P$6:$P$17,MATCH("OCEAN-"&amp;I3858,'07 Mode Capacity'!$C$6:$C$17,0))</x:f>
        <x:v>245.15914210881945</x:v>
      </x:c>
      <x:c r="AL3858" s="18" t="n">
        <x:f>AB3858*INDEX('07 Mode Capacity'!$P$6:$P$17,MATCH("LAND-"&amp;I3858,'07 Mode Capacity'!$C$6:$C$17,0))</x:f>
        <x:v>0</x:v>
      </x:c>
      <x:c r="AM3858" s="18" t="n">
        <x:f>AE3858*INDEX('07 Mode Capacity'!$P$6:$P$17,MATCH("INLAND-"&amp;I3858,'07 Mode Capacity'!$C$6:$C$17,0))</x:f>
        <x:v>0</x:v>
      </x:c>
      <x:c r="AN3858" s="18" t="n">
        <x:f>SUM(AJ3858:AM3858)</x:f>
        <x:v>412.27418054907724</x:v>
      </x:c>
      <x:c r="AO3858" s="17" t="n">
        <x:f>IF(N3858=0,1,AN3858/N3858)</x:f>
        <x:v>0.1677957592792337</x:v>
      </x:c>
      <x:c r="AP3858" s="11" t="str">
        <x:f>IF(AO3858&gt;='01 Controls'!$E$16,"PASS","FAIL")</x:f>
        <x:v>FAIL</x:v>
      </x:c>
      <x:c r="AQ3858" s="11" t="str">
        <x:v>UNQUANTIFIED</x:v>
      </x:c>
      <x:c r="AR3858" s="11" t="str">
        <x:v>Position-class planning record; serial item and receiver open</x:v>
      </x:c>
      <x:c r="AS3858" s="26"/>
      <x:c r="AT3858" s="26"/>
    </x:row>
    <x:row r="3859">
      <x:c r="C3859" s="11" t="str">
        <x:v>G1-C-PSG-BAT-22</x:v>
      </x:c>
      <x:c r="D3859" s="11" t="str">
        <x:v>G1</x:v>
      </x:c>
      <x:c r="E3859" s="11" t="str">
        <x:v>Allied megacity earthquake</x:v>
      </x:c>
      <x:c r="F3859" s="11" t="str">
        <x:v>C-PSG</x:v>
      </x:c>
      <x:c r="G3859" s="11" t="str">
        <x:v>Population support group</x:v>
      </x:c>
      <x:c r="H3859" s="11" t="str">
        <x:v>BAT-22</x:v>
      </x:c>
      <x:c r="I3859" s="19" t="n">
        <x:v>48</x:v>
      </x:c>
      <x:c r="J3859" s="21" t="n">
        <x:v>14</x:v>
      </x:c>
      <x:c r="K3859" s="18" t="n">
        <x:f>'05 Cargo Register'!K275</x:f>
        <x:v>131.625</x:v>
      </x:c>
      <x:c r="L3859" s="18" t="n">
        <x:f>'05 Cargo Register'!N275</x:f>
        <x:v>8</x:v>
      </x:c>
      <x:c r="M3859" s="18" t="n">
        <x:f>'05 Cargo Register'!O275</x:f>
        <x:v>211.20000000000002</x:v>
      </x:c>
      <x:c r="N3859" s="18" t="n">
        <x:f>J3859*K3859</x:f>
        <x:v>1842.75</x:v>
      </x:c>
      <x:c r="O3859" s="18" t="n">
        <x:f>J3859*L3859</x:f>
        <x:v>112</x:v>
      </x:c>
      <x:c r="P3859" s="18" t="n">
        <x:f>J3859*M3859</x:f>
        <x:v>2956.8</x:v>
      </x:c>
      <x:c r="Q3859" s="22" t="n">
        <x:f>'01 Controls'!$E$30*'02 Cargo Classes'!$M$9</x:f>
        <x:v>0</x:v>
      </x:c>
      <x:c r="R3859" s="22" t="n">
        <x:f>'01 Controls'!$F$30*'02 Cargo Classes'!$N$9</x:f>
        <x:v>0.85</x:v>
      </x:c>
      <x:c r="S3859" s="22" t="n">
        <x:f>'01 Controls'!$G$30*'02 Cargo Classes'!$O$9</x:f>
        <x:v>0</x:v>
      </x:c>
      <x:c r="T3859" s="22" t="n">
        <x:f>'01 Controls'!$H$30*'02 Cargo Classes'!$P$9</x:f>
        <x:v>0</x:v>
      </x:c>
      <x:c r="U3859" s="22" t="n">
        <x:f>SUM(Q3859:T3859)</x:f>
        <x:v>0.85</x:v>
      </x:c>
      <x:c r="V3859" s="18" t="n">
        <x:f>IF(U3859=0,0,N3859*Q3859/U3859)</x:f>
        <x:v>0</x:v>
      </x:c>
      <x:c r="W3859" s="18" t="n">
        <x:f>IF(U3859=0,0,P3859*Q3859/U3859)</x:f>
        <x:v>0</x:v>
      </x:c>
      <x:c r="X3859" s="18" t="n">
        <x:f>MAX(V3859,W3859*'01 Controls'!$E$12)</x:f>
        <x:v>0</x:v>
      </x:c>
      <x:c r="Y3859" s="18" t="n">
        <x:f>IF(U3859=0,0,N3859*R3859/U3859)</x:f>
        <x:v>1842.75</x:v>
      </x:c>
      <x:c r="Z3859" s="18" t="n">
        <x:f>IF(U3859=0,0,P3859*R3859/U3859)</x:f>
        <x:v>2956.8</x:v>
      </x:c>
      <x:c r="AA3859" s="18" t="n">
        <x:f>MAX(Y3859,Z3859*'01 Controls'!$E$13)</x:f>
        <x:v>1842.75</x:v>
      </x:c>
      <x:c r="AB3859" s="18" t="n">
        <x:f>IF(U3859=0,0,N3859*S3859/U3859)</x:f>
        <x:v>0</x:v>
      </x:c>
      <x:c r="AC3859" s="18" t="n">
        <x:f>IF(U3859=0,0,P3859*S3859/U3859)</x:f>
        <x:v>0</x:v>
      </x:c>
      <x:c r="AD3859" s="18" t="n">
        <x:f>MAX(AB3859,AC3859*'01 Controls'!$E$14)</x:f>
        <x:v>0</x:v>
      </x:c>
      <x:c r="AE3859" s="18" t="n">
        <x:f>IF(U3859=0,0,N3859*T3859/U3859)</x:f>
        <x:v>0</x:v>
      </x:c>
      <x:c r="AF3859" s="18" t="n">
        <x:f>IF(U3859=0,0,P3859*T3859/U3859)</x:f>
        <x:v>0</x:v>
      </x:c>
      <x:c r="AG3859" s="18" t="n">
        <x:f>MAX(AE3859,AF3859*'01 Controls'!$E$15)</x:f>
        <x:v>0</x:v>
      </x:c>
      <x:c r="AH3859" s="18" t="n">
        <x:f>SUM(V3859,Y3859,AB3859,AE3859)</x:f>
        <x:v>1842.75</x:v>
      </x:c>
      <x:c r="AI3859" s="18" t="n">
        <x:f>N3859-AH3859</x:f>
        <x:v>0</x:v>
      </x:c>
      <x:c r="AJ3859" s="18" t="n">
        <x:f>V3859*INDEX('07 Mode Capacity'!$P$6:$P$17,MATCH("AIR-"&amp;I3859,'07 Mode Capacity'!$C$6:$C$17,0))</x:f>
        <x:v>0</x:v>
      </x:c>
      <x:c r="AK3859" s="18" t="n">
        <x:f>Y3859*INDEX('07 Mode Capacity'!$P$6:$P$17,MATCH("OCEAN-"&amp;I3859,'07 Mode Capacity'!$C$6:$C$17,0))</x:f>
        <x:v>161.49175525165364</x:v>
      </x:c>
      <x:c r="AL3859" s="18" t="n">
        <x:f>AB3859*INDEX('07 Mode Capacity'!$P$6:$P$17,MATCH("LAND-"&amp;I3859,'07 Mode Capacity'!$C$6:$C$17,0))</x:f>
        <x:v>0</x:v>
      </x:c>
      <x:c r="AM3859" s="18" t="n">
        <x:f>AE3859*INDEX('07 Mode Capacity'!$P$6:$P$17,MATCH("INLAND-"&amp;I3859,'07 Mode Capacity'!$C$6:$C$17,0))</x:f>
        <x:v>0</x:v>
      </x:c>
      <x:c r="AN3859" s="18" t="n">
        <x:f>SUM(AJ3859:AM3859)</x:f>
        <x:v>161.49175525165364</x:v>
      </x:c>
      <x:c r="AO3859" s="17" t="n">
        <x:f>IF(N3859=0,1,AN3859/N3859)</x:f>
        <x:v>0.08763628015284419</x:v>
      </x:c>
      <x:c r="AP3859" s="11" t="str">
        <x:f>IF(AO3859&gt;='01 Controls'!$E$16,"PASS","FAIL")</x:f>
        <x:v>FAIL</x:v>
      </x:c>
      <x:c r="AQ3859" s="11" t="str">
        <x:v>UNQUANTIFIED</x:v>
      </x:c>
      <x:c r="AR3859" s="11" t="str">
        <x:v>Position-class planning record; serial item and receiver open</x:v>
      </x:c>
      <x:c r="AS3859" s="26"/>
      <x:c r="AT3859" s="26"/>
    </x:row>
    <x:row r="3860">
      <x:c r="C3860" s="11" t="str">
        <x:v>G1-C-PSG-TNK-20</x:v>
      </x:c>
      <x:c r="D3860" s="11" t="str">
        <x:v>G1</x:v>
      </x:c>
      <x:c r="E3860" s="11" t="str">
        <x:v>Allied megacity earthquake</x:v>
      </x:c>
      <x:c r="F3860" s="11" t="str">
        <x:v>C-PSG</x:v>
      </x:c>
      <x:c r="G3860" s="11" t="str">
        <x:v>Population support group</x:v>
      </x:c>
      <x:c r="H3860" s="11" t="str">
        <x:v>TNK-20</x:v>
      </x:c>
      <x:c r="I3860" s="19" t="n">
        <x:v>48</x:v>
      </x:c>
      <x:c r="J3860" s="21" t="n">
        <x:v>14</x:v>
      </x:c>
      <x:c r="K3860" s="18" t="n">
        <x:f>'05 Cargo Register'!K276</x:f>
        <x:v>175.5</x:v>
      </x:c>
      <x:c r="L3860" s="18" t="n">
        <x:f>'05 Cargo Register'!N276</x:f>
        <x:v>11</x:v>
      </x:c>
      <x:c r="M3860" s="18" t="n">
        <x:f>'05 Cargo Register'!O276</x:f>
        <x:v>233.75</x:v>
      </x:c>
      <x:c r="N3860" s="18" t="n">
        <x:f>J3860*K3860</x:f>
        <x:v>2457</x:v>
      </x:c>
      <x:c r="O3860" s="18" t="n">
        <x:f>J3860*L3860</x:f>
        <x:v>154</x:v>
      </x:c>
      <x:c r="P3860" s="18" t="n">
        <x:f>J3860*M3860</x:f>
        <x:v>3272.5</x:v>
      </x:c>
      <x:c r="Q3860" s="22" t="n">
        <x:f>'01 Controls'!$E$30*'02 Cargo Classes'!$M$10</x:f>
        <x:v>0</x:v>
      </x:c>
      <x:c r="R3860" s="22" t="n">
        <x:f>'01 Controls'!$F$30*'02 Cargo Classes'!$N$10</x:f>
        <x:v>1.02</x:v>
      </x:c>
      <x:c r="S3860" s="22" t="n">
        <x:f>'01 Controls'!$G$30*'02 Cargo Classes'!$O$10</x:f>
        <x:v>0</x:v>
      </x:c>
      <x:c r="T3860" s="22" t="n">
        <x:f>'01 Controls'!$H$30*'02 Cargo Classes'!$P$10</x:f>
        <x:v>0</x:v>
      </x:c>
      <x:c r="U3860" s="22" t="n">
        <x:f>SUM(Q3860:T3860)</x:f>
        <x:v>1.02</x:v>
      </x:c>
      <x:c r="V3860" s="18" t="n">
        <x:f>IF(U3860=0,0,N3860*Q3860/U3860)</x:f>
        <x:v>0</x:v>
      </x:c>
      <x:c r="W3860" s="18" t="n">
        <x:f>IF(U3860=0,0,P3860*Q3860/U3860)</x:f>
        <x:v>0</x:v>
      </x:c>
      <x:c r="X3860" s="18" t="n">
        <x:f>MAX(V3860,W3860*'01 Controls'!$E$12)</x:f>
        <x:v>0</x:v>
      </x:c>
      <x:c r="Y3860" s="18" t="n">
        <x:f>IF(U3860=0,0,N3860*R3860/U3860)</x:f>
        <x:v>2457</x:v>
      </x:c>
      <x:c r="Z3860" s="18" t="n">
        <x:f>IF(U3860=0,0,P3860*R3860/U3860)</x:f>
        <x:v>3272.5</x:v>
      </x:c>
      <x:c r="AA3860" s="18" t="n">
        <x:f>MAX(Y3860,Z3860*'01 Controls'!$E$13)</x:f>
        <x:v>2457</x:v>
      </x:c>
      <x:c r="AB3860" s="18" t="n">
        <x:f>IF(U3860=0,0,N3860*S3860/U3860)</x:f>
        <x:v>0</x:v>
      </x:c>
      <x:c r="AC3860" s="18" t="n">
        <x:f>IF(U3860=0,0,P3860*S3860/U3860)</x:f>
        <x:v>0</x:v>
      </x:c>
      <x:c r="AD3860" s="18" t="n">
        <x:f>MAX(AB3860,AC3860*'01 Controls'!$E$14)</x:f>
        <x:v>0</x:v>
      </x:c>
      <x:c r="AE3860" s="18" t="n">
        <x:f>IF(U3860=0,0,N3860*T3860/U3860)</x:f>
        <x:v>0</x:v>
      </x:c>
      <x:c r="AF3860" s="18" t="n">
        <x:f>IF(U3860=0,0,P3860*T3860/U3860)</x:f>
        <x:v>0</x:v>
      </x:c>
      <x:c r="AG3860" s="18" t="n">
        <x:f>MAX(AE3860,AF3860*'01 Controls'!$E$15)</x:f>
        <x:v>0</x:v>
      </x:c>
      <x:c r="AH3860" s="18" t="n">
        <x:f>SUM(V3860,Y3860,AB3860,AE3860)</x:f>
        <x:v>2457</x:v>
      </x:c>
      <x:c r="AI3860" s="18" t="n">
        <x:f>N3860-AH3860</x:f>
        <x:v>0</x:v>
      </x:c>
      <x:c r="AJ3860" s="18" t="n">
        <x:f>V3860*INDEX('07 Mode Capacity'!$P$6:$P$17,MATCH("AIR-"&amp;I3860,'07 Mode Capacity'!$C$6:$C$17,0))</x:f>
        <x:v>0</x:v>
      </x:c>
      <x:c r="AK3860" s="18" t="n">
        <x:f>Y3860*INDEX('07 Mode Capacity'!$P$6:$P$17,MATCH("OCEAN-"&amp;I3860,'07 Mode Capacity'!$C$6:$C$17,0))</x:f>
        <x:v>215.32234033553817</x:v>
      </x:c>
      <x:c r="AL3860" s="18" t="n">
        <x:f>AB3860*INDEX('07 Mode Capacity'!$P$6:$P$17,MATCH("LAND-"&amp;I3860,'07 Mode Capacity'!$C$6:$C$17,0))</x:f>
        <x:v>0</x:v>
      </x:c>
      <x:c r="AM3860" s="18" t="n">
        <x:f>AE3860*INDEX('07 Mode Capacity'!$P$6:$P$17,MATCH("INLAND-"&amp;I3860,'07 Mode Capacity'!$C$6:$C$17,0))</x:f>
        <x:v>0</x:v>
      </x:c>
      <x:c r="AN3860" s="18" t="n">
        <x:f>SUM(AJ3860:AM3860)</x:f>
        <x:v>215.32234033553817</x:v>
      </x:c>
      <x:c r="AO3860" s="17" t="n">
        <x:f>IF(N3860=0,1,AN3860/N3860)</x:f>
        <x:v>0.08763628015284419</x:v>
      </x:c>
      <x:c r="AP3860" s="11" t="str">
        <x:f>IF(AO3860&gt;='01 Controls'!$E$16,"PASS","FAIL")</x:f>
        <x:v>FAIL</x:v>
      </x:c>
      <x:c r="AQ3860" s="11" t="str">
        <x:v>UNQUANTIFIED</x:v>
      </x:c>
      <x:c r="AR3860" s="11" t="str">
        <x:v>Position-class planning record; serial item and receiver open</x:v>
      </x:c>
      <x:c r="AS3860" s="26"/>
      <x:c r="AT3860" s="26"/>
    </x:row>
    <x:row r="3861">
      <x:c r="C3861" s="11" t="str">
        <x:v>G1-C-PSG-ROL-30</x:v>
      </x:c>
      <x:c r="D3861" s="11" t="str">
        <x:v>G1</x:v>
      </x:c>
      <x:c r="E3861" s="11" t="str">
        <x:v>Allied megacity earthquake</x:v>
      </x:c>
      <x:c r="F3861" s="11" t="str">
        <x:v>C-PSG</x:v>
      </x:c>
      <x:c r="G3861" s="11" t="str">
        <x:v>Population support group</x:v>
      </x:c>
      <x:c r="H3861" s="11" t="str">
        <x:v>ROL-30</x:v>
      </x:c>
      <x:c r="I3861" s="19" t="n">
        <x:v>48</x:v>
      </x:c>
      <x:c r="J3861" s="21" t="n">
        <x:v>14</x:v>
      </x:c>
      <x:c r="K3861" s="18" t="n">
        <x:f>'05 Cargo Register'!K277</x:f>
        <x:v>263.25</x:v>
      </x:c>
      <x:c r="L3861" s="18" t="n">
        <x:f>'05 Cargo Register'!N277</x:f>
        <x:v>11</x:v>
      </x:c>
      <x:c r="M3861" s="18" t="n">
        <x:f>'05 Cargo Register'!O277</x:f>
        <x:v>701.25</x:v>
      </x:c>
      <x:c r="N3861" s="18" t="n">
        <x:f>J3861*K3861</x:f>
        <x:v>3685.5</x:v>
      </x:c>
      <x:c r="O3861" s="18" t="n">
        <x:f>J3861*L3861</x:f>
        <x:v>154</x:v>
      </x:c>
      <x:c r="P3861" s="18" t="n">
        <x:f>J3861*M3861</x:f>
        <x:v>9817.5</x:v>
      </x:c>
      <x:c r="Q3861" s="22" t="n">
        <x:f>'01 Controls'!$E$30*'02 Cargo Classes'!$M$12</x:f>
        <x:v>0</x:v>
      </x:c>
      <x:c r="R3861" s="22" t="n">
        <x:f>'01 Controls'!$F$30*'02 Cargo Classes'!$N$12</x:f>
        <x:v>0.85</x:v>
      </x:c>
      <x:c r="S3861" s="22" t="n">
        <x:f>'01 Controls'!$G$30*'02 Cargo Classes'!$O$12</x:f>
        <x:v>0</x:v>
      </x:c>
      <x:c r="T3861" s="22" t="n">
        <x:f>'01 Controls'!$H$30*'02 Cargo Classes'!$P$12</x:f>
        <x:v>0</x:v>
      </x:c>
      <x:c r="U3861" s="22" t="n">
        <x:f>SUM(Q3861:T3861)</x:f>
        <x:v>0.85</x:v>
      </x:c>
      <x:c r="V3861" s="18" t="n">
        <x:f>IF(U3861=0,0,N3861*Q3861/U3861)</x:f>
        <x:v>0</x:v>
      </x:c>
      <x:c r="W3861" s="18" t="n">
        <x:f>IF(U3861=0,0,P3861*Q3861/U3861)</x:f>
        <x:v>0</x:v>
      </x:c>
      <x:c r="X3861" s="18" t="n">
        <x:f>MAX(V3861,W3861*'01 Controls'!$E$12)</x:f>
        <x:v>0</x:v>
      </x:c>
      <x:c r="Y3861" s="18" t="n">
        <x:f>IF(U3861=0,0,N3861*R3861/U3861)</x:f>
        <x:v>3685.5</x:v>
      </x:c>
      <x:c r="Z3861" s="18" t="n">
        <x:f>IF(U3861=0,0,P3861*R3861/U3861)</x:f>
        <x:v>9817.5</x:v>
      </x:c>
      <x:c r="AA3861" s="18" t="n">
        <x:f>MAX(Y3861,Z3861*'01 Controls'!$E$13)</x:f>
        <x:v>3685.5</x:v>
      </x:c>
      <x:c r="AB3861" s="18" t="n">
        <x:f>IF(U3861=0,0,N3861*S3861/U3861)</x:f>
        <x:v>0</x:v>
      </x:c>
      <x:c r="AC3861" s="18" t="n">
        <x:f>IF(U3861=0,0,P3861*S3861/U3861)</x:f>
        <x:v>0</x:v>
      </x:c>
      <x:c r="AD3861" s="18" t="n">
        <x:f>MAX(AB3861,AC3861*'01 Controls'!$E$14)</x:f>
        <x:v>0</x:v>
      </x:c>
      <x:c r="AE3861" s="18" t="n">
        <x:f>IF(U3861=0,0,N3861*T3861/U3861)</x:f>
        <x:v>0</x:v>
      </x:c>
      <x:c r="AF3861" s="18" t="n">
        <x:f>IF(U3861=0,0,P3861*T3861/U3861)</x:f>
        <x:v>0</x:v>
      </x:c>
      <x:c r="AG3861" s="18" t="n">
        <x:f>MAX(AE3861,AF3861*'01 Controls'!$E$15)</x:f>
        <x:v>0</x:v>
      </x:c>
      <x:c r="AH3861" s="18" t="n">
        <x:f>SUM(V3861,Y3861,AB3861,AE3861)</x:f>
        <x:v>3685.5</x:v>
      </x:c>
      <x:c r="AI3861" s="18" t="n">
        <x:f>N3861-AH3861</x:f>
        <x:v>0</x:v>
      </x:c>
      <x:c r="AJ3861" s="18" t="n">
        <x:f>V3861*INDEX('07 Mode Capacity'!$P$6:$P$17,MATCH("AIR-"&amp;I3861,'07 Mode Capacity'!$C$6:$C$17,0))</x:f>
        <x:v>0</x:v>
      </x:c>
      <x:c r="AK3861" s="18" t="n">
        <x:f>Y3861*INDEX('07 Mode Capacity'!$P$6:$P$17,MATCH("OCEAN-"&amp;I3861,'07 Mode Capacity'!$C$6:$C$17,0))</x:f>
        <x:v>322.9835105033073</x:v>
      </x:c>
      <x:c r="AL3861" s="18" t="n">
        <x:f>AB3861*INDEX('07 Mode Capacity'!$P$6:$P$17,MATCH("LAND-"&amp;I3861,'07 Mode Capacity'!$C$6:$C$17,0))</x:f>
        <x:v>0</x:v>
      </x:c>
      <x:c r="AM3861" s="18" t="n">
        <x:f>AE3861*INDEX('07 Mode Capacity'!$P$6:$P$17,MATCH("INLAND-"&amp;I3861,'07 Mode Capacity'!$C$6:$C$17,0))</x:f>
        <x:v>0</x:v>
      </x:c>
      <x:c r="AN3861" s="18" t="n">
        <x:f>SUM(AJ3861:AM3861)</x:f>
        <x:v>322.9835105033073</x:v>
      </x:c>
      <x:c r="AO3861" s="17" t="n">
        <x:f>IF(N3861=0,1,AN3861/N3861)</x:f>
        <x:v>0.08763628015284419</x:v>
      </x:c>
      <x:c r="AP3861" s="11" t="str">
        <x:f>IF(AO3861&gt;='01 Controls'!$E$16,"PASS","FAIL")</x:f>
        <x:v>FAIL</x:v>
      </x:c>
      <x:c r="AQ3861" s="11" t="str">
        <x:v>UNQUANTIFIED</x:v>
      </x:c>
      <x:c r="AR3861" s="11" t="str">
        <x:v>Position-class planning record; serial item and receiver open</x:v>
      </x:c>
      <x:c r="AS3861" s="26"/>
      <x:c r="AT3861" s="26"/>
    </x:row>
    <x:row r="3862">
      <x:c r="C3862" s="11" t="str">
        <x:v>G1-C-PSG-LIN-18</x:v>
      </x:c>
      <x:c r="D3862" s="11" t="str">
        <x:v>G1</x:v>
      </x:c>
      <x:c r="E3862" s="11" t="str">
        <x:v>Allied megacity earthquake</x:v>
      </x:c>
      <x:c r="F3862" s="11" t="str">
        <x:v>C-PSG</x:v>
      </x:c>
      <x:c r="G3862" s="11" t="str">
        <x:v>Population support group</x:v>
      </x:c>
      <x:c r="H3862" s="11" t="str">
        <x:v>LIN-18</x:v>
      </x:c>
      <x:c r="I3862" s="19" t="n">
        <x:v>72</x:v>
      </x:c>
      <x:c r="J3862" s="21" t="n">
        <x:v>14</x:v>
      </x:c>
      <x:c r="K3862" s="18" t="n">
        <x:f>'05 Cargo Register'!K278</x:f>
        <x:v>87.75</x:v>
      </x:c>
      <x:c r="L3862" s="18" t="n">
        <x:f>'05 Cargo Register'!N278</x:f>
        <x:v>7</x:v>
      </x:c>
      <x:c r="M3862" s="18" t="n">
        <x:f>'05 Cargo Register'!O278</x:f>
        <x:v>308</x:v>
      </x:c>
      <x:c r="N3862" s="18" t="n">
        <x:f>J3862*K3862</x:f>
        <x:v>1228.5</x:v>
      </x:c>
      <x:c r="O3862" s="18" t="n">
        <x:f>J3862*L3862</x:f>
        <x:v>98</x:v>
      </x:c>
      <x:c r="P3862" s="18" t="n">
        <x:f>J3862*M3862</x:f>
        <x:v>4312</x:v>
      </x:c>
      <x:c r="Q3862" s="22" t="n">
        <x:f>'01 Controls'!$E$30*'02 Cargo Classes'!$M$13</x:f>
        <x:v>0</x:v>
      </x:c>
      <x:c r="R3862" s="22" t="n">
        <x:f>'01 Controls'!$F$30*'02 Cargo Classes'!$N$13</x:f>
        <x:v>1.02</x:v>
      </x:c>
      <x:c r="S3862" s="22" t="n">
        <x:f>'01 Controls'!$G$30*'02 Cargo Classes'!$O$13</x:f>
        <x:v>0</x:v>
      </x:c>
      <x:c r="T3862" s="22" t="n">
        <x:f>'01 Controls'!$H$30*'02 Cargo Classes'!$P$13</x:f>
        <x:v>0</x:v>
      </x:c>
      <x:c r="U3862" s="22" t="n">
        <x:f>SUM(Q3862:T3862)</x:f>
        <x:v>1.02</x:v>
      </x:c>
      <x:c r="V3862" s="18" t="n">
        <x:f>IF(U3862=0,0,N3862*Q3862/U3862)</x:f>
        <x:v>0</x:v>
      </x:c>
      <x:c r="W3862" s="18" t="n">
        <x:f>IF(U3862=0,0,P3862*Q3862/U3862)</x:f>
        <x:v>0</x:v>
      </x:c>
      <x:c r="X3862" s="18" t="n">
        <x:f>MAX(V3862,W3862*'01 Controls'!$E$12)</x:f>
        <x:v>0</x:v>
      </x:c>
      <x:c r="Y3862" s="18" t="n">
        <x:f>IF(U3862=0,0,N3862*R3862/U3862)</x:f>
        <x:v>1228.5</x:v>
      </x:c>
      <x:c r="Z3862" s="18" t="n">
        <x:f>IF(U3862=0,0,P3862*R3862/U3862)</x:f>
        <x:v>4312</x:v>
      </x:c>
      <x:c r="AA3862" s="18" t="n">
        <x:f>MAX(Y3862,Z3862*'01 Controls'!$E$13)</x:f>
        <x:v>1228.5</x:v>
      </x:c>
      <x:c r="AB3862" s="18" t="n">
        <x:f>IF(U3862=0,0,N3862*S3862/U3862)</x:f>
        <x:v>0</x:v>
      </x:c>
      <x:c r="AC3862" s="18" t="n">
        <x:f>IF(U3862=0,0,P3862*S3862/U3862)</x:f>
        <x:v>0</x:v>
      </x:c>
      <x:c r="AD3862" s="18" t="n">
        <x:f>MAX(AB3862,AC3862*'01 Controls'!$E$14)</x:f>
        <x:v>0</x:v>
      </x:c>
      <x:c r="AE3862" s="18" t="n">
        <x:f>IF(U3862=0,0,N3862*T3862/U3862)</x:f>
        <x:v>0</x:v>
      </x:c>
      <x:c r="AF3862" s="18" t="n">
        <x:f>IF(U3862=0,0,P3862*T3862/U3862)</x:f>
        <x:v>0</x:v>
      </x:c>
      <x:c r="AG3862" s="18" t="n">
        <x:f>MAX(AE3862,AF3862*'01 Controls'!$E$15)</x:f>
        <x:v>0</x:v>
      </x:c>
      <x:c r="AH3862" s="18" t="n">
        <x:f>SUM(V3862,Y3862,AB3862,AE3862)</x:f>
        <x:v>1228.5</x:v>
      </x:c>
      <x:c r="AI3862" s="18" t="n">
        <x:f>N3862-AH3862</x:f>
        <x:v>0</x:v>
      </x:c>
      <x:c r="AJ3862" s="18" t="n">
        <x:f>V3862*INDEX('07 Mode Capacity'!$P$6:$P$17,MATCH("AIR-"&amp;I3862,'07 Mode Capacity'!$C$6:$C$17,0))</x:f>
        <x:v>0</x:v>
      </x:c>
      <x:c r="AK3862" s="18" t="n">
        <x:f>Y3862*INDEX('07 Mode Capacity'!$P$6:$P$17,MATCH("OCEAN-"&amp;I3862,'07 Mode Capacity'!$C$6:$C$17,0))</x:f>
        <x:v>961.6304611114169</x:v>
      </x:c>
      <x:c r="AL3862" s="18" t="n">
        <x:f>AB3862*INDEX('07 Mode Capacity'!$P$6:$P$17,MATCH("LAND-"&amp;I3862,'07 Mode Capacity'!$C$6:$C$17,0))</x:f>
        <x:v>0</x:v>
      </x:c>
      <x:c r="AM3862" s="18" t="n">
        <x:f>AE3862*INDEX('07 Mode Capacity'!$P$6:$P$17,MATCH("INLAND-"&amp;I3862,'07 Mode Capacity'!$C$6:$C$17,0))</x:f>
        <x:v>0</x:v>
      </x:c>
      <x:c r="AN3862" s="18" t="n">
        <x:f>SUM(AJ3862:AM3862)</x:f>
        <x:v>961.6304611114169</x:v>
      </x:c>
      <x:c r="AO3862" s="17" t="n">
        <x:f>IF(N3862=0,1,AN3862/N3862)</x:f>
        <x:v>0.7827679781126715</x:v>
      </x:c>
      <x:c r="AP3862" s="11" t="str">
        <x:f>IF(AO3862&gt;='01 Controls'!$E$16,"PASS","FAIL")</x:f>
        <x:v>FAIL</x:v>
      </x:c>
      <x:c r="AQ3862" s="11" t="str">
        <x:v>UNQUANTIFIED</x:v>
      </x:c>
      <x:c r="AR3862" s="11" t="str">
        <x:v>Position-class planning record; serial item and receiver open</x:v>
      </x:c>
      <x:c r="AS3862" s="26"/>
      <x:c r="AT3862" s="26"/>
    </x:row>
    <x:row r="3863">
      <x:c r="C3863" s="11" t="str">
        <x:v>G1-C-PSG-BLK-08</x:v>
      </x:c>
      <x:c r="D3863" s="11" t="str">
        <x:v>G1</x:v>
      </x:c>
      <x:c r="E3863" s="11" t="str">
        <x:v>Allied megacity earthquake</x:v>
      </x:c>
      <x:c r="F3863" s="11" t="str">
        <x:v>C-PSG</x:v>
      </x:c>
      <x:c r="G3863" s="11" t="str">
        <x:v>Population support group</x:v>
      </x:c>
      <x:c r="H3863" s="11" t="str">
        <x:v>BLK-08</x:v>
      </x:c>
      <x:c r="I3863" s="19" t="n">
        <x:v>48</x:v>
      </x:c>
      <x:c r="J3863" s="21" t="n">
        <x:v>14</x:v>
      </x:c>
      <x:c r="K3863" s="18" t="n">
        <x:f>'05 Cargo Register'!K279</x:f>
        <x:v>745.875</x:v>
      </x:c>
      <x:c r="L3863" s="18" t="n">
        <x:f>'05 Cargo Register'!N279</x:f>
        <x:v>117</x:v>
      </x:c>
      <x:c r="M3863" s="18" t="n">
        <x:f>'05 Cargo Register'!O279</x:f>
        <x:v>5967</x:v>
      </x:c>
      <x:c r="N3863" s="18" t="n">
        <x:f>J3863*K3863</x:f>
        <x:v>10442.25</x:v>
      </x:c>
      <x:c r="O3863" s="18" t="n">
        <x:f>J3863*L3863</x:f>
        <x:v>1638</x:v>
      </x:c>
      <x:c r="P3863" s="18" t="n">
        <x:f>J3863*M3863</x:f>
        <x:v>83538</x:v>
      </x:c>
      <x:c r="Q3863" s="22" t="n">
        <x:f>'01 Controls'!$E$30*'02 Cargo Classes'!$M$14</x:f>
        <x:v>0.15</x:v>
      </x:c>
      <x:c r="R3863" s="22" t="n">
        <x:f>'01 Controls'!$F$30*'02 Cargo Classes'!$N$14</x:f>
        <x:v>0.68</x:v>
      </x:c>
      <x:c r="S3863" s="22" t="n">
        <x:f>'01 Controls'!$G$30*'02 Cargo Classes'!$O$14</x:f>
        <x:v>0</x:v>
      </x:c>
      <x:c r="T3863" s="22" t="n">
        <x:f>'01 Controls'!$H$30*'02 Cargo Classes'!$P$14</x:f>
        <x:v>0</x:v>
      </x:c>
      <x:c r="U3863" s="22" t="n">
        <x:f>SUM(Q3863:T3863)</x:f>
        <x:v>0.8300000000000001</x:v>
      </x:c>
      <x:c r="V3863" s="18" t="n">
        <x:f>IF(U3863=0,0,N3863*Q3863/U3863)</x:f>
        <x:v>1887.153614457831</x:v>
      </x:c>
      <x:c r="W3863" s="18" t="n">
        <x:f>IF(U3863=0,0,P3863*Q3863/U3863)</x:f>
        <x:v>15097.228915662648</x:v>
      </x:c>
      <x:c r="X3863" s="18" t="n">
        <x:f>MAX(V3863,W3863*'01 Controls'!$E$12)</x:f>
        <x:v>3774.307228915662</x:v>
      </x:c>
      <x:c r="Y3863" s="18" t="n">
        <x:f>IF(U3863=0,0,N3863*R3863/U3863)</x:f>
        <x:v>8555.096385542169</x:v>
      </x:c>
      <x:c r="Z3863" s="18" t="n">
        <x:f>IF(U3863=0,0,P3863*R3863/U3863)</x:f>
        <x:v>68440.77108433735</x:v>
      </x:c>
      <x:c r="AA3863" s="18" t="n">
        <x:f>MAX(Y3863,Z3863*'01 Controls'!$E$13)</x:f>
        <x:v>10266.115662650602</x:v>
      </x:c>
      <x:c r="AB3863" s="18" t="n">
        <x:f>IF(U3863=0,0,N3863*S3863/U3863)</x:f>
        <x:v>0</x:v>
      </x:c>
      <x:c r="AC3863" s="18" t="n">
        <x:f>IF(U3863=0,0,P3863*S3863/U3863)</x:f>
        <x:v>0</x:v>
      </x:c>
      <x:c r="AD3863" s="18" t="n">
        <x:f>MAX(AB3863,AC3863*'01 Controls'!$E$14)</x:f>
        <x:v>0</x:v>
      </x:c>
      <x:c r="AE3863" s="18" t="n">
        <x:f>IF(U3863=0,0,N3863*T3863/U3863)</x:f>
        <x:v>0</x:v>
      </x:c>
      <x:c r="AF3863" s="18" t="n">
        <x:f>IF(U3863=0,0,P3863*T3863/U3863)</x:f>
        <x:v>0</x:v>
      </x:c>
      <x:c r="AG3863" s="18" t="n">
        <x:f>MAX(AE3863,AF3863*'01 Controls'!$E$15)</x:f>
        <x:v>0</x:v>
      </x:c>
      <x:c r="AH3863" s="18" t="n">
        <x:f>SUM(V3863,Y3863,AB3863,AE3863)</x:f>
        <x:v>10442.25</x:v>
      </x:c>
      <x:c r="AI3863" s="18" t="n">
        <x:f>N3863-AH3863</x:f>
        <x:v>0</x:v>
      </x:c>
      <x:c r="AJ3863" s="18" t="n">
        <x:f>V3863*INDEX('07 Mode Capacity'!$P$6:$P$17,MATCH("AIR-"&amp;I3863,'07 Mode Capacity'!$C$6:$C$17,0))</x:f>
        <x:v>529.036450802054</x:v>
      </x:c>
      <x:c r="AK3863" s="18" t="n">
        <x:f>Y3863*INDEX('07 Mode Capacity'!$P$6:$P$17,MATCH("OCEAN-"&amp;I3863,'07 Mode Capacity'!$C$6:$C$17,0))</x:f>
        <x:v>749.7368235779583</x:v>
      </x:c>
      <x:c r="AL3863" s="18" t="n">
        <x:f>AB3863*INDEX('07 Mode Capacity'!$P$6:$P$17,MATCH("LAND-"&amp;I3863,'07 Mode Capacity'!$C$6:$C$17,0))</x:f>
        <x:v>0</x:v>
      </x:c>
      <x:c r="AM3863" s="18" t="n">
        <x:f>AE3863*INDEX('07 Mode Capacity'!$P$6:$P$17,MATCH("INLAND-"&amp;I3863,'07 Mode Capacity'!$C$6:$C$17,0))</x:f>
        <x:v>0</x:v>
      </x:c>
      <x:c r="AN3863" s="18" t="n">
        <x:f>SUM(AJ3863:AM3863)</x:f>
        <x:v>1278.7732743800123</x:v>
      </x:c>
      <x:c r="AO3863" s="17" t="n">
        <x:f>IF(N3863=0,1,AN3863/N3863)</x:f>
        <x:v>0.12246146897268427</x:v>
      </x:c>
      <x:c r="AP3863" s="11" t="str">
        <x:f>IF(AO3863&gt;='01 Controls'!$E$16,"PASS","FAIL")</x:f>
        <x:v>FAIL</x:v>
      </x:c>
      <x:c r="AQ3863" s="11" t="str">
        <x:v>UNQUANTIFIED</x:v>
      </x:c>
      <x:c r="AR3863" s="11" t="str">
        <x:v>Position-class planning record; serial item and receiver open</x:v>
      </x:c>
      <x:c r="AS3863" s="26"/>
      <x:c r="AT3863" s="26"/>
    </x:row>
    <x:row r="3864">
      <x:c r="C3864" s="11" t="str">
        <x:v>G1-C-EGG-APL-45</x:v>
      </x:c>
      <x:c r="D3864" s="11" t="str">
        <x:v>G1</x:v>
      </x:c>
      <x:c r="E3864" s="11" t="str">
        <x:v>Allied megacity earthquake</x:v>
      </x:c>
      <x:c r="F3864" s="11" t="str">
        <x:v>C-EGG</x:v>
      </x:c>
      <x:c r="G3864" s="11" t="str">
        <x:v>Essential-goods group</x:v>
      </x:c>
      <x:c r="H3864" s="11" t="str">
        <x:v>APL-45</x:v>
      </x:c>
      <x:c r="I3864" s="19" t="n">
        <x:v>24</x:v>
      </x:c>
      <x:c r="J3864" s="21" t="n">
        <x:v>14</x:v>
      </x:c>
      <x:c r="K3864" s="18" t="n">
        <x:f>'05 Cargo Register'!K280</x:f>
        <x:v>175.5</x:v>
      </x:c>
      <x:c r="L3864" s="18" t="n">
        <x:f>'05 Cargo Register'!N280</x:f>
        <x:v>46</x:v>
      </x:c>
      <x:c r="M3864" s="18" t="n">
        <x:f>'05 Cargo Register'!O280</x:f>
        <x:v>345</x:v>
      </x:c>
      <x:c r="N3864" s="18" t="n">
        <x:f>J3864*K3864</x:f>
        <x:v>2457</x:v>
      </x:c>
      <x:c r="O3864" s="18" t="n">
        <x:f>J3864*L3864</x:f>
        <x:v>644</x:v>
      </x:c>
      <x:c r="P3864" s="18" t="n">
        <x:f>J3864*M3864</x:f>
        <x:v>4830</x:v>
      </x:c>
      <x:c r="Q3864" s="22" t="n">
        <x:f>'01 Controls'!$E$30*'02 Cargo Classes'!$M$6</x:f>
        <x:v>0.44999999999999996</x:v>
      </x:c>
      <x:c r="R3864" s="22" t="n">
        <x:f>'01 Controls'!$F$30*'02 Cargo Classes'!$N$6</x:f>
        <x:v>0.34</x:v>
      </x:c>
      <x:c r="S3864" s="22" t="n">
        <x:f>'01 Controls'!$G$30*'02 Cargo Classes'!$O$6</x:f>
        <x:v>0</x:v>
      </x:c>
      <x:c r="T3864" s="22" t="n">
        <x:f>'01 Controls'!$H$30*'02 Cargo Classes'!$P$6</x:f>
        <x:v>0</x:v>
      </x:c>
      <x:c r="U3864" s="22" t="n">
        <x:f>SUM(Q3864:T3864)</x:f>
        <x:v>0.79</x:v>
      </x:c>
      <x:c r="V3864" s="18" t="n">
        <x:f>IF(U3864=0,0,N3864*Q3864/U3864)</x:f>
        <x:v>1399.5569620253161</x:v>
      </x:c>
      <x:c r="W3864" s="18" t="n">
        <x:f>IF(U3864=0,0,P3864*Q3864/U3864)</x:f>
        <x:v>2751.26582278481</x:v>
      </x:c>
      <x:c r="X3864" s="18" t="n">
        <x:f>MAX(V3864,W3864*'01 Controls'!$E$12)</x:f>
        <x:v>1399.5569620253161</x:v>
      </x:c>
      <x:c r="Y3864" s="18" t="n">
        <x:f>IF(U3864=0,0,N3864*R3864/U3864)</x:f>
        <x:v>1057.4430379746836</x:v>
      </x:c>
      <x:c r="Z3864" s="18" t="n">
        <x:f>IF(U3864=0,0,P3864*R3864/U3864)</x:f>
        <x:v>2078.73417721519</x:v>
      </x:c>
      <x:c r="AA3864" s="18" t="n">
        <x:f>MAX(Y3864,Z3864*'01 Controls'!$E$13)</x:f>
        <x:v>1057.4430379746836</x:v>
      </x:c>
      <x:c r="AB3864" s="18" t="n">
        <x:f>IF(U3864=0,0,N3864*S3864/U3864)</x:f>
        <x:v>0</x:v>
      </x:c>
      <x:c r="AC3864" s="18" t="n">
        <x:f>IF(U3864=0,0,P3864*S3864/U3864)</x:f>
        <x:v>0</x:v>
      </x:c>
      <x:c r="AD3864" s="18" t="n">
        <x:f>MAX(AB3864,AC3864*'01 Controls'!$E$14)</x:f>
        <x:v>0</x:v>
      </x:c>
      <x:c r="AE3864" s="18" t="n">
        <x:f>IF(U3864=0,0,N3864*T3864/U3864)</x:f>
        <x:v>0</x:v>
      </x:c>
      <x:c r="AF3864" s="18" t="n">
        <x:f>IF(U3864=0,0,P3864*T3864/U3864)</x:f>
        <x:v>0</x:v>
      </x:c>
      <x:c r="AG3864" s="18" t="n">
        <x:f>MAX(AE3864,AF3864*'01 Controls'!$E$15)</x:f>
        <x:v>0</x:v>
      </x:c>
      <x:c r="AH3864" s="18" t="n">
        <x:f>SUM(V3864,Y3864,AB3864,AE3864)</x:f>
        <x:v>2457</x:v>
      </x:c>
      <x:c r="AI3864" s="18" t="n">
        <x:f>N3864-AH3864</x:f>
        <x:v>0</x:v>
      </x:c>
      <x:c r="AJ3864" s="18" t="n">
        <x:f>V3864*INDEX('07 Mode Capacity'!$P$6:$P$17,MATCH("AIR-"&amp;I3864,'07 Mode Capacity'!$C$6:$C$17,0))</x:f>
        <x:v>283.9897963367671</x:v>
      </x:c>
      <x:c r="AK3864" s="18" t="n">
        <x:f>Y3864*INDEX('07 Mode Capacity'!$P$6:$P$17,MATCH("OCEAN-"&amp;I3864,'07 Mode Capacity'!$C$6:$C$17,0))</x:f>
        <x:v>158.7106200270477</x:v>
      </x:c>
      <x:c r="AL3864" s="18" t="n">
        <x:f>AB3864*INDEX('07 Mode Capacity'!$P$6:$P$17,MATCH("LAND-"&amp;I3864,'07 Mode Capacity'!$C$6:$C$17,0))</x:f>
        <x:v>0</x:v>
      </x:c>
      <x:c r="AM3864" s="18" t="n">
        <x:f>AE3864*INDEX('07 Mode Capacity'!$P$6:$P$17,MATCH("INLAND-"&amp;I3864,'07 Mode Capacity'!$C$6:$C$17,0))</x:f>
        <x:v>0</x:v>
      </x:c>
      <x:c r="AN3864" s="18" t="n">
        <x:f>SUM(AJ3864:AM3864)</x:f>
        <x:v>442.7004163638148</x:v>
      </x:c>
      <x:c r="AO3864" s="17" t="n">
        <x:f>IF(N3864=0,1,AN3864/N3864)</x:f>
        <x:v>0.18017924963932225</x:v>
      </x:c>
      <x:c r="AP3864" s="11" t="str">
        <x:f>IF(AO3864&gt;='01 Controls'!$E$16,"PASS","FAIL")</x:f>
        <x:v>FAIL</x:v>
      </x:c>
      <x:c r="AQ3864" s="11" t="str">
        <x:v>UNQUANTIFIED</x:v>
      </x:c>
      <x:c r="AR3864" s="11" t="str">
        <x:v>Position-class planning record; serial item and receiver open</x:v>
      </x:c>
      <x:c r="AS3864" s="26"/>
      <x:c r="AT3864" s="26"/>
    </x:row>
    <x:row r="3865">
      <x:c r="C3865" s="11" t="str">
        <x:v>G1-C-EGG-ISO-18</x:v>
      </x:c>
      <x:c r="D3865" s="11" t="str">
        <x:v>G1</x:v>
      </x:c>
      <x:c r="E3865" s="11" t="str">
        <x:v>Allied megacity earthquake</x:v>
      </x:c>
      <x:c r="F3865" s="11" t="str">
        <x:v>C-EGG</x:v>
      </x:c>
      <x:c r="G3865" s="11" t="str">
        <x:v>Essential-goods group</x:v>
      </x:c>
      <x:c r="H3865" s="11" t="str">
        <x:v>ISO-18</x:v>
      </x:c>
      <x:c r="I3865" s="19" t="n">
        <x:v>48</x:v>
      </x:c>
      <x:c r="J3865" s="21" t="n">
        <x:v>14</x:v>
      </x:c>
      <x:c r="K3865" s="18" t="n">
        <x:f>'05 Cargo Register'!K281</x:f>
        <x:v>438.75</x:v>
      </x:c>
      <x:c r="L3865" s="18" t="n">
        <x:f>'05 Cargo Register'!N281</x:f>
        <x:v>29</x:v>
      </x:c>
      <x:c r="M3865" s="18" t="n">
        <x:f>'05 Cargo Register'!O281</x:f>
        <x:v>765.6</x:v>
      </x:c>
      <x:c r="N3865" s="18" t="n">
        <x:f>J3865*K3865</x:f>
        <x:v>6142.5</x:v>
      </x:c>
      <x:c r="O3865" s="18" t="n">
        <x:f>J3865*L3865</x:f>
        <x:v>406</x:v>
      </x:c>
      <x:c r="P3865" s="18" t="n">
        <x:f>J3865*M3865</x:f>
        <x:v>10718.4</x:v>
      </x:c>
      <x:c r="Q3865" s="22" t="n">
        <x:f>'01 Controls'!$E$30*'02 Cargo Classes'!$M$7</x:f>
        <x:v>0.03</x:v>
      </x:c>
      <x:c r="R3865" s="22" t="n">
        <x:f>'01 Controls'!$F$30*'02 Cargo Classes'!$N$7</x:f>
        <x:v>0.85</x:v>
      </x:c>
      <x:c r="S3865" s="22" t="n">
        <x:f>'01 Controls'!$G$30*'02 Cargo Classes'!$O$7</x:f>
        <x:v>0</x:v>
      </x:c>
      <x:c r="T3865" s="22" t="n">
        <x:f>'01 Controls'!$H$30*'02 Cargo Classes'!$P$7</x:f>
        <x:v>0</x:v>
      </x:c>
      <x:c r="U3865" s="22" t="n">
        <x:f>SUM(Q3865:T3865)</x:f>
        <x:v>0.88</x:v>
      </x:c>
      <x:c r="V3865" s="18" t="n">
        <x:f>IF(U3865=0,0,N3865*Q3865/U3865)</x:f>
        <x:v>209.4034090909091</x:v>
      </x:c>
      <x:c r="W3865" s="18" t="n">
        <x:f>IF(U3865=0,0,P3865*Q3865/U3865)</x:f>
        <x:v>365.4</x:v>
      </x:c>
      <x:c r="X3865" s="18" t="n">
        <x:f>MAX(V3865,W3865*'01 Controls'!$E$12)</x:f>
        <x:v>209.4034090909091</x:v>
      </x:c>
      <x:c r="Y3865" s="18" t="n">
        <x:f>IF(U3865=0,0,N3865*R3865/U3865)</x:f>
        <x:v>5933.096590909091</x:v>
      </x:c>
      <x:c r="Z3865" s="18" t="n">
        <x:f>IF(U3865=0,0,P3865*R3865/U3865)</x:f>
        <x:v>10353</x:v>
      </x:c>
      <x:c r="AA3865" s="18" t="n">
        <x:f>MAX(Y3865,Z3865*'01 Controls'!$E$13)</x:f>
        <x:v>5933.096590909091</x:v>
      </x:c>
      <x:c r="AB3865" s="18" t="n">
        <x:f>IF(U3865=0,0,N3865*S3865/U3865)</x:f>
        <x:v>0</x:v>
      </x:c>
      <x:c r="AC3865" s="18" t="n">
        <x:f>IF(U3865=0,0,P3865*S3865/U3865)</x:f>
        <x:v>0</x:v>
      </x:c>
      <x:c r="AD3865" s="18" t="n">
        <x:f>MAX(AB3865,AC3865*'01 Controls'!$E$14)</x:f>
        <x:v>0</x:v>
      </x:c>
      <x:c r="AE3865" s="18" t="n">
        <x:f>IF(U3865=0,0,N3865*T3865/U3865)</x:f>
        <x:v>0</x:v>
      </x:c>
      <x:c r="AF3865" s="18" t="n">
        <x:f>IF(U3865=0,0,P3865*T3865/U3865)</x:f>
        <x:v>0</x:v>
      </x:c>
      <x:c r="AG3865" s="18" t="n">
        <x:f>MAX(AE3865,AF3865*'01 Controls'!$E$15)</x:f>
        <x:v>0</x:v>
      </x:c>
      <x:c r="AH3865" s="18" t="n">
        <x:f>SUM(V3865,Y3865,AB3865,AE3865)</x:f>
        <x:v>6142.5</x:v>
      </x:c>
      <x:c r="AI3865" s="18" t="n">
        <x:f>N3865-AH3865</x:f>
        <x:v>0</x:v>
      </x:c>
      <x:c r="AJ3865" s="18" t="n">
        <x:f>V3865*INDEX('07 Mode Capacity'!$P$6:$P$17,MATCH("AIR-"&amp;I3865,'07 Mode Capacity'!$C$6:$C$17,0))</x:f>
        <x:v>58.703242535522044</x:v>
      </x:c>
      <x:c r="AK3865" s="18" t="n">
        <x:f>Y3865*INDEX('07 Mode Capacity'!$P$6:$P$17,MATCH("OCEAN-"&amp;I3865,'07 Mode Capacity'!$C$6:$C$17,0))</x:f>
        <x:v>519.9545150147939</x:v>
      </x:c>
      <x:c r="AL3865" s="18" t="n">
        <x:f>AB3865*INDEX('07 Mode Capacity'!$P$6:$P$17,MATCH("LAND-"&amp;I3865,'07 Mode Capacity'!$C$6:$C$17,0))</x:f>
        <x:v>0</x:v>
      </x:c>
      <x:c r="AM3865" s="18" t="n">
        <x:f>AE3865*INDEX('07 Mode Capacity'!$P$6:$P$17,MATCH("INLAND-"&amp;I3865,'07 Mode Capacity'!$C$6:$C$17,0))</x:f>
        <x:v>0</x:v>
      </x:c>
      <x:c r="AN3865" s="18" t="n">
        <x:f>SUM(AJ3865:AM3865)</x:f>
        <x:v>578.6577575503159</x:v>
      </x:c>
      <x:c r="AO3865" s="17" t="n">
        <x:f>IF(N3865=0,1,AN3865/N3865)</x:f>
        <x:v>0.09420557713476856</x:v>
      </x:c>
      <x:c r="AP3865" s="11" t="str">
        <x:f>IF(AO3865&gt;='01 Controls'!$E$16,"PASS","FAIL")</x:f>
        <x:v>FAIL</x:v>
      </x:c>
      <x:c r="AQ3865" s="11" t="str">
        <x:v>UNQUANTIFIED</x:v>
      </x:c>
      <x:c r="AR3865" s="11" t="str">
        <x:v>Position-class planning record; serial item and receiver open</x:v>
      </x:c>
      <x:c r="AS3865" s="26"/>
      <x:c r="AT3865" s="26"/>
    </x:row>
    <x:row r="3866">
      <x:c r="C3866" s="11" t="str">
        <x:v>G1-C-EGG-COL-12</x:v>
      </x:c>
      <x:c r="D3866" s="11" t="str">
        <x:v>G1</x:v>
      </x:c>
      <x:c r="E3866" s="11" t="str">
        <x:v>Allied megacity earthquake</x:v>
      </x:c>
      <x:c r="F3866" s="11" t="str">
        <x:v>C-EGG</x:v>
      </x:c>
      <x:c r="G3866" s="11" t="str">
        <x:v>Essential-goods group</x:v>
      </x:c>
      <x:c r="H3866" s="11" t="str">
        <x:v>COL-12</x:v>
      </x:c>
      <x:c r="I3866" s="19" t="n">
        <x:v>24</x:v>
      </x:c>
      <x:c r="J3866" s="21" t="n">
        <x:v>14</x:v>
      </x:c>
      <x:c r="K3866" s="18" t="n">
        <x:f>'05 Cargo Register'!K282</x:f>
        <x:v>175.5</x:v>
      </x:c>
      <x:c r="L3866" s="18" t="n">
        <x:f>'05 Cargo Register'!N282</x:f>
        <x:v>19</x:v>
      </x:c>
      <x:c r="M3866" s="18" t="n">
        <x:f>'05 Cargo Register'!O282</x:f>
        <x:v>501.6</x:v>
      </x:c>
      <x:c r="N3866" s="18" t="n">
        <x:f>J3866*K3866</x:f>
        <x:v>2457</x:v>
      </x:c>
      <x:c r="O3866" s="18" t="n">
        <x:f>J3866*L3866</x:f>
        <x:v>266</x:v>
      </x:c>
      <x:c r="P3866" s="18" t="n">
        <x:f>J3866*M3866</x:f>
        <x:v>7022.400000000001</x:v>
      </x:c>
      <x:c r="Q3866" s="22" t="n">
        <x:f>'01 Controls'!$E$30*'02 Cargo Classes'!$M$8</x:f>
        <x:v>0.3</x:v>
      </x:c>
      <x:c r="R3866" s="22" t="n">
        <x:f>'01 Controls'!$F$30*'02 Cargo Classes'!$N$8</x:f>
        <x:v>0.595</x:v>
      </x:c>
      <x:c r="S3866" s="22" t="n">
        <x:f>'01 Controls'!$G$30*'02 Cargo Classes'!$O$8</x:f>
        <x:v>0</x:v>
      </x:c>
      <x:c r="T3866" s="22" t="n">
        <x:f>'01 Controls'!$H$30*'02 Cargo Classes'!$P$8</x:f>
        <x:v>0</x:v>
      </x:c>
      <x:c r="U3866" s="22" t="n">
        <x:f>SUM(Q3866:T3866)</x:f>
        <x:v>0.895</x:v>
      </x:c>
      <x:c r="V3866" s="18" t="n">
        <x:f>IF(U3866=0,0,N3866*Q3866/U3866)</x:f>
        <x:v>823.5754189944134</x:v>
      </x:c>
      <x:c r="W3866" s="18" t="n">
        <x:f>IF(U3866=0,0,P3866*Q3866/U3866)</x:f>
        <x:v>2353.8770949720674</x:v>
      </x:c>
      <x:c r="X3866" s="18" t="n">
        <x:f>MAX(V3866,W3866*'01 Controls'!$E$12)</x:f>
        <x:v>823.5754189944134</x:v>
      </x:c>
      <x:c r="Y3866" s="18" t="n">
        <x:f>IF(U3866=0,0,N3866*R3866/U3866)</x:f>
        <x:v>1633.4245810055866</x:v>
      </x:c>
      <x:c r="Z3866" s="18" t="n">
        <x:f>IF(U3866=0,0,P3866*R3866/U3866)</x:f>
        <x:v>4668.522905027933</x:v>
      </x:c>
      <x:c r="AA3866" s="18" t="n">
        <x:f>MAX(Y3866,Z3866*'01 Controls'!$E$13)</x:f>
        <x:v>1633.4245810055866</x:v>
      </x:c>
      <x:c r="AB3866" s="18" t="n">
        <x:f>IF(U3866=0,0,N3866*S3866/U3866)</x:f>
        <x:v>0</x:v>
      </x:c>
      <x:c r="AC3866" s="18" t="n">
        <x:f>IF(U3866=0,0,P3866*S3866/U3866)</x:f>
        <x:v>0</x:v>
      </x:c>
      <x:c r="AD3866" s="18" t="n">
        <x:f>MAX(AB3866,AC3866*'01 Controls'!$E$14)</x:f>
        <x:v>0</x:v>
      </x:c>
      <x:c r="AE3866" s="18" t="n">
        <x:f>IF(U3866=0,0,N3866*T3866/U3866)</x:f>
        <x:v>0</x:v>
      </x:c>
      <x:c r="AF3866" s="18" t="n">
        <x:f>IF(U3866=0,0,P3866*T3866/U3866)</x:f>
        <x:v>0</x:v>
      </x:c>
      <x:c r="AG3866" s="18" t="n">
        <x:f>MAX(AE3866,AF3866*'01 Controls'!$E$15)</x:f>
        <x:v>0</x:v>
      </x:c>
      <x:c r="AH3866" s="18" t="n">
        <x:f>SUM(V3866,Y3866,AB3866,AE3866)</x:f>
        <x:v>2457</x:v>
      </x:c>
      <x:c r="AI3866" s="18" t="n">
        <x:f>N3866-AH3866</x:f>
        <x:v>0</x:v>
      </x:c>
      <x:c r="AJ3866" s="18" t="n">
        <x:f>V3866*INDEX('07 Mode Capacity'!$P$6:$P$17,MATCH("AIR-"&amp;I3866,'07 Mode Capacity'!$C$6:$C$17,0))</x:f>
        <x:v>167.1150384402578</x:v>
      </x:c>
      <x:c r="AK3866" s="18" t="n">
        <x:f>Y3866*INDEX('07 Mode Capacity'!$P$6:$P$17,MATCH("OCEAN-"&amp;I3866,'07 Mode Capacity'!$C$6:$C$17,0))</x:f>
        <x:v>245.15914210881945</x:v>
      </x:c>
      <x:c r="AL3866" s="18" t="n">
        <x:f>AB3866*INDEX('07 Mode Capacity'!$P$6:$P$17,MATCH("LAND-"&amp;I3866,'07 Mode Capacity'!$C$6:$C$17,0))</x:f>
        <x:v>0</x:v>
      </x:c>
      <x:c r="AM3866" s="18" t="n">
        <x:f>AE3866*INDEX('07 Mode Capacity'!$P$6:$P$17,MATCH("INLAND-"&amp;I3866,'07 Mode Capacity'!$C$6:$C$17,0))</x:f>
        <x:v>0</x:v>
      </x:c>
      <x:c r="AN3866" s="18" t="n">
        <x:f>SUM(AJ3866:AM3866)</x:f>
        <x:v>412.27418054907724</x:v>
      </x:c>
      <x:c r="AO3866" s="17" t="n">
        <x:f>IF(N3866=0,1,AN3866/N3866)</x:f>
        <x:v>0.1677957592792337</x:v>
      </x:c>
      <x:c r="AP3866" s="11" t="str">
        <x:f>IF(AO3866&gt;='01 Controls'!$E$16,"PASS","FAIL")</x:f>
        <x:v>FAIL</x:v>
      </x:c>
      <x:c r="AQ3866" s="11" t="str">
        <x:v>UNQUANTIFIED</x:v>
      </x:c>
      <x:c r="AR3866" s="11" t="str">
        <x:v>Position-class planning record; serial item and receiver open</x:v>
      </x:c>
      <x:c r="AS3866" s="26"/>
      <x:c r="AT3866" s="26"/>
    </x:row>
    <x:row r="3867">
      <x:c r="C3867" s="11" t="str">
        <x:v>G1-C-EGG-BAT-22</x:v>
      </x:c>
      <x:c r="D3867" s="11" t="str">
        <x:v>G1</x:v>
      </x:c>
      <x:c r="E3867" s="11" t="str">
        <x:v>Allied megacity earthquake</x:v>
      </x:c>
      <x:c r="F3867" s="11" t="str">
        <x:v>C-EGG</x:v>
      </x:c>
      <x:c r="G3867" s="11" t="str">
        <x:v>Essential-goods group</x:v>
      </x:c>
      <x:c r="H3867" s="11" t="str">
        <x:v>BAT-22</x:v>
      </x:c>
      <x:c r="I3867" s="19" t="n">
        <x:v>48</x:v>
      </x:c>
      <x:c r="J3867" s="21" t="n">
        <x:v>14</x:v>
      </x:c>
      <x:c r="K3867" s="18" t="n">
        <x:f>'05 Cargo Register'!K283</x:f>
        <x:v>131.625</x:v>
      </x:c>
      <x:c r="L3867" s="18" t="n">
        <x:f>'05 Cargo Register'!N283</x:f>
        <x:v>8</x:v>
      </x:c>
      <x:c r="M3867" s="18" t="n">
        <x:f>'05 Cargo Register'!O283</x:f>
        <x:v>211.20000000000002</x:v>
      </x:c>
      <x:c r="N3867" s="18" t="n">
        <x:f>J3867*K3867</x:f>
        <x:v>1842.75</x:v>
      </x:c>
      <x:c r="O3867" s="18" t="n">
        <x:f>J3867*L3867</x:f>
        <x:v>112</x:v>
      </x:c>
      <x:c r="P3867" s="18" t="n">
        <x:f>J3867*M3867</x:f>
        <x:v>2956.8</x:v>
      </x:c>
      <x:c r="Q3867" s="22" t="n">
        <x:f>'01 Controls'!$E$30*'02 Cargo Classes'!$M$9</x:f>
        <x:v>0</x:v>
      </x:c>
      <x:c r="R3867" s="22" t="n">
        <x:f>'01 Controls'!$F$30*'02 Cargo Classes'!$N$9</x:f>
        <x:v>0.85</x:v>
      </x:c>
      <x:c r="S3867" s="22" t="n">
        <x:f>'01 Controls'!$G$30*'02 Cargo Classes'!$O$9</x:f>
        <x:v>0</x:v>
      </x:c>
      <x:c r="T3867" s="22" t="n">
        <x:f>'01 Controls'!$H$30*'02 Cargo Classes'!$P$9</x:f>
        <x:v>0</x:v>
      </x:c>
      <x:c r="U3867" s="22" t="n">
        <x:f>SUM(Q3867:T3867)</x:f>
        <x:v>0.85</x:v>
      </x:c>
      <x:c r="V3867" s="18" t="n">
        <x:f>IF(U3867=0,0,N3867*Q3867/U3867)</x:f>
        <x:v>0</x:v>
      </x:c>
      <x:c r="W3867" s="18" t="n">
        <x:f>IF(U3867=0,0,P3867*Q3867/U3867)</x:f>
        <x:v>0</x:v>
      </x:c>
      <x:c r="X3867" s="18" t="n">
        <x:f>MAX(V3867,W3867*'01 Controls'!$E$12)</x:f>
        <x:v>0</x:v>
      </x:c>
      <x:c r="Y3867" s="18" t="n">
        <x:f>IF(U3867=0,0,N3867*R3867/U3867)</x:f>
        <x:v>1842.75</x:v>
      </x:c>
      <x:c r="Z3867" s="18" t="n">
        <x:f>IF(U3867=0,0,P3867*R3867/U3867)</x:f>
        <x:v>2956.8</x:v>
      </x:c>
      <x:c r="AA3867" s="18" t="n">
        <x:f>MAX(Y3867,Z3867*'01 Controls'!$E$13)</x:f>
        <x:v>1842.75</x:v>
      </x:c>
      <x:c r="AB3867" s="18" t="n">
        <x:f>IF(U3867=0,0,N3867*S3867/U3867)</x:f>
        <x:v>0</x:v>
      </x:c>
      <x:c r="AC3867" s="18" t="n">
        <x:f>IF(U3867=0,0,P3867*S3867/U3867)</x:f>
        <x:v>0</x:v>
      </x:c>
      <x:c r="AD3867" s="18" t="n">
        <x:f>MAX(AB3867,AC3867*'01 Controls'!$E$14)</x:f>
        <x:v>0</x:v>
      </x:c>
      <x:c r="AE3867" s="18" t="n">
        <x:f>IF(U3867=0,0,N3867*T3867/U3867)</x:f>
        <x:v>0</x:v>
      </x:c>
      <x:c r="AF3867" s="18" t="n">
        <x:f>IF(U3867=0,0,P3867*T3867/U3867)</x:f>
        <x:v>0</x:v>
      </x:c>
      <x:c r="AG3867" s="18" t="n">
        <x:f>MAX(AE3867,AF3867*'01 Controls'!$E$15)</x:f>
        <x:v>0</x:v>
      </x:c>
      <x:c r="AH3867" s="18" t="n">
        <x:f>SUM(V3867,Y3867,AB3867,AE3867)</x:f>
        <x:v>1842.75</x:v>
      </x:c>
      <x:c r="AI3867" s="18" t="n">
        <x:f>N3867-AH3867</x:f>
        <x:v>0</x:v>
      </x:c>
      <x:c r="AJ3867" s="18" t="n">
        <x:f>V3867*INDEX('07 Mode Capacity'!$P$6:$P$17,MATCH("AIR-"&amp;I3867,'07 Mode Capacity'!$C$6:$C$17,0))</x:f>
        <x:v>0</x:v>
      </x:c>
      <x:c r="AK3867" s="18" t="n">
        <x:f>Y3867*INDEX('07 Mode Capacity'!$P$6:$P$17,MATCH("OCEAN-"&amp;I3867,'07 Mode Capacity'!$C$6:$C$17,0))</x:f>
        <x:v>161.49175525165364</x:v>
      </x:c>
      <x:c r="AL3867" s="18" t="n">
        <x:f>AB3867*INDEX('07 Mode Capacity'!$P$6:$P$17,MATCH("LAND-"&amp;I3867,'07 Mode Capacity'!$C$6:$C$17,0))</x:f>
        <x:v>0</x:v>
      </x:c>
      <x:c r="AM3867" s="18" t="n">
        <x:f>AE3867*INDEX('07 Mode Capacity'!$P$6:$P$17,MATCH("INLAND-"&amp;I3867,'07 Mode Capacity'!$C$6:$C$17,0))</x:f>
        <x:v>0</x:v>
      </x:c>
      <x:c r="AN3867" s="18" t="n">
        <x:f>SUM(AJ3867:AM3867)</x:f>
        <x:v>161.49175525165364</x:v>
      </x:c>
      <x:c r="AO3867" s="17" t="n">
        <x:f>IF(N3867=0,1,AN3867/N3867)</x:f>
        <x:v>0.08763628015284419</x:v>
      </x:c>
      <x:c r="AP3867" s="11" t="str">
        <x:f>IF(AO3867&gt;='01 Controls'!$E$16,"PASS","FAIL")</x:f>
        <x:v>FAIL</x:v>
      </x:c>
      <x:c r="AQ3867" s="11" t="str">
        <x:v>UNQUANTIFIED</x:v>
      </x:c>
      <x:c r="AR3867" s="11" t="str">
        <x:v>Position-class planning record; serial item and receiver open</x:v>
      </x:c>
      <x:c r="AS3867" s="26"/>
      <x:c r="AT3867" s="26"/>
    </x:row>
    <x:row r="3868">
      <x:c r="C3868" s="11" t="str">
        <x:v>G1-C-EGG-TNK-20</x:v>
      </x:c>
      <x:c r="D3868" s="11" t="str">
        <x:v>G1</x:v>
      </x:c>
      <x:c r="E3868" s="11" t="str">
        <x:v>Allied megacity earthquake</x:v>
      </x:c>
      <x:c r="F3868" s="11" t="str">
        <x:v>C-EGG</x:v>
      </x:c>
      <x:c r="G3868" s="11" t="str">
        <x:v>Essential-goods group</x:v>
      </x:c>
      <x:c r="H3868" s="11" t="str">
        <x:v>TNK-20</x:v>
      </x:c>
      <x:c r="I3868" s="19" t="n">
        <x:v>48</x:v>
      </x:c>
      <x:c r="J3868" s="21" t="n">
        <x:v>14</x:v>
      </x:c>
      <x:c r="K3868" s="18" t="n">
        <x:f>'05 Cargo Register'!K284</x:f>
        <x:v>175.5</x:v>
      </x:c>
      <x:c r="L3868" s="18" t="n">
        <x:f>'05 Cargo Register'!N284</x:f>
        <x:v>11</x:v>
      </x:c>
      <x:c r="M3868" s="18" t="n">
        <x:f>'05 Cargo Register'!O284</x:f>
        <x:v>233.75</x:v>
      </x:c>
      <x:c r="N3868" s="18" t="n">
        <x:f>J3868*K3868</x:f>
        <x:v>2457</x:v>
      </x:c>
      <x:c r="O3868" s="18" t="n">
        <x:f>J3868*L3868</x:f>
        <x:v>154</x:v>
      </x:c>
      <x:c r="P3868" s="18" t="n">
        <x:f>J3868*M3868</x:f>
        <x:v>3272.5</x:v>
      </x:c>
      <x:c r="Q3868" s="22" t="n">
        <x:f>'01 Controls'!$E$30*'02 Cargo Classes'!$M$10</x:f>
        <x:v>0</x:v>
      </x:c>
      <x:c r="R3868" s="22" t="n">
        <x:f>'01 Controls'!$F$30*'02 Cargo Classes'!$N$10</x:f>
        <x:v>1.02</x:v>
      </x:c>
      <x:c r="S3868" s="22" t="n">
        <x:f>'01 Controls'!$G$30*'02 Cargo Classes'!$O$10</x:f>
        <x:v>0</x:v>
      </x:c>
      <x:c r="T3868" s="22" t="n">
        <x:f>'01 Controls'!$H$30*'02 Cargo Classes'!$P$10</x:f>
        <x:v>0</x:v>
      </x:c>
      <x:c r="U3868" s="22" t="n">
        <x:f>SUM(Q3868:T3868)</x:f>
        <x:v>1.02</x:v>
      </x:c>
      <x:c r="V3868" s="18" t="n">
        <x:f>IF(U3868=0,0,N3868*Q3868/U3868)</x:f>
        <x:v>0</x:v>
      </x:c>
      <x:c r="W3868" s="18" t="n">
        <x:f>IF(U3868=0,0,P3868*Q3868/U3868)</x:f>
        <x:v>0</x:v>
      </x:c>
      <x:c r="X3868" s="18" t="n">
        <x:f>MAX(V3868,W3868*'01 Controls'!$E$12)</x:f>
        <x:v>0</x:v>
      </x:c>
      <x:c r="Y3868" s="18" t="n">
        <x:f>IF(U3868=0,0,N3868*R3868/U3868)</x:f>
        <x:v>2457</x:v>
      </x:c>
      <x:c r="Z3868" s="18" t="n">
        <x:f>IF(U3868=0,0,P3868*R3868/U3868)</x:f>
        <x:v>3272.5</x:v>
      </x:c>
      <x:c r="AA3868" s="18" t="n">
        <x:f>MAX(Y3868,Z3868*'01 Controls'!$E$13)</x:f>
        <x:v>2457</x:v>
      </x:c>
      <x:c r="AB3868" s="18" t="n">
        <x:f>IF(U3868=0,0,N3868*S3868/U3868)</x:f>
        <x:v>0</x:v>
      </x:c>
      <x:c r="AC3868" s="18" t="n">
        <x:f>IF(U3868=0,0,P3868*S3868/U3868)</x:f>
        <x:v>0</x:v>
      </x:c>
      <x:c r="AD3868" s="18" t="n">
        <x:f>MAX(AB3868,AC3868*'01 Controls'!$E$14)</x:f>
        <x:v>0</x:v>
      </x:c>
      <x:c r="AE3868" s="18" t="n">
        <x:f>IF(U3868=0,0,N3868*T3868/U3868)</x:f>
        <x:v>0</x:v>
      </x:c>
      <x:c r="AF3868" s="18" t="n">
        <x:f>IF(U3868=0,0,P3868*T3868/U3868)</x:f>
        <x:v>0</x:v>
      </x:c>
      <x:c r="AG3868" s="18" t="n">
        <x:f>MAX(AE3868,AF3868*'01 Controls'!$E$15)</x:f>
        <x:v>0</x:v>
      </x:c>
      <x:c r="AH3868" s="18" t="n">
        <x:f>SUM(V3868,Y3868,AB3868,AE3868)</x:f>
        <x:v>2457</x:v>
      </x:c>
      <x:c r="AI3868" s="18" t="n">
        <x:f>N3868-AH3868</x:f>
        <x:v>0</x:v>
      </x:c>
      <x:c r="AJ3868" s="18" t="n">
        <x:f>V3868*INDEX('07 Mode Capacity'!$P$6:$P$17,MATCH("AIR-"&amp;I3868,'07 Mode Capacity'!$C$6:$C$17,0))</x:f>
        <x:v>0</x:v>
      </x:c>
      <x:c r="AK3868" s="18" t="n">
        <x:f>Y3868*INDEX('07 Mode Capacity'!$P$6:$P$17,MATCH("OCEAN-"&amp;I3868,'07 Mode Capacity'!$C$6:$C$17,0))</x:f>
        <x:v>215.32234033553817</x:v>
      </x:c>
      <x:c r="AL3868" s="18" t="n">
        <x:f>AB3868*INDEX('07 Mode Capacity'!$P$6:$P$17,MATCH("LAND-"&amp;I3868,'07 Mode Capacity'!$C$6:$C$17,0))</x:f>
        <x:v>0</x:v>
      </x:c>
      <x:c r="AM3868" s="18" t="n">
        <x:f>AE3868*INDEX('07 Mode Capacity'!$P$6:$P$17,MATCH("INLAND-"&amp;I3868,'07 Mode Capacity'!$C$6:$C$17,0))</x:f>
        <x:v>0</x:v>
      </x:c>
      <x:c r="AN3868" s="18" t="n">
        <x:f>SUM(AJ3868:AM3868)</x:f>
        <x:v>215.32234033553817</x:v>
      </x:c>
      <x:c r="AO3868" s="17" t="n">
        <x:f>IF(N3868=0,1,AN3868/N3868)</x:f>
        <x:v>0.08763628015284419</x:v>
      </x:c>
      <x:c r="AP3868" s="11" t="str">
        <x:f>IF(AO3868&gt;='01 Controls'!$E$16,"PASS","FAIL")</x:f>
        <x:v>FAIL</x:v>
      </x:c>
      <x:c r="AQ3868" s="11" t="str">
        <x:v>UNQUANTIFIED</x:v>
      </x:c>
      <x:c r="AR3868" s="11" t="str">
        <x:v>Position-class planning record; serial item and receiver open</x:v>
      </x:c>
      <x:c r="AS3868" s="26"/>
      <x:c r="AT3868" s="26"/>
    </x:row>
    <x:row r="3869">
      <x:c r="C3869" s="11" t="str">
        <x:v>G1-C-EGG-ROL-30</x:v>
      </x:c>
      <x:c r="D3869" s="11" t="str">
        <x:v>G1</x:v>
      </x:c>
      <x:c r="E3869" s="11" t="str">
        <x:v>Allied megacity earthquake</x:v>
      </x:c>
      <x:c r="F3869" s="11" t="str">
        <x:v>C-EGG</x:v>
      </x:c>
      <x:c r="G3869" s="11" t="str">
        <x:v>Essential-goods group</x:v>
      </x:c>
      <x:c r="H3869" s="11" t="str">
        <x:v>ROL-30</x:v>
      </x:c>
      <x:c r="I3869" s="19" t="n">
        <x:v>48</x:v>
      </x:c>
      <x:c r="J3869" s="21" t="n">
        <x:v>14</x:v>
      </x:c>
      <x:c r="K3869" s="18" t="n">
        <x:f>'05 Cargo Register'!K285</x:f>
        <x:v>263.25</x:v>
      </x:c>
      <x:c r="L3869" s="18" t="n">
        <x:f>'05 Cargo Register'!N285</x:f>
        <x:v>11</x:v>
      </x:c>
      <x:c r="M3869" s="18" t="n">
        <x:f>'05 Cargo Register'!O285</x:f>
        <x:v>701.25</x:v>
      </x:c>
      <x:c r="N3869" s="18" t="n">
        <x:f>J3869*K3869</x:f>
        <x:v>3685.5</x:v>
      </x:c>
      <x:c r="O3869" s="18" t="n">
        <x:f>J3869*L3869</x:f>
        <x:v>154</x:v>
      </x:c>
      <x:c r="P3869" s="18" t="n">
        <x:f>J3869*M3869</x:f>
        <x:v>9817.5</x:v>
      </x:c>
      <x:c r="Q3869" s="22" t="n">
        <x:f>'01 Controls'!$E$30*'02 Cargo Classes'!$M$12</x:f>
        <x:v>0</x:v>
      </x:c>
      <x:c r="R3869" s="22" t="n">
        <x:f>'01 Controls'!$F$30*'02 Cargo Classes'!$N$12</x:f>
        <x:v>0.85</x:v>
      </x:c>
      <x:c r="S3869" s="22" t="n">
        <x:f>'01 Controls'!$G$30*'02 Cargo Classes'!$O$12</x:f>
        <x:v>0</x:v>
      </x:c>
      <x:c r="T3869" s="22" t="n">
        <x:f>'01 Controls'!$H$30*'02 Cargo Classes'!$P$12</x:f>
        <x:v>0</x:v>
      </x:c>
      <x:c r="U3869" s="22" t="n">
        <x:f>SUM(Q3869:T3869)</x:f>
        <x:v>0.85</x:v>
      </x:c>
      <x:c r="V3869" s="18" t="n">
        <x:f>IF(U3869=0,0,N3869*Q3869/U3869)</x:f>
        <x:v>0</x:v>
      </x:c>
      <x:c r="W3869" s="18" t="n">
        <x:f>IF(U3869=0,0,P3869*Q3869/U3869)</x:f>
        <x:v>0</x:v>
      </x:c>
      <x:c r="X3869" s="18" t="n">
        <x:f>MAX(V3869,W3869*'01 Controls'!$E$12)</x:f>
        <x:v>0</x:v>
      </x:c>
      <x:c r="Y3869" s="18" t="n">
        <x:f>IF(U3869=0,0,N3869*R3869/U3869)</x:f>
        <x:v>3685.5</x:v>
      </x:c>
      <x:c r="Z3869" s="18" t="n">
        <x:f>IF(U3869=0,0,P3869*R3869/U3869)</x:f>
        <x:v>9817.5</x:v>
      </x:c>
      <x:c r="AA3869" s="18" t="n">
        <x:f>MAX(Y3869,Z3869*'01 Controls'!$E$13)</x:f>
        <x:v>3685.5</x:v>
      </x:c>
      <x:c r="AB3869" s="18" t="n">
        <x:f>IF(U3869=0,0,N3869*S3869/U3869)</x:f>
        <x:v>0</x:v>
      </x:c>
      <x:c r="AC3869" s="18" t="n">
        <x:f>IF(U3869=0,0,P3869*S3869/U3869)</x:f>
        <x:v>0</x:v>
      </x:c>
      <x:c r="AD3869" s="18" t="n">
        <x:f>MAX(AB3869,AC3869*'01 Controls'!$E$14)</x:f>
        <x:v>0</x:v>
      </x:c>
      <x:c r="AE3869" s="18" t="n">
        <x:f>IF(U3869=0,0,N3869*T3869/U3869)</x:f>
        <x:v>0</x:v>
      </x:c>
      <x:c r="AF3869" s="18" t="n">
        <x:f>IF(U3869=0,0,P3869*T3869/U3869)</x:f>
        <x:v>0</x:v>
      </x:c>
      <x:c r="AG3869" s="18" t="n">
        <x:f>MAX(AE3869,AF3869*'01 Controls'!$E$15)</x:f>
        <x:v>0</x:v>
      </x:c>
      <x:c r="AH3869" s="18" t="n">
        <x:f>SUM(V3869,Y3869,AB3869,AE3869)</x:f>
        <x:v>3685.5</x:v>
      </x:c>
      <x:c r="AI3869" s="18" t="n">
        <x:f>N3869-AH3869</x:f>
        <x:v>0</x:v>
      </x:c>
      <x:c r="AJ3869" s="18" t="n">
        <x:f>V3869*INDEX('07 Mode Capacity'!$P$6:$P$17,MATCH("AIR-"&amp;I3869,'07 Mode Capacity'!$C$6:$C$17,0))</x:f>
        <x:v>0</x:v>
      </x:c>
      <x:c r="AK3869" s="18" t="n">
        <x:f>Y3869*INDEX('07 Mode Capacity'!$P$6:$P$17,MATCH("OCEAN-"&amp;I3869,'07 Mode Capacity'!$C$6:$C$17,0))</x:f>
        <x:v>322.9835105033073</x:v>
      </x:c>
      <x:c r="AL3869" s="18" t="n">
        <x:f>AB3869*INDEX('07 Mode Capacity'!$P$6:$P$17,MATCH("LAND-"&amp;I3869,'07 Mode Capacity'!$C$6:$C$17,0))</x:f>
        <x:v>0</x:v>
      </x:c>
      <x:c r="AM3869" s="18" t="n">
        <x:f>AE3869*INDEX('07 Mode Capacity'!$P$6:$P$17,MATCH("INLAND-"&amp;I3869,'07 Mode Capacity'!$C$6:$C$17,0))</x:f>
        <x:v>0</x:v>
      </x:c>
      <x:c r="AN3869" s="18" t="n">
        <x:f>SUM(AJ3869:AM3869)</x:f>
        <x:v>322.9835105033073</x:v>
      </x:c>
      <x:c r="AO3869" s="17" t="n">
        <x:f>IF(N3869=0,1,AN3869/N3869)</x:f>
        <x:v>0.08763628015284419</x:v>
      </x:c>
      <x:c r="AP3869" s="11" t="str">
        <x:f>IF(AO3869&gt;='01 Controls'!$E$16,"PASS","FAIL")</x:f>
        <x:v>FAIL</x:v>
      </x:c>
      <x:c r="AQ3869" s="11" t="str">
        <x:v>UNQUANTIFIED</x:v>
      </x:c>
      <x:c r="AR3869" s="11" t="str">
        <x:v>Position-class planning record; serial item and receiver open</x:v>
      </x:c>
      <x:c r="AS3869" s="26"/>
      <x:c r="AT3869" s="26"/>
    </x:row>
    <x:row r="3870">
      <x:c r="C3870" s="11" t="str">
        <x:v>G1-C-EGG-LIN-18</x:v>
      </x:c>
      <x:c r="D3870" s="11" t="str">
        <x:v>G1</x:v>
      </x:c>
      <x:c r="E3870" s="11" t="str">
        <x:v>Allied megacity earthquake</x:v>
      </x:c>
      <x:c r="F3870" s="11" t="str">
        <x:v>C-EGG</x:v>
      </x:c>
      <x:c r="G3870" s="11" t="str">
        <x:v>Essential-goods group</x:v>
      </x:c>
      <x:c r="H3870" s="11" t="str">
        <x:v>LIN-18</x:v>
      </x:c>
      <x:c r="I3870" s="19" t="n">
        <x:v>72</x:v>
      </x:c>
      <x:c r="J3870" s="21" t="n">
        <x:v>14</x:v>
      </x:c>
      <x:c r="K3870" s="18" t="n">
        <x:f>'05 Cargo Register'!K286</x:f>
        <x:v>87.75</x:v>
      </x:c>
      <x:c r="L3870" s="18" t="n">
        <x:f>'05 Cargo Register'!N286</x:f>
        <x:v>7</x:v>
      </x:c>
      <x:c r="M3870" s="18" t="n">
        <x:f>'05 Cargo Register'!O286</x:f>
        <x:v>308</x:v>
      </x:c>
      <x:c r="N3870" s="18" t="n">
        <x:f>J3870*K3870</x:f>
        <x:v>1228.5</x:v>
      </x:c>
      <x:c r="O3870" s="18" t="n">
        <x:f>J3870*L3870</x:f>
        <x:v>98</x:v>
      </x:c>
      <x:c r="P3870" s="18" t="n">
        <x:f>J3870*M3870</x:f>
        <x:v>4312</x:v>
      </x:c>
      <x:c r="Q3870" s="22" t="n">
        <x:f>'01 Controls'!$E$30*'02 Cargo Classes'!$M$13</x:f>
        <x:v>0</x:v>
      </x:c>
      <x:c r="R3870" s="22" t="n">
        <x:f>'01 Controls'!$F$30*'02 Cargo Classes'!$N$13</x:f>
        <x:v>1.02</x:v>
      </x:c>
      <x:c r="S3870" s="22" t="n">
        <x:f>'01 Controls'!$G$30*'02 Cargo Classes'!$O$13</x:f>
        <x:v>0</x:v>
      </x:c>
      <x:c r="T3870" s="22" t="n">
        <x:f>'01 Controls'!$H$30*'02 Cargo Classes'!$P$13</x:f>
        <x:v>0</x:v>
      </x:c>
      <x:c r="U3870" s="22" t="n">
        <x:f>SUM(Q3870:T3870)</x:f>
        <x:v>1.02</x:v>
      </x:c>
      <x:c r="V3870" s="18" t="n">
        <x:f>IF(U3870=0,0,N3870*Q3870/U3870)</x:f>
        <x:v>0</x:v>
      </x:c>
      <x:c r="W3870" s="18" t="n">
        <x:f>IF(U3870=0,0,P3870*Q3870/U3870)</x:f>
        <x:v>0</x:v>
      </x:c>
      <x:c r="X3870" s="18" t="n">
        <x:f>MAX(V3870,W3870*'01 Controls'!$E$12)</x:f>
        <x:v>0</x:v>
      </x:c>
      <x:c r="Y3870" s="18" t="n">
        <x:f>IF(U3870=0,0,N3870*R3870/U3870)</x:f>
        <x:v>1228.5</x:v>
      </x:c>
      <x:c r="Z3870" s="18" t="n">
        <x:f>IF(U3870=0,0,P3870*R3870/U3870)</x:f>
        <x:v>4312</x:v>
      </x:c>
      <x:c r="AA3870" s="18" t="n">
        <x:f>MAX(Y3870,Z3870*'01 Controls'!$E$13)</x:f>
        <x:v>1228.5</x:v>
      </x:c>
      <x:c r="AB3870" s="18" t="n">
        <x:f>IF(U3870=0,0,N3870*S3870/U3870)</x:f>
        <x:v>0</x:v>
      </x:c>
      <x:c r="AC3870" s="18" t="n">
        <x:f>IF(U3870=0,0,P3870*S3870/U3870)</x:f>
        <x:v>0</x:v>
      </x:c>
      <x:c r="AD3870" s="18" t="n">
        <x:f>MAX(AB3870,AC3870*'01 Controls'!$E$14)</x:f>
        <x:v>0</x:v>
      </x:c>
      <x:c r="AE3870" s="18" t="n">
        <x:f>IF(U3870=0,0,N3870*T3870/U3870)</x:f>
        <x:v>0</x:v>
      </x:c>
      <x:c r="AF3870" s="18" t="n">
        <x:f>IF(U3870=0,0,P3870*T3870/U3870)</x:f>
        <x:v>0</x:v>
      </x:c>
      <x:c r="AG3870" s="18" t="n">
        <x:f>MAX(AE3870,AF3870*'01 Controls'!$E$15)</x:f>
        <x:v>0</x:v>
      </x:c>
      <x:c r="AH3870" s="18" t="n">
        <x:f>SUM(V3870,Y3870,AB3870,AE3870)</x:f>
        <x:v>1228.5</x:v>
      </x:c>
      <x:c r="AI3870" s="18" t="n">
        <x:f>N3870-AH3870</x:f>
        <x:v>0</x:v>
      </x:c>
      <x:c r="AJ3870" s="18" t="n">
        <x:f>V3870*INDEX('07 Mode Capacity'!$P$6:$P$17,MATCH("AIR-"&amp;I3870,'07 Mode Capacity'!$C$6:$C$17,0))</x:f>
        <x:v>0</x:v>
      </x:c>
      <x:c r="AK3870" s="18" t="n">
        <x:f>Y3870*INDEX('07 Mode Capacity'!$P$6:$P$17,MATCH("OCEAN-"&amp;I3870,'07 Mode Capacity'!$C$6:$C$17,0))</x:f>
        <x:v>961.6304611114169</x:v>
      </x:c>
      <x:c r="AL3870" s="18" t="n">
        <x:f>AB3870*INDEX('07 Mode Capacity'!$P$6:$P$17,MATCH("LAND-"&amp;I3870,'07 Mode Capacity'!$C$6:$C$17,0))</x:f>
        <x:v>0</x:v>
      </x:c>
      <x:c r="AM3870" s="18" t="n">
        <x:f>AE3870*INDEX('07 Mode Capacity'!$P$6:$P$17,MATCH("INLAND-"&amp;I3870,'07 Mode Capacity'!$C$6:$C$17,0))</x:f>
        <x:v>0</x:v>
      </x:c>
      <x:c r="AN3870" s="18" t="n">
        <x:f>SUM(AJ3870:AM3870)</x:f>
        <x:v>961.6304611114169</x:v>
      </x:c>
      <x:c r="AO3870" s="17" t="n">
        <x:f>IF(N3870=0,1,AN3870/N3870)</x:f>
        <x:v>0.7827679781126715</x:v>
      </x:c>
      <x:c r="AP3870" s="11" t="str">
        <x:f>IF(AO3870&gt;='01 Controls'!$E$16,"PASS","FAIL")</x:f>
        <x:v>FAIL</x:v>
      </x:c>
      <x:c r="AQ3870" s="11" t="str">
        <x:v>UNQUANTIFIED</x:v>
      </x:c>
      <x:c r="AR3870" s="11" t="str">
        <x:v>Position-class planning record; serial item and receiver open</x:v>
      </x:c>
      <x:c r="AS3870" s="26"/>
      <x:c r="AT3870" s="26"/>
    </x:row>
    <x:row r="3871">
      <x:c r="C3871" s="11" t="str">
        <x:v>G1-C-EGG-BLK-08</x:v>
      </x:c>
      <x:c r="D3871" s="11" t="str">
        <x:v>G1</x:v>
      </x:c>
      <x:c r="E3871" s="11" t="str">
        <x:v>Allied megacity earthquake</x:v>
      </x:c>
      <x:c r="F3871" s="11" t="str">
        <x:v>C-EGG</x:v>
      </x:c>
      <x:c r="G3871" s="11" t="str">
        <x:v>Essential-goods group</x:v>
      </x:c>
      <x:c r="H3871" s="11" t="str">
        <x:v>BLK-08</x:v>
      </x:c>
      <x:c r="I3871" s="19" t="n">
        <x:v>48</x:v>
      </x:c>
      <x:c r="J3871" s="21" t="n">
        <x:v>14</x:v>
      </x:c>
      <x:c r="K3871" s="18" t="n">
        <x:f>'05 Cargo Register'!K287</x:f>
        <x:v>745.875</x:v>
      </x:c>
      <x:c r="L3871" s="18" t="n">
        <x:f>'05 Cargo Register'!N287</x:f>
        <x:v>117</x:v>
      </x:c>
      <x:c r="M3871" s="18" t="n">
        <x:f>'05 Cargo Register'!O287</x:f>
        <x:v>5967</x:v>
      </x:c>
      <x:c r="N3871" s="18" t="n">
        <x:f>J3871*K3871</x:f>
        <x:v>10442.25</x:v>
      </x:c>
      <x:c r="O3871" s="18" t="n">
        <x:f>J3871*L3871</x:f>
        <x:v>1638</x:v>
      </x:c>
      <x:c r="P3871" s="18" t="n">
        <x:f>J3871*M3871</x:f>
        <x:v>83538</x:v>
      </x:c>
      <x:c r="Q3871" s="22" t="n">
        <x:f>'01 Controls'!$E$30*'02 Cargo Classes'!$M$14</x:f>
        <x:v>0.15</x:v>
      </x:c>
      <x:c r="R3871" s="22" t="n">
        <x:f>'01 Controls'!$F$30*'02 Cargo Classes'!$N$14</x:f>
        <x:v>0.68</x:v>
      </x:c>
      <x:c r="S3871" s="22" t="n">
        <x:f>'01 Controls'!$G$30*'02 Cargo Classes'!$O$14</x:f>
        <x:v>0</x:v>
      </x:c>
      <x:c r="T3871" s="22" t="n">
        <x:f>'01 Controls'!$H$30*'02 Cargo Classes'!$P$14</x:f>
        <x:v>0</x:v>
      </x:c>
      <x:c r="U3871" s="22" t="n">
        <x:f>SUM(Q3871:T3871)</x:f>
        <x:v>0.8300000000000001</x:v>
      </x:c>
      <x:c r="V3871" s="18" t="n">
        <x:f>IF(U3871=0,0,N3871*Q3871/U3871)</x:f>
        <x:v>1887.153614457831</x:v>
      </x:c>
      <x:c r="W3871" s="18" t="n">
        <x:f>IF(U3871=0,0,P3871*Q3871/U3871)</x:f>
        <x:v>15097.228915662648</x:v>
      </x:c>
      <x:c r="X3871" s="18" t="n">
        <x:f>MAX(V3871,W3871*'01 Controls'!$E$12)</x:f>
        <x:v>3774.307228915662</x:v>
      </x:c>
      <x:c r="Y3871" s="18" t="n">
        <x:f>IF(U3871=0,0,N3871*R3871/U3871)</x:f>
        <x:v>8555.096385542169</x:v>
      </x:c>
      <x:c r="Z3871" s="18" t="n">
        <x:f>IF(U3871=0,0,P3871*R3871/U3871)</x:f>
        <x:v>68440.77108433735</x:v>
      </x:c>
      <x:c r="AA3871" s="18" t="n">
        <x:f>MAX(Y3871,Z3871*'01 Controls'!$E$13)</x:f>
        <x:v>10266.115662650602</x:v>
      </x:c>
      <x:c r="AB3871" s="18" t="n">
        <x:f>IF(U3871=0,0,N3871*S3871/U3871)</x:f>
        <x:v>0</x:v>
      </x:c>
      <x:c r="AC3871" s="18" t="n">
        <x:f>IF(U3871=0,0,P3871*S3871/U3871)</x:f>
        <x:v>0</x:v>
      </x:c>
      <x:c r="AD3871" s="18" t="n">
        <x:f>MAX(AB3871,AC3871*'01 Controls'!$E$14)</x:f>
        <x:v>0</x:v>
      </x:c>
      <x:c r="AE3871" s="18" t="n">
        <x:f>IF(U3871=0,0,N3871*T3871/U3871)</x:f>
        <x:v>0</x:v>
      </x:c>
      <x:c r="AF3871" s="18" t="n">
        <x:f>IF(U3871=0,0,P3871*T3871/U3871)</x:f>
        <x:v>0</x:v>
      </x:c>
      <x:c r="AG3871" s="18" t="n">
        <x:f>MAX(AE3871,AF3871*'01 Controls'!$E$15)</x:f>
        <x:v>0</x:v>
      </x:c>
      <x:c r="AH3871" s="18" t="n">
        <x:f>SUM(V3871,Y3871,AB3871,AE3871)</x:f>
        <x:v>10442.25</x:v>
      </x:c>
      <x:c r="AI3871" s="18" t="n">
        <x:f>N3871-AH3871</x:f>
        <x:v>0</x:v>
      </x:c>
      <x:c r="AJ3871" s="18" t="n">
        <x:f>V3871*INDEX('07 Mode Capacity'!$P$6:$P$17,MATCH("AIR-"&amp;I3871,'07 Mode Capacity'!$C$6:$C$17,0))</x:f>
        <x:v>529.036450802054</x:v>
      </x:c>
      <x:c r="AK3871" s="18" t="n">
        <x:f>Y3871*INDEX('07 Mode Capacity'!$P$6:$P$17,MATCH("OCEAN-"&amp;I3871,'07 Mode Capacity'!$C$6:$C$17,0))</x:f>
        <x:v>749.7368235779583</x:v>
      </x:c>
      <x:c r="AL3871" s="18" t="n">
        <x:f>AB3871*INDEX('07 Mode Capacity'!$P$6:$P$17,MATCH("LAND-"&amp;I3871,'07 Mode Capacity'!$C$6:$C$17,0))</x:f>
        <x:v>0</x:v>
      </x:c>
      <x:c r="AM3871" s="18" t="n">
        <x:f>AE3871*INDEX('07 Mode Capacity'!$P$6:$P$17,MATCH("INLAND-"&amp;I3871,'07 Mode Capacity'!$C$6:$C$17,0))</x:f>
        <x:v>0</x:v>
      </x:c>
      <x:c r="AN3871" s="18" t="n">
        <x:f>SUM(AJ3871:AM3871)</x:f>
        <x:v>1278.7732743800123</x:v>
      </x:c>
      <x:c r="AO3871" s="17" t="n">
        <x:f>IF(N3871=0,1,AN3871/N3871)</x:f>
        <x:v>0.12246146897268427</x:v>
      </x:c>
      <x:c r="AP3871" s="11" t="str">
        <x:f>IF(AO3871&gt;='01 Controls'!$E$16,"PASS","FAIL")</x:f>
        <x:v>FAIL</x:v>
      </x:c>
      <x:c r="AQ3871" s="11" t="str">
        <x:v>UNQUANTIFIED</x:v>
      </x:c>
      <x:c r="AR3871" s="11" t="str">
        <x:v>Position-class planning record; serial item and receiver open</x:v>
      </x:c>
      <x:c r="AS3871" s="26"/>
      <x:c r="AT3871" s="26"/>
    </x:row>
    <x:row r="3872">
      <x:c r="C3872" s="11" t="str">
        <x:v>G1-C-CAG-APL-45</x:v>
      </x:c>
      <x:c r="D3872" s="11" t="str">
        <x:v>G1</x:v>
      </x:c>
      <x:c r="E3872" s="11" t="str">
        <x:v>Allied megacity earthquake</x:v>
      </x:c>
      <x:c r="F3872" s="11" t="str">
        <x:v>C-CAG</x:v>
      </x:c>
      <x:c r="G3872" s="11" t="str">
        <x:v>Civil access group</x:v>
      </x:c>
      <x:c r="H3872" s="11" t="str">
        <x:v>APL-45</x:v>
      </x:c>
      <x:c r="I3872" s="19" t="n">
        <x:v>24</x:v>
      </x:c>
      <x:c r="J3872" s="21" t="n">
        <x:v>10</x:v>
      </x:c>
      <x:c r="K3872" s="18" t="n">
        <x:f>'05 Cargo Register'!K288</x:f>
        <x:v>175.5</x:v>
      </x:c>
      <x:c r="L3872" s="18" t="n">
        <x:f>'05 Cargo Register'!N288</x:f>
        <x:v>46</x:v>
      </x:c>
      <x:c r="M3872" s="18" t="n">
        <x:f>'05 Cargo Register'!O288</x:f>
        <x:v>345</x:v>
      </x:c>
      <x:c r="N3872" s="18" t="n">
        <x:f>J3872*K3872</x:f>
        <x:v>1755</x:v>
      </x:c>
      <x:c r="O3872" s="18" t="n">
        <x:f>J3872*L3872</x:f>
        <x:v>460</x:v>
      </x:c>
      <x:c r="P3872" s="18" t="n">
        <x:f>J3872*M3872</x:f>
        <x:v>3450</x:v>
      </x:c>
      <x:c r="Q3872" s="22" t="n">
        <x:f>'01 Controls'!$E$30*'02 Cargo Classes'!$M$6</x:f>
        <x:v>0.44999999999999996</x:v>
      </x:c>
      <x:c r="R3872" s="22" t="n">
        <x:f>'01 Controls'!$F$30*'02 Cargo Classes'!$N$6</x:f>
        <x:v>0.34</x:v>
      </x:c>
      <x:c r="S3872" s="22" t="n">
        <x:f>'01 Controls'!$G$30*'02 Cargo Classes'!$O$6</x:f>
        <x:v>0</x:v>
      </x:c>
      <x:c r="T3872" s="22" t="n">
        <x:f>'01 Controls'!$H$30*'02 Cargo Classes'!$P$6</x:f>
        <x:v>0</x:v>
      </x:c>
      <x:c r="U3872" s="22" t="n">
        <x:f>SUM(Q3872:T3872)</x:f>
        <x:v>0.79</x:v>
      </x:c>
      <x:c r="V3872" s="18" t="n">
        <x:f>IF(U3872=0,0,N3872*Q3872/U3872)</x:f>
        <x:v>999.6835443037972</x:v>
      </x:c>
      <x:c r="W3872" s="18" t="n">
        <x:f>IF(U3872=0,0,P3872*Q3872/U3872)</x:f>
        <x:v>1965.1898734177212</x:v>
      </x:c>
      <x:c r="X3872" s="18" t="n">
        <x:f>MAX(V3872,W3872*'01 Controls'!$E$12)</x:f>
        <x:v>999.6835443037972</x:v>
      </x:c>
      <x:c r="Y3872" s="18" t="n">
        <x:f>IF(U3872=0,0,N3872*R3872/U3872)</x:f>
        <x:v>755.3164556962025</x:v>
      </x:c>
      <x:c r="Z3872" s="18" t="n">
        <x:f>IF(U3872=0,0,P3872*R3872/U3872)</x:f>
        <x:v>1484.8101265822784</x:v>
      </x:c>
      <x:c r="AA3872" s="18" t="n">
        <x:f>MAX(Y3872,Z3872*'01 Controls'!$E$13)</x:f>
        <x:v>755.3164556962025</x:v>
      </x:c>
      <x:c r="AB3872" s="18" t="n">
        <x:f>IF(U3872=0,0,N3872*S3872/U3872)</x:f>
        <x:v>0</x:v>
      </x:c>
      <x:c r="AC3872" s="18" t="n">
        <x:f>IF(U3872=0,0,P3872*S3872/U3872)</x:f>
        <x:v>0</x:v>
      </x:c>
      <x:c r="AD3872" s="18" t="n">
        <x:f>MAX(AB3872,AC3872*'01 Controls'!$E$14)</x:f>
        <x:v>0</x:v>
      </x:c>
      <x:c r="AE3872" s="18" t="n">
        <x:f>IF(U3872=0,0,N3872*T3872/U3872)</x:f>
        <x:v>0</x:v>
      </x:c>
      <x:c r="AF3872" s="18" t="n">
        <x:f>IF(U3872=0,0,P3872*T3872/U3872)</x:f>
        <x:v>0</x:v>
      </x:c>
      <x:c r="AG3872" s="18" t="n">
        <x:f>MAX(AE3872,AF3872*'01 Controls'!$E$15)</x:f>
        <x:v>0</x:v>
      </x:c>
      <x:c r="AH3872" s="18" t="n">
        <x:f>SUM(V3872,Y3872,AB3872,AE3872)</x:f>
        <x:v>1754.9999999999998</x:v>
      </x:c>
      <x:c r="AI3872" s="18" t="n">
        <x:f>N3872-AH3872</x:f>
        <x:v>2.2737367544323206e-13</x:v>
      </x:c>
      <x:c r="AJ3872" s="18" t="n">
        <x:f>V3872*INDEX('07 Mode Capacity'!$P$6:$P$17,MATCH("AIR-"&amp;I3872,'07 Mode Capacity'!$C$6:$C$17,0))</x:f>
        <x:v>202.84985452626222</x:v>
      </x:c>
      <x:c r="AK3872" s="18" t="n">
        <x:f>Y3872*INDEX('07 Mode Capacity'!$P$6:$P$17,MATCH("OCEAN-"&amp;I3872,'07 Mode Capacity'!$C$6:$C$17,0))</x:f>
        <x:v>113.36472859074834</x:v>
      </x:c>
      <x:c r="AL3872" s="18" t="n">
        <x:f>AB3872*INDEX('07 Mode Capacity'!$P$6:$P$17,MATCH("LAND-"&amp;I3872,'07 Mode Capacity'!$C$6:$C$17,0))</x:f>
        <x:v>0</x:v>
      </x:c>
      <x:c r="AM3872" s="18" t="n">
        <x:f>AE3872*INDEX('07 Mode Capacity'!$P$6:$P$17,MATCH("INLAND-"&amp;I3872,'07 Mode Capacity'!$C$6:$C$17,0))</x:f>
        <x:v>0</x:v>
      </x:c>
      <x:c r="AN3872" s="18" t="n">
        <x:f>SUM(AJ3872:AM3872)</x:f>
        <x:v>316.21458311701053</x:v>
      </x:c>
      <x:c r="AO3872" s="17" t="n">
        <x:f>IF(N3872=0,1,AN3872/N3872)</x:f>
        <x:v>0.18017924963932225</x:v>
      </x:c>
      <x:c r="AP3872" s="11" t="str">
        <x:f>IF(AO3872&gt;='01 Controls'!$E$16,"PASS","FAIL")</x:f>
        <x:v>FAIL</x:v>
      </x:c>
      <x:c r="AQ3872" s="11" t="str">
        <x:v>UNQUANTIFIED</x:v>
      </x:c>
      <x:c r="AR3872" s="11" t="str">
        <x:v>Position-class planning record; serial item and receiver open</x:v>
      </x:c>
      <x:c r="AS3872" s="26"/>
      <x:c r="AT3872" s="26"/>
    </x:row>
    <x:row r="3873">
      <x:c r="C3873" s="11" t="str">
        <x:v>G1-C-CAG-ISO-18</x:v>
      </x:c>
      <x:c r="D3873" s="11" t="str">
        <x:v>G1</x:v>
      </x:c>
      <x:c r="E3873" s="11" t="str">
        <x:v>Allied megacity earthquake</x:v>
      </x:c>
      <x:c r="F3873" s="11" t="str">
        <x:v>C-CAG</x:v>
      </x:c>
      <x:c r="G3873" s="11" t="str">
        <x:v>Civil access group</x:v>
      </x:c>
      <x:c r="H3873" s="11" t="str">
        <x:v>ISO-18</x:v>
      </x:c>
      <x:c r="I3873" s="19" t="n">
        <x:v>48</x:v>
      </x:c>
      <x:c r="J3873" s="21" t="n">
        <x:v>10</x:v>
      </x:c>
      <x:c r="K3873" s="18" t="n">
        <x:f>'05 Cargo Register'!K289</x:f>
        <x:v>438.75</x:v>
      </x:c>
      <x:c r="L3873" s="18" t="n">
        <x:f>'05 Cargo Register'!N289</x:f>
        <x:v>29</x:v>
      </x:c>
      <x:c r="M3873" s="18" t="n">
        <x:f>'05 Cargo Register'!O289</x:f>
        <x:v>765.6</x:v>
      </x:c>
      <x:c r="N3873" s="18" t="n">
        <x:f>J3873*K3873</x:f>
        <x:v>4387.5</x:v>
      </x:c>
      <x:c r="O3873" s="18" t="n">
        <x:f>J3873*L3873</x:f>
        <x:v>290</x:v>
      </x:c>
      <x:c r="P3873" s="18" t="n">
        <x:f>J3873*M3873</x:f>
        <x:v>7656</x:v>
      </x:c>
      <x:c r="Q3873" s="22" t="n">
        <x:f>'01 Controls'!$E$30*'02 Cargo Classes'!$M$7</x:f>
        <x:v>0.03</x:v>
      </x:c>
      <x:c r="R3873" s="22" t="n">
        <x:f>'01 Controls'!$F$30*'02 Cargo Classes'!$N$7</x:f>
        <x:v>0.85</x:v>
      </x:c>
      <x:c r="S3873" s="22" t="n">
        <x:f>'01 Controls'!$G$30*'02 Cargo Classes'!$O$7</x:f>
        <x:v>0</x:v>
      </x:c>
      <x:c r="T3873" s="22" t="n">
        <x:f>'01 Controls'!$H$30*'02 Cargo Classes'!$P$7</x:f>
        <x:v>0</x:v>
      </x:c>
      <x:c r="U3873" s="22" t="n">
        <x:f>SUM(Q3873:T3873)</x:f>
        <x:v>0.88</x:v>
      </x:c>
      <x:c r="V3873" s="18" t="n">
        <x:f>IF(U3873=0,0,N3873*Q3873/U3873)</x:f>
        <x:v>149.57386363636363</x:v>
      </x:c>
      <x:c r="W3873" s="18" t="n">
        <x:f>IF(U3873=0,0,P3873*Q3873/U3873)</x:f>
        <x:v>261</x:v>
      </x:c>
      <x:c r="X3873" s="18" t="n">
        <x:f>MAX(V3873,W3873*'01 Controls'!$E$12)</x:f>
        <x:v>149.57386363636363</x:v>
      </x:c>
      <x:c r="Y3873" s="18" t="n">
        <x:f>IF(U3873=0,0,N3873*R3873/U3873)</x:f>
        <x:v>4237.926136363636</x:v>
      </x:c>
      <x:c r="Z3873" s="18" t="n">
        <x:f>IF(U3873=0,0,P3873*R3873/U3873)</x:f>
        <x:v>7394.999999999999</x:v>
      </x:c>
      <x:c r="AA3873" s="18" t="n">
        <x:f>MAX(Y3873,Z3873*'01 Controls'!$E$13)</x:f>
        <x:v>4237.926136363636</x:v>
      </x:c>
      <x:c r="AB3873" s="18" t="n">
        <x:f>IF(U3873=0,0,N3873*S3873/U3873)</x:f>
        <x:v>0</x:v>
      </x:c>
      <x:c r="AC3873" s="18" t="n">
        <x:f>IF(U3873=0,0,P3873*S3873/U3873)</x:f>
        <x:v>0</x:v>
      </x:c>
      <x:c r="AD3873" s="18" t="n">
        <x:f>MAX(AB3873,AC3873*'01 Controls'!$E$14)</x:f>
        <x:v>0</x:v>
      </x:c>
      <x:c r="AE3873" s="18" t="n">
        <x:f>IF(U3873=0,0,N3873*T3873/U3873)</x:f>
        <x:v>0</x:v>
      </x:c>
      <x:c r="AF3873" s="18" t="n">
        <x:f>IF(U3873=0,0,P3873*T3873/U3873)</x:f>
        <x:v>0</x:v>
      </x:c>
      <x:c r="AG3873" s="18" t="n">
        <x:f>MAX(AE3873,AF3873*'01 Controls'!$E$15)</x:f>
        <x:v>0</x:v>
      </x:c>
      <x:c r="AH3873" s="18" t="n">
        <x:f>SUM(V3873,Y3873,AB3873,AE3873)</x:f>
        <x:v>4387.5</x:v>
      </x:c>
      <x:c r="AI3873" s="18" t="n">
        <x:f>N3873-AH3873</x:f>
        <x:v>0</x:v>
      </x:c>
      <x:c r="AJ3873" s="18" t="n">
        <x:f>V3873*INDEX('07 Mode Capacity'!$P$6:$P$17,MATCH("AIR-"&amp;I3873,'07 Mode Capacity'!$C$6:$C$17,0))</x:f>
        <x:v>41.93088752537289</x:v>
      </x:c>
      <x:c r="AK3873" s="18" t="n">
        <x:f>Y3873*INDEX('07 Mode Capacity'!$P$6:$P$17,MATCH("OCEAN-"&amp;I3873,'07 Mode Capacity'!$C$6:$C$17,0))</x:f>
        <x:v>371.3960821534242</x:v>
      </x:c>
      <x:c r="AL3873" s="18" t="n">
        <x:f>AB3873*INDEX('07 Mode Capacity'!$P$6:$P$17,MATCH("LAND-"&amp;I3873,'07 Mode Capacity'!$C$6:$C$17,0))</x:f>
        <x:v>0</x:v>
      </x:c>
      <x:c r="AM3873" s="18" t="n">
        <x:f>AE3873*INDEX('07 Mode Capacity'!$P$6:$P$17,MATCH("INLAND-"&amp;I3873,'07 Mode Capacity'!$C$6:$C$17,0))</x:f>
        <x:v>0</x:v>
      </x:c>
      <x:c r="AN3873" s="18" t="n">
        <x:f>SUM(AJ3873:AM3873)</x:f>
        <x:v>413.32696967879707</x:v>
      </x:c>
      <x:c r="AO3873" s="17" t="n">
        <x:f>IF(N3873=0,1,AN3873/N3873)</x:f>
        <x:v>0.09420557713476856</x:v>
      </x:c>
      <x:c r="AP3873" s="11" t="str">
        <x:f>IF(AO3873&gt;='01 Controls'!$E$16,"PASS","FAIL")</x:f>
        <x:v>FAIL</x:v>
      </x:c>
      <x:c r="AQ3873" s="11" t="str">
        <x:v>UNQUANTIFIED</x:v>
      </x:c>
      <x:c r="AR3873" s="11" t="str">
        <x:v>Position-class planning record; serial item and receiver open</x:v>
      </x:c>
      <x:c r="AS3873" s="26"/>
      <x:c r="AT3873" s="26"/>
    </x:row>
    <x:row r="3874">
      <x:c r="C3874" s="11" t="str">
        <x:v>G1-C-CAG-COL-12</x:v>
      </x:c>
      <x:c r="D3874" s="11" t="str">
        <x:v>G1</x:v>
      </x:c>
      <x:c r="E3874" s="11" t="str">
        <x:v>Allied megacity earthquake</x:v>
      </x:c>
      <x:c r="F3874" s="11" t="str">
        <x:v>C-CAG</x:v>
      </x:c>
      <x:c r="G3874" s="11" t="str">
        <x:v>Civil access group</x:v>
      </x:c>
      <x:c r="H3874" s="11" t="str">
        <x:v>COL-12</x:v>
      </x:c>
      <x:c r="I3874" s="19" t="n">
        <x:v>24</x:v>
      </x:c>
      <x:c r="J3874" s="21" t="n">
        <x:v>10</x:v>
      </x:c>
      <x:c r="K3874" s="18" t="n">
        <x:f>'05 Cargo Register'!K290</x:f>
        <x:v>175.5</x:v>
      </x:c>
      <x:c r="L3874" s="18" t="n">
        <x:f>'05 Cargo Register'!N290</x:f>
        <x:v>19</x:v>
      </x:c>
      <x:c r="M3874" s="18" t="n">
        <x:f>'05 Cargo Register'!O290</x:f>
        <x:v>501.6</x:v>
      </x:c>
      <x:c r="N3874" s="18" t="n">
        <x:f>J3874*K3874</x:f>
        <x:v>1755</x:v>
      </x:c>
      <x:c r="O3874" s="18" t="n">
        <x:f>J3874*L3874</x:f>
        <x:v>190</x:v>
      </x:c>
      <x:c r="P3874" s="18" t="n">
        <x:f>J3874*M3874</x:f>
        <x:v>5016</x:v>
      </x:c>
      <x:c r="Q3874" s="22" t="n">
        <x:f>'01 Controls'!$E$30*'02 Cargo Classes'!$M$8</x:f>
        <x:v>0.3</x:v>
      </x:c>
      <x:c r="R3874" s="22" t="n">
        <x:f>'01 Controls'!$F$30*'02 Cargo Classes'!$N$8</x:f>
        <x:v>0.595</x:v>
      </x:c>
      <x:c r="S3874" s="22" t="n">
        <x:f>'01 Controls'!$G$30*'02 Cargo Classes'!$O$8</x:f>
        <x:v>0</x:v>
      </x:c>
      <x:c r="T3874" s="22" t="n">
        <x:f>'01 Controls'!$H$30*'02 Cargo Classes'!$P$8</x:f>
        <x:v>0</x:v>
      </x:c>
      <x:c r="U3874" s="22" t="n">
        <x:f>SUM(Q3874:T3874)</x:f>
        <x:v>0.895</x:v>
      </x:c>
      <x:c r="V3874" s="18" t="n">
        <x:f>IF(U3874=0,0,N3874*Q3874/U3874)</x:f>
        <x:v>588.268156424581</x:v>
      </x:c>
      <x:c r="W3874" s="18" t="n">
        <x:f>IF(U3874=0,0,P3874*Q3874/U3874)</x:f>
        <x:v>1681.340782122905</x:v>
      </x:c>
      <x:c r="X3874" s="18" t="n">
        <x:f>MAX(V3874,W3874*'01 Controls'!$E$12)</x:f>
        <x:v>588.268156424581</x:v>
      </x:c>
      <x:c r="Y3874" s="18" t="n">
        <x:f>IF(U3874=0,0,N3874*R3874/U3874)</x:f>
        <x:v>1166.731843575419</x:v>
      </x:c>
      <x:c r="Z3874" s="18" t="n">
        <x:f>IF(U3874=0,0,P3874*R3874/U3874)</x:f>
        <x:v>3334.6592178770948</x:v>
      </x:c>
      <x:c r="AA3874" s="18" t="n">
        <x:f>MAX(Y3874,Z3874*'01 Controls'!$E$13)</x:f>
        <x:v>1166.731843575419</x:v>
      </x:c>
      <x:c r="AB3874" s="18" t="n">
        <x:f>IF(U3874=0,0,N3874*S3874/U3874)</x:f>
        <x:v>0</x:v>
      </x:c>
      <x:c r="AC3874" s="18" t="n">
        <x:f>IF(U3874=0,0,P3874*S3874/U3874)</x:f>
        <x:v>0</x:v>
      </x:c>
      <x:c r="AD3874" s="18" t="n">
        <x:f>MAX(AB3874,AC3874*'01 Controls'!$E$14)</x:f>
        <x:v>0</x:v>
      </x:c>
      <x:c r="AE3874" s="18" t="n">
        <x:f>IF(U3874=0,0,N3874*T3874/U3874)</x:f>
        <x:v>0</x:v>
      </x:c>
      <x:c r="AF3874" s="18" t="n">
        <x:f>IF(U3874=0,0,P3874*T3874/U3874)</x:f>
        <x:v>0</x:v>
      </x:c>
      <x:c r="AG3874" s="18" t="n">
        <x:f>MAX(AE3874,AF3874*'01 Controls'!$E$15)</x:f>
        <x:v>0</x:v>
      </x:c>
      <x:c r="AH3874" s="18" t="n">
        <x:f>SUM(V3874,Y3874,AB3874,AE3874)</x:f>
        <x:v>1755</x:v>
      </x:c>
      <x:c r="AI3874" s="18" t="n">
        <x:f>N3874-AH3874</x:f>
        <x:v>0</x:v>
      </x:c>
      <x:c r="AJ3874" s="18" t="n">
        <x:f>V3874*INDEX('07 Mode Capacity'!$P$6:$P$17,MATCH("AIR-"&amp;I3874,'07 Mode Capacity'!$C$6:$C$17,0))</x:f>
        <x:v>119.36788460018413</x:v>
      </x:c>
      <x:c r="AK3874" s="18" t="n">
        <x:f>Y3874*INDEX('07 Mode Capacity'!$P$6:$P$17,MATCH("OCEAN-"&amp;I3874,'07 Mode Capacity'!$C$6:$C$17,0))</x:f>
        <x:v>175.11367293487103</x:v>
      </x:c>
      <x:c r="AL3874" s="18" t="n">
        <x:f>AB3874*INDEX('07 Mode Capacity'!$P$6:$P$17,MATCH("LAND-"&amp;I3874,'07 Mode Capacity'!$C$6:$C$17,0))</x:f>
        <x:v>0</x:v>
      </x:c>
      <x:c r="AM3874" s="18" t="n">
        <x:f>AE3874*INDEX('07 Mode Capacity'!$P$6:$P$17,MATCH("INLAND-"&amp;I3874,'07 Mode Capacity'!$C$6:$C$17,0))</x:f>
        <x:v>0</x:v>
      </x:c>
      <x:c r="AN3874" s="18" t="n">
        <x:f>SUM(AJ3874:AM3874)</x:f>
        <x:v>294.4815575350552</x:v>
      </x:c>
      <x:c r="AO3874" s="17" t="n">
        <x:f>IF(N3874=0,1,AN3874/N3874)</x:f>
        <x:v>0.1677957592792337</x:v>
      </x:c>
      <x:c r="AP3874" s="11" t="str">
        <x:f>IF(AO3874&gt;='01 Controls'!$E$16,"PASS","FAIL")</x:f>
        <x:v>FAIL</x:v>
      </x:c>
      <x:c r="AQ3874" s="11" t="str">
        <x:v>UNQUANTIFIED</x:v>
      </x:c>
      <x:c r="AR3874" s="11" t="str">
        <x:v>Position-class planning record; serial item and receiver open</x:v>
      </x:c>
      <x:c r="AS3874" s="26"/>
      <x:c r="AT3874" s="26"/>
    </x:row>
    <x:row r="3875">
      <x:c r="C3875" s="11" t="str">
        <x:v>G1-C-CAG-BAT-22</x:v>
      </x:c>
      <x:c r="D3875" s="11" t="str">
        <x:v>G1</x:v>
      </x:c>
      <x:c r="E3875" s="11" t="str">
        <x:v>Allied megacity earthquake</x:v>
      </x:c>
      <x:c r="F3875" s="11" t="str">
        <x:v>C-CAG</x:v>
      </x:c>
      <x:c r="G3875" s="11" t="str">
        <x:v>Civil access group</x:v>
      </x:c>
      <x:c r="H3875" s="11" t="str">
        <x:v>BAT-22</x:v>
      </x:c>
      <x:c r="I3875" s="19" t="n">
        <x:v>48</x:v>
      </x:c>
      <x:c r="J3875" s="21" t="n">
        <x:v>10</x:v>
      </x:c>
      <x:c r="K3875" s="18" t="n">
        <x:f>'05 Cargo Register'!K291</x:f>
        <x:v>131.625</x:v>
      </x:c>
      <x:c r="L3875" s="18" t="n">
        <x:f>'05 Cargo Register'!N291</x:f>
        <x:v>8</x:v>
      </x:c>
      <x:c r="M3875" s="18" t="n">
        <x:f>'05 Cargo Register'!O291</x:f>
        <x:v>211.20000000000002</x:v>
      </x:c>
      <x:c r="N3875" s="18" t="n">
        <x:f>J3875*K3875</x:f>
        <x:v>1316.25</x:v>
      </x:c>
      <x:c r="O3875" s="18" t="n">
        <x:f>J3875*L3875</x:f>
        <x:v>80</x:v>
      </x:c>
      <x:c r="P3875" s="18" t="n">
        <x:f>J3875*M3875</x:f>
        <x:v>2112</x:v>
      </x:c>
      <x:c r="Q3875" s="22" t="n">
        <x:f>'01 Controls'!$E$30*'02 Cargo Classes'!$M$9</x:f>
        <x:v>0</x:v>
      </x:c>
      <x:c r="R3875" s="22" t="n">
        <x:f>'01 Controls'!$F$30*'02 Cargo Classes'!$N$9</x:f>
        <x:v>0.85</x:v>
      </x:c>
      <x:c r="S3875" s="22" t="n">
        <x:f>'01 Controls'!$G$30*'02 Cargo Classes'!$O$9</x:f>
        <x:v>0</x:v>
      </x:c>
      <x:c r="T3875" s="22" t="n">
        <x:f>'01 Controls'!$H$30*'02 Cargo Classes'!$P$9</x:f>
        <x:v>0</x:v>
      </x:c>
      <x:c r="U3875" s="22" t="n">
        <x:f>SUM(Q3875:T3875)</x:f>
        <x:v>0.85</x:v>
      </x:c>
      <x:c r="V3875" s="18" t="n">
        <x:f>IF(U3875=0,0,N3875*Q3875/U3875)</x:f>
        <x:v>0</x:v>
      </x:c>
      <x:c r="W3875" s="18" t="n">
        <x:f>IF(U3875=0,0,P3875*Q3875/U3875)</x:f>
        <x:v>0</x:v>
      </x:c>
      <x:c r="X3875" s="18" t="n">
        <x:f>MAX(V3875,W3875*'01 Controls'!$E$12)</x:f>
        <x:v>0</x:v>
      </x:c>
      <x:c r="Y3875" s="18" t="n">
        <x:f>IF(U3875=0,0,N3875*R3875/U3875)</x:f>
        <x:v>1316.25</x:v>
      </x:c>
      <x:c r="Z3875" s="18" t="n">
        <x:f>IF(U3875=0,0,P3875*R3875/U3875)</x:f>
        <x:v>2112</x:v>
      </x:c>
      <x:c r="AA3875" s="18" t="n">
        <x:f>MAX(Y3875,Z3875*'01 Controls'!$E$13)</x:f>
        <x:v>1316.25</x:v>
      </x:c>
      <x:c r="AB3875" s="18" t="n">
        <x:f>IF(U3875=0,0,N3875*S3875/U3875)</x:f>
        <x:v>0</x:v>
      </x:c>
      <x:c r="AC3875" s="18" t="n">
        <x:f>IF(U3875=0,0,P3875*S3875/U3875)</x:f>
        <x:v>0</x:v>
      </x:c>
      <x:c r="AD3875" s="18" t="n">
        <x:f>MAX(AB3875,AC3875*'01 Controls'!$E$14)</x:f>
        <x:v>0</x:v>
      </x:c>
      <x:c r="AE3875" s="18" t="n">
        <x:f>IF(U3875=0,0,N3875*T3875/U3875)</x:f>
        <x:v>0</x:v>
      </x:c>
      <x:c r="AF3875" s="18" t="n">
        <x:f>IF(U3875=0,0,P3875*T3875/U3875)</x:f>
        <x:v>0</x:v>
      </x:c>
      <x:c r="AG3875" s="18" t="n">
        <x:f>MAX(AE3875,AF3875*'01 Controls'!$E$15)</x:f>
        <x:v>0</x:v>
      </x:c>
      <x:c r="AH3875" s="18" t="n">
        <x:f>SUM(V3875,Y3875,AB3875,AE3875)</x:f>
        <x:v>1316.25</x:v>
      </x:c>
      <x:c r="AI3875" s="18" t="n">
        <x:f>N3875-AH3875</x:f>
        <x:v>0</x:v>
      </x:c>
      <x:c r="AJ3875" s="18" t="n">
        <x:f>V3875*INDEX('07 Mode Capacity'!$P$6:$P$17,MATCH("AIR-"&amp;I3875,'07 Mode Capacity'!$C$6:$C$17,0))</x:f>
        <x:v>0</x:v>
      </x:c>
      <x:c r="AK3875" s="18" t="n">
        <x:f>Y3875*INDEX('07 Mode Capacity'!$P$6:$P$17,MATCH("OCEAN-"&amp;I3875,'07 Mode Capacity'!$C$6:$C$17,0))</x:f>
        <x:v>115.35125375118116</x:v>
      </x:c>
      <x:c r="AL3875" s="18" t="n">
        <x:f>AB3875*INDEX('07 Mode Capacity'!$P$6:$P$17,MATCH("LAND-"&amp;I3875,'07 Mode Capacity'!$C$6:$C$17,0))</x:f>
        <x:v>0</x:v>
      </x:c>
      <x:c r="AM3875" s="18" t="n">
        <x:f>AE3875*INDEX('07 Mode Capacity'!$P$6:$P$17,MATCH("INLAND-"&amp;I3875,'07 Mode Capacity'!$C$6:$C$17,0))</x:f>
        <x:v>0</x:v>
      </x:c>
      <x:c r="AN3875" s="18" t="n">
        <x:f>SUM(AJ3875:AM3875)</x:f>
        <x:v>115.35125375118116</x:v>
      </x:c>
      <x:c r="AO3875" s="17" t="n">
        <x:f>IF(N3875=0,1,AN3875/N3875)</x:f>
        <x:v>0.08763628015284419</x:v>
      </x:c>
      <x:c r="AP3875" s="11" t="str">
        <x:f>IF(AO3875&gt;='01 Controls'!$E$16,"PASS","FAIL")</x:f>
        <x:v>FAIL</x:v>
      </x:c>
      <x:c r="AQ3875" s="11" t="str">
        <x:v>UNQUANTIFIED</x:v>
      </x:c>
      <x:c r="AR3875" s="11" t="str">
        <x:v>Position-class planning record; serial item and receiver open</x:v>
      </x:c>
      <x:c r="AS3875" s="26"/>
      <x:c r="AT3875" s="26"/>
    </x:row>
    <x:row r="3876">
      <x:c r="C3876" s="11" t="str">
        <x:v>G1-C-CAG-TNK-20</x:v>
      </x:c>
      <x:c r="D3876" s="11" t="str">
        <x:v>G1</x:v>
      </x:c>
      <x:c r="E3876" s="11" t="str">
        <x:v>Allied megacity earthquake</x:v>
      </x:c>
      <x:c r="F3876" s="11" t="str">
        <x:v>C-CAG</x:v>
      </x:c>
      <x:c r="G3876" s="11" t="str">
        <x:v>Civil access group</x:v>
      </x:c>
      <x:c r="H3876" s="11" t="str">
        <x:v>TNK-20</x:v>
      </x:c>
      <x:c r="I3876" s="19" t="n">
        <x:v>48</x:v>
      </x:c>
      <x:c r="J3876" s="21" t="n">
        <x:v>10</x:v>
      </x:c>
      <x:c r="K3876" s="18" t="n">
        <x:f>'05 Cargo Register'!K292</x:f>
        <x:v>175.5</x:v>
      </x:c>
      <x:c r="L3876" s="18" t="n">
        <x:f>'05 Cargo Register'!N292</x:f>
        <x:v>11</x:v>
      </x:c>
      <x:c r="M3876" s="18" t="n">
        <x:f>'05 Cargo Register'!O292</x:f>
        <x:v>233.75</x:v>
      </x:c>
      <x:c r="N3876" s="18" t="n">
        <x:f>J3876*K3876</x:f>
        <x:v>1755</x:v>
      </x:c>
      <x:c r="O3876" s="18" t="n">
        <x:f>J3876*L3876</x:f>
        <x:v>110</x:v>
      </x:c>
      <x:c r="P3876" s="18" t="n">
        <x:f>J3876*M3876</x:f>
        <x:v>2337.5</x:v>
      </x:c>
      <x:c r="Q3876" s="22" t="n">
        <x:f>'01 Controls'!$E$30*'02 Cargo Classes'!$M$10</x:f>
        <x:v>0</x:v>
      </x:c>
      <x:c r="R3876" s="22" t="n">
        <x:f>'01 Controls'!$F$30*'02 Cargo Classes'!$N$10</x:f>
        <x:v>1.02</x:v>
      </x:c>
      <x:c r="S3876" s="22" t="n">
        <x:f>'01 Controls'!$G$30*'02 Cargo Classes'!$O$10</x:f>
        <x:v>0</x:v>
      </x:c>
      <x:c r="T3876" s="22" t="n">
        <x:f>'01 Controls'!$H$30*'02 Cargo Classes'!$P$10</x:f>
        <x:v>0</x:v>
      </x:c>
      <x:c r="U3876" s="22" t="n">
        <x:f>SUM(Q3876:T3876)</x:f>
        <x:v>1.02</x:v>
      </x:c>
      <x:c r="V3876" s="18" t="n">
        <x:f>IF(U3876=0,0,N3876*Q3876/U3876)</x:f>
        <x:v>0</x:v>
      </x:c>
      <x:c r="W3876" s="18" t="n">
        <x:f>IF(U3876=0,0,P3876*Q3876/U3876)</x:f>
        <x:v>0</x:v>
      </x:c>
      <x:c r="X3876" s="18" t="n">
        <x:f>MAX(V3876,W3876*'01 Controls'!$E$12)</x:f>
        <x:v>0</x:v>
      </x:c>
      <x:c r="Y3876" s="18" t="n">
        <x:f>IF(U3876=0,0,N3876*R3876/U3876)</x:f>
        <x:v>1755</x:v>
      </x:c>
      <x:c r="Z3876" s="18" t="n">
        <x:f>IF(U3876=0,0,P3876*R3876/U3876)</x:f>
        <x:v>2337.5</x:v>
      </x:c>
      <x:c r="AA3876" s="18" t="n">
        <x:f>MAX(Y3876,Z3876*'01 Controls'!$E$13)</x:f>
        <x:v>1755</x:v>
      </x:c>
      <x:c r="AB3876" s="18" t="n">
        <x:f>IF(U3876=0,0,N3876*S3876/U3876)</x:f>
        <x:v>0</x:v>
      </x:c>
      <x:c r="AC3876" s="18" t="n">
        <x:f>IF(U3876=0,0,P3876*S3876/U3876)</x:f>
        <x:v>0</x:v>
      </x:c>
      <x:c r="AD3876" s="18" t="n">
        <x:f>MAX(AB3876,AC3876*'01 Controls'!$E$14)</x:f>
        <x:v>0</x:v>
      </x:c>
      <x:c r="AE3876" s="18" t="n">
        <x:f>IF(U3876=0,0,N3876*T3876/U3876)</x:f>
        <x:v>0</x:v>
      </x:c>
      <x:c r="AF3876" s="18" t="n">
        <x:f>IF(U3876=0,0,P3876*T3876/U3876)</x:f>
        <x:v>0</x:v>
      </x:c>
      <x:c r="AG3876" s="18" t="n">
        <x:f>MAX(AE3876,AF3876*'01 Controls'!$E$15)</x:f>
        <x:v>0</x:v>
      </x:c>
      <x:c r="AH3876" s="18" t="n">
        <x:f>SUM(V3876,Y3876,AB3876,AE3876)</x:f>
        <x:v>1755</x:v>
      </x:c>
      <x:c r="AI3876" s="18" t="n">
        <x:f>N3876-AH3876</x:f>
        <x:v>0</x:v>
      </x:c>
      <x:c r="AJ3876" s="18" t="n">
        <x:f>V3876*INDEX('07 Mode Capacity'!$P$6:$P$17,MATCH("AIR-"&amp;I3876,'07 Mode Capacity'!$C$6:$C$17,0))</x:f>
        <x:v>0</x:v>
      </x:c>
      <x:c r="AK3876" s="18" t="n">
        <x:f>Y3876*INDEX('07 Mode Capacity'!$P$6:$P$17,MATCH("OCEAN-"&amp;I3876,'07 Mode Capacity'!$C$6:$C$17,0))</x:f>
        <x:v>153.80167166824157</x:v>
      </x:c>
      <x:c r="AL3876" s="18" t="n">
        <x:f>AB3876*INDEX('07 Mode Capacity'!$P$6:$P$17,MATCH("LAND-"&amp;I3876,'07 Mode Capacity'!$C$6:$C$17,0))</x:f>
        <x:v>0</x:v>
      </x:c>
      <x:c r="AM3876" s="18" t="n">
        <x:f>AE3876*INDEX('07 Mode Capacity'!$P$6:$P$17,MATCH("INLAND-"&amp;I3876,'07 Mode Capacity'!$C$6:$C$17,0))</x:f>
        <x:v>0</x:v>
      </x:c>
      <x:c r="AN3876" s="18" t="n">
        <x:f>SUM(AJ3876:AM3876)</x:f>
        <x:v>153.80167166824157</x:v>
      </x:c>
      <x:c r="AO3876" s="17" t="n">
        <x:f>IF(N3876=0,1,AN3876/N3876)</x:f>
        <x:v>0.08763628015284419</x:v>
      </x:c>
      <x:c r="AP3876" s="11" t="str">
        <x:f>IF(AO3876&gt;='01 Controls'!$E$16,"PASS","FAIL")</x:f>
        <x:v>FAIL</x:v>
      </x:c>
      <x:c r="AQ3876" s="11" t="str">
        <x:v>UNQUANTIFIED</x:v>
      </x:c>
      <x:c r="AR3876" s="11" t="str">
        <x:v>Position-class planning record; serial item and receiver open</x:v>
      </x:c>
      <x:c r="AS3876" s="26"/>
      <x:c r="AT3876" s="26"/>
    </x:row>
    <x:row r="3877">
      <x:c r="C3877" s="11" t="str">
        <x:v>G1-C-CAG-ROL-30</x:v>
      </x:c>
      <x:c r="D3877" s="11" t="str">
        <x:v>G1</x:v>
      </x:c>
      <x:c r="E3877" s="11" t="str">
        <x:v>Allied megacity earthquake</x:v>
      </x:c>
      <x:c r="F3877" s="11" t="str">
        <x:v>C-CAG</x:v>
      </x:c>
      <x:c r="G3877" s="11" t="str">
        <x:v>Civil access group</x:v>
      </x:c>
      <x:c r="H3877" s="11" t="str">
        <x:v>ROL-30</x:v>
      </x:c>
      <x:c r="I3877" s="19" t="n">
        <x:v>48</x:v>
      </x:c>
      <x:c r="J3877" s="21" t="n">
        <x:v>10</x:v>
      </x:c>
      <x:c r="K3877" s="18" t="n">
        <x:f>'05 Cargo Register'!K293</x:f>
        <x:v>263.25</x:v>
      </x:c>
      <x:c r="L3877" s="18" t="n">
        <x:f>'05 Cargo Register'!N293</x:f>
        <x:v>11</x:v>
      </x:c>
      <x:c r="M3877" s="18" t="n">
        <x:f>'05 Cargo Register'!O293</x:f>
        <x:v>701.25</x:v>
      </x:c>
      <x:c r="N3877" s="18" t="n">
        <x:f>J3877*K3877</x:f>
        <x:v>2632.5</x:v>
      </x:c>
      <x:c r="O3877" s="18" t="n">
        <x:f>J3877*L3877</x:f>
        <x:v>110</x:v>
      </x:c>
      <x:c r="P3877" s="18" t="n">
        <x:f>J3877*M3877</x:f>
        <x:v>7012.5</x:v>
      </x:c>
      <x:c r="Q3877" s="22" t="n">
        <x:f>'01 Controls'!$E$30*'02 Cargo Classes'!$M$12</x:f>
        <x:v>0</x:v>
      </x:c>
      <x:c r="R3877" s="22" t="n">
        <x:f>'01 Controls'!$F$30*'02 Cargo Classes'!$N$12</x:f>
        <x:v>0.85</x:v>
      </x:c>
      <x:c r="S3877" s="22" t="n">
        <x:f>'01 Controls'!$G$30*'02 Cargo Classes'!$O$12</x:f>
        <x:v>0</x:v>
      </x:c>
      <x:c r="T3877" s="22" t="n">
        <x:f>'01 Controls'!$H$30*'02 Cargo Classes'!$P$12</x:f>
        <x:v>0</x:v>
      </x:c>
      <x:c r="U3877" s="22" t="n">
        <x:f>SUM(Q3877:T3877)</x:f>
        <x:v>0.85</x:v>
      </x:c>
      <x:c r="V3877" s="18" t="n">
        <x:f>IF(U3877=0,0,N3877*Q3877/U3877)</x:f>
        <x:v>0</x:v>
      </x:c>
      <x:c r="W3877" s="18" t="n">
        <x:f>IF(U3877=0,0,P3877*Q3877/U3877)</x:f>
        <x:v>0</x:v>
      </x:c>
      <x:c r="X3877" s="18" t="n">
        <x:f>MAX(V3877,W3877*'01 Controls'!$E$12)</x:f>
        <x:v>0</x:v>
      </x:c>
      <x:c r="Y3877" s="18" t="n">
        <x:f>IF(U3877=0,0,N3877*R3877/U3877)</x:f>
        <x:v>2632.5</x:v>
      </x:c>
      <x:c r="Z3877" s="18" t="n">
        <x:f>IF(U3877=0,0,P3877*R3877/U3877)</x:f>
        <x:v>7012.5</x:v>
      </x:c>
      <x:c r="AA3877" s="18" t="n">
        <x:f>MAX(Y3877,Z3877*'01 Controls'!$E$13)</x:f>
        <x:v>2632.5</x:v>
      </x:c>
      <x:c r="AB3877" s="18" t="n">
        <x:f>IF(U3877=0,0,N3877*S3877/U3877)</x:f>
        <x:v>0</x:v>
      </x:c>
      <x:c r="AC3877" s="18" t="n">
        <x:f>IF(U3877=0,0,P3877*S3877/U3877)</x:f>
        <x:v>0</x:v>
      </x:c>
      <x:c r="AD3877" s="18" t="n">
        <x:f>MAX(AB3877,AC3877*'01 Controls'!$E$14)</x:f>
        <x:v>0</x:v>
      </x:c>
      <x:c r="AE3877" s="18" t="n">
        <x:f>IF(U3877=0,0,N3877*T3877/U3877)</x:f>
        <x:v>0</x:v>
      </x:c>
      <x:c r="AF3877" s="18" t="n">
        <x:f>IF(U3877=0,0,P3877*T3877/U3877)</x:f>
        <x:v>0</x:v>
      </x:c>
      <x:c r="AG3877" s="18" t="n">
        <x:f>MAX(AE3877,AF3877*'01 Controls'!$E$15)</x:f>
        <x:v>0</x:v>
      </x:c>
      <x:c r="AH3877" s="18" t="n">
        <x:f>SUM(V3877,Y3877,AB3877,AE3877)</x:f>
        <x:v>2632.5</x:v>
      </x:c>
      <x:c r="AI3877" s="18" t="n">
        <x:f>N3877-AH3877</x:f>
        <x:v>0</x:v>
      </x:c>
      <x:c r="AJ3877" s="18" t="n">
        <x:f>V3877*INDEX('07 Mode Capacity'!$P$6:$P$17,MATCH("AIR-"&amp;I3877,'07 Mode Capacity'!$C$6:$C$17,0))</x:f>
        <x:v>0</x:v>
      </x:c>
      <x:c r="AK3877" s="18" t="n">
        <x:f>Y3877*INDEX('07 Mode Capacity'!$P$6:$P$17,MATCH("OCEAN-"&amp;I3877,'07 Mode Capacity'!$C$6:$C$17,0))</x:f>
        <x:v>230.70250750236232</x:v>
      </x:c>
      <x:c r="AL3877" s="18" t="n">
        <x:f>AB3877*INDEX('07 Mode Capacity'!$P$6:$P$17,MATCH("LAND-"&amp;I3877,'07 Mode Capacity'!$C$6:$C$17,0))</x:f>
        <x:v>0</x:v>
      </x:c>
      <x:c r="AM3877" s="18" t="n">
        <x:f>AE3877*INDEX('07 Mode Capacity'!$P$6:$P$17,MATCH("INLAND-"&amp;I3877,'07 Mode Capacity'!$C$6:$C$17,0))</x:f>
        <x:v>0</x:v>
      </x:c>
      <x:c r="AN3877" s="18" t="n">
        <x:f>SUM(AJ3877:AM3877)</x:f>
        <x:v>230.70250750236232</x:v>
      </x:c>
      <x:c r="AO3877" s="17" t="n">
        <x:f>IF(N3877=0,1,AN3877/N3877)</x:f>
        <x:v>0.08763628015284419</x:v>
      </x:c>
      <x:c r="AP3877" s="11" t="str">
        <x:f>IF(AO3877&gt;='01 Controls'!$E$16,"PASS","FAIL")</x:f>
        <x:v>FAIL</x:v>
      </x:c>
      <x:c r="AQ3877" s="11" t="str">
        <x:v>UNQUANTIFIED</x:v>
      </x:c>
      <x:c r="AR3877" s="11" t="str">
        <x:v>Position-class planning record; serial item and receiver open</x:v>
      </x:c>
      <x:c r="AS3877" s="26"/>
      <x:c r="AT3877" s="26"/>
    </x:row>
    <x:row r="3878">
      <x:c r="C3878" s="11" t="str">
        <x:v>G1-C-CAG-LIN-18</x:v>
      </x:c>
      <x:c r="D3878" s="11" t="str">
        <x:v>G1</x:v>
      </x:c>
      <x:c r="E3878" s="11" t="str">
        <x:v>Allied megacity earthquake</x:v>
      </x:c>
      <x:c r="F3878" s="11" t="str">
        <x:v>C-CAG</x:v>
      </x:c>
      <x:c r="G3878" s="11" t="str">
        <x:v>Civil access group</x:v>
      </x:c>
      <x:c r="H3878" s="11" t="str">
        <x:v>LIN-18</x:v>
      </x:c>
      <x:c r="I3878" s="19" t="n">
        <x:v>72</x:v>
      </x:c>
      <x:c r="J3878" s="21" t="n">
        <x:v>10</x:v>
      </x:c>
      <x:c r="K3878" s="18" t="n">
        <x:f>'05 Cargo Register'!K294</x:f>
        <x:v>87.75</x:v>
      </x:c>
      <x:c r="L3878" s="18" t="n">
        <x:f>'05 Cargo Register'!N294</x:f>
        <x:v>7</x:v>
      </x:c>
      <x:c r="M3878" s="18" t="n">
        <x:f>'05 Cargo Register'!O294</x:f>
        <x:v>308</x:v>
      </x:c>
      <x:c r="N3878" s="18" t="n">
        <x:f>J3878*K3878</x:f>
        <x:v>877.5</x:v>
      </x:c>
      <x:c r="O3878" s="18" t="n">
        <x:f>J3878*L3878</x:f>
        <x:v>70</x:v>
      </x:c>
      <x:c r="P3878" s="18" t="n">
        <x:f>J3878*M3878</x:f>
        <x:v>3080</x:v>
      </x:c>
      <x:c r="Q3878" s="22" t="n">
        <x:f>'01 Controls'!$E$30*'02 Cargo Classes'!$M$13</x:f>
        <x:v>0</x:v>
      </x:c>
      <x:c r="R3878" s="22" t="n">
        <x:f>'01 Controls'!$F$30*'02 Cargo Classes'!$N$13</x:f>
        <x:v>1.02</x:v>
      </x:c>
      <x:c r="S3878" s="22" t="n">
        <x:f>'01 Controls'!$G$30*'02 Cargo Classes'!$O$13</x:f>
        <x:v>0</x:v>
      </x:c>
      <x:c r="T3878" s="22" t="n">
        <x:f>'01 Controls'!$H$30*'02 Cargo Classes'!$P$13</x:f>
        <x:v>0</x:v>
      </x:c>
      <x:c r="U3878" s="22" t="n">
        <x:f>SUM(Q3878:T3878)</x:f>
        <x:v>1.02</x:v>
      </x:c>
      <x:c r="V3878" s="18" t="n">
        <x:f>IF(U3878=0,0,N3878*Q3878/U3878)</x:f>
        <x:v>0</x:v>
      </x:c>
      <x:c r="W3878" s="18" t="n">
        <x:f>IF(U3878=0,0,P3878*Q3878/U3878)</x:f>
        <x:v>0</x:v>
      </x:c>
      <x:c r="X3878" s="18" t="n">
        <x:f>MAX(V3878,W3878*'01 Controls'!$E$12)</x:f>
        <x:v>0</x:v>
      </x:c>
      <x:c r="Y3878" s="18" t="n">
        <x:f>IF(U3878=0,0,N3878*R3878/U3878)</x:f>
        <x:v>877.5</x:v>
      </x:c>
      <x:c r="Z3878" s="18" t="n">
        <x:f>IF(U3878=0,0,P3878*R3878/U3878)</x:f>
        <x:v>3080</x:v>
      </x:c>
      <x:c r="AA3878" s="18" t="n">
        <x:f>MAX(Y3878,Z3878*'01 Controls'!$E$13)</x:f>
        <x:v>877.5</x:v>
      </x:c>
      <x:c r="AB3878" s="18" t="n">
        <x:f>IF(U3878=0,0,N3878*S3878/U3878)</x:f>
        <x:v>0</x:v>
      </x:c>
      <x:c r="AC3878" s="18" t="n">
        <x:f>IF(U3878=0,0,P3878*S3878/U3878)</x:f>
        <x:v>0</x:v>
      </x:c>
      <x:c r="AD3878" s="18" t="n">
        <x:f>MAX(AB3878,AC3878*'01 Controls'!$E$14)</x:f>
        <x:v>0</x:v>
      </x:c>
      <x:c r="AE3878" s="18" t="n">
        <x:f>IF(U3878=0,0,N3878*T3878/U3878)</x:f>
        <x:v>0</x:v>
      </x:c>
      <x:c r="AF3878" s="18" t="n">
        <x:f>IF(U3878=0,0,P3878*T3878/U3878)</x:f>
        <x:v>0</x:v>
      </x:c>
      <x:c r="AG3878" s="18" t="n">
        <x:f>MAX(AE3878,AF3878*'01 Controls'!$E$15)</x:f>
        <x:v>0</x:v>
      </x:c>
      <x:c r="AH3878" s="18" t="n">
        <x:f>SUM(V3878,Y3878,AB3878,AE3878)</x:f>
        <x:v>877.5</x:v>
      </x:c>
      <x:c r="AI3878" s="18" t="n">
        <x:f>N3878-AH3878</x:f>
        <x:v>0</x:v>
      </x:c>
      <x:c r="AJ3878" s="18" t="n">
        <x:f>V3878*INDEX('07 Mode Capacity'!$P$6:$P$17,MATCH("AIR-"&amp;I3878,'07 Mode Capacity'!$C$6:$C$17,0))</x:f>
        <x:v>0</x:v>
      </x:c>
      <x:c r="AK3878" s="18" t="n">
        <x:f>Y3878*INDEX('07 Mode Capacity'!$P$6:$P$17,MATCH("OCEAN-"&amp;I3878,'07 Mode Capacity'!$C$6:$C$17,0))</x:f>
        <x:v>686.8789007938692</x:v>
      </x:c>
      <x:c r="AL3878" s="18" t="n">
        <x:f>AB3878*INDEX('07 Mode Capacity'!$P$6:$P$17,MATCH("LAND-"&amp;I3878,'07 Mode Capacity'!$C$6:$C$17,0))</x:f>
        <x:v>0</x:v>
      </x:c>
      <x:c r="AM3878" s="18" t="n">
        <x:f>AE3878*INDEX('07 Mode Capacity'!$P$6:$P$17,MATCH("INLAND-"&amp;I3878,'07 Mode Capacity'!$C$6:$C$17,0))</x:f>
        <x:v>0</x:v>
      </x:c>
      <x:c r="AN3878" s="18" t="n">
        <x:f>SUM(AJ3878:AM3878)</x:f>
        <x:v>686.8789007938692</x:v>
      </x:c>
      <x:c r="AO3878" s="17" t="n">
        <x:f>IF(N3878=0,1,AN3878/N3878)</x:f>
        <x:v>0.7827679781126715</x:v>
      </x:c>
      <x:c r="AP3878" s="11" t="str">
        <x:f>IF(AO3878&gt;='01 Controls'!$E$16,"PASS","FAIL")</x:f>
        <x:v>FAIL</x:v>
      </x:c>
      <x:c r="AQ3878" s="11" t="str">
        <x:v>UNQUANTIFIED</x:v>
      </x:c>
      <x:c r="AR3878" s="11" t="str">
        <x:v>Position-class planning record; serial item and receiver open</x:v>
      </x:c>
      <x:c r="AS3878" s="26"/>
      <x:c r="AT3878" s="26"/>
    </x:row>
    <x:row r="3879">
      <x:c r="C3879" s="11" t="str">
        <x:v>G1-C-CAG-BLK-08</x:v>
      </x:c>
      <x:c r="D3879" s="11" t="str">
        <x:v>G1</x:v>
      </x:c>
      <x:c r="E3879" s="11" t="str">
        <x:v>Allied megacity earthquake</x:v>
      </x:c>
      <x:c r="F3879" s="11" t="str">
        <x:v>C-CAG</x:v>
      </x:c>
      <x:c r="G3879" s="11" t="str">
        <x:v>Civil access group</x:v>
      </x:c>
      <x:c r="H3879" s="11" t="str">
        <x:v>BLK-08</x:v>
      </x:c>
      <x:c r="I3879" s="19" t="n">
        <x:v>48</x:v>
      </x:c>
      <x:c r="J3879" s="21" t="n">
        <x:v>10</x:v>
      </x:c>
      <x:c r="K3879" s="18" t="n">
        <x:f>'05 Cargo Register'!K295</x:f>
        <x:v>745.875</x:v>
      </x:c>
      <x:c r="L3879" s="18" t="n">
        <x:f>'05 Cargo Register'!N295</x:f>
        <x:v>117</x:v>
      </x:c>
      <x:c r="M3879" s="18" t="n">
        <x:f>'05 Cargo Register'!O295</x:f>
        <x:v>5967</x:v>
      </x:c>
      <x:c r="N3879" s="18" t="n">
        <x:f>J3879*K3879</x:f>
        <x:v>7458.75</x:v>
      </x:c>
      <x:c r="O3879" s="18" t="n">
        <x:f>J3879*L3879</x:f>
        <x:v>1170</x:v>
      </x:c>
      <x:c r="P3879" s="18" t="n">
        <x:f>J3879*M3879</x:f>
        <x:v>59670</x:v>
      </x:c>
      <x:c r="Q3879" s="22" t="n">
        <x:f>'01 Controls'!$E$30*'02 Cargo Classes'!$M$14</x:f>
        <x:v>0.15</x:v>
      </x:c>
      <x:c r="R3879" s="22" t="n">
        <x:f>'01 Controls'!$F$30*'02 Cargo Classes'!$N$14</x:f>
        <x:v>0.68</x:v>
      </x:c>
      <x:c r="S3879" s="22" t="n">
        <x:f>'01 Controls'!$G$30*'02 Cargo Classes'!$O$14</x:f>
        <x:v>0</x:v>
      </x:c>
      <x:c r="T3879" s="22" t="n">
        <x:f>'01 Controls'!$H$30*'02 Cargo Classes'!$P$14</x:f>
        <x:v>0</x:v>
      </x:c>
      <x:c r="U3879" s="22" t="n">
        <x:f>SUM(Q3879:T3879)</x:f>
        <x:v>0.8300000000000001</x:v>
      </x:c>
      <x:c r="V3879" s="18" t="n">
        <x:f>IF(U3879=0,0,N3879*Q3879/U3879)</x:f>
        <x:v>1347.9668674698794</x:v>
      </x:c>
      <x:c r="W3879" s="18" t="n">
        <x:f>IF(U3879=0,0,P3879*Q3879/U3879)</x:f>
        <x:v>10783.734939759035</x:v>
      </x:c>
      <x:c r="X3879" s="18" t="n">
        <x:f>MAX(V3879,W3879*'01 Controls'!$E$12)</x:f>
        <x:v>2695.933734939759</x:v>
      </x:c>
      <x:c r="Y3879" s="18" t="n">
        <x:f>IF(U3879=0,0,N3879*R3879/U3879)</x:f>
        <x:v>6110.78313253012</x:v>
      </x:c>
      <x:c r="Z3879" s="18" t="n">
        <x:f>IF(U3879=0,0,P3879*R3879/U3879)</x:f>
        <x:v>48886.26506024096</x:v>
      </x:c>
      <x:c r="AA3879" s="18" t="n">
        <x:f>MAX(Y3879,Z3879*'01 Controls'!$E$13)</x:f>
        <x:v>7332.939759036144</x:v>
      </x:c>
      <x:c r="AB3879" s="18" t="n">
        <x:f>IF(U3879=0,0,N3879*S3879/U3879)</x:f>
        <x:v>0</x:v>
      </x:c>
      <x:c r="AC3879" s="18" t="n">
        <x:f>IF(U3879=0,0,P3879*S3879/U3879)</x:f>
        <x:v>0</x:v>
      </x:c>
      <x:c r="AD3879" s="18" t="n">
        <x:f>MAX(AB3879,AC3879*'01 Controls'!$E$14)</x:f>
        <x:v>0</x:v>
      </x:c>
      <x:c r="AE3879" s="18" t="n">
        <x:f>IF(U3879=0,0,N3879*T3879/U3879)</x:f>
        <x:v>0</x:v>
      </x:c>
      <x:c r="AF3879" s="18" t="n">
        <x:f>IF(U3879=0,0,P3879*T3879/U3879)</x:f>
        <x:v>0</x:v>
      </x:c>
      <x:c r="AG3879" s="18" t="n">
        <x:f>MAX(AE3879,AF3879*'01 Controls'!$E$15)</x:f>
        <x:v>0</x:v>
      </x:c>
      <x:c r="AH3879" s="18" t="n">
        <x:f>SUM(V3879,Y3879,AB3879,AE3879)</x:f>
        <x:v>7458.75</x:v>
      </x:c>
      <x:c r="AI3879" s="18" t="n">
        <x:f>N3879-AH3879</x:f>
        <x:v>0</x:v>
      </x:c>
      <x:c r="AJ3879" s="18" t="n">
        <x:f>V3879*INDEX('07 Mode Capacity'!$P$6:$P$17,MATCH("AIR-"&amp;I3879,'07 Mode Capacity'!$C$6:$C$17,0))</x:f>
        <x:v>377.88317914432434</x:v>
      </x:c>
      <x:c r="AK3879" s="18" t="n">
        <x:f>Y3879*INDEX('07 Mode Capacity'!$P$6:$P$17,MATCH("OCEAN-"&amp;I3879,'07 Mode Capacity'!$C$6:$C$17,0))</x:f>
        <x:v>535.5263025556844</x:v>
      </x:c>
      <x:c r="AL3879" s="18" t="n">
        <x:f>AB3879*INDEX('07 Mode Capacity'!$P$6:$P$17,MATCH("LAND-"&amp;I3879,'07 Mode Capacity'!$C$6:$C$17,0))</x:f>
        <x:v>0</x:v>
      </x:c>
      <x:c r="AM3879" s="18" t="n">
        <x:f>AE3879*INDEX('07 Mode Capacity'!$P$6:$P$17,MATCH("INLAND-"&amp;I3879,'07 Mode Capacity'!$C$6:$C$17,0))</x:f>
        <x:v>0</x:v>
      </x:c>
      <x:c r="AN3879" s="18" t="n">
        <x:f>SUM(AJ3879:AM3879)</x:f>
        <x:v>913.4094817000088</x:v>
      </x:c>
      <x:c r="AO3879" s="17" t="n">
        <x:f>IF(N3879=0,1,AN3879/N3879)</x:f>
        <x:v>0.12246146897268427</x:v>
      </x:c>
      <x:c r="AP3879" s="11" t="str">
        <x:f>IF(AO3879&gt;='01 Controls'!$E$16,"PASS","FAIL")</x:f>
        <x:v>FAIL</x:v>
      </x:c>
      <x:c r="AQ3879" s="11" t="str">
        <x:v>UNQUANTIFIED</x:v>
      </x:c>
      <x:c r="AR3879" s="11" t="str">
        <x:v>Position-class planning record; serial item and receiver open</x:v>
      </x:c>
      <x:c r="AS3879" s="26"/>
      <x:c r="AT3879" s="26"/>
    </x:row>
    <x:row r="3880">
      <x:c r="C3880" s="11" t="str">
        <x:v>G1-C-DTG-APL-45</x:v>
      </x:c>
      <x:c r="D3880" s="11" t="str">
        <x:v>G1</x:v>
      </x:c>
      <x:c r="E3880" s="11" t="str">
        <x:v>Allied megacity earthquake</x:v>
      </x:c>
      <x:c r="F3880" s="11" t="str">
        <x:v>C-DTG</x:v>
      </x:c>
      <x:c r="G3880" s="11" t="str">
        <x:v>Displacement transition group</x:v>
      </x:c>
      <x:c r="H3880" s="11" t="str">
        <x:v>APL-45</x:v>
      </x:c>
      <x:c r="I3880" s="19" t="n">
        <x:v>24</x:v>
      </x:c>
      <x:c r="J3880" s="21" t="n">
        <x:v>10</x:v>
      </x:c>
      <x:c r="K3880" s="18" t="n">
        <x:f>'05 Cargo Register'!K296</x:f>
        <x:v>175.5</x:v>
      </x:c>
      <x:c r="L3880" s="18" t="n">
        <x:f>'05 Cargo Register'!N296</x:f>
        <x:v>46</x:v>
      </x:c>
      <x:c r="M3880" s="18" t="n">
        <x:f>'05 Cargo Register'!O296</x:f>
        <x:v>345</x:v>
      </x:c>
      <x:c r="N3880" s="18" t="n">
        <x:f>J3880*K3880</x:f>
        <x:v>1755</x:v>
      </x:c>
      <x:c r="O3880" s="18" t="n">
        <x:f>J3880*L3880</x:f>
        <x:v>460</x:v>
      </x:c>
      <x:c r="P3880" s="18" t="n">
        <x:f>J3880*M3880</x:f>
        <x:v>3450</x:v>
      </x:c>
      <x:c r="Q3880" s="22" t="n">
        <x:f>'01 Controls'!$E$30*'02 Cargo Classes'!$M$6</x:f>
        <x:v>0.44999999999999996</x:v>
      </x:c>
      <x:c r="R3880" s="22" t="n">
        <x:f>'01 Controls'!$F$30*'02 Cargo Classes'!$N$6</x:f>
        <x:v>0.34</x:v>
      </x:c>
      <x:c r="S3880" s="22" t="n">
        <x:f>'01 Controls'!$G$30*'02 Cargo Classes'!$O$6</x:f>
        <x:v>0</x:v>
      </x:c>
      <x:c r="T3880" s="22" t="n">
        <x:f>'01 Controls'!$H$30*'02 Cargo Classes'!$P$6</x:f>
        <x:v>0</x:v>
      </x:c>
      <x:c r="U3880" s="22" t="n">
        <x:f>SUM(Q3880:T3880)</x:f>
        <x:v>0.79</x:v>
      </x:c>
      <x:c r="V3880" s="18" t="n">
        <x:f>IF(U3880=0,0,N3880*Q3880/U3880)</x:f>
        <x:v>999.6835443037972</x:v>
      </x:c>
      <x:c r="W3880" s="18" t="n">
        <x:f>IF(U3880=0,0,P3880*Q3880/U3880)</x:f>
        <x:v>1965.1898734177212</x:v>
      </x:c>
      <x:c r="X3880" s="18" t="n">
        <x:f>MAX(V3880,W3880*'01 Controls'!$E$12)</x:f>
        <x:v>999.6835443037972</x:v>
      </x:c>
      <x:c r="Y3880" s="18" t="n">
        <x:f>IF(U3880=0,0,N3880*R3880/U3880)</x:f>
        <x:v>755.3164556962025</x:v>
      </x:c>
      <x:c r="Z3880" s="18" t="n">
        <x:f>IF(U3880=0,0,P3880*R3880/U3880)</x:f>
        <x:v>1484.8101265822784</x:v>
      </x:c>
      <x:c r="AA3880" s="18" t="n">
        <x:f>MAX(Y3880,Z3880*'01 Controls'!$E$13)</x:f>
        <x:v>755.3164556962025</x:v>
      </x:c>
      <x:c r="AB3880" s="18" t="n">
        <x:f>IF(U3880=0,0,N3880*S3880/U3880)</x:f>
        <x:v>0</x:v>
      </x:c>
      <x:c r="AC3880" s="18" t="n">
        <x:f>IF(U3880=0,0,P3880*S3880/U3880)</x:f>
        <x:v>0</x:v>
      </x:c>
      <x:c r="AD3880" s="18" t="n">
        <x:f>MAX(AB3880,AC3880*'01 Controls'!$E$14)</x:f>
        <x:v>0</x:v>
      </x:c>
      <x:c r="AE3880" s="18" t="n">
        <x:f>IF(U3880=0,0,N3880*T3880/U3880)</x:f>
        <x:v>0</x:v>
      </x:c>
      <x:c r="AF3880" s="18" t="n">
        <x:f>IF(U3880=0,0,P3880*T3880/U3880)</x:f>
        <x:v>0</x:v>
      </x:c>
      <x:c r="AG3880" s="18" t="n">
        <x:f>MAX(AE3880,AF3880*'01 Controls'!$E$15)</x:f>
        <x:v>0</x:v>
      </x:c>
      <x:c r="AH3880" s="18" t="n">
        <x:f>SUM(V3880,Y3880,AB3880,AE3880)</x:f>
        <x:v>1754.9999999999998</x:v>
      </x:c>
      <x:c r="AI3880" s="18" t="n">
        <x:f>N3880-AH3880</x:f>
        <x:v>2.2737367544323206e-13</x:v>
      </x:c>
      <x:c r="AJ3880" s="18" t="n">
        <x:f>V3880*INDEX('07 Mode Capacity'!$P$6:$P$17,MATCH("AIR-"&amp;I3880,'07 Mode Capacity'!$C$6:$C$17,0))</x:f>
        <x:v>202.84985452626222</x:v>
      </x:c>
      <x:c r="AK3880" s="18" t="n">
        <x:f>Y3880*INDEX('07 Mode Capacity'!$P$6:$P$17,MATCH("OCEAN-"&amp;I3880,'07 Mode Capacity'!$C$6:$C$17,0))</x:f>
        <x:v>113.36472859074834</x:v>
      </x:c>
      <x:c r="AL3880" s="18" t="n">
        <x:f>AB3880*INDEX('07 Mode Capacity'!$P$6:$P$17,MATCH("LAND-"&amp;I3880,'07 Mode Capacity'!$C$6:$C$17,0))</x:f>
        <x:v>0</x:v>
      </x:c>
      <x:c r="AM3880" s="18" t="n">
        <x:f>AE3880*INDEX('07 Mode Capacity'!$P$6:$P$17,MATCH("INLAND-"&amp;I3880,'07 Mode Capacity'!$C$6:$C$17,0))</x:f>
        <x:v>0</x:v>
      </x:c>
      <x:c r="AN3880" s="18" t="n">
        <x:f>SUM(AJ3880:AM3880)</x:f>
        <x:v>316.21458311701053</x:v>
      </x:c>
      <x:c r="AO3880" s="17" t="n">
        <x:f>IF(N3880=0,1,AN3880/N3880)</x:f>
        <x:v>0.18017924963932225</x:v>
      </x:c>
      <x:c r="AP3880" s="11" t="str">
        <x:f>IF(AO3880&gt;='01 Controls'!$E$16,"PASS","FAIL")</x:f>
        <x:v>FAIL</x:v>
      </x:c>
      <x:c r="AQ3880" s="11" t="str">
        <x:v>UNQUANTIFIED</x:v>
      </x:c>
      <x:c r="AR3880" s="11" t="str">
        <x:v>Position-class planning record; serial item and receiver open</x:v>
      </x:c>
      <x:c r="AS3880" s="26"/>
      <x:c r="AT3880" s="26"/>
    </x:row>
    <x:row r="3881">
      <x:c r="C3881" s="11" t="str">
        <x:v>G1-C-DTG-ISO-18</x:v>
      </x:c>
      <x:c r="D3881" s="11" t="str">
        <x:v>G1</x:v>
      </x:c>
      <x:c r="E3881" s="11" t="str">
        <x:v>Allied megacity earthquake</x:v>
      </x:c>
      <x:c r="F3881" s="11" t="str">
        <x:v>C-DTG</x:v>
      </x:c>
      <x:c r="G3881" s="11" t="str">
        <x:v>Displacement transition group</x:v>
      </x:c>
      <x:c r="H3881" s="11" t="str">
        <x:v>ISO-18</x:v>
      </x:c>
      <x:c r="I3881" s="19" t="n">
        <x:v>48</x:v>
      </x:c>
      <x:c r="J3881" s="21" t="n">
        <x:v>10</x:v>
      </x:c>
      <x:c r="K3881" s="18" t="n">
        <x:f>'05 Cargo Register'!K297</x:f>
        <x:v>438.75</x:v>
      </x:c>
      <x:c r="L3881" s="18" t="n">
        <x:f>'05 Cargo Register'!N297</x:f>
        <x:v>29</x:v>
      </x:c>
      <x:c r="M3881" s="18" t="n">
        <x:f>'05 Cargo Register'!O297</x:f>
        <x:v>765.6</x:v>
      </x:c>
      <x:c r="N3881" s="18" t="n">
        <x:f>J3881*K3881</x:f>
        <x:v>4387.5</x:v>
      </x:c>
      <x:c r="O3881" s="18" t="n">
        <x:f>J3881*L3881</x:f>
        <x:v>290</x:v>
      </x:c>
      <x:c r="P3881" s="18" t="n">
        <x:f>J3881*M3881</x:f>
        <x:v>7656</x:v>
      </x:c>
      <x:c r="Q3881" s="22" t="n">
        <x:f>'01 Controls'!$E$30*'02 Cargo Classes'!$M$7</x:f>
        <x:v>0.03</x:v>
      </x:c>
      <x:c r="R3881" s="22" t="n">
        <x:f>'01 Controls'!$F$30*'02 Cargo Classes'!$N$7</x:f>
        <x:v>0.85</x:v>
      </x:c>
      <x:c r="S3881" s="22" t="n">
        <x:f>'01 Controls'!$G$30*'02 Cargo Classes'!$O$7</x:f>
        <x:v>0</x:v>
      </x:c>
      <x:c r="T3881" s="22" t="n">
        <x:f>'01 Controls'!$H$30*'02 Cargo Classes'!$P$7</x:f>
        <x:v>0</x:v>
      </x:c>
      <x:c r="U3881" s="22" t="n">
        <x:f>SUM(Q3881:T3881)</x:f>
        <x:v>0.88</x:v>
      </x:c>
      <x:c r="V3881" s="18" t="n">
        <x:f>IF(U3881=0,0,N3881*Q3881/U3881)</x:f>
        <x:v>149.57386363636363</x:v>
      </x:c>
      <x:c r="W3881" s="18" t="n">
        <x:f>IF(U3881=0,0,P3881*Q3881/U3881)</x:f>
        <x:v>261</x:v>
      </x:c>
      <x:c r="X3881" s="18" t="n">
        <x:f>MAX(V3881,W3881*'01 Controls'!$E$12)</x:f>
        <x:v>149.57386363636363</x:v>
      </x:c>
      <x:c r="Y3881" s="18" t="n">
        <x:f>IF(U3881=0,0,N3881*R3881/U3881)</x:f>
        <x:v>4237.926136363636</x:v>
      </x:c>
      <x:c r="Z3881" s="18" t="n">
        <x:f>IF(U3881=0,0,P3881*R3881/U3881)</x:f>
        <x:v>7394.999999999999</x:v>
      </x:c>
      <x:c r="AA3881" s="18" t="n">
        <x:f>MAX(Y3881,Z3881*'01 Controls'!$E$13)</x:f>
        <x:v>4237.926136363636</x:v>
      </x:c>
      <x:c r="AB3881" s="18" t="n">
        <x:f>IF(U3881=0,0,N3881*S3881/U3881)</x:f>
        <x:v>0</x:v>
      </x:c>
      <x:c r="AC3881" s="18" t="n">
        <x:f>IF(U3881=0,0,P3881*S3881/U3881)</x:f>
        <x:v>0</x:v>
      </x:c>
      <x:c r="AD3881" s="18" t="n">
        <x:f>MAX(AB3881,AC3881*'01 Controls'!$E$14)</x:f>
        <x:v>0</x:v>
      </x:c>
      <x:c r="AE3881" s="18" t="n">
        <x:f>IF(U3881=0,0,N3881*T3881/U3881)</x:f>
        <x:v>0</x:v>
      </x:c>
      <x:c r="AF3881" s="18" t="n">
        <x:f>IF(U3881=0,0,P3881*T3881/U3881)</x:f>
        <x:v>0</x:v>
      </x:c>
      <x:c r="AG3881" s="18" t="n">
        <x:f>MAX(AE3881,AF3881*'01 Controls'!$E$15)</x:f>
        <x:v>0</x:v>
      </x:c>
      <x:c r="AH3881" s="18" t="n">
        <x:f>SUM(V3881,Y3881,AB3881,AE3881)</x:f>
        <x:v>4387.5</x:v>
      </x:c>
      <x:c r="AI3881" s="18" t="n">
        <x:f>N3881-AH3881</x:f>
        <x:v>0</x:v>
      </x:c>
      <x:c r="AJ3881" s="18" t="n">
        <x:f>V3881*INDEX('07 Mode Capacity'!$P$6:$P$17,MATCH("AIR-"&amp;I3881,'07 Mode Capacity'!$C$6:$C$17,0))</x:f>
        <x:v>41.93088752537289</x:v>
      </x:c>
      <x:c r="AK3881" s="18" t="n">
        <x:f>Y3881*INDEX('07 Mode Capacity'!$P$6:$P$17,MATCH("OCEAN-"&amp;I3881,'07 Mode Capacity'!$C$6:$C$17,0))</x:f>
        <x:v>371.3960821534242</x:v>
      </x:c>
      <x:c r="AL3881" s="18" t="n">
        <x:f>AB3881*INDEX('07 Mode Capacity'!$P$6:$P$17,MATCH("LAND-"&amp;I3881,'07 Mode Capacity'!$C$6:$C$17,0))</x:f>
        <x:v>0</x:v>
      </x:c>
      <x:c r="AM3881" s="18" t="n">
        <x:f>AE3881*INDEX('07 Mode Capacity'!$P$6:$P$17,MATCH("INLAND-"&amp;I3881,'07 Mode Capacity'!$C$6:$C$17,0))</x:f>
        <x:v>0</x:v>
      </x:c>
      <x:c r="AN3881" s="18" t="n">
        <x:f>SUM(AJ3881:AM3881)</x:f>
        <x:v>413.32696967879707</x:v>
      </x:c>
      <x:c r="AO3881" s="17" t="n">
        <x:f>IF(N3881=0,1,AN3881/N3881)</x:f>
        <x:v>0.09420557713476856</x:v>
      </x:c>
      <x:c r="AP3881" s="11" t="str">
        <x:f>IF(AO3881&gt;='01 Controls'!$E$16,"PASS","FAIL")</x:f>
        <x:v>FAIL</x:v>
      </x:c>
      <x:c r="AQ3881" s="11" t="str">
        <x:v>UNQUANTIFIED</x:v>
      </x:c>
      <x:c r="AR3881" s="11" t="str">
        <x:v>Position-class planning record; serial item and receiver open</x:v>
      </x:c>
      <x:c r="AS3881" s="26"/>
      <x:c r="AT3881" s="26"/>
    </x:row>
    <x:row r="3882">
      <x:c r="C3882" s="11" t="str">
        <x:v>G1-C-DTG-COL-12</x:v>
      </x:c>
      <x:c r="D3882" s="11" t="str">
        <x:v>G1</x:v>
      </x:c>
      <x:c r="E3882" s="11" t="str">
        <x:v>Allied megacity earthquake</x:v>
      </x:c>
      <x:c r="F3882" s="11" t="str">
        <x:v>C-DTG</x:v>
      </x:c>
      <x:c r="G3882" s="11" t="str">
        <x:v>Displacement transition group</x:v>
      </x:c>
      <x:c r="H3882" s="11" t="str">
        <x:v>COL-12</x:v>
      </x:c>
      <x:c r="I3882" s="19" t="n">
        <x:v>24</x:v>
      </x:c>
      <x:c r="J3882" s="21" t="n">
        <x:v>10</x:v>
      </x:c>
      <x:c r="K3882" s="18" t="n">
        <x:f>'05 Cargo Register'!K298</x:f>
        <x:v>175.5</x:v>
      </x:c>
      <x:c r="L3882" s="18" t="n">
        <x:f>'05 Cargo Register'!N298</x:f>
        <x:v>19</x:v>
      </x:c>
      <x:c r="M3882" s="18" t="n">
        <x:f>'05 Cargo Register'!O298</x:f>
        <x:v>501.6</x:v>
      </x:c>
      <x:c r="N3882" s="18" t="n">
        <x:f>J3882*K3882</x:f>
        <x:v>1755</x:v>
      </x:c>
      <x:c r="O3882" s="18" t="n">
        <x:f>J3882*L3882</x:f>
        <x:v>190</x:v>
      </x:c>
      <x:c r="P3882" s="18" t="n">
        <x:f>J3882*M3882</x:f>
        <x:v>5016</x:v>
      </x:c>
      <x:c r="Q3882" s="22" t="n">
        <x:f>'01 Controls'!$E$30*'02 Cargo Classes'!$M$8</x:f>
        <x:v>0.3</x:v>
      </x:c>
      <x:c r="R3882" s="22" t="n">
        <x:f>'01 Controls'!$F$30*'02 Cargo Classes'!$N$8</x:f>
        <x:v>0.595</x:v>
      </x:c>
      <x:c r="S3882" s="22" t="n">
        <x:f>'01 Controls'!$G$30*'02 Cargo Classes'!$O$8</x:f>
        <x:v>0</x:v>
      </x:c>
      <x:c r="T3882" s="22" t="n">
        <x:f>'01 Controls'!$H$30*'02 Cargo Classes'!$P$8</x:f>
        <x:v>0</x:v>
      </x:c>
      <x:c r="U3882" s="22" t="n">
        <x:f>SUM(Q3882:T3882)</x:f>
        <x:v>0.895</x:v>
      </x:c>
      <x:c r="V3882" s="18" t="n">
        <x:f>IF(U3882=0,0,N3882*Q3882/U3882)</x:f>
        <x:v>588.268156424581</x:v>
      </x:c>
      <x:c r="W3882" s="18" t="n">
        <x:f>IF(U3882=0,0,P3882*Q3882/U3882)</x:f>
        <x:v>1681.340782122905</x:v>
      </x:c>
      <x:c r="X3882" s="18" t="n">
        <x:f>MAX(V3882,W3882*'01 Controls'!$E$12)</x:f>
        <x:v>588.268156424581</x:v>
      </x:c>
      <x:c r="Y3882" s="18" t="n">
        <x:f>IF(U3882=0,0,N3882*R3882/U3882)</x:f>
        <x:v>1166.731843575419</x:v>
      </x:c>
      <x:c r="Z3882" s="18" t="n">
        <x:f>IF(U3882=0,0,P3882*R3882/U3882)</x:f>
        <x:v>3334.6592178770948</x:v>
      </x:c>
      <x:c r="AA3882" s="18" t="n">
        <x:f>MAX(Y3882,Z3882*'01 Controls'!$E$13)</x:f>
        <x:v>1166.731843575419</x:v>
      </x:c>
      <x:c r="AB3882" s="18" t="n">
        <x:f>IF(U3882=0,0,N3882*S3882/U3882)</x:f>
        <x:v>0</x:v>
      </x:c>
      <x:c r="AC3882" s="18" t="n">
        <x:f>IF(U3882=0,0,P3882*S3882/U3882)</x:f>
        <x:v>0</x:v>
      </x:c>
      <x:c r="AD3882" s="18" t="n">
        <x:f>MAX(AB3882,AC3882*'01 Controls'!$E$14)</x:f>
        <x:v>0</x:v>
      </x:c>
      <x:c r="AE3882" s="18" t="n">
        <x:f>IF(U3882=0,0,N3882*T3882/U3882)</x:f>
        <x:v>0</x:v>
      </x:c>
      <x:c r="AF3882" s="18" t="n">
        <x:f>IF(U3882=0,0,P3882*T3882/U3882)</x:f>
        <x:v>0</x:v>
      </x:c>
      <x:c r="AG3882" s="18" t="n">
        <x:f>MAX(AE3882,AF3882*'01 Controls'!$E$15)</x:f>
        <x:v>0</x:v>
      </x:c>
      <x:c r="AH3882" s="18" t="n">
        <x:f>SUM(V3882,Y3882,AB3882,AE3882)</x:f>
        <x:v>1755</x:v>
      </x:c>
      <x:c r="AI3882" s="18" t="n">
        <x:f>N3882-AH3882</x:f>
        <x:v>0</x:v>
      </x:c>
      <x:c r="AJ3882" s="18" t="n">
        <x:f>V3882*INDEX('07 Mode Capacity'!$P$6:$P$17,MATCH("AIR-"&amp;I3882,'07 Mode Capacity'!$C$6:$C$17,0))</x:f>
        <x:v>119.36788460018413</x:v>
      </x:c>
      <x:c r="AK3882" s="18" t="n">
        <x:f>Y3882*INDEX('07 Mode Capacity'!$P$6:$P$17,MATCH("OCEAN-"&amp;I3882,'07 Mode Capacity'!$C$6:$C$17,0))</x:f>
        <x:v>175.11367293487103</x:v>
      </x:c>
      <x:c r="AL3882" s="18" t="n">
        <x:f>AB3882*INDEX('07 Mode Capacity'!$P$6:$P$17,MATCH("LAND-"&amp;I3882,'07 Mode Capacity'!$C$6:$C$17,0))</x:f>
        <x:v>0</x:v>
      </x:c>
      <x:c r="AM3882" s="18" t="n">
        <x:f>AE3882*INDEX('07 Mode Capacity'!$P$6:$P$17,MATCH("INLAND-"&amp;I3882,'07 Mode Capacity'!$C$6:$C$17,0))</x:f>
        <x:v>0</x:v>
      </x:c>
      <x:c r="AN3882" s="18" t="n">
        <x:f>SUM(AJ3882:AM3882)</x:f>
        <x:v>294.4815575350552</x:v>
      </x:c>
      <x:c r="AO3882" s="17" t="n">
        <x:f>IF(N3882=0,1,AN3882/N3882)</x:f>
        <x:v>0.1677957592792337</x:v>
      </x:c>
      <x:c r="AP3882" s="11" t="str">
        <x:f>IF(AO3882&gt;='01 Controls'!$E$16,"PASS","FAIL")</x:f>
        <x:v>FAIL</x:v>
      </x:c>
      <x:c r="AQ3882" s="11" t="str">
        <x:v>UNQUANTIFIED</x:v>
      </x:c>
      <x:c r="AR3882" s="11" t="str">
        <x:v>Position-class planning record; serial item and receiver open</x:v>
      </x:c>
      <x:c r="AS3882" s="26"/>
      <x:c r="AT3882" s="26"/>
    </x:row>
    <x:row r="3883">
      <x:c r="C3883" s="11" t="str">
        <x:v>G1-C-DTG-BAT-22</x:v>
      </x:c>
      <x:c r="D3883" s="11" t="str">
        <x:v>G1</x:v>
      </x:c>
      <x:c r="E3883" s="11" t="str">
        <x:v>Allied megacity earthquake</x:v>
      </x:c>
      <x:c r="F3883" s="11" t="str">
        <x:v>C-DTG</x:v>
      </x:c>
      <x:c r="G3883" s="11" t="str">
        <x:v>Displacement transition group</x:v>
      </x:c>
      <x:c r="H3883" s="11" t="str">
        <x:v>BAT-22</x:v>
      </x:c>
      <x:c r="I3883" s="19" t="n">
        <x:v>48</x:v>
      </x:c>
      <x:c r="J3883" s="21" t="n">
        <x:v>10</x:v>
      </x:c>
      <x:c r="K3883" s="18" t="n">
        <x:f>'05 Cargo Register'!K299</x:f>
        <x:v>131.625</x:v>
      </x:c>
      <x:c r="L3883" s="18" t="n">
        <x:f>'05 Cargo Register'!N299</x:f>
        <x:v>8</x:v>
      </x:c>
      <x:c r="M3883" s="18" t="n">
        <x:f>'05 Cargo Register'!O299</x:f>
        <x:v>211.20000000000002</x:v>
      </x:c>
      <x:c r="N3883" s="18" t="n">
        <x:f>J3883*K3883</x:f>
        <x:v>1316.25</x:v>
      </x:c>
      <x:c r="O3883" s="18" t="n">
        <x:f>J3883*L3883</x:f>
        <x:v>80</x:v>
      </x:c>
      <x:c r="P3883" s="18" t="n">
        <x:f>J3883*M3883</x:f>
        <x:v>2112</x:v>
      </x:c>
      <x:c r="Q3883" s="22" t="n">
        <x:f>'01 Controls'!$E$30*'02 Cargo Classes'!$M$9</x:f>
        <x:v>0</x:v>
      </x:c>
      <x:c r="R3883" s="22" t="n">
        <x:f>'01 Controls'!$F$30*'02 Cargo Classes'!$N$9</x:f>
        <x:v>0.85</x:v>
      </x:c>
      <x:c r="S3883" s="22" t="n">
        <x:f>'01 Controls'!$G$30*'02 Cargo Classes'!$O$9</x:f>
        <x:v>0</x:v>
      </x:c>
      <x:c r="T3883" s="22" t="n">
        <x:f>'01 Controls'!$H$30*'02 Cargo Classes'!$P$9</x:f>
        <x:v>0</x:v>
      </x:c>
      <x:c r="U3883" s="22" t="n">
        <x:f>SUM(Q3883:T3883)</x:f>
        <x:v>0.85</x:v>
      </x:c>
      <x:c r="V3883" s="18" t="n">
        <x:f>IF(U3883=0,0,N3883*Q3883/U3883)</x:f>
        <x:v>0</x:v>
      </x:c>
      <x:c r="W3883" s="18" t="n">
        <x:f>IF(U3883=0,0,P3883*Q3883/U3883)</x:f>
        <x:v>0</x:v>
      </x:c>
      <x:c r="X3883" s="18" t="n">
        <x:f>MAX(V3883,W3883*'01 Controls'!$E$12)</x:f>
        <x:v>0</x:v>
      </x:c>
      <x:c r="Y3883" s="18" t="n">
        <x:f>IF(U3883=0,0,N3883*R3883/U3883)</x:f>
        <x:v>1316.25</x:v>
      </x:c>
      <x:c r="Z3883" s="18" t="n">
        <x:f>IF(U3883=0,0,P3883*R3883/U3883)</x:f>
        <x:v>2112</x:v>
      </x:c>
      <x:c r="AA3883" s="18" t="n">
        <x:f>MAX(Y3883,Z3883*'01 Controls'!$E$13)</x:f>
        <x:v>1316.25</x:v>
      </x:c>
      <x:c r="AB3883" s="18" t="n">
        <x:f>IF(U3883=0,0,N3883*S3883/U3883)</x:f>
        <x:v>0</x:v>
      </x:c>
      <x:c r="AC3883" s="18" t="n">
        <x:f>IF(U3883=0,0,P3883*S3883/U3883)</x:f>
        <x:v>0</x:v>
      </x:c>
      <x:c r="AD3883" s="18" t="n">
        <x:f>MAX(AB3883,AC3883*'01 Controls'!$E$14)</x:f>
        <x:v>0</x:v>
      </x:c>
      <x:c r="AE3883" s="18" t="n">
        <x:f>IF(U3883=0,0,N3883*T3883/U3883)</x:f>
        <x:v>0</x:v>
      </x:c>
      <x:c r="AF3883" s="18" t="n">
        <x:f>IF(U3883=0,0,P3883*T3883/U3883)</x:f>
        <x:v>0</x:v>
      </x:c>
      <x:c r="AG3883" s="18" t="n">
        <x:f>MAX(AE3883,AF3883*'01 Controls'!$E$15)</x:f>
        <x:v>0</x:v>
      </x:c>
      <x:c r="AH3883" s="18" t="n">
        <x:f>SUM(V3883,Y3883,AB3883,AE3883)</x:f>
        <x:v>1316.25</x:v>
      </x:c>
      <x:c r="AI3883" s="18" t="n">
        <x:f>N3883-AH3883</x:f>
        <x:v>0</x:v>
      </x:c>
      <x:c r="AJ3883" s="18" t="n">
        <x:f>V3883*INDEX('07 Mode Capacity'!$P$6:$P$17,MATCH("AIR-"&amp;I3883,'07 Mode Capacity'!$C$6:$C$17,0))</x:f>
        <x:v>0</x:v>
      </x:c>
      <x:c r="AK3883" s="18" t="n">
        <x:f>Y3883*INDEX('07 Mode Capacity'!$P$6:$P$17,MATCH("OCEAN-"&amp;I3883,'07 Mode Capacity'!$C$6:$C$17,0))</x:f>
        <x:v>115.35125375118116</x:v>
      </x:c>
      <x:c r="AL3883" s="18" t="n">
        <x:f>AB3883*INDEX('07 Mode Capacity'!$P$6:$P$17,MATCH("LAND-"&amp;I3883,'07 Mode Capacity'!$C$6:$C$17,0))</x:f>
        <x:v>0</x:v>
      </x:c>
      <x:c r="AM3883" s="18" t="n">
        <x:f>AE3883*INDEX('07 Mode Capacity'!$P$6:$P$17,MATCH("INLAND-"&amp;I3883,'07 Mode Capacity'!$C$6:$C$17,0))</x:f>
        <x:v>0</x:v>
      </x:c>
      <x:c r="AN3883" s="18" t="n">
        <x:f>SUM(AJ3883:AM3883)</x:f>
        <x:v>115.35125375118116</x:v>
      </x:c>
      <x:c r="AO3883" s="17" t="n">
        <x:f>IF(N3883=0,1,AN3883/N3883)</x:f>
        <x:v>0.08763628015284419</x:v>
      </x:c>
      <x:c r="AP3883" s="11" t="str">
        <x:f>IF(AO3883&gt;='01 Controls'!$E$16,"PASS","FAIL")</x:f>
        <x:v>FAIL</x:v>
      </x:c>
      <x:c r="AQ3883" s="11" t="str">
        <x:v>UNQUANTIFIED</x:v>
      </x:c>
      <x:c r="AR3883" s="11" t="str">
        <x:v>Position-class planning record; serial item and receiver open</x:v>
      </x:c>
      <x:c r="AS3883" s="26"/>
      <x:c r="AT3883" s="26"/>
    </x:row>
    <x:row r="3884">
      <x:c r="C3884" s="11" t="str">
        <x:v>G1-C-DTG-TNK-20</x:v>
      </x:c>
      <x:c r="D3884" s="11" t="str">
        <x:v>G1</x:v>
      </x:c>
      <x:c r="E3884" s="11" t="str">
        <x:v>Allied megacity earthquake</x:v>
      </x:c>
      <x:c r="F3884" s="11" t="str">
        <x:v>C-DTG</x:v>
      </x:c>
      <x:c r="G3884" s="11" t="str">
        <x:v>Displacement transition group</x:v>
      </x:c>
      <x:c r="H3884" s="11" t="str">
        <x:v>TNK-20</x:v>
      </x:c>
      <x:c r="I3884" s="19" t="n">
        <x:v>48</x:v>
      </x:c>
      <x:c r="J3884" s="21" t="n">
        <x:v>10</x:v>
      </x:c>
      <x:c r="K3884" s="18" t="n">
        <x:f>'05 Cargo Register'!K300</x:f>
        <x:v>175.5</x:v>
      </x:c>
      <x:c r="L3884" s="18" t="n">
        <x:f>'05 Cargo Register'!N300</x:f>
        <x:v>11</x:v>
      </x:c>
      <x:c r="M3884" s="18" t="n">
        <x:f>'05 Cargo Register'!O300</x:f>
        <x:v>233.75</x:v>
      </x:c>
      <x:c r="N3884" s="18" t="n">
        <x:f>J3884*K3884</x:f>
        <x:v>1755</x:v>
      </x:c>
      <x:c r="O3884" s="18" t="n">
        <x:f>J3884*L3884</x:f>
        <x:v>110</x:v>
      </x:c>
      <x:c r="P3884" s="18" t="n">
        <x:f>J3884*M3884</x:f>
        <x:v>2337.5</x:v>
      </x:c>
      <x:c r="Q3884" s="22" t="n">
        <x:f>'01 Controls'!$E$30*'02 Cargo Classes'!$M$10</x:f>
        <x:v>0</x:v>
      </x:c>
      <x:c r="R3884" s="22" t="n">
        <x:f>'01 Controls'!$F$30*'02 Cargo Classes'!$N$10</x:f>
        <x:v>1.02</x:v>
      </x:c>
      <x:c r="S3884" s="22" t="n">
        <x:f>'01 Controls'!$G$30*'02 Cargo Classes'!$O$10</x:f>
        <x:v>0</x:v>
      </x:c>
      <x:c r="T3884" s="22" t="n">
        <x:f>'01 Controls'!$H$30*'02 Cargo Classes'!$P$10</x:f>
        <x:v>0</x:v>
      </x:c>
      <x:c r="U3884" s="22" t="n">
        <x:f>SUM(Q3884:T3884)</x:f>
        <x:v>1.02</x:v>
      </x:c>
      <x:c r="V3884" s="18" t="n">
        <x:f>IF(U3884=0,0,N3884*Q3884/U3884)</x:f>
        <x:v>0</x:v>
      </x:c>
      <x:c r="W3884" s="18" t="n">
        <x:f>IF(U3884=0,0,P3884*Q3884/U3884)</x:f>
        <x:v>0</x:v>
      </x:c>
      <x:c r="X3884" s="18" t="n">
        <x:f>MAX(V3884,W3884*'01 Controls'!$E$12)</x:f>
        <x:v>0</x:v>
      </x:c>
      <x:c r="Y3884" s="18" t="n">
        <x:f>IF(U3884=0,0,N3884*R3884/U3884)</x:f>
        <x:v>1755</x:v>
      </x:c>
      <x:c r="Z3884" s="18" t="n">
        <x:f>IF(U3884=0,0,P3884*R3884/U3884)</x:f>
        <x:v>2337.5</x:v>
      </x:c>
      <x:c r="AA3884" s="18" t="n">
        <x:f>MAX(Y3884,Z3884*'01 Controls'!$E$13)</x:f>
        <x:v>1755</x:v>
      </x:c>
      <x:c r="AB3884" s="18" t="n">
        <x:f>IF(U3884=0,0,N3884*S3884/U3884)</x:f>
        <x:v>0</x:v>
      </x:c>
      <x:c r="AC3884" s="18" t="n">
        <x:f>IF(U3884=0,0,P3884*S3884/U3884)</x:f>
        <x:v>0</x:v>
      </x:c>
      <x:c r="AD3884" s="18" t="n">
        <x:f>MAX(AB3884,AC3884*'01 Controls'!$E$14)</x:f>
        <x:v>0</x:v>
      </x:c>
      <x:c r="AE3884" s="18" t="n">
        <x:f>IF(U3884=0,0,N3884*T3884/U3884)</x:f>
        <x:v>0</x:v>
      </x:c>
      <x:c r="AF3884" s="18" t="n">
        <x:f>IF(U3884=0,0,P3884*T3884/U3884)</x:f>
        <x:v>0</x:v>
      </x:c>
      <x:c r="AG3884" s="18" t="n">
        <x:f>MAX(AE3884,AF3884*'01 Controls'!$E$15)</x:f>
        <x:v>0</x:v>
      </x:c>
      <x:c r="AH3884" s="18" t="n">
        <x:f>SUM(V3884,Y3884,AB3884,AE3884)</x:f>
        <x:v>1755</x:v>
      </x:c>
      <x:c r="AI3884" s="18" t="n">
        <x:f>N3884-AH3884</x:f>
        <x:v>0</x:v>
      </x:c>
      <x:c r="AJ3884" s="18" t="n">
        <x:f>V3884*INDEX('07 Mode Capacity'!$P$6:$P$17,MATCH("AIR-"&amp;I3884,'07 Mode Capacity'!$C$6:$C$17,0))</x:f>
        <x:v>0</x:v>
      </x:c>
      <x:c r="AK3884" s="18" t="n">
        <x:f>Y3884*INDEX('07 Mode Capacity'!$P$6:$P$17,MATCH("OCEAN-"&amp;I3884,'07 Mode Capacity'!$C$6:$C$17,0))</x:f>
        <x:v>153.80167166824157</x:v>
      </x:c>
      <x:c r="AL3884" s="18" t="n">
        <x:f>AB3884*INDEX('07 Mode Capacity'!$P$6:$P$17,MATCH("LAND-"&amp;I3884,'07 Mode Capacity'!$C$6:$C$17,0))</x:f>
        <x:v>0</x:v>
      </x:c>
      <x:c r="AM3884" s="18" t="n">
        <x:f>AE3884*INDEX('07 Mode Capacity'!$P$6:$P$17,MATCH("INLAND-"&amp;I3884,'07 Mode Capacity'!$C$6:$C$17,0))</x:f>
        <x:v>0</x:v>
      </x:c>
      <x:c r="AN3884" s="18" t="n">
        <x:f>SUM(AJ3884:AM3884)</x:f>
        <x:v>153.80167166824157</x:v>
      </x:c>
      <x:c r="AO3884" s="17" t="n">
        <x:f>IF(N3884=0,1,AN3884/N3884)</x:f>
        <x:v>0.08763628015284419</x:v>
      </x:c>
      <x:c r="AP3884" s="11" t="str">
        <x:f>IF(AO3884&gt;='01 Controls'!$E$16,"PASS","FAIL")</x:f>
        <x:v>FAIL</x:v>
      </x:c>
      <x:c r="AQ3884" s="11" t="str">
        <x:v>UNQUANTIFIED</x:v>
      </x:c>
      <x:c r="AR3884" s="11" t="str">
        <x:v>Position-class planning record; serial item and receiver open</x:v>
      </x:c>
      <x:c r="AS3884" s="26"/>
      <x:c r="AT3884" s="26"/>
    </x:row>
    <x:row r="3885">
      <x:c r="C3885" s="11" t="str">
        <x:v>G1-C-DTG-ROL-30</x:v>
      </x:c>
      <x:c r="D3885" s="11" t="str">
        <x:v>G1</x:v>
      </x:c>
      <x:c r="E3885" s="11" t="str">
        <x:v>Allied megacity earthquake</x:v>
      </x:c>
      <x:c r="F3885" s="11" t="str">
        <x:v>C-DTG</x:v>
      </x:c>
      <x:c r="G3885" s="11" t="str">
        <x:v>Displacement transition group</x:v>
      </x:c>
      <x:c r="H3885" s="11" t="str">
        <x:v>ROL-30</x:v>
      </x:c>
      <x:c r="I3885" s="19" t="n">
        <x:v>48</x:v>
      </x:c>
      <x:c r="J3885" s="21" t="n">
        <x:v>10</x:v>
      </x:c>
      <x:c r="K3885" s="18" t="n">
        <x:f>'05 Cargo Register'!K301</x:f>
        <x:v>263.25</x:v>
      </x:c>
      <x:c r="L3885" s="18" t="n">
        <x:f>'05 Cargo Register'!N301</x:f>
        <x:v>11</x:v>
      </x:c>
      <x:c r="M3885" s="18" t="n">
        <x:f>'05 Cargo Register'!O301</x:f>
        <x:v>701.25</x:v>
      </x:c>
      <x:c r="N3885" s="18" t="n">
        <x:f>J3885*K3885</x:f>
        <x:v>2632.5</x:v>
      </x:c>
      <x:c r="O3885" s="18" t="n">
        <x:f>J3885*L3885</x:f>
        <x:v>110</x:v>
      </x:c>
      <x:c r="P3885" s="18" t="n">
        <x:f>J3885*M3885</x:f>
        <x:v>7012.5</x:v>
      </x:c>
      <x:c r="Q3885" s="22" t="n">
        <x:f>'01 Controls'!$E$30*'02 Cargo Classes'!$M$12</x:f>
        <x:v>0</x:v>
      </x:c>
      <x:c r="R3885" s="22" t="n">
        <x:f>'01 Controls'!$F$30*'02 Cargo Classes'!$N$12</x:f>
        <x:v>0.85</x:v>
      </x:c>
      <x:c r="S3885" s="22" t="n">
        <x:f>'01 Controls'!$G$30*'02 Cargo Classes'!$O$12</x:f>
        <x:v>0</x:v>
      </x:c>
      <x:c r="T3885" s="22" t="n">
        <x:f>'01 Controls'!$H$30*'02 Cargo Classes'!$P$12</x:f>
        <x:v>0</x:v>
      </x:c>
      <x:c r="U3885" s="22" t="n">
        <x:f>SUM(Q3885:T3885)</x:f>
        <x:v>0.85</x:v>
      </x:c>
      <x:c r="V3885" s="18" t="n">
        <x:f>IF(U3885=0,0,N3885*Q3885/U3885)</x:f>
        <x:v>0</x:v>
      </x:c>
      <x:c r="W3885" s="18" t="n">
        <x:f>IF(U3885=0,0,P3885*Q3885/U3885)</x:f>
        <x:v>0</x:v>
      </x:c>
      <x:c r="X3885" s="18" t="n">
        <x:f>MAX(V3885,W3885*'01 Controls'!$E$12)</x:f>
        <x:v>0</x:v>
      </x:c>
      <x:c r="Y3885" s="18" t="n">
        <x:f>IF(U3885=0,0,N3885*R3885/U3885)</x:f>
        <x:v>2632.5</x:v>
      </x:c>
      <x:c r="Z3885" s="18" t="n">
        <x:f>IF(U3885=0,0,P3885*R3885/U3885)</x:f>
        <x:v>7012.5</x:v>
      </x:c>
      <x:c r="AA3885" s="18" t="n">
        <x:f>MAX(Y3885,Z3885*'01 Controls'!$E$13)</x:f>
        <x:v>2632.5</x:v>
      </x:c>
      <x:c r="AB3885" s="18" t="n">
        <x:f>IF(U3885=0,0,N3885*S3885/U3885)</x:f>
        <x:v>0</x:v>
      </x:c>
      <x:c r="AC3885" s="18" t="n">
        <x:f>IF(U3885=0,0,P3885*S3885/U3885)</x:f>
        <x:v>0</x:v>
      </x:c>
      <x:c r="AD3885" s="18" t="n">
        <x:f>MAX(AB3885,AC3885*'01 Controls'!$E$14)</x:f>
        <x:v>0</x:v>
      </x:c>
      <x:c r="AE3885" s="18" t="n">
        <x:f>IF(U3885=0,0,N3885*T3885/U3885)</x:f>
        <x:v>0</x:v>
      </x:c>
      <x:c r="AF3885" s="18" t="n">
        <x:f>IF(U3885=0,0,P3885*T3885/U3885)</x:f>
        <x:v>0</x:v>
      </x:c>
      <x:c r="AG3885" s="18" t="n">
        <x:f>MAX(AE3885,AF3885*'01 Controls'!$E$15)</x:f>
        <x:v>0</x:v>
      </x:c>
      <x:c r="AH3885" s="18" t="n">
        <x:f>SUM(V3885,Y3885,AB3885,AE3885)</x:f>
        <x:v>2632.5</x:v>
      </x:c>
      <x:c r="AI3885" s="18" t="n">
        <x:f>N3885-AH3885</x:f>
        <x:v>0</x:v>
      </x:c>
      <x:c r="AJ3885" s="18" t="n">
        <x:f>V3885*INDEX('07 Mode Capacity'!$P$6:$P$17,MATCH("AIR-"&amp;I3885,'07 Mode Capacity'!$C$6:$C$17,0))</x:f>
        <x:v>0</x:v>
      </x:c>
      <x:c r="AK3885" s="18" t="n">
        <x:f>Y3885*INDEX('07 Mode Capacity'!$P$6:$P$17,MATCH("OCEAN-"&amp;I3885,'07 Mode Capacity'!$C$6:$C$17,0))</x:f>
        <x:v>230.70250750236232</x:v>
      </x:c>
      <x:c r="AL3885" s="18" t="n">
        <x:f>AB3885*INDEX('07 Mode Capacity'!$P$6:$P$17,MATCH("LAND-"&amp;I3885,'07 Mode Capacity'!$C$6:$C$17,0))</x:f>
        <x:v>0</x:v>
      </x:c>
      <x:c r="AM3885" s="18" t="n">
        <x:f>AE3885*INDEX('07 Mode Capacity'!$P$6:$P$17,MATCH("INLAND-"&amp;I3885,'07 Mode Capacity'!$C$6:$C$17,0))</x:f>
        <x:v>0</x:v>
      </x:c>
      <x:c r="AN3885" s="18" t="n">
        <x:f>SUM(AJ3885:AM3885)</x:f>
        <x:v>230.70250750236232</x:v>
      </x:c>
      <x:c r="AO3885" s="17" t="n">
        <x:f>IF(N3885=0,1,AN3885/N3885)</x:f>
        <x:v>0.08763628015284419</x:v>
      </x:c>
      <x:c r="AP3885" s="11" t="str">
        <x:f>IF(AO3885&gt;='01 Controls'!$E$16,"PASS","FAIL")</x:f>
        <x:v>FAIL</x:v>
      </x:c>
      <x:c r="AQ3885" s="11" t="str">
        <x:v>UNQUANTIFIED</x:v>
      </x:c>
      <x:c r="AR3885" s="11" t="str">
        <x:v>Position-class planning record; serial item and receiver open</x:v>
      </x:c>
      <x:c r="AS3885" s="26"/>
      <x:c r="AT3885" s="26"/>
    </x:row>
    <x:row r="3886">
      <x:c r="C3886" s="11" t="str">
        <x:v>G1-C-DTG-LIN-18</x:v>
      </x:c>
      <x:c r="D3886" s="11" t="str">
        <x:v>G1</x:v>
      </x:c>
      <x:c r="E3886" s="11" t="str">
        <x:v>Allied megacity earthquake</x:v>
      </x:c>
      <x:c r="F3886" s="11" t="str">
        <x:v>C-DTG</x:v>
      </x:c>
      <x:c r="G3886" s="11" t="str">
        <x:v>Displacement transition group</x:v>
      </x:c>
      <x:c r="H3886" s="11" t="str">
        <x:v>LIN-18</x:v>
      </x:c>
      <x:c r="I3886" s="19" t="n">
        <x:v>72</x:v>
      </x:c>
      <x:c r="J3886" s="21" t="n">
        <x:v>10</x:v>
      </x:c>
      <x:c r="K3886" s="18" t="n">
        <x:f>'05 Cargo Register'!K302</x:f>
        <x:v>87.75</x:v>
      </x:c>
      <x:c r="L3886" s="18" t="n">
        <x:f>'05 Cargo Register'!N302</x:f>
        <x:v>7</x:v>
      </x:c>
      <x:c r="M3886" s="18" t="n">
        <x:f>'05 Cargo Register'!O302</x:f>
        <x:v>308</x:v>
      </x:c>
      <x:c r="N3886" s="18" t="n">
        <x:f>J3886*K3886</x:f>
        <x:v>877.5</x:v>
      </x:c>
      <x:c r="O3886" s="18" t="n">
        <x:f>J3886*L3886</x:f>
        <x:v>70</x:v>
      </x:c>
      <x:c r="P3886" s="18" t="n">
        <x:f>J3886*M3886</x:f>
        <x:v>3080</x:v>
      </x:c>
      <x:c r="Q3886" s="22" t="n">
        <x:f>'01 Controls'!$E$30*'02 Cargo Classes'!$M$13</x:f>
        <x:v>0</x:v>
      </x:c>
      <x:c r="R3886" s="22" t="n">
        <x:f>'01 Controls'!$F$30*'02 Cargo Classes'!$N$13</x:f>
        <x:v>1.02</x:v>
      </x:c>
      <x:c r="S3886" s="22" t="n">
        <x:f>'01 Controls'!$G$30*'02 Cargo Classes'!$O$13</x:f>
        <x:v>0</x:v>
      </x:c>
      <x:c r="T3886" s="22" t="n">
        <x:f>'01 Controls'!$H$30*'02 Cargo Classes'!$P$13</x:f>
        <x:v>0</x:v>
      </x:c>
      <x:c r="U3886" s="22" t="n">
        <x:f>SUM(Q3886:T3886)</x:f>
        <x:v>1.02</x:v>
      </x:c>
      <x:c r="V3886" s="18" t="n">
        <x:f>IF(U3886=0,0,N3886*Q3886/U3886)</x:f>
        <x:v>0</x:v>
      </x:c>
      <x:c r="W3886" s="18" t="n">
        <x:f>IF(U3886=0,0,P3886*Q3886/U3886)</x:f>
        <x:v>0</x:v>
      </x:c>
      <x:c r="X3886" s="18" t="n">
        <x:f>MAX(V3886,W3886*'01 Controls'!$E$12)</x:f>
        <x:v>0</x:v>
      </x:c>
      <x:c r="Y3886" s="18" t="n">
        <x:f>IF(U3886=0,0,N3886*R3886/U3886)</x:f>
        <x:v>877.5</x:v>
      </x:c>
      <x:c r="Z3886" s="18" t="n">
        <x:f>IF(U3886=0,0,P3886*R3886/U3886)</x:f>
        <x:v>3080</x:v>
      </x:c>
      <x:c r="AA3886" s="18" t="n">
        <x:f>MAX(Y3886,Z3886*'01 Controls'!$E$13)</x:f>
        <x:v>877.5</x:v>
      </x:c>
      <x:c r="AB3886" s="18" t="n">
        <x:f>IF(U3886=0,0,N3886*S3886/U3886)</x:f>
        <x:v>0</x:v>
      </x:c>
      <x:c r="AC3886" s="18" t="n">
        <x:f>IF(U3886=0,0,P3886*S3886/U3886)</x:f>
        <x:v>0</x:v>
      </x:c>
      <x:c r="AD3886" s="18" t="n">
        <x:f>MAX(AB3886,AC3886*'01 Controls'!$E$14)</x:f>
        <x:v>0</x:v>
      </x:c>
      <x:c r="AE3886" s="18" t="n">
        <x:f>IF(U3886=0,0,N3886*T3886/U3886)</x:f>
        <x:v>0</x:v>
      </x:c>
      <x:c r="AF3886" s="18" t="n">
        <x:f>IF(U3886=0,0,P3886*T3886/U3886)</x:f>
        <x:v>0</x:v>
      </x:c>
      <x:c r="AG3886" s="18" t="n">
        <x:f>MAX(AE3886,AF3886*'01 Controls'!$E$15)</x:f>
        <x:v>0</x:v>
      </x:c>
      <x:c r="AH3886" s="18" t="n">
        <x:f>SUM(V3886,Y3886,AB3886,AE3886)</x:f>
        <x:v>877.5</x:v>
      </x:c>
      <x:c r="AI3886" s="18" t="n">
        <x:f>N3886-AH3886</x:f>
        <x:v>0</x:v>
      </x:c>
      <x:c r="AJ3886" s="18" t="n">
        <x:f>V3886*INDEX('07 Mode Capacity'!$P$6:$P$17,MATCH("AIR-"&amp;I3886,'07 Mode Capacity'!$C$6:$C$17,0))</x:f>
        <x:v>0</x:v>
      </x:c>
      <x:c r="AK3886" s="18" t="n">
        <x:f>Y3886*INDEX('07 Mode Capacity'!$P$6:$P$17,MATCH("OCEAN-"&amp;I3886,'07 Mode Capacity'!$C$6:$C$17,0))</x:f>
        <x:v>686.8789007938692</x:v>
      </x:c>
      <x:c r="AL3886" s="18" t="n">
        <x:f>AB3886*INDEX('07 Mode Capacity'!$P$6:$P$17,MATCH("LAND-"&amp;I3886,'07 Mode Capacity'!$C$6:$C$17,0))</x:f>
        <x:v>0</x:v>
      </x:c>
      <x:c r="AM3886" s="18" t="n">
        <x:f>AE3886*INDEX('07 Mode Capacity'!$P$6:$P$17,MATCH("INLAND-"&amp;I3886,'07 Mode Capacity'!$C$6:$C$17,0))</x:f>
        <x:v>0</x:v>
      </x:c>
      <x:c r="AN3886" s="18" t="n">
        <x:f>SUM(AJ3886:AM3886)</x:f>
        <x:v>686.8789007938692</x:v>
      </x:c>
      <x:c r="AO3886" s="17" t="n">
        <x:f>IF(N3886=0,1,AN3886/N3886)</x:f>
        <x:v>0.7827679781126715</x:v>
      </x:c>
      <x:c r="AP3886" s="11" t="str">
        <x:f>IF(AO3886&gt;='01 Controls'!$E$16,"PASS","FAIL")</x:f>
        <x:v>FAIL</x:v>
      </x:c>
      <x:c r="AQ3886" s="11" t="str">
        <x:v>UNQUANTIFIED</x:v>
      </x:c>
      <x:c r="AR3886" s="11" t="str">
        <x:v>Position-class planning record; serial item and receiver open</x:v>
      </x:c>
      <x:c r="AS3886" s="26"/>
      <x:c r="AT3886" s="26"/>
    </x:row>
    <x:row r="3887">
      <x:c r="C3887" s="11" t="str">
        <x:v>G1-C-DTG-BLK-08</x:v>
      </x:c>
      <x:c r="D3887" s="11" t="str">
        <x:v>G1</x:v>
      </x:c>
      <x:c r="E3887" s="11" t="str">
        <x:v>Allied megacity earthquake</x:v>
      </x:c>
      <x:c r="F3887" s="11" t="str">
        <x:v>C-DTG</x:v>
      </x:c>
      <x:c r="G3887" s="11" t="str">
        <x:v>Displacement transition group</x:v>
      </x:c>
      <x:c r="H3887" s="11" t="str">
        <x:v>BLK-08</x:v>
      </x:c>
      <x:c r="I3887" s="19" t="n">
        <x:v>48</x:v>
      </x:c>
      <x:c r="J3887" s="21" t="n">
        <x:v>10</x:v>
      </x:c>
      <x:c r="K3887" s="18" t="n">
        <x:f>'05 Cargo Register'!K303</x:f>
        <x:v>745.875</x:v>
      </x:c>
      <x:c r="L3887" s="18" t="n">
        <x:f>'05 Cargo Register'!N303</x:f>
        <x:v>117</x:v>
      </x:c>
      <x:c r="M3887" s="18" t="n">
        <x:f>'05 Cargo Register'!O303</x:f>
        <x:v>5967</x:v>
      </x:c>
      <x:c r="N3887" s="18" t="n">
        <x:f>J3887*K3887</x:f>
        <x:v>7458.75</x:v>
      </x:c>
      <x:c r="O3887" s="18" t="n">
        <x:f>J3887*L3887</x:f>
        <x:v>1170</x:v>
      </x:c>
      <x:c r="P3887" s="18" t="n">
        <x:f>J3887*M3887</x:f>
        <x:v>59670</x:v>
      </x:c>
      <x:c r="Q3887" s="22" t="n">
        <x:f>'01 Controls'!$E$30*'02 Cargo Classes'!$M$14</x:f>
        <x:v>0.15</x:v>
      </x:c>
      <x:c r="R3887" s="22" t="n">
        <x:f>'01 Controls'!$F$30*'02 Cargo Classes'!$N$14</x:f>
        <x:v>0.68</x:v>
      </x:c>
      <x:c r="S3887" s="22" t="n">
        <x:f>'01 Controls'!$G$30*'02 Cargo Classes'!$O$14</x:f>
        <x:v>0</x:v>
      </x:c>
      <x:c r="T3887" s="22" t="n">
        <x:f>'01 Controls'!$H$30*'02 Cargo Classes'!$P$14</x:f>
        <x:v>0</x:v>
      </x:c>
      <x:c r="U3887" s="22" t="n">
        <x:f>SUM(Q3887:T3887)</x:f>
        <x:v>0.8300000000000001</x:v>
      </x:c>
      <x:c r="V3887" s="18" t="n">
        <x:f>IF(U3887=0,0,N3887*Q3887/U3887)</x:f>
        <x:v>1347.9668674698794</x:v>
      </x:c>
      <x:c r="W3887" s="18" t="n">
        <x:f>IF(U3887=0,0,P3887*Q3887/U3887)</x:f>
        <x:v>10783.734939759035</x:v>
      </x:c>
      <x:c r="X3887" s="18" t="n">
        <x:f>MAX(V3887,W3887*'01 Controls'!$E$12)</x:f>
        <x:v>2695.933734939759</x:v>
      </x:c>
      <x:c r="Y3887" s="18" t="n">
        <x:f>IF(U3887=0,0,N3887*R3887/U3887)</x:f>
        <x:v>6110.78313253012</x:v>
      </x:c>
      <x:c r="Z3887" s="18" t="n">
        <x:f>IF(U3887=0,0,P3887*R3887/U3887)</x:f>
        <x:v>48886.26506024096</x:v>
      </x:c>
      <x:c r="AA3887" s="18" t="n">
        <x:f>MAX(Y3887,Z3887*'01 Controls'!$E$13)</x:f>
        <x:v>7332.939759036144</x:v>
      </x:c>
      <x:c r="AB3887" s="18" t="n">
        <x:f>IF(U3887=0,0,N3887*S3887/U3887)</x:f>
        <x:v>0</x:v>
      </x:c>
      <x:c r="AC3887" s="18" t="n">
        <x:f>IF(U3887=0,0,P3887*S3887/U3887)</x:f>
        <x:v>0</x:v>
      </x:c>
      <x:c r="AD3887" s="18" t="n">
        <x:f>MAX(AB3887,AC3887*'01 Controls'!$E$14)</x:f>
        <x:v>0</x:v>
      </x:c>
      <x:c r="AE3887" s="18" t="n">
        <x:f>IF(U3887=0,0,N3887*T3887/U3887)</x:f>
        <x:v>0</x:v>
      </x:c>
      <x:c r="AF3887" s="18" t="n">
        <x:f>IF(U3887=0,0,P3887*T3887/U3887)</x:f>
        <x:v>0</x:v>
      </x:c>
      <x:c r="AG3887" s="18" t="n">
        <x:f>MAX(AE3887,AF3887*'01 Controls'!$E$15)</x:f>
        <x:v>0</x:v>
      </x:c>
      <x:c r="AH3887" s="18" t="n">
        <x:f>SUM(V3887,Y3887,AB3887,AE3887)</x:f>
        <x:v>7458.75</x:v>
      </x:c>
      <x:c r="AI3887" s="18" t="n">
        <x:f>N3887-AH3887</x:f>
        <x:v>0</x:v>
      </x:c>
      <x:c r="AJ3887" s="18" t="n">
        <x:f>V3887*INDEX('07 Mode Capacity'!$P$6:$P$17,MATCH("AIR-"&amp;I3887,'07 Mode Capacity'!$C$6:$C$17,0))</x:f>
        <x:v>377.88317914432434</x:v>
      </x:c>
      <x:c r="AK3887" s="18" t="n">
        <x:f>Y3887*INDEX('07 Mode Capacity'!$P$6:$P$17,MATCH("OCEAN-"&amp;I3887,'07 Mode Capacity'!$C$6:$C$17,0))</x:f>
        <x:v>535.5263025556844</x:v>
      </x:c>
      <x:c r="AL3887" s="18" t="n">
        <x:f>AB3887*INDEX('07 Mode Capacity'!$P$6:$P$17,MATCH("LAND-"&amp;I3887,'07 Mode Capacity'!$C$6:$C$17,0))</x:f>
        <x:v>0</x:v>
      </x:c>
      <x:c r="AM3887" s="18" t="n">
        <x:f>AE3887*INDEX('07 Mode Capacity'!$P$6:$P$17,MATCH("INLAND-"&amp;I3887,'07 Mode Capacity'!$C$6:$C$17,0))</x:f>
        <x:v>0</x:v>
      </x:c>
      <x:c r="AN3887" s="18" t="n">
        <x:f>SUM(AJ3887:AM3887)</x:f>
        <x:v>913.4094817000088</x:v>
      </x:c>
      <x:c r="AO3887" s="17" t="n">
        <x:f>IF(N3887=0,1,AN3887/N3887)</x:f>
        <x:v>0.12246146897268427</x:v>
      </x:c>
      <x:c r="AP3887" s="11" t="str">
        <x:f>IF(AO3887&gt;='01 Controls'!$E$16,"PASS","FAIL")</x:f>
        <x:v>FAIL</x:v>
      </x:c>
      <x:c r="AQ3887" s="11" t="str">
        <x:v>UNQUANTIFIED</x:v>
      </x:c>
      <x:c r="AR3887" s="11" t="str">
        <x:v>Position-class planning record; serial item and receiver open</x:v>
      </x:c>
      <x:c r="AS3887" s="26"/>
      <x:c r="AT3887" s="26"/>
    </x:row>
    <x:row r="3888">
      <x:c r="C3888" s="11" t="str">
        <x:v>G1-C-CIG-APL-45</x:v>
      </x:c>
      <x:c r="D3888" s="11" t="str">
        <x:v>G1</x:v>
      </x:c>
      <x:c r="E3888" s="11" t="str">
        <x:v>Allied megacity earthquake</x:v>
      </x:c>
      <x:c r="F3888" s="11" t="str">
        <x:v>C-CIG</x:v>
      </x:c>
      <x:c r="G3888" s="11" t="str">
        <x:v>Community institutions group</x:v>
      </x:c>
      <x:c r="H3888" s="11" t="str">
        <x:v>APL-45</x:v>
      </x:c>
      <x:c r="I3888" s="19" t="n">
        <x:v>24</x:v>
      </x:c>
      <x:c r="J3888" s="21" t="n">
        <x:v>8</x:v>
      </x:c>
      <x:c r="K3888" s="18" t="n">
        <x:f>'05 Cargo Register'!K304</x:f>
        <x:v>175.5</x:v>
      </x:c>
      <x:c r="L3888" s="18" t="n">
        <x:f>'05 Cargo Register'!N304</x:f>
        <x:v>46</x:v>
      </x:c>
      <x:c r="M3888" s="18" t="n">
        <x:f>'05 Cargo Register'!O304</x:f>
        <x:v>345</x:v>
      </x:c>
      <x:c r="N3888" s="18" t="n">
        <x:f>J3888*K3888</x:f>
        <x:v>1404</x:v>
      </x:c>
      <x:c r="O3888" s="18" t="n">
        <x:f>J3888*L3888</x:f>
        <x:v>368</x:v>
      </x:c>
      <x:c r="P3888" s="18" t="n">
        <x:f>J3888*M3888</x:f>
        <x:v>2760</x:v>
      </x:c>
      <x:c r="Q3888" s="22" t="n">
        <x:f>'01 Controls'!$E$30*'02 Cargo Classes'!$M$6</x:f>
        <x:v>0.44999999999999996</x:v>
      </x:c>
      <x:c r="R3888" s="22" t="n">
        <x:f>'01 Controls'!$F$30*'02 Cargo Classes'!$N$6</x:f>
        <x:v>0.34</x:v>
      </x:c>
      <x:c r="S3888" s="22" t="n">
        <x:f>'01 Controls'!$G$30*'02 Cargo Classes'!$O$6</x:f>
        <x:v>0</x:v>
      </x:c>
      <x:c r="T3888" s="22" t="n">
        <x:f>'01 Controls'!$H$30*'02 Cargo Classes'!$P$6</x:f>
        <x:v>0</x:v>
      </x:c>
      <x:c r="U3888" s="22" t="n">
        <x:f>SUM(Q3888:T3888)</x:f>
        <x:v>0.79</x:v>
      </x:c>
      <x:c r="V3888" s="18" t="n">
        <x:f>IF(U3888=0,0,N3888*Q3888/U3888)</x:f>
        <x:v>799.7468354430379</x:v>
      </x:c>
      <x:c r="W3888" s="18" t="n">
        <x:f>IF(U3888=0,0,P3888*Q3888/U3888)</x:f>
        <x:v>1572.151898734177</x:v>
      </x:c>
      <x:c r="X3888" s="18" t="n">
        <x:f>MAX(V3888,W3888*'01 Controls'!$E$12)</x:f>
        <x:v>799.7468354430379</x:v>
      </x:c>
      <x:c r="Y3888" s="18" t="n">
        <x:f>IF(U3888=0,0,N3888*R3888/U3888)</x:f>
        <x:v>604.253164556962</x:v>
      </x:c>
      <x:c r="Z3888" s="18" t="n">
        <x:f>IF(U3888=0,0,P3888*R3888/U3888)</x:f>
        <x:v>1187.8481012658228</x:v>
      </x:c>
      <x:c r="AA3888" s="18" t="n">
        <x:f>MAX(Y3888,Z3888*'01 Controls'!$E$13)</x:f>
        <x:v>604.253164556962</x:v>
      </x:c>
      <x:c r="AB3888" s="18" t="n">
        <x:f>IF(U3888=0,0,N3888*S3888/U3888)</x:f>
        <x:v>0</x:v>
      </x:c>
      <x:c r="AC3888" s="18" t="n">
        <x:f>IF(U3888=0,0,P3888*S3888/U3888)</x:f>
        <x:v>0</x:v>
      </x:c>
      <x:c r="AD3888" s="18" t="n">
        <x:f>MAX(AB3888,AC3888*'01 Controls'!$E$14)</x:f>
        <x:v>0</x:v>
      </x:c>
      <x:c r="AE3888" s="18" t="n">
        <x:f>IF(U3888=0,0,N3888*T3888/U3888)</x:f>
        <x:v>0</x:v>
      </x:c>
      <x:c r="AF3888" s="18" t="n">
        <x:f>IF(U3888=0,0,P3888*T3888/U3888)</x:f>
        <x:v>0</x:v>
      </x:c>
      <x:c r="AG3888" s="18" t="n">
        <x:f>MAX(AE3888,AF3888*'01 Controls'!$E$15)</x:f>
        <x:v>0</x:v>
      </x:c>
      <x:c r="AH3888" s="18" t="n">
        <x:f>SUM(V3888,Y3888,AB3888,AE3888)</x:f>
        <x:v>1404</x:v>
      </x:c>
      <x:c r="AI3888" s="18" t="n">
        <x:f>N3888-AH3888</x:f>
        <x:v>0</x:v>
      </x:c>
      <x:c r="AJ3888" s="18" t="n">
        <x:f>V3888*INDEX('07 Mode Capacity'!$P$6:$P$17,MATCH("AIR-"&amp;I3888,'07 Mode Capacity'!$C$6:$C$17,0))</x:f>
        <x:v>162.2798836210098</x:v>
      </x:c>
      <x:c r="AK3888" s="18" t="n">
        <x:f>Y3888*INDEX('07 Mode Capacity'!$P$6:$P$17,MATCH("OCEAN-"&amp;I3888,'07 Mode Capacity'!$C$6:$C$17,0))</x:f>
        <x:v>90.69178287259867</x:v>
      </x:c>
      <x:c r="AL3888" s="18" t="n">
        <x:f>AB3888*INDEX('07 Mode Capacity'!$P$6:$P$17,MATCH("LAND-"&amp;I3888,'07 Mode Capacity'!$C$6:$C$17,0))</x:f>
        <x:v>0</x:v>
      </x:c>
      <x:c r="AM3888" s="18" t="n">
        <x:f>AE3888*INDEX('07 Mode Capacity'!$P$6:$P$17,MATCH("INLAND-"&amp;I3888,'07 Mode Capacity'!$C$6:$C$17,0))</x:f>
        <x:v>0</x:v>
      </x:c>
      <x:c r="AN3888" s="18" t="n">
        <x:f>SUM(AJ3888:AM3888)</x:f>
        <x:v>252.97166649360844</x:v>
      </x:c>
      <x:c r="AO3888" s="17" t="n">
        <x:f>IF(N3888=0,1,AN3888/N3888)</x:f>
        <x:v>0.18017924963932225</x:v>
      </x:c>
      <x:c r="AP3888" s="11" t="str">
        <x:f>IF(AO3888&gt;='01 Controls'!$E$16,"PASS","FAIL")</x:f>
        <x:v>FAIL</x:v>
      </x:c>
      <x:c r="AQ3888" s="11" t="str">
        <x:v>UNQUANTIFIED</x:v>
      </x:c>
      <x:c r="AR3888" s="11" t="str">
        <x:v>Position-class planning record; serial item and receiver open</x:v>
      </x:c>
      <x:c r="AS3888" s="26"/>
      <x:c r="AT3888" s="26"/>
    </x:row>
    <x:row r="3889">
      <x:c r="C3889" s="11" t="str">
        <x:v>G1-C-CIG-ISO-18</x:v>
      </x:c>
      <x:c r="D3889" s="11" t="str">
        <x:v>G1</x:v>
      </x:c>
      <x:c r="E3889" s="11" t="str">
        <x:v>Allied megacity earthquake</x:v>
      </x:c>
      <x:c r="F3889" s="11" t="str">
        <x:v>C-CIG</x:v>
      </x:c>
      <x:c r="G3889" s="11" t="str">
        <x:v>Community institutions group</x:v>
      </x:c>
      <x:c r="H3889" s="11" t="str">
        <x:v>ISO-18</x:v>
      </x:c>
      <x:c r="I3889" s="19" t="n">
        <x:v>48</x:v>
      </x:c>
      <x:c r="J3889" s="21" t="n">
        <x:v>8</x:v>
      </x:c>
      <x:c r="K3889" s="18" t="n">
        <x:f>'05 Cargo Register'!K305</x:f>
        <x:v>438.75</x:v>
      </x:c>
      <x:c r="L3889" s="18" t="n">
        <x:f>'05 Cargo Register'!N305</x:f>
        <x:v>29</x:v>
      </x:c>
      <x:c r="M3889" s="18" t="n">
        <x:f>'05 Cargo Register'!O305</x:f>
        <x:v>765.6</x:v>
      </x:c>
      <x:c r="N3889" s="18" t="n">
        <x:f>J3889*K3889</x:f>
        <x:v>3510</x:v>
      </x:c>
      <x:c r="O3889" s="18" t="n">
        <x:f>J3889*L3889</x:f>
        <x:v>232</x:v>
      </x:c>
      <x:c r="P3889" s="18" t="n">
        <x:f>J3889*M3889</x:f>
        <x:v>6124.8</x:v>
      </x:c>
      <x:c r="Q3889" s="22" t="n">
        <x:f>'01 Controls'!$E$30*'02 Cargo Classes'!$M$7</x:f>
        <x:v>0.03</x:v>
      </x:c>
      <x:c r="R3889" s="22" t="n">
        <x:f>'01 Controls'!$F$30*'02 Cargo Classes'!$N$7</x:f>
        <x:v>0.85</x:v>
      </x:c>
      <x:c r="S3889" s="22" t="n">
        <x:f>'01 Controls'!$G$30*'02 Cargo Classes'!$O$7</x:f>
        <x:v>0</x:v>
      </x:c>
      <x:c r="T3889" s="22" t="n">
        <x:f>'01 Controls'!$H$30*'02 Cargo Classes'!$P$7</x:f>
        <x:v>0</x:v>
      </x:c>
      <x:c r="U3889" s="22" t="n">
        <x:f>SUM(Q3889:T3889)</x:f>
        <x:v>0.88</x:v>
      </x:c>
      <x:c r="V3889" s="18" t="n">
        <x:f>IF(U3889=0,0,N3889*Q3889/U3889)</x:f>
        <x:v>119.6590909090909</x:v>
      </x:c>
      <x:c r="W3889" s="18" t="n">
        <x:f>IF(U3889=0,0,P3889*Q3889/U3889)</x:f>
        <x:v>208.8</x:v>
      </x:c>
      <x:c r="X3889" s="18" t="n">
        <x:f>MAX(V3889,W3889*'01 Controls'!$E$12)</x:f>
        <x:v>119.6590909090909</x:v>
      </x:c>
      <x:c r="Y3889" s="18" t="n">
        <x:f>IF(U3889=0,0,N3889*R3889/U3889)</x:f>
        <x:v>3390.340909090909</x:v>
      </x:c>
      <x:c r="Z3889" s="18" t="n">
        <x:f>IF(U3889=0,0,P3889*R3889/U3889)</x:f>
        <x:v>5916</x:v>
      </x:c>
      <x:c r="AA3889" s="18" t="n">
        <x:f>MAX(Y3889,Z3889*'01 Controls'!$E$13)</x:f>
        <x:v>3390.340909090909</x:v>
      </x:c>
      <x:c r="AB3889" s="18" t="n">
        <x:f>IF(U3889=0,0,N3889*S3889/U3889)</x:f>
        <x:v>0</x:v>
      </x:c>
      <x:c r="AC3889" s="18" t="n">
        <x:f>IF(U3889=0,0,P3889*S3889/U3889)</x:f>
        <x:v>0</x:v>
      </x:c>
      <x:c r="AD3889" s="18" t="n">
        <x:f>MAX(AB3889,AC3889*'01 Controls'!$E$14)</x:f>
        <x:v>0</x:v>
      </x:c>
      <x:c r="AE3889" s="18" t="n">
        <x:f>IF(U3889=0,0,N3889*T3889/U3889)</x:f>
        <x:v>0</x:v>
      </x:c>
      <x:c r="AF3889" s="18" t="n">
        <x:f>IF(U3889=0,0,P3889*T3889/U3889)</x:f>
        <x:v>0</x:v>
      </x:c>
      <x:c r="AG3889" s="18" t="n">
        <x:f>MAX(AE3889,AF3889*'01 Controls'!$E$15)</x:f>
        <x:v>0</x:v>
      </x:c>
      <x:c r="AH3889" s="18" t="n">
        <x:f>SUM(V3889,Y3889,AB3889,AE3889)</x:f>
        <x:v>3510</x:v>
      </x:c>
      <x:c r="AI3889" s="18" t="n">
        <x:f>N3889-AH3889</x:f>
        <x:v>0</x:v>
      </x:c>
      <x:c r="AJ3889" s="18" t="n">
        <x:f>V3889*INDEX('07 Mode Capacity'!$P$6:$P$17,MATCH("AIR-"&amp;I3889,'07 Mode Capacity'!$C$6:$C$17,0))</x:f>
        <x:v>33.54471002029831</x:v>
      </x:c>
      <x:c r="AK3889" s="18" t="n">
        <x:f>Y3889*INDEX('07 Mode Capacity'!$P$6:$P$17,MATCH("OCEAN-"&amp;I3889,'07 Mode Capacity'!$C$6:$C$17,0))</x:f>
        <x:v>297.11686572273936</x:v>
      </x:c>
      <x:c r="AL3889" s="18" t="n">
        <x:f>AB3889*INDEX('07 Mode Capacity'!$P$6:$P$17,MATCH("LAND-"&amp;I3889,'07 Mode Capacity'!$C$6:$C$17,0))</x:f>
        <x:v>0</x:v>
      </x:c>
      <x:c r="AM3889" s="18" t="n">
        <x:f>AE3889*INDEX('07 Mode Capacity'!$P$6:$P$17,MATCH("INLAND-"&amp;I3889,'07 Mode Capacity'!$C$6:$C$17,0))</x:f>
        <x:v>0</x:v>
      </x:c>
      <x:c r="AN3889" s="18" t="n">
        <x:f>SUM(AJ3889:AM3889)</x:f>
        <x:v>330.6615757430377</x:v>
      </x:c>
      <x:c r="AO3889" s="17" t="n">
        <x:f>IF(N3889=0,1,AN3889/N3889)</x:f>
        <x:v>0.09420557713476857</x:v>
      </x:c>
      <x:c r="AP3889" s="11" t="str">
        <x:f>IF(AO3889&gt;='01 Controls'!$E$16,"PASS","FAIL")</x:f>
        <x:v>FAIL</x:v>
      </x:c>
      <x:c r="AQ3889" s="11" t="str">
        <x:v>UNQUANTIFIED</x:v>
      </x:c>
      <x:c r="AR3889" s="11" t="str">
        <x:v>Position-class planning record; serial item and receiver open</x:v>
      </x:c>
      <x:c r="AS3889" s="26"/>
      <x:c r="AT3889" s="26"/>
    </x:row>
    <x:row r="3890">
      <x:c r="C3890" s="11" t="str">
        <x:v>G1-C-CIG-COL-12</x:v>
      </x:c>
      <x:c r="D3890" s="11" t="str">
        <x:v>G1</x:v>
      </x:c>
      <x:c r="E3890" s="11" t="str">
        <x:v>Allied megacity earthquake</x:v>
      </x:c>
      <x:c r="F3890" s="11" t="str">
        <x:v>C-CIG</x:v>
      </x:c>
      <x:c r="G3890" s="11" t="str">
        <x:v>Community institutions group</x:v>
      </x:c>
      <x:c r="H3890" s="11" t="str">
        <x:v>COL-12</x:v>
      </x:c>
      <x:c r="I3890" s="19" t="n">
        <x:v>24</x:v>
      </x:c>
      <x:c r="J3890" s="21" t="n">
        <x:v>8</x:v>
      </x:c>
      <x:c r="K3890" s="18" t="n">
        <x:f>'05 Cargo Register'!K306</x:f>
        <x:v>175.5</x:v>
      </x:c>
      <x:c r="L3890" s="18" t="n">
        <x:f>'05 Cargo Register'!N306</x:f>
        <x:v>19</x:v>
      </x:c>
      <x:c r="M3890" s="18" t="n">
        <x:f>'05 Cargo Register'!O306</x:f>
        <x:v>501.6</x:v>
      </x:c>
      <x:c r="N3890" s="18" t="n">
        <x:f>J3890*K3890</x:f>
        <x:v>1404</x:v>
      </x:c>
      <x:c r="O3890" s="18" t="n">
        <x:f>J3890*L3890</x:f>
        <x:v>152</x:v>
      </x:c>
      <x:c r="P3890" s="18" t="n">
        <x:f>J3890*M3890</x:f>
        <x:v>4012.8</x:v>
      </x:c>
      <x:c r="Q3890" s="22" t="n">
        <x:f>'01 Controls'!$E$30*'02 Cargo Classes'!$M$8</x:f>
        <x:v>0.3</x:v>
      </x:c>
      <x:c r="R3890" s="22" t="n">
        <x:f>'01 Controls'!$F$30*'02 Cargo Classes'!$N$8</x:f>
        <x:v>0.595</x:v>
      </x:c>
      <x:c r="S3890" s="22" t="n">
        <x:f>'01 Controls'!$G$30*'02 Cargo Classes'!$O$8</x:f>
        <x:v>0</x:v>
      </x:c>
      <x:c r="T3890" s="22" t="n">
        <x:f>'01 Controls'!$H$30*'02 Cargo Classes'!$P$8</x:f>
        <x:v>0</x:v>
      </x:c>
      <x:c r="U3890" s="22" t="n">
        <x:f>SUM(Q3890:T3890)</x:f>
        <x:v>0.895</x:v>
      </x:c>
      <x:c r="V3890" s="18" t="n">
        <x:f>IF(U3890=0,0,N3890*Q3890/U3890)</x:f>
        <x:v>470.6145251396648</x:v>
      </x:c>
      <x:c r="W3890" s="18" t="n">
        <x:f>IF(U3890=0,0,P3890*Q3890/U3890)</x:f>
        <x:v>1345.072625698324</x:v>
      </x:c>
      <x:c r="X3890" s="18" t="n">
        <x:f>MAX(V3890,W3890*'01 Controls'!$E$12)</x:f>
        <x:v>470.6145251396648</x:v>
      </x:c>
      <x:c r="Y3890" s="18" t="n">
        <x:f>IF(U3890=0,0,N3890*R3890/U3890)</x:f>
        <x:v>933.3854748603352</x:v>
      </x:c>
      <x:c r="Z3890" s="18" t="n">
        <x:f>IF(U3890=0,0,P3890*R3890/U3890)</x:f>
        <x:v>2667.727374301676</x:v>
      </x:c>
      <x:c r="AA3890" s="18" t="n">
        <x:f>MAX(Y3890,Z3890*'01 Controls'!$E$13)</x:f>
        <x:v>933.3854748603352</x:v>
      </x:c>
      <x:c r="AB3890" s="18" t="n">
        <x:f>IF(U3890=0,0,N3890*S3890/U3890)</x:f>
        <x:v>0</x:v>
      </x:c>
      <x:c r="AC3890" s="18" t="n">
        <x:f>IF(U3890=0,0,P3890*S3890/U3890)</x:f>
        <x:v>0</x:v>
      </x:c>
      <x:c r="AD3890" s="18" t="n">
        <x:f>MAX(AB3890,AC3890*'01 Controls'!$E$14)</x:f>
        <x:v>0</x:v>
      </x:c>
      <x:c r="AE3890" s="18" t="n">
        <x:f>IF(U3890=0,0,N3890*T3890/U3890)</x:f>
        <x:v>0</x:v>
      </x:c>
      <x:c r="AF3890" s="18" t="n">
        <x:f>IF(U3890=0,0,P3890*T3890/U3890)</x:f>
        <x:v>0</x:v>
      </x:c>
      <x:c r="AG3890" s="18" t="n">
        <x:f>MAX(AE3890,AF3890*'01 Controls'!$E$15)</x:f>
        <x:v>0</x:v>
      </x:c>
      <x:c r="AH3890" s="18" t="n">
        <x:f>SUM(V3890,Y3890,AB3890,AE3890)</x:f>
        <x:v>1404</x:v>
      </x:c>
      <x:c r="AI3890" s="18" t="n">
        <x:f>N3890-AH3890</x:f>
        <x:v>0</x:v>
      </x:c>
      <x:c r="AJ3890" s="18" t="n">
        <x:f>V3890*INDEX('07 Mode Capacity'!$P$6:$P$17,MATCH("AIR-"&amp;I3890,'07 Mode Capacity'!$C$6:$C$17,0))</x:f>
        <x:v>95.4943076801473</x:v>
      </x:c>
      <x:c r="AK3890" s="18" t="n">
        <x:f>Y3890*INDEX('07 Mode Capacity'!$P$6:$P$17,MATCH("OCEAN-"&amp;I3890,'07 Mode Capacity'!$C$6:$C$17,0))</x:f>
        <x:v>140.09093834789684</x:v>
      </x:c>
      <x:c r="AL3890" s="18" t="n">
        <x:f>AB3890*INDEX('07 Mode Capacity'!$P$6:$P$17,MATCH("LAND-"&amp;I3890,'07 Mode Capacity'!$C$6:$C$17,0))</x:f>
        <x:v>0</x:v>
      </x:c>
      <x:c r="AM3890" s="18" t="n">
        <x:f>AE3890*INDEX('07 Mode Capacity'!$P$6:$P$17,MATCH("INLAND-"&amp;I3890,'07 Mode Capacity'!$C$6:$C$17,0))</x:f>
        <x:v>0</x:v>
      </x:c>
      <x:c r="AN3890" s="18" t="n">
        <x:f>SUM(AJ3890:AM3890)</x:f>
        <x:v>235.58524602804414</x:v>
      </x:c>
      <x:c r="AO3890" s="17" t="n">
        <x:f>IF(N3890=0,1,AN3890/N3890)</x:f>
        <x:v>0.1677957592792337</x:v>
      </x:c>
      <x:c r="AP3890" s="11" t="str">
        <x:f>IF(AO3890&gt;='01 Controls'!$E$16,"PASS","FAIL")</x:f>
        <x:v>FAIL</x:v>
      </x:c>
      <x:c r="AQ3890" s="11" t="str">
        <x:v>UNQUANTIFIED</x:v>
      </x:c>
      <x:c r="AR3890" s="11" t="str">
        <x:v>Position-class planning record; serial item and receiver open</x:v>
      </x:c>
      <x:c r="AS3890" s="26"/>
      <x:c r="AT3890" s="26"/>
    </x:row>
    <x:row r="3891">
      <x:c r="C3891" s="11" t="str">
        <x:v>G1-C-CIG-BAT-22</x:v>
      </x:c>
      <x:c r="D3891" s="11" t="str">
        <x:v>G1</x:v>
      </x:c>
      <x:c r="E3891" s="11" t="str">
        <x:v>Allied megacity earthquake</x:v>
      </x:c>
      <x:c r="F3891" s="11" t="str">
        <x:v>C-CIG</x:v>
      </x:c>
      <x:c r="G3891" s="11" t="str">
        <x:v>Community institutions group</x:v>
      </x:c>
      <x:c r="H3891" s="11" t="str">
        <x:v>BAT-22</x:v>
      </x:c>
      <x:c r="I3891" s="19" t="n">
        <x:v>48</x:v>
      </x:c>
      <x:c r="J3891" s="21" t="n">
        <x:v>8</x:v>
      </x:c>
      <x:c r="K3891" s="18" t="n">
        <x:f>'05 Cargo Register'!K307</x:f>
        <x:v>131.625</x:v>
      </x:c>
      <x:c r="L3891" s="18" t="n">
        <x:f>'05 Cargo Register'!N307</x:f>
        <x:v>8</x:v>
      </x:c>
      <x:c r="M3891" s="18" t="n">
        <x:f>'05 Cargo Register'!O307</x:f>
        <x:v>211.20000000000002</x:v>
      </x:c>
      <x:c r="N3891" s="18" t="n">
        <x:f>J3891*K3891</x:f>
        <x:v>1053</x:v>
      </x:c>
      <x:c r="O3891" s="18" t="n">
        <x:f>J3891*L3891</x:f>
        <x:v>64</x:v>
      </x:c>
      <x:c r="P3891" s="18" t="n">
        <x:f>J3891*M3891</x:f>
        <x:v>1689.6000000000001</x:v>
      </x:c>
      <x:c r="Q3891" s="22" t="n">
        <x:f>'01 Controls'!$E$30*'02 Cargo Classes'!$M$9</x:f>
        <x:v>0</x:v>
      </x:c>
      <x:c r="R3891" s="22" t="n">
        <x:f>'01 Controls'!$F$30*'02 Cargo Classes'!$N$9</x:f>
        <x:v>0.85</x:v>
      </x:c>
      <x:c r="S3891" s="22" t="n">
        <x:f>'01 Controls'!$G$30*'02 Cargo Classes'!$O$9</x:f>
        <x:v>0</x:v>
      </x:c>
      <x:c r="T3891" s="22" t="n">
        <x:f>'01 Controls'!$H$30*'02 Cargo Classes'!$P$9</x:f>
        <x:v>0</x:v>
      </x:c>
      <x:c r="U3891" s="22" t="n">
        <x:f>SUM(Q3891:T3891)</x:f>
        <x:v>0.85</x:v>
      </x:c>
      <x:c r="V3891" s="18" t="n">
        <x:f>IF(U3891=0,0,N3891*Q3891/U3891)</x:f>
        <x:v>0</x:v>
      </x:c>
      <x:c r="W3891" s="18" t="n">
        <x:f>IF(U3891=0,0,P3891*Q3891/U3891)</x:f>
        <x:v>0</x:v>
      </x:c>
      <x:c r="X3891" s="18" t="n">
        <x:f>MAX(V3891,W3891*'01 Controls'!$E$12)</x:f>
        <x:v>0</x:v>
      </x:c>
      <x:c r="Y3891" s="18" t="n">
        <x:f>IF(U3891=0,0,N3891*R3891/U3891)</x:f>
        <x:v>1053</x:v>
      </x:c>
      <x:c r="Z3891" s="18" t="n">
        <x:f>IF(U3891=0,0,P3891*R3891/U3891)</x:f>
        <x:v>1689.6000000000001</x:v>
      </x:c>
      <x:c r="AA3891" s="18" t="n">
        <x:f>MAX(Y3891,Z3891*'01 Controls'!$E$13)</x:f>
        <x:v>1053</x:v>
      </x:c>
      <x:c r="AB3891" s="18" t="n">
        <x:f>IF(U3891=0,0,N3891*S3891/U3891)</x:f>
        <x:v>0</x:v>
      </x:c>
      <x:c r="AC3891" s="18" t="n">
        <x:f>IF(U3891=0,0,P3891*S3891/U3891)</x:f>
        <x:v>0</x:v>
      </x:c>
      <x:c r="AD3891" s="18" t="n">
        <x:f>MAX(AB3891,AC3891*'01 Controls'!$E$14)</x:f>
        <x:v>0</x:v>
      </x:c>
      <x:c r="AE3891" s="18" t="n">
        <x:f>IF(U3891=0,0,N3891*T3891/U3891)</x:f>
        <x:v>0</x:v>
      </x:c>
      <x:c r="AF3891" s="18" t="n">
        <x:f>IF(U3891=0,0,P3891*T3891/U3891)</x:f>
        <x:v>0</x:v>
      </x:c>
      <x:c r="AG3891" s="18" t="n">
        <x:f>MAX(AE3891,AF3891*'01 Controls'!$E$15)</x:f>
        <x:v>0</x:v>
      </x:c>
      <x:c r="AH3891" s="18" t="n">
        <x:f>SUM(V3891,Y3891,AB3891,AE3891)</x:f>
        <x:v>1053</x:v>
      </x:c>
      <x:c r="AI3891" s="18" t="n">
        <x:f>N3891-AH3891</x:f>
        <x:v>0</x:v>
      </x:c>
      <x:c r="AJ3891" s="18" t="n">
        <x:f>V3891*INDEX('07 Mode Capacity'!$P$6:$P$17,MATCH("AIR-"&amp;I3891,'07 Mode Capacity'!$C$6:$C$17,0))</x:f>
        <x:v>0</x:v>
      </x:c>
      <x:c r="AK3891" s="18" t="n">
        <x:f>Y3891*INDEX('07 Mode Capacity'!$P$6:$P$17,MATCH("OCEAN-"&amp;I3891,'07 Mode Capacity'!$C$6:$C$17,0))</x:f>
        <x:v>92.28100300094493</x:v>
      </x:c>
      <x:c r="AL3891" s="18" t="n">
        <x:f>AB3891*INDEX('07 Mode Capacity'!$P$6:$P$17,MATCH("LAND-"&amp;I3891,'07 Mode Capacity'!$C$6:$C$17,0))</x:f>
        <x:v>0</x:v>
      </x:c>
      <x:c r="AM3891" s="18" t="n">
        <x:f>AE3891*INDEX('07 Mode Capacity'!$P$6:$P$17,MATCH("INLAND-"&amp;I3891,'07 Mode Capacity'!$C$6:$C$17,0))</x:f>
        <x:v>0</x:v>
      </x:c>
      <x:c r="AN3891" s="18" t="n">
        <x:f>SUM(AJ3891:AM3891)</x:f>
        <x:v>92.28100300094493</x:v>
      </x:c>
      <x:c r="AO3891" s="17" t="n">
        <x:f>IF(N3891=0,1,AN3891/N3891)</x:f>
        <x:v>0.08763628015284419</x:v>
      </x:c>
      <x:c r="AP3891" s="11" t="str">
        <x:f>IF(AO3891&gt;='01 Controls'!$E$16,"PASS","FAIL")</x:f>
        <x:v>FAIL</x:v>
      </x:c>
      <x:c r="AQ3891" s="11" t="str">
        <x:v>UNQUANTIFIED</x:v>
      </x:c>
      <x:c r="AR3891" s="11" t="str">
        <x:v>Position-class planning record; serial item and receiver open</x:v>
      </x:c>
      <x:c r="AS3891" s="26"/>
      <x:c r="AT3891" s="26"/>
    </x:row>
    <x:row r="3892">
      <x:c r="C3892" s="11" t="str">
        <x:v>G1-C-CIG-TNK-20</x:v>
      </x:c>
      <x:c r="D3892" s="11" t="str">
        <x:v>G1</x:v>
      </x:c>
      <x:c r="E3892" s="11" t="str">
        <x:v>Allied megacity earthquake</x:v>
      </x:c>
      <x:c r="F3892" s="11" t="str">
        <x:v>C-CIG</x:v>
      </x:c>
      <x:c r="G3892" s="11" t="str">
        <x:v>Community institutions group</x:v>
      </x:c>
      <x:c r="H3892" s="11" t="str">
        <x:v>TNK-20</x:v>
      </x:c>
      <x:c r="I3892" s="19" t="n">
        <x:v>48</x:v>
      </x:c>
      <x:c r="J3892" s="21" t="n">
        <x:v>8</x:v>
      </x:c>
      <x:c r="K3892" s="18" t="n">
        <x:f>'05 Cargo Register'!K308</x:f>
        <x:v>175.5</x:v>
      </x:c>
      <x:c r="L3892" s="18" t="n">
        <x:f>'05 Cargo Register'!N308</x:f>
        <x:v>11</x:v>
      </x:c>
      <x:c r="M3892" s="18" t="n">
        <x:f>'05 Cargo Register'!O308</x:f>
        <x:v>233.75</x:v>
      </x:c>
      <x:c r="N3892" s="18" t="n">
        <x:f>J3892*K3892</x:f>
        <x:v>1404</x:v>
      </x:c>
      <x:c r="O3892" s="18" t="n">
        <x:f>J3892*L3892</x:f>
        <x:v>88</x:v>
      </x:c>
      <x:c r="P3892" s="18" t="n">
        <x:f>J3892*M3892</x:f>
        <x:v>1870</x:v>
      </x:c>
      <x:c r="Q3892" s="22" t="n">
        <x:f>'01 Controls'!$E$30*'02 Cargo Classes'!$M$10</x:f>
        <x:v>0</x:v>
      </x:c>
      <x:c r="R3892" s="22" t="n">
        <x:f>'01 Controls'!$F$30*'02 Cargo Classes'!$N$10</x:f>
        <x:v>1.02</x:v>
      </x:c>
      <x:c r="S3892" s="22" t="n">
        <x:f>'01 Controls'!$G$30*'02 Cargo Classes'!$O$10</x:f>
        <x:v>0</x:v>
      </x:c>
      <x:c r="T3892" s="22" t="n">
        <x:f>'01 Controls'!$H$30*'02 Cargo Classes'!$P$10</x:f>
        <x:v>0</x:v>
      </x:c>
      <x:c r="U3892" s="22" t="n">
        <x:f>SUM(Q3892:T3892)</x:f>
        <x:v>1.02</x:v>
      </x:c>
      <x:c r="V3892" s="18" t="n">
        <x:f>IF(U3892=0,0,N3892*Q3892/U3892)</x:f>
        <x:v>0</x:v>
      </x:c>
      <x:c r="W3892" s="18" t="n">
        <x:f>IF(U3892=0,0,P3892*Q3892/U3892)</x:f>
        <x:v>0</x:v>
      </x:c>
      <x:c r="X3892" s="18" t="n">
        <x:f>MAX(V3892,W3892*'01 Controls'!$E$12)</x:f>
        <x:v>0</x:v>
      </x:c>
      <x:c r="Y3892" s="18" t="n">
        <x:f>IF(U3892=0,0,N3892*R3892/U3892)</x:f>
        <x:v>1404</x:v>
      </x:c>
      <x:c r="Z3892" s="18" t="n">
        <x:f>IF(U3892=0,0,P3892*R3892/U3892)</x:f>
        <x:v>1870</x:v>
      </x:c>
      <x:c r="AA3892" s="18" t="n">
        <x:f>MAX(Y3892,Z3892*'01 Controls'!$E$13)</x:f>
        <x:v>1404</x:v>
      </x:c>
      <x:c r="AB3892" s="18" t="n">
        <x:f>IF(U3892=0,0,N3892*S3892/U3892)</x:f>
        <x:v>0</x:v>
      </x:c>
      <x:c r="AC3892" s="18" t="n">
        <x:f>IF(U3892=0,0,P3892*S3892/U3892)</x:f>
        <x:v>0</x:v>
      </x:c>
      <x:c r="AD3892" s="18" t="n">
        <x:f>MAX(AB3892,AC3892*'01 Controls'!$E$14)</x:f>
        <x:v>0</x:v>
      </x:c>
      <x:c r="AE3892" s="18" t="n">
        <x:f>IF(U3892=0,0,N3892*T3892/U3892)</x:f>
        <x:v>0</x:v>
      </x:c>
      <x:c r="AF3892" s="18" t="n">
        <x:f>IF(U3892=0,0,P3892*T3892/U3892)</x:f>
        <x:v>0</x:v>
      </x:c>
      <x:c r="AG3892" s="18" t="n">
        <x:f>MAX(AE3892,AF3892*'01 Controls'!$E$15)</x:f>
        <x:v>0</x:v>
      </x:c>
      <x:c r="AH3892" s="18" t="n">
        <x:f>SUM(V3892,Y3892,AB3892,AE3892)</x:f>
        <x:v>1404</x:v>
      </x:c>
      <x:c r="AI3892" s="18" t="n">
        <x:f>N3892-AH3892</x:f>
        <x:v>0</x:v>
      </x:c>
      <x:c r="AJ3892" s="18" t="n">
        <x:f>V3892*INDEX('07 Mode Capacity'!$P$6:$P$17,MATCH("AIR-"&amp;I3892,'07 Mode Capacity'!$C$6:$C$17,0))</x:f>
        <x:v>0</x:v>
      </x:c>
      <x:c r="AK3892" s="18" t="n">
        <x:f>Y3892*INDEX('07 Mode Capacity'!$P$6:$P$17,MATCH("OCEAN-"&amp;I3892,'07 Mode Capacity'!$C$6:$C$17,0))</x:f>
        <x:v>123.04133733459325</x:v>
      </x:c>
      <x:c r="AL3892" s="18" t="n">
        <x:f>AB3892*INDEX('07 Mode Capacity'!$P$6:$P$17,MATCH("LAND-"&amp;I3892,'07 Mode Capacity'!$C$6:$C$17,0))</x:f>
        <x:v>0</x:v>
      </x:c>
      <x:c r="AM3892" s="18" t="n">
        <x:f>AE3892*INDEX('07 Mode Capacity'!$P$6:$P$17,MATCH("INLAND-"&amp;I3892,'07 Mode Capacity'!$C$6:$C$17,0))</x:f>
        <x:v>0</x:v>
      </x:c>
      <x:c r="AN3892" s="18" t="n">
        <x:f>SUM(AJ3892:AM3892)</x:f>
        <x:v>123.04133733459325</x:v>
      </x:c>
      <x:c r="AO3892" s="17" t="n">
        <x:f>IF(N3892=0,1,AN3892/N3892)</x:f>
        <x:v>0.08763628015284419</x:v>
      </x:c>
      <x:c r="AP3892" s="11" t="str">
        <x:f>IF(AO3892&gt;='01 Controls'!$E$16,"PASS","FAIL")</x:f>
        <x:v>FAIL</x:v>
      </x:c>
      <x:c r="AQ3892" s="11" t="str">
        <x:v>UNQUANTIFIED</x:v>
      </x:c>
      <x:c r="AR3892" s="11" t="str">
        <x:v>Position-class planning record; serial item and receiver open</x:v>
      </x:c>
      <x:c r="AS3892" s="26"/>
      <x:c r="AT3892" s="26"/>
    </x:row>
    <x:row r="3893">
      <x:c r="C3893" s="11" t="str">
        <x:v>G1-C-CIG-ROL-30</x:v>
      </x:c>
      <x:c r="D3893" s="11" t="str">
        <x:v>G1</x:v>
      </x:c>
      <x:c r="E3893" s="11" t="str">
        <x:v>Allied megacity earthquake</x:v>
      </x:c>
      <x:c r="F3893" s="11" t="str">
        <x:v>C-CIG</x:v>
      </x:c>
      <x:c r="G3893" s="11" t="str">
        <x:v>Community institutions group</x:v>
      </x:c>
      <x:c r="H3893" s="11" t="str">
        <x:v>ROL-30</x:v>
      </x:c>
      <x:c r="I3893" s="19" t="n">
        <x:v>48</x:v>
      </x:c>
      <x:c r="J3893" s="21" t="n">
        <x:v>8</x:v>
      </x:c>
      <x:c r="K3893" s="18" t="n">
        <x:f>'05 Cargo Register'!K309</x:f>
        <x:v>263.25</x:v>
      </x:c>
      <x:c r="L3893" s="18" t="n">
        <x:f>'05 Cargo Register'!N309</x:f>
        <x:v>11</x:v>
      </x:c>
      <x:c r="M3893" s="18" t="n">
        <x:f>'05 Cargo Register'!O309</x:f>
        <x:v>701.25</x:v>
      </x:c>
      <x:c r="N3893" s="18" t="n">
        <x:f>J3893*K3893</x:f>
        <x:v>2106</x:v>
      </x:c>
      <x:c r="O3893" s="18" t="n">
        <x:f>J3893*L3893</x:f>
        <x:v>88</x:v>
      </x:c>
      <x:c r="P3893" s="18" t="n">
        <x:f>J3893*M3893</x:f>
        <x:v>5610</x:v>
      </x:c>
      <x:c r="Q3893" s="22" t="n">
        <x:f>'01 Controls'!$E$30*'02 Cargo Classes'!$M$12</x:f>
        <x:v>0</x:v>
      </x:c>
      <x:c r="R3893" s="22" t="n">
        <x:f>'01 Controls'!$F$30*'02 Cargo Classes'!$N$12</x:f>
        <x:v>0.85</x:v>
      </x:c>
      <x:c r="S3893" s="22" t="n">
        <x:f>'01 Controls'!$G$30*'02 Cargo Classes'!$O$12</x:f>
        <x:v>0</x:v>
      </x:c>
      <x:c r="T3893" s="22" t="n">
        <x:f>'01 Controls'!$H$30*'02 Cargo Classes'!$P$12</x:f>
        <x:v>0</x:v>
      </x:c>
      <x:c r="U3893" s="22" t="n">
        <x:f>SUM(Q3893:T3893)</x:f>
        <x:v>0.85</x:v>
      </x:c>
      <x:c r="V3893" s="18" t="n">
        <x:f>IF(U3893=0,0,N3893*Q3893/U3893)</x:f>
        <x:v>0</x:v>
      </x:c>
      <x:c r="W3893" s="18" t="n">
        <x:f>IF(U3893=0,0,P3893*Q3893/U3893)</x:f>
        <x:v>0</x:v>
      </x:c>
      <x:c r="X3893" s="18" t="n">
        <x:f>MAX(V3893,W3893*'01 Controls'!$E$12)</x:f>
        <x:v>0</x:v>
      </x:c>
      <x:c r="Y3893" s="18" t="n">
        <x:f>IF(U3893=0,0,N3893*R3893/U3893)</x:f>
        <x:v>2106</x:v>
      </x:c>
      <x:c r="Z3893" s="18" t="n">
        <x:f>IF(U3893=0,0,P3893*R3893/U3893)</x:f>
        <x:v>5610</x:v>
      </x:c>
      <x:c r="AA3893" s="18" t="n">
        <x:f>MAX(Y3893,Z3893*'01 Controls'!$E$13)</x:f>
        <x:v>2106</x:v>
      </x:c>
      <x:c r="AB3893" s="18" t="n">
        <x:f>IF(U3893=0,0,N3893*S3893/U3893)</x:f>
        <x:v>0</x:v>
      </x:c>
      <x:c r="AC3893" s="18" t="n">
        <x:f>IF(U3893=0,0,P3893*S3893/U3893)</x:f>
        <x:v>0</x:v>
      </x:c>
      <x:c r="AD3893" s="18" t="n">
        <x:f>MAX(AB3893,AC3893*'01 Controls'!$E$14)</x:f>
        <x:v>0</x:v>
      </x:c>
      <x:c r="AE3893" s="18" t="n">
        <x:f>IF(U3893=0,0,N3893*T3893/U3893)</x:f>
        <x:v>0</x:v>
      </x:c>
      <x:c r="AF3893" s="18" t="n">
        <x:f>IF(U3893=0,0,P3893*T3893/U3893)</x:f>
        <x:v>0</x:v>
      </x:c>
      <x:c r="AG3893" s="18" t="n">
        <x:f>MAX(AE3893,AF3893*'01 Controls'!$E$15)</x:f>
        <x:v>0</x:v>
      </x:c>
      <x:c r="AH3893" s="18" t="n">
        <x:f>SUM(V3893,Y3893,AB3893,AE3893)</x:f>
        <x:v>2106</x:v>
      </x:c>
      <x:c r="AI3893" s="18" t="n">
        <x:f>N3893-AH3893</x:f>
        <x:v>0</x:v>
      </x:c>
      <x:c r="AJ3893" s="18" t="n">
        <x:f>V3893*INDEX('07 Mode Capacity'!$P$6:$P$17,MATCH("AIR-"&amp;I3893,'07 Mode Capacity'!$C$6:$C$17,0))</x:f>
        <x:v>0</x:v>
      </x:c>
      <x:c r="AK3893" s="18" t="n">
        <x:f>Y3893*INDEX('07 Mode Capacity'!$P$6:$P$17,MATCH("OCEAN-"&amp;I3893,'07 Mode Capacity'!$C$6:$C$17,0))</x:f>
        <x:v>184.56200600188987</x:v>
      </x:c>
      <x:c r="AL3893" s="18" t="n">
        <x:f>AB3893*INDEX('07 Mode Capacity'!$P$6:$P$17,MATCH("LAND-"&amp;I3893,'07 Mode Capacity'!$C$6:$C$17,0))</x:f>
        <x:v>0</x:v>
      </x:c>
      <x:c r="AM3893" s="18" t="n">
        <x:f>AE3893*INDEX('07 Mode Capacity'!$P$6:$P$17,MATCH("INLAND-"&amp;I3893,'07 Mode Capacity'!$C$6:$C$17,0))</x:f>
        <x:v>0</x:v>
      </x:c>
      <x:c r="AN3893" s="18" t="n">
        <x:f>SUM(AJ3893:AM3893)</x:f>
        <x:v>184.56200600188987</x:v>
      </x:c>
      <x:c r="AO3893" s="17" t="n">
        <x:f>IF(N3893=0,1,AN3893/N3893)</x:f>
        <x:v>0.08763628015284419</x:v>
      </x:c>
      <x:c r="AP3893" s="11" t="str">
        <x:f>IF(AO3893&gt;='01 Controls'!$E$16,"PASS","FAIL")</x:f>
        <x:v>FAIL</x:v>
      </x:c>
      <x:c r="AQ3893" s="11" t="str">
        <x:v>UNQUANTIFIED</x:v>
      </x:c>
      <x:c r="AR3893" s="11" t="str">
        <x:v>Position-class planning record; serial item and receiver open</x:v>
      </x:c>
      <x:c r="AS3893" s="26"/>
      <x:c r="AT3893" s="26"/>
    </x:row>
    <x:row r="3894">
      <x:c r="C3894" s="11" t="str">
        <x:v>G1-C-CIG-LIN-18</x:v>
      </x:c>
      <x:c r="D3894" s="11" t="str">
        <x:v>G1</x:v>
      </x:c>
      <x:c r="E3894" s="11" t="str">
        <x:v>Allied megacity earthquake</x:v>
      </x:c>
      <x:c r="F3894" s="11" t="str">
        <x:v>C-CIG</x:v>
      </x:c>
      <x:c r="G3894" s="11" t="str">
        <x:v>Community institutions group</x:v>
      </x:c>
      <x:c r="H3894" s="11" t="str">
        <x:v>LIN-18</x:v>
      </x:c>
      <x:c r="I3894" s="19" t="n">
        <x:v>72</x:v>
      </x:c>
      <x:c r="J3894" s="21" t="n">
        <x:v>8</x:v>
      </x:c>
      <x:c r="K3894" s="18" t="n">
        <x:f>'05 Cargo Register'!K310</x:f>
        <x:v>87.75</x:v>
      </x:c>
      <x:c r="L3894" s="18" t="n">
        <x:f>'05 Cargo Register'!N310</x:f>
        <x:v>7</x:v>
      </x:c>
      <x:c r="M3894" s="18" t="n">
        <x:f>'05 Cargo Register'!O310</x:f>
        <x:v>308</x:v>
      </x:c>
      <x:c r="N3894" s="18" t="n">
        <x:f>J3894*K3894</x:f>
        <x:v>702</x:v>
      </x:c>
      <x:c r="O3894" s="18" t="n">
        <x:f>J3894*L3894</x:f>
        <x:v>56</x:v>
      </x:c>
      <x:c r="P3894" s="18" t="n">
        <x:f>J3894*M3894</x:f>
        <x:v>2464</x:v>
      </x:c>
      <x:c r="Q3894" s="22" t="n">
        <x:f>'01 Controls'!$E$30*'02 Cargo Classes'!$M$13</x:f>
        <x:v>0</x:v>
      </x:c>
      <x:c r="R3894" s="22" t="n">
        <x:f>'01 Controls'!$F$30*'02 Cargo Classes'!$N$13</x:f>
        <x:v>1.02</x:v>
      </x:c>
      <x:c r="S3894" s="22" t="n">
        <x:f>'01 Controls'!$G$30*'02 Cargo Classes'!$O$13</x:f>
        <x:v>0</x:v>
      </x:c>
      <x:c r="T3894" s="22" t="n">
        <x:f>'01 Controls'!$H$30*'02 Cargo Classes'!$P$13</x:f>
        <x:v>0</x:v>
      </x:c>
      <x:c r="U3894" s="22" t="n">
        <x:f>SUM(Q3894:T3894)</x:f>
        <x:v>1.02</x:v>
      </x:c>
      <x:c r="V3894" s="18" t="n">
        <x:f>IF(U3894=0,0,N3894*Q3894/U3894)</x:f>
        <x:v>0</x:v>
      </x:c>
      <x:c r="W3894" s="18" t="n">
        <x:f>IF(U3894=0,0,P3894*Q3894/U3894)</x:f>
        <x:v>0</x:v>
      </x:c>
      <x:c r="X3894" s="18" t="n">
        <x:f>MAX(V3894,W3894*'01 Controls'!$E$12)</x:f>
        <x:v>0</x:v>
      </x:c>
      <x:c r="Y3894" s="18" t="n">
        <x:f>IF(U3894=0,0,N3894*R3894/U3894)</x:f>
        <x:v>702</x:v>
      </x:c>
      <x:c r="Z3894" s="18" t="n">
        <x:f>IF(U3894=0,0,P3894*R3894/U3894)</x:f>
        <x:v>2464</x:v>
      </x:c>
      <x:c r="AA3894" s="18" t="n">
        <x:f>MAX(Y3894,Z3894*'01 Controls'!$E$13)</x:f>
        <x:v>702</x:v>
      </x:c>
      <x:c r="AB3894" s="18" t="n">
        <x:f>IF(U3894=0,0,N3894*S3894/U3894)</x:f>
        <x:v>0</x:v>
      </x:c>
      <x:c r="AC3894" s="18" t="n">
        <x:f>IF(U3894=0,0,P3894*S3894/U3894)</x:f>
        <x:v>0</x:v>
      </x:c>
      <x:c r="AD3894" s="18" t="n">
        <x:f>MAX(AB3894,AC3894*'01 Controls'!$E$14)</x:f>
        <x:v>0</x:v>
      </x:c>
      <x:c r="AE3894" s="18" t="n">
        <x:f>IF(U3894=0,0,N3894*T3894/U3894)</x:f>
        <x:v>0</x:v>
      </x:c>
      <x:c r="AF3894" s="18" t="n">
        <x:f>IF(U3894=0,0,P3894*T3894/U3894)</x:f>
        <x:v>0</x:v>
      </x:c>
      <x:c r="AG3894" s="18" t="n">
        <x:f>MAX(AE3894,AF3894*'01 Controls'!$E$15)</x:f>
        <x:v>0</x:v>
      </x:c>
      <x:c r="AH3894" s="18" t="n">
        <x:f>SUM(V3894,Y3894,AB3894,AE3894)</x:f>
        <x:v>702</x:v>
      </x:c>
      <x:c r="AI3894" s="18" t="n">
        <x:f>N3894-AH3894</x:f>
        <x:v>0</x:v>
      </x:c>
      <x:c r="AJ3894" s="18" t="n">
        <x:f>V3894*INDEX('07 Mode Capacity'!$P$6:$P$17,MATCH("AIR-"&amp;I3894,'07 Mode Capacity'!$C$6:$C$17,0))</x:f>
        <x:v>0</x:v>
      </x:c>
      <x:c r="AK3894" s="18" t="n">
        <x:f>Y3894*INDEX('07 Mode Capacity'!$P$6:$P$17,MATCH("OCEAN-"&amp;I3894,'07 Mode Capacity'!$C$6:$C$17,0))</x:f>
        <x:v>549.5031206350955</x:v>
      </x:c>
      <x:c r="AL3894" s="18" t="n">
        <x:f>AB3894*INDEX('07 Mode Capacity'!$P$6:$P$17,MATCH("LAND-"&amp;I3894,'07 Mode Capacity'!$C$6:$C$17,0))</x:f>
        <x:v>0</x:v>
      </x:c>
      <x:c r="AM3894" s="18" t="n">
        <x:f>AE3894*INDEX('07 Mode Capacity'!$P$6:$P$17,MATCH("INLAND-"&amp;I3894,'07 Mode Capacity'!$C$6:$C$17,0))</x:f>
        <x:v>0</x:v>
      </x:c>
      <x:c r="AN3894" s="18" t="n">
        <x:f>SUM(AJ3894:AM3894)</x:f>
        <x:v>549.5031206350955</x:v>
      </x:c>
      <x:c r="AO3894" s="17" t="n">
        <x:f>IF(N3894=0,1,AN3894/N3894)</x:f>
        <x:v>0.7827679781126716</x:v>
      </x:c>
      <x:c r="AP3894" s="11" t="str">
        <x:f>IF(AO3894&gt;='01 Controls'!$E$16,"PASS","FAIL")</x:f>
        <x:v>FAIL</x:v>
      </x:c>
      <x:c r="AQ3894" s="11" t="str">
        <x:v>UNQUANTIFIED</x:v>
      </x:c>
      <x:c r="AR3894" s="11" t="str">
        <x:v>Position-class planning record; serial item and receiver open</x:v>
      </x:c>
      <x:c r="AS3894" s="26"/>
      <x:c r="AT3894" s="26"/>
    </x:row>
    <x:row r="3895">
      <x:c r="C3895" s="11" t="str">
        <x:v>G1-C-CIG-BLK-08</x:v>
      </x:c>
      <x:c r="D3895" s="11" t="str">
        <x:v>G1</x:v>
      </x:c>
      <x:c r="E3895" s="11" t="str">
        <x:v>Allied megacity earthquake</x:v>
      </x:c>
      <x:c r="F3895" s="11" t="str">
        <x:v>C-CIG</x:v>
      </x:c>
      <x:c r="G3895" s="11" t="str">
        <x:v>Community institutions group</x:v>
      </x:c>
      <x:c r="H3895" s="11" t="str">
        <x:v>BLK-08</x:v>
      </x:c>
      <x:c r="I3895" s="19" t="n">
        <x:v>48</x:v>
      </x:c>
      <x:c r="J3895" s="21" t="n">
        <x:v>8</x:v>
      </x:c>
      <x:c r="K3895" s="18" t="n">
        <x:f>'05 Cargo Register'!K311</x:f>
        <x:v>745.875</x:v>
      </x:c>
      <x:c r="L3895" s="18" t="n">
        <x:f>'05 Cargo Register'!N311</x:f>
        <x:v>117</x:v>
      </x:c>
      <x:c r="M3895" s="18" t="n">
        <x:f>'05 Cargo Register'!O311</x:f>
        <x:v>5967</x:v>
      </x:c>
      <x:c r="N3895" s="18" t="n">
        <x:f>J3895*K3895</x:f>
        <x:v>5967</x:v>
      </x:c>
      <x:c r="O3895" s="18" t="n">
        <x:f>J3895*L3895</x:f>
        <x:v>936</x:v>
      </x:c>
      <x:c r="P3895" s="18" t="n">
        <x:f>J3895*M3895</x:f>
        <x:v>47736</x:v>
      </x:c>
      <x:c r="Q3895" s="22" t="n">
        <x:f>'01 Controls'!$E$30*'02 Cargo Classes'!$M$14</x:f>
        <x:v>0.15</x:v>
      </x:c>
      <x:c r="R3895" s="22" t="n">
        <x:f>'01 Controls'!$F$30*'02 Cargo Classes'!$N$14</x:f>
        <x:v>0.68</x:v>
      </x:c>
      <x:c r="S3895" s="22" t="n">
        <x:f>'01 Controls'!$G$30*'02 Cargo Classes'!$O$14</x:f>
        <x:v>0</x:v>
      </x:c>
      <x:c r="T3895" s="22" t="n">
        <x:f>'01 Controls'!$H$30*'02 Cargo Classes'!$P$14</x:f>
        <x:v>0</x:v>
      </x:c>
      <x:c r="U3895" s="22" t="n">
        <x:f>SUM(Q3895:T3895)</x:f>
        <x:v>0.8300000000000001</x:v>
      </x:c>
      <x:c r="V3895" s="18" t="n">
        <x:f>IF(U3895=0,0,N3895*Q3895/U3895)</x:f>
        <x:v>1078.3734939759036</x:v>
      </x:c>
      <x:c r="W3895" s="18" t="n">
        <x:f>IF(U3895=0,0,P3895*Q3895/U3895)</x:f>
        <x:v>8626.987951807228</x:v>
      </x:c>
      <x:c r="X3895" s="18" t="n">
        <x:f>MAX(V3895,W3895*'01 Controls'!$E$12)</x:f>
        <x:v>2156.746987951807</x:v>
      </x:c>
      <x:c r="Y3895" s="18" t="n">
        <x:f>IF(U3895=0,0,N3895*R3895/U3895)</x:f>
        <x:v>4888.626506024097</x:v>
      </x:c>
      <x:c r="Z3895" s="18" t="n">
        <x:f>IF(U3895=0,0,P3895*R3895/U3895)</x:f>
        <x:v>39109.01204819277</x:v>
      </x:c>
      <x:c r="AA3895" s="18" t="n">
        <x:f>MAX(Y3895,Z3895*'01 Controls'!$E$13)</x:f>
        <x:v>5866.351807228916</x:v>
      </x:c>
      <x:c r="AB3895" s="18" t="n">
        <x:f>IF(U3895=0,0,N3895*S3895/U3895)</x:f>
        <x:v>0</x:v>
      </x:c>
      <x:c r="AC3895" s="18" t="n">
        <x:f>IF(U3895=0,0,P3895*S3895/U3895)</x:f>
        <x:v>0</x:v>
      </x:c>
      <x:c r="AD3895" s="18" t="n">
        <x:f>MAX(AB3895,AC3895*'01 Controls'!$E$14)</x:f>
        <x:v>0</x:v>
      </x:c>
      <x:c r="AE3895" s="18" t="n">
        <x:f>IF(U3895=0,0,N3895*T3895/U3895)</x:f>
        <x:v>0</x:v>
      </x:c>
      <x:c r="AF3895" s="18" t="n">
        <x:f>IF(U3895=0,0,P3895*T3895/U3895)</x:f>
        <x:v>0</x:v>
      </x:c>
      <x:c r="AG3895" s="18" t="n">
        <x:f>MAX(AE3895,AF3895*'01 Controls'!$E$15)</x:f>
        <x:v>0</x:v>
      </x:c>
      <x:c r="AH3895" s="18" t="n">
        <x:f>SUM(V3895,Y3895,AB3895,AE3895)</x:f>
        <x:v>5967</x:v>
      </x:c>
      <x:c r="AI3895" s="18" t="n">
        <x:f>N3895-AH3895</x:f>
        <x:v>0</x:v>
      </x:c>
      <x:c r="AJ3895" s="18" t="n">
        <x:f>V3895*INDEX('07 Mode Capacity'!$P$6:$P$17,MATCH("AIR-"&amp;I3895,'07 Mode Capacity'!$C$6:$C$17,0))</x:f>
        <x:v>302.30654331545946</x:v>
      </x:c>
      <x:c r="AK3895" s="18" t="n">
        <x:f>Y3895*INDEX('07 Mode Capacity'!$P$6:$P$17,MATCH("OCEAN-"&amp;I3895,'07 Mode Capacity'!$C$6:$C$17,0))</x:f>
        <x:v>428.4210420445476</x:v>
      </x:c>
      <x:c r="AL3895" s="18" t="n">
        <x:f>AB3895*INDEX('07 Mode Capacity'!$P$6:$P$17,MATCH("LAND-"&amp;I3895,'07 Mode Capacity'!$C$6:$C$17,0))</x:f>
        <x:v>0</x:v>
      </x:c>
      <x:c r="AM3895" s="18" t="n">
        <x:f>AE3895*INDEX('07 Mode Capacity'!$P$6:$P$17,MATCH("INLAND-"&amp;I3895,'07 Mode Capacity'!$C$6:$C$17,0))</x:f>
        <x:v>0</x:v>
      </x:c>
      <x:c r="AN3895" s="18" t="n">
        <x:f>SUM(AJ3895:AM3895)</x:f>
        <x:v>730.7275853600071</x:v>
      </x:c>
      <x:c r="AO3895" s="17" t="n">
        <x:f>IF(N3895=0,1,AN3895/N3895)</x:f>
        <x:v>0.12246146897268428</x:v>
      </x:c>
      <x:c r="AP3895" s="11" t="str">
        <x:f>IF(AO3895&gt;='01 Controls'!$E$16,"PASS","FAIL")</x:f>
        <x:v>FAIL</x:v>
      </x:c>
      <x:c r="AQ3895" s="11" t="str">
        <x:v>UNQUANTIFIED</x:v>
      </x:c>
      <x:c r="AR3895" s="11" t="str">
        <x:v>Position-class planning record; serial item and receiver open</x:v>
      </x:c>
      <x:c r="AS3895" s="26"/>
      <x:c r="AT3895" s="26"/>
    </x:row>
    <x:row r="3896">
      <x:c r="C3896" s="11" t="str">
        <x:v>G1-J-RIG-APL-45</x:v>
      </x:c>
      <x:c r="D3896" s="11" t="str">
        <x:v>G1</x:v>
      </x:c>
      <x:c r="E3896" s="11" t="str">
        <x:v>Allied megacity earthquake</x:v>
      </x:c>
      <x:c r="F3896" s="11" t="str">
        <x:v>J-RIG</x:v>
      </x:c>
      <x:c r="G3896" s="11" t="str">
        <x:v>Resilience information group</x:v>
      </x:c>
      <x:c r="H3896" s="11" t="str">
        <x:v>APL-45</x:v>
      </x:c>
      <x:c r="I3896" s="19" t="n">
        <x:v>24</x:v>
      </x:c>
      <x:c r="J3896" s="21" t="n">
        <x:v>8</x:v>
      </x:c>
      <x:c r="K3896" s="18" t="n">
        <x:f>'05 Cargo Register'!K312</x:f>
        <x:v>273</x:v>
      </x:c>
      <x:c r="L3896" s="18" t="n">
        <x:f>'05 Cargo Register'!N312</x:f>
        <x:v>72</x:v>
      </x:c>
      <x:c r="M3896" s="18" t="n">
        <x:f>'05 Cargo Register'!O312</x:f>
        <x:v>540</x:v>
      </x:c>
      <x:c r="N3896" s="18" t="n">
        <x:f>J3896*K3896</x:f>
        <x:v>2184</x:v>
      </x:c>
      <x:c r="O3896" s="18" t="n">
        <x:f>J3896*L3896</x:f>
        <x:v>576</x:v>
      </x:c>
      <x:c r="P3896" s="18" t="n">
        <x:f>J3896*M3896</x:f>
        <x:v>4320</x:v>
      </x:c>
      <x:c r="Q3896" s="22" t="n">
        <x:f>'01 Controls'!$E$30*'02 Cargo Classes'!$M$6</x:f>
        <x:v>0.44999999999999996</x:v>
      </x:c>
      <x:c r="R3896" s="22" t="n">
        <x:f>'01 Controls'!$F$30*'02 Cargo Classes'!$N$6</x:f>
        <x:v>0.34</x:v>
      </x:c>
      <x:c r="S3896" s="22" t="n">
        <x:f>'01 Controls'!$G$30*'02 Cargo Classes'!$O$6</x:f>
        <x:v>0</x:v>
      </x:c>
      <x:c r="T3896" s="22" t="n">
        <x:f>'01 Controls'!$H$30*'02 Cargo Classes'!$P$6</x:f>
        <x:v>0</x:v>
      </x:c>
      <x:c r="U3896" s="22" t="n">
        <x:f>SUM(Q3896:T3896)</x:f>
        <x:v>0.79</x:v>
      </x:c>
      <x:c r="V3896" s="18" t="n">
        <x:f>IF(U3896=0,0,N3896*Q3896/U3896)</x:f>
        <x:v>1244.0506329113923</x:v>
      </x:c>
      <x:c r="W3896" s="18" t="n">
        <x:f>IF(U3896=0,0,P3896*Q3896/U3896)</x:f>
        <x:v>2460.7594936708856</x:v>
      </x:c>
      <x:c r="X3896" s="18" t="n">
        <x:f>MAX(V3896,W3896*'01 Controls'!$E$12)</x:f>
        <x:v>1244.0506329113923</x:v>
      </x:c>
      <x:c r="Y3896" s="18" t="n">
        <x:f>IF(U3896=0,0,N3896*R3896/U3896)</x:f>
        <x:v>939.9493670886076</x:v>
      </x:c>
      <x:c r="Z3896" s="18" t="n">
        <x:f>IF(U3896=0,0,P3896*R3896/U3896)</x:f>
        <x:v>1859.2405063291142</x:v>
      </x:c>
      <x:c r="AA3896" s="18" t="n">
        <x:f>MAX(Y3896,Z3896*'01 Controls'!$E$13)</x:f>
        <x:v>939.9493670886076</x:v>
      </x:c>
      <x:c r="AB3896" s="18" t="n">
        <x:f>IF(U3896=0,0,N3896*S3896/U3896)</x:f>
        <x:v>0</x:v>
      </x:c>
      <x:c r="AC3896" s="18" t="n">
        <x:f>IF(U3896=0,0,P3896*S3896/U3896)</x:f>
        <x:v>0</x:v>
      </x:c>
      <x:c r="AD3896" s="18" t="n">
        <x:f>MAX(AB3896,AC3896*'01 Controls'!$E$14)</x:f>
        <x:v>0</x:v>
      </x:c>
      <x:c r="AE3896" s="18" t="n">
        <x:f>IF(U3896=0,0,N3896*T3896/U3896)</x:f>
        <x:v>0</x:v>
      </x:c>
      <x:c r="AF3896" s="18" t="n">
        <x:f>IF(U3896=0,0,P3896*T3896/U3896)</x:f>
        <x:v>0</x:v>
      </x:c>
      <x:c r="AG3896" s="18" t="n">
        <x:f>MAX(AE3896,AF3896*'01 Controls'!$E$15)</x:f>
        <x:v>0</x:v>
      </x:c>
      <x:c r="AH3896" s="18" t="n">
        <x:f>SUM(V3896,Y3896,AB3896,AE3896)</x:f>
        <x:v>2184</x:v>
      </x:c>
      <x:c r="AI3896" s="18" t="n">
        <x:f>N3896-AH3896</x:f>
        <x:v>0</x:v>
      </x:c>
      <x:c r="AJ3896" s="18" t="n">
        <x:f>V3896*INDEX('07 Mode Capacity'!$P$6:$P$17,MATCH("AIR-"&amp;I3896,'07 Mode Capacity'!$C$6:$C$17,0))</x:f>
        <x:v>252.4353745215708</x:v>
      </x:c>
      <x:c r="AK3896" s="18" t="n">
        <x:f>Y3896*INDEX('07 Mode Capacity'!$P$6:$P$17,MATCH("OCEAN-"&amp;I3896,'07 Mode Capacity'!$C$6:$C$17,0))</x:f>
        <x:v>141.07610669070905</x:v>
      </x:c>
      <x:c r="AL3896" s="18" t="n">
        <x:f>AB3896*INDEX('07 Mode Capacity'!$P$6:$P$17,MATCH("LAND-"&amp;I3896,'07 Mode Capacity'!$C$6:$C$17,0))</x:f>
        <x:v>0</x:v>
      </x:c>
      <x:c r="AM3896" s="18" t="n">
        <x:f>AE3896*INDEX('07 Mode Capacity'!$P$6:$P$17,MATCH("INLAND-"&amp;I3896,'07 Mode Capacity'!$C$6:$C$17,0))</x:f>
        <x:v>0</x:v>
      </x:c>
      <x:c r="AN3896" s="18" t="n">
        <x:f>SUM(AJ3896:AM3896)</x:f>
        <x:v>393.5114812122798</x:v>
      </x:c>
      <x:c r="AO3896" s="17" t="n">
        <x:f>IF(N3896=0,1,AN3896/N3896)</x:f>
        <x:v>0.18017924963932225</x:v>
      </x:c>
      <x:c r="AP3896" s="11" t="str">
        <x:f>IF(AO3896&gt;='01 Controls'!$E$16,"PASS","FAIL")</x:f>
        <x:v>FAIL</x:v>
      </x:c>
      <x:c r="AQ3896" s="11" t="str">
        <x:v>UNQUANTIFIED</x:v>
      </x:c>
      <x:c r="AR3896" s="11" t="str">
        <x:v>Position-class planning record; serial item and receiver open</x:v>
      </x:c>
      <x:c r="AS3896" s="26"/>
      <x:c r="AT3896" s="26"/>
    </x:row>
    <x:row r="3897">
      <x:c r="C3897" s="11" t="str">
        <x:v>G1-J-RIG-ISO-18</x:v>
      </x:c>
      <x:c r="D3897" s="11" t="str">
        <x:v>G1</x:v>
      </x:c>
      <x:c r="E3897" s="11" t="str">
        <x:v>Allied megacity earthquake</x:v>
      </x:c>
      <x:c r="F3897" s="11" t="str">
        <x:v>J-RIG</x:v>
      </x:c>
      <x:c r="G3897" s="11" t="str">
        <x:v>Resilience information group</x:v>
      </x:c>
      <x:c r="H3897" s="11" t="str">
        <x:v>ISO-18</x:v>
      </x:c>
      <x:c r="I3897" s="19" t="n">
        <x:v>48</x:v>
      </x:c>
      <x:c r="J3897" s="21" t="n">
        <x:v>8</x:v>
      </x:c>
      <x:c r="K3897" s="18" t="n">
        <x:f>'05 Cargo Register'!K313</x:f>
        <x:v>341.25</x:v>
      </x:c>
      <x:c r="L3897" s="18" t="n">
        <x:f>'05 Cargo Register'!N313</x:f>
        <x:v>23</x:v>
      </x:c>
      <x:c r="M3897" s="18" t="n">
        <x:f>'05 Cargo Register'!O313</x:f>
        <x:v>607.2</x:v>
      </x:c>
      <x:c r="N3897" s="18" t="n">
        <x:f>J3897*K3897</x:f>
        <x:v>2730</x:v>
      </x:c>
      <x:c r="O3897" s="18" t="n">
        <x:f>J3897*L3897</x:f>
        <x:v>184</x:v>
      </x:c>
      <x:c r="P3897" s="18" t="n">
        <x:f>J3897*M3897</x:f>
        <x:v>4857.6</x:v>
      </x:c>
      <x:c r="Q3897" s="22" t="n">
        <x:f>'01 Controls'!$E$30*'02 Cargo Classes'!$M$7</x:f>
        <x:v>0.03</x:v>
      </x:c>
      <x:c r="R3897" s="22" t="n">
        <x:f>'01 Controls'!$F$30*'02 Cargo Classes'!$N$7</x:f>
        <x:v>0.85</x:v>
      </x:c>
      <x:c r="S3897" s="22" t="n">
        <x:f>'01 Controls'!$G$30*'02 Cargo Classes'!$O$7</x:f>
        <x:v>0</x:v>
      </x:c>
      <x:c r="T3897" s="22" t="n">
        <x:f>'01 Controls'!$H$30*'02 Cargo Classes'!$P$7</x:f>
        <x:v>0</x:v>
      </x:c>
      <x:c r="U3897" s="22" t="n">
        <x:f>SUM(Q3897:T3897)</x:f>
        <x:v>0.88</x:v>
      </x:c>
      <x:c r="V3897" s="18" t="n">
        <x:f>IF(U3897=0,0,N3897*Q3897/U3897)</x:f>
        <x:v>93.06818181818181</x:v>
      </x:c>
      <x:c r="W3897" s="18" t="n">
        <x:f>IF(U3897=0,0,P3897*Q3897/U3897)</x:f>
        <x:v>165.60000000000002</x:v>
      </x:c>
      <x:c r="X3897" s="18" t="n">
        <x:f>MAX(V3897,W3897*'01 Controls'!$E$12)</x:f>
        <x:v>93.06818181818181</x:v>
      </x:c>
      <x:c r="Y3897" s="18" t="n">
        <x:f>IF(U3897=0,0,N3897*R3897/U3897)</x:f>
        <x:v>2636.931818181818</x:v>
      </x:c>
      <x:c r="Z3897" s="18" t="n">
        <x:f>IF(U3897=0,0,P3897*R3897/U3897)</x:f>
        <x:v>4692</x:v>
      </x:c>
      <x:c r="AA3897" s="18" t="n">
        <x:f>MAX(Y3897,Z3897*'01 Controls'!$E$13)</x:f>
        <x:v>2636.931818181818</x:v>
      </x:c>
      <x:c r="AB3897" s="18" t="n">
        <x:f>IF(U3897=0,0,N3897*S3897/U3897)</x:f>
        <x:v>0</x:v>
      </x:c>
      <x:c r="AC3897" s="18" t="n">
        <x:f>IF(U3897=0,0,P3897*S3897/U3897)</x:f>
        <x:v>0</x:v>
      </x:c>
      <x:c r="AD3897" s="18" t="n">
        <x:f>MAX(AB3897,AC3897*'01 Controls'!$E$14)</x:f>
        <x:v>0</x:v>
      </x:c>
      <x:c r="AE3897" s="18" t="n">
        <x:f>IF(U3897=0,0,N3897*T3897/U3897)</x:f>
        <x:v>0</x:v>
      </x:c>
      <x:c r="AF3897" s="18" t="n">
        <x:f>IF(U3897=0,0,P3897*T3897/U3897)</x:f>
        <x:v>0</x:v>
      </x:c>
      <x:c r="AG3897" s="18" t="n">
        <x:f>MAX(AE3897,AF3897*'01 Controls'!$E$15)</x:f>
        <x:v>0</x:v>
      </x:c>
      <x:c r="AH3897" s="18" t="n">
        <x:f>SUM(V3897,Y3897,AB3897,AE3897)</x:f>
        <x:v>2730</x:v>
      </x:c>
      <x:c r="AI3897" s="18" t="n">
        <x:f>N3897-AH3897</x:f>
        <x:v>0</x:v>
      </x:c>
      <x:c r="AJ3897" s="18" t="n">
        <x:f>V3897*INDEX('07 Mode Capacity'!$P$6:$P$17,MATCH("AIR-"&amp;I3897,'07 Mode Capacity'!$C$6:$C$17,0))</x:f>
        <x:v>26.090330015787575</x:v>
      </x:c>
      <x:c r="AK3897" s="18" t="n">
        <x:f>Y3897*INDEX('07 Mode Capacity'!$P$6:$P$17,MATCH("OCEAN-"&amp;I3897,'07 Mode Capacity'!$C$6:$C$17,0))</x:f>
        <x:v>231.0908955621306</x:v>
      </x:c>
      <x:c r="AL3897" s="18" t="n">
        <x:f>AB3897*INDEX('07 Mode Capacity'!$P$6:$P$17,MATCH("LAND-"&amp;I3897,'07 Mode Capacity'!$C$6:$C$17,0))</x:f>
        <x:v>0</x:v>
      </x:c>
      <x:c r="AM3897" s="18" t="n">
        <x:f>AE3897*INDEX('07 Mode Capacity'!$P$6:$P$17,MATCH("INLAND-"&amp;I3897,'07 Mode Capacity'!$C$6:$C$17,0))</x:f>
        <x:v>0</x:v>
      </x:c>
      <x:c r="AN3897" s="18" t="n">
        <x:f>SUM(AJ3897:AM3897)</x:f>
        <x:v>257.1812255779182</x:v>
      </x:c>
      <x:c r="AO3897" s="17" t="n">
        <x:f>IF(N3897=0,1,AN3897/N3897)</x:f>
        <x:v>0.09420557713476857</x:v>
      </x:c>
      <x:c r="AP3897" s="11" t="str">
        <x:f>IF(AO3897&gt;='01 Controls'!$E$16,"PASS","FAIL")</x:f>
        <x:v>FAIL</x:v>
      </x:c>
      <x:c r="AQ3897" s="11" t="str">
        <x:v>UNQUANTIFIED</x:v>
      </x:c>
      <x:c r="AR3897" s="11" t="str">
        <x:v>Position-class planning record; serial item and receiver open</x:v>
      </x:c>
      <x:c r="AS3897" s="26"/>
      <x:c r="AT3897" s="26"/>
    </x:row>
    <x:row r="3898">
      <x:c r="C3898" s="11" t="str">
        <x:v>G1-J-RIG-COL-12</x:v>
      </x:c>
      <x:c r="D3898" s="11" t="str">
        <x:v>G1</x:v>
      </x:c>
      <x:c r="E3898" s="11" t="str">
        <x:v>Allied megacity earthquake</x:v>
      </x:c>
      <x:c r="F3898" s="11" t="str">
        <x:v>J-RIG</x:v>
      </x:c>
      <x:c r="G3898" s="11" t="str">
        <x:v>Resilience information group</x:v>
      </x:c>
      <x:c r="H3898" s="11" t="str">
        <x:v>COL-12</x:v>
      </x:c>
      <x:c r="I3898" s="19" t="n">
        <x:v>24</x:v>
      </x:c>
      <x:c r="J3898" s="21" t="n">
        <x:v>8</x:v>
      </x:c>
      <x:c r="K3898" s="18" t="n">
        <x:f>'05 Cargo Register'!K314</x:f>
        <x:v>68.25</x:v>
      </x:c>
      <x:c r="L3898" s="18" t="n">
        <x:f>'05 Cargo Register'!N314</x:f>
        <x:v>8</x:v>
      </x:c>
      <x:c r="M3898" s="18" t="n">
        <x:f>'05 Cargo Register'!O314</x:f>
        <x:v>211.20000000000002</x:v>
      </x:c>
      <x:c r="N3898" s="18" t="n">
        <x:f>J3898*K3898</x:f>
        <x:v>546</x:v>
      </x:c>
      <x:c r="O3898" s="18" t="n">
        <x:f>J3898*L3898</x:f>
        <x:v>64</x:v>
      </x:c>
      <x:c r="P3898" s="18" t="n">
        <x:f>J3898*M3898</x:f>
        <x:v>1689.6000000000001</x:v>
      </x:c>
      <x:c r="Q3898" s="22" t="n">
        <x:f>'01 Controls'!$E$30*'02 Cargo Classes'!$M$8</x:f>
        <x:v>0.3</x:v>
      </x:c>
      <x:c r="R3898" s="22" t="n">
        <x:f>'01 Controls'!$F$30*'02 Cargo Classes'!$N$8</x:f>
        <x:v>0.595</x:v>
      </x:c>
      <x:c r="S3898" s="22" t="n">
        <x:f>'01 Controls'!$G$30*'02 Cargo Classes'!$O$8</x:f>
        <x:v>0</x:v>
      </x:c>
      <x:c r="T3898" s="22" t="n">
        <x:f>'01 Controls'!$H$30*'02 Cargo Classes'!$P$8</x:f>
        <x:v>0</x:v>
      </x:c>
      <x:c r="U3898" s="22" t="n">
        <x:f>SUM(Q3898:T3898)</x:f>
        <x:v>0.895</x:v>
      </x:c>
      <x:c r="V3898" s="18" t="n">
        <x:f>IF(U3898=0,0,N3898*Q3898/U3898)</x:f>
        <x:v>183.0167597765363</x:v>
      </x:c>
      <x:c r="W3898" s="18" t="n">
        <x:f>IF(U3898=0,0,P3898*Q3898/U3898)</x:f>
        <x:v>566.3463687150838</x:v>
      </x:c>
      <x:c r="X3898" s="18" t="n">
        <x:f>MAX(V3898,W3898*'01 Controls'!$E$12)</x:f>
        <x:v>183.0167597765363</x:v>
      </x:c>
      <x:c r="Y3898" s="18" t="n">
        <x:f>IF(U3898=0,0,N3898*R3898/U3898)</x:f>
        <x:v>362.98324022346367</x:v>
      </x:c>
      <x:c r="Z3898" s="18" t="n">
        <x:f>IF(U3898=0,0,P3898*R3898/U3898)</x:f>
        <x:v>1123.253631284916</x:v>
      </x:c>
      <x:c r="AA3898" s="18" t="n">
        <x:f>MAX(Y3898,Z3898*'01 Controls'!$E$13)</x:f>
        <x:v>362.98324022346367</x:v>
      </x:c>
      <x:c r="AB3898" s="18" t="n">
        <x:f>IF(U3898=0,0,N3898*S3898/U3898)</x:f>
        <x:v>0</x:v>
      </x:c>
      <x:c r="AC3898" s="18" t="n">
        <x:f>IF(U3898=0,0,P3898*S3898/U3898)</x:f>
        <x:v>0</x:v>
      </x:c>
      <x:c r="AD3898" s="18" t="n">
        <x:f>MAX(AB3898,AC3898*'01 Controls'!$E$14)</x:f>
        <x:v>0</x:v>
      </x:c>
      <x:c r="AE3898" s="18" t="n">
        <x:f>IF(U3898=0,0,N3898*T3898/U3898)</x:f>
        <x:v>0</x:v>
      </x:c>
      <x:c r="AF3898" s="18" t="n">
        <x:f>IF(U3898=0,0,P3898*T3898/U3898)</x:f>
        <x:v>0</x:v>
      </x:c>
      <x:c r="AG3898" s="18" t="n">
        <x:f>MAX(AE3898,AF3898*'01 Controls'!$E$15)</x:f>
        <x:v>0</x:v>
      </x:c>
      <x:c r="AH3898" s="18" t="n">
        <x:f>SUM(V3898,Y3898,AB3898,AE3898)</x:f>
        <x:v>546</x:v>
      </x:c>
      <x:c r="AI3898" s="18" t="n">
        <x:f>N3898-AH3898</x:f>
        <x:v>0</x:v>
      </x:c>
      <x:c r="AJ3898" s="18" t="n">
        <x:f>V3898*INDEX('07 Mode Capacity'!$P$6:$P$17,MATCH("AIR-"&amp;I3898,'07 Mode Capacity'!$C$6:$C$17,0))</x:f>
        <x:v>37.13667520894617</x:v>
      </x:c>
      <x:c r="AK3898" s="18" t="n">
        <x:f>Y3898*INDEX('07 Mode Capacity'!$P$6:$P$17,MATCH("OCEAN-"&amp;I3898,'07 Mode Capacity'!$C$6:$C$17,0))</x:f>
        <x:v>54.47980935751543</x:v>
      </x:c>
      <x:c r="AL3898" s="18" t="n">
        <x:f>AB3898*INDEX('07 Mode Capacity'!$P$6:$P$17,MATCH("LAND-"&amp;I3898,'07 Mode Capacity'!$C$6:$C$17,0))</x:f>
        <x:v>0</x:v>
      </x:c>
      <x:c r="AM3898" s="18" t="n">
        <x:f>AE3898*INDEX('07 Mode Capacity'!$P$6:$P$17,MATCH("INLAND-"&amp;I3898,'07 Mode Capacity'!$C$6:$C$17,0))</x:f>
        <x:v>0</x:v>
      </x:c>
      <x:c r="AN3898" s="18" t="n">
        <x:f>SUM(AJ3898:AM3898)</x:f>
        <x:v>91.6164845664616</x:v>
      </x:c>
      <x:c r="AO3898" s="17" t="n">
        <x:f>IF(N3898=0,1,AN3898/N3898)</x:f>
        <x:v>0.16779575927923368</x:v>
      </x:c>
      <x:c r="AP3898" s="11" t="str">
        <x:f>IF(AO3898&gt;='01 Controls'!$E$16,"PASS","FAIL")</x:f>
        <x:v>FAIL</x:v>
      </x:c>
      <x:c r="AQ3898" s="11" t="str">
        <x:v>UNQUANTIFIED</x:v>
      </x:c>
      <x:c r="AR3898" s="11" t="str">
        <x:v>Position-class planning record; serial item and receiver open</x:v>
      </x:c>
      <x:c r="AS3898" s="26"/>
      <x:c r="AT3898" s="26"/>
    </x:row>
    <x:row r="3899">
      <x:c r="C3899" s="11" t="str">
        <x:v>G1-J-RIG-BAT-22</x:v>
      </x:c>
      <x:c r="D3899" s="11" t="str">
        <x:v>G1</x:v>
      </x:c>
      <x:c r="E3899" s="11" t="str">
        <x:v>Allied megacity earthquake</x:v>
      </x:c>
      <x:c r="F3899" s="11" t="str">
        <x:v>J-RIG</x:v>
      </x:c>
      <x:c r="G3899" s="11" t="str">
        <x:v>Resilience information group</x:v>
      </x:c>
      <x:c r="H3899" s="11" t="str">
        <x:v>BAT-22</x:v>
      </x:c>
      <x:c r="I3899" s="19" t="n">
        <x:v>48</x:v>
      </x:c>
      <x:c r="J3899" s="21" t="n">
        <x:v>8</x:v>
      </x:c>
      <x:c r="K3899" s="18" t="n">
        <x:f>'05 Cargo Register'!K315</x:f>
        <x:v>68.25</x:v>
      </x:c>
      <x:c r="L3899" s="18" t="n">
        <x:f>'05 Cargo Register'!N315</x:f>
        <x:v>4</x:v>
      </x:c>
      <x:c r="M3899" s="18" t="n">
        <x:f>'05 Cargo Register'!O315</x:f>
        <x:v>105.60000000000001</x:v>
      </x:c>
      <x:c r="N3899" s="18" t="n">
        <x:f>J3899*K3899</x:f>
        <x:v>546</x:v>
      </x:c>
      <x:c r="O3899" s="18" t="n">
        <x:f>J3899*L3899</x:f>
        <x:v>32</x:v>
      </x:c>
      <x:c r="P3899" s="18" t="n">
        <x:f>J3899*M3899</x:f>
        <x:v>844.8000000000001</x:v>
      </x:c>
      <x:c r="Q3899" s="22" t="n">
        <x:f>'01 Controls'!$E$30*'02 Cargo Classes'!$M$9</x:f>
        <x:v>0</x:v>
      </x:c>
      <x:c r="R3899" s="22" t="n">
        <x:f>'01 Controls'!$F$30*'02 Cargo Classes'!$N$9</x:f>
        <x:v>0.85</x:v>
      </x:c>
      <x:c r="S3899" s="22" t="n">
        <x:f>'01 Controls'!$G$30*'02 Cargo Classes'!$O$9</x:f>
        <x:v>0</x:v>
      </x:c>
      <x:c r="T3899" s="22" t="n">
        <x:f>'01 Controls'!$H$30*'02 Cargo Classes'!$P$9</x:f>
        <x:v>0</x:v>
      </x:c>
      <x:c r="U3899" s="22" t="n">
        <x:f>SUM(Q3899:T3899)</x:f>
        <x:v>0.85</x:v>
      </x:c>
      <x:c r="V3899" s="18" t="n">
        <x:f>IF(U3899=0,0,N3899*Q3899/U3899)</x:f>
        <x:v>0</x:v>
      </x:c>
      <x:c r="W3899" s="18" t="n">
        <x:f>IF(U3899=0,0,P3899*Q3899/U3899)</x:f>
        <x:v>0</x:v>
      </x:c>
      <x:c r="X3899" s="18" t="n">
        <x:f>MAX(V3899,W3899*'01 Controls'!$E$12)</x:f>
        <x:v>0</x:v>
      </x:c>
      <x:c r="Y3899" s="18" t="n">
        <x:f>IF(U3899=0,0,N3899*R3899/U3899)</x:f>
        <x:v>546</x:v>
      </x:c>
      <x:c r="Z3899" s="18" t="n">
        <x:f>IF(U3899=0,0,P3899*R3899/U3899)</x:f>
        <x:v>844.8000000000001</x:v>
      </x:c>
      <x:c r="AA3899" s="18" t="n">
        <x:f>MAX(Y3899,Z3899*'01 Controls'!$E$13)</x:f>
        <x:v>546</x:v>
      </x:c>
      <x:c r="AB3899" s="18" t="n">
        <x:f>IF(U3899=0,0,N3899*S3899/U3899)</x:f>
        <x:v>0</x:v>
      </x:c>
      <x:c r="AC3899" s="18" t="n">
        <x:f>IF(U3899=0,0,P3899*S3899/U3899)</x:f>
        <x:v>0</x:v>
      </x:c>
      <x:c r="AD3899" s="18" t="n">
        <x:f>MAX(AB3899,AC3899*'01 Controls'!$E$14)</x:f>
        <x:v>0</x:v>
      </x:c>
      <x:c r="AE3899" s="18" t="n">
        <x:f>IF(U3899=0,0,N3899*T3899/U3899)</x:f>
        <x:v>0</x:v>
      </x:c>
      <x:c r="AF3899" s="18" t="n">
        <x:f>IF(U3899=0,0,P3899*T3899/U3899)</x:f>
        <x:v>0</x:v>
      </x:c>
      <x:c r="AG3899" s="18" t="n">
        <x:f>MAX(AE3899,AF3899*'01 Controls'!$E$15)</x:f>
        <x:v>0</x:v>
      </x:c>
      <x:c r="AH3899" s="18" t="n">
        <x:f>SUM(V3899,Y3899,AB3899,AE3899)</x:f>
        <x:v>546</x:v>
      </x:c>
      <x:c r="AI3899" s="18" t="n">
        <x:f>N3899-AH3899</x:f>
        <x:v>0</x:v>
      </x:c>
      <x:c r="AJ3899" s="18" t="n">
        <x:f>V3899*INDEX('07 Mode Capacity'!$P$6:$P$17,MATCH("AIR-"&amp;I3899,'07 Mode Capacity'!$C$6:$C$17,0))</x:f>
        <x:v>0</x:v>
      </x:c>
      <x:c r="AK3899" s="18" t="n">
        <x:f>Y3899*INDEX('07 Mode Capacity'!$P$6:$P$17,MATCH("OCEAN-"&amp;I3899,'07 Mode Capacity'!$C$6:$C$17,0))</x:f>
        <x:v>47.84940896345293</x:v>
      </x:c>
      <x:c r="AL3899" s="18" t="n">
        <x:f>AB3899*INDEX('07 Mode Capacity'!$P$6:$P$17,MATCH("LAND-"&amp;I3899,'07 Mode Capacity'!$C$6:$C$17,0))</x:f>
        <x:v>0</x:v>
      </x:c>
      <x:c r="AM3899" s="18" t="n">
        <x:f>AE3899*INDEX('07 Mode Capacity'!$P$6:$P$17,MATCH("INLAND-"&amp;I3899,'07 Mode Capacity'!$C$6:$C$17,0))</x:f>
        <x:v>0</x:v>
      </x:c>
      <x:c r="AN3899" s="18" t="n">
        <x:f>SUM(AJ3899:AM3899)</x:f>
        <x:v>47.84940896345293</x:v>
      </x:c>
      <x:c r="AO3899" s="17" t="n">
        <x:f>IF(N3899=0,1,AN3899/N3899)</x:f>
        <x:v>0.08763628015284419</x:v>
      </x:c>
      <x:c r="AP3899" s="11" t="str">
        <x:f>IF(AO3899&gt;='01 Controls'!$E$16,"PASS","FAIL")</x:f>
        <x:v>FAIL</x:v>
      </x:c>
      <x:c r="AQ3899" s="11" t="str">
        <x:v>UNQUANTIFIED</x:v>
      </x:c>
      <x:c r="AR3899" s="11" t="str">
        <x:v>Position-class planning record; serial item and receiver open</x:v>
      </x:c>
      <x:c r="AS3899" s="26"/>
      <x:c r="AT3899" s="26"/>
    </x:row>
    <x:row r="3900">
      <x:c r="C3900" s="11" t="str">
        <x:v>G1-J-RIG-TNK-20</x:v>
      </x:c>
      <x:c r="D3900" s="11" t="str">
        <x:v>G1</x:v>
      </x:c>
      <x:c r="E3900" s="11" t="str">
        <x:v>Allied megacity earthquake</x:v>
      </x:c>
      <x:c r="F3900" s="11" t="str">
        <x:v>J-RIG</x:v>
      </x:c>
      <x:c r="G3900" s="11" t="str">
        <x:v>Resilience information group</x:v>
      </x:c>
      <x:c r="H3900" s="11" t="str">
        <x:v>TNK-20</x:v>
      </x:c>
      <x:c r="I3900" s="19" t="n">
        <x:v>48</x:v>
      </x:c>
      <x:c r="J3900" s="21" t="n">
        <x:v>8</x:v>
      </x:c>
      <x:c r="K3900" s="18" t="n">
        <x:f>'05 Cargo Register'!K316</x:f>
        <x:v>68.25</x:v>
      </x:c>
      <x:c r="L3900" s="18" t="n">
        <x:f>'05 Cargo Register'!N316</x:f>
        <x:v>5</x:v>
      </x:c>
      <x:c r="M3900" s="18" t="n">
        <x:f>'05 Cargo Register'!O316</x:f>
        <x:v>106.25</x:v>
      </x:c>
      <x:c r="N3900" s="18" t="n">
        <x:f>J3900*K3900</x:f>
        <x:v>546</x:v>
      </x:c>
      <x:c r="O3900" s="18" t="n">
        <x:f>J3900*L3900</x:f>
        <x:v>40</x:v>
      </x:c>
      <x:c r="P3900" s="18" t="n">
        <x:f>J3900*M3900</x:f>
        <x:v>850</x:v>
      </x:c>
      <x:c r="Q3900" s="22" t="n">
        <x:f>'01 Controls'!$E$30*'02 Cargo Classes'!$M$10</x:f>
        <x:v>0</x:v>
      </x:c>
      <x:c r="R3900" s="22" t="n">
        <x:f>'01 Controls'!$F$30*'02 Cargo Classes'!$N$10</x:f>
        <x:v>1.02</x:v>
      </x:c>
      <x:c r="S3900" s="22" t="n">
        <x:f>'01 Controls'!$G$30*'02 Cargo Classes'!$O$10</x:f>
        <x:v>0</x:v>
      </x:c>
      <x:c r="T3900" s="22" t="n">
        <x:f>'01 Controls'!$H$30*'02 Cargo Classes'!$P$10</x:f>
        <x:v>0</x:v>
      </x:c>
      <x:c r="U3900" s="22" t="n">
        <x:f>SUM(Q3900:T3900)</x:f>
        <x:v>1.02</x:v>
      </x:c>
      <x:c r="V3900" s="18" t="n">
        <x:f>IF(U3900=0,0,N3900*Q3900/U3900)</x:f>
        <x:v>0</x:v>
      </x:c>
      <x:c r="W3900" s="18" t="n">
        <x:f>IF(U3900=0,0,P3900*Q3900/U3900)</x:f>
        <x:v>0</x:v>
      </x:c>
      <x:c r="X3900" s="18" t="n">
        <x:f>MAX(V3900,W3900*'01 Controls'!$E$12)</x:f>
        <x:v>0</x:v>
      </x:c>
      <x:c r="Y3900" s="18" t="n">
        <x:f>IF(U3900=0,0,N3900*R3900/U3900)</x:f>
        <x:v>546</x:v>
      </x:c>
      <x:c r="Z3900" s="18" t="n">
        <x:f>IF(U3900=0,0,P3900*R3900/U3900)</x:f>
        <x:v>850</x:v>
      </x:c>
      <x:c r="AA3900" s="18" t="n">
        <x:f>MAX(Y3900,Z3900*'01 Controls'!$E$13)</x:f>
        <x:v>546</x:v>
      </x:c>
      <x:c r="AB3900" s="18" t="n">
        <x:f>IF(U3900=0,0,N3900*S3900/U3900)</x:f>
        <x:v>0</x:v>
      </x:c>
      <x:c r="AC3900" s="18" t="n">
        <x:f>IF(U3900=0,0,P3900*S3900/U3900)</x:f>
        <x:v>0</x:v>
      </x:c>
      <x:c r="AD3900" s="18" t="n">
        <x:f>MAX(AB3900,AC3900*'01 Controls'!$E$14)</x:f>
        <x:v>0</x:v>
      </x:c>
      <x:c r="AE3900" s="18" t="n">
        <x:f>IF(U3900=0,0,N3900*T3900/U3900)</x:f>
        <x:v>0</x:v>
      </x:c>
      <x:c r="AF3900" s="18" t="n">
        <x:f>IF(U3900=0,0,P3900*T3900/U3900)</x:f>
        <x:v>0</x:v>
      </x:c>
      <x:c r="AG3900" s="18" t="n">
        <x:f>MAX(AE3900,AF3900*'01 Controls'!$E$15)</x:f>
        <x:v>0</x:v>
      </x:c>
      <x:c r="AH3900" s="18" t="n">
        <x:f>SUM(V3900,Y3900,AB3900,AE3900)</x:f>
        <x:v>546</x:v>
      </x:c>
      <x:c r="AI3900" s="18" t="n">
        <x:f>N3900-AH3900</x:f>
        <x:v>0</x:v>
      </x:c>
      <x:c r="AJ3900" s="18" t="n">
        <x:f>V3900*INDEX('07 Mode Capacity'!$P$6:$P$17,MATCH("AIR-"&amp;I3900,'07 Mode Capacity'!$C$6:$C$17,0))</x:f>
        <x:v>0</x:v>
      </x:c>
      <x:c r="AK3900" s="18" t="n">
        <x:f>Y3900*INDEX('07 Mode Capacity'!$P$6:$P$17,MATCH("OCEAN-"&amp;I3900,'07 Mode Capacity'!$C$6:$C$17,0))</x:f>
        <x:v>47.84940896345293</x:v>
      </x:c>
      <x:c r="AL3900" s="18" t="n">
        <x:f>AB3900*INDEX('07 Mode Capacity'!$P$6:$P$17,MATCH("LAND-"&amp;I3900,'07 Mode Capacity'!$C$6:$C$17,0))</x:f>
        <x:v>0</x:v>
      </x:c>
      <x:c r="AM3900" s="18" t="n">
        <x:f>AE3900*INDEX('07 Mode Capacity'!$P$6:$P$17,MATCH("INLAND-"&amp;I3900,'07 Mode Capacity'!$C$6:$C$17,0))</x:f>
        <x:v>0</x:v>
      </x:c>
      <x:c r="AN3900" s="18" t="n">
        <x:f>SUM(AJ3900:AM3900)</x:f>
        <x:v>47.84940896345293</x:v>
      </x:c>
      <x:c r="AO3900" s="17" t="n">
        <x:f>IF(N3900=0,1,AN3900/N3900)</x:f>
        <x:v>0.08763628015284419</x:v>
      </x:c>
      <x:c r="AP3900" s="11" t="str">
        <x:f>IF(AO3900&gt;='01 Controls'!$E$16,"PASS","FAIL")</x:f>
        <x:v>FAIL</x:v>
      </x:c>
      <x:c r="AQ3900" s="11" t="str">
        <x:v>UNQUANTIFIED</x:v>
      </x:c>
      <x:c r="AR3900" s="11" t="str">
        <x:v>Position-class planning record; serial item and receiver open</x:v>
      </x:c>
      <x:c r="AS3900" s="26"/>
      <x:c r="AT3900" s="26"/>
    </x:row>
    <x:row r="3901">
      <x:c r="C3901" s="11" t="str">
        <x:v>G1-J-RIG-FLR-24</x:v>
      </x:c>
      <x:c r="D3901" s="11" t="str">
        <x:v>G1</x:v>
      </x:c>
      <x:c r="E3901" s="11" t="str">
        <x:v>Allied megacity earthquake</x:v>
      </x:c>
      <x:c r="F3901" s="11" t="str">
        <x:v>J-RIG</x:v>
      </x:c>
      <x:c r="G3901" s="11" t="str">
        <x:v>Resilience information group</x:v>
      </x:c>
      <x:c r="H3901" s="11" t="str">
        <x:v>FLR-24</x:v>
      </x:c>
      <x:c r="I3901" s="19" t="n">
        <x:v>48</x:v>
      </x:c>
      <x:c r="J3901" s="21" t="n">
        <x:v>8</x:v>
      </x:c>
      <x:c r="K3901" s="18" t="n">
        <x:f>'05 Cargo Register'!K317</x:f>
        <x:v>136.5</x:v>
      </x:c>
      <x:c r="L3901" s="18" t="n">
        <x:f>'05 Cargo Register'!N317</x:f>
        <x:v>7</x:v>
      </x:c>
      <x:c r="M3901" s="18" t="n">
        <x:f>'05 Cargo Register'!O317</x:f>
        <x:v>224</x:v>
      </x:c>
      <x:c r="N3901" s="18" t="n">
        <x:f>J3901*K3901</x:f>
        <x:v>1092</x:v>
      </x:c>
      <x:c r="O3901" s="18" t="n">
        <x:f>J3901*L3901</x:f>
        <x:v>56</x:v>
      </x:c>
      <x:c r="P3901" s="18" t="n">
        <x:f>J3901*M3901</x:f>
        <x:v>1792</x:v>
      </x:c>
      <x:c r="Q3901" s="22" t="n">
        <x:f>'01 Controls'!$E$30*'02 Cargo Classes'!$M$11</x:f>
        <x:v>0</x:v>
      </x:c>
      <x:c r="R3901" s="22" t="n">
        <x:f>'01 Controls'!$F$30*'02 Cargo Classes'!$N$11</x:f>
        <x:v>1.02</x:v>
      </x:c>
      <x:c r="S3901" s="22" t="n">
        <x:f>'01 Controls'!$G$30*'02 Cargo Classes'!$O$11</x:f>
        <x:v>0</x:v>
      </x:c>
      <x:c r="T3901" s="22" t="n">
        <x:f>'01 Controls'!$H$30*'02 Cargo Classes'!$P$11</x:f>
        <x:v>0</x:v>
      </x:c>
      <x:c r="U3901" s="22" t="n">
        <x:f>SUM(Q3901:T3901)</x:f>
        <x:v>1.02</x:v>
      </x:c>
      <x:c r="V3901" s="18" t="n">
        <x:f>IF(U3901=0,0,N3901*Q3901/U3901)</x:f>
        <x:v>0</x:v>
      </x:c>
      <x:c r="W3901" s="18" t="n">
        <x:f>IF(U3901=0,0,P3901*Q3901/U3901)</x:f>
        <x:v>0</x:v>
      </x:c>
      <x:c r="X3901" s="18" t="n">
        <x:f>MAX(V3901,W3901*'01 Controls'!$E$12)</x:f>
        <x:v>0</x:v>
      </x:c>
      <x:c r="Y3901" s="18" t="n">
        <x:f>IF(U3901=0,0,N3901*R3901/U3901)</x:f>
        <x:v>1092</x:v>
      </x:c>
      <x:c r="Z3901" s="18" t="n">
        <x:f>IF(U3901=0,0,P3901*R3901/U3901)</x:f>
        <x:v>1792</x:v>
      </x:c>
      <x:c r="AA3901" s="18" t="n">
        <x:f>MAX(Y3901,Z3901*'01 Controls'!$E$13)</x:f>
        <x:v>1092</x:v>
      </x:c>
      <x:c r="AB3901" s="18" t="n">
        <x:f>IF(U3901=0,0,N3901*S3901/U3901)</x:f>
        <x:v>0</x:v>
      </x:c>
      <x:c r="AC3901" s="18" t="n">
        <x:f>IF(U3901=0,0,P3901*S3901/U3901)</x:f>
        <x:v>0</x:v>
      </x:c>
      <x:c r="AD3901" s="18" t="n">
        <x:f>MAX(AB3901,AC3901*'01 Controls'!$E$14)</x:f>
        <x:v>0</x:v>
      </x:c>
      <x:c r="AE3901" s="18" t="n">
        <x:f>IF(U3901=0,0,N3901*T3901/U3901)</x:f>
        <x:v>0</x:v>
      </x:c>
      <x:c r="AF3901" s="18" t="n">
        <x:f>IF(U3901=0,0,P3901*T3901/U3901)</x:f>
        <x:v>0</x:v>
      </x:c>
      <x:c r="AG3901" s="18" t="n">
        <x:f>MAX(AE3901,AF3901*'01 Controls'!$E$15)</x:f>
        <x:v>0</x:v>
      </x:c>
      <x:c r="AH3901" s="18" t="n">
        <x:f>SUM(V3901,Y3901,AB3901,AE3901)</x:f>
        <x:v>1092</x:v>
      </x:c>
      <x:c r="AI3901" s="18" t="n">
        <x:f>N3901-AH3901</x:f>
        <x:v>0</x:v>
      </x:c>
      <x:c r="AJ3901" s="18" t="n">
        <x:f>V3901*INDEX('07 Mode Capacity'!$P$6:$P$17,MATCH("AIR-"&amp;I3901,'07 Mode Capacity'!$C$6:$C$17,0))</x:f>
        <x:v>0</x:v>
      </x:c>
      <x:c r="AK3901" s="18" t="n">
        <x:f>Y3901*INDEX('07 Mode Capacity'!$P$6:$P$17,MATCH("OCEAN-"&amp;I3901,'07 Mode Capacity'!$C$6:$C$17,0))</x:f>
        <x:v>95.69881792690586</x:v>
      </x:c>
      <x:c r="AL3901" s="18" t="n">
        <x:f>AB3901*INDEX('07 Mode Capacity'!$P$6:$P$17,MATCH("LAND-"&amp;I3901,'07 Mode Capacity'!$C$6:$C$17,0))</x:f>
        <x:v>0</x:v>
      </x:c>
      <x:c r="AM3901" s="18" t="n">
        <x:f>AE3901*INDEX('07 Mode Capacity'!$P$6:$P$17,MATCH("INLAND-"&amp;I3901,'07 Mode Capacity'!$C$6:$C$17,0))</x:f>
        <x:v>0</x:v>
      </x:c>
      <x:c r="AN3901" s="18" t="n">
        <x:f>SUM(AJ3901:AM3901)</x:f>
        <x:v>95.69881792690586</x:v>
      </x:c>
      <x:c r="AO3901" s="17" t="n">
        <x:f>IF(N3901=0,1,AN3901/N3901)</x:f>
        <x:v>0.08763628015284419</x:v>
      </x:c>
      <x:c r="AP3901" s="11" t="str">
        <x:f>IF(AO3901&gt;='01 Controls'!$E$16,"PASS","FAIL")</x:f>
        <x:v>FAIL</x:v>
      </x:c>
      <x:c r="AQ3901" s="11" t="str">
        <x:v>UNQUANTIFIED</x:v>
      </x:c>
      <x:c r="AR3901" s="11" t="str">
        <x:v>Position-class planning record; serial item and receiver open</x:v>
      </x:c>
      <x:c r="AS3901" s="26"/>
      <x:c r="AT3901" s="26"/>
    </x:row>
    <x:row r="3902">
      <x:c r="C3902" s="11" t="str">
        <x:v>G1-J-RIG-ROL-30</x:v>
      </x:c>
      <x:c r="D3902" s="11" t="str">
        <x:v>G1</x:v>
      </x:c>
      <x:c r="E3902" s="11" t="str">
        <x:v>Allied megacity earthquake</x:v>
      </x:c>
      <x:c r="F3902" s="11" t="str">
        <x:v>J-RIG</x:v>
      </x:c>
      <x:c r="G3902" s="11" t="str">
        <x:v>Resilience information group</x:v>
      </x:c>
      <x:c r="H3902" s="11" t="str">
        <x:v>ROL-30</x:v>
      </x:c>
      <x:c r="I3902" s="19" t="n">
        <x:v>48</x:v>
      </x:c>
      <x:c r="J3902" s="21" t="n">
        <x:v>8</x:v>
      </x:c>
      <x:c r="K3902" s="18" t="n">
        <x:f>'05 Cargo Register'!K318</x:f>
        <x:v>136.5</x:v>
      </x:c>
      <x:c r="L3902" s="18" t="n">
        <x:f>'05 Cargo Register'!N318</x:f>
        <x:v>6</x:v>
      </x:c>
      <x:c r="M3902" s="18" t="n">
        <x:f>'05 Cargo Register'!O318</x:f>
        <x:v>382.5</x:v>
      </x:c>
      <x:c r="N3902" s="18" t="n">
        <x:f>J3902*K3902</x:f>
        <x:v>1092</x:v>
      </x:c>
      <x:c r="O3902" s="18" t="n">
        <x:f>J3902*L3902</x:f>
        <x:v>48</x:v>
      </x:c>
      <x:c r="P3902" s="18" t="n">
        <x:f>J3902*M3902</x:f>
        <x:v>3060</x:v>
      </x:c>
      <x:c r="Q3902" s="22" t="n">
        <x:f>'01 Controls'!$E$30*'02 Cargo Classes'!$M$12</x:f>
        <x:v>0</x:v>
      </x:c>
      <x:c r="R3902" s="22" t="n">
        <x:f>'01 Controls'!$F$30*'02 Cargo Classes'!$N$12</x:f>
        <x:v>0.85</x:v>
      </x:c>
      <x:c r="S3902" s="22" t="n">
        <x:f>'01 Controls'!$G$30*'02 Cargo Classes'!$O$12</x:f>
        <x:v>0</x:v>
      </x:c>
      <x:c r="T3902" s="22" t="n">
        <x:f>'01 Controls'!$H$30*'02 Cargo Classes'!$P$12</x:f>
        <x:v>0</x:v>
      </x:c>
      <x:c r="U3902" s="22" t="n">
        <x:f>SUM(Q3902:T3902)</x:f>
        <x:v>0.85</x:v>
      </x:c>
      <x:c r="V3902" s="18" t="n">
        <x:f>IF(U3902=0,0,N3902*Q3902/U3902)</x:f>
        <x:v>0</x:v>
      </x:c>
      <x:c r="W3902" s="18" t="n">
        <x:f>IF(U3902=0,0,P3902*Q3902/U3902)</x:f>
        <x:v>0</x:v>
      </x:c>
      <x:c r="X3902" s="18" t="n">
        <x:f>MAX(V3902,W3902*'01 Controls'!$E$12)</x:f>
        <x:v>0</x:v>
      </x:c>
      <x:c r="Y3902" s="18" t="n">
        <x:f>IF(U3902=0,0,N3902*R3902/U3902)</x:f>
        <x:v>1092</x:v>
      </x:c>
      <x:c r="Z3902" s="18" t="n">
        <x:f>IF(U3902=0,0,P3902*R3902/U3902)</x:f>
        <x:v>3060</x:v>
      </x:c>
      <x:c r="AA3902" s="18" t="n">
        <x:f>MAX(Y3902,Z3902*'01 Controls'!$E$13)</x:f>
        <x:v>1092</x:v>
      </x:c>
      <x:c r="AB3902" s="18" t="n">
        <x:f>IF(U3902=0,0,N3902*S3902/U3902)</x:f>
        <x:v>0</x:v>
      </x:c>
      <x:c r="AC3902" s="18" t="n">
        <x:f>IF(U3902=0,0,P3902*S3902/U3902)</x:f>
        <x:v>0</x:v>
      </x:c>
      <x:c r="AD3902" s="18" t="n">
        <x:f>MAX(AB3902,AC3902*'01 Controls'!$E$14)</x:f>
        <x:v>0</x:v>
      </x:c>
      <x:c r="AE3902" s="18" t="n">
        <x:f>IF(U3902=0,0,N3902*T3902/U3902)</x:f>
        <x:v>0</x:v>
      </x:c>
      <x:c r="AF3902" s="18" t="n">
        <x:f>IF(U3902=0,0,P3902*T3902/U3902)</x:f>
        <x:v>0</x:v>
      </x:c>
      <x:c r="AG3902" s="18" t="n">
        <x:f>MAX(AE3902,AF3902*'01 Controls'!$E$15)</x:f>
        <x:v>0</x:v>
      </x:c>
      <x:c r="AH3902" s="18" t="n">
        <x:f>SUM(V3902,Y3902,AB3902,AE3902)</x:f>
        <x:v>1092</x:v>
      </x:c>
      <x:c r="AI3902" s="18" t="n">
        <x:f>N3902-AH3902</x:f>
        <x:v>0</x:v>
      </x:c>
      <x:c r="AJ3902" s="18" t="n">
        <x:f>V3902*INDEX('07 Mode Capacity'!$P$6:$P$17,MATCH("AIR-"&amp;I3902,'07 Mode Capacity'!$C$6:$C$17,0))</x:f>
        <x:v>0</x:v>
      </x:c>
      <x:c r="AK3902" s="18" t="n">
        <x:f>Y3902*INDEX('07 Mode Capacity'!$P$6:$P$17,MATCH("OCEAN-"&amp;I3902,'07 Mode Capacity'!$C$6:$C$17,0))</x:f>
        <x:v>95.69881792690586</x:v>
      </x:c>
      <x:c r="AL3902" s="18" t="n">
        <x:f>AB3902*INDEX('07 Mode Capacity'!$P$6:$P$17,MATCH("LAND-"&amp;I3902,'07 Mode Capacity'!$C$6:$C$17,0))</x:f>
        <x:v>0</x:v>
      </x:c>
      <x:c r="AM3902" s="18" t="n">
        <x:f>AE3902*INDEX('07 Mode Capacity'!$P$6:$P$17,MATCH("INLAND-"&amp;I3902,'07 Mode Capacity'!$C$6:$C$17,0))</x:f>
        <x:v>0</x:v>
      </x:c>
      <x:c r="AN3902" s="18" t="n">
        <x:f>SUM(AJ3902:AM3902)</x:f>
        <x:v>95.69881792690586</x:v>
      </x:c>
      <x:c r="AO3902" s="17" t="n">
        <x:f>IF(N3902=0,1,AN3902/N3902)</x:f>
        <x:v>0.08763628015284419</x:v>
      </x:c>
      <x:c r="AP3902" s="11" t="str">
        <x:f>IF(AO3902&gt;='01 Controls'!$E$16,"PASS","FAIL")</x:f>
        <x:v>FAIL</x:v>
      </x:c>
      <x:c r="AQ3902" s="11" t="str">
        <x:v>UNQUANTIFIED</x:v>
      </x:c>
      <x:c r="AR3902" s="11" t="str">
        <x:v>Position-class planning record; serial item and receiver open</x:v>
      </x:c>
      <x:c r="AS3902" s="26"/>
      <x:c r="AT3902" s="26"/>
    </x:row>
    <x:row r="3903">
      <x:c r="C3903" s="11" t="str">
        <x:v>G1-J-RIG-LIN-18</x:v>
      </x:c>
      <x:c r="D3903" s="11" t="str">
        <x:v>G1</x:v>
      </x:c>
      <x:c r="E3903" s="11" t="str">
        <x:v>Allied megacity earthquake</x:v>
      </x:c>
      <x:c r="F3903" s="11" t="str">
        <x:v>J-RIG</x:v>
      </x:c>
      <x:c r="G3903" s="11" t="str">
        <x:v>Resilience information group</x:v>
      </x:c>
      <x:c r="H3903" s="11" t="str">
        <x:v>LIN-18</x:v>
      </x:c>
      <x:c r="I3903" s="19" t="n">
        <x:v>72</x:v>
      </x:c>
      <x:c r="J3903" s="21" t="n">
        <x:v>8</x:v>
      </x:c>
      <x:c r="K3903" s="18" t="n">
        <x:f>'05 Cargo Register'!K319</x:f>
        <x:v>68.25</x:v>
      </x:c>
      <x:c r="L3903" s="18" t="n">
        <x:f>'05 Cargo Register'!N319</x:f>
        <x:v>5</x:v>
      </x:c>
      <x:c r="M3903" s="18" t="n">
        <x:f>'05 Cargo Register'!O319</x:f>
        <x:v>220</x:v>
      </x:c>
      <x:c r="N3903" s="18" t="n">
        <x:f>J3903*K3903</x:f>
        <x:v>546</x:v>
      </x:c>
      <x:c r="O3903" s="18" t="n">
        <x:f>J3903*L3903</x:f>
        <x:v>40</x:v>
      </x:c>
      <x:c r="P3903" s="18" t="n">
        <x:f>J3903*M3903</x:f>
        <x:v>1760</x:v>
      </x:c>
      <x:c r="Q3903" s="22" t="n">
        <x:f>'01 Controls'!$E$30*'02 Cargo Classes'!$M$13</x:f>
        <x:v>0</x:v>
      </x:c>
      <x:c r="R3903" s="22" t="n">
        <x:f>'01 Controls'!$F$30*'02 Cargo Classes'!$N$13</x:f>
        <x:v>1.02</x:v>
      </x:c>
      <x:c r="S3903" s="22" t="n">
        <x:f>'01 Controls'!$G$30*'02 Cargo Classes'!$O$13</x:f>
        <x:v>0</x:v>
      </x:c>
      <x:c r="T3903" s="22" t="n">
        <x:f>'01 Controls'!$H$30*'02 Cargo Classes'!$P$13</x:f>
        <x:v>0</x:v>
      </x:c>
      <x:c r="U3903" s="22" t="n">
        <x:f>SUM(Q3903:T3903)</x:f>
        <x:v>1.02</x:v>
      </x:c>
      <x:c r="V3903" s="18" t="n">
        <x:f>IF(U3903=0,0,N3903*Q3903/U3903)</x:f>
        <x:v>0</x:v>
      </x:c>
      <x:c r="W3903" s="18" t="n">
        <x:f>IF(U3903=0,0,P3903*Q3903/U3903)</x:f>
        <x:v>0</x:v>
      </x:c>
      <x:c r="X3903" s="18" t="n">
        <x:f>MAX(V3903,W3903*'01 Controls'!$E$12)</x:f>
        <x:v>0</x:v>
      </x:c>
      <x:c r="Y3903" s="18" t="n">
        <x:f>IF(U3903=0,0,N3903*R3903/U3903)</x:f>
        <x:v>546</x:v>
      </x:c>
      <x:c r="Z3903" s="18" t="n">
        <x:f>IF(U3903=0,0,P3903*R3903/U3903)</x:f>
        <x:v>1760</x:v>
      </x:c>
      <x:c r="AA3903" s="18" t="n">
        <x:f>MAX(Y3903,Z3903*'01 Controls'!$E$13)</x:f>
        <x:v>546</x:v>
      </x:c>
      <x:c r="AB3903" s="18" t="n">
        <x:f>IF(U3903=0,0,N3903*S3903/U3903)</x:f>
        <x:v>0</x:v>
      </x:c>
      <x:c r="AC3903" s="18" t="n">
        <x:f>IF(U3903=0,0,P3903*S3903/U3903)</x:f>
        <x:v>0</x:v>
      </x:c>
      <x:c r="AD3903" s="18" t="n">
        <x:f>MAX(AB3903,AC3903*'01 Controls'!$E$14)</x:f>
        <x:v>0</x:v>
      </x:c>
      <x:c r="AE3903" s="18" t="n">
        <x:f>IF(U3903=0,0,N3903*T3903/U3903)</x:f>
        <x:v>0</x:v>
      </x:c>
      <x:c r="AF3903" s="18" t="n">
        <x:f>IF(U3903=0,0,P3903*T3903/U3903)</x:f>
        <x:v>0</x:v>
      </x:c>
      <x:c r="AG3903" s="18" t="n">
        <x:f>MAX(AE3903,AF3903*'01 Controls'!$E$15)</x:f>
        <x:v>0</x:v>
      </x:c>
      <x:c r="AH3903" s="18" t="n">
        <x:f>SUM(V3903,Y3903,AB3903,AE3903)</x:f>
        <x:v>546</x:v>
      </x:c>
      <x:c r="AI3903" s="18" t="n">
        <x:f>N3903-AH3903</x:f>
        <x:v>0</x:v>
      </x:c>
      <x:c r="AJ3903" s="18" t="n">
        <x:f>V3903*INDEX('07 Mode Capacity'!$P$6:$P$17,MATCH("AIR-"&amp;I3903,'07 Mode Capacity'!$C$6:$C$17,0))</x:f>
        <x:v>0</x:v>
      </x:c>
      <x:c r="AK3903" s="18" t="n">
        <x:f>Y3903*INDEX('07 Mode Capacity'!$P$6:$P$17,MATCH("OCEAN-"&amp;I3903,'07 Mode Capacity'!$C$6:$C$17,0))</x:f>
        <x:v>427.39131604951865</x:v>
      </x:c>
      <x:c r="AL3903" s="18" t="n">
        <x:f>AB3903*INDEX('07 Mode Capacity'!$P$6:$P$17,MATCH("LAND-"&amp;I3903,'07 Mode Capacity'!$C$6:$C$17,0))</x:f>
        <x:v>0</x:v>
      </x:c>
      <x:c r="AM3903" s="18" t="n">
        <x:f>AE3903*INDEX('07 Mode Capacity'!$P$6:$P$17,MATCH("INLAND-"&amp;I3903,'07 Mode Capacity'!$C$6:$C$17,0))</x:f>
        <x:v>0</x:v>
      </x:c>
      <x:c r="AN3903" s="18" t="n">
        <x:f>SUM(AJ3903:AM3903)</x:f>
        <x:v>427.39131604951865</x:v>
      </x:c>
      <x:c r="AO3903" s="17" t="n">
        <x:f>IF(N3903=0,1,AN3903/N3903)</x:f>
        <x:v>0.7827679781126715</x:v>
      </x:c>
      <x:c r="AP3903" s="11" t="str">
        <x:f>IF(AO3903&gt;='01 Controls'!$E$16,"PASS","FAIL")</x:f>
        <x:v>FAIL</x:v>
      </x:c>
      <x:c r="AQ3903" s="11" t="str">
        <x:v>UNQUANTIFIED</x:v>
      </x:c>
      <x:c r="AR3903" s="11" t="str">
        <x:v>Position-class planning record; serial item and receiver open</x:v>
      </x:c>
      <x:c r="AS3903" s="26"/>
      <x:c r="AT3903" s="26"/>
    </x:row>
    <x:row r="3904">
      <x:c r="C3904" s="11" t="str">
        <x:v>G1-J-RIG-BLK-08</x:v>
      </x:c>
      <x:c r="D3904" s="11" t="str">
        <x:v>G1</x:v>
      </x:c>
      <x:c r="E3904" s="11" t="str">
        <x:v>Allied megacity earthquake</x:v>
      </x:c>
      <x:c r="F3904" s="11" t="str">
        <x:v>J-RIG</x:v>
      </x:c>
      <x:c r="G3904" s="11" t="str">
        <x:v>Resilience information group</x:v>
      </x:c>
      <x:c r="H3904" s="11" t="str">
        <x:v>BLK-08</x:v>
      </x:c>
      <x:c r="I3904" s="19" t="n">
        <x:v>48</x:v>
      </x:c>
      <x:c r="J3904" s="21" t="n">
        <x:v>8</x:v>
      </x:c>
      <x:c r="K3904" s="18" t="n">
        <x:f>'05 Cargo Register'!K320</x:f>
        <x:v>204.75</x:v>
      </x:c>
      <x:c r="L3904" s="18" t="n">
        <x:f>'05 Cargo Register'!N320</x:f>
        <x:v>32</x:v>
      </x:c>
      <x:c r="M3904" s="18" t="n">
        <x:f>'05 Cargo Register'!O320</x:f>
        <x:v>1632</x:v>
      </x:c>
      <x:c r="N3904" s="18" t="n">
        <x:f>J3904*K3904</x:f>
        <x:v>1638</x:v>
      </x:c>
      <x:c r="O3904" s="18" t="n">
        <x:f>J3904*L3904</x:f>
        <x:v>256</x:v>
      </x:c>
      <x:c r="P3904" s="18" t="n">
        <x:f>J3904*M3904</x:f>
        <x:v>13056</x:v>
      </x:c>
      <x:c r="Q3904" s="22" t="n">
        <x:f>'01 Controls'!$E$30*'02 Cargo Classes'!$M$14</x:f>
        <x:v>0.15</x:v>
      </x:c>
      <x:c r="R3904" s="22" t="n">
        <x:f>'01 Controls'!$F$30*'02 Cargo Classes'!$N$14</x:f>
        <x:v>0.68</x:v>
      </x:c>
      <x:c r="S3904" s="22" t="n">
        <x:f>'01 Controls'!$G$30*'02 Cargo Classes'!$O$14</x:f>
        <x:v>0</x:v>
      </x:c>
      <x:c r="T3904" s="22" t="n">
        <x:f>'01 Controls'!$H$30*'02 Cargo Classes'!$P$14</x:f>
        <x:v>0</x:v>
      </x:c>
      <x:c r="U3904" s="22" t="n">
        <x:f>SUM(Q3904:T3904)</x:f>
        <x:v>0.8300000000000001</x:v>
      </x:c>
      <x:c r="V3904" s="18" t="n">
        <x:f>IF(U3904=0,0,N3904*Q3904/U3904)</x:f>
        <x:v>296.0240963855421</x:v>
      </x:c>
      <x:c r="W3904" s="18" t="n">
        <x:f>IF(U3904=0,0,P3904*Q3904/U3904)</x:f>
        <x:v>2359.5180722891564</x:v>
      </x:c>
      <x:c r="X3904" s="18" t="n">
        <x:f>MAX(V3904,W3904*'01 Controls'!$E$12)</x:f>
        <x:v>589.8795180722891</x:v>
      </x:c>
      <x:c r="Y3904" s="18" t="n">
        <x:f>IF(U3904=0,0,N3904*R3904/U3904)</x:f>
        <x:v>1341.9759036144578</x:v>
      </x:c>
      <x:c r="Z3904" s="18" t="n">
        <x:f>IF(U3904=0,0,P3904*R3904/U3904)</x:f>
        <x:v>10696.481927710842</x:v>
      </x:c>
      <x:c r="AA3904" s="18" t="n">
        <x:f>MAX(Y3904,Z3904*'01 Controls'!$E$13)</x:f>
        <x:v>1604.4722891566262</x:v>
      </x:c>
      <x:c r="AB3904" s="18" t="n">
        <x:f>IF(U3904=0,0,N3904*S3904/U3904)</x:f>
        <x:v>0</x:v>
      </x:c>
      <x:c r="AC3904" s="18" t="n">
        <x:f>IF(U3904=0,0,P3904*S3904/U3904)</x:f>
        <x:v>0</x:v>
      </x:c>
      <x:c r="AD3904" s="18" t="n">
        <x:f>MAX(AB3904,AC3904*'01 Controls'!$E$14)</x:f>
        <x:v>0</x:v>
      </x:c>
      <x:c r="AE3904" s="18" t="n">
        <x:f>IF(U3904=0,0,N3904*T3904/U3904)</x:f>
        <x:v>0</x:v>
      </x:c>
      <x:c r="AF3904" s="18" t="n">
        <x:f>IF(U3904=0,0,P3904*T3904/U3904)</x:f>
        <x:v>0</x:v>
      </x:c>
      <x:c r="AG3904" s="18" t="n">
        <x:f>MAX(AE3904,AF3904*'01 Controls'!$E$15)</x:f>
        <x:v>0</x:v>
      </x:c>
      <x:c r="AH3904" s="18" t="n">
        <x:f>SUM(V3904,Y3904,AB3904,AE3904)</x:f>
        <x:v>1638</x:v>
      </x:c>
      <x:c r="AI3904" s="18" t="n">
        <x:f>N3904-AH3904</x:f>
        <x:v>0</x:v>
      </x:c>
      <x:c r="AJ3904" s="18" t="n">
        <x:f>V3904*INDEX('07 Mode Capacity'!$P$6:$P$17,MATCH("AIR-"&amp;I3904,'07 Mode Capacity'!$C$6:$C$17,0))</x:f>
        <x:v>82.98610992973396</x:v>
      </x:c>
      <x:c r="AK3904" s="18" t="n">
        <x:f>Y3904*INDEX('07 Mode Capacity'!$P$6:$P$17,MATCH("OCEAN-"&amp;I3904,'07 Mode Capacity'!$C$6:$C$17,0))</x:f>
        <x:v>117.60577624752285</x:v>
      </x:c>
      <x:c r="AL3904" s="18" t="n">
        <x:f>AB3904*INDEX('07 Mode Capacity'!$P$6:$P$17,MATCH("LAND-"&amp;I3904,'07 Mode Capacity'!$C$6:$C$17,0))</x:f>
        <x:v>0</x:v>
      </x:c>
      <x:c r="AM3904" s="18" t="n">
        <x:f>AE3904*INDEX('07 Mode Capacity'!$P$6:$P$17,MATCH("INLAND-"&amp;I3904,'07 Mode Capacity'!$C$6:$C$17,0))</x:f>
        <x:v>0</x:v>
      </x:c>
      <x:c r="AN3904" s="18" t="n">
        <x:f>SUM(AJ3904:AM3904)</x:f>
        <x:v>200.5918861772568</x:v>
      </x:c>
      <x:c r="AO3904" s="17" t="n">
        <x:f>IF(N3904=0,1,AN3904/N3904)</x:f>
        <x:v>0.12246146897268426</x:v>
      </x:c>
      <x:c r="AP3904" s="11" t="str">
        <x:f>IF(AO3904&gt;='01 Controls'!$E$16,"PASS","FAIL")</x:f>
        <x:v>FAIL</x:v>
      </x:c>
      <x:c r="AQ3904" s="11" t="str">
        <x:v>UNQUANTIFIED</x:v>
      </x:c>
      <x:c r="AR3904" s="11" t="str">
        <x:v>Position-class planning record; serial item and receiver open</x:v>
      </x:c>
      <x:c r="AS3904" s="26"/>
      <x:c r="AT3904" s="26"/>
    </x:row>
    <x:row r="3905">
      <x:c r="C3905" s="11" t="str">
        <x:v>G1-M-MPG-APL-45</x:v>
      </x:c>
      <x:c r="D3905" s="11" t="str">
        <x:v>G1</x:v>
      </x:c>
      <x:c r="E3905" s="11" t="str">
        <x:v>Allied megacity earthquake</x:v>
      </x:c>
      <x:c r="F3905" s="11" t="str">
        <x:v>M-MPG</x:v>
      </x:c>
      <x:c r="G3905" s="11" t="str">
        <x:v>Maritime production group</x:v>
      </x:c>
      <x:c r="H3905" s="11" t="str">
        <x:v>APL-45</x:v>
      </x:c>
      <x:c r="I3905" s="19" t="n">
        <x:v>24</x:v>
      </x:c>
      <x:c r="J3905" s="21" t="n">
        <x:v>4</x:v>
      </x:c>
      <x:c r="K3905" s="18" t="n">
        <x:f>'05 Cargo Register'!K321</x:f>
        <x:v>220.5</x:v>
      </x:c>
      <x:c r="L3905" s="18" t="n">
        <x:f>'05 Cargo Register'!N321</x:f>
        <x:v>58</x:v>
      </x:c>
      <x:c r="M3905" s="18" t="n">
        <x:f>'05 Cargo Register'!O321</x:f>
        <x:v>435</x:v>
      </x:c>
      <x:c r="N3905" s="18" t="n">
        <x:f>J3905*K3905</x:f>
        <x:v>882</x:v>
      </x:c>
      <x:c r="O3905" s="18" t="n">
        <x:f>J3905*L3905</x:f>
        <x:v>232</x:v>
      </x:c>
      <x:c r="P3905" s="18" t="n">
        <x:f>J3905*M3905</x:f>
        <x:v>1740</x:v>
      </x:c>
      <x:c r="Q3905" s="22" t="n">
        <x:f>'01 Controls'!$E$30*'02 Cargo Classes'!$M$6</x:f>
        <x:v>0.44999999999999996</x:v>
      </x:c>
      <x:c r="R3905" s="22" t="n">
        <x:f>'01 Controls'!$F$30*'02 Cargo Classes'!$N$6</x:f>
        <x:v>0.34</x:v>
      </x:c>
      <x:c r="S3905" s="22" t="n">
        <x:f>'01 Controls'!$G$30*'02 Cargo Classes'!$O$6</x:f>
        <x:v>0</x:v>
      </x:c>
      <x:c r="T3905" s="22" t="n">
        <x:f>'01 Controls'!$H$30*'02 Cargo Classes'!$P$6</x:f>
        <x:v>0</x:v>
      </x:c>
      <x:c r="U3905" s="22" t="n">
        <x:f>SUM(Q3905:T3905)</x:f>
        <x:v>0.79</x:v>
      </x:c>
      <x:c r="V3905" s="18" t="n">
        <x:f>IF(U3905=0,0,N3905*Q3905/U3905)</x:f>
        <x:v>502.4050632911392</x:v>
      </x:c>
      <x:c r="W3905" s="18" t="n">
        <x:f>IF(U3905=0,0,P3905*Q3905/U3905)</x:f>
        <x:v>991.139240506329</x:v>
      </x:c>
      <x:c r="X3905" s="18" t="n">
        <x:f>MAX(V3905,W3905*'01 Controls'!$E$12)</x:f>
        <x:v>502.4050632911392</x:v>
      </x:c>
      <x:c r="Y3905" s="18" t="n">
        <x:f>IF(U3905=0,0,N3905*R3905/U3905)</x:f>
        <x:v>379.59493670886076</x:v>
      </x:c>
      <x:c r="Z3905" s="18" t="n">
        <x:f>IF(U3905=0,0,P3905*R3905/U3905)</x:f>
        <x:v>748.8607594936709</x:v>
      </x:c>
      <x:c r="AA3905" s="18" t="n">
        <x:f>MAX(Y3905,Z3905*'01 Controls'!$E$13)</x:f>
        <x:v>379.59493670886076</x:v>
      </x:c>
      <x:c r="AB3905" s="18" t="n">
        <x:f>IF(U3905=0,0,N3905*S3905/U3905)</x:f>
        <x:v>0</x:v>
      </x:c>
      <x:c r="AC3905" s="18" t="n">
        <x:f>IF(U3905=0,0,P3905*S3905/U3905)</x:f>
        <x:v>0</x:v>
      </x:c>
      <x:c r="AD3905" s="18" t="n">
        <x:f>MAX(AB3905,AC3905*'01 Controls'!$E$14)</x:f>
        <x:v>0</x:v>
      </x:c>
      <x:c r="AE3905" s="18" t="n">
        <x:f>IF(U3905=0,0,N3905*T3905/U3905)</x:f>
        <x:v>0</x:v>
      </x:c>
      <x:c r="AF3905" s="18" t="n">
        <x:f>IF(U3905=0,0,P3905*T3905/U3905)</x:f>
        <x:v>0</x:v>
      </x:c>
      <x:c r="AG3905" s="18" t="n">
        <x:f>MAX(AE3905,AF3905*'01 Controls'!$E$15)</x:f>
        <x:v>0</x:v>
      </x:c>
      <x:c r="AH3905" s="18" t="n">
        <x:f>SUM(V3905,Y3905,AB3905,AE3905)</x:f>
        <x:v>882</x:v>
      </x:c>
      <x:c r="AI3905" s="18" t="n">
        <x:f>N3905-AH3905</x:f>
        <x:v>0</x:v>
      </x:c>
      <x:c r="AJ3905" s="18" t="n">
        <x:f>V3905*INDEX('07 Mode Capacity'!$P$6:$P$17,MATCH("AIR-"&amp;I3905,'07 Mode Capacity'!$C$6:$C$17,0))</x:f>
        <x:v>101.94505509524974</x:v>
      </x:c>
      <x:c r="AK3905" s="18" t="n">
        <x:f>Y3905*INDEX('07 Mode Capacity'!$P$6:$P$17,MATCH("OCEAN-"&amp;I3905,'07 Mode Capacity'!$C$6:$C$17,0))</x:f>
        <x:v>56.9730430866325</x:v>
      </x:c>
      <x:c r="AL3905" s="18" t="n">
        <x:f>AB3905*INDEX('07 Mode Capacity'!$P$6:$P$17,MATCH("LAND-"&amp;I3905,'07 Mode Capacity'!$C$6:$C$17,0))</x:f>
        <x:v>0</x:v>
      </x:c>
      <x:c r="AM3905" s="18" t="n">
        <x:f>AE3905*INDEX('07 Mode Capacity'!$P$6:$P$17,MATCH("INLAND-"&amp;I3905,'07 Mode Capacity'!$C$6:$C$17,0))</x:f>
        <x:v>0</x:v>
      </x:c>
      <x:c r="AN3905" s="18" t="n">
        <x:f>SUM(AJ3905:AM3905)</x:f>
        <x:v>158.91809818188224</x:v>
      </x:c>
      <x:c r="AO3905" s="17" t="n">
        <x:f>IF(N3905=0,1,AN3905/N3905)</x:f>
        <x:v>0.18017924963932228</x:v>
      </x:c>
      <x:c r="AP3905" s="11" t="str">
        <x:f>IF(AO3905&gt;='01 Controls'!$E$16,"PASS","FAIL")</x:f>
        <x:v>FAIL</x:v>
      </x:c>
      <x:c r="AQ3905" s="11" t="str">
        <x:v>UNQUANTIFIED</x:v>
      </x:c>
      <x:c r="AR3905" s="11" t="str">
        <x:v>Position-class planning record; serial item and receiver open</x:v>
      </x:c>
      <x:c r="AS3905" s="26"/>
      <x:c r="AT3905" s="26"/>
    </x:row>
    <x:row r="3906">
      <x:c r="C3906" s="11" t="str">
        <x:v>G1-M-MPG-ISO-18</x:v>
      </x:c>
      <x:c r="D3906" s="11" t="str">
        <x:v>G1</x:v>
      </x:c>
      <x:c r="E3906" s="11" t="str">
        <x:v>Allied megacity earthquake</x:v>
      </x:c>
      <x:c r="F3906" s="11" t="str">
        <x:v>M-MPG</x:v>
      </x:c>
      <x:c r="G3906" s="11" t="str">
        <x:v>Maritime production group</x:v>
      </x:c>
      <x:c r="H3906" s="11" t="str">
        <x:v>ISO-18</x:v>
      </x:c>
      <x:c r="I3906" s="19" t="n">
        <x:v>48</x:v>
      </x:c>
      <x:c r="J3906" s="21" t="n">
        <x:v>4</x:v>
      </x:c>
      <x:c r="K3906" s="18" t="n">
        <x:f>'05 Cargo Register'!K322</x:f>
        <x:v>882</x:v>
      </x:c>
      <x:c r="L3906" s="18" t="n">
        <x:f>'05 Cargo Register'!N322</x:f>
        <x:v>58</x:v>
      </x:c>
      <x:c r="M3906" s="18" t="n">
        <x:f>'05 Cargo Register'!O322</x:f>
        <x:v>1531.2</x:v>
      </x:c>
      <x:c r="N3906" s="18" t="n">
        <x:f>J3906*K3906</x:f>
        <x:v>3528</x:v>
      </x:c>
      <x:c r="O3906" s="18" t="n">
        <x:f>J3906*L3906</x:f>
        <x:v>232</x:v>
      </x:c>
      <x:c r="P3906" s="18" t="n">
        <x:f>J3906*M3906</x:f>
        <x:v>6124.8</x:v>
      </x:c>
      <x:c r="Q3906" s="22" t="n">
        <x:f>'01 Controls'!$E$30*'02 Cargo Classes'!$M$7</x:f>
        <x:v>0.03</x:v>
      </x:c>
      <x:c r="R3906" s="22" t="n">
        <x:f>'01 Controls'!$F$30*'02 Cargo Classes'!$N$7</x:f>
        <x:v>0.85</x:v>
      </x:c>
      <x:c r="S3906" s="22" t="n">
        <x:f>'01 Controls'!$G$30*'02 Cargo Classes'!$O$7</x:f>
        <x:v>0</x:v>
      </x:c>
      <x:c r="T3906" s="22" t="n">
        <x:f>'01 Controls'!$H$30*'02 Cargo Classes'!$P$7</x:f>
        <x:v>0</x:v>
      </x:c>
      <x:c r="U3906" s="22" t="n">
        <x:f>SUM(Q3906:T3906)</x:f>
        <x:v>0.88</x:v>
      </x:c>
      <x:c r="V3906" s="18" t="n">
        <x:f>IF(U3906=0,0,N3906*Q3906/U3906)</x:f>
        <x:v>120.27272727272727</x:v>
      </x:c>
      <x:c r="W3906" s="18" t="n">
        <x:f>IF(U3906=0,0,P3906*Q3906/U3906)</x:f>
        <x:v>208.8</x:v>
      </x:c>
      <x:c r="X3906" s="18" t="n">
        <x:f>MAX(V3906,W3906*'01 Controls'!$E$12)</x:f>
        <x:v>120.27272727272727</x:v>
      </x:c>
      <x:c r="Y3906" s="18" t="n">
        <x:f>IF(U3906=0,0,N3906*R3906/U3906)</x:f>
        <x:v>3407.7272727272725</x:v>
      </x:c>
      <x:c r="Z3906" s="18" t="n">
        <x:f>IF(U3906=0,0,P3906*R3906/U3906)</x:f>
        <x:v>5916</x:v>
      </x:c>
      <x:c r="AA3906" s="18" t="n">
        <x:f>MAX(Y3906,Z3906*'01 Controls'!$E$13)</x:f>
        <x:v>3407.7272727272725</x:v>
      </x:c>
      <x:c r="AB3906" s="18" t="n">
        <x:f>IF(U3906=0,0,N3906*S3906/U3906)</x:f>
        <x:v>0</x:v>
      </x:c>
      <x:c r="AC3906" s="18" t="n">
        <x:f>IF(U3906=0,0,P3906*S3906/U3906)</x:f>
        <x:v>0</x:v>
      </x:c>
      <x:c r="AD3906" s="18" t="n">
        <x:f>MAX(AB3906,AC3906*'01 Controls'!$E$14)</x:f>
        <x:v>0</x:v>
      </x:c>
      <x:c r="AE3906" s="18" t="n">
        <x:f>IF(U3906=0,0,N3906*T3906/U3906)</x:f>
        <x:v>0</x:v>
      </x:c>
      <x:c r="AF3906" s="18" t="n">
        <x:f>IF(U3906=0,0,P3906*T3906/U3906)</x:f>
        <x:v>0</x:v>
      </x:c>
      <x:c r="AG3906" s="18" t="n">
        <x:f>MAX(AE3906,AF3906*'01 Controls'!$E$15)</x:f>
        <x:v>0</x:v>
      </x:c>
      <x:c r="AH3906" s="18" t="n">
        <x:f>SUM(V3906,Y3906,AB3906,AE3906)</x:f>
        <x:v>3528</x:v>
      </x:c>
      <x:c r="AI3906" s="18" t="n">
        <x:f>N3906-AH3906</x:f>
        <x:v>0</x:v>
      </x:c>
      <x:c r="AJ3906" s="18" t="n">
        <x:f>V3906*INDEX('07 Mode Capacity'!$P$6:$P$17,MATCH("AIR-"&amp;I3906,'07 Mode Capacity'!$C$6:$C$17,0))</x:f>
        <x:v>33.71673417424856</x:v>
      </x:c>
      <x:c r="AK3906" s="18" t="n">
        <x:f>Y3906*INDEX('07 Mode Capacity'!$P$6:$P$17,MATCH("OCEAN-"&amp;I3906,'07 Mode Capacity'!$C$6:$C$17,0))</x:f>
        <x:v>298.64054195721496</x:v>
      </x:c>
      <x:c r="AL3906" s="18" t="n">
        <x:f>AB3906*INDEX('07 Mode Capacity'!$P$6:$P$17,MATCH("LAND-"&amp;I3906,'07 Mode Capacity'!$C$6:$C$17,0))</x:f>
        <x:v>0</x:v>
      </x:c>
      <x:c r="AM3906" s="18" t="n">
        <x:f>AE3906*INDEX('07 Mode Capacity'!$P$6:$P$17,MATCH("INLAND-"&amp;I3906,'07 Mode Capacity'!$C$6:$C$17,0))</x:f>
        <x:v>0</x:v>
      </x:c>
      <x:c r="AN3906" s="18" t="n">
        <x:f>SUM(AJ3906:AM3906)</x:f>
        <x:v>332.35727613146355</x:v>
      </x:c>
      <x:c r="AO3906" s="17" t="n">
        <x:f>IF(N3906=0,1,AN3906/N3906)</x:f>
        <x:v>0.09420557713476858</x:v>
      </x:c>
      <x:c r="AP3906" s="11" t="str">
        <x:f>IF(AO3906&gt;='01 Controls'!$E$16,"PASS","FAIL")</x:f>
        <x:v>FAIL</x:v>
      </x:c>
      <x:c r="AQ3906" s="11" t="str">
        <x:v>UNQUANTIFIED</x:v>
      </x:c>
      <x:c r="AR3906" s="11" t="str">
        <x:v>Position-class planning record; serial item and receiver open</x:v>
      </x:c>
      <x:c r="AS3906" s="26"/>
      <x:c r="AT3906" s="26"/>
    </x:row>
    <x:row r="3907">
      <x:c r="C3907" s="11" t="str">
        <x:v>G1-M-MPG-COL-12</x:v>
      </x:c>
      <x:c r="D3907" s="11" t="str">
        <x:v>G1</x:v>
      </x:c>
      <x:c r="E3907" s="11" t="str">
        <x:v>Allied megacity earthquake</x:v>
      </x:c>
      <x:c r="F3907" s="11" t="str">
        <x:v>M-MPG</x:v>
      </x:c>
      <x:c r="G3907" s="11" t="str">
        <x:v>Maritime production group</x:v>
      </x:c>
      <x:c r="H3907" s="11" t="str">
        <x:v>COL-12</x:v>
      </x:c>
      <x:c r="I3907" s="19" t="n">
        <x:v>24</x:v>
      </x:c>
      <x:c r="J3907" s="21" t="n">
        <x:v>4</x:v>
      </x:c>
      <x:c r="K3907" s="18" t="n">
        <x:f>'05 Cargo Register'!K323</x:f>
        <x:v>147</x:v>
      </x:c>
      <x:c r="L3907" s="18" t="n">
        <x:f>'05 Cargo Register'!N323</x:f>
        <x:v>16</x:v>
      </x:c>
      <x:c r="M3907" s="18" t="n">
        <x:f>'05 Cargo Register'!O323</x:f>
        <x:v>422.40000000000003</x:v>
      </x:c>
      <x:c r="N3907" s="18" t="n">
        <x:f>J3907*K3907</x:f>
        <x:v>588</x:v>
      </x:c>
      <x:c r="O3907" s="18" t="n">
        <x:f>J3907*L3907</x:f>
        <x:v>64</x:v>
      </x:c>
      <x:c r="P3907" s="18" t="n">
        <x:f>J3907*M3907</x:f>
        <x:v>1689.6000000000001</x:v>
      </x:c>
      <x:c r="Q3907" s="22" t="n">
        <x:f>'01 Controls'!$E$30*'02 Cargo Classes'!$M$8</x:f>
        <x:v>0.3</x:v>
      </x:c>
      <x:c r="R3907" s="22" t="n">
        <x:f>'01 Controls'!$F$30*'02 Cargo Classes'!$N$8</x:f>
        <x:v>0.595</x:v>
      </x:c>
      <x:c r="S3907" s="22" t="n">
        <x:f>'01 Controls'!$G$30*'02 Cargo Classes'!$O$8</x:f>
        <x:v>0</x:v>
      </x:c>
      <x:c r="T3907" s="22" t="n">
        <x:f>'01 Controls'!$H$30*'02 Cargo Classes'!$P$8</x:f>
        <x:v>0</x:v>
      </x:c>
      <x:c r="U3907" s="22" t="n">
        <x:f>SUM(Q3907:T3907)</x:f>
        <x:v>0.895</x:v>
      </x:c>
      <x:c r="V3907" s="18" t="n">
        <x:f>IF(U3907=0,0,N3907*Q3907/U3907)</x:f>
        <x:v>197.0949720670391</x:v>
      </x:c>
      <x:c r="W3907" s="18" t="n">
        <x:f>IF(U3907=0,0,P3907*Q3907/U3907)</x:f>
        <x:v>566.3463687150838</x:v>
      </x:c>
      <x:c r="X3907" s="18" t="n">
        <x:f>MAX(V3907,W3907*'01 Controls'!$E$12)</x:f>
        <x:v>197.0949720670391</x:v>
      </x:c>
      <x:c r="Y3907" s="18" t="n">
        <x:f>IF(U3907=0,0,N3907*R3907/U3907)</x:f>
        <x:v>390.9050279329608</x:v>
      </x:c>
      <x:c r="Z3907" s="18" t="n">
        <x:f>IF(U3907=0,0,P3907*R3907/U3907)</x:f>
        <x:v>1123.253631284916</x:v>
      </x:c>
      <x:c r="AA3907" s="18" t="n">
        <x:f>MAX(Y3907,Z3907*'01 Controls'!$E$13)</x:f>
        <x:v>390.9050279329608</x:v>
      </x:c>
      <x:c r="AB3907" s="18" t="n">
        <x:f>IF(U3907=0,0,N3907*S3907/U3907)</x:f>
        <x:v>0</x:v>
      </x:c>
      <x:c r="AC3907" s="18" t="n">
        <x:f>IF(U3907=0,0,P3907*S3907/U3907)</x:f>
        <x:v>0</x:v>
      </x:c>
      <x:c r="AD3907" s="18" t="n">
        <x:f>MAX(AB3907,AC3907*'01 Controls'!$E$14)</x:f>
        <x:v>0</x:v>
      </x:c>
      <x:c r="AE3907" s="18" t="n">
        <x:f>IF(U3907=0,0,N3907*T3907/U3907)</x:f>
        <x:v>0</x:v>
      </x:c>
      <x:c r="AF3907" s="18" t="n">
        <x:f>IF(U3907=0,0,P3907*T3907/U3907)</x:f>
        <x:v>0</x:v>
      </x:c>
      <x:c r="AG3907" s="18" t="n">
        <x:f>MAX(AE3907,AF3907*'01 Controls'!$E$15)</x:f>
        <x:v>0</x:v>
      </x:c>
      <x:c r="AH3907" s="18" t="n">
        <x:f>SUM(V3907,Y3907,AB3907,AE3907)</x:f>
        <x:v>587.9999999999999</x:v>
      </x:c>
      <x:c r="AI3907" s="18" t="n">
        <x:f>N3907-AH3907</x:f>
        <x:v>1.1368683772161603e-13</x:v>
      </x:c>
      <x:c r="AJ3907" s="18" t="n">
        <x:f>V3907*INDEX('07 Mode Capacity'!$P$6:$P$17,MATCH("AIR-"&amp;I3907,'07 Mode Capacity'!$C$6:$C$17,0))</x:f>
        <x:v>39.99334253271126</x:v>
      </x:c>
      <x:c r="AK3907" s="18" t="n">
        <x:f>Y3907*INDEX('07 Mode Capacity'!$P$6:$P$17,MATCH("OCEAN-"&amp;I3907,'07 Mode Capacity'!$C$6:$C$17,0))</x:f>
        <x:v>58.67056392347815</x:v>
      </x:c>
      <x:c r="AL3907" s="18" t="n">
        <x:f>AB3907*INDEX('07 Mode Capacity'!$P$6:$P$17,MATCH("LAND-"&amp;I3907,'07 Mode Capacity'!$C$6:$C$17,0))</x:f>
        <x:v>0</x:v>
      </x:c>
      <x:c r="AM3907" s="18" t="n">
        <x:f>AE3907*INDEX('07 Mode Capacity'!$P$6:$P$17,MATCH("INLAND-"&amp;I3907,'07 Mode Capacity'!$C$6:$C$17,0))</x:f>
        <x:v>0</x:v>
      </x:c>
      <x:c r="AN3907" s="18" t="n">
        <x:f>SUM(AJ3907:AM3907)</x:f>
        <x:v>98.66390645618941</x:v>
      </x:c>
      <x:c r="AO3907" s="17" t="n">
        <x:f>IF(N3907=0,1,AN3907/N3907)</x:f>
        <x:v>0.16779575927923368</x:v>
      </x:c>
      <x:c r="AP3907" s="11" t="str">
        <x:f>IF(AO3907&gt;='01 Controls'!$E$16,"PASS","FAIL")</x:f>
        <x:v>FAIL</x:v>
      </x:c>
      <x:c r="AQ3907" s="11" t="str">
        <x:v>UNQUANTIFIED</x:v>
      </x:c>
      <x:c r="AR3907" s="11" t="str">
        <x:v>Position-class planning record; serial item and receiver open</x:v>
      </x:c>
      <x:c r="AS3907" s="26"/>
      <x:c r="AT3907" s="26"/>
    </x:row>
    <x:row r="3908">
      <x:c r="C3908" s="11" t="str">
        <x:v>G1-M-MPG-BAT-22</x:v>
      </x:c>
      <x:c r="D3908" s="11" t="str">
        <x:v>G1</x:v>
      </x:c>
      <x:c r="E3908" s="11" t="str">
        <x:v>Allied megacity earthquake</x:v>
      </x:c>
      <x:c r="F3908" s="11" t="str">
        <x:v>M-MPG</x:v>
      </x:c>
      <x:c r="G3908" s="11" t="str">
        <x:v>Maritime production group</x:v>
      </x:c>
      <x:c r="H3908" s="11" t="str">
        <x:v>BAT-22</x:v>
      </x:c>
      <x:c r="I3908" s="19" t="n">
        <x:v>48</x:v>
      </x:c>
      <x:c r="J3908" s="21" t="n">
        <x:v>4</x:v>
      </x:c>
      <x:c r="K3908" s="18" t="n">
        <x:f>'05 Cargo Register'!K324</x:f>
        <x:v>588</x:v>
      </x:c>
      <x:c r="L3908" s="18" t="n">
        <x:f>'05 Cargo Register'!N324</x:f>
        <x:v>34</x:v>
      </x:c>
      <x:c r="M3908" s="18" t="n">
        <x:f>'05 Cargo Register'!O324</x:f>
        <x:v>897.6</x:v>
      </x:c>
      <x:c r="N3908" s="18" t="n">
        <x:f>J3908*K3908</x:f>
        <x:v>2352</x:v>
      </x:c>
      <x:c r="O3908" s="18" t="n">
        <x:f>J3908*L3908</x:f>
        <x:v>136</x:v>
      </x:c>
      <x:c r="P3908" s="18" t="n">
        <x:f>J3908*M3908</x:f>
        <x:v>3590.4</x:v>
      </x:c>
      <x:c r="Q3908" s="22" t="n">
        <x:f>'01 Controls'!$E$30*'02 Cargo Classes'!$M$9</x:f>
        <x:v>0</x:v>
      </x:c>
      <x:c r="R3908" s="22" t="n">
        <x:f>'01 Controls'!$F$30*'02 Cargo Classes'!$N$9</x:f>
        <x:v>0.85</x:v>
      </x:c>
      <x:c r="S3908" s="22" t="n">
        <x:f>'01 Controls'!$G$30*'02 Cargo Classes'!$O$9</x:f>
        <x:v>0</x:v>
      </x:c>
      <x:c r="T3908" s="22" t="n">
        <x:f>'01 Controls'!$H$30*'02 Cargo Classes'!$P$9</x:f>
        <x:v>0</x:v>
      </x:c>
      <x:c r="U3908" s="22" t="n">
        <x:f>SUM(Q3908:T3908)</x:f>
        <x:v>0.85</x:v>
      </x:c>
      <x:c r="V3908" s="18" t="n">
        <x:f>IF(U3908=0,0,N3908*Q3908/U3908)</x:f>
        <x:v>0</x:v>
      </x:c>
      <x:c r="W3908" s="18" t="n">
        <x:f>IF(U3908=0,0,P3908*Q3908/U3908)</x:f>
        <x:v>0</x:v>
      </x:c>
      <x:c r="X3908" s="18" t="n">
        <x:f>MAX(V3908,W3908*'01 Controls'!$E$12)</x:f>
        <x:v>0</x:v>
      </x:c>
      <x:c r="Y3908" s="18" t="n">
        <x:f>IF(U3908=0,0,N3908*R3908/U3908)</x:f>
        <x:v>2352</x:v>
      </x:c>
      <x:c r="Z3908" s="18" t="n">
        <x:f>IF(U3908=0,0,P3908*R3908/U3908)</x:f>
        <x:v>3590.4</x:v>
      </x:c>
      <x:c r="AA3908" s="18" t="n">
        <x:f>MAX(Y3908,Z3908*'01 Controls'!$E$13)</x:f>
        <x:v>2352</x:v>
      </x:c>
      <x:c r="AB3908" s="18" t="n">
        <x:f>IF(U3908=0,0,N3908*S3908/U3908)</x:f>
        <x:v>0</x:v>
      </x:c>
      <x:c r="AC3908" s="18" t="n">
        <x:f>IF(U3908=0,0,P3908*S3908/U3908)</x:f>
        <x:v>0</x:v>
      </x:c>
      <x:c r="AD3908" s="18" t="n">
        <x:f>MAX(AB3908,AC3908*'01 Controls'!$E$14)</x:f>
        <x:v>0</x:v>
      </x:c>
      <x:c r="AE3908" s="18" t="n">
        <x:f>IF(U3908=0,0,N3908*T3908/U3908)</x:f>
        <x:v>0</x:v>
      </x:c>
      <x:c r="AF3908" s="18" t="n">
        <x:f>IF(U3908=0,0,P3908*T3908/U3908)</x:f>
        <x:v>0</x:v>
      </x:c>
      <x:c r="AG3908" s="18" t="n">
        <x:f>MAX(AE3908,AF3908*'01 Controls'!$E$15)</x:f>
        <x:v>0</x:v>
      </x:c>
      <x:c r="AH3908" s="18" t="n">
        <x:f>SUM(V3908,Y3908,AB3908,AE3908)</x:f>
        <x:v>2352</x:v>
      </x:c>
      <x:c r="AI3908" s="18" t="n">
        <x:f>N3908-AH3908</x:f>
        <x:v>0</x:v>
      </x:c>
      <x:c r="AJ3908" s="18" t="n">
        <x:f>V3908*INDEX('07 Mode Capacity'!$P$6:$P$17,MATCH("AIR-"&amp;I3908,'07 Mode Capacity'!$C$6:$C$17,0))</x:f>
        <x:v>0</x:v>
      </x:c>
      <x:c r="AK3908" s="18" t="n">
        <x:f>Y3908*INDEX('07 Mode Capacity'!$P$6:$P$17,MATCH("OCEAN-"&amp;I3908,'07 Mode Capacity'!$C$6:$C$17,0))</x:f>
        <x:v>206.12053091948954</x:v>
      </x:c>
      <x:c r="AL3908" s="18" t="n">
        <x:f>AB3908*INDEX('07 Mode Capacity'!$P$6:$P$17,MATCH("LAND-"&amp;I3908,'07 Mode Capacity'!$C$6:$C$17,0))</x:f>
        <x:v>0</x:v>
      </x:c>
      <x:c r="AM3908" s="18" t="n">
        <x:f>AE3908*INDEX('07 Mode Capacity'!$P$6:$P$17,MATCH("INLAND-"&amp;I3908,'07 Mode Capacity'!$C$6:$C$17,0))</x:f>
        <x:v>0</x:v>
      </x:c>
      <x:c r="AN3908" s="18" t="n">
        <x:f>SUM(AJ3908:AM3908)</x:f>
        <x:v>206.12053091948954</x:v>
      </x:c>
      <x:c r="AO3908" s="17" t="n">
        <x:f>IF(N3908=0,1,AN3908/N3908)</x:f>
        <x:v>0.08763628015284419</x:v>
      </x:c>
      <x:c r="AP3908" s="11" t="str">
        <x:f>IF(AO3908&gt;='01 Controls'!$E$16,"PASS","FAIL")</x:f>
        <x:v>FAIL</x:v>
      </x:c>
      <x:c r="AQ3908" s="11" t="str">
        <x:v>UNQUANTIFIED</x:v>
      </x:c>
      <x:c r="AR3908" s="11" t="str">
        <x:v>Position-class planning record; serial item and receiver open</x:v>
      </x:c>
      <x:c r="AS3908" s="26"/>
      <x:c r="AT3908" s="26"/>
    </x:row>
    <x:row r="3909">
      <x:c r="C3909" s="11" t="str">
        <x:v>G1-M-MPG-TNK-20</x:v>
      </x:c>
      <x:c r="D3909" s="11" t="str">
        <x:v>G1</x:v>
      </x:c>
      <x:c r="E3909" s="11" t="str">
        <x:v>Allied megacity earthquake</x:v>
      </x:c>
      <x:c r="F3909" s="11" t="str">
        <x:v>M-MPG</x:v>
      </x:c>
      <x:c r="G3909" s="11" t="str">
        <x:v>Maritime production group</x:v>
      </x:c>
      <x:c r="H3909" s="11" t="str">
        <x:v>TNK-20</x:v>
      </x:c>
      <x:c r="I3909" s="19" t="n">
        <x:v>48</x:v>
      </x:c>
      <x:c r="J3909" s="21" t="n">
        <x:v>4</x:v>
      </x:c>
      <x:c r="K3909" s="18" t="n">
        <x:f>'05 Cargo Register'!K325</x:f>
        <x:v>882</x:v>
      </x:c>
      <x:c r="L3909" s="18" t="n">
        <x:f>'05 Cargo Register'!N325</x:f>
        <x:v>52</x:v>
      </x:c>
      <x:c r="M3909" s="18" t="n">
        <x:f>'05 Cargo Register'!O325</x:f>
        <x:v>1105</x:v>
      </x:c>
      <x:c r="N3909" s="18" t="n">
        <x:f>J3909*K3909</x:f>
        <x:v>3528</x:v>
      </x:c>
      <x:c r="O3909" s="18" t="n">
        <x:f>J3909*L3909</x:f>
        <x:v>208</x:v>
      </x:c>
      <x:c r="P3909" s="18" t="n">
        <x:f>J3909*M3909</x:f>
        <x:v>4420</x:v>
      </x:c>
      <x:c r="Q3909" s="22" t="n">
        <x:f>'01 Controls'!$E$30*'02 Cargo Classes'!$M$10</x:f>
        <x:v>0</x:v>
      </x:c>
      <x:c r="R3909" s="22" t="n">
        <x:f>'01 Controls'!$F$30*'02 Cargo Classes'!$N$10</x:f>
        <x:v>1.02</x:v>
      </x:c>
      <x:c r="S3909" s="22" t="n">
        <x:f>'01 Controls'!$G$30*'02 Cargo Classes'!$O$10</x:f>
        <x:v>0</x:v>
      </x:c>
      <x:c r="T3909" s="22" t="n">
        <x:f>'01 Controls'!$H$30*'02 Cargo Classes'!$P$10</x:f>
        <x:v>0</x:v>
      </x:c>
      <x:c r="U3909" s="22" t="n">
        <x:f>SUM(Q3909:T3909)</x:f>
        <x:v>1.02</x:v>
      </x:c>
      <x:c r="V3909" s="18" t="n">
        <x:f>IF(U3909=0,0,N3909*Q3909/U3909)</x:f>
        <x:v>0</x:v>
      </x:c>
      <x:c r="W3909" s="18" t="n">
        <x:f>IF(U3909=0,0,P3909*Q3909/U3909)</x:f>
        <x:v>0</x:v>
      </x:c>
      <x:c r="X3909" s="18" t="n">
        <x:f>MAX(V3909,W3909*'01 Controls'!$E$12)</x:f>
        <x:v>0</x:v>
      </x:c>
      <x:c r="Y3909" s="18" t="n">
        <x:f>IF(U3909=0,0,N3909*R3909/U3909)</x:f>
        <x:v>3528</x:v>
      </x:c>
      <x:c r="Z3909" s="18" t="n">
        <x:f>IF(U3909=0,0,P3909*R3909/U3909)</x:f>
        <x:v>4420</x:v>
      </x:c>
      <x:c r="AA3909" s="18" t="n">
        <x:f>MAX(Y3909,Z3909*'01 Controls'!$E$13)</x:f>
        <x:v>3528</x:v>
      </x:c>
      <x:c r="AB3909" s="18" t="n">
        <x:f>IF(U3909=0,0,N3909*S3909/U3909)</x:f>
        <x:v>0</x:v>
      </x:c>
      <x:c r="AC3909" s="18" t="n">
        <x:f>IF(U3909=0,0,P3909*S3909/U3909)</x:f>
        <x:v>0</x:v>
      </x:c>
      <x:c r="AD3909" s="18" t="n">
        <x:f>MAX(AB3909,AC3909*'01 Controls'!$E$14)</x:f>
        <x:v>0</x:v>
      </x:c>
      <x:c r="AE3909" s="18" t="n">
        <x:f>IF(U3909=0,0,N3909*T3909/U3909)</x:f>
        <x:v>0</x:v>
      </x:c>
      <x:c r="AF3909" s="18" t="n">
        <x:f>IF(U3909=0,0,P3909*T3909/U3909)</x:f>
        <x:v>0</x:v>
      </x:c>
      <x:c r="AG3909" s="18" t="n">
        <x:f>MAX(AE3909,AF3909*'01 Controls'!$E$15)</x:f>
        <x:v>0</x:v>
      </x:c>
      <x:c r="AH3909" s="18" t="n">
        <x:f>SUM(V3909,Y3909,AB3909,AE3909)</x:f>
        <x:v>3528</x:v>
      </x:c>
      <x:c r="AI3909" s="18" t="n">
        <x:f>N3909-AH3909</x:f>
        <x:v>0</x:v>
      </x:c>
      <x:c r="AJ3909" s="18" t="n">
        <x:f>V3909*INDEX('07 Mode Capacity'!$P$6:$P$17,MATCH("AIR-"&amp;I3909,'07 Mode Capacity'!$C$6:$C$17,0))</x:f>
        <x:v>0</x:v>
      </x:c>
      <x:c r="AK3909" s="18" t="n">
        <x:f>Y3909*INDEX('07 Mode Capacity'!$P$6:$P$17,MATCH("OCEAN-"&amp;I3909,'07 Mode Capacity'!$C$6:$C$17,0))</x:f>
        <x:v>309.1807963792343</x:v>
      </x:c>
      <x:c r="AL3909" s="18" t="n">
        <x:f>AB3909*INDEX('07 Mode Capacity'!$P$6:$P$17,MATCH("LAND-"&amp;I3909,'07 Mode Capacity'!$C$6:$C$17,0))</x:f>
        <x:v>0</x:v>
      </x:c>
      <x:c r="AM3909" s="18" t="n">
        <x:f>AE3909*INDEX('07 Mode Capacity'!$P$6:$P$17,MATCH("INLAND-"&amp;I3909,'07 Mode Capacity'!$C$6:$C$17,0))</x:f>
        <x:v>0</x:v>
      </x:c>
      <x:c r="AN3909" s="18" t="n">
        <x:f>SUM(AJ3909:AM3909)</x:f>
        <x:v>309.1807963792343</x:v>
      </x:c>
      <x:c r="AO3909" s="17" t="n">
        <x:f>IF(N3909=0,1,AN3909/N3909)</x:f>
        <x:v>0.08763628015284419</x:v>
      </x:c>
      <x:c r="AP3909" s="11" t="str">
        <x:f>IF(AO3909&gt;='01 Controls'!$E$16,"PASS","FAIL")</x:f>
        <x:v>FAIL</x:v>
      </x:c>
      <x:c r="AQ3909" s="11" t="str">
        <x:v>UNQUANTIFIED</x:v>
      </x:c>
      <x:c r="AR3909" s="11" t="str">
        <x:v>Position-class planning record; serial item and receiver open</x:v>
      </x:c>
      <x:c r="AS3909" s="26"/>
      <x:c r="AT3909" s="26"/>
    </x:row>
    <x:row r="3910">
      <x:c r="C3910" s="11" t="str">
        <x:v>G1-M-MPG-FLR-24</x:v>
      </x:c>
      <x:c r="D3910" s="11" t="str">
        <x:v>G1</x:v>
      </x:c>
      <x:c r="E3910" s="11" t="str">
        <x:v>Allied megacity earthquake</x:v>
      </x:c>
      <x:c r="F3910" s="11" t="str">
        <x:v>M-MPG</x:v>
      </x:c>
      <x:c r="G3910" s="11" t="str">
        <x:v>Maritime production group</x:v>
      </x:c>
      <x:c r="H3910" s="11" t="str">
        <x:v>FLR-24</x:v>
      </x:c>
      <x:c r="I3910" s="19" t="n">
        <x:v>48</x:v>
      </x:c>
      <x:c r="J3910" s="21" t="n">
        <x:v>4</x:v>
      </x:c>
      <x:c r="K3910" s="18" t="n">
        <x:f>'05 Cargo Register'!K326</x:f>
        <x:v>1102.5</x:v>
      </x:c>
      <x:c r="L3910" s="18" t="n">
        <x:f>'05 Cargo Register'!N326</x:f>
        <x:v>55</x:v>
      </x:c>
      <x:c r="M3910" s="18" t="n">
        <x:f>'05 Cargo Register'!O326</x:f>
        <x:v>1760</x:v>
      </x:c>
      <x:c r="N3910" s="18" t="n">
        <x:f>J3910*K3910</x:f>
        <x:v>4410</x:v>
      </x:c>
      <x:c r="O3910" s="18" t="n">
        <x:f>J3910*L3910</x:f>
        <x:v>220</x:v>
      </x:c>
      <x:c r="P3910" s="18" t="n">
        <x:f>J3910*M3910</x:f>
        <x:v>7040</x:v>
      </x:c>
      <x:c r="Q3910" s="22" t="n">
        <x:f>'01 Controls'!$E$30*'02 Cargo Classes'!$M$11</x:f>
        <x:v>0</x:v>
      </x:c>
      <x:c r="R3910" s="22" t="n">
        <x:f>'01 Controls'!$F$30*'02 Cargo Classes'!$N$11</x:f>
        <x:v>1.02</x:v>
      </x:c>
      <x:c r="S3910" s="22" t="n">
        <x:f>'01 Controls'!$G$30*'02 Cargo Classes'!$O$11</x:f>
        <x:v>0</x:v>
      </x:c>
      <x:c r="T3910" s="22" t="n">
        <x:f>'01 Controls'!$H$30*'02 Cargo Classes'!$P$11</x:f>
        <x:v>0</x:v>
      </x:c>
      <x:c r="U3910" s="22" t="n">
        <x:f>SUM(Q3910:T3910)</x:f>
        <x:v>1.02</x:v>
      </x:c>
      <x:c r="V3910" s="18" t="n">
        <x:f>IF(U3910=0,0,N3910*Q3910/U3910)</x:f>
        <x:v>0</x:v>
      </x:c>
      <x:c r="W3910" s="18" t="n">
        <x:f>IF(U3910=0,0,P3910*Q3910/U3910)</x:f>
        <x:v>0</x:v>
      </x:c>
      <x:c r="X3910" s="18" t="n">
        <x:f>MAX(V3910,W3910*'01 Controls'!$E$12)</x:f>
        <x:v>0</x:v>
      </x:c>
      <x:c r="Y3910" s="18" t="n">
        <x:f>IF(U3910=0,0,N3910*R3910/U3910)</x:f>
        <x:v>4410</x:v>
      </x:c>
      <x:c r="Z3910" s="18" t="n">
        <x:f>IF(U3910=0,0,P3910*R3910/U3910)</x:f>
        <x:v>7040</x:v>
      </x:c>
      <x:c r="AA3910" s="18" t="n">
        <x:f>MAX(Y3910,Z3910*'01 Controls'!$E$13)</x:f>
        <x:v>4410</x:v>
      </x:c>
      <x:c r="AB3910" s="18" t="n">
        <x:f>IF(U3910=0,0,N3910*S3910/U3910)</x:f>
        <x:v>0</x:v>
      </x:c>
      <x:c r="AC3910" s="18" t="n">
        <x:f>IF(U3910=0,0,P3910*S3910/U3910)</x:f>
        <x:v>0</x:v>
      </x:c>
      <x:c r="AD3910" s="18" t="n">
        <x:f>MAX(AB3910,AC3910*'01 Controls'!$E$14)</x:f>
        <x:v>0</x:v>
      </x:c>
      <x:c r="AE3910" s="18" t="n">
        <x:f>IF(U3910=0,0,N3910*T3910/U3910)</x:f>
        <x:v>0</x:v>
      </x:c>
      <x:c r="AF3910" s="18" t="n">
        <x:f>IF(U3910=0,0,P3910*T3910/U3910)</x:f>
        <x:v>0</x:v>
      </x:c>
      <x:c r="AG3910" s="18" t="n">
        <x:f>MAX(AE3910,AF3910*'01 Controls'!$E$15)</x:f>
        <x:v>0</x:v>
      </x:c>
      <x:c r="AH3910" s="18" t="n">
        <x:f>SUM(V3910,Y3910,AB3910,AE3910)</x:f>
        <x:v>4410</x:v>
      </x:c>
      <x:c r="AI3910" s="18" t="n">
        <x:f>N3910-AH3910</x:f>
        <x:v>0</x:v>
      </x:c>
      <x:c r="AJ3910" s="18" t="n">
        <x:f>V3910*INDEX('07 Mode Capacity'!$P$6:$P$17,MATCH("AIR-"&amp;I3910,'07 Mode Capacity'!$C$6:$C$17,0))</x:f>
        <x:v>0</x:v>
      </x:c>
      <x:c r="AK3910" s="18" t="n">
        <x:f>Y3910*INDEX('07 Mode Capacity'!$P$6:$P$17,MATCH("OCEAN-"&amp;I3910,'07 Mode Capacity'!$C$6:$C$17,0))</x:f>
        <x:v>386.47599547404286</x:v>
      </x:c>
      <x:c r="AL3910" s="18" t="n">
        <x:f>AB3910*INDEX('07 Mode Capacity'!$P$6:$P$17,MATCH("LAND-"&amp;I3910,'07 Mode Capacity'!$C$6:$C$17,0))</x:f>
        <x:v>0</x:v>
      </x:c>
      <x:c r="AM3910" s="18" t="n">
        <x:f>AE3910*INDEX('07 Mode Capacity'!$P$6:$P$17,MATCH("INLAND-"&amp;I3910,'07 Mode Capacity'!$C$6:$C$17,0))</x:f>
        <x:v>0</x:v>
      </x:c>
      <x:c r="AN3910" s="18" t="n">
        <x:f>SUM(AJ3910:AM3910)</x:f>
        <x:v>386.47599547404286</x:v>
      </x:c>
      <x:c r="AO3910" s="17" t="n">
        <x:f>IF(N3910=0,1,AN3910/N3910)</x:f>
        <x:v>0.08763628015284419</x:v>
      </x:c>
      <x:c r="AP3910" s="11" t="str">
        <x:f>IF(AO3910&gt;='01 Controls'!$E$16,"PASS","FAIL")</x:f>
        <x:v>FAIL</x:v>
      </x:c>
      <x:c r="AQ3910" s="11" t="str">
        <x:v>UNQUANTIFIED</x:v>
      </x:c>
      <x:c r="AR3910" s="11" t="str">
        <x:v>Position-class planning record; serial item and receiver open</x:v>
      </x:c>
      <x:c r="AS3910" s="26"/>
      <x:c r="AT3910" s="26"/>
    </x:row>
    <x:row r="3911">
      <x:c r="C3911" s="11" t="str">
        <x:v>G1-M-MPG-ROL-30</x:v>
      </x:c>
      <x:c r="D3911" s="11" t="str">
        <x:v>G1</x:v>
      </x:c>
      <x:c r="E3911" s="11" t="str">
        <x:v>Allied megacity earthquake</x:v>
      </x:c>
      <x:c r="F3911" s="11" t="str">
        <x:v>M-MPG</x:v>
      </x:c>
      <x:c r="G3911" s="11" t="str">
        <x:v>Maritime production group</x:v>
      </x:c>
      <x:c r="H3911" s="11" t="str">
        <x:v>ROL-30</x:v>
      </x:c>
      <x:c r="I3911" s="19" t="n">
        <x:v>48</x:v>
      </x:c>
      <x:c r="J3911" s="21" t="n">
        <x:v>4</x:v>
      </x:c>
      <x:c r="K3911" s="18" t="n">
        <x:f>'05 Cargo Register'!K327</x:f>
        <x:v>1102.5</x:v>
      </x:c>
      <x:c r="L3911" s="18" t="n">
        <x:f>'05 Cargo Register'!N327</x:f>
        <x:v>46</x:v>
      </x:c>
      <x:c r="M3911" s="18" t="n">
        <x:f>'05 Cargo Register'!O327</x:f>
        <x:v>2932.5</x:v>
      </x:c>
      <x:c r="N3911" s="18" t="n">
        <x:f>J3911*K3911</x:f>
        <x:v>4410</x:v>
      </x:c>
      <x:c r="O3911" s="18" t="n">
        <x:f>J3911*L3911</x:f>
        <x:v>184</x:v>
      </x:c>
      <x:c r="P3911" s="18" t="n">
        <x:f>J3911*M3911</x:f>
        <x:v>11730</x:v>
      </x:c>
      <x:c r="Q3911" s="22" t="n">
        <x:f>'01 Controls'!$E$30*'02 Cargo Classes'!$M$12</x:f>
        <x:v>0</x:v>
      </x:c>
      <x:c r="R3911" s="22" t="n">
        <x:f>'01 Controls'!$F$30*'02 Cargo Classes'!$N$12</x:f>
        <x:v>0.85</x:v>
      </x:c>
      <x:c r="S3911" s="22" t="n">
        <x:f>'01 Controls'!$G$30*'02 Cargo Classes'!$O$12</x:f>
        <x:v>0</x:v>
      </x:c>
      <x:c r="T3911" s="22" t="n">
        <x:f>'01 Controls'!$H$30*'02 Cargo Classes'!$P$12</x:f>
        <x:v>0</x:v>
      </x:c>
      <x:c r="U3911" s="22" t="n">
        <x:f>SUM(Q3911:T3911)</x:f>
        <x:v>0.85</x:v>
      </x:c>
      <x:c r="V3911" s="18" t="n">
        <x:f>IF(U3911=0,0,N3911*Q3911/U3911)</x:f>
        <x:v>0</x:v>
      </x:c>
      <x:c r="W3911" s="18" t="n">
        <x:f>IF(U3911=0,0,P3911*Q3911/U3911)</x:f>
        <x:v>0</x:v>
      </x:c>
      <x:c r="X3911" s="18" t="n">
        <x:f>MAX(V3911,W3911*'01 Controls'!$E$12)</x:f>
        <x:v>0</x:v>
      </x:c>
      <x:c r="Y3911" s="18" t="n">
        <x:f>IF(U3911=0,0,N3911*R3911/U3911)</x:f>
        <x:v>4410</x:v>
      </x:c>
      <x:c r="Z3911" s="18" t="n">
        <x:f>IF(U3911=0,0,P3911*R3911/U3911)</x:f>
        <x:v>11730</x:v>
      </x:c>
      <x:c r="AA3911" s="18" t="n">
        <x:f>MAX(Y3911,Z3911*'01 Controls'!$E$13)</x:f>
        <x:v>4410</x:v>
      </x:c>
      <x:c r="AB3911" s="18" t="n">
        <x:f>IF(U3911=0,0,N3911*S3911/U3911)</x:f>
        <x:v>0</x:v>
      </x:c>
      <x:c r="AC3911" s="18" t="n">
        <x:f>IF(U3911=0,0,P3911*S3911/U3911)</x:f>
        <x:v>0</x:v>
      </x:c>
      <x:c r="AD3911" s="18" t="n">
        <x:f>MAX(AB3911,AC3911*'01 Controls'!$E$14)</x:f>
        <x:v>0</x:v>
      </x:c>
      <x:c r="AE3911" s="18" t="n">
        <x:f>IF(U3911=0,0,N3911*T3911/U3911)</x:f>
        <x:v>0</x:v>
      </x:c>
      <x:c r="AF3911" s="18" t="n">
        <x:f>IF(U3911=0,0,P3911*T3911/U3911)</x:f>
        <x:v>0</x:v>
      </x:c>
      <x:c r="AG3911" s="18" t="n">
        <x:f>MAX(AE3911,AF3911*'01 Controls'!$E$15)</x:f>
        <x:v>0</x:v>
      </x:c>
      <x:c r="AH3911" s="18" t="n">
        <x:f>SUM(V3911,Y3911,AB3911,AE3911)</x:f>
        <x:v>4410</x:v>
      </x:c>
      <x:c r="AI3911" s="18" t="n">
        <x:f>N3911-AH3911</x:f>
        <x:v>0</x:v>
      </x:c>
      <x:c r="AJ3911" s="18" t="n">
        <x:f>V3911*INDEX('07 Mode Capacity'!$P$6:$P$17,MATCH("AIR-"&amp;I3911,'07 Mode Capacity'!$C$6:$C$17,0))</x:f>
        <x:v>0</x:v>
      </x:c>
      <x:c r="AK3911" s="18" t="n">
        <x:f>Y3911*INDEX('07 Mode Capacity'!$P$6:$P$17,MATCH("OCEAN-"&amp;I3911,'07 Mode Capacity'!$C$6:$C$17,0))</x:f>
        <x:v>386.47599547404286</x:v>
      </x:c>
      <x:c r="AL3911" s="18" t="n">
        <x:f>AB3911*INDEX('07 Mode Capacity'!$P$6:$P$17,MATCH("LAND-"&amp;I3911,'07 Mode Capacity'!$C$6:$C$17,0))</x:f>
        <x:v>0</x:v>
      </x:c>
      <x:c r="AM3911" s="18" t="n">
        <x:f>AE3911*INDEX('07 Mode Capacity'!$P$6:$P$17,MATCH("INLAND-"&amp;I3911,'07 Mode Capacity'!$C$6:$C$17,0))</x:f>
        <x:v>0</x:v>
      </x:c>
      <x:c r="AN3911" s="18" t="n">
        <x:f>SUM(AJ3911:AM3911)</x:f>
        <x:v>386.47599547404286</x:v>
      </x:c>
      <x:c r="AO3911" s="17" t="n">
        <x:f>IF(N3911=0,1,AN3911/N3911)</x:f>
        <x:v>0.08763628015284419</x:v>
      </x:c>
      <x:c r="AP3911" s="11" t="str">
        <x:f>IF(AO3911&gt;='01 Controls'!$E$16,"PASS","FAIL")</x:f>
        <x:v>FAIL</x:v>
      </x:c>
      <x:c r="AQ3911" s="11" t="str">
        <x:v>UNQUANTIFIED</x:v>
      </x:c>
      <x:c r="AR3911" s="11" t="str">
        <x:v>Position-class planning record; serial item and receiver open</x:v>
      </x:c>
      <x:c r="AS3911" s="26"/>
      <x:c r="AT3911" s="26"/>
    </x:row>
    <x:row r="3912">
      <x:c r="C3912" s="11" t="str">
        <x:v>G1-M-MPG-LIN-18</x:v>
      </x:c>
      <x:c r="D3912" s="11" t="str">
        <x:v>G1</x:v>
      </x:c>
      <x:c r="E3912" s="11" t="str">
        <x:v>Allied megacity earthquake</x:v>
      </x:c>
      <x:c r="F3912" s="11" t="str">
        <x:v>M-MPG</x:v>
      </x:c>
      <x:c r="G3912" s="11" t="str">
        <x:v>Maritime production group</x:v>
      </x:c>
      <x:c r="H3912" s="11" t="str">
        <x:v>LIN-18</x:v>
      </x:c>
      <x:c r="I3912" s="19" t="n">
        <x:v>72</x:v>
      </x:c>
      <x:c r="J3912" s="21" t="n">
        <x:v>4</x:v>
      </x:c>
      <x:c r="K3912" s="18" t="n">
        <x:f>'05 Cargo Register'!K328</x:f>
        <x:v>588</x:v>
      </x:c>
      <x:c r="L3912" s="18" t="n">
        <x:f>'05 Cargo Register'!N328</x:f>
        <x:v>41</x:v>
      </x:c>
      <x:c r="M3912" s="18" t="n">
        <x:f>'05 Cargo Register'!O328</x:f>
        <x:v>1804</x:v>
      </x:c>
      <x:c r="N3912" s="18" t="n">
        <x:f>J3912*K3912</x:f>
        <x:v>2352</x:v>
      </x:c>
      <x:c r="O3912" s="18" t="n">
        <x:f>J3912*L3912</x:f>
        <x:v>164</x:v>
      </x:c>
      <x:c r="P3912" s="18" t="n">
        <x:f>J3912*M3912</x:f>
        <x:v>7216</x:v>
      </x:c>
      <x:c r="Q3912" s="22" t="n">
        <x:f>'01 Controls'!$E$30*'02 Cargo Classes'!$M$13</x:f>
        <x:v>0</x:v>
      </x:c>
      <x:c r="R3912" s="22" t="n">
        <x:f>'01 Controls'!$F$30*'02 Cargo Classes'!$N$13</x:f>
        <x:v>1.02</x:v>
      </x:c>
      <x:c r="S3912" s="22" t="n">
        <x:f>'01 Controls'!$G$30*'02 Cargo Classes'!$O$13</x:f>
        <x:v>0</x:v>
      </x:c>
      <x:c r="T3912" s="22" t="n">
        <x:f>'01 Controls'!$H$30*'02 Cargo Classes'!$P$13</x:f>
        <x:v>0</x:v>
      </x:c>
      <x:c r="U3912" s="22" t="n">
        <x:f>SUM(Q3912:T3912)</x:f>
        <x:v>1.02</x:v>
      </x:c>
      <x:c r="V3912" s="18" t="n">
        <x:f>IF(U3912=0,0,N3912*Q3912/U3912)</x:f>
        <x:v>0</x:v>
      </x:c>
      <x:c r="W3912" s="18" t="n">
        <x:f>IF(U3912=0,0,P3912*Q3912/U3912)</x:f>
        <x:v>0</x:v>
      </x:c>
      <x:c r="X3912" s="18" t="n">
        <x:f>MAX(V3912,W3912*'01 Controls'!$E$12)</x:f>
        <x:v>0</x:v>
      </x:c>
      <x:c r="Y3912" s="18" t="n">
        <x:f>IF(U3912=0,0,N3912*R3912/U3912)</x:f>
        <x:v>2352</x:v>
      </x:c>
      <x:c r="Z3912" s="18" t="n">
        <x:f>IF(U3912=0,0,P3912*R3912/U3912)</x:f>
        <x:v>7216</x:v>
      </x:c>
      <x:c r="AA3912" s="18" t="n">
        <x:f>MAX(Y3912,Z3912*'01 Controls'!$E$13)</x:f>
        <x:v>2352</x:v>
      </x:c>
      <x:c r="AB3912" s="18" t="n">
        <x:f>IF(U3912=0,0,N3912*S3912/U3912)</x:f>
        <x:v>0</x:v>
      </x:c>
      <x:c r="AC3912" s="18" t="n">
        <x:f>IF(U3912=0,0,P3912*S3912/U3912)</x:f>
        <x:v>0</x:v>
      </x:c>
      <x:c r="AD3912" s="18" t="n">
        <x:f>MAX(AB3912,AC3912*'01 Controls'!$E$14)</x:f>
        <x:v>0</x:v>
      </x:c>
      <x:c r="AE3912" s="18" t="n">
        <x:f>IF(U3912=0,0,N3912*T3912/U3912)</x:f>
        <x:v>0</x:v>
      </x:c>
      <x:c r="AF3912" s="18" t="n">
        <x:f>IF(U3912=0,0,P3912*T3912/U3912)</x:f>
        <x:v>0</x:v>
      </x:c>
      <x:c r="AG3912" s="18" t="n">
        <x:f>MAX(AE3912,AF3912*'01 Controls'!$E$15)</x:f>
        <x:v>0</x:v>
      </x:c>
      <x:c r="AH3912" s="18" t="n">
        <x:f>SUM(V3912,Y3912,AB3912,AE3912)</x:f>
        <x:v>2352</x:v>
      </x:c>
      <x:c r="AI3912" s="18" t="n">
        <x:f>N3912-AH3912</x:f>
        <x:v>0</x:v>
      </x:c>
      <x:c r="AJ3912" s="18" t="n">
        <x:f>V3912*INDEX('07 Mode Capacity'!$P$6:$P$17,MATCH("AIR-"&amp;I3912,'07 Mode Capacity'!$C$6:$C$17,0))</x:f>
        <x:v>0</x:v>
      </x:c>
      <x:c r="AK3912" s="18" t="n">
        <x:f>Y3912*INDEX('07 Mode Capacity'!$P$6:$P$17,MATCH("OCEAN-"&amp;I3912,'07 Mode Capacity'!$C$6:$C$17,0))</x:f>
        <x:v>1841.0702845210035</x:v>
      </x:c>
      <x:c r="AL3912" s="18" t="n">
        <x:f>AB3912*INDEX('07 Mode Capacity'!$P$6:$P$17,MATCH("LAND-"&amp;I3912,'07 Mode Capacity'!$C$6:$C$17,0))</x:f>
        <x:v>0</x:v>
      </x:c>
      <x:c r="AM3912" s="18" t="n">
        <x:f>AE3912*INDEX('07 Mode Capacity'!$P$6:$P$17,MATCH("INLAND-"&amp;I3912,'07 Mode Capacity'!$C$6:$C$17,0))</x:f>
        <x:v>0</x:v>
      </x:c>
      <x:c r="AN3912" s="18" t="n">
        <x:f>SUM(AJ3912:AM3912)</x:f>
        <x:v>1841.0702845210035</x:v>
      </x:c>
      <x:c r="AO3912" s="17" t="n">
        <x:f>IF(N3912=0,1,AN3912/N3912)</x:f>
        <x:v>0.7827679781126715</x:v>
      </x:c>
      <x:c r="AP3912" s="11" t="str">
        <x:f>IF(AO3912&gt;='01 Controls'!$E$16,"PASS","FAIL")</x:f>
        <x:v>FAIL</x:v>
      </x:c>
      <x:c r="AQ3912" s="11" t="str">
        <x:v>UNQUANTIFIED</x:v>
      </x:c>
      <x:c r="AR3912" s="11" t="str">
        <x:v>Position-class planning record; serial item and receiver open</x:v>
      </x:c>
      <x:c r="AS3912" s="26"/>
      <x:c r="AT3912" s="26"/>
    </x:row>
    <x:row r="3913">
      <x:c r="C3913" s="11" t="str">
        <x:v>G1-M-MPG-BLK-08</x:v>
      </x:c>
      <x:c r="D3913" s="11" t="str">
        <x:v>G1</x:v>
      </x:c>
      <x:c r="E3913" s="11" t="str">
        <x:v>Allied megacity earthquake</x:v>
      </x:c>
      <x:c r="F3913" s="11" t="str">
        <x:v>M-MPG</x:v>
      </x:c>
      <x:c r="G3913" s="11" t="str">
        <x:v>Maritime production group</x:v>
      </x:c>
      <x:c r="H3913" s="11" t="str">
        <x:v>BLK-08</x:v>
      </x:c>
      <x:c r="I3913" s="19" t="n">
        <x:v>48</x:v>
      </x:c>
      <x:c r="J3913" s="21" t="n">
        <x:v>4</x:v>
      </x:c>
      <x:c r="K3913" s="18" t="n">
        <x:f>'05 Cargo Register'!K329</x:f>
        <x:v>367.5</x:v>
      </x:c>
      <x:c r="L3913" s="18" t="n">
        <x:f>'05 Cargo Register'!N329</x:f>
        <x:v>58</x:v>
      </x:c>
      <x:c r="M3913" s="18" t="n">
        <x:f>'05 Cargo Register'!O329</x:f>
        <x:v>2958</x:v>
      </x:c>
      <x:c r="N3913" s="18" t="n">
        <x:f>J3913*K3913</x:f>
        <x:v>1470</x:v>
      </x:c>
      <x:c r="O3913" s="18" t="n">
        <x:f>J3913*L3913</x:f>
        <x:v>232</x:v>
      </x:c>
      <x:c r="P3913" s="18" t="n">
        <x:f>J3913*M3913</x:f>
        <x:v>11832</x:v>
      </x:c>
      <x:c r="Q3913" s="22" t="n">
        <x:f>'01 Controls'!$E$30*'02 Cargo Classes'!$M$14</x:f>
        <x:v>0.15</x:v>
      </x:c>
      <x:c r="R3913" s="22" t="n">
        <x:f>'01 Controls'!$F$30*'02 Cargo Classes'!$N$14</x:f>
        <x:v>0.68</x:v>
      </x:c>
      <x:c r="S3913" s="22" t="n">
        <x:f>'01 Controls'!$G$30*'02 Cargo Classes'!$O$14</x:f>
        <x:v>0</x:v>
      </x:c>
      <x:c r="T3913" s="22" t="n">
        <x:f>'01 Controls'!$H$30*'02 Cargo Classes'!$P$14</x:f>
        <x:v>0</x:v>
      </x:c>
      <x:c r="U3913" s="22" t="n">
        <x:f>SUM(Q3913:T3913)</x:f>
        <x:v>0.8300000000000001</x:v>
      </x:c>
      <x:c r="V3913" s="18" t="n">
        <x:f>IF(U3913=0,0,N3913*Q3913/U3913)</x:f>
        <x:v>265.6626506024096</x:v>
      </x:c>
      <x:c r="W3913" s="18" t="n">
        <x:f>IF(U3913=0,0,P3913*Q3913/U3913)</x:f>
        <x:v>2138.313253012048</x:v>
      </x:c>
      <x:c r="X3913" s="18" t="n">
        <x:f>MAX(V3913,W3913*'01 Controls'!$E$12)</x:f>
        <x:v>534.578313253012</x:v>
      </x:c>
      <x:c r="Y3913" s="18" t="n">
        <x:f>IF(U3913=0,0,N3913*R3913/U3913)</x:f>
        <x:v>1204.3373493975903</x:v>
      </x:c>
      <x:c r="Z3913" s="18" t="n">
        <x:f>IF(U3913=0,0,P3913*R3913/U3913)</x:f>
        <x:v>9693.68674698795</x:v>
      </x:c>
      <x:c r="AA3913" s="18" t="n">
        <x:f>MAX(Y3913,Z3913*'01 Controls'!$E$13)</x:f>
        <x:v>1454.0530120481926</x:v>
      </x:c>
      <x:c r="AB3913" s="18" t="n">
        <x:f>IF(U3913=0,0,N3913*S3913/U3913)</x:f>
        <x:v>0</x:v>
      </x:c>
      <x:c r="AC3913" s="18" t="n">
        <x:f>IF(U3913=0,0,P3913*S3913/U3913)</x:f>
        <x:v>0</x:v>
      </x:c>
      <x:c r="AD3913" s="18" t="n">
        <x:f>MAX(AB3913,AC3913*'01 Controls'!$E$14)</x:f>
        <x:v>0</x:v>
      </x:c>
      <x:c r="AE3913" s="18" t="n">
        <x:f>IF(U3913=0,0,N3913*T3913/U3913)</x:f>
        <x:v>0</x:v>
      </x:c>
      <x:c r="AF3913" s="18" t="n">
        <x:f>IF(U3913=0,0,P3913*T3913/U3913)</x:f>
        <x:v>0</x:v>
      </x:c>
      <x:c r="AG3913" s="18" t="n">
        <x:f>MAX(AE3913,AF3913*'01 Controls'!$E$15)</x:f>
        <x:v>0</x:v>
      </x:c>
      <x:c r="AH3913" s="18" t="n">
        <x:f>SUM(V3913,Y3913,AB3913,AE3913)</x:f>
        <x:v>1470</x:v>
      </x:c>
      <x:c r="AI3913" s="18" t="n">
        <x:f>N3913-AH3913</x:f>
        <x:v>0</x:v>
      </x:c>
      <x:c r="AJ3913" s="18" t="n">
        <x:f>V3913*INDEX('07 Mode Capacity'!$P$6:$P$17,MATCH("AIR-"&amp;I3913,'07 Mode Capacity'!$C$6:$C$17,0))</x:f>
        <x:v>74.47471403950483</x:v>
      </x:c>
      <x:c r="AK3913" s="18" t="n">
        <x:f>Y3913*INDEX('07 Mode Capacity'!$P$6:$P$17,MATCH("OCEAN-"&amp;I3913,'07 Mode Capacity'!$C$6:$C$17,0))</x:f>
        <x:v>105.54364535034102</x:v>
      </x:c>
      <x:c r="AL3913" s="18" t="n">
        <x:f>AB3913*INDEX('07 Mode Capacity'!$P$6:$P$17,MATCH("LAND-"&amp;I3913,'07 Mode Capacity'!$C$6:$C$17,0))</x:f>
        <x:v>0</x:v>
      </x:c>
      <x:c r="AM3913" s="18" t="n">
        <x:f>AE3913*INDEX('07 Mode Capacity'!$P$6:$P$17,MATCH("INLAND-"&amp;I3913,'07 Mode Capacity'!$C$6:$C$17,0))</x:f>
        <x:v>0</x:v>
      </x:c>
      <x:c r="AN3913" s="18" t="n">
        <x:f>SUM(AJ3913:AM3913)</x:f>
        <x:v>180.01835938984584</x:v>
      </x:c>
      <x:c r="AO3913" s="17" t="n">
        <x:f>IF(N3913=0,1,AN3913/N3913)</x:f>
        <x:v>0.12246146897268424</x:v>
      </x:c>
      <x:c r="AP3913" s="11" t="str">
        <x:f>IF(AO3913&gt;='01 Controls'!$E$16,"PASS","FAIL")</x:f>
        <x:v>FAIL</x:v>
      </x:c>
      <x:c r="AQ3913" s="11" t="str">
        <x:v>UNQUANTIFIED</x:v>
      </x:c>
      <x:c r="AR3913" s="11" t="str">
        <x:v>Position-class planning record; serial item and receiver open</x:v>
      </x:c>
      <x:c r="AS3913" s="26"/>
      <x:c r="AT3913" s="26"/>
    </x:row>
    <x:row r="3914">
      <x:c r="C3914" s="11" t="str">
        <x:v>G1-M-MPG-OOG-80</x:v>
      </x:c>
      <x:c r="D3914" s="11" t="str">
        <x:v>G1</x:v>
      </x:c>
      <x:c r="E3914" s="11" t="str">
        <x:v>Allied megacity earthquake</x:v>
      </x:c>
      <x:c r="F3914" s="11" t="str">
        <x:v>M-MPG</x:v>
      </x:c>
      <x:c r="G3914" s="11" t="str">
        <x:v>Maritime production group</x:v>
      </x:c>
      <x:c r="H3914" s="11" t="str">
        <x:v>OOG-80</x:v>
      </x:c>
      <x:c r="I3914" s="19" t="n">
        <x:v>72</x:v>
      </x:c>
      <x:c r="J3914" s="21" t="n">
        <x:v>4</x:v>
      </x:c>
      <x:c r="K3914" s="18" t="n">
        <x:f>'05 Cargo Register'!K330</x:f>
        <x:v>1470</x:v>
      </x:c>
      <x:c r="L3914" s="18" t="n">
        <x:f>'05 Cargo Register'!N330</x:f>
        <x:v>25</x:v>
      </x:c>
      <x:c r="M3914" s="18" t="n">
        <x:f>'05 Cargo Register'!O330</x:f>
        <x:v>4400</x:v>
      </x:c>
      <x:c r="N3914" s="18" t="n">
        <x:f>J3914*K3914</x:f>
        <x:v>5880</x:v>
      </x:c>
      <x:c r="O3914" s="18" t="n">
        <x:f>J3914*L3914</x:f>
        <x:v>100</x:v>
      </x:c>
      <x:c r="P3914" s="18" t="n">
        <x:f>J3914*M3914</x:f>
        <x:v>17600</x:v>
      </x:c>
      <x:c r="Q3914" s="22" t="n">
        <x:f>'01 Controls'!$E$30*'02 Cargo Classes'!$M$15</x:f>
        <x:v>0</x:v>
      </x:c>
      <x:c r="R3914" s="22" t="n">
        <x:f>'01 Controls'!$F$30*'02 Cargo Classes'!$N$15</x:f>
        <x:v>1.7</x:v>
      </x:c>
      <x:c r="S3914" s="22" t="n">
        <x:f>'01 Controls'!$G$30*'02 Cargo Classes'!$O$15</x:f>
        <x:v>0</x:v>
      </x:c>
      <x:c r="T3914" s="22" t="n">
        <x:f>'01 Controls'!$H$30*'02 Cargo Classes'!$P$15</x:f>
        <x:v>0</x:v>
      </x:c>
      <x:c r="U3914" s="22" t="n">
        <x:f>SUM(Q3914:T3914)</x:f>
        <x:v>1.7</x:v>
      </x:c>
      <x:c r="V3914" s="18" t="n">
        <x:f>IF(U3914=0,0,N3914*Q3914/U3914)</x:f>
        <x:v>0</x:v>
      </x:c>
      <x:c r="W3914" s="18" t="n">
        <x:f>IF(U3914=0,0,P3914*Q3914/U3914)</x:f>
        <x:v>0</x:v>
      </x:c>
      <x:c r="X3914" s="18" t="n">
        <x:f>MAX(V3914,W3914*'01 Controls'!$E$12)</x:f>
        <x:v>0</x:v>
      </x:c>
      <x:c r="Y3914" s="18" t="n">
        <x:f>IF(U3914=0,0,N3914*R3914/U3914)</x:f>
        <x:v>5880</x:v>
      </x:c>
      <x:c r="Z3914" s="18" t="n">
        <x:f>IF(U3914=0,0,P3914*R3914/U3914)</x:f>
        <x:v>17600</x:v>
      </x:c>
      <x:c r="AA3914" s="18" t="n">
        <x:f>MAX(Y3914,Z3914*'01 Controls'!$E$13)</x:f>
        <x:v>5880</x:v>
      </x:c>
      <x:c r="AB3914" s="18" t="n">
        <x:f>IF(U3914=0,0,N3914*S3914/U3914)</x:f>
        <x:v>0</x:v>
      </x:c>
      <x:c r="AC3914" s="18" t="n">
        <x:f>IF(U3914=0,0,P3914*S3914/U3914)</x:f>
        <x:v>0</x:v>
      </x:c>
      <x:c r="AD3914" s="18" t="n">
        <x:f>MAX(AB3914,AC3914*'01 Controls'!$E$14)</x:f>
        <x:v>0</x:v>
      </x:c>
      <x:c r="AE3914" s="18" t="n">
        <x:f>IF(U3914=0,0,N3914*T3914/U3914)</x:f>
        <x:v>0</x:v>
      </x:c>
      <x:c r="AF3914" s="18" t="n">
        <x:f>IF(U3914=0,0,P3914*T3914/U3914)</x:f>
        <x:v>0</x:v>
      </x:c>
      <x:c r="AG3914" s="18" t="n">
        <x:f>MAX(AE3914,AF3914*'01 Controls'!$E$15)</x:f>
        <x:v>0</x:v>
      </x:c>
      <x:c r="AH3914" s="18" t="n">
        <x:f>SUM(V3914,Y3914,AB3914,AE3914)</x:f>
        <x:v>5880</x:v>
      </x:c>
      <x:c r="AI3914" s="18" t="n">
        <x:f>N3914-AH3914</x:f>
        <x:v>0</x:v>
      </x:c>
      <x:c r="AJ3914" s="18" t="n">
        <x:f>V3914*INDEX('07 Mode Capacity'!$P$6:$P$17,MATCH("AIR-"&amp;I3914,'07 Mode Capacity'!$C$6:$C$17,0))</x:f>
        <x:v>0</x:v>
      </x:c>
      <x:c r="AK3914" s="18" t="n">
        <x:f>Y3914*INDEX('07 Mode Capacity'!$P$6:$P$17,MATCH("OCEAN-"&amp;I3914,'07 Mode Capacity'!$C$6:$C$17,0))</x:f>
        <x:v>4602.675711302509</x:v>
      </x:c>
      <x:c r="AL3914" s="18" t="n">
        <x:f>AB3914*INDEX('07 Mode Capacity'!$P$6:$P$17,MATCH("LAND-"&amp;I3914,'07 Mode Capacity'!$C$6:$C$17,0))</x:f>
        <x:v>0</x:v>
      </x:c>
      <x:c r="AM3914" s="18" t="n">
        <x:f>AE3914*INDEX('07 Mode Capacity'!$P$6:$P$17,MATCH("INLAND-"&amp;I3914,'07 Mode Capacity'!$C$6:$C$17,0))</x:f>
        <x:v>0</x:v>
      </x:c>
      <x:c r="AN3914" s="18" t="n">
        <x:f>SUM(AJ3914:AM3914)</x:f>
        <x:v>4602.675711302509</x:v>
      </x:c>
      <x:c r="AO3914" s="17" t="n">
        <x:f>IF(N3914=0,1,AN3914/N3914)</x:f>
        <x:v>0.7827679781126715</x:v>
      </x:c>
      <x:c r="AP3914" s="11" t="str">
        <x:f>IF(AO3914&gt;='01 Controls'!$E$16,"PASS","FAIL")</x:f>
        <x:v>FAIL</x:v>
      </x:c>
      <x:c r="AQ3914" s="11" t="str">
        <x:v>UNQUANTIFIED</x:v>
      </x:c>
      <x:c r="AR3914" s="11" t="str">
        <x:v>Position-class planning record; serial item and receiver open</x:v>
      </x:c>
      <x:c r="AS3914" s="26"/>
      <x:c r="AT3914" s="26"/>
    </x:row>
    <x:row r="3915">
      <x:c r="C3915" s="11" t="str">
        <x:v>G1-I-WRG-APL-45</x:v>
      </x:c>
      <x:c r="D3915" s="11" t="str">
        <x:v>G1</x:v>
      </x:c>
      <x:c r="E3915" s="11" t="str">
        <x:v>Allied megacity earthquake</x:v>
      </x:c>
      <x:c r="F3915" s="11" t="str">
        <x:v>I-WRG</x:v>
      </x:c>
      <x:c r="G3915" s="11" t="str">
        <x:v>Water restoration group</x:v>
      </x:c>
      <x:c r="H3915" s="11" t="str">
        <x:v>APL-45</x:v>
      </x:c>
      <x:c r="I3915" s="19" t="n">
        <x:v>24</x:v>
      </x:c>
      <x:c r="J3915" s="21" t="n">
        <x:v>8</x:v>
      </x:c>
      <x:c r="K3915" s="18" t="n">
        <x:f>'05 Cargo Register'!K331</x:f>
        <x:v>282.19199999999995</x:v>
      </x:c>
      <x:c r="L3915" s="18" t="n">
        <x:f>'05 Cargo Register'!N331</x:f>
        <x:v>74</x:v>
      </x:c>
      <x:c r="M3915" s="18" t="n">
        <x:f>'05 Cargo Register'!O331</x:f>
        <x:v>555</x:v>
      </x:c>
      <x:c r="N3915" s="18" t="n">
        <x:f>J3915*K3915</x:f>
        <x:v>2257.5359999999996</x:v>
      </x:c>
      <x:c r="O3915" s="18" t="n">
        <x:f>J3915*L3915</x:f>
        <x:v>592</x:v>
      </x:c>
      <x:c r="P3915" s="18" t="n">
        <x:f>J3915*M3915</x:f>
        <x:v>4440</x:v>
      </x:c>
      <x:c r="Q3915" s="22" t="n">
        <x:f>'01 Controls'!$E$30*'02 Cargo Classes'!$M$6</x:f>
        <x:v>0.44999999999999996</x:v>
      </x:c>
      <x:c r="R3915" s="22" t="n">
        <x:f>'01 Controls'!$F$30*'02 Cargo Classes'!$N$6</x:f>
        <x:v>0.34</x:v>
      </x:c>
      <x:c r="S3915" s="22" t="n">
        <x:f>'01 Controls'!$G$30*'02 Cargo Classes'!$O$6</x:f>
        <x:v>0</x:v>
      </x:c>
      <x:c r="T3915" s="22" t="n">
        <x:f>'01 Controls'!$H$30*'02 Cargo Classes'!$P$6</x:f>
        <x:v>0</x:v>
      </x:c>
      <x:c r="U3915" s="22" t="n">
        <x:f>SUM(Q3915:T3915)</x:f>
        <x:v>0.79</x:v>
      </x:c>
      <x:c r="V3915" s="18" t="n">
        <x:f>IF(U3915=0,0,N3915*Q3915/U3915)</x:f>
        <x:v>1285.9382278481007</x:v>
      </x:c>
      <x:c r="W3915" s="18" t="n">
        <x:f>IF(U3915=0,0,P3915*Q3915/U3915)</x:f>
        <x:v>2529.1139240506327</x:v>
      </x:c>
      <x:c r="X3915" s="18" t="n">
        <x:f>MAX(V3915,W3915*'01 Controls'!$E$12)</x:f>
        <x:v>1285.9382278481007</x:v>
      </x:c>
      <x:c r="Y3915" s="18" t="n">
        <x:f>IF(U3915=0,0,N3915*R3915/U3915)</x:f>
        <x:v>971.5977721518987</x:v>
      </x:c>
      <x:c r="Z3915" s="18" t="n">
        <x:f>IF(U3915=0,0,P3915*R3915/U3915)</x:f>
        <x:v>1910.886075949367</x:v>
      </x:c>
      <x:c r="AA3915" s="18" t="n">
        <x:f>MAX(Y3915,Z3915*'01 Controls'!$E$13)</x:f>
        <x:v>971.5977721518987</x:v>
      </x:c>
      <x:c r="AB3915" s="18" t="n">
        <x:f>IF(U3915=0,0,N3915*S3915/U3915)</x:f>
        <x:v>0</x:v>
      </x:c>
      <x:c r="AC3915" s="18" t="n">
        <x:f>IF(U3915=0,0,P3915*S3915/U3915)</x:f>
        <x:v>0</x:v>
      </x:c>
      <x:c r="AD3915" s="18" t="n">
        <x:f>MAX(AB3915,AC3915*'01 Controls'!$E$14)</x:f>
        <x:v>0</x:v>
      </x:c>
      <x:c r="AE3915" s="18" t="n">
        <x:f>IF(U3915=0,0,N3915*T3915/U3915)</x:f>
        <x:v>0</x:v>
      </x:c>
      <x:c r="AF3915" s="18" t="n">
        <x:f>IF(U3915=0,0,P3915*T3915/U3915)</x:f>
        <x:v>0</x:v>
      </x:c>
      <x:c r="AG3915" s="18" t="n">
        <x:f>MAX(AE3915,AF3915*'01 Controls'!$E$15)</x:f>
        <x:v>0</x:v>
      </x:c>
      <x:c r="AH3915" s="18" t="n">
        <x:f>SUM(V3915,Y3915,AB3915,AE3915)</x:f>
        <x:v>2257.535999999999</x:v>
      </x:c>
      <x:c r="AI3915" s="18" t="n">
        <x:f>N3915-AH3915</x:f>
        <x:v>4.547473508864641e-13</x:v>
      </x:c>
      <x:c r="AJ3915" s="18" t="n">
        <x:f>V3915*INDEX('07 Mode Capacity'!$P$6:$P$17,MATCH("AIR-"&amp;I3915,'07 Mode Capacity'!$C$6:$C$17,0))</x:f>
        <x:v>260.9349568021651</x:v>
      </x:c>
      <x:c r="AK3915" s="18" t="n">
        <x:f>Y3915*INDEX('07 Mode Capacity'!$P$6:$P$17,MATCH("OCEAN-"&amp;I3915,'07 Mode Capacity'!$C$6:$C$17,0))</x:f>
        <x:v>145.82618571159182</x:v>
      </x:c>
      <x:c r="AL3915" s="18" t="n">
        <x:f>AB3915*INDEX('07 Mode Capacity'!$P$6:$P$17,MATCH("LAND-"&amp;I3915,'07 Mode Capacity'!$C$6:$C$17,0))</x:f>
        <x:v>0</x:v>
      </x:c>
      <x:c r="AM3915" s="18" t="n">
        <x:f>AE3915*INDEX('07 Mode Capacity'!$P$6:$P$17,MATCH("INLAND-"&amp;I3915,'07 Mode Capacity'!$C$6:$C$17,0))</x:f>
        <x:v>0</x:v>
      </x:c>
      <x:c r="AN3915" s="18" t="n">
        <x:f>SUM(AJ3915:AM3915)</x:f>
        <x:v>406.7611425137569</x:v>
      </x:c>
      <x:c r="AO3915" s="17" t="n">
        <x:f>IF(N3915=0,1,AN3915/N3915)</x:f>
        <x:v>0.18017924963932225</x:v>
      </x:c>
      <x:c r="AP3915" s="11" t="str">
        <x:f>IF(AO3915&gt;='01 Controls'!$E$16,"PASS","FAIL")</x:f>
        <x:v>FAIL</x:v>
      </x:c>
      <x:c r="AQ3915" s="11" t="str">
        <x:v>UNQUANTIFIED</x:v>
      </x:c>
      <x:c r="AR3915" s="11" t="str">
        <x:v>Position-class planning record; serial item and receiver open</x:v>
      </x:c>
      <x:c r="AS3915" s="26"/>
      <x:c r="AT3915" s="26"/>
    </x:row>
    <x:row r="3916">
      <x:c r="C3916" s="11" t="str">
        <x:v>G1-I-WRG-ISO-18</x:v>
      </x:c>
      <x:c r="D3916" s="11" t="str">
        <x:v>G1</x:v>
      </x:c>
      <x:c r="E3916" s="11" t="str">
        <x:v>Allied megacity earthquake</x:v>
      </x:c>
      <x:c r="F3916" s="11" t="str">
        <x:v>I-WRG</x:v>
      </x:c>
      <x:c r="G3916" s="11" t="str">
        <x:v>Water restoration group</x:v>
      </x:c>
      <x:c r="H3916" s="11" t="str">
        <x:v>ISO-18</x:v>
      </x:c>
      <x:c r="I3916" s="19" t="n">
        <x:v>48</x:v>
      </x:c>
      <x:c r="J3916" s="21" t="n">
        <x:v>8</x:v>
      </x:c>
      <x:c r="K3916" s="18" t="n">
        <x:f>'05 Cargo Register'!K332</x:f>
        <x:v>846.5759999999999</x:v>
      </x:c>
      <x:c r="L3916" s="18" t="n">
        <x:f>'05 Cargo Register'!N332</x:f>
        <x:v>56</x:v>
      </x:c>
      <x:c r="M3916" s="18" t="n">
        <x:f>'05 Cargo Register'!O332</x:f>
        <x:v>1478.4</x:v>
      </x:c>
      <x:c r="N3916" s="18" t="n">
        <x:f>J3916*K3916</x:f>
        <x:v>6772.607999999999</x:v>
      </x:c>
      <x:c r="O3916" s="18" t="n">
        <x:f>J3916*L3916</x:f>
        <x:v>448</x:v>
      </x:c>
      <x:c r="P3916" s="18" t="n">
        <x:f>J3916*M3916</x:f>
        <x:v>11827.2</x:v>
      </x:c>
      <x:c r="Q3916" s="22" t="n">
        <x:f>'01 Controls'!$E$30*'02 Cargo Classes'!$M$7</x:f>
        <x:v>0.03</x:v>
      </x:c>
      <x:c r="R3916" s="22" t="n">
        <x:f>'01 Controls'!$F$30*'02 Cargo Classes'!$N$7</x:f>
        <x:v>0.85</x:v>
      </x:c>
      <x:c r="S3916" s="22" t="n">
        <x:f>'01 Controls'!$G$30*'02 Cargo Classes'!$O$7</x:f>
        <x:v>0</x:v>
      </x:c>
      <x:c r="T3916" s="22" t="n">
        <x:f>'01 Controls'!$H$30*'02 Cargo Classes'!$P$7</x:f>
        <x:v>0</x:v>
      </x:c>
      <x:c r="U3916" s="22" t="n">
        <x:f>SUM(Q3916:T3916)</x:f>
        <x:v>0.88</x:v>
      </x:c>
      <x:c r="V3916" s="18" t="n">
        <x:f>IF(U3916=0,0,N3916*Q3916/U3916)</x:f>
        <x:v>230.8843636363636</x:v>
      </x:c>
      <x:c r="W3916" s="18" t="n">
        <x:f>IF(U3916=0,0,P3916*Q3916/U3916)</x:f>
        <x:v>403.20000000000005</x:v>
      </x:c>
      <x:c r="X3916" s="18" t="n">
        <x:f>MAX(V3916,W3916*'01 Controls'!$E$12)</x:f>
        <x:v>230.8843636363636</x:v>
      </x:c>
      <x:c r="Y3916" s="18" t="n">
        <x:f>IF(U3916=0,0,N3916*R3916/U3916)</x:f>
        <x:v>6541.723636363636</x:v>
      </x:c>
      <x:c r="Z3916" s="18" t="n">
        <x:f>IF(U3916=0,0,P3916*R3916/U3916)</x:f>
        <x:v>11424</x:v>
      </x:c>
      <x:c r="AA3916" s="18" t="n">
        <x:f>MAX(Y3916,Z3916*'01 Controls'!$E$13)</x:f>
        <x:v>6541.723636363636</x:v>
      </x:c>
      <x:c r="AB3916" s="18" t="n">
        <x:f>IF(U3916=0,0,N3916*S3916/U3916)</x:f>
        <x:v>0</x:v>
      </x:c>
      <x:c r="AC3916" s="18" t="n">
        <x:f>IF(U3916=0,0,P3916*S3916/U3916)</x:f>
        <x:v>0</x:v>
      </x:c>
      <x:c r="AD3916" s="18" t="n">
        <x:f>MAX(AB3916,AC3916*'01 Controls'!$E$14)</x:f>
        <x:v>0</x:v>
      </x:c>
      <x:c r="AE3916" s="18" t="n">
        <x:f>IF(U3916=0,0,N3916*T3916/U3916)</x:f>
        <x:v>0</x:v>
      </x:c>
      <x:c r="AF3916" s="18" t="n">
        <x:f>IF(U3916=0,0,P3916*T3916/U3916)</x:f>
        <x:v>0</x:v>
      </x:c>
      <x:c r="AG3916" s="18" t="n">
        <x:f>MAX(AE3916,AF3916*'01 Controls'!$E$15)</x:f>
        <x:v>0</x:v>
      </x:c>
      <x:c r="AH3916" s="18" t="n">
        <x:f>SUM(V3916,Y3916,AB3916,AE3916)</x:f>
        <x:v>6772.607999999999</x:v>
      </x:c>
      <x:c r="AI3916" s="18" t="n">
        <x:f>N3916-AH3916</x:f>
        <x:v>0</x:v>
      </x:c>
      <x:c r="AJ3916" s="18" t="n">
        <x:f>V3916*INDEX('07 Mode Capacity'!$P$6:$P$17,MATCH("AIR-"&amp;I3916,'07 Mode Capacity'!$C$6:$C$17,0))</x:f>
        <x:v>64.7251200687044</x:v>
      </x:c>
      <x:c r="AK3916" s="18" t="n">
        <x:f>Y3916*INDEX('07 Mode Capacity'!$P$6:$P$17,MATCH("OCEAN-"&amp;I3916,'07 Mode Capacity'!$C$6:$C$17,0))</x:f>
        <x:v>573.2923252788462</x:v>
      </x:c>
      <x:c r="AL3916" s="18" t="n">
        <x:f>AB3916*INDEX('07 Mode Capacity'!$P$6:$P$17,MATCH("LAND-"&amp;I3916,'07 Mode Capacity'!$C$6:$C$17,0))</x:f>
        <x:v>0</x:v>
      </x:c>
      <x:c r="AM3916" s="18" t="n">
        <x:f>AE3916*INDEX('07 Mode Capacity'!$P$6:$P$17,MATCH("INLAND-"&amp;I3916,'07 Mode Capacity'!$C$6:$C$17,0))</x:f>
        <x:v>0</x:v>
      </x:c>
      <x:c r="AN3916" s="18" t="n">
        <x:f>SUM(AJ3916:AM3916)</x:f>
        <x:v>638.0174453475506</x:v>
      </x:c>
      <x:c r="AO3916" s="17" t="n">
        <x:f>IF(N3916=0,1,AN3916/N3916)</x:f>
        <x:v>0.09420557713476857</x:v>
      </x:c>
      <x:c r="AP3916" s="11" t="str">
        <x:f>IF(AO3916&gt;='01 Controls'!$E$16,"PASS","FAIL")</x:f>
        <x:v>FAIL</x:v>
      </x:c>
      <x:c r="AQ3916" s="11" t="str">
        <x:v>UNQUANTIFIED</x:v>
      </x:c>
      <x:c r="AR3916" s="11" t="str">
        <x:v>Position-class planning record; serial item and receiver open</x:v>
      </x:c>
      <x:c r="AS3916" s="26"/>
      <x:c r="AT3916" s="26"/>
    </x:row>
    <x:row r="3917">
      <x:c r="C3917" s="11" t="str">
        <x:v>G1-I-WRG-COL-12</x:v>
      </x:c>
      <x:c r="D3917" s="11" t="str">
        <x:v>G1</x:v>
      </x:c>
      <x:c r="E3917" s="11" t="str">
        <x:v>Allied megacity earthquake</x:v>
      </x:c>
      <x:c r="F3917" s="11" t="str">
        <x:v>I-WRG</x:v>
      </x:c>
      <x:c r="G3917" s="11" t="str">
        <x:v>Water restoration group</x:v>
      </x:c>
      <x:c r="H3917" s="11" t="str">
        <x:v>COL-12</x:v>
      </x:c>
      <x:c r="I3917" s="19" t="n">
        <x:v>24</x:v>
      </x:c>
      <x:c r="J3917" s="21" t="n">
        <x:v>8</x:v>
      </x:c>
      <x:c r="K3917" s="18" t="n">
        <x:f>'05 Cargo Register'!K333</x:f>
        <x:v>141.09599999999998</x:v>
      </x:c>
      <x:c r="L3917" s="18" t="n">
        <x:f>'05 Cargo Register'!N333</x:f>
        <x:v>15</x:v>
      </x:c>
      <x:c r="M3917" s="18" t="n">
        <x:f>'05 Cargo Register'!O333</x:f>
        <x:v>396</x:v>
      </x:c>
      <x:c r="N3917" s="18" t="n">
        <x:f>J3917*K3917</x:f>
        <x:v>1128.7679999999998</x:v>
      </x:c>
      <x:c r="O3917" s="18" t="n">
        <x:f>J3917*L3917</x:f>
        <x:v>120</x:v>
      </x:c>
      <x:c r="P3917" s="18" t="n">
        <x:f>J3917*M3917</x:f>
        <x:v>3168</x:v>
      </x:c>
      <x:c r="Q3917" s="22" t="n">
        <x:f>'01 Controls'!$E$30*'02 Cargo Classes'!$M$8</x:f>
        <x:v>0.3</x:v>
      </x:c>
      <x:c r="R3917" s="22" t="n">
        <x:f>'01 Controls'!$F$30*'02 Cargo Classes'!$N$8</x:f>
        <x:v>0.595</x:v>
      </x:c>
      <x:c r="S3917" s="22" t="n">
        <x:f>'01 Controls'!$G$30*'02 Cargo Classes'!$O$8</x:f>
        <x:v>0</x:v>
      </x:c>
      <x:c r="T3917" s="22" t="n">
        <x:f>'01 Controls'!$H$30*'02 Cargo Classes'!$P$8</x:f>
        <x:v>0</x:v>
      </x:c>
      <x:c r="U3917" s="22" t="n">
        <x:f>SUM(Q3917:T3917)</x:f>
        <x:v>0.895</x:v>
      </x:c>
      <x:c r="V3917" s="18" t="n">
        <x:f>IF(U3917=0,0,N3917*Q3917/U3917)</x:f>
        <x:v>378.3579888268156</x:v>
      </x:c>
      <x:c r="W3917" s="18" t="n">
        <x:f>IF(U3917=0,0,P3917*Q3917/U3917)</x:f>
        <x:v>1061.899441340782</x:v>
      </x:c>
      <x:c r="X3917" s="18" t="n">
        <x:f>MAX(V3917,W3917*'01 Controls'!$E$12)</x:f>
        <x:v>378.3579888268156</x:v>
      </x:c>
      <x:c r="Y3917" s="18" t="n">
        <x:f>IF(U3917=0,0,N3917*R3917/U3917)</x:f>
        <x:v>750.4100111731841</x:v>
      </x:c>
      <x:c r="Z3917" s="18" t="n">
        <x:f>IF(U3917=0,0,P3917*R3917/U3917)</x:f>
        <x:v>2106.1005586592178</x:v>
      </x:c>
      <x:c r="AA3917" s="18" t="n">
        <x:f>MAX(Y3917,Z3917*'01 Controls'!$E$13)</x:f>
        <x:v>750.4100111731841</x:v>
      </x:c>
      <x:c r="AB3917" s="18" t="n">
        <x:f>IF(U3917=0,0,N3917*S3917/U3917)</x:f>
        <x:v>0</x:v>
      </x:c>
      <x:c r="AC3917" s="18" t="n">
        <x:f>IF(U3917=0,0,P3917*S3917/U3917)</x:f>
        <x:v>0</x:v>
      </x:c>
      <x:c r="AD3917" s="18" t="n">
        <x:f>MAX(AB3917,AC3917*'01 Controls'!$E$14)</x:f>
        <x:v>0</x:v>
      </x:c>
      <x:c r="AE3917" s="18" t="n">
        <x:f>IF(U3917=0,0,N3917*T3917/U3917)</x:f>
        <x:v>0</x:v>
      </x:c>
      <x:c r="AF3917" s="18" t="n">
        <x:f>IF(U3917=0,0,P3917*T3917/U3917)</x:f>
        <x:v>0</x:v>
      </x:c>
      <x:c r="AG3917" s="18" t="n">
        <x:f>MAX(AE3917,AF3917*'01 Controls'!$E$15)</x:f>
        <x:v>0</x:v>
      </x:c>
      <x:c r="AH3917" s="18" t="n">
        <x:f>SUM(V3917,Y3917,AB3917,AE3917)</x:f>
        <x:v>1128.7679999999996</x:v>
      </x:c>
      <x:c r="AI3917" s="18" t="n">
        <x:f>N3917-AH3917</x:f>
        <x:v>2.2737367544323206e-13</x:v>
      </x:c>
      <x:c r="AJ3917" s="18" t="n">
        <x:f>V3917*INDEX('07 Mode Capacity'!$P$6:$P$17,MATCH("AIR-"&amp;I3917,'07 Mode Capacity'!$C$6:$C$17,0))</x:f>
        <x:v>76.77415861218269</x:v>
      </x:c>
      <x:c r="AK3917" s="18" t="n">
        <x:f>Y3917*INDEX('07 Mode Capacity'!$P$6:$P$17,MATCH("OCEAN-"&amp;I3917,'07 Mode Capacity'!$C$6:$C$17,0))</x:f>
        <x:v>112.62832499791934</x:v>
      </x:c>
      <x:c r="AL3917" s="18" t="n">
        <x:f>AB3917*INDEX('07 Mode Capacity'!$P$6:$P$17,MATCH("LAND-"&amp;I3917,'07 Mode Capacity'!$C$6:$C$17,0))</x:f>
        <x:v>0</x:v>
      </x:c>
      <x:c r="AM3917" s="18" t="n">
        <x:f>AE3917*INDEX('07 Mode Capacity'!$P$6:$P$17,MATCH("INLAND-"&amp;I3917,'07 Mode Capacity'!$C$6:$C$17,0))</x:f>
        <x:v>0</x:v>
      </x:c>
      <x:c r="AN3917" s="18" t="n">
        <x:f>SUM(AJ3917:AM3917)</x:f>
        <x:v>189.40248361010202</x:v>
      </x:c>
      <x:c r="AO3917" s="17" t="n">
        <x:f>IF(N3917=0,1,AN3917/N3917)</x:f>
        <x:v>0.16779575927923368</x:v>
      </x:c>
      <x:c r="AP3917" s="11" t="str">
        <x:f>IF(AO3917&gt;='01 Controls'!$E$16,"PASS","FAIL")</x:f>
        <x:v>FAIL</x:v>
      </x:c>
      <x:c r="AQ3917" s="11" t="str">
        <x:v>UNQUANTIFIED</x:v>
      </x:c>
      <x:c r="AR3917" s="11" t="str">
        <x:v>Position-class planning record; serial item and receiver open</x:v>
      </x:c>
      <x:c r="AS3917" s="26"/>
      <x:c r="AT3917" s="26"/>
    </x:row>
    <x:row r="3918">
      <x:c r="C3918" s="11" t="str">
        <x:v>G1-I-WRG-BAT-22</x:v>
      </x:c>
      <x:c r="D3918" s="11" t="str">
        <x:v>G1</x:v>
      </x:c>
      <x:c r="E3918" s="11" t="str">
        <x:v>Allied megacity earthquake</x:v>
      </x:c>
      <x:c r="F3918" s="11" t="str">
        <x:v>I-WRG</x:v>
      </x:c>
      <x:c r="G3918" s="11" t="str">
        <x:v>Water restoration group</x:v>
      </x:c>
      <x:c r="H3918" s="11" t="str">
        <x:v>BAT-22</x:v>
      </x:c>
      <x:c r="I3918" s="19" t="n">
        <x:v>48</x:v>
      </x:c>
      <x:c r="J3918" s="21" t="n">
        <x:v>8</x:v>
      </x:c>
      <x:c r="K3918" s="18" t="n">
        <x:f>'05 Cargo Register'!K334</x:f>
        <x:v>1058.2199999999998</x:v>
      </x:c>
      <x:c r="L3918" s="18" t="n">
        <x:f>'05 Cargo Register'!N334</x:f>
        <x:v>61</x:v>
      </x:c>
      <x:c r="M3918" s="18" t="n">
        <x:f>'05 Cargo Register'!O334</x:f>
        <x:v>1610.4</x:v>
      </x:c>
      <x:c r="N3918" s="18" t="n">
        <x:f>J3918*K3918</x:f>
        <x:v>8465.759999999998</x:v>
      </x:c>
      <x:c r="O3918" s="18" t="n">
        <x:f>J3918*L3918</x:f>
        <x:v>488</x:v>
      </x:c>
      <x:c r="P3918" s="18" t="n">
        <x:f>J3918*M3918</x:f>
        <x:v>12883.2</x:v>
      </x:c>
      <x:c r="Q3918" s="22" t="n">
        <x:f>'01 Controls'!$E$30*'02 Cargo Classes'!$M$9</x:f>
        <x:v>0</x:v>
      </x:c>
      <x:c r="R3918" s="22" t="n">
        <x:f>'01 Controls'!$F$30*'02 Cargo Classes'!$N$9</x:f>
        <x:v>0.85</x:v>
      </x:c>
      <x:c r="S3918" s="22" t="n">
        <x:f>'01 Controls'!$G$30*'02 Cargo Classes'!$O$9</x:f>
        <x:v>0</x:v>
      </x:c>
      <x:c r="T3918" s="22" t="n">
        <x:f>'01 Controls'!$H$30*'02 Cargo Classes'!$P$9</x:f>
        <x:v>0</x:v>
      </x:c>
      <x:c r="U3918" s="22" t="n">
        <x:f>SUM(Q3918:T3918)</x:f>
        <x:v>0.85</x:v>
      </x:c>
      <x:c r="V3918" s="18" t="n">
        <x:f>IF(U3918=0,0,N3918*Q3918/U3918)</x:f>
        <x:v>0</x:v>
      </x:c>
      <x:c r="W3918" s="18" t="n">
        <x:f>IF(U3918=0,0,P3918*Q3918/U3918)</x:f>
        <x:v>0</x:v>
      </x:c>
      <x:c r="X3918" s="18" t="n">
        <x:f>MAX(V3918,W3918*'01 Controls'!$E$12)</x:f>
        <x:v>0</x:v>
      </x:c>
      <x:c r="Y3918" s="18" t="n">
        <x:f>IF(U3918=0,0,N3918*R3918/U3918)</x:f>
        <x:v>8465.759999999998</x:v>
      </x:c>
      <x:c r="Z3918" s="18" t="n">
        <x:f>IF(U3918=0,0,P3918*R3918/U3918)</x:f>
        <x:v>12883.200000000003</x:v>
      </x:c>
      <x:c r="AA3918" s="18" t="n">
        <x:f>MAX(Y3918,Z3918*'01 Controls'!$E$13)</x:f>
        <x:v>8465.759999999998</x:v>
      </x:c>
      <x:c r="AB3918" s="18" t="n">
        <x:f>IF(U3918=0,0,N3918*S3918/U3918)</x:f>
        <x:v>0</x:v>
      </x:c>
      <x:c r="AC3918" s="18" t="n">
        <x:f>IF(U3918=0,0,P3918*S3918/U3918)</x:f>
        <x:v>0</x:v>
      </x:c>
      <x:c r="AD3918" s="18" t="n">
        <x:f>MAX(AB3918,AC3918*'01 Controls'!$E$14)</x:f>
        <x:v>0</x:v>
      </x:c>
      <x:c r="AE3918" s="18" t="n">
        <x:f>IF(U3918=0,0,N3918*T3918/U3918)</x:f>
        <x:v>0</x:v>
      </x:c>
      <x:c r="AF3918" s="18" t="n">
        <x:f>IF(U3918=0,0,P3918*T3918/U3918)</x:f>
        <x:v>0</x:v>
      </x:c>
      <x:c r="AG3918" s="18" t="n">
        <x:f>MAX(AE3918,AF3918*'01 Controls'!$E$15)</x:f>
        <x:v>0</x:v>
      </x:c>
      <x:c r="AH3918" s="18" t="n">
        <x:f>SUM(V3918,Y3918,AB3918,AE3918)</x:f>
        <x:v>8465.759999999998</x:v>
      </x:c>
      <x:c r="AI3918" s="18" t="n">
        <x:f>N3918-AH3918</x:f>
        <x:v>0</x:v>
      </x:c>
      <x:c r="AJ3918" s="18" t="n">
        <x:f>V3918*INDEX('07 Mode Capacity'!$P$6:$P$17,MATCH("AIR-"&amp;I3918,'07 Mode Capacity'!$C$6:$C$17,0))</x:f>
        <x:v>0</x:v>
      </x:c>
      <x:c r="AK3918" s="18" t="n">
        <x:f>Y3918*INDEX('07 Mode Capacity'!$P$6:$P$17,MATCH("OCEAN-"&amp;I3918,'07 Mode Capacity'!$C$6:$C$17,0))</x:f>
        <x:v>741.9077150667421</x:v>
      </x:c>
      <x:c r="AL3918" s="18" t="n">
        <x:f>AB3918*INDEX('07 Mode Capacity'!$P$6:$P$17,MATCH("LAND-"&amp;I3918,'07 Mode Capacity'!$C$6:$C$17,0))</x:f>
        <x:v>0</x:v>
      </x:c>
      <x:c r="AM3918" s="18" t="n">
        <x:f>AE3918*INDEX('07 Mode Capacity'!$P$6:$P$17,MATCH("INLAND-"&amp;I3918,'07 Mode Capacity'!$C$6:$C$17,0))</x:f>
        <x:v>0</x:v>
      </x:c>
      <x:c r="AN3918" s="18" t="n">
        <x:f>SUM(AJ3918:AM3918)</x:f>
        <x:v>741.9077150667421</x:v>
      </x:c>
      <x:c r="AO3918" s="17" t="n">
        <x:f>IF(N3918=0,1,AN3918/N3918)</x:f>
        <x:v>0.08763628015284419</x:v>
      </x:c>
      <x:c r="AP3918" s="11" t="str">
        <x:f>IF(AO3918&gt;='01 Controls'!$E$16,"PASS","FAIL")</x:f>
        <x:v>FAIL</x:v>
      </x:c>
      <x:c r="AQ3918" s="11" t="str">
        <x:v>UNQUANTIFIED</x:v>
      </x:c>
      <x:c r="AR3918" s="11" t="str">
        <x:v>Position-class planning record; serial item and receiver open</x:v>
      </x:c>
      <x:c r="AS3918" s="26"/>
      <x:c r="AT3918" s="26"/>
    </x:row>
    <x:row r="3919">
      <x:c r="C3919" s="11" t="str">
        <x:v>G1-I-WRG-TNK-20</x:v>
      </x:c>
      <x:c r="D3919" s="11" t="str">
        <x:v>G1</x:v>
      </x:c>
      <x:c r="E3919" s="11" t="str">
        <x:v>Allied megacity earthquake</x:v>
      </x:c>
      <x:c r="F3919" s="11" t="str">
        <x:v>I-WRG</x:v>
      </x:c>
      <x:c r="G3919" s="11" t="str">
        <x:v>Water restoration group</x:v>
      </x:c>
      <x:c r="H3919" s="11" t="str">
        <x:v>TNK-20</x:v>
      </x:c>
      <x:c r="I3919" s="19" t="n">
        <x:v>48</x:v>
      </x:c>
      <x:c r="J3919" s="21" t="n">
        <x:v>8</x:v>
      </x:c>
      <x:c r="K3919" s="18" t="n">
        <x:f>'05 Cargo Register'!K335</x:f>
        <x:v>846.5759999999999</x:v>
      </x:c>
      <x:c r="L3919" s="18" t="n">
        <x:f>'05 Cargo Register'!N335</x:f>
        <x:v>50</x:v>
      </x:c>
      <x:c r="M3919" s="18" t="n">
        <x:f>'05 Cargo Register'!O335</x:f>
        <x:v>1062.5</x:v>
      </x:c>
      <x:c r="N3919" s="18" t="n">
        <x:f>J3919*K3919</x:f>
        <x:v>6772.607999999999</x:v>
      </x:c>
      <x:c r="O3919" s="18" t="n">
        <x:f>J3919*L3919</x:f>
        <x:v>400</x:v>
      </x:c>
      <x:c r="P3919" s="18" t="n">
        <x:f>J3919*M3919</x:f>
        <x:v>8500</x:v>
      </x:c>
      <x:c r="Q3919" s="22" t="n">
        <x:f>'01 Controls'!$E$30*'02 Cargo Classes'!$M$10</x:f>
        <x:v>0</x:v>
      </x:c>
      <x:c r="R3919" s="22" t="n">
        <x:f>'01 Controls'!$F$30*'02 Cargo Classes'!$N$10</x:f>
        <x:v>1.02</x:v>
      </x:c>
      <x:c r="S3919" s="22" t="n">
        <x:f>'01 Controls'!$G$30*'02 Cargo Classes'!$O$10</x:f>
        <x:v>0</x:v>
      </x:c>
      <x:c r="T3919" s="22" t="n">
        <x:f>'01 Controls'!$H$30*'02 Cargo Classes'!$P$10</x:f>
        <x:v>0</x:v>
      </x:c>
      <x:c r="U3919" s="22" t="n">
        <x:f>SUM(Q3919:T3919)</x:f>
        <x:v>1.02</x:v>
      </x:c>
      <x:c r="V3919" s="18" t="n">
        <x:f>IF(U3919=0,0,N3919*Q3919/U3919)</x:f>
        <x:v>0</x:v>
      </x:c>
      <x:c r="W3919" s="18" t="n">
        <x:f>IF(U3919=0,0,P3919*Q3919/U3919)</x:f>
        <x:v>0</x:v>
      </x:c>
      <x:c r="X3919" s="18" t="n">
        <x:f>MAX(V3919,W3919*'01 Controls'!$E$12)</x:f>
        <x:v>0</x:v>
      </x:c>
      <x:c r="Y3919" s="18" t="n">
        <x:f>IF(U3919=0,0,N3919*R3919/U3919)</x:f>
        <x:v>6772.607999999999</x:v>
      </x:c>
      <x:c r="Z3919" s="18" t="n">
        <x:f>IF(U3919=0,0,P3919*R3919/U3919)</x:f>
        <x:v>8500</x:v>
      </x:c>
      <x:c r="AA3919" s="18" t="n">
        <x:f>MAX(Y3919,Z3919*'01 Controls'!$E$13)</x:f>
        <x:v>6772.607999999999</x:v>
      </x:c>
      <x:c r="AB3919" s="18" t="n">
        <x:f>IF(U3919=0,0,N3919*S3919/U3919)</x:f>
        <x:v>0</x:v>
      </x:c>
      <x:c r="AC3919" s="18" t="n">
        <x:f>IF(U3919=0,0,P3919*S3919/U3919)</x:f>
        <x:v>0</x:v>
      </x:c>
      <x:c r="AD3919" s="18" t="n">
        <x:f>MAX(AB3919,AC3919*'01 Controls'!$E$14)</x:f>
        <x:v>0</x:v>
      </x:c>
      <x:c r="AE3919" s="18" t="n">
        <x:f>IF(U3919=0,0,N3919*T3919/U3919)</x:f>
        <x:v>0</x:v>
      </x:c>
      <x:c r="AF3919" s="18" t="n">
        <x:f>IF(U3919=0,0,P3919*T3919/U3919)</x:f>
        <x:v>0</x:v>
      </x:c>
      <x:c r="AG3919" s="18" t="n">
        <x:f>MAX(AE3919,AF3919*'01 Controls'!$E$15)</x:f>
        <x:v>0</x:v>
      </x:c>
      <x:c r="AH3919" s="18" t="n">
        <x:f>SUM(V3919,Y3919,AB3919,AE3919)</x:f>
        <x:v>6772.607999999999</x:v>
      </x:c>
      <x:c r="AI3919" s="18" t="n">
        <x:f>N3919-AH3919</x:f>
        <x:v>0</x:v>
      </x:c>
      <x:c r="AJ3919" s="18" t="n">
        <x:f>V3919*INDEX('07 Mode Capacity'!$P$6:$P$17,MATCH("AIR-"&amp;I3919,'07 Mode Capacity'!$C$6:$C$17,0))</x:f>
        <x:v>0</x:v>
      </x:c>
      <x:c r="AK3919" s="18" t="n">
        <x:f>Y3919*INDEX('07 Mode Capacity'!$P$6:$P$17,MATCH("OCEAN-"&amp;I3919,'07 Mode Capacity'!$C$6:$C$17,0))</x:f>
        <x:v>593.5261720533938</x:v>
      </x:c>
      <x:c r="AL3919" s="18" t="n">
        <x:f>AB3919*INDEX('07 Mode Capacity'!$P$6:$P$17,MATCH("LAND-"&amp;I3919,'07 Mode Capacity'!$C$6:$C$17,0))</x:f>
        <x:v>0</x:v>
      </x:c>
      <x:c r="AM3919" s="18" t="n">
        <x:f>AE3919*INDEX('07 Mode Capacity'!$P$6:$P$17,MATCH("INLAND-"&amp;I3919,'07 Mode Capacity'!$C$6:$C$17,0))</x:f>
        <x:v>0</x:v>
      </x:c>
      <x:c r="AN3919" s="18" t="n">
        <x:f>SUM(AJ3919:AM3919)</x:f>
        <x:v>593.5261720533938</x:v>
      </x:c>
      <x:c r="AO3919" s="17" t="n">
        <x:f>IF(N3919=0,1,AN3919/N3919)</x:f>
        <x:v>0.0876362801528442</x:v>
      </x:c>
      <x:c r="AP3919" s="11" t="str">
        <x:f>IF(AO3919&gt;='01 Controls'!$E$16,"PASS","FAIL")</x:f>
        <x:v>FAIL</x:v>
      </x:c>
      <x:c r="AQ3919" s="11" t="str">
        <x:v>UNQUANTIFIED</x:v>
      </x:c>
      <x:c r="AR3919" s="11" t="str">
        <x:v>Position-class planning record; serial item and receiver open</x:v>
      </x:c>
      <x:c r="AS3919" s="26"/>
      <x:c r="AT3919" s="26"/>
    </x:row>
    <x:row r="3920">
      <x:c r="C3920" s="11" t="str">
        <x:v>G1-I-WRG-FLR-24</x:v>
      </x:c>
      <x:c r="D3920" s="11" t="str">
        <x:v>G1</x:v>
      </x:c>
      <x:c r="E3920" s="11" t="str">
        <x:v>Allied megacity earthquake</x:v>
      </x:c>
      <x:c r="F3920" s="11" t="str">
        <x:v>I-WRG</x:v>
      </x:c>
      <x:c r="G3920" s="11" t="str">
        <x:v>Water restoration group</x:v>
      </x:c>
      <x:c r="H3920" s="11" t="str">
        <x:v>FLR-24</x:v>
      </x:c>
      <x:c r="I3920" s="19" t="n">
        <x:v>48</x:v>
      </x:c>
      <x:c r="J3920" s="21" t="n">
        <x:v>8</x:v>
      </x:c>
      <x:c r="K3920" s="18" t="n">
        <x:f>'05 Cargo Register'!K336</x:f>
        <x:v>1269.8639999999998</x:v>
      </x:c>
      <x:c r="L3920" s="18" t="n">
        <x:f>'05 Cargo Register'!N336</x:f>
        <x:v>63</x:v>
      </x:c>
      <x:c r="M3920" s="18" t="n">
        <x:f>'05 Cargo Register'!O336</x:f>
        <x:v>2016</x:v>
      </x:c>
      <x:c r="N3920" s="18" t="n">
        <x:f>J3920*K3920</x:f>
        <x:v>10158.911999999998</x:v>
      </x:c>
      <x:c r="O3920" s="18" t="n">
        <x:f>J3920*L3920</x:f>
        <x:v>504</x:v>
      </x:c>
      <x:c r="P3920" s="18" t="n">
        <x:f>J3920*M3920</x:f>
        <x:v>16128</x:v>
      </x:c>
      <x:c r="Q3920" s="22" t="n">
        <x:f>'01 Controls'!$E$30*'02 Cargo Classes'!$M$11</x:f>
        <x:v>0</x:v>
      </x:c>
      <x:c r="R3920" s="22" t="n">
        <x:f>'01 Controls'!$F$30*'02 Cargo Classes'!$N$11</x:f>
        <x:v>1.02</x:v>
      </x:c>
      <x:c r="S3920" s="22" t="n">
        <x:f>'01 Controls'!$G$30*'02 Cargo Classes'!$O$11</x:f>
        <x:v>0</x:v>
      </x:c>
      <x:c r="T3920" s="22" t="n">
        <x:f>'01 Controls'!$H$30*'02 Cargo Classes'!$P$11</x:f>
        <x:v>0</x:v>
      </x:c>
      <x:c r="U3920" s="22" t="n">
        <x:f>SUM(Q3920:T3920)</x:f>
        <x:v>1.02</x:v>
      </x:c>
      <x:c r="V3920" s="18" t="n">
        <x:f>IF(U3920=0,0,N3920*Q3920/U3920)</x:f>
        <x:v>0</x:v>
      </x:c>
      <x:c r="W3920" s="18" t="n">
        <x:f>IF(U3920=0,0,P3920*Q3920/U3920)</x:f>
        <x:v>0</x:v>
      </x:c>
      <x:c r="X3920" s="18" t="n">
        <x:f>MAX(V3920,W3920*'01 Controls'!$E$12)</x:f>
        <x:v>0</x:v>
      </x:c>
      <x:c r="Y3920" s="18" t="n">
        <x:f>IF(U3920=0,0,N3920*R3920/U3920)</x:f>
        <x:v>10158.911999999998</x:v>
      </x:c>
      <x:c r="Z3920" s="18" t="n">
        <x:f>IF(U3920=0,0,P3920*R3920/U3920)</x:f>
        <x:v>16128.000000000002</x:v>
      </x:c>
      <x:c r="AA3920" s="18" t="n">
        <x:f>MAX(Y3920,Z3920*'01 Controls'!$E$13)</x:f>
        <x:v>10158.911999999998</x:v>
      </x:c>
      <x:c r="AB3920" s="18" t="n">
        <x:f>IF(U3920=0,0,N3920*S3920/U3920)</x:f>
        <x:v>0</x:v>
      </x:c>
      <x:c r="AC3920" s="18" t="n">
        <x:f>IF(U3920=0,0,P3920*S3920/U3920)</x:f>
        <x:v>0</x:v>
      </x:c>
      <x:c r="AD3920" s="18" t="n">
        <x:f>MAX(AB3920,AC3920*'01 Controls'!$E$14)</x:f>
        <x:v>0</x:v>
      </x:c>
      <x:c r="AE3920" s="18" t="n">
        <x:f>IF(U3920=0,0,N3920*T3920/U3920)</x:f>
        <x:v>0</x:v>
      </x:c>
      <x:c r="AF3920" s="18" t="n">
        <x:f>IF(U3920=0,0,P3920*T3920/U3920)</x:f>
        <x:v>0</x:v>
      </x:c>
      <x:c r="AG3920" s="18" t="n">
        <x:f>MAX(AE3920,AF3920*'01 Controls'!$E$15)</x:f>
        <x:v>0</x:v>
      </x:c>
      <x:c r="AH3920" s="18" t="n">
        <x:f>SUM(V3920,Y3920,AB3920,AE3920)</x:f>
        <x:v>10158.911999999998</x:v>
      </x:c>
      <x:c r="AI3920" s="18" t="n">
        <x:f>N3920-AH3920</x:f>
        <x:v>0</x:v>
      </x:c>
      <x:c r="AJ3920" s="18" t="n">
        <x:f>V3920*INDEX('07 Mode Capacity'!$P$6:$P$17,MATCH("AIR-"&amp;I3920,'07 Mode Capacity'!$C$6:$C$17,0))</x:f>
        <x:v>0</x:v>
      </x:c>
      <x:c r="AK3920" s="18" t="n">
        <x:f>Y3920*INDEX('07 Mode Capacity'!$P$6:$P$17,MATCH("OCEAN-"&amp;I3920,'07 Mode Capacity'!$C$6:$C$17,0))</x:f>
        <x:v>890.2892580800906</x:v>
      </x:c>
      <x:c r="AL3920" s="18" t="n">
        <x:f>AB3920*INDEX('07 Mode Capacity'!$P$6:$P$17,MATCH("LAND-"&amp;I3920,'07 Mode Capacity'!$C$6:$C$17,0))</x:f>
        <x:v>0</x:v>
      </x:c>
      <x:c r="AM3920" s="18" t="n">
        <x:f>AE3920*INDEX('07 Mode Capacity'!$P$6:$P$17,MATCH("INLAND-"&amp;I3920,'07 Mode Capacity'!$C$6:$C$17,0))</x:f>
        <x:v>0</x:v>
      </x:c>
      <x:c r="AN3920" s="18" t="n">
        <x:f>SUM(AJ3920:AM3920)</x:f>
        <x:v>890.2892580800906</x:v>
      </x:c>
      <x:c r="AO3920" s="17" t="n">
        <x:f>IF(N3920=0,1,AN3920/N3920)</x:f>
        <x:v>0.08763628015284419</x:v>
      </x:c>
      <x:c r="AP3920" s="11" t="str">
        <x:f>IF(AO3920&gt;='01 Controls'!$E$16,"PASS","FAIL")</x:f>
        <x:v>FAIL</x:v>
      </x:c>
      <x:c r="AQ3920" s="11" t="str">
        <x:v>UNQUANTIFIED</x:v>
      </x:c>
      <x:c r="AR3920" s="11" t="str">
        <x:v>Position-class planning record; serial item and receiver open</x:v>
      </x:c>
      <x:c r="AS3920" s="26"/>
      <x:c r="AT3920" s="26"/>
    </x:row>
    <x:row r="3921">
      <x:c r="C3921" s="11" t="str">
        <x:v>G1-I-WRG-ROL-30</x:v>
      </x:c>
      <x:c r="D3921" s="11" t="str">
        <x:v>G1</x:v>
      </x:c>
      <x:c r="E3921" s="11" t="str">
        <x:v>Allied megacity earthquake</x:v>
      </x:c>
      <x:c r="F3921" s="11" t="str">
        <x:v>I-WRG</x:v>
      </x:c>
      <x:c r="G3921" s="11" t="str">
        <x:v>Water restoration group</x:v>
      </x:c>
      <x:c r="H3921" s="11" t="str">
        <x:v>ROL-30</x:v>
      </x:c>
      <x:c r="I3921" s="19" t="n">
        <x:v>48</x:v>
      </x:c>
      <x:c r="J3921" s="21" t="n">
        <x:v>8</x:v>
      </x:c>
      <x:c r="K3921" s="18" t="n">
        <x:f>'05 Cargo Register'!K337</x:f>
        <x:v>846.5759999999999</x:v>
      </x:c>
      <x:c r="L3921" s="18" t="n">
        <x:f>'05 Cargo Register'!N337</x:f>
        <x:v>36</x:v>
      </x:c>
      <x:c r="M3921" s="18" t="n">
        <x:f>'05 Cargo Register'!O337</x:f>
        <x:v>2295</x:v>
      </x:c>
      <x:c r="N3921" s="18" t="n">
        <x:f>J3921*K3921</x:f>
        <x:v>6772.607999999999</x:v>
      </x:c>
      <x:c r="O3921" s="18" t="n">
        <x:f>J3921*L3921</x:f>
        <x:v>288</x:v>
      </x:c>
      <x:c r="P3921" s="18" t="n">
        <x:f>J3921*M3921</x:f>
        <x:v>18360</x:v>
      </x:c>
      <x:c r="Q3921" s="22" t="n">
        <x:f>'01 Controls'!$E$30*'02 Cargo Classes'!$M$12</x:f>
        <x:v>0</x:v>
      </x:c>
      <x:c r="R3921" s="22" t="n">
        <x:f>'01 Controls'!$F$30*'02 Cargo Classes'!$N$12</x:f>
        <x:v>0.85</x:v>
      </x:c>
      <x:c r="S3921" s="22" t="n">
        <x:f>'01 Controls'!$G$30*'02 Cargo Classes'!$O$12</x:f>
        <x:v>0</x:v>
      </x:c>
      <x:c r="T3921" s="22" t="n">
        <x:f>'01 Controls'!$H$30*'02 Cargo Classes'!$P$12</x:f>
        <x:v>0</x:v>
      </x:c>
      <x:c r="U3921" s="22" t="n">
        <x:f>SUM(Q3921:T3921)</x:f>
        <x:v>0.85</x:v>
      </x:c>
      <x:c r="V3921" s="18" t="n">
        <x:f>IF(U3921=0,0,N3921*Q3921/U3921)</x:f>
        <x:v>0</x:v>
      </x:c>
      <x:c r="W3921" s="18" t="n">
        <x:f>IF(U3921=0,0,P3921*Q3921/U3921)</x:f>
        <x:v>0</x:v>
      </x:c>
      <x:c r="X3921" s="18" t="n">
        <x:f>MAX(V3921,W3921*'01 Controls'!$E$12)</x:f>
        <x:v>0</x:v>
      </x:c>
      <x:c r="Y3921" s="18" t="n">
        <x:f>IF(U3921=0,0,N3921*R3921/U3921)</x:f>
        <x:v>6772.607999999999</x:v>
      </x:c>
      <x:c r="Z3921" s="18" t="n">
        <x:f>IF(U3921=0,0,P3921*R3921/U3921)</x:f>
        <x:v>18360</x:v>
      </x:c>
      <x:c r="AA3921" s="18" t="n">
        <x:f>MAX(Y3921,Z3921*'01 Controls'!$E$13)</x:f>
        <x:v>6772.607999999999</x:v>
      </x:c>
      <x:c r="AB3921" s="18" t="n">
        <x:f>IF(U3921=0,0,N3921*S3921/U3921)</x:f>
        <x:v>0</x:v>
      </x:c>
      <x:c r="AC3921" s="18" t="n">
        <x:f>IF(U3921=0,0,P3921*S3921/U3921)</x:f>
        <x:v>0</x:v>
      </x:c>
      <x:c r="AD3921" s="18" t="n">
        <x:f>MAX(AB3921,AC3921*'01 Controls'!$E$14)</x:f>
        <x:v>0</x:v>
      </x:c>
      <x:c r="AE3921" s="18" t="n">
        <x:f>IF(U3921=0,0,N3921*T3921/U3921)</x:f>
        <x:v>0</x:v>
      </x:c>
      <x:c r="AF3921" s="18" t="n">
        <x:f>IF(U3921=0,0,P3921*T3921/U3921)</x:f>
        <x:v>0</x:v>
      </x:c>
      <x:c r="AG3921" s="18" t="n">
        <x:f>MAX(AE3921,AF3921*'01 Controls'!$E$15)</x:f>
        <x:v>0</x:v>
      </x:c>
      <x:c r="AH3921" s="18" t="n">
        <x:f>SUM(V3921,Y3921,AB3921,AE3921)</x:f>
        <x:v>6772.607999999999</x:v>
      </x:c>
      <x:c r="AI3921" s="18" t="n">
        <x:f>N3921-AH3921</x:f>
        <x:v>0</x:v>
      </x:c>
      <x:c r="AJ3921" s="18" t="n">
        <x:f>V3921*INDEX('07 Mode Capacity'!$P$6:$P$17,MATCH("AIR-"&amp;I3921,'07 Mode Capacity'!$C$6:$C$17,0))</x:f>
        <x:v>0</x:v>
      </x:c>
      <x:c r="AK3921" s="18" t="n">
        <x:f>Y3921*INDEX('07 Mode Capacity'!$P$6:$P$17,MATCH("OCEAN-"&amp;I3921,'07 Mode Capacity'!$C$6:$C$17,0))</x:f>
        <x:v>593.5261720533938</x:v>
      </x:c>
      <x:c r="AL3921" s="18" t="n">
        <x:f>AB3921*INDEX('07 Mode Capacity'!$P$6:$P$17,MATCH("LAND-"&amp;I3921,'07 Mode Capacity'!$C$6:$C$17,0))</x:f>
        <x:v>0</x:v>
      </x:c>
      <x:c r="AM3921" s="18" t="n">
        <x:f>AE3921*INDEX('07 Mode Capacity'!$P$6:$P$17,MATCH("INLAND-"&amp;I3921,'07 Mode Capacity'!$C$6:$C$17,0))</x:f>
        <x:v>0</x:v>
      </x:c>
      <x:c r="AN3921" s="18" t="n">
        <x:f>SUM(AJ3921:AM3921)</x:f>
        <x:v>593.5261720533938</x:v>
      </x:c>
      <x:c r="AO3921" s="17" t="n">
        <x:f>IF(N3921=0,1,AN3921/N3921)</x:f>
        <x:v>0.0876362801528442</x:v>
      </x:c>
      <x:c r="AP3921" s="11" t="str">
        <x:f>IF(AO3921&gt;='01 Controls'!$E$16,"PASS","FAIL")</x:f>
        <x:v>FAIL</x:v>
      </x:c>
      <x:c r="AQ3921" s="11" t="str">
        <x:v>UNQUANTIFIED</x:v>
      </x:c>
      <x:c r="AR3921" s="11" t="str">
        <x:v>Position-class planning record; serial item and receiver open</x:v>
      </x:c>
      <x:c r="AS3921" s="26"/>
      <x:c r="AT3921" s="26"/>
    </x:row>
    <x:row r="3922">
      <x:c r="C3922" s="11" t="str">
        <x:v>G1-I-WRG-LIN-18</x:v>
      </x:c>
      <x:c r="D3922" s="11" t="str">
        <x:v>G1</x:v>
      </x:c>
      <x:c r="E3922" s="11" t="str">
        <x:v>Allied megacity earthquake</x:v>
      </x:c>
      <x:c r="F3922" s="11" t="str">
        <x:v>I-WRG</x:v>
      </x:c>
      <x:c r="G3922" s="11" t="str">
        <x:v>Water restoration group</x:v>
      </x:c>
      <x:c r="H3922" s="11" t="str">
        <x:v>LIN-18</x:v>
      </x:c>
      <x:c r="I3922" s="19" t="n">
        <x:v>72</x:v>
      </x:c>
      <x:c r="J3922" s="21" t="n">
        <x:v>8</x:v>
      </x:c>
      <x:c r="K3922" s="18" t="n">
        <x:f>'05 Cargo Register'!K338</x:f>
        <x:v>705.48</x:v>
      </x:c>
      <x:c r="L3922" s="18" t="n">
        <x:f>'05 Cargo Register'!N338</x:f>
        <x:v>49</x:v>
      </x:c>
      <x:c r="M3922" s="18" t="n">
        <x:f>'05 Cargo Register'!O338</x:f>
        <x:v>2156</x:v>
      </x:c>
      <x:c r="N3922" s="18" t="n">
        <x:f>J3922*K3922</x:f>
        <x:v>5643.84</x:v>
      </x:c>
      <x:c r="O3922" s="18" t="n">
        <x:f>J3922*L3922</x:f>
        <x:v>392</x:v>
      </x:c>
      <x:c r="P3922" s="18" t="n">
        <x:f>J3922*M3922</x:f>
        <x:v>17248</x:v>
      </x:c>
      <x:c r="Q3922" s="22" t="n">
        <x:f>'01 Controls'!$E$30*'02 Cargo Classes'!$M$13</x:f>
        <x:v>0</x:v>
      </x:c>
      <x:c r="R3922" s="22" t="n">
        <x:f>'01 Controls'!$F$30*'02 Cargo Classes'!$N$13</x:f>
        <x:v>1.02</x:v>
      </x:c>
      <x:c r="S3922" s="22" t="n">
        <x:f>'01 Controls'!$G$30*'02 Cargo Classes'!$O$13</x:f>
        <x:v>0</x:v>
      </x:c>
      <x:c r="T3922" s="22" t="n">
        <x:f>'01 Controls'!$H$30*'02 Cargo Classes'!$P$13</x:f>
        <x:v>0</x:v>
      </x:c>
      <x:c r="U3922" s="22" t="n">
        <x:f>SUM(Q3922:T3922)</x:f>
        <x:v>1.02</x:v>
      </x:c>
      <x:c r="V3922" s="18" t="n">
        <x:f>IF(U3922=0,0,N3922*Q3922/U3922)</x:f>
        <x:v>0</x:v>
      </x:c>
      <x:c r="W3922" s="18" t="n">
        <x:f>IF(U3922=0,0,P3922*Q3922/U3922)</x:f>
        <x:v>0</x:v>
      </x:c>
      <x:c r="X3922" s="18" t="n">
        <x:f>MAX(V3922,W3922*'01 Controls'!$E$12)</x:f>
        <x:v>0</x:v>
      </x:c>
      <x:c r="Y3922" s="18" t="n">
        <x:f>IF(U3922=0,0,N3922*R3922/U3922)</x:f>
        <x:v>5643.84</x:v>
      </x:c>
      <x:c r="Z3922" s="18" t="n">
        <x:f>IF(U3922=0,0,P3922*R3922/U3922)</x:f>
        <x:v>17248</x:v>
      </x:c>
      <x:c r="AA3922" s="18" t="n">
        <x:f>MAX(Y3922,Z3922*'01 Controls'!$E$13)</x:f>
        <x:v>5643.84</x:v>
      </x:c>
      <x:c r="AB3922" s="18" t="n">
        <x:f>IF(U3922=0,0,N3922*S3922/U3922)</x:f>
        <x:v>0</x:v>
      </x:c>
      <x:c r="AC3922" s="18" t="n">
        <x:f>IF(U3922=0,0,P3922*S3922/U3922)</x:f>
        <x:v>0</x:v>
      </x:c>
      <x:c r="AD3922" s="18" t="n">
        <x:f>MAX(AB3922,AC3922*'01 Controls'!$E$14)</x:f>
        <x:v>0</x:v>
      </x:c>
      <x:c r="AE3922" s="18" t="n">
        <x:f>IF(U3922=0,0,N3922*T3922/U3922)</x:f>
        <x:v>0</x:v>
      </x:c>
      <x:c r="AF3922" s="18" t="n">
        <x:f>IF(U3922=0,0,P3922*T3922/U3922)</x:f>
        <x:v>0</x:v>
      </x:c>
      <x:c r="AG3922" s="18" t="n">
        <x:f>MAX(AE3922,AF3922*'01 Controls'!$E$15)</x:f>
        <x:v>0</x:v>
      </x:c>
      <x:c r="AH3922" s="18" t="n">
        <x:f>SUM(V3922,Y3922,AB3922,AE3922)</x:f>
        <x:v>5643.84</x:v>
      </x:c>
      <x:c r="AI3922" s="18" t="n">
        <x:f>N3922-AH3922</x:f>
        <x:v>0</x:v>
      </x:c>
      <x:c r="AJ3922" s="18" t="n">
        <x:f>V3922*INDEX('07 Mode Capacity'!$P$6:$P$17,MATCH("AIR-"&amp;I3922,'07 Mode Capacity'!$C$6:$C$17,0))</x:f>
        <x:v>0</x:v>
      </x:c>
      <x:c r="AK3922" s="18" t="n">
        <x:f>Y3922*INDEX('07 Mode Capacity'!$P$6:$P$17,MATCH("OCEAN-"&amp;I3922,'07 Mode Capacity'!$C$6:$C$17,0))</x:f>
        <x:v>4417.8172255914205</x:v>
      </x:c>
      <x:c r="AL3922" s="18" t="n">
        <x:f>AB3922*INDEX('07 Mode Capacity'!$P$6:$P$17,MATCH("LAND-"&amp;I3922,'07 Mode Capacity'!$C$6:$C$17,0))</x:f>
        <x:v>0</x:v>
      </x:c>
      <x:c r="AM3922" s="18" t="n">
        <x:f>AE3922*INDEX('07 Mode Capacity'!$P$6:$P$17,MATCH("INLAND-"&amp;I3922,'07 Mode Capacity'!$C$6:$C$17,0))</x:f>
        <x:v>0</x:v>
      </x:c>
      <x:c r="AN3922" s="18" t="n">
        <x:f>SUM(AJ3922:AM3922)</x:f>
        <x:v>4417.8172255914205</x:v>
      </x:c>
      <x:c r="AO3922" s="17" t="n">
        <x:f>IF(N3922=0,1,AN3922/N3922)</x:f>
        <x:v>0.7827679781126716</x:v>
      </x:c>
      <x:c r="AP3922" s="11" t="str">
        <x:f>IF(AO3922&gt;='01 Controls'!$E$16,"PASS","FAIL")</x:f>
        <x:v>FAIL</x:v>
      </x:c>
      <x:c r="AQ3922" s="11" t="str">
        <x:v>UNQUANTIFIED</x:v>
      </x:c>
      <x:c r="AR3922" s="11" t="str">
        <x:v>Position-class planning record; serial item and receiver open</x:v>
      </x:c>
      <x:c r="AS3922" s="26"/>
      <x:c r="AT3922" s="26"/>
    </x:row>
    <x:row r="3923">
      <x:c r="C3923" s="11" t="str">
        <x:v>G1-I-WRG-BLK-08</x:v>
      </x:c>
      <x:c r="D3923" s="11" t="str">
        <x:v>G1</x:v>
      </x:c>
      <x:c r="E3923" s="11" t="str">
        <x:v>Allied megacity earthquake</x:v>
      </x:c>
      <x:c r="F3923" s="11" t="str">
        <x:v>I-WRG</x:v>
      </x:c>
      <x:c r="G3923" s="11" t="str">
        <x:v>Water restoration group</x:v>
      </x:c>
      <x:c r="H3923" s="11" t="str">
        <x:v>BLK-08</x:v>
      </x:c>
      <x:c r="I3923" s="19" t="n">
        <x:v>48</x:v>
      </x:c>
      <x:c r="J3923" s="21" t="n">
        <x:v>8</x:v>
      </x:c>
      <x:c r="K3923" s="18" t="n">
        <x:f>'05 Cargo Register'!K339</x:f>
        <x:v>211.64399999999998</x:v>
      </x:c>
      <x:c r="L3923" s="18" t="n">
        <x:f>'05 Cargo Register'!N339</x:f>
        <x:v>34</x:v>
      </x:c>
      <x:c r="M3923" s="18" t="n">
        <x:f>'05 Cargo Register'!O339</x:f>
        <x:v>1734</x:v>
      </x:c>
      <x:c r="N3923" s="18" t="n">
        <x:f>J3923*K3923</x:f>
        <x:v>1693.1519999999998</x:v>
      </x:c>
      <x:c r="O3923" s="18" t="n">
        <x:f>J3923*L3923</x:f>
        <x:v>272</x:v>
      </x:c>
      <x:c r="P3923" s="18" t="n">
        <x:f>J3923*M3923</x:f>
        <x:v>13872</x:v>
      </x:c>
      <x:c r="Q3923" s="22" t="n">
        <x:f>'01 Controls'!$E$30*'02 Cargo Classes'!$M$14</x:f>
        <x:v>0.15</x:v>
      </x:c>
      <x:c r="R3923" s="22" t="n">
        <x:f>'01 Controls'!$F$30*'02 Cargo Classes'!$N$14</x:f>
        <x:v>0.68</x:v>
      </x:c>
      <x:c r="S3923" s="22" t="n">
        <x:f>'01 Controls'!$G$30*'02 Cargo Classes'!$O$14</x:f>
        <x:v>0</x:v>
      </x:c>
      <x:c r="T3923" s="22" t="n">
        <x:f>'01 Controls'!$H$30*'02 Cargo Classes'!$P$14</x:f>
        <x:v>0</x:v>
      </x:c>
      <x:c r="U3923" s="22" t="n">
        <x:f>SUM(Q3923:T3923)</x:f>
        <x:v>0.8300000000000001</x:v>
      </x:c>
      <x:c r="V3923" s="18" t="n">
        <x:f>IF(U3923=0,0,N3923*Q3923/U3923)</x:f>
        <x:v>305.9913253012047</x:v>
      </x:c>
      <x:c r="W3923" s="18" t="n">
        <x:f>IF(U3923=0,0,P3923*Q3923/U3923)</x:f>
        <x:v>2506.9879518072285</x:v>
      </x:c>
      <x:c r="X3923" s="18" t="n">
        <x:f>MAX(V3923,W3923*'01 Controls'!$E$12)</x:f>
        <x:v>626.7469879518071</x:v>
      </x:c>
      <x:c r="Y3923" s="18" t="n">
        <x:f>IF(U3923=0,0,N3923*R3923/U3923)</x:f>
        <x:v>1387.160674698795</x:v>
      </x:c>
      <x:c r="Z3923" s="18" t="n">
        <x:f>IF(U3923=0,0,P3923*R3923/U3923)</x:f>
        <x:v>11365.012048192772</x:v>
      </x:c>
      <x:c r="AA3923" s="18" t="n">
        <x:f>MAX(Y3923,Z3923*'01 Controls'!$E$13)</x:f>
        <x:v>1704.7518072289156</x:v>
      </x:c>
      <x:c r="AB3923" s="18" t="n">
        <x:f>IF(U3923=0,0,N3923*S3923/U3923)</x:f>
        <x:v>0</x:v>
      </x:c>
      <x:c r="AC3923" s="18" t="n">
        <x:f>IF(U3923=0,0,P3923*S3923/U3923)</x:f>
        <x:v>0</x:v>
      </x:c>
      <x:c r="AD3923" s="18" t="n">
        <x:f>MAX(AB3923,AC3923*'01 Controls'!$E$14)</x:f>
        <x:v>0</x:v>
      </x:c>
      <x:c r="AE3923" s="18" t="n">
        <x:f>IF(U3923=0,0,N3923*T3923/U3923)</x:f>
        <x:v>0</x:v>
      </x:c>
      <x:c r="AF3923" s="18" t="n">
        <x:f>IF(U3923=0,0,P3923*T3923/U3923)</x:f>
        <x:v>0</x:v>
      </x:c>
      <x:c r="AG3923" s="18" t="n">
        <x:f>MAX(AE3923,AF3923*'01 Controls'!$E$15)</x:f>
        <x:v>0</x:v>
      </x:c>
      <x:c r="AH3923" s="18" t="n">
        <x:f>SUM(V3923,Y3923,AB3923,AE3923)</x:f>
        <x:v>1693.1519999999996</x:v>
      </x:c>
      <x:c r="AI3923" s="18" t="n">
        <x:f>N3923-AH3923</x:f>
        <x:v>2.2737367544323206e-13</x:v>
      </x:c>
      <x:c r="AJ3923" s="18" t="n">
        <x:f>V3923*INDEX('07 Mode Capacity'!$P$6:$P$17,MATCH("AIR-"&amp;I3923,'07 Mode Capacity'!$C$6:$C$17,0))</x:f>
        <x:v>85.78027960912631</x:v>
      </x:c>
      <x:c r="AK3923" s="18" t="n">
        <x:f>Y3923*INDEX('07 Mode Capacity'!$P$6:$P$17,MATCH("OCEAN-"&amp;I3923,'07 Mode Capacity'!$C$6:$C$17,0))</x:f>
        <x:v>121.56560150491197</x:v>
      </x:c>
      <x:c r="AL3923" s="18" t="n">
        <x:f>AB3923*INDEX('07 Mode Capacity'!$P$6:$P$17,MATCH("LAND-"&amp;I3923,'07 Mode Capacity'!$C$6:$C$17,0))</x:f>
        <x:v>0</x:v>
      </x:c>
      <x:c r="AM3923" s="18" t="n">
        <x:f>AE3923*INDEX('07 Mode Capacity'!$P$6:$P$17,MATCH("INLAND-"&amp;I3923,'07 Mode Capacity'!$C$6:$C$17,0))</x:f>
        <x:v>0</x:v>
      </x:c>
      <x:c r="AN3923" s="18" t="n">
        <x:f>SUM(AJ3923:AM3923)</x:f>
        <x:v>207.34588111403826</x:v>
      </x:c>
      <x:c r="AO3923" s="17" t="n">
        <x:f>IF(N3923=0,1,AN3923/N3923)</x:f>
        <x:v>0.12246146897268426</x:v>
      </x:c>
      <x:c r="AP3923" s="11" t="str">
        <x:f>IF(AO3923&gt;='01 Controls'!$E$16,"PASS","FAIL")</x:f>
        <x:v>FAIL</x:v>
      </x:c>
      <x:c r="AQ3923" s="11" t="str">
        <x:v>UNQUANTIFIED</x:v>
      </x:c>
      <x:c r="AR3923" s="11" t="str">
        <x:v>Position-class planning record; serial item and receiver open</x:v>
      </x:c>
      <x:c r="AS3923" s="26"/>
      <x:c r="AT3923" s="26"/>
    </x:row>
    <x:row r="3924">
      <x:c r="C3924" s="11" t="str">
        <x:v>G1-I-WRG-OOG-80</x:v>
      </x:c>
      <x:c r="D3924" s="11" t="str">
        <x:v>G1</x:v>
      </x:c>
      <x:c r="E3924" s="11" t="str">
        <x:v>Allied megacity earthquake</x:v>
      </x:c>
      <x:c r="F3924" s="11" t="str">
        <x:v>I-WRG</x:v>
      </x:c>
      <x:c r="G3924" s="11" t="str">
        <x:v>Water restoration group</x:v>
      </x:c>
      <x:c r="H3924" s="11" t="str">
        <x:v>OOG-80</x:v>
      </x:c>
      <x:c r="I3924" s="19" t="n">
        <x:v>72</x:v>
      </x:c>
      <x:c r="J3924" s="21" t="n">
        <x:v>8</x:v>
      </x:c>
      <x:c r="K3924" s="18" t="n">
        <x:f>'05 Cargo Register'!K340</x:f>
        <x:v>846.5759999999999</x:v>
      </x:c>
      <x:c r="L3924" s="18" t="n">
        <x:f>'05 Cargo Register'!N340</x:f>
        <x:v>15</x:v>
      </x:c>
      <x:c r="M3924" s="18" t="n">
        <x:f>'05 Cargo Register'!O340</x:f>
        <x:v>2640</x:v>
      </x:c>
      <x:c r="N3924" s="18" t="n">
        <x:f>J3924*K3924</x:f>
        <x:v>6772.607999999999</x:v>
      </x:c>
      <x:c r="O3924" s="18" t="n">
        <x:f>J3924*L3924</x:f>
        <x:v>120</x:v>
      </x:c>
      <x:c r="P3924" s="18" t="n">
        <x:f>J3924*M3924</x:f>
        <x:v>21120</x:v>
      </x:c>
      <x:c r="Q3924" s="22" t="n">
        <x:f>'01 Controls'!$E$30*'02 Cargo Classes'!$M$15</x:f>
        <x:v>0</x:v>
      </x:c>
      <x:c r="R3924" s="22" t="n">
        <x:f>'01 Controls'!$F$30*'02 Cargo Classes'!$N$15</x:f>
        <x:v>1.7</x:v>
      </x:c>
      <x:c r="S3924" s="22" t="n">
        <x:f>'01 Controls'!$G$30*'02 Cargo Classes'!$O$15</x:f>
        <x:v>0</x:v>
      </x:c>
      <x:c r="T3924" s="22" t="n">
        <x:f>'01 Controls'!$H$30*'02 Cargo Classes'!$P$15</x:f>
        <x:v>0</x:v>
      </x:c>
      <x:c r="U3924" s="22" t="n">
        <x:f>SUM(Q3924:T3924)</x:f>
        <x:v>1.7</x:v>
      </x:c>
      <x:c r="V3924" s="18" t="n">
        <x:f>IF(U3924=0,0,N3924*Q3924/U3924)</x:f>
        <x:v>0</x:v>
      </x:c>
      <x:c r="W3924" s="18" t="n">
        <x:f>IF(U3924=0,0,P3924*Q3924/U3924)</x:f>
        <x:v>0</x:v>
      </x:c>
      <x:c r="X3924" s="18" t="n">
        <x:f>MAX(V3924,W3924*'01 Controls'!$E$12)</x:f>
        <x:v>0</x:v>
      </x:c>
      <x:c r="Y3924" s="18" t="n">
        <x:f>IF(U3924=0,0,N3924*R3924/U3924)</x:f>
        <x:v>6772.607999999999</x:v>
      </x:c>
      <x:c r="Z3924" s="18" t="n">
        <x:f>IF(U3924=0,0,P3924*R3924/U3924)</x:f>
        <x:v>21120</x:v>
      </x:c>
      <x:c r="AA3924" s="18" t="n">
        <x:f>MAX(Y3924,Z3924*'01 Controls'!$E$13)</x:f>
        <x:v>6772.607999999999</x:v>
      </x:c>
      <x:c r="AB3924" s="18" t="n">
        <x:f>IF(U3924=0,0,N3924*S3924/U3924)</x:f>
        <x:v>0</x:v>
      </x:c>
      <x:c r="AC3924" s="18" t="n">
        <x:f>IF(U3924=0,0,P3924*S3924/U3924)</x:f>
        <x:v>0</x:v>
      </x:c>
      <x:c r="AD3924" s="18" t="n">
        <x:f>MAX(AB3924,AC3924*'01 Controls'!$E$14)</x:f>
        <x:v>0</x:v>
      </x:c>
      <x:c r="AE3924" s="18" t="n">
        <x:f>IF(U3924=0,0,N3924*T3924/U3924)</x:f>
        <x:v>0</x:v>
      </x:c>
      <x:c r="AF3924" s="18" t="n">
        <x:f>IF(U3924=0,0,P3924*T3924/U3924)</x:f>
        <x:v>0</x:v>
      </x:c>
      <x:c r="AG3924" s="18" t="n">
        <x:f>MAX(AE3924,AF3924*'01 Controls'!$E$15)</x:f>
        <x:v>0</x:v>
      </x:c>
      <x:c r="AH3924" s="18" t="n">
        <x:f>SUM(V3924,Y3924,AB3924,AE3924)</x:f>
        <x:v>6772.607999999999</x:v>
      </x:c>
      <x:c r="AI3924" s="18" t="n">
        <x:f>N3924-AH3924</x:f>
        <x:v>0</x:v>
      </x:c>
      <x:c r="AJ3924" s="18" t="n">
        <x:f>V3924*INDEX('07 Mode Capacity'!$P$6:$P$17,MATCH("AIR-"&amp;I3924,'07 Mode Capacity'!$C$6:$C$17,0))</x:f>
        <x:v>0</x:v>
      </x:c>
      <x:c r="AK3924" s="18" t="n">
        <x:f>Y3924*INDEX('07 Mode Capacity'!$P$6:$P$17,MATCH("OCEAN-"&amp;I3924,'07 Mode Capacity'!$C$6:$C$17,0))</x:f>
        <x:v>5301.380670709704</x:v>
      </x:c>
      <x:c r="AL3924" s="18" t="n">
        <x:f>AB3924*INDEX('07 Mode Capacity'!$P$6:$P$17,MATCH("LAND-"&amp;I3924,'07 Mode Capacity'!$C$6:$C$17,0))</x:f>
        <x:v>0</x:v>
      </x:c>
      <x:c r="AM3924" s="18" t="n">
        <x:f>AE3924*INDEX('07 Mode Capacity'!$P$6:$P$17,MATCH("INLAND-"&amp;I3924,'07 Mode Capacity'!$C$6:$C$17,0))</x:f>
        <x:v>0</x:v>
      </x:c>
      <x:c r="AN3924" s="18" t="n">
        <x:f>SUM(AJ3924:AM3924)</x:f>
        <x:v>5301.380670709704</x:v>
      </x:c>
      <x:c r="AO3924" s="17" t="n">
        <x:f>IF(N3924=0,1,AN3924/N3924)</x:f>
        <x:v>0.7827679781126715</x:v>
      </x:c>
      <x:c r="AP3924" s="11" t="str">
        <x:f>IF(AO3924&gt;='01 Controls'!$E$16,"PASS","FAIL")</x:f>
        <x:v>FAIL</x:v>
      </x:c>
      <x:c r="AQ3924" s="11" t="str">
        <x:v>UNQUANTIFIED</x:v>
      </x:c>
      <x:c r="AR3924" s="11" t="str">
        <x:v>Position-class planning record; serial item and receiver open</x:v>
      </x:c>
      <x:c r="AS3924" s="26"/>
      <x:c r="AT3924" s="26"/>
    </x:row>
    <x:row r="3925">
      <x:c r="C3925" s="11" t="str">
        <x:v>G1-I-PRG-APL-45</x:v>
      </x:c>
      <x:c r="D3925" s="11" t="str">
        <x:v>G1</x:v>
      </x:c>
      <x:c r="E3925" s="11" t="str">
        <x:v>Allied megacity earthquake</x:v>
      </x:c>
      <x:c r="F3925" s="11" t="str">
        <x:v>I-PRG</x:v>
      </x:c>
      <x:c r="G3925" s="11" t="str">
        <x:v>Power restoration group</x:v>
      </x:c>
      <x:c r="H3925" s="11" t="str">
        <x:v>APL-45</x:v>
      </x:c>
      <x:c r="I3925" s="19" t="n">
        <x:v>24</x:v>
      </x:c>
      <x:c r="J3925" s="21" t="n">
        <x:v>8</x:v>
      </x:c>
      <x:c r="K3925" s="18" t="n">
        <x:f>'05 Cargo Register'!K341</x:f>
        <x:v>219.984</x:v>
      </x:c>
      <x:c r="L3925" s="18" t="n">
        <x:f>'05 Cargo Register'!N341</x:f>
        <x:v>58</x:v>
      </x:c>
      <x:c r="M3925" s="18" t="n">
        <x:f>'05 Cargo Register'!O341</x:f>
        <x:v>435</x:v>
      </x:c>
      <x:c r="N3925" s="18" t="n">
        <x:f>J3925*K3925</x:f>
        <x:v>1759.872</x:v>
      </x:c>
      <x:c r="O3925" s="18" t="n">
        <x:f>J3925*L3925</x:f>
        <x:v>464</x:v>
      </x:c>
      <x:c r="P3925" s="18" t="n">
        <x:f>J3925*M3925</x:f>
        <x:v>3480</x:v>
      </x:c>
      <x:c r="Q3925" s="22" t="n">
        <x:f>'01 Controls'!$E$30*'02 Cargo Classes'!$M$6</x:f>
        <x:v>0.44999999999999996</x:v>
      </x:c>
      <x:c r="R3925" s="22" t="n">
        <x:f>'01 Controls'!$F$30*'02 Cargo Classes'!$N$6</x:f>
        <x:v>0.34</x:v>
      </x:c>
      <x:c r="S3925" s="22" t="n">
        <x:f>'01 Controls'!$G$30*'02 Cargo Classes'!$O$6</x:f>
        <x:v>0</x:v>
      </x:c>
      <x:c r="T3925" s="22" t="n">
        <x:f>'01 Controls'!$H$30*'02 Cargo Classes'!$P$6</x:f>
        <x:v>0</x:v>
      </x:c>
      <x:c r="U3925" s="22" t="n">
        <x:f>SUM(Q3925:T3925)</x:f>
        <x:v>0.79</x:v>
      </x:c>
      <x:c r="V3925" s="18" t="n">
        <x:f>IF(U3925=0,0,N3925*Q3925/U3925)</x:f>
        <x:v>1002.458734177215</x:v>
      </x:c>
      <x:c r="W3925" s="18" t="n">
        <x:f>IF(U3925=0,0,P3925*Q3925/U3925)</x:f>
        <x:v>1982.278481012658</x:v>
      </x:c>
      <x:c r="X3925" s="18" t="n">
        <x:f>MAX(V3925,W3925*'01 Controls'!$E$12)</x:f>
        <x:v>1002.458734177215</x:v>
      </x:c>
      <x:c r="Y3925" s="18" t="n">
        <x:f>IF(U3925=0,0,N3925*R3925/U3925)</x:f>
        <x:v>757.4132658227849</x:v>
      </x:c>
      <x:c r="Z3925" s="18" t="n">
        <x:f>IF(U3925=0,0,P3925*R3925/U3925)</x:f>
        <x:v>1497.7215189873418</x:v>
      </x:c>
      <x:c r="AA3925" s="18" t="n">
        <x:f>MAX(Y3925,Z3925*'01 Controls'!$E$13)</x:f>
        <x:v>757.4132658227849</x:v>
      </x:c>
      <x:c r="AB3925" s="18" t="n">
        <x:f>IF(U3925=0,0,N3925*S3925/U3925)</x:f>
        <x:v>0</x:v>
      </x:c>
      <x:c r="AC3925" s="18" t="n">
        <x:f>IF(U3925=0,0,P3925*S3925/U3925)</x:f>
        <x:v>0</x:v>
      </x:c>
      <x:c r="AD3925" s="18" t="n">
        <x:f>MAX(AB3925,AC3925*'01 Controls'!$E$14)</x:f>
        <x:v>0</x:v>
      </x:c>
      <x:c r="AE3925" s="18" t="n">
        <x:f>IF(U3925=0,0,N3925*T3925/U3925)</x:f>
        <x:v>0</x:v>
      </x:c>
      <x:c r="AF3925" s="18" t="n">
        <x:f>IF(U3925=0,0,P3925*T3925/U3925)</x:f>
        <x:v>0</x:v>
      </x:c>
      <x:c r="AG3925" s="18" t="n">
        <x:f>MAX(AE3925,AF3925*'01 Controls'!$E$15)</x:f>
        <x:v>0</x:v>
      </x:c>
      <x:c r="AH3925" s="18" t="n">
        <x:f>SUM(V3925,Y3925,AB3925,AE3925)</x:f>
        <x:v>1759.8719999999998</x:v>
      </x:c>
      <x:c r="AI3925" s="18" t="n">
        <x:f>N3925-AH3925</x:f>
        <x:v>2.2737367544323206e-13</x:v>
      </x:c>
      <x:c r="AJ3925" s="18" t="n">
        <x:f>V3925*INDEX('07 Mode Capacity'!$P$6:$P$17,MATCH("AIR-"&amp;I3925,'07 Mode Capacity'!$C$6:$C$17,0))</x:f>
        <x:v>203.41297959250267</x:v>
      </x:c>
      <x:c r="AK3925" s="18" t="n">
        <x:f>Y3925*INDEX('07 Mode Capacity'!$P$6:$P$17,MATCH("OCEAN-"&amp;I3925,'07 Mode Capacity'!$C$6:$C$17,0))</x:f>
        <x:v>113.6794368287507</x:v>
      </x:c>
      <x:c r="AL3925" s="18" t="n">
        <x:f>AB3925*INDEX('07 Mode Capacity'!$P$6:$P$17,MATCH("LAND-"&amp;I3925,'07 Mode Capacity'!$C$6:$C$17,0))</x:f>
        <x:v>0</x:v>
      </x:c>
      <x:c r="AM3925" s="18" t="n">
        <x:f>AE3925*INDEX('07 Mode Capacity'!$P$6:$P$17,MATCH("INLAND-"&amp;I3925,'07 Mode Capacity'!$C$6:$C$17,0))</x:f>
        <x:v>0</x:v>
      </x:c>
      <x:c r="AN3925" s="18" t="n">
        <x:f>SUM(AJ3925:AM3925)</x:f>
        <x:v>317.09241642125335</x:v>
      </x:c>
      <x:c r="AO3925" s="17" t="n">
        <x:f>IF(N3925=0,1,AN3925/N3925)</x:f>
        <x:v>0.18017924963932225</x:v>
      </x:c>
      <x:c r="AP3925" s="11" t="str">
        <x:f>IF(AO3925&gt;='01 Controls'!$E$16,"PASS","FAIL")</x:f>
        <x:v>FAIL</x:v>
      </x:c>
      <x:c r="AQ3925" s="11" t="str">
        <x:v>UNQUANTIFIED</x:v>
      </x:c>
      <x:c r="AR3925" s="11" t="str">
        <x:v>Position-class planning record; serial item and receiver open</x:v>
      </x:c>
      <x:c r="AS3925" s="26"/>
      <x:c r="AT3925" s="26"/>
    </x:row>
    <x:row r="3926">
      <x:c r="C3926" s="11" t="str">
        <x:v>G1-I-PRG-ISO-18</x:v>
      </x:c>
      <x:c r="D3926" s="11" t="str">
        <x:v>G1</x:v>
      </x:c>
      <x:c r="E3926" s="11" t="str">
        <x:v>Allied megacity earthquake</x:v>
      </x:c>
      <x:c r="F3926" s="11" t="str">
        <x:v>I-PRG</x:v>
      </x:c>
      <x:c r="G3926" s="11" t="str">
        <x:v>Power restoration group</x:v>
      </x:c>
      <x:c r="H3926" s="11" t="str">
        <x:v>ISO-18</x:v>
      </x:c>
      <x:c r="I3926" s="19" t="n">
        <x:v>48</x:v>
      </x:c>
      <x:c r="J3926" s="21" t="n">
        <x:v>8</x:v>
      </x:c>
      <x:c r="K3926" s="18" t="n">
        <x:f>'05 Cargo Register'!K342</x:f>
        <x:v>659.952</x:v>
      </x:c>
      <x:c r="L3926" s="18" t="n">
        <x:f>'05 Cargo Register'!N342</x:f>
        <x:v>44</x:v>
      </x:c>
      <x:c r="M3926" s="18" t="n">
        <x:f>'05 Cargo Register'!O342</x:f>
        <x:v>1161.6000000000001</x:v>
      </x:c>
      <x:c r="N3926" s="18" t="n">
        <x:f>J3926*K3926</x:f>
        <x:v>5279.616</x:v>
      </x:c>
      <x:c r="O3926" s="18" t="n">
        <x:f>J3926*L3926</x:f>
        <x:v>352</x:v>
      </x:c>
      <x:c r="P3926" s="18" t="n">
        <x:f>J3926*M3926</x:f>
        <x:v>9292.800000000001</x:v>
      </x:c>
      <x:c r="Q3926" s="22" t="n">
        <x:f>'01 Controls'!$E$30*'02 Cargo Classes'!$M$7</x:f>
        <x:v>0.03</x:v>
      </x:c>
      <x:c r="R3926" s="22" t="n">
        <x:f>'01 Controls'!$F$30*'02 Cargo Classes'!$N$7</x:f>
        <x:v>0.85</x:v>
      </x:c>
      <x:c r="S3926" s="22" t="n">
        <x:f>'01 Controls'!$G$30*'02 Cargo Classes'!$O$7</x:f>
        <x:v>0</x:v>
      </x:c>
      <x:c r="T3926" s="22" t="n">
        <x:f>'01 Controls'!$H$30*'02 Cargo Classes'!$P$7</x:f>
        <x:v>0</x:v>
      </x:c>
      <x:c r="U3926" s="22" t="n">
        <x:f>SUM(Q3926:T3926)</x:f>
        <x:v>0.88</x:v>
      </x:c>
      <x:c r="V3926" s="18" t="n">
        <x:f>IF(U3926=0,0,N3926*Q3926/U3926)</x:f>
        <x:v>179.98690909090908</x:v>
      </x:c>
      <x:c r="W3926" s="18" t="n">
        <x:f>IF(U3926=0,0,P3926*Q3926/U3926)</x:f>
        <x:v>316.80000000000007</x:v>
      </x:c>
      <x:c r="X3926" s="18" t="n">
        <x:f>MAX(V3926,W3926*'01 Controls'!$E$12)</x:f>
        <x:v>179.98690909090908</x:v>
      </x:c>
      <x:c r="Y3926" s="18" t="n">
        <x:f>IF(U3926=0,0,N3926*R3926/U3926)</x:f>
        <x:v>5099.629090909091</x:v>
      </x:c>
      <x:c r="Z3926" s="18" t="n">
        <x:f>IF(U3926=0,0,P3926*R3926/U3926)</x:f>
        <x:v>8976.000000000002</x:v>
      </x:c>
      <x:c r="AA3926" s="18" t="n">
        <x:f>MAX(Y3926,Z3926*'01 Controls'!$E$13)</x:f>
        <x:v>5099.629090909091</x:v>
      </x:c>
      <x:c r="AB3926" s="18" t="n">
        <x:f>IF(U3926=0,0,N3926*S3926/U3926)</x:f>
        <x:v>0</x:v>
      </x:c>
      <x:c r="AC3926" s="18" t="n">
        <x:f>IF(U3926=0,0,P3926*S3926/U3926)</x:f>
        <x:v>0</x:v>
      </x:c>
      <x:c r="AD3926" s="18" t="n">
        <x:f>MAX(AB3926,AC3926*'01 Controls'!$E$14)</x:f>
        <x:v>0</x:v>
      </x:c>
      <x:c r="AE3926" s="18" t="n">
        <x:f>IF(U3926=0,0,N3926*T3926/U3926)</x:f>
        <x:v>0</x:v>
      </x:c>
      <x:c r="AF3926" s="18" t="n">
        <x:f>IF(U3926=0,0,P3926*T3926/U3926)</x:f>
        <x:v>0</x:v>
      </x:c>
      <x:c r="AG3926" s="18" t="n">
        <x:f>MAX(AE3926,AF3926*'01 Controls'!$E$15)</x:f>
        <x:v>0</x:v>
      </x:c>
      <x:c r="AH3926" s="18" t="n">
        <x:f>SUM(V3926,Y3926,AB3926,AE3926)</x:f>
        <x:v>5279.616</x:v>
      </x:c>
      <x:c r="AI3926" s="18" t="n">
        <x:f>N3926-AH3926</x:f>
        <x:v>0</x:v>
      </x:c>
      <x:c r="AJ3926" s="18" t="n">
        <x:f>V3926*INDEX('07 Mode Capacity'!$P$6:$P$17,MATCH("AIR-"&amp;I3926,'07 Mode Capacity'!$C$6:$C$17,0))</x:f>
        <x:v>50.456748643455064</x:v>
      </x:c>
      <x:c r="AK3926" s="18" t="n">
        <x:f>Y3926*INDEX('07 Mode Capacity'!$P$6:$P$17,MATCH("OCEAN-"&amp;I3926,'07 Mode Capacity'!$C$6:$C$17,0))</x:f>
        <x:v>446.9125236865033</x:v>
      </x:c>
      <x:c r="AL3926" s="18" t="n">
        <x:f>AB3926*INDEX('07 Mode Capacity'!$P$6:$P$17,MATCH("LAND-"&amp;I3926,'07 Mode Capacity'!$C$6:$C$17,0))</x:f>
        <x:v>0</x:v>
      </x:c>
      <x:c r="AM3926" s="18" t="n">
        <x:f>AE3926*INDEX('07 Mode Capacity'!$P$6:$P$17,MATCH("INLAND-"&amp;I3926,'07 Mode Capacity'!$C$6:$C$17,0))</x:f>
        <x:v>0</x:v>
      </x:c>
      <x:c r="AN3926" s="18" t="n">
        <x:f>SUM(AJ3926:AM3926)</x:f>
        <x:v>497.36927232995833</x:v>
      </x:c>
      <x:c r="AO3926" s="17" t="n">
        <x:f>IF(N3926=0,1,AN3926/N3926)</x:f>
        <x:v>0.09420557713476858</x:v>
      </x:c>
      <x:c r="AP3926" s="11" t="str">
        <x:f>IF(AO3926&gt;='01 Controls'!$E$16,"PASS","FAIL")</x:f>
        <x:v>FAIL</x:v>
      </x:c>
      <x:c r="AQ3926" s="11" t="str">
        <x:v>UNQUANTIFIED</x:v>
      </x:c>
      <x:c r="AR3926" s="11" t="str">
        <x:v>Position-class planning record; serial item and receiver open</x:v>
      </x:c>
      <x:c r="AS3926" s="26"/>
      <x:c r="AT3926" s="26"/>
    </x:row>
    <x:row r="3927">
      <x:c r="C3927" s="11" t="str">
        <x:v>G1-I-PRG-COL-12</x:v>
      </x:c>
      <x:c r="D3927" s="11" t="str">
        <x:v>G1</x:v>
      </x:c>
      <x:c r="E3927" s="11" t="str">
        <x:v>Allied megacity earthquake</x:v>
      </x:c>
      <x:c r="F3927" s="11" t="str">
        <x:v>I-PRG</x:v>
      </x:c>
      <x:c r="G3927" s="11" t="str">
        <x:v>Power restoration group</x:v>
      </x:c>
      <x:c r="H3927" s="11" t="str">
        <x:v>COL-12</x:v>
      </x:c>
      <x:c r="I3927" s="19" t="n">
        <x:v>24</x:v>
      </x:c>
      <x:c r="J3927" s="21" t="n">
        <x:v>8</x:v>
      </x:c>
      <x:c r="K3927" s="18" t="n">
        <x:f>'05 Cargo Register'!K343</x:f>
        <x:v>109.992</x:v>
      </x:c>
      <x:c r="L3927" s="18" t="n">
        <x:f>'05 Cargo Register'!N343</x:f>
        <x:v>12</x:v>
      </x:c>
      <x:c r="M3927" s="18" t="n">
        <x:f>'05 Cargo Register'!O343</x:f>
        <x:v>316.8</x:v>
      </x:c>
      <x:c r="N3927" s="18" t="n">
        <x:f>J3927*K3927</x:f>
        <x:v>879.936</x:v>
      </x:c>
      <x:c r="O3927" s="18" t="n">
        <x:f>J3927*L3927</x:f>
        <x:v>96</x:v>
      </x:c>
      <x:c r="P3927" s="18" t="n">
        <x:f>J3927*M3927</x:f>
        <x:v>2534.4</x:v>
      </x:c>
      <x:c r="Q3927" s="22" t="n">
        <x:f>'01 Controls'!$E$30*'02 Cargo Classes'!$M$8</x:f>
        <x:v>0.3</x:v>
      </x:c>
      <x:c r="R3927" s="22" t="n">
        <x:f>'01 Controls'!$F$30*'02 Cargo Classes'!$N$8</x:f>
        <x:v>0.595</x:v>
      </x:c>
      <x:c r="S3927" s="22" t="n">
        <x:f>'01 Controls'!$G$30*'02 Cargo Classes'!$O$8</x:f>
        <x:v>0</x:v>
      </x:c>
      <x:c r="T3927" s="22" t="n">
        <x:f>'01 Controls'!$H$30*'02 Cargo Classes'!$P$8</x:f>
        <x:v>0</x:v>
      </x:c>
      <x:c r="U3927" s="22" t="n">
        <x:f>SUM(Q3927:T3927)</x:f>
        <x:v>0.895</x:v>
      </x:c>
      <x:c r="V3927" s="18" t="n">
        <x:f>IF(U3927=0,0,N3927*Q3927/U3927)</x:f>
        <x:v>294.95061452513966</x:v>
      </x:c>
      <x:c r="W3927" s="18" t="n">
        <x:f>IF(U3927=0,0,P3927*Q3927/U3927)</x:f>
        <x:v>849.5195530726257</x:v>
      </x:c>
      <x:c r="X3927" s="18" t="n">
        <x:f>MAX(V3927,W3927*'01 Controls'!$E$12)</x:f>
        <x:v>294.95061452513966</x:v>
      </x:c>
      <x:c r="Y3927" s="18" t="n">
        <x:f>IF(U3927=0,0,N3927*R3927/U3927)</x:f>
        <x:v>584.9853854748603</x:v>
      </x:c>
      <x:c r="Z3927" s="18" t="n">
        <x:f>IF(U3927=0,0,P3927*R3927/U3927)</x:f>
        <x:v>1684.8804469273744</x:v>
      </x:c>
      <x:c r="AA3927" s="18" t="n">
        <x:f>MAX(Y3927,Z3927*'01 Controls'!$E$13)</x:f>
        <x:v>584.9853854748603</x:v>
      </x:c>
      <x:c r="AB3927" s="18" t="n">
        <x:f>IF(U3927=0,0,N3927*S3927/U3927)</x:f>
        <x:v>0</x:v>
      </x:c>
      <x:c r="AC3927" s="18" t="n">
        <x:f>IF(U3927=0,0,P3927*S3927/U3927)</x:f>
        <x:v>0</x:v>
      </x:c>
      <x:c r="AD3927" s="18" t="n">
        <x:f>MAX(AB3927,AC3927*'01 Controls'!$E$14)</x:f>
        <x:v>0</x:v>
      </x:c>
      <x:c r="AE3927" s="18" t="n">
        <x:f>IF(U3927=0,0,N3927*T3927/U3927)</x:f>
        <x:v>0</x:v>
      </x:c>
      <x:c r="AF3927" s="18" t="n">
        <x:f>IF(U3927=0,0,P3927*T3927/U3927)</x:f>
        <x:v>0</x:v>
      </x:c>
      <x:c r="AG3927" s="18" t="n">
        <x:f>MAX(AE3927,AF3927*'01 Controls'!$E$15)</x:f>
        <x:v>0</x:v>
      </x:c>
      <x:c r="AH3927" s="18" t="n">
        <x:f>SUM(V3927,Y3927,AB3927,AE3927)</x:f>
        <x:v>879.9359999999999</x:v>
      </x:c>
      <x:c r="AI3927" s="18" t="n">
        <x:f>N3927-AH3927</x:f>
        <x:v>1.1368683772161603e-13</x:v>
      </x:c>
      <x:c r="AJ3927" s="18" t="n">
        <x:f>V3927*INDEX('07 Mode Capacity'!$P$6:$P$17,MATCH("AIR-"&amp;I3927,'07 Mode Capacity'!$C$6:$C$17,0))</x:f>
        <x:v>59.84962900487044</x:v>
      </x:c>
      <x:c r="AK3927" s="18" t="n">
        <x:f>Y3927*INDEX('07 Mode Capacity'!$P$6:$P$17,MATCH("OCEAN-"&amp;I3927,'07 Mode Capacity'!$C$6:$C$17,0))</x:f>
        <x:v>87.79990023226135</x:v>
      </x:c>
      <x:c r="AL3927" s="18" t="n">
        <x:f>AB3927*INDEX('07 Mode Capacity'!$P$6:$P$17,MATCH("LAND-"&amp;I3927,'07 Mode Capacity'!$C$6:$C$17,0))</x:f>
        <x:v>0</x:v>
      </x:c>
      <x:c r="AM3927" s="18" t="n">
        <x:f>AE3927*INDEX('07 Mode Capacity'!$P$6:$P$17,MATCH("INLAND-"&amp;I3927,'07 Mode Capacity'!$C$6:$C$17,0))</x:f>
        <x:v>0</x:v>
      </x:c>
      <x:c r="AN3927" s="18" t="n">
        <x:f>SUM(AJ3927:AM3927)</x:f>
        <x:v>147.6495292371318</x:v>
      </x:c>
      <x:c r="AO3927" s="17" t="n">
        <x:f>IF(N3927=0,1,AN3927/N3927)</x:f>
        <x:v>0.1677957592792337</x:v>
      </x:c>
      <x:c r="AP3927" s="11" t="str">
        <x:f>IF(AO3927&gt;='01 Controls'!$E$16,"PASS","FAIL")</x:f>
        <x:v>FAIL</x:v>
      </x:c>
      <x:c r="AQ3927" s="11" t="str">
        <x:v>UNQUANTIFIED</x:v>
      </x:c>
      <x:c r="AR3927" s="11" t="str">
        <x:v>Position-class planning record; serial item and receiver open</x:v>
      </x:c>
      <x:c r="AS3927" s="26"/>
      <x:c r="AT3927" s="26"/>
    </x:row>
    <x:row r="3928">
      <x:c r="C3928" s="11" t="str">
        <x:v>G1-I-PRG-BAT-22</x:v>
      </x:c>
      <x:c r="D3928" s="11" t="str">
        <x:v>G1</x:v>
      </x:c>
      <x:c r="E3928" s="11" t="str">
        <x:v>Allied megacity earthquake</x:v>
      </x:c>
      <x:c r="F3928" s="11" t="str">
        <x:v>I-PRG</x:v>
      </x:c>
      <x:c r="G3928" s="11" t="str">
        <x:v>Power restoration group</x:v>
      </x:c>
      <x:c r="H3928" s="11" t="str">
        <x:v>BAT-22</x:v>
      </x:c>
      <x:c r="I3928" s="19" t="n">
        <x:v>48</x:v>
      </x:c>
      <x:c r="J3928" s="21" t="n">
        <x:v>8</x:v>
      </x:c>
      <x:c r="K3928" s="18" t="n">
        <x:f>'05 Cargo Register'!K344</x:f>
        <x:v>824.94</x:v>
      </x:c>
      <x:c r="L3928" s="18" t="n">
        <x:f>'05 Cargo Register'!N344</x:f>
        <x:v>47</x:v>
      </x:c>
      <x:c r="M3928" s="18" t="n">
        <x:f>'05 Cargo Register'!O344</x:f>
        <x:v>1240.8000000000002</x:v>
      </x:c>
      <x:c r="N3928" s="18" t="n">
        <x:f>J3928*K3928</x:f>
        <x:v>6599.52</x:v>
      </x:c>
      <x:c r="O3928" s="18" t="n">
        <x:f>J3928*L3928</x:f>
        <x:v>376</x:v>
      </x:c>
      <x:c r="P3928" s="18" t="n">
        <x:f>J3928*M3928</x:f>
        <x:v>9926.400000000001</x:v>
      </x:c>
      <x:c r="Q3928" s="22" t="n">
        <x:f>'01 Controls'!$E$30*'02 Cargo Classes'!$M$9</x:f>
        <x:v>0</x:v>
      </x:c>
      <x:c r="R3928" s="22" t="n">
        <x:f>'01 Controls'!$F$30*'02 Cargo Classes'!$N$9</x:f>
        <x:v>0.85</x:v>
      </x:c>
      <x:c r="S3928" s="22" t="n">
        <x:f>'01 Controls'!$G$30*'02 Cargo Classes'!$O$9</x:f>
        <x:v>0</x:v>
      </x:c>
      <x:c r="T3928" s="22" t="n">
        <x:f>'01 Controls'!$H$30*'02 Cargo Classes'!$P$9</x:f>
        <x:v>0</x:v>
      </x:c>
      <x:c r="U3928" s="22" t="n">
        <x:f>SUM(Q3928:T3928)</x:f>
        <x:v>0.85</x:v>
      </x:c>
      <x:c r="V3928" s="18" t="n">
        <x:f>IF(U3928=0,0,N3928*Q3928/U3928)</x:f>
        <x:v>0</x:v>
      </x:c>
      <x:c r="W3928" s="18" t="n">
        <x:f>IF(U3928=0,0,P3928*Q3928/U3928)</x:f>
        <x:v>0</x:v>
      </x:c>
      <x:c r="X3928" s="18" t="n">
        <x:f>MAX(V3928,W3928*'01 Controls'!$E$12)</x:f>
        <x:v>0</x:v>
      </x:c>
      <x:c r="Y3928" s="18" t="n">
        <x:f>IF(U3928=0,0,N3928*R3928/U3928)</x:f>
        <x:v>6599.52</x:v>
      </x:c>
      <x:c r="Z3928" s="18" t="n">
        <x:f>IF(U3928=0,0,P3928*R3928/U3928)</x:f>
        <x:v>9926.400000000001</x:v>
      </x:c>
      <x:c r="AA3928" s="18" t="n">
        <x:f>MAX(Y3928,Z3928*'01 Controls'!$E$13)</x:f>
        <x:v>6599.52</x:v>
      </x:c>
      <x:c r="AB3928" s="18" t="n">
        <x:f>IF(U3928=0,0,N3928*S3928/U3928)</x:f>
        <x:v>0</x:v>
      </x:c>
      <x:c r="AC3928" s="18" t="n">
        <x:f>IF(U3928=0,0,P3928*S3928/U3928)</x:f>
        <x:v>0</x:v>
      </x:c>
      <x:c r="AD3928" s="18" t="n">
        <x:f>MAX(AB3928,AC3928*'01 Controls'!$E$14)</x:f>
        <x:v>0</x:v>
      </x:c>
      <x:c r="AE3928" s="18" t="n">
        <x:f>IF(U3928=0,0,N3928*T3928/U3928)</x:f>
        <x:v>0</x:v>
      </x:c>
      <x:c r="AF3928" s="18" t="n">
        <x:f>IF(U3928=0,0,P3928*T3928/U3928)</x:f>
        <x:v>0</x:v>
      </x:c>
      <x:c r="AG3928" s="18" t="n">
        <x:f>MAX(AE3928,AF3928*'01 Controls'!$E$15)</x:f>
        <x:v>0</x:v>
      </x:c>
      <x:c r="AH3928" s="18" t="n">
        <x:f>SUM(V3928,Y3928,AB3928,AE3928)</x:f>
        <x:v>6599.52</x:v>
      </x:c>
      <x:c r="AI3928" s="18" t="n">
        <x:f>N3928-AH3928</x:f>
        <x:v>0</x:v>
      </x:c>
      <x:c r="AJ3928" s="18" t="n">
        <x:f>V3928*INDEX('07 Mode Capacity'!$P$6:$P$17,MATCH("AIR-"&amp;I3928,'07 Mode Capacity'!$C$6:$C$17,0))</x:f>
        <x:v>0</x:v>
      </x:c>
      <x:c r="AK3928" s="18" t="n">
        <x:f>Y3928*INDEX('07 Mode Capacity'!$P$6:$P$17,MATCH("OCEAN-"&amp;I3928,'07 Mode Capacity'!$C$6:$C$17,0))</x:f>
        <x:v>578.3573835942983</x:v>
      </x:c>
      <x:c r="AL3928" s="18" t="n">
        <x:f>AB3928*INDEX('07 Mode Capacity'!$P$6:$P$17,MATCH("LAND-"&amp;I3928,'07 Mode Capacity'!$C$6:$C$17,0))</x:f>
        <x:v>0</x:v>
      </x:c>
      <x:c r="AM3928" s="18" t="n">
        <x:f>AE3928*INDEX('07 Mode Capacity'!$P$6:$P$17,MATCH("INLAND-"&amp;I3928,'07 Mode Capacity'!$C$6:$C$17,0))</x:f>
        <x:v>0</x:v>
      </x:c>
      <x:c r="AN3928" s="18" t="n">
        <x:f>SUM(AJ3928:AM3928)</x:f>
        <x:v>578.3573835942983</x:v>
      </x:c>
      <x:c r="AO3928" s="17" t="n">
        <x:f>IF(N3928=0,1,AN3928/N3928)</x:f>
        <x:v>0.08763628015284419</x:v>
      </x:c>
      <x:c r="AP3928" s="11" t="str">
        <x:f>IF(AO3928&gt;='01 Controls'!$E$16,"PASS","FAIL")</x:f>
        <x:v>FAIL</x:v>
      </x:c>
      <x:c r="AQ3928" s="11" t="str">
        <x:v>UNQUANTIFIED</x:v>
      </x:c>
      <x:c r="AR3928" s="11" t="str">
        <x:v>Position-class planning record; serial item and receiver open</x:v>
      </x:c>
      <x:c r="AS3928" s="26"/>
      <x:c r="AT3928" s="26"/>
    </x:row>
    <x:row r="3929">
      <x:c r="C3929" s="11" t="str">
        <x:v>G1-I-PRG-TNK-20</x:v>
      </x:c>
      <x:c r="D3929" s="11" t="str">
        <x:v>G1</x:v>
      </x:c>
      <x:c r="E3929" s="11" t="str">
        <x:v>Allied megacity earthquake</x:v>
      </x:c>
      <x:c r="F3929" s="11" t="str">
        <x:v>I-PRG</x:v>
      </x:c>
      <x:c r="G3929" s="11" t="str">
        <x:v>Power restoration group</x:v>
      </x:c>
      <x:c r="H3929" s="11" t="str">
        <x:v>TNK-20</x:v>
      </x:c>
      <x:c r="I3929" s="19" t="n">
        <x:v>48</x:v>
      </x:c>
      <x:c r="J3929" s="21" t="n">
        <x:v>8</x:v>
      </x:c>
      <x:c r="K3929" s="18" t="n">
        <x:f>'05 Cargo Register'!K345</x:f>
        <x:v>659.952</x:v>
      </x:c>
      <x:c r="L3929" s="18" t="n">
        <x:f>'05 Cargo Register'!N345</x:f>
        <x:v>39</x:v>
      </x:c>
      <x:c r="M3929" s="18" t="n">
        <x:f>'05 Cargo Register'!O345</x:f>
        <x:v>828.75</x:v>
      </x:c>
      <x:c r="N3929" s="18" t="n">
        <x:f>J3929*K3929</x:f>
        <x:v>5279.616</x:v>
      </x:c>
      <x:c r="O3929" s="18" t="n">
        <x:f>J3929*L3929</x:f>
        <x:v>312</x:v>
      </x:c>
      <x:c r="P3929" s="18" t="n">
        <x:f>J3929*M3929</x:f>
        <x:v>6630</x:v>
      </x:c>
      <x:c r="Q3929" s="22" t="n">
        <x:f>'01 Controls'!$E$30*'02 Cargo Classes'!$M$10</x:f>
        <x:v>0</x:v>
      </x:c>
      <x:c r="R3929" s="22" t="n">
        <x:f>'01 Controls'!$F$30*'02 Cargo Classes'!$N$10</x:f>
        <x:v>1.02</x:v>
      </x:c>
      <x:c r="S3929" s="22" t="n">
        <x:f>'01 Controls'!$G$30*'02 Cargo Classes'!$O$10</x:f>
        <x:v>0</x:v>
      </x:c>
      <x:c r="T3929" s="22" t="n">
        <x:f>'01 Controls'!$H$30*'02 Cargo Classes'!$P$10</x:f>
        <x:v>0</x:v>
      </x:c>
      <x:c r="U3929" s="22" t="n">
        <x:f>SUM(Q3929:T3929)</x:f>
        <x:v>1.02</x:v>
      </x:c>
      <x:c r="V3929" s="18" t="n">
        <x:f>IF(U3929=0,0,N3929*Q3929/U3929)</x:f>
        <x:v>0</x:v>
      </x:c>
      <x:c r="W3929" s="18" t="n">
        <x:f>IF(U3929=0,0,P3929*Q3929/U3929)</x:f>
        <x:v>0</x:v>
      </x:c>
      <x:c r="X3929" s="18" t="n">
        <x:f>MAX(V3929,W3929*'01 Controls'!$E$12)</x:f>
        <x:v>0</x:v>
      </x:c>
      <x:c r="Y3929" s="18" t="n">
        <x:f>IF(U3929=0,0,N3929*R3929/U3929)</x:f>
        <x:v>5279.616</x:v>
      </x:c>
      <x:c r="Z3929" s="18" t="n">
        <x:f>IF(U3929=0,0,P3929*R3929/U3929)</x:f>
        <x:v>6630</x:v>
      </x:c>
      <x:c r="AA3929" s="18" t="n">
        <x:f>MAX(Y3929,Z3929*'01 Controls'!$E$13)</x:f>
        <x:v>5279.616</x:v>
      </x:c>
      <x:c r="AB3929" s="18" t="n">
        <x:f>IF(U3929=0,0,N3929*S3929/U3929)</x:f>
        <x:v>0</x:v>
      </x:c>
      <x:c r="AC3929" s="18" t="n">
        <x:f>IF(U3929=0,0,P3929*S3929/U3929)</x:f>
        <x:v>0</x:v>
      </x:c>
      <x:c r="AD3929" s="18" t="n">
        <x:f>MAX(AB3929,AC3929*'01 Controls'!$E$14)</x:f>
        <x:v>0</x:v>
      </x:c>
      <x:c r="AE3929" s="18" t="n">
        <x:f>IF(U3929=0,0,N3929*T3929/U3929)</x:f>
        <x:v>0</x:v>
      </x:c>
      <x:c r="AF3929" s="18" t="n">
        <x:f>IF(U3929=0,0,P3929*T3929/U3929)</x:f>
        <x:v>0</x:v>
      </x:c>
      <x:c r="AG3929" s="18" t="n">
        <x:f>MAX(AE3929,AF3929*'01 Controls'!$E$15)</x:f>
        <x:v>0</x:v>
      </x:c>
      <x:c r="AH3929" s="18" t="n">
        <x:f>SUM(V3929,Y3929,AB3929,AE3929)</x:f>
        <x:v>5279.616</x:v>
      </x:c>
      <x:c r="AI3929" s="18" t="n">
        <x:f>N3929-AH3929</x:f>
        <x:v>0</x:v>
      </x:c>
      <x:c r="AJ3929" s="18" t="n">
        <x:f>V3929*INDEX('07 Mode Capacity'!$P$6:$P$17,MATCH("AIR-"&amp;I3929,'07 Mode Capacity'!$C$6:$C$17,0))</x:f>
        <x:v>0</x:v>
      </x:c>
      <x:c r="AK3929" s="18" t="n">
        <x:f>Y3929*INDEX('07 Mode Capacity'!$P$6:$P$17,MATCH("OCEAN-"&amp;I3929,'07 Mode Capacity'!$C$6:$C$17,0))</x:f>
        <x:v>462.68590687543866</x:v>
      </x:c>
      <x:c r="AL3929" s="18" t="n">
        <x:f>AB3929*INDEX('07 Mode Capacity'!$P$6:$P$17,MATCH("LAND-"&amp;I3929,'07 Mode Capacity'!$C$6:$C$17,0))</x:f>
        <x:v>0</x:v>
      </x:c>
      <x:c r="AM3929" s="18" t="n">
        <x:f>AE3929*INDEX('07 Mode Capacity'!$P$6:$P$17,MATCH("INLAND-"&amp;I3929,'07 Mode Capacity'!$C$6:$C$17,0))</x:f>
        <x:v>0</x:v>
      </x:c>
      <x:c r="AN3929" s="18" t="n">
        <x:f>SUM(AJ3929:AM3929)</x:f>
        <x:v>462.68590687543866</x:v>
      </x:c>
      <x:c r="AO3929" s="17" t="n">
        <x:f>IF(N3929=0,1,AN3929/N3929)</x:f>
        <x:v>0.08763628015284419</x:v>
      </x:c>
      <x:c r="AP3929" s="11" t="str">
        <x:f>IF(AO3929&gt;='01 Controls'!$E$16,"PASS","FAIL")</x:f>
        <x:v>FAIL</x:v>
      </x:c>
      <x:c r="AQ3929" s="11" t="str">
        <x:v>UNQUANTIFIED</x:v>
      </x:c>
      <x:c r="AR3929" s="11" t="str">
        <x:v>Position-class planning record; serial item and receiver open</x:v>
      </x:c>
      <x:c r="AS3929" s="26"/>
      <x:c r="AT3929" s="26"/>
    </x:row>
    <x:row r="3930">
      <x:c r="C3930" s="11" t="str">
        <x:v>G1-I-PRG-FLR-24</x:v>
      </x:c>
      <x:c r="D3930" s="11" t="str">
        <x:v>G1</x:v>
      </x:c>
      <x:c r="E3930" s="11" t="str">
        <x:v>Allied megacity earthquake</x:v>
      </x:c>
      <x:c r="F3930" s="11" t="str">
        <x:v>I-PRG</x:v>
      </x:c>
      <x:c r="G3930" s="11" t="str">
        <x:v>Power restoration group</x:v>
      </x:c>
      <x:c r="H3930" s="11" t="str">
        <x:v>FLR-24</x:v>
      </x:c>
      <x:c r="I3930" s="19" t="n">
        <x:v>48</x:v>
      </x:c>
      <x:c r="J3930" s="21" t="n">
        <x:v>8</x:v>
      </x:c>
      <x:c r="K3930" s="18" t="n">
        <x:f>'05 Cargo Register'!K346</x:f>
        <x:v>989.928</x:v>
      </x:c>
      <x:c r="L3930" s="18" t="n">
        <x:f>'05 Cargo Register'!N346</x:f>
        <x:v>49</x:v>
      </x:c>
      <x:c r="M3930" s="18" t="n">
        <x:f>'05 Cargo Register'!O346</x:f>
        <x:v>1568</x:v>
      </x:c>
      <x:c r="N3930" s="18" t="n">
        <x:f>J3930*K3930</x:f>
        <x:v>7919.424</x:v>
      </x:c>
      <x:c r="O3930" s="18" t="n">
        <x:f>J3930*L3930</x:f>
        <x:v>392</x:v>
      </x:c>
      <x:c r="P3930" s="18" t="n">
        <x:f>J3930*M3930</x:f>
        <x:v>12544</x:v>
      </x:c>
      <x:c r="Q3930" s="22" t="n">
        <x:f>'01 Controls'!$E$30*'02 Cargo Classes'!$M$11</x:f>
        <x:v>0</x:v>
      </x:c>
      <x:c r="R3930" s="22" t="n">
        <x:f>'01 Controls'!$F$30*'02 Cargo Classes'!$N$11</x:f>
        <x:v>1.02</x:v>
      </x:c>
      <x:c r="S3930" s="22" t="n">
        <x:f>'01 Controls'!$G$30*'02 Cargo Classes'!$O$11</x:f>
        <x:v>0</x:v>
      </x:c>
      <x:c r="T3930" s="22" t="n">
        <x:f>'01 Controls'!$H$30*'02 Cargo Classes'!$P$11</x:f>
        <x:v>0</x:v>
      </x:c>
      <x:c r="U3930" s="22" t="n">
        <x:f>SUM(Q3930:T3930)</x:f>
        <x:v>1.02</x:v>
      </x:c>
      <x:c r="V3930" s="18" t="n">
        <x:f>IF(U3930=0,0,N3930*Q3930/U3930)</x:f>
        <x:v>0</x:v>
      </x:c>
      <x:c r="W3930" s="18" t="n">
        <x:f>IF(U3930=0,0,P3930*Q3930/U3930)</x:f>
        <x:v>0</x:v>
      </x:c>
      <x:c r="X3930" s="18" t="n">
        <x:f>MAX(V3930,W3930*'01 Controls'!$E$12)</x:f>
        <x:v>0</x:v>
      </x:c>
      <x:c r="Y3930" s="18" t="n">
        <x:f>IF(U3930=0,0,N3930*R3930/U3930)</x:f>
        <x:v>7919.424</x:v>
      </x:c>
      <x:c r="Z3930" s="18" t="n">
        <x:f>IF(U3930=0,0,P3930*R3930/U3930)</x:f>
        <x:v>12544</x:v>
      </x:c>
      <x:c r="AA3930" s="18" t="n">
        <x:f>MAX(Y3930,Z3930*'01 Controls'!$E$13)</x:f>
        <x:v>7919.424</x:v>
      </x:c>
      <x:c r="AB3930" s="18" t="n">
        <x:f>IF(U3930=0,0,N3930*S3930/U3930)</x:f>
        <x:v>0</x:v>
      </x:c>
      <x:c r="AC3930" s="18" t="n">
        <x:f>IF(U3930=0,0,P3930*S3930/U3930)</x:f>
        <x:v>0</x:v>
      </x:c>
      <x:c r="AD3930" s="18" t="n">
        <x:f>MAX(AB3930,AC3930*'01 Controls'!$E$14)</x:f>
        <x:v>0</x:v>
      </x:c>
      <x:c r="AE3930" s="18" t="n">
        <x:f>IF(U3930=0,0,N3930*T3930/U3930)</x:f>
        <x:v>0</x:v>
      </x:c>
      <x:c r="AF3930" s="18" t="n">
        <x:f>IF(U3930=0,0,P3930*T3930/U3930)</x:f>
        <x:v>0</x:v>
      </x:c>
      <x:c r="AG3930" s="18" t="n">
        <x:f>MAX(AE3930,AF3930*'01 Controls'!$E$15)</x:f>
        <x:v>0</x:v>
      </x:c>
      <x:c r="AH3930" s="18" t="n">
        <x:f>SUM(V3930,Y3930,AB3930,AE3930)</x:f>
        <x:v>7919.424</x:v>
      </x:c>
      <x:c r="AI3930" s="18" t="n">
        <x:f>N3930-AH3930</x:f>
        <x:v>0</x:v>
      </x:c>
      <x:c r="AJ3930" s="18" t="n">
        <x:f>V3930*INDEX('07 Mode Capacity'!$P$6:$P$17,MATCH("AIR-"&amp;I3930,'07 Mode Capacity'!$C$6:$C$17,0))</x:f>
        <x:v>0</x:v>
      </x:c>
      <x:c r="AK3930" s="18" t="n">
        <x:f>Y3930*INDEX('07 Mode Capacity'!$P$6:$P$17,MATCH("OCEAN-"&amp;I3930,'07 Mode Capacity'!$C$6:$C$17,0))</x:f>
        <x:v>694.028860313158</x:v>
      </x:c>
      <x:c r="AL3930" s="18" t="n">
        <x:f>AB3930*INDEX('07 Mode Capacity'!$P$6:$P$17,MATCH("LAND-"&amp;I3930,'07 Mode Capacity'!$C$6:$C$17,0))</x:f>
        <x:v>0</x:v>
      </x:c>
      <x:c r="AM3930" s="18" t="n">
        <x:f>AE3930*INDEX('07 Mode Capacity'!$P$6:$P$17,MATCH("INLAND-"&amp;I3930,'07 Mode Capacity'!$C$6:$C$17,0))</x:f>
        <x:v>0</x:v>
      </x:c>
      <x:c r="AN3930" s="18" t="n">
        <x:f>SUM(AJ3930:AM3930)</x:f>
        <x:v>694.028860313158</x:v>
      </x:c>
      <x:c r="AO3930" s="17" t="n">
        <x:f>IF(N3930=0,1,AN3930/N3930)</x:f>
        <x:v>0.0876362801528442</x:v>
      </x:c>
      <x:c r="AP3930" s="11" t="str">
        <x:f>IF(AO3930&gt;='01 Controls'!$E$16,"PASS","FAIL")</x:f>
        <x:v>FAIL</x:v>
      </x:c>
      <x:c r="AQ3930" s="11" t="str">
        <x:v>UNQUANTIFIED</x:v>
      </x:c>
      <x:c r="AR3930" s="11" t="str">
        <x:v>Position-class planning record; serial item and receiver open</x:v>
      </x:c>
      <x:c r="AS3930" s="26"/>
      <x:c r="AT3930" s="26"/>
    </x:row>
    <x:row r="3931">
      <x:c r="C3931" s="11" t="str">
        <x:v>G1-I-PRG-ROL-30</x:v>
      </x:c>
      <x:c r="D3931" s="11" t="str">
        <x:v>G1</x:v>
      </x:c>
      <x:c r="E3931" s="11" t="str">
        <x:v>Allied megacity earthquake</x:v>
      </x:c>
      <x:c r="F3931" s="11" t="str">
        <x:v>I-PRG</x:v>
      </x:c>
      <x:c r="G3931" s="11" t="str">
        <x:v>Power restoration group</x:v>
      </x:c>
      <x:c r="H3931" s="11" t="str">
        <x:v>ROL-30</x:v>
      </x:c>
      <x:c r="I3931" s="19" t="n">
        <x:v>48</x:v>
      </x:c>
      <x:c r="J3931" s="21" t="n">
        <x:v>8</x:v>
      </x:c>
      <x:c r="K3931" s="18" t="n">
        <x:f>'05 Cargo Register'!K347</x:f>
        <x:v>659.952</x:v>
      </x:c>
      <x:c r="L3931" s="18" t="n">
        <x:f>'05 Cargo Register'!N347</x:f>
        <x:v>28</x:v>
      </x:c>
      <x:c r="M3931" s="18" t="n">
        <x:f>'05 Cargo Register'!O347</x:f>
        <x:v>1785</x:v>
      </x:c>
      <x:c r="N3931" s="18" t="n">
        <x:f>J3931*K3931</x:f>
        <x:v>5279.616</x:v>
      </x:c>
      <x:c r="O3931" s="18" t="n">
        <x:f>J3931*L3931</x:f>
        <x:v>224</x:v>
      </x:c>
      <x:c r="P3931" s="18" t="n">
        <x:f>J3931*M3931</x:f>
        <x:v>14280</x:v>
      </x:c>
      <x:c r="Q3931" s="22" t="n">
        <x:f>'01 Controls'!$E$30*'02 Cargo Classes'!$M$12</x:f>
        <x:v>0</x:v>
      </x:c>
      <x:c r="R3931" s="22" t="n">
        <x:f>'01 Controls'!$F$30*'02 Cargo Classes'!$N$12</x:f>
        <x:v>0.85</x:v>
      </x:c>
      <x:c r="S3931" s="22" t="n">
        <x:f>'01 Controls'!$G$30*'02 Cargo Classes'!$O$12</x:f>
        <x:v>0</x:v>
      </x:c>
      <x:c r="T3931" s="22" t="n">
        <x:f>'01 Controls'!$H$30*'02 Cargo Classes'!$P$12</x:f>
        <x:v>0</x:v>
      </x:c>
      <x:c r="U3931" s="22" t="n">
        <x:f>SUM(Q3931:T3931)</x:f>
        <x:v>0.85</x:v>
      </x:c>
      <x:c r="V3931" s="18" t="n">
        <x:f>IF(U3931=0,0,N3931*Q3931/U3931)</x:f>
        <x:v>0</x:v>
      </x:c>
      <x:c r="W3931" s="18" t="n">
        <x:f>IF(U3931=0,0,P3931*Q3931/U3931)</x:f>
        <x:v>0</x:v>
      </x:c>
      <x:c r="X3931" s="18" t="n">
        <x:f>MAX(V3931,W3931*'01 Controls'!$E$12)</x:f>
        <x:v>0</x:v>
      </x:c>
      <x:c r="Y3931" s="18" t="n">
        <x:f>IF(U3931=0,0,N3931*R3931/U3931)</x:f>
        <x:v>5279.616</x:v>
      </x:c>
      <x:c r="Z3931" s="18" t="n">
        <x:f>IF(U3931=0,0,P3931*R3931/U3931)</x:f>
        <x:v>14280</x:v>
      </x:c>
      <x:c r="AA3931" s="18" t="n">
        <x:f>MAX(Y3931,Z3931*'01 Controls'!$E$13)</x:f>
        <x:v>5279.616</x:v>
      </x:c>
      <x:c r="AB3931" s="18" t="n">
        <x:f>IF(U3931=0,0,N3931*S3931/U3931)</x:f>
        <x:v>0</x:v>
      </x:c>
      <x:c r="AC3931" s="18" t="n">
        <x:f>IF(U3931=0,0,P3931*S3931/U3931)</x:f>
        <x:v>0</x:v>
      </x:c>
      <x:c r="AD3931" s="18" t="n">
        <x:f>MAX(AB3931,AC3931*'01 Controls'!$E$14)</x:f>
        <x:v>0</x:v>
      </x:c>
      <x:c r="AE3931" s="18" t="n">
        <x:f>IF(U3931=0,0,N3931*T3931/U3931)</x:f>
        <x:v>0</x:v>
      </x:c>
      <x:c r="AF3931" s="18" t="n">
        <x:f>IF(U3931=0,0,P3931*T3931/U3931)</x:f>
        <x:v>0</x:v>
      </x:c>
      <x:c r="AG3931" s="18" t="n">
        <x:f>MAX(AE3931,AF3931*'01 Controls'!$E$15)</x:f>
        <x:v>0</x:v>
      </x:c>
      <x:c r="AH3931" s="18" t="n">
        <x:f>SUM(V3931,Y3931,AB3931,AE3931)</x:f>
        <x:v>5279.616</x:v>
      </x:c>
      <x:c r="AI3931" s="18" t="n">
        <x:f>N3931-AH3931</x:f>
        <x:v>0</x:v>
      </x:c>
      <x:c r="AJ3931" s="18" t="n">
        <x:f>V3931*INDEX('07 Mode Capacity'!$P$6:$P$17,MATCH("AIR-"&amp;I3931,'07 Mode Capacity'!$C$6:$C$17,0))</x:f>
        <x:v>0</x:v>
      </x:c>
      <x:c r="AK3931" s="18" t="n">
        <x:f>Y3931*INDEX('07 Mode Capacity'!$P$6:$P$17,MATCH("OCEAN-"&amp;I3931,'07 Mode Capacity'!$C$6:$C$17,0))</x:f>
        <x:v>462.68590687543866</x:v>
      </x:c>
      <x:c r="AL3931" s="18" t="n">
        <x:f>AB3931*INDEX('07 Mode Capacity'!$P$6:$P$17,MATCH("LAND-"&amp;I3931,'07 Mode Capacity'!$C$6:$C$17,0))</x:f>
        <x:v>0</x:v>
      </x:c>
      <x:c r="AM3931" s="18" t="n">
        <x:f>AE3931*INDEX('07 Mode Capacity'!$P$6:$P$17,MATCH("INLAND-"&amp;I3931,'07 Mode Capacity'!$C$6:$C$17,0))</x:f>
        <x:v>0</x:v>
      </x:c>
      <x:c r="AN3931" s="18" t="n">
        <x:f>SUM(AJ3931:AM3931)</x:f>
        <x:v>462.68590687543866</x:v>
      </x:c>
      <x:c r="AO3931" s="17" t="n">
        <x:f>IF(N3931=0,1,AN3931/N3931)</x:f>
        <x:v>0.08763628015284419</x:v>
      </x:c>
      <x:c r="AP3931" s="11" t="str">
        <x:f>IF(AO3931&gt;='01 Controls'!$E$16,"PASS","FAIL")</x:f>
        <x:v>FAIL</x:v>
      </x:c>
      <x:c r="AQ3931" s="11" t="str">
        <x:v>UNQUANTIFIED</x:v>
      </x:c>
      <x:c r="AR3931" s="11" t="str">
        <x:v>Position-class planning record; serial item and receiver open</x:v>
      </x:c>
      <x:c r="AS3931" s="26"/>
      <x:c r="AT3931" s="26"/>
    </x:row>
    <x:row r="3932">
      <x:c r="C3932" s="11" t="str">
        <x:v>G1-I-PRG-LIN-18</x:v>
      </x:c>
      <x:c r="D3932" s="11" t="str">
        <x:v>G1</x:v>
      </x:c>
      <x:c r="E3932" s="11" t="str">
        <x:v>Allied megacity earthquake</x:v>
      </x:c>
      <x:c r="F3932" s="11" t="str">
        <x:v>I-PRG</x:v>
      </x:c>
      <x:c r="G3932" s="11" t="str">
        <x:v>Power restoration group</x:v>
      </x:c>
      <x:c r="H3932" s="11" t="str">
        <x:v>LIN-18</x:v>
      </x:c>
      <x:c r="I3932" s="19" t="n">
        <x:v>72</x:v>
      </x:c>
      <x:c r="J3932" s="21" t="n">
        <x:v>8</x:v>
      </x:c>
      <x:c r="K3932" s="18" t="n">
        <x:f>'05 Cargo Register'!K348</x:f>
        <x:v>549.96</x:v>
      </x:c>
      <x:c r="L3932" s="18" t="n">
        <x:f>'05 Cargo Register'!N348</x:f>
        <x:v>39</x:v>
      </x:c>
      <x:c r="M3932" s="18" t="n">
        <x:f>'05 Cargo Register'!O348</x:f>
        <x:v>1716</x:v>
      </x:c>
      <x:c r="N3932" s="18" t="n">
        <x:f>J3932*K3932</x:f>
        <x:v>4399.68</x:v>
      </x:c>
      <x:c r="O3932" s="18" t="n">
        <x:f>J3932*L3932</x:f>
        <x:v>312</x:v>
      </x:c>
      <x:c r="P3932" s="18" t="n">
        <x:f>J3932*M3932</x:f>
        <x:v>13728</x:v>
      </x:c>
      <x:c r="Q3932" s="22" t="n">
        <x:f>'01 Controls'!$E$30*'02 Cargo Classes'!$M$13</x:f>
        <x:v>0</x:v>
      </x:c>
      <x:c r="R3932" s="22" t="n">
        <x:f>'01 Controls'!$F$30*'02 Cargo Classes'!$N$13</x:f>
        <x:v>1.02</x:v>
      </x:c>
      <x:c r="S3932" s="22" t="n">
        <x:f>'01 Controls'!$G$30*'02 Cargo Classes'!$O$13</x:f>
        <x:v>0</x:v>
      </x:c>
      <x:c r="T3932" s="22" t="n">
        <x:f>'01 Controls'!$H$30*'02 Cargo Classes'!$P$13</x:f>
        <x:v>0</x:v>
      </x:c>
      <x:c r="U3932" s="22" t="n">
        <x:f>SUM(Q3932:T3932)</x:f>
        <x:v>1.02</x:v>
      </x:c>
      <x:c r="V3932" s="18" t="n">
        <x:f>IF(U3932=0,0,N3932*Q3932/U3932)</x:f>
        <x:v>0</x:v>
      </x:c>
      <x:c r="W3932" s="18" t="n">
        <x:f>IF(U3932=0,0,P3932*Q3932/U3932)</x:f>
        <x:v>0</x:v>
      </x:c>
      <x:c r="X3932" s="18" t="n">
        <x:f>MAX(V3932,W3932*'01 Controls'!$E$12)</x:f>
        <x:v>0</x:v>
      </x:c>
      <x:c r="Y3932" s="18" t="n">
        <x:f>IF(U3932=0,0,N3932*R3932/U3932)</x:f>
        <x:v>4399.68</x:v>
      </x:c>
      <x:c r="Z3932" s="18" t="n">
        <x:f>IF(U3932=0,0,P3932*R3932/U3932)</x:f>
        <x:v>13728</x:v>
      </x:c>
      <x:c r="AA3932" s="18" t="n">
        <x:f>MAX(Y3932,Z3932*'01 Controls'!$E$13)</x:f>
        <x:v>4399.68</x:v>
      </x:c>
      <x:c r="AB3932" s="18" t="n">
        <x:f>IF(U3932=0,0,N3932*S3932/U3932)</x:f>
        <x:v>0</x:v>
      </x:c>
      <x:c r="AC3932" s="18" t="n">
        <x:f>IF(U3932=0,0,P3932*S3932/U3932)</x:f>
        <x:v>0</x:v>
      </x:c>
      <x:c r="AD3932" s="18" t="n">
        <x:f>MAX(AB3932,AC3932*'01 Controls'!$E$14)</x:f>
        <x:v>0</x:v>
      </x:c>
      <x:c r="AE3932" s="18" t="n">
        <x:f>IF(U3932=0,0,N3932*T3932/U3932)</x:f>
        <x:v>0</x:v>
      </x:c>
      <x:c r="AF3932" s="18" t="n">
        <x:f>IF(U3932=0,0,P3932*T3932/U3932)</x:f>
        <x:v>0</x:v>
      </x:c>
      <x:c r="AG3932" s="18" t="n">
        <x:f>MAX(AE3932,AF3932*'01 Controls'!$E$15)</x:f>
        <x:v>0</x:v>
      </x:c>
      <x:c r="AH3932" s="18" t="n">
        <x:f>SUM(V3932,Y3932,AB3932,AE3932)</x:f>
        <x:v>4399.68</x:v>
      </x:c>
      <x:c r="AI3932" s="18" t="n">
        <x:f>N3932-AH3932</x:f>
        <x:v>0</x:v>
      </x:c>
      <x:c r="AJ3932" s="18" t="n">
        <x:f>V3932*INDEX('07 Mode Capacity'!$P$6:$P$17,MATCH("AIR-"&amp;I3932,'07 Mode Capacity'!$C$6:$C$17,0))</x:f>
        <x:v>0</x:v>
      </x:c>
      <x:c r="AK3932" s="18" t="n">
        <x:f>Y3932*INDEX('07 Mode Capacity'!$P$6:$P$17,MATCH("OCEAN-"&amp;I3932,'07 Mode Capacity'!$C$6:$C$17,0))</x:f>
        <x:v>3443.928617942759</x:v>
      </x:c>
      <x:c r="AL3932" s="18" t="n">
        <x:f>AB3932*INDEX('07 Mode Capacity'!$P$6:$P$17,MATCH("LAND-"&amp;I3932,'07 Mode Capacity'!$C$6:$C$17,0))</x:f>
        <x:v>0</x:v>
      </x:c>
      <x:c r="AM3932" s="18" t="n">
        <x:f>AE3932*INDEX('07 Mode Capacity'!$P$6:$P$17,MATCH("INLAND-"&amp;I3932,'07 Mode Capacity'!$C$6:$C$17,0))</x:f>
        <x:v>0</x:v>
      </x:c>
      <x:c r="AN3932" s="18" t="n">
        <x:f>SUM(AJ3932:AM3932)</x:f>
        <x:v>3443.928617942759</x:v>
      </x:c>
      <x:c r="AO3932" s="17" t="n">
        <x:f>IF(N3932=0,1,AN3932/N3932)</x:f>
        <x:v>0.7827679781126715</x:v>
      </x:c>
      <x:c r="AP3932" s="11" t="str">
        <x:f>IF(AO3932&gt;='01 Controls'!$E$16,"PASS","FAIL")</x:f>
        <x:v>FAIL</x:v>
      </x:c>
      <x:c r="AQ3932" s="11" t="str">
        <x:v>UNQUANTIFIED</x:v>
      </x:c>
      <x:c r="AR3932" s="11" t="str">
        <x:v>Position-class planning record; serial item and receiver open</x:v>
      </x:c>
      <x:c r="AS3932" s="26"/>
      <x:c r="AT3932" s="26"/>
    </x:row>
    <x:row r="3933">
      <x:c r="C3933" s="11" t="str">
        <x:v>G1-I-PRG-BLK-08</x:v>
      </x:c>
      <x:c r="D3933" s="11" t="str">
        <x:v>G1</x:v>
      </x:c>
      <x:c r="E3933" s="11" t="str">
        <x:v>Allied megacity earthquake</x:v>
      </x:c>
      <x:c r="F3933" s="11" t="str">
        <x:v>I-PRG</x:v>
      </x:c>
      <x:c r="G3933" s="11" t="str">
        <x:v>Power restoration group</x:v>
      </x:c>
      <x:c r="H3933" s="11" t="str">
        <x:v>BLK-08</x:v>
      </x:c>
      <x:c r="I3933" s="19" t="n">
        <x:v>48</x:v>
      </x:c>
      <x:c r="J3933" s="21" t="n">
        <x:v>8</x:v>
      </x:c>
      <x:c r="K3933" s="18" t="n">
        <x:f>'05 Cargo Register'!K349</x:f>
        <x:v>164.988</x:v>
      </x:c>
      <x:c r="L3933" s="18" t="n">
        <x:f>'05 Cargo Register'!N349</x:f>
        <x:v>26</x:v>
      </x:c>
      <x:c r="M3933" s="18" t="n">
        <x:f>'05 Cargo Register'!O349</x:f>
        <x:v>1326</x:v>
      </x:c>
      <x:c r="N3933" s="18" t="n">
        <x:f>J3933*K3933</x:f>
        <x:v>1319.904</x:v>
      </x:c>
      <x:c r="O3933" s="18" t="n">
        <x:f>J3933*L3933</x:f>
        <x:v>208</x:v>
      </x:c>
      <x:c r="P3933" s="18" t="n">
        <x:f>J3933*M3933</x:f>
        <x:v>10608</x:v>
      </x:c>
      <x:c r="Q3933" s="22" t="n">
        <x:f>'01 Controls'!$E$30*'02 Cargo Classes'!$M$14</x:f>
        <x:v>0.15</x:v>
      </x:c>
      <x:c r="R3933" s="22" t="n">
        <x:f>'01 Controls'!$F$30*'02 Cargo Classes'!$N$14</x:f>
        <x:v>0.68</x:v>
      </x:c>
      <x:c r="S3933" s="22" t="n">
        <x:f>'01 Controls'!$G$30*'02 Cargo Classes'!$O$14</x:f>
        <x:v>0</x:v>
      </x:c>
      <x:c r="T3933" s="22" t="n">
        <x:f>'01 Controls'!$H$30*'02 Cargo Classes'!$P$14</x:f>
        <x:v>0</x:v>
      </x:c>
      <x:c r="U3933" s="22" t="n">
        <x:f>SUM(Q3933:T3933)</x:f>
        <x:v>0.8300000000000001</x:v>
      </x:c>
      <x:c r="V3933" s="18" t="n">
        <x:f>IF(U3933=0,0,N3933*Q3933/U3933)</x:f>
        <x:v>238.5368674698795</x:v>
      </x:c>
      <x:c r="W3933" s="18" t="n">
        <x:f>IF(U3933=0,0,P3933*Q3933/U3933)</x:f>
        <x:v>1917.1084337349396</x:v>
      </x:c>
      <x:c r="X3933" s="18" t="n">
        <x:f>MAX(V3933,W3933*'01 Controls'!$E$12)</x:f>
        <x:v>479.2771084337349</x:v>
      </x:c>
      <x:c r="Y3933" s="18" t="n">
        <x:f>IF(U3933=0,0,N3933*R3933/U3933)</x:f>
        <x:v>1081.3671325301204</x:v>
      </x:c>
      <x:c r="Z3933" s="18" t="n">
        <x:f>IF(U3933=0,0,P3933*R3933/U3933)</x:f>
        <x:v>8690.89156626506</x:v>
      </x:c>
      <x:c r="AA3933" s="18" t="n">
        <x:f>MAX(Y3933,Z3933*'01 Controls'!$E$13)</x:f>
        <x:v>1303.6337349397588</x:v>
      </x:c>
      <x:c r="AB3933" s="18" t="n">
        <x:f>IF(U3933=0,0,N3933*S3933/U3933)</x:f>
        <x:v>0</x:v>
      </x:c>
      <x:c r="AC3933" s="18" t="n">
        <x:f>IF(U3933=0,0,P3933*S3933/U3933)</x:f>
        <x:v>0</x:v>
      </x:c>
      <x:c r="AD3933" s="18" t="n">
        <x:f>MAX(AB3933,AC3933*'01 Controls'!$E$14)</x:f>
        <x:v>0</x:v>
      </x:c>
      <x:c r="AE3933" s="18" t="n">
        <x:f>IF(U3933=0,0,N3933*T3933/U3933)</x:f>
        <x:v>0</x:v>
      </x:c>
      <x:c r="AF3933" s="18" t="n">
        <x:f>IF(U3933=0,0,P3933*T3933/U3933)</x:f>
        <x:v>0</x:v>
      </x:c>
      <x:c r="AG3933" s="18" t="n">
        <x:f>MAX(AE3933,AF3933*'01 Controls'!$E$15)</x:f>
        <x:v>0</x:v>
      </x:c>
      <x:c r="AH3933" s="18" t="n">
        <x:f>SUM(V3933,Y3933,AB3933,AE3933)</x:f>
        <x:v>1319.904</x:v>
      </x:c>
      <x:c r="AI3933" s="18" t="n">
        <x:f>N3933-AH3933</x:f>
        <x:v>0</x:v>
      </x:c>
      <x:c r="AJ3933" s="18" t="n">
        <x:f>V3933*INDEX('07 Mode Capacity'!$P$6:$P$17,MATCH("AIR-"&amp;I3933,'07 Mode Capacity'!$C$6:$C$17,0))</x:f>
        <x:v>66.87038976843442</x:v>
      </x:c>
      <x:c r="AK3933" s="18" t="n">
        <x:f>Y3933*INDEX('07 Mode Capacity'!$P$6:$P$17,MATCH("OCEAN-"&amp;I3933,'07 Mode Capacity'!$C$6:$C$17,0))</x:f>
        <x:v>94.76699297448744</x:v>
      </x:c>
      <x:c r="AL3933" s="18" t="n">
        <x:f>AB3933*INDEX('07 Mode Capacity'!$P$6:$P$17,MATCH("LAND-"&amp;I3933,'07 Mode Capacity'!$C$6:$C$17,0))</x:f>
        <x:v>0</x:v>
      </x:c>
      <x:c r="AM3933" s="18" t="n">
        <x:f>AE3933*INDEX('07 Mode Capacity'!$P$6:$P$17,MATCH("INLAND-"&amp;I3933,'07 Mode Capacity'!$C$6:$C$17,0))</x:f>
        <x:v>0</x:v>
      </x:c>
      <x:c r="AN3933" s="18" t="n">
        <x:f>SUM(AJ3933:AM3933)</x:f>
        <x:v>161.63738274292186</x:v>
      </x:c>
      <x:c r="AO3933" s="17" t="n">
        <x:f>IF(N3933=0,1,AN3933/N3933)</x:f>
        <x:v>0.12246146897268427</x:v>
      </x:c>
      <x:c r="AP3933" s="11" t="str">
        <x:f>IF(AO3933&gt;='01 Controls'!$E$16,"PASS","FAIL")</x:f>
        <x:v>FAIL</x:v>
      </x:c>
      <x:c r="AQ3933" s="11" t="str">
        <x:v>UNQUANTIFIED</x:v>
      </x:c>
      <x:c r="AR3933" s="11" t="str">
        <x:v>Position-class planning record; serial item and receiver open</x:v>
      </x:c>
      <x:c r="AS3933" s="26"/>
      <x:c r="AT3933" s="26"/>
    </x:row>
    <x:row r="3934">
      <x:c r="C3934" s="11" t="str">
        <x:v>G1-I-PRG-OOG-80</x:v>
      </x:c>
      <x:c r="D3934" s="11" t="str">
        <x:v>G1</x:v>
      </x:c>
      <x:c r="E3934" s="11" t="str">
        <x:v>Allied megacity earthquake</x:v>
      </x:c>
      <x:c r="F3934" s="11" t="str">
        <x:v>I-PRG</x:v>
      </x:c>
      <x:c r="G3934" s="11" t="str">
        <x:v>Power restoration group</x:v>
      </x:c>
      <x:c r="H3934" s="11" t="str">
        <x:v>OOG-80</x:v>
      </x:c>
      <x:c r="I3934" s="19" t="n">
        <x:v>72</x:v>
      </x:c>
      <x:c r="J3934" s="21" t="n">
        <x:v>8</x:v>
      </x:c>
      <x:c r="K3934" s="18" t="n">
        <x:f>'05 Cargo Register'!K350</x:f>
        <x:v>659.952</x:v>
      </x:c>
      <x:c r="L3934" s="18" t="n">
        <x:f>'05 Cargo Register'!N350</x:f>
        <x:v>11</x:v>
      </x:c>
      <x:c r="M3934" s="18" t="n">
        <x:f>'05 Cargo Register'!O350</x:f>
        <x:v>1936</x:v>
      </x:c>
      <x:c r="N3934" s="18" t="n">
        <x:f>J3934*K3934</x:f>
        <x:v>5279.616</x:v>
      </x:c>
      <x:c r="O3934" s="18" t="n">
        <x:f>J3934*L3934</x:f>
        <x:v>88</x:v>
      </x:c>
      <x:c r="P3934" s="18" t="n">
        <x:f>J3934*M3934</x:f>
        <x:v>15488</x:v>
      </x:c>
      <x:c r="Q3934" s="22" t="n">
        <x:f>'01 Controls'!$E$30*'02 Cargo Classes'!$M$15</x:f>
        <x:v>0</x:v>
      </x:c>
      <x:c r="R3934" s="22" t="n">
        <x:f>'01 Controls'!$F$30*'02 Cargo Classes'!$N$15</x:f>
        <x:v>1.7</x:v>
      </x:c>
      <x:c r="S3934" s="22" t="n">
        <x:f>'01 Controls'!$G$30*'02 Cargo Classes'!$O$15</x:f>
        <x:v>0</x:v>
      </x:c>
      <x:c r="T3934" s="22" t="n">
        <x:f>'01 Controls'!$H$30*'02 Cargo Classes'!$P$15</x:f>
        <x:v>0</x:v>
      </x:c>
      <x:c r="U3934" s="22" t="n">
        <x:f>SUM(Q3934:T3934)</x:f>
        <x:v>1.7</x:v>
      </x:c>
      <x:c r="V3934" s="18" t="n">
        <x:f>IF(U3934=0,0,N3934*Q3934/U3934)</x:f>
        <x:v>0</x:v>
      </x:c>
      <x:c r="W3934" s="18" t="n">
        <x:f>IF(U3934=0,0,P3934*Q3934/U3934)</x:f>
        <x:v>0</x:v>
      </x:c>
      <x:c r="X3934" s="18" t="n">
        <x:f>MAX(V3934,W3934*'01 Controls'!$E$12)</x:f>
        <x:v>0</x:v>
      </x:c>
      <x:c r="Y3934" s="18" t="n">
        <x:f>IF(U3934=0,0,N3934*R3934/U3934)</x:f>
        <x:v>5279.616</x:v>
      </x:c>
      <x:c r="Z3934" s="18" t="n">
        <x:f>IF(U3934=0,0,P3934*R3934/U3934)</x:f>
        <x:v>15488</x:v>
      </x:c>
      <x:c r="AA3934" s="18" t="n">
        <x:f>MAX(Y3934,Z3934*'01 Controls'!$E$13)</x:f>
        <x:v>5279.616</x:v>
      </x:c>
      <x:c r="AB3934" s="18" t="n">
        <x:f>IF(U3934=0,0,N3934*S3934/U3934)</x:f>
        <x:v>0</x:v>
      </x:c>
      <x:c r="AC3934" s="18" t="n">
        <x:f>IF(U3934=0,0,P3934*S3934/U3934)</x:f>
        <x:v>0</x:v>
      </x:c>
      <x:c r="AD3934" s="18" t="n">
        <x:f>MAX(AB3934,AC3934*'01 Controls'!$E$14)</x:f>
        <x:v>0</x:v>
      </x:c>
      <x:c r="AE3934" s="18" t="n">
        <x:f>IF(U3934=0,0,N3934*T3934/U3934)</x:f>
        <x:v>0</x:v>
      </x:c>
      <x:c r="AF3934" s="18" t="n">
        <x:f>IF(U3934=0,0,P3934*T3934/U3934)</x:f>
        <x:v>0</x:v>
      </x:c>
      <x:c r="AG3934" s="18" t="n">
        <x:f>MAX(AE3934,AF3934*'01 Controls'!$E$15)</x:f>
        <x:v>0</x:v>
      </x:c>
      <x:c r="AH3934" s="18" t="n">
        <x:f>SUM(V3934,Y3934,AB3934,AE3934)</x:f>
        <x:v>5279.616</x:v>
      </x:c>
      <x:c r="AI3934" s="18" t="n">
        <x:f>N3934-AH3934</x:f>
        <x:v>0</x:v>
      </x:c>
      <x:c r="AJ3934" s="18" t="n">
        <x:f>V3934*INDEX('07 Mode Capacity'!$P$6:$P$17,MATCH("AIR-"&amp;I3934,'07 Mode Capacity'!$C$6:$C$17,0))</x:f>
        <x:v>0</x:v>
      </x:c>
      <x:c r="AK3934" s="18" t="n">
        <x:f>Y3934*INDEX('07 Mode Capacity'!$P$6:$P$17,MATCH("OCEAN-"&amp;I3934,'07 Mode Capacity'!$C$6:$C$17,0))</x:f>
        <x:v>4132.71434153131</x:v>
      </x:c>
      <x:c r="AL3934" s="18" t="n">
        <x:f>AB3934*INDEX('07 Mode Capacity'!$P$6:$P$17,MATCH("LAND-"&amp;I3934,'07 Mode Capacity'!$C$6:$C$17,0))</x:f>
        <x:v>0</x:v>
      </x:c>
      <x:c r="AM3934" s="18" t="n">
        <x:f>AE3934*INDEX('07 Mode Capacity'!$P$6:$P$17,MATCH("INLAND-"&amp;I3934,'07 Mode Capacity'!$C$6:$C$17,0))</x:f>
        <x:v>0</x:v>
      </x:c>
      <x:c r="AN3934" s="18" t="n">
        <x:f>SUM(AJ3934:AM3934)</x:f>
        <x:v>4132.71434153131</x:v>
      </x:c>
      <x:c r="AO3934" s="17" t="n">
        <x:f>IF(N3934=0,1,AN3934/N3934)</x:f>
        <x:v>0.7827679781126715</x:v>
      </x:c>
      <x:c r="AP3934" s="11" t="str">
        <x:f>IF(AO3934&gt;='01 Controls'!$E$16,"PASS","FAIL")</x:f>
        <x:v>FAIL</x:v>
      </x:c>
      <x:c r="AQ3934" s="11" t="str">
        <x:v>UNQUANTIFIED</x:v>
      </x:c>
      <x:c r="AR3934" s="11" t="str">
        <x:v>Position-class planning record; serial item and receiver open</x:v>
      </x:c>
      <x:c r="AS3934" s="26"/>
      <x:c r="AT3934" s="26"/>
    </x:row>
    <x:row r="3935">
      <x:c r="C3935" s="11" t="str">
        <x:v>G1-I-GBG-APL-45</x:v>
      </x:c>
      <x:c r="D3935" s="11" t="str">
        <x:v>G1</x:v>
      </x:c>
      <x:c r="E3935" s="11" t="str">
        <x:v>Allied megacity earthquake</x:v>
      </x:c>
      <x:c r="F3935" s="11" t="str">
        <x:v>I-GBG</x:v>
      </x:c>
      <x:c r="G3935" s="11" t="str">
        <x:v>Grid bridge group</x:v>
      </x:c>
      <x:c r="H3935" s="11" t="str">
        <x:v>APL-45</x:v>
      </x:c>
      <x:c r="I3935" s="19" t="n">
        <x:v>24</x:v>
      </x:c>
      <x:c r="J3935" s="21" t="n">
        <x:v>6</x:v>
      </x:c>
      <x:c r="K3935" s="18" t="n">
        <x:f>'05 Cargo Register'!K351</x:f>
        <x:v>180</x:v>
      </x:c>
      <x:c r="L3935" s="18" t="n">
        <x:f>'05 Cargo Register'!N351</x:f>
        <x:v>48</x:v>
      </x:c>
      <x:c r="M3935" s="18" t="n">
        <x:f>'05 Cargo Register'!O351</x:f>
        <x:v>360</x:v>
      </x:c>
      <x:c r="N3935" s="18" t="n">
        <x:f>J3935*K3935</x:f>
        <x:v>1080</x:v>
      </x:c>
      <x:c r="O3935" s="18" t="n">
        <x:f>J3935*L3935</x:f>
        <x:v>288</x:v>
      </x:c>
      <x:c r="P3935" s="18" t="n">
        <x:f>J3935*M3935</x:f>
        <x:v>2160</x:v>
      </x:c>
      <x:c r="Q3935" s="22" t="n">
        <x:f>'01 Controls'!$E$30*'02 Cargo Classes'!$M$6</x:f>
        <x:v>0.44999999999999996</x:v>
      </x:c>
      <x:c r="R3935" s="22" t="n">
        <x:f>'01 Controls'!$F$30*'02 Cargo Classes'!$N$6</x:f>
        <x:v>0.34</x:v>
      </x:c>
      <x:c r="S3935" s="22" t="n">
        <x:f>'01 Controls'!$G$30*'02 Cargo Classes'!$O$6</x:f>
        <x:v>0</x:v>
      </x:c>
      <x:c r="T3935" s="22" t="n">
        <x:f>'01 Controls'!$H$30*'02 Cargo Classes'!$P$6</x:f>
        <x:v>0</x:v>
      </x:c>
      <x:c r="U3935" s="22" t="n">
        <x:f>SUM(Q3935:T3935)</x:f>
        <x:v>0.79</x:v>
      </x:c>
      <x:c r="V3935" s="18" t="n">
        <x:f>IF(U3935=0,0,N3935*Q3935/U3935)</x:f>
        <x:v>615.1898734177214</x:v>
      </x:c>
      <x:c r="W3935" s="18" t="n">
        <x:f>IF(U3935=0,0,P3935*Q3935/U3935)</x:f>
        <x:v>1230.3797468354428</x:v>
      </x:c>
      <x:c r="X3935" s="18" t="n">
        <x:f>MAX(V3935,W3935*'01 Controls'!$E$12)</x:f>
        <x:v>615.1898734177214</x:v>
      </x:c>
      <x:c r="Y3935" s="18" t="n">
        <x:f>IF(U3935=0,0,N3935*R3935/U3935)</x:f>
        <x:v>464.81012658227854</x:v>
      </x:c>
      <x:c r="Z3935" s="18" t="n">
        <x:f>IF(U3935=0,0,P3935*R3935/U3935)</x:f>
        <x:v>929.6202531645571</x:v>
      </x:c>
      <x:c r="AA3935" s="18" t="n">
        <x:f>MAX(Y3935,Z3935*'01 Controls'!$E$13)</x:f>
        <x:v>464.81012658227854</x:v>
      </x:c>
      <x:c r="AB3935" s="18" t="n">
        <x:f>IF(U3935=0,0,N3935*S3935/U3935)</x:f>
        <x:v>0</x:v>
      </x:c>
      <x:c r="AC3935" s="18" t="n">
        <x:f>IF(U3935=0,0,P3935*S3935/U3935)</x:f>
        <x:v>0</x:v>
      </x:c>
      <x:c r="AD3935" s="18" t="n">
        <x:f>MAX(AB3935,AC3935*'01 Controls'!$E$14)</x:f>
        <x:v>0</x:v>
      </x:c>
      <x:c r="AE3935" s="18" t="n">
        <x:f>IF(U3935=0,0,N3935*T3935/U3935)</x:f>
        <x:v>0</x:v>
      </x:c>
      <x:c r="AF3935" s="18" t="n">
        <x:f>IF(U3935=0,0,P3935*T3935/U3935)</x:f>
        <x:v>0</x:v>
      </x:c>
      <x:c r="AG3935" s="18" t="n">
        <x:f>MAX(AE3935,AF3935*'01 Controls'!$E$15)</x:f>
        <x:v>0</x:v>
      </x:c>
      <x:c r="AH3935" s="18" t="n">
        <x:f>SUM(V3935,Y3935,AB3935,AE3935)</x:f>
        <x:v>1080</x:v>
      </x:c>
      <x:c r="AI3935" s="18" t="n">
        <x:f>N3935-AH3935</x:f>
        <x:v>0</x:v>
      </x:c>
      <x:c r="AJ3935" s="18" t="n">
        <x:f>V3935*INDEX('07 Mode Capacity'!$P$6:$P$17,MATCH("AIR-"&amp;I3935,'07 Mode Capacity'!$C$6:$C$17,0))</x:f>
        <x:v>124.83067970846906</x:v>
      </x:c>
      <x:c r="AK3935" s="18" t="n">
        <x:f>Y3935*INDEX('07 Mode Capacity'!$P$6:$P$17,MATCH("OCEAN-"&amp;I3935,'07 Mode Capacity'!$C$6:$C$17,0))</x:f>
        <x:v>69.76290990199898</x:v>
      </x:c>
      <x:c r="AL3935" s="18" t="n">
        <x:f>AB3935*INDEX('07 Mode Capacity'!$P$6:$P$17,MATCH("LAND-"&amp;I3935,'07 Mode Capacity'!$C$6:$C$17,0))</x:f>
        <x:v>0</x:v>
      </x:c>
      <x:c r="AM3935" s="18" t="n">
        <x:f>AE3935*INDEX('07 Mode Capacity'!$P$6:$P$17,MATCH("INLAND-"&amp;I3935,'07 Mode Capacity'!$C$6:$C$17,0))</x:f>
        <x:v>0</x:v>
      </x:c>
      <x:c r="AN3935" s="18" t="n">
        <x:f>SUM(AJ3935:AM3935)</x:f>
        <x:v>194.59358961046803</x:v>
      </x:c>
      <x:c r="AO3935" s="17" t="n">
        <x:f>IF(N3935=0,1,AN3935/N3935)</x:f>
        <x:v>0.18017924963932225</x:v>
      </x:c>
      <x:c r="AP3935" s="11" t="str">
        <x:f>IF(AO3935&gt;='01 Controls'!$E$16,"PASS","FAIL")</x:f>
        <x:v>FAIL</x:v>
      </x:c>
      <x:c r="AQ3935" s="11" t="str">
        <x:v>UNQUANTIFIED</x:v>
      </x:c>
      <x:c r="AR3935" s="11" t="str">
        <x:v>Position-class planning record; serial item and receiver open</x:v>
      </x:c>
      <x:c r="AS3935" s="26"/>
      <x:c r="AT3935" s="26"/>
    </x:row>
    <x:row r="3936">
      <x:c r="C3936" s="11" t="str">
        <x:v>G1-I-GBG-ISO-18</x:v>
      </x:c>
      <x:c r="D3936" s="11" t="str">
        <x:v>G1</x:v>
      </x:c>
      <x:c r="E3936" s="11" t="str">
        <x:v>Allied megacity earthquake</x:v>
      </x:c>
      <x:c r="F3936" s="11" t="str">
        <x:v>I-GBG</x:v>
      </x:c>
      <x:c r="G3936" s="11" t="str">
        <x:v>Grid bridge group</x:v>
      </x:c>
      <x:c r="H3936" s="11" t="str">
        <x:v>ISO-18</x:v>
      </x:c>
      <x:c r="I3936" s="19" t="n">
        <x:v>48</x:v>
      </x:c>
      <x:c r="J3936" s="21" t="n">
        <x:v>6</x:v>
      </x:c>
      <x:c r="K3936" s="18" t="n">
        <x:f>'05 Cargo Register'!K352</x:f>
        <x:v>540</x:v>
      </x:c>
      <x:c r="L3936" s="18" t="n">
        <x:f>'05 Cargo Register'!N352</x:f>
        <x:v>36</x:v>
      </x:c>
      <x:c r="M3936" s="18" t="n">
        <x:f>'05 Cargo Register'!O352</x:f>
        <x:v>950.4000000000001</x:v>
      </x:c>
      <x:c r="N3936" s="18" t="n">
        <x:f>J3936*K3936</x:f>
        <x:v>3240</x:v>
      </x:c>
      <x:c r="O3936" s="18" t="n">
        <x:f>J3936*L3936</x:f>
        <x:v>216</x:v>
      </x:c>
      <x:c r="P3936" s="18" t="n">
        <x:f>J3936*M3936</x:f>
        <x:v>5702.400000000001</x:v>
      </x:c>
      <x:c r="Q3936" s="22" t="n">
        <x:f>'01 Controls'!$E$30*'02 Cargo Classes'!$M$7</x:f>
        <x:v>0.03</x:v>
      </x:c>
      <x:c r="R3936" s="22" t="n">
        <x:f>'01 Controls'!$F$30*'02 Cargo Classes'!$N$7</x:f>
        <x:v>0.85</x:v>
      </x:c>
      <x:c r="S3936" s="22" t="n">
        <x:f>'01 Controls'!$G$30*'02 Cargo Classes'!$O$7</x:f>
        <x:v>0</x:v>
      </x:c>
      <x:c r="T3936" s="22" t="n">
        <x:f>'01 Controls'!$H$30*'02 Cargo Classes'!$P$7</x:f>
        <x:v>0</x:v>
      </x:c>
      <x:c r="U3936" s="22" t="n">
        <x:f>SUM(Q3936:T3936)</x:f>
        <x:v>0.88</x:v>
      </x:c>
      <x:c r="V3936" s="18" t="n">
        <x:f>IF(U3936=0,0,N3936*Q3936/U3936)</x:f>
        <x:v>110.45454545454545</x:v>
      </x:c>
      <x:c r="W3936" s="18" t="n">
        <x:f>IF(U3936=0,0,P3936*Q3936/U3936)</x:f>
        <x:v>194.4</x:v>
      </x:c>
      <x:c r="X3936" s="18" t="n">
        <x:f>MAX(V3936,W3936*'01 Controls'!$E$12)</x:f>
        <x:v>110.45454545454545</x:v>
      </x:c>
      <x:c r="Y3936" s="18" t="n">
        <x:f>IF(U3936=0,0,N3936*R3936/U3936)</x:f>
        <x:v>3129.5454545454545</x:v>
      </x:c>
      <x:c r="Z3936" s="18" t="n">
        <x:f>IF(U3936=0,0,P3936*R3936/U3936)</x:f>
        <x:v>5508</x:v>
      </x:c>
      <x:c r="AA3936" s="18" t="n">
        <x:f>MAX(Y3936,Z3936*'01 Controls'!$E$13)</x:f>
        <x:v>3129.5454545454545</x:v>
      </x:c>
      <x:c r="AB3936" s="18" t="n">
        <x:f>IF(U3936=0,0,N3936*S3936/U3936)</x:f>
        <x:v>0</x:v>
      </x:c>
      <x:c r="AC3936" s="18" t="n">
        <x:f>IF(U3936=0,0,P3936*S3936/U3936)</x:f>
        <x:v>0</x:v>
      </x:c>
      <x:c r="AD3936" s="18" t="n">
        <x:f>MAX(AB3936,AC3936*'01 Controls'!$E$14)</x:f>
        <x:v>0</x:v>
      </x:c>
      <x:c r="AE3936" s="18" t="n">
        <x:f>IF(U3936=0,0,N3936*T3936/U3936)</x:f>
        <x:v>0</x:v>
      </x:c>
      <x:c r="AF3936" s="18" t="n">
        <x:f>IF(U3936=0,0,P3936*T3936/U3936)</x:f>
        <x:v>0</x:v>
      </x:c>
      <x:c r="AG3936" s="18" t="n">
        <x:f>MAX(AE3936,AF3936*'01 Controls'!$E$15)</x:f>
        <x:v>0</x:v>
      </x:c>
      <x:c r="AH3936" s="18" t="n">
        <x:f>SUM(V3936,Y3936,AB3936,AE3936)</x:f>
        <x:v>3240</x:v>
      </x:c>
      <x:c r="AI3936" s="18" t="n">
        <x:f>N3936-AH3936</x:f>
        <x:v>0</x:v>
      </x:c>
      <x:c r="AJ3936" s="18" t="n">
        <x:f>V3936*INDEX('07 Mode Capacity'!$P$6:$P$17,MATCH("AIR-"&amp;I3936,'07 Mode Capacity'!$C$6:$C$17,0))</x:f>
        <x:v>30.964347711044596</x:v>
      </x:c>
      <x:c r="AK3936" s="18" t="n">
        <x:f>Y3936*INDEX('07 Mode Capacity'!$P$6:$P$17,MATCH("OCEAN-"&amp;I3936,'07 Mode Capacity'!$C$6:$C$17,0))</x:f>
        <x:v>274.26172220560557</x:v>
      </x:c>
      <x:c r="AL3936" s="18" t="n">
        <x:f>AB3936*INDEX('07 Mode Capacity'!$P$6:$P$17,MATCH("LAND-"&amp;I3936,'07 Mode Capacity'!$C$6:$C$17,0))</x:f>
        <x:v>0</x:v>
      </x:c>
      <x:c r="AM3936" s="18" t="n">
        <x:f>AE3936*INDEX('07 Mode Capacity'!$P$6:$P$17,MATCH("INLAND-"&amp;I3936,'07 Mode Capacity'!$C$6:$C$17,0))</x:f>
        <x:v>0</x:v>
      </x:c>
      <x:c r="AN3936" s="18" t="n">
        <x:f>SUM(AJ3936:AM3936)</x:f>
        <x:v>305.22606991665015</x:v>
      </x:c>
      <x:c r="AO3936" s="17" t="n">
        <x:f>IF(N3936=0,1,AN3936/N3936)</x:f>
        <x:v>0.09420557713476857</x:v>
      </x:c>
      <x:c r="AP3936" s="11" t="str">
        <x:f>IF(AO3936&gt;='01 Controls'!$E$16,"PASS","FAIL")</x:f>
        <x:v>FAIL</x:v>
      </x:c>
      <x:c r="AQ3936" s="11" t="str">
        <x:v>UNQUANTIFIED</x:v>
      </x:c>
      <x:c r="AR3936" s="11" t="str">
        <x:v>Position-class planning record; serial item and receiver open</x:v>
      </x:c>
      <x:c r="AS3936" s="26"/>
      <x:c r="AT3936" s="26"/>
    </x:row>
    <x:row r="3937">
      <x:c r="C3937" s="11" t="str">
        <x:v>G1-I-GBG-COL-12</x:v>
      </x:c>
      <x:c r="D3937" s="11" t="str">
        <x:v>G1</x:v>
      </x:c>
      <x:c r="E3937" s="11" t="str">
        <x:v>Allied megacity earthquake</x:v>
      </x:c>
      <x:c r="F3937" s="11" t="str">
        <x:v>I-GBG</x:v>
      </x:c>
      <x:c r="G3937" s="11" t="str">
        <x:v>Grid bridge group</x:v>
      </x:c>
      <x:c r="H3937" s="11" t="str">
        <x:v>COL-12</x:v>
      </x:c>
      <x:c r="I3937" s="19" t="n">
        <x:v>24</x:v>
      </x:c>
      <x:c r="J3937" s="21" t="n">
        <x:v>6</x:v>
      </x:c>
      <x:c r="K3937" s="18" t="n">
        <x:f>'05 Cargo Register'!K353</x:f>
        <x:v>90</x:v>
      </x:c>
      <x:c r="L3937" s="18" t="n">
        <x:f>'05 Cargo Register'!N353</x:f>
        <x:v>10</x:v>
      </x:c>
      <x:c r="M3937" s="18" t="n">
        <x:f>'05 Cargo Register'!O353</x:f>
        <x:v>264</x:v>
      </x:c>
      <x:c r="N3937" s="18" t="n">
        <x:f>J3937*K3937</x:f>
        <x:v>540</x:v>
      </x:c>
      <x:c r="O3937" s="18" t="n">
        <x:f>J3937*L3937</x:f>
        <x:v>60</x:v>
      </x:c>
      <x:c r="P3937" s="18" t="n">
        <x:f>J3937*M3937</x:f>
        <x:v>1584</x:v>
      </x:c>
      <x:c r="Q3937" s="22" t="n">
        <x:f>'01 Controls'!$E$30*'02 Cargo Classes'!$M$8</x:f>
        <x:v>0.3</x:v>
      </x:c>
      <x:c r="R3937" s="22" t="n">
        <x:f>'01 Controls'!$F$30*'02 Cargo Classes'!$N$8</x:f>
        <x:v>0.595</x:v>
      </x:c>
      <x:c r="S3937" s="22" t="n">
        <x:f>'01 Controls'!$G$30*'02 Cargo Classes'!$O$8</x:f>
        <x:v>0</x:v>
      </x:c>
      <x:c r="T3937" s="22" t="n">
        <x:f>'01 Controls'!$H$30*'02 Cargo Classes'!$P$8</x:f>
        <x:v>0</x:v>
      </x:c>
      <x:c r="U3937" s="22" t="n">
        <x:f>SUM(Q3937:T3937)</x:f>
        <x:v>0.895</x:v>
      </x:c>
      <x:c r="V3937" s="18" t="n">
        <x:f>IF(U3937=0,0,N3937*Q3937/U3937)</x:f>
        <x:v>181.00558659217876</x:v>
      </x:c>
      <x:c r="W3937" s="18" t="n">
        <x:f>IF(U3937=0,0,P3937*Q3937/U3937)</x:f>
        <x:v>530.949720670391</x:v>
      </x:c>
      <x:c r="X3937" s="18" t="n">
        <x:f>MAX(V3937,W3937*'01 Controls'!$E$12)</x:f>
        <x:v>181.00558659217876</x:v>
      </x:c>
      <x:c r="Y3937" s="18" t="n">
        <x:f>IF(U3937=0,0,N3937*R3937/U3937)</x:f>
        <x:v>358.99441340782124</x:v>
      </x:c>
      <x:c r="Z3937" s="18" t="n">
        <x:f>IF(U3937=0,0,P3937*R3937/U3937)</x:f>
        <x:v>1053.0502793296089</x:v>
      </x:c>
      <x:c r="AA3937" s="18" t="n">
        <x:f>MAX(Y3937,Z3937*'01 Controls'!$E$13)</x:f>
        <x:v>358.99441340782124</x:v>
      </x:c>
      <x:c r="AB3937" s="18" t="n">
        <x:f>IF(U3937=0,0,N3937*S3937/U3937)</x:f>
        <x:v>0</x:v>
      </x:c>
      <x:c r="AC3937" s="18" t="n">
        <x:f>IF(U3937=0,0,P3937*S3937/U3937)</x:f>
        <x:v>0</x:v>
      </x:c>
      <x:c r="AD3937" s="18" t="n">
        <x:f>MAX(AB3937,AC3937*'01 Controls'!$E$14)</x:f>
        <x:v>0</x:v>
      </x:c>
      <x:c r="AE3937" s="18" t="n">
        <x:f>IF(U3937=0,0,N3937*T3937/U3937)</x:f>
        <x:v>0</x:v>
      </x:c>
      <x:c r="AF3937" s="18" t="n">
        <x:f>IF(U3937=0,0,P3937*T3937/U3937)</x:f>
        <x:v>0</x:v>
      </x:c>
      <x:c r="AG3937" s="18" t="n">
        <x:f>MAX(AE3937,AF3937*'01 Controls'!$E$15)</x:f>
        <x:v>0</x:v>
      </x:c>
      <x:c r="AH3937" s="18" t="n">
        <x:f>SUM(V3937,Y3937,AB3937,AE3937)</x:f>
        <x:v>540</x:v>
      </x:c>
      <x:c r="AI3937" s="18" t="n">
        <x:f>N3937-AH3937</x:f>
        <x:v>0</x:v>
      </x:c>
      <x:c r="AJ3937" s="18" t="n">
        <x:f>V3937*INDEX('07 Mode Capacity'!$P$6:$P$17,MATCH("AIR-"&amp;I3937,'07 Mode Capacity'!$C$6:$C$17,0))</x:f>
        <x:v>36.72857987697973</x:v>
      </x:c>
      <x:c r="AK3937" s="18" t="n">
        <x:f>Y3937*INDEX('07 Mode Capacity'!$P$6:$P$17,MATCH("OCEAN-"&amp;I3937,'07 Mode Capacity'!$C$6:$C$17,0))</x:f>
        <x:v>53.88113013380647</x:v>
      </x:c>
      <x:c r="AL3937" s="18" t="n">
        <x:f>AB3937*INDEX('07 Mode Capacity'!$P$6:$P$17,MATCH("LAND-"&amp;I3937,'07 Mode Capacity'!$C$6:$C$17,0))</x:f>
        <x:v>0</x:v>
      </x:c>
      <x:c r="AM3937" s="18" t="n">
        <x:f>AE3937*INDEX('07 Mode Capacity'!$P$6:$P$17,MATCH("INLAND-"&amp;I3937,'07 Mode Capacity'!$C$6:$C$17,0))</x:f>
        <x:v>0</x:v>
      </x:c>
      <x:c r="AN3937" s="18" t="n">
        <x:f>SUM(AJ3937:AM3937)</x:f>
        <x:v>90.6097100107862</x:v>
      </x:c>
      <x:c r="AO3937" s="17" t="n">
        <x:f>IF(N3937=0,1,AN3937/N3937)</x:f>
        <x:v>0.1677957592792337</x:v>
      </x:c>
      <x:c r="AP3937" s="11" t="str">
        <x:f>IF(AO3937&gt;='01 Controls'!$E$16,"PASS","FAIL")</x:f>
        <x:v>FAIL</x:v>
      </x:c>
      <x:c r="AQ3937" s="11" t="str">
        <x:v>UNQUANTIFIED</x:v>
      </x:c>
      <x:c r="AR3937" s="11" t="str">
        <x:v>Position-class planning record; serial item and receiver open</x:v>
      </x:c>
      <x:c r="AS3937" s="26"/>
      <x:c r="AT3937" s="26"/>
    </x:row>
    <x:row r="3938">
      <x:c r="C3938" s="11" t="str">
        <x:v>G1-I-GBG-BAT-22</x:v>
      </x:c>
      <x:c r="D3938" s="11" t="str">
        <x:v>G1</x:v>
      </x:c>
      <x:c r="E3938" s="11" t="str">
        <x:v>Allied megacity earthquake</x:v>
      </x:c>
      <x:c r="F3938" s="11" t="str">
        <x:v>I-GBG</x:v>
      </x:c>
      <x:c r="G3938" s="11" t="str">
        <x:v>Grid bridge group</x:v>
      </x:c>
      <x:c r="H3938" s="11" t="str">
        <x:v>BAT-22</x:v>
      </x:c>
      <x:c r="I3938" s="19" t="n">
        <x:v>48</x:v>
      </x:c>
      <x:c r="J3938" s="21" t="n">
        <x:v>6</x:v>
      </x:c>
      <x:c r="K3938" s="18" t="n">
        <x:f>'05 Cargo Register'!K354</x:f>
        <x:v>675</x:v>
      </x:c>
      <x:c r="L3938" s="18" t="n">
        <x:f>'05 Cargo Register'!N354</x:f>
        <x:v>39</x:v>
      </x:c>
      <x:c r="M3938" s="18" t="n">
        <x:f>'05 Cargo Register'!O354</x:f>
        <x:v>1029.6000000000001</x:v>
      </x:c>
      <x:c r="N3938" s="18" t="n">
        <x:f>J3938*K3938</x:f>
        <x:v>4050</x:v>
      </x:c>
      <x:c r="O3938" s="18" t="n">
        <x:f>J3938*L3938</x:f>
        <x:v>234</x:v>
      </x:c>
      <x:c r="P3938" s="18" t="n">
        <x:f>J3938*M3938</x:f>
        <x:v>6177.6</x:v>
      </x:c>
      <x:c r="Q3938" s="22" t="n">
        <x:f>'01 Controls'!$E$30*'02 Cargo Classes'!$M$9</x:f>
        <x:v>0</x:v>
      </x:c>
      <x:c r="R3938" s="22" t="n">
        <x:f>'01 Controls'!$F$30*'02 Cargo Classes'!$N$9</x:f>
        <x:v>0.85</x:v>
      </x:c>
      <x:c r="S3938" s="22" t="n">
        <x:f>'01 Controls'!$G$30*'02 Cargo Classes'!$O$9</x:f>
        <x:v>0</x:v>
      </x:c>
      <x:c r="T3938" s="22" t="n">
        <x:f>'01 Controls'!$H$30*'02 Cargo Classes'!$P$9</x:f>
        <x:v>0</x:v>
      </x:c>
      <x:c r="U3938" s="22" t="n">
        <x:f>SUM(Q3938:T3938)</x:f>
        <x:v>0.85</x:v>
      </x:c>
      <x:c r="V3938" s="18" t="n">
        <x:f>IF(U3938=0,0,N3938*Q3938/U3938)</x:f>
        <x:v>0</x:v>
      </x:c>
      <x:c r="W3938" s="18" t="n">
        <x:f>IF(U3938=0,0,P3938*Q3938/U3938)</x:f>
        <x:v>0</x:v>
      </x:c>
      <x:c r="X3938" s="18" t="n">
        <x:f>MAX(V3938,W3938*'01 Controls'!$E$12)</x:f>
        <x:v>0</x:v>
      </x:c>
      <x:c r="Y3938" s="18" t="n">
        <x:f>IF(U3938=0,0,N3938*R3938/U3938)</x:f>
        <x:v>4050</x:v>
      </x:c>
      <x:c r="Z3938" s="18" t="n">
        <x:f>IF(U3938=0,0,P3938*R3938/U3938)</x:f>
        <x:v>6177.6</x:v>
      </x:c>
      <x:c r="AA3938" s="18" t="n">
        <x:f>MAX(Y3938,Z3938*'01 Controls'!$E$13)</x:f>
        <x:v>4050</x:v>
      </x:c>
      <x:c r="AB3938" s="18" t="n">
        <x:f>IF(U3938=0,0,N3938*S3938/U3938)</x:f>
        <x:v>0</x:v>
      </x:c>
      <x:c r="AC3938" s="18" t="n">
        <x:f>IF(U3938=0,0,P3938*S3938/U3938)</x:f>
        <x:v>0</x:v>
      </x:c>
      <x:c r="AD3938" s="18" t="n">
        <x:f>MAX(AB3938,AC3938*'01 Controls'!$E$14)</x:f>
        <x:v>0</x:v>
      </x:c>
      <x:c r="AE3938" s="18" t="n">
        <x:f>IF(U3938=0,0,N3938*T3938/U3938)</x:f>
        <x:v>0</x:v>
      </x:c>
      <x:c r="AF3938" s="18" t="n">
        <x:f>IF(U3938=0,0,P3938*T3938/U3938)</x:f>
        <x:v>0</x:v>
      </x:c>
      <x:c r="AG3938" s="18" t="n">
        <x:f>MAX(AE3938,AF3938*'01 Controls'!$E$15)</x:f>
        <x:v>0</x:v>
      </x:c>
      <x:c r="AH3938" s="18" t="n">
        <x:f>SUM(V3938,Y3938,AB3938,AE3938)</x:f>
        <x:v>4050</x:v>
      </x:c>
      <x:c r="AI3938" s="18" t="n">
        <x:f>N3938-AH3938</x:f>
        <x:v>0</x:v>
      </x:c>
      <x:c r="AJ3938" s="18" t="n">
        <x:f>V3938*INDEX('07 Mode Capacity'!$P$6:$P$17,MATCH("AIR-"&amp;I3938,'07 Mode Capacity'!$C$6:$C$17,0))</x:f>
        <x:v>0</x:v>
      </x:c>
      <x:c r="AK3938" s="18" t="n">
        <x:f>Y3938*INDEX('07 Mode Capacity'!$P$6:$P$17,MATCH("OCEAN-"&amp;I3938,'07 Mode Capacity'!$C$6:$C$17,0))</x:f>
        <x:v>354.926934619019</x:v>
      </x:c>
      <x:c r="AL3938" s="18" t="n">
        <x:f>AB3938*INDEX('07 Mode Capacity'!$P$6:$P$17,MATCH("LAND-"&amp;I3938,'07 Mode Capacity'!$C$6:$C$17,0))</x:f>
        <x:v>0</x:v>
      </x:c>
      <x:c r="AM3938" s="18" t="n">
        <x:f>AE3938*INDEX('07 Mode Capacity'!$P$6:$P$17,MATCH("INLAND-"&amp;I3938,'07 Mode Capacity'!$C$6:$C$17,0))</x:f>
        <x:v>0</x:v>
      </x:c>
      <x:c r="AN3938" s="18" t="n">
        <x:f>SUM(AJ3938:AM3938)</x:f>
        <x:v>354.926934619019</x:v>
      </x:c>
      <x:c r="AO3938" s="17" t="n">
        <x:f>IF(N3938=0,1,AN3938/N3938)</x:f>
        <x:v>0.08763628015284419</x:v>
      </x:c>
      <x:c r="AP3938" s="11" t="str">
        <x:f>IF(AO3938&gt;='01 Controls'!$E$16,"PASS","FAIL")</x:f>
        <x:v>FAIL</x:v>
      </x:c>
      <x:c r="AQ3938" s="11" t="str">
        <x:v>UNQUANTIFIED</x:v>
      </x:c>
      <x:c r="AR3938" s="11" t="str">
        <x:v>Position-class planning record; serial item and receiver open</x:v>
      </x:c>
      <x:c r="AS3938" s="26"/>
      <x:c r="AT3938" s="26"/>
    </x:row>
    <x:row r="3939">
      <x:c r="C3939" s="11" t="str">
        <x:v>G1-I-GBG-TNK-20</x:v>
      </x:c>
      <x:c r="D3939" s="11" t="str">
        <x:v>G1</x:v>
      </x:c>
      <x:c r="E3939" s="11" t="str">
        <x:v>Allied megacity earthquake</x:v>
      </x:c>
      <x:c r="F3939" s="11" t="str">
        <x:v>I-GBG</x:v>
      </x:c>
      <x:c r="G3939" s="11" t="str">
        <x:v>Grid bridge group</x:v>
      </x:c>
      <x:c r="H3939" s="11" t="str">
        <x:v>TNK-20</x:v>
      </x:c>
      <x:c r="I3939" s="19" t="n">
        <x:v>48</x:v>
      </x:c>
      <x:c r="J3939" s="21" t="n">
        <x:v>6</x:v>
      </x:c>
      <x:c r="K3939" s="18" t="n">
        <x:f>'05 Cargo Register'!K355</x:f>
        <x:v>540</x:v>
      </x:c>
      <x:c r="L3939" s="18" t="n">
        <x:f>'05 Cargo Register'!N355</x:f>
        <x:v>32</x:v>
      </x:c>
      <x:c r="M3939" s="18" t="n">
        <x:f>'05 Cargo Register'!O355</x:f>
        <x:v>680</x:v>
      </x:c>
      <x:c r="N3939" s="18" t="n">
        <x:f>J3939*K3939</x:f>
        <x:v>3240</x:v>
      </x:c>
      <x:c r="O3939" s="18" t="n">
        <x:f>J3939*L3939</x:f>
        <x:v>192</x:v>
      </x:c>
      <x:c r="P3939" s="18" t="n">
        <x:f>J3939*M3939</x:f>
        <x:v>4080</x:v>
      </x:c>
      <x:c r="Q3939" s="22" t="n">
        <x:f>'01 Controls'!$E$30*'02 Cargo Classes'!$M$10</x:f>
        <x:v>0</x:v>
      </x:c>
      <x:c r="R3939" s="22" t="n">
        <x:f>'01 Controls'!$F$30*'02 Cargo Classes'!$N$10</x:f>
        <x:v>1.02</x:v>
      </x:c>
      <x:c r="S3939" s="22" t="n">
        <x:f>'01 Controls'!$G$30*'02 Cargo Classes'!$O$10</x:f>
        <x:v>0</x:v>
      </x:c>
      <x:c r="T3939" s="22" t="n">
        <x:f>'01 Controls'!$H$30*'02 Cargo Classes'!$P$10</x:f>
        <x:v>0</x:v>
      </x:c>
      <x:c r="U3939" s="22" t="n">
        <x:f>SUM(Q3939:T3939)</x:f>
        <x:v>1.02</x:v>
      </x:c>
      <x:c r="V3939" s="18" t="n">
        <x:f>IF(U3939=0,0,N3939*Q3939/U3939)</x:f>
        <x:v>0</x:v>
      </x:c>
      <x:c r="W3939" s="18" t="n">
        <x:f>IF(U3939=0,0,P3939*Q3939/U3939)</x:f>
        <x:v>0</x:v>
      </x:c>
      <x:c r="X3939" s="18" t="n">
        <x:f>MAX(V3939,W3939*'01 Controls'!$E$12)</x:f>
        <x:v>0</x:v>
      </x:c>
      <x:c r="Y3939" s="18" t="n">
        <x:f>IF(U3939=0,0,N3939*R3939/U3939)</x:f>
        <x:v>3240</x:v>
      </x:c>
      <x:c r="Z3939" s="18" t="n">
        <x:f>IF(U3939=0,0,P3939*R3939/U3939)</x:f>
        <x:v>4080.0000000000005</x:v>
      </x:c>
      <x:c r="AA3939" s="18" t="n">
        <x:f>MAX(Y3939,Z3939*'01 Controls'!$E$13)</x:f>
        <x:v>3240</x:v>
      </x:c>
      <x:c r="AB3939" s="18" t="n">
        <x:f>IF(U3939=0,0,N3939*S3939/U3939)</x:f>
        <x:v>0</x:v>
      </x:c>
      <x:c r="AC3939" s="18" t="n">
        <x:f>IF(U3939=0,0,P3939*S3939/U3939)</x:f>
        <x:v>0</x:v>
      </x:c>
      <x:c r="AD3939" s="18" t="n">
        <x:f>MAX(AB3939,AC3939*'01 Controls'!$E$14)</x:f>
        <x:v>0</x:v>
      </x:c>
      <x:c r="AE3939" s="18" t="n">
        <x:f>IF(U3939=0,0,N3939*T3939/U3939)</x:f>
        <x:v>0</x:v>
      </x:c>
      <x:c r="AF3939" s="18" t="n">
        <x:f>IF(U3939=0,0,P3939*T3939/U3939)</x:f>
        <x:v>0</x:v>
      </x:c>
      <x:c r="AG3939" s="18" t="n">
        <x:f>MAX(AE3939,AF3939*'01 Controls'!$E$15)</x:f>
        <x:v>0</x:v>
      </x:c>
      <x:c r="AH3939" s="18" t="n">
        <x:f>SUM(V3939,Y3939,AB3939,AE3939)</x:f>
        <x:v>3240</x:v>
      </x:c>
      <x:c r="AI3939" s="18" t="n">
        <x:f>N3939-AH3939</x:f>
        <x:v>0</x:v>
      </x:c>
      <x:c r="AJ3939" s="18" t="n">
        <x:f>V3939*INDEX('07 Mode Capacity'!$P$6:$P$17,MATCH("AIR-"&amp;I3939,'07 Mode Capacity'!$C$6:$C$17,0))</x:f>
        <x:v>0</x:v>
      </x:c>
      <x:c r="AK3939" s="18" t="n">
        <x:f>Y3939*INDEX('07 Mode Capacity'!$P$6:$P$17,MATCH("OCEAN-"&amp;I3939,'07 Mode Capacity'!$C$6:$C$17,0))</x:f>
        <x:v>283.9415476952152</x:v>
      </x:c>
      <x:c r="AL3939" s="18" t="n">
        <x:f>AB3939*INDEX('07 Mode Capacity'!$P$6:$P$17,MATCH("LAND-"&amp;I3939,'07 Mode Capacity'!$C$6:$C$17,0))</x:f>
        <x:v>0</x:v>
      </x:c>
      <x:c r="AM3939" s="18" t="n">
        <x:f>AE3939*INDEX('07 Mode Capacity'!$P$6:$P$17,MATCH("INLAND-"&amp;I3939,'07 Mode Capacity'!$C$6:$C$17,0))</x:f>
        <x:v>0</x:v>
      </x:c>
      <x:c r="AN3939" s="18" t="n">
        <x:f>SUM(AJ3939:AM3939)</x:f>
        <x:v>283.9415476952152</x:v>
      </x:c>
      <x:c r="AO3939" s="17" t="n">
        <x:f>IF(N3939=0,1,AN3939/N3939)</x:f>
        <x:v>0.08763628015284419</x:v>
      </x:c>
      <x:c r="AP3939" s="11" t="str">
        <x:f>IF(AO3939&gt;='01 Controls'!$E$16,"PASS","FAIL")</x:f>
        <x:v>FAIL</x:v>
      </x:c>
      <x:c r="AQ3939" s="11" t="str">
        <x:v>UNQUANTIFIED</x:v>
      </x:c>
      <x:c r="AR3939" s="11" t="str">
        <x:v>Position-class planning record; serial item and receiver open</x:v>
      </x:c>
      <x:c r="AS3939" s="26"/>
      <x:c r="AT3939" s="26"/>
    </x:row>
    <x:row r="3940">
      <x:c r="C3940" s="11" t="str">
        <x:v>G1-I-GBG-FLR-24</x:v>
      </x:c>
      <x:c r="D3940" s="11" t="str">
        <x:v>G1</x:v>
      </x:c>
      <x:c r="E3940" s="11" t="str">
        <x:v>Allied megacity earthquake</x:v>
      </x:c>
      <x:c r="F3940" s="11" t="str">
        <x:v>I-GBG</x:v>
      </x:c>
      <x:c r="G3940" s="11" t="str">
        <x:v>Grid bridge group</x:v>
      </x:c>
      <x:c r="H3940" s="11" t="str">
        <x:v>FLR-24</x:v>
      </x:c>
      <x:c r="I3940" s="19" t="n">
        <x:v>48</x:v>
      </x:c>
      <x:c r="J3940" s="21" t="n">
        <x:v>6</x:v>
      </x:c>
      <x:c r="K3940" s="18" t="n">
        <x:f>'05 Cargo Register'!K356</x:f>
        <x:v>810</x:v>
      </x:c>
      <x:c r="L3940" s="18" t="n">
        <x:f>'05 Cargo Register'!N356</x:f>
        <x:v>40</x:v>
      </x:c>
      <x:c r="M3940" s="18" t="n">
        <x:f>'05 Cargo Register'!O356</x:f>
        <x:v>1280</x:v>
      </x:c>
      <x:c r="N3940" s="18" t="n">
        <x:f>J3940*K3940</x:f>
        <x:v>4860</x:v>
      </x:c>
      <x:c r="O3940" s="18" t="n">
        <x:f>J3940*L3940</x:f>
        <x:v>240</x:v>
      </x:c>
      <x:c r="P3940" s="18" t="n">
        <x:f>J3940*M3940</x:f>
        <x:v>7680</x:v>
      </x:c>
      <x:c r="Q3940" s="22" t="n">
        <x:f>'01 Controls'!$E$30*'02 Cargo Classes'!$M$11</x:f>
        <x:v>0</x:v>
      </x:c>
      <x:c r="R3940" s="22" t="n">
        <x:f>'01 Controls'!$F$30*'02 Cargo Classes'!$N$11</x:f>
        <x:v>1.02</x:v>
      </x:c>
      <x:c r="S3940" s="22" t="n">
        <x:f>'01 Controls'!$G$30*'02 Cargo Classes'!$O$11</x:f>
        <x:v>0</x:v>
      </x:c>
      <x:c r="T3940" s="22" t="n">
        <x:f>'01 Controls'!$H$30*'02 Cargo Classes'!$P$11</x:f>
        <x:v>0</x:v>
      </x:c>
      <x:c r="U3940" s="22" t="n">
        <x:f>SUM(Q3940:T3940)</x:f>
        <x:v>1.02</x:v>
      </x:c>
      <x:c r="V3940" s="18" t="n">
        <x:f>IF(U3940=0,0,N3940*Q3940/U3940)</x:f>
        <x:v>0</x:v>
      </x:c>
      <x:c r="W3940" s="18" t="n">
        <x:f>IF(U3940=0,0,P3940*Q3940/U3940)</x:f>
        <x:v>0</x:v>
      </x:c>
      <x:c r="X3940" s="18" t="n">
        <x:f>MAX(V3940,W3940*'01 Controls'!$E$12)</x:f>
        <x:v>0</x:v>
      </x:c>
      <x:c r="Y3940" s="18" t="n">
        <x:f>IF(U3940=0,0,N3940*R3940/U3940)</x:f>
        <x:v>4860</x:v>
      </x:c>
      <x:c r="Z3940" s="18" t="n">
        <x:f>IF(U3940=0,0,P3940*R3940/U3940)</x:f>
        <x:v>7680</x:v>
      </x:c>
      <x:c r="AA3940" s="18" t="n">
        <x:f>MAX(Y3940,Z3940*'01 Controls'!$E$13)</x:f>
        <x:v>4860</x:v>
      </x:c>
      <x:c r="AB3940" s="18" t="n">
        <x:f>IF(U3940=0,0,N3940*S3940/U3940)</x:f>
        <x:v>0</x:v>
      </x:c>
      <x:c r="AC3940" s="18" t="n">
        <x:f>IF(U3940=0,0,P3940*S3940/U3940)</x:f>
        <x:v>0</x:v>
      </x:c>
      <x:c r="AD3940" s="18" t="n">
        <x:f>MAX(AB3940,AC3940*'01 Controls'!$E$14)</x:f>
        <x:v>0</x:v>
      </x:c>
      <x:c r="AE3940" s="18" t="n">
        <x:f>IF(U3940=0,0,N3940*T3940/U3940)</x:f>
        <x:v>0</x:v>
      </x:c>
      <x:c r="AF3940" s="18" t="n">
        <x:f>IF(U3940=0,0,P3940*T3940/U3940)</x:f>
        <x:v>0</x:v>
      </x:c>
      <x:c r="AG3940" s="18" t="n">
        <x:f>MAX(AE3940,AF3940*'01 Controls'!$E$15)</x:f>
        <x:v>0</x:v>
      </x:c>
      <x:c r="AH3940" s="18" t="n">
        <x:f>SUM(V3940,Y3940,AB3940,AE3940)</x:f>
        <x:v>4860</x:v>
      </x:c>
      <x:c r="AI3940" s="18" t="n">
        <x:f>N3940-AH3940</x:f>
        <x:v>0</x:v>
      </x:c>
      <x:c r="AJ3940" s="18" t="n">
        <x:f>V3940*INDEX('07 Mode Capacity'!$P$6:$P$17,MATCH("AIR-"&amp;I3940,'07 Mode Capacity'!$C$6:$C$17,0))</x:f>
        <x:v>0</x:v>
      </x:c>
      <x:c r="AK3940" s="18" t="n">
        <x:f>Y3940*INDEX('07 Mode Capacity'!$P$6:$P$17,MATCH("OCEAN-"&amp;I3940,'07 Mode Capacity'!$C$6:$C$17,0))</x:f>
        <x:v>425.9123215428228</x:v>
      </x:c>
      <x:c r="AL3940" s="18" t="n">
        <x:f>AB3940*INDEX('07 Mode Capacity'!$P$6:$P$17,MATCH("LAND-"&amp;I3940,'07 Mode Capacity'!$C$6:$C$17,0))</x:f>
        <x:v>0</x:v>
      </x:c>
      <x:c r="AM3940" s="18" t="n">
        <x:f>AE3940*INDEX('07 Mode Capacity'!$P$6:$P$17,MATCH("INLAND-"&amp;I3940,'07 Mode Capacity'!$C$6:$C$17,0))</x:f>
        <x:v>0</x:v>
      </x:c>
      <x:c r="AN3940" s="18" t="n">
        <x:f>SUM(AJ3940:AM3940)</x:f>
        <x:v>425.9123215428228</x:v>
      </x:c>
      <x:c r="AO3940" s="17" t="n">
        <x:f>IF(N3940=0,1,AN3940/N3940)</x:f>
        <x:v>0.08763628015284419</x:v>
      </x:c>
      <x:c r="AP3940" s="11" t="str">
        <x:f>IF(AO3940&gt;='01 Controls'!$E$16,"PASS","FAIL")</x:f>
        <x:v>FAIL</x:v>
      </x:c>
      <x:c r="AQ3940" s="11" t="str">
        <x:v>UNQUANTIFIED</x:v>
      </x:c>
      <x:c r="AR3940" s="11" t="str">
        <x:v>Position-class planning record; serial item and receiver open</x:v>
      </x:c>
      <x:c r="AS3940" s="26"/>
      <x:c r="AT3940" s="26"/>
    </x:row>
    <x:row r="3941">
      <x:c r="C3941" s="11" t="str">
        <x:v>G1-I-GBG-ROL-30</x:v>
      </x:c>
      <x:c r="D3941" s="11" t="str">
        <x:v>G1</x:v>
      </x:c>
      <x:c r="E3941" s="11" t="str">
        <x:v>Allied megacity earthquake</x:v>
      </x:c>
      <x:c r="F3941" s="11" t="str">
        <x:v>I-GBG</x:v>
      </x:c>
      <x:c r="G3941" s="11" t="str">
        <x:v>Grid bridge group</x:v>
      </x:c>
      <x:c r="H3941" s="11" t="str">
        <x:v>ROL-30</x:v>
      </x:c>
      <x:c r="I3941" s="19" t="n">
        <x:v>48</x:v>
      </x:c>
      <x:c r="J3941" s="21" t="n">
        <x:v>6</x:v>
      </x:c>
      <x:c r="K3941" s="18" t="n">
        <x:f>'05 Cargo Register'!K357</x:f>
        <x:v>540</x:v>
      </x:c>
      <x:c r="L3941" s="18" t="n">
        <x:f>'05 Cargo Register'!N357</x:f>
        <x:v>23</x:v>
      </x:c>
      <x:c r="M3941" s="18" t="n">
        <x:f>'05 Cargo Register'!O357</x:f>
        <x:v>1466.25</x:v>
      </x:c>
      <x:c r="N3941" s="18" t="n">
        <x:f>J3941*K3941</x:f>
        <x:v>3240</x:v>
      </x:c>
      <x:c r="O3941" s="18" t="n">
        <x:f>J3941*L3941</x:f>
        <x:v>138</x:v>
      </x:c>
      <x:c r="P3941" s="18" t="n">
        <x:f>J3941*M3941</x:f>
        <x:v>8797.5</x:v>
      </x:c>
      <x:c r="Q3941" s="22" t="n">
        <x:f>'01 Controls'!$E$30*'02 Cargo Classes'!$M$12</x:f>
        <x:v>0</x:v>
      </x:c>
      <x:c r="R3941" s="22" t="n">
        <x:f>'01 Controls'!$F$30*'02 Cargo Classes'!$N$12</x:f>
        <x:v>0.85</x:v>
      </x:c>
      <x:c r="S3941" s="22" t="n">
        <x:f>'01 Controls'!$G$30*'02 Cargo Classes'!$O$12</x:f>
        <x:v>0</x:v>
      </x:c>
      <x:c r="T3941" s="22" t="n">
        <x:f>'01 Controls'!$H$30*'02 Cargo Classes'!$P$12</x:f>
        <x:v>0</x:v>
      </x:c>
      <x:c r="U3941" s="22" t="n">
        <x:f>SUM(Q3941:T3941)</x:f>
        <x:v>0.85</x:v>
      </x:c>
      <x:c r="V3941" s="18" t="n">
        <x:f>IF(U3941=0,0,N3941*Q3941/U3941)</x:f>
        <x:v>0</x:v>
      </x:c>
      <x:c r="W3941" s="18" t="n">
        <x:f>IF(U3941=0,0,P3941*Q3941/U3941)</x:f>
        <x:v>0</x:v>
      </x:c>
      <x:c r="X3941" s="18" t="n">
        <x:f>MAX(V3941,W3941*'01 Controls'!$E$12)</x:f>
        <x:v>0</x:v>
      </x:c>
      <x:c r="Y3941" s="18" t="n">
        <x:f>IF(U3941=0,0,N3941*R3941/U3941)</x:f>
        <x:v>3240</x:v>
      </x:c>
      <x:c r="Z3941" s="18" t="n">
        <x:f>IF(U3941=0,0,P3941*R3941/U3941)</x:f>
        <x:v>8797.5</x:v>
      </x:c>
      <x:c r="AA3941" s="18" t="n">
        <x:f>MAX(Y3941,Z3941*'01 Controls'!$E$13)</x:f>
        <x:v>3240</x:v>
      </x:c>
      <x:c r="AB3941" s="18" t="n">
        <x:f>IF(U3941=0,0,N3941*S3941/U3941)</x:f>
        <x:v>0</x:v>
      </x:c>
      <x:c r="AC3941" s="18" t="n">
        <x:f>IF(U3941=0,0,P3941*S3941/U3941)</x:f>
        <x:v>0</x:v>
      </x:c>
      <x:c r="AD3941" s="18" t="n">
        <x:f>MAX(AB3941,AC3941*'01 Controls'!$E$14)</x:f>
        <x:v>0</x:v>
      </x:c>
      <x:c r="AE3941" s="18" t="n">
        <x:f>IF(U3941=0,0,N3941*T3941/U3941)</x:f>
        <x:v>0</x:v>
      </x:c>
      <x:c r="AF3941" s="18" t="n">
        <x:f>IF(U3941=0,0,P3941*T3941/U3941)</x:f>
        <x:v>0</x:v>
      </x:c>
      <x:c r="AG3941" s="18" t="n">
        <x:f>MAX(AE3941,AF3941*'01 Controls'!$E$15)</x:f>
        <x:v>0</x:v>
      </x:c>
      <x:c r="AH3941" s="18" t="n">
        <x:f>SUM(V3941,Y3941,AB3941,AE3941)</x:f>
        <x:v>3240</x:v>
      </x:c>
      <x:c r="AI3941" s="18" t="n">
        <x:f>N3941-AH3941</x:f>
        <x:v>0</x:v>
      </x:c>
      <x:c r="AJ3941" s="18" t="n">
        <x:f>V3941*INDEX('07 Mode Capacity'!$P$6:$P$17,MATCH("AIR-"&amp;I3941,'07 Mode Capacity'!$C$6:$C$17,0))</x:f>
        <x:v>0</x:v>
      </x:c>
      <x:c r="AK3941" s="18" t="n">
        <x:f>Y3941*INDEX('07 Mode Capacity'!$P$6:$P$17,MATCH("OCEAN-"&amp;I3941,'07 Mode Capacity'!$C$6:$C$17,0))</x:f>
        <x:v>283.9415476952152</x:v>
      </x:c>
      <x:c r="AL3941" s="18" t="n">
        <x:f>AB3941*INDEX('07 Mode Capacity'!$P$6:$P$17,MATCH("LAND-"&amp;I3941,'07 Mode Capacity'!$C$6:$C$17,0))</x:f>
        <x:v>0</x:v>
      </x:c>
      <x:c r="AM3941" s="18" t="n">
        <x:f>AE3941*INDEX('07 Mode Capacity'!$P$6:$P$17,MATCH("INLAND-"&amp;I3941,'07 Mode Capacity'!$C$6:$C$17,0))</x:f>
        <x:v>0</x:v>
      </x:c>
      <x:c r="AN3941" s="18" t="n">
        <x:f>SUM(AJ3941:AM3941)</x:f>
        <x:v>283.9415476952152</x:v>
      </x:c>
      <x:c r="AO3941" s="17" t="n">
        <x:f>IF(N3941=0,1,AN3941/N3941)</x:f>
        <x:v>0.08763628015284419</x:v>
      </x:c>
      <x:c r="AP3941" s="11" t="str">
        <x:f>IF(AO3941&gt;='01 Controls'!$E$16,"PASS","FAIL")</x:f>
        <x:v>FAIL</x:v>
      </x:c>
      <x:c r="AQ3941" s="11" t="str">
        <x:v>UNQUANTIFIED</x:v>
      </x:c>
      <x:c r="AR3941" s="11" t="str">
        <x:v>Position-class planning record; serial item and receiver open</x:v>
      </x:c>
      <x:c r="AS3941" s="26"/>
      <x:c r="AT3941" s="26"/>
    </x:row>
    <x:row r="3942">
      <x:c r="C3942" s="11" t="str">
        <x:v>G1-I-GBG-LIN-18</x:v>
      </x:c>
      <x:c r="D3942" s="11" t="str">
        <x:v>G1</x:v>
      </x:c>
      <x:c r="E3942" s="11" t="str">
        <x:v>Allied megacity earthquake</x:v>
      </x:c>
      <x:c r="F3942" s="11" t="str">
        <x:v>I-GBG</x:v>
      </x:c>
      <x:c r="G3942" s="11" t="str">
        <x:v>Grid bridge group</x:v>
      </x:c>
      <x:c r="H3942" s="11" t="str">
        <x:v>LIN-18</x:v>
      </x:c>
      <x:c r="I3942" s="19" t="n">
        <x:v>72</x:v>
      </x:c>
      <x:c r="J3942" s="21" t="n">
        <x:v>6</x:v>
      </x:c>
      <x:c r="K3942" s="18" t="n">
        <x:f>'05 Cargo Register'!K358</x:f>
        <x:v>450</x:v>
      </x:c>
      <x:c r="L3942" s="18" t="n">
        <x:f>'05 Cargo Register'!N358</x:f>
        <x:v>32</x:v>
      </x:c>
      <x:c r="M3942" s="18" t="n">
        <x:f>'05 Cargo Register'!O358</x:f>
        <x:v>1408</x:v>
      </x:c>
      <x:c r="N3942" s="18" t="n">
        <x:f>J3942*K3942</x:f>
        <x:v>2700</x:v>
      </x:c>
      <x:c r="O3942" s="18" t="n">
        <x:f>J3942*L3942</x:f>
        <x:v>192</x:v>
      </x:c>
      <x:c r="P3942" s="18" t="n">
        <x:f>J3942*M3942</x:f>
        <x:v>8448</x:v>
      </x:c>
      <x:c r="Q3942" s="22" t="n">
        <x:f>'01 Controls'!$E$30*'02 Cargo Classes'!$M$13</x:f>
        <x:v>0</x:v>
      </x:c>
      <x:c r="R3942" s="22" t="n">
        <x:f>'01 Controls'!$F$30*'02 Cargo Classes'!$N$13</x:f>
        <x:v>1.02</x:v>
      </x:c>
      <x:c r="S3942" s="22" t="n">
        <x:f>'01 Controls'!$G$30*'02 Cargo Classes'!$O$13</x:f>
        <x:v>0</x:v>
      </x:c>
      <x:c r="T3942" s="22" t="n">
        <x:f>'01 Controls'!$H$30*'02 Cargo Classes'!$P$13</x:f>
        <x:v>0</x:v>
      </x:c>
      <x:c r="U3942" s="22" t="n">
        <x:f>SUM(Q3942:T3942)</x:f>
        <x:v>1.02</x:v>
      </x:c>
      <x:c r="V3942" s="18" t="n">
        <x:f>IF(U3942=0,0,N3942*Q3942/U3942)</x:f>
        <x:v>0</x:v>
      </x:c>
      <x:c r="W3942" s="18" t="n">
        <x:f>IF(U3942=0,0,P3942*Q3942/U3942)</x:f>
        <x:v>0</x:v>
      </x:c>
      <x:c r="X3942" s="18" t="n">
        <x:f>MAX(V3942,W3942*'01 Controls'!$E$12)</x:f>
        <x:v>0</x:v>
      </x:c>
      <x:c r="Y3942" s="18" t="n">
        <x:f>IF(U3942=0,0,N3942*R3942/U3942)</x:f>
        <x:v>2700</x:v>
      </x:c>
      <x:c r="Z3942" s="18" t="n">
        <x:f>IF(U3942=0,0,P3942*R3942/U3942)</x:f>
        <x:v>8448</x:v>
      </x:c>
      <x:c r="AA3942" s="18" t="n">
        <x:f>MAX(Y3942,Z3942*'01 Controls'!$E$13)</x:f>
        <x:v>2700</x:v>
      </x:c>
      <x:c r="AB3942" s="18" t="n">
        <x:f>IF(U3942=0,0,N3942*S3942/U3942)</x:f>
        <x:v>0</x:v>
      </x:c>
      <x:c r="AC3942" s="18" t="n">
        <x:f>IF(U3942=0,0,P3942*S3942/U3942)</x:f>
        <x:v>0</x:v>
      </x:c>
      <x:c r="AD3942" s="18" t="n">
        <x:f>MAX(AB3942,AC3942*'01 Controls'!$E$14)</x:f>
        <x:v>0</x:v>
      </x:c>
      <x:c r="AE3942" s="18" t="n">
        <x:f>IF(U3942=0,0,N3942*T3942/U3942)</x:f>
        <x:v>0</x:v>
      </x:c>
      <x:c r="AF3942" s="18" t="n">
        <x:f>IF(U3942=0,0,P3942*T3942/U3942)</x:f>
        <x:v>0</x:v>
      </x:c>
      <x:c r="AG3942" s="18" t="n">
        <x:f>MAX(AE3942,AF3942*'01 Controls'!$E$15)</x:f>
        <x:v>0</x:v>
      </x:c>
      <x:c r="AH3942" s="18" t="n">
        <x:f>SUM(V3942,Y3942,AB3942,AE3942)</x:f>
        <x:v>2700</x:v>
      </x:c>
      <x:c r="AI3942" s="18" t="n">
        <x:f>N3942-AH3942</x:f>
        <x:v>0</x:v>
      </x:c>
      <x:c r="AJ3942" s="18" t="n">
        <x:f>V3942*INDEX('07 Mode Capacity'!$P$6:$P$17,MATCH("AIR-"&amp;I3942,'07 Mode Capacity'!$C$6:$C$17,0))</x:f>
        <x:v>0</x:v>
      </x:c>
      <x:c r="AK3942" s="18" t="n">
        <x:f>Y3942*INDEX('07 Mode Capacity'!$P$6:$P$17,MATCH("OCEAN-"&amp;I3942,'07 Mode Capacity'!$C$6:$C$17,0))</x:f>
        <x:v>2113.473540904213</x:v>
      </x:c>
      <x:c r="AL3942" s="18" t="n">
        <x:f>AB3942*INDEX('07 Mode Capacity'!$P$6:$P$17,MATCH("LAND-"&amp;I3942,'07 Mode Capacity'!$C$6:$C$17,0))</x:f>
        <x:v>0</x:v>
      </x:c>
      <x:c r="AM3942" s="18" t="n">
        <x:f>AE3942*INDEX('07 Mode Capacity'!$P$6:$P$17,MATCH("INLAND-"&amp;I3942,'07 Mode Capacity'!$C$6:$C$17,0))</x:f>
        <x:v>0</x:v>
      </x:c>
      <x:c r="AN3942" s="18" t="n">
        <x:f>SUM(AJ3942:AM3942)</x:f>
        <x:v>2113.473540904213</x:v>
      </x:c>
      <x:c r="AO3942" s="17" t="n">
        <x:f>IF(N3942=0,1,AN3942/N3942)</x:f>
        <x:v>0.7827679781126715</x:v>
      </x:c>
      <x:c r="AP3942" s="11" t="str">
        <x:f>IF(AO3942&gt;='01 Controls'!$E$16,"PASS","FAIL")</x:f>
        <x:v>FAIL</x:v>
      </x:c>
      <x:c r="AQ3942" s="11" t="str">
        <x:v>UNQUANTIFIED</x:v>
      </x:c>
      <x:c r="AR3942" s="11" t="str">
        <x:v>Position-class planning record; serial item and receiver open</x:v>
      </x:c>
      <x:c r="AS3942" s="26"/>
      <x:c r="AT3942" s="26"/>
    </x:row>
    <x:row r="3943">
      <x:c r="C3943" s="11" t="str">
        <x:v>G1-I-GBG-BLK-08</x:v>
      </x:c>
      <x:c r="D3943" s="11" t="str">
        <x:v>G1</x:v>
      </x:c>
      <x:c r="E3943" s="11" t="str">
        <x:v>Allied megacity earthquake</x:v>
      </x:c>
      <x:c r="F3943" s="11" t="str">
        <x:v>I-GBG</x:v>
      </x:c>
      <x:c r="G3943" s="11" t="str">
        <x:v>Grid bridge group</x:v>
      </x:c>
      <x:c r="H3943" s="11" t="str">
        <x:v>BLK-08</x:v>
      </x:c>
      <x:c r="I3943" s="19" t="n">
        <x:v>48</x:v>
      </x:c>
      <x:c r="J3943" s="21" t="n">
        <x:v>6</x:v>
      </x:c>
      <x:c r="K3943" s="18" t="n">
        <x:f>'05 Cargo Register'!K359</x:f>
        <x:v>135</x:v>
      </x:c>
      <x:c r="L3943" s="18" t="n">
        <x:f>'05 Cargo Register'!N359</x:f>
        <x:v>22</x:v>
      </x:c>
      <x:c r="M3943" s="18" t="n">
        <x:f>'05 Cargo Register'!O359</x:f>
        <x:v>1122</x:v>
      </x:c>
      <x:c r="N3943" s="18" t="n">
        <x:f>J3943*K3943</x:f>
        <x:v>810</x:v>
      </x:c>
      <x:c r="O3943" s="18" t="n">
        <x:f>J3943*L3943</x:f>
        <x:v>132</x:v>
      </x:c>
      <x:c r="P3943" s="18" t="n">
        <x:f>J3943*M3943</x:f>
        <x:v>6732</x:v>
      </x:c>
      <x:c r="Q3943" s="22" t="n">
        <x:f>'01 Controls'!$E$30*'02 Cargo Classes'!$M$14</x:f>
        <x:v>0.15</x:v>
      </x:c>
      <x:c r="R3943" s="22" t="n">
        <x:f>'01 Controls'!$F$30*'02 Cargo Classes'!$N$14</x:f>
        <x:v>0.68</x:v>
      </x:c>
      <x:c r="S3943" s="22" t="n">
        <x:f>'01 Controls'!$G$30*'02 Cargo Classes'!$O$14</x:f>
        <x:v>0</x:v>
      </x:c>
      <x:c r="T3943" s="22" t="n">
        <x:f>'01 Controls'!$H$30*'02 Cargo Classes'!$P$14</x:f>
        <x:v>0</x:v>
      </x:c>
      <x:c r="U3943" s="22" t="n">
        <x:f>SUM(Q3943:T3943)</x:f>
        <x:v>0.8300000000000001</x:v>
      </x:c>
      <x:c r="V3943" s="18" t="n">
        <x:f>IF(U3943=0,0,N3943*Q3943/U3943)</x:f>
        <x:v>146.38554216867468</x:v>
      </x:c>
      <x:c r="W3943" s="18" t="n">
        <x:f>IF(U3943=0,0,P3943*Q3943/U3943)</x:f>
        <x:v>1216.6265060240962</x:v>
      </x:c>
      <x:c r="X3943" s="18" t="n">
        <x:f>MAX(V3943,W3943*'01 Controls'!$E$12)</x:f>
        <x:v>304.15662650602405</x:v>
      </x:c>
      <x:c r="Y3943" s="18" t="n">
        <x:f>IF(U3943=0,0,N3943*R3943/U3943)</x:f>
        <x:v>663.6144578313254</x:v>
      </x:c>
      <x:c r="Z3943" s="18" t="n">
        <x:f>IF(U3943=0,0,P3943*R3943/U3943)</x:f>
        <x:v>5515.373493975903</x:v>
      </x:c>
      <x:c r="AA3943" s="18" t="n">
        <x:f>MAX(Y3943,Z3943*'01 Controls'!$E$13)</x:f>
        <x:v>827.3060240963855</x:v>
      </x:c>
      <x:c r="AB3943" s="18" t="n">
        <x:f>IF(U3943=0,0,N3943*S3943/U3943)</x:f>
        <x:v>0</x:v>
      </x:c>
      <x:c r="AC3943" s="18" t="n">
        <x:f>IF(U3943=0,0,P3943*S3943/U3943)</x:f>
        <x:v>0</x:v>
      </x:c>
      <x:c r="AD3943" s="18" t="n">
        <x:f>MAX(AB3943,AC3943*'01 Controls'!$E$14)</x:f>
        <x:v>0</x:v>
      </x:c>
      <x:c r="AE3943" s="18" t="n">
        <x:f>IF(U3943=0,0,N3943*T3943/U3943)</x:f>
        <x:v>0</x:v>
      </x:c>
      <x:c r="AF3943" s="18" t="n">
        <x:f>IF(U3943=0,0,P3943*T3943/U3943)</x:f>
        <x:v>0</x:v>
      </x:c>
      <x:c r="AG3943" s="18" t="n">
        <x:f>MAX(AE3943,AF3943*'01 Controls'!$E$15)</x:f>
        <x:v>0</x:v>
      </x:c>
      <x:c r="AH3943" s="18" t="n">
        <x:f>SUM(V3943,Y3943,AB3943,AE3943)</x:f>
        <x:v>810</x:v>
      </x:c>
      <x:c r="AI3943" s="18" t="n">
        <x:f>N3943-AH3943</x:f>
        <x:v>0</x:v>
      </x:c>
      <x:c r="AJ3943" s="18" t="n">
        <x:f>V3943*INDEX('07 Mode Capacity'!$P$6:$P$17,MATCH("AIR-"&amp;I3943,'07 Mode Capacity'!$C$6:$C$17,0))</x:f>
        <x:v>41.03708732789042</x:v>
      </x:c>
      <x:c r="AK3943" s="18" t="n">
        <x:f>Y3943*INDEX('07 Mode Capacity'!$P$6:$P$17,MATCH("OCEAN-"&amp;I3943,'07 Mode Capacity'!$C$6:$C$17,0))</x:f>
        <x:v>58.15670253998384</x:v>
      </x:c>
      <x:c r="AL3943" s="18" t="n">
        <x:f>AB3943*INDEX('07 Mode Capacity'!$P$6:$P$17,MATCH("LAND-"&amp;I3943,'07 Mode Capacity'!$C$6:$C$17,0))</x:f>
        <x:v>0</x:v>
      </x:c>
      <x:c r="AM3943" s="18" t="n">
        <x:f>AE3943*INDEX('07 Mode Capacity'!$P$6:$P$17,MATCH("INLAND-"&amp;I3943,'07 Mode Capacity'!$C$6:$C$17,0))</x:f>
        <x:v>0</x:v>
      </x:c>
      <x:c r="AN3943" s="18" t="n">
        <x:f>SUM(AJ3943:AM3943)</x:f>
        <x:v>99.19378986787426</x:v>
      </x:c>
      <x:c r="AO3943" s="17" t="n">
        <x:f>IF(N3943=0,1,AN3943/N3943)</x:f>
        <x:v>0.12246146897268427</x:v>
      </x:c>
      <x:c r="AP3943" s="11" t="str">
        <x:f>IF(AO3943&gt;='01 Controls'!$E$16,"PASS","FAIL")</x:f>
        <x:v>FAIL</x:v>
      </x:c>
      <x:c r="AQ3943" s="11" t="str">
        <x:v>UNQUANTIFIED</x:v>
      </x:c>
      <x:c r="AR3943" s="11" t="str">
        <x:v>Position-class planning record; serial item and receiver open</x:v>
      </x:c>
      <x:c r="AS3943" s="26"/>
      <x:c r="AT3943" s="26"/>
    </x:row>
    <x:row r="3944">
      <x:c r="C3944" s="11" t="str">
        <x:v>G1-I-GBG-OOG-80</x:v>
      </x:c>
      <x:c r="D3944" s="11" t="str">
        <x:v>G1</x:v>
      </x:c>
      <x:c r="E3944" s="11" t="str">
        <x:v>Allied megacity earthquake</x:v>
      </x:c>
      <x:c r="F3944" s="11" t="str">
        <x:v>I-GBG</x:v>
      </x:c>
      <x:c r="G3944" s="11" t="str">
        <x:v>Grid bridge group</x:v>
      </x:c>
      <x:c r="H3944" s="11" t="str">
        <x:v>OOG-80</x:v>
      </x:c>
      <x:c r="I3944" s="19" t="n">
        <x:v>72</x:v>
      </x:c>
      <x:c r="J3944" s="21" t="n">
        <x:v>6</x:v>
      </x:c>
      <x:c r="K3944" s="18" t="n">
        <x:f>'05 Cargo Register'!K360</x:f>
        <x:v>540</x:v>
      </x:c>
      <x:c r="L3944" s="18" t="n">
        <x:f>'05 Cargo Register'!N360</x:f>
        <x:v>9</x:v>
      </x:c>
      <x:c r="M3944" s="18" t="n">
        <x:f>'05 Cargo Register'!O360</x:f>
        <x:v>1584</x:v>
      </x:c>
      <x:c r="N3944" s="18" t="n">
        <x:f>J3944*K3944</x:f>
        <x:v>3240</x:v>
      </x:c>
      <x:c r="O3944" s="18" t="n">
        <x:f>J3944*L3944</x:f>
        <x:v>54</x:v>
      </x:c>
      <x:c r="P3944" s="18" t="n">
        <x:f>J3944*M3944</x:f>
        <x:v>9504</x:v>
      </x:c>
      <x:c r="Q3944" s="22" t="n">
        <x:f>'01 Controls'!$E$30*'02 Cargo Classes'!$M$15</x:f>
        <x:v>0</x:v>
      </x:c>
      <x:c r="R3944" s="22" t="n">
        <x:f>'01 Controls'!$F$30*'02 Cargo Classes'!$N$15</x:f>
        <x:v>1.7</x:v>
      </x:c>
      <x:c r="S3944" s="22" t="n">
        <x:f>'01 Controls'!$G$30*'02 Cargo Classes'!$O$15</x:f>
        <x:v>0</x:v>
      </x:c>
      <x:c r="T3944" s="22" t="n">
        <x:f>'01 Controls'!$H$30*'02 Cargo Classes'!$P$15</x:f>
        <x:v>0</x:v>
      </x:c>
      <x:c r="U3944" s="22" t="n">
        <x:f>SUM(Q3944:T3944)</x:f>
        <x:v>1.7</x:v>
      </x:c>
      <x:c r="V3944" s="18" t="n">
        <x:f>IF(U3944=0,0,N3944*Q3944/U3944)</x:f>
        <x:v>0</x:v>
      </x:c>
      <x:c r="W3944" s="18" t="n">
        <x:f>IF(U3944=0,0,P3944*Q3944/U3944)</x:f>
        <x:v>0</x:v>
      </x:c>
      <x:c r="X3944" s="18" t="n">
        <x:f>MAX(V3944,W3944*'01 Controls'!$E$12)</x:f>
        <x:v>0</x:v>
      </x:c>
      <x:c r="Y3944" s="18" t="n">
        <x:f>IF(U3944=0,0,N3944*R3944/U3944)</x:f>
        <x:v>3240</x:v>
      </x:c>
      <x:c r="Z3944" s="18" t="n">
        <x:f>IF(U3944=0,0,P3944*R3944/U3944)</x:f>
        <x:v>9504</x:v>
      </x:c>
      <x:c r="AA3944" s="18" t="n">
        <x:f>MAX(Y3944,Z3944*'01 Controls'!$E$13)</x:f>
        <x:v>3240</x:v>
      </x:c>
      <x:c r="AB3944" s="18" t="n">
        <x:f>IF(U3944=0,0,N3944*S3944/U3944)</x:f>
        <x:v>0</x:v>
      </x:c>
      <x:c r="AC3944" s="18" t="n">
        <x:f>IF(U3944=0,0,P3944*S3944/U3944)</x:f>
        <x:v>0</x:v>
      </x:c>
      <x:c r="AD3944" s="18" t="n">
        <x:f>MAX(AB3944,AC3944*'01 Controls'!$E$14)</x:f>
        <x:v>0</x:v>
      </x:c>
      <x:c r="AE3944" s="18" t="n">
        <x:f>IF(U3944=0,0,N3944*T3944/U3944)</x:f>
        <x:v>0</x:v>
      </x:c>
      <x:c r="AF3944" s="18" t="n">
        <x:f>IF(U3944=0,0,P3944*T3944/U3944)</x:f>
        <x:v>0</x:v>
      </x:c>
      <x:c r="AG3944" s="18" t="n">
        <x:f>MAX(AE3944,AF3944*'01 Controls'!$E$15)</x:f>
        <x:v>0</x:v>
      </x:c>
      <x:c r="AH3944" s="18" t="n">
        <x:f>SUM(V3944,Y3944,AB3944,AE3944)</x:f>
        <x:v>3240</x:v>
      </x:c>
      <x:c r="AI3944" s="18" t="n">
        <x:f>N3944-AH3944</x:f>
        <x:v>0</x:v>
      </x:c>
      <x:c r="AJ3944" s="18" t="n">
        <x:f>V3944*INDEX('07 Mode Capacity'!$P$6:$P$17,MATCH("AIR-"&amp;I3944,'07 Mode Capacity'!$C$6:$C$17,0))</x:f>
        <x:v>0</x:v>
      </x:c>
      <x:c r="AK3944" s="18" t="n">
        <x:f>Y3944*INDEX('07 Mode Capacity'!$P$6:$P$17,MATCH("OCEAN-"&amp;I3944,'07 Mode Capacity'!$C$6:$C$17,0))</x:f>
        <x:v>2536.168249085056</x:v>
      </x:c>
      <x:c r="AL3944" s="18" t="n">
        <x:f>AB3944*INDEX('07 Mode Capacity'!$P$6:$P$17,MATCH("LAND-"&amp;I3944,'07 Mode Capacity'!$C$6:$C$17,0))</x:f>
        <x:v>0</x:v>
      </x:c>
      <x:c r="AM3944" s="18" t="n">
        <x:f>AE3944*INDEX('07 Mode Capacity'!$P$6:$P$17,MATCH("INLAND-"&amp;I3944,'07 Mode Capacity'!$C$6:$C$17,0))</x:f>
        <x:v>0</x:v>
      </x:c>
      <x:c r="AN3944" s="18" t="n">
        <x:f>SUM(AJ3944:AM3944)</x:f>
        <x:v>2536.168249085056</x:v>
      </x:c>
      <x:c r="AO3944" s="17" t="n">
        <x:f>IF(N3944=0,1,AN3944/N3944)</x:f>
        <x:v>0.7827679781126715</x:v>
      </x:c>
      <x:c r="AP3944" s="11" t="str">
        <x:f>IF(AO3944&gt;='01 Controls'!$E$16,"PASS","FAIL")</x:f>
        <x:v>FAIL</x:v>
      </x:c>
      <x:c r="AQ3944" s="11" t="str">
        <x:v>UNQUANTIFIED</x:v>
      </x:c>
      <x:c r="AR3944" s="11" t="str">
        <x:v>Position-class planning record; serial item and receiver open</x:v>
      </x:c>
      <x:c r="AS3944" s="26"/>
      <x:c r="AT3944" s="26"/>
    </x:row>
    <x:row r="3945">
      <x:c r="C3945" s="11" t="str">
        <x:v>G1-H-THC-APL-45</x:v>
      </x:c>
      <x:c r="D3945" s="11" t="str">
        <x:v>G1</x:v>
      </x:c>
      <x:c r="E3945" s="11" t="str">
        <x:v>Allied megacity earthquake</x:v>
      </x:c>
      <x:c r="F3945" s="11" t="str">
        <x:v>H-THC</x:v>
      </x:c>
      <x:c r="G3945" s="11" t="str">
        <x:v>Theater hospital command</x:v>
      </x:c>
      <x:c r="H3945" s="11" t="str">
        <x:v>APL-45</x:v>
      </x:c>
      <x:c r="I3945" s="19" t="n">
        <x:v>24</x:v>
      </x:c>
      <x:c r="J3945" s="21" t="n">
        <x:v>4</x:v>
      </x:c>
      <x:c r="K3945" s="18" t="n">
        <x:f>'05 Cargo Register'!K361</x:f>
        <x:v>330.75</x:v>
      </x:c>
      <x:c r="L3945" s="18" t="n">
        <x:f>'05 Cargo Register'!N361</x:f>
        <x:v>87</x:v>
      </x:c>
      <x:c r="M3945" s="18" t="n">
        <x:f>'05 Cargo Register'!O361</x:f>
        <x:v>652.5</x:v>
      </x:c>
      <x:c r="N3945" s="18" t="n">
        <x:f>J3945*K3945</x:f>
        <x:v>1323</x:v>
      </x:c>
      <x:c r="O3945" s="18" t="n">
        <x:f>J3945*L3945</x:f>
        <x:v>348</x:v>
      </x:c>
      <x:c r="P3945" s="18" t="n">
        <x:f>J3945*M3945</x:f>
        <x:v>2610</x:v>
      </x:c>
      <x:c r="Q3945" s="22" t="n">
        <x:f>'01 Controls'!$E$30*'02 Cargo Classes'!$M$6</x:f>
        <x:v>0.44999999999999996</x:v>
      </x:c>
      <x:c r="R3945" s="22" t="n">
        <x:f>'01 Controls'!$F$30*'02 Cargo Classes'!$N$6</x:f>
        <x:v>0.34</x:v>
      </x:c>
      <x:c r="S3945" s="22" t="n">
        <x:f>'01 Controls'!$G$30*'02 Cargo Classes'!$O$6</x:f>
        <x:v>0</x:v>
      </x:c>
      <x:c r="T3945" s="22" t="n">
        <x:f>'01 Controls'!$H$30*'02 Cargo Classes'!$P$6</x:f>
        <x:v>0</x:v>
      </x:c>
      <x:c r="U3945" s="22" t="n">
        <x:f>SUM(Q3945:T3945)</x:f>
        <x:v>0.79</x:v>
      </x:c>
      <x:c r="V3945" s="18" t="n">
        <x:f>IF(U3945=0,0,N3945*Q3945/U3945)</x:f>
        <x:v>753.6075949367087</x:v>
      </x:c>
      <x:c r="W3945" s="18" t="n">
        <x:f>IF(U3945=0,0,P3945*Q3945/U3945)</x:f>
        <x:v>1486.7088607594933</x:v>
      </x:c>
      <x:c r="X3945" s="18" t="n">
        <x:f>MAX(V3945,W3945*'01 Controls'!$E$12)</x:f>
        <x:v>753.6075949367087</x:v>
      </x:c>
      <x:c r="Y3945" s="18" t="n">
        <x:f>IF(U3945=0,0,N3945*R3945/U3945)</x:f>
        <x:v>569.3924050632912</x:v>
      </x:c>
      <x:c r="Z3945" s="18" t="n">
        <x:f>IF(U3945=0,0,P3945*R3945/U3945)</x:f>
        <x:v>1123.2911392405065</x:v>
      </x:c>
      <x:c r="AA3945" s="18" t="n">
        <x:f>MAX(Y3945,Z3945*'01 Controls'!$E$13)</x:f>
        <x:v>569.3924050632912</x:v>
      </x:c>
      <x:c r="AB3945" s="18" t="n">
        <x:f>IF(U3945=0,0,N3945*S3945/U3945)</x:f>
        <x:v>0</x:v>
      </x:c>
      <x:c r="AC3945" s="18" t="n">
        <x:f>IF(U3945=0,0,P3945*S3945/U3945)</x:f>
        <x:v>0</x:v>
      </x:c>
      <x:c r="AD3945" s="18" t="n">
        <x:f>MAX(AB3945,AC3945*'01 Controls'!$E$14)</x:f>
        <x:v>0</x:v>
      </x:c>
      <x:c r="AE3945" s="18" t="n">
        <x:f>IF(U3945=0,0,N3945*T3945/U3945)</x:f>
        <x:v>0</x:v>
      </x:c>
      <x:c r="AF3945" s="18" t="n">
        <x:f>IF(U3945=0,0,P3945*T3945/U3945)</x:f>
        <x:v>0</x:v>
      </x:c>
      <x:c r="AG3945" s="18" t="n">
        <x:f>MAX(AE3945,AF3945*'01 Controls'!$E$15)</x:f>
        <x:v>0</x:v>
      </x:c>
      <x:c r="AH3945" s="18" t="n">
        <x:f>SUM(V3945,Y3945,AB3945,AE3945)</x:f>
        <x:v>1323</x:v>
      </x:c>
      <x:c r="AI3945" s="18" t="n">
        <x:f>N3945-AH3945</x:f>
        <x:v>0</x:v>
      </x:c>
      <x:c r="AJ3945" s="18" t="n">
        <x:f>V3945*INDEX('07 Mode Capacity'!$P$6:$P$17,MATCH("AIR-"&amp;I3945,'07 Mode Capacity'!$C$6:$C$17,0))</x:f>
        <x:v>152.9175826428746</x:v>
      </x:c>
      <x:c r="AK3945" s="18" t="n">
        <x:f>Y3945*INDEX('07 Mode Capacity'!$P$6:$P$17,MATCH("OCEAN-"&amp;I3945,'07 Mode Capacity'!$C$6:$C$17,0))</x:f>
        <x:v>85.45956462994876</x:v>
      </x:c>
      <x:c r="AL3945" s="18" t="n">
        <x:f>AB3945*INDEX('07 Mode Capacity'!$P$6:$P$17,MATCH("LAND-"&amp;I3945,'07 Mode Capacity'!$C$6:$C$17,0))</x:f>
        <x:v>0</x:v>
      </x:c>
      <x:c r="AM3945" s="18" t="n">
        <x:f>AE3945*INDEX('07 Mode Capacity'!$P$6:$P$17,MATCH("INLAND-"&amp;I3945,'07 Mode Capacity'!$C$6:$C$17,0))</x:f>
        <x:v>0</x:v>
      </x:c>
      <x:c r="AN3945" s="18" t="n">
        <x:f>SUM(AJ3945:AM3945)</x:f>
        <x:v>238.37714727282338</x:v>
      </x:c>
      <x:c r="AO3945" s="17" t="n">
        <x:f>IF(N3945=0,1,AN3945/N3945)</x:f>
        <x:v>0.18017924963932228</x:v>
      </x:c>
      <x:c r="AP3945" s="11" t="str">
        <x:f>IF(AO3945&gt;='01 Controls'!$E$16,"PASS","FAIL")</x:f>
        <x:v>FAIL</x:v>
      </x:c>
      <x:c r="AQ3945" s="11" t="str">
        <x:v>UNQUANTIFIED</x:v>
      </x:c>
      <x:c r="AR3945" s="11" t="str">
        <x:v>Position-class planning record; serial item and receiver open</x:v>
      </x:c>
      <x:c r="AS3945" s="26"/>
      <x:c r="AT3945" s="26"/>
    </x:row>
    <x:row r="3946">
      <x:c r="C3946" s="11" t="str">
        <x:v>G1-H-THC-ISO-18</x:v>
      </x:c>
      <x:c r="D3946" s="11" t="str">
        <x:v>G1</x:v>
      </x:c>
      <x:c r="E3946" s="11" t="str">
        <x:v>Allied megacity earthquake</x:v>
      </x:c>
      <x:c r="F3946" s="11" t="str">
        <x:v>H-THC</x:v>
      </x:c>
      <x:c r="G3946" s="11" t="str">
        <x:v>Theater hospital command</x:v>
      </x:c>
      <x:c r="H3946" s="11" t="str">
        <x:v>ISO-18</x:v>
      </x:c>
      <x:c r="I3946" s="19" t="n">
        <x:v>48</x:v>
      </x:c>
      <x:c r="J3946" s="21" t="n">
        <x:v>4</x:v>
      </x:c>
      <x:c r="K3946" s="18" t="n">
        <x:f>'05 Cargo Register'!K362</x:f>
        <x:v>385.875</x:v>
      </x:c>
      <x:c r="L3946" s="18" t="n">
        <x:f>'05 Cargo Register'!N362</x:f>
        <x:v>26</x:v>
      </x:c>
      <x:c r="M3946" s="18" t="n">
        <x:f>'05 Cargo Register'!O362</x:f>
        <x:v>686.4000000000001</x:v>
      </x:c>
      <x:c r="N3946" s="18" t="n">
        <x:f>J3946*K3946</x:f>
        <x:v>1543.5</x:v>
      </x:c>
      <x:c r="O3946" s="18" t="n">
        <x:f>J3946*L3946</x:f>
        <x:v>104</x:v>
      </x:c>
      <x:c r="P3946" s="18" t="n">
        <x:f>J3946*M3946</x:f>
        <x:v>2745.6000000000004</x:v>
      </x:c>
      <x:c r="Q3946" s="22" t="n">
        <x:f>'01 Controls'!$E$30*'02 Cargo Classes'!$M$7</x:f>
        <x:v>0.03</x:v>
      </x:c>
      <x:c r="R3946" s="22" t="n">
        <x:f>'01 Controls'!$F$30*'02 Cargo Classes'!$N$7</x:f>
        <x:v>0.85</x:v>
      </x:c>
      <x:c r="S3946" s="22" t="n">
        <x:f>'01 Controls'!$G$30*'02 Cargo Classes'!$O$7</x:f>
        <x:v>0</x:v>
      </x:c>
      <x:c r="T3946" s="22" t="n">
        <x:f>'01 Controls'!$H$30*'02 Cargo Classes'!$P$7</x:f>
        <x:v>0</x:v>
      </x:c>
      <x:c r="U3946" s="22" t="n">
        <x:f>SUM(Q3946:T3946)</x:f>
        <x:v>0.88</x:v>
      </x:c>
      <x:c r="V3946" s="18" t="n">
        <x:f>IF(U3946=0,0,N3946*Q3946/U3946)</x:f>
        <x:v>52.61931818181818</x:v>
      </x:c>
      <x:c r="W3946" s="18" t="n">
        <x:f>IF(U3946=0,0,P3946*Q3946/U3946)</x:f>
        <x:v>93.60000000000001</x:v>
      </x:c>
      <x:c r="X3946" s="18" t="n">
        <x:f>MAX(V3946,W3946*'01 Controls'!$E$12)</x:f>
        <x:v>52.61931818181818</x:v>
      </x:c>
      <x:c r="Y3946" s="18" t="n">
        <x:f>IF(U3946=0,0,N3946*R3946/U3946)</x:f>
        <x:v>1490.8806818181818</x:v>
      </x:c>
      <x:c r="Z3946" s="18" t="n">
        <x:f>IF(U3946=0,0,P3946*R3946/U3946)</x:f>
        <x:v>2652.0000000000005</x:v>
      </x:c>
      <x:c r="AA3946" s="18" t="n">
        <x:f>MAX(Y3946,Z3946*'01 Controls'!$E$13)</x:f>
        <x:v>1490.8806818181818</x:v>
      </x:c>
      <x:c r="AB3946" s="18" t="n">
        <x:f>IF(U3946=0,0,N3946*S3946/U3946)</x:f>
        <x:v>0</x:v>
      </x:c>
      <x:c r="AC3946" s="18" t="n">
        <x:f>IF(U3946=0,0,P3946*S3946/U3946)</x:f>
        <x:v>0</x:v>
      </x:c>
      <x:c r="AD3946" s="18" t="n">
        <x:f>MAX(AB3946,AC3946*'01 Controls'!$E$14)</x:f>
        <x:v>0</x:v>
      </x:c>
      <x:c r="AE3946" s="18" t="n">
        <x:f>IF(U3946=0,0,N3946*T3946/U3946)</x:f>
        <x:v>0</x:v>
      </x:c>
      <x:c r="AF3946" s="18" t="n">
        <x:f>IF(U3946=0,0,P3946*T3946/U3946)</x:f>
        <x:v>0</x:v>
      </x:c>
      <x:c r="AG3946" s="18" t="n">
        <x:f>MAX(AE3946,AF3946*'01 Controls'!$E$15)</x:f>
        <x:v>0</x:v>
      </x:c>
      <x:c r="AH3946" s="18" t="n">
        <x:f>SUM(V3946,Y3946,AB3946,AE3946)</x:f>
        <x:v>1543.5</x:v>
      </x:c>
      <x:c r="AI3946" s="18" t="n">
        <x:f>N3946-AH3946</x:f>
        <x:v>0</x:v>
      </x:c>
      <x:c r="AJ3946" s="18" t="n">
        <x:f>V3946*INDEX('07 Mode Capacity'!$P$6:$P$17,MATCH("AIR-"&amp;I3946,'07 Mode Capacity'!$C$6:$C$17,0))</x:f>
        <x:v>14.751071201233744</x:v>
      </x:c>
      <x:c r="AK3946" s="18" t="n">
        <x:f>Y3946*INDEX('07 Mode Capacity'!$P$6:$P$17,MATCH("OCEAN-"&amp;I3946,'07 Mode Capacity'!$C$6:$C$17,0))</x:f>
        <x:v>130.65523710628153</x:v>
      </x:c>
      <x:c r="AL3946" s="18" t="n">
        <x:f>AB3946*INDEX('07 Mode Capacity'!$P$6:$P$17,MATCH("LAND-"&amp;I3946,'07 Mode Capacity'!$C$6:$C$17,0))</x:f>
        <x:v>0</x:v>
      </x:c>
      <x:c r="AM3946" s="18" t="n">
        <x:f>AE3946*INDEX('07 Mode Capacity'!$P$6:$P$17,MATCH("INLAND-"&amp;I3946,'07 Mode Capacity'!$C$6:$C$17,0))</x:f>
        <x:v>0</x:v>
      </x:c>
      <x:c r="AN3946" s="18" t="n">
        <x:f>SUM(AJ3946:AM3946)</x:f>
        <x:v>145.40630830751527</x:v>
      </x:c>
      <x:c r="AO3946" s="17" t="n">
        <x:f>IF(N3946=0,1,AN3946/N3946)</x:f>
        <x:v>0.09420557713476856</x:v>
      </x:c>
      <x:c r="AP3946" s="11" t="str">
        <x:f>IF(AO3946&gt;='01 Controls'!$E$16,"PASS","FAIL")</x:f>
        <x:v>FAIL</x:v>
      </x:c>
      <x:c r="AQ3946" s="11" t="str">
        <x:v>UNQUANTIFIED</x:v>
      </x:c>
      <x:c r="AR3946" s="11" t="str">
        <x:v>Position-class planning record; serial item and receiver open</x:v>
      </x:c>
      <x:c r="AS3946" s="26"/>
      <x:c r="AT3946" s="26"/>
    </x:row>
    <x:row r="3947">
      <x:c r="C3947" s="11" t="str">
        <x:v>G1-H-THC-COL-12</x:v>
      </x:c>
      <x:c r="D3947" s="11" t="str">
        <x:v>G1</x:v>
      </x:c>
      <x:c r="E3947" s="11" t="str">
        <x:v>Allied megacity earthquake</x:v>
      </x:c>
      <x:c r="F3947" s="11" t="str">
        <x:v>H-THC</x:v>
      </x:c>
      <x:c r="G3947" s="11" t="str">
        <x:v>Theater hospital command</x:v>
      </x:c>
      <x:c r="H3947" s="11" t="str">
        <x:v>COL-12</x:v>
      </x:c>
      <x:c r="I3947" s="19" t="n">
        <x:v>24</x:v>
      </x:c>
      <x:c r="J3947" s="21" t="n">
        <x:v>4</x:v>
      </x:c>
      <x:c r="K3947" s="18" t="n">
        <x:f>'05 Cargo Register'!K363</x:f>
        <x:v>330.75</x:v>
      </x:c>
      <x:c r="L3947" s="18" t="n">
        <x:f>'05 Cargo Register'!N363</x:f>
        <x:v>35</x:v>
      </x:c>
      <x:c r="M3947" s="18" t="n">
        <x:f>'05 Cargo Register'!O363</x:f>
        <x:v>924</x:v>
      </x:c>
      <x:c r="N3947" s="18" t="n">
        <x:f>J3947*K3947</x:f>
        <x:v>1323</x:v>
      </x:c>
      <x:c r="O3947" s="18" t="n">
        <x:f>J3947*L3947</x:f>
        <x:v>140</x:v>
      </x:c>
      <x:c r="P3947" s="18" t="n">
        <x:f>J3947*M3947</x:f>
        <x:v>3696</x:v>
      </x:c>
      <x:c r="Q3947" s="22" t="n">
        <x:f>'01 Controls'!$E$30*'02 Cargo Classes'!$M$8</x:f>
        <x:v>0.3</x:v>
      </x:c>
      <x:c r="R3947" s="22" t="n">
        <x:f>'01 Controls'!$F$30*'02 Cargo Classes'!$N$8</x:f>
        <x:v>0.595</x:v>
      </x:c>
      <x:c r="S3947" s="22" t="n">
        <x:f>'01 Controls'!$G$30*'02 Cargo Classes'!$O$8</x:f>
        <x:v>0</x:v>
      </x:c>
      <x:c r="T3947" s="22" t="n">
        <x:f>'01 Controls'!$H$30*'02 Cargo Classes'!$P$8</x:f>
        <x:v>0</x:v>
      </x:c>
      <x:c r="U3947" s="22" t="n">
        <x:f>SUM(Q3947:T3947)</x:f>
        <x:v>0.895</x:v>
      </x:c>
      <x:c r="V3947" s="18" t="n">
        <x:f>IF(U3947=0,0,N3947*Q3947/U3947)</x:f>
        <x:v>443.4636871508379</x:v>
      </x:c>
      <x:c r="W3947" s="18" t="n">
        <x:f>IF(U3947=0,0,P3947*Q3947/U3947)</x:f>
        <x:v>1238.8826815642458</x:v>
      </x:c>
      <x:c r="X3947" s="18" t="n">
        <x:f>MAX(V3947,W3947*'01 Controls'!$E$12)</x:f>
        <x:v>443.4636871508379</x:v>
      </x:c>
      <x:c r="Y3947" s="18" t="n">
        <x:f>IF(U3947=0,0,N3947*R3947/U3947)</x:f>
        <x:v>879.536312849162</x:v>
      </x:c>
      <x:c r="Z3947" s="18" t="n">
        <x:f>IF(U3947=0,0,P3947*R3947/U3947)</x:f>
        <x:v>2457.117318435754</x:v>
      </x:c>
      <x:c r="AA3947" s="18" t="n">
        <x:f>MAX(Y3947,Z3947*'01 Controls'!$E$13)</x:f>
        <x:v>879.536312849162</x:v>
      </x:c>
      <x:c r="AB3947" s="18" t="n">
        <x:f>IF(U3947=0,0,N3947*S3947/U3947)</x:f>
        <x:v>0</x:v>
      </x:c>
      <x:c r="AC3947" s="18" t="n">
        <x:f>IF(U3947=0,0,P3947*S3947/U3947)</x:f>
        <x:v>0</x:v>
      </x:c>
      <x:c r="AD3947" s="18" t="n">
        <x:f>MAX(AB3947,AC3947*'01 Controls'!$E$14)</x:f>
        <x:v>0</x:v>
      </x:c>
      <x:c r="AE3947" s="18" t="n">
        <x:f>IF(U3947=0,0,N3947*T3947/U3947)</x:f>
        <x:v>0</x:v>
      </x:c>
      <x:c r="AF3947" s="18" t="n">
        <x:f>IF(U3947=0,0,P3947*T3947/U3947)</x:f>
        <x:v>0</x:v>
      </x:c>
      <x:c r="AG3947" s="18" t="n">
        <x:f>MAX(AE3947,AF3947*'01 Controls'!$E$15)</x:f>
        <x:v>0</x:v>
      </x:c>
      <x:c r="AH3947" s="18" t="n">
        <x:f>SUM(V3947,Y3947,AB3947,AE3947)</x:f>
        <x:v>1323</x:v>
      </x:c>
      <x:c r="AI3947" s="18" t="n">
        <x:f>N3947-AH3947</x:f>
        <x:v>0</x:v>
      </x:c>
      <x:c r="AJ3947" s="18" t="n">
        <x:f>V3947*INDEX('07 Mode Capacity'!$P$6:$P$17,MATCH("AIR-"&amp;I3947,'07 Mode Capacity'!$C$6:$C$17,0))</x:f>
        <x:v>89.98502069860034</x:v>
      </x:c>
      <x:c r="AK3947" s="18" t="n">
        <x:f>Y3947*INDEX('07 Mode Capacity'!$P$6:$P$17,MATCH("OCEAN-"&amp;I3947,'07 Mode Capacity'!$C$6:$C$17,0))</x:f>
        <x:v>132.00876882782586</x:v>
      </x:c>
      <x:c r="AL3947" s="18" t="n">
        <x:f>AB3947*INDEX('07 Mode Capacity'!$P$6:$P$17,MATCH("LAND-"&amp;I3947,'07 Mode Capacity'!$C$6:$C$17,0))</x:f>
        <x:v>0</x:v>
      </x:c>
      <x:c r="AM3947" s="18" t="n">
        <x:f>AE3947*INDEX('07 Mode Capacity'!$P$6:$P$17,MATCH("INLAND-"&amp;I3947,'07 Mode Capacity'!$C$6:$C$17,0))</x:f>
        <x:v>0</x:v>
      </x:c>
      <x:c r="AN3947" s="18" t="n">
        <x:f>SUM(AJ3947:AM3947)</x:f>
        <x:v>221.9937895264262</x:v>
      </x:c>
      <x:c r="AO3947" s="17" t="n">
        <x:f>IF(N3947=0,1,AN3947/N3947)</x:f>
        <x:v>0.1677957592792337</x:v>
      </x:c>
      <x:c r="AP3947" s="11" t="str">
        <x:f>IF(AO3947&gt;='01 Controls'!$E$16,"PASS","FAIL")</x:f>
        <x:v>FAIL</x:v>
      </x:c>
      <x:c r="AQ3947" s="11" t="str">
        <x:v>UNQUANTIFIED</x:v>
      </x:c>
      <x:c r="AR3947" s="11" t="str">
        <x:v>Position-class planning record; serial item and receiver open</x:v>
      </x:c>
      <x:c r="AS3947" s="26"/>
      <x:c r="AT3947" s="26"/>
    </x:row>
    <x:row r="3948">
      <x:c r="C3948" s="11" t="str">
        <x:v>G1-H-THC-BAT-22</x:v>
      </x:c>
      <x:c r="D3948" s="11" t="str">
        <x:v>G1</x:v>
      </x:c>
      <x:c r="E3948" s="11" t="str">
        <x:v>Allied megacity earthquake</x:v>
      </x:c>
      <x:c r="F3948" s="11" t="str">
        <x:v>H-THC</x:v>
      </x:c>
      <x:c r="G3948" s="11" t="str">
        <x:v>Theater hospital command</x:v>
      </x:c>
      <x:c r="H3948" s="11" t="str">
        <x:v>BAT-22</x:v>
      </x:c>
      <x:c r="I3948" s="19" t="n">
        <x:v>48</x:v>
      </x:c>
      <x:c r="J3948" s="21" t="n">
        <x:v>4</x:v>
      </x:c>
      <x:c r="K3948" s="18" t="n">
        <x:f>'05 Cargo Register'!K364</x:f>
        <x:v>147</x:v>
      </x:c>
      <x:c r="L3948" s="18" t="n">
        <x:f>'05 Cargo Register'!N364</x:f>
        <x:v>9</x:v>
      </x:c>
      <x:c r="M3948" s="18" t="n">
        <x:f>'05 Cargo Register'!O364</x:f>
        <x:v>237.60000000000002</x:v>
      </x:c>
      <x:c r="N3948" s="18" t="n">
        <x:f>J3948*K3948</x:f>
        <x:v>588</x:v>
      </x:c>
      <x:c r="O3948" s="18" t="n">
        <x:f>J3948*L3948</x:f>
        <x:v>36</x:v>
      </x:c>
      <x:c r="P3948" s="18" t="n">
        <x:f>J3948*M3948</x:f>
        <x:v>950.4000000000001</x:v>
      </x:c>
      <x:c r="Q3948" s="22" t="n">
        <x:f>'01 Controls'!$E$30*'02 Cargo Classes'!$M$9</x:f>
        <x:v>0</x:v>
      </x:c>
      <x:c r="R3948" s="22" t="n">
        <x:f>'01 Controls'!$F$30*'02 Cargo Classes'!$N$9</x:f>
        <x:v>0.85</x:v>
      </x:c>
      <x:c r="S3948" s="22" t="n">
        <x:f>'01 Controls'!$G$30*'02 Cargo Classes'!$O$9</x:f>
        <x:v>0</x:v>
      </x:c>
      <x:c r="T3948" s="22" t="n">
        <x:f>'01 Controls'!$H$30*'02 Cargo Classes'!$P$9</x:f>
        <x:v>0</x:v>
      </x:c>
      <x:c r="U3948" s="22" t="n">
        <x:f>SUM(Q3948:T3948)</x:f>
        <x:v>0.85</x:v>
      </x:c>
      <x:c r="V3948" s="18" t="n">
        <x:f>IF(U3948=0,0,N3948*Q3948/U3948)</x:f>
        <x:v>0</x:v>
      </x:c>
      <x:c r="W3948" s="18" t="n">
        <x:f>IF(U3948=0,0,P3948*Q3948/U3948)</x:f>
        <x:v>0</x:v>
      </x:c>
      <x:c r="X3948" s="18" t="n">
        <x:f>MAX(V3948,W3948*'01 Controls'!$E$12)</x:f>
        <x:v>0</x:v>
      </x:c>
      <x:c r="Y3948" s="18" t="n">
        <x:f>IF(U3948=0,0,N3948*R3948/U3948)</x:f>
        <x:v>588</x:v>
      </x:c>
      <x:c r="Z3948" s="18" t="n">
        <x:f>IF(U3948=0,0,P3948*R3948/U3948)</x:f>
        <x:v>950.4000000000001</x:v>
      </x:c>
      <x:c r="AA3948" s="18" t="n">
        <x:f>MAX(Y3948,Z3948*'01 Controls'!$E$13)</x:f>
        <x:v>588</x:v>
      </x:c>
      <x:c r="AB3948" s="18" t="n">
        <x:f>IF(U3948=0,0,N3948*S3948/U3948)</x:f>
        <x:v>0</x:v>
      </x:c>
      <x:c r="AC3948" s="18" t="n">
        <x:f>IF(U3948=0,0,P3948*S3948/U3948)</x:f>
        <x:v>0</x:v>
      </x:c>
      <x:c r="AD3948" s="18" t="n">
        <x:f>MAX(AB3948,AC3948*'01 Controls'!$E$14)</x:f>
        <x:v>0</x:v>
      </x:c>
      <x:c r="AE3948" s="18" t="n">
        <x:f>IF(U3948=0,0,N3948*T3948/U3948)</x:f>
        <x:v>0</x:v>
      </x:c>
      <x:c r="AF3948" s="18" t="n">
        <x:f>IF(U3948=0,0,P3948*T3948/U3948)</x:f>
        <x:v>0</x:v>
      </x:c>
      <x:c r="AG3948" s="18" t="n">
        <x:f>MAX(AE3948,AF3948*'01 Controls'!$E$15)</x:f>
        <x:v>0</x:v>
      </x:c>
      <x:c r="AH3948" s="18" t="n">
        <x:f>SUM(V3948,Y3948,AB3948,AE3948)</x:f>
        <x:v>588</x:v>
      </x:c>
      <x:c r="AI3948" s="18" t="n">
        <x:f>N3948-AH3948</x:f>
        <x:v>0</x:v>
      </x:c>
      <x:c r="AJ3948" s="18" t="n">
        <x:f>V3948*INDEX('07 Mode Capacity'!$P$6:$P$17,MATCH("AIR-"&amp;I3948,'07 Mode Capacity'!$C$6:$C$17,0))</x:f>
        <x:v>0</x:v>
      </x:c>
      <x:c r="AK3948" s="18" t="n">
        <x:f>Y3948*INDEX('07 Mode Capacity'!$P$6:$P$17,MATCH("OCEAN-"&amp;I3948,'07 Mode Capacity'!$C$6:$C$17,0))</x:f>
        <x:v>51.530132729872385</x:v>
      </x:c>
      <x:c r="AL3948" s="18" t="n">
        <x:f>AB3948*INDEX('07 Mode Capacity'!$P$6:$P$17,MATCH("LAND-"&amp;I3948,'07 Mode Capacity'!$C$6:$C$17,0))</x:f>
        <x:v>0</x:v>
      </x:c>
      <x:c r="AM3948" s="18" t="n">
        <x:f>AE3948*INDEX('07 Mode Capacity'!$P$6:$P$17,MATCH("INLAND-"&amp;I3948,'07 Mode Capacity'!$C$6:$C$17,0))</x:f>
        <x:v>0</x:v>
      </x:c>
      <x:c r="AN3948" s="18" t="n">
        <x:f>SUM(AJ3948:AM3948)</x:f>
        <x:v>51.530132729872385</x:v>
      </x:c>
      <x:c r="AO3948" s="17" t="n">
        <x:f>IF(N3948=0,1,AN3948/N3948)</x:f>
        <x:v>0.08763628015284419</x:v>
      </x:c>
      <x:c r="AP3948" s="11" t="str">
        <x:f>IF(AO3948&gt;='01 Controls'!$E$16,"PASS","FAIL")</x:f>
        <x:v>FAIL</x:v>
      </x:c>
      <x:c r="AQ3948" s="11" t="str">
        <x:v>UNQUANTIFIED</x:v>
      </x:c>
      <x:c r="AR3948" s="11" t="str">
        <x:v>Position-class planning record; serial item and receiver open</x:v>
      </x:c>
      <x:c r="AS3948" s="26"/>
      <x:c r="AT3948" s="26"/>
    </x:row>
    <x:row r="3949">
      <x:c r="C3949" s="11" t="str">
        <x:v>G1-H-THC-TNK-20</x:v>
      </x:c>
      <x:c r="D3949" s="11" t="str">
        <x:v>G1</x:v>
      </x:c>
      <x:c r="E3949" s="11" t="str">
        <x:v>Allied megacity earthquake</x:v>
      </x:c>
      <x:c r="F3949" s="11" t="str">
        <x:v>H-THC</x:v>
      </x:c>
      <x:c r="G3949" s="11" t="str">
        <x:v>Theater hospital command</x:v>
      </x:c>
      <x:c r="H3949" s="11" t="str">
        <x:v>TNK-20</x:v>
      </x:c>
      <x:c r="I3949" s="19" t="n">
        <x:v>48</x:v>
      </x:c>
      <x:c r="J3949" s="21" t="n">
        <x:v>4</x:v>
      </x:c>
      <x:c r="K3949" s="18" t="n">
        <x:f>'05 Cargo Register'!K365</x:f>
        <x:v>110.25</x:v>
      </x:c>
      <x:c r="L3949" s="18" t="n">
        <x:f>'05 Cargo Register'!N365</x:f>
        <x:v>7</x:v>
      </x:c>
      <x:c r="M3949" s="18" t="n">
        <x:f>'05 Cargo Register'!O365</x:f>
        <x:v>148.75</x:v>
      </x:c>
      <x:c r="N3949" s="18" t="n">
        <x:f>J3949*K3949</x:f>
        <x:v>441</x:v>
      </x:c>
      <x:c r="O3949" s="18" t="n">
        <x:f>J3949*L3949</x:f>
        <x:v>28</x:v>
      </x:c>
      <x:c r="P3949" s="18" t="n">
        <x:f>J3949*M3949</x:f>
        <x:v>595</x:v>
      </x:c>
      <x:c r="Q3949" s="22" t="n">
        <x:f>'01 Controls'!$E$30*'02 Cargo Classes'!$M$10</x:f>
        <x:v>0</x:v>
      </x:c>
      <x:c r="R3949" s="22" t="n">
        <x:f>'01 Controls'!$F$30*'02 Cargo Classes'!$N$10</x:f>
        <x:v>1.02</x:v>
      </x:c>
      <x:c r="S3949" s="22" t="n">
        <x:f>'01 Controls'!$G$30*'02 Cargo Classes'!$O$10</x:f>
        <x:v>0</x:v>
      </x:c>
      <x:c r="T3949" s="22" t="n">
        <x:f>'01 Controls'!$H$30*'02 Cargo Classes'!$P$10</x:f>
        <x:v>0</x:v>
      </x:c>
      <x:c r="U3949" s="22" t="n">
        <x:f>SUM(Q3949:T3949)</x:f>
        <x:v>1.02</x:v>
      </x:c>
      <x:c r="V3949" s="18" t="n">
        <x:f>IF(U3949=0,0,N3949*Q3949/U3949)</x:f>
        <x:v>0</x:v>
      </x:c>
      <x:c r="W3949" s="18" t="n">
        <x:f>IF(U3949=0,0,P3949*Q3949/U3949)</x:f>
        <x:v>0</x:v>
      </x:c>
      <x:c r="X3949" s="18" t="n">
        <x:f>MAX(V3949,W3949*'01 Controls'!$E$12)</x:f>
        <x:v>0</x:v>
      </x:c>
      <x:c r="Y3949" s="18" t="n">
        <x:f>IF(U3949=0,0,N3949*R3949/U3949)</x:f>
        <x:v>441</x:v>
      </x:c>
      <x:c r="Z3949" s="18" t="n">
        <x:f>IF(U3949=0,0,P3949*R3949/U3949)</x:f>
        <x:v>595</x:v>
      </x:c>
      <x:c r="AA3949" s="18" t="n">
        <x:f>MAX(Y3949,Z3949*'01 Controls'!$E$13)</x:f>
        <x:v>441</x:v>
      </x:c>
      <x:c r="AB3949" s="18" t="n">
        <x:f>IF(U3949=0,0,N3949*S3949/U3949)</x:f>
        <x:v>0</x:v>
      </x:c>
      <x:c r="AC3949" s="18" t="n">
        <x:f>IF(U3949=0,0,P3949*S3949/U3949)</x:f>
        <x:v>0</x:v>
      </x:c>
      <x:c r="AD3949" s="18" t="n">
        <x:f>MAX(AB3949,AC3949*'01 Controls'!$E$14)</x:f>
        <x:v>0</x:v>
      </x:c>
      <x:c r="AE3949" s="18" t="n">
        <x:f>IF(U3949=0,0,N3949*T3949/U3949)</x:f>
        <x:v>0</x:v>
      </x:c>
      <x:c r="AF3949" s="18" t="n">
        <x:f>IF(U3949=0,0,P3949*T3949/U3949)</x:f>
        <x:v>0</x:v>
      </x:c>
      <x:c r="AG3949" s="18" t="n">
        <x:f>MAX(AE3949,AF3949*'01 Controls'!$E$15)</x:f>
        <x:v>0</x:v>
      </x:c>
      <x:c r="AH3949" s="18" t="n">
        <x:f>SUM(V3949,Y3949,AB3949,AE3949)</x:f>
        <x:v>441</x:v>
      </x:c>
      <x:c r="AI3949" s="18" t="n">
        <x:f>N3949-AH3949</x:f>
        <x:v>0</x:v>
      </x:c>
      <x:c r="AJ3949" s="18" t="n">
        <x:f>V3949*INDEX('07 Mode Capacity'!$P$6:$P$17,MATCH("AIR-"&amp;I3949,'07 Mode Capacity'!$C$6:$C$17,0))</x:f>
        <x:v>0</x:v>
      </x:c>
      <x:c r="AK3949" s="18" t="n">
        <x:f>Y3949*INDEX('07 Mode Capacity'!$P$6:$P$17,MATCH("OCEAN-"&amp;I3949,'07 Mode Capacity'!$C$6:$C$17,0))</x:f>
        <x:v>38.64759954740429</x:v>
      </x:c>
      <x:c r="AL3949" s="18" t="n">
        <x:f>AB3949*INDEX('07 Mode Capacity'!$P$6:$P$17,MATCH("LAND-"&amp;I3949,'07 Mode Capacity'!$C$6:$C$17,0))</x:f>
        <x:v>0</x:v>
      </x:c>
      <x:c r="AM3949" s="18" t="n">
        <x:f>AE3949*INDEX('07 Mode Capacity'!$P$6:$P$17,MATCH("INLAND-"&amp;I3949,'07 Mode Capacity'!$C$6:$C$17,0))</x:f>
        <x:v>0</x:v>
      </x:c>
      <x:c r="AN3949" s="18" t="n">
        <x:f>SUM(AJ3949:AM3949)</x:f>
        <x:v>38.64759954740429</x:v>
      </x:c>
      <x:c r="AO3949" s="17" t="n">
        <x:f>IF(N3949=0,1,AN3949/N3949)</x:f>
        <x:v>0.08763628015284419</x:v>
      </x:c>
      <x:c r="AP3949" s="11" t="str">
        <x:f>IF(AO3949&gt;='01 Controls'!$E$16,"PASS","FAIL")</x:f>
        <x:v>FAIL</x:v>
      </x:c>
      <x:c r="AQ3949" s="11" t="str">
        <x:v>UNQUANTIFIED</x:v>
      </x:c>
      <x:c r="AR3949" s="11" t="str">
        <x:v>Position-class planning record; serial item and receiver open</x:v>
      </x:c>
      <x:c r="AS3949" s="26"/>
      <x:c r="AT3949" s="26"/>
    </x:row>
    <x:row r="3950">
      <x:c r="C3950" s="11" t="str">
        <x:v>G1-H-THC-FLR-24</x:v>
      </x:c>
      <x:c r="D3950" s="11" t="str">
        <x:v>G1</x:v>
      </x:c>
      <x:c r="E3950" s="11" t="str">
        <x:v>Allied megacity earthquake</x:v>
      </x:c>
      <x:c r="F3950" s="11" t="str">
        <x:v>H-THC</x:v>
      </x:c>
      <x:c r="G3950" s="11" t="str">
        <x:v>Theater hospital command</x:v>
      </x:c>
      <x:c r="H3950" s="11" t="str">
        <x:v>FLR-24</x:v>
      </x:c>
      <x:c r="I3950" s="19" t="n">
        <x:v>48</x:v>
      </x:c>
      <x:c r="J3950" s="21" t="n">
        <x:v>4</x:v>
      </x:c>
      <x:c r="K3950" s="18" t="n">
        <x:f>'05 Cargo Register'!K366</x:f>
        <x:v>91.875</x:v>
      </x:c>
      <x:c r="L3950" s="18" t="n">
        <x:f>'05 Cargo Register'!N366</x:f>
        <x:v>5</x:v>
      </x:c>
      <x:c r="M3950" s="18" t="n">
        <x:f>'05 Cargo Register'!O366</x:f>
        <x:v>160</x:v>
      </x:c>
      <x:c r="N3950" s="18" t="n">
        <x:f>J3950*K3950</x:f>
        <x:v>367.5</x:v>
      </x:c>
      <x:c r="O3950" s="18" t="n">
        <x:f>J3950*L3950</x:f>
        <x:v>20</x:v>
      </x:c>
      <x:c r="P3950" s="18" t="n">
        <x:f>J3950*M3950</x:f>
        <x:v>640</x:v>
      </x:c>
      <x:c r="Q3950" s="22" t="n">
        <x:f>'01 Controls'!$E$30*'02 Cargo Classes'!$M$11</x:f>
        <x:v>0</x:v>
      </x:c>
      <x:c r="R3950" s="22" t="n">
        <x:f>'01 Controls'!$F$30*'02 Cargo Classes'!$N$11</x:f>
        <x:v>1.02</x:v>
      </x:c>
      <x:c r="S3950" s="22" t="n">
        <x:f>'01 Controls'!$G$30*'02 Cargo Classes'!$O$11</x:f>
        <x:v>0</x:v>
      </x:c>
      <x:c r="T3950" s="22" t="n">
        <x:f>'01 Controls'!$H$30*'02 Cargo Classes'!$P$11</x:f>
        <x:v>0</x:v>
      </x:c>
      <x:c r="U3950" s="22" t="n">
        <x:f>SUM(Q3950:T3950)</x:f>
        <x:v>1.02</x:v>
      </x:c>
      <x:c r="V3950" s="18" t="n">
        <x:f>IF(U3950=0,0,N3950*Q3950/U3950)</x:f>
        <x:v>0</x:v>
      </x:c>
      <x:c r="W3950" s="18" t="n">
        <x:f>IF(U3950=0,0,P3950*Q3950/U3950)</x:f>
        <x:v>0</x:v>
      </x:c>
      <x:c r="X3950" s="18" t="n">
        <x:f>MAX(V3950,W3950*'01 Controls'!$E$12)</x:f>
        <x:v>0</x:v>
      </x:c>
      <x:c r="Y3950" s="18" t="n">
        <x:f>IF(U3950=0,0,N3950*R3950/U3950)</x:f>
        <x:v>367.5</x:v>
      </x:c>
      <x:c r="Z3950" s="18" t="n">
        <x:f>IF(U3950=0,0,P3950*R3950/U3950)</x:f>
        <x:v>640</x:v>
      </x:c>
      <x:c r="AA3950" s="18" t="n">
        <x:f>MAX(Y3950,Z3950*'01 Controls'!$E$13)</x:f>
        <x:v>367.5</x:v>
      </x:c>
      <x:c r="AB3950" s="18" t="n">
        <x:f>IF(U3950=0,0,N3950*S3950/U3950)</x:f>
        <x:v>0</x:v>
      </x:c>
      <x:c r="AC3950" s="18" t="n">
        <x:f>IF(U3950=0,0,P3950*S3950/U3950)</x:f>
        <x:v>0</x:v>
      </x:c>
      <x:c r="AD3950" s="18" t="n">
        <x:f>MAX(AB3950,AC3950*'01 Controls'!$E$14)</x:f>
        <x:v>0</x:v>
      </x:c>
      <x:c r="AE3950" s="18" t="n">
        <x:f>IF(U3950=0,0,N3950*T3950/U3950)</x:f>
        <x:v>0</x:v>
      </x:c>
      <x:c r="AF3950" s="18" t="n">
        <x:f>IF(U3950=0,0,P3950*T3950/U3950)</x:f>
        <x:v>0</x:v>
      </x:c>
      <x:c r="AG3950" s="18" t="n">
        <x:f>MAX(AE3950,AF3950*'01 Controls'!$E$15)</x:f>
        <x:v>0</x:v>
      </x:c>
      <x:c r="AH3950" s="18" t="n">
        <x:f>SUM(V3950,Y3950,AB3950,AE3950)</x:f>
        <x:v>367.5</x:v>
      </x:c>
      <x:c r="AI3950" s="18" t="n">
        <x:f>N3950-AH3950</x:f>
        <x:v>0</x:v>
      </x:c>
      <x:c r="AJ3950" s="18" t="n">
        <x:f>V3950*INDEX('07 Mode Capacity'!$P$6:$P$17,MATCH("AIR-"&amp;I3950,'07 Mode Capacity'!$C$6:$C$17,0))</x:f>
        <x:v>0</x:v>
      </x:c>
      <x:c r="AK3950" s="18" t="n">
        <x:f>Y3950*INDEX('07 Mode Capacity'!$P$6:$P$17,MATCH("OCEAN-"&amp;I3950,'07 Mode Capacity'!$C$6:$C$17,0))</x:f>
        <x:v>32.20633295617024</x:v>
      </x:c>
      <x:c r="AL3950" s="18" t="n">
        <x:f>AB3950*INDEX('07 Mode Capacity'!$P$6:$P$17,MATCH("LAND-"&amp;I3950,'07 Mode Capacity'!$C$6:$C$17,0))</x:f>
        <x:v>0</x:v>
      </x:c>
      <x:c r="AM3950" s="18" t="n">
        <x:f>AE3950*INDEX('07 Mode Capacity'!$P$6:$P$17,MATCH("INLAND-"&amp;I3950,'07 Mode Capacity'!$C$6:$C$17,0))</x:f>
        <x:v>0</x:v>
      </x:c>
      <x:c r="AN3950" s="18" t="n">
        <x:f>SUM(AJ3950:AM3950)</x:f>
        <x:v>32.20633295617024</x:v>
      </x:c>
      <x:c r="AO3950" s="17" t="n">
        <x:f>IF(N3950=0,1,AN3950/N3950)</x:f>
        <x:v>0.08763628015284419</x:v>
      </x:c>
      <x:c r="AP3950" s="11" t="str">
        <x:f>IF(AO3950&gt;='01 Controls'!$E$16,"PASS","FAIL")</x:f>
        <x:v>FAIL</x:v>
      </x:c>
      <x:c r="AQ3950" s="11" t="str">
        <x:v>UNQUANTIFIED</x:v>
      </x:c>
      <x:c r="AR3950" s="11" t="str">
        <x:v>Position-class planning record; serial item and receiver open</x:v>
      </x:c>
      <x:c r="AS3950" s="26"/>
      <x:c r="AT3950" s="26"/>
    </x:row>
    <x:row r="3951">
      <x:c r="C3951" s="11" t="str">
        <x:v>G1-H-THC-ROL-30</x:v>
      </x:c>
      <x:c r="D3951" s="11" t="str">
        <x:v>G1</x:v>
      </x:c>
      <x:c r="E3951" s="11" t="str">
        <x:v>Allied megacity earthquake</x:v>
      </x:c>
      <x:c r="F3951" s="11" t="str">
        <x:v>H-THC</x:v>
      </x:c>
      <x:c r="G3951" s="11" t="str">
        <x:v>Theater hospital command</x:v>
      </x:c>
      <x:c r="H3951" s="11" t="str">
        <x:v>ROL-30</x:v>
      </x:c>
      <x:c r="I3951" s="19" t="n">
        <x:v>48</x:v>
      </x:c>
      <x:c r="J3951" s="21" t="n">
        <x:v>4</x:v>
      </x:c>
      <x:c r="K3951" s="18" t="n">
        <x:f>'05 Cargo Register'!K367</x:f>
        <x:v>183.75</x:v>
      </x:c>
      <x:c r="L3951" s="18" t="n">
        <x:f>'05 Cargo Register'!N367</x:f>
        <x:v>8</x:v>
      </x:c>
      <x:c r="M3951" s="18" t="n">
        <x:f>'05 Cargo Register'!O367</x:f>
        <x:v>510</x:v>
      </x:c>
      <x:c r="N3951" s="18" t="n">
        <x:f>J3951*K3951</x:f>
        <x:v>735</x:v>
      </x:c>
      <x:c r="O3951" s="18" t="n">
        <x:f>J3951*L3951</x:f>
        <x:v>32</x:v>
      </x:c>
      <x:c r="P3951" s="18" t="n">
        <x:f>J3951*M3951</x:f>
        <x:v>2040</x:v>
      </x:c>
      <x:c r="Q3951" s="22" t="n">
        <x:f>'01 Controls'!$E$30*'02 Cargo Classes'!$M$12</x:f>
        <x:v>0</x:v>
      </x:c>
      <x:c r="R3951" s="22" t="n">
        <x:f>'01 Controls'!$F$30*'02 Cargo Classes'!$N$12</x:f>
        <x:v>0.85</x:v>
      </x:c>
      <x:c r="S3951" s="22" t="n">
        <x:f>'01 Controls'!$G$30*'02 Cargo Classes'!$O$12</x:f>
        <x:v>0</x:v>
      </x:c>
      <x:c r="T3951" s="22" t="n">
        <x:f>'01 Controls'!$H$30*'02 Cargo Classes'!$P$12</x:f>
        <x:v>0</x:v>
      </x:c>
      <x:c r="U3951" s="22" t="n">
        <x:f>SUM(Q3951:T3951)</x:f>
        <x:v>0.85</x:v>
      </x:c>
      <x:c r="V3951" s="18" t="n">
        <x:f>IF(U3951=0,0,N3951*Q3951/U3951)</x:f>
        <x:v>0</x:v>
      </x:c>
      <x:c r="W3951" s="18" t="n">
        <x:f>IF(U3951=0,0,P3951*Q3951/U3951)</x:f>
        <x:v>0</x:v>
      </x:c>
      <x:c r="X3951" s="18" t="n">
        <x:f>MAX(V3951,W3951*'01 Controls'!$E$12)</x:f>
        <x:v>0</x:v>
      </x:c>
      <x:c r="Y3951" s="18" t="n">
        <x:f>IF(U3951=0,0,N3951*R3951/U3951)</x:f>
        <x:v>735</x:v>
      </x:c>
      <x:c r="Z3951" s="18" t="n">
        <x:f>IF(U3951=0,0,P3951*R3951/U3951)</x:f>
        <x:v>2040</x:v>
      </x:c>
      <x:c r="AA3951" s="18" t="n">
        <x:f>MAX(Y3951,Z3951*'01 Controls'!$E$13)</x:f>
        <x:v>735</x:v>
      </x:c>
      <x:c r="AB3951" s="18" t="n">
        <x:f>IF(U3951=0,0,N3951*S3951/U3951)</x:f>
        <x:v>0</x:v>
      </x:c>
      <x:c r="AC3951" s="18" t="n">
        <x:f>IF(U3951=0,0,P3951*S3951/U3951)</x:f>
        <x:v>0</x:v>
      </x:c>
      <x:c r="AD3951" s="18" t="n">
        <x:f>MAX(AB3951,AC3951*'01 Controls'!$E$14)</x:f>
        <x:v>0</x:v>
      </x:c>
      <x:c r="AE3951" s="18" t="n">
        <x:f>IF(U3951=0,0,N3951*T3951/U3951)</x:f>
        <x:v>0</x:v>
      </x:c>
      <x:c r="AF3951" s="18" t="n">
        <x:f>IF(U3951=0,0,P3951*T3951/U3951)</x:f>
        <x:v>0</x:v>
      </x:c>
      <x:c r="AG3951" s="18" t="n">
        <x:f>MAX(AE3951,AF3951*'01 Controls'!$E$15)</x:f>
        <x:v>0</x:v>
      </x:c>
      <x:c r="AH3951" s="18" t="n">
        <x:f>SUM(V3951,Y3951,AB3951,AE3951)</x:f>
        <x:v>735</x:v>
      </x:c>
      <x:c r="AI3951" s="18" t="n">
        <x:f>N3951-AH3951</x:f>
        <x:v>0</x:v>
      </x:c>
      <x:c r="AJ3951" s="18" t="n">
        <x:f>V3951*INDEX('07 Mode Capacity'!$P$6:$P$17,MATCH("AIR-"&amp;I3951,'07 Mode Capacity'!$C$6:$C$17,0))</x:f>
        <x:v>0</x:v>
      </x:c>
      <x:c r="AK3951" s="18" t="n">
        <x:f>Y3951*INDEX('07 Mode Capacity'!$P$6:$P$17,MATCH("OCEAN-"&amp;I3951,'07 Mode Capacity'!$C$6:$C$17,0))</x:f>
        <x:v>64.41266591234049</x:v>
      </x:c>
      <x:c r="AL3951" s="18" t="n">
        <x:f>AB3951*INDEX('07 Mode Capacity'!$P$6:$P$17,MATCH("LAND-"&amp;I3951,'07 Mode Capacity'!$C$6:$C$17,0))</x:f>
        <x:v>0</x:v>
      </x:c>
      <x:c r="AM3951" s="18" t="n">
        <x:f>AE3951*INDEX('07 Mode Capacity'!$P$6:$P$17,MATCH("INLAND-"&amp;I3951,'07 Mode Capacity'!$C$6:$C$17,0))</x:f>
        <x:v>0</x:v>
      </x:c>
      <x:c r="AN3951" s="18" t="n">
        <x:f>SUM(AJ3951:AM3951)</x:f>
        <x:v>64.41266591234049</x:v>
      </x:c>
      <x:c r="AO3951" s="17" t="n">
        <x:f>IF(N3951=0,1,AN3951/N3951)</x:f>
        <x:v>0.08763628015284419</x:v>
      </x:c>
      <x:c r="AP3951" s="11" t="str">
        <x:f>IF(AO3951&gt;='01 Controls'!$E$16,"PASS","FAIL")</x:f>
        <x:v>FAIL</x:v>
      </x:c>
      <x:c r="AQ3951" s="11" t="str">
        <x:v>UNQUANTIFIED</x:v>
      </x:c>
      <x:c r="AR3951" s="11" t="str">
        <x:v>Position-class planning record; serial item and receiver open</x:v>
      </x:c>
      <x:c r="AS3951" s="26"/>
      <x:c r="AT3951" s="26"/>
    </x:row>
    <x:row r="3952">
      <x:c r="C3952" s="11" t="str">
        <x:v>G1-H-THC-BLK-08</x:v>
      </x:c>
      <x:c r="D3952" s="11" t="str">
        <x:v>G1</x:v>
      </x:c>
      <x:c r="E3952" s="11" t="str">
        <x:v>Allied megacity earthquake</x:v>
      </x:c>
      <x:c r="F3952" s="11" t="str">
        <x:v>H-THC</x:v>
      </x:c>
      <x:c r="G3952" s="11" t="str">
        <x:v>Theater hospital command</x:v>
      </x:c>
      <x:c r="H3952" s="11" t="str">
        <x:v>BLK-08</x:v>
      </x:c>
      <x:c r="I3952" s="19" t="n">
        <x:v>48</x:v>
      </x:c>
      <x:c r="J3952" s="21" t="n">
        <x:v>4</x:v>
      </x:c>
      <x:c r="K3952" s="18" t="n">
        <x:f>'05 Cargo Register'!K368</x:f>
        <x:v>257.25</x:v>
      </x:c>
      <x:c r="L3952" s="18" t="n">
        <x:f>'05 Cargo Register'!N368</x:f>
        <x:v>41</x:v>
      </x:c>
      <x:c r="M3952" s="18" t="n">
        <x:f>'05 Cargo Register'!O368</x:f>
        <x:v>2091</x:v>
      </x:c>
      <x:c r="N3952" s="18" t="n">
        <x:f>J3952*K3952</x:f>
        <x:v>1029</x:v>
      </x:c>
      <x:c r="O3952" s="18" t="n">
        <x:f>J3952*L3952</x:f>
        <x:v>164</x:v>
      </x:c>
      <x:c r="P3952" s="18" t="n">
        <x:f>J3952*M3952</x:f>
        <x:v>8364</x:v>
      </x:c>
      <x:c r="Q3952" s="22" t="n">
        <x:f>'01 Controls'!$E$30*'02 Cargo Classes'!$M$14</x:f>
        <x:v>0.15</x:v>
      </x:c>
      <x:c r="R3952" s="22" t="n">
        <x:f>'01 Controls'!$F$30*'02 Cargo Classes'!$N$14</x:f>
        <x:v>0.68</x:v>
      </x:c>
      <x:c r="S3952" s="22" t="n">
        <x:f>'01 Controls'!$G$30*'02 Cargo Classes'!$O$14</x:f>
        <x:v>0</x:v>
      </x:c>
      <x:c r="T3952" s="22" t="n">
        <x:f>'01 Controls'!$H$30*'02 Cargo Classes'!$P$14</x:f>
        <x:v>0</x:v>
      </x:c>
      <x:c r="U3952" s="22" t="n">
        <x:f>SUM(Q3952:T3952)</x:f>
        <x:v>0.8300000000000001</x:v>
      </x:c>
      <x:c r="V3952" s="18" t="n">
        <x:f>IF(U3952=0,0,N3952*Q3952/U3952)</x:f>
        <x:v>185.96385542168673</x:v>
      </x:c>
      <x:c r="W3952" s="18" t="n">
        <x:f>IF(U3952=0,0,P3952*Q3952/U3952)</x:f>
        <x:v>1511.5662650602408</x:v>
      </x:c>
      <x:c r="X3952" s="18" t="n">
        <x:f>MAX(V3952,W3952*'01 Controls'!$E$12)</x:f>
        <x:v>377.8915662650602</x:v>
      </x:c>
      <x:c r="Y3952" s="18" t="n">
        <x:f>IF(U3952=0,0,N3952*R3952/U3952)</x:f>
        <x:v>843.0361445783133</x:v>
      </x:c>
      <x:c r="Z3952" s="18" t="n">
        <x:f>IF(U3952=0,0,P3952*R3952/U3952)</x:f>
        <x:v>6852.433734939759</x:v>
      </x:c>
      <x:c r="AA3952" s="18" t="n">
        <x:f>MAX(Y3952,Z3952*'01 Controls'!$E$13)</x:f>
        <x:v>1027.8650602409639</x:v>
      </x:c>
      <x:c r="AB3952" s="18" t="n">
        <x:f>IF(U3952=0,0,N3952*S3952/U3952)</x:f>
        <x:v>0</x:v>
      </x:c>
      <x:c r="AC3952" s="18" t="n">
        <x:f>IF(U3952=0,0,P3952*S3952/U3952)</x:f>
        <x:v>0</x:v>
      </x:c>
      <x:c r="AD3952" s="18" t="n">
        <x:f>MAX(AB3952,AC3952*'01 Controls'!$E$14)</x:f>
        <x:v>0</x:v>
      </x:c>
      <x:c r="AE3952" s="18" t="n">
        <x:f>IF(U3952=0,0,N3952*T3952/U3952)</x:f>
        <x:v>0</x:v>
      </x:c>
      <x:c r="AF3952" s="18" t="n">
        <x:f>IF(U3952=0,0,P3952*T3952/U3952)</x:f>
        <x:v>0</x:v>
      </x:c>
      <x:c r="AG3952" s="18" t="n">
        <x:f>MAX(AE3952,AF3952*'01 Controls'!$E$15)</x:f>
        <x:v>0</x:v>
      </x:c>
      <x:c r="AH3952" s="18" t="n">
        <x:f>SUM(V3952,Y3952,AB3952,AE3952)</x:f>
        <x:v>1029</x:v>
      </x:c>
      <x:c r="AI3952" s="18" t="n">
        <x:f>N3952-AH3952</x:f>
        <x:v>0</x:v>
      </x:c>
      <x:c r="AJ3952" s="18" t="n">
        <x:f>V3952*INDEX('07 Mode Capacity'!$P$6:$P$17,MATCH("AIR-"&amp;I3952,'07 Mode Capacity'!$C$6:$C$17,0))</x:f>
        <x:v>52.13229982765339</x:v>
      </x:c>
      <x:c r="AK3952" s="18" t="n">
        <x:f>Y3952*INDEX('07 Mode Capacity'!$P$6:$P$17,MATCH("OCEAN-"&amp;I3952,'07 Mode Capacity'!$C$6:$C$17,0))</x:f>
        <x:v>73.88055174523872</x:v>
      </x:c>
      <x:c r="AL3952" s="18" t="n">
        <x:f>AB3952*INDEX('07 Mode Capacity'!$P$6:$P$17,MATCH("LAND-"&amp;I3952,'07 Mode Capacity'!$C$6:$C$17,0))</x:f>
        <x:v>0</x:v>
      </x:c>
      <x:c r="AM3952" s="18" t="n">
        <x:f>AE3952*INDEX('07 Mode Capacity'!$P$6:$P$17,MATCH("INLAND-"&amp;I3952,'07 Mode Capacity'!$C$6:$C$17,0))</x:f>
        <x:v>0</x:v>
      </x:c>
      <x:c r="AN3952" s="18" t="n">
        <x:f>SUM(AJ3952:AM3952)</x:f>
        <x:v>126.01285157289212</x:v>
      </x:c>
      <x:c r="AO3952" s="17" t="n">
        <x:f>IF(N3952=0,1,AN3952/N3952)</x:f>
        <x:v>0.12246146897268427</x:v>
      </x:c>
      <x:c r="AP3952" s="11" t="str">
        <x:f>IF(AO3952&gt;='01 Controls'!$E$16,"PASS","FAIL")</x:f>
        <x:v>FAIL</x:v>
      </x:c>
      <x:c r="AQ3952" s="11" t="str">
        <x:v>UNQUANTIFIED</x:v>
      </x:c>
      <x:c r="AR3952" s="11" t="str">
        <x:v>Position-class planning record; serial item and receiver open</x:v>
      </x:c>
      <x:c r="AS3952" s="26"/>
      <x:c r="AT3952" s="26"/>
    </x:row>
    <x:row r="3953">
      <x:c r="C3953" s="11" t="str">
        <x:v>G1-H-PMG-APL-45</x:v>
      </x:c>
      <x:c r="D3953" s="11" t="str">
        <x:v>G1</x:v>
      </x:c>
      <x:c r="E3953" s="11" t="str">
        <x:v>Allied megacity earthquake</x:v>
      </x:c>
      <x:c r="F3953" s="11" t="str">
        <x:v>H-PMG</x:v>
      </x:c>
      <x:c r="G3953" s="11" t="str">
        <x:v>Patient movement group</x:v>
      </x:c>
      <x:c r="H3953" s="11" t="str">
        <x:v>APL-45</x:v>
      </x:c>
      <x:c r="I3953" s="19" t="n">
        <x:v>24</x:v>
      </x:c>
      <x:c r="J3953" s="21" t="n">
        <x:v>8</x:v>
      </x:c>
      <x:c r="K3953" s="18" t="n">
        <x:f>'05 Cargo Register'!K369</x:f>
        <x:v>519.7499999999999</x:v>
      </x:c>
      <x:c r="L3953" s="18" t="n">
        <x:f>'05 Cargo Register'!N369</x:f>
        <x:v>136</x:v>
      </x:c>
      <x:c r="M3953" s="18" t="n">
        <x:f>'05 Cargo Register'!O369</x:f>
        <x:v>1020</x:v>
      </x:c>
      <x:c r="N3953" s="18" t="n">
        <x:f>J3953*K3953</x:f>
        <x:v>4157.999999999999</x:v>
      </x:c>
      <x:c r="O3953" s="18" t="n">
        <x:f>J3953*L3953</x:f>
        <x:v>1088</x:v>
      </x:c>
      <x:c r="P3953" s="18" t="n">
        <x:f>J3953*M3953</x:f>
        <x:v>8160</x:v>
      </x:c>
      <x:c r="Q3953" s="22" t="n">
        <x:f>'01 Controls'!$E$30*'02 Cargo Classes'!$M$6</x:f>
        <x:v>0.44999999999999996</x:v>
      </x:c>
      <x:c r="R3953" s="22" t="n">
        <x:f>'01 Controls'!$F$30*'02 Cargo Classes'!$N$6</x:f>
        <x:v>0.34</x:v>
      </x:c>
      <x:c r="S3953" s="22" t="n">
        <x:f>'01 Controls'!$G$30*'02 Cargo Classes'!$O$6</x:f>
        <x:v>0</x:v>
      </x:c>
      <x:c r="T3953" s="22" t="n">
        <x:f>'01 Controls'!$H$30*'02 Cargo Classes'!$P$6</x:f>
        <x:v>0</x:v>
      </x:c>
      <x:c r="U3953" s="22" t="n">
        <x:f>SUM(Q3953:T3953)</x:f>
        <x:v>0.79</x:v>
      </x:c>
      <x:c r="V3953" s="18" t="n">
        <x:f>IF(U3953=0,0,N3953*Q3953/U3953)</x:f>
        <x:v>2368.481012658227</x:v>
      </x:c>
      <x:c r="W3953" s="18" t="n">
        <x:f>IF(U3953=0,0,P3953*Q3953/U3953)</x:f>
        <x:v>4648.101265822784</x:v>
      </x:c>
      <x:c r="X3953" s="18" t="n">
        <x:f>MAX(V3953,W3953*'01 Controls'!$E$12)</x:f>
        <x:v>2368.481012658227</x:v>
      </x:c>
      <x:c r="Y3953" s="18" t="n">
        <x:f>IF(U3953=0,0,N3953*R3953/U3953)</x:f>
        <x:v>1789.518987341772</x:v>
      </x:c>
      <x:c r="Z3953" s="18" t="n">
        <x:f>IF(U3953=0,0,P3953*R3953/U3953)</x:f>
        <x:v>3511.8987341772154</x:v>
      </x:c>
      <x:c r="AA3953" s="18" t="n">
        <x:f>MAX(Y3953,Z3953*'01 Controls'!$E$13)</x:f>
        <x:v>1789.518987341772</x:v>
      </x:c>
      <x:c r="AB3953" s="18" t="n">
        <x:f>IF(U3953=0,0,N3953*S3953/U3953)</x:f>
        <x:v>0</x:v>
      </x:c>
      <x:c r="AC3953" s="18" t="n">
        <x:f>IF(U3953=0,0,P3953*S3953/U3953)</x:f>
        <x:v>0</x:v>
      </x:c>
      <x:c r="AD3953" s="18" t="n">
        <x:f>MAX(AB3953,AC3953*'01 Controls'!$E$14)</x:f>
        <x:v>0</x:v>
      </x:c>
      <x:c r="AE3953" s="18" t="n">
        <x:f>IF(U3953=0,0,N3953*T3953/U3953)</x:f>
        <x:v>0</x:v>
      </x:c>
      <x:c r="AF3953" s="18" t="n">
        <x:f>IF(U3953=0,0,P3953*T3953/U3953)</x:f>
        <x:v>0</x:v>
      </x:c>
      <x:c r="AG3953" s="18" t="n">
        <x:f>MAX(AE3953,AF3953*'01 Controls'!$E$15)</x:f>
        <x:v>0</x:v>
      </x:c>
      <x:c r="AH3953" s="18" t="n">
        <x:f>SUM(V3953,Y3953,AB3953,AE3953)</x:f>
        <x:v>4157.999999999999</x:v>
      </x:c>
      <x:c r="AI3953" s="18" t="n">
        <x:f>N3953-AH3953</x:f>
        <x:v>0</x:v>
      </x:c>
      <x:c r="AJ3953" s="18" t="n">
        <x:f>V3953*INDEX('07 Mode Capacity'!$P$6:$P$17,MATCH("AIR-"&amp;I3953,'07 Mode Capacity'!$C$6:$C$17,0))</x:f>
        <x:v>480.59811687760583</x:v>
      </x:c>
      <x:c r="AK3953" s="18" t="n">
        <x:f>Y3953*INDEX('07 Mode Capacity'!$P$6:$P$17,MATCH("OCEAN-"&amp;I3953,'07 Mode Capacity'!$C$6:$C$17,0))</x:f>
        <x:v>268.58720312269605</x:v>
      </x:c>
      <x:c r="AL3953" s="18" t="n">
        <x:f>AB3953*INDEX('07 Mode Capacity'!$P$6:$P$17,MATCH("LAND-"&amp;I3953,'07 Mode Capacity'!$C$6:$C$17,0))</x:f>
        <x:v>0</x:v>
      </x:c>
      <x:c r="AM3953" s="18" t="n">
        <x:f>AE3953*INDEX('07 Mode Capacity'!$P$6:$P$17,MATCH("INLAND-"&amp;I3953,'07 Mode Capacity'!$C$6:$C$17,0))</x:f>
        <x:v>0</x:v>
      </x:c>
      <x:c r="AN3953" s="18" t="n">
        <x:f>SUM(AJ3953:AM3953)</x:f>
        <x:v>749.1853200003019</x:v>
      </x:c>
      <x:c r="AO3953" s="17" t="n">
        <x:f>IF(N3953=0,1,AN3953/N3953)</x:f>
        <x:v>0.18017924963932228</x:v>
      </x:c>
      <x:c r="AP3953" s="11" t="str">
        <x:f>IF(AO3953&gt;='01 Controls'!$E$16,"PASS","FAIL")</x:f>
        <x:v>FAIL</x:v>
      </x:c>
      <x:c r="AQ3953" s="11" t="str">
        <x:v>UNQUANTIFIED</x:v>
      </x:c>
      <x:c r="AR3953" s="11" t="str">
        <x:v>Position-class planning record; serial item and receiver open</x:v>
      </x:c>
      <x:c r="AS3953" s="26"/>
      <x:c r="AT3953" s="26"/>
    </x:row>
    <x:row r="3954">
      <x:c r="C3954" s="11" t="str">
        <x:v>G1-H-PMG-ISO-18</x:v>
      </x:c>
      <x:c r="D3954" s="11" t="str">
        <x:v>G1</x:v>
      </x:c>
      <x:c r="E3954" s="11" t="str">
        <x:v>Allied megacity earthquake</x:v>
      </x:c>
      <x:c r="F3954" s="11" t="str">
        <x:v>H-PMG</x:v>
      </x:c>
      <x:c r="G3954" s="11" t="str">
        <x:v>Patient movement group</x:v>
      </x:c>
      <x:c r="H3954" s="11" t="str">
        <x:v>ISO-18</x:v>
      </x:c>
      <x:c r="I3954" s="19" t="n">
        <x:v>48</x:v>
      </x:c>
      <x:c r="J3954" s="21" t="n">
        <x:v>8</x:v>
      </x:c>
      <x:c r="K3954" s="18" t="n">
        <x:f>'05 Cargo Register'!K370</x:f>
        <x:v>606.3749999999999</x:v>
      </x:c>
      <x:c r="L3954" s="18" t="n">
        <x:f>'05 Cargo Register'!N370</x:f>
        <x:v>40</x:v>
      </x:c>
      <x:c r="M3954" s="18" t="n">
        <x:f>'05 Cargo Register'!O370</x:f>
        <x:v>1056</x:v>
      </x:c>
      <x:c r="N3954" s="18" t="n">
        <x:f>J3954*K3954</x:f>
        <x:v>4850.999999999999</x:v>
      </x:c>
      <x:c r="O3954" s="18" t="n">
        <x:f>J3954*L3954</x:f>
        <x:v>320</x:v>
      </x:c>
      <x:c r="P3954" s="18" t="n">
        <x:f>J3954*M3954</x:f>
        <x:v>8448</x:v>
      </x:c>
      <x:c r="Q3954" s="22" t="n">
        <x:f>'01 Controls'!$E$30*'02 Cargo Classes'!$M$7</x:f>
        <x:v>0.03</x:v>
      </x:c>
      <x:c r="R3954" s="22" t="n">
        <x:f>'01 Controls'!$F$30*'02 Cargo Classes'!$N$7</x:f>
        <x:v>0.85</x:v>
      </x:c>
      <x:c r="S3954" s="22" t="n">
        <x:f>'01 Controls'!$G$30*'02 Cargo Classes'!$O$7</x:f>
        <x:v>0</x:v>
      </x:c>
      <x:c r="T3954" s="22" t="n">
        <x:f>'01 Controls'!$H$30*'02 Cargo Classes'!$P$7</x:f>
        <x:v>0</x:v>
      </x:c>
      <x:c r="U3954" s="22" t="n">
        <x:f>SUM(Q3954:T3954)</x:f>
        <x:v>0.88</x:v>
      </x:c>
      <x:c r="V3954" s="18" t="n">
        <x:f>IF(U3954=0,0,N3954*Q3954/U3954)</x:f>
        <x:v>165.37499999999997</x:v>
      </x:c>
      <x:c r="W3954" s="18" t="n">
        <x:f>IF(U3954=0,0,P3954*Q3954/U3954)</x:f>
        <x:v>288</x:v>
      </x:c>
      <x:c r="X3954" s="18" t="n">
        <x:f>MAX(V3954,W3954*'01 Controls'!$E$12)</x:f>
        <x:v>165.37499999999997</x:v>
      </x:c>
      <x:c r="Y3954" s="18" t="n">
        <x:f>IF(U3954=0,0,N3954*R3954/U3954)</x:f>
        <x:v>4685.624999999999</x:v>
      </x:c>
      <x:c r="Z3954" s="18" t="n">
        <x:f>IF(U3954=0,0,P3954*R3954/U3954)</x:f>
        <x:v>8160</x:v>
      </x:c>
      <x:c r="AA3954" s="18" t="n">
        <x:f>MAX(Y3954,Z3954*'01 Controls'!$E$13)</x:f>
        <x:v>4685.624999999999</x:v>
      </x:c>
      <x:c r="AB3954" s="18" t="n">
        <x:f>IF(U3954=0,0,N3954*S3954/U3954)</x:f>
        <x:v>0</x:v>
      </x:c>
      <x:c r="AC3954" s="18" t="n">
        <x:f>IF(U3954=0,0,P3954*S3954/U3954)</x:f>
        <x:v>0</x:v>
      </x:c>
      <x:c r="AD3954" s="18" t="n">
        <x:f>MAX(AB3954,AC3954*'01 Controls'!$E$14)</x:f>
        <x:v>0</x:v>
      </x:c>
      <x:c r="AE3954" s="18" t="n">
        <x:f>IF(U3954=0,0,N3954*T3954/U3954)</x:f>
        <x:v>0</x:v>
      </x:c>
      <x:c r="AF3954" s="18" t="n">
        <x:f>IF(U3954=0,0,P3954*T3954/U3954)</x:f>
        <x:v>0</x:v>
      </x:c>
      <x:c r="AG3954" s="18" t="n">
        <x:f>MAX(AE3954,AF3954*'01 Controls'!$E$15)</x:f>
        <x:v>0</x:v>
      </x:c>
      <x:c r="AH3954" s="18" t="n">
        <x:f>SUM(V3954,Y3954,AB3954,AE3954)</x:f>
        <x:v>4850.999999999999</x:v>
      </x:c>
      <x:c r="AI3954" s="18" t="n">
        <x:f>N3954-AH3954</x:f>
        <x:v>0</x:v>
      </x:c>
      <x:c r="AJ3954" s="18" t="n">
        <x:f>V3954*INDEX('07 Mode Capacity'!$P$6:$P$17,MATCH("AIR-"&amp;I3954,'07 Mode Capacity'!$C$6:$C$17,0))</x:f>
        <x:v>46.36050948959176</x:v>
      </x:c>
      <x:c r="AK3954" s="18" t="n">
        <x:f>Y3954*INDEX('07 Mode Capacity'!$P$6:$P$17,MATCH("OCEAN-"&amp;I3954,'07 Mode Capacity'!$C$6:$C$17,0))</x:f>
        <x:v>410.6307451911705</x:v>
      </x:c>
      <x:c r="AL3954" s="18" t="n">
        <x:f>AB3954*INDEX('07 Mode Capacity'!$P$6:$P$17,MATCH("LAND-"&amp;I3954,'07 Mode Capacity'!$C$6:$C$17,0))</x:f>
        <x:v>0</x:v>
      </x:c>
      <x:c r="AM3954" s="18" t="n">
        <x:f>AE3954*INDEX('07 Mode Capacity'!$P$6:$P$17,MATCH("INLAND-"&amp;I3954,'07 Mode Capacity'!$C$6:$C$17,0))</x:f>
        <x:v>0</x:v>
      </x:c>
      <x:c r="AN3954" s="18" t="n">
        <x:f>SUM(AJ3954:AM3954)</x:f>
        <x:v>456.99125468076227</x:v>
      </x:c>
      <x:c r="AO3954" s="17" t="n">
        <x:f>IF(N3954=0,1,AN3954/N3954)</x:f>
        <x:v>0.09420557713476857</x:v>
      </x:c>
      <x:c r="AP3954" s="11" t="str">
        <x:f>IF(AO3954&gt;='01 Controls'!$E$16,"PASS","FAIL")</x:f>
        <x:v>FAIL</x:v>
      </x:c>
      <x:c r="AQ3954" s="11" t="str">
        <x:v>UNQUANTIFIED</x:v>
      </x:c>
      <x:c r="AR3954" s="11" t="str">
        <x:v>Position-class planning record; serial item and receiver open</x:v>
      </x:c>
      <x:c r="AS3954" s="26"/>
      <x:c r="AT3954" s="26"/>
    </x:row>
    <x:row r="3955">
      <x:c r="C3955" s="11" t="str">
        <x:v>G1-H-PMG-COL-12</x:v>
      </x:c>
      <x:c r="D3955" s="11" t="str">
        <x:v>G1</x:v>
      </x:c>
      <x:c r="E3955" s="11" t="str">
        <x:v>Allied megacity earthquake</x:v>
      </x:c>
      <x:c r="F3955" s="11" t="str">
        <x:v>H-PMG</x:v>
      </x:c>
      <x:c r="G3955" s="11" t="str">
        <x:v>Patient movement group</x:v>
      </x:c>
      <x:c r="H3955" s="11" t="str">
        <x:v>COL-12</x:v>
      </x:c>
      <x:c r="I3955" s="19" t="n">
        <x:v>24</x:v>
      </x:c>
      <x:c r="J3955" s="21" t="n">
        <x:v>8</x:v>
      </x:c>
      <x:c r="K3955" s="18" t="n">
        <x:f>'05 Cargo Register'!K371</x:f>
        <x:v>519.7499999999999</x:v>
      </x:c>
      <x:c r="L3955" s="18" t="n">
        <x:f>'05 Cargo Register'!N371</x:f>
        <x:v>55</x:v>
      </x:c>
      <x:c r="M3955" s="18" t="n">
        <x:f>'05 Cargo Register'!O371</x:f>
        <x:v>1452</x:v>
      </x:c>
      <x:c r="N3955" s="18" t="n">
        <x:f>J3955*K3955</x:f>
        <x:v>4157.999999999999</x:v>
      </x:c>
      <x:c r="O3955" s="18" t="n">
        <x:f>J3955*L3955</x:f>
        <x:v>440</x:v>
      </x:c>
      <x:c r="P3955" s="18" t="n">
        <x:f>J3955*M3955</x:f>
        <x:v>11616</x:v>
      </x:c>
      <x:c r="Q3955" s="22" t="n">
        <x:f>'01 Controls'!$E$30*'02 Cargo Classes'!$M$8</x:f>
        <x:v>0.3</x:v>
      </x:c>
      <x:c r="R3955" s="22" t="n">
        <x:f>'01 Controls'!$F$30*'02 Cargo Classes'!$N$8</x:f>
        <x:v>0.595</x:v>
      </x:c>
      <x:c r="S3955" s="22" t="n">
        <x:f>'01 Controls'!$G$30*'02 Cargo Classes'!$O$8</x:f>
        <x:v>0</x:v>
      </x:c>
      <x:c r="T3955" s="22" t="n">
        <x:f>'01 Controls'!$H$30*'02 Cargo Classes'!$P$8</x:f>
        <x:v>0</x:v>
      </x:c>
      <x:c r="U3955" s="22" t="n">
        <x:f>SUM(Q3955:T3955)</x:f>
        <x:v>0.895</x:v>
      </x:c>
      <x:c r="V3955" s="18" t="n">
        <x:f>IF(U3955=0,0,N3955*Q3955/U3955)</x:f>
        <x:v>1393.743016759776</x:v>
      </x:c>
      <x:c r="W3955" s="18" t="n">
        <x:f>IF(U3955=0,0,P3955*Q3955/U3955)</x:f>
        <x:v>3893.631284916201</x:v>
      </x:c>
      <x:c r="X3955" s="18" t="n">
        <x:f>MAX(V3955,W3955*'01 Controls'!$E$12)</x:f>
        <x:v>1393.743016759776</x:v>
      </x:c>
      <x:c r="Y3955" s="18" t="n">
        <x:f>IF(U3955=0,0,N3955*R3955/U3955)</x:f>
        <x:v>2764.256983240223</x:v>
      </x:c>
      <x:c r="Z3955" s="18" t="n">
        <x:f>IF(U3955=0,0,P3955*R3955/U3955)</x:f>
        <x:v>7722.368715083799</x:v>
      </x:c>
      <x:c r="AA3955" s="18" t="n">
        <x:f>MAX(Y3955,Z3955*'01 Controls'!$E$13)</x:f>
        <x:v>2764.256983240223</x:v>
      </x:c>
      <x:c r="AB3955" s="18" t="n">
        <x:f>IF(U3955=0,0,N3955*S3955/U3955)</x:f>
        <x:v>0</x:v>
      </x:c>
      <x:c r="AC3955" s="18" t="n">
        <x:f>IF(U3955=0,0,P3955*S3955/U3955)</x:f>
        <x:v>0</x:v>
      </x:c>
      <x:c r="AD3955" s="18" t="n">
        <x:f>MAX(AB3955,AC3955*'01 Controls'!$E$14)</x:f>
        <x:v>0</x:v>
      </x:c>
      <x:c r="AE3955" s="18" t="n">
        <x:f>IF(U3955=0,0,N3955*T3955/U3955)</x:f>
        <x:v>0</x:v>
      </x:c>
      <x:c r="AF3955" s="18" t="n">
        <x:f>IF(U3955=0,0,P3955*T3955/U3955)</x:f>
        <x:v>0</x:v>
      </x:c>
      <x:c r="AG3955" s="18" t="n">
        <x:f>MAX(AE3955,AF3955*'01 Controls'!$E$15)</x:f>
        <x:v>0</x:v>
      </x:c>
      <x:c r="AH3955" s="18" t="n">
        <x:f>SUM(V3955,Y3955,AB3955,AE3955)</x:f>
        <x:v>4157.999999999999</x:v>
      </x:c>
      <x:c r="AI3955" s="18" t="n">
        <x:f>N3955-AH3955</x:f>
        <x:v>0</x:v>
      </x:c>
      <x:c r="AJ3955" s="18" t="n">
        <x:f>V3955*INDEX('07 Mode Capacity'!$P$6:$P$17,MATCH("AIR-"&amp;I3955,'07 Mode Capacity'!$C$6:$C$17,0))</x:f>
        <x:v>282.8100650527438</x:v>
      </x:c>
      <x:c r="AK3955" s="18" t="n">
        <x:f>Y3955*INDEX('07 Mode Capacity'!$P$6:$P$17,MATCH("OCEAN-"&amp;I3955,'07 Mode Capacity'!$C$6:$C$17,0))</x:f>
        <x:v>414.88470203030977</x:v>
      </x:c>
      <x:c r="AL3955" s="18" t="n">
        <x:f>AB3955*INDEX('07 Mode Capacity'!$P$6:$P$17,MATCH("LAND-"&amp;I3955,'07 Mode Capacity'!$C$6:$C$17,0))</x:f>
        <x:v>0</x:v>
      </x:c>
      <x:c r="AM3955" s="18" t="n">
        <x:f>AE3955*INDEX('07 Mode Capacity'!$P$6:$P$17,MATCH("INLAND-"&amp;I3955,'07 Mode Capacity'!$C$6:$C$17,0))</x:f>
        <x:v>0</x:v>
      </x:c>
      <x:c r="AN3955" s="18" t="n">
        <x:f>SUM(AJ3955:AM3955)</x:f>
        <x:v>697.6947670830536</x:v>
      </x:c>
      <x:c r="AO3955" s="17" t="n">
        <x:f>IF(N3955=0,1,AN3955/N3955)</x:f>
        <x:v>0.1677957592792337</x:v>
      </x:c>
      <x:c r="AP3955" s="11" t="str">
        <x:f>IF(AO3955&gt;='01 Controls'!$E$16,"PASS","FAIL")</x:f>
        <x:v>FAIL</x:v>
      </x:c>
      <x:c r="AQ3955" s="11" t="str">
        <x:v>UNQUANTIFIED</x:v>
      </x:c>
      <x:c r="AR3955" s="11" t="str">
        <x:v>Position-class planning record; serial item and receiver open</x:v>
      </x:c>
      <x:c r="AS3955" s="26"/>
      <x:c r="AT3955" s="26"/>
    </x:row>
    <x:row r="3956">
      <x:c r="C3956" s="11" t="str">
        <x:v>G1-H-PMG-BAT-22</x:v>
      </x:c>
      <x:c r="D3956" s="11" t="str">
        <x:v>G1</x:v>
      </x:c>
      <x:c r="E3956" s="11" t="str">
        <x:v>Allied megacity earthquake</x:v>
      </x:c>
      <x:c r="F3956" s="11" t="str">
        <x:v>H-PMG</x:v>
      </x:c>
      <x:c r="G3956" s="11" t="str">
        <x:v>Patient movement group</x:v>
      </x:c>
      <x:c r="H3956" s="11" t="str">
        <x:v>BAT-22</x:v>
      </x:c>
      <x:c r="I3956" s="19" t="n">
        <x:v>48</x:v>
      </x:c>
      <x:c r="J3956" s="21" t="n">
        <x:v>8</x:v>
      </x:c>
      <x:c r="K3956" s="18" t="n">
        <x:f>'05 Cargo Register'!K372</x:f>
        <x:v>230.99999999999997</x:v>
      </x:c>
      <x:c r="L3956" s="18" t="n">
        <x:f>'05 Cargo Register'!N372</x:f>
        <x:v>14</x:v>
      </x:c>
      <x:c r="M3956" s="18" t="n">
        <x:f>'05 Cargo Register'!O372</x:f>
        <x:v>369.6</x:v>
      </x:c>
      <x:c r="N3956" s="18" t="n">
        <x:f>J3956*K3956</x:f>
        <x:v>1847.9999999999998</x:v>
      </x:c>
      <x:c r="O3956" s="18" t="n">
        <x:f>J3956*L3956</x:f>
        <x:v>112</x:v>
      </x:c>
      <x:c r="P3956" s="18" t="n">
        <x:f>J3956*M3956</x:f>
        <x:v>2956.8</x:v>
      </x:c>
      <x:c r="Q3956" s="22" t="n">
        <x:f>'01 Controls'!$E$30*'02 Cargo Classes'!$M$9</x:f>
        <x:v>0</x:v>
      </x:c>
      <x:c r="R3956" s="22" t="n">
        <x:f>'01 Controls'!$F$30*'02 Cargo Classes'!$N$9</x:f>
        <x:v>0.85</x:v>
      </x:c>
      <x:c r="S3956" s="22" t="n">
        <x:f>'01 Controls'!$G$30*'02 Cargo Classes'!$O$9</x:f>
        <x:v>0</x:v>
      </x:c>
      <x:c r="T3956" s="22" t="n">
        <x:f>'01 Controls'!$H$30*'02 Cargo Classes'!$P$9</x:f>
        <x:v>0</x:v>
      </x:c>
      <x:c r="U3956" s="22" t="n">
        <x:f>SUM(Q3956:T3956)</x:f>
        <x:v>0.85</x:v>
      </x:c>
      <x:c r="V3956" s="18" t="n">
        <x:f>IF(U3956=0,0,N3956*Q3956/U3956)</x:f>
        <x:v>0</x:v>
      </x:c>
      <x:c r="W3956" s="18" t="n">
        <x:f>IF(U3956=0,0,P3956*Q3956/U3956)</x:f>
        <x:v>0</x:v>
      </x:c>
      <x:c r="X3956" s="18" t="n">
        <x:f>MAX(V3956,W3956*'01 Controls'!$E$12)</x:f>
        <x:v>0</x:v>
      </x:c>
      <x:c r="Y3956" s="18" t="n">
        <x:f>IF(U3956=0,0,N3956*R3956/U3956)</x:f>
        <x:v>1847.9999999999998</x:v>
      </x:c>
      <x:c r="Z3956" s="18" t="n">
        <x:f>IF(U3956=0,0,P3956*R3956/U3956)</x:f>
        <x:v>2956.8</x:v>
      </x:c>
      <x:c r="AA3956" s="18" t="n">
        <x:f>MAX(Y3956,Z3956*'01 Controls'!$E$13)</x:f>
        <x:v>1847.9999999999998</x:v>
      </x:c>
      <x:c r="AB3956" s="18" t="n">
        <x:f>IF(U3956=0,0,N3956*S3956/U3956)</x:f>
        <x:v>0</x:v>
      </x:c>
      <x:c r="AC3956" s="18" t="n">
        <x:f>IF(U3956=0,0,P3956*S3956/U3956)</x:f>
        <x:v>0</x:v>
      </x:c>
      <x:c r="AD3956" s="18" t="n">
        <x:f>MAX(AB3956,AC3956*'01 Controls'!$E$14)</x:f>
        <x:v>0</x:v>
      </x:c>
      <x:c r="AE3956" s="18" t="n">
        <x:f>IF(U3956=0,0,N3956*T3956/U3956)</x:f>
        <x:v>0</x:v>
      </x:c>
      <x:c r="AF3956" s="18" t="n">
        <x:f>IF(U3956=0,0,P3956*T3956/U3956)</x:f>
        <x:v>0</x:v>
      </x:c>
      <x:c r="AG3956" s="18" t="n">
        <x:f>MAX(AE3956,AF3956*'01 Controls'!$E$15)</x:f>
        <x:v>0</x:v>
      </x:c>
      <x:c r="AH3956" s="18" t="n">
        <x:f>SUM(V3956,Y3956,AB3956,AE3956)</x:f>
        <x:v>1847.9999999999998</x:v>
      </x:c>
      <x:c r="AI3956" s="18" t="n">
        <x:f>N3956-AH3956</x:f>
        <x:v>0</x:v>
      </x:c>
      <x:c r="AJ3956" s="18" t="n">
        <x:f>V3956*INDEX('07 Mode Capacity'!$P$6:$P$17,MATCH("AIR-"&amp;I3956,'07 Mode Capacity'!$C$6:$C$17,0))</x:f>
        <x:v>0</x:v>
      </x:c>
      <x:c r="AK3956" s="18" t="n">
        <x:f>Y3956*INDEX('07 Mode Capacity'!$P$6:$P$17,MATCH("OCEAN-"&amp;I3956,'07 Mode Capacity'!$C$6:$C$17,0))</x:f>
        <x:v>161.95184572245606</x:v>
      </x:c>
      <x:c r="AL3956" s="18" t="n">
        <x:f>AB3956*INDEX('07 Mode Capacity'!$P$6:$P$17,MATCH("LAND-"&amp;I3956,'07 Mode Capacity'!$C$6:$C$17,0))</x:f>
        <x:v>0</x:v>
      </x:c>
      <x:c r="AM3956" s="18" t="n">
        <x:f>AE3956*INDEX('07 Mode Capacity'!$P$6:$P$17,MATCH("INLAND-"&amp;I3956,'07 Mode Capacity'!$C$6:$C$17,0))</x:f>
        <x:v>0</x:v>
      </x:c>
      <x:c r="AN3956" s="18" t="n">
        <x:f>SUM(AJ3956:AM3956)</x:f>
        <x:v>161.95184572245606</x:v>
      </x:c>
      <x:c r="AO3956" s="17" t="n">
        <x:f>IF(N3956=0,1,AN3956/N3956)</x:f>
        <x:v>0.08763628015284419</x:v>
      </x:c>
      <x:c r="AP3956" s="11" t="str">
        <x:f>IF(AO3956&gt;='01 Controls'!$E$16,"PASS","FAIL")</x:f>
        <x:v>FAIL</x:v>
      </x:c>
      <x:c r="AQ3956" s="11" t="str">
        <x:v>UNQUANTIFIED</x:v>
      </x:c>
      <x:c r="AR3956" s="11" t="str">
        <x:v>Position-class planning record; serial item and receiver open</x:v>
      </x:c>
      <x:c r="AS3956" s="26"/>
      <x:c r="AT3956" s="26"/>
    </x:row>
    <x:row r="3957">
      <x:c r="C3957" s="11" t="str">
        <x:v>G1-H-PMG-TNK-20</x:v>
      </x:c>
      <x:c r="D3957" s="11" t="str">
        <x:v>G1</x:v>
      </x:c>
      <x:c r="E3957" s="11" t="str">
        <x:v>Allied megacity earthquake</x:v>
      </x:c>
      <x:c r="F3957" s="11" t="str">
        <x:v>H-PMG</x:v>
      </x:c>
      <x:c r="G3957" s="11" t="str">
        <x:v>Patient movement group</x:v>
      </x:c>
      <x:c r="H3957" s="11" t="str">
        <x:v>TNK-20</x:v>
      </x:c>
      <x:c r="I3957" s="19" t="n">
        <x:v>48</x:v>
      </x:c>
      <x:c r="J3957" s="21" t="n">
        <x:v>8</x:v>
      </x:c>
      <x:c r="K3957" s="18" t="n">
        <x:f>'05 Cargo Register'!K373</x:f>
        <x:v>173.24999999999997</x:v>
      </x:c>
      <x:c r="L3957" s="18" t="n">
        <x:f>'05 Cargo Register'!N373</x:f>
        <x:v>11</x:v>
      </x:c>
      <x:c r="M3957" s="18" t="n">
        <x:f>'05 Cargo Register'!O373</x:f>
        <x:v>233.75</x:v>
      </x:c>
      <x:c r="N3957" s="18" t="n">
        <x:f>J3957*K3957</x:f>
        <x:v>1385.9999999999998</x:v>
      </x:c>
      <x:c r="O3957" s="18" t="n">
        <x:f>J3957*L3957</x:f>
        <x:v>88</x:v>
      </x:c>
      <x:c r="P3957" s="18" t="n">
        <x:f>J3957*M3957</x:f>
        <x:v>1870</x:v>
      </x:c>
      <x:c r="Q3957" s="22" t="n">
        <x:f>'01 Controls'!$E$30*'02 Cargo Classes'!$M$10</x:f>
        <x:v>0</x:v>
      </x:c>
      <x:c r="R3957" s="22" t="n">
        <x:f>'01 Controls'!$F$30*'02 Cargo Classes'!$N$10</x:f>
        <x:v>1.02</x:v>
      </x:c>
      <x:c r="S3957" s="22" t="n">
        <x:f>'01 Controls'!$G$30*'02 Cargo Classes'!$O$10</x:f>
        <x:v>0</x:v>
      </x:c>
      <x:c r="T3957" s="22" t="n">
        <x:f>'01 Controls'!$H$30*'02 Cargo Classes'!$P$10</x:f>
        <x:v>0</x:v>
      </x:c>
      <x:c r="U3957" s="22" t="n">
        <x:f>SUM(Q3957:T3957)</x:f>
        <x:v>1.02</x:v>
      </x:c>
      <x:c r="V3957" s="18" t="n">
        <x:f>IF(U3957=0,0,N3957*Q3957/U3957)</x:f>
        <x:v>0</x:v>
      </x:c>
      <x:c r="W3957" s="18" t="n">
        <x:f>IF(U3957=0,0,P3957*Q3957/U3957)</x:f>
        <x:v>0</x:v>
      </x:c>
      <x:c r="X3957" s="18" t="n">
        <x:f>MAX(V3957,W3957*'01 Controls'!$E$12)</x:f>
        <x:v>0</x:v>
      </x:c>
      <x:c r="Y3957" s="18" t="n">
        <x:f>IF(U3957=0,0,N3957*R3957/U3957)</x:f>
        <x:v>1385.9999999999998</x:v>
      </x:c>
      <x:c r="Z3957" s="18" t="n">
        <x:f>IF(U3957=0,0,P3957*R3957/U3957)</x:f>
        <x:v>1870</x:v>
      </x:c>
      <x:c r="AA3957" s="18" t="n">
        <x:f>MAX(Y3957,Z3957*'01 Controls'!$E$13)</x:f>
        <x:v>1385.9999999999998</x:v>
      </x:c>
      <x:c r="AB3957" s="18" t="n">
        <x:f>IF(U3957=0,0,N3957*S3957/U3957)</x:f>
        <x:v>0</x:v>
      </x:c>
      <x:c r="AC3957" s="18" t="n">
        <x:f>IF(U3957=0,0,P3957*S3957/U3957)</x:f>
        <x:v>0</x:v>
      </x:c>
      <x:c r="AD3957" s="18" t="n">
        <x:f>MAX(AB3957,AC3957*'01 Controls'!$E$14)</x:f>
        <x:v>0</x:v>
      </x:c>
      <x:c r="AE3957" s="18" t="n">
        <x:f>IF(U3957=0,0,N3957*T3957/U3957)</x:f>
        <x:v>0</x:v>
      </x:c>
      <x:c r="AF3957" s="18" t="n">
        <x:f>IF(U3957=0,0,P3957*T3957/U3957)</x:f>
        <x:v>0</x:v>
      </x:c>
      <x:c r="AG3957" s="18" t="n">
        <x:f>MAX(AE3957,AF3957*'01 Controls'!$E$15)</x:f>
        <x:v>0</x:v>
      </x:c>
      <x:c r="AH3957" s="18" t="n">
        <x:f>SUM(V3957,Y3957,AB3957,AE3957)</x:f>
        <x:v>1385.9999999999998</x:v>
      </x:c>
      <x:c r="AI3957" s="18" t="n">
        <x:f>N3957-AH3957</x:f>
        <x:v>0</x:v>
      </x:c>
      <x:c r="AJ3957" s="18" t="n">
        <x:f>V3957*INDEX('07 Mode Capacity'!$P$6:$P$17,MATCH("AIR-"&amp;I3957,'07 Mode Capacity'!$C$6:$C$17,0))</x:f>
        <x:v>0</x:v>
      </x:c>
      <x:c r="AK3957" s="18" t="n">
        <x:f>Y3957*INDEX('07 Mode Capacity'!$P$6:$P$17,MATCH("OCEAN-"&amp;I3957,'07 Mode Capacity'!$C$6:$C$17,0))</x:f>
        <x:v>121.46388429184204</x:v>
      </x:c>
      <x:c r="AL3957" s="18" t="n">
        <x:f>AB3957*INDEX('07 Mode Capacity'!$P$6:$P$17,MATCH("LAND-"&amp;I3957,'07 Mode Capacity'!$C$6:$C$17,0))</x:f>
        <x:v>0</x:v>
      </x:c>
      <x:c r="AM3957" s="18" t="n">
        <x:f>AE3957*INDEX('07 Mode Capacity'!$P$6:$P$17,MATCH("INLAND-"&amp;I3957,'07 Mode Capacity'!$C$6:$C$17,0))</x:f>
        <x:v>0</x:v>
      </x:c>
      <x:c r="AN3957" s="18" t="n">
        <x:f>SUM(AJ3957:AM3957)</x:f>
        <x:v>121.46388429184204</x:v>
      </x:c>
      <x:c r="AO3957" s="17" t="n">
        <x:f>IF(N3957=0,1,AN3957/N3957)</x:f>
        <x:v>0.08763628015284419</x:v>
      </x:c>
      <x:c r="AP3957" s="11" t="str">
        <x:f>IF(AO3957&gt;='01 Controls'!$E$16,"PASS","FAIL")</x:f>
        <x:v>FAIL</x:v>
      </x:c>
      <x:c r="AQ3957" s="11" t="str">
        <x:v>UNQUANTIFIED</x:v>
      </x:c>
      <x:c r="AR3957" s="11" t="str">
        <x:v>Position-class planning record; serial item and receiver open</x:v>
      </x:c>
      <x:c r="AS3957" s="26"/>
      <x:c r="AT3957" s="26"/>
    </x:row>
    <x:row r="3958">
      <x:c r="C3958" s="11" t="str">
        <x:v>G1-H-PMG-FLR-24</x:v>
      </x:c>
      <x:c r="D3958" s="11" t="str">
        <x:v>G1</x:v>
      </x:c>
      <x:c r="E3958" s="11" t="str">
        <x:v>Allied megacity earthquake</x:v>
      </x:c>
      <x:c r="F3958" s="11" t="str">
        <x:v>H-PMG</x:v>
      </x:c>
      <x:c r="G3958" s="11" t="str">
        <x:v>Patient movement group</x:v>
      </x:c>
      <x:c r="H3958" s="11" t="str">
        <x:v>FLR-24</x:v>
      </x:c>
      <x:c r="I3958" s="19" t="n">
        <x:v>48</x:v>
      </x:c>
      <x:c r="J3958" s="21" t="n">
        <x:v>8</x:v>
      </x:c>
      <x:c r="K3958" s="18" t="n">
        <x:f>'05 Cargo Register'!K374</x:f>
        <x:v>144.37499999999997</x:v>
      </x:c>
      <x:c r="L3958" s="18" t="n">
        <x:f>'05 Cargo Register'!N374</x:f>
        <x:v>8</x:v>
      </x:c>
      <x:c r="M3958" s="18" t="n">
        <x:f>'05 Cargo Register'!O374</x:f>
        <x:v>256</x:v>
      </x:c>
      <x:c r="N3958" s="18" t="n">
        <x:f>J3958*K3958</x:f>
        <x:v>1154.9999999999998</x:v>
      </x:c>
      <x:c r="O3958" s="18" t="n">
        <x:f>J3958*L3958</x:f>
        <x:v>64</x:v>
      </x:c>
      <x:c r="P3958" s="18" t="n">
        <x:f>J3958*M3958</x:f>
        <x:v>2048</x:v>
      </x:c>
      <x:c r="Q3958" s="22" t="n">
        <x:f>'01 Controls'!$E$30*'02 Cargo Classes'!$M$11</x:f>
        <x:v>0</x:v>
      </x:c>
      <x:c r="R3958" s="22" t="n">
        <x:f>'01 Controls'!$F$30*'02 Cargo Classes'!$N$11</x:f>
        <x:v>1.02</x:v>
      </x:c>
      <x:c r="S3958" s="22" t="n">
        <x:f>'01 Controls'!$G$30*'02 Cargo Classes'!$O$11</x:f>
        <x:v>0</x:v>
      </x:c>
      <x:c r="T3958" s="22" t="n">
        <x:f>'01 Controls'!$H$30*'02 Cargo Classes'!$P$11</x:f>
        <x:v>0</x:v>
      </x:c>
      <x:c r="U3958" s="22" t="n">
        <x:f>SUM(Q3958:T3958)</x:f>
        <x:v>1.02</x:v>
      </x:c>
      <x:c r="V3958" s="18" t="n">
        <x:f>IF(U3958=0,0,N3958*Q3958/U3958)</x:f>
        <x:v>0</x:v>
      </x:c>
      <x:c r="W3958" s="18" t="n">
        <x:f>IF(U3958=0,0,P3958*Q3958/U3958)</x:f>
        <x:v>0</x:v>
      </x:c>
      <x:c r="X3958" s="18" t="n">
        <x:f>MAX(V3958,W3958*'01 Controls'!$E$12)</x:f>
        <x:v>0</x:v>
      </x:c>
      <x:c r="Y3958" s="18" t="n">
        <x:f>IF(U3958=0,0,N3958*R3958/U3958)</x:f>
        <x:v>1154.9999999999998</x:v>
      </x:c>
      <x:c r="Z3958" s="18" t="n">
        <x:f>IF(U3958=0,0,P3958*R3958/U3958)</x:f>
        <x:v>2048</x:v>
      </x:c>
      <x:c r="AA3958" s="18" t="n">
        <x:f>MAX(Y3958,Z3958*'01 Controls'!$E$13)</x:f>
        <x:v>1154.9999999999998</x:v>
      </x:c>
      <x:c r="AB3958" s="18" t="n">
        <x:f>IF(U3958=0,0,N3958*S3958/U3958)</x:f>
        <x:v>0</x:v>
      </x:c>
      <x:c r="AC3958" s="18" t="n">
        <x:f>IF(U3958=0,0,P3958*S3958/U3958)</x:f>
        <x:v>0</x:v>
      </x:c>
      <x:c r="AD3958" s="18" t="n">
        <x:f>MAX(AB3958,AC3958*'01 Controls'!$E$14)</x:f>
        <x:v>0</x:v>
      </x:c>
      <x:c r="AE3958" s="18" t="n">
        <x:f>IF(U3958=0,0,N3958*T3958/U3958)</x:f>
        <x:v>0</x:v>
      </x:c>
      <x:c r="AF3958" s="18" t="n">
        <x:f>IF(U3958=0,0,P3958*T3958/U3958)</x:f>
        <x:v>0</x:v>
      </x:c>
      <x:c r="AG3958" s="18" t="n">
        <x:f>MAX(AE3958,AF3958*'01 Controls'!$E$15)</x:f>
        <x:v>0</x:v>
      </x:c>
      <x:c r="AH3958" s="18" t="n">
        <x:f>SUM(V3958,Y3958,AB3958,AE3958)</x:f>
        <x:v>1154.9999999999998</x:v>
      </x:c>
      <x:c r="AI3958" s="18" t="n">
        <x:f>N3958-AH3958</x:f>
        <x:v>0</x:v>
      </x:c>
      <x:c r="AJ3958" s="18" t="n">
        <x:f>V3958*INDEX('07 Mode Capacity'!$P$6:$P$17,MATCH("AIR-"&amp;I3958,'07 Mode Capacity'!$C$6:$C$17,0))</x:f>
        <x:v>0</x:v>
      </x:c>
      <x:c r="AK3958" s="18" t="n">
        <x:f>Y3958*INDEX('07 Mode Capacity'!$P$6:$P$17,MATCH("OCEAN-"&amp;I3958,'07 Mode Capacity'!$C$6:$C$17,0))</x:f>
        <x:v>101.21990357653502</x:v>
      </x:c>
      <x:c r="AL3958" s="18" t="n">
        <x:f>AB3958*INDEX('07 Mode Capacity'!$P$6:$P$17,MATCH("LAND-"&amp;I3958,'07 Mode Capacity'!$C$6:$C$17,0))</x:f>
        <x:v>0</x:v>
      </x:c>
      <x:c r="AM3958" s="18" t="n">
        <x:f>AE3958*INDEX('07 Mode Capacity'!$P$6:$P$17,MATCH("INLAND-"&amp;I3958,'07 Mode Capacity'!$C$6:$C$17,0))</x:f>
        <x:v>0</x:v>
      </x:c>
      <x:c r="AN3958" s="18" t="n">
        <x:f>SUM(AJ3958:AM3958)</x:f>
        <x:v>101.21990357653502</x:v>
      </x:c>
      <x:c r="AO3958" s="17" t="n">
        <x:f>IF(N3958=0,1,AN3958/N3958)</x:f>
        <x:v>0.08763628015284419</x:v>
      </x:c>
      <x:c r="AP3958" s="11" t="str">
        <x:f>IF(AO3958&gt;='01 Controls'!$E$16,"PASS","FAIL")</x:f>
        <x:v>FAIL</x:v>
      </x:c>
      <x:c r="AQ3958" s="11" t="str">
        <x:v>UNQUANTIFIED</x:v>
      </x:c>
      <x:c r="AR3958" s="11" t="str">
        <x:v>Position-class planning record; serial item and receiver open</x:v>
      </x:c>
      <x:c r="AS3958" s="26"/>
      <x:c r="AT3958" s="26"/>
    </x:row>
    <x:row r="3959">
      <x:c r="C3959" s="11" t="str">
        <x:v>G1-H-PMG-ROL-30</x:v>
      </x:c>
      <x:c r="D3959" s="11" t="str">
        <x:v>G1</x:v>
      </x:c>
      <x:c r="E3959" s="11" t="str">
        <x:v>Allied megacity earthquake</x:v>
      </x:c>
      <x:c r="F3959" s="11" t="str">
        <x:v>H-PMG</x:v>
      </x:c>
      <x:c r="G3959" s="11" t="str">
        <x:v>Patient movement group</x:v>
      </x:c>
      <x:c r="H3959" s="11" t="str">
        <x:v>ROL-30</x:v>
      </x:c>
      <x:c r="I3959" s="19" t="n">
        <x:v>48</x:v>
      </x:c>
      <x:c r="J3959" s="21" t="n">
        <x:v>8</x:v>
      </x:c>
      <x:c r="K3959" s="18" t="n">
        <x:f>'05 Cargo Register'!K375</x:f>
        <x:v>288.74999999999994</x:v>
      </x:c>
      <x:c r="L3959" s="18" t="n">
        <x:f>'05 Cargo Register'!N375</x:f>
        <x:v>13</x:v>
      </x:c>
      <x:c r="M3959" s="18" t="n">
        <x:f>'05 Cargo Register'!O375</x:f>
        <x:v>828.75</x:v>
      </x:c>
      <x:c r="N3959" s="18" t="n">
        <x:f>J3959*K3959</x:f>
        <x:v>2309.9999999999995</x:v>
      </x:c>
      <x:c r="O3959" s="18" t="n">
        <x:f>J3959*L3959</x:f>
        <x:v>104</x:v>
      </x:c>
      <x:c r="P3959" s="18" t="n">
        <x:f>J3959*M3959</x:f>
        <x:v>6630</x:v>
      </x:c>
      <x:c r="Q3959" s="22" t="n">
        <x:f>'01 Controls'!$E$30*'02 Cargo Classes'!$M$12</x:f>
        <x:v>0</x:v>
      </x:c>
      <x:c r="R3959" s="22" t="n">
        <x:f>'01 Controls'!$F$30*'02 Cargo Classes'!$N$12</x:f>
        <x:v>0.85</x:v>
      </x:c>
      <x:c r="S3959" s="22" t="n">
        <x:f>'01 Controls'!$G$30*'02 Cargo Classes'!$O$12</x:f>
        <x:v>0</x:v>
      </x:c>
      <x:c r="T3959" s="22" t="n">
        <x:f>'01 Controls'!$H$30*'02 Cargo Classes'!$P$12</x:f>
        <x:v>0</x:v>
      </x:c>
      <x:c r="U3959" s="22" t="n">
        <x:f>SUM(Q3959:T3959)</x:f>
        <x:v>0.85</x:v>
      </x:c>
      <x:c r="V3959" s="18" t="n">
        <x:f>IF(U3959=0,0,N3959*Q3959/U3959)</x:f>
        <x:v>0</x:v>
      </x:c>
      <x:c r="W3959" s="18" t="n">
        <x:f>IF(U3959=0,0,P3959*Q3959/U3959)</x:f>
        <x:v>0</x:v>
      </x:c>
      <x:c r="X3959" s="18" t="n">
        <x:f>MAX(V3959,W3959*'01 Controls'!$E$12)</x:f>
        <x:v>0</x:v>
      </x:c>
      <x:c r="Y3959" s="18" t="n">
        <x:f>IF(U3959=0,0,N3959*R3959/U3959)</x:f>
        <x:v>2309.9999999999995</x:v>
      </x:c>
      <x:c r="Z3959" s="18" t="n">
        <x:f>IF(U3959=0,0,P3959*R3959/U3959)</x:f>
        <x:v>6630</x:v>
      </x:c>
      <x:c r="AA3959" s="18" t="n">
        <x:f>MAX(Y3959,Z3959*'01 Controls'!$E$13)</x:f>
        <x:v>2309.9999999999995</x:v>
      </x:c>
      <x:c r="AB3959" s="18" t="n">
        <x:f>IF(U3959=0,0,N3959*S3959/U3959)</x:f>
        <x:v>0</x:v>
      </x:c>
      <x:c r="AC3959" s="18" t="n">
        <x:f>IF(U3959=0,0,P3959*S3959/U3959)</x:f>
        <x:v>0</x:v>
      </x:c>
      <x:c r="AD3959" s="18" t="n">
        <x:f>MAX(AB3959,AC3959*'01 Controls'!$E$14)</x:f>
        <x:v>0</x:v>
      </x:c>
      <x:c r="AE3959" s="18" t="n">
        <x:f>IF(U3959=0,0,N3959*T3959/U3959)</x:f>
        <x:v>0</x:v>
      </x:c>
      <x:c r="AF3959" s="18" t="n">
        <x:f>IF(U3959=0,0,P3959*T3959/U3959)</x:f>
        <x:v>0</x:v>
      </x:c>
      <x:c r="AG3959" s="18" t="n">
        <x:f>MAX(AE3959,AF3959*'01 Controls'!$E$15)</x:f>
        <x:v>0</x:v>
      </x:c>
      <x:c r="AH3959" s="18" t="n">
        <x:f>SUM(V3959,Y3959,AB3959,AE3959)</x:f>
        <x:v>2309.9999999999995</x:v>
      </x:c>
      <x:c r="AI3959" s="18" t="n">
        <x:f>N3959-AH3959</x:f>
        <x:v>0</x:v>
      </x:c>
      <x:c r="AJ3959" s="18" t="n">
        <x:f>V3959*INDEX('07 Mode Capacity'!$P$6:$P$17,MATCH("AIR-"&amp;I3959,'07 Mode Capacity'!$C$6:$C$17,0))</x:f>
        <x:v>0</x:v>
      </x:c>
      <x:c r="AK3959" s="18" t="n">
        <x:f>Y3959*INDEX('07 Mode Capacity'!$P$6:$P$17,MATCH("OCEAN-"&amp;I3959,'07 Mode Capacity'!$C$6:$C$17,0))</x:f>
        <x:v>202.43980715307003</x:v>
      </x:c>
      <x:c r="AL3959" s="18" t="n">
        <x:f>AB3959*INDEX('07 Mode Capacity'!$P$6:$P$17,MATCH("LAND-"&amp;I3959,'07 Mode Capacity'!$C$6:$C$17,0))</x:f>
        <x:v>0</x:v>
      </x:c>
      <x:c r="AM3959" s="18" t="n">
        <x:f>AE3959*INDEX('07 Mode Capacity'!$P$6:$P$17,MATCH("INLAND-"&amp;I3959,'07 Mode Capacity'!$C$6:$C$17,0))</x:f>
        <x:v>0</x:v>
      </x:c>
      <x:c r="AN3959" s="18" t="n">
        <x:f>SUM(AJ3959:AM3959)</x:f>
        <x:v>202.43980715307003</x:v>
      </x:c>
      <x:c r="AO3959" s="17" t="n">
        <x:f>IF(N3959=0,1,AN3959/N3959)</x:f>
        <x:v>0.08763628015284419</x:v>
      </x:c>
      <x:c r="AP3959" s="11" t="str">
        <x:f>IF(AO3959&gt;='01 Controls'!$E$16,"PASS","FAIL")</x:f>
        <x:v>FAIL</x:v>
      </x:c>
      <x:c r="AQ3959" s="11" t="str">
        <x:v>UNQUANTIFIED</x:v>
      </x:c>
      <x:c r="AR3959" s="11" t="str">
        <x:v>Position-class planning record; serial item and receiver open</x:v>
      </x:c>
      <x:c r="AS3959" s="26"/>
      <x:c r="AT3959" s="26"/>
    </x:row>
    <x:row r="3960">
      <x:c r="C3960" s="11" t="str">
        <x:v>G1-H-PMG-BLK-08</x:v>
      </x:c>
      <x:c r="D3960" s="11" t="str">
        <x:v>G1</x:v>
      </x:c>
      <x:c r="E3960" s="11" t="str">
        <x:v>Allied megacity earthquake</x:v>
      </x:c>
      <x:c r="F3960" s="11" t="str">
        <x:v>H-PMG</x:v>
      </x:c>
      <x:c r="G3960" s="11" t="str">
        <x:v>Patient movement group</x:v>
      </x:c>
      <x:c r="H3960" s="11" t="str">
        <x:v>BLK-08</x:v>
      </x:c>
      <x:c r="I3960" s="19" t="n">
        <x:v>48</x:v>
      </x:c>
      <x:c r="J3960" s="21" t="n">
        <x:v>8</x:v>
      </x:c>
      <x:c r="K3960" s="18" t="n">
        <x:f>'05 Cargo Register'!K376</x:f>
        <x:v>404.25</x:v>
      </x:c>
      <x:c r="L3960" s="18" t="n">
        <x:f>'05 Cargo Register'!N376</x:f>
        <x:v>64</x:v>
      </x:c>
      <x:c r="M3960" s="18" t="n">
        <x:f>'05 Cargo Register'!O376</x:f>
        <x:v>3264</x:v>
      </x:c>
      <x:c r="N3960" s="18" t="n">
        <x:f>J3960*K3960</x:f>
        <x:v>3234</x:v>
      </x:c>
      <x:c r="O3960" s="18" t="n">
        <x:f>J3960*L3960</x:f>
        <x:v>512</x:v>
      </x:c>
      <x:c r="P3960" s="18" t="n">
        <x:f>J3960*M3960</x:f>
        <x:v>26112</x:v>
      </x:c>
      <x:c r="Q3960" s="22" t="n">
        <x:f>'01 Controls'!$E$30*'02 Cargo Classes'!$M$14</x:f>
        <x:v>0.15</x:v>
      </x:c>
      <x:c r="R3960" s="22" t="n">
        <x:f>'01 Controls'!$F$30*'02 Cargo Classes'!$N$14</x:f>
        <x:v>0.68</x:v>
      </x:c>
      <x:c r="S3960" s="22" t="n">
        <x:f>'01 Controls'!$G$30*'02 Cargo Classes'!$O$14</x:f>
        <x:v>0</x:v>
      </x:c>
      <x:c r="T3960" s="22" t="n">
        <x:f>'01 Controls'!$H$30*'02 Cargo Classes'!$P$14</x:f>
        <x:v>0</x:v>
      </x:c>
      <x:c r="U3960" s="22" t="n">
        <x:f>SUM(Q3960:T3960)</x:f>
        <x:v>0.8300000000000001</x:v>
      </x:c>
      <x:c r="V3960" s="18" t="n">
        <x:f>IF(U3960=0,0,N3960*Q3960/U3960)</x:f>
        <x:v>584.4578313253011</x:v>
      </x:c>
      <x:c r="W3960" s="18" t="n">
        <x:f>IF(U3960=0,0,P3960*Q3960/U3960)</x:f>
        <x:v>4719.036144578313</x:v>
      </x:c>
      <x:c r="X3960" s="18" t="n">
        <x:f>MAX(V3960,W3960*'01 Controls'!$E$12)</x:f>
        <x:v>1179.7590361445782</x:v>
      </x:c>
      <x:c r="Y3960" s="18" t="n">
        <x:f>IF(U3960=0,0,N3960*R3960/U3960)</x:f>
        <x:v>2649.542168674699</x:v>
      </x:c>
      <x:c r="Z3960" s="18" t="n">
        <x:f>IF(U3960=0,0,P3960*R3960/U3960)</x:f>
        <x:v>21392.963855421684</x:v>
      </x:c>
      <x:c r="AA3960" s="18" t="n">
        <x:f>MAX(Y3960,Z3960*'01 Controls'!$E$13)</x:f>
        <x:v>3208.9445783132524</x:v>
      </x:c>
      <x:c r="AB3960" s="18" t="n">
        <x:f>IF(U3960=0,0,N3960*S3960/U3960)</x:f>
        <x:v>0</x:v>
      </x:c>
      <x:c r="AC3960" s="18" t="n">
        <x:f>IF(U3960=0,0,P3960*S3960/U3960)</x:f>
        <x:v>0</x:v>
      </x:c>
      <x:c r="AD3960" s="18" t="n">
        <x:f>MAX(AB3960,AC3960*'01 Controls'!$E$14)</x:f>
        <x:v>0</x:v>
      </x:c>
      <x:c r="AE3960" s="18" t="n">
        <x:f>IF(U3960=0,0,N3960*T3960/U3960)</x:f>
        <x:v>0</x:v>
      </x:c>
      <x:c r="AF3960" s="18" t="n">
        <x:f>IF(U3960=0,0,P3960*T3960/U3960)</x:f>
        <x:v>0</x:v>
      </x:c>
      <x:c r="AG3960" s="18" t="n">
        <x:f>MAX(AE3960,AF3960*'01 Controls'!$E$15)</x:f>
        <x:v>0</x:v>
      </x:c>
      <x:c r="AH3960" s="18" t="n">
        <x:f>SUM(V3960,Y3960,AB3960,AE3960)</x:f>
        <x:v>3234</x:v>
      </x:c>
      <x:c r="AI3960" s="18" t="n">
        <x:f>N3960-AH3960</x:f>
        <x:v>0</x:v>
      </x:c>
      <x:c r="AJ3960" s="18" t="n">
        <x:f>V3960*INDEX('07 Mode Capacity'!$P$6:$P$17,MATCH("AIR-"&amp;I3960,'07 Mode Capacity'!$C$6:$C$17,0))</x:f>
        <x:v>163.84437088691064</x:v>
      </x:c>
      <x:c r="AK3960" s="18" t="n">
        <x:f>Y3960*INDEX('07 Mode Capacity'!$P$6:$P$17,MATCH("OCEAN-"&amp;I3960,'07 Mode Capacity'!$C$6:$C$17,0))</x:f>
        <x:v>232.1960197707503</x:v>
      </x:c>
      <x:c r="AL3960" s="18" t="n">
        <x:f>AB3960*INDEX('07 Mode Capacity'!$P$6:$P$17,MATCH("LAND-"&amp;I3960,'07 Mode Capacity'!$C$6:$C$17,0))</x:f>
        <x:v>0</x:v>
      </x:c>
      <x:c r="AM3960" s="18" t="n">
        <x:f>AE3960*INDEX('07 Mode Capacity'!$P$6:$P$17,MATCH("INLAND-"&amp;I3960,'07 Mode Capacity'!$C$6:$C$17,0))</x:f>
        <x:v>0</x:v>
      </x:c>
      <x:c r="AN3960" s="18" t="n">
        <x:f>SUM(AJ3960:AM3960)</x:f>
        <x:v>396.04039065766096</x:v>
      </x:c>
      <x:c r="AO3960" s="17" t="n">
        <x:f>IF(N3960=0,1,AN3960/N3960)</x:f>
        <x:v>0.12246146897268428</x:v>
      </x:c>
      <x:c r="AP3960" s="11" t="str">
        <x:f>IF(AO3960&gt;='01 Controls'!$E$16,"PASS","FAIL")</x:f>
        <x:v>FAIL</x:v>
      </x:c>
      <x:c r="AQ3960" s="11" t="str">
        <x:v>UNQUANTIFIED</x:v>
      </x:c>
      <x:c r="AR3960" s="11" t="str">
        <x:v>Position-class planning record; serial item and receiver open</x:v>
      </x:c>
      <x:c r="AS3960" s="26"/>
      <x:c r="AT3960" s="26"/>
    </x:row>
    <x:row r="3961">
      <x:c r="C3961" s="11" t="str">
        <x:v>G1-C-ERG-APL-45</x:v>
      </x:c>
      <x:c r="D3961" s="11" t="str">
        <x:v>G1</x:v>
      </x:c>
      <x:c r="E3961" s="11" t="str">
        <x:v>Allied megacity earthquake</x:v>
      </x:c>
      <x:c r="F3961" s="11" t="str">
        <x:v>C-ERG</x:v>
      </x:c>
      <x:c r="G3961" s="11" t="str">
        <x:v>Economic restart group</x:v>
      </x:c>
      <x:c r="H3961" s="11" t="str">
        <x:v>APL-45</x:v>
      </x:c>
      <x:c r="I3961" s="19" t="n">
        <x:v>24</x:v>
      </x:c>
      <x:c r="J3961" s="21" t="n">
        <x:v>8</x:v>
      </x:c>
      <x:c r="K3961" s="18" t="n">
        <x:f>'05 Cargo Register'!K377</x:f>
        <x:v>243.75</x:v>
      </x:c>
      <x:c r="L3961" s="18" t="n">
        <x:f>'05 Cargo Register'!N377</x:f>
        <x:v>64</x:v>
      </x:c>
      <x:c r="M3961" s="18" t="n">
        <x:f>'05 Cargo Register'!O377</x:f>
        <x:v>480</x:v>
      </x:c>
      <x:c r="N3961" s="18" t="n">
        <x:f>J3961*K3961</x:f>
        <x:v>1950</x:v>
      </x:c>
      <x:c r="O3961" s="18" t="n">
        <x:f>J3961*L3961</x:f>
        <x:v>512</x:v>
      </x:c>
      <x:c r="P3961" s="18" t="n">
        <x:f>J3961*M3961</x:f>
        <x:v>3840</x:v>
      </x:c>
      <x:c r="Q3961" s="22" t="n">
        <x:f>'01 Controls'!$E$30*'02 Cargo Classes'!$M$6</x:f>
        <x:v>0.44999999999999996</x:v>
      </x:c>
      <x:c r="R3961" s="22" t="n">
        <x:f>'01 Controls'!$F$30*'02 Cargo Classes'!$N$6</x:f>
        <x:v>0.34</x:v>
      </x:c>
      <x:c r="S3961" s="22" t="n">
        <x:f>'01 Controls'!$G$30*'02 Cargo Classes'!$O$6</x:f>
        <x:v>0</x:v>
      </x:c>
      <x:c r="T3961" s="22" t="n">
        <x:f>'01 Controls'!$H$30*'02 Cargo Classes'!$P$6</x:f>
        <x:v>0</x:v>
      </x:c>
      <x:c r="U3961" s="22" t="n">
        <x:f>SUM(Q3961:T3961)</x:f>
        <x:v>0.79</x:v>
      </x:c>
      <x:c r="V3961" s="18" t="n">
        <x:f>IF(U3961=0,0,N3961*Q3961/U3961)</x:f>
        <x:v>1110.7594936708858</x:v>
      </x:c>
      <x:c r="W3961" s="18" t="n">
        <x:f>IF(U3961=0,0,P3961*Q3961/U3961)</x:f>
        <x:v>2187.3417721518986</x:v>
      </x:c>
      <x:c r="X3961" s="18" t="n">
        <x:f>MAX(V3961,W3961*'01 Controls'!$E$12)</x:f>
        <x:v>1110.7594936708858</x:v>
      </x:c>
      <x:c r="Y3961" s="18" t="n">
        <x:f>IF(U3961=0,0,N3961*R3961/U3961)</x:f>
        <x:v>839.2405063291139</x:v>
      </x:c>
      <x:c r="Z3961" s="18" t="n">
        <x:f>IF(U3961=0,0,P3961*R3961/U3961)</x:f>
        <x:v>1652.6582278481014</x:v>
      </x:c>
      <x:c r="AA3961" s="18" t="n">
        <x:f>MAX(Y3961,Z3961*'01 Controls'!$E$13)</x:f>
        <x:v>839.2405063291139</x:v>
      </x:c>
      <x:c r="AB3961" s="18" t="n">
        <x:f>IF(U3961=0,0,N3961*S3961/U3961)</x:f>
        <x:v>0</x:v>
      </x:c>
      <x:c r="AC3961" s="18" t="n">
        <x:f>IF(U3961=0,0,P3961*S3961/U3961)</x:f>
        <x:v>0</x:v>
      </x:c>
      <x:c r="AD3961" s="18" t="n">
        <x:f>MAX(AB3961,AC3961*'01 Controls'!$E$14)</x:f>
        <x:v>0</x:v>
      </x:c>
      <x:c r="AE3961" s="18" t="n">
        <x:f>IF(U3961=0,0,N3961*T3961/U3961)</x:f>
        <x:v>0</x:v>
      </x:c>
      <x:c r="AF3961" s="18" t="n">
        <x:f>IF(U3961=0,0,P3961*T3961/U3961)</x:f>
        <x:v>0</x:v>
      </x:c>
      <x:c r="AG3961" s="18" t="n">
        <x:f>MAX(AE3961,AF3961*'01 Controls'!$E$15)</x:f>
        <x:v>0</x:v>
      </x:c>
      <x:c r="AH3961" s="18" t="n">
        <x:f>SUM(V3961,Y3961,AB3961,AE3961)</x:f>
        <x:v>1949.9999999999998</x:v>
      </x:c>
      <x:c r="AI3961" s="18" t="n">
        <x:f>N3961-AH3961</x:f>
        <x:v>2.2737367544323206e-13</x:v>
      </x:c>
      <x:c r="AJ3961" s="18" t="n">
        <x:f>V3961*INDEX('07 Mode Capacity'!$P$6:$P$17,MATCH("AIR-"&amp;I3961,'07 Mode Capacity'!$C$6:$C$17,0))</x:f>
        <x:v>225.38872725140246</x:v>
      </x:c>
      <x:c r="AK3961" s="18" t="n">
        <x:f>Y3961*INDEX('07 Mode Capacity'!$P$6:$P$17,MATCH("OCEAN-"&amp;I3961,'07 Mode Capacity'!$C$6:$C$17,0))</x:f>
        <x:v>125.96080954527594</x:v>
      </x:c>
      <x:c r="AL3961" s="18" t="n">
        <x:f>AB3961*INDEX('07 Mode Capacity'!$P$6:$P$17,MATCH("LAND-"&amp;I3961,'07 Mode Capacity'!$C$6:$C$17,0))</x:f>
        <x:v>0</x:v>
      </x:c>
      <x:c r="AM3961" s="18" t="n">
        <x:f>AE3961*INDEX('07 Mode Capacity'!$P$6:$P$17,MATCH("INLAND-"&amp;I3961,'07 Mode Capacity'!$C$6:$C$17,0))</x:f>
        <x:v>0</x:v>
      </x:c>
      <x:c r="AN3961" s="18" t="n">
        <x:f>SUM(AJ3961:AM3961)</x:f>
        <x:v>351.3495367966784</x:v>
      </x:c>
      <x:c r="AO3961" s="17" t="n">
        <x:f>IF(N3961=0,1,AN3961/N3961)</x:f>
        <x:v>0.18017924963932228</x:v>
      </x:c>
      <x:c r="AP3961" s="11" t="str">
        <x:f>IF(AO3961&gt;='01 Controls'!$E$16,"PASS","FAIL")</x:f>
        <x:v>FAIL</x:v>
      </x:c>
      <x:c r="AQ3961" s="11" t="str">
        <x:v>UNQUANTIFIED</x:v>
      </x:c>
      <x:c r="AR3961" s="11" t="str">
        <x:v>Position-class planning record; serial item and receiver open</x:v>
      </x:c>
      <x:c r="AS3961" s="26"/>
      <x:c r="AT3961" s="26"/>
    </x:row>
    <x:row r="3962">
      <x:c r="C3962" s="11" t="str">
        <x:v>G1-C-ERG-ISO-18</x:v>
      </x:c>
      <x:c r="D3962" s="11" t="str">
        <x:v>G1</x:v>
      </x:c>
      <x:c r="E3962" s="11" t="str">
        <x:v>Allied megacity earthquake</x:v>
      </x:c>
      <x:c r="F3962" s="11" t="str">
        <x:v>C-ERG</x:v>
      </x:c>
      <x:c r="G3962" s="11" t="str">
        <x:v>Economic restart group</x:v>
      </x:c>
      <x:c r="H3962" s="11" t="str">
        <x:v>ISO-18</x:v>
      </x:c>
      <x:c r="I3962" s="19" t="n">
        <x:v>48</x:v>
      </x:c>
      <x:c r="J3962" s="21" t="n">
        <x:v>8</x:v>
      </x:c>
      <x:c r="K3962" s="18" t="n">
        <x:f>'05 Cargo Register'!K378</x:f>
        <x:v>304.6875</x:v>
      </x:c>
      <x:c r="L3962" s="18" t="n">
        <x:f>'05 Cargo Register'!N378</x:f>
        <x:v>20</x:v>
      </x:c>
      <x:c r="M3962" s="18" t="n">
        <x:f>'05 Cargo Register'!O378</x:f>
        <x:v>528</x:v>
      </x:c>
      <x:c r="N3962" s="18" t="n">
        <x:f>J3962*K3962</x:f>
        <x:v>2437.5</x:v>
      </x:c>
      <x:c r="O3962" s="18" t="n">
        <x:f>J3962*L3962</x:f>
        <x:v>160</x:v>
      </x:c>
      <x:c r="P3962" s="18" t="n">
        <x:f>J3962*M3962</x:f>
        <x:v>4224</x:v>
      </x:c>
      <x:c r="Q3962" s="22" t="n">
        <x:f>'01 Controls'!$E$30*'02 Cargo Classes'!$M$7</x:f>
        <x:v>0.03</x:v>
      </x:c>
      <x:c r="R3962" s="22" t="n">
        <x:f>'01 Controls'!$F$30*'02 Cargo Classes'!$N$7</x:f>
        <x:v>0.85</x:v>
      </x:c>
      <x:c r="S3962" s="22" t="n">
        <x:f>'01 Controls'!$G$30*'02 Cargo Classes'!$O$7</x:f>
        <x:v>0</x:v>
      </x:c>
      <x:c r="T3962" s="22" t="n">
        <x:f>'01 Controls'!$H$30*'02 Cargo Classes'!$P$7</x:f>
        <x:v>0</x:v>
      </x:c>
      <x:c r="U3962" s="22" t="n">
        <x:f>SUM(Q3962:T3962)</x:f>
        <x:v>0.88</x:v>
      </x:c>
      <x:c r="V3962" s="18" t="n">
        <x:f>IF(U3962=0,0,N3962*Q3962/U3962)</x:f>
        <x:v>83.0965909090909</x:v>
      </x:c>
      <x:c r="W3962" s="18" t="n">
        <x:f>IF(U3962=0,0,P3962*Q3962/U3962)</x:f>
        <x:v>144</x:v>
      </x:c>
      <x:c r="X3962" s="18" t="n">
        <x:f>MAX(V3962,W3962*'01 Controls'!$E$12)</x:f>
        <x:v>83.0965909090909</x:v>
      </x:c>
      <x:c r="Y3962" s="18" t="n">
        <x:f>IF(U3962=0,0,N3962*R3962/U3962)</x:f>
        <x:v>2354.403409090909</x:v>
      </x:c>
      <x:c r="Z3962" s="18" t="n">
        <x:f>IF(U3962=0,0,P3962*R3962/U3962)</x:f>
        <x:v>4080</x:v>
      </x:c>
      <x:c r="AA3962" s="18" t="n">
        <x:f>MAX(Y3962,Z3962*'01 Controls'!$E$13)</x:f>
        <x:v>2354.403409090909</x:v>
      </x:c>
      <x:c r="AB3962" s="18" t="n">
        <x:f>IF(U3962=0,0,N3962*S3962/U3962)</x:f>
        <x:v>0</x:v>
      </x:c>
      <x:c r="AC3962" s="18" t="n">
        <x:f>IF(U3962=0,0,P3962*S3962/U3962)</x:f>
        <x:v>0</x:v>
      </x:c>
      <x:c r="AD3962" s="18" t="n">
        <x:f>MAX(AB3962,AC3962*'01 Controls'!$E$14)</x:f>
        <x:v>0</x:v>
      </x:c>
      <x:c r="AE3962" s="18" t="n">
        <x:f>IF(U3962=0,0,N3962*T3962/U3962)</x:f>
        <x:v>0</x:v>
      </x:c>
      <x:c r="AF3962" s="18" t="n">
        <x:f>IF(U3962=0,0,P3962*T3962/U3962)</x:f>
        <x:v>0</x:v>
      </x:c>
      <x:c r="AG3962" s="18" t="n">
        <x:f>MAX(AE3962,AF3962*'01 Controls'!$E$15)</x:f>
        <x:v>0</x:v>
      </x:c>
      <x:c r="AH3962" s="18" t="n">
        <x:f>SUM(V3962,Y3962,AB3962,AE3962)</x:f>
        <x:v>2437.5</x:v>
      </x:c>
      <x:c r="AI3962" s="18" t="n">
        <x:f>N3962-AH3962</x:f>
        <x:v>0</x:v>
      </x:c>
      <x:c r="AJ3962" s="18" t="n">
        <x:f>V3962*INDEX('07 Mode Capacity'!$P$6:$P$17,MATCH("AIR-"&amp;I3962,'07 Mode Capacity'!$C$6:$C$17,0))</x:f>
        <x:v>23.29493751409605</x:v>
      </x:c>
      <x:c r="AK3962" s="18" t="n">
        <x:f>Y3962*INDEX('07 Mode Capacity'!$P$6:$P$17,MATCH("OCEAN-"&amp;I3962,'07 Mode Capacity'!$C$6:$C$17,0))</x:f>
        <x:v>206.33115675190234</x:v>
      </x:c>
      <x:c r="AL3962" s="18" t="n">
        <x:f>AB3962*INDEX('07 Mode Capacity'!$P$6:$P$17,MATCH("LAND-"&amp;I3962,'07 Mode Capacity'!$C$6:$C$17,0))</x:f>
        <x:v>0</x:v>
      </x:c>
      <x:c r="AM3962" s="18" t="n">
        <x:f>AE3962*INDEX('07 Mode Capacity'!$P$6:$P$17,MATCH("INLAND-"&amp;I3962,'07 Mode Capacity'!$C$6:$C$17,0))</x:f>
        <x:v>0</x:v>
      </x:c>
      <x:c r="AN3962" s="18" t="n">
        <x:f>SUM(AJ3962:AM3962)</x:f>
        <x:v>229.6260942659984</x:v>
      </x:c>
      <x:c r="AO3962" s="17" t="n">
        <x:f>IF(N3962=0,1,AN3962/N3962)</x:f>
        <x:v>0.09420557713476857</x:v>
      </x:c>
      <x:c r="AP3962" s="11" t="str">
        <x:f>IF(AO3962&gt;='01 Controls'!$E$16,"PASS","FAIL")</x:f>
        <x:v>FAIL</x:v>
      </x:c>
      <x:c r="AQ3962" s="11" t="str">
        <x:v>UNQUANTIFIED</x:v>
      </x:c>
      <x:c r="AR3962" s="11" t="str">
        <x:v>Position-class planning record; serial item and receiver open</x:v>
      </x:c>
      <x:c r="AS3962" s="26"/>
      <x:c r="AT3962" s="26"/>
    </x:row>
    <x:row r="3963">
      <x:c r="C3963" s="11" t="str">
        <x:v>G1-C-ERG-COL-12</x:v>
      </x:c>
      <x:c r="D3963" s="11" t="str">
        <x:v>G1</x:v>
      </x:c>
      <x:c r="E3963" s="11" t="str">
        <x:v>Allied megacity earthquake</x:v>
      </x:c>
      <x:c r="F3963" s="11" t="str">
        <x:v>C-ERG</x:v>
      </x:c>
      <x:c r="G3963" s="11" t="str">
        <x:v>Economic restart group</x:v>
      </x:c>
      <x:c r="H3963" s="11" t="str">
        <x:v>COL-12</x:v>
      </x:c>
      <x:c r="I3963" s="19" t="n">
        <x:v>24</x:v>
      </x:c>
      <x:c r="J3963" s="21" t="n">
        <x:v>8</x:v>
      </x:c>
      <x:c r="K3963" s="18" t="n">
        <x:f>'05 Cargo Register'!K379</x:f>
        <x:v>60.9375</x:v>
      </x:c>
      <x:c r="L3963" s="18" t="n">
        <x:f>'05 Cargo Register'!N379</x:f>
        <x:v>7</x:v>
      </x:c>
      <x:c r="M3963" s="18" t="n">
        <x:f>'05 Cargo Register'!O379</x:f>
        <x:v>184.8</x:v>
      </x:c>
      <x:c r="N3963" s="18" t="n">
        <x:f>J3963*K3963</x:f>
        <x:v>487.5</x:v>
      </x:c>
      <x:c r="O3963" s="18" t="n">
        <x:f>J3963*L3963</x:f>
        <x:v>56</x:v>
      </x:c>
      <x:c r="P3963" s="18" t="n">
        <x:f>J3963*M3963</x:f>
        <x:v>1478.4</x:v>
      </x:c>
      <x:c r="Q3963" s="22" t="n">
        <x:f>'01 Controls'!$E$30*'02 Cargo Classes'!$M$8</x:f>
        <x:v>0.3</x:v>
      </x:c>
      <x:c r="R3963" s="22" t="n">
        <x:f>'01 Controls'!$F$30*'02 Cargo Classes'!$N$8</x:f>
        <x:v>0.595</x:v>
      </x:c>
      <x:c r="S3963" s="22" t="n">
        <x:f>'01 Controls'!$G$30*'02 Cargo Classes'!$O$8</x:f>
        <x:v>0</x:v>
      </x:c>
      <x:c r="T3963" s="22" t="n">
        <x:f>'01 Controls'!$H$30*'02 Cargo Classes'!$P$8</x:f>
        <x:v>0</x:v>
      </x:c>
      <x:c r="U3963" s="22" t="n">
        <x:f>SUM(Q3963:T3963)</x:f>
        <x:v>0.895</x:v>
      </x:c>
      <x:c r="V3963" s="18" t="n">
        <x:f>IF(U3963=0,0,N3963*Q3963/U3963)</x:f>
        <x:v>163.40782122905028</x:v>
      </x:c>
      <x:c r="W3963" s="18" t="n">
        <x:f>IF(U3963=0,0,P3963*Q3963/U3963)</x:f>
        <x:v>495.55307262569835</x:v>
      </x:c>
      <x:c r="X3963" s="18" t="n">
        <x:f>MAX(V3963,W3963*'01 Controls'!$E$12)</x:f>
        <x:v>163.40782122905028</x:v>
      </x:c>
      <x:c r="Y3963" s="18" t="n">
        <x:f>IF(U3963=0,0,N3963*R3963/U3963)</x:f>
        <x:v>324.0921787709497</x:v>
      </x:c>
      <x:c r="Z3963" s="18" t="n">
        <x:f>IF(U3963=0,0,P3963*R3963/U3963)</x:f>
        <x:v>982.8469273743017</x:v>
      </x:c>
      <x:c r="AA3963" s="18" t="n">
        <x:f>MAX(Y3963,Z3963*'01 Controls'!$E$13)</x:f>
        <x:v>324.0921787709497</x:v>
      </x:c>
      <x:c r="AB3963" s="18" t="n">
        <x:f>IF(U3963=0,0,N3963*S3963/U3963)</x:f>
        <x:v>0</x:v>
      </x:c>
      <x:c r="AC3963" s="18" t="n">
        <x:f>IF(U3963=0,0,P3963*S3963/U3963)</x:f>
        <x:v>0</x:v>
      </x:c>
      <x:c r="AD3963" s="18" t="n">
        <x:f>MAX(AB3963,AC3963*'01 Controls'!$E$14)</x:f>
        <x:v>0</x:v>
      </x:c>
      <x:c r="AE3963" s="18" t="n">
        <x:f>IF(U3963=0,0,N3963*T3963/U3963)</x:f>
        <x:v>0</x:v>
      </x:c>
      <x:c r="AF3963" s="18" t="n">
        <x:f>IF(U3963=0,0,P3963*T3963/U3963)</x:f>
        <x:v>0</x:v>
      </x:c>
      <x:c r="AG3963" s="18" t="n">
        <x:f>MAX(AE3963,AF3963*'01 Controls'!$E$15)</x:f>
        <x:v>0</x:v>
      </x:c>
      <x:c r="AH3963" s="18" t="n">
        <x:f>SUM(V3963,Y3963,AB3963,AE3963)</x:f>
        <x:v>487.5</x:v>
      </x:c>
      <x:c r="AI3963" s="18" t="n">
        <x:f>N3963-AH3963</x:f>
        <x:v>0</x:v>
      </x:c>
      <x:c r="AJ3963" s="18" t="n">
        <x:f>V3963*INDEX('07 Mode Capacity'!$P$6:$P$17,MATCH("AIR-"&amp;I3963,'07 Mode Capacity'!$C$6:$C$17,0))</x:f>
        <x:v>33.15774572227337</x:v>
      </x:c>
      <x:c r="AK3963" s="18" t="n">
        <x:f>Y3963*INDEX('07 Mode Capacity'!$P$6:$P$17,MATCH("OCEAN-"&amp;I3963,'07 Mode Capacity'!$C$6:$C$17,0))</x:f>
        <x:v>48.642686926353065</x:v>
      </x:c>
      <x:c r="AL3963" s="18" t="n">
        <x:f>AB3963*INDEX('07 Mode Capacity'!$P$6:$P$17,MATCH("LAND-"&amp;I3963,'07 Mode Capacity'!$C$6:$C$17,0))</x:f>
        <x:v>0</x:v>
      </x:c>
      <x:c r="AM3963" s="18" t="n">
        <x:f>AE3963*INDEX('07 Mode Capacity'!$P$6:$P$17,MATCH("INLAND-"&amp;I3963,'07 Mode Capacity'!$C$6:$C$17,0))</x:f>
        <x:v>0</x:v>
      </x:c>
      <x:c r="AN3963" s="18" t="n">
        <x:f>SUM(AJ3963:AM3963)</x:f>
        <x:v>81.80043264862644</x:v>
      </x:c>
      <x:c r="AO3963" s="17" t="n">
        <x:f>IF(N3963=0,1,AN3963/N3963)</x:f>
        <x:v>0.16779575927923374</x:v>
      </x:c>
      <x:c r="AP3963" s="11" t="str">
        <x:f>IF(AO3963&gt;='01 Controls'!$E$16,"PASS","FAIL")</x:f>
        <x:v>FAIL</x:v>
      </x:c>
      <x:c r="AQ3963" s="11" t="str">
        <x:v>UNQUANTIFIED</x:v>
      </x:c>
      <x:c r="AR3963" s="11" t="str">
        <x:v>Position-class planning record; serial item and receiver open</x:v>
      </x:c>
      <x:c r="AS3963" s="26"/>
      <x:c r="AT3963" s="26"/>
    </x:row>
    <x:row r="3964">
      <x:c r="C3964" s="11" t="str">
        <x:v>G1-C-ERG-BAT-22</x:v>
      </x:c>
      <x:c r="D3964" s="11" t="str">
        <x:v>G1</x:v>
      </x:c>
      <x:c r="E3964" s="11" t="str">
        <x:v>Allied megacity earthquake</x:v>
      </x:c>
      <x:c r="F3964" s="11" t="str">
        <x:v>C-ERG</x:v>
      </x:c>
      <x:c r="G3964" s="11" t="str">
        <x:v>Economic restart group</x:v>
      </x:c>
      <x:c r="H3964" s="11" t="str">
        <x:v>BAT-22</x:v>
      </x:c>
      <x:c r="I3964" s="19" t="n">
        <x:v>48</x:v>
      </x:c>
      <x:c r="J3964" s="21" t="n">
        <x:v>8</x:v>
      </x:c>
      <x:c r="K3964" s="18" t="n">
        <x:f>'05 Cargo Register'!K380</x:f>
        <x:v>60.9375</x:v>
      </x:c>
      <x:c r="L3964" s="18" t="n">
        <x:f>'05 Cargo Register'!N380</x:f>
        <x:v>4</x:v>
      </x:c>
      <x:c r="M3964" s="18" t="n">
        <x:f>'05 Cargo Register'!O380</x:f>
        <x:v>105.60000000000001</x:v>
      </x:c>
      <x:c r="N3964" s="18" t="n">
        <x:f>J3964*K3964</x:f>
        <x:v>487.5</x:v>
      </x:c>
      <x:c r="O3964" s="18" t="n">
        <x:f>J3964*L3964</x:f>
        <x:v>32</x:v>
      </x:c>
      <x:c r="P3964" s="18" t="n">
        <x:f>J3964*M3964</x:f>
        <x:v>844.8000000000001</x:v>
      </x:c>
      <x:c r="Q3964" s="22" t="n">
        <x:f>'01 Controls'!$E$30*'02 Cargo Classes'!$M$9</x:f>
        <x:v>0</x:v>
      </x:c>
      <x:c r="R3964" s="22" t="n">
        <x:f>'01 Controls'!$F$30*'02 Cargo Classes'!$N$9</x:f>
        <x:v>0.85</x:v>
      </x:c>
      <x:c r="S3964" s="22" t="n">
        <x:f>'01 Controls'!$G$30*'02 Cargo Classes'!$O$9</x:f>
        <x:v>0</x:v>
      </x:c>
      <x:c r="T3964" s="22" t="n">
        <x:f>'01 Controls'!$H$30*'02 Cargo Classes'!$P$9</x:f>
        <x:v>0</x:v>
      </x:c>
      <x:c r="U3964" s="22" t="n">
        <x:f>SUM(Q3964:T3964)</x:f>
        <x:v>0.85</x:v>
      </x:c>
      <x:c r="V3964" s="18" t="n">
        <x:f>IF(U3964=0,0,N3964*Q3964/U3964)</x:f>
        <x:v>0</x:v>
      </x:c>
      <x:c r="W3964" s="18" t="n">
        <x:f>IF(U3964=0,0,P3964*Q3964/U3964)</x:f>
        <x:v>0</x:v>
      </x:c>
      <x:c r="X3964" s="18" t="n">
        <x:f>MAX(V3964,W3964*'01 Controls'!$E$12)</x:f>
        <x:v>0</x:v>
      </x:c>
      <x:c r="Y3964" s="18" t="n">
        <x:f>IF(U3964=0,0,N3964*R3964/U3964)</x:f>
        <x:v>487.5</x:v>
      </x:c>
      <x:c r="Z3964" s="18" t="n">
        <x:f>IF(U3964=0,0,P3964*R3964/U3964)</x:f>
        <x:v>844.8000000000001</x:v>
      </x:c>
      <x:c r="AA3964" s="18" t="n">
        <x:f>MAX(Y3964,Z3964*'01 Controls'!$E$13)</x:f>
        <x:v>487.5</x:v>
      </x:c>
      <x:c r="AB3964" s="18" t="n">
        <x:f>IF(U3964=0,0,N3964*S3964/U3964)</x:f>
        <x:v>0</x:v>
      </x:c>
      <x:c r="AC3964" s="18" t="n">
        <x:f>IF(U3964=0,0,P3964*S3964/U3964)</x:f>
        <x:v>0</x:v>
      </x:c>
      <x:c r="AD3964" s="18" t="n">
        <x:f>MAX(AB3964,AC3964*'01 Controls'!$E$14)</x:f>
        <x:v>0</x:v>
      </x:c>
      <x:c r="AE3964" s="18" t="n">
        <x:f>IF(U3964=0,0,N3964*T3964/U3964)</x:f>
        <x:v>0</x:v>
      </x:c>
      <x:c r="AF3964" s="18" t="n">
        <x:f>IF(U3964=0,0,P3964*T3964/U3964)</x:f>
        <x:v>0</x:v>
      </x:c>
      <x:c r="AG3964" s="18" t="n">
        <x:f>MAX(AE3964,AF3964*'01 Controls'!$E$15)</x:f>
        <x:v>0</x:v>
      </x:c>
      <x:c r="AH3964" s="18" t="n">
        <x:f>SUM(V3964,Y3964,AB3964,AE3964)</x:f>
        <x:v>487.5</x:v>
      </x:c>
      <x:c r="AI3964" s="18" t="n">
        <x:f>N3964-AH3964</x:f>
        <x:v>0</x:v>
      </x:c>
      <x:c r="AJ3964" s="18" t="n">
        <x:f>V3964*INDEX('07 Mode Capacity'!$P$6:$P$17,MATCH("AIR-"&amp;I3964,'07 Mode Capacity'!$C$6:$C$17,0))</x:f>
        <x:v>0</x:v>
      </x:c>
      <x:c r="AK3964" s="18" t="n">
        <x:f>Y3964*INDEX('07 Mode Capacity'!$P$6:$P$17,MATCH("OCEAN-"&amp;I3964,'07 Mode Capacity'!$C$6:$C$17,0))</x:f>
        <x:v>42.72268657451154</x:v>
      </x:c>
      <x:c r="AL3964" s="18" t="n">
        <x:f>AB3964*INDEX('07 Mode Capacity'!$P$6:$P$17,MATCH("LAND-"&amp;I3964,'07 Mode Capacity'!$C$6:$C$17,0))</x:f>
        <x:v>0</x:v>
      </x:c>
      <x:c r="AM3964" s="18" t="n">
        <x:f>AE3964*INDEX('07 Mode Capacity'!$P$6:$P$17,MATCH("INLAND-"&amp;I3964,'07 Mode Capacity'!$C$6:$C$17,0))</x:f>
        <x:v>0</x:v>
      </x:c>
      <x:c r="AN3964" s="18" t="n">
        <x:f>SUM(AJ3964:AM3964)</x:f>
        <x:v>42.72268657451154</x:v>
      </x:c>
      <x:c r="AO3964" s="17" t="n">
        <x:f>IF(N3964=0,1,AN3964/N3964)</x:f>
        <x:v>0.08763628015284419</x:v>
      </x:c>
      <x:c r="AP3964" s="11" t="str">
        <x:f>IF(AO3964&gt;='01 Controls'!$E$16,"PASS","FAIL")</x:f>
        <x:v>FAIL</x:v>
      </x:c>
      <x:c r="AQ3964" s="11" t="str">
        <x:v>UNQUANTIFIED</x:v>
      </x:c>
      <x:c r="AR3964" s="11" t="str">
        <x:v>Position-class planning record; serial item and receiver open</x:v>
      </x:c>
      <x:c r="AS3964" s="26"/>
      <x:c r="AT3964" s="26"/>
    </x:row>
    <x:row r="3965">
      <x:c r="C3965" s="11" t="str">
        <x:v>G1-C-ERG-TNK-20</x:v>
      </x:c>
      <x:c r="D3965" s="11" t="str">
        <x:v>G1</x:v>
      </x:c>
      <x:c r="E3965" s="11" t="str">
        <x:v>Allied megacity earthquake</x:v>
      </x:c>
      <x:c r="F3965" s="11" t="str">
        <x:v>C-ERG</x:v>
      </x:c>
      <x:c r="G3965" s="11" t="str">
        <x:v>Economic restart group</x:v>
      </x:c>
      <x:c r="H3965" s="11" t="str">
        <x:v>TNK-20</x:v>
      </x:c>
      <x:c r="I3965" s="19" t="n">
        <x:v>48</x:v>
      </x:c>
      <x:c r="J3965" s="21" t="n">
        <x:v>8</x:v>
      </x:c>
      <x:c r="K3965" s="18" t="n">
        <x:f>'05 Cargo Register'!K381</x:f>
        <x:v>60.9375</x:v>
      </x:c>
      <x:c r="L3965" s="18" t="n">
        <x:f>'05 Cargo Register'!N381</x:f>
        <x:v>4</x:v>
      </x:c>
      <x:c r="M3965" s="18" t="n">
        <x:f>'05 Cargo Register'!O381</x:f>
        <x:v>85</x:v>
      </x:c>
      <x:c r="N3965" s="18" t="n">
        <x:f>J3965*K3965</x:f>
        <x:v>487.5</x:v>
      </x:c>
      <x:c r="O3965" s="18" t="n">
        <x:f>J3965*L3965</x:f>
        <x:v>32</x:v>
      </x:c>
      <x:c r="P3965" s="18" t="n">
        <x:f>J3965*M3965</x:f>
        <x:v>680</x:v>
      </x:c>
      <x:c r="Q3965" s="22" t="n">
        <x:f>'01 Controls'!$E$30*'02 Cargo Classes'!$M$10</x:f>
        <x:v>0</x:v>
      </x:c>
      <x:c r="R3965" s="22" t="n">
        <x:f>'01 Controls'!$F$30*'02 Cargo Classes'!$N$10</x:f>
        <x:v>1.02</x:v>
      </x:c>
      <x:c r="S3965" s="22" t="n">
        <x:f>'01 Controls'!$G$30*'02 Cargo Classes'!$O$10</x:f>
        <x:v>0</x:v>
      </x:c>
      <x:c r="T3965" s="22" t="n">
        <x:f>'01 Controls'!$H$30*'02 Cargo Classes'!$P$10</x:f>
        <x:v>0</x:v>
      </x:c>
      <x:c r="U3965" s="22" t="n">
        <x:f>SUM(Q3965:T3965)</x:f>
        <x:v>1.02</x:v>
      </x:c>
      <x:c r="V3965" s="18" t="n">
        <x:f>IF(U3965=0,0,N3965*Q3965/U3965)</x:f>
        <x:v>0</x:v>
      </x:c>
      <x:c r="W3965" s="18" t="n">
        <x:f>IF(U3965=0,0,P3965*Q3965/U3965)</x:f>
        <x:v>0</x:v>
      </x:c>
      <x:c r="X3965" s="18" t="n">
        <x:f>MAX(V3965,W3965*'01 Controls'!$E$12)</x:f>
        <x:v>0</x:v>
      </x:c>
      <x:c r="Y3965" s="18" t="n">
        <x:f>IF(U3965=0,0,N3965*R3965/U3965)</x:f>
        <x:v>487.5</x:v>
      </x:c>
      <x:c r="Z3965" s="18" t="n">
        <x:f>IF(U3965=0,0,P3965*R3965/U3965)</x:f>
        <x:v>680</x:v>
      </x:c>
      <x:c r="AA3965" s="18" t="n">
        <x:f>MAX(Y3965,Z3965*'01 Controls'!$E$13)</x:f>
        <x:v>487.5</x:v>
      </x:c>
      <x:c r="AB3965" s="18" t="n">
        <x:f>IF(U3965=0,0,N3965*S3965/U3965)</x:f>
        <x:v>0</x:v>
      </x:c>
      <x:c r="AC3965" s="18" t="n">
        <x:f>IF(U3965=0,0,P3965*S3965/U3965)</x:f>
        <x:v>0</x:v>
      </x:c>
      <x:c r="AD3965" s="18" t="n">
        <x:f>MAX(AB3965,AC3965*'01 Controls'!$E$14)</x:f>
        <x:v>0</x:v>
      </x:c>
      <x:c r="AE3965" s="18" t="n">
        <x:f>IF(U3965=0,0,N3965*T3965/U3965)</x:f>
        <x:v>0</x:v>
      </x:c>
      <x:c r="AF3965" s="18" t="n">
        <x:f>IF(U3965=0,0,P3965*T3965/U3965)</x:f>
        <x:v>0</x:v>
      </x:c>
      <x:c r="AG3965" s="18" t="n">
        <x:f>MAX(AE3965,AF3965*'01 Controls'!$E$15)</x:f>
        <x:v>0</x:v>
      </x:c>
      <x:c r="AH3965" s="18" t="n">
        <x:f>SUM(V3965,Y3965,AB3965,AE3965)</x:f>
        <x:v>487.5</x:v>
      </x:c>
      <x:c r="AI3965" s="18" t="n">
        <x:f>N3965-AH3965</x:f>
        <x:v>0</x:v>
      </x:c>
      <x:c r="AJ3965" s="18" t="n">
        <x:f>V3965*INDEX('07 Mode Capacity'!$P$6:$P$17,MATCH("AIR-"&amp;I3965,'07 Mode Capacity'!$C$6:$C$17,0))</x:f>
        <x:v>0</x:v>
      </x:c>
      <x:c r="AK3965" s="18" t="n">
        <x:f>Y3965*INDEX('07 Mode Capacity'!$P$6:$P$17,MATCH("OCEAN-"&amp;I3965,'07 Mode Capacity'!$C$6:$C$17,0))</x:f>
        <x:v>42.72268657451154</x:v>
      </x:c>
      <x:c r="AL3965" s="18" t="n">
        <x:f>AB3965*INDEX('07 Mode Capacity'!$P$6:$P$17,MATCH("LAND-"&amp;I3965,'07 Mode Capacity'!$C$6:$C$17,0))</x:f>
        <x:v>0</x:v>
      </x:c>
      <x:c r="AM3965" s="18" t="n">
        <x:f>AE3965*INDEX('07 Mode Capacity'!$P$6:$P$17,MATCH("INLAND-"&amp;I3965,'07 Mode Capacity'!$C$6:$C$17,0))</x:f>
        <x:v>0</x:v>
      </x:c>
      <x:c r="AN3965" s="18" t="n">
        <x:f>SUM(AJ3965:AM3965)</x:f>
        <x:v>42.72268657451154</x:v>
      </x:c>
      <x:c r="AO3965" s="17" t="n">
        <x:f>IF(N3965=0,1,AN3965/N3965)</x:f>
        <x:v>0.08763628015284419</x:v>
      </x:c>
      <x:c r="AP3965" s="11" t="str">
        <x:f>IF(AO3965&gt;='01 Controls'!$E$16,"PASS","FAIL")</x:f>
        <x:v>FAIL</x:v>
      </x:c>
      <x:c r="AQ3965" s="11" t="str">
        <x:v>UNQUANTIFIED</x:v>
      </x:c>
      <x:c r="AR3965" s="11" t="str">
        <x:v>Position-class planning record; serial item and receiver open</x:v>
      </x:c>
      <x:c r="AS3965" s="26"/>
      <x:c r="AT3965" s="26"/>
    </x:row>
    <x:row r="3966">
      <x:c r="C3966" s="11" t="str">
        <x:v>G1-C-ERG-FLR-24</x:v>
      </x:c>
      <x:c r="D3966" s="11" t="str">
        <x:v>G1</x:v>
      </x:c>
      <x:c r="E3966" s="11" t="str">
        <x:v>Allied megacity earthquake</x:v>
      </x:c>
      <x:c r="F3966" s="11" t="str">
        <x:v>C-ERG</x:v>
      </x:c>
      <x:c r="G3966" s="11" t="str">
        <x:v>Economic restart group</x:v>
      </x:c>
      <x:c r="H3966" s="11" t="str">
        <x:v>FLR-24</x:v>
      </x:c>
      <x:c r="I3966" s="19" t="n">
        <x:v>48</x:v>
      </x:c>
      <x:c r="J3966" s="21" t="n">
        <x:v>8</x:v>
      </x:c>
      <x:c r="K3966" s="18" t="n">
        <x:f>'05 Cargo Register'!K382</x:f>
        <x:v>121.875</x:v>
      </x:c>
      <x:c r="L3966" s="18" t="n">
        <x:f>'05 Cargo Register'!N382</x:f>
        <x:v>6</x:v>
      </x:c>
      <x:c r="M3966" s="18" t="n">
        <x:f>'05 Cargo Register'!O382</x:f>
        <x:v>192</x:v>
      </x:c>
      <x:c r="N3966" s="18" t="n">
        <x:f>J3966*K3966</x:f>
        <x:v>975</x:v>
      </x:c>
      <x:c r="O3966" s="18" t="n">
        <x:f>J3966*L3966</x:f>
        <x:v>48</x:v>
      </x:c>
      <x:c r="P3966" s="18" t="n">
        <x:f>J3966*M3966</x:f>
        <x:v>1536</x:v>
      </x:c>
      <x:c r="Q3966" s="22" t="n">
        <x:f>'01 Controls'!$E$30*'02 Cargo Classes'!$M$11</x:f>
        <x:v>0</x:v>
      </x:c>
      <x:c r="R3966" s="22" t="n">
        <x:f>'01 Controls'!$F$30*'02 Cargo Classes'!$N$11</x:f>
        <x:v>1.02</x:v>
      </x:c>
      <x:c r="S3966" s="22" t="n">
        <x:f>'01 Controls'!$G$30*'02 Cargo Classes'!$O$11</x:f>
        <x:v>0</x:v>
      </x:c>
      <x:c r="T3966" s="22" t="n">
        <x:f>'01 Controls'!$H$30*'02 Cargo Classes'!$P$11</x:f>
        <x:v>0</x:v>
      </x:c>
      <x:c r="U3966" s="22" t="n">
        <x:f>SUM(Q3966:T3966)</x:f>
        <x:v>1.02</x:v>
      </x:c>
      <x:c r="V3966" s="18" t="n">
        <x:f>IF(U3966=0,0,N3966*Q3966/U3966)</x:f>
        <x:v>0</x:v>
      </x:c>
      <x:c r="W3966" s="18" t="n">
        <x:f>IF(U3966=0,0,P3966*Q3966/U3966)</x:f>
        <x:v>0</x:v>
      </x:c>
      <x:c r="X3966" s="18" t="n">
        <x:f>MAX(V3966,W3966*'01 Controls'!$E$12)</x:f>
        <x:v>0</x:v>
      </x:c>
      <x:c r="Y3966" s="18" t="n">
        <x:f>IF(U3966=0,0,N3966*R3966/U3966)</x:f>
        <x:v>975</x:v>
      </x:c>
      <x:c r="Z3966" s="18" t="n">
        <x:f>IF(U3966=0,0,P3966*R3966/U3966)</x:f>
        <x:v>1536</x:v>
      </x:c>
      <x:c r="AA3966" s="18" t="n">
        <x:f>MAX(Y3966,Z3966*'01 Controls'!$E$13)</x:f>
        <x:v>975</x:v>
      </x:c>
      <x:c r="AB3966" s="18" t="n">
        <x:f>IF(U3966=0,0,N3966*S3966/U3966)</x:f>
        <x:v>0</x:v>
      </x:c>
      <x:c r="AC3966" s="18" t="n">
        <x:f>IF(U3966=0,0,P3966*S3966/U3966)</x:f>
        <x:v>0</x:v>
      </x:c>
      <x:c r="AD3966" s="18" t="n">
        <x:f>MAX(AB3966,AC3966*'01 Controls'!$E$14)</x:f>
        <x:v>0</x:v>
      </x:c>
      <x:c r="AE3966" s="18" t="n">
        <x:f>IF(U3966=0,0,N3966*T3966/U3966)</x:f>
        <x:v>0</x:v>
      </x:c>
      <x:c r="AF3966" s="18" t="n">
        <x:f>IF(U3966=0,0,P3966*T3966/U3966)</x:f>
        <x:v>0</x:v>
      </x:c>
      <x:c r="AG3966" s="18" t="n">
        <x:f>MAX(AE3966,AF3966*'01 Controls'!$E$15)</x:f>
        <x:v>0</x:v>
      </x:c>
      <x:c r="AH3966" s="18" t="n">
        <x:f>SUM(V3966,Y3966,AB3966,AE3966)</x:f>
        <x:v>975</x:v>
      </x:c>
      <x:c r="AI3966" s="18" t="n">
        <x:f>N3966-AH3966</x:f>
        <x:v>0</x:v>
      </x:c>
      <x:c r="AJ3966" s="18" t="n">
        <x:f>V3966*INDEX('07 Mode Capacity'!$P$6:$P$17,MATCH("AIR-"&amp;I3966,'07 Mode Capacity'!$C$6:$C$17,0))</x:f>
        <x:v>0</x:v>
      </x:c>
      <x:c r="AK3966" s="18" t="n">
        <x:f>Y3966*INDEX('07 Mode Capacity'!$P$6:$P$17,MATCH("OCEAN-"&amp;I3966,'07 Mode Capacity'!$C$6:$C$17,0))</x:f>
        <x:v>85.44537314902308</x:v>
      </x:c>
      <x:c r="AL3966" s="18" t="n">
        <x:f>AB3966*INDEX('07 Mode Capacity'!$P$6:$P$17,MATCH("LAND-"&amp;I3966,'07 Mode Capacity'!$C$6:$C$17,0))</x:f>
        <x:v>0</x:v>
      </x:c>
      <x:c r="AM3966" s="18" t="n">
        <x:f>AE3966*INDEX('07 Mode Capacity'!$P$6:$P$17,MATCH("INLAND-"&amp;I3966,'07 Mode Capacity'!$C$6:$C$17,0))</x:f>
        <x:v>0</x:v>
      </x:c>
      <x:c r="AN3966" s="18" t="n">
        <x:f>SUM(AJ3966:AM3966)</x:f>
        <x:v>85.44537314902308</x:v>
      </x:c>
      <x:c r="AO3966" s="17" t="n">
        <x:f>IF(N3966=0,1,AN3966/N3966)</x:f>
        <x:v>0.08763628015284419</x:v>
      </x:c>
      <x:c r="AP3966" s="11" t="str">
        <x:f>IF(AO3966&gt;='01 Controls'!$E$16,"PASS","FAIL")</x:f>
        <x:v>FAIL</x:v>
      </x:c>
      <x:c r="AQ3966" s="11" t="str">
        <x:v>UNQUANTIFIED</x:v>
      </x:c>
      <x:c r="AR3966" s="11" t="str">
        <x:v>Position-class planning record; serial item and receiver open</x:v>
      </x:c>
      <x:c r="AS3966" s="26"/>
      <x:c r="AT3966" s="26"/>
    </x:row>
    <x:row r="3967">
      <x:c r="C3967" s="11" t="str">
        <x:v>G1-C-ERG-ROL-30</x:v>
      </x:c>
      <x:c r="D3967" s="11" t="str">
        <x:v>G1</x:v>
      </x:c>
      <x:c r="E3967" s="11" t="str">
        <x:v>Allied megacity earthquake</x:v>
      </x:c>
      <x:c r="F3967" s="11" t="str">
        <x:v>C-ERG</x:v>
      </x:c>
      <x:c r="G3967" s="11" t="str">
        <x:v>Economic restart group</x:v>
      </x:c>
      <x:c r="H3967" s="11" t="str">
        <x:v>ROL-30</x:v>
      </x:c>
      <x:c r="I3967" s="19" t="n">
        <x:v>48</x:v>
      </x:c>
      <x:c r="J3967" s="21" t="n">
        <x:v>8</x:v>
      </x:c>
      <x:c r="K3967" s="18" t="n">
        <x:f>'05 Cargo Register'!K383</x:f>
        <x:v>121.875</x:v>
      </x:c>
      <x:c r="L3967" s="18" t="n">
        <x:f>'05 Cargo Register'!N383</x:f>
        <x:v>6</x:v>
      </x:c>
      <x:c r="M3967" s="18" t="n">
        <x:f>'05 Cargo Register'!O383</x:f>
        <x:v>382.5</x:v>
      </x:c>
      <x:c r="N3967" s="18" t="n">
        <x:f>J3967*K3967</x:f>
        <x:v>975</x:v>
      </x:c>
      <x:c r="O3967" s="18" t="n">
        <x:f>J3967*L3967</x:f>
        <x:v>48</x:v>
      </x:c>
      <x:c r="P3967" s="18" t="n">
        <x:f>J3967*M3967</x:f>
        <x:v>3060</x:v>
      </x:c>
      <x:c r="Q3967" s="22" t="n">
        <x:f>'01 Controls'!$E$30*'02 Cargo Classes'!$M$12</x:f>
        <x:v>0</x:v>
      </x:c>
      <x:c r="R3967" s="22" t="n">
        <x:f>'01 Controls'!$F$30*'02 Cargo Classes'!$N$12</x:f>
        <x:v>0.85</x:v>
      </x:c>
      <x:c r="S3967" s="22" t="n">
        <x:f>'01 Controls'!$G$30*'02 Cargo Classes'!$O$12</x:f>
        <x:v>0</x:v>
      </x:c>
      <x:c r="T3967" s="22" t="n">
        <x:f>'01 Controls'!$H$30*'02 Cargo Classes'!$P$12</x:f>
        <x:v>0</x:v>
      </x:c>
      <x:c r="U3967" s="22" t="n">
        <x:f>SUM(Q3967:T3967)</x:f>
        <x:v>0.85</x:v>
      </x:c>
      <x:c r="V3967" s="18" t="n">
        <x:f>IF(U3967=0,0,N3967*Q3967/U3967)</x:f>
        <x:v>0</x:v>
      </x:c>
      <x:c r="W3967" s="18" t="n">
        <x:f>IF(U3967=0,0,P3967*Q3967/U3967)</x:f>
        <x:v>0</x:v>
      </x:c>
      <x:c r="X3967" s="18" t="n">
        <x:f>MAX(V3967,W3967*'01 Controls'!$E$12)</x:f>
        <x:v>0</x:v>
      </x:c>
      <x:c r="Y3967" s="18" t="n">
        <x:f>IF(U3967=0,0,N3967*R3967/U3967)</x:f>
        <x:v>975</x:v>
      </x:c>
      <x:c r="Z3967" s="18" t="n">
        <x:f>IF(U3967=0,0,P3967*R3967/U3967)</x:f>
        <x:v>3060</x:v>
      </x:c>
      <x:c r="AA3967" s="18" t="n">
        <x:f>MAX(Y3967,Z3967*'01 Controls'!$E$13)</x:f>
        <x:v>975</x:v>
      </x:c>
      <x:c r="AB3967" s="18" t="n">
        <x:f>IF(U3967=0,0,N3967*S3967/U3967)</x:f>
        <x:v>0</x:v>
      </x:c>
      <x:c r="AC3967" s="18" t="n">
        <x:f>IF(U3967=0,0,P3967*S3967/U3967)</x:f>
        <x:v>0</x:v>
      </x:c>
      <x:c r="AD3967" s="18" t="n">
        <x:f>MAX(AB3967,AC3967*'01 Controls'!$E$14)</x:f>
        <x:v>0</x:v>
      </x:c>
      <x:c r="AE3967" s="18" t="n">
        <x:f>IF(U3967=0,0,N3967*T3967/U3967)</x:f>
        <x:v>0</x:v>
      </x:c>
      <x:c r="AF3967" s="18" t="n">
        <x:f>IF(U3967=0,0,P3967*T3967/U3967)</x:f>
        <x:v>0</x:v>
      </x:c>
      <x:c r="AG3967" s="18" t="n">
        <x:f>MAX(AE3967,AF3967*'01 Controls'!$E$15)</x:f>
        <x:v>0</x:v>
      </x:c>
      <x:c r="AH3967" s="18" t="n">
        <x:f>SUM(V3967,Y3967,AB3967,AE3967)</x:f>
        <x:v>975</x:v>
      </x:c>
      <x:c r="AI3967" s="18" t="n">
        <x:f>N3967-AH3967</x:f>
        <x:v>0</x:v>
      </x:c>
      <x:c r="AJ3967" s="18" t="n">
        <x:f>V3967*INDEX('07 Mode Capacity'!$P$6:$P$17,MATCH("AIR-"&amp;I3967,'07 Mode Capacity'!$C$6:$C$17,0))</x:f>
        <x:v>0</x:v>
      </x:c>
      <x:c r="AK3967" s="18" t="n">
        <x:f>Y3967*INDEX('07 Mode Capacity'!$P$6:$P$17,MATCH("OCEAN-"&amp;I3967,'07 Mode Capacity'!$C$6:$C$17,0))</x:f>
        <x:v>85.44537314902308</x:v>
      </x:c>
      <x:c r="AL3967" s="18" t="n">
        <x:f>AB3967*INDEX('07 Mode Capacity'!$P$6:$P$17,MATCH("LAND-"&amp;I3967,'07 Mode Capacity'!$C$6:$C$17,0))</x:f>
        <x:v>0</x:v>
      </x:c>
      <x:c r="AM3967" s="18" t="n">
        <x:f>AE3967*INDEX('07 Mode Capacity'!$P$6:$P$17,MATCH("INLAND-"&amp;I3967,'07 Mode Capacity'!$C$6:$C$17,0))</x:f>
        <x:v>0</x:v>
      </x:c>
      <x:c r="AN3967" s="18" t="n">
        <x:f>SUM(AJ3967:AM3967)</x:f>
        <x:v>85.44537314902308</x:v>
      </x:c>
      <x:c r="AO3967" s="17" t="n">
        <x:f>IF(N3967=0,1,AN3967/N3967)</x:f>
        <x:v>0.08763628015284419</x:v>
      </x:c>
      <x:c r="AP3967" s="11" t="str">
        <x:f>IF(AO3967&gt;='01 Controls'!$E$16,"PASS","FAIL")</x:f>
        <x:v>FAIL</x:v>
      </x:c>
      <x:c r="AQ3967" s="11" t="str">
        <x:v>UNQUANTIFIED</x:v>
      </x:c>
      <x:c r="AR3967" s="11" t="str">
        <x:v>Position-class planning record; serial item and receiver open</x:v>
      </x:c>
      <x:c r="AS3967" s="26"/>
      <x:c r="AT3967" s="26"/>
    </x:row>
    <x:row r="3968">
      <x:c r="C3968" s="11" t="str">
        <x:v>G1-C-ERG-LIN-18</x:v>
      </x:c>
      <x:c r="D3968" s="11" t="str">
        <x:v>G1</x:v>
      </x:c>
      <x:c r="E3968" s="11" t="str">
        <x:v>Allied megacity earthquake</x:v>
      </x:c>
      <x:c r="F3968" s="11" t="str">
        <x:v>C-ERG</x:v>
      </x:c>
      <x:c r="G3968" s="11" t="str">
        <x:v>Economic restart group</x:v>
      </x:c>
      <x:c r="H3968" s="11" t="str">
        <x:v>LIN-18</x:v>
      </x:c>
      <x:c r="I3968" s="19" t="n">
        <x:v>72</x:v>
      </x:c>
      <x:c r="J3968" s="21" t="n">
        <x:v>8</x:v>
      </x:c>
      <x:c r="K3968" s="18" t="n">
        <x:f>'05 Cargo Register'!K384</x:f>
        <x:v>60.9375</x:v>
      </x:c>
      <x:c r="L3968" s="18" t="n">
        <x:f>'05 Cargo Register'!N384</x:f>
        <x:v>5</x:v>
      </x:c>
      <x:c r="M3968" s="18" t="n">
        <x:f>'05 Cargo Register'!O384</x:f>
        <x:v>220</x:v>
      </x:c>
      <x:c r="N3968" s="18" t="n">
        <x:f>J3968*K3968</x:f>
        <x:v>487.5</x:v>
      </x:c>
      <x:c r="O3968" s="18" t="n">
        <x:f>J3968*L3968</x:f>
        <x:v>40</x:v>
      </x:c>
      <x:c r="P3968" s="18" t="n">
        <x:f>J3968*M3968</x:f>
        <x:v>1760</x:v>
      </x:c>
      <x:c r="Q3968" s="22" t="n">
        <x:f>'01 Controls'!$E$30*'02 Cargo Classes'!$M$13</x:f>
        <x:v>0</x:v>
      </x:c>
      <x:c r="R3968" s="22" t="n">
        <x:f>'01 Controls'!$F$30*'02 Cargo Classes'!$N$13</x:f>
        <x:v>1.02</x:v>
      </x:c>
      <x:c r="S3968" s="22" t="n">
        <x:f>'01 Controls'!$G$30*'02 Cargo Classes'!$O$13</x:f>
        <x:v>0</x:v>
      </x:c>
      <x:c r="T3968" s="22" t="n">
        <x:f>'01 Controls'!$H$30*'02 Cargo Classes'!$P$13</x:f>
        <x:v>0</x:v>
      </x:c>
      <x:c r="U3968" s="22" t="n">
        <x:f>SUM(Q3968:T3968)</x:f>
        <x:v>1.02</x:v>
      </x:c>
      <x:c r="V3968" s="18" t="n">
        <x:f>IF(U3968=0,0,N3968*Q3968/U3968)</x:f>
        <x:v>0</x:v>
      </x:c>
      <x:c r="W3968" s="18" t="n">
        <x:f>IF(U3968=0,0,P3968*Q3968/U3968)</x:f>
        <x:v>0</x:v>
      </x:c>
      <x:c r="X3968" s="18" t="n">
        <x:f>MAX(V3968,W3968*'01 Controls'!$E$12)</x:f>
        <x:v>0</x:v>
      </x:c>
      <x:c r="Y3968" s="18" t="n">
        <x:f>IF(U3968=0,0,N3968*R3968/U3968)</x:f>
        <x:v>487.5</x:v>
      </x:c>
      <x:c r="Z3968" s="18" t="n">
        <x:f>IF(U3968=0,0,P3968*R3968/U3968)</x:f>
        <x:v>1760</x:v>
      </x:c>
      <x:c r="AA3968" s="18" t="n">
        <x:f>MAX(Y3968,Z3968*'01 Controls'!$E$13)</x:f>
        <x:v>487.5</x:v>
      </x:c>
      <x:c r="AB3968" s="18" t="n">
        <x:f>IF(U3968=0,0,N3968*S3968/U3968)</x:f>
        <x:v>0</x:v>
      </x:c>
      <x:c r="AC3968" s="18" t="n">
        <x:f>IF(U3968=0,0,P3968*S3968/U3968)</x:f>
        <x:v>0</x:v>
      </x:c>
      <x:c r="AD3968" s="18" t="n">
        <x:f>MAX(AB3968,AC3968*'01 Controls'!$E$14)</x:f>
        <x:v>0</x:v>
      </x:c>
      <x:c r="AE3968" s="18" t="n">
        <x:f>IF(U3968=0,0,N3968*T3968/U3968)</x:f>
        <x:v>0</x:v>
      </x:c>
      <x:c r="AF3968" s="18" t="n">
        <x:f>IF(U3968=0,0,P3968*T3968/U3968)</x:f>
        <x:v>0</x:v>
      </x:c>
      <x:c r="AG3968" s="18" t="n">
        <x:f>MAX(AE3968,AF3968*'01 Controls'!$E$15)</x:f>
        <x:v>0</x:v>
      </x:c>
      <x:c r="AH3968" s="18" t="n">
        <x:f>SUM(V3968,Y3968,AB3968,AE3968)</x:f>
        <x:v>487.5</x:v>
      </x:c>
      <x:c r="AI3968" s="18" t="n">
        <x:f>N3968-AH3968</x:f>
        <x:v>0</x:v>
      </x:c>
      <x:c r="AJ3968" s="18" t="n">
        <x:f>V3968*INDEX('07 Mode Capacity'!$P$6:$P$17,MATCH("AIR-"&amp;I3968,'07 Mode Capacity'!$C$6:$C$17,0))</x:f>
        <x:v>0</x:v>
      </x:c>
      <x:c r="AK3968" s="18" t="n">
        <x:f>Y3968*INDEX('07 Mode Capacity'!$P$6:$P$17,MATCH("OCEAN-"&amp;I3968,'07 Mode Capacity'!$C$6:$C$17,0))</x:f>
        <x:v>381.59938932992736</x:v>
      </x:c>
      <x:c r="AL3968" s="18" t="n">
        <x:f>AB3968*INDEX('07 Mode Capacity'!$P$6:$P$17,MATCH("LAND-"&amp;I3968,'07 Mode Capacity'!$C$6:$C$17,0))</x:f>
        <x:v>0</x:v>
      </x:c>
      <x:c r="AM3968" s="18" t="n">
        <x:f>AE3968*INDEX('07 Mode Capacity'!$P$6:$P$17,MATCH("INLAND-"&amp;I3968,'07 Mode Capacity'!$C$6:$C$17,0))</x:f>
        <x:v>0</x:v>
      </x:c>
      <x:c r="AN3968" s="18" t="n">
        <x:f>SUM(AJ3968:AM3968)</x:f>
        <x:v>381.59938932992736</x:v>
      </x:c>
      <x:c r="AO3968" s="17" t="n">
        <x:f>IF(N3968=0,1,AN3968/N3968)</x:f>
        <x:v>0.7827679781126715</x:v>
      </x:c>
      <x:c r="AP3968" s="11" t="str">
        <x:f>IF(AO3968&gt;='01 Controls'!$E$16,"PASS","FAIL")</x:f>
        <x:v>FAIL</x:v>
      </x:c>
      <x:c r="AQ3968" s="11" t="str">
        <x:v>UNQUANTIFIED</x:v>
      </x:c>
      <x:c r="AR3968" s="11" t="str">
        <x:v>Position-class planning record; serial item and receiver open</x:v>
      </x:c>
      <x:c r="AS3968" s="26"/>
      <x:c r="AT3968" s="26"/>
    </x:row>
    <x:row r="3969">
      <x:c r="C3969" s="11" t="str">
        <x:v>G1-C-ERG-BLK-08</x:v>
      </x:c>
      <x:c r="D3969" s="11" t="str">
        <x:v>G1</x:v>
      </x:c>
      <x:c r="E3969" s="11" t="str">
        <x:v>Allied megacity earthquake</x:v>
      </x:c>
      <x:c r="F3969" s="11" t="str">
        <x:v>C-ERG</x:v>
      </x:c>
      <x:c r="G3969" s="11" t="str">
        <x:v>Economic restart group</x:v>
      </x:c>
      <x:c r="H3969" s="11" t="str">
        <x:v>BLK-08</x:v>
      </x:c>
      <x:c r="I3969" s="19" t="n">
        <x:v>48</x:v>
      </x:c>
      <x:c r="J3969" s="21" t="n">
        <x:v>8</x:v>
      </x:c>
      <x:c r="K3969" s="18" t="n">
        <x:f>'05 Cargo Register'!K385</x:f>
        <x:v>182.8125</x:v>
      </x:c>
      <x:c r="L3969" s="18" t="n">
        <x:f>'05 Cargo Register'!N385</x:f>
        <x:v>29</x:v>
      </x:c>
      <x:c r="M3969" s="18" t="n">
        <x:f>'05 Cargo Register'!O385</x:f>
        <x:v>1479</x:v>
      </x:c>
      <x:c r="N3969" s="18" t="n">
        <x:f>J3969*K3969</x:f>
        <x:v>1462.5</x:v>
      </x:c>
      <x:c r="O3969" s="18" t="n">
        <x:f>J3969*L3969</x:f>
        <x:v>232</x:v>
      </x:c>
      <x:c r="P3969" s="18" t="n">
        <x:f>J3969*M3969</x:f>
        <x:v>11832</x:v>
      </x:c>
      <x:c r="Q3969" s="22" t="n">
        <x:f>'01 Controls'!$E$30*'02 Cargo Classes'!$M$14</x:f>
        <x:v>0.15</x:v>
      </x:c>
      <x:c r="R3969" s="22" t="n">
        <x:f>'01 Controls'!$F$30*'02 Cargo Classes'!$N$14</x:f>
        <x:v>0.68</x:v>
      </x:c>
      <x:c r="S3969" s="22" t="n">
        <x:f>'01 Controls'!$G$30*'02 Cargo Classes'!$O$14</x:f>
        <x:v>0</x:v>
      </x:c>
      <x:c r="T3969" s="22" t="n">
        <x:f>'01 Controls'!$H$30*'02 Cargo Classes'!$P$14</x:f>
        <x:v>0</x:v>
      </x:c>
      <x:c r="U3969" s="22" t="n">
        <x:f>SUM(Q3969:T3969)</x:f>
        <x:v>0.8300000000000001</x:v>
      </x:c>
      <x:c r="V3969" s="18" t="n">
        <x:f>IF(U3969=0,0,N3969*Q3969/U3969)</x:f>
        <x:v>264.3072289156626</x:v>
      </x:c>
      <x:c r="W3969" s="18" t="n">
        <x:f>IF(U3969=0,0,P3969*Q3969/U3969)</x:f>
        <x:v>2138.313253012048</x:v>
      </x:c>
      <x:c r="X3969" s="18" t="n">
        <x:f>MAX(V3969,W3969*'01 Controls'!$E$12)</x:f>
        <x:v>534.578313253012</x:v>
      </x:c>
      <x:c r="Y3969" s="18" t="n">
        <x:f>IF(U3969=0,0,N3969*R3969/U3969)</x:f>
        <x:v>1198.1927710843374</x:v>
      </x:c>
      <x:c r="Z3969" s="18" t="n">
        <x:f>IF(U3969=0,0,P3969*R3969/U3969)</x:f>
        <x:v>9693.68674698795</x:v>
      </x:c>
      <x:c r="AA3969" s="18" t="n">
        <x:f>MAX(Y3969,Z3969*'01 Controls'!$E$13)</x:f>
        <x:v>1454.0530120481926</x:v>
      </x:c>
      <x:c r="AB3969" s="18" t="n">
        <x:f>IF(U3969=0,0,N3969*S3969/U3969)</x:f>
        <x:v>0</x:v>
      </x:c>
      <x:c r="AC3969" s="18" t="n">
        <x:f>IF(U3969=0,0,P3969*S3969/U3969)</x:f>
        <x:v>0</x:v>
      </x:c>
      <x:c r="AD3969" s="18" t="n">
        <x:f>MAX(AB3969,AC3969*'01 Controls'!$E$14)</x:f>
        <x:v>0</x:v>
      </x:c>
      <x:c r="AE3969" s="18" t="n">
        <x:f>IF(U3969=0,0,N3969*T3969/U3969)</x:f>
        <x:v>0</x:v>
      </x:c>
      <x:c r="AF3969" s="18" t="n">
        <x:f>IF(U3969=0,0,P3969*T3969/U3969)</x:f>
        <x:v>0</x:v>
      </x:c>
      <x:c r="AG3969" s="18" t="n">
        <x:f>MAX(AE3969,AF3969*'01 Controls'!$E$15)</x:f>
        <x:v>0</x:v>
      </x:c>
      <x:c r="AH3969" s="18" t="n">
        <x:f>SUM(V3969,Y3969,AB3969,AE3969)</x:f>
        <x:v>1462.5</x:v>
      </x:c>
      <x:c r="AI3969" s="18" t="n">
        <x:f>N3969-AH3969</x:f>
        <x:v>0</x:v>
      </x:c>
      <x:c r="AJ3969" s="18" t="n">
        <x:f>V3969*INDEX('07 Mode Capacity'!$P$6:$P$17,MATCH("AIR-"&amp;I3969,'07 Mode Capacity'!$C$6:$C$17,0))</x:f>
        <x:v>74.09474100869105</x:v>
      </x:c>
      <x:c r="AK3969" s="18" t="n">
        <x:f>Y3969*INDEX('07 Mode Capacity'!$P$6:$P$17,MATCH("OCEAN-"&amp;I3969,'07 Mode Capacity'!$C$6:$C$17,0))</x:f>
        <x:v>105.00515736385971</x:v>
      </x:c>
      <x:c r="AL3969" s="18" t="n">
        <x:f>AB3969*INDEX('07 Mode Capacity'!$P$6:$P$17,MATCH("LAND-"&amp;I3969,'07 Mode Capacity'!$C$6:$C$17,0))</x:f>
        <x:v>0</x:v>
      </x:c>
      <x:c r="AM3969" s="18" t="n">
        <x:f>AE3969*INDEX('07 Mode Capacity'!$P$6:$P$17,MATCH("INLAND-"&amp;I3969,'07 Mode Capacity'!$C$6:$C$17,0))</x:f>
        <x:v>0</x:v>
      </x:c>
      <x:c r="AN3969" s="18" t="n">
        <x:f>SUM(AJ3969:AM3969)</x:f>
        <x:v>179.09989837255074</x:v>
      </x:c>
      <x:c r="AO3969" s="17" t="n">
        <x:f>IF(N3969=0,1,AN3969/N3969)</x:f>
        <x:v>0.12246146897268427</x:v>
      </x:c>
      <x:c r="AP3969" s="11" t="str">
        <x:f>IF(AO3969&gt;='01 Controls'!$E$16,"PASS","FAIL")</x:f>
        <x:v>FAIL</x:v>
      </x:c>
      <x:c r="AQ3969" s="11" t="str">
        <x:v>UNQUANTIFIED</x:v>
      </x:c>
      <x:c r="AR3969" s="11" t="str">
        <x:v>Position-class planning record; serial item and receiver open</x:v>
      </x:c>
      <x:c r="AS3969" s="26"/>
      <x:c r="AT3969" s="26"/>
    </x:row>
    <x:row r="3970">
      <x:c r="C3970" s="11" t="str">
        <x:v>G1-CM-HCG-APL-45</x:v>
      </x:c>
      <x:c r="D3970" s="11" t="str">
        <x:v>G1</x:v>
      </x:c>
      <x:c r="E3970" s="11" t="str">
        <x:v>Allied megacity earthquake</x:v>
      </x:c>
      <x:c r="F3970" s="11" t="str">
        <x:v>CM-HCG</x:v>
      </x:c>
      <x:c r="G3970" s="11" t="str">
        <x:v>Household collection group</x:v>
      </x:c>
      <x:c r="H3970" s="11" t="str">
        <x:v>APL-45</x:v>
      </x:c>
      <x:c r="I3970" s="19" t="n">
        <x:v>24</x:v>
      </x:c>
      <x:c r="J3970" s="21" t="n">
        <x:v>10</x:v>
      </x:c>
      <x:c r="K3970" s="18" t="n">
        <x:f>'05 Cargo Register'!K386</x:f>
        <x:v>268.296</x:v>
      </x:c>
      <x:c r="L3970" s="18" t="n">
        <x:f>'05 Cargo Register'!N386</x:f>
        <x:v>71</x:v>
      </x:c>
      <x:c r="M3970" s="18" t="n">
        <x:f>'05 Cargo Register'!O386</x:f>
        <x:v>532.5</x:v>
      </x:c>
      <x:c r="N3970" s="18" t="n">
        <x:f>J3970*K3970</x:f>
        <x:v>2682.96</x:v>
      </x:c>
      <x:c r="O3970" s="18" t="n">
        <x:f>J3970*L3970</x:f>
        <x:v>710</x:v>
      </x:c>
      <x:c r="P3970" s="18" t="n">
        <x:f>J3970*M3970</x:f>
        <x:v>5325</x:v>
      </x:c>
      <x:c r="Q3970" s="22" t="n">
        <x:f>'01 Controls'!$E$30*'02 Cargo Classes'!$M$6</x:f>
        <x:v>0.44999999999999996</x:v>
      </x:c>
      <x:c r="R3970" s="22" t="n">
        <x:f>'01 Controls'!$F$30*'02 Cargo Classes'!$N$6</x:f>
        <x:v>0.34</x:v>
      </x:c>
      <x:c r="S3970" s="22" t="n">
        <x:f>'01 Controls'!$G$30*'02 Cargo Classes'!$O$6</x:f>
        <x:v>0</x:v>
      </x:c>
      <x:c r="T3970" s="22" t="n">
        <x:f>'01 Controls'!$H$30*'02 Cargo Classes'!$P$6</x:f>
        <x:v>0</x:v>
      </x:c>
      <x:c r="U3970" s="22" t="n">
        <x:f>SUM(Q3970:T3970)</x:f>
        <x:v>0.79</x:v>
      </x:c>
      <x:c r="V3970" s="18" t="n">
        <x:f>IF(U3970=0,0,N3970*Q3970/U3970)</x:f>
        <x:v>1528.2683544303795</x:v>
      </x:c>
      <x:c r="W3970" s="18" t="n">
        <x:f>IF(U3970=0,0,P3970*Q3970/U3970)</x:f>
        <x:v>3033.227848101265</x:v>
      </x:c>
      <x:c r="X3970" s="18" t="n">
        <x:f>MAX(V3970,W3970*'01 Controls'!$E$12)</x:f>
        <x:v>1528.2683544303795</x:v>
      </x:c>
      <x:c r="Y3970" s="18" t="n">
        <x:f>IF(U3970=0,0,N3970*R3970/U3970)</x:f>
        <x:v>1154.6916455696203</x:v>
      </x:c>
      <x:c r="Z3970" s="18" t="n">
        <x:f>IF(U3970=0,0,P3970*R3970/U3970)</x:f>
        <x:v>2291.772151898734</x:v>
      </x:c>
      <x:c r="AA3970" s="18" t="n">
        <x:f>MAX(Y3970,Z3970*'01 Controls'!$E$13)</x:f>
        <x:v>1154.6916455696203</x:v>
      </x:c>
      <x:c r="AB3970" s="18" t="n">
        <x:f>IF(U3970=0,0,N3970*S3970/U3970)</x:f>
        <x:v>0</x:v>
      </x:c>
      <x:c r="AC3970" s="18" t="n">
        <x:f>IF(U3970=0,0,P3970*S3970/U3970)</x:f>
        <x:v>0</x:v>
      </x:c>
      <x:c r="AD3970" s="18" t="n">
        <x:f>MAX(AB3970,AC3970*'01 Controls'!$E$14)</x:f>
        <x:v>0</x:v>
      </x:c>
      <x:c r="AE3970" s="18" t="n">
        <x:f>IF(U3970=0,0,N3970*T3970/U3970)</x:f>
        <x:v>0</x:v>
      </x:c>
      <x:c r="AF3970" s="18" t="n">
        <x:f>IF(U3970=0,0,P3970*T3970/U3970)</x:f>
        <x:v>0</x:v>
      </x:c>
      <x:c r="AG3970" s="18" t="n">
        <x:f>MAX(AE3970,AF3970*'01 Controls'!$E$15)</x:f>
        <x:v>0</x:v>
      </x:c>
      <x:c r="AH3970" s="18" t="n">
        <x:f>SUM(V3970,Y3970,AB3970,AE3970)</x:f>
        <x:v>2682.96</x:v>
      </x:c>
      <x:c r="AI3970" s="18" t="n">
        <x:f>N3970-AH3970</x:f>
        <x:v>0</x:v>
      </x:c>
      <x:c r="AJ3970" s="18" t="n">
        <x:f>V3970*INDEX('07 Mode Capacity'!$P$6:$P$17,MATCH("AIR-"&amp;I3970,'07 Mode Capacity'!$C$6:$C$17,0))</x:f>
        <x:v>310.1071485468835</x:v>
      </x:c>
      <x:c r="AK3970" s="18" t="n">
        <x:f>Y3970*INDEX('07 Mode Capacity'!$P$6:$P$17,MATCH("OCEAN-"&amp;I3970,'07 Mode Capacity'!$C$6:$C$17,0))</x:f>
        <x:v>173.30657106543256</x:v>
      </x:c>
      <x:c r="AL3970" s="18" t="n">
        <x:f>AB3970*INDEX('07 Mode Capacity'!$P$6:$P$17,MATCH("LAND-"&amp;I3970,'07 Mode Capacity'!$C$6:$C$17,0))</x:f>
        <x:v>0</x:v>
      </x:c>
      <x:c r="AM3970" s="18" t="n">
        <x:f>AE3970*INDEX('07 Mode Capacity'!$P$6:$P$17,MATCH("INLAND-"&amp;I3970,'07 Mode Capacity'!$C$6:$C$17,0))</x:f>
        <x:v>0</x:v>
      </x:c>
      <x:c r="AN3970" s="18" t="n">
        <x:f>SUM(AJ3970:AM3970)</x:f>
        <x:v>483.4137196123161</x:v>
      </x:c>
      <x:c r="AO3970" s="17" t="n">
        <x:f>IF(N3970=0,1,AN3970/N3970)</x:f>
        <x:v>0.18017924963932228</x:v>
      </x:c>
      <x:c r="AP3970" s="11" t="str">
        <x:f>IF(AO3970&gt;='01 Controls'!$E$16,"PASS","FAIL")</x:f>
        <x:v>FAIL</x:v>
      </x:c>
      <x:c r="AQ3970" s="11" t="str">
        <x:v>UNQUANTIFIED</x:v>
      </x:c>
      <x:c r="AR3970" s="11" t="str">
        <x:v>Position-class planning record; serial item and receiver open</x:v>
      </x:c>
      <x:c r="AS3970" s="26"/>
      <x:c r="AT3970" s="26"/>
    </x:row>
    <x:row r="3971">
      <x:c r="C3971" s="11" t="str">
        <x:v>G1-CM-HCG-ISO-18</x:v>
      </x:c>
      <x:c r="D3971" s="11" t="str">
        <x:v>G1</x:v>
      </x:c>
      <x:c r="E3971" s="11" t="str">
        <x:v>Allied megacity earthquake</x:v>
      </x:c>
      <x:c r="F3971" s="11" t="str">
        <x:v>CM-HCG</x:v>
      </x:c>
      <x:c r="G3971" s="11" t="str">
        <x:v>Household collection group</x:v>
      </x:c>
      <x:c r="H3971" s="11" t="str">
        <x:v>ISO-18</x:v>
      </x:c>
      <x:c r="I3971" s="19" t="n">
        <x:v>48</x:v>
      </x:c>
      <x:c r="J3971" s="21" t="n">
        <x:v>10</x:v>
      </x:c>
      <x:c r="K3971" s="18" t="n">
        <x:f>'05 Cargo Register'!K387</x:f>
        <x:v>536.592</x:v>
      </x:c>
      <x:c r="L3971" s="18" t="n">
        <x:f>'05 Cargo Register'!N387</x:f>
        <x:v>36</x:v>
      </x:c>
      <x:c r="M3971" s="18" t="n">
        <x:f>'05 Cargo Register'!O387</x:f>
        <x:v>950.4000000000001</x:v>
      </x:c>
      <x:c r="N3971" s="18" t="n">
        <x:f>J3971*K3971</x:f>
        <x:v>5365.92</x:v>
      </x:c>
      <x:c r="O3971" s="18" t="n">
        <x:f>J3971*L3971</x:f>
        <x:v>360</x:v>
      </x:c>
      <x:c r="P3971" s="18" t="n">
        <x:f>J3971*M3971</x:f>
        <x:v>9504</x:v>
      </x:c>
      <x:c r="Q3971" s="22" t="n">
        <x:f>'01 Controls'!$E$30*'02 Cargo Classes'!$M$7</x:f>
        <x:v>0.03</x:v>
      </x:c>
      <x:c r="R3971" s="22" t="n">
        <x:f>'01 Controls'!$F$30*'02 Cargo Classes'!$N$7</x:f>
        <x:v>0.85</x:v>
      </x:c>
      <x:c r="S3971" s="22" t="n">
        <x:f>'01 Controls'!$G$30*'02 Cargo Classes'!$O$7</x:f>
        <x:v>0</x:v>
      </x:c>
      <x:c r="T3971" s="22" t="n">
        <x:f>'01 Controls'!$H$30*'02 Cargo Classes'!$P$7</x:f>
        <x:v>0</x:v>
      </x:c>
      <x:c r="U3971" s="22" t="n">
        <x:f>SUM(Q3971:T3971)</x:f>
        <x:v>0.88</x:v>
      </x:c>
      <x:c r="V3971" s="18" t="n">
        <x:f>IF(U3971=0,0,N3971*Q3971/U3971)</x:f>
        <x:v>182.92909090909092</x:v>
      </x:c>
      <x:c r="W3971" s="18" t="n">
        <x:f>IF(U3971=0,0,P3971*Q3971/U3971)</x:f>
        <x:v>324</x:v>
      </x:c>
      <x:c r="X3971" s="18" t="n">
        <x:f>MAX(V3971,W3971*'01 Controls'!$E$12)</x:f>
        <x:v>182.92909090909092</x:v>
      </x:c>
      <x:c r="Y3971" s="18" t="n">
        <x:f>IF(U3971=0,0,N3971*R3971/U3971)</x:f>
        <x:v>5182.99090909091</x:v>
      </x:c>
      <x:c r="Z3971" s="18" t="n">
        <x:f>IF(U3971=0,0,P3971*R3971/U3971)</x:f>
        <x:v>9180</x:v>
      </x:c>
      <x:c r="AA3971" s="18" t="n">
        <x:f>MAX(Y3971,Z3971*'01 Controls'!$E$13)</x:f>
        <x:v>5182.99090909091</x:v>
      </x:c>
      <x:c r="AB3971" s="18" t="n">
        <x:f>IF(U3971=0,0,N3971*S3971/U3971)</x:f>
        <x:v>0</x:v>
      </x:c>
      <x:c r="AC3971" s="18" t="n">
        <x:f>IF(U3971=0,0,P3971*S3971/U3971)</x:f>
        <x:v>0</x:v>
      </x:c>
      <x:c r="AD3971" s="18" t="n">
        <x:f>MAX(AB3971,AC3971*'01 Controls'!$E$14)</x:f>
        <x:v>0</x:v>
      </x:c>
      <x:c r="AE3971" s="18" t="n">
        <x:f>IF(U3971=0,0,N3971*T3971/U3971)</x:f>
        <x:v>0</x:v>
      </x:c>
      <x:c r="AF3971" s="18" t="n">
        <x:f>IF(U3971=0,0,P3971*T3971/U3971)</x:f>
        <x:v>0</x:v>
      </x:c>
      <x:c r="AG3971" s="18" t="n">
        <x:f>MAX(AE3971,AF3971*'01 Controls'!$E$15)</x:f>
        <x:v>0</x:v>
      </x:c>
      <x:c r="AH3971" s="18" t="n">
        <x:f>SUM(V3971,Y3971,AB3971,AE3971)</x:f>
        <x:v>5365.92</x:v>
      </x:c>
      <x:c r="AI3971" s="18" t="n">
        <x:f>N3971-AH3971</x:f>
        <x:v>0</x:v>
      </x:c>
      <x:c r="AJ3971" s="18" t="n">
        <x:f>V3971*INDEX('07 Mode Capacity'!$P$6:$P$17,MATCH("AIR-"&amp;I3971,'07 Mode Capacity'!$C$6:$C$17,0))</x:f>
        <x:v>51.281547120261855</x:v>
      </x:c>
      <x:c r="AK3971" s="18" t="n">
        <x:f>Y3971*INDEX('07 Mode Capacity'!$P$6:$P$17,MATCH("OCEAN-"&amp;I3971,'07 Mode Capacity'!$C$6:$C$17,0))</x:f>
        <x:v>454.2180433387356</x:v>
      </x:c>
      <x:c r="AL3971" s="18" t="n">
        <x:f>AB3971*INDEX('07 Mode Capacity'!$P$6:$P$17,MATCH("LAND-"&amp;I3971,'07 Mode Capacity'!$C$6:$C$17,0))</x:f>
        <x:v>0</x:v>
      </x:c>
      <x:c r="AM3971" s="18" t="n">
        <x:f>AE3971*INDEX('07 Mode Capacity'!$P$6:$P$17,MATCH("INLAND-"&amp;I3971,'07 Mode Capacity'!$C$6:$C$17,0))</x:f>
        <x:v>0</x:v>
      </x:c>
      <x:c r="AN3971" s="18" t="n">
        <x:f>SUM(AJ3971:AM3971)</x:f>
        <x:v>505.49959045899743</x:v>
      </x:c>
      <x:c r="AO3971" s="17" t="n">
        <x:f>IF(N3971=0,1,AN3971/N3971)</x:f>
        <x:v>0.09420557713476858</x:v>
      </x:c>
      <x:c r="AP3971" s="11" t="str">
        <x:f>IF(AO3971&gt;='01 Controls'!$E$16,"PASS","FAIL")</x:f>
        <x:v>FAIL</x:v>
      </x:c>
      <x:c r="AQ3971" s="11" t="str">
        <x:v>UNQUANTIFIED</x:v>
      </x:c>
      <x:c r="AR3971" s="11" t="str">
        <x:v>Position-class planning record; serial item and receiver open</x:v>
      </x:c>
      <x:c r="AS3971" s="26"/>
      <x:c r="AT3971" s="26"/>
    </x:row>
    <x:row r="3972">
      <x:c r="C3972" s="11" t="str">
        <x:v>G1-CM-HCG-COL-12</x:v>
      </x:c>
      <x:c r="D3972" s="11" t="str">
        <x:v>G1</x:v>
      </x:c>
      <x:c r="E3972" s="11" t="str">
        <x:v>Allied megacity earthquake</x:v>
      </x:c>
      <x:c r="F3972" s="11" t="str">
        <x:v>CM-HCG</x:v>
      </x:c>
      <x:c r="G3972" s="11" t="str">
        <x:v>Household collection group</x:v>
      </x:c>
      <x:c r="H3972" s="11" t="str">
        <x:v>COL-12</x:v>
      </x:c>
      <x:c r="I3972" s="19" t="n">
        <x:v>24</x:v>
      </x:c>
      <x:c r="J3972" s="21" t="n">
        <x:v>10</x:v>
      </x:c>
      <x:c r="K3972" s="18" t="n">
        <x:f>'05 Cargo Register'!K388</x:f>
        <x:v>134.148</x:v>
      </x:c>
      <x:c r="L3972" s="18" t="n">
        <x:f>'05 Cargo Register'!N388</x:f>
        <x:v>14</x:v>
      </x:c>
      <x:c r="M3972" s="18" t="n">
        <x:f>'05 Cargo Register'!O388</x:f>
        <x:v>369.6</x:v>
      </x:c>
      <x:c r="N3972" s="18" t="n">
        <x:f>J3972*K3972</x:f>
        <x:v>1341.48</x:v>
      </x:c>
      <x:c r="O3972" s="18" t="n">
        <x:f>J3972*L3972</x:f>
        <x:v>140</x:v>
      </x:c>
      <x:c r="P3972" s="18" t="n">
        <x:f>J3972*M3972</x:f>
        <x:v>3696</x:v>
      </x:c>
      <x:c r="Q3972" s="22" t="n">
        <x:f>'01 Controls'!$E$30*'02 Cargo Classes'!$M$8</x:f>
        <x:v>0.3</x:v>
      </x:c>
      <x:c r="R3972" s="22" t="n">
        <x:f>'01 Controls'!$F$30*'02 Cargo Classes'!$N$8</x:f>
        <x:v>0.595</x:v>
      </x:c>
      <x:c r="S3972" s="22" t="n">
        <x:f>'01 Controls'!$G$30*'02 Cargo Classes'!$O$8</x:f>
        <x:v>0</x:v>
      </x:c>
      <x:c r="T3972" s="22" t="n">
        <x:f>'01 Controls'!$H$30*'02 Cargo Classes'!$P$8</x:f>
        <x:v>0</x:v>
      </x:c>
      <x:c r="U3972" s="22" t="n">
        <x:f>SUM(Q3972:T3972)</x:f>
        <x:v>0.895</x:v>
      </x:c>
      <x:c r="V3972" s="18" t="n">
        <x:f>IF(U3972=0,0,N3972*Q3972/U3972)</x:f>
        <x:v>449.6581005586592</x:v>
      </x:c>
      <x:c r="W3972" s="18" t="n">
        <x:f>IF(U3972=0,0,P3972*Q3972/U3972)</x:f>
        <x:v>1238.8826815642458</x:v>
      </x:c>
      <x:c r="X3972" s="18" t="n">
        <x:f>MAX(V3972,W3972*'01 Controls'!$E$12)</x:f>
        <x:v>449.6581005586592</x:v>
      </x:c>
      <x:c r="Y3972" s="18" t="n">
        <x:f>IF(U3972=0,0,N3972*R3972/U3972)</x:f>
        <x:v>891.8218994413407</x:v>
      </x:c>
      <x:c r="Z3972" s="18" t="n">
        <x:f>IF(U3972=0,0,P3972*R3972/U3972)</x:f>
        <x:v>2457.117318435754</x:v>
      </x:c>
      <x:c r="AA3972" s="18" t="n">
        <x:f>MAX(Y3972,Z3972*'01 Controls'!$E$13)</x:f>
        <x:v>891.8218994413407</x:v>
      </x:c>
      <x:c r="AB3972" s="18" t="n">
        <x:f>IF(U3972=0,0,N3972*S3972/U3972)</x:f>
        <x:v>0</x:v>
      </x:c>
      <x:c r="AC3972" s="18" t="n">
        <x:f>IF(U3972=0,0,P3972*S3972/U3972)</x:f>
        <x:v>0</x:v>
      </x:c>
      <x:c r="AD3972" s="18" t="n">
        <x:f>MAX(AB3972,AC3972*'01 Controls'!$E$14)</x:f>
        <x:v>0</x:v>
      </x:c>
      <x:c r="AE3972" s="18" t="n">
        <x:f>IF(U3972=0,0,N3972*T3972/U3972)</x:f>
        <x:v>0</x:v>
      </x:c>
      <x:c r="AF3972" s="18" t="n">
        <x:f>IF(U3972=0,0,P3972*T3972/U3972)</x:f>
        <x:v>0</x:v>
      </x:c>
      <x:c r="AG3972" s="18" t="n">
        <x:f>MAX(AE3972,AF3972*'01 Controls'!$E$15)</x:f>
        <x:v>0</x:v>
      </x:c>
      <x:c r="AH3972" s="18" t="n">
        <x:f>SUM(V3972,Y3972,AB3972,AE3972)</x:f>
        <x:v>1341.48</x:v>
      </x:c>
      <x:c r="AI3972" s="18" t="n">
        <x:f>N3972-AH3972</x:f>
        <x:v>0</x:v>
      </x:c>
      <x:c r="AJ3972" s="18" t="n">
        <x:f>V3972*INDEX('07 Mode Capacity'!$P$6:$P$17,MATCH("AIR-"&amp;I3972,'07 Mode Capacity'!$C$6:$C$17,0))</x:f>
        <x:v>91.24195432105698</x:v>
      </x:c>
      <x:c r="AK3972" s="18" t="n">
        <x:f>Y3972*INDEX('07 Mode Capacity'!$P$6:$P$17,MATCH("OCEAN-"&amp;I3972,'07 Mode Capacity'!$C$6:$C$17,0))</x:f>
        <x:v>133.85270083684946</x:v>
      </x:c>
      <x:c r="AL3972" s="18" t="n">
        <x:f>AB3972*INDEX('07 Mode Capacity'!$P$6:$P$17,MATCH("LAND-"&amp;I3972,'07 Mode Capacity'!$C$6:$C$17,0))</x:f>
        <x:v>0</x:v>
      </x:c>
      <x:c r="AM3972" s="18" t="n">
        <x:f>AE3972*INDEX('07 Mode Capacity'!$P$6:$P$17,MATCH("INLAND-"&amp;I3972,'07 Mode Capacity'!$C$6:$C$17,0))</x:f>
        <x:v>0</x:v>
      </x:c>
      <x:c r="AN3972" s="18" t="n">
        <x:f>SUM(AJ3972:AM3972)</x:f>
        <x:v>225.09465515790646</x:v>
      </x:c>
      <x:c r="AO3972" s="17" t="n">
        <x:f>IF(N3972=0,1,AN3972/N3972)</x:f>
        <x:v>0.16779575927923374</x:v>
      </x:c>
      <x:c r="AP3972" s="11" t="str">
        <x:f>IF(AO3972&gt;='01 Controls'!$E$16,"PASS","FAIL")</x:f>
        <x:v>FAIL</x:v>
      </x:c>
      <x:c r="AQ3972" s="11" t="str">
        <x:v>UNQUANTIFIED</x:v>
      </x:c>
      <x:c r="AR3972" s="11" t="str">
        <x:v>Position-class planning record; serial item and receiver open</x:v>
      </x:c>
      <x:c r="AS3972" s="26"/>
      <x:c r="AT3972" s="26"/>
    </x:row>
    <x:row r="3973">
      <x:c r="C3973" s="11" t="str">
        <x:v>G1-CM-HCG-BAT-22</x:v>
      </x:c>
      <x:c r="D3973" s="11" t="str">
        <x:v>G1</x:v>
      </x:c>
      <x:c r="E3973" s="11" t="str">
        <x:v>Allied megacity earthquake</x:v>
      </x:c>
      <x:c r="F3973" s="11" t="str">
        <x:v>CM-HCG</x:v>
      </x:c>
      <x:c r="G3973" s="11" t="str">
        <x:v>Household collection group</x:v>
      </x:c>
      <x:c r="H3973" s="11" t="str">
        <x:v>BAT-22</x:v>
      </x:c>
      <x:c r="I3973" s="19" t="n">
        <x:v>48</x:v>
      </x:c>
      <x:c r="J3973" s="21" t="n">
        <x:v>10</x:v>
      </x:c>
      <x:c r="K3973" s="18" t="n">
        <x:f>'05 Cargo Register'!K389</x:f>
        <x:v>201.22199999999998</x:v>
      </x:c>
      <x:c r="L3973" s="18" t="n">
        <x:f>'05 Cargo Register'!N389</x:f>
        <x:v>12</x:v>
      </x:c>
      <x:c r="M3973" s="18" t="n">
        <x:f>'05 Cargo Register'!O389</x:f>
        <x:v>316.8</x:v>
      </x:c>
      <x:c r="N3973" s="18" t="n">
        <x:f>J3973*K3973</x:f>
        <x:v>2012.2199999999998</x:v>
      </x:c>
      <x:c r="O3973" s="18" t="n">
        <x:f>J3973*L3973</x:f>
        <x:v>120</x:v>
      </x:c>
      <x:c r="P3973" s="18" t="n">
        <x:f>J3973*M3973</x:f>
        <x:v>3168</x:v>
      </x:c>
      <x:c r="Q3973" s="22" t="n">
        <x:f>'01 Controls'!$E$30*'02 Cargo Classes'!$M$9</x:f>
        <x:v>0</x:v>
      </x:c>
      <x:c r="R3973" s="22" t="n">
        <x:f>'01 Controls'!$F$30*'02 Cargo Classes'!$N$9</x:f>
        <x:v>0.85</x:v>
      </x:c>
      <x:c r="S3973" s="22" t="n">
        <x:f>'01 Controls'!$G$30*'02 Cargo Classes'!$O$9</x:f>
        <x:v>0</x:v>
      </x:c>
      <x:c r="T3973" s="22" t="n">
        <x:f>'01 Controls'!$H$30*'02 Cargo Classes'!$P$9</x:f>
        <x:v>0</x:v>
      </x:c>
      <x:c r="U3973" s="22" t="n">
        <x:f>SUM(Q3973:T3973)</x:f>
        <x:v>0.85</x:v>
      </x:c>
      <x:c r="V3973" s="18" t="n">
        <x:f>IF(U3973=0,0,N3973*Q3973/U3973)</x:f>
        <x:v>0</x:v>
      </x:c>
      <x:c r="W3973" s="18" t="n">
        <x:f>IF(U3973=0,0,P3973*Q3973/U3973)</x:f>
        <x:v>0</x:v>
      </x:c>
      <x:c r="X3973" s="18" t="n">
        <x:f>MAX(V3973,W3973*'01 Controls'!$E$12)</x:f>
        <x:v>0</x:v>
      </x:c>
      <x:c r="Y3973" s="18" t="n">
        <x:f>IF(U3973=0,0,N3973*R3973/U3973)</x:f>
        <x:v>2012.2199999999998</x:v>
      </x:c>
      <x:c r="Z3973" s="18" t="n">
        <x:f>IF(U3973=0,0,P3973*R3973/U3973)</x:f>
        <x:v>3167.9999999999995</x:v>
      </x:c>
      <x:c r="AA3973" s="18" t="n">
        <x:f>MAX(Y3973,Z3973*'01 Controls'!$E$13)</x:f>
        <x:v>2012.2199999999998</x:v>
      </x:c>
      <x:c r="AB3973" s="18" t="n">
        <x:f>IF(U3973=0,0,N3973*S3973/U3973)</x:f>
        <x:v>0</x:v>
      </x:c>
      <x:c r="AC3973" s="18" t="n">
        <x:f>IF(U3973=0,0,P3973*S3973/U3973)</x:f>
        <x:v>0</x:v>
      </x:c>
      <x:c r="AD3973" s="18" t="n">
        <x:f>MAX(AB3973,AC3973*'01 Controls'!$E$14)</x:f>
        <x:v>0</x:v>
      </x:c>
      <x:c r="AE3973" s="18" t="n">
        <x:f>IF(U3973=0,0,N3973*T3973/U3973)</x:f>
        <x:v>0</x:v>
      </x:c>
      <x:c r="AF3973" s="18" t="n">
        <x:f>IF(U3973=0,0,P3973*T3973/U3973)</x:f>
        <x:v>0</x:v>
      </x:c>
      <x:c r="AG3973" s="18" t="n">
        <x:f>MAX(AE3973,AF3973*'01 Controls'!$E$15)</x:f>
        <x:v>0</x:v>
      </x:c>
      <x:c r="AH3973" s="18" t="n">
        <x:f>SUM(V3973,Y3973,AB3973,AE3973)</x:f>
        <x:v>2012.2199999999998</x:v>
      </x:c>
      <x:c r="AI3973" s="18" t="n">
        <x:f>N3973-AH3973</x:f>
        <x:v>0</x:v>
      </x:c>
      <x:c r="AJ3973" s="18" t="n">
        <x:f>V3973*INDEX('07 Mode Capacity'!$P$6:$P$17,MATCH("AIR-"&amp;I3973,'07 Mode Capacity'!$C$6:$C$17,0))</x:f>
        <x:v>0</x:v>
      </x:c>
      <x:c r="AK3973" s="18" t="n">
        <x:f>Y3973*INDEX('07 Mode Capacity'!$P$6:$P$17,MATCH("OCEAN-"&amp;I3973,'07 Mode Capacity'!$C$6:$C$17,0))</x:f>
        <x:v>176.34347564915612</x:v>
      </x:c>
      <x:c r="AL3973" s="18" t="n">
        <x:f>AB3973*INDEX('07 Mode Capacity'!$P$6:$P$17,MATCH("LAND-"&amp;I3973,'07 Mode Capacity'!$C$6:$C$17,0))</x:f>
        <x:v>0</x:v>
      </x:c>
      <x:c r="AM3973" s="18" t="n">
        <x:f>AE3973*INDEX('07 Mode Capacity'!$P$6:$P$17,MATCH("INLAND-"&amp;I3973,'07 Mode Capacity'!$C$6:$C$17,0))</x:f>
        <x:v>0</x:v>
      </x:c>
      <x:c r="AN3973" s="18" t="n">
        <x:f>SUM(AJ3973:AM3973)</x:f>
        <x:v>176.34347564915612</x:v>
      </x:c>
      <x:c r="AO3973" s="17" t="n">
        <x:f>IF(N3973=0,1,AN3973/N3973)</x:f>
        <x:v>0.08763628015284419</x:v>
      </x:c>
      <x:c r="AP3973" s="11" t="str">
        <x:f>IF(AO3973&gt;='01 Controls'!$E$16,"PASS","FAIL")</x:f>
        <x:v>FAIL</x:v>
      </x:c>
      <x:c r="AQ3973" s="11" t="str">
        <x:v>UNQUANTIFIED</x:v>
      </x:c>
      <x:c r="AR3973" s="11" t="str">
        <x:v>Position-class planning record; serial item and receiver open</x:v>
      </x:c>
      <x:c r="AS3973" s="26"/>
      <x:c r="AT3973" s="26"/>
    </x:row>
    <x:row r="3974">
      <x:c r="C3974" s="11" t="str">
        <x:v>G1-CM-HCG-TNK-20</x:v>
      </x:c>
      <x:c r="D3974" s="11" t="str">
        <x:v>G1</x:v>
      </x:c>
      <x:c r="E3974" s="11" t="str">
        <x:v>Allied megacity earthquake</x:v>
      </x:c>
      <x:c r="F3974" s="11" t="str">
        <x:v>CM-HCG</x:v>
      </x:c>
      <x:c r="G3974" s="11" t="str">
        <x:v>Household collection group</x:v>
      </x:c>
      <x:c r="H3974" s="11" t="str">
        <x:v>TNK-20</x:v>
      </x:c>
      <x:c r="I3974" s="19" t="n">
        <x:v>48</x:v>
      </x:c>
      <x:c r="J3974" s="21" t="n">
        <x:v>10</x:v>
      </x:c>
      <x:c r="K3974" s="18" t="n">
        <x:f>'05 Cargo Register'!K390</x:f>
        <x:v>134.148</x:v>
      </x:c>
      <x:c r="L3974" s="18" t="n">
        <x:f>'05 Cargo Register'!N390</x:f>
        <x:v>8</x:v>
      </x:c>
      <x:c r="M3974" s="18" t="n">
        <x:f>'05 Cargo Register'!O390</x:f>
        <x:v>170</x:v>
      </x:c>
      <x:c r="N3974" s="18" t="n">
        <x:f>J3974*K3974</x:f>
        <x:v>1341.48</x:v>
      </x:c>
      <x:c r="O3974" s="18" t="n">
        <x:f>J3974*L3974</x:f>
        <x:v>80</x:v>
      </x:c>
      <x:c r="P3974" s="18" t="n">
        <x:f>J3974*M3974</x:f>
        <x:v>1700</x:v>
      </x:c>
      <x:c r="Q3974" s="22" t="n">
        <x:f>'01 Controls'!$E$30*'02 Cargo Classes'!$M$10</x:f>
        <x:v>0</x:v>
      </x:c>
      <x:c r="R3974" s="22" t="n">
        <x:f>'01 Controls'!$F$30*'02 Cargo Classes'!$N$10</x:f>
        <x:v>1.02</x:v>
      </x:c>
      <x:c r="S3974" s="22" t="n">
        <x:f>'01 Controls'!$G$30*'02 Cargo Classes'!$O$10</x:f>
        <x:v>0</x:v>
      </x:c>
      <x:c r="T3974" s="22" t="n">
        <x:f>'01 Controls'!$H$30*'02 Cargo Classes'!$P$10</x:f>
        <x:v>0</x:v>
      </x:c>
      <x:c r="U3974" s="22" t="n">
        <x:f>SUM(Q3974:T3974)</x:f>
        <x:v>1.02</x:v>
      </x:c>
      <x:c r="V3974" s="18" t="n">
        <x:f>IF(U3974=0,0,N3974*Q3974/U3974)</x:f>
        <x:v>0</x:v>
      </x:c>
      <x:c r="W3974" s="18" t="n">
        <x:f>IF(U3974=0,0,P3974*Q3974/U3974)</x:f>
        <x:v>0</x:v>
      </x:c>
      <x:c r="X3974" s="18" t="n">
        <x:f>MAX(V3974,W3974*'01 Controls'!$E$12)</x:f>
        <x:v>0</x:v>
      </x:c>
      <x:c r="Y3974" s="18" t="n">
        <x:f>IF(U3974=0,0,N3974*R3974/U3974)</x:f>
        <x:v>1341.48</x:v>
      </x:c>
      <x:c r="Z3974" s="18" t="n">
        <x:f>IF(U3974=0,0,P3974*R3974/U3974)</x:f>
        <x:v>1700</x:v>
      </x:c>
      <x:c r="AA3974" s="18" t="n">
        <x:f>MAX(Y3974,Z3974*'01 Controls'!$E$13)</x:f>
        <x:v>1341.48</x:v>
      </x:c>
      <x:c r="AB3974" s="18" t="n">
        <x:f>IF(U3974=0,0,N3974*S3974/U3974)</x:f>
        <x:v>0</x:v>
      </x:c>
      <x:c r="AC3974" s="18" t="n">
        <x:f>IF(U3974=0,0,P3974*S3974/U3974)</x:f>
        <x:v>0</x:v>
      </x:c>
      <x:c r="AD3974" s="18" t="n">
        <x:f>MAX(AB3974,AC3974*'01 Controls'!$E$14)</x:f>
        <x:v>0</x:v>
      </x:c>
      <x:c r="AE3974" s="18" t="n">
        <x:f>IF(U3974=0,0,N3974*T3974/U3974)</x:f>
        <x:v>0</x:v>
      </x:c>
      <x:c r="AF3974" s="18" t="n">
        <x:f>IF(U3974=0,0,P3974*T3974/U3974)</x:f>
        <x:v>0</x:v>
      </x:c>
      <x:c r="AG3974" s="18" t="n">
        <x:f>MAX(AE3974,AF3974*'01 Controls'!$E$15)</x:f>
        <x:v>0</x:v>
      </x:c>
      <x:c r="AH3974" s="18" t="n">
        <x:f>SUM(V3974,Y3974,AB3974,AE3974)</x:f>
        <x:v>1341.48</x:v>
      </x:c>
      <x:c r="AI3974" s="18" t="n">
        <x:f>N3974-AH3974</x:f>
        <x:v>0</x:v>
      </x:c>
      <x:c r="AJ3974" s="18" t="n">
        <x:f>V3974*INDEX('07 Mode Capacity'!$P$6:$P$17,MATCH("AIR-"&amp;I3974,'07 Mode Capacity'!$C$6:$C$17,0))</x:f>
        <x:v>0</x:v>
      </x:c>
      <x:c r="AK3974" s="18" t="n">
        <x:f>Y3974*INDEX('07 Mode Capacity'!$P$6:$P$17,MATCH("OCEAN-"&amp;I3974,'07 Mode Capacity'!$C$6:$C$17,0))</x:f>
        <x:v>117.56231709943742</x:v>
      </x:c>
      <x:c r="AL3974" s="18" t="n">
        <x:f>AB3974*INDEX('07 Mode Capacity'!$P$6:$P$17,MATCH("LAND-"&amp;I3974,'07 Mode Capacity'!$C$6:$C$17,0))</x:f>
        <x:v>0</x:v>
      </x:c>
      <x:c r="AM3974" s="18" t="n">
        <x:f>AE3974*INDEX('07 Mode Capacity'!$P$6:$P$17,MATCH("INLAND-"&amp;I3974,'07 Mode Capacity'!$C$6:$C$17,0))</x:f>
        <x:v>0</x:v>
      </x:c>
      <x:c r="AN3974" s="18" t="n">
        <x:f>SUM(AJ3974:AM3974)</x:f>
        <x:v>117.56231709943742</x:v>
      </x:c>
      <x:c r="AO3974" s="17" t="n">
        <x:f>IF(N3974=0,1,AN3974/N3974)</x:f>
        <x:v>0.08763628015284419</x:v>
      </x:c>
      <x:c r="AP3974" s="11" t="str">
        <x:f>IF(AO3974&gt;='01 Controls'!$E$16,"PASS","FAIL")</x:f>
        <x:v>FAIL</x:v>
      </x:c>
      <x:c r="AQ3974" s="11" t="str">
        <x:v>UNQUANTIFIED</x:v>
      </x:c>
      <x:c r="AR3974" s="11" t="str">
        <x:v>Position-class planning record; serial item and receiver open</x:v>
      </x:c>
      <x:c r="AS3974" s="26"/>
      <x:c r="AT3974" s="26"/>
    </x:row>
    <x:row r="3975">
      <x:c r="C3975" s="11" t="str">
        <x:v>G1-CM-HCG-FLR-24</x:v>
      </x:c>
      <x:c r="D3975" s="11" t="str">
        <x:v>G1</x:v>
      </x:c>
      <x:c r="E3975" s="11" t="str">
        <x:v>Allied megacity earthquake</x:v>
      </x:c>
      <x:c r="F3975" s="11" t="str">
        <x:v>CM-HCG</x:v>
      </x:c>
      <x:c r="G3975" s="11" t="str">
        <x:v>Household collection group</x:v>
      </x:c>
      <x:c r="H3975" s="11" t="str">
        <x:v>FLR-24</x:v>
      </x:c>
      <x:c r="I3975" s="19" t="n">
        <x:v>48</x:v>
      </x:c>
      <x:c r="J3975" s="21" t="n">
        <x:v>10</x:v>
      </x:c>
      <x:c r="K3975" s="18" t="n">
        <x:f>'05 Cargo Register'!K391</x:f>
        <x:v>268.296</x:v>
      </x:c>
      <x:c r="L3975" s="18" t="n">
        <x:f>'05 Cargo Register'!N391</x:f>
        <x:v>14</x:v>
      </x:c>
      <x:c r="M3975" s="18" t="n">
        <x:f>'05 Cargo Register'!O391</x:f>
        <x:v>448</x:v>
      </x:c>
      <x:c r="N3975" s="18" t="n">
        <x:f>J3975*K3975</x:f>
        <x:v>2682.96</x:v>
      </x:c>
      <x:c r="O3975" s="18" t="n">
        <x:f>J3975*L3975</x:f>
        <x:v>140</x:v>
      </x:c>
      <x:c r="P3975" s="18" t="n">
        <x:f>J3975*M3975</x:f>
        <x:v>4480</x:v>
      </x:c>
      <x:c r="Q3975" s="22" t="n">
        <x:f>'01 Controls'!$E$30*'02 Cargo Classes'!$M$11</x:f>
        <x:v>0</x:v>
      </x:c>
      <x:c r="R3975" s="22" t="n">
        <x:f>'01 Controls'!$F$30*'02 Cargo Classes'!$N$11</x:f>
        <x:v>1.02</x:v>
      </x:c>
      <x:c r="S3975" s="22" t="n">
        <x:f>'01 Controls'!$G$30*'02 Cargo Classes'!$O$11</x:f>
        <x:v>0</x:v>
      </x:c>
      <x:c r="T3975" s="22" t="n">
        <x:f>'01 Controls'!$H$30*'02 Cargo Classes'!$P$11</x:f>
        <x:v>0</x:v>
      </x:c>
      <x:c r="U3975" s="22" t="n">
        <x:f>SUM(Q3975:T3975)</x:f>
        <x:v>1.02</x:v>
      </x:c>
      <x:c r="V3975" s="18" t="n">
        <x:f>IF(U3975=0,0,N3975*Q3975/U3975)</x:f>
        <x:v>0</x:v>
      </x:c>
      <x:c r="W3975" s="18" t="n">
        <x:f>IF(U3975=0,0,P3975*Q3975/U3975)</x:f>
        <x:v>0</x:v>
      </x:c>
      <x:c r="X3975" s="18" t="n">
        <x:f>MAX(V3975,W3975*'01 Controls'!$E$12)</x:f>
        <x:v>0</x:v>
      </x:c>
      <x:c r="Y3975" s="18" t="n">
        <x:f>IF(U3975=0,0,N3975*R3975/U3975)</x:f>
        <x:v>2682.96</x:v>
      </x:c>
      <x:c r="Z3975" s="18" t="n">
        <x:f>IF(U3975=0,0,P3975*R3975/U3975)</x:f>
        <x:v>4480</x:v>
      </x:c>
      <x:c r="AA3975" s="18" t="n">
        <x:f>MAX(Y3975,Z3975*'01 Controls'!$E$13)</x:f>
        <x:v>2682.96</x:v>
      </x:c>
      <x:c r="AB3975" s="18" t="n">
        <x:f>IF(U3975=0,0,N3975*S3975/U3975)</x:f>
        <x:v>0</x:v>
      </x:c>
      <x:c r="AC3975" s="18" t="n">
        <x:f>IF(U3975=0,0,P3975*S3975/U3975)</x:f>
        <x:v>0</x:v>
      </x:c>
      <x:c r="AD3975" s="18" t="n">
        <x:f>MAX(AB3975,AC3975*'01 Controls'!$E$14)</x:f>
        <x:v>0</x:v>
      </x:c>
      <x:c r="AE3975" s="18" t="n">
        <x:f>IF(U3975=0,0,N3975*T3975/U3975)</x:f>
        <x:v>0</x:v>
      </x:c>
      <x:c r="AF3975" s="18" t="n">
        <x:f>IF(U3975=0,0,P3975*T3975/U3975)</x:f>
        <x:v>0</x:v>
      </x:c>
      <x:c r="AG3975" s="18" t="n">
        <x:f>MAX(AE3975,AF3975*'01 Controls'!$E$15)</x:f>
        <x:v>0</x:v>
      </x:c>
      <x:c r="AH3975" s="18" t="n">
        <x:f>SUM(V3975,Y3975,AB3975,AE3975)</x:f>
        <x:v>2682.96</x:v>
      </x:c>
      <x:c r="AI3975" s="18" t="n">
        <x:f>N3975-AH3975</x:f>
        <x:v>0</x:v>
      </x:c>
      <x:c r="AJ3975" s="18" t="n">
        <x:f>V3975*INDEX('07 Mode Capacity'!$P$6:$P$17,MATCH("AIR-"&amp;I3975,'07 Mode Capacity'!$C$6:$C$17,0))</x:f>
        <x:v>0</x:v>
      </x:c>
      <x:c r="AK3975" s="18" t="n">
        <x:f>Y3975*INDEX('07 Mode Capacity'!$P$6:$P$17,MATCH("OCEAN-"&amp;I3975,'07 Mode Capacity'!$C$6:$C$17,0))</x:f>
        <x:v>235.12463419887484</x:v>
      </x:c>
      <x:c r="AL3975" s="18" t="n">
        <x:f>AB3975*INDEX('07 Mode Capacity'!$P$6:$P$17,MATCH("LAND-"&amp;I3975,'07 Mode Capacity'!$C$6:$C$17,0))</x:f>
        <x:v>0</x:v>
      </x:c>
      <x:c r="AM3975" s="18" t="n">
        <x:f>AE3975*INDEX('07 Mode Capacity'!$P$6:$P$17,MATCH("INLAND-"&amp;I3975,'07 Mode Capacity'!$C$6:$C$17,0))</x:f>
        <x:v>0</x:v>
      </x:c>
      <x:c r="AN3975" s="18" t="n">
        <x:f>SUM(AJ3975:AM3975)</x:f>
        <x:v>235.12463419887484</x:v>
      </x:c>
      <x:c r="AO3975" s="17" t="n">
        <x:f>IF(N3975=0,1,AN3975/N3975)</x:f>
        <x:v>0.08763628015284419</x:v>
      </x:c>
      <x:c r="AP3975" s="11" t="str">
        <x:f>IF(AO3975&gt;='01 Controls'!$E$16,"PASS","FAIL")</x:f>
        <x:v>FAIL</x:v>
      </x:c>
      <x:c r="AQ3975" s="11" t="str">
        <x:v>UNQUANTIFIED</x:v>
      </x:c>
      <x:c r="AR3975" s="11" t="str">
        <x:v>Position-class planning record; serial item and receiver open</x:v>
      </x:c>
      <x:c r="AS3975" s="26"/>
      <x:c r="AT3975" s="26"/>
    </x:row>
    <x:row r="3976">
      <x:c r="C3976" s="11" t="str">
        <x:v>G1-CM-HCG-ROL-30</x:v>
      </x:c>
      <x:c r="D3976" s="11" t="str">
        <x:v>G1</x:v>
      </x:c>
      <x:c r="E3976" s="11" t="str">
        <x:v>Allied megacity earthquake</x:v>
      </x:c>
      <x:c r="F3976" s="11" t="str">
        <x:v>CM-HCG</x:v>
      </x:c>
      <x:c r="G3976" s="11" t="str">
        <x:v>Household collection group</x:v>
      </x:c>
      <x:c r="H3976" s="11" t="str">
        <x:v>ROL-30</x:v>
      </x:c>
      <x:c r="I3976" s="19" t="n">
        <x:v>48</x:v>
      </x:c>
      <x:c r="J3976" s="21" t="n">
        <x:v>10</x:v>
      </x:c>
      <x:c r="K3976" s="18" t="n">
        <x:f>'05 Cargo Register'!K392</x:f>
        <x:v>1408.5539999999999</x:v>
      </x:c>
      <x:c r="L3976" s="18" t="n">
        <x:f>'05 Cargo Register'!N392</x:f>
        <x:v>59</x:v>
      </x:c>
      <x:c r="M3976" s="18" t="n">
        <x:f>'05 Cargo Register'!O392</x:f>
        <x:v>3761.25</x:v>
      </x:c>
      <x:c r="N3976" s="18" t="n">
        <x:f>J3976*K3976</x:f>
        <x:v>14085.539999999999</x:v>
      </x:c>
      <x:c r="O3976" s="18" t="n">
        <x:f>J3976*L3976</x:f>
        <x:v>590</x:v>
      </x:c>
      <x:c r="P3976" s="18" t="n">
        <x:f>J3976*M3976</x:f>
        <x:v>37612.5</x:v>
      </x:c>
      <x:c r="Q3976" s="22" t="n">
        <x:f>'01 Controls'!$E$30*'02 Cargo Classes'!$M$12</x:f>
        <x:v>0</x:v>
      </x:c>
      <x:c r="R3976" s="22" t="n">
        <x:f>'01 Controls'!$F$30*'02 Cargo Classes'!$N$12</x:f>
        <x:v>0.85</x:v>
      </x:c>
      <x:c r="S3976" s="22" t="n">
        <x:f>'01 Controls'!$G$30*'02 Cargo Classes'!$O$12</x:f>
        <x:v>0</x:v>
      </x:c>
      <x:c r="T3976" s="22" t="n">
        <x:f>'01 Controls'!$H$30*'02 Cargo Classes'!$P$12</x:f>
        <x:v>0</x:v>
      </x:c>
      <x:c r="U3976" s="22" t="n">
        <x:f>SUM(Q3976:T3976)</x:f>
        <x:v>0.85</x:v>
      </x:c>
      <x:c r="V3976" s="18" t="n">
        <x:f>IF(U3976=0,0,N3976*Q3976/U3976)</x:f>
        <x:v>0</x:v>
      </x:c>
      <x:c r="W3976" s="18" t="n">
        <x:f>IF(U3976=0,0,P3976*Q3976/U3976)</x:f>
        <x:v>0</x:v>
      </x:c>
      <x:c r="X3976" s="18" t="n">
        <x:f>MAX(V3976,W3976*'01 Controls'!$E$12)</x:f>
        <x:v>0</x:v>
      </x:c>
      <x:c r="Y3976" s="18" t="n">
        <x:f>IF(U3976=0,0,N3976*R3976/U3976)</x:f>
        <x:v>14085.539999999999</x:v>
      </x:c>
      <x:c r="Z3976" s="18" t="n">
        <x:f>IF(U3976=0,0,P3976*R3976/U3976)</x:f>
        <x:v>37612.5</x:v>
      </x:c>
      <x:c r="AA3976" s="18" t="n">
        <x:f>MAX(Y3976,Z3976*'01 Controls'!$E$13)</x:f>
        <x:v>14085.539999999999</x:v>
      </x:c>
      <x:c r="AB3976" s="18" t="n">
        <x:f>IF(U3976=0,0,N3976*S3976/U3976)</x:f>
        <x:v>0</x:v>
      </x:c>
      <x:c r="AC3976" s="18" t="n">
        <x:f>IF(U3976=0,0,P3976*S3976/U3976)</x:f>
        <x:v>0</x:v>
      </x:c>
      <x:c r="AD3976" s="18" t="n">
        <x:f>MAX(AB3976,AC3976*'01 Controls'!$E$14)</x:f>
        <x:v>0</x:v>
      </x:c>
      <x:c r="AE3976" s="18" t="n">
        <x:f>IF(U3976=0,0,N3976*T3976/U3976)</x:f>
        <x:v>0</x:v>
      </x:c>
      <x:c r="AF3976" s="18" t="n">
        <x:f>IF(U3976=0,0,P3976*T3976/U3976)</x:f>
        <x:v>0</x:v>
      </x:c>
      <x:c r="AG3976" s="18" t="n">
        <x:f>MAX(AE3976,AF3976*'01 Controls'!$E$15)</x:f>
        <x:v>0</x:v>
      </x:c>
      <x:c r="AH3976" s="18" t="n">
        <x:f>SUM(V3976,Y3976,AB3976,AE3976)</x:f>
        <x:v>14085.539999999999</x:v>
      </x:c>
      <x:c r="AI3976" s="18" t="n">
        <x:f>N3976-AH3976</x:f>
        <x:v>0</x:v>
      </x:c>
      <x:c r="AJ3976" s="18" t="n">
        <x:f>V3976*INDEX('07 Mode Capacity'!$P$6:$P$17,MATCH("AIR-"&amp;I3976,'07 Mode Capacity'!$C$6:$C$17,0))</x:f>
        <x:v>0</x:v>
      </x:c>
      <x:c r="AK3976" s="18" t="n">
        <x:f>Y3976*INDEX('07 Mode Capacity'!$P$6:$P$17,MATCH("OCEAN-"&amp;I3976,'07 Mode Capacity'!$C$6:$C$17,0))</x:f>
        <x:v>1234.404329544093</x:v>
      </x:c>
      <x:c r="AL3976" s="18" t="n">
        <x:f>AB3976*INDEX('07 Mode Capacity'!$P$6:$P$17,MATCH("LAND-"&amp;I3976,'07 Mode Capacity'!$C$6:$C$17,0))</x:f>
        <x:v>0</x:v>
      </x:c>
      <x:c r="AM3976" s="18" t="n">
        <x:f>AE3976*INDEX('07 Mode Capacity'!$P$6:$P$17,MATCH("INLAND-"&amp;I3976,'07 Mode Capacity'!$C$6:$C$17,0))</x:f>
        <x:v>0</x:v>
      </x:c>
      <x:c r="AN3976" s="18" t="n">
        <x:f>SUM(AJ3976:AM3976)</x:f>
        <x:v>1234.404329544093</x:v>
      </x:c>
      <x:c r="AO3976" s="17" t="n">
        <x:f>IF(N3976=0,1,AN3976/N3976)</x:f>
        <x:v>0.08763628015284419</x:v>
      </x:c>
      <x:c r="AP3976" s="11" t="str">
        <x:f>IF(AO3976&gt;='01 Controls'!$E$16,"PASS","FAIL")</x:f>
        <x:v>FAIL</x:v>
      </x:c>
      <x:c r="AQ3976" s="11" t="str">
        <x:v>UNQUANTIFIED</x:v>
      </x:c>
      <x:c r="AR3976" s="11" t="str">
        <x:v>Position-class planning record; serial item and receiver open</x:v>
      </x:c>
      <x:c r="AS3976" s="26"/>
      <x:c r="AT3976" s="26"/>
    </x:row>
    <x:row r="3977">
      <x:c r="C3977" s="11" t="str">
        <x:v>G1-CM-HCG-LIN-18</x:v>
      </x:c>
      <x:c r="D3977" s="11" t="str">
        <x:v>G1</x:v>
      </x:c>
      <x:c r="E3977" s="11" t="str">
        <x:v>Allied megacity earthquake</x:v>
      </x:c>
      <x:c r="F3977" s="11" t="str">
        <x:v>CM-HCG</x:v>
      </x:c>
      <x:c r="G3977" s="11" t="str">
        <x:v>Household collection group</x:v>
      </x:c>
      <x:c r="H3977" s="11" t="str">
        <x:v>LIN-18</x:v>
      </x:c>
      <x:c r="I3977" s="19" t="n">
        <x:v>72</x:v>
      </x:c>
      <x:c r="J3977" s="21" t="n">
        <x:v>10</x:v>
      </x:c>
      <x:c r="K3977" s="18" t="n">
        <x:f>'05 Cargo Register'!K393</x:f>
        <x:v>134.148</x:v>
      </x:c>
      <x:c r="L3977" s="18" t="n">
        <x:f>'05 Cargo Register'!N393</x:f>
        <x:v>10</x:v>
      </x:c>
      <x:c r="M3977" s="18" t="n">
        <x:f>'05 Cargo Register'!O393</x:f>
        <x:v>440</x:v>
      </x:c>
      <x:c r="N3977" s="18" t="n">
        <x:f>J3977*K3977</x:f>
        <x:v>1341.48</x:v>
      </x:c>
      <x:c r="O3977" s="18" t="n">
        <x:f>J3977*L3977</x:f>
        <x:v>100</x:v>
      </x:c>
      <x:c r="P3977" s="18" t="n">
        <x:f>J3977*M3977</x:f>
        <x:v>4400</x:v>
      </x:c>
      <x:c r="Q3977" s="22" t="n">
        <x:f>'01 Controls'!$E$30*'02 Cargo Classes'!$M$13</x:f>
        <x:v>0</x:v>
      </x:c>
      <x:c r="R3977" s="22" t="n">
        <x:f>'01 Controls'!$F$30*'02 Cargo Classes'!$N$13</x:f>
        <x:v>1.02</x:v>
      </x:c>
      <x:c r="S3977" s="22" t="n">
        <x:f>'01 Controls'!$G$30*'02 Cargo Classes'!$O$13</x:f>
        <x:v>0</x:v>
      </x:c>
      <x:c r="T3977" s="22" t="n">
        <x:f>'01 Controls'!$H$30*'02 Cargo Classes'!$P$13</x:f>
        <x:v>0</x:v>
      </x:c>
      <x:c r="U3977" s="22" t="n">
        <x:f>SUM(Q3977:T3977)</x:f>
        <x:v>1.02</x:v>
      </x:c>
      <x:c r="V3977" s="18" t="n">
        <x:f>IF(U3977=0,0,N3977*Q3977/U3977)</x:f>
        <x:v>0</x:v>
      </x:c>
      <x:c r="W3977" s="18" t="n">
        <x:f>IF(U3977=0,0,P3977*Q3977/U3977)</x:f>
        <x:v>0</x:v>
      </x:c>
      <x:c r="X3977" s="18" t="n">
        <x:f>MAX(V3977,W3977*'01 Controls'!$E$12)</x:f>
        <x:v>0</x:v>
      </x:c>
      <x:c r="Y3977" s="18" t="n">
        <x:f>IF(U3977=0,0,N3977*R3977/U3977)</x:f>
        <x:v>1341.48</x:v>
      </x:c>
      <x:c r="Z3977" s="18" t="n">
        <x:f>IF(U3977=0,0,P3977*R3977/U3977)</x:f>
        <x:v>4400</x:v>
      </x:c>
      <x:c r="AA3977" s="18" t="n">
        <x:f>MAX(Y3977,Z3977*'01 Controls'!$E$13)</x:f>
        <x:v>1341.48</x:v>
      </x:c>
      <x:c r="AB3977" s="18" t="n">
        <x:f>IF(U3977=0,0,N3977*S3977/U3977)</x:f>
        <x:v>0</x:v>
      </x:c>
      <x:c r="AC3977" s="18" t="n">
        <x:f>IF(U3977=0,0,P3977*S3977/U3977)</x:f>
        <x:v>0</x:v>
      </x:c>
      <x:c r="AD3977" s="18" t="n">
        <x:f>MAX(AB3977,AC3977*'01 Controls'!$E$14)</x:f>
        <x:v>0</x:v>
      </x:c>
      <x:c r="AE3977" s="18" t="n">
        <x:f>IF(U3977=0,0,N3977*T3977/U3977)</x:f>
        <x:v>0</x:v>
      </x:c>
      <x:c r="AF3977" s="18" t="n">
        <x:f>IF(U3977=0,0,P3977*T3977/U3977)</x:f>
        <x:v>0</x:v>
      </x:c>
      <x:c r="AG3977" s="18" t="n">
        <x:f>MAX(AE3977,AF3977*'01 Controls'!$E$15)</x:f>
        <x:v>0</x:v>
      </x:c>
      <x:c r="AH3977" s="18" t="n">
        <x:f>SUM(V3977,Y3977,AB3977,AE3977)</x:f>
        <x:v>1341.48</x:v>
      </x:c>
      <x:c r="AI3977" s="18" t="n">
        <x:f>N3977-AH3977</x:f>
        <x:v>0</x:v>
      </x:c>
      <x:c r="AJ3977" s="18" t="n">
        <x:f>V3977*INDEX('07 Mode Capacity'!$P$6:$P$17,MATCH("AIR-"&amp;I3977,'07 Mode Capacity'!$C$6:$C$17,0))</x:f>
        <x:v>0</x:v>
      </x:c>
      <x:c r="AK3977" s="18" t="n">
        <x:f>Y3977*INDEX('07 Mode Capacity'!$P$6:$P$17,MATCH("OCEAN-"&amp;I3977,'07 Mode Capacity'!$C$6:$C$17,0))</x:f>
        <x:v>1050.0675872785866</x:v>
      </x:c>
      <x:c r="AL3977" s="18" t="n">
        <x:f>AB3977*INDEX('07 Mode Capacity'!$P$6:$P$17,MATCH("LAND-"&amp;I3977,'07 Mode Capacity'!$C$6:$C$17,0))</x:f>
        <x:v>0</x:v>
      </x:c>
      <x:c r="AM3977" s="18" t="n">
        <x:f>AE3977*INDEX('07 Mode Capacity'!$P$6:$P$17,MATCH("INLAND-"&amp;I3977,'07 Mode Capacity'!$C$6:$C$17,0))</x:f>
        <x:v>0</x:v>
      </x:c>
      <x:c r="AN3977" s="18" t="n">
        <x:f>SUM(AJ3977:AM3977)</x:f>
        <x:v>1050.0675872785866</x:v>
      </x:c>
      <x:c r="AO3977" s="17" t="n">
        <x:f>IF(N3977=0,1,AN3977/N3977)</x:f>
        <x:v>0.7827679781126715</x:v>
      </x:c>
      <x:c r="AP3977" s="11" t="str">
        <x:f>IF(AO3977&gt;='01 Controls'!$E$16,"PASS","FAIL")</x:f>
        <x:v>FAIL</x:v>
      </x:c>
      <x:c r="AQ3977" s="11" t="str">
        <x:v>UNQUANTIFIED</x:v>
      </x:c>
      <x:c r="AR3977" s="11" t="str">
        <x:v>Position-class planning record; serial item and receiver open</x:v>
      </x:c>
      <x:c r="AS3977" s="26"/>
      <x:c r="AT3977" s="26"/>
    </x:row>
    <x:row r="3978">
      <x:c r="C3978" s="11" t="str">
        <x:v>G1-CM-HCG-BLK-08</x:v>
      </x:c>
      <x:c r="D3978" s="11" t="str">
        <x:v>G1</x:v>
      </x:c>
      <x:c r="E3978" s="11" t="str">
        <x:v>Allied megacity earthquake</x:v>
      </x:c>
      <x:c r="F3978" s="11" t="str">
        <x:v>CM-HCG</x:v>
      </x:c>
      <x:c r="G3978" s="11" t="str">
        <x:v>Household collection group</x:v>
      </x:c>
      <x:c r="H3978" s="11" t="str">
        <x:v>BLK-08</x:v>
      </x:c>
      <x:c r="I3978" s="19" t="n">
        <x:v>48</x:v>
      </x:c>
      <x:c r="J3978" s="21" t="n">
        <x:v>10</x:v>
      </x:c>
      <x:c r="K3978" s="18" t="n">
        <x:f>'05 Cargo Register'!K394</x:f>
        <x:v>268.296</x:v>
      </x:c>
      <x:c r="L3978" s="18" t="n">
        <x:f>'05 Cargo Register'!N394</x:f>
        <x:v>42</x:v>
      </x:c>
      <x:c r="M3978" s="18" t="n">
        <x:f>'05 Cargo Register'!O394</x:f>
        <x:v>2142</x:v>
      </x:c>
      <x:c r="N3978" s="18" t="n">
        <x:f>J3978*K3978</x:f>
        <x:v>2682.96</x:v>
      </x:c>
      <x:c r="O3978" s="18" t="n">
        <x:f>J3978*L3978</x:f>
        <x:v>420</x:v>
      </x:c>
      <x:c r="P3978" s="18" t="n">
        <x:f>J3978*M3978</x:f>
        <x:v>21420</x:v>
      </x:c>
      <x:c r="Q3978" s="22" t="n">
        <x:f>'01 Controls'!$E$30*'02 Cargo Classes'!$M$14</x:f>
        <x:v>0.15</x:v>
      </x:c>
      <x:c r="R3978" s="22" t="n">
        <x:f>'01 Controls'!$F$30*'02 Cargo Classes'!$N$14</x:f>
        <x:v>0.68</x:v>
      </x:c>
      <x:c r="S3978" s="22" t="n">
        <x:f>'01 Controls'!$G$30*'02 Cargo Classes'!$O$14</x:f>
        <x:v>0</x:v>
      </x:c>
      <x:c r="T3978" s="22" t="n">
        <x:f>'01 Controls'!$H$30*'02 Cargo Classes'!$P$14</x:f>
        <x:v>0</x:v>
      </x:c>
      <x:c r="U3978" s="22" t="n">
        <x:f>SUM(Q3978:T3978)</x:f>
        <x:v>0.8300000000000001</x:v>
      </x:c>
      <x:c r="V3978" s="18" t="n">
        <x:f>IF(U3978=0,0,N3978*Q3978/U3978)</x:f>
        <x:v>484.8722891566265</x:v>
      </x:c>
      <x:c r="W3978" s="18" t="n">
        <x:f>IF(U3978=0,0,P3978*Q3978/U3978)</x:f>
        <x:v>3871.084337349397</x:v>
      </x:c>
      <x:c r="X3978" s="18" t="n">
        <x:f>MAX(V3978,W3978*'01 Controls'!$E$12)</x:f>
        <x:v>967.7710843373493</x:v>
      </x:c>
      <x:c r="Y3978" s="18" t="n">
        <x:f>IF(U3978=0,0,N3978*R3978/U3978)</x:f>
        <x:v>2198.0877108433733</x:v>
      </x:c>
      <x:c r="Z3978" s="18" t="n">
        <x:f>IF(U3978=0,0,P3978*R3978/U3978)</x:f>
        <x:v>17548.9156626506</x:v>
      </x:c>
      <x:c r="AA3978" s="18" t="n">
        <x:f>MAX(Y3978,Z3978*'01 Controls'!$E$13)</x:f>
        <x:v>2632.33734939759</x:v>
      </x:c>
      <x:c r="AB3978" s="18" t="n">
        <x:f>IF(U3978=0,0,N3978*S3978/U3978)</x:f>
        <x:v>0</x:v>
      </x:c>
      <x:c r="AC3978" s="18" t="n">
        <x:f>IF(U3978=0,0,P3978*S3978/U3978)</x:f>
        <x:v>0</x:v>
      </x:c>
      <x:c r="AD3978" s="18" t="n">
        <x:f>MAX(AB3978,AC3978*'01 Controls'!$E$14)</x:f>
        <x:v>0</x:v>
      </x:c>
      <x:c r="AE3978" s="18" t="n">
        <x:f>IF(U3978=0,0,N3978*T3978/U3978)</x:f>
        <x:v>0</x:v>
      </x:c>
      <x:c r="AF3978" s="18" t="n">
        <x:f>IF(U3978=0,0,P3978*T3978/U3978)</x:f>
        <x:v>0</x:v>
      </x:c>
      <x:c r="AG3978" s="18" t="n">
        <x:f>MAX(AE3978,AF3978*'01 Controls'!$E$15)</x:f>
        <x:v>0</x:v>
      </x:c>
      <x:c r="AH3978" s="18" t="n">
        <x:f>SUM(V3978,Y3978,AB3978,AE3978)</x:f>
        <x:v>2682.96</x:v>
      </x:c>
      <x:c r="AI3978" s="18" t="n">
        <x:f>N3978-AH3978</x:f>
        <x:v>0</x:v>
      </x:c>
      <x:c r="AJ3978" s="18" t="n">
        <x:f>V3978*INDEX('07 Mode Capacity'!$P$6:$P$17,MATCH("AIR-"&amp;I3978,'07 Mode Capacity'!$C$6:$C$17,0))</x:f>
        <x:v>135.92699236695913</x:v>
      </x:c>
      <x:c r="AK3978" s="18" t="n">
        <x:f>Y3978*INDEX('07 Mode Capacity'!$P$6:$P$17,MATCH("OCEAN-"&amp;I3978,'07 Mode Capacity'!$C$6:$C$17,0))</x:f>
        <x:v>192.63223042799385</x:v>
      </x:c>
      <x:c r="AL3978" s="18" t="n">
        <x:f>AB3978*INDEX('07 Mode Capacity'!$P$6:$P$17,MATCH("LAND-"&amp;I3978,'07 Mode Capacity'!$C$6:$C$17,0))</x:f>
        <x:v>0</x:v>
      </x:c>
      <x:c r="AM3978" s="18" t="n">
        <x:f>AE3978*INDEX('07 Mode Capacity'!$P$6:$P$17,MATCH("INLAND-"&amp;I3978,'07 Mode Capacity'!$C$6:$C$17,0))</x:f>
        <x:v>0</x:v>
      </x:c>
      <x:c r="AN3978" s="18" t="n">
        <x:f>SUM(AJ3978:AM3978)</x:f>
        <x:v>328.559222794953</x:v>
      </x:c>
      <x:c r="AO3978" s="17" t="n">
        <x:f>IF(N3978=0,1,AN3978/N3978)</x:f>
        <x:v>0.12246146897268426</x:v>
      </x:c>
      <x:c r="AP3978" s="11" t="str">
        <x:f>IF(AO3978&gt;='01 Controls'!$E$16,"PASS","FAIL")</x:f>
        <x:v>FAIL</x:v>
      </x:c>
      <x:c r="AQ3978" s="11" t="str">
        <x:v>UNQUANTIFIED</x:v>
      </x:c>
      <x:c r="AR3978" s="11" t="str">
        <x:v>Position-class planning record; serial item and receiver open</x:v>
      </x:c>
      <x:c r="AS3978" s="26"/>
      <x:c r="AT3978" s="26"/>
    </x:row>
    <x:row r="3979">
      <x:c r="C3979" s="11" t="str">
        <x:v>G1-CM-CTN-APL-45</x:v>
      </x:c>
      <x:c r="D3979" s="11" t="str">
        <x:v>G1</x:v>
      </x:c>
      <x:c r="E3979" s="11" t="str">
        <x:v>Allied megacity earthquake</x:v>
      </x:c>
      <x:c r="F3979" s="11" t="str">
        <x:v>CM-CTN</x:v>
      </x:c>
      <x:c r="G3979" s="11" t="str">
        <x:v>Continuity transfer-node group</x:v>
      </x:c>
      <x:c r="H3979" s="11" t="str">
        <x:v>APL-45</x:v>
      </x:c>
      <x:c r="I3979" s="19" t="n">
        <x:v>24</x:v>
      </x:c>
      <x:c r="J3979" s="21" t="n">
        <x:v>8</x:v>
      </x:c>
      <x:c r="K3979" s="18" t="n">
        <x:f>'05 Cargo Register'!K395</x:f>
        <x:v>189.546</x:v>
      </x:c>
      <x:c r="L3979" s="18" t="n">
        <x:f>'05 Cargo Register'!N395</x:f>
        <x:v>50</x:v>
      </x:c>
      <x:c r="M3979" s="18" t="n">
        <x:f>'05 Cargo Register'!O395</x:f>
        <x:v>375</x:v>
      </x:c>
      <x:c r="N3979" s="18" t="n">
        <x:f>J3979*K3979</x:f>
        <x:v>1516.368</x:v>
      </x:c>
      <x:c r="O3979" s="18" t="n">
        <x:f>J3979*L3979</x:f>
        <x:v>400</x:v>
      </x:c>
      <x:c r="P3979" s="18" t="n">
        <x:f>J3979*M3979</x:f>
        <x:v>3000</x:v>
      </x:c>
      <x:c r="Q3979" s="22" t="n">
        <x:f>'01 Controls'!$E$30*'02 Cargo Classes'!$M$6</x:f>
        <x:v>0.44999999999999996</x:v>
      </x:c>
      <x:c r="R3979" s="22" t="n">
        <x:f>'01 Controls'!$F$30*'02 Cargo Classes'!$N$6</x:f>
        <x:v>0.34</x:v>
      </x:c>
      <x:c r="S3979" s="22" t="n">
        <x:f>'01 Controls'!$G$30*'02 Cargo Classes'!$O$6</x:f>
        <x:v>0</x:v>
      </x:c>
      <x:c r="T3979" s="22" t="n">
        <x:f>'01 Controls'!$H$30*'02 Cargo Classes'!$P$6</x:f>
        <x:v>0</x:v>
      </x:c>
      <x:c r="U3979" s="22" t="n">
        <x:f>SUM(Q3979:T3979)</x:f>
        <x:v>0.79</x:v>
      </x:c>
      <x:c r="V3979" s="18" t="n">
        <x:f>IF(U3979=0,0,N3979*Q3979/U3979)</x:f>
        <x:v>863.7539240506327</x:v>
      </x:c>
      <x:c r="W3979" s="18" t="n">
        <x:f>IF(U3979=0,0,P3979*Q3979/U3979)</x:f>
        <x:v>1708.8607594936705</x:v>
      </x:c>
      <x:c r="X3979" s="18" t="n">
        <x:f>MAX(V3979,W3979*'01 Controls'!$E$12)</x:f>
        <x:v>863.7539240506327</x:v>
      </x:c>
      <x:c r="Y3979" s="18" t="n">
        <x:f>IF(U3979=0,0,N3979*R3979/U3979)</x:f>
        <x:v>652.614075949367</x:v>
      </x:c>
      <x:c r="Z3979" s="18" t="n">
        <x:f>IF(U3979=0,0,P3979*R3979/U3979)</x:f>
        <x:v>1291.139240506329</x:v>
      </x:c>
      <x:c r="AA3979" s="18" t="n">
        <x:f>MAX(Y3979,Z3979*'01 Controls'!$E$13)</x:f>
        <x:v>652.614075949367</x:v>
      </x:c>
      <x:c r="AB3979" s="18" t="n">
        <x:f>IF(U3979=0,0,N3979*S3979/U3979)</x:f>
        <x:v>0</x:v>
      </x:c>
      <x:c r="AC3979" s="18" t="n">
        <x:f>IF(U3979=0,0,P3979*S3979/U3979)</x:f>
        <x:v>0</x:v>
      </x:c>
      <x:c r="AD3979" s="18" t="n">
        <x:f>MAX(AB3979,AC3979*'01 Controls'!$E$14)</x:f>
        <x:v>0</x:v>
      </x:c>
      <x:c r="AE3979" s="18" t="n">
        <x:f>IF(U3979=0,0,N3979*T3979/U3979)</x:f>
        <x:v>0</x:v>
      </x:c>
      <x:c r="AF3979" s="18" t="n">
        <x:f>IF(U3979=0,0,P3979*T3979/U3979)</x:f>
        <x:v>0</x:v>
      </x:c>
      <x:c r="AG3979" s="18" t="n">
        <x:f>MAX(AE3979,AF3979*'01 Controls'!$E$15)</x:f>
        <x:v>0</x:v>
      </x:c>
      <x:c r="AH3979" s="18" t="n">
        <x:f>SUM(V3979,Y3979,AB3979,AE3979)</x:f>
        <x:v>1516.3679999999997</x:v>
      </x:c>
      <x:c r="AI3979" s="18" t="n">
        <x:f>N3979-AH3979</x:f>
        <x:v>2.2737367544323206e-13</x:v>
      </x:c>
      <x:c r="AJ3979" s="18" t="n">
        <x:f>V3979*INDEX('07 Mode Capacity'!$P$6:$P$17,MATCH("AIR-"&amp;I3979,'07 Mode Capacity'!$C$6:$C$17,0))</x:f>
        <x:v>175.2678223408998</x:v>
      </x:c>
      <x:c r="AK3979" s="18" t="n">
        <x:f>Y3979*INDEX('07 Mode Capacity'!$P$6:$P$17,MATCH("OCEAN-"&amp;I3979,'07 Mode Capacity'!$C$6:$C$17,0))</x:f>
        <x:v>97.95022607617997</x:v>
      </x:c>
      <x:c r="AL3979" s="18" t="n">
        <x:f>AB3979*INDEX('07 Mode Capacity'!$P$6:$P$17,MATCH("LAND-"&amp;I3979,'07 Mode Capacity'!$C$6:$C$17,0))</x:f>
        <x:v>0</x:v>
      </x:c>
      <x:c r="AM3979" s="18" t="n">
        <x:f>AE3979*INDEX('07 Mode Capacity'!$P$6:$P$17,MATCH("INLAND-"&amp;I3979,'07 Mode Capacity'!$C$6:$C$17,0))</x:f>
        <x:v>0</x:v>
      </x:c>
      <x:c r="AN3979" s="18" t="n">
        <x:f>SUM(AJ3979:AM3979)</x:f>
        <x:v>273.2180484170798</x:v>
      </x:c>
      <x:c r="AO3979" s="17" t="n">
        <x:f>IF(N3979=0,1,AN3979/N3979)</x:f>
        <x:v>0.18017924963932225</x:v>
      </x:c>
      <x:c r="AP3979" s="11" t="str">
        <x:f>IF(AO3979&gt;='01 Controls'!$E$16,"PASS","FAIL")</x:f>
        <x:v>FAIL</x:v>
      </x:c>
      <x:c r="AQ3979" s="11" t="str">
        <x:v>UNQUANTIFIED</x:v>
      </x:c>
      <x:c r="AR3979" s="11" t="str">
        <x:v>Position-class planning record; serial item and receiver open</x:v>
      </x:c>
      <x:c r="AS3979" s="26"/>
      <x:c r="AT3979" s="26"/>
    </x:row>
    <x:row r="3980">
      <x:c r="C3980" s="11" t="str">
        <x:v>G1-CM-CTN-ISO-18</x:v>
      </x:c>
      <x:c r="D3980" s="11" t="str">
        <x:v>G1</x:v>
      </x:c>
      <x:c r="E3980" s="11" t="str">
        <x:v>Allied megacity earthquake</x:v>
      </x:c>
      <x:c r="F3980" s="11" t="str">
        <x:v>CM-CTN</x:v>
      </x:c>
      <x:c r="G3980" s="11" t="str">
        <x:v>Continuity transfer-node group</x:v>
      </x:c>
      <x:c r="H3980" s="11" t="str">
        <x:v>ISO-18</x:v>
      </x:c>
      <x:c r="I3980" s="19" t="n">
        <x:v>48</x:v>
      </x:c>
      <x:c r="J3980" s="21" t="n">
        <x:v>8</x:v>
      </x:c>
      <x:c r="K3980" s="18" t="n">
        <x:f>'05 Cargo Register'!K396</x:f>
        <x:v>379.092</x:v>
      </x:c>
      <x:c r="L3980" s="18" t="n">
        <x:f>'05 Cargo Register'!N396</x:f>
        <x:v>25</x:v>
      </x:c>
      <x:c r="M3980" s="18" t="n">
        <x:f>'05 Cargo Register'!O396</x:f>
        <x:v>660</x:v>
      </x:c>
      <x:c r="N3980" s="18" t="n">
        <x:f>J3980*K3980</x:f>
        <x:v>3032.736</x:v>
      </x:c>
      <x:c r="O3980" s="18" t="n">
        <x:f>J3980*L3980</x:f>
        <x:v>200</x:v>
      </x:c>
      <x:c r="P3980" s="18" t="n">
        <x:f>J3980*M3980</x:f>
        <x:v>5280</x:v>
      </x:c>
      <x:c r="Q3980" s="22" t="n">
        <x:f>'01 Controls'!$E$30*'02 Cargo Classes'!$M$7</x:f>
        <x:v>0.03</x:v>
      </x:c>
      <x:c r="R3980" s="22" t="n">
        <x:f>'01 Controls'!$F$30*'02 Cargo Classes'!$N$7</x:f>
        <x:v>0.85</x:v>
      </x:c>
      <x:c r="S3980" s="22" t="n">
        <x:f>'01 Controls'!$G$30*'02 Cargo Classes'!$O$7</x:f>
        <x:v>0</x:v>
      </x:c>
      <x:c r="T3980" s="22" t="n">
        <x:f>'01 Controls'!$H$30*'02 Cargo Classes'!$P$7</x:f>
        <x:v>0</x:v>
      </x:c>
      <x:c r="U3980" s="22" t="n">
        <x:f>SUM(Q3980:T3980)</x:f>
        <x:v>0.88</x:v>
      </x:c>
      <x:c r="V3980" s="18" t="n">
        <x:f>IF(U3980=0,0,N3980*Q3980/U3980)</x:f>
        <x:v>103.38872727272727</x:v>
      </x:c>
      <x:c r="W3980" s="18" t="n">
        <x:f>IF(U3980=0,0,P3980*Q3980/U3980)</x:f>
        <x:v>180</x:v>
      </x:c>
      <x:c r="X3980" s="18" t="n">
        <x:f>MAX(V3980,W3980*'01 Controls'!$E$12)</x:f>
        <x:v>103.38872727272727</x:v>
      </x:c>
      <x:c r="Y3980" s="18" t="n">
        <x:f>IF(U3980=0,0,N3980*R3980/U3980)</x:f>
        <x:v>2929.3472727272724</x:v>
      </x:c>
      <x:c r="Z3980" s="18" t="n">
        <x:f>IF(U3980=0,0,P3980*R3980/U3980)</x:f>
        <x:v>5100</x:v>
      </x:c>
      <x:c r="AA3980" s="18" t="n">
        <x:f>MAX(Y3980,Z3980*'01 Controls'!$E$13)</x:f>
        <x:v>2929.3472727272724</x:v>
      </x:c>
      <x:c r="AB3980" s="18" t="n">
        <x:f>IF(U3980=0,0,N3980*S3980/U3980)</x:f>
        <x:v>0</x:v>
      </x:c>
      <x:c r="AC3980" s="18" t="n">
        <x:f>IF(U3980=0,0,P3980*S3980/U3980)</x:f>
        <x:v>0</x:v>
      </x:c>
      <x:c r="AD3980" s="18" t="n">
        <x:f>MAX(AB3980,AC3980*'01 Controls'!$E$14)</x:f>
        <x:v>0</x:v>
      </x:c>
      <x:c r="AE3980" s="18" t="n">
        <x:f>IF(U3980=0,0,N3980*T3980/U3980)</x:f>
        <x:v>0</x:v>
      </x:c>
      <x:c r="AF3980" s="18" t="n">
        <x:f>IF(U3980=0,0,P3980*T3980/U3980)</x:f>
        <x:v>0</x:v>
      </x:c>
      <x:c r="AG3980" s="18" t="n">
        <x:f>MAX(AE3980,AF3980*'01 Controls'!$E$15)</x:f>
        <x:v>0</x:v>
      </x:c>
      <x:c r="AH3980" s="18" t="n">
        <x:f>SUM(V3980,Y3980,AB3980,AE3980)</x:f>
        <x:v>3032.736</x:v>
      </x:c>
      <x:c r="AI3980" s="18" t="n">
        <x:f>N3980-AH3980</x:f>
        <x:v>0</x:v>
      </x:c>
      <x:c r="AJ3980" s="18" t="n">
        <x:f>V3980*INDEX('07 Mode Capacity'!$P$6:$P$17,MATCH("AIR-"&amp;I3980,'07 Mode Capacity'!$C$6:$C$17,0))</x:f>
        <x:v>28.98354691969214</x:v>
      </x:c>
      <x:c r="AK3980" s="18" t="n">
        <x:f>Y3980*INDEX('07 Mode Capacity'!$P$6:$P$17,MATCH("OCEAN-"&amp;I3980,'07 Mode Capacity'!$C$6:$C$17,0))</x:f>
        <x:v>256.71709825769733</x:v>
      </x:c>
      <x:c r="AL3980" s="18" t="n">
        <x:f>AB3980*INDEX('07 Mode Capacity'!$P$6:$P$17,MATCH("LAND-"&amp;I3980,'07 Mode Capacity'!$C$6:$C$17,0))</x:f>
        <x:v>0</x:v>
      </x:c>
      <x:c r="AM3980" s="18" t="n">
        <x:f>AE3980*INDEX('07 Mode Capacity'!$P$6:$P$17,MATCH("INLAND-"&amp;I3980,'07 Mode Capacity'!$C$6:$C$17,0))</x:f>
        <x:v>0</x:v>
      </x:c>
      <x:c r="AN3980" s="18" t="n">
        <x:f>SUM(AJ3980:AM3980)</x:f>
        <x:v>285.70064517738945</x:v>
      </x:c>
      <x:c r="AO3980" s="17" t="n">
        <x:f>IF(N3980=0,1,AN3980/N3980)</x:f>
        <x:v>0.09420557713476856</x:v>
      </x:c>
      <x:c r="AP3980" s="11" t="str">
        <x:f>IF(AO3980&gt;='01 Controls'!$E$16,"PASS","FAIL")</x:f>
        <x:v>FAIL</x:v>
      </x:c>
      <x:c r="AQ3980" s="11" t="str">
        <x:v>UNQUANTIFIED</x:v>
      </x:c>
      <x:c r="AR3980" s="11" t="str">
        <x:v>Position-class planning record; serial item and receiver open</x:v>
      </x:c>
      <x:c r="AS3980" s="26"/>
      <x:c r="AT3980" s="26"/>
    </x:row>
    <x:row r="3981">
      <x:c r="C3981" s="11" t="str">
        <x:v>G1-CM-CTN-COL-12</x:v>
      </x:c>
      <x:c r="D3981" s="11" t="str">
        <x:v>G1</x:v>
      </x:c>
      <x:c r="E3981" s="11" t="str">
        <x:v>Allied megacity earthquake</x:v>
      </x:c>
      <x:c r="F3981" s="11" t="str">
        <x:v>CM-CTN</x:v>
      </x:c>
      <x:c r="G3981" s="11" t="str">
        <x:v>Continuity transfer-node group</x:v>
      </x:c>
      <x:c r="H3981" s="11" t="str">
        <x:v>COL-12</x:v>
      </x:c>
      <x:c r="I3981" s="19" t="n">
        <x:v>24</x:v>
      </x:c>
      <x:c r="J3981" s="21" t="n">
        <x:v>8</x:v>
      </x:c>
      <x:c r="K3981" s="18" t="n">
        <x:f>'05 Cargo Register'!K397</x:f>
        <x:v>94.773</x:v>
      </x:c>
      <x:c r="L3981" s="18" t="n">
        <x:f>'05 Cargo Register'!N397</x:f>
        <x:v>10</x:v>
      </x:c>
      <x:c r="M3981" s="18" t="n">
        <x:f>'05 Cargo Register'!O397</x:f>
        <x:v>264</x:v>
      </x:c>
      <x:c r="N3981" s="18" t="n">
        <x:f>J3981*K3981</x:f>
        <x:v>758.184</x:v>
      </x:c>
      <x:c r="O3981" s="18" t="n">
        <x:f>J3981*L3981</x:f>
        <x:v>80</x:v>
      </x:c>
      <x:c r="P3981" s="18" t="n">
        <x:f>J3981*M3981</x:f>
        <x:v>2112</x:v>
      </x:c>
      <x:c r="Q3981" s="22" t="n">
        <x:f>'01 Controls'!$E$30*'02 Cargo Classes'!$M$8</x:f>
        <x:v>0.3</x:v>
      </x:c>
      <x:c r="R3981" s="22" t="n">
        <x:f>'01 Controls'!$F$30*'02 Cargo Classes'!$N$8</x:f>
        <x:v>0.595</x:v>
      </x:c>
      <x:c r="S3981" s="22" t="n">
        <x:f>'01 Controls'!$G$30*'02 Cargo Classes'!$O$8</x:f>
        <x:v>0</x:v>
      </x:c>
      <x:c r="T3981" s="22" t="n">
        <x:f>'01 Controls'!$H$30*'02 Cargo Classes'!$P$8</x:f>
        <x:v>0</x:v>
      </x:c>
      <x:c r="U3981" s="22" t="n">
        <x:f>SUM(Q3981:T3981)</x:f>
        <x:v>0.895</x:v>
      </x:c>
      <x:c r="V3981" s="18" t="n">
        <x:f>IF(U3981=0,0,N3981*Q3981/U3981)</x:f>
        <x:v>254.1398882681564</x:v>
      </x:c>
      <x:c r="W3981" s="18" t="n">
        <x:f>IF(U3981=0,0,P3981*Q3981/U3981)</x:f>
        <x:v>707.9329608938548</x:v>
      </x:c>
      <x:c r="X3981" s="18" t="n">
        <x:f>MAX(V3981,W3981*'01 Controls'!$E$12)</x:f>
        <x:v>254.1398882681564</x:v>
      </x:c>
      <x:c r="Y3981" s="18" t="n">
        <x:f>IF(U3981=0,0,N3981*R3981/U3981)</x:f>
        <x:v>504.0441117318435</x:v>
      </x:c>
      <x:c r="Z3981" s="18" t="n">
        <x:f>IF(U3981=0,0,P3981*R3981/U3981)</x:f>
        <x:v>1404.067039106145</x:v>
      </x:c>
      <x:c r="AA3981" s="18" t="n">
        <x:f>MAX(Y3981,Z3981*'01 Controls'!$E$13)</x:f>
        <x:v>504.0441117318435</x:v>
      </x:c>
      <x:c r="AB3981" s="18" t="n">
        <x:f>IF(U3981=0,0,N3981*S3981/U3981)</x:f>
        <x:v>0</x:v>
      </x:c>
      <x:c r="AC3981" s="18" t="n">
        <x:f>IF(U3981=0,0,P3981*S3981/U3981)</x:f>
        <x:v>0</x:v>
      </x:c>
      <x:c r="AD3981" s="18" t="n">
        <x:f>MAX(AB3981,AC3981*'01 Controls'!$E$14)</x:f>
        <x:v>0</x:v>
      </x:c>
      <x:c r="AE3981" s="18" t="n">
        <x:f>IF(U3981=0,0,N3981*T3981/U3981)</x:f>
        <x:v>0</x:v>
      </x:c>
      <x:c r="AF3981" s="18" t="n">
        <x:f>IF(U3981=0,0,P3981*T3981/U3981)</x:f>
        <x:v>0</x:v>
      </x:c>
      <x:c r="AG3981" s="18" t="n">
        <x:f>MAX(AE3981,AF3981*'01 Controls'!$E$15)</x:f>
        <x:v>0</x:v>
      </x:c>
      <x:c r="AH3981" s="18" t="n">
        <x:f>SUM(V3981,Y3981,AB3981,AE3981)</x:f>
        <x:v>758.1839999999999</x:v>
      </x:c>
      <x:c r="AI3981" s="18" t="n">
        <x:f>N3981-AH3981</x:f>
        <x:v>1.1368683772161603e-13</x:v>
      </x:c>
      <x:c r="AJ3981" s="18" t="n">
        <x:f>V3981*INDEX('07 Mode Capacity'!$P$6:$P$17,MATCH("AIR-"&amp;I3981,'07 Mode Capacity'!$C$6:$C$17,0))</x:f>
        <x:v>51.568558528607404</x:v>
      </x:c>
      <x:c r="AK3981" s="18" t="n">
        <x:f>Y3981*INDEX('07 Mode Capacity'!$P$6:$P$17,MATCH("OCEAN-"&amp;I3981,'07 Mode Capacity'!$C$6:$C$17,0))</x:f>
        <x:v>75.6515014247591</x:v>
      </x:c>
      <x:c r="AL3981" s="18" t="n">
        <x:f>AB3981*INDEX('07 Mode Capacity'!$P$6:$P$17,MATCH("LAND-"&amp;I3981,'07 Mode Capacity'!$C$6:$C$17,0))</x:f>
        <x:v>0</x:v>
      </x:c>
      <x:c r="AM3981" s="18" t="n">
        <x:f>AE3981*INDEX('07 Mode Capacity'!$P$6:$P$17,MATCH("INLAND-"&amp;I3981,'07 Mode Capacity'!$C$6:$C$17,0))</x:f>
        <x:v>0</x:v>
      </x:c>
      <x:c r="AN3981" s="18" t="n">
        <x:f>SUM(AJ3981:AM3981)</x:f>
        <x:v>127.2200599533665</x:v>
      </x:c>
      <x:c r="AO3981" s="17" t="n">
        <x:f>IF(N3981=0,1,AN3981/N3981)</x:f>
        <x:v>0.16779575927923368</x:v>
      </x:c>
      <x:c r="AP3981" s="11" t="str">
        <x:f>IF(AO3981&gt;='01 Controls'!$E$16,"PASS","FAIL")</x:f>
        <x:v>FAIL</x:v>
      </x:c>
      <x:c r="AQ3981" s="11" t="str">
        <x:v>UNQUANTIFIED</x:v>
      </x:c>
      <x:c r="AR3981" s="11" t="str">
        <x:v>Position-class planning record; serial item and receiver open</x:v>
      </x:c>
      <x:c r="AS3981" s="26"/>
      <x:c r="AT3981" s="26"/>
    </x:row>
    <x:row r="3982">
      <x:c r="C3982" s="11" t="str">
        <x:v>G1-CM-CTN-BAT-22</x:v>
      </x:c>
      <x:c r="D3982" s="11" t="str">
        <x:v>G1</x:v>
      </x:c>
      <x:c r="E3982" s="11" t="str">
        <x:v>Allied megacity earthquake</x:v>
      </x:c>
      <x:c r="F3982" s="11" t="str">
        <x:v>CM-CTN</x:v>
      </x:c>
      <x:c r="G3982" s="11" t="str">
        <x:v>Continuity transfer-node group</x:v>
      </x:c>
      <x:c r="H3982" s="11" t="str">
        <x:v>BAT-22</x:v>
      </x:c>
      <x:c r="I3982" s="19" t="n">
        <x:v>48</x:v>
      </x:c>
      <x:c r="J3982" s="21" t="n">
        <x:v>8</x:v>
      </x:c>
      <x:c r="K3982" s="18" t="n">
        <x:f>'05 Cargo Register'!K398</x:f>
        <x:v>142.15949999999998</x:v>
      </x:c>
      <x:c r="L3982" s="18" t="n">
        <x:f>'05 Cargo Register'!N398</x:f>
        <x:v>9</x:v>
      </x:c>
      <x:c r="M3982" s="18" t="n">
        <x:f>'05 Cargo Register'!O398</x:f>
        <x:v>237.60000000000002</x:v>
      </x:c>
      <x:c r="N3982" s="18" t="n">
        <x:f>J3982*K3982</x:f>
        <x:v>1137.2759999999998</x:v>
      </x:c>
      <x:c r="O3982" s="18" t="n">
        <x:f>J3982*L3982</x:f>
        <x:v>72</x:v>
      </x:c>
      <x:c r="P3982" s="18" t="n">
        <x:f>J3982*M3982</x:f>
        <x:v>1900.8000000000002</x:v>
      </x:c>
      <x:c r="Q3982" s="22" t="n">
        <x:f>'01 Controls'!$E$30*'02 Cargo Classes'!$M$9</x:f>
        <x:v>0</x:v>
      </x:c>
      <x:c r="R3982" s="22" t="n">
        <x:f>'01 Controls'!$F$30*'02 Cargo Classes'!$N$9</x:f>
        <x:v>0.85</x:v>
      </x:c>
      <x:c r="S3982" s="22" t="n">
        <x:f>'01 Controls'!$G$30*'02 Cargo Classes'!$O$9</x:f>
        <x:v>0</x:v>
      </x:c>
      <x:c r="T3982" s="22" t="n">
        <x:f>'01 Controls'!$H$30*'02 Cargo Classes'!$P$9</x:f>
        <x:v>0</x:v>
      </x:c>
      <x:c r="U3982" s="22" t="n">
        <x:f>SUM(Q3982:T3982)</x:f>
        <x:v>0.85</x:v>
      </x:c>
      <x:c r="V3982" s="18" t="n">
        <x:f>IF(U3982=0,0,N3982*Q3982/U3982)</x:f>
        <x:v>0</x:v>
      </x:c>
      <x:c r="W3982" s="18" t="n">
        <x:f>IF(U3982=0,0,P3982*Q3982/U3982)</x:f>
        <x:v>0</x:v>
      </x:c>
      <x:c r="X3982" s="18" t="n">
        <x:f>MAX(V3982,W3982*'01 Controls'!$E$12)</x:f>
        <x:v>0</x:v>
      </x:c>
      <x:c r="Y3982" s="18" t="n">
        <x:f>IF(U3982=0,0,N3982*R3982/U3982)</x:f>
        <x:v>1137.2759999999998</x:v>
      </x:c>
      <x:c r="Z3982" s="18" t="n">
        <x:f>IF(U3982=0,0,P3982*R3982/U3982)</x:f>
        <x:v>1900.8000000000002</x:v>
      </x:c>
      <x:c r="AA3982" s="18" t="n">
        <x:f>MAX(Y3982,Z3982*'01 Controls'!$E$13)</x:f>
        <x:v>1137.2759999999998</x:v>
      </x:c>
      <x:c r="AB3982" s="18" t="n">
        <x:f>IF(U3982=0,0,N3982*S3982/U3982)</x:f>
        <x:v>0</x:v>
      </x:c>
      <x:c r="AC3982" s="18" t="n">
        <x:f>IF(U3982=0,0,P3982*S3982/U3982)</x:f>
        <x:v>0</x:v>
      </x:c>
      <x:c r="AD3982" s="18" t="n">
        <x:f>MAX(AB3982,AC3982*'01 Controls'!$E$14)</x:f>
        <x:v>0</x:v>
      </x:c>
      <x:c r="AE3982" s="18" t="n">
        <x:f>IF(U3982=0,0,N3982*T3982/U3982)</x:f>
        <x:v>0</x:v>
      </x:c>
      <x:c r="AF3982" s="18" t="n">
        <x:f>IF(U3982=0,0,P3982*T3982/U3982)</x:f>
        <x:v>0</x:v>
      </x:c>
      <x:c r="AG3982" s="18" t="n">
        <x:f>MAX(AE3982,AF3982*'01 Controls'!$E$15)</x:f>
        <x:v>0</x:v>
      </x:c>
      <x:c r="AH3982" s="18" t="n">
        <x:f>SUM(V3982,Y3982,AB3982,AE3982)</x:f>
        <x:v>1137.2759999999998</x:v>
      </x:c>
      <x:c r="AI3982" s="18" t="n">
        <x:f>N3982-AH3982</x:f>
        <x:v>0</x:v>
      </x:c>
      <x:c r="AJ3982" s="18" t="n">
        <x:f>V3982*INDEX('07 Mode Capacity'!$P$6:$P$17,MATCH("AIR-"&amp;I3982,'07 Mode Capacity'!$C$6:$C$17,0))</x:f>
        <x:v>0</x:v>
      </x:c>
      <x:c r="AK3982" s="18" t="n">
        <x:f>Y3982*INDEX('07 Mode Capacity'!$P$6:$P$17,MATCH("OCEAN-"&amp;I3982,'07 Mode Capacity'!$C$6:$C$17,0))</x:f>
        <x:v>99.66663814710601</x:v>
      </x:c>
      <x:c r="AL3982" s="18" t="n">
        <x:f>AB3982*INDEX('07 Mode Capacity'!$P$6:$P$17,MATCH("LAND-"&amp;I3982,'07 Mode Capacity'!$C$6:$C$17,0))</x:f>
        <x:v>0</x:v>
      </x:c>
      <x:c r="AM3982" s="18" t="n">
        <x:f>AE3982*INDEX('07 Mode Capacity'!$P$6:$P$17,MATCH("INLAND-"&amp;I3982,'07 Mode Capacity'!$C$6:$C$17,0))</x:f>
        <x:v>0</x:v>
      </x:c>
      <x:c r="AN3982" s="18" t="n">
        <x:f>SUM(AJ3982:AM3982)</x:f>
        <x:v>99.66663814710601</x:v>
      </x:c>
      <x:c r="AO3982" s="17" t="n">
        <x:f>IF(N3982=0,1,AN3982/N3982)</x:f>
        <x:v>0.08763628015284419</x:v>
      </x:c>
      <x:c r="AP3982" s="11" t="str">
        <x:f>IF(AO3982&gt;='01 Controls'!$E$16,"PASS","FAIL")</x:f>
        <x:v>FAIL</x:v>
      </x:c>
      <x:c r="AQ3982" s="11" t="str">
        <x:v>UNQUANTIFIED</x:v>
      </x:c>
      <x:c r="AR3982" s="11" t="str">
        <x:v>Position-class planning record; serial item and receiver open</x:v>
      </x:c>
      <x:c r="AS3982" s="26"/>
      <x:c r="AT3982" s="26"/>
    </x:row>
    <x:row r="3983">
      <x:c r="C3983" s="11" t="str">
        <x:v>G1-CM-CTN-TNK-20</x:v>
      </x:c>
      <x:c r="D3983" s="11" t="str">
        <x:v>G1</x:v>
      </x:c>
      <x:c r="E3983" s="11" t="str">
        <x:v>Allied megacity earthquake</x:v>
      </x:c>
      <x:c r="F3983" s="11" t="str">
        <x:v>CM-CTN</x:v>
      </x:c>
      <x:c r="G3983" s="11" t="str">
        <x:v>Continuity transfer-node group</x:v>
      </x:c>
      <x:c r="H3983" s="11" t="str">
        <x:v>TNK-20</x:v>
      </x:c>
      <x:c r="I3983" s="19" t="n">
        <x:v>48</x:v>
      </x:c>
      <x:c r="J3983" s="21" t="n">
        <x:v>8</x:v>
      </x:c>
      <x:c r="K3983" s="18" t="n">
        <x:f>'05 Cargo Register'!K399</x:f>
        <x:v>94.773</x:v>
      </x:c>
      <x:c r="L3983" s="18" t="n">
        <x:f>'05 Cargo Register'!N399</x:f>
        <x:v>6</x:v>
      </x:c>
      <x:c r="M3983" s="18" t="n">
        <x:f>'05 Cargo Register'!O399</x:f>
        <x:v>127.5</x:v>
      </x:c>
      <x:c r="N3983" s="18" t="n">
        <x:f>J3983*K3983</x:f>
        <x:v>758.184</x:v>
      </x:c>
      <x:c r="O3983" s="18" t="n">
        <x:f>J3983*L3983</x:f>
        <x:v>48</x:v>
      </x:c>
      <x:c r="P3983" s="18" t="n">
        <x:f>J3983*M3983</x:f>
        <x:v>1020</x:v>
      </x:c>
      <x:c r="Q3983" s="22" t="n">
        <x:f>'01 Controls'!$E$30*'02 Cargo Classes'!$M$10</x:f>
        <x:v>0</x:v>
      </x:c>
      <x:c r="R3983" s="22" t="n">
        <x:f>'01 Controls'!$F$30*'02 Cargo Classes'!$N$10</x:f>
        <x:v>1.02</x:v>
      </x:c>
      <x:c r="S3983" s="22" t="n">
        <x:f>'01 Controls'!$G$30*'02 Cargo Classes'!$O$10</x:f>
        <x:v>0</x:v>
      </x:c>
      <x:c r="T3983" s="22" t="n">
        <x:f>'01 Controls'!$H$30*'02 Cargo Classes'!$P$10</x:f>
        <x:v>0</x:v>
      </x:c>
      <x:c r="U3983" s="22" t="n">
        <x:f>SUM(Q3983:T3983)</x:f>
        <x:v>1.02</x:v>
      </x:c>
      <x:c r="V3983" s="18" t="n">
        <x:f>IF(U3983=0,0,N3983*Q3983/U3983)</x:f>
        <x:v>0</x:v>
      </x:c>
      <x:c r="W3983" s="18" t="n">
        <x:f>IF(U3983=0,0,P3983*Q3983/U3983)</x:f>
        <x:v>0</x:v>
      </x:c>
      <x:c r="X3983" s="18" t="n">
        <x:f>MAX(V3983,W3983*'01 Controls'!$E$12)</x:f>
        <x:v>0</x:v>
      </x:c>
      <x:c r="Y3983" s="18" t="n">
        <x:f>IF(U3983=0,0,N3983*R3983/U3983)</x:f>
        <x:v>758.184</x:v>
      </x:c>
      <x:c r="Z3983" s="18" t="n">
        <x:f>IF(U3983=0,0,P3983*R3983/U3983)</x:f>
        <x:v>1020.0000000000001</x:v>
      </x:c>
      <x:c r="AA3983" s="18" t="n">
        <x:f>MAX(Y3983,Z3983*'01 Controls'!$E$13)</x:f>
        <x:v>758.184</x:v>
      </x:c>
      <x:c r="AB3983" s="18" t="n">
        <x:f>IF(U3983=0,0,N3983*S3983/U3983)</x:f>
        <x:v>0</x:v>
      </x:c>
      <x:c r="AC3983" s="18" t="n">
        <x:f>IF(U3983=0,0,P3983*S3983/U3983)</x:f>
        <x:v>0</x:v>
      </x:c>
      <x:c r="AD3983" s="18" t="n">
        <x:f>MAX(AB3983,AC3983*'01 Controls'!$E$14)</x:f>
        <x:v>0</x:v>
      </x:c>
      <x:c r="AE3983" s="18" t="n">
        <x:f>IF(U3983=0,0,N3983*T3983/U3983)</x:f>
        <x:v>0</x:v>
      </x:c>
      <x:c r="AF3983" s="18" t="n">
        <x:f>IF(U3983=0,0,P3983*T3983/U3983)</x:f>
        <x:v>0</x:v>
      </x:c>
      <x:c r="AG3983" s="18" t="n">
        <x:f>MAX(AE3983,AF3983*'01 Controls'!$E$15)</x:f>
        <x:v>0</x:v>
      </x:c>
      <x:c r="AH3983" s="18" t="n">
        <x:f>SUM(V3983,Y3983,AB3983,AE3983)</x:f>
        <x:v>758.184</x:v>
      </x:c>
      <x:c r="AI3983" s="18" t="n">
        <x:f>N3983-AH3983</x:f>
        <x:v>0</x:v>
      </x:c>
      <x:c r="AJ3983" s="18" t="n">
        <x:f>V3983*INDEX('07 Mode Capacity'!$P$6:$P$17,MATCH("AIR-"&amp;I3983,'07 Mode Capacity'!$C$6:$C$17,0))</x:f>
        <x:v>0</x:v>
      </x:c>
      <x:c r="AK3983" s="18" t="n">
        <x:f>Y3983*INDEX('07 Mode Capacity'!$P$6:$P$17,MATCH("OCEAN-"&amp;I3983,'07 Mode Capacity'!$C$6:$C$17,0))</x:f>
        <x:v>66.44442543140401</x:v>
      </x:c>
      <x:c r="AL3983" s="18" t="n">
        <x:f>AB3983*INDEX('07 Mode Capacity'!$P$6:$P$17,MATCH("LAND-"&amp;I3983,'07 Mode Capacity'!$C$6:$C$17,0))</x:f>
        <x:v>0</x:v>
      </x:c>
      <x:c r="AM3983" s="18" t="n">
        <x:f>AE3983*INDEX('07 Mode Capacity'!$P$6:$P$17,MATCH("INLAND-"&amp;I3983,'07 Mode Capacity'!$C$6:$C$17,0))</x:f>
        <x:v>0</x:v>
      </x:c>
      <x:c r="AN3983" s="18" t="n">
        <x:f>SUM(AJ3983:AM3983)</x:f>
        <x:v>66.44442543140401</x:v>
      </x:c>
      <x:c r="AO3983" s="17" t="n">
        <x:f>IF(N3983=0,1,AN3983/N3983)</x:f>
        <x:v>0.08763628015284419</x:v>
      </x:c>
      <x:c r="AP3983" s="11" t="str">
        <x:f>IF(AO3983&gt;='01 Controls'!$E$16,"PASS","FAIL")</x:f>
        <x:v>FAIL</x:v>
      </x:c>
      <x:c r="AQ3983" s="11" t="str">
        <x:v>UNQUANTIFIED</x:v>
      </x:c>
      <x:c r="AR3983" s="11" t="str">
        <x:v>Position-class planning record; serial item and receiver open</x:v>
      </x:c>
      <x:c r="AS3983" s="26"/>
      <x:c r="AT3983" s="26"/>
    </x:row>
    <x:row r="3984">
      <x:c r="C3984" s="11" t="str">
        <x:v>G1-CM-CTN-FLR-24</x:v>
      </x:c>
      <x:c r="D3984" s="11" t="str">
        <x:v>G1</x:v>
      </x:c>
      <x:c r="E3984" s="11" t="str">
        <x:v>Allied megacity earthquake</x:v>
      </x:c>
      <x:c r="F3984" s="11" t="str">
        <x:v>CM-CTN</x:v>
      </x:c>
      <x:c r="G3984" s="11" t="str">
        <x:v>Continuity transfer-node group</x:v>
      </x:c>
      <x:c r="H3984" s="11" t="str">
        <x:v>FLR-24</x:v>
      </x:c>
      <x:c r="I3984" s="19" t="n">
        <x:v>48</x:v>
      </x:c>
      <x:c r="J3984" s="21" t="n">
        <x:v>8</x:v>
      </x:c>
      <x:c r="K3984" s="18" t="n">
        <x:f>'05 Cargo Register'!K400</x:f>
        <x:v>189.546</x:v>
      </x:c>
      <x:c r="L3984" s="18" t="n">
        <x:f>'05 Cargo Register'!N400</x:f>
        <x:v>10</x:v>
      </x:c>
      <x:c r="M3984" s="18" t="n">
        <x:f>'05 Cargo Register'!O400</x:f>
        <x:v>320</x:v>
      </x:c>
      <x:c r="N3984" s="18" t="n">
        <x:f>J3984*K3984</x:f>
        <x:v>1516.368</x:v>
      </x:c>
      <x:c r="O3984" s="18" t="n">
        <x:f>J3984*L3984</x:f>
        <x:v>80</x:v>
      </x:c>
      <x:c r="P3984" s="18" t="n">
        <x:f>J3984*M3984</x:f>
        <x:v>2560</x:v>
      </x:c>
      <x:c r="Q3984" s="22" t="n">
        <x:f>'01 Controls'!$E$30*'02 Cargo Classes'!$M$11</x:f>
        <x:v>0</x:v>
      </x:c>
      <x:c r="R3984" s="22" t="n">
        <x:f>'01 Controls'!$F$30*'02 Cargo Classes'!$N$11</x:f>
        <x:v>1.02</x:v>
      </x:c>
      <x:c r="S3984" s="22" t="n">
        <x:f>'01 Controls'!$G$30*'02 Cargo Classes'!$O$11</x:f>
        <x:v>0</x:v>
      </x:c>
      <x:c r="T3984" s="22" t="n">
        <x:f>'01 Controls'!$H$30*'02 Cargo Classes'!$P$11</x:f>
        <x:v>0</x:v>
      </x:c>
      <x:c r="U3984" s="22" t="n">
        <x:f>SUM(Q3984:T3984)</x:f>
        <x:v>1.02</x:v>
      </x:c>
      <x:c r="V3984" s="18" t="n">
        <x:f>IF(U3984=0,0,N3984*Q3984/U3984)</x:f>
        <x:v>0</x:v>
      </x:c>
      <x:c r="W3984" s="18" t="n">
        <x:f>IF(U3984=0,0,P3984*Q3984/U3984)</x:f>
        <x:v>0</x:v>
      </x:c>
      <x:c r="X3984" s="18" t="n">
        <x:f>MAX(V3984,W3984*'01 Controls'!$E$12)</x:f>
        <x:v>0</x:v>
      </x:c>
      <x:c r="Y3984" s="18" t="n">
        <x:f>IF(U3984=0,0,N3984*R3984/U3984)</x:f>
        <x:v>1516.368</x:v>
      </x:c>
      <x:c r="Z3984" s="18" t="n">
        <x:f>IF(U3984=0,0,P3984*R3984/U3984)</x:f>
        <x:v>2560</x:v>
      </x:c>
      <x:c r="AA3984" s="18" t="n">
        <x:f>MAX(Y3984,Z3984*'01 Controls'!$E$13)</x:f>
        <x:v>1516.368</x:v>
      </x:c>
      <x:c r="AB3984" s="18" t="n">
        <x:f>IF(U3984=0,0,N3984*S3984/U3984)</x:f>
        <x:v>0</x:v>
      </x:c>
      <x:c r="AC3984" s="18" t="n">
        <x:f>IF(U3984=0,0,P3984*S3984/U3984)</x:f>
        <x:v>0</x:v>
      </x:c>
      <x:c r="AD3984" s="18" t="n">
        <x:f>MAX(AB3984,AC3984*'01 Controls'!$E$14)</x:f>
        <x:v>0</x:v>
      </x:c>
      <x:c r="AE3984" s="18" t="n">
        <x:f>IF(U3984=0,0,N3984*T3984/U3984)</x:f>
        <x:v>0</x:v>
      </x:c>
      <x:c r="AF3984" s="18" t="n">
        <x:f>IF(U3984=0,0,P3984*T3984/U3984)</x:f>
        <x:v>0</x:v>
      </x:c>
      <x:c r="AG3984" s="18" t="n">
        <x:f>MAX(AE3984,AF3984*'01 Controls'!$E$15)</x:f>
        <x:v>0</x:v>
      </x:c>
      <x:c r="AH3984" s="18" t="n">
        <x:f>SUM(V3984,Y3984,AB3984,AE3984)</x:f>
        <x:v>1516.368</x:v>
      </x:c>
      <x:c r="AI3984" s="18" t="n">
        <x:f>N3984-AH3984</x:f>
        <x:v>0</x:v>
      </x:c>
      <x:c r="AJ3984" s="18" t="n">
        <x:f>V3984*INDEX('07 Mode Capacity'!$P$6:$P$17,MATCH("AIR-"&amp;I3984,'07 Mode Capacity'!$C$6:$C$17,0))</x:f>
        <x:v>0</x:v>
      </x:c>
      <x:c r="AK3984" s="18" t="n">
        <x:f>Y3984*INDEX('07 Mode Capacity'!$P$6:$P$17,MATCH("OCEAN-"&amp;I3984,'07 Mode Capacity'!$C$6:$C$17,0))</x:f>
        <x:v>132.88885086280803</x:v>
      </x:c>
      <x:c r="AL3984" s="18" t="n">
        <x:f>AB3984*INDEX('07 Mode Capacity'!$P$6:$P$17,MATCH("LAND-"&amp;I3984,'07 Mode Capacity'!$C$6:$C$17,0))</x:f>
        <x:v>0</x:v>
      </x:c>
      <x:c r="AM3984" s="18" t="n">
        <x:f>AE3984*INDEX('07 Mode Capacity'!$P$6:$P$17,MATCH("INLAND-"&amp;I3984,'07 Mode Capacity'!$C$6:$C$17,0))</x:f>
        <x:v>0</x:v>
      </x:c>
      <x:c r="AN3984" s="18" t="n">
        <x:f>SUM(AJ3984:AM3984)</x:f>
        <x:v>132.88885086280803</x:v>
      </x:c>
      <x:c r="AO3984" s="17" t="n">
        <x:f>IF(N3984=0,1,AN3984/N3984)</x:f>
        <x:v>0.08763628015284419</x:v>
      </x:c>
      <x:c r="AP3984" s="11" t="str">
        <x:f>IF(AO3984&gt;='01 Controls'!$E$16,"PASS","FAIL")</x:f>
        <x:v>FAIL</x:v>
      </x:c>
      <x:c r="AQ3984" s="11" t="str">
        <x:v>UNQUANTIFIED</x:v>
      </x:c>
      <x:c r="AR3984" s="11" t="str">
        <x:v>Position-class planning record; serial item and receiver open</x:v>
      </x:c>
      <x:c r="AS3984" s="26"/>
      <x:c r="AT3984" s="26"/>
    </x:row>
    <x:row r="3985">
      <x:c r="C3985" s="11" t="str">
        <x:v>G1-CM-CTN-ROL-30</x:v>
      </x:c>
      <x:c r="D3985" s="11" t="str">
        <x:v>G1</x:v>
      </x:c>
      <x:c r="E3985" s="11" t="str">
        <x:v>Allied megacity earthquake</x:v>
      </x:c>
      <x:c r="F3985" s="11" t="str">
        <x:v>CM-CTN</x:v>
      </x:c>
      <x:c r="G3985" s="11" t="str">
        <x:v>Continuity transfer-node group</x:v>
      </x:c>
      <x:c r="H3985" s="11" t="str">
        <x:v>ROL-30</x:v>
      </x:c>
      <x:c r="I3985" s="19" t="n">
        <x:v>48</x:v>
      </x:c>
      <x:c r="J3985" s="21" t="n">
        <x:v>8</x:v>
      </x:c>
      <x:c r="K3985" s="18" t="n">
        <x:f>'05 Cargo Register'!K401</x:f>
        <x:v>995.1164999999999</x:v>
      </x:c>
      <x:c r="L3985" s="18" t="n">
        <x:f>'05 Cargo Register'!N401</x:f>
        <x:v>42</x:v>
      </x:c>
      <x:c r="M3985" s="18" t="n">
        <x:f>'05 Cargo Register'!O401</x:f>
        <x:v>2677.5</x:v>
      </x:c>
      <x:c r="N3985" s="18" t="n">
        <x:f>J3985*K3985</x:f>
        <x:v>7960.931999999999</x:v>
      </x:c>
      <x:c r="O3985" s="18" t="n">
        <x:f>J3985*L3985</x:f>
        <x:v>336</x:v>
      </x:c>
      <x:c r="P3985" s="18" t="n">
        <x:f>J3985*M3985</x:f>
        <x:v>21420</x:v>
      </x:c>
      <x:c r="Q3985" s="22" t="n">
        <x:f>'01 Controls'!$E$30*'02 Cargo Classes'!$M$12</x:f>
        <x:v>0</x:v>
      </x:c>
      <x:c r="R3985" s="22" t="n">
        <x:f>'01 Controls'!$F$30*'02 Cargo Classes'!$N$12</x:f>
        <x:v>0.85</x:v>
      </x:c>
      <x:c r="S3985" s="22" t="n">
        <x:f>'01 Controls'!$G$30*'02 Cargo Classes'!$O$12</x:f>
        <x:v>0</x:v>
      </x:c>
      <x:c r="T3985" s="22" t="n">
        <x:f>'01 Controls'!$H$30*'02 Cargo Classes'!$P$12</x:f>
        <x:v>0</x:v>
      </x:c>
      <x:c r="U3985" s="22" t="n">
        <x:f>SUM(Q3985:T3985)</x:f>
        <x:v>0.85</x:v>
      </x:c>
      <x:c r="V3985" s="18" t="n">
        <x:f>IF(U3985=0,0,N3985*Q3985/U3985)</x:f>
        <x:v>0</x:v>
      </x:c>
      <x:c r="W3985" s="18" t="n">
        <x:f>IF(U3985=0,0,P3985*Q3985/U3985)</x:f>
        <x:v>0</x:v>
      </x:c>
      <x:c r="X3985" s="18" t="n">
        <x:f>MAX(V3985,W3985*'01 Controls'!$E$12)</x:f>
        <x:v>0</x:v>
      </x:c>
      <x:c r="Y3985" s="18" t="n">
        <x:f>IF(U3985=0,0,N3985*R3985/U3985)</x:f>
        <x:v>7960.931999999999</x:v>
      </x:c>
      <x:c r="Z3985" s="18" t="n">
        <x:f>IF(U3985=0,0,P3985*R3985/U3985)</x:f>
        <x:v>21420</x:v>
      </x:c>
      <x:c r="AA3985" s="18" t="n">
        <x:f>MAX(Y3985,Z3985*'01 Controls'!$E$13)</x:f>
        <x:v>7960.931999999999</x:v>
      </x:c>
      <x:c r="AB3985" s="18" t="n">
        <x:f>IF(U3985=0,0,N3985*S3985/U3985)</x:f>
        <x:v>0</x:v>
      </x:c>
      <x:c r="AC3985" s="18" t="n">
        <x:f>IF(U3985=0,0,P3985*S3985/U3985)</x:f>
        <x:v>0</x:v>
      </x:c>
      <x:c r="AD3985" s="18" t="n">
        <x:f>MAX(AB3985,AC3985*'01 Controls'!$E$14)</x:f>
        <x:v>0</x:v>
      </x:c>
      <x:c r="AE3985" s="18" t="n">
        <x:f>IF(U3985=0,0,N3985*T3985/U3985)</x:f>
        <x:v>0</x:v>
      </x:c>
      <x:c r="AF3985" s="18" t="n">
        <x:f>IF(U3985=0,0,P3985*T3985/U3985)</x:f>
        <x:v>0</x:v>
      </x:c>
      <x:c r="AG3985" s="18" t="n">
        <x:f>MAX(AE3985,AF3985*'01 Controls'!$E$15)</x:f>
        <x:v>0</x:v>
      </x:c>
      <x:c r="AH3985" s="18" t="n">
        <x:f>SUM(V3985,Y3985,AB3985,AE3985)</x:f>
        <x:v>7960.931999999999</x:v>
      </x:c>
      <x:c r="AI3985" s="18" t="n">
        <x:f>N3985-AH3985</x:f>
        <x:v>0</x:v>
      </x:c>
      <x:c r="AJ3985" s="18" t="n">
        <x:f>V3985*INDEX('07 Mode Capacity'!$P$6:$P$17,MATCH("AIR-"&amp;I3985,'07 Mode Capacity'!$C$6:$C$17,0))</x:f>
        <x:v>0</x:v>
      </x:c>
      <x:c r="AK3985" s="18" t="n">
        <x:f>Y3985*INDEX('07 Mode Capacity'!$P$6:$P$17,MATCH("OCEAN-"&amp;I3985,'07 Mode Capacity'!$C$6:$C$17,0))</x:f>
        <x:v>697.6664670297421</x:v>
      </x:c>
      <x:c r="AL3985" s="18" t="n">
        <x:f>AB3985*INDEX('07 Mode Capacity'!$P$6:$P$17,MATCH("LAND-"&amp;I3985,'07 Mode Capacity'!$C$6:$C$17,0))</x:f>
        <x:v>0</x:v>
      </x:c>
      <x:c r="AM3985" s="18" t="n">
        <x:f>AE3985*INDEX('07 Mode Capacity'!$P$6:$P$17,MATCH("INLAND-"&amp;I3985,'07 Mode Capacity'!$C$6:$C$17,0))</x:f>
        <x:v>0</x:v>
      </x:c>
      <x:c r="AN3985" s="18" t="n">
        <x:f>SUM(AJ3985:AM3985)</x:f>
        <x:v>697.6664670297421</x:v>
      </x:c>
      <x:c r="AO3985" s="17" t="n">
        <x:f>IF(N3985=0,1,AN3985/N3985)</x:f>
        <x:v>0.08763628015284419</x:v>
      </x:c>
      <x:c r="AP3985" s="11" t="str">
        <x:f>IF(AO3985&gt;='01 Controls'!$E$16,"PASS","FAIL")</x:f>
        <x:v>FAIL</x:v>
      </x:c>
      <x:c r="AQ3985" s="11" t="str">
        <x:v>UNQUANTIFIED</x:v>
      </x:c>
      <x:c r="AR3985" s="11" t="str">
        <x:v>Position-class planning record; serial item and receiver open</x:v>
      </x:c>
      <x:c r="AS3985" s="26"/>
      <x:c r="AT3985" s="26"/>
    </x:row>
    <x:row r="3986">
      <x:c r="C3986" s="11" t="str">
        <x:v>G1-CM-CTN-LIN-18</x:v>
      </x:c>
      <x:c r="D3986" s="11" t="str">
        <x:v>G1</x:v>
      </x:c>
      <x:c r="E3986" s="11" t="str">
        <x:v>Allied megacity earthquake</x:v>
      </x:c>
      <x:c r="F3986" s="11" t="str">
        <x:v>CM-CTN</x:v>
      </x:c>
      <x:c r="G3986" s="11" t="str">
        <x:v>Continuity transfer-node group</x:v>
      </x:c>
      <x:c r="H3986" s="11" t="str">
        <x:v>LIN-18</x:v>
      </x:c>
      <x:c r="I3986" s="19" t="n">
        <x:v>72</x:v>
      </x:c>
      <x:c r="J3986" s="21" t="n">
        <x:v>8</x:v>
      </x:c>
      <x:c r="K3986" s="18" t="n">
        <x:f>'05 Cargo Register'!K402</x:f>
        <x:v>94.773</x:v>
      </x:c>
      <x:c r="L3986" s="18" t="n">
        <x:f>'05 Cargo Register'!N402</x:f>
        <x:v>7</x:v>
      </x:c>
      <x:c r="M3986" s="18" t="n">
        <x:f>'05 Cargo Register'!O402</x:f>
        <x:v>308</x:v>
      </x:c>
      <x:c r="N3986" s="18" t="n">
        <x:f>J3986*K3986</x:f>
        <x:v>758.184</x:v>
      </x:c>
      <x:c r="O3986" s="18" t="n">
        <x:f>J3986*L3986</x:f>
        <x:v>56</x:v>
      </x:c>
      <x:c r="P3986" s="18" t="n">
        <x:f>J3986*M3986</x:f>
        <x:v>2464</x:v>
      </x:c>
      <x:c r="Q3986" s="22" t="n">
        <x:f>'01 Controls'!$E$30*'02 Cargo Classes'!$M$13</x:f>
        <x:v>0</x:v>
      </x:c>
      <x:c r="R3986" s="22" t="n">
        <x:f>'01 Controls'!$F$30*'02 Cargo Classes'!$N$13</x:f>
        <x:v>1.02</x:v>
      </x:c>
      <x:c r="S3986" s="22" t="n">
        <x:f>'01 Controls'!$G$30*'02 Cargo Classes'!$O$13</x:f>
        <x:v>0</x:v>
      </x:c>
      <x:c r="T3986" s="22" t="n">
        <x:f>'01 Controls'!$H$30*'02 Cargo Classes'!$P$13</x:f>
        <x:v>0</x:v>
      </x:c>
      <x:c r="U3986" s="22" t="n">
        <x:f>SUM(Q3986:T3986)</x:f>
        <x:v>1.02</x:v>
      </x:c>
      <x:c r="V3986" s="18" t="n">
        <x:f>IF(U3986=0,0,N3986*Q3986/U3986)</x:f>
        <x:v>0</x:v>
      </x:c>
      <x:c r="W3986" s="18" t="n">
        <x:f>IF(U3986=0,0,P3986*Q3986/U3986)</x:f>
        <x:v>0</x:v>
      </x:c>
      <x:c r="X3986" s="18" t="n">
        <x:f>MAX(V3986,W3986*'01 Controls'!$E$12)</x:f>
        <x:v>0</x:v>
      </x:c>
      <x:c r="Y3986" s="18" t="n">
        <x:f>IF(U3986=0,0,N3986*R3986/U3986)</x:f>
        <x:v>758.184</x:v>
      </x:c>
      <x:c r="Z3986" s="18" t="n">
        <x:f>IF(U3986=0,0,P3986*R3986/U3986)</x:f>
        <x:v>2464</x:v>
      </x:c>
      <x:c r="AA3986" s="18" t="n">
        <x:f>MAX(Y3986,Z3986*'01 Controls'!$E$13)</x:f>
        <x:v>758.184</x:v>
      </x:c>
      <x:c r="AB3986" s="18" t="n">
        <x:f>IF(U3986=0,0,N3986*S3986/U3986)</x:f>
        <x:v>0</x:v>
      </x:c>
      <x:c r="AC3986" s="18" t="n">
        <x:f>IF(U3986=0,0,P3986*S3986/U3986)</x:f>
        <x:v>0</x:v>
      </x:c>
      <x:c r="AD3986" s="18" t="n">
        <x:f>MAX(AB3986,AC3986*'01 Controls'!$E$14)</x:f>
        <x:v>0</x:v>
      </x:c>
      <x:c r="AE3986" s="18" t="n">
        <x:f>IF(U3986=0,0,N3986*T3986/U3986)</x:f>
        <x:v>0</x:v>
      </x:c>
      <x:c r="AF3986" s="18" t="n">
        <x:f>IF(U3986=0,0,P3986*T3986/U3986)</x:f>
        <x:v>0</x:v>
      </x:c>
      <x:c r="AG3986" s="18" t="n">
        <x:f>MAX(AE3986,AF3986*'01 Controls'!$E$15)</x:f>
        <x:v>0</x:v>
      </x:c>
      <x:c r="AH3986" s="18" t="n">
        <x:f>SUM(V3986,Y3986,AB3986,AE3986)</x:f>
        <x:v>758.184</x:v>
      </x:c>
      <x:c r="AI3986" s="18" t="n">
        <x:f>N3986-AH3986</x:f>
        <x:v>0</x:v>
      </x:c>
      <x:c r="AJ3986" s="18" t="n">
        <x:f>V3986*INDEX('07 Mode Capacity'!$P$6:$P$17,MATCH("AIR-"&amp;I3986,'07 Mode Capacity'!$C$6:$C$17,0))</x:f>
        <x:v>0</x:v>
      </x:c>
      <x:c r="AK3986" s="18" t="n">
        <x:f>Y3986*INDEX('07 Mode Capacity'!$P$6:$P$17,MATCH("OCEAN-"&amp;I3986,'07 Mode Capacity'!$C$6:$C$17,0))</x:f>
        <x:v>593.4821567173777</x:v>
      </x:c>
      <x:c r="AL3986" s="18" t="n">
        <x:f>AB3986*INDEX('07 Mode Capacity'!$P$6:$P$17,MATCH("LAND-"&amp;I3986,'07 Mode Capacity'!$C$6:$C$17,0))</x:f>
        <x:v>0</x:v>
      </x:c>
      <x:c r="AM3986" s="18" t="n">
        <x:f>AE3986*INDEX('07 Mode Capacity'!$P$6:$P$17,MATCH("INLAND-"&amp;I3986,'07 Mode Capacity'!$C$6:$C$17,0))</x:f>
        <x:v>0</x:v>
      </x:c>
      <x:c r="AN3986" s="18" t="n">
        <x:f>SUM(AJ3986:AM3986)</x:f>
        <x:v>593.4821567173777</x:v>
      </x:c>
      <x:c r="AO3986" s="17" t="n">
        <x:f>IF(N3986=0,1,AN3986/N3986)</x:f>
        <x:v>0.7827679781126715</x:v>
      </x:c>
      <x:c r="AP3986" s="11" t="str">
        <x:f>IF(AO3986&gt;='01 Controls'!$E$16,"PASS","FAIL")</x:f>
        <x:v>FAIL</x:v>
      </x:c>
      <x:c r="AQ3986" s="11" t="str">
        <x:v>UNQUANTIFIED</x:v>
      </x:c>
      <x:c r="AR3986" s="11" t="str">
        <x:v>Position-class planning record; serial item and receiver open</x:v>
      </x:c>
      <x:c r="AS3986" s="26"/>
      <x:c r="AT3986" s="26"/>
    </x:row>
    <x:row r="3987">
      <x:c r="C3987" s="11" t="str">
        <x:v>G1-CM-CTN-BLK-08</x:v>
      </x:c>
      <x:c r="D3987" s="11" t="str">
        <x:v>G1</x:v>
      </x:c>
      <x:c r="E3987" s="11" t="str">
        <x:v>Allied megacity earthquake</x:v>
      </x:c>
      <x:c r="F3987" s="11" t="str">
        <x:v>CM-CTN</x:v>
      </x:c>
      <x:c r="G3987" s="11" t="str">
        <x:v>Continuity transfer-node group</x:v>
      </x:c>
      <x:c r="H3987" s="11" t="str">
        <x:v>BLK-08</x:v>
      </x:c>
      <x:c r="I3987" s="19" t="n">
        <x:v>48</x:v>
      </x:c>
      <x:c r="J3987" s="21" t="n">
        <x:v>8</x:v>
      </x:c>
      <x:c r="K3987" s="18" t="n">
        <x:f>'05 Cargo Register'!K403</x:f>
        <x:v>189.546</x:v>
      </x:c>
      <x:c r="L3987" s="18" t="n">
        <x:f>'05 Cargo Register'!N403</x:f>
        <x:v>30</x:v>
      </x:c>
      <x:c r="M3987" s="18" t="n">
        <x:f>'05 Cargo Register'!O403</x:f>
        <x:v>1530</x:v>
      </x:c>
      <x:c r="N3987" s="18" t="n">
        <x:f>J3987*K3987</x:f>
        <x:v>1516.368</x:v>
      </x:c>
      <x:c r="O3987" s="18" t="n">
        <x:f>J3987*L3987</x:f>
        <x:v>240</x:v>
      </x:c>
      <x:c r="P3987" s="18" t="n">
        <x:f>J3987*M3987</x:f>
        <x:v>12240</x:v>
      </x:c>
      <x:c r="Q3987" s="22" t="n">
        <x:f>'01 Controls'!$E$30*'02 Cargo Classes'!$M$14</x:f>
        <x:v>0.15</x:v>
      </x:c>
      <x:c r="R3987" s="22" t="n">
        <x:f>'01 Controls'!$F$30*'02 Cargo Classes'!$N$14</x:f>
        <x:v>0.68</x:v>
      </x:c>
      <x:c r="S3987" s="22" t="n">
        <x:f>'01 Controls'!$G$30*'02 Cargo Classes'!$O$14</x:f>
        <x:v>0</x:v>
      </x:c>
      <x:c r="T3987" s="22" t="n">
        <x:f>'01 Controls'!$H$30*'02 Cargo Classes'!$P$14</x:f>
        <x:v>0</x:v>
      </x:c>
      <x:c r="U3987" s="22" t="n">
        <x:f>SUM(Q3987:T3987)</x:f>
        <x:v>0.8300000000000001</x:v>
      </x:c>
      <x:c r="V3987" s="18" t="n">
        <x:f>IF(U3987=0,0,N3987*Q3987/U3987)</x:f>
        <x:v>274.0424096385542</x:v>
      </x:c>
      <x:c r="W3987" s="18" t="n">
        <x:f>IF(U3987=0,0,P3987*Q3987/U3987)</x:f>
        <x:v>2212.0481927710844</x:v>
      </x:c>
      <x:c r="X3987" s="18" t="n">
        <x:f>MAX(V3987,W3987*'01 Controls'!$E$12)</x:f>
        <x:v>553.0120481927711</x:v>
      </x:c>
      <x:c r="Y3987" s="18" t="n">
        <x:f>IF(U3987=0,0,N3987*R3987/U3987)</x:f>
        <x:v>1242.3255903614456</x:v>
      </x:c>
      <x:c r="Z3987" s="18" t="n">
        <x:f>IF(U3987=0,0,P3987*R3987/U3987)</x:f>
        <x:v>10027.951807228916</x:v>
      </x:c>
      <x:c r="AA3987" s="18" t="n">
        <x:f>MAX(Y3987,Z3987*'01 Controls'!$E$13)</x:f>
        <x:v>1504.1927710843372</x:v>
      </x:c>
      <x:c r="AB3987" s="18" t="n">
        <x:f>IF(U3987=0,0,N3987*S3987/U3987)</x:f>
        <x:v>0</x:v>
      </x:c>
      <x:c r="AC3987" s="18" t="n">
        <x:f>IF(U3987=0,0,P3987*S3987/U3987)</x:f>
        <x:v>0</x:v>
      </x:c>
      <x:c r="AD3987" s="18" t="n">
        <x:f>MAX(AB3987,AC3987*'01 Controls'!$E$14)</x:f>
        <x:v>0</x:v>
      </x:c>
      <x:c r="AE3987" s="18" t="n">
        <x:f>IF(U3987=0,0,N3987*T3987/U3987)</x:f>
        <x:v>0</x:v>
      </x:c>
      <x:c r="AF3987" s="18" t="n">
        <x:f>IF(U3987=0,0,P3987*T3987/U3987)</x:f>
        <x:v>0</x:v>
      </x:c>
      <x:c r="AG3987" s="18" t="n">
        <x:f>MAX(AE3987,AF3987*'01 Controls'!$E$15)</x:f>
        <x:v>0</x:v>
      </x:c>
      <x:c r="AH3987" s="18" t="n">
        <x:f>SUM(V3987,Y3987,AB3987,AE3987)</x:f>
        <x:v>1516.368</x:v>
      </x:c>
      <x:c r="AI3987" s="18" t="n">
        <x:f>N3987-AH3987</x:f>
        <x:v>0</x:v>
      </x:c>
      <x:c r="AJ3987" s="18" t="n">
        <x:f>V3987*INDEX('07 Mode Capacity'!$P$6:$P$17,MATCH("AIR-"&amp;I3987,'07 Mode Capacity'!$C$6:$C$17,0))</x:f>
        <x:v>76.82385930520809</x:v>
      </x:c>
      <x:c r="AK3987" s="18" t="n">
        <x:f>Y3987*INDEX('07 Mode Capacity'!$P$6:$P$17,MATCH("OCEAN-"&amp;I3987,'07 Mode Capacity'!$C$6:$C$17,0))</x:f>
        <x:v>108.8727934779632</x:v>
      </x:c>
      <x:c r="AL3987" s="18" t="n">
        <x:f>AB3987*INDEX('07 Mode Capacity'!$P$6:$P$17,MATCH("LAND-"&amp;I3987,'07 Mode Capacity'!$C$6:$C$17,0))</x:f>
        <x:v>0</x:v>
      </x:c>
      <x:c r="AM3987" s="18" t="n">
        <x:f>AE3987*INDEX('07 Mode Capacity'!$P$6:$P$17,MATCH("INLAND-"&amp;I3987,'07 Mode Capacity'!$C$6:$C$17,0))</x:f>
        <x:v>0</x:v>
      </x:c>
      <x:c r="AN3987" s="18" t="n">
        <x:f>SUM(AJ3987:AM3987)</x:f>
        <x:v>185.6966527831713</x:v>
      </x:c>
      <x:c r="AO3987" s="17" t="n">
        <x:f>IF(N3987=0,1,AN3987/N3987)</x:f>
        <x:v>0.12246146897268427</x:v>
      </x:c>
      <x:c r="AP3987" s="11" t="str">
        <x:f>IF(AO3987&gt;='01 Controls'!$E$16,"PASS","FAIL")</x:f>
        <x:v>FAIL</x:v>
      </x:c>
      <x:c r="AQ3987" s="11" t="str">
        <x:v>UNQUANTIFIED</x:v>
      </x:c>
      <x:c r="AR3987" s="11" t="str">
        <x:v>Position-class planning record; serial item and receiver open</x:v>
      </x:c>
      <x:c r="AS3987" s="26"/>
      <x:c r="AT3987" s="26"/>
    </x:row>
    <x:row r="3988">
      <x:c r="C3988" s="11" t="str">
        <x:v>G1-CM-RMG-APL-45</x:v>
      </x:c>
      <x:c r="D3988" s="11" t="str">
        <x:v>G1</x:v>
      </x:c>
      <x:c r="E3988" s="11" t="str">
        <x:v>Allied megacity earthquake</x:v>
      </x:c>
      <x:c r="F3988" s="11" t="str">
        <x:v>CM-RMG</x:v>
      </x:c>
      <x:c r="G3988" s="11" t="str">
        <x:v>Civil road-mobility group</x:v>
      </x:c>
      <x:c r="H3988" s="11" t="str">
        <x:v>APL-45</x:v>
      </x:c>
      <x:c r="I3988" s="19" t="n">
        <x:v>24</x:v>
      </x:c>
      <x:c r="J3988" s="21" t="n">
        <x:v>12</x:v>
      </x:c>
      <x:c r="K3988" s="18" t="n">
        <x:f>'05 Cargo Register'!K404</x:f>
        <x:v>105</x:v>
      </x:c>
      <x:c r="L3988" s="18" t="n">
        <x:f>'05 Cargo Register'!N404</x:f>
        <x:v>28</x:v>
      </x:c>
      <x:c r="M3988" s="18" t="n">
        <x:f>'05 Cargo Register'!O404</x:f>
        <x:v>210</x:v>
      </x:c>
      <x:c r="N3988" s="18" t="n">
        <x:f>J3988*K3988</x:f>
        <x:v>1260</x:v>
      </x:c>
      <x:c r="O3988" s="18" t="n">
        <x:f>J3988*L3988</x:f>
        <x:v>336</x:v>
      </x:c>
      <x:c r="P3988" s="18" t="n">
        <x:f>J3988*M3988</x:f>
        <x:v>2520</x:v>
      </x:c>
      <x:c r="Q3988" s="22" t="n">
        <x:f>'01 Controls'!$E$30*'02 Cargo Classes'!$M$6</x:f>
        <x:v>0.44999999999999996</x:v>
      </x:c>
      <x:c r="R3988" s="22" t="n">
        <x:f>'01 Controls'!$F$30*'02 Cargo Classes'!$N$6</x:f>
        <x:v>0.34</x:v>
      </x:c>
      <x:c r="S3988" s="22" t="n">
        <x:f>'01 Controls'!$G$30*'02 Cargo Classes'!$O$6</x:f>
        <x:v>0</x:v>
      </x:c>
      <x:c r="T3988" s="22" t="n">
        <x:f>'01 Controls'!$H$30*'02 Cargo Classes'!$P$6</x:f>
        <x:v>0</x:v>
      </x:c>
      <x:c r="U3988" s="22" t="n">
        <x:f>SUM(Q3988:T3988)</x:f>
        <x:v>0.79</x:v>
      </x:c>
      <x:c r="V3988" s="18" t="n">
        <x:f>IF(U3988=0,0,N3988*Q3988/U3988)</x:f>
        <x:v>717.7215189873417</x:v>
      </x:c>
      <x:c r="W3988" s="18" t="n">
        <x:f>IF(U3988=0,0,P3988*Q3988/U3988)</x:f>
        <x:v>1435.4430379746834</x:v>
      </x:c>
      <x:c r="X3988" s="18" t="n">
        <x:f>MAX(V3988,W3988*'01 Controls'!$E$12)</x:f>
        <x:v>717.7215189873417</x:v>
      </x:c>
      <x:c r="Y3988" s="18" t="n">
        <x:f>IF(U3988=0,0,N3988*R3988/U3988)</x:f>
        <x:v>542.2784810126583</x:v>
      </x:c>
      <x:c r="Z3988" s="18" t="n">
        <x:f>IF(U3988=0,0,P3988*R3988/U3988)</x:f>
        <x:v>1084.5569620253166</x:v>
      </x:c>
      <x:c r="AA3988" s="18" t="n">
        <x:f>MAX(Y3988,Z3988*'01 Controls'!$E$13)</x:f>
        <x:v>542.2784810126583</x:v>
      </x:c>
      <x:c r="AB3988" s="18" t="n">
        <x:f>IF(U3988=0,0,N3988*S3988/U3988)</x:f>
        <x:v>0</x:v>
      </x:c>
      <x:c r="AC3988" s="18" t="n">
        <x:f>IF(U3988=0,0,P3988*S3988/U3988)</x:f>
        <x:v>0</x:v>
      </x:c>
      <x:c r="AD3988" s="18" t="n">
        <x:f>MAX(AB3988,AC3988*'01 Controls'!$E$14)</x:f>
        <x:v>0</x:v>
      </x:c>
      <x:c r="AE3988" s="18" t="n">
        <x:f>IF(U3988=0,0,N3988*T3988/U3988)</x:f>
        <x:v>0</x:v>
      </x:c>
      <x:c r="AF3988" s="18" t="n">
        <x:f>IF(U3988=0,0,P3988*T3988/U3988)</x:f>
        <x:v>0</x:v>
      </x:c>
      <x:c r="AG3988" s="18" t="n">
        <x:f>MAX(AE3988,AF3988*'01 Controls'!$E$15)</x:f>
        <x:v>0</x:v>
      </x:c>
      <x:c r="AH3988" s="18" t="n">
        <x:f>SUM(V3988,Y3988,AB3988,AE3988)</x:f>
        <x:v>1260</x:v>
      </x:c>
      <x:c r="AI3988" s="18" t="n">
        <x:f>N3988-AH3988</x:f>
        <x:v>0</x:v>
      </x:c>
      <x:c r="AJ3988" s="18" t="n">
        <x:f>V3988*INDEX('07 Mode Capacity'!$P$6:$P$17,MATCH("AIR-"&amp;I3988,'07 Mode Capacity'!$C$6:$C$17,0))</x:f>
        <x:v>145.63579299321393</x:v>
      </x:c>
      <x:c r="AK3988" s="18" t="n">
        <x:f>Y3988*INDEX('07 Mode Capacity'!$P$6:$P$17,MATCH("OCEAN-"&amp;I3988,'07 Mode Capacity'!$C$6:$C$17,0))</x:f>
        <x:v>81.39006155233216</x:v>
      </x:c>
      <x:c r="AL3988" s="18" t="n">
        <x:f>AB3988*INDEX('07 Mode Capacity'!$P$6:$P$17,MATCH("LAND-"&amp;I3988,'07 Mode Capacity'!$C$6:$C$17,0))</x:f>
        <x:v>0</x:v>
      </x:c>
      <x:c r="AM3988" s="18" t="n">
        <x:f>AE3988*INDEX('07 Mode Capacity'!$P$6:$P$17,MATCH("INLAND-"&amp;I3988,'07 Mode Capacity'!$C$6:$C$17,0))</x:f>
        <x:v>0</x:v>
      </x:c>
      <x:c r="AN3988" s="18" t="n">
        <x:f>SUM(AJ3988:AM3988)</x:f>
        <x:v>227.02585454554608</x:v>
      </x:c>
      <x:c r="AO3988" s="17" t="n">
        <x:f>IF(N3988=0,1,AN3988/N3988)</x:f>
        <x:v>0.18017924963932228</x:v>
      </x:c>
      <x:c r="AP3988" s="11" t="str">
        <x:f>IF(AO3988&gt;='01 Controls'!$E$16,"PASS","FAIL")</x:f>
        <x:v>FAIL</x:v>
      </x:c>
      <x:c r="AQ3988" s="11" t="str">
        <x:v>UNQUANTIFIED</x:v>
      </x:c>
      <x:c r="AR3988" s="11" t="str">
        <x:v>Position-class planning record; serial item and receiver open</x:v>
      </x:c>
      <x:c r="AS3988" s="26"/>
      <x:c r="AT3988" s="26"/>
    </x:row>
    <x:row r="3989">
      <x:c r="C3989" s="11" t="str">
        <x:v>G1-CM-RMG-ISO-18</x:v>
      </x:c>
      <x:c r="D3989" s="11" t="str">
        <x:v>G1</x:v>
      </x:c>
      <x:c r="E3989" s="11" t="str">
        <x:v>Allied megacity earthquake</x:v>
      </x:c>
      <x:c r="F3989" s="11" t="str">
        <x:v>CM-RMG</x:v>
      </x:c>
      <x:c r="G3989" s="11" t="str">
        <x:v>Civil road-mobility group</x:v>
      </x:c>
      <x:c r="H3989" s="11" t="str">
        <x:v>ISO-18</x:v>
      </x:c>
      <x:c r="I3989" s="19" t="n">
        <x:v>48</x:v>
      </x:c>
      <x:c r="J3989" s="21" t="n">
        <x:v>12</x:v>
      </x:c>
      <x:c r="K3989" s="18" t="n">
        <x:f>'05 Cargo Register'!K405</x:f>
        <x:v>262.5</x:v>
      </x:c>
      <x:c r="L3989" s="18" t="n">
        <x:f>'05 Cargo Register'!N405</x:f>
        <x:v>18</x:v>
      </x:c>
      <x:c r="M3989" s="18" t="n">
        <x:f>'05 Cargo Register'!O405</x:f>
        <x:v>475.20000000000005</x:v>
      </x:c>
      <x:c r="N3989" s="18" t="n">
        <x:f>J3989*K3989</x:f>
        <x:v>3150</x:v>
      </x:c>
      <x:c r="O3989" s="18" t="n">
        <x:f>J3989*L3989</x:f>
        <x:v>216</x:v>
      </x:c>
      <x:c r="P3989" s="18" t="n">
        <x:f>J3989*M3989</x:f>
        <x:v>5702.400000000001</x:v>
      </x:c>
      <x:c r="Q3989" s="22" t="n">
        <x:f>'01 Controls'!$E$30*'02 Cargo Classes'!$M$7</x:f>
        <x:v>0.03</x:v>
      </x:c>
      <x:c r="R3989" s="22" t="n">
        <x:f>'01 Controls'!$F$30*'02 Cargo Classes'!$N$7</x:f>
        <x:v>0.85</x:v>
      </x:c>
      <x:c r="S3989" s="22" t="n">
        <x:f>'01 Controls'!$G$30*'02 Cargo Classes'!$O$7</x:f>
        <x:v>0</x:v>
      </x:c>
      <x:c r="T3989" s="22" t="n">
        <x:f>'01 Controls'!$H$30*'02 Cargo Classes'!$P$7</x:f>
        <x:v>0</x:v>
      </x:c>
      <x:c r="U3989" s="22" t="n">
        <x:f>SUM(Q3989:T3989)</x:f>
        <x:v>0.88</x:v>
      </x:c>
      <x:c r="V3989" s="18" t="n">
        <x:f>IF(U3989=0,0,N3989*Q3989/U3989)</x:f>
        <x:v>107.38636363636364</x:v>
      </x:c>
      <x:c r="W3989" s="18" t="n">
        <x:f>IF(U3989=0,0,P3989*Q3989/U3989)</x:f>
        <x:v>194.4</x:v>
      </x:c>
      <x:c r="X3989" s="18" t="n">
        <x:f>MAX(V3989,W3989*'01 Controls'!$E$12)</x:f>
        <x:v>107.38636363636364</x:v>
      </x:c>
      <x:c r="Y3989" s="18" t="n">
        <x:f>IF(U3989=0,0,N3989*R3989/U3989)</x:f>
        <x:v>3042.6136363636365</x:v>
      </x:c>
      <x:c r="Z3989" s="18" t="n">
        <x:f>IF(U3989=0,0,P3989*R3989/U3989)</x:f>
        <x:v>5508</x:v>
      </x:c>
      <x:c r="AA3989" s="18" t="n">
        <x:f>MAX(Y3989,Z3989*'01 Controls'!$E$13)</x:f>
        <x:v>3042.6136363636365</x:v>
      </x:c>
      <x:c r="AB3989" s="18" t="n">
        <x:f>IF(U3989=0,0,N3989*S3989/U3989)</x:f>
        <x:v>0</x:v>
      </x:c>
      <x:c r="AC3989" s="18" t="n">
        <x:f>IF(U3989=0,0,P3989*S3989/U3989)</x:f>
        <x:v>0</x:v>
      </x:c>
      <x:c r="AD3989" s="18" t="n">
        <x:f>MAX(AB3989,AC3989*'01 Controls'!$E$14)</x:f>
        <x:v>0</x:v>
      </x:c>
      <x:c r="AE3989" s="18" t="n">
        <x:f>IF(U3989=0,0,N3989*T3989/U3989)</x:f>
        <x:v>0</x:v>
      </x:c>
      <x:c r="AF3989" s="18" t="n">
        <x:f>IF(U3989=0,0,P3989*T3989/U3989)</x:f>
        <x:v>0</x:v>
      </x:c>
      <x:c r="AG3989" s="18" t="n">
        <x:f>MAX(AE3989,AF3989*'01 Controls'!$E$15)</x:f>
        <x:v>0</x:v>
      </x:c>
      <x:c r="AH3989" s="18" t="n">
        <x:f>SUM(V3989,Y3989,AB3989,AE3989)</x:f>
        <x:v>3150</x:v>
      </x:c>
      <x:c r="AI3989" s="18" t="n">
        <x:f>N3989-AH3989</x:f>
        <x:v>0</x:v>
      </x:c>
      <x:c r="AJ3989" s="18" t="n">
        <x:f>V3989*INDEX('07 Mode Capacity'!$P$6:$P$17,MATCH("AIR-"&amp;I3989,'07 Mode Capacity'!$C$6:$C$17,0))</x:f>
        <x:v>30.10422694129336</x:v>
      </x:c>
      <x:c r="AK3989" s="18" t="n">
        <x:f>Y3989*INDEX('07 Mode Capacity'!$P$6:$P$17,MATCH("OCEAN-"&amp;I3989,'07 Mode Capacity'!$C$6:$C$17,0))</x:f>
        <x:v>266.64334103322767</x:v>
      </x:c>
      <x:c r="AL3989" s="18" t="n">
        <x:f>AB3989*INDEX('07 Mode Capacity'!$P$6:$P$17,MATCH("LAND-"&amp;I3989,'07 Mode Capacity'!$C$6:$C$17,0))</x:f>
        <x:v>0</x:v>
      </x:c>
      <x:c r="AM3989" s="18" t="n">
        <x:f>AE3989*INDEX('07 Mode Capacity'!$P$6:$P$17,MATCH("INLAND-"&amp;I3989,'07 Mode Capacity'!$C$6:$C$17,0))</x:f>
        <x:v>0</x:v>
      </x:c>
      <x:c r="AN3989" s="18" t="n">
        <x:f>SUM(AJ3989:AM3989)</x:f>
        <x:v>296.747567974521</x:v>
      </x:c>
      <x:c r="AO3989" s="17" t="n">
        <x:f>IF(N3989=0,1,AN3989/N3989)</x:f>
        <x:v>0.09420557713476858</x:v>
      </x:c>
      <x:c r="AP3989" s="11" t="str">
        <x:f>IF(AO3989&gt;='01 Controls'!$E$16,"PASS","FAIL")</x:f>
        <x:v>FAIL</x:v>
      </x:c>
      <x:c r="AQ3989" s="11" t="str">
        <x:v>UNQUANTIFIED</x:v>
      </x:c>
      <x:c r="AR3989" s="11" t="str">
        <x:v>Position-class planning record; serial item and receiver open</x:v>
      </x:c>
      <x:c r="AS3989" s="26"/>
      <x:c r="AT3989" s="26"/>
    </x:row>
    <x:row r="3990">
      <x:c r="C3990" s="11" t="str">
        <x:v>G1-CM-RMG-COL-12</x:v>
      </x:c>
      <x:c r="D3990" s="11" t="str">
        <x:v>G1</x:v>
      </x:c>
      <x:c r="E3990" s="11" t="str">
        <x:v>Allied megacity earthquake</x:v>
      </x:c>
      <x:c r="F3990" s="11" t="str">
        <x:v>CM-RMG</x:v>
      </x:c>
      <x:c r="G3990" s="11" t="str">
        <x:v>Civil road-mobility group</x:v>
      </x:c>
      <x:c r="H3990" s="11" t="str">
        <x:v>COL-12</x:v>
      </x:c>
      <x:c r="I3990" s="19" t="n">
        <x:v>24</x:v>
      </x:c>
      <x:c r="J3990" s="21" t="n">
        <x:v>12</x:v>
      </x:c>
      <x:c r="K3990" s="18" t="n">
        <x:f>'05 Cargo Register'!K406</x:f>
        <x:v>105</x:v>
      </x:c>
      <x:c r="L3990" s="18" t="n">
        <x:f>'05 Cargo Register'!N406</x:f>
        <x:v>11</x:v>
      </x:c>
      <x:c r="M3990" s="18" t="n">
        <x:f>'05 Cargo Register'!O406</x:f>
        <x:v>290.40000000000003</x:v>
      </x:c>
      <x:c r="N3990" s="18" t="n">
        <x:f>J3990*K3990</x:f>
        <x:v>1260</x:v>
      </x:c>
      <x:c r="O3990" s="18" t="n">
        <x:f>J3990*L3990</x:f>
        <x:v>132</x:v>
      </x:c>
      <x:c r="P3990" s="18" t="n">
        <x:f>J3990*M3990</x:f>
        <x:v>3484.8</x:v>
      </x:c>
      <x:c r="Q3990" s="22" t="n">
        <x:f>'01 Controls'!$E$30*'02 Cargo Classes'!$M$8</x:f>
        <x:v>0.3</x:v>
      </x:c>
      <x:c r="R3990" s="22" t="n">
        <x:f>'01 Controls'!$F$30*'02 Cargo Classes'!$N$8</x:f>
        <x:v>0.595</x:v>
      </x:c>
      <x:c r="S3990" s="22" t="n">
        <x:f>'01 Controls'!$G$30*'02 Cargo Classes'!$O$8</x:f>
        <x:v>0</x:v>
      </x:c>
      <x:c r="T3990" s="22" t="n">
        <x:f>'01 Controls'!$H$30*'02 Cargo Classes'!$P$8</x:f>
        <x:v>0</x:v>
      </x:c>
      <x:c r="U3990" s="22" t="n">
        <x:f>SUM(Q3990:T3990)</x:f>
        <x:v>0.895</x:v>
      </x:c>
      <x:c r="V3990" s="18" t="n">
        <x:f>IF(U3990=0,0,N3990*Q3990/U3990)</x:f>
        <x:v>422.34636871508377</x:v>
      </x:c>
      <x:c r="W3990" s="18" t="n">
        <x:f>IF(U3990=0,0,P3990*Q3990/U3990)</x:f>
        <x:v>1168.0893854748604</x:v>
      </x:c>
      <x:c r="X3990" s="18" t="n">
        <x:f>MAX(V3990,W3990*'01 Controls'!$E$12)</x:f>
        <x:v>422.34636871508377</x:v>
      </x:c>
      <x:c r="Y3990" s="18" t="n">
        <x:f>IF(U3990=0,0,N3990*R3990/U3990)</x:f>
        <x:v>837.6536312849161</x:v>
      </x:c>
      <x:c r="Z3990" s="18" t="n">
        <x:f>IF(U3990=0,0,P3990*R3990/U3990)</x:f>
        <x:v>2316.7106145251396</x:v>
      </x:c>
      <x:c r="AA3990" s="18" t="n">
        <x:f>MAX(Y3990,Z3990*'01 Controls'!$E$13)</x:f>
        <x:v>837.6536312849161</x:v>
      </x:c>
      <x:c r="AB3990" s="18" t="n">
        <x:f>IF(U3990=0,0,N3990*S3990/U3990)</x:f>
        <x:v>0</x:v>
      </x:c>
      <x:c r="AC3990" s="18" t="n">
        <x:f>IF(U3990=0,0,P3990*S3990/U3990)</x:f>
        <x:v>0</x:v>
      </x:c>
      <x:c r="AD3990" s="18" t="n">
        <x:f>MAX(AB3990,AC3990*'01 Controls'!$E$14)</x:f>
        <x:v>0</x:v>
      </x:c>
      <x:c r="AE3990" s="18" t="n">
        <x:f>IF(U3990=0,0,N3990*T3990/U3990)</x:f>
        <x:v>0</x:v>
      </x:c>
      <x:c r="AF3990" s="18" t="n">
        <x:f>IF(U3990=0,0,P3990*T3990/U3990)</x:f>
        <x:v>0</x:v>
      </x:c>
      <x:c r="AG3990" s="18" t="n">
        <x:f>MAX(AE3990,AF3990*'01 Controls'!$E$15)</x:f>
        <x:v>0</x:v>
      </x:c>
      <x:c r="AH3990" s="18" t="n">
        <x:f>SUM(V3990,Y3990,AB3990,AE3990)</x:f>
        <x:v>1259.9999999999998</x:v>
      </x:c>
      <x:c r="AI3990" s="18" t="n">
        <x:f>N3990-AH3990</x:f>
        <x:v>2.2737367544323206e-13</x:v>
      </x:c>
      <x:c r="AJ3990" s="18" t="n">
        <x:f>V3990*INDEX('07 Mode Capacity'!$P$6:$P$17,MATCH("AIR-"&amp;I3990,'07 Mode Capacity'!$C$6:$C$17,0))</x:f>
        <x:v>85.7000197129527</x:v>
      </x:c>
      <x:c r="AK3990" s="18" t="n">
        <x:f>Y3990*INDEX('07 Mode Capacity'!$P$6:$P$17,MATCH("OCEAN-"&amp;I3990,'07 Mode Capacity'!$C$6:$C$17,0))</x:f>
        <x:v>125.72263697888175</x:v>
      </x:c>
      <x:c r="AL3990" s="18" t="n">
        <x:f>AB3990*INDEX('07 Mode Capacity'!$P$6:$P$17,MATCH("LAND-"&amp;I3990,'07 Mode Capacity'!$C$6:$C$17,0))</x:f>
        <x:v>0</x:v>
      </x:c>
      <x:c r="AM3990" s="18" t="n">
        <x:f>AE3990*INDEX('07 Mode Capacity'!$P$6:$P$17,MATCH("INLAND-"&amp;I3990,'07 Mode Capacity'!$C$6:$C$17,0))</x:f>
        <x:v>0</x:v>
      </x:c>
      <x:c r="AN3990" s="18" t="n">
        <x:f>SUM(AJ3990:AM3990)</x:f>
        <x:v>211.42265669183445</x:v>
      </x:c>
      <x:c r="AO3990" s="17" t="n">
        <x:f>IF(N3990=0,1,AN3990/N3990)</x:f>
        <x:v>0.16779575927923368</x:v>
      </x:c>
      <x:c r="AP3990" s="11" t="str">
        <x:f>IF(AO3990&gt;='01 Controls'!$E$16,"PASS","FAIL")</x:f>
        <x:v>FAIL</x:v>
      </x:c>
      <x:c r="AQ3990" s="11" t="str">
        <x:v>UNQUANTIFIED</x:v>
      </x:c>
      <x:c r="AR3990" s="11" t="str">
        <x:v>Position-class planning record; serial item and receiver open</x:v>
      </x:c>
      <x:c r="AS3990" s="26"/>
      <x:c r="AT3990" s="26"/>
    </x:row>
    <x:row r="3991">
      <x:c r="C3991" s="11" t="str">
        <x:v>G1-CM-RMG-BAT-22</x:v>
      </x:c>
      <x:c r="D3991" s="11" t="str">
        <x:v>G1</x:v>
      </x:c>
      <x:c r="E3991" s="11" t="str">
        <x:v>Allied megacity earthquake</x:v>
      </x:c>
      <x:c r="F3991" s="11" t="str">
        <x:v>CM-RMG</x:v>
      </x:c>
      <x:c r="G3991" s="11" t="str">
        <x:v>Civil road-mobility group</x:v>
      </x:c>
      <x:c r="H3991" s="11" t="str">
        <x:v>BAT-22</x:v>
      </x:c>
      <x:c r="I3991" s="19" t="n">
        <x:v>48</x:v>
      </x:c>
      <x:c r="J3991" s="21" t="n">
        <x:v>12</x:v>
      </x:c>
      <x:c r="K3991" s="18" t="n">
        <x:f>'05 Cargo Register'!K407</x:f>
        <x:v>131.25</x:v>
      </x:c>
      <x:c r="L3991" s="18" t="n">
        <x:f>'05 Cargo Register'!N407</x:f>
        <x:v>8</x:v>
      </x:c>
      <x:c r="M3991" s="18" t="n">
        <x:f>'05 Cargo Register'!O407</x:f>
        <x:v>211.20000000000002</x:v>
      </x:c>
      <x:c r="N3991" s="18" t="n">
        <x:f>J3991*K3991</x:f>
        <x:v>1575</x:v>
      </x:c>
      <x:c r="O3991" s="18" t="n">
        <x:f>J3991*L3991</x:f>
        <x:v>96</x:v>
      </x:c>
      <x:c r="P3991" s="18" t="n">
        <x:f>J3991*M3991</x:f>
        <x:v>2534.4</x:v>
      </x:c>
      <x:c r="Q3991" s="22" t="n">
        <x:f>'01 Controls'!$E$30*'02 Cargo Classes'!$M$9</x:f>
        <x:v>0</x:v>
      </x:c>
      <x:c r="R3991" s="22" t="n">
        <x:f>'01 Controls'!$F$30*'02 Cargo Classes'!$N$9</x:f>
        <x:v>0.85</x:v>
      </x:c>
      <x:c r="S3991" s="22" t="n">
        <x:f>'01 Controls'!$G$30*'02 Cargo Classes'!$O$9</x:f>
        <x:v>0</x:v>
      </x:c>
      <x:c r="T3991" s="22" t="n">
        <x:f>'01 Controls'!$H$30*'02 Cargo Classes'!$P$9</x:f>
        <x:v>0</x:v>
      </x:c>
      <x:c r="U3991" s="22" t="n">
        <x:f>SUM(Q3991:T3991)</x:f>
        <x:v>0.85</x:v>
      </x:c>
      <x:c r="V3991" s="18" t="n">
        <x:f>IF(U3991=0,0,N3991*Q3991/U3991)</x:f>
        <x:v>0</x:v>
      </x:c>
      <x:c r="W3991" s="18" t="n">
        <x:f>IF(U3991=0,0,P3991*Q3991/U3991)</x:f>
        <x:v>0</x:v>
      </x:c>
      <x:c r="X3991" s="18" t="n">
        <x:f>MAX(V3991,W3991*'01 Controls'!$E$12)</x:f>
        <x:v>0</x:v>
      </x:c>
      <x:c r="Y3991" s="18" t="n">
        <x:f>IF(U3991=0,0,N3991*R3991/U3991)</x:f>
        <x:v>1575</x:v>
      </x:c>
      <x:c r="Z3991" s="18" t="n">
        <x:f>IF(U3991=0,0,P3991*R3991/U3991)</x:f>
        <x:v>2534.4000000000005</x:v>
      </x:c>
      <x:c r="AA3991" s="18" t="n">
        <x:f>MAX(Y3991,Z3991*'01 Controls'!$E$13)</x:f>
        <x:v>1575</x:v>
      </x:c>
      <x:c r="AB3991" s="18" t="n">
        <x:f>IF(U3991=0,0,N3991*S3991/U3991)</x:f>
        <x:v>0</x:v>
      </x:c>
      <x:c r="AC3991" s="18" t="n">
        <x:f>IF(U3991=0,0,P3991*S3991/U3991)</x:f>
        <x:v>0</x:v>
      </x:c>
      <x:c r="AD3991" s="18" t="n">
        <x:f>MAX(AB3991,AC3991*'01 Controls'!$E$14)</x:f>
        <x:v>0</x:v>
      </x:c>
      <x:c r="AE3991" s="18" t="n">
        <x:f>IF(U3991=0,0,N3991*T3991/U3991)</x:f>
        <x:v>0</x:v>
      </x:c>
      <x:c r="AF3991" s="18" t="n">
        <x:f>IF(U3991=0,0,P3991*T3991/U3991)</x:f>
        <x:v>0</x:v>
      </x:c>
      <x:c r="AG3991" s="18" t="n">
        <x:f>MAX(AE3991,AF3991*'01 Controls'!$E$15)</x:f>
        <x:v>0</x:v>
      </x:c>
      <x:c r="AH3991" s="18" t="n">
        <x:f>SUM(V3991,Y3991,AB3991,AE3991)</x:f>
        <x:v>1575</x:v>
      </x:c>
      <x:c r="AI3991" s="18" t="n">
        <x:f>N3991-AH3991</x:f>
        <x:v>0</x:v>
      </x:c>
      <x:c r="AJ3991" s="18" t="n">
        <x:f>V3991*INDEX('07 Mode Capacity'!$P$6:$P$17,MATCH("AIR-"&amp;I3991,'07 Mode Capacity'!$C$6:$C$17,0))</x:f>
        <x:v>0</x:v>
      </x:c>
      <x:c r="AK3991" s="18" t="n">
        <x:f>Y3991*INDEX('07 Mode Capacity'!$P$6:$P$17,MATCH("OCEAN-"&amp;I3991,'07 Mode Capacity'!$C$6:$C$17,0))</x:f>
        <x:v>138.0271412407296</x:v>
      </x:c>
      <x:c r="AL3991" s="18" t="n">
        <x:f>AB3991*INDEX('07 Mode Capacity'!$P$6:$P$17,MATCH("LAND-"&amp;I3991,'07 Mode Capacity'!$C$6:$C$17,0))</x:f>
        <x:v>0</x:v>
      </x:c>
      <x:c r="AM3991" s="18" t="n">
        <x:f>AE3991*INDEX('07 Mode Capacity'!$P$6:$P$17,MATCH("INLAND-"&amp;I3991,'07 Mode Capacity'!$C$6:$C$17,0))</x:f>
        <x:v>0</x:v>
      </x:c>
      <x:c r="AN3991" s="18" t="n">
        <x:f>SUM(AJ3991:AM3991)</x:f>
        <x:v>138.0271412407296</x:v>
      </x:c>
      <x:c r="AO3991" s="17" t="n">
        <x:f>IF(N3991=0,1,AN3991/N3991)</x:f>
        <x:v>0.08763628015284419</x:v>
      </x:c>
      <x:c r="AP3991" s="11" t="str">
        <x:f>IF(AO3991&gt;='01 Controls'!$E$16,"PASS","FAIL")</x:f>
        <x:v>FAIL</x:v>
      </x:c>
      <x:c r="AQ3991" s="11" t="str">
        <x:v>UNQUANTIFIED</x:v>
      </x:c>
      <x:c r="AR3991" s="11" t="str">
        <x:v>Position-class planning record; serial item and receiver open</x:v>
      </x:c>
      <x:c r="AS3991" s="26"/>
      <x:c r="AT3991" s="26"/>
    </x:row>
    <x:row r="3992">
      <x:c r="C3992" s="11" t="str">
        <x:v>G1-CM-RMG-TNK-20</x:v>
      </x:c>
      <x:c r="D3992" s="11" t="str">
        <x:v>G1</x:v>
      </x:c>
      <x:c r="E3992" s="11" t="str">
        <x:v>Allied megacity earthquake</x:v>
      </x:c>
      <x:c r="F3992" s="11" t="str">
        <x:v>CM-RMG</x:v>
      </x:c>
      <x:c r="G3992" s="11" t="str">
        <x:v>Civil road-mobility group</x:v>
      </x:c>
      <x:c r="H3992" s="11" t="str">
        <x:v>TNK-20</x:v>
      </x:c>
      <x:c r="I3992" s="19" t="n">
        <x:v>48</x:v>
      </x:c>
      <x:c r="J3992" s="21" t="n">
        <x:v>12</x:v>
      </x:c>
      <x:c r="K3992" s="18" t="n">
        <x:f>'05 Cargo Register'!K408</x:f>
        <x:v>131.25</x:v>
      </x:c>
      <x:c r="L3992" s="18" t="n">
        <x:f>'05 Cargo Register'!N408</x:f>
        <x:v>8</x:v>
      </x:c>
      <x:c r="M3992" s="18" t="n">
        <x:f>'05 Cargo Register'!O408</x:f>
        <x:v>170</x:v>
      </x:c>
      <x:c r="N3992" s="18" t="n">
        <x:f>J3992*K3992</x:f>
        <x:v>1575</x:v>
      </x:c>
      <x:c r="O3992" s="18" t="n">
        <x:f>J3992*L3992</x:f>
        <x:v>96</x:v>
      </x:c>
      <x:c r="P3992" s="18" t="n">
        <x:f>J3992*M3992</x:f>
        <x:v>2040</x:v>
      </x:c>
      <x:c r="Q3992" s="22" t="n">
        <x:f>'01 Controls'!$E$30*'02 Cargo Classes'!$M$10</x:f>
        <x:v>0</x:v>
      </x:c>
      <x:c r="R3992" s="22" t="n">
        <x:f>'01 Controls'!$F$30*'02 Cargo Classes'!$N$10</x:f>
        <x:v>1.02</x:v>
      </x:c>
      <x:c r="S3992" s="22" t="n">
        <x:f>'01 Controls'!$G$30*'02 Cargo Classes'!$O$10</x:f>
        <x:v>0</x:v>
      </x:c>
      <x:c r="T3992" s="22" t="n">
        <x:f>'01 Controls'!$H$30*'02 Cargo Classes'!$P$10</x:f>
        <x:v>0</x:v>
      </x:c>
      <x:c r="U3992" s="22" t="n">
        <x:f>SUM(Q3992:T3992)</x:f>
        <x:v>1.02</x:v>
      </x:c>
      <x:c r="V3992" s="18" t="n">
        <x:f>IF(U3992=0,0,N3992*Q3992/U3992)</x:f>
        <x:v>0</x:v>
      </x:c>
      <x:c r="W3992" s="18" t="n">
        <x:f>IF(U3992=0,0,P3992*Q3992/U3992)</x:f>
        <x:v>0</x:v>
      </x:c>
      <x:c r="X3992" s="18" t="n">
        <x:f>MAX(V3992,W3992*'01 Controls'!$E$12)</x:f>
        <x:v>0</x:v>
      </x:c>
      <x:c r="Y3992" s="18" t="n">
        <x:f>IF(U3992=0,0,N3992*R3992/U3992)</x:f>
        <x:v>1575</x:v>
      </x:c>
      <x:c r="Z3992" s="18" t="n">
        <x:f>IF(U3992=0,0,P3992*R3992/U3992)</x:f>
        <x:v>2040.0000000000002</x:v>
      </x:c>
      <x:c r="AA3992" s="18" t="n">
        <x:f>MAX(Y3992,Z3992*'01 Controls'!$E$13)</x:f>
        <x:v>1575</x:v>
      </x:c>
      <x:c r="AB3992" s="18" t="n">
        <x:f>IF(U3992=0,0,N3992*S3992/U3992)</x:f>
        <x:v>0</x:v>
      </x:c>
      <x:c r="AC3992" s="18" t="n">
        <x:f>IF(U3992=0,0,P3992*S3992/U3992)</x:f>
        <x:v>0</x:v>
      </x:c>
      <x:c r="AD3992" s="18" t="n">
        <x:f>MAX(AB3992,AC3992*'01 Controls'!$E$14)</x:f>
        <x:v>0</x:v>
      </x:c>
      <x:c r="AE3992" s="18" t="n">
        <x:f>IF(U3992=0,0,N3992*T3992/U3992)</x:f>
        <x:v>0</x:v>
      </x:c>
      <x:c r="AF3992" s="18" t="n">
        <x:f>IF(U3992=0,0,P3992*T3992/U3992)</x:f>
        <x:v>0</x:v>
      </x:c>
      <x:c r="AG3992" s="18" t="n">
        <x:f>MAX(AE3992,AF3992*'01 Controls'!$E$15)</x:f>
        <x:v>0</x:v>
      </x:c>
      <x:c r="AH3992" s="18" t="n">
        <x:f>SUM(V3992,Y3992,AB3992,AE3992)</x:f>
        <x:v>1575</x:v>
      </x:c>
      <x:c r="AI3992" s="18" t="n">
        <x:f>N3992-AH3992</x:f>
        <x:v>0</x:v>
      </x:c>
      <x:c r="AJ3992" s="18" t="n">
        <x:f>V3992*INDEX('07 Mode Capacity'!$P$6:$P$17,MATCH("AIR-"&amp;I3992,'07 Mode Capacity'!$C$6:$C$17,0))</x:f>
        <x:v>0</x:v>
      </x:c>
      <x:c r="AK3992" s="18" t="n">
        <x:f>Y3992*INDEX('07 Mode Capacity'!$P$6:$P$17,MATCH("OCEAN-"&amp;I3992,'07 Mode Capacity'!$C$6:$C$17,0))</x:f>
        <x:v>138.0271412407296</x:v>
      </x:c>
      <x:c r="AL3992" s="18" t="n">
        <x:f>AB3992*INDEX('07 Mode Capacity'!$P$6:$P$17,MATCH("LAND-"&amp;I3992,'07 Mode Capacity'!$C$6:$C$17,0))</x:f>
        <x:v>0</x:v>
      </x:c>
      <x:c r="AM3992" s="18" t="n">
        <x:f>AE3992*INDEX('07 Mode Capacity'!$P$6:$P$17,MATCH("INLAND-"&amp;I3992,'07 Mode Capacity'!$C$6:$C$17,0))</x:f>
        <x:v>0</x:v>
      </x:c>
      <x:c r="AN3992" s="18" t="n">
        <x:f>SUM(AJ3992:AM3992)</x:f>
        <x:v>138.0271412407296</x:v>
      </x:c>
      <x:c r="AO3992" s="17" t="n">
        <x:f>IF(N3992=0,1,AN3992/N3992)</x:f>
        <x:v>0.08763628015284419</x:v>
      </x:c>
      <x:c r="AP3992" s="11" t="str">
        <x:f>IF(AO3992&gt;='01 Controls'!$E$16,"PASS","FAIL")</x:f>
        <x:v>FAIL</x:v>
      </x:c>
      <x:c r="AQ3992" s="11" t="str">
        <x:v>UNQUANTIFIED</x:v>
      </x:c>
      <x:c r="AR3992" s="11" t="str">
        <x:v>Position-class planning record; serial item and receiver open</x:v>
      </x:c>
      <x:c r="AS3992" s="26"/>
      <x:c r="AT3992" s="26"/>
    </x:row>
    <x:row r="3993">
      <x:c r="C3993" s="11" t="str">
        <x:v>G1-CM-RMG-FLR-24</x:v>
      </x:c>
      <x:c r="D3993" s="11" t="str">
        <x:v>G1</x:v>
      </x:c>
      <x:c r="E3993" s="11" t="str">
        <x:v>Allied megacity earthquake</x:v>
      </x:c>
      <x:c r="F3993" s="11" t="str">
        <x:v>CM-RMG</x:v>
      </x:c>
      <x:c r="G3993" s="11" t="str">
        <x:v>Civil road-mobility group</x:v>
      </x:c>
      <x:c r="H3993" s="11" t="str">
        <x:v>FLR-24</x:v>
      </x:c>
      <x:c r="I3993" s="19" t="n">
        <x:v>48</x:v>
      </x:c>
      <x:c r="J3993" s="21" t="n">
        <x:v>12</x:v>
      </x:c>
      <x:c r="K3993" s="18" t="n">
        <x:f>'05 Cargo Register'!K409</x:f>
        <x:v>210</x:v>
      </x:c>
      <x:c r="L3993" s="18" t="n">
        <x:f>'05 Cargo Register'!N409</x:f>
        <x:v>11</x:v>
      </x:c>
      <x:c r="M3993" s="18" t="n">
        <x:f>'05 Cargo Register'!O409</x:f>
        <x:v>352</x:v>
      </x:c>
      <x:c r="N3993" s="18" t="n">
        <x:f>J3993*K3993</x:f>
        <x:v>2520</x:v>
      </x:c>
      <x:c r="O3993" s="18" t="n">
        <x:f>J3993*L3993</x:f>
        <x:v>132</x:v>
      </x:c>
      <x:c r="P3993" s="18" t="n">
        <x:f>J3993*M3993</x:f>
        <x:v>4224</x:v>
      </x:c>
      <x:c r="Q3993" s="22" t="n">
        <x:f>'01 Controls'!$E$30*'02 Cargo Classes'!$M$11</x:f>
        <x:v>0</x:v>
      </x:c>
      <x:c r="R3993" s="22" t="n">
        <x:f>'01 Controls'!$F$30*'02 Cargo Classes'!$N$11</x:f>
        <x:v>1.02</x:v>
      </x:c>
      <x:c r="S3993" s="22" t="n">
        <x:f>'01 Controls'!$G$30*'02 Cargo Classes'!$O$11</x:f>
        <x:v>0</x:v>
      </x:c>
      <x:c r="T3993" s="22" t="n">
        <x:f>'01 Controls'!$H$30*'02 Cargo Classes'!$P$11</x:f>
        <x:v>0</x:v>
      </x:c>
      <x:c r="U3993" s="22" t="n">
        <x:f>SUM(Q3993:T3993)</x:f>
        <x:v>1.02</x:v>
      </x:c>
      <x:c r="V3993" s="18" t="n">
        <x:f>IF(U3993=0,0,N3993*Q3993/U3993)</x:f>
        <x:v>0</x:v>
      </x:c>
      <x:c r="W3993" s="18" t="n">
        <x:f>IF(U3993=0,0,P3993*Q3993/U3993)</x:f>
        <x:v>0</x:v>
      </x:c>
      <x:c r="X3993" s="18" t="n">
        <x:f>MAX(V3993,W3993*'01 Controls'!$E$12)</x:f>
        <x:v>0</x:v>
      </x:c>
      <x:c r="Y3993" s="18" t="n">
        <x:f>IF(U3993=0,0,N3993*R3993/U3993)</x:f>
        <x:v>2520</x:v>
      </x:c>
      <x:c r="Z3993" s="18" t="n">
        <x:f>IF(U3993=0,0,P3993*R3993/U3993)</x:f>
        <x:v>4224</x:v>
      </x:c>
      <x:c r="AA3993" s="18" t="n">
        <x:f>MAX(Y3993,Z3993*'01 Controls'!$E$13)</x:f>
        <x:v>2520</x:v>
      </x:c>
      <x:c r="AB3993" s="18" t="n">
        <x:f>IF(U3993=0,0,N3993*S3993/U3993)</x:f>
        <x:v>0</x:v>
      </x:c>
      <x:c r="AC3993" s="18" t="n">
        <x:f>IF(U3993=0,0,P3993*S3993/U3993)</x:f>
        <x:v>0</x:v>
      </x:c>
      <x:c r="AD3993" s="18" t="n">
        <x:f>MAX(AB3993,AC3993*'01 Controls'!$E$14)</x:f>
        <x:v>0</x:v>
      </x:c>
      <x:c r="AE3993" s="18" t="n">
        <x:f>IF(U3993=0,0,N3993*T3993/U3993)</x:f>
        <x:v>0</x:v>
      </x:c>
      <x:c r="AF3993" s="18" t="n">
        <x:f>IF(U3993=0,0,P3993*T3993/U3993)</x:f>
        <x:v>0</x:v>
      </x:c>
      <x:c r="AG3993" s="18" t="n">
        <x:f>MAX(AE3993,AF3993*'01 Controls'!$E$15)</x:f>
        <x:v>0</x:v>
      </x:c>
      <x:c r="AH3993" s="18" t="n">
        <x:f>SUM(V3993,Y3993,AB3993,AE3993)</x:f>
        <x:v>2520</x:v>
      </x:c>
      <x:c r="AI3993" s="18" t="n">
        <x:f>N3993-AH3993</x:f>
        <x:v>0</x:v>
      </x:c>
      <x:c r="AJ3993" s="18" t="n">
        <x:f>V3993*INDEX('07 Mode Capacity'!$P$6:$P$17,MATCH("AIR-"&amp;I3993,'07 Mode Capacity'!$C$6:$C$17,0))</x:f>
        <x:v>0</x:v>
      </x:c>
      <x:c r="AK3993" s="18" t="n">
        <x:f>Y3993*INDEX('07 Mode Capacity'!$P$6:$P$17,MATCH("OCEAN-"&amp;I3993,'07 Mode Capacity'!$C$6:$C$17,0))</x:f>
        <x:v>220.84342598516736</x:v>
      </x:c>
      <x:c r="AL3993" s="18" t="n">
        <x:f>AB3993*INDEX('07 Mode Capacity'!$P$6:$P$17,MATCH("LAND-"&amp;I3993,'07 Mode Capacity'!$C$6:$C$17,0))</x:f>
        <x:v>0</x:v>
      </x:c>
      <x:c r="AM3993" s="18" t="n">
        <x:f>AE3993*INDEX('07 Mode Capacity'!$P$6:$P$17,MATCH("INLAND-"&amp;I3993,'07 Mode Capacity'!$C$6:$C$17,0))</x:f>
        <x:v>0</x:v>
      </x:c>
      <x:c r="AN3993" s="18" t="n">
        <x:f>SUM(AJ3993:AM3993)</x:f>
        <x:v>220.84342598516736</x:v>
      </x:c>
      <x:c r="AO3993" s="17" t="n">
        <x:f>IF(N3993=0,1,AN3993/N3993)</x:f>
        <x:v>0.08763628015284419</x:v>
      </x:c>
      <x:c r="AP3993" s="11" t="str">
        <x:f>IF(AO3993&gt;='01 Controls'!$E$16,"PASS","FAIL")</x:f>
        <x:v>FAIL</x:v>
      </x:c>
      <x:c r="AQ3993" s="11" t="str">
        <x:v>UNQUANTIFIED</x:v>
      </x:c>
      <x:c r="AR3993" s="11" t="str">
        <x:v>Position-class planning record; serial item and receiver open</x:v>
      </x:c>
      <x:c r="AS3993" s="26"/>
      <x:c r="AT3993" s="26"/>
    </x:row>
    <x:row r="3994">
      <x:c r="C3994" s="11" t="str">
        <x:v>G1-CM-RMG-ROL-30</x:v>
      </x:c>
      <x:c r="D3994" s="11" t="str">
        <x:v>G1</x:v>
      </x:c>
      <x:c r="E3994" s="11" t="str">
        <x:v>Allied megacity earthquake</x:v>
      </x:c>
      <x:c r="F3994" s="11" t="str">
        <x:v>CM-RMG</x:v>
      </x:c>
      <x:c r="G3994" s="11" t="str">
        <x:v>Civil road-mobility group</x:v>
      </x:c>
      <x:c r="H3994" s="11" t="str">
        <x:v>ROL-30</x:v>
      </x:c>
      <x:c r="I3994" s="19" t="n">
        <x:v>48</x:v>
      </x:c>
      <x:c r="J3994" s="21" t="n">
        <x:v>12</x:v>
      </x:c>
      <x:c r="K3994" s="18" t="n">
        <x:f>'05 Cargo Register'!K410</x:f>
        <x:v>945</x:v>
      </x:c>
      <x:c r="L3994" s="18" t="n">
        <x:f>'05 Cargo Register'!N410</x:f>
        <x:v>40</x:v>
      </x:c>
      <x:c r="M3994" s="18" t="n">
        <x:f>'05 Cargo Register'!O410</x:f>
        <x:v>2550</x:v>
      </x:c>
      <x:c r="N3994" s="18" t="n">
        <x:f>J3994*K3994</x:f>
        <x:v>11340</x:v>
      </x:c>
      <x:c r="O3994" s="18" t="n">
        <x:f>J3994*L3994</x:f>
        <x:v>480</x:v>
      </x:c>
      <x:c r="P3994" s="18" t="n">
        <x:f>J3994*M3994</x:f>
        <x:v>30600</x:v>
      </x:c>
      <x:c r="Q3994" s="22" t="n">
        <x:f>'01 Controls'!$E$30*'02 Cargo Classes'!$M$12</x:f>
        <x:v>0</x:v>
      </x:c>
      <x:c r="R3994" s="22" t="n">
        <x:f>'01 Controls'!$F$30*'02 Cargo Classes'!$N$12</x:f>
        <x:v>0.85</x:v>
      </x:c>
      <x:c r="S3994" s="22" t="n">
        <x:f>'01 Controls'!$G$30*'02 Cargo Classes'!$O$12</x:f>
        <x:v>0</x:v>
      </x:c>
      <x:c r="T3994" s="22" t="n">
        <x:f>'01 Controls'!$H$30*'02 Cargo Classes'!$P$12</x:f>
        <x:v>0</x:v>
      </x:c>
      <x:c r="U3994" s="22" t="n">
        <x:f>SUM(Q3994:T3994)</x:f>
        <x:v>0.85</x:v>
      </x:c>
      <x:c r="V3994" s="18" t="n">
        <x:f>IF(U3994=0,0,N3994*Q3994/U3994)</x:f>
        <x:v>0</x:v>
      </x:c>
      <x:c r="W3994" s="18" t="n">
        <x:f>IF(U3994=0,0,P3994*Q3994/U3994)</x:f>
        <x:v>0</x:v>
      </x:c>
      <x:c r="X3994" s="18" t="n">
        <x:f>MAX(V3994,W3994*'01 Controls'!$E$12)</x:f>
        <x:v>0</x:v>
      </x:c>
      <x:c r="Y3994" s="18" t="n">
        <x:f>IF(U3994=0,0,N3994*R3994/U3994)</x:f>
        <x:v>11340</x:v>
      </x:c>
      <x:c r="Z3994" s="18" t="n">
        <x:f>IF(U3994=0,0,P3994*R3994/U3994)</x:f>
        <x:v>30600</x:v>
      </x:c>
      <x:c r="AA3994" s="18" t="n">
        <x:f>MAX(Y3994,Z3994*'01 Controls'!$E$13)</x:f>
        <x:v>11340</x:v>
      </x:c>
      <x:c r="AB3994" s="18" t="n">
        <x:f>IF(U3994=0,0,N3994*S3994/U3994)</x:f>
        <x:v>0</x:v>
      </x:c>
      <x:c r="AC3994" s="18" t="n">
        <x:f>IF(U3994=0,0,P3994*S3994/U3994)</x:f>
        <x:v>0</x:v>
      </x:c>
      <x:c r="AD3994" s="18" t="n">
        <x:f>MAX(AB3994,AC3994*'01 Controls'!$E$14)</x:f>
        <x:v>0</x:v>
      </x:c>
      <x:c r="AE3994" s="18" t="n">
        <x:f>IF(U3994=0,0,N3994*T3994/U3994)</x:f>
        <x:v>0</x:v>
      </x:c>
      <x:c r="AF3994" s="18" t="n">
        <x:f>IF(U3994=0,0,P3994*T3994/U3994)</x:f>
        <x:v>0</x:v>
      </x:c>
      <x:c r="AG3994" s="18" t="n">
        <x:f>MAX(AE3994,AF3994*'01 Controls'!$E$15)</x:f>
        <x:v>0</x:v>
      </x:c>
      <x:c r="AH3994" s="18" t="n">
        <x:f>SUM(V3994,Y3994,AB3994,AE3994)</x:f>
        <x:v>11340</x:v>
      </x:c>
      <x:c r="AI3994" s="18" t="n">
        <x:f>N3994-AH3994</x:f>
        <x:v>0</x:v>
      </x:c>
      <x:c r="AJ3994" s="18" t="n">
        <x:f>V3994*INDEX('07 Mode Capacity'!$P$6:$P$17,MATCH("AIR-"&amp;I3994,'07 Mode Capacity'!$C$6:$C$17,0))</x:f>
        <x:v>0</x:v>
      </x:c>
      <x:c r="AK3994" s="18" t="n">
        <x:f>Y3994*INDEX('07 Mode Capacity'!$P$6:$P$17,MATCH("OCEAN-"&amp;I3994,'07 Mode Capacity'!$C$6:$C$17,0))</x:f>
        <x:v>993.7954169332531</x:v>
      </x:c>
      <x:c r="AL3994" s="18" t="n">
        <x:f>AB3994*INDEX('07 Mode Capacity'!$P$6:$P$17,MATCH("LAND-"&amp;I3994,'07 Mode Capacity'!$C$6:$C$17,0))</x:f>
        <x:v>0</x:v>
      </x:c>
      <x:c r="AM3994" s="18" t="n">
        <x:f>AE3994*INDEX('07 Mode Capacity'!$P$6:$P$17,MATCH("INLAND-"&amp;I3994,'07 Mode Capacity'!$C$6:$C$17,0))</x:f>
        <x:v>0</x:v>
      </x:c>
      <x:c r="AN3994" s="18" t="n">
        <x:f>SUM(AJ3994:AM3994)</x:f>
        <x:v>993.7954169332531</x:v>
      </x:c>
      <x:c r="AO3994" s="17" t="n">
        <x:f>IF(N3994=0,1,AN3994/N3994)</x:f>
        <x:v>0.08763628015284419</x:v>
      </x:c>
      <x:c r="AP3994" s="11" t="str">
        <x:f>IF(AO3994&gt;='01 Controls'!$E$16,"PASS","FAIL")</x:f>
        <x:v>FAIL</x:v>
      </x:c>
      <x:c r="AQ3994" s="11" t="str">
        <x:v>UNQUANTIFIED</x:v>
      </x:c>
      <x:c r="AR3994" s="11" t="str">
        <x:v>Position-class planning record; serial item and receiver open</x:v>
      </x:c>
      <x:c r="AS3994" s="26"/>
      <x:c r="AT3994" s="26"/>
    </x:row>
    <x:row r="3995">
      <x:c r="C3995" s="11" t="str">
        <x:v>G1-CM-RMG-LIN-18</x:v>
      </x:c>
      <x:c r="D3995" s="11" t="str">
        <x:v>G1</x:v>
      </x:c>
      <x:c r="E3995" s="11" t="str">
        <x:v>Allied megacity earthquake</x:v>
      </x:c>
      <x:c r="F3995" s="11" t="str">
        <x:v>CM-RMG</x:v>
      </x:c>
      <x:c r="G3995" s="11" t="str">
        <x:v>Civil road-mobility group</x:v>
      </x:c>
      <x:c r="H3995" s="11" t="str">
        <x:v>LIN-18</x:v>
      </x:c>
      <x:c r="I3995" s="19" t="n">
        <x:v>72</x:v>
      </x:c>
      <x:c r="J3995" s="21" t="n">
        <x:v>12</x:v>
      </x:c>
      <x:c r="K3995" s="18" t="n">
        <x:f>'05 Cargo Register'!K411</x:f>
        <x:v>105</x:v>
      </x:c>
      <x:c r="L3995" s="18" t="n">
        <x:f>'05 Cargo Register'!N411</x:f>
        <x:v>8</x:v>
      </x:c>
      <x:c r="M3995" s="18" t="n">
        <x:f>'05 Cargo Register'!O411</x:f>
        <x:v>352</x:v>
      </x:c>
      <x:c r="N3995" s="18" t="n">
        <x:f>J3995*K3995</x:f>
        <x:v>1260</x:v>
      </x:c>
      <x:c r="O3995" s="18" t="n">
        <x:f>J3995*L3995</x:f>
        <x:v>96</x:v>
      </x:c>
      <x:c r="P3995" s="18" t="n">
        <x:f>J3995*M3995</x:f>
        <x:v>4224</x:v>
      </x:c>
      <x:c r="Q3995" s="22" t="n">
        <x:f>'01 Controls'!$E$30*'02 Cargo Classes'!$M$13</x:f>
        <x:v>0</x:v>
      </x:c>
      <x:c r="R3995" s="22" t="n">
        <x:f>'01 Controls'!$F$30*'02 Cargo Classes'!$N$13</x:f>
        <x:v>1.02</x:v>
      </x:c>
      <x:c r="S3995" s="22" t="n">
        <x:f>'01 Controls'!$G$30*'02 Cargo Classes'!$O$13</x:f>
        <x:v>0</x:v>
      </x:c>
      <x:c r="T3995" s="22" t="n">
        <x:f>'01 Controls'!$H$30*'02 Cargo Classes'!$P$13</x:f>
        <x:v>0</x:v>
      </x:c>
      <x:c r="U3995" s="22" t="n">
        <x:f>SUM(Q3995:T3995)</x:f>
        <x:v>1.02</x:v>
      </x:c>
      <x:c r="V3995" s="18" t="n">
        <x:f>IF(U3995=0,0,N3995*Q3995/U3995)</x:f>
        <x:v>0</x:v>
      </x:c>
      <x:c r="W3995" s="18" t="n">
        <x:f>IF(U3995=0,0,P3995*Q3995/U3995)</x:f>
        <x:v>0</x:v>
      </x:c>
      <x:c r="X3995" s="18" t="n">
        <x:f>MAX(V3995,W3995*'01 Controls'!$E$12)</x:f>
        <x:v>0</x:v>
      </x:c>
      <x:c r="Y3995" s="18" t="n">
        <x:f>IF(U3995=0,0,N3995*R3995/U3995)</x:f>
        <x:v>1260</x:v>
      </x:c>
      <x:c r="Z3995" s="18" t="n">
        <x:f>IF(U3995=0,0,P3995*R3995/U3995)</x:f>
        <x:v>4224</x:v>
      </x:c>
      <x:c r="AA3995" s="18" t="n">
        <x:f>MAX(Y3995,Z3995*'01 Controls'!$E$13)</x:f>
        <x:v>1260</x:v>
      </x:c>
      <x:c r="AB3995" s="18" t="n">
        <x:f>IF(U3995=0,0,N3995*S3995/U3995)</x:f>
        <x:v>0</x:v>
      </x:c>
      <x:c r="AC3995" s="18" t="n">
        <x:f>IF(U3995=0,0,P3995*S3995/U3995)</x:f>
        <x:v>0</x:v>
      </x:c>
      <x:c r="AD3995" s="18" t="n">
        <x:f>MAX(AB3995,AC3995*'01 Controls'!$E$14)</x:f>
        <x:v>0</x:v>
      </x:c>
      <x:c r="AE3995" s="18" t="n">
        <x:f>IF(U3995=0,0,N3995*T3995/U3995)</x:f>
        <x:v>0</x:v>
      </x:c>
      <x:c r="AF3995" s="18" t="n">
        <x:f>IF(U3995=0,0,P3995*T3995/U3995)</x:f>
        <x:v>0</x:v>
      </x:c>
      <x:c r="AG3995" s="18" t="n">
        <x:f>MAX(AE3995,AF3995*'01 Controls'!$E$15)</x:f>
        <x:v>0</x:v>
      </x:c>
      <x:c r="AH3995" s="18" t="n">
        <x:f>SUM(V3995,Y3995,AB3995,AE3995)</x:f>
        <x:v>1260</x:v>
      </x:c>
      <x:c r="AI3995" s="18" t="n">
        <x:f>N3995-AH3995</x:f>
        <x:v>0</x:v>
      </x:c>
      <x:c r="AJ3995" s="18" t="n">
        <x:f>V3995*INDEX('07 Mode Capacity'!$P$6:$P$17,MATCH("AIR-"&amp;I3995,'07 Mode Capacity'!$C$6:$C$17,0))</x:f>
        <x:v>0</x:v>
      </x:c>
      <x:c r="AK3995" s="18" t="n">
        <x:f>Y3995*INDEX('07 Mode Capacity'!$P$6:$P$17,MATCH("OCEAN-"&amp;I3995,'07 Mode Capacity'!$C$6:$C$17,0))</x:f>
        <x:v>986.2876524219661</x:v>
      </x:c>
      <x:c r="AL3995" s="18" t="n">
        <x:f>AB3995*INDEX('07 Mode Capacity'!$P$6:$P$17,MATCH("LAND-"&amp;I3995,'07 Mode Capacity'!$C$6:$C$17,0))</x:f>
        <x:v>0</x:v>
      </x:c>
      <x:c r="AM3995" s="18" t="n">
        <x:f>AE3995*INDEX('07 Mode Capacity'!$P$6:$P$17,MATCH("INLAND-"&amp;I3995,'07 Mode Capacity'!$C$6:$C$17,0))</x:f>
        <x:v>0</x:v>
      </x:c>
      <x:c r="AN3995" s="18" t="n">
        <x:f>SUM(AJ3995:AM3995)</x:f>
        <x:v>986.2876524219661</x:v>
      </x:c>
      <x:c r="AO3995" s="17" t="n">
        <x:f>IF(N3995=0,1,AN3995/N3995)</x:f>
        <x:v>0.7827679781126715</x:v>
      </x:c>
      <x:c r="AP3995" s="11" t="str">
        <x:f>IF(AO3995&gt;='01 Controls'!$E$16,"PASS","FAIL")</x:f>
        <x:v>FAIL</x:v>
      </x:c>
      <x:c r="AQ3995" s="11" t="str">
        <x:v>UNQUANTIFIED</x:v>
      </x:c>
      <x:c r="AR3995" s="11" t="str">
        <x:v>Position-class planning record; serial item and receiver open</x:v>
      </x:c>
      <x:c r="AS3995" s="26"/>
      <x:c r="AT3995" s="26"/>
    </x:row>
    <x:row r="3996">
      <x:c r="C3996" s="11" t="str">
        <x:v>G1-CM-RMG-BLK-08</x:v>
      </x:c>
      <x:c r="D3996" s="11" t="str">
        <x:v>G1</x:v>
      </x:c>
      <x:c r="E3996" s="11" t="str">
        <x:v>Allied megacity earthquake</x:v>
      </x:c>
      <x:c r="F3996" s="11" t="str">
        <x:v>CM-RMG</x:v>
      </x:c>
      <x:c r="G3996" s="11" t="str">
        <x:v>Civil road-mobility group</x:v>
      </x:c>
      <x:c r="H3996" s="11" t="str">
        <x:v>BLK-08</x:v>
      </x:c>
      <x:c r="I3996" s="19" t="n">
        <x:v>48</x:v>
      </x:c>
      <x:c r="J3996" s="21" t="n">
        <x:v>12</x:v>
      </x:c>
      <x:c r="K3996" s="18" t="n">
        <x:f>'05 Cargo Register'!K412</x:f>
        <x:v>157.5</x:v>
      </x:c>
      <x:c r="L3996" s="18" t="n">
        <x:f>'05 Cargo Register'!N412</x:f>
        <x:v>25</x:v>
      </x:c>
      <x:c r="M3996" s="18" t="n">
        <x:f>'05 Cargo Register'!O412</x:f>
        <x:v>1275</x:v>
      </x:c>
      <x:c r="N3996" s="18" t="n">
        <x:f>J3996*K3996</x:f>
        <x:v>1890</x:v>
      </x:c>
      <x:c r="O3996" s="18" t="n">
        <x:f>J3996*L3996</x:f>
        <x:v>300</x:v>
      </x:c>
      <x:c r="P3996" s="18" t="n">
        <x:f>J3996*M3996</x:f>
        <x:v>15300</x:v>
      </x:c>
      <x:c r="Q3996" s="22" t="n">
        <x:f>'01 Controls'!$E$30*'02 Cargo Classes'!$M$14</x:f>
        <x:v>0.15</x:v>
      </x:c>
      <x:c r="R3996" s="22" t="n">
        <x:f>'01 Controls'!$F$30*'02 Cargo Classes'!$N$14</x:f>
        <x:v>0.68</x:v>
      </x:c>
      <x:c r="S3996" s="22" t="n">
        <x:f>'01 Controls'!$G$30*'02 Cargo Classes'!$O$14</x:f>
        <x:v>0</x:v>
      </x:c>
      <x:c r="T3996" s="22" t="n">
        <x:f>'01 Controls'!$H$30*'02 Cargo Classes'!$P$14</x:f>
        <x:v>0</x:v>
      </x:c>
      <x:c r="U3996" s="22" t="n">
        <x:f>SUM(Q3996:T3996)</x:f>
        <x:v>0.8300000000000001</x:v>
      </x:c>
      <x:c r="V3996" s="18" t="n">
        <x:f>IF(U3996=0,0,N3996*Q3996/U3996)</x:f>
        <x:v>341.56626506024094</x:v>
      </x:c>
      <x:c r="W3996" s="18" t="n">
        <x:f>IF(U3996=0,0,P3996*Q3996/U3996)</x:f>
        <x:v>2765.060240963855</x:v>
      </x:c>
      <x:c r="X3996" s="18" t="n">
        <x:f>MAX(V3996,W3996*'01 Controls'!$E$12)</x:f>
        <x:v>691.2650602409637</x:v>
      </x:c>
      <x:c r="Y3996" s="18" t="n">
        <x:f>IF(U3996=0,0,N3996*R3996/U3996)</x:f>
        <x:v>1548.433734939759</x:v>
      </x:c>
      <x:c r="Z3996" s="18" t="n">
        <x:f>IF(U3996=0,0,P3996*R3996/U3996)</x:f>
        <x:v>12534.939759036144</x:v>
      </x:c>
      <x:c r="AA3996" s="18" t="n">
        <x:f>MAX(Y3996,Z3996*'01 Controls'!$E$13)</x:f>
        <x:v>1880.2409638554216</x:v>
      </x:c>
      <x:c r="AB3996" s="18" t="n">
        <x:f>IF(U3996=0,0,N3996*S3996/U3996)</x:f>
        <x:v>0</x:v>
      </x:c>
      <x:c r="AC3996" s="18" t="n">
        <x:f>IF(U3996=0,0,P3996*S3996/U3996)</x:f>
        <x:v>0</x:v>
      </x:c>
      <x:c r="AD3996" s="18" t="n">
        <x:f>MAX(AB3996,AC3996*'01 Controls'!$E$14)</x:f>
        <x:v>0</x:v>
      </x:c>
      <x:c r="AE3996" s="18" t="n">
        <x:f>IF(U3996=0,0,N3996*T3996/U3996)</x:f>
        <x:v>0</x:v>
      </x:c>
      <x:c r="AF3996" s="18" t="n">
        <x:f>IF(U3996=0,0,P3996*T3996/U3996)</x:f>
        <x:v>0</x:v>
      </x:c>
      <x:c r="AG3996" s="18" t="n">
        <x:f>MAX(AE3996,AF3996*'01 Controls'!$E$15)</x:f>
        <x:v>0</x:v>
      </x:c>
      <x:c r="AH3996" s="18" t="n">
        <x:f>SUM(V3996,Y3996,AB3996,AE3996)</x:f>
        <x:v>1890</x:v>
      </x:c>
      <x:c r="AI3996" s="18" t="n">
        <x:f>N3996-AH3996</x:f>
        <x:v>0</x:v>
      </x:c>
      <x:c r="AJ3996" s="18" t="n">
        <x:f>V3996*INDEX('07 Mode Capacity'!$P$6:$P$17,MATCH("AIR-"&amp;I3996,'07 Mode Capacity'!$C$6:$C$17,0))</x:f>
        <x:v>95.75320376507766</x:v>
      </x:c>
      <x:c r="AK3996" s="18" t="n">
        <x:f>Y3996*INDEX('07 Mode Capacity'!$P$6:$P$17,MATCH("OCEAN-"&amp;I3996,'07 Mode Capacity'!$C$6:$C$17,0))</x:f>
        <x:v>135.6989725932956</x:v>
      </x:c>
      <x:c r="AL3996" s="18" t="n">
        <x:f>AB3996*INDEX('07 Mode Capacity'!$P$6:$P$17,MATCH("LAND-"&amp;I3996,'07 Mode Capacity'!$C$6:$C$17,0))</x:f>
        <x:v>0</x:v>
      </x:c>
      <x:c r="AM3996" s="18" t="n">
        <x:f>AE3996*INDEX('07 Mode Capacity'!$P$6:$P$17,MATCH("INLAND-"&amp;I3996,'07 Mode Capacity'!$C$6:$C$17,0))</x:f>
        <x:v>0</x:v>
      </x:c>
      <x:c r="AN3996" s="18" t="n">
        <x:f>SUM(AJ3996:AM3996)</x:f>
        <x:v>231.45217635837326</x:v>
      </x:c>
      <x:c r="AO3996" s="17" t="n">
        <x:f>IF(N3996=0,1,AN3996/N3996)</x:f>
        <x:v>0.12246146897268427</x:v>
      </x:c>
      <x:c r="AP3996" s="11" t="str">
        <x:f>IF(AO3996&gt;='01 Controls'!$E$16,"PASS","FAIL")</x:f>
        <x:v>FAIL</x:v>
      </x:c>
      <x:c r="AQ3996" s="11" t="str">
        <x:v>UNQUANTIFIED</x:v>
      </x:c>
      <x:c r="AR3996" s="11" t="str">
        <x:v>Position-class planning record; serial item and receiver open</x:v>
      </x:c>
      <x:c r="AS3996" s="26"/>
      <x:c r="AT3996" s="26"/>
    </x:row>
    <x:row r="3997">
      <x:c r="C3997" s="11" t="str">
        <x:v>G1-CM-RMG-OOG-80</x:v>
      </x:c>
      <x:c r="D3997" s="11" t="str">
        <x:v>G1</x:v>
      </x:c>
      <x:c r="E3997" s="11" t="str">
        <x:v>Allied megacity earthquake</x:v>
      </x:c>
      <x:c r="F3997" s="11" t="str">
        <x:v>CM-RMG</x:v>
      </x:c>
      <x:c r="G3997" s="11" t="str">
        <x:v>Civil road-mobility group</x:v>
      </x:c>
      <x:c r="H3997" s="11" t="str">
        <x:v>OOG-80</x:v>
      </x:c>
      <x:c r="I3997" s="19" t="n">
        <x:v>72</x:v>
      </x:c>
      <x:c r="J3997" s="21" t="n">
        <x:v>12</x:v>
      </x:c>
      <x:c r="K3997" s="18" t="n">
        <x:f>'05 Cargo Register'!K413</x:f>
        <x:v>472.5</x:v>
      </x:c>
      <x:c r="L3997" s="18" t="n">
        <x:f>'05 Cargo Register'!N413</x:f>
        <x:v>8</x:v>
      </x:c>
      <x:c r="M3997" s="18" t="n">
        <x:f>'05 Cargo Register'!O413</x:f>
        <x:v>1408</x:v>
      </x:c>
      <x:c r="N3997" s="18" t="n">
        <x:f>J3997*K3997</x:f>
        <x:v>5670</x:v>
      </x:c>
      <x:c r="O3997" s="18" t="n">
        <x:f>J3997*L3997</x:f>
        <x:v>96</x:v>
      </x:c>
      <x:c r="P3997" s="18" t="n">
        <x:f>J3997*M3997</x:f>
        <x:v>16896</x:v>
      </x:c>
      <x:c r="Q3997" s="22" t="n">
        <x:f>'01 Controls'!$E$30*'02 Cargo Classes'!$M$15</x:f>
        <x:v>0</x:v>
      </x:c>
      <x:c r="R3997" s="22" t="n">
        <x:f>'01 Controls'!$F$30*'02 Cargo Classes'!$N$15</x:f>
        <x:v>1.7</x:v>
      </x:c>
      <x:c r="S3997" s="22" t="n">
        <x:f>'01 Controls'!$G$30*'02 Cargo Classes'!$O$15</x:f>
        <x:v>0</x:v>
      </x:c>
      <x:c r="T3997" s="22" t="n">
        <x:f>'01 Controls'!$H$30*'02 Cargo Classes'!$P$15</x:f>
        <x:v>0</x:v>
      </x:c>
      <x:c r="U3997" s="22" t="n">
        <x:f>SUM(Q3997:T3997)</x:f>
        <x:v>1.7</x:v>
      </x:c>
      <x:c r="V3997" s="18" t="n">
        <x:f>IF(U3997=0,0,N3997*Q3997/U3997)</x:f>
        <x:v>0</x:v>
      </x:c>
      <x:c r="W3997" s="18" t="n">
        <x:f>IF(U3997=0,0,P3997*Q3997/U3997)</x:f>
        <x:v>0</x:v>
      </x:c>
      <x:c r="X3997" s="18" t="n">
        <x:f>MAX(V3997,W3997*'01 Controls'!$E$12)</x:f>
        <x:v>0</x:v>
      </x:c>
      <x:c r="Y3997" s="18" t="n">
        <x:f>IF(U3997=0,0,N3997*R3997/U3997)</x:f>
        <x:v>5670</x:v>
      </x:c>
      <x:c r="Z3997" s="18" t="n">
        <x:f>IF(U3997=0,0,P3997*R3997/U3997)</x:f>
        <x:v>16896</x:v>
      </x:c>
      <x:c r="AA3997" s="18" t="n">
        <x:f>MAX(Y3997,Z3997*'01 Controls'!$E$13)</x:f>
        <x:v>5670</x:v>
      </x:c>
      <x:c r="AB3997" s="18" t="n">
        <x:f>IF(U3997=0,0,N3997*S3997/U3997)</x:f>
        <x:v>0</x:v>
      </x:c>
      <x:c r="AC3997" s="18" t="n">
        <x:f>IF(U3997=0,0,P3997*S3997/U3997)</x:f>
        <x:v>0</x:v>
      </x:c>
      <x:c r="AD3997" s="18" t="n">
        <x:f>MAX(AB3997,AC3997*'01 Controls'!$E$14)</x:f>
        <x:v>0</x:v>
      </x:c>
      <x:c r="AE3997" s="18" t="n">
        <x:f>IF(U3997=0,0,N3997*T3997/U3997)</x:f>
        <x:v>0</x:v>
      </x:c>
      <x:c r="AF3997" s="18" t="n">
        <x:f>IF(U3997=0,0,P3997*T3997/U3997)</x:f>
        <x:v>0</x:v>
      </x:c>
      <x:c r="AG3997" s="18" t="n">
        <x:f>MAX(AE3997,AF3997*'01 Controls'!$E$15)</x:f>
        <x:v>0</x:v>
      </x:c>
      <x:c r="AH3997" s="18" t="n">
        <x:f>SUM(V3997,Y3997,AB3997,AE3997)</x:f>
        <x:v>5670</x:v>
      </x:c>
      <x:c r="AI3997" s="18" t="n">
        <x:f>N3997-AH3997</x:f>
        <x:v>0</x:v>
      </x:c>
      <x:c r="AJ3997" s="18" t="n">
        <x:f>V3997*INDEX('07 Mode Capacity'!$P$6:$P$17,MATCH("AIR-"&amp;I3997,'07 Mode Capacity'!$C$6:$C$17,0))</x:f>
        <x:v>0</x:v>
      </x:c>
      <x:c r="AK3997" s="18" t="n">
        <x:f>Y3997*INDEX('07 Mode Capacity'!$P$6:$P$17,MATCH("OCEAN-"&amp;I3997,'07 Mode Capacity'!$C$6:$C$17,0))</x:f>
        <x:v>4438.294435898847</x:v>
      </x:c>
      <x:c r="AL3997" s="18" t="n">
        <x:f>AB3997*INDEX('07 Mode Capacity'!$P$6:$P$17,MATCH("LAND-"&amp;I3997,'07 Mode Capacity'!$C$6:$C$17,0))</x:f>
        <x:v>0</x:v>
      </x:c>
      <x:c r="AM3997" s="18" t="n">
        <x:f>AE3997*INDEX('07 Mode Capacity'!$P$6:$P$17,MATCH("INLAND-"&amp;I3997,'07 Mode Capacity'!$C$6:$C$17,0))</x:f>
        <x:v>0</x:v>
      </x:c>
      <x:c r="AN3997" s="18" t="n">
        <x:f>SUM(AJ3997:AM3997)</x:f>
        <x:v>4438.294435898847</x:v>
      </x:c>
      <x:c r="AO3997" s="17" t="n">
        <x:f>IF(N3997=0,1,AN3997/N3997)</x:f>
        <x:v>0.7827679781126714</x:v>
      </x:c>
      <x:c r="AP3997" s="11" t="str">
        <x:f>IF(AO3997&gt;='01 Controls'!$E$16,"PASS","FAIL")</x:f>
        <x:v>FAIL</x:v>
      </x:c>
      <x:c r="AQ3997" s="11" t="str">
        <x:v>UNQUANTIFIED</x:v>
      </x:c>
      <x:c r="AR3997" s="11" t="str">
        <x:v>Position-class planning record; serial item and receiver open</x:v>
      </x:c>
      <x:c r="AS3997" s="26"/>
      <x:c r="AT3997" s="26"/>
    </x:row>
    <x:row r="3998">
      <x:c r="C3998" s="11" t="str">
        <x:v>G1-CM-RLG-APL-45</x:v>
      </x:c>
      <x:c r="D3998" s="11" t="str">
        <x:v>G1</x:v>
      </x:c>
      <x:c r="E3998" s="11" t="str">
        <x:v>Allied megacity earthquake</x:v>
      </x:c>
      <x:c r="F3998" s="11" t="str">
        <x:v>CM-RLG</x:v>
      </x:c>
      <x:c r="G3998" s="11" t="str">
        <x:v>Civil rail-mobility group</x:v>
      </x:c>
      <x:c r="H3998" s="11" t="str">
        <x:v>APL-45</x:v>
      </x:c>
      <x:c r="I3998" s="19" t="n">
        <x:v>24</x:v>
      </x:c>
      <x:c r="J3998" s="21" t="n">
        <x:v>5</x:v>
      </x:c>
      <x:c r="K3998" s="18" t="n">
        <x:f>'05 Cargo Register'!K414</x:f>
        <x:v>144</x:v>
      </x:c>
      <x:c r="L3998" s="18" t="n">
        <x:f>'05 Cargo Register'!N414</x:f>
        <x:v>38</x:v>
      </x:c>
      <x:c r="M3998" s="18" t="n">
        <x:f>'05 Cargo Register'!O414</x:f>
        <x:v>285</x:v>
      </x:c>
      <x:c r="N3998" s="18" t="n">
        <x:f>J3998*K3998</x:f>
        <x:v>720</x:v>
      </x:c>
      <x:c r="O3998" s="18" t="n">
        <x:f>J3998*L3998</x:f>
        <x:v>190</x:v>
      </x:c>
      <x:c r="P3998" s="18" t="n">
        <x:f>J3998*M3998</x:f>
        <x:v>1425</x:v>
      </x:c>
      <x:c r="Q3998" s="22" t="n">
        <x:f>'01 Controls'!$E$30*'02 Cargo Classes'!$M$6</x:f>
        <x:v>0.44999999999999996</x:v>
      </x:c>
      <x:c r="R3998" s="22" t="n">
        <x:f>'01 Controls'!$F$30*'02 Cargo Classes'!$N$6</x:f>
        <x:v>0.34</x:v>
      </x:c>
      <x:c r="S3998" s="22" t="n">
        <x:f>'01 Controls'!$G$30*'02 Cargo Classes'!$O$6</x:f>
        <x:v>0</x:v>
      </x:c>
      <x:c r="T3998" s="22" t="n">
        <x:f>'01 Controls'!$H$30*'02 Cargo Classes'!$P$6</x:f>
        <x:v>0</x:v>
      </x:c>
      <x:c r="U3998" s="22" t="n">
        <x:f>SUM(Q3998:T3998)</x:f>
        <x:v>0.79</x:v>
      </x:c>
      <x:c r="V3998" s="18" t="n">
        <x:f>IF(U3998=0,0,N3998*Q3998/U3998)</x:f>
        <x:v>410.1265822784809</x:v>
      </x:c>
      <x:c r="W3998" s="18" t="n">
        <x:f>IF(U3998=0,0,P3998*Q3998/U3998)</x:f>
        <x:v>811.7088607594935</x:v>
      </x:c>
      <x:c r="X3998" s="18" t="n">
        <x:f>MAX(V3998,W3998*'01 Controls'!$E$12)</x:f>
        <x:v>410.1265822784809</x:v>
      </x:c>
      <x:c r="Y3998" s="18" t="n">
        <x:f>IF(U3998=0,0,N3998*R3998/U3998)</x:f>
        <x:v>309.873417721519</x:v>
      </x:c>
      <x:c r="Z3998" s="18" t="n">
        <x:f>IF(U3998=0,0,P3998*R3998/U3998)</x:f>
        <x:v>613.2911392405064</x:v>
      </x:c>
      <x:c r="AA3998" s="18" t="n">
        <x:f>MAX(Y3998,Z3998*'01 Controls'!$E$13)</x:f>
        <x:v>309.873417721519</x:v>
      </x:c>
      <x:c r="AB3998" s="18" t="n">
        <x:f>IF(U3998=0,0,N3998*S3998/U3998)</x:f>
        <x:v>0</x:v>
      </x:c>
      <x:c r="AC3998" s="18" t="n">
        <x:f>IF(U3998=0,0,P3998*S3998/U3998)</x:f>
        <x:v>0</x:v>
      </x:c>
      <x:c r="AD3998" s="18" t="n">
        <x:f>MAX(AB3998,AC3998*'01 Controls'!$E$14)</x:f>
        <x:v>0</x:v>
      </x:c>
      <x:c r="AE3998" s="18" t="n">
        <x:f>IF(U3998=0,0,N3998*T3998/U3998)</x:f>
        <x:v>0</x:v>
      </x:c>
      <x:c r="AF3998" s="18" t="n">
        <x:f>IF(U3998=0,0,P3998*T3998/U3998)</x:f>
        <x:v>0</x:v>
      </x:c>
      <x:c r="AG3998" s="18" t="n">
        <x:f>MAX(AE3998,AF3998*'01 Controls'!$E$15)</x:f>
        <x:v>0</x:v>
      </x:c>
      <x:c r="AH3998" s="18" t="n">
        <x:f>SUM(V3998,Y3998,AB3998,AE3998)</x:f>
        <x:v>719.9999999999999</x:v>
      </x:c>
      <x:c r="AI3998" s="18" t="n">
        <x:f>N3998-AH3998</x:f>
        <x:v>1.1368683772161603e-13</x:v>
      </x:c>
      <x:c r="AJ3998" s="18" t="n">
        <x:f>V3998*INDEX('07 Mode Capacity'!$P$6:$P$17,MATCH("AIR-"&amp;I3998,'07 Mode Capacity'!$C$6:$C$17,0))</x:f>
        <x:v>83.22045313897937</x:v>
      </x:c>
      <x:c r="AK3998" s="18" t="n">
        <x:f>Y3998*INDEX('07 Mode Capacity'!$P$6:$P$17,MATCH("OCEAN-"&amp;I3998,'07 Mode Capacity'!$C$6:$C$17,0))</x:f>
        <x:v>46.50860660133265</x:v>
      </x:c>
      <x:c r="AL3998" s="18" t="n">
        <x:f>AB3998*INDEX('07 Mode Capacity'!$P$6:$P$17,MATCH("LAND-"&amp;I3998,'07 Mode Capacity'!$C$6:$C$17,0))</x:f>
        <x:v>0</x:v>
      </x:c>
      <x:c r="AM3998" s="18" t="n">
        <x:f>AE3998*INDEX('07 Mode Capacity'!$P$6:$P$17,MATCH("INLAND-"&amp;I3998,'07 Mode Capacity'!$C$6:$C$17,0))</x:f>
        <x:v>0</x:v>
      </x:c>
      <x:c r="AN3998" s="18" t="n">
        <x:f>SUM(AJ3998:AM3998)</x:f>
        <x:v>129.729059740312</x:v>
      </x:c>
      <x:c r="AO3998" s="17" t="n">
        <x:f>IF(N3998=0,1,AN3998/N3998)</x:f>
        <x:v>0.18017924963932225</x:v>
      </x:c>
      <x:c r="AP3998" s="11" t="str">
        <x:f>IF(AO3998&gt;='01 Controls'!$E$16,"PASS","FAIL")</x:f>
        <x:v>FAIL</x:v>
      </x:c>
      <x:c r="AQ3998" s="11" t="str">
        <x:v>UNQUANTIFIED</x:v>
      </x:c>
      <x:c r="AR3998" s="11" t="str">
        <x:v>Position-class planning record; serial item and receiver open</x:v>
      </x:c>
      <x:c r="AS3998" s="26"/>
      <x:c r="AT3998" s="26"/>
    </x:row>
    <x:row r="3999">
      <x:c r="C3999" s="11" t="str">
        <x:v>G1-CM-RLG-ISO-18</x:v>
      </x:c>
      <x:c r="D3999" s="11" t="str">
        <x:v>G1</x:v>
      </x:c>
      <x:c r="E3999" s="11" t="str">
        <x:v>Allied megacity earthquake</x:v>
      </x:c>
      <x:c r="F3999" s="11" t="str">
        <x:v>CM-RLG</x:v>
      </x:c>
      <x:c r="G3999" s="11" t="str">
        <x:v>Civil rail-mobility group</x:v>
      </x:c>
      <x:c r="H3999" s="11" t="str">
        <x:v>ISO-18</x:v>
      </x:c>
      <x:c r="I3999" s="19" t="n">
        <x:v>48</x:v>
      </x:c>
      <x:c r="J3999" s="21" t="n">
        <x:v>5</x:v>
      </x:c>
      <x:c r="K3999" s="18" t="n">
        <x:f>'05 Cargo Register'!K415</x:f>
        <x:v>360</x:v>
      </x:c>
      <x:c r="L3999" s="18" t="n">
        <x:f>'05 Cargo Register'!N415</x:f>
        <x:v>24</x:v>
      </x:c>
      <x:c r="M3999" s="18" t="n">
        <x:f>'05 Cargo Register'!O415</x:f>
        <x:v>633.6</x:v>
      </x:c>
      <x:c r="N3999" s="18" t="n">
        <x:f>J3999*K3999</x:f>
        <x:v>1800</x:v>
      </x:c>
      <x:c r="O3999" s="18" t="n">
        <x:f>J3999*L3999</x:f>
        <x:v>120</x:v>
      </x:c>
      <x:c r="P3999" s="18" t="n">
        <x:f>J3999*M3999</x:f>
        <x:v>3168</x:v>
      </x:c>
      <x:c r="Q3999" s="22" t="n">
        <x:f>'01 Controls'!$E$30*'02 Cargo Classes'!$M$7</x:f>
        <x:v>0.03</x:v>
      </x:c>
      <x:c r="R3999" s="22" t="n">
        <x:f>'01 Controls'!$F$30*'02 Cargo Classes'!$N$7</x:f>
        <x:v>0.85</x:v>
      </x:c>
      <x:c r="S3999" s="22" t="n">
        <x:f>'01 Controls'!$G$30*'02 Cargo Classes'!$O$7</x:f>
        <x:v>0</x:v>
      </x:c>
      <x:c r="T3999" s="22" t="n">
        <x:f>'01 Controls'!$H$30*'02 Cargo Classes'!$P$7</x:f>
        <x:v>0</x:v>
      </x:c>
      <x:c r="U3999" s="22" t="n">
        <x:f>SUM(Q3999:T3999)</x:f>
        <x:v>0.88</x:v>
      </x:c>
      <x:c r="V3999" s="18" t="n">
        <x:f>IF(U3999=0,0,N3999*Q3999/U3999)</x:f>
        <x:v>61.36363636363637</x:v>
      </x:c>
      <x:c r="W3999" s="18" t="n">
        <x:f>IF(U3999=0,0,P3999*Q3999/U3999)</x:f>
        <x:v>107.99999999999999</x:v>
      </x:c>
      <x:c r="X3999" s="18" t="n">
        <x:f>MAX(V3999,W3999*'01 Controls'!$E$12)</x:f>
        <x:v>61.36363636363637</x:v>
      </x:c>
      <x:c r="Y3999" s="18" t="n">
        <x:f>IF(U3999=0,0,N3999*R3999/U3999)</x:f>
        <x:v>1738.6363636363637</x:v>
      </x:c>
      <x:c r="Z3999" s="18" t="n">
        <x:f>IF(U3999=0,0,P3999*R3999/U3999)</x:f>
        <x:v>3059.9999999999995</x:v>
      </x:c>
      <x:c r="AA3999" s="18" t="n">
        <x:f>MAX(Y3999,Z3999*'01 Controls'!$E$13)</x:f>
        <x:v>1738.6363636363637</x:v>
      </x:c>
      <x:c r="AB3999" s="18" t="n">
        <x:f>IF(U3999=0,0,N3999*S3999/U3999)</x:f>
        <x:v>0</x:v>
      </x:c>
      <x:c r="AC3999" s="18" t="n">
        <x:f>IF(U3999=0,0,P3999*S3999/U3999)</x:f>
        <x:v>0</x:v>
      </x:c>
      <x:c r="AD3999" s="18" t="n">
        <x:f>MAX(AB3999,AC3999*'01 Controls'!$E$14)</x:f>
        <x:v>0</x:v>
      </x:c>
      <x:c r="AE3999" s="18" t="n">
        <x:f>IF(U3999=0,0,N3999*T3999/U3999)</x:f>
        <x:v>0</x:v>
      </x:c>
      <x:c r="AF3999" s="18" t="n">
        <x:f>IF(U3999=0,0,P3999*T3999/U3999)</x:f>
        <x:v>0</x:v>
      </x:c>
      <x:c r="AG3999" s="18" t="n">
        <x:f>MAX(AE3999,AF3999*'01 Controls'!$E$15)</x:f>
        <x:v>0</x:v>
      </x:c>
      <x:c r="AH3999" s="18" t="n">
        <x:f>SUM(V3999,Y3999,AB3999,AE3999)</x:f>
        <x:v>1800</x:v>
      </x:c>
      <x:c r="AI3999" s="18" t="n">
        <x:f>N3999-AH3999</x:f>
        <x:v>0</x:v>
      </x:c>
      <x:c r="AJ3999" s="18" t="n">
        <x:f>V3999*INDEX('07 Mode Capacity'!$P$6:$P$17,MATCH("AIR-"&amp;I3999,'07 Mode Capacity'!$C$6:$C$17,0))</x:f>
        <x:v>17.202415395024776</x:v>
      </x:c>
      <x:c r="AK3999" s="18" t="n">
        <x:f>Y3999*INDEX('07 Mode Capacity'!$P$6:$P$17,MATCH("OCEAN-"&amp;I3999,'07 Mode Capacity'!$C$6:$C$17,0))</x:f>
        <x:v>152.36762344755866</x:v>
      </x:c>
      <x:c r="AL3999" s="18" t="n">
        <x:f>AB3999*INDEX('07 Mode Capacity'!$P$6:$P$17,MATCH("LAND-"&amp;I3999,'07 Mode Capacity'!$C$6:$C$17,0))</x:f>
        <x:v>0</x:v>
      </x:c>
      <x:c r="AM3999" s="18" t="n">
        <x:f>AE3999*INDEX('07 Mode Capacity'!$P$6:$P$17,MATCH("INLAND-"&amp;I3999,'07 Mode Capacity'!$C$6:$C$17,0))</x:f>
        <x:v>0</x:v>
      </x:c>
      <x:c r="AN3999" s="18" t="n">
        <x:f>SUM(AJ3999:AM3999)</x:f>
        <x:v>169.57003884258344</x:v>
      </x:c>
      <x:c r="AO3999" s="17" t="n">
        <x:f>IF(N3999=0,1,AN3999/N3999)</x:f>
        <x:v>0.09420557713476858</x:v>
      </x:c>
      <x:c r="AP3999" s="11" t="str">
        <x:f>IF(AO3999&gt;='01 Controls'!$E$16,"PASS","FAIL")</x:f>
        <x:v>FAIL</x:v>
      </x:c>
      <x:c r="AQ3999" s="11" t="str">
        <x:v>UNQUANTIFIED</x:v>
      </x:c>
      <x:c r="AR3999" s="11" t="str">
        <x:v>Position-class planning record; serial item and receiver open</x:v>
      </x:c>
      <x:c r="AS3999" s="26"/>
      <x:c r="AT3999" s="26"/>
    </x:row>
    <x:row r="4000">
      <x:c r="C4000" s="11" t="str">
        <x:v>G1-CM-RLG-COL-12</x:v>
      </x:c>
      <x:c r="D4000" s="11" t="str">
        <x:v>G1</x:v>
      </x:c>
      <x:c r="E4000" s="11" t="str">
        <x:v>Allied megacity earthquake</x:v>
      </x:c>
      <x:c r="F4000" s="11" t="str">
        <x:v>CM-RLG</x:v>
      </x:c>
      <x:c r="G4000" s="11" t="str">
        <x:v>Civil rail-mobility group</x:v>
      </x:c>
      <x:c r="H4000" s="11" t="str">
        <x:v>COL-12</x:v>
      </x:c>
      <x:c r="I4000" s="19" t="n">
        <x:v>24</x:v>
      </x:c>
      <x:c r="J4000" s="21" t="n">
        <x:v>5</x:v>
      </x:c>
      <x:c r="K4000" s="18" t="n">
        <x:f>'05 Cargo Register'!K416</x:f>
        <x:v>144</x:v>
      </x:c>
      <x:c r="L4000" s="18" t="n">
        <x:f>'05 Cargo Register'!N416</x:f>
        <x:v>15</x:v>
      </x:c>
      <x:c r="M4000" s="18" t="n">
        <x:f>'05 Cargo Register'!O416</x:f>
        <x:v>396</x:v>
      </x:c>
      <x:c r="N4000" s="18" t="n">
        <x:f>J4000*K4000</x:f>
        <x:v>720</x:v>
      </x:c>
      <x:c r="O4000" s="18" t="n">
        <x:f>J4000*L4000</x:f>
        <x:v>75</x:v>
      </x:c>
      <x:c r="P4000" s="18" t="n">
        <x:f>J4000*M4000</x:f>
        <x:v>1980</x:v>
      </x:c>
      <x:c r="Q4000" s="22" t="n">
        <x:f>'01 Controls'!$E$30*'02 Cargo Classes'!$M$8</x:f>
        <x:v>0.3</x:v>
      </x:c>
      <x:c r="R4000" s="22" t="n">
        <x:f>'01 Controls'!$F$30*'02 Cargo Classes'!$N$8</x:f>
        <x:v>0.595</x:v>
      </x:c>
      <x:c r="S4000" s="22" t="n">
        <x:f>'01 Controls'!$G$30*'02 Cargo Classes'!$O$8</x:f>
        <x:v>0</x:v>
      </x:c>
      <x:c r="T4000" s="22" t="n">
        <x:f>'01 Controls'!$H$30*'02 Cargo Classes'!$P$8</x:f>
        <x:v>0</x:v>
      </x:c>
      <x:c r="U4000" s="22" t="n">
        <x:f>SUM(Q4000:T4000)</x:f>
        <x:v>0.895</x:v>
      </x:c>
      <x:c r="V4000" s="18" t="n">
        <x:f>IF(U4000=0,0,N4000*Q4000/U4000)</x:f>
        <x:v>241.340782122905</x:v>
      </x:c>
      <x:c r="W4000" s="18" t="n">
        <x:f>IF(U4000=0,0,P4000*Q4000/U4000)</x:f>
        <x:v>663.6871508379888</x:v>
      </x:c>
      <x:c r="X4000" s="18" t="n">
        <x:f>MAX(V4000,W4000*'01 Controls'!$E$12)</x:f>
        <x:v>241.340782122905</x:v>
      </x:c>
      <x:c r="Y4000" s="18" t="n">
        <x:f>IF(U4000=0,0,N4000*R4000/U4000)</x:f>
        <x:v>478.65921787709493</x:v>
      </x:c>
      <x:c r="Z4000" s="18" t="n">
        <x:f>IF(U4000=0,0,P4000*R4000/U4000)</x:f>
        <x:v>1316.312849162011</x:v>
      </x:c>
      <x:c r="AA4000" s="18" t="n">
        <x:f>MAX(Y4000,Z4000*'01 Controls'!$E$13)</x:f>
        <x:v>478.65921787709493</x:v>
      </x:c>
      <x:c r="AB4000" s="18" t="n">
        <x:f>IF(U4000=0,0,N4000*S4000/U4000)</x:f>
        <x:v>0</x:v>
      </x:c>
      <x:c r="AC4000" s="18" t="n">
        <x:f>IF(U4000=0,0,P4000*S4000/U4000)</x:f>
        <x:v>0</x:v>
      </x:c>
      <x:c r="AD4000" s="18" t="n">
        <x:f>MAX(AB4000,AC4000*'01 Controls'!$E$14)</x:f>
        <x:v>0</x:v>
      </x:c>
      <x:c r="AE4000" s="18" t="n">
        <x:f>IF(U4000=0,0,N4000*T4000/U4000)</x:f>
        <x:v>0</x:v>
      </x:c>
      <x:c r="AF4000" s="18" t="n">
        <x:f>IF(U4000=0,0,P4000*T4000/U4000)</x:f>
        <x:v>0</x:v>
      </x:c>
      <x:c r="AG4000" s="18" t="n">
        <x:f>MAX(AE4000,AF4000*'01 Controls'!$E$15)</x:f>
        <x:v>0</x:v>
      </x:c>
      <x:c r="AH4000" s="18" t="n">
        <x:f>SUM(V4000,Y4000,AB4000,AE4000)</x:f>
        <x:v>720</x:v>
      </x:c>
      <x:c r="AI4000" s="18" t="n">
        <x:f>N4000-AH4000</x:f>
        <x:v>0</x:v>
      </x:c>
      <x:c r="AJ4000" s="18" t="n">
        <x:f>V4000*INDEX('07 Mode Capacity'!$P$6:$P$17,MATCH("AIR-"&amp;I4000,'07 Mode Capacity'!$C$6:$C$17,0))</x:f>
        <x:v>48.97143983597297</x:v>
      </x:c>
      <x:c r="AK4000" s="18" t="n">
        <x:f>Y4000*INDEX('07 Mode Capacity'!$P$6:$P$17,MATCH("OCEAN-"&amp;I4000,'07 Mode Capacity'!$C$6:$C$17,0))</x:f>
        <x:v>71.84150684507529</x:v>
      </x:c>
      <x:c r="AL4000" s="18" t="n">
        <x:f>AB4000*INDEX('07 Mode Capacity'!$P$6:$P$17,MATCH("LAND-"&amp;I4000,'07 Mode Capacity'!$C$6:$C$17,0))</x:f>
        <x:v>0</x:v>
      </x:c>
      <x:c r="AM4000" s="18" t="n">
        <x:f>AE4000*INDEX('07 Mode Capacity'!$P$6:$P$17,MATCH("INLAND-"&amp;I4000,'07 Mode Capacity'!$C$6:$C$17,0))</x:f>
        <x:v>0</x:v>
      </x:c>
      <x:c r="AN4000" s="18" t="n">
        <x:f>SUM(AJ4000:AM4000)</x:f>
        <x:v>120.81294668104826</x:v>
      </x:c>
      <x:c r="AO4000" s="17" t="n">
        <x:f>IF(N4000=0,1,AN4000/N4000)</x:f>
        <x:v>0.16779575927923368</x:v>
      </x:c>
      <x:c r="AP4000" s="11" t="str">
        <x:f>IF(AO4000&gt;='01 Controls'!$E$16,"PASS","FAIL")</x:f>
        <x:v>FAIL</x:v>
      </x:c>
      <x:c r="AQ4000" s="11" t="str">
        <x:v>UNQUANTIFIED</x:v>
      </x:c>
      <x:c r="AR4000" s="11" t="str">
        <x:v>Position-class planning record; serial item and receiver open</x:v>
      </x:c>
      <x:c r="AS4000" s="26"/>
      <x:c r="AT4000" s="26"/>
    </x:row>
    <x:row r="4001">
      <x:c r="C4001" s="11" t="str">
        <x:v>G1-CM-RLG-BAT-22</x:v>
      </x:c>
      <x:c r="D4001" s="11" t="str">
        <x:v>G1</x:v>
      </x:c>
      <x:c r="E4001" s="11" t="str">
        <x:v>Allied megacity earthquake</x:v>
      </x:c>
      <x:c r="F4001" s="11" t="str">
        <x:v>CM-RLG</x:v>
      </x:c>
      <x:c r="G4001" s="11" t="str">
        <x:v>Civil rail-mobility group</x:v>
      </x:c>
      <x:c r="H4001" s="11" t="str">
        <x:v>BAT-22</x:v>
      </x:c>
      <x:c r="I4001" s="19" t="n">
        <x:v>48</x:v>
      </x:c>
      <x:c r="J4001" s="21" t="n">
        <x:v>5</x:v>
      </x:c>
      <x:c r="K4001" s="18" t="n">
        <x:f>'05 Cargo Register'!K417</x:f>
        <x:v>180</x:v>
      </x:c>
      <x:c r="L4001" s="18" t="n">
        <x:f>'05 Cargo Register'!N417</x:f>
        <x:v>11</x:v>
      </x:c>
      <x:c r="M4001" s="18" t="n">
        <x:f>'05 Cargo Register'!O417</x:f>
        <x:v>290.40000000000003</x:v>
      </x:c>
      <x:c r="N4001" s="18" t="n">
        <x:f>J4001*K4001</x:f>
        <x:v>900</x:v>
      </x:c>
      <x:c r="O4001" s="18" t="n">
        <x:f>J4001*L4001</x:f>
        <x:v>55</x:v>
      </x:c>
      <x:c r="P4001" s="18" t="n">
        <x:f>J4001*M4001</x:f>
        <x:v>1452.0000000000002</x:v>
      </x:c>
      <x:c r="Q4001" s="22" t="n">
        <x:f>'01 Controls'!$E$30*'02 Cargo Classes'!$M$9</x:f>
        <x:v>0</x:v>
      </x:c>
      <x:c r="R4001" s="22" t="n">
        <x:f>'01 Controls'!$F$30*'02 Cargo Classes'!$N$9</x:f>
        <x:v>0.85</x:v>
      </x:c>
      <x:c r="S4001" s="22" t="n">
        <x:f>'01 Controls'!$G$30*'02 Cargo Classes'!$O$9</x:f>
        <x:v>0</x:v>
      </x:c>
      <x:c r="T4001" s="22" t="n">
        <x:f>'01 Controls'!$H$30*'02 Cargo Classes'!$P$9</x:f>
        <x:v>0</x:v>
      </x:c>
      <x:c r="U4001" s="22" t="n">
        <x:f>SUM(Q4001:T4001)</x:f>
        <x:v>0.85</x:v>
      </x:c>
      <x:c r="V4001" s="18" t="n">
        <x:f>IF(U4001=0,0,N4001*Q4001/U4001)</x:f>
        <x:v>0</x:v>
      </x:c>
      <x:c r="W4001" s="18" t="n">
        <x:f>IF(U4001=0,0,P4001*Q4001/U4001)</x:f>
        <x:v>0</x:v>
      </x:c>
      <x:c r="X4001" s="18" t="n">
        <x:f>MAX(V4001,W4001*'01 Controls'!$E$12)</x:f>
        <x:v>0</x:v>
      </x:c>
      <x:c r="Y4001" s="18" t="n">
        <x:f>IF(U4001=0,0,N4001*R4001/U4001)</x:f>
        <x:v>900</x:v>
      </x:c>
      <x:c r="Z4001" s="18" t="n">
        <x:f>IF(U4001=0,0,P4001*R4001/U4001)</x:f>
        <x:v>1452.0000000000005</x:v>
      </x:c>
      <x:c r="AA4001" s="18" t="n">
        <x:f>MAX(Y4001,Z4001*'01 Controls'!$E$13)</x:f>
        <x:v>900</x:v>
      </x:c>
      <x:c r="AB4001" s="18" t="n">
        <x:f>IF(U4001=0,0,N4001*S4001/U4001)</x:f>
        <x:v>0</x:v>
      </x:c>
      <x:c r="AC4001" s="18" t="n">
        <x:f>IF(U4001=0,0,P4001*S4001/U4001)</x:f>
        <x:v>0</x:v>
      </x:c>
      <x:c r="AD4001" s="18" t="n">
        <x:f>MAX(AB4001,AC4001*'01 Controls'!$E$14)</x:f>
        <x:v>0</x:v>
      </x:c>
      <x:c r="AE4001" s="18" t="n">
        <x:f>IF(U4001=0,0,N4001*T4001/U4001)</x:f>
        <x:v>0</x:v>
      </x:c>
      <x:c r="AF4001" s="18" t="n">
        <x:f>IF(U4001=0,0,P4001*T4001/U4001)</x:f>
        <x:v>0</x:v>
      </x:c>
      <x:c r="AG4001" s="18" t="n">
        <x:f>MAX(AE4001,AF4001*'01 Controls'!$E$15)</x:f>
        <x:v>0</x:v>
      </x:c>
      <x:c r="AH4001" s="18" t="n">
        <x:f>SUM(V4001,Y4001,AB4001,AE4001)</x:f>
        <x:v>900</x:v>
      </x:c>
      <x:c r="AI4001" s="18" t="n">
        <x:f>N4001-AH4001</x:f>
        <x:v>0</x:v>
      </x:c>
      <x:c r="AJ4001" s="18" t="n">
        <x:f>V4001*INDEX('07 Mode Capacity'!$P$6:$P$17,MATCH("AIR-"&amp;I4001,'07 Mode Capacity'!$C$6:$C$17,0))</x:f>
        <x:v>0</x:v>
      </x:c>
      <x:c r="AK4001" s="18" t="n">
        <x:f>Y4001*INDEX('07 Mode Capacity'!$P$6:$P$17,MATCH("OCEAN-"&amp;I4001,'07 Mode Capacity'!$C$6:$C$17,0))</x:f>
        <x:v>78.87265213755977</x:v>
      </x:c>
      <x:c r="AL4001" s="18" t="n">
        <x:f>AB4001*INDEX('07 Mode Capacity'!$P$6:$P$17,MATCH("LAND-"&amp;I4001,'07 Mode Capacity'!$C$6:$C$17,0))</x:f>
        <x:v>0</x:v>
      </x:c>
      <x:c r="AM4001" s="18" t="n">
        <x:f>AE4001*INDEX('07 Mode Capacity'!$P$6:$P$17,MATCH("INLAND-"&amp;I4001,'07 Mode Capacity'!$C$6:$C$17,0))</x:f>
        <x:v>0</x:v>
      </x:c>
      <x:c r="AN4001" s="18" t="n">
        <x:f>SUM(AJ4001:AM4001)</x:f>
        <x:v>78.87265213755977</x:v>
      </x:c>
      <x:c r="AO4001" s="17" t="n">
        <x:f>IF(N4001=0,1,AN4001/N4001)</x:f>
        <x:v>0.08763628015284419</x:v>
      </x:c>
      <x:c r="AP4001" s="11" t="str">
        <x:f>IF(AO4001&gt;='01 Controls'!$E$16,"PASS","FAIL")</x:f>
        <x:v>FAIL</x:v>
      </x:c>
      <x:c r="AQ4001" s="11" t="str">
        <x:v>UNQUANTIFIED</x:v>
      </x:c>
      <x:c r="AR4001" s="11" t="str">
        <x:v>Position-class planning record; serial item and receiver open</x:v>
      </x:c>
      <x:c r="AS4001" s="26"/>
      <x:c r="AT4001" s="26"/>
    </x:row>
    <x:row r="4002">
      <x:c r="C4002" s="11" t="str">
        <x:v>G1-CM-RLG-TNK-20</x:v>
      </x:c>
      <x:c r="D4002" s="11" t="str">
        <x:v>G1</x:v>
      </x:c>
      <x:c r="E4002" s="11" t="str">
        <x:v>Allied megacity earthquake</x:v>
      </x:c>
      <x:c r="F4002" s="11" t="str">
        <x:v>CM-RLG</x:v>
      </x:c>
      <x:c r="G4002" s="11" t="str">
        <x:v>Civil rail-mobility group</x:v>
      </x:c>
      <x:c r="H4002" s="11" t="str">
        <x:v>TNK-20</x:v>
      </x:c>
      <x:c r="I4002" s="19" t="n">
        <x:v>48</x:v>
      </x:c>
      <x:c r="J4002" s="21" t="n">
        <x:v>5</x:v>
      </x:c>
      <x:c r="K4002" s="18" t="n">
        <x:f>'05 Cargo Register'!K418</x:f>
        <x:v>180</x:v>
      </x:c>
      <x:c r="L4002" s="18" t="n">
        <x:f>'05 Cargo Register'!N418</x:f>
        <x:v>11</x:v>
      </x:c>
      <x:c r="M4002" s="18" t="n">
        <x:f>'05 Cargo Register'!O418</x:f>
        <x:v>233.75</x:v>
      </x:c>
      <x:c r="N4002" s="18" t="n">
        <x:f>J4002*K4002</x:f>
        <x:v>900</x:v>
      </x:c>
      <x:c r="O4002" s="18" t="n">
        <x:f>J4002*L4002</x:f>
        <x:v>55</x:v>
      </x:c>
      <x:c r="P4002" s="18" t="n">
        <x:f>J4002*M4002</x:f>
        <x:v>1168.75</x:v>
      </x:c>
      <x:c r="Q4002" s="22" t="n">
        <x:f>'01 Controls'!$E$30*'02 Cargo Classes'!$M$10</x:f>
        <x:v>0</x:v>
      </x:c>
      <x:c r="R4002" s="22" t="n">
        <x:f>'01 Controls'!$F$30*'02 Cargo Classes'!$N$10</x:f>
        <x:v>1.02</x:v>
      </x:c>
      <x:c r="S4002" s="22" t="n">
        <x:f>'01 Controls'!$G$30*'02 Cargo Classes'!$O$10</x:f>
        <x:v>0</x:v>
      </x:c>
      <x:c r="T4002" s="22" t="n">
        <x:f>'01 Controls'!$H$30*'02 Cargo Classes'!$P$10</x:f>
        <x:v>0</x:v>
      </x:c>
      <x:c r="U4002" s="22" t="n">
        <x:f>SUM(Q4002:T4002)</x:f>
        <x:v>1.02</x:v>
      </x:c>
      <x:c r="V4002" s="18" t="n">
        <x:f>IF(U4002=0,0,N4002*Q4002/U4002)</x:f>
        <x:v>0</x:v>
      </x:c>
      <x:c r="W4002" s="18" t="n">
        <x:f>IF(U4002=0,0,P4002*Q4002/U4002)</x:f>
        <x:v>0</x:v>
      </x:c>
      <x:c r="X4002" s="18" t="n">
        <x:f>MAX(V4002,W4002*'01 Controls'!$E$12)</x:f>
        <x:v>0</x:v>
      </x:c>
      <x:c r="Y4002" s="18" t="n">
        <x:f>IF(U4002=0,0,N4002*R4002/U4002)</x:f>
        <x:v>900</x:v>
      </x:c>
      <x:c r="Z4002" s="18" t="n">
        <x:f>IF(U4002=0,0,P4002*R4002/U4002)</x:f>
        <x:v>1168.75</x:v>
      </x:c>
      <x:c r="AA4002" s="18" t="n">
        <x:f>MAX(Y4002,Z4002*'01 Controls'!$E$13)</x:f>
        <x:v>900</x:v>
      </x:c>
      <x:c r="AB4002" s="18" t="n">
        <x:f>IF(U4002=0,0,N4002*S4002/U4002)</x:f>
        <x:v>0</x:v>
      </x:c>
      <x:c r="AC4002" s="18" t="n">
        <x:f>IF(U4002=0,0,P4002*S4002/U4002)</x:f>
        <x:v>0</x:v>
      </x:c>
      <x:c r="AD4002" s="18" t="n">
        <x:f>MAX(AB4002,AC4002*'01 Controls'!$E$14)</x:f>
        <x:v>0</x:v>
      </x:c>
      <x:c r="AE4002" s="18" t="n">
        <x:f>IF(U4002=0,0,N4002*T4002/U4002)</x:f>
        <x:v>0</x:v>
      </x:c>
      <x:c r="AF4002" s="18" t="n">
        <x:f>IF(U4002=0,0,P4002*T4002/U4002)</x:f>
        <x:v>0</x:v>
      </x:c>
      <x:c r="AG4002" s="18" t="n">
        <x:f>MAX(AE4002,AF4002*'01 Controls'!$E$15)</x:f>
        <x:v>0</x:v>
      </x:c>
      <x:c r="AH4002" s="18" t="n">
        <x:f>SUM(V4002,Y4002,AB4002,AE4002)</x:f>
        <x:v>900</x:v>
      </x:c>
      <x:c r="AI4002" s="18" t="n">
        <x:f>N4002-AH4002</x:f>
        <x:v>0</x:v>
      </x:c>
      <x:c r="AJ4002" s="18" t="n">
        <x:f>V4002*INDEX('07 Mode Capacity'!$P$6:$P$17,MATCH("AIR-"&amp;I4002,'07 Mode Capacity'!$C$6:$C$17,0))</x:f>
        <x:v>0</x:v>
      </x:c>
      <x:c r="AK4002" s="18" t="n">
        <x:f>Y4002*INDEX('07 Mode Capacity'!$P$6:$P$17,MATCH("OCEAN-"&amp;I4002,'07 Mode Capacity'!$C$6:$C$17,0))</x:f>
        <x:v>78.87265213755977</x:v>
      </x:c>
      <x:c r="AL4002" s="18" t="n">
        <x:f>AB4002*INDEX('07 Mode Capacity'!$P$6:$P$17,MATCH("LAND-"&amp;I4002,'07 Mode Capacity'!$C$6:$C$17,0))</x:f>
        <x:v>0</x:v>
      </x:c>
      <x:c r="AM4002" s="18" t="n">
        <x:f>AE4002*INDEX('07 Mode Capacity'!$P$6:$P$17,MATCH("INLAND-"&amp;I4002,'07 Mode Capacity'!$C$6:$C$17,0))</x:f>
        <x:v>0</x:v>
      </x:c>
      <x:c r="AN4002" s="18" t="n">
        <x:f>SUM(AJ4002:AM4002)</x:f>
        <x:v>78.87265213755977</x:v>
      </x:c>
      <x:c r="AO4002" s="17" t="n">
        <x:f>IF(N4002=0,1,AN4002/N4002)</x:f>
        <x:v>0.08763628015284419</x:v>
      </x:c>
      <x:c r="AP4002" s="11" t="str">
        <x:f>IF(AO4002&gt;='01 Controls'!$E$16,"PASS","FAIL")</x:f>
        <x:v>FAIL</x:v>
      </x:c>
      <x:c r="AQ4002" s="11" t="str">
        <x:v>UNQUANTIFIED</x:v>
      </x:c>
      <x:c r="AR4002" s="11" t="str">
        <x:v>Position-class planning record; serial item and receiver open</x:v>
      </x:c>
      <x:c r="AS4002" s="26"/>
      <x:c r="AT4002" s="26"/>
    </x:row>
    <x:row r="4003">
      <x:c r="C4003" s="11" t="str">
        <x:v>G1-CM-RLG-FLR-24</x:v>
      </x:c>
      <x:c r="D4003" s="11" t="str">
        <x:v>G1</x:v>
      </x:c>
      <x:c r="E4003" s="11" t="str">
        <x:v>Allied megacity earthquake</x:v>
      </x:c>
      <x:c r="F4003" s="11" t="str">
        <x:v>CM-RLG</x:v>
      </x:c>
      <x:c r="G4003" s="11" t="str">
        <x:v>Civil rail-mobility group</x:v>
      </x:c>
      <x:c r="H4003" s="11" t="str">
        <x:v>FLR-24</x:v>
      </x:c>
      <x:c r="I4003" s="19" t="n">
        <x:v>48</x:v>
      </x:c>
      <x:c r="J4003" s="21" t="n">
        <x:v>5</x:v>
      </x:c>
      <x:c r="K4003" s="18" t="n">
        <x:f>'05 Cargo Register'!K419</x:f>
        <x:v>288</x:v>
      </x:c>
      <x:c r="L4003" s="18" t="n">
        <x:f>'05 Cargo Register'!N419</x:f>
        <x:v>15</x:v>
      </x:c>
      <x:c r="M4003" s="18" t="n">
        <x:f>'05 Cargo Register'!O419</x:f>
        <x:v>480</x:v>
      </x:c>
      <x:c r="N4003" s="18" t="n">
        <x:f>J4003*K4003</x:f>
        <x:v>1440</x:v>
      </x:c>
      <x:c r="O4003" s="18" t="n">
        <x:f>J4003*L4003</x:f>
        <x:v>75</x:v>
      </x:c>
      <x:c r="P4003" s="18" t="n">
        <x:f>J4003*M4003</x:f>
        <x:v>2400</x:v>
      </x:c>
      <x:c r="Q4003" s="22" t="n">
        <x:f>'01 Controls'!$E$30*'02 Cargo Classes'!$M$11</x:f>
        <x:v>0</x:v>
      </x:c>
      <x:c r="R4003" s="22" t="n">
        <x:f>'01 Controls'!$F$30*'02 Cargo Classes'!$N$11</x:f>
        <x:v>1.02</x:v>
      </x:c>
      <x:c r="S4003" s="22" t="n">
        <x:f>'01 Controls'!$G$30*'02 Cargo Classes'!$O$11</x:f>
        <x:v>0</x:v>
      </x:c>
      <x:c r="T4003" s="22" t="n">
        <x:f>'01 Controls'!$H$30*'02 Cargo Classes'!$P$11</x:f>
        <x:v>0</x:v>
      </x:c>
      <x:c r="U4003" s="22" t="n">
        <x:f>SUM(Q4003:T4003)</x:f>
        <x:v>1.02</x:v>
      </x:c>
      <x:c r="V4003" s="18" t="n">
        <x:f>IF(U4003=0,0,N4003*Q4003/U4003)</x:f>
        <x:v>0</x:v>
      </x:c>
      <x:c r="W4003" s="18" t="n">
        <x:f>IF(U4003=0,0,P4003*Q4003/U4003)</x:f>
        <x:v>0</x:v>
      </x:c>
      <x:c r="X4003" s="18" t="n">
        <x:f>MAX(V4003,W4003*'01 Controls'!$E$12)</x:f>
        <x:v>0</x:v>
      </x:c>
      <x:c r="Y4003" s="18" t="n">
        <x:f>IF(U4003=0,0,N4003*R4003/U4003)</x:f>
        <x:v>1440</x:v>
      </x:c>
      <x:c r="Z4003" s="18" t="n">
        <x:f>IF(U4003=0,0,P4003*R4003/U4003)</x:f>
        <x:v>2400</x:v>
      </x:c>
      <x:c r="AA4003" s="18" t="n">
        <x:f>MAX(Y4003,Z4003*'01 Controls'!$E$13)</x:f>
        <x:v>1440</x:v>
      </x:c>
      <x:c r="AB4003" s="18" t="n">
        <x:f>IF(U4003=0,0,N4003*S4003/U4003)</x:f>
        <x:v>0</x:v>
      </x:c>
      <x:c r="AC4003" s="18" t="n">
        <x:f>IF(U4003=0,0,P4003*S4003/U4003)</x:f>
        <x:v>0</x:v>
      </x:c>
      <x:c r="AD4003" s="18" t="n">
        <x:f>MAX(AB4003,AC4003*'01 Controls'!$E$14)</x:f>
        <x:v>0</x:v>
      </x:c>
      <x:c r="AE4003" s="18" t="n">
        <x:f>IF(U4003=0,0,N4003*T4003/U4003)</x:f>
        <x:v>0</x:v>
      </x:c>
      <x:c r="AF4003" s="18" t="n">
        <x:f>IF(U4003=0,0,P4003*T4003/U4003)</x:f>
        <x:v>0</x:v>
      </x:c>
      <x:c r="AG4003" s="18" t="n">
        <x:f>MAX(AE4003,AF4003*'01 Controls'!$E$15)</x:f>
        <x:v>0</x:v>
      </x:c>
      <x:c r="AH4003" s="18" t="n">
        <x:f>SUM(V4003,Y4003,AB4003,AE4003)</x:f>
        <x:v>1440</x:v>
      </x:c>
      <x:c r="AI4003" s="18" t="n">
        <x:f>N4003-AH4003</x:f>
        <x:v>0</x:v>
      </x:c>
      <x:c r="AJ4003" s="18" t="n">
        <x:f>V4003*INDEX('07 Mode Capacity'!$P$6:$P$17,MATCH("AIR-"&amp;I4003,'07 Mode Capacity'!$C$6:$C$17,0))</x:f>
        <x:v>0</x:v>
      </x:c>
      <x:c r="AK4003" s="18" t="n">
        <x:f>Y4003*INDEX('07 Mode Capacity'!$P$6:$P$17,MATCH("OCEAN-"&amp;I4003,'07 Mode Capacity'!$C$6:$C$17,0))</x:f>
        <x:v>126.19624342009564</x:v>
      </x:c>
      <x:c r="AL4003" s="18" t="n">
        <x:f>AB4003*INDEX('07 Mode Capacity'!$P$6:$P$17,MATCH("LAND-"&amp;I4003,'07 Mode Capacity'!$C$6:$C$17,0))</x:f>
        <x:v>0</x:v>
      </x:c>
      <x:c r="AM4003" s="18" t="n">
        <x:f>AE4003*INDEX('07 Mode Capacity'!$P$6:$P$17,MATCH("INLAND-"&amp;I4003,'07 Mode Capacity'!$C$6:$C$17,0))</x:f>
        <x:v>0</x:v>
      </x:c>
      <x:c r="AN4003" s="18" t="n">
        <x:f>SUM(AJ4003:AM4003)</x:f>
        <x:v>126.19624342009564</x:v>
      </x:c>
      <x:c r="AO4003" s="17" t="n">
        <x:f>IF(N4003=0,1,AN4003/N4003)</x:f>
        <x:v>0.08763628015284419</x:v>
      </x:c>
      <x:c r="AP4003" s="11" t="str">
        <x:f>IF(AO4003&gt;='01 Controls'!$E$16,"PASS","FAIL")</x:f>
        <x:v>FAIL</x:v>
      </x:c>
      <x:c r="AQ4003" s="11" t="str">
        <x:v>UNQUANTIFIED</x:v>
      </x:c>
      <x:c r="AR4003" s="11" t="str">
        <x:v>Position-class planning record; serial item and receiver open</x:v>
      </x:c>
      <x:c r="AS4003" s="26"/>
      <x:c r="AT4003" s="26"/>
    </x:row>
    <x:row r="4004">
      <x:c r="C4004" s="11" t="str">
        <x:v>G1-CM-RLG-ROL-30</x:v>
      </x:c>
      <x:c r="D4004" s="11" t="str">
        <x:v>G1</x:v>
      </x:c>
      <x:c r="E4004" s="11" t="str">
        <x:v>Allied megacity earthquake</x:v>
      </x:c>
      <x:c r="F4004" s="11" t="str">
        <x:v>CM-RLG</x:v>
      </x:c>
      <x:c r="G4004" s="11" t="str">
        <x:v>Civil rail-mobility group</x:v>
      </x:c>
      <x:c r="H4004" s="11" t="str">
        <x:v>ROL-30</x:v>
      </x:c>
      <x:c r="I4004" s="19" t="n">
        <x:v>48</x:v>
      </x:c>
      <x:c r="J4004" s="21" t="n">
        <x:v>5</x:v>
      </x:c>
      <x:c r="K4004" s="18" t="n">
        <x:f>'05 Cargo Register'!K420</x:f>
        <x:v>1296</x:v>
      </x:c>
      <x:c r="L4004" s="18" t="n">
        <x:f>'05 Cargo Register'!N420</x:f>
        <x:v>54</x:v>
      </x:c>
      <x:c r="M4004" s="18" t="n">
        <x:f>'05 Cargo Register'!O420</x:f>
        <x:v>3442.5</x:v>
      </x:c>
      <x:c r="N4004" s="18" t="n">
        <x:f>J4004*K4004</x:f>
        <x:v>6480</x:v>
      </x:c>
      <x:c r="O4004" s="18" t="n">
        <x:f>J4004*L4004</x:f>
        <x:v>270</x:v>
      </x:c>
      <x:c r="P4004" s="18" t="n">
        <x:f>J4004*M4004</x:f>
        <x:v>17212.5</x:v>
      </x:c>
      <x:c r="Q4004" s="22" t="n">
        <x:f>'01 Controls'!$E$30*'02 Cargo Classes'!$M$12</x:f>
        <x:v>0</x:v>
      </x:c>
      <x:c r="R4004" s="22" t="n">
        <x:f>'01 Controls'!$F$30*'02 Cargo Classes'!$N$12</x:f>
        <x:v>0.85</x:v>
      </x:c>
      <x:c r="S4004" s="22" t="n">
        <x:f>'01 Controls'!$G$30*'02 Cargo Classes'!$O$12</x:f>
        <x:v>0</x:v>
      </x:c>
      <x:c r="T4004" s="22" t="n">
        <x:f>'01 Controls'!$H$30*'02 Cargo Classes'!$P$12</x:f>
        <x:v>0</x:v>
      </x:c>
      <x:c r="U4004" s="22" t="n">
        <x:f>SUM(Q4004:T4004)</x:f>
        <x:v>0.85</x:v>
      </x:c>
      <x:c r="V4004" s="18" t="n">
        <x:f>IF(U4004=0,0,N4004*Q4004/U4004)</x:f>
        <x:v>0</x:v>
      </x:c>
      <x:c r="W4004" s="18" t="n">
        <x:f>IF(U4004=0,0,P4004*Q4004/U4004)</x:f>
        <x:v>0</x:v>
      </x:c>
      <x:c r="X4004" s="18" t="n">
        <x:f>MAX(V4004,W4004*'01 Controls'!$E$12)</x:f>
        <x:v>0</x:v>
      </x:c>
      <x:c r="Y4004" s="18" t="n">
        <x:f>IF(U4004=0,0,N4004*R4004/U4004)</x:f>
        <x:v>6480</x:v>
      </x:c>
      <x:c r="Z4004" s="18" t="n">
        <x:f>IF(U4004=0,0,P4004*R4004/U4004)</x:f>
        <x:v>17212.5</x:v>
      </x:c>
      <x:c r="AA4004" s="18" t="n">
        <x:f>MAX(Y4004,Z4004*'01 Controls'!$E$13)</x:f>
        <x:v>6480</x:v>
      </x:c>
      <x:c r="AB4004" s="18" t="n">
        <x:f>IF(U4004=0,0,N4004*S4004/U4004)</x:f>
        <x:v>0</x:v>
      </x:c>
      <x:c r="AC4004" s="18" t="n">
        <x:f>IF(U4004=0,0,P4004*S4004/U4004)</x:f>
        <x:v>0</x:v>
      </x:c>
      <x:c r="AD4004" s="18" t="n">
        <x:f>MAX(AB4004,AC4004*'01 Controls'!$E$14)</x:f>
        <x:v>0</x:v>
      </x:c>
      <x:c r="AE4004" s="18" t="n">
        <x:f>IF(U4004=0,0,N4004*T4004/U4004)</x:f>
        <x:v>0</x:v>
      </x:c>
      <x:c r="AF4004" s="18" t="n">
        <x:f>IF(U4004=0,0,P4004*T4004/U4004)</x:f>
        <x:v>0</x:v>
      </x:c>
      <x:c r="AG4004" s="18" t="n">
        <x:f>MAX(AE4004,AF4004*'01 Controls'!$E$15)</x:f>
        <x:v>0</x:v>
      </x:c>
      <x:c r="AH4004" s="18" t="n">
        <x:f>SUM(V4004,Y4004,AB4004,AE4004)</x:f>
        <x:v>6480</x:v>
      </x:c>
      <x:c r="AI4004" s="18" t="n">
        <x:f>N4004-AH4004</x:f>
        <x:v>0</x:v>
      </x:c>
      <x:c r="AJ4004" s="18" t="n">
        <x:f>V4004*INDEX('07 Mode Capacity'!$P$6:$P$17,MATCH("AIR-"&amp;I4004,'07 Mode Capacity'!$C$6:$C$17,0))</x:f>
        <x:v>0</x:v>
      </x:c>
      <x:c r="AK4004" s="18" t="n">
        <x:f>Y4004*INDEX('07 Mode Capacity'!$P$6:$P$17,MATCH("OCEAN-"&amp;I4004,'07 Mode Capacity'!$C$6:$C$17,0))</x:f>
        <x:v>567.8830953904304</x:v>
      </x:c>
      <x:c r="AL4004" s="18" t="n">
        <x:f>AB4004*INDEX('07 Mode Capacity'!$P$6:$P$17,MATCH("LAND-"&amp;I4004,'07 Mode Capacity'!$C$6:$C$17,0))</x:f>
        <x:v>0</x:v>
      </x:c>
      <x:c r="AM4004" s="18" t="n">
        <x:f>AE4004*INDEX('07 Mode Capacity'!$P$6:$P$17,MATCH("INLAND-"&amp;I4004,'07 Mode Capacity'!$C$6:$C$17,0))</x:f>
        <x:v>0</x:v>
      </x:c>
      <x:c r="AN4004" s="18" t="n">
        <x:f>SUM(AJ4004:AM4004)</x:f>
        <x:v>567.8830953904304</x:v>
      </x:c>
      <x:c r="AO4004" s="17" t="n">
        <x:f>IF(N4004=0,1,AN4004/N4004)</x:f>
        <x:v>0.08763628015284419</x:v>
      </x:c>
      <x:c r="AP4004" s="11" t="str">
        <x:f>IF(AO4004&gt;='01 Controls'!$E$16,"PASS","FAIL")</x:f>
        <x:v>FAIL</x:v>
      </x:c>
      <x:c r="AQ4004" s="11" t="str">
        <x:v>UNQUANTIFIED</x:v>
      </x:c>
      <x:c r="AR4004" s="11" t="str">
        <x:v>Position-class planning record; serial item and receiver open</x:v>
      </x:c>
      <x:c r="AS4004" s="26"/>
      <x:c r="AT4004" s="26"/>
    </x:row>
    <x:row r="4005">
      <x:c r="C4005" s="11" t="str">
        <x:v>G1-CM-RLG-LIN-18</x:v>
      </x:c>
      <x:c r="D4005" s="11" t="str">
        <x:v>G1</x:v>
      </x:c>
      <x:c r="E4005" s="11" t="str">
        <x:v>Allied megacity earthquake</x:v>
      </x:c>
      <x:c r="F4005" s="11" t="str">
        <x:v>CM-RLG</x:v>
      </x:c>
      <x:c r="G4005" s="11" t="str">
        <x:v>Civil rail-mobility group</x:v>
      </x:c>
      <x:c r="H4005" s="11" t="str">
        <x:v>LIN-18</x:v>
      </x:c>
      <x:c r="I4005" s="19" t="n">
        <x:v>72</x:v>
      </x:c>
      <x:c r="J4005" s="21" t="n">
        <x:v>5</x:v>
      </x:c>
      <x:c r="K4005" s="18" t="n">
        <x:f>'05 Cargo Register'!K421</x:f>
        <x:v>144</x:v>
      </x:c>
      <x:c r="L4005" s="18" t="n">
        <x:f>'05 Cargo Register'!N421</x:f>
        <x:v>10</x:v>
      </x:c>
      <x:c r="M4005" s="18" t="n">
        <x:f>'05 Cargo Register'!O421</x:f>
        <x:v>440</x:v>
      </x:c>
      <x:c r="N4005" s="18" t="n">
        <x:f>J4005*K4005</x:f>
        <x:v>720</x:v>
      </x:c>
      <x:c r="O4005" s="18" t="n">
        <x:f>J4005*L4005</x:f>
        <x:v>50</x:v>
      </x:c>
      <x:c r="P4005" s="18" t="n">
        <x:f>J4005*M4005</x:f>
        <x:v>2200</x:v>
      </x:c>
      <x:c r="Q4005" s="22" t="n">
        <x:f>'01 Controls'!$E$30*'02 Cargo Classes'!$M$13</x:f>
        <x:v>0</x:v>
      </x:c>
      <x:c r="R4005" s="22" t="n">
        <x:f>'01 Controls'!$F$30*'02 Cargo Classes'!$N$13</x:f>
        <x:v>1.02</x:v>
      </x:c>
      <x:c r="S4005" s="22" t="n">
        <x:f>'01 Controls'!$G$30*'02 Cargo Classes'!$O$13</x:f>
        <x:v>0</x:v>
      </x:c>
      <x:c r="T4005" s="22" t="n">
        <x:f>'01 Controls'!$H$30*'02 Cargo Classes'!$P$13</x:f>
        <x:v>0</x:v>
      </x:c>
      <x:c r="U4005" s="22" t="n">
        <x:f>SUM(Q4005:T4005)</x:f>
        <x:v>1.02</x:v>
      </x:c>
      <x:c r="V4005" s="18" t="n">
        <x:f>IF(U4005=0,0,N4005*Q4005/U4005)</x:f>
        <x:v>0</x:v>
      </x:c>
      <x:c r="W4005" s="18" t="n">
        <x:f>IF(U4005=0,0,P4005*Q4005/U4005)</x:f>
        <x:v>0</x:v>
      </x:c>
      <x:c r="X4005" s="18" t="n">
        <x:f>MAX(V4005,W4005*'01 Controls'!$E$12)</x:f>
        <x:v>0</x:v>
      </x:c>
      <x:c r="Y4005" s="18" t="n">
        <x:f>IF(U4005=0,0,N4005*R4005/U4005)</x:f>
        <x:v>720</x:v>
      </x:c>
      <x:c r="Z4005" s="18" t="n">
        <x:f>IF(U4005=0,0,P4005*R4005/U4005)</x:f>
        <x:v>2200</x:v>
      </x:c>
      <x:c r="AA4005" s="18" t="n">
        <x:f>MAX(Y4005,Z4005*'01 Controls'!$E$13)</x:f>
        <x:v>720</x:v>
      </x:c>
      <x:c r="AB4005" s="18" t="n">
        <x:f>IF(U4005=0,0,N4005*S4005/U4005)</x:f>
        <x:v>0</x:v>
      </x:c>
      <x:c r="AC4005" s="18" t="n">
        <x:f>IF(U4005=0,0,P4005*S4005/U4005)</x:f>
        <x:v>0</x:v>
      </x:c>
      <x:c r="AD4005" s="18" t="n">
        <x:f>MAX(AB4005,AC4005*'01 Controls'!$E$14)</x:f>
        <x:v>0</x:v>
      </x:c>
      <x:c r="AE4005" s="18" t="n">
        <x:f>IF(U4005=0,0,N4005*T4005/U4005)</x:f>
        <x:v>0</x:v>
      </x:c>
      <x:c r="AF4005" s="18" t="n">
        <x:f>IF(U4005=0,0,P4005*T4005/U4005)</x:f>
        <x:v>0</x:v>
      </x:c>
      <x:c r="AG4005" s="18" t="n">
        <x:f>MAX(AE4005,AF4005*'01 Controls'!$E$15)</x:f>
        <x:v>0</x:v>
      </x:c>
      <x:c r="AH4005" s="18" t="n">
        <x:f>SUM(V4005,Y4005,AB4005,AE4005)</x:f>
        <x:v>720</x:v>
      </x:c>
      <x:c r="AI4005" s="18" t="n">
        <x:f>N4005-AH4005</x:f>
        <x:v>0</x:v>
      </x:c>
      <x:c r="AJ4005" s="18" t="n">
        <x:f>V4005*INDEX('07 Mode Capacity'!$P$6:$P$17,MATCH("AIR-"&amp;I4005,'07 Mode Capacity'!$C$6:$C$17,0))</x:f>
        <x:v>0</x:v>
      </x:c>
      <x:c r="AK4005" s="18" t="n">
        <x:f>Y4005*INDEX('07 Mode Capacity'!$P$6:$P$17,MATCH("OCEAN-"&amp;I4005,'07 Mode Capacity'!$C$6:$C$17,0))</x:f>
        <x:v>563.5929442411235</x:v>
      </x:c>
      <x:c r="AL4005" s="18" t="n">
        <x:f>AB4005*INDEX('07 Mode Capacity'!$P$6:$P$17,MATCH("LAND-"&amp;I4005,'07 Mode Capacity'!$C$6:$C$17,0))</x:f>
        <x:v>0</x:v>
      </x:c>
      <x:c r="AM4005" s="18" t="n">
        <x:f>AE4005*INDEX('07 Mode Capacity'!$P$6:$P$17,MATCH("INLAND-"&amp;I4005,'07 Mode Capacity'!$C$6:$C$17,0))</x:f>
        <x:v>0</x:v>
      </x:c>
      <x:c r="AN4005" s="18" t="n">
        <x:f>SUM(AJ4005:AM4005)</x:f>
        <x:v>563.5929442411235</x:v>
      </x:c>
      <x:c r="AO4005" s="17" t="n">
        <x:f>IF(N4005=0,1,AN4005/N4005)</x:f>
        <x:v>0.7827679781126715</x:v>
      </x:c>
      <x:c r="AP4005" s="11" t="str">
        <x:f>IF(AO4005&gt;='01 Controls'!$E$16,"PASS","FAIL")</x:f>
        <x:v>FAIL</x:v>
      </x:c>
      <x:c r="AQ4005" s="11" t="str">
        <x:v>UNQUANTIFIED</x:v>
      </x:c>
      <x:c r="AR4005" s="11" t="str">
        <x:v>Position-class planning record; serial item and receiver open</x:v>
      </x:c>
      <x:c r="AS4005" s="26"/>
      <x:c r="AT4005" s="26"/>
    </x:row>
    <x:row r="4006">
      <x:c r="C4006" s="11" t="str">
        <x:v>G1-CM-RLG-BLK-08</x:v>
      </x:c>
      <x:c r="D4006" s="11" t="str">
        <x:v>G1</x:v>
      </x:c>
      <x:c r="E4006" s="11" t="str">
        <x:v>Allied megacity earthquake</x:v>
      </x:c>
      <x:c r="F4006" s="11" t="str">
        <x:v>CM-RLG</x:v>
      </x:c>
      <x:c r="G4006" s="11" t="str">
        <x:v>Civil rail-mobility group</x:v>
      </x:c>
      <x:c r="H4006" s="11" t="str">
        <x:v>BLK-08</x:v>
      </x:c>
      <x:c r="I4006" s="19" t="n">
        <x:v>48</x:v>
      </x:c>
      <x:c r="J4006" s="21" t="n">
        <x:v>5</x:v>
      </x:c>
      <x:c r="K4006" s="18" t="n">
        <x:f>'05 Cargo Register'!K422</x:f>
        <x:v>216</x:v>
      </x:c>
      <x:c r="L4006" s="18" t="n">
        <x:f>'05 Cargo Register'!N422</x:f>
        <x:v>34</x:v>
      </x:c>
      <x:c r="M4006" s="18" t="n">
        <x:f>'05 Cargo Register'!O422</x:f>
        <x:v>1734</x:v>
      </x:c>
      <x:c r="N4006" s="18" t="n">
        <x:f>J4006*K4006</x:f>
        <x:v>1080</x:v>
      </x:c>
      <x:c r="O4006" s="18" t="n">
        <x:f>J4006*L4006</x:f>
        <x:v>170</x:v>
      </x:c>
      <x:c r="P4006" s="18" t="n">
        <x:f>J4006*M4006</x:f>
        <x:v>8670</x:v>
      </x:c>
      <x:c r="Q4006" s="22" t="n">
        <x:f>'01 Controls'!$E$30*'02 Cargo Classes'!$M$14</x:f>
        <x:v>0.15</x:v>
      </x:c>
      <x:c r="R4006" s="22" t="n">
        <x:f>'01 Controls'!$F$30*'02 Cargo Classes'!$N$14</x:f>
        <x:v>0.68</x:v>
      </x:c>
      <x:c r="S4006" s="22" t="n">
        <x:f>'01 Controls'!$G$30*'02 Cargo Classes'!$O$14</x:f>
        <x:v>0</x:v>
      </x:c>
      <x:c r="T4006" s="22" t="n">
        <x:f>'01 Controls'!$H$30*'02 Cargo Classes'!$P$14</x:f>
        <x:v>0</x:v>
      </x:c>
      <x:c r="U4006" s="22" t="n">
        <x:f>SUM(Q4006:T4006)</x:f>
        <x:v>0.8300000000000001</x:v>
      </x:c>
      <x:c r="V4006" s="18" t="n">
        <x:f>IF(U4006=0,0,N4006*Q4006/U4006)</x:f>
        <x:v>195.18072289156626</x:v>
      </x:c>
      <x:c r="W4006" s="18" t="n">
        <x:f>IF(U4006=0,0,P4006*Q4006/U4006)</x:f>
        <x:v>1566.867469879518</x:v>
      </x:c>
      <x:c r="X4006" s="18" t="n">
        <x:f>MAX(V4006,W4006*'01 Controls'!$E$12)</x:f>
        <x:v>391.7168674698795</x:v>
      </x:c>
      <x:c r="Y4006" s="18" t="n">
        <x:f>IF(U4006=0,0,N4006*R4006/U4006)</x:f>
        <x:v>884.8192771084338</x:v>
      </x:c>
      <x:c r="Z4006" s="18" t="n">
        <x:f>IF(U4006=0,0,P4006*R4006/U4006)</x:f>
        <x:v>7103.1325301204815</x:v>
      </x:c>
      <x:c r="AA4006" s="18" t="n">
        <x:f>MAX(Y4006,Z4006*'01 Controls'!$E$13)</x:f>
        <x:v>1065.4698795180723</x:v>
      </x:c>
      <x:c r="AB4006" s="18" t="n">
        <x:f>IF(U4006=0,0,N4006*S4006/U4006)</x:f>
        <x:v>0</x:v>
      </x:c>
      <x:c r="AC4006" s="18" t="n">
        <x:f>IF(U4006=0,0,P4006*S4006/U4006)</x:f>
        <x:v>0</x:v>
      </x:c>
      <x:c r="AD4006" s="18" t="n">
        <x:f>MAX(AB4006,AC4006*'01 Controls'!$E$14)</x:f>
        <x:v>0</x:v>
      </x:c>
      <x:c r="AE4006" s="18" t="n">
        <x:f>IF(U4006=0,0,N4006*T4006/U4006)</x:f>
        <x:v>0</x:v>
      </x:c>
      <x:c r="AF4006" s="18" t="n">
        <x:f>IF(U4006=0,0,P4006*T4006/U4006)</x:f>
        <x:v>0</x:v>
      </x:c>
      <x:c r="AG4006" s="18" t="n">
        <x:f>MAX(AE4006,AF4006*'01 Controls'!$E$15)</x:f>
        <x:v>0</x:v>
      </x:c>
      <x:c r="AH4006" s="18" t="n">
        <x:f>SUM(V4006,Y4006,AB4006,AE4006)</x:f>
        <x:v>1080</x:v>
      </x:c>
      <x:c r="AI4006" s="18" t="n">
        <x:f>N4006-AH4006</x:f>
        <x:v>0</x:v>
      </x:c>
      <x:c r="AJ4006" s="18" t="n">
        <x:f>V4006*INDEX('07 Mode Capacity'!$P$6:$P$17,MATCH("AIR-"&amp;I4006,'07 Mode Capacity'!$C$6:$C$17,0))</x:f>
        <x:v>54.71611643718724</x:v>
      </x:c>
      <x:c r="AK4006" s="18" t="n">
        <x:f>Y4006*INDEX('07 Mode Capacity'!$P$6:$P$17,MATCH("OCEAN-"&amp;I4006,'07 Mode Capacity'!$C$6:$C$17,0))</x:f>
        <x:v>77.54227005331178</x:v>
      </x:c>
      <x:c r="AL4006" s="18" t="n">
        <x:f>AB4006*INDEX('07 Mode Capacity'!$P$6:$P$17,MATCH("LAND-"&amp;I4006,'07 Mode Capacity'!$C$6:$C$17,0))</x:f>
        <x:v>0</x:v>
      </x:c>
      <x:c r="AM4006" s="18" t="n">
        <x:f>AE4006*INDEX('07 Mode Capacity'!$P$6:$P$17,MATCH("INLAND-"&amp;I4006,'07 Mode Capacity'!$C$6:$C$17,0))</x:f>
        <x:v>0</x:v>
      </x:c>
      <x:c r="AN4006" s="18" t="n">
        <x:f>SUM(AJ4006:AM4006)</x:f>
        <x:v>132.25838649049902</x:v>
      </x:c>
      <x:c r="AO4006" s="17" t="n">
        <x:f>IF(N4006=0,1,AN4006/N4006)</x:f>
        <x:v>0.12246146897268428</x:v>
      </x:c>
      <x:c r="AP4006" s="11" t="str">
        <x:f>IF(AO4006&gt;='01 Controls'!$E$16,"PASS","FAIL")</x:f>
        <x:v>FAIL</x:v>
      </x:c>
      <x:c r="AQ4006" s="11" t="str">
        <x:v>UNQUANTIFIED</x:v>
      </x:c>
      <x:c r="AR4006" s="11" t="str">
        <x:v>Position-class planning record; serial item and receiver open</x:v>
      </x:c>
      <x:c r="AS4006" s="26"/>
      <x:c r="AT4006" s="26"/>
    </x:row>
    <x:row r="4007">
      <x:c r="C4007" s="11" t="str">
        <x:v>G1-CM-RLG-OOG-80</x:v>
      </x:c>
      <x:c r="D4007" s="11" t="str">
        <x:v>G1</x:v>
      </x:c>
      <x:c r="E4007" s="11" t="str">
        <x:v>Allied megacity earthquake</x:v>
      </x:c>
      <x:c r="F4007" s="11" t="str">
        <x:v>CM-RLG</x:v>
      </x:c>
      <x:c r="G4007" s="11" t="str">
        <x:v>Civil rail-mobility group</x:v>
      </x:c>
      <x:c r="H4007" s="11" t="str">
        <x:v>OOG-80</x:v>
      </x:c>
      <x:c r="I4007" s="19" t="n">
        <x:v>72</x:v>
      </x:c>
      <x:c r="J4007" s="21" t="n">
        <x:v>5</x:v>
      </x:c>
      <x:c r="K4007" s="18" t="n">
        <x:f>'05 Cargo Register'!K423</x:f>
        <x:v>648</x:v>
      </x:c>
      <x:c r="L4007" s="18" t="n">
        <x:f>'05 Cargo Register'!N423</x:f>
        <x:v>11</x:v>
      </x:c>
      <x:c r="M4007" s="18" t="n">
        <x:f>'05 Cargo Register'!O423</x:f>
        <x:v>1936</x:v>
      </x:c>
      <x:c r="N4007" s="18" t="n">
        <x:f>J4007*K4007</x:f>
        <x:v>3240</x:v>
      </x:c>
      <x:c r="O4007" s="18" t="n">
        <x:f>J4007*L4007</x:f>
        <x:v>55</x:v>
      </x:c>
      <x:c r="P4007" s="18" t="n">
        <x:f>J4007*M4007</x:f>
        <x:v>9680</x:v>
      </x:c>
      <x:c r="Q4007" s="22" t="n">
        <x:f>'01 Controls'!$E$30*'02 Cargo Classes'!$M$15</x:f>
        <x:v>0</x:v>
      </x:c>
      <x:c r="R4007" s="22" t="n">
        <x:f>'01 Controls'!$F$30*'02 Cargo Classes'!$N$15</x:f>
        <x:v>1.7</x:v>
      </x:c>
      <x:c r="S4007" s="22" t="n">
        <x:f>'01 Controls'!$G$30*'02 Cargo Classes'!$O$15</x:f>
        <x:v>0</x:v>
      </x:c>
      <x:c r="T4007" s="22" t="n">
        <x:f>'01 Controls'!$H$30*'02 Cargo Classes'!$P$15</x:f>
        <x:v>0</x:v>
      </x:c>
      <x:c r="U4007" s="22" t="n">
        <x:f>SUM(Q4007:T4007)</x:f>
        <x:v>1.7</x:v>
      </x:c>
      <x:c r="V4007" s="18" t="n">
        <x:f>IF(U4007=0,0,N4007*Q4007/U4007)</x:f>
        <x:v>0</x:v>
      </x:c>
      <x:c r="W4007" s="18" t="n">
        <x:f>IF(U4007=0,0,P4007*Q4007/U4007)</x:f>
        <x:v>0</x:v>
      </x:c>
      <x:c r="X4007" s="18" t="n">
        <x:f>MAX(V4007,W4007*'01 Controls'!$E$12)</x:f>
        <x:v>0</x:v>
      </x:c>
      <x:c r="Y4007" s="18" t="n">
        <x:f>IF(U4007=0,0,N4007*R4007/U4007)</x:f>
        <x:v>3240</x:v>
      </x:c>
      <x:c r="Z4007" s="18" t="n">
        <x:f>IF(U4007=0,0,P4007*R4007/U4007)</x:f>
        <x:v>9680</x:v>
      </x:c>
      <x:c r="AA4007" s="18" t="n">
        <x:f>MAX(Y4007,Z4007*'01 Controls'!$E$13)</x:f>
        <x:v>3240</x:v>
      </x:c>
      <x:c r="AB4007" s="18" t="n">
        <x:f>IF(U4007=0,0,N4007*S4007/U4007)</x:f>
        <x:v>0</x:v>
      </x:c>
      <x:c r="AC4007" s="18" t="n">
        <x:f>IF(U4007=0,0,P4007*S4007/U4007)</x:f>
        <x:v>0</x:v>
      </x:c>
      <x:c r="AD4007" s="18" t="n">
        <x:f>MAX(AB4007,AC4007*'01 Controls'!$E$14)</x:f>
        <x:v>0</x:v>
      </x:c>
      <x:c r="AE4007" s="18" t="n">
        <x:f>IF(U4007=0,0,N4007*T4007/U4007)</x:f>
        <x:v>0</x:v>
      </x:c>
      <x:c r="AF4007" s="18" t="n">
        <x:f>IF(U4007=0,0,P4007*T4007/U4007)</x:f>
        <x:v>0</x:v>
      </x:c>
      <x:c r="AG4007" s="18" t="n">
        <x:f>MAX(AE4007,AF4007*'01 Controls'!$E$15)</x:f>
        <x:v>0</x:v>
      </x:c>
      <x:c r="AH4007" s="18" t="n">
        <x:f>SUM(V4007,Y4007,AB4007,AE4007)</x:f>
        <x:v>3240</x:v>
      </x:c>
      <x:c r="AI4007" s="18" t="n">
        <x:f>N4007-AH4007</x:f>
        <x:v>0</x:v>
      </x:c>
      <x:c r="AJ4007" s="18" t="n">
        <x:f>V4007*INDEX('07 Mode Capacity'!$P$6:$P$17,MATCH("AIR-"&amp;I4007,'07 Mode Capacity'!$C$6:$C$17,0))</x:f>
        <x:v>0</x:v>
      </x:c>
      <x:c r="AK4007" s="18" t="n">
        <x:f>Y4007*INDEX('07 Mode Capacity'!$P$6:$P$17,MATCH("OCEAN-"&amp;I4007,'07 Mode Capacity'!$C$6:$C$17,0))</x:f>
        <x:v>2536.168249085056</x:v>
      </x:c>
      <x:c r="AL4007" s="18" t="n">
        <x:f>AB4007*INDEX('07 Mode Capacity'!$P$6:$P$17,MATCH("LAND-"&amp;I4007,'07 Mode Capacity'!$C$6:$C$17,0))</x:f>
        <x:v>0</x:v>
      </x:c>
      <x:c r="AM4007" s="18" t="n">
        <x:f>AE4007*INDEX('07 Mode Capacity'!$P$6:$P$17,MATCH("INLAND-"&amp;I4007,'07 Mode Capacity'!$C$6:$C$17,0))</x:f>
        <x:v>0</x:v>
      </x:c>
      <x:c r="AN4007" s="18" t="n">
        <x:f>SUM(AJ4007:AM4007)</x:f>
        <x:v>2536.168249085056</x:v>
      </x:c>
      <x:c r="AO4007" s="17" t="n">
        <x:f>IF(N4007=0,1,AN4007/N4007)</x:f>
        <x:v>0.7827679781126715</x:v>
      </x:c>
      <x:c r="AP4007" s="11" t="str">
        <x:f>IF(AO4007&gt;='01 Controls'!$E$16,"PASS","FAIL")</x:f>
        <x:v>FAIL</x:v>
      </x:c>
      <x:c r="AQ4007" s="11" t="str">
        <x:v>UNQUANTIFIED</x:v>
      </x:c>
      <x:c r="AR4007" s="11" t="str">
        <x:v>Position-class planning record; serial item and receiver open</x:v>
      </x:c>
      <x:c r="AS4007" s="26"/>
      <x:c r="AT4007" s="26"/>
    </x:row>
    <x:row r="4008">
      <x:c r="C4008" s="11" t="str">
        <x:v>G1-CM-AMG-APL-45</x:v>
      </x:c>
      <x:c r="D4008" s="11" t="str">
        <x:v>G1</x:v>
      </x:c>
      <x:c r="E4008" s="11" t="str">
        <x:v>Allied megacity earthquake</x:v>
      </x:c>
      <x:c r="F4008" s="11" t="str">
        <x:v>CM-AMG</x:v>
      </x:c>
      <x:c r="G4008" s="11" t="str">
        <x:v>Civil air-mobility group</x:v>
      </x:c>
      <x:c r="H4008" s="11" t="str">
        <x:v>APL-45</x:v>
      </x:c>
      <x:c r="I4008" s="19" t="n">
        <x:v>24</x:v>
      </x:c>
      <x:c r="J4008" s="21" t="n">
        <x:v>5</x:v>
      </x:c>
      <x:c r="K4008" s="18" t="n">
        <x:f>'05 Cargo Register'!K424</x:f>
        <x:v>135</x:v>
      </x:c>
      <x:c r="L4008" s="18" t="n">
        <x:f>'05 Cargo Register'!N424</x:f>
        <x:v>36</x:v>
      </x:c>
      <x:c r="M4008" s="18" t="n">
        <x:f>'05 Cargo Register'!O424</x:f>
        <x:v>270</x:v>
      </x:c>
      <x:c r="N4008" s="18" t="n">
        <x:f>J4008*K4008</x:f>
        <x:v>675</x:v>
      </x:c>
      <x:c r="O4008" s="18" t="n">
        <x:f>J4008*L4008</x:f>
        <x:v>180</x:v>
      </x:c>
      <x:c r="P4008" s="18" t="n">
        <x:f>J4008*M4008</x:f>
        <x:v>1350</x:v>
      </x:c>
      <x:c r="Q4008" s="22" t="n">
        <x:f>'01 Controls'!$E$30*'02 Cargo Classes'!$M$6</x:f>
        <x:v>0.44999999999999996</x:v>
      </x:c>
      <x:c r="R4008" s="22" t="n">
        <x:f>'01 Controls'!$F$30*'02 Cargo Classes'!$N$6</x:f>
        <x:v>0.34</x:v>
      </x:c>
      <x:c r="S4008" s="22" t="n">
        <x:f>'01 Controls'!$G$30*'02 Cargo Classes'!$O$6</x:f>
        <x:v>0</x:v>
      </x:c>
      <x:c r="T4008" s="22" t="n">
        <x:f>'01 Controls'!$H$30*'02 Cargo Classes'!$P$6</x:f>
        <x:v>0</x:v>
      </x:c>
      <x:c r="U4008" s="22" t="n">
        <x:f>SUM(Q4008:T4008)</x:f>
        <x:v>0.79</x:v>
      </x:c>
      <x:c r="V4008" s="18" t="n">
        <x:f>IF(U4008=0,0,N4008*Q4008/U4008)</x:f>
        <x:v>384.49367088607585</x:v>
      </x:c>
      <x:c r="W4008" s="18" t="n">
        <x:f>IF(U4008=0,0,P4008*Q4008/U4008)</x:f>
        <x:v>768.9873417721517</x:v>
      </x:c>
      <x:c r="X4008" s="18" t="n">
        <x:f>MAX(V4008,W4008*'01 Controls'!$E$12)</x:f>
        <x:v>384.49367088607585</x:v>
      </x:c>
      <x:c r="Y4008" s="18" t="n">
        <x:f>IF(U4008=0,0,N4008*R4008/U4008)</x:f>
        <x:v>290.5063291139241</x:v>
      </x:c>
      <x:c r="Z4008" s="18" t="n">
        <x:f>IF(U4008=0,0,P4008*R4008/U4008)</x:f>
        <x:v>581.0126582278482</x:v>
      </x:c>
      <x:c r="AA4008" s="18" t="n">
        <x:f>MAX(Y4008,Z4008*'01 Controls'!$E$13)</x:f>
        <x:v>290.5063291139241</x:v>
      </x:c>
      <x:c r="AB4008" s="18" t="n">
        <x:f>IF(U4008=0,0,N4008*S4008/U4008)</x:f>
        <x:v>0</x:v>
      </x:c>
      <x:c r="AC4008" s="18" t="n">
        <x:f>IF(U4008=0,0,P4008*S4008/U4008)</x:f>
        <x:v>0</x:v>
      </x:c>
      <x:c r="AD4008" s="18" t="n">
        <x:f>MAX(AB4008,AC4008*'01 Controls'!$E$14)</x:f>
        <x:v>0</x:v>
      </x:c>
      <x:c r="AE4008" s="18" t="n">
        <x:f>IF(U4008=0,0,N4008*T4008/U4008)</x:f>
        <x:v>0</x:v>
      </x:c>
      <x:c r="AF4008" s="18" t="n">
        <x:f>IF(U4008=0,0,P4008*T4008/U4008)</x:f>
        <x:v>0</x:v>
      </x:c>
      <x:c r="AG4008" s="18" t="n">
        <x:f>MAX(AE4008,AF4008*'01 Controls'!$E$15)</x:f>
        <x:v>0</x:v>
      </x:c>
      <x:c r="AH4008" s="18" t="n">
        <x:f>SUM(V4008,Y4008,AB4008,AE4008)</x:f>
        <x:v>675</x:v>
      </x:c>
      <x:c r="AI4008" s="18" t="n">
        <x:f>N4008-AH4008</x:f>
        <x:v>0</x:v>
      </x:c>
      <x:c r="AJ4008" s="18" t="n">
        <x:f>V4008*INDEX('07 Mode Capacity'!$P$6:$P$17,MATCH("AIR-"&amp;I4008,'07 Mode Capacity'!$C$6:$C$17,0))</x:f>
        <x:v>78.01917481779316</x:v>
      </x:c>
      <x:c r="AK4008" s="18" t="n">
        <x:f>Y4008*INDEX('07 Mode Capacity'!$P$6:$P$17,MATCH("OCEAN-"&amp;I4008,'07 Mode Capacity'!$C$6:$C$17,0))</x:f>
        <x:v>43.60181868874937</x:v>
      </x:c>
      <x:c r="AL4008" s="18" t="n">
        <x:f>AB4008*INDEX('07 Mode Capacity'!$P$6:$P$17,MATCH("LAND-"&amp;I4008,'07 Mode Capacity'!$C$6:$C$17,0))</x:f>
        <x:v>0</x:v>
      </x:c>
      <x:c r="AM4008" s="18" t="n">
        <x:f>AE4008*INDEX('07 Mode Capacity'!$P$6:$P$17,MATCH("INLAND-"&amp;I4008,'07 Mode Capacity'!$C$6:$C$17,0))</x:f>
        <x:v>0</x:v>
      </x:c>
      <x:c r="AN4008" s="18" t="n">
        <x:f>SUM(AJ4008:AM4008)</x:f>
        <x:v>121.62099350654253</x:v>
      </x:c>
      <x:c r="AO4008" s="17" t="n">
        <x:f>IF(N4008=0,1,AN4008/N4008)</x:f>
        <x:v>0.18017924963932228</x:v>
      </x:c>
      <x:c r="AP4008" s="11" t="str">
        <x:f>IF(AO4008&gt;='01 Controls'!$E$16,"PASS","FAIL")</x:f>
        <x:v>FAIL</x:v>
      </x:c>
      <x:c r="AQ4008" s="11" t="str">
        <x:v>UNQUANTIFIED</x:v>
      </x:c>
      <x:c r="AR4008" s="11" t="str">
        <x:v>Position-class planning record; serial item and receiver open</x:v>
      </x:c>
      <x:c r="AS4008" s="26"/>
      <x:c r="AT4008" s="26"/>
    </x:row>
    <x:row r="4009">
      <x:c r="C4009" s="11" t="str">
        <x:v>G1-CM-AMG-ISO-18</x:v>
      </x:c>
      <x:c r="D4009" s="11" t="str">
        <x:v>G1</x:v>
      </x:c>
      <x:c r="E4009" s="11" t="str">
        <x:v>Allied megacity earthquake</x:v>
      </x:c>
      <x:c r="F4009" s="11" t="str">
        <x:v>CM-AMG</x:v>
      </x:c>
      <x:c r="G4009" s="11" t="str">
        <x:v>Civil air-mobility group</x:v>
      </x:c>
      <x:c r="H4009" s="11" t="str">
        <x:v>ISO-18</x:v>
      </x:c>
      <x:c r="I4009" s="19" t="n">
        <x:v>48</x:v>
      </x:c>
      <x:c r="J4009" s="21" t="n">
        <x:v>5</x:v>
      </x:c>
      <x:c r="K4009" s="18" t="n">
        <x:f>'05 Cargo Register'!K425</x:f>
        <x:v>337.5</x:v>
      </x:c>
      <x:c r="L4009" s="18" t="n">
        <x:f>'05 Cargo Register'!N425</x:f>
        <x:v>23</x:v>
      </x:c>
      <x:c r="M4009" s="18" t="n">
        <x:f>'05 Cargo Register'!O425</x:f>
        <x:v>607.2</x:v>
      </x:c>
      <x:c r="N4009" s="18" t="n">
        <x:f>J4009*K4009</x:f>
        <x:v>1687.5</x:v>
      </x:c>
      <x:c r="O4009" s="18" t="n">
        <x:f>J4009*L4009</x:f>
        <x:v>115</x:v>
      </x:c>
      <x:c r="P4009" s="18" t="n">
        <x:f>J4009*M4009</x:f>
        <x:v>3036</x:v>
      </x:c>
      <x:c r="Q4009" s="22" t="n">
        <x:f>'01 Controls'!$E$30*'02 Cargo Classes'!$M$7</x:f>
        <x:v>0.03</x:v>
      </x:c>
      <x:c r="R4009" s="22" t="n">
        <x:f>'01 Controls'!$F$30*'02 Cargo Classes'!$N$7</x:f>
        <x:v>0.85</x:v>
      </x:c>
      <x:c r="S4009" s="22" t="n">
        <x:f>'01 Controls'!$G$30*'02 Cargo Classes'!$O$7</x:f>
        <x:v>0</x:v>
      </x:c>
      <x:c r="T4009" s="22" t="n">
        <x:f>'01 Controls'!$H$30*'02 Cargo Classes'!$P$7</x:f>
        <x:v>0</x:v>
      </x:c>
      <x:c r="U4009" s="22" t="n">
        <x:f>SUM(Q4009:T4009)</x:f>
        <x:v>0.88</x:v>
      </x:c>
      <x:c r="V4009" s="18" t="n">
        <x:f>IF(U4009=0,0,N4009*Q4009/U4009)</x:f>
        <x:v>57.52840909090909</x:v>
      </x:c>
      <x:c r="W4009" s="18" t="n">
        <x:f>IF(U4009=0,0,P4009*Q4009/U4009)</x:f>
        <x:v>103.5</x:v>
      </x:c>
      <x:c r="X4009" s="18" t="n">
        <x:f>MAX(V4009,W4009*'01 Controls'!$E$12)</x:f>
        <x:v>57.52840909090909</x:v>
      </x:c>
      <x:c r="Y4009" s="18" t="n">
        <x:f>IF(U4009=0,0,N4009*R4009/U4009)</x:f>
        <x:v>1629.971590909091</x:v>
      </x:c>
      <x:c r="Z4009" s="18" t="n">
        <x:f>IF(U4009=0,0,P4009*R4009/U4009)</x:f>
        <x:v>2932.5</x:v>
      </x:c>
      <x:c r="AA4009" s="18" t="n">
        <x:f>MAX(Y4009,Z4009*'01 Controls'!$E$13)</x:f>
        <x:v>1629.971590909091</x:v>
      </x:c>
      <x:c r="AB4009" s="18" t="n">
        <x:f>IF(U4009=0,0,N4009*S4009/U4009)</x:f>
        <x:v>0</x:v>
      </x:c>
      <x:c r="AC4009" s="18" t="n">
        <x:f>IF(U4009=0,0,P4009*S4009/U4009)</x:f>
        <x:v>0</x:v>
      </x:c>
      <x:c r="AD4009" s="18" t="n">
        <x:f>MAX(AB4009,AC4009*'01 Controls'!$E$14)</x:f>
        <x:v>0</x:v>
      </x:c>
      <x:c r="AE4009" s="18" t="n">
        <x:f>IF(U4009=0,0,N4009*T4009/U4009)</x:f>
        <x:v>0</x:v>
      </x:c>
      <x:c r="AF4009" s="18" t="n">
        <x:f>IF(U4009=0,0,P4009*T4009/U4009)</x:f>
        <x:v>0</x:v>
      </x:c>
      <x:c r="AG4009" s="18" t="n">
        <x:f>MAX(AE4009,AF4009*'01 Controls'!$E$15)</x:f>
        <x:v>0</x:v>
      </x:c>
      <x:c r="AH4009" s="18" t="n">
        <x:f>SUM(V4009,Y4009,AB4009,AE4009)</x:f>
        <x:v>1687.5</x:v>
      </x:c>
      <x:c r="AI4009" s="18" t="n">
        <x:f>N4009-AH4009</x:f>
        <x:v>0</x:v>
      </x:c>
      <x:c r="AJ4009" s="18" t="n">
        <x:f>V4009*INDEX('07 Mode Capacity'!$P$6:$P$17,MATCH("AIR-"&amp;I4009,'07 Mode Capacity'!$C$6:$C$17,0))</x:f>
        <x:v>16.127264432835727</x:v>
      </x:c>
      <x:c r="AK4009" s="18" t="n">
        <x:f>Y4009*INDEX('07 Mode Capacity'!$P$6:$P$17,MATCH("OCEAN-"&amp;I4009,'07 Mode Capacity'!$C$6:$C$17,0))</x:f>
        <x:v>142.84464698208623</x:v>
      </x:c>
      <x:c r="AL4009" s="18" t="n">
        <x:f>AB4009*INDEX('07 Mode Capacity'!$P$6:$P$17,MATCH("LAND-"&amp;I4009,'07 Mode Capacity'!$C$6:$C$17,0))</x:f>
        <x:v>0</x:v>
      </x:c>
      <x:c r="AM4009" s="18" t="n">
        <x:f>AE4009*INDEX('07 Mode Capacity'!$P$6:$P$17,MATCH("INLAND-"&amp;I4009,'07 Mode Capacity'!$C$6:$C$17,0))</x:f>
        <x:v>0</x:v>
      </x:c>
      <x:c r="AN4009" s="18" t="n">
        <x:f>SUM(AJ4009:AM4009)</x:f>
        <x:v>158.97191141492195</x:v>
      </x:c>
      <x:c r="AO4009" s="17" t="n">
        <x:f>IF(N4009=0,1,AN4009/N4009)</x:f>
        <x:v>0.09420557713476856</x:v>
      </x:c>
      <x:c r="AP4009" s="11" t="str">
        <x:f>IF(AO4009&gt;='01 Controls'!$E$16,"PASS","FAIL")</x:f>
        <x:v>FAIL</x:v>
      </x:c>
      <x:c r="AQ4009" s="11" t="str">
        <x:v>UNQUANTIFIED</x:v>
      </x:c>
      <x:c r="AR4009" s="11" t="str">
        <x:v>Position-class planning record; serial item and receiver open</x:v>
      </x:c>
      <x:c r="AS4009" s="26"/>
      <x:c r="AT4009" s="26"/>
    </x:row>
    <x:row r="4010">
      <x:c r="C4010" s="11" t="str">
        <x:v>G1-CM-AMG-COL-12</x:v>
      </x:c>
      <x:c r="D4010" s="11" t="str">
        <x:v>G1</x:v>
      </x:c>
      <x:c r="E4010" s="11" t="str">
        <x:v>Allied megacity earthquake</x:v>
      </x:c>
      <x:c r="F4010" s="11" t="str">
        <x:v>CM-AMG</x:v>
      </x:c>
      <x:c r="G4010" s="11" t="str">
        <x:v>Civil air-mobility group</x:v>
      </x:c>
      <x:c r="H4010" s="11" t="str">
        <x:v>COL-12</x:v>
      </x:c>
      <x:c r="I4010" s="19" t="n">
        <x:v>24</x:v>
      </x:c>
      <x:c r="J4010" s="21" t="n">
        <x:v>5</x:v>
      </x:c>
      <x:c r="K4010" s="18" t="n">
        <x:f>'05 Cargo Register'!K426</x:f>
        <x:v>135</x:v>
      </x:c>
      <x:c r="L4010" s="18" t="n">
        <x:f>'05 Cargo Register'!N426</x:f>
        <x:v>15</x:v>
      </x:c>
      <x:c r="M4010" s="18" t="n">
        <x:f>'05 Cargo Register'!O426</x:f>
        <x:v>396</x:v>
      </x:c>
      <x:c r="N4010" s="18" t="n">
        <x:f>J4010*K4010</x:f>
        <x:v>675</x:v>
      </x:c>
      <x:c r="O4010" s="18" t="n">
        <x:f>J4010*L4010</x:f>
        <x:v>75</x:v>
      </x:c>
      <x:c r="P4010" s="18" t="n">
        <x:f>J4010*M4010</x:f>
        <x:v>1980</x:v>
      </x:c>
      <x:c r="Q4010" s="22" t="n">
        <x:f>'01 Controls'!$E$30*'02 Cargo Classes'!$M$8</x:f>
        <x:v>0.3</x:v>
      </x:c>
      <x:c r="R4010" s="22" t="n">
        <x:f>'01 Controls'!$F$30*'02 Cargo Classes'!$N$8</x:f>
        <x:v>0.595</x:v>
      </x:c>
      <x:c r="S4010" s="22" t="n">
        <x:f>'01 Controls'!$G$30*'02 Cargo Classes'!$O$8</x:f>
        <x:v>0</x:v>
      </x:c>
      <x:c r="T4010" s="22" t="n">
        <x:f>'01 Controls'!$H$30*'02 Cargo Classes'!$P$8</x:f>
        <x:v>0</x:v>
      </x:c>
      <x:c r="U4010" s="22" t="n">
        <x:f>SUM(Q4010:T4010)</x:f>
        <x:v>0.895</x:v>
      </x:c>
      <x:c r="V4010" s="18" t="n">
        <x:f>IF(U4010=0,0,N4010*Q4010/U4010)</x:f>
        <x:v>226.25698324022346</x:v>
      </x:c>
      <x:c r="W4010" s="18" t="n">
        <x:f>IF(U4010=0,0,P4010*Q4010/U4010)</x:f>
        <x:v>663.6871508379888</x:v>
      </x:c>
      <x:c r="X4010" s="18" t="n">
        <x:f>MAX(V4010,W4010*'01 Controls'!$E$12)</x:f>
        <x:v>226.25698324022346</x:v>
      </x:c>
      <x:c r="Y4010" s="18" t="n">
        <x:f>IF(U4010=0,0,N4010*R4010/U4010)</x:f>
        <x:v>448.74301675977654</x:v>
      </x:c>
      <x:c r="Z4010" s="18" t="n">
        <x:f>IF(U4010=0,0,P4010*R4010/U4010)</x:f>
        <x:v>1316.312849162011</x:v>
      </x:c>
      <x:c r="AA4010" s="18" t="n">
        <x:f>MAX(Y4010,Z4010*'01 Controls'!$E$13)</x:f>
        <x:v>448.74301675977654</x:v>
      </x:c>
      <x:c r="AB4010" s="18" t="n">
        <x:f>IF(U4010=0,0,N4010*S4010/U4010)</x:f>
        <x:v>0</x:v>
      </x:c>
      <x:c r="AC4010" s="18" t="n">
        <x:f>IF(U4010=0,0,P4010*S4010/U4010)</x:f>
        <x:v>0</x:v>
      </x:c>
      <x:c r="AD4010" s="18" t="n">
        <x:f>MAX(AB4010,AC4010*'01 Controls'!$E$14)</x:f>
        <x:v>0</x:v>
      </x:c>
      <x:c r="AE4010" s="18" t="n">
        <x:f>IF(U4010=0,0,N4010*T4010/U4010)</x:f>
        <x:v>0</x:v>
      </x:c>
      <x:c r="AF4010" s="18" t="n">
        <x:f>IF(U4010=0,0,P4010*T4010/U4010)</x:f>
        <x:v>0</x:v>
      </x:c>
      <x:c r="AG4010" s="18" t="n">
        <x:f>MAX(AE4010,AF4010*'01 Controls'!$E$15)</x:f>
        <x:v>0</x:v>
      </x:c>
      <x:c r="AH4010" s="18" t="n">
        <x:f>SUM(V4010,Y4010,AB4010,AE4010)</x:f>
        <x:v>675</x:v>
      </x:c>
      <x:c r="AI4010" s="18" t="n">
        <x:f>N4010-AH4010</x:f>
        <x:v>0</x:v>
      </x:c>
      <x:c r="AJ4010" s="18" t="n">
        <x:f>V4010*INDEX('07 Mode Capacity'!$P$6:$P$17,MATCH("AIR-"&amp;I4010,'07 Mode Capacity'!$C$6:$C$17,0))</x:f>
        <x:v>45.91072484622467</x:v>
      </x:c>
      <x:c r="AK4010" s="18" t="n">
        <x:f>Y4010*INDEX('07 Mode Capacity'!$P$6:$P$17,MATCH("OCEAN-"&amp;I4010,'07 Mode Capacity'!$C$6:$C$17,0))</x:f>
        <x:v>67.35141266725809</x:v>
      </x:c>
      <x:c r="AL4010" s="18" t="n">
        <x:f>AB4010*INDEX('07 Mode Capacity'!$P$6:$P$17,MATCH("LAND-"&amp;I4010,'07 Mode Capacity'!$C$6:$C$17,0))</x:f>
        <x:v>0</x:v>
      </x:c>
      <x:c r="AM4010" s="18" t="n">
        <x:f>AE4010*INDEX('07 Mode Capacity'!$P$6:$P$17,MATCH("INLAND-"&amp;I4010,'07 Mode Capacity'!$C$6:$C$17,0))</x:f>
        <x:v>0</x:v>
      </x:c>
      <x:c r="AN4010" s="18" t="n">
        <x:f>SUM(AJ4010:AM4010)</x:f>
        <x:v>113.26213751348276</x:v>
      </x:c>
      <x:c r="AO4010" s="17" t="n">
        <x:f>IF(N4010=0,1,AN4010/N4010)</x:f>
        <x:v>0.1677957592792337</x:v>
      </x:c>
      <x:c r="AP4010" s="11" t="str">
        <x:f>IF(AO4010&gt;='01 Controls'!$E$16,"PASS","FAIL")</x:f>
        <x:v>FAIL</x:v>
      </x:c>
      <x:c r="AQ4010" s="11" t="str">
        <x:v>UNQUANTIFIED</x:v>
      </x:c>
      <x:c r="AR4010" s="11" t="str">
        <x:v>Position-class planning record; serial item and receiver open</x:v>
      </x:c>
      <x:c r="AS4010" s="26"/>
      <x:c r="AT4010" s="26"/>
    </x:row>
    <x:row r="4011">
      <x:c r="C4011" s="11" t="str">
        <x:v>G1-CM-AMG-BAT-22</x:v>
      </x:c>
      <x:c r="D4011" s="11" t="str">
        <x:v>G1</x:v>
      </x:c>
      <x:c r="E4011" s="11" t="str">
        <x:v>Allied megacity earthquake</x:v>
      </x:c>
      <x:c r="F4011" s="11" t="str">
        <x:v>CM-AMG</x:v>
      </x:c>
      <x:c r="G4011" s="11" t="str">
        <x:v>Civil air-mobility group</x:v>
      </x:c>
      <x:c r="H4011" s="11" t="str">
        <x:v>BAT-22</x:v>
      </x:c>
      <x:c r="I4011" s="19" t="n">
        <x:v>48</x:v>
      </x:c>
      <x:c r="J4011" s="21" t="n">
        <x:v>5</x:v>
      </x:c>
      <x:c r="K4011" s="18" t="n">
        <x:f>'05 Cargo Register'!K427</x:f>
        <x:v>168.75</x:v>
      </x:c>
      <x:c r="L4011" s="18" t="n">
        <x:f>'05 Cargo Register'!N427</x:f>
        <x:v>10</x:v>
      </x:c>
      <x:c r="M4011" s="18" t="n">
        <x:f>'05 Cargo Register'!O427</x:f>
        <x:v>264</x:v>
      </x:c>
      <x:c r="N4011" s="18" t="n">
        <x:f>J4011*K4011</x:f>
        <x:v>843.75</x:v>
      </x:c>
      <x:c r="O4011" s="18" t="n">
        <x:f>J4011*L4011</x:f>
        <x:v>50</x:v>
      </x:c>
      <x:c r="P4011" s="18" t="n">
        <x:f>J4011*M4011</x:f>
        <x:v>1320</x:v>
      </x:c>
      <x:c r="Q4011" s="22" t="n">
        <x:f>'01 Controls'!$E$30*'02 Cargo Classes'!$M$9</x:f>
        <x:v>0</x:v>
      </x:c>
      <x:c r="R4011" s="22" t="n">
        <x:f>'01 Controls'!$F$30*'02 Cargo Classes'!$N$9</x:f>
        <x:v>0.85</x:v>
      </x:c>
      <x:c r="S4011" s="22" t="n">
        <x:f>'01 Controls'!$G$30*'02 Cargo Classes'!$O$9</x:f>
        <x:v>0</x:v>
      </x:c>
      <x:c r="T4011" s="22" t="n">
        <x:f>'01 Controls'!$H$30*'02 Cargo Classes'!$P$9</x:f>
        <x:v>0</x:v>
      </x:c>
      <x:c r="U4011" s="22" t="n">
        <x:f>SUM(Q4011:T4011)</x:f>
        <x:v>0.85</x:v>
      </x:c>
      <x:c r="V4011" s="18" t="n">
        <x:f>IF(U4011=0,0,N4011*Q4011/U4011)</x:f>
        <x:v>0</x:v>
      </x:c>
      <x:c r="W4011" s="18" t="n">
        <x:f>IF(U4011=0,0,P4011*Q4011/U4011)</x:f>
        <x:v>0</x:v>
      </x:c>
      <x:c r="X4011" s="18" t="n">
        <x:f>MAX(V4011,W4011*'01 Controls'!$E$12)</x:f>
        <x:v>0</x:v>
      </x:c>
      <x:c r="Y4011" s="18" t="n">
        <x:f>IF(U4011=0,0,N4011*R4011/U4011)</x:f>
        <x:v>843.75</x:v>
      </x:c>
      <x:c r="Z4011" s="18" t="n">
        <x:f>IF(U4011=0,0,P4011*R4011/U4011)</x:f>
        <x:v>1320</x:v>
      </x:c>
      <x:c r="AA4011" s="18" t="n">
        <x:f>MAX(Y4011,Z4011*'01 Controls'!$E$13)</x:f>
        <x:v>843.75</x:v>
      </x:c>
      <x:c r="AB4011" s="18" t="n">
        <x:f>IF(U4011=0,0,N4011*S4011/U4011)</x:f>
        <x:v>0</x:v>
      </x:c>
      <x:c r="AC4011" s="18" t="n">
        <x:f>IF(U4011=0,0,P4011*S4011/U4011)</x:f>
        <x:v>0</x:v>
      </x:c>
      <x:c r="AD4011" s="18" t="n">
        <x:f>MAX(AB4011,AC4011*'01 Controls'!$E$14)</x:f>
        <x:v>0</x:v>
      </x:c>
      <x:c r="AE4011" s="18" t="n">
        <x:f>IF(U4011=0,0,N4011*T4011/U4011)</x:f>
        <x:v>0</x:v>
      </x:c>
      <x:c r="AF4011" s="18" t="n">
        <x:f>IF(U4011=0,0,P4011*T4011/U4011)</x:f>
        <x:v>0</x:v>
      </x:c>
      <x:c r="AG4011" s="18" t="n">
        <x:f>MAX(AE4011,AF4011*'01 Controls'!$E$15)</x:f>
        <x:v>0</x:v>
      </x:c>
      <x:c r="AH4011" s="18" t="n">
        <x:f>SUM(V4011,Y4011,AB4011,AE4011)</x:f>
        <x:v>843.75</x:v>
      </x:c>
      <x:c r="AI4011" s="18" t="n">
        <x:f>N4011-AH4011</x:f>
        <x:v>0</x:v>
      </x:c>
      <x:c r="AJ4011" s="18" t="n">
        <x:f>V4011*INDEX('07 Mode Capacity'!$P$6:$P$17,MATCH("AIR-"&amp;I4011,'07 Mode Capacity'!$C$6:$C$17,0))</x:f>
        <x:v>0</x:v>
      </x:c>
      <x:c r="AK4011" s="18" t="n">
        <x:f>Y4011*INDEX('07 Mode Capacity'!$P$6:$P$17,MATCH("OCEAN-"&amp;I4011,'07 Mode Capacity'!$C$6:$C$17,0))</x:f>
        <x:v>73.94311137896229</x:v>
      </x:c>
      <x:c r="AL4011" s="18" t="n">
        <x:f>AB4011*INDEX('07 Mode Capacity'!$P$6:$P$17,MATCH("LAND-"&amp;I4011,'07 Mode Capacity'!$C$6:$C$17,0))</x:f>
        <x:v>0</x:v>
      </x:c>
      <x:c r="AM4011" s="18" t="n">
        <x:f>AE4011*INDEX('07 Mode Capacity'!$P$6:$P$17,MATCH("INLAND-"&amp;I4011,'07 Mode Capacity'!$C$6:$C$17,0))</x:f>
        <x:v>0</x:v>
      </x:c>
      <x:c r="AN4011" s="18" t="n">
        <x:f>SUM(AJ4011:AM4011)</x:f>
        <x:v>73.94311137896229</x:v>
      </x:c>
      <x:c r="AO4011" s="17" t="n">
        <x:f>IF(N4011=0,1,AN4011/N4011)</x:f>
        <x:v>0.08763628015284419</x:v>
      </x:c>
      <x:c r="AP4011" s="11" t="str">
        <x:f>IF(AO4011&gt;='01 Controls'!$E$16,"PASS","FAIL")</x:f>
        <x:v>FAIL</x:v>
      </x:c>
      <x:c r="AQ4011" s="11" t="str">
        <x:v>UNQUANTIFIED</x:v>
      </x:c>
      <x:c r="AR4011" s="11" t="str">
        <x:v>Position-class planning record; serial item and receiver open</x:v>
      </x:c>
      <x:c r="AS4011" s="26"/>
      <x:c r="AT4011" s="26"/>
    </x:row>
    <x:row r="4012">
      <x:c r="C4012" s="11" t="str">
        <x:v>G1-CM-AMG-TNK-20</x:v>
      </x:c>
      <x:c r="D4012" s="11" t="str">
        <x:v>G1</x:v>
      </x:c>
      <x:c r="E4012" s="11" t="str">
        <x:v>Allied megacity earthquake</x:v>
      </x:c>
      <x:c r="F4012" s="11" t="str">
        <x:v>CM-AMG</x:v>
      </x:c>
      <x:c r="G4012" s="11" t="str">
        <x:v>Civil air-mobility group</x:v>
      </x:c>
      <x:c r="H4012" s="11" t="str">
        <x:v>TNK-20</x:v>
      </x:c>
      <x:c r="I4012" s="19" t="n">
        <x:v>48</x:v>
      </x:c>
      <x:c r="J4012" s="21" t="n">
        <x:v>5</x:v>
      </x:c>
      <x:c r="K4012" s="18" t="n">
        <x:f>'05 Cargo Register'!K428</x:f>
        <x:v>168.75</x:v>
      </x:c>
      <x:c r="L4012" s="18" t="n">
        <x:f>'05 Cargo Register'!N428</x:f>
        <x:v>10</x:v>
      </x:c>
      <x:c r="M4012" s="18" t="n">
        <x:f>'05 Cargo Register'!O428</x:f>
        <x:v>212.5</x:v>
      </x:c>
      <x:c r="N4012" s="18" t="n">
        <x:f>J4012*K4012</x:f>
        <x:v>843.75</x:v>
      </x:c>
      <x:c r="O4012" s="18" t="n">
        <x:f>J4012*L4012</x:f>
        <x:v>50</x:v>
      </x:c>
      <x:c r="P4012" s="18" t="n">
        <x:f>J4012*M4012</x:f>
        <x:v>1062.5</x:v>
      </x:c>
      <x:c r="Q4012" s="22" t="n">
        <x:f>'01 Controls'!$E$30*'02 Cargo Classes'!$M$10</x:f>
        <x:v>0</x:v>
      </x:c>
      <x:c r="R4012" s="22" t="n">
        <x:f>'01 Controls'!$F$30*'02 Cargo Classes'!$N$10</x:f>
        <x:v>1.02</x:v>
      </x:c>
      <x:c r="S4012" s="22" t="n">
        <x:f>'01 Controls'!$G$30*'02 Cargo Classes'!$O$10</x:f>
        <x:v>0</x:v>
      </x:c>
      <x:c r="T4012" s="22" t="n">
        <x:f>'01 Controls'!$H$30*'02 Cargo Classes'!$P$10</x:f>
        <x:v>0</x:v>
      </x:c>
      <x:c r="U4012" s="22" t="n">
        <x:f>SUM(Q4012:T4012)</x:f>
        <x:v>1.02</x:v>
      </x:c>
      <x:c r="V4012" s="18" t="n">
        <x:f>IF(U4012=0,0,N4012*Q4012/U4012)</x:f>
        <x:v>0</x:v>
      </x:c>
      <x:c r="W4012" s="18" t="n">
        <x:f>IF(U4012=0,0,P4012*Q4012/U4012)</x:f>
        <x:v>0</x:v>
      </x:c>
      <x:c r="X4012" s="18" t="n">
        <x:f>MAX(V4012,W4012*'01 Controls'!$E$12)</x:f>
        <x:v>0</x:v>
      </x:c>
      <x:c r="Y4012" s="18" t="n">
        <x:f>IF(U4012=0,0,N4012*R4012/U4012)</x:f>
        <x:v>843.75</x:v>
      </x:c>
      <x:c r="Z4012" s="18" t="n">
        <x:f>IF(U4012=0,0,P4012*R4012/U4012)</x:f>
        <x:v>1062.5</x:v>
      </x:c>
      <x:c r="AA4012" s="18" t="n">
        <x:f>MAX(Y4012,Z4012*'01 Controls'!$E$13)</x:f>
        <x:v>843.75</x:v>
      </x:c>
      <x:c r="AB4012" s="18" t="n">
        <x:f>IF(U4012=0,0,N4012*S4012/U4012)</x:f>
        <x:v>0</x:v>
      </x:c>
      <x:c r="AC4012" s="18" t="n">
        <x:f>IF(U4012=0,0,P4012*S4012/U4012)</x:f>
        <x:v>0</x:v>
      </x:c>
      <x:c r="AD4012" s="18" t="n">
        <x:f>MAX(AB4012,AC4012*'01 Controls'!$E$14)</x:f>
        <x:v>0</x:v>
      </x:c>
      <x:c r="AE4012" s="18" t="n">
        <x:f>IF(U4012=0,0,N4012*T4012/U4012)</x:f>
        <x:v>0</x:v>
      </x:c>
      <x:c r="AF4012" s="18" t="n">
        <x:f>IF(U4012=0,0,P4012*T4012/U4012)</x:f>
        <x:v>0</x:v>
      </x:c>
      <x:c r="AG4012" s="18" t="n">
        <x:f>MAX(AE4012,AF4012*'01 Controls'!$E$15)</x:f>
        <x:v>0</x:v>
      </x:c>
      <x:c r="AH4012" s="18" t="n">
        <x:f>SUM(V4012,Y4012,AB4012,AE4012)</x:f>
        <x:v>843.75</x:v>
      </x:c>
      <x:c r="AI4012" s="18" t="n">
        <x:f>N4012-AH4012</x:f>
        <x:v>0</x:v>
      </x:c>
      <x:c r="AJ4012" s="18" t="n">
        <x:f>V4012*INDEX('07 Mode Capacity'!$P$6:$P$17,MATCH("AIR-"&amp;I4012,'07 Mode Capacity'!$C$6:$C$17,0))</x:f>
        <x:v>0</x:v>
      </x:c>
      <x:c r="AK4012" s="18" t="n">
        <x:f>Y4012*INDEX('07 Mode Capacity'!$P$6:$P$17,MATCH("OCEAN-"&amp;I4012,'07 Mode Capacity'!$C$6:$C$17,0))</x:f>
        <x:v>73.94311137896229</x:v>
      </x:c>
      <x:c r="AL4012" s="18" t="n">
        <x:f>AB4012*INDEX('07 Mode Capacity'!$P$6:$P$17,MATCH("LAND-"&amp;I4012,'07 Mode Capacity'!$C$6:$C$17,0))</x:f>
        <x:v>0</x:v>
      </x:c>
      <x:c r="AM4012" s="18" t="n">
        <x:f>AE4012*INDEX('07 Mode Capacity'!$P$6:$P$17,MATCH("INLAND-"&amp;I4012,'07 Mode Capacity'!$C$6:$C$17,0))</x:f>
        <x:v>0</x:v>
      </x:c>
      <x:c r="AN4012" s="18" t="n">
        <x:f>SUM(AJ4012:AM4012)</x:f>
        <x:v>73.94311137896229</x:v>
      </x:c>
      <x:c r="AO4012" s="17" t="n">
        <x:f>IF(N4012=0,1,AN4012/N4012)</x:f>
        <x:v>0.08763628015284419</x:v>
      </x:c>
      <x:c r="AP4012" s="11" t="str">
        <x:f>IF(AO4012&gt;='01 Controls'!$E$16,"PASS","FAIL")</x:f>
        <x:v>FAIL</x:v>
      </x:c>
      <x:c r="AQ4012" s="11" t="str">
        <x:v>UNQUANTIFIED</x:v>
      </x:c>
      <x:c r="AR4012" s="11" t="str">
        <x:v>Position-class planning record; serial item and receiver open</x:v>
      </x:c>
      <x:c r="AS4012" s="26"/>
      <x:c r="AT4012" s="26"/>
    </x:row>
    <x:row r="4013">
      <x:c r="C4013" s="11" t="str">
        <x:v>G1-CM-AMG-FLR-24</x:v>
      </x:c>
      <x:c r="D4013" s="11" t="str">
        <x:v>G1</x:v>
      </x:c>
      <x:c r="E4013" s="11" t="str">
        <x:v>Allied megacity earthquake</x:v>
      </x:c>
      <x:c r="F4013" s="11" t="str">
        <x:v>CM-AMG</x:v>
      </x:c>
      <x:c r="G4013" s="11" t="str">
        <x:v>Civil air-mobility group</x:v>
      </x:c>
      <x:c r="H4013" s="11" t="str">
        <x:v>FLR-24</x:v>
      </x:c>
      <x:c r="I4013" s="19" t="n">
        <x:v>48</x:v>
      </x:c>
      <x:c r="J4013" s="21" t="n">
        <x:v>5</x:v>
      </x:c>
      <x:c r="K4013" s="18" t="n">
        <x:f>'05 Cargo Register'!K429</x:f>
        <x:v>270</x:v>
      </x:c>
      <x:c r="L4013" s="18" t="n">
        <x:f>'05 Cargo Register'!N429</x:f>
        <x:v>14</x:v>
      </x:c>
      <x:c r="M4013" s="18" t="n">
        <x:f>'05 Cargo Register'!O429</x:f>
        <x:v>448</x:v>
      </x:c>
      <x:c r="N4013" s="18" t="n">
        <x:f>J4013*K4013</x:f>
        <x:v>1350</x:v>
      </x:c>
      <x:c r="O4013" s="18" t="n">
        <x:f>J4013*L4013</x:f>
        <x:v>70</x:v>
      </x:c>
      <x:c r="P4013" s="18" t="n">
        <x:f>J4013*M4013</x:f>
        <x:v>2240</x:v>
      </x:c>
      <x:c r="Q4013" s="22" t="n">
        <x:f>'01 Controls'!$E$30*'02 Cargo Classes'!$M$11</x:f>
        <x:v>0</x:v>
      </x:c>
      <x:c r="R4013" s="22" t="n">
        <x:f>'01 Controls'!$F$30*'02 Cargo Classes'!$N$11</x:f>
        <x:v>1.02</x:v>
      </x:c>
      <x:c r="S4013" s="22" t="n">
        <x:f>'01 Controls'!$G$30*'02 Cargo Classes'!$O$11</x:f>
        <x:v>0</x:v>
      </x:c>
      <x:c r="T4013" s="22" t="n">
        <x:f>'01 Controls'!$H$30*'02 Cargo Classes'!$P$11</x:f>
        <x:v>0</x:v>
      </x:c>
      <x:c r="U4013" s="22" t="n">
        <x:f>SUM(Q4013:T4013)</x:f>
        <x:v>1.02</x:v>
      </x:c>
      <x:c r="V4013" s="18" t="n">
        <x:f>IF(U4013=0,0,N4013*Q4013/U4013)</x:f>
        <x:v>0</x:v>
      </x:c>
      <x:c r="W4013" s="18" t="n">
        <x:f>IF(U4013=0,0,P4013*Q4013/U4013)</x:f>
        <x:v>0</x:v>
      </x:c>
      <x:c r="X4013" s="18" t="n">
        <x:f>MAX(V4013,W4013*'01 Controls'!$E$12)</x:f>
        <x:v>0</x:v>
      </x:c>
      <x:c r="Y4013" s="18" t="n">
        <x:f>IF(U4013=0,0,N4013*R4013/U4013)</x:f>
        <x:v>1350</x:v>
      </x:c>
      <x:c r="Z4013" s="18" t="n">
        <x:f>IF(U4013=0,0,P4013*R4013/U4013)</x:f>
        <x:v>2240</x:v>
      </x:c>
      <x:c r="AA4013" s="18" t="n">
        <x:f>MAX(Y4013,Z4013*'01 Controls'!$E$13)</x:f>
        <x:v>1350</x:v>
      </x:c>
      <x:c r="AB4013" s="18" t="n">
        <x:f>IF(U4013=0,0,N4013*S4013/U4013)</x:f>
        <x:v>0</x:v>
      </x:c>
      <x:c r="AC4013" s="18" t="n">
        <x:f>IF(U4013=0,0,P4013*S4013/U4013)</x:f>
        <x:v>0</x:v>
      </x:c>
      <x:c r="AD4013" s="18" t="n">
        <x:f>MAX(AB4013,AC4013*'01 Controls'!$E$14)</x:f>
        <x:v>0</x:v>
      </x:c>
      <x:c r="AE4013" s="18" t="n">
        <x:f>IF(U4013=0,0,N4013*T4013/U4013)</x:f>
        <x:v>0</x:v>
      </x:c>
      <x:c r="AF4013" s="18" t="n">
        <x:f>IF(U4013=0,0,P4013*T4013/U4013)</x:f>
        <x:v>0</x:v>
      </x:c>
      <x:c r="AG4013" s="18" t="n">
        <x:f>MAX(AE4013,AF4013*'01 Controls'!$E$15)</x:f>
        <x:v>0</x:v>
      </x:c>
      <x:c r="AH4013" s="18" t="n">
        <x:f>SUM(V4013,Y4013,AB4013,AE4013)</x:f>
        <x:v>1350</x:v>
      </x:c>
      <x:c r="AI4013" s="18" t="n">
        <x:f>N4013-AH4013</x:f>
        <x:v>0</x:v>
      </x:c>
      <x:c r="AJ4013" s="18" t="n">
        <x:f>V4013*INDEX('07 Mode Capacity'!$P$6:$P$17,MATCH("AIR-"&amp;I4013,'07 Mode Capacity'!$C$6:$C$17,0))</x:f>
        <x:v>0</x:v>
      </x:c>
      <x:c r="AK4013" s="18" t="n">
        <x:f>Y4013*INDEX('07 Mode Capacity'!$P$6:$P$17,MATCH("OCEAN-"&amp;I4013,'07 Mode Capacity'!$C$6:$C$17,0))</x:f>
        <x:v>118.30897820633966</x:v>
      </x:c>
      <x:c r="AL4013" s="18" t="n">
        <x:f>AB4013*INDEX('07 Mode Capacity'!$P$6:$P$17,MATCH("LAND-"&amp;I4013,'07 Mode Capacity'!$C$6:$C$17,0))</x:f>
        <x:v>0</x:v>
      </x:c>
      <x:c r="AM4013" s="18" t="n">
        <x:f>AE4013*INDEX('07 Mode Capacity'!$P$6:$P$17,MATCH("INLAND-"&amp;I4013,'07 Mode Capacity'!$C$6:$C$17,0))</x:f>
        <x:v>0</x:v>
      </x:c>
      <x:c r="AN4013" s="18" t="n">
        <x:f>SUM(AJ4013:AM4013)</x:f>
        <x:v>118.30897820633966</x:v>
      </x:c>
      <x:c r="AO4013" s="17" t="n">
        <x:f>IF(N4013=0,1,AN4013/N4013)</x:f>
        <x:v>0.08763628015284419</x:v>
      </x:c>
      <x:c r="AP4013" s="11" t="str">
        <x:f>IF(AO4013&gt;='01 Controls'!$E$16,"PASS","FAIL")</x:f>
        <x:v>FAIL</x:v>
      </x:c>
      <x:c r="AQ4013" s="11" t="str">
        <x:v>UNQUANTIFIED</x:v>
      </x:c>
      <x:c r="AR4013" s="11" t="str">
        <x:v>Position-class planning record; serial item and receiver open</x:v>
      </x:c>
      <x:c r="AS4013" s="26"/>
      <x:c r="AT4013" s="26"/>
    </x:row>
    <x:row r="4014">
      <x:c r="C4014" s="11" t="str">
        <x:v>G1-CM-AMG-ROL-30</x:v>
      </x:c>
      <x:c r="D4014" s="11" t="str">
        <x:v>G1</x:v>
      </x:c>
      <x:c r="E4014" s="11" t="str">
        <x:v>Allied megacity earthquake</x:v>
      </x:c>
      <x:c r="F4014" s="11" t="str">
        <x:v>CM-AMG</x:v>
      </x:c>
      <x:c r="G4014" s="11" t="str">
        <x:v>Civil air-mobility group</x:v>
      </x:c>
      <x:c r="H4014" s="11" t="str">
        <x:v>ROL-30</x:v>
      </x:c>
      <x:c r="I4014" s="19" t="n">
        <x:v>48</x:v>
      </x:c>
      <x:c r="J4014" s="21" t="n">
        <x:v>5</x:v>
      </x:c>
      <x:c r="K4014" s="18" t="n">
        <x:f>'05 Cargo Register'!K430</x:f>
        <x:v>1215</x:v>
      </x:c>
      <x:c r="L4014" s="18" t="n">
        <x:f>'05 Cargo Register'!N430</x:f>
        <x:v>51</x:v>
      </x:c>
      <x:c r="M4014" s="18" t="n">
        <x:f>'05 Cargo Register'!O430</x:f>
        <x:v>3251.25</x:v>
      </x:c>
      <x:c r="N4014" s="18" t="n">
        <x:f>J4014*K4014</x:f>
        <x:v>6075</x:v>
      </x:c>
      <x:c r="O4014" s="18" t="n">
        <x:f>J4014*L4014</x:f>
        <x:v>255</x:v>
      </x:c>
      <x:c r="P4014" s="18" t="n">
        <x:f>J4014*M4014</x:f>
        <x:v>16256.25</x:v>
      </x:c>
      <x:c r="Q4014" s="22" t="n">
        <x:f>'01 Controls'!$E$30*'02 Cargo Classes'!$M$12</x:f>
        <x:v>0</x:v>
      </x:c>
      <x:c r="R4014" s="22" t="n">
        <x:f>'01 Controls'!$F$30*'02 Cargo Classes'!$N$12</x:f>
        <x:v>0.85</x:v>
      </x:c>
      <x:c r="S4014" s="22" t="n">
        <x:f>'01 Controls'!$G$30*'02 Cargo Classes'!$O$12</x:f>
        <x:v>0</x:v>
      </x:c>
      <x:c r="T4014" s="22" t="n">
        <x:f>'01 Controls'!$H$30*'02 Cargo Classes'!$P$12</x:f>
        <x:v>0</x:v>
      </x:c>
      <x:c r="U4014" s="22" t="n">
        <x:f>SUM(Q4014:T4014)</x:f>
        <x:v>0.85</x:v>
      </x:c>
      <x:c r="V4014" s="18" t="n">
        <x:f>IF(U4014=0,0,N4014*Q4014/U4014)</x:f>
        <x:v>0</x:v>
      </x:c>
      <x:c r="W4014" s="18" t="n">
        <x:f>IF(U4014=0,0,P4014*Q4014/U4014)</x:f>
        <x:v>0</x:v>
      </x:c>
      <x:c r="X4014" s="18" t="n">
        <x:f>MAX(V4014,W4014*'01 Controls'!$E$12)</x:f>
        <x:v>0</x:v>
      </x:c>
      <x:c r="Y4014" s="18" t="n">
        <x:f>IF(U4014=0,0,N4014*R4014/U4014)</x:f>
        <x:v>6075</x:v>
      </x:c>
      <x:c r="Z4014" s="18" t="n">
        <x:f>IF(U4014=0,0,P4014*R4014/U4014)</x:f>
        <x:v>16256.25</x:v>
      </x:c>
      <x:c r="AA4014" s="18" t="n">
        <x:f>MAX(Y4014,Z4014*'01 Controls'!$E$13)</x:f>
        <x:v>6075</x:v>
      </x:c>
      <x:c r="AB4014" s="18" t="n">
        <x:f>IF(U4014=0,0,N4014*S4014/U4014)</x:f>
        <x:v>0</x:v>
      </x:c>
      <x:c r="AC4014" s="18" t="n">
        <x:f>IF(U4014=0,0,P4014*S4014/U4014)</x:f>
        <x:v>0</x:v>
      </x:c>
      <x:c r="AD4014" s="18" t="n">
        <x:f>MAX(AB4014,AC4014*'01 Controls'!$E$14)</x:f>
        <x:v>0</x:v>
      </x:c>
      <x:c r="AE4014" s="18" t="n">
        <x:f>IF(U4014=0,0,N4014*T4014/U4014)</x:f>
        <x:v>0</x:v>
      </x:c>
      <x:c r="AF4014" s="18" t="n">
        <x:f>IF(U4014=0,0,P4014*T4014/U4014)</x:f>
        <x:v>0</x:v>
      </x:c>
      <x:c r="AG4014" s="18" t="n">
        <x:f>MAX(AE4014,AF4014*'01 Controls'!$E$15)</x:f>
        <x:v>0</x:v>
      </x:c>
      <x:c r="AH4014" s="18" t="n">
        <x:f>SUM(V4014,Y4014,AB4014,AE4014)</x:f>
        <x:v>6075</x:v>
      </x:c>
      <x:c r="AI4014" s="18" t="n">
        <x:f>N4014-AH4014</x:f>
        <x:v>0</x:v>
      </x:c>
      <x:c r="AJ4014" s="18" t="n">
        <x:f>V4014*INDEX('07 Mode Capacity'!$P$6:$P$17,MATCH("AIR-"&amp;I4014,'07 Mode Capacity'!$C$6:$C$17,0))</x:f>
        <x:v>0</x:v>
      </x:c>
      <x:c r="AK4014" s="18" t="n">
        <x:f>Y4014*INDEX('07 Mode Capacity'!$P$6:$P$17,MATCH("OCEAN-"&amp;I4014,'07 Mode Capacity'!$C$6:$C$17,0))</x:f>
        <x:v>532.3904019285285</x:v>
      </x:c>
      <x:c r="AL4014" s="18" t="n">
        <x:f>AB4014*INDEX('07 Mode Capacity'!$P$6:$P$17,MATCH("LAND-"&amp;I4014,'07 Mode Capacity'!$C$6:$C$17,0))</x:f>
        <x:v>0</x:v>
      </x:c>
      <x:c r="AM4014" s="18" t="n">
        <x:f>AE4014*INDEX('07 Mode Capacity'!$P$6:$P$17,MATCH("INLAND-"&amp;I4014,'07 Mode Capacity'!$C$6:$C$17,0))</x:f>
        <x:v>0</x:v>
      </x:c>
      <x:c r="AN4014" s="18" t="n">
        <x:f>SUM(AJ4014:AM4014)</x:f>
        <x:v>532.3904019285285</x:v>
      </x:c>
      <x:c r="AO4014" s="17" t="n">
        <x:f>IF(N4014=0,1,AN4014/N4014)</x:f>
        <x:v>0.08763628015284419</x:v>
      </x:c>
      <x:c r="AP4014" s="11" t="str">
        <x:f>IF(AO4014&gt;='01 Controls'!$E$16,"PASS","FAIL")</x:f>
        <x:v>FAIL</x:v>
      </x:c>
      <x:c r="AQ4014" s="11" t="str">
        <x:v>UNQUANTIFIED</x:v>
      </x:c>
      <x:c r="AR4014" s="11" t="str">
        <x:v>Position-class planning record; serial item and receiver open</x:v>
      </x:c>
      <x:c r="AS4014" s="26"/>
      <x:c r="AT4014" s="26"/>
    </x:row>
    <x:row r="4015">
      <x:c r="C4015" s="11" t="str">
        <x:v>G1-CM-AMG-LIN-18</x:v>
      </x:c>
      <x:c r="D4015" s="11" t="str">
        <x:v>G1</x:v>
      </x:c>
      <x:c r="E4015" s="11" t="str">
        <x:v>Allied megacity earthquake</x:v>
      </x:c>
      <x:c r="F4015" s="11" t="str">
        <x:v>CM-AMG</x:v>
      </x:c>
      <x:c r="G4015" s="11" t="str">
        <x:v>Civil air-mobility group</x:v>
      </x:c>
      <x:c r="H4015" s="11" t="str">
        <x:v>LIN-18</x:v>
      </x:c>
      <x:c r="I4015" s="19" t="n">
        <x:v>72</x:v>
      </x:c>
      <x:c r="J4015" s="21" t="n">
        <x:v>5</x:v>
      </x:c>
      <x:c r="K4015" s="18" t="n">
        <x:f>'05 Cargo Register'!K431</x:f>
        <x:v>135</x:v>
      </x:c>
      <x:c r="L4015" s="18" t="n">
        <x:f>'05 Cargo Register'!N431</x:f>
        <x:v>10</x:v>
      </x:c>
      <x:c r="M4015" s="18" t="n">
        <x:f>'05 Cargo Register'!O431</x:f>
        <x:v>440</x:v>
      </x:c>
      <x:c r="N4015" s="18" t="n">
        <x:f>J4015*K4015</x:f>
        <x:v>675</x:v>
      </x:c>
      <x:c r="O4015" s="18" t="n">
        <x:f>J4015*L4015</x:f>
        <x:v>50</x:v>
      </x:c>
      <x:c r="P4015" s="18" t="n">
        <x:f>J4015*M4015</x:f>
        <x:v>2200</x:v>
      </x:c>
      <x:c r="Q4015" s="22" t="n">
        <x:f>'01 Controls'!$E$30*'02 Cargo Classes'!$M$13</x:f>
        <x:v>0</x:v>
      </x:c>
      <x:c r="R4015" s="22" t="n">
        <x:f>'01 Controls'!$F$30*'02 Cargo Classes'!$N$13</x:f>
        <x:v>1.02</x:v>
      </x:c>
      <x:c r="S4015" s="22" t="n">
        <x:f>'01 Controls'!$G$30*'02 Cargo Classes'!$O$13</x:f>
        <x:v>0</x:v>
      </x:c>
      <x:c r="T4015" s="22" t="n">
        <x:f>'01 Controls'!$H$30*'02 Cargo Classes'!$P$13</x:f>
        <x:v>0</x:v>
      </x:c>
      <x:c r="U4015" s="22" t="n">
        <x:f>SUM(Q4015:T4015)</x:f>
        <x:v>1.02</x:v>
      </x:c>
      <x:c r="V4015" s="18" t="n">
        <x:f>IF(U4015=0,0,N4015*Q4015/U4015)</x:f>
        <x:v>0</x:v>
      </x:c>
      <x:c r="W4015" s="18" t="n">
        <x:f>IF(U4015=0,0,P4015*Q4015/U4015)</x:f>
        <x:v>0</x:v>
      </x:c>
      <x:c r="X4015" s="18" t="n">
        <x:f>MAX(V4015,W4015*'01 Controls'!$E$12)</x:f>
        <x:v>0</x:v>
      </x:c>
      <x:c r="Y4015" s="18" t="n">
        <x:f>IF(U4015=0,0,N4015*R4015/U4015)</x:f>
        <x:v>675</x:v>
      </x:c>
      <x:c r="Z4015" s="18" t="n">
        <x:f>IF(U4015=0,0,P4015*R4015/U4015)</x:f>
        <x:v>2200</x:v>
      </x:c>
      <x:c r="AA4015" s="18" t="n">
        <x:f>MAX(Y4015,Z4015*'01 Controls'!$E$13)</x:f>
        <x:v>675</x:v>
      </x:c>
      <x:c r="AB4015" s="18" t="n">
        <x:f>IF(U4015=0,0,N4015*S4015/U4015)</x:f>
        <x:v>0</x:v>
      </x:c>
      <x:c r="AC4015" s="18" t="n">
        <x:f>IF(U4015=0,0,P4015*S4015/U4015)</x:f>
        <x:v>0</x:v>
      </x:c>
      <x:c r="AD4015" s="18" t="n">
        <x:f>MAX(AB4015,AC4015*'01 Controls'!$E$14)</x:f>
        <x:v>0</x:v>
      </x:c>
      <x:c r="AE4015" s="18" t="n">
        <x:f>IF(U4015=0,0,N4015*T4015/U4015)</x:f>
        <x:v>0</x:v>
      </x:c>
      <x:c r="AF4015" s="18" t="n">
        <x:f>IF(U4015=0,0,P4015*T4015/U4015)</x:f>
        <x:v>0</x:v>
      </x:c>
      <x:c r="AG4015" s="18" t="n">
        <x:f>MAX(AE4015,AF4015*'01 Controls'!$E$15)</x:f>
        <x:v>0</x:v>
      </x:c>
      <x:c r="AH4015" s="18" t="n">
        <x:f>SUM(V4015,Y4015,AB4015,AE4015)</x:f>
        <x:v>675</x:v>
      </x:c>
      <x:c r="AI4015" s="18" t="n">
        <x:f>N4015-AH4015</x:f>
        <x:v>0</x:v>
      </x:c>
      <x:c r="AJ4015" s="18" t="n">
        <x:f>V4015*INDEX('07 Mode Capacity'!$P$6:$P$17,MATCH("AIR-"&amp;I4015,'07 Mode Capacity'!$C$6:$C$17,0))</x:f>
        <x:v>0</x:v>
      </x:c>
      <x:c r="AK4015" s="18" t="n">
        <x:f>Y4015*INDEX('07 Mode Capacity'!$P$6:$P$17,MATCH("OCEAN-"&amp;I4015,'07 Mode Capacity'!$C$6:$C$17,0))</x:f>
        <x:v>528.3683852260533</x:v>
      </x:c>
      <x:c r="AL4015" s="18" t="n">
        <x:f>AB4015*INDEX('07 Mode Capacity'!$P$6:$P$17,MATCH("LAND-"&amp;I4015,'07 Mode Capacity'!$C$6:$C$17,0))</x:f>
        <x:v>0</x:v>
      </x:c>
      <x:c r="AM4015" s="18" t="n">
        <x:f>AE4015*INDEX('07 Mode Capacity'!$P$6:$P$17,MATCH("INLAND-"&amp;I4015,'07 Mode Capacity'!$C$6:$C$17,0))</x:f>
        <x:v>0</x:v>
      </x:c>
      <x:c r="AN4015" s="18" t="n">
        <x:f>SUM(AJ4015:AM4015)</x:f>
        <x:v>528.3683852260533</x:v>
      </x:c>
      <x:c r="AO4015" s="17" t="n">
        <x:f>IF(N4015=0,1,AN4015/N4015)</x:f>
        <x:v>0.7827679781126715</x:v>
      </x:c>
      <x:c r="AP4015" s="11" t="str">
        <x:f>IF(AO4015&gt;='01 Controls'!$E$16,"PASS","FAIL")</x:f>
        <x:v>FAIL</x:v>
      </x:c>
      <x:c r="AQ4015" s="11" t="str">
        <x:v>UNQUANTIFIED</x:v>
      </x:c>
      <x:c r="AR4015" s="11" t="str">
        <x:v>Position-class planning record; serial item and receiver open</x:v>
      </x:c>
      <x:c r="AS4015" s="26"/>
      <x:c r="AT4015" s="26"/>
    </x:row>
    <x:row r="4016">
      <x:c r="C4016" s="11" t="str">
        <x:v>G1-CM-AMG-BLK-08</x:v>
      </x:c>
      <x:c r="D4016" s="11" t="str">
        <x:v>G1</x:v>
      </x:c>
      <x:c r="E4016" s="11" t="str">
        <x:v>Allied megacity earthquake</x:v>
      </x:c>
      <x:c r="F4016" s="11" t="str">
        <x:v>CM-AMG</x:v>
      </x:c>
      <x:c r="G4016" s="11" t="str">
        <x:v>Civil air-mobility group</x:v>
      </x:c>
      <x:c r="H4016" s="11" t="str">
        <x:v>BLK-08</x:v>
      </x:c>
      <x:c r="I4016" s="19" t="n">
        <x:v>48</x:v>
      </x:c>
      <x:c r="J4016" s="21" t="n">
        <x:v>5</x:v>
      </x:c>
      <x:c r="K4016" s="18" t="n">
        <x:f>'05 Cargo Register'!K432</x:f>
        <x:v>202.5</x:v>
      </x:c>
      <x:c r="L4016" s="18" t="n">
        <x:f>'05 Cargo Register'!N432</x:f>
        <x:v>32</x:v>
      </x:c>
      <x:c r="M4016" s="18" t="n">
        <x:f>'05 Cargo Register'!O432</x:f>
        <x:v>1632</x:v>
      </x:c>
      <x:c r="N4016" s="18" t="n">
        <x:f>J4016*K4016</x:f>
        <x:v>1012.5</x:v>
      </x:c>
      <x:c r="O4016" s="18" t="n">
        <x:f>J4016*L4016</x:f>
        <x:v>160</x:v>
      </x:c>
      <x:c r="P4016" s="18" t="n">
        <x:f>J4016*M4016</x:f>
        <x:v>8160</x:v>
      </x:c>
      <x:c r="Q4016" s="22" t="n">
        <x:f>'01 Controls'!$E$30*'02 Cargo Classes'!$M$14</x:f>
        <x:v>0.15</x:v>
      </x:c>
      <x:c r="R4016" s="22" t="n">
        <x:f>'01 Controls'!$F$30*'02 Cargo Classes'!$N$14</x:f>
        <x:v>0.68</x:v>
      </x:c>
      <x:c r="S4016" s="22" t="n">
        <x:f>'01 Controls'!$G$30*'02 Cargo Classes'!$O$14</x:f>
        <x:v>0</x:v>
      </x:c>
      <x:c r="T4016" s="22" t="n">
        <x:f>'01 Controls'!$H$30*'02 Cargo Classes'!$P$14</x:f>
        <x:v>0</x:v>
      </x:c>
      <x:c r="U4016" s="22" t="n">
        <x:f>SUM(Q4016:T4016)</x:f>
        <x:v>0.8300000000000001</x:v>
      </x:c>
      <x:c r="V4016" s="18" t="n">
        <x:f>IF(U4016=0,0,N4016*Q4016/U4016)</x:f>
        <x:v>182.98192771084337</x:v>
      </x:c>
      <x:c r="W4016" s="18" t="n">
        <x:f>IF(U4016=0,0,P4016*Q4016/U4016)</x:f>
        <x:v>1474.6987951807228</x:v>
      </x:c>
      <x:c r="X4016" s="18" t="n">
        <x:f>MAX(V4016,W4016*'01 Controls'!$E$12)</x:f>
        <x:v>368.6746987951807</x:v>
      </x:c>
      <x:c r="Y4016" s="18" t="n">
        <x:f>IF(U4016=0,0,N4016*R4016/U4016)</x:f>
        <x:v>829.5180722891565</x:v>
      </x:c>
      <x:c r="Z4016" s="18" t="n">
        <x:f>IF(U4016=0,0,P4016*R4016/U4016)</x:f>
        <x:v>6685.301204819277</x:v>
      </x:c>
      <x:c r="AA4016" s="18" t="n">
        <x:f>MAX(Y4016,Z4016*'01 Controls'!$E$13)</x:f>
        <x:v>1002.7951807228915</x:v>
      </x:c>
      <x:c r="AB4016" s="18" t="n">
        <x:f>IF(U4016=0,0,N4016*S4016/U4016)</x:f>
        <x:v>0</x:v>
      </x:c>
      <x:c r="AC4016" s="18" t="n">
        <x:f>IF(U4016=0,0,P4016*S4016/U4016)</x:f>
        <x:v>0</x:v>
      </x:c>
      <x:c r="AD4016" s="18" t="n">
        <x:f>MAX(AB4016,AC4016*'01 Controls'!$E$14)</x:f>
        <x:v>0</x:v>
      </x:c>
      <x:c r="AE4016" s="18" t="n">
        <x:f>IF(U4016=0,0,N4016*T4016/U4016)</x:f>
        <x:v>0</x:v>
      </x:c>
      <x:c r="AF4016" s="18" t="n">
        <x:f>IF(U4016=0,0,P4016*T4016/U4016)</x:f>
        <x:v>0</x:v>
      </x:c>
      <x:c r="AG4016" s="18" t="n">
        <x:f>MAX(AE4016,AF4016*'01 Controls'!$E$15)</x:f>
        <x:v>0</x:v>
      </x:c>
      <x:c r="AH4016" s="18" t="n">
        <x:f>SUM(V4016,Y4016,AB4016,AE4016)</x:f>
        <x:v>1012.4999999999999</x:v>
      </x:c>
      <x:c r="AI4016" s="18" t="n">
        <x:f>N4016-AH4016</x:f>
        <x:v>1.1368683772161603e-13</x:v>
      </x:c>
      <x:c r="AJ4016" s="18" t="n">
        <x:f>V4016*INDEX('07 Mode Capacity'!$P$6:$P$17,MATCH("AIR-"&amp;I4016,'07 Mode Capacity'!$C$6:$C$17,0))</x:f>
        <x:v>51.29635915986303</x:v>
      </x:c>
      <x:c r="AK4016" s="18" t="n">
        <x:f>Y4016*INDEX('07 Mode Capacity'!$P$6:$P$17,MATCH("OCEAN-"&amp;I4016,'07 Mode Capacity'!$C$6:$C$17,0))</x:f>
        <x:v>72.69587817497978</x:v>
      </x:c>
      <x:c r="AL4016" s="18" t="n">
        <x:f>AB4016*INDEX('07 Mode Capacity'!$P$6:$P$17,MATCH("LAND-"&amp;I4016,'07 Mode Capacity'!$C$6:$C$17,0))</x:f>
        <x:v>0</x:v>
      </x:c>
      <x:c r="AM4016" s="18" t="n">
        <x:f>AE4016*INDEX('07 Mode Capacity'!$P$6:$P$17,MATCH("INLAND-"&amp;I4016,'07 Mode Capacity'!$C$6:$C$17,0))</x:f>
        <x:v>0</x:v>
      </x:c>
      <x:c r="AN4016" s="18" t="n">
        <x:f>SUM(AJ4016:AM4016)</x:f>
        <x:v>123.99223733484281</x:v>
      </x:c>
      <x:c r="AO4016" s="17" t="n">
        <x:f>IF(N4016=0,1,AN4016/N4016)</x:f>
        <x:v>0.12246146897268426</x:v>
      </x:c>
      <x:c r="AP4016" s="11" t="str">
        <x:f>IF(AO4016&gt;='01 Controls'!$E$16,"PASS","FAIL")</x:f>
        <x:v>FAIL</x:v>
      </x:c>
      <x:c r="AQ4016" s="11" t="str">
        <x:v>UNQUANTIFIED</x:v>
      </x:c>
      <x:c r="AR4016" s="11" t="str">
        <x:v>Position-class planning record; serial item and receiver open</x:v>
      </x:c>
      <x:c r="AS4016" s="26"/>
      <x:c r="AT4016" s="26"/>
    </x:row>
    <x:row r="4017">
      <x:c r="C4017" s="11" t="str">
        <x:v>G1-CM-AMG-OOG-80</x:v>
      </x:c>
      <x:c r="D4017" s="11" t="str">
        <x:v>G1</x:v>
      </x:c>
      <x:c r="E4017" s="11" t="str">
        <x:v>Allied megacity earthquake</x:v>
      </x:c>
      <x:c r="F4017" s="11" t="str">
        <x:v>CM-AMG</x:v>
      </x:c>
      <x:c r="G4017" s="11" t="str">
        <x:v>Civil air-mobility group</x:v>
      </x:c>
      <x:c r="H4017" s="11" t="str">
        <x:v>OOG-80</x:v>
      </x:c>
      <x:c r="I4017" s="19" t="n">
        <x:v>72</x:v>
      </x:c>
      <x:c r="J4017" s="21" t="n">
        <x:v>5</x:v>
      </x:c>
      <x:c r="K4017" s="18" t="n">
        <x:f>'05 Cargo Register'!K433</x:f>
        <x:v>607.5</x:v>
      </x:c>
      <x:c r="L4017" s="18" t="n">
        <x:f>'05 Cargo Register'!N433</x:f>
        <x:v>11</x:v>
      </x:c>
      <x:c r="M4017" s="18" t="n">
        <x:f>'05 Cargo Register'!O433</x:f>
        <x:v>1936</x:v>
      </x:c>
      <x:c r="N4017" s="18" t="n">
        <x:f>J4017*K4017</x:f>
        <x:v>3037.5</x:v>
      </x:c>
      <x:c r="O4017" s="18" t="n">
        <x:f>J4017*L4017</x:f>
        <x:v>55</x:v>
      </x:c>
      <x:c r="P4017" s="18" t="n">
        <x:f>J4017*M4017</x:f>
        <x:v>9680</x:v>
      </x:c>
      <x:c r="Q4017" s="22" t="n">
        <x:f>'01 Controls'!$E$30*'02 Cargo Classes'!$M$15</x:f>
        <x:v>0</x:v>
      </x:c>
      <x:c r="R4017" s="22" t="n">
        <x:f>'01 Controls'!$F$30*'02 Cargo Classes'!$N$15</x:f>
        <x:v>1.7</x:v>
      </x:c>
      <x:c r="S4017" s="22" t="n">
        <x:f>'01 Controls'!$G$30*'02 Cargo Classes'!$O$15</x:f>
        <x:v>0</x:v>
      </x:c>
      <x:c r="T4017" s="22" t="n">
        <x:f>'01 Controls'!$H$30*'02 Cargo Classes'!$P$15</x:f>
        <x:v>0</x:v>
      </x:c>
      <x:c r="U4017" s="22" t="n">
        <x:f>SUM(Q4017:T4017)</x:f>
        <x:v>1.7</x:v>
      </x:c>
      <x:c r="V4017" s="18" t="n">
        <x:f>IF(U4017=0,0,N4017*Q4017/U4017)</x:f>
        <x:v>0</x:v>
      </x:c>
      <x:c r="W4017" s="18" t="n">
        <x:f>IF(U4017=0,0,P4017*Q4017/U4017)</x:f>
        <x:v>0</x:v>
      </x:c>
      <x:c r="X4017" s="18" t="n">
        <x:f>MAX(V4017,W4017*'01 Controls'!$E$12)</x:f>
        <x:v>0</x:v>
      </x:c>
      <x:c r="Y4017" s="18" t="n">
        <x:f>IF(U4017=0,0,N4017*R4017/U4017)</x:f>
        <x:v>3037.5</x:v>
      </x:c>
      <x:c r="Z4017" s="18" t="n">
        <x:f>IF(U4017=0,0,P4017*R4017/U4017)</x:f>
        <x:v>9680</x:v>
      </x:c>
      <x:c r="AA4017" s="18" t="n">
        <x:f>MAX(Y4017,Z4017*'01 Controls'!$E$13)</x:f>
        <x:v>3037.5</x:v>
      </x:c>
      <x:c r="AB4017" s="18" t="n">
        <x:f>IF(U4017=0,0,N4017*S4017/U4017)</x:f>
        <x:v>0</x:v>
      </x:c>
      <x:c r="AC4017" s="18" t="n">
        <x:f>IF(U4017=0,0,P4017*S4017/U4017)</x:f>
        <x:v>0</x:v>
      </x:c>
      <x:c r="AD4017" s="18" t="n">
        <x:f>MAX(AB4017,AC4017*'01 Controls'!$E$14)</x:f>
        <x:v>0</x:v>
      </x:c>
      <x:c r="AE4017" s="18" t="n">
        <x:f>IF(U4017=0,0,N4017*T4017/U4017)</x:f>
        <x:v>0</x:v>
      </x:c>
      <x:c r="AF4017" s="18" t="n">
        <x:f>IF(U4017=0,0,P4017*T4017/U4017)</x:f>
        <x:v>0</x:v>
      </x:c>
      <x:c r="AG4017" s="18" t="n">
        <x:f>MAX(AE4017,AF4017*'01 Controls'!$E$15)</x:f>
        <x:v>0</x:v>
      </x:c>
      <x:c r="AH4017" s="18" t="n">
        <x:f>SUM(V4017,Y4017,AB4017,AE4017)</x:f>
        <x:v>3037.5</x:v>
      </x:c>
      <x:c r="AI4017" s="18" t="n">
        <x:f>N4017-AH4017</x:f>
        <x:v>0</x:v>
      </x:c>
      <x:c r="AJ4017" s="18" t="n">
        <x:f>V4017*INDEX('07 Mode Capacity'!$P$6:$P$17,MATCH("AIR-"&amp;I4017,'07 Mode Capacity'!$C$6:$C$17,0))</x:f>
        <x:v>0</x:v>
      </x:c>
      <x:c r="AK4017" s="18" t="n">
        <x:f>Y4017*INDEX('07 Mode Capacity'!$P$6:$P$17,MATCH("OCEAN-"&amp;I4017,'07 Mode Capacity'!$C$6:$C$17,0))</x:f>
        <x:v>2377.6577335172396</x:v>
      </x:c>
      <x:c r="AL4017" s="18" t="n">
        <x:f>AB4017*INDEX('07 Mode Capacity'!$P$6:$P$17,MATCH("LAND-"&amp;I4017,'07 Mode Capacity'!$C$6:$C$17,0))</x:f>
        <x:v>0</x:v>
      </x:c>
      <x:c r="AM4017" s="18" t="n">
        <x:f>AE4017*INDEX('07 Mode Capacity'!$P$6:$P$17,MATCH("INLAND-"&amp;I4017,'07 Mode Capacity'!$C$6:$C$17,0))</x:f>
        <x:v>0</x:v>
      </x:c>
      <x:c r="AN4017" s="18" t="n">
        <x:f>SUM(AJ4017:AM4017)</x:f>
        <x:v>2377.6577335172396</x:v>
      </x:c>
      <x:c r="AO4017" s="17" t="n">
        <x:f>IF(N4017=0,1,AN4017/N4017)</x:f>
        <x:v>0.7827679781126715</x:v>
      </x:c>
      <x:c r="AP4017" s="11" t="str">
        <x:f>IF(AO4017&gt;='01 Controls'!$E$16,"PASS","FAIL")</x:f>
        <x:v>FAIL</x:v>
      </x:c>
      <x:c r="AQ4017" s="11" t="str">
        <x:v>UNQUANTIFIED</x:v>
      </x:c>
      <x:c r="AR4017" s="11" t="str">
        <x:v>Position-class planning record; serial item and receiver open</x:v>
      </x:c>
      <x:c r="AS4017" s="26"/>
      <x:c r="AT4017" s="26"/>
    </x:row>
    <x:row r="4018">
      <x:c r="C4018" s="11" t="str">
        <x:v>G1-CM-WMG-APL-45</x:v>
      </x:c>
      <x:c r="D4018" s="11" t="str">
        <x:v>G1</x:v>
      </x:c>
      <x:c r="E4018" s="11" t="str">
        <x:v>Allied megacity earthquake</x:v>
      </x:c>
      <x:c r="F4018" s="11" t="str">
        <x:v>CM-WMG</x:v>
      </x:c>
      <x:c r="G4018" s="11" t="str">
        <x:v>Civil water-mobility group</x:v>
      </x:c>
      <x:c r="H4018" s="11" t="str">
        <x:v>APL-45</x:v>
      </x:c>
      <x:c r="I4018" s="19" t="n">
        <x:v>24</x:v>
      </x:c>
      <x:c r="J4018" s="21" t="n">
        <x:v>5</x:v>
      </x:c>
      <x:c r="K4018" s="18" t="n">
        <x:f>'05 Cargo Register'!K434</x:f>
        <x:v>135</x:v>
      </x:c>
      <x:c r="L4018" s="18" t="n">
        <x:f>'05 Cargo Register'!N434</x:f>
        <x:v>36</x:v>
      </x:c>
      <x:c r="M4018" s="18" t="n">
        <x:f>'05 Cargo Register'!O434</x:f>
        <x:v>270</x:v>
      </x:c>
      <x:c r="N4018" s="18" t="n">
        <x:f>J4018*K4018</x:f>
        <x:v>675</x:v>
      </x:c>
      <x:c r="O4018" s="18" t="n">
        <x:f>J4018*L4018</x:f>
        <x:v>180</x:v>
      </x:c>
      <x:c r="P4018" s="18" t="n">
        <x:f>J4018*M4018</x:f>
        <x:v>1350</x:v>
      </x:c>
      <x:c r="Q4018" s="22" t="n">
        <x:f>'01 Controls'!$E$30*'02 Cargo Classes'!$M$6</x:f>
        <x:v>0.44999999999999996</x:v>
      </x:c>
      <x:c r="R4018" s="22" t="n">
        <x:f>'01 Controls'!$F$30*'02 Cargo Classes'!$N$6</x:f>
        <x:v>0.34</x:v>
      </x:c>
      <x:c r="S4018" s="22" t="n">
        <x:f>'01 Controls'!$G$30*'02 Cargo Classes'!$O$6</x:f>
        <x:v>0</x:v>
      </x:c>
      <x:c r="T4018" s="22" t="n">
        <x:f>'01 Controls'!$H$30*'02 Cargo Classes'!$P$6</x:f>
        <x:v>0</x:v>
      </x:c>
      <x:c r="U4018" s="22" t="n">
        <x:f>SUM(Q4018:T4018)</x:f>
        <x:v>0.79</x:v>
      </x:c>
      <x:c r="V4018" s="18" t="n">
        <x:f>IF(U4018=0,0,N4018*Q4018/U4018)</x:f>
        <x:v>384.49367088607585</x:v>
      </x:c>
      <x:c r="W4018" s="18" t="n">
        <x:f>IF(U4018=0,0,P4018*Q4018/U4018)</x:f>
        <x:v>768.9873417721517</x:v>
      </x:c>
      <x:c r="X4018" s="18" t="n">
        <x:f>MAX(V4018,W4018*'01 Controls'!$E$12)</x:f>
        <x:v>384.49367088607585</x:v>
      </x:c>
      <x:c r="Y4018" s="18" t="n">
        <x:f>IF(U4018=0,0,N4018*R4018/U4018)</x:f>
        <x:v>290.5063291139241</x:v>
      </x:c>
      <x:c r="Z4018" s="18" t="n">
        <x:f>IF(U4018=0,0,P4018*R4018/U4018)</x:f>
        <x:v>581.0126582278482</x:v>
      </x:c>
      <x:c r="AA4018" s="18" t="n">
        <x:f>MAX(Y4018,Z4018*'01 Controls'!$E$13)</x:f>
        <x:v>290.5063291139241</x:v>
      </x:c>
      <x:c r="AB4018" s="18" t="n">
        <x:f>IF(U4018=0,0,N4018*S4018/U4018)</x:f>
        <x:v>0</x:v>
      </x:c>
      <x:c r="AC4018" s="18" t="n">
        <x:f>IF(U4018=0,0,P4018*S4018/U4018)</x:f>
        <x:v>0</x:v>
      </x:c>
      <x:c r="AD4018" s="18" t="n">
        <x:f>MAX(AB4018,AC4018*'01 Controls'!$E$14)</x:f>
        <x:v>0</x:v>
      </x:c>
      <x:c r="AE4018" s="18" t="n">
        <x:f>IF(U4018=0,0,N4018*T4018/U4018)</x:f>
        <x:v>0</x:v>
      </x:c>
      <x:c r="AF4018" s="18" t="n">
        <x:f>IF(U4018=0,0,P4018*T4018/U4018)</x:f>
        <x:v>0</x:v>
      </x:c>
      <x:c r="AG4018" s="18" t="n">
        <x:f>MAX(AE4018,AF4018*'01 Controls'!$E$15)</x:f>
        <x:v>0</x:v>
      </x:c>
      <x:c r="AH4018" s="18" t="n">
        <x:f>SUM(V4018,Y4018,AB4018,AE4018)</x:f>
        <x:v>675</x:v>
      </x:c>
      <x:c r="AI4018" s="18" t="n">
        <x:f>N4018-AH4018</x:f>
        <x:v>0</x:v>
      </x:c>
      <x:c r="AJ4018" s="18" t="n">
        <x:f>V4018*INDEX('07 Mode Capacity'!$P$6:$P$17,MATCH("AIR-"&amp;I4018,'07 Mode Capacity'!$C$6:$C$17,0))</x:f>
        <x:v>78.01917481779316</x:v>
      </x:c>
      <x:c r="AK4018" s="18" t="n">
        <x:f>Y4018*INDEX('07 Mode Capacity'!$P$6:$P$17,MATCH("OCEAN-"&amp;I4018,'07 Mode Capacity'!$C$6:$C$17,0))</x:f>
        <x:v>43.60181868874937</x:v>
      </x:c>
      <x:c r="AL4018" s="18" t="n">
        <x:f>AB4018*INDEX('07 Mode Capacity'!$P$6:$P$17,MATCH("LAND-"&amp;I4018,'07 Mode Capacity'!$C$6:$C$17,0))</x:f>
        <x:v>0</x:v>
      </x:c>
      <x:c r="AM4018" s="18" t="n">
        <x:f>AE4018*INDEX('07 Mode Capacity'!$P$6:$P$17,MATCH("INLAND-"&amp;I4018,'07 Mode Capacity'!$C$6:$C$17,0))</x:f>
        <x:v>0</x:v>
      </x:c>
      <x:c r="AN4018" s="18" t="n">
        <x:f>SUM(AJ4018:AM4018)</x:f>
        <x:v>121.62099350654253</x:v>
      </x:c>
      <x:c r="AO4018" s="17" t="n">
        <x:f>IF(N4018=0,1,AN4018/N4018)</x:f>
        <x:v>0.18017924963932228</x:v>
      </x:c>
      <x:c r="AP4018" s="11" t="str">
        <x:f>IF(AO4018&gt;='01 Controls'!$E$16,"PASS","FAIL")</x:f>
        <x:v>FAIL</x:v>
      </x:c>
      <x:c r="AQ4018" s="11" t="str">
        <x:v>UNQUANTIFIED</x:v>
      </x:c>
      <x:c r="AR4018" s="11" t="str">
        <x:v>Position-class planning record; serial item and receiver open</x:v>
      </x:c>
      <x:c r="AS4018" s="26"/>
      <x:c r="AT4018" s="26"/>
    </x:row>
    <x:row r="4019">
      <x:c r="C4019" s="11" t="str">
        <x:v>G1-CM-WMG-ISO-18</x:v>
      </x:c>
      <x:c r="D4019" s="11" t="str">
        <x:v>G1</x:v>
      </x:c>
      <x:c r="E4019" s="11" t="str">
        <x:v>Allied megacity earthquake</x:v>
      </x:c>
      <x:c r="F4019" s="11" t="str">
        <x:v>CM-WMG</x:v>
      </x:c>
      <x:c r="G4019" s="11" t="str">
        <x:v>Civil water-mobility group</x:v>
      </x:c>
      <x:c r="H4019" s="11" t="str">
        <x:v>ISO-18</x:v>
      </x:c>
      <x:c r="I4019" s="19" t="n">
        <x:v>48</x:v>
      </x:c>
      <x:c r="J4019" s="21" t="n">
        <x:v>5</x:v>
      </x:c>
      <x:c r="K4019" s="18" t="n">
        <x:f>'05 Cargo Register'!K435</x:f>
        <x:v>337.5</x:v>
      </x:c>
      <x:c r="L4019" s="18" t="n">
        <x:f>'05 Cargo Register'!N435</x:f>
        <x:v>23</x:v>
      </x:c>
      <x:c r="M4019" s="18" t="n">
        <x:f>'05 Cargo Register'!O435</x:f>
        <x:v>607.2</x:v>
      </x:c>
      <x:c r="N4019" s="18" t="n">
        <x:f>J4019*K4019</x:f>
        <x:v>1687.5</x:v>
      </x:c>
      <x:c r="O4019" s="18" t="n">
        <x:f>J4019*L4019</x:f>
        <x:v>115</x:v>
      </x:c>
      <x:c r="P4019" s="18" t="n">
        <x:f>J4019*M4019</x:f>
        <x:v>3036</x:v>
      </x:c>
      <x:c r="Q4019" s="22" t="n">
        <x:f>'01 Controls'!$E$30*'02 Cargo Classes'!$M$7</x:f>
        <x:v>0.03</x:v>
      </x:c>
      <x:c r="R4019" s="22" t="n">
        <x:f>'01 Controls'!$F$30*'02 Cargo Classes'!$N$7</x:f>
        <x:v>0.85</x:v>
      </x:c>
      <x:c r="S4019" s="22" t="n">
        <x:f>'01 Controls'!$G$30*'02 Cargo Classes'!$O$7</x:f>
        <x:v>0</x:v>
      </x:c>
      <x:c r="T4019" s="22" t="n">
        <x:f>'01 Controls'!$H$30*'02 Cargo Classes'!$P$7</x:f>
        <x:v>0</x:v>
      </x:c>
      <x:c r="U4019" s="22" t="n">
        <x:f>SUM(Q4019:T4019)</x:f>
        <x:v>0.88</x:v>
      </x:c>
      <x:c r="V4019" s="18" t="n">
        <x:f>IF(U4019=0,0,N4019*Q4019/U4019)</x:f>
        <x:v>57.52840909090909</x:v>
      </x:c>
      <x:c r="W4019" s="18" t="n">
        <x:f>IF(U4019=0,0,P4019*Q4019/U4019)</x:f>
        <x:v>103.5</x:v>
      </x:c>
      <x:c r="X4019" s="18" t="n">
        <x:f>MAX(V4019,W4019*'01 Controls'!$E$12)</x:f>
        <x:v>57.52840909090909</x:v>
      </x:c>
      <x:c r="Y4019" s="18" t="n">
        <x:f>IF(U4019=0,0,N4019*R4019/U4019)</x:f>
        <x:v>1629.971590909091</x:v>
      </x:c>
      <x:c r="Z4019" s="18" t="n">
        <x:f>IF(U4019=0,0,P4019*R4019/U4019)</x:f>
        <x:v>2932.5</x:v>
      </x:c>
      <x:c r="AA4019" s="18" t="n">
        <x:f>MAX(Y4019,Z4019*'01 Controls'!$E$13)</x:f>
        <x:v>1629.971590909091</x:v>
      </x:c>
      <x:c r="AB4019" s="18" t="n">
        <x:f>IF(U4019=0,0,N4019*S4019/U4019)</x:f>
        <x:v>0</x:v>
      </x:c>
      <x:c r="AC4019" s="18" t="n">
        <x:f>IF(U4019=0,0,P4019*S4019/U4019)</x:f>
        <x:v>0</x:v>
      </x:c>
      <x:c r="AD4019" s="18" t="n">
        <x:f>MAX(AB4019,AC4019*'01 Controls'!$E$14)</x:f>
        <x:v>0</x:v>
      </x:c>
      <x:c r="AE4019" s="18" t="n">
        <x:f>IF(U4019=0,0,N4019*T4019/U4019)</x:f>
        <x:v>0</x:v>
      </x:c>
      <x:c r="AF4019" s="18" t="n">
        <x:f>IF(U4019=0,0,P4019*T4019/U4019)</x:f>
        <x:v>0</x:v>
      </x:c>
      <x:c r="AG4019" s="18" t="n">
        <x:f>MAX(AE4019,AF4019*'01 Controls'!$E$15)</x:f>
        <x:v>0</x:v>
      </x:c>
      <x:c r="AH4019" s="18" t="n">
        <x:f>SUM(V4019,Y4019,AB4019,AE4019)</x:f>
        <x:v>1687.5</x:v>
      </x:c>
      <x:c r="AI4019" s="18" t="n">
        <x:f>N4019-AH4019</x:f>
        <x:v>0</x:v>
      </x:c>
      <x:c r="AJ4019" s="18" t="n">
        <x:f>V4019*INDEX('07 Mode Capacity'!$P$6:$P$17,MATCH("AIR-"&amp;I4019,'07 Mode Capacity'!$C$6:$C$17,0))</x:f>
        <x:v>16.127264432835727</x:v>
      </x:c>
      <x:c r="AK4019" s="18" t="n">
        <x:f>Y4019*INDEX('07 Mode Capacity'!$P$6:$P$17,MATCH("OCEAN-"&amp;I4019,'07 Mode Capacity'!$C$6:$C$17,0))</x:f>
        <x:v>142.84464698208623</x:v>
      </x:c>
      <x:c r="AL4019" s="18" t="n">
        <x:f>AB4019*INDEX('07 Mode Capacity'!$P$6:$P$17,MATCH("LAND-"&amp;I4019,'07 Mode Capacity'!$C$6:$C$17,0))</x:f>
        <x:v>0</x:v>
      </x:c>
      <x:c r="AM4019" s="18" t="n">
        <x:f>AE4019*INDEX('07 Mode Capacity'!$P$6:$P$17,MATCH("INLAND-"&amp;I4019,'07 Mode Capacity'!$C$6:$C$17,0))</x:f>
        <x:v>0</x:v>
      </x:c>
      <x:c r="AN4019" s="18" t="n">
        <x:f>SUM(AJ4019:AM4019)</x:f>
        <x:v>158.97191141492195</x:v>
      </x:c>
      <x:c r="AO4019" s="17" t="n">
        <x:f>IF(N4019=0,1,AN4019/N4019)</x:f>
        <x:v>0.09420557713476856</x:v>
      </x:c>
      <x:c r="AP4019" s="11" t="str">
        <x:f>IF(AO4019&gt;='01 Controls'!$E$16,"PASS","FAIL")</x:f>
        <x:v>FAIL</x:v>
      </x:c>
      <x:c r="AQ4019" s="11" t="str">
        <x:v>UNQUANTIFIED</x:v>
      </x:c>
      <x:c r="AR4019" s="11" t="str">
        <x:v>Position-class planning record; serial item and receiver open</x:v>
      </x:c>
      <x:c r="AS4019" s="26"/>
      <x:c r="AT4019" s="26"/>
    </x:row>
    <x:row r="4020">
      <x:c r="C4020" s="11" t="str">
        <x:v>G1-CM-WMG-COL-12</x:v>
      </x:c>
      <x:c r="D4020" s="11" t="str">
        <x:v>G1</x:v>
      </x:c>
      <x:c r="E4020" s="11" t="str">
        <x:v>Allied megacity earthquake</x:v>
      </x:c>
      <x:c r="F4020" s="11" t="str">
        <x:v>CM-WMG</x:v>
      </x:c>
      <x:c r="G4020" s="11" t="str">
        <x:v>Civil water-mobility group</x:v>
      </x:c>
      <x:c r="H4020" s="11" t="str">
        <x:v>COL-12</x:v>
      </x:c>
      <x:c r="I4020" s="19" t="n">
        <x:v>24</x:v>
      </x:c>
      <x:c r="J4020" s="21" t="n">
        <x:v>5</x:v>
      </x:c>
      <x:c r="K4020" s="18" t="n">
        <x:f>'05 Cargo Register'!K436</x:f>
        <x:v>135</x:v>
      </x:c>
      <x:c r="L4020" s="18" t="n">
        <x:f>'05 Cargo Register'!N436</x:f>
        <x:v>15</x:v>
      </x:c>
      <x:c r="M4020" s="18" t="n">
        <x:f>'05 Cargo Register'!O436</x:f>
        <x:v>396</x:v>
      </x:c>
      <x:c r="N4020" s="18" t="n">
        <x:f>J4020*K4020</x:f>
        <x:v>675</x:v>
      </x:c>
      <x:c r="O4020" s="18" t="n">
        <x:f>J4020*L4020</x:f>
        <x:v>75</x:v>
      </x:c>
      <x:c r="P4020" s="18" t="n">
        <x:f>J4020*M4020</x:f>
        <x:v>1980</x:v>
      </x:c>
      <x:c r="Q4020" s="22" t="n">
        <x:f>'01 Controls'!$E$30*'02 Cargo Classes'!$M$8</x:f>
        <x:v>0.3</x:v>
      </x:c>
      <x:c r="R4020" s="22" t="n">
        <x:f>'01 Controls'!$F$30*'02 Cargo Classes'!$N$8</x:f>
        <x:v>0.595</x:v>
      </x:c>
      <x:c r="S4020" s="22" t="n">
        <x:f>'01 Controls'!$G$30*'02 Cargo Classes'!$O$8</x:f>
        <x:v>0</x:v>
      </x:c>
      <x:c r="T4020" s="22" t="n">
        <x:f>'01 Controls'!$H$30*'02 Cargo Classes'!$P$8</x:f>
        <x:v>0</x:v>
      </x:c>
      <x:c r="U4020" s="22" t="n">
        <x:f>SUM(Q4020:T4020)</x:f>
        <x:v>0.895</x:v>
      </x:c>
      <x:c r="V4020" s="18" t="n">
        <x:f>IF(U4020=0,0,N4020*Q4020/U4020)</x:f>
        <x:v>226.25698324022346</x:v>
      </x:c>
      <x:c r="W4020" s="18" t="n">
        <x:f>IF(U4020=0,0,P4020*Q4020/U4020)</x:f>
        <x:v>663.6871508379888</x:v>
      </x:c>
      <x:c r="X4020" s="18" t="n">
        <x:f>MAX(V4020,W4020*'01 Controls'!$E$12)</x:f>
        <x:v>226.25698324022346</x:v>
      </x:c>
      <x:c r="Y4020" s="18" t="n">
        <x:f>IF(U4020=0,0,N4020*R4020/U4020)</x:f>
        <x:v>448.74301675977654</x:v>
      </x:c>
      <x:c r="Z4020" s="18" t="n">
        <x:f>IF(U4020=0,0,P4020*R4020/U4020)</x:f>
        <x:v>1316.312849162011</x:v>
      </x:c>
      <x:c r="AA4020" s="18" t="n">
        <x:f>MAX(Y4020,Z4020*'01 Controls'!$E$13)</x:f>
        <x:v>448.74301675977654</x:v>
      </x:c>
      <x:c r="AB4020" s="18" t="n">
        <x:f>IF(U4020=0,0,N4020*S4020/U4020)</x:f>
        <x:v>0</x:v>
      </x:c>
      <x:c r="AC4020" s="18" t="n">
        <x:f>IF(U4020=0,0,P4020*S4020/U4020)</x:f>
        <x:v>0</x:v>
      </x:c>
      <x:c r="AD4020" s="18" t="n">
        <x:f>MAX(AB4020,AC4020*'01 Controls'!$E$14)</x:f>
        <x:v>0</x:v>
      </x:c>
      <x:c r="AE4020" s="18" t="n">
        <x:f>IF(U4020=0,0,N4020*T4020/U4020)</x:f>
        <x:v>0</x:v>
      </x:c>
      <x:c r="AF4020" s="18" t="n">
        <x:f>IF(U4020=0,0,P4020*T4020/U4020)</x:f>
        <x:v>0</x:v>
      </x:c>
      <x:c r="AG4020" s="18" t="n">
        <x:f>MAX(AE4020,AF4020*'01 Controls'!$E$15)</x:f>
        <x:v>0</x:v>
      </x:c>
      <x:c r="AH4020" s="18" t="n">
        <x:f>SUM(V4020,Y4020,AB4020,AE4020)</x:f>
        <x:v>675</x:v>
      </x:c>
      <x:c r="AI4020" s="18" t="n">
        <x:f>N4020-AH4020</x:f>
        <x:v>0</x:v>
      </x:c>
      <x:c r="AJ4020" s="18" t="n">
        <x:f>V4020*INDEX('07 Mode Capacity'!$P$6:$P$17,MATCH("AIR-"&amp;I4020,'07 Mode Capacity'!$C$6:$C$17,0))</x:f>
        <x:v>45.91072484622467</x:v>
      </x:c>
      <x:c r="AK4020" s="18" t="n">
        <x:f>Y4020*INDEX('07 Mode Capacity'!$P$6:$P$17,MATCH("OCEAN-"&amp;I4020,'07 Mode Capacity'!$C$6:$C$17,0))</x:f>
        <x:v>67.35141266725809</x:v>
      </x:c>
      <x:c r="AL4020" s="18" t="n">
        <x:f>AB4020*INDEX('07 Mode Capacity'!$P$6:$P$17,MATCH("LAND-"&amp;I4020,'07 Mode Capacity'!$C$6:$C$17,0))</x:f>
        <x:v>0</x:v>
      </x:c>
      <x:c r="AM4020" s="18" t="n">
        <x:f>AE4020*INDEX('07 Mode Capacity'!$P$6:$P$17,MATCH("INLAND-"&amp;I4020,'07 Mode Capacity'!$C$6:$C$17,0))</x:f>
        <x:v>0</x:v>
      </x:c>
      <x:c r="AN4020" s="18" t="n">
        <x:f>SUM(AJ4020:AM4020)</x:f>
        <x:v>113.26213751348276</x:v>
      </x:c>
      <x:c r="AO4020" s="17" t="n">
        <x:f>IF(N4020=0,1,AN4020/N4020)</x:f>
        <x:v>0.1677957592792337</x:v>
      </x:c>
      <x:c r="AP4020" s="11" t="str">
        <x:f>IF(AO4020&gt;='01 Controls'!$E$16,"PASS","FAIL")</x:f>
        <x:v>FAIL</x:v>
      </x:c>
      <x:c r="AQ4020" s="11" t="str">
        <x:v>UNQUANTIFIED</x:v>
      </x:c>
      <x:c r="AR4020" s="11" t="str">
        <x:v>Position-class planning record; serial item and receiver open</x:v>
      </x:c>
      <x:c r="AS4020" s="26"/>
      <x:c r="AT4020" s="26"/>
    </x:row>
    <x:row r="4021">
      <x:c r="C4021" s="11" t="str">
        <x:v>G1-CM-WMG-BAT-22</x:v>
      </x:c>
      <x:c r="D4021" s="11" t="str">
        <x:v>G1</x:v>
      </x:c>
      <x:c r="E4021" s="11" t="str">
        <x:v>Allied megacity earthquake</x:v>
      </x:c>
      <x:c r="F4021" s="11" t="str">
        <x:v>CM-WMG</x:v>
      </x:c>
      <x:c r="G4021" s="11" t="str">
        <x:v>Civil water-mobility group</x:v>
      </x:c>
      <x:c r="H4021" s="11" t="str">
        <x:v>BAT-22</x:v>
      </x:c>
      <x:c r="I4021" s="19" t="n">
        <x:v>48</x:v>
      </x:c>
      <x:c r="J4021" s="21" t="n">
        <x:v>5</x:v>
      </x:c>
      <x:c r="K4021" s="18" t="n">
        <x:f>'05 Cargo Register'!K437</x:f>
        <x:v>168.75</x:v>
      </x:c>
      <x:c r="L4021" s="18" t="n">
        <x:f>'05 Cargo Register'!N437</x:f>
        <x:v>10</x:v>
      </x:c>
      <x:c r="M4021" s="18" t="n">
        <x:f>'05 Cargo Register'!O437</x:f>
        <x:v>264</x:v>
      </x:c>
      <x:c r="N4021" s="18" t="n">
        <x:f>J4021*K4021</x:f>
        <x:v>843.75</x:v>
      </x:c>
      <x:c r="O4021" s="18" t="n">
        <x:f>J4021*L4021</x:f>
        <x:v>50</x:v>
      </x:c>
      <x:c r="P4021" s="18" t="n">
        <x:f>J4021*M4021</x:f>
        <x:v>1320</x:v>
      </x:c>
      <x:c r="Q4021" s="22" t="n">
        <x:f>'01 Controls'!$E$30*'02 Cargo Classes'!$M$9</x:f>
        <x:v>0</x:v>
      </x:c>
      <x:c r="R4021" s="22" t="n">
        <x:f>'01 Controls'!$F$30*'02 Cargo Classes'!$N$9</x:f>
        <x:v>0.85</x:v>
      </x:c>
      <x:c r="S4021" s="22" t="n">
        <x:f>'01 Controls'!$G$30*'02 Cargo Classes'!$O$9</x:f>
        <x:v>0</x:v>
      </x:c>
      <x:c r="T4021" s="22" t="n">
        <x:f>'01 Controls'!$H$30*'02 Cargo Classes'!$P$9</x:f>
        <x:v>0</x:v>
      </x:c>
      <x:c r="U4021" s="22" t="n">
        <x:f>SUM(Q4021:T4021)</x:f>
        <x:v>0.85</x:v>
      </x:c>
      <x:c r="V4021" s="18" t="n">
        <x:f>IF(U4021=0,0,N4021*Q4021/U4021)</x:f>
        <x:v>0</x:v>
      </x:c>
      <x:c r="W4021" s="18" t="n">
        <x:f>IF(U4021=0,0,P4021*Q4021/U4021)</x:f>
        <x:v>0</x:v>
      </x:c>
      <x:c r="X4021" s="18" t="n">
        <x:f>MAX(V4021,W4021*'01 Controls'!$E$12)</x:f>
        <x:v>0</x:v>
      </x:c>
      <x:c r="Y4021" s="18" t="n">
        <x:f>IF(U4021=0,0,N4021*R4021/U4021)</x:f>
        <x:v>843.75</x:v>
      </x:c>
      <x:c r="Z4021" s="18" t="n">
        <x:f>IF(U4021=0,0,P4021*R4021/U4021)</x:f>
        <x:v>1320</x:v>
      </x:c>
      <x:c r="AA4021" s="18" t="n">
        <x:f>MAX(Y4021,Z4021*'01 Controls'!$E$13)</x:f>
        <x:v>843.75</x:v>
      </x:c>
      <x:c r="AB4021" s="18" t="n">
        <x:f>IF(U4021=0,0,N4021*S4021/U4021)</x:f>
        <x:v>0</x:v>
      </x:c>
      <x:c r="AC4021" s="18" t="n">
        <x:f>IF(U4021=0,0,P4021*S4021/U4021)</x:f>
        <x:v>0</x:v>
      </x:c>
      <x:c r="AD4021" s="18" t="n">
        <x:f>MAX(AB4021,AC4021*'01 Controls'!$E$14)</x:f>
        <x:v>0</x:v>
      </x:c>
      <x:c r="AE4021" s="18" t="n">
        <x:f>IF(U4021=0,0,N4021*T4021/U4021)</x:f>
        <x:v>0</x:v>
      </x:c>
      <x:c r="AF4021" s="18" t="n">
        <x:f>IF(U4021=0,0,P4021*T4021/U4021)</x:f>
        <x:v>0</x:v>
      </x:c>
      <x:c r="AG4021" s="18" t="n">
        <x:f>MAX(AE4021,AF4021*'01 Controls'!$E$15)</x:f>
        <x:v>0</x:v>
      </x:c>
      <x:c r="AH4021" s="18" t="n">
        <x:f>SUM(V4021,Y4021,AB4021,AE4021)</x:f>
        <x:v>843.75</x:v>
      </x:c>
      <x:c r="AI4021" s="18" t="n">
        <x:f>N4021-AH4021</x:f>
        <x:v>0</x:v>
      </x:c>
      <x:c r="AJ4021" s="18" t="n">
        <x:f>V4021*INDEX('07 Mode Capacity'!$P$6:$P$17,MATCH("AIR-"&amp;I4021,'07 Mode Capacity'!$C$6:$C$17,0))</x:f>
        <x:v>0</x:v>
      </x:c>
      <x:c r="AK4021" s="18" t="n">
        <x:f>Y4021*INDEX('07 Mode Capacity'!$P$6:$P$17,MATCH("OCEAN-"&amp;I4021,'07 Mode Capacity'!$C$6:$C$17,0))</x:f>
        <x:v>73.94311137896229</x:v>
      </x:c>
      <x:c r="AL4021" s="18" t="n">
        <x:f>AB4021*INDEX('07 Mode Capacity'!$P$6:$P$17,MATCH("LAND-"&amp;I4021,'07 Mode Capacity'!$C$6:$C$17,0))</x:f>
        <x:v>0</x:v>
      </x:c>
      <x:c r="AM4021" s="18" t="n">
        <x:f>AE4021*INDEX('07 Mode Capacity'!$P$6:$P$17,MATCH("INLAND-"&amp;I4021,'07 Mode Capacity'!$C$6:$C$17,0))</x:f>
        <x:v>0</x:v>
      </x:c>
      <x:c r="AN4021" s="18" t="n">
        <x:f>SUM(AJ4021:AM4021)</x:f>
        <x:v>73.94311137896229</x:v>
      </x:c>
      <x:c r="AO4021" s="17" t="n">
        <x:f>IF(N4021=0,1,AN4021/N4021)</x:f>
        <x:v>0.08763628015284419</x:v>
      </x:c>
      <x:c r="AP4021" s="11" t="str">
        <x:f>IF(AO4021&gt;='01 Controls'!$E$16,"PASS","FAIL")</x:f>
        <x:v>FAIL</x:v>
      </x:c>
      <x:c r="AQ4021" s="11" t="str">
        <x:v>UNQUANTIFIED</x:v>
      </x:c>
      <x:c r="AR4021" s="11" t="str">
        <x:v>Position-class planning record; serial item and receiver open</x:v>
      </x:c>
      <x:c r="AS4021" s="26"/>
      <x:c r="AT4021" s="26"/>
    </x:row>
    <x:row r="4022">
      <x:c r="C4022" s="11" t="str">
        <x:v>G1-CM-WMG-TNK-20</x:v>
      </x:c>
      <x:c r="D4022" s="11" t="str">
        <x:v>G1</x:v>
      </x:c>
      <x:c r="E4022" s="11" t="str">
        <x:v>Allied megacity earthquake</x:v>
      </x:c>
      <x:c r="F4022" s="11" t="str">
        <x:v>CM-WMG</x:v>
      </x:c>
      <x:c r="G4022" s="11" t="str">
        <x:v>Civil water-mobility group</x:v>
      </x:c>
      <x:c r="H4022" s="11" t="str">
        <x:v>TNK-20</x:v>
      </x:c>
      <x:c r="I4022" s="19" t="n">
        <x:v>48</x:v>
      </x:c>
      <x:c r="J4022" s="21" t="n">
        <x:v>5</x:v>
      </x:c>
      <x:c r="K4022" s="18" t="n">
        <x:f>'05 Cargo Register'!K438</x:f>
        <x:v>168.75</x:v>
      </x:c>
      <x:c r="L4022" s="18" t="n">
        <x:f>'05 Cargo Register'!N438</x:f>
        <x:v>10</x:v>
      </x:c>
      <x:c r="M4022" s="18" t="n">
        <x:f>'05 Cargo Register'!O438</x:f>
        <x:v>212.5</x:v>
      </x:c>
      <x:c r="N4022" s="18" t="n">
        <x:f>J4022*K4022</x:f>
        <x:v>843.75</x:v>
      </x:c>
      <x:c r="O4022" s="18" t="n">
        <x:f>J4022*L4022</x:f>
        <x:v>50</x:v>
      </x:c>
      <x:c r="P4022" s="18" t="n">
        <x:f>J4022*M4022</x:f>
        <x:v>1062.5</x:v>
      </x:c>
      <x:c r="Q4022" s="22" t="n">
        <x:f>'01 Controls'!$E$30*'02 Cargo Classes'!$M$10</x:f>
        <x:v>0</x:v>
      </x:c>
      <x:c r="R4022" s="22" t="n">
        <x:f>'01 Controls'!$F$30*'02 Cargo Classes'!$N$10</x:f>
        <x:v>1.02</x:v>
      </x:c>
      <x:c r="S4022" s="22" t="n">
        <x:f>'01 Controls'!$G$30*'02 Cargo Classes'!$O$10</x:f>
        <x:v>0</x:v>
      </x:c>
      <x:c r="T4022" s="22" t="n">
        <x:f>'01 Controls'!$H$30*'02 Cargo Classes'!$P$10</x:f>
        <x:v>0</x:v>
      </x:c>
      <x:c r="U4022" s="22" t="n">
        <x:f>SUM(Q4022:T4022)</x:f>
        <x:v>1.02</x:v>
      </x:c>
      <x:c r="V4022" s="18" t="n">
        <x:f>IF(U4022=0,0,N4022*Q4022/U4022)</x:f>
        <x:v>0</x:v>
      </x:c>
      <x:c r="W4022" s="18" t="n">
        <x:f>IF(U4022=0,0,P4022*Q4022/U4022)</x:f>
        <x:v>0</x:v>
      </x:c>
      <x:c r="X4022" s="18" t="n">
        <x:f>MAX(V4022,W4022*'01 Controls'!$E$12)</x:f>
        <x:v>0</x:v>
      </x:c>
      <x:c r="Y4022" s="18" t="n">
        <x:f>IF(U4022=0,0,N4022*R4022/U4022)</x:f>
        <x:v>843.75</x:v>
      </x:c>
      <x:c r="Z4022" s="18" t="n">
        <x:f>IF(U4022=0,0,P4022*R4022/U4022)</x:f>
        <x:v>1062.5</x:v>
      </x:c>
      <x:c r="AA4022" s="18" t="n">
        <x:f>MAX(Y4022,Z4022*'01 Controls'!$E$13)</x:f>
        <x:v>843.75</x:v>
      </x:c>
      <x:c r="AB4022" s="18" t="n">
        <x:f>IF(U4022=0,0,N4022*S4022/U4022)</x:f>
        <x:v>0</x:v>
      </x:c>
      <x:c r="AC4022" s="18" t="n">
        <x:f>IF(U4022=0,0,P4022*S4022/U4022)</x:f>
        <x:v>0</x:v>
      </x:c>
      <x:c r="AD4022" s="18" t="n">
        <x:f>MAX(AB4022,AC4022*'01 Controls'!$E$14)</x:f>
        <x:v>0</x:v>
      </x:c>
      <x:c r="AE4022" s="18" t="n">
        <x:f>IF(U4022=0,0,N4022*T4022/U4022)</x:f>
        <x:v>0</x:v>
      </x:c>
      <x:c r="AF4022" s="18" t="n">
        <x:f>IF(U4022=0,0,P4022*T4022/U4022)</x:f>
        <x:v>0</x:v>
      </x:c>
      <x:c r="AG4022" s="18" t="n">
        <x:f>MAX(AE4022,AF4022*'01 Controls'!$E$15)</x:f>
        <x:v>0</x:v>
      </x:c>
      <x:c r="AH4022" s="18" t="n">
        <x:f>SUM(V4022,Y4022,AB4022,AE4022)</x:f>
        <x:v>843.75</x:v>
      </x:c>
      <x:c r="AI4022" s="18" t="n">
        <x:f>N4022-AH4022</x:f>
        <x:v>0</x:v>
      </x:c>
      <x:c r="AJ4022" s="18" t="n">
        <x:f>V4022*INDEX('07 Mode Capacity'!$P$6:$P$17,MATCH("AIR-"&amp;I4022,'07 Mode Capacity'!$C$6:$C$17,0))</x:f>
        <x:v>0</x:v>
      </x:c>
      <x:c r="AK4022" s="18" t="n">
        <x:f>Y4022*INDEX('07 Mode Capacity'!$P$6:$P$17,MATCH("OCEAN-"&amp;I4022,'07 Mode Capacity'!$C$6:$C$17,0))</x:f>
        <x:v>73.94311137896229</x:v>
      </x:c>
      <x:c r="AL4022" s="18" t="n">
        <x:f>AB4022*INDEX('07 Mode Capacity'!$P$6:$P$17,MATCH("LAND-"&amp;I4022,'07 Mode Capacity'!$C$6:$C$17,0))</x:f>
        <x:v>0</x:v>
      </x:c>
      <x:c r="AM4022" s="18" t="n">
        <x:f>AE4022*INDEX('07 Mode Capacity'!$P$6:$P$17,MATCH("INLAND-"&amp;I4022,'07 Mode Capacity'!$C$6:$C$17,0))</x:f>
        <x:v>0</x:v>
      </x:c>
      <x:c r="AN4022" s="18" t="n">
        <x:f>SUM(AJ4022:AM4022)</x:f>
        <x:v>73.94311137896229</x:v>
      </x:c>
      <x:c r="AO4022" s="17" t="n">
        <x:f>IF(N4022=0,1,AN4022/N4022)</x:f>
        <x:v>0.08763628015284419</x:v>
      </x:c>
      <x:c r="AP4022" s="11" t="str">
        <x:f>IF(AO4022&gt;='01 Controls'!$E$16,"PASS","FAIL")</x:f>
        <x:v>FAIL</x:v>
      </x:c>
      <x:c r="AQ4022" s="11" t="str">
        <x:v>UNQUANTIFIED</x:v>
      </x:c>
      <x:c r="AR4022" s="11" t="str">
        <x:v>Position-class planning record; serial item and receiver open</x:v>
      </x:c>
      <x:c r="AS4022" s="26"/>
      <x:c r="AT4022" s="26"/>
    </x:row>
    <x:row r="4023">
      <x:c r="C4023" s="11" t="str">
        <x:v>G1-CM-WMG-FLR-24</x:v>
      </x:c>
      <x:c r="D4023" s="11" t="str">
        <x:v>G1</x:v>
      </x:c>
      <x:c r="E4023" s="11" t="str">
        <x:v>Allied megacity earthquake</x:v>
      </x:c>
      <x:c r="F4023" s="11" t="str">
        <x:v>CM-WMG</x:v>
      </x:c>
      <x:c r="G4023" s="11" t="str">
        <x:v>Civil water-mobility group</x:v>
      </x:c>
      <x:c r="H4023" s="11" t="str">
        <x:v>FLR-24</x:v>
      </x:c>
      <x:c r="I4023" s="19" t="n">
        <x:v>48</x:v>
      </x:c>
      <x:c r="J4023" s="21" t="n">
        <x:v>5</x:v>
      </x:c>
      <x:c r="K4023" s="18" t="n">
        <x:f>'05 Cargo Register'!K439</x:f>
        <x:v>270</x:v>
      </x:c>
      <x:c r="L4023" s="18" t="n">
        <x:f>'05 Cargo Register'!N439</x:f>
        <x:v>14</x:v>
      </x:c>
      <x:c r="M4023" s="18" t="n">
        <x:f>'05 Cargo Register'!O439</x:f>
        <x:v>448</x:v>
      </x:c>
      <x:c r="N4023" s="18" t="n">
        <x:f>J4023*K4023</x:f>
        <x:v>1350</x:v>
      </x:c>
      <x:c r="O4023" s="18" t="n">
        <x:f>J4023*L4023</x:f>
        <x:v>70</x:v>
      </x:c>
      <x:c r="P4023" s="18" t="n">
        <x:f>J4023*M4023</x:f>
        <x:v>2240</x:v>
      </x:c>
      <x:c r="Q4023" s="22" t="n">
        <x:f>'01 Controls'!$E$30*'02 Cargo Classes'!$M$11</x:f>
        <x:v>0</x:v>
      </x:c>
      <x:c r="R4023" s="22" t="n">
        <x:f>'01 Controls'!$F$30*'02 Cargo Classes'!$N$11</x:f>
        <x:v>1.02</x:v>
      </x:c>
      <x:c r="S4023" s="22" t="n">
        <x:f>'01 Controls'!$G$30*'02 Cargo Classes'!$O$11</x:f>
        <x:v>0</x:v>
      </x:c>
      <x:c r="T4023" s="22" t="n">
        <x:f>'01 Controls'!$H$30*'02 Cargo Classes'!$P$11</x:f>
        <x:v>0</x:v>
      </x:c>
      <x:c r="U4023" s="22" t="n">
        <x:f>SUM(Q4023:T4023)</x:f>
        <x:v>1.02</x:v>
      </x:c>
      <x:c r="V4023" s="18" t="n">
        <x:f>IF(U4023=0,0,N4023*Q4023/U4023)</x:f>
        <x:v>0</x:v>
      </x:c>
      <x:c r="W4023" s="18" t="n">
        <x:f>IF(U4023=0,0,P4023*Q4023/U4023)</x:f>
        <x:v>0</x:v>
      </x:c>
      <x:c r="X4023" s="18" t="n">
        <x:f>MAX(V4023,W4023*'01 Controls'!$E$12)</x:f>
        <x:v>0</x:v>
      </x:c>
      <x:c r="Y4023" s="18" t="n">
        <x:f>IF(U4023=0,0,N4023*R4023/U4023)</x:f>
        <x:v>1350</x:v>
      </x:c>
      <x:c r="Z4023" s="18" t="n">
        <x:f>IF(U4023=0,0,P4023*R4023/U4023)</x:f>
        <x:v>2240</x:v>
      </x:c>
      <x:c r="AA4023" s="18" t="n">
        <x:f>MAX(Y4023,Z4023*'01 Controls'!$E$13)</x:f>
        <x:v>1350</x:v>
      </x:c>
      <x:c r="AB4023" s="18" t="n">
        <x:f>IF(U4023=0,0,N4023*S4023/U4023)</x:f>
        <x:v>0</x:v>
      </x:c>
      <x:c r="AC4023" s="18" t="n">
        <x:f>IF(U4023=0,0,P4023*S4023/U4023)</x:f>
        <x:v>0</x:v>
      </x:c>
      <x:c r="AD4023" s="18" t="n">
        <x:f>MAX(AB4023,AC4023*'01 Controls'!$E$14)</x:f>
        <x:v>0</x:v>
      </x:c>
      <x:c r="AE4023" s="18" t="n">
        <x:f>IF(U4023=0,0,N4023*T4023/U4023)</x:f>
        <x:v>0</x:v>
      </x:c>
      <x:c r="AF4023" s="18" t="n">
        <x:f>IF(U4023=0,0,P4023*T4023/U4023)</x:f>
        <x:v>0</x:v>
      </x:c>
      <x:c r="AG4023" s="18" t="n">
        <x:f>MAX(AE4023,AF4023*'01 Controls'!$E$15)</x:f>
        <x:v>0</x:v>
      </x:c>
      <x:c r="AH4023" s="18" t="n">
        <x:f>SUM(V4023,Y4023,AB4023,AE4023)</x:f>
        <x:v>1350</x:v>
      </x:c>
      <x:c r="AI4023" s="18" t="n">
        <x:f>N4023-AH4023</x:f>
        <x:v>0</x:v>
      </x:c>
      <x:c r="AJ4023" s="18" t="n">
        <x:f>V4023*INDEX('07 Mode Capacity'!$P$6:$P$17,MATCH("AIR-"&amp;I4023,'07 Mode Capacity'!$C$6:$C$17,0))</x:f>
        <x:v>0</x:v>
      </x:c>
      <x:c r="AK4023" s="18" t="n">
        <x:f>Y4023*INDEX('07 Mode Capacity'!$P$6:$P$17,MATCH("OCEAN-"&amp;I4023,'07 Mode Capacity'!$C$6:$C$17,0))</x:f>
        <x:v>118.30897820633966</x:v>
      </x:c>
      <x:c r="AL4023" s="18" t="n">
        <x:f>AB4023*INDEX('07 Mode Capacity'!$P$6:$P$17,MATCH("LAND-"&amp;I4023,'07 Mode Capacity'!$C$6:$C$17,0))</x:f>
        <x:v>0</x:v>
      </x:c>
      <x:c r="AM4023" s="18" t="n">
        <x:f>AE4023*INDEX('07 Mode Capacity'!$P$6:$P$17,MATCH("INLAND-"&amp;I4023,'07 Mode Capacity'!$C$6:$C$17,0))</x:f>
        <x:v>0</x:v>
      </x:c>
      <x:c r="AN4023" s="18" t="n">
        <x:f>SUM(AJ4023:AM4023)</x:f>
        <x:v>118.30897820633966</x:v>
      </x:c>
      <x:c r="AO4023" s="17" t="n">
        <x:f>IF(N4023=0,1,AN4023/N4023)</x:f>
        <x:v>0.08763628015284419</x:v>
      </x:c>
      <x:c r="AP4023" s="11" t="str">
        <x:f>IF(AO4023&gt;='01 Controls'!$E$16,"PASS","FAIL")</x:f>
        <x:v>FAIL</x:v>
      </x:c>
      <x:c r="AQ4023" s="11" t="str">
        <x:v>UNQUANTIFIED</x:v>
      </x:c>
      <x:c r="AR4023" s="11" t="str">
        <x:v>Position-class planning record; serial item and receiver open</x:v>
      </x:c>
      <x:c r="AS4023" s="26"/>
      <x:c r="AT4023" s="26"/>
    </x:row>
    <x:row r="4024">
      <x:c r="C4024" s="11" t="str">
        <x:v>G1-CM-WMG-ROL-30</x:v>
      </x:c>
      <x:c r="D4024" s="11" t="str">
        <x:v>G1</x:v>
      </x:c>
      <x:c r="E4024" s="11" t="str">
        <x:v>Allied megacity earthquake</x:v>
      </x:c>
      <x:c r="F4024" s="11" t="str">
        <x:v>CM-WMG</x:v>
      </x:c>
      <x:c r="G4024" s="11" t="str">
        <x:v>Civil water-mobility group</x:v>
      </x:c>
      <x:c r="H4024" s="11" t="str">
        <x:v>ROL-30</x:v>
      </x:c>
      <x:c r="I4024" s="19" t="n">
        <x:v>48</x:v>
      </x:c>
      <x:c r="J4024" s="21" t="n">
        <x:v>5</x:v>
      </x:c>
      <x:c r="K4024" s="18" t="n">
        <x:f>'05 Cargo Register'!K440</x:f>
        <x:v>1215</x:v>
      </x:c>
      <x:c r="L4024" s="18" t="n">
        <x:f>'05 Cargo Register'!N440</x:f>
        <x:v>51</x:v>
      </x:c>
      <x:c r="M4024" s="18" t="n">
        <x:f>'05 Cargo Register'!O440</x:f>
        <x:v>3251.25</x:v>
      </x:c>
      <x:c r="N4024" s="18" t="n">
        <x:f>J4024*K4024</x:f>
        <x:v>6075</x:v>
      </x:c>
      <x:c r="O4024" s="18" t="n">
        <x:f>J4024*L4024</x:f>
        <x:v>255</x:v>
      </x:c>
      <x:c r="P4024" s="18" t="n">
        <x:f>J4024*M4024</x:f>
        <x:v>16256.25</x:v>
      </x:c>
      <x:c r="Q4024" s="22" t="n">
        <x:f>'01 Controls'!$E$30*'02 Cargo Classes'!$M$12</x:f>
        <x:v>0</x:v>
      </x:c>
      <x:c r="R4024" s="22" t="n">
        <x:f>'01 Controls'!$F$30*'02 Cargo Classes'!$N$12</x:f>
        <x:v>0.85</x:v>
      </x:c>
      <x:c r="S4024" s="22" t="n">
        <x:f>'01 Controls'!$G$30*'02 Cargo Classes'!$O$12</x:f>
        <x:v>0</x:v>
      </x:c>
      <x:c r="T4024" s="22" t="n">
        <x:f>'01 Controls'!$H$30*'02 Cargo Classes'!$P$12</x:f>
        <x:v>0</x:v>
      </x:c>
      <x:c r="U4024" s="22" t="n">
        <x:f>SUM(Q4024:T4024)</x:f>
        <x:v>0.85</x:v>
      </x:c>
      <x:c r="V4024" s="18" t="n">
        <x:f>IF(U4024=0,0,N4024*Q4024/U4024)</x:f>
        <x:v>0</x:v>
      </x:c>
      <x:c r="W4024" s="18" t="n">
        <x:f>IF(U4024=0,0,P4024*Q4024/U4024)</x:f>
        <x:v>0</x:v>
      </x:c>
      <x:c r="X4024" s="18" t="n">
        <x:f>MAX(V4024,W4024*'01 Controls'!$E$12)</x:f>
        <x:v>0</x:v>
      </x:c>
      <x:c r="Y4024" s="18" t="n">
        <x:f>IF(U4024=0,0,N4024*R4024/U4024)</x:f>
        <x:v>6075</x:v>
      </x:c>
      <x:c r="Z4024" s="18" t="n">
        <x:f>IF(U4024=0,0,P4024*R4024/U4024)</x:f>
        <x:v>16256.25</x:v>
      </x:c>
      <x:c r="AA4024" s="18" t="n">
        <x:f>MAX(Y4024,Z4024*'01 Controls'!$E$13)</x:f>
        <x:v>6075</x:v>
      </x:c>
      <x:c r="AB4024" s="18" t="n">
        <x:f>IF(U4024=0,0,N4024*S4024/U4024)</x:f>
        <x:v>0</x:v>
      </x:c>
      <x:c r="AC4024" s="18" t="n">
        <x:f>IF(U4024=0,0,P4024*S4024/U4024)</x:f>
        <x:v>0</x:v>
      </x:c>
      <x:c r="AD4024" s="18" t="n">
        <x:f>MAX(AB4024,AC4024*'01 Controls'!$E$14)</x:f>
        <x:v>0</x:v>
      </x:c>
      <x:c r="AE4024" s="18" t="n">
        <x:f>IF(U4024=0,0,N4024*T4024/U4024)</x:f>
        <x:v>0</x:v>
      </x:c>
      <x:c r="AF4024" s="18" t="n">
        <x:f>IF(U4024=0,0,P4024*T4024/U4024)</x:f>
        <x:v>0</x:v>
      </x:c>
      <x:c r="AG4024" s="18" t="n">
        <x:f>MAX(AE4024,AF4024*'01 Controls'!$E$15)</x:f>
        <x:v>0</x:v>
      </x:c>
      <x:c r="AH4024" s="18" t="n">
        <x:f>SUM(V4024,Y4024,AB4024,AE4024)</x:f>
        <x:v>6075</x:v>
      </x:c>
      <x:c r="AI4024" s="18" t="n">
        <x:f>N4024-AH4024</x:f>
        <x:v>0</x:v>
      </x:c>
      <x:c r="AJ4024" s="18" t="n">
        <x:f>V4024*INDEX('07 Mode Capacity'!$P$6:$P$17,MATCH("AIR-"&amp;I4024,'07 Mode Capacity'!$C$6:$C$17,0))</x:f>
        <x:v>0</x:v>
      </x:c>
      <x:c r="AK4024" s="18" t="n">
        <x:f>Y4024*INDEX('07 Mode Capacity'!$P$6:$P$17,MATCH("OCEAN-"&amp;I4024,'07 Mode Capacity'!$C$6:$C$17,0))</x:f>
        <x:v>532.3904019285285</x:v>
      </x:c>
      <x:c r="AL4024" s="18" t="n">
        <x:f>AB4024*INDEX('07 Mode Capacity'!$P$6:$P$17,MATCH("LAND-"&amp;I4024,'07 Mode Capacity'!$C$6:$C$17,0))</x:f>
        <x:v>0</x:v>
      </x:c>
      <x:c r="AM4024" s="18" t="n">
        <x:f>AE4024*INDEX('07 Mode Capacity'!$P$6:$P$17,MATCH("INLAND-"&amp;I4024,'07 Mode Capacity'!$C$6:$C$17,0))</x:f>
        <x:v>0</x:v>
      </x:c>
      <x:c r="AN4024" s="18" t="n">
        <x:f>SUM(AJ4024:AM4024)</x:f>
        <x:v>532.3904019285285</x:v>
      </x:c>
      <x:c r="AO4024" s="17" t="n">
        <x:f>IF(N4024=0,1,AN4024/N4024)</x:f>
        <x:v>0.08763628015284419</x:v>
      </x:c>
      <x:c r="AP4024" s="11" t="str">
        <x:f>IF(AO4024&gt;='01 Controls'!$E$16,"PASS","FAIL")</x:f>
        <x:v>FAIL</x:v>
      </x:c>
      <x:c r="AQ4024" s="11" t="str">
        <x:v>UNQUANTIFIED</x:v>
      </x:c>
      <x:c r="AR4024" s="11" t="str">
        <x:v>Position-class planning record; serial item and receiver open</x:v>
      </x:c>
      <x:c r="AS4024" s="26"/>
      <x:c r="AT4024" s="26"/>
    </x:row>
    <x:row r="4025">
      <x:c r="C4025" s="11" t="str">
        <x:v>G1-CM-WMG-LIN-18</x:v>
      </x:c>
      <x:c r="D4025" s="11" t="str">
        <x:v>G1</x:v>
      </x:c>
      <x:c r="E4025" s="11" t="str">
        <x:v>Allied megacity earthquake</x:v>
      </x:c>
      <x:c r="F4025" s="11" t="str">
        <x:v>CM-WMG</x:v>
      </x:c>
      <x:c r="G4025" s="11" t="str">
        <x:v>Civil water-mobility group</x:v>
      </x:c>
      <x:c r="H4025" s="11" t="str">
        <x:v>LIN-18</x:v>
      </x:c>
      <x:c r="I4025" s="19" t="n">
        <x:v>72</x:v>
      </x:c>
      <x:c r="J4025" s="21" t="n">
        <x:v>5</x:v>
      </x:c>
      <x:c r="K4025" s="18" t="n">
        <x:f>'05 Cargo Register'!K441</x:f>
        <x:v>135</x:v>
      </x:c>
      <x:c r="L4025" s="18" t="n">
        <x:f>'05 Cargo Register'!N441</x:f>
        <x:v>10</x:v>
      </x:c>
      <x:c r="M4025" s="18" t="n">
        <x:f>'05 Cargo Register'!O441</x:f>
        <x:v>440</x:v>
      </x:c>
      <x:c r="N4025" s="18" t="n">
        <x:f>J4025*K4025</x:f>
        <x:v>675</x:v>
      </x:c>
      <x:c r="O4025" s="18" t="n">
        <x:f>J4025*L4025</x:f>
        <x:v>50</x:v>
      </x:c>
      <x:c r="P4025" s="18" t="n">
        <x:f>J4025*M4025</x:f>
        <x:v>2200</x:v>
      </x:c>
      <x:c r="Q4025" s="22" t="n">
        <x:f>'01 Controls'!$E$30*'02 Cargo Classes'!$M$13</x:f>
        <x:v>0</x:v>
      </x:c>
      <x:c r="R4025" s="22" t="n">
        <x:f>'01 Controls'!$F$30*'02 Cargo Classes'!$N$13</x:f>
        <x:v>1.02</x:v>
      </x:c>
      <x:c r="S4025" s="22" t="n">
        <x:f>'01 Controls'!$G$30*'02 Cargo Classes'!$O$13</x:f>
        <x:v>0</x:v>
      </x:c>
      <x:c r="T4025" s="22" t="n">
        <x:f>'01 Controls'!$H$30*'02 Cargo Classes'!$P$13</x:f>
        <x:v>0</x:v>
      </x:c>
      <x:c r="U4025" s="22" t="n">
        <x:f>SUM(Q4025:T4025)</x:f>
        <x:v>1.02</x:v>
      </x:c>
      <x:c r="V4025" s="18" t="n">
        <x:f>IF(U4025=0,0,N4025*Q4025/U4025)</x:f>
        <x:v>0</x:v>
      </x:c>
      <x:c r="W4025" s="18" t="n">
        <x:f>IF(U4025=0,0,P4025*Q4025/U4025)</x:f>
        <x:v>0</x:v>
      </x:c>
      <x:c r="X4025" s="18" t="n">
        <x:f>MAX(V4025,W4025*'01 Controls'!$E$12)</x:f>
        <x:v>0</x:v>
      </x:c>
      <x:c r="Y4025" s="18" t="n">
        <x:f>IF(U4025=0,0,N4025*R4025/U4025)</x:f>
        <x:v>675</x:v>
      </x:c>
      <x:c r="Z4025" s="18" t="n">
        <x:f>IF(U4025=0,0,P4025*R4025/U4025)</x:f>
        <x:v>2200</x:v>
      </x:c>
      <x:c r="AA4025" s="18" t="n">
        <x:f>MAX(Y4025,Z4025*'01 Controls'!$E$13)</x:f>
        <x:v>675</x:v>
      </x:c>
      <x:c r="AB4025" s="18" t="n">
        <x:f>IF(U4025=0,0,N4025*S4025/U4025)</x:f>
        <x:v>0</x:v>
      </x:c>
      <x:c r="AC4025" s="18" t="n">
        <x:f>IF(U4025=0,0,P4025*S4025/U4025)</x:f>
        <x:v>0</x:v>
      </x:c>
      <x:c r="AD4025" s="18" t="n">
        <x:f>MAX(AB4025,AC4025*'01 Controls'!$E$14)</x:f>
        <x:v>0</x:v>
      </x:c>
      <x:c r="AE4025" s="18" t="n">
        <x:f>IF(U4025=0,0,N4025*T4025/U4025)</x:f>
        <x:v>0</x:v>
      </x:c>
      <x:c r="AF4025" s="18" t="n">
        <x:f>IF(U4025=0,0,P4025*T4025/U4025)</x:f>
        <x:v>0</x:v>
      </x:c>
      <x:c r="AG4025" s="18" t="n">
        <x:f>MAX(AE4025,AF4025*'01 Controls'!$E$15)</x:f>
        <x:v>0</x:v>
      </x:c>
      <x:c r="AH4025" s="18" t="n">
        <x:f>SUM(V4025,Y4025,AB4025,AE4025)</x:f>
        <x:v>675</x:v>
      </x:c>
      <x:c r="AI4025" s="18" t="n">
        <x:f>N4025-AH4025</x:f>
        <x:v>0</x:v>
      </x:c>
      <x:c r="AJ4025" s="18" t="n">
        <x:f>V4025*INDEX('07 Mode Capacity'!$P$6:$P$17,MATCH("AIR-"&amp;I4025,'07 Mode Capacity'!$C$6:$C$17,0))</x:f>
        <x:v>0</x:v>
      </x:c>
      <x:c r="AK4025" s="18" t="n">
        <x:f>Y4025*INDEX('07 Mode Capacity'!$P$6:$P$17,MATCH("OCEAN-"&amp;I4025,'07 Mode Capacity'!$C$6:$C$17,0))</x:f>
        <x:v>528.3683852260533</x:v>
      </x:c>
      <x:c r="AL4025" s="18" t="n">
        <x:f>AB4025*INDEX('07 Mode Capacity'!$P$6:$P$17,MATCH("LAND-"&amp;I4025,'07 Mode Capacity'!$C$6:$C$17,0))</x:f>
        <x:v>0</x:v>
      </x:c>
      <x:c r="AM4025" s="18" t="n">
        <x:f>AE4025*INDEX('07 Mode Capacity'!$P$6:$P$17,MATCH("INLAND-"&amp;I4025,'07 Mode Capacity'!$C$6:$C$17,0))</x:f>
        <x:v>0</x:v>
      </x:c>
      <x:c r="AN4025" s="18" t="n">
        <x:f>SUM(AJ4025:AM4025)</x:f>
        <x:v>528.3683852260533</x:v>
      </x:c>
      <x:c r="AO4025" s="17" t="n">
        <x:f>IF(N4025=0,1,AN4025/N4025)</x:f>
        <x:v>0.7827679781126715</x:v>
      </x:c>
      <x:c r="AP4025" s="11" t="str">
        <x:f>IF(AO4025&gt;='01 Controls'!$E$16,"PASS","FAIL")</x:f>
        <x:v>FAIL</x:v>
      </x:c>
      <x:c r="AQ4025" s="11" t="str">
        <x:v>UNQUANTIFIED</x:v>
      </x:c>
      <x:c r="AR4025" s="11" t="str">
        <x:v>Position-class planning record; serial item and receiver open</x:v>
      </x:c>
      <x:c r="AS4025" s="26"/>
      <x:c r="AT4025" s="26"/>
    </x:row>
    <x:row r="4026">
      <x:c r="C4026" s="11" t="str">
        <x:v>G1-CM-WMG-BLK-08</x:v>
      </x:c>
      <x:c r="D4026" s="11" t="str">
        <x:v>G1</x:v>
      </x:c>
      <x:c r="E4026" s="11" t="str">
        <x:v>Allied megacity earthquake</x:v>
      </x:c>
      <x:c r="F4026" s="11" t="str">
        <x:v>CM-WMG</x:v>
      </x:c>
      <x:c r="G4026" s="11" t="str">
        <x:v>Civil water-mobility group</x:v>
      </x:c>
      <x:c r="H4026" s="11" t="str">
        <x:v>BLK-08</x:v>
      </x:c>
      <x:c r="I4026" s="19" t="n">
        <x:v>48</x:v>
      </x:c>
      <x:c r="J4026" s="21" t="n">
        <x:v>5</x:v>
      </x:c>
      <x:c r="K4026" s="18" t="n">
        <x:f>'05 Cargo Register'!K442</x:f>
        <x:v>202.5</x:v>
      </x:c>
      <x:c r="L4026" s="18" t="n">
        <x:f>'05 Cargo Register'!N442</x:f>
        <x:v>32</x:v>
      </x:c>
      <x:c r="M4026" s="18" t="n">
        <x:f>'05 Cargo Register'!O442</x:f>
        <x:v>1632</x:v>
      </x:c>
      <x:c r="N4026" s="18" t="n">
        <x:f>J4026*K4026</x:f>
        <x:v>1012.5</x:v>
      </x:c>
      <x:c r="O4026" s="18" t="n">
        <x:f>J4026*L4026</x:f>
        <x:v>160</x:v>
      </x:c>
      <x:c r="P4026" s="18" t="n">
        <x:f>J4026*M4026</x:f>
        <x:v>8160</x:v>
      </x:c>
      <x:c r="Q4026" s="22" t="n">
        <x:f>'01 Controls'!$E$30*'02 Cargo Classes'!$M$14</x:f>
        <x:v>0.15</x:v>
      </x:c>
      <x:c r="R4026" s="22" t="n">
        <x:f>'01 Controls'!$F$30*'02 Cargo Classes'!$N$14</x:f>
        <x:v>0.68</x:v>
      </x:c>
      <x:c r="S4026" s="22" t="n">
        <x:f>'01 Controls'!$G$30*'02 Cargo Classes'!$O$14</x:f>
        <x:v>0</x:v>
      </x:c>
      <x:c r="T4026" s="22" t="n">
        <x:f>'01 Controls'!$H$30*'02 Cargo Classes'!$P$14</x:f>
        <x:v>0</x:v>
      </x:c>
      <x:c r="U4026" s="22" t="n">
        <x:f>SUM(Q4026:T4026)</x:f>
        <x:v>0.8300000000000001</x:v>
      </x:c>
      <x:c r="V4026" s="18" t="n">
        <x:f>IF(U4026=0,0,N4026*Q4026/U4026)</x:f>
        <x:v>182.98192771084337</x:v>
      </x:c>
      <x:c r="W4026" s="18" t="n">
        <x:f>IF(U4026=0,0,P4026*Q4026/U4026)</x:f>
        <x:v>1474.6987951807228</x:v>
      </x:c>
      <x:c r="X4026" s="18" t="n">
        <x:f>MAX(V4026,W4026*'01 Controls'!$E$12)</x:f>
        <x:v>368.6746987951807</x:v>
      </x:c>
      <x:c r="Y4026" s="18" t="n">
        <x:f>IF(U4026=0,0,N4026*R4026/U4026)</x:f>
        <x:v>829.5180722891565</x:v>
      </x:c>
      <x:c r="Z4026" s="18" t="n">
        <x:f>IF(U4026=0,0,P4026*R4026/U4026)</x:f>
        <x:v>6685.301204819277</x:v>
      </x:c>
      <x:c r="AA4026" s="18" t="n">
        <x:f>MAX(Y4026,Z4026*'01 Controls'!$E$13)</x:f>
        <x:v>1002.7951807228915</x:v>
      </x:c>
      <x:c r="AB4026" s="18" t="n">
        <x:f>IF(U4026=0,0,N4026*S4026/U4026)</x:f>
        <x:v>0</x:v>
      </x:c>
      <x:c r="AC4026" s="18" t="n">
        <x:f>IF(U4026=0,0,P4026*S4026/U4026)</x:f>
        <x:v>0</x:v>
      </x:c>
      <x:c r="AD4026" s="18" t="n">
        <x:f>MAX(AB4026,AC4026*'01 Controls'!$E$14)</x:f>
        <x:v>0</x:v>
      </x:c>
      <x:c r="AE4026" s="18" t="n">
        <x:f>IF(U4026=0,0,N4026*T4026/U4026)</x:f>
        <x:v>0</x:v>
      </x:c>
      <x:c r="AF4026" s="18" t="n">
        <x:f>IF(U4026=0,0,P4026*T4026/U4026)</x:f>
        <x:v>0</x:v>
      </x:c>
      <x:c r="AG4026" s="18" t="n">
        <x:f>MAX(AE4026,AF4026*'01 Controls'!$E$15)</x:f>
        <x:v>0</x:v>
      </x:c>
      <x:c r="AH4026" s="18" t="n">
        <x:f>SUM(V4026,Y4026,AB4026,AE4026)</x:f>
        <x:v>1012.4999999999999</x:v>
      </x:c>
      <x:c r="AI4026" s="18" t="n">
        <x:f>N4026-AH4026</x:f>
        <x:v>1.1368683772161603e-13</x:v>
      </x:c>
      <x:c r="AJ4026" s="18" t="n">
        <x:f>V4026*INDEX('07 Mode Capacity'!$P$6:$P$17,MATCH("AIR-"&amp;I4026,'07 Mode Capacity'!$C$6:$C$17,0))</x:f>
        <x:v>51.29635915986303</x:v>
      </x:c>
      <x:c r="AK4026" s="18" t="n">
        <x:f>Y4026*INDEX('07 Mode Capacity'!$P$6:$P$17,MATCH("OCEAN-"&amp;I4026,'07 Mode Capacity'!$C$6:$C$17,0))</x:f>
        <x:v>72.69587817497978</x:v>
      </x:c>
      <x:c r="AL4026" s="18" t="n">
        <x:f>AB4026*INDEX('07 Mode Capacity'!$P$6:$P$17,MATCH("LAND-"&amp;I4026,'07 Mode Capacity'!$C$6:$C$17,0))</x:f>
        <x:v>0</x:v>
      </x:c>
      <x:c r="AM4026" s="18" t="n">
        <x:f>AE4026*INDEX('07 Mode Capacity'!$P$6:$P$17,MATCH("INLAND-"&amp;I4026,'07 Mode Capacity'!$C$6:$C$17,0))</x:f>
        <x:v>0</x:v>
      </x:c>
      <x:c r="AN4026" s="18" t="n">
        <x:f>SUM(AJ4026:AM4026)</x:f>
        <x:v>123.99223733484281</x:v>
      </x:c>
      <x:c r="AO4026" s="17" t="n">
        <x:f>IF(N4026=0,1,AN4026/N4026)</x:f>
        <x:v>0.12246146897268426</x:v>
      </x:c>
      <x:c r="AP4026" s="11" t="str">
        <x:f>IF(AO4026&gt;='01 Controls'!$E$16,"PASS","FAIL")</x:f>
        <x:v>FAIL</x:v>
      </x:c>
      <x:c r="AQ4026" s="11" t="str">
        <x:v>UNQUANTIFIED</x:v>
      </x:c>
      <x:c r="AR4026" s="11" t="str">
        <x:v>Position-class planning record; serial item and receiver open</x:v>
      </x:c>
      <x:c r="AS4026" s="26"/>
      <x:c r="AT4026" s="26"/>
    </x:row>
    <x:row r="4027">
      <x:c r="C4027" s="11" t="str">
        <x:v>G1-CM-WMG-OOG-80</x:v>
      </x:c>
      <x:c r="D4027" s="11" t="str">
        <x:v>G1</x:v>
      </x:c>
      <x:c r="E4027" s="11" t="str">
        <x:v>Allied megacity earthquake</x:v>
      </x:c>
      <x:c r="F4027" s="11" t="str">
        <x:v>CM-WMG</x:v>
      </x:c>
      <x:c r="G4027" s="11" t="str">
        <x:v>Civil water-mobility group</x:v>
      </x:c>
      <x:c r="H4027" s="11" t="str">
        <x:v>OOG-80</x:v>
      </x:c>
      <x:c r="I4027" s="19" t="n">
        <x:v>72</x:v>
      </x:c>
      <x:c r="J4027" s="21" t="n">
        <x:v>5</x:v>
      </x:c>
      <x:c r="K4027" s="18" t="n">
        <x:f>'05 Cargo Register'!K443</x:f>
        <x:v>607.5</x:v>
      </x:c>
      <x:c r="L4027" s="18" t="n">
        <x:f>'05 Cargo Register'!N443</x:f>
        <x:v>11</x:v>
      </x:c>
      <x:c r="M4027" s="18" t="n">
        <x:f>'05 Cargo Register'!O443</x:f>
        <x:v>1936</x:v>
      </x:c>
      <x:c r="N4027" s="18" t="n">
        <x:f>J4027*K4027</x:f>
        <x:v>3037.5</x:v>
      </x:c>
      <x:c r="O4027" s="18" t="n">
        <x:f>J4027*L4027</x:f>
        <x:v>55</x:v>
      </x:c>
      <x:c r="P4027" s="18" t="n">
        <x:f>J4027*M4027</x:f>
        <x:v>9680</x:v>
      </x:c>
      <x:c r="Q4027" s="22" t="n">
        <x:f>'01 Controls'!$E$30*'02 Cargo Classes'!$M$15</x:f>
        <x:v>0</x:v>
      </x:c>
      <x:c r="R4027" s="22" t="n">
        <x:f>'01 Controls'!$F$30*'02 Cargo Classes'!$N$15</x:f>
        <x:v>1.7</x:v>
      </x:c>
      <x:c r="S4027" s="22" t="n">
        <x:f>'01 Controls'!$G$30*'02 Cargo Classes'!$O$15</x:f>
        <x:v>0</x:v>
      </x:c>
      <x:c r="T4027" s="22" t="n">
        <x:f>'01 Controls'!$H$30*'02 Cargo Classes'!$P$15</x:f>
        <x:v>0</x:v>
      </x:c>
      <x:c r="U4027" s="22" t="n">
        <x:f>SUM(Q4027:T4027)</x:f>
        <x:v>1.7</x:v>
      </x:c>
      <x:c r="V4027" s="18" t="n">
        <x:f>IF(U4027=0,0,N4027*Q4027/U4027)</x:f>
        <x:v>0</x:v>
      </x:c>
      <x:c r="W4027" s="18" t="n">
        <x:f>IF(U4027=0,0,P4027*Q4027/U4027)</x:f>
        <x:v>0</x:v>
      </x:c>
      <x:c r="X4027" s="18" t="n">
        <x:f>MAX(V4027,W4027*'01 Controls'!$E$12)</x:f>
        <x:v>0</x:v>
      </x:c>
      <x:c r="Y4027" s="18" t="n">
        <x:f>IF(U4027=0,0,N4027*R4027/U4027)</x:f>
        <x:v>3037.5</x:v>
      </x:c>
      <x:c r="Z4027" s="18" t="n">
        <x:f>IF(U4027=0,0,P4027*R4027/U4027)</x:f>
        <x:v>9680</x:v>
      </x:c>
      <x:c r="AA4027" s="18" t="n">
        <x:f>MAX(Y4027,Z4027*'01 Controls'!$E$13)</x:f>
        <x:v>3037.5</x:v>
      </x:c>
      <x:c r="AB4027" s="18" t="n">
        <x:f>IF(U4027=0,0,N4027*S4027/U4027)</x:f>
        <x:v>0</x:v>
      </x:c>
      <x:c r="AC4027" s="18" t="n">
        <x:f>IF(U4027=0,0,P4027*S4027/U4027)</x:f>
        <x:v>0</x:v>
      </x:c>
      <x:c r="AD4027" s="18" t="n">
        <x:f>MAX(AB4027,AC4027*'01 Controls'!$E$14)</x:f>
        <x:v>0</x:v>
      </x:c>
      <x:c r="AE4027" s="18" t="n">
        <x:f>IF(U4027=0,0,N4027*T4027/U4027)</x:f>
        <x:v>0</x:v>
      </x:c>
      <x:c r="AF4027" s="18" t="n">
        <x:f>IF(U4027=0,0,P4027*T4027/U4027)</x:f>
        <x:v>0</x:v>
      </x:c>
      <x:c r="AG4027" s="18" t="n">
        <x:f>MAX(AE4027,AF4027*'01 Controls'!$E$15)</x:f>
        <x:v>0</x:v>
      </x:c>
      <x:c r="AH4027" s="18" t="n">
        <x:f>SUM(V4027,Y4027,AB4027,AE4027)</x:f>
        <x:v>3037.5</x:v>
      </x:c>
      <x:c r="AI4027" s="18" t="n">
        <x:f>N4027-AH4027</x:f>
        <x:v>0</x:v>
      </x:c>
      <x:c r="AJ4027" s="18" t="n">
        <x:f>V4027*INDEX('07 Mode Capacity'!$P$6:$P$17,MATCH("AIR-"&amp;I4027,'07 Mode Capacity'!$C$6:$C$17,0))</x:f>
        <x:v>0</x:v>
      </x:c>
      <x:c r="AK4027" s="18" t="n">
        <x:f>Y4027*INDEX('07 Mode Capacity'!$P$6:$P$17,MATCH("OCEAN-"&amp;I4027,'07 Mode Capacity'!$C$6:$C$17,0))</x:f>
        <x:v>2377.6577335172396</x:v>
      </x:c>
      <x:c r="AL4027" s="18" t="n">
        <x:f>AB4027*INDEX('07 Mode Capacity'!$P$6:$P$17,MATCH("LAND-"&amp;I4027,'07 Mode Capacity'!$C$6:$C$17,0))</x:f>
        <x:v>0</x:v>
      </x:c>
      <x:c r="AM4027" s="18" t="n">
        <x:f>AE4027*INDEX('07 Mode Capacity'!$P$6:$P$17,MATCH("INLAND-"&amp;I4027,'07 Mode Capacity'!$C$6:$C$17,0))</x:f>
        <x:v>0</x:v>
      </x:c>
      <x:c r="AN4027" s="18" t="n">
        <x:f>SUM(AJ4027:AM4027)</x:f>
        <x:v>2377.6577335172396</x:v>
      </x:c>
      <x:c r="AO4027" s="17" t="n">
        <x:f>IF(N4027=0,1,AN4027/N4027)</x:f>
        <x:v>0.7827679781126715</x:v>
      </x:c>
      <x:c r="AP4027" s="11" t="str">
        <x:f>IF(AO4027&gt;='01 Controls'!$E$16,"PASS","FAIL")</x:f>
        <x:v>FAIL</x:v>
      </x:c>
      <x:c r="AQ4027" s="11" t="str">
        <x:v>UNQUANTIFIED</x:v>
      </x:c>
      <x:c r="AR4027" s="11" t="str">
        <x:v>Position-class planning record; serial item and receiver open</x:v>
      </x:c>
      <x:c r="AS4027" s="26"/>
      <x:c r="AT4027" s="26"/>
    </x:row>
    <x:row r="4028">
      <x:c r="C4028" s="11" t="str">
        <x:v>G1-CM-RDC-APL-45</x:v>
      </x:c>
      <x:c r="D4028" s="11" t="str">
        <x:v>G1</x:v>
      </x:c>
      <x:c r="E4028" s="11" t="str">
        <x:v>Allied megacity earthquake</x:v>
      </x:c>
      <x:c r="F4028" s="11" t="str">
        <x:v>CM-RDC</x:v>
      </x:c>
      <x:c r="G4028" s="11" t="str">
        <x:v>Return and durable-continuity group</x:v>
      </x:c>
      <x:c r="H4028" s="11" t="str">
        <x:v>APL-45</x:v>
      </x:c>
      <x:c r="I4028" s="19" t="n">
        <x:v>24</x:v>
      </x:c>
      <x:c r="J4028" s="21" t="n">
        <x:v>8</x:v>
      </x:c>
      <x:c r="K4028" s="18" t="n">
        <x:f>'05 Cargo Register'!K444</x:f>
        <x:v>27</x:v>
      </x:c>
      <x:c r="L4028" s="18" t="n">
        <x:f>'05 Cargo Register'!N444</x:f>
        <x:v>8</x:v>
      </x:c>
      <x:c r="M4028" s="18" t="n">
        <x:f>'05 Cargo Register'!O444</x:f>
        <x:v>60</x:v>
      </x:c>
      <x:c r="N4028" s="18" t="n">
        <x:f>J4028*K4028</x:f>
        <x:v>216</x:v>
      </x:c>
      <x:c r="O4028" s="18" t="n">
        <x:f>J4028*L4028</x:f>
        <x:v>64</x:v>
      </x:c>
      <x:c r="P4028" s="18" t="n">
        <x:f>J4028*M4028</x:f>
        <x:v>480</x:v>
      </x:c>
      <x:c r="Q4028" s="22" t="n">
        <x:f>'01 Controls'!$E$30*'02 Cargo Classes'!$M$6</x:f>
        <x:v>0.44999999999999996</x:v>
      </x:c>
      <x:c r="R4028" s="22" t="n">
        <x:f>'01 Controls'!$F$30*'02 Cargo Classes'!$N$6</x:f>
        <x:v>0.34</x:v>
      </x:c>
      <x:c r="S4028" s="22" t="n">
        <x:f>'01 Controls'!$G$30*'02 Cargo Classes'!$O$6</x:f>
        <x:v>0</x:v>
      </x:c>
      <x:c r="T4028" s="22" t="n">
        <x:f>'01 Controls'!$H$30*'02 Cargo Classes'!$P$6</x:f>
        <x:v>0</x:v>
      </x:c>
      <x:c r="U4028" s="22" t="n">
        <x:f>SUM(Q4028:T4028)</x:f>
        <x:v>0.79</x:v>
      </x:c>
      <x:c r="V4028" s="18" t="n">
        <x:f>IF(U4028=0,0,N4028*Q4028/U4028)</x:f>
        <x:v>123.03797468354428</x:v>
      </x:c>
      <x:c r="W4028" s="18" t="n">
        <x:f>IF(U4028=0,0,P4028*Q4028/U4028)</x:f>
        <x:v>273.4177215189873</x:v>
      </x:c>
      <x:c r="X4028" s="18" t="n">
        <x:f>MAX(V4028,W4028*'01 Controls'!$E$12)</x:f>
        <x:v>123.03797468354428</x:v>
      </x:c>
      <x:c r="Y4028" s="18" t="n">
        <x:f>IF(U4028=0,0,N4028*R4028/U4028)</x:f>
        <x:v>92.96202531645571</x:v>
      </x:c>
      <x:c r="Z4028" s="18" t="n">
        <x:f>IF(U4028=0,0,P4028*R4028/U4028)</x:f>
        <x:v>206.58227848101268</x:v>
      </x:c>
      <x:c r="AA4028" s="18" t="n">
        <x:f>MAX(Y4028,Z4028*'01 Controls'!$E$13)</x:f>
        <x:v>92.96202531645571</x:v>
      </x:c>
      <x:c r="AB4028" s="18" t="n">
        <x:f>IF(U4028=0,0,N4028*S4028/U4028)</x:f>
        <x:v>0</x:v>
      </x:c>
      <x:c r="AC4028" s="18" t="n">
        <x:f>IF(U4028=0,0,P4028*S4028/U4028)</x:f>
        <x:v>0</x:v>
      </x:c>
      <x:c r="AD4028" s="18" t="n">
        <x:f>MAX(AB4028,AC4028*'01 Controls'!$E$14)</x:f>
        <x:v>0</x:v>
      </x:c>
      <x:c r="AE4028" s="18" t="n">
        <x:f>IF(U4028=0,0,N4028*T4028/U4028)</x:f>
        <x:v>0</x:v>
      </x:c>
      <x:c r="AF4028" s="18" t="n">
        <x:f>IF(U4028=0,0,P4028*T4028/U4028)</x:f>
        <x:v>0</x:v>
      </x:c>
      <x:c r="AG4028" s="18" t="n">
        <x:f>MAX(AE4028,AF4028*'01 Controls'!$E$15)</x:f>
        <x:v>0</x:v>
      </x:c>
      <x:c r="AH4028" s="18" t="n">
        <x:f>SUM(V4028,Y4028,AB4028,AE4028)</x:f>
        <x:v>216</x:v>
      </x:c>
      <x:c r="AI4028" s="18" t="n">
        <x:f>N4028-AH4028</x:f>
        <x:v>0</x:v>
      </x:c>
      <x:c r="AJ4028" s="18" t="n">
        <x:f>V4028*INDEX('07 Mode Capacity'!$P$6:$P$17,MATCH("AIR-"&amp;I4028,'07 Mode Capacity'!$C$6:$C$17,0))</x:f>
        <x:v>24.966135941693814</x:v>
      </x:c>
      <x:c r="AK4028" s="18" t="n">
        <x:f>Y4028*INDEX('07 Mode Capacity'!$P$6:$P$17,MATCH("OCEAN-"&amp;I4028,'07 Mode Capacity'!$C$6:$C$17,0))</x:f>
        <x:v>13.952581980399797</x:v>
      </x:c>
      <x:c r="AL4028" s="18" t="n">
        <x:f>AB4028*INDEX('07 Mode Capacity'!$P$6:$P$17,MATCH("LAND-"&amp;I4028,'07 Mode Capacity'!$C$6:$C$17,0))</x:f>
        <x:v>0</x:v>
      </x:c>
      <x:c r="AM4028" s="18" t="n">
        <x:f>AE4028*INDEX('07 Mode Capacity'!$P$6:$P$17,MATCH("INLAND-"&amp;I4028,'07 Mode Capacity'!$C$6:$C$17,0))</x:f>
        <x:v>0</x:v>
      </x:c>
      <x:c r="AN4028" s="18" t="n">
        <x:f>SUM(AJ4028:AM4028)</x:f>
        <x:v>38.91871792209361</x:v>
      </x:c>
      <x:c r="AO4028" s="17" t="n">
        <x:f>IF(N4028=0,1,AN4028/N4028)</x:f>
        <x:v>0.18017924963932228</x:v>
      </x:c>
      <x:c r="AP4028" s="11" t="str">
        <x:f>IF(AO4028&gt;='01 Controls'!$E$16,"PASS","FAIL")</x:f>
        <x:v>FAIL</x:v>
      </x:c>
      <x:c r="AQ4028" s="11" t="str">
        <x:v>UNQUANTIFIED</x:v>
      </x:c>
      <x:c r="AR4028" s="11" t="str">
        <x:v>Position-class planning record; serial item and receiver open</x:v>
      </x:c>
      <x:c r="AS4028" s="26"/>
      <x:c r="AT4028" s="26"/>
    </x:row>
    <x:row r="4029">
      <x:c r="C4029" s="11" t="str">
        <x:v>G1-CM-RDC-ISO-18</x:v>
      </x:c>
      <x:c r="D4029" s="11" t="str">
        <x:v>G1</x:v>
      </x:c>
      <x:c r="E4029" s="11" t="str">
        <x:v>Allied megacity earthquake</x:v>
      </x:c>
      <x:c r="F4029" s="11" t="str">
        <x:v>CM-RDC</x:v>
      </x:c>
      <x:c r="G4029" s="11" t="str">
        <x:v>Return and durable-continuity group</x:v>
      </x:c>
      <x:c r="H4029" s="11" t="str">
        <x:v>ISO-18</x:v>
      </x:c>
      <x:c r="I4029" s="19" t="n">
        <x:v>48</x:v>
      </x:c>
      <x:c r="J4029" s="21" t="n">
        <x:v>8</x:v>
      </x:c>
      <x:c r="K4029" s="18" t="n">
        <x:f>'05 Cargo Register'!K445</x:f>
        <x:v>67.5</x:v>
      </x:c>
      <x:c r="L4029" s="18" t="n">
        <x:f>'05 Cargo Register'!N445</x:f>
        <x:v>5</x:v>
      </x:c>
      <x:c r="M4029" s="18" t="n">
        <x:f>'05 Cargo Register'!O445</x:f>
        <x:v>132</x:v>
      </x:c>
      <x:c r="N4029" s="18" t="n">
        <x:f>J4029*K4029</x:f>
        <x:v>540</x:v>
      </x:c>
      <x:c r="O4029" s="18" t="n">
        <x:f>J4029*L4029</x:f>
        <x:v>40</x:v>
      </x:c>
      <x:c r="P4029" s="18" t="n">
        <x:f>J4029*M4029</x:f>
        <x:v>1056</x:v>
      </x:c>
      <x:c r="Q4029" s="22" t="n">
        <x:f>'01 Controls'!$E$30*'02 Cargo Classes'!$M$7</x:f>
        <x:v>0.03</x:v>
      </x:c>
      <x:c r="R4029" s="22" t="n">
        <x:f>'01 Controls'!$F$30*'02 Cargo Classes'!$N$7</x:f>
        <x:v>0.85</x:v>
      </x:c>
      <x:c r="S4029" s="22" t="n">
        <x:f>'01 Controls'!$G$30*'02 Cargo Classes'!$O$7</x:f>
        <x:v>0</x:v>
      </x:c>
      <x:c r="T4029" s="22" t="n">
        <x:f>'01 Controls'!$H$30*'02 Cargo Classes'!$P$7</x:f>
        <x:v>0</x:v>
      </x:c>
      <x:c r="U4029" s="22" t="n">
        <x:f>SUM(Q4029:T4029)</x:f>
        <x:v>0.88</x:v>
      </x:c>
      <x:c r="V4029" s="18" t="n">
        <x:f>IF(U4029=0,0,N4029*Q4029/U4029)</x:f>
        <x:v>18.409090909090907</x:v>
      </x:c>
      <x:c r="W4029" s="18" t="n">
        <x:f>IF(U4029=0,0,P4029*Q4029/U4029)</x:f>
        <x:v>36</x:v>
      </x:c>
      <x:c r="X4029" s="18" t="n">
        <x:f>MAX(V4029,W4029*'01 Controls'!$E$12)</x:f>
        <x:v>18.409090909090907</x:v>
      </x:c>
      <x:c r="Y4029" s="18" t="n">
        <x:f>IF(U4029=0,0,N4029*R4029/U4029)</x:f>
        <x:v>521.5909090909091</x:v>
      </x:c>
      <x:c r="Z4029" s="18" t="n">
        <x:f>IF(U4029=0,0,P4029*R4029/U4029)</x:f>
        <x:v>1020</x:v>
      </x:c>
      <x:c r="AA4029" s="18" t="n">
        <x:f>MAX(Y4029,Z4029*'01 Controls'!$E$13)</x:f>
        <x:v>521.5909090909091</x:v>
      </x:c>
      <x:c r="AB4029" s="18" t="n">
        <x:f>IF(U4029=0,0,N4029*S4029/U4029)</x:f>
        <x:v>0</x:v>
      </x:c>
      <x:c r="AC4029" s="18" t="n">
        <x:f>IF(U4029=0,0,P4029*S4029/U4029)</x:f>
        <x:v>0</x:v>
      </x:c>
      <x:c r="AD4029" s="18" t="n">
        <x:f>MAX(AB4029,AC4029*'01 Controls'!$E$14)</x:f>
        <x:v>0</x:v>
      </x:c>
      <x:c r="AE4029" s="18" t="n">
        <x:f>IF(U4029=0,0,N4029*T4029/U4029)</x:f>
        <x:v>0</x:v>
      </x:c>
      <x:c r="AF4029" s="18" t="n">
        <x:f>IF(U4029=0,0,P4029*T4029/U4029)</x:f>
        <x:v>0</x:v>
      </x:c>
      <x:c r="AG4029" s="18" t="n">
        <x:f>MAX(AE4029,AF4029*'01 Controls'!$E$15)</x:f>
        <x:v>0</x:v>
      </x:c>
      <x:c r="AH4029" s="18" t="n">
        <x:f>SUM(V4029,Y4029,AB4029,AE4029)</x:f>
        <x:v>540</x:v>
      </x:c>
      <x:c r="AI4029" s="18" t="n">
        <x:f>N4029-AH4029</x:f>
        <x:v>0</x:v>
      </x:c>
      <x:c r="AJ4029" s="18" t="n">
        <x:f>V4029*INDEX('07 Mode Capacity'!$P$6:$P$17,MATCH("AIR-"&amp;I4029,'07 Mode Capacity'!$C$6:$C$17,0))</x:f>
        <x:v>5.160724618507432</x:v>
      </x:c>
      <x:c r="AK4029" s="18" t="n">
        <x:f>Y4029*INDEX('07 Mode Capacity'!$P$6:$P$17,MATCH("OCEAN-"&amp;I4029,'07 Mode Capacity'!$C$6:$C$17,0))</x:f>
        <x:v>45.7102870342676</x:v>
      </x:c>
      <x:c r="AL4029" s="18" t="n">
        <x:f>AB4029*INDEX('07 Mode Capacity'!$P$6:$P$17,MATCH("LAND-"&amp;I4029,'07 Mode Capacity'!$C$6:$C$17,0))</x:f>
        <x:v>0</x:v>
      </x:c>
      <x:c r="AM4029" s="18" t="n">
        <x:f>AE4029*INDEX('07 Mode Capacity'!$P$6:$P$17,MATCH("INLAND-"&amp;I4029,'07 Mode Capacity'!$C$6:$C$17,0))</x:f>
        <x:v>0</x:v>
      </x:c>
      <x:c r="AN4029" s="18" t="n">
        <x:f>SUM(AJ4029:AM4029)</x:f>
        <x:v>50.87101165277503</x:v>
      </x:c>
      <x:c r="AO4029" s="17" t="n">
        <x:f>IF(N4029=0,1,AN4029/N4029)</x:f>
        <x:v>0.09420557713476858</x:v>
      </x:c>
      <x:c r="AP4029" s="11" t="str">
        <x:f>IF(AO4029&gt;='01 Controls'!$E$16,"PASS","FAIL")</x:f>
        <x:v>FAIL</x:v>
      </x:c>
      <x:c r="AQ4029" s="11" t="str">
        <x:v>UNQUANTIFIED</x:v>
      </x:c>
      <x:c r="AR4029" s="11" t="str">
        <x:v>Position-class planning record; serial item and receiver open</x:v>
      </x:c>
      <x:c r="AS4029" s="26"/>
      <x:c r="AT4029" s="26"/>
    </x:row>
    <x:row r="4030">
      <x:c r="C4030" s="11" t="str">
        <x:v>G1-CM-RDC-COL-12</x:v>
      </x:c>
      <x:c r="D4030" s="11" t="str">
        <x:v>G1</x:v>
      </x:c>
      <x:c r="E4030" s="11" t="str">
        <x:v>Allied megacity earthquake</x:v>
      </x:c>
      <x:c r="F4030" s="11" t="str">
        <x:v>CM-RDC</x:v>
      </x:c>
      <x:c r="G4030" s="11" t="str">
        <x:v>Return and durable-continuity group</x:v>
      </x:c>
      <x:c r="H4030" s="11" t="str">
        <x:v>COL-12</x:v>
      </x:c>
      <x:c r="I4030" s="19" t="n">
        <x:v>24</x:v>
      </x:c>
      <x:c r="J4030" s="21" t="n">
        <x:v>8</x:v>
      </x:c>
      <x:c r="K4030" s="18" t="n">
        <x:f>'05 Cargo Register'!K446</x:f>
        <x:v>27</x:v>
      </x:c>
      <x:c r="L4030" s="18" t="n">
        <x:f>'05 Cargo Register'!N446</x:f>
        <x:v>3</x:v>
      </x:c>
      <x:c r="M4030" s="18" t="n">
        <x:f>'05 Cargo Register'!O446</x:f>
        <x:v>79.2</x:v>
      </x:c>
      <x:c r="N4030" s="18" t="n">
        <x:f>J4030*K4030</x:f>
        <x:v>216</x:v>
      </x:c>
      <x:c r="O4030" s="18" t="n">
        <x:f>J4030*L4030</x:f>
        <x:v>24</x:v>
      </x:c>
      <x:c r="P4030" s="18" t="n">
        <x:f>J4030*M4030</x:f>
        <x:v>633.6</x:v>
      </x:c>
      <x:c r="Q4030" s="22" t="n">
        <x:f>'01 Controls'!$E$30*'02 Cargo Classes'!$M$8</x:f>
        <x:v>0.3</x:v>
      </x:c>
      <x:c r="R4030" s="22" t="n">
        <x:f>'01 Controls'!$F$30*'02 Cargo Classes'!$N$8</x:f>
        <x:v>0.595</x:v>
      </x:c>
      <x:c r="S4030" s="22" t="n">
        <x:f>'01 Controls'!$G$30*'02 Cargo Classes'!$O$8</x:f>
        <x:v>0</x:v>
      </x:c>
      <x:c r="T4030" s="22" t="n">
        <x:f>'01 Controls'!$H$30*'02 Cargo Classes'!$P$8</x:f>
        <x:v>0</x:v>
      </x:c>
      <x:c r="U4030" s="22" t="n">
        <x:f>SUM(Q4030:T4030)</x:f>
        <x:v>0.895</x:v>
      </x:c>
      <x:c r="V4030" s="18" t="n">
        <x:f>IF(U4030=0,0,N4030*Q4030/U4030)</x:f>
        <x:v>72.4022346368715</x:v>
      </x:c>
      <x:c r="W4030" s="18" t="n">
        <x:f>IF(U4030=0,0,P4030*Q4030/U4030)</x:f>
        <x:v>212.37988826815644</x:v>
      </x:c>
      <x:c r="X4030" s="18" t="n">
        <x:f>MAX(V4030,W4030*'01 Controls'!$E$12)</x:f>
        <x:v>72.4022346368715</x:v>
      </x:c>
      <x:c r="Y4030" s="18" t="n">
        <x:f>IF(U4030=0,0,N4030*R4030/U4030)</x:f>
        <x:v>143.59776536312847</x:v>
      </x:c>
      <x:c r="Z4030" s="18" t="n">
        <x:f>IF(U4030=0,0,P4030*R4030/U4030)</x:f>
        <x:v>421.2201117318436</x:v>
      </x:c>
      <x:c r="AA4030" s="18" t="n">
        <x:f>MAX(Y4030,Z4030*'01 Controls'!$E$13)</x:f>
        <x:v>143.59776536312847</x:v>
      </x:c>
      <x:c r="AB4030" s="18" t="n">
        <x:f>IF(U4030=0,0,N4030*S4030/U4030)</x:f>
        <x:v>0</x:v>
      </x:c>
      <x:c r="AC4030" s="18" t="n">
        <x:f>IF(U4030=0,0,P4030*S4030/U4030)</x:f>
        <x:v>0</x:v>
      </x:c>
      <x:c r="AD4030" s="18" t="n">
        <x:f>MAX(AB4030,AC4030*'01 Controls'!$E$14)</x:f>
        <x:v>0</x:v>
      </x:c>
      <x:c r="AE4030" s="18" t="n">
        <x:f>IF(U4030=0,0,N4030*T4030/U4030)</x:f>
        <x:v>0</x:v>
      </x:c>
      <x:c r="AF4030" s="18" t="n">
        <x:f>IF(U4030=0,0,P4030*T4030/U4030)</x:f>
        <x:v>0</x:v>
      </x:c>
      <x:c r="AG4030" s="18" t="n">
        <x:f>MAX(AE4030,AF4030*'01 Controls'!$E$15)</x:f>
        <x:v>0</x:v>
      </x:c>
      <x:c r="AH4030" s="18" t="n">
        <x:f>SUM(V4030,Y4030,AB4030,AE4030)</x:f>
        <x:v>215.99999999999997</x:v>
      </x:c>
      <x:c r="AI4030" s="18" t="n">
        <x:f>N4030-AH4030</x:f>
        <x:v>2.842170943040401e-14</x:v>
      </x:c>
      <x:c r="AJ4030" s="18" t="n">
        <x:f>V4030*INDEX('07 Mode Capacity'!$P$6:$P$17,MATCH("AIR-"&amp;I4030,'07 Mode Capacity'!$C$6:$C$17,0))</x:f>
        <x:v>14.691431950791891</x:v>
      </x:c>
      <x:c r="AK4030" s="18" t="n">
        <x:f>Y4030*INDEX('07 Mode Capacity'!$P$6:$P$17,MATCH("OCEAN-"&amp;I4030,'07 Mode Capacity'!$C$6:$C$17,0))</x:f>
        <x:v>21.552452053522586</x:v>
      </x:c>
      <x:c r="AL4030" s="18" t="n">
        <x:f>AB4030*INDEX('07 Mode Capacity'!$P$6:$P$17,MATCH("LAND-"&amp;I4030,'07 Mode Capacity'!$C$6:$C$17,0))</x:f>
        <x:v>0</x:v>
      </x:c>
      <x:c r="AM4030" s="18" t="n">
        <x:f>AE4030*INDEX('07 Mode Capacity'!$P$6:$P$17,MATCH("INLAND-"&amp;I4030,'07 Mode Capacity'!$C$6:$C$17,0))</x:f>
        <x:v>0</x:v>
      </x:c>
      <x:c r="AN4030" s="18" t="n">
        <x:f>SUM(AJ4030:AM4030)</x:f>
        <x:v>36.24388400431448</x:v>
      </x:c>
      <x:c r="AO4030" s="17" t="n">
        <x:f>IF(N4030=0,1,AN4030/N4030)</x:f>
        <x:v>0.1677957592792337</x:v>
      </x:c>
      <x:c r="AP4030" s="11" t="str">
        <x:f>IF(AO4030&gt;='01 Controls'!$E$16,"PASS","FAIL")</x:f>
        <x:v>FAIL</x:v>
      </x:c>
      <x:c r="AQ4030" s="11" t="str">
        <x:v>UNQUANTIFIED</x:v>
      </x:c>
      <x:c r="AR4030" s="11" t="str">
        <x:v>Position-class planning record; serial item and receiver open</x:v>
      </x:c>
      <x:c r="AS4030" s="26"/>
      <x:c r="AT4030" s="26"/>
    </x:row>
    <x:row r="4031">
      <x:c r="C4031" s="11" t="str">
        <x:v>G1-CM-RDC-BAT-22</x:v>
      </x:c>
      <x:c r="D4031" s="11" t="str">
        <x:v>G1</x:v>
      </x:c>
      <x:c r="E4031" s="11" t="str">
        <x:v>Allied megacity earthquake</x:v>
      </x:c>
      <x:c r="F4031" s="11" t="str">
        <x:v>CM-RDC</x:v>
      </x:c>
      <x:c r="G4031" s="11" t="str">
        <x:v>Return and durable-continuity group</x:v>
      </x:c>
      <x:c r="H4031" s="11" t="str">
        <x:v>BAT-22</x:v>
      </x:c>
      <x:c r="I4031" s="19" t="n">
        <x:v>48</x:v>
      </x:c>
      <x:c r="J4031" s="21" t="n">
        <x:v>8</x:v>
      </x:c>
      <x:c r="K4031" s="18" t="n">
        <x:f>'05 Cargo Register'!K447</x:f>
        <x:v>33.75</x:v>
      </x:c>
      <x:c r="L4031" s="18" t="n">
        <x:f>'05 Cargo Register'!N447</x:f>
        <x:v>2</x:v>
      </x:c>
      <x:c r="M4031" s="18" t="n">
        <x:f>'05 Cargo Register'!O447</x:f>
        <x:v>52.800000000000004</x:v>
      </x:c>
      <x:c r="N4031" s="18" t="n">
        <x:f>J4031*K4031</x:f>
        <x:v>270</x:v>
      </x:c>
      <x:c r="O4031" s="18" t="n">
        <x:f>J4031*L4031</x:f>
        <x:v>16</x:v>
      </x:c>
      <x:c r="P4031" s="18" t="n">
        <x:f>J4031*M4031</x:f>
        <x:v>422.40000000000003</x:v>
      </x:c>
      <x:c r="Q4031" s="22" t="n">
        <x:f>'01 Controls'!$E$30*'02 Cargo Classes'!$M$9</x:f>
        <x:v>0</x:v>
      </x:c>
      <x:c r="R4031" s="22" t="n">
        <x:f>'01 Controls'!$F$30*'02 Cargo Classes'!$N$9</x:f>
        <x:v>0.85</x:v>
      </x:c>
      <x:c r="S4031" s="22" t="n">
        <x:f>'01 Controls'!$G$30*'02 Cargo Classes'!$O$9</x:f>
        <x:v>0</x:v>
      </x:c>
      <x:c r="T4031" s="22" t="n">
        <x:f>'01 Controls'!$H$30*'02 Cargo Classes'!$P$9</x:f>
        <x:v>0</x:v>
      </x:c>
      <x:c r="U4031" s="22" t="n">
        <x:f>SUM(Q4031:T4031)</x:f>
        <x:v>0.85</x:v>
      </x:c>
      <x:c r="V4031" s="18" t="n">
        <x:f>IF(U4031=0,0,N4031*Q4031/U4031)</x:f>
        <x:v>0</x:v>
      </x:c>
      <x:c r="W4031" s="18" t="n">
        <x:f>IF(U4031=0,0,P4031*Q4031/U4031)</x:f>
        <x:v>0</x:v>
      </x:c>
      <x:c r="X4031" s="18" t="n">
        <x:f>MAX(V4031,W4031*'01 Controls'!$E$12)</x:f>
        <x:v>0</x:v>
      </x:c>
      <x:c r="Y4031" s="18" t="n">
        <x:f>IF(U4031=0,0,N4031*R4031/U4031)</x:f>
        <x:v>270</x:v>
      </x:c>
      <x:c r="Z4031" s="18" t="n">
        <x:f>IF(U4031=0,0,P4031*R4031/U4031)</x:f>
        <x:v>422.40000000000003</x:v>
      </x:c>
      <x:c r="AA4031" s="18" t="n">
        <x:f>MAX(Y4031,Z4031*'01 Controls'!$E$13)</x:f>
        <x:v>270</x:v>
      </x:c>
      <x:c r="AB4031" s="18" t="n">
        <x:f>IF(U4031=0,0,N4031*S4031/U4031)</x:f>
        <x:v>0</x:v>
      </x:c>
      <x:c r="AC4031" s="18" t="n">
        <x:f>IF(U4031=0,0,P4031*S4031/U4031)</x:f>
        <x:v>0</x:v>
      </x:c>
      <x:c r="AD4031" s="18" t="n">
        <x:f>MAX(AB4031,AC4031*'01 Controls'!$E$14)</x:f>
        <x:v>0</x:v>
      </x:c>
      <x:c r="AE4031" s="18" t="n">
        <x:f>IF(U4031=0,0,N4031*T4031/U4031)</x:f>
        <x:v>0</x:v>
      </x:c>
      <x:c r="AF4031" s="18" t="n">
        <x:f>IF(U4031=0,0,P4031*T4031/U4031)</x:f>
        <x:v>0</x:v>
      </x:c>
      <x:c r="AG4031" s="18" t="n">
        <x:f>MAX(AE4031,AF4031*'01 Controls'!$E$15)</x:f>
        <x:v>0</x:v>
      </x:c>
      <x:c r="AH4031" s="18" t="n">
        <x:f>SUM(V4031,Y4031,AB4031,AE4031)</x:f>
        <x:v>270</x:v>
      </x:c>
      <x:c r="AI4031" s="18" t="n">
        <x:f>N4031-AH4031</x:f>
        <x:v>0</x:v>
      </x:c>
      <x:c r="AJ4031" s="18" t="n">
        <x:f>V4031*INDEX('07 Mode Capacity'!$P$6:$P$17,MATCH("AIR-"&amp;I4031,'07 Mode Capacity'!$C$6:$C$17,0))</x:f>
        <x:v>0</x:v>
      </x:c>
      <x:c r="AK4031" s="18" t="n">
        <x:f>Y4031*INDEX('07 Mode Capacity'!$P$6:$P$17,MATCH("OCEAN-"&amp;I4031,'07 Mode Capacity'!$C$6:$C$17,0))</x:f>
        <x:v>23.661795641267933</x:v>
      </x:c>
      <x:c r="AL4031" s="18" t="n">
        <x:f>AB4031*INDEX('07 Mode Capacity'!$P$6:$P$17,MATCH("LAND-"&amp;I4031,'07 Mode Capacity'!$C$6:$C$17,0))</x:f>
        <x:v>0</x:v>
      </x:c>
      <x:c r="AM4031" s="18" t="n">
        <x:f>AE4031*INDEX('07 Mode Capacity'!$P$6:$P$17,MATCH("INLAND-"&amp;I4031,'07 Mode Capacity'!$C$6:$C$17,0))</x:f>
        <x:v>0</x:v>
      </x:c>
      <x:c r="AN4031" s="18" t="n">
        <x:f>SUM(AJ4031:AM4031)</x:f>
        <x:v>23.661795641267933</x:v>
      </x:c>
      <x:c r="AO4031" s="17" t="n">
        <x:f>IF(N4031=0,1,AN4031/N4031)</x:f>
        <x:v>0.08763628015284419</x:v>
      </x:c>
      <x:c r="AP4031" s="11" t="str">
        <x:f>IF(AO4031&gt;='01 Controls'!$E$16,"PASS","FAIL")</x:f>
        <x:v>FAIL</x:v>
      </x:c>
      <x:c r="AQ4031" s="11" t="str">
        <x:v>UNQUANTIFIED</x:v>
      </x:c>
      <x:c r="AR4031" s="11" t="str">
        <x:v>Position-class planning record; serial item and receiver open</x:v>
      </x:c>
      <x:c r="AS4031" s="26"/>
      <x:c r="AT4031" s="26"/>
    </x:row>
    <x:row r="4032">
      <x:c r="C4032" s="11" t="str">
        <x:v>G1-CM-RDC-TNK-20</x:v>
      </x:c>
      <x:c r="D4032" s="11" t="str">
        <x:v>G1</x:v>
      </x:c>
      <x:c r="E4032" s="11" t="str">
        <x:v>Allied megacity earthquake</x:v>
      </x:c>
      <x:c r="F4032" s="11" t="str">
        <x:v>CM-RDC</x:v>
      </x:c>
      <x:c r="G4032" s="11" t="str">
        <x:v>Return and durable-continuity group</x:v>
      </x:c>
      <x:c r="H4032" s="11" t="str">
        <x:v>TNK-20</x:v>
      </x:c>
      <x:c r="I4032" s="19" t="n">
        <x:v>48</x:v>
      </x:c>
      <x:c r="J4032" s="21" t="n">
        <x:v>8</x:v>
      </x:c>
      <x:c r="K4032" s="18" t="n">
        <x:f>'05 Cargo Register'!K448</x:f>
        <x:v>33.75</x:v>
      </x:c>
      <x:c r="L4032" s="18" t="n">
        <x:f>'05 Cargo Register'!N448</x:f>
        <x:v>2</x:v>
      </x:c>
      <x:c r="M4032" s="18" t="n">
        <x:f>'05 Cargo Register'!O448</x:f>
        <x:v>42.5</x:v>
      </x:c>
      <x:c r="N4032" s="18" t="n">
        <x:f>J4032*K4032</x:f>
        <x:v>270</x:v>
      </x:c>
      <x:c r="O4032" s="18" t="n">
        <x:f>J4032*L4032</x:f>
        <x:v>16</x:v>
      </x:c>
      <x:c r="P4032" s="18" t="n">
        <x:f>J4032*M4032</x:f>
        <x:v>340</x:v>
      </x:c>
      <x:c r="Q4032" s="22" t="n">
        <x:f>'01 Controls'!$E$30*'02 Cargo Classes'!$M$10</x:f>
        <x:v>0</x:v>
      </x:c>
      <x:c r="R4032" s="22" t="n">
        <x:f>'01 Controls'!$F$30*'02 Cargo Classes'!$N$10</x:f>
        <x:v>1.02</x:v>
      </x:c>
      <x:c r="S4032" s="22" t="n">
        <x:f>'01 Controls'!$G$30*'02 Cargo Classes'!$O$10</x:f>
        <x:v>0</x:v>
      </x:c>
      <x:c r="T4032" s="22" t="n">
        <x:f>'01 Controls'!$H$30*'02 Cargo Classes'!$P$10</x:f>
        <x:v>0</x:v>
      </x:c>
      <x:c r="U4032" s="22" t="n">
        <x:f>SUM(Q4032:T4032)</x:f>
        <x:v>1.02</x:v>
      </x:c>
      <x:c r="V4032" s="18" t="n">
        <x:f>IF(U4032=0,0,N4032*Q4032/U4032)</x:f>
        <x:v>0</x:v>
      </x:c>
      <x:c r="W4032" s="18" t="n">
        <x:f>IF(U4032=0,0,P4032*Q4032/U4032)</x:f>
        <x:v>0</x:v>
      </x:c>
      <x:c r="X4032" s="18" t="n">
        <x:f>MAX(V4032,W4032*'01 Controls'!$E$12)</x:f>
        <x:v>0</x:v>
      </x:c>
      <x:c r="Y4032" s="18" t="n">
        <x:f>IF(U4032=0,0,N4032*R4032/U4032)</x:f>
        <x:v>270</x:v>
      </x:c>
      <x:c r="Z4032" s="18" t="n">
        <x:f>IF(U4032=0,0,P4032*R4032/U4032)</x:f>
        <x:v>340</x:v>
      </x:c>
      <x:c r="AA4032" s="18" t="n">
        <x:f>MAX(Y4032,Z4032*'01 Controls'!$E$13)</x:f>
        <x:v>270</x:v>
      </x:c>
      <x:c r="AB4032" s="18" t="n">
        <x:f>IF(U4032=0,0,N4032*S4032/U4032)</x:f>
        <x:v>0</x:v>
      </x:c>
      <x:c r="AC4032" s="18" t="n">
        <x:f>IF(U4032=0,0,P4032*S4032/U4032)</x:f>
        <x:v>0</x:v>
      </x:c>
      <x:c r="AD4032" s="18" t="n">
        <x:f>MAX(AB4032,AC4032*'01 Controls'!$E$14)</x:f>
        <x:v>0</x:v>
      </x:c>
      <x:c r="AE4032" s="18" t="n">
        <x:f>IF(U4032=0,0,N4032*T4032/U4032)</x:f>
        <x:v>0</x:v>
      </x:c>
      <x:c r="AF4032" s="18" t="n">
        <x:f>IF(U4032=0,0,P4032*T4032/U4032)</x:f>
        <x:v>0</x:v>
      </x:c>
      <x:c r="AG4032" s="18" t="n">
        <x:f>MAX(AE4032,AF4032*'01 Controls'!$E$15)</x:f>
        <x:v>0</x:v>
      </x:c>
      <x:c r="AH4032" s="18" t="n">
        <x:f>SUM(V4032,Y4032,AB4032,AE4032)</x:f>
        <x:v>270</x:v>
      </x:c>
      <x:c r="AI4032" s="18" t="n">
        <x:f>N4032-AH4032</x:f>
        <x:v>0</x:v>
      </x:c>
      <x:c r="AJ4032" s="18" t="n">
        <x:f>V4032*INDEX('07 Mode Capacity'!$P$6:$P$17,MATCH("AIR-"&amp;I4032,'07 Mode Capacity'!$C$6:$C$17,0))</x:f>
        <x:v>0</x:v>
      </x:c>
      <x:c r="AK4032" s="18" t="n">
        <x:f>Y4032*INDEX('07 Mode Capacity'!$P$6:$P$17,MATCH("OCEAN-"&amp;I4032,'07 Mode Capacity'!$C$6:$C$17,0))</x:f>
        <x:v>23.661795641267933</x:v>
      </x:c>
      <x:c r="AL4032" s="18" t="n">
        <x:f>AB4032*INDEX('07 Mode Capacity'!$P$6:$P$17,MATCH("LAND-"&amp;I4032,'07 Mode Capacity'!$C$6:$C$17,0))</x:f>
        <x:v>0</x:v>
      </x:c>
      <x:c r="AM4032" s="18" t="n">
        <x:f>AE4032*INDEX('07 Mode Capacity'!$P$6:$P$17,MATCH("INLAND-"&amp;I4032,'07 Mode Capacity'!$C$6:$C$17,0))</x:f>
        <x:v>0</x:v>
      </x:c>
      <x:c r="AN4032" s="18" t="n">
        <x:f>SUM(AJ4032:AM4032)</x:f>
        <x:v>23.661795641267933</x:v>
      </x:c>
      <x:c r="AO4032" s="17" t="n">
        <x:f>IF(N4032=0,1,AN4032/N4032)</x:f>
        <x:v>0.08763628015284419</x:v>
      </x:c>
      <x:c r="AP4032" s="11" t="str">
        <x:f>IF(AO4032&gt;='01 Controls'!$E$16,"PASS","FAIL")</x:f>
        <x:v>FAIL</x:v>
      </x:c>
      <x:c r="AQ4032" s="11" t="str">
        <x:v>UNQUANTIFIED</x:v>
      </x:c>
      <x:c r="AR4032" s="11" t="str">
        <x:v>Position-class planning record; serial item and receiver open</x:v>
      </x:c>
      <x:c r="AS4032" s="26"/>
      <x:c r="AT4032" s="26"/>
    </x:row>
    <x:row r="4033">
      <x:c r="C4033" s="11" t="str">
        <x:v>G1-CM-RDC-FLR-24</x:v>
      </x:c>
      <x:c r="D4033" s="11" t="str">
        <x:v>G1</x:v>
      </x:c>
      <x:c r="E4033" s="11" t="str">
        <x:v>Allied megacity earthquake</x:v>
      </x:c>
      <x:c r="F4033" s="11" t="str">
        <x:v>CM-RDC</x:v>
      </x:c>
      <x:c r="G4033" s="11" t="str">
        <x:v>Return and durable-continuity group</x:v>
      </x:c>
      <x:c r="H4033" s="11" t="str">
        <x:v>FLR-24</x:v>
      </x:c>
      <x:c r="I4033" s="19" t="n">
        <x:v>48</x:v>
      </x:c>
      <x:c r="J4033" s="21" t="n">
        <x:v>8</x:v>
      </x:c>
      <x:c r="K4033" s="18" t="n">
        <x:f>'05 Cargo Register'!K449</x:f>
        <x:v>54</x:v>
      </x:c>
      <x:c r="L4033" s="18" t="n">
        <x:f>'05 Cargo Register'!N449</x:f>
        <x:v>3</x:v>
      </x:c>
      <x:c r="M4033" s="18" t="n">
        <x:f>'05 Cargo Register'!O449</x:f>
        <x:v>96</x:v>
      </x:c>
      <x:c r="N4033" s="18" t="n">
        <x:f>J4033*K4033</x:f>
        <x:v>432</x:v>
      </x:c>
      <x:c r="O4033" s="18" t="n">
        <x:f>J4033*L4033</x:f>
        <x:v>24</x:v>
      </x:c>
      <x:c r="P4033" s="18" t="n">
        <x:f>J4033*M4033</x:f>
        <x:v>768</x:v>
      </x:c>
      <x:c r="Q4033" s="22" t="n">
        <x:f>'01 Controls'!$E$30*'02 Cargo Classes'!$M$11</x:f>
        <x:v>0</x:v>
      </x:c>
      <x:c r="R4033" s="22" t="n">
        <x:f>'01 Controls'!$F$30*'02 Cargo Classes'!$N$11</x:f>
        <x:v>1.02</x:v>
      </x:c>
      <x:c r="S4033" s="22" t="n">
        <x:f>'01 Controls'!$G$30*'02 Cargo Classes'!$O$11</x:f>
        <x:v>0</x:v>
      </x:c>
      <x:c r="T4033" s="22" t="n">
        <x:f>'01 Controls'!$H$30*'02 Cargo Classes'!$P$11</x:f>
        <x:v>0</x:v>
      </x:c>
      <x:c r="U4033" s="22" t="n">
        <x:f>SUM(Q4033:T4033)</x:f>
        <x:v>1.02</x:v>
      </x:c>
      <x:c r="V4033" s="18" t="n">
        <x:f>IF(U4033=0,0,N4033*Q4033/U4033)</x:f>
        <x:v>0</x:v>
      </x:c>
      <x:c r="W4033" s="18" t="n">
        <x:f>IF(U4033=0,0,P4033*Q4033/U4033)</x:f>
        <x:v>0</x:v>
      </x:c>
      <x:c r="X4033" s="18" t="n">
        <x:f>MAX(V4033,W4033*'01 Controls'!$E$12)</x:f>
        <x:v>0</x:v>
      </x:c>
      <x:c r="Y4033" s="18" t="n">
        <x:f>IF(U4033=0,0,N4033*R4033/U4033)</x:f>
        <x:v>432</x:v>
      </x:c>
      <x:c r="Z4033" s="18" t="n">
        <x:f>IF(U4033=0,0,P4033*R4033/U4033)</x:f>
        <x:v>768</x:v>
      </x:c>
      <x:c r="AA4033" s="18" t="n">
        <x:f>MAX(Y4033,Z4033*'01 Controls'!$E$13)</x:f>
        <x:v>432</x:v>
      </x:c>
      <x:c r="AB4033" s="18" t="n">
        <x:f>IF(U4033=0,0,N4033*S4033/U4033)</x:f>
        <x:v>0</x:v>
      </x:c>
      <x:c r="AC4033" s="18" t="n">
        <x:f>IF(U4033=0,0,P4033*S4033/U4033)</x:f>
        <x:v>0</x:v>
      </x:c>
      <x:c r="AD4033" s="18" t="n">
        <x:f>MAX(AB4033,AC4033*'01 Controls'!$E$14)</x:f>
        <x:v>0</x:v>
      </x:c>
      <x:c r="AE4033" s="18" t="n">
        <x:f>IF(U4033=0,0,N4033*T4033/U4033)</x:f>
        <x:v>0</x:v>
      </x:c>
      <x:c r="AF4033" s="18" t="n">
        <x:f>IF(U4033=0,0,P4033*T4033/U4033)</x:f>
        <x:v>0</x:v>
      </x:c>
      <x:c r="AG4033" s="18" t="n">
        <x:f>MAX(AE4033,AF4033*'01 Controls'!$E$15)</x:f>
        <x:v>0</x:v>
      </x:c>
      <x:c r="AH4033" s="18" t="n">
        <x:f>SUM(V4033,Y4033,AB4033,AE4033)</x:f>
        <x:v>432</x:v>
      </x:c>
      <x:c r="AI4033" s="18" t="n">
        <x:f>N4033-AH4033</x:f>
        <x:v>0</x:v>
      </x:c>
      <x:c r="AJ4033" s="18" t="n">
        <x:f>V4033*INDEX('07 Mode Capacity'!$P$6:$P$17,MATCH("AIR-"&amp;I4033,'07 Mode Capacity'!$C$6:$C$17,0))</x:f>
        <x:v>0</x:v>
      </x:c>
      <x:c r="AK4033" s="18" t="n">
        <x:f>Y4033*INDEX('07 Mode Capacity'!$P$6:$P$17,MATCH("OCEAN-"&amp;I4033,'07 Mode Capacity'!$C$6:$C$17,0))</x:f>
        <x:v>37.85887302602869</x:v>
      </x:c>
      <x:c r="AL4033" s="18" t="n">
        <x:f>AB4033*INDEX('07 Mode Capacity'!$P$6:$P$17,MATCH("LAND-"&amp;I4033,'07 Mode Capacity'!$C$6:$C$17,0))</x:f>
        <x:v>0</x:v>
      </x:c>
      <x:c r="AM4033" s="18" t="n">
        <x:f>AE4033*INDEX('07 Mode Capacity'!$P$6:$P$17,MATCH("INLAND-"&amp;I4033,'07 Mode Capacity'!$C$6:$C$17,0))</x:f>
        <x:v>0</x:v>
      </x:c>
      <x:c r="AN4033" s="18" t="n">
        <x:f>SUM(AJ4033:AM4033)</x:f>
        <x:v>37.85887302602869</x:v>
      </x:c>
      <x:c r="AO4033" s="17" t="n">
        <x:f>IF(N4033=0,1,AN4033/N4033)</x:f>
        <x:v>0.08763628015284419</x:v>
      </x:c>
      <x:c r="AP4033" s="11" t="str">
        <x:f>IF(AO4033&gt;='01 Controls'!$E$16,"PASS","FAIL")</x:f>
        <x:v>FAIL</x:v>
      </x:c>
      <x:c r="AQ4033" s="11" t="str">
        <x:v>UNQUANTIFIED</x:v>
      </x:c>
      <x:c r="AR4033" s="11" t="str">
        <x:v>Position-class planning record; serial item and receiver open</x:v>
      </x:c>
      <x:c r="AS4033" s="26"/>
      <x:c r="AT4033" s="26"/>
    </x:row>
    <x:row r="4034">
      <x:c r="C4034" s="11" t="str">
        <x:v>G1-CM-RDC-ROL-30</x:v>
      </x:c>
      <x:c r="D4034" s="11" t="str">
        <x:v>G1</x:v>
      </x:c>
      <x:c r="E4034" s="11" t="str">
        <x:v>Allied megacity earthquake</x:v>
      </x:c>
      <x:c r="F4034" s="11" t="str">
        <x:v>CM-RDC</x:v>
      </x:c>
      <x:c r="G4034" s="11" t="str">
        <x:v>Return and durable-continuity group</x:v>
      </x:c>
      <x:c r="H4034" s="11" t="str">
        <x:v>ROL-30</x:v>
      </x:c>
      <x:c r="I4034" s="19" t="n">
        <x:v>48</x:v>
      </x:c>
      <x:c r="J4034" s="21" t="n">
        <x:v>8</x:v>
      </x:c>
      <x:c r="K4034" s="18" t="n">
        <x:f>'05 Cargo Register'!K450</x:f>
        <x:v>243</x:v>
      </x:c>
      <x:c r="L4034" s="18" t="n">
        <x:f>'05 Cargo Register'!N450</x:f>
        <x:v>11</x:v>
      </x:c>
      <x:c r="M4034" s="18" t="n">
        <x:f>'05 Cargo Register'!O450</x:f>
        <x:v>701.25</x:v>
      </x:c>
      <x:c r="N4034" s="18" t="n">
        <x:f>J4034*K4034</x:f>
        <x:v>1944</x:v>
      </x:c>
      <x:c r="O4034" s="18" t="n">
        <x:f>J4034*L4034</x:f>
        <x:v>88</x:v>
      </x:c>
      <x:c r="P4034" s="18" t="n">
        <x:f>J4034*M4034</x:f>
        <x:v>5610</x:v>
      </x:c>
      <x:c r="Q4034" s="22" t="n">
        <x:f>'01 Controls'!$E$30*'02 Cargo Classes'!$M$12</x:f>
        <x:v>0</x:v>
      </x:c>
      <x:c r="R4034" s="22" t="n">
        <x:f>'01 Controls'!$F$30*'02 Cargo Classes'!$N$12</x:f>
        <x:v>0.85</x:v>
      </x:c>
      <x:c r="S4034" s="22" t="n">
        <x:f>'01 Controls'!$G$30*'02 Cargo Classes'!$O$12</x:f>
        <x:v>0</x:v>
      </x:c>
      <x:c r="T4034" s="22" t="n">
        <x:f>'01 Controls'!$H$30*'02 Cargo Classes'!$P$12</x:f>
        <x:v>0</x:v>
      </x:c>
      <x:c r="U4034" s="22" t="n">
        <x:f>SUM(Q4034:T4034)</x:f>
        <x:v>0.85</x:v>
      </x:c>
      <x:c r="V4034" s="18" t="n">
        <x:f>IF(U4034=0,0,N4034*Q4034/U4034)</x:f>
        <x:v>0</x:v>
      </x:c>
      <x:c r="W4034" s="18" t="n">
        <x:f>IF(U4034=0,0,P4034*Q4034/U4034)</x:f>
        <x:v>0</x:v>
      </x:c>
      <x:c r="X4034" s="18" t="n">
        <x:f>MAX(V4034,W4034*'01 Controls'!$E$12)</x:f>
        <x:v>0</x:v>
      </x:c>
      <x:c r="Y4034" s="18" t="n">
        <x:f>IF(U4034=0,0,N4034*R4034/U4034)</x:f>
        <x:v>1944</x:v>
      </x:c>
      <x:c r="Z4034" s="18" t="n">
        <x:f>IF(U4034=0,0,P4034*R4034/U4034)</x:f>
        <x:v>5610</x:v>
      </x:c>
      <x:c r="AA4034" s="18" t="n">
        <x:f>MAX(Y4034,Z4034*'01 Controls'!$E$13)</x:f>
        <x:v>1944</x:v>
      </x:c>
      <x:c r="AB4034" s="18" t="n">
        <x:f>IF(U4034=0,0,N4034*S4034/U4034)</x:f>
        <x:v>0</x:v>
      </x:c>
      <x:c r="AC4034" s="18" t="n">
        <x:f>IF(U4034=0,0,P4034*S4034/U4034)</x:f>
        <x:v>0</x:v>
      </x:c>
      <x:c r="AD4034" s="18" t="n">
        <x:f>MAX(AB4034,AC4034*'01 Controls'!$E$14)</x:f>
        <x:v>0</x:v>
      </x:c>
      <x:c r="AE4034" s="18" t="n">
        <x:f>IF(U4034=0,0,N4034*T4034/U4034)</x:f>
        <x:v>0</x:v>
      </x:c>
      <x:c r="AF4034" s="18" t="n">
        <x:f>IF(U4034=0,0,P4034*T4034/U4034)</x:f>
        <x:v>0</x:v>
      </x:c>
      <x:c r="AG4034" s="18" t="n">
        <x:f>MAX(AE4034,AF4034*'01 Controls'!$E$15)</x:f>
        <x:v>0</x:v>
      </x:c>
      <x:c r="AH4034" s="18" t="n">
        <x:f>SUM(V4034,Y4034,AB4034,AE4034)</x:f>
        <x:v>1944</x:v>
      </x:c>
      <x:c r="AI4034" s="18" t="n">
        <x:f>N4034-AH4034</x:f>
        <x:v>0</x:v>
      </x:c>
      <x:c r="AJ4034" s="18" t="n">
        <x:f>V4034*INDEX('07 Mode Capacity'!$P$6:$P$17,MATCH("AIR-"&amp;I4034,'07 Mode Capacity'!$C$6:$C$17,0))</x:f>
        <x:v>0</x:v>
      </x:c>
      <x:c r="AK4034" s="18" t="n">
        <x:f>Y4034*INDEX('07 Mode Capacity'!$P$6:$P$17,MATCH("OCEAN-"&amp;I4034,'07 Mode Capacity'!$C$6:$C$17,0))</x:f>
        <x:v>170.36492861712912</x:v>
      </x:c>
      <x:c r="AL4034" s="18" t="n">
        <x:f>AB4034*INDEX('07 Mode Capacity'!$P$6:$P$17,MATCH("LAND-"&amp;I4034,'07 Mode Capacity'!$C$6:$C$17,0))</x:f>
        <x:v>0</x:v>
      </x:c>
      <x:c r="AM4034" s="18" t="n">
        <x:f>AE4034*INDEX('07 Mode Capacity'!$P$6:$P$17,MATCH("INLAND-"&amp;I4034,'07 Mode Capacity'!$C$6:$C$17,0))</x:f>
        <x:v>0</x:v>
      </x:c>
      <x:c r="AN4034" s="18" t="n">
        <x:f>SUM(AJ4034:AM4034)</x:f>
        <x:v>170.36492861712912</x:v>
      </x:c>
      <x:c r="AO4034" s="17" t="n">
        <x:f>IF(N4034=0,1,AN4034/N4034)</x:f>
        <x:v>0.08763628015284419</x:v>
      </x:c>
      <x:c r="AP4034" s="11" t="str">
        <x:f>IF(AO4034&gt;='01 Controls'!$E$16,"PASS","FAIL")</x:f>
        <x:v>FAIL</x:v>
      </x:c>
      <x:c r="AQ4034" s="11" t="str">
        <x:v>UNQUANTIFIED</x:v>
      </x:c>
      <x:c r="AR4034" s="11" t="str">
        <x:v>Position-class planning record; serial item and receiver open</x:v>
      </x:c>
      <x:c r="AS4034" s="26"/>
      <x:c r="AT4034" s="26"/>
    </x:row>
    <x:row r="4035">
      <x:c r="C4035" s="11" t="str">
        <x:v>G1-CM-RDC-LIN-18</x:v>
      </x:c>
      <x:c r="D4035" s="11" t="str">
        <x:v>G1</x:v>
      </x:c>
      <x:c r="E4035" s="11" t="str">
        <x:v>Allied megacity earthquake</x:v>
      </x:c>
      <x:c r="F4035" s="11" t="str">
        <x:v>CM-RDC</x:v>
      </x:c>
      <x:c r="G4035" s="11" t="str">
        <x:v>Return and durable-continuity group</x:v>
      </x:c>
      <x:c r="H4035" s="11" t="str">
        <x:v>LIN-18</x:v>
      </x:c>
      <x:c r="I4035" s="19" t="n">
        <x:v>72</x:v>
      </x:c>
      <x:c r="J4035" s="21" t="n">
        <x:v>8</x:v>
      </x:c>
      <x:c r="K4035" s="18" t="n">
        <x:f>'05 Cargo Register'!K451</x:f>
        <x:v>27</x:v>
      </x:c>
      <x:c r="L4035" s="18" t="n">
        <x:f>'05 Cargo Register'!N451</x:f>
        <x:v>2</x:v>
      </x:c>
      <x:c r="M4035" s="18" t="n">
        <x:f>'05 Cargo Register'!O451</x:f>
        <x:v>88</x:v>
      </x:c>
      <x:c r="N4035" s="18" t="n">
        <x:f>J4035*K4035</x:f>
        <x:v>216</x:v>
      </x:c>
      <x:c r="O4035" s="18" t="n">
        <x:f>J4035*L4035</x:f>
        <x:v>16</x:v>
      </x:c>
      <x:c r="P4035" s="18" t="n">
        <x:f>J4035*M4035</x:f>
        <x:v>704</x:v>
      </x:c>
      <x:c r="Q4035" s="22" t="n">
        <x:f>'01 Controls'!$E$30*'02 Cargo Classes'!$M$13</x:f>
        <x:v>0</x:v>
      </x:c>
      <x:c r="R4035" s="22" t="n">
        <x:f>'01 Controls'!$F$30*'02 Cargo Classes'!$N$13</x:f>
        <x:v>1.02</x:v>
      </x:c>
      <x:c r="S4035" s="22" t="n">
        <x:f>'01 Controls'!$G$30*'02 Cargo Classes'!$O$13</x:f>
        <x:v>0</x:v>
      </x:c>
      <x:c r="T4035" s="22" t="n">
        <x:f>'01 Controls'!$H$30*'02 Cargo Classes'!$P$13</x:f>
        <x:v>0</x:v>
      </x:c>
      <x:c r="U4035" s="22" t="n">
        <x:f>SUM(Q4035:T4035)</x:f>
        <x:v>1.02</x:v>
      </x:c>
      <x:c r="V4035" s="18" t="n">
        <x:f>IF(U4035=0,0,N4035*Q4035/U4035)</x:f>
        <x:v>0</x:v>
      </x:c>
      <x:c r="W4035" s="18" t="n">
        <x:f>IF(U4035=0,0,P4035*Q4035/U4035)</x:f>
        <x:v>0</x:v>
      </x:c>
      <x:c r="X4035" s="18" t="n">
        <x:f>MAX(V4035,W4035*'01 Controls'!$E$12)</x:f>
        <x:v>0</x:v>
      </x:c>
      <x:c r="Y4035" s="18" t="n">
        <x:f>IF(U4035=0,0,N4035*R4035/U4035)</x:f>
        <x:v>216</x:v>
      </x:c>
      <x:c r="Z4035" s="18" t="n">
        <x:f>IF(U4035=0,0,P4035*R4035/U4035)</x:f>
        <x:v>704</x:v>
      </x:c>
      <x:c r="AA4035" s="18" t="n">
        <x:f>MAX(Y4035,Z4035*'01 Controls'!$E$13)</x:f>
        <x:v>216</x:v>
      </x:c>
      <x:c r="AB4035" s="18" t="n">
        <x:f>IF(U4035=0,0,N4035*S4035/U4035)</x:f>
        <x:v>0</x:v>
      </x:c>
      <x:c r="AC4035" s="18" t="n">
        <x:f>IF(U4035=0,0,P4035*S4035/U4035)</x:f>
        <x:v>0</x:v>
      </x:c>
      <x:c r="AD4035" s="18" t="n">
        <x:f>MAX(AB4035,AC4035*'01 Controls'!$E$14)</x:f>
        <x:v>0</x:v>
      </x:c>
      <x:c r="AE4035" s="18" t="n">
        <x:f>IF(U4035=0,0,N4035*T4035/U4035)</x:f>
        <x:v>0</x:v>
      </x:c>
      <x:c r="AF4035" s="18" t="n">
        <x:f>IF(U4035=0,0,P4035*T4035/U4035)</x:f>
        <x:v>0</x:v>
      </x:c>
      <x:c r="AG4035" s="18" t="n">
        <x:f>MAX(AE4035,AF4035*'01 Controls'!$E$15)</x:f>
        <x:v>0</x:v>
      </x:c>
      <x:c r="AH4035" s="18" t="n">
        <x:f>SUM(V4035,Y4035,AB4035,AE4035)</x:f>
        <x:v>216</x:v>
      </x:c>
      <x:c r="AI4035" s="18" t="n">
        <x:f>N4035-AH4035</x:f>
        <x:v>0</x:v>
      </x:c>
      <x:c r="AJ4035" s="18" t="n">
        <x:f>V4035*INDEX('07 Mode Capacity'!$P$6:$P$17,MATCH("AIR-"&amp;I4035,'07 Mode Capacity'!$C$6:$C$17,0))</x:f>
        <x:v>0</x:v>
      </x:c>
      <x:c r="AK4035" s="18" t="n">
        <x:f>Y4035*INDEX('07 Mode Capacity'!$P$6:$P$17,MATCH("OCEAN-"&amp;I4035,'07 Mode Capacity'!$C$6:$C$17,0))</x:f>
        <x:v>169.07788327233703</x:v>
      </x:c>
      <x:c r="AL4035" s="18" t="n">
        <x:f>AB4035*INDEX('07 Mode Capacity'!$P$6:$P$17,MATCH("LAND-"&amp;I4035,'07 Mode Capacity'!$C$6:$C$17,0))</x:f>
        <x:v>0</x:v>
      </x:c>
      <x:c r="AM4035" s="18" t="n">
        <x:f>AE4035*INDEX('07 Mode Capacity'!$P$6:$P$17,MATCH("INLAND-"&amp;I4035,'07 Mode Capacity'!$C$6:$C$17,0))</x:f>
        <x:v>0</x:v>
      </x:c>
      <x:c r="AN4035" s="18" t="n">
        <x:f>SUM(AJ4035:AM4035)</x:f>
        <x:v>169.07788327233703</x:v>
      </x:c>
      <x:c r="AO4035" s="17" t="n">
        <x:f>IF(N4035=0,1,AN4035/N4035)</x:f>
        <x:v>0.7827679781126714</x:v>
      </x:c>
      <x:c r="AP4035" s="11" t="str">
        <x:f>IF(AO4035&gt;='01 Controls'!$E$16,"PASS","FAIL")</x:f>
        <x:v>FAIL</x:v>
      </x:c>
      <x:c r="AQ4035" s="11" t="str">
        <x:v>UNQUANTIFIED</x:v>
      </x:c>
      <x:c r="AR4035" s="11" t="str">
        <x:v>Position-class planning record; serial item and receiver open</x:v>
      </x:c>
      <x:c r="AS4035" s="26"/>
      <x:c r="AT4035" s="26"/>
    </x:row>
    <x:row r="4036">
      <x:c r="C4036" s="11" t="str">
        <x:v>G1-CM-RDC-BLK-08</x:v>
      </x:c>
      <x:c r="D4036" s="11" t="str">
        <x:v>G1</x:v>
      </x:c>
      <x:c r="E4036" s="11" t="str">
        <x:v>Allied megacity earthquake</x:v>
      </x:c>
      <x:c r="F4036" s="11" t="str">
        <x:v>CM-RDC</x:v>
      </x:c>
      <x:c r="G4036" s="11" t="str">
        <x:v>Return and durable-continuity group</x:v>
      </x:c>
      <x:c r="H4036" s="11" t="str">
        <x:v>BLK-08</x:v>
      </x:c>
      <x:c r="I4036" s="19" t="n">
        <x:v>48</x:v>
      </x:c>
      <x:c r="J4036" s="21" t="n">
        <x:v>8</x:v>
      </x:c>
      <x:c r="K4036" s="18" t="n">
        <x:f>'05 Cargo Register'!K452</x:f>
        <x:v>40.5</x:v>
      </x:c>
      <x:c r="L4036" s="18" t="n">
        <x:f>'05 Cargo Register'!N452</x:f>
        <x:v>7</x:v>
      </x:c>
      <x:c r="M4036" s="18" t="n">
        <x:f>'05 Cargo Register'!O452</x:f>
        <x:v>357</x:v>
      </x:c>
      <x:c r="N4036" s="18" t="n">
        <x:f>J4036*K4036</x:f>
        <x:v>324</x:v>
      </x:c>
      <x:c r="O4036" s="18" t="n">
        <x:f>J4036*L4036</x:f>
        <x:v>56</x:v>
      </x:c>
      <x:c r="P4036" s="18" t="n">
        <x:f>J4036*M4036</x:f>
        <x:v>2856</x:v>
      </x:c>
      <x:c r="Q4036" s="22" t="n">
        <x:f>'01 Controls'!$E$30*'02 Cargo Classes'!$M$14</x:f>
        <x:v>0.15</x:v>
      </x:c>
      <x:c r="R4036" s="22" t="n">
        <x:f>'01 Controls'!$F$30*'02 Cargo Classes'!$N$14</x:f>
        <x:v>0.68</x:v>
      </x:c>
      <x:c r="S4036" s="22" t="n">
        <x:f>'01 Controls'!$G$30*'02 Cargo Classes'!$O$14</x:f>
        <x:v>0</x:v>
      </x:c>
      <x:c r="T4036" s="22" t="n">
        <x:f>'01 Controls'!$H$30*'02 Cargo Classes'!$P$14</x:f>
        <x:v>0</x:v>
      </x:c>
      <x:c r="U4036" s="22" t="n">
        <x:f>SUM(Q4036:T4036)</x:f>
        <x:v>0.8300000000000001</x:v>
      </x:c>
      <x:c r="V4036" s="18" t="n">
        <x:f>IF(U4036=0,0,N4036*Q4036/U4036)</x:f>
        <x:v>58.554216867469876</x:v>
      </x:c>
      <x:c r="W4036" s="18" t="n">
        <x:f>IF(U4036=0,0,P4036*Q4036/U4036)</x:f>
        <x:v>516.144578313253</x:v>
      </x:c>
      <x:c r="X4036" s="18" t="n">
        <x:f>MAX(V4036,W4036*'01 Controls'!$E$12)</x:f>
        <x:v>129.03614457831324</x:v>
      </x:c>
      <x:c r="Y4036" s="18" t="n">
        <x:f>IF(U4036=0,0,N4036*R4036/U4036)</x:f>
        <x:v>265.4457831325301</x:v>
      </x:c>
      <x:c r="Z4036" s="18" t="n">
        <x:f>IF(U4036=0,0,P4036*R4036/U4036)</x:f>
        <x:v>2339.855421686747</x:v>
      </x:c>
      <x:c r="AA4036" s="18" t="n">
        <x:f>MAX(Y4036,Z4036*'01 Controls'!$E$13)</x:f>
        <x:v>350.978313253012</x:v>
      </x:c>
      <x:c r="AB4036" s="18" t="n">
        <x:f>IF(U4036=0,0,N4036*S4036/U4036)</x:f>
        <x:v>0</x:v>
      </x:c>
      <x:c r="AC4036" s="18" t="n">
        <x:f>IF(U4036=0,0,P4036*S4036/U4036)</x:f>
        <x:v>0</x:v>
      </x:c>
      <x:c r="AD4036" s="18" t="n">
        <x:f>MAX(AB4036,AC4036*'01 Controls'!$E$14)</x:f>
        <x:v>0</x:v>
      </x:c>
      <x:c r="AE4036" s="18" t="n">
        <x:f>IF(U4036=0,0,N4036*T4036/U4036)</x:f>
        <x:v>0</x:v>
      </x:c>
      <x:c r="AF4036" s="18" t="n">
        <x:f>IF(U4036=0,0,P4036*T4036/U4036)</x:f>
        <x:v>0</x:v>
      </x:c>
      <x:c r="AG4036" s="18" t="n">
        <x:f>MAX(AE4036,AF4036*'01 Controls'!$E$15)</x:f>
        <x:v>0</x:v>
      </x:c>
      <x:c r="AH4036" s="18" t="n">
        <x:f>SUM(V4036,Y4036,AB4036,AE4036)</x:f>
        <x:v>324</x:v>
      </x:c>
      <x:c r="AI4036" s="18" t="n">
        <x:f>N4036-AH4036</x:f>
        <x:v>0</x:v>
      </x:c>
      <x:c r="AJ4036" s="18" t="n">
        <x:f>V4036*INDEX('07 Mode Capacity'!$P$6:$P$17,MATCH("AIR-"&amp;I4036,'07 Mode Capacity'!$C$6:$C$17,0))</x:f>
        <x:v>16.41483493115617</x:v>
      </x:c>
      <x:c r="AK4036" s="18" t="n">
        <x:f>Y4036*INDEX('07 Mode Capacity'!$P$6:$P$17,MATCH("OCEAN-"&amp;I4036,'07 Mode Capacity'!$C$6:$C$17,0))</x:f>
        <x:v>23.262681015993532</x:v>
      </x:c>
      <x:c r="AL4036" s="18" t="n">
        <x:f>AB4036*INDEX('07 Mode Capacity'!$P$6:$P$17,MATCH("LAND-"&amp;I4036,'07 Mode Capacity'!$C$6:$C$17,0))</x:f>
        <x:v>0</x:v>
      </x:c>
      <x:c r="AM4036" s="18" t="n">
        <x:f>AE4036*INDEX('07 Mode Capacity'!$P$6:$P$17,MATCH("INLAND-"&amp;I4036,'07 Mode Capacity'!$C$6:$C$17,0))</x:f>
        <x:v>0</x:v>
      </x:c>
      <x:c r="AN4036" s="18" t="n">
        <x:f>SUM(AJ4036:AM4036)</x:f>
        <x:v>39.6775159471497</x:v>
      </x:c>
      <x:c r="AO4036" s="17" t="n">
        <x:f>IF(N4036=0,1,AN4036/N4036)</x:f>
        <x:v>0.12246146897268426</x:v>
      </x:c>
      <x:c r="AP4036" s="11" t="str">
        <x:f>IF(AO4036&gt;='01 Controls'!$E$16,"PASS","FAIL")</x:f>
        <x:v>FAIL</x:v>
      </x:c>
      <x:c r="AQ4036" s="11" t="str">
        <x:v>UNQUANTIFIED</x:v>
      </x:c>
      <x:c r="AR4036" s="11" t="str">
        <x:v>Position-class planning record; serial item and receiver open</x:v>
      </x:c>
      <x:c r="AS4036" s="26"/>
      <x:c r="AT4036" s="26"/>
    </x:row>
    <x:row r="4037">
      <x:c r="C4037" s="11" t="str">
        <x:v>G1-CM-RDC-OOG-80</x:v>
      </x:c>
      <x:c r="D4037" s="11" t="str">
        <x:v>G1</x:v>
      </x:c>
      <x:c r="E4037" s="11" t="str">
        <x:v>Allied megacity earthquake</x:v>
      </x:c>
      <x:c r="F4037" s="11" t="str">
        <x:v>CM-RDC</x:v>
      </x:c>
      <x:c r="G4037" s="11" t="str">
        <x:v>Return and durable-continuity group</x:v>
      </x:c>
      <x:c r="H4037" s="11" t="str">
        <x:v>OOG-80</x:v>
      </x:c>
      <x:c r="I4037" s="19" t="n">
        <x:v>72</x:v>
      </x:c>
      <x:c r="J4037" s="21" t="n">
        <x:v>8</x:v>
      </x:c>
      <x:c r="K4037" s="18" t="n">
        <x:f>'05 Cargo Register'!K453</x:f>
        <x:v>121.5</x:v>
      </x:c>
      <x:c r="L4037" s="18" t="n">
        <x:f>'05 Cargo Register'!N453</x:f>
        <x:v>3</x:v>
      </x:c>
      <x:c r="M4037" s="18" t="n">
        <x:f>'05 Cargo Register'!O453</x:f>
        <x:v>528</x:v>
      </x:c>
      <x:c r="N4037" s="18" t="n">
        <x:f>J4037*K4037</x:f>
        <x:v>972</x:v>
      </x:c>
      <x:c r="O4037" s="18" t="n">
        <x:f>J4037*L4037</x:f>
        <x:v>24</x:v>
      </x:c>
      <x:c r="P4037" s="18" t="n">
        <x:f>J4037*M4037</x:f>
        <x:v>4224</x:v>
      </x:c>
      <x:c r="Q4037" s="22" t="n">
        <x:f>'01 Controls'!$E$30*'02 Cargo Classes'!$M$15</x:f>
        <x:v>0</x:v>
      </x:c>
      <x:c r="R4037" s="22" t="n">
        <x:f>'01 Controls'!$F$30*'02 Cargo Classes'!$N$15</x:f>
        <x:v>1.7</x:v>
      </x:c>
      <x:c r="S4037" s="22" t="n">
        <x:f>'01 Controls'!$G$30*'02 Cargo Classes'!$O$15</x:f>
        <x:v>0</x:v>
      </x:c>
      <x:c r="T4037" s="22" t="n">
        <x:f>'01 Controls'!$H$30*'02 Cargo Classes'!$P$15</x:f>
        <x:v>0</x:v>
      </x:c>
      <x:c r="U4037" s="22" t="n">
        <x:f>SUM(Q4037:T4037)</x:f>
        <x:v>1.7</x:v>
      </x:c>
      <x:c r="V4037" s="18" t="n">
        <x:f>IF(U4037=0,0,N4037*Q4037/U4037)</x:f>
        <x:v>0</x:v>
      </x:c>
      <x:c r="W4037" s="18" t="n">
        <x:f>IF(U4037=0,0,P4037*Q4037/U4037)</x:f>
        <x:v>0</x:v>
      </x:c>
      <x:c r="X4037" s="18" t="n">
        <x:f>MAX(V4037,W4037*'01 Controls'!$E$12)</x:f>
        <x:v>0</x:v>
      </x:c>
      <x:c r="Y4037" s="18" t="n">
        <x:f>IF(U4037=0,0,N4037*R4037/U4037)</x:f>
        <x:v>972</x:v>
      </x:c>
      <x:c r="Z4037" s="18" t="n">
        <x:f>IF(U4037=0,0,P4037*R4037/U4037)</x:f>
        <x:v>4224</x:v>
      </x:c>
      <x:c r="AA4037" s="18" t="n">
        <x:f>MAX(Y4037,Z4037*'01 Controls'!$E$13)</x:f>
        <x:v>972</x:v>
      </x:c>
      <x:c r="AB4037" s="18" t="n">
        <x:f>IF(U4037=0,0,N4037*S4037/U4037)</x:f>
        <x:v>0</x:v>
      </x:c>
      <x:c r="AC4037" s="18" t="n">
        <x:f>IF(U4037=0,0,P4037*S4037/U4037)</x:f>
        <x:v>0</x:v>
      </x:c>
      <x:c r="AD4037" s="18" t="n">
        <x:f>MAX(AB4037,AC4037*'01 Controls'!$E$14)</x:f>
        <x:v>0</x:v>
      </x:c>
      <x:c r="AE4037" s="18" t="n">
        <x:f>IF(U4037=0,0,N4037*T4037/U4037)</x:f>
        <x:v>0</x:v>
      </x:c>
      <x:c r="AF4037" s="18" t="n">
        <x:f>IF(U4037=0,0,P4037*T4037/U4037)</x:f>
        <x:v>0</x:v>
      </x:c>
      <x:c r="AG4037" s="18" t="n">
        <x:f>MAX(AE4037,AF4037*'01 Controls'!$E$15)</x:f>
        <x:v>0</x:v>
      </x:c>
      <x:c r="AH4037" s="18" t="n">
        <x:f>SUM(V4037,Y4037,AB4037,AE4037)</x:f>
        <x:v>972</x:v>
      </x:c>
      <x:c r="AI4037" s="18" t="n">
        <x:f>N4037-AH4037</x:f>
        <x:v>0</x:v>
      </x:c>
      <x:c r="AJ4037" s="18" t="n">
        <x:f>V4037*INDEX('07 Mode Capacity'!$P$6:$P$17,MATCH("AIR-"&amp;I4037,'07 Mode Capacity'!$C$6:$C$17,0))</x:f>
        <x:v>0</x:v>
      </x:c>
      <x:c r="AK4037" s="18" t="n">
        <x:f>Y4037*INDEX('07 Mode Capacity'!$P$6:$P$17,MATCH("OCEAN-"&amp;I4037,'07 Mode Capacity'!$C$6:$C$17,0))</x:f>
        <x:v>760.8504747255167</x:v>
      </x:c>
      <x:c r="AL4037" s="18" t="n">
        <x:f>AB4037*INDEX('07 Mode Capacity'!$P$6:$P$17,MATCH("LAND-"&amp;I4037,'07 Mode Capacity'!$C$6:$C$17,0))</x:f>
        <x:v>0</x:v>
      </x:c>
      <x:c r="AM4037" s="18" t="n">
        <x:f>AE4037*INDEX('07 Mode Capacity'!$P$6:$P$17,MATCH("INLAND-"&amp;I4037,'07 Mode Capacity'!$C$6:$C$17,0))</x:f>
        <x:v>0</x:v>
      </x:c>
      <x:c r="AN4037" s="18" t="n">
        <x:f>SUM(AJ4037:AM4037)</x:f>
        <x:v>760.8504747255167</x:v>
      </x:c>
      <x:c r="AO4037" s="17" t="n">
        <x:f>IF(N4037=0,1,AN4037/N4037)</x:f>
        <x:v>0.7827679781126715</x:v>
      </x:c>
      <x:c r="AP4037" s="11" t="str">
        <x:f>IF(AO4037&gt;='01 Controls'!$E$16,"PASS","FAIL")</x:f>
        <x:v>FAIL</x:v>
      </x:c>
      <x:c r="AQ4037" s="11" t="str">
        <x:v>UNQUANTIFIED</x:v>
      </x:c>
      <x:c r="AR4037" s="11" t="str">
        <x:v>Position-class planning record; serial item and receiver open</x:v>
      </x:c>
      <x:c r="AS4037" s="26"/>
      <x:c r="AT4037" s="26"/>
    </x:row>
    <x:row r="4038">
      <x:c r="C4038" s="11" t="str">
        <x:v>G2-J-CIE-APL-45</x:v>
      </x:c>
      <x:c r="D4038" s="11" t="str">
        <x:v>G2</x:v>
      </x:c>
      <x:c r="E4038" s="11" t="str">
        <x:v>Regional flood and displacement</x:v>
      </x:c>
      <x:c r="F4038" s="11" t="str">
        <x:v>J-CIE</x:v>
      </x:c>
      <x:c r="G4038" s="11" t="str">
        <x:v>Civil integration and effects group</x:v>
      </x:c>
      <x:c r="H4038" s="11" t="str">
        <x:v>APL-45</x:v>
      </x:c>
      <x:c r="I4038" s="19" t="n">
        <x:v>24</x:v>
      </x:c>
      <x:c r="J4038" s="21" t="n">
        <x:v>4</x:v>
      </x:c>
      <x:c r="K4038" s="18" t="n">
        <x:f>'05 Cargo Register'!K6</x:f>
        <x:v>214.5</x:v>
      </x:c>
      <x:c r="L4038" s="18" t="n">
        <x:f>'05 Cargo Register'!N6</x:f>
        <x:v>57</x:v>
      </x:c>
      <x:c r="M4038" s="18" t="n">
        <x:f>'05 Cargo Register'!O6</x:f>
        <x:v>427.5</x:v>
      </x:c>
      <x:c r="N4038" s="18" t="n">
        <x:f>J4038*K4038</x:f>
        <x:v>858</x:v>
      </x:c>
      <x:c r="O4038" s="18" t="n">
        <x:f>J4038*L4038</x:f>
        <x:v>228</x:v>
      </x:c>
      <x:c r="P4038" s="18" t="n">
        <x:f>J4038*M4038</x:f>
        <x:v>1710</x:v>
      </x:c>
      <x:c r="Q4038" s="22" t="n">
        <x:f>'01 Controls'!$E$31*'02 Cargo Classes'!$M$6</x:f>
        <x:v>0.44999999999999996</x:v>
      </x:c>
      <x:c r="R4038" s="22" t="n">
        <x:f>'01 Controls'!$F$31*'02 Cargo Classes'!$N$6</x:f>
        <x:v>0.30000000000000004</x:v>
      </x:c>
      <x:c r="S4038" s="22" t="n">
        <x:f>'01 Controls'!$G$31*'02 Cargo Classes'!$O$6</x:f>
        <x:v>0</x:v>
      </x:c>
      <x:c r="T4038" s="22" t="n">
        <x:f>'01 Controls'!$H$31*'02 Cargo Classes'!$P$6</x:f>
        <x:v>0.03</x:v>
      </x:c>
      <x:c r="U4038" s="22" t="n">
        <x:f>SUM(Q4038:T4038)</x:f>
        <x:v>0.78</x:v>
      </x:c>
      <x:c r="V4038" s="18" t="n">
        <x:f>IF(U4038=0,0,N4038*Q4038/U4038)</x:f>
        <x:v>494.99999999999994</x:v>
      </x:c>
      <x:c r="W4038" s="18" t="n">
        <x:f>IF(U4038=0,0,P4038*Q4038/U4038)</x:f>
        <x:v>986.5384615384613</x:v>
      </x:c>
      <x:c r="X4038" s="18" t="n">
        <x:f>MAX(V4038,W4038*'01 Controls'!$E$12)</x:f>
        <x:v>494.99999999999994</x:v>
      </x:c>
      <x:c r="Y4038" s="18" t="n">
        <x:f>IF(U4038=0,0,N4038*R4038/U4038)</x:f>
        <x:v>330.00000000000006</x:v>
      </x:c>
      <x:c r="Z4038" s="18" t="n">
        <x:f>IF(U4038=0,0,P4038*R4038/U4038)</x:f>
        <x:v>657.6923076923078</x:v>
      </x:c>
      <x:c r="AA4038" s="18" t="n">
        <x:f>MAX(Y4038,Z4038*'01 Controls'!$E$13)</x:f>
        <x:v>330.00000000000006</x:v>
      </x:c>
      <x:c r="AB4038" s="18" t="n">
        <x:f>IF(U4038=0,0,N4038*S4038/U4038)</x:f>
        <x:v>0</x:v>
      </x:c>
      <x:c r="AC4038" s="18" t="n">
        <x:f>IF(U4038=0,0,P4038*S4038/U4038)</x:f>
        <x:v>0</x:v>
      </x:c>
      <x:c r="AD4038" s="18" t="n">
        <x:f>MAX(AB4038,AC4038*'01 Controls'!$E$14)</x:f>
        <x:v>0</x:v>
      </x:c>
      <x:c r="AE4038" s="18" t="n">
        <x:f>IF(U4038=0,0,N4038*T4038/U4038)</x:f>
        <x:v>33</x:v>
      </x:c>
      <x:c r="AF4038" s="18" t="n">
        <x:f>IF(U4038=0,0,P4038*T4038/U4038)</x:f>
        <x:v>65.76923076923076</x:v>
      </x:c>
      <x:c r="AG4038" s="18" t="n">
        <x:f>MAX(AE4038,AF4038*'01 Controls'!$E$15)</x:f>
        <x:v>33</x:v>
      </x:c>
      <x:c r="AH4038" s="18" t="n">
        <x:f>SUM(V4038,Y4038,AB4038,AE4038)</x:f>
        <x:v>858</x:v>
      </x:c>
      <x:c r="AI4038" s="18" t="n">
        <x:f>N4038-AH4038</x:f>
        <x:v>0</x:v>
      </x:c>
      <x:c r="AJ4038" s="18" t="n">
        <x:f>V4038*INDEX('07 Mode Capacity'!$P$6:$P$17,MATCH("AIR-"&amp;I4038,'07 Mode Capacity'!$C$6:$C$17,0))</x:f>
        <x:v>100.4424635802404</x:v>
      </x:c>
      <x:c r="AK4038" s="18" t="n">
        <x:f>Y4038*INDEX('07 Mode Capacity'!$P$6:$P$17,MATCH("OCEAN-"&amp;I4038,'07 Mode Capacity'!$C$6:$C$17,0))</x:f>
        <x:v>49.52938619676235</x:v>
      </x:c>
      <x:c r="AL4038" s="18" t="n">
        <x:f>AB4038*INDEX('07 Mode Capacity'!$P$6:$P$17,MATCH("LAND-"&amp;I4038,'07 Mode Capacity'!$C$6:$C$17,0))</x:f>
        <x:v>0</x:v>
      </x:c>
      <x:c r="AM4038" s="18" t="n">
        <x:f>AE4038*INDEX('07 Mode Capacity'!$P$6:$P$17,MATCH("INLAND-"&amp;I4038,'07 Mode Capacity'!$C$6:$C$17,0))</x:f>
        <x:v>33</x:v>
      </x:c>
      <x:c r="AN4038" s="18" t="n">
        <x:f>SUM(AJ4038:AM4038)</x:f>
        <x:v>182.97184977700275</x:v>
      </x:c>
      <x:c r="AO4038" s="17" t="n">
        <x:f>IF(N4038=0,1,AN4038/N4038)</x:f>
        <x:v>0.21325390416900086</x:v>
      </x:c>
      <x:c r="AP4038" s="11" t="str">
        <x:f>IF(AO4038&gt;='01 Controls'!$E$16,"PASS","FAIL")</x:f>
        <x:v>FAIL</x:v>
      </x:c>
      <x:c r="AQ4038" s="11" t="str">
        <x:v>UNQUANTIFIED</x:v>
      </x:c>
      <x:c r="AR4038" s="11" t="str">
        <x:v>Position-class planning record; serial item and receiver open</x:v>
      </x:c>
      <x:c r="AS4038" s="26"/>
      <x:c r="AT4038" s="26"/>
    </x:row>
    <x:row r="4039">
      <x:c r="C4039" s="11" t="str">
        <x:v>G2-J-CIE-ISO-18</x:v>
      </x:c>
      <x:c r="D4039" s="11" t="str">
        <x:v>G2</x:v>
      </x:c>
      <x:c r="E4039" s="11" t="str">
        <x:v>Regional flood and displacement</x:v>
      </x:c>
      <x:c r="F4039" s="11" t="str">
        <x:v>J-CIE</x:v>
      </x:c>
      <x:c r="G4039" s="11" t="str">
        <x:v>Civil integration and effects group</x:v>
      </x:c>
      <x:c r="H4039" s="11" t="str">
        <x:v>ISO-18</x:v>
      </x:c>
      <x:c r="I4039" s="19" t="n">
        <x:v>48</x:v>
      </x:c>
      <x:c r="J4039" s="21" t="n">
        <x:v>4</x:v>
      </x:c>
      <x:c r="K4039" s="18" t="n">
        <x:f>'05 Cargo Register'!K7</x:f>
        <x:v>268.125</x:v>
      </x:c>
      <x:c r="L4039" s="18" t="n">
        <x:f>'05 Cargo Register'!N7</x:f>
        <x:v>18</x:v>
      </x:c>
      <x:c r="M4039" s="18" t="n">
        <x:f>'05 Cargo Register'!O7</x:f>
        <x:v>475.20000000000005</x:v>
      </x:c>
      <x:c r="N4039" s="18" t="n">
        <x:f>J4039*K4039</x:f>
        <x:v>1072.5</x:v>
      </x:c>
      <x:c r="O4039" s="18" t="n">
        <x:f>J4039*L4039</x:f>
        <x:v>72</x:v>
      </x:c>
      <x:c r="P4039" s="18" t="n">
        <x:f>J4039*M4039</x:f>
        <x:v>1900.8000000000002</x:v>
      </x:c>
      <x:c r="Q4039" s="22" t="n">
        <x:f>'01 Controls'!$E$31*'02 Cargo Classes'!$M$7</x:f>
        <x:v>0.03</x:v>
      </x:c>
      <x:c r="R4039" s="22" t="n">
        <x:f>'01 Controls'!$F$31*'02 Cargo Classes'!$N$7</x:f>
        <x:v>0.75</x:v>
      </x:c>
      <x:c r="S4039" s="22" t="n">
        <x:f>'01 Controls'!$G$31*'02 Cargo Classes'!$O$7</x:f>
        <x:v>0</x:v>
      </x:c>
      <x:c r="T4039" s="22" t="n">
        <x:f>'01 Controls'!$H$31*'02 Cargo Classes'!$P$7</x:f>
        <x:v>0.08000000000000002</x:v>
      </x:c>
      <x:c r="U4039" s="22" t="n">
        <x:f>SUM(Q4039:T4039)</x:f>
        <x:v>0.8600000000000001</x:v>
      </x:c>
      <x:c r="V4039" s="18" t="n">
        <x:f>IF(U4039=0,0,N4039*Q4039/U4039)</x:f>
        <x:v>37.41279069767441</x:v>
      </x:c>
      <x:c r="W4039" s="18" t="n">
        <x:f>IF(U4039=0,0,P4039*Q4039/U4039)</x:f>
        <x:v>66.30697674418604</x:v>
      </x:c>
      <x:c r="X4039" s="18" t="n">
        <x:f>MAX(V4039,W4039*'01 Controls'!$E$12)</x:f>
        <x:v>37.41279069767441</x:v>
      </x:c>
      <x:c r="Y4039" s="18" t="n">
        <x:f>IF(U4039=0,0,N4039*R4039/U4039)</x:f>
        <x:v>935.3197674418603</x:v>
      </x:c>
      <x:c r="Z4039" s="18" t="n">
        <x:f>IF(U4039=0,0,P4039*R4039/U4039)</x:f>
        <x:v>1657.6744186046512</x:v>
      </x:c>
      <x:c r="AA4039" s="18" t="n">
        <x:f>MAX(Y4039,Z4039*'01 Controls'!$E$13)</x:f>
        <x:v>935.3197674418603</x:v>
      </x:c>
      <x:c r="AB4039" s="18" t="n">
        <x:f>IF(U4039=0,0,N4039*S4039/U4039)</x:f>
        <x:v>0</x:v>
      </x:c>
      <x:c r="AC4039" s="18" t="n">
        <x:f>IF(U4039=0,0,P4039*S4039/U4039)</x:f>
        <x:v>0</x:v>
      </x:c>
      <x:c r="AD4039" s="18" t="n">
        <x:f>MAX(AB4039,AC4039*'01 Controls'!$E$14)</x:f>
        <x:v>0</x:v>
      </x:c>
      <x:c r="AE4039" s="18" t="n">
        <x:f>IF(U4039=0,0,N4039*T4039/U4039)</x:f>
        <x:v>99.76744186046511</x:v>
      </x:c>
      <x:c r="AF4039" s="18" t="n">
        <x:f>IF(U4039=0,0,P4039*T4039/U4039)</x:f>
        <x:v>176.81860465116281</x:v>
      </x:c>
      <x:c r="AG4039" s="18" t="n">
        <x:f>MAX(AE4039,AF4039*'01 Controls'!$E$15)</x:f>
        <x:v>99.76744186046511</x:v>
      </x:c>
      <x:c r="AH4039" s="18" t="n">
        <x:f>SUM(V4039,Y4039,AB4039,AE4039)</x:f>
        <x:v>1072.4999999999998</x:v>
      </x:c>
      <x:c r="AI4039" s="18" t="n">
        <x:f>N4039-AH4039</x:f>
        <x:v>2.2737367544323206e-13</x:v>
      </x:c>
      <x:c r="AJ4039" s="18" t="n">
        <x:f>V4039*INDEX('07 Mode Capacity'!$P$6:$P$17,MATCH("AIR-"&amp;I4039,'07 Mode Capacity'!$C$6:$C$17,0))</x:f>
        <x:v>10.48813930867208</x:v>
      </x:c>
      <x:c r="AK4039" s="18" t="n">
        <x:f>Y4039*INDEX('07 Mode Capacity'!$P$6:$P$17,MATCH("OCEAN-"&amp;I4039,'07 Mode Capacity'!$C$6:$C$17,0))</x:f>
        <x:v>81.96794517202795</x:v>
      </x:c>
      <x:c r="AL4039" s="18" t="n">
        <x:f>AB4039*INDEX('07 Mode Capacity'!$P$6:$P$17,MATCH("LAND-"&amp;I4039,'07 Mode Capacity'!$C$6:$C$17,0))</x:f>
        <x:v>0</x:v>
      </x:c>
      <x:c r="AM4039" s="18" t="n">
        <x:f>AE4039*INDEX('07 Mode Capacity'!$P$6:$P$17,MATCH("INLAND-"&amp;I4039,'07 Mode Capacity'!$C$6:$C$17,0))</x:f>
        <x:v>62.9766381227027</x:v>
      </x:c>
      <x:c r="AN4039" s="18" t="n">
        <x:f>SUM(AJ4039:AM4039)</x:f>
        <x:v>155.43272260340274</x:v>
      </x:c>
      <x:c r="AO4039" s="17" t="n">
        <x:f>IF(N4039=0,1,AN4039/N4039)</x:f>
        <x:v>0.1449256154810282</x:v>
      </x:c>
      <x:c r="AP4039" s="11" t="str">
        <x:f>IF(AO4039&gt;='01 Controls'!$E$16,"PASS","FAIL")</x:f>
        <x:v>FAIL</x:v>
      </x:c>
      <x:c r="AQ4039" s="11" t="str">
        <x:v>UNQUANTIFIED</x:v>
      </x:c>
      <x:c r="AR4039" s="11" t="str">
        <x:v>Position-class planning record; serial item and receiver open</x:v>
      </x:c>
      <x:c r="AS4039" s="26"/>
      <x:c r="AT4039" s="26"/>
    </x:row>
    <x:row r="4040">
      <x:c r="C4040" s="11" t="str">
        <x:v>G2-J-CIE-COL-12</x:v>
      </x:c>
      <x:c r="D4040" s="11" t="str">
        <x:v>G2</x:v>
      </x:c>
      <x:c r="E4040" s="11" t="str">
        <x:v>Regional flood and displacement</x:v>
      </x:c>
      <x:c r="F4040" s="11" t="str">
        <x:v>J-CIE</x:v>
      </x:c>
      <x:c r="G4040" s="11" t="str">
        <x:v>Civil integration and effects group</x:v>
      </x:c>
      <x:c r="H4040" s="11" t="str">
        <x:v>COL-12</x:v>
      </x:c>
      <x:c r="I4040" s="19" t="n">
        <x:v>24</x:v>
      </x:c>
      <x:c r="J4040" s="21" t="n">
        <x:v>4</x:v>
      </x:c>
      <x:c r="K4040" s="18" t="n">
        <x:f>'05 Cargo Register'!K8</x:f>
        <x:v>53.625</x:v>
      </x:c>
      <x:c r="L4040" s="18" t="n">
        <x:f>'05 Cargo Register'!N8</x:f>
        <x:v>6</x:v>
      </x:c>
      <x:c r="M4040" s="18" t="n">
        <x:f>'05 Cargo Register'!O8</x:f>
        <x:v>158.4</x:v>
      </x:c>
      <x:c r="N4040" s="18" t="n">
        <x:f>J4040*K4040</x:f>
        <x:v>214.5</x:v>
      </x:c>
      <x:c r="O4040" s="18" t="n">
        <x:f>J4040*L4040</x:f>
        <x:v>24</x:v>
      </x:c>
      <x:c r="P4040" s="18" t="n">
        <x:f>J4040*M4040</x:f>
        <x:v>633.6</x:v>
      </x:c>
      <x:c r="Q4040" s="22" t="n">
        <x:f>'01 Controls'!$E$31*'02 Cargo Classes'!$M$8</x:f>
        <x:v>0.3</x:v>
      </x:c>
      <x:c r="R4040" s="22" t="n">
        <x:f>'01 Controls'!$F$31*'02 Cargo Classes'!$N$8</x:f>
        <x:v>0.5249999999999999</x:v>
      </x:c>
      <x:c r="S4040" s="22" t="n">
        <x:f>'01 Controls'!$G$31*'02 Cargo Classes'!$O$8</x:f>
        <x:v>0</x:v>
      </x:c>
      <x:c r="T4040" s="22" t="n">
        <x:f>'01 Controls'!$H$31*'02 Cargo Classes'!$P$8</x:f>
        <x:v>0.020000000000000004</x:v>
      </x:c>
      <x:c r="U4040" s="22" t="n">
        <x:f>SUM(Q4040:T4040)</x:f>
        <x:v>0.845</x:v>
      </x:c>
      <x:c r="V4040" s="18" t="n">
        <x:f>IF(U4040=0,0,N4040*Q4040/U4040)</x:f>
        <x:v>76.15384615384615</x:v>
      </x:c>
      <x:c r="W4040" s="18" t="n">
        <x:f>IF(U4040=0,0,P4040*Q4040/U4040)</x:f>
        <x:v>224.9467455621302</x:v>
      </x:c>
      <x:c r="X4040" s="18" t="n">
        <x:f>MAX(V4040,W4040*'01 Controls'!$E$12)</x:f>
        <x:v>76.15384615384615</x:v>
      </x:c>
      <x:c r="Y4040" s="18" t="n">
        <x:f>IF(U4040=0,0,N4040*R4040/U4040)</x:f>
        <x:v>133.26923076923075</x:v>
      </x:c>
      <x:c r="Z4040" s="18" t="n">
        <x:f>IF(U4040=0,0,P4040*R4040/U4040)</x:f>
        <x:v>393.65680473372777</x:v>
      </x:c>
      <x:c r="AA4040" s="18" t="n">
        <x:f>MAX(Y4040,Z4040*'01 Controls'!$E$13)</x:f>
        <x:v>133.26923076923075</x:v>
      </x:c>
      <x:c r="AB4040" s="18" t="n">
        <x:f>IF(U4040=0,0,N4040*S4040/U4040)</x:f>
        <x:v>0</x:v>
      </x:c>
      <x:c r="AC4040" s="18" t="n">
        <x:f>IF(U4040=0,0,P4040*S4040/U4040)</x:f>
        <x:v>0</x:v>
      </x:c>
      <x:c r="AD4040" s="18" t="n">
        <x:f>MAX(AB4040,AC4040*'01 Controls'!$E$14)</x:f>
        <x:v>0</x:v>
      </x:c>
      <x:c r="AE4040" s="18" t="n">
        <x:f>IF(U4040=0,0,N4040*T4040/U4040)</x:f>
        <x:v>5.076923076923078</x:v>
      </x:c>
      <x:c r="AF4040" s="18" t="n">
        <x:f>IF(U4040=0,0,P4040*T4040/U4040)</x:f>
        <x:v>14.996449704142016</x:v>
      </x:c>
      <x:c r="AG4040" s="18" t="n">
        <x:f>MAX(AE4040,AF4040*'01 Controls'!$E$15)</x:f>
        <x:v>5.076923076923078</x:v>
      </x:c>
      <x:c r="AH4040" s="18" t="n">
        <x:f>SUM(V4040,Y4040,AB4040,AE4040)</x:f>
        <x:v>214.49999999999997</x:v>
      </x:c>
      <x:c r="AI4040" s="18" t="n">
        <x:f>N4040-AH4040</x:f>
        <x:v>2.842170943040401e-14</x:v>
      </x:c>
      <x:c r="AJ4040" s="18" t="n">
        <x:f>V4040*INDEX('07 Mode Capacity'!$P$6:$P$17,MATCH("AIR-"&amp;I4040,'07 Mode Capacity'!$C$6:$C$17,0))</x:f>
        <x:v>15.452686704652368</x:v>
      </x:c>
      <x:c r="AK4040" s="18" t="n">
        <x:f>Y4040*INDEX('07 Mode Capacity'!$P$6:$P$17,MATCH("OCEAN-"&amp;I4040,'07 Mode Capacity'!$C$6:$C$17,0))</x:f>
        <x:v>20.002252117923252</x:v>
      </x:c>
      <x:c r="AL4040" s="18" t="n">
        <x:f>AB4040*INDEX('07 Mode Capacity'!$P$6:$P$17,MATCH("LAND-"&amp;I4040,'07 Mode Capacity'!$C$6:$C$17,0))</x:f>
        <x:v>0</x:v>
      </x:c>
      <x:c r="AM4040" s="18" t="n">
        <x:f>AE4040*INDEX('07 Mode Capacity'!$P$6:$P$17,MATCH("INLAND-"&amp;I4040,'07 Mode Capacity'!$C$6:$C$17,0))</x:f>
        <x:v>5.076923076923078</x:v>
      </x:c>
      <x:c r="AN4040" s="18" t="n">
        <x:f>SUM(AJ4040:AM4040)</x:f>
        <x:v>40.5318618994987</x:v>
      </x:c>
      <x:c r="AO4040" s="17" t="n">
        <x:f>IF(N4040=0,1,AN4040/N4040)</x:f>
        <x:v>0.18895972913519207</x:v>
      </x:c>
      <x:c r="AP4040" s="11" t="str">
        <x:f>IF(AO4040&gt;='01 Controls'!$E$16,"PASS","FAIL")</x:f>
        <x:v>FAIL</x:v>
      </x:c>
      <x:c r="AQ4040" s="11" t="str">
        <x:v>UNQUANTIFIED</x:v>
      </x:c>
      <x:c r="AR4040" s="11" t="str">
        <x:v>Position-class planning record; serial item and receiver open</x:v>
      </x:c>
      <x:c r="AS4040" s="26"/>
      <x:c r="AT4040" s="26"/>
    </x:row>
    <x:row r="4041">
      <x:c r="C4041" s="11" t="str">
        <x:v>G2-J-CIE-BAT-22</x:v>
      </x:c>
      <x:c r="D4041" s="11" t="str">
        <x:v>G2</x:v>
      </x:c>
      <x:c r="E4041" s="11" t="str">
        <x:v>Regional flood and displacement</x:v>
      </x:c>
      <x:c r="F4041" s="11" t="str">
        <x:v>J-CIE</x:v>
      </x:c>
      <x:c r="G4041" s="11" t="str">
        <x:v>Civil integration and effects group</x:v>
      </x:c>
      <x:c r="H4041" s="11" t="str">
        <x:v>BAT-22</x:v>
      </x:c>
      <x:c r="I4041" s="19" t="n">
        <x:v>48</x:v>
      </x:c>
      <x:c r="J4041" s="21" t="n">
        <x:v>4</x:v>
      </x:c>
      <x:c r="K4041" s="18" t="n">
        <x:f>'05 Cargo Register'!K9</x:f>
        <x:v>53.625</x:v>
      </x:c>
      <x:c r="L4041" s="18" t="n">
        <x:f>'05 Cargo Register'!N9</x:f>
        <x:v>4</x:v>
      </x:c>
      <x:c r="M4041" s="18" t="n">
        <x:f>'05 Cargo Register'!O9</x:f>
        <x:v>105.60000000000001</x:v>
      </x:c>
      <x:c r="N4041" s="18" t="n">
        <x:f>J4041*K4041</x:f>
        <x:v>214.5</x:v>
      </x:c>
      <x:c r="O4041" s="18" t="n">
        <x:f>J4041*L4041</x:f>
        <x:v>16</x:v>
      </x:c>
      <x:c r="P4041" s="18" t="n">
        <x:f>J4041*M4041</x:f>
        <x:v>422.40000000000003</x:v>
      </x:c>
      <x:c r="Q4041" s="22" t="n">
        <x:f>'01 Controls'!$E$31*'02 Cargo Classes'!$M$9</x:f>
        <x:v>0</x:v>
      </x:c>
      <x:c r="R4041" s="22" t="n">
        <x:f>'01 Controls'!$F$31*'02 Cargo Classes'!$N$9</x:f>
        <x:v>0.75</x:v>
      </x:c>
      <x:c r="S4041" s="22" t="n">
        <x:f>'01 Controls'!$G$31*'02 Cargo Classes'!$O$9</x:f>
        <x:v>0</x:v>
      </x:c>
      <x:c r="T4041" s="22" t="n">
        <x:f>'01 Controls'!$H$31*'02 Cargo Classes'!$P$9</x:f>
        <x:v>0.05</x:v>
      </x:c>
      <x:c r="U4041" s="22" t="n">
        <x:f>SUM(Q4041:T4041)</x:f>
        <x:v>0.8</x:v>
      </x:c>
      <x:c r="V4041" s="18" t="n">
        <x:f>IF(U4041=0,0,N4041*Q4041/U4041)</x:f>
        <x:v>0</x:v>
      </x:c>
      <x:c r="W4041" s="18" t="n">
        <x:f>IF(U4041=0,0,P4041*Q4041/U4041)</x:f>
        <x:v>0</x:v>
      </x:c>
      <x:c r="X4041" s="18" t="n">
        <x:f>MAX(V4041,W4041*'01 Controls'!$E$12)</x:f>
        <x:v>0</x:v>
      </x:c>
      <x:c r="Y4041" s="18" t="n">
        <x:f>IF(U4041=0,0,N4041*R4041/U4041)</x:f>
        <x:v>201.09375</x:v>
      </x:c>
      <x:c r="Z4041" s="18" t="n">
        <x:f>IF(U4041=0,0,P4041*R4041/U4041)</x:f>
        <x:v>396</x:v>
      </x:c>
      <x:c r="AA4041" s="18" t="n">
        <x:f>MAX(Y4041,Z4041*'01 Controls'!$E$13)</x:f>
        <x:v>201.09375</x:v>
      </x:c>
      <x:c r="AB4041" s="18" t="n">
        <x:f>IF(U4041=0,0,N4041*S4041/U4041)</x:f>
        <x:v>0</x:v>
      </x:c>
      <x:c r="AC4041" s="18" t="n">
        <x:f>IF(U4041=0,0,P4041*S4041/U4041)</x:f>
        <x:v>0</x:v>
      </x:c>
      <x:c r="AD4041" s="18" t="n">
        <x:f>MAX(AB4041,AC4041*'01 Controls'!$E$14)</x:f>
        <x:v>0</x:v>
      </x:c>
      <x:c r="AE4041" s="18" t="n">
        <x:f>IF(U4041=0,0,N4041*T4041/U4041)</x:f>
        <x:v>13.406250000000002</x:v>
      </x:c>
      <x:c r="AF4041" s="18" t="n">
        <x:f>IF(U4041=0,0,P4041*T4041/U4041)</x:f>
        <x:v>26.400000000000006</x:v>
      </x:c>
      <x:c r="AG4041" s="18" t="n">
        <x:f>MAX(AE4041,AF4041*'01 Controls'!$E$15)</x:f>
        <x:v>13.406250000000002</x:v>
      </x:c>
      <x:c r="AH4041" s="18" t="n">
        <x:f>SUM(V4041,Y4041,AB4041,AE4041)</x:f>
        <x:v>214.5</x:v>
      </x:c>
      <x:c r="AI4041" s="18" t="n">
        <x:f>N4041-AH4041</x:f>
        <x:v>0</x:v>
      </x:c>
      <x:c r="AJ4041" s="18" t="n">
        <x:f>V4041*INDEX('07 Mode Capacity'!$P$6:$P$17,MATCH("AIR-"&amp;I4041,'07 Mode Capacity'!$C$6:$C$17,0))</x:f>
        <x:v>0</x:v>
      </x:c>
      <x:c r="AK4041" s="18" t="n">
        <x:f>Y4041*INDEX('07 Mode Capacity'!$P$6:$P$17,MATCH("OCEAN-"&amp;I4041,'07 Mode Capacity'!$C$6:$C$17,0))</x:f>
        <x:v>17.62310821198601</x:v>
      </x:c>
      <x:c r="AL4041" s="18" t="n">
        <x:f>AB4041*INDEX('07 Mode Capacity'!$P$6:$P$17,MATCH("LAND-"&amp;I4041,'07 Mode Capacity'!$C$6:$C$17,0))</x:f>
        <x:v>0</x:v>
      </x:c>
      <x:c r="AM4041" s="18" t="n">
        <x:f>AE4041*INDEX('07 Mode Capacity'!$P$6:$P$17,MATCH("INLAND-"&amp;I4041,'07 Mode Capacity'!$C$6:$C$17,0))</x:f>
        <x:v>8.462485747738178</x:v>
      </x:c>
      <x:c r="AN4041" s="18" t="n">
        <x:f>SUM(AJ4041:AM4041)</x:f>
        <x:v>26.08559395972419</x:v>
      </x:c>
      <x:c r="AO4041" s="17" t="n">
        <x:f>IF(N4041=0,1,AN4041/N4041)</x:f>
        <x:v>0.12161116065139482</x:v>
      </x:c>
      <x:c r="AP4041" s="11" t="str">
        <x:f>IF(AO4041&gt;='01 Controls'!$E$16,"PASS","FAIL")</x:f>
        <x:v>FAIL</x:v>
      </x:c>
      <x:c r="AQ4041" s="11" t="str">
        <x:v>UNQUANTIFIED</x:v>
      </x:c>
      <x:c r="AR4041" s="11" t="str">
        <x:v>Position-class planning record; serial item and receiver open</x:v>
      </x:c>
      <x:c r="AS4041" s="26"/>
      <x:c r="AT4041" s="26"/>
    </x:row>
    <x:row r="4042">
      <x:c r="C4042" s="11" t="str">
        <x:v>G2-J-CIE-TNK-20</x:v>
      </x:c>
      <x:c r="D4042" s="11" t="str">
        <x:v>G2</x:v>
      </x:c>
      <x:c r="E4042" s="11" t="str">
        <x:v>Regional flood and displacement</x:v>
      </x:c>
      <x:c r="F4042" s="11" t="str">
        <x:v>J-CIE</x:v>
      </x:c>
      <x:c r="G4042" s="11" t="str">
        <x:v>Civil integration and effects group</x:v>
      </x:c>
      <x:c r="H4042" s="11" t="str">
        <x:v>TNK-20</x:v>
      </x:c>
      <x:c r="I4042" s="19" t="n">
        <x:v>48</x:v>
      </x:c>
      <x:c r="J4042" s="21" t="n">
        <x:v>4</x:v>
      </x:c>
      <x:c r="K4042" s="18" t="n">
        <x:f>'05 Cargo Register'!K10</x:f>
        <x:v>53.625</x:v>
      </x:c>
      <x:c r="L4042" s="18" t="n">
        <x:f>'05 Cargo Register'!N10</x:f>
        <x:v>4</x:v>
      </x:c>
      <x:c r="M4042" s="18" t="n">
        <x:f>'05 Cargo Register'!O10</x:f>
        <x:v>85</x:v>
      </x:c>
      <x:c r="N4042" s="18" t="n">
        <x:f>J4042*K4042</x:f>
        <x:v>214.5</x:v>
      </x:c>
      <x:c r="O4042" s="18" t="n">
        <x:f>J4042*L4042</x:f>
        <x:v>16</x:v>
      </x:c>
      <x:c r="P4042" s="18" t="n">
        <x:f>J4042*M4042</x:f>
        <x:v>340</x:v>
      </x:c>
      <x:c r="Q4042" s="22" t="n">
        <x:f>'01 Controls'!$E$31*'02 Cargo Classes'!$M$10</x:f>
        <x:v>0</x:v>
      </x:c>
      <x:c r="R4042" s="22" t="n">
        <x:f>'01 Controls'!$F$31*'02 Cargo Classes'!$N$10</x:f>
        <x:v>0.8999999999999999</x:v>
      </x:c>
      <x:c r="S4042" s="22" t="n">
        <x:f>'01 Controls'!$G$31*'02 Cargo Classes'!$O$10</x:f>
        <x:v>0</x:v>
      </x:c>
      <x:c r="T4042" s="22" t="n">
        <x:f>'01 Controls'!$H$31*'02 Cargo Classes'!$P$10</x:f>
        <x:v>0.1</x:v>
      </x:c>
      <x:c r="U4042" s="22" t="n">
        <x:f>SUM(Q4042:T4042)</x:f>
        <x:v>0.9999999999999999</x:v>
      </x:c>
      <x:c r="V4042" s="18" t="n">
        <x:f>IF(U4042=0,0,N4042*Q4042/U4042)</x:f>
        <x:v>0</x:v>
      </x:c>
      <x:c r="W4042" s="18" t="n">
        <x:f>IF(U4042=0,0,P4042*Q4042/U4042)</x:f>
        <x:v>0</x:v>
      </x:c>
      <x:c r="X4042" s="18" t="n">
        <x:f>MAX(V4042,W4042*'01 Controls'!$E$12)</x:f>
        <x:v>0</x:v>
      </x:c>
      <x:c r="Y4042" s="18" t="n">
        <x:f>IF(U4042=0,0,N4042*R4042/U4042)</x:f>
        <x:v>193.05</x:v>
      </x:c>
      <x:c r="Z4042" s="18" t="n">
        <x:f>IF(U4042=0,0,P4042*R4042/U4042)</x:f>
        <x:v>306</x:v>
      </x:c>
      <x:c r="AA4042" s="18" t="n">
        <x:f>MAX(Y4042,Z4042*'01 Controls'!$E$13)</x:f>
        <x:v>193.05</x:v>
      </x:c>
      <x:c r="AB4042" s="18" t="n">
        <x:f>IF(U4042=0,0,N4042*S4042/U4042)</x:f>
        <x:v>0</x:v>
      </x:c>
      <x:c r="AC4042" s="18" t="n">
        <x:f>IF(U4042=0,0,P4042*S4042/U4042)</x:f>
        <x:v>0</x:v>
      </x:c>
      <x:c r="AD4042" s="18" t="n">
        <x:f>MAX(AB4042,AC4042*'01 Controls'!$E$14)</x:f>
        <x:v>0</x:v>
      </x:c>
      <x:c r="AE4042" s="18" t="n">
        <x:f>IF(U4042=0,0,N4042*T4042/U4042)</x:f>
        <x:v>21.450000000000006</x:v>
      </x:c>
      <x:c r="AF4042" s="18" t="n">
        <x:f>IF(U4042=0,0,P4042*T4042/U4042)</x:f>
        <x:v>34.00000000000001</x:v>
      </x:c>
      <x:c r="AG4042" s="18" t="n">
        <x:f>MAX(AE4042,AF4042*'01 Controls'!$E$15)</x:f>
        <x:v>21.450000000000006</x:v>
      </x:c>
      <x:c r="AH4042" s="18" t="n">
        <x:f>SUM(V4042,Y4042,AB4042,AE4042)</x:f>
        <x:v>214.50000000000003</x:v>
      </x:c>
      <x:c r="AI4042" s="18" t="n">
        <x:f>N4042-AH4042</x:f>
        <x:v>-2.842170943040401e-14</x:v>
      </x:c>
      <x:c r="AJ4042" s="18" t="n">
        <x:f>V4042*INDEX('07 Mode Capacity'!$P$6:$P$17,MATCH("AIR-"&amp;I4042,'07 Mode Capacity'!$C$6:$C$17,0))</x:f>
        <x:v>0</x:v>
      </x:c>
      <x:c r="AK4042" s="18" t="n">
        <x:f>Y4042*INDEX('07 Mode Capacity'!$P$6:$P$17,MATCH("OCEAN-"&amp;I4042,'07 Mode Capacity'!$C$6:$C$17,0))</x:f>
        <x:v>16.918183883506572</x:v>
      </x:c>
      <x:c r="AL4042" s="18" t="n">
        <x:f>AB4042*INDEX('07 Mode Capacity'!$P$6:$P$17,MATCH("LAND-"&amp;I4042,'07 Mode Capacity'!$C$6:$C$17,0))</x:f>
        <x:v>0</x:v>
      </x:c>
      <x:c r="AM4042" s="18" t="n">
        <x:f>AE4042*INDEX('07 Mode Capacity'!$P$6:$P$17,MATCH("INLAND-"&amp;I4042,'07 Mode Capacity'!$C$6:$C$17,0))</x:f>
        <x:v>13.539977196381086</x:v>
      </x:c>
      <x:c r="AN4042" s="18" t="n">
        <x:f>SUM(AJ4042:AM4042)</x:f>
        <x:v>30.45816107988766</x:v>
      </x:c>
      <x:c r="AO4042" s="17" t="n">
        <x:f>IF(N4042=0,1,AN4042/N4042)</x:f>
        <x:v>0.1419960889505252</x:v>
      </x:c>
      <x:c r="AP4042" s="11" t="str">
        <x:f>IF(AO4042&gt;='01 Controls'!$E$16,"PASS","FAIL")</x:f>
        <x:v>FAIL</x:v>
      </x:c>
      <x:c r="AQ4042" s="11" t="str">
        <x:v>UNQUANTIFIED</x:v>
      </x:c>
      <x:c r="AR4042" s="11" t="str">
        <x:v>Position-class planning record; serial item and receiver open</x:v>
      </x:c>
      <x:c r="AS4042" s="26"/>
      <x:c r="AT4042" s="26"/>
    </x:row>
    <x:row r="4043">
      <x:c r="C4043" s="11" t="str">
        <x:v>G2-J-CIE-FLR-24</x:v>
      </x:c>
      <x:c r="D4043" s="11" t="str">
        <x:v>G2</x:v>
      </x:c>
      <x:c r="E4043" s="11" t="str">
        <x:v>Regional flood and displacement</x:v>
      </x:c>
      <x:c r="F4043" s="11" t="str">
        <x:v>J-CIE</x:v>
      </x:c>
      <x:c r="G4043" s="11" t="str">
        <x:v>Civil integration and effects group</x:v>
      </x:c>
      <x:c r="H4043" s="11" t="str">
        <x:v>FLR-24</x:v>
      </x:c>
      <x:c r="I4043" s="19" t="n">
        <x:v>48</x:v>
      </x:c>
      <x:c r="J4043" s="21" t="n">
        <x:v>4</x:v>
      </x:c>
      <x:c r="K4043" s="18" t="n">
        <x:f>'05 Cargo Register'!K11</x:f>
        <x:v>107.25</x:v>
      </x:c>
      <x:c r="L4043" s="18" t="n">
        <x:f>'05 Cargo Register'!N11</x:f>
        <x:v>6</x:v>
      </x:c>
      <x:c r="M4043" s="18" t="n">
        <x:f>'05 Cargo Register'!O11</x:f>
        <x:v>192</x:v>
      </x:c>
      <x:c r="N4043" s="18" t="n">
        <x:f>J4043*K4043</x:f>
        <x:v>429</x:v>
      </x:c>
      <x:c r="O4043" s="18" t="n">
        <x:f>J4043*L4043</x:f>
        <x:v>24</x:v>
      </x:c>
      <x:c r="P4043" s="18" t="n">
        <x:f>J4043*M4043</x:f>
        <x:v>768</x:v>
      </x:c>
      <x:c r="Q4043" s="22" t="n">
        <x:f>'01 Controls'!$E$31*'02 Cargo Classes'!$M$11</x:f>
        <x:v>0</x:v>
      </x:c>
      <x:c r="R4043" s="22" t="n">
        <x:f>'01 Controls'!$F$31*'02 Cargo Classes'!$N$11</x:f>
        <x:v>0.8999999999999999</x:v>
      </x:c>
      <x:c r="S4043" s="22" t="n">
        <x:f>'01 Controls'!$G$31*'02 Cargo Classes'!$O$11</x:f>
        <x:v>0</x:v>
      </x:c>
      <x:c r="T4043" s="22" t="n">
        <x:f>'01 Controls'!$H$31*'02 Cargo Classes'!$P$11</x:f>
        <x:v>0.08000000000000002</x:v>
      </x:c>
      <x:c r="U4043" s="22" t="n">
        <x:f>SUM(Q4043:T4043)</x:f>
        <x:v>0.98</x:v>
      </x:c>
      <x:c r="V4043" s="18" t="n">
        <x:f>IF(U4043=0,0,N4043*Q4043/U4043)</x:f>
        <x:v>0</x:v>
      </x:c>
      <x:c r="W4043" s="18" t="n">
        <x:f>IF(U4043=0,0,P4043*Q4043/U4043)</x:f>
        <x:v>0</x:v>
      </x:c>
      <x:c r="X4043" s="18" t="n">
        <x:f>MAX(V4043,W4043*'01 Controls'!$E$12)</x:f>
        <x:v>0</x:v>
      </x:c>
      <x:c r="Y4043" s="18" t="n">
        <x:f>IF(U4043=0,0,N4043*R4043/U4043)</x:f>
        <x:v>393.97959183673464</x:v>
      </x:c>
      <x:c r="Z4043" s="18" t="n">
        <x:f>IF(U4043=0,0,P4043*R4043/U4043)</x:f>
        <x:v>705.3061224489795</x:v>
      </x:c>
      <x:c r="AA4043" s="18" t="n">
        <x:f>MAX(Y4043,Z4043*'01 Controls'!$E$13)</x:f>
        <x:v>393.97959183673464</x:v>
      </x:c>
      <x:c r="AB4043" s="18" t="n">
        <x:f>IF(U4043=0,0,N4043*S4043/U4043)</x:f>
        <x:v>0</x:v>
      </x:c>
      <x:c r="AC4043" s="18" t="n">
        <x:f>IF(U4043=0,0,P4043*S4043/U4043)</x:f>
        <x:v>0</x:v>
      </x:c>
      <x:c r="AD4043" s="18" t="n">
        <x:f>MAX(AB4043,AC4043*'01 Controls'!$E$14)</x:f>
        <x:v>0</x:v>
      </x:c>
      <x:c r="AE4043" s="18" t="n">
        <x:f>IF(U4043=0,0,N4043*T4043/U4043)</x:f>
        <x:v>35.020408163265316</x:v>
      </x:c>
      <x:c r="AF4043" s="18" t="n">
        <x:f>IF(U4043=0,0,P4043*T4043/U4043)</x:f>
        <x:v>62.69387755102042</x:v>
      </x:c>
      <x:c r="AG4043" s="18" t="n">
        <x:f>MAX(AE4043,AF4043*'01 Controls'!$E$15)</x:f>
        <x:v>35.020408163265316</x:v>
      </x:c>
      <x:c r="AH4043" s="18" t="n">
        <x:f>SUM(V4043,Y4043,AB4043,AE4043)</x:f>
        <x:v>428.99999999999994</x:v>
      </x:c>
      <x:c r="AI4043" s="18" t="n">
        <x:f>N4043-AH4043</x:f>
        <x:v>5.684341886080802e-14</x:v>
      </x:c>
      <x:c r="AJ4043" s="18" t="n">
        <x:f>V4043*INDEX('07 Mode Capacity'!$P$6:$P$17,MATCH("AIR-"&amp;I4043,'07 Mode Capacity'!$C$6:$C$17,0))</x:f>
        <x:v>0</x:v>
      </x:c>
      <x:c r="AK4043" s="18" t="n">
        <x:f>Y4043*INDEX('07 Mode Capacity'!$P$6:$P$17,MATCH("OCEAN-"&amp;I4043,'07 Mode Capacity'!$C$6:$C$17,0))</x:f>
        <x:v>34.52690588470728</x:v>
      </x:c>
      <x:c r="AL4043" s="18" t="n">
        <x:f>AB4043*INDEX('07 Mode Capacity'!$P$6:$P$17,MATCH("LAND-"&amp;I4043,'07 Mode Capacity'!$C$6:$C$17,0))</x:f>
        <x:v>0</x:v>
      </x:c>
      <x:c r="AM4043" s="18" t="n">
        <x:f>AE4043*INDEX('07 Mode Capacity'!$P$6:$P$17,MATCH("INLAND-"&amp;I4043,'07 Mode Capacity'!$C$6:$C$17,0))</x:f>
        <x:v>22.106085218581363</x:v>
      </x:c>
      <x:c r="AN4043" s="18" t="n">
        <x:f>SUM(AJ4043:AM4043)</x:f>
        <x:v>56.632991103288646</x:v>
      </x:c>
      <x:c r="AO4043" s="17" t="n">
        <x:f>IF(N4043=0,1,AN4043/N4043)</x:f>
        <x:v>0.1320116342734001</x:v>
      </x:c>
      <x:c r="AP4043" s="11" t="str">
        <x:f>IF(AO4043&gt;='01 Controls'!$E$16,"PASS","FAIL")</x:f>
        <x:v>FAIL</x:v>
      </x:c>
      <x:c r="AQ4043" s="11" t="str">
        <x:v>UNQUANTIFIED</x:v>
      </x:c>
      <x:c r="AR4043" s="11" t="str">
        <x:v>Position-class planning record; serial item and receiver open</x:v>
      </x:c>
      <x:c r="AS4043" s="26"/>
      <x:c r="AT4043" s="26"/>
    </x:row>
    <x:row r="4044">
      <x:c r="C4044" s="11" t="str">
        <x:v>G2-J-CIE-ROL-30</x:v>
      </x:c>
      <x:c r="D4044" s="11" t="str">
        <x:v>G2</x:v>
      </x:c>
      <x:c r="E4044" s="11" t="str">
        <x:v>Regional flood and displacement</x:v>
      </x:c>
      <x:c r="F4044" s="11" t="str">
        <x:v>J-CIE</x:v>
      </x:c>
      <x:c r="G4044" s="11" t="str">
        <x:v>Civil integration and effects group</x:v>
      </x:c>
      <x:c r="H4044" s="11" t="str">
        <x:v>ROL-30</x:v>
      </x:c>
      <x:c r="I4044" s="19" t="n">
        <x:v>48</x:v>
      </x:c>
      <x:c r="J4044" s="21" t="n">
        <x:v>4</x:v>
      </x:c>
      <x:c r="K4044" s="18" t="n">
        <x:f>'05 Cargo Register'!K12</x:f>
        <x:v>107.25</x:v>
      </x:c>
      <x:c r="L4044" s="18" t="n">
        <x:f>'05 Cargo Register'!N12</x:f>
        <x:v>5</x:v>
      </x:c>
      <x:c r="M4044" s="18" t="n">
        <x:f>'05 Cargo Register'!O12</x:f>
        <x:v>318.75</x:v>
      </x:c>
      <x:c r="N4044" s="18" t="n">
        <x:f>J4044*K4044</x:f>
        <x:v>429</x:v>
      </x:c>
      <x:c r="O4044" s="18" t="n">
        <x:f>J4044*L4044</x:f>
        <x:v>20</x:v>
      </x:c>
      <x:c r="P4044" s="18" t="n">
        <x:f>J4044*M4044</x:f>
        <x:v>1275</x:v>
      </x:c>
      <x:c r="Q4044" s="22" t="n">
        <x:f>'01 Controls'!$E$31*'02 Cargo Classes'!$M$12</x:f>
        <x:v>0</x:v>
      </x:c>
      <x:c r="R4044" s="22" t="n">
        <x:f>'01 Controls'!$F$31*'02 Cargo Classes'!$N$12</x:f>
        <x:v>0.75</x:v>
      </x:c>
      <x:c r="S4044" s="22" t="n">
        <x:f>'01 Controls'!$G$31*'02 Cargo Classes'!$O$12</x:f>
        <x:v>0</x:v>
      </x:c>
      <x:c r="T4044" s="22" t="n">
        <x:f>'01 Controls'!$H$31*'02 Cargo Classes'!$P$12</x:f>
        <x:v>0.06</x:v>
      </x:c>
      <x:c r="U4044" s="22" t="n">
        <x:f>SUM(Q4044:T4044)</x:f>
        <x:v>0.81</x:v>
      </x:c>
      <x:c r="V4044" s="18" t="n">
        <x:f>IF(U4044=0,0,N4044*Q4044/U4044)</x:f>
        <x:v>0</x:v>
      </x:c>
      <x:c r="W4044" s="18" t="n">
        <x:f>IF(U4044=0,0,P4044*Q4044/U4044)</x:f>
        <x:v>0</x:v>
      </x:c>
      <x:c r="X4044" s="18" t="n">
        <x:f>MAX(V4044,W4044*'01 Controls'!$E$12)</x:f>
        <x:v>0</x:v>
      </x:c>
      <x:c r="Y4044" s="18" t="n">
        <x:f>IF(U4044=0,0,N4044*R4044/U4044)</x:f>
        <x:v>397.2222222222222</x:v>
      </x:c>
      <x:c r="Z4044" s="18" t="n">
        <x:f>IF(U4044=0,0,P4044*R4044/U4044)</x:f>
        <x:v>1180.5555555555554</x:v>
      </x:c>
      <x:c r="AA4044" s="18" t="n">
        <x:f>MAX(Y4044,Z4044*'01 Controls'!$E$13)</x:f>
        <x:v>397.2222222222222</x:v>
      </x:c>
      <x:c r="AB4044" s="18" t="n">
        <x:f>IF(U4044=0,0,N4044*S4044/U4044)</x:f>
        <x:v>0</x:v>
      </x:c>
      <x:c r="AC4044" s="18" t="n">
        <x:f>IF(U4044=0,0,P4044*S4044/U4044)</x:f>
        <x:v>0</x:v>
      </x:c>
      <x:c r="AD4044" s="18" t="n">
        <x:f>MAX(AB4044,AC4044*'01 Controls'!$E$14)</x:f>
        <x:v>0</x:v>
      </x:c>
      <x:c r="AE4044" s="18" t="n">
        <x:f>IF(U4044=0,0,N4044*T4044/U4044)</x:f>
        <x:v>31.777777777777775</x:v>
      </x:c>
      <x:c r="AF4044" s="18" t="n">
        <x:f>IF(U4044=0,0,P4044*T4044/U4044)</x:f>
        <x:v>94.44444444444444</x:v>
      </x:c>
      <x:c r="AG4044" s="18" t="n">
        <x:f>MAX(AE4044,AF4044*'01 Controls'!$E$15)</x:f>
        <x:v>31.777777777777775</x:v>
      </x:c>
      <x:c r="AH4044" s="18" t="n">
        <x:f>SUM(V4044,Y4044,AB4044,AE4044)</x:f>
        <x:v>428.99999999999994</x:v>
      </x:c>
      <x:c r="AI4044" s="18" t="n">
        <x:f>N4044-AH4044</x:f>
        <x:v>5.684341886080802e-14</x:v>
      </x:c>
      <x:c r="AJ4044" s="18" t="n">
        <x:f>V4044*INDEX('07 Mode Capacity'!$P$6:$P$17,MATCH("AIR-"&amp;I4044,'07 Mode Capacity'!$C$6:$C$17,0))</x:f>
        <x:v>0</x:v>
      </x:c>
      <x:c r="AK4044" s="18" t="n">
        <x:f>Y4044*INDEX('07 Mode Capacity'!$P$6:$P$17,MATCH("OCEAN-"&amp;I4044,'07 Mode Capacity'!$C$6:$C$17,0))</x:f>
        <x:v>34.811077949601994</x:v>
      </x:c>
      <x:c r="AL4044" s="18" t="n">
        <x:f>AB4044*INDEX('07 Mode Capacity'!$P$6:$P$17,MATCH("LAND-"&amp;I4044,'07 Mode Capacity'!$C$6:$C$17,0))</x:f>
        <x:v>0</x:v>
      </x:c>
      <x:c r="AM4044" s="18" t="n">
        <x:f>AE4044*INDEX('07 Mode Capacity'!$P$6:$P$17,MATCH("INLAND-"&amp;I4044,'07 Mode Capacity'!$C$6:$C$17,0))</x:f>
        <x:v>20.05922547612012</x:v>
      </x:c>
      <x:c r="AN4044" s="18" t="n">
        <x:f>SUM(AJ4044:AM4044)</x:f>
        <x:v>54.87030342572211</x:v>
      </x:c>
      <x:c r="AO4044" s="17" t="n">
        <x:f>IF(N4044=0,1,AN4044/N4044)</x:f>
        <x:v>0.12790280518816344</x:v>
      </x:c>
      <x:c r="AP4044" s="11" t="str">
        <x:f>IF(AO4044&gt;='01 Controls'!$E$16,"PASS","FAIL")</x:f>
        <x:v>FAIL</x:v>
      </x:c>
      <x:c r="AQ4044" s="11" t="str">
        <x:v>UNQUANTIFIED</x:v>
      </x:c>
      <x:c r="AR4044" s="11" t="str">
        <x:v>Position-class planning record; serial item and receiver open</x:v>
      </x:c>
      <x:c r="AS4044" s="26"/>
      <x:c r="AT4044" s="26"/>
    </x:row>
    <x:row r="4045">
      <x:c r="C4045" s="11" t="str">
        <x:v>G2-J-CIE-LIN-18</x:v>
      </x:c>
      <x:c r="D4045" s="11" t="str">
        <x:v>G2</x:v>
      </x:c>
      <x:c r="E4045" s="11" t="str">
        <x:v>Regional flood and displacement</x:v>
      </x:c>
      <x:c r="F4045" s="11" t="str">
        <x:v>J-CIE</x:v>
      </x:c>
      <x:c r="G4045" s="11" t="str">
        <x:v>Civil integration and effects group</x:v>
      </x:c>
      <x:c r="H4045" s="11" t="str">
        <x:v>LIN-18</x:v>
      </x:c>
      <x:c r="I4045" s="19" t="n">
        <x:v>72</x:v>
      </x:c>
      <x:c r="J4045" s="21" t="n">
        <x:v>4</x:v>
      </x:c>
      <x:c r="K4045" s="18" t="n">
        <x:f>'05 Cargo Register'!K13</x:f>
        <x:v>53.625</x:v>
      </x:c>
      <x:c r="L4045" s="18" t="n">
        <x:f>'05 Cargo Register'!N13</x:f>
        <x:v>4</x:v>
      </x:c>
      <x:c r="M4045" s="18" t="n">
        <x:f>'05 Cargo Register'!O13</x:f>
        <x:v>176</x:v>
      </x:c>
      <x:c r="N4045" s="18" t="n">
        <x:f>J4045*K4045</x:f>
        <x:v>214.5</x:v>
      </x:c>
      <x:c r="O4045" s="18" t="n">
        <x:f>J4045*L4045</x:f>
        <x:v>16</x:v>
      </x:c>
      <x:c r="P4045" s="18" t="n">
        <x:f>J4045*M4045</x:f>
        <x:v>704</x:v>
      </x:c>
      <x:c r="Q4045" s="22" t="n">
        <x:f>'01 Controls'!$E$31*'02 Cargo Classes'!$M$13</x:f>
        <x:v>0</x:v>
      </x:c>
      <x:c r="R4045" s="22" t="n">
        <x:f>'01 Controls'!$F$31*'02 Cargo Classes'!$N$13</x:f>
        <x:v>0.8999999999999999</x:v>
      </x:c>
      <x:c r="S4045" s="22" t="n">
        <x:f>'01 Controls'!$G$31*'02 Cargo Classes'!$O$13</x:f>
        <x:v>0</x:v>
      </x:c>
      <x:c r="T4045" s="22" t="n">
        <x:f>'01 Controls'!$H$31*'02 Cargo Classes'!$P$13</x:f>
        <x:v>0.1</x:v>
      </x:c>
      <x:c r="U4045" s="22" t="n">
        <x:f>SUM(Q4045:T4045)</x:f>
        <x:v>0.9999999999999999</x:v>
      </x:c>
      <x:c r="V4045" s="18" t="n">
        <x:f>IF(U4045=0,0,N4045*Q4045/U4045)</x:f>
        <x:v>0</x:v>
      </x:c>
      <x:c r="W4045" s="18" t="n">
        <x:f>IF(U4045=0,0,P4045*Q4045/U4045)</x:f>
        <x:v>0</x:v>
      </x:c>
      <x:c r="X4045" s="18" t="n">
        <x:f>MAX(V4045,W4045*'01 Controls'!$E$12)</x:f>
        <x:v>0</x:v>
      </x:c>
      <x:c r="Y4045" s="18" t="n">
        <x:f>IF(U4045=0,0,N4045*R4045/U4045)</x:f>
        <x:v>193.05</x:v>
      </x:c>
      <x:c r="Z4045" s="18" t="n">
        <x:f>IF(U4045=0,0,P4045*R4045/U4045)</x:f>
        <x:v>633.6</x:v>
      </x:c>
      <x:c r="AA4045" s="18" t="n">
        <x:f>MAX(Y4045,Z4045*'01 Controls'!$E$13)</x:f>
        <x:v>193.05</x:v>
      </x:c>
      <x:c r="AB4045" s="18" t="n">
        <x:f>IF(U4045=0,0,N4045*S4045/U4045)</x:f>
        <x:v>0</x:v>
      </x:c>
      <x:c r="AC4045" s="18" t="n">
        <x:f>IF(U4045=0,0,P4045*S4045/U4045)</x:f>
        <x:v>0</x:v>
      </x:c>
      <x:c r="AD4045" s="18" t="n">
        <x:f>MAX(AB4045,AC4045*'01 Controls'!$E$14)</x:f>
        <x:v>0</x:v>
      </x:c>
      <x:c r="AE4045" s="18" t="n">
        <x:f>IF(U4045=0,0,N4045*T4045/U4045)</x:f>
        <x:v>21.450000000000006</x:v>
      </x:c>
      <x:c r="AF4045" s="18" t="n">
        <x:f>IF(U4045=0,0,P4045*T4045/U4045)</x:f>
        <x:v>70.40000000000002</x:v>
      </x:c>
      <x:c r="AG4045" s="18" t="n">
        <x:f>MAX(AE4045,AF4045*'01 Controls'!$E$15)</x:f>
        <x:v>21.450000000000006</x:v>
      </x:c>
      <x:c r="AH4045" s="18" t="n">
        <x:f>SUM(V4045,Y4045,AB4045,AE4045)</x:f>
        <x:v>214.50000000000003</x:v>
      </x:c>
      <x:c r="AI4045" s="18" t="n">
        <x:f>N4045-AH4045</x:f>
        <x:v>-2.842170943040401e-14</x:v>
      </x:c>
      <x:c r="AJ4045" s="18" t="n">
        <x:f>V4045*INDEX('07 Mode Capacity'!$P$6:$P$17,MATCH("AIR-"&amp;I4045,'07 Mode Capacity'!$C$6:$C$17,0))</x:f>
        <x:v>0</x:v>
      </x:c>
      <x:c r="AK4045" s="18" t="n">
        <x:f>Y4045*INDEX('07 Mode Capacity'!$P$6:$P$17,MATCH("OCEAN-"&amp;I4045,'07 Mode Capacity'!$C$6:$C$17,0))</x:f>
        <x:v>151.11335817465124</x:v>
      </x:c>
      <x:c r="AL4045" s="18" t="n">
        <x:f>AB4045*INDEX('07 Mode Capacity'!$P$6:$P$17,MATCH("LAND-"&amp;I4045,'07 Mode Capacity'!$C$6:$C$17,0))</x:f>
        <x:v>0</x:v>
      </x:c>
      <x:c r="AM4045" s="18" t="n">
        <x:f>AE4045*INDEX('07 Mode Capacity'!$P$6:$P$17,MATCH("INLAND-"&amp;I4045,'07 Mode Capacity'!$C$6:$C$17,0))</x:f>
        <x:v>21.450000000000006</x:v>
      </x:c>
      <x:c r="AN4045" s="18" t="n">
        <x:f>SUM(AJ4045:AM4045)</x:f>
        <x:v>172.56335817465126</x:v>
      </x:c>
      <x:c r="AO4045" s="17" t="n">
        <x:f>IF(N4045=0,1,AN4045/N4045)</x:f>
        <x:v>0.8044911803014044</x:v>
      </x:c>
      <x:c r="AP4045" s="11" t="str">
        <x:f>IF(AO4045&gt;='01 Controls'!$E$16,"PASS","FAIL")</x:f>
        <x:v>FAIL</x:v>
      </x:c>
      <x:c r="AQ4045" s="11" t="str">
        <x:v>UNQUANTIFIED</x:v>
      </x:c>
      <x:c r="AR4045" s="11" t="str">
        <x:v>Position-class planning record; serial item and receiver open</x:v>
      </x:c>
      <x:c r="AS4045" s="26"/>
      <x:c r="AT4045" s="26"/>
    </x:row>
    <x:row r="4046">
      <x:c r="C4046" s="11" t="str">
        <x:v>G2-J-CIE-BLK-08</x:v>
      </x:c>
      <x:c r="D4046" s="11" t="str">
        <x:v>G2</x:v>
      </x:c>
      <x:c r="E4046" s="11" t="str">
        <x:v>Regional flood and displacement</x:v>
      </x:c>
      <x:c r="F4046" s="11" t="str">
        <x:v>J-CIE</x:v>
      </x:c>
      <x:c r="G4046" s="11" t="str">
        <x:v>Civil integration and effects group</x:v>
      </x:c>
      <x:c r="H4046" s="11" t="str">
        <x:v>BLK-08</x:v>
      </x:c>
      <x:c r="I4046" s="19" t="n">
        <x:v>48</x:v>
      </x:c>
      <x:c r="J4046" s="21" t="n">
        <x:v>4</x:v>
      </x:c>
      <x:c r="K4046" s="18" t="n">
        <x:f>'05 Cargo Register'!K14</x:f>
        <x:v>160.875</x:v>
      </x:c>
      <x:c r="L4046" s="18" t="n">
        <x:f>'05 Cargo Register'!N14</x:f>
        <x:v>26</x:v>
      </x:c>
      <x:c r="M4046" s="18" t="n">
        <x:f>'05 Cargo Register'!O14</x:f>
        <x:v>1326</x:v>
      </x:c>
      <x:c r="N4046" s="18" t="n">
        <x:f>J4046*K4046</x:f>
        <x:v>643.5</x:v>
      </x:c>
      <x:c r="O4046" s="18" t="n">
        <x:f>J4046*L4046</x:f>
        <x:v>104</x:v>
      </x:c>
      <x:c r="P4046" s="18" t="n">
        <x:f>J4046*M4046</x:f>
        <x:v>5304</x:v>
      </x:c>
      <x:c r="Q4046" s="22" t="n">
        <x:f>'01 Controls'!$E$31*'02 Cargo Classes'!$M$14</x:f>
        <x:v>0.15</x:v>
      </x:c>
      <x:c r="R4046" s="22" t="n">
        <x:f>'01 Controls'!$F$31*'02 Cargo Classes'!$N$14</x:f>
        <x:v>0.6000000000000001</x:v>
      </x:c>
      <x:c r="S4046" s="22" t="n">
        <x:f>'01 Controls'!$G$31*'02 Cargo Classes'!$O$14</x:f>
        <x:v>0</x:v>
      </x:c>
      <x:c r="T4046" s="22" t="n">
        <x:f>'01 Controls'!$H$31*'02 Cargo Classes'!$P$14</x:f>
        <x:v>0.05</x:v>
      </x:c>
      <x:c r="U4046" s="22" t="n">
        <x:f>SUM(Q4046:T4046)</x:f>
        <x:v>0.8000000000000002</x:v>
      </x:c>
      <x:c r="V4046" s="18" t="n">
        <x:f>IF(U4046=0,0,N4046*Q4046/U4046)</x:f>
        <x:v>120.65624999999997</x:v>
      </x:c>
      <x:c r="W4046" s="18" t="n">
        <x:f>IF(U4046=0,0,P4046*Q4046/U4046)</x:f>
        <x:v>994.4999999999999</x:v>
      </x:c>
      <x:c r="X4046" s="18" t="n">
        <x:f>MAX(V4046,W4046*'01 Controls'!$E$12)</x:f>
        <x:v>248.62499999999997</x:v>
      </x:c>
      <x:c r="Y4046" s="18" t="n">
        <x:f>IF(U4046=0,0,N4046*R4046/U4046)</x:f>
        <x:v>482.625</x:v>
      </x:c>
      <x:c r="Z4046" s="18" t="n">
        <x:f>IF(U4046=0,0,P4046*R4046/U4046)</x:f>
        <x:v>3978</x:v>
      </x:c>
      <x:c r="AA4046" s="18" t="n">
        <x:f>MAX(Y4046,Z4046*'01 Controls'!$E$13)</x:f>
        <x:v>596.6999999999999</x:v>
      </x:c>
      <x:c r="AB4046" s="18" t="n">
        <x:f>IF(U4046=0,0,N4046*S4046/U4046)</x:f>
        <x:v>0</x:v>
      </x:c>
      <x:c r="AC4046" s="18" t="n">
        <x:f>IF(U4046=0,0,P4046*S4046/U4046)</x:f>
        <x:v>0</x:v>
      </x:c>
      <x:c r="AD4046" s="18" t="n">
        <x:f>MAX(AB4046,AC4046*'01 Controls'!$E$14)</x:f>
        <x:v>0</x:v>
      </x:c>
      <x:c r="AE4046" s="18" t="n">
        <x:f>IF(U4046=0,0,N4046*T4046/U4046)</x:f>
        <x:v>40.21875</x:v>
      </x:c>
      <x:c r="AF4046" s="18" t="n">
        <x:f>IF(U4046=0,0,P4046*T4046/U4046)</x:f>
        <x:v>331.49999999999994</x:v>
      </x:c>
      <x:c r="AG4046" s="18" t="n">
        <x:f>MAX(AE4046,AF4046*'01 Controls'!$E$15)</x:f>
        <x:v>59.66999999999999</x:v>
      </x:c>
      <x:c r="AH4046" s="18" t="n">
        <x:f>SUM(V4046,Y4046,AB4046,AE4046)</x:f>
        <x:v>643.5</x:v>
      </x:c>
      <x:c r="AI4046" s="18" t="n">
        <x:f>N4046-AH4046</x:f>
        <x:v>0</x:v>
      </x:c>
      <x:c r="AJ4046" s="18" t="n">
        <x:f>V4046*INDEX('07 Mode Capacity'!$P$6:$P$17,MATCH("AIR-"&amp;I4046,'07 Mode Capacity'!$C$6:$C$17,0))</x:f>
        <x:v>33.824249270467455</x:v>
      </x:c>
      <x:c r="AK4046" s="18" t="n">
        <x:f>Y4046*INDEX('07 Mode Capacity'!$P$6:$P$17,MATCH("OCEAN-"&amp;I4046,'07 Mode Capacity'!$C$6:$C$17,0))</x:f>
        <x:v>42.29545970876643</x:v>
      </x:c>
      <x:c r="AL4046" s="18" t="n">
        <x:f>AB4046*INDEX('07 Mode Capacity'!$P$6:$P$17,MATCH("LAND-"&amp;I4046,'07 Mode Capacity'!$C$6:$C$17,0))</x:f>
        <x:v>0</x:v>
      </x:c>
      <x:c r="AM4046" s="18" t="n">
        <x:f>AE4046*INDEX('07 Mode Capacity'!$P$6:$P$17,MATCH("INLAND-"&amp;I4046,'07 Mode Capacity'!$C$6:$C$17,0))</x:f>
        <x:v>25.387457243214527</x:v>
      </x:c>
      <x:c r="AN4046" s="18" t="n">
        <x:f>SUM(AJ4046:AM4046)</x:f>
        <x:v>101.5071662224484</x:v>
      </x:c>
      <x:c r="AO4046" s="17" t="n">
        <x:f>IF(N4046=0,1,AN4046/N4046)</x:f>
        <x:v>0.15774229405197887</x:v>
      </x:c>
      <x:c r="AP4046" s="11" t="str">
        <x:f>IF(AO4046&gt;='01 Controls'!$E$16,"PASS","FAIL")</x:f>
        <x:v>FAIL</x:v>
      </x:c>
      <x:c r="AQ4046" s="11" t="str">
        <x:v>UNQUANTIFIED</x:v>
      </x:c>
      <x:c r="AR4046" s="11" t="str">
        <x:v>Position-class planning record; serial item and receiver open</x:v>
      </x:c>
      <x:c r="AS4046" s="26"/>
      <x:c r="AT4046" s="26"/>
    </x:row>
    <x:row r="4047">
      <x:c r="C4047" s="11" t="str">
        <x:v>G2-J-TOC-APL-45</x:v>
      </x:c>
      <x:c r="D4047" s="11" t="str">
        <x:v>G2</x:v>
      </x:c>
      <x:c r="E4047" s="11" t="str">
        <x:v>Regional flood and displacement</x:v>
      </x:c>
      <x:c r="F4047" s="11" t="str">
        <x:v>J-TOC</x:v>
      </x:c>
      <x:c r="G4047" s="11" t="str">
        <x:v>Theater-opening command</x:v>
      </x:c>
      <x:c r="H4047" s="11" t="str">
        <x:v>APL-45</x:v>
      </x:c>
      <x:c r="I4047" s="19" t="n">
        <x:v>24</x:v>
      </x:c>
      <x:c r="J4047" s="21" t="n">
        <x:v>3</x:v>
      </x:c>
      <x:c r="K4047" s="18" t="n">
        <x:f>'05 Cargo Register'!K15</x:f>
        <x:v>214.5</x:v>
      </x:c>
      <x:c r="L4047" s="18" t="n">
        <x:f>'05 Cargo Register'!N15</x:f>
        <x:v>57</x:v>
      </x:c>
      <x:c r="M4047" s="18" t="n">
        <x:f>'05 Cargo Register'!O15</x:f>
        <x:v>427.5</x:v>
      </x:c>
      <x:c r="N4047" s="18" t="n">
        <x:f>J4047*K4047</x:f>
        <x:v>643.5</x:v>
      </x:c>
      <x:c r="O4047" s="18" t="n">
        <x:f>J4047*L4047</x:f>
        <x:v>171</x:v>
      </x:c>
      <x:c r="P4047" s="18" t="n">
        <x:f>J4047*M4047</x:f>
        <x:v>1282.5</x:v>
      </x:c>
      <x:c r="Q4047" s="22" t="n">
        <x:f>'01 Controls'!$E$31*'02 Cargo Classes'!$M$6</x:f>
        <x:v>0.44999999999999996</x:v>
      </x:c>
      <x:c r="R4047" s="22" t="n">
        <x:f>'01 Controls'!$F$31*'02 Cargo Classes'!$N$6</x:f>
        <x:v>0.30000000000000004</x:v>
      </x:c>
      <x:c r="S4047" s="22" t="n">
        <x:f>'01 Controls'!$G$31*'02 Cargo Classes'!$O$6</x:f>
        <x:v>0</x:v>
      </x:c>
      <x:c r="T4047" s="22" t="n">
        <x:f>'01 Controls'!$H$31*'02 Cargo Classes'!$P$6</x:f>
        <x:v>0.03</x:v>
      </x:c>
      <x:c r="U4047" s="22" t="n">
        <x:f>SUM(Q4047:T4047)</x:f>
        <x:v>0.78</x:v>
      </x:c>
      <x:c r="V4047" s="18" t="n">
        <x:f>IF(U4047=0,0,N4047*Q4047/U4047)</x:f>
        <x:v>371.25</x:v>
      </x:c>
      <x:c r="W4047" s="18" t="n">
        <x:f>IF(U4047=0,0,P4047*Q4047/U4047)</x:f>
        <x:v>739.903846153846</x:v>
      </x:c>
      <x:c r="X4047" s="18" t="n">
        <x:f>MAX(V4047,W4047*'01 Controls'!$E$12)</x:f>
        <x:v>371.25</x:v>
      </x:c>
      <x:c r="Y4047" s="18" t="n">
        <x:f>IF(U4047=0,0,N4047*R4047/U4047)</x:f>
        <x:v>247.50000000000003</x:v>
      </x:c>
      <x:c r="Z4047" s="18" t="n">
        <x:f>IF(U4047=0,0,P4047*R4047/U4047)</x:f>
        <x:v>493.26923076923083</x:v>
      </x:c>
      <x:c r="AA4047" s="18" t="n">
        <x:f>MAX(Y4047,Z4047*'01 Controls'!$E$13)</x:f>
        <x:v>247.50000000000003</x:v>
      </x:c>
      <x:c r="AB4047" s="18" t="n">
        <x:f>IF(U4047=0,0,N4047*S4047/U4047)</x:f>
        <x:v>0</x:v>
      </x:c>
      <x:c r="AC4047" s="18" t="n">
        <x:f>IF(U4047=0,0,P4047*S4047/U4047)</x:f>
        <x:v>0</x:v>
      </x:c>
      <x:c r="AD4047" s="18" t="n">
        <x:f>MAX(AB4047,AC4047*'01 Controls'!$E$14)</x:f>
        <x:v>0</x:v>
      </x:c>
      <x:c r="AE4047" s="18" t="n">
        <x:f>IF(U4047=0,0,N4047*T4047/U4047)</x:f>
        <x:v>24.75</x:v>
      </x:c>
      <x:c r="AF4047" s="18" t="n">
        <x:f>IF(U4047=0,0,P4047*T4047/U4047)</x:f>
        <x:v>49.32692307692308</x:v>
      </x:c>
      <x:c r="AG4047" s="18" t="n">
        <x:f>MAX(AE4047,AF4047*'01 Controls'!$E$15)</x:f>
        <x:v>24.75</x:v>
      </x:c>
      <x:c r="AH4047" s="18" t="n">
        <x:f>SUM(V4047,Y4047,AB4047,AE4047)</x:f>
        <x:v>643.5</x:v>
      </x:c>
      <x:c r="AI4047" s="18" t="n">
        <x:f>N4047-AH4047</x:f>
        <x:v>0</x:v>
      </x:c>
      <x:c r="AJ4047" s="18" t="n">
        <x:f>V4047*INDEX('07 Mode Capacity'!$P$6:$P$17,MATCH("AIR-"&amp;I4047,'07 Mode Capacity'!$C$6:$C$17,0))</x:f>
        <x:v>75.3318476851803</x:v>
      </x:c>
      <x:c r="AK4047" s="18" t="n">
        <x:f>Y4047*INDEX('07 Mode Capacity'!$P$6:$P$17,MATCH("OCEAN-"&amp;I4047,'07 Mode Capacity'!$C$6:$C$17,0))</x:f>
        <x:v>37.147039647571766</x:v>
      </x:c>
      <x:c r="AL4047" s="18" t="n">
        <x:f>AB4047*INDEX('07 Mode Capacity'!$P$6:$P$17,MATCH("LAND-"&amp;I4047,'07 Mode Capacity'!$C$6:$C$17,0))</x:f>
        <x:v>0</x:v>
      </x:c>
      <x:c r="AM4047" s="18" t="n">
        <x:f>AE4047*INDEX('07 Mode Capacity'!$P$6:$P$17,MATCH("INLAND-"&amp;I4047,'07 Mode Capacity'!$C$6:$C$17,0))</x:f>
        <x:v>24.75</x:v>
      </x:c>
      <x:c r="AN4047" s="18" t="n">
        <x:f>SUM(AJ4047:AM4047)</x:f>
        <x:v>137.22888733275207</x:v>
      </x:c>
      <x:c r="AO4047" s="17" t="n">
        <x:f>IF(N4047=0,1,AN4047/N4047)</x:f>
        <x:v>0.2132539041690009</x:v>
      </x:c>
      <x:c r="AP4047" s="11" t="str">
        <x:f>IF(AO4047&gt;='01 Controls'!$E$16,"PASS","FAIL")</x:f>
        <x:v>FAIL</x:v>
      </x:c>
      <x:c r="AQ4047" s="11" t="str">
        <x:v>UNQUANTIFIED</x:v>
      </x:c>
      <x:c r="AR4047" s="11" t="str">
        <x:v>Position-class planning record; serial item and receiver open</x:v>
      </x:c>
      <x:c r="AS4047" s="26"/>
      <x:c r="AT4047" s="26"/>
    </x:row>
    <x:row r="4048">
      <x:c r="C4048" s="11" t="str">
        <x:v>G2-J-TOC-ISO-18</x:v>
      </x:c>
      <x:c r="D4048" s="11" t="str">
        <x:v>G2</x:v>
      </x:c>
      <x:c r="E4048" s="11" t="str">
        <x:v>Regional flood and displacement</x:v>
      </x:c>
      <x:c r="F4048" s="11" t="str">
        <x:v>J-TOC</x:v>
      </x:c>
      <x:c r="G4048" s="11" t="str">
        <x:v>Theater-opening command</x:v>
      </x:c>
      <x:c r="H4048" s="11" t="str">
        <x:v>ISO-18</x:v>
      </x:c>
      <x:c r="I4048" s="19" t="n">
        <x:v>48</x:v>
      </x:c>
      <x:c r="J4048" s="21" t="n">
        <x:v>3</x:v>
      </x:c>
      <x:c r="K4048" s="18" t="n">
        <x:f>'05 Cargo Register'!K16</x:f>
        <x:v>268.125</x:v>
      </x:c>
      <x:c r="L4048" s="18" t="n">
        <x:f>'05 Cargo Register'!N16</x:f>
        <x:v>18</x:v>
      </x:c>
      <x:c r="M4048" s="18" t="n">
        <x:f>'05 Cargo Register'!O16</x:f>
        <x:v>475.20000000000005</x:v>
      </x:c>
      <x:c r="N4048" s="18" t="n">
        <x:f>J4048*K4048</x:f>
        <x:v>804.375</x:v>
      </x:c>
      <x:c r="O4048" s="18" t="n">
        <x:f>J4048*L4048</x:f>
        <x:v>54</x:v>
      </x:c>
      <x:c r="P4048" s="18" t="n">
        <x:f>J4048*M4048</x:f>
        <x:v>1425.6000000000001</x:v>
      </x:c>
      <x:c r="Q4048" s="22" t="n">
        <x:f>'01 Controls'!$E$31*'02 Cargo Classes'!$M$7</x:f>
        <x:v>0.03</x:v>
      </x:c>
      <x:c r="R4048" s="22" t="n">
        <x:f>'01 Controls'!$F$31*'02 Cargo Classes'!$N$7</x:f>
        <x:v>0.75</x:v>
      </x:c>
      <x:c r="S4048" s="22" t="n">
        <x:f>'01 Controls'!$G$31*'02 Cargo Classes'!$O$7</x:f>
        <x:v>0</x:v>
      </x:c>
      <x:c r="T4048" s="22" t="n">
        <x:f>'01 Controls'!$H$31*'02 Cargo Classes'!$P$7</x:f>
        <x:v>0.08000000000000002</x:v>
      </x:c>
      <x:c r="U4048" s="22" t="n">
        <x:f>SUM(Q4048:T4048)</x:f>
        <x:v>0.8600000000000001</x:v>
      </x:c>
      <x:c r="V4048" s="18" t="n">
        <x:f>IF(U4048=0,0,N4048*Q4048/U4048)</x:f>
        <x:v>28.059593023255808</x:v>
      </x:c>
      <x:c r="W4048" s="18" t="n">
        <x:f>IF(U4048=0,0,P4048*Q4048/U4048)</x:f>
        <x:v>49.73023255813953</x:v>
      </x:c>
      <x:c r="X4048" s="18" t="n">
        <x:f>MAX(V4048,W4048*'01 Controls'!$E$12)</x:f>
        <x:v>28.059593023255808</x:v>
      </x:c>
      <x:c r="Y4048" s="18" t="n">
        <x:f>IF(U4048=0,0,N4048*R4048/U4048)</x:f>
        <x:v>701.4898255813953</x:v>
      </x:c>
      <x:c r="Z4048" s="18" t="n">
        <x:f>IF(U4048=0,0,P4048*R4048/U4048)</x:f>
        <x:v>1243.2558139534883</x:v>
      </x:c>
      <x:c r="AA4048" s="18" t="n">
        <x:f>MAX(Y4048,Z4048*'01 Controls'!$E$13)</x:f>
        <x:v>701.4898255813953</x:v>
      </x:c>
      <x:c r="AB4048" s="18" t="n">
        <x:f>IF(U4048=0,0,N4048*S4048/U4048)</x:f>
        <x:v>0</x:v>
      </x:c>
      <x:c r="AC4048" s="18" t="n">
        <x:f>IF(U4048=0,0,P4048*S4048/U4048)</x:f>
        <x:v>0</x:v>
      </x:c>
      <x:c r="AD4048" s="18" t="n">
        <x:f>MAX(AB4048,AC4048*'01 Controls'!$E$14)</x:f>
        <x:v>0</x:v>
      </x:c>
      <x:c r="AE4048" s="18" t="n">
        <x:f>IF(U4048=0,0,N4048*T4048/U4048)</x:f>
        <x:v>74.82558139534883</x:v>
      </x:c>
      <x:c r="AF4048" s="18" t="n">
        <x:f>IF(U4048=0,0,P4048*T4048/U4048)</x:f>
        <x:v>132.61395348837212</x:v>
      </x:c>
      <x:c r="AG4048" s="18" t="n">
        <x:f>MAX(AE4048,AF4048*'01 Controls'!$E$15)</x:f>
        <x:v>74.82558139534883</x:v>
      </x:c>
      <x:c r="AH4048" s="18" t="n">
        <x:f>SUM(V4048,Y4048,AB4048,AE4048)</x:f>
        <x:v>804.375</x:v>
      </x:c>
      <x:c r="AI4048" s="18" t="n">
        <x:f>N4048-AH4048</x:f>
        <x:v>0</x:v>
      </x:c>
      <x:c r="AJ4048" s="18" t="n">
        <x:f>V4048*INDEX('07 Mode Capacity'!$P$6:$P$17,MATCH("AIR-"&amp;I4048,'07 Mode Capacity'!$C$6:$C$17,0))</x:f>
        <x:v>7.86610448150406</x:v>
      </x:c>
      <x:c r="AK4048" s="18" t="n">
        <x:f>Y4048*INDEX('07 Mode Capacity'!$P$6:$P$17,MATCH("OCEAN-"&amp;I4048,'07 Mode Capacity'!$C$6:$C$17,0))</x:f>
        <x:v>61.475958879020965</x:v>
      </x:c>
      <x:c r="AL4048" s="18" t="n">
        <x:f>AB4048*INDEX('07 Mode Capacity'!$P$6:$P$17,MATCH("LAND-"&amp;I4048,'07 Mode Capacity'!$C$6:$C$17,0))</x:f>
        <x:v>0</x:v>
      </x:c>
      <x:c r="AM4048" s="18" t="n">
        <x:f>AE4048*INDEX('07 Mode Capacity'!$P$6:$P$17,MATCH("INLAND-"&amp;I4048,'07 Mode Capacity'!$C$6:$C$17,0))</x:f>
        <x:v>47.23247859202703</x:v>
      </x:c>
      <x:c r="AN4048" s="18" t="n">
        <x:f>SUM(AJ4048:AM4048)</x:f>
        <x:v>116.57454195255207</x:v>
      </x:c>
      <x:c r="AO4048" s="17" t="n">
        <x:f>IF(N4048=0,1,AN4048/N4048)</x:f>
        <x:v>0.14492561548102822</x:v>
      </x:c>
      <x:c r="AP4048" s="11" t="str">
        <x:f>IF(AO4048&gt;='01 Controls'!$E$16,"PASS","FAIL")</x:f>
        <x:v>FAIL</x:v>
      </x:c>
      <x:c r="AQ4048" s="11" t="str">
        <x:v>UNQUANTIFIED</x:v>
      </x:c>
      <x:c r="AR4048" s="11" t="str">
        <x:v>Position-class planning record; serial item and receiver open</x:v>
      </x:c>
      <x:c r="AS4048" s="26"/>
      <x:c r="AT4048" s="26"/>
    </x:row>
    <x:row r="4049">
      <x:c r="C4049" s="11" t="str">
        <x:v>G2-J-TOC-COL-12</x:v>
      </x:c>
      <x:c r="D4049" s="11" t="str">
        <x:v>G2</x:v>
      </x:c>
      <x:c r="E4049" s="11" t="str">
        <x:v>Regional flood and displacement</x:v>
      </x:c>
      <x:c r="F4049" s="11" t="str">
        <x:v>J-TOC</x:v>
      </x:c>
      <x:c r="G4049" s="11" t="str">
        <x:v>Theater-opening command</x:v>
      </x:c>
      <x:c r="H4049" s="11" t="str">
        <x:v>COL-12</x:v>
      </x:c>
      <x:c r="I4049" s="19" t="n">
        <x:v>24</x:v>
      </x:c>
      <x:c r="J4049" s="21" t="n">
        <x:v>3</x:v>
      </x:c>
      <x:c r="K4049" s="18" t="n">
        <x:f>'05 Cargo Register'!K17</x:f>
        <x:v>53.625</x:v>
      </x:c>
      <x:c r="L4049" s="18" t="n">
        <x:f>'05 Cargo Register'!N17</x:f>
        <x:v>6</x:v>
      </x:c>
      <x:c r="M4049" s="18" t="n">
        <x:f>'05 Cargo Register'!O17</x:f>
        <x:v>158.4</x:v>
      </x:c>
      <x:c r="N4049" s="18" t="n">
        <x:f>J4049*K4049</x:f>
        <x:v>160.875</x:v>
      </x:c>
      <x:c r="O4049" s="18" t="n">
        <x:f>J4049*L4049</x:f>
        <x:v>18</x:v>
      </x:c>
      <x:c r="P4049" s="18" t="n">
        <x:f>J4049*M4049</x:f>
        <x:v>475.20000000000005</x:v>
      </x:c>
      <x:c r="Q4049" s="22" t="n">
        <x:f>'01 Controls'!$E$31*'02 Cargo Classes'!$M$8</x:f>
        <x:v>0.3</x:v>
      </x:c>
      <x:c r="R4049" s="22" t="n">
        <x:f>'01 Controls'!$F$31*'02 Cargo Classes'!$N$8</x:f>
        <x:v>0.5249999999999999</x:v>
      </x:c>
      <x:c r="S4049" s="22" t="n">
        <x:f>'01 Controls'!$G$31*'02 Cargo Classes'!$O$8</x:f>
        <x:v>0</x:v>
      </x:c>
      <x:c r="T4049" s="22" t="n">
        <x:f>'01 Controls'!$H$31*'02 Cargo Classes'!$P$8</x:f>
        <x:v>0.020000000000000004</x:v>
      </x:c>
      <x:c r="U4049" s="22" t="n">
        <x:f>SUM(Q4049:T4049)</x:f>
        <x:v>0.845</x:v>
      </x:c>
      <x:c r="V4049" s="18" t="n">
        <x:f>IF(U4049=0,0,N4049*Q4049/U4049)</x:f>
        <x:v>57.11538461538461</x:v>
      </x:c>
      <x:c r="W4049" s="18" t="n">
        <x:f>IF(U4049=0,0,P4049*Q4049/U4049)</x:f>
        <x:v>168.71005917159763</x:v>
      </x:c>
      <x:c r="X4049" s="18" t="n">
        <x:f>MAX(V4049,W4049*'01 Controls'!$E$12)</x:f>
        <x:v>57.11538461538461</x:v>
      </x:c>
      <x:c r="Y4049" s="18" t="n">
        <x:f>IF(U4049=0,0,N4049*R4049/U4049)</x:f>
        <x:v>99.95192307692305</x:v>
      </x:c>
      <x:c r="Z4049" s="18" t="n">
        <x:f>IF(U4049=0,0,P4049*R4049/U4049)</x:f>
        <x:v>295.2426035502959</x:v>
      </x:c>
      <x:c r="AA4049" s="18" t="n">
        <x:f>MAX(Y4049,Z4049*'01 Controls'!$E$13)</x:f>
        <x:v>99.95192307692305</x:v>
      </x:c>
      <x:c r="AB4049" s="18" t="n">
        <x:f>IF(U4049=0,0,N4049*S4049/U4049)</x:f>
        <x:v>0</x:v>
      </x:c>
      <x:c r="AC4049" s="18" t="n">
        <x:f>IF(U4049=0,0,P4049*S4049/U4049)</x:f>
        <x:v>0</x:v>
      </x:c>
      <x:c r="AD4049" s="18" t="n">
        <x:f>MAX(AB4049,AC4049*'01 Controls'!$E$14)</x:f>
        <x:v>0</x:v>
      </x:c>
      <x:c r="AE4049" s="18" t="n">
        <x:f>IF(U4049=0,0,N4049*T4049/U4049)</x:f>
        <x:v>3.807692307692309</x:v>
      </x:c>
      <x:c r="AF4049" s="18" t="n">
        <x:f>IF(U4049=0,0,P4049*T4049/U4049)</x:f>
        <x:v>11.247337278106514</x:v>
      </x:c>
      <x:c r="AG4049" s="18" t="n">
        <x:f>MAX(AE4049,AF4049*'01 Controls'!$E$15)</x:f>
        <x:v>3.807692307692309</x:v>
      </x:c>
      <x:c r="AH4049" s="18" t="n">
        <x:f>SUM(V4049,Y4049,AB4049,AE4049)</x:f>
        <x:v>160.875</x:v>
      </x:c>
      <x:c r="AI4049" s="18" t="n">
        <x:f>N4049-AH4049</x:f>
        <x:v>0</x:v>
      </x:c>
      <x:c r="AJ4049" s="18" t="n">
        <x:f>V4049*INDEX('07 Mode Capacity'!$P$6:$P$17,MATCH("AIR-"&amp;I4049,'07 Mode Capacity'!$C$6:$C$17,0))</x:f>
        <x:v>11.589515028489277</x:v>
      </x:c>
      <x:c r="AK4049" s="18" t="n">
        <x:f>Y4049*INDEX('07 Mode Capacity'!$P$6:$P$17,MATCH("OCEAN-"&amp;I4049,'07 Mode Capacity'!$C$6:$C$17,0))</x:f>
        <x:v>15.001689088442438</x:v>
      </x:c>
      <x:c r="AL4049" s="18" t="n">
        <x:f>AB4049*INDEX('07 Mode Capacity'!$P$6:$P$17,MATCH("LAND-"&amp;I4049,'07 Mode Capacity'!$C$6:$C$17,0))</x:f>
        <x:v>0</x:v>
      </x:c>
      <x:c r="AM4049" s="18" t="n">
        <x:f>AE4049*INDEX('07 Mode Capacity'!$P$6:$P$17,MATCH("INLAND-"&amp;I4049,'07 Mode Capacity'!$C$6:$C$17,0))</x:f>
        <x:v>3.807692307692309</x:v>
      </x:c>
      <x:c r="AN4049" s="18" t="n">
        <x:f>SUM(AJ4049:AM4049)</x:f>
        <x:v>30.398896424624024</x:v>
      </x:c>
      <x:c r="AO4049" s="17" t="n">
        <x:f>IF(N4049=0,1,AN4049/N4049)</x:f>
        <x:v>0.18895972913519207</x:v>
      </x:c>
      <x:c r="AP4049" s="11" t="str">
        <x:f>IF(AO4049&gt;='01 Controls'!$E$16,"PASS","FAIL")</x:f>
        <x:v>FAIL</x:v>
      </x:c>
      <x:c r="AQ4049" s="11" t="str">
        <x:v>UNQUANTIFIED</x:v>
      </x:c>
      <x:c r="AR4049" s="11" t="str">
        <x:v>Position-class planning record; serial item and receiver open</x:v>
      </x:c>
      <x:c r="AS4049" s="26"/>
      <x:c r="AT4049" s="26"/>
    </x:row>
    <x:row r="4050">
      <x:c r="C4050" s="11" t="str">
        <x:v>G2-J-TOC-BAT-22</x:v>
      </x:c>
      <x:c r="D4050" s="11" t="str">
        <x:v>G2</x:v>
      </x:c>
      <x:c r="E4050" s="11" t="str">
        <x:v>Regional flood and displacement</x:v>
      </x:c>
      <x:c r="F4050" s="11" t="str">
        <x:v>J-TOC</x:v>
      </x:c>
      <x:c r="G4050" s="11" t="str">
        <x:v>Theater-opening command</x:v>
      </x:c>
      <x:c r="H4050" s="11" t="str">
        <x:v>BAT-22</x:v>
      </x:c>
      <x:c r="I4050" s="19" t="n">
        <x:v>48</x:v>
      </x:c>
      <x:c r="J4050" s="21" t="n">
        <x:v>3</x:v>
      </x:c>
      <x:c r="K4050" s="18" t="n">
        <x:f>'05 Cargo Register'!K18</x:f>
        <x:v>53.625</x:v>
      </x:c>
      <x:c r="L4050" s="18" t="n">
        <x:f>'05 Cargo Register'!N18</x:f>
        <x:v>4</x:v>
      </x:c>
      <x:c r="M4050" s="18" t="n">
        <x:f>'05 Cargo Register'!O18</x:f>
        <x:v>105.60000000000001</x:v>
      </x:c>
      <x:c r="N4050" s="18" t="n">
        <x:f>J4050*K4050</x:f>
        <x:v>160.875</x:v>
      </x:c>
      <x:c r="O4050" s="18" t="n">
        <x:f>J4050*L4050</x:f>
        <x:v>12</x:v>
      </x:c>
      <x:c r="P4050" s="18" t="n">
        <x:f>J4050*M4050</x:f>
        <x:v>316.8</x:v>
      </x:c>
      <x:c r="Q4050" s="22" t="n">
        <x:f>'01 Controls'!$E$31*'02 Cargo Classes'!$M$9</x:f>
        <x:v>0</x:v>
      </x:c>
      <x:c r="R4050" s="22" t="n">
        <x:f>'01 Controls'!$F$31*'02 Cargo Classes'!$N$9</x:f>
        <x:v>0.75</x:v>
      </x:c>
      <x:c r="S4050" s="22" t="n">
        <x:f>'01 Controls'!$G$31*'02 Cargo Classes'!$O$9</x:f>
        <x:v>0</x:v>
      </x:c>
      <x:c r="T4050" s="22" t="n">
        <x:f>'01 Controls'!$H$31*'02 Cargo Classes'!$P$9</x:f>
        <x:v>0.05</x:v>
      </x:c>
      <x:c r="U4050" s="22" t="n">
        <x:f>SUM(Q4050:T4050)</x:f>
        <x:v>0.8</x:v>
      </x:c>
      <x:c r="V4050" s="18" t="n">
        <x:f>IF(U4050=0,0,N4050*Q4050/U4050)</x:f>
        <x:v>0</x:v>
      </x:c>
      <x:c r="W4050" s="18" t="n">
        <x:f>IF(U4050=0,0,P4050*Q4050/U4050)</x:f>
        <x:v>0</x:v>
      </x:c>
      <x:c r="X4050" s="18" t="n">
        <x:f>MAX(V4050,W4050*'01 Controls'!$E$12)</x:f>
        <x:v>0</x:v>
      </x:c>
      <x:c r="Y4050" s="18" t="n">
        <x:f>IF(U4050=0,0,N4050*R4050/U4050)</x:f>
        <x:v>150.8203125</x:v>
      </x:c>
      <x:c r="Z4050" s="18" t="n">
        <x:f>IF(U4050=0,0,P4050*R4050/U4050)</x:f>
        <x:v>297</x:v>
      </x:c>
      <x:c r="AA4050" s="18" t="n">
        <x:f>MAX(Y4050,Z4050*'01 Controls'!$E$13)</x:f>
        <x:v>150.8203125</x:v>
      </x:c>
      <x:c r="AB4050" s="18" t="n">
        <x:f>IF(U4050=0,0,N4050*S4050/U4050)</x:f>
        <x:v>0</x:v>
      </x:c>
      <x:c r="AC4050" s="18" t="n">
        <x:f>IF(U4050=0,0,P4050*S4050/U4050)</x:f>
        <x:v>0</x:v>
      </x:c>
      <x:c r="AD4050" s="18" t="n">
        <x:f>MAX(AB4050,AC4050*'01 Controls'!$E$14)</x:f>
        <x:v>0</x:v>
      </x:c>
      <x:c r="AE4050" s="18" t="n">
        <x:f>IF(U4050=0,0,N4050*T4050/U4050)</x:f>
        <x:v>10.0546875</x:v>
      </x:c>
      <x:c r="AF4050" s="18" t="n">
        <x:f>IF(U4050=0,0,P4050*T4050/U4050)</x:f>
        <x:v>19.8</x:v>
      </x:c>
      <x:c r="AG4050" s="18" t="n">
        <x:f>MAX(AE4050,AF4050*'01 Controls'!$E$15)</x:f>
        <x:v>10.0546875</x:v>
      </x:c>
      <x:c r="AH4050" s="18" t="n">
        <x:f>SUM(V4050,Y4050,AB4050,AE4050)</x:f>
        <x:v>160.875</x:v>
      </x:c>
      <x:c r="AI4050" s="18" t="n">
        <x:f>N4050-AH4050</x:f>
        <x:v>0</x:v>
      </x:c>
      <x:c r="AJ4050" s="18" t="n">
        <x:f>V4050*INDEX('07 Mode Capacity'!$P$6:$P$17,MATCH("AIR-"&amp;I4050,'07 Mode Capacity'!$C$6:$C$17,0))</x:f>
        <x:v>0</x:v>
      </x:c>
      <x:c r="AK4050" s="18" t="n">
        <x:f>Y4050*INDEX('07 Mode Capacity'!$P$6:$P$17,MATCH("OCEAN-"&amp;I4050,'07 Mode Capacity'!$C$6:$C$17,0))</x:f>
        <x:v>13.21733115898951</x:v>
      </x:c>
      <x:c r="AL4050" s="18" t="n">
        <x:f>AB4050*INDEX('07 Mode Capacity'!$P$6:$P$17,MATCH("LAND-"&amp;I4050,'07 Mode Capacity'!$C$6:$C$17,0))</x:f>
        <x:v>0</x:v>
      </x:c>
      <x:c r="AM4050" s="18" t="n">
        <x:f>AE4050*INDEX('07 Mode Capacity'!$P$6:$P$17,MATCH("INLAND-"&amp;I4050,'07 Mode Capacity'!$C$6:$C$17,0))</x:f>
        <x:v>6.346864310803632</x:v>
      </x:c>
      <x:c r="AN4050" s="18" t="n">
        <x:f>SUM(AJ4050:AM4050)</x:f>
        <x:v>19.56419546979314</x:v>
      </x:c>
      <x:c r="AO4050" s="17" t="n">
        <x:f>IF(N4050=0,1,AN4050/N4050)</x:f>
        <x:v>0.12161116065139482</x:v>
      </x:c>
      <x:c r="AP4050" s="11" t="str">
        <x:f>IF(AO4050&gt;='01 Controls'!$E$16,"PASS","FAIL")</x:f>
        <x:v>FAIL</x:v>
      </x:c>
      <x:c r="AQ4050" s="11" t="str">
        <x:v>UNQUANTIFIED</x:v>
      </x:c>
      <x:c r="AR4050" s="11" t="str">
        <x:v>Position-class planning record; serial item and receiver open</x:v>
      </x:c>
      <x:c r="AS4050" s="26"/>
      <x:c r="AT4050" s="26"/>
    </x:row>
    <x:row r="4051">
      <x:c r="C4051" s="11" t="str">
        <x:v>G2-J-TOC-TNK-20</x:v>
      </x:c>
      <x:c r="D4051" s="11" t="str">
        <x:v>G2</x:v>
      </x:c>
      <x:c r="E4051" s="11" t="str">
        <x:v>Regional flood and displacement</x:v>
      </x:c>
      <x:c r="F4051" s="11" t="str">
        <x:v>J-TOC</x:v>
      </x:c>
      <x:c r="G4051" s="11" t="str">
        <x:v>Theater-opening command</x:v>
      </x:c>
      <x:c r="H4051" s="11" t="str">
        <x:v>TNK-20</x:v>
      </x:c>
      <x:c r="I4051" s="19" t="n">
        <x:v>48</x:v>
      </x:c>
      <x:c r="J4051" s="21" t="n">
        <x:v>3</x:v>
      </x:c>
      <x:c r="K4051" s="18" t="n">
        <x:f>'05 Cargo Register'!K19</x:f>
        <x:v>53.625</x:v>
      </x:c>
      <x:c r="L4051" s="18" t="n">
        <x:f>'05 Cargo Register'!N19</x:f>
        <x:v>4</x:v>
      </x:c>
      <x:c r="M4051" s="18" t="n">
        <x:f>'05 Cargo Register'!O19</x:f>
        <x:v>85</x:v>
      </x:c>
      <x:c r="N4051" s="18" t="n">
        <x:f>J4051*K4051</x:f>
        <x:v>160.875</x:v>
      </x:c>
      <x:c r="O4051" s="18" t="n">
        <x:f>J4051*L4051</x:f>
        <x:v>12</x:v>
      </x:c>
      <x:c r="P4051" s="18" t="n">
        <x:f>J4051*M4051</x:f>
        <x:v>255</x:v>
      </x:c>
      <x:c r="Q4051" s="22" t="n">
        <x:f>'01 Controls'!$E$31*'02 Cargo Classes'!$M$10</x:f>
        <x:v>0</x:v>
      </x:c>
      <x:c r="R4051" s="22" t="n">
        <x:f>'01 Controls'!$F$31*'02 Cargo Classes'!$N$10</x:f>
        <x:v>0.8999999999999999</x:v>
      </x:c>
      <x:c r="S4051" s="22" t="n">
        <x:f>'01 Controls'!$G$31*'02 Cargo Classes'!$O$10</x:f>
        <x:v>0</x:v>
      </x:c>
      <x:c r="T4051" s="22" t="n">
        <x:f>'01 Controls'!$H$31*'02 Cargo Classes'!$P$10</x:f>
        <x:v>0.1</x:v>
      </x:c>
      <x:c r="U4051" s="22" t="n">
        <x:f>SUM(Q4051:T4051)</x:f>
        <x:v>0.9999999999999999</x:v>
      </x:c>
      <x:c r="V4051" s="18" t="n">
        <x:f>IF(U4051=0,0,N4051*Q4051/U4051)</x:f>
        <x:v>0</x:v>
      </x:c>
      <x:c r="W4051" s="18" t="n">
        <x:f>IF(U4051=0,0,P4051*Q4051/U4051)</x:f>
        <x:v>0</x:v>
      </x:c>
      <x:c r="X4051" s="18" t="n">
        <x:f>MAX(V4051,W4051*'01 Controls'!$E$12)</x:f>
        <x:v>0</x:v>
      </x:c>
      <x:c r="Y4051" s="18" t="n">
        <x:f>IF(U4051=0,0,N4051*R4051/U4051)</x:f>
        <x:v>144.78750000000002</x:v>
      </x:c>
      <x:c r="Z4051" s="18" t="n">
        <x:f>IF(U4051=0,0,P4051*R4051/U4051)</x:f>
        <x:v>229.5</x:v>
      </x:c>
      <x:c r="AA4051" s="18" t="n">
        <x:f>MAX(Y4051,Z4051*'01 Controls'!$E$13)</x:f>
        <x:v>144.78750000000002</x:v>
      </x:c>
      <x:c r="AB4051" s="18" t="n">
        <x:f>IF(U4051=0,0,N4051*S4051/U4051)</x:f>
        <x:v>0</x:v>
      </x:c>
      <x:c r="AC4051" s="18" t="n">
        <x:f>IF(U4051=0,0,P4051*S4051/U4051)</x:f>
        <x:v>0</x:v>
      </x:c>
      <x:c r="AD4051" s="18" t="n">
        <x:f>MAX(AB4051,AC4051*'01 Controls'!$E$14)</x:f>
        <x:v>0</x:v>
      </x:c>
      <x:c r="AE4051" s="18" t="n">
        <x:f>IF(U4051=0,0,N4051*T4051/U4051)</x:f>
        <x:v>16.087500000000006</x:v>
      </x:c>
      <x:c r="AF4051" s="18" t="n">
        <x:f>IF(U4051=0,0,P4051*T4051/U4051)</x:f>
        <x:v>25.500000000000004</x:v>
      </x:c>
      <x:c r="AG4051" s="18" t="n">
        <x:f>MAX(AE4051,AF4051*'01 Controls'!$E$15)</x:f>
        <x:v>16.087500000000006</x:v>
      </x:c>
      <x:c r="AH4051" s="18" t="n">
        <x:f>SUM(V4051,Y4051,AB4051,AE4051)</x:f>
        <x:v>160.87500000000003</x:v>
      </x:c>
      <x:c r="AI4051" s="18" t="n">
        <x:f>N4051-AH4051</x:f>
        <x:v>-2.842170943040401e-14</x:v>
      </x:c>
      <x:c r="AJ4051" s="18" t="n">
        <x:f>V4051*INDEX('07 Mode Capacity'!$P$6:$P$17,MATCH("AIR-"&amp;I4051,'07 Mode Capacity'!$C$6:$C$17,0))</x:f>
        <x:v>0</x:v>
      </x:c>
      <x:c r="AK4051" s="18" t="n">
        <x:f>Y4051*INDEX('07 Mode Capacity'!$P$6:$P$17,MATCH("OCEAN-"&amp;I4051,'07 Mode Capacity'!$C$6:$C$17,0))</x:f>
        <x:v>12.68863791262993</x:v>
      </x:c>
      <x:c r="AL4051" s="18" t="n">
        <x:f>AB4051*INDEX('07 Mode Capacity'!$P$6:$P$17,MATCH("LAND-"&amp;I4051,'07 Mode Capacity'!$C$6:$C$17,0))</x:f>
        <x:v>0</x:v>
      </x:c>
      <x:c r="AM4051" s="18" t="n">
        <x:f>AE4051*INDEX('07 Mode Capacity'!$P$6:$P$17,MATCH("INLAND-"&amp;I4051,'07 Mode Capacity'!$C$6:$C$17,0))</x:f>
        <x:v>10.154982897285816</x:v>
      </x:c>
      <x:c r="AN4051" s="18" t="n">
        <x:f>SUM(AJ4051:AM4051)</x:f>
        <x:v>22.84362080991575</x:v>
      </x:c>
      <x:c r="AO4051" s="17" t="n">
        <x:f>IF(N4051=0,1,AN4051/N4051)</x:f>
        <x:v>0.14199608895052523</x:v>
      </x:c>
      <x:c r="AP4051" s="11" t="str">
        <x:f>IF(AO4051&gt;='01 Controls'!$E$16,"PASS","FAIL")</x:f>
        <x:v>FAIL</x:v>
      </x:c>
      <x:c r="AQ4051" s="11" t="str">
        <x:v>UNQUANTIFIED</x:v>
      </x:c>
      <x:c r="AR4051" s="11" t="str">
        <x:v>Position-class planning record; serial item and receiver open</x:v>
      </x:c>
      <x:c r="AS4051" s="26"/>
      <x:c r="AT4051" s="26"/>
    </x:row>
    <x:row r="4052">
      <x:c r="C4052" s="11" t="str">
        <x:v>G2-J-TOC-FLR-24</x:v>
      </x:c>
      <x:c r="D4052" s="11" t="str">
        <x:v>G2</x:v>
      </x:c>
      <x:c r="E4052" s="11" t="str">
        <x:v>Regional flood and displacement</x:v>
      </x:c>
      <x:c r="F4052" s="11" t="str">
        <x:v>J-TOC</x:v>
      </x:c>
      <x:c r="G4052" s="11" t="str">
        <x:v>Theater-opening command</x:v>
      </x:c>
      <x:c r="H4052" s="11" t="str">
        <x:v>FLR-24</x:v>
      </x:c>
      <x:c r="I4052" s="19" t="n">
        <x:v>48</x:v>
      </x:c>
      <x:c r="J4052" s="21" t="n">
        <x:v>3</x:v>
      </x:c>
      <x:c r="K4052" s="18" t="n">
        <x:f>'05 Cargo Register'!K20</x:f>
        <x:v>107.25</x:v>
      </x:c>
      <x:c r="L4052" s="18" t="n">
        <x:f>'05 Cargo Register'!N20</x:f>
        <x:v>6</x:v>
      </x:c>
      <x:c r="M4052" s="18" t="n">
        <x:f>'05 Cargo Register'!O20</x:f>
        <x:v>192</x:v>
      </x:c>
      <x:c r="N4052" s="18" t="n">
        <x:f>J4052*K4052</x:f>
        <x:v>321.75</x:v>
      </x:c>
      <x:c r="O4052" s="18" t="n">
        <x:f>J4052*L4052</x:f>
        <x:v>18</x:v>
      </x:c>
      <x:c r="P4052" s="18" t="n">
        <x:f>J4052*M4052</x:f>
        <x:v>576</x:v>
      </x:c>
      <x:c r="Q4052" s="22" t="n">
        <x:f>'01 Controls'!$E$31*'02 Cargo Classes'!$M$11</x:f>
        <x:v>0</x:v>
      </x:c>
      <x:c r="R4052" s="22" t="n">
        <x:f>'01 Controls'!$F$31*'02 Cargo Classes'!$N$11</x:f>
        <x:v>0.8999999999999999</x:v>
      </x:c>
      <x:c r="S4052" s="22" t="n">
        <x:f>'01 Controls'!$G$31*'02 Cargo Classes'!$O$11</x:f>
        <x:v>0</x:v>
      </x:c>
      <x:c r="T4052" s="22" t="n">
        <x:f>'01 Controls'!$H$31*'02 Cargo Classes'!$P$11</x:f>
        <x:v>0.08000000000000002</x:v>
      </x:c>
      <x:c r="U4052" s="22" t="n">
        <x:f>SUM(Q4052:T4052)</x:f>
        <x:v>0.98</x:v>
      </x:c>
      <x:c r="V4052" s="18" t="n">
        <x:f>IF(U4052=0,0,N4052*Q4052/U4052)</x:f>
        <x:v>0</x:v>
      </x:c>
      <x:c r="W4052" s="18" t="n">
        <x:f>IF(U4052=0,0,P4052*Q4052/U4052)</x:f>
        <x:v>0</x:v>
      </x:c>
      <x:c r="X4052" s="18" t="n">
        <x:f>MAX(V4052,W4052*'01 Controls'!$E$12)</x:f>
        <x:v>0</x:v>
      </x:c>
      <x:c r="Y4052" s="18" t="n">
        <x:f>IF(U4052=0,0,N4052*R4052/U4052)</x:f>
        <x:v>295.484693877551</x:v>
      </x:c>
      <x:c r="Z4052" s="18" t="n">
        <x:f>IF(U4052=0,0,P4052*R4052/U4052)</x:f>
        <x:v>528.9795918367347</x:v>
      </x:c>
      <x:c r="AA4052" s="18" t="n">
        <x:f>MAX(Y4052,Z4052*'01 Controls'!$E$13)</x:f>
        <x:v>295.484693877551</x:v>
      </x:c>
      <x:c r="AB4052" s="18" t="n">
        <x:f>IF(U4052=0,0,N4052*S4052/U4052)</x:f>
        <x:v>0</x:v>
      </x:c>
      <x:c r="AC4052" s="18" t="n">
        <x:f>IF(U4052=0,0,P4052*S4052/U4052)</x:f>
        <x:v>0</x:v>
      </x:c>
      <x:c r="AD4052" s="18" t="n">
        <x:f>MAX(AB4052,AC4052*'01 Controls'!$E$14)</x:f>
        <x:v>0</x:v>
      </x:c>
      <x:c r="AE4052" s="18" t="n">
        <x:f>IF(U4052=0,0,N4052*T4052/U4052)</x:f>
        <x:v>26.265306122448987</x:v>
      </x:c>
      <x:c r="AF4052" s="18" t="n">
        <x:f>IF(U4052=0,0,P4052*T4052/U4052)</x:f>
        <x:v>47.02040816326532</x:v>
      </x:c>
      <x:c r="AG4052" s="18" t="n">
        <x:f>MAX(AE4052,AF4052*'01 Controls'!$E$15)</x:f>
        <x:v>26.265306122448987</x:v>
      </x:c>
      <x:c r="AH4052" s="18" t="n">
        <x:f>SUM(V4052,Y4052,AB4052,AE4052)</x:f>
        <x:v>321.75</x:v>
      </x:c>
      <x:c r="AI4052" s="18" t="n">
        <x:f>N4052-AH4052</x:f>
        <x:v>0</x:v>
      </x:c>
      <x:c r="AJ4052" s="18" t="n">
        <x:f>V4052*INDEX('07 Mode Capacity'!$P$6:$P$17,MATCH("AIR-"&amp;I4052,'07 Mode Capacity'!$C$6:$C$17,0))</x:f>
        <x:v>0</x:v>
      </x:c>
      <x:c r="AK4052" s="18" t="n">
        <x:f>Y4052*INDEX('07 Mode Capacity'!$P$6:$P$17,MATCH("OCEAN-"&amp;I4052,'07 Mode Capacity'!$C$6:$C$17,0))</x:f>
        <x:v>25.895179413530467</x:v>
      </x:c>
      <x:c r="AL4052" s="18" t="n">
        <x:f>AB4052*INDEX('07 Mode Capacity'!$P$6:$P$17,MATCH("LAND-"&amp;I4052,'07 Mode Capacity'!$C$6:$C$17,0))</x:f>
        <x:v>0</x:v>
      </x:c>
      <x:c r="AM4052" s="18" t="n">
        <x:f>AE4052*INDEX('07 Mode Capacity'!$P$6:$P$17,MATCH("INLAND-"&amp;I4052,'07 Mode Capacity'!$C$6:$C$17,0))</x:f>
        <x:v>16.579563913936024</x:v>
      </x:c>
      <x:c r="AN4052" s="18" t="n">
        <x:f>SUM(AJ4052:AM4052)</x:f>
        <x:v>42.47474332746649</x:v>
      </x:c>
      <x:c r="AO4052" s="17" t="n">
        <x:f>IF(N4052=0,1,AN4052/N4052)</x:f>
        <x:v>0.13201163427340012</x:v>
      </x:c>
      <x:c r="AP4052" s="11" t="str">
        <x:f>IF(AO4052&gt;='01 Controls'!$E$16,"PASS","FAIL")</x:f>
        <x:v>FAIL</x:v>
      </x:c>
      <x:c r="AQ4052" s="11" t="str">
        <x:v>UNQUANTIFIED</x:v>
      </x:c>
      <x:c r="AR4052" s="11" t="str">
        <x:v>Position-class planning record; serial item and receiver open</x:v>
      </x:c>
      <x:c r="AS4052" s="26"/>
      <x:c r="AT4052" s="26"/>
    </x:row>
    <x:row r="4053">
      <x:c r="C4053" s="11" t="str">
        <x:v>G2-J-TOC-ROL-30</x:v>
      </x:c>
      <x:c r="D4053" s="11" t="str">
        <x:v>G2</x:v>
      </x:c>
      <x:c r="E4053" s="11" t="str">
        <x:v>Regional flood and displacement</x:v>
      </x:c>
      <x:c r="F4053" s="11" t="str">
        <x:v>J-TOC</x:v>
      </x:c>
      <x:c r="G4053" s="11" t="str">
        <x:v>Theater-opening command</x:v>
      </x:c>
      <x:c r="H4053" s="11" t="str">
        <x:v>ROL-30</x:v>
      </x:c>
      <x:c r="I4053" s="19" t="n">
        <x:v>48</x:v>
      </x:c>
      <x:c r="J4053" s="21" t="n">
        <x:v>3</x:v>
      </x:c>
      <x:c r="K4053" s="18" t="n">
        <x:f>'05 Cargo Register'!K21</x:f>
        <x:v>107.25</x:v>
      </x:c>
      <x:c r="L4053" s="18" t="n">
        <x:f>'05 Cargo Register'!N21</x:f>
        <x:v>5</x:v>
      </x:c>
      <x:c r="M4053" s="18" t="n">
        <x:f>'05 Cargo Register'!O21</x:f>
        <x:v>318.75</x:v>
      </x:c>
      <x:c r="N4053" s="18" t="n">
        <x:f>J4053*K4053</x:f>
        <x:v>321.75</x:v>
      </x:c>
      <x:c r="O4053" s="18" t="n">
        <x:f>J4053*L4053</x:f>
        <x:v>15</x:v>
      </x:c>
      <x:c r="P4053" s="18" t="n">
        <x:f>J4053*M4053</x:f>
        <x:v>956.25</x:v>
      </x:c>
      <x:c r="Q4053" s="22" t="n">
        <x:f>'01 Controls'!$E$31*'02 Cargo Classes'!$M$12</x:f>
        <x:v>0</x:v>
      </x:c>
      <x:c r="R4053" s="22" t="n">
        <x:f>'01 Controls'!$F$31*'02 Cargo Classes'!$N$12</x:f>
        <x:v>0.75</x:v>
      </x:c>
      <x:c r="S4053" s="22" t="n">
        <x:f>'01 Controls'!$G$31*'02 Cargo Classes'!$O$12</x:f>
        <x:v>0</x:v>
      </x:c>
      <x:c r="T4053" s="22" t="n">
        <x:f>'01 Controls'!$H$31*'02 Cargo Classes'!$P$12</x:f>
        <x:v>0.06</x:v>
      </x:c>
      <x:c r="U4053" s="22" t="n">
        <x:f>SUM(Q4053:T4053)</x:f>
        <x:v>0.81</x:v>
      </x:c>
      <x:c r="V4053" s="18" t="n">
        <x:f>IF(U4053=0,0,N4053*Q4053/U4053)</x:f>
        <x:v>0</x:v>
      </x:c>
      <x:c r="W4053" s="18" t="n">
        <x:f>IF(U4053=0,0,P4053*Q4053/U4053)</x:f>
        <x:v>0</x:v>
      </x:c>
      <x:c r="X4053" s="18" t="n">
        <x:f>MAX(V4053,W4053*'01 Controls'!$E$12)</x:f>
        <x:v>0</x:v>
      </x:c>
      <x:c r="Y4053" s="18" t="n">
        <x:f>IF(U4053=0,0,N4053*R4053/U4053)</x:f>
        <x:v>297.91666666666663</x:v>
      </x:c>
      <x:c r="Z4053" s="18" t="n">
        <x:f>IF(U4053=0,0,P4053*R4053/U4053)</x:f>
        <x:v>885.4166666666666</x:v>
      </x:c>
      <x:c r="AA4053" s="18" t="n">
        <x:f>MAX(Y4053,Z4053*'01 Controls'!$E$13)</x:f>
        <x:v>297.91666666666663</x:v>
      </x:c>
      <x:c r="AB4053" s="18" t="n">
        <x:f>IF(U4053=0,0,N4053*S4053/U4053)</x:f>
        <x:v>0</x:v>
      </x:c>
      <x:c r="AC4053" s="18" t="n">
        <x:f>IF(U4053=0,0,P4053*S4053/U4053)</x:f>
        <x:v>0</x:v>
      </x:c>
      <x:c r="AD4053" s="18" t="n">
        <x:f>MAX(AB4053,AC4053*'01 Controls'!$E$14)</x:f>
        <x:v>0</x:v>
      </x:c>
      <x:c r="AE4053" s="18" t="n">
        <x:f>IF(U4053=0,0,N4053*T4053/U4053)</x:f>
        <x:v>23.833333333333332</x:v>
      </x:c>
      <x:c r="AF4053" s="18" t="n">
        <x:f>IF(U4053=0,0,P4053*T4053/U4053)</x:f>
        <x:v>70.83333333333333</x:v>
      </x:c>
      <x:c r="AG4053" s="18" t="n">
        <x:f>MAX(AE4053,AF4053*'01 Controls'!$E$15)</x:f>
        <x:v>23.833333333333332</x:v>
      </x:c>
      <x:c r="AH4053" s="18" t="n">
        <x:f>SUM(V4053,Y4053,AB4053,AE4053)</x:f>
        <x:v>321.74999999999994</x:v>
      </x:c>
      <x:c r="AI4053" s="18" t="n">
        <x:f>N4053-AH4053</x:f>
        <x:v>5.684341886080802e-14</x:v>
      </x:c>
      <x:c r="AJ4053" s="18" t="n">
        <x:f>V4053*INDEX('07 Mode Capacity'!$P$6:$P$17,MATCH("AIR-"&amp;I4053,'07 Mode Capacity'!$C$6:$C$17,0))</x:f>
        <x:v>0</x:v>
      </x:c>
      <x:c r="AK4053" s="18" t="n">
        <x:f>Y4053*INDEX('07 Mode Capacity'!$P$6:$P$17,MATCH("OCEAN-"&amp;I4053,'07 Mode Capacity'!$C$6:$C$17,0))</x:f>
        <x:v>26.108308462201496</x:v>
      </x:c>
      <x:c r="AL4053" s="18" t="n">
        <x:f>AB4053*INDEX('07 Mode Capacity'!$P$6:$P$17,MATCH("LAND-"&amp;I4053,'07 Mode Capacity'!$C$6:$C$17,0))</x:f>
        <x:v>0</x:v>
      </x:c>
      <x:c r="AM4053" s="18" t="n">
        <x:f>AE4053*INDEX('07 Mode Capacity'!$P$6:$P$17,MATCH("INLAND-"&amp;I4053,'07 Mode Capacity'!$C$6:$C$17,0))</x:f>
        <x:v>15.044419107090091</x:v>
      </x:c>
      <x:c r="AN4053" s="18" t="n">
        <x:f>SUM(AJ4053:AM4053)</x:f>
        <x:v>41.152727569291585</x:v>
      </x:c>
      <x:c r="AO4053" s="17" t="n">
        <x:f>IF(N4053=0,1,AN4053/N4053)</x:f>
        <x:v>0.12790280518816344</x:v>
      </x:c>
      <x:c r="AP4053" s="11" t="str">
        <x:f>IF(AO4053&gt;='01 Controls'!$E$16,"PASS","FAIL")</x:f>
        <x:v>FAIL</x:v>
      </x:c>
      <x:c r="AQ4053" s="11" t="str">
        <x:v>UNQUANTIFIED</x:v>
      </x:c>
      <x:c r="AR4053" s="11" t="str">
        <x:v>Position-class planning record; serial item and receiver open</x:v>
      </x:c>
      <x:c r="AS4053" s="26"/>
      <x:c r="AT4053" s="26"/>
    </x:row>
    <x:row r="4054">
      <x:c r="C4054" s="11" t="str">
        <x:v>G2-J-TOC-LIN-18</x:v>
      </x:c>
      <x:c r="D4054" s="11" t="str">
        <x:v>G2</x:v>
      </x:c>
      <x:c r="E4054" s="11" t="str">
        <x:v>Regional flood and displacement</x:v>
      </x:c>
      <x:c r="F4054" s="11" t="str">
        <x:v>J-TOC</x:v>
      </x:c>
      <x:c r="G4054" s="11" t="str">
        <x:v>Theater-opening command</x:v>
      </x:c>
      <x:c r="H4054" s="11" t="str">
        <x:v>LIN-18</x:v>
      </x:c>
      <x:c r="I4054" s="19" t="n">
        <x:v>72</x:v>
      </x:c>
      <x:c r="J4054" s="21" t="n">
        <x:v>3</x:v>
      </x:c>
      <x:c r="K4054" s="18" t="n">
        <x:f>'05 Cargo Register'!K22</x:f>
        <x:v>53.625</x:v>
      </x:c>
      <x:c r="L4054" s="18" t="n">
        <x:f>'05 Cargo Register'!N22</x:f>
        <x:v>4</x:v>
      </x:c>
      <x:c r="M4054" s="18" t="n">
        <x:f>'05 Cargo Register'!O22</x:f>
        <x:v>176</x:v>
      </x:c>
      <x:c r="N4054" s="18" t="n">
        <x:f>J4054*K4054</x:f>
        <x:v>160.875</x:v>
      </x:c>
      <x:c r="O4054" s="18" t="n">
        <x:f>J4054*L4054</x:f>
        <x:v>12</x:v>
      </x:c>
      <x:c r="P4054" s="18" t="n">
        <x:f>J4054*M4054</x:f>
        <x:v>528</x:v>
      </x:c>
      <x:c r="Q4054" s="22" t="n">
        <x:f>'01 Controls'!$E$31*'02 Cargo Classes'!$M$13</x:f>
        <x:v>0</x:v>
      </x:c>
      <x:c r="R4054" s="22" t="n">
        <x:f>'01 Controls'!$F$31*'02 Cargo Classes'!$N$13</x:f>
        <x:v>0.8999999999999999</x:v>
      </x:c>
      <x:c r="S4054" s="22" t="n">
        <x:f>'01 Controls'!$G$31*'02 Cargo Classes'!$O$13</x:f>
        <x:v>0</x:v>
      </x:c>
      <x:c r="T4054" s="22" t="n">
        <x:f>'01 Controls'!$H$31*'02 Cargo Classes'!$P$13</x:f>
        <x:v>0.1</x:v>
      </x:c>
      <x:c r="U4054" s="22" t="n">
        <x:f>SUM(Q4054:T4054)</x:f>
        <x:v>0.9999999999999999</x:v>
      </x:c>
      <x:c r="V4054" s="18" t="n">
        <x:f>IF(U4054=0,0,N4054*Q4054/U4054)</x:f>
        <x:v>0</x:v>
      </x:c>
      <x:c r="W4054" s="18" t="n">
        <x:f>IF(U4054=0,0,P4054*Q4054/U4054)</x:f>
        <x:v>0</x:v>
      </x:c>
      <x:c r="X4054" s="18" t="n">
        <x:f>MAX(V4054,W4054*'01 Controls'!$E$12)</x:f>
        <x:v>0</x:v>
      </x:c>
      <x:c r="Y4054" s="18" t="n">
        <x:f>IF(U4054=0,0,N4054*R4054/U4054)</x:f>
        <x:v>144.78750000000002</x:v>
      </x:c>
      <x:c r="Z4054" s="18" t="n">
        <x:f>IF(U4054=0,0,P4054*R4054/U4054)</x:f>
        <x:v>475.2</x:v>
      </x:c>
      <x:c r="AA4054" s="18" t="n">
        <x:f>MAX(Y4054,Z4054*'01 Controls'!$E$13)</x:f>
        <x:v>144.78750000000002</x:v>
      </x:c>
      <x:c r="AB4054" s="18" t="n">
        <x:f>IF(U4054=0,0,N4054*S4054/U4054)</x:f>
        <x:v>0</x:v>
      </x:c>
      <x:c r="AC4054" s="18" t="n">
        <x:f>IF(U4054=0,0,P4054*S4054/U4054)</x:f>
        <x:v>0</x:v>
      </x:c>
      <x:c r="AD4054" s="18" t="n">
        <x:f>MAX(AB4054,AC4054*'01 Controls'!$E$14)</x:f>
        <x:v>0</x:v>
      </x:c>
      <x:c r="AE4054" s="18" t="n">
        <x:f>IF(U4054=0,0,N4054*T4054/U4054)</x:f>
        <x:v>16.087500000000006</x:v>
      </x:c>
      <x:c r="AF4054" s="18" t="n">
        <x:f>IF(U4054=0,0,P4054*T4054/U4054)</x:f>
        <x:v>52.80000000000001</x:v>
      </x:c>
      <x:c r="AG4054" s="18" t="n">
        <x:f>MAX(AE4054,AF4054*'01 Controls'!$E$15)</x:f>
        <x:v>16.087500000000006</x:v>
      </x:c>
      <x:c r="AH4054" s="18" t="n">
        <x:f>SUM(V4054,Y4054,AB4054,AE4054)</x:f>
        <x:v>160.87500000000003</x:v>
      </x:c>
      <x:c r="AI4054" s="18" t="n">
        <x:f>N4054-AH4054</x:f>
        <x:v>-2.842170943040401e-14</x:v>
      </x:c>
      <x:c r="AJ4054" s="18" t="n">
        <x:f>V4054*INDEX('07 Mode Capacity'!$P$6:$P$17,MATCH("AIR-"&amp;I4054,'07 Mode Capacity'!$C$6:$C$17,0))</x:f>
        <x:v>0</x:v>
      </x:c>
      <x:c r="AK4054" s="18" t="n">
        <x:f>Y4054*INDEX('07 Mode Capacity'!$P$6:$P$17,MATCH("OCEAN-"&amp;I4054,'07 Mode Capacity'!$C$6:$C$17,0))</x:f>
        <x:v>113.33501863098844</x:v>
      </x:c>
      <x:c r="AL4054" s="18" t="n">
        <x:f>AB4054*INDEX('07 Mode Capacity'!$P$6:$P$17,MATCH("LAND-"&amp;I4054,'07 Mode Capacity'!$C$6:$C$17,0))</x:f>
        <x:v>0</x:v>
      </x:c>
      <x:c r="AM4054" s="18" t="n">
        <x:f>AE4054*INDEX('07 Mode Capacity'!$P$6:$P$17,MATCH("INLAND-"&amp;I4054,'07 Mode Capacity'!$C$6:$C$17,0))</x:f>
        <x:v>16.087500000000006</x:v>
      </x:c>
      <x:c r="AN4054" s="18" t="n">
        <x:f>SUM(AJ4054:AM4054)</x:f>
        <x:v>129.42251863098846</x:v>
      </x:c>
      <x:c r="AO4054" s="17" t="n">
        <x:f>IF(N4054=0,1,AN4054/N4054)</x:f>
        <x:v>0.8044911803014045</x:v>
      </x:c>
      <x:c r="AP4054" s="11" t="str">
        <x:f>IF(AO4054&gt;='01 Controls'!$E$16,"PASS","FAIL")</x:f>
        <x:v>FAIL</x:v>
      </x:c>
      <x:c r="AQ4054" s="11" t="str">
        <x:v>UNQUANTIFIED</x:v>
      </x:c>
      <x:c r="AR4054" s="11" t="str">
        <x:v>Position-class planning record; serial item and receiver open</x:v>
      </x:c>
      <x:c r="AS4054" s="26"/>
      <x:c r="AT4054" s="26"/>
    </x:row>
    <x:row r="4055">
      <x:c r="C4055" s="11" t="str">
        <x:v>G2-J-TOC-BLK-08</x:v>
      </x:c>
      <x:c r="D4055" s="11" t="str">
        <x:v>G2</x:v>
      </x:c>
      <x:c r="E4055" s="11" t="str">
        <x:v>Regional flood and displacement</x:v>
      </x:c>
      <x:c r="F4055" s="11" t="str">
        <x:v>J-TOC</x:v>
      </x:c>
      <x:c r="G4055" s="11" t="str">
        <x:v>Theater-opening command</x:v>
      </x:c>
      <x:c r="H4055" s="11" t="str">
        <x:v>BLK-08</x:v>
      </x:c>
      <x:c r="I4055" s="19" t="n">
        <x:v>48</x:v>
      </x:c>
      <x:c r="J4055" s="21" t="n">
        <x:v>3</x:v>
      </x:c>
      <x:c r="K4055" s="18" t="n">
        <x:f>'05 Cargo Register'!K23</x:f>
        <x:v>160.875</x:v>
      </x:c>
      <x:c r="L4055" s="18" t="n">
        <x:f>'05 Cargo Register'!N23</x:f>
        <x:v>26</x:v>
      </x:c>
      <x:c r="M4055" s="18" t="n">
        <x:f>'05 Cargo Register'!O23</x:f>
        <x:v>1326</x:v>
      </x:c>
      <x:c r="N4055" s="18" t="n">
        <x:f>J4055*K4055</x:f>
        <x:v>482.625</x:v>
      </x:c>
      <x:c r="O4055" s="18" t="n">
        <x:f>J4055*L4055</x:f>
        <x:v>78</x:v>
      </x:c>
      <x:c r="P4055" s="18" t="n">
        <x:f>J4055*M4055</x:f>
        <x:v>3978</x:v>
      </x:c>
      <x:c r="Q4055" s="22" t="n">
        <x:f>'01 Controls'!$E$31*'02 Cargo Classes'!$M$14</x:f>
        <x:v>0.15</x:v>
      </x:c>
      <x:c r="R4055" s="22" t="n">
        <x:f>'01 Controls'!$F$31*'02 Cargo Classes'!$N$14</x:f>
        <x:v>0.6000000000000001</x:v>
      </x:c>
      <x:c r="S4055" s="22" t="n">
        <x:f>'01 Controls'!$G$31*'02 Cargo Classes'!$O$14</x:f>
        <x:v>0</x:v>
      </x:c>
      <x:c r="T4055" s="22" t="n">
        <x:f>'01 Controls'!$H$31*'02 Cargo Classes'!$P$14</x:f>
        <x:v>0.05</x:v>
      </x:c>
      <x:c r="U4055" s="22" t="n">
        <x:f>SUM(Q4055:T4055)</x:f>
        <x:v>0.8000000000000002</x:v>
      </x:c>
      <x:c r="V4055" s="18" t="n">
        <x:f>IF(U4055=0,0,N4055*Q4055/U4055)</x:f>
        <x:v>90.49218749999999</x:v>
      </x:c>
      <x:c r="W4055" s="18" t="n">
        <x:f>IF(U4055=0,0,P4055*Q4055/U4055)</x:f>
        <x:v>745.8749999999998</x:v>
      </x:c>
      <x:c r="X4055" s="18" t="n">
        <x:f>MAX(V4055,W4055*'01 Controls'!$E$12)</x:f>
        <x:v>186.46874999999994</x:v>
      </x:c>
      <x:c r="Y4055" s="18" t="n">
        <x:f>IF(U4055=0,0,N4055*R4055/U4055)</x:f>
        <x:v>361.96875</x:v>
      </x:c>
      <x:c r="Z4055" s="18" t="n">
        <x:f>IF(U4055=0,0,P4055*R4055/U4055)</x:f>
        <x:v>2983.4999999999995</x:v>
      </x:c>
      <x:c r="AA4055" s="18" t="n">
        <x:f>MAX(Y4055,Z4055*'01 Controls'!$E$13)</x:f>
        <x:v>447.5249999999999</x:v>
      </x:c>
      <x:c r="AB4055" s="18" t="n">
        <x:f>IF(U4055=0,0,N4055*S4055/U4055)</x:f>
        <x:v>0</x:v>
      </x:c>
      <x:c r="AC4055" s="18" t="n">
        <x:f>IF(U4055=0,0,P4055*S4055/U4055)</x:f>
        <x:v>0</x:v>
      </x:c>
      <x:c r="AD4055" s="18" t="n">
        <x:f>MAX(AB4055,AC4055*'01 Controls'!$E$14)</x:f>
        <x:v>0</x:v>
      </x:c>
      <x:c r="AE4055" s="18" t="n">
        <x:f>IF(U4055=0,0,N4055*T4055/U4055)</x:f>
        <x:v>30.164062499999996</x:v>
      </x:c>
      <x:c r="AF4055" s="18" t="n">
        <x:f>IF(U4055=0,0,P4055*T4055/U4055)</x:f>
        <x:v>248.62499999999997</x:v>
      </x:c>
      <x:c r="AG4055" s="18" t="n">
        <x:f>MAX(AE4055,AF4055*'01 Controls'!$E$15)</x:f>
        <x:v>44.75249999999999</x:v>
      </x:c>
      <x:c r="AH4055" s="18" t="n">
        <x:f>SUM(V4055,Y4055,AB4055,AE4055)</x:f>
        <x:v>482.625</x:v>
      </x:c>
      <x:c r="AI4055" s="18" t="n">
        <x:f>N4055-AH4055</x:f>
        <x:v>0</x:v>
      </x:c>
      <x:c r="AJ4055" s="18" t="n">
        <x:f>V4055*INDEX('07 Mode Capacity'!$P$6:$P$17,MATCH("AIR-"&amp;I4055,'07 Mode Capacity'!$C$6:$C$17,0))</x:f>
        <x:v>25.368186952850593</x:v>
      </x:c>
      <x:c r="AK4055" s="18" t="n">
        <x:f>Y4055*INDEX('07 Mode Capacity'!$P$6:$P$17,MATCH("OCEAN-"&amp;I4055,'07 Mode Capacity'!$C$6:$C$17,0))</x:f>
        <x:v>31.721594781574822</x:v>
      </x:c>
      <x:c r="AL4055" s="18" t="n">
        <x:f>AB4055*INDEX('07 Mode Capacity'!$P$6:$P$17,MATCH("LAND-"&amp;I4055,'07 Mode Capacity'!$C$6:$C$17,0))</x:f>
        <x:v>0</x:v>
      </x:c>
      <x:c r="AM4055" s="18" t="n">
        <x:f>AE4055*INDEX('07 Mode Capacity'!$P$6:$P$17,MATCH("INLAND-"&amp;I4055,'07 Mode Capacity'!$C$6:$C$17,0))</x:f>
        <x:v>19.040592932410895</x:v>
      </x:c>
      <x:c r="AN4055" s="18" t="n">
        <x:f>SUM(AJ4055:AM4055)</x:f>
        <x:v>76.1303746668363</x:v>
      </x:c>
      <x:c r="AO4055" s="17" t="n">
        <x:f>IF(N4055=0,1,AN4055/N4055)</x:f>
        <x:v>0.15774229405197887</x:v>
      </x:c>
      <x:c r="AP4055" s="11" t="str">
        <x:f>IF(AO4055&gt;='01 Controls'!$E$16,"PASS","FAIL")</x:f>
        <x:v>FAIL</x:v>
      </x:c>
      <x:c r="AQ4055" s="11" t="str">
        <x:v>UNQUANTIFIED</x:v>
      </x:c>
      <x:c r="AR4055" s="11" t="str">
        <x:v>Position-class planning record; serial item and receiver open</x:v>
      </x:c>
      <x:c r="AS4055" s="26"/>
      <x:c r="AT4055" s="26"/>
    </x:row>
    <x:row r="4056">
      <x:c r="C4056" s="11" t="str">
        <x:v>G2-J-TSC-APL-45</x:v>
      </x:c>
      <x:c r="D4056" s="11" t="str">
        <x:v>G2</x:v>
      </x:c>
      <x:c r="E4056" s="11" t="str">
        <x:v>Regional flood and displacement</x:v>
      </x:c>
      <x:c r="F4056" s="11" t="str">
        <x:v>J-TSC</x:v>
      </x:c>
      <x:c r="G4056" s="11" t="str">
        <x:v>Theater sustainment command</x:v>
      </x:c>
      <x:c r="H4056" s="11" t="str">
        <x:v>APL-45</x:v>
      </x:c>
      <x:c r="I4056" s="19" t="n">
        <x:v>24</x:v>
      </x:c>
      <x:c r="J4056" s="21" t="n">
        <x:v>4</x:v>
      </x:c>
      <x:c r="K4056" s="18" t="n">
        <x:f>'05 Cargo Register'!K24</x:f>
        <x:v>214.5</x:v>
      </x:c>
      <x:c r="L4056" s="18" t="n">
        <x:f>'05 Cargo Register'!N24</x:f>
        <x:v>57</x:v>
      </x:c>
      <x:c r="M4056" s="18" t="n">
        <x:f>'05 Cargo Register'!O24</x:f>
        <x:v>427.5</x:v>
      </x:c>
      <x:c r="N4056" s="18" t="n">
        <x:f>J4056*K4056</x:f>
        <x:v>858</x:v>
      </x:c>
      <x:c r="O4056" s="18" t="n">
        <x:f>J4056*L4056</x:f>
        <x:v>228</x:v>
      </x:c>
      <x:c r="P4056" s="18" t="n">
        <x:f>J4056*M4056</x:f>
        <x:v>1710</x:v>
      </x:c>
      <x:c r="Q4056" s="22" t="n">
        <x:f>'01 Controls'!$E$31*'02 Cargo Classes'!$M$6</x:f>
        <x:v>0.44999999999999996</x:v>
      </x:c>
      <x:c r="R4056" s="22" t="n">
        <x:f>'01 Controls'!$F$31*'02 Cargo Classes'!$N$6</x:f>
        <x:v>0.30000000000000004</x:v>
      </x:c>
      <x:c r="S4056" s="22" t="n">
        <x:f>'01 Controls'!$G$31*'02 Cargo Classes'!$O$6</x:f>
        <x:v>0</x:v>
      </x:c>
      <x:c r="T4056" s="22" t="n">
        <x:f>'01 Controls'!$H$31*'02 Cargo Classes'!$P$6</x:f>
        <x:v>0.03</x:v>
      </x:c>
      <x:c r="U4056" s="22" t="n">
        <x:f>SUM(Q4056:T4056)</x:f>
        <x:v>0.78</x:v>
      </x:c>
      <x:c r="V4056" s="18" t="n">
        <x:f>IF(U4056=0,0,N4056*Q4056/U4056)</x:f>
        <x:v>494.99999999999994</x:v>
      </x:c>
      <x:c r="W4056" s="18" t="n">
        <x:f>IF(U4056=0,0,P4056*Q4056/U4056)</x:f>
        <x:v>986.5384615384613</x:v>
      </x:c>
      <x:c r="X4056" s="18" t="n">
        <x:f>MAX(V4056,W4056*'01 Controls'!$E$12)</x:f>
        <x:v>494.99999999999994</x:v>
      </x:c>
      <x:c r="Y4056" s="18" t="n">
        <x:f>IF(U4056=0,0,N4056*R4056/U4056)</x:f>
        <x:v>330.00000000000006</x:v>
      </x:c>
      <x:c r="Z4056" s="18" t="n">
        <x:f>IF(U4056=0,0,P4056*R4056/U4056)</x:f>
        <x:v>657.6923076923078</x:v>
      </x:c>
      <x:c r="AA4056" s="18" t="n">
        <x:f>MAX(Y4056,Z4056*'01 Controls'!$E$13)</x:f>
        <x:v>330.00000000000006</x:v>
      </x:c>
      <x:c r="AB4056" s="18" t="n">
        <x:f>IF(U4056=0,0,N4056*S4056/U4056)</x:f>
        <x:v>0</x:v>
      </x:c>
      <x:c r="AC4056" s="18" t="n">
        <x:f>IF(U4056=0,0,P4056*S4056/U4056)</x:f>
        <x:v>0</x:v>
      </x:c>
      <x:c r="AD4056" s="18" t="n">
        <x:f>MAX(AB4056,AC4056*'01 Controls'!$E$14)</x:f>
        <x:v>0</x:v>
      </x:c>
      <x:c r="AE4056" s="18" t="n">
        <x:f>IF(U4056=0,0,N4056*T4056/U4056)</x:f>
        <x:v>33</x:v>
      </x:c>
      <x:c r="AF4056" s="18" t="n">
        <x:f>IF(U4056=0,0,P4056*T4056/U4056)</x:f>
        <x:v>65.76923076923076</x:v>
      </x:c>
      <x:c r="AG4056" s="18" t="n">
        <x:f>MAX(AE4056,AF4056*'01 Controls'!$E$15)</x:f>
        <x:v>33</x:v>
      </x:c>
      <x:c r="AH4056" s="18" t="n">
        <x:f>SUM(V4056,Y4056,AB4056,AE4056)</x:f>
        <x:v>858</x:v>
      </x:c>
      <x:c r="AI4056" s="18" t="n">
        <x:f>N4056-AH4056</x:f>
        <x:v>0</x:v>
      </x:c>
      <x:c r="AJ4056" s="18" t="n">
        <x:f>V4056*INDEX('07 Mode Capacity'!$P$6:$P$17,MATCH("AIR-"&amp;I4056,'07 Mode Capacity'!$C$6:$C$17,0))</x:f>
        <x:v>100.4424635802404</x:v>
      </x:c>
      <x:c r="AK4056" s="18" t="n">
        <x:f>Y4056*INDEX('07 Mode Capacity'!$P$6:$P$17,MATCH("OCEAN-"&amp;I4056,'07 Mode Capacity'!$C$6:$C$17,0))</x:f>
        <x:v>49.52938619676235</x:v>
      </x:c>
      <x:c r="AL4056" s="18" t="n">
        <x:f>AB4056*INDEX('07 Mode Capacity'!$P$6:$P$17,MATCH("LAND-"&amp;I4056,'07 Mode Capacity'!$C$6:$C$17,0))</x:f>
        <x:v>0</x:v>
      </x:c>
      <x:c r="AM4056" s="18" t="n">
        <x:f>AE4056*INDEX('07 Mode Capacity'!$P$6:$P$17,MATCH("INLAND-"&amp;I4056,'07 Mode Capacity'!$C$6:$C$17,0))</x:f>
        <x:v>33</x:v>
      </x:c>
      <x:c r="AN4056" s="18" t="n">
        <x:f>SUM(AJ4056:AM4056)</x:f>
        <x:v>182.97184977700275</x:v>
      </x:c>
      <x:c r="AO4056" s="17" t="n">
        <x:f>IF(N4056=0,1,AN4056/N4056)</x:f>
        <x:v>0.21325390416900086</x:v>
      </x:c>
      <x:c r="AP4056" s="11" t="str">
        <x:f>IF(AO4056&gt;='01 Controls'!$E$16,"PASS","FAIL")</x:f>
        <x:v>FAIL</x:v>
      </x:c>
      <x:c r="AQ4056" s="11" t="str">
        <x:v>UNQUANTIFIED</x:v>
      </x:c>
      <x:c r="AR4056" s="11" t="str">
        <x:v>Position-class planning record; serial item and receiver open</x:v>
      </x:c>
      <x:c r="AS4056" s="26"/>
      <x:c r="AT4056" s="26"/>
    </x:row>
    <x:row r="4057">
      <x:c r="C4057" s="11" t="str">
        <x:v>G2-J-TSC-ISO-18</x:v>
      </x:c>
      <x:c r="D4057" s="11" t="str">
        <x:v>G2</x:v>
      </x:c>
      <x:c r="E4057" s="11" t="str">
        <x:v>Regional flood and displacement</x:v>
      </x:c>
      <x:c r="F4057" s="11" t="str">
        <x:v>J-TSC</x:v>
      </x:c>
      <x:c r="G4057" s="11" t="str">
        <x:v>Theater sustainment command</x:v>
      </x:c>
      <x:c r="H4057" s="11" t="str">
        <x:v>ISO-18</x:v>
      </x:c>
      <x:c r="I4057" s="19" t="n">
        <x:v>48</x:v>
      </x:c>
      <x:c r="J4057" s="21" t="n">
        <x:v>4</x:v>
      </x:c>
      <x:c r="K4057" s="18" t="n">
        <x:f>'05 Cargo Register'!K25</x:f>
        <x:v>268.125</x:v>
      </x:c>
      <x:c r="L4057" s="18" t="n">
        <x:f>'05 Cargo Register'!N25</x:f>
        <x:v>18</x:v>
      </x:c>
      <x:c r="M4057" s="18" t="n">
        <x:f>'05 Cargo Register'!O25</x:f>
        <x:v>475.20000000000005</x:v>
      </x:c>
      <x:c r="N4057" s="18" t="n">
        <x:f>J4057*K4057</x:f>
        <x:v>1072.5</x:v>
      </x:c>
      <x:c r="O4057" s="18" t="n">
        <x:f>J4057*L4057</x:f>
        <x:v>72</x:v>
      </x:c>
      <x:c r="P4057" s="18" t="n">
        <x:f>J4057*M4057</x:f>
        <x:v>1900.8000000000002</x:v>
      </x:c>
      <x:c r="Q4057" s="22" t="n">
        <x:f>'01 Controls'!$E$31*'02 Cargo Classes'!$M$7</x:f>
        <x:v>0.03</x:v>
      </x:c>
      <x:c r="R4057" s="22" t="n">
        <x:f>'01 Controls'!$F$31*'02 Cargo Classes'!$N$7</x:f>
        <x:v>0.75</x:v>
      </x:c>
      <x:c r="S4057" s="22" t="n">
        <x:f>'01 Controls'!$G$31*'02 Cargo Classes'!$O$7</x:f>
        <x:v>0</x:v>
      </x:c>
      <x:c r="T4057" s="22" t="n">
        <x:f>'01 Controls'!$H$31*'02 Cargo Classes'!$P$7</x:f>
        <x:v>0.08000000000000002</x:v>
      </x:c>
      <x:c r="U4057" s="22" t="n">
        <x:f>SUM(Q4057:T4057)</x:f>
        <x:v>0.8600000000000001</x:v>
      </x:c>
      <x:c r="V4057" s="18" t="n">
        <x:f>IF(U4057=0,0,N4057*Q4057/U4057)</x:f>
        <x:v>37.41279069767441</x:v>
      </x:c>
      <x:c r="W4057" s="18" t="n">
        <x:f>IF(U4057=0,0,P4057*Q4057/U4057)</x:f>
        <x:v>66.30697674418604</x:v>
      </x:c>
      <x:c r="X4057" s="18" t="n">
        <x:f>MAX(V4057,W4057*'01 Controls'!$E$12)</x:f>
        <x:v>37.41279069767441</x:v>
      </x:c>
      <x:c r="Y4057" s="18" t="n">
        <x:f>IF(U4057=0,0,N4057*R4057/U4057)</x:f>
        <x:v>935.3197674418603</x:v>
      </x:c>
      <x:c r="Z4057" s="18" t="n">
        <x:f>IF(U4057=0,0,P4057*R4057/U4057)</x:f>
        <x:v>1657.6744186046512</x:v>
      </x:c>
      <x:c r="AA4057" s="18" t="n">
        <x:f>MAX(Y4057,Z4057*'01 Controls'!$E$13)</x:f>
        <x:v>935.3197674418603</x:v>
      </x:c>
      <x:c r="AB4057" s="18" t="n">
        <x:f>IF(U4057=0,0,N4057*S4057/U4057)</x:f>
        <x:v>0</x:v>
      </x:c>
      <x:c r="AC4057" s="18" t="n">
        <x:f>IF(U4057=0,0,P4057*S4057/U4057)</x:f>
        <x:v>0</x:v>
      </x:c>
      <x:c r="AD4057" s="18" t="n">
        <x:f>MAX(AB4057,AC4057*'01 Controls'!$E$14)</x:f>
        <x:v>0</x:v>
      </x:c>
      <x:c r="AE4057" s="18" t="n">
        <x:f>IF(U4057=0,0,N4057*T4057/U4057)</x:f>
        <x:v>99.76744186046511</x:v>
      </x:c>
      <x:c r="AF4057" s="18" t="n">
        <x:f>IF(U4057=0,0,P4057*T4057/U4057)</x:f>
        <x:v>176.81860465116281</x:v>
      </x:c>
      <x:c r="AG4057" s="18" t="n">
        <x:f>MAX(AE4057,AF4057*'01 Controls'!$E$15)</x:f>
        <x:v>99.76744186046511</x:v>
      </x:c>
      <x:c r="AH4057" s="18" t="n">
        <x:f>SUM(V4057,Y4057,AB4057,AE4057)</x:f>
        <x:v>1072.4999999999998</x:v>
      </x:c>
      <x:c r="AI4057" s="18" t="n">
        <x:f>N4057-AH4057</x:f>
        <x:v>2.2737367544323206e-13</x:v>
      </x:c>
      <x:c r="AJ4057" s="18" t="n">
        <x:f>V4057*INDEX('07 Mode Capacity'!$P$6:$P$17,MATCH("AIR-"&amp;I4057,'07 Mode Capacity'!$C$6:$C$17,0))</x:f>
        <x:v>10.48813930867208</x:v>
      </x:c>
      <x:c r="AK4057" s="18" t="n">
        <x:f>Y4057*INDEX('07 Mode Capacity'!$P$6:$P$17,MATCH("OCEAN-"&amp;I4057,'07 Mode Capacity'!$C$6:$C$17,0))</x:f>
        <x:v>81.96794517202795</x:v>
      </x:c>
      <x:c r="AL4057" s="18" t="n">
        <x:f>AB4057*INDEX('07 Mode Capacity'!$P$6:$P$17,MATCH("LAND-"&amp;I4057,'07 Mode Capacity'!$C$6:$C$17,0))</x:f>
        <x:v>0</x:v>
      </x:c>
      <x:c r="AM4057" s="18" t="n">
        <x:f>AE4057*INDEX('07 Mode Capacity'!$P$6:$P$17,MATCH("INLAND-"&amp;I4057,'07 Mode Capacity'!$C$6:$C$17,0))</x:f>
        <x:v>62.9766381227027</x:v>
      </x:c>
      <x:c r="AN4057" s="18" t="n">
        <x:f>SUM(AJ4057:AM4057)</x:f>
        <x:v>155.43272260340274</x:v>
      </x:c>
      <x:c r="AO4057" s="17" t="n">
        <x:f>IF(N4057=0,1,AN4057/N4057)</x:f>
        <x:v>0.1449256154810282</x:v>
      </x:c>
      <x:c r="AP4057" s="11" t="str">
        <x:f>IF(AO4057&gt;='01 Controls'!$E$16,"PASS","FAIL")</x:f>
        <x:v>FAIL</x:v>
      </x:c>
      <x:c r="AQ4057" s="11" t="str">
        <x:v>UNQUANTIFIED</x:v>
      </x:c>
      <x:c r="AR4057" s="11" t="str">
        <x:v>Position-class planning record; serial item and receiver open</x:v>
      </x:c>
      <x:c r="AS4057" s="26"/>
      <x:c r="AT4057" s="26"/>
    </x:row>
    <x:row r="4058">
      <x:c r="C4058" s="11" t="str">
        <x:v>G2-J-TSC-COL-12</x:v>
      </x:c>
      <x:c r="D4058" s="11" t="str">
        <x:v>G2</x:v>
      </x:c>
      <x:c r="E4058" s="11" t="str">
        <x:v>Regional flood and displacement</x:v>
      </x:c>
      <x:c r="F4058" s="11" t="str">
        <x:v>J-TSC</x:v>
      </x:c>
      <x:c r="G4058" s="11" t="str">
        <x:v>Theater sustainment command</x:v>
      </x:c>
      <x:c r="H4058" s="11" t="str">
        <x:v>COL-12</x:v>
      </x:c>
      <x:c r="I4058" s="19" t="n">
        <x:v>24</x:v>
      </x:c>
      <x:c r="J4058" s="21" t="n">
        <x:v>4</x:v>
      </x:c>
      <x:c r="K4058" s="18" t="n">
        <x:f>'05 Cargo Register'!K26</x:f>
        <x:v>53.625</x:v>
      </x:c>
      <x:c r="L4058" s="18" t="n">
        <x:f>'05 Cargo Register'!N26</x:f>
        <x:v>6</x:v>
      </x:c>
      <x:c r="M4058" s="18" t="n">
        <x:f>'05 Cargo Register'!O26</x:f>
        <x:v>158.4</x:v>
      </x:c>
      <x:c r="N4058" s="18" t="n">
        <x:f>J4058*K4058</x:f>
        <x:v>214.5</x:v>
      </x:c>
      <x:c r="O4058" s="18" t="n">
        <x:f>J4058*L4058</x:f>
        <x:v>24</x:v>
      </x:c>
      <x:c r="P4058" s="18" t="n">
        <x:f>J4058*M4058</x:f>
        <x:v>633.6</x:v>
      </x:c>
      <x:c r="Q4058" s="22" t="n">
        <x:f>'01 Controls'!$E$31*'02 Cargo Classes'!$M$8</x:f>
        <x:v>0.3</x:v>
      </x:c>
      <x:c r="R4058" s="22" t="n">
        <x:f>'01 Controls'!$F$31*'02 Cargo Classes'!$N$8</x:f>
        <x:v>0.5249999999999999</x:v>
      </x:c>
      <x:c r="S4058" s="22" t="n">
        <x:f>'01 Controls'!$G$31*'02 Cargo Classes'!$O$8</x:f>
        <x:v>0</x:v>
      </x:c>
      <x:c r="T4058" s="22" t="n">
        <x:f>'01 Controls'!$H$31*'02 Cargo Classes'!$P$8</x:f>
        <x:v>0.020000000000000004</x:v>
      </x:c>
      <x:c r="U4058" s="22" t="n">
        <x:f>SUM(Q4058:T4058)</x:f>
        <x:v>0.845</x:v>
      </x:c>
      <x:c r="V4058" s="18" t="n">
        <x:f>IF(U4058=0,0,N4058*Q4058/U4058)</x:f>
        <x:v>76.15384615384615</x:v>
      </x:c>
      <x:c r="W4058" s="18" t="n">
        <x:f>IF(U4058=0,0,P4058*Q4058/U4058)</x:f>
        <x:v>224.9467455621302</x:v>
      </x:c>
      <x:c r="X4058" s="18" t="n">
        <x:f>MAX(V4058,W4058*'01 Controls'!$E$12)</x:f>
        <x:v>76.15384615384615</x:v>
      </x:c>
      <x:c r="Y4058" s="18" t="n">
        <x:f>IF(U4058=0,0,N4058*R4058/U4058)</x:f>
        <x:v>133.26923076923075</x:v>
      </x:c>
      <x:c r="Z4058" s="18" t="n">
        <x:f>IF(U4058=0,0,P4058*R4058/U4058)</x:f>
        <x:v>393.65680473372777</x:v>
      </x:c>
      <x:c r="AA4058" s="18" t="n">
        <x:f>MAX(Y4058,Z4058*'01 Controls'!$E$13)</x:f>
        <x:v>133.26923076923075</x:v>
      </x:c>
      <x:c r="AB4058" s="18" t="n">
        <x:f>IF(U4058=0,0,N4058*S4058/U4058)</x:f>
        <x:v>0</x:v>
      </x:c>
      <x:c r="AC4058" s="18" t="n">
        <x:f>IF(U4058=0,0,P4058*S4058/U4058)</x:f>
        <x:v>0</x:v>
      </x:c>
      <x:c r="AD4058" s="18" t="n">
        <x:f>MAX(AB4058,AC4058*'01 Controls'!$E$14)</x:f>
        <x:v>0</x:v>
      </x:c>
      <x:c r="AE4058" s="18" t="n">
        <x:f>IF(U4058=0,0,N4058*T4058/U4058)</x:f>
        <x:v>5.076923076923078</x:v>
      </x:c>
      <x:c r="AF4058" s="18" t="n">
        <x:f>IF(U4058=0,0,P4058*T4058/U4058)</x:f>
        <x:v>14.996449704142016</x:v>
      </x:c>
      <x:c r="AG4058" s="18" t="n">
        <x:f>MAX(AE4058,AF4058*'01 Controls'!$E$15)</x:f>
        <x:v>5.076923076923078</x:v>
      </x:c>
      <x:c r="AH4058" s="18" t="n">
        <x:f>SUM(V4058,Y4058,AB4058,AE4058)</x:f>
        <x:v>214.49999999999997</x:v>
      </x:c>
      <x:c r="AI4058" s="18" t="n">
        <x:f>N4058-AH4058</x:f>
        <x:v>2.842170943040401e-14</x:v>
      </x:c>
      <x:c r="AJ4058" s="18" t="n">
        <x:f>V4058*INDEX('07 Mode Capacity'!$P$6:$P$17,MATCH("AIR-"&amp;I4058,'07 Mode Capacity'!$C$6:$C$17,0))</x:f>
        <x:v>15.452686704652368</x:v>
      </x:c>
      <x:c r="AK4058" s="18" t="n">
        <x:f>Y4058*INDEX('07 Mode Capacity'!$P$6:$P$17,MATCH("OCEAN-"&amp;I4058,'07 Mode Capacity'!$C$6:$C$17,0))</x:f>
        <x:v>20.002252117923252</x:v>
      </x:c>
      <x:c r="AL4058" s="18" t="n">
        <x:f>AB4058*INDEX('07 Mode Capacity'!$P$6:$P$17,MATCH("LAND-"&amp;I4058,'07 Mode Capacity'!$C$6:$C$17,0))</x:f>
        <x:v>0</x:v>
      </x:c>
      <x:c r="AM4058" s="18" t="n">
        <x:f>AE4058*INDEX('07 Mode Capacity'!$P$6:$P$17,MATCH("INLAND-"&amp;I4058,'07 Mode Capacity'!$C$6:$C$17,0))</x:f>
        <x:v>5.076923076923078</x:v>
      </x:c>
      <x:c r="AN4058" s="18" t="n">
        <x:f>SUM(AJ4058:AM4058)</x:f>
        <x:v>40.5318618994987</x:v>
      </x:c>
      <x:c r="AO4058" s="17" t="n">
        <x:f>IF(N4058=0,1,AN4058/N4058)</x:f>
        <x:v>0.18895972913519207</x:v>
      </x:c>
      <x:c r="AP4058" s="11" t="str">
        <x:f>IF(AO4058&gt;='01 Controls'!$E$16,"PASS","FAIL")</x:f>
        <x:v>FAIL</x:v>
      </x:c>
      <x:c r="AQ4058" s="11" t="str">
        <x:v>UNQUANTIFIED</x:v>
      </x:c>
      <x:c r="AR4058" s="11" t="str">
        <x:v>Position-class planning record; serial item and receiver open</x:v>
      </x:c>
      <x:c r="AS4058" s="26"/>
      <x:c r="AT4058" s="26"/>
    </x:row>
    <x:row r="4059">
      <x:c r="C4059" s="11" t="str">
        <x:v>G2-J-TSC-BAT-22</x:v>
      </x:c>
      <x:c r="D4059" s="11" t="str">
        <x:v>G2</x:v>
      </x:c>
      <x:c r="E4059" s="11" t="str">
        <x:v>Regional flood and displacement</x:v>
      </x:c>
      <x:c r="F4059" s="11" t="str">
        <x:v>J-TSC</x:v>
      </x:c>
      <x:c r="G4059" s="11" t="str">
        <x:v>Theater sustainment command</x:v>
      </x:c>
      <x:c r="H4059" s="11" t="str">
        <x:v>BAT-22</x:v>
      </x:c>
      <x:c r="I4059" s="19" t="n">
        <x:v>48</x:v>
      </x:c>
      <x:c r="J4059" s="21" t="n">
        <x:v>4</x:v>
      </x:c>
      <x:c r="K4059" s="18" t="n">
        <x:f>'05 Cargo Register'!K27</x:f>
        <x:v>53.625</x:v>
      </x:c>
      <x:c r="L4059" s="18" t="n">
        <x:f>'05 Cargo Register'!N27</x:f>
        <x:v>4</x:v>
      </x:c>
      <x:c r="M4059" s="18" t="n">
        <x:f>'05 Cargo Register'!O27</x:f>
        <x:v>105.60000000000001</x:v>
      </x:c>
      <x:c r="N4059" s="18" t="n">
        <x:f>J4059*K4059</x:f>
        <x:v>214.5</x:v>
      </x:c>
      <x:c r="O4059" s="18" t="n">
        <x:f>J4059*L4059</x:f>
        <x:v>16</x:v>
      </x:c>
      <x:c r="P4059" s="18" t="n">
        <x:f>J4059*M4059</x:f>
        <x:v>422.40000000000003</x:v>
      </x:c>
      <x:c r="Q4059" s="22" t="n">
        <x:f>'01 Controls'!$E$31*'02 Cargo Classes'!$M$9</x:f>
        <x:v>0</x:v>
      </x:c>
      <x:c r="R4059" s="22" t="n">
        <x:f>'01 Controls'!$F$31*'02 Cargo Classes'!$N$9</x:f>
        <x:v>0.75</x:v>
      </x:c>
      <x:c r="S4059" s="22" t="n">
        <x:f>'01 Controls'!$G$31*'02 Cargo Classes'!$O$9</x:f>
        <x:v>0</x:v>
      </x:c>
      <x:c r="T4059" s="22" t="n">
        <x:f>'01 Controls'!$H$31*'02 Cargo Classes'!$P$9</x:f>
        <x:v>0.05</x:v>
      </x:c>
      <x:c r="U4059" s="22" t="n">
        <x:f>SUM(Q4059:T4059)</x:f>
        <x:v>0.8</x:v>
      </x:c>
      <x:c r="V4059" s="18" t="n">
        <x:f>IF(U4059=0,0,N4059*Q4059/U4059)</x:f>
        <x:v>0</x:v>
      </x:c>
      <x:c r="W4059" s="18" t="n">
        <x:f>IF(U4059=0,0,P4059*Q4059/U4059)</x:f>
        <x:v>0</x:v>
      </x:c>
      <x:c r="X4059" s="18" t="n">
        <x:f>MAX(V4059,W4059*'01 Controls'!$E$12)</x:f>
        <x:v>0</x:v>
      </x:c>
      <x:c r="Y4059" s="18" t="n">
        <x:f>IF(U4059=0,0,N4059*R4059/U4059)</x:f>
        <x:v>201.09375</x:v>
      </x:c>
      <x:c r="Z4059" s="18" t="n">
        <x:f>IF(U4059=0,0,P4059*R4059/U4059)</x:f>
        <x:v>396</x:v>
      </x:c>
      <x:c r="AA4059" s="18" t="n">
        <x:f>MAX(Y4059,Z4059*'01 Controls'!$E$13)</x:f>
        <x:v>201.09375</x:v>
      </x:c>
      <x:c r="AB4059" s="18" t="n">
        <x:f>IF(U4059=0,0,N4059*S4059/U4059)</x:f>
        <x:v>0</x:v>
      </x:c>
      <x:c r="AC4059" s="18" t="n">
        <x:f>IF(U4059=0,0,P4059*S4059/U4059)</x:f>
        <x:v>0</x:v>
      </x:c>
      <x:c r="AD4059" s="18" t="n">
        <x:f>MAX(AB4059,AC4059*'01 Controls'!$E$14)</x:f>
        <x:v>0</x:v>
      </x:c>
      <x:c r="AE4059" s="18" t="n">
        <x:f>IF(U4059=0,0,N4059*T4059/U4059)</x:f>
        <x:v>13.406250000000002</x:v>
      </x:c>
      <x:c r="AF4059" s="18" t="n">
        <x:f>IF(U4059=0,0,P4059*T4059/U4059)</x:f>
        <x:v>26.400000000000006</x:v>
      </x:c>
      <x:c r="AG4059" s="18" t="n">
        <x:f>MAX(AE4059,AF4059*'01 Controls'!$E$15)</x:f>
        <x:v>13.406250000000002</x:v>
      </x:c>
      <x:c r="AH4059" s="18" t="n">
        <x:f>SUM(V4059,Y4059,AB4059,AE4059)</x:f>
        <x:v>214.5</x:v>
      </x:c>
      <x:c r="AI4059" s="18" t="n">
        <x:f>N4059-AH4059</x:f>
        <x:v>0</x:v>
      </x:c>
      <x:c r="AJ4059" s="18" t="n">
        <x:f>V4059*INDEX('07 Mode Capacity'!$P$6:$P$17,MATCH("AIR-"&amp;I4059,'07 Mode Capacity'!$C$6:$C$17,0))</x:f>
        <x:v>0</x:v>
      </x:c>
      <x:c r="AK4059" s="18" t="n">
        <x:f>Y4059*INDEX('07 Mode Capacity'!$P$6:$P$17,MATCH("OCEAN-"&amp;I4059,'07 Mode Capacity'!$C$6:$C$17,0))</x:f>
        <x:v>17.62310821198601</x:v>
      </x:c>
      <x:c r="AL4059" s="18" t="n">
        <x:f>AB4059*INDEX('07 Mode Capacity'!$P$6:$P$17,MATCH("LAND-"&amp;I4059,'07 Mode Capacity'!$C$6:$C$17,0))</x:f>
        <x:v>0</x:v>
      </x:c>
      <x:c r="AM4059" s="18" t="n">
        <x:f>AE4059*INDEX('07 Mode Capacity'!$P$6:$P$17,MATCH("INLAND-"&amp;I4059,'07 Mode Capacity'!$C$6:$C$17,0))</x:f>
        <x:v>8.462485747738178</x:v>
      </x:c>
      <x:c r="AN4059" s="18" t="n">
        <x:f>SUM(AJ4059:AM4059)</x:f>
        <x:v>26.08559395972419</x:v>
      </x:c>
      <x:c r="AO4059" s="17" t="n">
        <x:f>IF(N4059=0,1,AN4059/N4059)</x:f>
        <x:v>0.12161116065139482</x:v>
      </x:c>
      <x:c r="AP4059" s="11" t="str">
        <x:f>IF(AO4059&gt;='01 Controls'!$E$16,"PASS","FAIL")</x:f>
        <x:v>FAIL</x:v>
      </x:c>
      <x:c r="AQ4059" s="11" t="str">
        <x:v>UNQUANTIFIED</x:v>
      </x:c>
      <x:c r="AR4059" s="11" t="str">
        <x:v>Position-class planning record; serial item and receiver open</x:v>
      </x:c>
      <x:c r="AS4059" s="26"/>
      <x:c r="AT4059" s="26"/>
    </x:row>
    <x:row r="4060">
      <x:c r="C4060" s="11" t="str">
        <x:v>G2-J-TSC-TNK-20</x:v>
      </x:c>
      <x:c r="D4060" s="11" t="str">
        <x:v>G2</x:v>
      </x:c>
      <x:c r="E4060" s="11" t="str">
        <x:v>Regional flood and displacement</x:v>
      </x:c>
      <x:c r="F4060" s="11" t="str">
        <x:v>J-TSC</x:v>
      </x:c>
      <x:c r="G4060" s="11" t="str">
        <x:v>Theater sustainment command</x:v>
      </x:c>
      <x:c r="H4060" s="11" t="str">
        <x:v>TNK-20</x:v>
      </x:c>
      <x:c r="I4060" s="19" t="n">
        <x:v>48</x:v>
      </x:c>
      <x:c r="J4060" s="21" t="n">
        <x:v>4</x:v>
      </x:c>
      <x:c r="K4060" s="18" t="n">
        <x:f>'05 Cargo Register'!K28</x:f>
        <x:v>53.625</x:v>
      </x:c>
      <x:c r="L4060" s="18" t="n">
        <x:f>'05 Cargo Register'!N28</x:f>
        <x:v>4</x:v>
      </x:c>
      <x:c r="M4060" s="18" t="n">
        <x:f>'05 Cargo Register'!O28</x:f>
        <x:v>85</x:v>
      </x:c>
      <x:c r="N4060" s="18" t="n">
        <x:f>J4060*K4060</x:f>
        <x:v>214.5</x:v>
      </x:c>
      <x:c r="O4060" s="18" t="n">
        <x:f>J4060*L4060</x:f>
        <x:v>16</x:v>
      </x:c>
      <x:c r="P4060" s="18" t="n">
        <x:f>J4060*M4060</x:f>
        <x:v>340</x:v>
      </x:c>
      <x:c r="Q4060" s="22" t="n">
        <x:f>'01 Controls'!$E$31*'02 Cargo Classes'!$M$10</x:f>
        <x:v>0</x:v>
      </x:c>
      <x:c r="R4060" s="22" t="n">
        <x:f>'01 Controls'!$F$31*'02 Cargo Classes'!$N$10</x:f>
        <x:v>0.8999999999999999</x:v>
      </x:c>
      <x:c r="S4060" s="22" t="n">
        <x:f>'01 Controls'!$G$31*'02 Cargo Classes'!$O$10</x:f>
        <x:v>0</x:v>
      </x:c>
      <x:c r="T4060" s="22" t="n">
        <x:f>'01 Controls'!$H$31*'02 Cargo Classes'!$P$10</x:f>
        <x:v>0.1</x:v>
      </x:c>
      <x:c r="U4060" s="22" t="n">
        <x:f>SUM(Q4060:T4060)</x:f>
        <x:v>0.9999999999999999</x:v>
      </x:c>
      <x:c r="V4060" s="18" t="n">
        <x:f>IF(U4060=0,0,N4060*Q4060/U4060)</x:f>
        <x:v>0</x:v>
      </x:c>
      <x:c r="W4060" s="18" t="n">
        <x:f>IF(U4060=0,0,P4060*Q4060/U4060)</x:f>
        <x:v>0</x:v>
      </x:c>
      <x:c r="X4060" s="18" t="n">
        <x:f>MAX(V4060,W4060*'01 Controls'!$E$12)</x:f>
        <x:v>0</x:v>
      </x:c>
      <x:c r="Y4060" s="18" t="n">
        <x:f>IF(U4060=0,0,N4060*R4060/U4060)</x:f>
        <x:v>193.05</x:v>
      </x:c>
      <x:c r="Z4060" s="18" t="n">
        <x:f>IF(U4060=0,0,P4060*R4060/U4060)</x:f>
        <x:v>306</x:v>
      </x:c>
      <x:c r="AA4060" s="18" t="n">
        <x:f>MAX(Y4060,Z4060*'01 Controls'!$E$13)</x:f>
        <x:v>193.05</x:v>
      </x:c>
      <x:c r="AB4060" s="18" t="n">
        <x:f>IF(U4060=0,0,N4060*S4060/U4060)</x:f>
        <x:v>0</x:v>
      </x:c>
      <x:c r="AC4060" s="18" t="n">
        <x:f>IF(U4060=0,0,P4060*S4060/U4060)</x:f>
        <x:v>0</x:v>
      </x:c>
      <x:c r="AD4060" s="18" t="n">
        <x:f>MAX(AB4060,AC4060*'01 Controls'!$E$14)</x:f>
        <x:v>0</x:v>
      </x:c>
      <x:c r="AE4060" s="18" t="n">
        <x:f>IF(U4060=0,0,N4060*T4060/U4060)</x:f>
        <x:v>21.450000000000006</x:v>
      </x:c>
      <x:c r="AF4060" s="18" t="n">
        <x:f>IF(U4060=0,0,P4060*T4060/U4060)</x:f>
        <x:v>34.00000000000001</x:v>
      </x:c>
      <x:c r="AG4060" s="18" t="n">
        <x:f>MAX(AE4060,AF4060*'01 Controls'!$E$15)</x:f>
        <x:v>21.450000000000006</x:v>
      </x:c>
      <x:c r="AH4060" s="18" t="n">
        <x:f>SUM(V4060,Y4060,AB4060,AE4060)</x:f>
        <x:v>214.50000000000003</x:v>
      </x:c>
      <x:c r="AI4060" s="18" t="n">
        <x:f>N4060-AH4060</x:f>
        <x:v>-2.842170943040401e-14</x:v>
      </x:c>
      <x:c r="AJ4060" s="18" t="n">
        <x:f>V4060*INDEX('07 Mode Capacity'!$P$6:$P$17,MATCH("AIR-"&amp;I4060,'07 Mode Capacity'!$C$6:$C$17,0))</x:f>
        <x:v>0</x:v>
      </x:c>
      <x:c r="AK4060" s="18" t="n">
        <x:f>Y4060*INDEX('07 Mode Capacity'!$P$6:$P$17,MATCH("OCEAN-"&amp;I4060,'07 Mode Capacity'!$C$6:$C$17,0))</x:f>
        <x:v>16.918183883506572</x:v>
      </x:c>
      <x:c r="AL4060" s="18" t="n">
        <x:f>AB4060*INDEX('07 Mode Capacity'!$P$6:$P$17,MATCH("LAND-"&amp;I4060,'07 Mode Capacity'!$C$6:$C$17,0))</x:f>
        <x:v>0</x:v>
      </x:c>
      <x:c r="AM4060" s="18" t="n">
        <x:f>AE4060*INDEX('07 Mode Capacity'!$P$6:$P$17,MATCH("INLAND-"&amp;I4060,'07 Mode Capacity'!$C$6:$C$17,0))</x:f>
        <x:v>13.539977196381086</x:v>
      </x:c>
      <x:c r="AN4060" s="18" t="n">
        <x:f>SUM(AJ4060:AM4060)</x:f>
        <x:v>30.45816107988766</x:v>
      </x:c>
      <x:c r="AO4060" s="17" t="n">
        <x:f>IF(N4060=0,1,AN4060/N4060)</x:f>
        <x:v>0.1419960889505252</x:v>
      </x:c>
      <x:c r="AP4060" s="11" t="str">
        <x:f>IF(AO4060&gt;='01 Controls'!$E$16,"PASS","FAIL")</x:f>
        <x:v>FAIL</x:v>
      </x:c>
      <x:c r="AQ4060" s="11" t="str">
        <x:v>UNQUANTIFIED</x:v>
      </x:c>
      <x:c r="AR4060" s="11" t="str">
        <x:v>Position-class planning record; serial item and receiver open</x:v>
      </x:c>
      <x:c r="AS4060" s="26"/>
      <x:c r="AT4060" s="26"/>
    </x:row>
    <x:row r="4061">
      <x:c r="C4061" s="11" t="str">
        <x:v>G2-J-TSC-FLR-24</x:v>
      </x:c>
      <x:c r="D4061" s="11" t="str">
        <x:v>G2</x:v>
      </x:c>
      <x:c r="E4061" s="11" t="str">
        <x:v>Regional flood and displacement</x:v>
      </x:c>
      <x:c r="F4061" s="11" t="str">
        <x:v>J-TSC</x:v>
      </x:c>
      <x:c r="G4061" s="11" t="str">
        <x:v>Theater sustainment command</x:v>
      </x:c>
      <x:c r="H4061" s="11" t="str">
        <x:v>FLR-24</x:v>
      </x:c>
      <x:c r="I4061" s="19" t="n">
        <x:v>48</x:v>
      </x:c>
      <x:c r="J4061" s="21" t="n">
        <x:v>4</x:v>
      </x:c>
      <x:c r="K4061" s="18" t="n">
        <x:f>'05 Cargo Register'!K29</x:f>
        <x:v>107.25</x:v>
      </x:c>
      <x:c r="L4061" s="18" t="n">
        <x:f>'05 Cargo Register'!N29</x:f>
        <x:v>6</x:v>
      </x:c>
      <x:c r="M4061" s="18" t="n">
        <x:f>'05 Cargo Register'!O29</x:f>
        <x:v>192</x:v>
      </x:c>
      <x:c r="N4061" s="18" t="n">
        <x:f>J4061*K4061</x:f>
        <x:v>429</x:v>
      </x:c>
      <x:c r="O4061" s="18" t="n">
        <x:f>J4061*L4061</x:f>
        <x:v>24</x:v>
      </x:c>
      <x:c r="P4061" s="18" t="n">
        <x:f>J4061*M4061</x:f>
        <x:v>768</x:v>
      </x:c>
      <x:c r="Q4061" s="22" t="n">
        <x:f>'01 Controls'!$E$31*'02 Cargo Classes'!$M$11</x:f>
        <x:v>0</x:v>
      </x:c>
      <x:c r="R4061" s="22" t="n">
        <x:f>'01 Controls'!$F$31*'02 Cargo Classes'!$N$11</x:f>
        <x:v>0.8999999999999999</x:v>
      </x:c>
      <x:c r="S4061" s="22" t="n">
        <x:f>'01 Controls'!$G$31*'02 Cargo Classes'!$O$11</x:f>
        <x:v>0</x:v>
      </x:c>
      <x:c r="T4061" s="22" t="n">
        <x:f>'01 Controls'!$H$31*'02 Cargo Classes'!$P$11</x:f>
        <x:v>0.08000000000000002</x:v>
      </x:c>
      <x:c r="U4061" s="22" t="n">
        <x:f>SUM(Q4061:T4061)</x:f>
        <x:v>0.98</x:v>
      </x:c>
      <x:c r="V4061" s="18" t="n">
        <x:f>IF(U4061=0,0,N4061*Q4061/U4061)</x:f>
        <x:v>0</x:v>
      </x:c>
      <x:c r="W4061" s="18" t="n">
        <x:f>IF(U4061=0,0,P4061*Q4061/U4061)</x:f>
        <x:v>0</x:v>
      </x:c>
      <x:c r="X4061" s="18" t="n">
        <x:f>MAX(V4061,W4061*'01 Controls'!$E$12)</x:f>
        <x:v>0</x:v>
      </x:c>
      <x:c r="Y4061" s="18" t="n">
        <x:f>IF(U4061=0,0,N4061*R4061/U4061)</x:f>
        <x:v>393.97959183673464</x:v>
      </x:c>
      <x:c r="Z4061" s="18" t="n">
        <x:f>IF(U4061=0,0,P4061*R4061/U4061)</x:f>
        <x:v>705.3061224489795</x:v>
      </x:c>
      <x:c r="AA4061" s="18" t="n">
        <x:f>MAX(Y4061,Z4061*'01 Controls'!$E$13)</x:f>
        <x:v>393.97959183673464</x:v>
      </x:c>
      <x:c r="AB4061" s="18" t="n">
        <x:f>IF(U4061=0,0,N4061*S4061/U4061)</x:f>
        <x:v>0</x:v>
      </x:c>
      <x:c r="AC4061" s="18" t="n">
        <x:f>IF(U4061=0,0,P4061*S4061/U4061)</x:f>
        <x:v>0</x:v>
      </x:c>
      <x:c r="AD4061" s="18" t="n">
        <x:f>MAX(AB4061,AC4061*'01 Controls'!$E$14)</x:f>
        <x:v>0</x:v>
      </x:c>
      <x:c r="AE4061" s="18" t="n">
        <x:f>IF(U4061=0,0,N4061*T4061/U4061)</x:f>
        <x:v>35.020408163265316</x:v>
      </x:c>
      <x:c r="AF4061" s="18" t="n">
        <x:f>IF(U4061=0,0,P4061*T4061/U4061)</x:f>
        <x:v>62.69387755102042</x:v>
      </x:c>
      <x:c r="AG4061" s="18" t="n">
        <x:f>MAX(AE4061,AF4061*'01 Controls'!$E$15)</x:f>
        <x:v>35.020408163265316</x:v>
      </x:c>
      <x:c r="AH4061" s="18" t="n">
        <x:f>SUM(V4061,Y4061,AB4061,AE4061)</x:f>
        <x:v>428.99999999999994</x:v>
      </x:c>
      <x:c r="AI4061" s="18" t="n">
        <x:f>N4061-AH4061</x:f>
        <x:v>5.684341886080802e-14</x:v>
      </x:c>
      <x:c r="AJ4061" s="18" t="n">
        <x:f>V4061*INDEX('07 Mode Capacity'!$P$6:$P$17,MATCH("AIR-"&amp;I4061,'07 Mode Capacity'!$C$6:$C$17,0))</x:f>
        <x:v>0</x:v>
      </x:c>
      <x:c r="AK4061" s="18" t="n">
        <x:f>Y4061*INDEX('07 Mode Capacity'!$P$6:$P$17,MATCH("OCEAN-"&amp;I4061,'07 Mode Capacity'!$C$6:$C$17,0))</x:f>
        <x:v>34.52690588470728</x:v>
      </x:c>
      <x:c r="AL4061" s="18" t="n">
        <x:f>AB4061*INDEX('07 Mode Capacity'!$P$6:$P$17,MATCH("LAND-"&amp;I4061,'07 Mode Capacity'!$C$6:$C$17,0))</x:f>
        <x:v>0</x:v>
      </x:c>
      <x:c r="AM4061" s="18" t="n">
        <x:f>AE4061*INDEX('07 Mode Capacity'!$P$6:$P$17,MATCH("INLAND-"&amp;I4061,'07 Mode Capacity'!$C$6:$C$17,0))</x:f>
        <x:v>22.106085218581363</x:v>
      </x:c>
      <x:c r="AN4061" s="18" t="n">
        <x:f>SUM(AJ4061:AM4061)</x:f>
        <x:v>56.632991103288646</x:v>
      </x:c>
      <x:c r="AO4061" s="17" t="n">
        <x:f>IF(N4061=0,1,AN4061/N4061)</x:f>
        <x:v>0.1320116342734001</x:v>
      </x:c>
      <x:c r="AP4061" s="11" t="str">
        <x:f>IF(AO4061&gt;='01 Controls'!$E$16,"PASS","FAIL")</x:f>
        <x:v>FAIL</x:v>
      </x:c>
      <x:c r="AQ4061" s="11" t="str">
        <x:v>UNQUANTIFIED</x:v>
      </x:c>
      <x:c r="AR4061" s="11" t="str">
        <x:v>Position-class planning record; serial item and receiver open</x:v>
      </x:c>
      <x:c r="AS4061" s="26"/>
      <x:c r="AT4061" s="26"/>
    </x:row>
    <x:row r="4062">
      <x:c r="C4062" s="11" t="str">
        <x:v>G2-J-TSC-ROL-30</x:v>
      </x:c>
      <x:c r="D4062" s="11" t="str">
        <x:v>G2</x:v>
      </x:c>
      <x:c r="E4062" s="11" t="str">
        <x:v>Regional flood and displacement</x:v>
      </x:c>
      <x:c r="F4062" s="11" t="str">
        <x:v>J-TSC</x:v>
      </x:c>
      <x:c r="G4062" s="11" t="str">
        <x:v>Theater sustainment command</x:v>
      </x:c>
      <x:c r="H4062" s="11" t="str">
        <x:v>ROL-30</x:v>
      </x:c>
      <x:c r="I4062" s="19" t="n">
        <x:v>48</x:v>
      </x:c>
      <x:c r="J4062" s="21" t="n">
        <x:v>4</x:v>
      </x:c>
      <x:c r="K4062" s="18" t="n">
        <x:f>'05 Cargo Register'!K30</x:f>
        <x:v>107.25</x:v>
      </x:c>
      <x:c r="L4062" s="18" t="n">
        <x:f>'05 Cargo Register'!N30</x:f>
        <x:v>5</x:v>
      </x:c>
      <x:c r="M4062" s="18" t="n">
        <x:f>'05 Cargo Register'!O30</x:f>
        <x:v>318.75</x:v>
      </x:c>
      <x:c r="N4062" s="18" t="n">
        <x:f>J4062*K4062</x:f>
        <x:v>429</x:v>
      </x:c>
      <x:c r="O4062" s="18" t="n">
        <x:f>J4062*L4062</x:f>
        <x:v>20</x:v>
      </x:c>
      <x:c r="P4062" s="18" t="n">
        <x:f>J4062*M4062</x:f>
        <x:v>1275</x:v>
      </x:c>
      <x:c r="Q4062" s="22" t="n">
        <x:f>'01 Controls'!$E$31*'02 Cargo Classes'!$M$12</x:f>
        <x:v>0</x:v>
      </x:c>
      <x:c r="R4062" s="22" t="n">
        <x:f>'01 Controls'!$F$31*'02 Cargo Classes'!$N$12</x:f>
        <x:v>0.75</x:v>
      </x:c>
      <x:c r="S4062" s="22" t="n">
        <x:f>'01 Controls'!$G$31*'02 Cargo Classes'!$O$12</x:f>
        <x:v>0</x:v>
      </x:c>
      <x:c r="T4062" s="22" t="n">
        <x:f>'01 Controls'!$H$31*'02 Cargo Classes'!$P$12</x:f>
        <x:v>0.06</x:v>
      </x:c>
      <x:c r="U4062" s="22" t="n">
        <x:f>SUM(Q4062:T4062)</x:f>
        <x:v>0.81</x:v>
      </x:c>
      <x:c r="V4062" s="18" t="n">
        <x:f>IF(U4062=0,0,N4062*Q4062/U4062)</x:f>
        <x:v>0</x:v>
      </x:c>
      <x:c r="W4062" s="18" t="n">
        <x:f>IF(U4062=0,0,P4062*Q4062/U4062)</x:f>
        <x:v>0</x:v>
      </x:c>
      <x:c r="X4062" s="18" t="n">
        <x:f>MAX(V4062,W4062*'01 Controls'!$E$12)</x:f>
        <x:v>0</x:v>
      </x:c>
      <x:c r="Y4062" s="18" t="n">
        <x:f>IF(U4062=0,0,N4062*R4062/U4062)</x:f>
        <x:v>397.2222222222222</x:v>
      </x:c>
      <x:c r="Z4062" s="18" t="n">
        <x:f>IF(U4062=0,0,P4062*R4062/U4062)</x:f>
        <x:v>1180.5555555555554</x:v>
      </x:c>
      <x:c r="AA4062" s="18" t="n">
        <x:f>MAX(Y4062,Z4062*'01 Controls'!$E$13)</x:f>
        <x:v>397.2222222222222</x:v>
      </x:c>
      <x:c r="AB4062" s="18" t="n">
        <x:f>IF(U4062=0,0,N4062*S4062/U4062)</x:f>
        <x:v>0</x:v>
      </x:c>
      <x:c r="AC4062" s="18" t="n">
        <x:f>IF(U4062=0,0,P4062*S4062/U4062)</x:f>
        <x:v>0</x:v>
      </x:c>
      <x:c r="AD4062" s="18" t="n">
        <x:f>MAX(AB4062,AC4062*'01 Controls'!$E$14)</x:f>
        <x:v>0</x:v>
      </x:c>
      <x:c r="AE4062" s="18" t="n">
        <x:f>IF(U4062=0,0,N4062*T4062/U4062)</x:f>
        <x:v>31.777777777777775</x:v>
      </x:c>
      <x:c r="AF4062" s="18" t="n">
        <x:f>IF(U4062=0,0,P4062*T4062/U4062)</x:f>
        <x:v>94.44444444444444</x:v>
      </x:c>
      <x:c r="AG4062" s="18" t="n">
        <x:f>MAX(AE4062,AF4062*'01 Controls'!$E$15)</x:f>
        <x:v>31.777777777777775</x:v>
      </x:c>
      <x:c r="AH4062" s="18" t="n">
        <x:f>SUM(V4062,Y4062,AB4062,AE4062)</x:f>
        <x:v>428.99999999999994</x:v>
      </x:c>
      <x:c r="AI4062" s="18" t="n">
        <x:f>N4062-AH4062</x:f>
        <x:v>5.684341886080802e-14</x:v>
      </x:c>
      <x:c r="AJ4062" s="18" t="n">
        <x:f>V4062*INDEX('07 Mode Capacity'!$P$6:$P$17,MATCH("AIR-"&amp;I4062,'07 Mode Capacity'!$C$6:$C$17,0))</x:f>
        <x:v>0</x:v>
      </x:c>
      <x:c r="AK4062" s="18" t="n">
        <x:f>Y4062*INDEX('07 Mode Capacity'!$P$6:$P$17,MATCH("OCEAN-"&amp;I4062,'07 Mode Capacity'!$C$6:$C$17,0))</x:f>
        <x:v>34.811077949601994</x:v>
      </x:c>
      <x:c r="AL4062" s="18" t="n">
        <x:f>AB4062*INDEX('07 Mode Capacity'!$P$6:$P$17,MATCH("LAND-"&amp;I4062,'07 Mode Capacity'!$C$6:$C$17,0))</x:f>
        <x:v>0</x:v>
      </x:c>
      <x:c r="AM4062" s="18" t="n">
        <x:f>AE4062*INDEX('07 Mode Capacity'!$P$6:$P$17,MATCH("INLAND-"&amp;I4062,'07 Mode Capacity'!$C$6:$C$17,0))</x:f>
        <x:v>20.05922547612012</x:v>
      </x:c>
      <x:c r="AN4062" s="18" t="n">
        <x:f>SUM(AJ4062:AM4062)</x:f>
        <x:v>54.87030342572211</x:v>
      </x:c>
      <x:c r="AO4062" s="17" t="n">
        <x:f>IF(N4062=0,1,AN4062/N4062)</x:f>
        <x:v>0.12790280518816344</x:v>
      </x:c>
      <x:c r="AP4062" s="11" t="str">
        <x:f>IF(AO4062&gt;='01 Controls'!$E$16,"PASS","FAIL")</x:f>
        <x:v>FAIL</x:v>
      </x:c>
      <x:c r="AQ4062" s="11" t="str">
        <x:v>UNQUANTIFIED</x:v>
      </x:c>
      <x:c r="AR4062" s="11" t="str">
        <x:v>Position-class planning record; serial item and receiver open</x:v>
      </x:c>
      <x:c r="AS4062" s="26"/>
      <x:c r="AT4062" s="26"/>
    </x:row>
    <x:row r="4063">
      <x:c r="C4063" s="11" t="str">
        <x:v>G2-J-TSC-LIN-18</x:v>
      </x:c>
      <x:c r="D4063" s="11" t="str">
        <x:v>G2</x:v>
      </x:c>
      <x:c r="E4063" s="11" t="str">
        <x:v>Regional flood and displacement</x:v>
      </x:c>
      <x:c r="F4063" s="11" t="str">
        <x:v>J-TSC</x:v>
      </x:c>
      <x:c r="G4063" s="11" t="str">
        <x:v>Theater sustainment command</x:v>
      </x:c>
      <x:c r="H4063" s="11" t="str">
        <x:v>LIN-18</x:v>
      </x:c>
      <x:c r="I4063" s="19" t="n">
        <x:v>72</x:v>
      </x:c>
      <x:c r="J4063" s="21" t="n">
        <x:v>4</x:v>
      </x:c>
      <x:c r="K4063" s="18" t="n">
        <x:f>'05 Cargo Register'!K31</x:f>
        <x:v>53.625</x:v>
      </x:c>
      <x:c r="L4063" s="18" t="n">
        <x:f>'05 Cargo Register'!N31</x:f>
        <x:v>4</x:v>
      </x:c>
      <x:c r="M4063" s="18" t="n">
        <x:f>'05 Cargo Register'!O31</x:f>
        <x:v>176</x:v>
      </x:c>
      <x:c r="N4063" s="18" t="n">
        <x:f>J4063*K4063</x:f>
        <x:v>214.5</x:v>
      </x:c>
      <x:c r="O4063" s="18" t="n">
        <x:f>J4063*L4063</x:f>
        <x:v>16</x:v>
      </x:c>
      <x:c r="P4063" s="18" t="n">
        <x:f>J4063*M4063</x:f>
        <x:v>704</x:v>
      </x:c>
      <x:c r="Q4063" s="22" t="n">
        <x:f>'01 Controls'!$E$31*'02 Cargo Classes'!$M$13</x:f>
        <x:v>0</x:v>
      </x:c>
      <x:c r="R4063" s="22" t="n">
        <x:f>'01 Controls'!$F$31*'02 Cargo Classes'!$N$13</x:f>
        <x:v>0.8999999999999999</x:v>
      </x:c>
      <x:c r="S4063" s="22" t="n">
        <x:f>'01 Controls'!$G$31*'02 Cargo Classes'!$O$13</x:f>
        <x:v>0</x:v>
      </x:c>
      <x:c r="T4063" s="22" t="n">
        <x:f>'01 Controls'!$H$31*'02 Cargo Classes'!$P$13</x:f>
        <x:v>0.1</x:v>
      </x:c>
      <x:c r="U4063" s="22" t="n">
        <x:f>SUM(Q4063:T4063)</x:f>
        <x:v>0.9999999999999999</x:v>
      </x:c>
      <x:c r="V4063" s="18" t="n">
        <x:f>IF(U4063=0,0,N4063*Q4063/U4063)</x:f>
        <x:v>0</x:v>
      </x:c>
      <x:c r="W4063" s="18" t="n">
        <x:f>IF(U4063=0,0,P4063*Q4063/U4063)</x:f>
        <x:v>0</x:v>
      </x:c>
      <x:c r="X4063" s="18" t="n">
        <x:f>MAX(V4063,W4063*'01 Controls'!$E$12)</x:f>
        <x:v>0</x:v>
      </x:c>
      <x:c r="Y4063" s="18" t="n">
        <x:f>IF(U4063=0,0,N4063*R4063/U4063)</x:f>
        <x:v>193.05</x:v>
      </x:c>
      <x:c r="Z4063" s="18" t="n">
        <x:f>IF(U4063=0,0,P4063*R4063/U4063)</x:f>
        <x:v>633.6</x:v>
      </x:c>
      <x:c r="AA4063" s="18" t="n">
        <x:f>MAX(Y4063,Z4063*'01 Controls'!$E$13)</x:f>
        <x:v>193.05</x:v>
      </x:c>
      <x:c r="AB4063" s="18" t="n">
        <x:f>IF(U4063=0,0,N4063*S4063/U4063)</x:f>
        <x:v>0</x:v>
      </x:c>
      <x:c r="AC4063" s="18" t="n">
        <x:f>IF(U4063=0,0,P4063*S4063/U4063)</x:f>
        <x:v>0</x:v>
      </x:c>
      <x:c r="AD4063" s="18" t="n">
        <x:f>MAX(AB4063,AC4063*'01 Controls'!$E$14)</x:f>
        <x:v>0</x:v>
      </x:c>
      <x:c r="AE4063" s="18" t="n">
        <x:f>IF(U4063=0,0,N4063*T4063/U4063)</x:f>
        <x:v>21.450000000000006</x:v>
      </x:c>
      <x:c r="AF4063" s="18" t="n">
        <x:f>IF(U4063=0,0,P4063*T4063/U4063)</x:f>
        <x:v>70.40000000000002</x:v>
      </x:c>
      <x:c r="AG4063" s="18" t="n">
        <x:f>MAX(AE4063,AF4063*'01 Controls'!$E$15)</x:f>
        <x:v>21.450000000000006</x:v>
      </x:c>
      <x:c r="AH4063" s="18" t="n">
        <x:f>SUM(V4063,Y4063,AB4063,AE4063)</x:f>
        <x:v>214.50000000000003</x:v>
      </x:c>
      <x:c r="AI4063" s="18" t="n">
        <x:f>N4063-AH4063</x:f>
        <x:v>-2.842170943040401e-14</x:v>
      </x:c>
      <x:c r="AJ4063" s="18" t="n">
        <x:f>V4063*INDEX('07 Mode Capacity'!$P$6:$P$17,MATCH("AIR-"&amp;I4063,'07 Mode Capacity'!$C$6:$C$17,0))</x:f>
        <x:v>0</x:v>
      </x:c>
      <x:c r="AK4063" s="18" t="n">
        <x:f>Y4063*INDEX('07 Mode Capacity'!$P$6:$P$17,MATCH("OCEAN-"&amp;I4063,'07 Mode Capacity'!$C$6:$C$17,0))</x:f>
        <x:v>151.11335817465124</x:v>
      </x:c>
      <x:c r="AL4063" s="18" t="n">
        <x:f>AB4063*INDEX('07 Mode Capacity'!$P$6:$P$17,MATCH("LAND-"&amp;I4063,'07 Mode Capacity'!$C$6:$C$17,0))</x:f>
        <x:v>0</x:v>
      </x:c>
      <x:c r="AM4063" s="18" t="n">
        <x:f>AE4063*INDEX('07 Mode Capacity'!$P$6:$P$17,MATCH("INLAND-"&amp;I4063,'07 Mode Capacity'!$C$6:$C$17,0))</x:f>
        <x:v>21.450000000000006</x:v>
      </x:c>
      <x:c r="AN4063" s="18" t="n">
        <x:f>SUM(AJ4063:AM4063)</x:f>
        <x:v>172.56335817465126</x:v>
      </x:c>
      <x:c r="AO4063" s="17" t="n">
        <x:f>IF(N4063=0,1,AN4063/N4063)</x:f>
        <x:v>0.8044911803014044</x:v>
      </x:c>
      <x:c r="AP4063" s="11" t="str">
        <x:f>IF(AO4063&gt;='01 Controls'!$E$16,"PASS","FAIL")</x:f>
        <x:v>FAIL</x:v>
      </x:c>
      <x:c r="AQ4063" s="11" t="str">
        <x:v>UNQUANTIFIED</x:v>
      </x:c>
      <x:c r="AR4063" s="11" t="str">
        <x:v>Position-class planning record; serial item and receiver open</x:v>
      </x:c>
      <x:c r="AS4063" s="26"/>
      <x:c r="AT4063" s="26"/>
    </x:row>
    <x:row r="4064">
      <x:c r="C4064" s="11" t="str">
        <x:v>G2-J-TSC-BLK-08</x:v>
      </x:c>
      <x:c r="D4064" s="11" t="str">
        <x:v>G2</x:v>
      </x:c>
      <x:c r="E4064" s="11" t="str">
        <x:v>Regional flood and displacement</x:v>
      </x:c>
      <x:c r="F4064" s="11" t="str">
        <x:v>J-TSC</x:v>
      </x:c>
      <x:c r="G4064" s="11" t="str">
        <x:v>Theater sustainment command</x:v>
      </x:c>
      <x:c r="H4064" s="11" t="str">
        <x:v>BLK-08</x:v>
      </x:c>
      <x:c r="I4064" s="19" t="n">
        <x:v>48</x:v>
      </x:c>
      <x:c r="J4064" s="21" t="n">
        <x:v>4</x:v>
      </x:c>
      <x:c r="K4064" s="18" t="n">
        <x:f>'05 Cargo Register'!K32</x:f>
        <x:v>160.875</x:v>
      </x:c>
      <x:c r="L4064" s="18" t="n">
        <x:f>'05 Cargo Register'!N32</x:f>
        <x:v>26</x:v>
      </x:c>
      <x:c r="M4064" s="18" t="n">
        <x:f>'05 Cargo Register'!O32</x:f>
        <x:v>1326</x:v>
      </x:c>
      <x:c r="N4064" s="18" t="n">
        <x:f>J4064*K4064</x:f>
        <x:v>643.5</x:v>
      </x:c>
      <x:c r="O4064" s="18" t="n">
        <x:f>J4064*L4064</x:f>
        <x:v>104</x:v>
      </x:c>
      <x:c r="P4064" s="18" t="n">
        <x:f>J4064*M4064</x:f>
        <x:v>5304</x:v>
      </x:c>
      <x:c r="Q4064" s="22" t="n">
        <x:f>'01 Controls'!$E$31*'02 Cargo Classes'!$M$14</x:f>
        <x:v>0.15</x:v>
      </x:c>
      <x:c r="R4064" s="22" t="n">
        <x:f>'01 Controls'!$F$31*'02 Cargo Classes'!$N$14</x:f>
        <x:v>0.6000000000000001</x:v>
      </x:c>
      <x:c r="S4064" s="22" t="n">
        <x:f>'01 Controls'!$G$31*'02 Cargo Classes'!$O$14</x:f>
        <x:v>0</x:v>
      </x:c>
      <x:c r="T4064" s="22" t="n">
        <x:f>'01 Controls'!$H$31*'02 Cargo Classes'!$P$14</x:f>
        <x:v>0.05</x:v>
      </x:c>
      <x:c r="U4064" s="22" t="n">
        <x:f>SUM(Q4064:T4064)</x:f>
        <x:v>0.8000000000000002</x:v>
      </x:c>
      <x:c r="V4064" s="18" t="n">
        <x:f>IF(U4064=0,0,N4064*Q4064/U4064)</x:f>
        <x:v>120.65624999999997</x:v>
      </x:c>
      <x:c r="W4064" s="18" t="n">
        <x:f>IF(U4064=0,0,P4064*Q4064/U4064)</x:f>
        <x:v>994.4999999999999</x:v>
      </x:c>
      <x:c r="X4064" s="18" t="n">
        <x:f>MAX(V4064,W4064*'01 Controls'!$E$12)</x:f>
        <x:v>248.62499999999997</x:v>
      </x:c>
      <x:c r="Y4064" s="18" t="n">
        <x:f>IF(U4064=0,0,N4064*R4064/U4064)</x:f>
        <x:v>482.625</x:v>
      </x:c>
      <x:c r="Z4064" s="18" t="n">
        <x:f>IF(U4064=0,0,P4064*R4064/U4064)</x:f>
        <x:v>3978</x:v>
      </x:c>
      <x:c r="AA4064" s="18" t="n">
        <x:f>MAX(Y4064,Z4064*'01 Controls'!$E$13)</x:f>
        <x:v>596.6999999999999</x:v>
      </x:c>
      <x:c r="AB4064" s="18" t="n">
        <x:f>IF(U4064=0,0,N4064*S4064/U4064)</x:f>
        <x:v>0</x:v>
      </x:c>
      <x:c r="AC4064" s="18" t="n">
        <x:f>IF(U4064=0,0,P4064*S4064/U4064)</x:f>
        <x:v>0</x:v>
      </x:c>
      <x:c r="AD4064" s="18" t="n">
        <x:f>MAX(AB4064,AC4064*'01 Controls'!$E$14)</x:f>
        <x:v>0</x:v>
      </x:c>
      <x:c r="AE4064" s="18" t="n">
        <x:f>IF(U4064=0,0,N4064*T4064/U4064)</x:f>
        <x:v>40.21875</x:v>
      </x:c>
      <x:c r="AF4064" s="18" t="n">
        <x:f>IF(U4064=0,0,P4064*T4064/U4064)</x:f>
        <x:v>331.49999999999994</x:v>
      </x:c>
      <x:c r="AG4064" s="18" t="n">
        <x:f>MAX(AE4064,AF4064*'01 Controls'!$E$15)</x:f>
        <x:v>59.66999999999999</x:v>
      </x:c>
      <x:c r="AH4064" s="18" t="n">
        <x:f>SUM(V4064,Y4064,AB4064,AE4064)</x:f>
        <x:v>643.5</x:v>
      </x:c>
      <x:c r="AI4064" s="18" t="n">
        <x:f>N4064-AH4064</x:f>
        <x:v>0</x:v>
      </x:c>
      <x:c r="AJ4064" s="18" t="n">
        <x:f>V4064*INDEX('07 Mode Capacity'!$P$6:$P$17,MATCH("AIR-"&amp;I4064,'07 Mode Capacity'!$C$6:$C$17,0))</x:f>
        <x:v>33.824249270467455</x:v>
      </x:c>
      <x:c r="AK4064" s="18" t="n">
        <x:f>Y4064*INDEX('07 Mode Capacity'!$P$6:$P$17,MATCH("OCEAN-"&amp;I4064,'07 Mode Capacity'!$C$6:$C$17,0))</x:f>
        <x:v>42.29545970876643</x:v>
      </x:c>
      <x:c r="AL4064" s="18" t="n">
        <x:f>AB4064*INDEX('07 Mode Capacity'!$P$6:$P$17,MATCH("LAND-"&amp;I4064,'07 Mode Capacity'!$C$6:$C$17,0))</x:f>
        <x:v>0</x:v>
      </x:c>
      <x:c r="AM4064" s="18" t="n">
        <x:f>AE4064*INDEX('07 Mode Capacity'!$P$6:$P$17,MATCH("INLAND-"&amp;I4064,'07 Mode Capacity'!$C$6:$C$17,0))</x:f>
        <x:v>25.387457243214527</x:v>
      </x:c>
      <x:c r="AN4064" s="18" t="n">
        <x:f>SUM(AJ4064:AM4064)</x:f>
        <x:v>101.5071662224484</x:v>
      </x:c>
      <x:c r="AO4064" s="17" t="n">
        <x:f>IF(N4064=0,1,AN4064/N4064)</x:f>
        <x:v>0.15774229405197887</x:v>
      </x:c>
      <x:c r="AP4064" s="11" t="str">
        <x:f>IF(AO4064&gt;='01 Controls'!$E$16,"PASS","FAIL")</x:f>
        <x:v>FAIL</x:v>
      </x:c>
      <x:c r="AQ4064" s="11" t="str">
        <x:v>UNQUANTIFIED</x:v>
      </x:c>
      <x:c r="AR4064" s="11" t="str">
        <x:v>Position-class planning record; serial item and receiver open</x:v>
      </x:c>
      <x:c r="AS4064" s="26"/>
      <x:c r="AT4064" s="26"/>
    </x:row>
    <x:row r="4065">
      <x:c r="C4065" s="11" t="str">
        <x:v>G2-J-RRG-APL-45</x:v>
      </x:c>
      <x:c r="D4065" s="11" t="str">
        <x:v>G2</x:v>
      </x:c>
      <x:c r="E4065" s="11" t="str">
        <x:v>Regional flood and displacement</x:v>
      </x:c>
      <x:c r="F4065" s="11" t="str">
        <x:v>J-RRG</x:v>
      </x:c>
      <x:c r="G4065" s="11" t="str">
        <x:v>Replacement and reconstitution group</x:v>
      </x:c>
      <x:c r="H4065" s="11" t="str">
        <x:v>APL-45</x:v>
      </x:c>
      <x:c r="I4065" s="19" t="n">
        <x:v>24</x:v>
      </x:c>
      <x:c r="J4065" s="21" t="n">
        <x:v>4</x:v>
      </x:c>
      <x:c r="K4065" s="18" t="n">
        <x:f>'05 Cargo Register'!K33</x:f>
        <x:v>214.5</x:v>
      </x:c>
      <x:c r="L4065" s="18" t="n">
        <x:f>'05 Cargo Register'!N33</x:f>
        <x:v>57</x:v>
      </x:c>
      <x:c r="M4065" s="18" t="n">
        <x:f>'05 Cargo Register'!O33</x:f>
        <x:v>427.5</x:v>
      </x:c>
      <x:c r="N4065" s="18" t="n">
        <x:f>J4065*K4065</x:f>
        <x:v>858</x:v>
      </x:c>
      <x:c r="O4065" s="18" t="n">
        <x:f>J4065*L4065</x:f>
        <x:v>228</x:v>
      </x:c>
      <x:c r="P4065" s="18" t="n">
        <x:f>J4065*M4065</x:f>
        <x:v>1710</x:v>
      </x:c>
      <x:c r="Q4065" s="22" t="n">
        <x:f>'01 Controls'!$E$31*'02 Cargo Classes'!$M$6</x:f>
        <x:v>0.44999999999999996</x:v>
      </x:c>
      <x:c r="R4065" s="22" t="n">
        <x:f>'01 Controls'!$F$31*'02 Cargo Classes'!$N$6</x:f>
        <x:v>0.30000000000000004</x:v>
      </x:c>
      <x:c r="S4065" s="22" t="n">
        <x:f>'01 Controls'!$G$31*'02 Cargo Classes'!$O$6</x:f>
        <x:v>0</x:v>
      </x:c>
      <x:c r="T4065" s="22" t="n">
        <x:f>'01 Controls'!$H$31*'02 Cargo Classes'!$P$6</x:f>
        <x:v>0.03</x:v>
      </x:c>
      <x:c r="U4065" s="22" t="n">
        <x:f>SUM(Q4065:T4065)</x:f>
        <x:v>0.78</x:v>
      </x:c>
      <x:c r="V4065" s="18" t="n">
        <x:f>IF(U4065=0,0,N4065*Q4065/U4065)</x:f>
        <x:v>494.99999999999994</x:v>
      </x:c>
      <x:c r="W4065" s="18" t="n">
        <x:f>IF(U4065=0,0,P4065*Q4065/U4065)</x:f>
        <x:v>986.5384615384613</x:v>
      </x:c>
      <x:c r="X4065" s="18" t="n">
        <x:f>MAX(V4065,W4065*'01 Controls'!$E$12)</x:f>
        <x:v>494.99999999999994</x:v>
      </x:c>
      <x:c r="Y4065" s="18" t="n">
        <x:f>IF(U4065=0,0,N4065*R4065/U4065)</x:f>
        <x:v>330.00000000000006</x:v>
      </x:c>
      <x:c r="Z4065" s="18" t="n">
        <x:f>IF(U4065=0,0,P4065*R4065/U4065)</x:f>
        <x:v>657.6923076923078</x:v>
      </x:c>
      <x:c r="AA4065" s="18" t="n">
        <x:f>MAX(Y4065,Z4065*'01 Controls'!$E$13)</x:f>
        <x:v>330.00000000000006</x:v>
      </x:c>
      <x:c r="AB4065" s="18" t="n">
        <x:f>IF(U4065=0,0,N4065*S4065/U4065)</x:f>
        <x:v>0</x:v>
      </x:c>
      <x:c r="AC4065" s="18" t="n">
        <x:f>IF(U4065=0,0,P4065*S4065/U4065)</x:f>
        <x:v>0</x:v>
      </x:c>
      <x:c r="AD4065" s="18" t="n">
        <x:f>MAX(AB4065,AC4065*'01 Controls'!$E$14)</x:f>
        <x:v>0</x:v>
      </x:c>
      <x:c r="AE4065" s="18" t="n">
        <x:f>IF(U4065=0,0,N4065*T4065/U4065)</x:f>
        <x:v>33</x:v>
      </x:c>
      <x:c r="AF4065" s="18" t="n">
        <x:f>IF(U4065=0,0,P4065*T4065/U4065)</x:f>
        <x:v>65.76923076923076</x:v>
      </x:c>
      <x:c r="AG4065" s="18" t="n">
        <x:f>MAX(AE4065,AF4065*'01 Controls'!$E$15)</x:f>
        <x:v>33</x:v>
      </x:c>
      <x:c r="AH4065" s="18" t="n">
        <x:f>SUM(V4065,Y4065,AB4065,AE4065)</x:f>
        <x:v>858</x:v>
      </x:c>
      <x:c r="AI4065" s="18" t="n">
        <x:f>N4065-AH4065</x:f>
        <x:v>0</x:v>
      </x:c>
      <x:c r="AJ4065" s="18" t="n">
        <x:f>V4065*INDEX('07 Mode Capacity'!$P$6:$P$17,MATCH("AIR-"&amp;I4065,'07 Mode Capacity'!$C$6:$C$17,0))</x:f>
        <x:v>100.4424635802404</x:v>
      </x:c>
      <x:c r="AK4065" s="18" t="n">
        <x:f>Y4065*INDEX('07 Mode Capacity'!$P$6:$P$17,MATCH("OCEAN-"&amp;I4065,'07 Mode Capacity'!$C$6:$C$17,0))</x:f>
        <x:v>49.52938619676235</x:v>
      </x:c>
      <x:c r="AL4065" s="18" t="n">
        <x:f>AB4065*INDEX('07 Mode Capacity'!$P$6:$P$17,MATCH("LAND-"&amp;I4065,'07 Mode Capacity'!$C$6:$C$17,0))</x:f>
        <x:v>0</x:v>
      </x:c>
      <x:c r="AM4065" s="18" t="n">
        <x:f>AE4065*INDEX('07 Mode Capacity'!$P$6:$P$17,MATCH("INLAND-"&amp;I4065,'07 Mode Capacity'!$C$6:$C$17,0))</x:f>
        <x:v>33</x:v>
      </x:c>
      <x:c r="AN4065" s="18" t="n">
        <x:f>SUM(AJ4065:AM4065)</x:f>
        <x:v>182.97184977700275</x:v>
      </x:c>
      <x:c r="AO4065" s="17" t="n">
        <x:f>IF(N4065=0,1,AN4065/N4065)</x:f>
        <x:v>0.21325390416900086</x:v>
      </x:c>
      <x:c r="AP4065" s="11" t="str">
        <x:f>IF(AO4065&gt;='01 Controls'!$E$16,"PASS","FAIL")</x:f>
        <x:v>FAIL</x:v>
      </x:c>
      <x:c r="AQ4065" s="11" t="str">
        <x:v>UNQUANTIFIED</x:v>
      </x:c>
      <x:c r="AR4065" s="11" t="str">
        <x:v>Position-class planning record; serial item and receiver open</x:v>
      </x:c>
      <x:c r="AS4065" s="26"/>
      <x:c r="AT4065" s="26"/>
    </x:row>
    <x:row r="4066">
      <x:c r="C4066" s="11" t="str">
        <x:v>G2-J-RRG-ISO-18</x:v>
      </x:c>
      <x:c r="D4066" s="11" t="str">
        <x:v>G2</x:v>
      </x:c>
      <x:c r="E4066" s="11" t="str">
        <x:v>Regional flood and displacement</x:v>
      </x:c>
      <x:c r="F4066" s="11" t="str">
        <x:v>J-RRG</x:v>
      </x:c>
      <x:c r="G4066" s="11" t="str">
        <x:v>Replacement and reconstitution group</x:v>
      </x:c>
      <x:c r="H4066" s="11" t="str">
        <x:v>ISO-18</x:v>
      </x:c>
      <x:c r="I4066" s="19" t="n">
        <x:v>48</x:v>
      </x:c>
      <x:c r="J4066" s="21" t="n">
        <x:v>4</x:v>
      </x:c>
      <x:c r="K4066" s="18" t="n">
        <x:f>'05 Cargo Register'!K34</x:f>
        <x:v>268.125</x:v>
      </x:c>
      <x:c r="L4066" s="18" t="n">
        <x:f>'05 Cargo Register'!N34</x:f>
        <x:v>18</x:v>
      </x:c>
      <x:c r="M4066" s="18" t="n">
        <x:f>'05 Cargo Register'!O34</x:f>
        <x:v>475.20000000000005</x:v>
      </x:c>
      <x:c r="N4066" s="18" t="n">
        <x:f>J4066*K4066</x:f>
        <x:v>1072.5</x:v>
      </x:c>
      <x:c r="O4066" s="18" t="n">
        <x:f>J4066*L4066</x:f>
        <x:v>72</x:v>
      </x:c>
      <x:c r="P4066" s="18" t="n">
        <x:f>J4066*M4066</x:f>
        <x:v>1900.8000000000002</x:v>
      </x:c>
      <x:c r="Q4066" s="22" t="n">
        <x:f>'01 Controls'!$E$31*'02 Cargo Classes'!$M$7</x:f>
        <x:v>0.03</x:v>
      </x:c>
      <x:c r="R4066" s="22" t="n">
        <x:f>'01 Controls'!$F$31*'02 Cargo Classes'!$N$7</x:f>
        <x:v>0.75</x:v>
      </x:c>
      <x:c r="S4066" s="22" t="n">
        <x:f>'01 Controls'!$G$31*'02 Cargo Classes'!$O$7</x:f>
        <x:v>0</x:v>
      </x:c>
      <x:c r="T4066" s="22" t="n">
        <x:f>'01 Controls'!$H$31*'02 Cargo Classes'!$P$7</x:f>
        <x:v>0.08000000000000002</x:v>
      </x:c>
      <x:c r="U4066" s="22" t="n">
        <x:f>SUM(Q4066:T4066)</x:f>
        <x:v>0.8600000000000001</x:v>
      </x:c>
      <x:c r="V4066" s="18" t="n">
        <x:f>IF(U4066=0,0,N4066*Q4066/U4066)</x:f>
        <x:v>37.41279069767441</x:v>
      </x:c>
      <x:c r="W4066" s="18" t="n">
        <x:f>IF(U4066=0,0,P4066*Q4066/U4066)</x:f>
        <x:v>66.30697674418604</x:v>
      </x:c>
      <x:c r="X4066" s="18" t="n">
        <x:f>MAX(V4066,W4066*'01 Controls'!$E$12)</x:f>
        <x:v>37.41279069767441</x:v>
      </x:c>
      <x:c r="Y4066" s="18" t="n">
        <x:f>IF(U4066=0,0,N4066*R4066/U4066)</x:f>
        <x:v>935.3197674418603</x:v>
      </x:c>
      <x:c r="Z4066" s="18" t="n">
        <x:f>IF(U4066=0,0,P4066*R4066/U4066)</x:f>
        <x:v>1657.6744186046512</x:v>
      </x:c>
      <x:c r="AA4066" s="18" t="n">
        <x:f>MAX(Y4066,Z4066*'01 Controls'!$E$13)</x:f>
        <x:v>935.3197674418603</x:v>
      </x:c>
      <x:c r="AB4066" s="18" t="n">
        <x:f>IF(U4066=0,0,N4066*S4066/U4066)</x:f>
        <x:v>0</x:v>
      </x:c>
      <x:c r="AC4066" s="18" t="n">
        <x:f>IF(U4066=0,0,P4066*S4066/U4066)</x:f>
        <x:v>0</x:v>
      </x:c>
      <x:c r="AD4066" s="18" t="n">
        <x:f>MAX(AB4066,AC4066*'01 Controls'!$E$14)</x:f>
        <x:v>0</x:v>
      </x:c>
      <x:c r="AE4066" s="18" t="n">
        <x:f>IF(U4066=0,0,N4066*T4066/U4066)</x:f>
        <x:v>99.76744186046511</x:v>
      </x:c>
      <x:c r="AF4066" s="18" t="n">
        <x:f>IF(U4066=0,0,P4066*T4066/U4066)</x:f>
        <x:v>176.81860465116281</x:v>
      </x:c>
      <x:c r="AG4066" s="18" t="n">
        <x:f>MAX(AE4066,AF4066*'01 Controls'!$E$15)</x:f>
        <x:v>99.76744186046511</x:v>
      </x:c>
      <x:c r="AH4066" s="18" t="n">
        <x:f>SUM(V4066,Y4066,AB4066,AE4066)</x:f>
        <x:v>1072.4999999999998</x:v>
      </x:c>
      <x:c r="AI4066" s="18" t="n">
        <x:f>N4066-AH4066</x:f>
        <x:v>2.2737367544323206e-13</x:v>
      </x:c>
      <x:c r="AJ4066" s="18" t="n">
        <x:f>V4066*INDEX('07 Mode Capacity'!$P$6:$P$17,MATCH("AIR-"&amp;I4066,'07 Mode Capacity'!$C$6:$C$17,0))</x:f>
        <x:v>10.48813930867208</x:v>
      </x:c>
      <x:c r="AK4066" s="18" t="n">
        <x:f>Y4066*INDEX('07 Mode Capacity'!$P$6:$P$17,MATCH("OCEAN-"&amp;I4066,'07 Mode Capacity'!$C$6:$C$17,0))</x:f>
        <x:v>81.96794517202795</x:v>
      </x:c>
      <x:c r="AL4066" s="18" t="n">
        <x:f>AB4066*INDEX('07 Mode Capacity'!$P$6:$P$17,MATCH("LAND-"&amp;I4066,'07 Mode Capacity'!$C$6:$C$17,0))</x:f>
        <x:v>0</x:v>
      </x:c>
      <x:c r="AM4066" s="18" t="n">
        <x:f>AE4066*INDEX('07 Mode Capacity'!$P$6:$P$17,MATCH("INLAND-"&amp;I4066,'07 Mode Capacity'!$C$6:$C$17,0))</x:f>
        <x:v>62.9766381227027</x:v>
      </x:c>
      <x:c r="AN4066" s="18" t="n">
        <x:f>SUM(AJ4066:AM4066)</x:f>
        <x:v>155.43272260340274</x:v>
      </x:c>
      <x:c r="AO4066" s="17" t="n">
        <x:f>IF(N4066=0,1,AN4066/N4066)</x:f>
        <x:v>0.1449256154810282</x:v>
      </x:c>
      <x:c r="AP4066" s="11" t="str">
        <x:f>IF(AO4066&gt;='01 Controls'!$E$16,"PASS","FAIL")</x:f>
        <x:v>FAIL</x:v>
      </x:c>
      <x:c r="AQ4066" s="11" t="str">
        <x:v>UNQUANTIFIED</x:v>
      </x:c>
      <x:c r="AR4066" s="11" t="str">
        <x:v>Position-class planning record; serial item and receiver open</x:v>
      </x:c>
      <x:c r="AS4066" s="26"/>
      <x:c r="AT4066" s="26"/>
    </x:row>
    <x:row r="4067">
      <x:c r="C4067" s="11" t="str">
        <x:v>G2-J-RRG-COL-12</x:v>
      </x:c>
      <x:c r="D4067" s="11" t="str">
        <x:v>G2</x:v>
      </x:c>
      <x:c r="E4067" s="11" t="str">
        <x:v>Regional flood and displacement</x:v>
      </x:c>
      <x:c r="F4067" s="11" t="str">
        <x:v>J-RRG</x:v>
      </x:c>
      <x:c r="G4067" s="11" t="str">
        <x:v>Replacement and reconstitution group</x:v>
      </x:c>
      <x:c r="H4067" s="11" t="str">
        <x:v>COL-12</x:v>
      </x:c>
      <x:c r="I4067" s="19" t="n">
        <x:v>24</x:v>
      </x:c>
      <x:c r="J4067" s="21" t="n">
        <x:v>4</x:v>
      </x:c>
      <x:c r="K4067" s="18" t="n">
        <x:f>'05 Cargo Register'!K35</x:f>
        <x:v>53.625</x:v>
      </x:c>
      <x:c r="L4067" s="18" t="n">
        <x:f>'05 Cargo Register'!N35</x:f>
        <x:v>6</x:v>
      </x:c>
      <x:c r="M4067" s="18" t="n">
        <x:f>'05 Cargo Register'!O35</x:f>
        <x:v>158.4</x:v>
      </x:c>
      <x:c r="N4067" s="18" t="n">
        <x:f>J4067*K4067</x:f>
        <x:v>214.5</x:v>
      </x:c>
      <x:c r="O4067" s="18" t="n">
        <x:f>J4067*L4067</x:f>
        <x:v>24</x:v>
      </x:c>
      <x:c r="P4067" s="18" t="n">
        <x:f>J4067*M4067</x:f>
        <x:v>633.6</x:v>
      </x:c>
      <x:c r="Q4067" s="22" t="n">
        <x:f>'01 Controls'!$E$31*'02 Cargo Classes'!$M$8</x:f>
        <x:v>0.3</x:v>
      </x:c>
      <x:c r="R4067" s="22" t="n">
        <x:f>'01 Controls'!$F$31*'02 Cargo Classes'!$N$8</x:f>
        <x:v>0.5249999999999999</x:v>
      </x:c>
      <x:c r="S4067" s="22" t="n">
        <x:f>'01 Controls'!$G$31*'02 Cargo Classes'!$O$8</x:f>
        <x:v>0</x:v>
      </x:c>
      <x:c r="T4067" s="22" t="n">
        <x:f>'01 Controls'!$H$31*'02 Cargo Classes'!$P$8</x:f>
        <x:v>0.020000000000000004</x:v>
      </x:c>
      <x:c r="U4067" s="22" t="n">
        <x:f>SUM(Q4067:T4067)</x:f>
        <x:v>0.845</x:v>
      </x:c>
      <x:c r="V4067" s="18" t="n">
        <x:f>IF(U4067=0,0,N4067*Q4067/U4067)</x:f>
        <x:v>76.15384615384615</x:v>
      </x:c>
      <x:c r="W4067" s="18" t="n">
        <x:f>IF(U4067=0,0,P4067*Q4067/U4067)</x:f>
        <x:v>224.9467455621302</x:v>
      </x:c>
      <x:c r="X4067" s="18" t="n">
        <x:f>MAX(V4067,W4067*'01 Controls'!$E$12)</x:f>
        <x:v>76.15384615384615</x:v>
      </x:c>
      <x:c r="Y4067" s="18" t="n">
        <x:f>IF(U4067=0,0,N4067*R4067/U4067)</x:f>
        <x:v>133.26923076923075</x:v>
      </x:c>
      <x:c r="Z4067" s="18" t="n">
        <x:f>IF(U4067=0,0,P4067*R4067/U4067)</x:f>
        <x:v>393.65680473372777</x:v>
      </x:c>
      <x:c r="AA4067" s="18" t="n">
        <x:f>MAX(Y4067,Z4067*'01 Controls'!$E$13)</x:f>
        <x:v>133.26923076923075</x:v>
      </x:c>
      <x:c r="AB4067" s="18" t="n">
        <x:f>IF(U4067=0,0,N4067*S4067/U4067)</x:f>
        <x:v>0</x:v>
      </x:c>
      <x:c r="AC4067" s="18" t="n">
        <x:f>IF(U4067=0,0,P4067*S4067/U4067)</x:f>
        <x:v>0</x:v>
      </x:c>
      <x:c r="AD4067" s="18" t="n">
        <x:f>MAX(AB4067,AC4067*'01 Controls'!$E$14)</x:f>
        <x:v>0</x:v>
      </x:c>
      <x:c r="AE4067" s="18" t="n">
        <x:f>IF(U4067=0,0,N4067*T4067/U4067)</x:f>
        <x:v>5.076923076923078</x:v>
      </x:c>
      <x:c r="AF4067" s="18" t="n">
        <x:f>IF(U4067=0,0,P4067*T4067/U4067)</x:f>
        <x:v>14.996449704142016</x:v>
      </x:c>
      <x:c r="AG4067" s="18" t="n">
        <x:f>MAX(AE4067,AF4067*'01 Controls'!$E$15)</x:f>
        <x:v>5.076923076923078</x:v>
      </x:c>
      <x:c r="AH4067" s="18" t="n">
        <x:f>SUM(V4067,Y4067,AB4067,AE4067)</x:f>
        <x:v>214.49999999999997</x:v>
      </x:c>
      <x:c r="AI4067" s="18" t="n">
        <x:f>N4067-AH4067</x:f>
        <x:v>2.842170943040401e-14</x:v>
      </x:c>
      <x:c r="AJ4067" s="18" t="n">
        <x:f>V4067*INDEX('07 Mode Capacity'!$P$6:$P$17,MATCH("AIR-"&amp;I4067,'07 Mode Capacity'!$C$6:$C$17,0))</x:f>
        <x:v>15.452686704652368</x:v>
      </x:c>
      <x:c r="AK4067" s="18" t="n">
        <x:f>Y4067*INDEX('07 Mode Capacity'!$P$6:$P$17,MATCH("OCEAN-"&amp;I4067,'07 Mode Capacity'!$C$6:$C$17,0))</x:f>
        <x:v>20.002252117923252</x:v>
      </x:c>
      <x:c r="AL4067" s="18" t="n">
        <x:f>AB4067*INDEX('07 Mode Capacity'!$P$6:$P$17,MATCH("LAND-"&amp;I4067,'07 Mode Capacity'!$C$6:$C$17,0))</x:f>
        <x:v>0</x:v>
      </x:c>
      <x:c r="AM4067" s="18" t="n">
        <x:f>AE4067*INDEX('07 Mode Capacity'!$P$6:$P$17,MATCH("INLAND-"&amp;I4067,'07 Mode Capacity'!$C$6:$C$17,0))</x:f>
        <x:v>5.076923076923078</x:v>
      </x:c>
      <x:c r="AN4067" s="18" t="n">
        <x:f>SUM(AJ4067:AM4067)</x:f>
        <x:v>40.5318618994987</x:v>
      </x:c>
      <x:c r="AO4067" s="17" t="n">
        <x:f>IF(N4067=0,1,AN4067/N4067)</x:f>
        <x:v>0.18895972913519207</x:v>
      </x:c>
      <x:c r="AP4067" s="11" t="str">
        <x:f>IF(AO4067&gt;='01 Controls'!$E$16,"PASS","FAIL")</x:f>
        <x:v>FAIL</x:v>
      </x:c>
      <x:c r="AQ4067" s="11" t="str">
        <x:v>UNQUANTIFIED</x:v>
      </x:c>
      <x:c r="AR4067" s="11" t="str">
        <x:v>Position-class planning record; serial item and receiver open</x:v>
      </x:c>
      <x:c r="AS4067" s="26"/>
      <x:c r="AT4067" s="26"/>
    </x:row>
    <x:row r="4068">
      <x:c r="C4068" s="11" t="str">
        <x:v>G2-J-RRG-BAT-22</x:v>
      </x:c>
      <x:c r="D4068" s="11" t="str">
        <x:v>G2</x:v>
      </x:c>
      <x:c r="E4068" s="11" t="str">
        <x:v>Regional flood and displacement</x:v>
      </x:c>
      <x:c r="F4068" s="11" t="str">
        <x:v>J-RRG</x:v>
      </x:c>
      <x:c r="G4068" s="11" t="str">
        <x:v>Replacement and reconstitution group</x:v>
      </x:c>
      <x:c r="H4068" s="11" t="str">
        <x:v>BAT-22</x:v>
      </x:c>
      <x:c r="I4068" s="19" t="n">
        <x:v>48</x:v>
      </x:c>
      <x:c r="J4068" s="21" t="n">
        <x:v>4</x:v>
      </x:c>
      <x:c r="K4068" s="18" t="n">
        <x:f>'05 Cargo Register'!K36</x:f>
        <x:v>53.625</x:v>
      </x:c>
      <x:c r="L4068" s="18" t="n">
        <x:f>'05 Cargo Register'!N36</x:f>
        <x:v>4</x:v>
      </x:c>
      <x:c r="M4068" s="18" t="n">
        <x:f>'05 Cargo Register'!O36</x:f>
        <x:v>105.60000000000001</x:v>
      </x:c>
      <x:c r="N4068" s="18" t="n">
        <x:f>J4068*K4068</x:f>
        <x:v>214.5</x:v>
      </x:c>
      <x:c r="O4068" s="18" t="n">
        <x:f>J4068*L4068</x:f>
        <x:v>16</x:v>
      </x:c>
      <x:c r="P4068" s="18" t="n">
        <x:f>J4068*M4068</x:f>
        <x:v>422.40000000000003</x:v>
      </x:c>
      <x:c r="Q4068" s="22" t="n">
        <x:f>'01 Controls'!$E$31*'02 Cargo Classes'!$M$9</x:f>
        <x:v>0</x:v>
      </x:c>
      <x:c r="R4068" s="22" t="n">
        <x:f>'01 Controls'!$F$31*'02 Cargo Classes'!$N$9</x:f>
        <x:v>0.75</x:v>
      </x:c>
      <x:c r="S4068" s="22" t="n">
        <x:f>'01 Controls'!$G$31*'02 Cargo Classes'!$O$9</x:f>
        <x:v>0</x:v>
      </x:c>
      <x:c r="T4068" s="22" t="n">
        <x:f>'01 Controls'!$H$31*'02 Cargo Classes'!$P$9</x:f>
        <x:v>0.05</x:v>
      </x:c>
      <x:c r="U4068" s="22" t="n">
        <x:f>SUM(Q4068:T4068)</x:f>
        <x:v>0.8</x:v>
      </x:c>
      <x:c r="V4068" s="18" t="n">
        <x:f>IF(U4068=0,0,N4068*Q4068/U4068)</x:f>
        <x:v>0</x:v>
      </x:c>
      <x:c r="W4068" s="18" t="n">
        <x:f>IF(U4068=0,0,P4068*Q4068/U4068)</x:f>
        <x:v>0</x:v>
      </x:c>
      <x:c r="X4068" s="18" t="n">
        <x:f>MAX(V4068,W4068*'01 Controls'!$E$12)</x:f>
        <x:v>0</x:v>
      </x:c>
      <x:c r="Y4068" s="18" t="n">
        <x:f>IF(U4068=0,0,N4068*R4068/U4068)</x:f>
        <x:v>201.09375</x:v>
      </x:c>
      <x:c r="Z4068" s="18" t="n">
        <x:f>IF(U4068=0,0,P4068*R4068/U4068)</x:f>
        <x:v>396</x:v>
      </x:c>
      <x:c r="AA4068" s="18" t="n">
        <x:f>MAX(Y4068,Z4068*'01 Controls'!$E$13)</x:f>
        <x:v>201.09375</x:v>
      </x:c>
      <x:c r="AB4068" s="18" t="n">
        <x:f>IF(U4068=0,0,N4068*S4068/U4068)</x:f>
        <x:v>0</x:v>
      </x:c>
      <x:c r="AC4068" s="18" t="n">
        <x:f>IF(U4068=0,0,P4068*S4068/U4068)</x:f>
        <x:v>0</x:v>
      </x:c>
      <x:c r="AD4068" s="18" t="n">
        <x:f>MAX(AB4068,AC4068*'01 Controls'!$E$14)</x:f>
        <x:v>0</x:v>
      </x:c>
      <x:c r="AE4068" s="18" t="n">
        <x:f>IF(U4068=0,0,N4068*T4068/U4068)</x:f>
        <x:v>13.406250000000002</x:v>
      </x:c>
      <x:c r="AF4068" s="18" t="n">
        <x:f>IF(U4068=0,0,P4068*T4068/U4068)</x:f>
        <x:v>26.400000000000006</x:v>
      </x:c>
      <x:c r="AG4068" s="18" t="n">
        <x:f>MAX(AE4068,AF4068*'01 Controls'!$E$15)</x:f>
        <x:v>13.406250000000002</x:v>
      </x:c>
      <x:c r="AH4068" s="18" t="n">
        <x:f>SUM(V4068,Y4068,AB4068,AE4068)</x:f>
        <x:v>214.5</x:v>
      </x:c>
      <x:c r="AI4068" s="18" t="n">
        <x:f>N4068-AH4068</x:f>
        <x:v>0</x:v>
      </x:c>
      <x:c r="AJ4068" s="18" t="n">
        <x:f>V4068*INDEX('07 Mode Capacity'!$P$6:$P$17,MATCH("AIR-"&amp;I4068,'07 Mode Capacity'!$C$6:$C$17,0))</x:f>
        <x:v>0</x:v>
      </x:c>
      <x:c r="AK4068" s="18" t="n">
        <x:f>Y4068*INDEX('07 Mode Capacity'!$P$6:$P$17,MATCH("OCEAN-"&amp;I4068,'07 Mode Capacity'!$C$6:$C$17,0))</x:f>
        <x:v>17.62310821198601</x:v>
      </x:c>
      <x:c r="AL4068" s="18" t="n">
        <x:f>AB4068*INDEX('07 Mode Capacity'!$P$6:$P$17,MATCH("LAND-"&amp;I4068,'07 Mode Capacity'!$C$6:$C$17,0))</x:f>
        <x:v>0</x:v>
      </x:c>
      <x:c r="AM4068" s="18" t="n">
        <x:f>AE4068*INDEX('07 Mode Capacity'!$P$6:$P$17,MATCH("INLAND-"&amp;I4068,'07 Mode Capacity'!$C$6:$C$17,0))</x:f>
        <x:v>8.462485747738178</x:v>
      </x:c>
      <x:c r="AN4068" s="18" t="n">
        <x:f>SUM(AJ4068:AM4068)</x:f>
        <x:v>26.08559395972419</x:v>
      </x:c>
      <x:c r="AO4068" s="17" t="n">
        <x:f>IF(N4068=0,1,AN4068/N4068)</x:f>
        <x:v>0.12161116065139482</x:v>
      </x:c>
      <x:c r="AP4068" s="11" t="str">
        <x:f>IF(AO4068&gt;='01 Controls'!$E$16,"PASS","FAIL")</x:f>
        <x:v>FAIL</x:v>
      </x:c>
      <x:c r="AQ4068" s="11" t="str">
        <x:v>UNQUANTIFIED</x:v>
      </x:c>
      <x:c r="AR4068" s="11" t="str">
        <x:v>Position-class planning record; serial item and receiver open</x:v>
      </x:c>
      <x:c r="AS4068" s="26"/>
      <x:c r="AT4068" s="26"/>
    </x:row>
    <x:row r="4069">
      <x:c r="C4069" s="11" t="str">
        <x:v>G2-J-RRG-TNK-20</x:v>
      </x:c>
      <x:c r="D4069" s="11" t="str">
        <x:v>G2</x:v>
      </x:c>
      <x:c r="E4069" s="11" t="str">
        <x:v>Regional flood and displacement</x:v>
      </x:c>
      <x:c r="F4069" s="11" t="str">
        <x:v>J-RRG</x:v>
      </x:c>
      <x:c r="G4069" s="11" t="str">
        <x:v>Replacement and reconstitution group</x:v>
      </x:c>
      <x:c r="H4069" s="11" t="str">
        <x:v>TNK-20</x:v>
      </x:c>
      <x:c r="I4069" s="19" t="n">
        <x:v>48</x:v>
      </x:c>
      <x:c r="J4069" s="21" t="n">
        <x:v>4</x:v>
      </x:c>
      <x:c r="K4069" s="18" t="n">
        <x:f>'05 Cargo Register'!K37</x:f>
        <x:v>53.625</x:v>
      </x:c>
      <x:c r="L4069" s="18" t="n">
        <x:f>'05 Cargo Register'!N37</x:f>
        <x:v>4</x:v>
      </x:c>
      <x:c r="M4069" s="18" t="n">
        <x:f>'05 Cargo Register'!O37</x:f>
        <x:v>85</x:v>
      </x:c>
      <x:c r="N4069" s="18" t="n">
        <x:f>J4069*K4069</x:f>
        <x:v>214.5</x:v>
      </x:c>
      <x:c r="O4069" s="18" t="n">
        <x:f>J4069*L4069</x:f>
        <x:v>16</x:v>
      </x:c>
      <x:c r="P4069" s="18" t="n">
        <x:f>J4069*M4069</x:f>
        <x:v>340</x:v>
      </x:c>
      <x:c r="Q4069" s="22" t="n">
        <x:f>'01 Controls'!$E$31*'02 Cargo Classes'!$M$10</x:f>
        <x:v>0</x:v>
      </x:c>
      <x:c r="R4069" s="22" t="n">
        <x:f>'01 Controls'!$F$31*'02 Cargo Classes'!$N$10</x:f>
        <x:v>0.8999999999999999</x:v>
      </x:c>
      <x:c r="S4069" s="22" t="n">
        <x:f>'01 Controls'!$G$31*'02 Cargo Classes'!$O$10</x:f>
        <x:v>0</x:v>
      </x:c>
      <x:c r="T4069" s="22" t="n">
        <x:f>'01 Controls'!$H$31*'02 Cargo Classes'!$P$10</x:f>
        <x:v>0.1</x:v>
      </x:c>
      <x:c r="U4069" s="22" t="n">
        <x:f>SUM(Q4069:T4069)</x:f>
        <x:v>0.9999999999999999</x:v>
      </x:c>
      <x:c r="V4069" s="18" t="n">
        <x:f>IF(U4069=0,0,N4069*Q4069/U4069)</x:f>
        <x:v>0</x:v>
      </x:c>
      <x:c r="W4069" s="18" t="n">
        <x:f>IF(U4069=0,0,P4069*Q4069/U4069)</x:f>
        <x:v>0</x:v>
      </x:c>
      <x:c r="X4069" s="18" t="n">
        <x:f>MAX(V4069,W4069*'01 Controls'!$E$12)</x:f>
        <x:v>0</x:v>
      </x:c>
      <x:c r="Y4069" s="18" t="n">
        <x:f>IF(U4069=0,0,N4069*R4069/U4069)</x:f>
        <x:v>193.05</x:v>
      </x:c>
      <x:c r="Z4069" s="18" t="n">
        <x:f>IF(U4069=0,0,P4069*R4069/U4069)</x:f>
        <x:v>306</x:v>
      </x:c>
      <x:c r="AA4069" s="18" t="n">
        <x:f>MAX(Y4069,Z4069*'01 Controls'!$E$13)</x:f>
        <x:v>193.05</x:v>
      </x:c>
      <x:c r="AB4069" s="18" t="n">
        <x:f>IF(U4069=0,0,N4069*S4069/U4069)</x:f>
        <x:v>0</x:v>
      </x:c>
      <x:c r="AC4069" s="18" t="n">
        <x:f>IF(U4069=0,0,P4069*S4069/U4069)</x:f>
        <x:v>0</x:v>
      </x:c>
      <x:c r="AD4069" s="18" t="n">
        <x:f>MAX(AB4069,AC4069*'01 Controls'!$E$14)</x:f>
        <x:v>0</x:v>
      </x:c>
      <x:c r="AE4069" s="18" t="n">
        <x:f>IF(U4069=0,0,N4069*T4069/U4069)</x:f>
        <x:v>21.450000000000006</x:v>
      </x:c>
      <x:c r="AF4069" s="18" t="n">
        <x:f>IF(U4069=0,0,P4069*T4069/U4069)</x:f>
        <x:v>34.00000000000001</x:v>
      </x:c>
      <x:c r="AG4069" s="18" t="n">
        <x:f>MAX(AE4069,AF4069*'01 Controls'!$E$15)</x:f>
        <x:v>21.450000000000006</x:v>
      </x:c>
      <x:c r="AH4069" s="18" t="n">
        <x:f>SUM(V4069,Y4069,AB4069,AE4069)</x:f>
        <x:v>214.50000000000003</x:v>
      </x:c>
      <x:c r="AI4069" s="18" t="n">
        <x:f>N4069-AH4069</x:f>
        <x:v>-2.842170943040401e-14</x:v>
      </x:c>
      <x:c r="AJ4069" s="18" t="n">
        <x:f>V4069*INDEX('07 Mode Capacity'!$P$6:$P$17,MATCH("AIR-"&amp;I4069,'07 Mode Capacity'!$C$6:$C$17,0))</x:f>
        <x:v>0</x:v>
      </x:c>
      <x:c r="AK4069" s="18" t="n">
        <x:f>Y4069*INDEX('07 Mode Capacity'!$P$6:$P$17,MATCH("OCEAN-"&amp;I4069,'07 Mode Capacity'!$C$6:$C$17,0))</x:f>
        <x:v>16.918183883506572</x:v>
      </x:c>
      <x:c r="AL4069" s="18" t="n">
        <x:f>AB4069*INDEX('07 Mode Capacity'!$P$6:$P$17,MATCH("LAND-"&amp;I4069,'07 Mode Capacity'!$C$6:$C$17,0))</x:f>
        <x:v>0</x:v>
      </x:c>
      <x:c r="AM4069" s="18" t="n">
        <x:f>AE4069*INDEX('07 Mode Capacity'!$P$6:$P$17,MATCH("INLAND-"&amp;I4069,'07 Mode Capacity'!$C$6:$C$17,0))</x:f>
        <x:v>13.539977196381086</x:v>
      </x:c>
      <x:c r="AN4069" s="18" t="n">
        <x:f>SUM(AJ4069:AM4069)</x:f>
        <x:v>30.45816107988766</x:v>
      </x:c>
      <x:c r="AO4069" s="17" t="n">
        <x:f>IF(N4069=0,1,AN4069/N4069)</x:f>
        <x:v>0.1419960889505252</x:v>
      </x:c>
      <x:c r="AP4069" s="11" t="str">
        <x:f>IF(AO4069&gt;='01 Controls'!$E$16,"PASS","FAIL")</x:f>
        <x:v>FAIL</x:v>
      </x:c>
      <x:c r="AQ4069" s="11" t="str">
        <x:v>UNQUANTIFIED</x:v>
      </x:c>
      <x:c r="AR4069" s="11" t="str">
        <x:v>Position-class planning record; serial item and receiver open</x:v>
      </x:c>
      <x:c r="AS4069" s="26"/>
      <x:c r="AT4069" s="26"/>
    </x:row>
    <x:row r="4070">
      <x:c r="C4070" s="11" t="str">
        <x:v>G2-J-RRG-FLR-24</x:v>
      </x:c>
      <x:c r="D4070" s="11" t="str">
        <x:v>G2</x:v>
      </x:c>
      <x:c r="E4070" s="11" t="str">
        <x:v>Regional flood and displacement</x:v>
      </x:c>
      <x:c r="F4070" s="11" t="str">
        <x:v>J-RRG</x:v>
      </x:c>
      <x:c r="G4070" s="11" t="str">
        <x:v>Replacement and reconstitution group</x:v>
      </x:c>
      <x:c r="H4070" s="11" t="str">
        <x:v>FLR-24</x:v>
      </x:c>
      <x:c r="I4070" s="19" t="n">
        <x:v>48</x:v>
      </x:c>
      <x:c r="J4070" s="21" t="n">
        <x:v>4</x:v>
      </x:c>
      <x:c r="K4070" s="18" t="n">
        <x:f>'05 Cargo Register'!K38</x:f>
        <x:v>107.25</x:v>
      </x:c>
      <x:c r="L4070" s="18" t="n">
        <x:f>'05 Cargo Register'!N38</x:f>
        <x:v>6</x:v>
      </x:c>
      <x:c r="M4070" s="18" t="n">
        <x:f>'05 Cargo Register'!O38</x:f>
        <x:v>192</x:v>
      </x:c>
      <x:c r="N4070" s="18" t="n">
        <x:f>J4070*K4070</x:f>
        <x:v>429</x:v>
      </x:c>
      <x:c r="O4070" s="18" t="n">
        <x:f>J4070*L4070</x:f>
        <x:v>24</x:v>
      </x:c>
      <x:c r="P4070" s="18" t="n">
        <x:f>J4070*M4070</x:f>
        <x:v>768</x:v>
      </x:c>
      <x:c r="Q4070" s="22" t="n">
        <x:f>'01 Controls'!$E$31*'02 Cargo Classes'!$M$11</x:f>
        <x:v>0</x:v>
      </x:c>
      <x:c r="R4070" s="22" t="n">
        <x:f>'01 Controls'!$F$31*'02 Cargo Classes'!$N$11</x:f>
        <x:v>0.8999999999999999</x:v>
      </x:c>
      <x:c r="S4070" s="22" t="n">
        <x:f>'01 Controls'!$G$31*'02 Cargo Classes'!$O$11</x:f>
        <x:v>0</x:v>
      </x:c>
      <x:c r="T4070" s="22" t="n">
        <x:f>'01 Controls'!$H$31*'02 Cargo Classes'!$P$11</x:f>
        <x:v>0.08000000000000002</x:v>
      </x:c>
      <x:c r="U4070" s="22" t="n">
        <x:f>SUM(Q4070:T4070)</x:f>
        <x:v>0.98</x:v>
      </x:c>
      <x:c r="V4070" s="18" t="n">
        <x:f>IF(U4070=0,0,N4070*Q4070/U4070)</x:f>
        <x:v>0</x:v>
      </x:c>
      <x:c r="W4070" s="18" t="n">
        <x:f>IF(U4070=0,0,P4070*Q4070/U4070)</x:f>
        <x:v>0</x:v>
      </x:c>
      <x:c r="X4070" s="18" t="n">
        <x:f>MAX(V4070,W4070*'01 Controls'!$E$12)</x:f>
        <x:v>0</x:v>
      </x:c>
      <x:c r="Y4070" s="18" t="n">
        <x:f>IF(U4070=0,0,N4070*R4070/U4070)</x:f>
        <x:v>393.97959183673464</x:v>
      </x:c>
      <x:c r="Z4070" s="18" t="n">
        <x:f>IF(U4070=0,0,P4070*R4070/U4070)</x:f>
        <x:v>705.3061224489795</x:v>
      </x:c>
      <x:c r="AA4070" s="18" t="n">
        <x:f>MAX(Y4070,Z4070*'01 Controls'!$E$13)</x:f>
        <x:v>393.97959183673464</x:v>
      </x:c>
      <x:c r="AB4070" s="18" t="n">
        <x:f>IF(U4070=0,0,N4070*S4070/U4070)</x:f>
        <x:v>0</x:v>
      </x:c>
      <x:c r="AC4070" s="18" t="n">
        <x:f>IF(U4070=0,0,P4070*S4070/U4070)</x:f>
        <x:v>0</x:v>
      </x:c>
      <x:c r="AD4070" s="18" t="n">
        <x:f>MAX(AB4070,AC4070*'01 Controls'!$E$14)</x:f>
        <x:v>0</x:v>
      </x:c>
      <x:c r="AE4070" s="18" t="n">
        <x:f>IF(U4070=0,0,N4070*T4070/U4070)</x:f>
        <x:v>35.020408163265316</x:v>
      </x:c>
      <x:c r="AF4070" s="18" t="n">
        <x:f>IF(U4070=0,0,P4070*T4070/U4070)</x:f>
        <x:v>62.69387755102042</x:v>
      </x:c>
      <x:c r="AG4070" s="18" t="n">
        <x:f>MAX(AE4070,AF4070*'01 Controls'!$E$15)</x:f>
        <x:v>35.020408163265316</x:v>
      </x:c>
      <x:c r="AH4070" s="18" t="n">
        <x:f>SUM(V4070,Y4070,AB4070,AE4070)</x:f>
        <x:v>428.99999999999994</x:v>
      </x:c>
      <x:c r="AI4070" s="18" t="n">
        <x:f>N4070-AH4070</x:f>
        <x:v>5.684341886080802e-14</x:v>
      </x:c>
      <x:c r="AJ4070" s="18" t="n">
        <x:f>V4070*INDEX('07 Mode Capacity'!$P$6:$P$17,MATCH("AIR-"&amp;I4070,'07 Mode Capacity'!$C$6:$C$17,0))</x:f>
        <x:v>0</x:v>
      </x:c>
      <x:c r="AK4070" s="18" t="n">
        <x:f>Y4070*INDEX('07 Mode Capacity'!$P$6:$P$17,MATCH("OCEAN-"&amp;I4070,'07 Mode Capacity'!$C$6:$C$17,0))</x:f>
        <x:v>34.52690588470728</x:v>
      </x:c>
      <x:c r="AL4070" s="18" t="n">
        <x:f>AB4070*INDEX('07 Mode Capacity'!$P$6:$P$17,MATCH("LAND-"&amp;I4070,'07 Mode Capacity'!$C$6:$C$17,0))</x:f>
        <x:v>0</x:v>
      </x:c>
      <x:c r="AM4070" s="18" t="n">
        <x:f>AE4070*INDEX('07 Mode Capacity'!$P$6:$P$17,MATCH("INLAND-"&amp;I4070,'07 Mode Capacity'!$C$6:$C$17,0))</x:f>
        <x:v>22.106085218581363</x:v>
      </x:c>
      <x:c r="AN4070" s="18" t="n">
        <x:f>SUM(AJ4070:AM4070)</x:f>
        <x:v>56.632991103288646</x:v>
      </x:c>
      <x:c r="AO4070" s="17" t="n">
        <x:f>IF(N4070=0,1,AN4070/N4070)</x:f>
        <x:v>0.1320116342734001</x:v>
      </x:c>
      <x:c r="AP4070" s="11" t="str">
        <x:f>IF(AO4070&gt;='01 Controls'!$E$16,"PASS","FAIL")</x:f>
        <x:v>FAIL</x:v>
      </x:c>
      <x:c r="AQ4070" s="11" t="str">
        <x:v>UNQUANTIFIED</x:v>
      </x:c>
      <x:c r="AR4070" s="11" t="str">
        <x:v>Position-class planning record; serial item and receiver open</x:v>
      </x:c>
      <x:c r="AS4070" s="26"/>
      <x:c r="AT4070" s="26"/>
    </x:row>
    <x:row r="4071">
      <x:c r="C4071" s="11" t="str">
        <x:v>G2-J-RRG-ROL-30</x:v>
      </x:c>
      <x:c r="D4071" s="11" t="str">
        <x:v>G2</x:v>
      </x:c>
      <x:c r="E4071" s="11" t="str">
        <x:v>Regional flood and displacement</x:v>
      </x:c>
      <x:c r="F4071" s="11" t="str">
        <x:v>J-RRG</x:v>
      </x:c>
      <x:c r="G4071" s="11" t="str">
        <x:v>Replacement and reconstitution group</x:v>
      </x:c>
      <x:c r="H4071" s="11" t="str">
        <x:v>ROL-30</x:v>
      </x:c>
      <x:c r="I4071" s="19" t="n">
        <x:v>48</x:v>
      </x:c>
      <x:c r="J4071" s="21" t="n">
        <x:v>4</x:v>
      </x:c>
      <x:c r="K4071" s="18" t="n">
        <x:f>'05 Cargo Register'!K39</x:f>
        <x:v>107.25</x:v>
      </x:c>
      <x:c r="L4071" s="18" t="n">
        <x:f>'05 Cargo Register'!N39</x:f>
        <x:v>5</x:v>
      </x:c>
      <x:c r="M4071" s="18" t="n">
        <x:f>'05 Cargo Register'!O39</x:f>
        <x:v>318.75</x:v>
      </x:c>
      <x:c r="N4071" s="18" t="n">
        <x:f>J4071*K4071</x:f>
        <x:v>429</x:v>
      </x:c>
      <x:c r="O4071" s="18" t="n">
        <x:f>J4071*L4071</x:f>
        <x:v>20</x:v>
      </x:c>
      <x:c r="P4071" s="18" t="n">
        <x:f>J4071*M4071</x:f>
        <x:v>1275</x:v>
      </x:c>
      <x:c r="Q4071" s="22" t="n">
        <x:f>'01 Controls'!$E$31*'02 Cargo Classes'!$M$12</x:f>
        <x:v>0</x:v>
      </x:c>
      <x:c r="R4071" s="22" t="n">
        <x:f>'01 Controls'!$F$31*'02 Cargo Classes'!$N$12</x:f>
        <x:v>0.75</x:v>
      </x:c>
      <x:c r="S4071" s="22" t="n">
        <x:f>'01 Controls'!$G$31*'02 Cargo Classes'!$O$12</x:f>
        <x:v>0</x:v>
      </x:c>
      <x:c r="T4071" s="22" t="n">
        <x:f>'01 Controls'!$H$31*'02 Cargo Classes'!$P$12</x:f>
        <x:v>0.06</x:v>
      </x:c>
      <x:c r="U4071" s="22" t="n">
        <x:f>SUM(Q4071:T4071)</x:f>
        <x:v>0.81</x:v>
      </x:c>
      <x:c r="V4071" s="18" t="n">
        <x:f>IF(U4071=0,0,N4071*Q4071/U4071)</x:f>
        <x:v>0</x:v>
      </x:c>
      <x:c r="W4071" s="18" t="n">
        <x:f>IF(U4071=0,0,P4071*Q4071/U4071)</x:f>
        <x:v>0</x:v>
      </x:c>
      <x:c r="X4071" s="18" t="n">
        <x:f>MAX(V4071,W4071*'01 Controls'!$E$12)</x:f>
        <x:v>0</x:v>
      </x:c>
      <x:c r="Y4071" s="18" t="n">
        <x:f>IF(U4071=0,0,N4071*R4071/U4071)</x:f>
        <x:v>397.2222222222222</x:v>
      </x:c>
      <x:c r="Z4071" s="18" t="n">
        <x:f>IF(U4071=0,0,P4071*R4071/U4071)</x:f>
        <x:v>1180.5555555555554</x:v>
      </x:c>
      <x:c r="AA4071" s="18" t="n">
        <x:f>MAX(Y4071,Z4071*'01 Controls'!$E$13)</x:f>
        <x:v>397.2222222222222</x:v>
      </x:c>
      <x:c r="AB4071" s="18" t="n">
        <x:f>IF(U4071=0,0,N4071*S4071/U4071)</x:f>
        <x:v>0</x:v>
      </x:c>
      <x:c r="AC4071" s="18" t="n">
        <x:f>IF(U4071=0,0,P4071*S4071/U4071)</x:f>
        <x:v>0</x:v>
      </x:c>
      <x:c r="AD4071" s="18" t="n">
        <x:f>MAX(AB4071,AC4071*'01 Controls'!$E$14)</x:f>
        <x:v>0</x:v>
      </x:c>
      <x:c r="AE4071" s="18" t="n">
        <x:f>IF(U4071=0,0,N4071*T4071/U4071)</x:f>
        <x:v>31.777777777777775</x:v>
      </x:c>
      <x:c r="AF4071" s="18" t="n">
        <x:f>IF(U4071=0,0,P4071*T4071/U4071)</x:f>
        <x:v>94.44444444444444</x:v>
      </x:c>
      <x:c r="AG4071" s="18" t="n">
        <x:f>MAX(AE4071,AF4071*'01 Controls'!$E$15)</x:f>
        <x:v>31.777777777777775</x:v>
      </x:c>
      <x:c r="AH4071" s="18" t="n">
        <x:f>SUM(V4071,Y4071,AB4071,AE4071)</x:f>
        <x:v>428.99999999999994</x:v>
      </x:c>
      <x:c r="AI4071" s="18" t="n">
        <x:f>N4071-AH4071</x:f>
        <x:v>5.684341886080802e-14</x:v>
      </x:c>
      <x:c r="AJ4071" s="18" t="n">
        <x:f>V4071*INDEX('07 Mode Capacity'!$P$6:$P$17,MATCH("AIR-"&amp;I4071,'07 Mode Capacity'!$C$6:$C$17,0))</x:f>
        <x:v>0</x:v>
      </x:c>
      <x:c r="AK4071" s="18" t="n">
        <x:f>Y4071*INDEX('07 Mode Capacity'!$P$6:$P$17,MATCH("OCEAN-"&amp;I4071,'07 Mode Capacity'!$C$6:$C$17,0))</x:f>
        <x:v>34.811077949601994</x:v>
      </x:c>
      <x:c r="AL4071" s="18" t="n">
        <x:f>AB4071*INDEX('07 Mode Capacity'!$P$6:$P$17,MATCH("LAND-"&amp;I4071,'07 Mode Capacity'!$C$6:$C$17,0))</x:f>
        <x:v>0</x:v>
      </x:c>
      <x:c r="AM4071" s="18" t="n">
        <x:f>AE4071*INDEX('07 Mode Capacity'!$P$6:$P$17,MATCH("INLAND-"&amp;I4071,'07 Mode Capacity'!$C$6:$C$17,0))</x:f>
        <x:v>20.05922547612012</x:v>
      </x:c>
      <x:c r="AN4071" s="18" t="n">
        <x:f>SUM(AJ4071:AM4071)</x:f>
        <x:v>54.87030342572211</x:v>
      </x:c>
      <x:c r="AO4071" s="17" t="n">
        <x:f>IF(N4071=0,1,AN4071/N4071)</x:f>
        <x:v>0.12790280518816344</x:v>
      </x:c>
      <x:c r="AP4071" s="11" t="str">
        <x:f>IF(AO4071&gt;='01 Controls'!$E$16,"PASS","FAIL")</x:f>
        <x:v>FAIL</x:v>
      </x:c>
      <x:c r="AQ4071" s="11" t="str">
        <x:v>UNQUANTIFIED</x:v>
      </x:c>
      <x:c r="AR4071" s="11" t="str">
        <x:v>Position-class planning record; serial item and receiver open</x:v>
      </x:c>
      <x:c r="AS4071" s="26"/>
      <x:c r="AT4071" s="26"/>
    </x:row>
    <x:row r="4072">
      <x:c r="C4072" s="11" t="str">
        <x:v>G2-J-RRG-LIN-18</x:v>
      </x:c>
      <x:c r="D4072" s="11" t="str">
        <x:v>G2</x:v>
      </x:c>
      <x:c r="E4072" s="11" t="str">
        <x:v>Regional flood and displacement</x:v>
      </x:c>
      <x:c r="F4072" s="11" t="str">
        <x:v>J-RRG</x:v>
      </x:c>
      <x:c r="G4072" s="11" t="str">
        <x:v>Replacement and reconstitution group</x:v>
      </x:c>
      <x:c r="H4072" s="11" t="str">
        <x:v>LIN-18</x:v>
      </x:c>
      <x:c r="I4072" s="19" t="n">
        <x:v>72</x:v>
      </x:c>
      <x:c r="J4072" s="21" t="n">
        <x:v>4</x:v>
      </x:c>
      <x:c r="K4072" s="18" t="n">
        <x:f>'05 Cargo Register'!K40</x:f>
        <x:v>53.625</x:v>
      </x:c>
      <x:c r="L4072" s="18" t="n">
        <x:f>'05 Cargo Register'!N40</x:f>
        <x:v>4</x:v>
      </x:c>
      <x:c r="M4072" s="18" t="n">
        <x:f>'05 Cargo Register'!O40</x:f>
        <x:v>176</x:v>
      </x:c>
      <x:c r="N4072" s="18" t="n">
        <x:f>J4072*K4072</x:f>
        <x:v>214.5</x:v>
      </x:c>
      <x:c r="O4072" s="18" t="n">
        <x:f>J4072*L4072</x:f>
        <x:v>16</x:v>
      </x:c>
      <x:c r="P4072" s="18" t="n">
        <x:f>J4072*M4072</x:f>
        <x:v>704</x:v>
      </x:c>
      <x:c r="Q4072" s="22" t="n">
        <x:f>'01 Controls'!$E$31*'02 Cargo Classes'!$M$13</x:f>
        <x:v>0</x:v>
      </x:c>
      <x:c r="R4072" s="22" t="n">
        <x:f>'01 Controls'!$F$31*'02 Cargo Classes'!$N$13</x:f>
        <x:v>0.8999999999999999</x:v>
      </x:c>
      <x:c r="S4072" s="22" t="n">
        <x:f>'01 Controls'!$G$31*'02 Cargo Classes'!$O$13</x:f>
        <x:v>0</x:v>
      </x:c>
      <x:c r="T4072" s="22" t="n">
        <x:f>'01 Controls'!$H$31*'02 Cargo Classes'!$P$13</x:f>
        <x:v>0.1</x:v>
      </x:c>
      <x:c r="U4072" s="22" t="n">
        <x:f>SUM(Q4072:T4072)</x:f>
        <x:v>0.9999999999999999</x:v>
      </x:c>
      <x:c r="V4072" s="18" t="n">
        <x:f>IF(U4072=0,0,N4072*Q4072/U4072)</x:f>
        <x:v>0</x:v>
      </x:c>
      <x:c r="W4072" s="18" t="n">
        <x:f>IF(U4072=0,0,P4072*Q4072/U4072)</x:f>
        <x:v>0</x:v>
      </x:c>
      <x:c r="X4072" s="18" t="n">
        <x:f>MAX(V4072,W4072*'01 Controls'!$E$12)</x:f>
        <x:v>0</x:v>
      </x:c>
      <x:c r="Y4072" s="18" t="n">
        <x:f>IF(U4072=0,0,N4072*R4072/U4072)</x:f>
        <x:v>193.05</x:v>
      </x:c>
      <x:c r="Z4072" s="18" t="n">
        <x:f>IF(U4072=0,0,P4072*R4072/U4072)</x:f>
        <x:v>633.6</x:v>
      </x:c>
      <x:c r="AA4072" s="18" t="n">
        <x:f>MAX(Y4072,Z4072*'01 Controls'!$E$13)</x:f>
        <x:v>193.05</x:v>
      </x:c>
      <x:c r="AB4072" s="18" t="n">
        <x:f>IF(U4072=0,0,N4072*S4072/U4072)</x:f>
        <x:v>0</x:v>
      </x:c>
      <x:c r="AC4072" s="18" t="n">
        <x:f>IF(U4072=0,0,P4072*S4072/U4072)</x:f>
        <x:v>0</x:v>
      </x:c>
      <x:c r="AD4072" s="18" t="n">
        <x:f>MAX(AB4072,AC4072*'01 Controls'!$E$14)</x:f>
        <x:v>0</x:v>
      </x:c>
      <x:c r="AE4072" s="18" t="n">
        <x:f>IF(U4072=0,0,N4072*T4072/U4072)</x:f>
        <x:v>21.450000000000006</x:v>
      </x:c>
      <x:c r="AF4072" s="18" t="n">
        <x:f>IF(U4072=0,0,P4072*T4072/U4072)</x:f>
        <x:v>70.40000000000002</x:v>
      </x:c>
      <x:c r="AG4072" s="18" t="n">
        <x:f>MAX(AE4072,AF4072*'01 Controls'!$E$15)</x:f>
        <x:v>21.450000000000006</x:v>
      </x:c>
      <x:c r="AH4072" s="18" t="n">
        <x:f>SUM(V4072,Y4072,AB4072,AE4072)</x:f>
        <x:v>214.50000000000003</x:v>
      </x:c>
      <x:c r="AI4072" s="18" t="n">
        <x:f>N4072-AH4072</x:f>
        <x:v>-2.842170943040401e-14</x:v>
      </x:c>
      <x:c r="AJ4072" s="18" t="n">
        <x:f>V4072*INDEX('07 Mode Capacity'!$P$6:$P$17,MATCH("AIR-"&amp;I4072,'07 Mode Capacity'!$C$6:$C$17,0))</x:f>
        <x:v>0</x:v>
      </x:c>
      <x:c r="AK4072" s="18" t="n">
        <x:f>Y4072*INDEX('07 Mode Capacity'!$P$6:$P$17,MATCH("OCEAN-"&amp;I4072,'07 Mode Capacity'!$C$6:$C$17,0))</x:f>
        <x:v>151.11335817465124</x:v>
      </x:c>
      <x:c r="AL4072" s="18" t="n">
        <x:f>AB4072*INDEX('07 Mode Capacity'!$P$6:$P$17,MATCH("LAND-"&amp;I4072,'07 Mode Capacity'!$C$6:$C$17,0))</x:f>
        <x:v>0</x:v>
      </x:c>
      <x:c r="AM4072" s="18" t="n">
        <x:f>AE4072*INDEX('07 Mode Capacity'!$P$6:$P$17,MATCH("INLAND-"&amp;I4072,'07 Mode Capacity'!$C$6:$C$17,0))</x:f>
        <x:v>21.450000000000006</x:v>
      </x:c>
      <x:c r="AN4072" s="18" t="n">
        <x:f>SUM(AJ4072:AM4072)</x:f>
        <x:v>172.56335817465126</x:v>
      </x:c>
      <x:c r="AO4072" s="17" t="n">
        <x:f>IF(N4072=0,1,AN4072/N4072)</x:f>
        <x:v>0.8044911803014044</x:v>
      </x:c>
      <x:c r="AP4072" s="11" t="str">
        <x:f>IF(AO4072&gt;='01 Controls'!$E$16,"PASS","FAIL")</x:f>
        <x:v>FAIL</x:v>
      </x:c>
      <x:c r="AQ4072" s="11" t="str">
        <x:v>UNQUANTIFIED</x:v>
      </x:c>
      <x:c r="AR4072" s="11" t="str">
        <x:v>Position-class planning record; serial item and receiver open</x:v>
      </x:c>
      <x:c r="AS4072" s="26"/>
      <x:c r="AT4072" s="26"/>
    </x:row>
    <x:row r="4073">
      <x:c r="C4073" s="11" t="str">
        <x:v>G2-J-RRG-BLK-08</x:v>
      </x:c>
      <x:c r="D4073" s="11" t="str">
        <x:v>G2</x:v>
      </x:c>
      <x:c r="E4073" s="11" t="str">
        <x:v>Regional flood and displacement</x:v>
      </x:c>
      <x:c r="F4073" s="11" t="str">
        <x:v>J-RRG</x:v>
      </x:c>
      <x:c r="G4073" s="11" t="str">
        <x:v>Replacement and reconstitution group</x:v>
      </x:c>
      <x:c r="H4073" s="11" t="str">
        <x:v>BLK-08</x:v>
      </x:c>
      <x:c r="I4073" s="19" t="n">
        <x:v>48</x:v>
      </x:c>
      <x:c r="J4073" s="21" t="n">
        <x:v>4</x:v>
      </x:c>
      <x:c r="K4073" s="18" t="n">
        <x:f>'05 Cargo Register'!K41</x:f>
        <x:v>160.875</x:v>
      </x:c>
      <x:c r="L4073" s="18" t="n">
        <x:f>'05 Cargo Register'!N41</x:f>
        <x:v>26</x:v>
      </x:c>
      <x:c r="M4073" s="18" t="n">
        <x:f>'05 Cargo Register'!O41</x:f>
        <x:v>1326</x:v>
      </x:c>
      <x:c r="N4073" s="18" t="n">
        <x:f>J4073*K4073</x:f>
        <x:v>643.5</x:v>
      </x:c>
      <x:c r="O4073" s="18" t="n">
        <x:f>J4073*L4073</x:f>
        <x:v>104</x:v>
      </x:c>
      <x:c r="P4073" s="18" t="n">
        <x:f>J4073*M4073</x:f>
        <x:v>5304</x:v>
      </x:c>
      <x:c r="Q4073" s="22" t="n">
        <x:f>'01 Controls'!$E$31*'02 Cargo Classes'!$M$14</x:f>
        <x:v>0.15</x:v>
      </x:c>
      <x:c r="R4073" s="22" t="n">
        <x:f>'01 Controls'!$F$31*'02 Cargo Classes'!$N$14</x:f>
        <x:v>0.6000000000000001</x:v>
      </x:c>
      <x:c r="S4073" s="22" t="n">
        <x:f>'01 Controls'!$G$31*'02 Cargo Classes'!$O$14</x:f>
        <x:v>0</x:v>
      </x:c>
      <x:c r="T4073" s="22" t="n">
        <x:f>'01 Controls'!$H$31*'02 Cargo Classes'!$P$14</x:f>
        <x:v>0.05</x:v>
      </x:c>
      <x:c r="U4073" s="22" t="n">
        <x:f>SUM(Q4073:T4073)</x:f>
        <x:v>0.8000000000000002</x:v>
      </x:c>
      <x:c r="V4073" s="18" t="n">
        <x:f>IF(U4073=0,0,N4073*Q4073/U4073)</x:f>
        <x:v>120.65624999999997</x:v>
      </x:c>
      <x:c r="W4073" s="18" t="n">
        <x:f>IF(U4073=0,0,P4073*Q4073/U4073)</x:f>
        <x:v>994.4999999999999</x:v>
      </x:c>
      <x:c r="X4073" s="18" t="n">
        <x:f>MAX(V4073,W4073*'01 Controls'!$E$12)</x:f>
        <x:v>248.62499999999997</x:v>
      </x:c>
      <x:c r="Y4073" s="18" t="n">
        <x:f>IF(U4073=0,0,N4073*R4073/U4073)</x:f>
        <x:v>482.625</x:v>
      </x:c>
      <x:c r="Z4073" s="18" t="n">
        <x:f>IF(U4073=0,0,P4073*R4073/U4073)</x:f>
        <x:v>3978</x:v>
      </x:c>
      <x:c r="AA4073" s="18" t="n">
        <x:f>MAX(Y4073,Z4073*'01 Controls'!$E$13)</x:f>
        <x:v>596.6999999999999</x:v>
      </x:c>
      <x:c r="AB4073" s="18" t="n">
        <x:f>IF(U4073=0,0,N4073*S4073/U4073)</x:f>
        <x:v>0</x:v>
      </x:c>
      <x:c r="AC4073" s="18" t="n">
        <x:f>IF(U4073=0,0,P4073*S4073/U4073)</x:f>
        <x:v>0</x:v>
      </x:c>
      <x:c r="AD4073" s="18" t="n">
        <x:f>MAX(AB4073,AC4073*'01 Controls'!$E$14)</x:f>
        <x:v>0</x:v>
      </x:c>
      <x:c r="AE4073" s="18" t="n">
        <x:f>IF(U4073=0,0,N4073*T4073/U4073)</x:f>
        <x:v>40.21875</x:v>
      </x:c>
      <x:c r="AF4073" s="18" t="n">
        <x:f>IF(U4073=0,0,P4073*T4073/U4073)</x:f>
        <x:v>331.49999999999994</x:v>
      </x:c>
      <x:c r="AG4073" s="18" t="n">
        <x:f>MAX(AE4073,AF4073*'01 Controls'!$E$15)</x:f>
        <x:v>59.66999999999999</x:v>
      </x:c>
      <x:c r="AH4073" s="18" t="n">
        <x:f>SUM(V4073,Y4073,AB4073,AE4073)</x:f>
        <x:v>643.5</x:v>
      </x:c>
      <x:c r="AI4073" s="18" t="n">
        <x:f>N4073-AH4073</x:f>
        <x:v>0</x:v>
      </x:c>
      <x:c r="AJ4073" s="18" t="n">
        <x:f>V4073*INDEX('07 Mode Capacity'!$P$6:$P$17,MATCH("AIR-"&amp;I4073,'07 Mode Capacity'!$C$6:$C$17,0))</x:f>
        <x:v>33.824249270467455</x:v>
      </x:c>
      <x:c r="AK4073" s="18" t="n">
        <x:f>Y4073*INDEX('07 Mode Capacity'!$P$6:$P$17,MATCH("OCEAN-"&amp;I4073,'07 Mode Capacity'!$C$6:$C$17,0))</x:f>
        <x:v>42.29545970876643</x:v>
      </x:c>
      <x:c r="AL4073" s="18" t="n">
        <x:f>AB4073*INDEX('07 Mode Capacity'!$P$6:$P$17,MATCH("LAND-"&amp;I4073,'07 Mode Capacity'!$C$6:$C$17,0))</x:f>
        <x:v>0</x:v>
      </x:c>
      <x:c r="AM4073" s="18" t="n">
        <x:f>AE4073*INDEX('07 Mode Capacity'!$P$6:$P$17,MATCH("INLAND-"&amp;I4073,'07 Mode Capacity'!$C$6:$C$17,0))</x:f>
        <x:v>25.387457243214527</x:v>
      </x:c>
      <x:c r="AN4073" s="18" t="n">
        <x:f>SUM(AJ4073:AM4073)</x:f>
        <x:v>101.5071662224484</x:v>
      </x:c>
      <x:c r="AO4073" s="17" t="n">
        <x:f>IF(N4073=0,1,AN4073/N4073)</x:f>
        <x:v>0.15774229405197887</x:v>
      </x:c>
      <x:c r="AP4073" s="11" t="str">
        <x:f>IF(AO4073&gt;='01 Controls'!$E$16,"PASS","FAIL")</x:f>
        <x:v>FAIL</x:v>
      </x:c>
      <x:c r="AQ4073" s="11" t="str">
        <x:v>UNQUANTIFIED</x:v>
      </x:c>
      <x:c r="AR4073" s="11" t="str">
        <x:v>Position-class planning record; serial item and receiver open</x:v>
      </x:c>
      <x:c r="AS4073" s="26"/>
      <x:c r="AT4073" s="26"/>
    </x:row>
    <x:row r="4074">
      <x:c r="C4074" s="11" t="str">
        <x:v>G2-J-TDG-APL-45</x:v>
      </x:c>
      <x:c r="D4074" s="11" t="str">
        <x:v>G2</x:v>
      </x:c>
      <x:c r="E4074" s="11" t="str">
        <x:v>Regional flood and displacement</x:v>
      </x:c>
      <x:c r="F4074" s="11" t="str">
        <x:v>J-TDG</x:v>
      </x:c>
      <x:c r="G4074" s="11" t="str">
        <x:v>Transfer and demobilization group</x:v>
      </x:c>
      <x:c r="H4074" s="11" t="str">
        <x:v>APL-45</x:v>
      </x:c>
      <x:c r="I4074" s="19" t="n">
        <x:v>24</x:v>
      </x:c>
      <x:c r="J4074" s="21" t="n">
        <x:v>3</x:v>
      </x:c>
      <x:c r="K4074" s="18" t="n">
        <x:f>'05 Cargo Register'!K42</x:f>
        <x:v>214.5</x:v>
      </x:c>
      <x:c r="L4074" s="18" t="n">
        <x:f>'05 Cargo Register'!N42</x:f>
        <x:v>57</x:v>
      </x:c>
      <x:c r="M4074" s="18" t="n">
        <x:f>'05 Cargo Register'!O42</x:f>
        <x:v>427.5</x:v>
      </x:c>
      <x:c r="N4074" s="18" t="n">
        <x:f>J4074*K4074</x:f>
        <x:v>643.5</x:v>
      </x:c>
      <x:c r="O4074" s="18" t="n">
        <x:f>J4074*L4074</x:f>
        <x:v>171</x:v>
      </x:c>
      <x:c r="P4074" s="18" t="n">
        <x:f>J4074*M4074</x:f>
        <x:v>1282.5</x:v>
      </x:c>
      <x:c r="Q4074" s="22" t="n">
        <x:f>'01 Controls'!$E$31*'02 Cargo Classes'!$M$6</x:f>
        <x:v>0.44999999999999996</x:v>
      </x:c>
      <x:c r="R4074" s="22" t="n">
        <x:f>'01 Controls'!$F$31*'02 Cargo Classes'!$N$6</x:f>
        <x:v>0.30000000000000004</x:v>
      </x:c>
      <x:c r="S4074" s="22" t="n">
        <x:f>'01 Controls'!$G$31*'02 Cargo Classes'!$O$6</x:f>
        <x:v>0</x:v>
      </x:c>
      <x:c r="T4074" s="22" t="n">
        <x:f>'01 Controls'!$H$31*'02 Cargo Classes'!$P$6</x:f>
        <x:v>0.03</x:v>
      </x:c>
      <x:c r="U4074" s="22" t="n">
        <x:f>SUM(Q4074:T4074)</x:f>
        <x:v>0.78</x:v>
      </x:c>
      <x:c r="V4074" s="18" t="n">
        <x:f>IF(U4074=0,0,N4074*Q4074/U4074)</x:f>
        <x:v>371.25</x:v>
      </x:c>
      <x:c r="W4074" s="18" t="n">
        <x:f>IF(U4074=0,0,P4074*Q4074/U4074)</x:f>
        <x:v>739.903846153846</x:v>
      </x:c>
      <x:c r="X4074" s="18" t="n">
        <x:f>MAX(V4074,W4074*'01 Controls'!$E$12)</x:f>
        <x:v>371.25</x:v>
      </x:c>
      <x:c r="Y4074" s="18" t="n">
        <x:f>IF(U4074=0,0,N4074*R4074/U4074)</x:f>
        <x:v>247.50000000000003</x:v>
      </x:c>
      <x:c r="Z4074" s="18" t="n">
        <x:f>IF(U4074=0,0,P4074*R4074/U4074)</x:f>
        <x:v>493.26923076923083</x:v>
      </x:c>
      <x:c r="AA4074" s="18" t="n">
        <x:f>MAX(Y4074,Z4074*'01 Controls'!$E$13)</x:f>
        <x:v>247.50000000000003</x:v>
      </x:c>
      <x:c r="AB4074" s="18" t="n">
        <x:f>IF(U4074=0,0,N4074*S4074/U4074)</x:f>
        <x:v>0</x:v>
      </x:c>
      <x:c r="AC4074" s="18" t="n">
        <x:f>IF(U4074=0,0,P4074*S4074/U4074)</x:f>
        <x:v>0</x:v>
      </x:c>
      <x:c r="AD4074" s="18" t="n">
        <x:f>MAX(AB4074,AC4074*'01 Controls'!$E$14)</x:f>
        <x:v>0</x:v>
      </x:c>
      <x:c r="AE4074" s="18" t="n">
        <x:f>IF(U4074=0,0,N4074*T4074/U4074)</x:f>
        <x:v>24.75</x:v>
      </x:c>
      <x:c r="AF4074" s="18" t="n">
        <x:f>IF(U4074=0,0,P4074*T4074/U4074)</x:f>
        <x:v>49.32692307692308</x:v>
      </x:c>
      <x:c r="AG4074" s="18" t="n">
        <x:f>MAX(AE4074,AF4074*'01 Controls'!$E$15)</x:f>
        <x:v>24.75</x:v>
      </x:c>
      <x:c r="AH4074" s="18" t="n">
        <x:f>SUM(V4074,Y4074,AB4074,AE4074)</x:f>
        <x:v>643.5</x:v>
      </x:c>
      <x:c r="AI4074" s="18" t="n">
        <x:f>N4074-AH4074</x:f>
        <x:v>0</x:v>
      </x:c>
      <x:c r="AJ4074" s="18" t="n">
        <x:f>V4074*INDEX('07 Mode Capacity'!$P$6:$P$17,MATCH("AIR-"&amp;I4074,'07 Mode Capacity'!$C$6:$C$17,0))</x:f>
        <x:v>75.3318476851803</x:v>
      </x:c>
      <x:c r="AK4074" s="18" t="n">
        <x:f>Y4074*INDEX('07 Mode Capacity'!$P$6:$P$17,MATCH("OCEAN-"&amp;I4074,'07 Mode Capacity'!$C$6:$C$17,0))</x:f>
        <x:v>37.147039647571766</x:v>
      </x:c>
      <x:c r="AL4074" s="18" t="n">
        <x:f>AB4074*INDEX('07 Mode Capacity'!$P$6:$P$17,MATCH("LAND-"&amp;I4074,'07 Mode Capacity'!$C$6:$C$17,0))</x:f>
        <x:v>0</x:v>
      </x:c>
      <x:c r="AM4074" s="18" t="n">
        <x:f>AE4074*INDEX('07 Mode Capacity'!$P$6:$P$17,MATCH("INLAND-"&amp;I4074,'07 Mode Capacity'!$C$6:$C$17,0))</x:f>
        <x:v>24.75</x:v>
      </x:c>
      <x:c r="AN4074" s="18" t="n">
        <x:f>SUM(AJ4074:AM4074)</x:f>
        <x:v>137.22888733275207</x:v>
      </x:c>
      <x:c r="AO4074" s="17" t="n">
        <x:f>IF(N4074=0,1,AN4074/N4074)</x:f>
        <x:v>0.2132539041690009</x:v>
      </x:c>
      <x:c r="AP4074" s="11" t="str">
        <x:f>IF(AO4074&gt;='01 Controls'!$E$16,"PASS","FAIL")</x:f>
        <x:v>FAIL</x:v>
      </x:c>
      <x:c r="AQ4074" s="11" t="str">
        <x:v>UNQUANTIFIED</x:v>
      </x:c>
      <x:c r="AR4074" s="11" t="str">
        <x:v>Position-class planning record; serial item and receiver open</x:v>
      </x:c>
      <x:c r="AS4074" s="26"/>
      <x:c r="AT4074" s="26"/>
    </x:row>
    <x:row r="4075">
      <x:c r="C4075" s="11" t="str">
        <x:v>G2-J-TDG-ISO-18</x:v>
      </x:c>
      <x:c r="D4075" s="11" t="str">
        <x:v>G2</x:v>
      </x:c>
      <x:c r="E4075" s="11" t="str">
        <x:v>Regional flood and displacement</x:v>
      </x:c>
      <x:c r="F4075" s="11" t="str">
        <x:v>J-TDG</x:v>
      </x:c>
      <x:c r="G4075" s="11" t="str">
        <x:v>Transfer and demobilization group</x:v>
      </x:c>
      <x:c r="H4075" s="11" t="str">
        <x:v>ISO-18</x:v>
      </x:c>
      <x:c r="I4075" s="19" t="n">
        <x:v>48</x:v>
      </x:c>
      <x:c r="J4075" s="21" t="n">
        <x:v>3</x:v>
      </x:c>
      <x:c r="K4075" s="18" t="n">
        <x:f>'05 Cargo Register'!K43</x:f>
        <x:v>268.125</x:v>
      </x:c>
      <x:c r="L4075" s="18" t="n">
        <x:f>'05 Cargo Register'!N43</x:f>
        <x:v>18</x:v>
      </x:c>
      <x:c r="M4075" s="18" t="n">
        <x:f>'05 Cargo Register'!O43</x:f>
        <x:v>475.20000000000005</x:v>
      </x:c>
      <x:c r="N4075" s="18" t="n">
        <x:f>J4075*K4075</x:f>
        <x:v>804.375</x:v>
      </x:c>
      <x:c r="O4075" s="18" t="n">
        <x:f>J4075*L4075</x:f>
        <x:v>54</x:v>
      </x:c>
      <x:c r="P4075" s="18" t="n">
        <x:f>J4075*M4075</x:f>
        <x:v>1425.6000000000001</x:v>
      </x:c>
      <x:c r="Q4075" s="22" t="n">
        <x:f>'01 Controls'!$E$31*'02 Cargo Classes'!$M$7</x:f>
        <x:v>0.03</x:v>
      </x:c>
      <x:c r="R4075" s="22" t="n">
        <x:f>'01 Controls'!$F$31*'02 Cargo Classes'!$N$7</x:f>
        <x:v>0.75</x:v>
      </x:c>
      <x:c r="S4075" s="22" t="n">
        <x:f>'01 Controls'!$G$31*'02 Cargo Classes'!$O$7</x:f>
        <x:v>0</x:v>
      </x:c>
      <x:c r="T4075" s="22" t="n">
        <x:f>'01 Controls'!$H$31*'02 Cargo Classes'!$P$7</x:f>
        <x:v>0.08000000000000002</x:v>
      </x:c>
      <x:c r="U4075" s="22" t="n">
        <x:f>SUM(Q4075:T4075)</x:f>
        <x:v>0.8600000000000001</x:v>
      </x:c>
      <x:c r="V4075" s="18" t="n">
        <x:f>IF(U4075=0,0,N4075*Q4075/U4075)</x:f>
        <x:v>28.059593023255808</x:v>
      </x:c>
      <x:c r="W4075" s="18" t="n">
        <x:f>IF(U4075=0,0,P4075*Q4075/U4075)</x:f>
        <x:v>49.73023255813953</x:v>
      </x:c>
      <x:c r="X4075" s="18" t="n">
        <x:f>MAX(V4075,W4075*'01 Controls'!$E$12)</x:f>
        <x:v>28.059593023255808</x:v>
      </x:c>
      <x:c r="Y4075" s="18" t="n">
        <x:f>IF(U4075=0,0,N4075*R4075/U4075)</x:f>
        <x:v>701.4898255813953</x:v>
      </x:c>
      <x:c r="Z4075" s="18" t="n">
        <x:f>IF(U4075=0,0,P4075*R4075/U4075)</x:f>
        <x:v>1243.2558139534883</x:v>
      </x:c>
      <x:c r="AA4075" s="18" t="n">
        <x:f>MAX(Y4075,Z4075*'01 Controls'!$E$13)</x:f>
        <x:v>701.4898255813953</x:v>
      </x:c>
      <x:c r="AB4075" s="18" t="n">
        <x:f>IF(U4075=0,0,N4075*S4075/U4075)</x:f>
        <x:v>0</x:v>
      </x:c>
      <x:c r="AC4075" s="18" t="n">
        <x:f>IF(U4075=0,0,P4075*S4075/U4075)</x:f>
        <x:v>0</x:v>
      </x:c>
      <x:c r="AD4075" s="18" t="n">
        <x:f>MAX(AB4075,AC4075*'01 Controls'!$E$14)</x:f>
        <x:v>0</x:v>
      </x:c>
      <x:c r="AE4075" s="18" t="n">
        <x:f>IF(U4075=0,0,N4075*T4075/U4075)</x:f>
        <x:v>74.82558139534883</x:v>
      </x:c>
      <x:c r="AF4075" s="18" t="n">
        <x:f>IF(U4075=0,0,P4075*T4075/U4075)</x:f>
        <x:v>132.61395348837212</x:v>
      </x:c>
      <x:c r="AG4075" s="18" t="n">
        <x:f>MAX(AE4075,AF4075*'01 Controls'!$E$15)</x:f>
        <x:v>74.82558139534883</x:v>
      </x:c>
      <x:c r="AH4075" s="18" t="n">
        <x:f>SUM(V4075,Y4075,AB4075,AE4075)</x:f>
        <x:v>804.375</x:v>
      </x:c>
      <x:c r="AI4075" s="18" t="n">
        <x:f>N4075-AH4075</x:f>
        <x:v>0</x:v>
      </x:c>
      <x:c r="AJ4075" s="18" t="n">
        <x:f>V4075*INDEX('07 Mode Capacity'!$P$6:$P$17,MATCH("AIR-"&amp;I4075,'07 Mode Capacity'!$C$6:$C$17,0))</x:f>
        <x:v>7.86610448150406</x:v>
      </x:c>
      <x:c r="AK4075" s="18" t="n">
        <x:f>Y4075*INDEX('07 Mode Capacity'!$P$6:$P$17,MATCH("OCEAN-"&amp;I4075,'07 Mode Capacity'!$C$6:$C$17,0))</x:f>
        <x:v>61.475958879020965</x:v>
      </x:c>
      <x:c r="AL4075" s="18" t="n">
        <x:f>AB4075*INDEX('07 Mode Capacity'!$P$6:$P$17,MATCH("LAND-"&amp;I4075,'07 Mode Capacity'!$C$6:$C$17,0))</x:f>
        <x:v>0</x:v>
      </x:c>
      <x:c r="AM4075" s="18" t="n">
        <x:f>AE4075*INDEX('07 Mode Capacity'!$P$6:$P$17,MATCH("INLAND-"&amp;I4075,'07 Mode Capacity'!$C$6:$C$17,0))</x:f>
        <x:v>47.23247859202703</x:v>
      </x:c>
      <x:c r="AN4075" s="18" t="n">
        <x:f>SUM(AJ4075:AM4075)</x:f>
        <x:v>116.57454195255207</x:v>
      </x:c>
      <x:c r="AO4075" s="17" t="n">
        <x:f>IF(N4075=0,1,AN4075/N4075)</x:f>
        <x:v>0.14492561548102822</x:v>
      </x:c>
      <x:c r="AP4075" s="11" t="str">
        <x:f>IF(AO4075&gt;='01 Controls'!$E$16,"PASS","FAIL")</x:f>
        <x:v>FAIL</x:v>
      </x:c>
      <x:c r="AQ4075" s="11" t="str">
        <x:v>UNQUANTIFIED</x:v>
      </x:c>
      <x:c r="AR4075" s="11" t="str">
        <x:v>Position-class planning record; serial item and receiver open</x:v>
      </x:c>
      <x:c r="AS4075" s="26"/>
      <x:c r="AT4075" s="26"/>
    </x:row>
    <x:row r="4076">
      <x:c r="C4076" s="11" t="str">
        <x:v>G2-J-TDG-COL-12</x:v>
      </x:c>
      <x:c r="D4076" s="11" t="str">
        <x:v>G2</x:v>
      </x:c>
      <x:c r="E4076" s="11" t="str">
        <x:v>Regional flood and displacement</x:v>
      </x:c>
      <x:c r="F4076" s="11" t="str">
        <x:v>J-TDG</x:v>
      </x:c>
      <x:c r="G4076" s="11" t="str">
        <x:v>Transfer and demobilization group</x:v>
      </x:c>
      <x:c r="H4076" s="11" t="str">
        <x:v>COL-12</x:v>
      </x:c>
      <x:c r="I4076" s="19" t="n">
        <x:v>24</x:v>
      </x:c>
      <x:c r="J4076" s="21" t="n">
        <x:v>3</x:v>
      </x:c>
      <x:c r="K4076" s="18" t="n">
        <x:f>'05 Cargo Register'!K44</x:f>
        <x:v>53.625</x:v>
      </x:c>
      <x:c r="L4076" s="18" t="n">
        <x:f>'05 Cargo Register'!N44</x:f>
        <x:v>6</x:v>
      </x:c>
      <x:c r="M4076" s="18" t="n">
        <x:f>'05 Cargo Register'!O44</x:f>
        <x:v>158.4</x:v>
      </x:c>
      <x:c r="N4076" s="18" t="n">
        <x:f>J4076*K4076</x:f>
        <x:v>160.875</x:v>
      </x:c>
      <x:c r="O4076" s="18" t="n">
        <x:f>J4076*L4076</x:f>
        <x:v>18</x:v>
      </x:c>
      <x:c r="P4076" s="18" t="n">
        <x:f>J4076*M4076</x:f>
        <x:v>475.20000000000005</x:v>
      </x:c>
      <x:c r="Q4076" s="22" t="n">
        <x:f>'01 Controls'!$E$31*'02 Cargo Classes'!$M$8</x:f>
        <x:v>0.3</x:v>
      </x:c>
      <x:c r="R4076" s="22" t="n">
        <x:f>'01 Controls'!$F$31*'02 Cargo Classes'!$N$8</x:f>
        <x:v>0.5249999999999999</x:v>
      </x:c>
      <x:c r="S4076" s="22" t="n">
        <x:f>'01 Controls'!$G$31*'02 Cargo Classes'!$O$8</x:f>
        <x:v>0</x:v>
      </x:c>
      <x:c r="T4076" s="22" t="n">
        <x:f>'01 Controls'!$H$31*'02 Cargo Classes'!$P$8</x:f>
        <x:v>0.020000000000000004</x:v>
      </x:c>
      <x:c r="U4076" s="22" t="n">
        <x:f>SUM(Q4076:T4076)</x:f>
        <x:v>0.845</x:v>
      </x:c>
      <x:c r="V4076" s="18" t="n">
        <x:f>IF(U4076=0,0,N4076*Q4076/U4076)</x:f>
        <x:v>57.11538461538461</x:v>
      </x:c>
      <x:c r="W4076" s="18" t="n">
        <x:f>IF(U4076=0,0,P4076*Q4076/U4076)</x:f>
        <x:v>168.71005917159763</x:v>
      </x:c>
      <x:c r="X4076" s="18" t="n">
        <x:f>MAX(V4076,W4076*'01 Controls'!$E$12)</x:f>
        <x:v>57.11538461538461</x:v>
      </x:c>
      <x:c r="Y4076" s="18" t="n">
        <x:f>IF(U4076=0,0,N4076*R4076/U4076)</x:f>
        <x:v>99.95192307692305</x:v>
      </x:c>
      <x:c r="Z4076" s="18" t="n">
        <x:f>IF(U4076=0,0,P4076*R4076/U4076)</x:f>
        <x:v>295.2426035502959</x:v>
      </x:c>
      <x:c r="AA4076" s="18" t="n">
        <x:f>MAX(Y4076,Z4076*'01 Controls'!$E$13)</x:f>
        <x:v>99.95192307692305</x:v>
      </x:c>
      <x:c r="AB4076" s="18" t="n">
        <x:f>IF(U4076=0,0,N4076*S4076/U4076)</x:f>
        <x:v>0</x:v>
      </x:c>
      <x:c r="AC4076" s="18" t="n">
        <x:f>IF(U4076=0,0,P4076*S4076/U4076)</x:f>
        <x:v>0</x:v>
      </x:c>
      <x:c r="AD4076" s="18" t="n">
        <x:f>MAX(AB4076,AC4076*'01 Controls'!$E$14)</x:f>
        <x:v>0</x:v>
      </x:c>
      <x:c r="AE4076" s="18" t="n">
        <x:f>IF(U4076=0,0,N4076*T4076/U4076)</x:f>
        <x:v>3.807692307692309</x:v>
      </x:c>
      <x:c r="AF4076" s="18" t="n">
        <x:f>IF(U4076=0,0,P4076*T4076/U4076)</x:f>
        <x:v>11.247337278106514</x:v>
      </x:c>
      <x:c r="AG4076" s="18" t="n">
        <x:f>MAX(AE4076,AF4076*'01 Controls'!$E$15)</x:f>
        <x:v>3.807692307692309</x:v>
      </x:c>
      <x:c r="AH4076" s="18" t="n">
        <x:f>SUM(V4076,Y4076,AB4076,AE4076)</x:f>
        <x:v>160.875</x:v>
      </x:c>
      <x:c r="AI4076" s="18" t="n">
        <x:f>N4076-AH4076</x:f>
        <x:v>0</x:v>
      </x:c>
      <x:c r="AJ4076" s="18" t="n">
        <x:f>V4076*INDEX('07 Mode Capacity'!$P$6:$P$17,MATCH("AIR-"&amp;I4076,'07 Mode Capacity'!$C$6:$C$17,0))</x:f>
        <x:v>11.589515028489277</x:v>
      </x:c>
      <x:c r="AK4076" s="18" t="n">
        <x:f>Y4076*INDEX('07 Mode Capacity'!$P$6:$P$17,MATCH("OCEAN-"&amp;I4076,'07 Mode Capacity'!$C$6:$C$17,0))</x:f>
        <x:v>15.001689088442438</x:v>
      </x:c>
      <x:c r="AL4076" s="18" t="n">
        <x:f>AB4076*INDEX('07 Mode Capacity'!$P$6:$P$17,MATCH("LAND-"&amp;I4076,'07 Mode Capacity'!$C$6:$C$17,0))</x:f>
        <x:v>0</x:v>
      </x:c>
      <x:c r="AM4076" s="18" t="n">
        <x:f>AE4076*INDEX('07 Mode Capacity'!$P$6:$P$17,MATCH("INLAND-"&amp;I4076,'07 Mode Capacity'!$C$6:$C$17,0))</x:f>
        <x:v>3.807692307692309</x:v>
      </x:c>
      <x:c r="AN4076" s="18" t="n">
        <x:f>SUM(AJ4076:AM4076)</x:f>
        <x:v>30.398896424624024</x:v>
      </x:c>
      <x:c r="AO4076" s="17" t="n">
        <x:f>IF(N4076=0,1,AN4076/N4076)</x:f>
        <x:v>0.18895972913519207</x:v>
      </x:c>
      <x:c r="AP4076" s="11" t="str">
        <x:f>IF(AO4076&gt;='01 Controls'!$E$16,"PASS","FAIL")</x:f>
        <x:v>FAIL</x:v>
      </x:c>
      <x:c r="AQ4076" s="11" t="str">
        <x:v>UNQUANTIFIED</x:v>
      </x:c>
      <x:c r="AR4076" s="11" t="str">
        <x:v>Position-class planning record; serial item and receiver open</x:v>
      </x:c>
      <x:c r="AS4076" s="26"/>
      <x:c r="AT4076" s="26"/>
    </x:row>
    <x:row r="4077">
      <x:c r="C4077" s="11" t="str">
        <x:v>G2-J-TDG-BAT-22</x:v>
      </x:c>
      <x:c r="D4077" s="11" t="str">
        <x:v>G2</x:v>
      </x:c>
      <x:c r="E4077" s="11" t="str">
        <x:v>Regional flood and displacement</x:v>
      </x:c>
      <x:c r="F4077" s="11" t="str">
        <x:v>J-TDG</x:v>
      </x:c>
      <x:c r="G4077" s="11" t="str">
        <x:v>Transfer and demobilization group</x:v>
      </x:c>
      <x:c r="H4077" s="11" t="str">
        <x:v>BAT-22</x:v>
      </x:c>
      <x:c r="I4077" s="19" t="n">
        <x:v>48</x:v>
      </x:c>
      <x:c r="J4077" s="21" t="n">
        <x:v>3</x:v>
      </x:c>
      <x:c r="K4077" s="18" t="n">
        <x:f>'05 Cargo Register'!K45</x:f>
        <x:v>53.625</x:v>
      </x:c>
      <x:c r="L4077" s="18" t="n">
        <x:f>'05 Cargo Register'!N45</x:f>
        <x:v>4</x:v>
      </x:c>
      <x:c r="M4077" s="18" t="n">
        <x:f>'05 Cargo Register'!O45</x:f>
        <x:v>105.60000000000001</x:v>
      </x:c>
      <x:c r="N4077" s="18" t="n">
        <x:f>J4077*K4077</x:f>
        <x:v>160.875</x:v>
      </x:c>
      <x:c r="O4077" s="18" t="n">
        <x:f>J4077*L4077</x:f>
        <x:v>12</x:v>
      </x:c>
      <x:c r="P4077" s="18" t="n">
        <x:f>J4077*M4077</x:f>
        <x:v>316.8</x:v>
      </x:c>
      <x:c r="Q4077" s="22" t="n">
        <x:f>'01 Controls'!$E$31*'02 Cargo Classes'!$M$9</x:f>
        <x:v>0</x:v>
      </x:c>
      <x:c r="R4077" s="22" t="n">
        <x:f>'01 Controls'!$F$31*'02 Cargo Classes'!$N$9</x:f>
        <x:v>0.75</x:v>
      </x:c>
      <x:c r="S4077" s="22" t="n">
        <x:f>'01 Controls'!$G$31*'02 Cargo Classes'!$O$9</x:f>
        <x:v>0</x:v>
      </x:c>
      <x:c r="T4077" s="22" t="n">
        <x:f>'01 Controls'!$H$31*'02 Cargo Classes'!$P$9</x:f>
        <x:v>0.05</x:v>
      </x:c>
      <x:c r="U4077" s="22" t="n">
        <x:f>SUM(Q4077:T4077)</x:f>
        <x:v>0.8</x:v>
      </x:c>
      <x:c r="V4077" s="18" t="n">
        <x:f>IF(U4077=0,0,N4077*Q4077/U4077)</x:f>
        <x:v>0</x:v>
      </x:c>
      <x:c r="W4077" s="18" t="n">
        <x:f>IF(U4077=0,0,P4077*Q4077/U4077)</x:f>
        <x:v>0</x:v>
      </x:c>
      <x:c r="X4077" s="18" t="n">
        <x:f>MAX(V4077,W4077*'01 Controls'!$E$12)</x:f>
        <x:v>0</x:v>
      </x:c>
      <x:c r="Y4077" s="18" t="n">
        <x:f>IF(U4077=0,0,N4077*R4077/U4077)</x:f>
        <x:v>150.8203125</x:v>
      </x:c>
      <x:c r="Z4077" s="18" t="n">
        <x:f>IF(U4077=0,0,P4077*R4077/U4077)</x:f>
        <x:v>297</x:v>
      </x:c>
      <x:c r="AA4077" s="18" t="n">
        <x:f>MAX(Y4077,Z4077*'01 Controls'!$E$13)</x:f>
        <x:v>150.8203125</x:v>
      </x:c>
      <x:c r="AB4077" s="18" t="n">
        <x:f>IF(U4077=0,0,N4077*S4077/U4077)</x:f>
        <x:v>0</x:v>
      </x:c>
      <x:c r="AC4077" s="18" t="n">
        <x:f>IF(U4077=0,0,P4077*S4077/U4077)</x:f>
        <x:v>0</x:v>
      </x:c>
      <x:c r="AD4077" s="18" t="n">
        <x:f>MAX(AB4077,AC4077*'01 Controls'!$E$14)</x:f>
        <x:v>0</x:v>
      </x:c>
      <x:c r="AE4077" s="18" t="n">
        <x:f>IF(U4077=0,0,N4077*T4077/U4077)</x:f>
        <x:v>10.0546875</x:v>
      </x:c>
      <x:c r="AF4077" s="18" t="n">
        <x:f>IF(U4077=0,0,P4077*T4077/U4077)</x:f>
        <x:v>19.8</x:v>
      </x:c>
      <x:c r="AG4077" s="18" t="n">
        <x:f>MAX(AE4077,AF4077*'01 Controls'!$E$15)</x:f>
        <x:v>10.0546875</x:v>
      </x:c>
      <x:c r="AH4077" s="18" t="n">
        <x:f>SUM(V4077,Y4077,AB4077,AE4077)</x:f>
        <x:v>160.875</x:v>
      </x:c>
      <x:c r="AI4077" s="18" t="n">
        <x:f>N4077-AH4077</x:f>
        <x:v>0</x:v>
      </x:c>
      <x:c r="AJ4077" s="18" t="n">
        <x:f>V4077*INDEX('07 Mode Capacity'!$P$6:$P$17,MATCH("AIR-"&amp;I4077,'07 Mode Capacity'!$C$6:$C$17,0))</x:f>
        <x:v>0</x:v>
      </x:c>
      <x:c r="AK4077" s="18" t="n">
        <x:f>Y4077*INDEX('07 Mode Capacity'!$P$6:$P$17,MATCH("OCEAN-"&amp;I4077,'07 Mode Capacity'!$C$6:$C$17,0))</x:f>
        <x:v>13.21733115898951</x:v>
      </x:c>
      <x:c r="AL4077" s="18" t="n">
        <x:f>AB4077*INDEX('07 Mode Capacity'!$P$6:$P$17,MATCH("LAND-"&amp;I4077,'07 Mode Capacity'!$C$6:$C$17,0))</x:f>
        <x:v>0</x:v>
      </x:c>
      <x:c r="AM4077" s="18" t="n">
        <x:f>AE4077*INDEX('07 Mode Capacity'!$P$6:$P$17,MATCH("INLAND-"&amp;I4077,'07 Mode Capacity'!$C$6:$C$17,0))</x:f>
        <x:v>6.346864310803632</x:v>
      </x:c>
      <x:c r="AN4077" s="18" t="n">
        <x:f>SUM(AJ4077:AM4077)</x:f>
        <x:v>19.56419546979314</x:v>
      </x:c>
      <x:c r="AO4077" s="17" t="n">
        <x:f>IF(N4077=0,1,AN4077/N4077)</x:f>
        <x:v>0.12161116065139482</x:v>
      </x:c>
      <x:c r="AP4077" s="11" t="str">
        <x:f>IF(AO4077&gt;='01 Controls'!$E$16,"PASS","FAIL")</x:f>
        <x:v>FAIL</x:v>
      </x:c>
      <x:c r="AQ4077" s="11" t="str">
        <x:v>UNQUANTIFIED</x:v>
      </x:c>
      <x:c r="AR4077" s="11" t="str">
        <x:v>Position-class planning record; serial item and receiver open</x:v>
      </x:c>
      <x:c r="AS4077" s="26"/>
      <x:c r="AT4077" s="26"/>
    </x:row>
    <x:row r="4078">
      <x:c r="C4078" s="11" t="str">
        <x:v>G2-J-TDG-TNK-20</x:v>
      </x:c>
      <x:c r="D4078" s="11" t="str">
        <x:v>G2</x:v>
      </x:c>
      <x:c r="E4078" s="11" t="str">
        <x:v>Regional flood and displacement</x:v>
      </x:c>
      <x:c r="F4078" s="11" t="str">
        <x:v>J-TDG</x:v>
      </x:c>
      <x:c r="G4078" s="11" t="str">
        <x:v>Transfer and demobilization group</x:v>
      </x:c>
      <x:c r="H4078" s="11" t="str">
        <x:v>TNK-20</x:v>
      </x:c>
      <x:c r="I4078" s="19" t="n">
        <x:v>48</x:v>
      </x:c>
      <x:c r="J4078" s="21" t="n">
        <x:v>3</x:v>
      </x:c>
      <x:c r="K4078" s="18" t="n">
        <x:f>'05 Cargo Register'!K46</x:f>
        <x:v>53.625</x:v>
      </x:c>
      <x:c r="L4078" s="18" t="n">
        <x:f>'05 Cargo Register'!N46</x:f>
        <x:v>4</x:v>
      </x:c>
      <x:c r="M4078" s="18" t="n">
        <x:f>'05 Cargo Register'!O46</x:f>
        <x:v>85</x:v>
      </x:c>
      <x:c r="N4078" s="18" t="n">
        <x:f>J4078*K4078</x:f>
        <x:v>160.875</x:v>
      </x:c>
      <x:c r="O4078" s="18" t="n">
        <x:f>J4078*L4078</x:f>
        <x:v>12</x:v>
      </x:c>
      <x:c r="P4078" s="18" t="n">
        <x:f>J4078*M4078</x:f>
        <x:v>255</x:v>
      </x:c>
      <x:c r="Q4078" s="22" t="n">
        <x:f>'01 Controls'!$E$31*'02 Cargo Classes'!$M$10</x:f>
        <x:v>0</x:v>
      </x:c>
      <x:c r="R4078" s="22" t="n">
        <x:f>'01 Controls'!$F$31*'02 Cargo Classes'!$N$10</x:f>
        <x:v>0.8999999999999999</x:v>
      </x:c>
      <x:c r="S4078" s="22" t="n">
        <x:f>'01 Controls'!$G$31*'02 Cargo Classes'!$O$10</x:f>
        <x:v>0</x:v>
      </x:c>
      <x:c r="T4078" s="22" t="n">
        <x:f>'01 Controls'!$H$31*'02 Cargo Classes'!$P$10</x:f>
        <x:v>0.1</x:v>
      </x:c>
      <x:c r="U4078" s="22" t="n">
        <x:f>SUM(Q4078:T4078)</x:f>
        <x:v>0.9999999999999999</x:v>
      </x:c>
      <x:c r="V4078" s="18" t="n">
        <x:f>IF(U4078=0,0,N4078*Q4078/U4078)</x:f>
        <x:v>0</x:v>
      </x:c>
      <x:c r="W4078" s="18" t="n">
        <x:f>IF(U4078=0,0,P4078*Q4078/U4078)</x:f>
        <x:v>0</x:v>
      </x:c>
      <x:c r="X4078" s="18" t="n">
        <x:f>MAX(V4078,W4078*'01 Controls'!$E$12)</x:f>
        <x:v>0</x:v>
      </x:c>
      <x:c r="Y4078" s="18" t="n">
        <x:f>IF(U4078=0,0,N4078*R4078/U4078)</x:f>
        <x:v>144.78750000000002</x:v>
      </x:c>
      <x:c r="Z4078" s="18" t="n">
        <x:f>IF(U4078=0,0,P4078*R4078/U4078)</x:f>
        <x:v>229.5</x:v>
      </x:c>
      <x:c r="AA4078" s="18" t="n">
        <x:f>MAX(Y4078,Z4078*'01 Controls'!$E$13)</x:f>
        <x:v>144.78750000000002</x:v>
      </x:c>
      <x:c r="AB4078" s="18" t="n">
        <x:f>IF(U4078=0,0,N4078*S4078/U4078)</x:f>
        <x:v>0</x:v>
      </x:c>
      <x:c r="AC4078" s="18" t="n">
        <x:f>IF(U4078=0,0,P4078*S4078/U4078)</x:f>
        <x:v>0</x:v>
      </x:c>
      <x:c r="AD4078" s="18" t="n">
        <x:f>MAX(AB4078,AC4078*'01 Controls'!$E$14)</x:f>
        <x:v>0</x:v>
      </x:c>
      <x:c r="AE4078" s="18" t="n">
        <x:f>IF(U4078=0,0,N4078*T4078/U4078)</x:f>
        <x:v>16.087500000000006</x:v>
      </x:c>
      <x:c r="AF4078" s="18" t="n">
        <x:f>IF(U4078=0,0,P4078*T4078/U4078)</x:f>
        <x:v>25.500000000000004</x:v>
      </x:c>
      <x:c r="AG4078" s="18" t="n">
        <x:f>MAX(AE4078,AF4078*'01 Controls'!$E$15)</x:f>
        <x:v>16.087500000000006</x:v>
      </x:c>
      <x:c r="AH4078" s="18" t="n">
        <x:f>SUM(V4078,Y4078,AB4078,AE4078)</x:f>
        <x:v>160.87500000000003</x:v>
      </x:c>
      <x:c r="AI4078" s="18" t="n">
        <x:f>N4078-AH4078</x:f>
        <x:v>-2.842170943040401e-14</x:v>
      </x:c>
      <x:c r="AJ4078" s="18" t="n">
        <x:f>V4078*INDEX('07 Mode Capacity'!$P$6:$P$17,MATCH("AIR-"&amp;I4078,'07 Mode Capacity'!$C$6:$C$17,0))</x:f>
        <x:v>0</x:v>
      </x:c>
      <x:c r="AK4078" s="18" t="n">
        <x:f>Y4078*INDEX('07 Mode Capacity'!$P$6:$P$17,MATCH("OCEAN-"&amp;I4078,'07 Mode Capacity'!$C$6:$C$17,0))</x:f>
        <x:v>12.68863791262993</x:v>
      </x:c>
      <x:c r="AL4078" s="18" t="n">
        <x:f>AB4078*INDEX('07 Mode Capacity'!$P$6:$P$17,MATCH("LAND-"&amp;I4078,'07 Mode Capacity'!$C$6:$C$17,0))</x:f>
        <x:v>0</x:v>
      </x:c>
      <x:c r="AM4078" s="18" t="n">
        <x:f>AE4078*INDEX('07 Mode Capacity'!$P$6:$P$17,MATCH("INLAND-"&amp;I4078,'07 Mode Capacity'!$C$6:$C$17,0))</x:f>
        <x:v>10.154982897285816</x:v>
      </x:c>
      <x:c r="AN4078" s="18" t="n">
        <x:f>SUM(AJ4078:AM4078)</x:f>
        <x:v>22.84362080991575</x:v>
      </x:c>
      <x:c r="AO4078" s="17" t="n">
        <x:f>IF(N4078=0,1,AN4078/N4078)</x:f>
        <x:v>0.14199608895052523</x:v>
      </x:c>
      <x:c r="AP4078" s="11" t="str">
        <x:f>IF(AO4078&gt;='01 Controls'!$E$16,"PASS","FAIL")</x:f>
        <x:v>FAIL</x:v>
      </x:c>
      <x:c r="AQ4078" s="11" t="str">
        <x:v>UNQUANTIFIED</x:v>
      </x:c>
      <x:c r="AR4078" s="11" t="str">
        <x:v>Position-class planning record; serial item and receiver open</x:v>
      </x:c>
      <x:c r="AS4078" s="26"/>
      <x:c r="AT4078" s="26"/>
    </x:row>
    <x:row r="4079">
      <x:c r="C4079" s="11" t="str">
        <x:v>G2-J-TDG-FLR-24</x:v>
      </x:c>
      <x:c r="D4079" s="11" t="str">
        <x:v>G2</x:v>
      </x:c>
      <x:c r="E4079" s="11" t="str">
        <x:v>Regional flood and displacement</x:v>
      </x:c>
      <x:c r="F4079" s="11" t="str">
        <x:v>J-TDG</x:v>
      </x:c>
      <x:c r="G4079" s="11" t="str">
        <x:v>Transfer and demobilization group</x:v>
      </x:c>
      <x:c r="H4079" s="11" t="str">
        <x:v>FLR-24</x:v>
      </x:c>
      <x:c r="I4079" s="19" t="n">
        <x:v>48</x:v>
      </x:c>
      <x:c r="J4079" s="21" t="n">
        <x:v>3</x:v>
      </x:c>
      <x:c r="K4079" s="18" t="n">
        <x:f>'05 Cargo Register'!K47</x:f>
        <x:v>107.25</x:v>
      </x:c>
      <x:c r="L4079" s="18" t="n">
        <x:f>'05 Cargo Register'!N47</x:f>
        <x:v>6</x:v>
      </x:c>
      <x:c r="M4079" s="18" t="n">
        <x:f>'05 Cargo Register'!O47</x:f>
        <x:v>192</x:v>
      </x:c>
      <x:c r="N4079" s="18" t="n">
        <x:f>J4079*K4079</x:f>
        <x:v>321.75</x:v>
      </x:c>
      <x:c r="O4079" s="18" t="n">
        <x:f>J4079*L4079</x:f>
        <x:v>18</x:v>
      </x:c>
      <x:c r="P4079" s="18" t="n">
        <x:f>J4079*M4079</x:f>
        <x:v>576</x:v>
      </x:c>
      <x:c r="Q4079" s="22" t="n">
        <x:f>'01 Controls'!$E$31*'02 Cargo Classes'!$M$11</x:f>
        <x:v>0</x:v>
      </x:c>
      <x:c r="R4079" s="22" t="n">
        <x:f>'01 Controls'!$F$31*'02 Cargo Classes'!$N$11</x:f>
        <x:v>0.8999999999999999</x:v>
      </x:c>
      <x:c r="S4079" s="22" t="n">
        <x:f>'01 Controls'!$G$31*'02 Cargo Classes'!$O$11</x:f>
        <x:v>0</x:v>
      </x:c>
      <x:c r="T4079" s="22" t="n">
        <x:f>'01 Controls'!$H$31*'02 Cargo Classes'!$P$11</x:f>
        <x:v>0.08000000000000002</x:v>
      </x:c>
      <x:c r="U4079" s="22" t="n">
        <x:f>SUM(Q4079:T4079)</x:f>
        <x:v>0.98</x:v>
      </x:c>
      <x:c r="V4079" s="18" t="n">
        <x:f>IF(U4079=0,0,N4079*Q4079/U4079)</x:f>
        <x:v>0</x:v>
      </x:c>
      <x:c r="W4079" s="18" t="n">
        <x:f>IF(U4079=0,0,P4079*Q4079/U4079)</x:f>
        <x:v>0</x:v>
      </x:c>
      <x:c r="X4079" s="18" t="n">
        <x:f>MAX(V4079,W4079*'01 Controls'!$E$12)</x:f>
        <x:v>0</x:v>
      </x:c>
      <x:c r="Y4079" s="18" t="n">
        <x:f>IF(U4079=0,0,N4079*R4079/U4079)</x:f>
        <x:v>295.484693877551</x:v>
      </x:c>
      <x:c r="Z4079" s="18" t="n">
        <x:f>IF(U4079=0,0,P4079*R4079/U4079)</x:f>
        <x:v>528.9795918367347</x:v>
      </x:c>
      <x:c r="AA4079" s="18" t="n">
        <x:f>MAX(Y4079,Z4079*'01 Controls'!$E$13)</x:f>
        <x:v>295.484693877551</x:v>
      </x:c>
      <x:c r="AB4079" s="18" t="n">
        <x:f>IF(U4079=0,0,N4079*S4079/U4079)</x:f>
        <x:v>0</x:v>
      </x:c>
      <x:c r="AC4079" s="18" t="n">
        <x:f>IF(U4079=0,0,P4079*S4079/U4079)</x:f>
        <x:v>0</x:v>
      </x:c>
      <x:c r="AD4079" s="18" t="n">
        <x:f>MAX(AB4079,AC4079*'01 Controls'!$E$14)</x:f>
        <x:v>0</x:v>
      </x:c>
      <x:c r="AE4079" s="18" t="n">
        <x:f>IF(U4079=0,0,N4079*T4079/U4079)</x:f>
        <x:v>26.265306122448987</x:v>
      </x:c>
      <x:c r="AF4079" s="18" t="n">
        <x:f>IF(U4079=0,0,P4079*T4079/U4079)</x:f>
        <x:v>47.02040816326532</x:v>
      </x:c>
      <x:c r="AG4079" s="18" t="n">
        <x:f>MAX(AE4079,AF4079*'01 Controls'!$E$15)</x:f>
        <x:v>26.265306122448987</x:v>
      </x:c>
      <x:c r="AH4079" s="18" t="n">
        <x:f>SUM(V4079,Y4079,AB4079,AE4079)</x:f>
        <x:v>321.75</x:v>
      </x:c>
      <x:c r="AI4079" s="18" t="n">
        <x:f>N4079-AH4079</x:f>
        <x:v>0</x:v>
      </x:c>
      <x:c r="AJ4079" s="18" t="n">
        <x:f>V4079*INDEX('07 Mode Capacity'!$P$6:$P$17,MATCH("AIR-"&amp;I4079,'07 Mode Capacity'!$C$6:$C$17,0))</x:f>
        <x:v>0</x:v>
      </x:c>
      <x:c r="AK4079" s="18" t="n">
        <x:f>Y4079*INDEX('07 Mode Capacity'!$P$6:$P$17,MATCH("OCEAN-"&amp;I4079,'07 Mode Capacity'!$C$6:$C$17,0))</x:f>
        <x:v>25.895179413530467</x:v>
      </x:c>
      <x:c r="AL4079" s="18" t="n">
        <x:f>AB4079*INDEX('07 Mode Capacity'!$P$6:$P$17,MATCH("LAND-"&amp;I4079,'07 Mode Capacity'!$C$6:$C$17,0))</x:f>
        <x:v>0</x:v>
      </x:c>
      <x:c r="AM4079" s="18" t="n">
        <x:f>AE4079*INDEX('07 Mode Capacity'!$P$6:$P$17,MATCH("INLAND-"&amp;I4079,'07 Mode Capacity'!$C$6:$C$17,0))</x:f>
        <x:v>16.579563913936024</x:v>
      </x:c>
      <x:c r="AN4079" s="18" t="n">
        <x:f>SUM(AJ4079:AM4079)</x:f>
        <x:v>42.47474332746649</x:v>
      </x:c>
      <x:c r="AO4079" s="17" t="n">
        <x:f>IF(N4079=0,1,AN4079/N4079)</x:f>
        <x:v>0.13201163427340012</x:v>
      </x:c>
      <x:c r="AP4079" s="11" t="str">
        <x:f>IF(AO4079&gt;='01 Controls'!$E$16,"PASS","FAIL")</x:f>
        <x:v>FAIL</x:v>
      </x:c>
      <x:c r="AQ4079" s="11" t="str">
        <x:v>UNQUANTIFIED</x:v>
      </x:c>
      <x:c r="AR4079" s="11" t="str">
        <x:v>Position-class planning record; serial item and receiver open</x:v>
      </x:c>
      <x:c r="AS4079" s="26"/>
      <x:c r="AT4079" s="26"/>
    </x:row>
    <x:row r="4080">
      <x:c r="C4080" s="11" t="str">
        <x:v>G2-J-TDG-ROL-30</x:v>
      </x:c>
      <x:c r="D4080" s="11" t="str">
        <x:v>G2</x:v>
      </x:c>
      <x:c r="E4080" s="11" t="str">
        <x:v>Regional flood and displacement</x:v>
      </x:c>
      <x:c r="F4080" s="11" t="str">
        <x:v>J-TDG</x:v>
      </x:c>
      <x:c r="G4080" s="11" t="str">
        <x:v>Transfer and demobilization group</x:v>
      </x:c>
      <x:c r="H4080" s="11" t="str">
        <x:v>ROL-30</x:v>
      </x:c>
      <x:c r="I4080" s="19" t="n">
        <x:v>48</x:v>
      </x:c>
      <x:c r="J4080" s="21" t="n">
        <x:v>3</x:v>
      </x:c>
      <x:c r="K4080" s="18" t="n">
        <x:f>'05 Cargo Register'!K48</x:f>
        <x:v>107.25</x:v>
      </x:c>
      <x:c r="L4080" s="18" t="n">
        <x:f>'05 Cargo Register'!N48</x:f>
        <x:v>5</x:v>
      </x:c>
      <x:c r="M4080" s="18" t="n">
        <x:f>'05 Cargo Register'!O48</x:f>
        <x:v>318.75</x:v>
      </x:c>
      <x:c r="N4080" s="18" t="n">
        <x:f>J4080*K4080</x:f>
        <x:v>321.75</x:v>
      </x:c>
      <x:c r="O4080" s="18" t="n">
        <x:f>J4080*L4080</x:f>
        <x:v>15</x:v>
      </x:c>
      <x:c r="P4080" s="18" t="n">
        <x:f>J4080*M4080</x:f>
        <x:v>956.25</x:v>
      </x:c>
      <x:c r="Q4080" s="22" t="n">
        <x:f>'01 Controls'!$E$31*'02 Cargo Classes'!$M$12</x:f>
        <x:v>0</x:v>
      </x:c>
      <x:c r="R4080" s="22" t="n">
        <x:f>'01 Controls'!$F$31*'02 Cargo Classes'!$N$12</x:f>
        <x:v>0.75</x:v>
      </x:c>
      <x:c r="S4080" s="22" t="n">
        <x:f>'01 Controls'!$G$31*'02 Cargo Classes'!$O$12</x:f>
        <x:v>0</x:v>
      </x:c>
      <x:c r="T4080" s="22" t="n">
        <x:f>'01 Controls'!$H$31*'02 Cargo Classes'!$P$12</x:f>
        <x:v>0.06</x:v>
      </x:c>
      <x:c r="U4080" s="22" t="n">
        <x:f>SUM(Q4080:T4080)</x:f>
        <x:v>0.81</x:v>
      </x:c>
      <x:c r="V4080" s="18" t="n">
        <x:f>IF(U4080=0,0,N4080*Q4080/U4080)</x:f>
        <x:v>0</x:v>
      </x:c>
      <x:c r="W4080" s="18" t="n">
        <x:f>IF(U4080=0,0,P4080*Q4080/U4080)</x:f>
        <x:v>0</x:v>
      </x:c>
      <x:c r="X4080" s="18" t="n">
        <x:f>MAX(V4080,W4080*'01 Controls'!$E$12)</x:f>
        <x:v>0</x:v>
      </x:c>
      <x:c r="Y4080" s="18" t="n">
        <x:f>IF(U4080=0,0,N4080*R4080/U4080)</x:f>
        <x:v>297.91666666666663</x:v>
      </x:c>
      <x:c r="Z4080" s="18" t="n">
        <x:f>IF(U4080=0,0,P4080*R4080/U4080)</x:f>
        <x:v>885.4166666666666</x:v>
      </x:c>
      <x:c r="AA4080" s="18" t="n">
        <x:f>MAX(Y4080,Z4080*'01 Controls'!$E$13)</x:f>
        <x:v>297.91666666666663</x:v>
      </x:c>
      <x:c r="AB4080" s="18" t="n">
        <x:f>IF(U4080=0,0,N4080*S4080/U4080)</x:f>
        <x:v>0</x:v>
      </x:c>
      <x:c r="AC4080" s="18" t="n">
        <x:f>IF(U4080=0,0,P4080*S4080/U4080)</x:f>
        <x:v>0</x:v>
      </x:c>
      <x:c r="AD4080" s="18" t="n">
        <x:f>MAX(AB4080,AC4080*'01 Controls'!$E$14)</x:f>
        <x:v>0</x:v>
      </x:c>
      <x:c r="AE4080" s="18" t="n">
        <x:f>IF(U4080=0,0,N4080*T4080/U4080)</x:f>
        <x:v>23.833333333333332</x:v>
      </x:c>
      <x:c r="AF4080" s="18" t="n">
        <x:f>IF(U4080=0,0,P4080*T4080/U4080)</x:f>
        <x:v>70.83333333333333</x:v>
      </x:c>
      <x:c r="AG4080" s="18" t="n">
        <x:f>MAX(AE4080,AF4080*'01 Controls'!$E$15)</x:f>
        <x:v>23.833333333333332</x:v>
      </x:c>
      <x:c r="AH4080" s="18" t="n">
        <x:f>SUM(V4080,Y4080,AB4080,AE4080)</x:f>
        <x:v>321.74999999999994</x:v>
      </x:c>
      <x:c r="AI4080" s="18" t="n">
        <x:f>N4080-AH4080</x:f>
        <x:v>5.684341886080802e-14</x:v>
      </x:c>
      <x:c r="AJ4080" s="18" t="n">
        <x:f>V4080*INDEX('07 Mode Capacity'!$P$6:$P$17,MATCH("AIR-"&amp;I4080,'07 Mode Capacity'!$C$6:$C$17,0))</x:f>
        <x:v>0</x:v>
      </x:c>
      <x:c r="AK4080" s="18" t="n">
        <x:f>Y4080*INDEX('07 Mode Capacity'!$P$6:$P$17,MATCH("OCEAN-"&amp;I4080,'07 Mode Capacity'!$C$6:$C$17,0))</x:f>
        <x:v>26.108308462201496</x:v>
      </x:c>
      <x:c r="AL4080" s="18" t="n">
        <x:f>AB4080*INDEX('07 Mode Capacity'!$P$6:$P$17,MATCH("LAND-"&amp;I4080,'07 Mode Capacity'!$C$6:$C$17,0))</x:f>
        <x:v>0</x:v>
      </x:c>
      <x:c r="AM4080" s="18" t="n">
        <x:f>AE4080*INDEX('07 Mode Capacity'!$P$6:$P$17,MATCH("INLAND-"&amp;I4080,'07 Mode Capacity'!$C$6:$C$17,0))</x:f>
        <x:v>15.044419107090091</x:v>
      </x:c>
      <x:c r="AN4080" s="18" t="n">
        <x:f>SUM(AJ4080:AM4080)</x:f>
        <x:v>41.152727569291585</x:v>
      </x:c>
      <x:c r="AO4080" s="17" t="n">
        <x:f>IF(N4080=0,1,AN4080/N4080)</x:f>
        <x:v>0.12790280518816344</x:v>
      </x:c>
      <x:c r="AP4080" s="11" t="str">
        <x:f>IF(AO4080&gt;='01 Controls'!$E$16,"PASS","FAIL")</x:f>
        <x:v>FAIL</x:v>
      </x:c>
      <x:c r="AQ4080" s="11" t="str">
        <x:v>UNQUANTIFIED</x:v>
      </x:c>
      <x:c r="AR4080" s="11" t="str">
        <x:v>Position-class planning record; serial item and receiver open</x:v>
      </x:c>
      <x:c r="AS4080" s="26"/>
      <x:c r="AT4080" s="26"/>
    </x:row>
    <x:row r="4081">
      <x:c r="C4081" s="11" t="str">
        <x:v>G2-J-TDG-LIN-18</x:v>
      </x:c>
      <x:c r="D4081" s="11" t="str">
        <x:v>G2</x:v>
      </x:c>
      <x:c r="E4081" s="11" t="str">
        <x:v>Regional flood and displacement</x:v>
      </x:c>
      <x:c r="F4081" s="11" t="str">
        <x:v>J-TDG</x:v>
      </x:c>
      <x:c r="G4081" s="11" t="str">
        <x:v>Transfer and demobilization group</x:v>
      </x:c>
      <x:c r="H4081" s="11" t="str">
        <x:v>LIN-18</x:v>
      </x:c>
      <x:c r="I4081" s="19" t="n">
        <x:v>72</x:v>
      </x:c>
      <x:c r="J4081" s="21" t="n">
        <x:v>3</x:v>
      </x:c>
      <x:c r="K4081" s="18" t="n">
        <x:f>'05 Cargo Register'!K49</x:f>
        <x:v>53.625</x:v>
      </x:c>
      <x:c r="L4081" s="18" t="n">
        <x:f>'05 Cargo Register'!N49</x:f>
        <x:v>4</x:v>
      </x:c>
      <x:c r="M4081" s="18" t="n">
        <x:f>'05 Cargo Register'!O49</x:f>
        <x:v>176</x:v>
      </x:c>
      <x:c r="N4081" s="18" t="n">
        <x:f>J4081*K4081</x:f>
        <x:v>160.875</x:v>
      </x:c>
      <x:c r="O4081" s="18" t="n">
        <x:f>J4081*L4081</x:f>
        <x:v>12</x:v>
      </x:c>
      <x:c r="P4081" s="18" t="n">
        <x:f>J4081*M4081</x:f>
        <x:v>528</x:v>
      </x:c>
      <x:c r="Q4081" s="22" t="n">
        <x:f>'01 Controls'!$E$31*'02 Cargo Classes'!$M$13</x:f>
        <x:v>0</x:v>
      </x:c>
      <x:c r="R4081" s="22" t="n">
        <x:f>'01 Controls'!$F$31*'02 Cargo Classes'!$N$13</x:f>
        <x:v>0.8999999999999999</x:v>
      </x:c>
      <x:c r="S4081" s="22" t="n">
        <x:f>'01 Controls'!$G$31*'02 Cargo Classes'!$O$13</x:f>
        <x:v>0</x:v>
      </x:c>
      <x:c r="T4081" s="22" t="n">
        <x:f>'01 Controls'!$H$31*'02 Cargo Classes'!$P$13</x:f>
        <x:v>0.1</x:v>
      </x:c>
      <x:c r="U4081" s="22" t="n">
        <x:f>SUM(Q4081:T4081)</x:f>
        <x:v>0.9999999999999999</x:v>
      </x:c>
      <x:c r="V4081" s="18" t="n">
        <x:f>IF(U4081=0,0,N4081*Q4081/U4081)</x:f>
        <x:v>0</x:v>
      </x:c>
      <x:c r="W4081" s="18" t="n">
        <x:f>IF(U4081=0,0,P4081*Q4081/U4081)</x:f>
        <x:v>0</x:v>
      </x:c>
      <x:c r="X4081" s="18" t="n">
        <x:f>MAX(V4081,W4081*'01 Controls'!$E$12)</x:f>
        <x:v>0</x:v>
      </x:c>
      <x:c r="Y4081" s="18" t="n">
        <x:f>IF(U4081=0,0,N4081*R4081/U4081)</x:f>
        <x:v>144.78750000000002</x:v>
      </x:c>
      <x:c r="Z4081" s="18" t="n">
        <x:f>IF(U4081=0,0,P4081*R4081/U4081)</x:f>
        <x:v>475.2</x:v>
      </x:c>
      <x:c r="AA4081" s="18" t="n">
        <x:f>MAX(Y4081,Z4081*'01 Controls'!$E$13)</x:f>
        <x:v>144.78750000000002</x:v>
      </x:c>
      <x:c r="AB4081" s="18" t="n">
        <x:f>IF(U4081=0,0,N4081*S4081/U4081)</x:f>
        <x:v>0</x:v>
      </x:c>
      <x:c r="AC4081" s="18" t="n">
        <x:f>IF(U4081=0,0,P4081*S4081/U4081)</x:f>
        <x:v>0</x:v>
      </x:c>
      <x:c r="AD4081" s="18" t="n">
        <x:f>MAX(AB4081,AC4081*'01 Controls'!$E$14)</x:f>
        <x:v>0</x:v>
      </x:c>
      <x:c r="AE4081" s="18" t="n">
        <x:f>IF(U4081=0,0,N4081*T4081/U4081)</x:f>
        <x:v>16.087500000000006</x:v>
      </x:c>
      <x:c r="AF4081" s="18" t="n">
        <x:f>IF(U4081=0,0,P4081*T4081/U4081)</x:f>
        <x:v>52.80000000000001</x:v>
      </x:c>
      <x:c r="AG4081" s="18" t="n">
        <x:f>MAX(AE4081,AF4081*'01 Controls'!$E$15)</x:f>
        <x:v>16.087500000000006</x:v>
      </x:c>
      <x:c r="AH4081" s="18" t="n">
        <x:f>SUM(V4081,Y4081,AB4081,AE4081)</x:f>
        <x:v>160.87500000000003</x:v>
      </x:c>
      <x:c r="AI4081" s="18" t="n">
        <x:f>N4081-AH4081</x:f>
        <x:v>-2.842170943040401e-14</x:v>
      </x:c>
      <x:c r="AJ4081" s="18" t="n">
        <x:f>V4081*INDEX('07 Mode Capacity'!$P$6:$P$17,MATCH("AIR-"&amp;I4081,'07 Mode Capacity'!$C$6:$C$17,0))</x:f>
        <x:v>0</x:v>
      </x:c>
      <x:c r="AK4081" s="18" t="n">
        <x:f>Y4081*INDEX('07 Mode Capacity'!$P$6:$P$17,MATCH("OCEAN-"&amp;I4081,'07 Mode Capacity'!$C$6:$C$17,0))</x:f>
        <x:v>113.33501863098844</x:v>
      </x:c>
      <x:c r="AL4081" s="18" t="n">
        <x:f>AB4081*INDEX('07 Mode Capacity'!$P$6:$P$17,MATCH("LAND-"&amp;I4081,'07 Mode Capacity'!$C$6:$C$17,0))</x:f>
        <x:v>0</x:v>
      </x:c>
      <x:c r="AM4081" s="18" t="n">
        <x:f>AE4081*INDEX('07 Mode Capacity'!$P$6:$P$17,MATCH("INLAND-"&amp;I4081,'07 Mode Capacity'!$C$6:$C$17,0))</x:f>
        <x:v>16.087500000000006</x:v>
      </x:c>
      <x:c r="AN4081" s="18" t="n">
        <x:f>SUM(AJ4081:AM4081)</x:f>
        <x:v>129.42251863098846</x:v>
      </x:c>
      <x:c r="AO4081" s="17" t="n">
        <x:f>IF(N4081=0,1,AN4081/N4081)</x:f>
        <x:v>0.8044911803014045</x:v>
      </x:c>
      <x:c r="AP4081" s="11" t="str">
        <x:f>IF(AO4081&gt;='01 Controls'!$E$16,"PASS","FAIL")</x:f>
        <x:v>FAIL</x:v>
      </x:c>
      <x:c r="AQ4081" s="11" t="str">
        <x:v>UNQUANTIFIED</x:v>
      </x:c>
      <x:c r="AR4081" s="11" t="str">
        <x:v>Position-class planning record; serial item and receiver open</x:v>
      </x:c>
      <x:c r="AS4081" s="26"/>
      <x:c r="AT4081" s="26"/>
    </x:row>
    <x:row r="4082">
      <x:c r="C4082" s="11" t="str">
        <x:v>G2-J-TDG-BLK-08</x:v>
      </x:c>
      <x:c r="D4082" s="11" t="str">
        <x:v>G2</x:v>
      </x:c>
      <x:c r="E4082" s="11" t="str">
        <x:v>Regional flood and displacement</x:v>
      </x:c>
      <x:c r="F4082" s="11" t="str">
        <x:v>J-TDG</x:v>
      </x:c>
      <x:c r="G4082" s="11" t="str">
        <x:v>Transfer and demobilization group</x:v>
      </x:c>
      <x:c r="H4082" s="11" t="str">
        <x:v>BLK-08</x:v>
      </x:c>
      <x:c r="I4082" s="19" t="n">
        <x:v>48</x:v>
      </x:c>
      <x:c r="J4082" s="21" t="n">
        <x:v>3</x:v>
      </x:c>
      <x:c r="K4082" s="18" t="n">
        <x:f>'05 Cargo Register'!K50</x:f>
        <x:v>160.875</x:v>
      </x:c>
      <x:c r="L4082" s="18" t="n">
        <x:f>'05 Cargo Register'!N50</x:f>
        <x:v>26</x:v>
      </x:c>
      <x:c r="M4082" s="18" t="n">
        <x:f>'05 Cargo Register'!O50</x:f>
        <x:v>1326</x:v>
      </x:c>
      <x:c r="N4082" s="18" t="n">
        <x:f>J4082*K4082</x:f>
        <x:v>482.625</x:v>
      </x:c>
      <x:c r="O4082" s="18" t="n">
        <x:f>J4082*L4082</x:f>
        <x:v>78</x:v>
      </x:c>
      <x:c r="P4082" s="18" t="n">
        <x:f>J4082*M4082</x:f>
        <x:v>3978</x:v>
      </x:c>
      <x:c r="Q4082" s="22" t="n">
        <x:f>'01 Controls'!$E$31*'02 Cargo Classes'!$M$14</x:f>
        <x:v>0.15</x:v>
      </x:c>
      <x:c r="R4082" s="22" t="n">
        <x:f>'01 Controls'!$F$31*'02 Cargo Classes'!$N$14</x:f>
        <x:v>0.6000000000000001</x:v>
      </x:c>
      <x:c r="S4082" s="22" t="n">
        <x:f>'01 Controls'!$G$31*'02 Cargo Classes'!$O$14</x:f>
        <x:v>0</x:v>
      </x:c>
      <x:c r="T4082" s="22" t="n">
        <x:f>'01 Controls'!$H$31*'02 Cargo Classes'!$P$14</x:f>
        <x:v>0.05</x:v>
      </x:c>
      <x:c r="U4082" s="22" t="n">
        <x:f>SUM(Q4082:T4082)</x:f>
        <x:v>0.8000000000000002</x:v>
      </x:c>
      <x:c r="V4082" s="18" t="n">
        <x:f>IF(U4082=0,0,N4082*Q4082/U4082)</x:f>
        <x:v>90.49218749999999</x:v>
      </x:c>
      <x:c r="W4082" s="18" t="n">
        <x:f>IF(U4082=0,0,P4082*Q4082/U4082)</x:f>
        <x:v>745.8749999999998</x:v>
      </x:c>
      <x:c r="X4082" s="18" t="n">
        <x:f>MAX(V4082,W4082*'01 Controls'!$E$12)</x:f>
        <x:v>186.46874999999994</x:v>
      </x:c>
      <x:c r="Y4082" s="18" t="n">
        <x:f>IF(U4082=0,0,N4082*R4082/U4082)</x:f>
        <x:v>361.96875</x:v>
      </x:c>
      <x:c r="Z4082" s="18" t="n">
        <x:f>IF(U4082=0,0,P4082*R4082/U4082)</x:f>
        <x:v>2983.4999999999995</x:v>
      </x:c>
      <x:c r="AA4082" s="18" t="n">
        <x:f>MAX(Y4082,Z4082*'01 Controls'!$E$13)</x:f>
        <x:v>447.5249999999999</x:v>
      </x:c>
      <x:c r="AB4082" s="18" t="n">
        <x:f>IF(U4082=0,0,N4082*S4082/U4082)</x:f>
        <x:v>0</x:v>
      </x:c>
      <x:c r="AC4082" s="18" t="n">
        <x:f>IF(U4082=0,0,P4082*S4082/U4082)</x:f>
        <x:v>0</x:v>
      </x:c>
      <x:c r="AD4082" s="18" t="n">
        <x:f>MAX(AB4082,AC4082*'01 Controls'!$E$14)</x:f>
        <x:v>0</x:v>
      </x:c>
      <x:c r="AE4082" s="18" t="n">
        <x:f>IF(U4082=0,0,N4082*T4082/U4082)</x:f>
        <x:v>30.164062499999996</x:v>
      </x:c>
      <x:c r="AF4082" s="18" t="n">
        <x:f>IF(U4082=0,0,P4082*T4082/U4082)</x:f>
        <x:v>248.62499999999997</x:v>
      </x:c>
      <x:c r="AG4082" s="18" t="n">
        <x:f>MAX(AE4082,AF4082*'01 Controls'!$E$15)</x:f>
        <x:v>44.75249999999999</x:v>
      </x:c>
      <x:c r="AH4082" s="18" t="n">
        <x:f>SUM(V4082,Y4082,AB4082,AE4082)</x:f>
        <x:v>482.625</x:v>
      </x:c>
      <x:c r="AI4082" s="18" t="n">
        <x:f>N4082-AH4082</x:f>
        <x:v>0</x:v>
      </x:c>
      <x:c r="AJ4082" s="18" t="n">
        <x:f>V4082*INDEX('07 Mode Capacity'!$P$6:$P$17,MATCH("AIR-"&amp;I4082,'07 Mode Capacity'!$C$6:$C$17,0))</x:f>
        <x:v>25.368186952850593</x:v>
      </x:c>
      <x:c r="AK4082" s="18" t="n">
        <x:f>Y4082*INDEX('07 Mode Capacity'!$P$6:$P$17,MATCH("OCEAN-"&amp;I4082,'07 Mode Capacity'!$C$6:$C$17,0))</x:f>
        <x:v>31.721594781574822</x:v>
      </x:c>
      <x:c r="AL4082" s="18" t="n">
        <x:f>AB4082*INDEX('07 Mode Capacity'!$P$6:$P$17,MATCH("LAND-"&amp;I4082,'07 Mode Capacity'!$C$6:$C$17,0))</x:f>
        <x:v>0</x:v>
      </x:c>
      <x:c r="AM4082" s="18" t="n">
        <x:f>AE4082*INDEX('07 Mode Capacity'!$P$6:$P$17,MATCH("INLAND-"&amp;I4082,'07 Mode Capacity'!$C$6:$C$17,0))</x:f>
        <x:v>19.040592932410895</x:v>
      </x:c>
      <x:c r="AN4082" s="18" t="n">
        <x:f>SUM(AJ4082:AM4082)</x:f>
        <x:v>76.1303746668363</x:v>
      </x:c>
      <x:c r="AO4082" s="17" t="n">
        <x:f>IF(N4082=0,1,AN4082/N4082)</x:f>
        <x:v>0.15774229405197887</x:v>
      </x:c>
      <x:c r="AP4082" s="11" t="str">
        <x:f>IF(AO4082&gt;='01 Controls'!$E$16,"PASS","FAIL")</x:f>
        <x:v>FAIL</x:v>
      </x:c>
      <x:c r="AQ4082" s="11" t="str">
        <x:v>UNQUANTIFIED</x:v>
      </x:c>
      <x:c r="AR4082" s="11" t="str">
        <x:v>Position-class planning record; serial item and receiver open</x:v>
      </x:c>
      <x:c r="AS4082" s="26"/>
      <x:c r="AT4082" s="26"/>
    </x:row>
    <x:row r="4083">
      <x:c r="C4083" s="11" t="str">
        <x:v>G2-L-ROG-APL-45</x:v>
      </x:c>
      <x:c r="D4083" s="11" t="str">
        <x:v>G2</x:v>
      </x:c>
      <x:c r="E4083" s="11" t="str">
        <x:v>Regional flood and displacement</x:v>
      </x:c>
      <x:c r="F4083" s="11" t="str">
        <x:v>L-ROG</x:v>
      </x:c>
      <x:c r="G4083" s="11" t="str">
        <x:v>Access and route-opening group</x:v>
      </x:c>
      <x:c r="H4083" s="11" t="str">
        <x:v>APL-45</x:v>
      </x:c>
      <x:c r="I4083" s="19" t="n">
        <x:v>24</x:v>
      </x:c>
      <x:c r="J4083" s="21" t="n">
        <x:v>8</x:v>
      </x:c>
      <x:c r="K4083" s="18" t="n">
        <x:f>'05 Cargo Register'!K51</x:f>
        <x:v>91.125</x:v>
      </x:c>
      <x:c r="L4083" s="18" t="n">
        <x:f>'05 Cargo Register'!N51</x:f>
        <x:v>24</x:v>
      </x:c>
      <x:c r="M4083" s="18" t="n">
        <x:f>'05 Cargo Register'!O51</x:f>
        <x:v>180</x:v>
      </x:c>
      <x:c r="N4083" s="18" t="n">
        <x:f>J4083*K4083</x:f>
        <x:v>729</x:v>
      </x:c>
      <x:c r="O4083" s="18" t="n">
        <x:f>J4083*L4083</x:f>
        <x:v>192</x:v>
      </x:c>
      <x:c r="P4083" s="18" t="n">
        <x:f>J4083*M4083</x:f>
        <x:v>1440</x:v>
      </x:c>
      <x:c r="Q4083" s="22" t="n">
        <x:f>'01 Controls'!$E$31*'02 Cargo Classes'!$M$6</x:f>
        <x:v>0.44999999999999996</x:v>
      </x:c>
      <x:c r="R4083" s="22" t="n">
        <x:f>'01 Controls'!$F$31*'02 Cargo Classes'!$N$6</x:f>
        <x:v>0.30000000000000004</x:v>
      </x:c>
      <x:c r="S4083" s="22" t="n">
        <x:f>'01 Controls'!$G$31*'02 Cargo Classes'!$O$6</x:f>
        <x:v>0</x:v>
      </x:c>
      <x:c r="T4083" s="22" t="n">
        <x:f>'01 Controls'!$H$31*'02 Cargo Classes'!$P$6</x:f>
        <x:v>0.03</x:v>
      </x:c>
      <x:c r="U4083" s="22" t="n">
        <x:f>SUM(Q4083:T4083)</x:f>
        <x:v>0.78</x:v>
      </x:c>
      <x:c r="V4083" s="18" t="n">
        <x:f>IF(U4083=0,0,N4083*Q4083/U4083)</x:f>
        <x:v>420.576923076923</x:v>
      </x:c>
      <x:c r="W4083" s="18" t="n">
        <x:f>IF(U4083=0,0,P4083*Q4083/U4083)</x:f>
        <x:v>830.7692307692306</x:v>
      </x:c>
      <x:c r="X4083" s="18" t="n">
        <x:f>MAX(V4083,W4083*'01 Controls'!$E$12)</x:f>
        <x:v>420.576923076923</x:v>
      </x:c>
      <x:c r="Y4083" s="18" t="n">
        <x:f>IF(U4083=0,0,N4083*R4083/U4083)</x:f>
        <x:v>280.3846153846154</x:v>
      </x:c>
      <x:c r="Z4083" s="18" t="n">
        <x:f>IF(U4083=0,0,P4083*R4083/U4083)</x:f>
        <x:v>553.8461538461539</x:v>
      </x:c>
      <x:c r="AA4083" s="18" t="n">
        <x:f>MAX(Y4083,Z4083*'01 Controls'!$E$13)</x:f>
        <x:v>280.3846153846154</x:v>
      </x:c>
      <x:c r="AB4083" s="18" t="n">
        <x:f>IF(U4083=0,0,N4083*S4083/U4083)</x:f>
        <x:v>0</x:v>
      </x:c>
      <x:c r="AC4083" s="18" t="n">
        <x:f>IF(U4083=0,0,P4083*S4083/U4083)</x:f>
        <x:v>0</x:v>
      </x:c>
      <x:c r="AD4083" s="18" t="n">
        <x:f>MAX(AB4083,AC4083*'01 Controls'!$E$14)</x:f>
        <x:v>0</x:v>
      </x:c>
      <x:c r="AE4083" s="18" t="n">
        <x:f>IF(U4083=0,0,N4083*T4083/U4083)</x:f>
        <x:v>28.038461538461533</x:v>
      </x:c>
      <x:c r="AF4083" s="18" t="n">
        <x:f>IF(U4083=0,0,P4083*T4083/U4083)</x:f>
        <x:v>55.38461538461538</x:v>
      </x:c>
      <x:c r="AG4083" s="18" t="n">
        <x:f>MAX(AE4083,AF4083*'01 Controls'!$E$15)</x:f>
        <x:v>28.038461538461533</x:v>
      </x:c>
      <x:c r="AH4083" s="18" t="n">
        <x:f>SUM(V4083,Y4083,AB4083,AE4083)</x:f>
        <x:v>728.9999999999999</x:v>
      </x:c>
      <x:c r="AI4083" s="18" t="n">
        <x:f>N4083-AH4083</x:f>
        <x:v>1.1368683772161603e-13</x:v>
      </x:c>
      <x:c r="AJ4083" s="18" t="n">
        <x:f>V4083*INDEX('07 Mode Capacity'!$P$6:$P$17,MATCH("AIR-"&amp;I4083,'07 Mode Capacity'!$C$6:$C$17,0))</x:f>
        <x:v>85.34097430069374</x:v>
      </x:c>
      <x:c r="AK4083" s="18" t="n">
        <x:f>Y4083*INDEX('07 Mode Capacity'!$P$6:$P$17,MATCH("OCEAN-"&amp;I4083,'07 Mode Capacity'!$C$6:$C$17,0))</x:f>
        <x:v>42.082660300046335</x:v>
      </x:c>
      <x:c r="AL4083" s="18" t="n">
        <x:f>AB4083*INDEX('07 Mode Capacity'!$P$6:$P$17,MATCH("LAND-"&amp;I4083,'07 Mode Capacity'!$C$6:$C$17,0))</x:f>
        <x:v>0</x:v>
      </x:c>
      <x:c r="AM4083" s="18" t="n">
        <x:f>AE4083*INDEX('07 Mode Capacity'!$P$6:$P$17,MATCH("INLAND-"&amp;I4083,'07 Mode Capacity'!$C$6:$C$17,0))</x:f>
        <x:v>28.038461538461533</x:v>
      </x:c>
      <x:c r="AN4083" s="18" t="n">
        <x:f>SUM(AJ4083:AM4083)</x:f>
        <x:v>155.4620961392016</x:v>
      </x:c>
      <x:c r="AO4083" s="17" t="n">
        <x:f>IF(N4083=0,1,AN4083/N4083)</x:f>
        <x:v>0.21325390416900084</x:v>
      </x:c>
      <x:c r="AP4083" s="11" t="str">
        <x:f>IF(AO4083&gt;='01 Controls'!$E$16,"PASS","FAIL")</x:f>
        <x:v>FAIL</x:v>
      </x:c>
      <x:c r="AQ4083" s="11" t="str">
        <x:v>UNQUANTIFIED</x:v>
      </x:c>
      <x:c r="AR4083" s="11" t="str">
        <x:v>Position-class planning record; serial item and receiver open</x:v>
      </x:c>
      <x:c r="AS4083" s="26"/>
      <x:c r="AT4083" s="26"/>
    </x:row>
    <x:row r="4084">
      <x:c r="C4084" s="11" t="str">
        <x:v>G2-L-ROG-ISO-18</x:v>
      </x:c>
      <x:c r="D4084" s="11" t="str">
        <x:v>G2</x:v>
      </x:c>
      <x:c r="E4084" s="11" t="str">
        <x:v>Regional flood and displacement</x:v>
      </x:c>
      <x:c r="F4084" s="11" t="str">
        <x:v>L-ROG</x:v>
      </x:c>
      <x:c r="G4084" s="11" t="str">
        <x:v>Access and route-opening group</x:v>
      </x:c>
      <x:c r="H4084" s="11" t="str">
        <x:v>ISO-18</x:v>
      </x:c>
      <x:c r="I4084" s="19" t="n">
        <x:v>48</x:v>
      </x:c>
      <x:c r="J4084" s="21" t="n">
        <x:v>8</x:v>
      </x:c>
      <x:c r="K4084" s="18" t="n">
        <x:f>'05 Cargo Register'!K52</x:f>
        <x:v>364.5</x:v>
      </x:c>
      <x:c r="L4084" s="18" t="n">
        <x:f>'05 Cargo Register'!N52</x:f>
        <x:v>24</x:v>
      </x:c>
      <x:c r="M4084" s="18" t="n">
        <x:f>'05 Cargo Register'!O52</x:f>
        <x:v>633.6</x:v>
      </x:c>
      <x:c r="N4084" s="18" t="n">
        <x:f>J4084*K4084</x:f>
        <x:v>2916</x:v>
      </x:c>
      <x:c r="O4084" s="18" t="n">
        <x:f>J4084*L4084</x:f>
        <x:v>192</x:v>
      </x:c>
      <x:c r="P4084" s="18" t="n">
        <x:f>J4084*M4084</x:f>
        <x:v>5068.8</x:v>
      </x:c>
      <x:c r="Q4084" s="22" t="n">
        <x:f>'01 Controls'!$E$31*'02 Cargo Classes'!$M$7</x:f>
        <x:v>0.03</x:v>
      </x:c>
      <x:c r="R4084" s="22" t="n">
        <x:f>'01 Controls'!$F$31*'02 Cargo Classes'!$N$7</x:f>
        <x:v>0.75</x:v>
      </x:c>
      <x:c r="S4084" s="22" t="n">
        <x:f>'01 Controls'!$G$31*'02 Cargo Classes'!$O$7</x:f>
        <x:v>0</x:v>
      </x:c>
      <x:c r="T4084" s="22" t="n">
        <x:f>'01 Controls'!$H$31*'02 Cargo Classes'!$P$7</x:f>
        <x:v>0.08000000000000002</x:v>
      </x:c>
      <x:c r="U4084" s="22" t="n">
        <x:f>SUM(Q4084:T4084)</x:f>
        <x:v>0.8600000000000001</x:v>
      </x:c>
      <x:c r="V4084" s="18" t="n">
        <x:f>IF(U4084=0,0,N4084*Q4084/U4084)</x:f>
        <x:v>101.72093023255812</x:v>
      </x:c>
      <x:c r="W4084" s="18" t="n">
        <x:f>IF(U4084=0,0,P4084*Q4084/U4084)</x:f>
        <x:v>176.81860465116276</x:v>
      </x:c>
      <x:c r="X4084" s="18" t="n">
        <x:f>MAX(V4084,W4084*'01 Controls'!$E$12)</x:f>
        <x:v>101.72093023255812</x:v>
      </x:c>
      <x:c r="Y4084" s="18" t="n">
        <x:f>IF(U4084=0,0,N4084*R4084/U4084)</x:f>
        <x:v>2543.0232558139533</x:v>
      </x:c>
      <x:c r="Z4084" s="18" t="n">
        <x:f>IF(U4084=0,0,P4084*R4084/U4084)</x:f>
        <x:v>4420.46511627907</x:v>
      </x:c>
      <x:c r="AA4084" s="18" t="n">
        <x:f>MAX(Y4084,Z4084*'01 Controls'!$E$13)</x:f>
        <x:v>2543.0232558139533</x:v>
      </x:c>
      <x:c r="AB4084" s="18" t="n">
        <x:f>IF(U4084=0,0,N4084*S4084/U4084)</x:f>
        <x:v>0</x:v>
      </x:c>
      <x:c r="AC4084" s="18" t="n">
        <x:f>IF(U4084=0,0,P4084*S4084/U4084)</x:f>
        <x:v>0</x:v>
      </x:c>
      <x:c r="AD4084" s="18" t="n">
        <x:f>MAX(AB4084,AC4084*'01 Controls'!$E$14)</x:f>
        <x:v>0</x:v>
      </x:c>
      <x:c r="AE4084" s="18" t="n">
        <x:f>IF(U4084=0,0,N4084*T4084/U4084)</x:f>
        <x:v>271.2558139534884</x:v>
      </x:c>
      <x:c r="AF4084" s="18" t="n">
        <x:f>IF(U4084=0,0,P4084*T4084/U4084)</x:f>
        <x:v>471.51627906976745</x:v>
      </x:c>
      <x:c r="AG4084" s="18" t="n">
        <x:f>MAX(AE4084,AF4084*'01 Controls'!$E$15)</x:f>
        <x:v>271.2558139534884</x:v>
      </x:c>
      <x:c r="AH4084" s="18" t="n">
        <x:f>SUM(V4084,Y4084,AB4084,AE4084)</x:f>
        <x:v>2916</x:v>
      </x:c>
      <x:c r="AI4084" s="18" t="n">
        <x:f>N4084-AH4084</x:f>
        <x:v>0</x:v>
      </x:c>
      <x:c r="AJ4084" s="18" t="n">
        <x:f>V4084*INDEX('07 Mode Capacity'!$P$6:$P$17,MATCH("AIR-"&amp;I4084,'07 Mode Capacity'!$C$6:$C$17,0))</x:f>
        <x:v>28.51600393854339</x:v>
      </x:c>
      <x:c r="AK4084" s="18" t="n">
        <x:f>Y4084*INDEX('07 Mode Capacity'!$P$6:$P$17,MATCH("OCEAN-"&amp;I4084,'07 Mode Capacity'!$C$6:$C$17,0))</x:f>
        <x:v>222.86109848170958</x:v>
      </x:c>
      <x:c r="AL4084" s="18" t="n">
        <x:f>AB4084*INDEX('07 Mode Capacity'!$P$6:$P$17,MATCH("LAND-"&amp;I4084,'07 Mode Capacity'!$C$6:$C$17,0))</x:f>
        <x:v>0</x:v>
      </x:c>
      <x:c r="AM4084" s="18" t="n">
        <x:f>AE4084*INDEX('07 Mode Capacity'!$P$6:$P$17,MATCH("INLAND-"&amp;I4084,'07 Mode Capacity'!$C$6:$C$17,0))</x:f>
        <x:v>171.2259923224253</x:v>
      </x:c>
      <x:c r="AN4084" s="18" t="n">
        <x:f>SUM(AJ4084:AM4084)</x:f>
        <x:v>422.60309474267825</x:v>
      </x:c>
      <x:c r="AO4084" s="17" t="n">
        <x:f>IF(N4084=0,1,AN4084/N4084)</x:f>
        <x:v>0.1449256154810282</x:v>
      </x:c>
      <x:c r="AP4084" s="11" t="str">
        <x:f>IF(AO4084&gt;='01 Controls'!$E$16,"PASS","FAIL")</x:f>
        <x:v>FAIL</x:v>
      </x:c>
      <x:c r="AQ4084" s="11" t="str">
        <x:v>UNQUANTIFIED</x:v>
      </x:c>
      <x:c r="AR4084" s="11" t="str">
        <x:v>Position-class planning record; serial item and receiver open</x:v>
      </x:c>
      <x:c r="AS4084" s="26"/>
      <x:c r="AT4084" s="26"/>
    </x:row>
    <x:row r="4085">
      <x:c r="C4085" s="11" t="str">
        <x:v>G2-L-ROG-COL-12</x:v>
      </x:c>
      <x:c r="D4085" s="11" t="str">
        <x:v>G2</x:v>
      </x:c>
      <x:c r="E4085" s="11" t="str">
        <x:v>Regional flood and displacement</x:v>
      </x:c>
      <x:c r="F4085" s="11" t="str">
        <x:v>L-ROG</x:v>
      </x:c>
      <x:c r="G4085" s="11" t="str">
        <x:v>Access and route-opening group</x:v>
      </x:c>
      <x:c r="H4085" s="11" t="str">
        <x:v>COL-12</x:v>
      </x:c>
      <x:c r="I4085" s="19" t="n">
        <x:v>24</x:v>
      </x:c>
      <x:c r="J4085" s="21" t="n">
        <x:v>8</x:v>
      </x:c>
      <x:c r="K4085" s="18" t="n">
        <x:f>'05 Cargo Register'!K53</x:f>
        <x:v>60.75</x:v>
      </x:c>
      <x:c r="L4085" s="18" t="n">
        <x:f>'05 Cargo Register'!N53</x:f>
        <x:v>7</x:v>
      </x:c>
      <x:c r="M4085" s="18" t="n">
        <x:f>'05 Cargo Register'!O53</x:f>
        <x:v>184.8</x:v>
      </x:c>
      <x:c r="N4085" s="18" t="n">
        <x:f>J4085*K4085</x:f>
        <x:v>486</x:v>
      </x:c>
      <x:c r="O4085" s="18" t="n">
        <x:f>J4085*L4085</x:f>
        <x:v>56</x:v>
      </x:c>
      <x:c r="P4085" s="18" t="n">
        <x:f>J4085*M4085</x:f>
        <x:v>1478.4</x:v>
      </x:c>
      <x:c r="Q4085" s="22" t="n">
        <x:f>'01 Controls'!$E$31*'02 Cargo Classes'!$M$8</x:f>
        <x:v>0.3</x:v>
      </x:c>
      <x:c r="R4085" s="22" t="n">
        <x:f>'01 Controls'!$F$31*'02 Cargo Classes'!$N$8</x:f>
        <x:v>0.5249999999999999</x:v>
      </x:c>
      <x:c r="S4085" s="22" t="n">
        <x:f>'01 Controls'!$G$31*'02 Cargo Classes'!$O$8</x:f>
        <x:v>0</x:v>
      </x:c>
      <x:c r="T4085" s="22" t="n">
        <x:f>'01 Controls'!$H$31*'02 Cargo Classes'!$P$8</x:f>
        <x:v>0.020000000000000004</x:v>
      </x:c>
      <x:c r="U4085" s="22" t="n">
        <x:f>SUM(Q4085:T4085)</x:f>
        <x:v>0.845</x:v>
      </x:c>
      <x:c r="V4085" s="18" t="n">
        <x:f>IF(U4085=0,0,N4085*Q4085/U4085)</x:f>
        <x:v>172.54437869822485</x:v>
      </x:c>
      <x:c r="W4085" s="18" t="n">
        <x:f>IF(U4085=0,0,P4085*Q4085/U4085)</x:f>
        <x:v>524.8757396449705</x:v>
      </x:c>
      <x:c r="X4085" s="18" t="n">
        <x:f>MAX(V4085,W4085*'01 Controls'!$E$12)</x:f>
        <x:v>172.54437869822485</x:v>
      </x:c>
      <x:c r="Y4085" s="18" t="n">
        <x:f>IF(U4085=0,0,N4085*R4085/U4085)</x:f>
        <x:v>301.95266272189343</x:v>
      </x:c>
      <x:c r="Z4085" s="18" t="n">
        <x:f>IF(U4085=0,0,P4085*R4085/U4085)</x:f>
        <x:v>918.5325443786982</x:v>
      </x:c>
      <x:c r="AA4085" s="18" t="n">
        <x:f>MAX(Y4085,Z4085*'01 Controls'!$E$13)</x:f>
        <x:v>301.95266272189343</x:v>
      </x:c>
      <x:c r="AB4085" s="18" t="n">
        <x:f>IF(U4085=0,0,N4085*S4085/U4085)</x:f>
        <x:v>0</x:v>
      </x:c>
      <x:c r="AC4085" s="18" t="n">
        <x:f>IF(U4085=0,0,P4085*S4085/U4085)</x:f>
        <x:v>0</x:v>
      </x:c>
      <x:c r="AD4085" s="18" t="n">
        <x:f>MAX(AB4085,AC4085*'01 Controls'!$E$14)</x:f>
        <x:v>0</x:v>
      </x:c>
      <x:c r="AE4085" s="18" t="n">
        <x:f>IF(U4085=0,0,N4085*T4085/U4085)</x:f>
        <x:v>11.50295857988166</x:v>
      </x:c>
      <x:c r="AF4085" s="18" t="n">
        <x:f>IF(U4085=0,0,P4085*T4085/U4085)</x:f>
        <x:v>34.99171597633137</x:v>
      </x:c>
      <x:c r="AG4085" s="18" t="n">
        <x:f>MAX(AE4085,AF4085*'01 Controls'!$E$15)</x:f>
        <x:v>11.50295857988166</x:v>
      </x:c>
      <x:c r="AH4085" s="18" t="n">
        <x:f>SUM(V4085,Y4085,AB4085,AE4085)</x:f>
        <x:v>485.99999999999994</x:v>
      </x:c>
      <x:c r="AI4085" s="18" t="n">
        <x:f>N4085-AH4085</x:f>
        <x:v>5.684341886080802e-14</x:v>
      </x:c>
      <x:c r="AJ4085" s="18" t="n">
        <x:f>V4085*INDEX('07 Mode Capacity'!$P$6:$P$17,MATCH("AIR-"&amp;I4085,'07 Mode Capacity'!$C$6:$C$17,0))</x:f>
        <x:v>35.011681764387184</x:v>
      </x:c>
      <x:c r="AK4085" s="18" t="n">
        <x:f>Y4085*INDEX('07 Mode Capacity'!$P$6:$P$17,MATCH("OCEAN-"&amp;I4085,'07 Mode Capacity'!$C$6:$C$17,0))</x:f>
        <x:v>45.3197880154345</x:v>
      </x:c>
      <x:c r="AL4085" s="18" t="n">
        <x:f>AB4085*INDEX('07 Mode Capacity'!$P$6:$P$17,MATCH("LAND-"&amp;I4085,'07 Mode Capacity'!$C$6:$C$17,0))</x:f>
        <x:v>0</x:v>
      </x:c>
      <x:c r="AM4085" s="18" t="n">
        <x:f>AE4085*INDEX('07 Mode Capacity'!$P$6:$P$17,MATCH("INLAND-"&amp;I4085,'07 Mode Capacity'!$C$6:$C$17,0))</x:f>
        <x:v>11.50295857988166</x:v>
      </x:c>
      <x:c r="AN4085" s="18" t="n">
        <x:f>SUM(AJ4085:AM4085)</x:f>
        <x:v>91.83442835970334</x:v>
      </x:c>
      <x:c r="AO4085" s="17" t="n">
        <x:f>IF(N4085=0,1,AN4085/N4085)</x:f>
        <x:v>0.18895972913519204</x:v>
      </x:c>
      <x:c r="AP4085" s="11" t="str">
        <x:f>IF(AO4085&gt;='01 Controls'!$E$16,"PASS","FAIL")</x:f>
        <x:v>FAIL</x:v>
      </x:c>
      <x:c r="AQ4085" s="11" t="str">
        <x:v>UNQUANTIFIED</x:v>
      </x:c>
      <x:c r="AR4085" s="11" t="str">
        <x:v>Position-class planning record; serial item and receiver open</x:v>
      </x:c>
      <x:c r="AS4085" s="26"/>
      <x:c r="AT4085" s="26"/>
    </x:row>
    <x:row r="4086">
      <x:c r="C4086" s="11" t="str">
        <x:v>G2-L-ROG-BAT-22</x:v>
      </x:c>
      <x:c r="D4086" s="11" t="str">
        <x:v>G2</x:v>
      </x:c>
      <x:c r="E4086" s="11" t="str">
        <x:v>Regional flood and displacement</x:v>
      </x:c>
      <x:c r="F4086" s="11" t="str">
        <x:v>L-ROG</x:v>
      </x:c>
      <x:c r="G4086" s="11" t="str">
        <x:v>Access and route-opening group</x:v>
      </x:c>
      <x:c r="H4086" s="11" t="str">
        <x:v>BAT-22</x:v>
      </x:c>
      <x:c r="I4086" s="19" t="n">
        <x:v>48</x:v>
      </x:c>
      <x:c r="J4086" s="21" t="n">
        <x:v>8</x:v>
      </x:c>
      <x:c r="K4086" s="18" t="n">
        <x:f>'05 Cargo Register'!K54</x:f>
        <x:v>243</x:v>
      </x:c>
      <x:c r="L4086" s="18" t="n">
        <x:f>'05 Cargo Register'!N54</x:f>
        <x:v>14</x:v>
      </x:c>
      <x:c r="M4086" s="18" t="n">
        <x:f>'05 Cargo Register'!O54</x:f>
        <x:v>369.6</x:v>
      </x:c>
      <x:c r="N4086" s="18" t="n">
        <x:f>J4086*K4086</x:f>
        <x:v>1944</x:v>
      </x:c>
      <x:c r="O4086" s="18" t="n">
        <x:f>J4086*L4086</x:f>
        <x:v>112</x:v>
      </x:c>
      <x:c r="P4086" s="18" t="n">
        <x:f>J4086*M4086</x:f>
        <x:v>2956.8</x:v>
      </x:c>
      <x:c r="Q4086" s="22" t="n">
        <x:f>'01 Controls'!$E$31*'02 Cargo Classes'!$M$9</x:f>
        <x:v>0</x:v>
      </x:c>
      <x:c r="R4086" s="22" t="n">
        <x:f>'01 Controls'!$F$31*'02 Cargo Classes'!$N$9</x:f>
        <x:v>0.75</x:v>
      </x:c>
      <x:c r="S4086" s="22" t="n">
        <x:f>'01 Controls'!$G$31*'02 Cargo Classes'!$O$9</x:f>
        <x:v>0</x:v>
      </x:c>
      <x:c r="T4086" s="22" t="n">
        <x:f>'01 Controls'!$H$31*'02 Cargo Classes'!$P$9</x:f>
        <x:v>0.05</x:v>
      </x:c>
      <x:c r="U4086" s="22" t="n">
        <x:f>SUM(Q4086:T4086)</x:f>
        <x:v>0.8</x:v>
      </x:c>
      <x:c r="V4086" s="18" t="n">
        <x:f>IF(U4086=0,0,N4086*Q4086/U4086)</x:f>
        <x:v>0</x:v>
      </x:c>
      <x:c r="W4086" s="18" t="n">
        <x:f>IF(U4086=0,0,P4086*Q4086/U4086)</x:f>
        <x:v>0</x:v>
      </x:c>
      <x:c r="X4086" s="18" t="n">
        <x:f>MAX(V4086,W4086*'01 Controls'!$E$12)</x:f>
        <x:v>0</x:v>
      </x:c>
      <x:c r="Y4086" s="18" t="n">
        <x:f>IF(U4086=0,0,N4086*R4086/U4086)</x:f>
        <x:v>1822.5</x:v>
      </x:c>
      <x:c r="Z4086" s="18" t="n">
        <x:f>IF(U4086=0,0,P4086*R4086/U4086)</x:f>
        <x:v>2772.0000000000005</x:v>
      </x:c>
      <x:c r="AA4086" s="18" t="n">
        <x:f>MAX(Y4086,Z4086*'01 Controls'!$E$13)</x:f>
        <x:v>1822.5</x:v>
      </x:c>
      <x:c r="AB4086" s="18" t="n">
        <x:f>IF(U4086=0,0,N4086*S4086/U4086)</x:f>
        <x:v>0</x:v>
      </x:c>
      <x:c r="AC4086" s="18" t="n">
        <x:f>IF(U4086=0,0,P4086*S4086/U4086)</x:f>
        <x:v>0</x:v>
      </x:c>
      <x:c r="AD4086" s="18" t="n">
        <x:f>MAX(AB4086,AC4086*'01 Controls'!$E$14)</x:f>
        <x:v>0</x:v>
      </x:c>
      <x:c r="AE4086" s="18" t="n">
        <x:f>IF(U4086=0,0,N4086*T4086/U4086)</x:f>
        <x:v>121.5</x:v>
      </x:c>
      <x:c r="AF4086" s="18" t="n">
        <x:f>IF(U4086=0,0,P4086*T4086/U4086)</x:f>
        <x:v>184.79999999999998</x:v>
      </x:c>
      <x:c r="AG4086" s="18" t="n">
        <x:f>MAX(AE4086,AF4086*'01 Controls'!$E$15)</x:f>
        <x:v>121.5</x:v>
      </x:c>
      <x:c r="AH4086" s="18" t="n">
        <x:f>SUM(V4086,Y4086,AB4086,AE4086)</x:f>
        <x:v>1944</x:v>
      </x:c>
      <x:c r="AI4086" s="18" t="n">
        <x:f>N4086-AH4086</x:f>
        <x:v>0</x:v>
      </x:c>
      <x:c r="AJ4086" s="18" t="n">
        <x:f>V4086*INDEX('07 Mode Capacity'!$P$6:$P$17,MATCH("AIR-"&amp;I4086,'07 Mode Capacity'!$C$6:$C$17,0))</x:f>
        <x:v>0</x:v>
      </x:c>
      <x:c r="AK4086" s="18" t="n">
        <x:f>Y4086*INDEX('07 Mode Capacity'!$P$6:$P$17,MATCH("OCEAN-"&amp;I4086,'07 Mode Capacity'!$C$6:$C$17,0))</x:f>
        <x:v>159.71712057855854</x:v>
      </x:c>
      <x:c r="AL4086" s="18" t="n">
        <x:f>AB4086*INDEX('07 Mode Capacity'!$P$6:$P$17,MATCH("LAND-"&amp;I4086,'07 Mode Capacity'!$C$6:$C$17,0))</x:f>
        <x:v>0</x:v>
      </x:c>
      <x:c r="AM4086" s="18" t="n">
        <x:f>AE4086*INDEX('07 Mode Capacity'!$P$6:$P$17,MATCH("INLAND-"&amp;I4086,'07 Mode Capacity'!$C$6:$C$17,0))</x:f>
        <x:v>76.69497572775298</x:v>
      </x:c>
      <x:c r="AN4086" s="18" t="n">
        <x:f>SUM(AJ4086:AM4086)</x:f>
        <x:v>236.41209630631153</x:v>
      </x:c>
      <x:c r="AO4086" s="17" t="n">
        <x:f>IF(N4086=0,1,AN4086/N4086)</x:f>
        <x:v>0.12161116065139482</x:v>
      </x:c>
      <x:c r="AP4086" s="11" t="str">
        <x:f>IF(AO4086&gt;='01 Controls'!$E$16,"PASS","FAIL")</x:f>
        <x:v>FAIL</x:v>
      </x:c>
      <x:c r="AQ4086" s="11" t="str">
        <x:v>UNQUANTIFIED</x:v>
      </x:c>
      <x:c r="AR4086" s="11" t="str">
        <x:v>Position-class planning record; serial item and receiver open</x:v>
      </x:c>
      <x:c r="AS4086" s="26"/>
      <x:c r="AT4086" s="26"/>
    </x:row>
    <x:row r="4087">
      <x:c r="C4087" s="11" t="str">
        <x:v>G2-L-ROG-TNK-20</x:v>
      </x:c>
      <x:c r="D4087" s="11" t="str">
        <x:v>G2</x:v>
      </x:c>
      <x:c r="E4087" s="11" t="str">
        <x:v>Regional flood and displacement</x:v>
      </x:c>
      <x:c r="F4087" s="11" t="str">
        <x:v>L-ROG</x:v>
      </x:c>
      <x:c r="G4087" s="11" t="str">
        <x:v>Access and route-opening group</x:v>
      </x:c>
      <x:c r="H4087" s="11" t="str">
        <x:v>TNK-20</x:v>
      </x:c>
      <x:c r="I4087" s="19" t="n">
        <x:v>48</x:v>
      </x:c>
      <x:c r="J4087" s="21" t="n">
        <x:v>8</x:v>
      </x:c>
      <x:c r="K4087" s="18" t="n">
        <x:f>'05 Cargo Register'!K55</x:f>
        <x:v>243</x:v>
      </x:c>
      <x:c r="L4087" s="18" t="n">
        <x:f>'05 Cargo Register'!N55</x:f>
        <x:v>15</x:v>
      </x:c>
      <x:c r="M4087" s="18" t="n">
        <x:f>'05 Cargo Register'!O55</x:f>
        <x:v>318.75</x:v>
      </x:c>
      <x:c r="N4087" s="18" t="n">
        <x:f>J4087*K4087</x:f>
        <x:v>1944</x:v>
      </x:c>
      <x:c r="O4087" s="18" t="n">
        <x:f>J4087*L4087</x:f>
        <x:v>120</x:v>
      </x:c>
      <x:c r="P4087" s="18" t="n">
        <x:f>J4087*M4087</x:f>
        <x:v>2550</x:v>
      </x:c>
      <x:c r="Q4087" s="22" t="n">
        <x:f>'01 Controls'!$E$31*'02 Cargo Classes'!$M$10</x:f>
        <x:v>0</x:v>
      </x:c>
      <x:c r="R4087" s="22" t="n">
        <x:f>'01 Controls'!$F$31*'02 Cargo Classes'!$N$10</x:f>
        <x:v>0.8999999999999999</x:v>
      </x:c>
      <x:c r="S4087" s="22" t="n">
        <x:f>'01 Controls'!$G$31*'02 Cargo Classes'!$O$10</x:f>
        <x:v>0</x:v>
      </x:c>
      <x:c r="T4087" s="22" t="n">
        <x:f>'01 Controls'!$H$31*'02 Cargo Classes'!$P$10</x:f>
        <x:v>0.1</x:v>
      </x:c>
      <x:c r="U4087" s="22" t="n">
        <x:f>SUM(Q4087:T4087)</x:f>
        <x:v>0.9999999999999999</x:v>
      </x:c>
      <x:c r="V4087" s="18" t="n">
        <x:f>IF(U4087=0,0,N4087*Q4087/U4087)</x:f>
        <x:v>0</x:v>
      </x:c>
      <x:c r="W4087" s="18" t="n">
        <x:f>IF(U4087=0,0,P4087*Q4087/U4087)</x:f>
        <x:v>0</x:v>
      </x:c>
      <x:c r="X4087" s="18" t="n">
        <x:f>MAX(V4087,W4087*'01 Controls'!$E$12)</x:f>
        <x:v>0</x:v>
      </x:c>
      <x:c r="Y4087" s="18" t="n">
        <x:f>IF(U4087=0,0,N4087*R4087/U4087)</x:f>
        <x:v>1749.6000000000001</x:v>
      </x:c>
      <x:c r="Z4087" s="18" t="n">
        <x:f>IF(U4087=0,0,P4087*R4087/U4087)</x:f>
        <x:v>2295.0000000000005</x:v>
      </x:c>
      <x:c r="AA4087" s="18" t="n">
        <x:f>MAX(Y4087,Z4087*'01 Controls'!$E$13)</x:f>
        <x:v>1749.6000000000001</x:v>
      </x:c>
      <x:c r="AB4087" s="18" t="n">
        <x:f>IF(U4087=0,0,N4087*S4087/U4087)</x:f>
        <x:v>0</x:v>
      </x:c>
      <x:c r="AC4087" s="18" t="n">
        <x:f>IF(U4087=0,0,P4087*S4087/U4087)</x:f>
        <x:v>0</x:v>
      </x:c>
      <x:c r="AD4087" s="18" t="n">
        <x:f>MAX(AB4087,AC4087*'01 Controls'!$E$14)</x:f>
        <x:v>0</x:v>
      </x:c>
      <x:c r="AE4087" s="18" t="n">
        <x:f>IF(U4087=0,0,N4087*T4087/U4087)</x:f>
        <x:v>194.40000000000003</x:v>
      </x:c>
      <x:c r="AF4087" s="18" t="n">
        <x:f>IF(U4087=0,0,P4087*T4087/U4087)</x:f>
        <x:v>255.00000000000003</x:v>
      </x:c>
      <x:c r="AG4087" s="18" t="n">
        <x:f>MAX(AE4087,AF4087*'01 Controls'!$E$15)</x:f>
        <x:v>194.40000000000003</x:v>
      </x:c>
      <x:c r="AH4087" s="18" t="n">
        <x:f>SUM(V4087,Y4087,AB4087,AE4087)</x:f>
        <x:v>1944.0000000000002</x:v>
      </x:c>
      <x:c r="AI4087" s="18" t="n">
        <x:f>N4087-AH4087</x:f>
        <x:v>-2.2737367544323206e-13</x:v>
      </x:c>
      <x:c r="AJ4087" s="18" t="n">
        <x:f>V4087*INDEX('07 Mode Capacity'!$P$6:$P$17,MATCH("AIR-"&amp;I4087,'07 Mode Capacity'!$C$6:$C$17,0))</x:f>
        <x:v>0</x:v>
      </x:c>
      <x:c r="AK4087" s="18" t="n">
        <x:f>Y4087*INDEX('07 Mode Capacity'!$P$6:$P$17,MATCH("OCEAN-"&amp;I4087,'07 Mode Capacity'!$C$6:$C$17,0))</x:f>
        <x:v>153.32843575541622</x:v>
      </x:c>
      <x:c r="AL4087" s="18" t="n">
        <x:f>AB4087*INDEX('07 Mode Capacity'!$P$6:$P$17,MATCH("LAND-"&amp;I4087,'07 Mode Capacity'!$C$6:$C$17,0))</x:f>
        <x:v>0</x:v>
      </x:c>
      <x:c r="AM4087" s="18" t="n">
        <x:f>AE4087*INDEX('07 Mode Capacity'!$P$6:$P$17,MATCH("INLAND-"&amp;I4087,'07 Mode Capacity'!$C$6:$C$17,0))</x:f>
        <x:v>122.7119611644048</x:v>
      </x:c>
      <x:c r="AN4087" s="18" t="n">
        <x:f>SUM(AJ4087:AM4087)</x:f>
        <x:v>276.04039691982103</x:v>
      </x:c>
      <x:c r="AO4087" s="17" t="n">
        <x:f>IF(N4087=0,1,AN4087/N4087)</x:f>
        <x:v>0.14199608895052523</x:v>
      </x:c>
      <x:c r="AP4087" s="11" t="str">
        <x:f>IF(AO4087&gt;='01 Controls'!$E$16,"PASS","FAIL")</x:f>
        <x:v>FAIL</x:v>
      </x:c>
      <x:c r="AQ4087" s="11" t="str">
        <x:v>UNQUANTIFIED</x:v>
      </x:c>
      <x:c r="AR4087" s="11" t="str">
        <x:v>Position-class planning record; serial item and receiver open</x:v>
      </x:c>
      <x:c r="AS4087" s="26"/>
      <x:c r="AT4087" s="26"/>
    </x:row>
    <x:row r="4088">
      <x:c r="C4088" s="11" t="str">
        <x:v>G2-L-ROG-FLR-24</x:v>
      </x:c>
      <x:c r="D4088" s="11" t="str">
        <x:v>G2</x:v>
      </x:c>
      <x:c r="E4088" s="11" t="str">
        <x:v>Regional flood and displacement</x:v>
      </x:c>
      <x:c r="F4088" s="11" t="str">
        <x:v>L-ROG</x:v>
      </x:c>
      <x:c r="G4088" s="11" t="str">
        <x:v>Access and route-opening group</x:v>
      </x:c>
      <x:c r="H4088" s="11" t="str">
        <x:v>FLR-24</x:v>
      </x:c>
      <x:c r="I4088" s="19" t="n">
        <x:v>48</x:v>
      </x:c>
      <x:c r="J4088" s="21" t="n">
        <x:v>8</x:v>
      </x:c>
      <x:c r="K4088" s="18" t="n">
        <x:f>'05 Cargo Register'!K56</x:f>
        <x:v>546.75</x:v>
      </x:c>
      <x:c r="L4088" s="18" t="n">
        <x:f>'05 Cargo Register'!N56</x:f>
        <x:v>27</x:v>
      </x:c>
      <x:c r="M4088" s="18" t="n">
        <x:f>'05 Cargo Register'!O56</x:f>
        <x:v>864</x:v>
      </x:c>
      <x:c r="N4088" s="18" t="n">
        <x:f>J4088*K4088</x:f>
        <x:v>4374</x:v>
      </x:c>
      <x:c r="O4088" s="18" t="n">
        <x:f>J4088*L4088</x:f>
        <x:v>216</x:v>
      </x:c>
      <x:c r="P4088" s="18" t="n">
        <x:f>J4088*M4088</x:f>
        <x:v>6912</x:v>
      </x:c>
      <x:c r="Q4088" s="22" t="n">
        <x:f>'01 Controls'!$E$31*'02 Cargo Classes'!$M$11</x:f>
        <x:v>0</x:v>
      </x:c>
      <x:c r="R4088" s="22" t="n">
        <x:f>'01 Controls'!$F$31*'02 Cargo Classes'!$N$11</x:f>
        <x:v>0.8999999999999999</x:v>
      </x:c>
      <x:c r="S4088" s="22" t="n">
        <x:f>'01 Controls'!$G$31*'02 Cargo Classes'!$O$11</x:f>
        <x:v>0</x:v>
      </x:c>
      <x:c r="T4088" s="22" t="n">
        <x:f>'01 Controls'!$H$31*'02 Cargo Classes'!$P$11</x:f>
        <x:v>0.08000000000000002</x:v>
      </x:c>
      <x:c r="U4088" s="22" t="n">
        <x:f>SUM(Q4088:T4088)</x:f>
        <x:v>0.98</x:v>
      </x:c>
      <x:c r="V4088" s="18" t="n">
        <x:f>IF(U4088=0,0,N4088*Q4088/U4088)</x:f>
        <x:v>0</x:v>
      </x:c>
      <x:c r="W4088" s="18" t="n">
        <x:f>IF(U4088=0,0,P4088*Q4088/U4088)</x:f>
        <x:v>0</x:v>
      </x:c>
      <x:c r="X4088" s="18" t="n">
        <x:f>MAX(V4088,W4088*'01 Controls'!$E$12)</x:f>
        <x:v>0</x:v>
      </x:c>
      <x:c r="Y4088" s="18" t="n">
        <x:f>IF(U4088=0,0,N4088*R4088/U4088)</x:f>
        <x:v>4016.9387755102034</x:v>
      </x:c>
      <x:c r="Z4088" s="18" t="n">
        <x:f>IF(U4088=0,0,P4088*R4088/U4088)</x:f>
        <x:v>6347.7551020408155</x:v>
      </x:c>
      <x:c r="AA4088" s="18" t="n">
        <x:f>MAX(Y4088,Z4088*'01 Controls'!$E$13)</x:f>
        <x:v>4016.9387755102034</x:v>
      </x:c>
      <x:c r="AB4088" s="18" t="n">
        <x:f>IF(U4088=0,0,N4088*S4088/U4088)</x:f>
        <x:v>0</x:v>
      </x:c>
      <x:c r="AC4088" s="18" t="n">
        <x:f>IF(U4088=0,0,P4088*S4088/U4088)</x:f>
        <x:v>0</x:v>
      </x:c>
      <x:c r="AD4088" s="18" t="n">
        <x:f>MAX(AB4088,AC4088*'01 Controls'!$E$14)</x:f>
        <x:v>0</x:v>
      </x:c>
      <x:c r="AE4088" s="18" t="n">
        <x:f>IF(U4088=0,0,N4088*T4088/U4088)</x:f>
        <x:v>357.061224489796</x:v>
      </x:c>
      <x:c r="AF4088" s="18" t="n">
        <x:f>IF(U4088=0,0,P4088*T4088/U4088)</x:f>
        <x:v>564.2448979591838</x:v>
      </x:c>
      <x:c r="AG4088" s="18" t="n">
        <x:f>MAX(AE4088,AF4088*'01 Controls'!$E$15)</x:f>
        <x:v>357.061224489796</x:v>
      </x:c>
      <x:c r="AH4088" s="18" t="n">
        <x:f>SUM(V4088,Y4088,AB4088,AE4088)</x:f>
        <x:v>4373.999999999999</x:v>
      </x:c>
      <x:c r="AI4088" s="18" t="n">
        <x:f>N4088-AH4088</x:f>
        <x:v>9.094947017729282e-13</x:v>
      </x:c>
      <x:c r="AJ4088" s="18" t="n">
        <x:f>V4088*INDEX('07 Mode Capacity'!$P$6:$P$17,MATCH("AIR-"&amp;I4088,'07 Mode Capacity'!$C$6:$C$17,0))</x:f>
        <x:v>0</x:v>
      </x:c>
      <x:c r="AK4088" s="18" t="n">
        <x:f>Y4088*INDEX('07 Mode Capacity'!$P$6:$P$17,MATCH("OCEAN-"&amp;I4088,'07 Mode Capacity'!$C$6:$C$17,0))</x:f>
        <x:v>352.0295718874351</x:v>
      </x:c>
      <x:c r="AL4088" s="18" t="n">
        <x:f>AB4088*INDEX('07 Mode Capacity'!$P$6:$P$17,MATCH("LAND-"&amp;I4088,'07 Mode Capacity'!$C$6:$C$17,0))</x:f>
        <x:v>0</x:v>
      </x:c>
      <x:c r="AM4088" s="18" t="n">
        <x:f>AE4088*INDEX('07 Mode Capacity'!$P$6:$P$17,MATCH("INLAND-"&amp;I4088,'07 Mode Capacity'!$C$6:$C$17,0))</x:f>
        <x:v>225.389316424417</x:v>
      </x:c>
      <x:c r="AN4088" s="18" t="n">
        <x:f>SUM(AJ4088:AM4088)</x:f>
        <x:v>577.4188883118521</x:v>
      </x:c>
      <x:c r="AO4088" s="17" t="n">
        <x:f>IF(N4088=0,1,AN4088/N4088)</x:f>
        <x:v>0.13201163427340012</x:v>
      </x:c>
      <x:c r="AP4088" s="11" t="str">
        <x:f>IF(AO4088&gt;='01 Controls'!$E$16,"PASS","FAIL")</x:f>
        <x:v>FAIL</x:v>
      </x:c>
      <x:c r="AQ4088" s="11" t="str">
        <x:v>UNQUANTIFIED</x:v>
      </x:c>
      <x:c r="AR4088" s="11" t="str">
        <x:v>Position-class planning record; serial item and receiver open</x:v>
      </x:c>
      <x:c r="AS4088" s="26"/>
      <x:c r="AT4088" s="26"/>
    </x:row>
    <x:row r="4089">
      <x:c r="C4089" s="11" t="str">
        <x:v>G2-L-ROG-ROL-30</x:v>
      </x:c>
      <x:c r="D4089" s="11" t="str">
        <x:v>G2</x:v>
      </x:c>
      <x:c r="E4089" s="11" t="str">
        <x:v>Regional flood and displacement</x:v>
      </x:c>
      <x:c r="F4089" s="11" t="str">
        <x:v>L-ROG</x:v>
      </x:c>
      <x:c r="G4089" s="11" t="str">
        <x:v>Access and route-opening group</x:v>
      </x:c>
      <x:c r="H4089" s="11" t="str">
        <x:v>ROL-30</x:v>
      </x:c>
      <x:c r="I4089" s="19" t="n">
        <x:v>48</x:v>
      </x:c>
      <x:c r="J4089" s="21" t="n">
        <x:v>8</x:v>
      </x:c>
      <x:c r="K4089" s="18" t="n">
        <x:f>'05 Cargo Register'!K57</x:f>
        <x:v>759.375</x:v>
      </x:c>
      <x:c r="L4089" s="18" t="n">
        <x:f>'05 Cargo Register'!N57</x:f>
        <x:v>32</x:v>
      </x:c>
      <x:c r="M4089" s="18" t="n">
        <x:f>'05 Cargo Register'!O57</x:f>
        <x:v>2040</x:v>
      </x:c>
      <x:c r="N4089" s="18" t="n">
        <x:f>J4089*K4089</x:f>
        <x:v>6075</x:v>
      </x:c>
      <x:c r="O4089" s="18" t="n">
        <x:f>J4089*L4089</x:f>
        <x:v>256</x:v>
      </x:c>
      <x:c r="P4089" s="18" t="n">
        <x:f>J4089*M4089</x:f>
        <x:v>16320</x:v>
      </x:c>
      <x:c r="Q4089" s="22" t="n">
        <x:f>'01 Controls'!$E$31*'02 Cargo Classes'!$M$12</x:f>
        <x:v>0</x:v>
      </x:c>
      <x:c r="R4089" s="22" t="n">
        <x:f>'01 Controls'!$F$31*'02 Cargo Classes'!$N$12</x:f>
        <x:v>0.75</x:v>
      </x:c>
      <x:c r="S4089" s="22" t="n">
        <x:f>'01 Controls'!$G$31*'02 Cargo Classes'!$O$12</x:f>
        <x:v>0</x:v>
      </x:c>
      <x:c r="T4089" s="22" t="n">
        <x:f>'01 Controls'!$H$31*'02 Cargo Classes'!$P$12</x:f>
        <x:v>0.06</x:v>
      </x:c>
      <x:c r="U4089" s="22" t="n">
        <x:f>SUM(Q4089:T4089)</x:f>
        <x:v>0.81</x:v>
      </x:c>
      <x:c r="V4089" s="18" t="n">
        <x:f>IF(U4089=0,0,N4089*Q4089/U4089)</x:f>
        <x:v>0</x:v>
      </x:c>
      <x:c r="W4089" s="18" t="n">
        <x:f>IF(U4089=0,0,P4089*Q4089/U4089)</x:f>
        <x:v>0</x:v>
      </x:c>
      <x:c r="X4089" s="18" t="n">
        <x:f>MAX(V4089,W4089*'01 Controls'!$E$12)</x:f>
        <x:v>0</x:v>
      </x:c>
      <x:c r="Y4089" s="18" t="n">
        <x:f>IF(U4089=0,0,N4089*R4089/U4089)</x:f>
        <x:v>5625</x:v>
      </x:c>
      <x:c r="Z4089" s="18" t="n">
        <x:f>IF(U4089=0,0,P4089*R4089/U4089)</x:f>
        <x:v>15111.11111111111</x:v>
      </x:c>
      <x:c r="AA4089" s="18" t="n">
        <x:f>MAX(Y4089,Z4089*'01 Controls'!$E$13)</x:f>
        <x:v>5625</x:v>
      </x:c>
      <x:c r="AB4089" s="18" t="n">
        <x:f>IF(U4089=0,0,N4089*S4089/U4089)</x:f>
        <x:v>0</x:v>
      </x:c>
      <x:c r="AC4089" s="18" t="n">
        <x:f>IF(U4089=0,0,P4089*S4089/U4089)</x:f>
        <x:v>0</x:v>
      </x:c>
      <x:c r="AD4089" s="18" t="n">
        <x:f>MAX(AB4089,AC4089*'01 Controls'!$E$14)</x:f>
        <x:v>0</x:v>
      </x:c>
      <x:c r="AE4089" s="18" t="n">
        <x:f>IF(U4089=0,0,N4089*T4089/U4089)</x:f>
        <x:v>449.99999999999994</x:v>
      </x:c>
      <x:c r="AF4089" s="18" t="n">
        <x:f>IF(U4089=0,0,P4089*T4089/U4089)</x:f>
        <x:v>1208.8888888888887</x:v>
      </x:c>
      <x:c r="AG4089" s="18" t="n">
        <x:f>MAX(AE4089,AF4089*'01 Controls'!$E$15)</x:f>
        <x:v>449.99999999999994</x:v>
      </x:c>
      <x:c r="AH4089" s="18" t="n">
        <x:f>SUM(V4089,Y4089,AB4089,AE4089)</x:f>
        <x:v>6075</x:v>
      </x:c>
      <x:c r="AI4089" s="18" t="n">
        <x:f>N4089-AH4089</x:f>
        <x:v>0</x:v>
      </x:c>
      <x:c r="AJ4089" s="18" t="n">
        <x:f>V4089*INDEX('07 Mode Capacity'!$P$6:$P$17,MATCH("AIR-"&amp;I4089,'07 Mode Capacity'!$C$6:$C$17,0))</x:f>
        <x:v>0</x:v>
      </x:c>
      <x:c r="AK4089" s="18" t="n">
        <x:f>Y4089*INDEX('07 Mode Capacity'!$P$6:$P$17,MATCH("OCEAN-"&amp;I4089,'07 Mode Capacity'!$C$6:$C$17,0))</x:f>
        <x:v>492.95407585974857</x:v>
      </x:c>
      <x:c r="AL4089" s="18" t="n">
        <x:f>AB4089*INDEX('07 Mode Capacity'!$P$6:$P$17,MATCH("LAND-"&amp;I4089,'07 Mode Capacity'!$C$6:$C$17,0))</x:f>
        <x:v>0</x:v>
      </x:c>
      <x:c r="AM4089" s="18" t="n">
        <x:f>AE4089*INDEX('07 Mode Capacity'!$P$6:$P$17,MATCH("INLAND-"&amp;I4089,'07 Mode Capacity'!$C$6:$C$17,0))</x:f>
        <x:v>284.05546565834436</x:v>
      </x:c>
      <x:c r="AN4089" s="18" t="n">
        <x:f>SUM(AJ4089:AM4089)</x:f>
        <x:v>777.0095415180929</x:v>
      </x:c>
      <x:c r="AO4089" s="17" t="n">
        <x:f>IF(N4089=0,1,AN4089/N4089)</x:f>
        <x:v>0.12790280518816344</x:v>
      </x:c>
      <x:c r="AP4089" s="11" t="str">
        <x:f>IF(AO4089&gt;='01 Controls'!$E$16,"PASS","FAIL")</x:f>
        <x:v>FAIL</x:v>
      </x:c>
      <x:c r="AQ4089" s="11" t="str">
        <x:v>UNQUANTIFIED</x:v>
      </x:c>
      <x:c r="AR4089" s="11" t="str">
        <x:v>Position-class planning record; serial item and receiver open</x:v>
      </x:c>
      <x:c r="AS4089" s="26"/>
      <x:c r="AT4089" s="26"/>
    </x:row>
    <x:row r="4090">
      <x:c r="C4090" s="11" t="str">
        <x:v>G2-L-ROG-LIN-18</x:v>
      </x:c>
      <x:c r="D4090" s="11" t="str">
        <x:v>G2</x:v>
      </x:c>
      <x:c r="E4090" s="11" t="str">
        <x:v>Regional flood and displacement</x:v>
      </x:c>
      <x:c r="F4090" s="11" t="str">
        <x:v>L-ROG</x:v>
      </x:c>
      <x:c r="G4090" s="11" t="str">
        <x:v>Access and route-opening group</x:v>
      </x:c>
      <x:c r="H4090" s="11" t="str">
        <x:v>LIN-18</x:v>
      </x:c>
      <x:c r="I4090" s="19" t="n">
        <x:v>72</x:v>
      </x:c>
      <x:c r="J4090" s="21" t="n">
        <x:v>8</x:v>
      </x:c>
      <x:c r="K4090" s="18" t="n">
        <x:f>'05 Cargo Register'!K58</x:f>
        <x:v>303.75</x:v>
      </x:c>
      <x:c r="L4090" s="18" t="n">
        <x:f>'05 Cargo Register'!N58</x:f>
        <x:v>22</x:v>
      </x:c>
      <x:c r="M4090" s="18" t="n">
        <x:f>'05 Cargo Register'!O58</x:f>
        <x:v>968</x:v>
      </x:c>
      <x:c r="N4090" s="18" t="n">
        <x:f>J4090*K4090</x:f>
        <x:v>2430</x:v>
      </x:c>
      <x:c r="O4090" s="18" t="n">
        <x:f>J4090*L4090</x:f>
        <x:v>176</x:v>
      </x:c>
      <x:c r="P4090" s="18" t="n">
        <x:f>J4090*M4090</x:f>
        <x:v>7744</x:v>
      </x:c>
      <x:c r="Q4090" s="22" t="n">
        <x:f>'01 Controls'!$E$31*'02 Cargo Classes'!$M$13</x:f>
        <x:v>0</x:v>
      </x:c>
      <x:c r="R4090" s="22" t="n">
        <x:f>'01 Controls'!$F$31*'02 Cargo Classes'!$N$13</x:f>
        <x:v>0.8999999999999999</x:v>
      </x:c>
      <x:c r="S4090" s="22" t="n">
        <x:f>'01 Controls'!$G$31*'02 Cargo Classes'!$O$13</x:f>
        <x:v>0</x:v>
      </x:c>
      <x:c r="T4090" s="22" t="n">
        <x:f>'01 Controls'!$H$31*'02 Cargo Classes'!$P$13</x:f>
        <x:v>0.1</x:v>
      </x:c>
      <x:c r="U4090" s="22" t="n">
        <x:f>SUM(Q4090:T4090)</x:f>
        <x:v>0.9999999999999999</x:v>
      </x:c>
      <x:c r="V4090" s="18" t="n">
        <x:f>IF(U4090=0,0,N4090*Q4090/U4090)</x:f>
        <x:v>0</x:v>
      </x:c>
      <x:c r="W4090" s="18" t="n">
        <x:f>IF(U4090=0,0,P4090*Q4090/U4090)</x:f>
        <x:v>0</x:v>
      </x:c>
      <x:c r="X4090" s="18" t="n">
        <x:f>MAX(V4090,W4090*'01 Controls'!$E$12)</x:f>
        <x:v>0</x:v>
      </x:c>
      <x:c r="Y4090" s="18" t="n">
        <x:f>IF(U4090=0,0,N4090*R4090/U4090)</x:f>
        <x:v>2187.0000000000005</x:v>
      </x:c>
      <x:c r="Z4090" s="18" t="n">
        <x:f>IF(U4090=0,0,P4090*R4090/U4090)</x:f>
        <x:v>6969.6</x:v>
      </x:c>
      <x:c r="AA4090" s="18" t="n">
        <x:f>MAX(Y4090,Z4090*'01 Controls'!$E$13)</x:f>
        <x:v>2187.0000000000005</x:v>
      </x:c>
      <x:c r="AB4090" s="18" t="n">
        <x:f>IF(U4090=0,0,N4090*S4090/U4090)</x:f>
        <x:v>0</x:v>
      </x:c>
      <x:c r="AC4090" s="18" t="n">
        <x:f>IF(U4090=0,0,P4090*S4090/U4090)</x:f>
        <x:v>0</x:v>
      </x:c>
      <x:c r="AD4090" s="18" t="n">
        <x:f>MAX(AB4090,AC4090*'01 Controls'!$E$14)</x:f>
        <x:v>0</x:v>
      </x:c>
      <x:c r="AE4090" s="18" t="n">
        <x:f>IF(U4090=0,0,N4090*T4090/U4090)</x:f>
        <x:v>243.00000000000003</x:v>
      </x:c>
      <x:c r="AF4090" s="18" t="n">
        <x:f>IF(U4090=0,0,P4090*T4090/U4090)</x:f>
        <x:v>774.4000000000002</x:v>
      </x:c>
      <x:c r="AG4090" s="18" t="n">
        <x:f>MAX(AE4090,AF4090*'01 Controls'!$E$15)</x:f>
        <x:v>243.00000000000003</x:v>
      </x:c>
      <x:c r="AH4090" s="18" t="n">
        <x:f>SUM(V4090,Y4090,AB4090,AE4090)</x:f>
        <x:v>2430.0000000000005</x:v>
      </x:c>
      <x:c r="AI4090" s="18" t="n">
        <x:f>N4090-AH4090</x:f>
        <x:v>-4.547473508864641e-13</x:v>
      </x:c>
      <x:c r="AJ4090" s="18" t="n">
        <x:f>V4090*INDEX('07 Mode Capacity'!$P$6:$P$17,MATCH("AIR-"&amp;I4090,'07 Mode Capacity'!$C$6:$C$17,0))</x:f>
        <x:v>0</x:v>
      </x:c>
      <x:c r="AK4090" s="18" t="n">
        <x:f>Y4090*INDEX('07 Mode Capacity'!$P$6:$P$17,MATCH("OCEAN-"&amp;I4090,'07 Mode Capacity'!$C$6:$C$17,0))</x:f>
        <x:v>1711.913568132413</x:v>
      </x:c>
      <x:c r="AL4090" s="18" t="n">
        <x:f>AB4090*INDEX('07 Mode Capacity'!$P$6:$P$17,MATCH("LAND-"&amp;I4090,'07 Mode Capacity'!$C$6:$C$17,0))</x:f>
        <x:v>0</x:v>
      </x:c>
      <x:c r="AM4090" s="18" t="n">
        <x:f>AE4090*INDEX('07 Mode Capacity'!$P$6:$P$17,MATCH("INLAND-"&amp;I4090,'07 Mode Capacity'!$C$6:$C$17,0))</x:f>
        <x:v>243.00000000000003</x:v>
      </x:c>
      <x:c r="AN4090" s="18" t="n">
        <x:f>SUM(AJ4090:AM4090)</x:f>
        <x:v>1954.913568132413</x:v>
      </x:c>
      <x:c r="AO4090" s="17" t="n">
        <x:f>IF(N4090=0,1,AN4090/N4090)</x:f>
        <x:v>0.8044911803014045</x:v>
      </x:c>
      <x:c r="AP4090" s="11" t="str">
        <x:f>IF(AO4090&gt;='01 Controls'!$E$16,"PASS","FAIL")</x:f>
        <x:v>FAIL</x:v>
      </x:c>
      <x:c r="AQ4090" s="11" t="str">
        <x:v>UNQUANTIFIED</x:v>
      </x:c>
      <x:c r="AR4090" s="11" t="str">
        <x:v>Position-class planning record; serial item and receiver open</x:v>
      </x:c>
      <x:c r="AS4090" s="26"/>
      <x:c r="AT4090" s="26"/>
    </x:row>
    <x:row r="4091">
      <x:c r="C4091" s="11" t="str">
        <x:v>G2-L-ROG-BLK-08</x:v>
      </x:c>
      <x:c r="D4091" s="11" t="str">
        <x:v>G2</x:v>
      </x:c>
      <x:c r="E4091" s="11" t="str">
        <x:v>Regional flood and displacement</x:v>
      </x:c>
      <x:c r="F4091" s="11" t="str">
        <x:v>L-ROG</x:v>
      </x:c>
      <x:c r="G4091" s="11" t="str">
        <x:v>Access and route-opening group</x:v>
      </x:c>
      <x:c r="H4091" s="11" t="str">
        <x:v>BLK-08</x:v>
      </x:c>
      <x:c r="I4091" s="19" t="n">
        <x:v>48</x:v>
      </x:c>
      <x:c r="J4091" s="21" t="n">
        <x:v>8</x:v>
      </x:c>
      <x:c r="K4091" s="18" t="n">
        <x:f>'05 Cargo Register'!K59</x:f>
        <x:v>121.5</x:v>
      </x:c>
      <x:c r="L4091" s="18" t="n">
        <x:f>'05 Cargo Register'!N59</x:f>
        <x:v>19</x:v>
      </x:c>
      <x:c r="M4091" s="18" t="n">
        <x:f>'05 Cargo Register'!O59</x:f>
        <x:v>969</x:v>
      </x:c>
      <x:c r="N4091" s="18" t="n">
        <x:f>J4091*K4091</x:f>
        <x:v>972</x:v>
      </x:c>
      <x:c r="O4091" s="18" t="n">
        <x:f>J4091*L4091</x:f>
        <x:v>152</x:v>
      </x:c>
      <x:c r="P4091" s="18" t="n">
        <x:f>J4091*M4091</x:f>
        <x:v>7752</x:v>
      </x:c>
      <x:c r="Q4091" s="22" t="n">
        <x:f>'01 Controls'!$E$31*'02 Cargo Classes'!$M$14</x:f>
        <x:v>0.15</x:v>
      </x:c>
      <x:c r="R4091" s="22" t="n">
        <x:f>'01 Controls'!$F$31*'02 Cargo Classes'!$N$14</x:f>
        <x:v>0.6000000000000001</x:v>
      </x:c>
      <x:c r="S4091" s="22" t="n">
        <x:f>'01 Controls'!$G$31*'02 Cargo Classes'!$O$14</x:f>
        <x:v>0</x:v>
      </x:c>
      <x:c r="T4091" s="22" t="n">
        <x:f>'01 Controls'!$H$31*'02 Cargo Classes'!$P$14</x:f>
        <x:v>0.05</x:v>
      </x:c>
      <x:c r="U4091" s="22" t="n">
        <x:f>SUM(Q4091:T4091)</x:f>
        <x:v>0.8000000000000002</x:v>
      </x:c>
      <x:c r="V4091" s="18" t="n">
        <x:f>IF(U4091=0,0,N4091*Q4091/U4091)</x:f>
        <x:v>182.24999999999994</x:v>
      </x:c>
      <x:c r="W4091" s="18" t="n">
        <x:f>IF(U4091=0,0,P4091*Q4091/U4091)</x:f>
        <x:v>1453.4999999999998</x:v>
      </x:c>
      <x:c r="X4091" s="18" t="n">
        <x:f>MAX(V4091,W4091*'01 Controls'!$E$12)</x:f>
        <x:v>363.37499999999994</x:v>
      </x:c>
      <x:c r="Y4091" s="18" t="n">
        <x:f>IF(U4091=0,0,N4091*R4091/U4091)</x:f>
        <x:v>728.9999999999999</x:v>
      </x:c>
      <x:c r="Z4091" s="18" t="n">
        <x:f>IF(U4091=0,0,P4091*R4091/U4091)</x:f>
        <x:v>5814</x:v>
      </x:c>
      <x:c r="AA4091" s="18" t="n">
        <x:f>MAX(Y4091,Z4091*'01 Controls'!$E$13)</x:f>
        <x:v>872.1</x:v>
      </x:c>
      <x:c r="AB4091" s="18" t="n">
        <x:f>IF(U4091=0,0,N4091*S4091/U4091)</x:f>
        <x:v>0</x:v>
      </x:c>
      <x:c r="AC4091" s="18" t="n">
        <x:f>IF(U4091=0,0,P4091*S4091/U4091)</x:f>
        <x:v>0</x:v>
      </x:c>
      <x:c r="AD4091" s="18" t="n">
        <x:f>MAX(AB4091,AC4091*'01 Controls'!$E$14)</x:f>
        <x:v>0</x:v>
      </x:c>
      <x:c r="AE4091" s="18" t="n">
        <x:f>IF(U4091=0,0,N4091*T4091/U4091)</x:f>
        <x:v>60.74999999999999</x:v>
      </x:c>
      <x:c r="AF4091" s="18" t="n">
        <x:f>IF(U4091=0,0,P4091*T4091/U4091)</x:f>
        <x:v>484.49999999999994</x:v>
      </x:c>
      <x:c r="AG4091" s="18" t="n">
        <x:f>MAX(AE4091,AF4091*'01 Controls'!$E$15)</x:f>
        <x:v>87.20999999999998</x:v>
      </x:c>
      <x:c r="AH4091" s="18" t="n">
        <x:f>SUM(V4091,Y4091,AB4091,AE4091)</x:f>
        <x:v>971.9999999999998</x:v>
      </x:c>
      <x:c r="AI4091" s="18" t="n">
        <x:f>N4091-AH4091</x:f>
        <x:v>2.2737367544323206e-13</x:v>
      </x:c>
      <x:c r="AJ4091" s="18" t="n">
        <x:f>V4091*INDEX('07 Mode Capacity'!$P$6:$P$17,MATCH("AIR-"&amp;I4091,'07 Mode Capacity'!$C$6:$C$17,0))</x:f>
        <x:v>51.09117372322357</x:v>
      </x:c>
      <x:c r="AK4091" s="18" t="n">
        <x:f>Y4091*INDEX('07 Mode Capacity'!$P$6:$P$17,MATCH("OCEAN-"&amp;I4091,'07 Mode Capacity'!$C$6:$C$17,0))</x:f>
        <x:v>63.88684823142341</x:v>
      </x:c>
      <x:c r="AL4091" s="18" t="n">
        <x:f>AB4091*INDEX('07 Mode Capacity'!$P$6:$P$17,MATCH("LAND-"&amp;I4091,'07 Mode Capacity'!$C$6:$C$17,0))</x:f>
        <x:v>0</x:v>
      </x:c>
      <x:c r="AM4091" s="18" t="n">
        <x:f>AE4091*INDEX('07 Mode Capacity'!$P$6:$P$17,MATCH("INLAND-"&amp;I4091,'07 Mode Capacity'!$C$6:$C$17,0))</x:f>
        <x:v>38.34748786387649</x:v>
      </x:c>
      <x:c r="AN4091" s="18" t="n">
        <x:f>SUM(AJ4091:AM4091)</x:f>
        <x:v>153.32550981852347</x:v>
      </x:c>
      <x:c r="AO4091" s="17" t="n">
        <x:f>IF(N4091=0,1,AN4091/N4091)</x:f>
        <x:v>0.15774229405197887</x:v>
      </x:c>
      <x:c r="AP4091" s="11" t="str">
        <x:f>IF(AO4091&gt;='01 Controls'!$E$16,"PASS","FAIL")</x:f>
        <x:v>FAIL</x:v>
      </x:c>
      <x:c r="AQ4091" s="11" t="str">
        <x:v>UNQUANTIFIED</x:v>
      </x:c>
      <x:c r="AR4091" s="11" t="str">
        <x:v>Position-class planning record; serial item and receiver open</x:v>
      </x:c>
      <x:c r="AS4091" s="26"/>
      <x:c r="AT4091" s="26"/>
    </x:row>
    <x:row r="4092">
      <x:c r="C4092" s="11" t="str">
        <x:v>G2-L-ROG-OOG-80</x:v>
      </x:c>
      <x:c r="D4092" s="11" t="str">
        <x:v>G2</x:v>
      </x:c>
      <x:c r="E4092" s="11" t="str">
        <x:v>Regional flood and displacement</x:v>
      </x:c>
      <x:c r="F4092" s="11" t="str">
        <x:v>L-ROG</x:v>
      </x:c>
      <x:c r="G4092" s="11" t="str">
        <x:v>Access and route-opening group</x:v>
      </x:c>
      <x:c r="H4092" s="11" t="str">
        <x:v>OOG-80</x:v>
      </x:c>
      <x:c r="I4092" s="19" t="n">
        <x:v>72</x:v>
      </x:c>
      <x:c r="J4092" s="21" t="n">
        <x:v>8</x:v>
      </x:c>
      <x:c r="K4092" s="18" t="n">
        <x:f>'05 Cargo Register'!K60</x:f>
        <x:v>303.75</x:v>
      </x:c>
      <x:c r="L4092" s="18" t="n">
        <x:f>'05 Cargo Register'!N60</x:f>
        <x:v>6</x:v>
      </x:c>
      <x:c r="M4092" s="18" t="n">
        <x:f>'05 Cargo Register'!O60</x:f>
        <x:v>1056</x:v>
      </x:c>
      <x:c r="N4092" s="18" t="n">
        <x:f>J4092*K4092</x:f>
        <x:v>2430</x:v>
      </x:c>
      <x:c r="O4092" s="18" t="n">
        <x:f>J4092*L4092</x:f>
        <x:v>48</x:v>
      </x:c>
      <x:c r="P4092" s="18" t="n">
        <x:f>J4092*M4092</x:f>
        <x:v>8448</x:v>
      </x:c>
      <x:c r="Q4092" s="22" t="n">
        <x:f>'01 Controls'!$E$31*'02 Cargo Classes'!$M$15</x:f>
        <x:v>0</x:v>
      </x:c>
      <x:c r="R4092" s="22" t="n">
        <x:f>'01 Controls'!$F$31*'02 Cargo Classes'!$N$15</x:f>
        <x:v>1.5</x:v>
      </x:c>
      <x:c r="S4092" s="22" t="n">
        <x:f>'01 Controls'!$G$31*'02 Cargo Classes'!$O$15</x:f>
        <x:v>0</x:v>
      </x:c>
      <x:c r="T4092" s="22" t="n">
        <x:f>'01 Controls'!$H$31*'02 Cargo Classes'!$P$15</x:f>
        <x:v>0.05</x:v>
      </x:c>
      <x:c r="U4092" s="22" t="n">
        <x:f>SUM(Q4092:T4092)</x:f>
        <x:v>1.55</x:v>
      </x:c>
      <x:c r="V4092" s="18" t="n">
        <x:f>IF(U4092=0,0,N4092*Q4092/U4092)</x:f>
        <x:v>0</x:v>
      </x:c>
      <x:c r="W4092" s="18" t="n">
        <x:f>IF(U4092=0,0,P4092*Q4092/U4092)</x:f>
        <x:v>0</x:v>
      </x:c>
      <x:c r="X4092" s="18" t="n">
        <x:f>MAX(V4092,W4092*'01 Controls'!$E$12)</x:f>
        <x:v>0</x:v>
      </x:c>
      <x:c r="Y4092" s="18" t="n">
        <x:f>IF(U4092=0,0,N4092*R4092/U4092)</x:f>
        <x:v>2351.6129032258063</x:v>
      </x:c>
      <x:c r="Z4092" s="18" t="n">
        <x:f>IF(U4092=0,0,P4092*R4092/U4092)</x:f>
        <x:v>8175.4838709677415</x:v>
      </x:c>
      <x:c r="AA4092" s="18" t="n">
        <x:f>MAX(Y4092,Z4092*'01 Controls'!$E$13)</x:f>
        <x:v>2351.6129032258063</x:v>
      </x:c>
      <x:c r="AB4092" s="18" t="n">
        <x:f>IF(U4092=0,0,N4092*S4092/U4092)</x:f>
        <x:v>0</x:v>
      </x:c>
      <x:c r="AC4092" s="18" t="n">
        <x:f>IF(U4092=0,0,P4092*S4092/U4092)</x:f>
        <x:v>0</x:v>
      </x:c>
      <x:c r="AD4092" s="18" t="n">
        <x:f>MAX(AB4092,AC4092*'01 Controls'!$E$14)</x:f>
        <x:v>0</x:v>
      </x:c>
      <x:c r="AE4092" s="18" t="n">
        <x:f>IF(U4092=0,0,N4092*T4092/U4092)</x:f>
        <x:v>78.38709677419355</x:v>
      </x:c>
      <x:c r="AF4092" s="18" t="n">
        <x:f>IF(U4092=0,0,P4092*T4092/U4092)</x:f>
        <x:v>272.5161290322581</x:v>
      </x:c>
      <x:c r="AG4092" s="18" t="n">
        <x:f>MAX(AE4092,AF4092*'01 Controls'!$E$15)</x:f>
        <x:v>78.38709677419355</x:v>
      </x:c>
      <x:c r="AH4092" s="18" t="n">
        <x:f>SUM(V4092,Y4092,AB4092,AE4092)</x:f>
        <x:v>2430</x:v>
      </x:c>
      <x:c r="AI4092" s="18" t="n">
        <x:f>N4092-AH4092</x:f>
        <x:v>0</x:v>
      </x:c>
      <x:c r="AJ4092" s="18" t="n">
        <x:f>V4092*INDEX('07 Mode Capacity'!$P$6:$P$17,MATCH("AIR-"&amp;I4092,'07 Mode Capacity'!$C$6:$C$17,0))</x:f>
        <x:v>0</x:v>
      </x:c>
      <x:c r="AK4092" s="18" t="n">
        <x:f>Y4092*INDEX('07 Mode Capacity'!$P$6:$P$17,MATCH("OCEAN-"&amp;I4092,'07 Mode Capacity'!$C$6:$C$17,0))</x:f>
        <x:v>1840.7672775617339</x:v>
      </x:c>
      <x:c r="AL4092" s="18" t="n">
        <x:f>AB4092*INDEX('07 Mode Capacity'!$P$6:$P$17,MATCH("LAND-"&amp;I4092,'07 Mode Capacity'!$C$6:$C$17,0))</x:f>
        <x:v>0</x:v>
      </x:c>
      <x:c r="AM4092" s="18" t="n">
        <x:f>AE4092*INDEX('07 Mode Capacity'!$P$6:$P$17,MATCH("INLAND-"&amp;I4092,'07 Mode Capacity'!$C$6:$C$17,0))</x:f>
        <x:v>78.38709677419355</x:v>
      </x:c>
      <x:c r="AN4092" s="18" t="n">
        <x:f>SUM(AJ4092:AM4092)</x:f>
        <x:v>1919.1543743359275</x:v>
      </x:c>
      <x:c r="AO4092" s="17" t="n">
        <x:f>IF(N4092=0,1,AN4092/N4092)</x:f>
        <x:v>0.7897754626896821</x:v>
      </x:c>
      <x:c r="AP4092" s="11" t="str">
        <x:f>IF(AO4092&gt;='01 Controls'!$E$16,"PASS","FAIL")</x:f>
        <x:v>FAIL</x:v>
      </x:c>
      <x:c r="AQ4092" s="11" t="str">
        <x:v>UNQUANTIFIED</x:v>
      </x:c>
      <x:c r="AR4092" s="11" t="str">
        <x:v>Position-class planning record; serial item and receiver open</x:v>
      </x:c>
      <x:c r="AS4092" s="26"/>
      <x:c r="AT4092" s="26"/>
    </x:row>
    <x:row r="4093">
      <x:c r="C4093" s="11" t="str">
        <x:v>G2-L-HCG-APL-45</x:v>
      </x:c>
      <x:c r="D4093" s="11" t="str">
        <x:v>G2</x:v>
      </x:c>
      <x:c r="E4093" s="11" t="str">
        <x:v>Regional flood and displacement</x:v>
      </x:c>
      <x:c r="F4093" s="11" t="str">
        <x:v>L-HCG</x:v>
      </x:c>
      <x:c r="G4093" s="11" t="str">
        <x:v>Flood and hydraulic-control group</x:v>
      </x:c>
      <x:c r="H4093" s="11" t="str">
        <x:v>APL-45</x:v>
      </x:c>
      <x:c r="I4093" s="19" t="n">
        <x:v>24</x:v>
      </x:c>
      <x:c r="J4093" s="21" t="n">
        <x:v>12</x:v>
      </x:c>
      <x:c r="K4093" s="18" t="n">
        <x:f>'05 Cargo Register'!K61</x:f>
        <x:v>91.125</x:v>
      </x:c>
      <x:c r="L4093" s="18" t="n">
        <x:f>'05 Cargo Register'!N61</x:f>
        <x:v>24</x:v>
      </x:c>
      <x:c r="M4093" s="18" t="n">
        <x:f>'05 Cargo Register'!O61</x:f>
        <x:v>180</x:v>
      </x:c>
      <x:c r="N4093" s="18" t="n">
        <x:f>J4093*K4093</x:f>
        <x:v>1093.5</x:v>
      </x:c>
      <x:c r="O4093" s="18" t="n">
        <x:f>J4093*L4093</x:f>
        <x:v>288</x:v>
      </x:c>
      <x:c r="P4093" s="18" t="n">
        <x:f>J4093*M4093</x:f>
        <x:v>2160</x:v>
      </x:c>
      <x:c r="Q4093" s="22" t="n">
        <x:f>'01 Controls'!$E$31*'02 Cargo Classes'!$M$6</x:f>
        <x:v>0.44999999999999996</x:v>
      </x:c>
      <x:c r="R4093" s="22" t="n">
        <x:f>'01 Controls'!$F$31*'02 Cargo Classes'!$N$6</x:f>
        <x:v>0.30000000000000004</x:v>
      </x:c>
      <x:c r="S4093" s="22" t="n">
        <x:f>'01 Controls'!$G$31*'02 Cargo Classes'!$O$6</x:f>
        <x:v>0</x:v>
      </x:c>
      <x:c r="T4093" s="22" t="n">
        <x:f>'01 Controls'!$H$31*'02 Cargo Classes'!$P$6</x:f>
        <x:v>0.03</x:v>
      </x:c>
      <x:c r="U4093" s="22" t="n">
        <x:f>SUM(Q4093:T4093)</x:f>
        <x:v>0.78</x:v>
      </x:c>
      <x:c r="V4093" s="18" t="n">
        <x:f>IF(U4093=0,0,N4093*Q4093/U4093)</x:f>
        <x:v>630.8653846153845</x:v>
      </x:c>
      <x:c r="W4093" s="18" t="n">
        <x:f>IF(U4093=0,0,P4093*Q4093/U4093)</x:f>
        <x:v>1246.153846153846</x:v>
      </x:c>
      <x:c r="X4093" s="18" t="n">
        <x:f>MAX(V4093,W4093*'01 Controls'!$E$12)</x:f>
        <x:v>630.8653846153845</x:v>
      </x:c>
      <x:c r="Y4093" s="18" t="n">
        <x:f>IF(U4093=0,0,N4093*R4093/U4093)</x:f>
        <x:v>420.57692307692315</x:v>
      </x:c>
      <x:c r="Z4093" s="18" t="n">
        <x:f>IF(U4093=0,0,P4093*R4093/U4093)</x:f>
        <x:v>830.7692307692308</x:v>
      </x:c>
      <x:c r="AA4093" s="18" t="n">
        <x:f>MAX(Y4093,Z4093*'01 Controls'!$E$13)</x:f>
        <x:v>420.57692307692315</x:v>
      </x:c>
      <x:c r="AB4093" s="18" t="n">
        <x:f>IF(U4093=0,0,N4093*S4093/U4093)</x:f>
        <x:v>0</x:v>
      </x:c>
      <x:c r="AC4093" s="18" t="n">
        <x:f>IF(U4093=0,0,P4093*S4093/U4093)</x:f>
        <x:v>0</x:v>
      </x:c>
      <x:c r="AD4093" s="18" t="n">
        <x:f>MAX(AB4093,AC4093*'01 Controls'!$E$14)</x:f>
        <x:v>0</x:v>
      </x:c>
      <x:c r="AE4093" s="18" t="n">
        <x:f>IF(U4093=0,0,N4093*T4093/U4093)</x:f>
        <x:v>42.05769230769231</x:v>
      </x:c>
      <x:c r="AF4093" s="18" t="n">
        <x:f>IF(U4093=0,0,P4093*T4093/U4093)</x:f>
        <x:v>83.07692307692307</x:v>
      </x:c>
      <x:c r="AG4093" s="18" t="n">
        <x:f>MAX(AE4093,AF4093*'01 Controls'!$E$15)</x:f>
        <x:v>42.05769230769231</x:v>
      </x:c>
      <x:c r="AH4093" s="18" t="n">
        <x:f>SUM(V4093,Y4093,AB4093,AE4093)</x:f>
        <x:v>1093.5</x:v>
      </x:c>
      <x:c r="AI4093" s="18" t="n">
        <x:f>N4093-AH4093</x:f>
        <x:v>0</x:v>
      </x:c>
      <x:c r="AJ4093" s="18" t="n">
        <x:f>V4093*INDEX('07 Mode Capacity'!$P$6:$P$17,MATCH("AIR-"&amp;I4093,'07 Mode Capacity'!$C$6:$C$17,0))</x:f>
        <x:v>128.01146145104065</x:v>
      </x:c>
      <x:c r="AK4093" s="18" t="n">
        <x:f>Y4093*INDEX('07 Mode Capacity'!$P$6:$P$17,MATCH("OCEAN-"&amp;I4093,'07 Mode Capacity'!$C$6:$C$17,0))</x:f>
        <x:v>63.123990450069506</x:v>
      </x:c>
      <x:c r="AL4093" s="18" t="n">
        <x:f>AB4093*INDEX('07 Mode Capacity'!$P$6:$P$17,MATCH("LAND-"&amp;I4093,'07 Mode Capacity'!$C$6:$C$17,0))</x:f>
        <x:v>0</x:v>
      </x:c>
      <x:c r="AM4093" s="18" t="n">
        <x:f>AE4093*INDEX('07 Mode Capacity'!$P$6:$P$17,MATCH("INLAND-"&amp;I4093,'07 Mode Capacity'!$C$6:$C$17,0))</x:f>
        <x:v>42.05769230769231</x:v>
      </x:c>
      <x:c r="AN4093" s="18" t="n">
        <x:f>SUM(AJ4093:AM4093)</x:f>
        <x:v>233.19314420880244</x:v>
      </x:c>
      <x:c r="AO4093" s="17" t="n">
        <x:f>IF(N4093=0,1,AN4093/N4093)</x:f>
        <x:v>0.21325390416900086</x:v>
      </x:c>
      <x:c r="AP4093" s="11" t="str">
        <x:f>IF(AO4093&gt;='01 Controls'!$E$16,"PASS","FAIL")</x:f>
        <x:v>FAIL</x:v>
      </x:c>
      <x:c r="AQ4093" s="11" t="str">
        <x:v>UNQUANTIFIED</x:v>
      </x:c>
      <x:c r="AR4093" s="11" t="str">
        <x:v>Position-class planning record; serial item and receiver open</x:v>
      </x:c>
      <x:c r="AS4093" s="26"/>
      <x:c r="AT4093" s="26"/>
    </x:row>
    <x:row r="4094">
      <x:c r="C4094" s="11" t="str">
        <x:v>G2-L-HCG-ISO-18</x:v>
      </x:c>
      <x:c r="D4094" s="11" t="str">
        <x:v>G2</x:v>
      </x:c>
      <x:c r="E4094" s="11" t="str">
        <x:v>Regional flood and displacement</x:v>
      </x:c>
      <x:c r="F4094" s="11" t="str">
        <x:v>L-HCG</x:v>
      </x:c>
      <x:c r="G4094" s="11" t="str">
        <x:v>Flood and hydraulic-control group</x:v>
      </x:c>
      <x:c r="H4094" s="11" t="str">
        <x:v>ISO-18</x:v>
      </x:c>
      <x:c r="I4094" s="19" t="n">
        <x:v>48</x:v>
      </x:c>
      <x:c r="J4094" s="21" t="n">
        <x:v>12</x:v>
      </x:c>
      <x:c r="K4094" s="18" t="n">
        <x:f>'05 Cargo Register'!K62</x:f>
        <x:v>364.5</x:v>
      </x:c>
      <x:c r="L4094" s="18" t="n">
        <x:f>'05 Cargo Register'!N62</x:f>
        <x:v>24</x:v>
      </x:c>
      <x:c r="M4094" s="18" t="n">
        <x:f>'05 Cargo Register'!O62</x:f>
        <x:v>633.6</x:v>
      </x:c>
      <x:c r="N4094" s="18" t="n">
        <x:f>J4094*K4094</x:f>
        <x:v>4374</x:v>
      </x:c>
      <x:c r="O4094" s="18" t="n">
        <x:f>J4094*L4094</x:f>
        <x:v>288</x:v>
      </x:c>
      <x:c r="P4094" s="18" t="n">
        <x:f>J4094*M4094</x:f>
        <x:v>7603.200000000001</x:v>
      </x:c>
      <x:c r="Q4094" s="22" t="n">
        <x:f>'01 Controls'!$E$31*'02 Cargo Classes'!$M$7</x:f>
        <x:v>0.03</x:v>
      </x:c>
      <x:c r="R4094" s="22" t="n">
        <x:f>'01 Controls'!$F$31*'02 Cargo Classes'!$N$7</x:f>
        <x:v>0.75</x:v>
      </x:c>
      <x:c r="S4094" s="22" t="n">
        <x:f>'01 Controls'!$G$31*'02 Cargo Classes'!$O$7</x:f>
        <x:v>0</x:v>
      </x:c>
      <x:c r="T4094" s="22" t="n">
        <x:f>'01 Controls'!$H$31*'02 Cargo Classes'!$P$7</x:f>
        <x:v>0.08000000000000002</x:v>
      </x:c>
      <x:c r="U4094" s="22" t="n">
        <x:f>SUM(Q4094:T4094)</x:f>
        <x:v>0.8600000000000001</x:v>
      </x:c>
      <x:c r="V4094" s="18" t="n">
        <x:f>IF(U4094=0,0,N4094*Q4094/U4094)</x:f>
        <x:v>152.5813953488372</x:v>
      </x:c>
      <x:c r="W4094" s="18" t="n">
        <x:f>IF(U4094=0,0,P4094*Q4094/U4094)</x:f>
        <x:v>265.2279069767442</x:v>
      </x:c>
      <x:c r="X4094" s="18" t="n">
        <x:f>MAX(V4094,W4094*'01 Controls'!$E$12)</x:f>
        <x:v>152.5813953488372</x:v>
      </x:c>
      <x:c r="Y4094" s="18" t="n">
        <x:f>IF(U4094=0,0,N4094*R4094/U4094)</x:f>
        <x:v>3814.53488372093</x:v>
      </x:c>
      <x:c r="Z4094" s="18" t="n">
        <x:f>IF(U4094=0,0,P4094*R4094/U4094)</x:f>
        <x:v>6630.697674418605</x:v>
      </x:c>
      <x:c r="AA4094" s="18" t="n">
        <x:f>MAX(Y4094,Z4094*'01 Controls'!$E$13)</x:f>
        <x:v>3814.53488372093</x:v>
      </x:c>
      <x:c r="AB4094" s="18" t="n">
        <x:f>IF(U4094=0,0,N4094*S4094/U4094)</x:f>
        <x:v>0</x:v>
      </x:c>
      <x:c r="AC4094" s="18" t="n">
        <x:f>IF(U4094=0,0,P4094*S4094/U4094)</x:f>
        <x:v>0</x:v>
      </x:c>
      <x:c r="AD4094" s="18" t="n">
        <x:f>MAX(AB4094,AC4094*'01 Controls'!$E$14)</x:f>
        <x:v>0</x:v>
      </x:c>
      <x:c r="AE4094" s="18" t="n">
        <x:f>IF(U4094=0,0,N4094*T4094/U4094)</x:f>
        <x:v>406.8837209302326</x:v>
      </x:c>
      <x:c r="AF4094" s="18" t="n">
        <x:f>IF(U4094=0,0,P4094*T4094/U4094)</x:f>
        <x:v>707.2744186046513</x:v>
      </x:c>
      <x:c r="AG4094" s="18" t="n">
        <x:f>MAX(AE4094,AF4094*'01 Controls'!$E$15)</x:f>
        <x:v>406.8837209302326</x:v>
      </x:c>
      <x:c r="AH4094" s="18" t="n">
        <x:f>SUM(V4094,Y4094,AB4094,AE4094)</x:f>
        <x:v>4374</x:v>
      </x:c>
      <x:c r="AI4094" s="18" t="n">
        <x:f>N4094-AH4094</x:f>
        <x:v>0</x:v>
      </x:c>
      <x:c r="AJ4094" s="18" t="n">
        <x:f>V4094*INDEX('07 Mode Capacity'!$P$6:$P$17,MATCH("AIR-"&amp;I4094,'07 Mode Capacity'!$C$6:$C$17,0))</x:f>
        <x:v>42.77400590781509</x:v>
      </x:c>
      <x:c r="AK4094" s="18" t="n">
        <x:f>Y4094*INDEX('07 Mode Capacity'!$P$6:$P$17,MATCH("OCEAN-"&amp;I4094,'07 Mode Capacity'!$C$6:$C$17,0))</x:f>
        <x:v>334.29164772256433</x:v>
      </x:c>
      <x:c r="AL4094" s="18" t="n">
        <x:f>AB4094*INDEX('07 Mode Capacity'!$P$6:$P$17,MATCH("LAND-"&amp;I4094,'07 Mode Capacity'!$C$6:$C$17,0))</x:f>
        <x:v>0</x:v>
      </x:c>
      <x:c r="AM4094" s="18" t="n">
        <x:f>AE4094*INDEX('07 Mode Capacity'!$P$6:$P$17,MATCH("INLAND-"&amp;I4094,'07 Mode Capacity'!$C$6:$C$17,0))</x:f>
        <x:v>256.83898848363793</x:v>
      </x:c>
      <x:c r="AN4094" s="18" t="n">
        <x:f>SUM(AJ4094:AM4094)</x:f>
        <x:v>633.9046421140174</x:v>
      </x:c>
      <x:c r="AO4094" s="17" t="n">
        <x:f>IF(N4094=0,1,AN4094/N4094)</x:f>
        <x:v>0.14492561548102822</x:v>
      </x:c>
      <x:c r="AP4094" s="11" t="str">
        <x:f>IF(AO4094&gt;='01 Controls'!$E$16,"PASS","FAIL")</x:f>
        <x:v>FAIL</x:v>
      </x:c>
      <x:c r="AQ4094" s="11" t="str">
        <x:v>UNQUANTIFIED</x:v>
      </x:c>
      <x:c r="AR4094" s="11" t="str">
        <x:v>Position-class planning record; serial item and receiver open</x:v>
      </x:c>
      <x:c r="AS4094" s="26"/>
      <x:c r="AT4094" s="26"/>
    </x:row>
    <x:row r="4095">
      <x:c r="C4095" s="11" t="str">
        <x:v>G2-L-HCG-COL-12</x:v>
      </x:c>
      <x:c r="D4095" s="11" t="str">
        <x:v>G2</x:v>
      </x:c>
      <x:c r="E4095" s="11" t="str">
        <x:v>Regional flood and displacement</x:v>
      </x:c>
      <x:c r="F4095" s="11" t="str">
        <x:v>L-HCG</x:v>
      </x:c>
      <x:c r="G4095" s="11" t="str">
        <x:v>Flood and hydraulic-control group</x:v>
      </x:c>
      <x:c r="H4095" s="11" t="str">
        <x:v>COL-12</x:v>
      </x:c>
      <x:c r="I4095" s="19" t="n">
        <x:v>24</x:v>
      </x:c>
      <x:c r="J4095" s="21" t="n">
        <x:v>12</x:v>
      </x:c>
      <x:c r="K4095" s="18" t="n">
        <x:f>'05 Cargo Register'!K63</x:f>
        <x:v>60.75</x:v>
      </x:c>
      <x:c r="L4095" s="18" t="n">
        <x:f>'05 Cargo Register'!N63</x:f>
        <x:v>7</x:v>
      </x:c>
      <x:c r="M4095" s="18" t="n">
        <x:f>'05 Cargo Register'!O63</x:f>
        <x:v>184.8</x:v>
      </x:c>
      <x:c r="N4095" s="18" t="n">
        <x:f>J4095*K4095</x:f>
        <x:v>729</x:v>
      </x:c>
      <x:c r="O4095" s="18" t="n">
        <x:f>J4095*L4095</x:f>
        <x:v>84</x:v>
      </x:c>
      <x:c r="P4095" s="18" t="n">
        <x:f>J4095*M4095</x:f>
        <x:v>2217.6000000000004</x:v>
      </x:c>
      <x:c r="Q4095" s="22" t="n">
        <x:f>'01 Controls'!$E$31*'02 Cargo Classes'!$M$8</x:f>
        <x:v>0.3</x:v>
      </x:c>
      <x:c r="R4095" s="22" t="n">
        <x:f>'01 Controls'!$F$31*'02 Cargo Classes'!$N$8</x:f>
        <x:v>0.5249999999999999</x:v>
      </x:c>
      <x:c r="S4095" s="22" t="n">
        <x:f>'01 Controls'!$G$31*'02 Cargo Classes'!$O$8</x:f>
        <x:v>0</x:v>
      </x:c>
      <x:c r="T4095" s="22" t="n">
        <x:f>'01 Controls'!$H$31*'02 Cargo Classes'!$P$8</x:f>
        <x:v>0.020000000000000004</x:v>
      </x:c>
      <x:c r="U4095" s="22" t="n">
        <x:f>SUM(Q4095:T4095)</x:f>
        <x:v>0.845</x:v>
      </x:c>
      <x:c r="V4095" s="18" t="n">
        <x:f>IF(U4095=0,0,N4095*Q4095/U4095)</x:f>
        <x:v>258.8165680473373</x:v>
      </x:c>
      <x:c r="W4095" s="18" t="n">
        <x:f>IF(U4095=0,0,P4095*Q4095/U4095)</x:f>
        <x:v>787.3136094674558</x:v>
      </x:c>
      <x:c r="X4095" s="18" t="n">
        <x:f>MAX(V4095,W4095*'01 Controls'!$E$12)</x:f>
        <x:v>258.8165680473373</x:v>
      </x:c>
      <x:c r="Y4095" s="18" t="n">
        <x:f>IF(U4095=0,0,N4095*R4095/U4095)</x:f>
        <x:v>452.9289940828401</x:v>
      </x:c>
      <x:c r="Z4095" s="18" t="n">
        <x:f>IF(U4095=0,0,P4095*R4095/U4095)</x:f>
        <x:v>1377.7988165680474</x:v>
      </x:c>
      <x:c r="AA4095" s="18" t="n">
        <x:f>MAX(Y4095,Z4095*'01 Controls'!$E$13)</x:f>
        <x:v>452.9289940828401</x:v>
      </x:c>
      <x:c r="AB4095" s="18" t="n">
        <x:f>IF(U4095=0,0,N4095*S4095/U4095)</x:f>
        <x:v>0</x:v>
      </x:c>
      <x:c r="AC4095" s="18" t="n">
        <x:f>IF(U4095=0,0,P4095*S4095/U4095)</x:f>
        <x:v>0</x:v>
      </x:c>
      <x:c r="AD4095" s="18" t="n">
        <x:f>MAX(AB4095,AC4095*'01 Controls'!$E$14)</x:f>
        <x:v>0</x:v>
      </x:c>
      <x:c r="AE4095" s="18" t="n">
        <x:f>IF(U4095=0,0,N4095*T4095/U4095)</x:f>
        <x:v>17.25443786982249</x:v>
      </x:c>
      <x:c r="AF4095" s="18" t="n">
        <x:f>IF(U4095=0,0,P4095*T4095/U4095)</x:f>
        <x:v>52.48757396449707</x:v>
      </x:c>
      <x:c r="AG4095" s="18" t="n">
        <x:f>MAX(AE4095,AF4095*'01 Controls'!$E$15)</x:f>
        <x:v>17.25443786982249</x:v>
      </x:c>
      <x:c r="AH4095" s="18" t="n">
        <x:f>SUM(V4095,Y4095,AB4095,AE4095)</x:f>
        <x:v>728.9999999999999</x:v>
      </x:c>
      <x:c r="AI4095" s="18" t="n">
        <x:f>N4095-AH4095</x:f>
        <x:v>1.1368683772161603e-13</x:v>
      </x:c>
      <x:c r="AJ4095" s="18" t="n">
        <x:f>V4095*INDEX('07 Mode Capacity'!$P$6:$P$17,MATCH("AIR-"&amp;I4095,'07 Mode Capacity'!$C$6:$C$17,0))</x:f>
        <x:v>52.51752264658079</x:v>
      </x:c>
      <x:c r="AK4095" s="18" t="n">
        <x:f>Y4095*INDEX('07 Mode Capacity'!$P$6:$P$17,MATCH("OCEAN-"&amp;I4095,'07 Mode Capacity'!$C$6:$C$17,0))</x:f>
        <x:v>67.97968202315174</x:v>
      </x:c>
      <x:c r="AL4095" s="18" t="n">
        <x:f>AB4095*INDEX('07 Mode Capacity'!$P$6:$P$17,MATCH("LAND-"&amp;I4095,'07 Mode Capacity'!$C$6:$C$17,0))</x:f>
        <x:v>0</x:v>
      </x:c>
      <x:c r="AM4095" s="18" t="n">
        <x:f>AE4095*INDEX('07 Mode Capacity'!$P$6:$P$17,MATCH("INLAND-"&amp;I4095,'07 Mode Capacity'!$C$6:$C$17,0))</x:f>
        <x:v>17.25443786982249</x:v>
      </x:c>
      <x:c r="AN4095" s="18" t="n">
        <x:f>SUM(AJ4095:AM4095)</x:f>
        <x:v>137.751642539555</x:v>
      </x:c>
      <x:c r="AO4095" s="17" t="n">
        <x:f>IF(N4095=0,1,AN4095/N4095)</x:f>
        <x:v>0.18895972913519204</x:v>
      </x:c>
      <x:c r="AP4095" s="11" t="str">
        <x:f>IF(AO4095&gt;='01 Controls'!$E$16,"PASS","FAIL")</x:f>
        <x:v>FAIL</x:v>
      </x:c>
      <x:c r="AQ4095" s="11" t="str">
        <x:v>UNQUANTIFIED</x:v>
      </x:c>
      <x:c r="AR4095" s="11" t="str">
        <x:v>Position-class planning record; serial item and receiver open</x:v>
      </x:c>
      <x:c r="AS4095" s="26"/>
      <x:c r="AT4095" s="26"/>
    </x:row>
    <x:row r="4096">
      <x:c r="C4096" s="11" t="str">
        <x:v>G2-L-HCG-BAT-22</x:v>
      </x:c>
      <x:c r="D4096" s="11" t="str">
        <x:v>G2</x:v>
      </x:c>
      <x:c r="E4096" s="11" t="str">
        <x:v>Regional flood and displacement</x:v>
      </x:c>
      <x:c r="F4096" s="11" t="str">
        <x:v>L-HCG</x:v>
      </x:c>
      <x:c r="G4096" s="11" t="str">
        <x:v>Flood and hydraulic-control group</x:v>
      </x:c>
      <x:c r="H4096" s="11" t="str">
        <x:v>BAT-22</x:v>
      </x:c>
      <x:c r="I4096" s="19" t="n">
        <x:v>48</x:v>
      </x:c>
      <x:c r="J4096" s="21" t="n">
        <x:v>12</x:v>
      </x:c>
      <x:c r="K4096" s="18" t="n">
        <x:f>'05 Cargo Register'!K64</x:f>
        <x:v>243</x:v>
      </x:c>
      <x:c r="L4096" s="18" t="n">
        <x:f>'05 Cargo Register'!N64</x:f>
        <x:v>14</x:v>
      </x:c>
      <x:c r="M4096" s="18" t="n">
        <x:f>'05 Cargo Register'!O64</x:f>
        <x:v>369.6</x:v>
      </x:c>
      <x:c r="N4096" s="18" t="n">
        <x:f>J4096*K4096</x:f>
        <x:v>2916</x:v>
      </x:c>
      <x:c r="O4096" s="18" t="n">
        <x:f>J4096*L4096</x:f>
        <x:v>168</x:v>
      </x:c>
      <x:c r="P4096" s="18" t="n">
        <x:f>J4096*M4096</x:f>
        <x:v>4435.200000000001</x:v>
      </x:c>
      <x:c r="Q4096" s="22" t="n">
        <x:f>'01 Controls'!$E$31*'02 Cargo Classes'!$M$9</x:f>
        <x:v>0</x:v>
      </x:c>
      <x:c r="R4096" s="22" t="n">
        <x:f>'01 Controls'!$F$31*'02 Cargo Classes'!$N$9</x:f>
        <x:v>0.75</x:v>
      </x:c>
      <x:c r="S4096" s="22" t="n">
        <x:f>'01 Controls'!$G$31*'02 Cargo Classes'!$O$9</x:f>
        <x:v>0</x:v>
      </x:c>
      <x:c r="T4096" s="22" t="n">
        <x:f>'01 Controls'!$H$31*'02 Cargo Classes'!$P$9</x:f>
        <x:v>0.05</x:v>
      </x:c>
      <x:c r="U4096" s="22" t="n">
        <x:f>SUM(Q4096:T4096)</x:f>
        <x:v>0.8</x:v>
      </x:c>
      <x:c r="V4096" s="18" t="n">
        <x:f>IF(U4096=0,0,N4096*Q4096/U4096)</x:f>
        <x:v>0</x:v>
      </x:c>
      <x:c r="W4096" s="18" t="n">
        <x:f>IF(U4096=0,0,P4096*Q4096/U4096)</x:f>
        <x:v>0</x:v>
      </x:c>
      <x:c r="X4096" s="18" t="n">
        <x:f>MAX(V4096,W4096*'01 Controls'!$E$12)</x:f>
        <x:v>0</x:v>
      </x:c>
      <x:c r="Y4096" s="18" t="n">
        <x:f>IF(U4096=0,0,N4096*R4096/U4096)</x:f>
        <x:v>2733.75</x:v>
      </x:c>
      <x:c r="Z4096" s="18" t="n">
        <x:f>IF(U4096=0,0,P4096*R4096/U4096)</x:f>
        <x:v>4158</x:v>
      </x:c>
      <x:c r="AA4096" s="18" t="n">
        <x:f>MAX(Y4096,Z4096*'01 Controls'!$E$13)</x:f>
        <x:v>2733.75</x:v>
      </x:c>
      <x:c r="AB4096" s="18" t="n">
        <x:f>IF(U4096=0,0,N4096*S4096/U4096)</x:f>
        <x:v>0</x:v>
      </x:c>
      <x:c r="AC4096" s="18" t="n">
        <x:f>IF(U4096=0,0,P4096*S4096/U4096)</x:f>
        <x:v>0</x:v>
      </x:c>
      <x:c r="AD4096" s="18" t="n">
        <x:f>MAX(AB4096,AC4096*'01 Controls'!$E$14)</x:f>
        <x:v>0</x:v>
      </x:c>
      <x:c r="AE4096" s="18" t="n">
        <x:f>IF(U4096=0,0,N4096*T4096/U4096)</x:f>
        <x:v>182.25</x:v>
      </x:c>
      <x:c r="AF4096" s="18" t="n">
        <x:f>IF(U4096=0,0,P4096*T4096/U4096)</x:f>
        <x:v>277.20000000000005</x:v>
      </x:c>
      <x:c r="AG4096" s="18" t="n">
        <x:f>MAX(AE4096,AF4096*'01 Controls'!$E$15)</x:f>
        <x:v>182.25</x:v>
      </x:c>
      <x:c r="AH4096" s="18" t="n">
        <x:f>SUM(V4096,Y4096,AB4096,AE4096)</x:f>
        <x:v>2916</x:v>
      </x:c>
      <x:c r="AI4096" s="18" t="n">
        <x:f>N4096-AH4096</x:f>
        <x:v>0</x:v>
      </x:c>
      <x:c r="AJ4096" s="18" t="n">
        <x:f>V4096*INDEX('07 Mode Capacity'!$P$6:$P$17,MATCH("AIR-"&amp;I4096,'07 Mode Capacity'!$C$6:$C$17,0))</x:f>
        <x:v>0</x:v>
      </x:c>
      <x:c r="AK4096" s="18" t="n">
        <x:f>Y4096*INDEX('07 Mode Capacity'!$P$6:$P$17,MATCH("OCEAN-"&amp;I4096,'07 Mode Capacity'!$C$6:$C$17,0))</x:f>
        <x:v>239.5756808678378</x:v>
      </x:c>
      <x:c r="AL4096" s="18" t="n">
        <x:f>AB4096*INDEX('07 Mode Capacity'!$P$6:$P$17,MATCH("LAND-"&amp;I4096,'07 Mode Capacity'!$C$6:$C$17,0))</x:f>
        <x:v>0</x:v>
      </x:c>
      <x:c r="AM4096" s="18" t="n">
        <x:f>AE4096*INDEX('07 Mode Capacity'!$P$6:$P$17,MATCH("INLAND-"&amp;I4096,'07 Mode Capacity'!$C$6:$C$17,0))</x:f>
        <x:v>115.04246359162947</x:v>
      </x:c>
      <x:c r="AN4096" s="18" t="n">
        <x:f>SUM(AJ4096:AM4096)</x:f>
        <x:v>354.61814445946726</x:v>
      </x:c>
      <x:c r="AO4096" s="17" t="n">
        <x:f>IF(N4096=0,1,AN4096/N4096)</x:f>
        <x:v>0.12161116065139481</x:v>
      </x:c>
      <x:c r="AP4096" s="11" t="str">
        <x:f>IF(AO4096&gt;='01 Controls'!$E$16,"PASS","FAIL")</x:f>
        <x:v>FAIL</x:v>
      </x:c>
      <x:c r="AQ4096" s="11" t="str">
        <x:v>UNQUANTIFIED</x:v>
      </x:c>
      <x:c r="AR4096" s="11" t="str">
        <x:v>Position-class planning record; serial item and receiver open</x:v>
      </x:c>
      <x:c r="AS4096" s="26"/>
      <x:c r="AT4096" s="26"/>
    </x:row>
    <x:row r="4097">
      <x:c r="C4097" s="11" t="str">
        <x:v>G2-L-HCG-TNK-20</x:v>
      </x:c>
      <x:c r="D4097" s="11" t="str">
        <x:v>G2</x:v>
      </x:c>
      <x:c r="E4097" s="11" t="str">
        <x:v>Regional flood and displacement</x:v>
      </x:c>
      <x:c r="F4097" s="11" t="str">
        <x:v>L-HCG</x:v>
      </x:c>
      <x:c r="G4097" s="11" t="str">
        <x:v>Flood and hydraulic-control group</x:v>
      </x:c>
      <x:c r="H4097" s="11" t="str">
        <x:v>TNK-20</x:v>
      </x:c>
      <x:c r="I4097" s="19" t="n">
        <x:v>48</x:v>
      </x:c>
      <x:c r="J4097" s="21" t="n">
        <x:v>12</x:v>
      </x:c>
      <x:c r="K4097" s="18" t="n">
        <x:f>'05 Cargo Register'!K65</x:f>
        <x:v>243</x:v>
      </x:c>
      <x:c r="L4097" s="18" t="n">
        <x:f>'05 Cargo Register'!N65</x:f>
        <x:v>15</x:v>
      </x:c>
      <x:c r="M4097" s="18" t="n">
        <x:f>'05 Cargo Register'!O65</x:f>
        <x:v>318.75</x:v>
      </x:c>
      <x:c r="N4097" s="18" t="n">
        <x:f>J4097*K4097</x:f>
        <x:v>2916</x:v>
      </x:c>
      <x:c r="O4097" s="18" t="n">
        <x:f>J4097*L4097</x:f>
        <x:v>180</x:v>
      </x:c>
      <x:c r="P4097" s="18" t="n">
        <x:f>J4097*M4097</x:f>
        <x:v>3825</x:v>
      </x:c>
      <x:c r="Q4097" s="22" t="n">
        <x:f>'01 Controls'!$E$31*'02 Cargo Classes'!$M$10</x:f>
        <x:v>0</x:v>
      </x:c>
      <x:c r="R4097" s="22" t="n">
        <x:f>'01 Controls'!$F$31*'02 Cargo Classes'!$N$10</x:f>
        <x:v>0.8999999999999999</x:v>
      </x:c>
      <x:c r="S4097" s="22" t="n">
        <x:f>'01 Controls'!$G$31*'02 Cargo Classes'!$O$10</x:f>
        <x:v>0</x:v>
      </x:c>
      <x:c r="T4097" s="22" t="n">
        <x:f>'01 Controls'!$H$31*'02 Cargo Classes'!$P$10</x:f>
        <x:v>0.1</x:v>
      </x:c>
      <x:c r="U4097" s="22" t="n">
        <x:f>SUM(Q4097:T4097)</x:f>
        <x:v>0.9999999999999999</x:v>
      </x:c>
      <x:c r="V4097" s="18" t="n">
        <x:f>IF(U4097=0,0,N4097*Q4097/U4097)</x:f>
        <x:v>0</x:v>
      </x:c>
      <x:c r="W4097" s="18" t="n">
        <x:f>IF(U4097=0,0,P4097*Q4097/U4097)</x:f>
        <x:v>0</x:v>
      </x:c>
      <x:c r="X4097" s="18" t="n">
        <x:f>MAX(V4097,W4097*'01 Controls'!$E$12)</x:f>
        <x:v>0</x:v>
      </x:c>
      <x:c r="Y4097" s="18" t="n">
        <x:f>IF(U4097=0,0,N4097*R4097/U4097)</x:f>
        <x:v>2624.4</x:v>
      </x:c>
      <x:c r="Z4097" s="18" t="n">
        <x:f>IF(U4097=0,0,P4097*R4097/U4097)</x:f>
        <x:v>3442.5</x:v>
      </x:c>
      <x:c r="AA4097" s="18" t="n">
        <x:f>MAX(Y4097,Z4097*'01 Controls'!$E$13)</x:f>
        <x:v>2624.4</x:v>
      </x:c>
      <x:c r="AB4097" s="18" t="n">
        <x:f>IF(U4097=0,0,N4097*S4097/U4097)</x:f>
        <x:v>0</x:v>
      </x:c>
      <x:c r="AC4097" s="18" t="n">
        <x:f>IF(U4097=0,0,P4097*S4097/U4097)</x:f>
        <x:v>0</x:v>
      </x:c>
      <x:c r="AD4097" s="18" t="n">
        <x:f>MAX(AB4097,AC4097*'01 Controls'!$E$14)</x:f>
        <x:v>0</x:v>
      </x:c>
      <x:c r="AE4097" s="18" t="n">
        <x:f>IF(U4097=0,0,N4097*T4097/U4097)</x:f>
        <x:v>291.6000000000001</x:v>
      </x:c>
      <x:c r="AF4097" s="18" t="n">
        <x:f>IF(U4097=0,0,P4097*T4097/U4097)</x:f>
        <x:v>382.50000000000006</x:v>
      </x:c>
      <x:c r="AG4097" s="18" t="n">
        <x:f>MAX(AE4097,AF4097*'01 Controls'!$E$15)</x:f>
        <x:v>291.6000000000001</x:v>
      </x:c>
      <x:c r="AH4097" s="18" t="n">
        <x:f>SUM(V4097,Y4097,AB4097,AE4097)</x:f>
        <x:v>2916</x:v>
      </x:c>
      <x:c r="AI4097" s="18" t="n">
        <x:f>N4097-AH4097</x:f>
        <x:v>0</x:v>
      </x:c>
      <x:c r="AJ4097" s="18" t="n">
        <x:f>V4097*INDEX('07 Mode Capacity'!$P$6:$P$17,MATCH("AIR-"&amp;I4097,'07 Mode Capacity'!$C$6:$C$17,0))</x:f>
        <x:v>0</x:v>
      </x:c>
      <x:c r="AK4097" s="18" t="n">
        <x:f>Y4097*INDEX('07 Mode Capacity'!$P$6:$P$17,MATCH("OCEAN-"&amp;I4097,'07 Mode Capacity'!$C$6:$C$17,0))</x:f>
        <x:v>229.99265363312432</x:v>
      </x:c>
      <x:c r="AL4097" s="18" t="n">
        <x:f>AB4097*INDEX('07 Mode Capacity'!$P$6:$P$17,MATCH("LAND-"&amp;I4097,'07 Mode Capacity'!$C$6:$C$17,0))</x:f>
        <x:v>0</x:v>
      </x:c>
      <x:c r="AM4097" s="18" t="n">
        <x:f>AE4097*INDEX('07 Mode Capacity'!$P$6:$P$17,MATCH("INLAND-"&amp;I4097,'07 Mode Capacity'!$C$6:$C$17,0))</x:f>
        <x:v>184.0679417466072</x:v>
      </x:c>
      <x:c r="AN4097" s="18" t="n">
        <x:f>SUM(AJ4097:AM4097)</x:f>
        <x:v>414.0605953797315</x:v>
      </x:c>
      <x:c r="AO4097" s="17" t="n">
        <x:f>IF(N4097=0,1,AN4097/N4097)</x:f>
        <x:v>0.1419960889505252</x:v>
      </x:c>
      <x:c r="AP4097" s="11" t="str">
        <x:f>IF(AO4097&gt;='01 Controls'!$E$16,"PASS","FAIL")</x:f>
        <x:v>FAIL</x:v>
      </x:c>
      <x:c r="AQ4097" s="11" t="str">
        <x:v>UNQUANTIFIED</x:v>
      </x:c>
      <x:c r="AR4097" s="11" t="str">
        <x:v>Position-class planning record; serial item and receiver open</x:v>
      </x:c>
      <x:c r="AS4097" s="26"/>
      <x:c r="AT4097" s="26"/>
    </x:row>
    <x:row r="4098">
      <x:c r="C4098" s="11" t="str">
        <x:v>G2-L-HCG-FLR-24</x:v>
      </x:c>
      <x:c r="D4098" s="11" t="str">
        <x:v>G2</x:v>
      </x:c>
      <x:c r="E4098" s="11" t="str">
        <x:v>Regional flood and displacement</x:v>
      </x:c>
      <x:c r="F4098" s="11" t="str">
        <x:v>L-HCG</x:v>
      </x:c>
      <x:c r="G4098" s="11" t="str">
        <x:v>Flood and hydraulic-control group</x:v>
      </x:c>
      <x:c r="H4098" s="11" t="str">
        <x:v>FLR-24</x:v>
      </x:c>
      <x:c r="I4098" s="19" t="n">
        <x:v>48</x:v>
      </x:c>
      <x:c r="J4098" s="21" t="n">
        <x:v>12</x:v>
      </x:c>
      <x:c r="K4098" s="18" t="n">
        <x:f>'05 Cargo Register'!K66</x:f>
        <x:v>546.75</x:v>
      </x:c>
      <x:c r="L4098" s="18" t="n">
        <x:f>'05 Cargo Register'!N66</x:f>
        <x:v>27</x:v>
      </x:c>
      <x:c r="M4098" s="18" t="n">
        <x:f>'05 Cargo Register'!O66</x:f>
        <x:v>864</x:v>
      </x:c>
      <x:c r="N4098" s="18" t="n">
        <x:f>J4098*K4098</x:f>
        <x:v>6561</x:v>
      </x:c>
      <x:c r="O4098" s="18" t="n">
        <x:f>J4098*L4098</x:f>
        <x:v>324</x:v>
      </x:c>
      <x:c r="P4098" s="18" t="n">
        <x:f>J4098*M4098</x:f>
        <x:v>10368</x:v>
      </x:c>
      <x:c r="Q4098" s="22" t="n">
        <x:f>'01 Controls'!$E$31*'02 Cargo Classes'!$M$11</x:f>
        <x:v>0</x:v>
      </x:c>
      <x:c r="R4098" s="22" t="n">
        <x:f>'01 Controls'!$F$31*'02 Cargo Classes'!$N$11</x:f>
        <x:v>0.8999999999999999</x:v>
      </x:c>
      <x:c r="S4098" s="22" t="n">
        <x:f>'01 Controls'!$G$31*'02 Cargo Classes'!$O$11</x:f>
        <x:v>0</x:v>
      </x:c>
      <x:c r="T4098" s="22" t="n">
        <x:f>'01 Controls'!$H$31*'02 Cargo Classes'!$P$11</x:f>
        <x:v>0.08000000000000002</x:v>
      </x:c>
      <x:c r="U4098" s="22" t="n">
        <x:f>SUM(Q4098:T4098)</x:f>
        <x:v>0.98</x:v>
      </x:c>
      <x:c r="V4098" s="18" t="n">
        <x:f>IF(U4098=0,0,N4098*Q4098/U4098)</x:f>
        <x:v>0</x:v>
      </x:c>
      <x:c r="W4098" s="18" t="n">
        <x:f>IF(U4098=0,0,P4098*Q4098/U4098)</x:f>
        <x:v>0</x:v>
      </x:c>
      <x:c r="X4098" s="18" t="n">
        <x:f>MAX(V4098,W4098*'01 Controls'!$E$12)</x:f>
        <x:v>0</x:v>
      </x:c>
      <x:c r="Y4098" s="18" t="n">
        <x:f>IF(U4098=0,0,N4098*R4098/U4098)</x:f>
        <x:v>6025.408163265306</x:v>
      </x:c>
      <x:c r="Z4098" s="18" t="n">
        <x:f>IF(U4098=0,0,P4098*R4098/U4098)</x:f>
        <x:v>9521.632653061224</x:v>
      </x:c>
      <x:c r="AA4098" s="18" t="n">
        <x:f>MAX(Y4098,Z4098*'01 Controls'!$E$13)</x:f>
        <x:v>6025.408163265306</x:v>
      </x:c>
      <x:c r="AB4098" s="18" t="n">
        <x:f>IF(U4098=0,0,N4098*S4098/U4098)</x:f>
        <x:v>0</x:v>
      </x:c>
      <x:c r="AC4098" s="18" t="n">
        <x:f>IF(U4098=0,0,P4098*S4098/U4098)</x:f>
        <x:v>0</x:v>
      </x:c>
      <x:c r="AD4098" s="18" t="n">
        <x:f>MAX(AB4098,AC4098*'01 Controls'!$E$14)</x:f>
        <x:v>0</x:v>
      </x:c>
      <x:c r="AE4098" s="18" t="n">
        <x:f>IF(U4098=0,0,N4098*T4098/U4098)</x:f>
        <x:v>535.591836734694</x:v>
      </x:c>
      <x:c r="AF4098" s="18" t="n">
        <x:f>IF(U4098=0,0,P4098*T4098/U4098)</x:f>
        <x:v>846.3673469387757</x:v>
      </x:c>
      <x:c r="AG4098" s="18" t="n">
        <x:f>MAX(AE4098,AF4098*'01 Controls'!$E$15)</x:f>
        <x:v>535.591836734694</x:v>
      </x:c>
      <x:c r="AH4098" s="18" t="n">
        <x:f>SUM(V4098,Y4098,AB4098,AE4098)</x:f>
        <x:v>6561</x:v>
      </x:c>
      <x:c r="AI4098" s="18" t="n">
        <x:f>N4098-AH4098</x:f>
        <x:v>0</x:v>
      </x:c>
      <x:c r="AJ4098" s="18" t="n">
        <x:f>V4098*INDEX('07 Mode Capacity'!$P$6:$P$17,MATCH("AIR-"&amp;I4098,'07 Mode Capacity'!$C$6:$C$17,0))</x:f>
        <x:v>0</x:v>
      </x:c>
      <x:c r="AK4098" s="18" t="n">
        <x:f>Y4098*INDEX('07 Mode Capacity'!$P$6:$P$17,MATCH("OCEAN-"&amp;I4098,'07 Mode Capacity'!$C$6:$C$17,0))</x:f>
        <x:v>528.0443578311528</x:v>
      </x:c>
      <x:c r="AL4098" s="18" t="n">
        <x:f>AB4098*INDEX('07 Mode Capacity'!$P$6:$P$17,MATCH("LAND-"&amp;I4098,'07 Mode Capacity'!$C$6:$C$17,0))</x:f>
        <x:v>0</x:v>
      </x:c>
      <x:c r="AM4098" s="18" t="n">
        <x:f>AE4098*INDEX('07 Mode Capacity'!$P$6:$P$17,MATCH("INLAND-"&amp;I4098,'07 Mode Capacity'!$C$6:$C$17,0))</x:f>
        <x:v>338.08397463662544</x:v>
      </x:c>
      <x:c r="AN4098" s="18" t="n">
        <x:f>SUM(AJ4098:AM4098)</x:f>
        <x:v>866.1283324677781</x:v>
      </x:c>
      <x:c r="AO4098" s="17" t="n">
        <x:f>IF(N4098=0,1,AN4098/N4098)</x:f>
        <x:v>0.13201163427340012</x:v>
      </x:c>
      <x:c r="AP4098" s="11" t="str">
        <x:f>IF(AO4098&gt;='01 Controls'!$E$16,"PASS","FAIL")</x:f>
        <x:v>FAIL</x:v>
      </x:c>
      <x:c r="AQ4098" s="11" t="str">
        <x:v>UNQUANTIFIED</x:v>
      </x:c>
      <x:c r="AR4098" s="11" t="str">
        <x:v>Position-class planning record; serial item and receiver open</x:v>
      </x:c>
      <x:c r="AS4098" s="26"/>
      <x:c r="AT4098" s="26"/>
    </x:row>
    <x:row r="4099">
      <x:c r="C4099" s="11" t="str">
        <x:v>G2-L-HCG-ROL-30</x:v>
      </x:c>
      <x:c r="D4099" s="11" t="str">
        <x:v>G2</x:v>
      </x:c>
      <x:c r="E4099" s="11" t="str">
        <x:v>Regional flood and displacement</x:v>
      </x:c>
      <x:c r="F4099" s="11" t="str">
        <x:v>L-HCG</x:v>
      </x:c>
      <x:c r="G4099" s="11" t="str">
        <x:v>Flood and hydraulic-control group</x:v>
      </x:c>
      <x:c r="H4099" s="11" t="str">
        <x:v>ROL-30</x:v>
      </x:c>
      <x:c r="I4099" s="19" t="n">
        <x:v>48</x:v>
      </x:c>
      <x:c r="J4099" s="21" t="n">
        <x:v>12</x:v>
      </x:c>
      <x:c r="K4099" s="18" t="n">
        <x:f>'05 Cargo Register'!K67</x:f>
        <x:v>759.375</x:v>
      </x:c>
      <x:c r="L4099" s="18" t="n">
        <x:f>'05 Cargo Register'!N67</x:f>
        <x:v>32</x:v>
      </x:c>
      <x:c r="M4099" s="18" t="n">
        <x:f>'05 Cargo Register'!O67</x:f>
        <x:v>2040</x:v>
      </x:c>
      <x:c r="N4099" s="18" t="n">
        <x:f>J4099*K4099</x:f>
        <x:v>9112.5</x:v>
      </x:c>
      <x:c r="O4099" s="18" t="n">
        <x:f>J4099*L4099</x:f>
        <x:v>384</x:v>
      </x:c>
      <x:c r="P4099" s="18" t="n">
        <x:f>J4099*M4099</x:f>
        <x:v>24480</x:v>
      </x:c>
      <x:c r="Q4099" s="22" t="n">
        <x:f>'01 Controls'!$E$31*'02 Cargo Classes'!$M$12</x:f>
        <x:v>0</x:v>
      </x:c>
      <x:c r="R4099" s="22" t="n">
        <x:f>'01 Controls'!$F$31*'02 Cargo Classes'!$N$12</x:f>
        <x:v>0.75</x:v>
      </x:c>
      <x:c r="S4099" s="22" t="n">
        <x:f>'01 Controls'!$G$31*'02 Cargo Classes'!$O$12</x:f>
        <x:v>0</x:v>
      </x:c>
      <x:c r="T4099" s="22" t="n">
        <x:f>'01 Controls'!$H$31*'02 Cargo Classes'!$P$12</x:f>
        <x:v>0.06</x:v>
      </x:c>
      <x:c r="U4099" s="22" t="n">
        <x:f>SUM(Q4099:T4099)</x:f>
        <x:v>0.81</x:v>
      </x:c>
      <x:c r="V4099" s="18" t="n">
        <x:f>IF(U4099=0,0,N4099*Q4099/U4099)</x:f>
        <x:v>0</x:v>
      </x:c>
      <x:c r="W4099" s="18" t="n">
        <x:f>IF(U4099=0,0,P4099*Q4099/U4099)</x:f>
        <x:v>0</x:v>
      </x:c>
      <x:c r="X4099" s="18" t="n">
        <x:f>MAX(V4099,W4099*'01 Controls'!$E$12)</x:f>
        <x:v>0</x:v>
      </x:c>
      <x:c r="Y4099" s="18" t="n">
        <x:f>IF(U4099=0,0,N4099*R4099/U4099)</x:f>
        <x:v>8437.5</x:v>
      </x:c>
      <x:c r="Z4099" s="18" t="n">
        <x:f>IF(U4099=0,0,P4099*R4099/U4099)</x:f>
        <x:v>22666.666666666664</x:v>
      </x:c>
      <x:c r="AA4099" s="18" t="n">
        <x:f>MAX(Y4099,Z4099*'01 Controls'!$E$13)</x:f>
        <x:v>8437.5</x:v>
      </x:c>
      <x:c r="AB4099" s="18" t="n">
        <x:f>IF(U4099=0,0,N4099*S4099/U4099)</x:f>
        <x:v>0</x:v>
      </x:c>
      <x:c r="AC4099" s="18" t="n">
        <x:f>IF(U4099=0,0,P4099*S4099/U4099)</x:f>
        <x:v>0</x:v>
      </x:c>
      <x:c r="AD4099" s="18" t="n">
        <x:f>MAX(AB4099,AC4099*'01 Controls'!$E$14)</x:f>
        <x:v>0</x:v>
      </x:c>
      <x:c r="AE4099" s="18" t="n">
        <x:f>IF(U4099=0,0,N4099*T4099/U4099)</x:f>
        <x:v>675</x:v>
      </x:c>
      <x:c r="AF4099" s="18" t="n">
        <x:f>IF(U4099=0,0,P4099*T4099/U4099)</x:f>
        <x:v>1813.3333333333333</x:v>
      </x:c>
      <x:c r="AG4099" s="18" t="n">
        <x:f>MAX(AE4099,AF4099*'01 Controls'!$E$15)</x:f>
        <x:v>675</x:v>
      </x:c>
      <x:c r="AH4099" s="18" t="n">
        <x:f>SUM(V4099,Y4099,AB4099,AE4099)</x:f>
        <x:v>9112.5</x:v>
      </x:c>
      <x:c r="AI4099" s="18" t="n">
        <x:f>N4099-AH4099</x:f>
        <x:v>0</x:v>
      </x:c>
      <x:c r="AJ4099" s="18" t="n">
        <x:f>V4099*INDEX('07 Mode Capacity'!$P$6:$P$17,MATCH("AIR-"&amp;I4099,'07 Mode Capacity'!$C$6:$C$17,0))</x:f>
        <x:v>0</x:v>
      </x:c>
      <x:c r="AK4099" s="18" t="n">
        <x:f>Y4099*INDEX('07 Mode Capacity'!$P$6:$P$17,MATCH("OCEAN-"&amp;I4099,'07 Mode Capacity'!$C$6:$C$17,0))</x:f>
        <x:v>739.4311137896228</x:v>
      </x:c>
      <x:c r="AL4099" s="18" t="n">
        <x:f>AB4099*INDEX('07 Mode Capacity'!$P$6:$P$17,MATCH("LAND-"&amp;I4099,'07 Mode Capacity'!$C$6:$C$17,0))</x:f>
        <x:v>0</x:v>
      </x:c>
      <x:c r="AM4099" s="18" t="n">
        <x:f>AE4099*INDEX('07 Mode Capacity'!$P$6:$P$17,MATCH("INLAND-"&amp;I4099,'07 Mode Capacity'!$C$6:$C$17,0))</x:f>
        <x:v>426.08319848751654</x:v>
      </x:c>
      <x:c r="AN4099" s="18" t="n">
        <x:f>SUM(AJ4099:AM4099)</x:f>
        <x:v>1165.5143122771394</x:v>
      </x:c>
      <x:c r="AO4099" s="17" t="n">
        <x:f>IF(N4099=0,1,AN4099/N4099)</x:f>
        <x:v>0.12790280518816344</x:v>
      </x:c>
      <x:c r="AP4099" s="11" t="str">
        <x:f>IF(AO4099&gt;='01 Controls'!$E$16,"PASS","FAIL")</x:f>
        <x:v>FAIL</x:v>
      </x:c>
      <x:c r="AQ4099" s="11" t="str">
        <x:v>UNQUANTIFIED</x:v>
      </x:c>
      <x:c r="AR4099" s="11" t="str">
        <x:v>Position-class planning record; serial item and receiver open</x:v>
      </x:c>
      <x:c r="AS4099" s="26"/>
      <x:c r="AT4099" s="26"/>
    </x:row>
    <x:row r="4100">
      <x:c r="C4100" s="11" t="str">
        <x:v>G2-L-HCG-LIN-18</x:v>
      </x:c>
      <x:c r="D4100" s="11" t="str">
        <x:v>G2</x:v>
      </x:c>
      <x:c r="E4100" s="11" t="str">
        <x:v>Regional flood and displacement</x:v>
      </x:c>
      <x:c r="F4100" s="11" t="str">
        <x:v>L-HCG</x:v>
      </x:c>
      <x:c r="G4100" s="11" t="str">
        <x:v>Flood and hydraulic-control group</x:v>
      </x:c>
      <x:c r="H4100" s="11" t="str">
        <x:v>LIN-18</x:v>
      </x:c>
      <x:c r="I4100" s="19" t="n">
        <x:v>72</x:v>
      </x:c>
      <x:c r="J4100" s="21" t="n">
        <x:v>12</x:v>
      </x:c>
      <x:c r="K4100" s="18" t="n">
        <x:f>'05 Cargo Register'!K68</x:f>
        <x:v>303.75</x:v>
      </x:c>
      <x:c r="L4100" s="18" t="n">
        <x:f>'05 Cargo Register'!N68</x:f>
        <x:v>22</x:v>
      </x:c>
      <x:c r="M4100" s="18" t="n">
        <x:f>'05 Cargo Register'!O68</x:f>
        <x:v>968</x:v>
      </x:c>
      <x:c r="N4100" s="18" t="n">
        <x:f>J4100*K4100</x:f>
        <x:v>3645</x:v>
      </x:c>
      <x:c r="O4100" s="18" t="n">
        <x:f>J4100*L4100</x:f>
        <x:v>264</x:v>
      </x:c>
      <x:c r="P4100" s="18" t="n">
        <x:f>J4100*M4100</x:f>
        <x:v>11616</x:v>
      </x:c>
      <x:c r="Q4100" s="22" t="n">
        <x:f>'01 Controls'!$E$31*'02 Cargo Classes'!$M$13</x:f>
        <x:v>0</x:v>
      </x:c>
      <x:c r="R4100" s="22" t="n">
        <x:f>'01 Controls'!$F$31*'02 Cargo Classes'!$N$13</x:f>
        <x:v>0.8999999999999999</x:v>
      </x:c>
      <x:c r="S4100" s="22" t="n">
        <x:f>'01 Controls'!$G$31*'02 Cargo Classes'!$O$13</x:f>
        <x:v>0</x:v>
      </x:c>
      <x:c r="T4100" s="22" t="n">
        <x:f>'01 Controls'!$H$31*'02 Cargo Classes'!$P$13</x:f>
        <x:v>0.1</x:v>
      </x:c>
      <x:c r="U4100" s="22" t="n">
        <x:f>SUM(Q4100:T4100)</x:f>
        <x:v>0.9999999999999999</x:v>
      </x:c>
      <x:c r="V4100" s="18" t="n">
        <x:f>IF(U4100=0,0,N4100*Q4100/U4100)</x:f>
        <x:v>0</x:v>
      </x:c>
      <x:c r="W4100" s="18" t="n">
        <x:f>IF(U4100=0,0,P4100*Q4100/U4100)</x:f>
        <x:v>0</x:v>
      </x:c>
      <x:c r="X4100" s="18" t="n">
        <x:f>MAX(V4100,W4100*'01 Controls'!$E$12)</x:f>
        <x:v>0</x:v>
      </x:c>
      <x:c r="Y4100" s="18" t="n">
        <x:f>IF(U4100=0,0,N4100*R4100/U4100)</x:f>
        <x:v>3280.5</x:v>
      </x:c>
      <x:c r="Z4100" s="18" t="n">
        <x:f>IF(U4100=0,0,P4100*R4100/U4100)</x:f>
        <x:v>10454.400000000001</x:v>
      </x:c>
      <x:c r="AA4100" s="18" t="n">
        <x:f>MAX(Y4100,Z4100*'01 Controls'!$E$13)</x:f>
        <x:v>3280.5</x:v>
      </x:c>
      <x:c r="AB4100" s="18" t="n">
        <x:f>IF(U4100=0,0,N4100*S4100/U4100)</x:f>
        <x:v>0</x:v>
      </x:c>
      <x:c r="AC4100" s="18" t="n">
        <x:f>IF(U4100=0,0,P4100*S4100/U4100)</x:f>
        <x:v>0</x:v>
      </x:c>
      <x:c r="AD4100" s="18" t="n">
        <x:f>MAX(AB4100,AC4100*'01 Controls'!$E$14)</x:f>
        <x:v>0</x:v>
      </x:c>
      <x:c r="AE4100" s="18" t="n">
        <x:f>IF(U4100=0,0,N4100*T4100/U4100)</x:f>
        <x:v>364.50000000000006</x:v>
      </x:c>
      <x:c r="AF4100" s="18" t="n">
        <x:f>IF(U4100=0,0,P4100*T4100/U4100)</x:f>
        <x:v>1161.6000000000004</x:v>
      </x:c>
      <x:c r="AG4100" s="18" t="n">
        <x:f>MAX(AE4100,AF4100*'01 Controls'!$E$15)</x:f>
        <x:v>364.50000000000006</x:v>
      </x:c>
      <x:c r="AH4100" s="18" t="n">
        <x:f>SUM(V4100,Y4100,AB4100,AE4100)</x:f>
        <x:v>3645</x:v>
      </x:c>
      <x:c r="AI4100" s="18" t="n">
        <x:f>N4100-AH4100</x:f>
        <x:v>0</x:v>
      </x:c>
      <x:c r="AJ4100" s="18" t="n">
        <x:f>V4100*INDEX('07 Mode Capacity'!$P$6:$P$17,MATCH("AIR-"&amp;I4100,'07 Mode Capacity'!$C$6:$C$17,0))</x:f>
        <x:v>0</x:v>
      </x:c>
      <x:c r="AK4100" s="18" t="n">
        <x:f>Y4100*INDEX('07 Mode Capacity'!$P$6:$P$17,MATCH("OCEAN-"&amp;I4100,'07 Mode Capacity'!$C$6:$C$17,0))</x:f>
        <x:v>2567.870352198619</x:v>
      </x:c>
      <x:c r="AL4100" s="18" t="n">
        <x:f>AB4100*INDEX('07 Mode Capacity'!$P$6:$P$17,MATCH("LAND-"&amp;I4100,'07 Mode Capacity'!$C$6:$C$17,0))</x:f>
        <x:v>0</x:v>
      </x:c>
      <x:c r="AM4100" s="18" t="n">
        <x:f>AE4100*INDEX('07 Mode Capacity'!$P$6:$P$17,MATCH("INLAND-"&amp;I4100,'07 Mode Capacity'!$C$6:$C$17,0))</x:f>
        <x:v>364.50000000000006</x:v>
      </x:c>
      <x:c r="AN4100" s="18" t="n">
        <x:f>SUM(AJ4100:AM4100)</x:f>
        <x:v>2932.370352198619</x:v>
      </x:c>
      <x:c r="AO4100" s="17" t="n">
        <x:f>IF(N4100=0,1,AN4100/N4100)</x:f>
        <x:v>0.8044911803014044</x:v>
      </x:c>
      <x:c r="AP4100" s="11" t="str">
        <x:f>IF(AO4100&gt;='01 Controls'!$E$16,"PASS","FAIL")</x:f>
        <x:v>FAIL</x:v>
      </x:c>
      <x:c r="AQ4100" s="11" t="str">
        <x:v>UNQUANTIFIED</x:v>
      </x:c>
      <x:c r="AR4100" s="11" t="str">
        <x:v>Position-class planning record; serial item and receiver open</x:v>
      </x:c>
      <x:c r="AS4100" s="26"/>
      <x:c r="AT4100" s="26"/>
    </x:row>
    <x:row r="4101">
      <x:c r="C4101" s="11" t="str">
        <x:v>G2-L-HCG-BLK-08</x:v>
      </x:c>
      <x:c r="D4101" s="11" t="str">
        <x:v>G2</x:v>
      </x:c>
      <x:c r="E4101" s="11" t="str">
        <x:v>Regional flood and displacement</x:v>
      </x:c>
      <x:c r="F4101" s="11" t="str">
        <x:v>L-HCG</x:v>
      </x:c>
      <x:c r="G4101" s="11" t="str">
        <x:v>Flood and hydraulic-control group</x:v>
      </x:c>
      <x:c r="H4101" s="11" t="str">
        <x:v>BLK-08</x:v>
      </x:c>
      <x:c r="I4101" s="19" t="n">
        <x:v>48</x:v>
      </x:c>
      <x:c r="J4101" s="21" t="n">
        <x:v>12</x:v>
      </x:c>
      <x:c r="K4101" s="18" t="n">
        <x:f>'05 Cargo Register'!K69</x:f>
        <x:v>121.5</x:v>
      </x:c>
      <x:c r="L4101" s="18" t="n">
        <x:f>'05 Cargo Register'!N69</x:f>
        <x:v>19</x:v>
      </x:c>
      <x:c r="M4101" s="18" t="n">
        <x:f>'05 Cargo Register'!O69</x:f>
        <x:v>969</x:v>
      </x:c>
      <x:c r="N4101" s="18" t="n">
        <x:f>J4101*K4101</x:f>
        <x:v>1458</x:v>
      </x:c>
      <x:c r="O4101" s="18" t="n">
        <x:f>J4101*L4101</x:f>
        <x:v>228</x:v>
      </x:c>
      <x:c r="P4101" s="18" t="n">
        <x:f>J4101*M4101</x:f>
        <x:v>11628</x:v>
      </x:c>
      <x:c r="Q4101" s="22" t="n">
        <x:f>'01 Controls'!$E$31*'02 Cargo Classes'!$M$14</x:f>
        <x:v>0.15</x:v>
      </x:c>
      <x:c r="R4101" s="22" t="n">
        <x:f>'01 Controls'!$F$31*'02 Cargo Classes'!$N$14</x:f>
        <x:v>0.6000000000000001</x:v>
      </x:c>
      <x:c r="S4101" s="22" t="n">
        <x:f>'01 Controls'!$G$31*'02 Cargo Classes'!$O$14</x:f>
        <x:v>0</x:v>
      </x:c>
      <x:c r="T4101" s="22" t="n">
        <x:f>'01 Controls'!$H$31*'02 Cargo Classes'!$P$14</x:f>
        <x:v>0.05</x:v>
      </x:c>
      <x:c r="U4101" s="22" t="n">
        <x:f>SUM(Q4101:T4101)</x:f>
        <x:v>0.8000000000000002</x:v>
      </x:c>
      <x:c r="V4101" s="18" t="n">
        <x:f>IF(U4101=0,0,N4101*Q4101/U4101)</x:f>
        <x:v>273.37499999999994</x:v>
      </x:c>
      <x:c r="W4101" s="18" t="n">
        <x:f>IF(U4101=0,0,P4101*Q4101/U4101)</x:f>
        <x:v>2180.2499999999995</x:v>
      </x:c>
      <x:c r="X4101" s="18" t="n">
        <x:f>MAX(V4101,W4101*'01 Controls'!$E$12)</x:f>
        <x:v>545.0624999999999</x:v>
      </x:c>
      <x:c r="Y4101" s="18" t="n">
        <x:f>IF(U4101=0,0,N4101*R4101/U4101)</x:f>
        <x:v>1093.5</x:v>
      </x:c>
      <x:c r="Z4101" s="18" t="n">
        <x:f>IF(U4101=0,0,P4101*R4101/U4101)</x:f>
        <x:v>8721</x:v>
      </x:c>
      <x:c r="AA4101" s="18" t="n">
        <x:f>MAX(Y4101,Z4101*'01 Controls'!$E$13)</x:f>
        <x:v>1308.1499999999999</x:v>
      </x:c>
      <x:c r="AB4101" s="18" t="n">
        <x:f>IF(U4101=0,0,N4101*S4101/U4101)</x:f>
        <x:v>0</x:v>
      </x:c>
      <x:c r="AC4101" s="18" t="n">
        <x:f>IF(U4101=0,0,P4101*S4101/U4101)</x:f>
        <x:v>0</x:v>
      </x:c>
      <x:c r="AD4101" s="18" t="n">
        <x:f>MAX(AB4101,AC4101*'01 Controls'!$E$14)</x:f>
        <x:v>0</x:v>
      </x:c>
      <x:c r="AE4101" s="18" t="n">
        <x:f>IF(U4101=0,0,N4101*T4101/U4101)</x:f>
        <x:v>91.12499999999999</x:v>
      </x:c>
      <x:c r="AF4101" s="18" t="n">
        <x:f>IF(U4101=0,0,P4101*T4101/U4101)</x:f>
        <x:v>726.7499999999999</x:v>
      </x:c>
      <x:c r="AG4101" s="18" t="n">
        <x:f>MAX(AE4101,AF4101*'01 Controls'!$E$15)</x:f>
        <x:v>130.81499999999997</x:v>
      </x:c>
      <x:c r="AH4101" s="18" t="n">
        <x:f>SUM(V4101,Y4101,AB4101,AE4101)</x:f>
        <x:v>1458</x:v>
      </x:c>
      <x:c r="AI4101" s="18" t="n">
        <x:f>N4101-AH4101</x:f>
        <x:v>0</x:v>
      </x:c>
      <x:c r="AJ4101" s="18" t="n">
        <x:f>V4101*INDEX('07 Mode Capacity'!$P$6:$P$17,MATCH("AIR-"&amp;I4101,'07 Mode Capacity'!$C$6:$C$17,0))</x:f>
        <x:v>76.63676058483536</x:v>
      </x:c>
      <x:c r="AK4101" s="18" t="n">
        <x:f>Y4101*INDEX('07 Mode Capacity'!$P$6:$P$17,MATCH("OCEAN-"&amp;I4101,'07 Mode Capacity'!$C$6:$C$17,0))</x:f>
        <x:v>95.83027234713512</x:v>
      </x:c>
      <x:c r="AL4101" s="18" t="n">
        <x:f>AB4101*INDEX('07 Mode Capacity'!$P$6:$P$17,MATCH("LAND-"&amp;I4101,'07 Mode Capacity'!$C$6:$C$17,0))</x:f>
        <x:v>0</x:v>
      </x:c>
      <x:c r="AM4101" s="18" t="n">
        <x:f>AE4101*INDEX('07 Mode Capacity'!$P$6:$P$17,MATCH("INLAND-"&amp;I4101,'07 Mode Capacity'!$C$6:$C$17,0))</x:f>
        <x:v>57.52123179581473</x:v>
      </x:c>
      <x:c r="AN4101" s="18" t="n">
        <x:f>SUM(AJ4101:AM4101)</x:f>
        <x:v>229.98826472778524</x:v>
      </x:c>
      <x:c r="AO4101" s="17" t="n">
        <x:f>IF(N4101=0,1,AN4101/N4101)</x:f>
        <x:v>0.1577422940519789</x:v>
      </x:c>
      <x:c r="AP4101" s="11" t="str">
        <x:f>IF(AO4101&gt;='01 Controls'!$E$16,"PASS","FAIL")</x:f>
        <x:v>FAIL</x:v>
      </x:c>
      <x:c r="AQ4101" s="11" t="str">
        <x:v>UNQUANTIFIED</x:v>
      </x:c>
      <x:c r="AR4101" s="11" t="str">
        <x:v>Position-class planning record; serial item and receiver open</x:v>
      </x:c>
      <x:c r="AS4101" s="26"/>
      <x:c r="AT4101" s="26"/>
    </x:row>
    <x:row r="4102">
      <x:c r="C4102" s="11" t="str">
        <x:v>G2-L-HCG-OOG-80</x:v>
      </x:c>
      <x:c r="D4102" s="11" t="str">
        <x:v>G2</x:v>
      </x:c>
      <x:c r="E4102" s="11" t="str">
        <x:v>Regional flood and displacement</x:v>
      </x:c>
      <x:c r="F4102" s="11" t="str">
        <x:v>L-HCG</x:v>
      </x:c>
      <x:c r="G4102" s="11" t="str">
        <x:v>Flood and hydraulic-control group</x:v>
      </x:c>
      <x:c r="H4102" s="11" t="str">
        <x:v>OOG-80</x:v>
      </x:c>
      <x:c r="I4102" s="19" t="n">
        <x:v>72</x:v>
      </x:c>
      <x:c r="J4102" s="21" t="n">
        <x:v>12</x:v>
      </x:c>
      <x:c r="K4102" s="18" t="n">
        <x:f>'05 Cargo Register'!K70</x:f>
        <x:v>303.75</x:v>
      </x:c>
      <x:c r="L4102" s="18" t="n">
        <x:f>'05 Cargo Register'!N70</x:f>
        <x:v>6</x:v>
      </x:c>
      <x:c r="M4102" s="18" t="n">
        <x:f>'05 Cargo Register'!O70</x:f>
        <x:v>1056</x:v>
      </x:c>
      <x:c r="N4102" s="18" t="n">
        <x:f>J4102*K4102</x:f>
        <x:v>3645</x:v>
      </x:c>
      <x:c r="O4102" s="18" t="n">
        <x:f>J4102*L4102</x:f>
        <x:v>72</x:v>
      </x:c>
      <x:c r="P4102" s="18" t="n">
        <x:f>J4102*M4102</x:f>
        <x:v>12672</x:v>
      </x:c>
      <x:c r="Q4102" s="22" t="n">
        <x:f>'01 Controls'!$E$31*'02 Cargo Classes'!$M$15</x:f>
        <x:v>0</x:v>
      </x:c>
      <x:c r="R4102" s="22" t="n">
        <x:f>'01 Controls'!$F$31*'02 Cargo Classes'!$N$15</x:f>
        <x:v>1.5</x:v>
      </x:c>
      <x:c r="S4102" s="22" t="n">
        <x:f>'01 Controls'!$G$31*'02 Cargo Classes'!$O$15</x:f>
        <x:v>0</x:v>
      </x:c>
      <x:c r="T4102" s="22" t="n">
        <x:f>'01 Controls'!$H$31*'02 Cargo Classes'!$P$15</x:f>
        <x:v>0.05</x:v>
      </x:c>
      <x:c r="U4102" s="22" t="n">
        <x:f>SUM(Q4102:T4102)</x:f>
        <x:v>1.55</x:v>
      </x:c>
      <x:c r="V4102" s="18" t="n">
        <x:f>IF(U4102=0,0,N4102*Q4102/U4102)</x:f>
        <x:v>0</x:v>
      </x:c>
      <x:c r="W4102" s="18" t="n">
        <x:f>IF(U4102=0,0,P4102*Q4102/U4102)</x:f>
        <x:v>0</x:v>
      </x:c>
      <x:c r="X4102" s="18" t="n">
        <x:f>MAX(V4102,W4102*'01 Controls'!$E$12)</x:f>
        <x:v>0</x:v>
      </x:c>
      <x:c r="Y4102" s="18" t="n">
        <x:f>IF(U4102=0,0,N4102*R4102/U4102)</x:f>
        <x:v>3527.4193548387098</x:v>
      </x:c>
      <x:c r="Z4102" s="18" t="n">
        <x:f>IF(U4102=0,0,P4102*R4102/U4102)</x:f>
        <x:v>12263.225806451612</x:v>
      </x:c>
      <x:c r="AA4102" s="18" t="n">
        <x:f>MAX(Y4102,Z4102*'01 Controls'!$E$13)</x:f>
        <x:v>3527.4193548387098</x:v>
      </x:c>
      <x:c r="AB4102" s="18" t="n">
        <x:f>IF(U4102=0,0,N4102*S4102/U4102)</x:f>
        <x:v>0</x:v>
      </x:c>
      <x:c r="AC4102" s="18" t="n">
        <x:f>IF(U4102=0,0,P4102*S4102/U4102)</x:f>
        <x:v>0</x:v>
      </x:c>
      <x:c r="AD4102" s="18" t="n">
        <x:f>MAX(AB4102,AC4102*'01 Controls'!$E$14)</x:f>
        <x:v>0</x:v>
      </x:c>
      <x:c r="AE4102" s="18" t="n">
        <x:f>IF(U4102=0,0,N4102*T4102/U4102)</x:f>
        <x:v>117.58064516129032</x:v>
      </x:c>
      <x:c r="AF4102" s="18" t="n">
        <x:f>IF(U4102=0,0,P4102*T4102/U4102)</x:f>
        <x:v>408.7741935483871</x:v>
      </x:c>
      <x:c r="AG4102" s="18" t="n">
        <x:f>MAX(AE4102,AF4102*'01 Controls'!$E$15)</x:f>
        <x:v>117.58064516129032</x:v>
      </x:c>
      <x:c r="AH4102" s="18" t="n">
        <x:f>SUM(V4102,Y4102,AB4102,AE4102)</x:f>
        <x:v>3645</x:v>
      </x:c>
      <x:c r="AI4102" s="18" t="n">
        <x:f>N4102-AH4102</x:f>
        <x:v>0</x:v>
      </x:c>
      <x:c r="AJ4102" s="18" t="n">
        <x:f>V4102*INDEX('07 Mode Capacity'!$P$6:$P$17,MATCH("AIR-"&amp;I4102,'07 Mode Capacity'!$C$6:$C$17,0))</x:f>
        <x:v>0</x:v>
      </x:c>
      <x:c r="AK4102" s="18" t="n">
        <x:f>Y4102*INDEX('07 Mode Capacity'!$P$6:$P$17,MATCH("OCEAN-"&amp;I4102,'07 Mode Capacity'!$C$6:$C$17,0))</x:f>
        <x:v>2761.1509163426012</x:v>
      </x:c>
      <x:c r="AL4102" s="18" t="n">
        <x:f>AB4102*INDEX('07 Mode Capacity'!$P$6:$P$17,MATCH("LAND-"&amp;I4102,'07 Mode Capacity'!$C$6:$C$17,0))</x:f>
        <x:v>0</x:v>
      </x:c>
      <x:c r="AM4102" s="18" t="n">
        <x:f>AE4102*INDEX('07 Mode Capacity'!$P$6:$P$17,MATCH("INLAND-"&amp;I4102,'07 Mode Capacity'!$C$6:$C$17,0))</x:f>
        <x:v>117.58064516129032</x:v>
      </x:c>
      <x:c r="AN4102" s="18" t="n">
        <x:f>SUM(AJ4102:AM4102)</x:f>
        <x:v>2878.7315615038915</x:v>
      </x:c>
      <x:c r="AO4102" s="17" t="n">
        <x:f>IF(N4102=0,1,AN4102/N4102)</x:f>
        <x:v>0.7897754626896821</x:v>
      </x:c>
      <x:c r="AP4102" s="11" t="str">
        <x:f>IF(AO4102&gt;='01 Controls'!$E$16,"PASS","FAIL")</x:f>
        <x:v>FAIL</x:v>
      </x:c>
      <x:c r="AQ4102" s="11" t="str">
        <x:v>UNQUANTIFIED</x:v>
      </x:c>
      <x:c r="AR4102" s="11" t="str">
        <x:v>Position-class planning record; serial item and receiver open</x:v>
      </x:c>
      <x:c r="AS4102" s="26"/>
      <x:c r="AT4102" s="26"/>
    </x:row>
    <x:row r="4103">
      <x:c r="C4103" s="11" t="str">
        <x:v>G2-L-DMG-APL-45</x:v>
      </x:c>
      <x:c r="D4103" s="11" t="str">
        <x:v>G2</x:v>
      </x:c>
      <x:c r="E4103" s="11" t="str">
        <x:v>Regional flood and displacement</x:v>
      </x:c>
      <x:c r="F4103" s="11" t="str">
        <x:v>L-DMG</x:v>
      </x:c>
      <x:c r="G4103" s="11" t="str">
        <x:v>Debris and materials group</x:v>
      </x:c>
      <x:c r="H4103" s="11" t="str">
        <x:v>APL-45</x:v>
      </x:c>
      <x:c r="I4103" s="19" t="n">
        <x:v>24</x:v>
      </x:c>
      <x:c r="J4103" s="21" t="n">
        <x:v>8</x:v>
      </x:c>
      <x:c r="K4103" s="18" t="n">
        <x:f>'05 Cargo Register'!K71</x:f>
        <x:v>91.125</x:v>
      </x:c>
      <x:c r="L4103" s="18" t="n">
        <x:f>'05 Cargo Register'!N71</x:f>
        <x:v>24</x:v>
      </x:c>
      <x:c r="M4103" s="18" t="n">
        <x:f>'05 Cargo Register'!O71</x:f>
        <x:v>180</x:v>
      </x:c>
      <x:c r="N4103" s="18" t="n">
        <x:f>J4103*K4103</x:f>
        <x:v>729</x:v>
      </x:c>
      <x:c r="O4103" s="18" t="n">
        <x:f>J4103*L4103</x:f>
        <x:v>192</x:v>
      </x:c>
      <x:c r="P4103" s="18" t="n">
        <x:f>J4103*M4103</x:f>
        <x:v>1440</x:v>
      </x:c>
      <x:c r="Q4103" s="22" t="n">
        <x:f>'01 Controls'!$E$31*'02 Cargo Classes'!$M$6</x:f>
        <x:v>0.44999999999999996</x:v>
      </x:c>
      <x:c r="R4103" s="22" t="n">
        <x:f>'01 Controls'!$F$31*'02 Cargo Classes'!$N$6</x:f>
        <x:v>0.30000000000000004</x:v>
      </x:c>
      <x:c r="S4103" s="22" t="n">
        <x:f>'01 Controls'!$G$31*'02 Cargo Classes'!$O$6</x:f>
        <x:v>0</x:v>
      </x:c>
      <x:c r="T4103" s="22" t="n">
        <x:f>'01 Controls'!$H$31*'02 Cargo Classes'!$P$6</x:f>
        <x:v>0.03</x:v>
      </x:c>
      <x:c r="U4103" s="22" t="n">
        <x:f>SUM(Q4103:T4103)</x:f>
        <x:v>0.78</x:v>
      </x:c>
      <x:c r="V4103" s="18" t="n">
        <x:f>IF(U4103=0,0,N4103*Q4103/U4103)</x:f>
        <x:v>420.576923076923</x:v>
      </x:c>
      <x:c r="W4103" s="18" t="n">
        <x:f>IF(U4103=0,0,P4103*Q4103/U4103)</x:f>
        <x:v>830.7692307692306</x:v>
      </x:c>
      <x:c r="X4103" s="18" t="n">
        <x:f>MAX(V4103,W4103*'01 Controls'!$E$12)</x:f>
        <x:v>420.576923076923</x:v>
      </x:c>
      <x:c r="Y4103" s="18" t="n">
        <x:f>IF(U4103=0,0,N4103*R4103/U4103)</x:f>
        <x:v>280.3846153846154</x:v>
      </x:c>
      <x:c r="Z4103" s="18" t="n">
        <x:f>IF(U4103=0,0,P4103*R4103/U4103)</x:f>
        <x:v>553.8461538461539</x:v>
      </x:c>
      <x:c r="AA4103" s="18" t="n">
        <x:f>MAX(Y4103,Z4103*'01 Controls'!$E$13)</x:f>
        <x:v>280.3846153846154</x:v>
      </x:c>
      <x:c r="AB4103" s="18" t="n">
        <x:f>IF(U4103=0,0,N4103*S4103/U4103)</x:f>
        <x:v>0</x:v>
      </x:c>
      <x:c r="AC4103" s="18" t="n">
        <x:f>IF(U4103=0,0,P4103*S4103/U4103)</x:f>
        <x:v>0</x:v>
      </x:c>
      <x:c r="AD4103" s="18" t="n">
        <x:f>MAX(AB4103,AC4103*'01 Controls'!$E$14)</x:f>
        <x:v>0</x:v>
      </x:c>
      <x:c r="AE4103" s="18" t="n">
        <x:f>IF(U4103=0,0,N4103*T4103/U4103)</x:f>
        <x:v>28.038461538461533</x:v>
      </x:c>
      <x:c r="AF4103" s="18" t="n">
        <x:f>IF(U4103=0,0,P4103*T4103/U4103)</x:f>
        <x:v>55.38461538461538</x:v>
      </x:c>
      <x:c r="AG4103" s="18" t="n">
        <x:f>MAX(AE4103,AF4103*'01 Controls'!$E$15)</x:f>
        <x:v>28.038461538461533</x:v>
      </x:c>
      <x:c r="AH4103" s="18" t="n">
        <x:f>SUM(V4103,Y4103,AB4103,AE4103)</x:f>
        <x:v>728.9999999999999</x:v>
      </x:c>
      <x:c r="AI4103" s="18" t="n">
        <x:f>N4103-AH4103</x:f>
        <x:v>1.1368683772161603e-13</x:v>
      </x:c>
      <x:c r="AJ4103" s="18" t="n">
        <x:f>V4103*INDEX('07 Mode Capacity'!$P$6:$P$17,MATCH("AIR-"&amp;I4103,'07 Mode Capacity'!$C$6:$C$17,0))</x:f>
        <x:v>85.34097430069374</x:v>
      </x:c>
      <x:c r="AK4103" s="18" t="n">
        <x:f>Y4103*INDEX('07 Mode Capacity'!$P$6:$P$17,MATCH("OCEAN-"&amp;I4103,'07 Mode Capacity'!$C$6:$C$17,0))</x:f>
        <x:v>42.082660300046335</x:v>
      </x:c>
      <x:c r="AL4103" s="18" t="n">
        <x:f>AB4103*INDEX('07 Mode Capacity'!$P$6:$P$17,MATCH("LAND-"&amp;I4103,'07 Mode Capacity'!$C$6:$C$17,0))</x:f>
        <x:v>0</x:v>
      </x:c>
      <x:c r="AM4103" s="18" t="n">
        <x:f>AE4103*INDEX('07 Mode Capacity'!$P$6:$P$17,MATCH("INLAND-"&amp;I4103,'07 Mode Capacity'!$C$6:$C$17,0))</x:f>
        <x:v>28.038461538461533</x:v>
      </x:c>
      <x:c r="AN4103" s="18" t="n">
        <x:f>SUM(AJ4103:AM4103)</x:f>
        <x:v>155.4620961392016</x:v>
      </x:c>
      <x:c r="AO4103" s="17" t="n">
        <x:f>IF(N4103=0,1,AN4103/N4103)</x:f>
        <x:v>0.21325390416900084</x:v>
      </x:c>
      <x:c r="AP4103" s="11" t="str">
        <x:f>IF(AO4103&gt;='01 Controls'!$E$16,"PASS","FAIL")</x:f>
        <x:v>FAIL</x:v>
      </x:c>
      <x:c r="AQ4103" s="11" t="str">
        <x:v>UNQUANTIFIED</x:v>
      </x:c>
      <x:c r="AR4103" s="11" t="str">
        <x:v>Position-class planning record; serial item and receiver open</x:v>
      </x:c>
      <x:c r="AS4103" s="26"/>
      <x:c r="AT4103" s="26"/>
    </x:row>
    <x:row r="4104">
      <x:c r="C4104" s="11" t="str">
        <x:v>G2-L-DMG-ISO-18</x:v>
      </x:c>
      <x:c r="D4104" s="11" t="str">
        <x:v>G2</x:v>
      </x:c>
      <x:c r="E4104" s="11" t="str">
        <x:v>Regional flood and displacement</x:v>
      </x:c>
      <x:c r="F4104" s="11" t="str">
        <x:v>L-DMG</x:v>
      </x:c>
      <x:c r="G4104" s="11" t="str">
        <x:v>Debris and materials group</x:v>
      </x:c>
      <x:c r="H4104" s="11" t="str">
        <x:v>ISO-18</x:v>
      </x:c>
      <x:c r="I4104" s="19" t="n">
        <x:v>48</x:v>
      </x:c>
      <x:c r="J4104" s="21" t="n">
        <x:v>8</x:v>
      </x:c>
      <x:c r="K4104" s="18" t="n">
        <x:f>'05 Cargo Register'!K72</x:f>
        <x:v>364.5</x:v>
      </x:c>
      <x:c r="L4104" s="18" t="n">
        <x:f>'05 Cargo Register'!N72</x:f>
        <x:v>24</x:v>
      </x:c>
      <x:c r="M4104" s="18" t="n">
        <x:f>'05 Cargo Register'!O72</x:f>
        <x:v>633.6</x:v>
      </x:c>
      <x:c r="N4104" s="18" t="n">
        <x:f>J4104*K4104</x:f>
        <x:v>2916</x:v>
      </x:c>
      <x:c r="O4104" s="18" t="n">
        <x:f>J4104*L4104</x:f>
        <x:v>192</x:v>
      </x:c>
      <x:c r="P4104" s="18" t="n">
        <x:f>J4104*M4104</x:f>
        <x:v>5068.8</x:v>
      </x:c>
      <x:c r="Q4104" s="22" t="n">
        <x:f>'01 Controls'!$E$31*'02 Cargo Classes'!$M$7</x:f>
        <x:v>0.03</x:v>
      </x:c>
      <x:c r="R4104" s="22" t="n">
        <x:f>'01 Controls'!$F$31*'02 Cargo Classes'!$N$7</x:f>
        <x:v>0.75</x:v>
      </x:c>
      <x:c r="S4104" s="22" t="n">
        <x:f>'01 Controls'!$G$31*'02 Cargo Classes'!$O$7</x:f>
        <x:v>0</x:v>
      </x:c>
      <x:c r="T4104" s="22" t="n">
        <x:f>'01 Controls'!$H$31*'02 Cargo Classes'!$P$7</x:f>
        <x:v>0.08000000000000002</x:v>
      </x:c>
      <x:c r="U4104" s="22" t="n">
        <x:f>SUM(Q4104:T4104)</x:f>
        <x:v>0.8600000000000001</x:v>
      </x:c>
      <x:c r="V4104" s="18" t="n">
        <x:f>IF(U4104=0,0,N4104*Q4104/U4104)</x:f>
        <x:v>101.72093023255812</x:v>
      </x:c>
      <x:c r="W4104" s="18" t="n">
        <x:f>IF(U4104=0,0,P4104*Q4104/U4104)</x:f>
        <x:v>176.81860465116276</x:v>
      </x:c>
      <x:c r="X4104" s="18" t="n">
        <x:f>MAX(V4104,W4104*'01 Controls'!$E$12)</x:f>
        <x:v>101.72093023255812</x:v>
      </x:c>
      <x:c r="Y4104" s="18" t="n">
        <x:f>IF(U4104=0,0,N4104*R4104/U4104)</x:f>
        <x:v>2543.0232558139533</x:v>
      </x:c>
      <x:c r="Z4104" s="18" t="n">
        <x:f>IF(U4104=0,0,P4104*R4104/U4104)</x:f>
        <x:v>4420.46511627907</x:v>
      </x:c>
      <x:c r="AA4104" s="18" t="n">
        <x:f>MAX(Y4104,Z4104*'01 Controls'!$E$13)</x:f>
        <x:v>2543.0232558139533</x:v>
      </x:c>
      <x:c r="AB4104" s="18" t="n">
        <x:f>IF(U4104=0,0,N4104*S4104/U4104)</x:f>
        <x:v>0</x:v>
      </x:c>
      <x:c r="AC4104" s="18" t="n">
        <x:f>IF(U4104=0,0,P4104*S4104/U4104)</x:f>
        <x:v>0</x:v>
      </x:c>
      <x:c r="AD4104" s="18" t="n">
        <x:f>MAX(AB4104,AC4104*'01 Controls'!$E$14)</x:f>
        <x:v>0</x:v>
      </x:c>
      <x:c r="AE4104" s="18" t="n">
        <x:f>IF(U4104=0,0,N4104*T4104/U4104)</x:f>
        <x:v>271.2558139534884</x:v>
      </x:c>
      <x:c r="AF4104" s="18" t="n">
        <x:f>IF(U4104=0,0,P4104*T4104/U4104)</x:f>
        <x:v>471.51627906976745</x:v>
      </x:c>
      <x:c r="AG4104" s="18" t="n">
        <x:f>MAX(AE4104,AF4104*'01 Controls'!$E$15)</x:f>
        <x:v>271.2558139534884</x:v>
      </x:c>
      <x:c r="AH4104" s="18" t="n">
        <x:f>SUM(V4104,Y4104,AB4104,AE4104)</x:f>
        <x:v>2916</x:v>
      </x:c>
      <x:c r="AI4104" s="18" t="n">
        <x:f>N4104-AH4104</x:f>
        <x:v>0</x:v>
      </x:c>
      <x:c r="AJ4104" s="18" t="n">
        <x:f>V4104*INDEX('07 Mode Capacity'!$P$6:$P$17,MATCH("AIR-"&amp;I4104,'07 Mode Capacity'!$C$6:$C$17,0))</x:f>
        <x:v>28.51600393854339</x:v>
      </x:c>
      <x:c r="AK4104" s="18" t="n">
        <x:f>Y4104*INDEX('07 Mode Capacity'!$P$6:$P$17,MATCH("OCEAN-"&amp;I4104,'07 Mode Capacity'!$C$6:$C$17,0))</x:f>
        <x:v>222.86109848170958</x:v>
      </x:c>
      <x:c r="AL4104" s="18" t="n">
        <x:f>AB4104*INDEX('07 Mode Capacity'!$P$6:$P$17,MATCH("LAND-"&amp;I4104,'07 Mode Capacity'!$C$6:$C$17,0))</x:f>
        <x:v>0</x:v>
      </x:c>
      <x:c r="AM4104" s="18" t="n">
        <x:f>AE4104*INDEX('07 Mode Capacity'!$P$6:$P$17,MATCH("INLAND-"&amp;I4104,'07 Mode Capacity'!$C$6:$C$17,0))</x:f>
        <x:v>171.2259923224253</x:v>
      </x:c>
      <x:c r="AN4104" s="18" t="n">
        <x:f>SUM(AJ4104:AM4104)</x:f>
        <x:v>422.60309474267825</x:v>
      </x:c>
      <x:c r="AO4104" s="17" t="n">
        <x:f>IF(N4104=0,1,AN4104/N4104)</x:f>
        <x:v>0.1449256154810282</x:v>
      </x:c>
      <x:c r="AP4104" s="11" t="str">
        <x:f>IF(AO4104&gt;='01 Controls'!$E$16,"PASS","FAIL")</x:f>
        <x:v>FAIL</x:v>
      </x:c>
      <x:c r="AQ4104" s="11" t="str">
        <x:v>UNQUANTIFIED</x:v>
      </x:c>
      <x:c r="AR4104" s="11" t="str">
        <x:v>Position-class planning record; serial item and receiver open</x:v>
      </x:c>
      <x:c r="AS4104" s="26"/>
      <x:c r="AT4104" s="26"/>
    </x:row>
    <x:row r="4105">
      <x:c r="C4105" s="11" t="str">
        <x:v>G2-L-DMG-COL-12</x:v>
      </x:c>
      <x:c r="D4105" s="11" t="str">
        <x:v>G2</x:v>
      </x:c>
      <x:c r="E4105" s="11" t="str">
        <x:v>Regional flood and displacement</x:v>
      </x:c>
      <x:c r="F4105" s="11" t="str">
        <x:v>L-DMG</x:v>
      </x:c>
      <x:c r="G4105" s="11" t="str">
        <x:v>Debris and materials group</x:v>
      </x:c>
      <x:c r="H4105" s="11" t="str">
        <x:v>COL-12</x:v>
      </x:c>
      <x:c r="I4105" s="19" t="n">
        <x:v>24</x:v>
      </x:c>
      <x:c r="J4105" s="21" t="n">
        <x:v>8</x:v>
      </x:c>
      <x:c r="K4105" s="18" t="n">
        <x:f>'05 Cargo Register'!K73</x:f>
        <x:v>60.75</x:v>
      </x:c>
      <x:c r="L4105" s="18" t="n">
        <x:f>'05 Cargo Register'!N73</x:f>
        <x:v>7</x:v>
      </x:c>
      <x:c r="M4105" s="18" t="n">
        <x:f>'05 Cargo Register'!O73</x:f>
        <x:v>184.8</x:v>
      </x:c>
      <x:c r="N4105" s="18" t="n">
        <x:f>J4105*K4105</x:f>
        <x:v>486</x:v>
      </x:c>
      <x:c r="O4105" s="18" t="n">
        <x:f>J4105*L4105</x:f>
        <x:v>56</x:v>
      </x:c>
      <x:c r="P4105" s="18" t="n">
        <x:f>J4105*M4105</x:f>
        <x:v>1478.4</x:v>
      </x:c>
      <x:c r="Q4105" s="22" t="n">
        <x:f>'01 Controls'!$E$31*'02 Cargo Classes'!$M$8</x:f>
        <x:v>0.3</x:v>
      </x:c>
      <x:c r="R4105" s="22" t="n">
        <x:f>'01 Controls'!$F$31*'02 Cargo Classes'!$N$8</x:f>
        <x:v>0.5249999999999999</x:v>
      </x:c>
      <x:c r="S4105" s="22" t="n">
        <x:f>'01 Controls'!$G$31*'02 Cargo Classes'!$O$8</x:f>
        <x:v>0</x:v>
      </x:c>
      <x:c r="T4105" s="22" t="n">
        <x:f>'01 Controls'!$H$31*'02 Cargo Classes'!$P$8</x:f>
        <x:v>0.020000000000000004</x:v>
      </x:c>
      <x:c r="U4105" s="22" t="n">
        <x:f>SUM(Q4105:T4105)</x:f>
        <x:v>0.845</x:v>
      </x:c>
      <x:c r="V4105" s="18" t="n">
        <x:f>IF(U4105=0,0,N4105*Q4105/U4105)</x:f>
        <x:v>172.54437869822485</x:v>
      </x:c>
      <x:c r="W4105" s="18" t="n">
        <x:f>IF(U4105=0,0,P4105*Q4105/U4105)</x:f>
        <x:v>524.8757396449705</x:v>
      </x:c>
      <x:c r="X4105" s="18" t="n">
        <x:f>MAX(V4105,W4105*'01 Controls'!$E$12)</x:f>
        <x:v>172.54437869822485</x:v>
      </x:c>
      <x:c r="Y4105" s="18" t="n">
        <x:f>IF(U4105=0,0,N4105*R4105/U4105)</x:f>
        <x:v>301.95266272189343</x:v>
      </x:c>
      <x:c r="Z4105" s="18" t="n">
        <x:f>IF(U4105=0,0,P4105*R4105/U4105)</x:f>
        <x:v>918.5325443786982</x:v>
      </x:c>
      <x:c r="AA4105" s="18" t="n">
        <x:f>MAX(Y4105,Z4105*'01 Controls'!$E$13)</x:f>
        <x:v>301.95266272189343</x:v>
      </x:c>
      <x:c r="AB4105" s="18" t="n">
        <x:f>IF(U4105=0,0,N4105*S4105/U4105)</x:f>
        <x:v>0</x:v>
      </x:c>
      <x:c r="AC4105" s="18" t="n">
        <x:f>IF(U4105=0,0,P4105*S4105/U4105)</x:f>
        <x:v>0</x:v>
      </x:c>
      <x:c r="AD4105" s="18" t="n">
        <x:f>MAX(AB4105,AC4105*'01 Controls'!$E$14)</x:f>
        <x:v>0</x:v>
      </x:c>
      <x:c r="AE4105" s="18" t="n">
        <x:f>IF(U4105=0,0,N4105*T4105/U4105)</x:f>
        <x:v>11.50295857988166</x:v>
      </x:c>
      <x:c r="AF4105" s="18" t="n">
        <x:f>IF(U4105=0,0,P4105*T4105/U4105)</x:f>
        <x:v>34.99171597633137</x:v>
      </x:c>
      <x:c r="AG4105" s="18" t="n">
        <x:f>MAX(AE4105,AF4105*'01 Controls'!$E$15)</x:f>
        <x:v>11.50295857988166</x:v>
      </x:c>
      <x:c r="AH4105" s="18" t="n">
        <x:f>SUM(V4105,Y4105,AB4105,AE4105)</x:f>
        <x:v>485.99999999999994</x:v>
      </x:c>
      <x:c r="AI4105" s="18" t="n">
        <x:f>N4105-AH4105</x:f>
        <x:v>5.684341886080802e-14</x:v>
      </x:c>
      <x:c r="AJ4105" s="18" t="n">
        <x:f>V4105*INDEX('07 Mode Capacity'!$P$6:$P$17,MATCH("AIR-"&amp;I4105,'07 Mode Capacity'!$C$6:$C$17,0))</x:f>
        <x:v>35.011681764387184</x:v>
      </x:c>
      <x:c r="AK4105" s="18" t="n">
        <x:f>Y4105*INDEX('07 Mode Capacity'!$P$6:$P$17,MATCH("OCEAN-"&amp;I4105,'07 Mode Capacity'!$C$6:$C$17,0))</x:f>
        <x:v>45.3197880154345</x:v>
      </x:c>
      <x:c r="AL4105" s="18" t="n">
        <x:f>AB4105*INDEX('07 Mode Capacity'!$P$6:$P$17,MATCH("LAND-"&amp;I4105,'07 Mode Capacity'!$C$6:$C$17,0))</x:f>
        <x:v>0</x:v>
      </x:c>
      <x:c r="AM4105" s="18" t="n">
        <x:f>AE4105*INDEX('07 Mode Capacity'!$P$6:$P$17,MATCH("INLAND-"&amp;I4105,'07 Mode Capacity'!$C$6:$C$17,0))</x:f>
        <x:v>11.50295857988166</x:v>
      </x:c>
      <x:c r="AN4105" s="18" t="n">
        <x:f>SUM(AJ4105:AM4105)</x:f>
        <x:v>91.83442835970334</x:v>
      </x:c>
      <x:c r="AO4105" s="17" t="n">
        <x:f>IF(N4105=0,1,AN4105/N4105)</x:f>
        <x:v>0.18895972913519204</x:v>
      </x:c>
      <x:c r="AP4105" s="11" t="str">
        <x:f>IF(AO4105&gt;='01 Controls'!$E$16,"PASS","FAIL")</x:f>
        <x:v>FAIL</x:v>
      </x:c>
      <x:c r="AQ4105" s="11" t="str">
        <x:v>UNQUANTIFIED</x:v>
      </x:c>
      <x:c r="AR4105" s="11" t="str">
        <x:v>Position-class planning record; serial item and receiver open</x:v>
      </x:c>
      <x:c r="AS4105" s="26"/>
      <x:c r="AT4105" s="26"/>
    </x:row>
    <x:row r="4106">
      <x:c r="C4106" s="11" t="str">
        <x:v>G2-L-DMG-BAT-22</x:v>
      </x:c>
      <x:c r="D4106" s="11" t="str">
        <x:v>G2</x:v>
      </x:c>
      <x:c r="E4106" s="11" t="str">
        <x:v>Regional flood and displacement</x:v>
      </x:c>
      <x:c r="F4106" s="11" t="str">
        <x:v>L-DMG</x:v>
      </x:c>
      <x:c r="G4106" s="11" t="str">
        <x:v>Debris and materials group</x:v>
      </x:c>
      <x:c r="H4106" s="11" t="str">
        <x:v>BAT-22</x:v>
      </x:c>
      <x:c r="I4106" s="19" t="n">
        <x:v>48</x:v>
      </x:c>
      <x:c r="J4106" s="21" t="n">
        <x:v>8</x:v>
      </x:c>
      <x:c r="K4106" s="18" t="n">
        <x:f>'05 Cargo Register'!K74</x:f>
        <x:v>243</x:v>
      </x:c>
      <x:c r="L4106" s="18" t="n">
        <x:f>'05 Cargo Register'!N74</x:f>
        <x:v>14</x:v>
      </x:c>
      <x:c r="M4106" s="18" t="n">
        <x:f>'05 Cargo Register'!O74</x:f>
        <x:v>369.6</x:v>
      </x:c>
      <x:c r="N4106" s="18" t="n">
        <x:f>J4106*K4106</x:f>
        <x:v>1944</x:v>
      </x:c>
      <x:c r="O4106" s="18" t="n">
        <x:f>J4106*L4106</x:f>
        <x:v>112</x:v>
      </x:c>
      <x:c r="P4106" s="18" t="n">
        <x:f>J4106*M4106</x:f>
        <x:v>2956.8</x:v>
      </x:c>
      <x:c r="Q4106" s="22" t="n">
        <x:f>'01 Controls'!$E$31*'02 Cargo Classes'!$M$9</x:f>
        <x:v>0</x:v>
      </x:c>
      <x:c r="R4106" s="22" t="n">
        <x:f>'01 Controls'!$F$31*'02 Cargo Classes'!$N$9</x:f>
        <x:v>0.75</x:v>
      </x:c>
      <x:c r="S4106" s="22" t="n">
        <x:f>'01 Controls'!$G$31*'02 Cargo Classes'!$O$9</x:f>
        <x:v>0</x:v>
      </x:c>
      <x:c r="T4106" s="22" t="n">
        <x:f>'01 Controls'!$H$31*'02 Cargo Classes'!$P$9</x:f>
        <x:v>0.05</x:v>
      </x:c>
      <x:c r="U4106" s="22" t="n">
        <x:f>SUM(Q4106:T4106)</x:f>
        <x:v>0.8</x:v>
      </x:c>
      <x:c r="V4106" s="18" t="n">
        <x:f>IF(U4106=0,0,N4106*Q4106/U4106)</x:f>
        <x:v>0</x:v>
      </x:c>
      <x:c r="W4106" s="18" t="n">
        <x:f>IF(U4106=0,0,P4106*Q4106/U4106)</x:f>
        <x:v>0</x:v>
      </x:c>
      <x:c r="X4106" s="18" t="n">
        <x:f>MAX(V4106,W4106*'01 Controls'!$E$12)</x:f>
        <x:v>0</x:v>
      </x:c>
      <x:c r="Y4106" s="18" t="n">
        <x:f>IF(U4106=0,0,N4106*R4106/U4106)</x:f>
        <x:v>1822.5</x:v>
      </x:c>
      <x:c r="Z4106" s="18" t="n">
        <x:f>IF(U4106=0,0,P4106*R4106/U4106)</x:f>
        <x:v>2772.0000000000005</x:v>
      </x:c>
      <x:c r="AA4106" s="18" t="n">
        <x:f>MAX(Y4106,Z4106*'01 Controls'!$E$13)</x:f>
        <x:v>1822.5</x:v>
      </x:c>
      <x:c r="AB4106" s="18" t="n">
        <x:f>IF(U4106=0,0,N4106*S4106/U4106)</x:f>
        <x:v>0</x:v>
      </x:c>
      <x:c r="AC4106" s="18" t="n">
        <x:f>IF(U4106=0,0,P4106*S4106/U4106)</x:f>
        <x:v>0</x:v>
      </x:c>
      <x:c r="AD4106" s="18" t="n">
        <x:f>MAX(AB4106,AC4106*'01 Controls'!$E$14)</x:f>
        <x:v>0</x:v>
      </x:c>
      <x:c r="AE4106" s="18" t="n">
        <x:f>IF(U4106=0,0,N4106*T4106/U4106)</x:f>
        <x:v>121.5</x:v>
      </x:c>
      <x:c r="AF4106" s="18" t="n">
        <x:f>IF(U4106=0,0,P4106*T4106/U4106)</x:f>
        <x:v>184.79999999999998</x:v>
      </x:c>
      <x:c r="AG4106" s="18" t="n">
        <x:f>MAX(AE4106,AF4106*'01 Controls'!$E$15)</x:f>
        <x:v>121.5</x:v>
      </x:c>
      <x:c r="AH4106" s="18" t="n">
        <x:f>SUM(V4106,Y4106,AB4106,AE4106)</x:f>
        <x:v>1944</x:v>
      </x:c>
      <x:c r="AI4106" s="18" t="n">
        <x:f>N4106-AH4106</x:f>
        <x:v>0</x:v>
      </x:c>
      <x:c r="AJ4106" s="18" t="n">
        <x:f>V4106*INDEX('07 Mode Capacity'!$P$6:$P$17,MATCH("AIR-"&amp;I4106,'07 Mode Capacity'!$C$6:$C$17,0))</x:f>
        <x:v>0</x:v>
      </x:c>
      <x:c r="AK4106" s="18" t="n">
        <x:f>Y4106*INDEX('07 Mode Capacity'!$P$6:$P$17,MATCH("OCEAN-"&amp;I4106,'07 Mode Capacity'!$C$6:$C$17,0))</x:f>
        <x:v>159.71712057855854</x:v>
      </x:c>
      <x:c r="AL4106" s="18" t="n">
        <x:f>AB4106*INDEX('07 Mode Capacity'!$P$6:$P$17,MATCH("LAND-"&amp;I4106,'07 Mode Capacity'!$C$6:$C$17,0))</x:f>
        <x:v>0</x:v>
      </x:c>
      <x:c r="AM4106" s="18" t="n">
        <x:f>AE4106*INDEX('07 Mode Capacity'!$P$6:$P$17,MATCH("INLAND-"&amp;I4106,'07 Mode Capacity'!$C$6:$C$17,0))</x:f>
        <x:v>76.69497572775298</x:v>
      </x:c>
      <x:c r="AN4106" s="18" t="n">
        <x:f>SUM(AJ4106:AM4106)</x:f>
        <x:v>236.41209630631153</x:v>
      </x:c>
      <x:c r="AO4106" s="17" t="n">
        <x:f>IF(N4106=0,1,AN4106/N4106)</x:f>
        <x:v>0.12161116065139482</x:v>
      </x:c>
      <x:c r="AP4106" s="11" t="str">
        <x:f>IF(AO4106&gt;='01 Controls'!$E$16,"PASS","FAIL")</x:f>
        <x:v>FAIL</x:v>
      </x:c>
      <x:c r="AQ4106" s="11" t="str">
        <x:v>UNQUANTIFIED</x:v>
      </x:c>
      <x:c r="AR4106" s="11" t="str">
        <x:v>Position-class planning record; serial item and receiver open</x:v>
      </x:c>
      <x:c r="AS4106" s="26"/>
      <x:c r="AT4106" s="26"/>
    </x:row>
    <x:row r="4107">
      <x:c r="C4107" s="11" t="str">
        <x:v>G2-L-DMG-TNK-20</x:v>
      </x:c>
      <x:c r="D4107" s="11" t="str">
        <x:v>G2</x:v>
      </x:c>
      <x:c r="E4107" s="11" t="str">
        <x:v>Regional flood and displacement</x:v>
      </x:c>
      <x:c r="F4107" s="11" t="str">
        <x:v>L-DMG</x:v>
      </x:c>
      <x:c r="G4107" s="11" t="str">
        <x:v>Debris and materials group</x:v>
      </x:c>
      <x:c r="H4107" s="11" t="str">
        <x:v>TNK-20</x:v>
      </x:c>
      <x:c r="I4107" s="19" t="n">
        <x:v>48</x:v>
      </x:c>
      <x:c r="J4107" s="21" t="n">
        <x:v>8</x:v>
      </x:c>
      <x:c r="K4107" s="18" t="n">
        <x:f>'05 Cargo Register'!K75</x:f>
        <x:v>243</x:v>
      </x:c>
      <x:c r="L4107" s="18" t="n">
        <x:f>'05 Cargo Register'!N75</x:f>
        <x:v>15</x:v>
      </x:c>
      <x:c r="M4107" s="18" t="n">
        <x:f>'05 Cargo Register'!O75</x:f>
        <x:v>318.75</x:v>
      </x:c>
      <x:c r="N4107" s="18" t="n">
        <x:f>J4107*K4107</x:f>
        <x:v>1944</x:v>
      </x:c>
      <x:c r="O4107" s="18" t="n">
        <x:f>J4107*L4107</x:f>
        <x:v>120</x:v>
      </x:c>
      <x:c r="P4107" s="18" t="n">
        <x:f>J4107*M4107</x:f>
        <x:v>2550</x:v>
      </x:c>
      <x:c r="Q4107" s="22" t="n">
        <x:f>'01 Controls'!$E$31*'02 Cargo Classes'!$M$10</x:f>
        <x:v>0</x:v>
      </x:c>
      <x:c r="R4107" s="22" t="n">
        <x:f>'01 Controls'!$F$31*'02 Cargo Classes'!$N$10</x:f>
        <x:v>0.8999999999999999</x:v>
      </x:c>
      <x:c r="S4107" s="22" t="n">
        <x:f>'01 Controls'!$G$31*'02 Cargo Classes'!$O$10</x:f>
        <x:v>0</x:v>
      </x:c>
      <x:c r="T4107" s="22" t="n">
        <x:f>'01 Controls'!$H$31*'02 Cargo Classes'!$P$10</x:f>
        <x:v>0.1</x:v>
      </x:c>
      <x:c r="U4107" s="22" t="n">
        <x:f>SUM(Q4107:T4107)</x:f>
        <x:v>0.9999999999999999</x:v>
      </x:c>
      <x:c r="V4107" s="18" t="n">
        <x:f>IF(U4107=0,0,N4107*Q4107/U4107)</x:f>
        <x:v>0</x:v>
      </x:c>
      <x:c r="W4107" s="18" t="n">
        <x:f>IF(U4107=0,0,P4107*Q4107/U4107)</x:f>
        <x:v>0</x:v>
      </x:c>
      <x:c r="X4107" s="18" t="n">
        <x:f>MAX(V4107,W4107*'01 Controls'!$E$12)</x:f>
        <x:v>0</x:v>
      </x:c>
      <x:c r="Y4107" s="18" t="n">
        <x:f>IF(U4107=0,0,N4107*R4107/U4107)</x:f>
        <x:v>1749.6000000000001</x:v>
      </x:c>
      <x:c r="Z4107" s="18" t="n">
        <x:f>IF(U4107=0,0,P4107*R4107/U4107)</x:f>
        <x:v>2295.0000000000005</x:v>
      </x:c>
      <x:c r="AA4107" s="18" t="n">
        <x:f>MAX(Y4107,Z4107*'01 Controls'!$E$13)</x:f>
        <x:v>1749.6000000000001</x:v>
      </x:c>
      <x:c r="AB4107" s="18" t="n">
        <x:f>IF(U4107=0,0,N4107*S4107/U4107)</x:f>
        <x:v>0</x:v>
      </x:c>
      <x:c r="AC4107" s="18" t="n">
        <x:f>IF(U4107=0,0,P4107*S4107/U4107)</x:f>
        <x:v>0</x:v>
      </x:c>
      <x:c r="AD4107" s="18" t="n">
        <x:f>MAX(AB4107,AC4107*'01 Controls'!$E$14)</x:f>
        <x:v>0</x:v>
      </x:c>
      <x:c r="AE4107" s="18" t="n">
        <x:f>IF(U4107=0,0,N4107*T4107/U4107)</x:f>
        <x:v>194.40000000000003</x:v>
      </x:c>
      <x:c r="AF4107" s="18" t="n">
        <x:f>IF(U4107=0,0,P4107*T4107/U4107)</x:f>
        <x:v>255.00000000000003</x:v>
      </x:c>
      <x:c r="AG4107" s="18" t="n">
        <x:f>MAX(AE4107,AF4107*'01 Controls'!$E$15)</x:f>
        <x:v>194.40000000000003</x:v>
      </x:c>
      <x:c r="AH4107" s="18" t="n">
        <x:f>SUM(V4107,Y4107,AB4107,AE4107)</x:f>
        <x:v>1944.0000000000002</x:v>
      </x:c>
      <x:c r="AI4107" s="18" t="n">
        <x:f>N4107-AH4107</x:f>
        <x:v>-2.2737367544323206e-13</x:v>
      </x:c>
      <x:c r="AJ4107" s="18" t="n">
        <x:f>V4107*INDEX('07 Mode Capacity'!$P$6:$P$17,MATCH("AIR-"&amp;I4107,'07 Mode Capacity'!$C$6:$C$17,0))</x:f>
        <x:v>0</x:v>
      </x:c>
      <x:c r="AK4107" s="18" t="n">
        <x:f>Y4107*INDEX('07 Mode Capacity'!$P$6:$P$17,MATCH("OCEAN-"&amp;I4107,'07 Mode Capacity'!$C$6:$C$17,0))</x:f>
        <x:v>153.32843575541622</x:v>
      </x:c>
      <x:c r="AL4107" s="18" t="n">
        <x:f>AB4107*INDEX('07 Mode Capacity'!$P$6:$P$17,MATCH("LAND-"&amp;I4107,'07 Mode Capacity'!$C$6:$C$17,0))</x:f>
        <x:v>0</x:v>
      </x:c>
      <x:c r="AM4107" s="18" t="n">
        <x:f>AE4107*INDEX('07 Mode Capacity'!$P$6:$P$17,MATCH("INLAND-"&amp;I4107,'07 Mode Capacity'!$C$6:$C$17,0))</x:f>
        <x:v>122.7119611644048</x:v>
      </x:c>
      <x:c r="AN4107" s="18" t="n">
        <x:f>SUM(AJ4107:AM4107)</x:f>
        <x:v>276.04039691982103</x:v>
      </x:c>
      <x:c r="AO4107" s="17" t="n">
        <x:f>IF(N4107=0,1,AN4107/N4107)</x:f>
        <x:v>0.14199608895052523</x:v>
      </x:c>
      <x:c r="AP4107" s="11" t="str">
        <x:f>IF(AO4107&gt;='01 Controls'!$E$16,"PASS","FAIL")</x:f>
        <x:v>FAIL</x:v>
      </x:c>
      <x:c r="AQ4107" s="11" t="str">
        <x:v>UNQUANTIFIED</x:v>
      </x:c>
      <x:c r="AR4107" s="11" t="str">
        <x:v>Position-class planning record; serial item and receiver open</x:v>
      </x:c>
      <x:c r="AS4107" s="26"/>
      <x:c r="AT4107" s="26"/>
    </x:row>
    <x:row r="4108">
      <x:c r="C4108" s="11" t="str">
        <x:v>G2-L-DMG-FLR-24</x:v>
      </x:c>
      <x:c r="D4108" s="11" t="str">
        <x:v>G2</x:v>
      </x:c>
      <x:c r="E4108" s="11" t="str">
        <x:v>Regional flood and displacement</x:v>
      </x:c>
      <x:c r="F4108" s="11" t="str">
        <x:v>L-DMG</x:v>
      </x:c>
      <x:c r="G4108" s="11" t="str">
        <x:v>Debris and materials group</x:v>
      </x:c>
      <x:c r="H4108" s="11" t="str">
        <x:v>FLR-24</x:v>
      </x:c>
      <x:c r="I4108" s="19" t="n">
        <x:v>48</x:v>
      </x:c>
      <x:c r="J4108" s="21" t="n">
        <x:v>8</x:v>
      </x:c>
      <x:c r="K4108" s="18" t="n">
        <x:f>'05 Cargo Register'!K76</x:f>
        <x:v>546.75</x:v>
      </x:c>
      <x:c r="L4108" s="18" t="n">
        <x:f>'05 Cargo Register'!N76</x:f>
        <x:v>27</x:v>
      </x:c>
      <x:c r="M4108" s="18" t="n">
        <x:f>'05 Cargo Register'!O76</x:f>
        <x:v>864</x:v>
      </x:c>
      <x:c r="N4108" s="18" t="n">
        <x:f>J4108*K4108</x:f>
        <x:v>4374</x:v>
      </x:c>
      <x:c r="O4108" s="18" t="n">
        <x:f>J4108*L4108</x:f>
        <x:v>216</x:v>
      </x:c>
      <x:c r="P4108" s="18" t="n">
        <x:f>J4108*M4108</x:f>
        <x:v>6912</x:v>
      </x:c>
      <x:c r="Q4108" s="22" t="n">
        <x:f>'01 Controls'!$E$31*'02 Cargo Classes'!$M$11</x:f>
        <x:v>0</x:v>
      </x:c>
      <x:c r="R4108" s="22" t="n">
        <x:f>'01 Controls'!$F$31*'02 Cargo Classes'!$N$11</x:f>
        <x:v>0.8999999999999999</x:v>
      </x:c>
      <x:c r="S4108" s="22" t="n">
        <x:f>'01 Controls'!$G$31*'02 Cargo Classes'!$O$11</x:f>
        <x:v>0</x:v>
      </x:c>
      <x:c r="T4108" s="22" t="n">
        <x:f>'01 Controls'!$H$31*'02 Cargo Classes'!$P$11</x:f>
        <x:v>0.08000000000000002</x:v>
      </x:c>
      <x:c r="U4108" s="22" t="n">
        <x:f>SUM(Q4108:T4108)</x:f>
        <x:v>0.98</x:v>
      </x:c>
      <x:c r="V4108" s="18" t="n">
        <x:f>IF(U4108=0,0,N4108*Q4108/U4108)</x:f>
        <x:v>0</x:v>
      </x:c>
      <x:c r="W4108" s="18" t="n">
        <x:f>IF(U4108=0,0,P4108*Q4108/U4108)</x:f>
        <x:v>0</x:v>
      </x:c>
      <x:c r="X4108" s="18" t="n">
        <x:f>MAX(V4108,W4108*'01 Controls'!$E$12)</x:f>
        <x:v>0</x:v>
      </x:c>
      <x:c r="Y4108" s="18" t="n">
        <x:f>IF(U4108=0,0,N4108*R4108/U4108)</x:f>
        <x:v>4016.9387755102034</x:v>
      </x:c>
      <x:c r="Z4108" s="18" t="n">
        <x:f>IF(U4108=0,0,P4108*R4108/U4108)</x:f>
        <x:v>6347.7551020408155</x:v>
      </x:c>
      <x:c r="AA4108" s="18" t="n">
        <x:f>MAX(Y4108,Z4108*'01 Controls'!$E$13)</x:f>
        <x:v>4016.9387755102034</x:v>
      </x:c>
      <x:c r="AB4108" s="18" t="n">
        <x:f>IF(U4108=0,0,N4108*S4108/U4108)</x:f>
        <x:v>0</x:v>
      </x:c>
      <x:c r="AC4108" s="18" t="n">
        <x:f>IF(U4108=0,0,P4108*S4108/U4108)</x:f>
        <x:v>0</x:v>
      </x:c>
      <x:c r="AD4108" s="18" t="n">
        <x:f>MAX(AB4108,AC4108*'01 Controls'!$E$14)</x:f>
        <x:v>0</x:v>
      </x:c>
      <x:c r="AE4108" s="18" t="n">
        <x:f>IF(U4108=0,0,N4108*T4108/U4108)</x:f>
        <x:v>357.061224489796</x:v>
      </x:c>
      <x:c r="AF4108" s="18" t="n">
        <x:f>IF(U4108=0,0,P4108*T4108/U4108)</x:f>
        <x:v>564.2448979591838</x:v>
      </x:c>
      <x:c r="AG4108" s="18" t="n">
        <x:f>MAX(AE4108,AF4108*'01 Controls'!$E$15)</x:f>
        <x:v>357.061224489796</x:v>
      </x:c>
      <x:c r="AH4108" s="18" t="n">
        <x:f>SUM(V4108,Y4108,AB4108,AE4108)</x:f>
        <x:v>4373.999999999999</x:v>
      </x:c>
      <x:c r="AI4108" s="18" t="n">
        <x:f>N4108-AH4108</x:f>
        <x:v>9.094947017729282e-13</x:v>
      </x:c>
      <x:c r="AJ4108" s="18" t="n">
        <x:f>V4108*INDEX('07 Mode Capacity'!$P$6:$P$17,MATCH("AIR-"&amp;I4108,'07 Mode Capacity'!$C$6:$C$17,0))</x:f>
        <x:v>0</x:v>
      </x:c>
      <x:c r="AK4108" s="18" t="n">
        <x:f>Y4108*INDEX('07 Mode Capacity'!$P$6:$P$17,MATCH("OCEAN-"&amp;I4108,'07 Mode Capacity'!$C$6:$C$17,0))</x:f>
        <x:v>352.0295718874351</x:v>
      </x:c>
      <x:c r="AL4108" s="18" t="n">
        <x:f>AB4108*INDEX('07 Mode Capacity'!$P$6:$P$17,MATCH("LAND-"&amp;I4108,'07 Mode Capacity'!$C$6:$C$17,0))</x:f>
        <x:v>0</x:v>
      </x:c>
      <x:c r="AM4108" s="18" t="n">
        <x:f>AE4108*INDEX('07 Mode Capacity'!$P$6:$P$17,MATCH("INLAND-"&amp;I4108,'07 Mode Capacity'!$C$6:$C$17,0))</x:f>
        <x:v>225.389316424417</x:v>
      </x:c>
      <x:c r="AN4108" s="18" t="n">
        <x:f>SUM(AJ4108:AM4108)</x:f>
        <x:v>577.4188883118521</x:v>
      </x:c>
      <x:c r="AO4108" s="17" t="n">
        <x:f>IF(N4108=0,1,AN4108/N4108)</x:f>
        <x:v>0.13201163427340012</x:v>
      </x:c>
      <x:c r="AP4108" s="11" t="str">
        <x:f>IF(AO4108&gt;='01 Controls'!$E$16,"PASS","FAIL")</x:f>
        <x:v>FAIL</x:v>
      </x:c>
      <x:c r="AQ4108" s="11" t="str">
        <x:v>UNQUANTIFIED</x:v>
      </x:c>
      <x:c r="AR4108" s="11" t="str">
        <x:v>Position-class planning record; serial item and receiver open</x:v>
      </x:c>
      <x:c r="AS4108" s="26"/>
      <x:c r="AT4108" s="26"/>
    </x:row>
    <x:row r="4109">
      <x:c r="C4109" s="11" t="str">
        <x:v>G2-L-DMG-ROL-30</x:v>
      </x:c>
      <x:c r="D4109" s="11" t="str">
        <x:v>G2</x:v>
      </x:c>
      <x:c r="E4109" s="11" t="str">
        <x:v>Regional flood and displacement</x:v>
      </x:c>
      <x:c r="F4109" s="11" t="str">
        <x:v>L-DMG</x:v>
      </x:c>
      <x:c r="G4109" s="11" t="str">
        <x:v>Debris and materials group</x:v>
      </x:c>
      <x:c r="H4109" s="11" t="str">
        <x:v>ROL-30</x:v>
      </x:c>
      <x:c r="I4109" s="19" t="n">
        <x:v>48</x:v>
      </x:c>
      <x:c r="J4109" s="21" t="n">
        <x:v>8</x:v>
      </x:c>
      <x:c r="K4109" s="18" t="n">
        <x:f>'05 Cargo Register'!K77</x:f>
        <x:v>759.375</x:v>
      </x:c>
      <x:c r="L4109" s="18" t="n">
        <x:f>'05 Cargo Register'!N77</x:f>
        <x:v>32</x:v>
      </x:c>
      <x:c r="M4109" s="18" t="n">
        <x:f>'05 Cargo Register'!O77</x:f>
        <x:v>2040</x:v>
      </x:c>
      <x:c r="N4109" s="18" t="n">
        <x:f>J4109*K4109</x:f>
        <x:v>6075</x:v>
      </x:c>
      <x:c r="O4109" s="18" t="n">
        <x:f>J4109*L4109</x:f>
        <x:v>256</x:v>
      </x:c>
      <x:c r="P4109" s="18" t="n">
        <x:f>J4109*M4109</x:f>
        <x:v>16320</x:v>
      </x:c>
      <x:c r="Q4109" s="22" t="n">
        <x:f>'01 Controls'!$E$31*'02 Cargo Classes'!$M$12</x:f>
        <x:v>0</x:v>
      </x:c>
      <x:c r="R4109" s="22" t="n">
        <x:f>'01 Controls'!$F$31*'02 Cargo Classes'!$N$12</x:f>
        <x:v>0.75</x:v>
      </x:c>
      <x:c r="S4109" s="22" t="n">
        <x:f>'01 Controls'!$G$31*'02 Cargo Classes'!$O$12</x:f>
        <x:v>0</x:v>
      </x:c>
      <x:c r="T4109" s="22" t="n">
        <x:f>'01 Controls'!$H$31*'02 Cargo Classes'!$P$12</x:f>
        <x:v>0.06</x:v>
      </x:c>
      <x:c r="U4109" s="22" t="n">
        <x:f>SUM(Q4109:T4109)</x:f>
        <x:v>0.81</x:v>
      </x:c>
      <x:c r="V4109" s="18" t="n">
        <x:f>IF(U4109=0,0,N4109*Q4109/U4109)</x:f>
        <x:v>0</x:v>
      </x:c>
      <x:c r="W4109" s="18" t="n">
        <x:f>IF(U4109=0,0,P4109*Q4109/U4109)</x:f>
        <x:v>0</x:v>
      </x:c>
      <x:c r="X4109" s="18" t="n">
        <x:f>MAX(V4109,W4109*'01 Controls'!$E$12)</x:f>
        <x:v>0</x:v>
      </x:c>
      <x:c r="Y4109" s="18" t="n">
        <x:f>IF(U4109=0,0,N4109*R4109/U4109)</x:f>
        <x:v>5625</x:v>
      </x:c>
      <x:c r="Z4109" s="18" t="n">
        <x:f>IF(U4109=0,0,P4109*R4109/U4109)</x:f>
        <x:v>15111.11111111111</x:v>
      </x:c>
      <x:c r="AA4109" s="18" t="n">
        <x:f>MAX(Y4109,Z4109*'01 Controls'!$E$13)</x:f>
        <x:v>5625</x:v>
      </x:c>
      <x:c r="AB4109" s="18" t="n">
        <x:f>IF(U4109=0,0,N4109*S4109/U4109)</x:f>
        <x:v>0</x:v>
      </x:c>
      <x:c r="AC4109" s="18" t="n">
        <x:f>IF(U4109=0,0,P4109*S4109/U4109)</x:f>
        <x:v>0</x:v>
      </x:c>
      <x:c r="AD4109" s="18" t="n">
        <x:f>MAX(AB4109,AC4109*'01 Controls'!$E$14)</x:f>
        <x:v>0</x:v>
      </x:c>
      <x:c r="AE4109" s="18" t="n">
        <x:f>IF(U4109=0,0,N4109*T4109/U4109)</x:f>
        <x:v>449.99999999999994</x:v>
      </x:c>
      <x:c r="AF4109" s="18" t="n">
        <x:f>IF(U4109=0,0,P4109*T4109/U4109)</x:f>
        <x:v>1208.8888888888887</x:v>
      </x:c>
      <x:c r="AG4109" s="18" t="n">
        <x:f>MAX(AE4109,AF4109*'01 Controls'!$E$15)</x:f>
        <x:v>449.99999999999994</x:v>
      </x:c>
      <x:c r="AH4109" s="18" t="n">
        <x:f>SUM(V4109,Y4109,AB4109,AE4109)</x:f>
        <x:v>6075</x:v>
      </x:c>
      <x:c r="AI4109" s="18" t="n">
        <x:f>N4109-AH4109</x:f>
        <x:v>0</x:v>
      </x:c>
      <x:c r="AJ4109" s="18" t="n">
        <x:f>V4109*INDEX('07 Mode Capacity'!$P$6:$P$17,MATCH("AIR-"&amp;I4109,'07 Mode Capacity'!$C$6:$C$17,0))</x:f>
        <x:v>0</x:v>
      </x:c>
      <x:c r="AK4109" s="18" t="n">
        <x:f>Y4109*INDEX('07 Mode Capacity'!$P$6:$P$17,MATCH("OCEAN-"&amp;I4109,'07 Mode Capacity'!$C$6:$C$17,0))</x:f>
        <x:v>492.95407585974857</x:v>
      </x:c>
      <x:c r="AL4109" s="18" t="n">
        <x:f>AB4109*INDEX('07 Mode Capacity'!$P$6:$P$17,MATCH("LAND-"&amp;I4109,'07 Mode Capacity'!$C$6:$C$17,0))</x:f>
        <x:v>0</x:v>
      </x:c>
      <x:c r="AM4109" s="18" t="n">
        <x:f>AE4109*INDEX('07 Mode Capacity'!$P$6:$P$17,MATCH("INLAND-"&amp;I4109,'07 Mode Capacity'!$C$6:$C$17,0))</x:f>
        <x:v>284.05546565834436</x:v>
      </x:c>
      <x:c r="AN4109" s="18" t="n">
        <x:f>SUM(AJ4109:AM4109)</x:f>
        <x:v>777.0095415180929</x:v>
      </x:c>
      <x:c r="AO4109" s="17" t="n">
        <x:f>IF(N4109=0,1,AN4109/N4109)</x:f>
        <x:v>0.12790280518816344</x:v>
      </x:c>
      <x:c r="AP4109" s="11" t="str">
        <x:f>IF(AO4109&gt;='01 Controls'!$E$16,"PASS","FAIL")</x:f>
        <x:v>FAIL</x:v>
      </x:c>
      <x:c r="AQ4109" s="11" t="str">
        <x:v>UNQUANTIFIED</x:v>
      </x:c>
      <x:c r="AR4109" s="11" t="str">
        <x:v>Position-class planning record; serial item and receiver open</x:v>
      </x:c>
      <x:c r="AS4109" s="26"/>
      <x:c r="AT4109" s="26"/>
    </x:row>
    <x:row r="4110">
      <x:c r="C4110" s="11" t="str">
        <x:v>G2-L-DMG-LIN-18</x:v>
      </x:c>
      <x:c r="D4110" s="11" t="str">
        <x:v>G2</x:v>
      </x:c>
      <x:c r="E4110" s="11" t="str">
        <x:v>Regional flood and displacement</x:v>
      </x:c>
      <x:c r="F4110" s="11" t="str">
        <x:v>L-DMG</x:v>
      </x:c>
      <x:c r="G4110" s="11" t="str">
        <x:v>Debris and materials group</x:v>
      </x:c>
      <x:c r="H4110" s="11" t="str">
        <x:v>LIN-18</x:v>
      </x:c>
      <x:c r="I4110" s="19" t="n">
        <x:v>72</x:v>
      </x:c>
      <x:c r="J4110" s="21" t="n">
        <x:v>8</x:v>
      </x:c>
      <x:c r="K4110" s="18" t="n">
        <x:f>'05 Cargo Register'!K78</x:f>
        <x:v>303.75</x:v>
      </x:c>
      <x:c r="L4110" s="18" t="n">
        <x:f>'05 Cargo Register'!N78</x:f>
        <x:v>22</x:v>
      </x:c>
      <x:c r="M4110" s="18" t="n">
        <x:f>'05 Cargo Register'!O78</x:f>
        <x:v>968</x:v>
      </x:c>
      <x:c r="N4110" s="18" t="n">
        <x:f>J4110*K4110</x:f>
        <x:v>2430</x:v>
      </x:c>
      <x:c r="O4110" s="18" t="n">
        <x:f>J4110*L4110</x:f>
        <x:v>176</x:v>
      </x:c>
      <x:c r="P4110" s="18" t="n">
        <x:f>J4110*M4110</x:f>
        <x:v>7744</x:v>
      </x:c>
      <x:c r="Q4110" s="22" t="n">
        <x:f>'01 Controls'!$E$31*'02 Cargo Classes'!$M$13</x:f>
        <x:v>0</x:v>
      </x:c>
      <x:c r="R4110" s="22" t="n">
        <x:f>'01 Controls'!$F$31*'02 Cargo Classes'!$N$13</x:f>
        <x:v>0.8999999999999999</x:v>
      </x:c>
      <x:c r="S4110" s="22" t="n">
        <x:f>'01 Controls'!$G$31*'02 Cargo Classes'!$O$13</x:f>
        <x:v>0</x:v>
      </x:c>
      <x:c r="T4110" s="22" t="n">
        <x:f>'01 Controls'!$H$31*'02 Cargo Classes'!$P$13</x:f>
        <x:v>0.1</x:v>
      </x:c>
      <x:c r="U4110" s="22" t="n">
        <x:f>SUM(Q4110:T4110)</x:f>
        <x:v>0.9999999999999999</x:v>
      </x:c>
      <x:c r="V4110" s="18" t="n">
        <x:f>IF(U4110=0,0,N4110*Q4110/U4110)</x:f>
        <x:v>0</x:v>
      </x:c>
      <x:c r="W4110" s="18" t="n">
        <x:f>IF(U4110=0,0,P4110*Q4110/U4110)</x:f>
        <x:v>0</x:v>
      </x:c>
      <x:c r="X4110" s="18" t="n">
        <x:f>MAX(V4110,W4110*'01 Controls'!$E$12)</x:f>
        <x:v>0</x:v>
      </x:c>
      <x:c r="Y4110" s="18" t="n">
        <x:f>IF(U4110=0,0,N4110*R4110/U4110)</x:f>
        <x:v>2187.0000000000005</x:v>
      </x:c>
      <x:c r="Z4110" s="18" t="n">
        <x:f>IF(U4110=0,0,P4110*R4110/U4110)</x:f>
        <x:v>6969.6</x:v>
      </x:c>
      <x:c r="AA4110" s="18" t="n">
        <x:f>MAX(Y4110,Z4110*'01 Controls'!$E$13)</x:f>
        <x:v>2187.0000000000005</x:v>
      </x:c>
      <x:c r="AB4110" s="18" t="n">
        <x:f>IF(U4110=0,0,N4110*S4110/U4110)</x:f>
        <x:v>0</x:v>
      </x:c>
      <x:c r="AC4110" s="18" t="n">
        <x:f>IF(U4110=0,0,P4110*S4110/U4110)</x:f>
        <x:v>0</x:v>
      </x:c>
      <x:c r="AD4110" s="18" t="n">
        <x:f>MAX(AB4110,AC4110*'01 Controls'!$E$14)</x:f>
        <x:v>0</x:v>
      </x:c>
      <x:c r="AE4110" s="18" t="n">
        <x:f>IF(U4110=0,0,N4110*T4110/U4110)</x:f>
        <x:v>243.00000000000003</x:v>
      </x:c>
      <x:c r="AF4110" s="18" t="n">
        <x:f>IF(U4110=0,0,P4110*T4110/U4110)</x:f>
        <x:v>774.4000000000002</x:v>
      </x:c>
      <x:c r="AG4110" s="18" t="n">
        <x:f>MAX(AE4110,AF4110*'01 Controls'!$E$15)</x:f>
        <x:v>243.00000000000003</x:v>
      </x:c>
      <x:c r="AH4110" s="18" t="n">
        <x:f>SUM(V4110,Y4110,AB4110,AE4110)</x:f>
        <x:v>2430.0000000000005</x:v>
      </x:c>
      <x:c r="AI4110" s="18" t="n">
        <x:f>N4110-AH4110</x:f>
        <x:v>-4.547473508864641e-13</x:v>
      </x:c>
      <x:c r="AJ4110" s="18" t="n">
        <x:f>V4110*INDEX('07 Mode Capacity'!$P$6:$P$17,MATCH("AIR-"&amp;I4110,'07 Mode Capacity'!$C$6:$C$17,0))</x:f>
        <x:v>0</x:v>
      </x:c>
      <x:c r="AK4110" s="18" t="n">
        <x:f>Y4110*INDEX('07 Mode Capacity'!$P$6:$P$17,MATCH("OCEAN-"&amp;I4110,'07 Mode Capacity'!$C$6:$C$17,0))</x:f>
        <x:v>1711.913568132413</x:v>
      </x:c>
      <x:c r="AL4110" s="18" t="n">
        <x:f>AB4110*INDEX('07 Mode Capacity'!$P$6:$P$17,MATCH("LAND-"&amp;I4110,'07 Mode Capacity'!$C$6:$C$17,0))</x:f>
        <x:v>0</x:v>
      </x:c>
      <x:c r="AM4110" s="18" t="n">
        <x:f>AE4110*INDEX('07 Mode Capacity'!$P$6:$P$17,MATCH("INLAND-"&amp;I4110,'07 Mode Capacity'!$C$6:$C$17,0))</x:f>
        <x:v>243.00000000000003</x:v>
      </x:c>
      <x:c r="AN4110" s="18" t="n">
        <x:f>SUM(AJ4110:AM4110)</x:f>
        <x:v>1954.913568132413</x:v>
      </x:c>
      <x:c r="AO4110" s="17" t="n">
        <x:f>IF(N4110=0,1,AN4110/N4110)</x:f>
        <x:v>0.8044911803014045</x:v>
      </x:c>
      <x:c r="AP4110" s="11" t="str">
        <x:f>IF(AO4110&gt;='01 Controls'!$E$16,"PASS","FAIL")</x:f>
        <x:v>FAIL</x:v>
      </x:c>
      <x:c r="AQ4110" s="11" t="str">
        <x:v>UNQUANTIFIED</x:v>
      </x:c>
      <x:c r="AR4110" s="11" t="str">
        <x:v>Position-class planning record; serial item and receiver open</x:v>
      </x:c>
      <x:c r="AS4110" s="26"/>
      <x:c r="AT4110" s="26"/>
    </x:row>
    <x:row r="4111">
      <x:c r="C4111" s="11" t="str">
        <x:v>G2-L-DMG-BLK-08</x:v>
      </x:c>
      <x:c r="D4111" s="11" t="str">
        <x:v>G2</x:v>
      </x:c>
      <x:c r="E4111" s="11" t="str">
        <x:v>Regional flood and displacement</x:v>
      </x:c>
      <x:c r="F4111" s="11" t="str">
        <x:v>L-DMG</x:v>
      </x:c>
      <x:c r="G4111" s="11" t="str">
        <x:v>Debris and materials group</x:v>
      </x:c>
      <x:c r="H4111" s="11" t="str">
        <x:v>BLK-08</x:v>
      </x:c>
      <x:c r="I4111" s="19" t="n">
        <x:v>48</x:v>
      </x:c>
      <x:c r="J4111" s="21" t="n">
        <x:v>8</x:v>
      </x:c>
      <x:c r="K4111" s="18" t="n">
        <x:f>'05 Cargo Register'!K79</x:f>
        <x:v>121.5</x:v>
      </x:c>
      <x:c r="L4111" s="18" t="n">
        <x:f>'05 Cargo Register'!N79</x:f>
        <x:v>19</x:v>
      </x:c>
      <x:c r="M4111" s="18" t="n">
        <x:f>'05 Cargo Register'!O79</x:f>
        <x:v>969</x:v>
      </x:c>
      <x:c r="N4111" s="18" t="n">
        <x:f>J4111*K4111</x:f>
        <x:v>972</x:v>
      </x:c>
      <x:c r="O4111" s="18" t="n">
        <x:f>J4111*L4111</x:f>
        <x:v>152</x:v>
      </x:c>
      <x:c r="P4111" s="18" t="n">
        <x:f>J4111*M4111</x:f>
        <x:v>7752</x:v>
      </x:c>
      <x:c r="Q4111" s="22" t="n">
        <x:f>'01 Controls'!$E$31*'02 Cargo Classes'!$M$14</x:f>
        <x:v>0.15</x:v>
      </x:c>
      <x:c r="R4111" s="22" t="n">
        <x:f>'01 Controls'!$F$31*'02 Cargo Classes'!$N$14</x:f>
        <x:v>0.6000000000000001</x:v>
      </x:c>
      <x:c r="S4111" s="22" t="n">
        <x:f>'01 Controls'!$G$31*'02 Cargo Classes'!$O$14</x:f>
        <x:v>0</x:v>
      </x:c>
      <x:c r="T4111" s="22" t="n">
        <x:f>'01 Controls'!$H$31*'02 Cargo Classes'!$P$14</x:f>
        <x:v>0.05</x:v>
      </x:c>
      <x:c r="U4111" s="22" t="n">
        <x:f>SUM(Q4111:T4111)</x:f>
        <x:v>0.8000000000000002</x:v>
      </x:c>
      <x:c r="V4111" s="18" t="n">
        <x:f>IF(U4111=0,0,N4111*Q4111/U4111)</x:f>
        <x:v>182.24999999999994</x:v>
      </x:c>
      <x:c r="W4111" s="18" t="n">
        <x:f>IF(U4111=0,0,P4111*Q4111/U4111)</x:f>
        <x:v>1453.4999999999998</x:v>
      </x:c>
      <x:c r="X4111" s="18" t="n">
        <x:f>MAX(V4111,W4111*'01 Controls'!$E$12)</x:f>
        <x:v>363.37499999999994</x:v>
      </x:c>
      <x:c r="Y4111" s="18" t="n">
        <x:f>IF(U4111=0,0,N4111*R4111/U4111)</x:f>
        <x:v>728.9999999999999</x:v>
      </x:c>
      <x:c r="Z4111" s="18" t="n">
        <x:f>IF(U4111=0,0,P4111*R4111/U4111)</x:f>
        <x:v>5814</x:v>
      </x:c>
      <x:c r="AA4111" s="18" t="n">
        <x:f>MAX(Y4111,Z4111*'01 Controls'!$E$13)</x:f>
        <x:v>872.1</x:v>
      </x:c>
      <x:c r="AB4111" s="18" t="n">
        <x:f>IF(U4111=0,0,N4111*S4111/U4111)</x:f>
        <x:v>0</x:v>
      </x:c>
      <x:c r="AC4111" s="18" t="n">
        <x:f>IF(U4111=0,0,P4111*S4111/U4111)</x:f>
        <x:v>0</x:v>
      </x:c>
      <x:c r="AD4111" s="18" t="n">
        <x:f>MAX(AB4111,AC4111*'01 Controls'!$E$14)</x:f>
        <x:v>0</x:v>
      </x:c>
      <x:c r="AE4111" s="18" t="n">
        <x:f>IF(U4111=0,0,N4111*T4111/U4111)</x:f>
        <x:v>60.74999999999999</x:v>
      </x:c>
      <x:c r="AF4111" s="18" t="n">
        <x:f>IF(U4111=0,0,P4111*T4111/U4111)</x:f>
        <x:v>484.49999999999994</x:v>
      </x:c>
      <x:c r="AG4111" s="18" t="n">
        <x:f>MAX(AE4111,AF4111*'01 Controls'!$E$15)</x:f>
        <x:v>87.20999999999998</x:v>
      </x:c>
      <x:c r="AH4111" s="18" t="n">
        <x:f>SUM(V4111,Y4111,AB4111,AE4111)</x:f>
        <x:v>971.9999999999998</x:v>
      </x:c>
      <x:c r="AI4111" s="18" t="n">
        <x:f>N4111-AH4111</x:f>
        <x:v>2.2737367544323206e-13</x:v>
      </x:c>
      <x:c r="AJ4111" s="18" t="n">
        <x:f>V4111*INDEX('07 Mode Capacity'!$P$6:$P$17,MATCH("AIR-"&amp;I4111,'07 Mode Capacity'!$C$6:$C$17,0))</x:f>
        <x:v>51.09117372322357</x:v>
      </x:c>
      <x:c r="AK4111" s="18" t="n">
        <x:f>Y4111*INDEX('07 Mode Capacity'!$P$6:$P$17,MATCH("OCEAN-"&amp;I4111,'07 Mode Capacity'!$C$6:$C$17,0))</x:f>
        <x:v>63.88684823142341</x:v>
      </x:c>
      <x:c r="AL4111" s="18" t="n">
        <x:f>AB4111*INDEX('07 Mode Capacity'!$P$6:$P$17,MATCH("LAND-"&amp;I4111,'07 Mode Capacity'!$C$6:$C$17,0))</x:f>
        <x:v>0</x:v>
      </x:c>
      <x:c r="AM4111" s="18" t="n">
        <x:f>AE4111*INDEX('07 Mode Capacity'!$P$6:$P$17,MATCH("INLAND-"&amp;I4111,'07 Mode Capacity'!$C$6:$C$17,0))</x:f>
        <x:v>38.34748786387649</x:v>
      </x:c>
      <x:c r="AN4111" s="18" t="n">
        <x:f>SUM(AJ4111:AM4111)</x:f>
        <x:v>153.32550981852347</x:v>
      </x:c>
      <x:c r="AO4111" s="17" t="n">
        <x:f>IF(N4111=0,1,AN4111/N4111)</x:f>
        <x:v>0.15774229405197887</x:v>
      </x:c>
      <x:c r="AP4111" s="11" t="str">
        <x:f>IF(AO4111&gt;='01 Controls'!$E$16,"PASS","FAIL")</x:f>
        <x:v>FAIL</x:v>
      </x:c>
      <x:c r="AQ4111" s="11" t="str">
        <x:v>UNQUANTIFIED</x:v>
      </x:c>
      <x:c r="AR4111" s="11" t="str">
        <x:v>Position-class planning record; serial item and receiver open</x:v>
      </x:c>
      <x:c r="AS4111" s="26"/>
      <x:c r="AT4111" s="26"/>
    </x:row>
    <x:row r="4112">
      <x:c r="C4112" s="11" t="str">
        <x:v>G2-L-DMG-OOG-80</x:v>
      </x:c>
      <x:c r="D4112" s="11" t="str">
        <x:v>G2</x:v>
      </x:c>
      <x:c r="E4112" s="11" t="str">
        <x:v>Regional flood and displacement</x:v>
      </x:c>
      <x:c r="F4112" s="11" t="str">
        <x:v>L-DMG</x:v>
      </x:c>
      <x:c r="G4112" s="11" t="str">
        <x:v>Debris and materials group</x:v>
      </x:c>
      <x:c r="H4112" s="11" t="str">
        <x:v>OOG-80</x:v>
      </x:c>
      <x:c r="I4112" s="19" t="n">
        <x:v>72</x:v>
      </x:c>
      <x:c r="J4112" s="21" t="n">
        <x:v>8</x:v>
      </x:c>
      <x:c r="K4112" s="18" t="n">
        <x:f>'05 Cargo Register'!K80</x:f>
        <x:v>303.75</x:v>
      </x:c>
      <x:c r="L4112" s="18" t="n">
        <x:f>'05 Cargo Register'!N80</x:f>
        <x:v>6</x:v>
      </x:c>
      <x:c r="M4112" s="18" t="n">
        <x:f>'05 Cargo Register'!O80</x:f>
        <x:v>1056</x:v>
      </x:c>
      <x:c r="N4112" s="18" t="n">
        <x:f>J4112*K4112</x:f>
        <x:v>2430</x:v>
      </x:c>
      <x:c r="O4112" s="18" t="n">
        <x:f>J4112*L4112</x:f>
        <x:v>48</x:v>
      </x:c>
      <x:c r="P4112" s="18" t="n">
        <x:f>J4112*M4112</x:f>
        <x:v>8448</x:v>
      </x:c>
      <x:c r="Q4112" s="22" t="n">
        <x:f>'01 Controls'!$E$31*'02 Cargo Classes'!$M$15</x:f>
        <x:v>0</x:v>
      </x:c>
      <x:c r="R4112" s="22" t="n">
        <x:f>'01 Controls'!$F$31*'02 Cargo Classes'!$N$15</x:f>
        <x:v>1.5</x:v>
      </x:c>
      <x:c r="S4112" s="22" t="n">
        <x:f>'01 Controls'!$G$31*'02 Cargo Classes'!$O$15</x:f>
        <x:v>0</x:v>
      </x:c>
      <x:c r="T4112" s="22" t="n">
        <x:f>'01 Controls'!$H$31*'02 Cargo Classes'!$P$15</x:f>
        <x:v>0.05</x:v>
      </x:c>
      <x:c r="U4112" s="22" t="n">
        <x:f>SUM(Q4112:T4112)</x:f>
        <x:v>1.55</x:v>
      </x:c>
      <x:c r="V4112" s="18" t="n">
        <x:f>IF(U4112=0,0,N4112*Q4112/U4112)</x:f>
        <x:v>0</x:v>
      </x:c>
      <x:c r="W4112" s="18" t="n">
        <x:f>IF(U4112=0,0,P4112*Q4112/U4112)</x:f>
        <x:v>0</x:v>
      </x:c>
      <x:c r="X4112" s="18" t="n">
        <x:f>MAX(V4112,W4112*'01 Controls'!$E$12)</x:f>
        <x:v>0</x:v>
      </x:c>
      <x:c r="Y4112" s="18" t="n">
        <x:f>IF(U4112=0,0,N4112*R4112/U4112)</x:f>
        <x:v>2351.6129032258063</x:v>
      </x:c>
      <x:c r="Z4112" s="18" t="n">
        <x:f>IF(U4112=0,0,P4112*R4112/U4112)</x:f>
        <x:v>8175.4838709677415</x:v>
      </x:c>
      <x:c r="AA4112" s="18" t="n">
        <x:f>MAX(Y4112,Z4112*'01 Controls'!$E$13)</x:f>
        <x:v>2351.6129032258063</x:v>
      </x:c>
      <x:c r="AB4112" s="18" t="n">
        <x:f>IF(U4112=0,0,N4112*S4112/U4112)</x:f>
        <x:v>0</x:v>
      </x:c>
      <x:c r="AC4112" s="18" t="n">
        <x:f>IF(U4112=0,0,P4112*S4112/U4112)</x:f>
        <x:v>0</x:v>
      </x:c>
      <x:c r="AD4112" s="18" t="n">
        <x:f>MAX(AB4112,AC4112*'01 Controls'!$E$14)</x:f>
        <x:v>0</x:v>
      </x:c>
      <x:c r="AE4112" s="18" t="n">
        <x:f>IF(U4112=0,0,N4112*T4112/U4112)</x:f>
        <x:v>78.38709677419355</x:v>
      </x:c>
      <x:c r="AF4112" s="18" t="n">
        <x:f>IF(U4112=0,0,P4112*T4112/U4112)</x:f>
        <x:v>272.5161290322581</x:v>
      </x:c>
      <x:c r="AG4112" s="18" t="n">
        <x:f>MAX(AE4112,AF4112*'01 Controls'!$E$15)</x:f>
        <x:v>78.38709677419355</x:v>
      </x:c>
      <x:c r="AH4112" s="18" t="n">
        <x:f>SUM(V4112,Y4112,AB4112,AE4112)</x:f>
        <x:v>2430</x:v>
      </x:c>
      <x:c r="AI4112" s="18" t="n">
        <x:f>N4112-AH4112</x:f>
        <x:v>0</x:v>
      </x:c>
      <x:c r="AJ4112" s="18" t="n">
        <x:f>V4112*INDEX('07 Mode Capacity'!$P$6:$P$17,MATCH("AIR-"&amp;I4112,'07 Mode Capacity'!$C$6:$C$17,0))</x:f>
        <x:v>0</x:v>
      </x:c>
      <x:c r="AK4112" s="18" t="n">
        <x:f>Y4112*INDEX('07 Mode Capacity'!$P$6:$P$17,MATCH("OCEAN-"&amp;I4112,'07 Mode Capacity'!$C$6:$C$17,0))</x:f>
        <x:v>1840.7672775617339</x:v>
      </x:c>
      <x:c r="AL4112" s="18" t="n">
        <x:f>AB4112*INDEX('07 Mode Capacity'!$P$6:$P$17,MATCH("LAND-"&amp;I4112,'07 Mode Capacity'!$C$6:$C$17,0))</x:f>
        <x:v>0</x:v>
      </x:c>
      <x:c r="AM4112" s="18" t="n">
        <x:f>AE4112*INDEX('07 Mode Capacity'!$P$6:$P$17,MATCH("INLAND-"&amp;I4112,'07 Mode Capacity'!$C$6:$C$17,0))</x:f>
        <x:v>78.38709677419355</x:v>
      </x:c>
      <x:c r="AN4112" s="18" t="n">
        <x:f>SUM(AJ4112:AM4112)</x:f>
        <x:v>1919.1543743359275</x:v>
      </x:c>
      <x:c r="AO4112" s="17" t="n">
        <x:f>IF(N4112=0,1,AN4112/N4112)</x:f>
        <x:v>0.7897754626896821</x:v>
      </x:c>
      <x:c r="AP4112" s="11" t="str">
        <x:f>IF(AO4112&gt;='01 Controls'!$E$16,"PASS","FAIL")</x:f>
        <x:v>FAIL</x:v>
      </x:c>
      <x:c r="AQ4112" s="11" t="str">
        <x:v>UNQUANTIFIED</x:v>
      </x:c>
      <x:c r="AR4112" s="11" t="str">
        <x:v>Position-class planning record; serial item and receiver open</x:v>
      </x:c>
      <x:c r="AS4112" s="26"/>
      <x:c r="AT4112" s="26"/>
    </x:row>
    <x:row r="4113">
      <x:c r="C4113" s="11" t="str">
        <x:v>G2-L-TWG-APL-45</x:v>
      </x:c>
      <x:c r="D4113" s="11" t="str">
        <x:v>G2</x:v>
      </x:c>
      <x:c r="E4113" s="11" t="str">
        <x:v>Regional flood and displacement</x:v>
      </x:c>
      <x:c r="F4113" s="11" t="str">
        <x:v>L-TWG</x:v>
      </x:c>
      <x:c r="G4113" s="11" t="str">
        <x:v>Temporary works and crossing group</x:v>
      </x:c>
      <x:c r="H4113" s="11" t="str">
        <x:v>APL-45</x:v>
      </x:c>
      <x:c r="I4113" s="19" t="n">
        <x:v>24</x:v>
      </x:c>
      <x:c r="J4113" s="21" t="n">
        <x:v>6</x:v>
      </x:c>
      <x:c r="K4113" s="18" t="n">
        <x:f>'05 Cargo Register'!K81</x:f>
        <x:v>91.125</x:v>
      </x:c>
      <x:c r="L4113" s="18" t="n">
        <x:f>'05 Cargo Register'!N81</x:f>
        <x:v>24</x:v>
      </x:c>
      <x:c r="M4113" s="18" t="n">
        <x:f>'05 Cargo Register'!O81</x:f>
        <x:v>180</x:v>
      </x:c>
      <x:c r="N4113" s="18" t="n">
        <x:f>J4113*K4113</x:f>
        <x:v>546.75</x:v>
      </x:c>
      <x:c r="O4113" s="18" t="n">
        <x:f>J4113*L4113</x:f>
        <x:v>144</x:v>
      </x:c>
      <x:c r="P4113" s="18" t="n">
        <x:f>J4113*M4113</x:f>
        <x:v>1080</x:v>
      </x:c>
      <x:c r="Q4113" s="22" t="n">
        <x:f>'01 Controls'!$E$31*'02 Cargo Classes'!$M$6</x:f>
        <x:v>0.44999999999999996</x:v>
      </x:c>
      <x:c r="R4113" s="22" t="n">
        <x:f>'01 Controls'!$F$31*'02 Cargo Classes'!$N$6</x:f>
        <x:v>0.30000000000000004</x:v>
      </x:c>
      <x:c r="S4113" s="22" t="n">
        <x:f>'01 Controls'!$G$31*'02 Cargo Classes'!$O$6</x:f>
        <x:v>0</x:v>
      </x:c>
      <x:c r="T4113" s="22" t="n">
        <x:f>'01 Controls'!$H$31*'02 Cargo Classes'!$P$6</x:f>
        <x:v>0.03</x:v>
      </x:c>
      <x:c r="U4113" s="22" t="n">
        <x:f>SUM(Q4113:T4113)</x:f>
        <x:v>0.78</x:v>
      </x:c>
      <x:c r="V4113" s="18" t="n">
        <x:f>IF(U4113=0,0,N4113*Q4113/U4113)</x:f>
        <x:v>315.43269230769226</x:v>
      </x:c>
      <x:c r="W4113" s="18" t="n">
        <x:f>IF(U4113=0,0,P4113*Q4113/U4113)</x:f>
        <x:v>623.076923076923</x:v>
      </x:c>
      <x:c r="X4113" s="18" t="n">
        <x:f>MAX(V4113,W4113*'01 Controls'!$E$12)</x:f>
        <x:v>315.43269230769226</x:v>
      </x:c>
      <x:c r="Y4113" s="18" t="n">
        <x:f>IF(U4113=0,0,N4113*R4113/U4113)</x:f>
        <x:v>210.28846153846158</x:v>
      </x:c>
      <x:c r="Z4113" s="18" t="n">
        <x:f>IF(U4113=0,0,P4113*R4113/U4113)</x:f>
        <x:v>415.3846153846154</x:v>
      </x:c>
      <x:c r="AA4113" s="18" t="n">
        <x:f>MAX(Y4113,Z4113*'01 Controls'!$E$13)</x:f>
        <x:v>210.28846153846158</x:v>
      </x:c>
      <x:c r="AB4113" s="18" t="n">
        <x:f>IF(U4113=0,0,N4113*S4113/U4113)</x:f>
        <x:v>0</x:v>
      </x:c>
      <x:c r="AC4113" s="18" t="n">
        <x:f>IF(U4113=0,0,P4113*S4113/U4113)</x:f>
        <x:v>0</x:v>
      </x:c>
      <x:c r="AD4113" s="18" t="n">
        <x:f>MAX(AB4113,AC4113*'01 Controls'!$E$14)</x:f>
        <x:v>0</x:v>
      </x:c>
      <x:c r="AE4113" s="18" t="n">
        <x:f>IF(U4113=0,0,N4113*T4113/U4113)</x:f>
        <x:v>21.028846153846153</x:v>
      </x:c>
      <x:c r="AF4113" s="18" t="n">
        <x:f>IF(U4113=0,0,P4113*T4113/U4113)</x:f>
        <x:v>41.53846153846153</x:v>
      </x:c>
      <x:c r="AG4113" s="18" t="n">
        <x:f>MAX(AE4113,AF4113*'01 Controls'!$E$15)</x:f>
        <x:v>21.028846153846153</x:v>
      </x:c>
      <x:c r="AH4113" s="18" t="n">
        <x:f>SUM(V4113,Y4113,AB4113,AE4113)</x:f>
        <x:v>546.75</x:v>
      </x:c>
      <x:c r="AI4113" s="18" t="n">
        <x:f>N4113-AH4113</x:f>
        <x:v>0</x:v>
      </x:c>
      <x:c r="AJ4113" s="18" t="n">
        <x:f>V4113*INDEX('07 Mode Capacity'!$P$6:$P$17,MATCH("AIR-"&amp;I4113,'07 Mode Capacity'!$C$6:$C$17,0))</x:f>
        <x:v>64.00573072552032</x:v>
      </x:c>
      <x:c r="AK4113" s="18" t="n">
        <x:f>Y4113*INDEX('07 Mode Capacity'!$P$6:$P$17,MATCH("OCEAN-"&amp;I4113,'07 Mode Capacity'!$C$6:$C$17,0))</x:f>
        <x:v>31.561995225034753</x:v>
      </x:c>
      <x:c r="AL4113" s="18" t="n">
        <x:f>AB4113*INDEX('07 Mode Capacity'!$P$6:$P$17,MATCH("LAND-"&amp;I4113,'07 Mode Capacity'!$C$6:$C$17,0))</x:f>
        <x:v>0</x:v>
      </x:c>
      <x:c r="AM4113" s="18" t="n">
        <x:f>AE4113*INDEX('07 Mode Capacity'!$P$6:$P$17,MATCH("INLAND-"&amp;I4113,'07 Mode Capacity'!$C$6:$C$17,0))</x:f>
        <x:v>21.028846153846153</x:v>
      </x:c>
      <x:c r="AN4113" s="18" t="n">
        <x:f>SUM(AJ4113:AM4113)</x:f>
        <x:v>116.59657210440122</x:v>
      </x:c>
      <x:c r="AO4113" s="17" t="n">
        <x:f>IF(N4113=0,1,AN4113/N4113)</x:f>
        <x:v>0.21325390416900086</x:v>
      </x:c>
      <x:c r="AP4113" s="11" t="str">
        <x:f>IF(AO4113&gt;='01 Controls'!$E$16,"PASS","FAIL")</x:f>
        <x:v>FAIL</x:v>
      </x:c>
      <x:c r="AQ4113" s="11" t="str">
        <x:v>UNQUANTIFIED</x:v>
      </x:c>
      <x:c r="AR4113" s="11" t="str">
        <x:v>Position-class planning record; serial item and receiver open</x:v>
      </x:c>
      <x:c r="AS4113" s="26"/>
      <x:c r="AT4113" s="26"/>
    </x:row>
    <x:row r="4114">
      <x:c r="C4114" s="11" t="str">
        <x:v>G2-L-TWG-ISO-18</x:v>
      </x:c>
      <x:c r="D4114" s="11" t="str">
        <x:v>G2</x:v>
      </x:c>
      <x:c r="E4114" s="11" t="str">
        <x:v>Regional flood and displacement</x:v>
      </x:c>
      <x:c r="F4114" s="11" t="str">
        <x:v>L-TWG</x:v>
      </x:c>
      <x:c r="G4114" s="11" t="str">
        <x:v>Temporary works and crossing group</x:v>
      </x:c>
      <x:c r="H4114" s="11" t="str">
        <x:v>ISO-18</x:v>
      </x:c>
      <x:c r="I4114" s="19" t="n">
        <x:v>48</x:v>
      </x:c>
      <x:c r="J4114" s="21" t="n">
        <x:v>6</x:v>
      </x:c>
      <x:c r="K4114" s="18" t="n">
        <x:f>'05 Cargo Register'!K82</x:f>
        <x:v>364.5</x:v>
      </x:c>
      <x:c r="L4114" s="18" t="n">
        <x:f>'05 Cargo Register'!N82</x:f>
        <x:v>24</x:v>
      </x:c>
      <x:c r="M4114" s="18" t="n">
        <x:f>'05 Cargo Register'!O82</x:f>
        <x:v>633.6</x:v>
      </x:c>
      <x:c r="N4114" s="18" t="n">
        <x:f>J4114*K4114</x:f>
        <x:v>2187</x:v>
      </x:c>
      <x:c r="O4114" s="18" t="n">
        <x:f>J4114*L4114</x:f>
        <x:v>144</x:v>
      </x:c>
      <x:c r="P4114" s="18" t="n">
        <x:f>J4114*M4114</x:f>
        <x:v>3801.6000000000004</x:v>
      </x:c>
      <x:c r="Q4114" s="22" t="n">
        <x:f>'01 Controls'!$E$31*'02 Cargo Classes'!$M$7</x:f>
        <x:v>0.03</x:v>
      </x:c>
      <x:c r="R4114" s="22" t="n">
        <x:f>'01 Controls'!$F$31*'02 Cargo Classes'!$N$7</x:f>
        <x:v>0.75</x:v>
      </x:c>
      <x:c r="S4114" s="22" t="n">
        <x:f>'01 Controls'!$G$31*'02 Cargo Classes'!$O$7</x:f>
        <x:v>0</x:v>
      </x:c>
      <x:c r="T4114" s="22" t="n">
        <x:f>'01 Controls'!$H$31*'02 Cargo Classes'!$P$7</x:f>
        <x:v>0.08000000000000002</x:v>
      </x:c>
      <x:c r="U4114" s="22" t="n">
        <x:f>SUM(Q4114:T4114)</x:f>
        <x:v>0.8600000000000001</x:v>
      </x:c>
      <x:c r="V4114" s="18" t="n">
        <x:f>IF(U4114=0,0,N4114*Q4114/U4114)</x:f>
        <x:v>76.2906976744186</x:v>
      </x:c>
      <x:c r="W4114" s="18" t="n">
        <x:f>IF(U4114=0,0,P4114*Q4114/U4114)</x:f>
        <x:v>132.6139534883721</x:v>
      </x:c>
      <x:c r="X4114" s="18" t="n">
        <x:f>MAX(V4114,W4114*'01 Controls'!$E$12)</x:f>
        <x:v>76.2906976744186</x:v>
      </x:c>
      <x:c r="Y4114" s="18" t="n">
        <x:f>IF(U4114=0,0,N4114*R4114/U4114)</x:f>
        <x:v>1907.267441860465</x:v>
      </x:c>
      <x:c r="Z4114" s="18" t="n">
        <x:f>IF(U4114=0,0,P4114*R4114/U4114)</x:f>
        <x:v>3315.3488372093025</x:v>
      </x:c>
      <x:c r="AA4114" s="18" t="n">
        <x:f>MAX(Y4114,Z4114*'01 Controls'!$E$13)</x:f>
        <x:v>1907.267441860465</x:v>
      </x:c>
      <x:c r="AB4114" s="18" t="n">
        <x:f>IF(U4114=0,0,N4114*S4114/U4114)</x:f>
        <x:v>0</x:v>
      </x:c>
      <x:c r="AC4114" s="18" t="n">
        <x:f>IF(U4114=0,0,P4114*S4114/U4114)</x:f>
        <x:v>0</x:v>
      </x:c>
      <x:c r="AD4114" s="18" t="n">
        <x:f>MAX(AB4114,AC4114*'01 Controls'!$E$14)</x:f>
        <x:v>0</x:v>
      </x:c>
      <x:c r="AE4114" s="18" t="n">
        <x:f>IF(U4114=0,0,N4114*T4114/U4114)</x:f>
        <x:v>203.4418604651163</x:v>
      </x:c>
      <x:c r="AF4114" s="18" t="n">
        <x:f>IF(U4114=0,0,P4114*T4114/U4114)</x:f>
        <x:v>353.63720930232563</x:v>
      </x:c>
      <x:c r="AG4114" s="18" t="n">
        <x:f>MAX(AE4114,AF4114*'01 Controls'!$E$15)</x:f>
        <x:v>203.4418604651163</x:v>
      </x:c>
      <x:c r="AH4114" s="18" t="n">
        <x:f>SUM(V4114,Y4114,AB4114,AE4114)</x:f>
        <x:v>2187</x:v>
      </x:c>
      <x:c r="AI4114" s="18" t="n">
        <x:f>N4114-AH4114</x:f>
        <x:v>0</x:v>
      </x:c>
      <x:c r="AJ4114" s="18" t="n">
        <x:f>V4114*INDEX('07 Mode Capacity'!$P$6:$P$17,MATCH("AIR-"&amp;I4114,'07 Mode Capacity'!$C$6:$C$17,0))</x:f>
        <x:v>21.387002953907544</x:v>
      </x:c>
      <x:c r="AK4114" s="18" t="n">
        <x:f>Y4114*INDEX('07 Mode Capacity'!$P$6:$P$17,MATCH("OCEAN-"&amp;I4114,'07 Mode Capacity'!$C$6:$C$17,0))</x:f>
        <x:v>167.14582386128217</x:v>
      </x:c>
      <x:c r="AL4114" s="18" t="n">
        <x:f>AB4114*INDEX('07 Mode Capacity'!$P$6:$P$17,MATCH("LAND-"&amp;I4114,'07 Mode Capacity'!$C$6:$C$17,0))</x:f>
        <x:v>0</x:v>
      </x:c>
      <x:c r="AM4114" s="18" t="n">
        <x:f>AE4114*INDEX('07 Mode Capacity'!$P$6:$P$17,MATCH("INLAND-"&amp;I4114,'07 Mode Capacity'!$C$6:$C$17,0))</x:f>
        <x:v>128.41949424181897</x:v>
      </x:c>
      <x:c r="AN4114" s="18" t="n">
        <x:f>SUM(AJ4114:AM4114)</x:f>
        <x:v>316.9523210570087</x:v>
      </x:c>
      <x:c r="AO4114" s="17" t="n">
        <x:f>IF(N4114=0,1,AN4114/N4114)</x:f>
        <x:v>0.14492561548102822</x:v>
      </x:c>
      <x:c r="AP4114" s="11" t="str">
        <x:f>IF(AO4114&gt;='01 Controls'!$E$16,"PASS","FAIL")</x:f>
        <x:v>FAIL</x:v>
      </x:c>
      <x:c r="AQ4114" s="11" t="str">
        <x:v>UNQUANTIFIED</x:v>
      </x:c>
      <x:c r="AR4114" s="11" t="str">
        <x:v>Position-class planning record; serial item and receiver open</x:v>
      </x:c>
      <x:c r="AS4114" s="26"/>
      <x:c r="AT4114" s="26"/>
    </x:row>
    <x:row r="4115">
      <x:c r="C4115" s="11" t="str">
        <x:v>G2-L-TWG-COL-12</x:v>
      </x:c>
      <x:c r="D4115" s="11" t="str">
        <x:v>G2</x:v>
      </x:c>
      <x:c r="E4115" s="11" t="str">
        <x:v>Regional flood and displacement</x:v>
      </x:c>
      <x:c r="F4115" s="11" t="str">
        <x:v>L-TWG</x:v>
      </x:c>
      <x:c r="G4115" s="11" t="str">
        <x:v>Temporary works and crossing group</x:v>
      </x:c>
      <x:c r="H4115" s="11" t="str">
        <x:v>COL-12</x:v>
      </x:c>
      <x:c r="I4115" s="19" t="n">
        <x:v>24</x:v>
      </x:c>
      <x:c r="J4115" s="21" t="n">
        <x:v>6</x:v>
      </x:c>
      <x:c r="K4115" s="18" t="n">
        <x:f>'05 Cargo Register'!K83</x:f>
        <x:v>60.75</x:v>
      </x:c>
      <x:c r="L4115" s="18" t="n">
        <x:f>'05 Cargo Register'!N83</x:f>
        <x:v>7</x:v>
      </x:c>
      <x:c r="M4115" s="18" t="n">
        <x:f>'05 Cargo Register'!O83</x:f>
        <x:v>184.8</x:v>
      </x:c>
      <x:c r="N4115" s="18" t="n">
        <x:f>J4115*K4115</x:f>
        <x:v>364.5</x:v>
      </x:c>
      <x:c r="O4115" s="18" t="n">
        <x:f>J4115*L4115</x:f>
        <x:v>42</x:v>
      </x:c>
      <x:c r="P4115" s="18" t="n">
        <x:f>J4115*M4115</x:f>
        <x:v>1108.8000000000002</x:v>
      </x:c>
      <x:c r="Q4115" s="22" t="n">
        <x:f>'01 Controls'!$E$31*'02 Cargo Classes'!$M$8</x:f>
        <x:v>0.3</x:v>
      </x:c>
      <x:c r="R4115" s="22" t="n">
        <x:f>'01 Controls'!$F$31*'02 Cargo Classes'!$N$8</x:f>
        <x:v>0.5249999999999999</x:v>
      </x:c>
      <x:c r="S4115" s="22" t="n">
        <x:f>'01 Controls'!$G$31*'02 Cargo Classes'!$O$8</x:f>
        <x:v>0</x:v>
      </x:c>
      <x:c r="T4115" s="22" t="n">
        <x:f>'01 Controls'!$H$31*'02 Cargo Classes'!$P$8</x:f>
        <x:v>0.020000000000000004</x:v>
      </x:c>
      <x:c r="U4115" s="22" t="n">
        <x:f>SUM(Q4115:T4115)</x:f>
        <x:v>0.845</x:v>
      </x:c>
      <x:c r="V4115" s="18" t="n">
        <x:f>IF(U4115=0,0,N4115*Q4115/U4115)</x:f>
        <x:v>129.40828402366864</x:v>
      </x:c>
      <x:c r="W4115" s="18" t="n">
        <x:f>IF(U4115=0,0,P4115*Q4115/U4115)</x:f>
        <x:v>393.6568047337279</x:v>
      </x:c>
      <x:c r="X4115" s="18" t="n">
        <x:f>MAX(V4115,W4115*'01 Controls'!$E$12)</x:f>
        <x:v>129.40828402366864</x:v>
      </x:c>
      <x:c r="Y4115" s="18" t="n">
        <x:f>IF(U4115=0,0,N4115*R4115/U4115)</x:f>
        <x:v>226.46449704142006</x:v>
      </x:c>
      <x:c r="Z4115" s="18" t="n">
        <x:f>IF(U4115=0,0,P4115*R4115/U4115)</x:f>
        <x:v>688.8994082840237</x:v>
      </x:c>
      <x:c r="AA4115" s="18" t="n">
        <x:f>MAX(Y4115,Z4115*'01 Controls'!$E$13)</x:f>
        <x:v>226.46449704142006</x:v>
      </x:c>
      <x:c r="AB4115" s="18" t="n">
        <x:f>IF(U4115=0,0,N4115*S4115/U4115)</x:f>
        <x:v>0</x:v>
      </x:c>
      <x:c r="AC4115" s="18" t="n">
        <x:f>IF(U4115=0,0,P4115*S4115/U4115)</x:f>
        <x:v>0</x:v>
      </x:c>
      <x:c r="AD4115" s="18" t="n">
        <x:f>MAX(AB4115,AC4115*'01 Controls'!$E$14)</x:f>
        <x:v>0</x:v>
      </x:c>
      <x:c r="AE4115" s="18" t="n">
        <x:f>IF(U4115=0,0,N4115*T4115/U4115)</x:f>
        <x:v>8.627218934911244</x:v>
      </x:c>
      <x:c r="AF4115" s="18" t="n">
        <x:f>IF(U4115=0,0,P4115*T4115/U4115)</x:f>
        <x:v>26.243786982248533</x:v>
      </x:c>
      <x:c r="AG4115" s="18" t="n">
        <x:f>MAX(AE4115,AF4115*'01 Controls'!$E$15)</x:f>
        <x:v>8.627218934911244</x:v>
      </x:c>
      <x:c r="AH4115" s="18" t="n">
        <x:f>SUM(V4115,Y4115,AB4115,AE4115)</x:f>
        <x:v>364.49999999999994</x:v>
      </x:c>
      <x:c r="AI4115" s="18" t="n">
        <x:f>N4115-AH4115</x:f>
        <x:v>5.684341886080802e-14</x:v>
      </x:c>
      <x:c r="AJ4115" s="18" t="n">
        <x:f>V4115*INDEX('07 Mode Capacity'!$P$6:$P$17,MATCH("AIR-"&amp;I4115,'07 Mode Capacity'!$C$6:$C$17,0))</x:f>
        <x:v>26.258761323290393</x:v>
      </x:c>
      <x:c r="AK4115" s="18" t="n">
        <x:f>Y4115*INDEX('07 Mode Capacity'!$P$6:$P$17,MATCH("OCEAN-"&amp;I4115,'07 Mode Capacity'!$C$6:$C$17,0))</x:f>
        <x:v>33.98984101157587</x:v>
      </x:c>
      <x:c r="AL4115" s="18" t="n">
        <x:f>AB4115*INDEX('07 Mode Capacity'!$P$6:$P$17,MATCH("LAND-"&amp;I4115,'07 Mode Capacity'!$C$6:$C$17,0))</x:f>
        <x:v>0</x:v>
      </x:c>
      <x:c r="AM4115" s="18" t="n">
        <x:f>AE4115*INDEX('07 Mode Capacity'!$P$6:$P$17,MATCH("INLAND-"&amp;I4115,'07 Mode Capacity'!$C$6:$C$17,0))</x:f>
        <x:v>8.627218934911244</x:v>
      </x:c>
      <x:c r="AN4115" s="18" t="n">
        <x:f>SUM(AJ4115:AM4115)</x:f>
        <x:v>68.8758212697775</x:v>
      </x:c>
      <x:c r="AO4115" s="17" t="n">
        <x:f>IF(N4115=0,1,AN4115/N4115)</x:f>
        <x:v>0.18895972913519204</x:v>
      </x:c>
      <x:c r="AP4115" s="11" t="str">
        <x:f>IF(AO4115&gt;='01 Controls'!$E$16,"PASS","FAIL")</x:f>
        <x:v>FAIL</x:v>
      </x:c>
      <x:c r="AQ4115" s="11" t="str">
        <x:v>UNQUANTIFIED</x:v>
      </x:c>
      <x:c r="AR4115" s="11" t="str">
        <x:v>Position-class planning record; serial item and receiver open</x:v>
      </x:c>
      <x:c r="AS4115" s="26"/>
      <x:c r="AT4115" s="26"/>
    </x:row>
    <x:row r="4116">
      <x:c r="C4116" s="11" t="str">
        <x:v>G2-L-TWG-BAT-22</x:v>
      </x:c>
      <x:c r="D4116" s="11" t="str">
        <x:v>G2</x:v>
      </x:c>
      <x:c r="E4116" s="11" t="str">
        <x:v>Regional flood and displacement</x:v>
      </x:c>
      <x:c r="F4116" s="11" t="str">
        <x:v>L-TWG</x:v>
      </x:c>
      <x:c r="G4116" s="11" t="str">
        <x:v>Temporary works and crossing group</x:v>
      </x:c>
      <x:c r="H4116" s="11" t="str">
        <x:v>BAT-22</x:v>
      </x:c>
      <x:c r="I4116" s="19" t="n">
        <x:v>48</x:v>
      </x:c>
      <x:c r="J4116" s="21" t="n">
        <x:v>6</x:v>
      </x:c>
      <x:c r="K4116" s="18" t="n">
        <x:f>'05 Cargo Register'!K84</x:f>
        <x:v>243</x:v>
      </x:c>
      <x:c r="L4116" s="18" t="n">
        <x:f>'05 Cargo Register'!N84</x:f>
        <x:v>14</x:v>
      </x:c>
      <x:c r="M4116" s="18" t="n">
        <x:f>'05 Cargo Register'!O84</x:f>
        <x:v>369.6</x:v>
      </x:c>
      <x:c r="N4116" s="18" t="n">
        <x:f>J4116*K4116</x:f>
        <x:v>1458</x:v>
      </x:c>
      <x:c r="O4116" s="18" t="n">
        <x:f>J4116*L4116</x:f>
        <x:v>84</x:v>
      </x:c>
      <x:c r="P4116" s="18" t="n">
        <x:f>J4116*M4116</x:f>
        <x:v>2217.6000000000004</x:v>
      </x:c>
      <x:c r="Q4116" s="22" t="n">
        <x:f>'01 Controls'!$E$31*'02 Cargo Classes'!$M$9</x:f>
        <x:v>0</x:v>
      </x:c>
      <x:c r="R4116" s="22" t="n">
        <x:f>'01 Controls'!$F$31*'02 Cargo Classes'!$N$9</x:f>
        <x:v>0.75</x:v>
      </x:c>
      <x:c r="S4116" s="22" t="n">
        <x:f>'01 Controls'!$G$31*'02 Cargo Classes'!$O$9</x:f>
        <x:v>0</x:v>
      </x:c>
      <x:c r="T4116" s="22" t="n">
        <x:f>'01 Controls'!$H$31*'02 Cargo Classes'!$P$9</x:f>
        <x:v>0.05</x:v>
      </x:c>
      <x:c r="U4116" s="22" t="n">
        <x:f>SUM(Q4116:T4116)</x:f>
        <x:v>0.8</x:v>
      </x:c>
      <x:c r="V4116" s="18" t="n">
        <x:f>IF(U4116=0,0,N4116*Q4116/U4116)</x:f>
        <x:v>0</x:v>
      </x:c>
      <x:c r="W4116" s="18" t="n">
        <x:f>IF(U4116=0,0,P4116*Q4116/U4116)</x:f>
        <x:v>0</x:v>
      </x:c>
      <x:c r="X4116" s="18" t="n">
        <x:f>MAX(V4116,W4116*'01 Controls'!$E$12)</x:f>
        <x:v>0</x:v>
      </x:c>
      <x:c r="Y4116" s="18" t="n">
        <x:f>IF(U4116=0,0,N4116*R4116/U4116)</x:f>
        <x:v>1366.875</x:v>
      </x:c>
      <x:c r="Z4116" s="18" t="n">
        <x:f>IF(U4116=0,0,P4116*R4116/U4116)</x:f>
        <x:v>2079</x:v>
      </x:c>
      <x:c r="AA4116" s="18" t="n">
        <x:f>MAX(Y4116,Z4116*'01 Controls'!$E$13)</x:f>
        <x:v>1366.875</x:v>
      </x:c>
      <x:c r="AB4116" s="18" t="n">
        <x:f>IF(U4116=0,0,N4116*S4116/U4116)</x:f>
        <x:v>0</x:v>
      </x:c>
      <x:c r="AC4116" s="18" t="n">
        <x:f>IF(U4116=0,0,P4116*S4116/U4116)</x:f>
        <x:v>0</x:v>
      </x:c>
      <x:c r="AD4116" s="18" t="n">
        <x:f>MAX(AB4116,AC4116*'01 Controls'!$E$14)</x:f>
        <x:v>0</x:v>
      </x:c>
      <x:c r="AE4116" s="18" t="n">
        <x:f>IF(U4116=0,0,N4116*T4116/U4116)</x:f>
        <x:v>91.125</x:v>
      </x:c>
      <x:c r="AF4116" s="18" t="n">
        <x:f>IF(U4116=0,0,P4116*T4116/U4116)</x:f>
        <x:v>138.60000000000002</x:v>
      </x:c>
      <x:c r="AG4116" s="18" t="n">
        <x:f>MAX(AE4116,AF4116*'01 Controls'!$E$15)</x:f>
        <x:v>91.125</x:v>
      </x:c>
      <x:c r="AH4116" s="18" t="n">
        <x:f>SUM(V4116,Y4116,AB4116,AE4116)</x:f>
        <x:v>1458</x:v>
      </x:c>
      <x:c r="AI4116" s="18" t="n">
        <x:f>N4116-AH4116</x:f>
        <x:v>0</x:v>
      </x:c>
      <x:c r="AJ4116" s="18" t="n">
        <x:f>V4116*INDEX('07 Mode Capacity'!$P$6:$P$17,MATCH("AIR-"&amp;I4116,'07 Mode Capacity'!$C$6:$C$17,0))</x:f>
        <x:v>0</x:v>
      </x:c>
      <x:c r="AK4116" s="18" t="n">
        <x:f>Y4116*INDEX('07 Mode Capacity'!$P$6:$P$17,MATCH("OCEAN-"&amp;I4116,'07 Mode Capacity'!$C$6:$C$17,0))</x:f>
        <x:v>119.7878404339189</x:v>
      </x:c>
      <x:c r="AL4116" s="18" t="n">
        <x:f>AB4116*INDEX('07 Mode Capacity'!$P$6:$P$17,MATCH("LAND-"&amp;I4116,'07 Mode Capacity'!$C$6:$C$17,0))</x:f>
        <x:v>0</x:v>
      </x:c>
      <x:c r="AM4116" s="18" t="n">
        <x:f>AE4116*INDEX('07 Mode Capacity'!$P$6:$P$17,MATCH("INLAND-"&amp;I4116,'07 Mode Capacity'!$C$6:$C$17,0))</x:f>
        <x:v>57.521231795814735</x:v>
      </x:c>
      <x:c r="AN4116" s="18" t="n">
        <x:f>SUM(AJ4116:AM4116)</x:f>
        <x:v>177.30907222973363</x:v>
      </x:c>
      <x:c r="AO4116" s="17" t="n">
        <x:f>IF(N4116=0,1,AN4116/N4116)</x:f>
        <x:v>0.12161116065139481</x:v>
      </x:c>
      <x:c r="AP4116" s="11" t="str">
        <x:f>IF(AO4116&gt;='01 Controls'!$E$16,"PASS","FAIL")</x:f>
        <x:v>FAIL</x:v>
      </x:c>
      <x:c r="AQ4116" s="11" t="str">
        <x:v>UNQUANTIFIED</x:v>
      </x:c>
      <x:c r="AR4116" s="11" t="str">
        <x:v>Position-class planning record; serial item and receiver open</x:v>
      </x:c>
      <x:c r="AS4116" s="26"/>
      <x:c r="AT4116" s="26"/>
    </x:row>
    <x:row r="4117">
      <x:c r="C4117" s="11" t="str">
        <x:v>G2-L-TWG-TNK-20</x:v>
      </x:c>
      <x:c r="D4117" s="11" t="str">
        <x:v>G2</x:v>
      </x:c>
      <x:c r="E4117" s="11" t="str">
        <x:v>Regional flood and displacement</x:v>
      </x:c>
      <x:c r="F4117" s="11" t="str">
        <x:v>L-TWG</x:v>
      </x:c>
      <x:c r="G4117" s="11" t="str">
        <x:v>Temporary works and crossing group</x:v>
      </x:c>
      <x:c r="H4117" s="11" t="str">
        <x:v>TNK-20</x:v>
      </x:c>
      <x:c r="I4117" s="19" t="n">
        <x:v>48</x:v>
      </x:c>
      <x:c r="J4117" s="21" t="n">
        <x:v>6</x:v>
      </x:c>
      <x:c r="K4117" s="18" t="n">
        <x:f>'05 Cargo Register'!K85</x:f>
        <x:v>243</x:v>
      </x:c>
      <x:c r="L4117" s="18" t="n">
        <x:f>'05 Cargo Register'!N85</x:f>
        <x:v>15</x:v>
      </x:c>
      <x:c r="M4117" s="18" t="n">
        <x:f>'05 Cargo Register'!O85</x:f>
        <x:v>318.75</x:v>
      </x:c>
      <x:c r="N4117" s="18" t="n">
        <x:f>J4117*K4117</x:f>
        <x:v>1458</x:v>
      </x:c>
      <x:c r="O4117" s="18" t="n">
        <x:f>J4117*L4117</x:f>
        <x:v>90</x:v>
      </x:c>
      <x:c r="P4117" s="18" t="n">
        <x:f>J4117*M4117</x:f>
        <x:v>1912.5</x:v>
      </x:c>
      <x:c r="Q4117" s="22" t="n">
        <x:f>'01 Controls'!$E$31*'02 Cargo Classes'!$M$10</x:f>
        <x:v>0</x:v>
      </x:c>
      <x:c r="R4117" s="22" t="n">
        <x:f>'01 Controls'!$F$31*'02 Cargo Classes'!$N$10</x:f>
        <x:v>0.8999999999999999</x:v>
      </x:c>
      <x:c r="S4117" s="22" t="n">
        <x:f>'01 Controls'!$G$31*'02 Cargo Classes'!$O$10</x:f>
        <x:v>0</x:v>
      </x:c>
      <x:c r="T4117" s="22" t="n">
        <x:f>'01 Controls'!$H$31*'02 Cargo Classes'!$P$10</x:f>
        <x:v>0.1</x:v>
      </x:c>
      <x:c r="U4117" s="22" t="n">
        <x:f>SUM(Q4117:T4117)</x:f>
        <x:v>0.9999999999999999</x:v>
      </x:c>
      <x:c r="V4117" s="18" t="n">
        <x:f>IF(U4117=0,0,N4117*Q4117/U4117)</x:f>
        <x:v>0</x:v>
      </x:c>
      <x:c r="W4117" s="18" t="n">
        <x:f>IF(U4117=0,0,P4117*Q4117/U4117)</x:f>
        <x:v>0</x:v>
      </x:c>
      <x:c r="X4117" s="18" t="n">
        <x:f>MAX(V4117,W4117*'01 Controls'!$E$12)</x:f>
        <x:v>0</x:v>
      </x:c>
      <x:c r="Y4117" s="18" t="n">
        <x:f>IF(U4117=0,0,N4117*R4117/U4117)</x:f>
        <x:v>1312.2</x:v>
      </x:c>
      <x:c r="Z4117" s="18" t="n">
        <x:f>IF(U4117=0,0,P4117*R4117/U4117)</x:f>
        <x:v>1721.25</x:v>
      </x:c>
      <x:c r="AA4117" s="18" t="n">
        <x:f>MAX(Y4117,Z4117*'01 Controls'!$E$13)</x:f>
        <x:v>1312.2</x:v>
      </x:c>
      <x:c r="AB4117" s="18" t="n">
        <x:f>IF(U4117=0,0,N4117*S4117/U4117)</x:f>
        <x:v>0</x:v>
      </x:c>
      <x:c r="AC4117" s="18" t="n">
        <x:f>IF(U4117=0,0,P4117*S4117/U4117)</x:f>
        <x:v>0</x:v>
      </x:c>
      <x:c r="AD4117" s="18" t="n">
        <x:f>MAX(AB4117,AC4117*'01 Controls'!$E$14)</x:f>
        <x:v>0</x:v>
      </x:c>
      <x:c r="AE4117" s="18" t="n">
        <x:f>IF(U4117=0,0,N4117*T4117/U4117)</x:f>
        <x:v>145.80000000000004</x:v>
      </x:c>
      <x:c r="AF4117" s="18" t="n">
        <x:f>IF(U4117=0,0,P4117*T4117/U4117)</x:f>
        <x:v>191.25000000000003</x:v>
      </x:c>
      <x:c r="AG4117" s="18" t="n">
        <x:f>MAX(AE4117,AF4117*'01 Controls'!$E$15)</x:f>
        <x:v>145.80000000000004</x:v>
      </x:c>
      <x:c r="AH4117" s="18" t="n">
        <x:f>SUM(V4117,Y4117,AB4117,AE4117)</x:f>
        <x:v>1458</x:v>
      </x:c>
      <x:c r="AI4117" s="18" t="n">
        <x:f>N4117-AH4117</x:f>
        <x:v>0</x:v>
      </x:c>
      <x:c r="AJ4117" s="18" t="n">
        <x:f>V4117*INDEX('07 Mode Capacity'!$P$6:$P$17,MATCH("AIR-"&amp;I4117,'07 Mode Capacity'!$C$6:$C$17,0))</x:f>
        <x:v>0</x:v>
      </x:c>
      <x:c r="AK4117" s="18" t="n">
        <x:f>Y4117*INDEX('07 Mode Capacity'!$P$6:$P$17,MATCH("OCEAN-"&amp;I4117,'07 Mode Capacity'!$C$6:$C$17,0))</x:f>
        <x:v>114.99632681656216</x:v>
      </x:c>
      <x:c r="AL4117" s="18" t="n">
        <x:f>AB4117*INDEX('07 Mode Capacity'!$P$6:$P$17,MATCH("LAND-"&amp;I4117,'07 Mode Capacity'!$C$6:$C$17,0))</x:f>
        <x:v>0</x:v>
      </x:c>
      <x:c r="AM4117" s="18" t="n">
        <x:f>AE4117*INDEX('07 Mode Capacity'!$P$6:$P$17,MATCH("INLAND-"&amp;I4117,'07 Mode Capacity'!$C$6:$C$17,0))</x:f>
        <x:v>92.0339708733036</x:v>
      </x:c>
      <x:c r="AN4117" s="18" t="n">
        <x:f>SUM(AJ4117:AM4117)</x:f>
        <x:v>207.03029768986576</x:v>
      </x:c>
      <x:c r="AO4117" s="17" t="n">
        <x:f>IF(N4117=0,1,AN4117/N4117)</x:f>
        <x:v>0.1419960889505252</x:v>
      </x:c>
      <x:c r="AP4117" s="11" t="str">
        <x:f>IF(AO4117&gt;='01 Controls'!$E$16,"PASS","FAIL")</x:f>
        <x:v>FAIL</x:v>
      </x:c>
      <x:c r="AQ4117" s="11" t="str">
        <x:v>UNQUANTIFIED</x:v>
      </x:c>
      <x:c r="AR4117" s="11" t="str">
        <x:v>Position-class planning record; serial item and receiver open</x:v>
      </x:c>
      <x:c r="AS4117" s="26"/>
      <x:c r="AT4117" s="26"/>
    </x:row>
    <x:row r="4118">
      <x:c r="C4118" s="11" t="str">
        <x:v>G2-L-TWG-FLR-24</x:v>
      </x:c>
      <x:c r="D4118" s="11" t="str">
        <x:v>G2</x:v>
      </x:c>
      <x:c r="E4118" s="11" t="str">
        <x:v>Regional flood and displacement</x:v>
      </x:c>
      <x:c r="F4118" s="11" t="str">
        <x:v>L-TWG</x:v>
      </x:c>
      <x:c r="G4118" s="11" t="str">
        <x:v>Temporary works and crossing group</x:v>
      </x:c>
      <x:c r="H4118" s="11" t="str">
        <x:v>FLR-24</x:v>
      </x:c>
      <x:c r="I4118" s="19" t="n">
        <x:v>48</x:v>
      </x:c>
      <x:c r="J4118" s="21" t="n">
        <x:v>6</x:v>
      </x:c>
      <x:c r="K4118" s="18" t="n">
        <x:f>'05 Cargo Register'!K86</x:f>
        <x:v>546.75</x:v>
      </x:c>
      <x:c r="L4118" s="18" t="n">
        <x:f>'05 Cargo Register'!N86</x:f>
        <x:v>27</x:v>
      </x:c>
      <x:c r="M4118" s="18" t="n">
        <x:f>'05 Cargo Register'!O86</x:f>
        <x:v>864</x:v>
      </x:c>
      <x:c r="N4118" s="18" t="n">
        <x:f>J4118*K4118</x:f>
        <x:v>3280.5</x:v>
      </x:c>
      <x:c r="O4118" s="18" t="n">
        <x:f>J4118*L4118</x:f>
        <x:v>162</x:v>
      </x:c>
      <x:c r="P4118" s="18" t="n">
        <x:f>J4118*M4118</x:f>
        <x:v>5184</x:v>
      </x:c>
      <x:c r="Q4118" s="22" t="n">
        <x:f>'01 Controls'!$E$31*'02 Cargo Classes'!$M$11</x:f>
        <x:v>0</x:v>
      </x:c>
      <x:c r="R4118" s="22" t="n">
        <x:f>'01 Controls'!$F$31*'02 Cargo Classes'!$N$11</x:f>
        <x:v>0.8999999999999999</x:v>
      </x:c>
      <x:c r="S4118" s="22" t="n">
        <x:f>'01 Controls'!$G$31*'02 Cargo Classes'!$O$11</x:f>
        <x:v>0</x:v>
      </x:c>
      <x:c r="T4118" s="22" t="n">
        <x:f>'01 Controls'!$H$31*'02 Cargo Classes'!$P$11</x:f>
        <x:v>0.08000000000000002</x:v>
      </x:c>
      <x:c r="U4118" s="22" t="n">
        <x:f>SUM(Q4118:T4118)</x:f>
        <x:v>0.98</x:v>
      </x:c>
      <x:c r="V4118" s="18" t="n">
        <x:f>IF(U4118=0,0,N4118*Q4118/U4118)</x:f>
        <x:v>0</x:v>
      </x:c>
      <x:c r="W4118" s="18" t="n">
        <x:f>IF(U4118=0,0,P4118*Q4118/U4118)</x:f>
        <x:v>0</x:v>
      </x:c>
      <x:c r="X4118" s="18" t="n">
        <x:f>MAX(V4118,W4118*'01 Controls'!$E$12)</x:f>
        <x:v>0</x:v>
      </x:c>
      <x:c r="Y4118" s="18" t="n">
        <x:f>IF(U4118=0,0,N4118*R4118/U4118)</x:f>
        <x:v>3012.704081632653</x:v>
      </x:c>
      <x:c r="Z4118" s="18" t="n">
        <x:f>IF(U4118=0,0,P4118*R4118/U4118)</x:f>
        <x:v>4760.816326530612</x:v>
      </x:c>
      <x:c r="AA4118" s="18" t="n">
        <x:f>MAX(Y4118,Z4118*'01 Controls'!$E$13)</x:f>
        <x:v>3012.704081632653</x:v>
      </x:c>
      <x:c r="AB4118" s="18" t="n">
        <x:f>IF(U4118=0,0,N4118*S4118/U4118)</x:f>
        <x:v>0</x:v>
      </x:c>
      <x:c r="AC4118" s="18" t="n">
        <x:f>IF(U4118=0,0,P4118*S4118/U4118)</x:f>
        <x:v>0</x:v>
      </x:c>
      <x:c r="AD4118" s="18" t="n">
        <x:f>MAX(AB4118,AC4118*'01 Controls'!$E$14)</x:f>
        <x:v>0</x:v>
      </x:c>
      <x:c r="AE4118" s="18" t="n">
        <x:f>IF(U4118=0,0,N4118*T4118/U4118)</x:f>
        <x:v>267.795918367347</x:v>
      </x:c>
      <x:c r="AF4118" s="18" t="n">
        <x:f>IF(U4118=0,0,P4118*T4118/U4118)</x:f>
        <x:v>423.1836734693878</x:v>
      </x:c>
      <x:c r="AG4118" s="18" t="n">
        <x:f>MAX(AE4118,AF4118*'01 Controls'!$E$15)</x:f>
        <x:v>267.795918367347</x:v>
      </x:c>
      <x:c r="AH4118" s="18" t="n">
        <x:f>SUM(V4118,Y4118,AB4118,AE4118)</x:f>
        <x:v>3280.5</x:v>
      </x:c>
      <x:c r="AI4118" s="18" t="n">
        <x:f>N4118-AH4118</x:f>
        <x:v>0</x:v>
      </x:c>
      <x:c r="AJ4118" s="18" t="n">
        <x:f>V4118*INDEX('07 Mode Capacity'!$P$6:$P$17,MATCH("AIR-"&amp;I4118,'07 Mode Capacity'!$C$6:$C$17,0))</x:f>
        <x:v>0</x:v>
      </x:c>
      <x:c r="AK4118" s="18" t="n">
        <x:f>Y4118*INDEX('07 Mode Capacity'!$P$6:$P$17,MATCH("OCEAN-"&amp;I4118,'07 Mode Capacity'!$C$6:$C$17,0))</x:f>
        <x:v>264.0221789155764</x:v>
      </x:c>
      <x:c r="AL4118" s="18" t="n">
        <x:f>AB4118*INDEX('07 Mode Capacity'!$P$6:$P$17,MATCH("LAND-"&amp;I4118,'07 Mode Capacity'!$C$6:$C$17,0))</x:f>
        <x:v>0</x:v>
      </x:c>
      <x:c r="AM4118" s="18" t="n">
        <x:f>AE4118*INDEX('07 Mode Capacity'!$P$6:$P$17,MATCH("INLAND-"&amp;I4118,'07 Mode Capacity'!$C$6:$C$17,0))</x:f>
        <x:v>169.04198731831272</x:v>
      </x:c>
      <x:c r="AN4118" s="18" t="n">
        <x:f>SUM(AJ4118:AM4118)</x:f>
        <x:v>433.06416623388907</x:v>
      </x:c>
      <x:c r="AO4118" s="17" t="n">
        <x:f>IF(N4118=0,1,AN4118/N4118)</x:f>
        <x:v>0.13201163427340012</x:v>
      </x:c>
      <x:c r="AP4118" s="11" t="str">
        <x:f>IF(AO4118&gt;='01 Controls'!$E$16,"PASS","FAIL")</x:f>
        <x:v>FAIL</x:v>
      </x:c>
      <x:c r="AQ4118" s="11" t="str">
        <x:v>UNQUANTIFIED</x:v>
      </x:c>
      <x:c r="AR4118" s="11" t="str">
        <x:v>Position-class planning record; serial item and receiver open</x:v>
      </x:c>
      <x:c r="AS4118" s="26"/>
      <x:c r="AT4118" s="26"/>
    </x:row>
    <x:row r="4119">
      <x:c r="C4119" s="11" t="str">
        <x:v>G2-L-TWG-ROL-30</x:v>
      </x:c>
      <x:c r="D4119" s="11" t="str">
        <x:v>G2</x:v>
      </x:c>
      <x:c r="E4119" s="11" t="str">
        <x:v>Regional flood and displacement</x:v>
      </x:c>
      <x:c r="F4119" s="11" t="str">
        <x:v>L-TWG</x:v>
      </x:c>
      <x:c r="G4119" s="11" t="str">
        <x:v>Temporary works and crossing group</x:v>
      </x:c>
      <x:c r="H4119" s="11" t="str">
        <x:v>ROL-30</x:v>
      </x:c>
      <x:c r="I4119" s="19" t="n">
        <x:v>48</x:v>
      </x:c>
      <x:c r="J4119" s="21" t="n">
        <x:v>6</x:v>
      </x:c>
      <x:c r="K4119" s="18" t="n">
        <x:f>'05 Cargo Register'!K87</x:f>
        <x:v>759.375</x:v>
      </x:c>
      <x:c r="L4119" s="18" t="n">
        <x:f>'05 Cargo Register'!N87</x:f>
        <x:v>32</x:v>
      </x:c>
      <x:c r="M4119" s="18" t="n">
        <x:f>'05 Cargo Register'!O87</x:f>
        <x:v>2040</x:v>
      </x:c>
      <x:c r="N4119" s="18" t="n">
        <x:f>J4119*K4119</x:f>
        <x:v>4556.25</x:v>
      </x:c>
      <x:c r="O4119" s="18" t="n">
        <x:f>J4119*L4119</x:f>
        <x:v>192</x:v>
      </x:c>
      <x:c r="P4119" s="18" t="n">
        <x:f>J4119*M4119</x:f>
        <x:v>12240</x:v>
      </x:c>
      <x:c r="Q4119" s="22" t="n">
        <x:f>'01 Controls'!$E$31*'02 Cargo Classes'!$M$12</x:f>
        <x:v>0</x:v>
      </x:c>
      <x:c r="R4119" s="22" t="n">
        <x:f>'01 Controls'!$F$31*'02 Cargo Classes'!$N$12</x:f>
        <x:v>0.75</x:v>
      </x:c>
      <x:c r="S4119" s="22" t="n">
        <x:f>'01 Controls'!$G$31*'02 Cargo Classes'!$O$12</x:f>
        <x:v>0</x:v>
      </x:c>
      <x:c r="T4119" s="22" t="n">
        <x:f>'01 Controls'!$H$31*'02 Cargo Classes'!$P$12</x:f>
        <x:v>0.06</x:v>
      </x:c>
      <x:c r="U4119" s="22" t="n">
        <x:f>SUM(Q4119:T4119)</x:f>
        <x:v>0.81</x:v>
      </x:c>
      <x:c r="V4119" s="18" t="n">
        <x:f>IF(U4119=0,0,N4119*Q4119/U4119)</x:f>
        <x:v>0</x:v>
      </x:c>
      <x:c r="W4119" s="18" t="n">
        <x:f>IF(U4119=0,0,P4119*Q4119/U4119)</x:f>
        <x:v>0</x:v>
      </x:c>
      <x:c r="X4119" s="18" t="n">
        <x:f>MAX(V4119,W4119*'01 Controls'!$E$12)</x:f>
        <x:v>0</x:v>
      </x:c>
      <x:c r="Y4119" s="18" t="n">
        <x:f>IF(U4119=0,0,N4119*R4119/U4119)</x:f>
        <x:v>4218.75</x:v>
      </x:c>
      <x:c r="Z4119" s="18" t="n">
        <x:f>IF(U4119=0,0,P4119*R4119/U4119)</x:f>
        <x:v>11333.333333333332</x:v>
      </x:c>
      <x:c r="AA4119" s="18" t="n">
        <x:f>MAX(Y4119,Z4119*'01 Controls'!$E$13)</x:f>
        <x:v>4218.75</x:v>
      </x:c>
      <x:c r="AB4119" s="18" t="n">
        <x:f>IF(U4119=0,0,N4119*S4119/U4119)</x:f>
        <x:v>0</x:v>
      </x:c>
      <x:c r="AC4119" s="18" t="n">
        <x:f>IF(U4119=0,0,P4119*S4119/U4119)</x:f>
        <x:v>0</x:v>
      </x:c>
      <x:c r="AD4119" s="18" t="n">
        <x:f>MAX(AB4119,AC4119*'01 Controls'!$E$14)</x:f>
        <x:v>0</x:v>
      </x:c>
      <x:c r="AE4119" s="18" t="n">
        <x:f>IF(U4119=0,0,N4119*T4119/U4119)</x:f>
        <x:v>337.5</x:v>
      </x:c>
      <x:c r="AF4119" s="18" t="n">
        <x:f>IF(U4119=0,0,P4119*T4119/U4119)</x:f>
        <x:v>906.6666666666666</x:v>
      </x:c>
      <x:c r="AG4119" s="18" t="n">
        <x:f>MAX(AE4119,AF4119*'01 Controls'!$E$15)</x:f>
        <x:v>337.5</x:v>
      </x:c>
      <x:c r="AH4119" s="18" t="n">
        <x:f>SUM(V4119,Y4119,AB4119,AE4119)</x:f>
        <x:v>4556.25</x:v>
      </x:c>
      <x:c r="AI4119" s="18" t="n">
        <x:f>N4119-AH4119</x:f>
        <x:v>0</x:v>
      </x:c>
      <x:c r="AJ4119" s="18" t="n">
        <x:f>V4119*INDEX('07 Mode Capacity'!$P$6:$P$17,MATCH("AIR-"&amp;I4119,'07 Mode Capacity'!$C$6:$C$17,0))</x:f>
        <x:v>0</x:v>
      </x:c>
      <x:c r="AK4119" s="18" t="n">
        <x:f>Y4119*INDEX('07 Mode Capacity'!$P$6:$P$17,MATCH("OCEAN-"&amp;I4119,'07 Mode Capacity'!$C$6:$C$17,0))</x:f>
        <x:v>369.7155568948114</x:v>
      </x:c>
      <x:c r="AL4119" s="18" t="n">
        <x:f>AB4119*INDEX('07 Mode Capacity'!$P$6:$P$17,MATCH("LAND-"&amp;I4119,'07 Mode Capacity'!$C$6:$C$17,0))</x:f>
        <x:v>0</x:v>
      </x:c>
      <x:c r="AM4119" s="18" t="n">
        <x:f>AE4119*INDEX('07 Mode Capacity'!$P$6:$P$17,MATCH("INLAND-"&amp;I4119,'07 Mode Capacity'!$C$6:$C$17,0))</x:f>
        <x:v>213.04159924375827</x:v>
      </x:c>
      <x:c r="AN4119" s="18" t="n">
        <x:f>SUM(AJ4119:AM4119)</x:f>
        <x:v>582.7571561385697</x:v>
      </x:c>
      <x:c r="AO4119" s="17" t="n">
        <x:f>IF(N4119=0,1,AN4119/N4119)</x:f>
        <x:v>0.12790280518816344</x:v>
      </x:c>
      <x:c r="AP4119" s="11" t="str">
        <x:f>IF(AO4119&gt;='01 Controls'!$E$16,"PASS","FAIL")</x:f>
        <x:v>FAIL</x:v>
      </x:c>
      <x:c r="AQ4119" s="11" t="str">
        <x:v>UNQUANTIFIED</x:v>
      </x:c>
      <x:c r="AR4119" s="11" t="str">
        <x:v>Position-class planning record; serial item and receiver open</x:v>
      </x:c>
      <x:c r="AS4119" s="26"/>
      <x:c r="AT4119" s="26"/>
    </x:row>
    <x:row r="4120">
      <x:c r="C4120" s="11" t="str">
        <x:v>G2-L-TWG-LIN-18</x:v>
      </x:c>
      <x:c r="D4120" s="11" t="str">
        <x:v>G2</x:v>
      </x:c>
      <x:c r="E4120" s="11" t="str">
        <x:v>Regional flood and displacement</x:v>
      </x:c>
      <x:c r="F4120" s="11" t="str">
        <x:v>L-TWG</x:v>
      </x:c>
      <x:c r="G4120" s="11" t="str">
        <x:v>Temporary works and crossing group</x:v>
      </x:c>
      <x:c r="H4120" s="11" t="str">
        <x:v>LIN-18</x:v>
      </x:c>
      <x:c r="I4120" s="19" t="n">
        <x:v>72</x:v>
      </x:c>
      <x:c r="J4120" s="21" t="n">
        <x:v>6</x:v>
      </x:c>
      <x:c r="K4120" s="18" t="n">
        <x:f>'05 Cargo Register'!K88</x:f>
        <x:v>303.75</x:v>
      </x:c>
      <x:c r="L4120" s="18" t="n">
        <x:f>'05 Cargo Register'!N88</x:f>
        <x:v>22</x:v>
      </x:c>
      <x:c r="M4120" s="18" t="n">
        <x:f>'05 Cargo Register'!O88</x:f>
        <x:v>968</x:v>
      </x:c>
      <x:c r="N4120" s="18" t="n">
        <x:f>J4120*K4120</x:f>
        <x:v>1822.5</x:v>
      </x:c>
      <x:c r="O4120" s="18" t="n">
        <x:f>J4120*L4120</x:f>
        <x:v>132</x:v>
      </x:c>
      <x:c r="P4120" s="18" t="n">
        <x:f>J4120*M4120</x:f>
        <x:v>5808</x:v>
      </x:c>
      <x:c r="Q4120" s="22" t="n">
        <x:f>'01 Controls'!$E$31*'02 Cargo Classes'!$M$13</x:f>
        <x:v>0</x:v>
      </x:c>
      <x:c r="R4120" s="22" t="n">
        <x:f>'01 Controls'!$F$31*'02 Cargo Classes'!$N$13</x:f>
        <x:v>0.8999999999999999</x:v>
      </x:c>
      <x:c r="S4120" s="22" t="n">
        <x:f>'01 Controls'!$G$31*'02 Cargo Classes'!$O$13</x:f>
        <x:v>0</x:v>
      </x:c>
      <x:c r="T4120" s="22" t="n">
        <x:f>'01 Controls'!$H$31*'02 Cargo Classes'!$P$13</x:f>
        <x:v>0.1</x:v>
      </x:c>
      <x:c r="U4120" s="22" t="n">
        <x:f>SUM(Q4120:T4120)</x:f>
        <x:v>0.9999999999999999</x:v>
      </x:c>
      <x:c r="V4120" s="18" t="n">
        <x:f>IF(U4120=0,0,N4120*Q4120/U4120)</x:f>
        <x:v>0</x:v>
      </x:c>
      <x:c r="W4120" s="18" t="n">
        <x:f>IF(U4120=0,0,P4120*Q4120/U4120)</x:f>
        <x:v>0</x:v>
      </x:c>
      <x:c r="X4120" s="18" t="n">
        <x:f>MAX(V4120,W4120*'01 Controls'!$E$12)</x:f>
        <x:v>0</x:v>
      </x:c>
      <x:c r="Y4120" s="18" t="n">
        <x:f>IF(U4120=0,0,N4120*R4120/U4120)</x:f>
        <x:v>1640.25</x:v>
      </x:c>
      <x:c r="Z4120" s="18" t="n">
        <x:f>IF(U4120=0,0,P4120*R4120/U4120)</x:f>
        <x:v>5227.200000000001</x:v>
      </x:c>
      <x:c r="AA4120" s="18" t="n">
        <x:f>MAX(Y4120,Z4120*'01 Controls'!$E$13)</x:f>
        <x:v>1640.25</x:v>
      </x:c>
      <x:c r="AB4120" s="18" t="n">
        <x:f>IF(U4120=0,0,N4120*S4120/U4120)</x:f>
        <x:v>0</x:v>
      </x:c>
      <x:c r="AC4120" s="18" t="n">
        <x:f>IF(U4120=0,0,P4120*S4120/U4120)</x:f>
        <x:v>0</x:v>
      </x:c>
      <x:c r="AD4120" s="18" t="n">
        <x:f>MAX(AB4120,AC4120*'01 Controls'!$E$14)</x:f>
        <x:v>0</x:v>
      </x:c>
      <x:c r="AE4120" s="18" t="n">
        <x:f>IF(U4120=0,0,N4120*T4120/U4120)</x:f>
        <x:v>182.25000000000003</x:v>
      </x:c>
      <x:c r="AF4120" s="18" t="n">
        <x:f>IF(U4120=0,0,P4120*T4120/U4120)</x:f>
        <x:v>580.8000000000002</x:v>
      </x:c>
      <x:c r="AG4120" s="18" t="n">
        <x:f>MAX(AE4120,AF4120*'01 Controls'!$E$15)</x:f>
        <x:v>182.25000000000003</x:v>
      </x:c>
      <x:c r="AH4120" s="18" t="n">
        <x:f>SUM(V4120,Y4120,AB4120,AE4120)</x:f>
        <x:v>1822.5</x:v>
      </x:c>
      <x:c r="AI4120" s="18" t="n">
        <x:f>N4120-AH4120</x:f>
        <x:v>0</x:v>
      </x:c>
      <x:c r="AJ4120" s="18" t="n">
        <x:f>V4120*INDEX('07 Mode Capacity'!$P$6:$P$17,MATCH("AIR-"&amp;I4120,'07 Mode Capacity'!$C$6:$C$17,0))</x:f>
        <x:v>0</x:v>
      </x:c>
      <x:c r="AK4120" s="18" t="n">
        <x:f>Y4120*INDEX('07 Mode Capacity'!$P$6:$P$17,MATCH("OCEAN-"&amp;I4120,'07 Mode Capacity'!$C$6:$C$17,0))</x:f>
        <x:v>1283.9351760993095</x:v>
      </x:c>
      <x:c r="AL4120" s="18" t="n">
        <x:f>AB4120*INDEX('07 Mode Capacity'!$P$6:$P$17,MATCH("LAND-"&amp;I4120,'07 Mode Capacity'!$C$6:$C$17,0))</x:f>
        <x:v>0</x:v>
      </x:c>
      <x:c r="AM4120" s="18" t="n">
        <x:f>AE4120*INDEX('07 Mode Capacity'!$P$6:$P$17,MATCH("INLAND-"&amp;I4120,'07 Mode Capacity'!$C$6:$C$17,0))</x:f>
        <x:v>182.25000000000003</x:v>
      </x:c>
      <x:c r="AN4120" s="18" t="n">
        <x:f>SUM(AJ4120:AM4120)</x:f>
        <x:v>1466.1851760993095</x:v>
      </x:c>
      <x:c r="AO4120" s="17" t="n">
        <x:f>IF(N4120=0,1,AN4120/N4120)</x:f>
        <x:v>0.8044911803014044</x:v>
      </x:c>
      <x:c r="AP4120" s="11" t="str">
        <x:f>IF(AO4120&gt;='01 Controls'!$E$16,"PASS","FAIL")</x:f>
        <x:v>FAIL</x:v>
      </x:c>
      <x:c r="AQ4120" s="11" t="str">
        <x:v>UNQUANTIFIED</x:v>
      </x:c>
      <x:c r="AR4120" s="11" t="str">
        <x:v>Position-class planning record; serial item and receiver open</x:v>
      </x:c>
      <x:c r="AS4120" s="26"/>
      <x:c r="AT4120" s="26"/>
    </x:row>
    <x:row r="4121">
      <x:c r="C4121" s="11" t="str">
        <x:v>G2-L-TWG-BLK-08</x:v>
      </x:c>
      <x:c r="D4121" s="11" t="str">
        <x:v>G2</x:v>
      </x:c>
      <x:c r="E4121" s="11" t="str">
        <x:v>Regional flood and displacement</x:v>
      </x:c>
      <x:c r="F4121" s="11" t="str">
        <x:v>L-TWG</x:v>
      </x:c>
      <x:c r="G4121" s="11" t="str">
        <x:v>Temporary works and crossing group</x:v>
      </x:c>
      <x:c r="H4121" s="11" t="str">
        <x:v>BLK-08</x:v>
      </x:c>
      <x:c r="I4121" s="19" t="n">
        <x:v>48</x:v>
      </x:c>
      <x:c r="J4121" s="21" t="n">
        <x:v>6</x:v>
      </x:c>
      <x:c r="K4121" s="18" t="n">
        <x:f>'05 Cargo Register'!K89</x:f>
        <x:v>121.5</x:v>
      </x:c>
      <x:c r="L4121" s="18" t="n">
        <x:f>'05 Cargo Register'!N89</x:f>
        <x:v>19</x:v>
      </x:c>
      <x:c r="M4121" s="18" t="n">
        <x:f>'05 Cargo Register'!O89</x:f>
        <x:v>969</x:v>
      </x:c>
      <x:c r="N4121" s="18" t="n">
        <x:f>J4121*K4121</x:f>
        <x:v>729</x:v>
      </x:c>
      <x:c r="O4121" s="18" t="n">
        <x:f>J4121*L4121</x:f>
        <x:v>114</x:v>
      </x:c>
      <x:c r="P4121" s="18" t="n">
        <x:f>J4121*M4121</x:f>
        <x:v>5814</x:v>
      </x:c>
      <x:c r="Q4121" s="22" t="n">
        <x:f>'01 Controls'!$E$31*'02 Cargo Classes'!$M$14</x:f>
        <x:v>0.15</x:v>
      </x:c>
      <x:c r="R4121" s="22" t="n">
        <x:f>'01 Controls'!$F$31*'02 Cargo Classes'!$N$14</x:f>
        <x:v>0.6000000000000001</x:v>
      </x:c>
      <x:c r="S4121" s="22" t="n">
        <x:f>'01 Controls'!$G$31*'02 Cargo Classes'!$O$14</x:f>
        <x:v>0</x:v>
      </x:c>
      <x:c r="T4121" s="22" t="n">
        <x:f>'01 Controls'!$H$31*'02 Cargo Classes'!$P$14</x:f>
        <x:v>0.05</x:v>
      </x:c>
      <x:c r="U4121" s="22" t="n">
        <x:f>SUM(Q4121:T4121)</x:f>
        <x:v>0.8000000000000002</x:v>
      </x:c>
      <x:c r="V4121" s="18" t="n">
        <x:f>IF(U4121=0,0,N4121*Q4121/U4121)</x:f>
        <x:v>136.68749999999997</x:v>
      </x:c>
      <x:c r="W4121" s="18" t="n">
        <x:f>IF(U4121=0,0,P4121*Q4121/U4121)</x:f>
        <x:v>1090.1249999999998</x:v>
      </x:c>
      <x:c r="X4121" s="18" t="n">
        <x:f>MAX(V4121,W4121*'01 Controls'!$E$12)</x:f>
        <x:v>272.53124999999994</x:v>
      </x:c>
      <x:c r="Y4121" s="18" t="n">
        <x:f>IF(U4121=0,0,N4121*R4121/U4121)</x:f>
        <x:v>546.75</x:v>
      </x:c>
      <x:c r="Z4121" s="18" t="n">
        <x:f>IF(U4121=0,0,P4121*R4121/U4121)</x:f>
        <x:v>4360.5</x:v>
      </x:c>
      <x:c r="AA4121" s="18" t="n">
        <x:f>MAX(Y4121,Z4121*'01 Controls'!$E$13)</x:f>
        <x:v>654.0749999999999</x:v>
      </x:c>
      <x:c r="AB4121" s="18" t="n">
        <x:f>IF(U4121=0,0,N4121*S4121/U4121)</x:f>
        <x:v>0</x:v>
      </x:c>
      <x:c r="AC4121" s="18" t="n">
        <x:f>IF(U4121=0,0,P4121*S4121/U4121)</x:f>
        <x:v>0</x:v>
      </x:c>
      <x:c r="AD4121" s="18" t="n">
        <x:f>MAX(AB4121,AC4121*'01 Controls'!$E$14)</x:f>
        <x:v>0</x:v>
      </x:c>
      <x:c r="AE4121" s="18" t="n">
        <x:f>IF(U4121=0,0,N4121*T4121/U4121)</x:f>
        <x:v>45.56249999999999</x:v>
      </x:c>
      <x:c r="AF4121" s="18" t="n">
        <x:f>IF(U4121=0,0,P4121*T4121/U4121)</x:f>
        <x:v>363.37499999999994</x:v>
      </x:c>
      <x:c r="AG4121" s="18" t="n">
        <x:f>MAX(AE4121,AF4121*'01 Controls'!$E$15)</x:f>
        <x:v>65.40749999999998</x:v>
      </x:c>
      <x:c r="AH4121" s="18" t="n">
        <x:f>SUM(V4121,Y4121,AB4121,AE4121)</x:f>
        <x:v>729</x:v>
      </x:c>
      <x:c r="AI4121" s="18" t="n">
        <x:f>N4121-AH4121</x:f>
        <x:v>0</x:v>
      </x:c>
      <x:c r="AJ4121" s="18" t="n">
        <x:f>V4121*INDEX('07 Mode Capacity'!$P$6:$P$17,MATCH("AIR-"&amp;I4121,'07 Mode Capacity'!$C$6:$C$17,0))</x:f>
        <x:v>38.31838029241768</x:v>
      </x:c>
      <x:c r="AK4121" s="18" t="n">
        <x:f>Y4121*INDEX('07 Mode Capacity'!$P$6:$P$17,MATCH("OCEAN-"&amp;I4121,'07 Mode Capacity'!$C$6:$C$17,0))</x:f>
        <x:v>47.91513617356756</x:v>
      </x:c>
      <x:c r="AL4121" s="18" t="n">
        <x:f>AB4121*INDEX('07 Mode Capacity'!$P$6:$P$17,MATCH("LAND-"&amp;I4121,'07 Mode Capacity'!$C$6:$C$17,0))</x:f>
        <x:v>0</x:v>
      </x:c>
      <x:c r="AM4121" s="18" t="n">
        <x:f>AE4121*INDEX('07 Mode Capacity'!$P$6:$P$17,MATCH("INLAND-"&amp;I4121,'07 Mode Capacity'!$C$6:$C$17,0))</x:f>
        <x:v>28.760615897907364</x:v>
      </x:c>
      <x:c r="AN4121" s="18" t="n">
        <x:f>SUM(AJ4121:AM4121)</x:f>
        <x:v>114.99413236389262</x:v>
      </x:c>
      <x:c r="AO4121" s="17" t="n">
        <x:f>IF(N4121=0,1,AN4121/N4121)</x:f>
        <x:v>0.1577422940519789</x:v>
      </x:c>
      <x:c r="AP4121" s="11" t="str">
        <x:f>IF(AO4121&gt;='01 Controls'!$E$16,"PASS","FAIL")</x:f>
        <x:v>FAIL</x:v>
      </x:c>
      <x:c r="AQ4121" s="11" t="str">
        <x:v>UNQUANTIFIED</x:v>
      </x:c>
      <x:c r="AR4121" s="11" t="str">
        <x:v>Position-class planning record; serial item and receiver open</x:v>
      </x:c>
      <x:c r="AS4121" s="26"/>
      <x:c r="AT4121" s="26"/>
    </x:row>
    <x:row r="4122">
      <x:c r="C4122" s="11" t="str">
        <x:v>G2-L-TWG-OOG-80</x:v>
      </x:c>
      <x:c r="D4122" s="11" t="str">
        <x:v>G2</x:v>
      </x:c>
      <x:c r="E4122" s="11" t="str">
        <x:v>Regional flood and displacement</x:v>
      </x:c>
      <x:c r="F4122" s="11" t="str">
        <x:v>L-TWG</x:v>
      </x:c>
      <x:c r="G4122" s="11" t="str">
        <x:v>Temporary works and crossing group</x:v>
      </x:c>
      <x:c r="H4122" s="11" t="str">
        <x:v>OOG-80</x:v>
      </x:c>
      <x:c r="I4122" s="19" t="n">
        <x:v>72</x:v>
      </x:c>
      <x:c r="J4122" s="21" t="n">
        <x:v>6</x:v>
      </x:c>
      <x:c r="K4122" s="18" t="n">
        <x:f>'05 Cargo Register'!K90</x:f>
        <x:v>303.75</x:v>
      </x:c>
      <x:c r="L4122" s="18" t="n">
        <x:f>'05 Cargo Register'!N90</x:f>
        <x:v>6</x:v>
      </x:c>
      <x:c r="M4122" s="18" t="n">
        <x:f>'05 Cargo Register'!O90</x:f>
        <x:v>1056</x:v>
      </x:c>
      <x:c r="N4122" s="18" t="n">
        <x:f>J4122*K4122</x:f>
        <x:v>1822.5</x:v>
      </x:c>
      <x:c r="O4122" s="18" t="n">
        <x:f>J4122*L4122</x:f>
        <x:v>36</x:v>
      </x:c>
      <x:c r="P4122" s="18" t="n">
        <x:f>J4122*M4122</x:f>
        <x:v>6336</x:v>
      </x:c>
      <x:c r="Q4122" s="22" t="n">
        <x:f>'01 Controls'!$E$31*'02 Cargo Classes'!$M$15</x:f>
        <x:v>0</x:v>
      </x:c>
      <x:c r="R4122" s="22" t="n">
        <x:f>'01 Controls'!$F$31*'02 Cargo Classes'!$N$15</x:f>
        <x:v>1.5</x:v>
      </x:c>
      <x:c r="S4122" s="22" t="n">
        <x:f>'01 Controls'!$G$31*'02 Cargo Classes'!$O$15</x:f>
        <x:v>0</x:v>
      </x:c>
      <x:c r="T4122" s="22" t="n">
        <x:f>'01 Controls'!$H$31*'02 Cargo Classes'!$P$15</x:f>
        <x:v>0.05</x:v>
      </x:c>
      <x:c r="U4122" s="22" t="n">
        <x:f>SUM(Q4122:T4122)</x:f>
        <x:v>1.55</x:v>
      </x:c>
      <x:c r="V4122" s="18" t="n">
        <x:f>IF(U4122=0,0,N4122*Q4122/U4122)</x:f>
        <x:v>0</x:v>
      </x:c>
      <x:c r="W4122" s="18" t="n">
        <x:f>IF(U4122=0,0,P4122*Q4122/U4122)</x:f>
        <x:v>0</x:v>
      </x:c>
      <x:c r="X4122" s="18" t="n">
        <x:f>MAX(V4122,W4122*'01 Controls'!$E$12)</x:f>
        <x:v>0</x:v>
      </x:c>
      <x:c r="Y4122" s="18" t="n">
        <x:f>IF(U4122=0,0,N4122*R4122/U4122)</x:f>
        <x:v>1763.7096774193549</x:v>
      </x:c>
      <x:c r="Z4122" s="18" t="n">
        <x:f>IF(U4122=0,0,P4122*R4122/U4122)</x:f>
        <x:v>6131.612903225806</x:v>
      </x:c>
      <x:c r="AA4122" s="18" t="n">
        <x:f>MAX(Y4122,Z4122*'01 Controls'!$E$13)</x:f>
        <x:v>1763.7096774193549</x:v>
      </x:c>
      <x:c r="AB4122" s="18" t="n">
        <x:f>IF(U4122=0,0,N4122*S4122/U4122)</x:f>
        <x:v>0</x:v>
      </x:c>
      <x:c r="AC4122" s="18" t="n">
        <x:f>IF(U4122=0,0,P4122*S4122/U4122)</x:f>
        <x:v>0</x:v>
      </x:c>
      <x:c r="AD4122" s="18" t="n">
        <x:f>MAX(AB4122,AC4122*'01 Controls'!$E$14)</x:f>
        <x:v>0</x:v>
      </x:c>
      <x:c r="AE4122" s="18" t="n">
        <x:f>IF(U4122=0,0,N4122*T4122/U4122)</x:f>
        <x:v>58.79032258064516</x:v>
      </x:c>
      <x:c r="AF4122" s="18" t="n">
        <x:f>IF(U4122=0,0,P4122*T4122/U4122)</x:f>
        <x:v>204.38709677419354</x:v>
      </x:c>
      <x:c r="AG4122" s="18" t="n">
        <x:f>MAX(AE4122,AF4122*'01 Controls'!$E$15)</x:f>
        <x:v>58.79032258064516</x:v>
      </x:c>
      <x:c r="AH4122" s="18" t="n">
        <x:f>SUM(V4122,Y4122,AB4122,AE4122)</x:f>
        <x:v>1822.5</x:v>
      </x:c>
      <x:c r="AI4122" s="18" t="n">
        <x:f>N4122-AH4122</x:f>
        <x:v>0</x:v>
      </x:c>
      <x:c r="AJ4122" s="18" t="n">
        <x:f>V4122*INDEX('07 Mode Capacity'!$P$6:$P$17,MATCH("AIR-"&amp;I4122,'07 Mode Capacity'!$C$6:$C$17,0))</x:f>
        <x:v>0</x:v>
      </x:c>
      <x:c r="AK4122" s="18" t="n">
        <x:f>Y4122*INDEX('07 Mode Capacity'!$P$6:$P$17,MATCH("OCEAN-"&amp;I4122,'07 Mode Capacity'!$C$6:$C$17,0))</x:f>
        <x:v>1380.5754581713006</x:v>
      </x:c>
      <x:c r="AL4122" s="18" t="n">
        <x:f>AB4122*INDEX('07 Mode Capacity'!$P$6:$P$17,MATCH("LAND-"&amp;I4122,'07 Mode Capacity'!$C$6:$C$17,0))</x:f>
        <x:v>0</x:v>
      </x:c>
      <x:c r="AM4122" s="18" t="n">
        <x:f>AE4122*INDEX('07 Mode Capacity'!$P$6:$P$17,MATCH("INLAND-"&amp;I4122,'07 Mode Capacity'!$C$6:$C$17,0))</x:f>
        <x:v>58.79032258064516</x:v>
      </x:c>
      <x:c r="AN4122" s="18" t="n">
        <x:f>SUM(AJ4122:AM4122)</x:f>
        <x:v>1439.3657807519457</x:v>
      </x:c>
      <x:c r="AO4122" s="17" t="n">
        <x:f>IF(N4122=0,1,AN4122/N4122)</x:f>
        <x:v>0.7897754626896821</x:v>
      </x:c>
      <x:c r="AP4122" s="11" t="str">
        <x:f>IF(AO4122&gt;='01 Controls'!$E$16,"PASS","FAIL")</x:f>
        <x:v>FAIL</x:v>
      </x:c>
      <x:c r="AQ4122" s="11" t="str">
        <x:v>UNQUANTIFIED</x:v>
      </x:c>
      <x:c r="AR4122" s="11" t="str">
        <x:v>Position-class planning record; serial item and receiver open</x:v>
      </x:c>
      <x:c r="AS4122" s="26"/>
      <x:c r="AT4122" s="26"/>
    </x:row>
    <x:row r="4123">
      <x:c r="C4123" s="11" t="str">
        <x:v>G2-L-GFG-APL-45</x:v>
      </x:c>
      <x:c r="D4123" s="11" t="str">
        <x:v>G2</x:v>
      </x:c>
      <x:c r="E4123" s="11" t="str">
        <x:v>Regional flood and displacement</x:v>
      </x:c>
      <x:c r="F4123" s="11" t="str">
        <x:v>L-GFG</x:v>
      </x:c>
      <x:c r="G4123" s="11" t="str">
        <x:v>Ground fire and landscape group</x:v>
      </x:c>
      <x:c r="H4123" s="11" t="str">
        <x:v>APL-45</x:v>
      </x:c>
      <x:c r="I4123" s="19" t="n">
        <x:v>24</x:v>
      </x:c>
      <x:c r="J4123" s="21" t="n">
        <x:v>2</x:v>
      </x:c>
      <x:c r="K4123" s="18" t="n">
        <x:f>'05 Cargo Register'!K91</x:f>
        <x:v>91.125</x:v>
      </x:c>
      <x:c r="L4123" s="18" t="n">
        <x:f>'05 Cargo Register'!N91</x:f>
        <x:v>24</x:v>
      </x:c>
      <x:c r="M4123" s="18" t="n">
        <x:f>'05 Cargo Register'!O91</x:f>
        <x:v>180</x:v>
      </x:c>
      <x:c r="N4123" s="18" t="n">
        <x:f>J4123*K4123</x:f>
        <x:v>182.25</x:v>
      </x:c>
      <x:c r="O4123" s="18" t="n">
        <x:f>J4123*L4123</x:f>
        <x:v>48</x:v>
      </x:c>
      <x:c r="P4123" s="18" t="n">
        <x:f>J4123*M4123</x:f>
        <x:v>360</x:v>
      </x:c>
      <x:c r="Q4123" s="22" t="n">
        <x:f>'01 Controls'!$E$31*'02 Cargo Classes'!$M$6</x:f>
        <x:v>0.44999999999999996</x:v>
      </x:c>
      <x:c r="R4123" s="22" t="n">
        <x:f>'01 Controls'!$F$31*'02 Cargo Classes'!$N$6</x:f>
        <x:v>0.30000000000000004</x:v>
      </x:c>
      <x:c r="S4123" s="22" t="n">
        <x:f>'01 Controls'!$G$31*'02 Cargo Classes'!$O$6</x:f>
        <x:v>0</x:v>
      </x:c>
      <x:c r="T4123" s="22" t="n">
        <x:f>'01 Controls'!$H$31*'02 Cargo Classes'!$P$6</x:f>
        <x:v>0.03</x:v>
      </x:c>
      <x:c r="U4123" s="22" t="n">
        <x:f>SUM(Q4123:T4123)</x:f>
        <x:v>0.78</x:v>
      </x:c>
      <x:c r="V4123" s="18" t="n">
        <x:f>IF(U4123=0,0,N4123*Q4123/U4123)</x:f>
        <x:v>105.14423076923075</x:v>
      </x:c>
      <x:c r="W4123" s="18" t="n">
        <x:f>IF(U4123=0,0,P4123*Q4123/U4123)</x:f>
        <x:v>207.69230769230765</x:v>
      </x:c>
      <x:c r="X4123" s="18" t="n">
        <x:f>MAX(V4123,W4123*'01 Controls'!$E$12)</x:f>
        <x:v>105.14423076923075</x:v>
      </x:c>
      <x:c r="Y4123" s="18" t="n">
        <x:f>IF(U4123=0,0,N4123*R4123/U4123)</x:f>
        <x:v>70.09615384615385</x:v>
      </x:c>
      <x:c r="Z4123" s="18" t="n">
        <x:f>IF(U4123=0,0,P4123*R4123/U4123)</x:f>
        <x:v>138.46153846153848</x:v>
      </x:c>
      <x:c r="AA4123" s="18" t="n">
        <x:f>MAX(Y4123,Z4123*'01 Controls'!$E$13)</x:f>
        <x:v>70.09615384615385</x:v>
      </x:c>
      <x:c r="AB4123" s="18" t="n">
        <x:f>IF(U4123=0,0,N4123*S4123/U4123)</x:f>
        <x:v>0</x:v>
      </x:c>
      <x:c r="AC4123" s="18" t="n">
        <x:f>IF(U4123=0,0,P4123*S4123/U4123)</x:f>
        <x:v>0</x:v>
      </x:c>
      <x:c r="AD4123" s="18" t="n">
        <x:f>MAX(AB4123,AC4123*'01 Controls'!$E$14)</x:f>
        <x:v>0</x:v>
      </x:c>
      <x:c r="AE4123" s="18" t="n">
        <x:f>IF(U4123=0,0,N4123*T4123/U4123)</x:f>
        <x:v>7.009615384615383</x:v>
      </x:c>
      <x:c r="AF4123" s="18" t="n">
        <x:f>IF(U4123=0,0,P4123*T4123/U4123)</x:f>
        <x:v>13.846153846153845</x:v>
      </x:c>
      <x:c r="AG4123" s="18" t="n">
        <x:f>MAX(AE4123,AF4123*'01 Controls'!$E$15)</x:f>
        <x:v>7.009615384615383</x:v>
      </x:c>
      <x:c r="AH4123" s="18" t="n">
        <x:f>SUM(V4123,Y4123,AB4123,AE4123)</x:f>
        <x:v>182.24999999999997</x:v>
      </x:c>
      <x:c r="AI4123" s="18" t="n">
        <x:f>N4123-AH4123</x:f>
        <x:v>2.842170943040401e-14</x:v>
      </x:c>
      <x:c r="AJ4123" s="18" t="n">
        <x:f>V4123*INDEX('07 Mode Capacity'!$P$6:$P$17,MATCH("AIR-"&amp;I4123,'07 Mode Capacity'!$C$6:$C$17,0))</x:f>
        <x:v>21.335243575173436</x:v>
      </x:c>
      <x:c r="AK4123" s="18" t="n">
        <x:f>Y4123*INDEX('07 Mode Capacity'!$P$6:$P$17,MATCH("OCEAN-"&amp;I4123,'07 Mode Capacity'!$C$6:$C$17,0))</x:f>
        <x:v>10.520665075011584</x:v>
      </x:c>
      <x:c r="AL4123" s="18" t="n">
        <x:f>AB4123*INDEX('07 Mode Capacity'!$P$6:$P$17,MATCH("LAND-"&amp;I4123,'07 Mode Capacity'!$C$6:$C$17,0))</x:f>
        <x:v>0</x:v>
      </x:c>
      <x:c r="AM4123" s="18" t="n">
        <x:f>AE4123*INDEX('07 Mode Capacity'!$P$6:$P$17,MATCH("INLAND-"&amp;I4123,'07 Mode Capacity'!$C$6:$C$17,0))</x:f>
        <x:v>7.009615384615383</x:v>
      </x:c>
      <x:c r="AN4123" s="18" t="n">
        <x:f>SUM(AJ4123:AM4123)</x:f>
        <x:v>38.8655240348004</x:v>
      </x:c>
      <x:c r="AO4123" s="17" t="n">
        <x:f>IF(N4123=0,1,AN4123/N4123)</x:f>
        <x:v>0.21325390416900084</x:v>
      </x:c>
      <x:c r="AP4123" s="11" t="str">
        <x:f>IF(AO4123&gt;='01 Controls'!$E$16,"PASS","FAIL")</x:f>
        <x:v>FAIL</x:v>
      </x:c>
      <x:c r="AQ4123" s="11" t="str">
        <x:v>UNQUANTIFIED</x:v>
      </x:c>
      <x:c r="AR4123" s="11" t="str">
        <x:v>Position-class planning record; serial item and receiver open</x:v>
      </x:c>
      <x:c r="AS4123" s="26"/>
      <x:c r="AT4123" s="26"/>
    </x:row>
    <x:row r="4124">
      <x:c r="C4124" s="11" t="str">
        <x:v>G2-L-GFG-ISO-18</x:v>
      </x:c>
      <x:c r="D4124" s="11" t="str">
        <x:v>G2</x:v>
      </x:c>
      <x:c r="E4124" s="11" t="str">
        <x:v>Regional flood and displacement</x:v>
      </x:c>
      <x:c r="F4124" s="11" t="str">
        <x:v>L-GFG</x:v>
      </x:c>
      <x:c r="G4124" s="11" t="str">
        <x:v>Ground fire and landscape group</x:v>
      </x:c>
      <x:c r="H4124" s="11" t="str">
        <x:v>ISO-18</x:v>
      </x:c>
      <x:c r="I4124" s="19" t="n">
        <x:v>48</x:v>
      </x:c>
      <x:c r="J4124" s="21" t="n">
        <x:v>2</x:v>
      </x:c>
      <x:c r="K4124" s="18" t="n">
        <x:f>'05 Cargo Register'!K92</x:f>
        <x:v>364.5</x:v>
      </x:c>
      <x:c r="L4124" s="18" t="n">
        <x:f>'05 Cargo Register'!N92</x:f>
        <x:v>24</x:v>
      </x:c>
      <x:c r="M4124" s="18" t="n">
        <x:f>'05 Cargo Register'!O92</x:f>
        <x:v>633.6</x:v>
      </x:c>
      <x:c r="N4124" s="18" t="n">
        <x:f>J4124*K4124</x:f>
        <x:v>729</x:v>
      </x:c>
      <x:c r="O4124" s="18" t="n">
        <x:f>J4124*L4124</x:f>
        <x:v>48</x:v>
      </x:c>
      <x:c r="P4124" s="18" t="n">
        <x:f>J4124*M4124</x:f>
        <x:v>1267.2</x:v>
      </x:c>
      <x:c r="Q4124" s="22" t="n">
        <x:f>'01 Controls'!$E$31*'02 Cargo Classes'!$M$7</x:f>
        <x:v>0.03</x:v>
      </x:c>
      <x:c r="R4124" s="22" t="n">
        <x:f>'01 Controls'!$F$31*'02 Cargo Classes'!$N$7</x:f>
        <x:v>0.75</x:v>
      </x:c>
      <x:c r="S4124" s="22" t="n">
        <x:f>'01 Controls'!$G$31*'02 Cargo Classes'!$O$7</x:f>
        <x:v>0</x:v>
      </x:c>
      <x:c r="T4124" s="22" t="n">
        <x:f>'01 Controls'!$H$31*'02 Cargo Classes'!$P$7</x:f>
        <x:v>0.08000000000000002</x:v>
      </x:c>
      <x:c r="U4124" s="22" t="n">
        <x:f>SUM(Q4124:T4124)</x:f>
        <x:v>0.8600000000000001</x:v>
      </x:c>
      <x:c r="V4124" s="18" t="n">
        <x:f>IF(U4124=0,0,N4124*Q4124/U4124)</x:f>
        <x:v>25.43023255813953</x:v>
      </x:c>
      <x:c r="W4124" s="18" t="n">
        <x:f>IF(U4124=0,0,P4124*Q4124/U4124)</x:f>
        <x:v>44.20465116279069</x:v>
      </x:c>
      <x:c r="X4124" s="18" t="n">
        <x:f>MAX(V4124,W4124*'01 Controls'!$E$12)</x:f>
        <x:v>25.43023255813953</x:v>
      </x:c>
      <x:c r="Y4124" s="18" t="n">
        <x:f>IF(U4124=0,0,N4124*R4124/U4124)</x:f>
        <x:v>635.7558139534883</x:v>
      </x:c>
      <x:c r="Z4124" s="18" t="n">
        <x:f>IF(U4124=0,0,P4124*R4124/U4124)</x:f>
        <x:v>1105.1162790697674</x:v>
      </x:c>
      <x:c r="AA4124" s="18" t="n">
        <x:f>MAX(Y4124,Z4124*'01 Controls'!$E$13)</x:f>
        <x:v>635.7558139534883</x:v>
      </x:c>
      <x:c r="AB4124" s="18" t="n">
        <x:f>IF(U4124=0,0,N4124*S4124/U4124)</x:f>
        <x:v>0</x:v>
      </x:c>
      <x:c r="AC4124" s="18" t="n">
        <x:f>IF(U4124=0,0,P4124*S4124/U4124)</x:f>
        <x:v>0</x:v>
      </x:c>
      <x:c r="AD4124" s="18" t="n">
        <x:f>MAX(AB4124,AC4124*'01 Controls'!$E$14)</x:f>
        <x:v>0</x:v>
      </x:c>
      <x:c r="AE4124" s="18" t="n">
        <x:f>IF(U4124=0,0,N4124*T4124/U4124)</x:f>
        <x:v>67.8139534883721</x:v>
      </x:c>
      <x:c r="AF4124" s="18" t="n">
        <x:f>IF(U4124=0,0,P4124*T4124/U4124)</x:f>
        <x:v>117.87906976744186</x:v>
      </x:c>
      <x:c r="AG4124" s="18" t="n">
        <x:f>MAX(AE4124,AF4124*'01 Controls'!$E$15)</x:f>
        <x:v>67.8139534883721</x:v>
      </x:c>
      <x:c r="AH4124" s="18" t="n">
        <x:f>SUM(V4124,Y4124,AB4124,AE4124)</x:f>
        <x:v>729</x:v>
      </x:c>
      <x:c r="AI4124" s="18" t="n">
        <x:f>N4124-AH4124</x:f>
        <x:v>0</x:v>
      </x:c>
      <x:c r="AJ4124" s="18" t="n">
        <x:f>V4124*INDEX('07 Mode Capacity'!$P$6:$P$17,MATCH("AIR-"&amp;I4124,'07 Mode Capacity'!$C$6:$C$17,0))</x:f>
        <x:v>7.129000984635847</x:v>
      </x:c>
      <x:c r="AK4124" s="18" t="n">
        <x:f>Y4124*INDEX('07 Mode Capacity'!$P$6:$P$17,MATCH("OCEAN-"&amp;I4124,'07 Mode Capacity'!$C$6:$C$17,0))</x:f>
        <x:v>55.715274620427394</x:v>
      </x:c>
      <x:c r="AL4124" s="18" t="n">
        <x:f>AB4124*INDEX('07 Mode Capacity'!$P$6:$P$17,MATCH("LAND-"&amp;I4124,'07 Mode Capacity'!$C$6:$C$17,0))</x:f>
        <x:v>0</x:v>
      </x:c>
      <x:c r="AM4124" s="18" t="n">
        <x:f>AE4124*INDEX('07 Mode Capacity'!$P$6:$P$17,MATCH("INLAND-"&amp;I4124,'07 Mode Capacity'!$C$6:$C$17,0))</x:f>
        <x:v>42.806498080606325</x:v>
      </x:c>
      <x:c r="AN4124" s="18" t="n">
        <x:f>SUM(AJ4124:AM4124)</x:f>
        <x:v>105.65077368566956</x:v>
      </x:c>
      <x:c r="AO4124" s="17" t="n">
        <x:f>IF(N4124=0,1,AN4124/N4124)</x:f>
        <x:v>0.1449256154810282</x:v>
      </x:c>
      <x:c r="AP4124" s="11" t="str">
        <x:f>IF(AO4124&gt;='01 Controls'!$E$16,"PASS","FAIL")</x:f>
        <x:v>FAIL</x:v>
      </x:c>
      <x:c r="AQ4124" s="11" t="str">
        <x:v>UNQUANTIFIED</x:v>
      </x:c>
      <x:c r="AR4124" s="11" t="str">
        <x:v>Position-class planning record; serial item and receiver open</x:v>
      </x:c>
      <x:c r="AS4124" s="26"/>
      <x:c r="AT4124" s="26"/>
    </x:row>
    <x:row r="4125">
      <x:c r="C4125" s="11" t="str">
        <x:v>G2-L-GFG-COL-12</x:v>
      </x:c>
      <x:c r="D4125" s="11" t="str">
        <x:v>G2</x:v>
      </x:c>
      <x:c r="E4125" s="11" t="str">
        <x:v>Regional flood and displacement</x:v>
      </x:c>
      <x:c r="F4125" s="11" t="str">
        <x:v>L-GFG</x:v>
      </x:c>
      <x:c r="G4125" s="11" t="str">
        <x:v>Ground fire and landscape group</x:v>
      </x:c>
      <x:c r="H4125" s="11" t="str">
        <x:v>COL-12</x:v>
      </x:c>
      <x:c r="I4125" s="19" t="n">
        <x:v>24</x:v>
      </x:c>
      <x:c r="J4125" s="21" t="n">
        <x:v>2</x:v>
      </x:c>
      <x:c r="K4125" s="18" t="n">
        <x:f>'05 Cargo Register'!K93</x:f>
        <x:v>60.75</x:v>
      </x:c>
      <x:c r="L4125" s="18" t="n">
        <x:f>'05 Cargo Register'!N93</x:f>
        <x:v>7</x:v>
      </x:c>
      <x:c r="M4125" s="18" t="n">
        <x:f>'05 Cargo Register'!O93</x:f>
        <x:v>184.8</x:v>
      </x:c>
      <x:c r="N4125" s="18" t="n">
        <x:f>J4125*K4125</x:f>
        <x:v>121.5</x:v>
      </x:c>
      <x:c r="O4125" s="18" t="n">
        <x:f>J4125*L4125</x:f>
        <x:v>14</x:v>
      </x:c>
      <x:c r="P4125" s="18" t="n">
        <x:f>J4125*M4125</x:f>
        <x:v>369.6</x:v>
      </x:c>
      <x:c r="Q4125" s="22" t="n">
        <x:f>'01 Controls'!$E$31*'02 Cargo Classes'!$M$8</x:f>
        <x:v>0.3</x:v>
      </x:c>
      <x:c r="R4125" s="22" t="n">
        <x:f>'01 Controls'!$F$31*'02 Cargo Classes'!$N$8</x:f>
        <x:v>0.5249999999999999</x:v>
      </x:c>
      <x:c r="S4125" s="22" t="n">
        <x:f>'01 Controls'!$G$31*'02 Cargo Classes'!$O$8</x:f>
        <x:v>0</x:v>
      </x:c>
      <x:c r="T4125" s="22" t="n">
        <x:f>'01 Controls'!$H$31*'02 Cargo Classes'!$P$8</x:f>
        <x:v>0.020000000000000004</x:v>
      </x:c>
      <x:c r="U4125" s="22" t="n">
        <x:f>SUM(Q4125:T4125)</x:f>
        <x:v>0.845</x:v>
      </x:c>
      <x:c r="V4125" s="18" t="n">
        <x:f>IF(U4125=0,0,N4125*Q4125/U4125)</x:f>
        <x:v>43.13609467455621</x:v>
      </x:c>
      <x:c r="W4125" s="18" t="n">
        <x:f>IF(U4125=0,0,P4125*Q4125/U4125)</x:f>
        <x:v>131.21893491124263</x:v>
      </x:c>
      <x:c r="X4125" s="18" t="n">
        <x:f>MAX(V4125,W4125*'01 Controls'!$E$12)</x:f>
        <x:v>43.13609467455621</x:v>
      </x:c>
      <x:c r="Y4125" s="18" t="n">
        <x:f>IF(U4125=0,0,N4125*R4125/U4125)</x:f>
        <x:v>75.48816568047336</x:v>
      </x:c>
      <x:c r="Z4125" s="18" t="n">
        <x:f>IF(U4125=0,0,P4125*R4125/U4125)</x:f>
        <x:v>229.63313609467454</x:v>
      </x:c>
      <x:c r="AA4125" s="18" t="n">
        <x:f>MAX(Y4125,Z4125*'01 Controls'!$E$13)</x:f>
        <x:v>75.48816568047336</x:v>
      </x:c>
      <x:c r="AB4125" s="18" t="n">
        <x:f>IF(U4125=0,0,N4125*S4125/U4125)</x:f>
        <x:v>0</x:v>
      </x:c>
      <x:c r="AC4125" s="18" t="n">
        <x:f>IF(U4125=0,0,P4125*S4125/U4125)</x:f>
        <x:v>0</x:v>
      </x:c>
      <x:c r="AD4125" s="18" t="n">
        <x:f>MAX(AB4125,AC4125*'01 Controls'!$E$14)</x:f>
        <x:v>0</x:v>
      </x:c>
      <x:c r="AE4125" s="18" t="n">
        <x:f>IF(U4125=0,0,N4125*T4125/U4125)</x:f>
        <x:v>2.875739644970415</x:v>
      </x:c>
      <x:c r="AF4125" s="18" t="n">
        <x:f>IF(U4125=0,0,P4125*T4125/U4125)</x:f>
        <x:v>8.747928994082843</x:v>
      </x:c>
      <x:c r="AG4125" s="18" t="n">
        <x:f>MAX(AE4125,AF4125*'01 Controls'!$E$15)</x:f>
        <x:v>2.875739644970415</x:v>
      </x:c>
      <x:c r="AH4125" s="18" t="n">
        <x:f>SUM(V4125,Y4125,AB4125,AE4125)</x:f>
        <x:v>121.49999999999999</x:v>
      </x:c>
      <x:c r="AI4125" s="18" t="n">
        <x:f>N4125-AH4125</x:f>
        <x:v>1.4210854715202004e-14</x:v>
      </x:c>
      <x:c r="AJ4125" s="18" t="n">
        <x:f>V4125*INDEX('07 Mode Capacity'!$P$6:$P$17,MATCH("AIR-"&amp;I4125,'07 Mode Capacity'!$C$6:$C$17,0))</x:f>
        <x:v>8.752920441096796</x:v>
      </x:c>
      <x:c r="AK4125" s="18" t="n">
        <x:f>Y4125*INDEX('07 Mode Capacity'!$P$6:$P$17,MATCH("OCEAN-"&amp;I4125,'07 Mode Capacity'!$C$6:$C$17,0))</x:f>
        <x:v>11.329947003858624</x:v>
      </x:c>
      <x:c r="AL4125" s="18" t="n">
        <x:f>AB4125*INDEX('07 Mode Capacity'!$P$6:$P$17,MATCH("LAND-"&amp;I4125,'07 Mode Capacity'!$C$6:$C$17,0))</x:f>
        <x:v>0</x:v>
      </x:c>
      <x:c r="AM4125" s="18" t="n">
        <x:f>AE4125*INDEX('07 Mode Capacity'!$P$6:$P$17,MATCH("INLAND-"&amp;I4125,'07 Mode Capacity'!$C$6:$C$17,0))</x:f>
        <x:v>2.875739644970415</x:v>
      </x:c>
      <x:c r="AN4125" s="18" t="n">
        <x:f>SUM(AJ4125:AM4125)</x:f>
        <x:v>22.958607089925835</x:v>
      </x:c>
      <x:c r="AO4125" s="17" t="n">
        <x:f>IF(N4125=0,1,AN4125/N4125)</x:f>
        <x:v>0.18895972913519204</x:v>
      </x:c>
      <x:c r="AP4125" s="11" t="str">
        <x:f>IF(AO4125&gt;='01 Controls'!$E$16,"PASS","FAIL")</x:f>
        <x:v>FAIL</x:v>
      </x:c>
      <x:c r="AQ4125" s="11" t="str">
        <x:v>UNQUANTIFIED</x:v>
      </x:c>
      <x:c r="AR4125" s="11" t="str">
        <x:v>Position-class planning record; serial item and receiver open</x:v>
      </x:c>
      <x:c r="AS4125" s="26"/>
      <x:c r="AT4125" s="26"/>
    </x:row>
    <x:row r="4126">
      <x:c r="C4126" s="11" t="str">
        <x:v>G2-L-GFG-BAT-22</x:v>
      </x:c>
      <x:c r="D4126" s="11" t="str">
        <x:v>G2</x:v>
      </x:c>
      <x:c r="E4126" s="11" t="str">
        <x:v>Regional flood and displacement</x:v>
      </x:c>
      <x:c r="F4126" s="11" t="str">
        <x:v>L-GFG</x:v>
      </x:c>
      <x:c r="G4126" s="11" t="str">
        <x:v>Ground fire and landscape group</x:v>
      </x:c>
      <x:c r="H4126" s="11" t="str">
        <x:v>BAT-22</x:v>
      </x:c>
      <x:c r="I4126" s="19" t="n">
        <x:v>48</x:v>
      </x:c>
      <x:c r="J4126" s="21" t="n">
        <x:v>2</x:v>
      </x:c>
      <x:c r="K4126" s="18" t="n">
        <x:f>'05 Cargo Register'!K94</x:f>
        <x:v>243</x:v>
      </x:c>
      <x:c r="L4126" s="18" t="n">
        <x:f>'05 Cargo Register'!N94</x:f>
        <x:v>14</x:v>
      </x:c>
      <x:c r="M4126" s="18" t="n">
        <x:f>'05 Cargo Register'!O94</x:f>
        <x:v>369.6</x:v>
      </x:c>
      <x:c r="N4126" s="18" t="n">
        <x:f>J4126*K4126</x:f>
        <x:v>486</x:v>
      </x:c>
      <x:c r="O4126" s="18" t="n">
        <x:f>J4126*L4126</x:f>
        <x:v>28</x:v>
      </x:c>
      <x:c r="P4126" s="18" t="n">
        <x:f>J4126*M4126</x:f>
        <x:v>739.2</x:v>
      </x:c>
      <x:c r="Q4126" s="22" t="n">
        <x:f>'01 Controls'!$E$31*'02 Cargo Classes'!$M$9</x:f>
        <x:v>0</x:v>
      </x:c>
      <x:c r="R4126" s="22" t="n">
        <x:f>'01 Controls'!$F$31*'02 Cargo Classes'!$N$9</x:f>
        <x:v>0.75</x:v>
      </x:c>
      <x:c r="S4126" s="22" t="n">
        <x:f>'01 Controls'!$G$31*'02 Cargo Classes'!$O$9</x:f>
        <x:v>0</x:v>
      </x:c>
      <x:c r="T4126" s="22" t="n">
        <x:f>'01 Controls'!$H$31*'02 Cargo Classes'!$P$9</x:f>
        <x:v>0.05</x:v>
      </x:c>
      <x:c r="U4126" s="22" t="n">
        <x:f>SUM(Q4126:T4126)</x:f>
        <x:v>0.8</x:v>
      </x:c>
      <x:c r="V4126" s="18" t="n">
        <x:f>IF(U4126=0,0,N4126*Q4126/U4126)</x:f>
        <x:v>0</x:v>
      </x:c>
      <x:c r="W4126" s="18" t="n">
        <x:f>IF(U4126=0,0,P4126*Q4126/U4126)</x:f>
        <x:v>0</x:v>
      </x:c>
      <x:c r="X4126" s="18" t="n">
        <x:f>MAX(V4126,W4126*'01 Controls'!$E$12)</x:f>
        <x:v>0</x:v>
      </x:c>
      <x:c r="Y4126" s="18" t="n">
        <x:f>IF(U4126=0,0,N4126*R4126/U4126)</x:f>
        <x:v>455.625</x:v>
      </x:c>
      <x:c r="Z4126" s="18" t="n">
        <x:f>IF(U4126=0,0,P4126*R4126/U4126)</x:f>
        <x:v>693.0000000000001</x:v>
      </x:c>
      <x:c r="AA4126" s="18" t="n">
        <x:f>MAX(Y4126,Z4126*'01 Controls'!$E$13)</x:f>
        <x:v>455.625</x:v>
      </x:c>
      <x:c r="AB4126" s="18" t="n">
        <x:f>IF(U4126=0,0,N4126*S4126/U4126)</x:f>
        <x:v>0</x:v>
      </x:c>
      <x:c r="AC4126" s="18" t="n">
        <x:f>IF(U4126=0,0,P4126*S4126/U4126)</x:f>
        <x:v>0</x:v>
      </x:c>
      <x:c r="AD4126" s="18" t="n">
        <x:f>MAX(AB4126,AC4126*'01 Controls'!$E$14)</x:f>
        <x:v>0</x:v>
      </x:c>
      <x:c r="AE4126" s="18" t="n">
        <x:f>IF(U4126=0,0,N4126*T4126/U4126)</x:f>
        <x:v>30.375</x:v>
      </x:c>
      <x:c r="AF4126" s="18" t="n">
        <x:f>IF(U4126=0,0,P4126*T4126/U4126)</x:f>
        <x:v>46.199999999999996</x:v>
      </x:c>
      <x:c r="AG4126" s="18" t="n">
        <x:f>MAX(AE4126,AF4126*'01 Controls'!$E$15)</x:f>
        <x:v>30.375</x:v>
      </x:c>
      <x:c r="AH4126" s="18" t="n">
        <x:f>SUM(V4126,Y4126,AB4126,AE4126)</x:f>
        <x:v>486</x:v>
      </x:c>
      <x:c r="AI4126" s="18" t="n">
        <x:f>N4126-AH4126</x:f>
        <x:v>0</x:v>
      </x:c>
      <x:c r="AJ4126" s="18" t="n">
        <x:f>V4126*INDEX('07 Mode Capacity'!$P$6:$P$17,MATCH("AIR-"&amp;I4126,'07 Mode Capacity'!$C$6:$C$17,0))</x:f>
        <x:v>0</x:v>
      </x:c>
      <x:c r="AK4126" s="18" t="n">
        <x:f>Y4126*INDEX('07 Mode Capacity'!$P$6:$P$17,MATCH("OCEAN-"&amp;I4126,'07 Mode Capacity'!$C$6:$C$17,0))</x:f>
        <x:v>39.929280144639634</x:v>
      </x:c>
      <x:c r="AL4126" s="18" t="n">
        <x:f>AB4126*INDEX('07 Mode Capacity'!$P$6:$P$17,MATCH("LAND-"&amp;I4126,'07 Mode Capacity'!$C$6:$C$17,0))</x:f>
        <x:v>0</x:v>
      </x:c>
      <x:c r="AM4126" s="18" t="n">
        <x:f>AE4126*INDEX('07 Mode Capacity'!$P$6:$P$17,MATCH("INLAND-"&amp;I4126,'07 Mode Capacity'!$C$6:$C$17,0))</x:f>
        <x:v>19.173743931938244</x:v>
      </x:c>
      <x:c r="AN4126" s="18" t="n">
        <x:f>SUM(AJ4126:AM4126)</x:f>
        <x:v>59.10302407657788</x:v>
      </x:c>
      <x:c r="AO4126" s="17" t="n">
        <x:f>IF(N4126=0,1,AN4126/N4126)</x:f>
        <x:v>0.12161116065139482</x:v>
      </x:c>
      <x:c r="AP4126" s="11" t="str">
        <x:f>IF(AO4126&gt;='01 Controls'!$E$16,"PASS","FAIL")</x:f>
        <x:v>FAIL</x:v>
      </x:c>
      <x:c r="AQ4126" s="11" t="str">
        <x:v>UNQUANTIFIED</x:v>
      </x:c>
      <x:c r="AR4126" s="11" t="str">
        <x:v>Position-class planning record; serial item and receiver open</x:v>
      </x:c>
      <x:c r="AS4126" s="26"/>
      <x:c r="AT4126" s="26"/>
    </x:row>
    <x:row r="4127">
      <x:c r="C4127" s="11" t="str">
        <x:v>G2-L-GFG-TNK-20</x:v>
      </x:c>
      <x:c r="D4127" s="11" t="str">
        <x:v>G2</x:v>
      </x:c>
      <x:c r="E4127" s="11" t="str">
        <x:v>Regional flood and displacement</x:v>
      </x:c>
      <x:c r="F4127" s="11" t="str">
        <x:v>L-GFG</x:v>
      </x:c>
      <x:c r="G4127" s="11" t="str">
        <x:v>Ground fire and landscape group</x:v>
      </x:c>
      <x:c r="H4127" s="11" t="str">
        <x:v>TNK-20</x:v>
      </x:c>
      <x:c r="I4127" s="19" t="n">
        <x:v>48</x:v>
      </x:c>
      <x:c r="J4127" s="21" t="n">
        <x:v>2</x:v>
      </x:c>
      <x:c r="K4127" s="18" t="n">
        <x:f>'05 Cargo Register'!K95</x:f>
        <x:v>243</x:v>
      </x:c>
      <x:c r="L4127" s="18" t="n">
        <x:f>'05 Cargo Register'!N95</x:f>
        <x:v>15</x:v>
      </x:c>
      <x:c r="M4127" s="18" t="n">
        <x:f>'05 Cargo Register'!O95</x:f>
        <x:v>318.75</x:v>
      </x:c>
      <x:c r="N4127" s="18" t="n">
        <x:f>J4127*K4127</x:f>
        <x:v>486</x:v>
      </x:c>
      <x:c r="O4127" s="18" t="n">
        <x:f>J4127*L4127</x:f>
        <x:v>30</x:v>
      </x:c>
      <x:c r="P4127" s="18" t="n">
        <x:f>J4127*M4127</x:f>
        <x:v>637.5</x:v>
      </x:c>
      <x:c r="Q4127" s="22" t="n">
        <x:f>'01 Controls'!$E$31*'02 Cargo Classes'!$M$10</x:f>
        <x:v>0</x:v>
      </x:c>
      <x:c r="R4127" s="22" t="n">
        <x:f>'01 Controls'!$F$31*'02 Cargo Classes'!$N$10</x:f>
        <x:v>0.8999999999999999</x:v>
      </x:c>
      <x:c r="S4127" s="22" t="n">
        <x:f>'01 Controls'!$G$31*'02 Cargo Classes'!$O$10</x:f>
        <x:v>0</x:v>
      </x:c>
      <x:c r="T4127" s="22" t="n">
        <x:f>'01 Controls'!$H$31*'02 Cargo Classes'!$P$10</x:f>
        <x:v>0.1</x:v>
      </x:c>
      <x:c r="U4127" s="22" t="n">
        <x:f>SUM(Q4127:T4127)</x:f>
        <x:v>0.9999999999999999</x:v>
      </x:c>
      <x:c r="V4127" s="18" t="n">
        <x:f>IF(U4127=0,0,N4127*Q4127/U4127)</x:f>
        <x:v>0</x:v>
      </x:c>
      <x:c r="W4127" s="18" t="n">
        <x:f>IF(U4127=0,0,P4127*Q4127/U4127)</x:f>
        <x:v>0</x:v>
      </x:c>
      <x:c r="X4127" s="18" t="n">
        <x:f>MAX(V4127,W4127*'01 Controls'!$E$12)</x:f>
        <x:v>0</x:v>
      </x:c>
      <x:c r="Y4127" s="18" t="n">
        <x:f>IF(U4127=0,0,N4127*R4127/U4127)</x:f>
        <x:v>437.40000000000003</x:v>
      </x:c>
      <x:c r="Z4127" s="18" t="n">
        <x:f>IF(U4127=0,0,P4127*R4127/U4127)</x:f>
        <x:v>573.7500000000001</x:v>
      </x:c>
      <x:c r="AA4127" s="18" t="n">
        <x:f>MAX(Y4127,Z4127*'01 Controls'!$E$13)</x:f>
        <x:v>437.40000000000003</x:v>
      </x:c>
      <x:c r="AB4127" s="18" t="n">
        <x:f>IF(U4127=0,0,N4127*S4127/U4127)</x:f>
        <x:v>0</x:v>
      </x:c>
      <x:c r="AC4127" s="18" t="n">
        <x:f>IF(U4127=0,0,P4127*S4127/U4127)</x:f>
        <x:v>0</x:v>
      </x:c>
      <x:c r="AD4127" s="18" t="n">
        <x:f>MAX(AB4127,AC4127*'01 Controls'!$E$14)</x:f>
        <x:v>0</x:v>
      </x:c>
      <x:c r="AE4127" s="18" t="n">
        <x:f>IF(U4127=0,0,N4127*T4127/U4127)</x:f>
        <x:v>48.60000000000001</x:v>
      </x:c>
      <x:c r="AF4127" s="18" t="n">
        <x:f>IF(U4127=0,0,P4127*T4127/U4127)</x:f>
        <x:v>63.75000000000001</x:v>
      </x:c>
      <x:c r="AG4127" s="18" t="n">
        <x:f>MAX(AE4127,AF4127*'01 Controls'!$E$15)</x:f>
        <x:v>48.60000000000001</x:v>
      </x:c>
      <x:c r="AH4127" s="18" t="n">
        <x:f>SUM(V4127,Y4127,AB4127,AE4127)</x:f>
        <x:v>486.00000000000006</x:v>
      </x:c>
      <x:c r="AI4127" s="18" t="n">
        <x:f>N4127-AH4127</x:f>
        <x:v>-5.684341886080802e-14</x:v>
      </x:c>
      <x:c r="AJ4127" s="18" t="n">
        <x:f>V4127*INDEX('07 Mode Capacity'!$P$6:$P$17,MATCH("AIR-"&amp;I4127,'07 Mode Capacity'!$C$6:$C$17,0))</x:f>
        <x:v>0</x:v>
      </x:c>
      <x:c r="AK4127" s="18" t="n">
        <x:f>Y4127*INDEX('07 Mode Capacity'!$P$6:$P$17,MATCH("OCEAN-"&amp;I4127,'07 Mode Capacity'!$C$6:$C$17,0))</x:f>
        <x:v>38.332108938854056</x:v>
      </x:c>
      <x:c r="AL4127" s="18" t="n">
        <x:f>AB4127*INDEX('07 Mode Capacity'!$P$6:$P$17,MATCH("LAND-"&amp;I4127,'07 Mode Capacity'!$C$6:$C$17,0))</x:f>
        <x:v>0</x:v>
      </x:c>
      <x:c r="AM4127" s="18" t="n">
        <x:f>AE4127*INDEX('07 Mode Capacity'!$P$6:$P$17,MATCH("INLAND-"&amp;I4127,'07 Mode Capacity'!$C$6:$C$17,0))</x:f>
        <x:v>30.6779902911012</x:v>
      </x:c>
      <x:c r="AN4127" s="18" t="n">
        <x:f>SUM(AJ4127:AM4127)</x:f>
        <x:v>69.01009922995526</x:v>
      </x:c>
      <x:c r="AO4127" s="17" t="n">
        <x:f>IF(N4127=0,1,AN4127/N4127)</x:f>
        <x:v>0.14199608895052523</x:v>
      </x:c>
      <x:c r="AP4127" s="11" t="str">
        <x:f>IF(AO4127&gt;='01 Controls'!$E$16,"PASS","FAIL")</x:f>
        <x:v>FAIL</x:v>
      </x:c>
      <x:c r="AQ4127" s="11" t="str">
        <x:v>UNQUANTIFIED</x:v>
      </x:c>
      <x:c r="AR4127" s="11" t="str">
        <x:v>Position-class planning record; serial item and receiver open</x:v>
      </x:c>
      <x:c r="AS4127" s="26"/>
      <x:c r="AT4127" s="26"/>
    </x:row>
    <x:row r="4128">
      <x:c r="C4128" s="11" t="str">
        <x:v>G2-L-GFG-FLR-24</x:v>
      </x:c>
      <x:c r="D4128" s="11" t="str">
        <x:v>G2</x:v>
      </x:c>
      <x:c r="E4128" s="11" t="str">
        <x:v>Regional flood and displacement</x:v>
      </x:c>
      <x:c r="F4128" s="11" t="str">
        <x:v>L-GFG</x:v>
      </x:c>
      <x:c r="G4128" s="11" t="str">
        <x:v>Ground fire and landscape group</x:v>
      </x:c>
      <x:c r="H4128" s="11" t="str">
        <x:v>FLR-24</x:v>
      </x:c>
      <x:c r="I4128" s="19" t="n">
        <x:v>48</x:v>
      </x:c>
      <x:c r="J4128" s="21" t="n">
        <x:v>2</x:v>
      </x:c>
      <x:c r="K4128" s="18" t="n">
        <x:f>'05 Cargo Register'!K96</x:f>
        <x:v>546.75</x:v>
      </x:c>
      <x:c r="L4128" s="18" t="n">
        <x:f>'05 Cargo Register'!N96</x:f>
        <x:v>27</x:v>
      </x:c>
      <x:c r="M4128" s="18" t="n">
        <x:f>'05 Cargo Register'!O96</x:f>
        <x:v>864</x:v>
      </x:c>
      <x:c r="N4128" s="18" t="n">
        <x:f>J4128*K4128</x:f>
        <x:v>1093.5</x:v>
      </x:c>
      <x:c r="O4128" s="18" t="n">
        <x:f>J4128*L4128</x:f>
        <x:v>54</x:v>
      </x:c>
      <x:c r="P4128" s="18" t="n">
        <x:f>J4128*M4128</x:f>
        <x:v>1728</x:v>
      </x:c>
      <x:c r="Q4128" s="22" t="n">
        <x:f>'01 Controls'!$E$31*'02 Cargo Classes'!$M$11</x:f>
        <x:v>0</x:v>
      </x:c>
      <x:c r="R4128" s="22" t="n">
        <x:f>'01 Controls'!$F$31*'02 Cargo Classes'!$N$11</x:f>
        <x:v>0.8999999999999999</x:v>
      </x:c>
      <x:c r="S4128" s="22" t="n">
        <x:f>'01 Controls'!$G$31*'02 Cargo Classes'!$O$11</x:f>
        <x:v>0</x:v>
      </x:c>
      <x:c r="T4128" s="22" t="n">
        <x:f>'01 Controls'!$H$31*'02 Cargo Classes'!$P$11</x:f>
        <x:v>0.08000000000000002</x:v>
      </x:c>
      <x:c r="U4128" s="22" t="n">
        <x:f>SUM(Q4128:T4128)</x:f>
        <x:v>0.98</x:v>
      </x:c>
      <x:c r="V4128" s="18" t="n">
        <x:f>IF(U4128=0,0,N4128*Q4128/U4128)</x:f>
        <x:v>0</x:v>
      </x:c>
      <x:c r="W4128" s="18" t="n">
        <x:f>IF(U4128=0,0,P4128*Q4128/U4128)</x:f>
        <x:v>0</x:v>
      </x:c>
      <x:c r="X4128" s="18" t="n">
        <x:f>MAX(V4128,W4128*'01 Controls'!$E$12)</x:f>
        <x:v>0</x:v>
      </x:c>
      <x:c r="Y4128" s="18" t="n">
        <x:f>IF(U4128=0,0,N4128*R4128/U4128)</x:f>
        <x:v>1004.2346938775509</x:v>
      </x:c>
      <x:c r="Z4128" s="18" t="n">
        <x:f>IF(U4128=0,0,P4128*R4128/U4128)</x:f>
        <x:v>1586.9387755102039</x:v>
      </x:c>
      <x:c r="AA4128" s="18" t="n">
        <x:f>MAX(Y4128,Z4128*'01 Controls'!$E$13)</x:f>
        <x:v>1004.2346938775509</x:v>
      </x:c>
      <x:c r="AB4128" s="18" t="n">
        <x:f>IF(U4128=0,0,N4128*S4128/U4128)</x:f>
        <x:v>0</x:v>
      </x:c>
      <x:c r="AC4128" s="18" t="n">
        <x:f>IF(U4128=0,0,P4128*S4128/U4128)</x:f>
        <x:v>0</x:v>
      </x:c>
      <x:c r="AD4128" s="18" t="n">
        <x:f>MAX(AB4128,AC4128*'01 Controls'!$E$14)</x:f>
        <x:v>0</x:v>
      </x:c>
      <x:c r="AE4128" s="18" t="n">
        <x:f>IF(U4128=0,0,N4128*T4128/U4128)</x:f>
        <x:v>89.265306122449</x:v>
      </x:c>
      <x:c r="AF4128" s="18" t="n">
        <x:f>IF(U4128=0,0,P4128*T4128/U4128)</x:f>
        <x:v>141.06122448979596</x:v>
      </x:c>
      <x:c r="AG4128" s="18" t="n">
        <x:f>MAX(AE4128,AF4128*'01 Controls'!$E$15)</x:f>
        <x:v>89.265306122449</x:v>
      </x:c>
      <x:c r="AH4128" s="18" t="n">
        <x:f>SUM(V4128,Y4128,AB4128,AE4128)</x:f>
        <x:v>1093.4999999999998</x:v>
      </x:c>
      <x:c r="AI4128" s="18" t="n">
        <x:f>N4128-AH4128</x:f>
        <x:v>2.2737367544323206e-13</x:v>
      </x:c>
      <x:c r="AJ4128" s="18" t="n">
        <x:f>V4128*INDEX('07 Mode Capacity'!$P$6:$P$17,MATCH("AIR-"&amp;I4128,'07 Mode Capacity'!$C$6:$C$17,0))</x:f>
        <x:v>0</x:v>
      </x:c>
      <x:c r="AK4128" s="18" t="n">
        <x:f>Y4128*INDEX('07 Mode Capacity'!$P$6:$P$17,MATCH("OCEAN-"&amp;I4128,'07 Mode Capacity'!$C$6:$C$17,0))</x:f>
        <x:v>88.00739297185878</x:v>
      </x:c>
      <x:c r="AL4128" s="18" t="n">
        <x:f>AB4128*INDEX('07 Mode Capacity'!$P$6:$P$17,MATCH("LAND-"&amp;I4128,'07 Mode Capacity'!$C$6:$C$17,0))</x:f>
        <x:v>0</x:v>
      </x:c>
      <x:c r="AM4128" s="18" t="n">
        <x:f>AE4128*INDEX('07 Mode Capacity'!$P$6:$P$17,MATCH("INLAND-"&amp;I4128,'07 Mode Capacity'!$C$6:$C$17,0))</x:f>
        <x:v>56.34732910610425</x:v>
      </x:c>
      <x:c r="AN4128" s="18" t="n">
        <x:f>SUM(AJ4128:AM4128)</x:f>
        <x:v>144.35472207796303</x:v>
      </x:c>
      <x:c r="AO4128" s="17" t="n">
        <x:f>IF(N4128=0,1,AN4128/N4128)</x:f>
        <x:v>0.13201163427340012</x:v>
      </x:c>
      <x:c r="AP4128" s="11" t="str">
        <x:f>IF(AO4128&gt;='01 Controls'!$E$16,"PASS","FAIL")</x:f>
        <x:v>FAIL</x:v>
      </x:c>
      <x:c r="AQ4128" s="11" t="str">
        <x:v>UNQUANTIFIED</x:v>
      </x:c>
      <x:c r="AR4128" s="11" t="str">
        <x:v>Position-class planning record; serial item and receiver open</x:v>
      </x:c>
      <x:c r="AS4128" s="26"/>
      <x:c r="AT4128" s="26"/>
    </x:row>
    <x:row r="4129">
      <x:c r="C4129" s="11" t="str">
        <x:v>G2-L-GFG-ROL-30</x:v>
      </x:c>
      <x:c r="D4129" s="11" t="str">
        <x:v>G2</x:v>
      </x:c>
      <x:c r="E4129" s="11" t="str">
        <x:v>Regional flood and displacement</x:v>
      </x:c>
      <x:c r="F4129" s="11" t="str">
        <x:v>L-GFG</x:v>
      </x:c>
      <x:c r="G4129" s="11" t="str">
        <x:v>Ground fire and landscape group</x:v>
      </x:c>
      <x:c r="H4129" s="11" t="str">
        <x:v>ROL-30</x:v>
      </x:c>
      <x:c r="I4129" s="19" t="n">
        <x:v>48</x:v>
      </x:c>
      <x:c r="J4129" s="21" t="n">
        <x:v>2</x:v>
      </x:c>
      <x:c r="K4129" s="18" t="n">
        <x:f>'05 Cargo Register'!K97</x:f>
        <x:v>759.375</x:v>
      </x:c>
      <x:c r="L4129" s="18" t="n">
        <x:f>'05 Cargo Register'!N97</x:f>
        <x:v>32</x:v>
      </x:c>
      <x:c r="M4129" s="18" t="n">
        <x:f>'05 Cargo Register'!O97</x:f>
        <x:v>2040</x:v>
      </x:c>
      <x:c r="N4129" s="18" t="n">
        <x:f>J4129*K4129</x:f>
        <x:v>1518.75</x:v>
      </x:c>
      <x:c r="O4129" s="18" t="n">
        <x:f>J4129*L4129</x:f>
        <x:v>64</x:v>
      </x:c>
      <x:c r="P4129" s="18" t="n">
        <x:f>J4129*M4129</x:f>
        <x:v>4080</x:v>
      </x:c>
      <x:c r="Q4129" s="22" t="n">
        <x:f>'01 Controls'!$E$31*'02 Cargo Classes'!$M$12</x:f>
        <x:v>0</x:v>
      </x:c>
      <x:c r="R4129" s="22" t="n">
        <x:f>'01 Controls'!$F$31*'02 Cargo Classes'!$N$12</x:f>
        <x:v>0.75</x:v>
      </x:c>
      <x:c r="S4129" s="22" t="n">
        <x:f>'01 Controls'!$G$31*'02 Cargo Classes'!$O$12</x:f>
        <x:v>0</x:v>
      </x:c>
      <x:c r="T4129" s="22" t="n">
        <x:f>'01 Controls'!$H$31*'02 Cargo Classes'!$P$12</x:f>
        <x:v>0.06</x:v>
      </x:c>
      <x:c r="U4129" s="22" t="n">
        <x:f>SUM(Q4129:T4129)</x:f>
        <x:v>0.81</x:v>
      </x:c>
      <x:c r="V4129" s="18" t="n">
        <x:f>IF(U4129=0,0,N4129*Q4129/U4129)</x:f>
        <x:v>0</x:v>
      </x:c>
      <x:c r="W4129" s="18" t="n">
        <x:f>IF(U4129=0,0,P4129*Q4129/U4129)</x:f>
        <x:v>0</x:v>
      </x:c>
      <x:c r="X4129" s="18" t="n">
        <x:f>MAX(V4129,W4129*'01 Controls'!$E$12)</x:f>
        <x:v>0</x:v>
      </x:c>
      <x:c r="Y4129" s="18" t="n">
        <x:f>IF(U4129=0,0,N4129*R4129/U4129)</x:f>
        <x:v>1406.25</x:v>
      </x:c>
      <x:c r="Z4129" s="18" t="n">
        <x:f>IF(U4129=0,0,P4129*R4129/U4129)</x:f>
        <x:v>3777.7777777777774</x:v>
      </x:c>
      <x:c r="AA4129" s="18" t="n">
        <x:f>MAX(Y4129,Z4129*'01 Controls'!$E$13)</x:f>
        <x:v>1406.25</x:v>
      </x:c>
      <x:c r="AB4129" s="18" t="n">
        <x:f>IF(U4129=0,0,N4129*S4129/U4129)</x:f>
        <x:v>0</x:v>
      </x:c>
      <x:c r="AC4129" s="18" t="n">
        <x:f>IF(U4129=0,0,P4129*S4129/U4129)</x:f>
        <x:v>0</x:v>
      </x:c>
      <x:c r="AD4129" s="18" t="n">
        <x:f>MAX(AB4129,AC4129*'01 Controls'!$E$14)</x:f>
        <x:v>0</x:v>
      </x:c>
      <x:c r="AE4129" s="18" t="n">
        <x:f>IF(U4129=0,0,N4129*T4129/U4129)</x:f>
        <x:v>112.49999999999999</x:v>
      </x:c>
      <x:c r="AF4129" s="18" t="n">
        <x:f>IF(U4129=0,0,P4129*T4129/U4129)</x:f>
        <x:v>302.2222222222222</x:v>
      </x:c>
      <x:c r="AG4129" s="18" t="n">
        <x:f>MAX(AE4129,AF4129*'01 Controls'!$E$15)</x:f>
        <x:v>112.49999999999999</x:v>
      </x:c>
      <x:c r="AH4129" s="18" t="n">
        <x:f>SUM(V4129,Y4129,AB4129,AE4129)</x:f>
        <x:v>1518.75</x:v>
      </x:c>
      <x:c r="AI4129" s="18" t="n">
        <x:f>N4129-AH4129</x:f>
        <x:v>0</x:v>
      </x:c>
      <x:c r="AJ4129" s="18" t="n">
        <x:f>V4129*INDEX('07 Mode Capacity'!$P$6:$P$17,MATCH("AIR-"&amp;I4129,'07 Mode Capacity'!$C$6:$C$17,0))</x:f>
        <x:v>0</x:v>
      </x:c>
      <x:c r="AK4129" s="18" t="n">
        <x:f>Y4129*INDEX('07 Mode Capacity'!$P$6:$P$17,MATCH("OCEAN-"&amp;I4129,'07 Mode Capacity'!$C$6:$C$17,0))</x:f>
        <x:v>123.23851896493714</x:v>
      </x:c>
      <x:c r="AL4129" s="18" t="n">
        <x:f>AB4129*INDEX('07 Mode Capacity'!$P$6:$P$17,MATCH("LAND-"&amp;I4129,'07 Mode Capacity'!$C$6:$C$17,0))</x:f>
        <x:v>0</x:v>
      </x:c>
      <x:c r="AM4129" s="18" t="n">
        <x:f>AE4129*INDEX('07 Mode Capacity'!$P$6:$P$17,MATCH("INLAND-"&amp;I4129,'07 Mode Capacity'!$C$6:$C$17,0))</x:f>
        <x:v>71.01386641458609</x:v>
      </x:c>
      <x:c r="AN4129" s="18" t="n">
        <x:f>SUM(AJ4129:AM4129)</x:f>
        <x:v>194.25238537952322</x:v>
      </x:c>
      <x:c r="AO4129" s="17" t="n">
        <x:f>IF(N4129=0,1,AN4129/N4129)</x:f>
        <x:v>0.12790280518816344</x:v>
      </x:c>
      <x:c r="AP4129" s="11" t="str">
        <x:f>IF(AO4129&gt;='01 Controls'!$E$16,"PASS","FAIL")</x:f>
        <x:v>FAIL</x:v>
      </x:c>
      <x:c r="AQ4129" s="11" t="str">
        <x:v>UNQUANTIFIED</x:v>
      </x:c>
      <x:c r="AR4129" s="11" t="str">
        <x:v>Position-class planning record; serial item and receiver open</x:v>
      </x:c>
      <x:c r="AS4129" s="26"/>
      <x:c r="AT4129" s="26"/>
    </x:row>
    <x:row r="4130">
      <x:c r="C4130" s="11" t="str">
        <x:v>G2-L-GFG-LIN-18</x:v>
      </x:c>
      <x:c r="D4130" s="11" t="str">
        <x:v>G2</x:v>
      </x:c>
      <x:c r="E4130" s="11" t="str">
        <x:v>Regional flood and displacement</x:v>
      </x:c>
      <x:c r="F4130" s="11" t="str">
        <x:v>L-GFG</x:v>
      </x:c>
      <x:c r="G4130" s="11" t="str">
        <x:v>Ground fire and landscape group</x:v>
      </x:c>
      <x:c r="H4130" s="11" t="str">
        <x:v>LIN-18</x:v>
      </x:c>
      <x:c r="I4130" s="19" t="n">
        <x:v>72</x:v>
      </x:c>
      <x:c r="J4130" s="21" t="n">
        <x:v>2</x:v>
      </x:c>
      <x:c r="K4130" s="18" t="n">
        <x:f>'05 Cargo Register'!K98</x:f>
        <x:v>303.75</x:v>
      </x:c>
      <x:c r="L4130" s="18" t="n">
        <x:f>'05 Cargo Register'!N98</x:f>
        <x:v>22</x:v>
      </x:c>
      <x:c r="M4130" s="18" t="n">
        <x:f>'05 Cargo Register'!O98</x:f>
        <x:v>968</x:v>
      </x:c>
      <x:c r="N4130" s="18" t="n">
        <x:f>J4130*K4130</x:f>
        <x:v>607.5</x:v>
      </x:c>
      <x:c r="O4130" s="18" t="n">
        <x:f>J4130*L4130</x:f>
        <x:v>44</x:v>
      </x:c>
      <x:c r="P4130" s="18" t="n">
        <x:f>J4130*M4130</x:f>
        <x:v>1936</x:v>
      </x:c>
      <x:c r="Q4130" s="22" t="n">
        <x:f>'01 Controls'!$E$31*'02 Cargo Classes'!$M$13</x:f>
        <x:v>0</x:v>
      </x:c>
      <x:c r="R4130" s="22" t="n">
        <x:f>'01 Controls'!$F$31*'02 Cargo Classes'!$N$13</x:f>
        <x:v>0.8999999999999999</x:v>
      </x:c>
      <x:c r="S4130" s="22" t="n">
        <x:f>'01 Controls'!$G$31*'02 Cargo Classes'!$O$13</x:f>
        <x:v>0</x:v>
      </x:c>
      <x:c r="T4130" s="22" t="n">
        <x:f>'01 Controls'!$H$31*'02 Cargo Classes'!$P$13</x:f>
        <x:v>0.1</x:v>
      </x:c>
      <x:c r="U4130" s="22" t="n">
        <x:f>SUM(Q4130:T4130)</x:f>
        <x:v>0.9999999999999999</x:v>
      </x:c>
      <x:c r="V4130" s="18" t="n">
        <x:f>IF(U4130=0,0,N4130*Q4130/U4130)</x:f>
        <x:v>0</x:v>
      </x:c>
      <x:c r="W4130" s="18" t="n">
        <x:f>IF(U4130=0,0,P4130*Q4130/U4130)</x:f>
        <x:v>0</x:v>
      </x:c>
      <x:c r="X4130" s="18" t="n">
        <x:f>MAX(V4130,W4130*'01 Controls'!$E$12)</x:f>
        <x:v>0</x:v>
      </x:c>
      <x:c r="Y4130" s="18" t="n">
        <x:f>IF(U4130=0,0,N4130*R4130/U4130)</x:f>
        <x:v>546.7500000000001</x:v>
      </x:c>
      <x:c r="Z4130" s="18" t="n">
        <x:f>IF(U4130=0,0,P4130*R4130/U4130)</x:f>
        <x:v>1742.4</x:v>
      </x:c>
      <x:c r="AA4130" s="18" t="n">
        <x:f>MAX(Y4130,Z4130*'01 Controls'!$E$13)</x:f>
        <x:v>546.7500000000001</x:v>
      </x:c>
      <x:c r="AB4130" s="18" t="n">
        <x:f>IF(U4130=0,0,N4130*S4130/U4130)</x:f>
        <x:v>0</x:v>
      </x:c>
      <x:c r="AC4130" s="18" t="n">
        <x:f>IF(U4130=0,0,P4130*S4130/U4130)</x:f>
        <x:v>0</x:v>
      </x:c>
      <x:c r="AD4130" s="18" t="n">
        <x:f>MAX(AB4130,AC4130*'01 Controls'!$E$14)</x:f>
        <x:v>0</x:v>
      </x:c>
      <x:c r="AE4130" s="18" t="n">
        <x:f>IF(U4130=0,0,N4130*T4130/U4130)</x:f>
        <x:v>60.75000000000001</x:v>
      </x:c>
      <x:c r="AF4130" s="18" t="n">
        <x:f>IF(U4130=0,0,P4130*T4130/U4130)</x:f>
        <x:v>193.60000000000005</x:v>
      </x:c>
      <x:c r="AG4130" s="18" t="n">
        <x:f>MAX(AE4130,AF4130*'01 Controls'!$E$15)</x:f>
        <x:v>60.75000000000001</x:v>
      </x:c>
      <x:c r="AH4130" s="18" t="n">
        <x:f>SUM(V4130,Y4130,AB4130,AE4130)</x:f>
        <x:v>607.5000000000001</x:v>
      </x:c>
      <x:c r="AI4130" s="18" t="n">
        <x:f>N4130-AH4130</x:f>
        <x:v>-1.1368683772161603e-13</x:v>
      </x:c>
      <x:c r="AJ4130" s="18" t="n">
        <x:f>V4130*INDEX('07 Mode Capacity'!$P$6:$P$17,MATCH("AIR-"&amp;I4130,'07 Mode Capacity'!$C$6:$C$17,0))</x:f>
        <x:v>0</x:v>
      </x:c>
      <x:c r="AK4130" s="18" t="n">
        <x:f>Y4130*INDEX('07 Mode Capacity'!$P$6:$P$17,MATCH("OCEAN-"&amp;I4130,'07 Mode Capacity'!$C$6:$C$17,0))</x:f>
        <x:v>427.97839203310326</x:v>
      </x:c>
      <x:c r="AL4130" s="18" t="n">
        <x:f>AB4130*INDEX('07 Mode Capacity'!$P$6:$P$17,MATCH("LAND-"&amp;I4130,'07 Mode Capacity'!$C$6:$C$17,0))</x:f>
        <x:v>0</x:v>
      </x:c>
      <x:c r="AM4130" s="18" t="n">
        <x:f>AE4130*INDEX('07 Mode Capacity'!$P$6:$P$17,MATCH("INLAND-"&amp;I4130,'07 Mode Capacity'!$C$6:$C$17,0))</x:f>
        <x:v>60.75000000000001</x:v>
      </x:c>
      <x:c r="AN4130" s="18" t="n">
        <x:f>SUM(AJ4130:AM4130)</x:f>
        <x:v>488.72839203310326</x:v>
      </x:c>
      <x:c r="AO4130" s="17" t="n">
        <x:f>IF(N4130=0,1,AN4130/N4130)</x:f>
        <x:v>0.8044911803014045</x:v>
      </x:c>
      <x:c r="AP4130" s="11" t="str">
        <x:f>IF(AO4130&gt;='01 Controls'!$E$16,"PASS","FAIL")</x:f>
        <x:v>FAIL</x:v>
      </x:c>
      <x:c r="AQ4130" s="11" t="str">
        <x:v>UNQUANTIFIED</x:v>
      </x:c>
      <x:c r="AR4130" s="11" t="str">
        <x:v>Position-class planning record; serial item and receiver open</x:v>
      </x:c>
      <x:c r="AS4130" s="26"/>
      <x:c r="AT4130" s="26"/>
    </x:row>
    <x:row r="4131">
      <x:c r="C4131" s="11" t="str">
        <x:v>G2-L-GFG-BLK-08</x:v>
      </x:c>
      <x:c r="D4131" s="11" t="str">
        <x:v>G2</x:v>
      </x:c>
      <x:c r="E4131" s="11" t="str">
        <x:v>Regional flood and displacement</x:v>
      </x:c>
      <x:c r="F4131" s="11" t="str">
        <x:v>L-GFG</x:v>
      </x:c>
      <x:c r="G4131" s="11" t="str">
        <x:v>Ground fire and landscape group</x:v>
      </x:c>
      <x:c r="H4131" s="11" t="str">
        <x:v>BLK-08</x:v>
      </x:c>
      <x:c r="I4131" s="19" t="n">
        <x:v>48</x:v>
      </x:c>
      <x:c r="J4131" s="21" t="n">
        <x:v>2</x:v>
      </x:c>
      <x:c r="K4131" s="18" t="n">
        <x:f>'05 Cargo Register'!K99</x:f>
        <x:v>121.5</x:v>
      </x:c>
      <x:c r="L4131" s="18" t="n">
        <x:f>'05 Cargo Register'!N99</x:f>
        <x:v>19</x:v>
      </x:c>
      <x:c r="M4131" s="18" t="n">
        <x:f>'05 Cargo Register'!O99</x:f>
        <x:v>969</x:v>
      </x:c>
      <x:c r="N4131" s="18" t="n">
        <x:f>J4131*K4131</x:f>
        <x:v>243</x:v>
      </x:c>
      <x:c r="O4131" s="18" t="n">
        <x:f>J4131*L4131</x:f>
        <x:v>38</x:v>
      </x:c>
      <x:c r="P4131" s="18" t="n">
        <x:f>J4131*M4131</x:f>
        <x:v>1938</x:v>
      </x:c>
      <x:c r="Q4131" s="22" t="n">
        <x:f>'01 Controls'!$E$31*'02 Cargo Classes'!$M$14</x:f>
        <x:v>0.15</x:v>
      </x:c>
      <x:c r="R4131" s="22" t="n">
        <x:f>'01 Controls'!$F$31*'02 Cargo Classes'!$N$14</x:f>
        <x:v>0.6000000000000001</x:v>
      </x:c>
      <x:c r="S4131" s="22" t="n">
        <x:f>'01 Controls'!$G$31*'02 Cargo Classes'!$O$14</x:f>
        <x:v>0</x:v>
      </x:c>
      <x:c r="T4131" s="22" t="n">
        <x:f>'01 Controls'!$H$31*'02 Cargo Classes'!$P$14</x:f>
        <x:v>0.05</x:v>
      </x:c>
      <x:c r="U4131" s="22" t="n">
        <x:f>SUM(Q4131:T4131)</x:f>
        <x:v>0.8000000000000002</x:v>
      </x:c>
      <x:c r="V4131" s="18" t="n">
        <x:f>IF(U4131=0,0,N4131*Q4131/U4131)</x:f>
        <x:v>45.562499999999986</x:v>
      </x:c>
      <x:c r="W4131" s="18" t="n">
        <x:f>IF(U4131=0,0,P4131*Q4131/U4131)</x:f>
        <x:v>363.37499999999994</x:v>
      </x:c>
      <x:c r="X4131" s="18" t="n">
        <x:f>MAX(V4131,W4131*'01 Controls'!$E$12)</x:f>
        <x:v>90.84374999999999</x:v>
      </x:c>
      <x:c r="Y4131" s="18" t="n">
        <x:f>IF(U4131=0,0,N4131*R4131/U4131)</x:f>
        <x:v>182.24999999999997</x:v>
      </x:c>
      <x:c r="Z4131" s="18" t="n">
        <x:f>IF(U4131=0,0,P4131*R4131/U4131)</x:f>
        <x:v>1453.5</x:v>
      </x:c>
      <x:c r="AA4131" s="18" t="n">
        <x:f>MAX(Y4131,Z4131*'01 Controls'!$E$13)</x:f>
        <x:v>218.025</x:v>
      </x:c>
      <x:c r="AB4131" s="18" t="n">
        <x:f>IF(U4131=0,0,N4131*S4131/U4131)</x:f>
        <x:v>0</x:v>
      </x:c>
      <x:c r="AC4131" s="18" t="n">
        <x:f>IF(U4131=0,0,P4131*S4131/U4131)</x:f>
        <x:v>0</x:v>
      </x:c>
      <x:c r="AD4131" s="18" t="n">
        <x:f>MAX(AB4131,AC4131*'01 Controls'!$E$14)</x:f>
        <x:v>0</x:v>
      </x:c>
      <x:c r="AE4131" s="18" t="n">
        <x:f>IF(U4131=0,0,N4131*T4131/U4131)</x:f>
        <x:v>15.187499999999998</x:v>
      </x:c>
      <x:c r="AF4131" s="18" t="n">
        <x:f>IF(U4131=0,0,P4131*T4131/U4131)</x:f>
        <x:v>121.12499999999999</x:v>
      </x:c>
      <x:c r="AG4131" s="18" t="n">
        <x:f>MAX(AE4131,AF4131*'01 Controls'!$E$15)</x:f>
        <x:v>21.802499999999995</x:v>
      </x:c>
      <x:c r="AH4131" s="18" t="n">
        <x:f>SUM(V4131,Y4131,AB4131,AE4131)</x:f>
        <x:v>242.99999999999994</x:v>
      </x:c>
      <x:c r="AI4131" s="18" t="n">
        <x:f>N4131-AH4131</x:f>
        <x:v>5.684341886080802e-14</x:v>
      </x:c>
      <x:c r="AJ4131" s="18" t="n">
        <x:f>V4131*INDEX('07 Mode Capacity'!$P$6:$P$17,MATCH("AIR-"&amp;I4131,'07 Mode Capacity'!$C$6:$C$17,0))</x:f>
        <x:v>12.772793430805892</x:v>
      </x:c>
      <x:c r="AK4131" s="18" t="n">
        <x:f>Y4131*INDEX('07 Mode Capacity'!$P$6:$P$17,MATCH("OCEAN-"&amp;I4131,'07 Mode Capacity'!$C$6:$C$17,0))</x:f>
        <x:v>15.971712057855852</x:v>
      </x:c>
      <x:c r="AL4131" s="18" t="n">
        <x:f>AB4131*INDEX('07 Mode Capacity'!$P$6:$P$17,MATCH("LAND-"&amp;I4131,'07 Mode Capacity'!$C$6:$C$17,0))</x:f>
        <x:v>0</x:v>
      </x:c>
      <x:c r="AM4131" s="18" t="n">
        <x:f>AE4131*INDEX('07 Mode Capacity'!$P$6:$P$17,MATCH("INLAND-"&amp;I4131,'07 Mode Capacity'!$C$6:$C$17,0))</x:f>
        <x:v>9.586871965969122</x:v>
      </x:c>
      <x:c r="AN4131" s="18" t="n">
        <x:f>SUM(AJ4131:AM4131)</x:f>
        <x:v>38.33137745463087</x:v>
      </x:c>
      <x:c r="AO4131" s="17" t="n">
        <x:f>IF(N4131=0,1,AN4131/N4131)</x:f>
        <x:v>0.15774229405197887</x:v>
      </x:c>
      <x:c r="AP4131" s="11" t="str">
        <x:f>IF(AO4131&gt;='01 Controls'!$E$16,"PASS","FAIL")</x:f>
        <x:v>FAIL</x:v>
      </x:c>
      <x:c r="AQ4131" s="11" t="str">
        <x:v>UNQUANTIFIED</x:v>
      </x:c>
      <x:c r="AR4131" s="11" t="str">
        <x:v>Position-class planning record; serial item and receiver open</x:v>
      </x:c>
      <x:c r="AS4131" s="26"/>
      <x:c r="AT4131" s="26"/>
    </x:row>
    <x:row r="4132">
      <x:c r="C4132" s="11" t="str">
        <x:v>G2-L-GFG-OOG-80</x:v>
      </x:c>
      <x:c r="D4132" s="11" t="str">
        <x:v>G2</x:v>
      </x:c>
      <x:c r="E4132" s="11" t="str">
        <x:v>Regional flood and displacement</x:v>
      </x:c>
      <x:c r="F4132" s="11" t="str">
        <x:v>L-GFG</x:v>
      </x:c>
      <x:c r="G4132" s="11" t="str">
        <x:v>Ground fire and landscape group</x:v>
      </x:c>
      <x:c r="H4132" s="11" t="str">
        <x:v>OOG-80</x:v>
      </x:c>
      <x:c r="I4132" s="19" t="n">
        <x:v>72</x:v>
      </x:c>
      <x:c r="J4132" s="21" t="n">
        <x:v>2</x:v>
      </x:c>
      <x:c r="K4132" s="18" t="n">
        <x:f>'05 Cargo Register'!K100</x:f>
        <x:v>303.75</x:v>
      </x:c>
      <x:c r="L4132" s="18" t="n">
        <x:f>'05 Cargo Register'!N100</x:f>
        <x:v>6</x:v>
      </x:c>
      <x:c r="M4132" s="18" t="n">
        <x:f>'05 Cargo Register'!O100</x:f>
        <x:v>1056</x:v>
      </x:c>
      <x:c r="N4132" s="18" t="n">
        <x:f>J4132*K4132</x:f>
        <x:v>607.5</x:v>
      </x:c>
      <x:c r="O4132" s="18" t="n">
        <x:f>J4132*L4132</x:f>
        <x:v>12</x:v>
      </x:c>
      <x:c r="P4132" s="18" t="n">
        <x:f>J4132*M4132</x:f>
        <x:v>2112</x:v>
      </x:c>
      <x:c r="Q4132" s="22" t="n">
        <x:f>'01 Controls'!$E$31*'02 Cargo Classes'!$M$15</x:f>
        <x:v>0</x:v>
      </x:c>
      <x:c r="R4132" s="22" t="n">
        <x:f>'01 Controls'!$F$31*'02 Cargo Classes'!$N$15</x:f>
        <x:v>1.5</x:v>
      </x:c>
      <x:c r="S4132" s="22" t="n">
        <x:f>'01 Controls'!$G$31*'02 Cargo Classes'!$O$15</x:f>
        <x:v>0</x:v>
      </x:c>
      <x:c r="T4132" s="22" t="n">
        <x:f>'01 Controls'!$H$31*'02 Cargo Classes'!$P$15</x:f>
        <x:v>0.05</x:v>
      </x:c>
      <x:c r="U4132" s="22" t="n">
        <x:f>SUM(Q4132:T4132)</x:f>
        <x:v>1.55</x:v>
      </x:c>
      <x:c r="V4132" s="18" t="n">
        <x:f>IF(U4132=0,0,N4132*Q4132/U4132)</x:f>
        <x:v>0</x:v>
      </x:c>
      <x:c r="W4132" s="18" t="n">
        <x:f>IF(U4132=0,0,P4132*Q4132/U4132)</x:f>
        <x:v>0</x:v>
      </x:c>
      <x:c r="X4132" s="18" t="n">
        <x:f>MAX(V4132,W4132*'01 Controls'!$E$12)</x:f>
        <x:v>0</x:v>
      </x:c>
      <x:c r="Y4132" s="18" t="n">
        <x:f>IF(U4132=0,0,N4132*R4132/U4132)</x:f>
        <x:v>587.9032258064516</x:v>
      </x:c>
      <x:c r="Z4132" s="18" t="n">
        <x:f>IF(U4132=0,0,P4132*R4132/U4132)</x:f>
        <x:v>2043.8709677419354</x:v>
      </x:c>
      <x:c r="AA4132" s="18" t="n">
        <x:f>MAX(Y4132,Z4132*'01 Controls'!$E$13)</x:f>
        <x:v>587.9032258064516</x:v>
      </x:c>
      <x:c r="AB4132" s="18" t="n">
        <x:f>IF(U4132=0,0,N4132*S4132/U4132)</x:f>
        <x:v>0</x:v>
      </x:c>
      <x:c r="AC4132" s="18" t="n">
        <x:f>IF(U4132=0,0,P4132*S4132/U4132)</x:f>
        <x:v>0</x:v>
      </x:c>
      <x:c r="AD4132" s="18" t="n">
        <x:f>MAX(AB4132,AC4132*'01 Controls'!$E$14)</x:f>
        <x:v>0</x:v>
      </x:c>
      <x:c r="AE4132" s="18" t="n">
        <x:f>IF(U4132=0,0,N4132*T4132/U4132)</x:f>
        <x:v>19.596774193548388</x:v>
      </x:c>
      <x:c r="AF4132" s="18" t="n">
        <x:f>IF(U4132=0,0,P4132*T4132/U4132)</x:f>
        <x:v>68.12903225806453</x:v>
      </x:c>
      <x:c r="AG4132" s="18" t="n">
        <x:f>MAX(AE4132,AF4132*'01 Controls'!$E$15)</x:f>
        <x:v>19.596774193548388</x:v>
      </x:c>
      <x:c r="AH4132" s="18" t="n">
        <x:f>SUM(V4132,Y4132,AB4132,AE4132)</x:f>
        <x:v>607.5</x:v>
      </x:c>
      <x:c r="AI4132" s="18" t="n">
        <x:f>N4132-AH4132</x:f>
        <x:v>0</x:v>
      </x:c>
      <x:c r="AJ4132" s="18" t="n">
        <x:f>V4132*INDEX('07 Mode Capacity'!$P$6:$P$17,MATCH("AIR-"&amp;I4132,'07 Mode Capacity'!$C$6:$C$17,0))</x:f>
        <x:v>0</x:v>
      </x:c>
      <x:c r="AK4132" s="18" t="n">
        <x:f>Y4132*INDEX('07 Mode Capacity'!$P$6:$P$17,MATCH("OCEAN-"&amp;I4132,'07 Mode Capacity'!$C$6:$C$17,0))</x:f>
        <x:v>460.19181939043347</x:v>
      </x:c>
      <x:c r="AL4132" s="18" t="n">
        <x:f>AB4132*INDEX('07 Mode Capacity'!$P$6:$P$17,MATCH("LAND-"&amp;I4132,'07 Mode Capacity'!$C$6:$C$17,0))</x:f>
        <x:v>0</x:v>
      </x:c>
      <x:c r="AM4132" s="18" t="n">
        <x:f>AE4132*INDEX('07 Mode Capacity'!$P$6:$P$17,MATCH("INLAND-"&amp;I4132,'07 Mode Capacity'!$C$6:$C$17,0))</x:f>
        <x:v>19.596774193548388</x:v>
      </x:c>
      <x:c r="AN4132" s="18" t="n">
        <x:f>SUM(AJ4132:AM4132)</x:f>
        <x:v>479.7885935839819</x:v>
      </x:c>
      <x:c r="AO4132" s="17" t="n">
        <x:f>IF(N4132=0,1,AN4132/N4132)</x:f>
        <x:v>0.7897754626896821</x:v>
      </x:c>
      <x:c r="AP4132" s="11" t="str">
        <x:f>IF(AO4132&gt;='01 Controls'!$E$16,"PASS","FAIL")</x:f>
        <x:v>FAIL</x:v>
      </x:c>
      <x:c r="AQ4132" s="11" t="str">
        <x:v>UNQUANTIFIED</x:v>
      </x:c>
      <x:c r="AR4132" s="11" t="str">
        <x:v>Position-class planning record; serial item and receiver open</x:v>
      </x:c>
      <x:c r="AS4132" s="26"/>
      <x:c r="AT4132" s="26"/>
    </x:row>
    <x:row r="4133">
      <x:c r="C4133" s="11" t="str">
        <x:v>G2-A-SMW-APL-45</x:v>
      </x:c>
      <x:c r="D4133" s="11" t="str">
        <x:v>G2</x:v>
      </x:c>
      <x:c r="E4133" s="11" t="str">
        <x:v>Regional flood and displacement</x:v>
      </x:c>
      <x:c r="F4133" s="11" t="str">
        <x:v>A-SMW</x:v>
      </x:c>
      <x:c r="G4133" s="11" t="str">
        <x:v>Strategic mobility wing</x:v>
      </x:c>
      <x:c r="H4133" s="11" t="str">
        <x:v>APL-45</x:v>
      </x:c>
      <x:c r="I4133" s="19" t="n">
        <x:v>24</x:v>
      </x:c>
      <x:c r="J4133" s="21" t="n">
        <x:v>5</x:v>
      </x:c>
      <x:c r="K4133" s="18" t="n">
        <x:f>'05 Cargo Register'!K101</x:f>
        <x:v>225</x:v>
      </x:c>
      <x:c r="L4133" s="18" t="n">
        <x:f>'05 Cargo Register'!N101</x:f>
        <x:v>59</x:v>
      </x:c>
      <x:c r="M4133" s="18" t="n">
        <x:f>'05 Cargo Register'!O101</x:f>
        <x:v>442.5</x:v>
      </x:c>
      <x:c r="N4133" s="18" t="n">
        <x:f>J4133*K4133</x:f>
        <x:v>1125</x:v>
      </x:c>
      <x:c r="O4133" s="18" t="n">
        <x:f>J4133*L4133</x:f>
        <x:v>295</x:v>
      </x:c>
      <x:c r="P4133" s="18" t="n">
        <x:f>J4133*M4133</x:f>
        <x:v>2212.5</x:v>
      </x:c>
      <x:c r="Q4133" s="22" t="n">
        <x:f>'01 Controls'!$E$31*'02 Cargo Classes'!$M$6</x:f>
        <x:v>0.44999999999999996</x:v>
      </x:c>
      <x:c r="R4133" s="22" t="n">
        <x:f>'01 Controls'!$F$31*'02 Cargo Classes'!$N$6</x:f>
        <x:v>0.30000000000000004</x:v>
      </x:c>
      <x:c r="S4133" s="22" t="n">
        <x:f>'01 Controls'!$G$31*'02 Cargo Classes'!$O$6</x:f>
        <x:v>0</x:v>
      </x:c>
      <x:c r="T4133" s="22" t="n">
        <x:f>'01 Controls'!$H$31*'02 Cargo Classes'!$P$6</x:f>
        <x:v>0.03</x:v>
      </x:c>
      <x:c r="U4133" s="22" t="n">
        <x:f>SUM(Q4133:T4133)</x:f>
        <x:v>0.78</x:v>
      </x:c>
      <x:c r="V4133" s="18" t="n">
        <x:f>IF(U4133=0,0,N4133*Q4133/U4133)</x:f>
        <x:v>649.0384615384614</x:v>
      </x:c>
      <x:c r="W4133" s="18" t="n">
        <x:f>IF(U4133=0,0,P4133*Q4133/U4133)</x:f>
        <x:v>1276.4423076923074</x:v>
      </x:c>
      <x:c r="X4133" s="18" t="n">
        <x:f>MAX(V4133,W4133*'01 Controls'!$E$12)</x:f>
        <x:v>649.0384615384614</x:v>
      </x:c>
      <x:c r="Y4133" s="18" t="n">
        <x:f>IF(U4133=0,0,N4133*R4133/U4133)</x:f>
        <x:v>432.69230769230774</x:v>
      </x:c>
      <x:c r="Z4133" s="18" t="n">
        <x:f>IF(U4133=0,0,P4133*R4133/U4133)</x:f>
        <x:v>850.9615384615386</x:v>
      </x:c>
      <x:c r="AA4133" s="18" t="n">
        <x:f>MAX(Y4133,Z4133*'01 Controls'!$E$13)</x:f>
        <x:v>432.69230769230774</x:v>
      </x:c>
      <x:c r="AB4133" s="18" t="n">
        <x:f>IF(U4133=0,0,N4133*S4133/U4133)</x:f>
        <x:v>0</x:v>
      </x:c>
      <x:c r="AC4133" s="18" t="n">
        <x:f>IF(U4133=0,0,P4133*S4133/U4133)</x:f>
        <x:v>0</x:v>
      </x:c>
      <x:c r="AD4133" s="18" t="n">
        <x:f>MAX(AB4133,AC4133*'01 Controls'!$E$14)</x:f>
        <x:v>0</x:v>
      </x:c>
      <x:c r="AE4133" s="18" t="n">
        <x:f>IF(U4133=0,0,N4133*T4133/U4133)</x:f>
        <x:v>43.26923076923077</x:v>
      </x:c>
      <x:c r="AF4133" s="18" t="n">
        <x:f>IF(U4133=0,0,P4133*T4133/U4133)</x:f>
        <x:v>85.09615384615384</x:v>
      </x:c>
      <x:c r="AG4133" s="18" t="n">
        <x:f>MAX(AE4133,AF4133*'01 Controls'!$E$15)</x:f>
        <x:v>43.26923076923077</x:v>
      </x:c>
      <x:c r="AH4133" s="18" t="n">
        <x:f>SUM(V4133,Y4133,AB4133,AE4133)</x:f>
        <x:v>1124.9999999999998</x:v>
      </x:c>
      <x:c r="AI4133" s="18" t="n">
        <x:f>N4133-AH4133</x:f>
        <x:v>2.2737367544323206e-13</x:v>
      </x:c>
      <x:c r="AJ4133" s="18" t="n">
        <x:f>V4133*INDEX('07 Mode Capacity'!$P$6:$P$17,MATCH("AIR-"&amp;I4133,'07 Mode Capacity'!$C$6:$C$17,0))</x:f>
        <x:v>131.69903441465087</x:v>
      </x:c>
      <x:c r="AK4133" s="18" t="n">
        <x:f>Y4133*INDEX('07 Mode Capacity'!$P$6:$P$17,MATCH("OCEAN-"&amp;I4133,'07 Mode Capacity'!$C$6:$C$17,0))</x:f>
        <x:v>64.94237700624434</x:v>
      </x:c>
      <x:c r="AL4133" s="18" t="n">
        <x:f>AB4133*INDEX('07 Mode Capacity'!$P$6:$P$17,MATCH("LAND-"&amp;I4133,'07 Mode Capacity'!$C$6:$C$17,0))</x:f>
        <x:v>0</x:v>
      </x:c>
      <x:c r="AM4133" s="18" t="n">
        <x:f>AE4133*INDEX('07 Mode Capacity'!$P$6:$P$17,MATCH("INLAND-"&amp;I4133,'07 Mode Capacity'!$C$6:$C$17,0))</x:f>
        <x:v>43.26923076923077</x:v>
      </x:c>
      <x:c r="AN4133" s="18" t="n">
        <x:f>SUM(AJ4133:AM4133)</x:f>
        <x:v>239.910642190126</x:v>
      </x:c>
      <x:c r="AO4133" s="17" t="n">
        <x:f>IF(N4133=0,1,AN4133/N4133)</x:f>
        <x:v>0.2132539041690009</x:v>
      </x:c>
      <x:c r="AP4133" s="11" t="str">
        <x:f>IF(AO4133&gt;='01 Controls'!$E$16,"PASS","FAIL")</x:f>
        <x:v>FAIL</x:v>
      </x:c>
      <x:c r="AQ4133" s="11" t="str">
        <x:v>UNQUANTIFIED</x:v>
      </x:c>
      <x:c r="AR4133" s="11" t="str">
        <x:v>Position-class planning record; serial item and receiver open</x:v>
      </x:c>
      <x:c r="AS4133" s="26"/>
      <x:c r="AT4133" s="26"/>
    </x:row>
    <x:row r="4134">
      <x:c r="C4134" s="11" t="str">
        <x:v>G2-A-SMW-ISO-18</x:v>
      </x:c>
      <x:c r="D4134" s="11" t="str">
        <x:v>G2</x:v>
      </x:c>
      <x:c r="E4134" s="11" t="str">
        <x:v>Regional flood and displacement</x:v>
      </x:c>
      <x:c r="F4134" s="11" t="str">
        <x:v>A-SMW</x:v>
      </x:c>
      <x:c r="G4134" s="11" t="str">
        <x:v>Strategic mobility wing</x:v>
      </x:c>
      <x:c r="H4134" s="11" t="str">
        <x:v>ISO-18</x:v>
      </x:c>
      <x:c r="I4134" s="19" t="n">
        <x:v>48</x:v>
      </x:c>
      <x:c r="J4134" s="21" t="n">
        <x:v>5</x:v>
      </x:c>
      <x:c r="K4134" s="18" t="n">
        <x:f>'05 Cargo Register'!K102</x:f>
        <x:v>337.5</x:v>
      </x:c>
      <x:c r="L4134" s="18" t="n">
        <x:f>'05 Cargo Register'!N102</x:f>
        <x:v>23</x:v>
      </x:c>
      <x:c r="M4134" s="18" t="n">
        <x:f>'05 Cargo Register'!O102</x:f>
        <x:v>607.2</x:v>
      </x:c>
      <x:c r="N4134" s="18" t="n">
        <x:f>J4134*K4134</x:f>
        <x:v>1687.5</x:v>
      </x:c>
      <x:c r="O4134" s="18" t="n">
        <x:f>J4134*L4134</x:f>
        <x:v>115</x:v>
      </x:c>
      <x:c r="P4134" s="18" t="n">
        <x:f>J4134*M4134</x:f>
        <x:v>3036</x:v>
      </x:c>
      <x:c r="Q4134" s="22" t="n">
        <x:f>'01 Controls'!$E$31*'02 Cargo Classes'!$M$7</x:f>
        <x:v>0.03</x:v>
      </x:c>
      <x:c r="R4134" s="22" t="n">
        <x:f>'01 Controls'!$F$31*'02 Cargo Classes'!$N$7</x:f>
        <x:v>0.75</x:v>
      </x:c>
      <x:c r="S4134" s="22" t="n">
        <x:f>'01 Controls'!$G$31*'02 Cargo Classes'!$O$7</x:f>
        <x:v>0</x:v>
      </x:c>
      <x:c r="T4134" s="22" t="n">
        <x:f>'01 Controls'!$H$31*'02 Cargo Classes'!$P$7</x:f>
        <x:v>0.08000000000000002</x:v>
      </x:c>
      <x:c r="U4134" s="22" t="n">
        <x:f>SUM(Q4134:T4134)</x:f>
        <x:v>0.8600000000000001</x:v>
      </x:c>
      <x:c r="V4134" s="18" t="n">
        <x:f>IF(U4134=0,0,N4134*Q4134/U4134)</x:f>
        <x:v>58.86627906976744</x:v>
      </x:c>
      <x:c r="W4134" s="18" t="n">
        <x:f>IF(U4134=0,0,P4134*Q4134/U4134)</x:f>
        <x:v>105.90697674418604</x:v>
      </x:c>
      <x:c r="X4134" s="18" t="n">
        <x:f>MAX(V4134,W4134*'01 Controls'!$E$12)</x:f>
        <x:v>58.86627906976744</x:v>
      </x:c>
      <x:c r="Y4134" s="18" t="n">
        <x:f>IF(U4134=0,0,N4134*R4134/U4134)</x:f>
        <x:v>1471.6569767441858</x:v>
      </x:c>
      <x:c r="Z4134" s="18" t="n">
        <x:f>IF(U4134=0,0,P4134*R4134/U4134)</x:f>
        <x:v>2647.674418604651</x:v>
      </x:c>
      <x:c r="AA4134" s="18" t="n">
        <x:f>MAX(Y4134,Z4134*'01 Controls'!$E$13)</x:f>
        <x:v>1471.6569767441858</x:v>
      </x:c>
      <x:c r="AB4134" s="18" t="n">
        <x:f>IF(U4134=0,0,N4134*S4134/U4134)</x:f>
        <x:v>0</x:v>
      </x:c>
      <x:c r="AC4134" s="18" t="n">
        <x:f>IF(U4134=0,0,P4134*S4134/U4134)</x:f>
        <x:v>0</x:v>
      </x:c>
      <x:c r="AD4134" s="18" t="n">
        <x:f>MAX(AB4134,AC4134*'01 Controls'!$E$14)</x:f>
        <x:v>0</x:v>
      </x:c>
      <x:c r="AE4134" s="18" t="n">
        <x:f>IF(U4134=0,0,N4134*T4134/U4134)</x:f>
        <x:v>156.97674418604652</x:v>
      </x:c>
      <x:c r="AF4134" s="18" t="n">
        <x:f>IF(U4134=0,0,P4134*T4134/U4134)</x:f>
        <x:v>282.4186046511628</x:v>
      </x:c>
      <x:c r="AG4134" s="18" t="n">
        <x:f>MAX(AE4134,AF4134*'01 Controls'!$E$15)</x:f>
        <x:v>156.97674418604652</x:v>
      </x:c>
      <x:c r="AH4134" s="18" t="n">
        <x:f>SUM(V4134,Y4134,AB4134,AE4134)</x:f>
        <x:v>1687.4999999999998</x:v>
      </x:c>
      <x:c r="AI4134" s="18" t="n">
        <x:f>N4134-AH4134</x:f>
        <x:v>2.2737367544323206e-13</x:v>
      </x:c>
      <x:c r="AJ4134" s="18" t="n">
        <x:f>V4134*INDEX('07 Mode Capacity'!$P$6:$P$17,MATCH("AIR-"&amp;I4134,'07 Mode Capacity'!$C$6:$C$17,0))</x:f>
        <x:v>16.502317094064463</x:v>
      </x:c>
      <x:c r="AK4134" s="18" t="n">
        <x:f>Y4134*INDEX('07 Mode Capacity'!$P$6:$P$17,MATCH("OCEAN-"&amp;I4134,'07 Mode Capacity'!$C$6:$C$17,0))</x:f>
        <x:v>128.9705431028412</x:v>
      </x:c>
      <x:c r="AL4134" s="18" t="n">
        <x:f>AB4134*INDEX('07 Mode Capacity'!$P$6:$P$17,MATCH("LAND-"&amp;I4134,'07 Mode Capacity'!$C$6:$C$17,0))</x:f>
        <x:v>0</x:v>
      </x:c>
      <x:c r="AM4134" s="18" t="n">
        <x:f>AE4134*INDEX('07 Mode Capacity'!$P$6:$P$17,MATCH("INLAND-"&amp;I4134,'07 Mode Capacity'!$C$6:$C$17,0))</x:f>
        <x:v>99.08911592732943</x:v>
      </x:c>
      <x:c r="AN4134" s="18" t="n">
        <x:f>SUM(AJ4134:AM4134)</x:f>
        <x:v>244.5619761242351</x:v>
      </x:c>
      <x:c r="AO4134" s="17" t="n">
        <x:f>IF(N4134=0,1,AN4134/N4134)</x:f>
        <x:v>0.1449256154810282</x:v>
      </x:c>
      <x:c r="AP4134" s="11" t="str">
        <x:f>IF(AO4134&gt;='01 Controls'!$E$16,"PASS","FAIL")</x:f>
        <x:v>FAIL</x:v>
      </x:c>
      <x:c r="AQ4134" s="11" t="str">
        <x:v>UNQUANTIFIED</x:v>
      </x:c>
      <x:c r="AR4134" s="11" t="str">
        <x:v>Position-class planning record; serial item and receiver open</x:v>
      </x:c>
      <x:c r="AS4134" s="26"/>
      <x:c r="AT4134" s="26"/>
    </x:row>
    <x:row r="4135">
      <x:c r="C4135" s="11" t="str">
        <x:v>G2-A-SMW-COL-12</x:v>
      </x:c>
      <x:c r="D4135" s="11" t="str">
        <x:v>G2</x:v>
      </x:c>
      <x:c r="E4135" s="11" t="str">
        <x:v>Regional flood and displacement</x:v>
      </x:c>
      <x:c r="F4135" s="11" t="str">
        <x:v>A-SMW</x:v>
      </x:c>
      <x:c r="G4135" s="11" t="str">
        <x:v>Strategic mobility wing</x:v>
      </x:c>
      <x:c r="H4135" s="11" t="str">
        <x:v>COL-12</x:v>
      </x:c>
      <x:c r="I4135" s="19" t="n">
        <x:v>24</x:v>
      </x:c>
      <x:c r="J4135" s="21" t="n">
        <x:v>5</x:v>
      </x:c>
      <x:c r="K4135" s="18" t="n">
        <x:f>'05 Cargo Register'!K103</x:f>
        <x:v>84.375</x:v>
      </x:c>
      <x:c r="L4135" s="18" t="n">
        <x:f>'05 Cargo Register'!N103</x:f>
        <x:v>9</x:v>
      </x:c>
      <x:c r="M4135" s="18" t="n">
        <x:f>'05 Cargo Register'!O103</x:f>
        <x:v>237.60000000000002</x:v>
      </x:c>
      <x:c r="N4135" s="18" t="n">
        <x:f>J4135*K4135</x:f>
        <x:v>421.875</x:v>
      </x:c>
      <x:c r="O4135" s="18" t="n">
        <x:f>J4135*L4135</x:f>
        <x:v>45</x:v>
      </x:c>
      <x:c r="P4135" s="18" t="n">
        <x:f>J4135*M4135</x:f>
        <x:v>1188</x:v>
      </x:c>
      <x:c r="Q4135" s="22" t="n">
        <x:f>'01 Controls'!$E$31*'02 Cargo Classes'!$M$8</x:f>
        <x:v>0.3</x:v>
      </x:c>
      <x:c r="R4135" s="22" t="n">
        <x:f>'01 Controls'!$F$31*'02 Cargo Classes'!$N$8</x:f>
        <x:v>0.5249999999999999</x:v>
      </x:c>
      <x:c r="S4135" s="22" t="n">
        <x:f>'01 Controls'!$G$31*'02 Cargo Classes'!$O$8</x:f>
        <x:v>0</x:v>
      </x:c>
      <x:c r="T4135" s="22" t="n">
        <x:f>'01 Controls'!$H$31*'02 Cargo Classes'!$P$8</x:f>
        <x:v>0.020000000000000004</x:v>
      </x:c>
      <x:c r="U4135" s="22" t="n">
        <x:f>SUM(Q4135:T4135)</x:f>
        <x:v>0.845</x:v>
      </x:c>
      <x:c r="V4135" s="18" t="n">
        <x:f>IF(U4135=0,0,N4135*Q4135/U4135)</x:f>
        <x:v>149.77810650887574</x:v>
      </x:c>
      <x:c r="W4135" s="18" t="n">
        <x:f>IF(U4135=0,0,P4135*Q4135/U4135)</x:f>
        <x:v>421.77514792899404</x:v>
      </x:c>
      <x:c r="X4135" s="18" t="n">
        <x:f>MAX(V4135,W4135*'01 Controls'!$E$12)</x:f>
        <x:v>149.77810650887574</x:v>
      </x:c>
      <x:c r="Y4135" s="18" t="n">
        <x:f>IF(U4135=0,0,N4135*R4135/U4135)</x:f>
        <x:v>262.1116863905325</x:v>
      </x:c>
      <x:c r="Z4135" s="18" t="n">
        <x:f>IF(U4135=0,0,P4135*R4135/U4135)</x:f>
        <x:v>738.1065088757396</x:v>
      </x:c>
      <x:c r="AA4135" s="18" t="n">
        <x:f>MAX(Y4135,Z4135*'01 Controls'!$E$13)</x:f>
        <x:v>262.1116863905325</x:v>
      </x:c>
      <x:c r="AB4135" s="18" t="n">
        <x:f>IF(U4135=0,0,N4135*S4135/U4135)</x:f>
        <x:v>0</x:v>
      </x:c>
      <x:c r="AC4135" s="18" t="n">
        <x:f>IF(U4135=0,0,P4135*S4135/U4135)</x:f>
        <x:v>0</x:v>
      </x:c>
      <x:c r="AD4135" s="18" t="n">
        <x:f>MAX(AB4135,AC4135*'01 Controls'!$E$14)</x:f>
        <x:v>0</x:v>
      </x:c>
      <x:c r="AE4135" s="18" t="n">
        <x:f>IF(U4135=0,0,N4135*T4135/U4135)</x:f>
        <x:v>9.985207100591719</x:v>
      </x:c>
      <x:c r="AF4135" s="18" t="n">
        <x:f>IF(U4135=0,0,P4135*T4135/U4135)</x:f>
        <x:v>28.11834319526628</x:v>
      </x:c>
      <x:c r="AG4135" s="18" t="n">
        <x:f>MAX(AE4135,AF4135*'01 Controls'!$E$15)</x:f>
        <x:v>9.985207100591719</x:v>
      </x:c>
      <x:c r="AH4135" s="18" t="n">
        <x:f>SUM(V4135,Y4135,AB4135,AE4135)</x:f>
        <x:v>421.87499999999994</x:v>
      </x:c>
      <x:c r="AI4135" s="18" t="n">
        <x:f>N4135-AH4135</x:f>
        <x:v>5.684341886080802e-14</x:v>
      </x:c>
      <x:c r="AJ4135" s="18" t="n">
        <x:f>V4135*INDEX('07 Mode Capacity'!$P$6:$P$17,MATCH("AIR-"&amp;I4135,'07 Mode Capacity'!$C$6:$C$17,0))</x:f>
        <x:v>30.392084864919433</x:v>
      </x:c>
      <x:c r="AK4135" s="18" t="n">
        <x:f>Y4135*INDEX('07 Mode Capacity'!$P$6:$P$17,MATCH("OCEAN-"&amp;I4135,'07 Mode Capacity'!$C$6:$C$17,0))</x:f>
        <x:v>39.340093763398</x:v>
      </x:c>
      <x:c r="AL4135" s="18" t="n">
        <x:f>AB4135*INDEX('07 Mode Capacity'!$P$6:$P$17,MATCH("LAND-"&amp;I4135,'07 Mode Capacity'!$C$6:$C$17,0))</x:f>
        <x:v>0</x:v>
      </x:c>
      <x:c r="AM4135" s="18" t="n">
        <x:f>AE4135*INDEX('07 Mode Capacity'!$P$6:$P$17,MATCH("INLAND-"&amp;I4135,'07 Mode Capacity'!$C$6:$C$17,0))</x:f>
        <x:v>9.985207100591719</x:v>
      </x:c>
      <x:c r="AN4135" s="18" t="n">
        <x:f>SUM(AJ4135:AM4135)</x:f>
        <x:v>79.71738572890915</x:v>
      </x:c>
      <x:c r="AO4135" s="17" t="n">
        <x:f>IF(N4135=0,1,AN4135/N4135)</x:f>
        <x:v>0.18895972913519207</x:v>
      </x:c>
      <x:c r="AP4135" s="11" t="str">
        <x:f>IF(AO4135&gt;='01 Controls'!$E$16,"PASS","FAIL")</x:f>
        <x:v>FAIL</x:v>
      </x:c>
      <x:c r="AQ4135" s="11" t="str">
        <x:v>UNQUANTIFIED</x:v>
      </x:c>
      <x:c r="AR4135" s="11" t="str">
        <x:v>Position-class planning record; serial item and receiver open</x:v>
      </x:c>
      <x:c r="AS4135" s="26"/>
      <x:c r="AT4135" s="26"/>
    </x:row>
    <x:row r="4136">
      <x:c r="C4136" s="11" t="str">
        <x:v>G2-A-SMW-BAT-22</x:v>
      </x:c>
      <x:c r="D4136" s="11" t="str">
        <x:v>G2</x:v>
      </x:c>
      <x:c r="E4136" s="11" t="str">
        <x:v>Regional flood and displacement</x:v>
      </x:c>
      <x:c r="F4136" s="11" t="str">
        <x:v>A-SMW</x:v>
      </x:c>
      <x:c r="G4136" s="11" t="str">
        <x:v>Strategic mobility wing</x:v>
      </x:c>
      <x:c r="H4136" s="11" t="str">
        <x:v>BAT-22</x:v>
      </x:c>
      <x:c r="I4136" s="19" t="n">
        <x:v>48</x:v>
      </x:c>
      <x:c r="J4136" s="21" t="n">
        <x:v>5</x:v>
      </x:c>
      <x:c r="K4136" s="18" t="n">
        <x:f>'05 Cargo Register'!K104</x:f>
        <x:v>225</x:v>
      </x:c>
      <x:c r="L4136" s="18" t="n">
        <x:f>'05 Cargo Register'!N104</x:f>
        <x:v>13</x:v>
      </x:c>
      <x:c r="M4136" s="18" t="n">
        <x:f>'05 Cargo Register'!O104</x:f>
        <x:v>343.20000000000005</x:v>
      </x:c>
      <x:c r="N4136" s="18" t="n">
        <x:f>J4136*K4136</x:f>
        <x:v>1125</x:v>
      </x:c>
      <x:c r="O4136" s="18" t="n">
        <x:f>J4136*L4136</x:f>
        <x:v>65</x:v>
      </x:c>
      <x:c r="P4136" s="18" t="n">
        <x:f>J4136*M4136</x:f>
        <x:v>1716.0000000000002</x:v>
      </x:c>
      <x:c r="Q4136" s="22" t="n">
        <x:f>'01 Controls'!$E$31*'02 Cargo Classes'!$M$9</x:f>
        <x:v>0</x:v>
      </x:c>
      <x:c r="R4136" s="22" t="n">
        <x:f>'01 Controls'!$F$31*'02 Cargo Classes'!$N$9</x:f>
        <x:v>0.75</x:v>
      </x:c>
      <x:c r="S4136" s="22" t="n">
        <x:f>'01 Controls'!$G$31*'02 Cargo Classes'!$O$9</x:f>
        <x:v>0</x:v>
      </x:c>
      <x:c r="T4136" s="22" t="n">
        <x:f>'01 Controls'!$H$31*'02 Cargo Classes'!$P$9</x:f>
        <x:v>0.05</x:v>
      </x:c>
      <x:c r="U4136" s="22" t="n">
        <x:f>SUM(Q4136:T4136)</x:f>
        <x:v>0.8</x:v>
      </x:c>
      <x:c r="V4136" s="18" t="n">
        <x:f>IF(U4136=0,0,N4136*Q4136/U4136)</x:f>
        <x:v>0</x:v>
      </x:c>
      <x:c r="W4136" s="18" t="n">
        <x:f>IF(U4136=0,0,P4136*Q4136/U4136)</x:f>
        <x:v>0</x:v>
      </x:c>
      <x:c r="X4136" s="18" t="n">
        <x:f>MAX(V4136,W4136*'01 Controls'!$E$12)</x:f>
        <x:v>0</x:v>
      </x:c>
      <x:c r="Y4136" s="18" t="n">
        <x:f>IF(U4136=0,0,N4136*R4136/U4136)</x:f>
        <x:v>1054.6875</x:v>
      </x:c>
      <x:c r="Z4136" s="18" t="n">
        <x:f>IF(U4136=0,0,P4136*R4136/U4136)</x:f>
        <x:v>1608.7500000000002</x:v>
      </x:c>
      <x:c r="AA4136" s="18" t="n">
        <x:f>MAX(Y4136,Z4136*'01 Controls'!$E$13)</x:f>
        <x:v>1054.6875</x:v>
      </x:c>
      <x:c r="AB4136" s="18" t="n">
        <x:f>IF(U4136=0,0,N4136*S4136/U4136)</x:f>
        <x:v>0</x:v>
      </x:c>
      <x:c r="AC4136" s="18" t="n">
        <x:f>IF(U4136=0,0,P4136*S4136/U4136)</x:f>
        <x:v>0</x:v>
      </x:c>
      <x:c r="AD4136" s="18" t="n">
        <x:f>MAX(AB4136,AC4136*'01 Controls'!$E$14)</x:f>
        <x:v>0</x:v>
      </x:c>
      <x:c r="AE4136" s="18" t="n">
        <x:f>IF(U4136=0,0,N4136*T4136/U4136)</x:f>
        <x:v>70.3125</x:v>
      </x:c>
      <x:c r="AF4136" s="18" t="n">
        <x:f>IF(U4136=0,0,P4136*T4136/U4136)</x:f>
        <x:v>107.25000000000001</x:v>
      </x:c>
      <x:c r="AG4136" s="18" t="n">
        <x:f>MAX(AE4136,AF4136*'01 Controls'!$E$15)</x:f>
        <x:v>70.3125</x:v>
      </x:c>
      <x:c r="AH4136" s="18" t="n">
        <x:f>SUM(V4136,Y4136,AB4136,AE4136)</x:f>
        <x:v>1125</x:v>
      </x:c>
      <x:c r="AI4136" s="18" t="n">
        <x:f>N4136-AH4136</x:f>
        <x:v>0</x:v>
      </x:c>
      <x:c r="AJ4136" s="18" t="n">
        <x:f>V4136*INDEX('07 Mode Capacity'!$P$6:$P$17,MATCH("AIR-"&amp;I4136,'07 Mode Capacity'!$C$6:$C$17,0))</x:f>
        <x:v>0</x:v>
      </x:c>
      <x:c r="AK4136" s="18" t="n">
        <x:f>Y4136*INDEX('07 Mode Capacity'!$P$6:$P$17,MATCH("OCEAN-"&amp;I4136,'07 Mode Capacity'!$C$6:$C$17,0))</x:f>
        <x:v>92.42888922370285</x:v>
      </x:c>
      <x:c r="AL4136" s="18" t="n">
        <x:f>AB4136*INDEX('07 Mode Capacity'!$P$6:$P$17,MATCH("LAND-"&amp;I4136,'07 Mode Capacity'!$C$6:$C$17,0))</x:f>
        <x:v>0</x:v>
      </x:c>
      <x:c r="AM4136" s="18" t="n">
        <x:f>AE4136*INDEX('07 Mode Capacity'!$P$6:$P$17,MATCH("INLAND-"&amp;I4136,'07 Mode Capacity'!$C$6:$C$17,0))</x:f>
        <x:v>44.38366650911631</x:v>
      </x:c>
      <x:c r="AN4136" s="18" t="n">
        <x:f>SUM(AJ4136:AM4136)</x:f>
        <x:v>136.81255573281916</x:v>
      </x:c>
      <x:c r="AO4136" s="17" t="n">
        <x:f>IF(N4136=0,1,AN4136/N4136)</x:f>
        <x:v>0.12161116065139481</x:v>
      </x:c>
      <x:c r="AP4136" s="11" t="str">
        <x:f>IF(AO4136&gt;='01 Controls'!$E$16,"PASS","FAIL")</x:f>
        <x:v>FAIL</x:v>
      </x:c>
      <x:c r="AQ4136" s="11" t="str">
        <x:v>UNQUANTIFIED</x:v>
      </x:c>
      <x:c r="AR4136" s="11" t="str">
        <x:v>Position-class planning record; serial item and receiver open</x:v>
      </x:c>
      <x:c r="AS4136" s="26"/>
      <x:c r="AT4136" s="26"/>
    </x:row>
    <x:row r="4137">
      <x:c r="C4137" s="11" t="str">
        <x:v>G2-A-SMW-TNK-20</x:v>
      </x:c>
      <x:c r="D4137" s="11" t="str">
        <x:v>G2</x:v>
      </x:c>
      <x:c r="E4137" s="11" t="str">
        <x:v>Regional flood and displacement</x:v>
      </x:c>
      <x:c r="F4137" s="11" t="str">
        <x:v>A-SMW</x:v>
      </x:c>
      <x:c r="G4137" s="11" t="str">
        <x:v>Strategic mobility wing</x:v>
      </x:c>
      <x:c r="H4137" s="11" t="str">
        <x:v>TNK-20</x:v>
      </x:c>
      <x:c r="I4137" s="19" t="n">
        <x:v>48</x:v>
      </x:c>
      <x:c r="J4137" s="21" t="n">
        <x:v>5</x:v>
      </x:c>
      <x:c r="K4137" s="18" t="n">
        <x:f>'05 Cargo Register'!K105</x:f>
        <x:v>281.25</x:v>
      </x:c>
      <x:c r="L4137" s="18" t="n">
        <x:f>'05 Cargo Register'!N105</x:f>
        <x:v>17</x:v>
      </x:c>
      <x:c r="M4137" s="18" t="n">
        <x:f>'05 Cargo Register'!O105</x:f>
        <x:v>361.25</x:v>
      </x:c>
      <x:c r="N4137" s="18" t="n">
        <x:f>J4137*K4137</x:f>
        <x:v>1406.25</x:v>
      </x:c>
      <x:c r="O4137" s="18" t="n">
        <x:f>J4137*L4137</x:f>
        <x:v>85</x:v>
      </x:c>
      <x:c r="P4137" s="18" t="n">
        <x:f>J4137*M4137</x:f>
        <x:v>1806.25</x:v>
      </x:c>
      <x:c r="Q4137" s="22" t="n">
        <x:f>'01 Controls'!$E$31*'02 Cargo Classes'!$M$10</x:f>
        <x:v>0</x:v>
      </x:c>
      <x:c r="R4137" s="22" t="n">
        <x:f>'01 Controls'!$F$31*'02 Cargo Classes'!$N$10</x:f>
        <x:v>0.8999999999999999</x:v>
      </x:c>
      <x:c r="S4137" s="22" t="n">
        <x:f>'01 Controls'!$G$31*'02 Cargo Classes'!$O$10</x:f>
        <x:v>0</x:v>
      </x:c>
      <x:c r="T4137" s="22" t="n">
        <x:f>'01 Controls'!$H$31*'02 Cargo Classes'!$P$10</x:f>
        <x:v>0.1</x:v>
      </x:c>
      <x:c r="U4137" s="22" t="n">
        <x:f>SUM(Q4137:T4137)</x:f>
        <x:v>0.9999999999999999</x:v>
      </x:c>
      <x:c r="V4137" s="18" t="n">
        <x:f>IF(U4137=0,0,N4137*Q4137/U4137)</x:f>
        <x:v>0</x:v>
      </x:c>
      <x:c r="W4137" s="18" t="n">
        <x:f>IF(U4137=0,0,P4137*Q4137/U4137)</x:f>
        <x:v>0</x:v>
      </x:c>
      <x:c r="X4137" s="18" t="n">
        <x:f>MAX(V4137,W4137*'01 Controls'!$E$12)</x:f>
        <x:v>0</x:v>
      </x:c>
      <x:c r="Y4137" s="18" t="n">
        <x:f>IF(U4137=0,0,N4137*R4137/U4137)</x:f>
        <x:v>1265.625</x:v>
      </x:c>
      <x:c r="Z4137" s="18" t="n">
        <x:f>IF(U4137=0,0,P4137*R4137/U4137)</x:f>
        <x:v>1625.625</x:v>
      </x:c>
      <x:c r="AA4137" s="18" t="n">
        <x:f>MAX(Y4137,Z4137*'01 Controls'!$E$13)</x:f>
        <x:v>1265.625</x:v>
      </x:c>
      <x:c r="AB4137" s="18" t="n">
        <x:f>IF(U4137=0,0,N4137*S4137/U4137)</x:f>
        <x:v>0</x:v>
      </x:c>
      <x:c r="AC4137" s="18" t="n">
        <x:f>IF(U4137=0,0,P4137*S4137/U4137)</x:f>
        <x:v>0</x:v>
      </x:c>
      <x:c r="AD4137" s="18" t="n">
        <x:f>MAX(AB4137,AC4137*'01 Controls'!$E$14)</x:f>
        <x:v>0</x:v>
      </x:c>
      <x:c r="AE4137" s="18" t="n">
        <x:f>IF(U4137=0,0,N4137*T4137/U4137)</x:f>
        <x:v>140.62500000000003</x:v>
      </x:c>
      <x:c r="AF4137" s="18" t="n">
        <x:f>IF(U4137=0,0,P4137*T4137/U4137)</x:f>
        <x:v>180.62500000000003</x:v>
      </x:c>
      <x:c r="AG4137" s="18" t="n">
        <x:f>MAX(AE4137,AF4137*'01 Controls'!$E$15)</x:f>
        <x:v>140.62500000000003</x:v>
      </x:c>
      <x:c r="AH4137" s="18" t="n">
        <x:f>SUM(V4137,Y4137,AB4137,AE4137)</x:f>
        <x:v>1406.25</x:v>
      </x:c>
      <x:c r="AI4137" s="18" t="n">
        <x:f>N4137-AH4137</x:f>
        <x:v>0</x:v>
      </x:c>
      <x:c r="AJ4137" s="18" t="n">
        <x:f>V4137*INDEX('07 Mode Capacity'!$P$6:$P$17,MATCH("AIR-"&amp;I4137,'07 Mode Capacity'!$C$6:$C$17,0))</x:f>
        <x:v>0</x:v>
      </x:c>
      <x:c r="AK4137" s="18" t="n">
        <x:f>Y4137*INDEX('07 Mode Capacity'!$P$6:$P$17,MATCH("OCEAN-"&amp;I4137,'07 Mode Capacity'!$C$6:$C$17,0))</x:f>
        <x:v>110.91466706844344</x:v>
      </x:c>
      <x:c r="AL4137" s="18" t="n">
        <x:f>AB4137*INDEX('07 Mode Capacity'!$P$6:$P$17,MATCH("LAND-"&amp;I4137,'07 Mode Capacity'!$C$6:$C$17,0))</x:f>
        <x:v>0</x:v>
      </x:c>
      <x:c r="AM4137" s="18" t="n">
        <x:f>AE4137*INDEX('07 Mode Capacity'!$P$6:$P$17,MATCH("INLAND-"&amp;I4137,'07 Mode Capacity'!$C$6:$C$17,0))</x:f>
        <x:v>88.76733301823263</x:v>
      </x:c>
      <x:c r="AN4137" s="18" t="n">
        <x:f>SUM(AJ4137:AM4137)</x:f>
        <x:v>199.68200008667606</x:v>
      </x:c>
      <x:c r="AO4137" s="17" t="n">
        <x:f>IF(N4137=0,1,AN4137/N4137)</x:f>
        <x:v>0.1419960889505252</x:v>
      </x:c>
      <x:c r="AP4137" s="11" t="str">
        <x:f>IF(AO4137&gt;='01 Controls'!$E$16,"PASS","FAIL")</x:f>
        <x:v>FAIL</x:v>
      </x:c>
      <x:c r="AQ4137" s="11" t="str">
        <x:v>UNQUANTIFIED</x:v>
      </x:c>
      <x:c r="AR4137" s="11" t="str">
        <x:v>Position-class planning record; serial item and receiver open</x:v>
      </x:c>
      <x:c r="AS4137" s="26"/>
      <x:c r="AT4137" s="26"/>
    </x:row>
    <x:row r="4138">
      <x:c r="C4138" s="11" t="str">
        <x:v>G2-A-SMW-FLR-24</x:v>
      </x:c>
      <x:c r="D4138" s="11" t="str">
        <x:v>G2</x:v>
      </x:c>
      <x:c r="E4138" s="11" t="str">
        <x:v>Regional flood and displacement</x:v>
      </x:c>
      <x:c r="F4138" s="11" t="str">
        <x:v>A-SMW</x:v>
      </x:c>
      <x:c r="G4138" s="11" t="str">
        <x:v>Strategic mobility wing</x:v>
      </x:c>
      <x:c r="H4138" s="11" t="str">
        <x:v>FLR-24</x:v>
      </x:c>
      <x:c r="I4138" s="19" t="n">
        <x:v>48</x:v>
      </x:c>
      <x:c r="J4138" s="21" t="n">
        <x:v>5</x:v>
      </x:c>
      <x:c r="K4138" s="18" t="n">
        <x:f>'05 Cargo Register'!K106</x:f>
        <x:v>421.875</x:v>
      </x:c>
      <x:c r="L4138" s="18" t="n">
        <x:f>'05 Cargo Register'!N106</x:f>
        <x:v>21</x:v>
      </x:c>
      <x:c r="M4138" s="18" t="n">
        <x:f>'05 Cargo Register'!O106</x:f>
        <x:v>672</x:v>
      </x:c>
      <x:c r="N4138" s="18" t="n">
        <x:f>J4138*K4138</x:f>
        <x:v>2109.375</x:v>
      </x:c>
      <x:c r="O4138" s="18" t="n">
        <x:f>J4138*L4138</x:f>
        <x:v>105</x:v>
      </x:c>
      <x:c r="P4138" s="18" t="n">
        <x:f>J4138*M4138</x:f>
        <x:v>3360</x:v>
      </x:c>
      <x:c r="Q4138" s="22" t="n">
        <x:f>'01 Controls'!$E$31*'02 Cargo Classes'!$M$11</x:f>
        <x:v>0</x:v>
      </x:c>
      <x:c r="R4138" s="22" t="n">
        <x:f>'01 Controls'!$F$31*'02 Cargo Classes'!$N$11</x:f>
        <x:v>0.8999999999999999</x:v>
      </x:c>
      <x:c r="S4138" s="22" t="n">
        <x:f>'01 Controls'!$G$31*'02 Cargo Classes'!$O$11</x:f>
        <x:v>0</x:v>
      </x:c>
      <x:c r="T4138" s="22" t="n">
        <x:f>'01 Controls'!$H$31*'02 Cargo Classes'!$P$11</x:f>
        <x:v>0.08000000000000002</x:v>
      </x:c>
      <x:c r="U4138" s="22" t="n">
        <x:f>SUM(Q4138:T4138)</x:f>
        <x:v>0.98</x:v>
      </x:c>
      <x:c r="V4138" s="18" t="n">
        <x:f>IF(U4138=0,0,N4138*Q4138/U4138)</x:f>
        <x:v>0</x:v>
      </x:c>
      <x:c r="W4138" s="18" t="n">
        <x:f>IF(U4138=0,0,P4138*Q4138/U4138)</x:f>
        <x:v>0</x:v>
      </x:c>
      <x:c r="X4138" s="18" t="n">
        <x:f>MAX(V4138,W4138*'01 Controls'!$E$12)</x:f>
        <x:v>0</x:v>
      </x:c>
      <x:c r="Y4138" s="18" t="n">
        <x:f>IF(U4138=0,0,N4138*R4138/U4138)</x:f>
        <x:v>1937.1811224489793</x:v>
      </x:c>
      <x:c r="Z4138" s="18" t="n">
        <x:f>IF(U4138=0,0,P4138*R4138/U4138)</x:f>
        <x:v>3085.7142857142853</x:v>
      </x:c>
      <x:c r="AA4138" s="18" t="n">
        <x:f>MAX(Y4138,Z4138*'01 Controls'!$E$13)</x:f>
        <x:v>1937.1811224489793</x:v>
      </x:c>
      <x:c r="AB4138" s="18" t="n">
        <x:f>IF(U4138=0,0,N4138*S4138/U4138)</x:f>
        <x:v>0</x:v>
      </x:c>
      <x:c r="AC4138" s="18" t="n">
        <x:f>IF(U4138=0,0,P4138*S4138/U4138)</x:f>
        <x:v>0</x:v>
      </x:c>
      <x:c r="AD4138" s="18" t="n">
        <x:f>MAX(AB4138,AC4138*'01 Controls'!$E$14)</x:f>
        <x:v>0</x:v>
      </x:c>
      <x:c r="AE4138" s="18" t="n">
        <x:f>IF(U4138=0,0,N4138*T4138/U4138)</x:f>
        <x:v>172.19387755102045</x:v>
      </x:c>
      <x:c r="AF4138" s="18" t="n">
        <x:f>IF(U4138=0,0,P4138*T4138/U4138)</x:f>
        <x:v>274.28571428571433</x:v>
      </x:c>
      <x:c r="AG4138" s="18" t="n">
        <x:f>MAX(AE4138,AF4138*'01 Controls'!$E$15)</x:f>
        <x:v>172.19387755102045</x:v>
      </x:c>
      <x:c r="AH4138" s="18" t="n">
        <x:f>SUM(V4138,Y4138,AB4138,AE4138)</x:f>
        <x:v>2109.3749999999995</x:v>
      </x:c>
      <x:c r="AI4138" s="18" t="n">
        <x:f>N4138-AH4138</x:f>
        <x:v>4.547473508864641e-13</x:v>
      </x:c>
      <x:c r="AJ4138" s="18" t="n">
        <x:f>V4138*INDEX('07 Mode Capacity'!$P$6:$P$17,MATCH("AIR-"&amp;I4138,'07 Mode Capacity'!$C$6:$C$17,0))</x:f>
        <x:v>0</x:v>
      </x:c>
      <x:c r="AK4138" s="18" t="n">
        <x:f>Y4138*INDEX('07 Mode Capacity'!$P$6:$P$17,MATCH("OCEAN-"&amp;I4138,'07 Mode Capacity'!$C$6:$C$17,0))</x:f>
        <x:v>169.7673475537399</x:v>
      </x:c>
      <x:c r="AL4138" s="18" t="n">
        <x:f>AB4138*INDEX('07 Mode Capacity'!$P$6:$P$17,MATCH("LAND-"&amp;I4138,'07 Mode Capacity'!$C$6:$C$17,0))</x:f>
        <x:v>0</x:v>
      </x:c>
      <x:c r="AM4138" s="18" t="n">
        <x:f>AE4138*INDEX('07 Mode Capacity'!$P$6:$P$17,MATCH("INLAND-"&amp;I4138,'07 Mode Capacity'!$C$6:$C$17,0))</x:f>
        <x:v>108.69469349171344</x:v>
      </x:c>
      <x:c r="AN4138" s="18" t="n">
        <x:f>SUM(AJ4138:AM4138)</x:f>
        <x:v>278.46204104545336</x:v>
      </x:c>
      <x:c r="AO4138" s="17" t="n">
        <x:f>IF(N4138=0,1,AN4138/N4138)</x:f>
        <x:v>0.13201163427340012</x:v>
      </x:c>
      <x:c r="AP4138" s="11" t="str">
        <x:f>IF(AO4138&gt;='01 Controls'!$E$16,"PASS","FAIL")</x:f>
        <x:v>FAIL</x:v>
      </x:c>
      <x:c r="AQ4138" s="11" t="str">
        <x:v>UNQUANTIFIED</x:v>
      </x:c>
      <x:c r="AR4138" s="11" t="str">
        <x:v>Position-class planning record; serial item and receiver open</x:v>
      </x:c>
      <x:c r="AS4138" s="26"/>
      <x:c r="AT4138" s="26"/>
    </x:row>
    <x:row r="4139">
      <x:c r="C4139" s="11" t="str">
        <x:v>G2-A-SMW-ROL-30</x:v>
      </x:c>
      <x:c r="D4139" s="11" t="str">
        <x:v>G2</x:v>
      </x:c>
      <x:c r="E4139" s="11" t="str">
        <x:v>Regional flood and displacement</x:v>
      </x:c>
      <x:c r="F4139" s="11" t="str">
        <x:v>A-SMW</x:v>
      </x:c>
      <x:c r="G4139" s="11" t="str">
        <x:v>Strategic mobility wing</x:v>
      </x:c>
      <x:c r="H4139" s="11" t="str">
        <x:v>ROL-30</x:v>
      </x:c>
      <x:c r="I4139" s="19" t="n">
        <x:v>48</x:v>
      </x:c>
      <x:c r="J4139" s="21" t="n">
        <x:v>5</x:v>
      </x:c>
      <x:c r="K4139" s="18" t="n">
        <x:f>'05 Cargo Register'!K107</x:f>
        <x:v>506.25</x:v>
      </x:c>
      <x:c r="L4139" s="18" t="n">
        <x:f>'05 Cargo Register'!N107</x:f>
        <x:v>22</x:v>
      </x:c>
      <x:c r="M4139" s="18" t="n">
        <x:f>'05 Cargo Register'!O107</x:f>
        <x:v>1402.5</x:v>
      </x:c>
      <x:c r="N4139" s="18" t="n">
        <x:f>J4139*K4139</x:f>
        <x:v>2531.25</x:v>
      </x:c>
      <x:c r="O4139" s="18" t="n">
        <x:f>J4139*L4139</x:f>
        <x:v>110</x:v>
      </x:c>
      <x:c r="P4139" s="18" t="n">
        <x:f>J4139*M4139</x:f>
        <x:v>7012.5</x:v>
      </x:c>
      <x:c r="Q4139" s="22" t="n">
        <x:f>'01 Controls'!$E$31*'02 Cargo Classes'!$M$12</x:f>
        <x:v>0</x:v>
      </x:c>
      <x:c r="R4139" s="22" t="n">
        <x:f>'01 Controls'!$F$31*'02 Cargo Classes'!$N$12</x:f>
        <x:v>0.75</x:v>
      </x:c>
      <x:c r="S4139" s="22" t="n">
        <x:f>'01 Controls'!$G$31*'02 Cargo Classes'!$O$12</x:f>
        <x:v>0</x:v>
      </x:c>
      <x:c r="T4139" s="22" t="n">
        <x:f>'01 Controls'!$H$31*'02 Cargo Classes'!$P$12</x:f>
        <x:v>0.06</x:v>
      </x:c>
      <x:c r="U4139" s="22" t="n">
        <x:f>SUM(Q4139:T4139)</x:f>
        <x:v>0.81</x:v>
      </x:c>
      <x:c r="V4139" s="18" t="n">
        <x:f>IF(U4139=0,0,N4139*Q4139/U4139)</x:f>
        <x:v>0</x:v>
      </x:c>
      <x:c r="W4139" s="18" t="n">
        <x:f>IF(U4139=0,0,P4139*Q4139/U4139)</x:f>
        <x:v>0</x:v>
      </x:c>
      <x:c r="X4139" s="18" t="n">
        <x:f>MAX(V4139,W4139*'01 Controls'!$E$12)</x:f>
        <x:v>0</x:v>
      </x:c>
      <x:c r="Y4139" s="18" t="n">
        <x:f>IF(U4139=0,0,N4139*R4139/U4139)</x:f>
        <x:v>2343.75</x:v>
      </x:c>
      <x:c r="Z4139" s="18" t="n">
        <x:f>IF(U4139=0,0,P4139*R4139/U4139)</x:f>
        <x:v>6493.055555555555</x:v>
      </x:c>
      <x:c r="AA4139" s="18" t="n">
        <x:f>MAX(Y4139,Z4139*'01 Controls'!$E$13)</x:f>
        <x:v>2343.75</x:v>
      </x:c>
      <x:c r="AB4139" s="18" t="n">
        <x:f>IF(U4139=0,0,N4139*S4139/U4139)</x:f>
        <x:v>0</x:v>
      </x:c>
      <x:c r="AC4139" s="18" t="n">
        <x:f>IF(U4139=0,0,P4139*S4139/U4139)</x:f>
        <x:v>0</x:v>
      </x:c>
      <x:c r="AD4139" s="18" t="n">
        <x:f>MAX(AB4139,AC4139*'01 Controls'!$E$14)</x:f>
        <x:v>0</x:v>
      </x:c>
      <x:c r="AE4139" s="18" t="n">
        <x:f>IF(U4139=0,0,N4139*T4139/U4139)</x:f>
        <x:v>187.5</x:v>
      </x:c>
      <x:c r="AF4139" s="18" t="n">
        <x:f>IF(U4139=0,0,P4139*T4139/U4139)</x:f>
        <x:v>519.4444444444445</x:v>
      </x:c>
      <x:c r="AG4139" s="18" t="n">
        <x:f>MAX(AE4139,AF4139*'01 Controls'!$E$15)</x:f>
        <x:v>187.5</x:v>
      </x:c>
      <x:c r="AH4139" s="18" t="n">
        <x:f>SUM(V4139,Y4139,AB4139,AE4139)</x:f>
        <x:v>2531.25</x:v>
      </x:c>
      <x:c r="AI4139" s="18" t="n">
        <x:f>N4139-AH4139</x:f>
        <x:v>0</x:v>
      </x:c>
      <x:c r="AJ4139" s="18" t="n">
        <x:f>V4139*INDEX('07 Mode Capacity'!$P$6:$P$17,MATCH("AIR-"&amp;I4139,'07 Mode Capacity'!$C$6:$C$17,0))</x:f>
        <x:v>0</x:v>
      </x:c>
      <x:c r="AK4139" s="18" t="n">
        <x:f>Y4139*INDEX('07 Mode Capacity'!$P$6:$P$17,MATCH("OCEAN-"&amp;I4139,'07 Mode Capacity'!$C$6:$C$17,0))</x:f>
        <x:v>205.39753160822858</x:v>
      </x:c>
      <x:c r="AL4139" s="18" t="n">
        <x:f>AB4139*INDEX('07 Mode Capacity'!$P$6:$P$17,MATCH("LAND-"&amp;I4139,'07 Mode Capacity'!$C$6:$C$17,0))</x:f>
        <x:v>0</x:v>
      </x:c>
      <x:c r="AM4139" s="18" t="n">
        <x:f>AE4139*INDEX('07 Mode Capacity'!$P$6:$P$17,MATCH("INLAND-"&amp;I4139,'07 Mode Capacity'!$C$6:$C$17,0))</x:f>
        <x:v>118.35644402431015</x:v>
      </x:c>
      <x:c r="AN4139" s="18" t="n">
        <x:f>SUM(AJ4139:AM4139)</x:f>
        <x:v>323.75397563253875</x:v>
      </x:c>
      <x:c r="AO4139" s="17" t="n">
        <x:f>IF(N4139=0,1,AN4139/N4139)</x:f>
        <x:v>0.12790280518816347</x:v>
      </x:c>
      <x:c r="AP4139" s="11" t="str">
        <x:f>IF(AO4139&gt;='01 Controls'!$E$16,"PASS","FAIL")</x:f>
        <x:v>FAIL</x:v>
      </x:c>
      <x:c r="AQ4139" s="11" t="str">
        <x:v>UNQUANTIFIED</x:v>
      </x:c>
      <x:c r="AR4139" s="11" t="str">
        <x:v>Position-class planning record; serial item and receiver open</x:v>
      </x:c>
      <x:c r="AS4139" s="26"/>
      <x:c r="AT4139" s="26"/>
    </x:row>
    <x:row r="4140">
      <x:c r="C4140" s="11" t="str">
        <x:v>G2-A-SMW-LIN-18</x:v>
      </x:c>
      <x:c r="D4140" s="11" t="str">
        <x:v>G2</x:v>
      </x:c>
      <x:c r="E4140" s="11" t="str">
        <x:v>Regional flood and displacement</x:v>
      </x:c>
      <x:c r="F4140" s="11" t="str">
        <x:v>A-SMW</x:v>
      </x:c>
      <x:c r="G4140" s="11" t="str">
        <x:v>Strategic mobility wing</x:v>
      </x:c>
      <x:c r="H4140" s="11" t="str">
        <x:v>LIN-18</x:v>
      </x:c>
      <x:c r="I4140" s="19" t="n">
        <x:v>72</x:v>
      </x:c>
      <x:c r="J4140" s="21" t="n">
        <x:v>5</x:v>
      </x:c>
      <x:c r="K4140" s="18" t="n">
        <x:f>'05 Cargo Register'!K108</x:f>
        <x:v>112.5</x:v>
      </x:c>
      <x:c r="L4140" s="18" t="n">
        <x:f>'05 Cargo Register'!N108</x:f>
        <x:v>8</x:v>
      </x:c>
      <x:c r="M4140" s="18" t="n">
        <x:f>'05 Cargo Register'!O108</x:f>
        <x:v>352</x:v>
      </x:c>
      <x:c r="N4140" s="18" t="n">
        <x:f>J4140*K4140</x:f>
        <x:v>562.5</x:v>
      </x:c>
      <x:c r="O4140" s="18" t="n">
        <x:f>J4140*L4140</x:f>
        <x:v>40</x:v>
      </x:c>
      <x:c r="P4140" s="18" t="n">
        <x:f>J4140*M4140</x:f>
        <x:v>1760</x:v>
      </x:c>
      <x:c r="Q4140" s="22" t="n">
        <x:f>'01 Controls'!$E$31*'02 Cargo Classes'!$M$13</x:f>
        <x:v>0</x:v>
      </x:c>
      <x:c r="R4140" s="22" t="n">
        <x:f>'01 Controls'!$F$31*'02 Cargo Classes'!$N$13</x:f>
        <x:v>0.8999999999999999</x:v>
      </x:c>
      <x:c r="S4140" s="22" t="n">
        <x:f>'01 Controls'!$G$31*'02 Cargo Classes'!$O$13</x:f>
        <x:v>0</x:v>
      </x:c>
      <x:c r="T4140" s="22" t="n">
        <x:f>'01 Controls'!$H$31*'02 Cargo Classes'!$P$13</x:f>
        <x:v>0.1</x:v>
      </x:c>
      <x:c r="U4140" s="22" t="n">
        <x:f>SUM(Q4140:T4140)</x:f>
        <x:v>0.9999999999999999</x:v>
      </x:c>
      <x:c r="V4140" s="18" t="n">
        <x:f>IF(U4140=0,0,N4140*Q4140/U4140)</x:f>
        <x:v>0</x:v>
      </x:c>
      <x:c r="W4140" s="18" t="n">
        <x:f>IF(U4140=0,0,P4140*Q4140/U4140)</x:f>
        <x:v>0</x:v>
      </x:c>
      <x:c r="X4140" s="18" t="n">
        <x:f>MAX(V4140,W4140*'01 Controls'!$E$12)</x:f>
        <x:v>0</x:v>
      </x:c>
      <x:c r="Y4140" s="18" t="n">
        <x:f>IF(U4140=0,0,N4140*R4140/U4140)</x:f>
        <x:v>506.25</x:v>
      </x:c>
      <x:c r="Z4140" s="18" t="n">
        <x:f>IF(U4140=0,0,P4140*R4140/U4140)</x:f>
        <x:v>1584</x:v>
      </x:c>
      <x:c r="AA4140" s="18" t="n">
        <x:f>MAX(Y4140,Z4140*'01 Controls'!$E$13)</x:f>
        <x:v>506.25</x:v>
      </x:c>
      <x:c r="AB4140" s="18" t="n">
        <x:f>IF(U4140=0,0,N4140*S4140/U4140)</x:f>
        <x:v>0</x:v>
      </x:c>
      <x:c r="AC4140" s="18" t="n">
        <x:f>IF(U4140=0,0,P4140*S4140/U4140)</x:f>
        <x:v>0</x:v>
      </x:c>
      <x:c r="AD4140" s="18" t="n">
        <x:f>MAX(AB4140,AC4140*'01 Controls'!$E$14)</x:f>
        <x:v>0</x:v>
      </x:c>
      <x:c r="AE4140" s="18" t="n">
        <x:f>IF(U4140=0,0,N4140*T4140/U4140)</x:f>
        <x:v>56.25000000000001</x:v>
      </x:c>
      <x:c r="AF4140" s="18" t="n">
        <x:f>IF(U4140=0,0,P4140*T4140/U4140)</x:f>
        <x:v>176.00000000000003</x:v>
      </x:c>
      <x:c r="AG4140" s="18" t="n">
        <x:f>MAX(AE4140,AF4140*'01 Controls'!$E$15)</x:f>
        <x:v>56.25000000000001</x:v>
      </x:c>
      <x:c r="AH4140" s="18" t="n">
        <x:f>SUM(V4140,Y4140,AB4140,AE4140)</x:f>
        <x:v>562.5</x:v>
      </x:c>
      <x:c r="AI4140" s="18" t="n">
        <x:f>N4140-AH4140</x:f>
        <x:v>0</x:v>
      </x:c>
      <x:c r="AJ4140" s="18" t="n">
        <x:f>V4140*INDEX('07 Mode Capacity'!$P$6:$P$17,MATCH("AIR-"&amp;I4140,'07 Mode Capacity'!$C$6:$C$17,0))</x:f>
        <x:v>0</x:v>
      </x:c>
      <x:c r="AK4140" s="18" t="n">
        <x:f>Y4140*INDEX('07 Mode Capacity'!$P$6:$P$17,MATCH("OCEAN-"&amp;I4140,'07 Mode Capacity'!$C$6:$C$17,0))</x:f>
        <x:v>396.27628891954</x:v>
      </x:c>
      <x:c r="AL4140" s="18" t="n">
        <x:f>AB4140*INDEX('07 Mode Capacity'!$P$6:$P$17,MATCH("LAND-"&amp;I4140,'07 Mode Capacity'!$C$6:$C$17,0))</x:f>
        <x:v>0</x:v>
      </x:c>
      <x:c r="AM4140" s="18" t="n">
        <x:f>AE4140*INDEX('07 Mode Capacity'!$P$6:$P$17,MATCH("INLAND-"&amp;I4140,'07 Mode Capacity'!$C$6:$C$17,0))</x:f>
        <x:v>56.25000000000001</x:v>
      </x:c>
      <x:c r="AN4140" s="18" t="n">
        <x:f>SUM(AJ4140:AM4140)</x:f>
        <x:v>452.52628891954</x:v>
      </x:c>
      <x:c r="AO4140" s="17" t="n">
        <x:f>IF(N4140=0,1,AN4140/N4140)</x:f>
        <x:v>0.8044911803014044</x:v>
      </x:c>
      <x:c r="AP4140" s="11" t="str">
        <x:f>IF(AO4140&gt;='01 Controls'!$E$16,"PASS","FAIL")</x:f>
        <x:v>FAIL</x:v>
      </x:c>
      <x:c r="AQ4140" s="11" t="str">
        <x:v>UNQUANTIFIED</x:v>
      </x:c>
      <x:c r="AR4140" s="11" t="str">
        <x:v>Position-class planning record; serial item and receiver open</x:v>
      </x:c>
      <x:c r="AS4140" s="26"/>
      <x:c r="AT4140" s="26"/>
    </x:row>
    <x:row r="4141">
      <x:c r="C4141" s="11" t="str">
        <x:v>G2-A-SMW-BLK-08</x:v>
      </x:c>
      <x:c r="D4141" s="11" t="str">
        <x:v>G2</x:v>
      </x:c>
      <x:c r="E4141" s="11" t="str">
        <x:v>Regional flood and displacement</x:v>
      </x:c>
      <x:c r="F4141" s="11" t="str">
        <x:v>A-SMW</x:v>
      </x:c>
      <x:c r="G4141" s="11" t="str">
        <x:v>Strategic mobility wing</x:v>
      </x:c>
      <x:c r="H4141" s="11" t="str">
        <x:v>BLK-08</x:v>
      </x:c>
      <x:c r="I4141" s="19" t="n">
        <x:v>48</x:v>
      </x:c>
      <x:c r="J4141" s="21" t="n">
        <x:v>5</x:v>
      </x:c>
      <x:c r="K4141" s="18" t="n">
        <x:f>'05 Cargo Register'!K109</x:f>
        <x:v>56.25</x:v>
      </x:c>
      <x:c r="L4141" s="18" t="n">
        <x:f>'05 Cargo Register'!N109</x:f>
        <x:v>9</x:v>
      </x:c>
      <x:c r="M4141" s="18" t="n">
        <x:f>'05 Cargo Register'!O109</x:f>
        <x:v>459</x:v>
      </x:c>
      <x:c r="N4141" s="18" t="n">
        <x:f>J4141*K4141</x:f>
        <x:v>281.25</x:v>
      </x:c>
      <x:c r="O4141" s="18" t="n">
        <x:f>J4141*L4141</x:f>
        <x:v>45</x:v>
      </x:c>
      <x:c r="P4141" s="18" t="n">
        <x:f>J4141*M4141</x:f>
        <x:v>2295</x:v>
      </x:c>
      <x:c r="Q4141" s="22" t="n">
        <x:f>'01 Controls'!$E$31*'02 Cargo Classes'!$M$14</x:f>
        <x:v>0.15</x:v>
      </x:c>
      <x:c r="R4141" s="22" t="n">
        <x:f>'01 Controls'!$F$31*'02 Cargo Classes'!$N$14</x:f>
        <x:v>0.6000000000000001</x:v>
      </x:c>
      <x:c r="S4141" s="22" t="n">
        <x:f>'01 Controls'!$G$31*'02 Cargo Classes'!$O$14</x:f>
        <x:v>0</x:v>
      </x:c>
      <x:c r="T4141" s="22" t="n">
        <x:f>'01 Controls'!$H$31*'02 Cargo Classes'!$P$14</x:f>
        <x:v>0.05</x:v>
      </x:c>
      <x:c r="U4141" s="22" t="n">
        <x:f>SUM(Q4141:T4141)</x:f>
        <x:v>0.8000000000000002</x:v>
      </x:c>
      <x:c r="V4141" s="18" t="n">
        <x:f>IF(U4141=0,0,N4141*Q4141/U4141)</x:f>
        <x:v>52.73437499999999</x:v>
      </x:c>
      <x:c r="W4141" s="18" t="n">
        <x:f>IF(U4141=0,0,P4141*Q4141/U4141)</x:f>
        <x:v>430.31249999999994</x:v>
      </x:c>
      <x:c r="X4141" s="18" t="n">
        <x:f>MAX(V4141,W4141*'01 Controls'!$E$12)</x:f>
        <x:v>107.57812499999999</x:v>
      </x:c>
      <x:c r="Y4141" s="18" t="n">
        <x:f>IF(U4141=0,0,N4141*R4141/U4141)</x:f>
        <x:v>210.9375</x:v>
      </x:c>
      <x:c r="Z4141" s="18" t="n">
        <x:f>IF(U4141=0,0,P4141*R4141/U4141)</x:f>
        <x:v>1721.25</x:v>
      </x:c>
      <x:c r="AA4141" s="18" t="n">
        <x:f>MAX(Y4141,Z4141*'01 Controls'!$E$13)</x:f>
        <x:v>258.1875</x:v>
      </x:c>
      <x:c r="AB4141" s="18" t="n">
        <x:f>IF(U4141=0,0,N4141*S4141/U4141)</x:f>
        <x:v>0</x:v>
      </x:c>
      <x:c r="AC4141" s="18" t="n">
        <x:f>IF(U4141=0,0,P4141*S4141/U4141)</x:f>
        <x:v>0</x:v>
      </x:c>
      <x:c r="AD4141" s="18" t="n">
        <x:f>MAX(AB4141,AC4141*'01 Controls'!$E$14)</x:f>
        <x:v>0</x:v>
      </x:c>
      <x:c r="AE4141" s="18" t="n">
        <x:f>IF(U4141=0,0,N4141*T4141/U4141)</x:f>
        <x:v>17.578124999999996</x:v>
      </x:c>
      <x:c r="AF4141" s="18" t="n">
        <x:f>IF(U4141=0,0,P4141*T4141/U4141)</x:f>
        <x:v>143.43749999999997</x:v>
      </x:c>
      <x:c r="AG4141" s="18" t="n">
        <x:f>MAX(AE4141,AF4141*'01 Controls'!$E$15)</x:f>
        <x:v>25.818749999999994</x:v>
      </x:c>
      <x:c r="AH4141" s="18" t="n">
        <x:f>SUM(V4141,Y4141,AB4141,AE4141)</x:f>
        <x:v>281.25</x:v>
      </x:c>
      <x:c r="AI4141" s="18" t="n">
        <x:f>N4141-AH4141</x:f>
        <x:v>0</x:v>
      </x:c>
      <x:c r="AJ4141" s="18" t="n">
        <x:f>V4141*INDEX('07 Mode Capacity'!$P$6:$P$17,MATCH("AIR-"&amp;I4141,'07 Mode Capacity'!$C$6:$C$17,0))</x:f>
        <x:v>14.783325730099413</x:v>
      </x:c>
      <x:c r="AK4141" s="18" t="n">
        <x:f>Y4141*INDEX('07 Mode Capacity'!$P$6:$P$17,MATCH("OCEAN-"&amp;I4141,'07 Mode Capacity'!$C$6:$C$17,0))</x:f>
        <x:v>18.48577784474057</x:v>
      </x:c>
      <x:c r="AL4141" s="18" t="n">
        <x:f>AB4141*INDEX('07 Mode Capacity'!$P$6:$P$17,MATCH("LAND-"&amp;I4141,'07 Mode Capacity'!$C$6:$C$17,0))</x:f>
        <x:v>0</x:v>
      </x:c>
      <x:c r="AM4141" s="18" t="n">
        <x:f>AE4141*INDEX('07 Mode Capacity'!$P$6:$P$17,MATCH("INLAND-"&amp;I4141,'07 Mode Capacity'!$C$6:$C$17,0))</x:f>
        <x:v>11.095916627279076</x:v>
      </x:c>
      <x:c r="AN4141" s="18" t="n">
        <x:f>SUM(AJ4141:AM4141)</x:f>
        <x:v>44.36502020211906</x:v>
      </x:c>
      <x:c r="AO4141" s="17" t="n">
        <x:f>IF(N4141=0,1,AN4141/N4141)</x:f>
        <x:v>0.1577422940519789</x:v>
      </x:c>
      <x:c r="AP4141" s="11" t="str">
        <x:f>IF(AO4141&gt;='01 Controls'!$E$16,"PASS","FAIL")</x:f>
        <x:v>FAIL</x:v>
      </x:c>
      <x:c r="AQ4141" s="11" t="str">
        <x:v>UNQUANTIFIED</x:v>
      </x:c>
      <x:c r="AR4141" s="11" t="str">
        <x:v>Position-class planning record; serial item and receiver open</x:v>
      </x:c>
      <x:c r="AS4141" s="26"/>
      <x:c r="AT4141" s="26"/>
    </x:row>
    <x:row r="4142">
      <x:c r="C4142" s="11" t="str">
        <x:v>G2-A-SMW-OOG-80</x:v>
      </x:c>
      <x:c r="D4142" s="11" t="str">
        <x:v>G2</x:v>
      </x:c>
      <x:c r="E4142" s="11" t="str">
        <x:v>Regional flood and displacement</x:v>
      </x:c>
      <x:c r="F4142" s="11" t="str">
        <x:v>A-SMW</x:v>
      </x:c>
      <x:c r="G4142" s="11" t="str">
        <x:v>Strategic mobility wing</x:v>
      </x:c>
      <x:c r="H4142" s="11" t="str">
        <x:v>OOG-80</x:v>
      </x:c>
      <x:c r="I4142" s="19" t="n">
        <x:v>72</x:v>
      </x:c>
      <x:c r="J4142" s="21" t="n">
        <x:v>5</x:v>
      </x:c>
      <x:c r="K4142" s="18" t="n">
        <x:f>'05 Cargo Register'!K110</x:f>
        <x:v>562.5</x:v>
      </x:c>
      <x:c r="L4142" s="18" t="n">
        <x:f>'05 Cargo Register'!N110</x:f>
        <x:v>10</x:v>
      </x:c>
      <x:c r="M4142" s="18" t="n">
        <x:f>'05 Cargo Register'!O110</x:f>
        <x:v>1760</x:v>
      </x:c>
      <x:c r="N4142" s="18" t="n">
        <x:f>J4142*K4142</x:f>
        <x:v>2812.5</x:v>
      </x:c>
      <x:c r="O4142" s="18" t="n">
        <x:f>J4142*L4142</x:f>
        <x:v>50</x:v>
      </x:c>
      <x:c r="P4142" s="18" t="n">
        <x:f>J4142*M4142</x:f>
        <x:v>8800</x:v>
      </x:c>
      <x:c r="Q4142" s="22" t="n">
        <x:f>'01 Controls'!$E$31*'02 Cargo Classes'!$M$15</x:f>
        <x:v>0</x:v>
      </x:c>
      <x:c r="R4142" s="22" t="n">
        <x:f>'01 Controls'!$F$31*'02 Cargo Classes'!$N$15</x:f>
        <x:v>1.5</x:v>
      </x:c>
      <x:c r="S4142" s="22" t="n">
        <x:f>'01 Controls'!$G$31*'02 Cargo Classes'!$O$15</x:f>
        <x:v>0</x:v>
      </x:c>
      <x:c r="T4142" s="22" t="n">
        <x:f>'01 Controls'!$H$31*'02 Cargo Classes'!$P$15</x:f>
        <x:v>0.05</x:v>
      </x:c>
      <x:c r="U4142" s="22" t="n">
        <x:f>SUM(Q4142:T4142)</x:f>
        <x:v>1.55</x:v>
      </x:c>
      <x:c r="V4142" s="18" t="n">
        <x:f>IF(U4142=0,0,N4142*Q4142/U4142)</x:f>
        <x:v>0</x:v>
      </x:c>
      <x:c r="W4142" s="18" t="n">
        <x:f>IF(U4142=0,0,P4142*Q4142/U4142)</x:f>
        <x:v>0</x:v>
      </x:c>
      <x:c r="X4142" s="18" t="n">
        <x:f>MAX(V4142,W4142*'01 Controls'!$E$12)</x:f>
        <x:v>0</x:v>
      </x:c>
      <x:c r="Y4142" s="18" t="n">
        <x:f>IF(U4142=0,0,N4142*R4142/U4142)</x:f>
        <x:v>2721.774193548387</x:v>
      </x:c>
      <x:c r="Z4142" s="18" t="n">
        <x:f>IF(U4142=0,0,P4142*R4142/U4142)</x:f>
        <x:v>8516.129032258064</x:v>
      </x:c>
      <x:c r="AA4142" s="18" t="n">
        <x:f>MAX(Y4142,Z4142*'01 Controls'!$E$13)</x:f>
        <x:v>2721.774193548387</x:v>
      </x:c>
      <x:c r="AB4142" s="18" t="n">
        <x:f>IF(U4142=0,0,N4142*S4142/U4142)</x:f>
        <x:v>0</x:v>
      </x:c>
      <x:c r="AC4142" s="18" t="n">
        <x:f>IF(U4142=0,0,P4142*S4142/U4142)</x:f>
        <x:v>0</x:v>
      </x:c>
      <x:c r="AD4142" s="18" t="n">
        <x:f>MAX(AB4142,AC4142*'01 Controls'!$E$14)</x:f>
        <x:v>0</x:v>
      </x:c>
      <x:c r="AE4142" s="18" t="n">
        <x:f>IF(U4142=0,0,N4142*T4142/U4142)</x:f>
        <x:v>90.7258064516129</x:v>
      </x:c>
      <x:c r="AF4142" s="18" t="n">
        <x:f>IF(U4142=0,0,P4142*T4142/U4142)</x:f>
        <x:v>283.8709677419355</x:v>
      </x:c>
      <x:c r="AG4142" s="18" t="n">
        <x:f>MAX(AE4142,AF4142*'01 Controls'!$E$15)</x:f>
        <x:v>90.7258064516129</x:v>
      </x:c>
      <x:c r="AH4142" s="18" t="n">
        <x:f>SUM(V4142,Y4142,AB4142,AE4142)</x:f>
        <x:v>2812.4999999999995</x:v>
      </x:c>
      <x:c r="AI4142" s="18" t="n">
        <x:f>N4142-AH4142</x:f>
        <x:v>4.547473508864641e-13</x:v>
      </x:c>
      <x:c r="AJ4142" s="18" t="n">
        <x:f>V4142*INDEX('07 Mode Capacity'!$P$6:$P$17,MATCH("AIR-"&amp;I4142,'07 Mode Capacity'!$C$6:$C$17,0))</x:f>
        <x:v>0</x:v>
      </x:c>
      <x:c r="AK4142" s="18" t="n">
        <x:f>Y4142*INDEX('07 Mode Capacity'!$P$6:$P$17,MATCH("OCEAN-"&amp;I4142,'07 Mode Capacity'!$C$6:$C$17,0))</x:f>
        <x:v>2130.5176823631177</x:v>
      </x:c>
      <x:c r="AL4142" s="18" t="n">
        <x:f>AB4142*INDEX('07 Mode Capacity'!$P$6:$P$17,MATCH("LAND-"&amp;I4142,'07 Mode Capacity'!$C$6:$C$17,0))</x:f>
        <x:v>0</x:v>
      </x:c>
      <x:c r="AM4142" s="18" t="n">
        <x:f>AE4142*INDEX('07 Mode Capacity'!$P$6:$P$17,MATCH("INLAND-"&amp;I4142,'07 Mode Capacity'!$C$6:$C$17,0))</x:f>
        <x:v>90.7258064516129</x:v>
      </x:c>
      <x:c r="AN4142" s="18" t="n">
        <x:f>SUM(AJ4142:AM4142)</x:f>
        <x:v>2221.2434888147304</x:v>
      </x:c>
      <x:c r="AO4142" s="17" t="n">
        <x:f>IF(N4142=0,1,AN4142/N4142)</x:f>
        <x:v>0.7897754626896819</x:v>
      </x:c>
      <x:c r="AP4142" s="11" t="str">
        <x:f>IF(AO4142&gt;='01 Controls'!$E$16,"PASS","FAIL")</x:f>
        <x:v>FAIL</x:v>
      </x:c>
      <x:c r="AQ4142" s="11" t="str">
        <x:v>UNQUANTIFIED</x:v>
      </x:c>
      <x:c r="AR4142" s="11" t="str">
        <x:v>Position-class planning record; serial item and receiver open</x:v>
      </x:c>
      <x:c r="AS4142" s="26"/>
      <x:c r="AT4142" s="26"/>
    </x:row>
    <x:row r="4143">
      <x:c r="C4143" s="11" t="str">
        <x:v>G2-A-AAG-APL-45</x:v>
      </x:c>
      <x:c r="D4143" s="11" t="str">
        <x:v>G2</x:v>
      </x:c>
      <x:c r="E4143" s="11" t="str">
        <x:v>Regional flood and displacement</x:v>
      </x:c>
      <x:c r="F4143" s="11" t="str">
        <x:v>A-AAG</x:v>
      </x:c>
      <x:c r="G4143" s="11" t="str">
        <x:v>Austere air-access group</x:v>
      </x:c>
      <x:c r="H4143" s="11" t="str">
        <x:v>APL-45</x:v>
      </x:c>
      <x:c r="I4143" s="19" t="n">
        <x:v>24</x:v>
      </x:c>
      <x:c r="J4143" s="21" t="n">
        <x:v>5</x:v>
      </x:c>
      <x:c r="K4143" s="18" t="n">
        <x:f>'05 Cargo Register'!K111</x:f>
        <x:v>225</x:v>
      </x:c>
      <x:c r="L4143" s="18" t="n">
        <x:f>'05 Cargo Register'!N111</x:f>
        <x:v>59</x:v>
      </x:c>
      <x:c r="M4143" s="18" t="n">
        <x:f>'05 Cargo Register'!O111</x:f>
        <x:v>442.5</x:v>
      </x:c>
      <x:c r="N4143" s="18" t="n">
        <x:f>J4143*K4143</x:f>
        <x:v>1125</x:v>
      </x:c>
      <x:c r="O4143" s="18" t="n">
        <x:f>J4143*L4143</x:f>
        <x:v>295</x:v>
      </x:c>
      <x:c r="P4143" s="18" t="n">
        <x:f>J4143*M4143</x:f>
        <x:v>2212.5</x:v>
      </x:c>
      <x:c r="Q4143" s="22" t="n">
        <x:f>'01 Controls'!$E$31*'02 Cargo Classes'!$M$6</x:f>
        <x:v>0.44999999999999996</x:v>
      </x:c>
      <x:c r="R4143" s="22" t="n">
        <x:f>'01 Controls'!$F$31*'02 Cargo Classes'!$N$6</x:f>
        <x:v>0.30000000000000004</x:v>
      </x:c>
      <x:c r="S4143" s="22" t="n">
        <x:f>'01 Controls'!$G$31*'02 Cargo Classes'!$O$6</x:f>
        <x:v>0</x:v>
      </x:c>
      <x:c r="T4143" s="22" t="n">
        <x:f>'01 Controls'!$H$31*'02 Cargo Classes'!$P$6</x:f>
        <x:v>0.03</x:v>
      </x:c>
      <x:c r="U4143" s="22" t="n">
        <x:f>SUM(Q4143:T4143)</x:f>
        <x:v>0.78</x:v>
      </x:c>
      <x:c r="V4143" s="18" t="n">
        <x:f>IF(U4143=0,0,N4143*Q4143/U4143)</x:f>
        <x:v>649.0384615384614</x:v>
      </x:c>
      <x:c r="W4143" s="18" t="n">
        <x:f>IF(U4143=0,0,P4143*Q4143/U4143)</x:f>
        <x:v>1276.4423076923074</x:v>
      </x:c>
      <x:c r="X4143" s="18" t="n">
        <x:f>MAX(V4143,W4143*'01 Controls'!$E$12)</x:f>
        <x:v>649.0384615384614</x:v>
      </x:c>
      <x:c r="Y4143" s="18" t="n">
        <x:f>IF(U4143=0,0,N4143*R4143/U4143)</x:f>
        <x:v>432.69230769230774</x:v>
      </x:c>
      <x:c r="Z4143" s="18" t="n">
        <x:f>IF(U4143=0,0,P4143*R4143/U4143)</x:f>
        <x:v>850.9615384615386</x:v>
      </x:c>
      <x:c r="AA4143" s="18" t="n">
        <x:f>MAX(Y4143,Z4143*'01 Controls'!$E$13)</x:f>
        <x:v>432.69230769230774</x:v>
      </x:c>
      <x:c r="AB4143" s="18" t="n">
        <x:f>IF(U4143=0,0,N4143*S4143/U4143)</x:f>
        <x:v>0</x:v>
      </x:c>
      <x:c r="AC4143" s="18" t="n">
        <x:f>IF(U4143=0,0,P4143*S4143/U4143)</x:f>
        <x:v>0</x:v>
      </x:c>
      <x:c r="AD4143" s="18" t="n">
        <x:f>MAX(AB4143,AC4143*'01 Controls'!$E$14)</x:f>
        <x:v>0</x:v>
      </x:c>
      <x:c r="AE4143" s="18" t="n">
        <x:f>IF(U4143=0,0,N4143*T4143/U4143)</x:f>
        <x:v>43.26923076923077</x:v>
      </x:c>
      <x:c r="AF4143" s="18" t="n">
        <x:f>IF(U4143=0,0,P4143*T4143/U4143)</x:f>
        <x:v>85.09615384615384</x:v>
      </x:c>
      <x:c r="AG4143" s="18" t="n">
        <x:f>MAX(AE4143,AF4143*'01 Controls'!$E$15)</x:f>
        <x:v>43.26923076923077</x:v>
      </x:c>
      <x:c r="AH4143" s="18" t="n">
        <x:f>SUM(V4143,Y4143,AB4143,AE4143)</x:f>
        <x:v>1124.9999999999998</x:v>
      </x:c>
      <x:c r="AI4143" s="18" t="n">
        <x:f>N4143-AH4143</x:f>
        <x:v>2.2737367544323206e-13</x:v>
      </x:c>
      <x:c r="AJ4143" s="18" t="n">
        <x:f>V4143*INDEX('07 Mode Capacity'!$P$6:$P$17,MATCH("AIR-"&amp;I4143,'07 Mode Capacity'!$C$6:$C$17,0))</x:f>
        <x:v>131.69903441465087</x:v>
      </x:c>
      <x:c r="AK4143" s="18" t="n">
        <x:f>Y4143*INDEX('07 Mode Capacity'!$P$6:$P$17,MATCH("OCEAN-"&amp;I4143,'07 Mode Capacity'!$C$6:$C$17,0))</x:f>
        <x:v>64.94237700624434</x:v>
      </x:c>
      <x:c r="AL4143" s="18" t="n">
        <x:f>AB4143*INDEX('07 Mode Capacity'!$P$6:$P$17,MATCH("LAND-"&amp;I4143,'07 Mode Capacity'!$C$6:$C$17,0))</x:f>
        <x:v>0</x:v>
      </x:c>
      <x:c r="AM4143" s="18" t="n">
        <x:f>AE4143*INDEX('07 Mode Capacity'!$P$6:$P$17,MATCH("INLAND-"&amp;I4143,'07 Mode Capacity'!$C$6:$C$17,0))</x:f>
        <x:v>43.26923076923077</x:v>
      </x:c>
      <x:c r="AN4143" s="18" t="n">
        <x:f>SUM(AJ4143:AM4143)</x:f>
        <x:v>239.910642190126</x:v>
      </x:c>
      <x:c r="AO4143" s="17" t="n">
        <x:f>IF(N4143=0,1,AN4143/N4143)</x:f>
        <x:v>0.2132539041690009</x:v>
      </x:c>
      <x:c r="AP4143" s="11" t="str">
        <x:f>IF(AO4143&gt;='01 Controls'!$E$16,"PASS","FAIL")</x:f>
        <x:v>FAIL</x:v>
      </x:c>
      <x:c r="AQ4143" s="11" t="str">
        <x:v>UNQUANTIFIED</x:v>
      </x:c>
      <x:c r="AR4143" s="11" t="str">
        <x:v>Position-class planning record; serial item and receiver open</x:v>
      </x:c>
      <x:c r="AS4143" s="26"/>
      <x:c r="AT4143" s="26"/>
    </x:row>
    <x:row r="4144">
      <x:c r="C4144" s="11" t="str">
        <x:v>G2-A-AAG-ISO-18</x:v>
      </x:c>
      <x:c r="D4144" s="11" t="str">
        <x:v>G2</x:v>
      </x:c>
      <x:c r="E4144" s="11" t="str">
        <x:v>Regional flood and displacement</x:v>
      </x:c>
      <x:c r="F4144" s="11" t="str">
        <x:v>A-AAG</x:v>
      </x:c>
      <x:c r="G4144" s="11" t="str">
        <x:v>Austere air-access group</x:v>
      </x:c>
      <x:c r="H4144" s="11" t="str">
        <x:v>ISO-18</x:v>
      </x:c>
      <x:c r="I4144" s="19" t="n">
        <x:v>48</x:v>
      </x:c>
      <x:c r="J4144" s="21" t="n">
        <x:v>5</x:v>
      </x:c>
      <x:c r="K4144" s="18" t="n">
        <x:f>'05 Cargo Register'!K112</x:f>
        <x:v>337.5</x:v>
      </x:c>
      <x:c r="L4144" s="18" t="n">
        <x:f>'05 Cargo Register'!N112</x:f>
        <x:v>23</x:v>
      </x:c>
      <x:c r="M4144" s="18" t="n">
        <x:f>'05 Cargo Register'!O112</x:f>
        <x:v>607.2</x:v>
      </x:c>
      <x:c r="N4144" s="18" t="n">
        <x:f>J4144*K4144</x:f>
        <x:v>1687.5</x:v>
      </x:c>
      <x:c r="O4144" s="18" t="n">
        <x:f>J4144*L4144</x:f>
        <x:v>115</x:v>
      </x:c>
      <x:c r="P4144" s="18" t="n">
        <x:f>J4144*M4144</x:f>
        <x:v>3036</x:v>
      </x:c>
      <x:c r="Q4144" s="22" t="n">
        <x:f>'01 Controls'!$E$31*'02 Cargo Classes'!$M$7</x:f>
        <x:v>0.03</x:v>
      </x:c>
      <x:c r="R4144" s="22" t="n">
        <x:f>'01 Controls'!$F$31*'02 Cargo Classes'!$N$7</x:f>
        <x:v>0.75</x:v>
      </x:c>
      <x:c r="S4144" s="22" t="n">
        <x:f>'01 Controls'!$G$31*'02 Cargo Classes'!$O$7</x:f>
        <x:v>0</x:v>
      </x:c>
      <x:c r="T4144" s="22" t="n">
        <x:f>'01 Controls'!$H$31*'02 Cargo Classes'!$P$7</x:f>
        <x:v>0.08000000000000002</x:v>
      </x:c>
      <x:c r="U4144" s="22" t="n">
        <x:f>SUM(Q4144:T4144)</x:f>
        <x:v>0.8600000000000001</x:v>
      </x:c>
      <x:c r="V4144" s="18" t="n">
        <x:f>IF(U4144=0,0,N4144*Q4144/U4144)</x:f>
        <x:v>58.86627906976744</x:v>
      </x:c>
      <x:c r="W4144" s="18" t="n">
        <x:f>IF(U4144=0,0,P4144*Q4144/U4144)</x:f>
        <x:v>105.90697674418604</x:v>
      </x:c>
      <x:c r="X4144" s="18" t="n">
        <x:f>MAX(V4144,W4144*'01 Controls'!$E$12)</x:f>
        <x:v>58.86627906976744</x:v>
      </x:c>
      <x:c r="Y4144" s="18" t="n">
        <x:f>IF(U4144=0,0,N4144*R4144/U4144)</x:f>
        <x:v>1471.6569767441858</x:v>
      </x:c>
      <x:c r="Z4144" s="18" t="n">
        <x:f>IF(U4144=0,0,P4144*R4144/U4144)</x:f>
        <x:v>2647.674418604651</x:v>
      </x:c>
      <x:c r="AA4144" s="18" t="n">
        <x:f>MAX(Y4144,Z4144*'01 Controls'!$E$13)</x:f>
        <x:v>1471.6569767441858</x:v>
      </x:c>
      <x:c r="AB4144" s="18" t="n">
        <x:f>IF(U4144=0,0,N4144*S4144/U4144)</x:f>
        <x:v>0</x:v>
      </x:c>
      <x:c r="AC4144" s="18" t="n">
        <x:f>IF(U4144=0,0,P4144*S4144/U4144)</x:f>
        <x:v>0</x:v>
      </x:c>
      <x:c r="AD4144" s="18" t="n">
        <x:f>MAX(AB4144,AC4144*'01 Controls'!$E$14)</x:f>
        <x:v>0</x:v>
      </x:c>
      <x:c r="AE4144" s="18" t="n">
        <x:f>IF(U4144=0,0,N4144*T4144/U4144)</x:f>
        <x:v>156.97674418604652</x:v>
      </x:c>
      <x:c r="AF4144" s="18" t="n">
        <x:f>IF(U4144=0,0,P4144*T4144/U4144)</x:f>
        <x:v>282.4186046511628</x:v>
      </x:c>
      <x:c r="AG4144" s="18" t="n">
        <x:f>MAX(AE4144,AF4144*'01 Controls'!$E$15)</x:f>
        <x:v>156.97674418604652</x:v>
      </x:c>
      <x:c r="AH4144" s="18" t="n">
        <x:f>SUM(V4144,Y4144,AB4144,AE4144)</x:f>
        <x:v>1687.4999999999998</x:v>
      </x:c>
      <x:c r="AI4144" s="18" t="n">
        <x:f>N4144-AH4144</x:f>
        <x:v>2.2737367544323206e-13</x:v>
      </x:c>
      <x:c r="AJ4144" s="18" t="n">
        <x:f>V4144*INDEX('07 Mode Capacity'!$P$6:$P$17,MATCH("AIR-"&amp;I4144,'07 Mode Capacity'!$C$6:$C$17,0))</x:f>
        <x:v>16.502317094064463</x:v>
      </x:c>
      <x:c r="AK4144" s="18" t="n">
        <x:f>Y4144*INDEX('07 Mode Capacity'!$P$6:$P$17,MATCH("OCEAN-"&amp;I4144,'07 Mode Capacity'!$C$6:$C$17,0))</x:f>
        <x:v>128.9705431028412</x:v>
      </x:c>
      <x:c r="AL4144" s="18" t="n">
        <x:f>AB4144*INDEX('07 Mode Capacity'!$P$6:$P$17,MATCH("LAND-"&amp;I4144,'07 Mode Capacity'!$C$6:$C$17,0))</x:f>
        <x:v>0</x:v>
      </x:c>
      <x:c r="AM4144" s="18" t="n">
        <x:f>AE4144*INDEX('07 Mode Capacity'!$P$6:$P$17,MATCH("INLAND-"&amp;I4144,'07 Mode Capacity'!$C$6:$C$17,0))</x:f>
        <x:v>99.08911592732943</x:v>
      </x:c>
      <x:c r="AN4144" s="18" t="n">
        <x:f>SUM(AJ4144:AM4144)</x:f>
        <x:v>244.5619761242351</x:v>
      </x:c>
      <x:c r="AO4144" s="17" t="n">
        <x:f>IF(N4144=0,1,AN4144/N4144)</x:f>
        <x:v>0.1449256154810282</x:v>
      </x:c>
      <x:c r="AP4144" s="11" t="str">
        <x:f>IF(AO4144&gt;='01 Controls'!$E$16,"PASS","FAIL")</x:f>
        <x:v>FAIL</x:v>
      </x:c>
      <x:c r="AQ4144" s="11" t="str">
        <x:v>UNQUANTIFIED</x:v>
      </x:c>
      <x:c r="AR4144" s="11" t="str">
        <x:v>Position-class planning record; serial item and receiver open</x:v>
      </x:c>
      <x:c r="AS4144" s="26"/>
      <x:c r="AT4144" s="26"/>
    </x:row>
    <x:row r="4145">
      <x:c r="C4145" s="11" t="str">
        <x:v>G2-A-AAG-COL-12</x:v>
      </x:c>
      <x:c r="D4145" s="11" t="str">
        <x:v>G2</x:v>
      </x:c>
      <x:c r="E4145" s="11" t="str">
        <x:v>Regional flood and displacement</x:v>
      </x:c>
      <x:c r="F4145" s="11" t="str">
        <x:v>A-AAG</x:v>
      </x:c>
      <x:c r="G4145" s="11" t="str">
        <x:v>Austere air-access group</x:v>
      </x:c>
      <x:c r="H4145" s="11" t="str">
        <x:v>COL-12</x:v>
      </x:c>
      <x:c r="I4145" s="19" t="n">
        <x:v>24</x:v>
      </x:c>
      <x:c r="J4145" s="21" t="n">
        <x:v>5</x:v>
      </x:c>
      <x:c r="K4145" s="18" t="n">
        <x:f>'05 Cargo Register'!K113</x:f>
        <x:v>84.375</x:v>
      </x:c>
      <x:c r="L4145" s="18" t="n">
        <x:f>'05 Cargo Register'!N113</x:f>
        <x:v>9</x:v>
      </x:c>
      <x:c r="M4145" s="18" t="n">
        <x:f>'05 Cargo Register'!O113</x:f>
        <x:v>237.60000000000002</x:v>
      </x:c>
      <x:c r="N4145" s="18" t="n">
        <x:f>J4145*K4145</x:f>
        <x:v>421.875</x:v>
      </x:c>
      <x:c r="O4145" s="18" t="n">
        <x:f>J4145*L4145</x:f>
        <x:v>45</x:v>
      </x:c>
      <x:c r="P4145" s="18" t="n">
        <x:f>J4145*M4145</x:f>
        <x:v>1188</x:v>
      </x:c>
      <x:c r="Q4145" s="22" t="n">
        <x:f>'01 Controls'!$E$31*'02 Cargo Classes'!$M$8</x:f>
        <x:v>0.3</x:v>
      </x:c>
      <x:c r="R4145" s="22" t="n">
        <x:f>'01 Controls'!$F$31*'02 Cargo Classes'!$N$8</x:f>
        <x:v>0.5249999999999999</x:v>
      </x:c>
      <x:c r="S4145" s="22" t="n">
        <x:f>'01 Controls'!$G$31*'02 Cargo Classes'!$O$8</x:f>
        <x:v>0</x:v>
      </x:c>
      <x:c r="T4145" s="22" t="n">
        <x:f>'01 Controls'!$H$31*'02 Cargo Classes'!$P$8</x:f>
        <x:v>0.020000000000000004</x:v>
      </x:c>
      <x:c r="U4145" s="22" t="n">
        <x:f>SUM(Q4145:T4145)</x:f>
        <x:v>0.845</x:v>
      </x:c>
      <x:c r="V4145" s="18" t="n">
        <x:f>IF(U4145=0,0,N4145*Q4145/U4145)</x:f>
        <x:v>149.77810650887574</x:v>
      </x:c>
      <x:c r="W4145" s="18" t="n">
        <x:f>IF(U4145=0,0,P4145*Q4145/U4145)</x:f>
        <x:v>421.77514792899404</x:v>
      </x:c>
      <x:c r="X4145" s="18" t="n">
        <x:f>MAX(V4145,W4145*'01 Controls'!$E$12)</x:f>
        <x:v>149.77810650887574</x:v>
      </x:c>
      <x:c r="Y4145" s="18" t="n">
        <x:f>IF(U4145=0,0,N4145*R4145/U4145)</x:f>
        <x:v>262.1116863905325</x:v>
      </x:c>
      <x:c r="Z4145" s="18" t="n">
        <x:f>IF(U4145=0,0,P4145*R4145/U4145)</x:f>
        <x:v>738.1065088757396</x:v>
      </x:c>
      <x:c r="AA4145" s="18" t="n">
        <x:f>MAX(Y4145,Z4145*'01 Controls'!$E$13)</x:f>
        <x:v>262.1116863905325</x:v>
      </x:c>
      <x:c r="AB4145" s="18" t="n">
        <x:f>IF(U4145=0,0,N4145*S4145/U4145)</x:f>
        <x:v>0</x:v>
      </x:c>
      <x:c r="AC4145" s="18" t="n">
        <x:f>IF(U4145=0,0,P4145*S4145/U4145)</x:f>
        <x:v>0</x:v>
      </x:c>
      <x:c r="AD4145" s="18" t="n">
        <x:f>MAX(AB4145,AC4145*'01 Controls'!$E$14)</x:f>
        <x:v>0</x:v>
      </x:c>
      <x:c r="AE4145" s="18" t="n">
        <x:f>IF(U4145=0,0,N4145*T4145/U4145)</x:f>
        <x:v>9.985207100591719</x:v>
      </x:c>
      <x:c r="AF4145" s="18" t="n">
        <x:f>IF(U4145=0,0,P4145*T4145/U4145)</x:f>
        <x:v>28.11834319526628</x:v>
      </x:c>
      <x:c r="AG4145" s="18" t="n">
        <x:f>MAX(AE4145,AF4145*'01 Controls'!$E$15)</x:f>
        <x:v>9.985207100591719</x:v>
      </x:c>
      <x:c r="AH4145" s="18" t="n">
        <x:f>SUM(V4145,Y4145,AB4145,AE4145)</x:f>
        <x:v>421.87499999999994</x:v>
      </x:c>
      <x:c r="AI4145" s="18" t="n">
        <x:f>N4145-AH4145</x:f>
        <x:v>5.684341886080802e-14</x:v>
      </x:c>
      <x:c r="AJ4145" s="18" t="n">
        <x:f>V4145*INDEX('07 Mode Capacity'!$P$6:$P$17,MATCH("AIR-"&amp;I4145,'07 Mode Capacity'!$C$6:$C$17,0))</x:f>
        <x:v>30.392084864919433</x:v>
      </x:c>
      <x:c r="AK4145" s="18" t="n">
        <x:f>Y4145*INDEX('07 Mode Capacity'!$P$6:$P$17,MATCH("OCEAN-"&amp;I4145,'07 Mode Capacity'!$C$6:$C$17,0))</x:f>
        <x:v>39.340093763398</x:v>
      </x:c>
      <x:c r="AL4145" s="18" t="n">
        <x:f>AB4145*INDEX('07 Mode Capacity'!$P$6:$P$17,MATCH("LAND-"&amp;I4145,'07 Mode Capacity'!$C$6:$C$17,0))</x:f>
        <x:v>0</x:v>
      </x:c>
      <x:c r="AM4145" s="18" t="n">
        <x:f>AE4145*INDEX('07 Mode Capacity'!$P$6:$P$17,MATCH("INLAND-"&amp;I4145,'07 Mode Capacity'!$C$6:$C$17,0))</x:f>
        <x:v>9.985207100591719</x:v>
      </x:c>
      <x:c r="AN4145" s="18" t="n">
        <x:f>SUM(AJ4145:AM4145)</x:f>
        <x:v>79.71738572890915</x:v>
      </x:c>
      <x:c r="AO4145" s="17" t="n">
        <x:f>IF(N4145=0,1,AN4145/N4145)</x:f>
        <x:v>0.18895972913519207</x:v>
      </x:c>
      <x:c r="AP4145" s="11" t="str">
        <x:f>IF(AO4145&gt;='01 Controls'!$E$16,"PASS","FAIL")</x:f>
        <x:v>FAIL</x:v>
      </x:c>
      <x:c r="AQ4145" s="11" t="str">
        <x:v>UNQUANTIFIED</x:v>
      </x:c>
      <x:c r="AR4145" s="11" t="str">
        <x:v>Position-class planning record; serial item and receiver open</x:v>
      </x:c>
      <x:c r="AS4145" s="26"/>
      <x:c r="AT4145" s="26"/>
    </x:row>
    <x:row r="4146">
      <x:c r="C4146" s="11" t="str">
        <x:v>G2-A-AAG-BAT-22</x:v>
      </x:c>
      <x:c r="D4146" s="11" t="str">
        <x:v>G2</x:v>
      </x:c>
      <x:c r="E4146" s="11" t="str">
        <x:v>Regional flood and displacement</x:v>
      </x:c>
      <x:c r="F4146" s="11" t="str">
        <x:v>A-AAG</x:v>
      </x:c>
      <x:c r="G4146" s="11" t="str">
        <x:v>Austere air-access group</x:v>
      </x:c>
      <x:c r="H4146" s="11" t="str">
        <x:v>BAT-22</x:v>
      </x:c>
      <x:c r="I4146" s="19" t="n">
        <x:v>48</x:v>
      </x:c>
      <x:c r="J4146" s="21" t="n">
        <x:v>5</x:v>
      </x:c>
      <x:c r="K4146" s="18" t="n">
        <x:f>'05 Cargo Register'!K114</x:f>
        <x:v>225</x:v>
      </x:c>
      <x:c r="L4146" s="18" t="n">
        <x:f>'05 Cargo Register'!N114</x:f>
        <x:v>13</x:v>
      </x:c>
      <x:c r="M4146" s="18" t="n">
        <x:f>'05 Cargo Register'!O114</x:f>
        <x:v>343.20000000000005</x:v>
      </x:c>
      <x:c r="N4146" s="18" t="n">
        <x:f>J4146*K4146</x:f>
        <x:v>1125</x:v>
      </x:c>
      <x:c r="O4146" s="18" t="n">
        <x:f>J4146*L4146</x:f>
        <x:v>65</x:v>
      </x:c>
      <x:c r="P4146" s="18" t="n">
        <x:f>J4146*M4146</x:f>
        <x:v>1716.0000000000002</x:v>
      </x:c>
      <x:c r="Q4146" s="22" t="n">
        <x:f>'01 Controls'!$E$31*'02 Cargo Classes'!$M$9</x:f>
        <x:v>0</x:v>
      </x:c>
      <x:c r="R4146" s="22" t="n">
        <x:f>'01 Controls'!$F$31*'02 Cargo Classes'!$N$9</x:f>
        <x:v>0.75</x:v>
      </x:c>
      <x:c r="S4146" s="22" t="n">
        <x:f>'01 Controls'!$G$31*'02 Cargo Classes'!$O$9</x:f>
        <x:v>0</x:v>
      </x:c>
      <x:c r="T4146" s="22" t="n">
        <x:f>'01 Controls'!$H$31*'02 Cargo Classes'!$P$9</x:f>
        <x:v>0.05</x:v>
      </x:c>
      <x:c r="U4146" s="22" t="n">
        <x:f>SUM(Q4146:T4146)</x:f>
        <x:v>0.8</x:v>
      </x:c>
      <x:c r="V4146" s="18" t="n">
        <x:f>IF(U4146=0,0,N4146*Q4146/U4146)</x:f>
        <x:v>0</x:v>
      </x:c>
      <x:c r="W4146" s="18" t="n">
        <x:f>IF(U4146=0,0,P4146*Q4146/U4146)</x:f>
        <x:v>0</x:v>
      </x:c>
      <x:c r="X4146" s="18" t="n">
        <x:f>MAX(V4146,W4146*'01 Controls'!$E$12)</x:f>
        <x:v>0</x:v>
      </x:c>
      <x:c r="Y4146" s="18" t="n">
        <x:f>IF(U4146=0,0,N4146*R4146/U4146)</x:f>
        <x:v>1054.6875</x:v>
      </x:c>
      <x:c r="Z4146" s="18" t="n">
        <x:f>IF(U4146=0,0,P4146*R4146/U4146)</x:f>
        <x:v>1608.7500000000002</x:v>
      </x:c>
      <x:c r="AA4146" s="18" t="n">
        <x:f>MAX(Y4146,Z4146*'01 Controls'!$E$13)</x:f>
        <x:v>1054.6875</x:v>
      </x:c>
      <x:c r="AB4146" s="18" t="n">
        <x:f>IF(U4146=0,0,N4146*S4146/U4146)</x:f>
        <x:v>0</x:v>
      </x:c>
      <x:c r="AC4146" s="18" t="n">
        <x:f>IF(U4146=0,0,P4146*S4146/U4146)</x:f>
        <x:v>0</x:v>
      </x:c>
      <x:c r="AD4146" s="18" t="n">
        <x:f>MAX(AB4146,AC4146*'01 Controls'!$E$14)</x:f>
        <x:v>0</x:v>
      </x:c>
      <x:c r="AE4146" s="18" t="n">
        <x:f>IF(U4146=0,0,N4146*T4146/U4146)</x:f>
        <x:v>70.3125</x:v>
      </x:c>
      <x:c r="AF4146" s="18" t="n">
        <x:f>IF(U4146=0,0,P4146*T4146/U4146)</x:f>
        <x:v>107.25000000000001</x:v>
      </x:c>
      <x:c r="AG4146" s="18" t="n">
        <x:f>MAX(AE4146,AF4146*'01 Controls'!$E$15)</x:f>
        <x:v>70.3125</x:v>
      </x:c>
      <x:c r="AH4146" s="18" t="n">
        <x:f>SUM(V4146,Y4146,AB4146,AE4146)</x:f>
        <x:v>1125</x:v>
      </x:c>
      <x:c r="AI4146" s="18" t="n">
        <x:f>N4146-AH4146</x:f>
        <x:v>0</x:v>
      </x:c>
      <x:c r="AJ4146" s="18" t="n">
        <x:f>V4146*INDEX('07 Mode Capacity'!$P$6:$P$17,MATCH("AIR-"&amp;I4146,'07 Mode Capacity'!$C$6:$C$17,0))</x:f>
        <x:v>0</x:v>
      </x:c>
      <x:c r="AK4146" s="18" t="n">
        <x:f>Y4146*INDEX('07 Mode Capacity'!$P$6:$P$17,MATCH("OCEAN-"&amp;I4146,'07 Mode Capacity'!$C$6:$C$17,0))</x:f>
        <x:v>92.42888922370285</x:v>
      </x:c>
      <x:c r="AL4146" s="18" t="n">
        <x:f>AB4146*INDEX('07 Mode Capacity'!$P$6:$P$17,MATCH("LAND-"&amp;I4146,'07 Mode Capacity'!$C$6:$C$17,0))</x:f>
        <x:v>0</x:v>
      </x:c>
      <x:c r="AM4146" s="18" t="n">
        <x:f>AE4146*INDEX('07 Mode Capacity'!$P$6:$P$17,MATCH("INLAND-"&amp;I4146,'07 Mode Capacity'!$C$6:$C$17,0))</x:f>
        <x:v>44.38366650911631</x:v>
      </x:c>
      <x:c r="AN4146" s="18" t="n">
        <x:f>SUM(AJ4146:AM4146)</x:f>
        <x:v>136.81255573281916</x:v>
      </x:c>
      <x:c r="AO4146" s="17" t="n">
        <x:f>IF(N4146=0,1,AN4146/N4146)</x:f>
        <x:v>0.12161116065139481</x:v>
      </x:c>
      <x:c r="AP4146" s="11" t="str">
        <x:f>IF(AO4146&gt;='01 Controls'!$E$16,"PASS","FAIL")</x:f>
        <x:v>FAIL</x:v>
      </x:c>
      <x:c r="AQ4146" s="11" t="str">
        <x:v>UNQUANTIFIED</x:v>
      </x:c>
      <x:c r="AR4146" s="11" t="str">
        <x:v>Position-class planning record; serial item and receiver open</x:v>
      </x:c>
      <x:c r="AS4146" s="26"/>
      <x:c r="AT4146" s="26"/>
    </x:row>
    <x:row r="4147">
      <x:c r="C4147" s="11" t="str">
        <x:v>G2-A-AAG-TNK-20</x:v>
      </x:c>
      <x:c r="D4147" s="11" t="str">
        <x:v>G2</x:v>
      </x:c>
      <x:c r="E4147" s="11" t="str">
        <x:v>Regional flood and displacement</x:v>
      </x:c>
      <x:c r="F4147" s="11" t="str">
        <x:v>A-AAG</x:v>
      </x:c>
      <x:c r="G4147" s="11" t="str">
        <x:v>Austere air-access group</x:v>
      </x:c>
      <x:c r="H4147" s="11" t="str">
        <x:v>TNK-20</x:v>
      </x:c>
      <x:c r="I4147" s="19" t="n">
        <x:v>48</x:v>
      </x:c>
      <x:c r="J4147" s="21" t="n">
        <x:v>5</x:v>
      </x:c>
      <x:c r="K4147" s="18" t="n">
        <x:f>'05 Cargo Register'!K115</x:f>
        <x:v>281.25</x:v>
      </x:c>
      <x:c r="L4147" s="18" t="n">
        <x:f>'05 Cargo Register'!N115</x:f>
        <x:v>17</x:v>
      </x:c>
      <x:c r="M4147" s="18" t="n">
        <x:f>'05 Cargo Register'!O115</x:f>
        <x:v>361.25</x:v>
      </x:c>
      <x:c r="N4147" s="18" t="n">
        <x:f>J4147*K4147</x:f>
        <x:v>1406.25</x:v>
      </x:c>
      <x:c r="O4147" s="18" t="n">
        <x:f>J4147*L4147</x:f>
        <x:v>85</x:v>
      </x:c>
      <x:c r="P4147" s="18" t="n">
        <x:f>J4147*M4147</x:f>
        <x:v>1806.25</x:v>
      </x:c>
      <x:c r="Q4147" s="22" t="n">
        <x:f>'01 Controls'!$E$31*'02 Cargo Classes'!$M$10</x:f>
        <x:v>0</x:v>
      </x:c>
      <x:c r="R4147" s="22" t="n">
        <x:f>'01 Controls'!$F$31*'02 Cargo Classes'!$N$10</x:f>
        <x:v>0.8999999999999999</x:v>
      </x:c>
      <x:c r="S4147" s="22" t="n">
        <x:f>'01 Controls'!$G$31*'02 Cargo Classes'!$O$10</x:f>
        <x:v>0</x:v>
      </x:c>
      <x:c r="T4147" s="22" t="n">
        <x:f>'01 Controls'!$H$31*'02 Cargo Classes'!$P$10</x:f>
        <x:v>0.1</x:v>
      </x:c>
      <x:c r="U4147" s="22" t="n">
        <x:f>SUM(Q4147:T4147)</x:f>
        <x:v>0.9999999999999999</x:v>
      </x:c>
      <x:c r="V4147" s="18" t="n">
        <x:f>IF(U4147=0,0,N4147*Q4147/U4147)</x:f>
        <x:v>0</x:v>
      </x:c>
      <x:c r="W4147" s="18" t="n">
        <x:f>IF(U4147=0,0,P4147*Q4147/U4147)</x:f>
        <x:v>0</x:v>
      </x:c>
      <x:c r="X4147" s="18" t="n">
        <x:f>MAX(V4147,W4147*'01 Controls'!$E$12)</x:f>
        <x:v>0</x:v>
      </x:c>
      <x:c r="Y4147" s="18" t="n">
        <x:f>IF(U4147=0,0,N4147*R4147/U4147)</x:f>
        <x:v>1265.625</x:v>
      </x:c>
      <x:c r="Z4147" s="18" t="n">
        <x:f>IF(U4147=0,0,P4147*R4147/U4147)</x:f>
        <x:v>1625.625</x:v>
      </x:c>
      <x:c r="AA4147" s="18" t="n">
        <x:f>MAX(Y4147,Z4147*'01 Controls'!$E$13)</x:f>
        <x:v>1265.625</x:v>
      </x:c>
      <x:c r="AB4147" s="18" t="n">
        <x:f>IF(U4147=0,0,N4147*S4147/U4147)</x:f>
        <x:v>0</x:v>
      </x:c>
      <x:c r="AC4147" s="18" t="n">
        <x:f>IF(U4147=0,0,P4147*S4147/U4147)</x:f>
        <x:v>0</x:v>
      </x:c>
      <x:c r="AD4147" s="18" t="n">
        <x:f>MAX(AB4147,AC4147*'01 Controls'!$E$14)</x:f>
        <x:v>0</x:v>
      </x:c>
      <x:c r="AE4147" s="18" t="n">
        <x:f>IF(U4147=0,0,N4147*T4147/U4147)</x:f>
        <x:v>140.62500000000003</x:v>
      </x:c>
      <x:c r="AF4147" s="18" t="n">
        <x:f>IF(U4147=0,0,P4147*T4147/U4147)</x:f>
        <x:v>180.62500000000003</x:v>
      </x:c>
      <x:c r="AG4147" s="18" t="n">
        <x:f>MAX(AE4147,AF4147*'01 Controls'!$E$15)</x:f>
        <x:v>140.62500000000003</x:v>
      </x:c>
      <x:c r="AH4147" s="18" t="n">
        <x:f>SUM(V4147,Y4147,AB4147,AE4147)</x:f>
        <x:v>1406.25</x:v>
      </x:c>
      <x:c r="AI4147" s="18" t="n">
        <x:f>N4147-AH4147</x:f>
        <x:v>0</x:v>
      </x:c>
      <x:c r="AJ4147" s="18" t="n">
        <x:f>V4147*INDEX('07 Mode Capacity'!$P$6:$P$17,MATCH("AIR-"&amp;I4147,'07 Mode Capacity'!$C$6:$C$17,0))</x:f>
        <x:v>0</x:v>
      </x:c>
      <x:c r="AK4147" s="18" t="n">
        <x:f>Y4147*INDEX('07 Mode Capacity'!$P$6:$P$17,MATCH("OCEAN-"&amp;I4147,'07 Mode Capacity'!$C$6:$C$17,0))</x:f>
        <x:v>110.91466706844344</x:v>
      </x:c>
      <x:c r="AL4147" s="18" t="n">
        <x:f>AB4147*INDEX('07 Mode Capacity'!$P$6:$P$17,MATCH("LAND-"&amp;I4147,'07 Mode Capacity'!$C$6:$C$17,0))</x:f>
        <x:v>0</x:v>
      </x:c>
      <x:c r="AM4147" s="18" t="n">
        <x:f>AE4147*INDEX('07 Mode Capacity'!$P$6:$P$17,MATCH("INLAND-"&amp;I4147,'07 Mode Capacity'!$C$6:$C$17,0))</x:f>
        <x:v>88.76733301823263</x:v>
      </x:c>
      <x:c r="AN4147" s="18" t="n">
        <x:f>SUM(AJ4147:AM4147)</x:f>
        <x:v>199.68200008667606</x:v>
      </x:c>
      <x:c r="AO4147" s="17" t="n">
        <x:f>IF(N4147=0,1,AN4147/N4147)</x:f>
        <x:v>0.1419960889505252</x:v>
      </x:c>
      <x:c r="AP4147" s="11" t="str">
        <x:f>IF(AO4147&gt;='01 Controls'!$E$16,"PASS","FAIL")</x:f>
        <x:v>FAIL</x:v>
      </x:c>
      <x:c r="AQ4147" s="11" t="str">
        <x:v>UNQUANTIFIED</x:v>
      </x:c>
      <x:c r="AR4147" s="11" t="str">
        <x:v>Position-class planning record; serial item and receiver open</x:v>
      </x:c>
      <x:c r="AS4147" s="26"/>
      <x:c r="AT4147" s="26"/>
    </x:row>
    <x:row r="4148">
      <x:c r="C4148" s="11" t="str">
        <x:v>G2-A-AAG-FLR-24</x:v>
      </x:c>
      <x:c r="D4148" s="11" t="str">
        <x:v>G2</x:v>
      </x:c>
      <x:c r="E4148" s="11" t="str">
        <x:v>Regional flood and displacement</x:v>
      </x:c>
      <x:c r="F4148" s="11" t="str">
        <x:v>A-AAG</x:v>
      </x:c>
      <x:c r="G4148" s="11" t="str">
        <x:v>Austere air-access group</x:v>
      </x:c>
      <x:c r="H4148" s="11" t="str">
        <x:v>FLR-24</x:v>
      </x:c>
      <x:c r="I4148" s="19" t="n">
        <x:v>48</x:v>
      </x:c>
      <x:c r="J4148" s="21" t="n">
        <x:v>5</x:v>
      </x:c>
      <x:c r="K4148" s="18" t="n">
        <x:f>'05 Cargo Register'!K116</x:f>
        <x:v>421.875</x:v>
      </x:c>
      <x:c r="L4148" s="18" t="n">
        <x:f>'05 Cargo Register'!N116</x:f>
        <x:v>21</x:v>
      </x:c>
      <x:c r="M4148" s="18" t="n">
        <x:f>'05 Cargo Register'!O116</x:f>
        <x:v>672</x:v>
      </x:c>
      <x:c r="N4148" s="18" t="n">
        <x:f>J4148*K4148</x:f>
        <x:v>2109.375</x:v>
      </x:c>
      <x:c r="O4148" s="18" t="n">
        <x:f>J4148*L4148</x:f>
        <x:v>105</x:v>
      </x:c>
      <x:c r="P4148" s="18" t="n">
        <x:f>J4148*M4148</x:f>
        <x:v>3360</x:v>
      </x:c>
      <x:c r="Q4148" s="22" t="n">
        <x:f>'01 Controls'!$E$31*'02 Cargo Classes'!$M$11</x:f>
        <x:v>0</x:v>
      </x:c>
      <x:c r="R4148" s="22" t="n">
        <x:f>'01 Controls'!$F$31*'02 Cargo Classes'!$N$11</x:f>
        <x:v>0.8999999999999999</x:v>
      </x:c>
      <x:c r="S4148" s="22" t="n">
        <x:f>'01 Controls'!$G$31*'02 Cargo Classes'!$O$11</x:f>
        <x:v>0</x:v>
      </x:c>
      <x:c r="T4148" s="22" t="n">
        <x:f>'01 Controls'!$H$31*'02 Cargo Classes'!$P$11</x:f>
        <x:v>0.08000000000000002</x:v>
      </x:c>
      <x:c r="U4148" s="22" t="n">
        <x:f>SUM(Q4148:T4148)</x:f>
        <x:v>0.98</x:v>
      </x:c>
      <x:c r="V4148" s="18" t="n">
        <x:f>IF(U4148=0,0,N4148*Q4148/U4148)</x:f>
        <x:v>0</x:v>
      </x:c>
      <x:c r="W4148" s="18" t="n">
        <x:f>IF(U4148=0,0,P4148*Q4148/U4148)</x:f>
        <x:v>0</x:v>
      </x:c>
      <x:c r="X4148" s="18" t="n">
        <x:f>MAX(V4148,W4148*'01 Controls'!$E$12)</x:f>
        <x:v>0</x:v>
      </x:c>
      <x:c r="Y4148" s="18" t="n">
        <x:f>IF(U4148=0,0,N4148*R4148/U4148)</x:f>
        <x:v>1937.1811224489793</x:v>
      </x:c>
      <x:c r="Z4148" s="18" t="n">
        <x:f>IF(U4148=0,0,P4148*R4148/U4148)</x:f>
        <x:v>3085.7142857142853</x:v>
      </x:c>
      <x:c r="AA4148" s="18" t="n">
        <x:f>MAX(Y4148,Z4148*'01 Controls'!$E$13)</x:f>
        <x:v>1937.1811224489793</x:v>
      </x:c>
      <x:c r="AB4148" s="18" t="n">
        <x:f>IF(U4148=0,0,N4148*S4148/U4148)</x:f>
        <x:v>0</x:v>
      </x:c>
      <x:c r="AC4148" s="18" t="n">
        <x:f>IF(U4148=0,0,P4148*S4148/U4148)</x:f>
        <x:v>0</x:v>
      </x:c>
      <x:c r="AD4148" s="18" t="n">
        <x:f>MAX(AB4148,AC4148*'01 Controls'!$E$14)</x:f>
        <x:v>0</x:v>
      </x:c>
      <x:c r="AE4148" s="18" t="n">
        <x:f>IF(U4148=0,0,N4148*T4148/U4148)</x:f>
        <x:v>172.19387755102045</x:v>
      </x:c>
      <x:c r="AF4148" s="18" t="n">
        <x:f>IF(U4148=0,0,P4148*T4148/U4148)</x:f>
        <x:v>274.28571428571433</x:v>
      </x:c>
      <x:c r="AG4148" s="18" t="n">
        <x:f>MAX(AE4148,AF4148*'01 Controls'!$E$15)</x:f>
        <x:v>172.19387755102045</x:v>
      </x:c>
      <x:c r="AH4148" s="18" t="n">
        <x:f>SUM(V4148,Y4148,AB4148,AE4148)</x:f>
        <x:v>2109.3749999999995</x:v>
      </x:c>
      <x:c r="AI4148" s="18" t="n">
        <x:f>N4148-AH4148</x:f>
        <x:v>4.547473508864641e-13</x:v>
      </x:c>
      <x:c r="AJ4148" s="18" t="n">
        <x:f>V4148*INDEX('07 Mode Capacity'!$P$6:$P$17,MATCH("AIR-"&amp;I4148,'07 Mode Capacity'!$C$6:$C$17,0))</x:f>
        <x:v>0</x:v>
      </x:c>
      <x:c r="AK4148" s="18" t="n">
        <x:f>Y4148*INDEX('07 Mode Capacity'!$P$6:$P$17,MATCH("OCEAN-"&amp;I4148,'07 Mode Capacity'!$C$6:$C$17,0))</x:f>
        <x:v>169.7673475537399</x:v>
      </x:c>
      <x:c r="AL4148" s="18" t="n">
        <x:f>AB4148*INDEX('07 Mode Capacity'!$P$6:$P$17,MATCH("LAND-"&amp;I4148,'07 Mode Capacity'!$C$6:$C$17,0))</x:f>
        <x:v>0</x:v>
      </x:c>
      <x:c r="AM4148" s="18" t="n">
        <x:f>AE4148*INDEX('07 Mode Capacity'!$P$6:$P$17,MATCH("INLAND-"&amp;I4148,'07 Mode Capacity'!$C$6:$C$17,0))</x:f>
        <x:v>108.69469349171344</x:v>
      </x:c>
      <x:c r="AN4148" s="18" t="n">
        <x:f>SUM(AJ4148:AM4148)</x:f>
        <x:v>278.46204104545336</x:v>
      </x:c>
      <x:c r="AO4148" s="17" t="n">
        <x:f>IF(N4148=0,1,AN4148/N4148)</x:f>
        <x:v>0.13201163427340012</x:v>
      </x:c>
      <x:c r="AP4148" s="11" t="str">
        <x:f>IF(AO4148&gt;='01 Controls'!$E$16,"PASS","FAIL")</x:f>
        <x:v>FAIL</x:v>
      </x:c>
      <x:c r="AQ4148" s="11" t="str">
        <x:v>UNQUANTIFIED</x:v>
      </x:c>
      <x:c r="AR4148" s="11" t="str">
        <x:v>Position-class planning record; serial item and receiver open</x:v>
      </x:c>
      <x:c r="AS4148" s="26"/>
      <x:c r="AT4148" s="26"/>
    </x:row>
    <x:row r="4149">
      <x:c r="C4149" s="11" t="str">
        <x:v>G2-A-AAG-ROL-30</x:v>
      </x:c>
      <x:c r="D4149" s="11" t="str">
        <x:v>G2</x:v>
      </x:c>
      <x:c r="E4149" s="11" t="str">
        <x:v>Regional flood and displacement</x:v>
      </x:c>
      <x:c r="F4149" s="11" t="str">
        <x:v>A-AAG</x:v>
      </x:c>
      <x:c r="G4149" s="11" t="str">
        <x:v>Austere air-access group</x:v>
      </x:c>
      <x:c r="H4149" s="11" t="str">
        <x:v>ROL-30</x:v>
      </x:c>
      <x:c r="I4149" s="19" t="n">
        <x:v>48</x:v>
      </x:c>
      <x:c r="J4149" s="21" t="n">
        <x:v>5</x:v>
      </x:c>
      <x:c r="K4149" s="18" t="n">
        <x:f>'05 Cargo Register'!K117</x:f>
        <x:v>506.25</x:v>
      </x:c>
      <x:c r="L4149" s="18" t="n">
        <x:f>'05 Cargo Register'!N117</x:f>
        <x:v>22</x:v>
      </x:c>
      <x:c r="M4149" s="18" t="n">
        <x:f>'05 Cargo Register'!O117</x:f>
        <x:v>1402.5</x:v>
      </x:c>
      <x:c r="N4149" s="18" t="n">
        <x:f>J4149*K4149</x:f>
        <x:v>2531.25</x:v>
      </x:c>
      <x:c r="O4149" s="18" t="n">
        <x:f>J4149*L4149</x:f>
        <x:v>110</x:v>
      </x:c>
      <x:c r="P4149" s="18" t="n">
        <x:f>J4149*M4149</x:f>
        <x:v>7012.5</x:v>
      </x:c>
      <x:c r="Q4149" s="22" t="n">
        <x:f>'01 Controls'!$E$31*'02 Cargo Classes'!$M$12</x:f>
        <x:v>0</x:v>
      </x:c>
      <x:c r="R4149" s="22" t="n">
        <x:f>'01 Controls'!$F$31*'02 Cargo Classes'!$N$12</x:f>
        <x:v>0.75</x:v>
      </x:c>
      <x:c r="S4149" s="22" t="n">
        <x:f>'01 Controls'!$G$31*'02 Cargo Classes'!$O$12</x:f>
        <x:v>0</x:v>
      </x:c>
      <x:c r="T4149" s="22" t="n">
        <x:f>'01 Controls'!$H$31*'02 Cargo Classes'!$P$12</x:f>
        <x:v>0.06</x:v>
      </x:c>
      <x:c r="U4149" s="22" t="n">
        <x:f>SUM(Q4149:T4149)</x:f>
        <x:v>0.81</x:v>
      </x:c>
      <x:c r="V4149" s="18" t="n">
        <x:f>IF(U4149=0,0,N4149*Q4149/U4149)</x:f>
        <x:v>0</x:v>
      </x:c>
      <x:c r="W4149" s="18" t="n">
        <x:f>IF(U4149=0,0,P4149*Q4149/U4149)</x:f>
        <x:v>0</x:v>
      </x:c>
      <x:c r="X4149" s="18" t="n">
        <x:f>MAX(V4149,W4149*'01 Controls'!$E$12)</x:f>
        <x:v>0</x:v>
      </x:c>
      <x:c r="Y4149" s="18" t="n">
        <x:f>IF(U4149=0,0,N4149*R4149/U4149)</x:f>
        <x:v>2343.75</x:v>
      </x:c>
      <x:c r="Z4149" s="18" t="n">
        <x:f>IF(U4149=0,0,P4149*R4149/U4149)</x:f>
        <x:v>6493.055555555555</x:v>
      </x:c>
      <x:c r="AA4149" s="18" t="n">
        <x:f>MAX(Y4149,Z4149*'01 Controls'!$E$13)</x:f>
        <x:v>2343.75</x:v>
      </x:c>
      <x:c r="AB4149" s="18" t="n">
        <x:f>IF(U4149=0,0,N4149*S4149/U4149)</x:f>
        <x:v>0</x:v>
      </x:c>
      <x:c r="AC4149" s="18" t="n">
        <x:f>IF(U4149=0,0,P4149*S4149/U4149)</x:f>
        <x:v>0</x:v>
      </x:c>
      <x:c r="AD4149" s="18" t="n">
        <x:f>MAX(AB4149,AC4149*'01 Controls'!$E$14)</x:f>
        <x:v>0</x:v>
      </x:c>
      <x:c r="AE4149" s="18" t="n">
        <x:f>IF(U4149=0,0,N4149*T4149/U4149)</x:f>
        <x:v>187.5</x:v>
      </x:c>
      <x:c r="AF4149" s="18" t="n">
        <x:f>IF(U4149=0,0,P4149*T4149/U4149)</x:f>
        <x:v>519.4444444444445</x:v>
      </x:c>
      <x:c r="AG4149" s="18" t="n">
        <x:f>MAX(AE4149,AF4149*'01 Controls'!$E$15)</x:f>
        <x:v>187.5</x:v>
      </x:c>
      <x:c r="AH4149" s="18" t="n">
        <x:f>SUM(V4149,Y4149,AB4149,AE4149)</x:f>
        <x:v>2531.25</x:v>
      </x:c>
      <x:c r="AI4149" s="18" t="n">
        <x:f>N4149-AH4149</x:f>
        <x:v>0</x:v>
      </x:c>
      <x:c r="AJ4149" s="18" t="n">
        <x:f>V4149*INDEX('07 Mode Capacity'!$P$6:$P$17,MATCH("AIR-"&amp;I4149,'07 Mode Capacity'!$C$6:$C$17,0))</x:f>
        <x:v>0</x:v>
      </x:c>
      <x:c r="AK4149" s="18" t="n">
        <x:f>Y4149*INDEX('07 Mode Capacity'!$P$6:$P$17,MATCH("OCEAN-"&amp;I4149,'07 Mode Capacity'!$C$6:$C$17,0))</x:f>
        <x:v>205.39753160822858</x:v>
      </x:c>
      <x:c r="AL4149" s="18" t="n">
        <x:f>AB4149*INDEX('07 Mode Capacity'!$P$6:$P$17,MATCH("LAND-"&amp;I4149,'07 Mode Capacity'!$C$6:$C$17,0))</x:f>
        <x:v>0</x:v>
      </x:c>
      <x:c r="AM4149" s="18" t="n">
        <x:f>AE4149*INDEX('07 Mode Capacity'!$P$6:$P$17,MATCH("INLAND-"&amp;I4149,'07 Mode Capacity'!$C$6:$C$17,0))</x:f>
        <x:v>118.35644402431015</x:v>
      </x:c>
      <x:c r="AN4149" s="18" t="n">
        <x:f>SUM(AJ4149:AM4149)</x:f>
        <x:v>323.75397563253875</x:v>
      </x:c>
      <x:c r="AO4149" s="17" t="n">
        <x:f>IF(N4149=0,1,AN4149/N4149)</x:f>
        <x:v>0.12790280518816347</x:v>
      </x:c>
      <x:c r="AP4149" s="11" t="str">
        <x:f>IF(AO4149&gt;='01 Controls'!$E$16,"PASS","FAIL")</x:f>
        <x:v>FAIL</x:v>
      </x:c>
      <x:c r="AQ4149" s="11" t="str">
        <x:v>UNQUANTIFIED</x:v>
      </x:c>
      <x:c r="AR4149" s="11" t="str">
        <x:v>Position-class planning record; serial item and receiver open</x:v>
      </x:c>
      <x:c r="AS4149" s="26"/>
      <x:c r="AT4149" s="26"/>
    </x:row>
    <x:row r="4150">
      <x:c r="C4150" s="11" t="str">
        <x:v>G2-A-AAG-LIN-18</x:v>
      </x:c>
      <x:c r="D4150" s="11" t="str">
        <x:v>G2</x:v>
      </x:c>
      <x:c r="E4150" s="11" t="str">
        <x:v>Regional flood and displacement</x:v>
      </x:c>
      <x:c r="F4150" s="11" t="str">
        <x:v>A-AAG</x:v>
      </x:c>
      <x:c r="G4150" s="11" t="str">
        <x:v>Austere air-access group</x:v>
      </x:c>
      <x:c r="H4150" s="11" t="str">
        <x:v>LIN-18</x:v>
      </x:c>
      <x:c r="I4150" s="19" t="n">
        <x:v>72</x:v>
      </x:c>
      <x:c r="J4150" s="21" t="n">
        <x:v>5</x:v>
      </x:c>
      <x:c r="K4150" s="18" t="n">
        <x:f>'05 Cargo Register'!K118</x:f>
        <x:v>112.5</x:v>
      </x:c>
      <x:c r="L4150" s="18" t="n">
        <x:f>'05 Cargo Register'!N118</x:f>
        <x:v>8</x:v>
      </x:c>
      <x:c r="M4150" s="18" t="n">
        <x:f>'05 Cargo Register'!O118</x:f>
        <x:v>352</x:v>
      </x:c>
      <x:c r="N4150" s="18" t="n">
        <x:f>J4150*K4150</x:f>
        <x:v>562.5</x:v>
      </x:c>
      <x:c r="O4150" s="18" t="n">
        <x:f>J4150*L4150</x:f>
        <x:v>40</x:v>
      </x:c>
      <x:c r="P4150" s="18" t="n">
        <x:f>J4150*M4150</x:f>
        <x:v>1760</x:v>
      </x:c>
      <x:c r="Q4150" s="22" t="n">
        <x:f>'01 Controls'!$E$31*'02 Cargo Classes'!$M$13</x:f>
        <x:v>0</x:v>
      </x:c>
      <x:c r="R4150" s="22" t="n">
        <x:f>'01 Controls'!$F$31*'02 Cargo Classes'!$N$13</x:f>
        <x:v>0.8999999999999999</x:v>
      </x:c>
      <x:c r="S4150" s="22" t="n">
        <x:f>'01 Controls'!$G$31*'02 Cargo Classes'!$O$13</x:f>
        <x:v>0</x:v>
      </x:c>
      <x:c r="T4150" s="22" t="n">
        <x:f>'01 Controls'!$H$31*'02 Cargo Classes'!$P$13</x:f>
        <x:v>0.1</x:v>
      </x:c>
      <x:c r="U4150" s="22" t="n">
        <x:f>SUM(Q4150:T4150)</x:f>
        <x:v>0.9999999999999999</x:v>
      </x:c>
      <x:c r="V4150" s="18" t="n">
        <x:f>IF(U4150=0,0,N4150*Q4150/U4150)</x:f>
        <x:v>0</x:v>
      </x:c>
      <x:c r="W4150" s="18" t="n">
        <x:f>IF(U4150=0,0,P4150*Q4150/U4150)</x:f>
        <x:v>0</x:v>
      </x:c>
      <x:c r="X4150" s="18" t="n">
        <x:f>MAX(V4150,W4150*'01 Controls'!$E$12)</x:f>
        <x:v>0</x:v>
      </x:c>
      <x:c r="Y4150" s="18" t="n">
        <x:f>IF(U4150=0,0,N4150*R4150/U4150)</x:f>
        <x:v>506.25</x:v>
      </x:c>
      <x:c r="Z4150" s="18" t="n">
        <x:f>IF(U4150=0,0,P4150*R4150/U4150)</x:f>
        <x:v>1584</x:v>
      </x:c>
      <x:c r="AA4150" s="18" t="n">
        <x:f>MAX(Y4150,Z4150*'01 Controls'!$E$13)</x:f>
        <x:v>506.25</x:v>
      </x:c>
      <x:c r="AB4150" s="18" t="n">
        <x:f>IF(U4150=0,0,N4150*S4150/U4150)</x:f>
        <x:v>0</x:v>
      </x:c>
      <x:c r="AC4150" s="18" t="n">
        <x:f>IF(U4150=0,0,P4150*S4150/U4150)</x:f>
        <x:v>0</x:v>
      </x:c>
      <x:c r="AD4150" s="18" t="n">
        <x:f>MAX(AB4150,AC4150*'01 Controls'!$E$14)</x:f>
        <x:v>0</x:v>
      </x:c>
      <x:c r="AE4150" s="18" t="n">
        <x:f>IF(U4150=0,0,N4150*T4150/U4150)</x:f>
        <x:v>56.25000000000001</x:v>
      </x:c>
      <x:c r="AF4150" s="18" t="n">
        <x:f>IF(U4150=0,0,P4150*T4150/U4150)</x:f>
        <x:v>176.00000000000003</x:v>
      </x:c>
      <x:c r="AG4150" s="18" t="n">
        <x:f>MAX(AE4150,AF4150*'01 Controls'!$E$15)</x:f>
        <x:v>56.25000000000001</x:v>
      </x:c>
      <x:c r="AH4150" s="18" t="n">
        <x:f>SUM(V4150,Y4150,AB4150,AE4150)</x:f>
        <x:v>562.5</x:v>
      </x:c>
      <x:c r="AI4150" s="18" t="n">
        <x:f>N4150-AH4150</x:f>
        <x:v>0</x:v>
      </x:c>
      <x:c r="AJ4150" s="18" t="n">
        <x:f>V4150*INDEX('07 Mode Capacity'!$P$6:$P$17,MATCH("AIR-"&amp;I4150,'07 Mode Capacity'!$C$6:$C$17,0))</x:f>
        <x:v>0</x:v>
      </x:c>
      <x:c r="AK4150" s="18" t="n">
        <x:f>Y4150*INDEX('07 Mode Capacity'!$P$6:$P$17,MATCH("OCEAN-"&amp;I4150,'07 Mode Capacity'!$C$6:$C$17,0))</x:f>
        <x:v>396.27628891954</x:v>
      </x:c>
      <x:c r="AL4150" s="18" t="n">
        <x:f>AB4150*INDEX('07 Mode Capacity'!$P$6:$P$17,MATCH("LAND-"&amp;I4150,'07 Mode Capacity'!$C$6:$C$17,0))</x:f>
        <x:v>0</x:v>
      </x:c>
      <x:c r="AM4150" s="18" t="n">
        <x:f>AE4150*INDEX('07 Mode Capacity'!$P$6:$P$17,MATCH("INLAND-"&amp;I4150,'07 Mode Capacity'!$C$6:$C$17,0))</x:f>
        <x:v>56.25000000000001</x:v>
      </x:c>
      <x:c r="AN4150" s="18" t="n">
        <x:f>SUM(AJ4150:AM4150)</x:f>
        <x:v>452.52628891954</x:v>
      </x:c>
      <x:c r="AO4150" s="17" t="n">
        <x:f>IF(N4150=0,1,AN4150/N4150)</x:f>
        <x:v>0.8044911803014044</x:v>
      </x:c>
      <x:c r="AP4150" s="11" t="str">
        <x:f>IF(AO4150&gt;='01 Controls'!$E$16,"PASS","FAIL")</x:f>
        <x:v>FAIL</x:v>
      </x:c>
      <x:c r="AQ4150" s="11" t="str">
        <x:v>UNQUANTIFIED</x:v>
      </x:c>
      <x:c r="AR4150" s="11" t="str">
        <x:v>Position-class planning record; serial item and receiver open</x:v>
      </x:c>
      <x:c r="AS4150" s="26"/>
      <x:c r="AT4150" s="26"/>
    </x:row>
    <x:row r="4151">
      <x:c r="C4151" s="11" t="str">
        <x:v>G2-A-AAG-BLK-08</x:v>
      </x:c>
      <x:c r="D4151" s="11" t="str">
        <x:v>G2</x:v>
      </x:c>
      <x:c r="E4151" s="11" t="str">
        <x:v>Regional flood and displacement</x:v>
      </x:c>
      <x:c r="F4151" s="11" t="str">
        <x:v>A-AAG</x:v>
      </x:c>
      <x:c r="G4151" s="11" t="str">
        <x:v>Austere air-access group</x:v>
      </x:c>
      <x:c r="H4151" s="11" t="str">
        <x:v>BLK-08</x:v>
      </x:c>
      <x:c r="I4151" s="19" t="n">
        <x:v>48</x:v>
      </x:c>
      <x:c r="J4151" s="21" t="n">
        <x:v>5</x:v>
      </x:c>
      <x:c r="K4151" s="18" t="n">
        <x:f>'05 Cargo Register'!K119</x:f>
        <x:v>56.25</x:v>
      </x:c>
      <x:c r="L4151" s="18" t="n">
        <x:f>'05 Cargo Register'!N119</x:f>
        <x:v>9</x:v>
      </x:c>
      <x:c r="M4151" s="18" t="n">
        <x:f>'05 Cargo Register'!O119</x:f>
        <x:v>459</x:v>
      </x:c>
      <x:c r="N4151" s="18" t="n">
        <x:f>J4151*K4151</x:f>
        <x:v>281.25</x:v>
      </x:c>
      <x:c r="O4151" s="18" t="n">
        <x:f>J4151*L4151</x:f>
        <x:v>45</x:v>
      </x:c>
      <x:c r="P4151" s="18" t="n">
        <x:f>J4151*M4151</x:f>
        <x:v>2295</x:v>
      </x:c>
      <x:c r="Q4151" s="22" t="n">
        <x:f>'01 Controls'!$E$31*'02 Cargo Classes'!$M$14</x:f>
        <x:v>0.15</x:v>
      </x:c>
      <x:c r="R4151" s="22" t="n">
        <x:f>'01 Controls'!$F$31*'02 Cargo Classes'!$N$14</x:f>
        <x:v>0.6000000000000001</x:v>
      </x:c>
      <x:c r="S4151" s="22" t="n">
        <x:f>'01 Controls'!$G$31*'02 Cargo Classes'!$O$14</x:f>
        <x:v>0</x:v>
      </x:c>
      <x:c r="T4151" s="22" t="n">
        <x:f>'01 Controls'!$H$31*'02 Cargo Classes'!$P$14</x:f>
        <x:v>0.05</x:v>
      </x:c>
      <x:c r="U4151" s="22" t="n">
        <x:f>SUM(Q4151:T4151)</x:f>
        <x:v>0.8000000000000002</x:v>
      </x:c>
      <x:c r="V4151" s="18" t="n">
        <x:f>IF(U4151=0,0,N4151*Q4151/U4151)</x:f>
        <x:v>52.73437499999999</x:v>
      </x:c>
      <x:c r="W4151" s="18" t="n">
        <x:f>IF(U4151=0,0,P4151*Q4151/U4151)</x:f>
        <x:v>430.31249999999994</x:v>
      </x:c>
      <x:c r="X4151" s="18" t="n">
        <x:f>MAX(V4151,W4151*'01 Controls'!$E$12)</x:f>
        <x:v>107.57812499999999</x:v>
      </x:c>
      <x:c r="Y4151" s="18" t="n">
        <x:f>IF(U4151=0,0,N4151*R4151/U4151)</x:f>
        <x:v>210.9375</x:v>
      </x:c>
      <x:c r="Z4151" s="18" t="n">
        <x:f>IF(U4151=0,0,P4151*R4151/U4151)</x:f>
        <x:v>1721.25</x:v>
      </x:c>
      <x:c r="AA4151" s="18" t="n">
        <x:f>MAX(Y4151,Z4151*'01 Controls'!$E$13)</x:f>
        <x:v>258.1875</x:v>
      </x:c>
      <x:c r="AB4151" s="18" t="n">
        <x:f>IF(U4151=0,0,N4151*S4151/U4151)</x:f>
        <x:v>0</x:v>
      </x:c>
      <x:c r="AC4151" s="18" t="n">
        <x:f>IF(U4151=0,0,P4151*S4151/U4151)</x:f>
        <x:v>0</x:v>
      </x:c>
      <x:c r="AD4151" s="18" t="n">
        <x:f>MAX(AB4151,AC4151*'01 Controls'!$E$14)</x:f>
        <x:v>0</x:v>
      </x:c>
      <x:c r="AE4151" s="18" t="n">
        <x:f>IF(U4151=0,0,N4151*T4151/U4151)</x:f>
        <x:v>17.578124999999996</x:v>
      </x:c>
      <x:c r="AF4151" s="18" t="n">
        <x:f>IF(U4151=0,0,P4151*T4151/U4151)</x:f>
        <x:v>143.43749999999997</x:v>
      </x:c>
      <x:c r="AG4151" s="18" t="n">
        <x:f>MAX(AE4151,AF4151*'01 Controls'!$E$15)</x:f>
        <x:v>25.818749999999994</x:v>
      </x:c>
      <x:c r="AH4151" s="18" t="n">
        <x:f>SUM(V4151,Y4151,AB4151,AE4151)</x:f>
        <x:v>281.25</x:v>
      </x:c>
      <x:c r="AI4151" s="18" t="n">
        <x:f>N4151-AH4151</x:f>
        <x:v>0</x:v>
      </x:c>
      <x:c r="AJ4151" s="18" t="n">
        <x:f>V4151*INDEX('07 Mode Capacity'!$P$6:$P$17,MATCH("AIR-"&amp;I4151,'07 Mode Capacity'!$C$6:$C$17,0))</x:f>
        <x:v>14.783325730099413</x:v>
      </x:c>
      <x:c r="AK4151" s="18" t="n">
        <x:f>Y4151*INDEX('07 Mode Capacity'!$P$6:$P$17,MATCH("OCEAN-"&amp;I4151,'07 Mode Capacity'!$C$6:$C$17,0))</x:f>
        <x:v>18.48577784474057</x:v>
      </x:c>
      <x:c r="AL4151" s="18" t="n">
        <x:f>AB4151*INDEX('07 Mode Capacity'!$P$6:$P$17,MATCH("LAND-"&amp;I4151,'07 Mode Capacity'!$C$6:$C$17,0))</x:f>
        <x:v>0</x:v>
      </x:c>
      <x:c r="AM4151" s="18" t="n">
        <x:f>AE4151*INDEX('07 Mode Capacity'!$P$6:$P$17,MATCH("INLAND-"&amp;I4151,'07 Mode Capacity'!$C$6:$C$17,0))</x:f>
        <x:v>11.095916627279076</x:v>
      </x:c>
      <x:c r="AN4151" s="18" t="n">
        <x:f>SUM(AJ4151:AM4151)</x:f>
        <x:v>44.36502020211906</x:v>
      </x:c>
      <x:c r="AO4151" s="17" t="n">
        <x:f>IF(N4151=0,1,AN4151/N4151)</x:f>
        <x:v>0.1577422940519789</x:v>
      </x:c>
      <x:c r="AP4151" s="11" t="str">
        <x:f>IF(AO4151&gt;='01 Controls'!$E$16,"PASS","FAIL")</x:f>
        <x:v>FAIL</x:v>
      </x:c>
      <x:c r="AQ4151" s="11" t="str">
        <x:v>UNQUANTIFIED</x:v>
      </x:c>
      <x:c r="AR4151" s="11" t="str">
        <x:v>Position-class planning record; serial item and receiver open</x:v>
      </x:c>
      <x:c r="AS4151" s="26"/>
      <x:c r="AT4151" s="26"/>
    </x:row>
    <x:row r="4152">
      <x:c r="C4152" s="11" t="str">
        <x:v>G2-A-AAG-OOG-80</x:v>
      </x:c>
      <x:c r="D4152" s="11" t="str">
        <x:v>G2</x:v>
      </x:c>
      <x:c r="E4152" s="11" t="str">
        <x:v>Regional flood and displacement</x:v>
      </x:c>
      <x:c r="F4152" s="11" t="str">
        <x:v>A-AAG</x:v>
      </x:c>
      <x:c r="G4152" s="11" t="str">
        <x:v>Austere air-access group</x:v>
      </x:c>
      <x:c r="H4152" s="11" t="str">
        <x:v>OOG-80</x:v>
      </x:c>
      <x:c r="I4152" s="19" t="n">
        <x:v>72</x:v>
      </x:c>
      <x:c r="J4152" s="21" t="n">
        <x:v>5</x:v>
      </x:c>
      <x:c r="K4152" s="18" t="n">
        <x:f>'05 Cargo Register'!K120</x:f>
        <x:v>562.5</x:v>
      </x:c>
      <x:c r="L4152" s="18" t="n">
        <x:f>'05 Cargo Register'!N120</x:f>
        <x:v>10</x:v>
      </x:c>
      <x:c r="M4152" s="18" t="n">
        <x:f>'05 Cargo Register'!O120</x:f>
        <x:v>1760</x:v>
      </x:c>
      <x:c r="N4152" s="18" t="n">
        <x:f>J4152*K4152</x:f>
        <x:v>2812.5</x:v>
      </x:c>
      <x:c r="O4152" s="18" t="n">
        <x:f>J4152*L4152</x:f>
        <x:v>50</x:v>
      </x:c>
      <x:c r="P4152" s="18" t="n">
        <x:f>J4152*M4152</x:f>
        <x:v>8800</x:v>
      </x:c>
      <x:c r="Q4152" s="22" t="n">
        <x:f>'01 Controls'!$E$31*'02 Cargo Classes'!$M$15</x:f>
        <x:v>0</x:v>
      </x:c>
      <x:c r="R4152" s="22" t="n">
        <x:f>'01 Controls'!$F$31*'02 Cargo Classes'!$N$15</x:f>
        <x:v>1.5</x:v>
      </x:c>
      <x:c r="S4152" s="22" t="n">
        <x:f>'01 Controls'!$G$31*'02 Cargo Classes'!$O$15</x:f>
        <x:v>0</x:v>
      </x:c>
      <x:c r="T4152" s="22" t="n">
        <x:f>'01 Controls'!$H$31*'02 Cargo Classes'!$P$15</x:f>
        <x:v>0.05</x:v>
      </x:c>
      <x:c r="U4152" s="22" t="n">
        <x:f>SUM(Q4152:T4152)</x:f>
        <x:v>1.55</x:v>
      </x:c>
      <x:c r="V4152" s="18" t="n">
        <x:f>IF(U4152=0,0,N4152*Q4152/U4152)</x:f>
        <x:v>0</x:v>
      </x:c>
      <x:c r="W4152" s="18" t="n">
        <x:f>IF(U4152=0,0,P4152*Q4152/U4152)</x:f>
        <x:v>0</x:v>
      </x:c>
      <x:c r="X4152" s="18" t="n">
        <x:f>MAX(V4152,W4152*'01 Controls'!$E$12)</x:f>
        <x:v>0</x:v>
      </x:c>
      <x:c r="Y4152" s="18" t="n">
        <x:f>IF(U4152=0,0,N4152*R4152/U4152)</x:f>
        <x:v>2721.774193548387</x:v>
      </x:c>
      <x:c r="Z4152" s="18" t="n">
        <x:f>IF(U4152=0,0,P4152*R4152/U4152)</x:f>
        <x:v>8516.129032258064</x:v>
      </x:c>
      <x:c r="AA4152" s="18" t="n">
        <x:f>MAX(Y4152,Z4152*'01 Controls'!$E$13)</x:f>
        <x:v>2721.774193548387</x:v>
      </x:c>
      <x:c r="AB4152" s="18" t="n">
        <x:f>IF(U4152=0,0,N4152*S4152/U4152)</x:f>
        <x:v>0</x:v>
      </x:c>
      <x:c r="AC4152" s="18" t="n">
        <x:f>IF(U4152=0,0,P4152*S4152/U4152)</x:f>
        <x:v>0</x:v>
      </x:c>
      <x:c r="AD4152" s="18" t="n">
        <x:f>MAX(AB4152,AC4152*'01 Controls'!$E$14)</x:f>
        <x:v>0</x:v>
      </x:c>
      <x:c r="AE4152" s="18" t="n">
        <x:f>IF(U4152=0,0,N4152*T4152/U4152)</x:f>
        <x:v>90.7258064516129</x:v>
      </x:c>
      <x:c r="AF4152" s="18" t="n">
        <x:f>IF(U4152=0,0,P4152*T4152/U4152)</x:f>
        <x:v>283.8709677419355</x:v>
      </x:c>
      <x:c r="AG4152" s="18" t="n">
        <x:f>MAX(AE4152,AF4152*'01 Controls'!$E$15)</x:f>
        <x:v>90.7258064516129</x:v>
      </x:c>
      <x:c r="AH4152" s="18" t="n">
        <x:f>SUM(V4152,Y4152,AB4152,AE4152)</x:f>
        <x:v>2812.4999999999995</x:v>
      </x:c>
      <x:c r="AI4152" s="18" t="n">
        <x:f>N4152-AH4152</x:f>
        <x:v>4.547473508864641e-13</x:v>
      </x:c>
      <x:c r="AJ4152" s="18" t="n">
        <x:f>V4152*INDEX('07 Mode Capacity'!$P$6:$P$17,MATCH("AIR-"&amp;I4152,'07 Mode Capacity'!$C$6:$C$17,0))</x:f>
        <x:v>0</x:v>
      </x:c>
      <x:c r="AK4152" s="18" t="n">
        <x:f>Y4152*INDEX('07 Mode Capacity'!$P$6:$P$17,MATCH("OCEAN-"&amp;I4152,'07 Mode Capacity'!$C$6:$C$17,0))</x:f>
        <x:v>2130.5176823631177</x:v>
      </x:c>
      <x:c r="AL4152" s="18" t="n">
        <x:f>AB4152*INDEX('07 Mode Capacity'!$P$6:$P$17,MATCH("LAND-"&amp;I4152,'07 Mode Capacity'!$C$6:$C$17,0))</x:f>
        <x:v>0</x:v>
      </x:c>
      <x:c r="AM4152" s="18" t="n">
        <x:f>AE4152*INDEX('07 Mode Capacity'!$P$6:$P$17,MATCH("INLAND-"&amp;I4152,'07 Mode Capacity'!$C$6:$C$17,0))</x:f>
        <x:v>90.7258064516129</x:v>
      </x:c>
      <x:c r="AN4152" s="18" t="n">
        <x:f>SUM(AJ4152:AM4152)</x:f>
        <x:v>2221.2434888147304</x:v>
      </x:c>
      <x:c r="AO4152" s="17" t="n">
        <x:f>IF(N4152=0,1,AN4152/N4152)</x:f>
        <x:v>0.7897754626896819</x:v>
      </x:c>
      <x:c r="AP4152" s="11" t="str">
        <x:f>IF(AO4152&gt;='01 Controls'!$E$16,"PASS","FAIL")</x:f>
        <x:v>FAIL</x:v>
      </x:c>
      <x:c r="AQ4152" s="11" t="str">
        <x:v>UNQUANTIFIED</x:v>
      </x:c>
      <x:c r="AR4152" s="11" t="str">
        <x:v>Position-class planning record; serial item and receiver open</x:v>
      </x:c>
      <x:c r="AS4152" s="26"/>
      <x:c r="AT4152" s="26"/>
    </x:row>
    <x:row r="4153">
      <x:c r="C4153" s="11" t="str">
        <x:v>G2-A-AHW-APL-45</x:v>
      </x:c>
      <x:c r="D4153" s="11" t="str">
        <x:v>G2</x:v>
      </x:c>
      <x:c r="E4153" s="11" t="str">
        <x:v>Regional flood and displacement</x:v>
      </x:c>
      <x:c r="F4153" s="11" t="str">
        <x:v>A-AHW</x:v>
      </x:c>
      <x:c r="G4153" s="11" t="str">
        <x:v>Aerial hazard-control wing</x:v>
      </x:c>
      <x:c r="H4153" s="11" t="str">
        <x:v>APL-45</x:v>
      </x:c>
      <x:c r="I4153" s="19" t="n">
        <x:v>24</x:v>
      </x:c>
      <x:c r="J4153" s="21" t="n">
        <x:v>1</x:v>
      </x:c>
      <x:c r="K4153" s="18" t="n">
        <x:f>'05 Cargo Register'!K121</x:f>
        <x:v>225</x:v>
      </x:c>
      <x:c r="L4153" s="18" t="n">
        <x:f>'05 Cargo Register'!N121</x:f>
        <x:v>59</x:v>
      </x:c>
      <x:c r="M4153" s="18" t="n">
        <x:f>'05 Cargo Register'!O121</x:f>
        <x:v>442.5</x:v>
      </x:c>
      <x:c r="N4153" s="18" t="n">
        <x:f>J4153*K4153</x:f>
        <x:v>225</x:v>
      </x:c>
      <x:c r="O4153" s="18" t="n">
        <x:f>J4153*L4153</x:f>
        <x:v>59</x:v>
      </x:c>
      <x:c r="P4153" s="18" t="n">
        <x:f>J4153*M4153</x:f>
        <x:v>442.5</x:v>
      </x:c>
      <x:c r="Q4153" s="22" t="n">
        <x:f>'01 Controls'!$E$31*'02 Cargo Classes'!$M$6</x:f>
        <x:v>0.44999999999999996</x:v>
      </x:c>
      <x:c r="R4153" s="22" t="n">
        <x:f>'01 Controls'!$F$31*'02 Cargo Classes'!$N$6</x:f>
        <x:v>0.30000000000000004</x:v>
      </x:c>
      <x:c r="S4153" s="22" t="n">
        <x:f>'01 Controls'!$G$31*'02 Cargo Classes'!$O$6</x:f>
        <x:v>0</x:v>
      </x:c>
      <x:c r="T4153" s="22" t="n">
        <x:f>'01 Controls'!$H$31*'02 Cargo Classes'!$P$6</x:f>
        <x:v>0.03</x:v>
      </x:c>
      <x:c r="U4153" s="22" t="n">
        <x:f>SUM(Q4153:T4153)</x:f>
        <x:v>0.78</x:v>
      </x:c>
      <x:c r="V4153" s="18" t="n">
        <x:f>IF(U4153=0,0,N4153*Q4153/U4153)</x:f>
        <x:v>129.8076923076923</x:v>
      </x:c>
      <x:c r="W4153" s="18" t="n">
        <x:f>IF(U4153=0,0,P4153*Q4153/U4153)</x:f>
        <x:v>255.2884615384615</x:v>
      </x:c>
      <x:c r="X4153" s="18" t="n">
        <x:f>MAX(V4153,W4153*'01 Controls'!$E$12)</x:f>
        <x:v>129.8076923076923</x:v>
      </x:c>
      <x:c r="Y4153" s="18" t="n">
        <x:f>IF(U4153=0,0,N4153*R4153/U4153)</x:f>
        <x:v>86.53846153846155</x:v>
      </x:c>
      <x:c r="Z4153" s="18" t="n">
        <x:f>IF(U4153=0,0,P4153*R4153/U4153)</x:f>
        <x:v>170.19230769230774</x:v>
      </x:c>
      <x:c r="AA4153" s="18" t="n">
        <x:f>MAX(Y4153,Z4153*'01 Controls'!$E$13)</x:f>
        <x:v>86.53846153846155</x:v>
      </x:c>
      <x:c r="AB4153" s="18" t="n">
        <x:f>IF(U4153=0,0,N4153*S4153/U4153)</x:f>
        <x:v>0</x:v>
      </x:c>
      <x:c r="AC4153" s="18" t="n">
        <x:f>IF(U4153=0,0,P4153*S4153/U4153)</x:f>
        <x:v>0</x:v>
      </x:c>
      <x:c r="AD4153" s="18" t="n">
        <x:f>MAX(AB4153,AC4153*'01 Controls'!$E$14)</x:f>
        <x:v>0</x:v>
      </x:c>
      <x:c r="AE4153" s="18" t="n">
        <x:f>IF(U4153=0,0,N4153*T4153/U4153)</x:f>
        <x:v>8.653846153846153</x:v>
      </x:c>
      <x:c r="AF4153" s="18" t="n">
        <x:f>IF(U4153=0,0,P4153*T4153/U4153)</x:f>
        <x:v>17.01923076923077</x:v>
      </x:c>
      <x:c r="AG4153" s="18" t="n">
        <x:f>MAX(AE4153,AF4153*'01 Controls'!$E$15)</x:f>
        <x:v>8.653846153846153</x:v>
      </x:c>
      <x:c r="AH4153" s="18" t="n">
        <x:f>SUM(V4153,Y4153,AB4153,AE4153)</x:f>
        <x:v>225</x:v>
      </x:c>
      <x:c r="AI4153" s="18" t="n">
        <x:f>N4153-AH4153</x:f>
        <x:v>0</x:v>
      </x:c>
      <x:c r="AJ4153" s="18" t="n">
        <x:f>V4153*INDEX('07 Mode Capacity'!$P$6:$P$17,MATCH("AIR-"&amp;I4153,'07 Mode Capacity'!$C$6:$C$17,0))</x:f>
        <x:v>26.339806882930173</x:v>
      </x:c>
      <x:c r="AK4153" s="18" t="n">
        <x:f>Y4153*INDEX('07 Mode Capacity'!$P$6:$P$17,MATCH("OCEAN-"&amp;I4153,'07 Mode Capacity'!$C$6:$C$17,0))</x:f>
        <x:v>12.988475401248868</x:v>
      </x:c>
      <x:c r="AL4153" s="18" t="n">
        <x:f>AB4153*INDEX('07 Mode Capacity'!$P$6:$P$17,MATCH("LAND-"&amp;I4153,'07 Mode Capacity'!$C$6:$C$17,0))</x:f>
        <x:v>0</x:v>
      </x:c>
      <x:c r="AM4153" s="18" t="n">
        <x:f>AE4153*INDEX('07 Mode Capacity'!$P$6:$P$17,MATCH("INLAND-"&amp;I4153,'07 Mode Capacity'!$C$6:$C$17,0))</x:f>
        <x:v>8.653846153846153</x:v>
      </x:c>
      <x:c r="AN4153" s="18" t="n">
        <x:f>SUM(AJ4153:AM4153)</x:f>
        <x:v>47.98212843802519</x:v>
      </x:c>
      <x:c r="AO4153" s="17" t="n">
        <x:f>IF(N4153=0,1,AN4153/N4153)</x:f>
        <x:v>0.21325390416900086</x:v>
      </x:c>
      <x:c r="AP4153" s="11" t="str">
        <x:f>IF(AO4153&gt;='01 Controls'!$E$16,"PASS","FAIL")</x:f>
        <x:v>FAIL</x:v>
      </x:c>
      <x:c r="AQ4153" s="11" t="str">
        <x:v>UNQUANTIFIED</x:v>
      </x:c>
      <x:c r="AR4153" s="11" t="str">
        <x:v>Position-class planning record; serial item and receiver open</x:v>
      </x:c>
      <x:c r="AS4153" s="26"/>
      <x:c r="AT4153" s="26"/>
    </x:row>
    <x:row r="4154">
      <x:c r="C4154" s="11" t="str">
        <x:v>G2-A-AHW-ISO-18</x:v>
      </x:c>
      <x:c r="D4154" s="11" t="str">
        <x:v>G2</x:v>
      </x:c>
      <x:c r="E4154" s="11" t="str">
        <x:v>Regional flood and displacement</x:v>
      </x:c>
      <x:c r="F4154" s="11" t="str">
        <x:v>A-AHW</x:v>
      </x:c>
      <x:c r="G4154" s="11" t="str">
        <x:v>Aerial hazard-control wing</x:v>
      </x:c>
      <x:c r="H4154" s="11" t="str">
        <x:v>ISO-18</x:v>
      </x:c>
      <x:c r="I4154" s="19" t="n">
        <x:v>48</x:v>
      </x:c>
      <x:c r="J4154" s="21" t="n">
        <x:v>1</x:v>
      </x:c>
      <x:c r="K4154" s="18" t="n">
        <x:f>'05 Cargo Register'!K122</x:f>
        <x:v>337.5</x:v>
      </x:c>
      <x:c r="L4154" s="18" t="n">
        <x:f>'05 Cargo Register'!N122</x:f>
        <x:v>23</x:v>
      </x:c>
      <x:c r="M4154" s="18" t="n">
        <x:f>'05 Cargo Register'!O122</x:f>
        <x:v>607.2</x:v>
      </x:c>
      <x:c r="N4154" s="18" t="n">
        <x:f>J4154*K4154</x:f>
        <x:v>337.5</x:v>
      </x:c>
      <x:c r="O4154" s="18" t="n">
        <x:f>J4154*L4154</x:f>
        <x:v>23</x:v>
      </x:c>
      <x:c r="P4154" s="18" t="n">
        <x:f>J4154*M4154</x:f>
        <x:v>607.2</x:v>
      </x:c>
      <x:c r="Q4154" s="22" t="n">
        <x:f>'01 Controls'!$E$31*'02 Cargo Classes'!$M$7</x:f>
        <x:v>0.03</x:v>
      </x:c>
      <x:c r="R4154" s="22" t="n">
        <x:f>'01 Controls'!$F$31*'02 Cargo Classes'!$N$7</x:f>
        <x:v>0.75</x:v>
      </x:c>
      <x:c r="S4154" s="22" t="n">
        <x:f>'01 Controls'!$G$31*'02 Cargo Classes'!$O$7</x:f>
        <x:v>0</x:v>
      </x:c>
      <x:c r="T4154" s="22" t="n">
        <x:f>'01 Controls'!$H$31*'02 Cargo Classes'!$P$7</x:f>
        <x:v>0.08000000000000002</x:v>
      </x:c>
      <x:c r="U4154" s="22" t="n">
        <x:f>SUM(Q4154:T4154)</x:f>
        <x:v>0.8600000000000001</x:v>
      </x:c>
      <x:c r="V4154" s="18" t="n">
        <x:f>IF(U4154=0,0,N4154*Q4154/U4154)</x:f>
        <x:v>11.773255813953487</x:v>
      </x:c>
      <x:c r="W4154" s="18" t="n">
        <x:f>IF(U4154=0,0,P4154*Q4154/U4154)</x:f>
        <x:v>21.181395348837206</x:v>
      </x:c>
      <x:c r="X4154" s="18" t="n">
        <x:f>MAX(V4154,W4154*'01 Controls'!$E$12)</x:f>
        <x:v>11.773255813953487</x:v>
      </x:c>
      <x:c r="Y4154" s="18" t="n">
        <x:f>IF(U4154=0,0,N4154*R4154/U4154)</x:f>
        <x:v>294.3313953488372</x:v>
      </x:c>
      <x:c r="Z4154" s="18" t="n">
        <x:f>IF(U4154=0,0,P4154*R4154/U4154)</x:f>
        <x:v>529.5348837209302</x:v>
      </x:c>
      <x:c r="AA4154" s="18" t="n">
        <x:f>MAX(Y4154,Z4154*'01 Controls'!$E$13)</x:f>
        <x:v>294.3313953488372</x:v>
      </x:c>
      <x:c r="AB4154" s="18" t="n">
        <x:f>IF(U4154=0,0,N4154*S4154/U4154)</x:f>
        <x:v>0</x:v>
      </x:c>
      <x:c r="AC4154" s="18" t="n">
        <x:f>IF(U4154=0,0,P4154*S4154/U4154)</x:f>
        <x:v>0</x:v>
      </x:c>
      <x:c r="AD4154" s="18" t="n">
        <x:f>MAX(AB4154,AC4154*'01 Controls'!$E$14)</x:f>
        <x:v>0</x:v>
      </x:c>
      <x:c r="AE4154" s="18" t="n">
        <x:f>IF(U4154=0,0,N4154*T4154/U4154)</x:f>
        <x:v>31.3953488372093</x:v>
      </x:c>
      <x:c r="AF4154" s="18" t="n">
        <x:f>IF(U4154=0,0,P4154*T4154/U4154)</x:f>
        <x:v>56.48372093023257</x:v>
      </x:c>
      <x:c r="AG4154" s="18" t="n">
        <x:f>MAX(AE4154,AF4154*'01 Controls'!$E$15)</x:f>
        <x:v>31.3953488372093</x:v>
      </x:c>
      <x:c r="AH4154" s="18" t="n">
        <x:f>SUM(V4154,Y4154,AB4154,AE4154)</x:f>
        <x:v>337.5</x:v>
      </x:c>
      <x:c r="AI4154" s="18" t="n">
        <x:f>N4154-AH4154</x:f>
        <x:v>0</x:v>
      </x:c>
      <x:c r="AJ4154" s="18" t="n">
        <x:f>V4154*INDEX('07 Mode Capacity'!$P$6:$P$17,MATCH("AIR-"&amp;I4154,'07 Mode Capacity'!$C$6:$C$17,0))</x:f>
        <x:v>3.3004634188128925</x:v>
      </x:c>
      <x:c r="AK4154" s="18" t="n">
        <x:f>Y4154*INDEX('07 Mode Capacity'!$P$6:$P$17,MATCH("OCEAN-"&amp;I4154,'07 Mode Capacity'!$C$6:$C$17,0))</x:f>
        <x:v>25.794108620568238</x:v>
      </x:c>
      <x:c r="AL4154" s="18" t="n">
        <x:f>AB4154*INDEX('07 Mode Capacity'!$P$6:$P$17,MATCH("LAND-"&amp;I4154,'07 Mode Capacity'!$C$6:$C$17,0))</x:f>
        <x:v>0</x:v>
      </x:c>
      <x:c r="AM4154" s="18" t="n">
        <x:f>AE4154*INDEX('07 Mode Capacity'!$P$6:$P$17,MATCH("INLAND-"&amp;I4154,'07 Mode Capacity'!$C$6:$C$17,0))</x:f>
        <x:v>19.817823185465887</x:v>
      </x:c>
      <x:c r="AN4154" s="18" t="n">
        <x:f>SUM(AJ4154:AM4154)</x:f>
        <x:v>48.91239522484702</x:v>
      </x:c>
      <x:c r="AO4154" s="17" t="n">
        <x:f>IF(N4154=0,1,AN4154/N4154)</x:f>
        <x:v>0.1449256154810282</x:v>
      </x:c>
      <x:c r="AP4154" s="11" t="str">
        <x:f>IF(AO4154&gt;='01 Controls'!$E$16,"PASS","FAIL")</x:f>
        <x:v>FAIL</x:v>
      </x:c>
      <x:c r="AQ4154" s="11" t="str">
        <x:v>UNQUANTIFIED</x:v>
      </x:c>
      <x:c r="AR4154" s="11" t="str">
        <x:v>Position-class planning record; serial item and receiver open</x:v>
      </x:c>
      <x:c r="AS4154" s="26"/>
      <x:c r="AT4154" s="26"/>
    </x:row>
    <x:row r="4155">
      <x:c r="C4155" s="11" t="str">
        <x:v>G2-A-AHW-COL-12</x:v>
      </x:c>
      <x:c r="D4155" s="11" t="str">
        <x:v>G2</x:v>
      </x:c>
      <x:c r="E4155" s="11" t="str">
        <x:v>Regional flood and displacement</x:v>
      </x:c>
      <x:c r="F4155" s="11" t="str">
        <x:v>A-AHW</x:v>
      </x:c>
      <x:c r="G4155" s="11" t="str">
        <x:v>Aerial hazard-control wing</x:v>
      </x:c>
      <x:c r="H4155" s="11" t="str">
        <x:v>COL-12</x:v>
      </x:c>
      <x:c r="I4155" s="19" t="n">
        <x:v>24</x:v>
      </x:c>
      <x:c r="J4155" s="21" t="n">
        <x:v>1</x:v>
      </x:c>
      <x:c r="K4155" s="18" t="n">
        <x:f>'05 Cargo Register'!K123</x:f>
        <x:v>84.375</x:v>
      </x:c>
      <x:c r="L4155" s="18" t="n">
        <x:f>'05 Cargo Register'!N123</x:f>
        <x:v>9</x:v>
      </x:c>
      <x:c r="M4155" s="18" t="n">
        <x:f>'05 Cargo Register'!O123</x:f>
        <x:v>237.60000000000002</x:v>
      </x:c>
      <x:c r="N4155" s="18" t="n">
        <x:f>J4155*K4155</x:f>
        <x:v>84.375</x:v>
      </x:c>
      <x:c r="O4155" s="18" t="n">
        <x:f>J4155*L4155</x:f>
        <x:v>9</x:v>
      </x:c>
      <x:c r="P4155" s="18" t="n">
        <x:f>J4155*M4155</x:f>
        <x:v>237.60000000000002</x:v>
      </x:c>
      <x:c r="Q4155" s="22" t="n">
        <x:f>'01 Controls'!$E$31*'02 Cargo Classes'!$M$8</x:f>
        <x:v>0.3</x:v>
      </x:c>
      <x:c r="R4155" s="22" t="n">
        <x:f>'01 Controls'!$F$31*'02 Cargo Classes'!$N$8</x:f>
        <x:v>0.5249999999999999</x:v>
      </x:c>
      <x:c r="S4155" s="22" t="n">
        <x:f>'01 Controls'!$G$31*'02 Cargo Classes'!$O$8</x:f>
        <x:v>0</x:v>
      </x:c>
      <x:c r="T4155" s="22" t="n">
        <x:f>'01 Controls'!$H$31*'02 Cargo Classes'!$P$8</x:f>
        <x:v>0.020000000000000004</x:v>
      </x:c>
      <x:c r="U4155" s="22" t="n">
        <x:f>SUM(Q4155:T4155)</x:f>
        <x:v>0.845</x:v>
      </x:c>
      <x:c r="V4155" s="18" t="n">
        <x:f>IF(U4155=0,0,N4155*Q4155/U4155)</x:f>
        <x:v>29.95562130177515</x:v>
      </x:c>
      <x:c r="W4155" s="18" t="n">
        <x:f>IF(U4155=0,0,P4155*Q4155/U4155)</x:f>
        <x:v>84.35502958579882</x:v>
      </x:c>
      <x:c r="X4155" s="18" t="n">
        <x:f>MAX(V4155,W4155*'01 Controls'!$E$12)</x:f>
        <x:v>29.95562130177515</x:v>
      </x:c>
      <x:c r="Y4155" s="18" t="n">
        <x:f>IF(U4155=0,0,N4155*R4155/U4155)</x:f>
        <x:v>52.422337278106504</x:v>
      </x:c>
      <x:c r="Z4155" s="18" t="n">
        <x:f>IF(U4155=0,0,P4155*R4155/U4155)</x:f>
        <x:v>147.62130177514794</x:v>
      </x:c>
      <x:c r="AA4155" s="18" t="n">
        <x:f>MAX(Y4155,Z4155*'01 Controls'!$E$13)</x:f>
        <x:v>52.422337278106504</x:v>
      </x:c>
      <x:c r="AB4155" s="18" t="n">
        <x:f>IF(U4155=0,0,N4155*S4155/U4155)</x:f>
        <x:v>0</x:v>
      </x:c>
      <x:c r="AC4155" s="18" t="n">
        <x:f>IF(U4155=0,0,P4155*S4155/U4155)</x:f>
        <x:v>0</x:v>
      </x:c>
      <x:c r="AD4155" s="18" t="n">
        <x:f>MAX(AB4155,AC4155*'01 Controls'!$E$14)</x:f>
        <x:v>0</x:v>
      </x:c>
      <x:c r="AE4155" s="18" t="n">
        <x:f>IF(U4155=0,0,N4155*T4155/U4155)</x:f>
        <x:v>1.9970414201183435</x:v>
      </x:c>
      <x:c r="AF4155" s="18" t="n">
        <x:f>IF(U4155=0,0,P4155*T4155/U4155)</x:f>
        <x:v>5.623668639053257</x:v>
      </x:c>
      <x:c r="AG4155" s="18" t="n">
        <x:f>MAX(AE4155,AF4155*'01 Controls'!$E$15)</x:f>
        <x:v>1.9970414201183435</x:v>
      </x:c>
      <x:c r="AH4155" s="18" t="n">
        <x:f>SUM(V4155,Y4155,AB4155,AE4155)</x:f>
        <x:v>84.375</x:v>
      </x:c>
      <x:c r="AI4155" s="18" t="n">
        <x:f>N4155-AH4155</x:f>
        <x:v>0</x:v>
      </x:c>
      <x:c r="AJ4155" s="18" t="n">
        <x:f>V4155*INDEX('07 Mode Capacity'!$P$6:$P$17,MATCH("AIR-"&amp;I4155,'07 Mode Capacity'!$C$6:$C$17,0))</x:f>
        <x:v>6.078416972983887</x:v>
      </x:c>
      <x:c r="AK4155" s="18" t="n">
        <x:f>Y4155*INDEX('07 Mode Capacity'!$P$6:$P$17,MATCH("OCEAN-"&amp;I4155,'07 Mode Capacity'!$C$6:$C$17,0))</x:f>
        <x:v>7.8680187526796015</x:v>
      </x:c>
      <x:c r="AL4155" s="18" t="n">
        <x:f>AB4155*INDEX('07 Mode Capacity'!$P$6:$P$17,MATCH("LAND-"&amp;I4155,'07 Mode Capacity'!$C$6:$C$17,0))</x:f>
        <x:v>0</x:v>
      </x:c>
      <x:c r="AM4155" s="18" t="n">
        <x:f>AE4155*INDEX('07 Mode Capacity'!$P$6:$P$17,MATCH("INLAND-"&amp;I4155,'07 Mode Capacity'!$C$6:$C$17,0))</x:f>
        <x:v>1.9970414201183435</x:v>
      </x:c>
      <x:c r="AN4155" s="18" t="n">
        <x:f>SUM(AJ4155:AM4155)</x:f>
        <x:v>15.94347714578183</x:v>
      </x:c>
      <x:c r="AO4155" s="17" t="n">
        <x:f>IF(N4155=0,1,AN4155/N4155)</x:f>
        <x:v>0.18895972913519207</x:v>
      </x:c>
      <x:c r="AP4155" s="11" t="str">
        <x:f>IF(AO4155&gt;='01 Controls'!$E$16,"PASS","FAIL")</x:f>
        <x:v>FAIL</x:v>
      </x:c>
      <x:c r="AQ4155" s="11" t="str">
        <x:v>UNQUANTIFIED</x:v>
      </x:c>
      <x:c r="AR4155" s="11" t="str">
        <x:v>Position-class planning record; serial item and receiver open</x:v>
      </x:c>
      <x:c r="AS4155" s="26"/>
      <x:c r="AT4155" s="26"/>
    </x:row>
    <x:row r="4156">
      <x:c r="C4156" s="11" t="str">
        <x:v>G2-A-AHW-BAT-22</x:v>
      </x:c>
      <x:c r="D4156" s="11" t="str">
        <x:v>G2</x:v>
      </x:c>
      <x:c r="E4156" s="11" t="str">
        <x:v>Regional flood and displacement</x:v>
      </x:c>
      <x:c r="F4156" s="11" t="str">
        <x:v>A-AHW</x:v>
      </x:c>
      <x:c r="G4156" s="11" t="str">
        <x:v>Aerial hazard-control wing</x:v>
      </x:c>
      <x:c r="H4156" s="11" t="str">
        <x:v>BAT-22</x:v>
      </x:c>
      <x:c r="I4156" s="19" t="n">
        <x:v>48</x:v>
      </x:c>
      <x:c r="J4156" s="21" t="n">
        <x:v>1</x:v>
      </x:c>
      <x:c r="K4156" s="18" t="n">
        <x:f>'05 Cargo Register'!K124</x:f>
        <x:v>225</x:v>
      </x:c>
      <x:c r="L4156" s="18" t="n">
        <x:f>'05 Cargo Register'!N124</x:f>
        <x:v>13</x:v>
      </x:c>
      <x:c r="M4156" s="18" t="n">
        <x:f>'05 Cargo Register'!O124</x:f>
        <x:v>343.20000000000005</x:v>
      </x:c>
      <x:c r="N4156" s="18" t="n">
        <x:f>J4156*K4156</x:f>
        <x:v>225</x:v>
      </x:c>
      <x:c r="O4156" s="18" t="n">
        <x:f>J4156*L4156</x:f>
        <x:v>13</x:v>
      </x:c>
      <x:c r="P4156" s="18" t="n">
        <x:f>J4156*M4156</x:f>
        <x:v>343.20000000000005</x:v>
      </x:c>
      <x:c r="Q4156" s="22" t="n">
        <x:f>'01 Controls'!$E$31*'02 Cargo Classes'!$M$9</x:f>
        <x:v>0</x:v>
      </x:c>
      <x:c r="R4156" s="22" t="n">
        <x:f>'01 Controls'!$F$31*'02 Cargo Classes'!$N$9</x:f>
        <x:v>0.75</x:v>
      </x:c>
      <x:c r="S4156" s="22" t="n">
        <x:f>'01 Controls'!$G$31*'02 Cargo Classes'!$O$9</x:f>
        <x:v>0</x:v>
      </x:c>
      <x:c r="T4156" s="22" t="n">
        <x:f>'01 Controls'!$H$31*'02 Cargo Classes'!$P$9</x:f>
        <x:v>0.05</x:v>
      </x:c>
      <x:c r="U4156" s="22" t="n">
        <x:f>SUM(Q4156:T4156)</x:f>
        <x:v>0.8</x:v>
      </x:c>
      <x:c r="V4156" s="18" t="n">
        <x:f>IF(U4156=0,0,N4156*Q4156/U4156)</x:f>
        <x:v>0</x:v>
      </x:c>
      <x:c r="W4156" s="18" t="n">
        <x:f>IF(U4156=0,0,P4156*Q4156/U4156)</x:f>
        <x:v>0</x:v>
      </x:c>
      <x:c r="X4156" s="18" t="n">
        <x:f>MAX(V4156,W4156*'01 Controls'!$E$12)</x:f>
        <x:v>0</x:v>
      </x:c>
      <x:c r="Y4156" s="18" t="n">
        <x:f>IF(U4156=0,0,N4156*R4156/U4156)</x:f>
        <x:v>210.9375</x:v>
      </x:c>
      <x:c r="Z4156" s="18" t="n">
        <x:f>IF(U4156=0,0,P4156*R4156/U4156)</x:f>
        <x:v>321.75</x:v>
      </x:c>
      <x:c r="AA4156" s="18" t="n">
        <x:f>MAX(Y4156,Z4156*'01 Controls'!$E$13)</x:f>
        <x:v>210.9375</x:v>
      </x:c>
      <x:c r="AB4156" s="18" t="n">
        <x:f>IF(U4156=0,0,N4156*S4156/U4156)</x:f>
        <x:v>0</x:v>
      </x:c>
      <x:c r="AC4156" s="18" t="n">
        <x:f>IF(U4156=0,0,P4156*S4156/U4156)</x:f>
        <x:v>0</x:v>
      </x:c>
      <x:c r="AD4156" s="18" t="n">
        <x:f>MAX(AB4156,AC4156*'01 Controls'!$E$14)</x:f>
        <x:v>0</x:v>
      </x:c>
      <x:c r="AE4156" s="18" t="n">
        <x:f>IF(U4156=0,0,N4156*T4156/U4156)</x:f>
        <x:v>14.0625</x:v>
      </x:c>
      <x:c r="AF4156" s="18" t="n">
        <x:f>IF(U4156=0,0,P4156*T4156/U4156)</x:f>
        <x:v>21.450000000000003</x:v>
      </x:c>
      <x:c r="AG4156" s="18" t="n">
        <x:f>MAX(AE4156,AF4156*'01 Controls'!$E$15)</x:f>
        <x:v>14.0625</x:v>
      </x:c>
      <x:c r="AH4156" s="18" t="n">
        <x:f>SUM(V4156,Y4156,AB4156,AE4156)</x:f>
        <x:v>225</x:v>
      </x:c>
      <x:c r="AI4156" s="18" t="n">
        <x:f>N4156-AH4156</x:f>
        <x:v>0</x:v>
      </x:c>
      <x:c r="AJ4156" s="18" t="n">
        <x:f>V4156*INDEX('07 Mode Capacity'!$P$6:$P$17,MATCH("AIR-"&amp;I4156,'07 Mode Capacity'!$C$6:$C$17,0))</x:f>
        <x:v>0</x:v>
      </x:c>
      <x:c r="AK4156" s="18" t="n">
        <x:f>Y4156*INDEX('07 Mode Capacity'!$P$6:$P$17,MATCH("OCEAN-"&amp;I4156,'07 Mode Capacity'!$C$6:$C$17,0))</x:f>
        <x:v>18.48577784474057</x:v>
      </x:c>
      <x:c r="AL4156" s="18" t="n">
        <x:f>AB4156*INDEX('07 Mode Capacity'!$P$6:$P$17,MATCH("LAND-"&amp;I4156,'07 Mode Capacity'!$C$6:$C$17,0))</x:f>
        <x:v>0</x:v>
      </x:c>
      <x:c r="AM4156" s="18" t="n">
        <x:f>AE4156*INDEX('07 Mode Capacity'!$P$6:$P$17,MATCH("INLAND-"&amp;I4156,'07 Mode Capacity'!$C$6:$C$17,0))</x:f>
        <x:v>8.876733301823261</x:v>
      </x:c>
      <x:c r="AN4156" s="18" t="n">
        <x:f>SUM(AJ4156:AM4156)</x:f>
        <x:v>27.362511146563833</x:v>
      </x:c>
      <x:c r="AO4156" s="17" t="n">
        <x:f>IF(N4156=0,1,AN4156/N4156)</x:f>
        <x:v>0.12161116065139481</x:v>
      </x:c>
      <x:c r="AP4156" s="11" t="str">
        <x:f>IF(AO4156&gt;='01 Controls'!$E$16,"PASS","FAIL")</x:f>
        <x:v>FAIL</x:v>
      </x:c>
      <x:c r="AQ4156" s="11" t="str">
        <x:v>UNQUANTIFIED</x:v>
      </x:c>
      <x:c r="AR4156" s="11" t="str">
        <x:v>Position-class planning record; serial item and receiver open</x:v>
      </x:c>
      <x:c r="AS4156" s="26"/>
      <x:c r="AT4156" s="26"/>
    </x:row>
    <x:row r="4157">
      <x:c r="C4157" s="11" t="str">
        <x:v>G2-A-AHW-TNK-20</x:v>
      </x:c>
      <x:c r="D4157" s="11" t="str">
        <x:v>G2</x:v>
      </x:c>
      <x:c r="E4157" s="11" t="str">
        <x:v>Regional flood and displacement</x:v>
      </x:c>
      <x:c r="F4157" s="11" t="str">
        <x:v>A-AHW</x:v>
      </x:c>
      <x:c r="G4157" s="11" t="str">
        <x:v>Aerial hazard-control wing</x:v>
      </x:c>
      <x:c r="H4157" s="11" t="str">
        <x:v>TNK-20</x:v>
      </x:c>
      <x:c r="I4157" s="19" t="n">
        <x:v>48</x:v>
      </x:c>
      <x:c r="J4157" s="21" t="n">
        <x:v>1</x:v>
      </x:c>
      <x:c r="K4157" s="18" t="n">
        <x:f>'05 Cargo Register'!K125</x:f>
        <x:v>281.25</x:v>
      </x:c>
      <x:c r="L4157" s="18" t="n">
        <x:f>'05 Cargo Register'!N125</x:f>
        <x:v>17</x:v>
      </x:c>
      <x:c r="M4157" s="18" t="n">
        <x:f>'05 Cargo Register'!O125</x:f>
        <x:v>361.25</x:v>
      </x:c>
      <x:c r="N4157" s="18" t="n">
        <x:f>J4157*K4157</x:f>
        <x:v>281.25</x:v>
      </x:c>
      <x:c r="O4157" s="18" t="n">
        <x:f>J4157*L4157</x:f>
        <x:v>17</x:v>
      </x:c>
      <x:c r="P4157" s="18" t="n">
        <x:f>J4157*M4157</x:f>
        <x:v>361.25</x:v>
      </x:c>
      <x:c r="Q4157" s="22" t="n">
        <x:f>'01 Controls'!$E$31*'02 Cargo Classes'!$M$10</x:f>
        <x:v>0</x:v>
      </x:c>
      <x:c r="R4157" s="22" t="n">
        <x:f>'01 Controls'!$F$31*'02 Cargo Classes'!$N$10</x:f>
        <x:v>0.8999999999999999</x:v>
      </x:c>
      <x:c r="S4157" s="22" t="n">
        <x:f>'01 Controls'!$G$31*'02 Cargo Classes'!$O$10</x:f>
        <x:v>0</x:v>
      </x:c>
      <x:c r="T4157" s="22" t="n">
        <x:f>'01 Controls'!$H$31*'02 Cargo Classes'!$P$10</x:f>
        <x:v>0.1</x:v>
      </x:c>
      <x:c r="U4157" s="22" t="n">
        <x:f>SUM(Q4157:T4157)</x:f>
        <x:v>0.9999999999999999</x:v>
      </x:c>
      <x:c r="V4157" s="18" t="n">
        <x:f>IF(U4157=0,0,N4157*Q4157/U4157)</x:f>
        <x:v>0</x:v>
      </x:c>
      <x:c r="W4157" s="18" t="n">
        <x:f>IF(U4157=0,0,P4157*Q4157/U4157)</x:f>
        <x:v>0</x:v>
      </x:c>
      <x:c r="X4157" s="18" t="n">
        <x:f>MAX(V4157,W4157*'01 Controls'!$E$12)</x:f>
        <x:v>0</x:v>
      </x:c>
      <x:c r="Y4157" s="18" t="n">
        <x:f>IF(U4157=0,0,N4157*R4157/U4157)</x:f>
        <x:v>253.125</x:v>
      </x:c>
      <x:c r="Z4157" s="18" t="n">
        <x:f>IF(U4157=0,0,P4157*R4157/U4157)</x:f>
        <x:v>325.125</x:v>
      </x:c>
      <x:c r="AA4157" s="18" t="n">
        <x:f>MAX(Y4157,Z4157*'01 Controls'!$E$13)</x:f>
        <x:v>253.125</x:v>
      </x:c>
      <x:c r="AB4157" s="18" t="n">
        <x:f>IF(U4157=0,0,N4157*S4157/U4157)</x:f>
        <x:v>0</x:v>
      </x:c>
      <x:c r="AC4157" s="18" t="n">
        <x:f>IF(U4157=0,0,P4157*S4157/U4157)</x:f>
        <x:v>0</x:v>
      </x:c>
      <x:c r="AD4157" s="18" t="n">
        <x:f>MAX(AB4157,AC4157*'01 Controls'!$E$14)</x:f>
        <x:v>0</x:v>
      </x:c>
      <x:c r="AE4157" s="18" t="n">
        <x:f>IF(U4157=0,0,N4157*T4157/U4157)</x:f>
        <x:v>28.125000000000004</x:v>
      </x:c>
      <x:c r="AF4157" s="18" t="n">
        <x:f>IF(U4157=0,0,P4157*T4157/U4157)</x:f>
        <x:v>36.12500000000001</x:v>
      </x:c>
      <x:c r="AG4157" s="18" t="n">
        <x:f>MAX(AE4157,AF4157*'01 Controls'!$E$15)</x:f>
        <x:v>28.125000000000004</x:v>
      </x:c>
      <x:c r="AH4157" s="18" t="n">
        <x:f>SUM(V4157,Y4157,AB4157,AE4157)</x:f>
        <x:v>281.25</x:v>
      </x:c>
      <x:c r="AI4157" s="18" t="n">
        <x:f>N4157-AH4157</x:f>
        <x:v>0</x:v>
      </x:c>
      <x:c r="AJ4157" s="18" t="n">
        <x:f>V4157*INDEX('07 Mode Capacity'!$P$6:$P$17,MATCH("AIR-"&amp;I4157,'07 Mode Capacity'!$C$6:$C$17,0))</x:f>
        <x:v>0</x:v>
      </x:c>
      <x:c r="AK4157" s="18" t="n">
        <x:f>Y4157*INDEX('07 Mode Capacity'!$P$6:$P$17,MATCH("OCEAN-"&amp;I4157,'07 Mode Capacity'!$C$6:$C$17,0))</x:f>
        <x:v>22.182933413688687</x:v>
      </x:c>
      <x:c r="AL4157" s="18" t="n">
        <x:f>AB4157*INDEX('07 Mode Capacity'!$P$6:$P$17,MATCH("LAND-"&amp;I4157,'07 Mode Capacity'!$C$6:$C$17,0))</x:f>
        <x:v>0</x:v>
      </x:c>
      <x:c r="AM4157" s="18" t="n">
        <x:f>AE4157*INDEX('07 Mode Capacity'!$P$6:$P$17,MATCH("INLAND-"&amp;I4157,'07 Mode Capacity'!$C$6:$C$17,0))</x:f>
        <x:v>17.753466603646526</x:v>
      </x:c>
      <x:c r="AN4157" s="18" t="n">
        <x:f>SUM(AJ4157:AM4157)</x:f>
        <x:v>39.93640001733522</x:v>
      </x:c>
      <x:c r="AO4157" s="17" t="n">
        <x:f>IF(N4157=0,1,AN4157/N4157)</x:f>
        <x:v>0.1419960889505252</x:v>
      </x:c>
      <x:c r="AP4157" s="11" t="str">
        <x:f>IF(AO4157&gt;='01 Controls'!$E$16,"PASS","FAIL")</x:f>
        <x:v>FAIL</x:v>
      </x:c>
      <x:c r="AQ4157" s="11" t="str">
        <x:v>UNQUANTIFIED</x:v>
      </x:c>
      <x:c r="AR4157" s="11" t="str">
        <x:v>Position-class planning record; serial item and receiver open</x:v>
      </x:c>
      <x:c r="AS4157" s="26"/>
      <x:c r="AT4157" s="26"/>
    </x:row>
    <x:row r="4158">
      <x:c r="C4158" s="11" t="str">
        <x:v>G2-A-AHW-FLR-24</x:v>
      </x:c>
      <x:c r="D4158" s="11" t="str">
        <x:v>G2</x:v>
      </x:c>
      <x:c r="E4158" s="11" t="str">
        <x:v>Regional flood and displacement</x:v>
      </x:c>
      <x:c r="F4158" s="11" t="str">
        <x:v>A-AHW</x:v>
      </x:c>
      <x:c r="G4158" s="11" t="str">
        <x:v>Aerial hazard-control wing</x:v>
      </x:c>
      <x:c r="H4158" s="11" t="str">
        <x:v>FLR-24</x:v>
      </x:c>
      <x:c r="I4158" s="19" t="n">
        <x:v>48</x:v>
      </x:c>
      <x:c r="J4158" s="21" t="n">
        <x:v>1</x:v>
      </x:c>
      <x:c r="K4158" s="18" t="n">
        <x:f>'05 Cargo Register'!K126</x:f>
        <x:v>421.875</x:v>
      </x:c>
      <x:c r="L4158" s="18" t="n">
        <x:f>'05 Cargo Register'!N126</x:f>
        <x:v>21</x:v>
      </x:c>
      <x:c r="M4158" s="18" t="n">
        <x:f>'05 Cargo Register'!O126</x:f>
        <x:v>672</x:v>
      </x:c>
      <x:c r="N4158" s="18" t="n">
        <x:f>J4158*K4158</x:f>
        <x:v>421.875</x:v>
      </x:c>
      <x:c r="O4158" s="18" t="n">
        <x:f>J4158*L4158</x:f>
        <x:v>21</x:v>
      </x:c>
      <x:c r="P4158" s="18" t="n">
        <x:f>J4158*M4158</x:f>
        <x:v>672</x:v>
      </x:c>
      <x:c r="Q4158" s="22" t="n">
        <x:f>'01 Controls'!$E$31*'02 Cargo Classes'!$M$11</x:f>
        <x:v>0</x:v>
      </x:c>
      <x:c r="R4158" s="22" t="n">
        <x:f>'01 Controls'!$F$31*'02 Cargo Classes'!$N$11</x:f>
        <x:v>0.8999999999999999</x:v>
      </x:c>
      <x:c r="S4158" s="22" t="n">
        <x:f>'01 Controls'!$G$31*'02 Cargo Classes'!$O$11</x:f>
        <x:v>0</x:v>
      </x:c>
      <x:c r="T4158" s="22" t="n">
        <x:f>'01 Controls'!$H$31*'02 Cargo Classes'!$P$11</x:f>
        <x:v>0.08000000000000002</x:v>
      </x:c>
      <x:c r="U4158" s="22" t="n">
        <x:f>SUM(Q4158:T4158)</x:f>
        <x:v>0.98</x:v>
      </x:c>
      <x:c r="V4158" s="18" t="n">
        <x:f>IF(U4158=0,0,N4158*Q4158/U4158)</x:f>
        <x:v>0</x:v>
      </x:c>
      <x:c r="W4158" s="18" t="n">
        <x:f>IF(U4158=0,0,P4158*Q4158/U4158)</x:f>
        <x:v>0</x:v>
      </x:c>
      <x:c r="X4158" s="18" t="n">
        <x:f>MAX(V4158,W4158*'01 Controls'!$E$12)</x:f>
        <x:v>0</x:v>
      </x:c>
      <x:c r="Y4158" s="18" t="n">
        <x:f>IF(U4158=0,0,N4158*R4158/U4158)</x:f>
        <x:v>387.43622448979585</x:v>
      </x:c>
      <x:c r="Z4158" s="18" t="n">
        <x:f>IF(U4158=0,0,P4158*R4158/U4158)</x:f>
        <x:v>617.1428571428571</x:v>
      </x:c>
      <x:c r="AA4158" s="18" t="n">
        <x:f>MAX(Y4158,Z4158*'01 Controls'!$E$13)</x:f>
        <x:v>387.43622448979585</x:v>
      </x:c>
      <x:c r="AB4158" s="18" t="n">
        <x:f>IF(U4158=0,0,N4158*S4158/U4158)</x:f>
        <x:v>0</x:v>
      </x:c>
      <x:c r="AC4158" s="18" t="n">
        <x:f>IF(U4158=0,0,P4158*S4158/U4158)</x:f>
        <x:v>0</x:v>
      </x:c>
      <x:c r="AD4158" s="18" t="n">
        <x:f>MAX(AB4158,AC4158*'01 Controls'!$E$14)</x:f>
        <x:v>0</x:v>
      </x:c>
      <x:c r="AE4158" s="18" t="n">
        <x:f>IF(U4158=0,0,N4158*T4158/U4158)</x:f>
        <x:v>34.43877551020409</x:v>
      </x:c>
      <x:c r="AF4158" s="18" t="n">
        <x:f>IF(U4158=0,0,P4158*T4158/U4158)</x:f>
        <x:v>54.85714285714287</x:v>
      </x:c>
      <x:c r="AG4158" s="18" t="n">
        <x:f>MAX(AE4158,AF4158*'01 Controls'!$E$15)</x:f>
        <x:v>34.43877551020409</x:v>
      </x:c>
      <x:c r="AH4158" s="18" t="n">
        <x:f>SUM(V4158,Y4158,AB4158,AE4158)</x:f>
        <x:v>421.87499999999994</x:v>
      </x:c>
      <x:c r="AI4158" s="18" t="n">
        <x:f>N4158-AH4158</x:f>
        <x:v>5.684341886080802e-14</x:v>
      </x:c>
      <x:c r="AJ4158" s="18" t="n">
        <x:f>V4158*INDEX('07 Mode Capacity'!$P$6:$P$17,MATCH("AIR-"&amp;I4158,'07 Mode Capacity'!$C$6:$C$17,0))</x:f>
        <x:v>0</x:v>
      </x:c>
      <x:c r="AK4158" s="18" t="n">
        <x:f>Y4158*INDEX('07 Mode Capacity'!$P$6:$P$17,MATCH("OCEAN-"&amp;I4158,'07 Mode Capacity'!$C$6:$C$17,0))</x:f>
        <x:v>33.953469510747986</x:v>
      </x:c>
      <x:c r="AL4158" s="18" t="n">
        <x:f>AB4158*INDEX('07 Mode Capacity'!$P$6:$P$17,MATCH("LAND-"&amp;I4158,'07 Mode Capacity'!$C$6:$C$17,0))</x:f>
        <x:v>0</x:v>
      </x:c>
      <x:c r="AM4158" s="18" t="n">
        <x:f>AE4158*INDEX('07 Mode Capacity'!$P$6:$P$17,MATCH("INLAND-"&amp;I4158,'07 Mode Capacity'!$C$6:$C$17,0))</x:f>
        <x:v>21.738938698342686</x:v>
      </x:c>
      <x:c r="AN4158" s="18" t="n">
        <x:f>SUM(AJ4158:AM4158)</x:f>
        <x:v>55.69240820909067</x:v>
      </x:c>
      <x:c r="AO4158" s="17" t="n">
        <x:f>IF(N4158=0,1,AN4158/N4158)</x:f>
        <x:v>0.13201163427340012</x:v>
      </x:c>
      <x:c r="AP4158" s="11" t="str">
        <x:f>IF(AO4158&gt;='01 Controls'!$E$16,"PASS","FAIL")</x:f>
        <x:v>FAIL</x:v>
      </x:c>
      <x:c r="AQ4158" s="11" t="str">
        <x:v>UNQUANTIFIED</x:v>
      </x:c>
      <x:c r="AR4158" s="11" t="str">
        <x:v>Position-class planning record; serial item and receiver open</x:v>
      </x:c>
      <x:c r="AS4158" s="26"/>
      <x:c r="AT4158" s="26"/>
    </x:row>
    <x:row r="4159">
      <x:c r="C4159" s="11" t="str">
        <x:v>G2-A-AHW-ROL-30</x:v>
      </x:c>
      <x:c r="D4159" s="11" t="str">
        <x:v>G2</x:v>
      </x:c>
      <x:c r="E4159" s="11" t="str">
        <x:v>Regional flood and displacement</x:v>
      </x:c>
      <x:c r="F4159" s="11" t="str">
        <x:v>A-AHW</x:v>
      </x:c>
      <x:c r="G4159" s="11" t="str">
        <x:v>Aerial hazard-control wing</x:v>
      </x:c>
      <x:c r="H4159" s="11" t="str">
        <x:v>ROL-30</x:v>
      </x:c>
      <x:c r="I4159" s="19" t="n">
        <x:v>48</x:v>
      </x:c>
      <x:c r="J4159" s="21" t="n">
        <x:v>1</x:v>
      </x:c>
      <x:c r="K4159" s="18" t="n">
        <x:f>'05 Cargo Register'!K127</x:f>
        <x:v>506.25</x:v>
      </x:c>
      <x:c r="L4159" s="18" t="n">
        <x:f>'05 Cargo Register'!N127</x:f>
        <x:v>22</x:v>
      </x:c>
      <x:c r="M4159" s="18" t="n">
        <x:f>'05 Cargo Register'!O127</x:f>
        <x:v>1402.5</x:v>
      </x:c>
      <x:c r="N4159" s="18" t="n">
        <x:f>J4159*K4159</x:f>
        <x:v>506.25</x:v>
      </x:c>
      <x:c r="O4159" s="18" t="n">
        <x:f>J4159*L4159</x:f>
        <x:v>22</x:v>
      </x:c>
      <x:c r="P4159" s="18" t="n">
        <x:f>J4159*M4159</x:f>
        <x:v>1402.5</x:v>
      </x:c>
      <x:c r="Q4159" s="22" t="n">
        <x:f>'01 Controls'!$E$31*'02 Cargo Classes'!$M$12</x:f>
        <x:v>0</x:v>
      </x:c>
      <x:c r="R4159" s="22" t="n">
        <x:f>'01 Controls'!$F$31*'02 Cargo Classes'!$N$12</x:f>
        <x:v>0.75</x:v>
      </x:c>
      <x:c r="S4159" s="22" t="n">
        <x:f>'01 Controls'!$G$31*'02 Cargo Classes'!$O$12</x:f>
        <x:v>0</x:v>
      </x:c>
      <x:c r="T4159" s="22" t="n">
        <x:f>'01 Controls'!$H$31*'02 Cargo Classes'!$P$12</x:f>
        <x:v>0.06</x:v>
      </x:c>
      <x:c r="U4159" s="22" t="n">
        <x:f>SUM(Q4159:T4159)</x:f>
        <x:v>0.81</x:v>
      </x:c>
      <x:c r="V4159" s="18" t="n">
        <x:f>IF(U4159=0,0,N4159*Q4159/U4159)</x:f>
        <x:v>0</x:v>
      </x:c>
      <x:c r="W4159" s="18" t="n">
        <x:f>IF(U4159=0,0,P4159*Q4159/U4159)</x:f>
        <x:v>0</x:v>
      </x:c>
      <x:c r="X4159" s="18" t="n">
        <x:f>MAX(V4159,W4159*'01 Controls'!$E$12)</x:f>
        <x:v>0</x:v>
      </x:c>
      <x:c r="Y4159" s="18" t="n">
        <x:f>IF(U4159=0,0,N4159*R4159/U4159)</x:f>
        <x:v>468.74999999999994</x:v>
      </x:c>
      <x:c r="Z4159" s="18" t="n">
        <x:f>IF(U4159=0,0,P4159*R4159/U4159)</x:f>
        <x:v>1298.611111111111</x:v>
      </x:c>
      <x:c r="AA4159" s="18" t="n">
        <x:f>MAX(Y4159,Z4159*'01 Controls'!$E$13)</x:f>
        <x:v>468.74999999999994</x:v>
      </x:c>
      <x:c r="AB4159" s="18" t="n">
        <x:f>IF(U4159=0,0,N4159*S4159/U4159)</x:f>
        <x:v>0</x:v>
      </x:c>
      <x:c r="AC4159" s="18" t="n">
        <x:f>IF(U4159=0,0,P4159*S4159/U4159)</x:f>
        <x:v>0</x:v>
      </x:c>
      <x:c r="AD4159" s="18" t="n">
        <x:f>MAX(AB4159,AC4159*'01 Controls'!$E$14)</x:f>
        <x:v>0</x:v>
      </x:c>
      <x:c r="AE4159" s="18" t="n">
        <x:f>IF(U4159=0,0,N4159*T4159/U4159)</x:f>
        <x:v>37.5</x:v>
      </x:c>
      <x:c r="AF4159" s="18" t="n">
        <x:f>IF(U4159=0,0,P4159*T4159/U4159)</x:f>
        <x:v>103.88888888888887</x:v>
      </x:c>
      <x:c r="AG4159" s="18" t="n">
        <x:f>MAX(AE4159,AF4159*'01 Controls'!$E$15)</x:f>
        <x:v>37.5</x:v>
      </x:c>
      <x:c r="AH4159" s="18" t="n">
        <x:f>SUM(V4159,Y4159,AB4159,AE4159)</x:f>
        <x:v>506.24999999999994</x:v>
      </x:c>
      <x:c r="AI4159" s="18" t="n">
        <x:f>N4159-AH4159</x:f>
        <x:v>5.684341886080802e-14</x:v>
      </x:c>
      <x:c r="AJ4159" s="18" t="n">
        <x:f>V4159*INDEX('07 Mode Capacity'!$P$6:$P$17,MATCH("AIR-"&amp;I4159,'07 Mode Capacity'!$C$6:$C$17,0))</x:f>
        <x:v>0</x:v>
      </x:c>
      <x:c r="AK4159" s="18" t="n">
        <x:f>Y4159*INDEX('07 Mode Capacity'!$P$6:$P$17,MATCH("OCEAN-"&amp;I4159,'07 Mode Capacity'!$C$6:$C$17,0))</x:f>
        <x:v>41.07950632164571</x:v>
      </x:c>
      <x:c r="AL4159" s="18" t="n">
        <x:f>AB4159*INDEX('07 Mode Capacity'!$P$6:$P$17,MATCH("LAND-"&amp;I4159,'07 Mode Capacity'!$C$6:$C$17,0))</x:f>
        <x:v>0</x:v>
      </x:c>
      <x:c r="AM4159" s="18" t="n">
        <x:f>AE4159*INDEX('07 Mode Capacity'!$P$6:$P$17,MATCH("INLAND-"&amp;I4159,'07 Mode Capacity'!$C$6:$C$17,0))</x:f>
        <x:v>23.67128880486203</x:v>
      </x:c>
      <x:c r="AN4159" s="18" t="n">
        <x:f>SUM(AJ4159:AM4159)</x:f>
        <x:v>64.75079512650774</x:v>
      </x:c>
      <x:c r="AO4159" s="17" t="n">
        <x:f>IF(N4159=0,1,AN4159/N4159)</x:f>
        <x:v>0.12790280518816344</x:v>
      </x:c>
      <x:c r="AP4159" s="11" t="str">
        <x:f>IF(AO4159&gt;='01 Controls'!$E$16,"PASS","FAIL")</x:f>
        <x:v>FAIL</x:v>
      </x:c>
      <x:c r="AQ4159" s="11" t="str">
        <x:v>UNQUANTIFIED</x:v>
      </x:c>
      <x:c r="AR4159" s="11" t="str">
        <x:v>Position-class planning record; serial item and receiver open</x:v>
      </x:c>
      <x:c r="AS4159" s="26"/>
      <x:c r="AT4159" s="26"/>
    </x:row>
    <x:row r="4160">
      <x:c r="C4160" s="11" t="str">
        <x:v>G2-A-AHW-LIN-18</x:v>
      </x:c>
      <x:c r="D4160" s="11" t="str">
        <x:v>G2</x:v>
      </x:c>
      <x:c r="E4160" s="11" t="str">
        <x:v>Regional flood and displacement</x:v>
      </x:c>
      <x:c r="F4160" s="11" t="str">
        <x:v>A-AHW</x:v>
      </x:c>
      <x:c r="G4160" s="11" t="str">
        <x:v>Aerial hazard-control wing</x:v>
      </x:c>
      <x:c r="H4160" s="11" t="str">
        <x:v>LIN-18</x:v>
      </x:c>
      <x:c r="I4160" s="19" t="n">
        <x:v>72</x:v>
      </x:c>
      <x:c r="J4160" s="21" t="n">
        <x:v>1</x:v>
      </x:c>
      <x:c r="K4160" s="18" t="n">
        <x:f>'05 Cargo Register'!K128</x:f>
        <x:v>112.5</x:v>
      </x:c>
      <x:c r="L4160" s="18" t="n">
        <x:f>'05 Cargo Register'!N128</x:f>
        <x:v>8</x:v>
      </x:c>
      <x:c r="M4160" s="18" t="n">
        <x:f>'05 Cargo Register'!O128</x:f>
        <x:v>352</x:v>
      </x:c>
      <x:c r="N4160" s="18" t="n">
        <x:f>J4160*K4160</x:f>
        <x:v>112.5</x:v>
      </x:c>
      <x:c r="O4160" s="18" t="n">
        <x:f>J4160*L4160</x:f>
        <x:v>8</x:v>
      </x:c>
      <x:c r="P4160" s="18" t="n">
        <x:f>J4160*M4160</x:f>
        <x:v>352</x:v>
      </x:c>
      <x:c r="Q4160" s="22" t="n">
        <x:f>'01 Controls'!$E$31*'02 Cargo Classes'!$M$13</x:f>
        <x:v>0</x:v>
      </x:c>
      <x:c r="R4160" s="22" t="n">
        <x:f>'01 Controls'!$F$31*'02 Cargo Classes'!$N$13</x:f>
        <x:v>0.8999999999999999</x:v>
      </x:c>
      <x:c r="S4160" s="22" t="n">
        <x:f>'01 Controls'!$G$31*'02 Cargo Classes'!$O$13</x:f>
        <x:v>0</x:v>
      </x:c>
      <x:c r="T4160" s="22" t="n">
        <x:f>'01 Controls'!$H$31*'02 Cargo Classes'!$P$13</x:f>
        <x:v>0.1</x:v>
      </x:c>
      <x:c r="U4160" s="22" t="n">
        <x:f>SUM(Q4160:T4160)</x:f>
        <x:v>0.9999999999999999</x:v>
      </x:c>
      <x:c r="V4160" s="18" t="n">
        <x:f>IF(U4160=0,0,N4160*Q4160/U4160)</x:f>
        <x:v>0</x:v>
      </x:c>
      <x:c r="W4160" s="18" t="n">
        <x:f>IF(U4160=0,0,P4160*Q4160/U4160)</x:f>
        <x:v>0</x:v>
      </x:c>
      <x:c r="X4160" s="18" t="n">
        <x:f>MAX(V4160,W4160*'01 Controls'!$E$12)</x:f>
        <x:v>0</x:v>
      </x:c>
      <x:c r="Y4160" s="18" t="n">
        <x:f>IF(U4160=0,0,N4160*R4160/U4160)</x:f>
        <x:v>101.25</x:v>
      </x:c>
      <x:c r="Z4160" s="18" t="n">
        <x:f>IF(U4160=0,0,P4160*R4160/U4160)</x:f>
        <x:v>316.8</x:v>
      </x:c>
      <x:c r="AA4160" s="18" t="n">
        <x:f>MAX(Y4160,Z4160*'01 Controls'!$E$13)</x:f>
        <x:v>101.25</x:v>
      </x:c>
      <x:c r="AB4160" s="18" t="n">
        <x:f>IF(U4160=0,0,N4160*S4160/U4160)</x:f>
        <x:v>0</x:v>
      </x:c>
      <x:c r="AC4160" s="18" t="n">
        <x:f>IF(U4160=0,0,P4160*S4160/U4160)</x:f>
        <x:v>0</x:v>
      </x:c>
      <x:c r="AD4160" s="18" t="n">
        <x:f>MAX(AB4160,AC4160*'01 Controls'!$E$14)</x:f>
        <x:v>0</x:v>
      </x:c>
      <x:c r="AE4160" s="18" t="n">
        <x:f>IF(U4160=0,0,N4160*T4160/U4160)</x:f>
        <x:v>11.250000000000002</x:v>
      </x:c>
      <x:c r="AF4160" s="18" t="n">
        <x:f>IF(U4160=0,0,P4160*T4160/U4160)</x:f>
        <x:v>35.20000000000001</x:v>
      </x:c>
      <x:c r="AG4160" s="18" t="n">
        <x:f>MAX(AE4160,AF4160*'01 Controls'!$E$15)</x:f>
        <x:v>11.250000000000002</x:v>
      </x:c>
      <x:c r="AH4160" s="18" t="n">
        <x:f>SUM(V4160,Y4160,AB4160,AE4160)</x:f>
        <x:v>112.5</x:v>
      </x:c>
      <x:c r="AI4160" s="18" t="n">
        <x:f>N4160-AH4160</x:f>
        <x:v>0</x:v>
      </x:c>
      <x:c r="AJ4160" s="18" t="n">
        <x:f>V4160*INDEX('07 Mode Capacity'!$P$6:$P$17,MATCH("AIR-"&amp;I4160,'07 Mode Capacity'!$C$6:$C$17,0))</x:f>
        <x:v>0</x:v>
      </x:c>
      <x:c r="AK4160" s="18" t="n">
        <x:f>Y4160*INDEX('07 Mode Capacity'!$P$6:$P$17,MATCH("OCEAN-"&amp;I4160,'07 Mode Capacity'!$C$6:$C$17,0))</x:f>
        <x:v>79.255257783908</x:v>
      </x:c>
      <x:c r="AL4160" s="18" t="n">
        <x:f>AB4160*INDEX('07 Mode Capacity'!$P$6:$P$17,MATCH("LAND-"&amp;I4160,'07 Mode Capacity'!$C$6:$C$17,0))</x:f>
        <x:v>0</x:v>
      </x:c>
      <x:c r="AM4160" s="18" t="n">
        <x:f>AE4160*INDEX('07 Mode Capacity'!$P$6:$P$17,MATCH("INLAND-"&amp;I4160,'07 Mode Capacity'!$C$6:$C$17,0))</x:f>
        <x:v>11.250000000000002</x:v>
      </x:c>
      <x:c r="AN4160" s="18" t="n">
        <x:f>SUM(AJ4160:AM4160)</x:f>
        <x:v>90.505257783908</x:v>
      </x:c>
      <x:c r="AO4160" s="17" t="n">
        <x:f>IF(N4160=0,1,AN4160/N4160)</x:f>
        <x:v>0.8044911803014044</x:v>
      </x:c>
      <x:c r="AP4160" s="11" t="str">
        <x:f>IF(AO4160&gt;='01 Controls'!$E$16,"PASS","FAIL")</x:f>
        <x:v>FAIL</x:v>
      </x:c>
      <x:c r="AQ4160" s="11" t="str">
        <x:v>UNQUANTIFIED</x:v>
      </x:c>
      <x:c r="AR4160" s="11" t="str">
        <x:v>Position-class planning record; serial item and receiver open</x:v>
      </x:c>
      <x:c r="AS4160" s="26"/>
      <x:c r="AT4160" s="26"/>
    </x:row>
    <x:row r="4161">
      <x:c r="C4161" s="11" t="str">
        <x:v>G2-A-AHW-BLK-08</x:v>
      </x:c>
      <x:c r="D4161" s="11" t="str">
        <x:v>G2</x:v>
      </x:c>
      <x:c r="E4161" s="11" t="str">
        <x:v>Regional flood and displacement</x:v>
      </x:c>
      <x:c r="F4161" s="11" t="str">
        <x:v>A-AHW</x:v>
      </x:c>
      <x:c r="G4161" s="11" t="str">
        <x:v>Aerial hazard-control wing</x:v>
      </x:c>
      <x:c r="H4161" s="11" t="str">
        <x:v>BLK-08</x:v>
      </x:c>
      <x:c r="I4161" s="19" t="n">
        <x:v>48</x:v>
      </x:c>
      <x:c r="J4161" s="21" t="n">
        <x:v>1</x:v>
      </x:c>
      <x:c r="K4161" s="18" t="n">
        <x:f>'05 Cargo Register'!K129</x:f>
        <x:v>56.25</x:v>
      </x:c>
      <x:c r="L4161" s="18" t="n">
        <x:f>'05 Cargo Register'!N129</x:f>
        <x:v>9</x:v>
      </x:c>
      <x:c r="M4161" s="18" t="n">
        <x:f>'05 Cargo Register'!O129</x:f>
        <x:v>459</x:v>
      </x:c>
      <x:c r="N4161" s="18" t="n">
        <x:f>J4161*K4161</x:f>
        <x:v>56.25</x:v>
      </x:c>
      <x:c r="O4161" s="18" t="n">
        <x:f>J4161*L4161</x:f>
        <x:v>9</x:v>
      </x:c>
      <x:c r="P4161" s="18" t="n">
        <x:f>J4161*M4161</x:f>
        <x:v>459</x:v>
      </x:c>
      <x:c r="Q4161" s="22" t="n">
        <x:f>'01 Controls'!$E$31*'02 Cargo Classes'!$M$14</x:f>
        <x:v>0.15</x:v>
      </x:c>
      <x:c r="R4161" s="22" t="n">
        <x:f>'01 Controls'!$F$31*'02 Cargo Classes'!$N$14</x:f>
        <x:v>0.6000000000000001</x:v>
      </x:c>
      <x:c r="S4161" s="22" t="n">
        <x:f>'01 Controls'!$G$31*'02 Cargo Classes'!$O$14</x:f>
        <x:v>0</x:v>
      </x:c>
      <x:c r="T4161" s="22" t="n">
        <x:f>'01 Controls'!$H$31*'02 Cargo Classes'!$P$14</x:f>
        <x:v>0.05</x:v>
      </x:c>
      <x:c r="U4161" s="22" t="n">
        <x:f>SUM(Q4161:T4161)</x:f>
        <x:v>0.8000000000000002</x:v>
      </x:c>
      <x:c r="V4161" s="18" t="n">
        <x:f>IF(U4161=0,0,N4161*Q4161/U4161)</x:f>
        <x:v>10.546874999999998</x:v>
      </x:c>
      <x:c r="W4161" s="18" t="n">
        <x:f>IF(U4161=0,0,P4161*Q4161/U4161)</x:f>
        <x:v>86.06249999999997</x:v>
      </x:c>
      <x:c r="X4161" s="18" t="n">
        <x:f>MAX(V4161,W4161*'01 Controls'!$E$12)</x:f>
        <x:v>21.515624999999993</x:v>
      </x:c>
      <x:c r="Y4161" s="18" t="n">
        <x:f>IF(U4161=0,0,N4161*R4161/U4161)</x:f>
        <x:v>42.1875</x:v>
      </x:c>
      <x:c r="Z4161" s="18" t="n">
        <x:f>IF(U4161=0,0,P4161*R4161/U4161)</x:f>
        <x:v>344.25</x:v>
      </x:c>
      <x:c r="AA4161" s="18" t="n">
        <x:f>MAX(Y4161,Z4161*'01 Controls'!$E$13)</x:f>
        <x:v>51.637499999999996</x:v>
      </x:c>
      <x:c r="AB4161" s="18" t="n">
        <x:f>IF(U4161=0,0,N4161*S4161/U4161)</x:f>
        <x:v>0</x:v>
      </x:c>
      <x:c r="AC4161" s="18" t="n">
        <x:f>IF(U4161=0,0,P4161*S4161/U4161)</x:f>
        <x:v>0</x:v>
      </x:c>
      <x:c r="AD4161" s="18" t="n">
        <x:f>MAX(AB4161,AC4161*'01 Controls'!$E$14)</x:f>
        <x:v>0</x:v>
      </x:c>
      <x:c r="AE4161" s="18" t="n">
        <x:f>IF(U4161=0,0,N4161*T4161/U4161)</x:f>
        <x:v>3.515624999999999</x:v>
      </x:c>
      <x:c r="AF4161" s="18" t="n">
        <x:f>IF(U4161=0,0,P4161*T4161/U4161)</x:f>
        <x:v>28.687499999999996</x:v>
      </x:c>
      <x:c r="AG4161" s="18" t="n">
        <x:f>MAX(AE4161,AF4161*'01 Controls'!$E$15)</x:f>
        <x:v>5.163749999999999</x:v>
      </x:c>
      <x:c r="AH4161" s="18" t="n">
        <x:f>SUM(V4161,Y4161,AB4161,AE4161)</x:f>
        <x:v>56.25</x:v>
      </x:c>
      <x:c r="AI4161" s="18" t="n">
        <x:f>N4161-AH4161</x:f>
        <x:v>0</x:v>
      </x:c>
      <x:c r="AJ4161" s="18" t="n">
        <x:f>V4161*INDEX('07 Mode Capacity'!$P$6:$P$17,MATCH("AIR-"&amp;I4161,'07 Mode Capacity'!$C$6:$C$17,0))</x:f>
        <x:v>2.956665146019883</x:v>
      </x:c>
      <x:c r="AK4161" s="18" t="n">
        <x:f>Y4161*INDEX('07 Mode Capacity'!$P$6:$P$17,MATCH("OCEAN-"&amp;I4161,'07 Mode Capacity'!$C$6:$C$17,0))</x:f>
        <x:v>3.6971555689481144</x:v>
      </x:c>
      <x:c r="AL4161" s="18" t="n">
        <x:f>AB4161*INDEX('07 Mode Capacity'!$P$6:$P$17,MATCH("LAND-"&amp;I4161,'07 Mode Capacity'!$C$6:$C$17,0))</x:f>
        <x:v>0</x:v>
      </x:c>
      <x:c r="AM4161" s="18" t="n">
        <x:f>AE4161*INDEX('07 Mode Capacity'!$P$6:$P$17,MATCH("INLAND-"&amp;I4161,'07 Mode Capacity'!$C$6:$C$17,0))</x:f>
        <x:v>2.219183325455815</x:v>
      </x:c>
      <x:c r="AN4161" s="18" t="n">
        <x:f>SUM(AJ4161:AM4161)</x:f>
        <x:v>8.873004040423812</x:v>
      </x:c>
      <x:c r="AO4161" s="17" t="n">
        <x:f>IF(N4161=0,1,AN4161/N4161)</x:f>
        <x:v>0.15774229405197887</x:v>
      </x:c>
      <x:c r="AP4161" s="11" t="str">
        <x:f>IF(AO4161&gt;='01 Controls'!$E$16,"PASS","FAIL")</x:f>
        <x:v>FAIL</x:v>
      </x:c>
      <x:c r="AQ4161" s="11" t="str">
        <x:v>UNQUANTIFIED</x:v>
      </x:c>
      <x:c r="AR4161" s="11" t="str">
        <x:v>Position-class planning record; serial item and receiver open</x:v>
      </x:c>
      <x:c r="AS4161" s="26"/>
      <x:c r="AT4161" s="26"/>
    </x:row>
    <x:row r="4162">
      <x:c r="C4162" s="11" t="str">
        <x:v>G2-A-AHW-OOG-80</x:v>
      </x:c>
      <x:c r="D4162" s="11" t="str">
        <x:v>G2</x:v>
      </x:c>
      <x:c r="E4162" s="11" t="str">
        <x:v>Regional flood and displacement</x:v>
      </x:c>
      <x:c r="F4162" s="11" t="str">
        <x:v>A-AHW</x:v>
      </x:c>
      <x:c r="G4162" s="11" t="str">
        <x:v>Aerial hazard-control wing</x:v>
      </x:c>
      <x:c r="H4162" s="11" t="str">
        <x:v>OOG-80</x:v>
      </x:c>
      <x:c r="I4162" s="19" t="n">
        <x:v>72</x:v>
      </x:c>
      <x:c r="J4162" s="21" t="n">
        <x:v>1</x:v>
      </x:c>
      <x:c r="K4162" s="18" t="n">
        <x:f>'05 Cargo Register'!K130</x:f>
        <x:v>562.5</x:v>
      </x:c>
      <x:c r="L4162" s="18" t="n">
        <x:f>'05 Cargo Register'!N130</x:f>
        <x:v>10</x:v>
      </x:c>
      <x:c r="M4162" s="18" t="n">
        <x:f>'05 Cargo Register'!O130</x:f>
        <x:v>1760</x:v>
      </x:c>
      <x:c r="N4162" s="18" t="n">
        <x:f>J4162*K4162</x:f>
        <x:v>562.5</x:v>
      </x:c>
      <x:c r="O4162" s="18" t="n">
        <x:f>J4162*L4162</x:f>
        <x:v>10</x:v>
      </x:c>
      <x:c r="P4162" s="18" t="n">
        <x:f>J4162*M4162</x:f>
        <x:v>1760</x:v>
      </x:c>
      <x:c r="Q4162" s="22" t="n">
        <x:f>'01 Controls'!$E$31*'02 Cargo Classes'!$M$15</x:f>
        <x:v>0</x:v>
      </x:c>
      <x:c r="R4162" s="22" t="n">
        <x:f>'01 Controls'!$F$31*'02 Cargo Classes'!$N$15</x:f>
        <x:v>1.5</x:v>
      </x:c>
      <x:c r="S4162" s="22" t="n">
        <x:f>'01 Controls'!$G$31*'02 Cargo Classes'!$O$15</x:f>
        <x:v>0</x:v>
      </x:c>
      <x:c r="T4162" s="22" t="n">
        <x:f>'01 Controls'!$H$31*'02 Cargo Classes'!$P$15</x:f>
        <x:v>0.05</x:v>
      </x:c>
      <x:c r="U4162" s="22" t="n">
        <x:f>SUM(Q4162:T4162)</x:f>
        <x:v>1.55</x:v>
      </x:c>
      <x:c r="V4162" s="18" t="n">
        <x:f>IF(U4162=0,0,N4162*Q4162/U4162)</x:f>
        <x:v>0</x:v>
      </x:c>
      <x:c r="W4162" s="18" t="n">
        <x:f>IF(U4162=0,0,P4162*Q4162/U4162)</x:f>
        <x:v>0</x:v>
      </x:c>
      <x:c r="X4162" s="18" t="n">
        <x:f>MAX(V4162,W4162*'01 Controls'!$E$12)</x:f>
        <x:v>0</x:v>
      </x:c>
      <x:c r="Y4162" s="18" t="n">
        <x:f>IF(U4162=0,0,N4162*R4162/U4162)</x:f>
        <x:v>544.3548387096774</x:v>
      </x:c>
      <x:c r="Z4162" s="18" t="n">
        <x:f>IF(U4162=0,0,P4162*R4162/U4162)</x:f>
        <x:v>1703.225806451613</x:v>
      </x:c>
      <x:c r="AA4162" s="18" t="n">
        <x:f>MAX(Y4162,Z4162*'01 Controls'!$E$13)</x:f>
        <x:v>544.3548387096774</x:v>
      </x:c>
      <x:c r="AB4162" s="18" t="n">
        <x:f>IF(U4162=0,0,N4162*S4162/U4162)</x:f>
        <x:v>0</x:v>
      </x:c>
      <x:c r="AC4162" s="18" t="n">
        <x:f>IF(U4162=0,0,P4162*S4162/U4162)</x:f>
        <x:v>0</x:v>
      </x:c>
      <x:c r="AD4162" s="18" t="n">
        <x:f>MAX(AB4162,AC4162*'01 Controls'!$E$14)</x:f>
        <x:v>0</x:v>
      </x:c>
      <x:c r="AE4162" s="18" t="n">
        <x:f>IF(U4162=0,0,N4162*T4162/U4162)</x:f>
        <x:v>18.14516129032258</x:v>
      </x:c>
      <x:c r="AF4162" s="18" t="n">
        <x:f>IF(U4162=0,0,P4162*T4162/U4162)</x:f>
        <x:v>56.774193548387096</x:v>
      </x:c>
      <x:c r="AG4162" s="18" t="n">
        <x:f>MAX(AE4162,AF4162*'01 Controls'!$E$15)</x:f>
        <x:v>18.14516129032258</x:v>
      </x:c>
      <x:c r="AH4162" s="18" t="n">
        <x:f>SUM(V4162,Y4162,AB4162,AE4162)</x:f>
        <x:v>562.5</x:v>
      </x:c>
      <x:c r="AI4162" s="18" t="n">
        <x:f>N4162-AH4162</x:f>
        <x:v>0</x:v>
      </x:c>
      <x:c r="AJ4162" s="18" t="n">
        <x:f>V4162*INDEX('07 Mode Capacity'!$P$6:$P$17,MATCH("AIR-"&amp;I4162,'07 Mode Capacity'!$C$6:$C$17,0))</x:f>
        <x:v>0</x:v>
      </x:c>
      <x:c r="AK4162" s="18" t="n">
        <x:f>Y4162*INDEX('07 Mode Capacity'!$P$6:$P$17,MATCH("OCEAN-"&amp;I4162,'07 Mode Capacity'!$C$6:$C$17,0))</x:f>
        <x:v>426.1035364726236</x:v>
      </x:c>
      <x:c r="AL4162" s="18" t="n">
        <x:f>AB4162*INDEX('07 Mode Capacity'!$P$6:$P$17,MATCH("LAND-"&amp;I4162,'07 Mode Capacity'!$C$6:$C$17,0))</x:f>
        <x:v>0</x:v>
      </x:c>
      <x:c r="AM4162" s="18" t="n">
        <x:f>AE4162*INDEX('07 Mode Capacity'!$P$6:$P$17,MATCH("INLAND-"&amp;I4162,'07 Mode Capacity'!$C$6:$C$17,0))</x:f>
        <x:v>18.14516129032258</x:v>
      </x:c>
      <x:c r="AN4162" s="18" t="n">
        <x:f>SUM(AJ4162:AM4162)</x:f>
        <x:v>444.24869776294616</x:v>
      </x:c>
      <x:c r="AO4162" s="17" t="n">
        <x:f>IF(N4162=0,1,AN4162/N4162)</x:f>
        <x:v>0.789775462689682</x:v>
      </x:c>
      <x:c r="AP4162" s="11" t="str">
        <x:f>IF(AO4162&gt;='01 Controls'!$E$16,"PASS","FAIL")</x:f>
        <x:v>FAIL</x:v>
      </x:c>
      <x:c r="AQ4162" s="11" t="str">
        <x:v>UNQUANTIFIED</x:v>
      </x:c>
      <x:c r="AR4162" s="11" t="str">
        <x:v>Position-class planning record; serial item and receiver open</x:v>
      </x:c>
      <x:c r="AS4162" s="26"/>
      <x:c r="AT4162" s="26"/>
    </x:row>
    <x:row r="4163">
      <x:c r="C4163" s="11" t="str">
        <x:v>G2-A-TDG-APL-45</x:v>
      </x:c>
      <x:c r="D4163" s="11" t="str">
        <x:v>G2</x:v>
      </x:c>
      <x:c r="E4163" s="11" t="str">
        <x:v>Regional flood and displacement</x:v>
      </x:c>
      <x:c r="F4163" s="11" t="str">
        <x:v>A-TDG</x:v>
      </x:c>
      <x:c r="G4163" s="11" t="str">
        <x:v>Tactical distribution group</x:v>
      </x:c>
      <x:c r="H4163" s="11" t="str">
        <x:v>APL-45</x:v>
      </x:c>
      <x:c r="I4163" s="19" t="n">
        <x:v>24</x:v>
      </x:c>
      <x:c r="J4163" s="21" t="n">
        <x:v>8</x:v>
      </x:c>
      <x:c r="K4163" s="18" t="n">
        <x:f>'05 Cargo Register'!K131</x:f>
        <x:v>225</x:v>
      </x:c>
      <x:c r="L4163" s="18" t="n">
        <x:f>'05 Cargo Register'!N131</x:f>
        <x:v>59</x:v>
      </x:c>
      <x:c r="M4163" s="18" t="n">
        <x:f>'05 Cargo Register'!O131</x:f>
        <x:v>442.5</x:v>
      </x:c>
      <x:c r="N4163" s="18" t="n">
        <x:f>J4163*K4163</x:f>
        <x:v>1800</x:v>
      </x:c>
      <x:c r="O4163" s="18" t="n">
        <x:f>J4163*L4163</x:f>
        <x:v>472</x:v>
      </x:c>
      <x:c r="P4163" s="18" t="n">
        <x:f>J4163*M4163</x:f>
        <x:v>3540</x:v>
      </x:c>
      <x:c r="Q4163" s="22" t="n">
        <x:f>'01 Controls'!$E$31*'02 Cargo Classes'!$M$6</x:f>
        <x:v>0.44999999999999996</x:v>
      </x:c>
      <x:c r="R4163" s="22" t="n">
        <x:f>'01 Controls'!$F$31*'02 Cargo Classes'!$N$6</x:f>
        <x:v>0.30000000000000004</x:v>
      </x:c>
      <x:c r="S4163" s="22" t="n">
        <x:f>'01 Controls'!$G$31*'02 Cargo Classes'!$O$6</x:f>
        <x:v>0</x:v>
      </x:c>
      <x:c r="T4163" s="22" t="n">
        <x:f>'01 Controls'!$H$31*'02 Cargo Classes'!$P$6</x:f>
        <x:v>0.03</x:v>
      </x:c>
      <x:c r="U4163" s="22" t="n">
        <x:f>SUM(Q4163:T4163)</x:f>
        <x:v>0.78</x:v>
      </x:c>
      <x:c r="V4163" s="18" t="n">
        <x:f>IF(U4163=0,0,N4163*Q4163/U4163)</x:f>
        <x:v>1038.4615384615383</x:v>
      </x:c>
      <x:c r="W4163" s="18" t="n">
        <x:f>IF(U4163=0,0,P4163*Q4163/U4163)</x:f>
        <x:v>2042.307692307692</x:v>
      </x:c>
      <x:c r="X4163" s="18" t="n">
        <x:f>MAX(V4163,W4163*'01 Controls'!$E$12)</x:f>
        <x:v>1038.4615384615383</x:v>
      </x:c>
      <x:c r="Y4163" s="18" t="n">
        <x:f>IF(U4163=0,0,N4163*R4163/U4163)</x:f>
        <x:v>692.3076923076924</x:v>
      </x:c>
      <x:c r="Z4163" s="18" t="n">
        <x:f>IF(U4163=0,0,P4163*R4163/U4163)</x:f>
        <x:v>1361.538461538462</x:v>
      </x:c>
      <x:c r="AA4163" s="18" t="n">
        <x:f>MAX(Y4163,Z4163*'01 Controls'!$E$13)</x:f>
        <x:v>692.3076923076924</x:v>
      </x:c>
      <x:c r="AB4163" s="18" t="n">
        <x:f>IF(U4163=0,0,N4163*S4163/U4163)</x:f>
        <x:v>0</x:v>
      </x:c>
      <x:c r="AC4163" s="18" t="n">
        <x:f>IF(U4163=0,0,P4163*S4163/U4163)</x:f>
        <x:v>0</x:v>
      </x:c>
      <x:c r="AD4163" s="18" t="n">
        <x:f>MAX(AB4163,AC4163*'01 Controls'!$E$14)</x:f>
        <x:v>0</x:v>
      </x:c>
      <x:c r="AE4163" s="18" t="n">
        <x:f>IF(U4163=0,0,N4163*T4163/U4163)</x:f>
        <x:v>69.23076923076923</x:v>
      </x:c>
      <x:c r="AF4163" s="18" t="n">
        <x:f>IF(U4163=0,0,P4163*T4163/U4163)</x:f>
        <x:v>136.15384615384616</x:v>
      </x:c>
      <x:c r="AG4163" s="18" t="n">
        <x:f>MAX(AE4163,AF4163*'01 Controls'!$E$15)</x:f>
        <x:v>69.23076923076923</x:v>
      </x:c>
      <x:c r="AH4163" s="18" t="n">
        <x:f>SUM(V4163,Y4163,AB4163,AE4163)</x:f>
        <x:v>1800</x:v>
      </x:c>
      <x:c r="AI4163" s="18" t="n">
        <x:f>N4163-AH4163</x:f>
        <x:v>0</x:v>
      </x:c>
      <x:c r="AJ4163" s="18" t="n">
        <x:f>V4163*INDEX('07 Mode Capacity'!$P$6:$P$17,MATCH("AIR-"&amp;I4163,'07 Mode Capacity'!$C$6:$C$17,0))</x:f>
        <x:v>210.71845506344138</x:v>
      </x:c>
      <x:c r="AK4163" s="18" t="n">
        <x:f>Y4163*INDEX('07 Mode Capacity'!$P$6:$P$17,MATCH("OCEAN-"&amp;I4163,'07 Mode Capacity'!$C$6:$C$17,0))</x:f>
        <x:v>103.90780320999094</x:v>
      </x:c>
      <x:c r="AL4163" s="18" t="n">
        <x:f>AB4163*INDEX('07 Mode Capacity'!$P$6:$P$17,MATCH("LAND-"&amp;I4163,'07 Mode Capacity'!$C$6:$C$17,0))</x:f>
        <x:v>0</x:v>
      </x:c>
      <x:c r="AM4163" s="18" t="n">
        <x:f>AE4163*INDEX('07 Mode Capacity'!$P$6:$P$17,MATCH("INLAND-"&amp;I4163,'07 Mode Capacity'!$C$6:$C$17,0))</x:f>
        <x:v>69.23076923076923</x:v>
      </x:c>
      <x:c r="AN4163" s="18" t="n">
        <x:f>SUM(AJ4163:AM4163)</x:f>
        <x:v>383.85702750420154</x:v>
      </x:c>
      <x:c r="AO4163" s="17" t="n">
        <x:f>IF(N4163=0,1,AN4163/N4163)</x:f>
        <x:v>0.21325390416900086</x:v>
      </x:c>
      <x:c r="AP4163" s="11" t="str">
        <x:f>IF(AO4163&gt;='01 Controls'!$E$16,"PASS","FAIL")</x:f>
        <x:v>FAIL</x:v>
      </x:c>
      <x:c r="AQ4163" s="11" t="str">
        <x:v>UNQUANTIFIED</x:v>
      </x:c>
      <x:c r="AR4163" s="11" t="str">
        <x:v>Position-class planning record; serial item and receiver open</x:v>
      </x:c>
      <x:c r="AS4163" s="26"/>
      <x:c r="AT4163" s="26"/>
    </x:row>
    <x:row r="4164">
      <x:c r="C4164" s="11" t="str">
        <x:v>G2-A-TDG-ISO-18</x:v>
      </x:c>
      <x:c r="D4164" s="11" t="str">
        <x:v>G2</x:v>
      </x:c>
      <x:c r="E4164" s="11" t="str">
        <x:v>Regional flood and displacement</x:v>
      </x:c>
      <x:c r="F4164" s="11" t="str">
        <x:v>A-TDG</x:v>
      </x:c>
      <x:c r="G4164" s="11" t="str">
        <x:v>Tactical distribution group</x:v>
      </x:c>
      <x:c r="H4164" s="11" t="str">
        <x:v>ISO-18</x:v>
      </x:c>
      <x:c r="I4164" s="19" t="n">
        <x:v>48</x:v>
      </x:c>
      <x:c r="J4164" s="21" t="n">
        <x:v>8</x:v>
      </x:c>
      <x:c r="K4164" s="18" t="n">
        <x:f>'05 Cargo Register'!K132</x:f>
        <x:v>337.5</x:v>
      </x:c>
      <x:c r="L4164" s="18" t="n">
        <x:f>'05 Cargo Register'!N132</x:f>
        <x:v>23</x:v>
      </x:c>
      <x:c r="M4164" s="18" t="n">
        <x:f>'05 Cargo Register'!O132</x:f>
        <x:v>607.2</x:v>
      </x:c>
      <x:c r="N4164" s="18" t="n">
        <x:f>J4164*K4164</x:f>
        <x:v>2700</x:v>
      </x:c>
      <x:c r="O4164" s="18" t="n">
        <x:f>J4164*L4164</x:f>
        <x:v>184</x:v>
      </x:c>
      <x:c r="P4164" s="18" t="n">
        <x:f>J4164*M4164</x:f>
        <x:v>4857.6</x:v>
      </x:c>
      <x:c r="Q4164" s="22" t="n">
        <x:f>'01 Controls'!$E$31*'02 Cargo Classes'!$M$7</x:f>
        <x:v>0.03</x:v>
      </x:c>
      <x:c r="R4164" s="22" t="n">
        <x:f>'01 Controls'!$F$31*'02 Cargo Classes'!$N$7</x:f>
        <x:v>0.75</x:v>
      </x:c>
      <x:c r="S4164" s="22" t="n">
        <x:f>'01 Controls'!$G$31*'02 Cargo Classes'!$O$7</x:f>
        <x:v>0</x:v>
      </x:c>
      <x:c r="T4164" s="22" t="n">
        <x:f>'01 Controls'!$H$31*'02 Cargo Classes'!$P$7</x:f>
        <x:v>0.08000000000000002</x:v>
      </x:c>
      <x:c r="U4164" s="22" t="n">
        <x:f>SUM(Q4164:T4164)</x:f>
        <x:v>0.8600000000000001</x:v>
      </x:c>
      <x:c r="V4164" s="18" t="n">
        <x:f>IF(U4164=0,0,N4164*Q4164/U4164)</x:f>
        <x:v>94.1860465116279</x:v>
      </x:c>
      <x:c r="W4164" s="18" t="n">
        <x:f>IF(U4164=0,0,P4164*Q4164/U4164)</x:f>
        <x:v>169.45116279069765</x:v>
      </x:c>
      <x:c r="X4164" s="18" t="n">
        <x:f>MAX(V4164,W4164*'01 Controls'!$E$12)</x:f>
        <x:v>94.1860465116279</x:v>
      </x:c>
      <x:c r="Y4164" s="18" t="n">
        <x:f>IF(U4164=0,0,N4164*R4164/U4164)</x:f>
        <x:v>2354.6511627906975</x:v>
      </x:c>
      <x:c r="Z4164" s="18" t="n">
        <x:f>IF(U4164=0,0,P4164*R4164/U4164)</x:f>
        <x:v>4236.279069767442</x:v>
      </x:c>
      <x:c r="AA4164" s="18" t="n">
        <x:f>MAX(Y4164,Z4164*'01 Controls'!$E$13)</x:f>
        <x:v>2354.6511627906975</x:v>
      </x:c>
      <x:c r="AB4164" s="18" t="n">
        <x:f>IF(U4164=0,0,N4164*S4164/U4164)</x:f>
        <x:v>0</x:v>
      </x:c>
      <x:c r="AC4164" s="18" t="n">
        <x:f>IF(U4164=0,0,P4164*S4164/U4164)</x:f>
        <x:v>0</x:v>
      </x:c>
      <x:c r="AD4164" s="18" t="n">
        <x:f>MAX(AB4164,AC4164*'01 Controls'!$E$14)</x:f>
        <x:v>0</x:v>
      </x:c>
      <x:c r="AE4164" s="18" t="n">
        <x:f>IF(U4164=0,0,N4164*T4164/U4164)</x:f>
        <x:v>251.1627906976744</x:v>
      </x:c>
      <x:c r="AF4164" s="18" t="n">
        <x:f>IF(U4164=0,0,P4164*T4164/U4164)</x:f>
        <x:v>451.8697674418606</x:v>
      </x:c>
      <x:c r="AG4164" s="18" t="n">
        <x:f>MAX(AE4164,AF4164*'01 Controls'!$E$15)</x:f>
        <x:v>251.1627906976744</x:v>
      </x:c>
      <x:c r="AH4164" s="18" t="n">
        <x:f>SUM(V4164,Y4164,AB4164,AE4164)</x:f>
        <x:v>2700</x:v>
      </x:c>
      <x:c r="AI4164" s="18" t="n">
        <x:f>N4164-AH4164</x:f>
        <x:v>0</x:v>
      </x:c>
      <x:c r="AJ4164" s="18" t="n">
        <x:f>V4164*INDEX('07 Mode Capacity'!$P$6:$P$17,MATCH("AIR-"&amp;I4164,'07 Mode Capacity'!$C$6:$C$17,0))</x:f>
        <x:v>26.40370735050314</x:v>
      </x:c>
      <x:c r="AK4164" s="18" t="n">
        <x:f>Y4164*INDEX('07 Mode Capacity'!$P$6:$P$17,MATCH("OCEAN-"&amp;I4164,'07 Mode Capacity'!$C$6:$C$17,0))</x:f>
        <x:v>206.3528689645459</x:v>
      </x:c>
      <x:c r="AL4164" s="18" t="n">
        <x:f>AB4164*INDEX('07 Mode Capacity'!$P$6:$P$17,MATCH("LAND-"&amp;I4164,'07 Mode Capacity'!$C$6:$C$17,0))</x:f>
        <x:v>0</x:v>
      </x:c>
      <x:c r="AM4164" s="18" t="n">
        <x:f>AE4164*INDEX('07 Mode Capacity'!$P$6:$P$17,MATCH("INLAND-"&amp;I4164,'07 Mode Capacity'!$C$6:$C$17,0))</x:f>
        <x:v>158.5425854837271</x:v>
      </x:c>
      <x:c r="AN4164" s="18" t="n">
        <x:f>SUM(AJ4164:AM4164)</x:f>
        <x:v>391.29916179877614</x:v>
      </x:c>
      <x:c r="AO4164" s="17" t="n">
        <x:f>IF(N4164=0,1,AN4164/N4164)</x:f>
        <x:v>0.1449256154810282</x:v>
      </x:c>
      <x:c r="AP4164" s="11" t="str">
        <x:f>IF(AO4164&gt;='01 Controls'!$E$16,"PASS","FAIL")</x:f>
        <x:v>FAIL</x:v>
      </x:c>
      <x:c r="AQ4164" s="11" t="str">
        <x:v>UNQUANTIFIED</x:v>
      </x:c>
      <x:c r="AR4164" s="11" t="str">
        <x:v>Position-class planning record; serial item and receiver open</x:v>
      </x:c>
      <x:c r="AS4164" s="26"/>
      <x:c r="AT4164" s="26"/>
    </x:row>
    <x:row r="4165">
      <x:c r="C4165" s="11" t="str">
        <x:v>G2-A-TDG-COL-12</x:v>
      </x:c>
      <x:c r="D4165" s="11" t="str">
        <x:v>G2</x:v>
      </x:c>
      <x:c r="E4165" s="11" t="str">
        <x:v>Regional flood and displacement</x:v>
      </x:c>
      <x:c r="F4165" s="11" t="str">
        <x:v>A-TDG</x:v>
      </x:c>
      <x:c r="G4165" s="11" t="str">
        <x:v>Tactical distribution group</x:v>
      </x:c>
      <x:c r="H4165" s="11" t="str">
        <x:v>COL-12</x:v>
      </x:c>
      <x:c r="I4165" s="19" t="n">
        <x:v>24</x:v>
      </x:c>
      <x:c r="J4165" s="21" t="n">
        <x:v>8</x:v>
      </x:c>
      <x:c r="K4165" s="18" t="n">
        <x:f>'05 Cargo Register'!K133</x:f>
        <x:v>84.375</x:v>
      </x:c>
      <x:c r="L4165" s="18" t="n">
        <x:f>'05 Cargo Register'!N133</x:f>
        <x:v>9</x:v>
      </x:c>
      <x:c r="M4165" s="18" t="n">
        <x:f>'05 Cargo Register'!O133</x:f>
        <x:v>237.60000000000002</x:v>
      </x:c>
      <x:c r="N4165" s="18" t="n">
        <x:f>J4165*K4165</x:f>
        <x:v>675</x:v>
      </x:c>
      <x:c r="O4165" s="18" t="n">
        <x:f>J4165*L4165</x:f>
        <x:v>72</x:v>
      </x:c>
      <x:c r="P4165" s="18" t="n">
        <x:f>J4165*M4165</x:f>
        <x:v>1900.8000000000002</x:v>
      </x:c>
      <x:c r="Q4165" s="22" t="n">
        <x:f>'01 Controls'!$E$31*'02 Cargo Classes'!$M$8</x:f>
        <x:v>0.3</x:v>
      </x:c>
      <x:c r="R4165" s="22" t="n">
        <x:f>'01 Controls'!$F$31*'02 Cargo Classes'!$N$8</x:f>
        <x:v>0.5249999999999999</x:v>
      </x:c>
      <x:c r="S4165" s="22" t="n">
        <x:f>'01 Controls'!$G$31*'02 Cargo Classes'!$O$8</x:f>
        <x:v>0</x:v>
      </x:c>
      <x:c r="T4165" s="22" t="n">
        <x:f>'01 Controls'!$H$31*'02 Cargo Classes'!$P$8</x:f>
        <x:v>0.020000000000000004</x:v>
      </x:c>
      <x:c r="U4165" s="22" t="n">
        <x:f>SUM(Q4165:T4165)</x:f>
        <x:v>0.845</x:v>
      </x:c>
      <x:c r="V4165" s="18" t="n">
        <x:f>IF(U4165=0,0,N4165*Q4165/U4165)</x:f>
        <x:v>239.6449704142012</x:v>
      </x:c>
      <x:c r="W4165" s="18" t="n">
        <x:f>IF(U4165=0,0,P4165*Q4165/U4165)</x:f>
        <x:v>674.8402366863905</x:v>
      </x:c>
      <x:c r="X4165" s="18" t="n">
        <x:f>MAX(V4165,W4165*'01 Controls'!$E$12)</x:f>
        <x:v>239.6449704142012</x:v>
      </x:c>
      <x:c r="Y4165" s="18" t="n">
        <x:f>IF(U4165=0,0,N4165*R4165/U4165)</x:f>
        <x:v>419.37869822485203</x:v>
      </x:c>
      <x:c r="Z4165" s="18" t="n">
        <x:f>IF(U4165=0,0,P4165*R4165/U4165)</x:f>
        <x:v>1180.9704142011835</x:v>
      </x:c>
      <x:c r="AA4165" s="18" t="n">
        <x:f>MAX(Y4165,Z4165*'01 Controls'!$E$13)</x:f>
        <x:v>419.37869822485203</x:v>
      </x:c>
      <x:c r="AB4165" s="18" t="n">
        <x:f>IF(U4165=0,0,N4165*S4165/U4165)</x:f>
        <x:v>0</x:v>
      </x:c>
      <x:c r="AC4165" s="18" t="n">
        <x:f>IF(U4165=0,0,P4165*S4165/U4165)</x:f>
        <x:v>0</x:v>
      </x:c>
      <x:c r="AD4165" s="18" t="n">
        <x:f>MAX(AB4165,AC4165*'01 Controls'!$E$14)</x:f>
        <x:v>0</x:v>
      </x:c>
      <x:c r="AE4165" s="18" t="n">
        <x:f>IF(U4165=0,0,N4165*T4165/U4165)</x:f>
        <x:v>15.976331360946748</x:v>
      </x:c>
      <x:c r="AF4165" s="18" t="n">
        <x:f>IF(U4165=0,0,P4165*T4165/U4165)</x:f>
        <x:v>44.989349112426055</x:v>
      </x:c>
      <x:c r="AG4165" s="18" t="n">
        <x:f>MAX(AE4165,AF4165*'01 Controls'!$E$15)</x:f>
        <x:v>15.976331360946748</x:v>
      </x:c>
      <x:c r="AH4165" s="18" t="n">
        <x:f>SUM(V4165,Y4165,AB4165,AE4165)</x:f>
        <x:v>675</x:v>
      </x:c>
      <x:c r="AI4165" s="18" t="n">
        <x:f>N4165-AH4165</x:f>
        <x:v>0</x:v>
      </x:c>
      <x:c r="AJ4165" s="18" t="n">
        <x:f>V4165*INDEX('07 Mode Capacity'!$P$6:$P$17,MATCH("AIR-"&amp;I4165,'07 Mode Capacity'!$C$6:$C$17,0))</x:f>
        <x:v>48.6273357838711</x:v>
      </x:c>
      <x:c r="AK4165" s="18" t="n">
        <x:f>Y4165*INDEX('07 Mode Capacity'!$P$6:$P$17,MATCH("OCEAN-"&amp;I4165,'07 Mode Capacity'!$C$6:$C$17,0))</x:f>
        <x:v>62.94415002143681</x:v>
      </x:c>
      <x:c r="AL4165" s="18" t="n">
        <x:f>AB4165*INDEX('07 Mode Capacity'!$P$6:$P$17,MATCH("LAND-"&amp;I4165,'07 Mode Capacity'!$C$6:$C$17,0))</x:f>
        <x:v>0</x:v>
      </x:c>
      <x:c r="AM4165" s="18" t="n">
        <x:f>AE4165*INDEX('07 Mode Capacity'!$P$6:$P$17,MATCH("INLAND-"&amp;I4165,'07 Mode Capacity'!$C$6:$C$17,0))</x:f>
        <x:v>15.976331360946748</x:v>
      </x:c>
      <x:c r="AN4165" s="18" t="n">
        <x:f>SUM(AJ4165:AM4165)</x:f>
        <x:v>127.54781716625465</x:v>
      </x:c>
      <x:c r="AO4165" s="17" t="n">
        <x:f>IF(N4165=0,1,AN4165/N4165)</x:f>
        <x:v>0.18895972913519207</x:v>
      </x:c>
      <x:c r="AP4165" s="11" t="str">
        <x:f>IF(AO4165&gt;='01 Controls'!$E$16,"PASS","FAIL")</x:f>
        <x:v>FAIL</x:v>
      </x:c>
      <x:c r="AQ4165" s="11" t="str">
        <x:v>UNQUANTIFIED</x:v>
      </x:c>
      <x:c r="AR4165" s="11" t="str">
        <x:v>Position-class planning record; serial item and receiver open</x:v>
      </x:c>
      <x:c r="AS4165" s="26"/>
      <x:c r="AT4165" s="26"/>
    </x:row>
    <x:row r="4166">
      <x:c r="C4166" s="11" t="str">
        <x:v>G2-A-TDG-BAT-22</x:v>
      </x:c>
      <x:c r="D4166" s="11" t="str">
        <x:v>G2</x:v>
      </x:c>
      <x:c r="E4166" s="11" t="str">
        <x:v>Regional flood and displacement</x:v>
      </x:c>
      <x:c r="F4166" s="11" t="str">
        <x:v>A-TDG</x:v>
      </x:c>
      <x:c r="G4166" s="11" t="str">
        <x:v>Tactical distribution group</x:v>
      </x:c>
      <x:c r="H4166" s="11" t="str">
        <x:v>BAT-22</x:v>
      </x:c>
      <x:c r="I4166" s="19" t="n">
        <x:v>48</x:v>
      </x:c>
      <x:c r="J4166" s="21" t="n">
        <x:v>8</x:v>
      </x:c>
      <x:c r="K4166" s="18" t="n">
        <x:f>'05 Cargo Register'!K134</x:f>
        <x:v>225</x:v>
      </x:c>
      <x:c r="L4166" s="18" t="n">
        <x:f>'05 Cargo Register'!N134</x:f>
        <x:v>13</x:v>
      </x:c>
      <x:c r="M4166" s="18" t="n">
        <x:f>'05 Cargo Register'!O134</x:f>
        <x:v>343.20000000000005</x:v>
      </x:c>
      <x:c r="N4166" s="18" t="n">
        <x:f>J4166*K4166</x:f>
        <x:v>1800</x:v>
      </x:c>
      <x:c r="O4166" s="18" t="n">
        <x:f>J4166*L4166</x:f>
        <x:v>104</x:v>
      </x:c>
      <x:c r="P4166" s="18" t="n">
        <x:f>J4166*M4166</x:f>
        <x:v>2745.6000000000004</x:v>
      </x:c>
      <x:c r="Q4166" s="22" t="n">
        <x:f>'01 Controls'!$E$31*'02 Cargo Classes'!$M$9</x:f>
        <x:v>0</x:v>
      </x:c>
      <x:c r="R4166" s="22" t="n">
        <x:f>'01 Controls'!$F$31*'02 Cargo Classes'!$N$9</x:f>
        <x:v>0.75</x:v>
      </x:c>
      <x:c r="S4166" s="22" t="n">
        <x:f>'01 Controls'!$G$31*'02 Cargo Classes'!$O$9</x:f>
        <x:v>0</x:v>
      </x:c>
      <x:c r="T4166" s="22" t="n">
        <x:f>'01 Controls'!$H$31*'02 Cargo Classes'!$P$9</x:f>
        <x:v>0.05</x:v>
      </x:c>
      <x:c r="U4166" s="22" t="n">
        <x:f>SUM(Q4166:T4166)</x:f>
        <x:v>0.8</x:v>
      </x:c>
      <x:c r="V4166" s="18" t="n">
        <x:f>IF(U4166=0,0,N4166*Q4166/U4166)</x:f>
        <x:v>0</x:v>
      </x:c>
      <x:c r="W4166" s="18" t="n">
        <x:f>IF(U4166=0,0,P4166*Q4166/U4166)</x:f>
        <x:v>0</x:v>
      </x:c>
      <x:c r="X4166" s="18" t="n">
        <x:f>MAX(V4166,W4166*'01 Controls'!$E$12)</x:f>
        <x:v>0</x:v>
      </x:c>
      <x:c r="Y4166" s="18" t="n">
        <x:f>IF(U4166=0,0,N4166*R4166/U4166)</x:f>
        <x:v>1687.5</x:v>
      </x:c>
      <x:c r="Z4166" s="18" t="n">
        <x:f>IF(U4166=0,0,P4166*R4166/U4166)</x:f>
        <x:v>2574</x:v>
      </x:c>
      <x:c r="AA4166" s="18" t="n">
        <x:f>MAX(Y4166,Z4166*'01 Controls'!$E$13)</x:f>
        <x:v>1687.5</x:v>
      </x:c>
      <x:c r="AB4166" s="18" t="n">
        <x:f>IF(U4166=0,0,N4166*S4166/U4166)</x:f>
        <x:v>0</x:v>
      </x:c>
      <x:c r="AC4166" s="18" t="n">
        <x:f>IF(U4166=0,0,P4166*S4166/U4166)</x:f>
        <x:v>0</x:v>
      </x:c>
      <x:c r="AD4166" s="18" t="n">
        <x:f>MAX(AB4166,AC4166*'01 Controls'!$E$14)</x:f>
        <x:v>0</x:v>
      </x:c>
      <x:c r="AE4166" s="18" t="n">
        <x:f>IF(U4166=0,0,N4166*T4166/U4166)</x:f>
        <x:v>112.5</x:v>
      </x:c>
      <x:c r="AF4166" s="18" t="n">
        <x:f>IF(U4166=0,0,P4166*T4166/U4166)</x:f>
        <x:v>171.60000000000002</x:v>
      </x:c>
      <x:c r="AG4166" s="18" t="n">
        <x:f>MAX(AE4166,AF4166*'01 Controls'!$E$15)</x:f>
        <x:v>112.5</x:v>
      </x:c>
      <x:c r="AH4166" s="18" t="n">
        <x:f>SUM(V4166,Y4166,AB4166,AE4166)</x:f>
        <x:v>1800</x:v>
      </x:c>
      <x:c r="AI4166" s="18" t="n">
        <x:f>N4166-AH4166</x:f>
        <x:v>0</x:v>
      </x:c>
      <x:c r="AJ4166" s="18" t="n">
        <x:f>V4166*INDEX('07 Mode Capacity'!$P$6:$P$17,MATCH("AIR-"&amp;I4166,'07 Mode Capacity'!$C$6:$C$17,0))</x:f>
        <x:v>0</x:v>
      </x:c>
      <x:c r="AK4166" s="18" t="n">
        <x:f>Y4166*INDEX('07 Mode Capacity'!$P$6:$P$17,MATCH("OCEAN-"&amp;I4166,'07 Mode Capacity'!$C$6:$C$17,0))</x:f>
        <x:v>147.88622275792457</x:v>
      </x:c>
      <x:c r="AL4166" s="18" t="n">
        <x:f>AB4166*INDEX('07 Mode Capacity'!$P$6:$P$17,MATCH("LAND-"&amp;I4166,'07 Mode Capacity'!$C$6:$C$17,0))</x:f>
        <x:v>0</x:v>
      </x:c>
      <x:c r="AM4166" s="18" t="n">
        <x:f>AE4166*INDEX('07 Mode Capacity'!$P$6:$P$17,MATCH("INLAND-"&amp;I4166,'07 Mode Capacity'!$C$6:$C$17,0))</x:f>
        <x:v>71.01386641458609</x:v>
      </x:c>
      <x:c r="AN4166" s="18" t="n">
        <x:f>SUM(AJ4166:AM4166)</x:f>
        <x:v>218.90008917251066</x:v>
      </x:c>
      <x:c r="AO4166" s="17" t="n">
        <x:f>IF(N4166=0,1,AN4166/N4166)</x:f>
        <x:v>0.12161116065139481</x:v>
      </x:c>
      <x:c r="AP4166" s="11" t="str">
        <x:f>IF(AO4166&gt;='01 Controls'!$E$16,"PASS","FAIL")</x:f>
        <x:v>FAIL</x:v>
      </x:c>
      <x:c r="AQ4166" s="11" t="str">
        <x:v>UNQUANTIFIED</x:v>
      </x:c>
      <x:c r="AR4166" s="11" t="str">
        <x:v>Position-class planning record; serial item and receiver open</x:v>
      </x:c>
      <x:c r="AS4166" s="26"/>
      <x:c r="AT4166" s="26"/>
    </x:row>
    <x:row r="4167">
      <x:c r="C4167" s="11" t="str">
        <x:v>G2-A-TDG-TNK-20</x:v>
      </x:c>
      <x:c r="D4167" s="11" t="str">
        <x:v>G2</x:v>
      </x:c>
      <x:c r="E4167" s="11" t="str">
        <x:v>Regional flood and displacement</x:v>
      </x:c>
      <x:c r="F4167" s="11" t="str">
        <x:v>A-TDG</x:v>
      </x:c>
      <x:c r="G4167" s="11" t="str">
        <x:v>Tactical distribution group</x:v>
      </x:c>
      <x:c r="H4167" s="11" t="str">
        <x:v>TNK-20</x:v>
      </x:c>
      <x:c r="I4167" s="19" t="n">
        <x:v>48</x:v>
      </x:c>
      <x:c r="J4167" s="21" t="n">
        <x:v>8</x:v>
      </x:c>
      <x:c r="K4167" s="18" t="n">
        <x:f>'05 Cargo Register'!K135</x:f>
        <x:v>281.25</x:v>
      </x:c>
      <x:c r="L4167" s="18" t="n">
        <x:f>'05 Cargo Register'!N135</x:f>
        <x:v>17</x:v>
      </x:c>
      <x:c r="M4167" s="18" t="n">
        <x:f>'05 Cargo Register'!O135</x:f>
        <x:v>361.25</x:v>
      </x:c>
      <x:c r="N4167" s="18" t="n">
        <x:f>J4167*K4167</x:f>
        <x:v>2250</x:v>
      </x:c>
      <x:c r="O4167" s="18" t="n">
        <x:f>J4167*L4167</x:f>
        <x:v>136</x:v>
      </x:c>
      <x:c r="P4167" s="18" t="n">
        <x:f>J4167*M4167</x:f>
        <x:v>2890</x:v>
      </x:c>
      <x:c r="Q4167" s="22" t="n">
        <x:f>'01 Controls'!$E$31*'02 Cargo Classes'!$M$10</x:f>
        <x:v>0</x:v>
      </x:c>
      <x:c r="R4167" s="22" t="n">
        <x:f>'01 Controls'!$F$31*'02 Cargo Classes'!$N$10</x:f>
        <x:v>0.8999999999999999</x:v>
      </x:c>
      <x:c r="S4167" s="22" t="n">
        <x:f>'01 Controls'!$G$31*'02 Cargo Classes'!$O$10</x:f>
        <x:v>0</x:v>
      </x:c>
      <x:c r="T4167" s="22" t="n">
        <x:f>'01 Controls'!$H$31*'02 Cargo Classes'!$P$10</x:f>
        <x:v>0.1</x:v>
      </x:c>
      <x:c r="U4167" s="22" t="n">
        <x:f>SUM(Q4167:T4167)</x:f>
        <x:v>0.9999999999999999</x:v>
      </x:c>
      <x:c r="V4167" s="18" t="n">
        <x:f>IF(U4167=0,0,N4167*Q4167/U4167)</x:f>
        <x:v>0</x:v>
      </x:c>
      <x:c r="W4167" s="18" t="n">
        <x:f>IF(U4167=0,0,P4167*Q4167/U4167)</x:f>
        <x:v>0</x:v>
      </x:c>
      <x:c r="X4167" s="18" t="n">
        <x:f>MAX(V4167,W4167*'01 Controls'!$E$12)</x:f>
        <x:v>0</x:v>
      </x:c>
      <x:c r="Y4167" s="18" t="n">
        <x:f>IF(U4167=0,0,N4167*R4167/U4167)</x:f>
        <x:v>2025</x:v>
      </x:c>
      <x:c r="Z4167" s="18" t="n">
        <x:f>IF(U4167=0,0,P4167*R4167/U4167)</x:f>
        <x:v>2601</x:v>
      </x:c>
      <x:c r="AA4167" s="18" t="n">
        <x:f>MAX(Y4167,Z4167*'01 Controls'!$E$13)</x:f>
        <x:v>2025</x:v>
      </x:c>
      <x:c r="AB4167" s="18" t="n">
        <x:f>IF(U4167=0,0,N4167*S4167/U4167)</x:f>
        <x:v>0</x:v>
      </x:c>
      <x:c r="AC4167" s="18" t="n">
        <x:f>IF(U4167=0,0,P4167*S4167/U4167)</x:f>
        <x:v>0</x:v>
      </x:c>
      <x:c r="AD4167" s="18" t="n">
        <x:f>MAX(AB4167,AC4167*'01 Controls'!$E$14)</x:f>
        <x:v>0</x:v>
      </x:c>
      <x:c r="AE4167" s="18" t="n">
        <x:f>IF(U4167=0,0,N4167*T4167/U4167)</x:f>
        <x:v>225.00000000000003</x:v>
      </x:c>
      <x:c r="AF4167" s="18" t="n">
        <x:f>IF(U4167=0,0,P4167*T4167/U4167)</x:f>
        <x:v>289.00000000000006</x:v>
      </x:c>
      <x:c r="AG4167" s="18" t="n">
        <x:f>MAX(AE4167,AF4167*'01 Controls'!$E$15)</x:f>
        <x:v>225.00000000000003</x:v>
      </x:c>
      <x:c r="AH4167" s="18" t="n">
        <x:f>SUM(V4167,Y4167,AB4167,AE4167)</x:f>
        <x:v>2250</x:v>
      </x:c>
      <x:c r="AI4167" s="18" t="n">
        <x:f>N4167-AH4167</x:f>
        <x:v>0</x:v>
      </x:c>
      <x:c r="AJ4167" s="18" t="n">
        <x:f>V4167*INDEX('07 Mode Capacity'!$P$6:$P$17,MATCH("AIR-"&amp;I4167,'07 Mode Capacity'!$C$6:$C$17,0))</x:f>
        <x:v>0</x:v>
      </x:c>
      <x:c r="AK4167" s="18" t="n">
        <x:f>Y4167*INDEX('07 Mode Capacity'!$P$6:$P$17,MATCH("OCEAN-"&amp;I4167,'07 Mode Capacity'!$C$6:$C$17,0))</x:f>
        <x:v>177.4634673095095</x:v>
      </x:c>
      <x:c r="AL4167" s="18" t="n">
        <x:f>AB4167*INDEX('07 Mode Capacity'!$P$6:$P$17,MATCH("LAND-"&amp;I4167,'07 Mode Capacity'!$C$6:$C$17,0))</x:f>
        <x:v>0</x:v>
      </x:c>
      <x:c r="AM4167" s="18" t="n">
        <x:f>AE4167*INDEX('07 Mode Capacity'!$P$6:$P$17,MATCH("INLAND-"&amp;I4167,'07 Mode Capacity'!$C$6:$C$17,0))</x:f>
        <x:v>142.0277328291722</x:v>
      </x:c>
      <x:c r="AN4167" s="18" t="n">
        <x:f>SUM(AJ4167:AM4167)</x:f>
        <x:v>319.49120013868173</x:v>
      </x:c>
      <x:c r="AO4167" s="17" t="n">
        <x:f>IF(N4167=0,1,AN4167/N4167)</x:f>
        <x:v>0.1419960889505252</x:v>
      </x:c>
      <x:c r="AP4167" s="11" t="str">
        <x:f>IF(AO4167&gt;='01 Controls'!$E$16,"PASS","FAIL")</x:f>
        <x:v>FAIL</x:v>
      </x:c>
      <x:c r="AQ4167" s="11" t="str">
        <x:v>UNQUANTIFIED</x:v>
      </x:c>
      <x:c r="AR4167" s="11" t="str">
        <x:v>Position-class planning record; serial item and receiver open</x:v>
      </x:c>
      <x:c r="AS4167" s="26"/>
      <x:c r="AT4167" s="26"/>
    </x:row>
    <x:row r="4168">
      <x:c r="C4168" s="11" t="str">
        <x:v>G2-A-TDG-FLR-24</x:v>
      </x:c>
      <x:c r="D4168" s="11" t="str">
        <x:v>G2</x:v>
      </x:c>
      <x:c r="E4168" s="11" t="str">
        <x:v>Regional flood and displacement</x:v>
      </x:c>
      <x:c r="F4168" s="11" t="str">
        <x:v>A-TDG</x:v>
      </x:c>
      <x:c r="G4168" s="11" t="str">
        <x:v>Tactical distribution group</x:v>
      </x:c>
      <x:c r="H4168" s="11" t="str">
        <x:v>FLR-24</x:v>
      </x:c>
      <x:c r="I4168" s="19" t="n">
        <x:v>48</x:v>
      </x:c>
      <x:c r="J4168" s="21" t="n">
        <x:v>8</x:v>
      </x:c>
      <x:c r="K4168" s="18" t="n">
        <x:f>'05 Cargo Register'!K136</x:f>
        <x:v>421.875</x:v>
      </x:c>
      <x:c r="L4168" s="18" t="n">
        <x:f>'05 Cargo Register'!N136</x:f>
        <x:v>21</x:v>
      </x:c>
      <x:c r="M4168" s="18" t="n">
        <x:f>'05 Cargo Register'!O136</x:f>
        <x:v>672</x:v>
      </x:c>
      <x:c r="N4168" s="18" t="n">
        <x:f>J4168*K4168</x:f>
        <x:v>3375</x:v>
      </x:c>
      <x:c r="O4168" s="18" t="n">
        <x:f>J4168*L4168</x:f>
        <x:v>168</x:v>
      </x:c>
      <x:c r="P4168" s="18" t="n">
        <x:f>J4168*M4168</x:f>
        <x:v>5376</x:v>
      </x:c>
      <x:c r="Q4168" s="22" t="n">
        <x:f>'01 Controls'!$E$31*'02 Cargo Classes'!$M$11</x:f>
        <x:v>0</x:v>
      </x:c>
      <x:c r="R4168" s="22" t="n">
        <x:f>'01 Controls'!$F$31*'02 Cargo Classes'!$N$11</x:f>
        <x:v>0.8999999999999999</x:v>
      </x:c>
      <x:c r="S4168" s="22" t="n">
        <x:f>'01 Controls'!$G$31*'02 Cargo Classes'!$O$11</x:f>
        <x:v>0</x:v>
      </x:c>
      <x:c r="T4168" s="22" t="n">
        <x:f>'01 Controls'!$H$31*'02 Cargo Classes'!$P$11</x:f>
        <x:v>0.08000000000000002</x:v>
      </x:c>
      <x:c r="U4168" s="22" t="n">
        <x:f>SUM(Q4168:T4168)</x:f>
        <x:v>0.98</x:v>
      </x:c>
      <x:c r="V4168" s="18" t="n">
        <x:f>IF(U4168=0,0,N4168*Q4168/U4168)</x:f>
        <x:v>0</x:v>
      </x:c>
      <x:c r="W4168" s="18" t="n">
        <x:f>IF(U4168=0,0,P4168*Q4168/U4168)</x:f>
        <x:v>0</x:v>
      </x:c>
      <x:c r="X4168" s="18" t="n">
        <x:f>MAX(V4168,W4168*'01 Controls'!$E$12)</x:f>
        <x:v>0</x:v>
      </x:c>
      <x:c r="Y4168" s="18" t="n">
        <x:f>IF(U4168=0,0,N4168*R4168/U4168)</x:f>
        <x:v>3099.489795918367</x:v>
      </x:c>
      <x:c r="Z4168" s="18" t="n">
        <x:f>IF(U4168=0,0,P4168*R4168/U4168)</x:f>
        <x:v>4937.142857142857</x:v>
      </x:c>
      <x:c r="AA4168" s="18" t="n">
        <x:f>MAX(Y4168,Z4168*'01 Controls'!$E$13)</x:f>
        <x:v>3099.489795918367</x:v>
      </x:c>
      <x:c r="AB4168" s="18" t="n">
        <x:f>IF(U4168=0,0,N4168*S4168/U4168)</x:f>
        <x:v>0</x:v>
      </x:c>
      <x:c r="AC4168" s="18" t="n">
        <x:f>IF(U4168=0,0,P4168*S4168/U4168)</x:f>
        <x:v>0</x:v>
      </x:c>
      <x:c r="AD4168" s="18" t="n">
        <x:f>MAX(AB4168,AC4168*'01 Controls'!$E$14)</x:f>
        <x:v>0</x:v>
      </x:c>
      <x:c r="AE4168" s="18" t="n">
        <x:f>IF(U4168=0,0,N4168*T4168/U4168)</x:f>
        <x:v>275.5102040816327</x:v>
      </x:c>
      <x:c r="AF4168" s="18" t="n">
        <x:f>IF(U4168=0,0,P4168*T4168/U4168)</x:f>
        <x:v>438.85714285714295</x:v>
      </x:c>
      <x:c r="AG4168" s="18" t="n">
        <x:f>MAX(AE4168,AF4168*'01 Controls'!$E$15)</x:f>
        <x:v>275.5102040816327</x:v>
      </x:c>
      <x:c r="AH4168" s="18" t="n">
        <x:f>SUM(V4168,Y4168,AB4168,AE4168)</x:f>
        <x:v>3374.9999999999995</x:v>
      </x:c>
      <x:c r="AI4168" s="18" t="n">
        <x:f>N4168-AH4168</x:f>
        <x:v>4.547473508864641e-13</x:v>
      </x:c>
      <x:c r="AJ4168" s="18" t="n">
        <x:f>V4168*INDEX('07 Mode Capacity'!$P$6:$P$17,MATCH("AIR-"&amp;I4168,'07 Mode Capacity'!$C$6:$C$17,0))</x:f>
        <x:v>0</x:v>
      </x:c>
      <x:c r="AK4168" s="18" t="n">
        <x:f>Y4168*INDEX('07 Mode Capacity'!$P$6:$P$17,MATCH("OCEAN-"&amp;I4168,'07 Mode Capacity'!$C$6:$C$17,0))</x:f>
        <x:v>271.6277560859839</x:v>
      </x:c>
      <x:c r="AL4168" s="18" t="n">
        <x:f>AB4168*INDEX('07 Mode Capacity'!$P$6:$P$17,MATCH("LAND-"&amp;I4168,'07 Mode Capacity'!$C$6:$C$17,0))</x:f>
        <x:v>0</x:v>
      </x:c>
      <x:c r="AM4168" s="18" t="n">
        <x:f>AE4168*INDEX('07 Mode Capacity'!$P$6:$P$17,MATCH("INLAND-"&amp;I4168,'07 Mode Capacity'!$C$6:$C$17,0))</x:f>
        <x:v>173.9115095867415</x:v>
      </x:c>
      <x:c r="AN4168" s="18" t="n">
        <x:f>SUM(AJ4168:AM4168)</x:f>
        <x:v>445.5392656727254</x:v>
      </x:c>
      <x:c r="AO4168" s="17" t="n">
        <x:f>IF(N4168=0,1,AN4168/N4168)</x:f>
        <x:v>0.13201163427340012</x:v>
      </x:c>
      <x:c r="AP4168" s="11" t="str">
        <x:f>IF(AO4168&gt;='01 Controls'!$E$16,"PASS","FAIL")</x:f>
        <x:v>FAIL</x:v>
      </x:c>
      <x:c r="AQ4168" s="11" t="str">
        <x:v>UNQUANTIFIED</x:v>
      </x:c>
      <x:c r="AR4168" s="11" t="str">
        <x:v>Position-class planning record; serial item and receiver open</x:v>
      </x:c>
      <x:c r="AS4168" s="26"/>
      <x:c r="AT4168" s="26"/>
    </x:row>
    <x:row r="4169">
      <x:c r="C4169" s="11" t="str">
        <x:v>G2-A-TDG-ROL-30</x:v>
      </x:c>
      <x:c r="D4169" s="11" t="str">
        <x:v>G2</x:v>
      </x:c>
      <x:c r="E4169" s="11" t="str">
        <x:v>Regional flood and displacement</x:v>
      </x:c>
      <x:c r="F4169" s="11" t="str">
        <x:v>A-TDG</x:v>
      </x:c>
      <x:c r="G4169" s="11" t="str">
        <x:v>Tactical distribution group</x:v>
      </x:c>
      <x:c r="H4169" s="11" t="str">
        <x:v>ROL-30</x:v>
      </x:c>
      <x:c r="I4169" s="19" t="n">
        <x:v>48</x:v>
      </x:c>
      <x:c r="J4169" s="21" t="n">
        <x:v>8</x:v>
      </x:c>
      <x:c r="K4169" s="18" t="n">
        <x:f>'05 Cargo Register'!K137</x:f>
        <x:v>506.25</x:v>
      </x:c>
      <x:c r="L4169" s="18" t="n">
        <x:f>'05 Cargo Register'!N137</x:f>
        <x:v>22</x:v>
      </x:c>
      <x:c r="M4169" s="18" t="n">
        <x:f>'05 Cargo Register'!O137</x:f>
        <x:v>1402.5</x:v>
      </x:c>
      <x:c r="N4169" s="18" t="n">
        <x:f>J4169*K4169</x:f>
        <x:v>4050</x:v>
      </x:c>
      <x:c r="O4169" s="18" t="n">
        <x:f>J4169*L4169</x:f>
        <x:v>176</x:v>
      </x:c>
      <x:c r="P4169" s="18" t="n">
        <x:f>J4169*M4169</x:f>
        <x:v>11220</x:v>
      </x:c>
      <x:c r="Q4169" s="22" t="n">
        <x:f>'01 Controls'!$E$31*'02 Cargo Classes'!$M$12</x:f>
        <x:v>0</x:v>
      </x:c>
      <x:c r="R4169" s="22" t="n">
        <x:f>'01 Controls'!$F$31*'02 Cargo Classes'!$N$12</x:f>
        <x:v>0.75</x:v>
      </x:c>
      <x:c r="S4169" s="22" t="n">
        <x:f>'01 Controls'!$G$31*'02 Cargo Classes'!$O$12</x:f>
        <x:v>0</x:v>
      </x:c>
      <x:c r="T4169" s="22" t="n">
        <x:f>'01 Controls'!$H$31*'02 Cargo Classes'!$P$12</x:f>
        <x:v>0.06</x:v>
      </x:c>
      <x:c r="U4169" s="22" t="n">
        <x:f>SUM(Q4169:T4169)</x:f>
        <x:v>0.81</x:v>
      </x:c>
      <x:c r="V4169" s="18" t="n">
        <x:f>IF(U4169=0,0,N4169*Q4169/U4169)</x:f>
        <x:v>0</x:v>
      </x:c>
      <x:c r="W4169" s="18" t="n">
        <x:f>IF(U4169=0,0,P4169*Q4169/U4169)</x:f>
        <x:v>0</x:v>
      </x:c>
      <x:c r="X4169" s="18" t="n">
        <x:f>MAX(V4169,W4169*'01 Controls'!$E$12)</x:f>
        <x:v>0</x:v>
      </x:c>
      <x:c r="Y4169" s="18" t="n">
        <x:f>IF(U4169=0,0,N4169*R4169/U4169)</x:f>
        <x:v>3749.9999999999995</x:v>
      </x:c>
      <x:c r="Z4169" s="18" t="n">
        <x:f>IF(U4169=0,0,P4169*R4169/U4169)</x:f>
        <x:v>10388.888888888889</x:v>
      </x:c>
      <x:c r="AA4169" s="18" t="n">
        <x:f>MAX(Y4169,Z4169*'01 Controls'!$E$13)</x:f>
        <x:v>3749.9999999999995</x:v>
      </x:c>
      <x:c r="AB4169" s="18" t="n">
        <x:f>IF(U4169=0,0,N4169*S4169/U4169)</x:f>
        <x:v>0</x:v>
      </x:c>
      <x:c r="AC4169" s="18" t="n">
        <x:f>IF(U4169=0,0,P4169*S4169/U4169)</x:f>
        <x:v>0</x:v>
      </x:c>
      <x:c r="AD4169" s="18" t="n">
        <x:f>MAX(AB4169,AC4169*'01 Controls'!$E$14)</x:f>
        <x:v>0</x:v>
      </x:c>
      <x:c r="AE4169" s="18" t="n">
        <x:f>IF(U4169=0,0,N4169*T4169/U4169)</x:f>
        <x:v>300</x:v>
      </x:c>
      <x:c r="AF4169" s="18" t="n">
        <x:f>IF(U4169=0,0,P4169*T4169/U4169)</x:f>
        <x:v>831.111111111111</x:v>
      </x:c>
      <x:c r="AG4169" s="18" t="n">
        <x:f>MAX(AE4169,AF4169*'01 Controls'!$E$15)</x:f>
        <x:v>300</x:v>
      </x:c>
      <x:c r="AH4169" s="18" t="n">
        <x:f>SUM(V4169,Y4169,AB4169,AE4169)</x:f>
        <x:v>4049.9999999999995</x:v>
      </x:c>
      <x:c r="AI4169" s="18" t="n">
        <x:f>N4169-AH4169</x:f>
        <x:v>4.547473508864641e-13</x:v>
      </x:c>
      <x:c r="AJ4169" s="18" t="n">
        <x:f>V4169*INDEX('07 Mode Capacity'!$P$6:$P$17,MATCH("AIR-"&amp;I4169,'07 Mode Capacity'!$C$6:$C$17,0))</x:f>
        <x:v>0</x:v>
      </x:c>
      <x:c r="AK4169" s="18" t="n">
        <x:f>Y4169*INDEX('07 Mode Capacity'!$P$6:$P$17,MATCH("OCEAN-"&amp;I4169,'07 Mode Capacity'!$C$6:$C$17,0))</x:f>
        <x:v>328.6360505731657</x:v>
      </x:c>
      <x:c r="AL4169" s="18" t="n">
        <x:f>AB4169*INDEX('07 Mode Capacity'!$P$6:$P$17,MATCH("LAND-"&amp;I4169,'07 Mode Capacity'!$C$6:$C$17,0))</x:f>
        <x:v>0</x:v>
      </x:c>
      <x:c r="AM4169" s="18" t="n">
        <x:f>AE4169*INDEX('07 Mode Capacity'!$P$6:$P$17,MATCH("INLAND-"&amp;I4169,'07 Mode Capacity'!$C$6:$C$17,0))</x:f>
        <x:v>189.37031043889624</x:v>
      </x:c>
      <x:c r="AN4169" s="18" t="n">
        <x:f>SUM(AJ4169:AM4169)</x:f>
        <x:v>518.0063610120619</x:v>
      </x:c>
      <x:c r="AO4169" s="17" t="n">
        <x:f>IF(N4169=0,1,AN4169/N4169)</x:f>
        <x:v>0.12790280518816344</x:v>
      </x:c>
      <x:c r="AP4169" s="11" t="str">
        <x:f>IF(AO4169&gt;='01 Controls'!$E$16,"PASS","FAIL")</x:f>
        <x:v>FAIL</x:v>
      </x:c>
      <x:c r="AQ4169" s="11" t="str">
        <x:v>UNQUANTIFIED</x:v>
      </x:c>
      <x:c r="AR4169" s="11" t="str">
        <x:v>Position-class planning record; serial item and receiver open</x:v>
      </x:c>
      <x:c r="AS4169" s="26"/>
      <x:c r="AT4169" s="26"/>
    </x:row>
    <x:row r="4170">
      <x:c r="C4170" s="11" t="str">
        <x:v>G2-A-TDG-LIN-18</x:v>
      </x:c>
      <x:c r="D4170" s="11" t="str">
        <x:v>G2</x:v>
      </x:c>
      <x:c r="E4170" s="11" t="str">
        <x:v>Regional flood and displacement</x:v>
      </x:c>
      <x:c r="F4170" s="11" t="str">
        <x:v>A-TDG</x:v>
      </x:c>
      <x:c r="G4170" s="11" t="str">
        <x:v>Tactical distribution group</x:v>
      </x:c>
      <x:c r="H4170" s="11" t="str">
        <x:v>LIN-18</x:v>
      </x:c>
      <x:c r="I4170" s="19" t="n">
        <x:v>72</x:v>
      </x:c>
      <x:c r="J4170" s="21" t="n">
        <x:v>8</x:v>
      </x:c>
      <x:c r="K4170" s="18" t="n">
        <x:f>'05 Cargo Register'!K138</x:f>
        <x:v>112.5</x:v>
      </x:c>
      <x:c r="L4170" s="18" t="n">
        <x:f>'05 Cargo Register'!N138</x:f>
        <x:v>8</x:v>
      </x:c>
      <x:c r="M4170" s="18" t="n">
        <x:f>'05 Cargo Register'!O138</x:f>
        <x:v>352</x:v>
      </x:c>
      <x:c r="N4170" s="18" t="n">
        <x:f>J4170*K4170</x:f>
        <x:v>900</x:v>
      </x:c>
      <x:c r="O4170" s="18" t="n">
        <x:f>J4170*L4170</x:f>
        <x:v>64</x:v>
      </x:c>
      <x:c r="P4170" s="18" t="n">
        <x:f>J4170*M4170</x:f>
        <x:v>2816</x:v>
      </x:c>
      <x:c r="Q4170" s="22" t="n">
        <x:f>'01 Controls'!$E$31*'02 Cargo Classes'!$M$13</x:f>
        <x:v>0</x:v>
      </x:c>
      <x:c r="R4170" s="22" t="n">
        <x:f>'01 Controls'!$F$31*'02 Cargo Classes'!$N$13</x:f>
        <x:v>0.8999999999999999</x:v>
      </x:c>
      <x:c r="S4170" s="22" t="n">
        <x:f>'01 Controls'!$G$31*'02 Cargo Classes'!$O$13</x:f>
        <x:v>0</x:v>
      </x:c>
      <x:c r="T4170" s="22" t="n">
        <x:f>'01 Controls'!$H$31*'02 Cargo Classes'!$P$13</x:f>
        <x:v>0.1</x:v>
      </x:c>
      <x:c r="U4170" s="22" t="n">
        <x:f>SUM(Q4170:T4170)</x:f>
        <x:v>0.9999999999999999</x:v>
      </x:c>
      <x:c r="V4170" s="18" t="n">
        <x:f>IF(U4170=0,0,N4170*Q4170/U4170)</x:f>
        <x:v>0</x:v>
      </x:c>
      <x:c r="W4170" s="18" t="n">
        <x:f>IF(U4170=0,0,P4170*Q4170/U4170)</x:f>
        <x:v>0</x:v>
      </x:c>
      <x:c r="X4170" s="18" t="n">
        <x:f>MAX(V4170,W4170*'01 Controls'!$E$12)</x:f>
        <x:v>0</x:v>
      </x:c>
      <x:c r="Y4170" s="18" t="n">
        <x:f>IF(U4170=0,0,N4170*R4170/U4170)</x:f>
        <x:v>810</x:v>
      </x:c>
      <x:c r="Z4170" s="18" t="n">
        <x:f>IF(U4170=0,0,P4170*R4170/U4170)</x:f>
        <x:v>2534.4</x:v>
      </x:c>
      <x:c r="AA4170" s="18" t="n">
        <x:f>MAX(Y4170,Z4170*'01 Controls'!$E$13)</x:f>
        <x:v>810</x:v>
      </x:c>
      <x:c r="AB4170" s="18" t="n">
        <x:f>IF(U4170=0,0,N4170*S4170/U4170)</x:f>
        <x:v>0</x:v>
      </x:c>
      <x:c r="AC4170" s="18" t="n">
        <x:f>IF(U4170=0,0,P4170*S4170/U4170)</x:f>
        <x:v>0</x:v>
      </x:c>
      <x:c r="AD4170" s="18" t="n">
        <x:f>MAX(AB4170,AC4170*'01 Controls'!$E$14)</x:f>
        <x:v>0</x:v>
      </x:c>
      <x:c r="AE4170" s="18" t="n">
        <x:f>IF(U4170=0,0,N4170*T4170/U4170)</x:f>
        <x:v>90.00000000000001</x:v>
      </x:c>
      <x:c r="AF4170" s="18" t="n">
        <x:f>IF(U4170=0,0,P4170*T4170/U4170)</x:f>
        <x:v>281.6000000000001</x:v>
      </x:c>
      <x:c r="AG4170" s="18" t="n">
        <x:f>MAX(AE4170,AF4170*'01 Controls'!$E$15)</x:f>
        <x:v>90.00000000000001</x:v>
      </x:c>
      <x:c r="AH4170" s="18" t="n">
        <x:f>SUM(V4170,Y4170,AB4170,AE4170)</x:f>
        <x:v>900</x:v>
      </x:c>
      <x:c r="AI4170" s="18" t="n">
        <x:f>N4170-AH4170</x:f>
        <x:v>0</x:v>
      </x:c>
      <x:c r="AJ4170" s="18" t="n">
        <x:f>V4170*INDEX('07 Mode Capacity'!$P$6:$P$17,MATCH("AIR-"&amp;I4170,'07 Mode Capacity'!$C$6:$C$17,0))</x:f>
        <x:v>0</x:v>
      </x:c>
      <x:c r="AK4170" s="18" t="n">
        <x:f>Y4170*INDEX('07 Mode Capacity'!$P$6:$P$17,MATCH("OCEAN-"&amp;I4170,'07 Mode Capacity'!$C$6:$C$17,0))</x:f>
        <x:v>634.042062271264</x:v>
      </x:c>
      <x:c r="AL4170" s="18" t="n">
        <x:f>AB4170*INDEX('07 Mode Capacity'!$P$6:$P$17,MATCH("LAND-"&amp;I4170,'07 Mode Capacity'!$C$6:$C$17,0))</x:f>
        <x:v>0</x:v>
      </x:c>
      <x:c r="AM4170" s="18" t="n">
        <x:f>AE4170*INDEX('07 Mode Capacity'!$P$6:$P$17,MATCH("INLAND-"&amp;I4170,'07 Mode Capacity'!$C$6:$C$17,0))</x:f>
        <x:v>90.00000000000001</x:v>
      </x:c>
      <x:c r="AN4170" s="18" t="n">
        <x:f>SUM(AJ4170:AM4170)</x:f>
        <x:v>724.042062271264</x:v>
      </x:c>
      <x:c r="AO4170" s="17" t="n">
        <x:f>IF(N4170=0,1,AN4170/N4170)</x:f>
        <x:v>0.8044911803014044</x:v>
      </x:c>
      <x:c r="AP4170" s="11" t="str">
        <x:f>IF(AO4170&gt;='01 Controls'!$E$16,"PASS","FAIL")</x:f>
        <x:v>FAIL</x:v>
      </x:c>
      <x:c r="AQ4170" s="11" t="str">
        <x:v>UNQUANTIFIED</x:v>
      </x:c>
      <x:c r="AR4170" s="11" t="str">
        <x:v>Position-class planning record; serial item and receiver open</x:v>
      </x:c>
      <x:c r="AS4170" s="26"/>
      <x:c r="AT4170" s="26"/>
    </x:row>
    <x:row r="4171">
      <x:c r="C4171" s="11" t="str">
        <x:v>G2-A-TDG-BLK-08</x:v>
      </x:c>
      <x:c r="D4171" s="11" t="str">
        <x:v>G2</x:v>
      </x:c>
      <x:c r="E4171" s="11" t="str">
        <x:v>Regional flood and displacement</x:v>
      </x:c>
      <x:c r="F4171" s="11" t="str">
        <x:v>A-TDG</x:v>
      </x:c>
      <x:c r="G4171" s="11" t="str">
        <x:v>Tactical distribution group</x:v>
      </x:c>
      <x:c r="H4171" s="11" t="str">
        <x:v>BLK-08</x:v>
      </x:c>
      <x:c r="I4171" s="19" t="n">
        <x:v>48</x:v>
      </x:c>
      <x:c r="J4171" s="21" t="n">
        <x:v>8</x:v>
      </x:c>
      <x:c r="K4171" s="18" t="n">
        <x:f>'05 Cargo Register'!K139</x:f>
        <x:v>56.25</x:v>
      </x:c>
      <x:c r="L4171" s="18" t="n">
        <x:f>'05 Cargo Register'!N139</x:f>
        <x:v>9</x:v>
      </x:c>
      <x:c r="M4171" s="18" t="n">
        <x:f>'05 Cargo Register'!O139</x:f>
        <x:v>459</x:v>
      </x:c>
      <x:c r="N4171" s="18" t="n">
        <x:f>J4171*K4171</x:f>
        <x:v>450</x:v>
      </x:c>
      <x:c r="O4171" s="18" t="n">
        <x:f>J4171*L4171</x:f>
        <x:v>72</x:v>
      </x:c>
      <x:c r="P4171" s="18" t="n">
        <x:f>J4171*M4171</x:f>
        <x:v>3672</x:v>
      </x:c>
      <x:c r="Q4171" s="22" t="n">
        <x:f>'01 Controls'!$E$31*'02 Cargo Classes'!$M$14</x:f>
        <x:v>0.15</x:v>
      </x:c>
      <x:c r="R4171" s="22" t="n">
        <x:f>'01 Controls'!$F$31*'02 Cargo Classes'!$N$14</x:f>
        <x:v>0.6000000000000001</x:v>
      </x:c>
      <x:c r="S4171" s="22" t="n">
        <x:f>'01 Controls'!$G$31*'02 Cargo Classes'!$O$14</x:f>
        <x:v>0</x:v>
      </x:c>
      <x:c r="T4171" s="22" t="n">
        <x:f>'01 Controls'!$H$31*'02 Cargo Classes'!$P$14</x:f>
        <x:v>0.05</x:v>
      </x:c>
      <x:c r="U4171" s="22" t="n">
        <x:f>SUM(Q4171:T4171)</x:f>
        <x:v>0.8000000000000002</x:v>
      </x:c>
      <x:c r="V4171" s="18" t="n">
        <x:f>IF(U4171=0,0,N4171*Q4171/U4171)</x:f>
        <x:v>84.37499999999999</x:v>
      </x:c>
      <x:c r="W4171" s="18" t="n">
        <x:f>IF(U4171=0,0,P4171*Q4171/U4171)</x:f>
        <x:v>688.4999999999998</x:v>
      </x:c>
      <x:c r="X4171" s="18" t="n">
        <x:f>MAX(V4171,W4171*'01 Controls'!$E$12)</x:f>
        <x:v>172.12499999999994</x:v>
      </x:c>
      <x:c r="Y4171" s="18" t="n">
        <x:f>IF(U4171=0,0,N4171*R4171/U4171)</x:f>
        <x:v>337.5</x:v>
      </x:c>
      <x:c r="Z4171" s="18" t="n">
        <x:f>IF(U4171=0,0,P4171*R4171/U4171)</x:f>
        <x:v>2754</x:v>
      </x:c>
      <x:c r="AA4171" s="18" t="n">
        <x:f>MAX(Y4171,Z4171*'01 Controls'!$E$13)</x:f>
        <x:v>413.09999999999997</x:v>
      </x:c>
      <x:c r="AB4171" s="18" t="n">
        <x:f>IF(U4171=0,0,N4171*S4171/U4171)</x:f>
        <x:v>0</x:v>
      </x:c>
      <x:c r="AC4171" s="18" t="n">
        <x:f>IF(U4171=0,0,P4171*S4171/U4171)</x:f>
        <x:v>0</x:v>
      </x:c>
      <x:c r="AD4171" s="18" t="n">
        <x:f>MAX(AB4171,AC4171*'01 Controls'!$E$14)</x:f>
        <x:v>0</x:v>
      </x:c>
      <x:c r="AE4171" s="18" t="n">
        <x:f>IF(U4171=0,0,N4171*T4171/U4171)</x:f>
        <x:v>28.124999999999993</x:v>
      </x:c>
      <x:c r="AF4171" s="18" t="n">
        <x:f>IF(U4171=0,0,P4171*T4171/U4171)</x:f>
        <x:v>229.49999999999997</x:v>
      </x:c>
      <x:c r="AG4171" s="18" t="n">
        <x:f>MAX(AE4171,AF4171*'01 Controls'!$E$15)</x:f>
        <x:v>41.309999999999995</x:v>
      </x:c>
      <x:c r="AH4171" s="18" t="n">
        <x:f>SUM(V4171,Y4171,AB4171,AE4171)</x:f>
        <x:v>450</x:v>
      </x:c>
      <x:c r="AI4171" s="18" t="n">
        <x:f>N4171-AH4171</x:f>
        <x:v>0</x:v>
      </x:c>
      <x:c r="AJ4171" s="18" t="n">
        <x:f>V4171*INDEX('07 Mode Capacity'!$P$6:$P$17,MATCH("AIR-"&amp;I4171,'07 Mode Capacity'!$C$6:$C$17,0))</x:f>
        <x:v>23.653321168159064</x:v>
      </x:c>
      <x:c r="AK4171" s="18" t="n">
        <x:f>Y4171*INDEX('07 Mode Capacity'!$P$6:$P$17,MATCH("OCEAN-"&amp;I4171,'07 Mode Capacity'!$C$6:$C$17,0))</x:f>
        <x:v>29.577244551584915</x:v>
      </x:c>
      <x:c r="AL4171" s="18" t="n">
        <x:f>AB4171*INDEX('07 Mode Capacity'!$P$6:$P$17,MATCH("LAND-"&amp;I4171,'07 Mode Capacity'!$C$6:$C$17,0))</x:f>
        <x:v>0</x:v>
      </x:c>
      <x:c r="AM4171" s="18" t="n">
        <x:f>AE4171*INDEX('07 Mode Capacity'!$P$6:$P$17,MATCH("INLAND-"&amp;I4171,'07 Mode Capacity'!$C$6:$C$17,0))</x:f>
        <x:v>17.75346660364652</x:v>
      </x:c>
      <x:c r="AN4171" s="18" t="n">
        <x:f>SUM(AJ4171:AM4171)</x:f>
        <x:v>70.9840323233905</x:v>
      </x:c>
      <x:c r="AO4171" s="17" t="n">
        <x:f>IF(N4171=0,1,AN4171/N4171)</x:f>
        <x:v>0.15774229405197887</x:v>
      </x:c>
      <x:c r="AP4171" s="11" t="str">
        <x:f>IF(AO4171&gt;='01 Controls'!$E$16,"PASS","FAIL")</x:f>
        <x:v>FAIL</x:v>
      </x:c>
      <x:c r="AQ4171" s="11" t="str">
        <x:v>UNQUANTIFIED</x:v>
      </x:c>
      <x:c r="AR4171" s="11" t="str">
        <x:v>Position-class planning record; serial item and receiver open</x:v>
      </x:c>
      <x:c r="AS4171" s="26"/>
      <x:c r="AT4171" s="26"/>
    </x:row>
    <x:row r="4172">
      <x:c r="C4172" s="11" t="str">
        <x:v>G2-A-TDG-OOG-80</x:v>
      </x:c>
      <x:c r="D4172" s="11" t="str">
        <x:v>G2</x:v>
      </x:c>
      <x:c r="E4172" s="11" t="str">
        <x:v>Regional flood and displacement</x:v>
      </x:c>
      <x:c r="F4172" s="11" t="str">
        <x:v>A-TDG</x:v>
      </x:c>
      <x:c r="G4172" s="11" t="str">
        <x:v>Tactical distribution group</x:v>
      </x:c>
      <x:c r="H4172" s="11" t="str">
        <x:v>OOG-80</x:v>
      </x:c>
      <x:c r="I4172" s="19" t="n">
        <x:v>72</x:v>
      </x:c>
      <x:c r="J4172" s="21" t="n">
        <x:v>8</x:v>
      </x:c>
      <x:c r="K4172" s="18" t="n">
        <x:f>'05 Cargo Register'!K140</x:f>
        <x:v>562.5</x:v>
      </x:c>
      <x:c r="L4172" s="18" t="n">
        <x:f>'05 Cargo Register'!N140</x:f>
        <x:v>10</x:v>
      </x:c>
      <x:c r="M4172" s="18" t="n">
        <x:f>'05 Cargo Register'!O140</x:f>
        <x:v>1760</x:v>
      </x:c>
      <x:c r="N4172" s="18" t="n">
        <x:f>J4172*K4172</x:f>
        <x:v>4500</x:v>
      </x:c>
      <x:c r="O4172" s="18" t="n">
        <x:f>J4172*L4172</x:f>
        <x:v>80</x:v>
      </x:c>
      <x:c r="P4172" s="18" t="n">
        <x:f>J4172*M4172</x:f>
        <x:v>14080</x:v>
      </x:c>
      <x:c r="Q4172" s="22" t="n">
        <x:f>'01 Controls'!$E$31*'02 Cargo Classes'!$M$15</x:f>
        <x:v>0</x:v>
      </x:c>
      <x:c r="R4172" s="22" t="n">
        <x:f>'01 Controls'!$F$31*'02 Cargo Classes'!$N$15</x:f>
        <x:v>1.5</x:v>
      </x:c>
      <x:c r="S4172" s="22" t="n">
        <x:f>'01 Controls'!$G$31*'02 Cargo Classes'!$O$15</x:f>
        <x:v>0</x:v>
      </x:c>
      <x:c r="T4172" s="22" t="n">
        <x:f>'01 Controls'!$H$31*'02 Cargo Classes'!$P$15</x:f>
        <x:v>0.05</x:v>
      </x:c>
      <x:c r="U4172" s="22" t="n">
        <x:f>SUM(Q4172:T4172)</x:f>
        <x:v>1.55</x:v>
      </x:c>
      <x:c r="V4172" s="18" t="n">
        <x:f>IF(U4172=0,0,N4172*Q4172/U4172)</x:f>
        <x:v>0</x:v>
      </x:c>
      <x:c r="W4172" s="18" t="n">
        <x:f>IF(U4172=0,0,P4172*Q4172/U4172)</x:f>
        <x:v>0</x:v>
      </x:c>
      <x:c r="X4172" s="18" t="n">
        <x:f>MAX(V4172,W4172*'01 Controls'!$E$12)</x:f>
        <x:v>0</x:v>
      </x:c>
      <x:c r="Y4172" s="18" t="n">
        <x:f>IF(U4172=0,0,N4172*R4172/U4172)</x:f>
        <x:v>4354.8387096774195</x:v>
      </x:c>
      <x:c r="Z4172" s="18" t="n">
        <x:f>IF(U4172=0,0,P4172*R4172/U4172)</x:f>
        <x:v>13625.806451612903</x:v>
      </x:c>
      <x:c r="AA4172" s="18" t="n">
        <x:f>MAX(Y4172,Z4172*'01 Controls'!$E$13)</x:f>
        <x:v>4354.8387096774195</x:v>
      </x:c>
      <x:c r="AB4172" s="18" t="n">
        <x:f>IF(U4172=0,0,N4172*S4172/U4172)</x:f>
        <x:v>0</x:v>
      </x:c>
      <x:c r="AC4172" s="18" t="n">
        <x:f>IF(U4172=0,0,P4172*S4172/U4172)</x:f>
        <x:v>0</x:v>
      </x:c>
      <x:c r="AD4172" s="18" t="n">
        <x:f>MAX(AB4172,AC4172*'01 Controls'!$E$14)</x:f>
        <x:v>0</x:v>
      </x:c>
      <x:c r="AE4172" s="18" t="n">
        <x:f>IF(U4172=0,0,N4172*T4172/U4172)</x:f>
        <x:v>145.16129032258064</x:v>
      </x:c>
      <x:c r="AF4172" s="18" t="n">
        <x:f>IF(U4172=0,0,P4172*T4172/U4172)</x:f>
        <x:v>454.19354838709677</x:v>
      </x:c>
      <x:c r="AG4172" s="18" t="n">
        <x:f>MAX(AE4172,AF4172*'01 Controls'!$E$15)</x:f>
        <x:v>145.16129032258064</x:v>
      </x:c>
      <x:c r="AH4172" s="18" t="n">
        <x:f>SUM(V4172,Y4172,AB4172,AE4172)</x:f>
        <x:v>4500</x:v>
      </x:c>
      <x:c r="AI4172" s="18" t="n">
        <x:f>N4172-AH4172</x:f>
        <x:v>0</x:v>
      </x:c>
      <x:c r="AJ4172" s="18" t="n">
        <x:f>V4172*INDEX('07 Mode Capacity'!$P$6:$P$17,MATCH("AIR-"&amp;I4172,'07 Mode Capacity'!$C$6:$C$17,0))</x:f>
        <x:v>0</x:v>
      </x:c>
      <x:c r="AK4172" s="18" t="n">
        <x:f>Y4172*INDEX('07 Mode Capacity'!$P$6:$P$17,MATCH("OCEAN-"&amp;I4172,'07 Mode Capacity'!$C$6:$C$17,0))</x:f>
        <x:v>3408.828291780989</x:v>
      </x:c>
      <x:c r="AL4172" s="18" t="n">
        <x:f>AB4172*INDEX('07 Mode Capacity'!$P$6:$P$17,MATCH("LAND-"&amp;I4172,'07 Mode Capacity'!$C$6:$C$17,0))</x:f>
        <x:v>0</x:v>
      </x:c>
      <x:c r="AM4172" s="18" t="n">
        <x:f>AE4172*INDEX('07 Mode Capacity'!$P$6:$P$17,MATCH("INLAND-"&amp;I4172,'07 Mode Capacity'!$C$6:$C$17,0))</x:f>
        <x:v>145.16129032258064</x:v>
      </x:c>
      <x:c r="AN4172" s="18" t="n">
        <x:f>SUM(AJ4172:AM4172)</x:f>
        <x:v>3553.9895821035693</x:v>
      </x:c>
      <x:c r="AO4172" s="17" t="n">
        <x:f>IF(N4172=0,1,AN4172/N4172)</x:f>
        <x:v>0.789775462689682</x:v>
      </x:c>
      <x:c r="AP4172" s="11" t="str">
        <x:f>IF(AO4172&gt;='01 Controls'!$E$16,"PASS","FAIL")</x:f>
        <x:v>FAIL</x:v>
      </x:c>
      <x:c r="AQ4172" s="11" t="str">
        <x:v>UNQUANTIFIED</x:v>
      </x:c>
      <x:c r="AR4172" s="11" t="str">
        <x:v>Position-class planning record; serial item and receiver open</x:v>
      </x:c>
      <x:c r="AS4172" s="26"/>
      <x:c r="AT4172" s="26"/>
    </x:row>
    <x:row r="4173">
      <x:c r="C4173" s="11" t="str">
        <x:v>G2-A-SRG-APL-45</x:v>
      </x:c>
      <x:c r="D4173" s="11" t="str">
        <x:v>G2</x:v>
      </x:c>
      <x:c r="E4173" s="11" t="str">
        <x:v>Regional flood and displacement</x:v>
      </x:c>
      <x:c r="F4173" s="11" t="str">
        <x:v>A-SRG</x:v>
      </x:c>
      <x:c r="G4173" s="11" t="str">
        <x:v>Air sensing and relay group</x:v>
      </x:c>
      <x:c r="H4173" s="11" t="str">
        <x:v>APL-45</x:v>
      </x:c>
      <x:c r="I4173" s="19" t="n">
        <x:v>24</x:v>
      </x:c>
      <x:c r="J4173" s="21" t="n">
        <x:v>5</x:v>
      </x:c>
      <x:c r="K4173" s="18" t="n">
        <x:f>'05 Cargo Register'!K141</x:f>
        <x:v>225</x:v>
      </x:c>
      <x:c r="L4173" s="18" t="n">
        <x:f>'05 Cargo Register'!N141</x:f>
        <x:v>59</x:v>
      </x:c>
      <x:c r="M4173" s="18" t="n">
        <x:f>'05 Cargo Register'!O141</x:f>
        <x:v>442.5</x:v>
      </x:c>
      <x:c r="N4173" s="18" t="n">
        <x:f>J4173*K4173</x:f>
        <x:v>1125</x:v>
      </x:c>
      <x:c r="O4173" s="18" t="n">
        <x:f>J4173*L4173</x:f>
        <x:v>295</x:v>
      </x:c>
      <x:c r="P4173" s="18" t="n">
        <x:f>J4173*M4173</x:f>
        <x:v>2212.5</x:v>
      </x:c>
      <x:c r="Q4173" s="22" t="n">
        <x:f>'01 Controls'!$E$31*'02 Cargo Classes'!$M$6</x:f>
        <x:v>0.44999999999999996</x:v>
      </x:c>
      <x:c r="R4173" s="22" t="n">
        <x:f>'01 Controls'!$F$31*'02 Cargo Classes'!$N$6</x:f>
        <x:v>0.30000000000000004</x:v>
      </x:c>
      <x:c r="S4173" s="22" t="n">
        <x:f>'01 Controls'!$G$31*'02 Cargo Classes'!$O$6</x:f>
        <x:v>0</x:v>
      </x:c>
      <x:c r="T4173" s="22" t="n">
        <x:f>'01 Controls'!$H$31*'02 Cargo Classes'!$P$6</x:f>
        <x:v>0.03</x:v>
      </x:c>
      <x:c r="U4173" s="22" t="n">
        <x:f>SUM(Q4173:T4173)</x:f>
        <x:v>0.78</x:v>
      </x:c>
      <x:c r="V4173" s="18" t="n">
        <x:f>IF(U4173=0,0,N4173*Q4173/U4173)</x:f>
        <x:v>649.0384615384614</x:v>
      </x:c>
      <x:c r="W4173" s="18" t="n">
        <x:f>IF(U4173=0,0,P4173*Q4173/U4173)</x:f>
        <x:v>1276.4423076923074</x:v>
      </x:c>
      <x:c r="X4173" s="18" t="n">
        <x:f>MAX(V4173,W4173*'01 Controls'!$E$12)</x:f>
        <x:v>649.0384615384614</x:v>
      </x:c>
      <x:c r="Y4173" s="18" t="n">
        <x:f>IF(U4173=0,0,N4173*R4173/U4173)</x:f>
        <x:v>432.69230769230774</x:v>
      </x:c>
      <x:c r="Z4173" s="18" t="n">
        <x:f>IF(U4173=0,0,P4173*R4173/U4173)</x:f>
        <x:v>850.9615384615386</x:v>
      </x:c>
      <x:c r="AA4173" s="18" t="n">
        <x:f>MAX(Y4173,Z4173*'01 Controls'!$E$13)</x:f>
        <x:v>432.69230769230774</x:v>
      </x:c>
      <x:c r="AB4173" s="18" t="n">
        <x:f>IF(U4173=0,0,N4173*S4173/U4173)</x:f>
        <x:v>0</x:v>
      </x:c>
      <x:c r="AC4173" s="18" t="n">
        <x:f>IF(U4173=0,0,P4173*S4173/U4173)</x:f>
        <x:v>0</x:v>
      </x:c>
      <x:c r="AD4173" s="18" t="n">
        <x:f>MAX(AB4173,AC4173*'01 Controls'!$E$14)</x:f>
        <x:v>0</x:v>
      </x:c>
      <x:c r="AE4173" s="18" t="n">
        <x:f>IF(U4173=0,0,N4173*T4173/U4173)</x:f>
        <x:v>43.26923076923077</x:v>
      </x:c>
      <x:c r="AF4173" s="18" t="n">
        <x:f>IF(U4173=0,0,P4173*T4173/U4173)</x:f>
        <x:v>85.09615384615384</x:v>
      </x:c>
      <x:c r="AG4173" s="18" t="n">
        <x:f>MAX(AE4173,AF4173*'01 Controls'!$E$15)</x:f>
        <x:v>43.26923076923077</x:v>
      </x:c>
      <x:c r="AH4173" s="18" t="n">
        <x:f>SUM(V4173,Y4173,AB4173,AE4173)</x:f>
        <x:v>1124.9999999999998</x:v>
      </x:c>
      <x:c r="AI4173" s="18" t="n">
        <x:f>N4173-AH4173</x:f>
        <x:v>2.2737367544323206e-13</x:v>
      </x:c>
      <x:c r="AJ4173" s="18" t="n">
        <x:f>V4173*INDEX('07 Mode Capacity'!$P$6:$P$17,MATCH("AIR-"&amp;I4173,'07 Mode Capacity'!$C$6:$C$17,0))</x:f>
        <x:v>131.69903441465087</x:v>
      </x:c>
      <x:c r="AK4173" s="18" t="n">
        <x:f>Y4173*INDEX('07 Mode Capacity'!$P$6:$P$17,MATCH("OCEAN-"&amp;I4173,'07 Mode Capacity'!$C$6:$C$17,0))</x:f>
        <x:v>64.94237700624434</x:v>
      </x:c>
      <x:c r="AL4173" s="18" t="n">
        <x:f>AB4173*INDEX('07 Mode Capacity'!$P$6:$P$17,MATCH("LAND-"&amp;I4173,'07 Mode Capacity'!$C$6:$C$17,0))</x:f>
        <x:v>0</x:v>
      </x:c>
      <x:c r="AM4173" s="18" t="n">
        <x:f>AE4173*INDEX('07 Mode Capacity'!$P$6:$P$17,MATCH("INLAND-"&amp;I4173,'07 Mode Capacity'!$C$6:$C$17,0))</x:f>
        <x:v>43.26923076923077</x:v>
      </x:c>
      <x:c r="AN4173" s="18" t="n">
        <x:f>SUM(AJ4173:AM4173)</x:f>
        <x:v>239.910642190126</x:v>
      </x:c>
      <x:c r="AO4173" s="17" t="n">
        <x:f>IF(N4173=0,1,AN4173/N4173)</x:f>
        <x:v>0.2132539041690009</x:v>
      </x:c>
      <x:c r="AP4173" s="11" t="str">
        <x:f>IF(AO4173&gt;='01 Controls'!$E$16,"PASS","FAIL")</x:f>
        <x:v>FAIL</x:v>
      </x:c>
      <x:c r="AQ4173" s="11" t="str">
        <x:v>UNQUANTIFIED</x:v>
      </x:c>
      <x:c r="AR4173" s="11" t="str">
        <x:v>Position-class planning record; serial item and receiver open</x:v>
      </x:c>
      <x:c r="AS4173" s="26"/>
      <x:c r="AT4173" s="26"/>
    </x:row>
    <x:row r="4174">
      <x:c r="C4174" s="11" t="str">
        <x:v>G2-A-SRG-ISO-18</x:v>
      </x:c>
      <x:c r="D4174" s="11" t="str">
        <x:v>G2</x:v>
      </x:c>
      <x:c r="E4174" s="11" t="str">
        <x:v>Regional flood and displacement</x:v>
      </x:c>
      <x:c r="F4174" s="11" t="str">
        <x:v>A-SRG</x:v>
      </x:c>
      <x:c r="G4174" s="11" t="str">
        <x:v>Air sensing and relay group</x:v>
      </x:c>
      <x:c r="H4174" s="11" t="str">
        <x:v>ISO-18</x:v>
      </x:c>
      <x:c r="I4174" s="19" t="n">
        <x:v>48</x:v>
      </x:c>
      <x:c r="J4174" s="21" t="n">
        <x:v>5</x:v>
      </x:c>
      <x:c r="K4174" s="18" t="n">
        <x:f>'05 Cargo Register'!K142</x:f>
        <x:v>337.5</x:v>
      </x:c>
      <x:c r="L4174" s="18" t="n">
        <x:f>'05 Cargo Register'!N142</x:f>
        <x:v>23</x:v>
      </x:c>
      <x:c r="M4174" s="18" t="n">
        <x:f>'05 Cargo Register'!O142</x:f>
        <x:v>607.2</x:v>
      </x:c>
      <x:c r="N4174" s="18" t="n">
        <x:f>J4174*K4174</x:f>
        <x:v>1687.5</x:v>
      </x:c>
      <x:c r="O4174" s="18" t="n">
        <x:f>J4174*L4174</x:f>
        <x:v>115</x:v>
      </x:c>
      <x:c r="P4174" s="18" t="n">
        <x:f>J4174*M4174</x:f>
        <x:v>3036</x:v>
      </x:c>
      <x:c r="Q4174" s="22" t="n">
        <x:f>'01 Controls'!$E$31*'02 Cargo Classes'!$M$7</x:f>
        <x:v>0.03</x:v>
      </x:c>
      <x:c r="R4174" s="22" t="n">
        <x:f>'01 Controls'!$F$31*'02 Cargo Classes'!$N$7</x:f>
        <x:v>0.75</x:v>
      </x:c>
      <x:c r="S4174" s="22" t="n">
        <x:f>'01 Controls'!$G$31*'02 Cargo Classes'!$O$7</x:f>
        <x:v>0</x:v>
      </x:c>
      <x:c r="T4174" s="22" t="n">
        <x:f>'01 Controls'!$H$31*'02 Cargo Classes'!$P$7</x:f>
        <x:v>0.08000000000000002</x:v>
      </x:c>
      <x:c r="U4174" s="22" t="n">
        <x:f>SUM(Q4174:T4174)</x:f>
        <x:v>0.8600000000000001</x:v>
      </x:c>
      <x:c r="V4174" s="18" t="n">
        <x:f>IF(U4174=0,0,N4174*Q4174/U4174)</x:f>
        <x:v>58.86627906976744</x:v>
      </x:c>
      <x:c r="W4174" s="18" t="n">
        <x:f>IF(U4174=0,0,P4174*Q4174/U4174)</x:f>
        <x:v>105.90697674418604</x:v>
      </x:c>
      <x:c r="X4174" s="18" t="n">
        <x:f>MAX(V4174,W4174*'01 Controls'!$E$12)</x:f>
        <x:v>58.86627906976744</x:v>
      </x:c>
      <x:c r="Y4174" s="18" t="n">
        <x:f>IF(U4174=0,0,N4174*R4174/U4174)</x:f>
        <x:v>1471.6569767441858</x:v>
      </x:c>
      <x:c r="Z4174" s="18" t="n">
        <x:f>IF(U4174=0,0,P4174*R4174/U4174)</x:f>
        <x:v>2647.674418604651</x:v>
      </x:c>
      <x:c r="AA4174" s="18" t="n">
        <x:f>MAX(Y4174,Z4174*'01 Controls'!$E$13)</x:f>
        <x:v>1471.6569767441858</x:v>
      </x:c>
      <x:c r="AB4174" s="18" t="n">
        <x:f>IF(U4174=0,0,N4174*S4174/U4174)</x:f>
        <x:v>0</x:v>
      </x:c>
      <x:c r="AC4174" s="18" t="n">
        <x:f>IF(U4174=0,0,P4174*S4174/U4174)</x:f>
        <x:v>0</x:v>
      </x:c>
      <x:c r="AD4174" s="18" t="n">
        <x:f>MAX(AB4174,AC4174*'01 Controls'!$E$14)</x:f>
        <x:v>0</x:v>
      </x:c>
      <x:c r="AE4174" s="18" t="n">
        <x:f>IF(U4174=0,0,N4174*T4174/U4174)</x:f>
        <x:v>156.97674418604652</x:v>
      </x:c>
      <x:c r="AF4174" s="18" t="n">
        <x:f>IF(U4174=0,0,P4174*T4174/U4174)</x:f>
        <x:v>282.4186046511628</x:v>
      </x:c>
      <x:c r="AG4174" s="18" t="n">
        <x:f>MAX(AE4174,AF4174*'01 Controls'!$E$15)</x:f>
        <x:v>156.97674418604652</x:v>
      </x:c>
      <x:c r="AH4174" s="18" t="n">
        <x:f>SUM(V4174,Y4174,AB4174,AE4174)</x:f>
        <x:v>1687.4999999999998</x:v>
      </x:c>
      <x:c r="AI4174" s="18" t="n">
        <x:f>N4174-AH4174</x:f>
        <x:v>2.2737367544323206e-13</x:v>
      </x:c>
      <x:c r="AJ4174" s="18" t="n">
        <x:f>V4174*INDEX('07 Mode Capacity'!$P$6:$P$17,MATCH("AIR-"&amp;I4174,'07 Mode Capacity'!$C$6:$C$17,0))</x:f>
        <x:v>16.502317094064463</x:v>
      </x:c>
      <x:c r="AK4174" s="18" t="n">
        <x:f>Y4174*INDEX('07 Mode Capacity'!$P$6:$P$17,MATCH("OCEAN-"&amp;I4174,'07 Mode Capacity'!$C$6:$C$17,0))</x:f>
        <x:v>128.9705431028412</x:v>
      </x:c>
      <x:c r="AL4174" s="18" t="n">
        <x:f>AB4174*INDEX('07 Mode Capacity'!$P$6:$P$17,MATCH("LAND-"&amp;I4174,'07 Mode Capacity'!$C$6:$C$17,0))</x:f>
        <x:v>0</x:v>
      </x:c>
      <x:c r="AM4174" s="18" t="n">
        <x:f>AE4174*INDEX('07 Mode Capacity'!$P$6:$P$17,MATCH("INLAND-"&amp;I4174,'07 Mode Capacity'!$C$6:$C$17,0))</x:f>
        <x:v>99.08911592732943</x:v>
      </x:c>
      <x:c r="AN4174" s="18" t="n">
        <x:f>SUM(AJ4174:AM4174)</x:f>
        <x:v>244.5619761242351</x:v>
      </x:c>
      <x:c r="AO4174" s="17" t="n">
        <x:f>IF(N4174=0,1,AN4174/N4174)</x:f>
        <x:v>0.1449256154810282</x:v>
      </x:c>
      <x:c r="AP4174" s="11" t="str">
        <x:f>IF(AO4174&gt;='01 Controls'!$E$16,"PASS","FAIL")</x:f>
        <x:v>FAIL</x:v>
      </x:c>
      <x:c r="AQ4174" s="11" t="str">
        <x:v>UNQUANTIFIED</x:v>
      </x:c>
      <x:c r="AR4174" s="11" t="str">
        <x:v>Position-class planning record; serial item and receiver open</x:v>
      </x:c>
      <x:c r="AS4174" s="26"/>
      <x:c r="AT4174" s="26"/>
    </x:row>
    <x:row r="4175">
      <x:c r="C4175" s="11" t="str">
        <x:v>G2-A-SRG-COL-12</x:v>
      </x:c>
      <x:c r="D4175" s="11" t="str">
        <x:v>G2</x:v>
      </x:c>
      <x:c r="E4175" s="11" t="str">
        <x:v>Regional flood and displacement</x:v>
      </x:c>
      <x:c r="F4175" s="11" t="str">
        <x:v>A-SRG</x:v>
      </x:c>
      <x:c r="G4175" s="11" t="str">
        <x:v>Air sensing and relay group</x:v>
      </x:c>
      <x:c r="H4175" s="11" t="str">
        <x:v>COL-12</x:v>
      </x:c>
      <x:c r="I4175" s="19" t="n">
        <x:v>24</x:v>
      </x:c>
      <x:c r="J4175" s="21" t="n">
        <x:v>5</x:v>
      </x:c>
      <x:c r="K4175" s="18" t="n">
        <x:f>'05 Cargo Register'!K143</x:f>
        <x:v>84.375</x:v>
      </x:c>
      <x:c r="L4175" s="18" t="n">
        <x:f>'05 Cargo Register'!N143</x:f>
        <x:v>9</x:v>
      </x:c>
      <x:c r="M4175" s="18" t="n">
        <x:f>'05 Cargo Register'!O143</x:f>
        <x:v>237.60000000000002</x:v>
      </x:c>
      <x:c r="N4175" s="18" t="n">
        <x:f>J4175*K4175</x:f>
        <x:v>421.875</x:v>
      </x:c>
      <x:c r="O4175" s="18" t="n">
        <x:f>J4175*L4175</x:f>
        <x:v>45</x:v>
      </x:c>
      <x:c r="P4175" s="18" t="n">
        <x:f>J4175*M4175</x:f>
        <x:v>1188</x:v>
      </x:c>
      <x:c r="Q4175" s="22" t="n">
        <x:f>'01 Controls'!$E$31*'02 Cargo Classes'!$M$8</x:f>
        <x:v>0.3</x:v>
      </x:c>
      <x:c r="R4175" s="22" t="n">
        <x:f>'01 Controls'!$F$31*'02 Cargo Classes'!$N$8</x:f>
        <x:v>0.5249999999999999</x:v>
      </x:c>
      <x:c r="S4175" s="22" t="n">
        <x:f>'01 Controls'!$G$31*'02 Cargo Classes'!$O$8</x:f>
        <x:v>0</x:v>
      </x:c>
      <x:c r="T4175" s="22" t="n">
        <x:f>'01 Controls'!$H$31*'02 Cargo Classes'!$P$8</x:f>
        <x:v>0.020000000000000004</x:v>
      </x:c>
      <x:c r="U4175" s="22" t="n">
        <x:f>SUM(Q4175:T4175)</x:f>
        <x:v>0.845</x:v>
      </x:c>
      <x:c r="V4175" s="18" t="n">
        <x:f>IF(U4175=0,0,N4175*Q4175/U4175)</x:f>
        <x:v>149.77810650887574</x:v>
      </x:c>
      <x:c r="W4175" s="18" t="n">
        <x:f>IF(U4175=0,0,P4175*Q4175/U4175)</x:f>
        <x:v>421.77514792899404</x:v>
      </x:c>
      <x:c r="X4175" s="18" t="n">
        <x:f>MAX(V4175,W4175*'01 Controls'!$E$12)</x:f>
        <x:v>149.77810650887574</x:v>
      </x:c>
      <x:c r="Y4175" s="18" t="n">
        <x:f>IF(U4175=0,0,N4175*R4175/U4175)</x:f>
        <x:v>262.1116863905325</x:v>
      </x:c>
      <x:c r="Z4175" s="18" t="n">
        <x:f>IF(U4175=0,0,P4175*R4175/U4175)</x:f>
        <x:v>738.1065088757396</x:v>
      </x:c>
      <x:c r="AA4175" s="18" t="n">
        <x:f>MAX(Y4175,Z4175*'01 Controls'!$E$13)</x:f>
        <x:v>262.1116863905325</x:v>
      </x:c>
      <x:c r="AB4175" s="18" t="n">
        <x:f>IF(U4175=0,0,N4175*S4175/U4175)</x:f>
        <x:v>0</x:v>
      </x:c>
      <x:c r="AC4175" s="18" t="n">
        <x:f>IF(U4175=0,0,P4175*S4175/U4175)</x:f>
        <x:v>0</x:v>
      </x:c>
      <x:c r="AD4175" s="18" t="n">
        <x:f>MAX(AB4175,AC4175*'01 Controls'!$E$14)</x:f>
        <x:v>0</x:v>
      </x:c>
      <x:c r="AE4175" s="18" t="n">
        <x:f>IF(U4175=0,0,N4175*T4175/U4175)</x:f>
        <x:v>9.985207100591719</x:v>
      </x:c>
      <x:c r="AF4175" s="18" t="n">
        <x:f>IF(U4175=0,0,P4175*T4175/U4175)</x:f>
        <x:v>28.11834319526628</x:v>
      </x:c>
      <x:c r="AG4175" s="18" t="n">
        <x:f>MAX(AE4175,AF4175*'01 Controls'!$E$15)</x:f>
        <x:v>9.985207100591719</x:v>
      </x:c>
      <x:c r="AH4175" s="18" t="n">
        <x:f>SUM(V4175,Y4175,AB4175,AE4175)</x:f>
        <x:v>421.87499999999994</x:v>
      </x:c>
      <x:c r="AI4175" s="18" t="n">
        <x:f>N4175-AH4175</x:f>
        <x:v>5.684341886080802e-14</x:v>
      </x:c>
      <x:c r="AJ4175" s="18" t="n">
        <x:f>V4175*INDEX('07 Mode Capacity'!$P$6:$P$17,MATCH("AIR-"&amp;I4175,'07 Mode Capacity'!$C$6:$C$17,0))</x:f>
        <x:v>30.392084864919433</x:v>
      </x:c>
      <x:c r="AK4175" s="18" t="n">
        <x:f>Y4175*INDEX('07 Mode Capacity'!$P$6:$P$17,MATCH("OCEAN-"&amp;I4175,'07 Mode Capacity'!$C$6:$C$17,0))</x:f>
        <x:v>39.340093763398</x:v>
      </x:c>
      <x:c r="AL4175" s="18" t="n">
        <x:f>AB4175*INDEX('07 Mode Capacity'!$P$6:$P$17,MATCH("LAND-"&amp;I4175,'07 Mode Capacity'!$C$6:$C$17,0))</x:f>
        <x:v>0</x:v>
      </x:c>
      <x:c r="AM4175" s="18" t="n">
        <x:f>AE4175*INDEX('07 Mode Capacity'!$P$6:$P$17,MATCH("INLAND-"&amp;I4175,'07 Mode Capacity'!$C$6:$C$17,0))</x:f>
        <x:v>9.985207100591719</x:v>
      </x:c>
      <x:c r="AN4175" s="18" t="n">
        <x:f>SUM(AJ4175:AM4175)</x:f>
        <x:v>79.71738572890915</x:v>
      </x:c>
      <x:c r="AO4175" s="17" t="n">
        <x:f>IF(N4175=0,1,AN4175/N4175)</x:f>
        <x:v>0.18895972913519207</x:v>
      </x:c>
      <x:c r="AP4175" s="11" t="str">
        <x:f>IF(AO4175&gt;='01 Controls'!$E$16,"PASS","FAIL")</x:f>
        <x:v>FAIL</x:v>
      </x:c>
      <x:c r="AQ4175" s="11" t="str">
        <x:v>UNQUANTIFIED</x:v>
      </x:c>
      <x:c r="AR4175" s="11" t="str">
        <x:v>Position-class planning record; serial item and receiver open</x:v>
      </x:c>
      <x:c r="AS4175" s="26"/>
      <x:c r="AT4175" s="26"/>
    </x:row>
    <x:row r="4176">
      <x:c r="C4176" s="11" t="str">
        <x:v>G2-A-SRG-BAT-22</x:v>
      </x:c>
      <x:c r="D4176" s="11" t="str">
        <x:v>G2</x:v>
      </x:c>
      <x:c r="E4176" s="11" t="str">
        <x:v>Regional flood and displacement</x:v>
      </x:c>
      <x:c r="F4176" s="11" t="str">
        <x:v>A-SRG</x:v>
      </x:c>
      <x:c r="G4176" s="11" t="str">
        <x:v>Air sensing and relay group</x:v>
      </x:c>
      <x:c r="H4176" s="11" t="str">
        <x:v>BAT-22</x:v>
      </x:c>
      <x:c r="I4176" s="19" t="n">
        <x:v>48</x:v>
      </x:c>
      <x:c r="J4176" s="21" t="n">
        <x:v>5</x:v>
      </x:c>
      <x:c r="K4176" s="18" t="n">
        <x:f>'05 Cargo Register'!K144</x:f>
        <x:v>225</x:v>
      </x:c>
      <x:c r="L4176" s="18" t="n">
        <x:f>'05 Cargo Register'!N144</x:f>
        <x:v>13</x:v>
      </x:c>
      <x:c r="M4176" s="18" t="n">
        <x:f>'05 Cargo Register'!O144</x:f>
        <x:v>343.20000000000005</x:v>
      </x:c>
      <x:c r="N4176" s="18" t="n">
        <x:f>J4176*K4176</x:f>
        <x:v>1125</x:v>
      </x:c>
      <x:c r="O4176" s="18" t="n">
        <x:f>J4176*L4176</x:f>
        <x:v>65</x:v>
      </x:c>
      <x:c r="P4176" s="18" t="n">
        <x:f>J4176*M4176</x:f>
        <x:v>1716.0000000000002</x:v>
      </x:c>
      <x:c r="Q4176" s="22" t="n">
        <x:f>'01 Controls'!$E$31*'02 Cargo Classes'!$M$9</x:f>
        <x:v>0</x:v>
      </x:c>
      <x:c r="R4176" s="22" t="n">
        <x:f>'01 Controls'!$F$31*'02 Cargo Classes'!$N$9</x:f>
        <x:v>0.75</x:v>
      </x:c>
      <x:c r="S4176" s="22" t="n">
        <x:f>'01 Controls'!$G$31*'02 Cargo Classes'!$O$9</x:f>
        <x:v>0</x:v>
      </x:c>
      <x:c r="T4176" s="22" t="n">
        <x:f>'01 Controls'!$H$31*'02 Cargo Classes'!$P$9</x:f>
        <x:v>0.05</x:v>
      </x:c>
      <x:c r="U4176" s="22" t="n">
        <x:f>SUM(Q4176:T4176)</x:f>
        <x:v>0.8</x:v>
      </x:c>
      <x:c r="V4176" s="18" t="n">
        <x:f>IF(U4176=0,0,N4176*Q4176/U4176)</x:f>
        <x:v>0</x:v>
      </x:c>
      <x:c r="W4176" s="18" t="n">
        <x:f>IF(U4176=0,0,P4176*Q4176/U4176)</x:f>
        <x:v>0</x:v>
      </x:c>
      <x:c r="X4176" s="18" t="n">
        <x:f>MAX(V4176,W4176*'01 Controls'!$E$12)</x:f>
        <x:v>0</x:v>
      </x:c>
      <x:c r="Y4176" s="18" t="n">
        <x:f>IF(U4176=0,0,N4176*R4176/U4176)</x:f>
        <x:v>1054.6875</x:v>
      </x:c>
      <x:c r="Z4176" s="18" t="n">
        <x:f>IF(U4176=0,0,P4176*R4176/U4176)</x:f>
        <x:v>1608.7500000000002</x:v>
      </x:c>
      <x:c r="AA4176" s="18" t="n">
        <x:f>MAX(Y4176,Z4176*'01 Controls'!$E$13)</x:f>
        <x:v>1054.6875</x:v>
      </x:c>
      <x:c r="AB4176" s="18" t="n">
        <x:f>IF(U4176=0,0,N4176*S4176/U4176)</x:f>
        <x:v>0</x:v>
      </x:c>
      <x:c r="AC4176" s="18" t="n">
        <x:f>IF(U4176=0,0,P4176*S4176/U4176)</x:f>
        <x:v>0</x:v>
      </x:c>
      <x:c r="AD4176" s="18" t="n">
        <x:f>MAX(AB4176,AC4176*'01 Controls'!$E$14)</x:f>
        <x:v>0</x:v>
      </x:c>
      <x:c r="AE4176" s="18" t="n">
        <x:f>IF(U4176=0,0,N4176*T4176/U4176)</x:f>
        <x:v>70.3125</x:v>
      </x:c>
      <x:c r="AF4176" s="18" t="n">
        <x:f>IF(U4176=0,0,P4176*T4176/U4176)</x:f>
        <x:v>107.25000000000001</x:v>
      </x:c>
      <x:c r="AG4176" s="18" t="n">
        <x:f>MAX(AE4176,AF4176*'01 Controls'!$E$15)</x:f>
        <x:v>70.3125</x:v>
      </x:c>
      <x:c r="AH4176" s="18" t="n">
        <x:f>SUM(V4176,Y4176,AB4176,AE4176)</x:f>
        <x:v>1125</x:v>
      </x:c>
      <x:c r="AI4176" s="18" t="n">
        <x:f>N4176-AH4176</x:f>
        <x:v>0</x:v>
      </x:c>
      <x:c r="AJ4176" s="18" t="n">
        <x:f>V4176*INDEX('07 Mode Capacity'!$P$6:$P$17,MATCH("AIR-"&amp;I4176,'07 Mode Capacity'!$C$6:$C$17,0))</x:f>
        <x:v>0</x:v>
      </x:c>
      <x:c r="AK4176" s="18" t="n">
        <x:f>Y4176*INDEX('07 Mode Capacity'!$P$6:$P$17,MATCH("OCEAN-"&amp;I4176,'07 Mode Capacity'!$C$6:$C$17,0))</x:f>
        <x:v>92.42888922370285</x:v>
      </x:c>
      <x:c r="AL4176" s="18" t="n">
        <x:f>AB4176*INDEX('07 Mode Capacity'!$P$6:$P$17,MATCH("LAND-"&amp;I4176,'07 Mode Capacity'!$C$6:$C$17,0))</x:f>
        <x:v>0</x:v>
      </x:c>
      <x:c r="AM4176" s="18" t="n">
        <x:f>AE4176*INDEX('07 Mode Capacity'!$P$6:$P$17,MATCH("INLAND-"&amp;I4176,'07 Mode Capacity'!$C$6:$C$17,0))</x:f>
        <x:v>44.38366650911631</x:v>
      </x:c>
      <x:c r="AN4176" s="18" t="n">
        <x:f>SUM(AJ4176:AM4176)</x:f>
        <x:v>136.81255573281916</x:v>
      </x:c>
      <x:c r="AO4176" s="17" t="n">
        <x:f>IF(N4176=0,1,AN4176/N4176)</x:f>
        <x:v>0.12161116065139481</x:v>
      </x:c>
      <x:c r="AP4176" s="11" t="str">
        <x:f>IF(AO4176&gt;='01 Controls'!$E$16,"PASS","FAIL")</x:f>
        <x:v>FAIL</x:v>
      </x:c>
      <x:c r="AQ4176" s="11" t="str">
        <x:v>UNQUANTIFIED</x:v>
      </x:c>
      <x:c r="AR4176" s="11" t="str">
        <x:v>Position-class planning record; serial item and receiver open</x:v>
      </x:c>
      <x:c r="AS4176" s="26"/>
      <x:c r="AT4176" s="26"/>
    </x:row>
    <x:row r="4177">
      <x:c r="C4177" s="11" t="str">
        <x:v>G2-A-SRG-TNK-20</x:v>
      </x:c>
      <x:c r="D4177" s="11" t="str">
        <x:v>G2</x:v>
      </x:c>
      <x:c r="E4177" s="11" t="str">
        <x:v>Regional flood and displacement</x:v>
      </x:c>
      <x:c r="F4177" s="11" t="str">
        <x:v>A-SRG</x:v>
      </x:c>
      <x:c r="G4177" s="11" t="str">
        <x:v>Air sensing and relay group</x:v>
      </x:c>
      <x:c r="H4177" s="11" t="str">
        <x:v>TNK-20</x:v>
      </x:c>
      <x:c r="I4177" s="19" t="n">
        <x:v>48</x:v>
      </x:c>
      <x:c r="J4177" s="21" t="n">
        <x:v>5</x:v>
      </x:c>
      <x:c r="K4177" s="18" t="n">
        <x:f>'05 Cargo Register'!K145</x:f>
        <x:v>281.25</x:v>
      </x:c>
      <x:c r="L4177" s="18" t="n">
        <x:f>'05 Cargo Register'!N145</x:f>
        <x:v>17</x:v>
      </x:c>
      <x:c r="M4177" s="18" t="n">
        <x:f>'05 Cargo Register'!O145</x:f>
        <x:v>361.25</x:v>
      </x:c>
      <x:c r="N4177" s="18" t="n">
        <x:f>J4177*K4177</x:f>
        <x:v>1406.25</x:v>
      </x:c>
      <x:c r="O4177" s="18" t="n">
        <x:f>J4177*L4177</x:f>
        <x:v>85</x:v>
      </x:c>
      <x:c r="P4177" s="18" t="n">
        <x:f>J4177*M4177</x:f>
        <x:v>1806.25</x:v>
      </x:c>
      <x:c r="Q4177" s="22" t="n">
        <x:f>'01 Controls'!$E$31*'02 Cargo Classes'!$M$10</x:f>
        <x:v>0</x:v>
      </x:c>
      <x:c r="R4177" s="22" t="n">
        <x:f>'01 Controls'!$F$31*'02 Cargo Classes'!$N$10</x:f>
        <x:v>0.8999999999999999</x:v>
      </x:c>
      <x:c r="S4177" s="22" t="n">
        <x:f>'01 Controls'!$G$31*'02 Cargo Classes'!$O$10</x:f>
        <x:v>0</x:v>
      </x:c>
      <x:c r="T4177" s="22" t="n">
        <x:f>'01 Controls'!$H$31*'02 Cargo Classes'!$P$10</x:f>
        <x:v>0.1</x:v>
      </x:c>
      <x:c r="U4177" s="22" t="n">
        <x:f>SUM(Q4177:T4177)</x:f>
        <x:v>0.9999999999999999</x:v>
      </x:c>
      <x:c r="V4177" s="18" t="n">
        <x:f>IF(U4177=0,0,N4177*Q4177/U4177)</x:f>
        <x:v>0</x:v>
      </x:c>
      <x:c r="W4177" s="18" t="n">
        <x:f>IF(U4177=0,0,P4177*Q4177/U4177)</x:f>
        <x:v>0</x:v>
      </x:c>
      <x:c r="X4177" s="18" t="n">
        <x:f>MAX(V4177,W4177*'01 Controls'!$E$12)</x:f>
        <x:v>0</x:v>
      </x:c>
      <x:c r="Y4177" s="18" t="n">
        <x:f>IF(U4177=0,0,N4177*R4177/U4177)</x:f>
        <x:v>1265.625</x:v>
      </x:c>
      <x:c r="Z4177" s="18" t="n">
        <x:f>IF(U4177=0,0,P4177*R4177/U4177)</x:f>
        <x:v>1625.625</x:v>
      </x:c>
      <x:c r="AA4177" s="18" t="n">
        <x:f>MAX(Y4177,Z4177*'01 Controls'!$E$13)</x:f>
        <x:v>1265.625</x:v>
      </x:c>
      <x:c r="AB4177" s="18" t="n">
        <x:f>IF(U4177=0,0,N4177*S4177/U4177)</x:f>
        <x:v>0</x:v>
      </x:c>
      <x:c r="AC4177" s="18" t="n">
        <x:f>IF(U4177=0,0,P4177*S4177/U4177)</x:f>
        <x:v>0</x:v>
      </x:c>
      <x:c r="AD4177" s="18" t="n">
        <x:f>MAX(AB4177,AC4177*'01 Controls'!$E$14)</x:f>
        <x:v>0</x:v>
      </x:c>
      <x:c r="AE4177" s="18" t="n">
        <x:f>IF(U4177=0,0,N4177*T4177/U4177)</x:f>
        <x:v>140.62500000000003</x:v>
      </x:c>
      <x:c r="AF4177" s="18" t="n">
        <x:f>IF(U4177=0,0,P4177*T4177/U4177)</x:f>
        <x:v>180.62500000000003</x:v>
      </x:c>
      <x:c r="AG4177" s="18" t="n">
        <x:f>MAX(AE4177,AF4177*'01 Controls'!$E$15)</x:f>
        <x:v>140.62500000000003</x:v>
      </x:c>
      <x:c r="AH4177" s="18" t="n">
        <x:f>SUM(V4177,Y4177,AB4177,AE4177)</x:f>
        <x:v>1406.25</x:v>
      </x:c>
      <x:c r="AI4177" s="18" t="n">
        <x:f>N4177-AH4177</x:f>
        <x:v>0</x:v>
      </x:c>
      <x:c r="AJ4177" s="18" t="n">
        <x:f>V4177*INDEX('07 Mode Capacity'!$P$6:$P$17,MATCH("AIR-"&amp;I4177,'07 Mode Capacity'!$C$6:$C$17,0))</x:f>
        <x:v>0</x:v>
      </x:c>
      <x:c r="AK4177" s="18" t="n">
        <x:f>Y4177*INDEX('07 Mode Capacity'!$P$6:$P$17,MATCH("OCEAN-"&amp;I4177,'07 Mode Capacity'!$C$6:$C$17,0))</x:f>
        <x:v>110.91466706844344</x:v>
      </x:c>
      <x:c r="AL4177" s="18" t="n">
        <x:f>AB4177*INDEX('07 Mode Capacity'!$P$6:$P$17,MATCH("LAND-"&amp;I4177,'07 Mode Capacity'!$C$6:$C$17,0))</x:f>
        <x:v>0</x:v>
      </x:c>
      <x:c r="AM4177" s="18" t="n">
        <x:f>AE4177*INDEX('07 Mode Capacity'!$P$6:$P$17,MATCH("INLAND-"&amp;I4177,'07 Mode Capacity'!$C$6:$C$17,0))</x:f>
        <x:v>88.76733301823263</x:v>
      </x:c>
      <x:c r="AN4177" s="18" t="n">
        <x:f>SUM(AJ4177:AM4177)</x:f>
        <x:v>199.68200008667606</x:v>
      </x:c>
      <x:c r="AO4177" s="17" t="n">
        <x:f>IF(N4177=0,1,AN4177/N4177)</x:f>
        <x:v>0.1419960889505252</x:v>
      </x:c>
      <x:c r="AP4177" s="11" t="str">
        <x:f>IF(AO4177&gt;='01 Controls'!$E$16,"PASS","FAIL")</x:f>
        <x:v>FAIL</x:v>
      </x:c>
      <x:c r="AQ4177" s="11" t="str">
        <x:v>UNQUANTIFIED</x:v>
      </x:c>
      <x:c r="AR4177" s="11" t="str">
        <x:v>Position-class planning record; serial item and receiver open</x:v>
      </x:c>
      <x:c r="AS4177" s="26"/>
      <x:c r="AT4177" s="26"/>
    </x:row>
    <x:row r="4178">
      <x:c r="C4178" s="11" t="str">
        <x:v>G2-A-SRG-FLR-24</x:v>
      </x:c>
      <x:c r="D4178" s="11" t="str">
        <x:v>G2</x:v>
      </x:c>
      <x:c r="E4178" s="11" t="str">
        <x:v>Regional flood and displacement</x:v>
      </x:c>
      <x:c r="F4178" s="11" t="str">
        <x:v>A-SRG</x:v>
      </x:c>
      <x:c r="G4178" s="11" t="str">
        <x:v>Air sensing and relay group</x:v>
      </x:c>
      <x:c r="H4178" s="11" t="str">
        <x:v>FLR-24</x:v>
      </x:c>
      <x:c r="I4178" s="19" t="n">
        <x:v>48</x:v>
      </x:c>
      <x:c r="J4178" s="21" t="n">
        <x:v>5</x:v>
      </x:c>
      <x:c r="K4178" s="18" t="n">
        <x:f>'05 Cargo Register'!K146</x:f>
        <x:v>421.875</x:v>
      </x:c>
      <x:c r="L4178" s="18" t="n">
        <x:f>'05 Cargo Register'!N146</x:f>
        <x:v>21</x:v>
      </x:c>
      <x:c r="M4178" s="18" t="n">
        <x:f>'05 Cargo Register'!O146</x:f>
        <x:v>672</x:v>
      </x:c>
      <x:c r="N4178" s="18" t="n">
        <x:f>J4178*K4178</x:f>
        <x:v>2109.375</x:v>
      </x:c>
      <x:c r="O4178" s="18" t="n">
        <x:f>J4178*L4178</x:f>
        <x:v>105</x:v>
      </x:c>
      <x:c r="P4178" s="18" t="n">
        <x:f>J4178*M4178</x:f>
        <x:v>3360</x:v>
      </x:c>
      <x:c r="Q4178" s="22" t="n">
        <x:f>'01 Controls'!$E$31*'02 Cargo Classes'!$M$11</x:f>
        <x:v>0</x:v>
      </x:c>
      <x:c r="R4178" s="22" t="n">
        <x:f>'01 Controls'!$F$31*'02 Cargo Classes'!$N$11</x:f>
        <x:v>0.8999999999999999</x:v>
      </x:c>
      <x:c r="S4178" s="22" t="n">
        <x:f>'01 Controls'!$G$31*'02 Cargo Classes'!$O$11</x:f>
        <x:v>0</x:v>
      </x:c>
      <x:c r="T4178" s="22" t="n">
        <x:f>'01 Controls'!$H$31*'02 Cargo Classes'!$P$11</x:f>
        <x:v>0.08000000000000002</x:v>
      </x:c>
      <x:c r="U4178" s="22" t="n">
        <x:f>SUM(Q4178:T4178)</x:f>
        <x:v>0.98</x:v>
      </x:c>
      <x:c r="V4178" s="18" t="n">
        <x:f>IF(U4178=0,0,N4178*Q4178/U4178)</x:f>
        <x:v>0</x:v>
      </x:c>
      <x:c r="W4178" s="18" t="n">
        <x:f>IF(U4178=0,0,P4178*Q4178/U4178)</x:f>
        <x:v>0</x:v>
      </x:c>
      <x:c r="X4178" s="18" t="n">
        <x:f>MAX(V4178,W4178*'01 Controls'!$E$12)</x:f>
        <x:v>0</x:v>
      </x:c>
      <x:c r="Y4178" s="18" t="n">
        <x:f>IF(U4178=0,0,N4178*R4178/U4178)</x:f>
        <x:v>1937.1811224489793</x:v>
      </x:c>
      <x:c r="Z4178" s="18" t="n">
        <x:f>IF(U4178=0,0,P4178*R4178/U4178)</x:f>
        <x:v>3085.7142857142853</x:v>
      </x:c>
      <x:c r="AA4178" s="18" t="n">
        <x:f>MAX(Y4178,Z4178*'01 Controls'!$E$13)</x:f>
        <x:v>1937.1811224489793</x:v>
      </x:c>
      <x:c r="AB4178" s="18" t="n">
        <x:f>IF(U4178=0,0,N4178*S4178/U4178)</x:f>
        <x:v>0</x:v>
      </x:c>
      <x:c r="AC4178" s="18" t="n">
        <x:f>IF(U4178=0,0,P4178*S4178/U4178)</x:f>
        <x:v>0</x:v>
      </x:c>
      <x:c r="AD4178" s="18" t="n">
        <x:f>MAX(AB4178,AC4178*'01 Controls'!$E$14)</x:f>
        <x:v>0</x:v>
      </x:c>
      <x:c r="AE4178" s="18" t="n">
        <x:f>IF(U4178=0,0,N4178*T4178/U4178)</x:f>
        <x:v>172.19387755102045</x:v>
      </x:c>
      <x:c r="AF4178" s="18" t="n">
        <x:f>IF(U4178=0,0,P4178*T4178/U4178)</x:f>
        <x:v>274.28571428571433</x:v>
      </x:c>
      <x:c r="AG4178" s="18" t="n">
        <x:f>MAX(AE4178,AF4178*'01 Controls'!$E$15)</x:f>
        <x:v>172.19387755102045</x:v>
      </x:c>
      <x:c r="AH4178" s="18" t="n">
        <x:f>SUM(V4178,Y4178,AB4178,AE4178)</x:f>
        <x:v>2109.3749999999995</x:v>
      </x:c>
      <x:c r="AI4178" s="18" t="n">
        <x:f>N4178-AH4178</x:f>
        <x:v>4.547473508864641e-13</x:v>
      </x:c>
      <x:c r="AJ4178" s="18" t="n">
        <x:f>V4178*INDEX('07 Mode Capacity'!$P$6:$P$17,MATCH("AIR-"&amp;I4178,'07 Mode Capacity'!$C$6:$C$17,0))</x:f>
        <x:v>0</x:v>
      </x:c>
      <x:c r="AK4178" s="18" t="n">
        <x:f>Y4178*INDEX('07 Mode Capacity'!$P$6:$P$17,MATCH("OCEAN-"&amp;I4178,'07 Mode Capacity'!$C$6:$C$17,0))</x:f>
        <x:v>169.7673475537399</x:v>
      </x:c>
      <x:c r="AL4178" s="18" t="n">
        <x:f>AB4178*INDEX('07 Mode Capacity'!$P$6:$P$17,MATCH("LAND-"&amp;I4178,'07 Mode Capacity'!$C$6:$C$17,0))</x:f>
        <x:v>0</x:v>
      </x:c>
      <x:c r="AM4178" s="18" t="n">
        <x:f>AE4178*INDEX('07 Mode Capacity'!$P$6:$P$17,MATCH("INLAND-"&amp;I4178,'07 Mode Capacity'!$C$6:$C$17,0))</x:f>
        <x:v>108.69469349171344</x:v>
      </x:c>
      <x:c r="AN4178" s="18" t="n">
        <x:f>SUM(AJ4178:AM4178)</x:f>
        <x:v>278.46204104545336</x:v>
      </x:c>
      <x:c r="AO4178" s="17" t="n">
        <x:f>IF(N4178=0,1,AN4178/N4178)</x:f>
        <x:v>0.13201163427340012</x:v>
      </x:c>
      <x:c r="AP4178" s="11" t="str">
        <x:f>IF(AO4178&gt;='01 Controls'!$E$16,"PASS","FAIL")</x:f>
        <x:v>FAIL</x:v>
      </x:c>
      <x:c r="AQ4178" s="11" t="str">
        <x:v>UNQUANTIFIED</x:v>
      </x:c>
      <x:c r="AR4178" s="11" t="str">
        <x:v>Position-class planning record; serial item and receiver open</x:v>
      </x:c>
      <x:c r="AS4178" s="26"/>
      <x:c r="AT4178" s="26"/>
    </x:row>
    <x:row r="4179">
      <x:c r="C4179" s="11" t="str">
        <x:v>G2-A-SRG-ROL-30</x:v>
      </x:c>
      <x:c r="D4179" s="11" t="str">
        <x:v>G2</x:v>
      </x:c>
      <x:c r="E4179" s="11" t="str">
        <x:v>Regional flood and displacement</x:v>
      </x:c>
      <x:c r="F4179" s="11" t="str">
        <x:v>A-SRG</x:v>
      </x:c>
      <x:c r="G4179" s="11" t="str">
        <x:v>Air sensing and relay group</x:v>
      </x:c>
      <x:c r="H4179" s="11" t="str">
        <x:v>ROL-30</x:v>
      </x:c>
      <x:c r="I4179" s="19" t="n">
        <x:v>48</x:v>
      </x:c>
      <x:c r="J4179" s="21" t="n">
        <x:v>5</x:v>
      </x:c>
      <x:c r="K4179" s="18" t="n">
        <x:f>'05 Cargo Register'!K147</x:f>
        <x:v>506.25</x:v>
      </x:c>
      <x:c r="L4179" s="18" t="n">
        <x:f>'05 Cargo Register'!N147</x:f>
        <x:v>22</x:v>
      </x:c>
      <x:c r="M4179" s="18" t="n">
        <x:f>'05 Cargo Register'!O147</x:f>
        <x:v>1402.5</x:v>
      </x:c>
      <x:c r="N4179" s="18" t="n">
        <x:f>J4179*K4179</x:f>
        <x:v>2531.25</x:v>
      </x:c>
      <x:c r="O4179" s="18" t="n">
        <x:f>J4179*L4179</x:f>
        <x:v>110</x:v>
      </x:c>
      <x:c r="P4179" s="18" t="n">
        <x:f>J4179*M4179</x:f>
        <x:v>7012.5</x:v>
      </x:c>
      <x:c r="Q4179" s="22" t="n">
        <x:f>'01 Controls'!$E$31*'02 Cargo Classes'!$M$12</x:f>
        <x:v>0</x:v>
      </x:c>
      <x:c r="R4179" s="22" t="n">
        <x:f>'01 Controls'!$F$31*'02 Cargo Classes'!$N$12</x:f>
        <x:v>0.75</x:v>
      </x:c>
      <x:c r="S4179" s="22" t="n">
        <x:f>'01 Controls'!$G$31*'02 Cargo Classes'!$O$12</x:f>
        <x:v>0</x:v>
      </x:c>
      <x:c r="T4179" s="22" t="n">
        <x:f>'01 Controls'!$H$31*'02 Cargo Classes'!$P$12</x:f>
        <x:v>0.06</x:v>
      </x:c>
      <x:c r="U4179" s="22" t="n">
        <x:f>SUM(Q4179:T4179)</x:f>
        <x:v>0.81</x:v>
      </x:c>
      <x:c r="V4179" s="18" t="n">
        <x:f>IF(U4179=0,0,N4179*Q4179/U4179)</x:f>
        <x:v>0</x:v>
      </x:c>
      <x:c r="W4179" s="18" t="n">
        <x:f>IF(U4179=0,0,P4179*Q4179/U4179)</x:f>
        <x:v>0</x:v>
      </x:c>
      <x:c r="X4179" s="18" t="n">
        <x:f>MAX(V4179,W4179*'01 Controls'!$E$12)</x:f>
        <x:v>0</x:v>
      </x:c>
      <x:c r="Y4179" s="18" t="n">
        <x:f>IF(U4179=0,0,N4179*R4179/U4179)</x:f>
        <x:v>2343.75</x:v>
      </x:c>
      <x:c r="Z4179" s="18" t="n">
        <x:f>IF(U4179=0,0,P4179*R4179/U4179)</x:f>
        <x:v>6493.055555555555</x:v>
      </x:c>
      <x:c r="AA4179" s="18" t="n">
        <x:f>MAX(Y4179,Z4179*'01 Controls'!$E$13)</x:f>
        <x:v>2343.75</x:v>
      </x:c>
      <x:c r="AB4179" s="18" t="n">
        <x:f>IF(U4179=0,0,N4179*S4179/U4179)</x:f>
        <x:v>0</x:v>
      </x:c>
      <x:c r="AC4179" s="18" t="n">
        <x:f>IF(U4179=0,0,P4179*S4179/U4179)</x:f>
        <x:v>0</x:v>
      </x:c>
      <x:c r="AD4179" s="18" t="n">
        <x:f>MAX(AB4179,AC4179*'01 Controls'!$E$14)</x:f>
        <x:v>0</x:v>
      </x:c>
      <x:c r="AE4179" s="18" t="n">
        <x:f>IF(U4179=0,0,N4179*T4179/U4179)</x:f>
        <x:v>187.5</x:v>
      </x:c>
      <x:c r="AF4179" s="18" t="n">
        <x:f>IF(U4179=0,0,P4179*T4179/U4179)</x:f>
        <x:v>519.4444444444445</x:v>
      </x:c>
      <x:c r="AG4179" s="18" t="n">
        <x:f>MAX(AE4179,AF4179*'01 Controls'!$E$15)</x:f>
        <x:v>187.5</x:v>
      </x:c>
      <x:c r="AH4179" s="18" t="n">
        <x:f>SUM(V4179,Y4179,AB4179,AE4179)</x:f>
        <x:v>2531.25</x:v>
      </x:c>
      <x:c r="AI4179" s="18" t="n">
        <x:f>N4179-AH4179</x:f>
        <x:v>0</x:v>
      </x:c>
      <x:c r="AJ4179" s="18" t="n">
        <x:f>V4179*INDEX('07 Mode Capacity'!$P$6:$P$17,MATCH("AIR-"&amp;I4179,'07 Mode Capacity'!$C$6:$C$17,0))</x:f>
        <x:v>0</x:v>
      </x:c>
      <x:c r="AK4179" s="18" t="n">
        <x:f>Y4179*INDEX('07 Mode Capacity'!$P$6:$P$17,MATCH("OCEAN-"&amp;I4179,'07 Mode Capacity'!$C$6:$C$17,0))</x:f>
        <x:v>205.39753160822858</x:v>
      </x:c>
      <x:c r="AL4179" s="18" t="n">
        <x:f>AB4179*INDEX('07 Mode Capacity'!$P$6:$P$17,MATCH("LAND-"&amp;I4179,'07 Mode Capacity'!$C$6:$C$17,0))</x:f>
        <x:v>0</x:v>
      </x:c>
      <x:c r="AM4179" s="18" t="n">
        <x:f>AE4179*INDEX('07 Mode Capacity'!$P$6:$P$17,MATCH("INLAND-"&amp;I4179,'07 Mode Capacity'!$C$6:$C$17,0))</x:f>
        <x:v>118.35644402431015</x:v>
      </x:c>
      <x:c r="AN4179" s="18" t="n">
        <x:f>SUM(AJ4179:AM4179)</x:f>
        <x:v>323.75397563253875</x:v>
      </x:c>
      <x:c r="AO4179" s="17" t="n">
        <x:f>IF(N4179=0,1,AN4179/N4179)</x:f>
        <x:v>0.12790280518816347</x:v>
      </x:c>
      <x:c r="AP4179" s="11" t="str">
        <x:f>IF(AO4179&gt;='01 Controls'!$E$16,"PASS","FAIL")</x:f>
        <x:v>FAIL</x:v>
      </x:c>
      <x:c r="AQ4179" s="11" t="str">
        <x:v>UNQUANTIFIED</x:v>
      </x:c>
      <x:c r="AR4179" s="11" t="str">
        <x:v>Position-class planning record; serial item and receiver open</x:v>
      </x:c>
      <x:c r="AS4179" s="26"/>
      <x:c r="AT4179" s="26"/>
    </x:row>
    <x:row r="4180">
      <x:c r="C4180" s="11" t="str">
        <x:v>G2-A-SRG-LIN-18</x:v>
      </x:c>
      <x:c r="D4180" s="11" t="str">
        <x:v>G2</x:v>
      </x:c>
      <x:c r="E4180" s="11" t="str">
        <x:v>Regional flood and displacement</x:v>
      </x:c>
      <x:c r="F4180" s="11" t="str">
        <x:v>A-SRG</x:v>
      </x:c>
      <x:c r="G4180" s="11" t="str">
        <x:v>Air sensing and relay group</x:v>
      </x:c>
      <x:c r="H4180" s="11" t="str">
        <x:v>LIN-18</x:v>
      </x:c>
      <x:c r="I4180" s="19" t="n">
        <x:v>72</x:v>
      </x:c>
      <x:c r="J4180" s="21" t="n">
        <x:v>5</x:v>
      </x:c>
      <x:c r="K4180" s="18" t="n">
        <x:f>'05 Cargo Register'!K148</x:f>
        <x:v>112.5</x:v>
      </x:c>
      <x:c r="L4180" s="18" t="n">
        <x:f>'05 Cargo Register'!N148</x:f>
        <x:v>8</x:v>
      </x:c>
      <x:c r="M4180" s="18" t="n">
        <x:f>'05 Cargo Register'!O148</x:f>
        <x:v>352</x:v>
      </x:c>
      <x:c r="N4180" s="18" t="n">
        <x:f>J4180*K4180</x:f>
        <x:v>562.5</x:v>
      </x:c>
      <x:c r="O4180" s="18" t="n">
        <x:f>J4180*L4180</x:f>
        <x:v>40</x:v>
      </x:c>
      <x:c r="P4180" s="18" t="n">
        <x:f>J4180*M4180</x:f>
        <x:v>1760</x:v>
      </x:c>
      <x:c r="Q4180" s="22" t="n">
        <x:f>'01 Controls'!$E$31*'02 Cargo Classes'!$M$13</x:f>
        <x:v>0</x:v>
      </x:c>
      <x:c r="R4180" s="22" t="n">
        <x:f>'01 Controls'!$F$31*'02 Cargo Classes'!$N$13</x:f>
        <x:v>0.8999999999999999</x:v>
      </x:c>
      <x:c r="S4180" s="22" t="n">
        <x:f>'01 Controls'!$G$31*'02 Cargo Classes'!$O$13</x:f>
        <x:v>0</x:v>
      </x:c>
      <x:c r="T4180" s="22" t="n">
        <x:f>'01 Controls'!$H$31*'02 Cargo Classes'!$P$13</x:f>
        <x:v>0.1</x:v>
      </x:c>
      <x:c r="U4180" s="22" t="n">
        <x:f>SUM(Q4180:T4180)</x:f>
        <x:v>0.9999999999999999</x:v>
      </x:c>
      <x:c r="V4180" s="18" t="n">
        <x:f>IF(U4180=0,0,N4180*Q4180/U4180)</x:f>
        <x:v>0</x:v>
      </x:c>
      <x:c r="W4180" s="18" t="n">
        <x:f>IF(U4180=0,0,P4180*Q4180/U4180)</x:f>
        <x:v>0</x:v>
      </x:c>
      <x:c r="X4180" s="18" t="n">
        <x:f>MAX(V4180,W4180*'01 Controls'!$E$12)</x:f>
        <x:v>0</x:v>
      </x:c>
      <x:c r="Y4180" s="18" t="n">
        <x:f>IF(U4180=0,0,N4180*R4180/U4180)</x:f>
        <x:v>506.25</x:v>
      </x:c>
      <x:c r="Z4180" s="18" t="n">
        <x:f>IF(U4180=0,0,P4180*R4180/U4180)</x:f>
        <x:v>1584</x:v>
      </x:c>
      <x:c r="AA4180" s="18" t="n">
        <x:f>MAX(Y4180,Z4180*'01 Controls'!$E$13)</x:f>
        <x:v>506.25</x:v>
      </x:c>
      <x:c r="AB4180" s="18" t="n">
        <x:f>IF(U4180=0,0,N4180*S4180/U4180)</x:f>
        <x:v>0</x:v>
      </x:c>
      <x:c r="AC4180" s="18" t="n">
        <x:f>IF(U4180=0,0,P4180*S4180/U4180)</x:f>
        <x:v>0</x:v>
      </x:c>
      <x:c r="AD4180" s="18" t="n">
        <x:f>MAX(AB4180,AC4180*'01 Controls'!$E$14)</x:f>
        <x:v>0</x:v>
      </x:c>
      <x:c r="AE4180" s="18" t="n">
        <x:f>IF(U4180=0,0,N4180*T4180/U4180)</x:f>
        <x:v>56.25000000000001</x:v>
      </x:c>
      <x:c r="AF4180" s="18" t="n">
        <x:f>IF(U4180=0,0,P4180*T4180/U4180)</x:f>
        <x:v>176.00000000000003</x:v>
      </x:c>
      <x:c r="AG4180" s="18" t="n">
        <x:f>MAX(AE4180,AF4180*'01 Controls'!$E$15)</x:f>
        <x:v>56.25000000000001</x:v>
      </x:c>
      <x:c r="AH4180" s="18" t="n">
        <x:f>SUM(V4180,Y4180,AB4180,AE4180)</x:f>
        <x:v>562.5</x:v>
      </x:c>
      <x:c r="AI4180" s="18" t="n">
        <x:f>N4180-AH4180</x:f>
        <x:v>0</x:v>
      </x:c>
      <x:c r="AJ4180" s="18" t="n">
        <x:f>V4180*INDEX('07 Mode Capacity'!$P$6:$P$17,MATCH("AIR-"&amp;I4180,'07 Mode Capacity'!$C$6:$C$17,0))</x:f>
        <x:v>0</x:v>
      </x:c>
      <x:c r="AK4180" s="18" t="n">
        <x:f>Y4180*INDEX('07 Mode Capacity'!$P$6:$P$17,MATCH("OCEAN-"&amp;I4180,'07 Mode Capacity'!$C$6:$C$17,0))</x:f>
        <x:v>396.27628891954</x:v>
      </x:c>
      <x:c r="AL4180" s="18" t="n">
        <x:f>AB4180*INDEX('07 Mode Capacity'!$P$6:$P$17,MATCH("LAND-"&amp;I4180,'07 Mode Capacity'!$C$6:$C$17,0))</x:f>
        <x:v>0</x:v>
      </x:c>
      <x:c r="AM4180" s="18" t="n">
        <x:f>AE4180*INDEX('07 Mode Capacity'!$P$6:$P$17,MATCH("INLAND-"&amp;I4180,'07 Mode Capacity'!$C$6:$C$17,0))</x:f>
        <x:v>56.25000000000001</x:v>
      </x:c>
      <x:c r="AN4180" s="18" t="n">
        <x:f>SUM(AJ4180:AM4180)</x:f>
        <x:v>452.52628891954</x:v>
      </x:c>
      <x:c r="AO4180" s="17" t="n">
        <x:f>IF(N4180=0,1,AN4180/N4180)</x:f>
        <x:v>0.8044911803014044</x:v>
      </x:c>
      <x:c r="AP4180" s="11" t="str">
        <x:f>IF(AO4180&gt;='01 Controls'!$E$16,"PASS","FAIL")</x:f>
        <x:v>FAIL</x:v>
      </x:c>
      <x:c r="AQ4180" s="11" t="str">
        <x:v>UNQUANTIFIED</x:v>
      </x:c>
      <x:c r="AR4180" s="11" t="str">
        <x:v>Position-class planning record; serial item and receiver open</x:v>
      </x:c>
      <x:c r="AS4180" s="26"/>
      <x:c r="AT4180" s="26"/>
    </x:row>
    <x:row r="4181">
      <x:c r="C4181" s="11" t="str">
        <x:v>G2-A-SRG-BLK-08</x:v>
      </x:c>
      <x:c r="D4181" s="11" t="str">
        <x:v>G2</x:v>
      </x:c>
      <x:c r="E4181" s="11" t="str">
        <x:v>Regional flood and displacement</x:v>
      </x:c>
      <x:c r="F4181" s="11" t="str">
        <x:v>A-SRG</x:v>
      </x:c>
      <x:c r="G4181" s="11" t="str">
        <x:v>Air sensing and relay group</x:v>
      </x:c>
      <x:c r="H4181" s="11" t="str">
        <x:v>BLK-08</x:v>
      </x:c>
      <x:c r="I4181" s="19" t="n">
        <x:v>48</x:v>
      </x:c>
      <x:c r="J4181" s="21" t="n">
        <x:v>5</x:v>
      </x:c>
      <x:c r="K4181" s="18" t="n">
        <x:f>'05 Cargo Register'!K149</x:f>
        <x:v>56.25</x:v>
      </x:c>
      <x:c r="L4181" s="18" t="n">
        <x:f>'05 Cargo Register'!N149</x:f>
        <x:v>9</x:v>
      </x:c>
      <x:c r="M4181" s="18" t="n">
        <x:f>'05 Cargo Register'!O149</x:f>
        <x:v>459</x:v>
      </x:c>
      <x:c r="N4181" s="18" t="n">
        <x:f>J4181*K4181</x:f>
        <x:v>281.25</x:v>
      </x:c>
      <x:c r="O4181" s="18" t="n">
        <x:f>J4181*L4181</x:f>
        <x:v>45</x:v>
      </x:c>
      <x:c r="P4181" s="18" t="n">
        <x:f>J4181*M4181</x:f>
        <x:v>2295</x:v>
      </x:c>
      <x:c r="Q4181" s="22" t="n">
        <x:f>'01 Controls'!$E$31*'02 Cargo Classes'!$M$14</x:f>
        <x:v>0.15</x:v>
      </x:c>
      <x:c r="R4181" s="22" t="n">
        <x:f>'01 Controls'!$F$31*'02 Cargo Classes'!$N$14</x:f>
        <x:v>0.6000000000000001</x:v>
      </x:c>
      <x:c r="S4181" s="22" t="n">
        <x:f>'01 Controls'!$G$31*'02 Cargo Classes'!$O$14</x:f>
        <x:v>0</x:v>
      </x:c>
      <x:c r="T4181" s="22" t="n">
        <x:f>'01 Controls'!$H$31*'02 Cargo Classes'!$P$14</x:f>
        <x:v>0.05</x:v>
      </x:c>
      <x:c r="U4181" s="22" t="n">
        <x:f>SUM(Q4181:T4181)</x:f>
        <x:v>0.8000000000000002</x:v>
      </x:c>
      <x:c r="V4181" s="18" t="n">
        <x:f>IF(U4181=0,0,N4181*Q4181/U4181)</x:f>
        <x:v>52.73437499999999</x:v>
      </x:c>
      <x:c r="W4181" s="18" t="n">
        <x:f>IF(U4181=0,0,P4181*Q4181/U4181)</x:f>
        <x:v>430.31249999999994</x:v>
      </x:c>
      <x:c r="X4181" s="18" t="n">
        <x:f>MAX(V4181,W4181*'01 Controls'!$E$12)</x:f>
        <x:v>107.57812499999999</x:v>
      </x:c>
      <x:c r="Y4181" s="18" t="n">
        <x:f>IF(U4181=0,0,N4181*R4181/U4181)</x:f>
        <x:v>210.9375</x:v>
      </x:c>
      <x:c r="Z4181" s="18" t="n">
        <x:f>IF(U4181=0,0,P4181*R4181/U4181)</x:f>
        <x:v>1721.25</x:v>
      </x:c>
      <x:c r="AA4181" s="18" t="n">
        <x:f>MAX(Y4181,Z4181*'01 Controls'!$E$13)</x:f>
        <x:v>258.1875</x:v>
      </x:c>
      <x:c r="AB4181" s="18" t="n">
        <x:f>IF(U4181=0,0,N4181*S4181/U4181)</x:f>
        <x:v>0</x:v>
      </x:c>
      <x:c r="AC4181" s="18" t="n">
        <x:f>IF(U4181=0,0,P4181*S4181/U4181)</x:f>
        <x:v>0</x:v>
      </x:c>
      <x:c r="AD4181" s="18" t="n">
        <x:f>MAX(AB4181,AC4181*'01 Controls'!$E$14)</x:f>
        <x:v>0</x:v>
      </x:c>
      <x:c r="AE4181" s="18" t="n">
        <x:f>IF(U4181=0,0,N4181*T4181/U4181)</x:f>
        <x:v>17.578124999999996</x:v>
      </x:c>
      <x:c r="AF4181" s="18" t="n">
        <x:f>IF(U4181=0,0,P4181*T4181/U4181)</x:f>
        <x:v>143.43749999999997</x:v>
      </x:c>
      <x:c r="AG4181" s="18" t="n">
        <x:f>MAX(AE4181,AF4181*'01 Controls'!$E$15)</x:f>
        <x:v>25.818749999999994</x:v>
      </x:c>
      <x:c r="AH4181" s="18" t="n">
        <x:f>SUM(V4181,Y4181,AB4181,AE4181)</x:f>
        <x:v>281.25</x:v>
      </x:c>
      <x:c r="AI4181" s="18" t="n">
        <x:f>N4181-AH4181</x:f>
        <x:v>0</x:v>
      </x:c>
      <x:c r="AJ4181" s="18" t="n">
        <x:f>V4181*INDEX('07 Mode Capacity'!$P$6:$P$17,MATCH("AIR-"&amp;I4181,'07 Mode Capacity'!$C$6:$C$17,0))</x:f>
        <x:v>14.783325730099413</x:v>
      </x:c>
      <x:c r="AK4181" s="18" t="n">
        <x:f>Y4181*INDEX('07 Mode Capacity'!$P$6:$P$17,MATCH("OCEAN-"&amp;I4181,'07 Mode Capacity'!$C$6:$C$17,0))</x:f>
        <x:v>18.48577784474057</x:v>
      </x:c>
      <x:c r="AL4181" s="18" t="n">
        <x:f>AB4181*INDEX('07 Mode Capacity'!$P$6:$P$17,MATCH("LAND-"&amp;I4181,'07 Mode Capacity'!$C$6:$C$17,0))</x:f>
        <x:v>0</x:v>
      </x:c>
      <x:c r="AM4181" s="18" t="n">
        <x:f>AE4181*INDEX('07 Mode Capacity'!$P$6:$P$17,MATCH("INLAND-"&amp;I4181,'07 Mode Capacity'!$C$6:$C$17,0))</x:f>
        <x:v>11.095916627279076</x:v>
      </x:c>
      <x:c r="AN4181" s="18" t="n">
        <x:f>SUM(AJ4181:AM4181)</x:f>
        <x:v>44.36502020211906</x:v>
      </x:c>
      <x:c r="AO4181" s="17" t="n">
        <x:f>IF(N4181=0,1,AN4181/N4181)</x:f>
        <x:v>0.1577422940519789</x:v>
      </x:c>
      <x:c r="AP4181" s="11" t="str">
        <x:f>IF(AO4181&gt;='01 Controls'!$E$16,"PASS","FAIL")</x:f>
        <x:v>FAIL</x:v>
      </x:c>
      <x:c r="AQ4181" s="11" t="str">
        <x:v>UNQUANTIFIED</x:v>
      </x:c>
      <x:c r="AR4181" s="11" t="str">
        <x:v>Position-class planning record; serial item and receiver open</x:v>
      </x:c>
      <x:c r="AS4181" s="26"/>
      <x:c r="AT4181" s="26"/>
    </x:row>
    <x:row r="4182">
      <x:c r="C4182" s="11" t="str">
        <x:v>G2-A-SRG-OOG-80</x:v>
      </x:c>
      <x:c r="D4182" s="11" t="str">
        <x:v>G2</x:v>
      </x:c>
      <x:c r="E4182" s="11" t="str">
        <x:v>Regional flood and displacement</x:v>
      </x:c>
      <x:c r="F4182" s="11" t="str">
        <x:v>A-SRG</x:v>
      </x:c>
      <x:c r="G4182" s="11" t="str">
        <x:v>Air sensing and relay group</x:v>
      </x:c>
      <x:c r="H4182" s="11" t="str">
        <x:v>OOG-80</x:v>
      </x:c>
      <x:c r="I4182" s="19" t="n">
        <x:v>72</x:v>
      </x:c>
      <x:c r="J4182" s="21" t="n">
        <x:v>5</x:v>
      </x:c>
      <x:c r="K4182" s="18" t="n">
        <x:f>'05 Cargo Register'!K150</x:f>
        <x:v>562.5</x:v>
      </x:c>
      <x:c r="L4182" s="18" t="n">
        <x:f>'05 Cargo Register'!N150</x:f>
        <x:v>10</x:v>
      </x:c>
      <x:c r="M4182" s="18" t="n">
        <x:f>'05 Cargo Register'!O150</x:f>
        <x:v>1760</x:v>
      </x:c>
      <x:c r="N4182" s="18" t="n">
        <x:f>J4182*K4182</x:f>
        <x:v>2812.5</x:v>
      </x:c>
      <x:c r="O4182" s="18" t="n">
        <x:f>J4182*L4182</x:f>
        <x:v>50</x:v>
      </x:c>
      <x:c r="P4182" s="18" t="n">
        <x:f>J4182*M4182</x:f>
        <x:v>8800</x:v>
      </x:c>
      <x:c r="Q4182" s="22" t="n">
        <x:f>'01 Controls'!$E$31*'02 Cargo Classes'!$M$15</x:f>
        <x:v>0</x:v>
      </x:c>
      <x:c r="R4182" s="22" t="n">
        <x:f>'01 Controls'!$F$31*'02 Cargo Classes'!$N$15</x:f>
        <x:v>1.5</x:v>
      </x:c>
      <x:c r="S4182" s="22" t="n">
        <x:f>'01 Controls'!$G$31*'02 Cargo Classes'!$O$15</x:f>
        <x:v>0</x:v>
      </x:c>
      <x:c r="T4182" s="22" t="n">
        <x:f>'01 Controls'!$H$31*'02 Cargo Classes'!$P$15</x:f>
        <x:v>0.05</x:v>
      </x:c>
      <x:c r="U4182" s="22" t="n">
        <x:f>SUM(Q4182:T4182)</x:f>
        <x:v>1.55</x:v>
      </x:c>
      <x:c r="V4182" s="18" t="n">
        <x:f>IF(U4182=0,0,N4182*Q4182/U4182)</x:f>
        <x:v>0</x:v>
      </x:c>
      <x:c r="W4182" s="18" t="n">
        <x:f>IF(U4182=0,0,P4182*Q4182/U4182)</x:f>
        <x:v>0</x:v>
      </x:c>
      <x:c r="X4182" s="18" t="n">
        <x:f>MAX(V4182,W4182*'01 Controls'!$E$12)</x:f>
        <x:v>0</x:v>
      </x:c>
      <x:c r="Y4182" s="18" t="n">
        <x:f>IF(U4182=0,0,N4182*R4182/U4182)</x:f>
        <x:v>2721.774193548387</x:v>
      </x:c>
      <x:c r="Z4182" s="18" t="n">
        <x:f>IF(U4182=0,0,P4182*R4182/U4182)</x:f>
        <x:v>8516.129032258064</x:v>
      </x:c>
      <x:c r="AA4182" s="18" t="n">
        <x:f>MAX(Y4182,Z4182*'01 Controls'!$E$13)</x:f>
        <x:v>2721.774193548387</x:v>
      </x:c>
      <x:c r="AB4182" s="18" t="n">
        <x:f>IF(U4182=0,0,N4182*S4182/U4182)</x:f>
        <x:v>0</x:v>
      </x:c>
      <x:c r="AC4182" s="18" t="n">
        <x:f>IF(U4182=0,0,P4182*S4182/U4182)</x:f>
        <x:v>0</x:v>
      </x:c>
      <x:c r="AD4182" s="18" t="n">
        <x:f>MAX(AB4182,AC4182*'01 Controls'!$E$14)</x:f>
        <x:v>0</x:v>
      </x:c>
      <x:c r="AE4182" s="18" t="n">
        <x:f>IF(U4182=0,0,N4182*T4182/U4182)</x:f>
        <x:v>90.7258064516129</x:v>
      </x:c>
      <x:c r="AF4182" s="18" t="n">
        <x:f>IF(U4182=0,0,P4182*T4182/U4182)</x:f>
        <x:v>283.8709677419355</x:v>
      </x:c>
      <x:c r="AG4182" s="18" t="n">
        <x:f>MAX(AE4182,AF4182*'01 Controls'!$E$15)</x:f>
        <x:v>90.7258064516129</x:v>
      </x:c>
      <x:c r="AH4182" s="18" t="n">
        <x:f>SUM(V4182,Y4182,AB4182,AE4182)</x:f>
        <x:v>2812.4999999999995</x:v>
      </x:c>
      <x:c r="AI4182" s="18" t="n">
        <x:f>N4182-AH4182</x:f>
        <x:v>4.547473508864641e-13</x:v>
      </x:c>
      <x:c r="AJ4182" s="18" t="n">
        <x:f>V4182*INDEX('07 Mode Capacity'!$P$6:$P$17,MATCH("AIR-"&amp;I4182,'07 Mode Capacity'!$C$6:$C$17,0))</x:f>
        <x:v>0</x:v>
      </x:c>
      <x:c r="AK4182" s="18" t="n">
        <x:f>Y4182*INDEX('07 Mode Capacity'!$P$6:$P$17,MATCH("OCEAN-"&amp;I4182,'07 Mode Capacity'!$C$6:$C$17,0))</x:f>
        <x:v>2130.5176823631177</x:v>
      </x:c>
      <x:c r="AL4182" s="18" t="n">
        <x:f>AB4182*INDEX('07 Mode Capacity'!$P$6:$P$17,MATCH("LAND-"&amp;I4182,'07 Mode Capacity'!$C$6:$C$17,0))</x:f>
        <x:v>0</x:v>
      </x:c>
      <x:c r="AM4182" s="18" t="n">
        <x:f>AE4182*INDEX('07 Mode Capacity'!$P$6:$P$17,MATCH("INLAND-"&amp;I4182,'07 Mode Capacity'!$C$6:$C$17,0))</x:f>
        <x:v>90.7258064516129</x:v>
      </x:c>
      <x:c r="AN4182" s="18" t="n">
        <x:f>SUM(AJ4182:AM4182)</x:f>
        <x:v>2221.2434888147304</x:v>
      </x:c>
      <x:c r="AO4182" s="17" t="n">
        <x:f>IF(N4182=0,1,AN4182/N4182)</x:f>
        <x:v>0.7897754626896819</x:v>
      </x:c>
      <x:c r="AP4182" s="11" t="str">
        <x:f>IF(AO4182&gt;='01 Controls'!$E$16,"PASS","FAIL")</x:f>
        <x:v>FAIL</x:v>
      </x:c>
      <x:c r="AQ4182" s="11" t="str">
        <x:v>UNQUANTIFIED</x:v>
      </x:c>
      <x:c r="AR4182" s="11" t="str">
        <x:v>Position-class planning record; serial item and receiver open</x:v>
      </x:c>
      <x:c r="AS4182" s="26"/>
      <x:c r="AT4182" s="26"/>
    </x:row>
    <x:row r="4183">
      <x:c r="C4183" s="11" t="str">
        <x:v>G2-A-AMG-APL-45</x:v>
      </x:c>
      <x:c r="D4183" s="11" t="str">
        <x:v>G2</x:v>
      </x:c>
      <x:c r="E4183" s="11" t="str">
        <x:v>Regional flood and displacement</x:v>
      </x:c>
      <x:c r="F4183" s="11" t="str">
        <x:v>A-AMG</x:v>
      </x:c>
      <x:c r="G4183" s="11" t="str">
        <x:v>Aeromedical movement group</x:v>
      </x:c>
      <x:c r="H4183" s="11" t="str">
        <x:v>APL-45</x:v>
      </x:c>
      <x:c r="I4183" s="19" t="n">
        <x:v>24</x:v>
      </x:c>
      <x:c r="J4183" s="21" t="n">
        <x:v>4</x:v>
      </x:c>
      <x:c r="K4183" s="18" t="n">
        <x:f>'05 Cargo Register'!K151</x:f>
        <x:v>225</x:v>
      </x:c>
      <x:c r="L4183" s="18" t="n">
        <x:f>'05 Cargo Register'!N151</x:f>
        <x:v>59</x:v>
      </x:c>
      <x:c r="M4183" s="18" t="n">
        <x:f>'05 Cargo Register'!O151</x:f>
        <x:v>442.5</x:v>
      </x:c>
      <x:c r="N4183" s="18" t="n">
        <x:f>J4183*K4183</x:f>
        <x:v>900</x:v>
      </x:c>
      <x:c r="O4183" s="18" t="n">
        <x:f>J4183*L4183</x:f>
        <x:v>236</x:v>
      </x:c>
      <x:c r="P4183" s="18" t="n">
        <x:f>J4183*M4183</x:f>
        <x:v>1770</x:v>
      </x:c>
      <x:c r="Q4183" s="22" t="n">
        <x:f>'01 Controls'!$E$31*'02 Cargo Classes'!$M$6</x:f>
        <x:v>0.44999999999999996</x:v>
      </x:c>
      <x:c r="R4183" s="22" t="n">
        <x:f>'01 Controls'!$F$31*'02 Cargo Classes'!$N$6</x:f>
        <x:v>0.30000000000000004</x:v>
      </x:c>
      <x:c r="S4183" s="22" t="n">
        <x:f>'01 Controls'!$G$31*'02 Cargo Classes'!$O$6</x:f>
        <x:v>0</x:v>
      </x:c>
      <x:c r="T4183" s="22" t="n">
        <x:f>'01 Controls'!$H$31*'02 Cargo Classes'!$P$6</x:f>
        <x:v>0.03</x:v>
      </x:c>
      <x:c r="U4183" s="22" t="n">
        <x:f>SUM(Q4183:T4183)</x:f>
        <x:v>0.78</x:v>
      </x:c>
      <x:c r="V4183" s="18" t="n">
        <x:f>IF(U4183=0,0,N4183*Q4183/U4183)</x:f>
        <x:v>519.2307692307692</x:v>
      </x:c>
      <x:c r="W4183" s="18" t="n">
        <x:f>IF(U4183=0,0,P4183*Q4183/U4183)</x:f>
        <x:v>1021.153846153846</x:v>
      </x:c>
      <x:c r="X4183" s="18" t="n">
        <x:f>MAX(V4183,W4183*'01 Controls'!$E$12)</x:f>
        <x:v>519.2307692307692</x:v>
      </x:c>
      <x:c r="Y4183" s="18" t="n">
        <x:f>IF(U4183=0,0,N4183*R4183/U4183)</x:f>
        <x:v>346.1538461538462</x:v>
      </x:c>
      <x:c r="Z4183" s="18" t="n">
        <x:f>IF(U4183=0,0,P4183*R4183/U4183)</x:f>
        <x:v>680.769230769231</x:v>
      </x:c>
      <x:c r="AA4183" s="18" t="n">
        <x:f>MAX(Y4183,Z4183*'01 Controls'!$E$13)</x:f>
        <x:v>346.1538461538462</x:v>
      </x:c>
      <x:c r="AB4183" s="18" t="n">
        <x:f>IF(U4183=0,0,N4183*S4183/U4183)</x:f>
        <x:v>0</x:v>
      </x:c>
      <x:c r="AC4183" s="18" t="n">
        <x:f>IF(U4183=0,0,P4183*S4183/U4183)</x:f>
        <x:v>0</x:v>
      </x:c>
      <x:c r="AD4183" s="18" t="n">
        <x:f>MAX(AB4183,AC4183*'01 Controls'!$E$14)</x:f>
        <x:v>0</x:v>
      </x:c>
      <x:c r="AE4183" s="18" t="n">
        <x:f>IF(U4183=0,0,N4183*T4183/U4183)</x:f>
        <x:v>34.61538461538461</x:v>
      </x:c>
      <x:c r="AF4183" s="18" t="n">
        <x:f>IF(U4183=0,0,P4183*T4183/U4183)</x:f>
        <x:v>68.07692307692308</x:v>
      </x:c>
      <x:c r="AG4183" s="18" t="n">
        <x:f>MAX(AE4183,AF4183*'01 Controls'!$E$15)</x:f>
        <x:v>34.61538461538461</x:v>
      </x:c>
      <x:c r="AH4183" s="18" t="n">
        <x:f>SUM(V4183,Y4183,AB4183,AE4183)</x:f>
        <x:v>900</x:v>
      </x:c>
      <x:c r="AI4183" s="18" t="n">
        <x:f>N4183-AH4183</x:f>
        <x:v>0</x:v>
      </x:c>
      <x:c r="AJ4183" s="18" t="n">
        <x:f>V4183*INDEX('07 Mode Capacity'!$P$6:$P$17,MATCH("AIR-"&amp;I4183,'07 Mode Capacity'!$C$6:$C$17,0))</x:f>
        <x:v>105.35922753172069</x:v>
      </x:c>
      <x:c r="AK4183" s="18" t="n">
        <x:f>Y4183*INDEX('07 Mode Capacity'!$P$6:$P$17,MATCH("OCEAN-"&amp;I4183,'07 Mode Capacity'!$C$6:$C$17,0))</x:f>
        <x:v>51.95390160499547</x:v>
      </x:c>
      <x:c r="AL4183" s="18" t="n">
        <x:f>AB4183*INDEX('07 Mode Capacity'!$P$6:$P$17,MATCH("LAND-"&amp;I4183,'07 Mode Capacity'!$C$6:$C$17,0))</x:f>
        <x:v>0</x:v>
      </x:c>
      <x:c r="AM4183" s="18" t="n">
        <x:f>AE4183*INDEX('07 Mode Capacity'!$P$6:$P$17,MATCH("INLAND-"&amp;I4183,'07 Mode Capacity'!$C$6:$C$17,0))</x:f>
        <x:v>34.61538461538461</x:v>
      </x:c>
      <x:c r="AN4183" s="18" t="n">
        <x:f>SUM(AJ4183:AM4183)</x:f>
        <x:v>191.92851375210077</x:v>
      </x:c>
      <x:c r="AO4183" s="17" t="n">
        <x:f>IF(N4183=0,1,AN4183/N4183)</x:f>
        <x:v>0.21325390416900086</x:v>
      </x:c>
      <x:c r="AP4183" s="11" t="str">
        <x:f>IF(AO4183&gt;='01 Controls'!$E$16,"PASS","FAIL")</x:f>
        <x:v>FAIL</x:v>
      </x:c>
      <x:c r="AQ4183" s="11" t="str">
        <x:v>UNQUANTIFIED</x:v>
      </x:c>
      <x:c r="AR4183" s="11" t="str">
        <x:v>Position-class planning record; serial item and receiver open</x:v>
      </x:c>
      <x:c r="AS4183" s="26"/>
      <x:c r="AT4183" s="26"/>
    </x:row>
    <x:row r="4184">
      <x:c r="C4184" s="11" t="str">
        <x:v>G2-A-AMG-ISO-18</x:v>
      </x:c>
      <x:c r="D4184" s="11" t="str">
        <x:v>G2</x:v>
      </x:c>
      <x:c r="E4184" s="11" t="str">
        <x:v>Regional flood and displacement</x:v>
      </x:c>
      <x:c r="F4184" s="11" t="str">
        <x:v>A-AMG</x:v>
      </x:c>
      <x:c r="G4184" s="11" t="str">
        <x:v>Aeromedical movement group</x:v>
      </x:c>
      <x:c r="H4184" s="11" t="str">
        <x:v>ISO-18</x:v>
      </x:c>
      <x:c r="I4184" s="19" t="n">
        <x:v>48</x:v>
      </x:c>
      <x:c r="J4184" s="21" t="n">
        <x:v>4</x:v>
      </x:c>
      <x:c r="K4184" s="18" t="n">
        <x:f>'05 Cargo Register'!K152</x:f>
        <x:v>337.5</x:v>
      </x:c>
      <x:c r="L4184" s="18" t="n">
        <x:f>'05 Cargo Register'!N152</x:f>
        <x:v>23</x:v>
      </x:c>
      <x:c r="M4184" s="18" t="n">
        <x:f>'05 Cargo Register'!O152</x:f>
        <x:v>607.2</x:v>
      </x:c>
      <x:c r="N4184" s="18" t="n">
        <x:f>J4184*K4184</x:f>
        <x:v>1350</x:v>
      </x:c>
      <x:c r="O4184" s="18" t="n">
        <x:f>J4184*L4184</x:f>
        <x:v>92</x:v>
      </x:c>
      <x:c r="P4184" s="18" t="n">
        <x:f>J4184*M4184</x:f>
        <x:v>2428.8</x:v>
      </x:c>
      <x:c r="Q4184" s="22" t="n">
        <x:f>'01 Controls'!$E$31*'02 Cargo Classes'!$M$7</x:f>
        <x:v>0.03</x:v>
      </x:c>
      <x:c r="R4184" s="22" t="n">
        <x:f>'01 Controls'!$F$31*'02 Cargo Classes'!$N$7</x:f>
        <x:v>0.75</x:v>
      </x:c>
      <x:c r="S4184" s="22" t="n">
        <x:f>'01 Controls'!$G$31*'02 Cargo Classes'!$O$7</x:f>
        <x:v>0</x:v>
      </x:c>
      <x:c r="T4184" s="22" t="n">
        <x:f>'01 Controls'!$H$31*'02 Cargo Classes'!$P$7</x:f>
        <x:v>0.08000000000000002</x:v>
      </x:c>
      <x:c r="U4184" s="22" t="n">
        <x:f>SUM(Q4184:T4184)</x:f>
        <x:v>0.8600000000000001</x:v>
      </x:c>
      <x:c r="V4184" s="18" t="n">
        <x:f>IF(U4184=0,0,N4184*Q4184/U4184)</x:f>
        <x:v>47.09302325581395</x:v>
      </x:c>
      <x:c r="W4184" s="18" t="n">
        <x:f>IF(U4184=0,0,P4184*Q4184/U4184)</x:f>
        <x:v>84.72558139534883</x:v>
      </x:c>
      <x:c r="X4184" s="18" t="n">
        <x:f>MAX(V4184,W4184*'01 Controls'!$E$12)</x:f>
        <x:v>47.09302325581395</x:v>
      </x:c>
      <x:c r="Y4184" s="18" t="n">
        <x:f>IF(U4184=0,0,N4184*R4184/U4184)</x:f>
        <x:v>1177.3255813953488</x:v>
      </x:c>
      <x:c r="Z4184" s="18" t="n">
        <x:f>IF(U4184=0,0,P4184*R4184/U4184)</x:f>
        <x:v>2118.139534883721</x:v>
      </x:c>
      <x:c r="AA4184" s="18" t="n">
        <x:f>MAX(Y4184,Z4184*'01 Controls'!$E$13)</x:f>
        <x:v>1177.3255813953488</x:v>
      </x:c>
      <x:c r="AB4184" s="18" t="n">
        <x:f>IF(U4184=0,0,N4184*S4184/U4184)</x:f>
        <x:v>0</x:v>
      </x:c>
      <x:c r="AC4184" s="18" t="n">
        <x:f>IF(U4184=0,0,P4184*S4184/U4184)</x:f>
        <x:v>0</x:v>
      </x:c>
      <x:c r="AD4184" s="18" t="n">
        <x:f>MAX(AB4184,AC4184*'01 Controls'!$E$14)</x:f>
        <x:v>0</x:v>
      </x:c>
      <x:c r="AE4184" s="18" t="n">
        <x:f>IF(U4184=0,0,N4184*T4184/U4184)</x:f>
        <x:v>125.5813953488372</x:v>
      </x:c>
      <x:c r="AF4184" s="18" t="n">
        <x:f>IF(U4184=0,0,P4184*T4184/U4184)</x:f>
        <x:v>225.9348837209303</x:v>
      </x:c>
      <x:c r="AG4184" s="18" t="n">
        <x:f>MAX(AE4184,AF4184*'01 Controls'!$E$15)</x:f>
        <x:v>125.5813953488372</x:v>
      </x:c>
      <x:c r="AH4184" s="18" t="n">
        <x:f>SUM(V4184,Y4184,AB4184,AE4184)</x:f>
        <x:v>1350</x:v>
      </x:c>
      <x:c r="AI4184" s="18" t="n">
        <x:f>N4184-AH4184</x:f>
        <x:v>0</x:v>
      </x:c>
      <x:c r="AJ4184" s="18" t="n">
        <x:f>V4184*INDEX('07 Mode Capacity'!$P$6:$P$17,MATCH("AIR-"&amp;I4184,'07 Mode Capacity'!$C$6:$C$17,0))</x:f>
        <x:v>13.20185367525157</x:v>
      </x:c>
      <x:c r="AK4184" s="18" t="n">
        <x:f>Y4184*INDEX('07 Mode Capacity'!$P$6:$P$17,MATCH("OCEAN-"&amp;I4184,'07 Mode Capacity'!$C$6:$C$17,0))</x:f>
        <x:v>103.17643448227295</x:v>
      </x:c>
      <x:c r="AL4184" s="18" t="n">
        <x:f>AB4184*INDEX('07 Mode Capacity'!$P$6:$P$17,MATCH("LAND-"&amp;I4184,'07 Mode Capacity'!$C$6:$C$17,0))</x:f>
        <x:v>0</x:v>
      </x:c>
      <x:c r="AM4184" s="18" t="n">
        <x:f>AE4184*INDEX('07 Mode Capacity'!$P$6:$P$17,MATCH("INLAND-"&amp;I4184,'07 Mode Capacity'!$C$6:$C$17,0))</x:f>
        <x:v>79.27129274186355</x:v>
      </x:c>
      <x:c r="AN4184" s="18" t="n">
        <x:f>SUM(AJ4184:AM4184)</x:f>
        <x:v>195.64958089938807</x:v>
      </x:c>
      <x:c r="AO4184" s="17" t="n">
        <x:f>IF(N4184=0,1,AN4184/N4184)</x:f>
        <x:v>0.1449256154810282</x:v>
      </x:c>
      <x:c r="AP4184" s="11" t="str">
        <x:f>IF(AO4184&gt;='01 Controls'!$E$16,"PASS","FAIL")</x:f>
        <x:v>FAIL</x:v>
      </x:c>
      <x:c r="AQ4184" s="11" t="str">
        <x:v>UNQUANTIFIED</x:v>
      </x:c>
      <x:c r="AR4184" s="11" t="str">
        <x:v>Position-class planning record; serial item and receiver open</x:v>
      </x:c>
      <x:c r="AS4184" s="26"/>
      <x:c r="AT4184" s="26"/>
    </x:row>
    <x:row r="4185">
      <x:c r="C4185" s="11" t="str">
        <x:v>G2-A-AMG-COL-12</x:v>
      </x:c>
      <x:c r="D4185" s="11" t="str">
        <x:v>G2</x:v>
      </x:c>
      <x:c r="E4185" s="11" t="str">
        <x:v>Regional flood and displacement</x:v>
      </x:c>
      <x:c r="F4185" s="11" t="str">
        <x:v>A-AMG</x:v>
      </x:c>
      <x:c r="G4185" s="11" t="str">
        <x:v>Aeromedical movement group</x:v>
      </x:c>
      <x:c r="H4185" s="11" t="str">
        <x:v>COL-12</x:v>
      </x:c>
      <x:c r="I4185" s="19" t="n">
        <x:v>24</x:v>
      </x:c>
      <x:c r="J4185" s="21" t="n">
        <x:v>4</x:v>
      </x:c>
      <x:c r="K4185" s="18" t="n">
        <x:f>'05 Cargo Register'!K153</x:f>
        <x:v>84.375</x:v>
      </x:c>
      <x:c r="L4185" s="18" t="n">
        <x:f>'05 Cargo Register'!N153</x:f>
        <x:v>9</x:v>
      </x:c>
      <x:c r="M4185" s="18" t="n">
        <x:f>'05 Cargo Register'!O153</x:f>
        <x:v>237.60000000000002</x:v>
      </x:c>
      <x:c r="N4185" s="18" t="n">
        <x:f>J4185*K4185</x:f>
        <x:v>337.5</x:v>
      </x:c>
      <x:c r="O4185" s="18" t="n">
        <x:f>J4185*L4185</x:f>
        <x:v>36</x:v>
      </x:c>
      <x:c r="P4185" s="18" t="n">
        <x:f>J4185*M4185</x:f>
        <x:v>950.4000000000001</x:v>
      </x:c>
      <x:c r="Q4185" s="22" t="n">
        <x:f>'01 Controls'!$E$31*'02 Cargo Classes'!$M$8</x:f>
        <x:v>0.3</x:v>
      </x:c>
      <x:c r="R4185" s="22" t="n">
        <x:f>'01 Controls'!$F$31*'02 Cargo Classes'!$N$8</x:f>
        <x:v>0.5249999999999999</x:v>
      </x:c>
      <x:c r="S4185" s="22" t="n">
        <x:f>'01 Controls'!$G$31*'02 Cargo Classes'!$O$8</x:f>
        <x:v>0</x:v>
      </x:c>
      <x:c r="T4185" s="22" t="n">
        <x:f>'01 Controls'!$H$31*'02 Cargo Classes'!$P$8</x:f>
        <x:v>0.020000000000000004</x:v>
      </x:c>
      <x:c r="U4185" s="22" t="n">
        <x:f>SUM(Q4185:T4185)</x:f>
        <x:v>0.845</x:v>
      </x:c>
      <x:c r="V4185" s="18" t="n">
        <x:f>IF(U4185=0,0,N4185*Q4185/U4185)</x:f>
        <x:v>119.8224852071006</x:v>
      </x:c>
      <x:c r="W4185" s="18" t="n">
        <x:f>IF(U4185=0,0,P4185*Q4185/U4185)</x:f>
        <x:v>337.42011834319527</x:v>
      </x:c>
      <x:c r="X4185" s="18" t="n">
        <x:f>MAX(V4185,W4185*'01 Controls'!$E$12)</x:f>
        <x:v>119.8224852071006</x:v>
      </x:c>
      <x:c r="Y4185" s="18" t="n">
        <x:f>IF(U4185=0,0,N4185*R4185/U4185)</x:f>
        <x:v>209.68934911242602</x:v>
      </x:c>
      <x:c r="Z4185" s="18" t="n">
        <x:f>IF(U4185=0,0,P4185*R4185/U4185)</x:f>
        <x:v>590.4852071005918</x:v>
      </x:c>
      <x:c r="AA4185" s="18" t="n">
        <x:f>MAX(Y4185,Z4185*'01 Controls'!$E$13)</x:f>
        <x:v>209.68934911242602</x:v>
      </x:c>
      <x:c r="AB4185" s="18" t="n">
        <x:f>IF(U4185=0,0,N4185*S4185/U4185)</x:f>
        <x:v>0</x:v>
      </x:c>
      <x:c r="AC4185" s="18" t="n">
        <x:f>IF(U4185=0,0,P4185*S4185/U4185)</x:f>
        <x:v>0</x:v>
      </x:c>
      <x:c r="AD4185" s="18" t="n">
        <x:f>MAX(AB4185,AC4185*'01 Controls'!$E$14)</x:f>
        <x:v>0</x:v>
      </x:c>
      <x:c r="AE4185" s="18" t="n">
        <x:f>IF(U4185=0,0,N4185*T4185/U4185)</x:f>
        <x:v>7.988165680473374</x:v>
      </x:c>
      <x:c r="AF4185" s="18" t="n">
        <x:f>IF(U4185=0,0,P4185*T4185/U4185)</x:f>
        <x:v>22.494674556213027</x:v>
      </x:c>
      <x:c r="AG4185" s="18" t="n">
        <x:f>MAX(AE4185,AF4185*'01 Controls'!$E$15)</x:f>
        <x:v>7.988165680473374</x:v>
      </x:c>
      <x:c r="AH4185" s="18" t="n">
        <x:f>SUM(V4185,Y4185,AB4185,AE4185)</x:f>
        <x:v>337.5</x:v>
      </x:c>
      <x:c r="AI4185" s="18" t="n">
        <x:f>N4185-AH4185</x:f>
        <x:v>0</x:v>
      </x:c>
      <x:c r="AJ4185" s="18" t="n">
        <x:f>V4185*INDEX('07 Mode Capacity'!$P$6:$P$17,MATCH("AIR-"&amp;I4185,'07 Mode Capacity'!$C$6:$C$17,0))</x:f>
        <x:v>24.31366789193555</x:v>
      </x:c>
      <x:c r="AK4185" s="18" t="n">
        <x:f>Y4185*INDEX('07 Mode Capacity'!$P$6:$P$17,MATCH("OCEAN-"&amp;I4185,'07 Mode Capacity'!$C$6:$C$17,0))</x:f>
        <x:v>31.472075010718406</x:v>
      </x:c>
      <x:c r="AL4185" s="18" t="n">
        <x:f>AB4185*INDEX('07 Mode Capacity'!$P$6:$P$17,MATCH("LAND-"&amp;I4185,'07 Mode Capacity'!$C$6:$C$17,0))</x:f>
        <x:v>0</x:v>
      </x:c>
      <x:c r="AM4185" s="18" t="n">
        <x:f>AE4185*INDEX('07 Mode Capacity'!$P$6:$P$17,MATCH("INLAND-"&amp;I4185,'07 Mode Capacity'!$C$6:$C$17,0))</x:f>
        <x:v>7.988165680473374</x:v>
      </x:c>
      <x:c r="AN4185" s="18" t="n">
        <x:f>SUM(AJ4185:AM4185)</x:f>
        <x:v>63.77390858312732</x:v>
      </x:c>
      <x:c r="AO4185" s="17" t="n">
        <x:f>IF(N4185=0,1,AN4185/N4185)</x:f>
        <x:v>0.18895972913519207</x:v>
      </x:c>
      <x:c r="AP4185" s="11" t="str">
        <x:f>IF(AO4185&gt;='01 Controls'!$E$16,"PASS","FAIL")</x:f>
        <x:v>FAIL</x:v>
      </x:c>
      <x:c r="AQ4185" s="11" t="str">
        <x:v>UNQUANTIFIED</x:v>
      </x:c>
      <x:c r="AR4185" s="11" t="str">
        <x:v>Position-class planning record; serial item and receiver open</x:v>
      </x:c>
      <x:c r="AS4185" s="26"/>
      <x:c r="AT4185" s="26"/>
    </x:row>
    <x:row r="4186">
      <x:c r="C4186" s="11" t="str">
        <x:v>G2-A-AMG-BAT-22</x:v>
      </x:c>
      <x:c r="D4186" s="11" t="str">
        <x:v>G2</x:v>
      </x:c>
      <x:c r="E4186" s="11" t="str">
        <x:v>Regional flood and displacement</x:v>
      </x:c>
      <x:c r="F4186" s="11" t="str">
        <x:v>A-AMG</x:v>
      </x:c>
      <x:c r="G4186" s="11" t="str">
        <x:v>Aeromedical movement group</x:v>
      </x:c>
      <x:c r="H4186" s="11" t="str">
        <x:v>BAT-22</x:v>
      </x:c>
      <x:c r="I4186" s="19" t="n">
        <x:v>48</x:v>
      </x:c>
      <x:c r="J4186" s="21" t="n">
        <x:v>4</x:v>
      </x:c>
      <x:c r="K4186" s="18" t="n">
        <x:f>'05 Cargo Register'!K154</x:f>
        <x:v>225</x:v>
      </x:c>
      <x:c r="L4186" s="18" t="n">
        <x:f>'05 Cargo Register'!N154</x:f>
        <x:v>13</x:v>
      </x:c>
      <x:c r="M4186" s="18" t="n">
        <x:f>'05 Cargo Register'!O154</x:f>
        <x:v>343.20000000000005</x:v>
      </x:c>
      <x:c r="N4186" s="18" t="n">
        <x:f>J4186*K4186</x:f>
        <x:v>900</x:v>
      </x:c>
      <x:c r="O4186" s="18" t="n">
        <x:f>J4186*L4186</x:f>
        <x:v>52</x:v>
      </x:c>
      <x:c r="P4186" s="18" t="n">
        <x:f>J4186*M4186</x:f>
        <x:v>1372.8000000000002</x:v>
      </x:c>
      <x:c r="Q4186" s="22" t="n">
        <x:f>'01 Controls'!$E$31*'02 Cargo Classes'!$M$9</x:f>
        <x:v>0</x:v>
      </x:c>
      <x:c r="R4186" s="22" t="n">
        <x:f>'01 Controls'!$F$31*'02 Cargo Classes'!$N$9</x:f>
        <x:v>0.75</x:v>
      </x:c>
      <x:c r="S4186" s="22" t="n">
        <x:f>'01 Controls'!$G$31*'02 Cargo Classes'!$O$9</x:f>
        <x:v>0</x:v>
      </x:c>
      <x:c r="T4186" s="22" t="n">
        <x:f>'01 Controls'!$H$31*'02 Cargo Classes'!$P$9</x:f>
        <x:v>0.05</x:v>
      </x:c>
      <x:c r="U4186" s="22" t="n">
        <x:f>SUM(Q4186:T4186)</x:f>
        <x:v>0.8</x:v>
      </x:c>
      <x:c r="V4186" s="18" t="n">
        <x:f>IF(U4186=0,0,N4186*Q4186/U4186)</x:f>
        <x:v>0</x:v>
      </x:c>
      <x:c r="W4186" s="18" t="n">
        <x:f>IF(U4186=0,0,P4186*Q4186/U4186)</x:f>
        <x:v>0</x:v>
      </x:c>
      <x:c r="X4186" s="18" t="n">
        <x:f>MAX(V4186,W4186*'01 Controls'!$E$12)</x:f>
        <x:v>0</x:v>
      </x:c>
      <x:c r="Y4186" s="18" t="n">
        <x:f>IF(U4186=0,0,N4186*R4186/U4186)</x:f>
        <x:v>843.75</x:v>
      </x:c>
      <x:c r="Z4186" s="18" t="n">
        <x:f>IF(U4186=0,0,P4186*R4186/U4186)</x:f>
        <x:v>1287</x:v>
      </x:c>
      <x:c r="AA4186" s="18" t="n">
        <x:f>MAX(Y4186,Z4186*'01 Controls'!$E$13)</x:f>
        <x:v>843.75</x:v>
      </x:c>
      <x:c r="AB4186" s="18" t="n">
        <x:f>IF(U4186=0,0,N4186*S4186/U4186)</x:f>
        <x:v>0</x:v>
      </x:c>
      <x:c r="AC4186" s="18" t="n">
        <x:f>IF(U4186=0,0,P4186*S4186/U4186)</x:f>
        <x:v>0</x:v>
      </x:c>
      <x:c r="AD4186" s="18" t="n">
        <x:f>MAX(AB4186,AC4186*'01 Controls'!$E$14)</x:f>
        <x:v>0</x:v>
      </x:c>
      <x:c r="AE4186" s="18" t="n">
        <x:f>IF(U4186=0,0,N4186*T4186/U4186)</x:f>
        <x:v>56.25</x:v>
      </x:c>
      <x:c r="AF4186" s="18" t="n">
        <x:f>IF(U4186=0,0,P4186*T4186/U4186)</x:f>
        <x:v>85.80000000000001</x:v>
      </x:c>
      <x:c r="AG4186" s="18" t="n">
        <x:f>MAX(AE4186,AF4186*'01 Controls'!$E$15)</x:f>
        <x:v>56.25</x:v>
      </x:c>
      <x:c r="AH4186" s="18" t="n">
        <x:f>SUM(V4186,Y4186,AB4186,AE4186)</x:f>
        <x:v>900</x:v>
      </x:c>
      <x:c r="AI4186" s="18" t="n">
        <x:f>N4186-AH4186</x:f>
        <x:v>0</x:v>
      </x:c>
      <x:c r="AJ4186" s="18" t="n">
        <x:f>V4186*INDEX('07 Mode Capacity'!$P$6:$P$17,MATCH("AIR-"&amp;I4186,'07 Mode Capacity'!$C$6:$C$17,0))</x:f>
        <x:v>0</x:v>
      </x:c>
      <x:c r="AK4186" s="18" t="n">
        <x:f>Y4186*INDEX('07 Mode Capacity'!$P$6:$P$17,MATCH("OCEAN-"&amp;I4186,'07 Mode Capacity'!$C$6:$C$17,0))</x:f>
        <x:v>73.94311137896229</x:v>
      </x:c>
      <x:c r="AL4186" s="18" t="n">
        <x:f>AB4186*INDEX('07 Mode Capacity'!$P$6:$P$17,MATCH("LAND-"&amp;I4186,'07 Mode Capacity'!$C$6:$C$17,0))</x:f>
        <x:v>0</x:v>
      </x:c>
      <x:c r="AM4186" s="18" t="n">
        <x:f>AE4186*INDEX('07 Mode Capacity'!$P$6:$P$17,MATCH("INLAND-"&amp;I4186,'07 Mode Capacity'!$C$6:$C$17,0))</x:f>
        <x:v>35.506933207293045</x:v>
      </x:c>
      <x:c r="AN4186" s="18" t="n">
        <x:f>SUM(AJ4186:AM4186)</x:f>
        <x:v>109.45004458625533</x:v>
      </x:c>
      <x:c r="AO4186" s="17" t="n">
        <x:f>IF(N4186=0,1,AN4186/N4186)</x:f>
        <x:v>0.12161116065139481</x:v>
      </x:c>
      <x:c r="AP4186" s="11" t="str">
        <x:f>IF(AO4186&gt;='01 Controls'!$E$16,"PASS","FAIL")</x:f>
        <x:v>FAIL</x:v>
      </x:c>
      <x:c r="AQ4186" s="11" t="str">
        <x:v>UNQUANTIFIED</x:v>
      </x:c>
      <x:c r="AR4186" s="11" t="str">
        <x:v>Position-class planning record; serial item and receiver open</x:v>
      </x:c>
      <x:c r="AS4186" s="26"/>
      <x:c r="AT4186" s="26"/>
    </x:row>
    <x:row r="4187">
      <x:c r="C4187" s="11" t="str">
        <x:v>G2-A-AMG-TNK-20</x:v>
      </x:c>
      <x:c r="D4187" s="11" t="str">
        <x:v>G2</x:v>
      </x:c>
      <x:c r="E4187" s="11" t="str">
        <x:v>Regional flood and displacement</x:v>
      </x:c>
      <x:c r="F4187" s="11" t="str">
        <x:v>A-AMG</x:v>
      </x:c>
      <x:c r="G4187" s="11" t="str">
        <x:v>Aeromedical movement group</x:v>
      </x:c>
      <x:c r="H4187" s="11" t="str">
        <x:v>TNK-20</x:v>
      </x:c>
      <x:c r="I4187" s="19" t="n">
        <x:v>48</x:v>
      </x:c>
      <x:c r="J4187" s="21" t="n">
        <x:v>4</x:v>
      </x:c>
      <x:c r="K4187" s="18" t="n">
        <x:f>'05 Cargo Register'!K155</x:f>
        <x:v>281.25</x:v>
      </x:c>
      <x:c r="L4187" s="18" t="n">
        <x:f>'05 Cargo Register'!N155</x:f>
        <x:v>17</x:v>
      </x:c>
      <x:c r="M4187" s="18" t="n">
        <x:f>'05 Cargo Register'!O155</x:f>
        <x:v>361.25</x:v>
      </x:c>
      <x:c r="N4187" s="18" t="n">
        <x:f>J4187*K4187</x:f>
        <x:v>1125</x:v>
      </x:c>
      <x:c r="O4187" s="18" t="n">
        <x:f>J4187*L4187</x:f>
        <x:v>68</x:v>
      </x:c>
      <x:c r="P4187" s="18" t="n">
        <x:f>J4187*M4187</x:f>
        <x:v>1445</x:v>
      </x:c>
      <x:c r="Q4187" s="22" t="n">
        <x:f>'01 Controls'!$E$31*'02 Cargo Classes'!$M$10</x:f>
        <x:v>0</x:v>
      </x:c>
      <x:c r="R4187" s="22" t="n">
        <x:f>'01 Controls'!$F$31*'02 Cargo Classes'!$N$10</x:f>
        <x:v>0.8999999999999999</x:v>
      </x:c>
      <x:c r="S4187" s="22" t="n">
        <x:f>'01 Controls'!$G$31*'02 Cargo Classes'!$O$10</x:f>
        <x:v>0</x:v>
      </x:c>
      <x:c r="T4187" s="22" t="n">
        <x:f>'01 Controls'!$H$31*'02 Cargo Classes'!$P$10</x:f>
        <x:v>0.1</x:v>
      </x:c>
      <x:c r="U4187" s="22" t="n">
        <x:f>SUM(Q4187:T4187)</x:f>
        <x:v>0.9999999999999999</x:v>
      </x:c>
      <x:c r="V4187" s="18" t="n">
        <x:f>IF(U4187=0,0,N4187*Q4187/U4187)</x:f>
        <x:v>0</x:v>
      </x:c>
      <x:c r="W4187" s="18" t="n">
        <x:f>IF(U4187=0,0,P4187*Q4187/U4187)</x:f>
        <x:v>0</x:v>
      </x:c>
      <x:c r="X4187" s="18" t="n">
        <x:f>MAX(V4187,W4187*'01 Controls'!$E$12)</x:f>
        <x:v>0</x:v>
      </x:c>
      <x:c r="Y4187" s="18" t="n">
        <x:f>IF(U4187=0,0,N4187*R4187/U4187)</x:f>
        <x:v>1012.5</x:v>
      </x:c>
      <x:c r="Z4187" s="18" t="n">
        <x:f>IF(U4187=0,0,P4187*R4187/U4187)</x:f>
        <x:v>1300.5</x:v>
      </x:c>
      <x:c r="AA4187" s="18" t="n">
        <x:f>MAX(Y4187,Z4187*'01 Controls'!$E$13)</x:f>
        <x:v>1012.5</x:v>
      </x:c>
      <x:c r="AB4187" s="18" t="n">
        <x:f>IF(U4187=0,0,N4187*S4187/U4187)</x:f>
        <x:v>0</x:v>
      </x:c>
      <x:c r="AC4187" s="18" t="n">
        <x:f>IF(U4187=0,0,P4187*S4187/U4187)</x:f>
        <x:v>0</x:v>
      </x:c>
      <x:c r="AD4187" s="18" t="n">
        <x:f>MAX(AB4187,AC4187*'01 Controls'!$E$14)</x:f>
        <x:v>0</x:v>
      </x:c>
      <x:c r="AE4187" s="18" t="n">
        <x:f>IF(U4187=0,0,N4187*T4187/U4187)</x:f>
        <x:v>112.50000000000001</x:v>
      </x:c>
      <x:c r="AF4187" s="18" t="n">
        <x:f>IF(U4187=0,0,P4187*T4187/U4187)</x:f>
        <x:v>144.50000000000003</x:v>
      </x:c>
      <x:c r="AG4187" s="18" t="n">
        <x:f>MAX(AE4187,AF4187*'01 Controls'!$E$15)</x:f>
        <x:v>112.50000000000001</x:v>
      </x:c>
      <x:c r="AH4187" s="18" t="n">
        <x:f>SUM(V4187,Y4187,AB4187,AE4187)</x:f>
        <x:v>1125</x:v>
      </x:c>
      <x:c r="AI4187" s="18" t="n">
        <x:f>N4187-AH4187</x:f>
        <x:v>0</x:v>
      </x:c>
      <x:c r="AJ4187" s="18" t="n">
        <x:f>V4187*INDEX('07 Mode Capacity'!$P$6:$P$17,MATCH("AIR-"&amp;I4187,'07 Mode Capacity'!$C$6:$C$17,0))</x:f>
        <x:v>0</x:v>
      </x:c>
      <x:c r="AK4187" s="18" t="n">
        <x:f>Y4187*INDEX('07 Mode Capacity'!$P$6:$P$17,MATCH("OCEAN-"&amp;I4187,'07 Mode Capacity'!$C$6:$C$17,0))</x:f>
        <x:v>88.73173365475475</x:v>
      </x:c>
      <x:c r="AL4187" s="18" t="n">
        <x:f>AB4187*INDEX('07 Mode Capacity'!$P$6:$P$17,MATCH("LAND-"&amp;I4187,'07 Mode Capacity'!$C$6:$C$17,0))</x:f>
        <x:v>0</x:v>
      </x:c>
      <x:c r="AM4187" s="18" t="n">
        <x:f>AE4187*INDEX('07 Mode Capacity'!$P$6:$P$17,MATCH("INLAND-"&amp;I4187,'07 Mode Capacity'!$C$6:$C$17,0))</x:f>
        <x:v>71.0138664145861</x:v>
      </x:c>
      <x:c r="AN4187" s="18" t="n">
        <x:f>SUM(AJ4187:AM4187)</x:f>
        <x:v>159.74560006934087</x:v>
      </x:c>
      <x:c r="AO4187" s="17" t="n">
        <x:f>IF(N4187=0,1,AN4187/N4187)</x:f>
        <x:v>0.1419960889505252</x:v>
      </x:c>
      <x:c r="AP4187" s="11" t="str">
        <x:f>IF(AO4187&gt;='01 Controls'!$E$16,"PASS","FAIL")</x:f>
        <x:v>FAIL</x:v>
      </x:c>
      <x:c r="AQ4187" s="11" t="str">
        <x:v>UNQUANTIFIED</x:v>
      </x:c>
      <x:c r="AR4187" s="11" t="str">
        <x:v>Position-class planning record; serial item and receiver open</x:v>
      </x:c>
      <x:c r="AS4187" s="26"/>
      <x:c r="AT4187" s="26"/>
    </x:row>
    <x:row r="4188">
      <x:c r="C4188" s="11" t="str">
        <x:v>G2-A-AMG-FLR-24</x:v>
      </x:c>
      <x:c r="D4188" s="11" t="str">
        <x:v>G2</x:v>
      </x:c>
      <x:c r="E4188" s="11" t="str">
        <x:v>Regional flood and displacement</x:v>
      </x:c>
      <x:c r="F4188" s="11" t="str">
        <x:v>A-AMG</x:v>
      </x:c>
      <x:c r="G4188" s="11" t="str">
        <x:v>Aeromedical movement group</x:v>
      </x:c>
      <x:c r="H4188" s="11" t="str">
        <x:v>FLR-24</x:v>
      </x:c>
      <x:c r="I4188" s="19" t="n">
        <x:v>48</x:v>
      </x:c>
      <x:c r="J4188" s="21" t="n">
        <x:v>4</x:v>
      </x:c>
      <x:c r="K4188" s="18" t="n">
        <x:f>'05 Cargo Register'!K156</x:f>
        <x:v>421.875</x:v>
      </x:c>
      <x:c r="L4188" s="18" t="n">
        <x:f>'05 Cargo Register'!N156</x:f>
        <x:v>21</x:v>
      </x:c>
      <x:c r="M4188" s="18" t="n">
        <x:f>'05 Cargo Register'!O156</x:f>
        <x:v>672</x:v>
      </x:c>
      <x:c r="N4188" s="18" t="n">
        <x:f>J4188*K4188</x:f>
        <x:v>1687.5</x:v>
      </x:c>
      <x:c r="O4188" s="18" t="n">
        <x:f>J4188*L4188</x:f>
        <x:v>84</x:v>
      </x:c>
      <x:c r="P4188" s="18" t="n">
        <x:f>J4188*M4188</x:f>
        <x:v>2688</x:v>
      </x:c>
      <x:c r="Q4188" s="22" t="n">
        <x:f>'01 Controls'!$E$31*'02 Cargo Classes'!$M$11</x:f>
        <x:v>0</x:v>
      </x:c>
      <x:c r="R4188" s="22" t="n">
        <x:f>'01 Controls'!$F$31*'02 Cargo Classes'!$N$11</x:f>
        <x:v>0.8999999999999999</x:v>
      </x:c>
      <x:c r="S4188" s="22" t="n">
        <x:f>'01 Controls'!$G$31*'02 Cargo Classes'!$O$11</x:f>
        <x:v>0</x:v>
      </x:c>
      <x:c r="T4188" s="22" t="n">
        <x:f>'01 Controls'!$H$31*'02 Cargo Classes'!$P$11</x:f>
        <x:v>0.08000000000000002</x:v>
      </x:c>
      <x:c r="U4188" s="22" t="n">
        <x:f>SUM(Q4188:T4188)</x:f>
        <x:v>0.98</x:v>
      </x:c>
      <x:c r="V4188" s="18" t="n">
        <x:f>IF(U4188=0,0,N4188*Q4188/U4188)</x:f>
        <x:v>0</x:v>
      </x:c>
      <x:c r="W4188" s="18" t="n">
        <x:f>IF(U4188=0,0,P4188*Q4188/U4188)</x:f>
        <x:v>0</x:v>
      </x:c>
      <x:c r="X4188" s="18" t="n">
        <x:f>MAX(V4188,W4188*'01 Controls'!$E$12)</x:f>
        <x:v>0</x:v>
      </x:c>
      <x:c r="Y4188" s="18" t="n">
        <x:f>IF(U4188=0,0,N4188*R4188/U4188)</x:f>
        <x:v>1549.7448979591834</x:v>
      </x:c>
      <x:c r="Z4188" s="18" t="n">
        <x:f>IF(U4188=0,0,P4188*R4188/U4188)</x:f>
        <x:v>2468.5714285714284</x:v>
      </x:c>
      <x:c r="AA4188" s="18" t="n">
        <x:f>MAX(Y4188,Z4188*'01 Controls'!$E$13)</x:f>
        <x:v>1549.7448979591834</x:v>
      </x:c>
      <x:c r="AB4188" s="18" t="n">
        <x:f>IF(U4188=0,0,N4188*S4188/U4188)</x:f>
        <x:v>0</x:v>
      </x:c>
      <x:c r="AC4188" s="18" t="n">
        <x:f>IF(U4188=0,0,P4188*S4188/U4188)</x:f>
        <x:v>0</x:v>
      </x:c>
      <x:c r="AD4188" s="18" t="n">
        <x:f>MAX(AB4188,AC4188*'01 Controls'!$E$14)</x:f>
        <x:v>0</x:v>
      </x:c>
      <x:c r="AE4188" s="18" t="n">
        <x:f>IF(U4188=0,0,N4188*T4188/U4188)</x:f>
        <x:v>137.75510204081635</x:v>
      </x:c>
      <x:c r="AF4188" s="18" t="n">
        <x:f>IF(U4188=0,0,P4188*T4188/U4188)</x:f>
        <x:v>219.42857142857147</x:v>
      </x:c>
      <x:c r="AG4188" s="18" t="n">
        <x:f>MAX(AE4188,AF4188*'01 Controls'!$E$15)</x:f>
        <x:v>137.75510204081635</x:v>
      </x:c>
      <x:c r="AH4188" s="18" t="n">
        <x:f>SUM(V4188,Y4188,AB4188,AE4188)</x:f>
        <x:v>1687.4999999999998</x:v>
      </x:c>
      <x:c r="AI4188" s="18" t="n">
        <x:f>N4188-AH4188</x:f>
        <x:v>2.2737367544323206e-13</x:v>
      </x:c>
      <x:c r="AJ4188" s="18" t="n">
        <x:f>V4188*INDEX('07 Mode Capacity'!$P$6:$P$17,MATCH("AIR-"&amp;I4188,'07 Mode Capacity'!$C$6:$C$17,0))</x:f>
        <x:v>0</x:v>
      </x:c>
      <x:c r="AK4188" s="18" t="n">
        <x:f>Y4188*INDEX('07 Mode Capacity'!$P$6:$P$17,MATCH("OCEAN-"&amp;I4188,'07 Mode Capacity'!$C$6:$C$17,0))</x:f>
        <x:v>135.81387804299194</x:v>
      </x:c>
      <x:c r="AL4188" s="18" t="n">
        <x:f>AB4188*INDEX('07 Mode Capacity'!$P$6:$P$17,MATCH("LAND-"&amp;I4188,'07 Mode Capacity'!$C$6:$C$17,0))</x:f>
        <x:v>0</x:v>
      </x:c>
      <x:c r="AM4188" s="18" t="n">
        <x:f>AE4188*INDEX('07 Mode Capacity'!$P$6:$P$17,MATCH("INLAND-"&amp;I4188,'07 Mode Capacity'!$C$6:$C$17,0))</x:f>
        <x:v>86.95575479337074</x:v>
      </x:c>
      <x:c r="AN4188" s="18" t="n">
        <x:f>SUM(AJ4188:AM4188)</x:f>
        <x:v>222.7696328363627</x:v>
      </x:c>
      <x:c r="AO4188" s="17" t="n">
        <x:f>IF(N4188=0,1,AN4188/N4188)</x:f>
        <x:v>0.13201163427340012</x:v>
      </x:c>
      <x:c r="AP4188" s="11" t="str">
        <x:f>IF(AO4188&gt;='01 Controls'!$E$16,"PASS","FAIL")</x:f>
        <x:v>FAIL</x:v>
      </x:c>
      <x:c r="AQ4188" s="11" t="str">
        <x:v>UNQUANTIFIED</x:v>
      </x:c>
      <x:c r="AR4188" s="11" t="str">
        <x:v>Position-class planning record; serial item and receiver open</x:v>
      </x:c>
      <x:c r="AS4188" s="26"/>
      <x:c r="AT4188" s="26"/>
    </x:row>
    <x:row r="4189">
      <x:c r="C4189" s="11" t="str">
        <x:v>G2-A-AMG-ROL-30</x:v>
      </x:c>
      <x:c r="D4189" s="11" t="str">
        <x:v>G2</x:v>
      </x:c>
      <x:c r="E4189" s="11" t="str">
        <x:v>Regional flood and displacement</x:v>
      </x:c>
      <x:c r="F4189" s="11" t="str">
        <x:v>A-AMG</x:v>
      </x:c>
      <x:c r="G4189" s="11" t="str">
        <x:v>Aeromedical movement group</x:v>
      </x:c>
      <x:c r="H4189" s="11" t="str">
        <x:v>ROL-30</x:v>
      </x:c>
      <x:c r="I4189" s="19" t="n">
        <x:v>48</x:v>
      </x:c>
      <x:c r="J4189" s="21" t="n">
        <x:v>4</x:v>
      </x:c>
      <x:c r="K4189" s="18" t="n">
        <x:f>'05 Cargo Register'!K157</x:f>
        <x:v>506.25</x:v>
      </x:c>
      <x:c r="L4189" s="18" t="n">
        <x:f>'05 Cargo Register'!N157</x:f>
        <x:v>22</x:v>
      </x:c>
      <x:c r="M4189" s="18" t="n">
        <x:f>'05 Cargo Register'!O157</x:f>
        <x:v>1402.5</x:v>
      </x:c>
      <x:c r="N4189" s="18" t="n">
        <x:f>J4189*K4189</x:f>
        <x:v>2025</x:v>
      </x:c>
      <x:c r="O4189" s="18" t="n">
        <x:f>J4189*L4189</x:f>
        <x:v>88</x:v>
      </x:c>
      <x:c r="P4189" s="18" t="n">
        <x:f>J4189*M4189</x:f>
        <x:v>5610</x:v>
      </x:c>
      <x:c r="Q4189" s="22" t="n">
        <x:f>'01 Controls'!$E$31*'02 Cargo Classes'!$M$12</x:f>
        <x:v>0</x:v>
      </x:c>
      <x:c r="R4189" s="22" t="n">
        <x:f>'01 Controls'!$F$31*'02 Cargo Classes'!$N$12</x:f>
        <x:v>0.75</x:v>
      </x:c>
      <x:c r="S4189" s="22" t="n">
        <x:f>'01 Controls'!$G$31*'02 Cargo Classes'!$O$12</x:f>
        <x:v>0</x:v>
      </x:c>
      <x:c r="T4189" s="22" t="n">
        <x:f>'01 Controls'!$H$31*'02 Cargo Classes'!$P$12</x:f>
        <x:v>0.06</x:v>
      </x:c>
      <x:c r="U4189" s="22" t="n">
        <x:f>SUM(Q4189:T4189)</x:f>
        <x:v>0.81</x:v>
      </x:c>
      <x:c r="V4189" s="18" t="n">
        <x:f>IF(U4189=0,0,N4189*Q4189/U4189)</x:f>
        <x:v>0</x:v>
      </x:c>
      <x:c r="W4189" s="18" t="n">
        <x:f>IF(U4189=0,0,P4189*Q4189/U4189)</x:f>
        <x:v>0</x:v>
      </x:c>
      <x:c r="X4189" s="18" t="n">
        <x:f>MAX(V4189,W4189*'01 Controls'!$E$12)</x:f>
        <x:v>0</x:v>
      </x:c>
      <x:c r="Y4189" s="18" t="n">
        <x:f>IF(U4189=0,0,N4189*R4189/U4189)</x:f>
        <x:v>1874.9999999999998</x:v>
      </x:c>
      <x:c r="Z4189" s="18" t="n">
        <x:f>IF(U4189=0,0,P4189*R4189/U4189)</x:f>
        <x:v>5194.444444444444</x:v>
      </x:c>
      <x:c r="AA4189" s="18" t="n">
        <x:f>MAX(Y4189,Z4189*'01 Controls'!$E$13)</x:f>
        <x:v>1874.9999999999998</x:v>
      </x:c>
      <x:c r="AB4189" s="18" t="n">
        <x:f>IF(U4189=0,0,N4189*S4189/U4189)</x:f>
        <x:v>0</x:v>
      </x:c>
      <x:c r="AC4189" s="18" t="n">
        <x:f>IF(U4189=0,0,P4189*S4189/U4189)</x:f>
        <x:v>0</x:v>
      </x:c>
      <x:c r="AD4189" s="18" t="n">
        <x:f>MAX(AB4189,AC4189*'01 Controls'!$E$14)</x:f>
        <x:v>0</x:v>
      </x:c>
      <x:c r="AE4189" s="18" t="n">
        <x:f>IF(U4189=0,0,N4189*T4189/U4189)</x:f>
        <x:v>150</x:v>
      </x:c>
      <x:c r="AF4189" s="18" t="n">
        <x:f>IF(U4189=0,0,P4189*T4189/U4189)</x:f>
        <x:v>415.5555555555555</x:v>
      </x:c>
      <x:c r="AG4189" s="18" t="n">
        <x:f>MAX(AE4189,AF4189*'01 Controls'!$E$15)</x:f>
        <x:v>150</x:v>
      </x:c>
      <x:c r="AH4189" s="18" t="n">
        <x:f>SUM(V4189,Y4189,AB4189,AE4189)</x:f>
        <x:v>2024.9999999999998</x:v>
      </x:c>
      <x:c r="AI4189" s="18" t="n">
        <x:f>N4189-AH4189</x:f>
        <x:v>2.2737367544323206e-13</x:v>
      </x:c>
      <x:c r="AJ4189" s="18" t="n">
        <x:f>V4189*INDEX('07 Mode Capacity'!$P$6:$P$17,MATCH("AIR-"&amp;I4189,'07 Mode Capacity'!$C$6:$C$17,0))</x:f>
        <x:v>0</x:v>
      </x:c>
      <x:c r="AK4189" s="18" t="n">
        <x:f>Y4189*INDEX('07 Mode Capacity'!$P$6:$P$17,MATCH("OCEAN-"&amp;I4189,'07 Mode Capacity'!$C$6:$C$17,0))</x:f>
        <x:v>164.31802528658284</x:v>
      </x:c>
      <x:c r="AL4189" s="18" t="n">
        <x:f>AB4189*INDEX('07 Mode Capacity'!$P$6:$P$17,MATCH("LAND-"&amp;I4189,'07 Mode Capacity'!$C$6:$C$17,0))</x:f>
        <x:v>0</x:v>
      </x:c>
      <x:c r="AM4189" s="18" t="n">
        <x:f>AE4189*INDEX('07 Mode Capacity'!$P$6:$P$17,MATCH("INLAND-"&amp;I4189,'07 Mode Capacity'!$C$6:$C$17,0))</x:f>
        <x:v>94.68515521944812</x:v>
      </x:c>
      <x:c r="AN4189" s="18" t="n">
        <x:f>SUM(AJ4189:AM4189)</x:f>
        <x:v>259.00318050603096</x:v>
      </x:c>
      <x:c r="AO4189" s="17" t="n">
        <x:f>IF(N4189=0,1,AN4189/N4189)</x:f>
        <x:v>0.12790280518816344</x:v>
      </x:c>
      <x:c r="AP4189" s="11" t="str">
        <x:f>IF(AO4189&gt;='01 Controls'!$E$16,"PASS","FAIL")</x:f>
        <x:v>FAIL</x:v>
      </x:c>
      <x:c r="AQ4189" s="11" t="str">
        <x:v>UNQUANTIFIED</x:v>
      </x:c>
      <x:c r="AR4189" s="11" t="str">
        <x:v>Position-class planning record; serial item and receiver open</x:v>
      </x:c>
      <x:c r="AS4189" s="26"/>
      <x:c r="AT4189" s="26"/>
    </x:row>
    <x:row r="4190">
      <x:c r="C4190" s="11" t="str">
        <x:v>G2-A-AMG-LIN-18</x:v>
      </x:c>
      <x:c r="D4190" s="11" t="str">
        <x:v>G2</x:v>
      </x:c>
      <x:c r="E4190" s="11" t="str">
        <x:v>Regional flood and displacement</x:v>
      </x:c>
      <x:c r="F4190" s="11" t="str">
        <x:v>A-AMG</x:v>
      </x:c>
      <x:c r="G4190" s="11" t="str">
        <x:v>Aeromedical movement group</x:v>
      </x:c>
      <x:c r="H4190" s="11" t="str">
        <x:v>LIN-18</x:v>
      </x:c>
      <x:c r="I4190" s="19" t="n">
        <x:v>72</x:v>
      </x:c>
      <x:c r="J4190" s="21" t="n">
        <x:v>4</x:v>
      </x:c>
      <x:c r="K4190" s="18" t="n">
        <x:f>'05 Cargo Register'!K158</x:f>
        <x:v>112.5</x:v>
      </x:c>
      <x:c r="L4190" s="18" t="n">
        <x:f>'05 Cargo Register'!N158</x:f>
        <x:v>8</x:v>
      </x:c>
      <x:c r="M4190" s="18" t="n">
        <x:f>'05 Cargo Register'!O158</x:f>
        <x:v>352</x:v>
      </x:c>
      <x:c r="N4190" s="18" t="n">
        <x:f>J4190*K4190</x:f>
        <x:v>450</x:v>
      </x:c>
      <x:c r="O4190" s="18" t="n">
        <x:f>J4190*L4190</x:f>
        <x:v>32</x:v>
      </x:c>
      <x:c r="P4190" s="18" t="n">
        <x:f>J4190*M4190</x:f>
        <x:v>1408</x:v>
      </x:c>
      <x:c r="Q4190" s="22" t="n">
        <x:f>'01 Controls'!$E$31*'02 Cargo Classes'!$M$13</x:f>
        <x:v>0</x:v>
      </x:c>
      <x:c r="R4190" s="22" t="n">
        <x:f>'01 Controls'!$F$31*'02 Cargo Classes'!$N$13</x:f>
        <x:v>0.8999999999999999</x:v>
      </x:c>
      <x:c r="S4190" s="22" t="n">
        <x:f>'01 Controls'!$G$31*'02 Cargo Classes'!$O$13</x:f>
        <x:v>0</x:v>
      </x:c>
      <x:c r="T4190" s="22" t="n">
        <x:f>'01 Controls'!$H$31*'02 Cargo Classes'!$P$13</x:f>
        <x:v>0.1</x:v>
      </x:c>
      <x:c r="U4190" s="22" t="n">
        <x:f>SUM(Q4190:T4190)</x:f>
        <x:v>0.9999999999999999</x:v>
      </x:c>
      <x:c r="V4190" s="18" t="n">
        <x:f>IF(U4190=0,0,N4190*Q4190/U4190)</x:f>
        <x:v>0</x:v>
      </x:c>
      <x:c r="W4190" s="18" t="n">
        <x:f>IF(U4190=0,0,P4190*Q4190/U4190)</x:f>
        <x:v>0</x:v>
      </x:c>
      <x:c r="X4190" s="18" t="n">
        <x:f>MAX(V4190,W4190*'01 Controls'!$E$12)</x:f>
        <x:v>0</x:v>
      </x:c>
      <x:c r="Y4190" s="18" t="n">
        <x:f>IF(U4190=0,0,N4190*R4190/U4190)</x:f>
        <x:v>405</x:v>
      </x:c>
      <x:c r="Z4190" s="18" t="n">
        <x:f>IF(U4190=0,0,P4190*R4190/U4190)</x:f>
        <x:v>1267.2</x:v>
      </x:c>
      <x:c r="AA4190" s="18" t="n">
        <x:f>MAX(Y4190,Z4190*'01 Controls'!$E$13)</x:f>
        <x:v>405</x:v>
      </x:c>
      <x:c r="AB4190" s="18" t="n">
        <x:f>IF(U4190=0,0,N4190*S4190/U4190)</x:f>
        <x:v>0</x:v>
      </x:c>
      <x:c r="AC4190" s="18" t="n">
        <x:f>IF(U4190=0,0,P4190*S4190/U4190)</x:f>
        <x:v>0</x:v>
      </x:c>
      <x:c r="AD4190" s="18" t="n">
        <x:f>MAX(AB4190,AC4190*'01 Controls'!$E$14)</x:f>
        <x:v>0</x:v>
      </x:c>
      <x:c r="AE4190" s="18" t="n">
        <x:f>IF(U4190=0,0,N4190*T4190/U4190)</x:f>
        <x:v>45.00000000000001</x:v>
      </x:c>
      <x:c r="AF4190" s="18" t="n">
        <x:f>IF(U4190=0,0,P4190*T4190/U4190)</x:f>
        <x:v>140.80000000000004</x:v>
      </x:c>
      <x:c r="AG4190" s="18" t="n">
        <x:f>MAX(AE4190,AF4190*'01 Controls'!$E$15)</x:f>
        <x:v>45.00000000000001</x:v>
      </x:c>
      <x:c r="AH4190" s="18" t="n">
        <x:f>SUM(V4190,Y4190,AB4190,AE4190)</x:f>
        <x:v>450</x:v>
      </x:c>
      <x:c r="AI4190" s="18" t="n">
        <x:f>N4190-AH4190</x:f>
        <x:v>0</x:v>
      </x:c>
      <x:c r="AJ4190" s="18" t="n">
        <x:f>V4190*INDEX('07 Mode Capacity'!$P$6:$P$17,MATCH("AIR-"&amp;I4190,'07 Mode Capacity'!$C$6:$C$17,0))</x:f>
        <x:v>0</x:v>
      </x:c>
      <x:c r="AK4190" s="18" t="n">
        <x:f>Y4190*INDEX('07 Mode Capacity'!$P$6:$P$17,MATCH("OCEAN-"&amp;I4190,'07 Mode Capacity'!$C$6:$C$17,0))</x:f>
        <x:v>317.021031135632</x:v>
      </x:c>
      <x:c r="AL4190" s="18" t="n">
        <x:f>AB4190*INDEX('07 Mode Capacity'!$P$6:$P$17,MATCH("LAND-"&amp;I4190,'07 Mode Capacity'!$C$6:$C$17,0))</x:f>
        <x:v>0</x:v>
      </x:c>
      <x:c r="AM4190" s="18" t="n">
        <x:f>AE4190*INDEX('07 Mode Capacity'!$P$6:$P$17,MATCH("INLAND-"&amp;I4190,'07 Mode Capacity'!$C$6:$C$17,0))</x:f>
        <x:v>45.00000000000001</x:v>
      </x:c>
      <x:c r="AN4190" s="18" t="n">
        <x:f>SUM(AJ4190:AM4190)</x:f>
        <x:v>362.021031135632</x:v>
      </x:c>
      <x:c r="AO4190" s="17" t="n">
        <x:f>IF(N4190=0,1,AN4190/N4190)</x:f>
        <x:v>0.8044911803014044</x:v>
      </x:c>
      <x:c r="AP4190" s="11" t="str">
        <x:f>IF(AO4190&gt;='01 Controls'!$E$16,"PASS","FAIL")</x:f>
        <x:v>FAIL</x:v>
      </x:c>
      <x:c r="AQ4190" s="11" t="str">
        <x:v>UNQUANTIFIED</x:v>
      </x:c>
      <x:c r="AR4190" s="11" t="str">
        <x:v>Position-class planning record; serial item and receiver open</x:v>
      </x:c>
      <x:c r="AS4190" s="26"/>
      <x:c r="AT4190" s="26"/>
    </x:row>
    <x:row r="4191">
      <x:c r="C4191" s="11" t="str">
        <x:v>G2-A-AMG-BLK-08</x:v>
      </x:c>
      <x:c r="D4191" s="11" t="str">
        <x:v>G2</x:v>
      </x:c>
      <x:c r="E4191" s="11" t="str">
        <x:v>Regional flood and displacement</x:v>
      </x:c>
      <x:c r="F4191" s="11" t="str">
        <x:v>A-AMG</x:v>
      </x:c>
      <x:c r="G4191" s="11" t="str">
        <x:v>Aeromedical movement group</x:v>
      </x:c>
      <x:c r="H4191" s="11" t="str">
        <x:v>BLK-08</x:v>
      </x:c>
      <x:c r="I4191" s="19" t="n">
        <x:v>48</x:v>
      </x:c>
      <x:c r="J4191" s="21" t="n">
        <x:v>4</x:v>
      </x:c>
      <x:c r="K4191" s="18" t="n">
        <x:f>'05 Cargo Register'!K159</x:f>
        <x:v>56.25</x:v>
      </x:c>
      <x:c r="L4191" s="18" t="n">
        <x:f>'05 Cargo Register'!N159</x:f>
        <x:v>9</x:v>
      </x:c>
      <x:c r="M4191" s="18" t="n">
        <x:f>'05 Cargo Register'!O159</x:f>
        <x:v>459</x:v>
      </x:c>
      <x:c r="N4191" s="18" t="n">
        <x:f>J4191*K4191</x:f>
        <x:v>225</x:v>
      </x:c>
      <x:c r="O4191" s="18" t="n">
        <x:f>J4191*L4191</x:f>
        <x:v>36</x:v>
      </x:c>
      <x:c r="P4191" s="18" t="n">
        <x:f>J4191*M4191</x:f>
        <x:v>1836</x:v>
      </x:c>
      <x:c r="Q4191" s="22" t="n">
        <x:f>'01 Controls'!$E$31*'02 Cargo Classes'!$M$14</x:f>
        <x:v>0.15</x:v>
      </x:c>
      <x:c r="R4191" s="22" t="n">
        <x:f>'01 Controls'!$F$31*'02 Cargo Classes'!$N$14</x:f>
        <x:v>0.6000000000000001</x:v>
      </x:c>
      <x:c r="S4191" s="22" t="n">
        <x:f>'01 Controls'!$G$31*'02 Cargo Classes'!$O$14</x:f>
        <x:v>0</x:v>
      </x:c>
      <x:c r="T4191" s="22" t="n">
        <x:f>'01 Controls'!$H$31*'02 Cargo Classes'!$P$14</x:f>
        <x:v>0.05</x:v>
      </x:c>
      <x:c r="U4191" s="22" t="n">
        <x:f>SUM(Q4191:T4191)</x:f>
        <x:v>0.8000000000000002</x:v>
      </x:c>
      <x:c r="V4191" s="18" t="n">
        <x:f>IF(U4191=0,0,N4191*Q4191/U4191)</x:f>
        <x:v>42.18749999999999</x:v>
      </x:c>
      <x:c r="W4191" s="18" t="n">
        <x:f>IF(U4191=0,0,P4191*Q4191/U4191)</x:f>
        <x:v>344.2499999999999</x:v>
      </x:c>
      <x:c r="X4191" s="18" t="n">
        <x:f>MAX(V4191,W4191*'01 Controls'!$E$12)</x:f>
        <x:v>86.06249999999997</x:v>
      </x:c>
      <x:c r="Y4191" s="18" t="n">
        <x:f>IF(U4191=0,0,N4191*R4191/U4191)</x:f>
        <x:v>168.75</x:v>
      </x:c>
      <x:c r="Z4191" s="18" t="n">
        <x:f>IF(U4191=0,0,P4191*R4191/U4191)</x:f>
        <x:v>1377</x:v>
      </x:c>
      <x:c r="AA4191" s="18" t="n">
        <x:f>MAX(Y4191,Z4191*'01 Controls'!$E$13)</x:f>
        <x:v>206.54999999999998</x:v>
      </x:c>
      <x:c r="AB4191" s="18" t="n">
        <x:f>IF(U4191=0,0,N4191*S4191/U4191)</x:f>
        <x:v>0</x:v>
      </x:c>
      <x:c r="AC4191" s="18" t="n">
        <x:f>IF(U4191=0,0,P4191*S4191/U4191)</x:f>
        <x:v>0</x:v>
      </x:c>
      <x:c r="AD4191" s="18" t="n">
        <x:f>MAX(AB4191,AC4191*'01 Controls'!$E$14)</x:f>
        <x:v>0</x:v>
      </x:c>
      <x:c r="AE4191" s="18" t="n">
        <x:f>IF(U4191=0,0,N4191*T4191/U4191)</x:f>
        <x:v>14.062499999999996</x:v>
      </x:c>
      <x:c r="AF4191" s="18" t="n">
        <x:f>IF(U4191=0,0,P4191*T4191/U4191)</x:f>
        <x:v>114.74999999999999</x:v>
      </x:c>
      <x:c r="AG4191" s="18" t="n">
        <x:f>MAX(AE4191,AF4191*'01 Controls'!$E$15)</x:f>
        <x:v>20.654999999999998</x:v>
      </x:c>
      <x:c r="AH4191" s="18" t="n">
        <x:f>SUM(V4191,Y4191,AB4191,AE4191)</x:f>
        <x:v>225</x:v>
      </x:c>
      <x:c r="AI4191" s="18" t="n">
        <x:f>N4191-AH4191</x:f>
        <x:v>0</x:v>
      </x:c>
      <x:c r="AJ4191" s="18" t="n">
        <x:f>V4191*INDEX('07 Mode Capacity'!$P$6:$P$17,MATCH("AIR-"&amp;I4191,'07 Mode Capacity'!$C$6:$C$17,0))</x:f>
        <x:v>11.826660584079532</x:v>
      </x:c>
      <x:c r="AK4191" s="18" t="n">
        <x:f>Y4191*INDEX('07 Mode Capacity'!$P$6:$P$17,MATCH("OCEAN-"&amp;I4191,'07 Mode Capacity'!$C$6:$C$17,0))</x:f>
        <x:v>14.788622275792457</x:v>
      </x:c>
      <x:c r="AL4191" s="18" t="n">
        <x:f>AB4191*INDEX('07 Mode Capacity'!$P$6:$P$17,MATCH("LAND-"&amp;I4191,'07 Mode Capacity'!$C$6:$C$17,0))</x:f>
        <x:v>0</x:v>
      </x:c>
      <x:c r="AM4191" s="18" t="n">
        <x:f>AE4191*INDEX('07 Mode Capacity'!$P$6:$P$17,MATCH("INLAND-"&amp;I4191,'07 Mode Capacity'!$C$6:$C$17,0))</x:f>
        <x:v>8.87673330182326</x:v>
      </x:c>
      <x:c r="AN4191" s="18" t="n">
        <x:f>SUM(AJ4191:AM4191)</x:f>
        <x:v>35.49201616169525</x:v>
      </x:c>
      <x:c r="AO4191" s="17" t="n">
        <x:f>IF(N4191=0,1,AN4191/N4191)</x:f>
        <x:v>0.15774229405197887</x:v>
      </x:c>
      <x:c r="AP4191" s="11" t="str">
        <x:f>IF(AO4191&gt;='01 Controls'!$E$16,"PASS","FAIL")</x:f>
        <x:v>FAIL</x:v>
      </x:c>
      <x:c r="AQ4191" s="11" t="str">
        <x:v>UNQUANTIFIED</x:v>
      </x:c>
      <x:c r="AR4191" s="11" t="str">
        <x:v>Position-class planning record; serial item and receiver open</x:v>
      </x:c>
      <x:c r="AS4191" s="26"/>
      <x:c r="AT4191" s="26"/>
    </x:row>
    <x:row r="4192">
      <x:c r="C4192" s="11" t="str">
        <x:v>G2-A-AMG-OOG-80</x:v>
      </x:c>
      <x:c r="D4192" s="11" t="str">
        <x:v>G2</x:v>
      </x:c>
      <x:c r="E4192" s="11" t="str">
        <x:v>Regional flood and displacement</x:v>
      </x:c>
      <x:c r="F4192" s="11" t="str">
        <x:v>A-AMG</x:v>
      </x:c>
      <x:c r="G4192" s="11" t="str">
        <x:v>Aeromedical movement group</x:v>
      </x:c>
      <x:c r="H4192" s="11" t="str">
        <x:v>OOG-80</x:v>
      </x:c>
      <x:c r="I4192" s="19" t="n">
        <x:v>72</x:v>
      </x:c>
      <x:c r="J4192" s="21" t="n">
        <x:v>4</x:v>
      </x:c>
      <x:c r="K4192" s="18" t="n">
        <x:f>'05 Cargo Register'!K160</x:f>
        <x:v>562.5</x:v>
      </x:c>
      <x:c r="L4192" s="18" t="n">
        <x:f>'05 Cargo Register'!N160</x:f>
        <x:v>10</x:v>
      </x:c>
      <x:c r="M4192" s="18" t="n">
        <x:f>'05 Cargo Register'!O160</x:f>
        <x:v>1760</x:v>
      </x:c>
      <x:c r="N4192" s="18" t="n">
        <x:f>J4192*K4192</x:f>
        <x:v>2250</x:v>
      </x:c>
      <x:c r="O4192" s="18" t="n">
        <x:f>J4192*L4192</x:f>
        <x:v>40</x:v>
      </x:c>
      <x:c r="P4192" s="18" t="n">
        <x:f>J4192*M4192</x:f>
        <x:v>7040</x:v>
      </x:c>
      <x:c r="Q4192" s="22" t="n">
        <x:f>'01 Controls'!$E$31*'02 Cargo Classes'!$M$15</x:f>
        <x:v>0</x:v>
      </x:c>
      <x:c r="R4192" s="22" t="n">
        <x:f>'01 Controls'!$F$31*'02 Cargo Classes'!$N$15</x:f>
        <x:v>1.5</x:v>
      </x:c>
      <x:c r="S4192" s="22" t="n">
        <x:f>'01 Controls'!$G$31*'02 Cargo Classes'!$O$15</x:f>
        <x:v>0</x:v>
      </x:c>
      <x:c r="T4192" s="22" t="n">
        <x:f>'01 Controls'!$H$31*'02 Cargo Classes'!$P$15</x:f>
        <x:v>0.05</x:v>
      </x:c>
      <x:c r="U4192" s="22" t="n">
        <x:f>SUM(Q4192:T4192)</x:f>
        <x:v>1.55</x:v>
      </x:c>
      <x:c r="V4192" s="18" t="n">
        <x:f>IF(U4192=0,0,N4192*Q4192/U4192)</x:f>
        <x:v>0</x:v>
      </x:c>
      <x:c r="W4192" s="18" t="n">
        <x:f>IF(U4192=0,0,P4192*Q4192/U4192)</x:f>
        <x:v>0</x:v>
      </x:c>
      <x:c r="X4192" s="18" t="n">
        <x:f>MAX(V4192,W4192*'01 Controls'!$E$12)</x:f>
        <x:v>0</x:v>
      </x:c>
      <x:c r="Y4192" s="18" t="n">
        <x:f>IF(U4192=0,0,N4192*R4192/U4192)</x:f>
        <x:v>2177.4193548387098</x:v>
      </x:c>
      <x:c r="Z4192" s="18" t="n">
        <x:f>IF(U4192=0,0,P4192*R4192/U4192)</x:f>
        <x:v>6812.903225806452</x:v>
      </x:c>
      <x:c r="AA4192" s="18" t="n">
        <x:f>MAX(Y4192,Z4192*'01 Controls'!$E$13)</x:f>
        <x:v>2177.4193548387098</x:v>
      </x:c>
      <x:c r="AB4192" s="18" t="n">
        <x:f>IF(U4192=0,0,N4192*S4192/U4192)</x:f>
        <x:v>0</x:v>
      </x:c>
      <x:c r="AC4192" s="18" t="n">
        <x:f>IF(U4192=0,0,P4192*S4192/U4192)</x:f>
        <x:v>0</x:v>
      </x:c>
      <x:c r="AD4192" s="18" t="n">
        <x:f>MAX(AB4192,AC4192*'01 Controls'!$E$14)</x:f>
        <x:v>0</x:v>
      </x:c>
      <x:c r="AE4192" s="18" t="n">
        <x:f>IF(U4192=0,0,N4192*T4192/U4192)</x:f>
        <x:v>72.58064516129032</x:v>
      </x:c>
      <x:c r="AF4192" s="18" t="n">
        <x:f>IF(U4192=0,0,P4192*T4192/U4192)</x:f>
        <x:v>227.09677419354838</x:v>
      </x:c>
      <x:c r="AG4192" s="18" t="n">
        <x:f>MAX(AE4192,AF4192*'01 Controls'!$E$15)</x:f>
        <x:v>72.58064516129032</x:v>
      </x:c>
      <x:c r="AH4192" s="18" t="n">
        <x:f>SUM(V4192,Y4192,AB4192,AE4192)</x:f>
        <x:v>2250</x:v>
      </x:c>
      <x:c r="AI4192" s="18" t="n">
        <x:f>N4192-AH4192</x:f>
        <x:v>0</x:v>
      </x:c>
      <x:c r="AJ4192" s="18" t="n">
        <x:f>V4192*INDEX('07 Mode Capacity'!$P$6:$P$17,MATCH("AIR-"&amp;I4192,'07 Mode Capacity'!$C$6:$C$17,0))</x:f>
        <x:v>0</x:v>
      </x:c>
      <x:c r="AK4192" s="18" t="n">
        <x:f>Y4192*INDEX('07 Mode Capacity'!$P$6:$P$17,MATCH("OCEAN-"&amp;I4192,'07 Mode Capacity'!$C$6:$C$17,0))</x:f>
        <x:v>1704.4141458904944</x:v>
      </x:c>
      <x:c r="AL4192" s="18" t="n">
        <x:f>AB4192*INDEX('07 Mode Capacity'!$P$6:$P$17,MATCH("LAND-"&amp;I4192,'07 Mode Capacity'!$C$6:$C$17,0))</x:f>
        <x:v>0</x:v>
      </x:c>
      <x:c r="AM4192" s="18" t="n">
        <x:f>AE4192*INDEX('07 Mode Capacity'!$P$6:$P$17,MATCH("INLAND-"&amp;I4192,'07 Mode Capacity'!$C$6:$C$17,0))</x:f>
        <x:v>72.58064516129032</x:v>
      </x:c>
      <x:c r="AN4192" s="18" t="n">
        <x:f>SUM(AJ4192:AM4192)</x:f>
        <x:v>1776.9947910517847</x:v>
      </x:c>
      <x:c r="AO4192" s="17" t="n">
        <x:f>IF(N4192=0,1,AN4192/N4192)</x:f>
        <x:v>0.789775462689682</x:v>
      </x:c>
      <x:c r="AP4192" s="11" t="str">
        <x:f>IF(AO4192&gt;='01 Controls'!$E$16,"PASS","FAIL")</x:f>
        <x:v>FAIL</x:v>
      </x:c>
      <x:c r="AQ4192" s="11" t="str">
        <x:v>UNQUANTIFIED</x:v>
      </x:c>
      <x:c r="AR4192" s="11" t="str">
        <x:v>Position-class planning record; serial item and receiver open</x:v>
      </x:c>
      <x:c r="AS4192" s="26"/>
      <x:c r="AT4192" s="26"/>
    </x:row>
    <x:row r="4193">
      <x:c r="C4193" s="11" t="str">
        <x:v>G2-M-POG-APL-45</x:v>
      </x:c>
      <x:c r="D4193" s="11" t="str">
        <x:v>G2</x:v>
      </x:c>
      <x:c r="E4193" s="11" t="str">
        <x:v>Regional flood and displacement</x:v>
      </x:c>
      <x:c r="F4193" s="11" t="str">
        <x:v>M-POG</x:v>
      </x:c>
      <x:c r="G4193" s="11" t="str">
        <x:v>Port-opening group</x:v>
      </x:c>
      <x:c r="H4193" s="11" t="str">
        <x:v>APL-45</x:v>
      </x:c>
      <x:c r="I4193" s="19" t="n">
        <x:v>24</x:v>
      </x:c>
      <x:c r="J4193" s="21" t="n">
        <x:v>6</x:v>
      </x:c>
      <x:c r="K4193" s="18" t="n">
        <x:f>'05 Cargo Register'!K161</x:f>
        <x:v>63</x:v>
      </x:c>
      <x:c r="L4193" s="18" t="n">
        <x:f>'05 Cargo Register'!N161</x:f>
        <x:v>17</x:v>
      </x:c>
      <x:c r="M4193" s="18" t="n">
        <x:f>'05 Cargo Register'!O161</x:f>
        <x:v>127.5</x:v>
      </x:c>
      <x:c r="N4193" s="18" t="n">
        <x:f>J4193*K4193</x:f>
        <x:v>378</x:v>
      </x:c>
      <x:c r="O4193" s="18" t="n">
        <x:f>J4193*L4193</x:f>
        <x:v>102</x:v>
      </x:c>
      <x:c r="P4193" s="18" t="n">
        <x:f>J4193*M4193</x:f>
        <x:v>765</x:v>
      </x:c>
      <x:c r="Q4193" s="22" t="n">
        <x:f>'01 Controls'!$E$31*'02 Cargo Classes'!$M$6</x:f>
        <x:v>0.44999999999999996</x:v>
      </x:c>
      <x:c r="R4193" s="22" t="n">
        <x:f>'01 Controls'!$F$31*'02 Cargo Classes'!$N$6</x:f>
        <x:v>0.30000000000000004</x:v>
      </x:c>
      <x:c r="S4193" s="22" t="n">
        <x:f>'01 Controls'!$G$31*'02 Cargo Classes'!$O$6</x:f>
        <x:v>0</x:v>
      </x:c>
      <x:c r="T4193" s="22" t="n">
        <x:f>'01 Controls'!$H$31*'02 Cargo Classes'!$P$6</x:f>
        <x:v>0.03</x:v>
      </x:c>
      <x:c r="U4193" s="22" t="n">
        <x:f>SUM(Q4193:T4193)</x:f>
        <x:v>0.78</x:v>
      </x:c>
      <x:c r="V4193" s="18" t="n">
        <x:f>IF(U4193=0,0,N4193*Q4193/U4193)</x:f>
        <x:v>218.07692307692307</x:v>
      </x:c>
      <x:c r="W4193" s="18" t="n">
        <x:f>IF(U4193=0,0,P4193*Q4193/U4193)</x:f>
        <x:v>441.34615384615375</x:v>
      </x:c>
      <x:c r="X4193" s="18" t="n">
        <x:f>MAX(V4193,W4193*'01 Controls'!$E$12)</x:f>
        <x:v>218.07692307692307</x:v>
      </x:c>
      <x:c r="Y4193" s="18" t="n">
        <x:f>IF(U4193=0,0,N4193*R4193/U4193)</x:f>
        <x:v>145.38461538461542</x:v>
      </x:c>
      <x:c r="Z4193" s="18" t="n">
        <x:f>IF(U4193=0,0,P4193*R4193/U4193)</x:f>
        <x:v>294.2307692307693</x:v>
      </x:c>
      <x:c r="AA4193" s="18" t="n">
        <x:f>MAX(Y4193,Z4193*'01 Controls'!$E$13)</x:f>
        <x:v>145.38461538461542</x:v>
      </x:c>
      <x:c r="AB4193" s="18" t="n">
        <x:f>IF(U4193=0,0,N4193*S4193/U4193)</x:f>
        <x:v>0</x:v>
      </x:c>
      <x:c r="AC4193" s="18" t="n">
        <x:f>IF(U4193=0,0,P4193*S4193/U4193)</x:f>
        <x:v>0</x:v>
      </x:c>
      <x:c r="AD4193" s="18" t="n">
        <x:f>MAX(AB4193,AC4193*'01 Controls'!$E$14)</x:f>
        <x:v>0</x:v>
      </x:c>
      <x:c r="AE4193" s="18" t="n">
        <x:f>IF(U4193=0,0,N4193*T4193/U4193)</x:f>
        <x:v>14.538461538461538</x:v>
      </x:c>
      <x:c r="AF4193" s="18" t="n">
        <x:f>IF(U4193=0,0,P4193*T4193/U4193)</x:f>
        <x:v>29.42307692307692</x:v>
      </x:c>
      <x:c r="AG4193" s="18" t="n">
        <x:f>MAX(AE4193,AF4193*'01 Controls'!$E$15)</x:f>
        <x:v>14.538461538461538</x:v>
      </x:c>
      <x:c r="AH4193" s="18" t="n">
        <x:f>SUM(V4193,Y4193,AB4193,AE4193)</x:f>
        <x:v>378</x:v>
      </x:c>
      <x:c r="AI4193" s="18" t="n">
        <x:f>N4193-AH4193</x:f>
        <x:v>0</x:v>
      </x:c>
      <x:c r="AJ4193" s="18" t="n">
        <x:f>V4193*INDEX('07 Mode Capacity'!$P$6:$P$17,MATCH("AIR-"&amp;I4193,'07 Mode Capacity'!$C$6:$C$17,0))</x:f>
        <x:v>44.250875563322694</x:v>
      </x:c>
      <x:c r="AK4193" s="18" t="n">
        <x:f>Y4193*INDEX('07 Mode Capacity'!$P$6:$P$17,MATCH("OCEAN-"&amp;I4193,'07 Mode Capacity'!$C$6:$C$17,0))</x:f>
        <x:v>21.820638674098102</x:v>
      </x:c>
      <x:c r="AL4193" s="18" t="n">
        <x:f>AB4193*INDEX('07 Mode Capacity'!$P$6:$P$17,MATCH("LAND-"&amp;I4193,'07 Mode Capacity'!$C$6:$C$17,0))</x:f>
        <x:v>0</x:v>
      </x:c>
      <x:c r="AM4193" s="18" t="n">
        <x:f>AE4193*INDEX('07 Mode Capacity'!$P$6:$P$17,MATCH("INLAND-"&amp;I4193,'07 Mode Capacity'!$C$6:$C$17,0))</x:f>
        <x:v>14.538461538461538</x:v>
      </x:c>
      <x:c r="AN4193" s="18" t="n">
        <x:f>SUM(AJ4193:AM4193)</x:f>
        <x:v>80.60997577588233</x:v>
      </x:c>
      <x:c r="AO4193" s="17" t="n">
        <x:f>IF(N4193=0,1,AN4193/N4193)</x:f>
        <x:v>0.2132539041690009</x:v>
      </x:c>
      <x:c r="AP4193" s="11" t="str">
        <x:f>IF(AO4193&gt;='01 Controls'!$E$16,"PASS","FAIL")</x:f>
        <x:v>FAIL</x:v>
      </x:c>
      <x:c r="AQ4193" s="11" t="str">
        <x:v>UNQUANTIFIED</x:v>
      </x:c>
      <x:c r="AR4193" s="11" t="str">
        <x:v>Position-class planning record; serial item and receiver open</x:v>
      </x:c>
      <x:c r="AS4193" s="26"/>
      <x:c r="AT4193" s="26"/>
    </x:row>
    <x:row r="4194">
      <x:c r="C4194" s="11" t="str">
        <x:v>G2-M-POG-ISO-18</x:v>
      </x:c>
      <x:c r="D4194" s="11" t="str">
        <x:v>G2</x:v>
      </x:c>
      <x:c r="E4194" s="11" t="str">
        <x:v>Regional flood and displacement</x:v>
      </x:c>
      <x:c r="F4194" s="11" t="str">
        <x:v>M-POG</x:v>
      </x:c>
      <x:c r="G4194" s="11" t="str">
        <x:v>Port-opening group</x:v>
      </x:c>
      <x:c r="H4194" s="11" t="str">
        <x:v>ISO-18</x:v>
      </x:c>
      <x:c r="I4194" s="19" t="n">
        <x:v>48</x:v>
      </x:c>
      <x:c r="J4194" s="21" t="n">
        <x:v>6</x:v>
      </x:c>
      <x:c r="K4194" s="18" t="n">
        <x:f>'05 Cargo Register'!K162</x:f>
        <x:v>252</x:v>
      </x:c>
      <x:c r="L4194" s="18" t="n">
        <x:f>'05 Cargo Register'!N162</x:f>
        <x:v>17</x:v>
      </x:c>
      <x:c r="M4194" s="18" t="n">
        <x:f>'05 Cargo Register'!O162</x:f>
        <x:v>448.8</x:v>
      </x:c>
      <x:c r="N4194" s="18" t="n">
        <x:f>J4194*K4194</x:f>
        <x:v>1512</x:v>
      </x:c>
      <x:c r="O4194" s="18" t="n">
        <x:f>J4194*L4194</x:f>
        <x:v>102</x:v>
      </x:c>
      <x:c r="P4194" s="18" t="n">
        <x:f>J4194*M4194</x:f>
        <x:v>2692.8</x:v>
      </x:c>
      <x:c r="Q4194" s="22" t="n">
        <x:f>'01 Controls'!$E$31*'02 Cargo Classes'!$M$7</x:f>
        <x:v>0.03</x:v>
      </x:c>
      <x:c r="R4194" s="22" t="n">
        <x:f>'01 Controls'!$F$31*'02 Cargo Classes'!$N$7</x:f>
        <x:v>0.75</x:v>
      </x:c>
      <x:c r="S4194" s="22" t="n">
        <x:f>'01 Controls'!$G$31*'02 Cargo Classes'!$O$7</x:f>
        <x:v>0</x:v>
      </x:c>
      <x:c r="T4194" s="22" t="n">
        <x:f>'01 Controls'!$H$31*'02 Cargo Classes'!$P$7</x:f>
        <x:v>0.08000000000000002</x:v>
      </x:c>
      <x:c r="U4194" s="22" t="n">
        <x:f>SUM(Q4194:T4194)</x:f>
        <x:v>0.8600000000000001</x:v>
      </x:c>
      <x:c r="V4194" s="18" t="n">
        <x:f>IF(U4194=0,0,N4194*Q4194/U4194)</x:f>
        <x:v>52.74418604651162</x:v>
      </x:c>
      <x:c r="W4194" s="18" t="n">
        <x:f>IF(U4194=0,0,P4194*Q4194/U4194)</x:f>
        <x:v>93.93488372093023</x:v>
      </x:c>
      <x:c r="X4194" s="18" t="n">
        <x:f>MAX(V4194,W4194*'01 Controls'!$E$12)</x:f>
        <x:v>52.74418604651162</x:v>
      </x:c>
      <x:c r="Y4194" s="18" t="n">
        <x:f>IF(U4194=0,0,N4194*R4194/U4194)</x:f>
        <x:v>1318.6046511627906</x:v>
      </x:c>
      <x:c r="Z4194" s="18" t="n">
        <x:f>IF(U4194=0,0,P4194*R4194/U4194)</x:f>
        <x:v>2348.3720930232557</x:v>
      </x:c>
      <x:c r="AA4194" s="18" t="n">
        <x:f>MAX(Y4194,Z4194*'01 Controls'!$E$13)</x:f>
        <x:v>1318.6046511627906</x:v>
      </x:c>
      <x:c r="AB4194" s="18" t="n">
        <x:f>IF(U4194=0,0,N4194*S4194/U4194)</x:f>
        <x:v>0</x:v>
      </x:c>
      <x:c r="AC4194" s="18" t="n">
        <x:f>IF(U4194=0,0,P4194*S4194/U4194)</x:f>
        <x:v>0</x:v>
      </x:c>
      <x:c r="AD4194" s="18" t="n">
        <x:f>MAX(AB4194,AC4194*'01 Controls'!$E$14)</x:f>
        <x:v>0</x:v>
      </x:c>
      <x:c r="AE4194" s="18" t="n">
        <x:f>IF(U4194=0,0,N4194*T4194/U4194)</x:f>
        <x:v>140.6511627906977</x:v>
      </x:c>
      <x:c r="AF4194" s="18" t="n">
        <x:f>IF(U4194=0,0,P4194*T4194/U4194)</x:f>
        <x:v>250.493023255814</x:v>
      </x:c>
      <x:c r="AG4194" s="18" t="n">
        <x:f>MAX(AE4194,AF4194*'01 Controls'!$E$15)</x:f>
        <x:v>140.6511627906977</x:v>
      </x:c>
      <x:c r="AH4194" s="18" t="n">
        <x:f>SUM(V4194,Y4194,AB4194,AE4194)</x:f>
        <x:v>1512</x:v>
      </x:c>
      <x:c r="AI4194" s="18" t="n">
        <x:f>N4194-AH4194</x:f>
        <x:v>0</x:v>
      </x:c>
      <x:c r="AJ4194" s="18" t="n">
        <x:f>V4194*INDEX('07 Mode Capacity'!$P$6:$P$17,MATCH("AIR-"&amp;I4194,'07 Mode Capacity'!$C$6:$C$17,0))</x:f>
        <x:v>14.786076116281759</x:v>
      </x:c>
      <x:c r="AK4194" s="18" t="n">
        <x:f>Y4194*INDEX('07 Mode Capacity'!$P$6:$P$17,MATCH("OCEAN-"&amp;I4194,'07 Mode Capacity'!$C$6:$C$17,0))</x:f>
        <x:v>115.5576066201457</x:v>
      </x:c>
      <x:c r="AL4194" s="18" t="n">
        <x:f>AB4194*INDEX('07 Mode Capacity'!$P$6:$P$17,MATCH("LAND-"&amp;I4194,'07 Mode Capacity'!$C$6:$C$17,0))</x:f>
        <x:v>0</x:v>
      </x:c>
      <x:c r="AM4194" s="18" t="n">
        <x:f>AE4194*INDEX('07 Mode Capacity'!$P$6:$P$17,MATCH("INLAND-"&amp;I4194,'07 Mode Capacity'!$C$6:$C$17,0))</x:f>
        <x:v>88.78384787088719</x:v>
      </x:c>
      <x:c r="AN4194" s="18" t="n">
        <x:f>SUM(AJ4194:AM4194)</x:f>
        <x:v>219.12753060731467</x:v>
      </x:c>
      <x:c r="AO4194" s="17" t="n">
        <x:f>IF(N4194=0,1,AN4194/N4194)</x:f>
        <x:v>0.14492561548102822</x:v>
      </x:c>
      <x:c r="AP4194" s="11" t="str">
        <x:f>IF(AO4194&gt;='01 Controls'!$E$16,"PASS","FAIL")</x:f>
        <x:v>FAIL</x:v>
      </x:c>
      <x:c r="AQ4194" s="11" t="str">
        <x:v>UNQUANTIFIED</x:v>
      </x:c>
      <x:c r="AR4194" s="11" t="str">
        <x:v>Position-class planning record; serial item and receiver open</x:v>
      </x:c>
      <x:c r="AS4194" s="26"/>
      <x:c r="AT4194" s="26"/>
    </x:row>
    <x:row r="4195">
      <x:c r="C4195" s="11" t="str">
        <x:v>G2-M-POG-COL-12</x:v>
      </x:c>
      <x:c r="D4195" s="11" t="str">
        <x:v>G2</x:v>
      </x:c>
      <x:c r="E4195" s="11" t="str">
        <x:v>Regional flood and displacement</x:v>
      </x:c>
      <x:c r="F4195" s="11" t="str">
        <x:v>M-POG</x:v>
      </x:c>
      <x:c r="G4195" s="11" t="str">
        <x:v>Port-opening group</x:v>
      </x:c>
      <x:c r="H4195" s="11" t="str">
        <x:v>COL-12</x:v>
      </x:c>
      <x:c r="I4195" s="19" t="n">
        <x:v>24</x:v>
      </x:c>
      <x:c r="J4195" s="21" t="n">
        <x:v>6</x:v>
      </x:c>
      <x:c r="K4195" s="18" t="n">
        <x:f>'05 Cargo Register'!K163</x:f>
        <x:v>42</x:v>
      </x:c>
      <x:c r="L4195" s="18" t="n">
        <x:f>'05 Cargo Register'!N163</x:f>
        <x:v>5</x:v>
      </x:c>
      <x:c r="M4195" s="18" t="n">
        <x:f>'05 Cargo Register'!O163</x:f>
        <x:v>132</x:v>
      </x:c>
      <x:c r="N4195" s="18" t="n">
        <x:f>J4195*K4195</x:f>
        <x:v>252</x:v>
      </x:c>
      <x:c r="O4195" s="18" t="n">
        <x:f>J4195*L4195</x:f>
        <x:v>30</x:v>
      </x:c>
      <x:c r="P4195" s="18" t="n">
        <x:f>J4195*M4195</x:f>
        <x:v>792</x:v>
      </x:c>
      <x:c r="Q4195" s="22" t="n">
        <x:f>'01 Controls'!$E$31*'02 Cargo Classes'!$M$8</x:f>
        <x:v>0.3</x:v>
      </x:c>
      <x:c r="R4195" s="22" t="n">
        <x:f>'01 Controls'!$F$31*'02 Cargo Classes'!$N$8</x:f>
        <x:v>0.5249999999999999</x:v>
      </x:c>
      <x:c r="S4195" s="22" t="n">
        <x:f>'01 Controls'!$G$31*'02 Cargo Classes'!$O$8</x:f>
        <x:v>0</x:v>
      </x:c>
      <x:c r="T4195" s="22" t="n">
        <x:f>'01 Controls'!$H$31*'02 Cargo Classes'!$P$8</x:f>
        <x:v>0.020000000000000004</x:v>
      </x:c>
      <x:c r="U4195" s="22" t="n">
        <x:f>SUM(Q4195:T4195)</x:f>
        <x:v>0.845</x:v>
      </x:c>
      <x:c r="V4195" s="18" t="n">
        <x:f>IF(U4195=0,0,N4195*Q4195/U4195)</x:f>
        <x:v>89.46745562130177</x:v>
      </x:c>
      <x:c r="W4195" s="18" t="n">
        <x:f>IF(U4195=0,0,P4195*Q4195/U4195)</x:f>
        <x:v>281.1834319526627</x:v>
      </x:c>
      <x:c r="X4195" s="18" t="n">
        <x:f>MAX(V4195,W4195*'01 Controls'!$E$12)</x:f>
        <x:v>89.46745562130177</x:v>
      </x:c>
      <x:c r="Y4195" s="18" t="n">
        <x:f>IF(U4195=0,0,N4195*R4195/U4195)</x:f>
        <x:v>156.5680473372781</x:v>
      </x:c>
      <x:c r="Z4195" s="18" t="n">
        <x:f>IF(U4195=0,0,P4195*R4195/U4195)</x:f>
        <x:v>492.0710059171597</x:v>
      </x:c>
      <x:c r="AA4195" s="18" t="n">
        <x:f>MAX(Y4195,Z4195*'01 Controls'!$E$13)</x:f>
        <x:v>156.5680473372781</x:v>
      </x:c>
      <x:c r="AB4195" s="18" t="n">
        <x:f>IF(U4195=0,0,N4195*S4195/U4195)</x:f>
        <x:v>0</x:v>
      </x:c>
      <x:c r="AC4195" s="18" t="n">
        <x:f>IF(U4195=0,0,P4195*S4195/U4195)</x:f>
        <x:v>0</x:v>
      </x:c>
      <x:c r="AD4195" s="18" t="n">
        <x:f>MAX(AB4195,AC4195*'01 Controls'!$E$14)</x:f>
        <x:v>0</x:v>
      </x:c>
      <x:c r="AE4195" s="18" t="n">
        <x:f>IF(U4195=0,0,N4195*T4195/U4195)</x:f>
        <x:v>5.9644970414201195</x:v>
      </x:c>
      <x:c r="AF4195" s="18" t="n">
        <x:f>IF(U4195=0,0,P4195*T4195/U4195)</x:f>
        <x:v>18.745562130177518</x:v>
      </x:c>
      <x:c r="AG4195" s="18" t="n">
        <x:f>MAX(AE4195,AF4195*'01 Controls'!$E$15)</x:f>
        <x:v>5.9644970414201195</x:v>
      </x:c>
      <x:c r="AH4195" s="18" t="n">
        <x:f>SUM(V4195,Y4195,AB4195,AE4195)</x:f>
        <x:v>251.99999999999997</x:v>
      </x:c>
      <x:c r="AI4195" s="18" t="n">
        <x:f>N4195-AH4195</x:f>
        <x:v>2.842170943040401e-14</x:v>
      </x:c>
      <x:c r="AJ4195" s="18" t="n">
        <x:f>V4195*INDEX('07 Mode Capacity'!$P$6:$P$17,MATCH("AIR-"&amp;I4195,'07 Mode Capacity'!$C$6:$C$17,0))</x:f>
        <x:v>18.154205359311874</x:v>
      </x:c>
      <x:c r="AK4195" s="18" t="n">
        <x:f>Y4195*INDEX('07 Mode Capacity'!$P$6:$P$17,MATCH("OCEAN-"&amp;I4195,'07 Mode Capacity'!$C$6:$C$17,0))</x:f>
        <x:v>23.499149341336413</x:v>
      </x:c>
      <x:c r="AL4195" s="18" t="n">
        <x:f>AB4195*INDEX('07 Mode Capacity'!$P$6:$P$17,MATCH("LAND-"&amp;I4195,'07 Mode Capacity'!$C$6:$C$17,0))</x:f>
        <x:v>0</x:v>
      </x:c>
      <x:c r="AM4195" s="18" t="n">
        <x:f>AE4195*INDEX('07 Mode Capacity'!$P$6:$P$17,MATCH("INLAND-"&amp;I4195,'07 Mode Capacity'!$C$6:$C$17,0))</x:f>
        <x:v>5.9644970414201195</x:v>
      </x:c>
      <x:c r="AN4195" s="18" t="n">
        <x:f>SUM(AJ4195:AM4195)</x:f>
        <x:v>47.6178517420684</x:v>
      </x:c>
      <x:c r="AO4195" s="17" t="n">
        <x:f>IF(N4195=0,1,AN4195/N4195)</x:f>
        <x:v>0.18895972913519207</x:v>
      </x:c>
      <x:c r="AP4195" s="11" t="str">
        <x:f>IF(AO4195&gt;='01 Controls'!$E$16,"PASS","FAIL")</x:f>
        <x:v>FAIL</x:v>
      </x:c>
      <x:c r="AQ4195" s="11" t="str">
        <x:v>UNQUANTIFIED</x:v>
      </x:c>
      <x:c r="AR4195" s="11" t="str">
        <x:v>Position-class planning record; serial item and receiver open</x:v>
      </x:c>
      <x:c r="AS4195" s="26"/>
      <x:c r="AT4195" s="26"/>
    </x:row>
    <x:row r="4196">
      <x:c r="C4196" s="11" t="str">
        <x:v>G2-M-POG-BAT-22</x:v>
      </x:c>
      <x:c r="D4196" s="11" t="str">
        <x:v>G2</x:v>
      </x:c>
      <x:c r="E4196" s="11" t="str">
        <x:v>Regional flood and displacement</x:v>
      </x:c>
      <x:c r="F4196" s="11" t="str">
        <x:v>M-POG</x:v>
      </x:c>
      <x:c r="G4196" s="11" t="str">
        <x:v>Port-opening group</x:v>
      </x:c>
      <x:c r="H4196" s="11" t="str">
        <x:v>BAT-22</x:v>
      </x:c>
      <x:c r="I4196" s="19" t="n">
        <x:v>48</x:v>
      </x:c>
      <x:c r="J4196" s="21" t="n">
        <x:v>6</x:v>
      </x:c>
      <x:c r="K4196" s="18" t="n">
        <x:f>'05 Cargo Register'!K164</x:f>
        <x:v>168</x:v>
      </x:c>
      <x:c r="L4196" s="18" t="n">
        <x:f>'05 Cargo Register'!N164</x:f>
        <x:v>10</x:v>
      </x:c>
      <x:c r="M4196" s="18" t="n">
        <x:f>'05 Cargo Register'!O164</x:f>
        <x:v>264</x:v>
      </x:c>
      <x:c r="N4196" s="18" t="n">
        <x:f>J4196*K4196</x:f>
        <x:v>1008</x:v>
      </x:c>
      <x:c r="O4196" s="18" t="n">
        <x:f>J4196*L4196</x:f>
        <x:v>60</x:v>
      </x:c>
      <x:c r="P4196" s="18" t="n">
        <x:f>J4196*M4196</x:f>
        <x:v>1584</x:v>
      </x:c>
      <x:c r="Q4196" s="22" t="n">
        <x:f>'01 Controls'!$E$31*'02 Cargo Classes'!$M$9</x:f>
        <x:v>0</x:v>
      </x:c>
      <x:c r="R4196" s="22" t="n">
        <x:f>'01 Controls'!$F$31*'02 Cargo Classes'!$N$9</x:f>
        <x:v>0.75</x:v>
      </x:c>
      <x:c r="S4196" s="22" t="n">
        <x:f>'01 Controls'!$G$31*'02 Cargo Classes'!$O$9</x:f>
        <x:v>0</x:v>
      </x:c>
      <x:c r="T4196" s="22" t="n">
        <x:f>'01 Controls'!$H$31*'02 Cargo Classes'!$P$9</x:f>
        <x:v>0.05</x:v>
      </x:c>
      <x:c r="U4196" s="22" t="n">
        <x:f>SUM(Q4196:T4196)</x:f>
        <x:v>0.8</x:v>
      </x:c>
      <x:c r="V4196" s="18" t="n">
        <x:f>IF(U4196=0,0,N4196*Q4196/U4196)</x:f>
        <x:v>0</x:v>
      </x:c>
      <x:c r="W4196" s="18" t="n">
        <x:f>IF(U4196=0,0,P4196*Q4196/U4196)</x:f>
        <x:v>0</x:v>
      </x:c>
      <x:c r="X4196" s="18" t="n">
        <x:f>MAX(V4196,W4196*'01 Controls'!$E$12)</x:f>
        <x:v>0</x:v>
      </x:c>
      <x:c r="Y4196" s="18" t="n">
        <x:f>IF(U4196=0,0,N4196*R4196/U4196)</x:f>
        <x:v>945</x:v>
      </x:c>
      <x:c r="Z4196" s="18" t="n">
        <x:f>IF(U4196=0,0,P4196*R4196/U4196)</x:f>
        <x:v>1485</x:v>
      </x:c>
      <x:c r="AA4196" s="18" t="n">
        <x:f>MAX(Y4196,Z4196*'01 Controls'!$E$13)</x:f>
        <x:v>945</x:v>
      </x:c>
      <x:c r="AB4196" s="18" t="n">
        <x:f>IF(U4196=0,0,N4196*S4196/U4196)</x:f>
        <x:v>0</x:v>
      </x:c>
      <x:c r="AC4196" s="18" t="n">
        <x:f>IF(U4196=0,0,P4196*S4196/U4196)</x:f>
        <x:v>0</x:v>
      </x:c>
      <x:c r="AD4196" s="18" t="n">
        <x:f>MAX(AB4196,AC4196*'01 Controls'!$E$14)</x:f>
        <x:v>0</x:v>
      </x:c>
      <x:c r="AE4196" s="18" t="n">
        <x:f>IF(U4196=0,0,N4196*T4196/U4196)</x:f>
        <x:v>63.00000000000001</x:v>
      </x:c>
      <x:c r="AF4196" s="18" t="n">
        <x:f>IF(U4196=0,0,P4196*T4196/U4196)</x:f>
        <x:v>99</x:v>
      </x:c>
      <x:c r="AG4196" s="18" t="n">
        <x:f>MAX(AE4196,AF4196*'01 Controls'!$E$15)</x:f>
        <x:v>63.00000000000001</x:v>
      </x:c>
      <x:c r="AH4196" s="18" t="n">
        <x:f>SUM(V4196,Y4196,AB4196,AE4196)</x:f>
        <x:v>1008</x:v>
      </x:c>
      <x:c r="AI4196" s="18" t="n">
        <x:f>N4196-AH4196</x:f>
        <x:v>0</x:v>
      </x:c>
      <x:c r="AJ4196" s="18" t="n">
        <x:f>V4196*INDEX('07 Mode Capacity'!$P$6:$P$17,MATCH("AIR-"&amp;I4196,'07 Mode Capacity'!$C$6:$C$17,0))</x:f>
        <x:v>0</x:v>
      </x:c>
      <x:c r="AK4196" s="18" t="n">
        <x:f>Y4196*INDEX('07 Mode Capacity'!$P$6:$P$17,MATCH("OCEAN-"&amp;I4196,'07 Mode Capacity'!$C$6:$C$17,0))</x:f>
        <x:v>82.81628474443777</x:v>
      </x:c>
      <x:c r="AL4196" s="18" t="n">
        <x:f>AB4196*INDEX('07 Mode Capacity'!$P$6:$P$17,MATCH("LAND-"&amp;I4196,'07 Mode Capacity'!$C$6:$C$17,0))</x:f>
        <x:v>0</x:v>
      </x:c>
      <x:c r="AM4196" s="18" t="n">
        <x:f>AE4196*INDEX('07 Mode Capacity'!$P$6:$P$17,MATCH("INLAND-"&amp;I4196,'07 Mode Capacity'!$C$6:$C$17,0))</x:f>
        <x:v>39.76776519216822</x:v>
      </x:c>
      <x:c r="AN4196" s="18" t="n">
        <x:f>SUM(AJ4196:AM4196)</x:f>
        <x:v>122.584049936606</x:v>
      </x:c>
      <x:c r="AO4196" s="17" t="n">
        <x:f>IF(N4196=0,1,AN4196/N4196)</x:f>
        <x:v>0.12161116065139484</x:v>
      </x:c>
      <x:c r="AP4196" s="11" t="str">
        <x:f>IF(AO4196&gt;='01 Controls'!$E$16,"PASS","FAIL")</x:f>
        <x:v>FAIL</x:v>
      </x:c>
      <x:c r="AQ4196" s="11" t="str">
        <x:v>UNQUANTIFIED</x:v>
      </x:c>
      <x:c r="AR4196" s="11" t="str">
        <x:v>Position-class planning record; serial item and receiver open</x:v>
      </x:c>
      <x:c r="AS4196" s="26"/>
      <x:c r="AT4196" s="26"/>
    </x:row>
    <x:row r="4197">
      <x:c r="C4197" s="11" t="str">
        <x:v>G2-M-POG-TNK-20</x:v>
      </x:c>
      <x:c r="D4197" s="11" t="str">
        <x:v>G2</x:v>
      </x:c>
      <x:c r="E4197" s="11" t="str">
        <x:v>Regional flood and displacement</x:v>
      </x:c>
      <x:c r="F4197" s="11" t="str">
        <x:v>M-POG</x:v>
      </x:c>
      <x:c r="G4197" s="11" t="str">
        <x:v>Port-opening group</x:v>
      </x:c>
      <x:c r="H4197" s="11" t="str">
        <x:v>TNK-20</x:v>
      </x:c>
      <x:c r="I4197" s="19" t="n">
        <x:v>48</x:v>
      </x:c>
      <x:c r="J4197" s="21" t="n">
        <x:v>6</x:v>
      </x:c>
      <x:c r="K4197" s="18" t="n">
        <x:f>'05 Cargo Register'!K165</x:f>
        <x:v>252</x:v>
      </x:c>
      <x:c r="L4197" s="18" t="n">
        <x:f>'05 Cargo Register'!N165</x:f>
        <x:v>15</x:v>
      </x:c>
      <x:c r="M4197" s="18" t="n">
        <x:f>'05 Cargo Register'!O165</x:f>
        <x:v>318.75</x:v>
      </x:c>
      <x:c r="N4197" s="18" t="n">
        <x:f>J4197*K4197</x:f>
        <x:v>1512</x:v>
      </x:c>
      <x:c r="O4197" s="18" t="n">
        <x:f>J4197*L4197</x:f>
        <x:v>90</x:v>
      </x:c>
      <x:c r="P4197" s="18" t="n">
        <x:f>J4197*M4197</x:f>
        <x:v>1912.5</x:v>
      </x:c>
      <x:c r="Q4197" s="22" t="n">
        <x:f>'01 Controls'!$E$31*'02 Cargo Classes'!$M$10</x:f>
        <x:v>0</x:v>
      </x:c>
      <x:c r="R4197" s="22" t="n">
        <x:f>'01 Controls'!$F$31*'02 Cargo Classes'!$N$10</x:f>
        <x:v>0.8999999999999999</x:v>
      </x:c>
      <x:c r="S4197" s="22" t="n">
        <x:f>'01 Controls'!$G$31*'02 Cargo Classes'!$O$10</x:f>
        <x:v>0</x:v>
      </x:c>
      <x:c r="T4197" s="22" t="n">
        <x:f>'01 Controls'!$H$31*'02 Cargo Classes'!$P$10</x:f>
        <x:v>0.1</x:v>
      </x:c>
      <x:c r="U4197" s="22" t="n">
        <x:f>SUM(Q4197:T4197)</x:f>
        <x:v>0.9999999999999999</x:v>
      </x:c>
      <x:c r="V4197" s="18" t="n">
        <x:f>IF(U4197=0,0,N4197*Q4197/U4197)</x:f>
        <x:v>0</x:v>
      </x:c>
      <x:c r="W4197" s="18" t="n">
        <x:f>IF(U4197=0,0,P4197*Q4197/U4197)</x:f>
        <x:v>0</x:v>
      </x:c>
      <x:c r="X4197" s="18" t="n">
        <x:f>MAX(V4197,W4197*'01 Controls'!$E$12)</x:f>
        <x:v>0</x:v>
      </x:c>
      <x:c r="Y4197" s="18" t="n">
        <x:f>IF(U4197=0,0,N4197*R4197/U4197)</x:f>
        <x:v>1360.8000000000002</x:v>
      </x:c>
      <x:c r="Z4197" s="18" t="n">
        <x:f>IF(U4197=0,0,P4197*R4197/U4197)</x:f>
        <x:v>1721.25</x:v>
      </x:c>
      <x:c r="AA4197" s="18" t="n">
        <x:f>MAX(Y4197,Z4197*'01 Controls'!$E$13)</x:f>
        <x:v>1360.8000000000002</x:v>
      </x:c>
      <x:c r="AB4197" s="18" t="n">
        <x:f>IF(U4197=0,0,N4197*S4197/U4197)</x:f>
        <x:v>0</x:v>
      </x:c>
      <x:c r="AC4197" s="18" t="n">
        <x:f>IF(U4197=0,0,P4197*S4197/U4197)</x:f>
        <x:v>0</x:v>
      </x:c>
      <x:c r="AD4197" s="18" t="n">
        <x:f>MAX(AB4197,AC4197*'01 Controls'!$E$14)</x:f>
        <x:v>0</x:v>
      </x:c>
      <x:c r="AE4197" s="18" t="n">
        <x:f>IF(U4197=0,0,N4197*T4197/U4197)</x:f>
        <x:v>151.20000000000005</x:v>
      </x:c>
      <x:c r="AF4197" s="18" t="n">
        <x:f>IF(U4197=0,0,P4197*T4197/U4197)</x:f>
        <x:v>191.25000000000003</x:v>
      </x:c>
      <x:c r="AG4197" s="18" t="n">
        <x:f>MAX(AE4197,AF4197*'01 Controls'!$E$15)</x:f>
        <x:v>151.20000000000005</x:v>
      </x:c>
      <x:c r="AH4197" s="18" t="n">
        <x:f>SUM(V4197,Y4197,AB4197,AE4197)</x:f>
        <x:v>1512.0000000000002</x:v>
      </x:c>
      <x:c r="AI4197" s="18" t="n">
        <x:f>N4197-AH4197</x:f>
        <x:v>-2.2737367544323206e-13</x:v>
      </x:c>
      <x:c r="AJ4197" s="18" t="n">
        <x:f>V4197*INDEX('07 Mode Capacity'!$P$6:$P$17,MATCH("AIR-"&amp;I4197,'07 Mode Capacity'!$C$6:$C$17,0))</x:f>
        <x:v>0</x:v>
      </x:c>
      <x:c r="AK4197" s="18" t="n">
        <x:f>Y4197*INDEX('07 Mode Capacity'!$P$6:$P$17,MATCH("OCEAN-"&amp;I4197,'07 Mode Capacity'!$C$6:$C$17,0))</x:f>
        <x:v>119.25545003199039</x:v>
      </x:c>
      <x:c r="AL4197" s="18" t="n">
        <x:f>AB4197*INDEX('07 Mode Capacity'!$P$6:$P$17,MATCH("LAND-"&amp;I4197,'07 Mode Capacity'!$C$6:$C$17,0))</x:f>
        <x:v>0</x:v>
      </x:c>
      <x:c r="AM4197" s="18" t="n">
        <x:f>AE4197*INDEX('07 Mode Capacity'!$P$6:$P$17,MATCH("INLAND-"&amp;I4197,'07 Mode Capacity'!$C$6:$C$17,0))</x:f>
        <x:v>95.44263646120373</x:v>
      </x:c>
      <x:c r="AN4197" s="18" t="n">
        <x:f>SUM(AJ4197:AM4197)</x:f>
        <x:v>214.69808649319413</x:v>
      </x:c>
      <x:c r="AO4197" s="17" t="n">
        <x:f>IF(N4197=0,1,AN4197/N4197)</x:f>
        <x:v>0.1419960889505252</x:v>
      </x:c>
      <x:c r="AP4197" s="11" t="str">
        <x:f>IF(AO4197&gt;='01 Controls'!$E$16,"PASS","FAIL")</x:f>
        <x:v>FAIL</x:v>
      </x:c>
      <x:c r="AQ4197" s="11" t="str">
        <x:v>UNQUANTIFIED</x:v>
      </x:c>
      <x:c r="AR4197" s="11" t="str">
        <x:v>Position-class planning record; serial item and receiver open</x:v>
      </x:c>
      <x:c r="AS4197" s="26"/>
      <x:c r="AT4197" s="26"/>
    </x:row>
    <x:row r="4198">
      <x:c r="C4198" s="11" t="str">
        <x:v>G2-M-POG-FLR-24</x:v>
      </x:c>
      <x:c r="D4198" s="11" t="str">
        <x:v>G2</x:v>
      </x:c>
      <x:c r="E4198" s="11" t="str">
        <x:v>Regional flood and displacement</x:v>
      </x:c>
      <x:c r="F4198" s="11" t="str">
        <x:v>M-POG</x:v>
      </x:c>
      <x:c r="G4198" s="11" t="str">
        <x:v>Port-opening group</x:v>
      </x:c>
      <x:c r="H4198" s="11" t="str">
        <x:v>FLR-24</x:v>
      </x:c>
      <x:c r="I4198" s="19" t="n">
        <x:v>48</x:v>
      </x:c>
      <x:c r="J4198" s="21" t="n">
        <x:v>6</x:v>
      </x:c>
      <x:c r="K4198" s="18" t="n">
        <x:f>'05 Cargo Register'!K166</x:f>
        <x:v>315</x:v>
      </x:c>
      <x:c r="L4198" s="18" t="n">
        <x:f>'05 Cargo Register'!N166</x:f>
        <x:v>16</x:v>
      </x:c>
      <x:c r="M4198" s="18" t="n">
        <x:f>'05 Cargo Register'!O166</x:f>
        <x:v>512</x:v>
      </x:c>
      <x:c r="N4198" s="18" t="n">
        <x:f>J4198*K4198</x:f>
        <x:v>1890</x:v>
      </x:c>
      <x:c r="O4198" s="18" t="n">
        <x:f>J4198*L4198</x:f>
        <x:v>96</x:v>
      </x:c>
      <x:c r="P4198" s="18" t="n">
        <x:f>J4198*M4198</x:f>
        <x:v>3072</x:v>
      </x:c>
      <x:c r="Q4198" s="22" t="n">
        <x:f>'01 Controls'!$E$31*'02 Cargo Classes'!$M$11</x:f>
        <x:v>0</x:v>
      </x:c>
      <x:c r="R4198" s="22" t="n">
        <x:f>'01 Controls'!$F$31*'02 Cargo Classes'!$N$11</x:f>
        <x:v>0.8999999999999999</x:v>
      </x:c>
      <x:c r="S4198" s="22" t="n">
        <x:f>'01 Controls'!$G$31*'02 Cargo Classes'!$O$11</x:f>
        <x:v>0</x:v>
      </x:c>
      <x:c r="T4198" s="22" t="n">
        <x:f>'01 Controls'!$H$31*'02 Cargo Classes'!$P$11</x:f>
        <x:v>0.08000000000000002</x:v>
      </x:c>
      <x:c r="U4198" s="22" t="n">
        <x:f>SUM(Q4198:T4198)</x:f>
        <x:v>0.98</x:v>
      </x:c>
      <x:c r="V4198" s="18" t="n">
        <x:f>IF(U4198=0,0,N4198*Q4198/U4198)</x:f>
        <x:v>0</x:v>
      </x:c>
      <x:c r="W4198" s="18" t="n">
        <x:f>IF(U4198=0,0,P4198*Q4198/U4198)</x:f>
        <x:v>0</x:v>
      </x:c>
      <x:c r="X4198" s="18" t="n">
        <x:f>MAX(V4198,W4198*'01 Controls'!$E$12)</x:f>
        <x:v>0</x:v>
      </x:c>
      <x:c r="Y4198" s="18" t="n">
        <x:f>IF(U4198=0,0,N4198*R4198/U4198)</x:f>
        <x:v>1735.7142857142856</x:v>
      </x:c>
      <x:c r="Z4198" s="18" t="n">
        <x:f>IF(U4198=0,0,P4198*R4198/U4198)</x:f>
        <x:v>2821.224489795918</x:v>
      </x:c>
      <x:c r="AA4198" s="18" t="n">
        <x:f>MAX(Y4198,Z4198*'01 Controls'!$E$13)</x:f>
        <x:v>1735.7142857142856</x:v>
      </x:c>
      <x:c r="AB4198" s="18" t="n">
        <x:f>IF(U4198=0,0,N4198*S4198/U4198)</x:f>
        <x:v>0</x:v>
      </x:c>
      <x:c r="AC4198" s="18" t="n">
        <x:f>IF(U4198=0,0,P4198*S4198/U4198)</x:f>
        <x:v>0</x:v>
      </x:c>
      <x:c r="AD4198" s="18" t="n">
        <x:f>MAX(AB4198,AC4198*'01 Controls'!$E$14)</x:f>
        <x:v>0</x:v>
      </x:c>
      <x:c r="AE4198" s="18" t="n">
        <x:f>IF(U4198=0,0,N4198*T4198/U4198)</x:f>
        <x:v>154.2857142857143</x:v>
      </x:c>
      <x:c r="AF4198" s="18" t="n">
        <x:f>IF(U4198=0,0,P4198*T4198/U4198)</x:f>
        <x:v>250.77551020408168</x:v>
      </x:c>
      <x:c r="AG4198" s="18" t="n">
        <x:f>MAX(AE4198,AF4198*'01 Controls'!$E$15)</x:f>
        <x:v>154.2857142857143</x:v>
      </x:c>
      <x:c r="AH4198" s="18" t="n">
        <x:f>SUM(V4198,Y4198,AB4198,AE4198)</x:f>
        <x:v>1889.9999999999998</x:v>
      </x:c>
      <x:c r="AI4198" s="18" t="n">
        <x:f>N4198-AH4198</x:f>
        <x:v>2.2737367544323206e-13</x:v>
      </x:c>
      <x:c r="AJ4198" s="18" t="n">
        <x:f>V4198*INDEX('07 Mode Capacity'!$P$6:$P$17,MATCH("AIR-"&amp;I4198,'07 Mode Capacity'!$C$6:$C$17,0))</x:f>
        <x:v>0</x:v>
      </x:c>
      <x:c r="AK4198" s="18" t="n">
        <x:f>Y4198*INDEX('07 Mode Capacity'!$P$6:$P$17,MATCH("OCEAN-"&amp;I4198,'07 Mode Capacity'!$C$6:$C$17,0))</x:f>
        <x:v>152.11154340815096</x:v>
      </x:c>
      <x:c r="AL4198" s="18" t="n">
        <x:f>AB4198*INDEX('07 Mode Capacity'!$P$6:$P$17,MATCH("LAND-"&amp;I4198,'07 Mode Capacity'!$C$6:$C$17,0))</x:f>
        <x:v>0</x:v>
      </x:c>
      <x:c r="AM4198" s="18" t="n">
        <x:f>AE4198*INDEX('07 Mode Capacity'!$P$6:$P$17,MATCH("INLAND-"&amp;I4198,'07 Mode Capacity'!$C$6:$C$17,0))</x:f>
        <x:v>97.39044536857523</x:v>
      </x:c>
      <x:c r="AN4198" s="18" t="n">
        <x:f>SUM(AJ4198:AM4198)</x:f>
        <x:v>249.5019887767262</x:v>
      </x:c>
      <x:c r="AO4198" s="17" t="n">
        <x:f>IF(N4198=0,1,AN4198/N4198)</x:f>
        <x:v>0.1320116342734001</x:v>
      </x:c>
      <x:c r="AP4198" s="11" t="str">
        <x:f>IF(AO4198&gt;='01 Controls'!$E$16,"PASS","FAIL")</x:f>
        <x:v>FAIL</x:v>
      </x:c>
      <x:c r="AQ4198" s="11" t="str">
        <x:v>UNQUANTIFIED</x:v>
      </x:c>
      <x:c r="AR4198" s="11" t="str">
        <x:v>Position-class planning record; serial item and receiver open</x:v>
      </x:c>
      <x:c r="AS4198" s="26"/>
      <x:c r="AT4198" s="26"/>
    </x:row>
    <x:row r="4199">
      <x:c r="C4199" s="11" t="str">
        <x:v>G2-M-POG-ROL-30</x:v>
      </x:c>
      <x:c r="D4199" s="11" t="str">
        <x:v>G2</x:v>
      </x:c>
      <x:c r="E4199" s="11" t="str">
        <x:v>Regional flood and displacement</x:v>
      </x:c>
      <x:c r="F4199" s="11" t="str">
        <x:v>M-POG</x:v>
      </x:c>
      <x:c r="G4199" s="11" t="str">
        <x:v>Port-opening group</x:v>
      </x:c>
      <x:c r="H4199" s="11" t="str">
        <x:v>ROL-30</x:v>
      </x:c>
      <x:c r="I4199" s="19" t="n">
        <x:v>48</x:v>
      </x:c>
      <x:c r="J4199" s="21" t="n">
        <x:v>6</x:v>
      </x:c>
      <x:c r="K4199" s="18" t="n">
        <x:f>'05 Cargo Register'!K167</x:f>
        <x:v>315</x:v>
      </x:c>
      <x:c r="L4199" s="18" t="n">
        <x:f>'05 Cargo Register'!N167</x:f>
        <x:v>14</x:v>
      </x:c>
      <x:c r="M4199" s="18" t="n">
        <x:f>'05 Cargo Register'!O167</x:f>
        <x:v>892.5</x:v>
      </x:c>
      <x:c r="N4199" s="18" t="n">
        <x:f>J4199*K4199</x:f>
        <x:v>1890</x:v>
      </x:c>
      <x:c r="O4199" s="18" t="n">
        <x:f>J4199*L4199</x:f>
        <x:v>84</x:v>
      </x:c>
      <x:c r="P4199" s="18" t="n">
        <x:f>J4199*M4199</x:f>
        <x:v>5355</x:v>
      </x:c>
      <x:c r="Q4199" s="22" t="n">
        <x:f>'01 Controls'!$E$31*'02 Cargo Classes'!$M$12</x:f>
        <x:v>0</x:v>
      </x:c>
      <x:c r="R4199" s="22" t="n">
        <x:f>'01 Controls'!$F$31*'02 Cargo Classes'!$N$12</x:f>
        <x:v>0.75</x:v>
      </x:c>
      <x:c r="S4199" s="22" t="n">
        <x:f>'01 Controls'!$G$31*'02 Cargo Classes'!$O$12</x:f>
        <x:v>0</x:v>
      </x:c>
      <x:c r="T4199" s="22" t="n">
        <x:f>'01 Controls'!$H$31*'02 Cargo Classes'!$P$12</x:f>
        <x:v>0.06</x:v>
      </x:c>
      <x:c r="U4199" s="22" t="n">
        <x:f>SUM(Q4199:T4199)</x:f>
        <x:v>0.81</x:v>
      </x:c>
      <x:c r="V4199" s="18" t="n">
        <x:f>IF(U4199=0,0,N4199*Q4199/U4199)</x:f>
        <x:v>0</x:v>
      </x:c>
      <x:c r="W4199" s="18" t="n">
        <x:f>IF(U4199=0,0,P4199*Q4199/U4199)</x:f>
        <x:v>0</x:v>
      </x:c>
      <x:c r="X4199" s="18" t="n">
        <x:f>MAX(V4199,W4199*'01 Controls'!$E$12)</x:f>
        <x:v>0</x:v>
      </x:c>
      <x:c r="Y4199" s="18" t="n">
        <x:f>IF(U4199=0,0,N4199*R4199/U4199)</x:f>
        <x:v>1749.9999999999998</x:v>
      </x:c>
      <x:c r="Z4199" s="18" t="n">
        <x:f>IF(U4199=0,0,P4199*R4199/U4199)</x:f>
        <x:v>4958.333333333333</x:v>
      </x:c>
      <x:c r="AA4199" s="18" t="n">
        <x:f>MAX(Y4199,Z4199*'01 Controls'!$E$13)</x:f>
        <x:v>1749.9999999999998</x:v>
      </x:c>
      <x:c r="AB4199" s="18" t="n">
        <x:f>IF(U4199=0,0,N4199*S4199/U4199)</x:f>
        <x:v>0</x:v>
      </x:c>
      <x:c r="AC4199" s="18" t="n">
        <x:f>IF(U4199=0,0,P4199*S4199/U4199)</x:f>
        <x:v>0</x:v>
      </x:c>
      <x:c r="AD4199" s="18" t="n">
        <x:f>MAX(AB4199,AC4199*'01 Controls'!$E$14)</x:f>
        <x:v>0</x:v>
      </x:c>
      <x:c r="AE4199" s="18" t="n">
        <x:f>IF(U4199=0,0,N4199*T4199/U4199)</x:f>
        <x:v>139.99999999999997</x:v>
      </x:c>
      <x:c r="AF4199" s="18" t="n">
        <x:f>IF(U4199=0,0,P4199*T4199/U4199)</x:f>
        <x:v>396.66666666666663</x:v>
      </x:c>
      <x:c r="AG4199" s="18" t="n">
        <x:f>MAX(AE4199,AF4199*'01 Controls'!$E$15)</x:f>
        <x:v>139.99999999999997</x:v>
      </x:c>
      <x:c r="AH4199" s="18" t="n">
        <x:f>SUM(V4199,Y4199,AB4199,AE4199)</x:f>
        <x:v>1889.9999999999998</x:v>
      </x:c>
      <x:c r="AI4199" s="18" t="n">
        <x:f>N4199-AH4199</x:f>
        <x:v>2.2737367544323206e-13</x:v>
      </x:c>
      <x:c r="AJ4199" s="18" t="n">
        <x:f>V4199*INDEX('07 Mode Capacity'!$P$6:$P$17,MATCH("AIR-"&amp;I4199,'07 Mode Capacity'!$C$6:$C$17,0))</x:f>
        <x:v>0</x:v>
      </x:c>
      <x:c r="AK4199" s="18" t="n">
        <x:f>Y4199*INDEX('07 Mode Capacity'!$P$6:$P$17,MATCH("OCEAN-"&amp;I4199,'07 Mode Capacity'!$C$6:$C$17,0))</x:f>
        <x:v>153.36349026747732</x:v>
      </x:c>
      <x:c r="AL4199" s="18" t="n">
        <x:f>AB4199*INDEX('07 Mode Capacity'!$P$6:$P$17,MATCH("LAND-"&amp;I4199,'07 Mode Capacity'!$C$6:$C$17,0))</x:f>
        <x:v>0</x:v>
      </x:c>
      <x:c r="AM4199" s="18" t="n">
        <x:f>AE4199*INDEX('07 Mode Capacity'!$P$6:$P$17,MATCH("INLAND-"&amp;I4199,'07 Mode Capacity'!$C$6:$C$17,0))</x:f>
        <x:v>88.37281153815157</x:v>
      </x:c>
      <x:c r="AN4199" s="18" t="n">
        <x:f>SUM(AJ4199:AM4199)</x:f>
        <x:v>241.7363018056289</x:v>
      </x:c>
      <x:c r="AO4199" s="17" t="n">
        <x:f>IF(N4199=0,1,AN4199/N4199)</x:f>
        <x:v>0.12790280518816344</x:v>
      </x:c>
      <x:c r="AP4199" s="11" t="str">
        <x:f>IF(AO4199&gt;='01 Controls'!$E$16,"PASS","FAIL")</x:f>
        <x:v>FAIL</x:v>
      </x:c>
      <x:c r="AQ4199" s="11" t="str">
        <x:v>UNQUANTIFIED</x:v>
      </x:c>
      <x:c r="AR4199" s="11" t="str">
        <x:v>Position-class planning record; serial item and receiver open</x:v>
      </x:c>
      <x:c r="AS4199" s="26"/>
      <x:c r="AT4199" s="26"/>
    </x:row>
    <x:row r="4200">
      <x:c r="C4200" s="11" t="str">
        <x:v>G2-M-POG-LIN-18</x:v>
      </x:c>
      <x:c r="D4200" s="11" t="str">
        <x:v>G2</x:v>
      </x:c>
      <x:c r="E4200" s="11" t="str">
        <x:v>Regional flood and displacement</x:v>
      </x:c>
      <x:c r="F4200" s="11" t="str">
        <x:v>M-POG</x:v>
      </x:c>
      <x:c r="G4200" s="11" t="str">
        <x:v>Port-opening group</x:v>
      </x:c>
      <x:c r="H4200" s="11" t="str">
        <x:v>LIN-18</x:v>
      </x:c>
      <x:c r="I4200" s="19" t="n">
        <x:v>72</x:v>
      </x:c>
      <x:c r="J4200" s="21" t="n">
        <x:v>6</x:v>
      </x:c>
      <x:c r="K4200" s="18" t="n">
        <x:f>'05 Cargo Register'!K168</x:f>
        <x:v>168</x:v>
      </x:c>
      <x:c r="L4200" s="18" t="n">
        <x:f>'05 Cargo Register'!N168</x:f>
        <x:v>12</x:v>
      </x:c>
      <x:c r="M4200" s="18" t="n">
        <x:f>'05 Cargo Register'!O168</x:f>
        <x:v>528</x:v>
      </x:c>
      <x:c r="N4200" s="18" t="n">
        <x:f>J4200*K4200</x:f>
        <x:v>1008</x:v>
      </x:c>
      <x:c r="O4200" s="18" t="n">
        <x:f>J4200*L4200</x:f>
        <x:v>72</x:v>
      </x:c>
      <x:c r="P4200" s="18" t="n">
        <x:f>J4200*M4200</x:f>
        <x:v>3168</x:v>
      </x:c>
      <x:c r="Q4200" s="22" t="n">
        <x:f>'01 Controls'!$E$31*'02 Cargo Classes'!$M$13</x:f>
        <x:v>0</x:v>
      </x:c>
      <x:c r="R4200" s="22" t="n">
        <x:f>'01 Controls'!$F$31*'02 Cargo Classes'!$N$13</x:f>
        <x:v>0.8999999999999999</x:v>
      </x:c>
      <x:c r="S4200" s="22" t="n">
        <x:f>'01 Controls'!$G$31*'02 Cargo Classes'!$O$13</x:f>
        <x:v>0</x:v>
      </x:c>
      <x:c r="T4200" s="22" t="n">
        <x:f>'01 Controls'!$H$31*'02 Cargo Classes'!$P$13</x:f>
        <x:v>0.1</x:v>
      </x:c>
      <x:c r="U4200" s="22" t="n">
        <x:f>SUM(Q4200:T4200)</x:f>
        <x:v>0.9999999999999999</x:v>
      </x:c>
      <x:c r="V4200" s="18" t="n">
        <x:f>IF(U4200=0,0,N4200*Q4200/U4200)</x:f>
        <x:v>0</x:v>
      </x:c>
      <x:c r="W4200" s="18" t="n">
        <x:f>IF(U4200=0,0,P4200*Q4200/U4200)</x:f>
        <x:v>0</x:v>
      </x:c>
      <x:c r="X4200" s="18" t="n">
        <x:f>MAX(V4200,W4200*'01 Controls'!$E$12)</x:f>
        <x:v>0</x:v>
      </x:c>
      <x:c r="Y4200" s="18" t="n">
        <x:f>IF(U4200=0,0,N4200*R4200/U4200)</x:f>
        <x:v>907.2</x:v>
      </x:c>
      <x:c r="Z4200" s="18" t="n">
        <x:f>IF(U4200=0,0,P4200*R4200/U4200)</x:f>
        <x:v>2851.2000000000003</x:v>
      </x:c>
      <x:c r="AA4200" s="18" t="n">
        <x:f>MAX(Y4200,Z4200*'01 Controls'!$E$13)</x:f>
        <x:v>907.2</x:v>
      </x:c>
      <x:c r="AB4200" s="18" t="n">
        <x:f>IF(U4200=0,0,N4200*S4200/U4200)</x:f>
        <x:v>0</x:v>
      </x:c>
      <x:c r="AC4200" s="18" t="n">
        <x:f>IF(U4200=0,0,P4200*S4200/U4200)</x:f>
        <x:v>0</x:v>
      </x:c>
      <x:c r="AD4200" s="18" t="n">
        <x:f>MAX(AB4200,AC4200*'01 Controls'!$E$14)</x:f>
        <x:v>0</x:v>
      </x:c>
      <x:c r="AE4200" s="18" t="n">
        <x:f>IF(U4200=0,0,N4200*T4200/U4200)</x:f>
        <x:v>100.80000000000003</x:v>
      </x:c>
      <x:c r="AF4200" s="18" t="n">
        <x:f>IF(U4200=0,0,P4200*T4200/U4200)</x:f>
        <x:v>316.80000000000007</x:v>
      </x:c>
      <x:c r="AG4200" s="18" t="n">
        <x:f>MAX(AE4200,AF4200*'01 Controls'!$E$15)</x:f>
        <x:v>100.80000000000003</x:v>
      </x:c>
      <x:c r="AH4200" s="18" t="n">
        <x:f>SUM(V4200,Y4200,AB4200,AE4200)</x:f>
        <x:v>1008.0000000000001</x:v>
      </x:c>
      <x:c r="AI4200" s="18" t="n">
        <x:f>N4200-AH4200</x:f>
        <x:v>-1.1368683772161603e-13</x:v>
      </x:c>
      <x:c r="AJ4200" s="18" t="n">
        <x:f>V4200*INDEX('07 Mode Capacity'!$P$6:$P$17,MATCH("AIR-"&amp;I4200,'07 Mode Capacity'!$C$6:$C$17,0))</x:f>
        <x:v>0</x:v>
      </x:c>
      <x:c r="AK4200" s="18" t="n">
        <x:f>Y4200*INDEX('07 Mode Capacity'!$P$6:$P$17,MATCH("OCEAN-"&amp;I4200,'07 Mode Capacity'!$C$6:$C$17,0))</x:f>
        <x:v>710.1271097438156</x:v>
      </x:c>
      <x:c r="AL4200" s="18" t="n">
        <x:f>AB4200*INDEX('07 Mode Capacity'!$P$6:$P$17,MATCH("LAND-"&amp;I4200,'07 Mode Capacity'!$C$6:$C$17,0))</x:f>
        <x:v>0</x:v>
      </x:c>
      <x:c r="AM4200" s="18" t="n">
        <x:f>AE4200*INDEX('07 Mode Capacity'!$P$6:$P$17,MATCH("INLAND-"&amp;I4200,'07 Mode Capacity'!$C$6:$C$17,0))</x:f>
        <x:v>100.80000000000003</x:v>
      </x:c>
      <x:c r="AN4200" s="18" t="n">
        <x:f>SUM(AJ4200:AM4200)</x:f>
        <x:v>810.9271097438157</x:v>
      </x:c>
      <x:c r="AO4200" s="17" t="n">
        <x:f>IF(N4200=0,1,AN4200/N4200)</x:f>
        <x:v>0.8044911803014044</x:v>
      </x:c>
      <x:c r="AP4200" s="11" t="str">
        <x:f>IF(AO4200&gt;='01 Controls'!$E$16,"PASS","FAIL")</x:f>
        <x:v>FAIL</x:v>
      </x:c>
      <x:c r="AQ4200" s="11" t="str">
        <x:v>UNQUANTIFIED</x:v>
      </x:c>
      <x:c r="AR4200" s="11" t="str">
        <x:v>Position-class planning record; serial item and receiver open</x:v>
      </x:c>
      <x:c r="AS4200" s="26"/>
      <x:c r="AT4200" s="26"/>
    </x:row>
    <x:row r="4201">
      <x:c r="C4201" s="11" t="str">
        <x:v>G2-M-POG-BLK-08</x:v>
      </x:c>
      <x:c r="D4201" s="11" t="str">
        <x:v>G2</x:v>
      </x:c>
      <x:c r="E4201" s="11" t="str">
        <x:v>Regional flood and displacement</x:v>
      </x:c>
      <x:c r="F4201" s="11" t="str">
        <x:v>M-POG</x:v>
      </x:c>
      <x:c r="G4201" s="11" t="str">
        <x:v>Port-opening group</x:v>
      </x:c>
      <x:c r="H4201" s="11" t="str">
        <x:v>BLK-08</x:v>
      </x:c>
      <x:c r="I4201" s="19" t="n">
        <x:v>48</x:v>
      </x:c>
      <x:c r="J4201" s="21" t="n">
        <x:v>6</x:v>
      </x:c>
      <x:c r="K4201" s="18" t="n">
        <x:f>'05 Cargo Register'!K169</x:f>
        <x:v>105</x:v>
      </x:c>
      <x:c r="L4201" s="18" t="n">
        <x:f>'05 Cargo Register'!N169</x:f>
        <x:v>17</x:v>
      </x:c>
      <x:c r="M4201" s="18" t="n">
        <x:f>'05 Cargo Register'!O169</x:f>
        <x:v>867</x:v>
      </x:c>
      <x:c r="N4201" s="18" t="n">
        <x:f>J4201*K4201</x:f>
        <x:v>630</x:v>
      </x:c>
      <x:c r="O4201" s="18" t="n">
        <x:f>J4201*L4201</x:f>
        <x:v>102</x:v>
      </x:c>
      <x:c r="P4201" s="18" t="n">
        <x:f>J4201*M4201</x:f>
        <x:v>5202</x:v>
      </x:c>
      <x:c r="Q4201" s="22" t="n">
        <x:f>'01 Controls'!$E$31*'02 Cargo Classes'!$M$14</x:f>
        <x:v>0.15</x:v>
      </x:c>
      <x:c r="R4201" s="22" t="n">
        <x:f>'01 Controls'!$F$31*'02 Cargo Classes'!$N$14</x:f>
        <x:v>0.6000000000000001</x:v>
      </x:c>
      <x:c r="S4201" s="22" t="n">
        <x:f>'01 Controls'!$G$31*'02 Cargo Classes'!$O$14</x:f>
        <x:v>0</x:v>
      </x:c>
      <x:c r="T4201" s="22" t="n">
        <x:f>'01 Controls'!$H$31*'02 Cargo Classes'!$P$14</x:f>
        <x:v>0.05</x:v>
      </x:c>
      <x:c r="U4201" s="22" t="n">
        <x:f>SUM(Q4201:T4201)</x:f>
        <x:v>0.8000000000000002</x:v>
      </x:c>
      <x:c r="V4201" s="18" t="n">
        <x:f>IF(U4201=0,0,N4201*Q4201/U4201)</x:f>
        <x:v>118.12499999999997</x:v>
      </x:c>
      <x:c r="W4201" s="18" t="n">
        <x:f>IF(U4201=0,0,P4201*Q4201/U4201)</x:f>
        <x:v>975.3749999999998</x:v>
      </x:c>
      <x:c r="X4201" s="18" t="n">
        <x:f>MAX(V4201,W4201*'01 Controls'!$E$12)</x:f>
        <x:v>243.84374999999994</x:v>
      </x:c>
      <x:c r="Y4201" s="18" t="n">
        <x:f>IF(U4201=0,0,N4201*R4201/U4201)</x:f>
        <x:v>472.5</x:v>
      </x:c>
      <x:c r="Z4201" s="18" t="n">
        <x:f>IF(U4201=0,0,P4201*R4201/U4201)</x:f>
        <x:v>3901.4999999999995</x:v>
      </x:c>
      <x:c r="AA4201" s="18" t="n">
        <x:f>MAX(Y4201,Z4201*'01 Controls'!$E$13)</x:f>
        <x:v>585.2249999999999</x:v>
      </x:c>
      <x:c r="AB4201" s="18" t="n">
        <x:f>IF(U4201=0,0,N4201*S4201/U4201)</x:f>
        <x:v>0</x:v>
      </x:c>
      <x:c r="AC4201" s="18" t="n">
        <x:f>IF(U4201=0,0,P4201*S4201/U4201)</x:f>
        <x:v>0</x:v>
      </x:c>
      <x:c r="AD4201" s="18" t="n">
        <x:f>MAX(AB4201,AC4201*'01 Controls'!$E$14)</x:f>
        <x:v>0</x:v>
      </x:c>
      <x:c r="AE4201" s="18" t="n">
        <x:f>IF(U4201=0,0,N4201*T4201/U4201)</x:f>
        <x:v>39.37499999999999</x:v>
      </x:c>
      <x:c r="AF4201" s="18" t="n">
        <x:f>IF(U4201=0,0,P4201*T4201/U4201)</x:f>
        <x:v>325.12499999999994</x:v>
      </x:c>
      <x:c r="AG4201" s="18" t="n">
        <x:f>MAX(AE4201,AF4201*'01 Controls'!$E$15)</x:f>
        <x:v>58.52249999999999</x:v>
      </x:c>
      <x:c r="AH4201" s="18" t="n">
        <x:f>SUM(V4201,Y4201,AB4201,AE4201)</x:f>
        <x:v>630</x:v>
      </x:c>
      <x:c r="AI4201" s="18" t="n">
        <x:f>N4201-AH4201</x:f>
        <x:v>0</x:v>
      </x:c>
      <x:c r="AJ4201" s="18" t="n">
        <x:f>V4201*INDEX('07 Mode Capacity'!$P$6:$P$17,MATCH("AIR-"&amp;I4201,'07 Mode Capacity'!$C$6:$C$17,0))</x:f>
        <x:v>33.11464963542269</x:v>
      </x:c>
      <x:c r="AK4201" s="18" t="n">
        <x:f>Y4201*INDEX('07 Mode Capacity'!$P$6:$P$17,MATCH("OCEAN-"&amp;I4201,'07 Mode Capacity'!$C$6:$C$17,0))</x:f>
        <x:v>41.40814237221888</x:v>
      </x:c>
      <x:c r="AL4201" s="18" t="n">
        <x:f>AB4201*INDEX('07 Mode Capacity'!$P$6:$P$17,MATCH("LAND-"&amp;I4201,'07 Mode Capacity'!$C$6:$C$17,0))</x:f>
        <x:v>0</x:v>
      </x:c>
      <x:c r="AM4201" s="18" t="n">
        <x:f>AE4201*INDEX('07 Mode Capacity'!$P$6:$P$17,MATCH("INLAND-"&amp;I4201,'07 Mode Capacity'!$C$6:$C$17,0))</x:f>
        <x:v>24.85485324510513</x:v>
      </x:c>
      <x:c r="AN4201" s="18" t="n">
        <x:f>SUM(AJ4201:AM4201)</x:f>
        <x:v>99.3776452527467</x:v>
      </x:c>
      <x:c r="AO4201" s="17" t="n">
        <x:f>IF(N4201=0,1,AN4201/N4201)</x:f>
        <x:v>0.1577422940519789</x:v>
      </x:c>
      <x:c r="AP4201" s="11" t="str">
        <x:f>IF(AO4201&gt;='01 Controls'!$E$16,"PASS","FAIL")</x:f>
        <x:v>FAIL</x:v>
      </x:c>
      <x:c r="AQ4201" s="11" t="str">
        <x:v>UNQUANTIFIED</x:v>
      </x:c>
      <x:c r="AR4201" s="11" t="str">
        <x:v>Position-class planning record; serial item and receiver open</x:v>
      </x:c>
      <x:c r="AS4201" s="26"/>
      <x:c r="AT4201" s="26"/>
    </x:row>
    <x:row r="4202">
      <x:c r="C4202" s="11" t="str">
        <x:v>G2-M-POG-OOG-80</x:v>
      </x:c>
      <x:c r="D4202" s="11" t="str">
        <x:v>G2</x:v>
      </x:c>
      <x:c r="E4202" s="11" t="str">
        <x:v>Regional flood and displacement</x:v>
      </x:c>
      <x:c r="F4202" s="11" t="str">
        <x:v>M-POG</x:v>
      </x:c>
      <x:c r="G4202" s="11" t="str">
        <x:v>Port-opening group</x:v>
      </x:c>
      <x:c r="H4202" s="11" t="str">
        <x:v>OOG-80</x:v>
      </x:c>
      <x:c r="I4202" s="19" t="n">
        <x:v>72</x:v>
      </x:c>
      <x:c r="J4202" s="21" t="n">
        <x:v>6</x:v>
      </x:c>
      <x:c r="K4202" s="18" t="n">
        <x:f>'05 Cargo Register'!K170</x:f>
        <x:v>420</x:v>
      </x:c>
      <x:c r="L4202" s="18" t="n">
        <x:f>'05 Cargo Register'!N170</x:f>
        <x:v>7</x:v>
      </x:c>
      <x:c r="M4202" s="18" t="n">
        <x:f>'05 Cargo Register'!O170</x:f>
        <x:v>1232</x:v>
      </x:c>
      <x:c r="N4202" s="18" t="n">
        <x:f>J4202*K4202</x:f>
        <x:v>2520</x:v>
      </x:c>
      <x:c r="O4202" s="18" t="n">
        <x:f>J4202*L4202</x:f>
        <x:v>42</x:v>
      </x:c>
      <x:c r="P4202" s="18" t="n">
        <x:f>J4202*M4202</x:f>
        <x:v>7392</x:v>
      </x:c>
      <x:c r="Q4202" s="22" t="n">
        <x:f>'01 Controls'!$E$31*'02 Cargo Classes'!$M$15</x:f>
        <x:v>0</x:v>
      </x:c>
      <x:c r="R4202" s="22" t="n">
        <x:f>'01 Controls'!$F$31*'02 Cargo Classes'!$N$15</x:f>
        <x:v>1.5</x:v>
      </x:c>
      <x:c r="S4202" s="22" t="n">
        <x:f>'01 Controls'!$G$31*'02 Cargo Classes'!$O$15</x:f>
        <x:v>0</x:v>
      </x:c>
      <x:c r="T4202" s="22" t="n">
        <x:f>'01 Controls'!$H$31*'02 Cargo Classes'!$P$15</x:f>
        <x:v>0.05</x:v>
      </x:c>
      <x:c r="U4202" s="22" t="n">
        <x:f>SUM(Q4202:T4202)</x:f>
        <x:v>1.55</x:v>
      </x:c>
      <x:c r="V4202" s="18" t="n">
        <x:f>IF(U4202=0,0,N4202*Q4202/U4202)</x:f>
        <x:v>0</x:v>
      </x:c>
      <x:c r="W4202" s="18" t="n">
        <x:f>IF(U4202=0,0,P4202*Q4202/U4202)</x:f>
        <x:v>0</x:v>
      </x:c>
      <x:c r="X4202" s="18" t="n">
        <x:f>MAX(V4202,W4202*'01 Controls'!$E$12)</x:f>
        <x:v>0</x:v>
      </x:c>
      <x:c r="Y4202" s="18" t="n">
        <x:f>IF(U4202=0,0,N4202*R4202/U4202)</x:f>
        <x:v>2438.7096774193546</x:v>
      </x:c>
      <x:c r="Z4202" s="18" t="n">
        <x:f>IF(U4202=0,0,P4202*R4202/U4202)</x:f>
        <x:v>7153.548387096774</x:v>
      </x:c>
      <x:c r="AA4202" s="18" t="n">
        <x:f>MAX(Y4202,Z4202*'01 Controls'!$E$13)</x:f>
        <x:v>2438.7096774193546</x:v>
      </x:c>
      <x:c r="AB4202" s="18" t="n">
        <x:f>IF(U4202=0,0,N4202*S4202/U4202)</x:f>
        <x:v>0</x:v>
      </x:c>
      <x:c r="AC4202" s="18" t="n">
        <x:f>IF(U4202=0,0,P4202*S4202/U4202)</x:f>
        <x:v>0</x:v>
      </x:c>
      <x:c r="AD4202" s="18" t="n">
        <x:f>MAX(AB4202,AC4202*'01 Controls'!$E$14)</x:f>
        <x:v>0</x:v>
      </x:c>
      <x:c r="AE4202" s="18" t="n">
        <x:f>IF(U4202=0,0,N4202*T4202/U4202)</x:f>
        <x:v>81.29032258064515</x:v>
      </x:c>
      <x:c r="AF4202" s="18" t="n">
        <x:f>IF(U4202=0,0,P4202*T4202/U4202)</x:f>
        <x:v>238.45161290322582</x:v>
      </x:c>
      <x:c r="AG4202" s="18" t="n">
        <x:f>MAX(AE4202,AF4202*'01 Controls'!$E$15)</x:f>
        <x:v>81.29032258064515</x:v>
      </x:c>
      <x:c r="AH4202" s="18" t="n">
        <x:f>SUM(V4202,Y4202,AB4202,AE4202)</x:f>
        <x:v>2520</x:v>
      </x:c>
      <x:c r="AI4202" s="18" t="n">
        <x:f>N4202-AH4202</x:f>
        <x:v>0</x:v>
      </x:c>
      <x:c r="AJ4202" s="18" t="n">
        <x:f>V4202*INDEX('07 Mode Capacity'!$P$6:$P$17,MATCH("AIR-"&amp;I4202,'07 Mode Capacity'!$C$6:$C$17,0))</x:f>
        <x:v>0</x:v>
      </x:c>
      <x:c r="AK4202" s="18" t="n">
        <x:f>Y4202*INDEX('07 Mode Capacity'!$P$6:$P$17,MATCH("OCEAN-"&amp;I4202,'07 Mode Capacity'!$C$6:$C$17,0))</x:f>
        <x:v>1908.9438433973537</x:v>
      </x:c>
      <x:c r="AL4202" s="18" t="n">
        <x:f>AB4202*INDEX('07 Mode Capacity'!$P$6:$P$17,MATCH("LAND-"&amp;I4202,'07 Mode Capacity'!$C$6:$C$17,0))</x:f>
        <x:v>0</x:v>
      </x:c>
      <x:c r="AM4202" s="18" t="n">
        <x:f>AE4202*INDEX('07 Mode Capacity'!$P$6:$P$17,MATCH("INLAND-"&amp;I4202,'07 Mode Capacity'!$C$6:$C$17,0))</x:f>
        <x:v>81.29032258064515</x:v>
      </x:c>
      <x:c r="AN4202" s="18" t="n">
        <x:f>SUM(AJ4202:AM4202)</x:f>
        <x:v>1990.2341659779988</x:v>
      </x:c>
      <x:c r="AO4202" s="17" t="n">
        <x:f>IF(N4202=0,1,AN4202/N4202)</x:f>
        <x:v>0.7897754626896821</x:v>
      </x:c>
      <x:c r="AP4202" s="11" t="str">
        <x:f>IF(AO4202&gt;='01 Controls'!$E$16,"PASS","FAIL")</x:f>
        <x:v>FAIL</x:v>
      </x:c>
      <x:c r="AQ4202" s="11" t="str">
        <x:v>UNQUANTIFIED</x:v>
      </x:c>
      <x:c r="AR4202" s="11" t="str">
        <x:v>Position-class planning record; serial item and receiver open</x:v>
      </x:c>
      <x:c r="AS4202" s="26"/>
      <x:c r="AT4202" s="26"/>
    </x:row>
    <x:row r="4203">
      <x:c r="C4203" s="11" t="str">
        <x:v>G2-M-LAG-APL-45</x:v>
      </x:c>
      <x:c r="D4203" s="11" t="str">
        <x:v>G2</x:v>
      </x:c>
      <x:c r="E4203" s="11" t="str">
        <x:v>Regional flood and displacement</x:v>
      </x:c>
      <x:c r="F4203" s="11" t="str">
        <x:v>M-LAG</x:v>
      </x:c>
      <x:c r="G4203" s="11" t="str">
        <x:v>Littoral-access group</x:v>
      </x:c>
      <x:c r="H4203" s="11" t="str">
        <x:v>APL-45</x:v>
      </x:c>
      <x:c r="I4203" s="19" t="n">
        <x:v>24</x:v>
      </x:c>
      <x:c r="J4203" s="21" t="n">
        <x:v>8</x:v>
      </x:c>
      <x:c r="K4203" s="18" t="n">
        <x:f>'05 Cargo Register'!K171</x:f>
        <x:v>63</x:v>
      </x:c>
      <x:c r="L4203" s="18" t="n">
        <x:f>'05 Cargo Register'!N171</x:f>
        <x:v>17</x:v>
      </x:c>
      <x:c r="M4203" s="18" t="n">
        <x:f>'05 Cargo Register'!O171</x:f>
        <x:v>127.5</x:v>
      </x:c>
      <x:c r="N4203" s="18" t="n">
        <x:f>J4203*K4203</x:f>
        <x:v>504</x:v>
      </x:c>
      <x:c r="O4203" s="18" t="n">
        <x:f>J4203*L4203</x:f>
        <x:v>136</x:v>
      </x:c>
      <x:c r="P4203" s="18" t="n">
        <x:f>J4203*M4203</x:f>
        <x:v>1020</x:v>
      </x:c>
      <x:c r="Q4203" s="22" t="n">
        <x:f>'01 Controls'!$E$31*'02 Cargo Classes'!$M$6</x:f>
        <x:v>0.44999999999999996</x:v>
      </x:c>
      <x:c r="R4203" s="22" t="n">
        <x:f>'01 Controls'!$F$31*'02 Cargo Classes'!$N$6</x:f>
        <x:v>0.30000000000000004</x:v>
      </x:c>
      <x:c r="S4203" s="22" t="n">
        <x:f>'01 Controls'!$G$31*'02 Cargo Classes'!$O$6</x:f>
        <x:v>0</x:v>
      </x:c>
      <x:c r="T4203" s="22" t="n">
        <x:f>'01 Controls'!$H$31*'02 Cargo Classes'!$P$6</x:f>
        <x:v>0.03</x:v>
      </x:c>
      <x:c r="U4203" s="22" t="n">
        <x:f>SUM(Q4203:T4203)</x:f>
        <x:v>0.78</x:v>
      </x:c>
      <x:c r="V4203" s="18" t="n">
        <x:f>IF(U4203=0,0,N4203*Q4203/U4203)</x:f>
        <x:v>290.7692307692307</x:v>
      </x:c>
      <x:c r="W4203" s="18" t="n">
        <x:f>IF(U4203=0,0,P4203*Q4203/U4203)</x:f>
        <x:v>588.4615384615383</x:v>
      </x:c>
      <x:c r="X4203" s="18" t="n">
        <x:f>MAX(V4203,W4203*'01 Controls'!$E$12)</x:f>
        <x:v>290.7692307692307</x:v>
      </x:c>
      <x:c r="Y4203" s="18" t="n">
        <x:f>IF(U4203=0,0,N4203*R4203/U4203)</x:f>
        <x:v>193.84615384615387</x:v>
      </x:c>
      <x:c r="Z4203" s="18" t="n">
        <x:f>IF(U4203=0,0,P4203*R4203/U4203)</x:f>
        <x:v>392.3076923076924</x:v>
      </x:c>
      <x:c r="AA4203" s="18" t="n">
        <x:f>MAX(Y4203,Z4203*'01 Controls'!$E$13)</x:f>
        <x:v>193.84615384615387</x:v>
      </x:c>
      <x:c r="AB4203" s="18" t="n">
        <x:f>IF(U4203=0,0,N4203*S4203/U4203)</x:f>
        <x:v>0</x:v>
      </x:c>
      <x:c r="AC4203" s="18" t="n">
        <x:f>IF(U4203=0,0,P4203*S4203/U4203)</x:f>
        <x:v>0</x:v>
      </x:c>
      <x:c r="AD4203" s="18" t="n">
        <x:f>MAX(AB4203,AC4203*'01 Controls'!$E$14)</x:f>
        <x:v>0</x:v>
      </x:c>
      <x:c r="AE4203" s="18" t="n">
        <x:f>IF(U4203=0,0,N4203*T4203/U4203)</x:f>
        <x:v>19.384615384615383</x:v>
      </x:c>
      <x:c r="AF4203" s="18" t="n">
        <x:f>IF(U4203=0,0,P4203*T4203/U4203)</x:f>
        <x:v>39.230769230769226</x:v>
      </x:c>
      <x:c r="AG4203" s="18" t="n">
        <x:f>MAX(AE4203,AF4203*'01 Controls'!$E$15)</x:f>
        <x:v>19.384615384615383</x:v>
      </x:c>
      <x:c r="AH4203" s="18" t="n">
        <x:f>SUM(V4203,Y4203,AB4203,AE4203)</x:f>
        <x:v>503.99999999999994</x:v>
      </x:c>
      <x:c r="AI4203" s="18" t="n">
        <x:f>N4203-AH4203</x:f>
        <x:v>5.684341886080802e-14</x:v>
      </x:c>
      <x:c r="AJ4203" s="18" t="n">
        <x:f>V4203*INDEX('07 Mode Capacity'!$P$6:$P$17,MATCH("AIR-"&amp;I4203,'07 Mode Capacity'!$C$6:$C$17,0))</x:f>
        <x:v>59.00116741776358</x:v>
      </x:c>
      <x:c r="AK4203" s="18" t="n">
        <x:f>Y4203*INDEX('07 Mode Capacity'!$P$6:$P$17,MATCH("OCEAN-"&amp;I4203,'07 Mode Capacity'!$C$6:$C$17,0))</x:f>
        <x:v>29.094184898797465</x:v>
      </x:c>
      <x:c r="AL4203" s="18" t="n">
        <x:f>AB4203*INDEX('07 Mode Capacity'!$P$6:$P$17,MATCH("LAND-"&amp;I4203,'07 Mode Capacity'!$C$6:$C$17,0))</x:f>
        <x:v>0</x:v>
      </x:c>
      <x:c r="AM4203" s="18" t="n">
        <x:f>AE4203*INDEX('07 Mode Capacity'!$P$6:$P$17,MATCH("INLAND-"&amp;I4203,'07 Mode Capacity'!$C$6:$C$17,0))</x:f>
        <x:v>19.384615384615383</x:v>
      </x:c>
      <x:c r="AN4203" s="18" t="n">
        <x:f>SUM(AJ4203:AM4203)</x:f>
        <x:v>107.47996770117643</x:v>
      </x:c>
      <x:c r="AO4203" s="17" t="n">
        <x:f>IF(N4203=0,1,AN4203/N4203)</x:f>
        <x:v>0.21325390416900086</x:v>
      </x:c>
      <x:c r="AP4203" s="11" t="str">
        <x:f>IF(AO4203&gt;='01 Controls'!$E$16,"PASS","FAIL")</x:f>
        <x:v>FAIL</x:v>
      </x:c>
      <x:c r="AQ4203" s="11" t="str">
        <x:v>UNQUANTIFIED</x:v>
      </x:c>
      <x:c r="AR4203" s="11" t="str">
        <x:v>Position-class planning record; serial item and receiver open</x:v>
      </x:c>
      <x:c r="AS4203" s="26"/>
      <x:c r="AT4203" s="26"/>
    </x:row>
    <x:row r="4204">
      <x:c r="C4204" s="11" t="str">
        <x:v>G2-M-LAG-ISO-18</x:v>
      </x:c>
      <x:c r="D4204" s="11" t="str">
        <x:v>G2</x:v>
      </x:c>
      <x:c r="E4204" s="11" t="str">
        <x:v>Regional flood and displacement</x:v>
      </x:c>
      <x:c r="F4204" s="11" t="str">
        <x:v>M-LAG</x:v>
      </x:c>
      <x:c r="G4204" s="11" t="str">
        <x:v>Littoral-access group</x:v>
      </x:c>
      <x:c r="H4204" s="11" t="str">
        <x:v>ISO-18</x:v>
      </x:c>
      <x:c r="I4204" s="19" t="n">
        <x:v>48</x:v>
      </x:c>
      <x:c r="J4204" s="21" t="n">
        <x:v>8</x:v>
      </x:c>
      <x:c r="K4204" s="18" t="n">
        <x:f>'05 Cargo Register'!K172</x:f>
        <x:v>252</x:v>
      </x:c>
      <x:c r="L4204" s="18" t="n">
        <x:f>'05 Cargo Register'!N172</x:f>
        <x:v>17</x:v>
      </x:c>
      <x:c r="M4204" s="18" t="n">
        <x:f>'05 Cargo Register'!O172</x:f>
        <x:v>448.8</x:v>
      </x:c>
      <x:c r="N4204" s="18" t="n">
        <x:f>J4204*K4204</x:f>
        <x:v>2016</x:v>
      </x:c>
      <x:c r="O4204" s="18" t="n">
        <x:f>J4204*L4204</x:f>
        <x:v>136</x:v>
      </x:c>
      <x:c r="P4204" s="18" t="n">
        <x:f>J4204*M4204</x:f>
        <x:v>3590.4</x:v>
      </x:c>
      <x:c r="Q4204" s="22" t="n">
        <x:f>'01 Controls'!$E$31*'02 Cargo Classes'!$M$7</x:f>
        <x:v>0.03</x:v>
      </x:c>
      <x:c r="R4204" s="22" t="n">
        <x:f>'01 Controls'!$F$31*'02 Cargo Classes'!$N$7</x:f>
        <x:v>0.75</x:v>
      </x:c>
      <x:c r="S4204" s="22" t="n">
        <x:f>'01 Controls'!$G$31*'02 Cargo Classes'!$O$7</x:f>
        <x:v>0</x:v>
      </x:c>
      <x:c r="T4204" s="22" t="n">
        <x:f>'01 Controls'!$H$31*'02 Cargo Classes'!$P$7</x:f>
        <x:v>0.08000000000000002</x:v>
      </x:c>
      <x:c r="U4204" s="22" t="n">
        <x:f>SUM(Q4204:T4204)</x:f>
        <x:v>0.8600000000000001</x:v>
      </x:c>
      <x:c r="V4204" s="18" t="n">
        <x:f>IF(U4204=0,0,N4204*Q4204/U4204)</x:f>
        <x:v>70.32558139534882</x:v>
      </x:c>
      <x:c r="W4204" s="18" t="n">
        <x:f>IF(U4204=0,0,P4204*Q4204/U4204)</x:f>
        <x:v>125.24651162790697</x:v>
      </x:c>
      <x:c r="X4204" s="18" t="n">
        <x:f>MAX(V4204,W4204*'01 Controls'!$E$12)</x:f>
        <x:v>70.32558139534882</x:v>
      </x:c>
      <x:c r="Y4204" s="18" t="n">
        <x:f>IF(U4204=0,0,N4204*R4204/U4204)</x:f>
        <x:v>1758.1395348837207</x:v>
      </x:c>
      <x:c r="Z4204" s="18" t="n">
        <x:f>IF(U4204=0,0,P4204*R4204/U4204)</x:f>
        <x:v>3131.162790697674</x:v>
      </x:c>
      <x:c r="AA4204" s="18" t="n">
        <x:f>MAX(Y4204,Z4204*'01 Controls'!$E$13)</x:f>
        <x:v>1758.1395348837207</x:v>
      </x:c>
      <x:c r="AB4204" s="18" t="n">
        <x:f>IF(U4204=0,0,N4204*S4204/U4204)</x:f>
        <x:v>0</x:v>
      </x:c>
      <x:c r="AC4204" s="18" t="n">
        <x:f>IF(U4204=0,0,P4204*S4204/U4204)</x:f>
        <x:v>0</x:v>
      </x:c>
      <x:c r="AD4204" s="18" t="n">
        <x:f>MAX(AB4204,AC4204*'01 Controls'!$E$14)</x:f>
        <x:v>0</x:v>
      </x:c>
      <x:c r="AE4204" s="18" t="n">
        <x:f>IF(U4204=0,0,N4204*T4204/U4204)</x:f>
        <x:v>187.53488372093025</x:v>
      </x:c>
      <x:c r="AF4204" s="18" t="n">
        <x:f>IF(U4204=0,0,P4204*T4204/U4204)</x:f>
        <x:v>333.99069767441864</x:v>
      </x:c>
      <x:c r="AG4204" s="18" t="n">
        <x:f>MAX(AE4204,AF4204*'01 Controls'!$E$15)</x:f>
        <x:v>187.53488372093025</x:v>
      </x:c>
      <x:c r="AH4204" s="18" t="n">
        <x:f>SUM(V4204,Y4204,AB4204,AE4204)</x:f>
        <x:v>2015.9999999999998</x:v>
      </x:c>
      <x:c r="AI4204" s="18" t="n">
        <x:f>N4204-AH4204</x:f>
        <x:v>2.2737367544323206e-13</x:v>
      </x:c>
      <x:c r="AJ4204" s="18" t="n">
        <x:f>V4204*INDEX('07 Mode Capacity'!$P$6:$P$17,MATCH("AIR-"&amp;I4204,'07 Mode Capacity'!$C$6:$C$17,0))</x:f>
        <x:v>19.714768155042343</x:v>
      </x:c>
      <x:c r="AK4204" s="18" t="n">
        <x:f>Y4204*INDEX('07 Mode Capacity'!$P$6:$P$17,MATCH("OCEAN-"&amp;I4204,'07 Mode Capacity'!$C$6:$C$17,0))</x:f>
        <x:v>154.07680882686094</x:v>
      </x:c>
      <x:c r="AL4204" s="18" t="n">
        <x:f>AB4204*INDEX('07 Mode Capacity'!$P$6:$P$17,MATCH("LAND-"&amp;I4204,'07 Mode Capacity'!$C$6:$C$17,0))</x:f>
        <x:v>0</x:v>
      </x:c>
      <x:c r="AM4204" s="18" t="n">
        <x:f>AE4204*INDEX('07 Mode Capacity'!$P$6:$P$17,MATCH("INLAND-"&amp;I4204,'07 Mode Capacity'!$C$6:$C$17,0))</x:f>
        <x:v>118.37846382784957</x:v>
      </x:c>
      <x:c r="AN4204" s="18" t="n">
        <x:f>SUM(AJ4204:AM4204)</x:f>
        <x:v>292.1700408097529</x:v>
      </x:c>
      <x:c r="AO4204" s="17" t="n">
        <x:f>IF(N4204=0,1,AN4204/N4204)</x:f>
        <x:v>0.14492561548102822</x:v>
      </x:c>
      <x:c r="AP4204" s="11" t="str">
        <x:f>IF(AO4204&gt;='01 Controls'!$E$16,"PASS","FAIL")</x:f>
        <x:v>FAIL</x:v>
      </x:c>
      <x:c r="AQ4204" s="11" t="str">
        <x:v>UNQUANTIFIED</x:v>
      </x:c>
      <x:c r="AR4204" s="11" t="str">
        <x:v>Position-class planning record; serial item and receiver open</x:v>
      </x:c>
      <x:c r="AS4204" s="26"/>
      <x:c r="AT4204" s="26"/>
    </x:row>
    <x:row r="4205">
      <x:c r="C4205" s="11" t="str">
        <x:v>G2-M-LAG-COL-12</x:v>
      </x:c>
      <x:c r="D4205" s="11" t="str">
        <x:v>G2</x:v>
      </x:c>
      <x:c r="E4205" s="11" t="str">
        <x:v>Regional flood and displacement</x:v>
      </x:c>
      <x:c r="F4205" s="11" t="str">
        <x:v>M-LAG</x:v>
      </x:c>
      <x:c r="G4205" s="11" t="str">
        <x:v>Littoral-access group</x:v>
      </x:c>
      <x:c r="H4205" s="11" t="str">
        <x:v>COL-12</x:v>
      </x:c>
      <x:c r="I4205" s="19" t="n">
        <x:v>24</x:v>
      </x:c>
      <x:c r="J4205" s="21" t="n">
        <x:v>8</x:v>
      </x:c>
      <x:c r="K4205" s="18" t="n">
        <x:f>'05 Cargo Register'!K173</x:f>
        <x:v>42</x:v>
      </x:c>
      <x:c r="L4205" s="18" t="n">
        <x:f>'05 Cargo Register'!N173</x:f>
        <x:v>5</x:v>
      </x:c>
      <x:c r="M4205" s="18" t="n">
        <x:f>'05 Cargo Register'!O173</x:f>
        <x:v>132</x:v>
      </x:c>
      <x:c r="N4205" s="18" t="n">
        <x:f>J4205*K4205</x:f>
        <x:v>336</x:v>
      </x:c>
      <x:c r="O4205" s="18" t="n">
        <x:f>J4205*L4205</x:f>
        <x:v>40</x:v>
      </x:c>
      <x:c r="P4205" s="18" t="n">
        <x:f>J4205*M4205</x:f>
        <x:v>1056</x:v>
      </x:c>
      <x:c r="Q4205" s="22" t="n">
        <x:f>'01 Controls'!$E$31*'02 Cargo Classes'!$M$8</x:f>
        <x:v>0.3</x:v>
      </x:c>
      <x:c r="R4205" s="22" t="n">
        <x:f>'01 Controls'!$F$31*'02 Cargo Classes'!$N$8</x:f>
        <x:v>0.5249999999999999</x:v>
      </x:c>
      <x:c r="S4205" s="22" t="n">
        <x:f>'01 Controls'!$G$31*'02 Cargo Classes'!$O$8</x:f>
        <x:v>0</x:v>
      </x:c>
      <x:c r="T4205" s="22" t="n">
        <x:f>'01 Controls'!$H$31*'02 Cargo Classes'!$P$8</x:f>
        <x:v>0.020000000000000004</x:v>
      </x:c>
      <x:c r="U4205" s="22" t="n">
        <x:f>SUM(Q4205:T4205)</x:f>
        <x:v>0.845</x:v>
      </x:c>
      <x:c r="V4205" s="18" t="n">
        <x:f>IF(U4205=0,0,N4205*Q4205/U4205)</x:f>
        <x:v>119.28994082840237</x:v>
      </x:c>
      <x:c r="W4205" s="18" t="n">
        <x:f>IF(U4205=0,0,P4205*Q4205/U4205)</x:f>
        <x:v>374.9112426035503</x:v>
      </x:c>
      <x:c r="X4205" s="18" t="n">
        <x:f>MAX(V4205,W4205*'01 Controls'!$E$12)</x:f>
        <x:v>119.28994082840237</x:v>
      </x:c>
      <x:c r="Y4205" s="18" t="n">
        <x:f>IF(U4205=0,0,N4205*R4205/U4205)</x:f>
        <x:v>208.75739644970412</x:v>
      </x:c>
      <x:c r="Z4205" s="18" t="n">
        <x:f>IF(U4205=0,0,P4205*R4205/U4205)</x:f>
        <x:v>656.0946745562129</x:v>
      </x:c>
      <x:c r="AA4205" s="18" t="n">
        <x:f>MAX(Y4205,Z4205*'01 Controls'!$E$13)</x:f>
        <x:v>208.75739644970412</x:v>
      </x:c>
      <x:c r="AB4205" s="18" t="n">
        <x:f>IF(U4205=0,0,N4205*S4205/U4205)</x:f>
        <x:v>0</x:v>
      </x:c>
      <x:c r="AC4205" s="18" t="n">
        <x:f>IF(U4205=0,0,P4205*S4205/U4205)</x:f>
        <x:v>0</x:v>
      </x:c>
      <x:c r="AD4205" s="18" t="n">
        <x:f>MAX(AB4205,AC4205*'01 Controls'!$E$14)</x:f>
        <x:v>0</x:v>
      </x:c>
      <x:c r="AE4205" s="18" t="n">
        <x:f>IF(U4205=0,0,N4205*T4205/U4205)</x:f>
        <x:v>7.9526627218934935</x:v>
      </x:c>
      <x:c r="AF4205" s="18" t="n">
        <x:f>IF(U4205=0,0,P4205*T4205/U4205)</x:f>
        <x:v>24.994082840236693</x:v>
      </x:c>
      <x:c r="AG4205" s="18" t="n">
        <x:f>MAX(AE4205,AF4205*'01 Controls'!$E$15)</x:f>
        <x:v>7.9526627218934935</x:v>
      </x:c>
      <x:c r="AH4205" s="18" t="n">
        <x:f>SUM(V4205,Y4205,AB4205,AE4205)</x:f>
        <x:v>336</x:v>
      </x:c>
      <x:c r="AI4205" s="18" t="n">
        <x:f>N4205-AH4205</x:f>
        <x:v>0</x:v>
      </x:c>
      <x:c r="AJ4205" s="18" t="n">
        <x:f>V4205*INDEX('07 Mode Capacity'!$P$6:$P$17,MATCH("AIR-"&amp;I4205,'07 Mode Capacity'!$C$6:$C$17,0))</x:f>
        <x:v>24.205607145749166</x:v>
      </x:c>
      <x:c r="AK4205" s="18" t="n">
        <x:f>Y4205*INDEX('07 Mode Capacity'!$P$6:$P$17,MATCH("OCEAN-"&amp;I4205,'07 Mode Capacity'!$C$6:$C$17,0))</x:f>
        <x:v>31.33219912178188</x:v>
      </x:c>
      <x:c r="AL4205" s="18" t="n">
        <x:f>AB4205*INDEX('07 Mode Capacity'!$P$6:$P$17,MATCH("LAND-"&amp;I4205,'07 Mode Capacity'!$C$6:$C$17,0))</x:f>
        <x:v>0</x:v>
      </x:c>
      <x:c r="AM4205" s="18" t="n">
        <x:f>AE4205*INDEX('07 Mode Capacity'!$P$6:$P$17,MATCH("INLAND-"&amp;I4205,'07 Mode Capacity'!$C$6:$C$17,0))</x:f>
        <x:v>7.9526627218934935</x:v>
      </x:c>
      <x:c r="AN4205" s="18" t="n">
        <x:f>SUM(AJ4205:AM4205)</x:f>
        <x:v>63.49046898942454</x:v>
      </x:c>
      <x:c r="AO4205" s="17" t="n">
        <x:f>IF(N4205=0,1,AN4205/N4205)</x:f>
        <x:v>0.1889597291351921</x:v>
      </x:c>
      <x:c r="AP4205" s="11" t="str">
        <x:f>IF(AO4205&gt;='01 Controls'!$E$16,"PASS","FAIL")</x:f>
        <x:v>FAIL</x:v>
      </x:c>
      <x:c r="AQ4205" s="11" t="str">
        <x:v>UNQUANTIFIED</x:v>
      </x:c>
      <x:c r="AR4205" s="11" t="str">
        <x:v>Position-class planning record; serial item and receiver open</x:v>
      </x:c>
      <x:c r="AS4205" s="26"/>
      <x:c r="AT4205" s="26"/>
    </x:row>
    <x:row r="4206">
      <x:c r="C4206" s="11" t="str">
        <x:v>G2-M-LAG-BAT-22</x:v>
      </x:c>
      <x:c r="D4206" s="11" t="str">
        <x:v>G2</x:v>
      </x:c>
      <x:c r="E4206" s="11" t="str">
        <x:v>Regional flood and displacement</x:v>
      </x:c>
      <x:c r="F4206" s="11" t="str">
        <x:v>M-LAG</x:v>
      </x:c>
      <x:c r="G4206" s="11" t="str">
        <x:v>Littoral-access group</x:v>
      </x:c>
      <x:c r="H4206" s="11" t="str">
        <x:v>BAT-22</x:v>
      </x:c>
      <x:c r="I4206" s="19" t="n">
        <x:v>48</x:v>
      </x:c>
      <x:c r="J4206" s="21" t="n">
        <x:v>8</x:v>
      </x:c>
      <x:c r="K4206" s="18" t="n">
        <x:f>'05 Cargo Register'!K174</x:f>
        <x:v>168</x:v>
      </x:c>
      <x:c r="L4206" s="18" t="n">
        <x:f>'05 Cargo Register'!N174</x:f>
        <x:v>10</x:v>
      </x:c>
      <x:c r="M4206" s="18" t="n">
        <x:f>'05 Cargo Register'!O174</x:f>
        <x:v>264</x:v>
      </x:c>
      <x:c r="N4206" s="18" t="n">
        <x:f>J4206*K4206</x:f>
        <x:v>1344</x:v>
      </x:c>
      <x:c r="O4206" s="18" t="n">
        <x:f>J4206*L4206</x:f>
        <x:v>80</x:v>
      </x:c>
      <x:c r="P4206" s="18" t="n">
        <x:f>J4206*M4206</x:f>
        <x:v>2112</x:v>
      </x:c>
      <x:c r="Q4206" s="22" t="n">
        <x:f>'01 Controls'!$E$31*'02 Cargo Classes'!$M$9</x:f>
        <x:v>0</x:v>
      </x:c>
      <x:c r="R4206" s="22" t="n">
        <x:f>'01 Controls'!$F$31*'02 Cargo Classes'!$N$9</x:f>
        <x:v>0.75</x:v>
      </x:c>
      <x:c r="S4206" s="22" t="n">
        <x:f>'01 Controls'!$G$31*'02 Cargo Classes'!$O$9</x:f>
        <x:v>0</x:v>
      </x:c>
      <x:c r="T4206" s="22" t="n">
        <x:f>'01 Controls'!$H$31*'02 Cargo Classes'!$P$9</x:f>
        <x:v>0.05</x:v>
      </x:c>
      <x:c r="U4206" s="22" t="n">
        <x:f>SUM(Q4206:T4206)</x:f>
        <x:v>0.8</x:v>
      </x:c>
      <x:c r="V4206" s="18" t="n">
        <x:f>IF(U4206=0,0,N4206*Q4206/U4206)</x:f>
        <x:v>0</x:v>
      </x:c>
      <x:c r="W4206" s="18" t="n">
        <x:f>IF(U4206=0,0,P4206*Q4206/U4206)</x:f>
        <x:v>0</x:v>
      </x:c>
      <x:c r="X4206" s="18" t="n">
        <x:f>MAX(V4206,W4206*'01 Controls'!$E$12)</x:f>
        <x:v>0</x:v>
      </x:c>
      <x:c r="Y4206" s="18" t="n">
        <x:f>IF(U4206=0,0,N4206*R4206/U4206)</x:f>
        <x:v>1260</x:v>
      </x:c>
      <x:c r="Z4206" s="18" t="n">
        <x:f>IF(U4206=0,0,P4206*R4206/U4206)</x:f>
        <x:v>1980</x:v>
      </x:c>
      <x:c r="AA4206" s="18" t="n">
        <x:f>MAX(Y4206,Z4206*'01 Controls'!$E$13)</x:f>
        <x:v>1260</x:v>
      </x:c>
      <x:c r="AB4206" s="18" t="n">
        <x:f>IF(U4206=0,0,N4206*S4206/U4206)</x:f>
        <x:v>0</x:v>
      </x:c>
      <x:c r="AC4206" s="18" t="n">
        <x:f>IF(U4206=0,0,P4206*S4206/U4206)</x:f>
        <x:v>0</x:v>
      </x:c>
      <x:c r="AD4206" s="18" t="n">
        <x:f>MAX(AB4206,AC4206*'01 Controls'!$E$14)</x:f>
        <x:v>0</x:v>
      </x:c>
      <x:c r="AE4206" s="18" t="n">
        <x:f>IF(U4206=0,0,N4206*T4206/U4206)</x:f>
        <x:v>84</x:v>
      </x:c>
      <x:c r="AF4206" s="18" t="n">
        <x:f>IF(U4206=0,0,P4206*T4206/U4206)</x:f>
        <x:v>132</x:v>
      </x:c>
      <x:c r="AG4206" s="18" t="n">
        <x:f>MAX(AE4206,AF4206*'01 Controls'!$E$15)</x:f>
        <x:v>84</x:v>
      </x:c>
      <x:c r="AH4206" s="18" t="n">
        <x:f>SUM(V4206,Y4206,AB4206,AE4206)</x:f>
        <x:v>1344</x:v>
      </x:c>
      <x:c r="AI4206" s="18" t="n">
        <x:f>N4206-AH4206</x:f>
        <x:v>0</x:v>
      </x:c>
      <x:c r="AJ4206" s="18" t="n">
        <x:f>V4206*INDEX('07 Mode Capacity'!$P$6:$P$17,MATCH("AIR-"&amp;I4206,'07 Mode Capacity'!$C$6:$C$17,0))</x:f>
        <x:v>0</x:v>
      </x:c>
      <x:c r="AK4206" s="18" t="n">
        <x:f>Y4206*INDEX('07 Mode Capacity'!$P$6:$P$17,MATCH("OCEAN-"&amp;I4206,'07 Mode Capacity'!$C$6:$C$17,0))</x:f>
        <x:v>110.42171299258368</x:v>
      </x:c>
      <x:c r="AL4206" s="18" t="n">
        <x:f>AB4206*INDEX('07 Mode Capacity'!$P$6:$P$17,MATCH("LAND-"&amp;I4206,'07 Mode Capacity'!$C$6:$C$17,0))</x:f>
        <x:v>0</x:v>
      </x:c>
      <x:c r="AM4206" s="18" t="n">
        <x:f>AE4206*INDEX('07 Mode Capacity'!$P$6:$P$17,MATCH("INLAND-"&amp;I4206,'07 Mode Capacity'!$C$6:$C$17,0))</x:f>
        <x:v>53.02368692289095</x:v>
      </x:c>
      <x:c r="AN4206" s="18" t="n">
        <x:f>SUM(AJ4206:AM4206)</x:f>
        <x:v>163.44539991547464</x:v>
      </x:c>
      <x:c r="AO4206" s="17" t="n">
        <x:f>IF(N4206=0,1,AN4206/N4206)</x:f>
        <x:v>0.12161116065139482</x:v>
      </x:c>
      <x:c r="AP4206" s="11" t="str">
        <x:f>IF(AO4206&gt;='01 Controls'!$E$16,"PASS","FAIL")</x:f>
        <x:v>FAIL</x:v>
      </x:c>
      <x:c r="AQ4206" s="11" t="str">
        <x:v>UNQUANTIFIED</x:v>
      </x:c>
      <x:c r="AR4206" s="11" t="str">
        <x:v>Position-class planning record; serial item and receiver open</x:v>
      </x:c>
      <x:c r="AS4206" s="26"/>
      <x:c r="AT4206" s="26"/>
    </x:row>
    <x:row r="4207">
      <x:c r="C4207" s="11" t="str">
        <x:v>G2-M-LAG-TNK-20</x:v>
      </x:c>
      <x:c r="D4207" s="11" t="str">
        <x:v>G2</x:v>
      </x:c>
      <x:c r="E4207" s="11" t="str">
        <x:v>Regional flood and displacement</x:v>
      </x:c>
      <x:c r="F4207" s="11" t="str">
        <x:v>M-LAG</x:v>
      </x:c>
      <x:c r="G4207" s="11" t="str">
        <x:v>Littoral-access group</x:v>
      </x:c>
      <x:c r="H4207" s="11" t="str">
        <x:v>TNK-20</x:v>
      </x:c>
      <x:c r="I4207" s="19" t="n">
        <x:v>48</x:v>
      </x:c>
      <x:c r="J4207" s="21" t="n">
        <x:v>8</x:v>
      </x:c>
      <x:c r="K4207" s="18" t="n">
        <x:f>'05 Cargo Register'!K175</x:f>
        <x:v>252</x:v>
      </x:c>
      <x:c r="L4207" s="18" t="n">
        <x:f>'05 Cargo Register'!N175</x:f>
        <x:v>15</x:v>
      </x:c>
      <x:c r="M4207" s="18" t="n">
        <x:f>'05 Cargo Register'!O175</x:f>
        <x:v>318.75</x:v>
      </x:c>
      <x:c r="N4207" s="18" t="n">
        <x:f>J4207*K4207</x:f>
        <x:v>2016</x:v>
      </x:c>
      <x:c r="O4207" s="18" t="n">
        <x:f>J4207*L4207</x:f>
        <x:v>120</x:v>
      </x:c>
      <x:c r="P4207" s="18" t="n">
        <x:f>J4207*M4207</x:f>
        <x:v>2550</x:v>
      </x:c>
      <x:c r="Q4207" s="22" t="n">
        <x:f>'01 Controls'!$E$31*'02 Cargo Classes'!$M$10</x:f>
        <x:v>0</x:v>
      </x:c>
      <x:c r="R4207" s="22" t="n">
        <x:f>'01 Controls'!$F$31*'02 Cargo Classes'!$N$10</x:f>
        <x:v>0.8999999999999999</x:v>
      </x:c>
      <x:c r="S4207" s="22" t="n">
        <x:f>'01 Controls'!$G$31*'02 Cargo Classes'!$O$10</x:f>
        <x:v>0</x:v>
      </x:c>
      <x:c r="T4207" s="22" t="n">
        <x:f>'01 Controls'!$H$31*'02 Cargo Classes'!$P$10</x:f>
        <x:v>0.1</x:v>
      </x:c>
      <x:c r="U4207" s="22" t="n">
        <x:f>SUM(Q4207:T4207)</x:f>
        <x:v>0.9999999999999999</x:v>
      </x:c>
      <x:c r="V4207" s="18" t="n">
        <x:f>IF(U4207=0,0,N4207*Q4207/U4207)</x:f>
        <x:v>0</x:v>
      </x:c>
      <x:c r="W4207" s="18" t="n">
        <x:f>IF(U4207=0,0,P4207*Q4207/U4207)</x:f>
        <x:v>0</x:v>
      </x:c>
      <x:c r="X4207" s="18" t="n">
        <x:f>MAX(V4207,W4207*'01 Controls'!$E$12)</x:f>
        <x:v>0</x:v>
      </x:c>
      <x:c r="Y4207" s="18" t="n">
        <x:f>IF(U4207=0,0,N4207*R4207/U4207)</x:f>
        <x:v>1814.4</x:v>
      </x:c>
      <x:c r="Z4207" s="18" t="n">
        <x:f>IF(U4207=0,0,P4207*R4207/U4207)</x:f>
        <x:v>2295.0000000000005</x:v>
      </x:c>
      <x:c r="AA4207" s="18" t="n">
        <x:f>MAX(Y4207,Z4207*'01 Controls'!$E$13)</x:f>
        <x:v>1814.4</x:v>
      </x:c>
      <x:c r="AB4207" s="18" t="n">
        <x:f>IF(U4207=0,0,N4207*S4207/U4207)</x:f>
        <x:v>0</x:v>
      </x:c>
      <x:c r="AC4207" s="18" t="n">
        <x:f>IF(U4207=0,0,P4207*S4207/U4207)</x:f>
        <x:v>0</x:v>
      </x:c>
      <x:c r="AD4207" s="18" t="n">
        <x:f>MAX(AB4207,AC4207*'01 Controls'!$E$14)</x:f>
        <x:v>0</x:v>
      </x:c>
      <x:c r="AE4207" s="18" t="n">
        <x:f>IF(U4207=0,0,N4207*T4207/U4207)</x:f>
        <x:v>201.60000000000005</x:v>
      </x:c>
      <x:c r="AF4207" s="18" t="n">
        <x:f>IF(U4207=0,0,P4207*T4207/U4207)</x:f>
        <x:v>255.00000000000003</x:v>
      </x:c>
      <x:c r="AG4207" s="18" t="n">
        <x:f>MAX(AE4207,AF4207*'01 Controls'!$E$15)</x:f>
        <x:v>201.60000000000005</x:v>
      </x:c>
      <x:c r="AH4207" s="18" t="n">
        <x:f>SUM(V4207,Y4207,AB4207,AE4207)</x:f>
        <x:v>2016.0000000000002</x:v>
      </x:c>
      <x:c r="AI4207" s="18" t="n">
        <x:f>N4207-AH4207</x:f>
        <x:v>-2.2737367544323206e-13</x:v>
      </x:c>
      <x:c r="AJ4207" s="18" t="n">
        <x:f>V4207*INDEX('07 Mode Capacity'!$P$6:$P$17,MATCH("AIR-"&amp;I4207,'07 Mode Capacity'!$C$6:$C$17,0))</x:f>
        <x:v>0</x:v>
      </x:c>
      <x:c r="AK4207" s="18" t="n">
        <x:f>Y4207*INDEX('07 Mode Capacity'!$P$6:$P$17,MATCH("OCEAN-"&amp;I4207,'07 Mode Capacity'!$C$6:$C$17,0))</x:f>
        <x:v>159.0072667093205</x:v>
      </x:c>
      <x:c r="AL4207" s="18" t="n">
        <x:f>AB4207*INDEX('07 Mode Capacity'!$P$6:$P$17,MATCH("LAND-"&amp;I4207,'07 Mode Capacity'!$C$6:$C$17,0))</x:f>
        <x:v>0</x:v>
      </x:c>
      <x:c r="AM4207" s="18" t="n">
        <x:f>AE4207*INDEX('07 Mode Capacity'!$P$6:$P$17,MATCH("INLAND-"&amp;I4207,'07 Mode Capacity'!$C$6:$C$17,0))</x:f>
        <x:v>127.2568486149383</x:v>
      </x:c>
      <x:c r="AN4207" s="18" t="n">
        <x:f>SUM(AJ4207:AM4207)</x:f>
        <x:v>286.2641153242588</x:v>
      </x:c>
      <x:c r="AO4207" s="17" t="n">
        <x:f>IF(N4207=0,1,AN4207/N4207)</x:f>
        <x:v>0.1419960889505252</x:v>
      </x:c>
      <x:c r="AP4207" s="11" t="str">
        <x:f>IF(AO4207&gt;='01 Controls'!$E$16,"PASS","FAIL")</x:f>
        <x:v>FAIL</x:v>
      </x:c>
      <x:c r="AQ4207" s="11" t="str">
        <x:v>UNQUANTIFIED</x:v>
      </x:c>
      <x:c r="AR4207" s="11" t="str">
        <x:v>Position-class planning record; serial item and receiver open</x:v>
      </x:c>
      <x:c r="AS4207" s="26"/>
      <x:c r="AT4207" s="26"/>
    </x:row>
    <x:row r="4208">
      <x:c r="C4208" s="11" t="str">
        <x:v>G2-M-LAG-FLR-24</x:v>
      </x:c>
      <x:c r="D4208" s="11" t="str">
        <x:v>G2</x:v>
      </x:c>
      <x:c r="E4208" s="11" t="str">
        <x:v>Regional flood and displacement</x:v>
      </x:c>
      <x:c r="F4208" s="11" t="str">
        <x:v>M-LAG</x:v>
      </x:c>
      <x:c r="G4208" s="11" t="str">
        <x:v>Littoral-access group</x:v>
      </x:c>
      <x:c r="H4208" s="11" t="str">
        <x:v>FLR-24</x:v>
      </x:c>
      <x:c r="I4208" s="19" t="n">
        <x:v>48</x:v>
      </x:c>
      <x:c r="J4208" s="21" t="n">
        <x:v>8</x:v>
      </x:c>
      <x:c r="K4208" s="18" t="n">
        <x:f>'05 Cargo Register'!K176</x:f>
        <x:v>315</x:v>
      </x:c>
      <x:c r="L4208" s="18" t="n">
        <x:f>'05 Cargo Register'!N176</x:f>
        <x:v>16</x:v>
      </x:c>
      <x:c r="M4208" s="18" t="n">
        <x:f>'05 Cargo Register'!O176</x:f>
        <x:v>512</x:v>
      </x:c>
      <x:c r="N4208" s="18" t="n">
        <x:f>J4208*K4208</x:f>
        <x:v>2520</x:v>
      </x:c>
      <x:c r="O4208" s="18" t="n">
        <x:f>J4208*L4208</x:f>
        <x:v>128</x:v>
      </x:c>
      <x:c r="P4208" s="18" t="n">
        <x:f>J4208*M4208</x:f>
        <x:v>4096</x:v>
      </x:c>
      <x:c r="Q4208" s="22" t="n">
        <x:f>'01 Controls'!$E$31*'02 Cargo Classes'!$M$11</x:f>
        <x:v>0</x:v>
      </x:c>
      <x:c r="R4208" s="22" t="n">
        <x:f>'01 Controls'!$F$31*'02 Cargo Classes'!$N$11</x:f>
        <x:v>0.8999999999999999</x:v>
      </x:c>
      <x:c r="S4208" s="22" t="n">
        <x:f>'01 Controls'!$G$31*'02 Cargo Classes'!$O$11</x:f>
        <x:v>0</x:v>
      </x:c>
      <x:c r="T4208" s="22" t="n">
        <x:f>'01 Controls'!$H$31*'02 Cargo Classes'!$P$11</x:f>
        <x:v>0.08000000000000002</x:v>
      </x:c>
      <x:c r="U4208" s="22" t="n">
        <x:f>SUM(Q4208:T4208)</x:f>
        <x:v>0.98</x:v>
      </x:c>
      <x:c r="V4208" s="18" t="n">
        <x:f>IF(U4208=0,0,N4208*Q4208/U4208)</x:f>
        <x:v>0</x:v>
      </x:c>
      <x:c r="W4208" s="18" t="n">
        <x:f>IF(U4208=0,0,P4208*Q4208/U4208)</x:f>
        <x:v>0</x:v>
      </x:c>
      <x:c r="X4208" s="18" t="n">
        <x:f>MAX(V4208,W4208*'01 Controls'!$E$12)</x:f>
        <x:v>0</x:v>
      </x:c>
      <x:c r="Y4208" s="18" t="n">
        <x:f>IF(U4208=0,0,N4208*R4208/U4208)</x:f>
        <x:v>2314.285714285714</x:v>
      </x:c>
      <x:c r="Z4208" s="18" t="n">
        <x:f>IF(U4208=0,0,P4208*R4208/U4208)</x:f>
        <x:v>3761.632653061224</x:v>
      </x:c>
      <x:c r="AA4208" s="18" t="n">
        <x:f>MAX(Y4208,Z4208*'01 Controls'!$E$13)</x:f>
        <x:v>2314.285714285714</x:v>
      </x:c>
      <x:c r="AB4208" s="18" t="n">
        <x:f>IF(U4208=0,0,N4208*S4208/U4208)</x:f>
        <x:v>0</x:v>
      </x:c>
      <x:c r="AC4208" s="18" t="n">
        <x:f>IF(U4208=0,0,P4208*S4208/U4208)</x:f>
        <x:v>0</x:v>
      </x:c>
      <x:c r="AD4208" s="18" t="n">
        <x:f>MAX(AB4208,AC4208*'01 Controls'!$E$14)</x:f>
        <x:v>0</x:v>
      </x:c>
      <x:c r="AE4208" s="18" t="n">
        <x:f>IF(U4208=0,0,N4208*T4208/U4208)</x:f>
        <x:v>205.71428571428578</x:v>
      </x:c>
      <x:c r="AF4208" s="18" t="n">
        <x:f>IF(U4208=0,0,P4208*T4208/U4208)</x:f>
        <x:v>334.3673469387756</x:v>
      </x:c>
      <x:c r="AG4208" s="18" t="n">
        <x:f>MAX(AE4208,AF4208*'01 Controls'!$E$15)</x:f>
        <x:v>205.71428571428578</x:v>
      </x:c>
      <x:c r="AH4208" s="18" t="n">
        <x:f>SUM(V4208,Y4208,AB4208,AE4208)</x:f>
        <x:v>2520</x:v>
      </x:c>
      <x:c r="AI4208" s="18" t="n">
        <x:f>N4208-AH4208</x:f>
        <x:v>0</x:v>
      </x:c>
      <x:c r="AJ4208" s="18" t="n">
        <x:f>V4208*INDEX('07 Mode Capacity'!$P$6:$P$17,MATCH("AIR-"&amp;I4208,'07 Mode Capacity'!$C$6:$C$17,0))</x:f>
        <x:v>0</x:v>
      </x:c>
      <x:c r="AK4208" s="18" t="n">
        <x:f>Y4208*INDEX('07 Mode Capacity'!$P$6:$P$17,MATCH("OCEAN-"&amp;I4208,'07 Mode Capacity'!$C$6:$C$17,0))</x:f>
        <x:v>202.81539121086797</x:v>
      </x:c>
      <x:c r="AL4208" s="18" t="n">
        <x:f>AB4208*INDEX('07 Mode Capacity'!$P$6:$P$17,MATCH("LAND-"&amp;I4208,'07 Mode Capacity'!$C$6:$C$17,0))</x:f>
        <x:v>0</x:v>
      </x:c>
      <x:c r="AM4208" s="18" t="n">
        <x:f>AE4208*INDEX('07 Mode Capacity'!$P$6:$P$17,MATCH("INLAND-"&amp;I4208,'07 Mode Capacity'!$C$6:$C$17,0))</x:f>
        <x:v>129.85392715810033</x:v>
      </x:c>
      <x:c r="AN4208" s="18" t="n">
        <x:f>SUM(AJ4208:AM4208)</x:f>
        <x:v>332.66931836896833</x:v>
      </x:c>
      <x:c r="AO4208" s="17" t="n">
        <x:f>IF(N4208=0,1,AN4208/N4208)</x:f>
        <x:v>0.13201163427340012</x:v>
      </x:c>
      <x:c r="AP4208" s="11" t="str">
        <x:f>IF(AO4208&gt;='01 Controls'!$E$16,"PASS","FAIL")</x:f>
        <x:v>FAIL</x:v>
      </x:c>
      <x:c r="AQ4208" s="11" t="str">
        <x:v>UNQUANTIFIED</x:v>
      </x:c>
      <x:c r="AR4208" s="11" t="str">
        <x:v>Position-class planning record; serial item and receiver open</x:v>
      </x:c>
      <x:c r="AS4208" s="26"/>
      <x:c r="AT4208" s="26"/>
    </x:row>
    <x:row r="4209">
      <x:c r="C4209" s="11" t="str">
        <x:v>G2-M-LAG-ROL-30</x:v>
      </x:c>
      <x:c r="D4209" s="11" t="str">
        <x:v>G2</x:v>
      </x:c>
      <x:c r="E4209" s="11" t="str">
        <x:v>Regional flood and displacement</x:v>
      </x:c>
      <x:c r="F4209" s="11" t="str">
        <x:v>M-LAG</x:v>
      </x:c>
      <x:c r="G4209" s="11" t="str">
        <x:v>Littoral-access group</x:v>
      </x:c>
      <x:c r="H4209" s="11" t="str">
        <x:v>ROL-30</x:v>
      </x:c>
      <x:c r="I4209" s="19" t="n">
        <x:v>48</x:v>
      </x:c>
      <x:c r="J4209" s="21" t="n">
        <x:v>8</x:v>
      </x:c>
      <x:c r="K4209" s="18" t="n">
        <x:f>'05 Cargo Register'!K177</x:f>
        <x:v>315</x:v>
      </x:c>
      <x:c r="L4209" s="18" t="n">
        <x:f>'05 Cargo Register'!N177</x:f>
        <x:v>14</x:v>
      </x:c>
      <x:c r="M4209" s="18" t="n">
        <x:f>'05 Cargo Register'!O177</x:f>
        <x:v>892.5</x:v>
      </x:c>
      <x:c r="N4209" s="18" t="n">
        <x:f>J4209*K4209</x:f>
        <x:v>2520</x:v>
      </x:c>
      <x:c r="O4209" s="18" t="n">
        <x:f>J4209*L4209</x:f>
        <x:v>112</x:v>
      </x:c>
      <x:c r="P4209" s="18" t="n">
        <x:f>J4209*M4209</x:f>
        <x:v>7140</x:v>
      </x:c>
      <x:c r="Q4209" s="22" t="n">
        <x:f>'01 Controls'!$E$31*'02 Cargo Classes'!$M$12</x:f>
        <x:v>0</x:v>
      </x:c>
      <x:c r="R4209" s="22" t="n">
        <x:f>'01 Controls'!$F$31*'02 Cargo Classes'!$N$12</x:f>
        <x:v>0.75</x:v>
      </x:c>
      <x:c r="S4209" s="22" t="n">
        <x:f>'01 Controls'!$G$31*'02 Cargo Classes'!$O$12</x:f>
        <x:v>0</x:v>
      </x:c>
      <x:c r="T4209" s="22" t="n">
        <x:f>'01 Controls'!$H$31*'02 Cargo Classes'!$P$12</x:f>
        <x:v>0.06</x:v>
      </x:c>
      <x:c r="U4209" s="22" t="n">
        <x:f>SUM(Q4209:T4209)</x:f>
        <x:v>0.81</x:v>
      </x:c>
      <x:c r="V4209" s="18" t="n">
        <x:f>IF(U4209=0,0,N4209*Q4209/U4209)</x:f>
        <x:v>0</x:v>
      </x:c>
      <x:c r="W4209" s="18" t="n">
        <x:f>IF(U4209=0,0,P4209*Q4209/U4209)</x:f>
        <x:v>0</x:v>
      </x:c>
      <x:c r="X4209" s="18" t="n">
        <x:f>MAX(V4209,W4209*'01 Controls'!$E$12)</x:f>
        <x:v>0</x:v>
      </x:c>
      <x:c r="Y4209" s="18" t="n">
        <x:f>IF(U4209=0,0,N4209*R4209/U4209)</x:f>
        <x:v>2333.333333333333</x:v>
      </x:c>
      <x:c r="Z4209" s="18" t="n">
        <x:f>IF(U4209=0,0,P4209*R4209/U4209)</x:f>
        <x:v>6611.11111111111</x:v>
      </x:c>
      <x:c r="AA4209" s="18" t="n">
        <x:f>MAX(Y4209,Z4209*'01 Controls'!$E$13)</x:f>
        <x:v>2333.333333333333</x:v>
      </x:c>
      <x:c r="AB4209" s="18" t="n">
        <x:f>IF(U4209=0,0,N4209*S4209/U4209)</x:f>
        <x:v>0</x:v>
      </x:c>
      <x:c r="AC4209" s="18" t="n">
        <x:f>IF(U4209=0,0,P4209*S4209/U4209)</x:f>
        <x:v>0</x:v>
      </x:c>
      <x:c r="AD4209" s="18" t="n">
        <x:f>MAX(AB4209,AC4209*'01 Controls'!$E$14)</x:f>
        <x:v>0</x:v>
      </x:c>
      <x:c r="AE4209" s="18" t="n">
        <x:f>IF(U4209=0,0,N4209*T4209/U4209)</x:f>
        <x:v>186.66666666666663</x:v>
      </x:c>
      <x:c r="AF4209" s="18" t="n">
        <x:f>IF(U4209=0,0,P4209*T4209/U4209)</x:f>
        <x:v>528.8888888888888</x:v>
      </x:c>
      <x:c r="AG4209" s="18" t="n">
        <x:f>MAX(AE4209,AF4209*'01 Controls'!$E$15)</x:f>
        <x:v>186.66666666666663</x:v>
      </x:c>
      <x:c r="AH4209" s="18" t="n">
        <x:f>SUM(V4209,Y4209,AB4209,AE4209)</x:f>
        <x:v>2519.9999999999995</x:v>
      </x:c>
      <x:c r="AI4209" s="18" t="n">
        <x:f>N4209-AH4209</x:f>
        <x:v>4.547473508864641e-13</x:v>
      </x:c>
      <x:c r="AJ4209" s="18" t="n">
        <x:f>V4209*INDEX('07 Mode Capacity'!$P$6:$P$17,MATCH("AIR-"&amp;I4209,'07 Mode Capacity'!$C$6:$C$17,0))</x:f>
        <x:v>0</x:v>
      </x:c>
      <x:c r="AK4209" s="18" t="n">
        <x:f>Y4209*INDEX('07 Mode Capacity'!$P$6:$P$17,MATCH("OCEAN-"&amp;I4209,'07 Mode Capacity'!$C$6:$C$17,0))</x:f>
        <x:v>204.48465368996975</x:v>
      </x:c>
      <x:c r="AL4209" s="18" t="n">
        <x:f>AB4209*INDEX('07 Mode Capacity'!$P$6:$P$17,MATCH("LAND-"&amp;I4209,'07 Mode Capacity'!$C$6:$C$17,0))</x:f>
        <x:v>0</x:v>
      </x:c>
      <x:c r="AM4209" s="18" t="n">
        <x:f>AE4209*INDEX('07 Mode Capacity'!$P$6:$P$17,MATCH("INLAND-"&amp;I4209,'07 Mode Capacity'!$C$6:$C$17,0))</x:f>
        <x:v>117.83041538420208</x:v>
      </x:c>
      <x:c r="AN4209" s="18" t="n">
        <x:f>SUM(AJ4209:AM4209)</x:f>
        <x:v>322.31506907417184</x:v>
      </x:c>
      <x:c r="AO4209" s="17" t="n">
        <x:f>IF(N4209=0,1,AN4209/N4209)</x:f>
        <x:v>0.12790280518816344</x:v>
      </x:c>
      <x:c r="AP4209" s="11" t="str">
        <x:f>IF(AO4209&gt;='01 Controls'!$E$16,"PASS","FAIL")</x:f>
        <x:v>FAIL</x:v>
      </x:c>
      <x:c r="AQ4209" s="11" t="str">
        <x:v>UNQUANTIFIED</x:v>
      </x:c>
      <x:c r="AR4209" s="11" t="str">
        <x:v>Position-class planning record; serial item and receiver open</x:v>
      </x:c>
      <x:c r="AS4209" s="26"/>
      <x:c r="AT4209" s="26"/>
    </x:row>
    <x:row r="4210">
      <x:c r="C4210" s="11" t="str">
        <x:v>G2-M-LAG-LIN-18</x:v>
      </x:c>
      <x:c r="D4210" s="11" t="str">
        <x:v>G2</x:v>
      </x:c>
      <x:c r="E4210" s="11" t="str">
        <x:v>Regional flood and displacement</x:v>
      </x:c>
      <x:c r="F4210" s="11" t="str">
        <x:v>M-LAG</x:v>
      </x:c>
      <x:c r="G4210" s="11" t="str">
        <x:v>Littoral-access group</x:v>
      </x:c>
      <x:c r="H4210" s="11" t="str">
        <x:v>LIN-18</x:v>
      </x:c>
      <x:c r="I4210" s="19" t="n">
        <x:v>72</x:v>
      </x:c>
      <x:c r="J4210" s="21" t="n">
        <x:v>8</x:v>
      </x:c>
      <x:c r="K4210" s="18" t="n">
        <x:f>'05 Cargo Register'!K178</x:f>
        <x:v>168</x:v>
      </x:c>
      <x:c r="L4210" s="18" t="n">
        <x:f>'05 Cargo Register'!N178</x:f>
        <x:v>12</x:v>
      </x:c>
      <x:c r="M4210" s="18" t="n">
        <x:f>'05 Cargo Register'!O178</x:f>
        <x:v>528</x:v>
      </x:c>
      <x:c r="N4210" s="18" t="n">
        <x:f>J4210*K4210</x:f>
        <x:v>1344</x:v>
      </x:c>
      <x:c r="O4210" s="18" t="n">
        <x:f>J4210*L4210</x:f>
        <x:v>96</x:v>
      </x:c>
      <x:c r="P4210" s="18" t="n">
        <x:f>J4210*M4210</x:f>
        <x:v>4224</x:v>
      </x:c>
      <x:c r="Q4210" s="22" t="n">
        <x:f>'01 Controls'!$E$31*'02 Cargo Classes'!$M$13</x:f>
        <x:v>0</x:v>
      </x:c>
      <x:c r="R4210" s="22" t="n">
        <x:f>'01 Controls'!$F$31*'02 Cargo Classes'!$N$13</x:f>
        <x:v>0.8999999999999999</x:v>
      </x:c>
      <x:c r="S4210" s="22" t="n">
        <x:f>'01 Controls'!$G$31*'02 Cargo Classes'!$O$13</x:f>
        <x:v>0</x:v>
      </x:c>
      <x:c r="T4210" s="22" t="n">
        <x:f>'01 Controls'!$H$31*'02 Cargo Classes'!$P$13</x:f>
        <x:v>0.1</x:v>
      </x:c>
      <x:c r="U4210" s="22" t="n">
        <x:f>SUM(Q4210:T4210)</x:f>
        <x:v>0.9999999999999999</x:v>
      </x:c>
      <x:c r="V4210" s="18" t="n">
        <x:f>IF(U4210=0,0,N4210*Q4210/U4210)</x:f>
        <x:v>0</x:v>
      </x:c>
      <x:c r="W4210" s="18" t="n">
        <x:f>IF(U4210=0,0,P4210*Q4210/U4210)</x:f>
        <x:v>0</x:v>
      </x:c>
      <x:c r="X4210" s="18" t="n">
        <x:f>MAX(V4210,W4210*'01 Controls'!$E$12)</x:f>
        <x:v>0</x:v>
      </x:c>
      <x:c r="Y4210" s="18" t="n">
        <x:f>IF(U4210=0,0,N4210*R4210/U4210)</x:f>
        <x:v>1209.6000000000001</x:v>
      </x:c>
      <x:c r="Z4210" s="18" t="n">
        <x:f>IF(U4210=0,0,P4210*R4210/U4210)</x:f>
        <x:v>3801.6</x:v>
      </x:c>
      <x:c r="AA4210" s="18" t="n">
        <x:f>MAX(Y4210,Z4210*'01 Controls'!$E$13)</x:f>
        <x:v>1209.6000000000001</x:v>
      </x:c>
      <x:c r="AB4210" s="18" t="n">
        <x:f>IF(U4210=0,0,N4210*S4210/U4210)</x:f>
        <x:v>0</x:v>
      </x:c>
      <x:c r="AC4210" s="18" t="n">
        <x:f>IF(U4210=0,0,P4210*S4210/U4210)</x:f>
        <x:v>0</x:v>
      </x:c>
      <x:c r="AD4210" s="18" t="n">
        <x:f>MAX(AB4210,AC4210*'01 Controls'!$E$14)</x:f>
        <x:v>0</x:v>
      </x:c>
      <x:c r="AE4210" s="18" t="n">
        <x:f>IF(U4210=0,0,N4210*T4210/U4210)</x:f>
        <x:v>134.40000000000003</x:v>
      </x:c>
      <x:c r="AF4210" s="18" t="n">
        <x:f>IF(U4210=0,0,P4210*T4210/U4210)</x:f>
        <x:v>422.4000000000001</x:v>
      </x:c>
      <x:c r="AG4210" s="18" t="n">
        <x:f>MAX(AE4210,AF4210*'01 Controls'!$E$15)</x:f>
        <x:v>134.40000000000003</x:v>
      </x:c>
      <x:c r="AH4210" s="18" t="n">
        <x:f>SUM(V4210,Y4210,AB4210,AE4210)</x:f>
        <x:v>1344.0000000000002</x:v>
      </x:c>
      <x:c r="AI4210" s="18" t="n">
        <x:f>N4210-AH4210</x:f>
        <x:v>-2.2737367544323206e-13</x:v>
      </x:c>
      <x:c r="AJ4210" s="18" t="n">
        <x:f>V4210*INDEX('07 Mode Capacity'!$P$6:$P$17,MATCH("AIR-"&amp;I4210,'07 Mode Capacity'!$C$6:$C$17,0))</x:f>
        <x:v>0</x:v>
      </x:c>
      <x:c r="AK4210" s="18" t="n">
        <x:f>Y4210*INDEX('07 Mode Capacity'!$P$6:$P$17,MATCH("OCEAN-"&amp;I4210,'07 Mode Capacity'!$C$6:$C$17,0))</x:f>
        <x:v>946.8361463250876</x:v>
      </x:c>
      <x:c r="AL4210" s="18" t="n">
        <x:f>AB4210*INDEX('07 Mode Capacity'!$P$6:$P$17,MATCH("LAND-"&amp;I4210,'07 Mode Capacity'!$C$6:$C$17,0))</x:f>
        <x:v>0</x:v>
      </x:c>
      <x:c r="AM4210" s="18" t="n">
        <x:f>AE4210*INDEX('07 Mode Capacity'!$P$6:$P$17,MATCH("INLAND-"&amp;I4210,'07 Mode Capacity'!$C$6:$C$17,0))</x:f>
        <x:v>134.40000000000003</x:v>
      </x:c>
      <x:c r="AN4210" s="18" t="n">
        <x:f>SUM(AJ4210:AM4210)</x:f>
        <x:v>1081.2361463250877</x:v>
      </x:c>
      <x:c r="AO4210" s="17" t="n">
        <x:f>IF(N4210=0,1,AN4210/N4210)</x:f>
        <x:v>0.8044911803014045</x:v>
      </x:c>
      <x:c r="AP4210" s="11" t="str">
        <x:f>IF(AO4210&gt;='01 Controls'!$E$16,"PASS","FAIL")</x:f>
        <x:v>FAIL</x:v>
      </x:c>
      <x:c r="AQ4210" s="11" t="str">
        <x:v>UNQUANTIFIED</x:v>
      </x:c>
      <x:c r="AR4210" s="11" t="str">
        <x:v>Position-class planning record; serial item and receiver open</x:v>
      </x:c>
      <x:c r="AS4210" s="26"/>
      <x:c r="AT4210" s="26"/>
    </x:row>
    <x:row r="4211">
      <x:c r="C4211" s="11" t="str">
        <x:v>G2-M-LAG-BLK-08</x:v>
      </x:c>
      <x:c r="D4211" s="11" t="str">
        <x:v>G2</x:v>
      </x:c>
      <x:c r="E4211" s="11" t="str">
        <x:v>Regional flood and displacement</x:v>
      </x:c>
      <x:c r="F4211" s="11" t="str">
        <x:v>M-LAG</x:v>
      </x:c>
      <x:c r="G4211" s="11" t="str">
        <x:v>Littoral-access group</x:v>
      </x:c>
      <x:c r="H4211" s="11" t="str">
        <x:v>BLK-08</x:v>
      </x:c>
      <x:c r="I4211" s="19" t="n">
        <x:v>48</x:v>
      </x:c>
      <x:c r="J4211" s="21" t="n">
        <x:v>8</x:v>
      </x:c>
      <x:c r="K4211" s="18" t="n">
        <x:f>'05 Cargo Register'!K179</x:f>
        <x:v>105</x:v>
      </x:c>
      <x:c r="L4211" s="18" t="n">
        <x:f>'05 Cargo Register'!N179</x:f>
        <x:v>17</x:v>
      </x:c>
      <x:c r="M4211" s="18" t="n">
        <x:f>'05 Cargo Register'!O179</x:f>
        <x:v>867</x:v>
      </x:c>
      <x:c r="N4211" s="18" t="n">
        <x:f>J4211*K4211</x:f>
        <x:v>840</x:v>
      </x:c>
      <x:c r="O4211" s="18" t="n">
        <x:f>J4211*L4211</x:f>
        <x:v>136</x:v>
      </x:c>
      <x:c r="P4211" s="18" t="n">
        <x:f>J4211*M4211</x:f>
        <x:v>6936</x:v>
      </x:c>
      <x:c r="Q4211" s="22" t="n">
        <x:f>'01 Controls'!$E$31*'02 Cargo Classes'!$M$14</x:f>
        <x:v>0.15</x:v>
      </x:c>
      <x:c r="R4211" s="22" t="n">
        <x:f>'01 Controls'!$F$31*'02 Cargo Classes'!$N$14</x:f>
        <x:v>0.6000000000000001</x:v>
      </x:c>
      <x:c r="S4211" s="22" t="n">
        <x:f>'01 Controls'!$G$31*'02 Cargo Classes'!$O$14</x:f>
        <x:v>0</x:v>
      </x:c>
      <x:c r="T4211" s="22" t="n">
        <x:f>'01 Controls'!$H$31*'02 Cargo Classes'!$P$14</x:f>
        <x:v>0.05</x:v>
      </x:c>
      <x:c r="U4211" s="22" t="n">
        <x:f>SUM(Q4211:T4211)</x:f>
        <x:v>0.8000000000000002</x:v>
      </x:c>
      <x:c r="V4211" s="18" t="n">
        <x:f>IF(U4211=0,0,N4211*Q4211/U4211)</x:f>
        <x:v>157.49999999999997</x:v>
      </x:c>
      <x:c r="W4211" s="18" t="n">
        <x:f>IF(U4211=0,0,P4211*Q4211/U4211)</x:f>
        <x:v>1300.4999999999995</x:v>
      </x:c>
      <x:c r="X4211" s="18" t="n">
        <x:f>MAX(V4211,W4211*'01 Controls'!$E$12)</x:f>
        <x:v>325.1249999999999</x:v>
      </x:c>
      <x:c r="Y4211" s="18" t="n">
        <x:f>IF(U4211=0,0,N4211*R4211/U4211)</x:f>
        <x:v>630</x:v>
      </x:c>
      <x:c r="Z4211" s="18" t="n">
        <x:f>IF(U4211=0,0,P4211*R4211/U4211)</x:f>
        <x:v>5201.999999999999</x:v>
      </x:c>
      <x:c r="AA4211" s="18" t="n">
        <x:f>MAX(Y4211,Z4211*'01 Controls'!$E$13)</x:f>
        <x:v>780.2999999999998</x:v>
      </x:c>
      <x:c r="AB4211" s="18" t="n">
        <x:f>IF(U4211=0,0,N4211*S4211/U4211)</x:f>
        <x:v>0</x:v>
      </x:c>
      <x:c r="AC4211" s="18" t="n">
        <x:f>IF(U4211=0,0,P4211*S4211/U4211)</x:f>
        <x:v>0</x:v>
      </x:c>
      <x:c r="AD4211" s="18" t="n">
        <x:f>MAX(AB4211,AC4211*'01 Controls'!$E$14)</x:f>
        <x:v>0</x:v>
      </x:c>
      <x:c r="AE4211" s="18" t="n">
        <x:f>IF(U4211=0,0,N4211*T4211/U4211)</x:f>
        <x:v>52.49999999999999</x:v>
      </x:c>
      <x:c r="AF4211" s="18" t="n">
        <x:f>IF(U4211=0,0,P4211*T4211/U4211)</x:f>
        <x:v>433.49999999999994</x:v>
      </x:c>
      <x:c r="AG4211" s="18" t="n">
        <x:f>MAX(AE4211,AF4211*'01 Controls'!$E$15)</x:f>
        <x:v>78.02999999999999</x:v>
      </x:c>
      <x:c r="AH4211" s="18" t="n">
        <x:f>SUM(V4211,Y4211,AB4211,AE4211)</x:f>
        <x:v>840</x:v>
      </x:c>
      <x:c r="AI4211" s="18" t="n">
        <x:f>N4211-AH4211</x:f>
        <x:v>0</x:v>
      </x:c>
      <x:c r="AJ4211" s="18" t="n">
        <x:f>V4211*INDEX('07 Mode Capacity'!$P$6:$P$17,MATCH("AIR-"&amp;I4211,'07 Mode Capacity'!$C$6:$C$17,0))</x:f>
        <x:v>44.152866180563585</x:v>
      </x:c>
      <x:c r="AK4211" s="18" t="n">
        <x:f>Y4211*INDEX('07 Mode Capacity'!$P$6:$P$17,MATCH("OCEAN-"&amp;I4211,'07 Mode Capacity'!$C$6:$C$17,0))</x:f>
        <x:v>55.21085649629184</x:v>
      </x:c>
      <x:c r="AL4211" s="18" t="n">
        <x:f>AB4211*INDEX('07 Mode Capacity'!$P$6:$P$17,MATCH("LAND-"&amp;I4211,'07 Mode Capacity'!$C$6:$C$17,0))</x:f>
        <x:v>0</x:v>
      </x:c>
      <x:c r="AM4211" s="18" t="n">
        <x:f>AE4211*INDEX('07 Mode Capacity'!$P$6:$P$17,MATCH("INLAND-"&amp;I4211,'07 Mode Capacity'!$C$6:$C$17,0))</x:f>
        <x:v>33.13980432680684</x:v>
      </x:c>
      <x:c r="AN4211" s="18" t="n">
        <x:f>SUM(AJ4211:AM4211)</x:f>
        <x:v>132.50352700366227</x:v>
      </x:c>
      <x:c r="AO4211" s="17" t="n">
        <x:f>IF(N4211=0,1,AN4211/N4211)</x:f>
        <x:v>0.1577422940519789</x:v>
      </x:c>
      <x:c r="AP4211" s="11" t="str">
        <x:f>IF(AO4211&gt;='01 Controls'!$E$16,"PASS","FAIL")</x:f>
        <x:v>FAIL</x:v>
      </x:c>
      <x:c r="AQ4211" s="11" t="str">
        <x:v>UNQUANTIFIED</x:v>
      </x:c>
      <x:c r="AR4211" s="11" t="str">
        <x:v>Position-class planning record; serial item and receiver open</x:v>
      </x:c>
      <x:c r="AS4211" s="26"/>
      <x:c r="AT4211" s="26"/>
    </x:row>
    <x:row r="4212">
      <x:c r="C4212" s="11" t="str">
        <x:v>G2-M-LAG-OOG-80</x:v>
      </x:c>
      <x:c r="D4212" s="11" t="str">
        <x:v>G2</x:v>
      </x:c>
      <x:c r="E4212" s="11" t="str">
        <x:v>Regional flood and displacement</x:v>
      </x:c>
      <x:c r="F4212" s="11" t="str">
        <x:v>M-LAG</x:v>
      </x:c>
      <x:c r="G4212" s="11" t="str">
        <x:v>Littoral-access group</x:v>
      </x:c>
      <x:c r="H4212" s="11" t="str">
        <x:v>OOG-80</x:v>
      </x:c>
      <x:c r="I4212" s="19" t="n">
        <x:v>72</x:v>
      </x:c>
      <x:c r="J4212" s="21" t="n">
        <x:v>8</x:v>
      </x:c>
      <x:c r="K4212" s="18" t="n">
        <x:f>'05 Cargo Register'!K180</x:f>
        <x:v>420</x:v>
      </x:c>
      <x:c r="L4212" s="18" t="n">
        <x:f>'05 Cargo Register'!N180</x:f>
        <x:v>7</x:v>
      </x:c>
      <x:c r="M4212" s="18" t="n">
        <x:f>'05 Cargo Register'!O180</x:f>
        <x:v>1232</x:v>
      </x:c>
      <x:c r="N4212" s="18" t="n">
        <x:f>J4212*K4212</x:f>
        <x:v>3360</x:v>
      </x:c>
      <x:c r="O4212" s="18" t="n">
        <x:f>J4212*L4212</x:f>
        <x:v>56</x:v>
      </x:c>
      <x:c r="P4212" s="18" t="n">
        <x:f>J4212*M4212</x:f>
        <x:v>9856</x:v>
      </x:c>
      <x:c r="Q4212" s="22" t="n">
        <x:f>'01 Controls'!$E$31*'02 Cargo Classes'!$M$15</x:f>
        <x:v>0</x:v>
      </x:c>
      <x:c r="R4212" s="22" t="n">
        <x:f>'01 Controls'!$F$31*'02 Cargo Classes'!$N$15</x:f>
        <x:v>1.5</x:v>
      </x:c>
      <x:c r="S4212" s="22" t="n">
        <x:f>'01 Controls'!$G$31*'02 Cargo Classes'!$O$15</x:f>
        <x:v>0</x:v>
      </x:c>
      <x:c r="T4212" s="22" t="n">
        <x:f>'01 Controls'!$H$31*'02 Cargo Classes'!$P$15</x:f>
        <x:v>0.05</x:v>
      </x:c>
      <x:c r="U4212" s="22" t="n">
        <x:f>SUM(Q4212:T4212)</x:f>
        <x:v>1.55</x:v>
      </x:c>
      <x:c r="V4212" s="18" t="n">
        <x:f>IF(U4212=0,0,N4212*Q4212/U4212)</x:f>
        <x:v>0</x:v>
      </x:c>
      <x:c r="W4212" s="18" t="n">
        <x:f>IF(U4212=0,0,P4212*Q4212/U4212)</x:f>
        <x:v>0</x:v>
      </x:c>
      <x:c r="X4212" s="18" t="n">
        <x:f>MAX(V4212,W4212*'01 Controls'!$E$12)</x:f>
        <x:v>0</x:v>
      </x:c>
      <x:c r="Y4212" s="18" t="n">
        <x:f>IF(U4212=0,0,N4212*R4212/U4212)</x:f>
        <x:v>3251.6129032258063</x:v>
      </x:c>
      <x:c r="Z4212" s="18" t="n">
        <x:f>IF(U4212=0,0,P4212*R4212/U4212)</x:f>
        <x:v>9538.064516129032</x:v>
      </x:c>
      <x:c r="AA4212" s="18" t="n">
        <x:f>MAX(Y4212,Z4212*'01 Controls'!$E$13)</x:f>
        <x:v>3251.6129032258063</x:v>
      </x:c>
      <x:c r="AB4212" s="18" t="n">
        <x:f>IF(U4212=0,0,N4212*S4212/U4212)</x:f>
        <x:v>0</x:v>
      </x:c>
      <x:c r="AC4212" s="18" t="n">
        <x:f>IF(U4212=0,0,P4212*S4212/U4212)</x:f>
        <x:v>0</x:v>
      </x:c>
      <x:c r="AD4212" s="18" t="n">
        <x:f>MAX(AB4212,AC4212*'01 Controls'!$E$14)</x:f>
        <x:v>0</x:v>
      </x:c>
      <x:c r="AE4212" s="18" t="n">
        <x:f>IF(U4212=0,0,N4212*T4212/U4212)</x:f>
        <x:v>108.38709677419355</x:v>
      </x:c>
      <x:c r="AF4212" s="18" t="n">
        <x:f>IF(U4212=0,0,P4212*T4212/U4212)</x:f>
        <x:v>317.93548387096774</x:v>
      </x:c>
      <x:c r="AG4212" s="18" t="n">
        <x:f>MAX(AE4212,AF4212*'01 Controls'!$E$15)</x:f>
        <x:v>108.38709677419355</x:v>
      </x:c>
      <x:c r="AH4212" s="18" t="n">
        <x:f>SUM(V4212,Y4212,AB4212,AE4212)</x:f>
        <x:v>3360</x:v>
      </x:c>
      <x:c r="AI4212" s="18" t="n">
        <x:f>N4212-AH4212</x:f>
        <x:v>0</x:v>
      </x:c>
      <x:c r="AJ4212" s="18" t="n">
        <x:f>V4212*INDEX('07 Mode Capacity'!$P$6:$P$17,MATCH("AIR-"&amp;I4212,'07 Mode Capacity'!$C$6:$C$17,0))</x:f>
        <x:v>0</x:v>
      </x:c>
      <x:c r="AK4212" s="18" t="n">
        <x:f>Y4212*INDEX('07 Mode Capacity'!$P$6:$P$17,MATCH("OCEAN-"&amp;I4212,'07 Mode Capacity'!$C$6:$C$17,0))</x:f>
        <x:v>2545.258457863138</x:v>
      </x:c>
      <x:c r="AL4212" s="18" t="n">
        <x:f>AB4212*INDEX('07 Mode Capacity'!$P$6:$P$17,MATCH("LAND-"&amp;I4212,'07 Mode Capacity'!$C$6:$C$17,0))</x:f>
        <x:v>0</x:v>
      </x:c>
      <x:c r="AM4212" s="18" t="n">
        <x:f>AE4212*INDEX('07 Mode Capacity'!$P$6:$P$17,MATCH("INLAND-"&amp;I4212,'07 Mode Capacity'!$C$6:$C$17,0))</x:f>
        <x:v>108.38709677419355</x:v>
      </x:c>
      <x:c r="AN4212" s="18" t="n">
        <x:f>SUM(AJ4212:AM4212)</x:f>
        <x:v>2653.6455546373318</x:v>
      </x:c>
      <x:c r="AO4212" s="17" t="n">
        <x:f>IF(N4212=0,1,AN4212/N4212)</x:f>
        <x:v>0.7897754626896821</x:v>
      </x:c>
      <x:c r="AP4212" s="11" t="str">
        <x:f>IF(AO4212&gt;='01 Controls'!$E$16,"PASS","FAIL")</x:f>
        <x:v>FAIL</x:v>
      </x:c>
      <x:c r="AQ4212" s="11" t="str">
        <x:v>UNQUANTIFIED</x:v>
      </x:c>
      <x:c r="AR4212" s="11" t="str">
        <x:v>Position-class planning record; serial item and receiver open</x:v>
      </x:c>
      <x:c r="AS4212" s="26"/>
      <x:c r="AT4212" s="26"/>
    </x:row>
    <x:row r="4213">
      <x:c r="C4213" s="11" t="str">
        <x:v>G2-M-IWG-APL-45</x:v>
      </x:c>
      <x:c r="D4213" s="11" t="str">
        <x:v>G2</x:v>
      </x:c>
      <x:c r="E4213" s="11" t="str">
        <x:v>Regional flood and displacement</x:v>
      </x:c>
      <x:c r="F4213" s="11" t="str">
        <x:v>M-IWG</x:v>
      </x:c>
      <x:c r="G4213" s="11" t="str">
        <x:v>Inland-waterway group</x:v>
      </x:c>
      <x:c r="H4213" s="11" t="str">
        <x:v>APL-45</x:v>
      </x:c>
      <x:c r="I4213" s="19" t="n">
        <x:v>24</x:v>
      </x:c>
      <x:c r="J4213" s="21" t="n">
        <x:v>6</x:v>
      </x:c>
      <x:c r="K4213" s="18" t="n">
        <x:f>'05 Cargo Register'!K181</x:f>
        <x:v>63</x:v>
      </x:c>
      <x:c r="L4213" s="18" t="n">
        <x:f>'05 Cargo Register'!N181</x:f>
        <x:v>17</x:v>
      </x:c>
      <x:c r="M4213" s="18" t="n">
        <x:f>'05 Cargo Register'!O181</x:f>
        <x:v>127.5</x:v>
      </x:c>
      <x:c r="N4213" s="18" t="n">
        <x:f>J4213*K4213</x:f>
        <x:v>378</x:v>
      </x:c>
      <x:c r="O4213" s="18" t="n">
        <x:f>J4213*L4213</x:f>
        <x:v>102</x:v>
      </x:c>
      <x:c r="P4213" s="18" t="n">
        <x:f>J4213*M4213</x:f>
        <x:v>765</x:v>
      </x:c>
      <x:c r="Q4213" s="22" t="n">
        <x:f>'01 Controls'!$E$31*'02 Cargo Classes'!$M$6</x:f>
        <x:v>0.44999999999999996</x:v>
      </x:c>
      <x:c r="R4213" s="22" t="n">
        <x:f>'01 Controls'!$F$31*'02 Cargo Classes'!$N$6</x:f>
        <x:v>0.30000000000000004</x:v>
      </x:c>
      <x:c r="S4213" s="22" t="n">
        <x:f>'01 Controls'!$G$31*'02 Cargo Classes'!$O$6</x:f>
        <x:v>0</x:v>
      </x:c>
      <x:c r="T4213" s="22" t="n">
        <x:f>'01 Controls'!$H$31*'02 Cargo Classes'!$P$6</x:f>
        <x:v>0.03</x:v>
      </x:c>
      <x:c r="U4213" s="22" t="n">
        <x:f>SUM(Q4213:T4213)</x:f>
        <x:v>0.78</x:v>
      </x:c>
      <x:c r="V4213" s="18" t="n">
        <x:f>IF(U4213=0,0,N4213*Q4213/U4213)</x:f>
        <x:v>218.07692307692307</x:v>
      </x:c>
      <x:c r="W4213" s="18" t="n">
        <x:f>IF(U4213=0,0,P4213*Q4213/U4213)</x:f>
        <x:v>441.34615384615375</x:v>
      </x:c>
      <x:c r="X4213" s="18" t="n">
        <x:f>MAX(V4213,W4213*'01 Controls'!$E$12)</x:f>
        <x:v>218.07692307692307</x:v>
      </x:c>
      <x:c r="Y4213" s="18" t="n">
        <x:f>IF(U4213=0,0,N4213*R4213/U4213)</x:f>
        <x:v>145.38461538461542</x:v>
      </x:c>
      <x:c r="Z4213" s="18" t="n">
        <x:f>IF(U4213=0,0,P4213*R4213/U4213)</x:f>
        <x:v>294.2307692307693</x:v>
      </x:c>
      <x:c r="AA4213" s="18" t="n">
        <x:f>MAX(Y4213,Z4213*'01 Controls'!$E$13)</x:f>
        <x:v>145.38461538461542</x:v>
      </x:c>
      <x:c r="AB4213" s="18" t="n">
        <x:f>IF(U4213=0,0,N4213*S4213/U4213)</x:f>
        <x:v>0</x:v>
      </x:c>
      <x:c r="AC4213" s="18" t="n">
        <x:f>IF(U4213=0,0,P4213*S4213/U4213)</x:f>
        <x:v>0</x:v>
      </x:c>
      <x:c r="AD4213" s="18" t="n">
        <x:f>MAX(AB4213,AC4213*'01 Controls'!$E$14)</x:f>
        <x:v>0</x:v>
      </x:c>
      <x:c r="AE4213" s="18" t="n">
        <x:f>IF(U4213=0,0,N4213*T4213/U4213)</x:f>
        <x:v>14.538461538461538</x:v>
      </x:c>
      <x:c r="AF4213" s="18" t="n">
        <x:f>IF(U4213=0,0,P4213*T4213/U4213)</x:f>
        <x:v>29.42307692307692</x:v>
      </x:c>
      <x:c r="AG4213" s="18" t="n">
        <x:f>MAX(AE4213,AF4213*'01 Controls'!$E$15)</x:f>
        <x:v>14.538461538461538</x:v>
      </x:c>
      <x:c r="AH4213" s="18" t="n">
        <x:f>SUM(V4213,Y4213,AB4213,AE4213)</x:f>
        <x:v>378</x:v>
      </x:c>
      <x:c r="AI4213" s="18" t="n">
        <x:f>N4213-AH4213</x:f>
        <x:v>0</x:v>
      </x:c>
      <x:c r="AJ4213" s="18" t="n">
        <x:f>V4213*INDEX('07 Mode Capacity'!$P$6:$P$17,MATCH("AIR-"&amp;I4213,'07 Mode Capacity'!$C$6:$C$17,0))</x:f>
        <x:v>44.250875563322694</x:v>
      </x:c>
      <x:c r="AK4213" s="18" t="n">
        <x:f>Y4213*INDEX('07 Mode Capacity'!$P$6:$P$17,MATCH("OCEAN-"&amp;I4213,'07 Mode Capacity'!$C$6:$C$17,0))</x:f>
        <x:v>21.820638674098102</x:v>
      </x:c>
      <x:c r="AL4213" s="18" t="n">
        <x:f>AB4213*INDEX('07 Mode Capacity'!$P$6:$P$17,MATCH("LAND-"&amp;I4213,'07 Mode Capacity'!$C$6:$C$17,0))</x:f>
        <x:v>0</x:v>
      </x:c>
      <x:c r="AM4213" s="18" t="n">
        <x:f>AE4213*INDEX('07 Mode Capacity'!$P$6:$P$17,MATCH("INLAND-"&amp;I4213,'07 Mode Capacity'!$C$6:$C$17,0))</x:f>
        <x:v>14.538461538461538</x:v>
      </x:c>
      <x:c r="AN4213" s="18" t="n">
        <x:f>SUM(AJ4213:AM4213)</x:f>
        <x:v>80.60997577588233</x:v>
      </x:c>
      <x:c r="AO4213" s="17" t="n">
        <x:f>IF(N4213=0,1,AN4213/N4213)</x:f>
        <x:v>0.2132539041690009</x:v>
      </x:c>
      <x:c r="AP4213" s="11" t="str">
        <x:f>IF(AO4213&gt;='01 Controls'!$E$16,"PASS","FAIL")</x:f>
        <x:v>FAIL</x:v>
      </x:c>
      <x:c r="AQ4213" s="11" t="str">
        <x:v>UNQUANTIFIED</x:v>
      </x:c>
      <x:c r="AR4213" s="11" t="str">
        <x:v>Position-class planning record; serial item and receiver open</x:v>
      </x:c>
      <x:c r="AS4213" s="26"/>
      <x:c r="AT4213" s="26"/>
    </x:row>
    <x:row r="4214">
      <x:c r="C4214" s="11" t="str">
        <x:v>G2-M-IWG-ISO-18</x:v>
      </x:c>
      <x:c r="D4214" s="11" t="str">
        <x:v>G2</x:v>
      </x:c>
      <x:c r="E4214" s="11" t="str">
        <x:v>Regional flood and displacement</x:v>
      </x:c>
      <x:c r="F4214" s="11" t="str">
        <x:v>M-IWG</x:v>
      </x:c>
      <x:c r="G4214" s="11" t="str">
        <x:v>Inland-waterway group</x:v>
      </x:c>
      <x:c r="H4214" s="11" t="str">
        <x:v>ISO-18</x:v>
      </x:c>
      <x:c r="I4214" s="19" t="n">
        <x:v>48</x:v>
      </x:c>
      <x:c r="J4214" s="21" t="n">
        <x:v>6</x:v>
      </x:c>
      <x:c r="K4214" s="18" t="n">
        <x:f>'05 Cargo Register'!K182</x:f>
        <x:v>252</x:v>
      </x:c>
      <x:c r="L4214" s="18" t="n">
        <x:f>'05 Cargo Register'!N182</x:f>
        <x:v>17</x:v>
      </x:c>
      <x:c r="M4214" s="18" t="n">
        <x:f>'05 Cargo Register'!O182</x:f>
        <x:v>448.8</x:v>
      </x:c>
      <x:c r="N4214" s="18" t="n">
        <x:f>J4214*K4214</x:f>
        <x:v>1512</x:v>
      </x:c>
      <x:c r="O4214" s="18" t="n">
        <x:f>J4214*L4214</x:f>
        <x:v>102</x:v>
      </x:c>
      <x:c r="P4214" s="18" t="n">
        <x:f>J4214*M4214</x:f>
        <x:v>2692.8</x:v>
      </x:c>
      <x:c r="Q4214" s="22" t="n">
        <x:f>'01 Controls'!$E$31*'02 Cargo Classes'!$M$7</x:f>
        <x:v>0.03</x:v>
      </x:c>
      <x:c r="R4214" s="22" t="n">
        <x:f>'01 Controls'!$F$31*'02 Cargo Classes'!$N$7</x:f>
        <x:v>0.75</x:v>
      </x:c>
      <x:c r="S4214" s="22" t="n">
        <x:f>'01 Controls'!$G$31*'02 Cargo Classes'!$O$7</x:f>
        <x:v>0</x:v>
      </x:c>
      <x:c r="T4214" s="22" t="n">
        <x:f>'01 Controls'!$H$31*'02 Cargo Classes'!$P$7</x:f>
        <x:v>0.08000000000000002</x:v>
      </x:c>
      <x:c r="U4214" s="22" t="n">
        <x:f>SUM(Q4214:T4214)</x:f>
        <x:v>0.8600000000000001</x:v>
      </x:c>
      <x:c r="V4214" s="18" t="n">
        <x:f>IF(U4214=0,0,N4214*Q4214/U4214)</x:f>
        <x:v>52.74418604651162</x:v>
      </x:c>
      <x:c r="W4214" s="18" t="n">
        <x:f>IF(U4214=0,0,P4214*Q4214/U4214)</x:f>
        <x:v>93.93488372093023</x:v>
      </x:c>
      <x:c r="X4214" s="18" t="n">
        <x:f>MAX(V4214,W4214*'01 Controls'!$E$12)</x:f>
        <x:v>52.74418604651162</x:v>
      </x:c>
      <x:c r="Y4214" s="18" t="n">
        <x:f>IF(U4214=0,0,N4214*R4214/U4214)</x:f>
        <x:v>1318.6046511627906</x:v>
      </x:c>
      <x:c r="Z4214" s="18" t="n">
        <x:f>IF(U4214=0,0,P4214*R4214/U4214)</x:f>
        <x:v>2348.3720930232557</x:v>
      </x:c>
      <x:c r="AA4214" s="18" t="n">
        <x:f>MAX(Y4214,Z4214*'01 Controls'!$E$13)</x:f>
        <x:v>1318.6046511627906</x:v>
      </x:c>
      <x:c r="AB4214" s="18" t="n">
        <x:f>IF(U4214=0,0,N4214*S4214/U4214)</x:f>
        <x:v>0</x:v>
      </x:c>
      <x:c r="AC4214" s="18" t="n">
        <x:f>IF(U4214=0,0,P4214*S4214/U4214)</x:f>
        <x:v>0</x:v>
      </x:c>
      <x:c r="AD4214" s="18" t="n">
        <x:f>MAX(AB4214,AC4214*'01 Controls'!$E$14)</x:f>
        <x:v>0</x:v>
      </x:c>
      <x:c r="AE4214" s="18" t="n">
        <x:f>IF(U4214=0,0,N4214*T4214/U4214)</x:f>
        <x:v>140.6511627906977</x:v>
      </x:c>
      <x:c r="AF4214" s="18" t="n">
        <x:f>IF(U4214=0,0,P4214*T4214/U4214)</x:f>
        <x:v>250.493023255814</x:v>
      </x:c>
      <x:c r="AG4214" s="18" t="n">
        <x:f>MAX(AE4214,AF4214*'01 Controls'!$E$15)</x:f>
        <x:v>140.6511627906977</x:v>
      </x:c>
      <x:c r="AH4214" s="18" t="n">
        <x:f>SUM(V4214,Y4214,AB4214,AE4214)</x:f>
        <x:v>1512</x:v>
      </x:c>
      <x:c r="AI4214" s="18" t="n">
        <x:f>N4214-AH4214</x:f>
        <x:v>0</x:v>
      </x:c>
      <x:c r="AJ4214" s="18" t="n">
        <x:f>V4214*INDEX('07 Mode Capacity'!$P$6:$P$17,MATCH("AIR-"&amp;I4214,'07 Mode Capacity'!$C$6:$C$17,0))</x:f>
        <x:v>14.786076116281759</x:v>
      </x:c>
      <x:c r="AK4214" s="18" t="n">
        <x:f>Y4214*INDEX('07 Mode Capacity'!$P$6:$P$17,MATCH("OCEAN-"&amp;I4214,'07 Mode Capacity'!$C$6:$C$17,0))</x:f>
        <x:v>115.5576066201457</x:v>
      </x:c>
      <x:c r="AL4214" s="18" t="n">
        <x:f>AB4214*INDEX('07 Mode Capacity'!$P$6:$P$17,MATCH("LAND-"&amp;I4214,'07 Mode Capacity'!$C$6:$C$17,0))</x:f>
        <x:v>0</x:v>
      </x:c>
      <x:c r="AM4214" s="18" t="n">
        <x:f>AE4214*INDEX('07 Mode Capacity'!$P$6:$P$17,MATCH("INLAND-"&amp;I4214,'07 Mode Capacity'!$C$6:$C$17,0))</x:f>
        <x:v>88.78384787088719</x:v>
      </x:c>
      <x:c r="AN4214" s="18" t="n">
        <x:f>SUM(AJ4214:AM4214)</x:f>
        <x:v>219.12753060731467</x:v>
      </x:c>
      <x:c r="AO4214" s="17" t="n">
        <x:f>IF(N4214=0,1,AN4214/N4214)</x:f>
        <x:v>0.14492561548102822</x:v>
      </x:c>
      <x:c r="AP4214" s="11" t="str">
        <x:f>IF(AO4214&gt;='01 Controls'!$E$16,"PASS","FAIL")</x:f>
        <x:v>FAIL</x:v>
      </x:c>
      <x:c r="AQ4214" s="11" t="str">
        <x:v>UNQUANTIFIED</x:v>
      </x:c>
      <x:c r="AR4214" s="11" t="str">
        <x:v>Position-class planning record; serial item and receiver open</x:v>
      </x:c>
      <x:c r="AS4214" s="26"/>
      <x:c r="AT4214" s="26"/>
    </x:row>
    <x:row r="4215">
      <x:c r="C4215" s="11" t="str">
        <x:v>G2-M-IWG-COL-12</x:v>
      </x:c>
      <x:c r="D4215" s="11" t="str">
        <x:v>G2</x:v>
      </x:c>
      <x:c r="E4215" s="11" t="str">
        <x:v>Regional flood and displacement</x:v>
      </x:c>
      <x:c r="F4215" s="11" t="str">
        <x:v>M-IWG</x:v>
      </x:c>
      <x:c r="G4215" s="11" t="str">
        <x:v>Inland-waterway group</x:v>
      </x:c>
      <x:c r="H4215" s="11" t="str">
        <x:v>COL-12</x:v>
      </x:c>
      <x:c r="I4215" s="19" t="n">
        <x:v>24</x:v>
      </x:c>
      <x:c r="J4215" s="21" t="n">
        <x:v>6</x:v>
      </x:c>
      <x:c r="K4215" s="18" t="n">
        <x:f>'05 Cargo Register'!K183</x:f>
        <x:v>42</x:v>
      </x:c>
      <x:c r="L4215" s="18" t="n">
        <x:f>'05 Cargo Register'!N183</x:f>
        <x:v>5</x:v>
      </x:c>
      <x:c r="M4215" s="18" t="n">
        <x:f>'05 Cargo Register'!O183</x:f>
        <x:v>132</x:v>
      </x:c>
      <x:c r="N4215" s="18" t="n">
        <x:f>J4215*K4215</x:f>
        <x:v>252</x:v>
      </x:c>
      <x:c r="O4215" s="18" t="n">
        <x:f>J4215*L4215</x:f>
        <x:v>30</x:v>
      </x:c>
      <x:c r="P4215" s="18" t="n">
        <x:f>J4215*M4215</x:f>
        <x:v>792</x:v>
      </x:c>
      <x:c r="Q4215" s="22" t="n">
        <x:f>'01 Controls'!$E$31*'02 Cargo Classes'!$M$8</x:f>
        <x:v>0.3</x:v>
      </x:c>
      <x:c r="R4215" s="22" t="n">
        <x:f>'01 Controls'!$F$31*'02 Cargo Classes'!$N$8</x:f>
        <x:v>0.5249999999999999</x:v>
      </x:c>
      <x:c r="S4215" s="22" t="n">
        <x:f>'01 Controls'!$G$31*'02 Cargo Classes'!$O$8</x:f>
        <x:v>0</x:v>
      </x:c>
      <x:c r="T4215" s="22" t="n">
        <x:f>'01 Controls'!$H$31*'02 Cargo Classes'!$P$8</x:f>
        <x:v>0.020000000000000004</x:v>
      </x:c>
      <x:c r="U4215" s="22" t="n">
        <x:f>SUM(Q4215:T4215)</x:f>
        <x:v>0.845</x:v>
      </x:c>
      <x:c r="V4215" s="18" t="n">
        <x:f>IF(U4215=0,0,N4215*Q4215/U4215)</x:f>
        <x:v>89.46745562130177</x:v>
      </x:c>
      <x:c r="W4215" s="18" t="n">
        <x:f>IF(U4215=0,0,P4215*Q4215/U4215)</x:f>
        <x:v>281.1834319526627</x:v>
      </x:c>
      <x:c r="X4215" s="18" t="n">
        <x:f>MAX(V4215,W4215*'01 Controls'!$E$12)</x:f>
        <x:v>89.46745562130177</x:v>
      </x:c>
      <x:c r="Y4215" s="18" t="n">
        <x:f>IF(U4215=0,0,N4215*R4215/U4215)</x:f>
        <x:v>156.5680473372781</x:v>
      </x:c>
      <x:c r="Z4215" s="18" t="n">
        <x:f>IF(U4215=0,0,P4215*R4215/U4215)</x:f>
        <x:v>492.0710059171597</x:v>
      </x:c>
      <x:c r="AA4215" s="18" t="n">
        <x:f>MAX(Y4215,Z4215*'01 Controls'!$E$13)</x:f>
        <x:v>156.5680473372781</x:v>
      </x:c>
      <x:c r="AB4215" s="18" t="n">
        <x:f>IF(U4215=0,0,N4215*S4215/U4215)</x:f>
        <x:v>0</x:v>
      </x:c>
      <x:c r="AC4215" s="18" t="n">
        <x:f>IF(U4215=0,0,P4215*S4215/U4215)</x:f>
        <x:v>0</x:v>
      </x:c>
      <x:c r="AD4215" s="18" t="n">
        <x:f>MAX(AB4215,AC4215*'01 Controls'!$E$14)</x:f>
        <x:v>0</x:v>
      </x:c>
      <x:c r="AE4215" s="18" t="n">
        <x:f>IF(U4215=0,0,N4215*T4215/U4215)</x:f>
        <x:v>5.9644970414201195</x:v>
      </x:c>
      <x:c r="AF4215" s="18" t="n">
        <x:f>IF(U4215=0,0,P4215*T4215/U4215)</x:f>
        <x:v>18.745562130177518</x:v>
      </x:c>
      <x:c r="AG4215" s="18" t="n">
        <x:f>MAX(AE4215,AF4215*'01 Controls'!$E$15)</x:f>
        <x:v>5.9644970414201195</x:v>
      </x:c>
      <x:c r="AH4215" s="18" t="n">
        <x:f>SUM(V4215,Y4215,AB4215,AE4215)</x:f>
        <x:v>251.99999999999997</x:v>
      </x:c>
      <x:c r="AI4215" s="18" t="n">
        <x:f>N4215-AH4215</x:f>
        <x:v>2.842170943040401e-14</x:v>
      </x:c>
      <x:c r="AJ4215" s="18" t="n">
        <x:f>V4215*INDEX('07 Mode Capacity'!$P$6:$P$17,MATCH("AIR-"&amp;I4215,'07 Mode Capacity'!$C$6:$C$17,0))</x:f>
        <x:v>18.154205359311874</x:v>
      </x:c>
      <x:c r="AK4215" s="18" t="n">
        <x:f>Y4215*INDEX('07 Mode Capacity'!$P$6:$P$17,MATCH("OCEAN-"&amp;I4215,'07 Mode Capacity'!$C$6:$C$17,0))</x:f>
        <x:v>23.499149341336413</x:v>
      </x:c>
      <x:c r="AL4215" s="18" t="n">
        <x:f>AB4215*INDEX('07 Mode Capacity'!$P$6:$P$17,MATCH("LAND-"&amp;I4215,'07 Mode Capacity'!$C$6:$C$17,0))</x:f>
        <x:v>0</x:v>
      </x:c>
      <x:c r="AM4215" s="18" t="n">
        <x:f>AE4215*INDEX('07 Mode Capacity'!$P$6:$P$17,MATCH("INLAND-"&amp;I4215,'07 Mode Capacity'!$C$6:$C$17,0))</x:f>
        <x:v>5.9644970414201195</x:v>
      </x:c>
      <x:c r="AN4215" s="18" t="n">
        <x:f>SUM(AJ4215:AM4215)</x:f>
        <x:v>47.6178517420684</x:v>
      </x:c>
      <x:c r="AO4215" s="17" t="n">
        <x:f>IF(N4215=0,1,AN4215/N4215)</x:f>
        <x:v>0.18895972913519207</x:v>
      </x:c>
      <x:c r="AP4215" s="11" t="str">
        <x:f>IF(AO4215&gt;='01 Controls'!$E$16,"PASS","FAIL")</x:f>
        <x:v>FAIL</x:v>
      </x:c>
      <x:c r="AQ4215" s="11" t="str">
        <x:v>UNQUANTIFIED</x:v>
      </x:c>
      <x:c r="AR4215" s="11" t="str">
        <x:v>Position-class planning record; serial item and receiver open</x:v>
      </x:c>
      <x:c r="AS4215" s="26"/>
      <x:c r="AT4215" s="26"/>
    </x:row>
    <x:row r="4216">
      <x:c r="C4216" s="11" t="str">
        <x:v>G2-M-IWG-BAT-22</x:v>
      </x:c>
      <x:c r="D4216" s="11" t="str">
        <x:v>G2</x:v>
      </x:c>
      <x:c r="E4216" s="11" t="str">
        <x:v>Regional flood and displacement</x:v>
      </x:c>
      <x:c r="F4216" s="11" t="str">
        <x:v>M-IWG</x:v>
      </x:c>
      <x:c r="G4216" s="11" t="str">
        <x:v>Inland-waterway group</x:v>
      </x:c>
      <x:c r="H4216" s="11" t="str">
        <x:v>BAT-22</x:v>
      </x:c>
      <x:c r="I4216" s="19" t="n">
        <x:v>48</x:v>
      </x:c>
      <x:c r="J4216" s="21" t="n">
        <x:v>6</x:v>
      </x:c>
      <x:c r="K4216" s="18" t="n">
        <x:f>'05 Cargo Register'!K184</x:f>
        <x:v>168</x:v>
      </x:c>
      <x:c r="L4216" s="18" t="n">
        <x:f>'05 Cargo Register'!N184</x:f>
        <x:v>10</x:v>
      </x:c>
      <x:c r="M4216" s="18" t="n">
        <x:f>'05 Cargo Register'!O184</x:f>
        <x:v>264</x:v>
      </x:c>
      <x:c r="N4216" s="18" t="n">
        <x:f>J4216*K4216</x:f>
        <x:v>1008</x:v>
      </x:c>
      <x:c r="O4216" s="18" t="n">
        <x:f>J4216*L4216</x:f>
        <x:v>60</x:v>
      </x:c>
      <x:c r="P4216" s="18" t="n">
        <x:f>J4216*M4216</x:f>
        <x:v>1584</x:v>
      </x:c>
      <x:c r="Q4216" s="22" t="n">
        <x:f>'01 Controls'!$E$31*'02 Cargo Classes'!$M$9</x:f>
        <x:v>0</x:v>
      </x:c>
      <x:c r="R4216" s="22" t="n">
        <x:f>'01 Controls'!$F$31*'02 Cargo Classes'!$N$9</x:f>
        <x:v>0.75</x:v>
      </x:c>
      <x:c r="S4216" s="22" t="n">
        <x:f>'01 Controls'!$G$31*'02 Cargo Classes'!$O$9</x:f>
        <x:v>0</x:v>
      </x:c>
      <x:c r="T4216" s="22" t="n">
        <x:f>'01 Controls'!$H$31*'02 Cargo Classes'!$P$9</x:f>
        <x:v>0.05</x:v>
      </x:c>
      <x:c r="U4216" s="22" t="n">
        <x:f>SUM(Q4216:T4216)</x:f>
        <x:v>0.8</x:v>
      </x:c>
      <x:c r="V4216" s="18" t="n">
        <x:f>IF(U4216=0,0,N4216*Q4216/U4216)</x:f>
        <x:v>0</x:v>
      </x:c>
      <x:c r="W4216" s="18" t="n">
        <x:f>IF(U4216=0,0,P4216*Q4216/U4216)</x:f>
        <x:v>0</x:v>
      </x:c>
      <x:c r="X4216" s="18" t="n">
        <x:f>MAX(V4216,W4216*'01 Controls'!$E$12)</x:f>
        <x:v>0</x:v>
      </x:c>
      <x:c r="Y4216" s="18" t="n">
        <x:f>IF(U4216=0,0,N4216*R4216/U4216)</x:f>
        <x:v>945</x:v>
      </x:c>
      <x:c r="Z4216" s="18" t="n">
        <x:f>IF(U4216=0,0,P4216*R4216/U4216)</x:f>
        <x:v>1485</x:v>
      </x:c>
      <x:c r="AA4216" s="18" t="n">
        <x:f>MAX(Y4216,Z4216*'01 Controls'!$E$13)</x:f>
        <x:v>945</x:v>
      </x:c>
      <x:c r="AB4216" s="18" t="n">
        <x:f>IF(U4216=0,0,N4216*S4216/U4216)</x:f>
        <x:v>0</x:v>
      </x:c>
      <x:c r="AC4216" s="18" t="n">
        <x:f>IF(U4216=0,0,P4216*S4216/U4216)</x:f>
        <x:v>0</x:v>
      </x:c>
      <x:c r="AD4216" s="18" t="n">
        <x:f>MAX(AB4216,AC4216*'01 Controls'!$E$14)</x:f>
        <x:v>0</x:v>
      </x:c>
      <x:c r="AE4216" s="18" t="n">
        <x:f>IF(U4216=0,0,N4216*T4216/U4216)</x:f>
        <x:v>63.00000000000001</x:v>
      </x:c>
      <x:c r="AF4216" s="18" t="n">
        <x:f>IF(U4216=0,0,P4216*T4216/U4216)</x:f>
        <x:v>99</x:v>
      </x:c>
      <x:c r="AG4216" s="18" t="n">
        <x:f>MAX(AE4216,AF4216*'01 Controls'!$E$15)</x:f>
        <x:v>63.00000000000001</x:v>
      </x:c>
      <x:c r="AH4216" s="18" t="n">
        <x:f>SUM(V4216,Y4216,AB4216,AE4216)</x:f>
        <x:v>1008</x:v>
      </x:c>
      <x:c r="AI4216" s="18" t="n">
        <x:f>N4216-AH4216</x:f>
        <x:v>0</x:v>
      </x:c>
      <x:c r="AJ4216" s="18" t="n">
        <x:f>V4216*INDEX('07 Mode Capacity'!$P$6:$P$17,MATCH("AIR-"&amp;I4216,'07 Mode Capacity'!$C$6:$C$17,0))</x:f>
        <x:v>0</x:v>
      </x:c>
      <x:c r="AK4216" s="18" t="n">
        <x:f>Y4216*INDEX('07 Mode Capacity'!$P$6:$P$17,MATCH("OCEAN-"&amp;I4216,'07 Mode Capacity'!$C$6:$C$17,0))</x:f>
        <x:v>82.81628474443777</x:v>
      </x:c>
      <x:c r="AL4216" s="18" t="n">
        <x:f>AB4216*INDEX('07 Mode Capacity'!$P$6:$P$17,MATCH("LAND-"&amp;I4216,'07 Mode Capacity'!$C$6:$C$17,0))</x:f>
        <x:v>0</x:v>
      </x:c>
      <x:c r="AM4216" s="18" t="n">
        <x:f>AE4216*INDEX('07 Mode Capacity'!$P$6:$P$17,MATCH("INLAND-"&amp;I4216,'07 Mode Capacity'!$C$6:$C$17,0))</x:f>
        <x:v>39.76776519216822</x:v>
      </x:c>
      <x:c r="AN4216" s="18" t="n">
        <x:f>SUM(AJ4216:AM4216)</x:f>
        <x:v>122.584049936606</x:v>
      </x:c>
      <x:c r="AO4216" s="17" t="n">
        <x:f>IF(N4216=0,1,AN4216/N4216)</x:f>
        <x:v>0.12161116065139484</x:v>
      </x:c>
      <x:c r="AP4216" s="11" t="str">
        <x:f>IF(AO4216&gt;='01 Controls'!$E$16,"PASS","FAIL")</x:f>
        <x:v>FAIL</x:v>
      </x:c>
      <x:c r="AQ4216" s="11" t="str">
        <x:v>UNQUANTIFIED</x:v>
      </x:c>
      <x:c r="AR4216" s="11" t="str">
        <x:v>Position-class planning record; serial item and receiver open</x:v>
      </x:c>
      <x:c r="AS4216" s="26"/>
      <x:c r="AT4216" s="26"/>
    </x:row>
    <x:row r="4217">
      <x:c r="C4217" s="11" t="str">
        <x:v>G2-M-IWG-TNK-20</x:v>
      </x:c>
      <x:c r="D4217" s="11" t="str">
        <x:v>G2</x:v>
      </x:c>
      <x:c r="E4217" s="11" t="str">
        <x:v>Regional flood and displacement</x:v>
      </x:c>
      <x:c r="F4217" s="11" t="str">
        <x:v>M-IWG</x:v>
      </x:c>
      <x:c r="G4217" s="11" t="str">
        <x:v>Inland-waterway group</x:v>
      </x:c>
      <x:c r="H4217" s="11" t="str">
        <x:v>TNK-20</x:v>
      </x:c>
      <x:c r="I4217" s="19" t="n">
        <x:v>48</x:v>
      </x:c>
      <x:c r="J4217" s="21" t="n">
        <x:v>6</x:v>
      </x:c>
      <x:c r="K4217" s="18" t="n">
        <x:f>'05 Cargo Register'!K185</x:f>
        <x:v>252</x:v>
      </x:c>
      <x:c r="L4217" s="18" t="n">
        <x:f>'05 Cargo Register'!N185</x:f>
        <x:v>15</x:v>
      </x:c>
      <x:c r="M4217" s="18" t="n">
        <x:f>'05 Cargo Register'!O185</x:f>
        <x:v>318.75</x:v>
      </x:c>
      <x:c r="N4217" s="18" t="n">
        <x:f>J4217*K4217</x:f>
        <x:v>1512</x:v>
      </x:c>
      <x:c r="O4217" s="18" t="n">
        <x:f>J4217*L4217</x:f>
        <x:v>90</x:v>
      </x:c>
      <x:c r="P4217" s="18" t="n">
        <x:f>J4217*M4217</x:f>
        <x:v>1912.5</x:v>
      </x:c>
      <x:c r="Q4217" s="22" t="n">
        <x:f>'01 Controls'!$E$31*'02 Cargo Classes'!$M$10</x:f>
        <x:v>0</x:v>
      </x:c>
      <x:c r="R4217" s="22" t="n">
        <x:f>'01 Controls'!$F$31*'02 Cargo Classes'!$N$10</x:f>
        <x:v>0.8999999999999999</x:v>
      </x:c>
      <x:c r="S4217" s="22" t="n">
        <x:f>'01 Controls'!$G$31*'02 Cargo Classes'!$O$10</x:f>
        <x:v>0</x:v>
      </x:c>
      <x:c r="T4217" s="22" t="n">
        <x:f>'01 Controls'!$H$31*'02 Cargo Classes'!$P$10</x:f>
        <x:v>0.1</x:v>
      </x:c>
      <x:c r="U4217" s="22" t="n">
        <x:f>SUM(Q4217:T4217)</x:f>
        <x:v>0.9999999999999999</x:v>
      </x:c>
      <x:c r="V4217" s="18" t="n">
        <x:f>IF(U4217=0,0,N4217*Q4217/U4217)</x:f>
        <x:v>0</x:v>
      </x:c>
      <x:c r="W4217" s="18" t="n">
        <x:f>IF(U4217=0,0,P4217*Q4217/U4217)</x:f>
        <x:v>0</x:v>
      </x:c>
      <x:c r="X4217" s="18" t="n">
        <x:f>MAX(V4217,W4217*'01 Controls'!$E$12)</x:f>
        <x:v>0</x:v>
      </x:c>
      <x:c r="Y4217" s="18" t="n">
        <x:f>IF(U4217=0,0,N4217*R4217/U4217)</x:f>
        <x:v>1360.8000000000002</x:v>
      </x:c>
      <x:c r="Z4217" s="18" t="n">
        <x:f>IF(U4217=0,0,P4217*R4217/U4217)</x:f>
        <x:v>1721.25</x:v>
      </x:c>
      <x:c r="AA4217" s="18" t="n">
        <x:f>MAX(Y4217,Z4217*'01 Controls'!$E$13)</x:f>
        <x:v>1360.8000000000002</x:v>
      </x:c>
      <x:c r="AB4217" s="18" t="n">
        <x:f>IF(U4217=0,0,N4217*S4217/U4217)</x:f>
        <x:v>0</x:v>
      </x:c>
      <x:c r="AC4217" s="18" t="n">
        <x:f>IF(U4217=0,0,P4217*S4217/U4217)</x:f>
        <x:v>0</x:v>
      </x:c>
      <x:c r="AD4217" s="18" t="n">
        <x:f>MAX(AB4217,AC4217*'01 Controls'!$E$14)</x:f>
        <x:v>0</x:v>
      </x:c>
      <x:c r="AE4217" s="18" t="n">
        <x:f>IF(U4217=0,0,N4217*T4217/U4217)</x:f>
        <x:v>151.20000000000005</x:v>
      </x:c>
      <x:c r="AF4217" s="18" t="n">
        <x:f>IF(U4217=0,0,P4217*T4217/U4217)</x:f>
        <x:v>191.25000000000003</x:v>
      </x:c>
      <x:c r="AG4217" s="18" t="n">
        <x:f>MAX(AE4217,AF4217*'01 Controls'!$E$15)</x:f>
        <x:v>151.20000000000005</x:v>
      </x:c>
      <x:c r="AH4217" s="18" t="n">
        <x:f>SUM(V4217,Y4217,AB4217,AE4217)</x:f>
        <x:v>1512.0000000000002</x:v>
      </x:c>
      <x:c r="AI4217" s="18" t="n">
        <x:f>N4217-AH4217</x:f>
        <x:v>-2.2737367544323206e-13</x:v>
      </x:c>
      <x:c r="AJ4217" s="18" t="n">
        <x:f>V4217*INDEX('07 Mode Capacity'!$P$6:$P$17,MATCH("AIR-"&amp;I4217,'07 Mode Capacity'!$C$6:$C$17,0))</x:f>
        <x:v>0</x:v>
      </x:c>
      <x:c r="AK4217" s="18" t="n">
        <x:f>Y4217*INDEX('07 Mode Capacity'!$P$6:$P$17,MATCH("OCEAN-"&amp;I4217,'07 Mode Capacity'!$C$6:$C$17,0))</x:f>
        <x:v>119.25545003199039</x:v>
      </x:c>
      <x:c r="AL4217" s="18" t="n">
        <x:f>AB4217*INDEX('07 Mode Capacity'!$P$6:$P$17,MATCH("LAND-"&amp;I4217,'07 Mode Capacity'!$C$6:$C$17,0))</x:f>
        <x:v>0</x:v>
      </x:c>
      <x:c r="AM4217" s="18" t="n">
        <x:f>AE4217*INDEX('07 Mode Capacity'!$P$6:$P$17,MATCH("INLAND-"&amp;I4217,'07 Mode Capacity'!$C$6:$C$17,0))</x:f>
        <x:v>95.44263646120373</x:v>
      </x:c>
      <x:c r="AN4217" s="18" t="n">
        <x:f>SUM(AJ4217:AM4217)</x:f>
        <x:v>214.69808649319413</x:v>
      </x:c>
      <x:c r="AO4217" s="17" t="n">
        <x:f>IF(N4217=0,1,AN4217/N4217)</x:f>
        <x:v>0.1419960889505252</x:v>
      </x:c>
      <x:c r="AP4217" s="11" t="str">
        <x:f>IF(AO4217&gt;='01 Controls'!$E$16,"PASS","FAIL")</x:f>
        <x:v>FAIL</x:v>
      </x:c>
      <x:c r="AQ4217" s="11" t="str">
        <x:v>UNQUANTIFIED</x:v>
      </x:c>
      <x:c r="AR4217" s="11" t="str">
        <x:v>Position-class planning record; serial item and receiver open</x:v>
      </x:c>
      <x:c r="AS4217" s="26"/>
      <x:c r="AT4217" s="26"/>
    </x:row>
    <x:row r="4218">
      <x:c r="C4218" s="11" t="str">
        <x:v>G2-M-IWG-FLR-24</x:v>
      </x:c>
      <x:c r="D4218" s="11" t="str">
        <x:v>G2</x:v>
      </x:c>
      <x:c r="E4218" s="11" t="str">
        <x:v>Regional flood and displacement</x:v>
      </x:c>
      <x:c r="F4218" s="11" t="str">
        <x:v>M-IWG</x:v>
      </x:c>
      <x:c r="G4218" s="11" t="str">
        <x:v>Inland-waterway group</x:v>
      </x:c>
      <x:c r="H4218" s="11" t="str">
        <x:v>FLR-24</x:v>
      </x:c>
      <x:c r="I4218" s="19" t="n">
        <x:v>48</x:v>
      </x:c>
      <x:c r="J4218" s="21" t="n">
        <x:v>6</x:v>
      </x:c>
      <x:c r="K4218" s="18" t="n">
        <x:f>'05 Cargo Register'!K186</x:f>
        <x:v>315</x:v>
      </x:c>
      <x:c r="L4218" s="18" t="n">
        <x:f>'05 Cargo Register'!N186</x:f>
        <x:v>16</x:v>
      </x:c>
      <x:c r="M4218" s="18" t="n">
        <x:f>'05 Cargo Register'!O186</x:f>
        <x:v>512</x:v>
      </x:c>
      <x:c r="N4218" s="18" t="n">
        <x:f>J4218*K4218</x:f>
        <x:v>1890</x:v>
      </x:c>
      <x:c r="O4218" s="18" t="n">
        <x:f>J4218*L4218</x:f>
        <x:v>96</x:v>
      </x:c>
      <x:c r="P4218" s="18" t="n">
        <x:f>J4218*M4218</x:f>
        <x:v>3072</x:v>
      </x:c>
      <x:c r="Q4218" s="22" t="n">
        <x:f>'01 Controls'!$E$31*'02 Cargo Classes'!$M$11</x:f>
        <x:v>0</x:v>
      </x:c>
      <x:c r="R4218" s="22" t="n">
        <x:f>'01 Controls'!$F$31*'02 Cargo Classes'!$N$11</x:f>
        <x:v>0.8999999999999999</x:v>
      </x:c>
      <x:c r="S4218" s="22" t="n">
        <x:f>'01 Controls'!$G$31*'02 Cargo Classes'!$O$11</x:f>
        <x:v>0</x:v>
      </x:c>
      <x:c r="T4218" s="22" t="n">
        <x:f>'01 Controls'!$H$31*'02 Cargo Classes'!$P$11</x:f>
        <x:v>0.08000000000000002</x:v>
      </x:c>
      <x:c r="U4218" s="22" t="n">
        <x:f>SUM(Q4218:T4218)</x:f>
        <x:v>0.98</x:v>
      </x:c>
      <x:c r="V4218" s="18" t="n">
        <x:f>IF(U4218=0,0,N4218*Q4218/U4218)</x:f>
        <x:v>0</x:v>
      </x:c>
      <x:c r="W4218" s="18" t="n">
        <x:f>IF(U4218=0,0,P4218*Q4218/U4218)</x:f>
        <x:v>0</x:v>
      </x:c>
      <x:c r="X4218" s="18" t="n">
        <x:f>MAX(V4218,W4218*'01 Controls'!$E$12)</x:f>
        <x:v>0</x:v>
      </x:c>
      <x:c r="Y4218" s="18" t="n">
        <x:f>IF(U4218=0,0,N4218*R4218/U4218)</x:f>
        <x:v>1735.7142857142856</x:v>
      </x:c>
      <x:c r="Z4218" s="18" t="n">
        <x:f>IF(U4218=0,0,P4218*R4218/U4218)</x:f>
        <x:v>2821.224489795918</x:v>
      </x:c>
      <x:c r="AA4218" s="18" t="n">
        <x:f>MAX(Y4218,Z4218*'01 Controls'!$E$13)</x:f>
        <x:v>1735.7142857142856</x:v>
      </x:c>
      <x:c r="AB4218" s="18" t="n">
        <x:f>IF(U4218=0,0,N4218*S4218/U4218)</x:f>
        <x:v>0</x:v>
      </x:c>
      <x:c r="AC4218" s="18" t="n">
        <x:f>IF(U4218=0,0,P4218*S4218/U4218)</x:f>
        <x:v>0</x:v>
      </x:c>
      <x:c r="AD4218" s="18" t="n">
        <x:f>MAX(AB4218,AC4218*'01 Controls'!$E$14)</x:f>
        <x:v>0</x:v>
      </x:c>
      <x:c r="AE4218" s="18" t="n">
        <x:f>IF(U4218=0,0,N4218*T4218/U4218)</x:f>
        <x:v>154.2857142857143</x:v>
      </x:c>
      <x:c r="AF4218" s="18" t="n">
        <x:f>IF(U4218=0,0,P4218*T4218/U4218)</x:f>
        <x:v>250.77551020408168</x:v>
      </x:c>
      <x:c r="AG4218" s="18" t="n">
        <x:f>MAX(AE4218,AF4218*'01 Controls'!$E$15)</x:f>
        <x:v>154.2857142857143</x:v>
      </x:c>
      <x:c r="AH4218" s="18" t="n">
        <x:f>SUM(V4218,Y4218,AB4218,AE4218)</x:f>
        <x:v>1889.9999999999998</x:v>
      </x:c>
      <x:c r="AI4218" s="18" t="n">
        <x:f>N4218-AH4218</x:f>
        <x:v>2.2737367544323206e-13</x:v>
      </x:c>
      <x:c r="AJ4218" s="18" t="n">
        <x:f>V4218*INDEX('07 Mode Capacity'!$P$6:$P$17,MATCH("AIR-"&amp;I4218,'07 Mode Capacity'!$C$6:$C$17,0))</x:f>
        <x:v>0</x:v>
      </x:c>
      <x:c r="AK4218" s="18" t="n">
        <x:f>Y4218*INDEX('07 Mode Capacity'!$P$6:$P$17,MATCH("OCEAN-"&amp;I4218,'07 Mode Capacity'!$C$6:$C$17,0))</x:f>
        <x:v>152.11154340815096</x:v>
      </x:c>
      <x:c r="AL4218" s="18" t="n">
        <x:f>AB4218*INDEX('07 Mode Capacity'!$P$6:$P$17,MATCH("LAND-"&amp;I4218,'07 Mode Capacity'!$C$6:$C$17,0))</x:f>
        <x:v>0</x:v>
      </x:c>
      <x:c r="AM4218" s="18" t="n">
        <x:f>AE4218*INDEX('07 Mode Capacity'!$P$6:$P$17,MATCH("INLAND-"&amp;I4218,'07 Mode Capacity'!$C$6:$C$17,0))</x:f>
        <x:v>97.39044536857523</x:v>
      </x:c>
      <x:c r="AN4218" s="18" t="n">
        <x:f>SUM(AJ4218:AM4218)</x:f>
        <x:v>249.5019887767262</x:v>
      </x:c>
      <x:c r="AO4218" s="17" t="n">
        <x:f>IF(N4218=0,1,AN4218/N4218)</x:f>
        <x:v>0.1320116342734001</x:v>
      </x:c>
      <x:c r="AP4218" s="11" t="str">
        <x:f>IF(AO4218&gt;='01 Controls'!$E$16,"PASS","FAIL")</x:f>
        <x:v>FAIL</x:v>
      </x:c>
      <x:c r="AQ4218" s="11" t="str">
        <x:v>UNQUANTIFIED</x:v>
      </x:c>
      <x:c r="AR4218" s="11" t="str">
        <x:v>Position-class planning record; serial item and receiver open</x:v>
      </x:c>
      <x:c r="AS4218" s="26"/>
      <x:c r="AT4218" s="26"/>
    </x:row>
    <x:row r="4219">
      <x:c r="C4219" s="11" t="str">
        <x:v>G2-M-IWG-ROL-30</x:v>
      </x:c>
      <x:c r="D4219" s="11" t="str">
        <x:v>G2</x:v>
      </x:c>
      <x:c r="E4219" s="11" t="str">
        <x:v>Regional flood and displacement</x:v>
      </x:c>
      <x:c r="F4219" s="11" t="str">
        <x:v>M-IWG</x:v>
      </x:c>
      <x:c r="G4219" s="11" t="str">
        <x:v>Inland-waterway group</x:v>
      </x:c>
      <x:c r="H4219" s="11" t="str">
        <x:v>ROL-30</x:v>
      </x:c>
      <x:c r="I4219" s="19" t="n">
        <x:v>48</x:v>
      </x:c>
      <x:c r="J4219" s="21" t="n">
        <x:v>6</x:v>
      </x:c>
      <x:c r="K4219" s="18" t="n">
        <x:f>'05 Cargo Register'!K187</x:f>
        <x:v>315</x:v>
      </x:c>
      <x:c r="L4219" s="18" t="n">
        <x:f>'05 Cargo Register'!N187</x:f>
        <x:v>14</x:v>
      </x:c>
      <x:c r="M4219" s="18" t="n">
        <x:f>'05 Cargo Register'!O187</x:f>
        <x:v>892.5</x:v>
      </x:c>
      <x:c r="N4219" s="18" t="n">
        <x:f>J4219*K4219</x:f>
        <x:v>1890</x:v>
      </x:c>
      <x:c r="O4219" s="18" t="n">
        <x:f>J4219*L4219</x:f>
        <x:v>84</x:v>
      </x:c>
      <x:c r="P4219" s="18" t="n">
        <x:f>J4219*M4219</x:f>
        <x:v>5355</x:v>
      </x:c>
      <x:c r="Q4219" s="22" t="n">
        <x:f>'01 Controls'!$E$31*'02 Cargo Classes'!$M$12</x:f>
        <x:v>0</x:v>
      </x:c>
      <x:c r="R4219" s="22" t="n">
        <x:f>'01 Controls'!$F$31*'02 Cargo Classes'!$N$12</x:f>
        <x:v>0.75</x:v>
      </x:c>
      <x:c r="S4219" s="22" t="n">
        <x:f>'01 Controls'!$G$31*'02 Cargo Classes'!$O$12</x:f>
        <x:v>0</x:v>
      </x:c>
      <x:c r="T4219" s="22" t="n">
        <x:f>'01 Controls'!$H$31*'02 Cargo Classes'!$P$12</x:f>
        <x:v>0.06</x:v>
      </x:c>
      <x:c r="U4219" s="22" t="n">
        <x:f>SUM(Q4219:T4219)</x:f>
        <x:v>0.81</x:v>
      </x:c>
      <x:c r="V4219" s="18" t="n">
        <x:f>IF(U4219=0,0,N4219*Q4219/U4219)</x:f>
        <x:v>0</x:v>
      </x:c>
      <x:c r="W4219" s="18" t="n">
        <x:f>IF(U4219=0,0,P4219*Q4219/U4219)</x:f>
        <x:v>0</x:v>
      </x:c>
      <x:c r="X4219" s="18" t="n">
        <x:f>MAX(V4219,W4219*'01 Controls'!$E$12)</x:f>
        <x:v>0</x:v>
      </x:c>
      <x:c r="Y4219" s="18" t="n">
        <x:f>IF(U4219=0,0,N4219*R4219/U4219)</x:f>
        <x:v>1749.9999999999998</x:v>
      </x:c>
      <x:c r="Z4219" s="18" t="n">
        <x:f>IF(U4219=0,0,P4219*R4219/U4219)</x:f>
        <x:v>4958.333333333333</x:v>
      </x:c>
      <x:c r="AA4219" s="18" t="n">
        <x:f>MAX(Y4219,Z4219*'01 Controls'!$E$13)</x:f>
        <x:v>1749.9999999999998</x:v>
      </x:c>
      <x:c r="AB4219" s="18" t="n">
        <x:f>IF(U4219=0,0,N4219*S4219/U4219)</x:f>
        <x:v>0</x:v>
      </x:c>
      <x:c r="AC4219" s="18" t="n">
        <x:f>IF(U4219=0,0,P4219*S4219/U4219)</x:f>
        <x:v>0</x:v>
      </x:c>
      <x:c r="AD4219" s="18" t="n">
        <x:f>MAX(AB4219,AC4219*'01 Controls'!$E$14)</x:f>
        <x:v>0</x:v>
      </x:c>
      <x:c r="AE4219" s="18" t="n">
        <x:f>IF(U4219=0,0,N4219*T4219/U4219)</x:f>
        <x:v>139.99999999999997</x:v>
      </x:c>
      <x:c r="AF4219" s="18" t="n">
        <x:f>IF(U4219=0,0,P4219*T4219/U4219)</x:f>
        <x:v>396.66666666666663</x:v>
      </x:c>
      <x:c r="AG4219" s="18" t="n">
        <x:f>MAX(AE4219,AF4219*'01 Controls'!$E$15)</x:f>
        <x:v>139.99999999999997</x:v>
      </x:c>
      <x:c r="AH4219" s="18" t="n">
        <x:f>SUM(V4219,Y4219,AB4219,AE4219)</x:f>
        <x:v>1889.9999999999998</x:v>
      </x:c>
      <x:c r="AI4219" s="18" t="n">
        <x:f>N4219-AH4219</x:f>
        <x:v>2.2737367544323206e-13</x:v>
      </x:c>
      <x:c r="AJ4219" s="18" t="n">
        <x:f>V4219*INDEX('07 Mode Capacity'!$P$6:$P$17,MATCH("AIR-"&amp;I4219,'07 Mode Capacity'!$C$6:$C$17,0))</x:f>
        <x:v>0</x:v>
      </x:c>
      <x:c r="AK4219" s="18" t="n">
        <x:f>Y4219*INDEX('07 Mode Capacity'!$P$6:$P$17,MATCH("OCEAN-"&amp;I4219,'07 Mode Capacity'!$C$6:$C$17,0))</x:f>
        <x:v>153.36349026747732</x:v>
      </x:c>
      <x:c r="AL4219" s="18" t="n">
        <x:f>AB4219*INDEX('07 Mode Capacity'!$P$6:$P$17,MATCH("LAND-"&amp;I4219,'07 Mode Capacity'!$C$6:$C$17,0))</x:f>
        <x:v>0</x:v>
      </x:c>
      <x:c r="AM4219" s="18" t="n">
        <x:f>AE4219*INDEX('07 Mode Capacity'!$P$6:$P$17,MATCH("INLAND-"&amp;I4219,'07 Mode Capacity'!$C$6:$C$17,0))</x:f>
        <x:v>88.37281153815157</x:v>
      </x:c>
      <x:c r="AN4219" s="18" t="n">
        <x:f>SUM(AJ4219:AM4219)</x:f>
        <x:v>241.7363018056289</x:v>
      </x:c>
      <x:c r="AO4219" s="17" t="n">
        <x:f>IF(N4219=0,1,AN4219/N4219)</x:f>
        <x:v>0.12790280518816344</x:v>
      </x:c>
      <x:c r="AP4219" s="11" t="str">
        <x:f>IF(AO4219&gt;='01 Controls'!$E$16,"PASS","FAIL")</x:f>
        <x:v>FAIL</x:v>
      </x:c>
      <x:c r="AQ4219" s="11" t="str">
        <x:v>UNQUANTIFIED</x:v>
      </x:c>
      <x:c r="AR4219" s="11" t="str">
        <x:v>Position-class planning record; serial item and receiver open</x:v>
      </x:c>
      <x:c r="AS4219" s="26"/>
      <x:c r="AT4219" s="26"/>
    </x:row>
    <x:row r="4220">
      <x:c r="C4220" s="11" t="str">
        <x:v>G2-M-IWG-LIN-18</x:v>
      </x:c>
      <x:c r="D4220" s="11" t="str">
        <x:v>G2</x:v>
      </x:c>
      <x:c r="E4220" s="11" t="str">
        <x:v>Regional flood and displacement</x:v>
      </x:c>
      <x:c r="F4220" s="11" t="str">
        <x:v>M-IWG</x:v>
      </x:c>
      <x:c r="G4220" s="11" t="str">
        <x:v>Inland-waterway group</x:v>
      </x:c>
      <x:c r="H4220" s="11" t="str">
        <x:v>LIN-18</x:v>
      </x:c>
      <x:c r="I4220" s="19" t="n">
        <x:v>72</x:v>
      </x:c>
      <x:c r="J4220" s="21" t="n">
        <x:v>6</x:v>
      </x:c>
      <x:c r="K4220" s="18" t="n">
        <x:f>'05 Cargo Register'!K188</x:f>
        <x:v>168</x:v>
      </x:c>
      <x:c r="L4220" s="18" t="n">
        <x:f>'05 Cargo Register'!N188</x:f>
        <x:v>12</x:v>
      </x:c>
      <x:c r="M4220" s="18" t="n">
        <x:f>'05 Cargo Register'!O188</x:f>
        <x:v>528</x:v>
      </x:c>
      <x:c r="N4220" s="18" t="n">
        <x:f>J4220*K4220</x:f>
        <x:v>1008</x:v>
      </x:c>
      <x:c r="O4220" s="18" t="n">
        <x:f>J4220*L4220</x:f>
        <x:v>72</x:v>
      </x:c>
      <x:c r="P4220" s="18" t="n">
        <x:f>J4220*M4220</x:f>
        <x:v>3168</x:v>
      </x:c>
      <x:c r="Q4220" s="22" t="n">
        <x:f>'01 Controls'!$E$31*'02 Cargo Classes'!$M$13</x:f>
        <x:v>0</x:v>
      </x:c>
      <x:c r="R4220" s="22" t="n">
        <x:f>'01 Controls'!$F$31*'02 Cargo Classes'!$N$13</x:f>
        <x:v>0.8999999999999999</x:v>
      </x:c>
      <x:c r="S4220" s="22" t="n">
        <x:f>'01 Controls'!$G$31*'02 Cargo Classes'!$O$13</x:f>
        <x:v>0</x:v>
      </x:c>
      <x:c r="T4220" s="22" t="n">
        <x:f>'01 Controls'!$H$31*'02 Cargo Classes'!$P$13</x:f>
        <x:v>0.1</x:v>
      </x:c>
      <x:c r="U4220" s="22" t="n">
        <x:f>SUM(Q4220:T4220)</x:f>
        <x:v>0.9999999999999999</x:v>
      </x:c>
      <x:c r="V4220" s="18" t="n">
        <x:f>IF(U4220=0,0,N4220*Q4220/U4220)</x:f>
        <x:v>0</x:v>
      </x:c>
      <x:c r="W4220" s="18" t="n">
        <x:f>IF(U4220=0,0,P4220*Q4220/U4220)</x:f>
        <x:v>0</x:v>
      </x:c>
      <x:c r="X4220" s="18" t="n">
        <x:f>MAX(V4220,W4220*'01 Controls'!$E$12)</x:f>
        <x:v>0</x:v>
      </x:c>
      <x:c r="Y4220" s="18" t="n">
        <x:f>IF(U4220=0,0,N4220*R4220/U4220)</x:f>
        <x:v>907.2</x:v>
      </x:c>
      <x:c r="Z4220" s="18" t="n">
        <x:f>IF(U4220=0,0,P4220*R4220/U4220)</x:f>
        <x:v>2851.2000000000003</x:v>
      </x:c>
      <x:c r="AA4220" s="18" t="n">
        <x:f>MAX(Y4220,Z4220*'01 Controls'!$E$13)</x:f>
        <x:v>907.2</x:v>
      </x:c>
      <x:c r="AB4220" s="18" t="n">
        <x:f>IF(U4220=0,0,N4220*S4220/U4220)</x:f>
        <x:v>0</x:v>
      </x:c>
      <x:c r="AC4220" s="18" t="n">
        <x:f>IF(U4220=0,0,P4220*S4220/U4220)</x:f>
        <x:v>0</x:v>
      </x:c>
      <x:c r="AD4220" s="18" t="n">
        <x:f>MAX(AB4220,AC4220*'01 Controls'!$E$14)</x:f>
        <x:v>0</x:v>
      </x:c>
      <x:c r="AE4220" s="18" t="n">
        <x:f>IF(U4220=0,0,N4220*T4220/U4220)</x:f>
        <x:v>100.80000000000003</x:v>
      </x:c>
      <x:c r="AF4220" s="18" t="n">
        <x:f>IF(U4220=0,0,P4220*T4220/U4220)</x:f>
        <x:v>316.80000000000007</x:v>
      </x:c>
      <x:c r="AG4220" s="18" t="n">
        <x:f>MAX(AE4220,AF4220*'01 Controls'!$E$15)</x:f>
        <x:v>100.80000000000003</x:v>
      </x:c>
      <x:c r="AH4220" s="18" t="n">
        <x:f>SUM(V4220,Y4220,AB4220,AE4220)</x:f>
        <x:v>1008.0000000000001</x:v>
      </x:c>
      <x:c r="AI4220" s="18" t="n">
        <x:f>N4220-AH4220</x:f>
        <x:v>-1.1368683772161603e-13</x:v>
      </x:c>
      <x:c r="AJ4220" s="18" t="n">
        <x:f>V4220*INDEX('07 Mode Capacity'!$P$6:$P$17,MATCH("AIR-"&amp;I4220,'07 Mode Capacity'!$C$6:$C$17,0))</x:f>
        <x:v>0</x:v>
      </x:c>
      <x:c r="AK4220" s="18" t="n">
        <x:f>Y4220*INDEX('07 Mode Capacity'!$P$6:$P$17,MATCH("OCEAN-"&amp;I4220,'07 Mode Capacity'!$C$6:$C$17,0))</x:f>
        <x:v>710.1271097438156</x:v>
      </x:c>
      <x:c r="AL4220" s="18" t="n">
        <x:f>AB4220*INDEX('07 Mode Capacity'!$P$6:$P$17,MATCH("LAND-"&amp;I4220,'07 Mode Capacity'!$C$6:$C$17,0))</x:f>
        <x:v>0</x:v>
      </x:c>
      <x:c r="AM4220" s="18" t="n">
        <x:f>AE4220*INDEX('07 Mode Capacity'!$P$6:$P$17,MATCH("INLAND-"&amp;I4220,'07 Mode Capacity'!$C$6:$C$17,0))</x:f>
        <x:v>100.80000000000003</x:v>
      </x:c>
      <x:c r="AN4220" s="18" t="n">
        <x:f>SUM(AJ4220:AM4220)</x:f>
        <x:v>810.9271097438157</x:v>
      </x:c>
      <x:c r="AO4220" s="17" t="n">
        <x:f>IF(N4220=0,1,AN4220/N4220)</x:f>
        <x:v>0.8044911803014044</x:v>
      </x:c>
      <x:c r="AP4220" s="11" t="str">
        <x:f>IF(AO4220&gt;='01 Controls'!$E$16,"PASS","FAIL")</x:f>
        <x:v>FAIL</x:v>
      </x:c>
      <x:c r="AQ4220" s="11" t="str">
        <x:v>UNQUANTIFIED</x:v>
      </x:c>
      <x:c r="AR4220" s="11" t="str">
        <x:v>Position-class planning record; serial item and receiver open</x:v>
      </x:c>
      <x:c r="AS4220" s="26"/>
      <x:c r="AT4220" s="26"/>
    </x:row>
    <x:row r="4221">
      <x:c r="C4221" s="11" t="str">
        <x:v>G2-M-IWG-BLK-08</x:v>
      </x:c>
      <x:c r="D4221" s="11" t="str">
        <x:v>G2</x:v>
      </x:c>
      <x:c r="E4221" s="11" t="str">
        <x:v>Regional flood and displacement</x:v>
      </x:c>
      <x:c r="F4221" s="11" t="str">
        <x:v>M-IWG</x:v>
      </x:c>
      <x:c r="G4221" s="11" t="str">
        <x:v>Inland-waterway group</x:v>
      </x:c>
      <x:c r="H4221" s="11" t="str">
        <x:v>BLK-08</x:v>
      </x:c>
      <x:c r="I4221" s="19" t="n">
        <x:v>48</x:v>
      </x:c>
      <x:c r="J4221" s="21" t="n">
        <x:v>6</x:v>
      </x:c>
      <x:c r="K4221" s="18" t="n">
        <x:f>'05 Cargo Register'!K189</x:f>
        <x:v>105</x:v>
      </x:c>
      <x:c r="L4221" s="18" t="n">
        <x:f>'05 Cargo Register'!N189</x:f>
        <x:v>17</x:v>
      </x:c>
      <x:c r="M4221" s="18" t="n">
        <x:f>'05 Cargo Register'!O189</x:f>
        <x:v>867</x:v>
      </x:c>
      <x:c r="N4221" s="18" t="n">
        <x:f>J4221*K4221</x:f>
        <x:v>630</x:v>
      </x:c>
      <x:c r="O4221" s="18" t="n">
        <x:f>J4221*L4221</x:f>
        <x:v>102</x:v>
      </x:c>
      <x:c r="P4221" s="18" t="n">
        <x:f>J4221*M4221</x:f>
        <x:v>5202</x:v>
      </x:c>
      <x:c r="Q4221" s="22" t="n">
        <x:f>'01 Controls'!$E$31*'02 Cargo Classes'!$M$14</x:f>
        <x:v>0.15</x:v>
      </x:c>
      <x:c r="R4221" s="22" t="n">
        <x:f>'01 Controls'!$F$31*'02 Cargo Classes'!$N$14</x:f>
        <x:v>0.6000000000000001</x:v>
      </x:c>
      <x:c r="S4221" s="22" t="n">
        <x:f>'01 Controls'!$G$31*'02 Cargo Classes'!$O$14</x:f>
        <x:v>0</x:v>
      </x:c>
      <x:c r="T4221" s="22" t="n">
        <x:f>'01 Controls'!$H$31*'02 Cargo Classes'!$P$14</x:f>
        <x:v>0.05</x:v>
      </x:c>
      <x:c r="U4221" s="22" t="n">
        <x:f>SUM(Q4221:T4221)</x:f>
        <x:v>0.8000000000000002</x:v>
      </x:c>
      <x:c r="V4221" s="18" t="n">
        <x:f>IF(U4221=0,0,N4221*Q4221/U4221)</x:f>
        <x:v>118.12499999999997</x:v>
      </x:c>
      <x:c r="W4221" s="18" t="n">
        <x:f>IF(U4221=0,0,P4221*Q4221/U4221)</x:f>
        <x:v>975.3749999999998</x:v>
      </x:c>
      <x:c r="X4221" s="18" t="n">
        <x:f>MAX(V4221,W4221*'01 Controls'!$E$12)</x:f>
        <x:v>243.84374999999994</x:v>
      </x:c>
      <x:c r="Y4221" s="18" t="n">
        <x:f>IF(U4221=0,0,N4221*R4221/U4221)</x:f>
        <x:v>472.5</x:v>
      </x:c>
      <x:c r="Z4221" s="18" t="n">
        <x:f>IF(U4221=0,0,P4221*R4221/U4221)</x:f>
        <x:v>3901.4999999999995</x:v>
      </x:c>
      <x:c r="AA4221" s="18" t="n">
        <x:f>MAX(Y4221,Z4221*'01 Controls'!$E$13)</x:f>
        <x:v>585.2249999999999</x:v>
      </x:c>
      <x:c r="AB4221" s="18" t="n">
        <x:f>IF(U4221=0,0,N4221*S4221/U4221)</x:f>
        <x:v>0</x:v>
      </x:c>
      <x:c r="AC4221" s="18" t="n">
        <x:f>IF(U4221=0,0,P4221*S4221/U4221)</x:f>
        <x:v>0</x:v>
      </x:c>
      <x:c r="AD4221" s="18" t="n">
        <x:f>MAX(AB4221,AC4221*'01 Controls'!$E$14)</x:f>
        <x:v>0</x:v>
      </x:c>
      <x:c r="AE4221" s="18" t="n">
        <x:f>IF(U4221=0,0,N4221*T4221/U4221)</x:f>
        <x:v>39.37499999999999</x:v>
      </x:c>
      <x:c r="AF4221" s="18" t="n">
        <x:f>IF(U4221=0,0,P4221*T4221/U4221)</x:f>
        <x:v>325.12499999999994</x:v>
      </x:c>
      <x:c r="AG4221" s="18" t="n">
        <x:f>MAX(AE4221,AF4221*'01 Controls'!$E$15)</x:f>
        <x:v>58.52249999999999</x:v>
      </x:c>
      <x:c r="AH4221" s="18" t="n">
        <x:f>SUM(V4221,Y4221,AB4221,AE4221)</x:f>
        <x:v>630</x:v>
      </x:c>
      <x:c r="AI4221" s="18" t="n">
        <x:f>N4221-AH4221</x:f>
        <x:v>0</x:v>
      </x:c>
      <x:c r="AJ4221" s="18" t="n">
        <x:f>V4221*INDEX('07 Mode Capacity'!$P$6:$P$17,MATCH("AIR-"&amp;I4221,'07 Mode Capacity'!$C$6:$C$17,0))</x:f>
        <x:v>33.11464963542269</x:v>
      </x:c>
      <x:c r="AK4221" s="18" t="n">
        <x:f>Y4221*INDEX('07 Mode Capacity'!$P$6:$P$17,MATCH("OCEAN-"&amp;I4221,'07 Mode Capacity'!$C$6:$C$17,0))</x:f>
        <x:v>41.40814237221888</x:v>
      </x:c>
      <x:c r="AL4221" s="18" t="n">
        <x:f>AB4221*INDEX('07 Mode Capacity'!$P$6:$P$17,MATCH("LAND-"&amp;I4221,'07 Mode Capacity'!$C$6:$C$17,0))</x:f>
        <x:v>0</x:v>
      </x:c>
      <x:c r="AM4221" s="18" t="n">
        <x:f>AE4221*INDEX('07 Mode Capacity'!$P$6:$P$17,MATCH("INLAND-"&amp;I4221,'07 Mode Capacity'!$C$6:$C$17,0))</x:f>
        <x:v>24.85485324510513</x:v>
      </x:c>
      <x:c r="AN4221" s="18" t="n">
        <x:f>SUM(AJ4221:AM4221)</x:f>
        <x:v>99.3776452527467</x:v>
      </x:c>
      <x:c r="AO4221" s="17" t="n">
        <x:f>IF(N4221=0,1,AN4221/N4221)</x:f>
        <x:v>0.1577422940519789</x:v>
      </x:c>
      <x:c r="AP4221" s="11" t="str">
        <x:f>IF(AO4221&gt;='01 Controls'!$E$16,"PASS","FAIL")</x:f>
        <x:v>FAIL</x:v>
      </x:c>
      <x:c r="AQ4221" s="11" t="str">
        <x:v>UNQUANTIFIED</x:v>
      </x:c>
      <x:c r="AR4221" s="11" t="str">
        <x:v>Position-class planning record; serial item and receiver open</x:v>
      </x:c>
      <x:c r="AS4221" s="26"/>
      <x:c r="AT4221" s="26"/>
    </x:row>
    <x:row r="4222">
      <x:c r="C4222" s="11" t="str">
        <x:v>G2-M-IWG-OOG-80</x:v>
      </x:c>
      <x:c r="D4222" s="11" t="str">
        <x:v>G2</x:v>
      </x:c>
      <x:c r="E4222" s="11" t="str">
        <x:v>Regional flood and displacement</x:v>
      </x:c>
      <x:c r="F4222" s="11" t="str">
        <x:v>M-IWG</x:v>
      </x:c>
      <x:c r="G4222" s="11" t="str">
        <x:v>Inland-waterway group</x:v>
      </x:c>
      <x:c r="H4222" s="11" t="str">
        <x:v>OOG-80</x:v>
      </x:c>
      <x:c r="I4222" s="19" t="n">
        <x:v>72</x:v>
      </x:c>
      <x:c r="J4222" s="21" t="n">
        <x:v>6</x:v>
      </x:c>
      <x:c r="K4222" s="18" t="n">
        <x:f>'05 Cargo Register'!K190</x:f>
        <x:v>420</x:v>
      </x:c>
      <x:c r="L4222" s="18" t="n">
        <x:f>'05 Cargo Register'!N190</x:f>
        <x:v>7</x:v>
      </x:c>
      <x:c r="M4222" s="18" t="n">
        <x:f>'05 Cargo Register'!O190</x:f>
        <x:v>1232</x:v>
      </x:c>
      <x:c r="N4222" s="18" t="n">
        <x:f>J4222*K4222</x:f>
        <x:v>2520</x:v>
      </x:c>
      <x:c r="O4222" s="18" t="n">
        <x:f>J4222*L4222</x:f>
        <x:v>42</x:v>
      </x:c>
      <x:c r="P4222" s="18" t="n">
        <x:f>J4222*M4222</x:f>
        <x:v>7392</x:v>
      </x:c>
      <x:c r="Q4222" s="22" t="n">
        <x:f>'01 Controls'!$E$31*'02 Cargo Classes'!$M$15</x:f>
        <x:v>0</x:v>
      </x:c>
      <x:c r="R4222" s="22" t="n">
        <x:f>'01 Controls'!$F$31*'02 Cargo Classes'!$N$15</x:f>
        <x:v>1.5</x:v>
      </x:c>
      <x:c r="S4222" s="22" t="n">
        <x:f>'01 Controls'!$G$31*'02 Cargo Classes'!$O$15</x:f>
        <x:v>0</x:v>
      </x:c>
      <x:c r="T4222" s="22" t="n">
        <x:f>'01 Controls'!$H$31*'02 Cargo Classes'!$P$15</x:f>
        <x:v>0.05</x:v>
      </x:c>
      <x:c r="U4222" s="22" t="n">
        <x:f>SUM(Q4222:T4222)</x:f>
        <x:v>1.55</x:v>
      </x:c>
      <x:c r="V4222" s="18" t="n">
        <x:f>IF(U4222=0,0,N4222*Q4222/U4222)</x:f>
        <x:v>0</x:v>
      </x:c>
      <x:c r="W4222" s="18" t="n">
        <x:f>IF(U4222=0,0,P4222*Q4222/U4222)</x:f>
        <x:v>0</x:v>
      </x:c>
      <x:c r="X4222" s="18" t="n">
        <x:f>MAX(V4222,W4222*'01 Controls'!$E$12)</x:f>
        <x:v>0</x:v>
      </x:c>
      <x:c r="Y4222" s="18" t="n">
        <x:f>IF(U4222=0,0,N4222*R4222/U4222)</x:f>
        <x:v>2438.7096774193546</x:v>
      </x:c>
      <x:c r="Z4222" s="18" t="n">
        <x:f>IF(U4222=0,0,P4222*R4222/U4222)</x:f>
        <x:v>7153.548387096774</x:v>
      </x:c>
      <x:c r="AA4222" s="18" t="n">
        <x:f>MAX(Y4222,Z4222*'01 Controls'!$E$13)</x:f>
        <x:v>2438.7096774193546</x:v>
      </x:c>
      <x:c r="AB4222" s="18" t="n">
        <x:f>IF(U4222=0,0,N4222*S4222/U4222)</x:f>
        <x:v>0</x:v>
      </x:c>
      <x:c r="AC4222" s="18" t="n">
        <x:f>IF(U4222=0,0,P4222*S4222/U4222)</x:f>
        <x:v>0</x:v>
      </x:c>
      <x:c r="AD4222" s="18" t="n">
        <x:f>MAX(AB4222,AC4222*'01 Controls'!$E$14)</x:f>
        <x:v>0</x:v>
      </x:c>
      <x:c r="AE4222" s="18" t="n">
        <x:f>IF(U4222=0,0,N4222*T4222/U4222)</x:f>
        <x:v>81.29032258064515</x:v>
      </x:c>
      <x:c r="AF4222" s="18" t="n">
        <x:f>IF(U4222=0,0,P4222*T4222/U4222)</x:f>
        <x:v>238.45161290322582</x:v>
      </x:c>
      <x:c r="AG4222" s="18" t="n">
        <x:f>MAX(AE4222,AF4222*'01 Controls'!$E$15)</x:f>
        <x:v>81.29032258064515</x:v>
      </x:c>
      <x:c r="AH4222" s="18" t="n">
        <x:f>SUM(V4222,Y4222,AB4222,AE4222)</x:f>
        <x:v>2520</x:v>
      </x:c>
      <x:c r="AI4222" s="18" t="n">
        <x:f>N4222-AH4222</x:f>
        <x:v>0</x:v>
      </x:c>
      <x:c r="AJ4222" s="18" t="n">
        <x:f>V4222*INDEX('07 Mode Capacity'!$P$6:$P$17,MATCH("AIR-"&amp;I4222,'07 Mode Capacity'!$C$6:$C$17,0))</x:f>
        <x:v>0</x:v>
      </x:c>
      <x:c r="AK4222" s="18" t="n">
        <x:f>Y4222*INDEX('07 Mode Capacity'!$P$6:$P$17,MATCH("OCEAN-"&amp;I4222,'07 Mode Capacity'!$C$6:$C$17,0))</x:f>
        <x:v>1908.9438433973537</x:v>
      </x:c>
      <x:c r="AL4222" s="18" t="n">
        <x:f>AB4222*INDEX('07 Mode Capacity'!$P$6:$P$17,MATCH("LAND-"&amp;I4222,'07 Mode Capacity'!$C$6:$C$17,0))</x:f>
        <x:v>0</x:v>
      </x:c>
      <x:c r="AM4222" s="18" t="n">
        <x:f>AE4222*INDEX('07 Mode Capacity'!$P$6:$P$17,MATCH("INLAND-"&amp;I4222,'07 Mode Capacity'!$C$6:$C$17,0))</x:f>
        <x:v>81.29032258064515</x:v>
      </x:c>
      <x:c r="AN4222" s="18" t="n">
        <x:f>SUM(AJ4222:AM4222)</x:f>
        <x:v>1990.2341659779988</x:v>
      </x:c>
      <x:c r="AO4222" s="17" t="n">
        <x:f>IF(N4222=0,1,AN4222/N4222)</x:f>
        <x:v>0.7897754626896821</x:v>
      </x:c>
      <x:c r="AP4222" s="11" t="str">
        <x:f>IF(AO4222&gt;='01 Controls'!$E$16,"PASS","FAIL")</x:f>
        <x:v>FAIL</x:v>
      </x:c>
      <x:c r="AQ4222" s="11" t="str">
        <x:v>UNQUANTIFIED</x:v>
      </x:c>
      <x:c r="AR4222" s="11" t="str">
        <x:v>Position-class planning record; serial item and receiver open</x:v>
      </x:c>
      <x:c r="AS4222" s="26"/>
      <x:c r="AT4222" s="26"/>
    </x:row>
    <x:row r="4223">
      <x:c r="C4223" s="11" t="str">
        <x:v>G2-M-OSG-APL-45</x:v>
      </x:c>
      <x:c r="D4223" s="11" t="str">
        <x:v>G2</x:v>
      </x:c>
      <x:c r="E4223" s="11" t="str">
        <x:v>Regional flood and displacement</x:v>
      </x:c>
      <x:c r="F4223" s="11" t="str">
        <x:v>M-OSG</x:v>
      </x:c>
      <x:c r="G4223" s="11" t="str">
        <x:v>Offshore-support group</x:v>
      </x:c>
      <x:c r="H4223" s="11" t="str">
        <x:v>APL-45</x:v>
      </x:c>
      <x:c r="I4223" s="19" t="n">
        <x:v>24</x:v>
      </x:c>
      <x:c r="J4223" s="21" t="n">
        <x:v>5</x:v>
      </x:c>
      <x:c r="K4223" s="18" t="n">
        <x:f>'05 Cargo Register'!K191</x:f>
        <x:v>63</x:v>
      </x:c>
      <x:c r="L4223" s="18" t="n">
        <x:f>'05 Cargo Register'!N191</x:f>
        <x:v>17</x:v>
      </x:c>
      <x:c r="M4223" s="18" t="n">
        <x:f>'05 Cargo Register'!O191</x:f>
        <x:v>127.5</x:v>
      </x:c>
      <x:c r="N4223" s="18" t="n">
        <x:f>J4223*K4223</x:f>
        <x:v>315</x:v>
      </x:c>
      <x:c r="O4223" s="18" t="n">
        <x:f>J4223*L4223</x:f>
        <x:v>85</x:v>
      </x:c>
      <x:c r="P4223" s="18" t="n">
        <x:f>J4223*M4223</x:f>
        <x:v>637.5</x:v>
      </x:c>
      <x:c r="Q4223" s="22" t="n">
        <x:f>'01 Controls'!$E$31*'02 Cargo Classes'!$M$6</x:f>
        <x:v>0.44999999999999996</x:v>
      </x:c>
      <x:c r="R4223" s="22" t="n">
        <x:f>'01 Controls'!$F$31*'02 Cargo Classes'!$N$6</x:f>
        <x:v>0.30000000000000004</x:v>
      </x:c>
      <x:c r="S4223" s="22" t="n">
        <x:f>'01 Controls'!$G$31*'02 Cargo Classes'!$O$6</x:f>
        <x:v>0</x:v>
      </x:c>
      <x:c r="T4223" s="22" t="n">
        <x:f>'01 Controls'!$H$31*'02 Cargo Classes'!$P$6</x:f>
        <x:v>0.03</x:v>
      </x:c>
      <x:c r="U4223" s="22" t="n">
        <x:f>SUM(Q4223:T4223)</x:f>
        <x:v>0.78</x:v>
      </x:c>
      <x:c r="V4223" s="18" t="n">
        <x:f>IF(U4223=0,0,N4223*Q4223/U4223)</x:f>
        <x:v>181.73076923076923</x:v>
      </x:c>
      <x:c r="W4223" s="18" t="n">
        <x:f>IF(U4223=0,0,P4223*Q4223/U4223)</x:f>
        <x:v>367.78846153846155</x:v>
      </x:c>
      <x:c r="X4223" s="18" t="n">
        <x:f>MAX(V4223,W4223*'01 Controls'!$E$12)</x:f>
        <x:v>181.73076923076923</x:v>
      </x:c>
      <x:c r="Y4223" s="18" t="n">
        <x:f>IF(U4223=0,0,N4223*R4223/U4223)</x:f>
        <x:v>121.15384615384617</x:v>
      </x:c>
      <x:c r="Z4223" s="18" t="n">
        <x:f>IF(U4223=0,0,P4223*R4223/U4223)</x:f>
        <x:v>245.1923076923077</x:v>
      </x:c>
      <x:c r="AA4223" s="18" t="n">
        <x:f>MAX(Y4223,Z4223*'01 Controls'!$E$13)</x:f>
        <x:v>121.15384615384617</x:v>
      </x:c>
      <x:c r="AB4223" s="18" t="n">
        <x:f>IF(U4223=0,0,N4223*S4223/U4223)</x:f>
        <x:v>0</x:v>
      </x:c>
      <x:c r="AC4223" s="18" t="n">
        <x:f>IF(U4223=0,0,P4223*S4223/U4223)</x:f>
        <x:v>0</x:v>
      </x:c>
      <x:c r="AD4223" s="18" t="n">
        <x:f>MAX(AB4223,AC4223*'01 Controls'!$E$14)</x:f>
        <x:v>0</x:v>
      </x:c>
      <x:c r="AE4223" s="18" t="n">
        <x:f>IF(U4223=0,0,N4223*T4223/U4223)</x:f>
        <x:v>12.115384615384613</x:v>
      </x:c>
      <x:c r="AF4223" s="18" t="n">
        <x:f>IF(U4223=0,0,P4223*T4223/U4223)</x:f>
        <x:v>24.51923076923077</x:v>
      </x:c>
      <x:c r="AG4223" s="18" t="n">
        <x:f>MAX(AE4223,AF4223*'01 Controls'!$E$15)</x:f>
        <x:v>12.115384615384613</x:v>
      </x:c>
      <x:c r="AH4223" s="18" t="n">
        <x:f>SUM(V4223,Y4223,AB4223,AE4223)</x:f>
        <x:v>315</x:v>
      </x:c>
      <x:c r="AI4223" s="18" t="n">
        <x:f>N4223-AH4223</x:f>
        <x:v>0</x:v>
      </x:c>
      <x:c r="AJ4223" s="18" t="n">
        <x:f>V4223*INDEX('07 Mode Capacity'!$P$6:$P$17,MATCH("AIR-"&amp;I4223,'07 Mode Capacity'!$C$6:$C$17,0))</x:f>
        <x:v>36.87572963610224</x:v>
      </x:c>
      <x:c r="AK4223" s="18" t="n">
        <x:f>Y4223*INDEX('07 Mode Capacity'!$P$6:$P$17,MATCH("OCEAN-"&amp;I4223,'07 Mode Capacity'!$C$6:$C$17,0))</x:f>
        <x:v>18.183865561748416</x:v>
      </x:c>
      <x:c r="AL4223" s="18" t="n">
        <x:f>AB4223*INDEX('07 Mode Capacity'!$P$6:$P$17,MATCH("LAND-"&amp;I4223,'07 Mode Capacity'!$C$6:$C$17,0))</x:f>
        <x:v>0</x:v>
      </x:c>
      <x:c r="AM4223" s="18" t="n">
        <x:f>AE4223*INDEX('07 Mode Capacity'!$P$6:$P$17,MATCH("INLAND-"&amp;I4223,'07 Mode Capacity'!$C$6:$C$17,0))</x:f>
        <x:v>12.115384615384613</x:v>
      </x:c>
      <x:c r="AN4223" s="18" t="n">
        <x:f>SUM(AJ4223:AM4223)</x:f>
        <x:v>67.17497981323527</x:v>
      </x:c>
      <x:c r="AO4223" s="17" t="n">
        <x:f>IF(N4223=0,1,AN4223/N4223)</x:f>
        <x:v>0.21325390416900086</x:v>
      </x:c>
      <x:c r="AP4223" s="11" t="str">
        <x:f>IF(AO4223&gt;='01 Controls'!$E$16,"PASS","FAIL")</x:f>
        <x:v>FAIL</x:v>
      </x:c>
      <x:c r="AQ4223" s="11" t="str">
        <x:v>UNQUANTIFIED</x:v>
      </x:c>
      <x:c r="AR4223" s="11" t="str">
        <x:v>Position-class planning record; serial item and receiver open</x:v>
      </x:c>
      <x:c r="AS4223" s="26"/>
      <x:c r="AT4223" s="26"/>
    </x:row>
    <x:row r="4224">
      <x:c r="C4224" s="11" t="str">
        <x:v>G2-M-OSG-ISO-18</x:v>
      </x:c>
      <x:c r="D4224" s="11" t="str">
        <x:v>G2</x:v>
      </x:c>
      <x:c r="E4224" s="11" t="str">
        <x:v>Regional flood and displacement</x:v>
      </x:c>
      <x:c r="F4224" s="11" t="str">
        <x:v>M-OSG</x:v>
      </x:c>
      <x:c r="G4224" s="11" t="str">
        <x:v>Offshore-support group</x:v>
      </x:c>
      <x:c r="H4224" s="11" t="str">
        <x:v>ISO-18</x:v>
      </x:c>
      <x:c r="I4224" s="19" t="n">
        <x:v>48</x:v>
      </x:c>
      <x:c r="J4224" s="21" t="n">
        <x:v>5</x:v>
      </x:c>
      <x:c r="K4224" s="18" t="n">
        <x:f>'05 Cargo Register'!K192</x:f>
        <x:v>252</x:v>
      </x:c>
      <x:c r="L4224" s="18" t="n">
        <x:f>'05 Cargo Register'!N192</x:f>
        <x:v>17</x:v>
      </x:c>
      <x:c r="M4224" s="18" t="n">
        <x:f>'05 Cargo Register'!O192</x:f>
        <x:v>448.8</x:v>
      </x:c>
      <x:c r="N4224" s="18" t="n">
        <x:f>J4224*K4224</x:f>
        <x:v>1260</x:v>
      </x:c>
      <x:c r="O4224" s="18" t="n">
        <x:f>J4224*L4224</x:f>
        <x:v>85</x:v>
      </x:c>
      <x:c r="P4224" s="18" t="n">
        <x:f>J4224*M4224</x:f>
        <x:v>2244</x:v>
      </x:c>
      <x:c r="Q4224" s="22" t="n">
        <x:f>'01 Controls'!$E$31*'02 Cargo Classes'!$M$7</x:f>
        <x:v>0.03</x:v>
      </x:c>
      <x:c r="R4224" s="22" t="n">
        <x:f>'01 Controls'!$F$31*'02 Cargo Classes'!$N$7</x:f>
        <x:v>0.75</x:v>
      </x:c>
      <x:c r="S4224" s="22" t="n">
        <x:f>'01 Controls'!$G$31*'02 Cargo Classes'!$O$7</x:f>
        <x:v>0</x:v>
      </x:c>
      <x:c r="T4224" s="22" t="n">
        <x:f>'01 Controls'!$H$31*'02 Cargo Classes'!$P$7</x:f>
        <x:v>0.08000000000000002</x:v>
      </x:c>
      <x:c r="U4224" s="22" t="n">
        <x:f>SUM(Q4224:T4224)</x:f>
        <x:v>0.8600000000000001</x:v>
      </x:c>
      <x:c r="V4224" s="18" t="n">
        <x:f>IF(U4224=0,0,N4224*Q4224/U4224)</x:f>
        <x:v>43.95348837209301</x:v>
      </x:c>
      <x:c r="W4224" s="18" t="n">
        <x:f>IF(U4224=0,0,P4224*Q4224/U4224)</x:f>
        <x:v>78.27906976744184</x:v>
      </x:c>
      <x:c r="X4224" s="18" t="n">
        <x:f>MAX(V4224,W4224*'01 Controls'!$E$12)</x:f>
        <x:v>43.95348837209301</x:v>
      </x:c>
      <x:c r="Y4224" s="18" t="n">
        <x:f>IF(U4224=0,0,N4224*R4224/U4224)</x:f>
        <x:v>1098.8372093023254</x:v>
      </x:c>
      <x:c r="Z4224" s="18" t="n">
        <x:f>IF(U4224=0,0,P4224*R4224/U4224)</x:f>
        <x:v>1956.9767441860463</x:v>
      </x:c>
      <x:c r="AA4224" s="18" t="n">
        <x:f>MAX(Y4224,Z4224*'01 Controls'!$E$13)</x:f>
        <x:v>1098.8372093023254</x:v>
      </x:c>
      <x:c r="AB4224" s="18" t="n">
        <x:f>IF(U4224=0,0,N4224*S4224/U4224)</x:f>
        <x:v>0</x:v>
      </x:c>
      <x:c r="AC4224" s="18" t="n">
        <x:f>IF(U4224=0,0,P4224*S4224/U4224)</x:f>
        <x:v>0</x:v>
      </x:c>
      <x:c r="AD4224" s="18" t="n">
        <x:f>MAX(AB4224,AC4224*'01 Controls'!$E$14)</x:f>
        <x:v>0</x:v>
      </x:c>
      <x:c r="AE4224" s="18" t="n">
        <x:f>IF(U4224=0,0,N4224*T4224/U4224)</x:f>
        <x:v>117.20930232558142</x:v>
      </x:c>
      <x:c r="AF4224" s="18" t="n">
        <x:f>IF(U4224=0,0,P4224*T4224/U4224)</x:f>
        <x:v>208.74418604651166</x:v>
      </x:c>
      <x:c r="AG4224" s="18" t="n">
        <x:f>MAX(AE4224,AF4224*'01 Controls'!$E$15)</x:f>
        <x:v>117.20930232558142</x:v>
      </x:c>
      <x:c r="AH4224" s="18" t="n">
        <x:f>SUM(V4224,Y4224,AB4224,AE4224)</x:f>
        <x:v>1259.9999999999998</x:v>
      </x:c>
      <x:c r="AI4224" s="18" t="n">
        <x:f>N4224-AH4224</x:f>
        <x:v>2.2737367544323206e-13</x:v>
      </x:c>
      <x:c r="AJ4224" s="18" t="n">
        <x:f>V4224*INDEX('07 Mode Capacity'!$P$6:$P$17,MATCH("AIR-"&amp;I4224,'07 Mode Capacity'!$C$6:$C$17,0))</x:f>
        <x:v>12.321730096901463</x:v>
      </x:c>
      <x:c r="AK4224" s="18" t="n">
        <x:f>Y4224*INDEX('07 Mode Capacity'!$P$6:$P$17,MATCH("OCEAN-"&amp;I4224,'07 Mode Capacity'!$C$6:$C$17,0))</x:f>
        <x:v>96.29800551678808</x:v>
      </x:c>
      <x:c r="AL4224" s="18" t="n">
        <x:f>AB4224*INDEX('07 Mode Capacity'!$P$6:$P$17,MATCH("LAND-"&amp;I4224,'07 Mode Capacity'!$C$6:$C$17,0))</x:f>
        <x:v>0</x:v>
      </x:c>
      <x:c r="AM4224" s="18" t="n">
        <x:f>AE4224*INDEX('07 Mode Capacity'!$P$6:$P$17,MATCH("INLAND-"&amp;I4224,'07 Mode Capacity'!$C$6:$C$17,0))</x:f>
        <x:v>73.98653989240599</x:v>
      </x:c>
      <x:c r="AN4224" s="18" t="n">
        <x:f>SUM(AJ4224:AM4224)</x:f>
        <x:v>182.60627550609553</x:v>
      </x:c>
      <x:c r="AO4224" s="17" t="n">
        <x:f>IF(N4224=0,1,AN4224/N4224)</x:f>
        <x:v>0.1449256154810282</x:v>
      </x:c>
      <x:c r="AP4224" s="11" t="str">
        <x:f>IF(AO4224&gt;='01 Controls'!$E$16,"PASS","FAIL")</x:f>
        <x:v>FAIL</x:v>
      </x:c>
      <x:c r="AQ4224" s="11" t="str">
        <x:v>UNQUANTIFIED</x:v>
      </x:c>
      <x:c r="AR4224" s="11" t="str">
        <x:v>Position-class planning record; serial item and receiver open</x:v>
      </x:c>
      <x:c r="AS4224" s="26"/>
      <x:c r="AT4224" s="26"/>
    </x:row>
    <x:row r="4225">
      <x:c r="C4225" s="11" t="str">
        <x:v>G2-M-OSG-COL-12</x:v>
      </x:c>
      <x:c r="D4225" s="11" t="str">
        <x:v>G2</x:v>
      </x:c>
      <x:c r="E4225" s="11" t="str">
        <x:v>Regional flood and displacement</x:v>
      </x:c>
      <x:c r="F4225" s="11" t="str">
        <x:v>M-OSG</x:v>
      </x:c>
      <x:c r="G4225" s="11" t="str">
        <x:v>Offshore-support group</x:v>
      </x:c>
      <x:c r="H4225" s="11" t="str">
        <x:v>COL-12</x:v>
      </x:c>
      <x:c r="I4225" s="19" t="n">
        <x:v>24</x:v>
      </x:c>
      <x:c r="J4225" s="21" t="n">
        <x:v>5</x:v>
      </x:c>
      <x:c r="K4225" s="18" t="n">
        <x:f>'05 Cargo Register'!K193</x:f>
        <x:v>42</x:v>
      </x:c>
      <x:c r="L4225" s="18" t="n">
        <x:f>'05 Cargo Register'!N193</x:f>
        <x:v>5</x:v>
      </x:c>
      <x:c r="M4225" s="18" t="n">
        <x:f>'05 Cargo Register'!O193</x:f>
        <x:v>132</x:v>
      </x:c>
      <x:c r="N4225" s="18" t="n">
        <x:f>J4225*K4225</x:f>
        <x:v>210</x:v>
      </x:c>
      <x:c r="O4225" s="18" t="n">
        <x:f>J4225*L4225</x:f>
        <x:v>25</x:v>
      </x:c>
      <x:c r="P4225" s="18" t="n">
        <x:f>J4225*M4225</x:f>
        <x:v>660</x:v>
      </x:c>
      <x:c r="Q4225" s="22" t="n">
        <x:f>'01 Controls'!$E$31*'02 Cargo Classes'!$M$8</x:f>
        <x:v>0.3</x:v>
      </x:c>
      <x:c r="R4225" s="22" t="n">
        <x:f>'01 Controls'!$F$31*'02 Cargo Classes'!$N$8</x:f>
        <x:v>0.5249999999999999</x:v>
      </x:c>
      <x:c r="S4225" s="22" t="n">
        <x:f>'01 Controls'!$G$31*'02 Cargo Classes'!$O$8</x:f>
        <x:v>0</x:v>
      </x:c>
      <x:c r="T4225" s="22" t="n">
        <x:f>'01 Controls'!$H$31*'02 Cargo Classes'!$P$8</x:f>
        <x:v>0.020000000000000004</x:v>
      </x:c>
      <x:c r="U4225" s="22" t="n">
        <x:f>SUM(Q4225:T4225)</x:f>
        <x:v>0.845</x:v>
      </x:c>
      <x:c r="V4225" s="18" t="n">
        <x:f>IF(U4225=0,0,N4225*Q4225/U4225)</x:f>
        <x:v>74.55621301775147</x:v>
      </x:c>
      <x:c r="W4225" s="18" t="n">
        <x:f>IF(U4225=0,0,P4225*Q4225/U4225)</x:f>
        <x:v>234.31952662721895</x:v>
      </x:c>
      <x:c r="X4225" s="18" t="n">
        <x:f>MAX(V4225,W4225*'01 Controls'!$E$12)</x:f>
        <x:v>74.55621301775147</x:v>
      </x:c>
      <x:c r="Y4225" s="18" t="n">
        <x:f>IF(U4225=0,0,N4225*R4225/U4225)</x:f>
        <x:v>130.47337278106508</x:v>
      </x:c>
      <x:c r="Z4225" s="18" t="n">
        <x:f>IF(U4225=0,0,P4225*R4225/U4225)</x:f>
        <x:v>410.05917159763305</x:v>
      </x:c>
      <x:c r="AA4225" s="18" t="n">
        <x:f>MAX(Y4225,Z4225*'01 Controls'!$E$13)</x:f>
        <x:v>130.47337278106508</x:v>
      </x:c>
      <x:c r="AB4225" s="18" t="n">
        <x:f>IF(U4225=0,0,N4225*S4225/U4225)</x:f>
        <x:v>0</x:v>
      </x:c>
      <x:c r="AC4225" s="18" t="n">
        <x:f>IF(U4225=0,0,P4225*S4225/U4225)</x:f>
        <x:v>0</x:v>
      </x:c>
      <x:c r="AD4225" s="18" t="n">
        <x:f>MAX(AB4225,AC4225*'01 Controls'!$E$14)</x:f>
        <x:v>0</x:v>
      </x:c>
      <x:c r="AE4225" s="18" t="n">
        <x:f>IF(U4225=0,0,N4225*T4225/U4225)</x:f>
        <x:v>4.970414201183433</x:v>
      </x:c>
      <x:c r="AF4225" s="18" t="n">
        <x:f>IF(U4225=0,0,P4225*T4225/U4225)</x:f>
        <x:v>15.621301775147932</x:v>
      </x:c>
      <x:c r="AG4225" s="18" t="n">
        <x:f>MAX(AE4225,AF4225*'01 Controls'!$E$15)</x:f>
        <x:v>4.970414201183433</x:v>
      </x:c>
      <x:c r="AH4225" s="18" t="n">
        <x:f>SUM(V4225,Y4225,AB4225,AE4225)</x:f>
        <x:v>210</x:v>
      </x:c>
      <x:c r="AI4225" s="18" t="n">
        <x:f>N4225-AH4225</x:f>
        <x:v>0</x:v>
      </x:c>
      <x:c r="AJ4225" s="18" t="n">
        <x:f>V4225*INDEX('07 Mode Capacity'!$P$6:$P$17,MATCH("AIR-"&amp;I4225,'07 Mode Capacity'!$C$6:$C$17,0))</x:f>
        <x:v>15.12850446609323</x:v>
      </x:c>
      <x:c r="AK4225" s="18" t="n">
        <x:f>Y4225*INDEX('07 Mode Capacity'!$P$6:$P$17,MATCH("OCEAN-"&amp;I4225,'07 Mode Capacity'!$C$6:$C$17,0))</x:f>
        <x:v>19.582624451113674</x:v>
      </x:c>
      <x:c r="AL4225" s="18" t="n">
        <x:f>AB4225*INDEX('07 Mode Capacity'!$P$6:$P$17,MATCH("LAND-"&amp;I4225,'07 Mode Capacity'!$C$6:$C$17,0))</x:f>
        <x:v>0</x:v>
      </x:c>
      <x:c r="AM4225" s="18" t="n">
        <x:f>AE4225*INDEX('07 Mode Capacity'!$P$6:$P$17,MATCH("INLAND-"&amp;I4225,'07 Mode Capacity'!$C$6:$C$17,0))</x:f>
        <x:v>4.970414201183433</x:v>
      </x:c>
      <x:c r="AN4225" s="18" t="n">
        <x:f>SUM(AJ4225:AM4225)</x:f>
        <x:v>39.68154311839034</x:v>
      </x:c>
      <x:c r="AO4225" s="17" t="n">
        <x:f>IF(N4225=0,1,AN4225/N4225)</x:f>
        <x:v>0.18895972913519207</x:v>
      </x:c>
      <x:c r="AP4225" s="11" t="str">
        <x:f>IF(AO4225&gt;='01 Controls'!$E$16,"PASS","FAIL")</x:f>
        <x:v>FAIL</x:v>
      </x:c>
      <x:c r="AQ4225" s="11" t="str">
        <x:v>UNQUANTIFIED</x:v>
      </x:c>
      <x:c r="AR4225" s="11" t="str">
        <x:v>Position-class planning record; serial item and receiver open</x:v>
      </x:c>
      <x:c r="AS4225" s="26"/>
      <x:c r="AT4225" s="26"/>
    </x:row>
    <x:row r="4226">
      <x:c r="C4226" s="11" t="str">
        <x:v>G2-M-OSG-BAT-22</x:v>
      </x:c>
      <x:c r="D4226" s="11" t="str">
        <x:v>G2</x:v>
      </x:c>
      <x:c r="E4226" s="11" t="str">
        <x:v>Regional flood and displacement</x:v>
      </x:c>
      <x:c r="F4226" s="11" t="str">
        <x:v>M-OSG</x:v>
      </x:c>
      <x:c r="G4226" s="11" t="str">
        <x:v>Offshore-support group</x:v>
      </x:c>
      <x:c r="H4226" s="11" t="str">
        <x:v>BAT-22</x:v>
      </x:c>
      <x:c r="I4226" s="19" t="n">
        <x:v>48</x:v>
      </x:c>
      <x:c r="J4226" s="21" t="n">
        <x:v>5</x:v>
      </x:c>
      <x:c r="K4226" s="18" t="n">
        <x:f>'05 Cargo Register'!K194</x:f>
        <x:v>168</x:v>
      </x:c>
      <x:c r="L4226" s="18" t="n">
        <x:f>'05 Cargo Register'!N194</x:f>
        <x:v>10</x:v>
      </x:c>
      <x:c r="M4226" s="18" t="n">
        <x:f>'05 Cargo Register'!O194</x:f>
        <x:v>264</x:v>
      </x:c>
      <x:c r="N4226" s="18" t="n">
        <x:f>J4226*K4226</x:f>
        <x:v>840</x:v>
      </x:c>
      <x:c r="O4226" s="18" t="n">
        <x:f>J4226*L4226</x:f>
        <x:v>50</x:v>
      </x:c>
      <x:c r="P4226" s="18" t="n">
        <x:f>J4226*M4226</x:f>
        <x:v>1320</x:v>
      </x:c>
      <x:c r="Q4226" s="22" t="n">
        <x:f>'01 Controls'!$E$31*'02 Cargo Classes'!$M$9</x:f>
        <x:v>0</x:v>
      </x:c>
      <x:c r="R4226" s="22" t="n">
        <x:f>'01 Controls'!$F$31*'02 Cargo Classes'!$N$9</x:f>
        <x:v>0.75</x:v>
      </x:c>
      <x:c r="S4226" s="22" t="n">
        <x:f>'01 Controls'!$G$31*'02 Cargo Classes'!$O$9</x:f>
        <x:v>0</x:v>
      </x:c>
      <x:c r="T4226" s="22" t="n">
        <x:f>'01 Controls'!$H$31*'02 Cargo Classes'!$P$9</x:f>
        <x:v>0.05</x:v>
      </x:c>
      <x:c r="U4226" s="22" t="n">
        <x:f>SUM(Q4226:T4226)</x:f>
        <x:v>0.8</x:v>
      </x:c>
      <x:c r="V4226" s="18" t="n">
        <x:f>IF(U4226=0,0,N4226*Q4226/U4226)</x:f>
        <x:v>0</x:v>
      </x:c>
      <x:c r="W4226" s="18" t="n">
        <x:f>IF(U4226=0,0,P4226*Q4226/U4226)</x:f>
        <x:v>0</x:v>
      </x:c>
      <x:c r="X4226" s="18" t="n">
        <x:f>MAX(V4226,W4226*'01 Controls'!$E$12)</x:f>
        <x:v>0</x:v>
      </x:c>
      <x:c r="Y4226" s="18" t="n">
        <x:f>IF(U4226=0,0,N4226*R4226/U4226)</x:f>
        <x:v>787.5</x:v>
      </x:c>
      <x:c r="Z4226" s="18" t="n">
        <x:f>IF(U4226=0,0,P4226*R4226/U4226)</x:f>
        <x:v>1237.5</x:v>
      </x:c>
      <x:c r="AA4226" s="18" t="n">
        <x:f>MAX(Y4226,Z4226*'01 Controls'!$E$13)</x:f>
        <x:v>787.5</x:v>
      </x:c>
      <x:c r="AB4226" s="18" t="n">
        <x:f>IF(U4226=0,0,N4226*S4226/U4226)</x:f>
        <x:v>0</x:v>
      </x:c>
      <x:c r="AC4226" s="18" t="n">
        <x:f>IF(U4226=0,0,P4226*S4226/U4226)</x:f>
        <x:v>0</x:v>
      </x:c>
      <x:c r="AD4226" s="18" t="n">
        <x:f>MAX(AB4226,AC4226*'01 Controls'!$E$14)</x:f>
        <x:v>0</x:v>
      </x:c>
      <x:c r="AE4226" s="18" t="n">
        <x:f>IF(U4226=0,0,N4226*T4226/U4226)</x:f>
        <x:v>52.5</x:v>
      </x:c>
      <x:c r="AF4226" s="18" t="n">
        <x:f>IF(U4226=0,0,P4226*T4226/U4226)</x:f>
        <x:v>82.5</x:v>
      </x:c>
      <x:c r="AG4226" s="18" t="n">
        <x:f>MAX(AE4226,AF4226*'01 Controls'!$E$15)</x:f>
        <x:v>52.5</x:v>
      </x:c>
      <x:c r="AH4226" s="18" t="n">
        <x:f>SUM(V4226,Y4226,AB4226,AE4226)</x:f>
        <x:v>840</x:v>
      </x:c>
      <x:c r="AI4226" s="18" t="n">
        <x:f>N4226-AH4226</x:f>
        <x:v>0</x:v>
      </x:c>
      <x:c r="AJ4226" s="18" t="n">
        <x:f>V4226*INDEX('07 Mode Capacity'!$P$6:$P$17,MATCH("AIR-"&amp;I4226,'07 Mode Capacity'!$C$6:$C$17,0))</x:f>
        <x:v>0</x:v>
      </x:c>
      <x:c r="AK4226" s="18" t="n">
        <x:f>Y4226*INDEX('07 Mode Capacity'!$P$6:$P$17,MATCH("OCEAN-"&amp;I4226,'07 Mode Capacity'!$C$6:$C$17,0))</x:f>
        <x:v>69.0135706203648</x:v>
      </x:c>
      <x:c r="AL4226" s="18" t="n">
        <x:f>AB4226*INDEX('07 Mode Capacity'!$P$6:$P$17,MATCH("LAND-"&amp;I4226,'07 Mode Capacity'!$C$6:$C$17,0))</x:f>
        <x:v>0</x:v>
      </x:c>
      <x:c r="AM4226" s="18" t="n">
        <x:f>AE4226*INDEX('07 Mode Capacity'!$P$6:$P$17,MATCH("INLAND-"&amp;I4226,'07 Mode Capacity'!$C$6:$C$17,0))</x:f>
        <x:v>33.139804326806846</x:v>
      </x:c>
      <x:c r="AN4226" s="18" t="n">
        <x:f>SUM(AJ4226:AM4226)</x:f>
        <x:v>102.15337494717164</x:v>
      </x:c>
      <x:c r="AO4226" s="17" t="n">
        <x:f>IF(N4226=0,1,AN4226/N4226)</x:f>
        <x:v>0.12161116065139481</x:v>
      </x:c>
      <x:c r="AP4226" s="11" t="str">
        <x:f>IF(AO4226&gt;='01 Controls'!$E$16,"PASS","FAIL")</x:f>
        <x:v>FAIL</x:v>
      </x:c>
      <x:c r="AQ4226" s="11" t="str">
        <x:v>UNQUANTIFIED</x:v>
      </x:c>
      <x:c r="AR4226" s="11" t="str">
        <x:v>Position-class planning record; serial item and receiver open</x:v>
      </x:c>
      <x:c r="AS4226" s="26"/>
      <x:c r="AT4226" s="26"/>
    </x:row>
    <x:row r="4227">
      <x:c r="C4227" s="11" t="str">
        <x:v>G2-M-OSG-TNK-20</x:v>
      </x:c>
      <x:c r="D4227" s="11" t="str">
        <x:v>G2</x:v>
      </x:c>
      <x:c r="E4227" s="11" t="str">
        <x:v>Regional flood and displacement</x:v>
      </x:c>
      <x:c r="F4227" s="11" t="str">
        <x:v>M-OSG</x:v>
      </x:c>
      <x:c r="G4227" s="11" t="str">
        <x:v>Offshore-support group</x:v>
      </x:c>
      <x:c r="H4227" s="11" t="str">
        <x:v>TNK-20</x:v>
      </x:c>
      <x:c r="I4227" s="19" t="n">
        <x:v>48</x:v>
      </x:c>
      <x:c r="J4227" s="21" t="n">
        <x:v>5</x:v>
      </x:c>
      <x:c r="K4227" s="18" t="n">
        <x:f>'05 Cargo Register'!K195</x:f>
        <x:v>252</x:v>
      </x:c>
      <x:c r="L4227" s="18" t="n">
        <x:f>'05 Cargo Register'!N195</x:f>
        <x:v>15</x:v>
      </x:c>
      <x:c r="M4227" s="18" t="n">
        <x:f>'05 Cargo Register'!O195</x:f>
        <x:v>318.75</x:v>
      </x:c>
      <x:c r="N4227" s="18" t="n">
        <x:f>J4227*K4227</x:f>
        <x:v>1260</x:v>
      </x:c>
      <x:c r="O4227" s="18" t="n">
        <x:f>J4227*L4227</x:f>
        <x:v>75</x:v>
      </x:c>
      <x:c r="P4227" s="18" t="n">
        <x:f>J4227*M4227</x:f>
        <x:v>1593.75</x:v>
      </x:c>
      <x:c r="Q4227" s="22" t="n">
        <x:f>'01 Controls'!$E$31*'02 Cargo Classes'!$M$10</x:f>
        <x:v>0</x:v>
      </x:c>
      <x:c r="R4227" s="22" t="n">
        <x:f>'01 Controls'!$F$31*'02 Cargo Classes'!$N$10</x:f>
        <x:v>0.8999999999999999</x:v>
      </x:c>
      <x:c r="S4227" s="22" t="n">
        <x:f>'01 Controls'!$G$31*'02 Cargo Classes'!$O$10</x:f>
        <x:v>0</x:v>
      </x:c>
      <x:c r="T4227" s="22" t="n">
        <x:f>'01 Controls'!$H$31*'02 Cargo Classes'!$P$10</x:f>
        <x:v>0.1</x:v>
      </x:c>
      <x:c r="U4227" s="22" t="n">
        <x:f>SUM(Q4227:T4227)</x:f>
        <x:v>0.9999999999999999</x:v>
      </x:c>
      <x:c r="V4227" s="18" t="n">
        <x:f>IF(U4227=0,0,N4227*Q4227/U4227)</x:f>
        <x:v>0</x:v>
      </x:c>
      <x:c r="W4227" s="18" t="n">
        <x:f>IF(U4227=0,0,P4227*Q4227/U4227)</x:f>
        <x:v>0</x:v>
      </x:c>
      <x:c r="X4227" s="18" t="n">
        <x:f>MAX(V4227,W4227*'01 Controls'!$E$12)</x:f>
        <x:v>0</x:v>
      </x:c>
      <x:c r="Y4227" s="18" t="n">
        <x:f>IF(U4227=0,0,N4227*R4227/U4227)</x:f>
        <x:v>1134.0000000000002</x:v>
      </x:c>
      <x:c r="Z4227" s="18" t="n">
        <x:f>IF(U4227=0,0,P4227*R4227/U4227)</x:f>
        <x:v>1434.375</x:v>
      </x:c>
      <x:c r="AA4227" s="18" t="n">
        <x:f>MAX(Y4227,Z4227*'01 Controls'!$E$13)</x:f>
        <x:v>1134.0000000000002</x:v>
      </x:c>
      <x:c r="AB4227" s="18" t="n">
        <x:f>IF(U4227=0,0,N4227*S4227/U4227)</x:f>
        <x:v>0</x:v>
      </x:c>
      <x:c r="AC4227" s="18" t="n">
        <x:f>IF(U4227=0,0,P4227*S4227/U4227)</x:f>
        <x:v>0</x:v>
      </x:c>
      <x:c r="AD4227" s="18" t="n">
        <x:f>MAX(AB4227,AC4227*'01 Controls'!$E$14)</x:f>
        <x:v>0</x:v>
      </x:c>
      <x:c r="AE4227" s="18" t="n">
        <x:f>IF(U4227=0,0,N4227*T4227/U4227)</x:f>
        <x:v>126.00000000000001</x:v>
      </x:c>
      <x:c r="AF4227" s="18" t="n">
        <x:f>IF(U4227=0,0,P4227*T4227/U4227)</x:f>
        <x:v>159.37500000000003</x:v>
      </x:c>
      <x:c r="AG4227" s="18" t="n">
        <x:f>MAX(AE4227,AF4227*'01 Controls'!$E$15)</x:f>
        <x:v>126.00000000000001</x:v>
      </x:c>
      <x:c r="AH4227" s="18" t="n">
        <x:f>SUM(V4227,Y4227,AB4227,AE4227)</x:f>
        <x:v>1260.0000000000002</x:v>
      </x:c>
      <x:c r="AI4227" s="18" t="n">
        <x:f>N4227-AH4227</x:f>
        <x:v>-2.2737367544323206e-13</x:v>
      </x:c>
      <x:c r="AJ4227" s="18" t="n">
        <x:f>V4227*INDEX('07 Mode Capacity'!$P$6:$P$17,MATCH("AIR-"&amp;I4227,'07 Mode Capacity'!$C$6:$C$17,0))</x:f>
        <x:v>0</x:v>
      </x:c>
      <x:c r="AK4227" s="18" t="n">
        <x:f>Y4227*INDEX('07 Mode Capacity'!$P$6:$P$17,MATCH("OCEAN-"&amp;I4227,'07 Mode Capacity'!$C$6:$C$17,0))</x:f>
        <x:v>99.37954169332534</x:v>
      </x:c>
      <x:c r="AL4227" s="18" t="n">
        <x:f>AB4227*INDEX('07 Mode Capacity'!$P$6:$P$17,MATCH("LAND-"&amp;I4227,'07 Mode Capacity'!$C$6:$C$17,0))</x:f>
        <x:v>0</x:v>
      </x:c>
      <x:c r="AM4227" s="18" t="n">
        <x:f>AE4227*INDEX('07 Mode Capacity'!$P$6:$P$17,MATCH("INLAND-"&amp;I4227,'07 Mode Capacity'!$C$6:$C$17,0))</x:f>
        <x:v>79.53553038433644</x:v>
      </x:c>
      <x:c r="AN4227" s="18" t="n">
        <x:f>SUM(AJ4227:AM4227)</x:f>
        <x:v>178.91507207766176</x:v>
      </x:c>
      <x:c r="AO4227" s="17" t="n">
        <x:f>IF(N4227=0,1,AN4227/N4227)</x:f>
        <x:v>0.1419960889505252</x:v>
      </x:c>
      <x:c r="AP4227" s="11" t="str">
        <x:f>IF(AO4227&gt;='01 Controls'!$E$16,"PASS","FAIL")</x:f>
        <x:v>FAIL</x:v>
      </x:c>
      <x:c r="AQ4227" s="11" t="str">
        <x:v>UNQUANTIFIED</x:v>
      </x:c>
      <x:c r="AR4227" s="11" t="str">
        <x:v>Position-class planning record; serial item and receiver open</x:v>
      </x:c>
      <x:c r="AS4227" s="26"/>
      <x:c r="AT4227" s="26"/>
    </x:row>
    <x:row r="4228">
      <x:c r="C4228" s="11" t="str">
        <x:v>G2-M-OSG-FLR-24</x:v>
      </x:c>
      <x:c r="D4228" s="11" t="str">
        <x:v>G2</x:v>
      </x:c>
      <x:c r="E4228" s="11" t="str">
        <x:v>Regional flood and displacement</x:v>
      </x:c>
      <x:c r="F4228" s="11" t="str">
        <x:v>M-OSG</x:v>
      </x:c>
      <x:c r="G4228" s="11" t="str">
        <x:v>Offshore-support group</x:v>
      </x:c>
      <x:c r="H4228" s="11" t="str">
        <x:v>FLR-24</x:v>
      </x:c>
      <x:c r="I4228" s="19" t="n">
        <x:v>48</x:v>
      </x:c>
      <x:c r="J4228" s="21" t="n">
        <x:v>5</x:v>
      </x:c>
      <x:c r="K4228" s="18" t="n">
        <x:f>'05 Cargo Register'!K196</x:f>
        <x:v>315</x:v>
      </x:c>
      <x:c r="L4228" s="18" t="n">
        <x:f>'05 Cargo Register'!N196</x:f>
        <x:v>16</x:v>
      </x:c>
      <x:c r="M4228" s="18" t="n">
        <x:f>'05 Cargo Register'!O196</x:f>
        <x:v>512</x:v>
      </x:c>
      <x:c r="N4228" s="18" t="n">
        <x:f>J4228*K4228</x:f>
        <x:v>1575</x:v>
      </x:c>
      <x:c r="O4228" s="18" t="n">
        <x:f>J4228*L4228</x:f>
        <x:v>80</x:v>
      </x:c>
      <x:c r="P4228" s="18" t="n">
        <x:f>J4228*M4228</x:f>
        <x:v>2560</x:v>
      </x:c>
      <x:c r="Q4228" s="22" t="n">
        <x:f>'01 Controls'!$E$31*'02 Cargo Classes'!$M$11</x:f>
        <x:v>0</x:v>
      </x:c>
      <x:c r="R4228" s="22" t="n">
        <x:f>'01 Controls'!$F$31*'02 Cargo Classes'!$N$11</x:f>
        <x:v>0.8999999999999999</x:v>
      </x:c>
      <x:c r="S4228" s="22" t="n">
        <x:f>'01 Controls'!$G$31*'02 Cargo Classes'!$O$11</x:f>
        <x:v>0</x:v>
      </x:c>
      <x:c r="T4228" s="22" t="n">
        <x:f>'01 Controls'!$H$31*'02 Cargo Classes'!$P$11</x:f>
        <x:v>0.08000000000000002</x:v>
      </x:c>
      <x:c r="U4228" s="22" t="n">
        <x:f>SUM(Q4228:T4228)</x:f>
        <x:v>0.98</x:v>
      </x:c>
      <x:c r="V4228" s="18" t="n">
        <x:f>IF(U4228=0,0,N4228*Q4228/U4228)</x:f>
        <x:v>0</x:v>
      </x:c>
      <x:c r="W4228" s="18" t="n">
        <x:f>IF(U4228=0,0,P4228*Q4228/U4228)</x:f>
        <x:v>0</x:v>
      </x:c>
      <x:c r="X4228" s="18" t="n">
        <x:f>MAX(V4228,W4228*'01 Controls'!$E$12)</x:f>
        <x:v>0</x:v>
      </x:c>
      <x:c r="Y4228" s="18" t="n">
        <x:f>IF(U4228=0,0,N4228*R4228/U4228)</x:f>
        <x:v>1446.4285714285713</x:v>
      </x:c>
      <x:c r="Z4228" s="18" t="n">
        <x:f>IF(U4228=0,0,P4228*R4228/U4228)</x:f>
        <x:v>2351.0204081632655</x:v>
      </x:c>
      <x:c r="AA4228" s="18" t="n">
        <x:f>MAX(Y4228,Z4228*'01 Controls'!$E$13)</x:f>
        <x:v>1446.4285714285713</x:v>
      </x:c>
      <x:c r="AB4228" s="18" t="n">
        <x:f>IF(U4228=0,0,N4228*S4228/U4228)</x:f>
        <x:v>0</x:v>
      </x:c>
      <x:c r="AC4228" s="18" t="n">
        <x:f>IF(U4228=0,0,P4228*S4228/U4228)</x:f>
        <x:v>0</x:v>
      </x:c>
      <x:c r="AD4228" s="18" t="n">
        <x:f>MAX(AB4228,AC4228*'01 Controls'!$E$14)</x:f>
        <x:v>0</x:v>
      </x:c>
      <x:c r="AE4228" s="18" t="n">
        <x:f>IF(U4228=0,0,N4228*T4228/U4228)</x:f>
        <x:v>128.5714285714286</x:v>
      </x:c>
      <x:c r="AF4228" s="18" t="n">
        <x:f>IF(U4228=0,0,P4228*T4228/U4228)</x:f>
        <x:v>208.97959183673473</x:v>
      </x:c>
      <x:c r="AG4228" s="18" t="n">
        <x:f>MAX(AE4228,AF4228*'01 Controls'!$E$15)</x:f>
        <x:v>128.5714285714286</x:v>
      </x:c>
      <x:c r="AH4228" s="18" t="n">
        <x:f>SUM(V4228,Y4228,AB4228,AE4228)</x:f>
        <x:v>1575</x:v>
      </x:c>
      <x:c r="AI4228" s="18" t="n">
        <x:f>N4228-AH4228</x:f>
        <x:v>0</x:v>
      </x:c>
      <x:c r="AJ4228" s="18" t="n">
        <x:f>V4228*INDEX('07 Mode Capacity'!$P$6:$P$17,MATCH("AIR-"&amp;I4228,'07 Mode Capacity'!$C$6:$C$17,0))</x:f>
        <x:v>0</x:v>
      </x:c>
      <x:c r="AK4228" s="18" t="n">
        <x:f>Y4228*INDEX('07 Mode Capacity'!$P$6:$P$17,MATCH("OCEAN-"&amp;I4228,'07 Mode Capacity'!$C$6:$C$17,0))</x:f>
        <x:v>126.75961950679249</x:v>
      </x:c>
      <x:c r="AL4228" s="18" t="n">
        <x:f>AB4228*INDEX('07 Mode Capacity'!$P$6:$P$17,MATCH("LAND-"&amp;I4228,'07 Mode Capacity'!$C$6:$C$17,0))</x:f>
        <x:v>0</x:v>
      </x:c>
      <x:c r="AM4228" s="18" t="n">
        <x:f>AE4228*INDEX('07 Mode Capacity'!$P$6:$P$17,MATCH("INLAND-"&amp;I4228,'07 Mode Capacity'!$C$6:$C$17,0))</x:f>
        <x:v>81.1587044738127</x:v>
      </x:c>
      <x:c r="AN4228" s="18" t="n">
        <x:f>SUM(AJ4228:AM4228)</x:f>
        <x:v>207.91832398060518</x:v>
      </x:c>
      <x:c r="AO4228" s="17" t="n">
        <x:f>IF(N4228=0,1,AN4228/N4228)</x:f>
        <x:v>0.13201163427340012</x:v>
      </x:c>
      <x:c r="AP4228" s="11" t="str">
        <x:f>IF(AO4228&gt;='01 Controls'!$E$16,"PASS","FAIL")</x:f>
        <x:v>FAIL</x:v>
      </x:c>
      <x:c r="AQ4228" s="11" t="str">
        <x:v>UNQUANTIFIED</x:v>
      </x:c>
      <x:c r="AR4228" s="11" t="str">
        <x:v>Position-class planning record; serial item and receiver open</x:v>
      </x:c>
      <x:c r="AS4228" s="26"/>
      <x:c r="AT4228" s="26"/>
    </x:row>
    <x:row r="4229">
      <x:c r="C4229" s="11" t="str">
        <x:v>G2-M-OSG-ROL-30</x:v>
      </x:c>
      <x:c r="D4229" s="11" t="str">
        <x:v>G2</x:v>
      </x:c>
      <x:c r="E4229" s="11" t="str">
        <x:v>Regional flood and displacement</x:v>
      </x:c>
      <x:c r="F4229" s="11" t="str">
        <x:v>M-OSG</x:v>
      </x:c>
      <x:c r="G4229" s="11" t="str">
        <x:v>Offshore-support group</x:v>
      </x:c>
      <x:c r="H4229" s="11" t="str">
        <x:v>ROL-30</x:v>
      </x:c>
      <x:c r="I4229" s="19" t="n">
        <x:v>48</x:v>
      </x:c>
      <x:c r="J4229" s="21" t="n">
        <x:v>5</x:v>
      </x:c>
      <x:c r="K4229" s="18" t="n">
        <x:f>'05 Cargo Register'!K197</x:f>
        <x:v>315</x:v>
      </x:c>
      <x:c r="L4229" s="18" t="n">
        <x:f>'05 Cargo Register'!N197</x:f>
        <x:v>14</x:v>
      </x:c>
      <x:c r="M4229" s="18" t="n">
        <x:f>'05 Cargo Register'!O197</x:f>
        <x:v>892.5</x:v>
      </x:c>
      <x:c r="N4229" s="18" t="n">
        <x:f>J4229*K4229</x:f>
        <x:v>1575</x:v>
      </x:c>
      <x:c r="O4229" s="18" t="n">
        <x:f>J4229*L4229</x:f>
        <x:v>70</x:v>
      </x:c>
      <x:c r="P4229" s="18" t="n">
        <x:f>J4229*M4229</x:f>
        <x:v>4462.5</x:v>
      </x:c>
      <x:c r="Q4229" s="22" t="n">
        <x:f>'01 Controls'!$E$31*'02 Cargo Classes'!$M$12</x:f>
        <x:v>0</x:v>
      </x:c>
      <x:c r="R4229" s="22" t="n">
        <x:f>'01 Controls'!$F$31*'02 Cargo Classes'!$N$12</x:f>
        <x:v>0.75</x:v>
      </x:c>
      <x:c r="S4229" s="22" t="n">
        <x:f>'01 Controls'!$G$31*'02 Cargo Classes'!$O$12</x:f>
        <x:v>0</x:v>
      </x:c>
      <x:c r="T4229" s="22" t="n">
        <x:f>'01 Controls'!$H$31*'02 Cargo Classes'!$P$12</x:f>
        <x:v>0.06</x:v>
      </x:c>
      <x:c r="U4229" s="22" t="n">
        <x:f>SUM(Q4229:T4229)</x:f>
        <x:v>0.81</x:v>
      </x:c>
      <x:c r="V4229" s="18" t="n">
        <x:f>IF(U4229=0,0,N4229*Q4229/U4229)</x:f>
        <x:v>0</x:v>
      </x:c>
      <x:c r="W4229" s="18" t="n">
        <x:f>IF(U4229=0,0,P4229*Q4229/U4229)</x:f>
        <x:v>0</x:v>
      </x:c>
      <x:c r="X4229" s="18" t="n">
        <x:f>MAX(V4229,W4229*'01 Controls'!$E$12)</x:f>
        <x:v>0</x:v>
      </x:c>
      <x:c r="Y4229" s="18" t="n">
        <x:f>IF(U4229=0,0,N4229*R4229/U4229)</x:f>
        <x:v>1458.3333333333333</x:v>
      </x:c>
      <x:c r="Z4229" s="18" t="n">
        <x:f>IF(U4229=0,0,P4229*R4229/U4229)</x:f>
        <x:v>4131.944444444444</x:v>
      </x:c>
      <x:c r="AA4229" s="18" t="n">
        <x:f>MAX(Y4229,Z4229*'01 Controls'!$E$13)</x:f>
        <x:v>1458.3333333333333</x:v>
      </x:c>
      <x:c r="AB4229" s="18" t="n">
        <x:f>IF(U4229=0,0,N4229*S4229/U4229)</x:f>
        <x:v>0</x:v>
      </x:c>
      <x:c r="AC4229" s="18" t="n">
        <x:f>IF(U4229=0,0,P4229*S4229/U4229)</x:f>
        <x:v>0</x:v>
      </x:c>
      <x:c r="AD4229" s="18" t="n">
        <x:f>MAX(AB4229,AC4229*'01 Controls'!$E$14)</x:f>
        <x:v>0</x:v>
      </x:c>
      <x:c r="AE4229" s="18" t="n">
        <x:f>IF(U4229=0,0,N4229*T4229/U4229)</x:f>
        <x:v>116.66666666666666</x:v>
      </x:c>
      <x:c r="AF4229" s="18" t="n">
        <x:f>IF(U4229=0,0,P4229*T4229/U4229)</x:f>
        <x:v>330.55555555555554</x:v>
      </x:c>
      <x:c r="AG4229" s="18" t="n">
        <x:f>MAX(AE4229,AF4229*'01 Controls'!$E$15)</x:f>
        <x:v>116.66666666666666</x:v>
      </x:c>
      <x:c r="AH4229" s="18" t="n">
        <x:f>SUM(V4229,Y4229,AB4229,AE4229)</x:f>
        <x:v>1575</x:v>
      </x:c>
      <x:c r="AI4229" s="18" t="n">
        <x:f>N4229-AH4229</x:f>
        <x:v>0</x:v>
      </x:c>
      <x:c r="AJ4229" s="18" t="n">
        <x:f>V4229*INDEX('07 Mode Capacity'!$P$6:$P$17,MATCH("AIR-"&amp;I4229,'07 Mode Capacity'!$C$6:$C$17,0))</x:f>
        <x:v>0</x:v>
      </x:c>
      <x:c r="AK4229" s="18" t="n">
        <x:f>Y4229*INDEX('07 Mode Capacity'!$P$6:$P$17,MATCH("OCEAN-"&amp;I4229,'07 Mode Capacity'!$C$6:$C$17,0))</x:f>
        <x:v>127.8029085562311</x:v>
      </x:c>
      <x:c r="AL4229" s="18" t="n">
        <x:f>AB4229*INDEX('07 Mode Capacity'!$P$6:$P$17,MATCH("LAND-"&amp;I4229,'07 Mode Capacity'!$C$6:$C$17,0))</x:f>
        <x:v>0</x:v>
      </x:c>
      <x:c r="AM4229" s="18" t="n">
        <x:f>AE4229*INDEX('07 Mode Capacity'!$P$6:$P$17,MATCH("INLAND-"&amp;I4229,'07 Mode Capacity'!$C$6:$C$17,0))</x:f>
        <x:v>73.64400961512631</x:v>
      </x:c>
      <x:c r="AN4229" s="18" t="n">
        <x:f>SUM(AJ4229:AM4229)</x:f>
        <x:v>201.44691817135742</x:v>
      </x:c>
      <x:c r="AO4229" s="17" t="n">
        <x:f>IF(N4229=0,1,AN4229/N4229)</x:f>
        <x:v>0.12790280518816344</x:v>
      </x:c>
      <x:c r="AP4229" s="11" t="str">
        <x:f>IF(AO4229&gt;='01 Controls'!$E$16,"PASS","FAIL")</x:f>
        <x:v>FAIL</x:v>
      </x:c>
      <x:c r="AQ4229" s="11" t="str">
        <x:v>UNQUANTIFIED</x:v>
      </x:c>
      <x:c r="AR4229" s="11" t="str">
        <x:v>Position-class planning record; serial item and receiver open</x:v>
      </x:c>
      <x:c r="AS4229" s="26"/>
      <x:c r="AT4229" s="26"/>
    </x:row>
    <x:row r="4230">
      <x:c r="C4230" s="11" t="str">
        <x:v>G2-M-OSG-LIN-18</x:v>
      </x:c>
      <x:c r="D4230" s="11" t="str">
        <x:v>G2</x:v>
      </x:c>
      <x:c r="E4230" s="11" t="str">
        <x:v>Regional flood and displacement</x:v>
      </x:c>
      <x:c r="F4230" s="11" t="str">
        <x:v>M-OSG</x:v>
      </x:c>
      <x:c r="G4230" s="11" t="str">
        <x:v>Offshore-support group</x:v>
      </x:c>
      <x:c r="H4230" s="11" t="str">
        <x:v>LIN-18</x:v>
      </x:c>
      <x:c r="I4230" s="19" t="n">
        <x:v>72</x:v>
      </x:c>
      <x:c r="J4230" s="21" t="n">
        <x:v>5</x:v>
      </x:c>
      <x:c r="K4230" s="18" t="n">
        <x:f>'05 Cargo Register'!K198</x:f>
        <x:v>168</x:v>
      </x:c>
      <x:c r="L4230" s="18" t="n">
        <x:f>'05 Cargo Register'!N198</x:f>
        <x:v>12</x:v>
      </x:c>
      <x:c r="M4230" s="18" t="n">
        <x:f>'05 Cargo Register'!O198</x:f>
        <x:v>528</x:v>
      </x:c>
      <x:c r="N4230" s="18" t="n">
        <x:f>J4230*K4230</x:f>
        <x:v>840</x:v>
      </x:c>
      <x:c r="O4230" s="18" t="n">
        <x:f>J4230*L4230</x:f>
        <x:v>60</x:v>
      </x:c>
      <x:c r="P4230" s="18" t="n">
        <x:f>J4230*M4230</x:f>
        <x:v>2640</x:v>
      </x:c>
      <x:c r="Q4230" s="22" t="n">
        <x:f>'01 Controls'!$E$31*'02 Cargo Classes'!$M$13</x:f>
        <x:v>0</x:v>
      </x:c>
      <x:c r="R4230" s="22" t="n">
        <x:f>'01 Controls'!$F$31*'02 Cargo Classes'!$N$13</x:f>
        <x:v>0.8999999999999999</x:v>
      </x:c>
      <x:c r="S4230" s="22" t="n">
        <x:f>'01 Controls'!$G$31*'02 Cargo Classes'!$O$13</x:f>
        <x:v>0</x:v>
      </x:c>
      <x:c r="T4230" s="22" t="n">
        <x:f>'01 Controls'!$H$31*'02 Cargo Classes'!$P$13</x:f>
        <x:v>0.1</x:v>
      </x:c>
      <x:c r="U4230" s="22" t="n">
        <x:f>SUM(Q4230:T4230)</x:f>
        <x:v>0.9999999999999999</x:v>
      </x:c>
      <x:c r="V4230" s="18" t="n">
        <x:f>IF(U4230=0,0,N4230*Q4230/U4230)</x:f>
        <x:v>0</x:v>
      </x:c>
      <x:c r="W4230" s="18" t="n">
        <x:f>IF(U4230=0,0,P4230*Q4230/U4230)</x:f>
        <x:v>0</x:v>
      </x:c>
      <x:c r="X4230" s="18" t="n">
        <x:f>MAX(V4230,W4230*'01 Controls'!$E$12)</x:f>
        <x:v>0</x:v>
      </x:c>
      <x:c r="Y4230" s="18" t="n">
        <x:f>IF(U4230=0,0,N4230*R4230/U4230)</x:f>
        <x:v>756</x:v>
      </x:c>
      <x:c r="Z4230" s="18" t="n">
        <x:f>IF(U4230=0,0,P4230*R4230/U4230)</x:f>
        <x:v>2376</x:v>
      </x:c>
      <x:c r="AA4230" s="18" t="n">
        <x:f>MAX(Y4230,Z4230*'01 Controls'!$E$13)</x:f>
        <x:v>756</x:v>
      </x:c>
      <x:c r="AB4230" s="18" t="n">
        <x:f>IF(U4230=0,0,N4230*S4230/U4230)</x:f>
        <x:v>0</x:v>
      </x:c>
      <x:c r="AC4230" s="18" t="n">
        <x:f>IF(U4230=0,0,P4230*S4230/U4230)</x:f>
        <x:v>0</x:v>
      </x:c>
      <x:c r="AD4230" s="18" t="n">
        <x:f>MAX(AB4230,AC4230*'01 Controls'!$E$14)</x:f>
        <x:v>0</x:v>
      </x:c>
      <x:c r="AE4230" s="18" t="n">
        <x:f>IF(U4230=0,0,N4230*T4230/U4230)</x:f>
        <x:v>84.00000000000001</x:v>
      </x:c>
      <x:c r="AF4230" s="18" t="n">
        <x:f>IF(U4230=0,0,P4230*T4230/U4230)</x:f>
        <x:v>264.00000000000006</x:v>
      </x:c>
      <x:c r="AG4230" s="18" t="n">
        <x:f>MAX(AE4230,AF4230*'01 Controls'!$E$15)</x:f>
        <x:v>84.00000000000001</x:v>
      </x:c>
      <x:c r="AH4230" s="18" t="n">
        <x:f>SUM(V4230,Y4230,AB4230,AE4230)</x:f>
        <x:v>840</x:v>
      </x:c>
      <x:c r="AI4230" s="18" t="n">
        <x:f>N4230-AH4230</x:f>
        <x:v>0</x:v>
      </x:c>
      <x:c r="AJ4230" s="18" t="n">
        <x:f>V4230*INDEX('07 Mode Capacity'!$P$6:$P$17,MATCH("AIR-"&amp;I4230,'07 Mode Capacity'!$C$6:$C$17,0))</x:f>
        <x:v>0</x:v>
      </x:c>
      <x:c r="AK4230" s="18" t="n">
        <x:f>Y4230*INDEX('07 Mode Capacity'!$P$6:$P$17,MATCH("OCEAN-"&amp;I4230,'07 Mode Capacity'!$C$6:$C$17,0))</x:f>
        <x:v>591.7725914531796</x:v>
      </x:c>
      <x:c r="AL4230" s="18" t="n">
        <x:f>AB4230*INDEX('07 Mode Capacity'!$P$6:$P$17,MATCH("LAND-"&amp;I4230,'07 Mode Capacity'!$C$6:$C$17,0))</x:f>
        <x:v>0</x:v>
      </x:c>
      <x:c r="AM4230" s="18" t="n">
        <x:f>AE4230*INDEX('07 Mode Capacity'!$P$6:$P$17,MATCH("INLAND-"&amp;I4230,'07 Mode Capacity'!$C$6:$C$17,0))</x:f>
        <x:v>84.00000000000001</x:v>
      </x:c>
      <x:c r="AN4230" s="18" t="n">
        <x:f>SUM(AJ4230:AM4230)</x:f>
        <x:v>675.7725914531796</x:v>
      </x:c>
      <x:c r="AO4230" s="17" t="n">
        <x:f>IF(N4230=0,1,AN4230/N4230)</x:f>
        <x:v>0.8044911803014043</x:v>
      </x:c>
      <x:c r="AP4230" s="11" t="str">
        <x:f>IF(AO4230&gt;='01 Controls'!$E$16,"PASS","FAIL")</x:f>
        <x:v>FAIL</x:v>
      </x:c>
      <x:c r="AQ4230" s="11" t="str">
        <x:v>UNQUANTIFIED</x:v>
      </x:c>
      <x:c r="AR4230" s="11" t="str">
        <x:v>Position-class planning record; serial item and receiver open</x:v>
      </x:c>
      <x:c r="AS4230" s="26"/>
      <x:c r="AT4230" s="26"/>
    </x:row>
    <x:row r="4231">
      <x:c r="C4231" s="11" t="str">
        <x:v>G2-M-OSG-BLK-08</x:v>
      </x:c>
      <x:c r="D4231" s="11" t="str">
        <x:v>G2</x:v>
      </x:c>
      <x:c r="E4231" s="11" t="str">
        <x:v>Regional flood and displacement</x:v>
      </x:c>
      <x:c r="F4231" s="11" t="str">
        <x:v>M-OSG</x:v>
      </x:c>
      <x:c r="G4231" s="11" t="str">
        <x:v>Offshore-support group</x:v>
      </x:c>
      <x:c r="H4231" s="11" t="str">
        <x:v>BLK-08</x:v>
      </x:c>
      <x:c r="I4231" s="19" t="n">
        <x:v>48</x:v>
      </x:c>
      <x:c r="J4231" s="21" t="n">
        <x:v>5</x:v>
      </x:c>
      <x:c r="K4231" s="18" t="n">
        <x:f>'05 Cargo Register'!K199</x:f>
        <x:v>105</x:v>
      </x:c>
      <x:c r="L4231" s="18" t="n">
        <x:f>'05 Cargo Register'!N199</x:f>
        <x:v>17</x:v>
      </x:c>
      <x:c r="M4231" s="18" t="n">
        <x:f>'05 Cargo Register'!O199</x:f>
        <x:v>867</x:v>
      </x:c>
      <x:c r="N4231" s="18" t="n">
        <x:f>J4231*K4231</x:f>
        <x:v>525</x:v>
      </x:c>
      <x:c r="O4231" s="18" t="n">
        <x:f>J4231*L4231</x:f>
        <x:v>85</x:v>
      </x:c>
      <x:c r="P4231" s="18" t="n">
        <x:f>J4231*M4231</x:f>
        <x:v>4335</x:v>
      </x:c>
      <x:c r="Q4231" s="22" t="n">
        <x:f>'01 Controls'!$E$31*'02 Cargo Classes'!$M$14</x:f>
        <x:v>0.15</x:v>
      </x:c>
      <x:c r="R4231" s="22" t="n">
        <x:f>'01 Controls'!$F$31*'02 Cargo Classes'!$N$14</x:f>
        <x:v>0.6000000000000001</x:v>
      </x:c>
      <x:c r="S4231" s="22" t="n">
        <x:f>'01 Controls'!$G$31*'02 Cargo Classes'!$O$14</x:f>
        <x:v>0</x:v>
      </x:c>
      <x:c r="T4231" s="22" t="n">
        <x:f>'01 Controls'!$H$31*'02 Cargo Classes'!$P$14</x:f>
        <x:v>0.05</x:v>
      </x:c>
      <x:c r="U4231" s="22" t="n">
        <x:f>SUM(Q4231:T4231)</x:f>
        <x:v>0.8000000000000002</x:v>
      </x:c>
      <x:c r="V4231" s="18" t="n">
        <x:f>IF(U4231=0,0,N4231*Q4231/U4231)</x:f>
        <x:v>98.43749999999999</x:v>
      </x:c>
      <x:c r="W4231" s="18" t="n">
        <x:f>IF(U4231=0,0,P4231*Q4231/U4231)</x:f>
        <x:v>812.8124999999999</x:v>
      </x:c>
      <x:c r="X4231" s="18" t="n">
        <x:f>MAX(V4231,W4231*'01 Controls'!$E$12)</x:f>
        <x:v>203.20312499999997</x:v>
      </x:c>
      <x:c r="Y4231" s="18" t="n">
        <x:f>IF(U4231=0,0,N4231*R4231/U4231)</x:f>
        <x:v>393.75</x:v>
      </x:c>
      <x:c r="Z4231" s="18" t="n">
        <x:f>IF(U4231=0,0,P4231*R4231/U4231)</x:f>
        <x:v>3251.25</x:v>
      </x:c>
      <x:c r="AA4231" s="18" t="n">
        <x:f>MAX(Y4231,Z4231*'01 Controls'!$E$13)</x:f>
        <x:v>487.6875</x:v>
      </x:c>
      <x:c r="AB4231" s="18" t="n">
        <x:f>IF(U4231=0,0,N4231*S4231/U4231)</x:f>
        <x:v>0</x:v>
      </x:c>
      <x:c r="AC4231" s="18" t="n">
        <x:f>IF(U4231=0,0,P4231*S4231/U4231)</x:f>
        <x:v>0</x:v>
      </x:c>
      <x:c r="AD4231" s="18" t="n">
        <x:f>MAX(AB4231,AC4231*'01 Controls'!$E$14)</x:f>
        <x:v>0</x:v>
      </x:c>
      <x:c r="AE4231" s="18" t="n">
        <x:f>IF(U4231=0,0,N4231*T4231/U4231)</x:f>
        <x:v>32.81249999999999</x:v>
      </x:c>
      <x:c r="AF4231" s="18" t="n">
        <x:f>IF(U4231=0,0,P4231*T4231/U4231)</x:f>
        <x:v>270.93749999999994</x:v>
      </x:c>
      <x:c r="AG4231" s="18" t="n">
        <x:f>MAX(AE4231,AF4231*'01 Controls'!$E$15)</x:f>
        <x:v>48.76874999999999</x:v>
      </x:c>
      <x:c r="AH4231" s="18" t="n">
        <x:f>SUM(V4231,Y4231,AB4231,AE4231)</x:f>
        <x:v>525</x:v>
      </x:c>
      <x:c r="AI4231" s="18" t="n">
        <x:f>N4231-AH4231</x:f>
        <x:v>0</x:v>
      </x:c>
      <x:c r="AJ4231" s="18" t="n">
        <x:f>V4231*INDEX('07 Mode Capacity'!$P$6:$P$17,MATCH("AIR-"&amp;I4231,'07 Mode Capacity'!$C$6:$C$17,0))</x:f>
        <x:v>27.595541362852238</x:v>
      </x:c>
      <x:c r="AK4231" s="18" t="n">
        <x:f>Y4231*INDEX('07 Mode Capacity'!$P$6:$P$17,MATCH("OCEAN-"&amp;I4231,'07 Mode Capacity'!$C$6:$C$17,0))</x:f>
        <x:v>34.5067853101824</x:v>
      </x:c>
      <x:c r="AL4231" s="18" t="n">
        <x:f>AB4231*INDEX('07 Mode Capacity'!$P$6:$P$17,MATCH("LAND-"&amp;I4231,'07 Mode Capacity'!$C$6:$C$17,0))</x:f>
        <x:v>0</x:v>
      </x:c>
      <x:c r="AM4231" s="18" t="n">
        <x:f>AE4231*INDEX('07 Mode Capacity'!$P$6:$P$17,MATCH("INLAND-"&amp;I4231,'07 Mode Capacity'!$C$6:$C$17,0))</x:f>
        <x:v>20.712377704254273</x:v>
      </x:c>
      <x:c r="AN4231" s="18" t="n">
        <x:f>SUM(AJ4231:AM4231)</x:f>
        <x:v>82.8147043772889</x:v>
      </x:c>
      <x:c r="AO4231" s="17" t="n">
        <x:f>IF(N4231=0,1,AN4231/N4231)</x:f>
        <x:v>0.15774229405197887</x:v>
      </x:c>
      <x:c r="AP4231" s="11" t="str">
        <x:f>IF(AO4231&gt;='01 Controls'!$E$16,"PASS","FAIL")</x:f>
        <x:v>FAIL</x:v>
      </x:c>
      <x:c r="AQ4231" s="11" t="str">
        <x:v>UNQUANTIFIED</x:v>
      </x:c>
      <x:c r="AR4231" s="11" t="str">
        <x:v>Position-class planning record; serial item and receiver open</x:v>
      </x:c>
      <x:c r="AS4231" s="26"/>
      <x:c r="AT4231" s="26"/>
    </x:row>
    <x:row r="4232">
      <x:c r="C4232" s="11" t="str">
        <x:v>G2-M-OSG-OOG-80</x:v>
      </x:c>
      <x:c r="D4232" s="11" t="str">
        <x:v>G2</x:v>
      </x:c>
      <x:c r="E4232" s="11" t="str">
        <x:v>Regional flood and displacement</x:v>
      </x:c>
      <x:c r="F4232" s="11" t="str">
        <x:v>M-OSG</x:v>
      </x:c>
      <x:c r="G4232" s="11" t="str">
        <x:v>Offshore-support group</x:v>
      </x:c>
      <x:c r="H4232" s="11" t="str">
        <x:v>OOG-80</x:v>
      </x:c>
      <x:c r="I4232" s="19" t="n">
        <x:v>72</x:v>
      </x:c>
      <x:c r="J4232" s="21" t="n">
        <x:v>5</x:v>
      </x:c>
      <x:c r="K4232" s="18" t="n">
        <x:f>'05 Cargo Register'!K200</x:f>
        <x:v>420</x:v>
      </x:c>
      <x:c r="L4232" s="18" t="n">
        <x:f>'05 Cargo Register'!N200</x:f>
        <x:v>7</x:v>
      </x:c>
      <x:c r="M4232" s="18" t="n">
        <x:f>'05 Cargo Register'!O200</x:f>
        <x:v>1232</x:v>
      </x:c>
      <x:c r="N4232" s="18" t="n">
        <x:f>J4232*K4232</x:f>
        <x:v>2100</x:v>
      </x:c>
      <x:c r="O4232" s="18" t="n">
        <x:f>J4232*L4232</x:f>
        <x:v>35</x:v>
      </x:c>
      <x:c r="P4232" s="18" t="n">
        <x:f>J4232*M4232</x:f>
        <x:v>6160</x:v>
      </x:c>
      <x:c r="Q4232" s="22" t="n">
        <x:f>'01 Controls'!$E$31*'02 Cargo Classes'!$M$15</x:f>
        <x:v>0</x:v>
      </x:c>
      <x:c r="R4232" s="22" t="n">
        <x:f>'01 Controls'!$F$31*'02 Cargo Classes'!$N$15</x:f>
        <x:v>1.5</x:v>
      </x:c>
      <x:c r="S4232" s="22" t="n">
        <x:f>'01 Controls'!$G$31*'02 Cargo Classes'!$O$15</x:f>
        <x:v>0</x:v>
      </x:c>
      <x:c r="T4232" s="22" t="n">
        <x:f>'01 Controls'!$H$31*'02 Cargo Classes'!$P$15</x:f>
        <x:v>0.05</x:v>
      </x:c>
      <x:c r="U4232" s="22" t="n">
        <x:f>SUM(Q4232:T4232)</x:f>
        <x:v>1.55</x:v>
      </x:c>
      <x:c r="V4232" s="18" t="n">
        <x:f>IF(U4232=0,0,N4232*Q4232/U4232)</x:f>
        <x:v>0</x:v>
      </x:c>
      <x:c r="W4232" s="18" t="n">
        <x:f>IF(U4232=0,0,P4232*Q4232/U4232)</x:f>
        <x:v>0</x:v>
      </x:c>
      <x:c r="X4232" s="18" t="n">
        <x:f>MAX(V4232,W4232*'01 Controls'!$E$12)</x:f>
        <x:v>0</x:v>
      </x:c>
      <x:c r="Y4232" s="18" t="n">
        <x:f>IF(U4232=0,0,N4232*R4232/U4232)</x:f>
        <x:v>2032.258064516129</x:v>
      </x:c>
      <x:c r="Z4232" s="18" t="n">
        <x:f>IF(U4232=0,0,P4232*R4232/U4232)</x:f>
        <x:v>5961.290322580645</x:v>
      </x:c>
      <x:c r="AA4232" s="18" t="n">
        <x:f>MAX(Y4232,Z4232*'01 Controls'!$E$13)</x:f>
        <x:v>2032.258064516129</x:v>
      </x:c>
      <x:c r="AB4232" s="18" t="n">
        <x:f>IF(U4232=0,0,N4232*S4232/U4232)</x:f>
        <x:v>0</x:v>
      </x:c>
      <x:c r="AC4232" s="18" t="n">
        <x:f>IF(U4232=0,0,P4232*S4232/U4232)</x:f>
        <x:v>0</x:v>
      </x:c>
      <x:c r="AD4232" s="18" t="n">
        <x:f>MAX(AB4232,AC4232*'01 Controls'!$E$14)</x:f>
        <x:v>0</x:v>
      </x:c>
      <x:c r="AE4232" s="18" t="n">
        <x:f>IF(U4232=0,0,N4232*T4232/U4232)</x:f>
        <x:v>67.74193548387096</x:v>
      </x:c>
      <x:c r="AF4232" s="18" t="n">
        <x:f>IF(U4232=0,0,P4232*T4232/U4232)</x:f>
        <x:v>198.70967741935485</x:v>
      </x:c>
      <x:c r="AG4232" s="18" t="n">
        <x:f>MAX(AE4232,AF4232*'01 Controls'!$E$15)</x:f>
        <x:v>67.74193548387096</x:v>
      </x:c>
      <x:c r="AH4232" s="18" t="n">
        <x:f>SUM(V4232,Y4232,AB4232,AE4232)</x:f>
        <x:v>2100</x:v>
      </x:c>
      <x:c r="AI4232" s="18" t="n">
        <x:f>N4232-AH4232</x:f>
        <x:v>0</x:v>
      </x:c>
      <x:c r="AJ4232" s="18" t="n">
        <x:f>V4232*INDEX('07 Mode Capacity'!$P$6:$P$17,MATCH("AIR-"&amp;I4232,'07 Mode Capacity'!$C$6:$C$17,0))</x:f>
        <x:v>0</x:v>
      </x:c>
      <x:c r="AK4232" s="18" t="n">
        <x:f>Y4232*INDEX('07 Mode Capacity'!$P$6:$P$17,MATCH("OCEAN-"&amp;I4232,'07 Mode Capacity'!$C$6:$C$17,0))</x:f>
        <x:v>1590.7865361644615</x:v>
      </x:c>
      <x:c r="AL4232" s="18" t="n">
        <x:f>AB4232*INDEX('07 Mode Capacity'!$P$6:$P$17,MATCH("LAND-"&amp;I4232,'07 Mode Capacity'!$C$6:$C$17,0))</x:f>
        <x:v>0</x:v>
      </x:c>
      <x:c r="AM4232" s="18" t="n">
        <x:f>AE4232*INDEX('07 Mode Capacity'!$P$6:$P$17,MATCH("INLAND-"&amp;I4232,'07 Mode Capacity'!$C$6:$C$17,0))</x:f>
        <x:v>67.74193548387096</x:v>
      </x:c>
      <x:c r="AN4232" s="18" t="n">
        <x:f>SUM(AJ4232:AM4232)</x:f>
        <x:v>1658.5284716483325</x:v>
      </x:c>
      <x:c r="AO4232" s="17" t="n">
        <x:f>IF(N4232=0,1,AN4232/N4232)</x:f>
        <x:v>0.7897754626896821</x:v>
      </x:c>
      <x:c r="AP4232" s="11" t="str">
        <x:f>IF(AO4232&gt;='01 Controls'!$E$16,"PASS","FAIL")</x:f>
        <x:v>FAIL</x:v>
      </x:c>
      <x:c r="AQ4232" s="11" t="str">
        <x:v>UNQUANTIFIED</x:v>
      </x:c>
      <x:c r="AR4232" s="11" t="str">
        <x:v>Position-class planning record; serial item and receiver open</x:v>
      </x:c>
      <x:c r="AS4232" s="26"/>
      <x:c r="AT4232" s="26"/>
    </x:row>
    <x:row r="4233">
      <x:c r="C4233" s="11" t="str">
        <x:v>G2-M-SSG-APL-45</x:v>
      </x:c>
      <x:c r="D4233" s="11" t="str">
        <x:v>G2</x:v>
      </x:c>
      <x:c r="E4233" s="11" t="str">
        <x:v>Regional flood and displacement</x:v>
      </x:c>
      <x:c r="F4233" s="11" t="str">
        <x:v>M-SSG</x:v>
      </x:c>
      <x:c r="G4233" s="11" t="str">
        <x:v>Ocean sustainment group</x:v>
      </x:c>
      <x:c r="H4233" s="11" t="str">
        <x:v>APL-45</x:v>
      </x:c>
      <x:c r="I4233" s="19" t="n">
        <x:v>24</x:v>
      </x:c>
      <x:c r="J4233" s="21" t="n">
        <x:v>8</x:v>
      </x:c>
      <x:c r="K4233" s="18" t="n">
        <x:f>'05 Cargo Register'!K201</x:f>
        <x:v>63</x:v>
      </x:c>
      <x:c r="L4233" s="18" t="n">
        <x:f>'05 Cargo Register'!N201</x:f>
        <x:v>17</x:v>
      </x:c>
      <x:c r="M4233" s="18" t="n">
        <x:f>'05 Cargo Register'!O201</x:f>
        <x:v>127.5</x:v>
      </x:c>
      <x:c r="N4233" s="18" t="n">
        <x:f>J4233*K4233</x:f>
        <x:v>504</x:v>
      </x:c>
      <x:c r="O4233" s="18" t="n">
        <x:f>J4233*L4233</x:f>
        <x:v>136</x:v>
      </x:c>
      <x:c r="P4233" s="18" t="n">
        <x:f>J4233*M4233</x:f>
        <x:v>1020</x:v>
      </x:c>
      <x:c r="Q4233" s="22" t="n">
        <x:f>'01 Controls'!$E$31*'02 Cargo Classes'!$M$6</x:f>
        <x:v>0.44999999999999996</x:v>
      </x:c>
      <x:c r="R4233" s="22" t="n">
        <x:f>'01 Controls'!$F$31*'02 Cargo Classes'!$N$6</x:f>
        <x:v>0.30000000000000004</x:v>
      </x:c>
      <x:c r="S4233" s="22" t="n">
        <x:f>'01 Controls'!$G$31*'02 Cargo Classes'!$O$6</x:f>
        <x:v>0</x:v>
      </x:c>
      <x:c r="T4233" s="22" t="n">
        <x:f>'01 Controls'!$H$31*'02 Cargo Classes'!$P$6</x:f>
        <x:v>0.03</x:v>
      </x:c>
      <x:c r="U4233" s="22" t="n">
        <x:f>SUM(Q4233:T4233)</x:f>
        <x:v>0.78</x:v>
      </x:c>
      <x:c r="V4233" s="18" t="n">
        <x:f>IF(U4233=0,0,N4233*Q4233/U4233)</x:f>
        <x:v>290.7692307692307</x:v>
      </x:c>
      <x:c r="W4233" s="18" t="n">
        <x:f>IF(U4233=0,0,P4233*Q4233/U4233)</x:f>
        <x:v>588.4615384615383</x:v>
      </x:c>
      <x:c r="X4233" s="18" t="n">
        <x:f>MAX(V4233,W4233*'01 Controls'!$E$12)</x:f>
        <x:v>290.7692307692307</x:v>
      </x:c>
      <x:c r="Y4233" s="18" t="n">
        <x:f>IF(U4233=0,0,N4233*R4233/U4233)</x:f>
        <x:v>193.84615384615387</x:v>
      </x:c>
      <x:c r="Z4233" s="18" t="n">
        <x:f>IF(U4233=0,0,P4233*R4233/U4233)</x:f>
        <x:v>392.3076923076924</x:v>
      </x:c>
      <x:c r="AA4233" s="18" t="n">
        <x:f>MAX(Y4233,Z4233*'01 Controls'!$E$13)</x:f>
        <x:v>193.84615384615387</x:v>
      </x:c>
      <x:c r="AB4233" s="18" t="n">
        <x:f>IF(U4233=0,0,N4233*S4233/U4233)</x:f>
        <x:v>0</x:v>
      </x:c>
      <x:c r="AC4233" s="18" t="n">
        <x:f>IF(U4233=0,0,P4233*S4233/U4233)</x:f>
        <x:v>0</x:v>
      </x:c>
      <x:c r="AD4233" s="18" t="n">
        <x:f>MAX(AB4233,AC4233*'01 Controls'!$E$14)</x:f>
        <x:v>0</x:v>
      </x:c>
      <x:c r="AE4233" s="18" t="n">
        <x:f>IF(U4233=0,0,N4233*T4233/U4233)</x:f>
        <x:v>19.384615384615383</x:v>
      </x:c>
      <x:c r="AF4233" s="18" t="n">
        <x:f>IF(U4233=0,0,P4233*T4233/U4233)</x:f>
        <x:v>39.230769230769226</x:v>
      </x:c>
      <x:c r="AG4233" s="18" t="n">
        <x:f>MAX(AE4233,AF4233*'01 Controls'!$E$15)</x:f>
        <x:v>19.384615384615383</x:v>
      </x:c>
      <x:c r="AH4233" s="18" t="n">
        <x:f>SUM(V4233,Y4233,AB4233,AE4233)</x:f>
        <x:v>503.99999999999994</x:v>
      </x:c>
      <x:c r="AI4233" s="18" t="n">
        <x:f>N4233-AH4233</x:f>
        <x:v>5.684341886080802e-14</x:v>
      </x:c>
      <x:c r="AJ4233" s="18" t="n">
        <x:f>V4233*INDEX('07 Mode Capacity'!$P$6:$P$17,MATCH("AIR-"&amp;I4233,'07 Mode Capacity'!$C$6:$C$17,0))</x:f>
        <x:v>59.00116741776358</x:v>
      </x:c>
      <x:c r="AK4233" s="18" t="n">
        <x:f>Y4233*INDEX('07 Mode Capacity'!$P$6:$P$17,MATCH("OCEAN-"&amp;I4233,'07 Mode Capacity'!$C$6:$C$17,0))</x:f>
        <x:v>29.094184898797465</x:v>
      </x:c>
      <x:c r="AL4233" s="18" t="n">
        <x:f>AB4233*INDEX('07 Mode Capacity'!$P$6:$P$17,MATCH("LAND-"&amp;I4233,'07 Mode Capacity'!$C$6:$C$17,0))</x:f>
        <x:v>0</x:v>
      </x:c>
      <x:c r="AM4233" s="18" t="n">
        <x:f>AE4233*INDEX('07 Mode Capacity'!$P$6:$P$17,MATCH("INLAND-"&amp;I4233,'07 Mode Capacity'!$C$6:$C$17,0))</x:f>
        <x:v>19.384615384615383</x:v>
      </x:c>
      <x:c r="AN4233" s="18" t="n">
        <x:f>SUM(AJ4233:AM4233)</x:f>
        <x:v>107.47996770117643</x:v>
      </x:c>
      <x:c r="AO4233" s="17" t="n">
        <x:f>IF(N4233=0,1,AN4233/N4233)</x:f>
        <x:v>0.21325390416900086</x:v>
      </x:c>
      <x:c r="AP4233" s="11" t="str">
        <x:f>IF(AO4233&gt;='01 Controls'!$E$16,"PASS","FAIL")</x:f>
        <x:v>FAIL</x:v>
      </x:c>
      <x:c r="AQ4233" s="11" t="str">
        <x:v>UNQUANTIFIED</x:v>
      </x:c>
      <x:c r="AR4233" s="11" t="str">
        <x:v>Position-class planning record; serial item and receiver open</x:v>
      </x:c>
      <x:c r="AS4233" s="26"/>
      <x:c r="AT4233" s="26"/>
    </x:row>
    <x:row r="4234">
      <x:c r="C4234" s="11" t="str">
        <x:v>G2-M-SSG-ISO-18</x:v>
      </x:c>
      <x:c r="D4234" s="11" t="str">
        <x:v>G2</x:v>
      </x:c>
      <x:c r="E4234" s="11" t="str">
        <x:v>Regional flood and displacement</x:v>
      </x:c>
      <x:c r="F4234" s="11" t="str">
        <x:v>M-SSG</x:v>
      </x:c>
      <x:c r="G4234" s="11" t="str">
        <x:v>Ocean sustainment group</x:v>
      </x:c>
      <x:c r="H4234" s="11" t="str">
        <x:v>ISO-18</x:v>
      </x:c>
      <x:c r="I4234" s="19" t="n">
        <x:v>48</x:v>
      </x:c>
      <x:c r="J4234" s="21" t="n">
        <x:v>8</x:v>
      </x:c>
      <x:c r="K4234" s="18" t="n">
        <x:f>'05 Cargo Register'!K202</x:f>
        <x:v>252</x:v>
      </x:c>
      <x:c r="L4234" s="18" t="n">
        <x:f>'05 Cargo Register'!N202</x:f>
        <x:v>17</x:v>
      </x:c>
      <x:c r="M4234" s="18" t="n">
        <x:f>'05 Cargo Register'!O202</x:f>
        <x:v>448.8</x:v>
      </x:c>
      <x:c r="N4234" s="18" t="n">
        <x:f>J4234*K4234</x:f>
        <x:v>2016</x:v>
      </x:c>
      <x:c r="O4234" s="18" t="n">
        <x:f>J4234*L4234</x:f>
        <x:v>136</x:v>
      </x:c>
      <x:c r="P4234" s="18" t="n">
        <x:f>J4234*M4234</x:f>
        <x:v>3590.4</x:v>
      </x:c>
      <x:c r="Q4234" s="22" t="n">
        <x:f>'01 Controls'!$E$31*'02 Cargo Classes'!$M$7</x:f>
        <x:v>0.03</x:v>
      </x:c>
      <x:c r="R4234" s="22" t="n">
        <x:f>'01 Controls'!$F$31*'02 Cargo Classes'!$N$7</x:f>
        <x:v>0.75</x:v>
      </x:c>
      <x:c r="S4234" s="22" t="n">
        <x:f>'01 Controls'!$G$31*'02 Cargo Classes'!$O$7</x:f>
        <x:v>0</x:v>
      </x:c>
      <x:c r="T4234" s="22" t="n">
        <x:f>'01 Controls'!$H$31*'02 Cargo Classes'!$P$7</x:f>
        <x:v>0.08000000000000002</x:v>
      </x:c>
      <x:c r="U4234" s="22" t="n">
        <x:f>SUM(Q4234:T4234)</x:f>
        <x:v>0.8600000000000001</x:v>
      </x:c>
      <x:c r="V4234" s="18" t="n">
        <x:f>IF(U4234=0,0,N4234*Q4234/U4234)</x:f>
        <x:v>70.32558139534882</x:v>
      </x:c>
      <x:c r="W4234" s="18" t="n">
        <x:f>IF(U4234=0,0,P4234*Q4234/U4234)</x:f>
        <x:v>125.24651162790697</x:v>
      </x:c>
      <x:c r="X4234" s="18" t="n">
        <x:f>MAX(V4234,W4234*'01 Controls'!$E$12)</x:f>
        <x:v>70.32558139534882</x:v>
      </x:c>
      <x:c r="Y4234" s="18" t="n">
        <x:f>IF(U4234=0,0,N4234*R4234/U4234)</x:f>
        <x:v>1758.1395348837207</x:v>
      </x:c>
      <x:c r="Z4234" s="18" t="n">
        <x:f>IF(U4234=0,0,P4234*R4234/U4234)</x:f>
        <x:v>3131.162790697674</x:v>
      </x:c>
      <x:c r="AA4234" s="18" t="n">
        <x:f>MAX(Y4234,Z4234*'01 Controls'!$E$13)</x:f>
        <x:v>1758.1395348837207</x:v>
      </x:c>
      <x:c r="AB4234" s="18" t="n">
        <x:f>IF(U4234=0,0,N4234*S4234/U4234)</x:f>
        <x:v>0</x:v>
      </x:c>
      <x:c r="AC4234" s="18" t="n">
        <x:f>IF(U4234=0,0,P4234*S4234/U4234)</x:f>
        <x:v>0</x:v>
      </x:c>
      <x:c r="AD4234" s="18" t="n">
        <x:f>MAX(AB4234,AC4234*'01 Controls'!$E$14)</x:f>
        <x:v>0</x:v>
      </x:c>
      <x:c r="AE4234" s="18" t="n">
        <x:f>IF(U4234=0,0,N4234*T4234/U4234)</x:f>
        <x:v>187.53488372093025</x:v>
      </x:c>
      <x:c r="AF4234" s="18" t="n">
        <x:f>IF(U4234=0,0,P4234*T4234/U4234)</x:f>
        <x:v>333.99069767441864</x:v>
      </x:c>
      <x:c r="AG4234" s="18" t="n">
        <x:f>MAX(AE4234,AF4234*'01 Controls'!$E$15)</x:f>
        <x:v>187.53488372093025</x:v>
      </x:c>
      <x:c r="AH4234" s="18" t="n">
        <x:f>SUM(V4234,Y4234,AB4234,AE4234)</x:f>
        <x:v>2015.9999999999998</x:v>
      </x:c>
      <x:c r="AI4234" s="18" t="n">
        <x:f>N4234-AH4234</x:f>
        <x:v>2.2737367544323206e-13</x:v>
      </x:c>
      <x:c r="AJ4234" s="18" t="n">
        <x:f>V4234*INDEX('07 Mode Capacity'!$P$6:$P$17,MATCH("AIR-"&amp;I4234,'07 Mode Capacity'!$C$6:$C$17,0))</x:f>
        <x:v>19.714768155042343</x:v>
      </x:c>
      <x:c r="AK4234" s="18" t="n">
        <x:f>Y4234*INDEX('07 Mode Capacity'!$P$6:$P$17,MATCH("OCEAN-"&amp;I4234,'07 Mode Capacity'!$C$6:$C$17,0))</x:f>
        <x:v>154.07680882686094</x:v>
      </x:c>
      <x:c r="AL4234" s="18" t="n">
        <x:f>AB4234*INDEX('07 Mode Capacity'!$P$6:$P$17,MATCH("LAND-"&amp;I4234,'07 Mode Capacity'!$C$6:$C$17,0))</x:f>
        <x:v>0</x:v>
      </x:c>
      <x:c r="AM4234" s="18" t="n">
        <x:f>AE4234*INDEX('07 Mode Capacity'!$P$6:$P$17,MATCH("INLAND-"&amp;I4234,'07 Mode Capacity'!$C$6:$C$17,0))</x:f>
        <x:v>118.37846382784957</x:v>
      </x:c>
      <x:c r="AN4234" s="18" t="n">
        <x:f>SUM(AJ4234:AM4234)</x:f>
        <x:v>292.1700408097529</x:v>
      </x:c>
      <x:c r="AO4234" s="17" t="n">
        <x:f>IF(N4234=0,1,AN4234/N4234)</x:f>
        <x:v>0.14492561548102822</x:v>
      </x:c>
      <x:c r="AP4234" s="11" t="str">
        <x:f>IF(AO4234&gt;='01 Controls'!$E$16,"PASS","FAIL")</x:f>
        <x:v>FAIL</x:v>
      </x:c>
      <x:c r="AQ4234" s="11" t="str">
        <x:v>UNQUANTIFIED</x:v>
      </x:c>
      <x:c r="AR4234" s="11" t="str">
        <x:v>Position-class planning record; serial item and receiver open</x:v>
      </x:c>
      <x:c r="AS4234" s="26"/>
      <x:c r="AT4234" s="26"/>
    </x:row>
    <x:row r="4235">
      <x:c r="C4235" s="11" t="str">
        <x:v>G2-M-SSG-COL-12</x:v>
      </x:c>
      <x:c r="D4235" s="11" t="str">
        <x:v>G2</x:v>
      </x:c>
      <x:c r="E4235" s="11" t="str">
        <x:v>Regional flood and displacement</x:v>
      </x:c>
      <x:c r="F4235" s="11" t="str">
        <x:v>M-SSG</x:v>
      </x:c>
      <x:c r="G4235" s="11" t="str">
        <x:v>Ocean sustainment group</x:v>
      </x:c>
      <x:c r="H4235" s="11" t="str">
        <x:v>COL-12</x:v>
      </x:c>
      <x:c r="I4235" s="19" t="n">
        <x:v>24</x:v>
      </x:c>
      <x:c r="J4235" s="21" t="n">
        <x:v>8</x:v>
      </x:c>
      <x:c r="K4235" s="18" t="n">
        <x:f>'05 Cargo Register'!K203</x:f>
        <x:v>42</x:v>
      </x:c>
      <x:c r="L4235" s="18" t="n">
        <x:f>'05 Cargo Register'!N203</x:f>
        <x:v>5</x:v>
      </x:c>
      <x:c r="M4235" s="18" t="n">
        <x:f>'05 Cargo Register'!O203</x:f>
        <x:v>132</x:v>
      </x:c>
      <x:c r="N4235" s="18" t="n">
        <x:f>J4235*K4235</x:f>
        <x:v>336</x:v>
      </x:c>
      <x:c r="O4235" s="18" t="n">
        <x:f>J4235*L4235</x:f>
        <x:v>40</x:v>
      </x:c>
      <x:c r="P4235" s="18" t="n">
        <x:f>J4235*M4235</x:f>
        <x:v>1056</x:v>
      </x:c>
      <x:c r="Q4235" s="22" t="n">
        <x:f>'01 Controls'!$E$31*'02 Cargo Classes'!$M$8</x:f>
        <x:v>0.3</x:v>
      </x:c>
      <x:c r="R4235" s="22" t="n">
        <x:f>'01 Controls'!$F$31*'02 Cargo Classes'!$N$8</x:f>
        <x:v>0.5249999999999999</x:v>
      </x:c>
      <x:c r="S4235" s="22" t="n">
        <x:f>'01 Controls'!$G$31*'02 Cargo Classes'!$O$8</x:f>
        <x:v>0</x:v>
      </x:c>
      <x:c r="T4235" s="22" t="n">
        <x:f>'01 Controls'!$H$31*'02 Cargo Classes'!$P$8</x:f>
        <x:v>0.020000000000000004</x:v>
      </x:c>
      <x:c r="U4235" s="22" t="n">
        <x:f>SUM(Q4235:T4235)</x:f>
        <x:v>0.845</x:v>
      </x:c>
      <x:c r="V4235" s="18" t="n">
        <x:f>IF(U4235=0,0,N4235*Q4235/U4235)</x:f>
        <x:v>119.28994082840237</x:v>
      </x:c>
      <x:c r="W4235" s="18" t="n">
        <x:f>IF(U4235=0,0,P4235*Q4235/U4235)</x:f>
        <x:v>374.9112426035503</x:v>
      </x:c>
      <x:c r="X4235" s="18" t="n">
        <x:f>MAX(V4235,W4235*'01 Controls'!$E$12)</x:f>
        <x:v>119.28994082840237</x:v>
      </x:c>
      <x:c r="Y4235" s="18" t="n">
        <x:f>IF(U4235=0,0,N4235*R4235/U4235)</x:f>
        <x:v>208.75739644970412</x:v>
      </x:c>
      <x:c r="Z4235" s="18" t="n">
        <x:f>IF(U4235=0,0,P4235*R4235/U4235)</x:f>
        <x:v>656.0946745562129</x:v>
      </x:c>
      <x:c r="AA4235" s="18" t="n">
        <x:f>MAX(Y4235,Z4235*'01 Controls'!$E$13)</x:f>
        <x:v>208.75739644970412</x:v>
      </x:c>
      <x:c r="AB4235" s="18" t="n">
        <x:f>IF(U4235=0,0,N4235*S4235/U4235)</x:f>
        <x:v>0</x:v>
      </x:c>
      <x:c r="AC4235" s="18" t="n">
        <x:f>IF(U4235=0,0,P4235*S4235/U4235)</x:f>
        <x:v>0</x:v>
      </x:c>
      <x:c r="AD4235" s="18" t="n">
        <x:f>MAX(AB4235,AC4235*'01 Controls'!$E$14)</x:f>
        <x:v>0</x:v>
      </x:c>
      <x:c r="AE4235" s="18" t="n">
        <x:f>IF(U4235=0,0,N4235*T4235/U4235)</x:f>
        <x:v>7.9526627218934935</x:v>
      </x:c>
      <x:c r="AF4235" s="18" t="n">
        <x:f>IF(U4235=0,0,P4235*T4235/U4235)</x:f>
        <x:v>24.994082840236693</x:v>
      </x:c>
      <x:c r="AG4235" s="18" t="n">
        <x:f>MAX(AE4235,AF4235*'01 Controls'!$E$15)</x:f>
        <x:v>7.9526627218934935</x:v>
      </x:c>
      <x:c r="AH4235" s="18" t="n">
        <x:f>SUM(V4235,Y4235,AB4235,AE4235)</x:f>
        <x:v>336</x:v>
      </x:c>
      <x:c r="AI4235" s="18" t="n">
        <x:f>N4235-AH4235</x:f>
        <x:v>0</x:v>
      </x:c>
      <x:c r="AJ4235" s="18" t="n">
        <x:f>V4235*INDEX('07 Mode Capacity'!$P$6:$P$17,MATCH("AIR-"&amp;I4235,'07 Mode Capacity'!$C$6:$C$17,0))</x:f>
        <x:v>24.205607145749166</x:v>
      </x:c>
      <x:c r="AK4235" s="18" t="n">
        <x:f>Y4235*INDEX('07 Mode Capacity'!$P$6:$P$17,MATCH("OCEAN-"&amp;I4235,'07 Mode Capacity'!$C$6:$C$17,0))</x:f>
        <x:v>31.33219912178188</x:v>
      </x:c>
      <x:c r="AL4235" s="18" t="n">
        <x:f>AB4235*INDEX('07 Mode Capacity'!$P$6:$P$17,MATCH("LAND-"&amp;I4235,'07 Mode Capacity'!$C$6:$C$17,0))</x:f>
        <x:v>0</x:v>
      </x:c>
      <x:c r="AM4235" s="18" t="n">
        <x:f>AE4235*INDEX('07 Mode Capacity'!$P$6:$P$17,MATCH("INLAND-"&amp;I4235,'07 Mode Capacity'!$C$6:$C$17,0))</x:f>
        <x:v>7.9526627218934935</x:v>
      </x:c>
      <x:c r="AN4235" s="18" t="n">
        <x:f>SUM(AJ4235:AM4235)</x:f>
        <x:v>63.49046898942454</x:v>
      </x:c>
      <x:c r="AO4235" s="17" t="n">
        <x:f>IF(N4235=0,1,AN4235/N4235)</x:f>
        <x:v>0.1889597291351921</x:v>
      </x:c>
      <x:c r="AP4235" s="11" t="str">
        <x:f>IF(AO4235&gt;='01 Controls'!$E$16,"PASS","FAIL")</x:f>
        <x:v>FAIL</x:v>
      </x:c>
      <x:c r="AQ4235" s="11" t="str">
        <x:v>UNQUANTIFIED</x:v>
      </x:c>
      <x:c r="AR4235" s="11" t="str">
        <x:v>Position-class planning record; serial item and receiver open</x:v>
      </x:c>
      <x:c r="AS4235" s="26"/>
      <x:c r="AT4235" s="26"/>
    </x:row>
    <x:row r="4236">
      <x:c r="C4236" s="11" t="str">
        <x:v>G2-M-SSG-BAT-22</x:v>
      </x:c>
      <x:c r="D4236" s="11" t="str">
        <x:v>G2</x:v>
      </x:c>
      <x:c r="E4236" s="11" t="str">
        <x:v>Regional flood and displacement</x:v>
      </x:c>
      <x:c r="F4236" s="11" t="str">
        <x:v>M-SSG</x:v>
      </x:c>
      <x:c r="G4236" s="11" t="str">
        <x:v>Ocean sustainment group</x:v>
      </x:c>
      <x:c r="H4236" s="11" t="str">
        <x:v>BAT-22</x:v>
      </x:c>
      <x:c r="I4236" s="19" t="n">
        <x:v>48</x:v>
      </x:c>
      <x:c r="J4236" s="21" t="n">
        <x:v>8</x:v>
      </x:c>
      <x:c r="K4236" s="18" t="n">
        <x:f>'05 Cargo Register'!K204</x:f>
        <x:v>168</x:v>
      </x:c>
      <x:c r="L4236" s="18" t="n">
        <x:f>'05 Cargo Register'!N204</x:f>
        <x:v>10</x:v>
      </x:c>
      <x:c r="M4236" s="18" t="n">
        <x:f>'05 Cargo Register'!O204</x:f>
        <x:v>264</x:v>
      </x:c>
      <x:c r="N4236" s="18" t="n">
        <x:f>J4236*K4236</x:f>
        <x:v>1344</x:v>
      </x:c>
      <x:c r="O4236" s="18" t="n">
        <x:f>J4236*L4236</x:f>
        <x:v>80</x:v>
      </x:c>
      <x:c r="P4236" s="18" t="n">
        <x:f>J4236*M4236</x:f>
        <x:v>2112</x:v>
      </x:c>
      <x:c r="Q4236" s="22" t="n">
        <x:f>'01 Controls'!$E$31*'02 Cargo Classes'!$M$9</x:f>
        <x:v>0</x:v>
      </x:c>
      <x:c r="R4236" s="22" t="n">
        <x:f>'01 Controls'!$F$31*'02 Cargo Classes'!$N$9</x:f>
        <x:v>0.75</x:v>
      </x:c>
      <x:c r="S4236" s="22" t="n">
        <x:f>'01 Controls'!$G$31*'02 Cargo Classes'!$O$9</x:f>
        <x:v>0</x:v>
      </x:c>
      <x:c r="T4236" s="22" t="n">
        <x:f>'01 Controls'!$H$31*'02 Cargo Classes'!$P$9</x:f>
        <x:v>0.05</x:v>
      </x:c>
      <x:c r="U4236" s="22" t="n">
        <x:f>SUM(Q4236:T4236)</x:f>
        <x:v>0.8</x:v>
      </x:c>
      <x:c r="V4236" s="18" t="n">
        <x:f>IF(U4236=0,0,N4236*Q4236/U4236)</x:f>
        <x:v>0</x:v>
      </x:c>
      <x:c r="W4236" s="18" t="n">
        <x:f>IF(U4236=0,0,P4236*Q4236/U4236)</x:f>
        <x:v>0</x:v>
      </x:c>
      <x:c r="X4236" s="18" t="n">
        <x:f>MAX(V4236,W4236*'01 Controls'!$E$12)</x:f>
        <x:v>0</x:v>
      </x:c>
      <x:c r="Y4236" s="18" t="n">
        <x:f>IF(U4236=0,0,N4236*R4236/U4236)</x:f>
        <x:v>1260</x:v>
      </x:c>
      <x:c r="Z4236" s="18" t="n">
        <x:f>IF(U4236=0,0,P4236*R4236/U4236)</x:f>
        <x:v>1980</x:v>
      </x:c>
      <x:c r="AA4236" s="18" t="n">
        <x:f>MAX(Y4236,Z4236*'01 Controls'!$E$13)</x:f>
        <x:v>1260</x:v>
      </x:c>
      <x:c r="AB4236" s="18" t="n">
        <x:f>IF(U4236=0,0,N4236*S4236/U4236)</x:f>
        <x:v>0</x:v>
      </x:c>
      <x:c r="AC4236" s="18" t="n">
        <x:f>IF(U4236=0,0,P4236*S4236/U4236)</x:f>
        <x:v>0</x:v>
      </x:c>
      <x:c r="AD4236" s="18" t="n">
        <x:f>MAX(AB4236,AC4236*'01 Controls'!$E$14)</x:f>
        <x:v>0</x:v>
      </x:c>
      <x:c r="AE4236" s="18" t="n">
        <x:f>IF(U4236=0,0,N4236*T4236/U4236)</x:f>
        <x:v>84</x:v>
      </x:c>
      <x:c r="AF4236" s="18" t="n">
        <x:f>IF(U4236=0,0,P4236*T4236/U4236)</x:f>
        <x:v>132</x:v>
      </x:c>
      <x:c r="AG4236" s="18" t="n">
        <x:f>MAX(AE4236,AF4236*'01 Controls'!$E$15)</x:f>
        <x:v>84</x:v>
      </x:c>
      <x:c r="AH4236" s="18" t="n">
        <x:f>SUM(V4236,Y4236,AB4236,AE4236)</x:f>
        <x:v>1344</x:v>
      </x:c>
      <x:c r="AI4236" s="18" t="n">
        <x:f>N4236-AH4236</x:f>
        <x:v>0</x:v>
      </x:c>
      <x:c r="AJ4236" s="18" t="n">
        <x:f>V4236*INDEX('07 Mode Capacity'!$P$6:$P$17,MATCH("AIR-"&amp;I4236,'07 Mode Capacity'!$C$6:$C$17,0))</x:f>
        <x:v>0</x:v>
      </x:c>
      <x:c r="AK4236" s="18" t="n">
        <x:f>Y4236*INDEX('07 Mode Capacity'!$P$6:$P$17,MATCH("OCEAN-"&amp;I4236,'07 Mode Capacity'!$C$6:$C$17,0))</x:f>
        <x:v>110.42171299258368</x:v>
      </x:c>
      <x:c r="AL4236" s="18" t="n">
        <x:f>AB4236*INDEX('07 Mode Capacity'!$P$6:$P$17,MATCH("LAND-"&amp;I4236,'07 Mode Capacity'!$C$6:$C$17,0))</x:f>
        <x:v>0</x:v>
      </x:c>
      <x:c r="AM4236" s="18" t="n">
        <x:f>AE4236*INDEX('07 Mode Capacity'!$P$6:$P$17,MATCH("INLAND-"&amp;I4236,'07 Mode Capacity'!$C$6:$C$17,0))</x:f>
        <x:v>53.02368692289095</x:v>
      </x:c>
      <x:c r="AN4236" s="18" t="n">
        <x:f>SUM(AJ4236:AM4236)</x:f>
        <x:v>163.44539991547464</x:v>
      </x:c>
      <x:c r="AO4236" s="17" t="n">
        <x:f>IF(N4236=0,1,AN4236/N4236)</x:f>
        <x:v>0.12161116065139482</x:v>
      </x:c>
      <x:c r="AP4236" s="11" t="str">
        <x:f>IF(AO4236&gt;='01 Controls'!$E$16,"PASS","FAIL")</x:f>
        <x:v>FAIL</x:v>
      </x:c>
      <x:c r="AQ4236" s="11" t="str">
        <x:v>UNQUANTIFIED</x:v>
      </x:c>
      <x:c r="AR4236" s="11" t="str">
        <x:v>Position-class planning record; serial item and receiver open</x:v>
      </x:c>
      <x:c r="AS4236" s="26"/>
      <x:c r="AT4236" s="26"/>
    </x:row>
    <x:row r="4237">
      <x:c r="C4237" s="11" t="str">
        <x:v>G2-M-SSG-TNK-20</x:v>
      </x:c>
      <x:c r="D4237" s="11" t="str">
        <x:v>G2</x:v>
      </x:c>
      <x:c r="E4237" s="11" t="str">
        <x:v>Regional flood and displacement</x:v>
      </x:c>
      <x:c r="F4237" s="11" t="str">
        <x:v>M-SSG</x:v>
      </x:c>
      <x:c r="G4237" s="11" t="str">
        <x:v>Ocean sustainment group</x:v>
      </x:c>
      <x:c r="H4237" s="11" t="str">
        <x:v>TNK-20</x:v>
      </x:c>
      <x:c r="I4237" s="19" t="n">
        <x:v>48</x:v>
      </x:c>
      <x:c r="J4237" s="21" t="n">
        <x:v>8</x:v>
      </x:c>
      <x:c r="K4237" s="18" t="n">
        <x:f>'05 Cargo Register'!K205</x:f>
        <x:v>252</x:v>
      </x:c>
      <x:c r="L4237" s="18" t="n">
        <x:f>'05 Cargo Register'!N205</x:f>
        <x:v>15</x:v>
      </x:c>
      <x:c r="M4237" s="18" t="n">
        <x:f>'05 Cargo Register'!O205</x:f>
        <x:v>318.75</x:v>
      </x:c>
      <x:c r="N4237" s="18" t="n">
        <x:f>J4237*K4237</x:f>
        <x:v>2016</x:v>
      </x:c>
      <x:c r="O4237" s="18" t="n">
        <x:f>J4237*L4237</x:f>
        <x:v>120</x:v>
      </x:c>
      <x:c r="P4237" s="18" t="n">
        <x:f>J4237*M4237</x:f>
        <x:v>2550</x:v>
      </x:c>
      <x:c r="Q4237" s="22" t="n">
        <x:f>'01 Controls'!$E$31*'02 Cargo Classes'!$M$10</x:f>
        <x:v>0</x:v>
      </x:c>
      <x:c r="R4237" s="22" t="n">
        <x:f>'01 Controls'!$F$31*'02 Cargo Classes'!$N$10</x:f>
        <x:v>0.8999999999999999</x:v>
      </x:c>
      <x:c r="S4237" s="22" t="n">
        <x:f>'01 Controls'!$G$31*'02 Cargo Classes'!$O$10</x:f>
        <x:v>0</x:v>
      </x:c>
      <x:c r="T4237" s="22" t="n">
        <x:f>'01 Controls'!$H$31*'02 Cargo Classes'!$P$10</x:f>
        <x:v>0.1</x:v>
      </x:c>
      <x:c r="U4237" s="22" t="n">
        <x:f>SUM(Q4237:T4237)</x:f>
        <x:v>0.9999999999999999</x:v>
      </x:c>
      <x:c r="V4237" s="18" t="n">
        <x:f>IF(U4237=0,0,N4237*Q4237/U4237)</x:f>
        <x:v>0</x:v>
      </x:c>
      <x:c r="W4237" s="18" t="n">
        <x:f>IF(U4237=0,0,P4237*Q4237/U4237)</x:f>
        <x:v>0</x:v>
      </x:c>
      <x:c r="X4237" s="18" t="n">
        <x:f>MAX(V4237,W4237*'01 Controls'!$E$12)</x:f>
        <x:v>0</x:v>
      </x:c>
      <x:c r="Y4237" s="18" t="n">
        <x:f>IF(U4237=0,0,N4237*R4237/U4237)</x:f>
        <x:v>1814.4</x:v>
      </x:c>
      <x:c r="Z4237" s="18" t="n">
        <x:f>IF(U4237=0,0,P4237*R4237/U4237)</x:f>
        <x:v>2295.0000000000005</x:v>
      </x:c>
      <x:c r="AA4237" s="18" t="n">
        <x:f>MAX(Y4237,Z4237*'01 Controls'!$E$13)</x:f>
        <x:v>1814.4</x:v>
      </x:c>
      <x:c r="AB4237" s="18" t="n">
        <x:f>IF(U4237=0,0,N4237*S4237/U4237)</x:f>
        <x:v>0</x:v>
      </x:c>
      <x:c r="AC4237" s="18" t="n">
        <x:f>IF(U4237=0,0,P4237*S4237/U4237)</x:f>
        <x:v>0</x:v>
      </x:c>
      <x:c r="AD4237" s="18" t="n">
        <x:f>MAX(AB4237,AC4237*'01 Controls'!$E$14)</x:f>
        <x:v>0</x:v>
      </x:c>
      <x:c r="AE4237" s="18" t="n">
        <x:f>IF(U4237=0,0,N4237*T4237/U4237)</x:f>
        <x:v>201.60000000000005</x:v>
      </x:c>
      <x:c r="AF4237" s="18" t="n">
        <x:f>IF(U4237=0,0,P4237*T4237/U4237)</x:f>
        <x:v>255.00000000000003</x:v>
      </x:c>
      <x:c r="AG4237" s="18" t="n">
        <x:f>MAX(AE4237,AF4237*'01 Controls'!$E$15)</x:f>
        <x:v>201.60000000000005</x:v>
      </x:c>
      <x:c r="AH4237" s="18" t="n">
        <x:f>SUM(V4237,Y4237,AB4237,AE4237)</x:f>
        <x:v>2016.0000000000002</x:v>
      </x:c>
      <x:c r="AI4237" s="18" t="n">
        <x:f>N4237-AH4237</x:f>
        <x:v>-2.2737367544323206e-13</x:v>
      </x:c>
      <x:c r="AJ4237" s="18" t="n">
        <x:f>V4237*INDEX('07 Mode Capacity'!$P$6:$P$17,MATCH("AIR-"&amp;I4237,'07 Mode Capacity'!$C$6:$C$17,0))</x:f>
        <x:v>0</x:v>
      </x:c>
      <x:c r="AK4237" s="18" t="n">
        <x:f>Y4237*INDEX('07 Mode Capacity'!$P$6:$P$17,MATCH("OCEAN-"&amp;I4237,'07 Mode Capacity'!$C$6:$C$17,0))</x:f>
        <x:v>159.0072667093205</x:v>
      </x:c>
      <x:c r="AL4237" s="18" t="n">
        <x:f>AB4237*INDEX('07 Mode Capacity'!$P$6:$P$17,MATCH("LAND-"&amp;I4237,'07 Mode Capacity'!$C$6:$C$17,0))</x:f>
        <x:v>0</x:v>
      </x:c>
      <x:c r="AM4237" s="18" t="n">
        <x:f>AE4237*INDEX('07 Mode Capacity'!$P$6:$P$17,MATCH("INLAND-"&amp;I4237,'07 Mode Capacity'!$C$6:$C$17,0))</x:f>
        <x:v>127.2568486149383</x:v>
      </x:c>
      <x:c r="AN4237" s="18" t="n">
        <x:f>SUM(AJ4237:AM4237)</x:f>
        <x:v>286.2641153242588</x:v>
      </x:c>
      <x:c r="AO4237" s="17" t="n">
        <x:f>IF(N4237=0,1,AN4237/N4237)</x:f>
        <x:v>0.1419960889505252</x:v>
      </x:c>
      <x:c r="AP4237" s="11" t="str">
        <x:f>IF(AO4237&gt;='01 Controls'!$E$16,"PASS","FAIL")</x:f>
        <x:v>FAIL</x:v>
      </x:c>
      <x:c r="AQ4237" s="11" t="str">
        <x:v>UNQUANTIFIED</x:v>
      </x:c>
      <x:c r="AR4237" s="11" t="str">
        <x:v>Position-class planning record; serial item and receiver open</x:v>
      </x:c>
      <x:c r="AS4237" s="26"/>
      <x:c r="AT4237" s="26"/>
    </x:row>
    <x:row r="4238">
      <x:c r="C4238" s="11" t="str">
        <x:v>G2-M-SSG-FLR-24</x:v>
      </x:c>
      <x:c r="D4238" s="11" t="str">
        <x:v>G2</x:v>
      </x:c>
      <x:c r="E4238" s="11" t="str">
        <x:v>Regional flood and displacement</x:v>
      </x:c>
      <x:c r="F4238" s="11" t="str">
        <x:v>M-SSG</x:v>
      </x:c>
      <x:c r="G4238" s="11" t="str">
        <x:v>Ocean sustainment group</x:v>
      </x:c>
      <x:c r="H4238" s="11" t="str">
        <x:v>FLR-24</x:v>
      </x:c>
      <x:c r="I4238" s="19" t="n">
        <x:v>48</x:v>
      </x:c>
      <x:c r="J4238" s="21" t="n">
        <x:v>8</x:v>
      </x:c>
      <x:c r="K4238" s="18" t="n">
        <x:f>'05 Cargo Register'!K206</x:f>
        <x:v>315</x:v>
      </x:c>
      <x:c r="L4238" s="18" t="n">
        <x:f>'05 Cargo Register'!N206</x:f>
        <x:v>16</x:v>
      </x:c>
      <x:c r="M4238" s="18" t="n">
        <x:f>'05 Cargo Register'!O206</x:f>
        <x:v>512</x:v>
      </x:c>
      <x:c r="N4238" s="18" t="n">
        <x:f>J4238*K4238</x:f>
        <x:v>2520</x:v>
      </x:c>
      <x:c r="O4238" s="18" t="n">
        <x:f>J4238*L4238</x:f>
        <x:v>128</x:v>
      </x:c>
      <x:c r="P4238" s="18" t="n">
        <x:f>J4238*M4238</x:f>
        <x:v>4096</x:v>
      </x:c>
      <x:c r="Q4238" s="22" t="n">
        <x:f>'01 Controls'!$E$31*'02 Cargo Classes'!$M$11</x:f>
        <x:v>0</x:v>
      </x:c>
      <x:c r="R4238" s="22" t="n">
        <x:f>'01 Controls'!$F$31*'02 Cargo Classes'!$N$11</x:f>
        <x:v>0.8999999999999999</x:v>
      </x:c>
      <x:c r="S4238" s="22" t="n">
        <x:f>'01 Controls'!$G$31*'02 Cargo Classes'!$O$11</x:f>
        <x:v>0</x:v>
      </x:c>
      <x:c r="T4238" s="22" t="n">
        <x:f>'01 Controls'!$H$31*'02 Cargo Classes'!$P$11</x:f>
        <x:v>0.08000000000000002</x:v>
      </x:c>
      <x:c r="U4238" s="22" t="n">
        <x:f>SUM(Q4238:T4238)</x:f>
        <x:v>0.98</x:v>
      </x:c>
      <x:c r="V4238" s="18" t="n">
        <x:f>IF(U4238=0,0,N4238*Q4238/U4238)</x:f>
        <x:v>0</x:v>
      </x:c>
      <x:c r="W4238" s="18" t="n">
        <x:f>IF(U4238=0,0,P4238*Q4238/U4238)</x:f>
        <x:v>0</x:v>
      </x:c>
      <x:c r="X4238" s="18" t="n">
        <x:f>MAX(V4238,W4238*'01 Controls'!$E$12)</x:f>
        <x:v>0</x:v>
      </x:c>
      <x:c r="Y4238" s="18" t="n">
        <x:f>IF(U4238=0,0,N4238*R4238/U4238)</x:f>
        <x:v>2314.285714285714</x:v>
      </x:c>
      <x:c r="Z4238" s="18" t="n">
        <x:f>IF(U4238=0,0,P4238*R4238/U4238)</x:f>
        <x:v>3761.632653061224</x:v>
      </x:c>
      <x:c r="AA4238" s="18" t="n">
        <x:f>MAX(Y4238,Z4238*'01 Controls'!$E$13)</x:f>
        <x:v>2314.285714285714</x:v>
      </x:c>
      <x:c r="AB4238" s="18" t="n">
        <x:f>IF(U4238=0,0,N4238*S4238/U4238)</x:f>
        <x:v>0</x:v>
      </x:c>
      <x:c r="AC4238" s="18" t="n">
        <x:f>IF(U4238=0,0,P4238*S4238/U4238)</x:f>
        <x:v>0</x:v>
      </x:c>
      <x:c r="AD4238" s="18" t="n">
        <x:f>MAX(AB4238,AC4238*'01 Controls'!$E$14)</x:f>
        <x:v>0</x:v>
      </x:c>
      <x:c r="AE4238" s="18" t="n">
        <x:f>IF(U4238=0,0,N4238*T4238/U4238)</x:f>
        <x:v>205.71428571428578</x:v>
      </x:c>
      <x:c r="AF4238" s="18" t="n">
        <x:f>IF(U4238=0,0,P4238*T4238/U4238)</x:f>
        <x:v>334.3673469387756</x:v>
      </x:c>
      <x:c r="AG4238" s="18" t="n">
        <x:f>MAX(AE4238,AF4238*'01 Controls'!$E$15)</x:f>
        <x:v>205.71428571428578</x:v>
      </x:c>
      <x:c r="AH4238" s="18" t="n">
        <x:f>SUM(V4238,Y4238,AB4238,AE4238)</x:f>
        <x:v>2520</x:v>
      </x:c>
      <x:c r="AI4238" s="18" t="n">
        <x:f>N4238-AH4238</x:f>
        <x:v>0</x:v>
      </x:c>
      <x:c r="AJ4238" s="18" t="n">
        <x:f>V4238*INDEX('07 Mode Capacity'!$P$6:$P$17,MATCH("AIR-"&amp;I4238,'07 Mode Capacity'!$C$6:$C$17,0))</x:f>
        <x:v>0</x:v>
      </x:c>
      <x:c r="AK4238" s="18" t="n">
        <x:f>Y4238*INDEX('07 Mode Capacity'!$P$6:$P$17,MATCH("OCEAN-"&amp;I4238,'07 Mode Capacity'!$C$6:$C$17,0))</x:f>
        <x:v>202.81539121086797</x:v>
      </x:c>
      <x:c r="AL4238" s="18" t="n">
        <x:f>AB4238*INDEX('07 Mode Capacity'!$P$6:$P$17,MATCH("LAND-"&amp;I4238,'07 Mode Capacity'!$C$6:$C$17,0))</x:f>
        <x:v>0</x:v>
      </x:c>
      <x:c r="AM4238" s="18" t="n">
        <x:f>AE4238*INDEX('07 Mode Capacity'!$P$6:$P$17,MATCH("INLAND-"&amp;I4238,'07 Mode Capacity'!$C$6:$C$17,0))</x:f>
        <x:v>129.85392715810033</x:v>
      </x:c>
      <x:c r="AN4238" s="18" t="n">
        <x:f>SUM(AJ4238:AM4238)</x:f>
        <x:v>332.66931836896833</x:v>
      </x:c>
      <x:c r="AO4238" s="17" t="n">
        <x:f>IF(N4238=0,1,AN4238/N4238)</x:f>
        <x:v>0.13201163427340012</x:v>
      </x:c>
      <x:c r="AP4238" s="11" t="str">
        <x:f>IF(AO4238&gt;='01 Controls'!$E$16,"PASS","FAIL")</x:f>
        <x:v>FAIL</x:v>
      </x:c>
      <x:c r="AQ4238" s="11" t="str">
        <x:v>UNQUANTIFIED</x:v>
      </x:c>
      <x:c r="AR4238" s="11" t="str">
        <x:v>Position-class planning record; serial item and receiver open</x:v>
      </x:c>
      <x:c r="AS4238" s="26"/>
      <x:c r="AT4238" s="26"/>
    </x:row>
    <x:row r="4239">
      <x:c r="C4239" s="11" t="str">
        <x:v>G2-M-SSG-ROL-30</x:v>
      </x:c>
      <x:c r="D4239" s="11" t="str">
        <x:v>G2</x:v>
      </x:c>
      <x:c r="E4239" s="11" t="str">
        <x:v>Regional flood and displacement</x:v>
      </x:c>
      <x:c r="F4239" s="11" t="str">
        <x:v>M-SSG</x:v>
      </x:c>
      <x:c r="G4239" s="11" t="str">
        <x:v>Ocean sustainment group</x:v>
      </x:c>
      <x:c r="H4239" s="11" t="str">
        <x:v>ROL-30</x:v>
      </x:c>
      <x:c r="I4239" s="19" t="n">
        <x:v>48</x:v>
      </x:c>
      <x:c r="J4239" s="21" t="n">
        <x:v>8</x:v>
      </x:c>
      <x:c r="K4239" s="18" t="n">
        <x:f>'05 Cargo Register'!K207</x:f>
        <x:v>315</x:v>
      </x:c>
      <x:c r="L4239" s="18" t="n">
        <x:f>'05 Cargo Register'!N207</x:f>
        <x:v>14</x:v>
      </x:c>
      <x:c r="M4239" s="18" t="n">
        <x:f>'05 Cargo Register'!O207</x:f>
        <x:v>892.5</x:v>
      </x:c>
      <x:c r="N4239" s="18" t="n">
        <x:f>J4239*K4239</x:f>
        <x:v>2520</x:v>
      </x:c>
      <x:c r="O4239" s="18" t="n">
        <x:f>J4239*L4239</x:f>
        <x:v>112</x:v>
      </x:c>
      <x:c r="P4239" s="18" t="n">
        <x:f>J4239*M4239</x:f>
        <x:v>7140</x:v>
      </x:c>
      <x:c r="Q4239" s="22" t="n">
        <x:f>'01 Controls'!$E$31*'02 Cargo Classes'!$M$12</x:f>
        <x:v>0</x:v>
      </x:c>
      <x:c r="R4239" s="22" t="n">
        <x:f>'01 Controls'!$F$31*'02 Cargo Classes'!$N$12</x:f>
        <x:v>0.75</x:v>
      </x:c>
      <x:c r="S4239" s="22" t="n">
        <x:f>'01 Controls'!$G$31*'02 Cargo Classes'!$O$12</x:f>
        <x:v>0</x:v>
      </x:c>
      <x:c r="T4239" s="22" t="n">
        <x:f>'01 Controls'!$H$31*'02 Cargo Classes'!$P$12</x:f>
        <x:v>0.06</x:v>
      </x:c>
      <x:c r="U4239" s="22" t="n">
        <x:f>SUM(Q4239:T4239)</x:f>
        <x:v>0.81</x:v>
      </x:c>
      <x:c r="V4239" s="18" t="n">
        <x:f>IF(U4239=0,0,N4239*Q4239/U4239)</x:f>
        <x:v>0</x:v>
      </x:c>
      <x:c r="W4239" s="18" t="n">
        <x:f>IF(U4239=0,0,P4239*Q4239/U4239)</x:f>
        <x:v>0</x:v>
      </x:c>
      <x:c r="X4239" s="18" t="n">
        <x:f>MAX(V4239,W4239*'01 Controls'!$E$12)</x:f>
        <x:v>0</x:v>
      </x:c>
      <x:c r="Y4239" s="18" t="n">
        <x:f>IF(U4239=0,0,N4239*R4239/U4239)</x:f>
        <x:v>2333.333333333333</x:v>
      </x:c>
      <x:c r="Z4239" s="18" t="n">
        <x:f>IF(U4239=0,0,P4239*R4239/U4239)</x:f>
        <x:v>6611.11111111111</x:v>
      </x:c>
      <x:c r="AA4239" s="18" t="n">
        <x:f>MAX(Y4239,Z4239*'01 Controls'!$E$13)</x:f>
        <x:v>2333.333333333333</x:v>
      </x:c>
      <x:c r="AB4239" s="18" t="n">
        <x:f>IF(U4239=0,0,N4239*S4239/U4239)</x:f>
        <x:v>0</x:v>
      </x:c>
      <x:c r="AC4239" s="18" t="n">
        <x:f>IF(U4239=0,0,P4239*S4239/U4239)</x:f>
        <x:v>0</x:v>
      </x:c>
      <x:c r="AD4239" s="18" t="n">
        <x:f>MAX(AB4239,AC4239*'01 Controls'!$E$14)</x:f>
        <x:v>0</x:v>
      </x:c>
      <x:c r="AE4239" s="18" t="n">
        <x:f>IF(U4239=0,0,N4239*T4239/U4239)</x:f>
        <x:v>186.66666666666663</x:v>
      </x:c>
      <x:c r="AF4239" s="18" t="n">
        <x:f>IF(U4239=0,0,P4239*T4239/U4239)</x:f>
        <x:v>528.8888888888888</x:v>
      </x:c>
      <x:c r="AG4239" s="18" t="n">
        <x:f>MAX(AE4239,AF4239*'01 Controls'!$E$15)</x:f>
        <x:v>186.66666666666663</x:v>
      </x:c>
      <x:c r="AH4239" s="18" t="n">
        <x:f>SUM(V4239,Y4239,AB4239,AE4239)</x:f>
        <x:v>2519.9999999999995</x:v>
      </x:c>
      <x:c r="AI4239" s="18" t="n">
        <x:f>N4239-AH4239</x:f>
        <x:v>4.547473508864641e-13</x:v>
      </x:c>
      <x:c r="AJ4239" s="18" t="n">
        <x:f>V4239*INDEX('07 Mode Capacity'!$P$6:$P$17,MATCH("AIR-"&amp;I4239,'07 Mode Capacity'!$C$6:$C$17,0))</x:f>
        <x:v>0</x:v>
      </x:c>
      <x:c r="AK4239" s="18" t="n">
        <x:f>Y4239*INDEX('07 Mode Capacity'!$P$6:$P$17,MATCH("OCEAN-"&amp;I4239,'07 Mode Capacity'!$C$6:$C$17,0))</x:f>
        <x:v>204.48465368996975</x:v>
      </x:c>
      <x:c r="AL4239" s="18" t="n">
        <x:f>AB4239*INDEX('07 Mode Capacity'!$P$6:$P$17,MATCH("LAND-"&amp;I4239,'07 Mode Capacity'!$C$6:$C$17,0))</x:f>
        <x:v>0</x:v>
      </x:c>
      <x:c r="AM4239" s="18" t="n">
        <x:f>AE4239*INDEX('07 Mode Capacity'!$P$6:$P$17,MATCH("INLAND-"&amp;I4239,'07 Mode Capacity'!$C$6:$C$17,0))</x:f>
        <x:v>117.83041538420208</x:v>
      </x:c>
      <x:c r="AN4239" s="18" t="n">
        <x:f>SUM(AJ4239:AM4239)</x:f>
        <x:v>322.31506907417184</x:v>
      </x:c>
      <x:c r="AO4239" s="17" t="n">
        <x:f>IF(N4239=0,1,AN4239/N4239)</x:f>
        <x:v>0.12790280518816344</x:v>
      </x:c>
      <x:c r="AP4239" s="11" t="str">
        <x:f>IF(AO4239&gt;='01 Controls'!$E$16,"PASS","FAIL")</x:f>
        <x:v>FAIL</x:v>
      </x:c>
      <x:c r="AQ4239" s="11" t="str">
        <x:v>UNQUANTIFIED</x:v>
      </x:c>
      <x:c r="AR4239" s="11" t="str">
        <x:v>Position-class planning record; serial item and receiver open</x:v>
      </x:c>
      <x:c r="AS4239" s="26"/>
      <x:c r="AT4239" s="26"/>
    </x:row>
    <x:row r="4240">
      <x:c r="C4240" s="11" t="str">
        <x:v>G2-M-SSG-LIN-18</x:v>
      </x:c>
      <x:c r="D4240" s="11" t="str">
        <x:v>G2</x:v>
      </x:c>
      <x:c r="E4240" s="11" t="str">
        <x:v>Regional flood and displacement</x:v>
      </x:c>
      <x:c r="F4240" s="11" t="str">
        <x:v>M-SSG</x:v>
      </x:c>
      <x:c r="G4240" s="11" t="str">
        <x:v>Ocean sustainment group</x:v>
      </x:c>
      <x:c r="H4240" s="11" t="str">
        <x:v>LIN-18</x:v>
      </x:c>
      <x:c r="I4240" s="19" t="n">
        <x:v>72</x:v>
      </x:c>
      <x:c r="J4240" s="21" t="n">
        <x:v>8</x:v>
      </x:c>
      <x:c r="K4240" s="18" t="n">
        <x:f>'05 Cargo Register'!K208</x:f>
        <x:v>168</x:v>
      </x:c>
      <x:c r="L4240" s="18" t="n">
        <x:f>'05 Cargo Register'!N208</x:f>
        <x:v>12</x:v>
      </x:c>
      <x:c r="M4240" s="18" t="n">
        <x:f>'05 Cargo Register'!O208</x:f>
        <x:v>528</x:v>
      </x:c>
      <x:c r="N4240" s="18" t="n">
        <x:f>J4240*K4240</x:f>
        <x:v>1344</x:v>
      </x:c>
      <x:c r="O4240" s="18" t="n">
        <x:f>J4240*L4240</x:f>
        <x:v>96</x:v>
      </x:c>
      <x:c r="P4240" s="18" t="n">
        <x:f>J4240*M4240</x:f>
        <x:v>4224</x:v>
      </x:c>
      <x:c r="Q4240" s="22" t="n">
        <x:f>'01 Controls'!$E$31*'02 Cargo Classes'!$M$13</x:f>
        <x:v>0</x:v>
      </x:c>
      <x:c r="R4240" s="22" t="n">
        <x:f>'01 Controls'!$F$31*'02 Cargo Classes'!$N$13</x:f>
        <x:v>0.8999999999999999</x:v>
      </x:c>
      <x:c r="S4240" s="22" t="n">
        <x:f>'01 Controls'!$G$31*'02 Cargo Classes'!$O$13</x:f>
        <x:v>0</x:v>
      </x:c>
      <x:c r="T4240" s="22" t="n">
        <x:f>'01 Controls'!$H$31*'02 Cargo Classes'!$P$13</x:f>
        <x:v>0.1</x:v>
      </x:c>
      <x:c r="U4240" s="22" t="n">
        <x:f>SUM(Q4240:T4240)</x:f>
        <x:v>0.9999999999999999</x:v>
      </x:c>
      <x:c r="V4240" s="18" t="n">
        <x:f>IF(U4240=0,0,N4240*Q4240/U4240)</x:f>
        <x:v>0</x:v>
      </x:c>
      <x:c r="W4240" s="18" t="n">
        <x:f>IF(U4240=0,0,P4240*Q4240/U4240)</x:f>
        <x:v>0</x:v>
      </x:c>
      <x:c r="X4240" s="18" t="n">
        <x:f>MAX(V4240,W4240*'01 Controls'!$E$12)</x:f>
        <x:v>0</x:v>
      </x:c>
      <x:c r="Y4240" s="18" t="n">
        <x:f>IF(U4240=0,0,N4240*R4240/U4240)</x:f>
        <x:v>1209.6000000000001</x:v>
      </x:c>
      <x:c r="Z4240" s="18" t="n">
        <x:f>IF(U4240=0,0,P4240*R4240/U4240)</x:f>
        <x:v>3801.6</x:v>
      </x:c>
      <x:c r="AA4240" s="18" t="n">
        <x:f>MAX(Y4240,Z4240*'01 Controls'!$E$13)</x:f>
        <x:v>1209.6000000000001</x:v>
      </x:c>
      <x:c r="AB4240" s="18" t="n">
        <x:f>IF(U4240=0,0,N4240*S4240/U4240)</x:f>
        <x:v>0</x:v>
      </x:c>
      <x:c r="AC4240" s="18" t="n">
        <x:f>IF(U4240=0,0,P4240*S4240/U4240)</x:f>
        <x:v>0</x:v>
      </x:c>
      <x:c r="AD4240" s="18" t="n">
        <x:f>MAX(AB4240,AC4240*'01 Controls'!$E$14)</x:f>
        <x:v>0</x:v>
      </x:c>
      <x:c r="AE4240" s="18" t="n">
        <x:f>IF(U4240=0,0,N4240*T4240/U4240)</x:f>
        <x:v>134.40000000000003</x:v>
      </x:c>
      <x:c r="AF4240" s="18" t="n">
        <x:f>IF(U4240=0,0,P4240*T4240/U4240)</x:f>
        <x:v>422.4000000000001</x:v>
      </x:c>
      <x:c r="AG4240" s="18" t="n">
        <x:f>MAX(AE4240,AF4240*'01 Controls'!$E$15)</x:f>
        <x:v>134.40000000000003</x:v>
      </x:c>
      <x:c r="AH4240" s="18" t="n">
        <x:f>SUM(V4240,Y4240,AB4240,AE4240)</x:f>
        <x:v>1344.0000000000002</x:v>
      </x:c>
      <x:c r="AI4240" s="18" t="n">
        <x:f>N4240-AH4240</x:f>
        <x:v>-2.2737367544323206e-13</x:v>
      </x:c>
      <x:c r="AJ4240" s="18" t="n">
        <x:f>V4240*INDEX('07 Mode Capacity'!$P$6:$P$17,MATCH("AIR-"&amp;I4240,'07 Mode Capacity'!$C$6:$C$17,0))</x:f>
        <x:v>0</x:v>
      </x:c>
      <x:c r="AK4240" s="18" t="n">
        <x:f>Y4240*INDEX('07 Mode Capacity'!$P$6:$P$17,MATCH("OCEAN-"&amp;I4240,'07 Mode Capacity'!$C$6:$C$17,0))</x:f>
        <x:v>946.8361463250876</x:v>
      </x:c>
      <x:c r="AL4240" s="18" t="n">
        <x:f>AB4240*INDEX('07 Mode Capacity'!$P$6:$P$17,MATCH("LAND-"&amp;I4240,'07 Mode Capacity'!$C$6:$C$17,0))</x:f>
        <x:v>0</x:v>
      </x:c>
      <x:c r="AM4240" s="18" t="n">
        <x:f>AE4240*INDEX('07 Mode Capacity'!$P$6:$P$17,MATCH("INLAND-"&amp;I4240,'07 Mode Capacity'!$C$6:$C$17,0))</x:f>
        <x:v>134.40000000000003</x:v>
      </x:c>
      <x:c r="AN4240" s="18" t="n">
        <x:f>SUM(AJ4240:AM4240)</x:f>
        <x:v>1081.2361463250877</x:v>
      </x:c>
      <x:c r="AO4240" s="17" t="n">
        <x:f>IF(N4240=0,1,AN4240/N4240)</x:f>
        <x:v>0.8044911803014045</x:v>
      </x:c>
      <x:c r="AP4240" s="11" t="str">
        <x:f>IF(AO4240&gt;='01 Controls'!$E$16,"PASS","FAIL")</x:f>
        <x:v>FAIL</x:v>
      </x:c>
      <x:c r="AQ4240" s="11" t="str">
        <x:v>UNQUANTIFIED</x:v>
      </x:c>
      <x:c r="AR4240" s="11" t="str">
        <x:v>Position-class planning record; serial item and receiver open</x:v>
      </x:c>
      <x:c r="AS4240" s="26"/>
      <x:c r="AT4240" s="26"/>
    </x:row>
    <x:row r="4241">
      <x:c r="C4241" s="11" t="str">
        <x:v>G2-M-SSG-BLK-08</x:v>
      </x:c>
      <x:c r="D4241" s="11" t="str">
        <x:v>G2</x:v>
      </x:c>
      <x:c r="E4241" s="11" t="str">
        <x:v>Regional flood and displacement</x:v>
      </x:c>
      <x:c r="F4241" s="11" t="str">
        <x:v>M-SSG</x:v>
      </x:c>
      <x:c r="G4241" s="11" t="str">
        <x:v>Ocean sustainment group</x:v>
      </x:c>
      <x:c r="H4241" s="11" t="str">
        <x:v>BLK-08</x:v>
      </x:c>
      <x:c r="I4241" s="19" t="n">
        <x:v>48</x:v>
      </x:c>
      <x:c r="J4241" s="21" t="n">
        <x:v>8</x:v>
      </x:c>
      <x:c r="K4241" s="18" t="n">
        <x:f>'05 Cargo Register'!K209</x:f>
        <x:v>105</x:v>
      </x:c>
      <x:c r="L4241" s="18" t="n">
        <x:f>'05 Cargo Register'!N209</x:f>
        <x:v>17</x:v>
      </x:c>
      <x:c r="M4241" s="18" t="n">
        <x:f>'05 Cargo Register'!O209</x:f>
        <x:v>867</x:v>
      </x:c>
      <x:c r="N4241" s="18" t="n">
        <x:f>J4241*K4241</x:f>
        <x:v>840</x:v>
      </x:c>
      <x:c r="O4241" s="18" t="n">
        <x:f>J4241*L4241</x:f>
        <x:v>136</x:v>
      </x:c>
      <x:c r="P4241" s="18" t="n">
        <x:f>J4241*M4241</x:f>
        <x:v>6936</x:v>
      </x:c>
      <x:c r="Q4241" s="22" t="n">
        <x:f>'01 Controls'!$E$31*'02 Cargo Classes'!$M$14</x:f>
        <x:v>0.15</x:v>
      </x:c>
      <x:c r="R4241" s="22" t="n">
        <x:f>'01 Controls'!$F$31*'02 Cargo Classes'!$N$14</x:f>
        <x:v>0.6000000000000001</x:v>
      </x:c>
      <x:c r="S4241" s="22" t="n">
        <x:f>'01 Controls'!$G$31*'02 Cargo Classes'!$O$14</x:f>
        <x:v>0</x:v>
      </x:c>
      <x:c r="T4241" s="22" t="n">
        <x:f>'01 Controls'!$H$31*'02 Cargo Classes'!$P$14</x:f>
        <x:v>0.05</x:v>
      </x:c>
      <x:c r="U4241" s="22" t="n">
        <x:f>SUM(Q4241:T4241)</x:f>
        <x:v>0.8000000000000002</x:v>
      </x:c>
      <x:c r="V4241" s="18" t="n">
        <x:f>IF(U4241=0,0,N4241*Q4241/U4241)</x:f>
        <x:v>157.49999999999997</x:v>
      </x:c>
      <x:c r="W4241" s="18" t="n">
        <x:f>IF(U4241=0,0,P4241*Q4241/U4241)</x:f>
        <x:v>1300.4999999999995</x:v>
      </x:c>
      <x:c r="X4241" s="18" t="n">
        <x:f>MAX(V4241,W4241*'01 Controls'!$E$12)</x:f>
        <x:v>325.1249999999999</x:v>
      </x:c>
      <x:c r="Y4241" s="18" t="n">
        <x:f>IF(U4241=0,0,N4241*R4241/U4241)</x:f>
        <x:v>630</x:v>
      </x:c>
      <x:c r="Z4241" s="18" t="n">
        <x:f>IF(U4241=0,0,P4241*R4241/U4241)</x:f>
        <x:v>5201.999999999999</x:v>
      </x:c>
      <x:c r="AA4241" s="18" t="n">
        <x:f>MAX(Y4241,Z4241*'01 Controls'!$E$13)</x:f>
        <x:v>780.2999999999998</x:v>
      </x:c>
      <x:c r="AB4241" s="18" t="n">
        <x:f>IF(U4241=0,0,N4241*S4241/U4241)</x:f>
        <x:v>0</x:v>
      </x:c>
      <x:c r="AC4241" s="18" t="n">
        <x:f>IF(U4241=0,0,P4241*S4241/U4241)</x:f>
        <x:v>0</x:v>
      </x:c>
      <x:c r="AD4241" s="18" t="n">
        <x:f>MAX(AB4241,AC4241*'01 Controls'!$E$14)</x:f>
        <x:v>0</x:v>
      </x:c>
      <x:c r="AE4241" s="18" t="n">
        <x:f>IF(U4241=0,0,N4241*T4241/U4241)</x:f>
        <x:v>52.49999999999999</x:v>
      </x:c>
      <x:c r="AF4241" s="18" t="n">
        <x:f>IF(U4241=0,0,P4241*T4241/U4241)</x:f>
        <x:v>433.49999999999994</x:v>
      </x:c>
      <x:c r="AG4241" s="18" t="n">
        <x:f>MAX(AE4241,AF4241*'01 Controls'!$E$15)</x:f>
        <x:v>78.02999999999999</x:v>
      </x:c>
      <x:c r="AH4241" s="18" t="n">
        <x:f>SUM(V4241,Y4241,AB4241,AE4241)</x:f>
        <x:v>840</x:v>
      </x:c>
      <x:c r="AI4241" s="18" t="n">
        <x:f>N4241-AH4241</x:f>
        <x:v>0</x:v>
      </x:c>
      <x:c r="AJ4241" s="18" t="n">
        <x:f>V4241*INDEX('07 Mode Capacity'!$P$6:$P$17,MATCH("AIR-"&amp;I4241,'07 Mode Capacity'!$C$6:$C$17,0))</x:f>
        <x:v>44.152866180563585</x:v>
      </x:c>
      <x:c r="AK4241" s="18" t="n">
        <x:f>Y4241*INDEX('07 Mode Capacity'!$P$6:$P$17,MATCH("OCEAN-"&amp;I4241,'07 Mode Capacity'!$C$6:$C$17,0))</x:f>
        <x:v>55.21085649629184</x:v>
      </x:c>
      <x:c r="AL4241" s="18" t="n">
        <x:f>AB4241*INDEX('07 Mode Capacity'!$P$6:$P$17,MATCH("LAND-"&amp;I4241,'07 Mode Capacity'!$C$6:$C$17,0))</x:f>
        <x:v>0</x:v>
      </x:c>
      <x:c r="AM4241" s="18" t="n">
        <x:f>AE4241*INDEX('07 Mode Capacity'!$P$6:$P$17,MATCH("INLAND-"&amp;I4241,'07 Mode Capacity'!$C$6:$C$17,0))</x:f>
        <x:v>33.13980432680684</x:v>
      </x:c>
      <x:c r="AN4241" s="18" t="n">
        <x:f>SUM(AJ4241:AM4241)</x:f>
        <x:v>132.50352700366227</x:v>
      </x:c>
      <x:c r="AO4241" s="17" t="n">
        <x:f>IF(N4241=0,1,AN4241/N4241)</x:f>
        <x:v>0.1577422940519789</x:v>
      </x:c>
      <x:c r="AP4241" s="11" t="str">
        <x:f>IF(AO4241&gt;='01 Controls'!$E$16,"PASS","FAIL")</x:f>
        <x:v>FAIL</x:v>
      </x:c>
      <x:c r="AQ4241" s="11" t="str">
        <x:v>UNQUANTIFIED</x:v>
      </x:c>
      <x:c r="AR4241" s="11" t="str">
        <x:v>Position-class planning record; serial item and receiver open</x:v>
      </x:c>
      <x:c r="AS4241" s="26"/>
      <x:c r="AT4241" s="26"/>
    </x:row>
    <x:row r="4242">
      <x:c r="C4242" s="11" t="str">
        <x:v>G2-M-SSG-OOG-80</x:v>
      </x:c>
      <x:c r="D4242" s="11" t="str">
        <x:v>G2</x:v>
      </x:c>
      <x:c r="E4242" s="11" t="str">
        <x:v>Regional flood and displacement</x:v>
      </x:c>
      <x:c r="F4242" s="11" t="str">
        <x:v>M-SSG</x:v>
      </x:c>
      <x:c r="G4242" s="11" t="str">
        <x:v>Ocean sustainment group</x:v>
      </x:c>
      <x:c r="H4242" s="11" t="str">
        <x:v>OOG-80</x:v>
      </x:c>
      <x:c r="I4242" s="19" t="n">
        <x:v>72</x:v>
      </x:c>
      <x:c r="J4242" s="21" t="n">
        <x:v>8</x:v>
      </x:c>
      <x:c r="K4242" s="18" t="n">
        <x:f>'05 Cargo Register'!K210</x:f>
        <x:v>420</x:v>
      </x:c>
      <x:c r="L4242" s="18" t="n">
        <x:f>'05 Cargo Register'!N210</x:f>
        <x:v>7</x:v>
      </x:c>
      <x:c r="M4242" s="18" t="n">
        <x:f>'05 Cargo Register'!O210</x:f>
        <x:v>1232</x:v>
      </x:c>
      <x:c r="N4242" s="18" t="n">
        <x:f>J4242*K4242</x:f>
        <x:v>3360</x:v>
      </x:c>
      <x:c r="O4242" s="18" t="n">
        <x:f>J4242*L4242</x:f>
        <x:v>56</x:v>
      </x:c>
      <x:c r="P4242" s="18" t="n">
        <x:f>J4242*M4242</x:f>
        <x:v>9856</x:v>
      </x:c>
      <x:c r="Q4242" s="22" t="n">
        <x:f>'01 Controls'!$E$31*'02 Cargo Classes'!$M$15</x:f>
        <x:v>0</x:v>
      </x:c>
      <x:c r="R4242" s="22" t="n">
        <x:f>'01 Controls'!$F$31*'02 Cargo Classes'!$N$15</x:f>
        <x:v>1.5</x:v>
      </x:c>
      <x:c r="S4242" s="22" t="n">
        <x:f>'01 Controls'!$G$31*'02 Cargo Classes'!$O$15</x:f>
        <x:v>0</x:v>
      </x:c>
      <x:c r="T4242" s="22" t="n">
        <x:f>'01 Controls'!$H$31*'02 Cargo Classes'!$P$15</x:f>
        <x:v>0.05</x:v>
      </x:c>
      <x:c r="U4242" s="22" t="n">
        <x:f>SUM(Q4242:T4242)</x:f>
        <x:v>1.55</x:v>
      </x:c>
      <x:c r="V4242" s="18" t="n">
        <x:f>IF(U4242=0,0,N4242*Q4242/U4242)</x:f>
        <x:v>0</x:v>
      </x:c>
      <x:c r="W4242" s="18" t="n">
        <x:f>IF(U4242=0,0,P4242*Q4242/U4242)</x:f>
        <x:v>0</x:v>
      </x:c>
      <x:c r="X4242" s="18" t="n">
        <x:f>MAX(V4242,W4242*'01 Controls'!$E$12)</x:f>
        <x:v>0</x:v>
      </x:c>
      <x:c r="Y4242" s="18" t="n">
        <x:f>IF(U4242=0,0,N4242*R4242/U4242)</x:f>
        <x:v>3251.6129032258063</x:v>
      </x:c>
      <x:c r="Z4242" s="18" t="n">
        <x:f>IF(U4242=0,0,P4242*R4242/U4242)</x:f>
        <x:v>9538.064516129032</x:v>
      </x:c>
      <x:c r="AA4242" s="18" t="n">
        <x:f>MAX(Y4242,Z4242*'01 Controls'!$E$13)</x:f>
        <x:v>3251.6129032258063</x:v>
      </x:c>
      <x:c r="AB4242" s="18" t="n">
        <x:f>IF(U4242=0,0,N4242*S4242/U4242)</x:f>
        <x:v>0</x:v>
      </x:c>
      <x:c r="AC4242" s="18" t="n">
        <x:f>IF(U4242=0,0,P4242*S4242/U4242)</x:f>
        <x:v>0</x:v>
      </x:c>
      <x:c r="AD4242" s="18" t="n">
        <x:f>MAX(AB4242,AC4242*'01 Controls'!$E$14)</x:f>
        <x:v>0</x:v>
      </x:c>
      <x:c r="AE4242" s="18" t="n">
        <x:f>IF(U4242=0,0,N4242*T4242/U4242)</x:f>
        <x:v>108.38709677419355</x:v>
      </x:c>
      <x:c r="AF4242" s="18" t="n">
        <x:f>IF(U4242=0,0,P4242*T4242/U4242)</x:f>
        <x:v>317.93548387096774</x:v>
      </x:c>
      <x:c r="AG4242" s="18" t="n">
        <x:f>MAX(AE4242,AF4242*'01 Controls'!$E$15)</x:f>
        <x:v>108.38709677419355</x:v>
      </x:c>
      <x:c r="AH4242" s="18" t="n">
        <x:f>SUM(V4242,Y4242,AB4242,AE4242)</x:f>
        <x:v>3360</x:v>
      </x:c>
      <x:c r="AI4242" s="18" t="n">
        <x:f>N4242-AH4242</x:f>
        <x:v>0</x:v>
      </x:c>
      <x:c r="AJ4242" s="18" t="n">
        <x:f>V4242*INDEX('07 Mode Capacity'!$P$6:$P$17,MATCH("AIR-"&amp;I4242,'07 Mode Capacity'!$C$6:$C$17,0))</x:f>
        <x:v>0</x:v>
      </x:c>
      <x:c r="AK4242" s="18" t="n">
        <x:f>Y4242*INDEX('07 Mode Capacity'!$P$6:$P$17,MATCH("OCEAN-"&amp;I4242,'07 Mode Capacity'!$C$6:$C$17,0))</x:f>
        <x:v>2545.258457863138</x:v>
      </x:c>
      <x:c r="AL4242" s="18" t="n">
        <x:f>AB4242*INDEX('07 Mode Capacity'!$P$6:$P$17,MATCH("LAND-"&amp;I4242,'07 Mode Capacity'!$C$6:$C$17,0))</x:f>
        <x:v>0</x:v>
      </x:c>
      <x:c r="AM4242" s="18" t="n">
        <x:f>AE4242*INDEX('07 Mode Capacity'!$P$6:$P$17,MATCH("INLAND-"&amp;I4242,'07 Mode Capacity'!$C$6:$C$17,0))</x:f>
        <x:v>108.38709677419355</x:v>
      </x:c>
      <x:c r="AN4242" s="18" t="n">
        <x:f>SUM(AJ4242:AM4242)</x:f>
        <x:v>2653.6455546373318</x:v>
      </x:c>
      <x:c r="AO4242" s="17" t="n">
        <x:f>IF(N4242=0,1,AN4242/N4242)</x:f>
        <x:v>0.7897754626896821</x:v>
      </x:c>
      <x:c r="AP4242" s="11" t="str">
        <x:f>IF(AO4242&gt;='01 Controls'!$E$16,"PASS","FAIL")</x:f>
        <x:v>FAIL</x:v>
      </x:c>
      <x:c r="AQ4242" s="11" t="str">
        <x:v>UNQUANTIFIED</x:v>
      </x:c>
      <x:c r="AR4242" s="11" t="str">
        <x:v>Position-class planning record; serial item and receiver open</x:v>
      </x:c>
      <x:c r="AS4242" s="26"/>
      <x:c r="AT4242" s="26"/>
    </x:row>
    <x:row r="4243">
      <x:c r="C4243" s="11" t="str">
        <x:v>G2-I-CUG-APL-45</x:v>
      </x:c>
      <x:c r="D4243" s="11" t="str">
        <x:v>G2</x:v>
      </x:c>
      <x:c r="E4243" s="11" t="str">
        <x:v>Regional flood and displacement</x:v>
      </x:c>
      <x:c r="F4243" s="11" t="str">
        <x:v>I-CUG</x:v>
      </x:c>
      <x:c r="G4243" s="11" t="str">
        <x:v>Communications utility group</x:v>
      </x:c>
      <x:c r="H4243" s="11" t="str">
        <x:v>APL-45</x:v>
      </x:c>
      <x:c r="I4243" s="19" t="n">
        <x:v>24</x:v>
      </x:c>
      <x:c r="J4243" s="21" t="n">
        <x:v>8</x:v>
      </x:c>
      <x:c r="K4243" s="18" t="n">
        <x:f>'05 Cargo Register'!K211</x:f>
        <x:v>720</x:v>
      </x:c>
      <x:c r="L4243" s="18" t="n">
        <x:f>'05 Cargo Register'!N211</x:f>
        <x:v>189</x:v>
      </x:c>
      <x:c r="M4243" s="18" t="n">
        <x:f>'05 Cargo Register'!O211</x:f>
        <x:v>1417.5</x:v>
      </x:c>
      <x:c r="N4243" s="18" t="n">
        <x:f>J4243*K4243</x:f>
        <x:v>5760</x:v>
      </x:c>
      <x:c r="O4243" s="18" t="n">
        <x:f>J4243*L4243</x:f>
        <x:v>1512</x:v>
      </x:c>
      <x:c r="P4243" s="18" t="n">
        <x:f>J4243*M4243</x:f>
        <x:v>11340</x:v>
      </x:c>
      <x:c r="Q4243" s="22" t="n">
        <x:f>'01 Controls'!$E$31*'02 Cargo Classes'!$M$6</x:f>
        <x:v>0.44999999999999996</x:v>
      </x:c>
      <x:c r="R4243" s="22" t="n">
        <x:f>'01 Controls'!$F$31*'02 Cargo Classes'!$N$6</x:f>
        <x:v>0.30000000000000004</x:v>
      </x:c>
      <x:c r="S4243" s="22" t="n">
        <x:f>'01 Controls'!$G$31*'02 Cargo Classes'!$O$6</x:f>
        <x:v>0</x:v>
      </x:c>
      <x:c r="T4243" s="22" t="n">
        <x:f>'01 Controls'!$H$31*'02 Cargo Classes'!$P$6</x:f>
        <x:v>0.03</x:v>
      </x:c>
      <x:c r="U4243" s="22" t="n">
        <x:f>SUM(Q4243:T4243)</x:f>
        <x:v>0.78</x:v>
      </x:c>
      <x:c r="V4243" s="18" t="n">
        <x:f>IF(U4243=0,0,N4243*Q4243/U4243)</x:f>
        <x:v>3323.0769230769224</x:v>
      </x:c>
      <x:c r="W4243" s="18" t="n">
        <x:f>IF(U4243=0,0,P4243*Q4243/U4243)</x:f>
        <x:v>6542.307692307691</x:v>
      </x:c>
      <x:c r="X4243" s="18" t="n">
        <x:f>MAX(V4243,W4243*'01 Controls'!$E$12)</x:f>
        <x:v>3323.0769230769224</x:v>
      </x:c>
      <x:c r="Y4243" s="18" t="n">
        <x:f>IF(U4243=0,0,N4243*R4243/U4243)</x:f>
        <x:v>2215.3846153846157</x:v>
      </x:c>
      <x:c r="Z4243" s="18" t="n">
        <x:f>IF(U4243=0,0,P4243*R4243/U4243)</x:f>
        <x:v>4361.538461538462</x:v>
      </x:c>
      <x:c r="AA4243" s="18" t="n">
        <x:f>MAX(Y4243,Z4243*'01 Controls'!$E$13)</x:f>
        <x:v>2215.3846153846157</x:v>
      </x:c>
      <x:c r="AB4243" s="18" t="n">
        <x:f>IF(U4243=0,0,N4243*S4243/U4243)</x:f>
        <x:v>0</x:v>
      </x:c>
      <x:c r="AC4243" s="18" t="n">
        <x:f>IF(U4243=0,0,P4243*S4243/U4243)</x:f>
        <x:v>0</x:v>
      </x:c>
      <x:c r="AD4243" s="18" t="n">
        <x:f>MAX(AB4243,AC4243*'01 Controls'!$E$14)</x:f>
        <x:v>0</x:v>
      </x:c>
      <x:c r="AE4243" s="18" t="n">
        <x:f>IF(U4243=0,0,N4243*T4243/U4243)</x:f>
        <x:v>221.53846153846152</x:v>
      </x:c>
      <x:c r="AF4243" s="18" t="n">
        <x:f>IF(U4243=0,0,P4243*T4243/U4243)</x:f>
        <x:v>436.15384615384613</x:v>
      </x:c>
      <x:c r="AG4243" s="18" t="n">
        <x:f>MAX(AE4243,AF4243*'01 Controls'!$E$15)</x:f>
        <x:v>221.53846153846152</x:v>
      </x:c>
      <x:c r="AH4243" s="18" t="n">
        <x:f>SUM(V4243,Y4243,AB4243,AE4243)</x:f>
        <x:v>5760</x:v>
      </x:c>
      <x:c r="AI4243" s="18" t="n">
        <x:f>N4243-AH4243</x:f>
        <x:v>0</x:v>
      </x:c>
      <x:c r="AJ4243" s="18" t="n">
        <x:f>V4243*INDEX('07 Mode Capacity'!$P$6:$P$17,MATCH("AIR-"&amp;I4243,'07 Mode Capacity'!$C$6:$C$17,0))</x:f>
        <x:v>674.2990562030124</x:v>
      </x:c>
      <x:c r="AK4243" s="18" t="n">
        <x:f>Y4243*INDEX('07 Mode Capacity'!$P$6:$P$17,MATCH("OCEAN-"&amp;I4243,'07 Mode Capacity'!$C$6:$C$17,0))</x:f>
        <x:v>332.50497027197105</x:v>
      </x:c>
      <x:c r="AL4243" s="18" t="n">
        <x:f>AB4243*INDEX('07 Mode Capacity'!$P$6:$P$17,MATCH("LAND-"&amp;I4243,'07 Mode Capacity'!$C$6:$C$17,0))</x:f>
        <x:v>0</x:v>
      </x:c>
      <x:c r="AM4243" s="18" t="n">
        <x:f>AE4243*INDEX('07 Mode Capacity'!$P$6:$P$17,MATCH("INLAND-"&amp;I4243,'07 Mode Capacity'!$C$6:$C$17,0))</x:f>
        <x:v>221.53846153846152</x:v>
      </x:c>
      <x:c r="AN4243" s="18" t="n">
        <x:f>SUM(AJ4243:AM4243)</x:f>
        <x:v>1228.3424880134448</x:v>
      </x:c>
      <x:c r="AO4243" s="17" t="n">
        <x:f>IF(N4243=0,1,AN4243/N4243)</x:f>
        <x:v>0.21325390416900084</x:v>
      </x:c>
      <x:c r="AP4243" s="11" t="str">
        <x:f>IF(AO4243&gt;='01 Controls'!$E$16,"PASS","FAIL")</x:f>
        <x:v>FAIL</x:v>
      </x:c>
      <x:c r="AQ4243" s="11" t="str">
        <x:v>UNQUANTIFIED</x:v>
      </x:c>
      <x:c r="AR4243" s="11" t="str">
        <x:v>Position-class planning record; serial item and receiver open</x:v>
      </x:c>
      <x:c r="AS4243" s="26"/>
      <x:c r="AT4243" s="26"/>
    </x:row>
    <x:row r="4244">
      <x:c r="C4244" s="11" t="str">
        <x:v>G2-I-CUG-ISO-18</x:v>
      </x:c>
      <x:c r="D4244" s="11" t="str">
        <x:v>G2</x:v>
      </x:c>
      <x:c r="E4244" s="11" t="str">
        <x:v>Regional flood and displacement</x:v>
      </x:c>
      <x:c r="F4244" s="11" t="str">
        <x:v>I-CUG</x:v>
      </x:c>
      <x:c r="G4244" s="11" t="str">
        <x:v>Communications utility group</x:v>
      </x:c>
      <x:c r="H4244" s="11" t="str">
        <x:v>ISO-18</x:v>
      </x:c>
      <x:c r="I4244" s="19" t="n">
        <x:v>48</x:v>
      </x:c>
      <x:c r="J4244" s="21" t="n">
        <x:v>8</x:v>
      </x:c>
      <x:c r="K4244" s="18" t="n">
        <x:f>'05 Cargo Register'!K212</x:f>
        <x:v>900</x:v>
      </x:c>
      <x:c r="L4244" s="18" t="n">
        <x:f>'05 Cargo Register'!N212</x:f>
        <x:v>59</x:v>
      </x:c>
      <x:c r="M4244" s="18" t="n">
        <x:f>'05 Cargo Register'!O212</x:f>
        <x:v>1557.6000000000001</x:v>
      </x:c>
      <x:c r="N4244" s="18" t="n">
        <x:f>J4244*K4244</x:f>
        <x:v>7200</x:v>
      </x:c>
      <x:c r="O4244" s="18" t="n">
        <x:f>J4244*L4244</x:f>
        <x:v>472</x:v>
      </x:c>
      <x:c r="P4244" s="18" t="n">
        <x:f>J4244*M4244</x:f>
        <x:v>12460.800000000001</x:v>
      </x:c>
      <x:c r="Q4244" s="22" t="n">
        <x:f>'01 Controls'!$E$31*'02 Cargo Classes'!$M$7</x:f>
        <x:v>0.03</x:v>
      </x:c>
      <x:c r="R4244" s="22" t="n">
        <x:f>'01 Controls'!$F$31*'02 Cargo Classes'!$N$7</x:f>
        <x:v>0.75</x:v>
      </x:c>
      <x:c r="S4244" s="22" t="n">
        <x:f>'01 Controls'!$G$31*'02 Cargo Classes'!$O$7</x:f>
        <x:v>0</x:v>
      </x:c>
      <x:c r="T4244" s="22" t="n">
        <x:f>'01 Controls'!$H$31*'02 Cargo Classes'!$P$7</x:f>
        <x:v>0.08000000000000002</x:v>
      </x:c>
      <x:c r="U4244" s="22" t="n">
        <x:f>SUM(Q4244:T4244)</x:f>
        <x:v>0.8600000000000001</x:v>
      </x:c>
      <x:c r="V4244" s="18" t="n">
        <x:f>IF(U4244=0,0,N4244*Q4244/U4244)</x:f>
        <x:v>251.16279069767438</x:v>
      </x:c>
      <x:c r="W4244" s="18" t="n">
        <x:f>IF(U4244=0,0,P4244*Q4244/U4244)</x:f>
        <x:v>434.67906976744183</x:v>
      </x:c>
      <x:c r="X4244" s="18" t="n">
        <x:f>MAX(V4244,W4244*'01 Controls'!$E$12)</x:f>
        <x:v>251.16279069767438</x:v>
      </x:c>
      <x:c r="Y4244" s="18" t="n">
        <x:f>IF(U4244=0,0,N4244*R4244/U4244)</x:f>
        <x:v>6279.06976744186</x:v>
      </x:c>
      <x:c r="Z4244" s="18" t="n">
        <x:f>IF(U4244=0,0,P4244*R4244/U4244)</x:f>
        <x:v>10866.976744186046</x:v>
      </x:c>
      <x:c r="AA4244" s="18" t="n">
        <x:f>MAX(Y4244,Z4244*'01 Controls'!$E$13)</x:f>
        <x:v>6279.06976744186</x:v>
      </x:c>
      <x:c r="AB4244" s="18" t="n">
        <x:f>IF(U4244=0,0,N4244*S4244/U4244)</x:f>
        <x:v>0</x:v>
      </x:c>
      <x:c r="AC4244" s="18" t="n">
        <x:f>IF(U4244=0,0,P4244*S4244/U4244)</x:f>
        <x:v>0</x:v>
      </x:c>
      <x:c r="AD4244" s="18" t="n">
        <x:f>MAX(AB4244,AC4244*'01 Controls'!$E$14)</x:f>
        <x:v>0</x:v>
      </x:c>
      <x:c r="AE4244" s="18" t="n">
        <x:f>IF(U4244=0,0,N4244*T4244/U4244)</x:f>
        <x:v>669.7674418604652</x:v>
      </x:c>
      <x:c r="AF4244" s="18" t="n">
        <x:f>IF(U4244=0,0,P4244*T4244/U4244)</x:f>
        <x:v>1159.1441860465118</x:v>
      </x:c>
      <x:c r="AG4244" s="18" t="n">
        <x:f>MAX(AE4244,AF4244*'01 Controls'!$E$15)</x:f>
        <x:v>669.7674418604652</x:v>
      </x:c>
      <x:c r="AH4244" s="18" t="n">
        <x:f>SUM(V4244,Y4244,AB4244,AE4244)</x:f>
        <x:v>7200</x:v>
      </x:c>
      <x:c r="AI4244" s="18" t="n">
        <x:f>N4244-AH4244</x:f>
        <x:v>0</x:v>
      </x:c>
      <x:c r="AJ4244" s="18" t="n">
        <x:f>V4244*INDEX('07 Mode Capacity'!$P$6:$P$17,MATCH("AIR-"&amp;I4244,'07 Mode Capacity'!$C$6:$C$17,0))</x:f>
        <x:v>70.40988626800838</x:v>
      </x:c>
      <x:c r="AK4244" s="18" t="n">
        <x:f>Y4244*INDEX('07 Mode Capacity'!$P$6:$P$17,MATCH("OCEAN-"&amp;I4244,'07 Mode Capacity'!$C$6:$C$17,0))</x:f>
        <x:v>550.2743172387891</x:v>
      </x:c>
      <x:c r="AL4244" s="18" t="n">
        <x:f>AB4244*INDEX('07 Mode Capacity'!$P$6:$P$17,MATCH("LAND-"&amp;I4244,'07 Mode Capacity'!$C$6:$C$17,0))</x:f>
        <x:v>0</x:v>
      </x:c>
      <x:c r="AM4244" s="18" t="n">
        <x:f>AE4244*INDEX('07 Mode Capacity'!$P$6:$P$17,MATCH("INLAND-"&amp;I4244,'07 Mode Capacity'!$C$6:$C$17,0))</x:f>
        <x:v>422.78022795660564</x:v>
      </x:c>
      <x:c r="AN4244" s="18" t="n">
        <x:f>SUM(AJ4244:AM4244)</x:f>
        <x:v>1043.4644314634031</x:v>
      </x:c>
      <x:c r="AO4244" s="17" t="n">
        <x:f>IF(N4244=0,1,AN4244/N4244)</x:f>
        <x:v>0.1449256154810282</x:v>
      </x:c>
      <x:c r="AP4244" s="11" t="str">
        <x:f>IF(AO4244&gt;='01 Controls'!$E$16,"PASS","FAIL")</x:f>
        <x:v>FAIL</x:v>
      </x:c>
      <x:c r="AQ4244" s="11" t="str">
        <x:v>UNQUANTIFIED</x:v>
      </x:c>
      <x:c r="AR4244" s="11" t="str">
        <x:v>Position-class planning record; serial item and receiver open</x:v>
      </x:c>
      <x:c r="AS4244" s="26"/>
      <x:c r="AT4244" s="26"/>
    </x:row>
    <x:row r="4245">
      <x:c r="C4245" s="11" t="str">
        <x:v>G2-I-CUG-COL-12</x:v>
      </x:c>
      <x:c r="D4245" s="11" t="str">
        <x:v>G2</x:v>
      </x:c>
      <x:c r="E4245" s="11" t="str">
        <x:v>Regional flood and displacement</x:v>
      </x:c>
      <x:c r="F4245" s="11" t="str">
        <x:v>I-CUG</x:v>
      </x:c>
      <x:c r="G4245" s="11" t="str">
        <x:v>Communications utility group</x:v>
      </x:c>
      <x:c r="H4245" s="11" t="str">
        <x:v>COL-12</x:v>
      </x:c>
      <x:c r="I4245" s="19" t="n">
        <x:v>24</x:v>
      </x:c>
      <x:c r="J4245" s="21" t="n">
        <x:v>8</x:v>
      </x:c>
      <x:c r="K4245" s="18" t="n">
        <x:f>'05 Cargo Register'!K213</x:f>
        <x:v>180</x:v>
      </x:c>
      <x:c r="L4245" s="18" t="n">
        <x:f>'05 Cargo Register'!N213</x:f>
        <x:v>19</x:v>
      </x:c>
      <x:c r="M4245" s="18" t="n">
        <x:f>'05 Cargo Register'!O213</x:f>
        <x:v>501.6</x:v>
      </x:c>
      <x:c r="N4245" s="18" t="n">
        <x:f>J4245*K4245</x:f>
        <x:v>1440</x:v>
      </x:c>
      <x:c r="O4245" s="18" t="n">
        <x:f>J4245*L4245</x:f>
        <x:v>152</x:v>
      </x:c>
      <x:c r="P4245" s="18" t="n">
        <x:f>J4245*M4245</x:f>
        <x:v>4012.8</x:v>
      </x:c>
      <x:c r="Q4245" s="22" t="n">
        <x:f>'01 Controls'!$E$31*'02 Cargo Classes'!$M$8</x:f>
        <x:v>0.3</x:v>
      </x:c>
      <x:c r="R4245" s="22" t="n">
        <x:f>'01 Controls'!$F$31*'02 Cargo Classes'!$N$8</x:f>
        <x:v>0.5249999999999999</x:v>
      </x:c>
      <x:c r="S4245" s="22" t="n">
        <x:f>'01 Controls'!$G$31*'02 Cargo Classes'!$O$8</x:f>
        <x:v>0</x:v>
      </x:c>
      <x:c r="T4245" s="22" t="n">
        <x:f>'01 Controls'!$H$31*'02 Cargo Classes'!$P$8</x:f>
        <x:v>0.020000000000000004</x:v>
      </x:c>
      <x:c r="U4245" s="22" t="n">
        <x:f>SUM(Q4245:T4245)</x:f>
        <x:v>0.845</x:v>
      </x:c>
      <x:c r="V4245" s="18" t="n">
        <x:f>IF(U4245=0,0,N4245*Q4245/U4245)</x:f>
        <x:v>511.2426035502959</x:v>
      </x:c>
      <x:c r="W4245" s="18" t="n">
        <x:f>IF(U4245=0,0,P4245*Q4245/U4245)</x:f>
        <x:v>1424.6627218934912</x:v>
      </x:c>
      <x:c r="X4245" s="18" t="n">
        <x:f>MAX(V4245,W4245*'01 Controls'!$E$12)</x:f>
        <x:v>511.2426035502959</x:v>
      </x:c>
      <x:c r="Y4245" s="18" t="n">
        <x:f>IF(U4245=0,0,N4245*R4245/U4245)</x:f>
        <x:v>894.6745562130177</x:v>
      </x:c>
      <x:c r="Z4245" s="18" t="n">
        <x:f>IF(U4245=0,0,P4245*R4245/U4245)</x:f>
        <x:v>2493.1597633136093</x:v>
      </x:c>
      <x:c r="AA4245" s="18" t="n">
        <x:f>MAX(Y4245,Z4245*'01 Controls'!$E$13)</x:f>
        <x:v>894.6745562130177</x:v>
      </x:c>
      <x:c r="AB4245" s="18" t="n">
        <x:f>IF(U4245=0,0,N4245*S4245/U4245)</x:f>
        <x:v>0</x:v>
      </x:c>
      <x:c r="AC4245" s="18" t="n">
        <x:f>IF(U4245=0,0,P4245*S4245/U4245)</x:f>
        <x:v>0</x:v>
      </x:c>
      <x:c r="AD4245" s="18" t="n">
        <x:f>MAX(AB4245,AC4245*'01 Controls'!$E$14)</x:f>
        <x:v>0</x:v>
      </x:c>
      <x:c r="AE4245" s="18" t="n">
        <x:f>IF(U4245=0,0,N4245*T4245/U4245)</x:f>
        <x:v>34.082840236686394</x:v>
      </x:c>
      <x:c r="AF4245" s="18" t="n">
        <x:f>IF(U4245=0,0,P4245*T4245/U4245)</x:f>
        <x:v>94.97751479289943</x:v>
      </x:c>
      <x:c r="AG4245" s="18" t="n">
        <x:f>MAX(AE4245,AF4245*'01 Controls'!$E$15)</x:f>
        <x:v>34.082840236686394</x:v>
      </x:c>
      <x:c r="AH4245" s="18" t="n">
        <x:f>SUM(V4245,Y4245,AB4245,AE4245)</x:f>
        <x:v>1440</x:v>
      </x:c>
      <x:c r="AI4245" s="18" t="n">
        <x:f>N4245-AH4245</x:f>
        <x:v>0</x:v>
      </x:c>
      <x:c r="AJ4245" s="18" t="n">
        <x:f>V4245*INDEX('07 Mode Capacity'!$P$6:$P$17,MATCH("AIR-"&amp;I4245,'07 Mode Capacity'!$C$6:$C$17,0))</x:f>
        <x:v>103.738316338925</x:v>
      </x:c>
      <x:c r="AK4245" s="18" t="n">
        <x:f>Y4245*INDEX('07 Mode Capacity'!$P$6:$P$17,MATCH("OCEAN-"&amp;I4245,'07 Mode Capacity'!$C$6:$C$17,0))</x:f>
        <x:v>134.2808533790652</x:v>
      </x:c>
      <x:c r="AL4245" s="18" t="n">
        <x:f>AB4245*INDEX('07 Mode Capacity'!$P$6:$P$17,MATCH("LAND-"&amp;I4245,'07 Mode Capacity'!$C$6:$C$17,0))</x:f>
        <x:v>0</x:v>
      </x:c>
      <x:c r="AM4245" s="18" t="n">
        <x:f>AE4245*INDEX('07 Mode Capacity'!$P$6:$P$17,MATCH("INLAND-"&amp;I4245,'07 Mode Capacity'!$C$6:$C$17,0))</x:f>
        <x:v>34.082840236686394</x:v>
      </x:c>
      <x:c r="AN4245" s="18" t="n">
        <x:f>SUM(AJ4245:AM4245)</x:f>
        <x:v>272.10200995467665</x:v>
      </x:c>
      <x:c r="AO4245" s="17" t="n">
        <x:f>IF(N4245=0,1,AN4245/N4245)</x:f>
        <x:v>0.18895972913519213</x:v>
      </x:c>
      <x:c r="AP4245" s="11" t="str">
        <x:f>IF(AO4245&gt;='01 Controls'!$E$16,"PASS","FAIL")</x:f>
        <x:v>FAIL</x:v>
      </x:c>
      <x:c r="AQ4245" s="11" t="str">
        <x:v>UNQUANTIFIED</x:v>
      </x:c>
      <x:c r="AR4245" s="11" t="str">
        <x:v>Position-class planning record; serial item and receiver open</x:v>
      </x:c>
      <x:c r="AS4245" s="26"/>
      <x:c r="AT4245" s="26"/>
    </x:row>
    <x:row r="4246">
      <x:c r="C4246" s="11" t="str">
        <x:v>G2-I-CUG-BAT-22</x:v>
      </x:c>
      <x:c r="D4246" s="11" t="str">
        <x:v>G2</x:v>
      </x:c>
      <x:c r="E4246" s="11" t="str">
        <x:v>Regional flood and displacement</x:v>
      </x:c>
      <x:c r="F4246" s="11" t="str">
        <x:v>I-CUG</x:v>
      </x:c>
      <x:c r="G4246" s="11" t="str">
        <x:v>Communications utility group</x:v>
      </x:c>
      <x:c r="H4246" s="11" t="str">
        <x:v>BAT-22</x:v>
      </x:c>
      <x:c r="I4246" s="19" t="n">
        <x:v>48</x:v>
      </x:c>
      <x:c r="J4246" s="21" t="n">
        <x:v>8</x:v>
      </x:c>
      <x:c r="K4246" s="18" t="n">
        <x:f>'05 Cargo Register'!K214</x:f>
        <x:v>180</x:v>
      </x:c>
      <x:c r="L4246" s="18" t="n">
        <x:f>'05 Cargo Register'!N214</x:f>
        <x:v>11</x:v>
      </x:c>
      <x:c r="M4246" s="18" t="n">
        <x:f>'05 Cargo Register'!O214</x:f>
        <x:v>290.40000000000003</x:v>
      </x:c>
      <x:c r="N4246" s="18" t="n">
        <x:f>J4246*K4246</x:f>
        <x:v>1440</x:v>
      </x:c>
      <x:c r="O4246" s="18" t="n">
        <x:f>J4246*L4246</x:f>
        <x:v>88</x:v>
      </x:c>
      <x:c r="P4246" s="18" t="n">
        <x:f>J4246*M4246</x:f>
        <x:v>2323.2000000000003</x:v>
      </x:c>
      <x:c r="Q4246" s="22" t="n">
        <x:f>'01 Controls'!$E$31*'02 Cargo Classes'!$M$9</x:f>
        <x:v>0</x:v>
      </x:c>
      <x:c r="R4246" s="22" t="n">
        <x:f>'01 Controls'!$F$31*'02 Cargo Classes'!$N$9</x:f>
        <x:v>0.75</x:v>
      </x:c>
      <x:c r="S4246" s="22" t="n">
        <x:f>'01 Controls'!$G$31*'02 Cargo Classes'!$O$9</x:f>
        <x:v>0</x:v>
      </x:c>
      <x:c r="T4246" s="22" t="n">
        <x:f>'01 Controls'!$H$31*'02 Cargo Classes'!$P$9</x:f>
        <x:v>0.05</x:v>
      </x:c>
      <x:c r="U4246" s="22" t="n">
        <x:f>SUM(Q4246:T4246)</x:f>
        <x:v>0.8</x:v>
      </x:c>
      <x:c r="V4246" s="18" t="n">
        <x:f>IF(U4246=0,0,N4246*Q4246/U4246)</x:f>
        <x:v>0</x:v>
      </x:c>
      <x:c r="W4246" s="18" t="n">
        <x:f>IF(U4246=0,0,P4246*Q4246/U4246)</x:f>
        <x:v>0</x:v>
      </x:c>
      <x:c r="X4246" s="18" t="n">
        <x:f>MAX(V4246,W4246*'01 Controls'!$E$12)</x:f>
        <x:v>0</x:v>
      </x:c>
      <x:c r="Y4246" s="18" t="n">
        <x:f>IF(U4246=0,0,N4246*R4246/U4246)</x:f>
        <x:v>1350</x:v>
      </x:c>
      <x:c r="Z4246" s="18" t="n">
        <x:f>IF(U4246=0,0,P4246*R4246/U4246)</x:f>
        <x:v>2178</x:v>
      </x:c>
      <x:c r="AA4246" s="18" t="n">
        <x:f>MAX(Y4246,Z4246*'01 Controls'!$E$13)</x:f>
        <x:v>1350</x:v>
      </x:c>
      <x:c r="AB4246" s="18" t="n">
        <x:f>IF(U4246=0,0,N4246*S4246/U4246)</x:f>
        <x:v>0</x:v>
      </x:c>
      <x:c r="AC4246" s="18" t="n">
        <x:f>IF(U4246=0,0,P4246*S4246/U4246)</x:f>
        <x:v>0</x:v>
      </x:c>
      <x:c r="AD4246" s="18" t="n">
        <x:f>MAX(AB4246,AC4246*'01 Controls'!$E$14)</x:f>
        <x:v>0</x:v>
      </x:c>
      <x:c r="AE4246" s="18" t="n">
        <x:f>IF(U4246=0,0,N4246*T4246/U4246)</x:f>
        <x:v>90</x:v>
      </x:c>
      <x:c r="AF4246" s="18" t="n">
        <x:f>IF(U4246=0,0,P4246*T4246/U4246)</x:f>
        <x:v>145.20000000000002</x:v>
      </x:c>
      <x:c r="AG4246" s="18" t="n">
        <x:f>MAX(AE4246,AF4246*'01 Controls'!$E$15)</x:f>
        <x:v>90</x:v>
      </x:c>
      <x:c r="AH4246" s="18" t="n">
        <x:f>SUM(V4246,Y4246,AB4246,AE4246)</x:f>
        <x:v>1440</x:v>
      </x:c>
      <x:c r="AI4246" s="18" t="n">
        <x:f>N4246-AH4246</x:f>
        <x:v>0</x:v>
      </x:c>
      <x:c r="AJ4246" s="18" t="n">
        <x:f>V4246*INDEX('07 Mode Capacity'!$P$6:$P$17,MATCH("AIR-"&amp;I4246,'07 Mode Capacity'!$C$6:$C$17,0))</x:f>
        <x:v>0</x:v>
      </x:c>
      <x:c r="AK4246" s="18" t="n">
        <x:f>Y4246*INDEX('07 Mode Capacity'!$P$6:$P$17,MATCH("OCEAN-"&amp;I4246,'07 Mode Capacity'!$C$6:$C$17,0))</x:f>
        <x:v>118.30897820633966</x:v>
      </x:c>
      <x:c r="AL4246" s="18" t="n">
        <x:f>AB4246*INDEX('07 Mode Capacity'!$P$6:$P$17,MATCH("LAND-"&amp;I4246,'07 Mode Capacity'!$C$6:$C$17,0))</x:f>
        <x:v>0</x:v>
      </x:c>
      <x:c r="AM4246" s="18" t="n">
        <x:f>AE4246*INDEX('07 Mode Capacity'!$P$6:$P$17,MATCH("INLAND-"&amp;I4246,'07 Mode Capacity'!$C$6:$C$17,0))</x:f>
        <x:v>56.811093131668876</x:v>
      </x:c>
      <x:c r="AN4246" s="18" t="n">
        <x:f>SUM(AJ4246:AM4246)</x:f>
        <x:v>175.12007133800853</x:v>
      </x:c>
      <x:c r="AO4246" s="17" t="n">
        <x:f>IF(N4246=0,1,AN4246/N4246)</x:f>
        <x:v>0.12161116065139481</x:v>
      </x:c>
      <x:c r="AP4246" s="11" t="str">
        <x:f>IF(AO4246&gt;='01 Controls'!$E$16,"PASS","FAIL")</x:f>
        <x:v>FAIL</x:v>
      </x:c>
      <x:c r="AQ4246" s="11" t="str">
        <x:v>UNQUANTIFIED</x:v>
      </x:c>
      <x:c r="AR4246" s="11" t="str">
        <x:v>Position-class planning record; serial item and receiver open</x:v>
      </x:c>
      <x:c r="AS4246" s="26"/>
      <x:c r="AT4246" s="26"/>
    </x:row>
    <x:row r="4247">
      <x:c r="C4247" s="11" t="str">
        <x:v>G2-I-CUG-TNK-20</x:v>
      </x:c>
      <x:c r="D4247" s="11" t="str">
        <x:v>G2</x:v>
      </x:c>
      <x:c r="E4247" s="11" t="str">
        <x:v>Regional flood and displacement</x:v>
      </x:c>
      <x:c r="F4247" s="11" t="str">
        <x:v>I-CUG</x:v>
      </x:c>
      <x:c r="G4247" s="11" t="str">
        <x:v>Communications utility group</x:v>
      </x:c>
      <x:c r="H4247" s="11" t="str">
        <x:v>TNK-20</x:v>
      </x:c>
      <x:c r="I4247" s="19" t="n">
        <x:v>48</x:v>
      </x:c>
      <x:c r="J4247" s="21" t="n">
        <x:v>8</x:v>
      </x:c>
      <x:c r="K4247" s="18" t="n">
        <x:f>'05 Cargo Register'!K215</x:f>
        <x:v>180</x:v>
      </x:c>
      <x:c r="L4247" s="18" t="n">
        <x:f>'05 Cargo Register'!N215</x:f>
        <x:v>11</x:v>
      </x:c>
      <x:c r="M4247" s="18" t="n">
        <x:f>'05 Cargo Register'!O215</x:f>
        <x:v>233.75</x:v>
      </x:c>
      <x:c r="N4247" s="18" t="n">
        <x:f>J4247*K4247</x:f>
        <x:v>1440</x:v>
      </x:c>
      <x:c r="O4247" s="18" t="n">
        <x:f>J4247*L4247</x:f>
        <x:v>88</x:v>
      </x:c>
      <x:c r="P4247" s="18" t="n">
        <x:f>J4247*M4247</x:f>
        <x:v>1870</x:v>
      </x:c>
      <x:c r="Q4247" s="22" t="n">
        <x:f>'01 Controls'!$E$31*'02 Cargo Classes'!$M$10</x:f>
        <x:v>0</x:v>
      </x:c>
      <x:c r="R4247" s="22" t="n">
        <x:f>'01 Controls'!$F$31*'02 Cargo Classes'!$N$10</x:f>
        <x:v>0.8999999999999999</x:v>
      </x:c>
      <x:c r="S4247" s="22" t="n">
        <x:f>'01 Controls'!$G$31*'02 Cargo Classes'!$O$10</x:f>
        <x:v>0</x:v>
      </x:c>
      <x:c r="T4247" s="22" t="n">
        <x:f>'01 Controls'!$H$31*'02 Cargo Classes'!$P$10</x:f>
        <x:v>0.1</x:v>
      </x:c>
      <x:c r="U4247" s="22" t="n">
        <x:f>SUM(Q4247:T4247)</x:f>
        <x:v>0.9999999999999999</x:v>
      </x:c>
      <x:c r="V4247" s="18" t="n">
        <x:f>IF(U4247=0,0,N4247*Q4247/U4247)</x:f>
        <x:v>0</x:v>
      </x:c>
      <x:c r="W4247" s="18" t="n">
        <x:f>IF(U4247=0,0,P4247*Q4247/U4247)</x:f>
        <x:v>0</x:v>
      </x:c>
      <x:c r="X4247" s="18" t="n">
        <x:f>MAX(V4247,W4247*'01 Controls'!$E$12)</x:f>
        <x:v>0</x:v>
      </x:c>
      <x:c r="Y4247" s="18" t="n">
        <x:f>IF(U4247=0,0,N4247*R4247/U4247)</x:f>
        <x:v>1296</x:v>
      </x:c>
      <x:c r="Z4247" s="18" t="n">
        <x:f>IF(U4247=0,0,P4247*R4247/U4247)</x:f>
        <x:v>1683</x:v>
      </x:c>
      <x:c r="AA4247" s="18" t="n">
        <x:f>MAX(Y4247,Z4247*'01 Controls'!$E$13)</x:f>
        <x:v>1296</x:v>
      </x:c>
      <x:c r="AB4247" s="18" t="n">
        <x:f>IF(U4247=0,0,N4247*S4247/U4247)</x:f>
        <x:v>0</x:v>
      </x:c>
      <x:c r="AC4247" s="18" t="n">
        <x:f>IF(U4247=0,0,P4247*S4247/U4247)</x:f>
        <x:v>0</x:v>
      </x:c>
      <x:c r="AD4247" s="18" t="n">
        <x:f>MAX(AB4247,AC4247*'01 Controls'!$E$14)</x:f>
        <x:v>0</x:v>
      </x:c>
      <x:c r="AE4247" s="18" t="n">
        <x:f>IF(U4247=0,0,N4247*T4247/U4247)</x:f>
        <x:v>144.00000000000003</x:v>
      </x:c>
      <x:c r="AF4247" s="18" t="n">
        <x:f>IF(U4247=0,0,P4247*T4247/U4247)</x:f>
        <x:v>187.00000000000003</x:v>
      </x:c>
      <x:c r="AG4247" s="18" t="n">
        <x:f>MAX(AE4247,AF4247*'01 Controls'!$E$15)</x:f>
        <x:v>144.00000000000003</x:v>
      </x:c>
      <x:c r="AH4247" s="18" t="n">
        <x:f>SUM(V4247,Y4247,AB4247,AE4247)</x:f>
        <x:v>1440</x:v>
      </x:c>
      <x:c r="AI4247" s="18" t="n">
        <x:f>N4247-AH4247</x:f>
        <x:v>0</x:v>
      </x:c>
      <x:c r="AJ4247" s="18" t="n">
        <x:f>V4247*INDEX('07 Mode Capacity'!$P$6:$P$17,MATCH("AIR-"&amp;I4247,'07 Mode Capacity'!$C$6:$C$17,0))</x:f>
        <x:v>0</x:v>
      </x:c>
      <x:c r="AK4247" s="18" t="n">
        <x:f>Y4247*INDEX('07 Mode Capacity'!$P$6:$P$17,MATCH("OCEAN-"&amp;I4247,'07 Mode Capacity'!$C$6:$C$17,0))</x:f>
        <x:v>113.57661907808607</x:v>
      </x:c>
      <x:c r="AL4247" s="18" t="n">
        <x:f>AB4247*INDEX('07 Mode Capacity'!$P$6:$P$17,MATCH("LAND-"&amp;I4247,'07 Mode Capacity'!$C$6:$C$17,0))</x:f>
        <x:v>0</x:v>
      </x:c>
      <x:c r="AM4247" s="18" t="n">
        <x:f>AE4247*INDEX('07 Mode Capacity'!$P$6:$P$17,MATCH("INLAND-"&amp;I4247,'07 Mode Capacity'!$C$6:$C$17,0))</x:f>
        <x:v>90.89774901067022</x:v>
      </x:c>
      <x:c r="AN4247" s="18" t="n">
        <x:f>SUM(AJ4247:AM4247)</x:f>
        <x:v>204.4743680887563</x:v>
      </x:c>
      <x:c r="AO4247" s="17" t="n">
        <x:f>IF(N4247=0,1,AN4247/N4247)</x:f>
        <x:v>0.1419960889505252</x:v>
      </x:c>
      <x:c r="AP4247" s="11" t="str">
        <x:f>IF(AO4247&gt;='01 Controls'!$E$16,"PASS","FAIL")</x:f>
        <x:v>FAIL</x:v>
      </x:c>
      <x:c r="AQ4247" s="11" t="str">
        <x:v>UNQUANTIFIED</x:v>
      </x:c>
      <x:c r="AR4247" s="11" t="str">
        <x:v>Position-class planning record; serial item and receiver open</x:v>
      </x:c>
      <x:c r="AS4247" s="26"/>
      <x:c r="AT4247" s="26"/>
    </x:row>
    <x:row r="4248">
      <x:c r="C4248" s="11" t="str">
        <x:v>G2-I-CUG-FLR-24</x:v>
      </x:c>
      <x:c r="D4248" s="11" t="str">
        <x:v>G2</x:v>
      </x:c>
      <x:c r="E4248" s="11" t="str">
        <x:v>Regional flood and displacement</x:v>
      </x:c>
      <x:c r="F4248" s="11" t="str">
        <x:v>I-CUG</x:v>
      </x:c>
      <x:c r="G4248" s="11" t="str">
        <x:v>Communications utility group</x:v>
      </x:c>
      <x:c r="H4248" s="11" t="str">
        <x:v>FLR-24</x:v>
      </x:c>
      <x:c r="I4248" s="19" t="n">
        <x:v>48</x:v>
      </x:c>
      <x:c r="J4248" s="21" t="n">
        <x:v>8</x:v>
      </x:c>
      <x:c r="K4248" s="18" t="n">
        <x:f>'05 Cargo Register'!K216</x:f>
        <x:v>360</x:v>
      </x:c>
      <x:c r="L4248" s="18" t="n">
        <x:f>'05 Cargo Register'!N216</x:f>
        <x:v>18</x:v>
      </x:c>
      <x:c r="M4248" s="18" t="n">
        <x:f>'05 Cargo Register'!O216</x:f>
        <x:v>576</x:v>
      </x:c>
      <x:c r="N4248" s="18" t="n">
        <x:f>J4248*K4248</x:f>
        <x:v>2880</x:v>
      </x:c>
      <x:c r="O4248" s="18" t="n">
        <x:f>J4248*L4248</x:f>
        <x:v>144</x:v>
      </x:c>
      <x:c r="P4248" s="18" t="n">
        <x:f>J4248*M4248</x:f>
        <x:v>4608</x:v>
      </x:c>
      <x:c r="Q4248" s="22" t="n">
        <x:f>'01 Controls'!$E$31*'02 Cargo Classes'!$M$11</x:f>
        <x:v>0</x:v>
      </x:c>
      <x:c r="R4248" s="22" t="n">
        <x:f>'01 Controls'!$F$31*'02 Cargo Classes'!$N$11</x:f>
        <x:v>0.8999999999999999</x:v>
      </x:c>
      <x:c r="S4248" s="22" t="n">
        <x:f>'01 Controls'!$G$31*'02 Cargo Classes'!$O$11</x:f>
        <x:v>0</x:v>
      </x:c>
      <x:c r="T4248" s="22" t="n">
        <x:f>'01 Controls'!$H$31*'02 Cargo Classes'!$P$11</x:f>
        <x:v>0.08000000000000002</x:v>
      </x:c>
      <x:c r="U4248" s="22" t="n">
        <x:f>SUM(Q4248:T4248)</x:f>
        <x:v>0.98</x:v>
      </x:c>
      <x:c r="V4248" s="18" t="n">
        <x:f>IF(U4248=0,0,N4248*Q4248/U4248)</x:f>
        <x:v>0</x:v>
      </x:c>
      <x:c r="W4248" s="18" t="n">
        <x:f>IF(U4248=0,0,P4248*Q4248/U4248)</x:f>
        <x:v>0</x:v>
      </x:c>
      <x:c r="X4248" s="18" t="n">
        <x:f>MAX(V4248,W4248*'01 Controls'!$E$12)</x:f>
        <x:v>0</x:v>
      </x:c>
      <x:c r="Y4248" s="18" t="n">
        <x:f>IF(U4248=0,0,N4248*R4248/U4248)</x:f>
        <x:v>2644.8979591836733</x:v>
      </x:c>
      <x:c r="Z4248" s="18" t="n">
        <x:f>IF(U4248=0,0,P4248*R4248/U4248)</x:f>
        <x:v>4231.836734693878</x:v>
      </x:c>
      <x:c r="AA4248" s="18" t="n">
        <x:f>MAX(Y4248,Z4248*'01 Controls'!$E$13)</x:f>
        <x:v>2644.8979591836733</x:v>
      </x:c>
      <x:c r="AB4248" s="18" t="n">
        <x:f>IF(U4248=0,0,N4248*S4248/U4248)</x:f>
        <x:v>0</x:v>
      </x:c>
      <x:c r="AC4248" s="18" t="n">
        <x:f>IF(U4248=0,0,P4248*S4248/U4248)</x:f>
        <x:v>0</x:v>
      </x:c>
      <x:c r="AD4248" s="18" t="n">
        <x:f>MAX(AB4248,AC4248*'01 Controls'!$E$14)</x:f>
        <x:v>0</x:v>
      </x:c>
      <x:c r="AE4248" s="18" t="n">
        <x:f>IF(U4248=0,0,N4248*T4248/U4248)</x:f>
        <x:v>235.10204081632656</x:v>
      </x:c>
      <x:c r="AF4248" s="18" t="n">
        <x:f>IF(U4248=0,0,P4248*T4248/U4248)</x:f>
        <x:v>376.1632653061226</x:v>
      </x:c>
      <x:c r="AG4248" s="18" t="n">
        <x:f>MAX(AE4248,AF4248*'01 Controls'!$E$15)</x:f>
        <x:v>235.10204081632656</x:v>
      </x:c>
      <x:c r="AH4248" s="18" t="n">
        <x:f>SUM(V4248,Y4248,AB4248,AE4248)</x:f>
        <x:v>2880</x:v>
      </x:c>
      <x:c r="AI4248" s="18" t="n">
        <x:f>N4248-AH4248</x:f>
        <x:v>0</x:v>
      </x:c>
      <x:c r="AJ4248" s="18" t="n">
        <x:f>V4248*INDEX('07 Mode Capacity'!$P$6:$P$17,MATCH("AIR-"&amp;I4248,'07 Mode Capacity'!$C$6:$C$17,0))</x:f>
        <x:v>0</x:v>
      </x:c>
      <x:c r="AK4248" s="18" t="n">
        <x:f>Y4248*INDEX('07 Mode Capacity'!$P$6:$P$17,MATCH("OCEAN-"&amp;I4248,'07 Mode Capacity'!$C$6:$C$17,0))</x:f>
        <x:v>231.78901852670626</x:v>
      </x:c>
      <x:c r="AL4248" s="18" t="n">
        <x:f>AB4248*INDEX('07 Mode Capacity'!$P$6:$P$17,MATCH("LAND-"&amp;I4248,'07 Mode Capacity'!$C$6:$C$17,0))</x:f>
        <x:v>0</x:v>
      </x:c>
      <x:c r="AM4248" s="18" t="n">
        <x:f>AE4248*INDEX('07 Mode Capacity'!$P$6:$P$17,MATCH("INLAND-"&amp;I4248,'07 Mode Capacity'!$C$6:$C$17,0))</x:f>
        <x:v>148.40448818068606</x:v>
      </x:c>
      <x:c r="AN4248" s="18" t="n">
        <x:f>SUM(AJ4248:AM4248)</x:f>
        <x:v>380.1935067073923</x:v>
      </x:c>
      <x:c r="AO4248" s="17" t="n">
        <x:f>IF(N4248=0,1,AN4248/N4248)</x:f>
        <x:v>0.1320116342734001</x:v>
      </x:c>
      <x:c r="AP4248" s="11" t="str">
        <x:f>IF(AO4248&gt;='01 Controls'!$E$16,"PASS","FAIL")</x:f>
        <x:v>FAIL</x:v>
      </x:c>
      <x:c r="AQ4248" s="11" t="str">
        <x:v>UNQUANTIFIED</x:v>
      </x:c>
      <x:c r="AR4248" s="11" t="str">
        <x:v>Position-class planning record; serial item and receiver open</x:v>
      </x:c>
      <x:c r="AS4248" s="26"/>
      <x:c r="AT4248" s="26"/>
    </x:row>
    <x:row r="4249">
      <x:c r="C4249" s="11" t="str">
        <x:v>G2-I-CUG-ROL-30</x:v>
      </x:c>
      <x:c r="D4249" s="11" t="str">
        <x:v>G2</x:v>
      </x:c>
      <x:c r="E4249" s="11" t="str">
        <x:v>Regional flood and displacement</x:v>
      </x:c>
      <x:c r="F4249" s="11" t="str">
        <x:v>I-CUG</x:v>
      </x:c>
      <x:c r="G4249" s="11" t="str">
        <x:v>Communications utility group</x:v>
      </x:c>
      <x:c r="H4249" s="11" t="str">
        <x:v>ROL-30</x:v>
      </x:c>
      <x:c r="I4249" s="19" t="n">
        <x:v>48</x:v>
      </x:c>
      <x:c r="J4249" s="21" t="n">
        <x:v>8</x:v>
      </x:c>
      <x:c r="K4249" s="18" t="n">
        <x:f>'05 Cargo Register'!K217</x:f>
        <x:v>360</x:v>
      </x:c>
      <x:c r="L4249" s="18" t="n">
        <x:f>'05 Cargo Register'!N217</x:f>
        <x:v>15</x:v>
      </x:c>
      <x:c r="M4249" s="18" t="n">
        <x:f>'05 Cargo Register'!O217</x:f>
        <x:v>956.25</x:v>
      </x:c>
      <x:c r="N4249" s="18" t="n">
        <x:f>J4249*K4249</x:f>
        <x:v>2880</x:v>
      </x:c>
      <x:c r="O4249" s="18" t="n">
        <x:f>J4249*L4249</x:f>
        <x:v>120</x:v>
      </x:c>
      <x:c r="P4249" s="18" t="n">
        <x:f>J4249*M4249</x:f>
        <x:v>7650</x:v>
      </x:c>
      <x:c r="Q4249" s="22" t="n">
        <x:f>'01 Controls'!$E$31*'02 Cargo Classes'!$M$12</x:f>
        <x:v>0</x:v>
      </x:c>
      <x:c r="R4249" s="22" t="n">
        <x:f>'01 Controls'!$F$31*'02 Cargo Classes'!$N$12</x:f>
        <x:v>0.75</x:v>
      </x:c>
      <x:c r="S4249" s="22" t="n">
        <x:f>'01 Controls'!$G$31*'02 Cargo Classes'!$O$12</x:f>
        <x:v>0</x:v>
      </x:c>
      <x:c r="T4249" s="22" t="n">
        <x:f>'01 Controls'!$H$31*'02 Cargo Classes'!$P$12</x:f>
        <x:v>0.06</x:v>
      </x:c>
      <x:c r="U4249" s="22" t="n">
        <x:f>SUM(Q4249:T4249)</x:f>
        <x:v>0.81</x:v>
      </x:c>
      <x:c r="V4249" s="18" t="n">
        <x:f>IF(U4249=0,0,N4249*Q4249/U4249)</x:f>
        <x:v>0</x:v>
      </x:c>
      <x:c r="W4249" s="18" t="n">
        <x:f>IF(U4249=0,0,P4249*Q4249/U4249)</x:f>
        <x:v>0</x:v>
      </x:c>
      <x:c r="X4249" s="18" t="n">
        <x:f>MAX(V4249,W4249*'01 Controls'!$E$12)</x:f>
        <x:v>0</x:v>
      </x:c>
      <x:c r="Y4249" s="18" t="n">
        <x:f>IF(U4249=0,0,N4249*R4249/U4249)</x:f>
        <x:v>2666.6666666666665</x:v>
      </x:c>
      <x:c r="Z4249" s="18" t="n">
        <x:f>IF(U4249=0,0,P4249*R4249/U4249)</x:f>
        <x:v>7083.333333333333</x:v>
      </x:c>
      <x:c r="AA4249" s="18" t="n">
        <x:f>MAX(Y4249,Z4249*'01 Controls'!$E$13)</x:f>
        <x:v>2666.6666666666665</x:v>
      </x:c>
      <x:c r="AB4249" s="18" t="n">
        <x:f>IF(U4249=0,0,N4249*S4249/U4249)</x:f>
        <x:v>0</x:v>
      </x:c>
      <x:c r="AC4249" s="18" t="n">
        <x:f>IF(U4249=0,0,P4249*S4249/U4249)</x:f>
        <x:v>0</x:v>
      </x:c>
      <x:c r="AD4249" s="18" t="n">
        <x:f>MAX(AB4249,AC4249*'01 Controls'!$E$14)</x:f>
        <x:v>0</x:v>
      </x:c>
      <x:c r="AE4249" s="18" t="n">
        <x:f>IF(U4249=0,0,N4249*T4249/U4249)</x:f>
        <x:v>213.3333333333333</x:v>
      </x:c>
      <x:c r="AF4249" s="18" t="n">
        <x:f>IF(U4249=0,0,P4249*T4249/U4249)</x:f>
        <x:v>566.6666666666666</x:v>
      </x:c>
      <x:c r="AG4249" s="18" t="n">
        <x:f>MAX(AE4249,AF4249*'01 Controls'!$E$15)</x:f>
        <x:v>213.3333333333333</x:v>
      </x:c>
      <x:c r="AH4249" s="18" t="n">
        <x:f>SUM(V4249,Y4249,AB4249,AE4249)</x:f>
        <x:v>2880</x:v>
      </x:c>
      <x:c r="AI4249" s="18" t="n">
        <x:f>N4249-AH4249</x:f>
        <x:v>0</x:v>
      </x:c>
      <x:c r="AJ4249" s="18" t="n">
        <x:f>V4249*INDEX('07 Mode Capacity'!$P$6:$P$17,MATCH("AIR-"&amp;I4249,'07 Mode Capacity'!$C$6:$C$17,0))</x:f>
        <x:v>0</x:v>
      </x:c>
      <x:c r="AK4249" s="18" t="n">
        <x:f>Y4249*INDEX('07 Mode Capacity'!$P$6:$P$17,MATCH("OCEAN-"&amp;I4249,'07 Mode Capacity'!$C$6:$C$17,0))</x:f>
        <x:v>233.69674707425116</x:v>
      </x:c>
      <x:c r="AL4249" s="18" t="n">
        <x:f>AB4249*INDEX('07 Mode Capacity'!$P$6:$P$17,MATCH("LAND-"&amp;I4249,'07 Mode Capacity'!$C$6:$C$17,0))</x:f>
        <x:v>0</x:v>
      </x:c>
      <x:c r="AM4249" s="18" t="n">
        <x:f>AE4249*INDEX('07 Mode Capacity'!$P$6:$P$17,MATCH("INLAND-"&amp;I4249,'07 Mode Capacity'!$C$6:$C$17,0))</x:f>
        <x:v>134.66333186765954</x:v>
      </x:c>
      <x:c r="AN4249" s="18" t="n">
        <x:f>SUM(AJ4249:AM4249)</x:f>
        <x:v>368.36007894191073</x:v>
      </x:c>
      <x:c r="AO4249" s="17" t="n">
        <x:f>IF(N4249=0,1,AN4249/N4249)</x:f>
        <x:v>0.12790280518816344</x:v>
      </x:c>
      <x:c r="AP4249" s="11" t="str">
        <x:f>IF(AO4249&gt;='01 Controls'!$E$16,"PASS","FAIL")</x:f>
        <x:v>FAIL</x:v>
      </x:c>
      <x:c r="AQ4249" s="11" t="str">
        <x:v>UNQUANTIFIED</x:v>
      </x:c>
      <x:c r="AR4249" s="11" t="str">
        <x:v>Position-class planning record; serial item and receiver open</x:v>
      </x:c>
      <x:c r="AS4249" s="26"/>
      <x:c r="AT4249" s="26"/>
    </x:row>
    <x:row r="4250">
      <x:c r="C4250" s="11" t="str">
        <x:v>G2-I-CUG-LIN-18</x:v>
      </x:c>
      <x:c r="D4250" s="11" t="str">
        <x:v>G2</x:v>
      </x:c>
      <x:c r="E4250" s="11" t="str">
        <x:v>Regional flood and displacement</x:v>
      </x:c>
      <x:c r="F4250" s="11" t="str">
        <x:v>I-CUG</x:v>
      </x:c>
      <x:c r="G4250" s="11" t="str">
        <x:v>Communications utility group</x:v>
      </x:c>
      <x:c r="H4250" s="11" t="str">
        <x:v>LIN-18</x:v>
      </x:c>
      <x:c r="I4250" s="19" t="n">
        <x:v>72</x:v>
      </x:c>
      <x:c r="J4250" s="21" t="n">
        <x:v>8</x:v>
      </x:c>
      <x:c r="K4250" s="18" t="n">
        <x:f>'05 Cargo Register'!K218</x:f>
        <x:v>180</x:v>
      </x:c>
      <x:c r="L4250" s="18" t="n">
        <x:f>'05 Cargo Register'!N218</x:f>
        <x:v>13</x:v>
      </x:c>
      <x:c r="M4250" s="18" t="n">
        <x:f>'05 Cargo Register'!O218</x:f>
        <x:v>572</x:v>
      </x:c>
      <x:c r="N4250" s="18" t="n">
        <x:f>J4250*K4250</x:f>
        <x:v>1440</x:v>
      </x:c>
      <x:c r="O4250" s="18" t="n">
        <x:f>J4250*L4250</x:f>
        <x:v>104</x:v>
      </x:c>
      <x:c r="P4250" s="18" t="n">
        <x:f>J4250*M4250</x:f>
        <x:v>4576</x:v>
      </x:c>
      <x:c r="Q4250" s="22" t="n">
        <x:f>'01 Controls'!$E$31*'02 Cargo Classes'!$M$13</x:f>
        <x:v>0</x:v>
      </x:c>
      <x:c r="R4250" s="22" t="n">
        <x:f>'01 Controls'!$F$31*'02 Cargo Classes'!$N$13</x:f>
        <x:v>0.8999999999999999</x:v>
      </x:c>
      <x:c r="S4250" s="22" t="n">
        <x:f>'01 Controls'!$G$31*'02 Cargo Classes'!$O$13</x:f>
        <x:v>0</x:v>
      </x:c>
      <x:c r="T4250" s="22" t="n">
        <x:f>'01 Controls'!$H$31*'02 Cargo Classes'!$P$13</x:f>
        <x:v>0.1</x:v>
      </x:c>
      <x:c r="U4250" s="22" t="n">
        <x:f>SUM(Q4250:T4250)</x:f>
        <x:v>0.9999999999999999</x:v>
      </x:c>
      <x:c r="V4250" s="18" t="n">
        <x:f>IF(U4250=0,0,N4250*Q4250/U4250)</x:f>
        <x:v>0</x:v>
      </x:c>
      <x:c r="W4250" s="18" t="n">
        <x:f>IF(U4250=0,0,P4250*Q4250/U4250)</x:f>
        <x:v>0</x:v>
      </x:c>
      <x:c r="X4250" s="18" t="n">
        <x:f>MAX(V4250,W4250*'01 Controls'!$E$12)</x:f>
        <x:v>0</x:v>
      </x:c>
      <x:c r="Y4250" s="18" t="n">
        <x:f>IF(U4250=0,0,N4250*R4250/U4250)</x:f>
        <x:v>1296</x:v>
      </x:c>
      <x:c r="Z4250" s="18" t="n">
        <x:f>IF(U4250=0,0,P4250*R4250/U4250)</x:f>
        <x:v>4118.400000000001</x:v>
      </x:c>
      <x:c r="AA4250" s="18" t="n">
        <x:f>MAX(Y4250,Z4250*'01 Controls'!$E$13)</x:f>
        <x:v>1296</x:v>
      </x:c>
      <x:c r="AB4250" s="18" t="n">
        <x:f>IF(U4250=0,0,N4250*S4250/U4250)</x:f>
        <x:v>0</x:v>
      </x:c>
      <x:c r="AC4250" s="18" t="n">
        <x:f>IF(U4250=0,0,P4250*S4250/U4250)</x:f>
        <x:v>0</x:v>
      </x:c>
      <x:c r="AD4250" s="18" t="n">
        <x:f>MAX(AB4250,AC4250*'01 Controls'!$E$14)</x:f>
        <x:v>0</x:v>
      </x:c>
      <x:c r="AE4250" s="18" t="n">
        <x:f>IF(U4250=0,0,N4250*T4250/U4250)</x:f>
        <x:v>144.00000000000003</x:v>
      </x:c>
      <x:c r="AF4250" s="18" t="n">
        <x:f>IF(U4250=0,0,P4250*T4250/U4250)</x:f>
        <x:v>457.6000000000001</x:v>
      </x:c>
      <x:c r="AG4250" s="18" t="n">
        <x:f>MAX(AE4250,AF4250*'01 Controls'!$E$15)</x:f>
        <x:v>144.00000000000003</x:v>
      </x:c>
      <x:c r="AH4250" s="18" t="n">
        <x:f>SUM(V4250,Y4250,AB4250,AE4250)</x:f>
        <x:v>1440</x:v>
      </x:c>
      <x:c r="AI4250" s="18" t="n">
        <x:f>N4250-AH4250</x:f>
        <x:v>0</x:v>
      </x:c>
      <x:c r="AJ4250" s="18" t="n">
        <x:f>V4250*INDEX('07 Mode Capacity'!$P$6:$P$17,MATCH("AIR-"&amp;I4250,'07 Mode Capacity'!$C$6:$C$17,0))</x:f>
        <x:v>0</x:v>
      </x:c>
      <x:c r="AK4250" s="18" t="n">
        <x:f>Y4250*INDEX('07 Mode Capacity'!$P$6:$P$17,MATCH("OCEAN-"&amp;I4250,'07 Mode Capacity'!$C$6:$C$17,0))</x:f>
        <x:v>1014.4672996340223</x:v>
      </x:c>
      <x:c r="AL4250" s="18" t="n">
        <x:f>AB4250*INDEX('07 Mode Capacity'!$P$6:$P$17,MATCH("LAND-"&amp;I4250,'07 Mode Capacity'!$C$6:$C$17,0))</x:f>
        <x:v>0</x:v>
      </x:c>
      <x:c r="AM4250" s="18" t="n">
        <x:f>AE4250*INDEX('07 Mode Capacity'!$P$6:$P$17,MATCH("INLAND-"&amp;I4250,'07 Mode Capacity'!$C$6:$C$17,0))</x:f>
        <x:v>144.00000000000003</x:v>
      </x:c>
      <x:c r="AN4250" s="18" t="n">
        <x:f>SUM(AJ4250:AM4250)</x:f>
        <x:v>1158.4672996340223</x:v>
      </x:c>
      <x:c r="AO4250" s="17" t="n">
        <x:f>IF(N4250=0,1,AN4250/N4250)</x:f>
        <x:v>0.8044911803014044</x:v>
      </x:c>
      <x:c r="AP4250" s="11" t="str">
        <x:f>IF(AO4250&gt;='01 Controls'!$E$16,"PASS","FAIL")</x:f>
        <x:v>FAIL</x:v>
      </x:c>
      <x:c r="AQ4250" s="11" t="str">
        <x:v>UNQUANTIFIED</x:v>
      </x:c>
      <x:c r="AR4250" s="11" t="str">
        <x:v>Position-class planning record; serial item and receiver open</x:v>
      </x:c>
      <x:c r="AS4250" s="26"/>
      <x:c r="AT4250" s="26"/>
    </x:row>
    <x:row r="4251">
      <x:c r="C4251" s="11" t="str">
        <x:v>G2-I-CUG-BLK-08</x:v>
      </x:c>
      <x:c r="D4251" s="11" t="str">
        <x:v>G2</x:v>
      </x:c>
      <x:c r="E4251" s="11" t="str">
        <x:v>Regional flood and displacement</x:v>
      </x:c>
      <x:c r="F4251" s="11" t="str">
        <x:v>I-CUG</x:v>
      </x:c>
      <x:c r="G4251" s="11" t="str">
        <x:v>Communications utility group</x:v>
      </x:c>
      <x:c r="H4251" s="11" t="str">
        <x:v>BLK-08</x:v>
      </x:c>
      <x:c r="I4251" s="19" t="n">
        <x:v>48</x:v>
      </x:c>
      <x:c r="J4251" s="21" t="n">
        <x:v>8</x:v>
      </x:c>
      <x:c r="K4251" s="18" t="n">
        <x:f>'05 Cargo Register'!K219</x:f>
        <x:v>540</x:v>
      </x:c>
      <x:c r="L4251" s="18" t="n">
        <x:f>'05 Cargo Register'!N219</x:f>
        <x:v>85</x:v>
      </x:c>
      <x:c r="M4251" s="18" t="n">
        <x:f>'05 Cargo Register'!O219</x:f>
        <x:v>4335</x:v>
      </x:c>
      <x:c r="N4251" s="18" t="n">
        <x:f>J4251*K4251</x:f>
        <x:v>4320</x:v>
      </x:c>
      <x:c r="O4251" s="18" t="n">
        <x:f>J4251*L4251</x:f>
        <x:v>680</x:v>
      </x:c>
      <x:c r="P4251" s="18" t="n">
        <x:f>J4251*M4251</x:f>
        <x:v>34680</x:v>
      </x:c>
      <x:c r="Q4251" s="22" t="n">
        <x:f>'01 Controls'!$E$31*'02 Cargo Classes'!$M$14</x:f>
        <x:v>0.15</x:v>
      </x:c>
      <x:c r="R4251" s="22" t="n">
        <x:f>'01 Controls'!$F$31*'02 Cargo Classes'!$N$14</x:f>
        <x:v>0.6000000000000001</x:v>
      </x:c>
      <x:c r="S4251" s="22" t="n">
        <x:f>'01 Controls'!$G$31*'02 Cargo Classes'!$O$14</x:f>
        <x:v>0</x:v>
      </x:c>
      <x:c r="T4251" s="22" t="n">
        <x:f>'01 Controls'!$H$31*'02 Cargo Classes'!$P$14</x:f>
        <x:v>0.05</x:v>
      </x:c>
      <x:c r="U4251" s="22" t="n">
        <x:f>SUM(Q4251:T4251)</x:f>
        <x:v>0.8000000000000002</x:v>
      </x:c>
      <x:c r="V4251" s="18" t="n">
        <x:f>IF(U4251=0,0,N4251*Q4251/U4251)</x:f>
        <x:v>809.9999999999999</x:v>
      </x:c>
      <x:c r="W4251" s="18" t="n">
        <x:f>IF(U4251=0,0,P4251*Q4251/U4251)</x:f>
        <x:v>6502.499999999999</x:v>
      </x:c>
      <x:c r="X4251" s="18" t="n">
        <x:f>MAX(V4251,W4251*'01 Controls'!$E$12)</x:f>
        <x:v>1625.6249999999998</x:v>
      </x:c>
      <x:c r="Y4251" s="18" t="n">
        <x:f>IF(U4251=0,0,N4251*R4251/U4251)</x:f>
        <x:v>3240</x:v>
      </x:c>
      <x:c r="Z4251" s="18" t="n">
        <x:f>IF(U4251=0,0,P4251*R4251/U4251)</x:f>
        <x:v>26010</x:v>
      </x:c>
      <x:c r="AA4251" s="18" t="n">
        <x:f>MAX(Y4251,Z4251*'01 Controls'!$E$13)</x:f>
        <x:v>3901.5</x:v>
      </x:c>
      <x:c r="AB4251" s="18" t="n">
        <x:f>IF(U4251=0,0,N4251*S4251/U4251)</x:f>
        <x:v>0</x:v>
      </x:c>
      <x:c r="AC4251" s="18" t="n">
        <x:f>IF(U4251=0,0,P4251*S4251/U4251)</x:f>
        <x:v>0</x:v>
      </x:c>
      <x:c r="AD4251" s="18" t="n">
        <x:f>MAX(AB4251,AC4251*'01 Controls'!$E$14)</x:f>
        <x:v>0</x:v>
      </x:c>
      <x:c r="AE4251" s="18" t="n">
        <x:f>IF(U4251=0,0,N4251*T4251/U4251)</x:f>
        <x:v>269.99999999999994</x:v>
      </x:c>
      <x:c r="AF4251" s="18" t="n">
        <x:f>IF(U4251=0,0,P4251*T4251/U4251)</x:f>
        <x:v>2167.4999999999995</x:v>
      </x:c>
      <x:c r="AG4251" s="18" t="n">
        <x:f>MAX(AE4251,AF4251*'01 Controls'!$E$15)</x:f>
        <x:v>390.1499999999999</x:v>
      </x:c>
      <x:c r="AH4251" s="18" t="n">
        <x:f>SUM(V4251,Y4251,AB4251,AE4251)</x:f>
        <x:v>4320</x:v>
      </x:c>
      <x:c r="AI4251" s="18" t="n">
        <x:f>N4251-AH4251</x:f>
        <x:v>0</x:v>
      </x:c>
      <x:c r="AJ4251" s="18" t="n">
        <x:f>V4251*INDEX('07 Mode Capacity'!$P$6:$P$17,MATCH("AIR-"&amp;I4251,'07 Mode Capacity'!$C$6:$C$17,0))</x:f>
        <x:v>227.071883214327</x:v>
      </x:c>
      <x:c r="AK4251" s="18" t="n">
        <x:f>Y4251*INDEX('07 Mode Capacity'!$P$6:$P$17,MATCH("OCEAN-"&amp;I4251,'07 Mode Capacity'!$C$6:$C$17,0))</x:f>
        <x:v>283.9415476952152</x:v>
      </x:c>
      <x:c r="AL4251" s="18" t="n">
        <x:f>AB4251*INDEX('07 Mode Capacity'!$P$6:$P$17,MATCH("LAND-"&amp;I4251,'07 Mode Capacity'!$C$6:$C$17,0))</x:f>
        <x:v>0</x:v>
      </x:c>
      <x:c r="AM4251" s="18" t="n">
        <x:f>AE4251*INDEX('07 Mode Capacity'!$P$6:$P$17,MATCH("INLAND-"&amp;I4251,'07 Mode Capacity'!$C$6:$C$17,0))</x:f>
        <x:v>170.4332793950066</x:v>
      </x:c>
      <x:c r="AN4251" s="18" t="n">
        <x:f>SUM(AJ4251:AM4251)</x:f>
        <x:v>681.4467103045488</x:v>
      </x:c>
      <x:c r="AO4251" s="17" t="n">
        <x:f>IF(N4251=0,1,AN4251/N4251)</x:f>
        <x:v>0.1577422940519789</x:v>
      </x:c>
      <x:c r="AP4251" s="11" t="str">
        <x:f>IF(AO4251&gt;='01 Controls'!$E$16,"PASS","FAIL")</x:f>
        <x:v>FAIL</x:v>
      </x:c>
      <x:c r="AQ4251" s="11" t="str">
        <x:v>UNQUANTIFIED</x:v>
      </x:c>
      <x:c r="AR4251" s="11" t="str">
        <x:v>Position-class planning record; serial item and receiver open</x:v>
      </x:c>
      <x:c r="AS4251" s="26"/>
      <x:c r="AT4251" s="26"/>
    </x:row>
    <x:row r="4252">
      <x:c r="C4252" s="11" t="str">
        <x:v>G2-I-TSG-APL-45</x:v>
      </x:c>
      <x:c r="D4252" s="11" t="str">
        <x:v>G2</x:v>
      </x:c>
      <x:c r="E4252" s="11" t="str">
        <x:v>Regional flood and displacement</x:v>
      </x:c>
      <x:c r="F4252" s="11" t="str">
        <x:v>I-TSG</x:v>
      </x:c>
      <x:c r="G4252" s="11" t="str">
        <x:v>Thermal safety group</x:v>
      </x:c>
      <x:c r="H4252" s="11" t="str">
        <x:v>APL-45</x:v>
      </x:c>
      <x:c r="I4252" s="19" t="n">
        <x:v>24</x:v>
      </x:c>
      <x:c r="J4252" s="21" t="n">
        <x:v>5</x:v>
      </x:c>
      <x:c r="K4252" s="18" t="n">
        <x:f>'05 Cargo Register'!K220</x:f>
        <x:v>144</x:v>
      </x:c>
      <x:c r="L4252" s="18" t="n">
        <x:f>'05 Cargo Register'!N220</x:f>
        <x:v>38</x:v>
      </x:c>
      <x:c r="M4252" s="18" t="n">
        <x:f>'05 Cargo Register'!O220</x:f>
        <x:v>285</x:v>
      </x:c>
      <x:c r="N4252" s="18" t="n">
        <x:f>J4252*K4252</x:f>
        <x:v>720</x:v>
      </x:c>
      <x:c r="O4252" s="18" t="n">
        <x:f>J4252*L4252</x:f>
        <x:v>190</x:v>
      </x:c>
      <x:c r="P4252" s="18" t="n">
        <x:f>J4252*M4252</x:f>
        <x:v>1425</x:v>
      </x:c>
      <x:c r="Q4252" s="22" t="n">
        <x:f>'01 Controls'!$E$31*'02 Cargo Classes'!$M$6</x:f>
        <x:v>0.44999999999999996</x:v>
      </x:c>
      <x:c r="R4252" s="22" t="n">
        <x:f>'01 Controls'!$F$31*'02 Cargo Classes'!$N$6</x:f>
        <x:v>0.30000000000000004</x:v>
      </x:c>
      <x:c r="S4252" s="22" t="n">
        <x:f>'01 Controls'!$G$31*'02 Cargo Classes'!$O$6</x:f>
        <x:v>0</x:v>
      </x:c>
      <x:c r="T4252" s="22" t="n">
        <x:f>'01 Controls'!$H$31*'02 Cargo Classes'!$P$6</x:f>
        <x:v>0.03</x:v>
      </x:c>
      <x:c r="U4252" s="22" t="n">
        <x:f>SUM(Q4252:T4252)</x:f>
        <x:v>0.78</x:v>
      </x:c>
      <x:c r="V4252" s="18" t="n">
        <x:f>IF(U4252=0,0,N4252*Q4252/U4252)</x:f>
        <x:v>415.3846153846153</x:v>
      </x:c>
      <x:c r="W4252" s="18" t="n">
        <x:f>IF(U4252=0,0,P4252*Q4252/U4252)</x:f>
        <x:v>822.1153846153844</x:v>
      </x:c>
      <x:c r="X4252" s="18" t="n">
        <x:f>MAX(V4252,W4252*'01 Controls'!$E$12)</x:f>
        <x:v>415.3846153846153</x:v>
      </x:c>
      <x:c r="Y4252" s="18" t="n">
        <x:f>IF(U4252=0,0,N4252*R4252/U4252)</x:f>
        <x:v>276.92307692307696</x:v>
      </x:c>
      <x:c r="Z4252" s="18" t="n">
        <x:f>IF(U4252=0,0,P4252*R4252/U4252)</x:f>
        <x:v>548.0769230769231</x:v>
      </x:c>
      <x:c r="AA4252" s="18" t="n">
        <x:f>MAX(Y4252,Z4252*'01 Controls'!$E$13)</x:f>
        <x:v>276.92307692307696</x:v>
      </x:c>
      <x:c r="AB4252" s="18" t="n">
        <x:f>IF(U4252=0,0,N4252*S4252/U4252)</x:f>
        <x:v>0</x:v>
      </x:c>
      <x:c r="AC4252" s="18" t="n">
        <x:f>IF(U4252=0,0,P4252*S4252/U4252)</x:f>
        <x:v>0</x:v>
      </x:c>
      <x:c r="AD4252" s="18" t="n">
        <x:f>MAX(AB4252,AC4252*'01 Controls'!$E$14)</x:f>
        <x:v>0</x:v>
      </x:c>
      <x:c r="AE4252" s="18" t="n">
        <x:f>IF(U4252=0,0,N4252*T4252/U4252)</x:f>
        <x:v>27.69230769230769</x:v>
      </x:c>
      <x:c r="AF4252" s="18" t="n">
        <x:f>IF(U4252=0,0,P4252*T4252/U4252)</x:f>
        <x:v>54.80769230769231</x:v>
      </x:c>
      <x:c r="AG4252" s="18" t="n">
        <x:f>MAX(AE4252,AF4252*'01 Controls'!$E$15)</x:f>
        <x:v>27.69230769230769</x:v>
      </x:c>
      <x:c r="AH4252" s="18" t="n">
        <x:f>SUM(V4252,Y4252,AB4252,AE4252)</x:f>
        <x:v>720</x:v>
      </x:c>
      <x:c r="AI4252" s="18" t="n">
        <x:f>N4252-AH4252</x:f>
        <x:v>0</x:v>
      </x:c>
      <x:c r="AJ4252" s="18" t="n">
        <x:f>V4252*INDEX('07 Mode Capacity'!$P$6:$P$17,MATCH("AIR-"&amp;I4252,'07 Mode Capacity'!$C$6:$C$17,0))</x:f>
        <x:v>84.28738202537654</x:v>
      </x:c>
      <x:c r="AK4252" s="18" t="n">
        <x:f>Y4252*INDEX('07 Mode Capacity'!$P$6:$P$17,MATCH("OCEAN-"&amp;I4252,'07 Mode Capacity'!$C$6:$C$17,0))</x:f>
        <x:v>41.56312128399638</x:v>
      </x:c>
      <x:c r="AL4252" s="18" t="n">
        <x:f>AB4252*INDEX('07 Mode Capacity'!$P$6:$P$17,MATCH("LAND-"&amp;I4252,'07 Mode Capacity'!$C$6:$C$17,0))</x:f>
        <x:v>0</x:v>
      </x:c>
      <x:c r="AM4252" s="18" t="n">
        <x:f>AE4252*INDEX('07 Mode Capacity'!$P$6:$P$17,MATCH("INLAND-"&amp;I4252,'07 Mode Capacity'!$C$6:$C$17,0))</x:f>
        <x:v>27.69230769230769</x:v>
      </x:c>
      <x:c r="AN4252" s="18" t="n">
        <x:f>SUM(AJ4252:AM4252)</x:f>
        <x:v>153.5428110016806</x:v>
      </x:c>
      <x:c r="AO4252" s="17" t="n">
        <x:f>IF(N4252=0,1,AN4252/N4252)</x:f>
        <x:v>0.21325390416900084</x:v>
      </x:c>
      <x:c r="AP4252" s="11" t="str">
        <x:f>IF(AO4252&gt;='01 Controls'!$E$16,"PASS","FAIL")</x:f>
        <x:v>FAIL</x:v>
      </x:c>
      <x:c r="AQ4252" s="11" t="str">
        <x:v>UNQUANTIFIED</x:v>
      </x:c>
      <x:c r="AR4252" s="11" t="str">
        <x:v>Position-class planning record; serial item and receiver open</x:v>
      </x:c>
      <x:c r="AS4252" s="26"/>
      <x:c r="AT4252" s="26"/>
    </x:row>
    <x:row r="4253">
      <x:c r="C4253" s="11" t="str">
        <x:v>G2-I-TSG-ISO-18</x:v>
      </x:c>
      <x:c r="D4253" s="11" t="str">
        <x:v>G2</x:v>
      </x:c>
      <x:c r="E4253" s="11" t="str">
        <x:v>Regional flood and displacement</x:v>
      </x:c>
      <x:c r="F4253" s="11" t="str">
        <x:v>I-TSG</x:v>
      </x:c>
      <x:c r="G4253" s="11" t="str">
        <x:v>Thermal safety group</x:v>
      </x:c>
      <x:c r="H4253" s="11" t="str">
        <x:v>ISO-18</x:v>
      </x:c>
      <x:c r="I4253" s="19" t="n">
        <x:v>48</x:v>
      </x:c>
      <x:c r="J4253" s="21" t="n">
        <x:v>5</x:v>
      </x:c>
      <x:c r="K4253" s="18" t="n">
        <x:f>'05 Cargo Register'!K221</x:f>
        <x:v>432</x:v>
      </x:c>
      <x:c r="L4253" s="18" t="n">
        <x:f>'05 Cargo Register'!N221</x:f>
        <x:v>29</x:v>
      </x:c>
      <x:c r="M4253" s="18" t="n">
        <x:f>'05 Cargo Register'!O221</x:f>
        <x:v>765.6</x:v>
      </x:c>
      <x:c r="N4253" s="18" t="n">
        <x:f>J4253*K4253</x:f>
        <x:v>2160</x:v>
      </x:c>
      <x:c r="O4253" s="18" t="n">
        <x:f>J4253*L4253</x:f>
        <x:v>145</x:v>
      </x:c>
      <x:c r="P4253" s="18" t="n">
        <x:f>J4253*M4253</x:f>
        <x:v>3828</x:v>
      </x:c>
      <x:c r="Q4253" s="22" t="n">
        <x:f>'01 Controls'!$E$31*'02 Cargo Classes'!$M$7</x:f>
        <x:v>0.03</x:v>
      </x:c>
      <x:c r="R4253" s="22" t="n">
        <x:f>'01 Controls'!$F$31*'02 Cargo Classes'!$N$7</x:f>
        <x:v>0.75</x:v>
      </x:c>
      <x:c r="S4253" s="22" t="n">
        <x:f>'01 Controls'!$G$31*'02 Cargo Classes'!$O$7</x:f>
        <x:v>0</x:v>
      </x:c>
      <x:c r="T4253" s="22" t="n">
        <x:f>'01 Controls'!$H$31*'02 Cargo Classes'!$P$7</x:f>
        <x:v>0.08000000000000002</x:v>
      </x:c>
      <x:c r="U4253" s="22" t="n">
        <x:f>SUM(Q4253:T4253)</x:f>
        <x:v>0.8600000000000001</x:v>
      </x:c>
      <x:c r="V4253" s="18" t="n">
        <x:f>IF(U4253=0,0,N4253*Q4253/U4253)</x:f>
        <x:v>75.34883720930232</x:v>
      </x:c>
      <x:c r="W4253" s="18" t="n">
        <x:f>IF(U4253=0,0,P4253*Q4253/U4253)</x:f>
        <x:v>133.5348837209302</x:v>
      </x:c>
      <x:c r="X4253" s="18" t="n">
        <x:f>MAX(V4253,W4253*'01 Controls'!$E$12)</x:f>
        <x:v>75.34883720930232</x:v>
      </x:c>
      <x:c r="Y4253" s="18" t="n">
        <x:f>IF(U4253=0,0,N4253*R4253/U4253)</x:f>
        <x:v>1883.720930232558</x:v>
      </x:c>
      <x:c r="Z4253" s="18" t="n">
        <x:f>IF(U4253=0,0,P4253*R4253/U4253)</x:f>
        <x:v>3338.3720930232553</x:v>
      </x:c>
      <x:c r="AA4253" s="18" t="n">
        <x:f>MAX(Y4253,Z4253*'01 Controls'!$E$13)</x:f>
        <x:v>1883.720930232558</x:v>
      </x:c>
      <x:c r="AB4253" s="18" t="n">
        <x:f>IF(U4253=0,0,N4253*S4253/U4253)</x:f>
        <x:v>0</x:v>
      </x:c>
      <x:c r="AC4253" s="18" t="n">
        <x:f>IF(U4253=0,0,P4253*S4253/U4253)</x:f>
        <x:v>0</x:v>
      </x:c>
      <x:c r="AD4253" s="18" t="n">
        <x:f>MAX(AB4253,AC4253*'01 Controls'!$E$14)</x:f>
        <x:v>0</x:v>
      </x:c>
      <x:c r="AE4253" s="18" t="n">
        <x:f>IF(U4253=0,0,N4253*T4253/U4253)</x:f>
        <x:v>200.93023255813955</x:v>
      </x:c>
      <x:c r="AF4253" s="18" t="n">
        <x:f>IF(U4253=0,0,P4253*T4253/U4253)</x:f>
        <x:v>356.093023255814</x:v>
      </x:c>
      <x:c r="AG4253" s="18" t="n">
        <x:f>MAX(AE4253,AF4253*'01 Controls'!$E$15)</x:f>
        <x:v>200.93023255813955</x:v>
      </x:c>
      <x:c r="AH4253" s="18" t="n">
        <x:f>SUM(V4253,Y4253,AB4253,AE4253)</x:f>
        <x:v>2160</x:v>
      </x:c>
      <x:c r="AI4253" s="18" t="n">
        <x:f>N4253-AH4253</x:f>
        <x:v>0</x:v>
      </x:c>
      <x:c r="AJ4253" s="18" t="n">
        <x:f>V4253*INDEX('07 Mode Capacity'!$P$6:$P$17,MATCH("AIR-"&amp;I4253,'07 Mode Capacity'!$C$6:$C$17,0))</x:f>
        <x:v>21.12296588040251</x:v>
      </x:c>
      <x:c r="AK4253" s="18" t="n">
        <x:f>Y4253*INDEX('07 Mode Capacity'!$P$6:$P$17,MATCH("OCEAN-"&amp;I4253,'07 Mode Capacity'!$C$6:$C$17,0))</x:f>
        <x:v>165.08229517163673</x:v>
      </x:c>
      <x:c r="AL4253" s="18" t="n">
        <x:f>AB4253*INDEX('07 Mode Capacity'!$P$6:$P$17,MATCH("LAND-"&amp;I4253,'07 Mode Capacity'!$C$6:$C$17,0))</x:f>
        <x:v>0</x:v>
      </x:c>
      <x:c r="AM4253" s="18" t="n">
        <x:f>AE4253*INDEX('07 Mode Capacity'!$P$6:$P$17,MATCH("INLAND-"&amp;I4253,'07 Mode Capacity'!$C$6:$C$17,0))</x:f>
        <x:v>126.83406838698168</x:v>
      </x:c>
      <x:c r="AN4253" s="18" t="n">
        <x:f>SUM(AJ4253:AM4253)</x:f>
        <x:v>313.03932943902095</x:v>
      </x:c>
      <x:c r="AO4253" s="17" t="n">
        <x:f>IF(N4253=0,1,AN4253/N4253)</x:f>
        <x:v>0.14492561548102822</x:v>
      </x:c>
      <x:c r="AP4253" s="11" t="str">
        <x:f>IF(AO4253&gt;='01 Controls'!$E$16,"PASS","FAIL")</x:f>
        <x:v>FAIL</x:v>
      </x:c>
      <x:c r="AQ4253" s="11" t="str">
        <x:v>UNQUANTIFIED</x:v>
      </x:c>
      <x:c r="AR4253" s="11" t="str">
        <x:v>Position-class planning record; serial item and receiver open</x:v>
      </x:c>
      <x:c r="AS4253" s="26"/>
      <x:c r="AT4253" s="26"/>
    </x:row>
    <x:row r="4254">
      <x:c r="C4254" s="11" t="str">
        <x:v>G2-I-TSG-COL-12</x:v>
      </x:c>
      <x:c r="D4254" s="11" t="str">
        <x:v>G2</x:v>
      </x:c>
      <x:c r="E4254" s="11" t="str">
        <x:v>Regional flood and displacement</x:v>
      </x:c>
      <x:c r="F4254" s="11" t="str">
        <x:v>I-TSG</x:v>
      </x:c>
      <x:c r="G4254" s="11" t="str">
        <x:v>Thermal safety group</x:v>
      </x:c>
      <x:c r="H4254" s="11" t="str">
        <x:v>COL-12</x:v>
      </x:c>
      <x:c r="I4254" s="19" t="n">
        <x:v>24</x:v>
      </x:c>
      <x:c r="J4254" s="21" t="n">
        <x:v>5</x:v>
      </x:c>
      <x:c r="K4254" s="18" t="n">
        <x:f>'05 Cargo Register'!K222</x:f>
        <x:v>72</x:v>
      </x:c>
      <x:c r="L4254" s="18" t="n">
        <x:f>'05 Cargo Register'!N222</x:f>
        <x:v>8</x:v>
      </x:c>
      <x:c r="M4254" s="18" t="n">
        <x:f>'05 Cargo Register'!O222</x:f>
        <x:v>211.20000000000002</x:v>
      </x:c>
      <x:c r="N4254" s="18" t="n">
        <x:f>J4254*K4254</x:f>
        <x:v>360</x:v>
      </x:c>
      <x:c r="O4254" s="18" t="n">
        <x:f>J4254*L4254</x:f>
        <x:v>40</x:v>
      </x:c>
      <x:c r="P4254" s="18" t="n">
        <x:f>J4254*M4254</x:f>
        <x:v>1056</x:v>
      </x:c>
      <x:c r="Q4254" s="22" t="n">
        <x:f>'01 Controls'!$E$31*'02 Cargo Classes'!$M$8</x:f>
        <x:v>0.3</x:v>
      </x:c>
      <x:c r="R4254" s="22" t="n">
        <x:f>'01 Controls'!$F$31*'02 Cargo Classes'!$N$8</x:f>
        <x:v>0.5249999999999999</x:v>
      </x:c>
      <x:c r="S4254" s="22" t="n">
        <x:f>'01 Controls'!$G$31*'02 Cargo Classes'!$O$8</x:f>
        <x:v>0</x:v>
      </x:c>
      <x:c r="T4254" s="22" t="n">
        <x:f>'01 Controls'!$H$31*'02 Cargo Classes'!$P$8</x:f>
        <x:v>0.020000000000000004</x:v>
      </x:c>
      <x:c r="U4254" s="22" t="n">
        <x:f>SUM(Q4254:T4254)</x:f>
        <x:v>0.845</x:v>
      </x:c>
      <x:c r="V4254" s="18" t="n">
        <x:f>IF(U4254=0,0,N4254*Q4254/U4254)</x:f>
        <x:v>127.81065088757397</x:v>
      </x:c>
      <x:c r="W4254" s="18" t="n">
        <x:f>IF(U4254=0,0,P4254*Q4254/U4254)</x:f>
        <x:v>374.9112426035503</x:v>
      </x:c>
      <x:c r="X4254" s="18" t="n">
        <x:f>MAX(V4254,W4254*'01 Controls'!$E$12)</x:f>
        <x:v>127.81065088757397</x:v>
      </x:c>
      <x:c r="Y4254" s="18" t="n">
        <x:f>IF(U4254=0,0,N4254*R4254/U4254)</x:f>
        <x:v>223.66863905325442</x:v>
      </x:c>
      <x:c r="Z4254" s="18" t="n">
        <x:f>IF(U4254=0,0,P4254*R4254/U4254)</x:f>
        <x:v>656.0946745562129</x:v>
      </x:c>
      <x:c r="AA4254" s="18" t="n">
        <x:f>MAX(Y4254,Z4254*'01 Controls'!$E$13)</x:f>
        <x:v>223.66863905325442</x:v>
      </x:c>
      <x:c r="AB4254" s="18" t="n">
        <x:f>IF(U4254=0,0,N4254*S4254/U4254)</x:f>
        <x:v>0</x:v>
      </x:c>
      <x:c r="AC4254" s="18" t="n">
        <x:f>IF(U4254=0,0,P4254*S4254/U4254)</x:f>
        <x:v>0</x:v>
      </x:c>
      <x:c r="AD4254" s="18" t="n">
        <x:f>MAX(AB4254,AC4254*'01 Controls'!$E$14)</x:f>
        <x:v>0</x:v>
      </x:c>
      <x:c r="AE4254" s="18" t="n">
        <x:f>IF(U4254=0,0,N4254*T4254/U4254)</x:f>
        <x:v>8.520710059171599</x:v>
      </x:c>
      <x:c r="AF4254" s="18" t="n">
        <x:f>IF(U4254=0,0,P4254*T4254/U4254)</x:f>
        <x:v>24.994082840236693</x:v>
      </x:c>
      <x:c r="AG4254" s="18" t="n">
        <x:f>MAX(AE4254,AF4254*'01 Controls'!$E$15)</x:f>
        <x:v>8.520710059171599</x:v>
      </x:c>
      <x:c r="AH4254" s="18" t="n">
        <x:f>SUM(V4254,Y4254,AB4254,AE4254)</x:f>
        <x:v>360</x:v>
      </x:c>
      <x:c r="AI4254" s="18" t="n">
        <x:f>N4254-AH4254</x:f>
        <x:v>0</x:v>
      </x:c>
      <x:c r="AJ4254" s="18" t="n">
        <x:f>V4254*INDEX('07 Mode Capacity'!$P$6:$P$17,MATCH("AIR-"&amp;I4254,'07 Mode Capacity'!$C$6:$C$17,0))</x:f>
        <x:v>25.93457908473125</x:v>
      </x:c>
      <x:c r="AK4254" s="18" t="n">
        <x:f>Y4254*INDEX('07 Mode Capacity'!$P$6:$P$17,MATCH("OCEAN-"&amp;I4254,'07 Mode Capacity'!$C$6:$C$17,0))</x:f>
        <x:v>33.5702133447663</x:v>
      </x:c>
      <x:c r="AL4254" s="18" t="n">
        <x:f>AB4254*INDEX('07 Mode Capacity'!$P$6:$P$17,MATCH("LAND-"&amp;I4254,'07 Mode Capacity'!$C$6:$C$17,0))</x:f>
        <x:v>0</x:v>
      </x:c>
      <x:c r="AM4254" s="18" t="n">
        <x:f>AE4254*INDEX('07 Mode Capacity'!$P$6:$P$17,MATCH("INLAND-"&amp;I4254,'07 Mode Capacity'!$C$6:$C$17,0))</x:f>
        <x:v>8.520710059171599</x:v>
      </x:c>
      <x:c r="AN4254" s="18" t="n">
        <x:f>SUM(AJ4254:AM4254)</x:f>
        <x:v>68.02550248866916</x:v>
      </x:c>
      <x:c r="AO4254" s="17" t="n">
        <x:f>IF(N4254=0,1,AN4254/N4254)</x:f>
        <x:v>0.18895972913519213</x:v>
      </x:c>
      <x:c r="AP4254" s="11" t="str">
        <x:f>IF(AO4254&gt;='01 Controls'!$E$16,"PASS","FAIL")</x:f>
        <x:v>FAIL</x:v>
      </x:c>
      <x:c r="AQ4254" s="11" t="str">
        <x:v>UNQUANTIFIED</x:v>
      </x:c>
      <x:c r="AR4254" s="11" t="str">
        <x:v>Position-class planning record; serial item and receiver open</x:v>
      </x:c>
      <x:c r="AS4254" s="26"/>
      <x:c r="AT4254" s="26"/>
    </x:row>
    <x:row r="4255">
      <x:c r="C4255" s="11" t="str">
        <x:v>G2-I-TSG-BAT-22</x:v>
      </x:c>
      <x:c r="D4255" s="11" t="str">
        <x:v>G2</x:v>
      </x:c>
      <x:c r="E4255" s="11" t="str">
        <x:v>Regional flood and displacement</x:v>
      </x:c>
      <x:c r="F4255" s="11" t="str">
        <x:v>I-TSG</x:v>
      </x:c>
      <x:c r="G4255" s="11" t="str">
        <x:v>Thermal safety group</x:v>
      </x:c>
      <x:c r="H4255" s="11" t="str">
        <x:v>BAT-22</x:v>
      </x:c>
      <x:c r="I4255" s="19" t="n">
        <x:v>48</x:v>
      </x:c>
      <x:c r="J4255" s="21" t="n">
        <x:v>5</x:v>
      </x:c>
      <x:c r="K4255" s="18" t="n">
        <x:f>'05 Cargo Register'!K223</x:f>
        <x:v>540</x:v>
      </x:c>
      <x:c r="L4255" s="18" t="n">
        <x:f>'05 Cargo Register'!N223</x:f>
        <x:v>31</x:v>
      </x:c>
      <x:c r="M4255" s="18" t="n">
        <x:f>'05 Cargo Register'!O223</x:f>
        <x:v>818.4000000000001</x:v>
      </x:c>
      <x:c r="N4255" s="18" t="n">
        <x:f>J4255*K4255</x:f>
        <x:v>2700</x:v>
      </x:c>
      <x:c r="O4255" s="18" t="n">
        <x:f>J4255*L4255</x:f>
        <x:v>155</x:v>
      </x:c>
      <x:c r="P4255" s="18" t="n">
        <x:f>J4255*M4255</x:f>
        <x:v>4092.0000000000005</x:v>
      </x:c>
      <x:c r="Q4255" s="22" t="n">
        <x:f>'01 Controls'!$E$31*'02 Cargo Classes'!$M$9</x:f>
        <x:v>0</x:v>
      </x:c>
      <x:c r="R4255" s="22" t="n">
        <x:f>'01 Controls'!$F$31*'02 Cargo Classes'!$N$9</x:f>
        <x:v>0.75</x:v>
      </x:c>
      <x:c r="S4255" s="22" t="n">
        <x:f>'01 Controls'!$G$31*'02 Cargo Classes'!$O$9</x:f>
        <x:v>0</x:v>
      </x:c>
      <x:c r="T4255" s="22" t="n">
        <x:f>'01 Controls'!$H$31*'02 Cargo Classes'!$P$9</x:f>
        <x:v>0.05</x:v>
      </x:c>
      <x:c r="U4255" s="22" t="n">
        <x:f>SUM(Q4255:T4255)</x:f>
        <x:v>0.8</x:v>
      </x:c>
      <x:c r="V4255" s="18" t="n">
        <x:f>IF(U4255=0,0,N4255*Q4255/U4255)</x:f>
        <x:v>0</x:v>
      </x:c>
      <x:c r="W4255" s="18" t="n">
        <x:f>IF(U4255=0,0,P4255*Q4255/U4255)</x:f>
        <x:v>0</x:v>
      </x:c>
      <x:c r="X4255" s="18" t="n">
        <x:f>MAX(V4255,W4255*'01 Controls'!$E$12)</x:f>
        <x:v>0</x:v>
      </x:c>
      <x:c r="Y4255" s="18" t="n">
        <x:f>IF(U4255=0,0,N4255*R4255/U4255)</x:f>
        <x:v>2531.25</x:v>
      </x:c>
      <x:c r="Z4255" s="18" t="n">
        <x:f>IF(U4255=0,0,P4255*R4255/U4255)</x:f>
        <x:v>3836.2500000000005</x:v>
      </x:c>
      <x:c r="AA4255" s="18" t="n">
        <x:f>MAX(Y4255,Z4255*'01 Controls'!$E$13)</x:f>
        <x:v>2531.25</x:v>
      </x:c>
      <x:c r="AB4255" s="18" t="n">
        <x:f>IF(U4255=0,0,N4255*S4255/U4255)</x:f>
        <x:v>0</x:v>
      </x:c>
      <x:c r="AC4255" s="18" t="n">
        <x:f>IF(U4255=0,0,P4255*S4255/U4255)</x:f>
        <x:v>0</x:v>
      </x:c>
      <x:c r="AD4255" s="18" t="n">
        <x:f>MAX(AB4255,AC4255*'01 Controls'!$E$14)</x:f>
        <x:v>0</x:v>
      </x:c>
      <x:c r="AE4255" s="18" t="n">
        <x:f>IF(U4255=0,0,N4255*T4255/U4255)</x:f>
        <x:v>168.75</x:v>
      </x:c>
      <x:c r="AF4255" s="18" t="n">
        <x:f>IF(U4255=0,0,P4255*T4255/U4255)</x:f>
        <x:v>255.75000000000003</x:v>
      </x:c>
      <x:c r="AG4255" s="18" t="n">
        <x:f>MAX(AE4255,AF4255*'01 Controls'!$E$15)</x:f>
        <x:v>168.75</x:v>
      </x:c>
      <x:c r="AH4255" s="18" t="n">
        <x:f>SUM(V4255,Y4255,AB4255,AE4255)</x:f>
        <x:v>2700</x:v>
      </x:c>
      <x:c r="AI4255" s="18" t="n">
        <x:f>N4255-AH4255</x:f>
        <x:v>0</x:v>
      </x:c>
      <x:c r="AJ4255" s="18" t="n">
        <x:f>V4255*INDEX('07 Mode Capacity'!$P$6:$P$17,MATCH("AIR-"&amp;I4255,'07 Mode Capacity'!$C$6:$C$17,0))</x:f>
        <x:v>0</x:v>
      </x:c>
      <x:c r="AK4255" s="18" t="n">
        <x:f>Y4255*INDEX('07 Mode Capacity'!$P$6:$P$17,MATCH("OCEAN-"&amp;I4255,'07 Mode Capacity'!$C$6:$C$17,0))</x:f>
        <x:v>221.82933413688687</x:v>
      </x:c>
      <x:c r="AL4255" s="18" t="n">
        <x:f>AB4255*INDEX('07 Mode Capacity'!$P$6:$P$17,MATCH("LAND-"&amp;I4255,'07 Mode Capacity'!$C$6:$C$17,0))</x:f>
        <x:v>0</x:v>
      </x:c>
      <x:c r="AM4255" s="18" t="n">
        <x:f>AE4255*INDEX('07 Mode Capacity'!$P$6:$P$17,MATCH("INLAND-"&amp;I4255,'07 Mode Capacity'!$C$6:$C$17,0))</x:f>
        <x:v>106.52079962187914</x:v>
      </x:c>
      <x:c r="AN4255" s="18" t="n">
        <x:f>SUM(AJ4255:AM4255)</x:f>
        <x:v>328.350133758766</x:v>
      </x:c>
      <x:c r="AO4255" s="17" t="n">
        <x:f>IF(N4255=0,1,AN4255/N4255)</x:f>
        <x:v>0.12161116065139481</x:v>
      </x:c>
      <x:c r="AP4255" s="11" t="str">
        <x:f>IF(AO4255&gt;='01 Controls'!$E$16,"PASS","FAIL")</x:f>
        <x:v>FAIL</x:v>
      </x:c>
      <x:c r="AQ4255" s="11" t="str">
        <x:v>UNQUANTIFIED</x:v>
      </x:c>
      <x:c r="AR4255" s="11" t="str">
        <x:v>Position-class planning record; serial item and receiver open</x:v>
      </x:c>
      <x:c r="AS4255" s="26"/>
      <x:c r="AT4255" s="26"/>
    </x:row>
    <x:row r="4256">
      <x:c r="C4256" s="11" t="str">
        <x:v>G2-I-TSG-TNK-20</x:v>
      </x:c>
      <x:c r="D4256" s="11" t="str">
        <x:v>G2</x:v>
      </x:c>
      <x:c r="E4256" s="11" t="str">
        <x:v>Regional flood and displacement</x:v>
      </x:c>
      <x:c r="F4256" s="11" t="str">
        <x:v>I-TSG</x:v>
      </x:c>
      <x:c r="G4256" s="11" t="str">
        <x:v>Thermal safety group</x:v>
      </x:c>
      <x:c r="H4256" s="11" t="str">
        <x:v>TNK-20</x:v>
      </x:c>
      <x:c r="I4256" s="19" t="n">
        <x:v>48</x:v>
      </x:c>
      <x:c r="J4256" s="21" t="n">
        <x:v>5</x:v>
      </x:c>
      <x:c r="K4256" s="18" t="n">
        <x:f>'05 Cargo Register'!K224</x:f>
        <x:v>432</x:v>
      </x:c>
      <x:c r="L4256" s="18" t="n">
        <x:f>'05 Cargo Register'!N224</x:f>
        <x:v>26</x:v>
      </x:c>
      <x:c r="M4256" s="18" t="n">
        <x:f>'05 Cargo Register'!O224</x:f>
        <x:v>552.5</x:v>
      </x:c>
      <x:c r="N4256" s="18" t="n">
        <x:f>J4256*K4256</x:f>
        <x:v>2160</x:v>
      </x:c>
      <x:c r="O4256" s="18" t="n">
        <x:f>J4256*L4256</x:f>
        <x:v>130</x:v>
      </x:c>
      <x:c r="P4256" s="18" t="n">
        <x:f>J4256*M4256</x:f>
        <x:v>2762.5</x:v>
      </x:c>
      <x:c r="Q4256" s="22" t="n">
        <x:f>'01 Controls'!$E$31*'02 Cargo Classes'!$M$10</x:f>
        <x:v>0</x:v>
      </x:c>
      <x:c r="R4256" s="22" t="n">
        <x:f>'01 Controls'!$F$31*'02 Cargo Classes'!$N$10</x:f>
        <x:v>0.8999999999999999</x:v>
      </x:c>
      <x:c r="S4256" s="22" t="n">
        <x:f>'01 Controls'!$G$31*'02 Cargo Classes'!$O$10</x:f>
        <x:v>0</x:v>
      </x:c>
      <x:c r="T4256" s="22" t="n">
        <x:f>'01 Controls'!$H$31*'02 Cargo Classes'!$P$10</x:f>
        <x:v>0.1</x:v>
      </x:c>
      <x:c r="U4256" s="22" t="n">
        <x:f>SUM(Q4256:T4256)</x:f>
        <x:v>0.9999999999999999</x:v>
      </x:c>
      <x:c r="V4256" s="18" t="n">
        <x:f>IF(U4256=0,0,N4256*Q4256/U4256)</x:f>
        <x:v>0</x:v>
      </x:c>
      <x:c r="W4256" s="18" t="n">
        <x:f>IF(U4256=0,0,P4256*Q4256/U4256)</x:f>
        <x:v>0</x:v>
      </x:c>
      <x:c r="X4256" s="18" t="n">
        <x:f>MAX(V4256,W4256*'01 Controls'!$E$12)</x:f>
        <x:v>0</x:v>
      </x:c>
      <x:c r="Y4256" s="18" t="n">
        <x:f>IF(U4256=0,0,N4256*R4256/U4256)</x:f>
        <x:v>1944</x:v>
      </x:c>
      <x:c r="Z4256" s="18" t="n">
        <x:f>IF(U4256=0,0,P4256*R4256/U4256)</x:f>
        <x:v>2486.25</x:v>
      </x:c>
      <x:c r="AA4256" s="18" t="n">
        <x:f>MAX(Y4256,Z4256*'01 Controls'!$E$13)</x:f>
        <x:v>1944</x:v>
      </x:c>
      <x:c r="AB4256" s="18" t="n">
        <x:f>IF(U4256=0,0,N4256*S4256/U4256)</x:f>
        <x:v>0</x:v>
      </x:c>
      <x:c r="AC4256" s="18" t="n">
        <x:f>IF(U4256=0,0,P4256*S4256/U4256)</x:f>
        <x:v>0</x:v>
      </x:c>
      <x:c r="AD4256" s="18" t="n">
        <x:f>MAX(AB4256,AC4256*'01 Controls'!$E$14)</x:f>
        <x:v>0</x:v>
      </x:c>
      <x:c r="AE4256" s="18" t="n">
        <x:f>IF(U4256=0,0,N4256*T4256/U4256)</x:f>
        <x:v>216.00000000000003</x:v>
      </x:c>
      <x:c r="AF4256" s="18" t="n">
        <x:f>IF(U4256=0,0,P4256*T4256/U4256)</x:f>
        <x:v>276.25000000000006</x:v>
      </x:c>
      <x:c r="AG4256" s="18" t="n">
        <x:f>MAX(AE4256,AF4256*'01 Controls'!$E$15)</x:f>
        <x:v>216.00000000000003</x:v>
      </x:c>
      <x:c r="AH4256" s="18" t="n">
        <x:f>SUM(V4256,Y4256,AB4256,AE4256)</x:f>
        <x:v>2160</x:v>
      </x:c>
      <x:c r="AI4256" s="18" t="n">
        <x:f>N4256-AH4256</x:f>
        <x:v>0</x:v>
      </x:c>
      <x:c r="AJ4256" s="18" t="n">
        <x:f>V4256*INDEX('07 Mode Capacity'!$P$6:$P$17,MATCH("AIR-"&amp;I4256,'07 Mode Capacity'!$C$6:$C$17,0))</x:f>
        <x:v>0</x:v>
      </x:c>
      <x:c r="AK4256" s="18" t="n">
        <x:f>Y4256*INDEX('07 Mode Capacity'!$P$6:$P$17,MATCH("OCEAN-"&amp;I4256,'07 Mode Capacity'!$C$6:$C$17,0))</x:f>
        <x:v>170.36492861712912</x:v>
      </x:c>
      <x:c r="AL4256" s="18" t="n">
        <x:f>AB4256*INDEX('07 Mode Capacity'!$P$6:$P$17,MATCH("LAND-"&amp;I4256,'07 Mode Capacity'!$C$6:$C$17,0))</x:f>
        <x:v>0</x:v>
      </x:c>
      <x:c r="AM4256" s="18" t="n">
        <x:f>AE4256*INDEX('07 Mode Capacity'!$P$6:$P$17,MATCH("INLAND-"&amp;I4256,'07 Mode Capacity'!$C$6:$C$17,0))</x:f>
        <x:v>136.3466235160053</x:v>
      </x:c>
      <x:c r="AN4256" s="18" t="n">
        <x:f>SUM(AJ4256:AM4256)</x:f>
        <x:v>306.71155213313443</x:v>
      </x:c>
      <x:c r="AO4256" s="17" t="n">
        <x:f>IF(N4256=0,1,AN4256/N4256)</x:f>
        <x:v>0.1419960889505252</x:v>
      </x:c>
      <x:c r="AP4256" s="11" t="str">
        <x:f>IF(AO4256&gt;='01 Controls'!$E$16,"PASS","FAIL")</x:f>
        <x:v>FAIL</x:v>
      </x:c>
      <x:c r="AQ4256" s="11" t="str">
        <x:v>UNQUANTIFIED</x:v>
      </x:c>
      <x:c r="AR4256" s="11" t="str">
        <x:v>Position-class planning record; serial item and receiver open</x:v>
      </x:c>
      <x:c r="AS4256" s="26"/>
      <x:c r="AT4256" s="26"/>
    </x:row>
    <x:row r="4257">
      <x:c r="C4257" s="11" t="str">
        <x:v>G2-I-TSG-FLR-24</x:v>
      </x:c>
      <x:c r="D4257" s="11" t="str">
        <x:v>G2</x:v>
      </x:c>
      <x:c r="E4257" s="11" t="str">
        <x:v>Regional flood and displacement</x:v>
      </x:c>
      <x:c r="F4257" s="11" t="str">
        <x:v>I-TSG</x:v>
      </x:c>
      <x:c r="G4257" s="11" t="str">
        <x:v>Thermal safety group</x:v>
      </x:c>
      <x:c r="H4257" s="11" t="str">
        <x:v>FLR-24</x:v>
      </x:c>
      <x:c r="I4257" s="19" t="n">
        <x:v>48</x:v>
      </x:c>
      <x:c r="J4257" s="21" t="n">
        <x:v>5</x:v>
      </x:c>
      <x:c r="K4257" s="18" t="n">
        <x:f>'05 Cargo Register'!K225</x:f>
        <x:v>648</x:v>
      </x:c>
      <x:c r="L4257" s="18" t="n">
        <x:f>'05 Cargo Register'!N225</x:f>
        <x:v>32</x:v>
      </x:c>
      <x:c r="M4257" s="18" t="n">
        <x:f>'05 Cargo Register'!O225</x:f>
        <x:v>1024</x:v>
      </x:c>
      <x:c r="N4257" s="18" t="n">
        <x:f>J4257*K4257</x:f>
        <x:v>3240</x:v>
      </x:c>
      <x:c r="O4257" s="18" t="n">
        <x:f>J4257*L4257</x:f>
        <x:v>160</x:v>
      </x:c>
      <x:c r="P4257" s="18" t="n">
        <x:f>J4257*M4257</x:f>
        <x:v>5120</x:v>
      </x:c>
      <x:c r="Q4257" s="22" t="n">
        <x:f>'01 Controls'!$E$31*'02 Cargo Classes'!$M$11</x:f>
        <x:v>0</x:v>
      </x:c>
      <x:c r="R4257" s="22" t="n">
        <x:f>'01 Controls'!$F$31*'02 Cargo Classes'!$N$11</x:f>
        <x:v>0.8999999999999999</x:v>
      </x:c>
      <x:c r="S4257" s="22" t="n">
        <x:f>'01 Controls'!$G$31*'02 Cargo Classes'!$O$11</x:f>
        <x:v>0</x:v>
      </x:c>
      <x:c r="T4257" s="22" t="n">
        <x:f>'01 Controls'!$H$31*'02 Cargo Classes'!$P$11</x:f>
        <x:v>0.08000000000000002</x:v>
      </x:c>
      <x:c r="U4257" s="22" t="n">
        <x:f>SUM(Q4257:T4257)</x:f>
        <x:v>0.98</x:v>
      </x:c>
      <x:c r="V4257" s="18" t="n">
        <x:f>IF(U4257=0,0,N4257*Q4257/U4257)</x:f>
        <x:v>0</x:v>
      </x:c>
      <x:c r="W4257" s="18" t="n">
        <x:f>IF(U4257=0,0,P4257*Q4257/U4257)</x:f>
        <x:v>0</x:v>
      </x:c>
      <x:c r="X4257" s="18" t="n">
        <x:f>MAX(V4257,W4257*'01 Controls'!$E$12)</x:f>
        <x:v>0</x:v>
      </x:c>
      <x:c r="Y4257" s="18" t="n">
        <x:f>IF(U4257=0,0,N4257*R4257/U4257)</x:f>
        <x:v>2975.5102040816323</x:v>
      </x:c>
      <x:c r="Z4257" s="18" t="n">
        <x:f>IF(U4257=0,0,P4257*R4257/U4257)</x:f>
        <x:v>4702.040816326531</x:v>
      </x:c>
      <x:c r="AA4257" s="18" t="n">
        <x:f>MAX(Y4257,Z4257*'01 Controls'!$E$13)</x:f>
        <x:v>2975.5102040816323</x:v>
      </x:c>
      <x:c r="AB4257" s="18" t="n">
        <x:f>IF(U4257=0,0,N4257*S4257/U4257)</x:f>
        <x:v>0</x:v>
      </x:c>
      <x:c r="AC4257" s="18" t="n">
        <x:f>IF(U4257=0,0,P4257*S4257/U4257)</x:f>
        <x:v>0</x:v>
      </x:c>
      <x:c r="AD4257" s="18" t="n">
        <x:f>MAX(AB4257,AC4257*'01 Controls'!$E$14)</x:f>
        <x:v>0</x:v>
      </x:c>
      <x:c r="AE4257" s="18" t="n">
        <x:f>IF(U4257=0,0,N4257*T4257/U4257)</x:f>
        <x:v>264.4897959183674</x:v>
      </x:c>
      <x:c r="AF4257" s="18" t="n">
        <x:f>IF(U4257=0,0,P4257*T4257/U4257)</x:f>
        <x:v>417.95918367346945</x:v>
      </x:c>
      <x:c r="AG4257" s="18" t="n">
        <x:f>MAX(AE4257,AF4257*'01 Controls'!$E$15)</x:f>
        <x:v>264.4897959183674</x:v>
      </x:c>
      <x:c r="AH4257" s="18" t="n">
        <x:f>SUM(V4257,Y4257,AB4257,AE4257)</x:f>
        <x:v>3239.9999999999995</x:v>
      </x:c>
      <x:c r="AI4257" s="18" t="n">
        <x:f>N4257-AH4257</x:f>
        <x:v>4.547473508864641e-13</x:v>
      </x:c>
      <x:c r="AJ4257" s="18" t="n">
        <x:f>V4257*INDEX('07 Mode Capacity'!$P$6:$P$17,MATCH("AIR-"&amp;I4257,'07 Mode Capacity'!$C$6:$C$17,0))</x:f>
        <x:v>0</x:v>
      </x:c>
      <x:c r="AK4257" s="18" t="n">
        <x:f>Y4257*INDEX('07 Mode Capacity'!$P$6:$P$17,MATCH("OCEAN-"&amp;I4257,'07 Mode Capacity'!$C$6:$C$17,0))</x:f>
        <x:v>260.76264584254454</x:v>
      </x:c>
      <x:c r="AL4257" s="18" t="n">
        <x:f>AB4257*INDEX('07 Mode Capacity'!$P$6:$P$17,MATCH("LAND-"&amp;I4257,'07 Mode Capacity'!$C$6:$C$17,0))</x:f>
        <x:v>0</x:v>
      </x:c>
      <x:c r="AM4257" s="18" t="n">
        <x:f>AE4257*INDEX('07 Mode Capacity'!$P$6:$P$17,MATCH("INLAND-"&amp;I4257,'07 Mode Capacity'!$C$6:$C$17,0))</x:f>
        <x:v>166.95504920327184</x:v>
      </x:c>
      <x:c r="AN4257" s="18" t="n">
        <x:f>SUM(AJ4257:AM4257)</x:f>
        <x:v>427.7176950458164</x:v>
      </x:c>
      <x:c r="AO4257" s="17" t="n">
        <x:f>IF(N4257=0,1,AN4257/N4257)</x:f>
        <x:v>0.13201163427340012</x:v>
      </x:c>
      <x:c r="AP4257" s="11" t="str">
        <x:f>IF(AO4257&gt;='01 Controls'!$E$16,"PASS","FAIL")</x:f>
        <x:v>FAIL</x:v>
      </x:c>
      <x:c r="AQ4257" s="11" t="str">
        <x:v>UNQUANTIFIED</x:v>
      </x:c>
      <x:c r="AR4257" s="11" t="str">
        <x:v>Position-class planning record; serial item and receiver open</x:v>
      </x:c>
      <x:c r="AS4257" s="26"/>
      <x:c r="AT4257" s="26"/>
    </x:row>
    <x:row r="4258">
      <x:c r="C4258" s="11" t="str">
        <x:v>G2-I-TSG-ROL-30</x:v>
      </x:c>
      <x:c r="D4258" s="11" t="str">
        <x:v>G2</x:v>
      </x:c>
      <x:c r="E4258" s="11" t="str">
        <x:v>Regional flood and displacement</x:v>
      </x:c>
      <x:c r="F4258" s="11" t="str">
        <x:v>I-TSG</x:v>
      </x:c>
      <x:c r="G4258" s="11" t="str">
        <x:v>Thermal safety group</x:v>
      </x:c>
      <x:c r="H4258" s="11" t="str">
        <x:v>ROL-30</x:v>
      </x:c>
      <x:c r="I4258" s="19" t="n">
        <x:v>48</x:v>
      </x:c>
      <x:c r="J4258" s="21" t="n">
        <x:v>5</x:v>
      </x:c>
      <x:c r="K4258" s="18" t="n">
        <x:f>'05 Cargo Register'!K226</x:f>
        <x:v>432</x:v>
      </x:c>
      <x:c r="L4258" s="18" t="n">
        <x:f>'05 Cargo Register'!N226</x:f>
        <x:v>18</x:v>
      </x:c>
      <x:c r="M4258" s="18" t="n">
        <x:f>'05 Cargo Register'!O226</x:f>
        <x:v>1147.5</x:v>
      </x:c>
      <x:c r="N4258" s="18" t="n">
        <x:f>J4258*K4258</x:f>
        <x:v>2160</x:v>
      </x:c>
      <x:c r="O4258" s="18" t="n">
        <x:f>J4258*L4258</x:f>
        <x:v>90</x:v>
      </x:c>
      <x:c r="P4258" s="18" t="n">
        <x:f>J4258*M4258</x:f>
        <x:v>5737.5</x:v>
      </x:c>
      <x:c r="Q4258" s="22" t="n">
        <x:f>'01 Controls'!$E$31*'02 Cargo Classes'!$M$12</x:f>
        <x:v>0</x:v>
      </x:c>
      <x:c r="R4258" s="22" t="n">
        <x:f>'01 Controls'!$F$31*'02 Cargo Classes'!$N$12</x:f>
        <x:v>0.75</x:v>
      </x:c>
      <x:c r="S4258" s="22" t="n">
        <x:f>'01 Controls'!$G$31*'02 Cargo Classes'!$O$12</x:f>
        <x:v>0</x:v>
      </x:c>
      <x:c r="T4258" s="22" t="n">
        <x:f>'01 Controls'!$H$31*'02 Cargo Classes'!$P$12</x:f>
        <x:v>0.06</x:v>
      </x:c>
      <x:c r="U4258" s="22" t="n">
        <x:f>SUM(Q4258:T4258)</x:f>
        <x:v>0.81</x:v>
      </x:c>
      <x:c r="V4258" s="18" t="n">
        <x:f>IF(U4258=0,0,N4258*Q4258/U4258)</x:f>
        <x:v>0</x:v>
      </x:c>
      <x:c r="W4258" s="18" t="n">
        <x:f>IF(U4258=0,0,P4258*Q4258/U4258)</x:f>
        <x:v>0</x:v>
      </x:c>
      <x:c r="X4258" s="18" t="n">
        <x:f>MAX(V4258,W4258*'01 Controls'!$E$12)</x:f>
        <x:v>0</x:v>
      </x:c>
      <x:c r="Y4258" s="18" t="n">
        <x:f>IF(U4258=0,0,N4258*R4258/U4258)</x:f>
        <x:v>1999.9999999999998</x:v>
      </x:c>
      <x:c r="Z4258" s="18" t="n">
        <x:f>IF(U4258=0,0,P4258*R4258/U4258)</x:f>
        <x:v>5312.5</x:v>
      </x:c>
      <x:c r="AA4258" s="18" t="n">
        <x:f>MAX(Y4258,Z4258*'01 Controls'!$E$13)</x:f>
        <x:v>1999.9999999999998</x:v>
      </x:c>
      <x:c r="AB4258" s="18" t="n">
        <x:f>IF(U4258=0,0,N4258*S4258/U4258)</x:f>
        <x:v>0</x:v>
      </x:c>
      <x:c r="AC4258" s="18" t="n">
        <x:f>IF(U4258=0,0,P4258*S4258/U4258)</x:f>
        <x:v>0</x:v>
      </x:c>
      <x:c r="AD4258" s="18" t="n">
        <x:f>MAX(AB4258,AC4258*'01 Controls'!$E$14)</x:f>
        <x:v>0</x:v>
      </x:c>
      <x:c r="AE4258" s="18" t="n">
        <x:f>IF(U4258=0,0,N4258*T4258/U4258)</x:f>
        <x:v>159.99999999999997</x:v>
      </x:c>
      <x:c r="AF4258" s="18" t="n">
        <x:f>IF(U4258=0,0,P4258*T4258/U4258)</x:f>
        <x:v>425</x:v>
      </x:c>
      <x:c r="AG4258" s="18" t="n">
        <x:f>MAX(AE4258,AF4258*'01 Controls'!$E$15)</x:f>
        <x:v>159.99999999999997</x:v>
      </x:c>
      <x:c r="AH4258" s="18" t="n">
        <x:f>SUM(V4258,Y4258,AB4258,AE4258)</x:f>
        <x:v>2159.9999999999995</x:v>
      </x:c>
      <x:c r="AI4258" s="18" t="n">
        <x:f>N4258-AH4258</x:f>
        <x:v>4.547473508864641e-13</x:v>
      </x:c>
      <x:c r="AJ4258" s="18" t="n">
        <x:f>V4258*INDEX('07 Mode Capacity'!$P$6:$P$17,MATCH("AIR-"&amp;I4258,'07 Mode Capacity'!$C$6:$C$17,0))</x:f>
        <x:v>0</x:v>
      </x:c>
      <x:c r="AK4258" s="18" t="n">
        <x:f>Y4258*INDEX('07 Mode Capacity'!$P$6:$P$17,MATCH("OCEAN-"&amp;I4258,'07 Mode Capacity'!$C$6:$C$17,0))</x:f>
        <x:v>175.27256030568836</x:v>
      </x:c>
      <x:c r="AL4258" s="18" t="n">
        <x:f>AB4258*INDEX('07 Mode Capacity'!$P$6:$P$17,MATCH("LAND-"&amp;I4258,'07 Mode Capacity'!$C$6:$C$17,0))</x:f>
        <x:v>0</x:v>
      </x:c>
      <x:c r="AM4258" s="18" t="n">
        <x:f>AE4258*INDEX('07 Mode Capacity'!$P$6:$P$17,MATCH("INLAND-"&amp;I4258,'07 Mode Capacity'!$C$6:$C$17,0))</x:f>
        <x:v>100.99749890074465</x:v>
      </x:c>
      <x:c r="AN4258" s="18" t="n">
        <x:f>SUM(AJ4258:AM4258)</x:f>
        <x:v>276.270059206433</x:v>
      </x:c>
      <x:c r="AO4258" s="17" t="n">
        <x:f>IF(N4258=0,1,AN4258/N4258)</x:f>
        <x:v>0.12790280518816344</x:v>
      </x:c>
      <x:c r="AP4258" s="11" t="str">
        <x:f>IF(AO4258&gt;='01 Controls'!$E$16,"PASS","FAIL")</x:f>
        <x:v>FAIL</x:v>
      </x:c>
      <x:c r="AQ4258" s="11" t="str">
        <x:v>UNQUANTIFIED</x:v>
      </x:c>
      <x:c r="AR4258" s="11" t="str">
        <x:v>Position-class planning record; serial item and receiver open</x:v>
      </x:c>
      <x:c r="AS4258" s="26"/>
      <x:c r="AT4258" s="26"/>
    </x:row>
    <x:row r="4259">
      <x:c r="C4259" s="11" t="str">
        <x:v>G2-I-TSG-LIN-18</x:v>
      </x:c>
      <x:c r="D4259" s="11" t="str">
        <x:v>G2</x:v>
      </x:c>
      <x:c r="E4259" s="11" t="str">
        <x:v>Regional flood and displacement</x:v>
      </x:c>
      <x:c r="F4259" s="11" t="str">
        <x:v>I-TSG</x:v>
      </x:c>
      <x:c r="G4259" s="11" t="str">
        <x:v>Thermal safety group</x:v>
      </x:c>
      <x:c r="H4259" s="11" t="str">
        <x:v>LIN-18</x:v>
      </x:c>
      <x:c r="I4259" s="19" t="n">
        <x:v>72</x:v>
      </x:c>
      <x:c r="J4259" s="21" t="n">
        <x:v>5</x:v>
      </x:c>
      <x:c r="K4259" s="18" t="n">
        <x:f>'05 Cargo Register'!K227</x:f>
        <x:v>360</x:v>
      </x:c>
      <x:c r="L4259" s="18" t="n">
        <x:f>'05 Cargo Register'!N227</x:f>
        <x:v>25</x:v>
      </x:c>
      <x:c r="M4259" s="18" t="n">
        <x:f>'05 Cargo Register'!O227</x:f>
        <x:v>1100</x:v>
      </x:c>
      <x:c r="N4259" s="18" t="n">
        <x:f>J4259*K4259</x:f>
        <x:v>1800</x:v>
      </x:c>
      <x:c r="O4259" s="18" t="n">
        <x:f>J4259*L4259</x:f>
        <x:v>125</x:v>
      </x:c>
      <x:c r="P4259" s="18" t="n">
        <x:f>J4259*M4259</x:f>
        <x:v>5500</x:v>
      </x:c>
      <x:c r="Q4259" s="22" t="n">
        <x:f>'01 Controls'!$E$31*'02 Cargo Classes'!$M$13</x:f>
        <x:v>0</x:v>
      </x:c>
      <x:c r="R4259" s="22" t="n">
        <x:f>'01 Controls'!$F$31*'02 Cargo Classes'!$N$13</x:f>
        <x:v>0.8999999999999999</x:v>
      </x:c>
      <x:c r="S4259" s="22" t="n">
        <x:f>'01 Controls'!$G$31*'02 Cargo Classes'!$O$13</x:f>
        <x:v>0</x:v>
      </x:c>
      <x:c r="T4259" s="22" t="n">
        <x:f>'01 Controls'!$H$31*'02 Cargo Classes'!$P$13</x:f>
        <x:v>0.1</x:v>
      </x:c>
      <x:c r="U4259" s="22" t="n">
        <x:f>SUM(Q4259:T4259)</x:f>
        <x:v>0.9999999999999999</x:v>
      </x:c>
      <x:c r="V4259" s="18" t="n">
        <x:f>IF(U4259=0,0,N4259*Q4259/U4259)</x:f>
        <x:v>0</x:v>
      </x:c>
      <x:c r="W4259" s="18" t="n">
        <x:f>IF(U4259=0,0,P4259*Q4259/U4259)</x:f>
        <x:v>0</x:v>
      </x:c>
      <x:c r="X4259" s="18" t="n">
        <x:f>MAX(V4259,W4259*'01 Controls'!$E$12)</x:f>
        <x:v>0</x:v>
      </x:c>
      <x:c r="Y4259" s="18" t="n">
        <x:f>IF(U4259=0,0,N4259*R4259/U4259)</x:f>
        <x:v>1620</x:v>
      </x:c>
      <x:c r="Z4259" s="18" t="n">
        <x:f>IF(U4259=0,0,P4259*R4259/U4259)</x:f>
        <x:v>4950</x:v>
      </x:c>
      <x:c r="AA4259" s="18" t="n">
        <x:f>MAX(Y4259,Z4259*'01 Controls'!$E$13)</x:f>
        <x:v>1620</x:v>
      </x:c>
      <x:c r="AB4259" s="18" t="n">
        <x:f>IF(U4259=0,0,N4259*S4259/U4259)</x:f>
        <x:v>0</x:v>
      </x:c>
      <x:c r="AC4259" s="18" t="n">
        <x:f>IF(U4259=0,0,P4259*S4259/U4259)</x:f>
        <x:v>0</x:v>
      </x:c>
      <x:c r="AD4259" s="18" t="n">
        <x:f>MAX(AB4259,AC4259*'01 Controls'!$E$14)</x:f>
        <x:v>0</x:v>
      </x:c>
      <x:c r="AE4259" s="18" t="n">
        <x:f>IF(U4259=0,0,N4259*T4259/U4259)</x:f>
        <x:v>180.00000000000003</x:v>
      </x:c>
      <x:c r="AF4259" s="18" t="n">
        <x:f>IF(U4259=0,0,P4259*T4259/U4259)</x:f>
        <x:v>550.0000000000001</x:v>
      </x:c>
      <x:c r="AG4259" s="18" t="n">
        <x:f>MAX(AE4259,AF4259*'01 Controls'!$E$15)</x:f>
        <x:v>180.00000000000003</x:v>
      </x:c>
      <x:c r="AH4259" s="18" t="n">
        <x:f>SUM(V4259,Y4259,AB4259,AE4259)</x:f>
        <x:v>1800</x:v>
      </x:c>
      <x:c r="AI4259" s="18" t="n">
        <x:f>N4259-AH4259</x:f>
        <x:v>0</x:v>
      </x:c>
      <x:c r="AJ4259" s="18" t="n">
        <x:f>V4259*INDEX('07 Mode Capacity'!$P$6:$P$17,MATCH("AIR-"&amp;I4259,'07 Mode Capacity'!$C$6:$C$17,0))</x:f>
        <x:v>0</x:v>
      </x:c>
      <x:c r="AK4259" s="18" t="n">
        <x:f>Y4259*INDEX('07 Mode Capacity'!$P$6:$P$17,MATCH("OCEAN-"&amp;I4259,'07 Mode Capacity'!$C$6:$C$17,0))</x:f>
        <x:v>1268.084124542528</x:v>
      </x:c>
      <x:c r="AL4259" s="18" t="n">
        <x:f>AB4259*INDEX('07 Mode Capacity'!$P$6:$P$17,MATCH("LAND-"&amp;I4259,'07 Mode Capacity'!$C$6:$C$17,0))</x:f>
        <x:v>0</x:v>
      </x:c>
      <x:c r="AM4259" s="18" t="n">
        <x:f>AE4259*INDEX('07 Mode Capacity'!$P$6:$P$17,MATCH("INLAND-"&amp;I4259,'07 Mode Capacity'!$C$6:$C$17,0))</x:f>
        <x:v>180.00000000000003</x:v>
      </x:c>
      <x:c r="AN4259" s="18" t="n">
        <x:f>SUM(AJ4259:AM4259)</x:f>
        <x:v>1448.084124542528</x:v>
      </x:c>
      <x:c r="AO4259" s="17" t="n">
        <x:f>IF(N4259=0,1,AN4259/N4259)</x:f>
        <x:v>0.8044911803014044</x:v>
      </x:c>
      <x:c r="AP4259" s="11" t="str">
        <x:f>IF(AO4259&gt;='01 Controls'!$E$16,"PASS","FAIL")</x:f>
        <x:v>FAIL</x:v>
      </x:c>
      <x:c r="AQ4259" s="11" t="str">
        <x:v>UNQUANTIFIED</x:v>
      </x:c>
      <x:c r="AR4259" s="11" t="str">
        <x:v>Position-class planning record; serial item and receiver open</x:v>
      </x:c>
      <x:c r="AS4259" s="26"/>
      <x:c r="AT4259" s="26"/>
    </x:row>
    <x:row r="4260">
      <x:c r="C4260" s="11" t="str">
        <x:v>G2-I-TSG-BLK-08</x:v>
      </x:c>
      <x:c r="D4260" s="11" t="str">
        <x:v>G2</x:v>
      </x:c>
      <x:c r="E4260" s="11" t="str">
        <x:v>Regional flood and displacement</x:v>
      </x:c>
      <x:c r="F4260" s="11" t="str">
        <x:v>I-TSG</x:v>
      </x:c>
      <x:c r="G4260" s="11" t="str">
        <x:v>Thermal safety group</x:v>
      </x:c>
      <x:c r="H4260" s="11" t="str">
        <x:v>BLK-08</x:v>
      </x:c>
      <x:c r="I4260" s="19" t="n">
        <x:v>48</x:v>
      </x:c>
      <x:c r="J4260" s="21" t="n">
        <x:v>5</x:v>
      </x:c>
      <x:c r="K4260" s="18" t="n">
        <x:f>'05 Cargo Register'!K228</x:f>
        <x:v>108</x:v>
      </x:c>
      <x:c r="L4260" s="18" t="n">
        <x:f>'05 Cargo Register'!N228</x:f>
        <x:v>17</x:v>
      </x:c>
      <x:c r="M4260" s="18" t="n">
        <x:f>'05 Cargo Register'!O228</x:f>
        <x:v>867</x:v>
      </x:c>
      <x:c r="N4260" s="18" t="n">
        <x:f>J4260*K4260</x:f>
        <x:v>540</x:v>
      </x:c>
      <x:c r="O4260" s="18" t="n">
        <x:f>J4260*L4260</x:f>
        <x:v>85</x:v>
      </x:c>
      <x:c r="P4260" s="18" t="n">
        <x:f>J4260*M4260</x:f>
        <x:v>4335</x:v>
      </x:c>
      <x:c r="Q4260" s="22" t="n">
        <x:f>'01 Controls'!$E$31*'02 Cargo Classes'!$M$14</x:f>
        <x:v>0.15</x:v>
      </x:c>
      <x:c r="R4260" s="22" t="n">
        <x:f>'01 Controls'!$F$31*'02 Cargo Classes'!$N$14</x:f>
        <x:v>0.6000000000000001</x:v>
      </x:c>
      <x:c r="S4260" s="22" t="n">
        <x:f>'01 Controls'!$G$31*'02 Cargo Classes'!$O$14</x:f>
        <x:v>0</x:v>
      </x:c>
      <x:c r="T4260" s="22" t="n">
        <x:f>'01 Controls'!$H$31*'02 Cargo Classes'!$P$14</x:f>
        <x:v>0.05</x:v>
      </x:c>
      <x:c r="U4260" s="22" t="n">
        <x:f>SUM(Q4260:T4260)</x:f>
        <x:v>0.8000000000000002</x:v>
      </x:c>
      <x:c r="V4260" s="18" t="n">
        <x:f>IF(U4260=0,0,N4260*Q4260/U4260)</x:f>
        <x:v>101.24999999999999</x:v>
      </x:c>
      <x:c r="W4260" s="18" t="n">
        <x:f>IF(U4260=0,0,P4260*Q4260/U4260)</x:f>
        <x:v>812.8124999999999</x:v>
      </x:c>
      <x:c r="X4260" s="18" t="n">
        <x:f>MAX(V4260,W4260*'01 Controls'!$E$12)</x:f>
        <x:v>203.20312499999997</x:v>
      </x:c>
      <x:c r="Y4260" s="18" t="n">
        <x:f>IF(U4260=0,0,N4260*R4260/U4260)</x:f>
        <x:v>405</x:v>
      </x:c>
      <x:c r="Z4260" s="18" t="n">
        <x:f>IF(U4260=0,0,P4260*R4260/U4260)</x:f>
        <x:v>3251.25</x:v>
      </x:c>
      <x:c r="AA4260" s="18" t="n">
        <x:f>MAX(Y4260,Z4260*'01 Controls'!$E$13)</x:f>
        <x:v>487.6875</x:v>
      </x:c>
      <x:c r="AB4260" s="18" t="n">
        <x:f>IF(U4260=0,0,N4260*S4260/U4260)</x:f>
        <x:v>0</x:v>
      </x:c>
      <x:c r="AC4260" s="18" t="n">
        <x:f>IF(U4260=0,0,P4260*S4260/U4260)</x:f>
        <x:v>0</x:v>
      </x:c>
      <x:c r="AD4260" s="18" t="n">
        <x:f>MAX(AB4260,AC4260*'01 Controls'!$E$14)</x:f>
        <x:v>0</x:v>
      </x:c>
      <x:c r="AE4260" s="18" t="n">
        <x:f>IF(U4260=0,0,N4260*T4260/U4260)</x:f>
        <x:v>33.74999999999999</x:v>
      </x:c>
      <x:c r="AF4260" s="18" t="n">
        <x:f>IF(U4260=0,0,P4260*T4260/U4260)</x:f>
        <x:v>270.93749999999994</x:v>
      </x:c>
      <x:c r="AG4260" s="18" t="n">
        <x:f>MAX(AE4260,AF4260*'01 Controls'!$E$15)</x:f>
        <x:v>48.76874999999999</x:v>
      </x:c>
      <x:c r="AH4260" s="18" t="n">
        <x:f>SUM(V4260,Y4260,AB4260,AE4260)</x:f>
        <x:v>540</x:v>
      </x:c>
      <x:c r="AI4260" s="18" t="n">
        <x:f>N4260-AH4260</x:f>
        <x:v>0</x:v>
      </x:c>
      <x:c r="AJ4260" s="18" t="n">
        <x:f>V4260*INDEX('07 Mode Capacity'!$P$6:$P$17,MATCH("AIR-"&amp;I4260,'07 Mode Capacity'!$C$6:$C$17,0))</x:f>
        <x:v>28.383985401790873</x:v>
      </x:c>
      <x:c r="AK4260" s="18" t="n">
        <x:f>Y4260*INDEX('07 Mode Capacity'!$P$6:$P$17,MATCH("OCEAN-"&amp;I4260,'07 Mode Capacity'!$C$6:$C$17,0))</x:f>
        <x:v>35.4926934619019</x:v>
      </x:c>
      <x:c r="AL4260" s="18" t="n">
        <x:f>AB4260*INDEX('07 Mode Capacity'!$P$6:$P$17,MATCH("LAND-"&amp;I4260,'07 Mode Capacity'!$C$6:$C$17,0))</x:f>
        <x:v>0</x:v>
      </x:c>
      <x:c r="AM4260" s="18" t="n">
        <x:f>AE4260*INDEX('07 Mode Capacity'!$P$6:$P$17,MATCH("INLAND-"&amp;I4260,'07 Mode Capacity'!$C$6:$C$17,0))</x:f>
        <x:v>21.304159924375824</x:v>
      </x:c>
      <x:c r="AN4260" s="18" t="n">
        <x:f>SUM(AJ4260:AM4260)</x:f>
        <x:v>85.1808387880686</x:v>
      </x:c>
      <x:c r="AO4260" s="17" t="n">
        <x:f>IF(N4260=0,1,AN4260/N4260)</x:f>
        <x:v>0.1577422940519789</x:v>
      </x:c>
      <x:c r="AP4260" s="11" t="str">
        <x:f>IF(AO4260&gt;='01 Controls'!$E$16,"PASS","FAIL")</x:f>
        <x:v>FAIL</x:v>
      </x:c>
      <x:c r="AQ4260" s="11" t="str">
        <x:v>UNQUANTIFIED</x:v>
      </x:c>
      <x:c r="AR4260" s="11" t="str">
        <x:v>Position-class planning record; serial item and receiver open</x:v>
      </x:c>
      <x:c r="AS4260" s="26"/>
      <x:c r="AT4260" s="26"/>
    </x:row>
    <x:row r="4261">
      <x:c r="C4261" s="11" t="str">
        <x:v>G2-I-TSG-OOG-80</x:v>
      </x:c>
      <x:c r="D4261" s="11" t="str">
        <x:v>G2</x:v>
      </x:c>
      <x:c r="E4261" s="11" t="str">
        <x:v>Regional flood and displacement</x:v>
      </x:c>
      <x:c r="F4261" s="11" t="str">
        <x:v>I-TSG</x:v>
      </x:c>
      <x:c r="G4261" s="11" t="str">
        <x:v>Thermal safety group</x:v>
      </x:c>
      <x:c r="H4261" s="11" t="str">
        <x:v>OOG-80</x:v>
      </x:c>
      <x:c r="I4261" s="19" t="n">
        <x:v>72</x:v>
      </x:c>
      <x:c r="J4261" s="21" t="n">
        <x:v>5</x:v>
      </x:c>
      <x:c r="K4261" s="18" t="n">
        <x:f>'05 Cargo Register'!K229</x:f>
        <x:v>432</x:v>
      </x:c>
      <x:c r="L4261" s="18" t="n">
        <x:f>'05 Cargo Register'!N229</x:f>
        <x:v>8</x:v>
      </x:c>
      <x:c r="M4261" s="18" t="n">
        <x:f>'05 Cargo Register'!O229</x:f>
        <x:v>1408</x:v>
      </x:c>
      <x:c r="N4261" s="18" t="n">
        <x:f>J4261*K4261</x:f>
        <x:v>2160</x:v>
      </x:c>
      <x:c r="O4261" s="18" t="n">
        <x:f>J4261*L4261</x:f>
        <x:v>40</x:v>
      </x:c>
      <x:c r="P4261" s="18" t="n">
        <x:f>J4261*M4261</x:f>
        <x:v>7040</x:v>
      </x:c>
      <x:c r="Q4261" s="22" t="n">
        <x:f>'01 Controls'!$E$31*'02 Cargo Classes'!$M$15</x:f>
        <x:v>0</x:v>
      </x:c>
      <x:c r="R4261" s="22" t="n">
        <x:f>'01 Controls'!$F$31*'02 Cargo Classes'!$N$15</x:f>
        <x:v>1.5</x:v>
      </x:c>
      <x:c r="S4261" s="22" t="n">
        <x:f>'01 Controls'!$G$31*'02 Cargo Classes'!$O$15</x:f>
        <x:v>0</x:v>
      </x:c>
      <x:c r="T4261" s="22" t="n">
        <x:f>'01 Controls'!$H$31*'02 Cargo Classes'!$P$15</x:f>
        <x:v>0.05</x:v>
      </x:c>
      <x:c r="U4261" s="22" t="n">
        <x:f>SUM(Q4261:T4261)</x:f>
        <x:v>1.55</x:v>
      </x:c>
      <x:c r="V4261" s="18" t="n">
        <x:f>IF(U4261=0,0,N4261*Q4261/U4261)</x:f>
        <x:v>0</x:v>
      </x:c>
      <x:c r="W4261" s="18" t="n">
        <x:f>IF(U4261=0,0,P4261*Q4261/U4261)</x:f>
        <x:v>0</x:v>
      </x:c>
      <x:c r="X4261" s="18" t="n">
        <x:f>MAX(V4261,W4261*'01 Controls'!$E$12)</x:f>
        <x:v>0</x:v>
      </x:c>
      <x:c r="Y4261" s="18" t="n">
        <x:f>IF(U4261=0,0,N4261*R4261/U4261)</x:f>
        <x:v>2090.3225806451615</x:v>
      </x:c>
      <x:c r="Z4261" s="18" t="n">
        <x:f>IF(U4261=0,0,P4261*R4261/U4261)</x:f>
        <x:v>6812.903225806452</x:v>
      </x:c>
      <x:c r="AA4261" s="18" t="n">
        <x:f>MAX(Y4261,Z4261*'01 Controls'!$E$13)</x:f>
        <x:v>2090.3225806451615</x:v>
      </x:c>
      <x:c r="AB4261" s="18" t="n">
        <x:f>IF(U4261=0,0,N4261*S4261/U4261)</x:f>
        <x:v>0</x:v>
      </x:c>
      <x:c r="AC4261" s="18" t="n">
        <x:f>IF(U4261=0,0,P4261*S4261/U4261)</x:f>
        <x:v>0</x:v>
      </x:c>
      <x:c r="AD4261" s="18" t="n">
        <x:f>MAX(AB4261,AC4261*'01 Controls'!$E$14)</x:f>
        <x:v>0</x:v>
      </x:c>
      <x:c r="AE4261" s="18" t="n">
        <x:f>IF(U4261=0,0,N4261*T4261/U4261)</x:f>
        <x:v>69.6774193548387</x:v>
      </x:c>
      <x:c r="AF4261" s="18" t="n">
        <x:f>IF(U4261=0,0,P4261*T4261/U4261)</x:f>
        <x:v>227.09677419354838</x:v>
      </x:c>
      <x:c r="AG4261" s="18" t="n">
        <x:f>MAX(AE4261,AF4261*'01 Controls'!$E$15)</x:f>
        <x:v>69.6774193548387</x:v>
      </x:c>
      <x:c r="AH4261" s="18" t="n">
        <x:f>SUM(V4261,Y4261,AB4261,AE4261)</x:f>
        <x:v>2160</x:v>
      </x:c>
      <x:c r="AI4261" s="18" t="n">
        <x:f>N4261-AH4261</x:f>
        <x:v>0</x:v>
      </x:c>
      <x:c r="AJ4261" s="18" t="n">
        <x:f>V4261*INDEX('07 Mode Capacity'!$P$6:$P$17,MATCH("AIR-"&amp;I4261,'07 Mode Capacity'!$C$6:$C$17,0))</x:f>
        <x:v>0</x:v>
      </x:c>
      <x:c r="AK4261" s="18" t="n">
        <x:f>Y4261*INDEX('07 Mode Capacity'!$P$6:$P$17,MATCH("OCEAN-"&amp;I4261,'07 Mode Capacity'!$C$6:$C$17,0))</x:f>
        <x:v>1636.2375800548748</x:v>
      </x:c>
      <x:c r="AL4261" s="18" t="n">
        <x:f>AB4261*INDEX('07 Mode Capacity'!$P$6:$P$17,MATCH("LAND-"&amp;I4261,'07 Mode Capacity'!$C$6:$C$17,0))</x:f>
        <x:v>0</x:v>
      </x:c>
      <x:c r="AM4261" s="18" t="n">
        <x:f>AE4261*INDEX('07 Mode Capacity'!$P$6:$P$17,MATCH("INLAND-"&amp;I4261,'07 Mode Capacity'!$C$6:$C$17,0))</x:f>
        <x:v>69.6774193548387</x:v>
      </x:c>
      <x:c r="AN4261" s="18" t="n">
        <x:f>SUM(AJ4261:AM4261)</x:f>
        <x:v>1705.9149994097136</x:v>
      </x:c>
      <x:c r="AO4261" s="17" t="n">
        <x:f>IF(N4261=0,1,AN4261/N4261)</x:f>
        <x:v>0.7897754626896822</x:v>
      </x:c>
      <x:c r="AP4261" s="11" t="str">
        <x:f>IF(AO4261&gt;='01 Controls'!$E$16,"PASS","FAIL")</x:f>
        <x:v>FAIL</x:v>
      </x:c>
      <x:c r="AQ4261" s="11" t="str">
        <x:v>UNQUANTIFIED</x:v>
      </x:c>
      <x:c r="AR4261" s="11" t="str">
        <x:v>Position-class planning record; serial item and receiver open</x:v>
      </x:c>
      <x:c r="AS4261" s="26"/>
      <x:c r="AT4261" s="26"/>
    </x:row>
    <x:row r="4262">
      <x:c r="C4262" s="11" t="str">
        <x:v>G2-I-URG-APL-45</x:v>
      </x:c>
      <x:c r="D4262" s="11" t="str">
        <x:v>G2</x:v>
      </x:c>
      <x:c r="E4262" s="11" t="str">
        <x:v>Regional flood and displacement</x:v>
      </x:c>
      <x:c r="F4262" s="11" t="str">
        <x:v>I-URG</x:v>
      </x:c>
      <x:c r="G4262" s="11" t="str">
        <x:v>Utility reconstruction group</x:v>
      </x:c>
      <x:c r="H4262" s="11" t="str">
        <x:v>APL-45</x:v>
      </x:c>
      <x:c r="I4262" s="19" t="n">
        <x:v>24</x:v>
      </x:c>
      <x:c r="J4262" s="21" t="n">
        <x:v>8</x:v>
      </x:c>
      <x:c r="K4262" s="18" t="n">
        <x:f>'05 Cargo Register'!K230</x:f>
        <x:v>144</x:v>
      </x:c>
      <x:c r="L4262" s="18" t="n">
        <x:f>'05 Cargo Register'!N230</x:f>
        <x:v>38</x:v>
      </x:c>
      <x:c r="M4262" s="18" t="n">
        <x:f>'05 Cargo Register'!O230</x:f>
        <x:v>285</x:v>
      </x:c>
      <x:c r="N4262" s="18" t="n">
        <x:f>J4262*K4262</x:f>
        <x:v>1152</x:v>
      </x:c>
      <x:c r="O4262" s="18" t="n">
        <x:f>J4262*L4262</x:f>
        <x:v>304</x:v>
      </x:c>
      <x:c r="P4262" s="18" t="n">
        <x:f>J4262*M4262</x:f>
        <x:v>2280</x:v>
      </x:c>
      <x:c r="Q4262" s="22" t="n">
        <x:f>'01 Controls'!$E$31*'02 Cargo Classes'!$M$6</x:f>
        <x:v>0.44999999999999996</x:v>
      </x:c>
      <x:c r="R4262" s="22" t="n">
        <x:f>'01 Controls'!$F$31*'02 Cargo Classes'!$N$6</x:f>
        <x:v>0.30000000000000004</x:v>
      </x:c>
      <x:c r="S4262" s="22" t="n">
        <x:f>'01 Controls'!$G$31*'02 Cargo Classes'!$O$6</x:f>
        <x:v>0</x:v>
      </x:c>
      <x:c r="T4262" s="22" t="n">
        <x:f>'01 Controls'!$H$31*'02 Cargo Classes'!$P$6</x:f>
        <x:v>0.03</x:v>
      </x:c>
      <x:c r="U4262" s="22" t="n">
        <x:f>SUM(Q4262:T4262)</x:f>
        <x:v>0.78</x:v>
      </x:c>
      <x:c r="V4262" s="18" t="n">
        <x:f>IF(U4262=0,0,N4262*Q4262/U4262)</x:f>
        <x:v>664.6153846153845</x:v>
      </x:c>
      <x:c r="W4262" s="18" t="n">
        <x:f>IF(U4262=0,0,P4262*Q4262/U4262)</x:f>
        <x:v>1315.3846153846152</x:v>
      </x:c>
      <x:c r="X4262" s="18" t="n">
        <x:f>MAX(V4262,W4262*'01 Controls'!$E$12)</x:f>
        <x:v>664.6153846153845</x:v>
      </x:c>
      <x:c r="Y4262" s="18" t="n">
        <x:f>IF(U4262=0,0,N4262*R4262/U4262)</x:f>
        <x:v>443.0769230769231</x:v>
      </x:c>
      <x:c r="Z4262" s="18" t="n">
        <x:f>IF(U4262=0,0,P4262*R4262/U4262)</x:f>
        <x:v>876.923076923077</x:v>
      </x:c>
      <x:c r="AA4262" s="18" t="n">
        <x:f>MAX(Y4262,Z4262*'01 Controls'!$E$13)</x:f>
        <x:v>443.0769230769231</x:v>
      </x:c>
      <x:c r="AB4262" s="18" t="n">
        <x:f>IF(U4262=0,0,N4262*S4262/U4262)</x:f>
        <x:v>0</x:v>
      </x:c>
      <x:c r="AC4262" s="18" t="n">
        <x:f>IF(U4262=0,0,P4262*S4262/U4262)</x:f>
        <x:v>0</x:v>
      </x:c>
      <x:c r="AD4262" s="18" t="n">
        <x:f>MAX(AB4262,AC4262*'01 Controls'!$E$14)</x:f>
        <x:v>0</x:v>
      </x:c>
      <x:c r="AE4262" s="18" t="n">
        <x:f>IF(U4262=0,0,N4262*T4262/U4262)</x:f>
        <x:v>44.30769230769231</x:v>
      </x:c>
      <x:c r="AF4262" s="18" t="n">
        <x:f>IF(U4262=0,0,P4262*T4262/U4262)</x:f>
        <x:v>87.69230769230768</x:v>
      </x:c>
      <x:c r="AG4262" s="18" t="n">
        <x:f>MAX(AE4262,AF4262*'01 Controls'!$E$15)</x:f>
        <x:v>44.30769230769231</x:v>
      </x:c>
      <x:c r="AH4262" s="18" t="n">
        <x:f>SUM(V4262,Y4262,AB4262,AE4262)</x:f>
        <x:v>1152</x:v>
      </x:c>
      <x:c r="AI4262" s="18" t="n">
        <x:f>N4262-AH4262</x:f>
        <x:v>0</x:v>
      </x:c>
      <x:c r="AJ4262" s="18" t="n">
        <x:f>V4262*INDEX('07 Mode Capacity'!$P$6:$P$17,MATCH("AIR-"&amp;I4262,'07 Mode Capacity'!$C$6:$C$17,0))</x:f>
        <x:v>134.85981124060248</x:v>
      </x:c>
      <x:c r="AK4262" s="18" t="n">
        <x:f>Y4262*INDEX('07 Mode Capacity'!$P$6:$P$17,MATCH("OCEAN-"&amp;I4262,'07 Mode Capacity'!$C$6:$C$17,0))</x:f>
        <x:v>66.5009940543942</x:v>
      </x:c>
      <x:c r="AL4262" s="18" t="n">
        <x:f>AB4262*INDEX('07 Mode Capacity'!$P$6:$P$17,MATCH("LAND-"&amp;I4262,'07 Mode Capacity'!$C$6:$C$17,0))</x:f>
        <x:v>0</x:v>
      </x:c>
      <x:c r="AM4262" s="18" t="n">
        <x:f>AE4262*INDEX('07 Mode Capacity'!$P$6:$P$17,MATCH("INLAND-"&amp;I4262,'07 Mode Capacity'!$C$6:$C$17,0))</x:f>
        <x:v>44.30769230769231</x:v>
      </x:c>
      <x:c r="AN4262" s="18" t="n">
        <x:f>SUM(AJ4262:AM4262)</x:f>
        <x:v>245.668497602689</x:v>
      </x:c>
      <x:c r="AO4262" s="17" t="n">
        <x:f>IF(N4262=0,1,AN4262/N4262)</x:f>
        <x:v>0.21325390416900086</x:v>
      </x:c>
      <x:c r="AP4262" s="11" t="str">
        <x:f>IF(AO4262&gt;='01 Controls'!$E$16,"PASS","FAIL")</x:f>
        <x:v>FAIL</x:v>
      </x:c>
      <x:c r="AQ4262" s="11" t="str">
        <x:v>UNQUANTIFIED</x:v>
      </x:c>
      <x:c r="AR4262" s="11" t="str">
        <x:v>Position-class planning record; serial item and receiver open</x:v>
      </x:c>
      <x:c r="AS4262" s="26"/>
      <x:c r="AT4262" s="26"/>
    </x:row>
    <x:row r="4263">
      <x:c r="C4263" s="11" t="str">
        <x:v>G2-I-URG-ISO-18</x:v>
      </x:c>
      <x:c r="D4263" s="11" t="str">
        <x:v>G2</x:v>
      </x:c>
      <x:c r="E4263" s="11" t="str">
        <x:v>Regional flood and displacement</x:v>
      </x:c>
      <x:c r="F4263" s="11" t="str">
        <x:v>I-URG</x:v>
      </x:c>
      <x:c r="G4263" s="11" t="str">
        <x:v>Utility reconstruction group</x:v>
      </x:c>
      <x:c r="H4263" s="11" t="str">
        <x:v>ISO-18</x:v>
      </x:c>
      <x:c r="I4263" s="19" t="n">
        <x:v>48</x:v>
      </x:c>
      <x:c r="J4263" s="21" t="n">
        <x:v>8</x:v>
      </x:c>
      <x:c r="K4263" s="18" t="n">
        <x:f>'05 Cargo Register'!K231</x:f>
        <x:v>432</x:v>
      </x:c>
      <x:c r="L4263" s="18" t="n">
        <x:f>'05 Cargo Register'!N231</x:f>
        <x:v>29</x:v>
      </x:c>
      <x:c r="M4263" s="18" t="n">
        <x:f>'05 Cargo Register'!O231</x:f>
        <x:v>765.6</x:v>
      </x:c>
      <x:c r="N4263" s="18" t="n">
        <x:f>J4263*K4263</x:f>
        <x:v>3456</x:v>
      </x:c>
      <x:c r="O4263" s="18" t="n">
        <x:f>J4263*L4263</x:f>
        <x:v>232</x:v>
      </x:c>
      <x:c r="P4263" s="18" t="n">
        <x:f>J4263*M4263</x:f>
        <x:v>6124.8</x:v>
      </x:c>
      <x:c r="Q4263" s="22" t="n">
        <x:f>'01 Controls'!$E$31*'02 Cargo Classes'!$M$7</x:f>
        <x:v>0.03</x:v>
      </x:c>
      <x:c r="R4263" s="22" t="n">
        <x:f>'01 Controls'!$F$31*'02 Cargo Classes'!$N$7</x:f>
        <x:v>0.75</x:v>
      </x:c>
      <x:c r="S4263" s="22" t="n">
        <x:f>'01 Controls'!$G$31*'02 Cargo Classes'!$O$7</x:f>
        <x:v>0</x:v>
      </x:c>
      <x:c r="T4263" s="22" t="n">
        <x:f>'01 Controls'!$H$31*'02 Cargo Classes'!$P$7</x:f>
        <x:v>0.08000000000000002</x:v>
      </x:c>
      <x:c r="U4263" s="22" t="n">
        <x:f>SUM(Q4263:T4263)</x:f>
        <x:v>0.8600000000000001</x:v>
      </x:c>
      <x:c r="V4263" s="18" t="n">
        <x:f>IF(U4263=0,0,N4263*Q4263/U4263)</x:f>
        <x:v>120.5581395348837</x:v>
      </x:c>
      <x:c r="W4263" s="18" t="n">
        <x:f>IF(U4263=0,0,P4263*Q4263/U4263)</x:f>
        <x:v>213.65581395348835</x:v>
      </x:c>
      <x:c r="X4263" s="18" t="n">
        <x:f>MAX(V4263,W4263*'01 Controls'!$E$12)</x:f>
        <x:v>120.5581395348837</x:v>
      </x:c>
      <x:c r="Y4263" s="18" t="n">
        <x:f>IF(U4263=0,0,N4263*R4263/U4263)</x:f>
        <x:v>3013.9534883720926</x:v>
      </x:c>
      <x:c r="Z4263" s="18" t="n">
        <x:f>IF(U4263=0,0,P4263*R4263/U4263)</x:f>
        <x:v>5341.395348837209</x:v>
      </x:c>
      <x:c r="AA4263" s="18" t="n">
        <x:f>MAX(Y4263,Z4263*'01 Controls'!$E$13)</x:f>
        <x:v>3013.9534883720926</x:v>
      </x:c>
      <x:c r="AB4263" s="18" t="n">
        <x:f>IF(U4263=0,0,N4263*S4263/U4263)</x:f>
        <x:v>0</x:v>
      </x:c>
      <x:c r="AC4263" s="18" t="n">
        <x:f>IF(U4263=0,0,P4263*S4263/U4263)</x:f>
        <x:v>0</x:v>
      </x:c>
      <x:c r="AD4263" s="18" t="n">
        <x:f>MAX(AB4263,AC4263*'01 Controls'!$E$14)</x:f>
        <x:v>0</x:v>
      </x:c>
      <x:c r="AE4263" s="18" t="n">
        <x:f>IF(U4263=0,0,N4263*T4263/U4263)</x:f>
        <x:v>321.4883720930233</x:v>
      </x:c>
      <x:c r="AF4263" s="18" t="n">
        <x:f>IF(U4263=0,0,P4263*T4263/U4263)</x:f>
        <x:v>569.7488372093023</x:v>
      </x:c>
      <x:c r="AG4263" s="18" t="n">
        <x:f>MAX(AE4263,AF4263*'01 Controls'!$E$15)</x:f>
        <x:v>321.4883720930233</x:v>
      </x:c>
      <x:c r="AH4263" s="18" t="n">
        <x:f>SUM(V4263,Y4263,AB4263,AE4263)</x:f>
        <x:v>3455.9999999999995</x:v>
      </x:c>
      <x:c r="AI4263" s="18" t="n">
        <x:f>N4263-AH4263</x:f>
        <x:v>4.547473508864641e-13</x:v>
      </x:c>
      <x:c r="AJ4263" s="18" t="n">
        <x:f>V4263*INDEX('07 Mode Capacity'!$P$6:$P$17,MATCH("AIR-"&amp;I4263,'07 Mode Capacity'!$C$6:$C$17,0))</x:f>
        <x:v>33.796745408644014</x:v>
      </x:c>
      <x:c r="AK4263" s="18" t="n">
        <x:f>Y4263*INDEX('07 Mode Capacity'!$P$6:$P$17,MATCH("OCEAN-"&amp;I4263,'07 Mode Capacity'!$C$6:$C$17,0))</x:f>
        <x:v>264.1316722746187</x:v>
      </x:c>
      <x:c r="AL4263" s="18" t="n">
        <x:f>AB4263*INDEX('07 Mode Capacity'!$P$6:$P$17,MATCH("LAND-"&amp;I4263,'07 Mode Capacity'!$C$6:$C$17,0))</x:f>
        <x:v>0</x:v>
      </x:c>
      <x:c r="AM4263" s="18" t="n">
        <x:f>AE4263*INDEX('07 Mode Capacity'!$P$6:$P$17,MATCH("INLAND-"&amp;I4263,'07 Mode Capacity'!$C$6:$C$17,0))</x:f>
        <x:v>202.93450941917072</x:v>
      </x:c>
      <x:c r="AN4263" s="18" t="n">
        <x:f>SUM(AJ4263:AM4263)</x:f>
        <x:v>500.86292710243345</x:v>
      </x:c>
      <x:c r="AO4263" s="17" t="n">
        <x:f>IF(N4263=0,1,AN4263/N4263)</x:f>
        <x:v>0.1449256154810282</x:v>
      </x:c>
      <x:c r="AP4263" s="11" t="str">
        <x:f>IF(AO4263&gt;='01 Controls'!$E$16,"PASS","FAIL")</x:f>
        <x:v>FAIL</x:v>
      </x:c>
      <x:c r="AQ4263" s="11" t="str">
        <x:v>UNQUANTIFIED</x:v>
      </x:c>
      <x:c r="AR4263" s="11" t="str">
        <x:v>Position-class planning record; serial item and receiver open</x:v>
      </x:c>
      <x:c r="AS4263" s="26"/>
      <x:c r="AT4263" s="26"/>
    </x:row>
    <x:row r="4264">
      <x:c r="C4264" s="11" t="str">
        <x:v>G2-I-URG-COL-12</x:v>
      </x:c>
      <x:c r="D4264" s="11" t="str">
        <x:v>G2</x:v>
      </x:c>
      <x:c r="E4264" s="11" t="str">
        <x:v>Regional flood and displacement</x:v>
      </x:c>
      <x:c r="F4264" s="11" t="str">
        <x:v>I-URG</x:v>
      </x:c>
      <x:c r="G4264" s="11" t="str">
        <x:v>Utility reconstruction group</x:v>
      </x:c>
      <x:c r="H4264" s="11" t="str">
        <x:v>COL-12</x:v>
      </x:c>
      <x:c r="I4264" s="19" t="n">
        <x:v>24</x:v>
      </x:c>
      <x:c r="J4264" s="21" t="n">
        <x:v>8</x:v>
      </x:c>
      <x:c r="K4264" s="18" t="n">
        <x:f>'05 Cargo Register'!K232</x:f>
        <x:v>72</x:v>
      </x:c>
      <x:c r="L4264" s="18" t="n">
        <x:f>'05 Cargo Register'!N232</x:f>
        <x:v>8</x:v>
      </x:c>
      <x:c r="M4264" s="18" t="n">
        <x:f>'05 Cargo Register'!O232</x:f>
        <x:v>211.20000000000002</x:v>
      </x:c>
      <x:c r="N4264" s="18" t="n">
        <x:f>J4264*K4264</x:f>
        <x:v>576</x:v>
      </x:c>
      <x:c r="O4264" s="18" t="n">
        <x:f>J4264*L4264</x:f>
        <x:v>64</x:v>
      </x:c>
      <x:c r="P4264" s="18" t="n">
        <x:f>J4264*M4264</x:f>
        <x:v>1689.6000000000001</x:v>
      </x:c>
      <x:c r="Q4264" s="22" t="n">
        <x:f>'01 Controls'!$E$31*'02 Cargo Classes'!$M$8</x:f>
        <x:v>0.3</x:v>
      </x:c>
      <x:c r="R4264" s="22" t="n">
        <x:f>'01 Controls'!$F$31*'02 Cargo Classes'!$N$8</x:f>
        <x:v>0.5249999999999999</x:v>
      </x:c>
      <x:c r="S4264" s="22" t="n">
        <x:f>'01 Controls'!$G$31*'02 Cargo Classes'!$O$8</x:f>
        <x:v>0</x:v>
      </x:c>
      <x:c r="T4264" s="22" t="n">
        <x:f>'01 Controls'!$H$31*'02 Cargo Classes'!$P$8</x:f>
        <x:v>0.020000000000000004</x:v>
      </x:c>
      <x:c r="U4264" s="22" t="n">
        <x:f>SUM(Q4264:T4264)</x:f>
        <x:v>0.845</x:v>
      </x:c>
      <x:c r="V4264" s="18" t="n">
        <x:f>IF(U4264=0,0,N4264*Q4264/U4264)</x:f>
        <x:v>204.49704142011834</x:v>
      </x:c>
      <x:c r="W4264" s="18" t="n">
        <x:f>IF(U4264=0,0,P4264*Q4264/U4264)</x:f>
        <x:v>599.8579881656805</x:v>
      </x:c>
      <x:c r="X4264" s="18" t="n">
        <x:f>MAX(V4264,W4264*'01 Controls'!$E$12)</x:f>
        <x:v>204.49704142011834</x:v>
      </x:c>
      <x:c r="Y4264" s="18" t="n">
        <x:f>IF(U4264=0,0,N4264*R4264/U4264)</x:f>
        <x:v>357.86982248520707</x:v>
      </x:c>
      <x:c r="Z4264" s="18" t="n">
        <x:f>IF(U4264=0,0,P4264*R4264/U4264)</x:f>
        <x:v>1049.7514792899408</x:v>
      </x:c>
      <x:c r="AA4264" s="18" t="n">
        <x:f>MAX(Y4264,Z4264*'01 Controls'!$E$13)</x:f>
        <x:v>357.86982248520707</x:v>
      </x:c>
      <x:c r="AB4264" s="18" t="n">
        <x:f>IF(U4264=0,0,N4264*S4264/U4264)</x:f>
        <x:v>0</x:v>
      </x:c>
      <x:c r="AC4264" s="18" t="n">
        <x:f>IF(U4264=0,0,P4264*S4264/U4264)</x:f>
        <x:v>0</x:v>
      </x:c>
      <x:c r="AD4264" s="18" t="n">
        <x:f>MAX(AB4264,AC4264*'01 Controls'!$E$14)</x:f>
        <x:v>0</x:v>
      </x:c>
      <x:c r="AE4264" s="18" t="n">
        <x:f>IF(U4264=0,0,N4264*T4264/U4264)</x:f>
        <x:v>13.63313609467456</x:v>
      </x:c>
      <x:c r="AF4264" s="18" t="n">
        <x:f>IF(U4264=0,0,P4264*T4264/U4264)</x:f>
        <x:v>39.99053254437871</x:v>
      </x:c>
      <x:c r="AG4264" s="18" t="n">
        <x:f>MAX(AE4264,AF4264*'01 Controls'!$E$15)</x:f>
        <x:v>13.63313609467456</x:v>
      </x:c>
      <x:c r="AH4264" s="18" t="n">
        <x:f>SUM(V4264,Y4264,AB4264,AE4264)</x:f>
        <x:v>576</x:v>
      </x:c>
      <x:c r="AI4264" s="18" t="n">
        <x:f>N4264-AH4264</x:f>
        <x:v>0</x:v>
      </x:c>
      <x:c r="AJ4264" s="18" t="n">
        <x:f>V4264*INDEX('07 Mode Capacity'!$P$6:$P$17,MATCH("AIR-"&amp;I4264,'07 Mode Capacity'!$C$6:$C$17,0))</x:f>
        <x:v>41.49532653557</x:v>
      </x:c>
      <x:c r="AK4264" s="18" t="n">
        <x:f>Y4264*INDEX('07 Mode Capacity'!$P$6:$P$17,MATCH("OCEAN-"&amp;I4264,'07 Mode Capacity'!$C$6:$C$17,0))</x:f>
        <x:v>53.71234135162608</x:v>
      </x:c>
      <x:c r="AL4264" s="18" t="n">
        <x:f>AB4264*INDEX('07 Mode Capacity'!$P$6:$P$17,MATCH("LAND-"&amp;I4264,'07 Mode Capacity'!$C$6:$C$17,0))</x:f>
        <x:v>0</x:v>
      </x:c>
      <x:c r="AM4264" s="18" t="n">
        <x:f>AE4264*INDEX('07 Mode Capacity'!$P$6:$P$17,MATCH("INLAND-"&amp;I4264,'07 Mode Capacity'!$C$6:$C$17,0))</x:f>
        <x:v>13.63313609467456</x:v>
      </x:c>
      <x:c r="AN4264" s="18" t="n">
        <x:f>SUM(AJ4264:AM4264)</x:f>
        <x:v>108.84080398187064</x:v>
      </x:c>
      <x:c r="AO4264" s="17" t="n">
        <x:f>IF(N4264=0,1,AN4264/N4264)</x:f>
        <x:v>0.18895972913519207</x:v>
      </x:c>
      <x:c r="AP4264" s="11" t="str">
        <x:f>IF(AO4264&gt;='01 Controls'!$E$16,"PASS","FAIL")</x:f>
        <x:v>FAIL</x:v>
      </x:c>
      <x:c r="AQ4264" s="11" t="str">
        <x:v>UNQUANTIFIED</x:v>
      </x:c>
      <x:c r="AR4264" s="11" t="str">
        <x:v>Position-class planning record; serial item and receiver open</x:v>
      </x:c>
      <x:c r="AS4264" s="26"/>
      <x:c r="AT4264" s="26"/>
    </x:row>
    <x:row r="4265">
      <x:c r="C4265" s="11" t="str">
        <x:v>G2-I-URG-BAT-22</x:v>
      </x:c>
      <x:c r="D4265" s="11" t="str">
        <x:v>G2</x:v>
      </x:c>
      <x:c r="E4265" s="11" t="str">
        <x:v>Regional flood and displacement</x:v>
      </x:c>
      <x:c r="F4265" s="11" t="str">
        <x:v>I-URG</x:v>
      </x:c>
      <x:c r="G4265" s="11" t="str">
        <x:v>Utility reconstruction group</x:v>
      </x:c>
      <x:c r="H4265" s="11" t="str">
        <x:v>BAT-22</x:v>
      </x:c>
      <x:c r="I4265" s="19" t="n">
        <x:v>48</x:v>
      </x:c>
      <x:c r="J4265" s="21" t="n">
        <x:v>8</x:v>
      </x:c>
      <x:c r="K4265" s="18" t="n">
        <x:f>'05 Cargo Register'!K233</x:f>
        <x:v>540</x:v>
      </x:c>
      <x:c r="L4265" s="18" t="n">
        <x:f>'05 Cargo Register'!N233</x:f>
        <x:v>31</x:v>
      </x:c>
      <x:c r="M4265" s="18" t="n">
        <x:f>'05 Cargo Register'!O233</x:f>
        <x:v>818.4000000000001</x:v>
      </x:c>
      <x:c r="N4265" s="18" t="n">
        <x:f>J4265*K4265</x:f>
        <x:v>4320</x:v>
      </x:c>
      <x:c r="O4265" s="18" t="n">
        <x:f>J4265*L4265</x:f>
        <x:v>248</x:v>
      </x:c>
      <x:c r="P4265" s="18" t="n">
        <x:f>J4265*M4265</x:f>
        <x:v>6547.200000000001</x:v>
      </x:c>
      <x:c r="Q4265" s="22" t="n">
        <x:f>'01 Controls'!$E$31*'02 Cargo Classes'!$M$9</x:f>
        <x:v>0</x:v>
      </x:c>
      <x:c r="R4265" s="22" t="n">
        <x:f>'01 Controls'!$F$31*'02 Cargo Classes'!$N$9</x:f>
        <x:v>0.75</x:v>
      </x:c>
      <x:c r="S4265" s="22" t="n">
        <x:f>'01 Controls'!$G$31*'02 Cargo Classes'!$O$9</x:f>
        <x:v>0</x:v>
      </x:c>
      <x:c r="T4265" s="22" t="n">
        <x:f>'01 Controls'!$H$31*'02 Cargo Classes'!$P$9</x:f>
        <x:v>0.05</x:v>
      </x:c>
      <x:c r="U4265" s="22" t="n">
        <x:f>SUM(Q4265:T4265)</x:f>
        <x:v>0.8</x:v>
      </x:c>
      <x:c r="V4265" s="18" t="n">
        <x:f>IF(U4265=0,0,N4265*Q4265/U4265)</x:f>
        <x:v>0</x:v>
      </x:c>
      <x:c r="W4265" s="18" t="n">
        <x:f>IF(U4265=0,0,P4265*Q4265/U4265)</x:f>
        <x:v>0</x:v>
      </x:c>
      <x:c r="X4265" s="18" t="n">
        <x:f>MAX(V4265,W4265*'01 Controls'!$E$12)</x:f>
        <x:v>0</x:v>
      </x:c>
      <x:c r="Y4265" s="18" t="n">
        <x:f>IF(U4265=0,0,N4265*R4265/U4265)</x:f>
        <x:v>4050</x:v>
      </x:c>
      <x:c r="Z4265" s="18" t="n">
        <x:f>IF(U4265=0,0,P4265*R4265/U4265)</x:f>
        <x:v>6138</x:v>
      </x:c>
      <x:c r="AA4265" s="18" t="n">
        <x:f>MAX(Y4265,Z4265*'01 Controls'!$E$13)</x:f>
        <x:v>4050</x:v>
      </x:c>
      <x:c r="AB4265" s="18" t="n">
        <x:f>IF(U4265=0,0,N4265*S4265/U4265)</x:f>
        <x:v>0</x:v>
      </x:c>
      <x:c r="AC4265" s="18" t="n">
        <x:f>IF(U4265=0,0,P4265*S4265/U4265)</x:f>
        <x:v>0</x:v>
      </x:c>
      <x:c r="AD4265" s="18" t="n">
        <x:f>MAX(AB4265,AC4265*'01 Controls'!$E$14)</x:f>
        <x:v>0</x:v>
      </x:c>
      <x:c r="AE4265" s="18" t="n">
        <x:f>IF(U4265=0,0,N4265*T4265/U4265)</x:f>
        <x:v>270</x:v>
      </x:c>
      <x:c r="AF4265" s="18" t="n">
        <x:f>IF(U4265=0,0,P4265*T4265/U4265)</x:f>
        <x:v>409.20000000000005</x:v>
      </x:c>
      <x:c r="AG4265" s="18" t="n">
        <x:f>MAX(AE4265,AF4265*'01 Controls'!$E$15)</x:f>
        <x:v>270</x:v>
      </x:c>
      <x:c r="AH4265" s="18" t="n">
        <x:f>SUM(V4265,Y4265,AB4265,AE4265)</x:f>
        <x:v>4320</x:v>
      </x:c>
      <x:c r="AI4265" s="18" t="n">
        <x:f>N4265-AH4265</x:f>
        <x:v>0</x:v>
      </x:c>
      <x:c r="AJ4265" s="18" t="n">
        <x:f>V4265*INDEX('07 Mode Capacity'!$P$6:$P$17,MATCH("AIR-"&amp;I4265,'07 Mode Capacity'!$C$6:$C$17,0))</x:f>
        <x:v>0</x:v>
      </x:c>
      <x:c r="AK4265" s="18" t="n">
        <x:f>Y4265*INDEX('07 Mode Capacity'!$P$6:$P$17,MATCH("OCEAN-"&amp;I4265,'07 Mode Capacity'!$C$6:$C$17,0))</x:f>
        <x:v>354.926934619019</x:v>
      </x:c>
      <x:c r="AL4265" s="18" t="n">
        <x:f>AB4265*INDEX('07 Mode Capacity'!$P$6:$P$17,MATCH("LAND-"&amp;I4265,'07 Mode Capacity'!$C$6:$C$17,0))</x:f>
        <x:v>0</x:v>
      </x:c>
      <x:c r="AM4265" s="18" t="n">
        <x:f>AE4265*INDEX('07 Mode Capacity'!$P$6:$P$17,MATCH("INLAND-"&amp;I4265,'07 Mode Capacity'!$C$6:$C$17,0))</x:f>
        <x:v>170.43327939500662</x:v>
      </x:c>
      <x:c r="AN4265" s="18" t="n">
        <x:f>SUM(AJ4265:AM4265)</x:f>
        <x:v>525.3602140140256</x:v>
      </x:c>
      <x:c r="AO4265" s="17" t="n">
        <x:f>IF(N4265=0,1,AN4265/N4265)</x:f>
        <x:v>0.12161116065139481</x:v>
      </x:c>
      <x:c r="AP4265" s="11" t="str">
        <x:f>IF(AO4265&gt;='01 Controls'!$E$16,"PASS","FAIL")</x:f>
        <x:v>FAIL</x:v>
      </x:c>
      <x:c r="AQ4265" s="11" t="str">
        <x:v>UNQUANTIFIED</x:v>
      </x:c>
      <x:c r="AR4265" s="11" t="str">
        <x:v>Position-class planning record; serial item and receiver open</x:v>
      </x:c>
      <x:c r="AS4265" s="26"/>
      <x:c r="AT4265" s="26"/>
    </x:row>
    <x:row r="4266">
      <x:c r="C4266" s="11" t="str">
        <x:v>G2-I-URG-TNK-20</x:v>
      </x:c>
      <x:c r="D4266" s="11" t="str">
        <x:v>G2</x:v>
      </x:c>
      <x:c r="E4266" s="11" t="str">
        <x:v>Regional flood and displacement</x:v>
      </x:c>
      <x:c r="F4266" s="11" t="str">
        <x:v>I-URG</x:v>
      </x:c>
      <x:c r="G4266" s="11" t="str">
        <x:v>Utility reconstruction group</x:v>
      </x:c>
      <x:c r="H4266" s="11" t="str">
        <x:v>TNK-20</x:v>
      </x:c>
      <x:c r="I4266" s="19" t="n">
        <x:v>48</x:v>
      </x:c>
      <x:c r="J4266" s="21" t="n">
        <x:v>8</x:v>
      </x:c>
      <x:c r="K4266" s="18" t="n">
        <x:f>'05 Cargo Register'!K234</x:f>
        <x:v>432</x:v>
      </x:c>
      <x:c r="L4266" s="18" t="n">
        <x:f>'05 Cargo Register'!N234</x:f>
        <x:v>26</x:v>
      </x:c>
      <x:c r="M4266" s="18" t="n">
        <x:f>'05 Cargo Register'!O234</x:f>
        <x:v>552.5</x:v>
      </x:c>
      <x:c r="N4266" s="18" t="n">
        <x:f>J4266*K4266</x:f>
        <x:v>3456</x:v>
      </x:c>
      <x:c r="O4266" s="18" t="n">
        <x:f>J4266*L4266</x:f>
        <x:v>208</x:v>
      </x:c>
      <x:c r="P4266" s="18" t="n">
        <x:f>J4266*M4266</x:f>
        <x:v>4420</x:v>
      </x:c>
      <x:c r="Q4266" s="22" t="n">
        <x:f>'01 Controls'!$E$31*'02 Cargo Classes'!$M$10</x:f>
        <x:v>0</x:v>
      </x:c>
      <x:c r="R4266" s="22" t="n">
        <x:f>'01 Controls'!$F$31*'02 Cargo Classes'!$N$10</x:f>
        <x:v>0.8999999999999999</x:v>
      </x:c>
      <x:c r="S4266" s="22" t="n">
        <x:f>'01 Controls'!$G$31*'02 Cargo Classes'!$O$10</x:f>
        <x:v>0</x:v>
      </x:c>
      <x:c r="T4266" s="22" t="n">
        <x:f>'01 Controls'!$H$31*'02 Cargo Classes'!$P$10</x:f>
        <x:v>0.1</x:v>
      </x:c>
      <x:c r="U4266" s="22" t="n">
        <x:f>SUM(Q4266:T4266)</x:f>
        <x:v>0.9999999999999999</x:v>
      </x:c>
      <x:c r="V4266" s="18" t="n">
        <x:f>IF(U4266=0,0,N4266*Q4266/U4266)</x:f>
        <x:v>0</x:v>
      </x:c>
      <x:c r="W4266" s="18" t="n">
        <x:f>IF(U4266=0,0,P4266*Q4266/U4266)</x:f>
        <x:v>0</x:v>
      </x:c>
      <x:c r="X4266" s="18" t="n">
        <x:f>MAX(V4266,W4266*'01 Controls'!$E$12)</x:f>
        <x:v>0</x:v>
      </x:c>
      <x:c r="Y4266" s="18" t="n">
        <x:f>IF(U4266=0,0,N4266*R4266/U4266)</x:f>
        <x:v>3110.4</x:v>
      </x:c>
      <x:c r="Z4266" s="18" t="n">
        <x:f>IF(U4266=0,0,P4266*R4266/U4266)</x:f>
        <x:v>3978</x:v>
      </x:c>
      <x:c r="AA4266" s="18" t="n">
        <x:f>MAX(Y4266,Z4266*'01 Controls'!$E$13)</x:f>
        <x:v>3110.4</x:v>
      </x:c>
      <x:c r="AB4266" s="18" t="n">
        <x:f>IF(U4266=0,0,N4266*S4266/U4266)</x:f>
        <x:v>0</x:v>
      </x:c>
      <x:c r="AC4266" s="18" t="n">
        <x:f>IF(U4266=0,0,P4266*S4266/U4266)</x:f>
        <x:v>0</x:v>
      </x:c>
      <x:c r="AD4266" s="18" t="n">
        <x:f>MAX(AB4266,AC4266*'01 Controls'!$E$14)</x:f>
        <x:v>0</x:v>
      </x:c>
      <x:c r="AE4266" s="18" t="n">
        <x:f>IF(U4266=0,0,N4266*T4266/U4266)</x:f>
        <x:v>345.6000000000001</x:v>
      </x:c>
      <x:c r="AF4266" s="18" t="n">
        <x:f>IF(U4266=0,0,P4266*T4266/U4266)</x:f>
        <x:v>442.00000000000006</x:v>
      </x:c>
      <x:c r="AG4266" s="18" t="n">
        <x:f>MAX(AE4266,AF4266*'01 Controls'!$E$15)</x:f>
        <x:v>345.6000000000001</x:v>
      </x:c>
      <x:c r="AH4266" s="18" t="n">
        <x:f>SUM(V4266,Y4266,AB4266,AE4266)</x:f>
        <x:v>3456</x:v>
      </x:c>
      <x:c r="AI4266" s="18" t="n">
        <x:f>N4266-AH4266</x:f>
        <x:v>0</x:v>
      </x:c>
      <x:c r="AJ4266" s="18" t="n">
        <x:f>V4266*INDEX('07 Mode Capacity'!$P$6:$P$17,MATCH("AIR-"&amp;I4266,'07 Mode Capacity'!$C$6:$C$17,0))</x:f>
        <x:v>0</x:v>
      </x:c>
      <x:c r="AK4266" s="18" t="n">
        <x:f>Y4266*INDEX('07 Mode Capacity'!$P$6:$P$17,MATCH("OCEAN-"&amp;I4266,'07 Mode Capacity'!$C$6:$C$17,0))</x:f>
        <x:v>272.5838857874066</x:v>
      </x:c>
      <x:c r="AL4266" s="18" t="n">
        <x:f>AB4266*INDEX('07 Mode Capacity'!$P$6:$P$17,MATCH("LAND-"&amp;I4266,'07 Mode Capacity'!$C$6:$C$17,0))</x:f>
        <x:v>0</x:v>
      </x:c>
      <x:c r="AM4266" s="18" t="n">
        <x:f>AE4266*INDEX('07 Mode Capacity'!$P$6:$P$17,MATCH("INLAND-"&amp;I4266,'07 Mode Capacity'!$C$6:$C$17,0))</x:f>
        <x:v>218.15459762560852</x:v>
      </x:c>
      <x:c r="AN4266" s="18" t="n">
        <x:f>SUM(AJ4266:AM4266)</x:f>
        <x:v>490.7384834130151</x:v>
      </x:c>
      <x:c r="AO4266" s="17" t="n">
        <x:f>IF(N4266=0,1,AN4266/N4266)</x:f>
        <x:v>0.1419960889505252</x:v>
      </x:c>
      <x:c r="AP4266" s="11" t="str">
        <x:f>IF(AO4266&gt;='01 Controls'!$E$16,"PASS","FAIL")</x:f>
        <x:v>FAIL</x:v>
      </x:c>
      <x:c r="AQ4266" s="11" t="str">
        <x:v>UNQUANTIFIED</x:v>
      </x:c>
      <x:c r="AR4266" s="11" t="str">
        <x:v>Position-class planning record; serial item and receiver open</x:v>
      </x:c>
      <x:c r="AS4266" s="26"/>
      <x:c r="AT4266" s="26"/>
    </x:row>
    <x:row r="4267">
      <x:c r="C4267" s="11" t="str">
        <x:v>G2-I-URG-FLR-24</x:v>
      </x:c>
      <x:c r="D4267" s="11" t="str">
        <x:v>G2</x:v>
      </x:c>
      <x:c r="E4267" s="11" t="str">
        <x:v>Regional flood and displacement</x:v>
      </x:c>
      <x:c r="F4267" s="11" t="str">
        <x:v>I-URG</x:v>
      </x:c>
      <x:c r="G4267" s="11" t="str">
        <x:v>Utility reconstruction group</x:v>
      </x:c>
      <x:c r="H4267" s="11" t="str">
        <x:v>FLR-24</x:v>
      </x:c>
      <x:c r="I4267" s="19" t="n">
        <x:v>48</x:v>
      </x:c>
      <x:c r="J4267" s="21" t="n">
        <x:v>8</x:v>
      </x:c>
      <x:c r="K4267" s="18" t="n">
        <x:f>'05 Cargo Register'!K235</x:f>
        <x:v>648</x:v>
      </x:c>
      <x:c r="L4267" s="18" t="n">
        <x:f>'05 Cargo Register'!N235</x:f>
        <x:v>32</x:v>
      </x:c>
      <x:c r="M4267" s="18" t="n">
        <x:f>'05 Cargo Register'!O235</x:f>
        <x:v>1024</x:v>
      </x:c>
      <x:c r="N4267" s="18" t="n">
        <x:f>J4267*K4267</x:f>
        <x:v>5184</x:v>
      </x:c>
      <x:c r="O4267" s="18" t="n">
        <x:f>J4267*L4267</x:f>
        <x:v>256</x:v>
      </x:c>
      <x:c r="P4267" s="18" t="n">
        <x:f>J4267*M4267</x:f>
        <x:v>8192</x:v>
      </x:c>
      <x:c r="Q4267" s="22" t="n">
        <x:f>'01 Controls'!$E$31*'02 Cargo Classes'!$M$11</x:f>
        <x:v>0</x:v>
      </x:c>
      <x:c r="R4267" s="22" t="n">
        <x:f>'01 Controls'!$F$31*'02 Cargo Classes'!$N$11</x:f>
        <x:v>0.8999999999999999</x:v>
      </x:c>
      <x:c r="S4267" s="22" t="n">
        <x:f>'01 Controls'!$G$31*'02 Cargo Classes'!$O$11</x:f>
        <x:v>0</x:v>
      </x:c>
      <x:c r="T4267" s="22" t="n">
        <x:f>'01 Controls'!$H$31*'02 Cargo Classes'!$P$11</x:f>
        <x:v>0.08000000000000002</x:v>
      </x:c>
      <x:c r="U4267" s="22" t="n">
        <x:f>SUM(Q4267:T4267)</x:f>
        <x:v>0.98</x:v>
      </x:c>
      <x:c r="V4267" s="18" t="n">
        <x:f>IF(U4267=0,0,N4267*Q4267/U4267)</x:f>
        <x:v>0</x:v>
      </x:c>
      <x:c r="W4267" s="18" t="n">
        <x:f>IF(U4267=0,0,P4267*Q4267/U4267)</x:f>
        <x:v>0</x:v>
      </x:c>
      <x:c r="X4267" s="18" t="n">
        <x:f>MAX(V4267,W4267*'01 Controls'!$E$12)</x:f>
        <x:v>0</x:v>
      </x:c>
      <x:c r="Y4267" s="18" t="n">
        <x:f>IF(U4267=0,0,N4267*R4267/U4267)</x:f>
        <x:v>4760.816326530612</x:v>
      </x:c>
      <x:c r="Z4267" s="18" t="n">
        <x:f>IF(U4267=0,0,P4267*R4267/U4267)</x:f>
        <x:v>7523.265306122448</x:v>
      </x:c>
      <x:c r="AA4267" s="18" t="n">
        <x:f>MAX(Y4267,Z4267*'01 Controls'!$E$13)</x:f>
        <x:v>4760.816326530612</x:v>
      </x:c>
      <x:c r="AB4267" s="18" t="n">
        <x:f>IF(U4267=0,0,N4267*S4267/U4267)</x:f>
        <x:v>0</x:v>
      </x:c>
      <x:c r="AC4267" s="18" t="n">
        <x:f>IF(U4267=0,0,P4267*S4267/U4267)</x:f>
        <x:v>0</x:v>
      </x:c>
      <x:c r="AD4267" s="18" t="n">
        <x:f>MAX(AB4267,AC4267*'01 Controls'!$E$14)</x:f>
        <x:v>0</x:v>
      </x:c>
      <x:c r="AE4267" s="18" t="n">
        <x:f>IF(U4267=0,0,N4267*T4267/U4267)</x:f>
        <x:v>423.1836734693878</x:v>
      </x:c>
      <x:c r="AF4267" s="18" t="n">
        <x:f>IF(U4267=0,0,P4267*T4267/U4267)</x:f>
        <x:v>668.7346938775512</x:v>
      </x:c>
      <x:c r="AG4267" s="18" t="n">
        <x:f>MAX(AE4267,AF4267*'01 Controls'!$E$15)</x:f>
        <x:v>423.1836734693878</x:v>
      </x:c>
      <x:c r="AH4267" s="18" t="n">
        <x:f>SUM(V4267,Y4267,AB4267,AE4267)</x:f>
        <x:v>5184</x:v>
      </x:c>
      <x:c r="AI4267" s="18" t="n">
        <x:f>N4267-AH4267</x:f>
        <x:v>0</x:v>
      </x:c>
      <x:c r="AJ4267" s="18" t="n">
        <x:f>V4267*INDEX('07 Mode Capacity'!$P$6:$P$17,MATCH("AIR-"&amp;I4267,'07 Mode Capacity'!$C$6:$C$17,0))</x:f>
        <x:v>0</x:v>
      </x:c>
      <x:c r="AK4267" s="18" t="n">
        <x:f>Y4267*INDEX('07 Mode Capacity'!$P$6:$P$17,MATCH("OCEAN-"&amp;I4267,'07 Mode Capacity'!$C$6:$C$17,0))</x:f>
        <x:v>417.22023334807125</x:v>
      </x:c>
      <x:c r="AL4267" s="18" t="n">
        <x:f>AB4267*INDEX('07 Mode Capacity'!$P$6:$P$17,MATCH("LAND-"&amp;I4267,'07 Mode Capacity'!$C$6:$C$17,0))</x:f>
        <x:v>0</x:v>
      </x:c>
      <x:c r="AM4267" s="18" t="n">
        <x:f>AE4267*INDEX('07 Mode Capacity'!$P$6:$P$17,MATCH("INLAND-"&amp;I4267,'07 Mode Capacity'!$C$6:$C$17,0))</x:f>
        <x:v>267.1280787252349</x:v>
      </x:c>
      <x:c r="AN4267" s="18" t="n">
        <x:f>SUM(AJ4267:AM4267)</x:f>
        <x:v>684.3483120733061</x:v>
      </x:c>
      <x:c r="AO4267" s="17" t="n">
        <x:f>IF(N4267=0,1,AN4267/N4267)</x:f>
        <x:v>0.1320116342734001</x:v>
      </x:c>
      <x:c r="AP4267" s="11" t="str">
        <x:f>IF(AO4267&gt;='01 Controls'!$E$16,"PASS","FAIL")</x:f>
        <x:v>FAIL</x:v>
      </x:c>
      <x:c r="AQ4267" s="11" t="str">
        <x:v>UNQUANTIFIED</x:v>
      </x:c>
      <x:c r="AR4267" s="11" t="str">
        <x:v>Position-class planning record; serial item and receiver open</x:v>
      </x:c>
      <x:c r="AS4267" s="26"/>
      <x:c r="AT4267" s="26"/>
    </x:row>
    <x:row r="4268">
      <x:c r="C4268" s="11" t="str">
        <x:v>G2-I-URG-ROL-30</x:v>
      </x:c>
      <x:c r="D4268" s="11" t="str">
        <x:v>G2</x:v>
      </x:c>
      <x:c r="E4268" s="11" t="str">
        <x:v>Regional flood and displacement</x:v>
      </x:c>
      <x:c r="F4268" s="11" t="str">
        <x:v>I-URG</x:v>
      </x:c>
      <x:c r="G4268" s="11" t="str">
        <x:v>Utility reconstruction group</x:v>
      </x:c>
      <x:c r="H4268" s="11" t="str">
        <x:v>ROL-30</x:v>
      </x:c>
      <x:c r="I4268" s="19" t="n">
        <x:v>48</x:v>
      </x:c>
      <x:c r="J4268" s="21" t="n">
        <x:v>8</x:v>
      </x:c>
      <x:c r="K4268" s="18" t="n">
        <x:f>'05 Cargo Register'!K236</x:f>
        <x:v>432</x:v>
      </x:c>
      <x:c r="L4268" s="18" t="n">
        <x:f>'05 Cargo Register'!N236</x:f>
        <x:v>18</x:v>
      </x:c>
      <x:c r="M4268" s="18" t="n">
        <x:f>'05 Cargo Register'!O236</x:f>
        <x:v>1147.5</x:v>
      </x:c>
      <x:c r="N4268" s="18" t="n">
        <x:f>J4268*K4268</x:f>
        <x:v>3456</x:v>
      </x:c>
      <x:c r="O4268" s="18" t="n">
        <x:f>J4268*L4268</x:f>
        <x:v>144</x:v>
      </x:c>
      <x:c r="P4268" s="18" t="n">
        <x:f>J4268*M4268</x:f>
        <x:v>9180</x:v>
      </x:c>
      <x:c r="Q4268" s="22" t="n">
        <x:f>'01 Controls'!$E$31*'02 Cargo Classes'!$M$12</x:f>
        <x:v>0</x:v>
      </x:c>
      <x:c r="R4268" s="22" t="n">
        <x:f>'01 Controls'!$F$31*'02 Cargo Classes'!$N$12</x:f>
        <x:v>0.75</x:v>
      </x:c>
      <x:c r="S4268" s="22" t="n">
        <x:f>'01 Controls'!$G$31*'02 Cargo Classes'!$O$12</x:f>
        <x:v>0</x:v>
      </x:c>
      <x:c r="T4268" s="22" t="n">
        <x:f>'01 Controls'!$H$31*'02 Cargo Classes'!$P$12</x:f>
        <x:v>0.06</x:v>
      </x:c>
      <x:c r="U4268" s="22" t="n">
        <x:f>SUM(Q4268:T4268)</x:f>
        <x:v>0.81</x:v>
      </x:c>
      <x:c r="V4268" s="18" t="n">
        <x:f>IF(U4268=0,0,N4268*Q4268/U4268)</x:f>
        <x:v>0</x:v>
      </x:c>
      <x:c r="W4268" s="18" t="n">
        <x:f>IF(U4268=0,0,P4268*Q4268/U4268)</x:f>
        <x:v>0</x:v>
      </x:c>
      <x:c r="X4268" s="18" t="n">
        <x:f>MAX(V4268,W4268*'01 Controls'!$E$12)</x:f>
        <x:v>0</x:v>
      </x:c>
      <x:c r="Y4268" s="18" t="n">
        <x:f>IF(U4268=0,0,N4268*R4268/U4268)</x:f>
        <x:v>3200</x:v>
      </x:c>
      <x:c r="Z4268" s="18" t="n">
        <x:f>IF(U4268=0,0,P4268*R4268/U4268)</x:f>
        <x:v>8500</x:v>
      </x:c>
      <x:c r="AA4268" s="18" t="n">
        <x:f>MAX(Y4268,Z4268*'01 Controls'!$E$13)</x:f>
        <x:v>3200</x:v>
      </x:c>
      <x:c r="AB4268" s="18" t="n">
        <x:f>IF(U4268=0,0,N4268*S4268/U4268)</x:f>
        <x:v>0</x:v>
      </x:c>
      <x:c r="AC4268" s="18" t="n">
        <x:f>IF(U4268=0,0,P4268*S4268/U4268)</x:f>
        <x:v>0</x:v>
      </x:c>
      <x:c r="AD4268" s="18" t="n">
        <x:f>MAX(AB4268,AC4268*'01 Controls'!$E$14)</x:f>
        <x:v>0</x:v>
      </x:c>
      <x:c r="AE4268" s="18" t="n">
        <x:f>IF(U4268=0,0,N4268*T4268/U4268)</x:f>
        <x:v>255.99999999999997</x:v>
      </x:c>
      <x:c r="AF4268" s="18" t="n">
        <x:f>IF(U4268=0,0,P4268*T4268/U4268)</x:f>
        <x:v>679.9999999999999</x:v>
      </x:c>
      <x:c r="AG4268" s="18" t="n">
        <x:f>MAX(AE4268,AF4268*'01 Controls'!$E$15)</x:f>
        <x:v>255.99999999999997</x:v>
      </x:c>
      <x:c r="AH4268" s="18" t="n">
        <x:f>SUM(V4268,Y4268,AB4268,AE4268)</x:f>
        <x:v>3456</x:v>
      </x:c>
      <x:c r="AI4268" s="18" t="n">
        <x:f>N4268-AH4268</x:f>
        <x:v>0</x:v>
      </x:c>
      <x:c r="AJ4268" s="18" t="n">
        <x:f>V4268*INDEX('07 Mode Capacity'!$P$6:$P$17,MATCH("AIR-"&amp;I4268,'07 Mode Capacity'!$C$6:$C$17,0))</x:f>
        <x:v>0</x:v>
      </x:c>
      <x:c r="AK4268" s="18" t="n">
        <x:f>Y4268*INDEX('07 Mode Capacity'!$P$6:$P$17,MATCH("OCEAN-"&amp;I4268,'07 Mode Capacity'!$C$6:$C$17,0))</x:f>
        <x:v>280.43609648910143</x:v>
      </x:c>
      <x:c r="AL4268" s="18" t="n">
        <x:f>AB4268*INDEX('07 Mode Capacity'!$P$6:$P$17,MATCH("LAND-"&amp;I4268,'07 Mode Capacity'!$C$6:$C$17,0))</x:f>
        <x:v>0</x:v>
      </x:c>
      <x:c r="AM4268" s="18" t="n">
        <x:f>AE4268*INDEX('07 Mode Capacity'!$P$6:$P$17,MATCH("INLAND-"&amp;I4268,'07 Mode Capacity'!$C$6:$C$17,0))</x:f>
        <x:v>161.59599824119144</x:v>
      </x:c>
      <x:c r="AN4268" s="18" t="n">
        <x:f>SUM(AJ4268:AM4268)</x:f>
        <x:v>442.0320947302929</x:v>
      </x:c>
      <x:c r="AO4268" s="17" t="n">
        <x:f>IF(N4268=0,1,AN4268/N4268)</x:f>
        <x:v>0.12790280518816347</x:v>
      </x:c>
      <x:c r="AP4268" s="11" t="str">
        <x:f>IF(AO4268&gt;='01 Controls'!$E$16,"PASS","FAIL")</x:f>
        <x:v>FAIL</x:v>
      </x:c>
      <x:c r="AQ4268" s="11" t="str">
        <x:v>UNQUANTIFIED</x:v>
      </x:c>
      <x:c r="AR4268" s="11" t="str">
        <x:v>Position-class planning record; serial item and receiver open</x:v>
      </x:c>
      <x:c r="AS4268" s="26"/>
      <x:c r="AT4268" s="26"/>
    </x:row>
    <x:row r="4269">
      <x:c r="C4269" s="11" t="str">
        <x:v>G2-I-URG-LIN-18</x:v>
      </x:c>
      <x:c r="D4269" s="11" t="str">
        <x:v>G2</x:v>
      </x:c>
      <x:c r="E4269" s="11" t="str">
        <x:v>Regional flood and displacement</x:v>
      </x:c>
      <x:c r="F4269" s="11" t="str">
        <x:v>I-URG</x:v>
      </x:c>
      <x:c r="G4269" s="11" t="str">
        <x:v>Utility reconstruction group</x:v>
      </x:c>
      <x:c r="H4269" s="11" t="str">
        <x:v>LIN-18</x:v>
      </x:c>
      <x:c r="I4269" s="19" t="n">
        <x:v>72</x:v>
      </x:c>
      <x:c r="J4269" s="21" t="n">
        <x:v>8</x:v>
      </x:c>
      <x:c r="K4269" s="18" t="n">
        <x:f>'05 Cargo Register'!K237</x:f>
        <x:v>360</x:v>
      </x:c>
      <x:c r="L4269" s="18" t="n">
        <x:f>'05 Cargo Register'!N237</x:f>
        <x:v>25</x:v>
      </x:c>
      <x:c r="M4269" s="18" t="n">
        <x:f>'05 Cargo Register'!O237</x:f>
        <x:v>1100</x:v>
      </x:c>
      <x:c r="N4269" s="18" t="n">
        <x:f>J4269*K4269</x:f>
        <x:v>2880</x:v>
      </x:c>
      <x:c r="O4269" s="18" t="n">
        <x:f>J4269*L4269</x:f>
        <x:v>200</x:v>
      </x:c>
      <x:c r="P4269" s="18" t="n">
        <x:f>J4269*M4269</x:f>
        <x:v>8800</x:v>
      </x:c>
      <x:c r="Q4269" s="22" t="n">
        <x:f>'01 Controls'!$E$31*'02 Cargo Classes'!$M$13</x:f>
        <x:v>0</x:v>
      </x:c>
      <x:c r="R4269" s="22" t="n">
        <x:f>'01 Controls'!$F$31*'02 Cargo Classes'!$N$13</x:f>
        <x:v>0.8999999999999999</x:v>
      </x:c>
      <x:c r="S4269" s="22" t="n">
        <x:f>'01 Controls'!$G$31*'02 Cargo Classes'!$O$13</x:f>
        <x:v>0</x:v>
      </x:c>
      <x:c r="T4269" s="22" t="n">
        <x:f>'01 Controls'!$H$31*'02 Cargo Classes'!$P$13</x:f>
        <x:v>0.1</x:v>
      </x:c>
      <x:c r="U4269" s="22" t="n">
        <x:f>SUM(Q4269:T4269)</x:f>
        <x:v>0.9999999999999999</x:v>
      </x:c>
      <x:c r="V4269" s="18" t="n">
        <x:f>IF(U4269=0,0,N4269*Q4269/U4269)</x:f>
        <x:v>0</x:v>
      </x:c>
      <x:c r="W4269" s="18" t="n">
        <x:f>IF(U4269=0,0,P4269*Q4269/U4269)</x:f>
        <x:v>0</x:v>
      </x:c>
      <x:c r="X4269" s="18" t="n">
        <x:f>MAX(V4269,W4269*'01 Controls'!$E$12)</x:f>
        <x:v>0</x:v>
      </x:c>
      <x:c r="Y4269" s="18" t="n">
        <x:f>IF(U4269=0,0,N4269*R4269/U4269)</x:f>
        <x:v>2592</x:v>
      </x:c>
      <x:c r="Z4269" s="18" t="n">
        <x:f>IF(U4269=0,0,P4269*R4269/U4269)</x:f>
        <x:v>7920</x:v>
      </x:c>
      <x:c r="AA4269" s="18" t="n">
        <x:f>MAX(Y4269,Z4269*'01 Controls'!$E$13)</x:f>
        <x:v>2592</x:v>
      </x:c>
      <x:c r="AB4269" s="18" t="n">
        <x:f>IF(U4269=0,0,N4269*S4269/U4269)</x:f>
        <x:v>0</x:v>
      </x:c>
      <x:c r="AC4269" s="18" t="n">
        <x:f>IF(U4269=0,0,P4269*S4269/U4269)</x:f>
        <x:v>0</x:v>
      </x:c>
      <x:c r="AD4269" s="18" t="n">
        <x:f>MAX(AB4269,AC4269*'01 Controls'!$E$14)</x:f>
        <x:v>0</x:v>
      </x:c>
      <x:c r="AE4269" s="18" t="n">
        <x:f>IF(U4269=0,0,N4269*T4269/U4269)</x:f>
        <x:v>288.00000000000006</x:v>
      </x:c>
      <x:c r="AF4269" s="18" t="n">
        <x:f>IF(U4269=0,0,P4269*T4269/U4269)</x:f>
        <x:v>880.0000000000001</x:v>
      </x:c>
      <x:c r="AG4269" s="18" t="n">
        <x:f>MAX(AE4269,AF4269*'01 Controls'!$E$15)</x:f>
        <x:v>288.00000000000006</x:v>
      </x:c>
      <x:c r="AH4269" s="18" t="n">
        <x:f>SUM(V4269,Y4269,AB4269,AE4269)</x:f>
        <x:v>2880</x:v>
      </x:c>
      <x:c r="AI4269" s="18" t="n">
        <x:f>N4269-AH4269</x:f>
        <x:v>0</x:v>
      </x:c>
      <x:c r="AJ4269" s="18" t="n">
        <x:f>V4269*INDEX('07 Mode Capacity'!$P$6:$P$17,MATCH("AIR-"&amp;I4269,'07 Mode Capacity'!$C$6:$C$17,0))</x:f>
        <x:v>0</x:v>
      </x:c>
      <x:c r="AK4269" s="18" t="n">
        <x:f>Y4269*INDEX('07 Mode Capacity'!$P$6:$P$17,MATCH("OCEAN-"&amp;I4269,'07 Mode Capacity'!$C$6:$C$17,0))</x:f>
        <x:v>2028.9345992680446</x:v>
      </x:c>
      <x:c r="AL4269" s="18" t="n">
        <x:f>AB4269*INDEX('07 Mode Capacity'!$P$6:$P$17,MATCH("LAND-"&amp;I4269,'07 Mode Capacity'!$C$6:$C$17,0))</x:f>
        <x:v>0</x:v>
      </x:c>
      <x:c r="AM4269" s="18" t="n">
        <x:f>AE4269*INDEX('07 Mode Capacity'!$P$6:$P$17,MATCH("INLAND-"&amp;I4269,'07 Mode Capacity'!$C$6:$C$17,0))</x:f>
        <x:v>288.00000000000006</x:v>
      </x:c>
      <x:c r="AN4269" s="18" t="n">
        <x:f>SUM(AJ4269:AM4269)</x:f>
        <x:v>2316.9345992680446</x:v>
      </x:c>
      <x:c r="AO4269" s="17" t="n">
        <x:f>IF(N4269=0,1,AN4269/N4269)</x:f>
        <x:v>0.8044911803014044</x:v>
      </x:c>
      <x:c r="AP4269" s="11" t="str">
        <x:f>IF(AO4269&gt;='01 Controls'!$E$16,"PASS","FAIL")</x:f>
        <x:v>FAIL</x:v>
      </x:c>
      <x:c r="AQ4269" s="11" t="str">
        <x:v>UNQUANTIFIED</x:v>
      </x:c>
      <x:c r="AR4269" s="11" t="str">
        <x:v>Position-class planning record; serial item and receiver open</x:v>
      </x:c>
      <x:c r="AS4269" s="26"/>
      <x:c r="AT4269" s="26"/>
    </x:row>
    <x:row r="4270">
      <x:c r="C4270" s="11" t="str">
        <x:v>G2-I-URG-BLK-08</x:v>
      </x:c>
      <x:c r="D4270" s="11" t="str">
        <x:v>G2</x:v>
      </x:c>
      <x:c r="E4270" s="11" t="str">
        <x:v>Regional flood and displacement</x:v>
      </x:c>
      <x:c r="F4270" s="11" t="str">
        <x:v>I-URG</x:v>
      </x:c>
      <x:c r="G4270" s="11" t="str">
        <x:v>Utility reconstruction group</x:v>
      </x:c>
      <x:c r="H4270" s="11" t="str">
        <x:v>BLK-08</x:v>
      </x:c>
      <x:c r="I4270" s="19" t="n">
        <x:v>48</x:v>
      </x:c>
      <x:c r="J4270" s="21" t="n">
        <x:v>8</x:v>
      </x:c>
      <x:c r="K4270" s="18" t="n">
        <x:f>'05 Cargo Register'!K238</x:f>
        <x:v>108</x:v>
      </x:c>
      <x:c r="L4270" s="18" t="n">
        <x:f>'05 Cargo Register'!N238</x:f>
        <x:v>17</x:v>
      </x:c>
      <x:c r="M4270" s="18" t="n">
        <x:f>'05 Cargo Register'!O238</x:f>
        <x:v>867</x:v>
      </x:c>
      <x:c r="N4270" s="18" t="n">
        <x:f>J4270*K4270</x:f>
        <x:v>864</x:v>
      </x:c>
      <x:c r="O4270" s="18" t="n">
        <x:f>J4270*L4270</x:f>
        <x:v>136</x:v>
      </x:c>
      <x:c r="P4270" s="18" t="n">
        <x:f>J4270*M4270</x:f>
        <x:v>6936</x:v>
      </x:c>
      <x:c r="Q4270" s="22" t="n">
        <x:f>'01 Controls'!$E$31*'02 Cargo Classes'!$M$14</x:f>
        <x:v>0.15</x:v>
      </x:c>
      <x:c r="R4270" s="22" t="n">
        <x:f>'01 Controls'!$F$31*'02 Cargo Classes'!$N$14</x:f>
        <x:v>0.6000000000000001</x:v>
      </x:c>
      <x:c r="S4270" s="22" t="n">
        <x:f>'01 Controls'!$G$31*'02 Cargo Classes'!$O$14</x:f>
        <x:v>0</x:v>
      </x:c>
      <x:c r="T4270" s="22" t="n">
        <x:f>'01 Controls'!$H$31*'02 Cargo Classes'!$P$14</x:f>
        <x:v>0.05</x:v>
      </x:c>
      <x:c r="U4270" s="22" t="n">
        <x:f>SUM(Q4270:T4270)</x:f>
        <x:v>0.8000000000000002</x:v>
      </x:c>
      <x:c r="V4270" s="18" t="n">
        <x:f>IF(U4270=0,0,N4270*Q4270/U4270)</x:f>
        <x:v>161.99999999999997</x:v>
      </x:c>
      <x:c r="W4270" s="18" t="n">
        <x:f>IF(U4270=0,0,P4270*Q4270/U4270)</x:f>
        <x:v>1300.4999999999995</x:v>
      </x:c>
      <x:c r="X4270" s="18" t="n">
        <x:f>MAX(V4270,W4270*'01 Controls'!$E$12)</x:f>
        <x:v>325.1249999999999</x:v>
      </x:c>
      <x:c r="Y4270" s="18" t="n">
        <x:f>IF(U4270=0,0,N4270*R4270/U4270)</x:f>
        <x:v>648</x:v>
      </x:c>
      <x:c r="Z4270" s="18" t="n">
        <x:f>IF(U4270=0,0,P4270*R4270/U4270)</x:f>
        <x:v>5201.999999999999</x:v>
      </x:c>
      <x:c r="AA4270" s="18" t="n">
        <x:f>MAX(Y4270,Z4270*'01 Controls'!$E$13)</x:f>
        <x:v>780.2999999999998</x:v>
      </x:c>
      <x:c r="AB4270" s="18" t="n">
        <x:f>IF(U4270=0,0,N4270*S4270/U4270)</x:f>
        <x:v>0</x:v>
      </x:c>
      <x:c r="AC4270" s="18" t="n">
        <x:f>IF(U4270=0,0,P4270*S4270/U4270)</x:f>
        <x:v>0</x:v>
      </x:c>
      <x:c r="AD4270" s="18" t="n">
        <x:f>MAX(AB4270,AC4270*'01 Controls'!$E$14)</x:f>
        <x:v>0</x:v>
      </x:c>
      <x:c r="AE4270" s="18" t="n">
        <x:f>IF(U4270=0,0,N4270*T4270/U4270)</x:f>
        <x:v>53.99999999999999</x:v>
      </x:c>
      <x:c r="AF4270" s="18" t="n">
        <x:f>IF(U4270=0,0,P4270*T4270/U4270)</x:f>
        <x:v>433.49999999999994</x:v>
      </x:c>
      <x:c r="AG4270" s="18" t="n">
        <x:f>MAX(AE4270,AF4270*'01 Controls'!$E$15)</x:f>
        <x:v>78.02999999999999</x:v>
      </x:c>
      <x:c r="AH4270" s="18" t="n">
        <x:f>SUM(V4270,Y4270,AB4270,AE4270)</x:f>
        <x:v>864</x:v>
      </x:c>
      <x:c r="AI4270" s="18" t="n">
        <x:f>N4270-AH4270</x:f>
        <x:v>0</x:v>
      </x:c>
      <x:c r="AJ4270" s="18" t="n">
        <x:f>V4270*INDEX('07 Mode Capacity'!$P$6:$P$17,MATCH("AIR-"&amp;I4270,'07 Mode Capacity'!$C$6:$C$17,0))</x:f>
        <x:v>45.4143766428654</x:v>
      </x:c>
      <x:c r="AK4270" s="18" t="n">
        <x:f>Y4270*INDEX('07 Mode Capacity'!$P$6:$P$17,MATCH("OCEAN-"&amp;I4270,'07 Mode Capacity'!$C$6:$C$17,0))</x:f>
        <x:v>56.788309539043034</x:v>
      </x:c>
      <x:c r="AL4270" s="18" t="n">
        <x:f>AB4270*INDEX('07 Mode Capacity'!$P$6:$P$17,MATCH("LAND-"&amp;I4270,'07 Mode Capacity'!$C$6:$C$17,0))</x:f>
        <x:v>0</x:v>
      </x:c>
      <x:c r="AM4270" s="18" t="n">
        <x:f>AE4270*INDEX('07 Mode Capacity'!$P$6:$P$17,MATCH("INLAND-"&amp;I4270,'07 Mode Capacity'!$C$6:$C$17,0))</x:f>
        <x:v>34.08665587900132</x:v>
      </x:c>
      <x:c r="AN4270" s="18" t="n">
        <x:f>SUM(AJ4270:AM4270)</x:f>
        <x:v>136.28934206090975</x:v>
      </x:c>
      <x:c r="AO4270" s="17" t="n">
        <x:f>IF(N4270=0,1,AN4270/N4270)</x:f>
        <x:v>0.15774229405197887</x:v>
      </x:c>
      <x:c r="AP4270" s="11" t="str">
        <x:f>IF(AO4270&gt;='01 Controls'!$E$16,"PASS","FAIL")</x:f>
        <x:v>FAIL</x:v>
      </x:c>
      <x:c r="AQ4270" s="11" t="str">
        <x:v>UNQUANTIFIED</x:v>
      </x:c>
      <x:c r="AR4270" s="11" t="str">
        <x:v>Position-class planning record; serial item and receiver open</x:v>
      </x:c>
      <x:c r="AS4270" s="26"/>
      <x:c r="AT4270" s="26"/>
    </x:row>
    <x:row r="4271">
      <x:c r="C4271" s="11" t="str">
        <x:v>G2-I-URG-OOG-80</x:v>
      </x:c>
      <x:c r="D4271" s="11" t="str">
        <x:v>G2</x:v>
      </x:c>
      <x:c r="E4271" s="11" t="str">
        <x:v>Regional flood and displacement</x:v>
      </x:c>
      <x:c r="F4271" s="11" t="str">
        <x:v>I-URG</x:v>
      </x:c>
      <x:c r="G4271" s="11" t="str">
        <x:v>Utility reconstruction group</x:v>
      </x:c>
      <x:c r="H4271" s="11" t="str">
        <x:v>OOG-80</x:v>
      </x:c>
      <x:c r="I4271" s="19" t="n">
        <x:v>72</x:v>
      </x:c>
      <x:c r="J4271" s="21" t="n">
        <x:v>8</x:v>
      </x:c>
      <x:c r="K4271" s="18" t="n">
        <x:f>'05 Cargo Register'!K239</x:f>
        <x:v>432</x:v>
      </x:c>
      <x:c r="L4271" s="18" t="n">
        <x:f>'05 Cargo Register'!N239</x:f>
        <x:v>8</x:v>
      </x:c>
      <x:c r="M4271" s="18" t="n">
        <x:f>'05 Cargo Register'!O239</x:f>
        <x:v>1408</x:v>
      </x:c>
      <x:c r="N4271" s="18" t="n">
        <x:f>J4271*K4271</x:f>
        <x:v>3456</x:v>
      </x:c>
      <x:c r="O4271" s="18" t="n">
        <x:f>J4271*L4271</x:f>
        <x:v>64</x:v>
      </x:c>
      <x:c r="P4271" s="18" t="n">
        <x:f>J4271*M4271</x:f>
        <x:v>11264</x:v>
      </x:c>
      <x:c r="Q4271" s="22" t="n">
        <x:f>'01 Controls'!$E$31*'02 Cargo Classes'!$M$15</x:f>
        <x:v>0</x:v>
      </x:c>
      <x:c r="R4271" s="22" t="n">
        <x:f>'01 Controls'!$F$31*'02 Cargo Classes'!$N$15</x:f>
        <x:v>1.5</x:v>
      </x:c>
      <x:c r="S4271" s="22" t="n">
        <x:f>'01 Controls'!$G$31*'02 Cargo Classes'!$O$15</x:f>
        <x:v>0</x:v>
      </x:c>
      <x:c r="T4271" s="22" t="n">
        <x:f>'01 Controls'!$H$31*'02 Cargo Classes'!$P$15</x:f>
        <x:v>0.05</x:v>
      </x:c>
      <x:c r="U4271" s="22" t="n">
        <x:f>SUM(Q4271:T4271)</x:f>
        <x:v>1.55</x:v>
      </x:c>
      <x:c r="V4271" s="18" t="n">
        <x:f>IF(U4271=0,0,N4271*Q4271/U4271)</x:f>
        <x:v>0</x:v>
      </x:c>
      <x:c r="W4271" s="18" t="n">
        <x:f>IF(U4271=0,0,P4271*Q4271/U4271)</x:f>
        <x:v>0</x:v>
      </x:c>
      <x:c r="X4271" s="18" t="n">
        <x:f>MAX(V4271,W4271*'01 Controls'!$E$12)</x:f>
        <x:v>0</x:v>
      </x:c>
      <x:c r="Y4271" s="18" t="n">
        <x:f>IF(U4271=0,0,N4271*R4271/U4271)</x:f>
        <x:v>3344.516129032258</x:v>
      </x:c>
      <x:c r="Z4271" s="18" t="n">
        <x:f>IF(U4271=0,0,P4271*R4271/U4271)</x:f>
        <x:v>10900.645161290322</x:v>
      </x:c>
      <x:c r="AA4271" s="18" t="n">
        <x:f>MAX(Y4271,Z4271*'01 Controls'!$E$13)</x:f>
        <x:v>3344.516129032258</x:v>
      </x:c>
      <x:c r="AB4271" s="18" t="n">
        <x:f>IF(U4271=0,0,N4271*S4271/U4271)</x:f>
        <x:v>0</x:v>
      </x:c>
      <x:c r="AC4271" s="18" t="n">
        <x:f>IF(U4271=0,0,P4271*S4271/U4271)</x:f>
        <x:v>0</x:v>
      </x:c>
      <x:c r="AD4271" s="18" t="n">
        <x:f>MAX(AB4271,AC4271*'01 Controls'!$E$14)</x:f>
        <x:v>0</x:v>
      </x:c>
      <x:c r="AE4271" s="18" t="n">
        <x:f>IF(U4271=0,0,N4271*T4271/U4271)</x:f>
        <x:v>111.48387096774194</x:v>
      </x:c>
      <x:c r="AF4271" s="18" t="n">
        <x:f>IF(U4271=0,0,P4271*T4271/U4271)</x:f>
        <x:v>363.35483870967744</x:v>
      </x:c>
      <x:c r="AG4271" s="18" t="n">
        <x:f>MAX(AE4271,AF4271*'01 Controls'!$E$15)</x:f>
        <x:v>111.48387096774194</x:v>
      </x:c>
      <x:c r="AH4271" s="18" t="n">
        <x:f>SUM(V4271,Y4271,AB4271,AE4271)</x:f>
        <x:v>3456</x:v>
      </x:c>
      <x:c r="AI4271" s="18" t="n">
        <x:f>N4271-AH4271</x:f>
        <x:v>0</x:v>
      </x:c>
      <x:c r="AJ4271" s="18" t="n">
        <x:f>V4271*INDEX('07 Mode Capacity'!$P$6:$P$17,MATCH("AIR-"&amp;I4271,'07 Mode Capacity'!$C$6:$C$17,0))</x:f>
        <x:v>0</x:v>
      </x:c>
      <x:c r="AK4271" s="18" t="n">
        <x:f>Y4271*INDEX('07 Mode Capacity'!$P$6:$P$17,MATCH("OCEAN-"&amp;I4271,'07 Mode Capacity'!$C$6:$C$17,0))</x:f>
        <x:v>2617.9801280877996</x:v>
      </x:c>
      <x:c r="AL4271" s="18" t="n">
        <x:f>AB4271*INDEX('07 Mode Capacity'!$P$6:$P$17,MATCH("LAND-"&amp;I4271,'07 Mode Capacity'!$C$6:$C$17,0))</x:f>
        <x:v>0</x:v>
      </x:c>
      <x:c r="AM4271" s="18" t="n">
        <x:f>AE4271*INDEX('07 Mode Capacity'!$P$6:$P$17,MATCH("INLAND-"&amp;I4271,'07 Mode Capacity'!$C$6:$C$17,0))</x:f>
        <x:v>111.48387096774194</x:v>
      </x:c>
      <x:c r="AN4271" s="18" t="n">
        <x:f>SUM(AJ4271:AM4271)</x:f>
        <x:v>2729.4639990555415</x:v>
      </x:c>
      <x:c r="AO4271" s="17" t="n">
        <x:f>IF(N4271=0,1,AN4271/N4271)</x:f>
        <x:v>0.7897754626896821</x:v>
      </x:c>
      <x:c r="AP4271" s="11" t="str">
        <x:f>IF(AO4271&gt;='01 Controls'!$E$16,"PASS","FAIL")</x:f>
        <x:v>FAIL</x:v>
      </x:c>
      <x:c r="AQ4271" s="11" t="str">
        <x:v>UNQUANTIFIED</x:v>
      </x:c>
      <x:c r="AR4271" s="11" t="str">
        <x:v>Position-class planning record; serial item and receiver open</x:v>
      </x:c>
      <x:c r="AS4271" s="26"/>
      <x:c r="AT4271" s="26"/>
    </x:row>
    <x:row r="4272">
      <x:c r="C4272" s="11" t="str">
        <x:v>G2-H-CHC-APL-45</x:v>
      </x:c>
      <x:c r="D4272" s="11" t="str">
        <x:v>G2</x:v>
      </x:c>
      <x:c r="E4272" s="11" t="str">
        <x:v>Regional flood and displacement</x:v>
      </x:c>
      <x:c r="F4272" s="11" t="str">
        <x:v>H-CHC</x:v>
      </x:c>
      <x:c r="G4272" s="11" t="str">
        <x:v>Community health continuity group</x:v>
      </x:c>
      <x:c r="H4272" s="11" t="str">
        <x:v>APL-45</x:v>
      </x:c>
      <x:c r="I4272" s="19" t="n">
        <x:v>24</x:v>
      </x:c>
      <x:c r="J4272" s="21" t="n">
        <x:v>10</x:v>
      </x:c>
      <x:c r="K4272" s="18" t="n">
        <x:f>'05 Cargo Register'!K240</x:f>
        <x:v>472.5</x:v>
      </x:c>
      <x:c r="L4272" s="18" t="n">
        <x:f>'05 Cargo Register'!N240</x:f>
        <x:v>124</x:v>
      </x:c>
      <x:c r="M4272" s="18" t="n">
        <x:f>'05 Cargo Register'!O240</x:f>
        <x:v>930</x:v>
      </x:c>
      <x:c r="N4272" s="18" t="n">
        <x:f>J4272*K4272</x:f>
        <x:v>4725</x:v>
      </x:c>
      <x:c r="O4272" s="18" t="n">
        <x:f>J4272*L4272</x:f>
        <x:v>1240</x:v>
      </x:c>
      <x:c r="P4272" s="18" t="n">
        <x:f>J4272*M4272</x:f>
        <x:v>9300</x:v>
      </x:c>
      <x:c r="Q4272" s="22" t="n">
        <x:f>'01 Controls'!$E$31*'02 Cargo Classes'!$M$6</x:f>
        <x:v>0.44999999999999996</x:v>
      </x:c>
      <x:c r="R4272" s="22" t="n">
        <x:f>'01 Controls'!$F$31*'02 Cargo Classes'!$N$6</x:f>
        <x:v>0.30000000000000004</x:v>
      </x:c>
      <x:c r="S4272" s="22" t="n">
        <x:f>'01 Controls'!$G$31*'02 Cargo Classes'!$O$6</x:f>
        <x:v>0</x:v>
      </x:c>
      <x:c r="T4272" s="22" t="n">
        <x:f>'01 Controls'!$H$31*'02 Cargo Classes'!$P$6</x:f>
        <x:v>0.03</x:v>
      </x:c>
      <x:c r="U4272" s="22" t="n">
        <x:f>SUM(Q4272:T4272)</x:f>
        <x:v>0.78</x:v>
      </x:c>
      <x:c r="V4272" s="18" t="n">
        <x:f>IF(U4272=0,0,N4272*Q4272/U4272)</x:f>
        <x:v>2725.9615384615386</x:v>
      </x:c>
      <x:c r="W4272" s="18" t="n">
        <x:f>IF(U4272=0,0,P4272*Q4272/U4272)</x:f>
        <x:v>5365.384615384615</x:v>
      </x:c>
      <x:c r="X4272" s="18" t="n">
        <x:f>MAX(V4272,W4272*'01 Controls'!$E$12)</x:f>
        <x:v>2725.9615384615386</x:v>
      </x:c>
      <x:c r="Y4272" s="18" t="n">
        <x:f>IF(U4272=0,0,N4272*R4272/U4272)</x:f>
        <x:v>1817.3076923076926</x:v>
      </x:c>
      <x:c r="Z4272" s="18" t="n">
        <x:f>IF(U4272=0,0,P4272*R4272/U4272)</x:f>
        <x:v>3576.9230769230776</x:v>
      </x:c>
      <x:c r="AA4272" s="18" t="n">
        <x:f>MAX(Y4272,Z4272*'01 Controls'!$E$13)</x:f>
        <x:v>1817.3076923076926</x:v>
      </x:c>
      <x:c r="AB4272" s="18" t="n">
        <x:f>IF(U4272=0,0,N4272*S4272/U4272)</x:f>
        <x:v>0</x:v>
      </x:c>
      <x:c r="AC4272" s="18" t="n">
        <x:f>IF(U4272=0,0,P4272*S4272/U4272)</x:f>
        <x:v>0</x:v>
      </x:c>
      <x:c r="AD4272" s="18" t="n">
        <x:f>MAX(AB4272,AC4272*'01 Controls'!$E$14)</x:f>
        <x:v>0</x:v>
      </x:c>
      <x:c r="AE4272" s="18" t="n">
        <x:f>IF(U4272=0,0,N4272*T4272/U4272)</x:f>
        <x:v>181.73076923076923</x:v>
      </x:c>
      <x:c r="AF4272" s="18" t="n">
        <x:f>IF(U4272=0,0,P4272*T4272/U4272)</x:f>
        <x:v>357.6923076923077</x:v>
      </x:c>
      <x:c r="AG4272" s="18" t="n">
        <x:f>MAX(AE4272,AF4272*'01 Controls'!$E$15)</x:f>
        <x:v>181.73076923076923</x:v>
      </x:c>
      <x:c r="AH4272" s="18" t="n">
        <x:f>SUM(V4272,Y4272,AB4272,AE4272)</x:f>
        <x:v>4725.000000000001</x:v>
      </x:c>
      <x:c r="AI4272" s="18" t="n">
        <x:f>N4272-AH4272</x:f>
        <x:v>-9.094947017729282e-13</x:v>
      </x:c>
      <x:c r="AJ4272" s="18" t="n">
        <x:f>V4272*INDEX('07 Mode Capacity'!$P$6:$P$17,MATCH("AIR-"&amp;I4272,'07 Mode Capacity'!$C$6:$C$17,0))</x:f>
        <x:v>553.1359445415337</x:v>
      </x:c>
      <x:c r="AK4272" s="18" t="n">
        <x:f>Y4272*INDEX('07 Mode Capacity'!$P$6:$P$17,MATCH("OCEAN-"&amp;I4272,'07 Mode Capacity'!$C$6:$C$17,0))</x:f>
        <x:v>272.75798342622625</x:v>
      </x:c>
      <x:c r="AL4272" s="18" t="n">
        <x:f>AB4272*INDEX('07 Mode Capacity'!$P$6:$P$17,MATCH("LAND-"&amp;I4272,'07 Mode Capacity'!$C$6:$C$17,0))</x:f>
        <x:v>0</x:v>
      </x:c>
      <x:c r="AM4272" s="18" t="n">
        <x:f>AE4272*INDEX('07 Mode Capacity'!$P$6:$P$17,MATCH("INLAND-"&amp;I4272,'07 Mode Capacity'!$C$6:$C$17,0))</x:f>
        <x:v>181.73076923076923</x:v>
      </x:c>
      <x:c r="AN4272" s="18" t="n">
        <x:f>SUM(AJ4272:AM4272)</x:f>
        <x:v>1007.6246971985292</x:v>
      </x:c>
      <x:c r="AO4272" s="17" t="n">
        <x:f>IF(N4272=0,1,AN4272/N4272)</x:f>
        <x:v>0.2132539041690009</x:v>
      </x:c>
      <x:c r="AP4272" s="11" t="str">
        <x:f>IF(AO4272&gt;='01 Controls'!$E$16,"PASS","FAIL")</x:f>
        <x:v>FAIL</x:v>
      </x:c>
      <x:c r="AQ4272" s="11" t="str">
        <x:v>UNQUANTIFIED</x:v>
      </x:c>
      <x:c r="AR4272" s="11" t="str">
        <x:v>Position-class planning record; serial item and receiver open</x:v>
      </x:c>
      <x:c r="AS4272" s="26"/>
      <x:c r="AT4272" s="26"/>
    </x:row>
    <x:row r="4273">
      <x:c r="C4273" s="11" t="str">
        <x:v>G2-H-CHC-ISO-18</x:v>
      </x:c>
      <x:c r="D4273" s="11" t="str">
        <x:v>G2</x:v>
      </x:c>
      <x:c r="E4273" s="11" t="str">
        <x:v>Regional flood and displacement</x:v>
      </x:c>
      <x:c r="F4273" s="11" t="str">
        <x:v>H-CHC</x:v>
      </x:c>
      <x:c r="G4273" s="11" t="str">
        <x:v>Community health continuity group</x:v>
      </x:c>
      <x:c r="H4273" s="11" t="str">
        <x:v>ISO-18</x:v>
      </x:c>
      <x:c r="I4273" s="19" t="n">
        <x:v>48</x:v>
      </x:c>
      <x:c r="J4273" s="21" t="n">
        <x:v>10</x:v>
      </x:c>
      <x:c r="K4273" s="18" t="n">
        <x:f>'05 Cargo Register'!K241</x:f>
        <x:v>551.25</x:v>
      </x:c>
      <x:c r="L4273" s="18" t="n">
        <x:f>'05 Cargo Register'!N241</x:f>
        <x:v>37</x:v>
      </x:c>
      <x:c r="M4273" s="18" t="n">
        <x:f>'05 Cargo Register'!O241</x:f>
        <x:v>976.8000000000001</x:v>
      </x:c>
      <x:c r="N4273" s="18" t="n">
        <x:f>J4273*K4273</x:f>
        <x:v>5512.5</x:v>
      </x:c>
      <x:c r="O4273" s="18" t="n">
        <x:f>J4273*L4273</x:f>
        <x:v>370</x:v>
      </x:c>
      <x:c r="P4273" s="18" t="n">
        <x:f>J4273*M4273</x:f>
        <x:v>9768</x:v>
      </x:c>
      <x:c r="Q4273" s="22" t="n">
        <x:f>'01 Controls'!$E$31*'02 Cargo Classes'!$M$7</x:f>
        <x:v>0.03</x:v>
      </x:c>
      <x:c r="R4273" s="22" t="n">
        <x:f>'01 Controls'!$F$31*'02 Cargo Classes'!$N$7</x:f>
        <x:v>0.75</x:v>
      </x:c>
      <x:c r="S4273" s="22" t="n">
        <x:f>'01 Controls'!$G$31*'02 Cargo Classes'!$O$7</x:f>
        <x:v>0</x:v>
      </x:c>
      <x:c r="T4273" s="22" t="n">
        <x:f>'01 Controls'!$H$31*'02 Cargo Classes'!$P$7</x:f>
        <x:v>0.08000000000000002</x:v>
      </x:c>
      <x:c r="U4273" s="22" t="n">
        <x:f>SUM(Q4273:T4273)</x:f>
        <x:v>0.8600000000000001</x:v>
      </x:c>
      <x:c r="V4273" s="18" t="n">
        <x:f>IF(U4273=0,0,N4273*Q4273/U4273)</x:f>
        <x:v>192.29651162790697</x:v>
      </x:c>
      <x:c r="W4273" s="18" t="n">
        <x:f>IF(U4273=0,0,P4273*Q4273/U4273)</x:f>
        <x:v>340.7441860465116</x:v>
      </x:c>
      <x:c r="X4273" s="18" t="n">
        <x:f>MAX(V4273,W4273*'01 Controls'!$E$12)</x:f>
        <x:v>192.29651162790697</x:v>
      </x:c>
      <x:c r="Y4273" s="18" t="n">
        <x:f>IF(U4273=0,0,N4273*R4273/U4273)</x:f>
        <x:v>4807.412790697674</x:v>
      </x:c>
      <x:c r="Z4273" s="18" t="n">
        <x:f>IF(U4273=0,0,P4273*R4273/U4273)</x:f>
        <x:v>8518.60465116279</x:v>
      </x:c>
      <x:c r="AA4273" s="18" t="n">
        <x:f>MAX(Y4273,Z4273*'01 Controls'!$E$13)</x:f>
        <x:v>4807.412790697674</x:v>
      </x:c>
      <x:c r="AB4273" s="18" t="n">
        <x:f>IF(U4273=0,0,N4273*S4273/U4273)</x:f>
        <x:v>0</x:v>
      </x:c>
      <x:c r="AC4273" s="18" t="n">
        <x:f>IF(U4273=0,0,P4273*S4273/U4273)</x:f>
        <x:v>0</x:v>
      </x:c>
      <x:c r="AD4273" s="18" t="n">
        <x:f>MAX(AB4273,AC4273*'01 Controls'!$E$14)</x:f>
        <x:v>0</x:v>
      </x:c>
      <x:c r="AE4273" s="18" t="n">
        <x:f>IF(U4273=0,0,N4273*T4273/U4273)</x:f>
        <x:v>512.7906976744187</x:v>
      </x:c>
      <x:c r="AF4273" s="18" t="n">
        <x:f>IF(U4273=0,0,P4273*T4273/U4273)</x:f>
        <x:v>908.6511627906978</x:v>
      </x:c>
      <x:c r="AG4273" s="18" t="n">
        <x:f>MAX(AE4273,AF4273*'01 Controls'!$E$15)</x:f>
        <x:v>512.7906976744187</x:v>
      </x:c>
      <x:c r="AH4273" s="18" t="n">
        <x:f>SUM(V4273,Y4273,AB4273,AE4273)</x:f>
        <x:v>5512.499999999999</x:v>
      </x:c>
      <x:c r="AI4273" s="18" t="n">
        <x:f>N4273-AH4273</x:f>
        <x:v>9.094947017729282e-13</x:v>
      </x:c>
      <x:c r="AJ4273" s="18" t="n">
        <x:f>V4273*INDEX('07 Mode Capacity'!$P$6:$P$17,MATCH("AIR-"&amp;I4273,'07 Mode Capacity'!$C$6:$C$17,0))</x:f>
        <x:v>53.90756917394391</x:v>
      </x:c>
      <x:c r="AK4273" s="18" t="n">
        <x:f>Y4273*INDEX('07 Mode Capacity'!$P$6:$P$17,MATCH("OCEAN-"&amp;I4273,'07 Mode Capacity'!$C$6:$C$17,0))</x:f>
        <x:v>421.30377413594783</x:v>
      </x:c>
      <x:c r="AL4273" s="18" t="n">
        <x:f>AB4273*INDEX('07 Mode Capacity'!$P$6:$P$17,MATCH("LAND-"&amp;I4273,'07 Mode Capacity'!$C$6:$C$17,0))</x:f>
        <x:v>0</x:v>
      </x:c>
      <x:c r="AM4273" s="18" t="n">
        <x:f>AE4273*INDEX('07 Mode Capacity'!$P$6:$P$17,MATCH("INLAND-"&amp;I4273,'07 Mode Capacity'!$C$6:$C$17,0))</x:f>
        <x:v>323.69111202927616</x:v>
      </x:c>
      <x:c r="AN4273" s="18" t="n">
        <x:f>SUM(AJ4273:AM4273)</x:f>
        <x:v>798.9024553391679</x:v>
      </x:c>
      <x:c r="AO4273" s="17" t="n">
        <x:f>IF(N4273=0,1,AN4273/N4273)</x:f>
        <x:v>0.1449256154810282</x:v>
      </x:c>
      <x:c r="AP4273" s="11" t="str">
        <x:f>IF(AO4273&gt;='01 Controls'!$E$16,"PASS","FAIL")</x:f>
        <x:v>FAIL</x:v>
      </x:c>
      <x:c r="AQ4273" s="11" t="str">
        <x:v>UNQUANTIFIED</x:v>
      </x:c>
      <x:c r="AR4273" s="11" t="str">
        <x:v>Position-class planning record; serial item and receiver open</x:v>
      </x:c>
      <x:c r="AS4273" s="26"/>
      <x:c r="AT4273" s="26"/>
    </x:row>
    <x:row r="4274">
      <x:c r="C4274" s="11" t="str">
        <x:v>G2-H-CHC-COL-12</x:v>
      </x:c>
      <x:c r="D4274" s="11" t="str">
        <x:v>G2</x:v>
      </x:c>
      <x:c r="E4274" s="11" t="str">
        <x:v>Regional flood and displacement</x:v>
      </x:c>
      <x:c r="F4274" s="11" t="str">
        <x:v>H-CHC</x:v>
      </x:c>
      <x:c r="G4274" s="11" t="str">
        <x:v>Community health continuity group</x:v>
      </x:c>
      <x:c r="H4274" s="11" t="str">
        <x:v>COL-12</x:v>
      </x:c>
      <x:c r="I4274" s="19" t="n">
        <x:v>24</x:v>
      </x:c>
      <x:c r="J4274" s="21" t="n">
        <x:v>10</x:v>
      </x:c>
      <x:c r="K4274" s="18" t="n">
        <x:f>'05 Cargo Register'!K242</x:f>
        <x:v>472.5</x:v>
      </x:c>
      <x:c r="L4274" s="18" t="n">
        <x:f>'05 Cargo Register'!N242</x:f>
        <x:v>50</x:v>
      </x:c>
      <x:c r="M4274" s="18" t="n">
        <x:f>'05 Cargo Register'!O242</x:f>
        <x:v>1320</x:v>
      </x:c>
      <x:c r="N4274" s="18" t="n">
        <x:f>J4274*K4274</x:f>
        <x:v>4725</x:v>
      </x:c>
      <x:c r="O4274" s="18" t="n">
        <x:f>J4274*L4274</x:f>
        <x:v>500</x:v>
      </x:c>
      <x:c r="P4274" s="18" t="n">
        <x:f>J4274*M4274</x:f>
        <x:v>13200</x:v>
      </x:c>
      <x:c r="Q4274" s="22" t="n">
        <x:f>'01 Controls'!$E$31*'02 Cargo Classes'!$M$8</x:f>
        <x:v>0.3</x:v>
      </x:c>
      <x:c r="R4274" s="22" t="n">
        <x:f>'01 Controls'!$F$31*'02 Cargo Classes'!$N$8</x:f>
        <x:v>0.5249999999999999</x:v>
      </x:c>
      <x:c r="S4274" s="22" t="n">
        <x:f>'01 Controls'!$G$31*'02 Cargo Classes'!$O$8</x:f>
        <x:v>0</x:v>
      </x:c>
      <x:c r="T4274" s="22" t="n">
        <x:f>'01 Controls'!$H$31*'02 Cargo Classes'!$P$8</x:f>
        <x:v>0.020000000000000004</x:v>
      </x:c>
      <x:c r="U4274" s="22" t="n">
        <x:f>SUM(Q4274:T4274)</x:f>
        <x:v>0.845</x:v>
      </x:c>
      <x:c r="V4274" s="18" t="n">
        <x:f>IF(U4274=0,0,N4274*Q4274/U4274)</x:f>
        <x:v>1677.5147928994083</x:v>
      </x:c>
      <x:c r="W4274" s="18" t="n">
        <x:f>IF(U4274=0,0,P4274*Q4274/U4274)</x:f>
        <x:v>4686.390532544378</x:v>
      </x:c>
      <x:c r="X4274" s="18" t="n">
        <x:f>MAX(V4274,W4274*'01 Controls'!$E$12)</x:f>
        <x:v>1677.5147928994083</x:v>
      </x:c>
      <x:c r="Y4274" s="18" t="n">
        <x:f>IF(U4274=0,0,N4274*R4274/U4274)</x:f>
        <x:v>2935.650887573964</x:v>
      </x:c>
      <x:c r="Z4274" s="18" t="n">
        <x:f>IF(U4274=0,0,P4274*R4274/U4274)</x:f>
        <x:v>8201.183431952662</x:v>
      </x:c>
      <x:c r="AA4274" s="18" t="n">
        <x:f>MAX(Y4274,Z4274*'01 Controls'!$E$13)</x:f>
        <x:v>2935.650887573964</x:v>
      </x:c>
      <x:c r="AB4274" s="18" t="n">
        <x:f>IF(U4274=0,0,N4274*S4274/U4274)</x:f>
        <x:v>0</x:v>
      </x:c>
      <x:c r="AC4274" s="18" t="n">
        <x:f>IF(U4274=0,0,P4274*S4274/U4274)</x:f>
        <x:v>0</x:v>
      </x:c>
      <x:c r="AD4274" s="18" t="n">
        <x:f>MAX(AB4274,AC4274*'01 Controls'!$E$14)</x:f>
        <x:v>0</x:v>
      </x:c>
      <x:c r="AE4274" s="18" t="n">
        <x:f>IF(U4274=0,0,N4274*T4274/U4274)</x:f>
        <x:v>111.83431952662724</x:v>
      </x:c>
      <x:c r="AF4274" s="18" t="n">
        <x:f>IF(U4274=0,0,P4274*T4274/U4274)</x:f>
        <x:v>312.42603550295865</x:v>
      </x:c>
      <x:c r="AG4274" s="18" t="n">
        <x:f>MAX(AE4274,AF4274*'01 Controls'!$E$15)</x:f>
        <x:v>111.83431952662724</x:v>
      </x:c>
      <x:c r="AH4274" s="18" t="n">
        <x:f>SUM(V4274,Y4274,AB4274,AE4274)</x:f>
        <x:v>4724.999999999999</x:v>
      </x:c>
      <x:c r="AI4274" s="18" t="n">
        <x:f>N4274-AH4274</x:f>
        <x:v>9.094947017729282e-13</x:v>
      </x:c>
      <x:c r="AJ4274" s="18" t="n">
        <x:f>V4274*INDEX('07 Mode Capacity'!$P$6:$P$17,MATCH("AIR-"&amp;I4274,'07 Mode Capacity'!$C$6:$C$17,0))</x:f>
        <x:v>340.39135048709767</x:v>
      </x:c>
      <x:c r="AK4274" s="18" t="n">
        <x:f>Y4274*INDEX('07 Mode Capacity'!$P$6:$P$17,MATCH("OCEAN-"&amp;I4274,'07 Mode Capacity'!$C$6:$C$17,0))</x:f>
        <x:v>440.60905015005767</x:v>
      </x:c>
      <x:c r="AL4274" s="18" t="n">
        <x:f>AB4274*INDEX('07 Mode Capacity'!$P$6:$P$17,MATCH("LAND-"&amp;I4274,'07 Mode Capacity'!$C$6:$C$17,0))</x:f>
        <x:v>0</x:v>
      </x:c>
      <x:c r="AM4274" s="18" t="n">
        <x:f>AE4274*INDEX('07 Mode Capacity'!$P$6:$P$17,MATCH("INLAND-"&amp;I4274,'07 Mode Capacity'!$C$6:$C$17,0))</x:f>
        <x:v>111.83431952662724</x:v>
      </x:c>
      <x:c r="AN4274" s="18" t="n">
        <x:f>SUM(AJ4274:AM4274)</x:f>
        <x:v>892.8347201637825</x:v>
      </x:c>
      <x:c r="AO4274" s="17" t="n">
        <x:f>IF(N4274=0,1,AN4274/N4274)</x:f>
        <x:v>0.18895972913519207</x:v>
      </x:c>
      <x:c r="AP4274" s="11" t="str">
        <x:f>IF(AO4274&gt;='01 Controls'!$E$16,"PASS","FAIL")</x:f>
        <x:v>FAIL</x:v>
      </x:c>
      <x:c r="AQ4274" s="11" t="str">
        <x:v>UNQUANTIFIED</x:v>
      </x:c>
      <x:c r="AR4274" s="11" t="str">
        <x:v>Position-class planning record; serial item and receiver open</x:v>
      </x:c>
      <x:c r="AS4274" s="26"/>
      <x:c r="AT4274" s="26"/>
    </x:row>
    <x:row r="4275">
      <x:c r="C4275" s="11" t="str">
        <x:v>G2-H-CHC-BAT-22</x:v>
      </x:c>
      <x:c r="D4275" s="11" t="str">
        <x:v>G2</x:v>
      </x:c>
      <x:c r="E4275" s="11" t="str">
        <x:v>Regional flood and displacement</x:v>
      </x:c>
      <x:c r="F4275" s="11" t="str">
        <x:v>H-CHC</x:v>
      </x:c>
      <x:c r="G4275" s="11" t="str">
        <x:v>Community health continuity group</x:v>
      </x:c>
      <x:c r="H4275" s="11" t="str">
        <x:v>BAT-22</x:v>
      </x:c>
      <x:c r="I4275" s="19" t="n">
        <x:v>48</x:v>
      </x:c>
      <x:c r="J4275" s="21" t="n">
        <x:v>10</x:v>
      </x:c>
      <x:c r="K4275" s="18" t="n">
        <x:f>'05 Cargo Register'!K243</x:f>
        <x:v>210</x:v>
      </x:c>
      <x:c r="L4275" s="18" t="n">
        <x:f>'05 Cargo Register'!N243</x:f>
        <x:v>12</x:v>
      </x:c>
      <x:c r="M4275" s="18" t="n">
        <x:f>'05 Cargo Register'!O243</x:f>
        <x:v>316.8</x:v>
      </x:c>
      <x:c r="N4275" s="18" t="n">
        <x:f>J4275*K4275</x:f>
        <x:v>2100</x:v>
      </x:c>
      <x:c r="O4275" s="18" t="n">
        <x:f>J4275*L4275</x:f>
        <x:v>120</x:v>
      </x:c>
      <x:c r="P4275" s="18" t="n">
        <x:f>J4275*M4275</x:f>
        <x:v>3168</x:v>
      </x:c>
      <x:c r="Q4275" s="22" t="n">
        <x:f>'01 Controls'!$E$31*'02 Cargo Classes'!$M$9</x:f>
        <x:v>0</x:v>
      </x:c>
      <x:c r="R4275" s="22" t="n">
        <x:f>'01 Controls'!$F$31*'02 Cargo Classes'!$N$9</x:f>
        <x:v>0.75</x:v>
      </x:c>
      <x:c r="S4275" s="22" t="n">
        <x:f>'01 Controls'!$G$31*'02 Cargo Classes'!$O$9</x:f>
        <x:v>0</x:v>
      </x:c>
      <x:c r="T4275" s="22" t="n">
        <x:f>'01 Controls'!$H$31*'02 Cargo Classes'!$P$9</x:f>
        <x:v>0.05</x:v>
      </x:c>
      <x:c r="U4275" s="22" t="n">
        <x:f>SUM(Q4275:T4275)</x:f>
        <x:v>0.8</x:v>
      </x:c>
      <x:c r="V4275" s="18" t="n">
        <x:f>IF(U4275=0,0,N4275*Q4275/U4275)</x:f>
        <x:v>0</x:v>
      </x:c>
      <x:c r="W4275" s="18" t="n">
        <x:f>IF(U4275=0,0,P4275*Q4275/U4275)</x:f>
        <x:v>0</x:v>
      </x:c>
      <x:c r="X4275" s="18" t="n">
        <x:f>MAX(V4275,W4275*'01 Controls'!$E$12)</x:f>
        <x:v>0</x:v>
      </x:c>
      <x:c r="Y4275" s="18" t="n">
        <x:f>IF(U4275=0,0,N4275*R4275/U4275)</x:f>
        <x:v>1968.75</x:v>
      </x:c>
      <x:c r="Z4275" s="18" t="n">
        <x:f>IF(U4275=0,0,P4275*R4275/U4275)</x:f>
        <x:v>2970</x:v>
      </x:c>
      <x:c r="AA4275" s="18" t="n">
        <x:f>MAX(Y4275,Z4275*'01 Controls'!$E$13)</x:f>
        <x:v>1968.75</x:v>
      </x:c>
      <x:c r="AB4275" s="18" t="n">
        <x:f>IF(U4275=0,0,N4275*S4275/U4275)</x:f>
        <x:v>0</x:v>
      </x:c>
      <x:c r="AC4275" s="18" t="n">
        <x:f>IF(U4275=0,0,P4275*S4275/U4275)</x:f>
        <x:v>0</x:v>
      </x:c>
      <x:c r="AD4275" s="18" t="n">
        <x:f>MAX(AB4275,AC4275*'01 Controls'!$E$14)</x:f>
        <x:v>0</x:v>
      </x:c>
      <x:c r="AE4275" s="18" t="n">
        <x:f>IF(U4275=0,0,N4275*T4275/U4275)</x:f>
        <x:v>131.25</x:v>
      </x:c>
      <x:c r="AF4275" s="18" t="n">
        <x:f>IF(U4275=0,0,P4275*T4275/U4275)</x:f>
        <x:v>198</x:v>
      </x:c>
      <x:c r="AG4275" s="18" t="n">
        <x:f>MAX(AE4275,AF4275*'01 Controls'!$E$15)</x:f>
        <x:v>131.25</x:v>
      </x:c>
      <x:c r="AH4275" s="18" t="n">
        <x:f>SUM(V4275,Y4275,AB4275,AE4275)</x:f>
        <x:v>2100</x:v>
      </x:c>
      <x:c r="AI4275" s="18" t="n">
        <x:f>N4275-AH4275</x:f>
        <x:v>0</x:v>
      </x:c>
      <x:c r="AJ4275" s="18" t="n">
        <x:f>V4275*INDEX('07 Mode Capacity'!$P$6:$P$17,MATCH("AIR-"&amp;I4275,'07 Mode Capacity'!$C$6:$C$17,0))</x:f>
        <x:v>0</x:v>
      </x:c>
      <x:c r="AK4275" s="18" t="n">
        <x:f>Y4275*INDEX('07 Mode Capacity'!$P$6:$P$17,MATCH("OCEAN-"&amp;I4275,'07 Mode Capacity'!$C$6:$C$17,0))</x:f>
        <x:v>172.533926550912</x:v>
      </x:c>
      <x:c r="AL4275" s="18" t="n">
        <x:f>AB4275*INDEX('07 Mode Capacity'!$P$6:$P$17,MATCH("LAND-"&amp;I4275,'07 Mode Capacity'!$C$6:$C$17,0))</x:f>
        <x:v>0</x:v>
      </x:c>
      <x:c r="AM4275" s="18" t="n">
        <x:f>AE4275*INDEX('07 Mode Capacity'!$P$6:$P$17,MATCH("INLAND-"&amp;I4275,'07 Mode Capacity'!$C$6:$C$17,0))</x:f>
        <x:v>82.8495108170171</x:v>
      </x:c>
      <x:c r="AN4275" s="18" t="n">
        <x:f>SUM(AJ4275:AM4275)</x:f>
        <x:v>255.3834373679291</x:v>
      </x:c>
      <x:c r="AO4275" s="17" t="n">
        <x:f>IF(N4275=0,1,AN4275/N4275)</x:f>
        <x:v>0.12161116065139481</x:v>
      </x:c>
      <x:c r="AP4275" s="11" t="str">
        <x:f>IF(AO4275&gt;='01 Controls'!$E$16,"PASS","FAIL")</x:f>
        <x:v>FAIL</x:v>
      </x:c>
      <x:c r="AQ4275" s="11" t="str">
        <x:v>UNQUANTIFIED</x:v>
      </x:c>
      <x:c r="AR4275" s="11" t="str">
        <x:v>Position-class planning record; serial item and receiver open</x:v>
      </x:c>
      <x:c r="AS4275" s="26"/>
      <x:c r="AT4275" s="26"/>
    </x:row>
    <x:row r="4276">
      <x:c r="C4276" s="11" t="str">
        <x:v>G2-H-CHC-TNK-20</x:v>
      </x:c>
      <x:c r="D4276" s="11" t="str">
        <x:v>G2</x:v>
      </x:c>
      <x:c r="E4276" s="11" t="str">
        <x:v>Regional flood and displacement</x:v>
      </x:c>
      <x:c r="F4276" s="11" t="str">
        <x:v>H-CHC</x:v>
      </x:c>
      <x:c r="G4276" s="11" t="str">
        <x:v>Community health continuity group</x:v>
      </x:c>
      <x:c r="H4276" s="11" t="str">
        <x:v>TNK-20</x:v>
      </x:c>
      <x:c r="I4276" s="19" t="n">
        <x:v>48</x:v>
      </x:c>
      <x:c r="J4276" s="21" t="n">
        <x:v>10</x:v>
      </x:c>
      <x:c r="K4276" s="18" t="n">
        <x:f>'05 Cargo Register'!K244</x:f>
        <x:v>157.5</x:v>
      </x:c>
      <x:c r="L4276" s="18" t="n">
        <x:f>'05 Cargo Register'!N244</x:f>
        <x:v>10</x:v>
      </x:c>
      <x:c r="M4276" s="18" t="n">
        <x:f>'05 Cargo Register'!O244</x:f>
        <x:v>212.5</x:v>
      </x:c>
      <x:c r="N4276" s="18" t="n">
        <x:f>J4276*K4276</x:f>
        <x:v>1575</x:v>
      </x:c>
      <x:c r="O4276" s="18" t="n">
        <x:f>J4276*L4276</x:f>
        <x:v>100</x:v>
      </x:c>
      <x:c r="P4276" s="18" t="n">
        <x:f>J4276*M4276</x:f>
        <x:v>2125</x:v>
      </x:c>
      <x:c r="Q4276" s="22" t="n">
        <x:f>'01 Controls'!$E$31*'02 Cargo Classes'!$M$10</x:f>
        <x:v>0</x:v>
      </x:c>
      <x:c r="R4276" s="22" t="n">
        <x:f>'01 Controls'!$F$31*'02 Cargo Classes'!$N$10</x:f>
        <x:v>0.8999999999999999</x:v>
      </x:c>
      <x:c r="S4276" s="22" t="n">
        <x:f>'01 Controls'!$G$31*'02 Cargo Classes'!$O$10</x:f>
        <x:v>0</x:v>
      </x:c>
      <x:c r="T4276" s="22" t="n">
        <x:f>'01 Controls'!$H$31*'02 Cargo Classes'!$P$10</x:f>
        <x:v>0.1</x:v>
      </x:c>
      <x:c r="U4276" s="22" t="n">
        <x:f>SUM(Q4276:T4276)</x:f>
        <x:v>0.9999999999999999</x:v>
      </x:c>
      <x:c r="V4276" s="18" t="n">
        <x:f>IF(U4276=0,0,N4276*Q4276/U4276)</x:f>
        <x:v>0</x:v>
      </x:c>
      <x:c r="W4276" s="18" t="n">
        <x:f>IF(U4276=0,0,P4276*Q4276/U4276)</x:f>
        <x:v>0</x:v>
      </x:c>
      <x:c r="X4276" s="18" t="n">
        <x:f>MAX(V4276,W4276*'01 Controls'!$E$12)</x:f>
        <x:v>0</x:v>
      </x:c>
      <x:c r="Y4276" s="18" t="n">
        <x:f>IF(U4276=0,0,N4276*R4276/U4276)</x:f>
        <x:v>1417.5</x:v>
      </x:c>
      <x:c r="Z4276" s="18" t="n">
        <x:f>IF(U4276=0,0,P4276*R4276/U4276)</x:f>
        <x:v>1912.5</x:v>
      </x:c>
      <x:c r="AA4276" s="18" t="n">
        <x:f>MAX(Y4276,Z4276*'01 Controls'!$E$13)</x:f>
        <x:v>1417.5</x:v>
      </x:c>
      <x:c r="AB4276" s="18" t="n">
        <x:f>IF(U4276=0,0,N4276*S4276/U4276)</x:f>
        <x:v>0</x:v>
      </x:c>
      <x:c r="AC4276" s="18" t="n">
        <x:f>IF(U4276=0,0,P4276*S4276/U4276)</x:f>
        <x:v>0</x:v>
      </x:c>
      <x:c r="AD4276" s="18" t="n">
        <x:f>MAX(AB4276,AC4276*'01 Controls'!$E$14)</x:f>
        <x:v>0</x:v>
      </x:c>
      <x:c r="AE4276" s="18" t="n">
        <x:f>IF(U4276=0,0,N4276*T4276/U4276)</x:f>
        <x:v>157.50000000000003</x:v>
      </x:c>
      <x:c r="AF4276" s="18" t="n">
        <x:f>IF(U4276=0,0,P4276*T4276/U4276)</x:f>
        <x:v>212.50000000000003</x:v>
      </x:c>
      <x:c r="AG4276" s="18" t="n">
        <x:f>MAX(AE4276,AF4276*'01 Controls'!$E$15)</x:f>
        <x:v>157.50000000000003</x:v>
      </x:c>
      <x:c r="AH4276" s="18" t="n">
        <x:f>SUM(V4276,Y4276,AB4276,AE4276)</x:f>
        <x:v>1575</x:v>
      </x:c>
      <x:c r="AI4276" s="18" t="n">
        <x:f>N4276-AH4276</x:f>
        <x:v>0</x:v>
      </x:c>
      <x:c r="AJ4276" s="18" t="n">
        <x:f>V4276*INDEX('07 Mode Capacity'!$P$6:$P$17,MATCH("AIR-"&amp;I4276,'07 Mode Capacity'!$C$6:$C$17,0))</x:f>
        <x:v>0</x:v>
      </x:c>
      <x:c r="AK4276" s="18" t="n">
        <x:f>Y4276*INDEX('07 Mode Capacity'!$P$6:$P$17,MATCH("OCEAN-"&amp;I4276,'07 Mode Capacity'!$C$6:$C$17,0))</x:f>
        <x:v>124.22442711665664</x:v>
      </x:c>
      <x:c r="AL4276" s="18" t="n">
        <x:f>AB4276*INDEX('07 Mode Capacity'!$P$6:$P$17,MATCH("LAND-"&amp;I4276,'07 Mode Capacity'!$C$6:$C$17,0))</x:f>
        <x:v>0</x:v>
      </x:c>
      <x:c r="AM4276" s="18" t="n">
        <x:f>AE4276*INDEX('07 Mode Capacity'!$P$6:$P$17,MATCH("INLAND-"&amp;I4276,'07 Mode Capacity'!$C$6:$C$17,0))</x:f>
        <x:v>99.41941298042055</x:v>
      </x:c>
      <x:c r="AN4276" s="18" t="n">
        <x:f>SUM(AJ4276:AM4276)</x:f>
        <x:v>223.6438400970772</x:v>
      </x:c>
      <x:c r="AO4276" s="17" t="n">
        <x:f>IF(N4276=0,1,AN4276/N4276)</x:f>
        <x:v>0.1419960889505252</x:v>
      </x:c>
      <x:c r="AP4276" s="11" t="str">
        <x:f>IF(AO4276&gt;='01 Controls'!$E$16,"PASS","FAIL")</x:f>
        <x:v>FAIL</x:v>
      </x:c>
      <x:c r="AQ4276" s="11" t="str">
        <x:v>UNQUANTIFIED</x:v>
      </x:c>
      <x:c r="AR4276" s="11" t="str">
        <x:v>Position-class planning record; serial item and receiver open</x:v>
      </x:c>
      <x:c r="AS4276" s="26"/>
      <x:c r="AT4276" s="26"/>
    </x:row>
    <x:row r="4277">
      <x:c r="C4277" s="11" t="str">
        <x:v>G2-H-CHC-FLR-24</x:v>
      </x:c>
      <x:c r="D4277" s="11" t="str">
        <x:v>G2</x:v>
      </x:c>
      <x:c r="E4277" s="11" t="str">
        <x:v>Regional flood and displacement</x:v>
      </x:c>
      <x:c r="F4277" s="11" t="str">
        <x:v>H-CHC</x:v>
      </x:c>
      <x:c r="G4277" s="11" t="str">
        <x:v>Community health continuity group</x:v>
      </x:c>
      <x:c r="H4277" s="11" t="str">
        <x:v>FLR-24</x:v>
      </x:c>
      <x:c r="I4277" s="19" t="n">
        <x:v>48</x:v>
      </x:c>
      <x:c r="J4277" s="21" t="n">
        <x:v>10</x:v>
      </x:c>
      <x:c r="K4277" s="18" t="n">
        <x:f>'05 Cargo Register'!K245</x:f>
        <x:v>131.25</x:v>
      </x:c>
      <x:c r="L4277" s="18" t="n">
        <x:f>'05 Cargo Register'!N245</x:f>
        <x:v>7</x:v>
      </x:c>
      <x:c r="M4277" s="18" t="n">
        <x:f>'05 Cargo Register'!O245</x:f>
        <x:v>224</x:v>
      </x:c>
      <x:c r="N4277" s="18" t="n">
        <x:f>J4277*K4277</x:f>
        <x:v>1312.5</x:v>
      </x:c>
      <x:c r="O4277" s="18" t="n">
        <x:f>J4277*L4277</x:f>
        <x:v>70</x:v>
      </x:c>
      <x:c r="P4277" s="18" t="n">
        <x:f>J4277*M4277</x:f>
        <x:v>2240</x:v>
      </x:c>
      <x:c r="Q4277" s="22" t="n">
        <x:f>'01 Controls'!$E$31*'02 Cargo Classes'!$M$11</x:f>
        <x:v>0</x:v>
      </x:c>
      <x:c r="R4277" s="22" t="n">
        <x:f>'01 Controls'!$F$31*'02 Cargo Classes'!$N$11</x:f>
        <x:v>0.8999999999999999</x:v>
      </x:c>
      <x:c r="S4277" s="22" t="n">
        <x:f>'01 Controls'!$G$31*'02 Cargo Classes'!$O$11</x:f>
        <x:v>0</x:v>
      </x:c>
      <x:c r="T4277" s="22" t="n">
        <x:f>'01 Controls'!$H$31*'02 Cargo Classes'!$P$11</x:f>
        <x:v>0.08000000000000002</x:v>
      </x:c>
      <x:c r="U4277" s="22" t="n">
        <x:f>SUM(Q4277:T4277)</x:f>
        <x:v>0.98</x:v>
      </x:c>
      <x:c r="V4277" s="18" t="n">
        <x:f>IF(U4277=0,0,N4277*Q4277/U4277)</x:f>
        <x:v>0</x:v>
      </x:c>
      <x:c r="W4277" s="18" t="n">
        <x:f>IF(U4277=0,0,P4277*Q4277/U4277)</x:f>
        <x:v>0</x:v>
      </x:c>
      <x:c r="X4277" s="18" t="n">
        <x:f>MAX(V4277,W4277*'01 Controls'!$E$12)</x:f>
        <x:v>0</x:v>
      </x:c>
      <x:c r="Y4277" s="18" t="n">
        <x:f>IF(U4277=0,0,N4277*R4277/U4277)</x:f>
        <x:v>1205.3571428571427</x:v>
      </x:c>
      <x:c r="Z4277" s="18" t="n">
        <x:f>IF(U4277=0,0,P4277*R4277/U4277)</x:f>
        <x:v>2057.142857142857</x:v>
      </x:c>
      <x:c r="AA4277" s="18" t="n">
        <x:f>MAX(Y4277,Z4277*'01 Controls'!$E$13)</x:f>
        <x:v>1205.3571428571427</x:v>
      </x:c>
      <x:c r="AB4277" s="18" t="n">
        <x:f>IF(U4277=0,0,N4277*S4277/U4277)</x:f>
        <x:v>0</x:v>
      </x:c>
      <x:c r="AC4277" s="18" t="n">
        <x:f>IF(U4277=0,0,P4277*S4277/U4277)</x:f>
        <x:v>0</x:v>
      </x:c>
      <x:c r="AD4277" s="18" t="n">
        <x:f>MAX(AB4277,AC4277*'01 Controls'!$E$14)</x:f>
        <x:v>0</x:v>
      </x:c>
      <x:c r="AE4277" s="18" t="n">
        <x:f>IF(U4277=0,0,N4277*T4277/U4277)</x:f>
        <x:v>107.14285714285715</x:v>
      </x:c>
      <x:c r="AF4277" s="18" t="n">
        <x:f>IF(U4277=0,0,P4277*T4277/U4277)</x:f>
        <x:v>182.85714285714292</x:v>
      </x:c>
      <x:c r="AG4277" s="18" t="n">
        <x:f>MAX(AE4277,AF4277*'01 Controls'!$E$15)</x:f>
        <x:v>107.14285714285715</x:v>
      </x:c>
      <x:c r="AH4277" s="18" t="n">
        <x:f>SUM(V4277,Y4277,AB4277,AE4277)</x:f>
        <x:v>1312.4999999999998</x:v>
      </x:c>
      <x:c r="AI4277" s="18" t="n">
        <x:f>N4277-AH4277</x:f>
        <x:v>2.2737367544323206e-13</x:v>
      </x:c>
      <x:c r="AJ4277" s="18" t="n">
        <x:f>V4277*INDEX('07 Mode Capacity'!$P$6:$P$17,MATCH("AIR-"&amp;I4277,'07 Mode Capacity'!$C$6:$C$17,0))</x:f>
        <x:v>0</x:v>
      </x:c>
      <x:c r="AK4277" s="18" t="n">
        <x:f>Y4277*INDEX('07 Mode Capacity'!$P$6:$P$17,MATCH("OCEAN-"&amp;I4277,'07 Mode Capacity'!$C$6:$C$17,0))</x:f>
        <x:v>105.6330162556604</x:v>
      </x:c>
      <x:c r="AL4277" s="18" t="n">
        <x:f>AB4277*INDEX('07 Mode Capacity'!$P$6:$P$17,MATCH("LAND-"&amp;I4277,'07 Mode Capacity'!$C$6:$C$17,0))</x:f>
        <x:v>0</x:v>
      </x:c>
      <x:c r="AM4277" s="18" t="n">
        <x:f>AE4277*INDEX('07 Mode Capacity'!$P$6:$P$17,MATCH("INLAND-"&amp;I4277,'07 Mode Capacity'!$C$6:$C$17,0))</x:f>
        <x:v>67.63225372817723</x:v>
      </x:c>
      <x:c r="AN4277" s="18" t="n">
        <x:f>SUM(AJ4277:AM4277)</x:f>
        <x:v>173.26526998383764</x:v>
      </x:c>
      <x:c r="AO4277" s="17" t="n">
        <x:f>IF(N4277=0,1,AN4277/N4277)</x:f>
        <x:v>0.1320116342734001</x:v>
      </x:c>
      <x:c r="AP4277" s="11" t="str">
        <x:f>IF(AO4277&gt;='01 Controls'!$E$16,"PASS","FAIL")</x:f>
        <x:v>FAIL</x:v>
      </x:c>
      <x:c r="AQ4277" s="11" t="str">
        <x:v>UNQUANTIFIED</x:v>
      </x:c>
      <x:c r="AR4277" s="11" t="str">
        <x:v>Position-class planning record; serial item and receiver open</x:v>
      </x:c>
      <x:c r="AS4277" s="26"/>
      <x:c r="AT4277" s="26"/>
    </x:row>
    <x:row r="4278">
      <x:c r="C4278" s="11" t="str">
        <x:v>G2-H-CHC-ROL-30</x:v>
      </x:c>
      <x:c r="D4278" s="11" t="str">
        <x:v>G2</x:v>
      </x:c>
      <x:c r="E4278" s="11" t="str">
        <x:v>Regional flood and displacement</x:v>
      </x:c>
      <x:c r="F4278" s="11" t="str">
        <x:v>H-CHC</x:v>
      </x:c>
      <x:c r="G4278" s="11" t="str">
        <x:v>Community health continuity group</x:v>
      </x:c>
      <x:c r="H4278" s="11" t="str">
        <x:v>ROL-30</x:v>
      </x:c>
      <x:c r="I4278" s="19" t="n">
        <x:v>48</x:v>
      </x:c>
      <x:c r="J4278" s="21" t="n">
        <x:v>10</x:v>
      </x:c>
      <x:c r="K4278" s="18" t="n">
        <x:f>'05 Cargo Register'!K246</x:f>
        <x:v>262.5</x:v>
      </x:c>
      <x:c r="L4278" s="18" t="n">
        <x:f>'05 Cargo Register'!N246</x:f>
        <x:v>11</x:v>
      </x:c>
      <x:c r="M4278" s="18" t="n">
        <x:f>'05 Cargo Register'!O246</x:f>
        <x:v>701.25</x:v>
      </x:c>
      <x:c r="N4278" s="18" t="n">
        <x:f>J4278*K4278</x:f>
        <x:v>2625</x:v>
      </x:c>
      <x:c r="O4278" s="18" t="n">
        <x:f>J4278*L4278</x:f>
        <x:v>110</x:v>
      </x:c>
      <x:c r="P4278" s="18" t="n">
        <x:f>J4278*M4278</x:f>
        <x:v>7012.5</x:v>
      </x:c>
      <x:c r="Q4278" s="22" t="n">
        <x:f>'01 Controls'!$E$31*'02 Cargo Classes'!$M$12</x:f>
        <x:v>0</x:v>
      </x:c>
      <x:c r="R4278" s="22" t="n">
        <x:f>'01 Controls'!$F$31*'02 Cargo Classes'!$N$12</x:f>
        <x:v>0.75</x:v>
      </x:c>
      <x:c r="S4278" s="22" t="n">
        <x:f>'01 Controls'!$G$31*'02 Cargo Classes'!$O$12</x:f>
        <x:v>0</x:v>
      </x:c>
      <x:c r="T4278" s="22" t="n">
        <x:f>'01 Controls'!$H$31*'02 Cargo Classes'!$P$12</x:f>
        <x:v>0.06</x:v>
      </x:c>
      <x:c r="U4278" s="22" t="n">
        <x:f>SUM(Q4278:T4278)</x:f>
        <x:v>0.81</x:v>
      </x:c>
      <x:c r="V4278" s="18" t="n">
        <x:f>IF(U4278=0,0,N4278*Q4278/U4278)</x:f>
        <x:v>0</x:v>
      </x:c>
      <x:c r="W4278" s="18" t="n">
        <x:f>IF(U4278=0,0,P4278*Q4278/U4278)</x:f>
        <x:v>0</x:v>
      </x:c>
      <x:c r="X4278" s="18" t="n">
        <x:f>MAX(V4278,W4278*'01 Controls'!$E$12)</x:f>
        <x:v>0</x:v>
      </x:c>
      <x:c r="Y4278" s="18" t="n">
        <x:f>IF(U4278=0,0,N4278*R4278/U4278)</x:f>
        <x:v>2430.555555555555</x:v>
      </x:c>
      <x:c r="Z4278" s="18" t="n">
        <x:f>IF(U4278=0,0,P4278*R4278/U4278)</x:f>
        <x:v>6493.055555555555</x:v>
      </x:c>
      <x:c r="AA4278" s="18" t="n">
        <x:f>MAX(Y4278,Z4278*'01 Controls'!$E$13)</x:f>
        <x:v>2430.555555555555</x:v>
      </x:c>
      <x:c r="AB4278" s="18" t="n">
        <x:f>IF(U4278=0,0,N4278*S4278/U4278)</x:f>
        <x:v>0</x:v>
      </x:c>
      <x:c r="AC4278" s="18" t="n">
        <x:f>IF(U4278=0,0,P4278*S4278/U4278)</x:f>
        <x:v>0</x:v>
      </x:c>
      <x:c r="AD4278" s="18" t="n">
        <x:f>MAX(AB4278,AC4278*'01 Controls'!$E$14)</x:f>
        <x:v>0</x:v>
      </x:c>
      <x:c r="AE4278" s="18" t="n">
        <x:f>IF(U4278=0,0,N4278*T4278/U4278)</x:f>
        <x:v>194.44444444444443</x:v>
      </x:c>
      <x:c r="AF4278" s="18" t="n">
        <x:f>IF(U4278=0,0,P4278*T4278/U4278)</x:f>
        <x:v>519.4444444444445</x:v>
      </x:c>
      <x:c r="AG4278" s="18" t="n">
        <x:f>MAX(AE4278,AF4278*'01 Controls'!$E$15)</x:f>
        <x:v>194.44444444444443</x:v>
      </x:c>
      <x:c r="AH4278" s="18" t="n">
        <x:f>SUM(V4278,Y4278,AB4278,AE4278)</x:f>
        <x:v>2624.9999999999995</x:v>
      </x:c>
      <x:c r="AI4278" s="18" t="n">
        <x:f>N4278-AH4278</x:f>
        <x:v>4.547473508864641e-13</x:v>
      </x:c>
      <x:c r="AJ4278" s="18" t="n">
        <x:f>V4278*INDEX('07 Mode Capacity'!$P$6:$P$17,MATCH("AIR-"&amp;I4278,'07 Mode Capacity'!$C$6:$C$17,0))</x:f>
        <x:v>0</x:v>
      </x:c>
      <x:c r="AK4278" s="18" t="n">
        <x:f>Y4278*INDEX('07 Mode Capacity'!$P$6:$P$17,MATCH("OCEAN-"&amp;I4278,'07 Mode Capacity'!$C$6:$C$17,0))</x:f>
        <x:v>213.0048475937185</x:v>
      </x:c>
      <x:c r="AL4278" s="18" t="n">
        <x:f>AB4278*INDEX('07 Mode Capacity'!$P$6:$P$17,MATCH("LAND-"&amp;I4278,'07 Mode Capacity'!$C$6:$C$17,0))</x:f>
        <x:v>0</x:v>
      </x:c>
      <x:c r="AM4278" s="18" t="n">
        <x:f>AE4278*INDEX('07 Mode Capacity'!$P$6:$P$17,MATCH("INLAND-"&amp;I4278,'07 Mode Capacity'!$C$6:$C$17,0))</x:f>
        <x:v>122.74001602521052</x:v>
      </x:c>
      <x:c r="AN4278" s="18" t="n">
        <x:f>SUM(AJ4278:AM4278)</x:f>
        <x:v>335.744863618929</x:v>
      </x:c>
      <x:c r="AO4278" s="17" t="n">
        <x:f>IF(N4278=0,1,AN4278/N4278)</x:f>
        <x:v>0.12790280518816344</x:v>
      </x:c>
      <x:c r="AP4278" s="11" t="str">
        <x:f>IF(AO4278&gt;='01 Controls'!$E$16,"PASS","FAIL")</x:f>
        <x:v>FAIL</x:v>
      </x:c>
      <x:c r="AQ4278" s="11" t="str">
        <x:v>UNQUANTIFIED</x:v>
      </x:c>
      <x:c r="AR4278" s="11" t="str">
        <x:v>Position-class planning record; serial item and receiver open</x:v>
      </x:c>
      <x:c r="AS4278" s="26"/>
      <x:c r="AT4278" s="26"/>
    </x:row>
    <x:row r="4279">
      <x:c r="C4279" s="11" t="str">
        <x:v>G2-H-CHC-BLK-08</x:v>
      </x:c>
      <x:c r="D4279" s="11" t="str">
        <x:v>G2</x:v>
      </x:c>
      <x:c r="E4279" s="11" t="str">
        <x:v>Regional flood and displacement</x:v>
      </x:c>
      <x:c r="F4279" s="11" t="str">
        <x:v>H-CHC</x:v>
      </x:c>
      <x:c r="G4279" s="11" t="str">
        <x:v>Community health continuity group</x:v>
      </x:c>
      <x:c r="H4279" s="11" t="str">
        <x:v>BLK-08</x:v>
      </x:c>
      <x:c r="I4279" s="19" t="n">
        <x:v>48</x:v>
      </x:c>
      <x:c r="J4279" s="21" t="n">
        <x:v>10</x:v>
      </x:c>
      <x:c r="K4279" s="18" t="n">
        <x:f>'05 Cargo Register'!K247</x:f>
        <x:v>367.50000000000006</x:v>
      </x:c>
      <x:c r="L4279" s="18" t="n">
        <x:f>'05 Cargo Register'!N247</x:f>
        <x:v>58</x:v>
      </x:c>
      <x:c r="M4279" s="18" t="n">
        <x:f>'05 Cargo Register'!O247</x:f>
        <x:v>2958</x:v>
      </x:c>
      <x:c r="N4279" s="18" t="n">
        <x:f>J4279*K4279</x:f>
        <x:v>3675.0000000000005</x:v>
      </x:c>
      <x:c r="O4279" s="18" t="n">
        <x:f>J4279*L4279</x:f>
        <x:v>580</x:v>
      </x:c>
      <x:c r="P4279" s="18" t="n">
        <x:f>J4279*M4279</x:f>
        <x:v>29580</x:v>
      </x:c>
      <x:c r="Q4279" s="22" t="n">
        <x:f>'01 Controls'!$E$31*'02 Cargo Classes'!$M$14</x:f>
        <x:v>0.15</x:v>
      </x:c>
      <x:c r="R4279" s="22" t="n">
        <x:f>'01 Controls'!$F$31*'02 Cargo Classes'!$N$14</x:f>
        <x:v>0.6000000000000001</x:v>
      </x:c>
      <x:c r="S4279" s="22" t="n">
        <x:f>'01 Controls'!$G$31*'02 Cargo Classes'!$O$14</x:f>
        <x:v>0</x:v>
      </x:c>
      <x:c r="T4279" s="22" t="n">
        <x:f>'01 Controls'!$H$31*'02 Cargo Classes'!$P$14</x:f>
        <x:v>0.05</x:v>
      </x:c>
      <x:c r="U4279" s="22" t="n">
        <x:f>SUM(Q4279:T4279)</x:f>
        <x:v>0.8000000000000002</x:v>
      </x:c>
      <x:c r="V4279" s="18" t="n">
        <x:f>IF(U4279=0,0,N4279*Q4279/U4279)</x:f>
        <x:v>689.0624999999999</x:v>
      </x:c>
      <x:c r="W4279" s="18" t="n">
        <x:f>IF(U4279=0,0,P4279*Q4279/U4279)</x:f>
        <x:v>5546.249999999999</x:v>
      </x:c>
      <x:c r="X4279" s="18" t="n">
        <x:f>MAX(V4279,W4279*'01 Controls'!$E$12)</x:f>
        <x:v>1386.5624999999998</x:v>
      </x:c>
      <x:c r="Y4279" s="18" t="n">
        <x:f>IF(U4279=0,0,N4279*R4279/U4279)</x:f>
        <x:v>2756.25</x:v>
      </x:c>
      <x:c r="Z4279" s="18" t="n">
        <x:f>IF(U4279=0,0,P4279*R4279/U4279)</x:f>
        <x:v>22185</x:v>
      </x:c>
      <x:c r="AA4279" s="18" t="n">
        <x:f>MAX(Y4279,Z4279*'01 Controls'!$E$13)</x:f>
        <x:v>3327.75</x:v>
      </x:c>
      <x:c r="AB4279" s="18" t="n">
        <x:f>IF(U4279=0,0,N4279*S4279/U4279)</x:f>
        <x:v>0</x:v>
      </x:c>
      <x:c r="AC4279" s="18" t="n">
        <x:f>IF(U4279=0,0,P4279*S4279/U4279)</x:f>
        <x:v>0</x:v>
      </x:c>
      <x:c r="AD4279" s="18" t="n">
        <x:f>MAX(AB4279,AC4279*'01 Controls'!$E$14)</x:f>
        <x:v>0</x:v>
      </x:c>
      <x:c r="AE4279" s="18" t="n">
        <x:f>IF(U4279=0,0,N4279*T4279/U4279)</x:f>
        <x:v>229.6875</x:v>
      </x:c>
      <x:c r="AF4279" s="18" t="n">
        <x:f>IF(U4279=0,0,P4279*T4279/U4279)</x:f>
        <x:v>1848.7499999999995</x:v>
      </x:c>
      <x:c r="AG4279" s="18" t="n">
        <x:f>MAX(AE4279,AF4279*'01 Controls'!$E$15)</x:f>
        <x:v>332.7749999999999</x:v>
      </x:c>
      <x:c r="AH4279" s="18" t="n">
        <x:f>SUM(V4279,Y4279,AB4279,AE4279)</x:f>
        <x:v>3675</x:v>
      </x:c>
      <x:c r="AI4279" s="18" t="n">
        <x:f>N4279-AH4279</x:f>
        <x:v>4.547473508864641e-13</x:v>
      </x:c>
      <x:c r="AJ4279" s="18" t="n">
        <x:f>V4279*INDEX('07 Mode Capacity'!$P$6:$P$17,MATCH("AIR-"&amp;I4279,'07 Mode Capacity'!$C$6:$C$17,0))</x:f>
        <x:v>193.16878953996567</x:v>
      </x:c>
      <x:c r="AK4279" s="18" t="n">
        <x:f>Y4279*INDEX('07 Mode Capacity'!$P$6:$P$17,MATCH("OCEAN-"&amp;I4279,'07 Mode Capacity'!$C$6:$C$17,0))</x:f>
        <x:v>241.5474971712768</x:v>
      </x:c>
      <x:c r="AL4279" s="18" t="n">
        <x:f>AB4279*INDEX('07 Mode Capacity'!$P$6:$P$17,MATCH("LAND-"&amp;I4279,'07 Mode Capacity'!$C$6:$C$17,0))</x:f>
        <x:v>0</x:v>
      </x:c>
      <x:c r="AM4279" s="18" t="n">
        <x:f>AE4279*INDEX('07 Mode Capacity'!$P$6:$P$17,MATCH("INLAND-"&amp;I4279,'07 Mode Capacity'!$C$6:$C$17,0))</x:f>
        <x:v>144.98664392977994</x:v>
      </x:c>
      <x:c r="AN4279" s="18" t="n">
        <x:f>SUM(AJ4279:AM4279)</x:f>
        <x:v>579.7029306410224</x:v>
      </x:c>
      <x:c r="AO4279" s="17" t="n">
        <x:f>IF(N4279=0,1,AN4279/N4279)</x:f>
        <x:v>0.15774229405197884</x:v>
      </x:c>
      <x:c r="AP4279" s="11" t="str">
        <x:f>IF(AO4279&gt;='01 Controls'!$E$16,"PASS","FAIL")</x:f>
        <x:v>FAIL</x:v>
      </x:c>
      <x:c r="AQ4279" s="11" t="str">
        <x:v>UNQUANTIFIED</x:v>
      </x:c>
      <x:c r="AR4279" s="11" t="str">
        <x:v>Position-class planning record; serial item and receiver open</x:v>
      </x:c>
      <x:c r="AS4279" s="26"/>
      <x:c r="AT4279" s="26"/>
    </x:row>
    <x:row r="4280">
      <x:c r="C4280" s="11" t="str">
        <x:v>G2-H-MAC-APL-45</x:v>
      </x:c>
      <x:c r="D4280" s="11" t="str">
        <x:v>G2</x:v>
      </x:c>
      <x:c r="E4280" s="11" t="str">
        <x:v>Regional flood and displacement</x:v>
      </x:c>
      <x:c r="F4280" s="11" t="str">
        <x:v>H-MAC</x:v>
      </x:c>
      <x:c r="G4280" s="11" t="str">
        <x:v>Mobile acute-care group</x:v>
      </x:c>
      <x:c r="H4280" s="11" t="str">
        <x:v>APL-45</x:v>
      </x:c>
      <x:c r="I4280" s="19" t="n">
        <x:v>24</x:v>
      </x:c>
      <x:c r="J4280" s="21" t="n">
        <x:v>6</x:v>
      </x:c>
      <x:c r="K4280" s="18" t="n">
        <x:f>'05 Cargo Register'!K248</x:f>
        <x:v>472.5</x:v>
      </x:c>
      <x:c r="L4280" s="18" t="n">
        <x:f>'05 Cargo Register'!N248</x:f>
        <x:v>124</x:v>
      </x:c>
      <x:c r="M4280" s="18" t="n">
        <x:f>'05 Cargo Register'!O248</x:f>
        <x:v>930</x:v>
      </x:c>
      <x:c r="N4280" s="18" t="n">
        <x:f>J4280*K4280</x:f>
        <x:v>2835</x:v>
      </x:c>
      <x:c r="O4280" s="18" t="n">
        <x:f>J4280*L4280</x:f>
        <x:v>744</x:v>
      </x:c>
      <x:c r="P4280" s="18" t="n">
        <x:f>J4280*M4280</x:f>
        <x:v>5580</x:v>
      </x:c>
      <x:c r="Q4280" s="22" t="n">
        <x:f>'01 Controls'!$E$31*'02 Cargo Classes'!$M$6</x:f>
        <x:v>0.44999999999999996</x:v>
      </x:c>
      <x:c r="R4280" s="22" t="n">
        <x:f>'01 Controls'!$F$31*'02 Cargo Classes'!$N$6</x:f>
        <x:v>0.30000000000000004</x:v>
      </x:c>
      <x:c r="S4280" s="22" t="n">
        <x:f>'01 Controls'!$G$31*'02 Cargo Classes'!$O$6</x:f>
        <x:v>0</x:v>
      </x:c>
      <x:c r="T4280" s="22" t="n">
        <x:f>'01 Controls'!$H$31*'02 Cargo Classes'!$P$6</x:f>
        <x:v>0.03</x:v>
      </x:c>
      <x:c r="U4280" s="22" t="n">
        <x:f>SUM(Q4280:T4280)</x:f>
        <x:v>0.78</x:v>
      </x:c>
      <x:c r="V4280" s="18" t="n">
        <x:f>IF(U4280=0,0,N4280*Q4280/U4280)</x:f>
        <x:v>1635.5769230769226</x:v>
      </x:c>
      <x:c r="W4280" s="18" t="n">
        <x:f>IF(U4280=0,0,P4280*Q4280/U4280)</x:f>
        <x:v>3219.2307692307686</x:v>
      </x:c>
      <x:c r="X4280" s="18" t="n">
        <x:f>MAX(V4280,W4280*'01 Controls'!$E$12)</x:f>
        <x:v>1635.5769230769226</x:v>
      </x:c>
      <x:c r="Y4280" s="18" t="n">
        <x:f>IF(U4280=0,0,N4280*R4280/U4280)</x:f>
        <x:v>1090.3846153846155</x:v>
      </x:c>
      <x:c r="Z4280" s="18" t="n">
        <x:f>IF(U4280=0,0,P4280*R4280/U4280)</x:f>
        <x:v>2146.153846153846</x:v>
      </x:c>
      <x:c r="AA4280" s="18" t="n">
        <x:f>MAX(Y4280,Z4280*'01 Controls'!$E$13)</x:f>
        <x:v>1090.3846153846155</x:v>
      </x:c>
      <x:c r="AB4280" s="18" t="n">
        <x:f>IF(U4280=0,0,N4280*S4280/U4280)</x:f>
        <x:v>0</x:v>
      </x:c>
      <x:c r="AC4280" s="18" t="n">
        <x:f>IF(U4280=0,0,P4280*S4280/U4280)</x:f>
        <x:v>0</x:v>
      </x:c>
      <x:c r="AD4280" s="18" t="n">
        <x:f>MAX(AB4280,AC4280*'01 Controls'!$E$14)</x:f>
        <x:v>0</x:v>
      </x:c>
      <x:c r="AE4280" s="18" t="n">
        <x:f>IF(U4280=0,0,N4280*T4280/U4280)</x:f>
        <x:v>109.03846153846153</x:v>
      </x:c>
      <x:c r="AF4280" s="18" t="n">
        <x:f>IF(U4280=0,0,P4280*T4280/U4280)</x:f>
        <x:v>214.6153846153846</x:v>
      </x:c>
      <x:c r="AG4280" s="18" t="n">
        <x:f>MAX(AE4280,AF4280*'01 Controls'!$E$15)</x:f>
        <x:v>109.03846153846153</x:v>
      </x:c>
      <x:c r="AH4280" s="18" t="n">
        <x:f>SUM(V4280,Y4280,AB4280,AE4280)</x:f>
        <x:v>2834.9999999999995</x:v>
      </x:c>
      <x:c r="AI4280" s="18" t="n">
        <x:f>N4280-AH4280</x:f>
        <x:v>4.547473508864641e-13</x:v>
      </x:c>
      <x:c r="AJ4280" s="18" t="n">
        <x:f>V4280*INDEX('07 Mode Capacity'!$P$6:$P$17,MATCH("AIR-"&amp;I4280,'07 Mode Capacity'!$C$6:$C$17,0))</x:f>
        <x:v>331.8815667249201</x:v>
      </x:c>
      <x:c r="AK4280" s="18" t="n">
        <x:f>Y4280*INDEX('07 Mode Capacity'!$P$6:$P$17,MATCH("OCEAN-"&amp;I4280,'07 Mode Capacity'!$C$6:$C$17,0))</x:f>
        <x:v>163.65479005573573</x:v>
      </x:c>
      <x:c r="AL4280" s="18" t="n">
        <x:f>AB4280*INDEX('07 Mode Capacity'!$P$6:$P$17,MATCH("LAND-"&amp;I4280,'07 Mode Capacity'!$C$6:$C$17,0))</x:f>
        <x:v>0</x:v>
      </x:c>
      <x:c r="AM4280" s="18" t="n">
        <x:f>AE4280*INDEX('07 Mode Capacity'!$P$6:$P$17,MATCH("INLAND-"&amp;I4280,'07 Mode Capacity'!$C$6:$C$17,0))</x:f>
        <x:v>109.03846153846153</x:v>
      </x:c>
      <x:c r="AN4280" s="18" t="n">
        <x:f>SUM(AJ4280:AM4280)</x:f>
        <x:v>604.5748183191174</x:v>
      </x:c>
      <x:c r="AO4280" s="17" t="n">
        <x:f>IF(N4280=0,1,AN4280/N4280)</x:f>
        <x:v>0.21325390416900086</x:v>
      </x:c>
      <x:c r="AP4280" s="11" t="str">
        <x:f>IF(AO4280&gt;='01 Controls'!$E$16,"PASS","FAIL")</x:f>
        <x:v>FAIL</x:v>
      </x:c>
      <x:c r="AQ4280" s="11" t="str">
        <x:v>UNQUANTIFIED</x:v>
      </x:c>
      <x:c r="AR4280" s="11" t="str">
        <x:v>Position-class planning record; serial item and receiver open</x:v>
      </x:c>
      <x:c r="AS4280" s="26"/>
      <x:c r="AT4280" s="26"/>
    </x:row>
    <x:row r="4281">
      <x:c r="C4281" s="11" t="str">
        <x:v>G2-H-MAC-ISO-18</x:v>
      </x:c>
      <x:c r="D4281" s="11" t="str">
        <x:v>G2</x:v>
      </x:c>
      <x:c r="E4281" s="11" t="str">
        <x:v>Regional flood and displacement</x:v>
      </x:c>
      <x:c r="F4281" s="11" t="str">
        <x:v>H-MAC</x:v>
      </x:c>
      <x:c r="G4281" s="11" t="str">
        <x:v>Mobile acute-care group</x:v>
      </x:c>
      <x:c r="H4281" s="11" t="str">
        <x:v>ISO-18</x:v>
      </x:c>
      <x:c r="I4281" s="19" t="n">
        <x:v>48</x:v>
      </x:c>
      <x:c r="J4281" s="21" t="n">
        <x:v>6</x:v>
      </x:c>
      <x:c r="K4281" s="18" t="n">
        <x:f>'05 Cargo Register'!K249</x:f>
        <x:v>551.25</x:v>
      </x:c>
      <x:c r="L4281" s="18" t="n">
        <x:f>'05 Cargo Register'!N249</x:f>
        <x:v>37</x:v>
      </x:c>
      <x:c r="M4281" s="18" t="n">
        <x:f>'05 Cargo Register'!O249</x:f>
        <x:v>976.8000000000001</x:v>
      </x:c>
      <x:c r="N4281" s="18" t="n">
        <x:f>J4281*K4281</x:f>
        <x:v>3307.5</x:v>
      </x:c>
      <x:c r="O4281" s="18" t="n">
        <x:f>J4281*L4281</x:f>
        <x:v>222</x:v>
      </x:c>
      <x:c r="P4281" s="18" t="n">
        <x:f>J4281*M4281</x:f>
        <x:v>5860.8</x:v>
      </x:c>
      <x:c r="Q4281" s="22" t="n">
        <x:f>'01 Controls'!$E$31*'02 Cargo Classes'!$M$7</x:f>
        <x:v>0.03</x:v>
      </x:c>
      <x:c r="R4281" s="22" t="n">
        <x:f>'01 Controls'!$F$31*'02 Cargo Classes'!$N$7</x:f>
        <x:v>0.75</x:v>
      </x:c>
      <x:c r="S4281" s="22" t="n">
        <x:f>'01 Controls'!$G$31*'02 Cargo Classes'!$O$7</x:f>
        <x:v>0</x:v>
      </x:c>
      <x:c r="T4281" s="22" t="n">
        <x:f>'01 Controls'!$H$31*'02 Cargo Classes'!$P$7</x:f>
        <x:v>0.08000000000000002</x:v>
      </x:c>
      <x:c r="U4281" s="22" t="n">
        <x:f>SUM(Q4281:T4281)</x:f>
        <x:v>0.8600000000000001</x:v>
      </x:c>
      <x:c r="V4281" s="18" t="n">
        <x:f>IF(U4281=0,0,N4281*Q4281/U4281)</x:f>
        <x:v>115.37790697674417</x:v>
      </x:c>
      <x:c r="W4281" s="18" t="n">
        <x:f>IF(U4281=0,0,P4281*Q4281/U4281)</x:f>
        <x:v>204.44651162790697</x:v>
      </x:c>
      <x:c r="X4281" s="18" t="n">
        <x:f>MAX(V4281,W4281*'01 Controls'!$E$12)</x:f>
        <x:v>115.37790697674417</x:v>
      </x:c>
      <x:c r="Y4281" s="18" t="n">
        <x:f>IF(U4281=0,0,N4281*R4281/U4281)</x:f>
        <x:v>2884.4476744186045</x:v>
      </x:c>
      <x:c r="Z4281" s="18" t="n">
        <x:f>IF(U4281=0,0,P4281*R4281/U4281)</x:f>
        <x:v>5111.162790697675</x:v>
      </x:c>
      <x:c r="AA4281" s="18" t="n">
        <x:f>MAX(Y4281,Z4281*'01 Controls'!$E$13)</x:f>
        <x:v>2884.4476744186045</x:v>
      </x:c>
      <x:c r="AB4281" s="18" t="n">
        <x:f>IF(U4281=0,0,N4281*S4281/U4281)</x:f>
        <x:v>0</x:v>
      </x:c>
      <x:c r="AC4281" s="18" t="n">
        <x:f>IF(U4281=0,0,P4281*S4281/U4281)</x:f>
        <x:v>0</x:v>
      </x:c>
      <x:c r="AD4281" s="18" t="n">
        <x:f>MAX(AB4281,AC4281*'01 Controls'!$E$14)</x:f>
        <x:v>0</x:v>
      </x:c>
      <x:c r="AE4281" s="18" t="n">
        <x:f>IF(U4281=0,0,N4281*T4281/U4281)</x:f>
        <x:v>307.67441860465124</x:v>
      </x:c>
      <x:c r="AF4281" s="18" t="n">
        <x:f>IF(U4281=0,0,P4281*T4281/U4281)</x:f>
        <x:v>545.1906976744186</x:v>
      </x:c>
      <x:c r="AG4281" s="18" t="n">
        <x:f>MAX(AE4281,AF4281*'01 Controls'!$E$15)</x:f>
        <x:v>307.67441860465124</x:v>
      </x:c>
      <x:c r="AH4281" s="18" t="n">
        <x:f>SUM(V4281,Y4281,AB4281,AE4281)</x:f>
        <x:v>3307.5</x:v>
      </x:c>
      <x:c r="AI4281" s="18" t="n">
        <x:f>N4281-AH4281</x:f>
        <x:v>0</x:v>
      </x:c>
      <x:c r="AJ4281" s="18" t="n">
        <x:f>V4281*INDEX('07 Mode Capacity'!$P$6:$P$17,MATCH("AIR-"&amp;I4281,'07 Mode Capacity'!$C$6:$C$17,0))</x:f>
        <x:v>32.34454150436635</x:v>
      </x:c>
      <x:c r="AK4281" s="18" t="n">
        <x:f>Y4281*INDEX('07 Mode Capacity'!$P$6:$P$17,MATCH("OCEAN-"&amp;I4281,'07 Mode Capacity'!$C$6:$C$17,0))</x:f>
        <x:v>252.78226448156875</x:v>
      </x:c>
      <x:c r="AL4281" s="18" t="n">
        <x:f>AB4281*INDEX('07 Mode Capacity'!$P$6:$P$17,MATCH("LAND-"&amp;I4281,'07 Mode Capacity'!$C$6:$C$17,0))</x:f>
        <x:v>0</x:v>
      </x:c>
      <x:c r="AM4281" s="18" t="n">
        <x:f>AE4281*INDEX('07 Mode Capacity'!$P$6:$P$17,MATCH("INLAND-"&amp;I4281,'07 Mode Capacity'!$C$6:$C$17,0))</x:f>
        <x:v>194.21466721756573</x:v>
      </x:c>
      <x:c r="AN4281" s="18" t="n">
        <x:f>SUM(AJ4281:AM4281)</x:f>
        <x:v>479.34147320350087</x:v>
      </x:c>
      <x:c r="AO4281" s="17" t="n">
        <x:f>IF(N4281=0,1,AN4281/N4281)</x:f>
        <x:v>0.14492561548102822</x:v>
      </x:c>
      <x:c r="AP4281" s="11" t="str">
        <x:f>IF(AO4281&gt;='01 Controls'!$E$16,"PASS","FAIL")</x:f>
        <x:v>FAIL</x:v>
      </x:c>
      <x:c r="AQ4281" s="11" t="str">
        <x:v>UNQUANTIFIED</x:v>
      </x:c>
      <x:c r="AR4281" s="11" t="str">
        <x:v>Position-class planning record; serial item and receiver open</x:v>
      </x:c>
      <x:c r="AS4281" s="26"/>
      <x:c r="AT4281" s="26"/>
    </x:row>
    <x:row r="4282">
      <x:c r="C4282" s="11" t="str">
        <x:v>G2-H-MAC-COL-12</x:v>
      </x:c>
      <x:c r="D4282" s="11" t="str">
        <x:v>G2</x:v>
      </x:c>
      <x:c r="E4282" s="11" t="str">
        <x:v>Regional flood and displacement</x:v>
      </x:c>
      <x:c r="F4282" s="11" t="str">
        <x:v>H-MAC</x:v>
      </x:c>
      <x:c r="G4282" s="11" t="str">
        <x:v>Mobile acute-care group</x:v>
      </x:c>
      <x:c r="H4282" s="11" t="str">
        <x:v>COL-12</x:v>
      </x:c>
      <x:c r="I4282" s="19" t="n">
        <x:v>24</x:v>
      </x:c>
      <x:c r="J4282" s="21" t="n">
        <x:v>6</x:v>
      </x:c>
      <x:c r="K4282" s="18" t="n">
        <x:f>'05 Cargo Register'!K250</x:f>
        <x:v>472.5</x:v>
      </x:c>
      <x:c r="L4282" s="18" t="n">
        <x:f>'05 Cargo Register'!N250</x:f>
        <x:v>50</x:v>
      </x:c>
      <x:c r="M4282" s="18" t="n">
        <x:f>'05 Cargo Register'!O250</x:f>
        <x:v>1320</x:v>
      </x:c>
      <x:c r="N4282" s="18" t="n">
        <x:f>J4282*K4282</x:f>
        <x:v>2835</x:v>
      </x:c>
      <x:c r="O4282" s="18" t="n">
        <x:f>J4282*L4282</x:f>
        <x:v>300</x:v>
      </x:c>
      <x:c r="P4282" s="18" t="n">
        <x:f>J4282*M4282</x:f>
        <x:v>7920</x:v>
      </x:c>
      <x:c r="Q4282" s="22" t="n">
        <x:f>'01 Controls'!$E$31*'02 Cargo Classes'!$M$8</x:f>
        <x:v>0.3</x:v>
      </x:c>
      <x:c r="R4282" s="22" t="n">
        <x:f>'01 Controls'!$F$31*'02 Cargo Classes'!$N$8</x:f>
        <x:v>0.5249999999999999</x:v>
      </x:c>
      <x:c r="S4282" s="22" t="n">
        <x:f>'01 Controls'!$G$31*'02 Cargo Classes'!$O$8</x:f>
        <x:v>0</x:v>
      </x:c>
      <x:c r="T4282" s="22" t="n">
        <x:f>'01 Controls'!$H$31*'02 Cargo Classes'!$P$8</x:f>
        <x:v>0.020000000000000004</x:v>
      </x:c>
      <x:c r="U4282" s="22" t="n">
        <x:f>SUM(Q4282:T4282)</x:f>
        <x:v>0.845</x:v>
      </x:c>
      <x:c r="V4282" s="18" t="n">
        <x:f>IF(U4282=0,0,N4282*Q4282/U4282)</x:f>
        <x:v>1006.508875739645</x:v>
      </x:c>
      <x:c r="W4282" s="18" t="n">
        <x:f>IF(U4282=0,0,P4282*Q4282/U4282)</x:f>
        <x:v>2811.8343195266275</x:v>
      </x:c>
      <x:c r="X4282" s="18" t="n">
        <x:f>MAX(V4282,W4282*'01 Controls'!$E$12)</x:f>
        <x:v>1006.508875739645</x:v>
      </x:c>
      <x:c r="Y4282" s="18" t="n">
        <x:f>IF(U4282=0,0,N4282*R4282/U4282)</x:f>
        <x:v>1761.3905325443784</x:v>
      </x:c>
      <x:c r="Z4282" s="18" t="n">
        <x:f>IF(U4282=0,0,P4282*R4282/U4282)</x:f>
        <x:v>4920.710059171597</x:v>
      </x:c>
      <x:c r="AA4282" s="18" t="n">
        <x:f>MAX(Y4282,Z4282*'01 Controls'!$E$13)</x:f>
        <x:v>1761.3905325443784</x:v>
      </x:c>
      <x:c r="AB4282" s="18" t="n">
        <x:f>IF(U4282=0,0,N4282*S4282/U4282)</x:f>
        <x:v>0</x:v>
      </x:c>
      <x:c r="AC4282" s="18" t="n">
        <x:f>IF(U4282=0,0,P4282*S4282/U4282)</x:f>
        <x:v>0</x:v>
      </x:c>
      <x:c r="AD4282" s="18" t="n">
        <x:f>MAX(AB4282,AC4282*'01 Controls'!$E$14)</x:f>
        <x:v>0</x:v>
      </x:c>
      <x:c r="AE4282" s="18" t="n">
        <x:f>IF(U4282=0,0,N4282*T4282/U4282)</x:f>
        <x:v>67.10059171597635</x:v>
      </x:c>
      <x:c r="AF4282" s="18" t="n">
        <x:f>IF(U4282=0,0,P4282*T4282/U4282)</x:f>
        <x:v>187.45562130177518</x:v>
      </x:c>
      <x:c r="AG4282" s="18" t="n">
        <x:f>MAX(AE4282,AF4282*'01 Controls'!$E$15)</x:f>
        <x:v>67.10059171597635</x:v>
      </x:c>
      <x:c r="AH4282" s="18" t="n">
        <x:f>SUM(V4282,Y4282,AB4282,AE4282)</x:f>
        <x:v>2835</x:v>
      </x:c>
      <x:c r="AI4282" s="18" t="n">
        <x:f>N4282-AH4282</x:f>
        <x:v>0</x:v>
      </x:c>
      <x:c r="AJ4282" s="18" t="n">
        <x:f>V4282*INDEX('07 Mode Capacity'!$P$6:$P$17,MATCH("AIR-"&amp;I4282,'07 Mode Capacity'!$C$6:$C$17,0))</x:f>
        <x:v>204.2348102922586</x:v>
      </x:c>
      <x:c r="AK4282" s="18" t="n">
        <x:f>Y4282*INDEX('07 Mode Capacity'!$P$6:$P$17,MATCH("OCEAN-"&amp;I4282,'07 Mode Capacity'!$C$6:$C$17,0))</x:f>
        <x:v>264.3654300900346</x:v>
      </x:c>
      <x:c r="AL4282" s="18" t="n">
        <x:f>AB4282*INDEX('07 Mode Capacity'!$P$6:$P$17,MATCH("LAND-"&amp;I4282,'07 Mode Capacity'!$C$6:$C$17,0))</x:f>
        <x:v>0</x:v>
      </x:c>
      <x:c r="AM4282" s="18" t="n">
        <x:f>AE4282*INDEX('07 Mode Capacity'!$P$6:$P$17,MATCH("INLAND-"&amp;I4282,'07 Mode Capacity'!$C$6:$C$17,0))</x:f>
        <x:v>67.10059171597635</x:v>
      </x:c>
      <x:c r="AN4282" s="18" t="n">
        <x:f>SUM(AJ4282:AM4282)</x:f>
        <x:v>535.7008320982695</x:v>
      </x:c>
      <x:c r="AO4282" s="17" t="n">
        <x:f>IF(N4282=0,1,AN4282/N4282)</x:f>
        <x:v>0.18895972913519207</x:v>
      </x:c>
      <x:c r="AP4282" s="11" t="str">
        <x:f>IF(AO4282&gt;='01 Controls'!$E$16,"PASS","FAIL")</x:f>
        <x:v>FAIL</x:v>
      </x:c>
      <x:c r="AQ4282" s="11" t="str">
        <x:v>UNQUANTIFIED</x:v>
      </x:c>
      <x:c r="AR4282" s="11" t="str">
        <x:v>Position-class planning record; serial item and receiver open</x:v>
      </x:c>
      <x:c r="AS4282" s="26"/>
      <x:c r="AT4282" s="26"/>
    </x:row>
    <x:row r="4283">
      <x:c r="C4283" s="11" t="str">
        <x:v>G2-H-MAC-BAT-22</x:v>
      </x:c>
      <x:c r="D4283" s="11" t="str">
        <x:v>G2</x:v>
      </x:c>
      <x:c r="E4283" s="11" t="str">
        <x:v>Regional flood and displacement</x:v>
      </x:c>
      <x:c r="F4283" s="11" t="str">
        <x:v>H-MAC</x:v>
      </x:c>
      <x:c r="G4283" s="11" t="str">
        <x:v>Mobile acute-care group</x:v>
      </x:c>
      <x:c r="H4283" s="11" t="str">
        <x:v>BAT-22</x:v>
      </x:c>
      <x:c r="I4283" s="19" t="n">
        <x:v>48</x:v>
      </x:c>
      <x:c r="J4283" s="21" t="n">
        <x:v>6</x:v>
      </x:c>
      <x:c r="K4283" s="18" t="n">
        <x:f>'05 Cargo Register'!K251</x:f>
        <x:v>210</x:v>
      </x:c>
      <x:c r="L4283" s="18" t="n">
        <x:f>'05 Cargo Register'!N251</x:f>
        <x:v>12</x:v>
      </x:c>
      <x:c r="M4283" s="18" t="n">
        <x:f>'05 Cargo Register'!O251</x:f>
        <x:v>316.8</x:v>
      </x:c>
      <x:c r="N4283" s="18" t="n">
        <x:f>J4283*K4283</x:f>
        <x:v>1260</x:v>
      </x:c>
      <x:c r="O4283" s="18" t="n">
        <x:f>J4283*L4283</x:f>
        <x:v>72</x:v>
      </x:c>
      <x:c r="P4283" s="18" t="n">
        <x:f>J4283*M4283</x:f>
        <x:v>1900.8000000000002</x:v>
      </x:c>
      <x:c r="Q4283" s="22" t="n">
        <x:f>'01 Controls'!$E$31*'02 Cargo Classes'!$M$9</x:f>
        <x:v>0</x:v>
      </x:c>
      <x:c r="R4283" s="22" t="n">
        <x:f>'01 Controls'!$F$31*'02 Cargo Classes'!$N$9</x:f>
        <x:v>0.75</x:v>
      </x:c>
      <x:c r="S4283" s="22" t="n">
        <x:f>'01 Controls'!$G$31*'02 Cargo Classes'!$O$9</x:f>
        <x:v>0</x:v>
      </x:c>
      <x:c r="T4283" s="22" t="n">
        <x:f>'01 Controls'!$H$31*'02 Cargo Classes'!$P$9</x:f>
        <x:v>0.05</x:v>
      </x:c>
      <x:c r="U4283" s="22" t="n">
        <x:f>SUM(Q4283:T4283)</x:f>
        <x:v>0.8</x:v>
      </x:c>
      <x:c r="V4283" s="18" t="n">
        <x:f>IF(U4283=0,0,N4283*Q4283/U4283)</x:f>
        <x:v>0</x:v>
      </x:c>
      <x:c r="W4283" s="18" t="n">
        <x:f>IF(U4283=0,0,P4283*Q4283/U4283)</x:f>
        <x:v>0</x:v>
      </x:c>
      <x:c r="X4283" s="18" t="n">
        <x:f>MAX(V4283,W4283*'01 Controls'!$E$12)</x:f>
        <x:v>0</x:v>
      </x:c>
      <x:c r="Y4283" s="18" t="n">
        <x:f>IF(U4283=0,0,N4283*R4283/U4283)</x:f>
        <x:v>1181.25</x:v>
      </x:c>
      <x:c r="Z4283" s="18" t="n">
        <x:f>IF(U4283=0,0,P4283*R4283/U4283)</x:f>
        <x:v>1782</x:v>
      </x:c>
      <x:c r="AA4283" s="18" t="n">
        <x:f>MAX(Y4283,Z4283*'01 Controls'!$E$13)</x:f>
        <x:v>1181.25</x:v>
      </x:c>
      <x:c r="AB4283" s="18" t="n">
        <x:f>IF(U4283=0,0,N4283*S4283/U4283)</x:f>
        <x:v>0</x:v>
      </x:c>
      <x:c r="AC4283" s="18" t="n">
        <x:f>IF(U4283=0,0,P4283*S4283/U4283)</x:f>
        <x:v>0</x:v>
      </x:c>
      <x:c r="AD4283" s="18" t="n">
        <x:f>MAX(AB4283,AC4283*'01 Controls'!$E$14)</x:f>
        <x:v>0</x:v>
      </x:c>
      <x:c r="AE4283" s="18" t="n">
        <x:f>IF(U4283=0,0,N4283*T4283/U4283)</x:f>
        <x:v>78.75</x:v>
      </x:c>
      <x:c r="AF4283" s="18" t="n">
        <x:f>IF(U4283=0,0,P4283*T4283/U4283)</x:f>
        <x:v>118.80000000000003</x:v>
      </x:c>
      <x:c r="AG4283" s="18" t="n">
        <x:f>MAX(AE4283,AF4283*'01 Controls'!$E$15)</x:f>
        <x:v>78.75</x:v>
      </x:c>
      <x:c r="AH4283" s="18" t="n">
        <x:f>SUM(V4283,Y4283,AB4283,AE4283)</x:f>
        <x:v>1260</x:v>
      </x:c>
      <x:c r="AI4283" s="18" t="n">
        <x:f>N4283-AH4283</x:f>
        <x:v>0</x:v>
      </x:c>
      <x:c r="AJ4283" s="18" t="n">
        <x:f>V4283*INDEX('07 Mode Capacity'!$P$6:$P$17,MATCH("AIR-"&amp;I4283,'07 Mode Capacity'!$C$6:$C$17,0))</x:f>
        <x:v>0</x:v>
      </x:c>
      <x:c r="AK4283" s="18" t="n">
        <x:f>Y4283*INDEX('07 Mode Capacity'!$P$6:$P$17,MATCH("OCEAN-"&amp;I4283,'07 Mode Capacity'!$C$6:$C$17,0))</x:f>
        <x:v>103.5203559305472</x:v>
      </x:c>
      <x:c r="AL4283" s="18" t="n">
        <x:f>AB4283*INDEX('07 Mode Capacity'!$P$6:$P$17,MATCH("LAND-"&amp;I4283,'07 Mode Capacity'!$C$6:$C$17,0))</x:f>
        <x:v>0</x:v>
      </x:c>
      <x:c r="AM4283" s="18" t="n">
        <x:f>AE4283*INDEX('07 Mode Capacity'!$P$6:$P$17,MATCH("INLAND-"&amp;I4283,'07 Mode Capacity'!$C$6:$C$17,0))</x:f>
        <x:v>49.709706490210266</x:v>
      </x:c>
      <x:c r="AN4283" s="18" t="n">
        <x:f>SUM(AJ4283:AM4283)</x:f>
        <x:v>153.23006242075746</x:v>
      </x:c>
      <x:c r="AO4283" s="17" t="n">
        <x:f>IF(N4283=0,1,AN4283/N4283)</x:f>
        <x:v>0.12161116065139481</x:v>
      </x:c>
      <x:c r="AP4283" s="11" t="str">
        <x:f>IF(AO4283&gt;='01 Controls'!$E$16,"PASS","FAIL")</x:f>
        <x:v>FAIL</x:v>
      </x:c>
      <x:c r="AQ4283" s="11" t="str">
        <x:v>UNQUANTIFIED</x:v>
      </x:c>
      <x:c r="AR4283" s="11" t="str">
        <x:v>Position-class planning record; serial item and receiver open</x:v>
      </x:c>
      <x:c r="AS4283" s="26"/>
      <x:c r="AT4283" s="26"/>
    </x:row>
    <x:row r="4284">
      <x:c r="C4284" s="11" t="str">
        <x:v>G2-H-MAC-TNK-20</x:v>
      </x:c>
      <x:c r="D4284" s="11" t="str">
        <x:v>G2</x:v>
      </x:c>
      <x:c r="E4284" s="11" t="str">
        <x:v>Regional flood and displacement</x:v>
      </x:c>
      <x:c r="F4284" s="11" t="str">
        <x:v>H-MAC</x:v>
      </x:c>
      <x:c r="G4284" s="11" t="str">
        <x:v>Mobile acute-care group</x:v>
      </x:c>
      <x:c r="H4284" s="11" t="str">
        <x:v>TNK-20</x:v>
      </x:c>
      <x:c r="I4284" s="19" t="n">
        <x:v>48</x:v>
      </x:c>
      <x:c r="J4284" s="21" t="n">
        <x:v>6</x:v>
      </x:c>
      <x:c r="K4284" s="18" t="n">
        <x:f>'05 Cargo Register'!K252</x:f>
        <x:v>157.5</x:v>
      </x:c>
      <x:c r="L4284" s="18" t="n">
        <x:f>'05 Cargo Register'!N252</x:f>
        <x:v>10</x:v>
      </x:c>
      <x:c r="M4284" s="18" t="n">
        <x:f>'05 Cargo Register'!O252</x:f>
        <x:v>212.5</x:v>
      </x:c>
      <x:c r="N4284" s="18" t="n">
        <x:f>J4284*K4284</x:f>
        <x:v>945</x:v>
      </x:c>
      <x:c r="O4284" s="18" t="n">
        <x:f>J4284*L4284</x:f>
        <x:v>60</x:v>
      </x:c>
      <x:c r="P4284" s="18" t="n">
        <x:f>J4284*M4284</x:f>
        <x:v>1275</x:v>
      </x:c>
      <x:c r="Q4284" s="22" t="n">
        <x:f>'01 Controls'!$E$31*'02 Cargo Classes'!$M$10</x:f>
        <x:v>0</x:v>
      </x:c>
      <x:c r="R4284" s="22" t="n">
        <x:f>'01 Controls'!$F$31*'02 Cargo Classes'!$N$10</x:f>
        <x:v>0.8999999999999999</x:v>
      </x:c>
      <x:c r="S4284" s="22" t="n">
        <x:f>'01 Controls'!$G$31*'02 Cargo Classes'!$O$10</x:f>
        <x:v>0</x:v>
      </x:c>
      <x:c r="T4284" s="22" t="n">
        <x:f>'01 Controls'!$H$31*'02 Cargo Classes'!$P$10</x:f>
        <x:v>0.1</x:v>
      </x:c>
      <x:c r="U4284" s="22" t="n">
        <x:f>SUM(Q4284:T4284)</x:f>
        <x:v>0.9999999999999999</x:v>
      </x:c>
      <x:c r="V4284" s="18" t="n">
        <x:f>IF(U4284=0,0,N4284*Q4284/U4284)</x:f>
        <x:v>0</x:v>
      </x:c>
      <x:c r="W4284" s="18" t="n">
        <x:f>IF(U4284=0,0,P4284*Q4284/U4284)</x:f>
        <x:v>0</x:v>
      </x:c>
      <x:c r="X4284" s="18" t="n">
        <x:f>MAX(V4284,W4284*'01 Controls'!$E$12)</x:f>
        <x:v>0</x:v>
      </x:c>
      <x:c r="Y4284" s="18" t="n">
        <x:f>IF(U4284=0,0,N4284*R4284/U4284)</x:f>
        <x:v>850.5</x:v>
      </x:c>
      <x:c r="Z4284" s="18" t="n">
        <x:f>IF(U4284=0,0,P4284*R4284/U4284)</x:f>
        <x:v>1147.5000000000002</x:v>
      </x:c>
      <x:c r="AA4284" s="18" t="n">
        <x:f>MAX(Y4284,Z4284*'01 Controls'!$E$13)</x:f>
        <x:v>850.5</x:v>
      </x:c>
      <x:c r="AB4284" s="18" t="n">
        <x:f>IF(U4284=0,0,N4284*S4284/U4284)</x:f>
        <x:v>0</x:v>
      </x:c>
      <x:c r="AC4284" s="18" t="n">
        <x:f>IF(U4284=0,0,P4284*S4284/U4284)</x:f>
        <x:v>0</x:v>
      </x:c>
      <x:c r="AD4284" s="18" t="n">
        <x:f>MAX(AB4284,AC4284*'01 Controls'!$E$14)</x:f>
        <x:v>0</x:v>
      </x:c>
      <x:c r="AE4284" s="18" t="n">
        <x:f>IF(U4284=0,0,N4284*T4284/U4284)</x:f>
        <x:v>94.50000000000001</x:v>
      </x:c>
      <x:c r="AF4284" s="18" t="n">
        <x:f>IF(U4284=0,0,P4284*T4284/U4284)</x:f>
        <x:v>127.50000000000001</x:v>
      </x:c>
      <x:c r="AG4284" s="18" t="n">
        <x:f>MAX(AE4284,AF4284*'01 Controls'!$E$15)</x:f>
        <x:v>94.50000000000001</x:v>
      </x:c>
      <x:c r="AH4284" s="18" t="n">
        <x:f>SUM(V4284,Y4284,AB4284,AE4284)</x:f>
        <x:v>945</x:v>
      </x:c>
      <x:c r="AI4284" s="18" t="n">
        <x:f>N4284-AH4284</x:f>
        <x:v>0</x:v>
      </x:c>
      <x:c r="AJ4284" s="18" t="n">
        <x:f>V4284*INDEX('07 Mode Capacity'!$P$6:$P$17,MATCH("AIR-"&amp;I4284,'07 Mode Capacity'!$C$6:$C$17,0))</x:f>
        <x:v>0</x:v>
      </x:c>
      <x:c r="AK4284" s="18" t="n">
        <x:f>Y4284*INDEX('07 Mode Capacity'!$P$6:$P$17,MATCH("OCEAN-"&amp;I4284,'07 Mode Capacity'!$C$6:$C$17,0))</x:f>
        <x:v>74.53465626999399</x:v>
      </x:c>
      <x:c r="AL4284" s="18" t="n">
        <x:f>AB4284*INDEX('07 Mode Capacity'!$P$6:$P$17,MATCH("LAND-"&amp;I4284,'07 Mode Capacity'!$C$6:$C$17,0))</x:f>
        <x:v>0</x:v>
      </x:c>
      <x:c r="AM4284" s="18" t="n">
        <x:f>AE4284*INDEX('07 Mode Capacity'!$P$6:$P$17,MATCH("INLAND-"&amp;I4284,'07 Mode Capacity'!$C$6:$C$17,0))</x:f>
        <x:v>59.651647788252326</x:v>
      </x:c>
      <x:c r="AN4284" s="18" t="n">
        <x:f>SUM(AJ4284:AM4284)</x:f>
        <x:v>134.18630405824632</x:v>
      </x:c>
      <x:c r="AO4284" s="17" t="n">
        <x:f>IF(N4284=0,1,AN4284/N4284)</x:f>
        <x:v>0.1419960889505252</x:v>
      </x:c>
      <x:c r="AP4284" s="11" t="str">
        <x:f>IF(AO4284&gt;='01 Controls'!$E$16,"PASS","FAIL")</x:f>
        <x:v>FAIL</x:v>
      </x:c>
      <x:c r="AQ4284" s="11" t="str">
        <x:v>UNQUANTIFIED</x:v>
      </x:c>
      <x:c r="AR4284" s="11" t="str">
        <x:v>Position-class planning record; serial item and receiver open</x:v>
      </x:c>
      <x:c r="AS4284" s="26"/>
      <x:c r="AT4284" s="26"/>
    </x:row>
    <x:row r="4285">
      <x:c r="C4285" s="11" t="str">
        <x:v>G2-H-MAC-FLR-24</x:v>
      </x:c>
      <x:c r="D4285" s="11" t="str">
        <x:v>G2</x:v>
      </x:c>
      <x:c r="E4285" s="11" t="str">
        <x:v>Regional flood and displacement</x:v>
      </x:c>
      <x:c r="F4285" s="11" t="str">
        <x:v>H-MAC</x:v>
      </x:c>
      <x:c r="G4285" s="11" t="str">
        <x:v>Mobile acute-care group</x:v>
      </x:c>
      <x:c r="H4285" s="11" t="str">
        <x:v>FLR-24</x:v>
      </x:c>
      <x:c r="I4285" s="19" t="n">
        <x:v>48</x:v>
      </x:c>
      <x:c r="J4285" s="21" t="n">
        <x:v>6</x:v>
      </x:c>
      <x:c r="K4285" s="18" t="n">
        <x:f>'05 Cargo Register'!K253</x:f>
        <x:v>131.25</x:v>
      </x:c>
      <x:c r="L4285" s="18" t="n">
        <x:f>'05 Cargo Register'!N253</x:f>
        <x:v>7</x:v>
      </x:c>
      <x:c r="M4285" s="18" t="n">
        <x:f>'05 Cargo Register'!O253</x:f>
        <x:v>224</x:v>
      </x:c>
      <x:c r="N4285" s="18" t="n">
        <x:f>J4285*K4285</x:f>
        <x:v>787.5</x:v>
      </x:c>
      <x:c r="O4285" s="18" t="n">
        <x:f>J4285*L4285</x:f>
        <x:v>42</x:v>
      </x:c>
      <x:c r="P4285" s="18" t="n">
        <x:f>J4285*M4285</x:f>
        <x:v>1344</x:v>
      </x:c>
      <x:c r="Q4285" s="22" t="n">
        <x:f>'01 Controls'!$E$31*'02 Cargo Classes'!$M$11</x:f>
        <x:v>0</x:v>
      </x:c>
      <x:c r="R4285" s="22" t="n">
        <x:f>'01 Controls'!$F$31*'02 Cargo Classes'!$N$11</x:f>
        <x:v>0.8999999999999999</x:v>
      </x:c>
      <x:c r="S4285" s="22" t="n">
        <x:f>'01 Controls'!$G$31*'02 Cargo Classes'!$O$11</x:f>
        <x:v>0</x:v>
      </x:c>
      <x:c r="T4285" s="22" t="n">
        <x:f>'01 Controls'!$H$31*'02 Cargo Classes'!$P$11</x:f>
        <x:v>0.08000000000000002</x:v>
      </x:c>
      <x:c r="U4285" s="22" t="n">
        <x:f>SUM(Q4285:T4285)</x:f>
        <x:v>0.98</x:v>
      </x:c>
      <x:c r="V4285" s="18" t="n">
        <x:f>IF(U4285=0,0,N4285*Q4285/U4285)</x:f>
        <x:v>0</x:v>
      </x:c>
      <x:c r="W4285" s="18" t="n">
        <x:f>IF(U4285=0,0,P4285*Q4285/U4285)</x:f>
        <x:v>0</x:v>
      </x:c>
      <x:c r="X4285" s="18" t="n">
        <x:f>MAX(V4285,W4285*'01 Controls'!$E$12)</x:f>
        <x:v>0</x:v>
      </x:c>
      <x:c r="Y4285" s="18" t="n">
        <x:f>IF(U4285=0,0,N4285*R4285/U4285)</x:f>
        <x:v>723.2142857142857</x:v>
      </x:c>
      <x:c r="Z4285" s="18" t="n">
        <x:f>IF(U4285=0,0,P4285*R4285/U4285)</x:f>
        <x:v>1234.2857142857142</x:v>
      </x:c>
      <x:c r="AA4285" s="18" t="n">
        <x:f>MAX(Y4285,Z4285*'01 Controls'!$E$13)</x:f>
        <x:v>723.2142857142857</x:v>
      </x:c>
      <x:c r="AB4285" s="18" t="n">
        <x:f>IF(U4285=0,0,N4285*S4285/U4285)</x:f>
        <x:v>0</x:v>
      </x:c>
      <x:c r="AC4285" s="18" t="n">
        <x:f>IF(U4285=0,0,P4285*S4285/U4285)</x:f>
        <x:v>0</x:v>
      </x:c>
      <x:c r="AD4285" s="18" t="n">
        <x:f>MAX(AB4285,AC4285*'01 Controls'!$E$14)</x:f>
        <x:v>0</x:v>
      </x:c>
      <x:c r="AE4285" s="18" t="n">
        <x:f>IF(U4285=0,0,N4285*T4285/U4285)</x:f>
        <x:v>64.2857142857143</x:v>
      </x:c>
      <x:c r="AF4285" s="18" t="n">
        <x:f>IF(U4285=0,0,P4285*T4285/U4285)</x:f>
        <x:v>109.71428571428574</x:v>
      </x:c>
      <x:c r="AG4285" s="18" t="n">
        <x:f>MAX(AE4285,AF4285*'01 Controls'!$E$15)</x:f>
        <x:v>64.2857142857143</x:v>
      </x:c>
      <x:c r="AH4285" s="18" t="n">
        <x:f>SUM(V4285,Y4285,AB4285,AE4285)</x:f>
        <x:v>787.5</x:v>
      </x:c>
      <x:c r="AI4285" s="18" t="n">
        <x:f>N4285-AH4285</x:f>
        <x:v>0</x:v>
      </x:c>
      <x:c r="AJ4285" s="18" t="n">
        <x:f>V4285*INDEX('07 Mode Capacity'!$P$6:$P$17,MATCH("AIR-"&amp;I4285,'07 Mode Capacity'!$C$6:$C$17,0))</x:f>
        <x:v>0</x:v>
      </x:c>
      <x:c r="AK4285" s="18" t="n">
        <x:f>Y4285*INDEX('07 Mode Capacity'!$P$6:$P$17,MATCH("OCEAN-"&amp;I4285,'07 Mode Capacity'!$C$6:$C$17,0))</x:f>
        <x:v>63.379809753396245</x:v>
      </x:c>
      <x:c r="AL4285" s="18" t="n">
        <x:f>AB4285*INDEX('07 Mode Capacity'!$P$6:$P$17,MATCH("LAND-"&amp;I4285,'07 Mode Capacity'!$C$6:$C$17,0))</x:f>
        <x:v>0</x:v>
      </x:c>
      <x:c r="AM4285" s="18" t="n">
        <x:f>AE4285*INDEX('07 Mode Capacity'!$P$6:$P$17,MATCH("INLAND-"&amp;I4285,'07 Mode Capacity'!$C$6:$C$17,0))</x:f>
        <x:v>40.57935223690635</x:v>
      </x:c>
      <x:c r="AN4285" s="18" t="n">
        <x:f>SUM(AJ4285:AM4285)</x:f>
        <x:v>103.95916199030259</x:v>
      </x:c>
      <x:c r="AO4285" s="17" t="n">
        <x:f>IF(N4285=0,1,AN4285/N4285)</x:f>
        <x:v>0.13201163427340012</x:v>
      </x:c>
      <x:c r="AP4285" s="11" t="str">
        <x:f>IF(AO4285&gt;='01 Controls'!$E$16,"PASS","FAIL")</x:f>
        <x:v>FAIL</x:v>
      </x:c>
      <x:c r="AQ4285" s="11" t="str">
        <x:v>UNQUANTIFIED</x:v>
      </x:c>
      <x:c r="AR4285" s="11" t="str">
        <x:v>Position-class planning record; serial item and receiver open</x:v>
      </x:c>
      <x:c r="AS4285" s="26"/>
      <x:c r="AT4285" s="26"/>
    </x:row>
    <x:row r="4286">
      <x:c r="C4286" s="11" t="str">
        <x:v>G2-H-MAC-ROL-30</x:v>
      </x:c>
      <x:c r="D4286" s="11" t="str">
        <x:v>G2</x:v>
      </x:c>
      <x:c r="E4286" s="11" t="str">
        <x:v>Regional flood and displacement</x:v>
      </x:c>
      <x:c r="F4286" s="11" t="str">
        <x:v>H-MAC</x:v>
      </x:c>
      <x:c r="G4286" s="11" t="str">
        <x:v>Mobile acute-care group</x:v>
      </x:c>
      <x:c r="H4286" s="11" t="str">
        <x:v>ROL-30</x:v>
      </x:c>
      <x:c r="I4286" s="19" t="n">
        <x:v>48</x:v>
      </x:c>
      <x:c r="J4286" s="21" t="n">
        <x:v>6</x:v>
      </x:c>
      <x:c r="K4286" s="18" t="n">
        <x:f>'05 Cargo Register'!K254</x:f>
        <x:v>262.5</x:v>
      </x:c>
      <x:c r="L4286" s="18" t="n">
        <x:f>'05 Cargo Register'!N254</x:f>
        <x:v>11</x:v>
      </x:c>
      <x:c r="M4286" s="18" t="n">
        <x:f>'05 Cargo Register'!O254</x:f>
        <x:v>701.25</x:v>
      </x:c>
      <x:c r="N4286" s="18" t="n">
        <x:f>J4286*K4286</x:f>
        <x:v>1575</x:v>
      </x:c>
      <x:c r="O4286" s="18" t="n">
        <x:f>J4286*L4286</x:f>
        <x:v>66</x:v>
      </x:c>
      <x:c r="P4286" s="18" t="n">
        <x:f>J4286*M4286</x:f>
        <x:v>4207.5</x:v>
      </x:c>
      <x:c r="Q4286" s="22" t="n">
        <x:f>'01 Controls'!$E$31*'02 Cargo Classes'!$M$12</x:f>
        <x:v>0</x:v>
      </x:c>
      <x:c r="R4286" s="22" t="n">
        <x:f>'01 Controls'!$F$31*'02 Cargo Classes'!$N$12</x:f>
        <x:v>0.75</x:v>
      </x:c>
      <x:c r="S4286" s="22" t="n">
        <x:f>'01 Controls'!$G$31*'02 Cargo Classes'!$O$12</x:f>
        <x:v>0</x:v>
      </x:c>
      <x:c r="T4286" s="22" t="n">
        <x:f>'01 Controls'!$H$31*'02 Cargo Classes'!$P$12</x:f>
        <x:v>0.06</x:v>
      </x:c>
      <x:c r="U4286" s="22" t="n">
        <x:f>SUM(Q4286:T4286)</x:f>
        <x:v>0.81</x:v>
      </x:c>
      <x:c r="V4286" s="18" t="n">
        <x:f>IF(U4286=0,0,N4286*Q4286/U4286)</x:f>
        <x:v>0</x:v>
      </x:c>
      <x:c r="W4286" s="18" t="n">
        <x:f>IF(U4286=0,0,P4286*Q4286/U4286)</x:f>
        <x:v>0</x:v>
      </x:c>
      <x:c r="X4286" s="18" t="n">
        <x:f>MAX(V4286,W4286*'01 Controls'!$E$12)</x:f>
        <x:v>0</x:v>
      </x:c>
      <x:c r="Y4286" s="18" t="n">
        <x:f>IF(U4286=0,0,N4286*R4286/U4286)</x:f>
        <x:v>1458.3333333333333</x:v>
      </x:c>
      <x:c r="Z4286" s="18" t="n">
        <x:f>IF(U4286=0,0,P4286*R4286/U4286)</x:f>
        <x:v>3895.833333333333</x:v>
      </x:c>
      <x:c r="AA4286" s="18" t="n">
        <x:f>MAX(Y4286,Z4286*'01 Controls'!$E$13)</x:f>
        <x:v>1458.3333333333333</x:v>
      </x:c>
      <x:c r="AB4286" s="18" t="n">
        <x:f>IF(U4286=0,0,N4286*S4286/U4286)</x:f>
        <x:v>0</x:v>
      </x:c>
      <x:c r="AC4286" s="18" t="n">
        <x:f>IF(U4286=0,0,P4286*S4286/U4286)</x:f>
        <x:v>0</x:v>
      </x:c>
      <x:c r="AD4286" s="18" t="n">
        <x:f>MAX(AB4286,AC4286*'01 Controls'!$E$14)</x:f>
        <x:v>0</x:v>
      </x:c>
      <x:c r="AE4286" s="18" t="n">
        <x:f>IF(U4286=0,0,N4286*T4286/U4286)</x:f>
        <x:v>116.66666666666666</x:v>
      </x:c>
      <x:c r="AF4286" s="18" t="n">
        <x:f>IF(U4286=0,0,P4286*T4286/U4286)</x:f>
        <x:v>311.66666666666663</x:v>
      </x:c>
      <x:c r="AG4286" s="18" t="n">
        <x:f>MAX(AE4286,AF4286*'01 Controls'!$E$15)</x:f>
        <x:v>116.66666666666666</x:v>
      </x:c>
      <x:c r="AH4286" s="18" t="n">
        <x:f>SUM(V4286,Y4286,AB4286,AE4286)</x:f>
        <x:v>1575</x:v>
      </x:c>
      <x:c r="AI4286" s="18" t="n">
        <x:f>N4286-AH4286</x:f>
        <x:v>0</x:v>
      </x:c>
      <x:c r="AJ4286" s="18" t="n">
        <x:f>V4286*INDEX('07 Mode Capacity'!$P$6:$P$17,MATCH("AIR-"&amp;I4286,'07 Mode Capacity'!$C$6:$C$17,0))</x:f>
        <x:v>0</x:v>
      </x:c>
      <x:c r="AK4286" s="18" t="n">
        <x:f>Y4286*INDEX('07 Mode Capacity'!$P$6:$P$17,MATCH("OCEAN-"&amp;I4286,'07 Mode Capacity'!$C$6:$C$17,0))</x:f>
        <x:v>127.8029085562311</x:v>
      </x:c>
      <x:c r="AL4286" s="18" t="n">
        <x:f>AB4286*INDEX('07 Mode Capacity'!$P$6:$P$17,MATCH("LAND-"&amp;I4286,'07 Mode Capacity'!$C$6:$C$17,0))</x:f>
        <x:v>0</x:v>
      </x:c>
      <x:c r="AM4286" s="18" t="n">
        <x:f>AE4286*INDEX('07 Mode Capacity'!$P$6:$P$17,MATCH("INLAND-"&amp;I4286,'07 Mode Capacity'!$C$6:$C$17,0))</x:f>
        <x:v>73.64400961512631</x:v>
      </x:c>
      <x:c r="AN4286" s="18" t="n">
        <x:f>SUM(AJ4286:AM4286)</x:f>
        <x:v>201.44691817135742</x:v>
      </x:c>
      <x:c r="AO4286" s="17" t="n">
        <x:f>IF(N4286=0,1,AN4286/N4286)</x:f>
        <x:v>0.12790280518816344</x:v>
      </x:c>
      <x:c r="AP4286" s="11" t="str">
        <x:f>IF(AO4286&gt;='01 Controls'!$E$16,"PASS","FAIL")</x:f>
        <x:v>FAIL</x:v>
      </x:c>
      <x:c r="AQ4286" s="11" t="str">
        <x:v>UNQUANTIFIED</x:v>
      </x:c>
      <x:c r="AR4286" s="11" t="str">
        <x:v>Position-class planning record; serial item and receiver open</x:v>
      </x:c>
      <x:c r="AS4286" s="26"/>
      <x:c r="AT4286" s="26"/>
    </x:row>
    <x:row r="4287">
      <x:c r="C4287" s="11" t="str">
        <x:v>G2-H-MAC-BLK-08</x:v>
      </x:c>
      <x:c r="D4287" s="11" t="str">
        <x:v>G2</x:v>
      </x:c>
      <x:c r="E4287" s="11" t="str">
        <x:v>Regional flood and displacement</x:v>
      </x:c>
      <x:c r="F4287" s="11" t="str">
        <x:v>H-MAC</x:v>
      </x:c>
      <x:c r="G4287" s="11" t="str">
        <x:v>Mobile acute-care group</x:v>
      </x:c>
      <x:c r="H4287" s="11" t="str">
        <x:v>BLK-08</x:v>
      </x:c>
      <x:c r="I4287" s="19" t="n">
        <x:v>48</x:v>
      </x:c>
      <x:c r="J4287" s="21" t="n">
        <x:v>6</x:v>
      </x:c>
      <x:c r="K4287" s="18" t="n">
        <x:f>'05 Cargo Register'!K255</x:f>
        <x:v>367.50000000000006</x:v>
      </x:c>
      <x:c r="L4287" s="18" t="n">
        <x:f>'05 Cargo Register'!N255</x:f>
        <x:v>58</x:v>
      </x:c>
      <x:c r="M4287" s="18" t="n">
        <x:f>'05 Cargo Register'!O255</x:f>
        <x:v>2958</x:v>
      </x:c>
      <x:c r="N4287" s="18" t="n">
        <x:f>J4287*K4287</x:f>
        <x:v>2205.0000000000005</x:v>
      </x:c>
      <x:c r="O4287" s="18" t="n">
        <x:f>J4287*L4287</x:f>
        <x:v>348</x:v>
      </x:c>
      <x:c r="P4287" s="18" t="n">
        <x:f>J4287*M4287</x:f>
        <x:v>17748</x:v>
      </x:c>
      <x:c r="Q4287" s="22" t="n">
        <x:f>'01 Controls'!$E$31*'02 Cargo Classes'!$M$14</x:f>
        <x:v>0.15</x:v>
      </x:c>
      <x:c r="R4287" s="22" t="n">
        <x:f>'01 Controls'!$F$31*'02 Cargo Classes'!$N$14</x:f>
        <x:v>0.6000000000000001</x:v>
      </x:c>
      <x:c r="S4287" s="22" t="n">
        <x:f>'01 Controls'!$G$31*'02 Cargo Classes'!$O$14</x:f>
        <x:v>0</x:v>
      </x:c>
      <x:c r="T4287" s="22" t="n">
        <x:f>'01 Controls'!$H$31*'02 Cargo Classes'!$P$14</x:f>
        <x:v>0.05</x:v>
      </x:c>
      <x:c r="U4287" s="22" t="n">
        <x:f>SUM(Q4287:T4287)</x:f>
        <x:v>0.8000000000000002</x:v>
      </x:c>
      <x:c r="V4287" s="18" t="n">
        <x:f>IF(U4287=0,0,N4287*Q4287/U4287)</x:f>
        <x:v>413.4375</x:v>
      </x:c>
      <x:c r="W4287" s="18" t="n">
        <x:f>IF(U4287=0,0,P4287*Q4287/U4287)</x:f>
        <x:v>3327.749999999999</x:v>
      </x:c>
      <x:c r="X4287" s="18" t="n">
        <x:f>MAX(V4287,W4287*'01 Controls'!$E$12)</x:f>
        <x:v>831.9374999999998</x:v>
      </x:c>
      <x:c r="Y4287" s="18" t="n">
        <x:f>IF(U4287=0,0,N4287*R4287/U4287)</x:f>
        <x:v>1653.7500000000002</x:v>
      </x:c>
      <x:c r="Z4287" s="18" t="n">
        <x:f>IF(U4287=0,0,P4287*R4287/U4287)</x:f>
        <x:v>13310.999999999998</x:v>
      </x:c>
      <x:c r="AA4287" s="18" t="n">
        <x:f>MAX(Y4287,Z4287*'01 Controls'!$E$13)</x:f>
        <x:v>1996.6499999999996</x:v>
      </x:c>
      <x:c r="AB4287" s="18" t="n">
        <x:f>IF(U4287=0,0,N4287*S4287/U4287)</x:f>
        <x:v>0</x:v>
      </x:c>
      <x:c r="AC4287" s="18" t="n">
        <x:f>IF(U4287=0,0,P4287*S4287/U4287)</x:f>
        <x:v>0</x:v>
      </x:c>
      <x:c r="AD4287" s="18" t="n">
        <x:f>MAX(AB4287,AC4287*'01 Controls'!$E$14)</x:f>
        <x:v>0</x:v>
      </x:c>
      <x:c r="AE4287" s="18" t="n">
        <x:f>IF(U4287=0,0,N4287*T4287/U4287)</x:f>
        <x:v>137.8125</x:v>
      </x:c>
      <x:c r="AF4287" s="18" t="n">
        <x:f>IF(U4287=0,0,P4287*T4287/U4287)</x:f>
        <x:v>1109.25</x:v>
      </x:c>
      <x:c r="AG4287" s="18" t="n">
        <x:f>MAX(AE4287,AF4287*'01 Controls'!$E$15)</x:f>
        <x:v>199.665</x:v>
      </x:c>
      <x:c r="AH4287" s="18" t="n">
        <x:f>SUM(V4287,Y4287,AB4287,AE4287)</x:f>
        <x:v>2205</x:v>
      </x:c>
      <x:c r="AI4287" s="18" t="n">
        <x:f>N4287-AH4287</x:f>
        <x:v>4.547473508864641e-13</x:v>
      </x:c>
      <x:c r="AJ4287" s="18" t="n">
        <x:f>V4287*INDEX('07 Mode Capacity'!$P$6:$P$17,MATCH("AIR-"&amp;I4287,'07 Mode Capacity'!$C$6:$C$17,0))</x:f>
        <x:v>115.90127372397943</x:v>
      </x:c>
      <x:c r="AK4287" s="18" t="n">
        <x:f>Y4287*INDEX('07 Mode Capacity'!$P$6:$P$17,MATCH("OCEAN-"&amp;I4287,'07 Mode Capacity'!$C$6:$C$17,0))</x:f>
        <x:v>144.92849830276612</x:v>
      </x:c>
      <x:c r="AL4287" s="18" t="n">
        <x:f>AB4287*INDEX('07 Mode Capacity'!$P$6:$P$17,MATCH("LAND-"&amp;I4287,'07 Mode Capacity'!$C$6:$C$17,0))</x:f>
        <x:v>0</x:v>
      </x:c>
      <x:c r="AM4287" s="18" t="n">
        <x:f>AE4287*INDEX('07 Mode Capacity'!$P$6:$P$17,MATCH("INLAND-"&amp;I4287,'07 Mode Capacity'!$C$6:$C$17,0))</x:f>
        <x:v>86.99198635786796</x:v>
      </x:c>
      <x:c r="AN4287" s="18" t="n">
        <x:f>SUM(AJ4287:AM4287)</x:f>
        <x:v>347.82175838461353</x:v>
      </x:c>
      <x:c r="AO4287" s="17" t="n">
        <x:f>IF(N4287=0,1,AN4287/N4287)</x:f>
        <x:v>0.1577422940519789</x:v>
      </x:c>
      <x:c r="AP4287" s="11" t="str">
        <x:f>IF(AO4287&gt;='01 Controls'!$E$16,"PASS","FAIL")</x:f>
        <x:v>FAIL</x:v>
      </x:c>
      <x:c r="AQ4287" s="11" t="str">
        <x:v>UNQUANTIFIED</x:v>
      </x:c>
      <x:c r="AR4287" s="11" t="str">
        <x:v>Position-class planning record; serial item and receiver open</x:v>
      </x:c>
      <x:c r="AS4287" s="26"/>
      <x:c r="AT4287" s="26"/>
    </x:row>
    <x:row r="4288">
      <x:c r="C4288" s="11" t="str">
        <x:v>G2-H-PHC-APL-45</x:v>
      </x:c>
      <x:c r="D4288" s="11" t="str">
        <x:v>G2</x:v>
      </x:c>
      <x:c r="E4288" s="11" t="str">
        <x:v>Regional flood and displacement</x:v>
      </x:c>
      <x:c r="F4288" s="11" t="str">
        <x:v>H-PHC</x:v>
      </x:c>
      <x:c r="G4288" s="11" t="str">
        <x:v>Public-health control group</x:v>
      </x:c>
      <x:c r="H4288" s="11" t="str">
        <x:v>APL-45</x:v>
      </x:c>
      <x:c r="I4288" s="19" t="n">
        <x:v>24</x:v>
      </x:c>
      <x:c r="J4288" s="21" t="n">
        <x:v>6</x:v>
      </x:c>
      <x:c r="K4288" s="18" t="n">
        <x:f>'05 Cargo Register'!K256</x:f>
        <x:v>472.5</x:v>
      </x:c>
      <x:c r="L4288" s="18" t="n">
        <x:f>'05 Cargo Register'!N256</x:f>
        <x:v>124</x:v>
      </x:c>
      <x:c r="M4288" s="18" t="n">
        <x:f>'05 Cargo Register'!O256</x:f>
        <x:v>930</x:v>
      </x:c>
      <x:c r="N4288" s="18" t="n">
        <x:f>J4288*K4288</x:f>
        <x:v>2835</x:v>
      </x:c>
      <x:c r="O4288" s="18" t="n">
        <x:f>J4288*L4288</x:f>
        <x:v>744</x:v>
      </x:c>
      <x:c r="P4288" s="18" t="n">
        <x:f>J4288*M4288</x:f>
        <x:v>5580</x:v>
      </x:c>
      <x:c r="Q4288" s="22" t="n">
        <x:f>'01 Controls'!$E$31*'02 Cargo Classes'!$M$6</x:f>
        <x:v>0.44999999999999996</x:v>
      </x:c>
      <x:c r="R4288" s="22" t="n">
        <x:f>'01 Controls'!$F$31*'02 Cargo Classes'!$N$6</x:f>
        <x:v>0.30000000000000004</x:v>
      </x:c>
      <x:c r="S4288" s="22" t="n">
        <x:f>'01 Controls'!$G$31*'02 Cargo Classes'!$O$6</x:f>
        <x:v>0</x:v>
      </x:c>
      <x:c r="T4288" s="22" t="n">
        <x:f>'01 Controls'!$H$31*'02 Cargo Classes'!$P$6</x:f>
        <x:v>0.03</x:v>
      </x:c>
      <x:c r="U4288" s="22" t="n">
        <x:f>SUM(Q4288:T4288)</x:f>
        <x:v>0.78</x:v>
      </x:c>
      <x:c r="V4288" s="18" t="n">
        <x:f>IF(U4288=0,0,N4288*Q4288/U4288)</x:f>
        <x:v>1635.5769230769226</x:v>
      </x:c>
      <x:c r="W4288" s="18" t="n">
        <x:f>IF(U4288=0,0,P4288*Q4288/U4288)</x:f>
        <x:v>3219.2307692307686</x:v>
      </x:c>
      <x:c r="X4288" s="18" t="n">
        <x:f>MAX(V4288,W4288*'01 Controls'!$E$12)</x:f>
        <x:v>1635.5769230769226</x:v>
      </x:c>
      <x:c r="Y4288" s="18" t="n">
        <x:f>IF(U4288=0,0,N4288*R4288/U4288)</x:f>
        <x:v>1090.3846153846155</x:v>
      </x:c>
      <x:c r="Z4288" s="18" t="n">
        <x:f>IF(U4288=0,0,P4288*R4288/U4288)</x:f>
        <x:v>2146.153846153846</x:v>
      </x:c>
      <x:c r="AA4288" s="18" t="n">
        <x:f>MAX(Y4288,Z4288*'01 Controls'!$E$13)</x:f>
        <x:v>1090.3846153846155</x:v>
      </x:c>
      <x:c r="AB4288" s="18" t="n">
        <x:f>IF(U4288=0,0,N4288*S4288/U4288)</x:f>
        <x:v>0</x:v>
      </x:c>
      <x:c r="AC4288" s="18" t="n">
        <x:f>IF(U4288=0,0,P4288*S4288/U4288)</x:f>
        <x:v>0</x:v>
      </x:c>
      <x:c r="AD4288" s="18" t="n">
        <x:f>MAX(AB4288,AC4288*'01 Controls'!$E$14)</x:f>
        <x:v>0</x:v>
      </x:c>
      <x:c r="AE4288" s="18" t="n">
        <x:f>IF(U4288=0,0,N4288*T4288/U4288)</x:f>
        <x:v>109.03846153846153</x:v>
      </x:c>
      <x:c r="AF4288" s="18" t="n">
        <x:f>IF(U4288=0,0,P4288*T4288/U4288)</x:f>
        <x:v>214.6153846153846</x:v>
      </x:c>
      <x:c r="AG4288" s="18" t="n">
        <x:f>MAX(AE4288,AF4288*'01 Controls'!$E$15)</x:f>
        <x:v>109.03846153846153</x:v>
      </x:c>
      <x:c r="AH4288" s="18" t="n">
        <x:f>SUM(V4288,Y4288,AB4288,AE4288)</x:f>
        <x:v>2834.9999999999995</x:v>
      </x:c>
      <x:c r="AI4288" s="18" t="n">
        <x:f>N4288-AH4288</x:f>
        <x:v>4.547473508864641e-13</x:v>
      </x:c>
      <x:c r="AJ4288" s="18" t="n">
        <x:f>V4288*INDEX('07 Mode Capacity'!$P$6:$P$17,MATCH("AIR-"&amp;I4288,'07 Mode Capacity'!$C$6:$C$17,0))</x:f>
        <x:v>331.8815667249201</x:v>
      </x:c>
      <x:c r="AK4288" s="18" t="n">
        <x:f>Y4288*INDEX('07 Mode Capacity'!$P$6:$P$17,MATCH("OCEAN-"&amp;I4288,'07 Mode Capacity'!$C$6:$C$17,0))</x:f>
        <x:v>163.65479005573573</x:v>
      </x:c>
      <x:c r="AL4288" s="18" t="n">
        <x:f>AB4288*INDEX('07 Mode Capacity'!$P$6:$P$17,MATCH("LAND-"&amp;I4288,'07 Mode Capacity'!$C$6:$C$17,0))</x:f>
        <x:v>0</x:v>
      </x:c>
      <x:c r="AM4288" s="18" t="n">
        <x:f>AE4288*INDEX('07 Mode Capacity'!$P$6:$P$17,MATCH("INLAND-"&amp;I4288,'07 Mode Capacity'!$C$6:$C$17,0))</x:f>
        <x:v>109.03846153846153</x:v>
      </x:c>
      <x:c r="AN4288" s="18" t="n">
        <x:f>SUM(AJ4288:AM4288)</x:f>
        <x:v>604.5748183191174</x:v>
      </x:c>
      <x:c r="AO4288" s="17" t="n">
        <x:f>IF(N4288=0,1,AN4288/N4288)</x:f>
        <x:v>0.21325390416900086</x:v>
      </x:c>
      <x:c r="AP4288" s="11" t="str">
        <x:f>IF(AO4288&gt;='01 Controls'!$E$16,"PASS","FAIL")</x:f>
        <x:v>FAIL</x:v>
      </x:c>
      <x:c r="AQ4288" s="11" t="str">
        <x:v>UNQUANTIFIED</x:v>
      </x:c>
      <x:c r="AR4288" s="11" t="str">
        <x:v>Position-class planning record; serial item and receiver open</x:v>
      </x:c>
      <x:c r="AS4288" s="26"/>
      <x:c r="AT4288" s="26"/>
    </x:row>
    <x:row r="4289">
      <x:c r="C4289" s="11" t="str">
        <x:v>G2-H-PHC-ISO-18</x:v>
      </x:c>
      <x:c r="D4289" s="11" t="str">
        <x:v>G2</x:v>
      </x:c>
      <x:c r="E4289" s="11" t="str">
        <x:v>Regional flood and displacement</x:v>
      </x:c>
      <x:c r="F4289" s="11" t="str">
        <x:v>H-PHC</x:v>
      </x:c>
      <x:c r="G4289" s="11" t="str">
        <x:v>Public-health control group</x:v>
      </x:c>
      <x:c r="H4289" s="11" t="str">
        <x:v>ISO-18</x:v>
      </x:c>
      <x:c r="I4289" s="19" t="n">
        <x:v>48</x:v>
      </x:c>
      <x:c r="J4289" s="21" t="n">
        <x:v>6</x:v>
      </x:c>
      <x:c r="K4289" s="18" t="n">
        <x:f>'05 Cargo Register'!K257</x:f>
        <x:v>551.25</x:v>
      </x:c>
      <x:c r="L4289" s="18" t="n">
        <x:f>'05 Cargo Register'!N257</x:f>
        <x:v>37</x:v>
      </x:c>
      <x:c r="M4289" s="18" t="n">
        <x:f>'05 Cargo Register'!O257</x:f>
        <x:v>976.8000000000001</x:v>
      </x:c>
      <x:c r="N4289" s="18" t="n">
        <x:f>J4289*K4289</x:f>
        <x:v>3307.5</x:v>
      </x:c>
      <x:c r="O4289" s="18" t="n">
        <x:f>J4289*L4289</x:f>
        <x:v>222</x:v>
      </x:c>
      <x:c r="P4289" s="18" t="n">
        <x:f>J4289*M4289</x:f>
        <x:v>5860.8</x:v>
      </x:c>
      <x:c r="Q4289" s="22" t="n">
        <x:f>'01 Controls'!$E$31*'02 Cargo Classes'!$M$7</x:f>
        <x:v>0.03</x:v>
      </x:c>
      <x:c r="R4289" s="22" t="n">
        <x:f>'01 Controls'!$F$31*'02 Cargo Classes'!$N$7</x:f>
        <x:v>0.75</x:v>
      </x:c>
      <x:c r="S4289" s="22" t="n">
        <x:f>'01 Controls'!$G$31*'02 Cargo Classes'!$O$7</x:f>
        <x:v>0</x:v>
      </x:c>
      <x:c r="T4289" s="22" t="n">
        <x:f>'01 Controls'!$H$31*'02 Cargo Classes'!$P$7</x:f>
        <x:v>0.08000000000000002</x:v>
      </x:c>
      <x:c r="U4289" s="22" t="n">
        <x:f>SUM(Q4289:T4289)</x:f>
        <x:v>0.8600000000000001</x:v>
      </x:c>
      <x:c r="V4289" s="18" t="n">
        <x:f>IF(U4289=0,0,N4289*Q4289/U4289)</x:f>
        <x:v>115.37790697674417</x:v>
      </x:c>
      <x:c r="W4289" s="18" t="n">
        <x:f>IF(U4289=0,0,P4289*Q4289/U4289)</x:f>
        <x:v>204.44651162790697</x:v>
      </x:c>
      <x:c r="X4289" s="18" t="n">
        <x:f>MAX(V4289,W4289*'01 Controls'!$E$12)</x:f>
        <x:v>115.37790697674417</x:v>
      </x:c>
      <x:c r="Y4289" s="18" t="n">
        <x:f>IF(U4289=0,0,N4289*R4289/U4289)</x:f>
        <x:v>2884.4476744186045</x:v>
      </x:c>
      <x:c r="Z4289" s="18" t="n">
        <x:f>IF(U4289=0,0,P4289*R4289/U4289)</x:f>
        <x:v>5111.162790697675</x:v>
      </x:c>
      <x:c r="AA4289" s="18" t="n">
        <x:f>MAX(Y4289,Z4289*'01 Controls'!$E$13)</x:f>
        <x:v>2884.4476744186045</x:v>
      </x:c>
      <x:c r="AB4289" s="18" t="n">
        <x:f>IF(U4289=0,0,N4289*S4289/U4289)</x:f>
        <x:v>0</x:v>
      </x:c>
      <x:c r="AC4289" s="18" t="n">
        <x:f>IF(U4289=0,0,P4289*S4289/U4289)</x:f>
        <x:v>0</x:v>
      </x:c>
      <x:c r="AD4289" s="18" t="n">
        <x:f>MAX(AB4289,AC4289*'01 Controls'!$E$14)</x:f>
        <x:v>0</x:v>
      </x:c>
      <x:c r="AE4289" s="18" t="n">
        <x:f>IF(U4289=0,0,N4289*T4289/U4289)</x:f>
        <x:v>307.67441860465124</x:v>
      </x:c>
      <x:c r="AF4289" s="18" t="n">
        <x:f>IF(U4289=0,0,P4289*T4289/U4289)</x:f>
        <x:v>545.1906976744186</x:v>
      </x:c>
      <x:c r="AG4289" s="18" t="n">
        <x:f>MAX(AE4289,AF4289*'01 Controls'!$E$15)</x:f>
        <x:v>307.67441860465124</x:v>
      </x:c>
      <x:c r="AH4289" s="18" t="n">
        <x:f>SUM(V4289,Y4289,AB4289,AE4289)</x:f>
        <x:v>3307.5</x:v>
      </x:c>
      <x:c r="AI4289" s="18" t="n">
        <x:f>N4289-AH4289</x:f>
        <x:v>0</x:v>
      </x:c>
      <x:c r="AJ4289" s="18" t="n">
        <x:f>V4289*INDEX('07 Mode Capacity'!$P$6:$P$17,MATCH("AIR-"&amp;I4289,'07 Mode Capacity'!$C$6:$C$17,0))</x:f>
        <x:v>32.34454150436635</x:v>
      </x:c>
      <x:c r="AK4289" s="18" t="n">
        <x:f>Y4289*INDEX('07 Mode Capacity'!$P$6:$P$17,MATCH("OCEAN-"&amp;I4289,'07 Mode Capacity'!$C$6:$C$17,0))</x:f>
        <x:v>252.78226448156875</x:v>
      </x:c>
      <x:c r="AL4289" s="18" t="n">
        <x:f>AB4289*INDEX('07 Mode Capacity'!$P$6:$P$17,MATCH("LAND-"&amp;I4289,'07 Mode Capacity'!$C$6:$C$17,0))</x:f>
        <x:v>0</x:v>
      </x:c>
      <x:c r="AM4289" s="18" t="n">
        <x:f>AE4289*INDEX('07 Mode Capacity'!$P$6:$P$17,MATCH("INLAND-"&amp;I4289,'07 Mode Capacity'!$C$6:$C$17,0))</x:f>
        <x:v>194.21466721756573</x:v>
      </x:c>
      <x:c r="AN4289" s="18" t="n">
        <x:f>SUM(AJ4289:AM4289)</x:f>
        <x:v>479.34147320350087</x:v>
      </x:c>
      <x:c r="AO4289" s="17" t="n">
        <x:f>IF(N4289=0,1,AN4289/N4289)</x:f>
        <x:v>0.14492561548102822</x:v>
      </x:c>
      <x:c r="AP4289" s="11" t="str">
        <x:f>IF(AO4289&gt;='01 Controls'!$E$16,"PASS","FAIL")</x:f>
        <x:v>FAIL</x:v>
      </x:c>
      <x:c r="AQ4289" s="11" t="str">
        <x:v>UNQUANTIFIED</x:v>
      </x:c>
      <x:c r="AR4289" s="11" t="str">
        <x:v>Position-class planning record; serial item and receiver open</x:v>
      </x:c>
      <x:c r="AS4289" s="26"/>
      <x:c r="AT4289" s="26"/>
    </x:row>
    <x:row r="4290">
      <x:c r="C4290" s="11" t="str">
        <x:v>G2-H-PHC-COL-12</x:v>
      </x:c>
      <x:c r="D4290" s="11" t="str">
        <x:v>G2</x:v>
      </x:c>
      <x:c r="E4290" s="11" t="str">
        <x:v>Regional flood and displacement</x:v>
      </x:c>
      <x:c r="F4290" s="11" t="str">
        <x:v>H-PHC</x:v>
      </x:c>
      <x:c r="G4290" s="11" t="str">
        <x:v>Public-health control group</x:v>
      </x:c>
      <x:c r="H4290" s="11" t="str">
        <x:v>COL-12</x:v>
      </x:c>
      <x:c r="I4290" s="19" t="n">
        <x:v>24</x:v>
      </x:c>
      <x:c r="J4290" s="21" t="n">
        <x:v>6</x:v>
      </x:c>
      <x:c r="K4290" s="18" t="n">
        <x:f>'05 Cargo Register'!K258</x:f>
        <x:v>472.5</x:v>
      </x:c>
      <x:c r="L4290" s="18" t="n">
        <x:f>'05 Cargo Register'!N258</x:f>
        <x:v>50</x:v>
      </x:c>
      <x:c r="M4290" s="18" t="n">
        <x:f>'05 Cargo Register'!O258</x:f>
        <x:v>1320</x:v>
      </x:c>
      <x:c r="N4290" s="18" t="n">
        <x:f>J4290*K4290</x:f>
        <x:v>2835</x:v>
      </x:c>
      <x:c r="O4290" s="18" t="n">
        <x:f>J4290*L4290</x:f>
        <x:v>300</x:v>
      </x:c>
      <x:c r="P4290" s="18" t="n">
        <x:f>J4290*M4290</x:f>
        <x:v>7920</x:v>
      </x:c>
      <x:c r="Q4290" s="22" t="n">
        <x:f>'01 Controls'!$E$31*'02 Cargo Classes'!$M$8</x:f>
        <x:v>0.3</x:v>
      </x:c>
      <x:c r="R4290" s="22" t="n">
        <x:f>'01 Controls'!$F$31*'02 Cargo Classes'!$N$8</x:f>
        <x:v>0.5249999999999999</x:v>
      </x:c>
      <x:c r="S4290" s="22" t="n">
        <x:f>'01 Controls'!$G$31*'02 Cargo Classes'!$O$8</x:f>
        <x:v>0</x:v>
      </x:c>
      <x:c r="T4290" s="22" t="n">
        <x:f>'01 Controls'!$H$31*'02 Cargo Classes'!$P$8</x:f>
        <x:v>0.020000000000000004</x:v>
      </x:c>
      <x:c r="U4290" s="22" t="n">
        <x:f>SUM(Q4290:T4290)</x:f>
        <x:v>0.845</x:v>
      </x:c>
      <x:c r="V4290" s="18" t="n">
        <x:f>IF(U4290=0,0,N4290*Q4290/U4290)</x:f>
        <x:v>1006.508875739645</x:v>
      </x:c>
      <x:c r="W4290" s="18" t="n">
        <x:f>IF(U4290=0,0,P4290*Q4290/U4290)</x:f>
        <x:v>2811.8343195266275</x:v>
      </x:c>
      <x:c r="X4290" s="18" t="n">
        <x:f>MAX(V4290,W4290*'01 Controls'!$E$12)</x:f>
        <x:v>1006.508875739645</x:v>
      </x:c>
      <x:c r="Y4290" s="18" t="n">
        <x:f>IF(U4290=0,0,N4290*R4290/U4290)</x:f>
        <x:v>1761.3905325443784</x:v>
      </x:c>
      <x:c r="Z4290" s="18" t="n">
        <x:f>IF(U4290=0,0,P4290*R4290/U4290)</x:f>
        <x:v>4920.710059171597</x:v>
      </x:c>
      <x:c r="AA4290" s="18" t="n">
        <x:f>MAX(Y4290,Z4290*'01 Controls'!$E$13)</x:f>
        <x:v>1761.3905325443784</x:v>
      </x:c>
      <x:c r="AB4290" s="18" t="n">
        <x:f>IF(U4290=0,0,N4290*S4290/U4290)</x:f>
        <x:v>0</x:v>
      </x:c>
      <x:c r="AC4290" s="18" t="n">
        <x:f>IF(U4290=0,0,P4290*S4290/U4290)</x:f>
        <x:v>0</x:v>
      </x:c>
      <x:c r="AD4290" s="18" t="n">
        <x:f>MAX(AB4290,AC4290*'01 Controls'!$E$14)</x:f>
        <x:v>0</x:v>
      </x:c>
      <x:c r="AE4290" s="18" t="n">
        <x:f>IF(U4290=0,0,N4290*T4290/U4290)</x:f>
        <x:v>67.10059171597635</x:v>
      </x:c>
      <x:c r="AF4290" s="18" t="n">
        <x:f>IF(U4290=0,0,P4290*T4290/U4290)</x:f>
        <x:v>187.45562130177518</x:v>
      </x:c>
      <x:c r="AG4290" s="18" t="n">
        <x:f>MAX(AE4290,AF4290*'01 Controls'!$E$15)</x:f>
        <x:v>67.10059171597635</x:v>
      </x:c>
      <x:c r="AH4290" s="18" t="n">
        <x:f>SUM(V4290,Y4290,AB4290,AE4290)</x:f>
        <x:v>2835</x:v>
      </x:c>
      <x:c r="AI4290" s="18" t="n">
        <x:f>N4290-AH4290</x:f>
        <x:v>0</x:v>
      </x:c>
      <x:c r="AJ4290" s="18" t="n">
        <x:f>V4290*INDEX('07 Mode Capacity'!$P$6:$P$17,MATCH("AIR-"&amp;I4290,'07 Mode Capacity'!$C$6:$C$17,0))</x:f>
        <x:v>204.2348102922586</x:v>
      </x:c>
      <x:c r="AK4290" s="18" t="n">
        <x:f>Y4290*INDEX('07 Mode Capacity'!$P$6:$P$17,MATCH("OCEAN-"&amp;I4290,'07 Mode Capacity'!$C$6:$C$17,0))</x:f>
        <x:v>264.3654300900346</x:v>
      </x:c>
      <x:c r="AL4290" s="18" t="n">
        <x:f>AB4290*INDEX('07 Mode Capacity'!$P$6:$P$17,MATCH("LAND-"&amp;I4290,'07 Mode Capacity'!$C$6:$C$17,0))</x:f>
        <x:v>0</x:v>
      </x:c>
      <x:c r="AM4290" s="18" t="n">
        <x:f>AE4290*INDEX('07 Mode Capacity'!$P$6:$P$17,MATCH("INLAND-"&amp;I4290,'07 Mode Capacity'!$C$6:$C$17,0))</x:f>
        <x:v>67.10059171597635</x:v>
      </x:c>
      <x:c r="AN4290" s="18" t="n">
        <x:f>SUM(AJ4290:AM4290)</x:f>
        <x:v>535.7008320982695</x:v>
      </x:c>
      <x:c r="AO4290" s="17" t="n">
        <x:f>IF(N4290=0,1,AN4290/N4290)</x:f>
        <x:v>0.18895972913519207</x:v>
      </x:c>
      <x:c r="AP4290" s="11" t="str">
        <x:f>IF(AO4290&gt;='01 Controls'!$E$16,"PASS","FAIL")</x:f>
        <x:v>FAIL</x:v>
      </x:c>
      <x:c r="AQ4290" s="11" t="str">
        <x:v>UNQUANTIFIED</x:v>
      </x:c>
      <x:c r="AR4290" s="11" t="str">
        <x:v>Position-class planning record; serial item and receiver open</x:v>
      </x:c>
      <x:c r="AS4290" s="26"/>
      <x:c r="AT4290" s="26"/>
    </x:row>
    <x:row r="4291">
      <x:c r="C4291" s="11" t="str">
        <x:v>G2-H-PHC-BAT-22</x:v>
      </x:c>
      <x:c r="D4291" s="11" t="str">
        <x:v>G2</x:v>
      </x:c>
      <x:c r="E4291" s="11" t="str">
        <x:v>Regional flood and displacement</x:v>
      </x:c>
      <x:c r="F4291" s="11" t="str">
        <x:v>H-PHC</x:v>
      </x:c>
      <x:c r="G4291" s="11" t="str">
        <x:v>Public-health control group</x:v>
      </x:c>
      <x:c r="H4291" s="11" t="str">
        <x:v>BAT-22</x:v>
      </x:c>
      <x:c r="I4291" s="19" t="n">
        <x:v>48</x:v>
      </x:c>
      <x:c r="J4291" s="21" t="n">
        <x:v>6</x:v>
      </x:c>
      <x:c r="K4291" s="18" t="n">
        <x:f>'05 Cargo Register'!K259</x:f>
        <x:v>210</x:v>
      </x:c>
      <x:c r="L4291" s="18" t="n">
        <x:f>'05 Cargo Register'!N259</x:f>
        <x:v>12</x:v>
      </x:c>
      <x:c r="M4291" s="18" t="n">
        <x:f>'05 Cargo Register'!O259</x:f>
        <x:v>316.8</x:v>
      </x:c>
      <x:c r="N4291" s="18" t="n">
        <x:f>J4291*K4291</x:f>
        <x:v>1260</x:v>
      </x:c>
      <x:c r="O4291" s="18" t="n">
        <x:f>J4291*L4291</x:f>
        <x:v>72</x:v>
      </x:c>
      <x:c r="P4291" s="18" t="n">
        <x:f>J4291*M4291</x:f>
        <x:v>1900.8000000000002</x:v>
      </x:c>
      <x:c r="Q4291" s="22" t="n">
        <x:f>'01 Controls'!$E$31*'02 Cargo Classes'!$M$9</x:f>
        <x:v>0</x:v>
      </x:c>
      <x:c r="R4291" s="22" t="n">
        <x:f>'01 Controls'!$F$31*'02 Cargo Classes'!$N$9</x:f>
        <x:v>0.75</x:v>
      </x:c>
      <x:c r="S4291" s="22" t="n">
        <x:f>'01 Controls'!$G$31*'02 Cargo Classes'!$O$9</x:f>
        <x:v>0</x:v>
      </x:c>
      <x:c r="T4291" s="22" t="n">
        <x:f>'01 Controls'!$H$31*'02 Cargo Classes'!$P$9</x:f>
        <x:v>0.05</x:v>
      </x:c>
      <x:c r="U4291" s="22" t="n">
        <x:f>SUM(Q4291:T4291)</x:f>
        <x:v>0.8</x:v>
      </x:c>
      <x:c r="V4291" s="18" t="n">
        <x:f>IF(U4291=0,0,N4291*Q4291/U4291)</x:f>
        <x:v>0</x:v>
      </x:c>
      <x:c r="W4291" s="18" t="n">
        <x:f>IF(U4291=0,0,P4291*Q4291/U4291)</x:f>
        <x:v>0</x:v>
      </x:c>
      <x:c r="X4291" s="18" t="n">
        <x:f>MAX(V4291,W4291*'01 Controls'!$E$12)</x:f>
        <x:v>0</x:v>
      </x:c>
      <x:c r="Y4291" s="18" t="n">
        <x:f>IF(U4291=0,0,N4291*R4291/U4291)</x:f>
        <x:v>1181.25</x:v>
      </x:c>
      <x:c r="Z4291" s="18" t="n">
        <x:f>IF(U4291=0,0,P4291*R4291/U4291)</x:f>
        <x:v>1782</x:v>
      </x:c>
      <x:c r="AA4291" s="18" t="n">
        <x:f>MAX(Y4291,Z4291*'01 Controls'!$E$13)</x:f>
        <x:v>1181.25</x:v>
      </x:c>
      <x:c r="AB4291" s="18" t="n">
        <x:f>IF(U4291=0,0,N4291*S4291/U4291)</x:f>
        <x:v>0</x:v>
      </x:c>
      <x:c r="AC4291" s="18" t="n">
        <x:f>IF(U4291=0,0,P4291*S4291/U4291)</x:f>
        <x:v>0</x:v>
      </x:c>
      <x:c r="AD4291" s="18" t="n">
        <x:f>MAX(AB4291,AC4291*'01 Controls'!$E$14)</x:f>
        <x:v>0</x:v>
      </x:c>
      <x:c r="AE4291" s="18" t="n">
        <x:f>IF(U4291=0,0,N4291*T4291/U4291)</x:f>
        <x:v>78.75</x:v>
      </x:c>
      <x:c r="AF4291" s="18" t="n">
        <x:f>IF(U4291=0,0,P4291*T4291/U4291)</x:f>
        <x:v>118.80000000000003</x:v>
      </x:c>
      <x:c r="AG4291" s="18" t="n">
        <x:f>MAX(AE4291,AF4291*'01 Controls'!$E$15)</x:f>
        <x:v>78.75</x:v>
      </x:c>
      <x:c r="AH4291" s="18" t="n">
        <x:f>SUM(V4291,Y4291,AB4291,AE4291)</x:f>
        <x:v>1260</x:v>
      </x:c>
      <x:c r="AI4291" s="18" t="n">
        <x:f>N4291-AH4291</x:f>
        <x:v>0</x:v>
      </x:c>
      <x:c r="AJ4291" s="18" t="n">
        <x:f>V4291*INDEX('07 Mode Capacity'!$P$6:$P$17,MATCH("AIR-"&amp;I4291,'07 Mode Capacity'!$C$6:$C$17,0))</x:f>
        <x:v>0</x:v>
      </x:c>
      <x:c r="AK4291" s="18" t="n">
        <x:f>Y4291*INDEX('07 Mode Capacity'!$P$6:$P$17,MATCH("OCEAN-"&amp;I4291,'07 Mode Capacity'!$C$6:$C$17,0))</x:f>
        <x:v>103.5203559305472</x:v>
      </x:c>
      <x:c r="AL4291" s="18" t="n">
        <x:f>AB4291*INDEX('07 Mode Capacity'!$P$6:$P$17,MATCH("LAND-"&amp;I4291,'07 Mode Capacity'!$C$6:$C$17,0))</x:f>
        <x:v>0</x:v>
      </x:c>
      <x:c r="AM4291" s="18" t="n">
        <x:f>AE4291*INDEX('07 Mode Capacity'!$P$6:$P$17,MATCH("INLAND-"&amp;I4291,'07 Mode Capacity'!$C$6:$C$17,0))</x:f>
        <x:v>49.709706490210266</x:v>
      </x:c>
      <x:c r="AN4291" s="18" t="n">
        <x:f>SUM(AJ4291:AM4291)</x:f>
        <x:v>153.23006242075746</x:v>
      </x:c>
      <x:c r="AO4291" s="17" t="n">
        <x:f>IF(N4291=0,1,AN4291/N4291)</x:f>
        <x:v>0.12161116065139481</x:v>
      </x:c>
      <x:c r="AP4291" s="11" t="str">
        <x:f>IF(AO4291&gt;='01 Controls'!$E$16,"PASS","FAIL")</x:f>
        <x:v>FAIL</x:v>
      </x:c>
      <x:c r="AQ4291" s="11" t="str">
        <x:v>UNQUANTIFIED</x:v>
      </x:c>
      <x:c r="AR4291" s="11" t="str">
        <x:v>Position-class planning record; serial item and receiver open</x:v>
      </x:c>
      <x:c r="AS4291" s="26"/>
      <x:c r="AT4291" s="26"/>
    </x:row>
    <x:row r="4292">
      <x:c r="C4292" s="11" t="str">
        <x:v>G2-H-PHC-TNK-20</x:v>
      </x:c>
      <x:c r="D4292" s="11" t="str">
        <x:v>G2</x:v>
      </x:c>
      <x:c r="E4292" s="11" t="str">
        <x:v>Regional flood and displacement</x:v>
      </x:c>
      <x:c r="F4292" s="11" t="str">
        <x:v>H-PHC</x:v>
      </x:c>
      <x:c r="G4292" s="11" t="str">
        <x:v>Public-health control group</x:v>
      </x:c>
      <x:c r="H4292" s="11" t="str">
        <x:v>TNK-20</x:v>
      </x:c>
      <x:c r="I4292" s="19" t="n">
        <x:v>48</x:v>
      </x:c>
      <x:c r="J4292" s="21" t="n">
        <x:v>6</x:v>
      </x:c>
      <x:c r="K4292" s="18" t="n">
        <x:f>'05 Cargo Register'!K260</x:f>
        <x:v>157.5</x:v>
      </x:c>
      <x:c r="L4292" s="18" t="n">
        <x:f>'05 Cargo Register'!N260</x:f>
        <x:v>10</x:v>
      </x:c>
      <x:c r="M4292" s="18" t="n">
        <x:f>'05 Cargo Register'!O260</x:f>
        <x:v>212.5</x:v>
      </x:c>
      <x:c r="N4292" s="18" t="n">
        <x:f>J4292*K4292</x:f>
        <x:v>945</x:v>
      </x:c>
      <x:c r="O4292" s="18" t="n">
        <x:f>J4292*L4292</x:f>
        <x:v>60</x:v>
      </x:c>
      <x:c r="P4292" s="18" t="n">
        <x:f>J4292*M4292</x:f>
        <x:v>1275</x:v>
      </x:c>
      <x:c r="Q4292" s="22" t="n">
        <x:f>'01 Controls'!$E$31*'02 Cargo Classes'!$M$10</x:f>
        <x:v>0</x:v>
      </x:c>
      <x:c r="R4292" s="22" t="n">
        <x:f>'01 Controls'!$F$31*'02 Cargo Classes'!$N$10</x:f>
        <x:v>0.8999999999999999</x:v>
      </x:c>
      <x:c r="S4292" s="22" t="n">
        <x:f>'01 Controls'!$G$31*'02 Cargo Classes'!$O$10</x:f>
        <x:v>0</x:v>
      </x:c>
      <x:c r="T4292" s="22" t="n">
        <x:f>'01 Controls'!$H$31*'02 Cargo Classes'!$P$10</x:f>
        <x:v>0.1</x:v>
      </x:c>
      <x:c r="U4292" s="22" t="n">
        <x:f>SUM(Q4292:T4292)</x:f>
        <x:v>0.9999999999999999</x:v>
      </x:c>
      <x:c r="V4292" s="18" t="n">
        <x:f>IF(U4292=0,0,N4292*Q4292/U4292)</x:f>
        <x:v>0</x:v>
      </x:c>
      <x:c r="W4292" s="18" t="n">
        <x:f>IF(U4292=0,0,P4292*Q4292/U4292)</x:f>
        <x:v>0</x:v>
      </x:c>
      <x:c r="X4292" s="18" t="n">
        <x:f>MAX(V4292,W4292*'01 Controls'!$E$12)</x:f>
        <x:v>0</x:v>
      </x:c>
      <x:c r="Y4292" s="18" t="n">
        <x:f>IF(U4292=0,0,N4292*R4292/U4292)</x:f>
        <x:v>850.5</x:v>
      </x:c>
      <x:c r="Z4292" s="18" t="n">
        <x:f>IF(U4292=0,0,P4292*R4292/U4292)</x:f>
        <x:v>1147.5000000000002</x:v>
      </x:c>
      <x:c r="AA4292" s="18" t="n">
        <x:f>MAX(Y4292,Z4292*'01 Controls'!$E$13)</x:f>
        <x:v>850.5</x:v>
      </x:c>
      <x:c r="AB4292" s="18" t="n">
        <x:f>IF(U4292=0,0,N4292*S4292/U4292)</x:f>
        <x:v>0</x:v>
      </x:c>
      <x:c r="AC4292" s="18" t="n">
        <x:f>IF(U4292=0,0,P4292*S4292/U4292)</x:f>
        <x:v>0</x:v>
      </x:c>
      <x:c r="AD4292" s="18" t="n">
        <x:f>MAX(AB4292,AC4292*'01 Controls'!$E$14)</x:f>
        <x:v>0</x:v>
      </x:c>
      <x:c r="AE4292" s="18" t="n">
        <x:f>IF(U4292=0,0,N4292*T4292/U4292)</x:f>
        <x:v>94.50000000000001</x:v>
      </x:c>
      <x:c r="AF4292" s="18" t="n">
        <x:f>IF(U4292=0,0,P4292*T4292/U4292)</x:f>
        <x:v>127.50000000000001</x:v>
      </x:c>
      <x:c r="AG4292" s="18" t="n">
        <x:f>MAX(AE4292,AF4292*'01 Controls'!$E$15)</x:f>
        <x:v>94.50000000000001</x:v>
      </x:c>
      <x:c r="AH4292" s="18" t="n">
        <x:f>SUM(V4292,Y4292,AB4292,AE4292)</x:f>
        <x:v>945</x:v>
      </x:c>
      <x:c r="AI4292" s="18" t="n">
        <x:f>N4292-AH4292</x:f>
        <x:v>0</x:v>
      </x:c>
      <x:c r="AJ4292" s="18" t="n">
        <x:f>V4292*INDEX('07 Mode Capacity'!$P$6:$P$17,MATCH("AIR-"&amp;I4292,'07 Mode Capacity'!$C$6:$C$17,0))</x:f>
        <x:v>0</x:v>
      </x:c>
      <x:c r="AK4292" s="18" t="n">
        <x:f>Y4292*INDEX('07 Mode Capacity'!$P$6:$P$17,MATCH("OCEAN-"&amp;I4292,'07 Mode Capacity'!$C$6:$C$17,0))</x:f>
        <x:v>74.53465626999399</x:v>
      </x:c>
      <x:c r="AL4292" s="18" t="n">
        <x:f>AB4292*INDEX('07 Mode Capacity'!$P$6:$P$17,MATCH("LAND-"&amp;I4292,'07 Mode Capacity'!$C$6:$C$17,0))</x:f>
        <x:v>0</x:v>
      </x:c>
      <x:c r="AM4292" s="18" t="n">
        <x:f>AE4292*INDEX('07 Mode Capacity'!$P$6:$P$17,MATCH("INLAND-"&amp;I4292,'07 Mode Capacity'!$C$6:$C$17,0))</x:f>
        <x:v>59.651647788252326</x:v>
      </x:c>
      <x:c r="AN4292" s="18" t="n">
        <x:f>SUM(AJ4292:AM4292)</x:f>
        <x:v>134.18630405824632</x:v>
      </x:c>
      <x:c r="AO4292" s="17" t="n">
        <x:f>IF(N4292=0,1,AN4292/N4292)</x:f>
        <x:v>0.1419960889505252</x:v>
      </x:c>
      <x:c r="AP4292" s="11" t="str">
        <x:f>IF(AO4292&gt;='01 Controls'!$E$16,"PASS","FAIL")</x:f>
        <x:v>FAIL</x:v>
      </x:c>
      <x:c r="AQ4292" s="11" t="str">
        <x:v>UNQUANTIFIED</x:v>
      </x:c>
      <x:c r="AR4292" s="11" t="str">
        <x:v>Position-class planning record; serial item and receiver open</x:v>
      </x:c>
      <x:c r="AS4292" s="26"/>
      <x:c r="AT4292" s="26"/>
    </x:row>
    <x:row r="4293">
      <x:c r="C4293" s="11" t="str">
        <x:v>G2-H-PHC-FLR-24</x:v>
      </x:c>
      <x:c r="D4293" s="11" t="str">
        <x:v>G2</x:v>
      </x:c>
      <x:c r="E4293" s="11" t="str">
        <x:v>Regional flood and displacement</x:v>
      </x:c>
      <x:c r="F4293" s="11" t="str">
        <x:v>H-PHC</x:v>
      </x:c>
      <x:c r="G4293" s="11" t="str">
        <x:v>Public-health control group</x:v>
      </x:c>
      <x:c r="H4293" s="11" t="str">
        <x:v>FLR-24</x:v>
      </x:c>
      <x:c r="I4293" s="19" t="n">
        <x:v>48</x:v>
      </x:c>
      <x:c r="J4293" s="21" t="n">
        <x:v>6</x:v>
      </x:c>
      <x:c r="K4293" s="18" t="n">
        <x:f>'05 Cargo Register'!K261</x:f>
        <x:v>131.25</x:v>
      </x:c>
      <x:c r="L4293" s="18" t="n">
        <x:f>'05 Cargo Register'!N261</x:f>
        <x:v>7</x:v>
      </x:c>
      <x:c r="M4293" s="18" t="n">
        <x:f>'05 Cargo Register'!O261</x:f>
        <x:v>224</x:v>
      </x:c>
      <x:c r="N4293" s="18" t="n">
        <x:f>J4293*K4293</x:f>
        <x:v>787.5</x:v>
      </x:c>
      <x:c r="O4293" s="18" t="n">
        <x:f>J4293*L4293</x:f>
        <x:v>42</x:v>
      </x:c>
      <x:c r="P4293" s="18" t="n">
        <x:f>J4293*M4293</x:f>
        <x:v>1344</x:v>
      </x:c>
      <x:c r="Q4293" s="22" t="n">
        <x:f>'01 Controls'!$E$31*'02 Cargo Classes'!$M$11</x:f>
        <x:v>0</x:v>
      </x:c>
      <x:c r="R4293" s="22" t="n">
        <x:f>'01 Controls'!$F$31*'02 Cargo Classes'!$N$11</x:f>
        <x:v>0.8999999999999999</x:v>
      </x:c>
      <x:c r="S4293" s="22" t="n">
        <x:f>'01 Controls'!$G$31*'02 Cargo Classes'!$O$11</x:f>
        <x:v>0</x:v>
      </x:c>
      <x:c r="T4293" s="22" t="n">
        <x:f>'01 Controls'!$H$31*'02 Cargo Classes'!$P$11</x:f>
        <x:v>0.08000000000000002</x:v>
      </x:c>
      <x:c r="U4293" s="22" t="n">
        <x:f>SUM(Q4293:T4293)</x:f>
        <x:v>0.98</x:v>
      </x:c>
      <x:c r="V4293" s="18" t="n">
        <x:f>IF(U4293=0,0,N4293*Q4293/U4293)</x:f>
        <x:v>0</x:v>
      </x:c>
      <x:c r="W4293" s="18" t="n">
        <x:f>IF(U4293=0,0,P4293*Q4293/U4293)</x:f>
        <x:v>0</x:v>
      </x:c>
      <x:c r="X4293" s="18" t="n">
        <x:f>MAX(V4293,W4293*'01 Controls'!$E$12)</x:f>
        <x:v>0</x:v>
      </x:c>
      <x:c r="Y4293" s="18" t="n">
        <x:f>IF(U4293=0,0,N4293*R4293/U4293)</x:f>
        <x:v>723.2142857142857</x:v>
      </x:c>
      <x:c r="Z4293" s="18" t="n">
        <x:f>IF(U4293=0,0,P4293*R4293/U4293)</x:f>
        <x:v>1234.2857142857142</x:v>
      </x:c>
      <x:c r="AA4293" s="18" t="n">
        <x:f>MAX(Y4293,Z4293*'01 Controls'!$E$13)</x:f>
        <x:v>723.2142857142857</x:v>
      </x:c>
      <x:c r="AB4293" s="18" t="n">
        <x:f>IF(U4293=0,0,N4293*S4293/U4293)</x:f>
        <x:v>0</x:v>
      </x:c>
      <x:c r="AC4293" s="18" t="n">
        <x:f>IF(U4293=0,0,P4293*S4293/U4293)</x:f>
        <x:v>0</x:v>
      </x:c>
      <x:c r="AD4293" s="18" t="n">
        <x:f>MAX(AB4293,AC4293*'01 Controls'!$E$14)</x:f>
        <x:v>0</x:v>
      </x:c>
      <x:c r="AE4293" s="18" t="n">
        <x:f>IF(U4293=0,0,N4293*T4293/U4293)</x:f>
        <x:v>64.2857142857143</x:v>
      </x:c>
      <x:c r="AF4293" s="18" t="n">
        <x:f>IF(U4293=0,0,P4293*T4293/U4293)</x:f>
        <x:v>109.71428571428574</x:v>
      </x:c>
      <x:c r="AG4293" s="18" t="n">
        <x:f>MAX(AE4293,AF4293*'01 Controls'!$E$15)</x:f>
        <x:v>64.2857142857143</x:v>
      </x:c>
      <x:c r="AH4293" s="18" t="n">
        <x:f>SUM(V4293,Y4293,AB4293,AE4293)</x:f>
        <x:v>787.5</x:v>
      </x:c>
      <x:c r="AI4293" s="18" t="n">
        <x:f>N4293-AH4293</x:f>
        <x:v>0</x:v>
      </x:c>
      <x:c r="AJ4293" s="18" t="n">
        <x:f>V4293*INDEX('07 Mode Capacity'!$P$6:$P$17,MATCH("AIR-"&amp;I4293,'07 Mode Capacity'!$C$6:$C$17,0))</x:f>
        <x:v>0</x:v>
      </x:c>
      <x:c r="AK4293" s="18" t="n">
        <x:f>Y4293*INDEX('07 Mode Capacity'!$P$6:$P$17,MATCH("OCEAN-"&amp;I4293,'07 Mode Capacity'!$C$6:$C$17,0))</x:f>
        <x:v>63.379809753396245</x:v>
      </x:c>
      <x:c r="AL4293" s="18" t="n">
        <x:f>AB4293*INDEX('07 Mode Capacity'!$P$6:$P$17,MATCH("LAND-"&amp;I4293,'07 Mode Capacity'!$C$6:$C$17,0))</x:f>
        <x:v>0</x:v>
      </x:c>
      <x:c r="AM4293" s="18" t="n">
        <x:f>AE4293*INDEX('07 Mode Capacity'!$P$6:$P$17,MATCH("INLAND-"&amp;I4293,'07 Mode Capacity'!$C$6:$C$17,0))</x:f>
        <x:v>40.57935223690635</x:v>
      </x:c>
      <x:c r="AN4293" s="18" t="n">
        <x:f>SUM(AJ4293:AM4293)</x:f>
        <x:v>103.95916199030259</x:v>
      </x:c>
      <x:c r="AO4293" s="17" t="n">
        <x:f>IF(N4293=0,1,AN4293/N4293)</x:f>
        <x:v>0.13201163427340012</x:v>
      </x:c>
      <x:c r="AP4293" s="11" t="str">
        <x:f>IF(AO4293&gt;='01 Controls'!$E$16,"PASS","FAIL")</x:f>
        <x:v>FAIL</x:v>
      </x:c>
      <x:c r="AQ4293" s="11" t="str">
        <x:v>UNQUANTIFIED</x:v>
      </x:c>
      <x:c r="AR4293" s="11" t="str">
        <x:v>Position-class planning record; serial item and receiver open</x:v>
      </x:c>
      <x:c r="AS4293" s="26"/>
      <x:c r="AT4293" s="26"/>
    </x:row>
    <x:row r="4294">
      <x:c r="C4294" s="11" t="str">
        <x:v>G2-H-PHC-ROL-30</x:v>
      </x:c>
      <x:c r="D4294" s="11" t="str">
        <x:v>G2</x:v>
      </x:c>
      <x:c r="E4294" s="11" t="str">
        <x:v>Regional flood and displacement</x:v>
      </x:c>
      <x:c r="F4294" s="11" t="str">
        <x:v>H-PHC</x:v>
      </x:c>
      <x:c r="G4294" s="11" t="str">
        <x:v>Public-health control group</x:v>
      </x:c>
      <x:c r="H4294" s="11" t="str">
        <x:v>ROL-30</x:v>
      </x:c>
      <x:c r="I4294" s="19" t="n">
        <x:v>48</x:v>
      </x:c>
      <x:c r="J4294" s="21" t="n">
        <x:v>6</x:v>
      </x:c>
      <x:c r="K4294" s="18" t="n">
        <x:f>'05 Cargo Register'!K262</x:f>
        <x:v>262.5</x:v>
      </x:c>
      <x:c r="L4294" s="18" t="n">
        <x:f>'05 Cargo Register'!N262</x:f>
        <x:v>11</x:v>
      </x:c>
      <x:c r="M4294" s="18" t="n">
        <x:f>'05 Cargo Register'!O262</x:f>
        <x:v>701.25</x:v>
      </x:c>
      <x:c r="N4294" s="18" t="n">
        <x:f>J4294*K4294</x:f>
        <x:v>1575</x:v>
      </x:c>
      <x:c r="O4294" s="18" t="n">
        <x:f>J4294*L4294</x:f>
        <x:v>66</x:v>
      </x:c>
      <x:c r="P4294" s="18" t="n">
        <x:f>J4294*M4294</x:f>
        <x:v>4207.5</x:v>
      </x:c>
      <x:c r="Q4294" s="22" t="n">
        <x:f>'01 Controls'!$E$31*'02 Cargo Classes'!$M$12</x:f>
        <x:v>0</x:v>
      </x:c>
      <x:c r="R4294" s="22" t="n">
        <x:f>'01 Controls'!$F$31*'02 Cargo Classes'!$N$12</x:f>
        <x:v>0.75</x:v>
      </x:c>
      <x:c r="S4294" s="22" t="n">
        <x:f>'01 Controls'!$G$31*'02 Cargo Classes'!$O$12</x:f>
        <x:v>0</x:v>
      </x:c>
      <x:c r="T4294" s="22" t="n">
        <x:f>'01 Controls'!$H$31*'02 Cargo Classes'!$P$12</x:f>
        <x:v>0.06</x:v>
      </x:c>
      <x:c r="U4294" s="22" t="n">
        <x:f>SUM(Q4294:T4294)</x:f>
        <x:v>0.81</x:v>
      </x:c>
      <x:c r="V4294" s="18" t="n">
        <x:f>IF(U4294=0,0,N4294*Q4294/U4294)</x:f>
        <x:v>0</x:v>
      </x:c>
      <x:c r="W4294" s="18" t="n">
        <x:f>IF(U4294=0,0,P4294*Q4294/U4294)</x:f>
        <x:v>0</x:v>
      </x:c>
      <x:c r="X4294" s="18" t="n">
        <x:f>MAX(V4294,W4294*'01 Controls'!$E$12)</x:f>
        <x:v>0</x:v>
      </x:c>
      <x:c r="Y4294" s="18" t="n">
        <x:f>IF(U4294=0,0,N4294*R4294/U4294)</x:f>
        <x:v>1458.3333333333333</x:v>
      </x:c>
      <x:c r="Z4294" s="18" t="n">
        <x:f>IF(U4294=0,0,P4294*R4294/U4294)</x:f>
        <x:v>3895.833333333333</x:v>
      </x:c>
      <x:c r="AA4294" s="18" t="n">
        <x:f>MAX(Y4294,Z4294*'01 Controls'!$E$13)</x:f>
        <x:v>1458.3333333333333</x:v>
      </x:c>
      <x:c r="AB4294" s="18" t="n">
        <x:f>IF(U4294=0,0,N4294*S4294/U4294)</x:f>
        <x:v>0</x:v>
      </x:c>
      <x:c r="AC4294" s="18" t="n">
        <x:f>IF(U4294=0,0,P4294*S4294/U4294)</x:f>
        <x:v>0</x:v>
      </x:c>
      <x:c r="AD4294" s="18" t="n">
        <x:f>MAX(AB4294,AC4294*'01 Controls'!$E$14)</x:f>
        <x:v>0</x:v>
      </x:c>
      <x:c r="AE4294" s="18" t="n">
        <x:f>IF(U4294=0,0,N4294*T4294/U4294)</x:f>
        <x:v>116.66666666666666</x:v>
      </x:c>
      <x:c r="AF4294" s="18" t="n">
        <x:f>IF(U4294=0,0,P4294*T4294/U4294)</x:f>
        <x:v>311.66666666666663</x:v>
      </x:c>
      <x:c r="AG4294" s="18" t="n">
        <x:f>MAX(AE4294,AF4294*'01 Controls'!$E$15)</x:f>
        <x:v>116.66666666666666</x:v>
      </x:c>
      <x:c r="AH4294" s="18" t="n">
        <x:f>SUM(V4294,Y4294,AB4294,AE4294)</x:f>
        <x:v>1575</x:v>
      </x:c>
      <x:c r="AI4294" s="18" t="n">
        <x:f>N4294-AH4294</x:f>
        <x:v>0</x:v>
      </x:c>
      <x:c r="AJ4294" s="18" t="n">
        <x:f>V4294*INDEX('07 Mode Capacity'!$P$6:$P$17,MATCH("AIR-"&amp;I4294,'07 Mode Capacity'!$C$6:$C$17,0))</x:f>
        <x:v>0</x:v>
      </x:c>
      <x:c r="AK4294" s="18" t="n">
        <x:f>Y4294*INDEX('07 Mode Capacity'!$P$6:$P$17,MATCH("OCEAN-"&amp;I4294,'07 Mode Capacity'!$C$6:$C$17,0))</x:f>
        <x:v>127.8029085562311</x:v>
      </x:c>
      <x:c r="AL4294" s="18" t="n">
        <x:f>AB4294*INDEX('07 Mode Capacity'!$P$6:$P$17,MATCH("LAND-"&amp;I4294,'07 Mode Capacity'!$C$6:$C$17,0))</x:f>
        <x:v>0</x:v>
      </x:c>
      <x:c r="AM4294" s="18" t="n">
        <x:f>AE4294*INDEX('07 Mode Capacity'!$P$6:$P$17,MATCH("INLAND-"&amp;I4294,'07 Mode Capacity'!$C$6:$C$17,0))</x:f>
        <x:v>73.64400961512631</x:v>
      </x:c>
      <x:c r="AN4294" s="18" t="n">
        <x:f>SUM(AJ4294:AM4294)</x:f>
        <x:v>201.44691817135742</x:v>
      </x:c>
      <x:c r="AO4294" s="17" t="n">
        <x:f>IF(N4294=0,1,AN4294/N4294)</x:f>
        <x:v>0.12790280518816344</x:v>
      </x:c>
      <x:c r="AP4294" s="11" t="str">
        <x:f>IF(AO4294&gt;='01 Controls'!$E$16,"PASS","FAIL")</x:f>
        <x:v>FAIL</x:v>
      </x:c>
      <x:c r="AQ4294" s="11" t="str">
        <x:v>UNQUANTIFIED</x:v>
      </x:c>
      <x:c r="AR4294" s="11" t="str">
        <x:v>Position-class planning record; serial item and receiver open</x:v>
      </x:c>
      <x:c r="AS4294" s="26"/>
      <x:c r="AT4294" s="26"/>
    </x:row>
    <x:row r="4295">
      <x:c r="C4295" s="11" t="str">
        <x:v>G2-H-PHC-BLK-08</x:v>
      </x:c>
      <x:c r="D4295" s="11" t="str">
        <x:v>G2</x:v>
      </x:c>
      <x:c r="E4295" s="11" t="str">
        <x:v>Regional flood and displacement</x:v>
      </x:c>
      <x:c r="F4295" s="11" t="str">
        <x:v>H-PHC</x:v>
      </x:c>
      <x:c r="G4295" s="11" t="str">
        <x:v>Public-health control group</x:v>
      </x:c>
      <x:c r="H4295" s="11" t="str">
        <x:v>BLK-08</x:v>
      </x:c>
      <x:c r="I4295" s="19" t="n">
        <x:v>48</x:v>
      </x:c>
      <x:c r="J4295" s="21" t="n">
        <x:v>6</x:v>
      </x:c>
      <x:c r="K4295" s="18" t="n">
        <x:f>'05 Cargo Register'!K263</x:f>
        <x:v>367.50000000000006</x:v>
      </x:c>
      <x:c r="L4295" s="18" t="n">
        <x:f>'05 Cargo Register'!N263</x:f>
        <x:v>58</x:v>
      </x:c>
      <x:c r="M4295" s="18" t="n">
        <x:f>'05 Cargo Register'!O263</x:f>
        <x:v>2958</x:v>
      </x:c>
      <x:c r="N4295" s="18" t="n">
        <x:f>J4295*K4295</x:f>
        <x:v>2205.0000000000005</x:v>
      </x:c>
      <x:c r="O4295" s="18" t="n">
        <x:f>J4295*L4295</x:f>
        <x:v>348</x:v>
      </x:c>
      <x:c r="P4295" s="18" t="n">
        <x:f>J4295*M4295</x:f>
        <x:v>17748</x:v>
      </x:c>
      <x:c r="Q4295" s="22" t="n">
        <x:f>'01 Controls'!$E$31*'02 Cargo Classes'!$M$14</x:f>
        <x:v>0.15</x:v>
      </x:c>
      <x:c r="R4295" s="22" t="n">
        <x:f>'01 Controls'!$F$31*'02 Cargo Classes'!$N$14</x:f>
        <x:v>0.6000000000000001</x:v>
      </x:c>
      <x:c r="S4295" s="22" t="n">
        <x:f>'01 Controls'!$G$31*'02 Cargo Classes'!$O$14</x:f>
        <x:v>0</x:v>
      </x:c>
      <x:c r="T4295" s="22" t="n">
        <x:f>'01 Controls'!$H$31*'02 Cargo Classes'!$P$14</x:f>
        <x:v>0.05</x:v>
      </x:c>
      <x:c r="U4295" s="22" t="n">
        <x:f>SUM(Q4295:T4295)</x:f>
        <x:v>0.8000000000000002</x:v>
      </x:c>
      <x:c r="V4295" s="18" t="n">
        <x:f>IF(U4295=0,0,N4295*Q4295/U4295)</x:f>
        <x:v>413.4375</x:v>
      </x:c>
      <x:c r="W4295" s="18" t="n">
        <x:f>IF(U4295=0,0,P4295*Q4295/U4295)</x:f>
        <x:v>3327.749999999999</x:v>
      </x:c>
      <x:c r="X4295" s="18" t="n">
        <x:f>MAX(V4295,W4295*'01 Controls'!$E$12)</x:f>
        <x:v>831.9374999999998</x:v>
      </x:c>
      <x:c r="Y4295" s="18" t="n">
        <x:f>IF(U4295=0,0,N4295*R4295/U4295)</x:f>
        <x:v>1653.7500000000002</x:v>
      </x:c>
      <x:c r="Z4295" s="18" t="n">
        <x:f>IF(U4295=0,0,P4295*R4295/U4295)</x:f>
        <x:v>13310.999999999998</x:v>
      </x:c>
      <x:c r="AA4295" s="18" t="n">
        <x:f>MAX(Y4295,Z4295*'01 Controls'!$E$13)</x:f>
        <x:v>1996.6499999999996</x:v>
      </x:c>
      <x:c r="AB4295" s="18" t="n">
        <x:f>IF(U4295=0,0,N4295*S4295/U4295)</x:f>
        <x:v>0</x:v>
      </x:c>
      <x:c r="AC4295" s="18" t="n">
        <x:f>IF(U4295=0,0,P4295*S4295/U4295)</x:f>
        <x:v>0</x:v>
      </x:c>
      <x:c r="AD4295" s="18" t="n">
        <x:f>MAX(AB4295,AC4295*'01 Controls'!$E$14)</x:f>
        <x:v>0</x:v>
      </x:c>
      <x:c r="AE4295" s="18" t="n">
        <x:f>IF(U4295=0,0,N4295*T4295/U4295)</x:f>
        <x:v>137.8125</x:v>
      </x:c>
      <x:c r="AF4295" s="18" t="n">
        <x:f>IF(U4295=0,0,P4295*T4295/U4295)</x:f>
        <x:v>1109.25</x:v>
      </x:c>
      <x:c r="AG4295" s="18" t="n">
        <x:f>MAX(AE4295,AF4295*'01 Controls'!$E$15)</x:f>
        <x:v>199.665</x:v>
      </x:c>
      <x:c r="AH4295" s="18" t="n">
        <x:f>SUM(V4295,Y4295,AB4295,AE4295)</x:f>
        <x:v>2205</x:v>
      </x:c>
      <x:c r="AI4295" s="18" t="n">
        <x:f>N4295-AH4295</x:f>
        <x:v>4.547473508864641e-13</x:v>
      </x:c>
      <x:c r="AJ4295" s="18" t="n">
        <x:f>V4295*INDEX('07 Mode Capacity'!$P$6:$P$17,MATCH("AIR-"&amp;I4295,'07 Mode Capacity'!$C$6:$C$17,0))</x:f>
        <x:v>115.90127372397943</x:v>
      </x:c>
      <x:c r="AK4295" s="18" t="n">
        <x:f>Y4295*INDEX('07 Mode Capacity'!$P$6:$P$17,MATCH("OCEAN-"&amp;I4295,'07 Mode Capacity'!$C$6:$C$17,0))</x:f>
        <x:v>144.92849830276612</x:v>
      </x:c>
      <x:c r="AL4295" s="18" t="n">
        <x:f>AB4295*INDEX('07 Mode Capacity'!$P$6:$P$17,MATCH("LAND-"&amp;I4295,'07 Mode Capacity'!$C$6:$C$17,0))</x:f>
        <x:v>0</x:v>
      </x:c>
      <x:c r="AM4295" s="18" t="n">
        <x:f>AE4295*INDEX('07 Mode Capacity'!$P$6:$P$17,MATCH("INLAND-"&amp;I4295,'07 Mode Capacity'!$C$6:$C$17,0))</x:f>
        <x:v>86.99198635786796</x:v>
      </x:c>
      <x:c r="AN4295" s="18" t="n">
        <x:f>SUM(AJ4295:AM4295)</x:f>
        <x:v>347.82175838461353</x:v>
      </x:c>
      <x:c r="AO4295" s="17" t="n">
        <x:f>IF(N4295=0,1,AN4295/N4295)</x:f>
        <x:v>0.1577422940519789</x:v>
      </x:c>
      <x:c r="AP4295" s="11" t="str">
        <x:f>IF(AO4295&gt;='01 Controls'!$E$16,"PASS","FAIL")</x:f>
        <x:v>FAIL</x:v>
      </x:c>
      <x:c r="AQ4295" s="11" t="str">
        <x:v>UNQUANTIFIED</x:v>
      </x:c>
      <x:c r="AR4295" s="11" t="str">
        <x:v>Position-class planning record; serial item and receiver open</x:v>
      </x:c>
      <x:c r="AS4295" s="26"/>
      <x:c r="AT4295" s="26"/>
    </x:row>
    <x:row r="4296">
      <x:c r="C4296" s="11" t="str">
        <x:v>G2-H-HWR-APL-45</x:v>
      </x:c>
      <x:c r="D4296" s="11" t="str">
        <x:v>G2</x:v>
      </x:c>
      <x:c r="E4296" s="11" t="str">
        <x:v>Regional flood and displacement</x:v>
      </x:c>
      <x:c r="F4296" s="11" t="str">
        <x:v>H-HWR</x:v>
      </x:c>
      <x:c r="G4296" s="11" t="str">
        <x:v>Health workforce replacement group</x:v>
      </x:c>
      <x:c r="H4296" s="11" t="str">
        <x:v>APL-45</x:v>
      </x:c>
      <x:c r="I4296" s="19" t="n">
        <x:v>24</x:v>
      </x:c>
      <x:c r="J4296" s="21" t="n">
        <x:v>10</x:v>
      </x:c>
      <x:c r="K4296" s="18" t="n">
        <x:f>'05 Cargo Register'!K264</x:f>
        <x:v>472.5</x:v>
      </x:c>
      <x:c r="L4296" s="18" t="n">
        <x:f>'05 Cargo Register'!N264</x:f>
        <x:v>124</x:v>
      </x:c>
      <x:c r="M4296" s="18" t="n">
        <x:f>'05 Cargo Register'!O264</x:f>
        <x:v>930</x:v>
      </x:c>
      <x:c r="N4296" s="18" t="n">
        <x:f>J4296*K4296</x:f>
        <x:v>4725</x:v>
      </x:c>
      <x:c r="O4296" s="18" t="n">
        <x:f>J4296*L4296</x:f>
        <x:v>1240</x:v>
      </x:c>
      <x:c r="P4296" s="18" t="n">
        <x:f>J4296*M4296</x:f>
        <x:v>9300</x:v>
      </x:c>
      <x:c r="Q4296" s="22" t="n">
        <x:f>'01 Controls'!$E$31*'02 Cargo Classes'!$M$6</x:f>
        <x:v>0.44999999999999996</x:v>
      </x:c>
      <x:c r="R4296" s="22" t="n">
        <x:f>'01 Controls'!$F$31*'02 Cargo Classes'!$N$6</x:f>
        <x:v>0.30000000000000004</x:v>
      </x:c>
      <x:c r="S4296" s="22" t="n">
        <x:f>'01 Controls'!$G$31*'02 Cargo Classes'!$O$6</x:f>
        <x:v>0</x:v>
      </x:c>
      <x:c r="T4296" s="22" t="n">
        <x:f>'01 Controls'!$H$31*'02 Cargo Classes'!$P$6</x:f>
        <x:v>0.03</x:v>
      </x:c>
      <x:c r="U4296" s="22" t="n">
        <x:f>SUM(Q4296:T4296)</x:f>
        <x:v>0.78</x:v>
      </x:c>
      <x:c r="V4296" s="18" t="n">
        <x:f>IF(U4296=0,0,N4296*Q4296/U4296)</x:f>
        <x:v>2725.9615384615386</x:v>
      </x:c>
      <x:c r="W4296" s="18" t="n">
        <x:f>IF(U4296=0,0,P4296*Q4296/U4296)</x:f>
        <x:v>5365.384615384615</x:v>
      </x:c>
      <x:c r="X4296" s="18" t="n">
        <x:f>MAX(V4296,W4296*'01 Controls'!$E$12)</x:f>
        <x:v>2725.9615384615386</x:v>
      </x:c>
      <x:c r="Y4296" s="18" t="n">
        <x:f>IF(U4296=0,0,N4296*R4296/U4296)</x:f>
        <x:v>1817.3076923076926</x:v>
      </x:c>
      <x:c r="Z4296" s="18" t="n">
        <x:f>IF(U4296=0,0,P4296*R4296/U4296)</x:f>
        <x:v>3576.9230769230776</x:v>
      </x:c>
      <x:c r="AA4296" s="18" t="n">
        <x:f>MAX(Y4296,Z4296*'01 Controls'!$E$13)</x:f>
        <x:v>1817.3076923076926</x:v>
      </x:c>
      <x:c r="AB4296" s="18" t="n">
        <x:f>IF(U4296=0,0,N4296*S4296/U4296)</x:f>
        <x:v>0</x:v>
      </x:c>
      <x:c r="AC4296" s="18" t="n">
        <x:f>IF(U4296=0,0,P4296*S4296/U4296)</x:f>
        <x:v>0</x:v>
      </x:c>
      <x:c r="AD4296" s="18" t="n">
        <x:f>MAX(AB4296,AC4296*'01 Controls'!$E$14)</x:f>
        <x:v>0</x:v>
      </x:c>
      <x:c r="AE4296" s="18" t="n">
        <x:f>IF(U4296=0,0,N4296*T4296/U4296)</x:f>
        <x:v>181.73076923076923</x:v>
      </x:c>
      <x:c r="AF4296" s="18" t="n">
        <x:f>IF(U4296=0,0,P4296*T4296/U4296)</x:f>
        <x:v>357.6923076923077</x:v>
      </x:c>
      <x:c r="AG4296" s="18" t="n">
        <x:f>MAX(AE4296,AF4296*'01 Controls'!$E$15)</x:f>
        <x:v>181.73076923076923</x:v>
      </x:c>
      <x:c r="AH4296" s="18" t="n">
        <x:f>SUM(V4296,Y4296,AB4296,AE4296)</x:f>
        <x:v>4725.000000000001</x:v>
      </x:c>
      <x:c r="AI4296" s="18" t="n">
        <x:f>N4296-AH4296</x:f>
        <x:v>-9.094947017729282e-13</x:v>
      </x:c>
      <x:c r="AJ4296" s="18" t="n">
        <x:f>V4296*INDEX('07 Mode Capacity'!$P$6:$P$17,MATCH("AIR-"&amp;I4296,'07 Mode Capacity'!$C$6:$C$17,0))</x:f>
        <x:v>553.1359445415337</x:v>
      </x:c>
      <x:c r="AK4296" s="18" t="n">
        <x:f>Y4296*INDEX('07 Mode Capacity'!$P$6:$P$17,MATCH("OCEAN-"&amp;I4296,'07 Mode Capacity'!$C$6:$C$17,0))</x:f>
        <x:v>272.75798342622625</x:v>
      </x:c>
      <x:c r="AL4296" s="18" t="n">
        <x:f>AB4296*INDEX('07 Mode Capacity'!$P$6:$P$17,MATCH("LAND-"&amp;I4296,'07 Mode Capacity'!$C$6:$C$17,0))</x:f>
        <x:v>0</x:v>
      </x:c>
      <x:c r="AM4296" s="18" t="n">
        <x:f>AE4296*INDEX('07 Mode Capacity'!$P$6:$P$17,MATCH("INLAND-"&amp;I4296,'07 Mode Capacity'!$C$6:$C$17,0))</x:f>
        <x:v>181.73076923076923</x:v>
      </x:c>
      <x:c r="AN4296" s="18" t="n">
        <x:f>SUM(AJ4296:AM4296)</x:f>
        <x:v>1007.6246971985292</x:v>
      </x:c>
      <x:c r="AO4296" s="17" t="n">
        <x:f>IF(N4296=0,1,AN4296/N4296)</x:f>
        <x:v>0.2132539041690009</x:v>
      </x:c>
      <x:c r="AP4296" s="11" t="str">
        <x:f>IF(AO4296&gt;='01 Controls'!$E$16,"PASS","FAIL")</x:f>
        <x:v>FAIL</x:v>
      </x:c>
      <x:c r="AQ4296" s="11" t="str">
        <x:v>UNQUANTIFIED</x:v>
      </x:c>
      <x:c r="AR4296" s="11" t="str">
        <x:v>Position-class planning record; serial item and receiver open</x:v>
      </x:c>
      <x:c r="AS4296" s="26"/>
      <x:c r="AT4296" s="26"/>
    </x:row>
    <x:row r="4297">
      <x:c r="C4297" s="11" t="str">
        <x:v>G2-H-HWR-ISO-18</x:v>
      </x:c>
      <x:c r="D4297" s="11" t="str">
        <x:v>G2</x:v>
      </x:c>
      <x:c r="E4297" s="11" t="str">
        <x:v>Regional flood and displacement</x:v>
      </x:c>
      <x:c r="F4297" s="11" t="str">
        <x:v>H-HWR</x:v>
      </x:c>
      <x:c r="G4297" s="11" t="str">
        <x:v>Health workforce replacement group</x:v>
      </x:c>
      <x:c r="H4297" s="11" t="str">
        <x:v>ISO-18</x:v>
      </x:c>
      <x:c r="I4297" s="19" t="n">
        <x:v>48</x:v>
      </x:c>
      <x:c r="J4297" s="21" t="n">
        <x:v>10</x:v>
      </x:c>
      <x:c r="K4297" s="18" t="n">
        <x:f>'05 Cargo Register'!K265</x:f>
        <x:v>551.25</x:v>
      </x:c>
      <x:c r="L4297" s="18" t="n">
        <x:f>'05 Cargo Register'!N265</x:f>
        <x:v>37</x:v>
      </x:c>
      <x:c r="M4297" s="18" t="n">
        <x:f>'05 Cargo Register'!O265</x:f>
        <x:v>976.8000000000001</x:v>
      </x:c>
      <x:c r="N4297" s="18" t="n">
        <x:f>J4297*K4297</x:f>
        <x:v>5512.5</x:v>
      </x:c>
      <x:c r="O4297" s="18" t="n">
        <x:f>J4297*L4297</x:f>
        <x:v>370</x:v>
      </x:c>
      <x:c r="P4297" s="18" t="n">
        <x:f>J4297*M4297</x:f>
        <x:v>9768</x:v>
      </x:c>
      <x:c r="Q4297" s="22" t="n">
        <x:f>'01 Controls'!$E$31*'02 Cargo Classes'!$M$7</x:f>
        <x:v>0.03</x:v>
      </x:c>
      <x:c r="R4297" s="22" t="n">
        <x:f>'01 Controls'!$F$31*'02 Cargo Classes'!$N$7</x:f>
        <x:v>0.75</x:v>
      </x:c>
      <x:c r="S4297" s="22" t="n">
        <x:f>'01 Controls'!$G$31*'02 Cargo Classes'!$O$7</x:f>
        <x:v>0</x:v>
      </x:c>
      <x:c r="T4297" s="22" t="n">
        <x:f>'01 Controls'!$H$31*'02 Cargo Classes'!$P$7</x:f>
        <x:v>0.08000000000000002</x:v>
      </x:c>
      <x:c r="U4297" s="22" t="n">
        <x:f>SUM(Q4297:T4297)</x:f>
        <x:v>0.8600000000000001</x:v>
      </x:c>
      <x:c r="V4297" s="18" t="n">
        <x:f>IF(U4297=0,0,N4297*Q4297/U4297)</x:f>
        <x:v>192.29651162790697</x:v>
      </x:c>
      <x:c r="W4297" s="18" t="n">
        <x:f>IF(U4297=0,0,P4297*Q4297/U4297)</x:f>
        <x:v>340.7441860465116</x:v>
      </x:c>
      <x:c r="X4297" s="18" t="n">
        <x:f>MAX(V4297,W4297*'01 Controls'!$E$12)</x:f>
        <x:v>192.29651162790697</x:v>
      </x:c>
      <x:c r="Y4297" s="18" t="n">
        <x:f>IF(U4297=0,0,N4297*R4297/U4297)</x:f>
        <x:v>4807.412790697674</x:v>
      </x:c>
      <x:c r="Z4297" s="18" t="n">
        <x:f>IF(U4297=0,0,P4297*R4297/U4297)</x:f>
        <x:v>8518.60465116279</x:v>
      </x:c>
      <x:c r="AA4297" s="18" t="n">
        <x:f>MAX(Y4297,Z4297*'01 Controls'!$E$13)</x:f>
        <x:v>4807.412790697674</x:v>
      </x:c>
      <x:c r="AB4297" s="18" t="n">
        <x:f>IF(U4297=0,0,N4297*S4297/U4297)</x:f>
        <x:v>0</x:v>
      </x:c>
      <x:c r="AC4297" s="18" t="n">
        <x:f>IF(U4297=0,0,P4297*S4297/U4297)</x:f>
        <x:v>0</x:v>
      </x:c>
      <x:c r="AD4297" s="18" t="n">
        <x:f>MAX(AB4297,AC4297*'01 Controls'!$E$14)</x:f>
        <x:v>0</x:v>
      </x:c>
      <x:c r="AE4297" s="18" t="n">
        <x:f>IF(U4297=0,0,N4297*T4297/U4297)</x:f>
        <x:v>512.7906976744187</x:v>
      </x:c>
      <x:c r="AF4297" s="18" t="n">
        <x:f>IF(U4297=0,0,P4297*T4297/U4297)</x:f>
        <x:v>908.6511627906978</x:v>
      </x:c>
      <x:c r="AG4297" s="18" t="n">
        <x:f>MAX(AE4297,AF4297*'01 Controls'!$E$15)</x:f>
        <x:v>512.7906976744187</x:v>
      </x:c>
      <x:c r="AH4297" s="18" t="n">
        <x:f>SUM(V4297,Y4297,AB4297,AE4297)</x:f>
        <x:v>5512.499999999999</x:v>
      </x:c>
      <x:c r="AI4297" s="18" t="n">
        <x:f>N4297-AH4297</x:f>
        <x:v>9.094947017729282e-13</x:v>
      </x:c>
      <x:c r="AJ4297" s="18" t="n">
        <x:f>V4297*INDEX('07 Mode Capacity'!$P$6:$P$17,MATCH("AIR-"&amp;I4297,'07 Mode Capacity'!$C$6:$C$17,0))</x:f>
        <x:v>53.90756917394391</x:v>
      </x:c>
      <x:c r="AK4297" s="18" t="n">
        <x:f>Y4297*INDEX('07 Mode Capacity'!$P$6:$P$17,MATCH("OCEAN-"&amp;I4297,'07 Mode Capacity'!$C$6:$C$17,0))</x:f>
        <x:v>421.30377413594783</x:v>
      </x:c>
      <x:c r="AL4297" s="18" t="n">
        <x:f>AB4297*INDEX('07 Mode Capacity'!$P$6:$P$17,MATCH("LAND-"&amp;I4297,'07 Mode Capacity'!$C$6:$C$17,0))</x:f>
        <x:v>0</x:v>
      </x:c>
      <x:c r="AM4297" s="18" t="n">
        <x:f>AE4297*INDEX('07 Mode Capacity'!$P$6:$P$17,MATCH("INLAND-"&amp;I4297,'07 Mode Capacity'!$C$6:$C$17,0))</x:f>
        <x:v>323.69111202927616</x:v>
      </x:c>
      <x:c r="AN4297" s="18" t="n">
        <x:f>SUM(AJ4297:AM4297)</x:f>
        <x:v>798.9024553391679</x:v>
      </x:c>
      <x:c r="AO4297" s="17" t="n">
        <x:f>IF(N4297=0,1,AN4297/N4297)</x:f>
        <x:v>0.1449256154810282</x:v>
      </x:c>
      <x:c r="AP4297" s="11" t="str">
        <x:f>IF(AO4297&gt;='01 Controls'!$E$16,"PASS","FAIL")</x:f>
        <x:v>FAIL</x:v>
      </x:c>
      <x:c r="AQ4297" s="11" t="str">
        <x:v>UNQUANTIFIED</x:v>
      </x:c>
      <x:c r="AR4297" s="11" t="str">
        <x:v>Position-class planning record; serial item and receiver open</x:v>
      </x:c>
      <x:c r="AS4297" s="26"/>
      <x:c r="AT4297" s="26"/>
    </x:row>
    <x:row r="4298">
      <x:c r="C4298" s="11" t="str">
        <x:v>G2-H-HWR-COL-12</x:v>
      </x:c>
      <x:c r="D4298" s="11" t="str">
        <x:v>G2</x:v>
      </x:c>
      <x:c r="E4298" s="11" t="str">
        <x:v>Regional flood and displacement</x:v>
      </x:c>
      <x:c r="F4298" s="11" t="str">
        <x:v>H-HWR</x:v>
      </x:c>
      <x:c r="G4298" s="11" t="str">
        <x:v>Health workforce replacement group</x:v>
      </x:c>
      <x:c r="H4298" s="11" t="str">
        <x:v>COL-12</x:v>
      </x:c>
      <x:c r="I4298" s="19" t="n">
        <x:v>24</x:v>
      </x:c>
      <x:c r="J4298" s="21" t="n">
        <x:v>10</x:v>
      </x:c>
      <x:c r="K4298" s="18" t="n">
        <x:f>'05 Cargo Register'!K266</x:f>
        <x:v>472.5</x:v>
      </x:c>
      <x:c r="L4298" s="18" t="n">
        <x:f>'05 Cargo Register'!N266</x:f>
        <x:v>50</x:v>
      </x:c>
      <x:c r="M4298" s="18" t="n">
        <x:f>'05 Cargo Register'!O266</x:f>
        <x:v>1320</x:v>
      </x:c>
      <x:c r="N4298" s="18" t="n">
        <x:f>J4298*K4298</x:f>
        <x:v>4725</x:v>
      </x:c>
      <x:c r="O4298" s="18" t="n">
        <x:f>J4298*L4298</x:f>
        <x:v>500</x:v>
      </x:c>
      <x:c r="P4298" s="18" t="n">
        <x:f>J4298*M4298</x:f>
        <x:v>13200</x:v>
      </x:c>
      <x:c r="Q4298" s="22" t="n">
        <x:f>'01 Controls'!$E$31*'02 Cargo Classes'!$M$8</x:f>
        <x:v>0.3</x:v>
      </x:c>
      <x:c r="R4298" s="22" t="n">
        <x:f>'01 Controls'!$F$31*'02 Cargo Classes'!$N$8</x:f>
        <x:v>0.5249999999999999</x:v>
      </x:c>
      <x:c r="S4298" s="22" t="n">
        <x:f>'01 Controls'!$G$31*'02 Cargo Classes'!$O$8</x:f>
        <x:v>0</x:v>
      </x:c>
      <x:c r="T4298" s="22" t="n">
        <x:f>'01 Controls'!$H$31*'02 Cargo Classes'!$P$8</x:f>
        <x:v>0.020000000000000004</x:v>
      </x:c>
      <x:c r="U4298" s="22" t="n">
        <x:f>SUM(Q4298:T4298)</x:f>
        <x:v>0.845</x:v>
      </x:c>
      <x:c r="V4298" s="18" t="n">
        <x:f>IF(U4298=0,0,N4298*Q4298/U4298)</x:f>
        <x:v>1677.5147928994083</x:v>
      </x:c>
      <x:c r="W4298" s="18" t="n">
        <x:f>IF(U4298=0,0,P4298*Q4298/U4298)</x:f>
        <x:v>4686.390532544378</x:v>
      </x:c>
      <x:c r="X4298" s="18" t="n">
        <x:f>MAX(V4298,W4298*'01 Controls'!$E$12)</x:f>
        <x:v>1677.5147928994083</x:v>
      </x:c>
      <x:c r="Y4298" s="18" t="n">
        <x:f>IF(U4298=0,0,N4298*R4298/U4298)</x:f>
        <x:v>2935.650887573964</x:v>
      </x:c>
      <x:c r="Z4298" s="18" t="n">
        <x:f>IF(U4298=0,0,P4298*R4298/U4298)</x:f>
        <x:v>8201.183431952662</x:v>
      </x:c>
      <x:c r="AA4298" s="18" t="n">
        <x:f>MAX(Y4298,Z4298*'01 Controls'!$E$13)</x:f>
        <x:v>2935.650887573964</x:v>
      </x:c>
      <x:c r="AB4298" s="18" t="n">
        <x:f>IF(U4298=0,0,N4298*S4298/U4298)</x:f>
        <x:v>0</x:v>
      </x:c>
      <x:c r="AC4298" s="18" t="n">
        <x:f>IF(U4298=0,0,P4298*S4298/U4298)</x:f>
        <x:v>0</x:v>
      </x:c>
      <x:c r="AD4298" s="18" t="n">
        <x:f>MAX(AB4298,AC4298*'01 Controls'!$E$14)</x:f>
        <x:v>0</x:v>
      </x:c>
      <x:c r="AE4298" s="18" t="n">
        <x:f>IF(U4298=0,0,N4298*T4298/U4298)</x:f>
        <x:v>111.83431952662724</x:v>
      </x:c>
      <x:c r="AF4298" s="18" t="n">
        <x:f>IF(U4298=0,0,P4298*T4298/U4298)</x:f>
        <x:v>312.42603550295865</x:v>
      </x:c>
      <x:c r="AG4298" s="18" t="n">
        <x:f>MAX(AE4298,AF4298*'01 Controls'!$E$15)</x:f>
        <x:v>111.83431952662724</x:v>
      </x:c>
      <x:c r="AH4298" s="18" t="n">
        <x:f>SUM(V4298,Y4298,AB4298,AE4298)</x:f>
        <x:v>4724.999999999999</x:v>
      </x:c>
      <x:c r="AI4298" s="18" t="n">
        <x:f>N4298-AH4298</x:f>
        <x:v>9.094947017729282e-13</x:v>
      </x:c>
      <x:c r="AJ4298" s="18" t="n">
        <x:f>V4298*INDEX('07 Mode Capacity'!$P$6:$P$17,MATCH("AIR-"&amp;I4298,'07 Mode Capacity'!$C$6:$C$17,0))</x:f>
        <x:v>340.39135048709767</x:v>
      </x:c>
      <x:c r="AK4298" s="18" t="n">
        <x:f>Y4298*INDEX('07 Mode Capacity'!$P$6:$P$17,MATCH("OCEAN-"&amp;I4298,'07 Mode Capacity'!$C$6:$C$17,0))</x:f>
        <x:v>440.60905015005767</x:v>
      </x:c>
      <x:c r="AL4298" s="18" t="n">
        <x:f>AB4298*INDEX('07 Mode Capacity'!$P$6:$P$17,MATCH("LAND-"&amp;I4298,'07 Mode Capacity'!$C$6:$C$17,0))</x:f>
        <x:v>0</x:v>
      </x:c>
      <x:c r="AM4298" s="18" t="n">
        <x:f>AE4298*INDEX('07 Mode Capacity'!$P$6:$P$17,MATCH("INLAND-"&amp;I4298,'07 Mode Capacity'!$C$6:$C$17,0))</x:f>
        <x:v>111.83431952662724</x:v>
      </x:c>
      <x:c r="AN4298" s="18" t="n">
        <x:f>SUM(AJ4298:AM4298)</x:f>
        <x:v>892.8347201637825</x:v>
      </x:c>
      <x:c r="AO4298" s="17" t="n">
        <x:f>IF(N4298=0,1,AN4298/N4298)</x:f>
        <x:v>0.18895972913519207</x:v>
      </x:c>
      <x:c r="AP4298" s="11" t="str">
        <x:f>IF(AO4298&gt;='01 Controls'!$E$16,"PASS","FAIL")</x:f>
        <x:v>FAIL</x:v>
      </x:c>
      <x:c r="AQ4298" s="11" t="str">
        <x:v>UNQUANTIFIED</x:v>
      </x:c>
      <x:c r="AR4298" s="11" t="str">
        <x:v>Position-class planning record; serial item and receiver open</x:v>
      </x:c>
      <x:c r="AS4298" s="26"/>
      <x:c r="AT4298" s="26"/>
    </x:row>
    <x:row r="4299">
      <x:c r="C4299" s="11" t="str">
        <x:v>G2-H-HWR-BAT-22</x:v>
      </x:c>
      <x:c r="D4299" s="11" t="str">
        <x:v>G2</x:v>
      </x:c>
      <x:c r="E4299" s="11" t="str">
        <x:v>Regional flood and displacement</x:v>
      </x:c>
      <x:c r="F4299" s="11" t="str">
        <x:v>H-HWR</x:v>
      </x:c>
      <x:c r="G4299" s="11" t="str">
        <x:v>Health workforce replacement group</x:v>
      </x:c>
      <x:c r="H4299" s="11" t="str">
        <x:v>BAT-22</x:v>
      </x:c>
      <x:c r="I4299" s="19" t="n">
        <x:v>48</x:v>
      </x:c>
      <x:c r="J4299" s="21" t="n">
        <x:v>10</x:v>
      </x:c>
      <x:c r="K4299" s="18" t="n">
        <x:f>'05 Cargo Register'!K267</x:f>
        <x:v>210</x:v>
      </x:c>
      <x:c r="L4299" s="18" t="n">
        <x:f>'05 Cargo Register'!N267</x:f>
        <x:v>12</x:v>
      </x:c>
      <x:c r="M4299" s="18" t="n">
        <x:f>'05 Cargo Register'!O267</x:f>
        <x:v>316.8</x:v>
      </x:c>
      <x:c r="N4299" s="18" t="n">
        <x:f>J4299*K4299</x:f>
        <x:v>2100</x:v>
      </x:c>
      <x:c r="O4299" s="18" t="n">
        <x:f>J4299*L4299</x:f>
        <x:v>120</x:v>
      </x:c>
      <x:c r="P4299" s="18" t="n">
        <x:f>J4299*M4299</x:f>
        <x:v>3168</x:v>
      </x:c>
      <x:c r="Q4299" s="22" t="n">
        <x:f>'01 Controls'!$E$31*'02 Cargo Classes'!$M$9</x:f>
        <x:v>0</x:v>
      </x:c>
      <x:c r="R4299" s="22" t="n">
        <x:f>'01 Controls'!$F$31*'02 Cargo Classes'!$N$9</x:f>
        <x:v>0.75</x:v>
      </x:c>
      <x:c r="S4299" s="22" t="n">
        <x:f>'01 Controls'!$G$31*'02 Cargo Classes'!$O$9</x:f>
        <x:v>0</x:v>
      </x:c>
      <x:c r="T4299" s="22" t="n">
        <x:f>'01 Controls'!$H$31*'02 Cargo Classes'!$P$9</x:f>
        <x:v>0.05</x:v>
      </x:c>
      <x:c r="U4299" s="22" t="n">
        <x:f>SUM(Q4299:T4299)</x:f>
        <x:v>0.8</x:v>
      </x:c>
      <x:c r="V4299" s="18" t="n">
        <x:f>IF(U4299=0,0,N4299*Q4299/U4299)</x:f>
        <x:v>0</x:v>
      </x:c>
      <x:c r="W4299" s="18" t="n">
        <x:f>IF(U4299=0,0,P4299*Q4299/U4299)</x:f>
        <x:v>0</x:v>
      </x:c>
      <x:c r="X4299" s="18" t="n">
        <x:f>MAX(V4299,W4299*'01 Controls'!$E$12)</x:f>
        <x:v>0</x:v>
      </x:c>
      <x:c r="Y4299" s="18" t="n">
        <x:f>IF(U4299=0,0,N4299*R4299/U4299)</x:f>
        <x:v>1968.75</x:v>
      </x:c>
      <x:c r="Z4299" s="18" t="n">
        <x:f>IF(U4299=0,0,P4299*R4299/U4299)</x:f>
        <x:v>2970</x:v>
      </x:c>
      <x:c r="AA4299" s="18" t="n">
        <x:f>MAX(Y4299,Z4299*'01 Controls'!$E$13)</x:f>
        <x:v>1968.75</x:v>
      </x:c>
      <x:c r="AB4299" s="18" t="n">
        <x:f>IF(U4299=0,0,N4299*S4299/U4299)</x:f>
        <x:v>0</x:v>
      </x:c>
      <x:c r="AC4299" s="18" t="n">
        <x:f>IF(U4299=0,0,P4299*S4299/U4299)</x:f>
        <x:v>0</x:v>
      </x:c>
      <x:c r="AD4299" s="18" t="n">
        <x:f>MAX(AB4299,AC4299*'01 Controls'!$E$14)</x:f>
        <x:v>0</x:v>
      </x:c>
      <x:c r="AE4299" s="18" t="n">
        <x:f>IF(U4299=0,0,N4299*T4299/U4299)</x:f>
        <x:v>131.25</x:v>
      </x:c>
      <x:c r="AF4299" s="18" t="n">
        <x:f>IF(U4299=0,0,P4299*T4299/U4299)</x:f>
        <x:v>198</x:v>
      </x:c>
      <x:c r="AG4299" s="18" t="n">
        <x:f>MAX(AE4299,AF4299*'01 Controls'!$E$15)</x:f>
        <x:v>131.25</x:v>
      </x:c>
      <x:c r="AH4299" s="18" t="n">
        <x:f>SUM(V4299,Y4299,AB4299,AE4299)</x:f>
        <x:v>2100</x:v>
      </x:c>
      <x:c r="AI4299" s="18" t="n">
        <x:f>N4299-AH4299</x:f>
        <x:v>0</x:v>
      </x:c>
      <x:c r="AJ4299" s="18" t="n">
        <x:f>V4299*INDEX('07 Mode Capacity'!$P$6:$P$17,MATCH("AIR-"&amp;I4299,'07 Mode Capacity'!$C$6:$C$17,0))</x:f>
        <x:v>0</x:v>
      </x:c>
      <x:c r="AK4299" s="18" t="n">
        <x:f>Y4299*INDEX('07 Mode Capacity'!$P$6:$P$17,MATCH("OCEAN-"&amp;I4299,'07 Mode Capacity'!$C$6:$C$17,0))</x:f>
        <x:v>172.533926550912</x:v>
      </x:c>
      <x:c r="AL4299" s="18" t="n">
        <x:f>AB4299*INDEX('07 Mode Capacity'!$P$6:$P$17,MATCH("LAND-"&amp;I4299,'07 Mode Capacity'!$C$6:$C$17,0))</x:f>
        <x:v>0</x:v>
      </x:c>
      <x:c r="AM4299" s="18" t="n">
        <x:f>AE4299*INDEX('07 Mode Capacity'!$P$6:$P$17,MATCH("INLAND-"&amp;I4299,'07 Mode Capacity'!$C$6:$C$17,0))</x:f>
        <x:v>82.8495108170171</x:v>
      </x:c>
      <x:c r="AN4299" s="18" t="n">
        <x:f>SUM(AJ4299:AM4299)</x:f>
        <x:v>255.3834373679291</x:v>
      </x:c>
      <x:c r="AO4299" s="17" t="n">
        <x:f>IF(N4299=0,1,AN4299/N4299)</x:f>
        <x:v>0.12161116065139481</x:v>
      </x:c>
      <x:c r="AP4299" s="11" t="str">
        <x:f>IF(AO4299&gt;='01 Controls'!$E$16,"PASS","FAIL")</x:f>
        <x:v>FAIL</x:v>
      </x:c>
      <x:c r="AQ4299" s="11" t="str">
        <x:v>UNQUANTIFIED</x:v>
      </x:c>
      <x:c r="AR4299" s="11" t="str">
        <x:v>Position-class planning record; serial item and receiver open</x:v>
      </x:c>
      <x:c r="AS4299" s="26"/>
      <x:c r="AT4299" s="26"/>
    </x:row>
    <x:row r="4300">
      <x:c r="C4300" s="11" t="str">
        <x:v>G2-H-HWR-TNK-20</x:v>
      </x:c>
      <x:c r="D4300" s="11" t="str">
        <x:v>G2</x:v>
      </x:c>
      <x:c r="E4300" s="11" t="str">
        <x:v>Regional flood and displacement</x:v>
      </x:c>
      <x:c r="F4300" s="11" t="str">
        <x:v>H-HWR</x:v>
      </x:c>
      <x:c r="G4300" s="11" t="str">
        <x:v>Health workforce replacement group</x:v>
      </x:c>
      <x:c r="H4300" s="11" t="str">
        <x:v>TNK-20</x:v>
      </x:c>
      <x:c r="I4300" s="19" t="n">
        <x:v>48</x:v>
      </x:c>
      <x:c r="J4300" s="21" t="n">
        <x:v>10</x:v>
      </x:c>
      <x:c r="K4300" s="18" t="n">
        <x:f>'05 Cargo Register'!K268</x:f>
        <x:v>157.5</x:v>
      </x:c>
      <x:c r="L4300" s="18" t="n">
        <x:f>'05 Cargo Register'!N268</x:f>
        <x:v>10</x:v>
      </x:c>
      <x:c r="M4300" s="18" t="n">
        <x:f>'05 Cargo Register'!O268</x:f>
        <x:v>212.5</x:v>
      </x:c>
      <x:c r="N4300" s="18" t="n">
        <x:f>J4300*K4300</x:f>
        <x:v>1575</x:v>
      </x:c>
      <x:c r="O4300" s="18" t="n">
        <x:f>J4300*L4300</x:f>
        <x:v>100</x:v>
      </x:c>
      <x:c r="P4300" s="18" t="n">
        <x:f>J4300*M4300</x:f>
        <x:v>2125</x:v>
      </x:c>
      <x:c r="Q4300" s="22" t="n">
        <x:f>'01 Controls'!$E$31*'02 Cargo Classes'!$M$10</x:f>
        <x:v>0</x:v>
      </x:c>
      <x:c r="R4300" s="22" t="n">
        <x:f>'01 Controls'!$F$31*'02 Cargo Classes'!$N$10</x:f>
        <x:v>0.8999999999999999</x:v>
      </x:c>
      <x:c r="S4300" s="22" t="n">
        <x:f>'01 Controls'!$G$31*'02 Cargo Classes'!$O$10</x:f>
        <x:v>0</x:v>
      </x:c>
      <x:c r="T4300" s="22" t="n">
        <x:f>'01 Controls'!$H$31*'02 Cargo Classes'!$P$10</x:f>
        <x:v>0.1</x:v>
      </x:c>
      <x:c r="U4300" s="22" t="n">
        <x:f>SUM(Q4300:T4300)</x:f>
        <x:v>0.9999999999999999</x:v>
      </x:c>
      <x:c r="V4300" s="18" t="n">
        <x:f>IF(U4300=0,0,N4300*Q4300/U4300)</x:f>
        <x:v>0</x:v>
      </x:c>
      <x:c r="W4300" s="18" t="n">
        <x:f>IF(U4300=0,0,P4300*Q4300/U4300)</x:f>
        <x:v>0</x:v>
      </x:c>
      <x:c r="X4300" s="18" t="n">
        <x:f>MAX(V4300,W4300*'01 Controls'!$E$12)</x:f>
        <x:v>0</x:v>
      </x:c>
      <x:c r="Y4300" s="18" t="n">
        <x:f>IF(U4300=0,0,N4300*R4300/U4300)</x:f>
        <x:v>1417.5</x:v>
      </x:c>
      <x:c r="Z4300" s="18" t="n">
        <x:f>IF(U4300=0,0,P4300*R4300/U4300)</x:f>
        <x:v>1912.5</x:v>
      </x:c>
      <x:c r="AA4300" s="18" t="n">
        <x:f>MAX(Y4300,Z4300*'01 Controls'!$E$13)</x:f>
        <x:v>1417.5</x:v>
      </x:c>
      <x:c r="AB4300" s="18" t="n">
        <x:f>IF(U4300=0,0,N4300*S4300/U4300)</x:f>
        <x:v>0</x:v>
      </x:c>
      <x:c r="AC4300" s="18" t="n">
        <x:f>IF(U4300=0,0,P4300*S4300/U4300)</x:f>
        <x:v>0</x:v>
      </x:c>
      <x:c r="AD4300" s="18" t="n">
        <x:f>MAX(AB4300,AC4300*'01 Controls'!$E$14)</x:f>
        <x:v>0</x:v>
      </x:c>
      <x:c r="AE4300" s="18" t="n">
        <x:f>IF(U4300=0,0,N4300*T4300/U4300)</x:f>
        <x:v>157.50000000000003</x:v>
      </x:c>
      <x:c r="AF4300" s="18" t="n">
        <x:f>IF(U4300=0,0,P4300*T4300/U4300)</x:f>
        <x:v>212.50000000000003</x:v>
      </x:c>
      <x:c r="AG4300" s="18" t="n">
        <x:f>MAX(AE4300,AF4300*'01 Controls'!$E$15)</x:f>
        <x:v>157.50000000000003</x:v>
      </x:c>
      <x:c r="AH4300" s="18" t="n">
        <x:f>SUM(V4300,Y4300,AB4300,AE4300)</x:f>
        <x:v>1575</x:v>
      </x:c>
      <x:c r="AI4300" s="18" t="n">
        <x:f>N4300-AH4300</x:f>
        <x:v>0</x:v>
      </x:c>
      <x:c r="AJ4300" s="18" t="n">
        <x:f>V4300*INDEX('07 Mode Capacity'!$P$6:$P$17,MATCH("AIR-"&amp;I4300,'07 Mode Capacity'!$C$6:$C$17,0))</x:f>
        <x:v>0</x:v>
      </x:c>
      <x:c r="AK4300" s="18" t="n">
        <x:f>Y4300*INDEX('07 Mode Capacity'!$P$6:$P$17,MATCH("OCEAN-"&amp;I4300,'07 Mode Capacity'!$C$6:$C$17,0))</x:f>
        <x:v>124.22442711665664</x:v>
      </x:c>
      <x:c r="AL4300" s="18" t="n">
        <x:f>AB4300*INDEX('07 Mode Capacity'!$P$6:$P$17,MATCH("LAND-"&amp;I4300,'07 Mode Capacity'!$C$6:$C$17,0))</x:f>
        <x:v>0</x:v>
      </x:c>
      <x:c r="AM4300" s="18" t="n">
        <x:f>AE4300*INDEX('07 Mode Capacity'!$P$6:$P$17,MATCH("INLAND-"&amp;I4300,'07 Mode Capacity'!$C$6:$C$17,0))</x:f>
        <x:v>99.41941298042055</x:v>
      </x:c>
      <x:c r="AN4300" s="18" t="n">
        <x:f>SUM(AJ4300:AM4300)</x:f>
        <x:v>223.6438400970772</x:v>
      </x:c>
      <x:c r="AO4300" s="17" t="n">
        <x:f>IF(N4300=0,1,AN4300/N4300)</x:f>
        <x:v>0.1419960889505252</x:v>
      </x:c>
      <x:c r="AP4300" s="11" t="str">
        <x:f>IF(AO4300&gt;='01 Controls'!$E$16,"PASS","FAIL")</x:f>
        <x:v>FAIL</x:v>
      </x:c>
      <x:c r="AQ4300" s="11" t="str">
        <x:v>UNQUANTIFIED</x:v>
      </x:c>
      <x:c r="AR4300" s="11" t="str">
        <x:v>Position-class planning record; serial item and receiver open</x:v>
      </x:c>
      <x:c r="AS4300" s="26"/>
      <x:c r="AT4300" s="26"/>
    </x:row>
    <x:row r="4301">
      <x:c r="C4301" s="11" t="str">
        <x:v>G2-H-HWR-FLR-24</x:v>
      </x:c>
      <x:c r="D4301" s="11" t="str">
        <x:v>G2</x:v>
      </x:c>
      <x:c r="E4301" s="11" t="str">
        <x:v>Regional flood and displacement</x:v>
      </x:c>
      <x:c r="F4301" s="11" t="str">
        <x:v>H-HWR</x:v>
      </x:c>
      <x:c r="G4301" s="11" t="str">
        <x:v>Health workforce replacement group</x:v>
      </x:c>
      <x:c r="H4301" s="11" t="str">
        <x:v>FLR-24</x:v>
      </x:c>
      <x:c r="I4301" s="19" t="n">
        <x:v>48</x:v>
      </x:c>
      <x:c r="J4301" s="21" t="n">
        <x:v>10</x:v>
      </x:c>
      <x:c r="K4301" s="18" t="n">
        <x:f>'05 Cargo Register'!K269</x:f>
        <x:v>131.25</x:v>
      </x:c>
      <x:c r="L4301" s="18" t="n">
        <x:f>'05 Cargo Register'!N269</x:f>
        <x:v>7</x:v>
      </x:c>
      <x:c r="M4301" s="18" t="n">
        <x:f>'05 Cargo Register'!O269</x:f>
        <x:v>224</x:v>
      </x:c>
      <x:c r="N4301" s="18" t="n">
        <x:f>J4301*K4301</x:f>
        <x:v>1312.5</x:v>
      </x:c>
      <x:c r="O4301" s="18" t="n">
        <x:f>J4301*L4301</x:f>
        <x:v>70</x:v>
      </x:c>
      <x:c r="P4301" s="18" t="n">
        <x:f>J4301*M4301</x:f>
        <x:v>2240</x:v>
      </x:c>
      <x:c r="Q4301" s="22" t="n">
        <x:f>'01 Controls'!$E$31*'02 Cargo Classes'!$M$11</x:f>
        <x:v>0</x:v>
      </x:c>
      <x:c r="R4301" s="22" t="n">
        <x:f>'01 Controls'!$F$31*'02 Cargo Classes'!$N$11</x:f>
        <x:v>0.8999999999999999</x:v>
      </x:c>
      <x:c r="S4301" s="22" t="n">
        <x:f>'01 Controls'!$G$31*'02 Cargo Classes'!$O$11</x:f>
        <x:v>0</x:v>
      </x:c>
      <x:c r="T4301" s="22" t="n">
        <x:f>'01 Controls'!$H$31*'02 Cargo Classes'!$P$11</x:f>
        <x:v>0.08000000000000002</x:v>
      </x:c>
      <x:c r="U4301" s="22" t="n">
        <x:f>SUM(Q4301:T4301)</x:f>
        <x:v>0.98</x:v>
      </x:c>
      <x:c r="V4301" s="18" t="n">
        <x:f>IF(U4301=0,0,N4301*Q4301/U4301)</x:f>
        <x:v>0</x:v>
      </x:c>
      <x:c r="W4301" s="18" t="n">
        <x:f>IF(U4301=0,0,P4301*Q4301/U4301)</x:f>
        <x:v>0</x:v>
      </x:c>
      <x:c r="X4301" s="18" t="n">
        <x:f>MAX(V4301,W4301*'01 Controls'!$E$12)</x:f>
        <x:v>0</x:v>
      </x:c>
      <x:c r="Y4301" s="18" t="n">
        <x:f>IF(U4301=0,0,N4301*R4301/U4301)</x:f>
        <x:v>1205.3571428571427</x:v>
      </x:c>
      <x:c r="Z4301" s="18" t="n">
        <x:f>IF(U4301=0,0,P4301*R4301/U4301)</x:f>
        <x:v>2057.142857142857</x:v>
      </x:c>
      <x:c r="AA4301" s="18" t="n">
        <x:f>MAX(Y4301,Z4301*'01 Controls'!$E$13)</x:f>
        <x:v>1205.3571428571427</x:v>
      </x:c>
      <x:c r="AB4301" s="18" t="n">
        <x:f>IF(U4301=0,0,N4301*S4301/U4301)</x:f>
        <x:v>0</x:v>
      </x:c>
      <x:c r="AC4301" s="18" t="n">
        <x:f>IF(U4301=0,0,P4301*S4301/U4301)</x:f>
        <x:v>0</x:v>
      </x:c>
      <x:c r="AD4301" s="18" t="n">
        <x:f>MAX(AB4301,AC4301*'01 Controls'!$E$14)</x:f>
        <x:v>0</x:v>
      </x:c>
      <x:c r="AE4301" s="18" t="n">
        <x:f>IF(U4301=0,0,N4301*T4301/U4301)</x:f>
        <x:v>107.14285714285715</x:v>
      </x:c>
      <x:c r="AF4301" s="18" t="n">
        <x:f>IF(U4301=0,0,P4301*T4301/U4301)</x:f>
        <x:v>182.85714285714292</x:v>
      </x:c>
      <x:c r="AG4301" s="18" t="n">
        <x:f>MAX(AE4301,AF4301*'01 Controls'!$E$15)</x:f>
        <x:v>107.14285714285715</x:v>
      </x:c>
      <x:c r="AH4301" s="18" t="n">
        <x:f>SUM(V4301,Y4301,AB4301,AE4301)</x:f>
        <x:v>1312.4999999999998</x:v>
      </x:c>
      <x:c r="AI4301" s="18" t="n">
        <x:f>N4301-AH4301</x:f>
        <x:v>2.2737367544323206e-13</x:v>
      </x:c>
      <x:c r="AJ4301" s="18" t="n">
        <x:f>V4301*INDEX('07 Mode Capacity'!$P$6:$P$17,MATCH("AIR-"&amp;I4301,'07 Mode Capacity'!$C$6:$C$17,0))</x:f>
        <x:v>0</x:v>
      </x:c>
      <x:c r="AK4301" s="18" t="n">
        <x:f>Y4301*INDEX('07 Mode Capacity'!$P$6:$P$17,MATCH("OCEAN-"&amp;I4301,'07 Mode Capacity'!$C$6:$C$17,0))</x:f>
        <x:v>105.6330162556604</x:v>
      </x:c>
      <x:c r="AL4301" s="18" t="n">
        <x:f>AB4301*INDEX('07 Mode Capacity'!$P$6:$P$17,MATCH("LAND-"&amp;I4301,'07 Mode Capacity'!$C$6:$C$17,0))</x:f>
        <x:v>0</x:v>
      </x:c>
      <x:c r="AM4301" s="18" t="n">
        <x:f>AE4301*INDEX('07 Mode Capacity'!$P$6:$P$17,MATCH("INLAND-"&amp;I4301,'07 Mode Capacity'!$C$6:$C$17,0))</x:f>
        <x:v>67.63225372817723</x:v>
      </x:c>
      <x:c r="AN4301" s="18" t="n">
        <x:f>SUM(AJ4301:AM4301)</x:f>
        <x:v>173.26526998383764</x:v>
      </x:c>
      <x:c r="AO4301" s="17" t="n">
        <x:f>IF(N4301=0,1,AN4301/N4301)</x:f>
        <x:v>0.1320116342734001</x:v>
      </x:c>
      <x:c r="AP4301" s="11" t="str">
        <x:f>IF(AO4301&gt;='01 Controls'!$E$16,"PASS","FAIL")</x:f>
        <x:v>FAIL</x:v>
      </x:c>
      <x:c r="AQ4301" s="11" t="str">
        <x:v>UNQUANTIFIED</x:v>
      </x:c>
      <x:c r="AR4301" s="11" t="str">
        <x:v>Position-class planning record; serial item and receiver open</x:v>
      </x:c>
      <x:c r="AS4301" s="26"/>
      <x:c r="AT4301" s="26"/>
    </x:row>
    <x:row r="4302">
      <x:c r="C4302" s="11" t="str">
        <x:v>G2-H-HWR-ROL-30</x:v>
      </x:c>
      <x:c r="D4302" s="11" t="str">
        <x:v>G2</x:v>
      </x:c>
      <x:c r="E4302" s="11" t="str">
        <x:v>Regional flood and displacement</x:v>
      </x:c>
      <x:c r="F4302" s="11" t="str">
        <x:v>H-HWR</x:v>
      </x:c>
      <x:c r="G4302" s="11" t="str">
        <x:v>Health workforce replacement group</x:v>
      </x:c>
      <x:c r="H4302" s="11" t="str">
        <x:v>ROL-30</x:v>
      </x:c>
      <x:c r="I4302" s="19" t="n">
        <x:v>48</x:v>
      </x:c>
      <x:c r="J4302" s="21" t="n">
        <x:v>10</x:v>
      </x:c>
      <x:c r="K4302" s="18" t="n">
        <x:f>'05 Cargo Register'!K270</x:f>
        <x:v>262.5</x:v>
      </x:c>
      <x:c r="L4302" s="18" t="n">
        <x:f>'05 Cargo Register'!N270</x:f>
        <x:v>11</x:v>
      </x:c>
      <x:c r="M4302" s="18" t="n">
        <x:f>'05 Cargo Register'!O270</x:f>
        <x:v>701.25</x:v>
      </x:c>
      <x:c r="N4302" s="18" t="n">
        <x:f>J4302*K4302</x:f>
        <x:v>2625</x:v>
      </x:c>
      <x:c r="O4302" s="18" t="n">
        <x:f>J4302*L4302</x:f>
        <x:v>110</x:v>
      </x:c>
      <x:c r="P4302" s="18" t="n">
        <x:f>J4302*M4302</x:f>
        <x:v>7012.5</x:v>
      </x:c>
      <x:c r="Q4302" s="22" t="n">
        <x:f>'01 Controls'!$E$31*'02 Cargo Classes'!$M$12</x:f>
        <x:v>0</x:v>
      </x:c>
      <x:c r="R4302" s="22" t="n">
        <x:f>'01 Controls'!$F$31*'02 Cargo Classes'!$N$12</x:f>
        <x:v>0.75</x:v>
      </x:c>
      <x:c r="S4302" s="22" t="n">
        <x:f>'01 Controls'!$G$31*'02 Cargo Classes'!$O$12</x:f>
        <x:v>0</x:v>
      </x:c>
      <x:c r="T4302" s="22" t="n">
        <x:f>'01 Controls'!$H$31*'02 Cargo Classes'!$P$12</x:f>
        <x:v>0.06</x:v>
      </x:c>
      <x:c r="U4302" s="22" t="n">
        <x:f>SUM(Q4302:T4302)</x:f>
        <x:v>0.81</x:v>
      </x:c>
      <x:c r="V4302" s="18" t="n">
        <x:f>IF(U4302=0,0,N4302*Q4302/U4302)</x:f>
        <x:v>0</x:v>
      </x:c>
      <x:c r="W4302" s="18" t="n">
        <x:f>IF(U4302=0,0,P4302*Q4302/U4302)</x:f>
        <x:v>0</x:v>
      </x:c>
      <x:c r="X4302" s="18" t="n">
        <x:f>MAX(V4302,W4302*'01 Controls'!$E$12)</x:f>
        <x:v>0</x:v>
      </x:c>
      <x:c r="Y4302" s="18" t="n">
        <x:f>IF(U4302=0,0,N4302*R4302/U4302)</x:f>
        <x:v>2430.555555555555</x:v>
      </x:c>
      <x:c r="Z4302" s="18" t="n">
        <x:f>IF(U4302=0,0,P4302*R4302/U4302)</x:f>
        <x:v>6493.055555555555</x:v>
      </x:c>
      <x:c r="AA4302" s="18" t="n">
        <x:f>MAX(Y4302,Z4302*'01 Controls'!$E$13)</x:f>
        <x:v>2430.555555555555</x:v>
      </x:c>
      <x:c r="AB4302" s="18" t="n">
        <x:f>IF(U4302=0,0,N4302*S4302/U4302)</x:f>
        <x:v>0</x:v>
      </x:c>
      <x:c r="AC4302" s="18" t="n">
        <x:f>IF(U4302=0,0,P4302*S4302/U4302)</x:f>
        <x:v>0</x:v>
      </x:c>
      <x:c r="AD4302" s="18" t="n">
        <x:f>MAX(AB4302,AC4302*'01 Controls'!$E$14)</x:f>
        <x:v>0</x:v>
      </x:c>
      <x:c r="AE4302" s="18" t="n">
        <x:f>IF(U4302=0,0,N4302*T4302/U4302)</x:f>
        <x:v>194.44444444444443</x:v>
      </x:c>
      <x:c r="AF4302" s="18" t="n">
        <x:f>IF(U4302=0,0,P4302*T4302/U4302)</x:f>
        <x:v>519.4444444444445</x:v>
      </x:c>
      <x:c r="AG4302" s="18" t="n">
        <x:f>MAX(AE4302,AF4302*'01 Controls'!$E$15)</x:f>
        <x:v>194.44444444444443</x:v>
      </x:c>
      <x:c r="AH4302" s="18" t="n">
        <x:f>SUM(V4302,Y4302,AB4302,AE4302)</x:f>
        <x:v>2624.9999999999995</x:v>
      </x:c>
      <x:c r="AI4302" s="18" t="n">
        <x:f>N4302-AH4302</x:f>
        <x:v>4.547473508864641e-13</x:v>
      </x:c>
      <x:c r="AJ4302" s="18" t="n">
        <x:f>V4302*INDEX('07 Mode Capacity'!$P$6:$P$17,MATCH("AIR-"&amp;I4302,'07 Mode Capacity'!$C$6:$C$17,0))</x:f>
        <x:v>0</x:v>
      </x:c>
      <x:c r="AK4302" s="18" t="n">
        <x:f>Y4302*INDEX('07 Mode Capacity'!$P$6:$P$17,MATCH("OCEAN-"&amp;I4302,'07 Mode Capacity'!$C$6:$C$17,0))</x:f>
        <x:v>213.0048475937185</x:v>
      </x:c>
      <x:c r="AL4302" s="18" t="n">
        <x:f>AB4302*INDEX('07 Mode Capacity'!$P$6:$P$17,MATCH("LAND-"&amp;I4302,'07 Mode Capacity'!$C$6:$C$17,0))</x:f>
        <x:v>0</x:v>
      </x:c>
      <x:c r="AM4302" s="18" t="n">
        <x:f>AE4302*INDEX('07 Mode Capacity'!$P$6:$P$17,MATCH("INLAND-"&amp;I4302,'07 Mode Capacity'!$C$6:$C$17,0))</x:f>
        <x:v>122.74001602521052</x:v>
      </x:c>
      <x:c r="AN4302" s="18" t="n">
        <x:f>SUM(AJ4302:AM4302)</x:f>
        <x:v>335.744863618929</x:v>
      </x:c>
      <x:c r="AO4302" s="17" t="n">
        <x:f>IF(N4302=0,1,AN4302/N4302)</x:f>
        <x:v>0.12790280518816344</x:v>
      </x:c>
      <x:c r="AP4302" s="11" t="str">
        <x:f>IF(AO4302&gt;='01 Controls'!$E$16,"PASS","FAIL")</x:f>
        <x:v>FAIL</x:v>
      </x:c>
      <x:c r="AQ4302" s="11" t="str">
        <x:v>UNQUANTIFIED</x:v>
      </x:c>
      <x:c r="AR4302" s="11" t="str">
        <x:v>Position-class planning record; serial item and receiver open</x:v>
      </x:c>
      <x:c r="AS4302" s="26"/>
      <x:c r="AT4302" s="26"/>
    </x:row>
    <x:row r="4303">
      <x:c r="C4303" s="11" t="str">
        <x:v>G2-H-HWR-BLK-08</x:v>
      </x:c>
      <x:c r="D4303" s="11" t="str">
        <x:v>G2</x:v>
      </x:c>
      <x:c r="E4303" s="11" t="str">
        <x:v>Regional flood and displacement</x:v>
      </x:c>
      <x:c r="F4303" s="11" t="str">
        <x:v>H-HWR</x:v>
      </x:c>
      <x:c r="G4303" s="11" t="str">
        <x:v>Health workforce replacement group</x:v>
      </x:c>
      <x:c r="H4303" s="11" t="str">
        <x:v>BLK-08</x:v>
      </x:c>
      <x:c r="I4303" s="19" t="n">
        <x:v>48</x:v>
      </x:c>
      <x:c r="J4303" s="21" t="n">
        <x:v>10</x:v>
      </x:c>
      <x:c r="K4303" s="18" t="n">
        <x:f>'05 Cargo Register'!K271</x:f>
        <x:v>367.50000000000006</x:v>
      </x:c>
      <x:c r="L4303" s="18" t="n">
        <x:f>'05 Cargo Register'!N271</x:f>
        <x:v>58</x:v>
      </x:c>
      <x:c r="M4303" s="18" t="n">
        <x:f>'05 Cargo Register'!O271</x:f>
        <x:v>2958</x:v>
      </x:c>
      <x:c r="N4303" s="18" t="n">
        <x:f>J4303*K4303</x:f>
        <x:v>3675.0000000000005</x:v>
      </x:c>
      <x:c r="O4303" s="18" t="n">
        <x:f>J4303*L4303</x:f>
        <x:v>580</x:v>
      </x:c>
      <x:c r="P4303" s="18" t="n">
        <x:f>J4303*M4303</x:f>
        <x:v>29580</x:v>
      </x:c>
      <x:c r="Q4303" s="22" t="n">
        <x:f>'01 Controls'!$E$31*'02 Cargo Classes'!$M$14</x:f>
        <x:v>0.15</x:v>
      </x:c>
      <x:c r="R4303" s="22" t="n">
        <x:f>'01 Controls'!$F$31*'02 Cargo Classes'!$N$14</x:f>
        <x:v>0.6000000000000001</x:v>
      </x:c>
      <x:c r="S4303" s="22" t="n">
        <x:f>'01 Controls'!$G$31*'02 Cargo Classes'!$O$14</x:f>
        <x:v>0</x:v>
      </x:c>
      <x:c r="T4303" s="22" t="n">
        <x:f>'01 Controls'!$H$31*'02 Cargo Classes'!$P$14</x:f>
        <x:v>0.05</x:v>
      </x:c>
      <x:c r="U4303" s="22" t="n">
        <x:f>SUM(Q4303:T4303)</x:f>
        <x:v>0.8000000000000002</x:v>
      </x:c>
      <x:c r="V4303" s="18" t="n">
        <x:f>IF(U4303=0,0,N4303*Q4303/U4303)</x:f>
        <x:v>689.0624999999999</x:v>
      </x:c>
      <x:c r="W4303" s="18" t="n">
        <x:f>IF(U4303=0,0,P4303*Q4303/U4303)</x:f>
        <x:v>5546.249999999999</x:v>
      </x:c>
      <x:c r="X4303" s="18" t="n">
        <x:f>MAX(V4303,W4303*'01 Controls'!$E$12)</x:f>
        <x:v>1386.5624999999998</x:v>
      </x:c>
      <x:c r="Y4303" s="18" t="n">
        <x:f>IF(U4303=0,0,N4303*R4303/U4303)</x:f>
        <x:v>2756.25</x:v>
      </x:c>
      <x:c r="Z4303" s="18" t="n">
        <x:f>IF(U4303=0,0,P4303*R4303/U4303)</x:f>
        <x:v>22185</x:v>
      </x:c>
      <x:c r="AA4303" s="18" t="n">
        <x:f>MAX(Y4303,Z4303*'01 Controls'!$E$13)</x:f>
        <x:v>3327.75</x:v>
      </x:c>
      <x:c r="AB4303" s="18" t="n">
        <x:f>IF(U4303=0,0,N4303*S4303/U4303)</x:f>
        <x:v>0</x:v>
      </x:c>
      <x:c r="AC4303" s="18" t="n">
        <x:f>IF(U4303=0,0,P4303*S4303/U4303)</x:f>
        <x:v>0</x:v>
      </x:c>
      <x:c r="AD4303" s="18" t="n">
        <x:f>MAX(AB4303,AC4303*'01 Controls'!$E$14)</x:f>
        <x:v>0</x:v>
      </x:c>
      <x:c r="AE4303" s="18" t="n">
        <x:f>IF(U4303=0,0,N4303*T4303/U4303)</x:f>
        <x:v>229.6875</x:v>
      </x:c>
      <x:c r="AF4303" s="18" t="n">
        <x:f>IF(U4303=0,0,P4303*T4303/U4303)</x:f>
        <x:v>1848.7499999999995</x:v>
      </x:c>
      <x:c r="AG4303" s="18" t="n">
        <x:f>MAX(AE4303,AF4303*'01 Controls'!$E$15)</x:f>
        <x:v>332.7749999999999</x:v>
      </x:c>
      <x:c r="AH4303" s="18" t="n">
        <x:f>SUM(V4303,Y4303,AB4303,AE4303)</x:f>
        <x:v>3675</x:v>
      </x:c>
      <x:c r="AI4303" s="18" t="n">
        <x:f>N4303-AH4303</x:f>
        <x:v>4.547473508864641e-13</x:v>
      </x:c>
      <x:c r="AJ4303" s="18" t="n">
        <x:f>V4303*INDEX('07 Mode Capacity'!$P$6:$P$17,MATCH("AIR-"&amp;I4303,'07 Mode Capacity'!$C$6:$C$17,0))</x:f>
        <x:v>193.16878953996567</x:v>
      </x:c>
      <x:c r="AK4303" s="18" t="n">
        <x:f>Y4303*INDEX('07 Mode Capacity'!$P$6:$P$17,MATCH("OCEAN-"&amp;I4303,'07 Mode Capacity'!$C$6:$C$17,0))</x:f>
        <x:v>241.5474971712768</x:v>
      </x:c>
      <x:c r="AL4303" s="18" t="n">
        <x:f>AB4303*INDEX('07 Mode Capacity'!$P$6:$P$17,MATCH("LAND-"&amp;I4303,'07 Mode Capacity'!$C$6:$C$17,0))</x:f>
        <x:v>0</x:v>
      </x:c>
      <x:c r="AM4303" s="18" t="n">
        <x:f>AE4303*INDEX('07 Mode Capacity'!$P$6:$P$17,MATCH("INLAND-"&amp;I4303,'07 Mode Capacity'!$C$6:$C$17,0))</x:f>
        <x:v>144.98664392977994</x:v>
      </x:c>
      <x:c r="AN4303" s="18" t="n">
        <x:f>SUM(AJ4303:AM4303)</x:f>
        <x:v>579.7029306410224</x:v>
      </x:c>
      <x:c r="AO4303" s="17" t="n">
        <x:f>IF(N4303=0,1,AN4303/N4303)</x:f>
        <x:v>0.15774229405197884</x:v>
      </x:c>
      <x:c r="AP4303" s="11" t="str">
        <x:f>IF(AO4303&gt;='01 Controls'!$E$16,"PASS","FAIL")</x:f>
        <x:v>FAIL</x:v>
      </x:c>
      <x:c r="AQ4303" s="11" t="str">
        <x:v>UNQUANTIFIED</x:v>
      </x:c>
      <x:c r="AR4303" s="11" t="str">
        <x:v>Position-class planning record; serial item and receiver open</x:v>
      </x:c>
      <x:c r="AS4303" s="26"/>
      <x:c r="AT4303" s="26"/>
    </x:row>
    <x:row r="4304">
      <x:c r="C4304" s="11" t="str">
        <x:v>G2-C-PSG-APL-45</x:v>
      </x:c>
      <x:c r="D4304" s="11" t="str">
        <x:v>G2</x:v>
      </x:c>
      <x:c r="E4304" s="11" t="str">
        <x:v>Regional flood and displacement</x:v>
      </x:c>
      <x:c r="F4304" s="11" t="str">
        <x:v>C-PSG</x:v>
      </x:c>
      <x:c r="G4304" s="11" t="str">
        <x:v>Population support group</x:v>
      </x:c>
      <x:c r="H4304" s="11" t="str">
        <x:v>APL-45</x:v>
      </x:c>
      <x:c r="I4304" s="19" t="n">
        <x:v>24</x:v>
      </x:c>
      <x:c r="J4304" s="21" t="n">
        <x:v>16</x:v>
      </x:c>
      <x:c r="K4304" s="18" t="n">
        <x:f>'05 Cargo Register'!K272</x:f>
        <x:v>175.5</x:v>
      </x:c>
      <x:c r="L4304" s="18" t="n">
        <x:f>'05 Cargo Register'!N272</x:f>
        <x:v>46</x:v>
      </x:c>
      <x:c r="M4304" s="18" t="n">
        <x:f>'05 Cargo Register'!O272</x:f>
        <x:v>345</x:v>
      </x:c>
      <x:c r="N4304" s="18" t="n">
        <x:f>J4304*K4304</x:f>
        <x:v>2808</x:v>
      </x:c>
      <x:c r="O4304" s="18" t="n">
        <x:f>J4304*L4304</x:f>
        <x:v>736</x:v>
      </x:c>
      <x:c r="P4304" s="18" t="n">
        <x:f>J4304*M4304</x:f>
        <x:v>5520</x:v>
      </x:c>
      <x:c r="Q4304" s="22" t="n">
        <x:f>'01 Controls'!$E$31*'02 Cargo Classes'!$M$6</x:f>
        <x:v>0.44999999999999996</x:v>
      </x:c>
      <x:c r="R4304" s="22" t="n">
        <x:f>'01 Controls'!$F$31*'02 Cargo Classes'!$N$6</x:f>
        <x:v>0.30000000000000004</x:v>
      </x:c>
      <x:c r="S4304" s="22" t="n">
        <x:f>'01 Controls'!$G$31*'02 Cargo Classes'!$O$6</x:f>
        <x:v>0</x:v>
      </x:c>
      <x:c r="T4304" s="22" t="n">
        <x:f>'01 Controls'!$H$31*'02 Cargo Classes'!$P$6</x:f>
        <x:v>0.03</x:v>
      </x:c>
      <x:c r="U4304" s="22" t="n">
        <x:f>SUM(Q4304:T4304)</x:f>
        <x:v>0.78</x:v>
      </x:c>
      <x:c r="V4304" s="18" t="n">
        <x:f>IF(U4304=0,0,N4304*Q4304/U4304)</x:f>
        <x:v>1619.9999999999998</x:v>
      </x:c>
      <x:c r="W4304" s="18" t="n">
        <x:f>IF(U4304=0,0,P4304*Q4304/U4304)</x:f>
        <x:v>3184.615384615384</x:v>
      </x:c>
      <x:c r="X4304" s="18" t="n">
        <x:f>MAX(V4304,W4304*'01 Controls'!$E$12)</x:f>
        <x:v>1619.9999999999998</x:v>
      </x:c>
      <x:c r="Y4304" s="18" t="n">
        <x:f>IF(U4304=0,0,N4304*R4304/U4304)</x:f>
        <x:v>1080</x:v>
      </x:c>
      <x:c r="Z4304" s="18" t="n">
        <x:f>IF(U4304=0,0,P4304*R4304/U4304)</x:f>
        <x:v>2123.0769230769233</x:v>
      </x:c>
      <x:c r="AA4304" s="18" t="n">
        <x:f>MAX(Y4304,Z4304*'01 Controls'!$E$13)</x:f>
        <x:v>1080</x:v>
      </x:c>
      <x:c r="AB4304" s="18" t="n">
        <x:f>IF(U4304=0,0,N4304*S4304/U4304)</x:f>
        <x:v>0</x:v>
      </x:c>
      <x:c r="AC4304" s="18" t="n">
        <x:f>IF(U4304=0,0,P4304*S4304/U4304)</x:f>
        <x:v>0</x:v>
      </x:c>
      <x:c r="AD4304" s="18" t="n">
        <x:f>MAX(AB4304,AC4304*'01 Controls'!$E$14)</x:f>
        <x:v>0</x:v>
      </x:c>
      <x:c r="AE4304" s="18" t="n">
        <x:f>IF(U4304=0,0,N4304*T4304/U4304)</x:f>
        <x:v>107.99999999999999</x:v>
      </x:c>
      <x:c r="AF4304" s="18" t="n">
        <x:f>IF(U4304=0,0,P4304*T4304/U4304)</x:f>
        <x:v>212.3076923076923</x:v>
      </x:c>
      <x:c r="AG4304" s="18" t="n">
        <x:f>MAX(AE4304,AF4304*'01 Controls'!$E$15)</x:f>
        <x:v>107.99999999999999</x:v>
      </x:c>
      <x:c r="AH4304" s="18" t="n">
        <x:f>SUM(V4304,Y4304,AB4304,AE4304)</x:f>
        <x:v>2808</x:v>
      </x:c>
      <x:c r="AI4304" s="18" t="n">
        <x:f>N4304-AH4304</x:f>
        <x:v>0</x:v>
      </x:c>
      <x:c r="AJ4304" s="18" t="n">
        <x:f>V4304*INDEX('07 Mode Capacity'!$P$6:$P$17,MATCH("AIR-"&amp;I4304,'07 Mode Capacity'!$C$6:$C$17,0))</x:f>
        <x:v>328.7207898989686</x:v>
      </x:c>
      <x:c r="AK4304" s="18" t="n">
        <x:f>Y4304*INDEX('07 Mode Capacity'!$P$6:$P$17,MATCH("OCEAN-"&amp;I4304,'07 Mode Capacity'!$C$6:$C$17,0))</x:f>
        <x:v>162.09617300758586</x:v>
      </x:c>
      <x:c r="AL4304" s="18" t="n">
        <x:f>AB4304*INDEX('07 Mode Capacity'!$P$6:$P$17,MATCH("LAND-"&amp;I4304,'07 Mode Capacity'!$C$6:$C$17,0))</x:f>
        <x:v>0</x:v>
      </x:c>
      <x:c r="AM4304" s="18" t="n">
        <x:f>AE4304*INDEX('07 Mode Capacity'!$P$6:$P$17,MATCH("INLAND-"&amp;I4304,'07 Mode Capacity'!$C$6:$C$17,0))</x:f>
        <x:v>107.99999999999999</x:v>
      </x:c>
      <x:c r="AN4304" s="18" t="n">
        <x:f>SUM(AJ4304:AM4304)</x:f>
        <x:v>598.8169629065544</x:v>
      </x:c>
      <x:c r="AO4304" s="17" t="n">
        <x:f>IF(N4304=0,1,AN4304/N4304)</x:f>
        <x:v>0.21325390416900086</x:v>
      </x:c>
      <x:c r="AP4304" s="11" t="str">
        <x:f>IF(AO4304&gt;='01 Controls'!$E$16,"PASS","FAIL")</x:f>
        <x:v>FAIL</x:v>
      </x:c>
      <x:c r="AQ4304" s="11" t="str">
        <x:v>UNQUANTIFIED</x:v>
      </x:c>
      <x:c r="AR4304" s="11" t="str">
        <x:v>Position-class planning record; serial item and receiver open</x:v>
      </x:c>
      <x:c r="AS4304" s="26"/>
      <x:c r="AT4304" s="26"/>
    </x:row>
    <x:row r="4305">
      <x:c r="C4305" s="11" t="str">
        <x:v>G2-C-PSG-ISO-18</x:v>
      </x:c>
      <x:c r="D4305" s="11" t="str">
        <x:v>G2</x:v>
      </x:c>
      <x:c r="E4305" s="11" t="str">
        <x:v>Regional flood and displacement</x:v>
      </x:c>
      <x:c r="F4305" s="11" t="str">
        <x:v>C-PSG</x:v>
      </x:c>
      <x:c r="G4305" s="11" t="str">
        <x:v>Population support group</x:v>
      </x:c>
      <x:c r="H4305" s="11" t="str">
        <x:v>ISO-18</x:v>
      </x:c>
      <x:c r="I4305" s="19" t="n">
        <x:v>48</x:v>
      </x:c>
      <x:c r="J4305" s="21" t="n">
        <x:v>16</x:v>
      </x:c>
      <x:c r="K4305" s="18" t="n">
        <x:f>'05 Cargo Register'!K273</x:f>
        <x:v>438.75</x:v>
      </x:c>
      <x:c r="L4305" s="18" t="n">
        <x:f>'05 Cargo Register'!N273</x:f>
        <x:v>29</x:v>
      </x:c>
      <x:c r="M4305" s="18" t="n">
        <x:f>'05 Cargo Register'!O273</x:f>
        <x:v>765.6</x:v>
      </x:c>
      <x:c r="N4305" s="18" t="n">
        <x:f>J4305*K4305</x:f>
        <x:v>7020</x:v>
      </x:c>
      <x:c r="O4305" s="18" t="n">
        <x:f>J4305*L4305</x:f>
        <x:v>464</x:v>
      </x:c>
      <x:c r="P4305" s="18" t="n">
        <x:f>J4305*M4305</x:f>
        <x:v>12249.6</x:v>
      </x:c>
      <x:c r="Q4305" s="22" t="n">
        <x:f>'01 Controls'!$E$31*'02 Cargo Classes'!$M$7</x:f>
        <x:v>0.03</x:v>
      </x:c>
      <x:c r="R4305" s="22" t="n">
        <x:f>'01 Controls'!$F$31*'02 Cargo Classes'!$N$7</x:f>
        <x:v>0.75</x:v>
      </x:c>
      <x:c r="S4305" s="22" t="n">
        <x:f>'01 Controls'!$G$31*'02 Cargo Classes'!$O$7</x:f>
        <x:v>0</x:v>
      </x:c>
      <x:c r="T4305" s="22" t="n">
        <x:f>'01 Controls'!$H$31*'02 Cargo Classes'!$P$7</x:f>
        <x:v>0.08000000000000002</x:v>
      </x:c>
      <x:c r="U4305" s="22" t="n">
        <x:f>SUM(Q4305:T4305)</x:f>
        <x:v>0.8600000000000001</x:v>
      </x:c>
      <x:c r="V4305" s="18" t="n">
        <x:f>IF(U4305=0,0,N4305*Q4305/U4305)</x:f>
        <x:v>244.88372093023253</x:v>
      </x:c>
      <x:c r="W4305" s="18" t="n">
        <x:f>IF(U4305=0,0,P4305*Q4305/U4305)</x:f>
        <x:v>427.3116279069767</x:v>
      </x:c>
      <x:c r="X4305" s="18" t="n">
        <x:f>MAX(V4305,W4305*'01 Controls'!$E$12)</x:f>
        <x:v>244.88372093023253</x:v>
      </x:c>
      <x:c r="Y4305" s="18" t="n">
        <x:f>IF(U4305=0,0,N4305*R4305/U4305)</x:f>
        <x:v>6122.093023255813</x:v>
      </x:c>
      <x:c r="Z4305" s="18" t="n">
        <x:f>IF(U4305=0,0,P4305*R4305/U4305)</x:f>
        <x:v>10682.790697674418</x:v>
      </x:c>
      <x:c r="AA4305" s="18" t="n">
        <x:f>MAX(Y4305,Z4305*'01 Controls'!$E$13)</x:f>
        <x:v>6122.093023255813</x:v>
      </x:c>
      <x:c r="AB4305" s="18" t="n">
        <x:f>IF(U4305=0,0,N4305*S4305/U4305)</x:f>
        <x:v>0</x:v>
      </x:c>
      <x:c r="AC4305" s="18" t="n">
        <x:f>IF(U4305=0,0,P4305*S4305/U4305)</x:f>
        <x:v>0</x:v>
      </x:c>
      <x:c r="AD4305" s="18" t="n">
        <x:f>MAX(AB4305,AC4305*'01 Controls'!$E$14)</x:f>
        <x:v>0</x:v>
      </x:c>
      <x:c r="AE4305" s="18" t="n">
        <x:f>IF(U4305=0,0,N4305*T4305/U4305)</x:f>
        <x:v>653.0232558139536</x:v>
      </x:c>
      <x:c r="AF4305" s="18" t="n">
        <x:f>IF(U4305=0,0,P4305*T4305/U4305)</x:f>
        <x:v>1139.4976744186047</x:v>
      </x:c>
      <x:c r="AG4305" s="18" t="n">
        <x:f>MAX(AE4305,AF4305*'01 Controls'!$E$15)</x:f>
        <x:v>653.0232558139536</x:v>
      </x:c>
      <x:c r="AH4305" s="18" t="n">
        <x:f>SUM(V4305,Y4305,AB4305,AE4305)</x:f>
        <x:v>7019.999999999999</x:v>
      </x:c>
      <x:c r="AI4305" s="18" t="n">
        <x:f>N4305-AH4305</x:f>
        <x:v>9.094947017729282e-13</x:v>
      </x:c>
      <x:c r="AJ4305" s="18" t="n">
        <x:f>V4305*INDEX('07 Mode Capacity'!$P$6:$P$17,MATCH("AIR-"&amp;I4305,'07 Mode Capacity'!$C$6:$C$17,0))</x:f>
        <x:v>68.64963911130816</x:v>
      </x:c>
      <x:c r="AK4305" s="18" t="n">
        <x:f>Y4305*INDEX('07 Mode Capacity'!$P$6:$P$17,MATCH("OCEAN-"&amp;I4305,'07 Mode Capacity'!$C$6:$C$17,0))</x:f>
        <x:v>536.5174593078193</x:v>
      </x:c>
      <x:c r="AL4305" s="18" t="n">
        <x:f>AB4305*INDEX('07 Mode Capacity'!$P$6:$P$17,MATCH("LAND-"&amp;I4305,'07 Mode Capacity'!$C$6:$C$17,0))</x:f>
        <x:v>0</x:v>
      </x:c>
      <x:c r="AM4305" s="18" t="n">
        <x:f>AE4305*INDEX('07 Mode Capacity'!$P$6:$P$17,MATCH("INLAND-"&amp;I4305,'07 Mode Capacity'!$C$6:$C$17,0))</x:f>
        <x:v>412.2107222576905</x:v>
      </x:c>
      <x:c r="AN4305" s="18" t="n">
        <x:f>SUM(AJ4305:AM4305)</x:f>
        <x:v>1017.3778206768179</x:v>
      </x:c>
      <x:c r="AO4305" s="17" t="n">
        <x:f>IF(N4305=0,1,AN4305/N4305)</x:f>
        <x:v>0.1449256154810282</x:v>
      </x:c>
      <x:c r="AP4305" s="11" t="str">
        <x:f>IF(AO4305&gt;='01 Controls'!$E$16,"PASS","FAIL")</x:f>
        <x:v>FAIL</x:v>
      </x:c>
      <x:c r="AQ4305" s="11" t="str">
        <x:v>UNQUANTIFIED</x:v>
      </x:c>
      <x:c r="AR4305" s="11" t="str">
        <x:v>Position-class planning record; serial item and receiver open</x:v>
      </x:c>
      <x:c r="AS4305" s="26"/>
      <x:c r="AT4305" s="26"/>
    </x:row>
    <x:row r="4306">
      <x:c r="C4306" s="11" t="str">
        <x:v>G2-C-PSG-COL-12</x:v>
      </x:c>
      <x:c r="D4306" s="11" t="str">
        <x:v>G2</x:v>
      </x:c>
      <x:c r="E4306" s="11" t="str">
        <x:v>Regional flood and displacement</x:v>
      </x:c>
      <x:c r="F4306" s="11" t="str">
        <x:v>C-PSG</x:v>
      </x:c>
      <x:c r="G4306" s="11" t="str">
        <x:v>Population support group</x:v>
      </x:c>
      <x:c r="H4306" s="11" t="str">
        <x:v>COL-12</x:v>
      </x:c>
      <x:c r="I4306" s="19" t="n">
        <x:v>24</x:v>
      </x:c>
      <x:c r="J4306" s="21" t="n">
        <x:v>16</x:v>
      </x:c>
      <x:c r="K4306" s="18" t="n">
        <x:f>'05 Cargo Register'!K274</x:f>
        <x:v>175.5</x:v>
      </x:c>
      <x:c r="L4306" s="18" t="n">
        <x:f>'05 Cargo Register'!N274</x:f>
        <x:v>19</x:v>
      </x:c>
      <x:c r="M4306" s="18" t="n">
        <x:f>'05 Cargo Register'!O274</x:f>
        <x:v>501.6</x:v>
      </x:c>
      <x:c r="N4306" s="18" t="n">
        <x:f>J4306*K4306</x:f>
        <x:v>2808</x:v>
      </x:c>
      <x:c r="O4306" s="18" t="n">
        <x:f>J4306*L4306</x:f>
        <x:v>304</x:v>
      </x:c>
      <x:c r="P4306" s="18" t="n">
        <x:f>J4306*M4306</x:f>
        <x:v>8025.6</x:v>
      </x:c>
      <x:c r="Q4306" s="22" t="n">
        <x:f>'01 Controls'!$E$31*'02 Cargo Classes'!$M$8</x:f>
        <x:v>0.3</x:v>
      </x:c>
      <x:c r="R4306" s="22" t="n">
        <x:f>'01 Controls'!$F$31*'02 Cargo Classes'!$N$8</x:f>
        <x:v>0.5249999999999999</x:v>
      </x:c>
      <x:c r="S4306" s="22" t="n">
        <x:f>'01 Controls'!$G$31*'02 Cargo Classes'!$O$8</x:f>
        <x:v>0</x:v>
      </x:c>
      <x:c r="T4306" s="22" t="n">
        <x:f>'01 Controls'!$H$31*'02 Cargo Classes'!$P$8</x:f>
        <x:v>0.020000000000000004</x:v>
      </x:c>
      <x:c r="U4306" s="22" t="n">
        <x:f>SUM(Q4306:T4306)</x:f>
        <x:v>0.845</x:v>
      </x:c>
      <x:c r="V4306" s="18" t="n">
        <x:f>IF(U4306=0,0,N4306*Q4306/U4306)</x:f>
        <x:v>996.9230769230769</x:v>
      </x:c>
      <x:c r="W4306" s="18" t="n">
        <x:f>IF(U4306=0,0,P4306*Q4306/U4306)</x:f>
        <x:v>2849.3254437869823</x:v>
      </x:c>
      <x:c r="X4306" s="18" t="n">
        <x:f>MAX(V4306,W4306*'01 Controls'!$E$12)</x:f>
        <x:v>996.9230769230769</x:v>
      </x:c>
      <x:c r="Y4306" s="18" t="n">
        <x:f>IF(U4306=0,0,N4306*R4306/U4306)</x:f>
        <x:v>1744.6153846153845</x:v>
      </x:c>
      <x:c r="Z4306" s="18" t="n">
        <x:f>IF(U4306=0,0,P4306*R4306/U4306)</x:f>
        <x:v>4986.319526627219</x:v>
      </x:c>
      <x:c r="AA4306" s="18" t="n">
        <x:f>MAX(Y4306,Z4306*'01 Controls'!$E$13)</x:f>
        <x:v>1744.6153846153845</x:v>
      </x:c>
      <x:c r="AB4306" s="18" t="n">
        <x:f>IF(U4306=0,0,N4306*S4306/U4306)</x:f>
        <x:v>0</x:v>
      </x:c>
      <x:c r="AC4306" s="18" t="n">
        <x:f>IF(U4306=0,0,P4306*S4306/U4306)</x:f>
        <x:v>0</x:v>
      </x:c>
      <x:c r="AD4306" s="18" t="n">
        <x:f>MAX(AB4306,AC4306*'01 Controls'!$E$14)</x:f>
        <x:v>0</x:v>
      </x:c>
      <x:c r="AE4306" s="18" t="n">
        <x:f>IF(U4306=0,0,N4306*T4306/U4306)</x:f>
        <x:v>66.46153846153848</x:v>
      </x:c>
      <x:c r="AF4306" s="18" t="n">
        <x:f>IF(U4306=0,0,P4306*T4306/U4306)</x:f>
        <x:v>189.95502958579885</x:v>
      </x:c>
      <x:c r="AG4306" s="18" t="n">
        <x:f>MAX(AE4306,AF4306*'01 Controls'!$E$15)</x:f>
        <x:v>66.46153846153848</x:v>
      </x:c>
      <x:c r="AH4306" s="18" t="n">
        <x:f>SUM(V4306,Y4306,AB4306,AE4306)</x:f>
        <x:v>2808</x:v>
      </x:c>
      <x:c r="AI4306" s="18" t="n">
        <x:f>N4306-AH4306</x:f>
        <x:v>0</x:v>
      </x:c>
      <x:c r="AJ4306" s="18" t="n">
        <x:f>V4306*INDEX('07 Mode Capacity'!$P$6:$P$17,MATCH("AIR-"&amp;I4306,'07 Mode Capacity'!$C$6:$C$17,0))</x:f>
        <x:v>202.28971686090375</x:v>
      </x:c>
      <x:c r="AK4306" s="18" t="n">
        <x:f>Y4306*INDEX('07 Mode Capacity'!$P$6:$P$17,MATCH("OCEAN-"&amp;I4306,'07 Mode Capacity'!$C$6:$C$17,0))</x:f>
        <x:v>261.84766408917716</x:v>
      </x:c>
      <x:c r="AL4306" s="18" t="n">
        <x:f>AB4306*INDEX('07 Mode Capacity'!$P$6:$P$17,MATCH("LAND-"&amp;I4306,'07 Mode Capacity'!$C$6:$C$17,0))</x:f>
        <x:v>0</x:v>
      </x:c>
      <x:c r="AM4306" s="18" t="n">
        <x:f>AE4306*INDEX('07 Mode Capacity'!$P$6:$P$17,MATCH("INLAND-"&amp;I4306,'07 Mode Capacity'!$C$6:$C$17,0))</x:f>
        <x:v>66.46153846153848</x:v>
      </x:c>
      <x:c r="AN4306" s="18" t="n">
        <x:f>SUM(AJ4306:AM4306)</x:f>
        <x:v>530.5989194116194</x:v>
      </x:c>
      <x:c r="AO4306" s="17" t="n">
        <x:f>IF(N4306=0,1,AN4306/N4306)</x:f>
        <x:v>0.18895972913519207</x:v>
      </x:c>
      <x:c r="AP4306" s="11" t="str">
        <x:f>IF(AO4306&gt;='01 Controls'!$E$16,"PASS","FAIL")</x:f>
        <x:v>FAIL</x:v>
      </x:c>
      <x:c r="AQ4306" s="11" t="str">
        <x:v>UNQUANTIFIED</x:v>
      </x:c>
      <x:c r="AR4306" s="11" t="str">
        <x:v>Position-class planning record; serial item and receiver open</x:v>
      </x:c>
      <x:c r="AS4306" s="26"/>
      <x:c r="AT4306" s="26"/>
    </x:row>
    <x:row r="4307">
      <x:c r="C4307" s="11" t="str">
        <x:v>G2-C-PSG-BAT-22</x:v>
      </x:c>
      <x:c r="D4307" s="11" t="str">
        <x:v>G2</x:v>
      </x:c>
      <x:c r="E4307" s="11" t="str">
        <x:v>Regional flood and displacement</x:v>
      </x:c>
      <x:c r="F4307" s="11" t="str">
        <x:v>C-PSG</x:v>
      </x:c>
      <x:c r="G4307" s="11" t="str">
        <x:v>Population support group</x:v>
      </x:c>
      <x:c r="H4307" s="11" t="str">
        <x:v>BAT-22</x:v>
      </x:c>
      <x:c r="I4307" s="19" t="n">
        <x:v>48</x:v>
      </x:c>
      <x:c r="J4307" s="21" t="n">
        <x:v>16</x:v>
      </x:c>
      <x:c r="K4307" s="18" t="n">
        <x:f>'05 Cargo Register'!K275</x:f>
        <x:v>131.625</x:v>
      </x:c>
      <x:c r="L4307" s="18" t="n">
        <x:f>'05 Cargo Register'!N275</x:f>
        <x:v>8</x:v>
      </x:c>
      <x:c r="M4307" s="18" t="n">
        <x:f>'05 Cargo Register'!O275</x:f>
        <x:v>211.20000000000002</x:v>
      </x:c>
      <x:c r="N4307" s="18" t="n">
        <x:f>J4307*K4307</x:f>
        <x:v>2106</x:v>
      </x:c>
      <x:c r="O4307" s="18" t="n">
        <x:f>J4307*L4307</x:f>
        <x:v>128</x:v>
      </x:c>
      <x:c r="P4307" s="18" t="n">
        <x:f>J4307*M4307</x:f>
        <x:v>3379.2000000000003</x:v>
      </x:c>
      <x:c r="Q4307" s="22" t="n">
        <x:f>'01 Controls'!$E$31*'02 Cargo Classes'!$M$9</x:f>
        <x:v>0</x:v>
      </x:c>
      <x:c r="R4307" s="22" t="n">
        <x:f>'01 Controls'!$F$31*'02 Cargo Classes'!$N$9</x:f>
        <x:v>0.75</x:v>
      </x:c>
      <x:c r="S4307" s="22" t="n">
        <x:f>'01 Controls'!$G$31*'02 Cargo Classes'!$O$9</x:f>
        <x:v>0</x:v>
      </x:c>
      <x:c r="T4307" s="22" t="n">
        <x:f>'01 Controls'!$H$31*'02 Cargo Classes'!$P$9</x:f>
        <x:v>0.05</x:v>
      </x:c>
      <x:c r="U4307" s="22" t="n">
        <x:f>SUM(Q4307:T4307)</x:f>
        <x:v>0.8</x:v>
      </x:c>
      <x:c r="V4307" s="18" t="n">
        <x:f>IF(U4307=0,0,N4307*Q4307/U4307)</x:f>
        <x:v>0</x:v>
      </x:c>
      <x:c r="W4307" s="18" t="n">
        <x:f>IF(U4307=0,0,P4307*Q4307/U4307)</x:f>
        <x:v>0</x:v>
      </x:c>
      <x:c r="X4307" s="18" t="n">
        <x:f>MAX(V4307,W4307*'01 Controls'!$E$12)</x:f>
        <x:v>0</x:v>
      </x:c>
      <x:c r="Y4307" s="18" t="n">
        <x:f>IF(U4307=0,0,N4307*R4307/U4307)</x:f>
        <x:v>1974.375</x:v>
      </x:c>
      <x:c r="Z4307" s="18" t="n">
        <x:f>IF(U4307=0,0,P4307*R4307/U4307)</x:f>
        <x:v>3168</x:v>
      </x:c>
      <x:c r="AA4307" s="18" t="n">
        <x:f>MAX(Y4307,Z4307*'01 Controls'!$E$13)</x:f>
        <x:v>1974.375</x:v>
      </x:c>
      <x:c r="AB4307" s="18" t="n">
        <x:f>IF(U4307=0,0,N4307*S4307/U4307)</x:f>
        <x:v>0</x:v>
      </x:c>
      <x:c r="AC4307" s="18" t="n">
        <x:f>IF(U4307=0,0,P4307*S4307/U4307)</x:f>
        <x:v>0</x:v>
      </x:c>
      <x:c r="AD4307" s="18" t="n">
        <x:f>MAX(AB4307,AC4307*'01 Controls'!$E$14)</x:f>
        <x:v>0</x:v>
      </x:c>
      <x:c r="AE4307" s="18" t="n">
        <x:f>IF(U4307=0,0,N4307*T4307/U4307)</x:f>
        <x:v>131.625</x:v>
      </x:c>
      <x:c r="AF4307" s="18" t="n">
        <x:f>IF(U4307=0,0,P4307*T4307/U4307)</x:f>
        <x:v>211.20000000000005</x:v>
      </x:c>
      <x:c r="AG4307" s="18" t="n">
        <x:f>MAX(AE4307,AF4307*'01 Controls'!$E$15)</x:f>
        <x:v>131.625</x:v>
      </x:c>
      <x:c r="AH4307" s="18" t="n">
        <x:f>SUM(V4307,Y4307,AB4307,AE4307)</x:f>
        <x:v>2106</x:v>
      </x:c>
      <x:c r="AI4307" s="18" t="n">
        <x:f>N4307-AH4307</x:f>
        <x:v>0</x:v>
      </x:c>
      <x:c r="AJ4307" s="18" t="n">
        <x:f>V4307*INDEX('07 Mode Capacity'!$P$6:$P$17,MATCH("AIR-"&amp;I4307,'07 Mode Capacity'!$C$6:$C$17,0))</x:f>
        <x:v>0</x:v>
      </x:c>
      <x:c r="AK4307" s="18" t="n">
        <x:f>Y4307*INDEX('07 Mode Capacity'!$P$6:$P$17,MATCH("OCEAN-"&amp;I4307,'07 Mode Capacity'!$C$6:$C$17,0))</x:f>
        <x:v>173.02688062677174</x:v>
      </x:c>
      <x:c r="AL4307" s="18" t="n">
        <x:f>AB4307*INDEX('07 Mode Capacity'!$P$6:$P$17,MATCH("LAND-"&amp;I4307,'07 Mode Capacity'!$C$6:$C$17,0))</x:f>
        <x:v>0</x:v>
      </x:c>
      <x:c r="AM4307" s="18" t="n">
        <x:f>AE4307*INDEX('07 Mode Capacity'!$P$6:$P$17,MATCH("INLAND-"&amp;I4307,'07 Mode Capacity'!$C$6:$C$17,0))</x:f>
        <x:v>83.08622370506573</x:v>
      </x:c>
      <x:c r="AN4307" s="18" t="n">
        <x:f>SUM(AJ4307:AM4307)</x:f>
        <x:v>256.11310433183746</x:v>
      </x:c>
      <x:c r="AO4307" s="17" t="n">
        <x:f>IF(N4307=0,1,AN4307/N4307)</x:f>
        <x:v>0.12161116065139481</x:v>
      </x:c>
      <x:c r="AP4307" s="11" t="str">
        <x:f>IF(AO4307&gt;='01 Controls'!$E$16,"PASS","FAIL")</x:f>
        <x:v>FAIL</x:v>
      </x:c>
      <x:c r="AQ4307" s="11" t="str">
        <x:v>UNQUANTIFIED</x:v>
      </x:c>
      <x:c r="AR4307" s="11" t="str">
        <x:v>Position-class planning record; serial item and receiver open</x:v>
      </x:c>
      <x:c r="AS4307" s="26"/>
      <x:c r="AT4307" s="26"/>
    </x:row>
    <x:row r="4308">
      <x:c r="C4308" s="11" t="str">
        <x:v>G2-C-PSG-TNK-20</x:v>
      </x:c>
      <x:c r="D4308" s="11" t="str">
        <x:v>G2</x:v>
      </x:c>
      <x:c r="E4308" s="11" t="str">
        <x:v>Regional flood and displacement</x:v>
      </x:c>
      <x:c r="F4308" s="11" t="str">
        <x:v>C-PSG</x:v>
      </x:c>
      <x:c r="G4308" s="11" t="str">
        <x:v>Population support group</x:v>
      </x:c>
      <x:c r="H4308" s="11" t="str">
        <x:v>TNK-20</x:v>
      </x:c>
      <x:c r="I4308" s="19" t="n">
        <x:v>48</x:v>
      </x:c>
      <x:c r="J4308" s="21" t="n">
        <x:v>16</x:v>
      </x:c>
      <x:c r="K4308" s="18" t="n">
        <x:f>'05 Cargo Register'!K276</x:f>
        <x:v>175.5</x:v>
      </x:c>
      <x:c r="L4308" s="18" t="n">
        <x:f>'05 Cargo Register'!N276</x:f>
        <x:v>11</x:v>
      </x:c>
      <x:c r="M4308" s="18" t="n">
        <x:f>'05 Cargo Register'!O276</x:f>
        <x:v>233.75</x:v>
      </x:c>
      <x:c r="N4308" s="18" t="n">
        <x:f>J4308*K4308</x:f>
        <x:v>2808</x:v>
      </x:c>
      <x:c r="O4308" s="18" t="n">
        <x:f>J4308*L4308</x:f>
        <x:v>176</x:v>
      </x:c>
      <x:c r="P4308" s="18" t="n">
        <x:f>J4308*M4308</x:f>
        <x:v>3740</x:v>
      </x:c>
      <x:c r="Q4308" s="22" t="n">
        <x:f>'01 Controls'!$E$31*'02 Cargo Classes'!$M$10</x:f>
        <x:v>0</x:v>
      </x:c>
      <x:c r="R4308" s="22" t="n">
        <x:f>'01 Controls'!$F$31*'02 Cargo Classes'!$N$10</x:f>
        <x:v>0.8999999999999999</x:v>
      </x:c>
      <x:c r="S4308" s="22" t="n">
        <x:f>'01 Controls'!$G$31*'02 Cargo Classes'!$O$10</x:f>
        <x:v>0</x:v>
      </x:c>
      <x:c r="T4308" s="22" t="n">
        <x:f>'01 Controls'!$H$31*'02 Cargo Classes'!$P$10</x:f>
        <x:v>0.1</x:v>
      </x:c>
      <x:c r="U4308" s="22" t="n">
        <x:f>SUM(Q4308:T4308)</x:f>
        <x:v>0.9999999999999999</x:v>
      </x:c>
      <x:c r="V4308" s="18" t="n">
        <x:f>IF(U4308=0,0,N4308*Q4308/U4308)</x:f>
        <x:v>0</x:v>
      </x:c>
      <x:c r="W4308" s="18" t="n">
        <x:f>IF(U4308=0,0,P4308*Q4308/U4308)</x:f>
        <x:v>0</x:v>
      </x:c>
      <x:c r="X4308" s="18" t="n">
        <x:f>MAX(V4308,W4308*'01 Controls'!$E$12)</x:f>
        <x:v>0</x:v>
      </x:c>
      <x:c r="Y4308" s="18" t="n">
        <x:f>IF(U4308=0,0,N4308*R4308/U4308)</x:f>
        <x:v>2527.2000000000003</x:v>
      </x:c>
      <x:c r="Z4308" s="18" t="n">
        <x:f>IF(U4308=0,0,P4308*R4308/U4308)</x:f>
        <x:v>3366</x:v>
      </x:c>
      <x:c r="AA4308" s="18" t="n">
        <x:f>MAX(Y4308,Z4308*'01 Controls'!$E$13)</x:f>
        <x:v>2527.2000000000003</x:v>
      </x:c>
      <x:c r="AB4308" s="18" t="n">
        <x:f>IF(U4308=0,0,N4308*S4308/U4308)</x:f>
        <x:v>0</x:v>
      </x:c>
      <x:c r="AC4308" s="18" t="n">
        <x:f>IF(U4308=0,0,P4308*S4308/U4308)</x:f>
        <x:v>0</x:v>
      </x:c>
      <x:c r="AD4308" s="18" t="n">
        <x:f>MAX(AB4308,AC4308*'01 Controls'!$E$14)</x:f>
        <x:v>0</x:v>
      </x:c>
      <x:c r="AE4308" s="18" t="n">
        <x:f>IF(U4308=0,0,N4308*T4308/U4308)</x:f>
        <x:v>280.80000000000007</x:v>
      </x:c>
      <x:c r="AF4308" s="18" t="n">
        <x:f>IF(U4308=0,0,P4308*T4308/U4308)</x:f>
        <x:v>374.00000000000006</x:v>
      </x:c>
      <x:c r="AG4308" s="18" t="n">
        <x:f>MAX(AE4308,AF4308*'01 Controls'!$E$15)</x:f>
        <x:v>280.80000000000007</x:v>
      </x:c>
      <x:c r="AH4308" s="18" t="n">
        <x:f>SUM(V4308,Y4308,AB4308,AE4308)</x:f>
        <x:v>2808.0000000000005</x:v>
      </x:c>
      <x:c r="AI4308" s="18" t="n">
        <x:f>N4308-AH4308</x:f>
        <x:v>-4.547473508864641e-13</x:v>
      </x:c>
      <x:c r="AJ4308" s="18" t="n">
        <x:f>V4308*INDEX('07 Mode Capacity'!$P$6:$P$17,MATCH("AIR-"&amp;I4308,'07 Mode Capacity'!$C$6:$C$17,0))</x:f>
        <x:v>0</x:v>
      </x:c>
      <x:c r="AK4308" s="18" t="n">
        <x:f>Y4308*INDEX('07 Mode Capacity'!$P$6:$P$17,MATCH("OCEAN-"&amp;I4308,'07 Mode Capacity'!$C$6:$C$17,0))</x:f>
        <x:v>221.47440720226786</x:v>
      </x:c>
      <x:c r="AL4308" s="18" t="n">
        <x:f>AB4308*INDEX('07 Mode Capacity'!$P$6:$P$17,MATCH("LAND-"&amp;I4308,'07 Mode Capacity'!$C$6:$C$17,0))</x:f>
        <x:v>0</x:v>
      </x:c>
      <x:c r="AM4308" s="18" t="n">
        <x:f>AE4308*INDEX('07 Mode Capacity'!$P$6:$P$17,MATCH("INLAND-"&amp;I4308,'07 Mode Capacity'!$C$6:$C$17,0))</x:f>
        <x:v>177.25061057080694</x:v>
      </x:c>
      <x:c r="AN4308" s="18" t="n">
        <x:f>SUM(AJ4308:AM4308)</x:f>
        <x:v>398.7250177730748</x:v>
      </x:c>
      <x:c r="AO4308" s="17" t="n">
        <x:f>IF(N4308=0,1,AN4308/N4308)</x:f>
        <x:v>0.1419960889505252</x:v>
      </x:c>
      <x:c r="AP4308" s="11" t="str">
        <x:f>IF(AO4308&gt;='01 Controls'!$E$16,"PASS","FAIL")</x:f>
        <x:v>FAIL</x:v>
      </x:c>
      <x:c r="AQ4308" s="11" t="str">
        <x:v>UNQUANTIFIED</x:v>
      </x:c>
      <x:c r="AR4308" s="11" t="str">
        <x:v>Position-class planning record; serial item and receiver open</x:v>
      </x:c>
      <x:c r="AS4308" s="26"/>
      <x:c r="AT4308" s="26"/>
    </x:row>
    <x:row r="4309">
      <x:c r="C4309" s="11" t="str">
        <x:v>G2-C-PSG-ROL-30</x:v>
      </x:c>
      <x:c r="D4309" s="11" t="str">
        <x:v>G2</x:v>
      </x:c>
      <x:c r="E4309" s="11" t="str">
        <x:v>Regional flood and displacement</x:v>
      </x:c>
      <x:c r="F4309" s="11" t="str">
        <x:v>C-PSG</x:v>
      </x:c>
      <x:c r="G4309" s="11" t="str">
        <x:v>Population support group</x:v>
      </x:c>
      <x:c r="H4309" s="11" t="str">
        <x:v>ROL-30</x:v>
      </x:c>
      <x:c r="I4309" s="19" t="n">
        <x:v>48</x:v>
      </x:c>
      <x:c r="J4309" s="21" t="n">
        <x:v>16</x:v>
      </x:c>
      <x:c r="K4309" s="18" t="n">
        <x:f>'05 Cargo Register'!K277</x:f>
        <x:v>263.25</x:v>
      </x:c>
      <x:c r="L4309" s="18" t="n">
        <x:f>'05 Cargo Register'!N277</x:f>
        <x:v>11</x:v>
      </x:c>
      <x:c r="M4309" s="18" t="n">
        <x:f>'05 Cargo Register'!O277</x:f>
        <x:v>701.25</x:v>
      </x:c>
      <x:c r="N4309" s="18" t="n">
        <x:f>J4309*K4309</x:f>
        <x:v>4212</x:v>
      </x:c>
      <x:c r="O4309" s="18" t="n">
        <x:f>J4309*L4309</x:f>
        <x:v>176</x:v>
      </x:c>
      <x:c r="P4309" s="18" t="n">
        <x:f>J4309*M4309</x:f>
        <x:v>11220</x:v>
      </x:c>
      <x:c r="Q4309" s="22" t="n">
        <x:f>'01 Controls'!$E$31*'02 Cargo Classes'!$M$12</x:f>
        <x:v>0</x:v>
      </x:c>
      <x:c r="R4309" s="22" t="n">
        <x:f>'01 Controls'!$F$31*'02 Cargo Classes'!$N$12</x:f>
        <x:v>0.75</x:v>
      </x:c>
      <x:c r="S4309" s="22" t="n">
        <x:f>'01 Controls'!$G$31*'02 Cargo Classes'!$O$12</x:f>
        <x:v>0</x:v>
      </x:c>
      <x:c r="T4309" s="22" t="n">
        <x:f>'01 Controls'!$H$31*'02 Cargo Classes'!$P$12</x:f>
        <x:v>0.06</x:v>
      </x:c>
      <x:c r="U4309" s="22" t="n">
        <x:f>SUM(Q4309:T4309)</x:f>
        <x:v>0.81</x:v>
      </x:c>
      <x:c r="V4309" s="18" t="n">
        <x:f>IF(U4309=0,0,N4309*Q4309/U4309)</x:f>
        <x:v>0</x:v>
      </x:c>
      <x:c r="W4309" s="18" t="n">
        <x:f>IF(U4309=0,0,P4309*Q4309/U4309)</x:f>
        <x:v>0</x:v>
      </x:c>
      <x:c r="X4309" s="18" t="n">
        <x:f>MAX(V4309,W4309*'01 Controls'!$E$12)</x:f>
        <x:v>0</x:v>
      </x:c>
      <x:c r="Y4309" s="18" t="n">
        <x:f>IF(U4309=0,0,N4309*R4309/U4309)</x:f>
        <x:v>3899.9999999999995</x:v>
      </x:c>
      <x:c r="Z4309" s="18" t="n">
        <x:f>IF(U4309=0,0,P4309*R4309/U4309)</x:f>
        <x:v>10388.888888888889</x:v>
      </x:c>
      <x:c r="AA4309" s="18" t="n">
        <x:f>MAX(Y4309,Z4309*'01 Controls'!$E$13)</x:f>
        <x:v>3899.9999999999995</x:v>
      </x:c>
      <x:c r="AB4309" s="18" t="n">
        <x:f>IF(U4309=0,0,N4309*S4309/U4309)</x:f>
        <x:v>0</x:v>
      </x:c>
      <x:c r="AC4309" s="18" t="n">
        <x:f>IF(U4309=0,0,P4309*S4309/U4309)</x:f>
        <x:v>0</x:v>
      </x:c>
      <x:c r="AD4309" s="18" t="n">
        <x:f>MAX(AB4309,AC4309*'01 Controls'!$E$14)</x:f>
        <x:v>0</x:v>
      </x:c>
      <x:c r="AE4309" s="18" t="n">
        <x:f>IF(U4309=0,0,N4309*T4309/U4309)</x:f>
        <x:v>312</x:v>
      </x:c>
      <x:c r="AF4309" s="18" t="n">
        <x:f>IF(U4309=0,0,P4309*T4309/U4309)</x:f>
        <x:v>831.111111111111</x:v>
      </x:c>
      <x:c r="AG4309" s="18" t="n">
        <x:f>MAX(AE4309,AF4309*'01 Controls'!$E$15)</x:f>
        <x:v>312</x:v>
      </x:c>
      <x:c r="AH4309" s="18" t="n">
        <x:f>SUM(V4309,Y4309,AB4309,AE4309)</x:f>
        <x:v>4212</x:v>
      </x:c>
      <x:c r="AI4309" s="18" t="n">
        <x:f>N4309-AH4309</x:f>
        <x:v>0</x:v>
      </x:c>
      <x:c r="AJ4309" s="18" t="n">
        <x:f>V4309*INDEX('07 Mode Capacity'!$P$6:$P$17,MATCH("AIR-"&amp;I4309,'07 Mode Capacity'!$C$6:$C$17,0))</x:f>
        <x:v>0</x:v>
      </x:c>
      <x:c r="AK4309" s="18" t="n">
        <x:f>Y4309*INDEX('07 Mode Capacity'!$P$6:$P$17,MATCH("OCEAN-"&amp;I4309,'07 Mode Capacity'!$C$6:$C$17,0))</x:f>
        <x:v>341.78149259609233</x:v>
      </x:c>
      <x:c r="AL4309" s="18" t="n">
        <x:f>AB4309*INDEX('07 Mode Capacity'!$P$6:$P$17,MATCH("LAND-"&amp;I4309,'07 Mode Capacity'!$C$6:$C$17,0))</x:f>
        <x:v>0</x:v>
      </x:c>
      <x:c r="AM4309" s="18" t="n">
        <x:f>AE4309*INDEX('07 Mode Capacity'!$P$6:$P$17,MATCH("INLAND-"&amp;I4309,'07 Mode Capacity'!$C$6:$C$17,0))</x:f>
        <x:v>196.9451228564521</x:v>
      </x:c>
      <x:c r="AN4309" s="18" t="n">
        <x:f>SUM(AJ4309:AM4309)</x:f>
        <x:v>538.7266154525444</x:v>
      </x:c>
      <x:c r="AO4309" s="17" t="n">
        <x:f>IF(N4309=0,1,AN4309/N4309)</x:f>
        <x:v>0.12790280518816344</x:v>
      </x:c>
      <x:c r="AP4309" s="11" t="str">
        <x:f>IF(AO4309&gt;='01 Controls'!$E$16,"PASS","FAIL")</x:f>
        <x:v>FAIL</x:v>
      </x:c>
      <x:c r="AQ4309" s="11" t="str">
        <x:v>UNQUANTIFIED</x:v>
      </x:c>
      <x:c r="AR4309" s="11" t="str">
        <x:v>Position-class planning record; serial item and receiver open</x:v>
      </x:c>
      <x:c r="AS4309" s="26"/>
      <x:c r="AT4309" s="26"/>
    </x:row>
    <x:row r="4310">
      <x:c r="C4310" s="11" t="str">
        <x:v>G2-C-PSG-LIN-18</x:v>
      </x:c>
      <x:c r="D4310" s="11" t="str">
        <x:v>G2</x:v>
      </x:c>
      <x:c r="E4310" s="11" t="str">
        <x:v>Regional flood and displacement</x:v>
      </x:c>
      <x:c r="F4310" s="11" t="str">
        <x:v>C-PSG</x:v>
      </x:c>
      <x:c r="G4310" s="11" t="str">
        <x:v>Population support group</x:v>
      </x:c>
      <x:c r="H4310" s="11" t="str">
        <x:v>LIN-18</x:v>
      </x:c>
      <x:c r="I4310" s="19" t="n">
        <x:v>72</x:v>
      </x:c>
      <x:c r="J4310" s="21" t="n">
        <x:v>16</x:v>
      </x:c>
      <x:c r="K4310" s="18" t="n">
        <x:f>'05 Cargo Register'!K278</x:f>
        <x:v>87.75</x:v>
      </x:c>
      <x:c r="L4310" s="18" t="n">
        <x:f>'05 Cargo Register'!N278</x:f>
        <x:v>7</x:v>
      </x:c>
      <x:c r="M4310" s="18" t="n">
        <x:f>'05 Cargo Register'!O278</x:f>
        <x:v>308</x:v>
      </x:c>
      <x:c r="N4310" s="18" t="n">
        <x:f>J4310*K4310</x:f>
        <x:v>1404</x:v>
      </x:c>
      <x:c r="O4310" s="18" t="n">
        <x:f>J4310*L4310</x:f>
        <x:v>112</x:v>
      </x:c>
      <x:c r="P4310" s="18" t="n">
        <x:f>J4310*M4310</x:f>
        <x:v>4928</x:v>
      </x:c>
      <x:c r="Q4310" s="22" t="n">
        <x:f>'01 Controls'!$E$31*'02 Cargo Classes'!$M$13</x:f>
        <x:v>0</x:v>
      </x:c>
      <x:c r="R4310" s="22" t="n">
        <x:f>'01 Controls'!$F$31*'02 Cargo Classes'!$N$13</x:f>
        <x:v>0.8999999999999999</x:v>
      </x:c>
      <x:c r="S4310" s="22" t="n">
        <x:f>'01 Controls'!$G$31*'02 Cargo Classes'!$O$13</x:f>
        <x:v>0</x:v>
      </x:c>
      <x:c r="T4310" s="22" t="n">
        <x:f>'01 Controls'!$H$31*'02 Cargo Classes'!$P$13</x:f>
        <x:v>0.1</x:v>
      </x:c>
      <x:c r="U4310" s="22" t="n">
        <x:f>SUM(Q4310:T4310)</x:f>
        <x:v>0.9999999999999999</x:v>
      </x:c>
      <x:c r="V4310" s="18" t="n">
        <x:f>IF(U4310=0,0,N4310*Q4310/U4310)</x:f>
        <x:v>0</x:v>
      </x:c>
      <x:c r="W4310" s="18" t="n">
        <x:f>IF(U4310=0,0,P4310*Q4310/U4310)</x:f>
        <x:v>0</x:v>
      </x:c>
      <x:c r="X4310" s="18" t="n">
        <x:f>MAX(V4310,W4310*'01 Controls'!$E$12)</x:f>
        <x:v>0</x:v>
      </x:c>
      <x:c r="Y4310" s="18" t="n">
        <x:f>IF(U4310=0,0,N4310*R4310/U4310)</x:f>
        <x:v>1263.6000000000001</x:v>
      </x:c>
      <x:c r="Z4310" s="18" t="n">
        <x:f>IF(U4310=0,0,P4310*R4310/U4310)</x:f>
        <x:v>4435.200000000001</x:v>
      </x:c>
      <x:c r="AA4310" s="18" t="n">
        <x:f>MAX(Y4310,Z4310*'01 Controls'!$E$13)</x:f>
        <x:v>1263.6000000000001</x:v>
      </x:c>
      <x:c r="AB4310" s="18" t="n">
        <x:f>IF(U4310=0,0,N4310*S4310/U4310)</x:f>
        <x:v>0</x:v>
      </x:c>
      <x:c r="AC4310" s="18" t="n">
        <x:f>IF(U4310=0,0,P4310*S4310/U4310)</x:f>
        <x:v>0</x:v>
      </x:c>
      <x:c r="AD4310" s="18" t="n">
        <x:f>MAX(AB4310,AC4310*'01 Controls'!$E$14)</x:f>
        <x:v>0</x:v>
      </x:c>
      <x:c r="AE4310" s="18" t="n">
        <x:f>IF(U4310=0,0,N4310*T4310/U4310)</x:f>
        <x:v>140.40000000000003</x:v>
      </x:c>
      <x:c r="AF4310" s="18" t="n">
        <x:f>IF(U4310=0,0,P4310*T4310/U4310)</x:f>
        <x:v>492.80000000000007</x:v>
      </x:c>
      <x:c r="AG4310" s="18" t="n">
        <x:f>MAX(AE4310,AF4310*'01 Controls'!$E$15)</x:f>
        <x:v>140.40000000000003</x:v>
      </x:c>
      <x:c r="AH4310" s="18" t="n">
        <x:f>SUM(V4310,Y4310,AB4310,AE4310)</x:f>
        <x:v>1404.0000000000002</x:v>
      </x:c>
      <x:c r="AI4310" s="18" t="n">
        <x:f>N4310-AH4310</x:f>
        <x:v>-2.2737367544323206e-13</x:v>
      </x:c>
      <x:c r="AJ4310" s="18" t="n">
        <x:f>V4310*INDEX('07 Mode Capacity'!$P$6:$P$17,MATCH("AIR-"&amp;I4310,'07 Mode Capacity'!$C$6:$C$17,0))</x:f>
        <x:v>0</x:v>
      </x:c>
      <x:c r="AK4310" s="18" t="n">
        <x:f>Y4310*INDEX('07 Mode Capacity'!$P$6:$P$17,MATCH("OCEAN-"&amp;I4310,'07 Mode Capacity'!$C$6:$C$17,0))</x:f>
        <x:v>989.1056171431718</x:v>
      </x:c>
      <x:c r="AL4310" s="18" t="n">
        <x:f>AB4310*INDEX('07 Mode Capacity'!$P$6:$P$17,MATCH("LAND-"&amp;I4310,'07 Mode Capacity'!$C$6:$C$17,0))</x:f>
        <x:v>0</x:v>
      </x:c>
      <x:c r="AM4310" s="18" t="n">
        <x:f>AE4310*INDEX('07 Mode Capacity'!$P$6:$P$17,MATCH("INLAND-"&amp;I4310,'07 Mode Capacity'!$C$6:$C$17,0))</x:f>
        <x:v>140.40000000000003</x:v>
      </x:c>
      <x:c r="AN4310" s="18" t="n">
        <x:f>SUM(AJ4310:AM4310)</x:f>
        <x:v>1129.5056171431718</x:v>
      </x:c>
      <x:c r="AO4310" s="17" t="n">
        <x:f>IF(N4310=0,1,AN4310/N4310)</x:f>
        <x:v>0.8044911803014044</x:v>
      </x:c>
      <x:c r="AP4310" s="11" t="str">
        <x:f>IF(AO4310&gt;='01 Controls'!$E$16,"PASS","FAIL")</x:f>
        <x:v>FAIL</x:v>
      </x:c>
      <x:c r="AQ4310" s="11" t="str">
        <x:v>UNQUANTIFIED</x:v>
      </x:c>
      <x:c r="AR4310" s="11" t="str">
        <x:v>Position-class planning record; serial item and receiver open</x:v>
      </x:c>
      <x:c r="AS4310" s="26"/>
      <x:c r="AT4310" s="26"/>
    </x:row>
    <x:row r="4311">
      <x:c r="C4311" s="11" t="str">
        <x:v>G2-C-PSG-BLK-08</x:v>
      </x:c>
      <x:c r="D4311" s="11" t="str">
        <x:v>G2</x:v>
      </x:c>
      <x:c r="E4311" s="11" t="str">
        <x:v>Regional flood and displacement</x:v>
      </x:c>
      <x:c r="F4311" s="11" t="str">
        <x:v>C-PSG</x:v>
      </x:c>
      <x:c r="G4311" s="11" t="str">
        <x:v>Population support group</x:v>
      </x:c>
      <x:c r="H4311" s="11" t="str">
        <x:v>BLK-08</x:v>
      </x:c>
      <x:c r="I4311" s="19" t="n">
        <x:v>48</x:v>
      </x:c>
      <x:c r="J4311" s="21" t="n">
        <x:v>16</x:v>
      </x:c>
      <x:c r="K4311" s="18" t="n">
        <x:f>'05 Cargo Register'!K279</x:f>
        <x:v>745.875</x:v>
      </x:c>
      <x:c r="L4311" s="18" t="n">
        <x:f>'05 Cargo Register'!N279</x:f>
        <x:v>117</x:v>
      </x:c>
      <x:c r="M4311" s="18" t="n">
        <x:f>'05 Cargo Register'!O279</x:f>
        <x:v>5967</x:v>
      </x:c>
      <x:c r="N4311" s="18" t="n">
        <x:f>J4311*K4311</x:f>
        <x:v>11934</x:v>
      </x:c>
      <x:c r="O4311" s="18" t="n">
        <x:f>J4311*L4311</x:f>
        <x:v>1872</x:v>
      </x:c>
      <x:c r="P4311" s="18" t="n">
        <x:f>J4311*M4311</x:f>
        <x:v>95472</x:v>
      </x:c>
      <x:c r="Q4311" s="22" t="n">
        <x:f>'01 Controls'!$E$31*'02 Cargo Classes'!$M$14</x:f>
        <x:v>0.15</x:v>
      </x:c>
      <x:c r="R4311" s="22" t="n">
        <x:f>'01 Controls'!$F$31*'02 Cargo Classes'!$N$14</x:f>
        <x:v>0.6000000000000001</x:v>
      </x:c>
      <x:c r="S4311" s="22" t="n">
        <x:f>'01 Controls'!$G$31*'02 Cargo Classes'!$O$14</x:f>
        <x:v>0</x:v>
      </x:c>
      <x:c r="T4311" s="22" t="n">
        <x:f>'01 Controls'!$H$31*'02 Cargo Classes'!$P$14</x:f>
        <x:v>0.05</x:v>
      </x:c>
      <x:c r="U4311" s="22" t="n">
        <x:f>SUM(Q4311:T4311)</x:f>
        <x:v>0.8000000000000002</x:v>
      </x:c>
      <x:c r="V4311" s="18" t="n">
        <x:f>IF(U4311=0,0,N4311*Q4311/U4311)</x:f>
        <x:v>2237.6249999999995</x:v>
      </x:c>
      <x:c r="W4311" s="18" t="n">
        <x:f>IF(U4311=0,0,P4311*Q4311/U4311)</x:f>
        <x:v>17900.999999999996</x:v>
      </x:c>
      <x:c r="X4311" s="18" t="n">
        <x:f>MAX(V4311,W4311*'01 Controls'!$E$12)</x:f>
        <x:v>4475.249999999999</x:v>
      </x:c>
      <x:c r="Y4311" s="18" t="n">
        <x:f>IF(U4311=0,0,N4311*R4311/U4311)</x:f>
        <x:v>8950.5</x:v>
      </x:c>
      <x:c r="Z4311" s="18" t="n">
        <x:f>IF(U4311=0,0,P4311*R4311/U4311)</x:f>
        <x:v>71604</x:v>
      </x:c>
      <x:c r="AA4311" s="18" t="n">
        <x:f>MAX(Y4311,Z4311*'01 Controls'!$E$13)</x:f>
        <x:v>10740.6</x:v>
      </x:c>
      <x:c r="AB4311" s="18" t="n">
        <x:f>IF(U4311=0,0,N4311*S4311/U4311)</x:f>
        <x:v>0</x:v>
      </x:c>
      <x:c r="AC4311" s="18" t="n">
        <x:f>IF(U4311=0,0,P4311*S4311/U4311)</x:f>
        <x:v>0</x:v>
      </x:c>
      <x:c r="AD4311" s="18" t="n">
        <x:f>MAX(AB4311,AC4311*'01 Controls'!$E$14)</x:f>
        <x:v>0</x:v>
      </x:c>
      <x:c r="AE4311" s="18" t="n">
        <x:f>IF(U4311=0,0,N4311*T4311/U4311)</x:f>
        <x:v>745.8749999999999</x:v>
      </x:c>
      <x:c r="AF4311" s="18" t="n">
        <x:f>IF(U4311=0,0,P4311*T4311/U4311)</x:f>
        <x:v>5966.999999999999</x:v>
      </x:c>
      <x:c r="AG4311" s="18" t="n">
        <x:f>MAX(AE4311,AF4311*'01 Controls'!$E$15)</x:f>
        <x:v>1074.0599999999997</x:v>
      </x:c>
      <x:c r="AH4311" s="18" t="n">
        <x:f>SUM(V4311,Y4311,AB4311,AE4311)</x:f>
        <x:v>11934</x:v>
      </x:c>
      <x:c r="AI4311" s="18" t="n">
        <x:f>N4311-AH4311</x:f>
        <x:v>0</x:v>
      </x:c>
      <x:c r="AJ4311" s="18" t="n">
        <x:f>V4311*INDEX('07 Mode Capacity'!$P$6:$P$17,MATCH("AIR-"&amp;I4311,'07 Mode Capacity'!$C$6:$C$17,0))</x:f>
        <x:v>627.2860773795783</x:v>
      </x:c>
      <x:c r="AK4311" s="18" t="n">
        <x:f>Y4311*INDEX('07 Mode Capacity'!$P$6:$P$17,MATCH("OCEAN-"&amp;I4311,'07 Mode Capacity'!$C$6:$C$17,0))</x:f>
        <x:v>784.388525508032</x:v>
      </x:c>
      <x:c r="AL4311" s="18" t="n">
        <x:f>AB4311*INDEX('07 Mode Capacity'!$P$6:$P$17,MATCH("LAND-"&amp;I4311,'07 Mode Capacity'!$C$6:$C$17,0))</x:f>
        <x:v>0</x:v>
      </x:c>
      <x:c r="AM4311" s="18" t="n">
        <x:f>AE4311*INDEX('07 Mode Capacity'!$P$6:$P$17,MATCH("INLAND-"&amp;I4311,'07 Mode Capacity'!$C$6:$C$17,0))</x:f>
        <x:v>470.8219343287057</x:v>
      </x:c>
      <x:c r="AN4311" s="18" t="n">
        <x:f>SUM(AJ4311:AM4311)</x:f>
        <x:v>1882.496537216316</x:v>
      </x:c>
      <x:c r="AO4311" s="17" t="n">
        <x:f>IF(N4311=0,1,AN4311/N4311)</x:f>
        <x:v>0.1577422940519789</x:v>
      </x:c>
      <x:c r="AP4311" s="11" t="str">
        <x:f>IF(AO4311&gt;='01 Controls'!$E$16,"PASS","FAIL")</x:f>
        <x:v>FAIL</x:v>
      </x:c>
      <x:c r="AQ4311" s="11" t="str">
        <x:v>UNQUANTIFIED</x:v>
      </x:c>
      <x:c r="AR4311" s="11" t="str">
        <x:v>Position-class planning record; serial item and receiver open</x:v>
      </x:c>
      <x:c r="AS4311" s="26"/>
      <x:c r="AT4311" s="26"/>
    </x:row>
    <x:row r="4312">
      <x:c r="C4312" s="11" t="str">
        <x:v>G2-C-EGG-APL-45</x:v>
      </x:c>
      <x:c r="D4312" s="11" t="str">
        <x:v>G2</x:v>
      </x:c>
      <x:c r="E4312" s="11" t="str">
        <x:v>Regional flood and displacement</x:v>
      </x:c>
      <x:c r="F4312" s="11" t="str">
        <x:v>C-EGG</x:v>
      </x:c>
      <x:c r="G4312" s="11" t="str">
        <x:v>Essential-goods group</x:v>
      </x:c>
      <x:c r="H4312" s="11" t="str">
        <x:v>APL-45</x:v>
      </x:c>
      <x:c r="I4312" s="19" t="n">
        <x:v>24</x:v>
      </x:c>
      <x:c r="J4312" s="21" t="n">
        <x:v>16</x:v>
      </x:c>
      <x:c r="K4312" s="18" t="n">
        <x:f>'05 Cargo Register'!K280</x:f>
        <x:v>175.5</x:v>
      </x:c>
      <x:c r="L4312" s="18" t="n">
        <x:f>'05 Cargo Register'!N280</x:f>
        <x:v>46</x:v>
      </x:c>
      <x:c r="M4312" s="18" t="n">
        <x:f>'05 Cargo Register'!O280</x:f>
        <x:v>345</x:v>
      </x:c>
      <x:c r="N4312" s="18" t="n">
        <x:f>J4312*K4312</x:f>
        <x:v>2808</x:v>
      </x:c>
      <x:c r="O4312" s="18" t="n">
        <x:f>J4312*L4312</x:f>
        <x:v>736</x:v>
      </x:c>
      <x:c r="P4312" s="18" t="n">
        <x:f>J4312*M4312</x:f>
        <x:v>5520</x:v>
      </x:c>
      <x:c r="Q4312" s="22" t="n">
        <x:f>'01 Controls'!$E$31*'02 Cargo Classes'!$M$6</x:f>
        <x:v>0.44999999999999996</x:v>
      </x:c>
      <x:c r="R4312" s="22" t="n">
        <x:f>'01 Controls'!$F$31*'02 Cargo Classes'!$N$6</x:f>
        <x:v>0.30000000000000004</x:v>
      </x:c>
      <x:c r="S4312" s="22" t="n">
        <x:f>'01 Controls'!$G$31*'02 Cargo Classes'!$O$6</x:f>
        <x:v>0</x:v>
      </x:c>
      <x:c r="T4312" s="22" t="n">
        <x:f>'01 Controls'!$H$31*'02 Cargo Classes'!$P$6</x:f>
        <x:v>0.03</x:v>
      </x:c>
      <x:c r="U4312" s="22" t="n">
        <x:f>SUM(Q4312:T4312)</x:f>
        <x:v>0.78</x:v>
      </x:c>
      <x:c r="V4312" s="18" t="n">
        <x:f>IF(U4312=0,0,N4312*Q4312/U4312)</x:f>
        <x:v>1619.9999999999998</x:v>
      </x:c>
      <x:c r="W4312" s="18" t="n">
        <x:f>IF(U4312=0,0,P4312*Q4312/U4312)</x:f>
        <x:v>3184.615384615384</x:v>
      </x:c>
      <x:c r="X4312" s="18" t="n">
        <x:f>MAX(V4312,W4312*'01 Controls'!$E$12)</x:f>
        <x:v>1619.9999999999998</x:v>
      </x:c>
      <x:c r="Y4312" s="18" t="n">
        <x:f>IF(U4312=0,0,N4312*R4312/U4312)</x:f>
        <x:v>1080</x:v>
      </x:c>
      <x:c r="Z4312" s="18" t="n">
        <x:f>IF(U4312=0,0,P4312*R4312/U4312)</x:f>
        <x:v>2123.0769230769233</x:v>
      </x:c>
      <x:c r="AA4312" s="18" t="n">
        <x:f>MAX(Y4312,Z4312*'01 Controls'!$E$13)</x:f>
        <x:v>1080</x:v>
      </x:c>
      <x:c r="AB4312" s="18" t="n">
        <x:f>IF(U4312=0,0,N4312*S4312/U4312)</x:f>
        <x:v>0</x:v>
      </x:c>
      <x:c r="AC4312" s="18" t="n">
        <x:f>IF(U4312=0,0,P4312*S4312/U4312)</x:f>
        <x:v>0</x:v>
      </x:c>
      <x:c r="AD4312" s="18" t="n">
        <x:f>MAX(AB4312,AC4312*'01 Controls'!$E$14)</x:f>
        <x:v>0</x:v>
      </x:c>
      <x:c r="AE4312" s="18" t="n">
        <x:f>IF(U4312=0,0,N4312*T4312/U4312)</x:f>
        <x:v>107.99999999999999</x:v>
      </x:c>
      <x:c r="AF4312" s="18" t="n">
        <x:f>IF(U4312=0,0,P4312*T4312/U4312)</x:f>
        <x:v>212.3076923076923</x:v>
      </x:c>
      <x:c r="AG4312" s="18" t="n">
        <x:f>MAX(AE4312,AF4312*'01 Controls'!$E$15)</x:f>
        <x:v>107.99999999999999</x:v>
      </x:c>
      <x:c r="AH4312" s="18" t="n">
        <x:f>SUM(V4312,Y4312,AB4312,AE4312)</x:f>
        <x:v>2808</x:v>
      </x:c>
      <x:c r="AI4312" s="18" t="n">
        <x:f>N4312-AH4312</x:f>
        <x:v>0</x:v>
      </x:c>
      <x:c r="AJ4312" s="18" t="n">
        <x:f>V4312*INDEX('07 Mode Capacity'!$P$6:$P$17,MATCH("AIR-"&amp;I4312,'07 Mode Capacity'!$C$6:$C$17,0))</x:f>
        <x:v>328.7207898989686</x:v>
      </x:c>
      <x:c r="AK4312" s="18" t="n">
        <x:f>Y4312*INDEX('07 Mode Capacity'!$P$6:$P$17,MATCH("OCEAN-"&amp;I4312,'07 Mode Capacity'!$C$6:$C$17,0))</x:f>
        <x:v>162.09617300758586</x:v>
      </x:c>
      <x:c r="AL4312" s="18" t="n">
        <x:f>AB4312*INDEX('07 Mode Capacity'!$P$6:$P$17,MATCH("LAND-"&amp;I4312,'07 Mode Capacity'!$C$6:$C$17,0))</x:f>
        <x:v>0</x:v>
      </x:c>
      <x:c r="AM4312" s="18" t="n">
        <x:f>AE4312*INDEX('07 Mode Capacity'!$P$6:$P$17,MATCH("INLAND-"&amp;I4312,'07 Mode Capacity'!$C$6:$C$17,0))</x:f>
        <x:v>107.99999999999999</x:v>
      </x:c>
      <x:c r="AN4312" s="18" t="n">
        <x:f>SUM(AJ4312:AM4312)</x:f>
        <x:v>598.8169629065544</x:v>
      </x:c>
      <x:c r="AO4312" s="17" t="n">
        <x:f>IF(N4312=0,1,AN4312/N4312)</x:f>
        <x:v>0.21325390416900086</x:v>
      </x:c>
      <x:c r="AP4312" s="11" t="str">
        <x:f>IF(AO4312&gt;='01 Controls'!$E$16,"PASS","FAIL")</x:f>
        <x:v>FAIL</x:v>
      </x:c>
      <x:c r="AQ4312" s="11" t="str">
        <x:v>UNQUANTIFIED</x:v>
      </x:c>
      <x:c r="AR4312" s="11" t="str">
        <x:v>Position-class planning record; serial item and receiver open</x:v>
      </x:c>
      <x:c r="AS4312" s="26"/>
      <x:c r="AT4312" s="26"/>
    </x:row>
    <x:row r="4313">
      <x:c r="C4313" s="11" t="str">
        <x:v>G2-C-EGG-ISO-18</x:v>
      </x:c>
      <x:c r="D4313" s="11" t="str">
        <x:v>G2</x:v>
      </x:c>
      <x:c r="E4313" s="11" t="str">
        <x:v>Regional flood and displacement</x:v>
      </x:c>
      <x:c r="F4313" s="11" t="str">
        <x:v>C-EGG</x:v>
      </x:c>
      <x:c r="G4313" s="11" t="str">
        <x:v>Essential-goods group</x:v>
      </x:c>
      <x:c r="H4313" s="11" t="str">
        <x:v>ISO-18</x:v>
      </x:c>
      <x:c r="I4313" s="19" t="n">
        <x:v>48</x:v>
      </x:c>
      <x:c r="J4313" s="21" t="n">
        <x:v>16</x:v>
      </x:c>
      <x:c r="K4313" s="18" t="n">
        <x:f>'05 Cargo Register'!K281</x:f>
        <x:v>438.75</x:v>
      </x:c>
      <x:c r="L4313" s="18" t="n">
        <x:f>'05 Cargo Register'!N281</x:f>
        <x:v>29</x:v>
      </x:c>
      <x:c r="M4313" s="18" t="n">
        <x:f>'05 Cargo Register'!O281</x:f>
        <x:v>765.6</x:v>
      </x:c>
      <x:c r="N4313" s="18" t="n">
        <x:f>J4313*K4313</x:f>
        <x:v>7020</x:v>
      </x:c>
      <x:c r="O4313" s="18" t="n">
        <x:f>J4313*L4313</x:f>
        <x:v>464</x:v>
      </x:c>
      <x:c r="P4313" s="18" t="n">
        <x:f>J4313*M4313</x:f>
        <x:v>12249.6</x:v>
      </x:c>
      <x:c r="Q4313" s="22" t="n">
        <x:f>'01 Controls'!$E$31*'02 Cargo Classes'!$M$7</x:f>
        <x:v>0.03</x:v>
      </x:c>
      <x:c r="R4313" s="22" t="n">
        <x:f>'01 Controls'!$F$31*'02 Cargo Classes'!$N$7</x:f>
        <x:v>0.75</x:v>
      </x:c>
      <x:c r="S4313" s="22" t="n">
        <x:f>'01 Controls'!$G$31*'02 Cargo Classes'!$O$7</x:f>
        <x:v>0</x:v>
      </x:c>
      <x:c r="T4313" s="22" t="n">
        <x:f>'01 Controls'!$H$31*'02 Cargo Classes'!$P$7</x:f>
        <x:v>0.08000000000000002</x:v>
      </x:c>
      <x:c r="U4313" s="22" t="n">
        <x:f>SUM(Q4313:T4313)</x:f>
        <x:v>0.8600000000000001</x:v>
      </x:c>
      <x:c r="V4313" s="18" t="n">
        <x:f>IF(U4313=0,0,N4313*Q4313/U4313)</x:f>
        <x:v>244.88372093023253</x:v>
      </x:c>
      <x:c r="W4313" s="18" t="n">
        <x:f>IF(U4313=0,0,P4313*Q4313/U4313)</x:f>
        <x:v>427.3116279069767</x:v>
      </x:c>
      <x:c r="X4313" s="18" t="n">
        <x:f>MAX(V4313,W4313*'01 Controls'!$E$12)</x:f>
        <x:v>244.88372093023253</x:v>
      </x:c>
      <x:c r="Y4313" s="18" t="n">
        <x:f>IF(U4313=0,0,N4313*R4313/U4313)</x:f>
        <x:v>6122.093023255813</x:v>
      </x:c>
      <x:c r="Z4313" s="18" t="n">
        <x:f>IF(U4313=0,0,P4313*R4313/U4313)</x:f>
        <x:v>10682.790697674418</x:v>
      </x:c>
      <x:c r="AA4313" s="18" t="n">
        <x:f>MAX(Y4313,Z4313*'01 Controls'!$E$13)</x:f>
        <x:v>6122.093023255813</x:v>
      </x:c>
      <x:c r="AB4313" s="18" t="n">
        <x:f>IF(U4313=0,0,N4313*S4313/U4313)</x:f>
        <x:v>0</x:v>
      </x:c>
      <x:c r="AC4313" s="18" t="n">
        <x:f>IF(U4313=0,0,P4313*S4313/U4313)</x:f>
        <x:v>0</x:v>
      </x:c>
      <x:c r="AD4313" s="18" t="n">
        <x:f>MAX(AB4313,AC4313*'01 Controls'!$E$14)</x:f>
        <x:v>0</x:v>
      </x:c>
      <x:c r="AE4313" s="18" t="n">
        <x:f>IF(U4313=0,0,N4313*T4313/U4313)</x:f>
        <x:v>653.0232558139536</x:v>
      </x:c>
      <x:c r="AF4313" s="18" t="n">
        <x:f>IF(U4313=0,0,P4313*T4313/U4313)</x:f>
        <x:v>1139.4976744186047</x:v>
      </x:c>
      <x:c r="AG4313" s="18" t="n">
        <x:f>MAX(AE4313,AF4313*'01 Controls'!$E$15)</x:f>
        <x:v>653.0232558139536</x:v>
      </x:c>
      <x:c r="AH4313" s="18" t="n">
        <x:f>SUM(V4313,Y4313,AB4313,AE4313)</x:f>
        <x:v>7019.999999999999</x:v>
      </x:c>
      <x:c r="AI4313" s="18" t="n">
        <x:f>N4313-AH4313</x:f>
        <x:v>9.094947017729282e-13</x:v>
      </x:c>
      <x:c r="AJ4313" s="18" t="n">
        <x:f>V4313*INDEX('07 Mode Capacity'!$P$6:$P$17,MATCH("AIR-"&amp;I4313,'07 Mode Capacity'!$C$6:$C$17,0))</x:f>
        <x:v>68.64963911130816</x:v>
      </x:c>
      <x:c r="AK4313" s="18" t="n">
        <x:f>Y4313*INDEX('07 Mode Capacity'!$P$6:$P$17,MATCH("OCEAN-"&amp;I4313,'07 Mode Capacity'!$C$6:$C$17,0))</x:f>
        <x:v>536.5174593078193</x:v>
      </x:c>
      <x:c r="AL4313" s="18" t="n">
        <x:f>AB4313*INDEX('07 Mode Capacity'!$P$6:$P$17,MATCH("LAND-"&amp;I4313,'07 Mode Capacity'!$C$6:$C$17,0))</x:f>
        <x:v>0</x:v>
      </x:c>
      <x:c r="AM4313" s="18" t="n">
        <x:f>AE4313*INDEX('07 Mode Capacity'!$P$6:$P$17,MATCH("INLAND-"&amp;I4313,'07 Mode Capacity'!$C$6:$C$17,0))</x:f>
        <x:v>412.2107222576905</x:v>
      </x:c>
      <x:c r="AN4313" s="18" t="n">
        <x:f>SUM(AJ4313:AM4313)</x:f>
        <x:v>1017.3778206768179</x:v>
      </x:c>
      <x:c r="AO4313" s="17" t="n">
        <x:f>IF(N4313=0,1,AN4313/N4313)</x:f>
        <x:v>0.1449256154810282</x:v>
      </x:c>
      <x:c r="AP4313" s="11" t="str">
        <x:f>IF(AO4313&gt;='01 Controls'!$E$16,"PASS","FAIL")</x:f>
        <x:v>FAIL</x:v>
      </x:c>
      <x:c r="AQ4313" s="11" t="str">
        <x:v>UNQUANTIFIED</x:v>
      </x:c>
      <x:c r="AR4313" s="11" t="str">
        <x:v>Position-class planning record; serial item and receiver open</x:v>
      </x:c>
      <x:c r="AS4313" s="26"/>
      <x:c r="AT4313" s="26"/>
    </x:row>
    <x:row r="4314">
      <x:c r="C4314" s="11" t="str">
        <x:v>G2-C-EGG-COL-12</x:v>
      </x:c>
      <x:c r="D4314" s="11" t="str">
        <x:v>G2</x:v>
      </x:c>
      <x:c r="E4314" s="11" t="str">
        <x:v>Regional flood and displacement</x:v>
      </x:c>
      <x:c r="F4314" s="11" t="str">
        <x:v>C-EGG</x:v>
      </x:c>
      <x:c r="G4314" s="11" t="str">
        <x:v>Essential-goods group</x:v>
      </x:c>
      <x:c r="H4314" s="11" t="str">
        <x:v>COL-12</x:v>
      </x:c>
      <x:c r="I4314" s="19" t="n">
        <x:v>24</x:v>
      </x:c>
      <x:c r="J4314" s="21" t="n">
        <x:v>16</x:v>
      </x:c>
      <x:c r="K4314" s="18" t="n">
        <x:f>'05 Cargo Register'!K282</x:f>
        <x:v>175.5</x:v>
      </x:c>
      <x:c r="L4314" s="18" t="n">
        <x:f>'05 Cargo Register'!N282</x:f>
        <x:v>19</x:v>
      </x:c>
      <x:c r="M4314" s="18" t="n">
        <x:f>'05 Cargo Register'!O282</x:f>
        <x:v>501.6</x:v>
      </x:c>
      <x:c r="N4314" s="18" t="n">
        <x:f>J4314*K4314</x:f>
        <x:v>2808</x:v>
      </x:c>
      <x:c r="O4314" s="18" t="n">
        <x:f>J4314*L4314</x:f>
        <x:v>304</x:v>
      </x:c>
      <x:c r="P4314" s="18" t="n">
        <x:f>J4314*M4314</x:f>
        <x:v>8025.6</x:v>
      </x:c>
      <x:c r="Q4314" s="22" t="n">
        <x:f>'01 Controls'!$E$31*'02 Cargo Classes'!$M$8</x:f>
        <x:v>0.3</x:v>
      </x:c>
      <x:c r="R4314" s="22" t="n">
        <x:f>'01 Controls'!$F$31*'02 Cargo Classes'!$N$8</x:f>
        <x:v>0.5249999999999999</x:v>
      </x:c>
      <x:c r="S4314" s="22" t="n">
        <x:f>'01 Controls'!$G$31*'02 Cargo Classes'!$O$8</x:f>
        <x:v>0</x:v>
      </x:c>
      <x:c r="T4314" s="22" t="n">
        <x:f>'01 Controls'!$H$31*'02 Cargo Classes'!$P$8</x:f>
        <x:v>0.020000000000000004</x:v>
      </x:c>
      <x:c r="U4314" s="22" t="n">
        <x:f>SUM(Q4314:T4314)</x:f>
        <x:v>0.845</x:v>
      </x:c>
      <x:c r="V4314" s="18" t="n">
        <x:f>IF(U4314=0,0,N4314*Q4314/U4314)</x:f>
        <x:v>996.9230769230769</x:v>
      </x:c>
      <x:c r="W4314" s="18" t="n">
        <x:f>IF(U4314=0,0,P4314*Q4314/U4314)</x:f>
        <x:v>2849.3254437869823</x:v>
      </x:c>
      <x:c r="X4314" s="18" t="n">
        <x:f>MAX(V4314,W4314*'01 Controls'!$E$12)</x:f>
        <x:v>996.9230769230769</x:v>
      </x:c>
      <x:c r="Y4314" s="18" t="n">
        <x:f>IF(U4314=0,0,N4314*R4314/U4314)</x:f>
        <x:v>1744.6153846153845</x:v>
      </x:c>
      <x:c r="Z4314" s="18" t="n">
        <x:f>IF(U4314=0,0,P4314*R4314/U4314)</x:f>
        <x:v>4986.319526627219</x:v>
      </x:c>
      <x:c r="AA4314" s="18" t="n">
        <x:f>MAX(Y4314,Z4314*'01 Controls'!$E$13)</x:f>
        <x:v>1744.6153846153845</x:v>
      </x:c>
      <x:c r="AB4314" s="18" t="n">
        <x:f>IF(U4314=0,0,N4314*S4314/U4314)</x:f>
        <x:v>0</x:v>
      </x:c>
      <x:c r="AC4314" s="18" t="n">
        <x:f>IF(U4314=0,0,P4314*S4314/U4314)</x:f>
        <x:v>0</x:v>
      </x:c>
      <x:c r="AD4314" s="18" t="n">
        <x:f>MAX(AB4314,AC4314*'01 Controls'!$E$14)</x:f>
        <x:v>0</x:v>
      </x:c>
      <x:c r="AE4314" s="18" t="n">
        <x:f>IF(U4314=0,0,N4314*T4314/U4314)</x:f>
        <x:v>66.46153846153848</x:v>
      </x:c>
      <x:c r="AF4314" s="18" t="n">
        <x:f>IF(U4314=0,0,P4314*T4314/U4314)</x:f>
        <x:v>189.95502958579885</x:v>
      </x:c>
      <x:c r="AG4314" s="18" t="n">
        <x:f>MAX(AE4314,AF4314*'01 Controls'!$E$15)</x:f>
        <x:v>66.46153846153848</x:v>
      </x:c>
      <x:c r="AH4314" s="18" t="n">
        <x:f>SUM(V4314,Y4314,AB4314,AE4314)</x:f>
        <x:v>2808</x:v>
      </x:c>
      <x:c r="AI4314" s="18" t="n">
        <x:f>N4314-AH4314</x:f>
        <x:v>0</x:v>
      </x:c>
      <x:c r="AJ4314" s="18" t="n">
        <x:f>V4314*INDEX('07 Mode Capacity'!$P$6:$P$17,MATCH("AIR-"&amp;I4314,'07 Mode Capacity'!$C$6:$C$17,0))</x:f>
        <x:v>202.28971686090375</x:v>
      </x:c>
      <x:c r="AK4314" s="18" t="n">
        <x:f>Y4314*INDEX('07 Mode Capacity'!$P$6:$P$17,MATCH("OCEAN-"&amp;I4314,'07 Mode Capacity'!$C$6:$C$17,0))</x:f>
        <x:v>261.84766408917716</x:v>
      </x:c>
      <x:c r="AL4314" s="18" t="n">
        <x:f>AB4314*INDEX('07 Mode Capacity'!$P$6:$P$17,MATCH("LAND-"&amp;I4314,'07 Mode Capacity'!$C$6:$C$17,0))</x:f>
        <x:v>0</x:v>
      </x:c>
      <x:c r="AM4314" s="18" t="n">
        <x:f>AE4314*INDEX('07 Mode Capacity'!$P$6:$P$17,MATCH("INLAND-"&amp;I4314,'07 Mode Capacity'!$C$6:$C$17,0))</x:f>
        <x:v>66.46153846153848</x:v>
      </x:c>
      <x:c r="AN4314" s="18" t="n">
        <x:f>SUM(AJ4314:AM4314)</x:f>
        <x:v>530.5989194116194</x:v>
      </x:c>
      <x:c r="AO4314" s="17" t="n">
        <x:f>IF(N4314=0,1,AN4314/N4314)</x:f>
        <x:v>0.18895972913519207</x:v>
      </x:c>
      <x:c r="AP4314" s="11" t="str">
        <x:f>IF(AO4314&gt;='01 Controls'!$E$16,"PASS","FAIL")</x:f>
        <x:v>FAIL</x:v>
      </x:c>
      <x:c r="AQ4314" s="11" t="str">
        <x:v>UNQUANTIFIED</x:v>
      </x:c>
      <x:c r="AR4314" s="11" t="str">
        <x:v>Position-class planning record; serial item and receiver open</x:v>
      </x:c>
      <x:c r="AS4314" s="26"/>
      <x:c r="AT4314" s="26"/>
    </x:row>
    <x:row r="4315">
      <x:c r="C4315" s="11" t="str">
        <x:v>G2-C-EGG-BAT-22</x:v>
      </x:c>
      <x:c r="D4315" s="11" t="str">
        <x:v>G2</x:v>
      </x:c>
      <x:c r="E4315" s="11" t="str">
        <x:v>Regional flood and displacement</x:v>
      </x:c>
      <x:c r="F4315" s="11" t="str">
        <x:v>C-EGG</x:v>
      </x:c>
      <x:c r="G4315" s="11" t="str">
        <x:v>Essential-goods group</x:v>
      </x:c>
      <x:c r="H4315" s="11" t="str">
        <x:v>BAT-22</x:v>
      </x:c>
      <x:c r="I4315" s="19" t="n">
        <x:v>48</x:v>
      </x:c>
      <x:c r="J4315" s="21" t="n">
        <x:v>16</x:v>
      </x:c>
      <x:c r="K4315" s="18" t="n">
        <x:f>'05 Cargo Register'!K283</x:f>
        <x:v>131.625</x:v>
      </x:c>
      <x:c r="L4315" s="18" t="n">
        <x:f>'05 Cargo Register'!N283</x:f>
        <x:v>8</x:v>
      </x:c>
      <x:c r="M4315" s="18" t="n">
        <x:f>'05 Cargo Register'!O283</x:f>
        <x:v>211.20000000000002</x:v>
      </x:c>
      <x:c r="N4315" s="18" t="n">
        <x:f>J4315*K4315</x:f>
        <x:v>2106</x:v>
      </x:c>
      <x:c r="O4315" s="18" t="n">
        <x:f>J4315*L4315</x:f>
        <x:v>128</x:v>
      </x:c>
      <x:c r="P4315" s="18" t="n">
        <x:f>J4315*M4315</x:f>
        <x:v>3379.2000000000003</x:v>
      </x:c>
      <x:c r="Q4315" s="22" t="n">
        <x:f>'01 Controls'!$E$31*'02 Cargo Classes'!$M$9</x:f>
        <x:v>0</x:v>
      </x:c>
      <x:c r="R4315" s="22" t="n">
        <x:f>'01 Controls'!$F$31*'02 Cargo Classes'!$N$9</x:f>
        <x:v>0.75</x:v>
      </x:c>
      <x:c r="S4315" s="22" t="n">
        <x:f>'01 Controls'!$G$31*'02 Cargo Classes'!$O$9</x:f>
        <x:v>0</x:v>
      </x:c>
      <x:c r="T4315" s="22" t="n">
        <x:f>'01 Controls'!$H$31*'02 Cargo Classes'!$P$9</x:f>
        <x:v>0.05</x:v>
      </x:c>
      <x:c r="U4315" s="22" t="n">
        <x:f>SUM(Q4315:T4315)</x:f>
        <x:v>0.8</x:v>
      </x:c>
      <x:c r="V4315" s="18" t="n">
        <x:f>IF(U4315=0,0,N4315*Q4315/U4315)</x:f>
        <x:v>0</x:v>
      </x:c>
      <x:c r="W4315" s="18" t="n">
        <x:f>IF(U4315=0,0,P4315*Q4315/U4315)</x:f>
        <x:v>0</x:v>
      </x:c>
      <x:c r="X4315" s="18" t="n">
        <x:f>MAX(V4315,W4315*'01 Controls'!$E$12)</x:f>
        <x:v>0</x:v>
      </x:c>
      <x:c r="Y4315" s="18" t="n">
        <x:f>IF(U4315=0,0,N4315*R4315/U4315)</x:f>
        <x:v>1974.375</x:v>
      </x:c>
      <x:c r="Z4315" s="18" t="n">
        <x:f>IF(U4315=0,0,P4315*R4315/U4315)</x:f>
        <x:v>3168</x:v>
      </x:c>
      <x:c r="AA4315" s="18" t="n">
        <x:f>MAX(Y4315,Z4315*'01 Controls'!$E$13)</x:f>
        <x:v>1974.375</x:v>
      </x:c>
      <x:c r="AB4315" s="18" t="n">
        <x:f>IF(U4315=0,0,N4315*S4315/U4315)</x:f>
        <x:v>0</x:v>
      </x:c>
      <x:c r="AC4315" s="18" t="n">
        <x:f>IF(U4315=0,0,P4315*S4315/U4315)</x:f>
        <x:v>0</x:v>
      </x:c>
      <x:c r="AD4315" s="18" t="n">
        <x:f>MAX(AB4315,AC4315*'01 Controls'!$E$14)</x:f>
        <x:v>0</x:v>
      </x:c>
      <x:c r="AE4315" s="18" t="n">
        <x:f>IF(U4315=0,0,N4315*T4315/U4315)</x:f>
        <x:v>131.625</x:v>
      </x:c>
      <x:c r="AF4315" s="18" t="n">
        <x:f>IF(U4315=0,0,P4315*T4315/U4315)</x:f>
        <x:v>211.20000000000005</x:v>
      </x:c>
      <x:c r="AG4315" s="18" t="n">
        <x:f>MAX(AE4315,AF4315*'01 Controls'!$E$15)</x:f>
        <x:v>131.625</x:v>
      </x:c>
      <x:c r="AH4315" s="18" t="n">
        <x:f>SUM(V4315,Y4315,AB4315,AE4315)</x:f>
        <x:v>2106</x:v>
      </x:c>
      <x:c r="AI4315" s="18" t="n">
        <x:f>N4315-AH4315</x:f>
        <x:v>0</x:v>
      </x:c>
      <x:c r="AJ4315" s="18" t="n">
        <x:f>V4315*INDEX('07 Mode Capacity'!$P$6:$P$17,MATCH("AIR-"&amp;I4315,'07 Mode Capacity'!$C$6:$C$17,0))</x:f>
        <x:v>0</x:v>
      </x:c>
      <x:c r="AK4315" s="18" t="n">
        <x:f>Y4315*INDEX('07 Mode Capacity'!$P$6:$P$17,MATCH("OCEAN-"&amp;I4315,'07 Mode Capacity'!$C$6:$C$17,0))</x:f>
        <x:v>173.02688062677174</x:v>
      </x:c>
      <x:c r="AL4315" s="18" t="n">
        <x:f>AB4315*INDEX('07 Mode Capacity'!$P$6:$P$17,MATCH("LAND-"&amp;I4315,'07 Mode Capacity'!$C$6:$C$17,0))</x:f>
        <x:v>0</x:v>
      </x:c>
      <x:c r="AM4315" s="18" t="n">
        <x:f>AE4315*INDEX('07 Mode Capacity'!$P$6:$P$17,MATCH("INLAND-"&amp;I4315,'07 Mode Capacity'!$C$6:$C$17,0))</x:f>
        <x:v>83.08622370506573</x:v>
      </x:c>
      <x:c r="AN4315" s="18" t="n">
        <x:f>SUM(AJ4315:AM4315)</x:f>
        <x:v>256.11310433183746</x:v>
      </x:c>
      <x:c r="AO4315" s="17" t="n">
        <x:f>IF(N4315=0,1,AN4315/N4315)</x:f>
        <x:v>0.12161116065139481</x:v>
      </x:c>
      <x:c r="AP4315" s="11" t="str">
        <x:f>IF(AO4315&gt;='01 Controls'!$E$16,"PASS","FAIL")</x:f>
        <x:v>FAIL</x:v>
      </x:c>
      <x:c r="AQ4315" s="11" t="str">
        <x:v>UNQUANTIFIED</x:v>
      </x:c>
      <x:c r="AR4315" s="11" t="str">
        <x:v>Position-class planning record; serial item and receiver open</x:v>
      </x:c>
      <x:c r="AS4315" s="26"/>
      <x:c r="AT4315" s="26"/>
    </x:row>
    <x:row r="4316">
      <x:c r="C4316" s="11" t="str">
        <x:v>G2-C-EGG-TNK-20</x:v>
      </x:c>
      <x:c r="D4316" s="11" t="str">
        <x:v>G2</x:v>
      </x:c>
      <x:c r="E4316" s="11" t="str">
        <x:v>Regional flood and displacement</x:v>
      </x:c>
      <x:c r="F4316" s="11" t="str">
        <x:v>C-EGG</x:v>
      </x:c>
      <x:c r="G4316" s="11" t="str">
        <x:v>Essential-goods group</x:v>
      </x:c>
      <x:c r="H4316" s="11" t="str">
        <x:v>TNK-20</x:v>
      </x:c>
      <x:c r="I4316" s="19" t="n">
        <x:v>48</x:v>
      </x:c>
      <x:c r="J4316" s="21" t="n">
        <x:v>16</x:v>
      </x:c>
      <x:c r="K4316" s="18" t="n">
        <x:f>'05 Cargo Register'!K284</x:f>
        <x:v>175.5</x:v>
      </x:c>
      <x:c r="L4316" s="18" t="n">
        <x:f>'05 Cargo Register'!N284</x:f>
        <x:v>11</x:v>
      </x:c>
      <x:c r="M4316" s="18" t="n">
        <x:f>'05 Cargo Register'!O284</x:f>
        <x:v>233.75</x:v>
      </x:c>
      <x:c r="N4316" s="18" t="n">
        <x:f>J4316*K4316</x:f>
        <x:v>2808</x:v>
      </x:c>
      <x:c r="O4316" s="18" t="n">
        <x:f>J4316*L4316</x:f>
        <x:v>176</x:v>
      </x:c>
      <x:c r="P4316" s="18" t="n">
        <x:f>J4316*M4316</x:f>
        <x:v>3740</x:v>
      </x:c>
      <x:c r="Q4316" s="22" t="n">
        <x:f>'01 Controls'!$E$31*'02 Cargo Classes'!$M$10</x:f>
        <x:v>0</x:v>
      </x:c>
      <x:c r="R4316" s="22" t="n">
        <x:f>'01 Controls'!$F$31*'02 Cargo Classes'!$N$10</x:f>
        <x:v>0.8999999999999999</x:v>
      </x:c>
      <x:c r="S4316" s="22" t="n">
        <x:f>'01 Controls'!$G$31*'02 Cargo Classes'!$O$10</x:f>
        <x:v>0</x:v>
      </x:c>
      <x:c r="T4316" s="22" t="n">
        <x:f>'01 Controls'!$H$31*'02 Cargo Classes'!$P$10</x:f>
        <x:v>0.1</x:v>
      </x:c>
      <x:c r="U4316" s="22" t="n">
        <x:f>SUM(Q4316:T4316)</x:f>
        <x:v>0.9999999999999999</x:v>
      </x:c>
      <x:c r="V4316" s="18" t="n">
        <x:f>IF(U4316=0,0,N4316*Q4316/U4316)</x:f>
        <x:v>0</x:v>
      </x:c>
      <x:c r="W4316" s="18" t="n">
        <x:f>IF(U4316=0,0,P4316*Q4316/U4316)</x:f>
        <x:v>0</x:v>
      </x:c>
      <x:c r="X4316" s="18" t="n">
        <x:f>MAX(V4316,W4316*'01 Controls'!$E$12)</x:f>
        <x:v>0</x:v>
      </x:c>
      <x:c r="Y4316" s="18" t="n">
        <x:f>IF(U4316=0,0,N4316*R4316/U4316)</x:f>
        <x:v>2527.2000000000003</x:v>
      </x:c>
      <x:c r="Z4316" s="18" t="n">
        <x:f>IF(U4316=0,0,P4316*R4316/U4316)</x:f>
        <x:v>3366</x:v>
      </x:c>
      <x:c r="AA4316" s="18" t="n">
        <x:f>MAX(Y4316,Z4316*'01 Controls'!$E$13)</x:f>
        <x:v>2527.2000000000003</x:v>
      </x:c>
      <x:c r="AB4316" s="18" t="n">
        <x:f>IF(U4316=0,0,N4316*S4316/U4316)</x:f>
        <x:v>0</x:v>
      </x:c>
      <x:c r="AC4316" s="18" t="n">
        <x:f>IF(U4316=0,0,P4316*S4316/U4316)</x:f>
        <x:v>0</x:v>
      </x:c>
      <x:c r="AD4316" s="18" t="n">
        <x:f>MAX(AB4316,AC4316*'01 Controls'!$E$14)</x:f>
        <x:v>0</x:v>
      </x:c>
      <x:c r="AE4316" s="18" t="n">
        <x:f>IF(U4316=0,0,N4316*T4316/U4316)</x:f>
        <x:v>280.80000000000007</x:v>
      </x:c>
      <x:c r="AF4316" s="18" t="n">
        <x:f>IF(U4316=0,0,P4316*T4316/U4316)</x:f>
        <x:v>374.00000000000006</x:v>
      </x:c>
      <x:c r="AG4316" s="18" t="n">
        <x:f>MAX(AE4316,AF4316*'01 Controls'!$E$15)</x:f>
        <x:v>280.80000000000007</x:v>
      </x:c>
      <x:c r="AH4316" s="18" t="n">
        <x:f>SUM(V4316,Y4316,AB4316,AE4316)</x:f>
        <x:v>2808.0000000000005</x:v>
      </x:c>
      <x:c r="AI4316" s="18" t="n">
        <x:f>N4316-AH4316</x:f>
        <x:v>-4.547473508864641e-13</x:v>
      </x:c>
      <x:c r="AJ4316" s="18" t="n">
        <x:f>V4316*INDEX('07 Mode Capacity'!$P$6:$P$17,MATCH("AIR-"&amp;I4316,'07 Mode Capacity'!$C$6:$C$17,0))</x:f>
        <x:v>0</x:v>
      </x:c>
      <x:c r="AK4316" s="18" t="n">
        <x:f>Y4316*INDEX('07 Mode Capacity'!$P$6:$P$17,MATCH("OCEAN-"&amp;I4316,'07 Mode Capacity'!$C$6:$C$17,0))</x:f>
        <x:v>221.47440720226786</x:v>
      </x:c>
      <x:c r="AL4316" s="18" t="n">
        <x:f>AB4316*INDEX('07 Mode Capacity'!$P$6:$P$17,MATCH("LAND-"&amp;I4316,'07 Mode Capacity'!$C$6:$C$17,0))</x:f>
        <x:v>0</x:v>
      </x:c>
      <x:c r="AM4316" s="18" t="n">
        <x:f>AE4316*INDEX('07 Mode Capacity'!$P$6:$P$17,MATCH("INLAND-"&amp;I4316,'07 Mode Capacity'!$C$6:$C$17,0))</x:f>
        <x:v>177.25061057080694</x:v>
      </x:c>
      <x:c r="AN4316" s="18" t="n">
        <x:f>SUM(AJ4316:AM4316)</x:f>
        <x:v>398.7250177730748</x:v>
      </x:c>
      <x:c r="AO4316" s="17" t="n">
        <x:f>IF(N4316=0,1,AN4316/N4316)</x:f>
        <x:v>0.1419960889505252</x:v>
      </x:c>
      <x:c r="AP4316" s="11" t="str">
        <x:f>IF(AO4316&gt;='01 Controls'!$E$16,"PASS","FAIL")</x:f>
        <x:v>FAIL</x:v>
      </x:c>
      <x:c r="AQ4316" s="11" t="str">
        <x:v>UNQUANTIFIED</x:v>
      </x:c>
      <x:c r="AR4316" s="11" t="str">
        <x:v>Position-class planning record; serial item and receiver open</x:v>
      </x:c>
      <x:c r="AS4316" s="26"/>
      <x:c r="AT4316" s="26"/>
    </x:row>
    <x:row r="4317">
      <x:c r="C4317" s="11" t="str">
        <x:v>G2-C-EGG-ROL-30</x:v>
      </x:c>
      <x:c r="D4317" s="11" t="str">
        <x:v>G2</x:v>
      </x:c>
      <x:c r="E4317" s="11" t="str">
        <x:v>Regional flood and displacement</x:v>
      </x:c>
      <x:c r="F4317" s="11" t="str">
        <x:v>C-EGG</x:v>
      </x:c>
      <x:c r="G4317" s="11" t="str">
        <x:v>Essential-goods group</x:v>
      </x:c>
      <x:c r="H4317" s="11" t="str">
        <x:v>ROL-30</x:v>
      </x:c>
      <x:c r="I4317" s="19" t="n">
        <x:v>48</x:v>
      </x:c>
      <x:c r="J4317" s="21" t="n">
        <x:v>16</x:v>
      </x:c>
      <x:c r="K4317" s="18" t="n">
        <x:f>'05 Cargo Register'!K285</x:f>
        <x:v>263.25</x:v>
      </x:c>
      <x:c r="L4317" s="18" t="n">
        <x:f>'05 Cargo Register'!N285</x:f>
        <x:v>11</x:v>
      </x:c>
      <x:c r="M4317" s="18" t="n">
        <x:f>'05 Cargo Register'!O285</x:f>
        <x:v>701.25</x:v>
      </x:c>
      <x:c r="N4317" s="18" t="n">
        <x:f>J4317*K4317</x:f>
        <x:v>4212</x:v>
      </x:c>
      <x:c r="O4317" s="18" t="n">
        <x:f>J4317*L4317</x:f>
        <x:v>176</x:v>
      </x:c>
      <x:c r="P4317" s="18" t="n">
        <x:f>J4317*M4317</x:f>
        <x:v>11220</x:v>
      </x:c>
      <x:c r="Q4317" s="22" t="n">
        <x:f>'01 Controls'!$E$31*'02 Cargo Classes'!$M$12</x:f>
        <x:v>0</x:v>
      </x:c>
      <x:c r="R4317" s="22" t="n">
        <x:f>'01 Controls'!$F$31*'02 Cargo Classes'!$N$12</x:f>
        <x:v>0.75</x:v>
      </x:c>
      <x:c r="S4317" s="22" t="n">
        <x:f>'01 Controls'!$G$31*'02 Cargo Classes'!$O$12</x:f>
        <x:v>0</x:v>
      </x:c>
      <x:c r="T4317" s="22" t="n">
        <x:f>'01 Controls'!$H$31*'02 Cargo Classes'!$P$12</x:f>
        <x:v>0.06</x:v>
      </x:c>
      <x:c r="U4317" s="22" t="n">
        <x:f>SUM(Q4317:T4317)</x:f>
        <x:v>0.81</x:v>
      </x:c>
      <x:c r="V4317" s="18" t="n">
        <x:f>IF(U4317=0,0,N4317*Q4317/U4317)</x:f>
        <x:v>0</x:v>
      </x:c>
      <x:c r="W4317" s="18" t="n">
        <x:f>IF(U4317=0,0,P4317*Q4317/U4317)</x:f>
        <x:v>0</x:v>
      </x:c>
      <x:c r="X4317" s="18" t="n">
        <x:f>MAX(V4317,W4317*'01 Controls'!$E$12)</x:f>
        <x:v>0</x:v>
      </x:c>
      <x:c r="Y4317" s="18" t="n">
        <x:f>IF(U4317=0,0,N4317*R4317/U4317)</x:f>
        <x:v>3899.9999999999995</x:v>
      </x:c>
      <x:c r="Z4317" s="18" t="n">
        <x:f>IF(U4317=0,0,P4317*R4317/U4317)</x:f>
        <x:v>10388.888888888889</x:v>
      </x:c>
      <x:c r="AA4317" s="18" t="n">
        <x:f>MAX(Y4317,Z4317*'01 Controls'!$E$13)</x:f>
        <x:v>3899.9999999999995</x:v>
      </x:c>
      <x:c r="AB4317" s="18" t="n">
        <x:f>IF(U4317=0,0,N4317*S4317/U4317)</x:f>
        <x:v>0</x:v>
      </x:c>
      <x:c r="AC4317" s="18" t="n">
        <x:f>IF(U4317=0,0,P4317*S4317/U4317)</x:f>
        <x:v>0</x:v>
      </x:c>
      <x:c r="AD4317" s="18" t="n">
        <x:f>MAX(AB4317,AC4317*'01 Controls'!$E$14)</x:f>
        <x:v>0</x:v>
      </x:c>
      <x:c r="AE4317" s="18" t="n">
        <x:f>IF(U4317=0,0,N4317*T4317/U4317)</x:f>
        <x:v>312</x:v>
      </x:c>
      <x:c r="AF4317" s="18" t="n">
        <x:f>IF(U4317=0,0,P4317*T4317/U4317)</x:f>
        <x:v>831.111111111111</x:v>
      </x:c>
      <x:c r="AG4317" s="18" t="n">
        <x:f>MAX(AE4317,AF4317*'01 Controls'!$E$15)</x:f>
        <x:v>312</x:v>
      </x:c>
      <x:c r="AH4317" s="18" t="n">
        <x:f>SUM(V4317,Y4317,AB4317,AE4317)</x:f>
        <x:v>4212</x:v>
      </x:c>
      <x:c r="AI4317" s="18" t="n">
        <x:f>N4317-AH4317</x:f>
        <x:v>0</x:v>
      </x:c>
      <x:c r="AJ4317" s="18" t="n">
        <x:f>V4317*INDEX('07 Mode Capacity'!$P$6:$P$17,MATCH("AIR-"&amp;I4317,'07 Mode Capacity'!$C$6:$C$17,0))</x:f>
        <x:v>0</x:v>
      </x:c>
      <x:c r="AK4317" s="18" t="n">
        <x:f>Y4317*INDEX('07 Mode Capacity'!$P$6:$P$17,MATCH("OCEAN-"&amp;I4317,'07 Mode Capacity'!$C$6:$C$17,0))</x:f>
        <x:v>341.78149259609233</x:v>
      </x:c>
      <x:c r="AL4317" s="18" t="n">
        <x:f>AB4317*INDEX('07 Mode Capacity'!$P$6:$P$17,MATCH("LAND-"&amp;I4317,'07 Mode Capacity'!$C$6:$C$17,0))</x:f>
        <x:v>0</x:v>
      </x:c>
      <x:c r="AM4317" s="18" t="n">
        <x:f>AE4317*INDEX('07 Mode Capacity'!$P$6:$P$17,MATCH("INLAND-"&amp;I4317,'07 Mode Capacity'!$C$6:$C$17,0))</x:f>
        <x:v>196.9451228564521</x:v>
      </x:c>
      <x:c r="AN4317" s="18" t="n">
        <x:f>SUM(AJ4317:AM4317)</x:f>
        <x:v>538.7266154525444</x:v>
      </x:c>
      <x:c r="AO4317" s="17" t="n">
        <x:f>IF(N4317=0,1,AN4317/N4317)</x:f>
        <x:v>0.12790280518816344</x:v>
      </x:c>
      <x:c r="AP4317" s="11" t="str">
        <x:f>IF(AO4317&gt;='01 Controls'!$E$16,"PASS","FAIL")</x:f>
        <x:v>FAIL</x:v>
      </x:c>
      <x:c r="AQ4317" s="11" t="str">
        <x:v>UNQUANTIFIED</x:v>
      </x:c>
      <x:c r="AR4317" s="11" t="str">
        <x:v>Position-class planning record; serial item and receiver open</x:v>
      </x:c>
      <x:c r="AS4317" s="26"/>
      <x:c r="AT4317" s="26"/>
    </x:row>
    <x:row r="4318">
      <x:c r="C4318" s="11" t="str">
        <x:v>G2-C-EGG-LIN-18</x:v>
      </x:c>
      <x:c r="D4318" s="11" t="str">
        <x:v>G2</x:v>
      </x:c>
      <x:c r="E4318" s="11" t="str">
        <x:v>Regional flood and displacement</x:v>
      </x:c>
      <x:c r="F4318" s="11" t="str">
        <x:v>C-EGG</x:v>
      </x:c>
      <x:c r="G4318" s="11" t="str">
        <x:v>Essential-goods group</x:v>
      </x:c>
      <x:c r="H4318" s="11" t="str">
        <x:v>LIN-18</x:v>
      </x:c>
      <x:c r="I4318" s="19" t="n">
        <x:v>72</x:v>
      </x:c>
      <x:c r="J4318" s="21" t="n">
        <x:v>16</x:v>
      </x:c>
      <x:c r="K4318" s="18" t="n">
        <x:f>'05 Cargo Register'!K286</x:f>
        <x:v>87.75</x:v>
      </x:c>
      <x:c r="L4318" s="18" t="n">
        <x:f>'05 Cargo Register'!N286</x:f>
        <x:v>7</x:v>
      </x:c>
      <x:c r="M4318" s="18" t="n">
        <x:f>'05 Cargo Register'!O286</x:f>
        <x:v>308</x:v>
      </x:c>
      <x:c r="N4318" s="18" t="n">
        <x:f>J4318*K4318</x:f>
        <x:v>1404</x:v>
      </x:c>
      <x:c r="O4318" s="18" t="n">
        <x:f>J4318*L4318</x:f>
        <x:v>112</x:v>
      </x:c>
      <x:c r="P4318" s="18" t="n">
        <x:f>J4318*M4318</x:f>
        <x:v>4928</x:v>
      </x:c>
      <x:c r="Q4318" s="22" t="n">
        <x:f>'01 Controls'!$E$31*'02 Cargo Classes'!$M$13</x:f>
        <x:v>0</x:v>
      </x:c>
      <x:c r="R4318" s="22" t="n">
        <x:f>'01 Controls'!$F$31*'02 Cargo Classes'!$N$13</x:f>
        <x:v>0.8999999999999999</x:v>
      </x:c>
      <x:c r="S4318" s="22" t="n">
        <x:f>'01 Controls'!$G$31*'02 Cargo Classes'!$O$13</x:f>
        <x:v>0</x:v>
      </x:c>
      <x:c r="T4318" s="22" t="n">
        <x:f>'01 Controls'!$H$31*'02 Cargo Classes'!$P$13</x:f>
        <x:v>0.1</x:v>
      </x:c>
      <x:c r="U4318" s="22" t="n">
        <x:f>SUM(Q4318:T4318)</x:f>
        <x:v>0.9999999999999999</x:v>
      </x:c>
      <x:c r="V4318" s="18" t="n">
        <x:f>IF(U4318=0,0,N4318*Q4318/U4318)</x:f>
        <x:v>0</x:v>
      </x:c>
      <x:c r="W4318" s="18" t="n">
        <x:f>IF(U4318=0,0,P4318*Q4318/U4318)</x:f>
        <x:v>0</x:v>
      </x:c>
      <x:c r="X4318" s="18" t="n">
        <x:f>MAX(V4318,W4318*'01 Controls'!$E$12)</x:f>
        <x:v>0</x:v>
      </x:c>
      <x:c r="Y4318" s="18" t="n">
        <x:f>IF(U4318=0,0,N4318*R4318/U4318)</x:f>
        <x:v>1263.6000000000001</x:v>
      </x:c>
      <x:c r="Z4318" s="18" t="n">
        <x:f>IF(U4318=0,0,P4318*R4318/U4318)</x:f>
        <x:v>4435.200000000001</x:v>
      </x:c>
      <x:c r="AA4318" s="18" t="n">
        <x:f>MAX(Y4318,Z4318*'01 Controls'!$E$13)</x:f>
        <x:v>1263.6000000000001</x:v>
      </x:c>
      <x:c r="AB4318" s="18" t="n">
        <x:f>IF(U4318=0,0,N4318*S4318/U4318)</x:f>
        <x:v>0</x:v>
      </x:c>
      <x:c r="AC4318" s="18" t="n">
        <x:f>IF(U4318=0,0,P4318*S4318/U4318)</x:f>
        <x:v>0</x:v>
      </x:c>
      <x:c r="AD4318" s="18" t="n">
        <x:f>MAX(AB4318,AC4318*'01 Controls'!$E$14)</x:f>
        <x:v>0</x:v>
      </x:c>
      <x:c r="AE4318" s="18" t="n">
        <x:f>IF(U4318=0,0,N4318*T4318/U4318)</x:f>
        <x:v>140.40000000000003</x:v>
      </x:c>
      <x:c r="AF4318" s="18" t="n">
        <x:f>IF(U4318=0,0,P4318*T4318/U4318)</x:f>
        <x:v>492.80000000000007</x:v>
      </x:c>
      <x:c r="AG4318" s="18" t="n">
        <x:f>MAX(AE4318,AF4318*'01 Controls'!$E$15)</x:f>
        <x:v>140.40000000000003</x:v>
      </x:c>
      <x:c r="AH4318" s="18" t="n">
        <x:f>SUM(V4318,Y4318,AB4318,AE4318)</x:f>
        <x:v>1404.0000000000002</x:v>
      </x:c>
      <x:c r="AI4318" s="18" t="n">
        <x:f>N4318-AH4318</x:f>
        <x:v>-2.2737367544323206e-13</x:v>
      </x:c>
      <x:c r="AJ4318" s="18" t="n">
        <x:f>V4318*INDEX('07 Mode Capacity'!$P$6:$P$17,MATCH("AIR-"&amp;I4318,'07 Mode Capacity'!$C$6:$C$17,0))</x:f>
        <x:v>0</x:v>
      </x:c>
      <x:c r="AK4318" s="18" t="n">
        <x:f>Y4318*INDEX('07 Mode Capacity'!$P$6:$P$17,MATCH("OCEAN-"&amp;I4318,'07 Mode Capacity'!$C$6:$C$17,0))</x:f>
        <x:v>989.1056171431718</x:v>
      </x:c>
      <x:c r="AL4318" s="18" t="n">
        <x:f>AB4318*INDEX('07 Mode Capacity'!$P$6:$P$17,MATCH("LAND-"&amp;I4318,'07 Mode Capacity'!$C$6:$C$17,0))</x:f>
        <x:v>0</x:v>
      </x:c>
      <x:c r="AM4318" s="18" t="n">
        <x:f>AE4318*INDEX('07 Mode Capacity'!$P$6:$P$17,MATCH("INLAND-"&amp;I4318,'07 Mode Capacity'!$C$6:$C$17,0))</x:f>
        <x:v>140.40000000000003</x:v>
      </x:c>
      <x:c r="AN4318" s="18" t="n">
        <x:f>SUM(AJ4318:AM4318)</x:f>
        <x:v>1129.5056171431718</x:v>
      </x:c>
      <x:c r="AO4318" s="17" t="n">
        <x:f>IF(N4318=0,1,AN4318/N4318)</x:f>
        <x:v>0.8044911803014044</x:v>
      </x:c>
      <x:c r="AP4318" s="11" t="str">
        <x:f>IF(AO4318&gt;='01 Controls'!$E$16,"PASS","FAIL")</x:f>
        <x:v>FAIL</x:v>
      </x:c>
      <x:c r="AQ4318" s="11" t="str">
        <x:v>UNQUANTIFIED</x:v>
      </x:c>
      <x:c r="AR4318" s="11" t="str">
        <x:v>Position-class planning record; serial item and receiver open</x:v>
      </x:c>
      <x:c r="AS4318" s="26"/>
      <x:c r="AT4318" s="26"/>
    </x:row>
    <x:row r="4319">
      <x:c r="C4319" s="11" t="str">
        <x:v>G2-C-EGG-BLK-08</x:v>
      </x:c>
      <x:c r="D4319" s="11" t="str">
        <x:v>G2</x:v>
      </x:c>
      <x:c r="E4319" s="11" t="str">
        <x:v>Regional flood and displacement</x:v>
      </x:c>
      <x:c r="F4319" s="11" t="str">
        <x:v>C-EGG</x:v>
      </x:c>
      <x:c r="G4319" s="11" t="str">
        <x:v>Essential-goods group</x:v>
      </x:c>
      <x:c r="H4319" s="11" t="str">
        <x:v>BLK-08</x:v>
      </x:c>
      <x:c r="I4319" s="19" t="n">
        <x:v>48</x:v>
      </x:c>
      <x:c r="J4319" s="21" t="n">
        <x:v>16</x:v>
      </x:c>
      <x:c r="K4319" s="18" t="n">
        <x:f>'05 Cargo Register'!K287</x:f>
        <x:v>745.875</x:v>
      </x:c>
      <x:c r="L4319" s="18" t="n">
        <x:f>'05 Cargo Register'!N287</x:f>
        <x:v>117</x:v>
      </x:c>
      <x:c r="M4319" s="18" t="n">
        <x:f>'05 Cargo Register'!O287</x:f>
        <x:v>5967</x:v>
      </x:c>
      <x:c r="N4319" s="18" t="n">
        <x:f>J4319*K4319</x:f>
        <x:v>11934</x:v>
      </x:c>
      <x:c r="O4319" s="18" t="n">
        <x:f>J4319*L4319</x:f>
        <x:v>1872</x:v>
      </x:c>
      <x:c r="P4319" s="18" t="n">
        <x:f>J4319*M4319</x:f>
        <x:v>95472</x:v>
      </x:c>
      <x:c r="Q4319" s="22" t="n">
        <x:f>'01 Controls'!$E$31*'02 Cargo Classes'!$M$14</x:f>
        <x:v>0.15</x:v>
      </x:c>
      <x:c r="R4319" s="22" t="n">
        <x:f>'01 Controls'!$F$31*'02 Cargo Classes'!$N$14</x:f>
        <x:v>0.6000000000000001</x:v>
      </x:c>
      <x:c r="S4319" s="22" t="n">
        <x:f>'01 Controls'!$G$31*'02 Cargo Classes'!$O$14</x:f>
        <x:v>0</x:v>
      </x:c>
      <x:c r="T4319" s="22" t="n">
        <x:f>'01 Controls'!$H$31*'02 Cargo Classes'!$P$14</x:f>
        <x:v>0.05</x:v>
      </x:c>
      <x:c r="U4319" s="22" t="n">
        <x:f>SUM(Q4319:T4319)</x:f>
        <x:v>0.8000000000000002</x:v>
      </x:c>
      <x:c r="V4319" s="18" t="n">
        <x:f>IF(U4319=0,0,N4319*Q4319/U4319)</x:f>
        <x:v>2237.6249999999995</x:v>
      </x:c>
      <x:c r="W4319" s="18" t="n">
        <x:f>IF(U4319=0,0,P4319*Q4319/U4319)</x:f>
        <x:v>17900.999999999996</x:v>
      </x:c>
      <x:c r="X4319" s="18" t="n">
        <x:f>MAX(V4319,W4319*'01 Controls'!$E$12)</x:f>
        <x:v>4475.249999999999</x:v>
      </x:c>
      <x:c r="Y4319" s="18" t="n">
        <x:f>IF(U4319=0,0,N4319*R4319/U4319)</x:f>
        <x:v>8950.5</x:v>
      </x:c>
      <x:c r="Z4319" s="18" t="n">
        <x:f>IF(U4319=0,0,P4319*R4319/U4319)</x:f>
        <x:v>71604</x:v>
      </x:c>
      <x:c r="AA4319" s="18" t="n">
        <x:f>MAX(Y4319,Z4319*'01 Controls'!$E$13)</x:f>
        <x:v>10740.6</x:v>
      </x:c>
      <x:c r="AB4319" s="18" t="n">
        <x:f>IF(U4319=0,0,N4319*S4319/U4319)</x:f>
        <x:v>0</x:v>
      </x:c>
      <x:c r="AC4319" s="18" t="n">
        <x:f>IF(U4319=0,0,P4319*S4319/U4319)</x:f>
        <x:v>0</x:v>
      </x:c>
      <x:c r="AD4319" s="18" t="n">
        <x:f>MAX(AB4319,AC4319*'01 Controls'!$E$14)</x:f>
        <x:v>0</x:v>
      </x:c>
      <x:c r="AE4319" s="18" t="n">
        <x:f>IF(U4319=0,0,N4319*T4319/U4319)</x:f>
        <x:v>745.8749999999999</x:v>
      </x:c>
      <x:c r="AF4319" s="18" t="n">
        <x:f>IF(U4319=0,0,P4319*T4319/U4319)</x:f>
        <x:v>5966.999999999999</x:v>
      </x:c>
      <x:c r="AG4319" s="18" t="n">
        <x:f>MAX(AE4319,AF4319*'01 Controls'!$E$15)</x:f>
        <x:v>1074.0599999999997</x:v>
      </x:c>
      <x:c r="AH4319" s="18" t="n">
        <x:f>SUM(V4319,Y4319,AB4319,AE4319)</x:f>
        <x:v>11934</x:v>
      </x:c>
      <x:c r="AI4319" s="18" t="n">
        <x:f>N4319-AH4319</x:f>
        <x:v>0</x:v>
      </x:c>
      <x:c r="AJ4319" s="18" t="n">
        <x:f>V4319*INDEX('07 Mode Capacity'!$P$6:$P$17,MATCH("AIR-"&amp;I4319,'07 Mode Capacity'!$C$6:$C$17,0))</x:f>
        <x:v>627.2860773795783</x:v>
      </x:c>
      <x:c r="AK4319" s="18" t="n">
        <x:f>Y4319*INDEX('07 Mode Capacity'!$P$6:$P$17,MATCH("OCEAN-"&amp;I4319,'07 Mode Capacity'!$C$6:$C$17,0))</x:f>
        <x:v>784.388525508032</x:v>
      </x:c>
      <x:c r="AL4319" s="18" t="n">
        <x:f>AB4319*INDEX('07 Mode Capacity'!$P$6:$P$17,MATCH("LAND-"&amp;I4319,'07 Mode Capacity'!$C$6:$C$17,0))</x:f>
        <x:v>0</x:v>
      </x:c>
      <x:c r="AM4319" s="18" t="n">
        <x:f>AE4319*INDEX('07 Mode Capacity'!$P$6:$P$17,MATCH("INLAND-"&amp;I4319,'07 Mode Capacity'!$C$6:$C$17,0))</x:f>
        <x:v>470.8219343287057</x:v>
      </x:c>
      <x:c r="AN4319" s="18" t="n">
        <x:f>SUM(AJ4319:AM4319)</x:f>
        <x:v>1882.496537216316</x:v>
      </x:c>
      <x:c r="AO4319" s="17" t="n">
        <x:f>IF(N4319=0,1,AN4319/N4319)</x:f>
        <x:v>0.1577422940519789</x:v>
      </x:c>
      <x:c r="AP4319" s="11" t="str">
        <x:f>IF(AO4319&gt;='01 Controls'!$E$16,"PASS","FAIL")</x:f>
        <x:v>FAIL</x:v>
      </x:c>
      <x:c r="AQ4319" s="11" t="str">
        <x:v>UNQUANTIFIED</x:v>
      </x:c>
      <x:c r="AR4319" s="11" t="str">
        <x:v>Position-class planning record; serial item and receiver open</x:v>
      </x:c>
      <x:c r="AS4319" s="26"/>
      <x:c r="AT4319" s="26"/>
    </x:row>
    <x:row r="4320">
      <x:c r="C4320" s="11" t="str">
        <x:v>G2-C-CAG-APL-45</x:v>
      </x:c>
      <x:c r="D4320" s="11" t="str">
        <x:v>G2</x:v>
      </x:c>
      <x:c r="E4320" s="11" t="str">
        <x:v>Regional flood and displacement</x:v>
      </x:c>
      <x:c r="F4320" s="11" t="str">
        <x:v>C-CAG</x:v>
      </x:c>
      <x:c r="G4320" s="11" t="str">
        <x:v>Civil access group</x:v>
      </x:c>
      <x:c r="H4320" s="11" t="str">
        <x:v>APL-45</x:v>
      </x:c>
      <x:c r="I4320" s="19" t="n">
        <x:v>24</x:v>
      </x:c>
      <x:c r="J4320" s="21" t="n">
        <x:v>12</x:v>
      </x:c>
      <x:c r="K4320" s="18" t="n">
        <x:f>'05 Cargo Register'!K288</x:f>
        <x:v>175.5</x:v>
      </x:c>
      <x:c r="L4320" s="18" t="n">
        <x:f>'05 Cargo Register'!N288</x:f>
        <x:v>46</x:v>
      </x:c>
      <x:c r="M4320" s="18" t="n">
        <x:f>'05 Cargo Register'!O288</x:f>
        <x:v>345</x:v>
      </x:c>
      <x:c r="N4320" s="18" t="n">
        <x:f>J4320*K4320</x:f>
        <x:v>2106</x:v>
      </x:c>
      <x:c r="O4320" s="18" t="n">
        <x:f>J4320*L4320</x:f>
        <x:v>552</x:v>
      </x:c>
      <x:c r="P4320" s="18" t="n">
        <x:f>J4320*M4320</x:f>
        <x:v>4140</x:v>
      </x:c>
      <x:c r="Q4320" s="22" t="n">
        <x:f>'01 Controls'!$E$31*'02 Cargo Classes'!$M$6</x:f>
        <x:v>0.44999999999999996</x:v>
      </x:c>
      <x:c r="R4320" s="22" t="n">
        <x:f>'01 Controls'!$F$31*'02 Cargo Classes'!$N$6</x:f>
        <x:v>0.30000000000000004</x:v>
      </x:c>
      <x:c r="S4320" s="22" t="n">
        <x:f>'01 Controls'!$G$31*'02 Cargo Classes'!$O$6</x:f>
        <x:v>0</x:v>
      </x:c>
      <x:c r="T4320" s="22" t="n">
        <x:f>'01 Controls'!$H$31*'02 Cargo Classes'!$P$6</x:f>
        <x:v>0.03</x:v>
      </x:c>
      <x:c r="U4320" s="22" t="n">
        <x:f>SUM(Q4320:T4320)</x:f>
        <x:v>0.78</x:v>
      </x:c>
      <x:c r="V4320" s="18" t="n">
        <x:f>IF(U4320=0,0,N4320*Q4320/U4320)</x:f>
        <x:v>1214.9999999999998</x:v>
      </x:c>
      <x:c r="W4320" s="18" t="n">
        <x:f>IF(U4320=0,0,P4320*Q4320/U4320)</x:f>
        <x:v>2388.461538461538</x:v>
      </x:c>
      <x:c r="X4320" s="18" t="n">
        <x:f>MAX(V4320,W4320*'01 Controls'!$E$12)</x:f>
        <x:v>1214.9999999999998</x:v>
      </x:c>
      <x:c r="Y4320" s="18" t="n">
        <x:f>IF(U4320=0,0,N4320*R4320/U4320)</x:f>
        <x:v>810.0000000000001</x:v>
      </x:c>
      <x:c r="Z4320" s="18" t="n">
        <x:f>IF(U4320=0,0,P4320*R4320/U4320)</x:f>
        <x:v>1592.3076923076926</x:v>
      </x:c>
      <x:c r="AA4320" s="18" t="n">
        <x:f>MAX(Y4320,Z4320*'01 Controls'!$E$13)</x:f>
        <x:v>810.0000000000001</x:v>
      </x:c>
      <x:c r="AB4320" s="18" t="n">
        <x:f>IF(U4320=0,0,N4320*S4320/U4320)</x:f>
        <x:v>0</x:v>
      </x:c>
      <x:c r="AC4320" s="18" t="n">
        <x:f>IF(U4320=0,0,P4320*S4320/U4320)</x:f>
        <x:v>0</x:v>
      </x:c>
      <x:c r="AD4320" s="18" t="n">
        <x:f>MAX(AB4320,AC4320*'01 Controls'!$E$14)</x:f>
        <x:v>0</x:v>
      </x:c>
      <x:c r="AE4320" s="18" t="n">
        <x:f>IF(U4320=0,0,N4320*T4320/U4320)</x:f>
        <x:v>81</x:v>
      </x:c>
      <x:c r="AF4320" s="18" t="n">
        <x:f>IF(U4320=0,0,P4320*T4320/U4320)</x:f>
        <x:v>159.2307692307692</x:v>
      </x:c>
      <x:c r="AG4320" s="18" t="n">
        <x:f>MAX(AE4320,AF4320*'01 Controls'!$E$15)</x:f>
        <x:v>81</x:v>
      </x:c>
      <x:c r="AH4320" s="18" t="n">
        <x:f>SUM(V4320,Y4320,AB4320,AE4320)</x:f>
        <x:v>2106</x:v>
      </x:c>
      <x:c r="AI4320" s="18" t="n">
        <x:f>N4320-AH4320</x:f>
        <x:v>0</x:v>
      </x:c>
      <x:c r="AJ4320" s="18" t="n">
        <x:f>V4320*INDEX('07 Mode Capacity'!$P$6:$P$17,MATCH("AIR-"&amp;I4320,'07 Mode Capacity'!$C$6:$C$17,0))</x:f>
        <x:v>246.5405924242264</x:v>
      </x:c>
      <x:c r="AK4320" s="18" t="n">
        <x:f>Y4320*INDEX('07 Mode Capacity'!$P$6:$P$17,MATCH("OCEAN-"&amp;I4320,'07 Mode Capacity'!$C$6:$C$17,0))</x:f>
        <x:v>121.57212975568942</x:v>
      </x:c>
      <x:c r="AL4320" s="18" t="n">
        <x:f>AB4320*INDEX('07 Mode Capacity'!$P$6:$P$17,MATCH("LAND-"&amp;I4320,'07 Mode Capacity'!$C$6:$C$17,0))</x:f>
        <x:v>0</x:v>
      </x:c>
      <x:c r="AM4320" s="18" t="n">
        <x:f>AE4320*INDEX('07 Mode Capacity'!$P$6:$P$17,MATCH("INLAND-"&amp;I4320,'07 Mode Capacity'!$C$6:$C$17,0))</x:f>
        <x:v>81</x:v>
      </x:c>
      <x:c r="AN4320" s="18" t="n">
        <x:f>SUM(AJ4320:AM4320)</x:f>
        <x:v>449.1127221799158</x:v>
      </x:c>
      <x:c r="AO4320" s="17" t="n">
        <x:f>IF(N4320=0,1,AN4320/N4320)</x:f>
        <x:v>0.21325390416900086</x:v>
      </x:c>
      <x:c r="AP4320" s="11" t="str">
        <x:f>IF(AO4320&gt;='01 Controls'!$E$16,"PASS","FAIL")</x:f>
        <x:v>FAIL</x:v>
      </x:c>
      <x:c r="AQ4320" s="11" t="str">
        <x:v>UNQUANTIFIED</x:v>
      </x:c>
      <x:c r="AR4320" s="11" t="str">
        <x:v>Position-class planning record; serial item and receiver open</x:v>
      </x:c>
      <x:c r="AS4320" s="26"/>
      <x:c r="AT4320" s="26"/>
    </x:row>
    <x:row r="4321">
      <x:c r="C4321" s="11" t="str">
        <x:v>G2-C-CAG-ISO-18</x:v>
      </x:c>
      <x:c r="D4321" s="11" t="str">
        <x:v>G2</x:v>
      </x:c>
      <x:c r="E4321" s="11" t="str">
        <x:v>Regional flood and displacement</x:v>
      </x:c>
      <x:c r="F4321" s="11" t="str">
        <x:v>C-CAG</x:v>
      </x:c>
      <x:c r="G4321" s="11" t="str">
        <x:v>Civil access group</x:v>
      </x:c>
      <x:c r="H4321" s="11" t="str">
        <x:v>ISO-18</x:v>
      </x:c>
      <x:c r="I4321" s="19" t="n">
        <x:v>48</x:v>
      </x:c>
      <x:c r="J4321" s="21" t="n">
        <x:v>12</x:v>
      </x:c>
      <x:c r="K4321" s="18" t="n">
        <x:f>'05 Cargo Register'!K289</x:f>
        <x:v>438.75</x:v>
      </x:c>
      <x:c r="L4321" s="18" t="n">
        <x:f>'05 Cargo Register'!N289</x:f>
        <x:v>29</x:v>
      </x:c>
      <x:c r="M4321" s="18" t="n">
        <x:f>'05 Cargo Register'!O289</x:f>
        <x:v>765.6</x:v>
      </x:c>
      <x:c r="N4321" s="18" t="n">
        <x:f>J4321*K4321</x:f>
        <x:v>5265</x:v>
      </x:c>
      <x:c r="O4321" s="18" t="n">
        <x:f>J4321*L4321</x:f>
        <x:v>348</x:v>
      </x:c>
      <x:c r="P4321" s="18" t="n">
        <x:f>J4321*M4321</x:f>
        <x:v>9187.2</x:v>
      </x:c>
      <x:c r="Q4321" s="22" t="n">
        <x:f>'01 Controls'!$E$31*'02 Cargo Classes'!$M$7</x:f>
        <x:v>0.03</x:v>
      </x:c>
      <x:c r="R4321" s="22" t="n">
        <x:f>'01 Controls'!$F$31*'02 Cargo Classes'!$N$7</x:f>
        <x:v>0.75</x:v>
      </x:c>
      <x:c r="S4321" s="22" t="n">
        <x:f>'01 Controls'!$G$31*'02 Cargo Classes'!$O$7</x:f>
        <x:v>0</x:v>
      </x:c>
      <x:c r="T4321" s="22" t="n">
        <x:f>'01 Controls'!$H$31*'02 Cargo Classes'!$P$7</x:f>
        <x:v>0.08000000000000002</x:v>
      </x:c>
      <x:c r="U4321" s="22" t="n">
        <x:f>SUM(Q4321:T4321)</x:f>
        <x:v>0.8600000000000001</x:v>
      </x:c>
      <x:c r="V4321" s="18" t="n">
        <x:f>IF(U4321=0,0,N4321*Q4321/U4321)</x:f>
        <x:v>183.66279069767438</x:v>
      </x:c>
      <x:c r="W4321" s="18" t="n">
        <x:f>IF(U4321=0,0,P4321*Q4321/U4321)</x:f>
        <x:v>320.4837209302325</x:v>
      </x:c>
      <x:c r="X4321" s="18" t="n">
        <x:f>MAX(V4321,W4321*'01 Controls'!$E$12)</x:f>
        <x:v>183.66279069767438</x:v>
      </x:c>
      <x:c r="Y4321" s="18" t="n">
        <x:f>IF(U4321=0,0,N4321*R4321/U4321)</x:f>
        <x:v>4591.56976744186</x:v>
      </x:c>
      <x:c r="Z4321" s="18" t="n">
        <x:f>IF(U4321=0,0,P4321*R4321/U4321)</x:f>
        <x:v>8012.093023255814</x:v>
      </x:c>
      <x:c r="AA4321" s="18" t="n">
        <x:f>MAX(Y4321,Z4321*'01 Controls'!$E$13)</x:f>
        <x:v>4591.56976744186</x:v>
      </x:c>
      <x:c r="AB4321" s="18" t="n">
        <x:f>IF(U4321=0,0,N4321*S4321/U4321)</x:f>
        <x:v>0</x:v>
      </x:c>
      <x:c r="AC4321" s="18" t="n">
        <x:f>IF(U4321=0,0,P4321*S4321/U4321)</x:f>
        <x:v>0</x:v>
      </x:c>
      <x:c r="AD4321" s="18" t="n">
        <x:f>MAX(AB4321,AC4321*'01 Controls'!$E$14)</x:f>
        <x:v>0</x:v>
      </x:c>
      <x:c r="AE4321" s="18" t="n">
        <x:f>IF(U4321=0,0,N4321*T4321/U4321)</x:f>
        <x:v>489.76744186046517</x:v>
      </x:c>
      <x:c r="AF4321" s="18" t="n">
        <x:f>IF(U4321=0,0,P4321*T4321/U4321)</x:f>
        <x:v>854.6232558139536</x:v>
      </x:c>
      <x:c r="AG4321" s="18" t="n">
        <x:f>MAX(AE4321,AF4321*'01 Controls'!$E$15)</x:f>
        <x:v>489.76744186046517</x:v>
      </x:c>
      <x:c r="AH4321" s="18" t="n">
        <x:f>SUM(V4321,Y4321,AB4321,AE4321)</x:f>
        <x:v>5265</x:v>
      </x:c>
      <x:c r="AI4321" s="18" t="n">
        <x:f>N4321-AH4321</x:f>
        <x:v>0</x:v>
      </x:c>
      <x:c r="AJ4321" s="18" t="n">
        <x:f>V4321*INDEX('07 Mode Capacity'!$P$6:$P$17,MATCH("AIR-"&amp;I4321,'07 Mode Capacity'!$C$6:$C$17,0))</x:f>
        <x:v>51.48722933348112</x:v>
      </x:c>
      <x:c r="AK4321" s="18" t="n">
        <x:f>Y4321*INDEX('07 Mode Capacity'!$P$6:$P$17,MATCH("OCEAN-"&amp;I4321,'07 Mode Capacity'!$C$6:$C$17,0))</x:f>
        <x:v>402.3880944808645</x:v>
      </x:c>
      <x:c r="AL4321" s="18" t="n">
        <x:f>AB4321*INDEX('07 Mode Capacity'!$P$6:$P$17,MATCH("LAND-"&amp;I4321,'07 Mode Capacity'!$C$6:$C$17,0))</x:f>
        <x:v>0</x:v>
      </x:c>
      <x:c r="AM4321" s="18" t="n">
        <x:f>AE4321*INDEX('07 Mode Capacity'!$P$6:$P$17,MATCH("INLAND-"&amp;I4321,'07 Mode Capacity'!$C$6:$C$17,0))</x:f>
        <x:v>309.1580416932679</x:v>
      </x:c>
      <x:c r="AN4321" s="18" t="n">
        <x:f>SUM(AJ4321:AM4321)</x:f>
        <x:v>763.0333655076136</x:v>
      </x:c>
      <x:c r="AO4321" s="17" t="n">
        <x:f>IF(N4321=0,1,AN4321/N4321)</x:f>
        <x:v>0.14492561548102822</x:v>
      </x:c>
      <x:c r="AP4321" s="11" t="str">
        <x:f>IF(AO4321&gt;='01 Controls'!$E$16,"PASS","FAIL")</x:f>
        <x:v>FAIL</x:v>
      </x:c>
      <x:c r="AQ4321" s="11" t="str">
        <x:v>UNQUANTIFIED</x:v>
      </x:c>
      <x:c r="AR4321" s="11" t="str">
        <x:v>Position-class planning record; serial item and receiver open</x:v>
      </x:c>
      <x:c r="AS4321" s="26"/>
      <x:c r="AT4321" s="26"/>
    </x:row>
    <x:row r="4322">
      <x:c r="C4322" s="11" t="str">
        <x:v>G2-C-CAG-COL-12</x:v>
      </x:c>
      <x:c r="D4322" s="11" t="str">
        <x:v>G2</x:v>
      </x:c>
      <x:c r="E4322" s="11" t="str">
        <x:v>Regional flood and displacement</x:v>
      </x:c>
      <x:c r="F4322" s="11" t="str">
        <x:v>C-CAG</x:v>
      </x:c>
      <x:c r="G4322" s="11" t="str">
        <x:v>Civil access group</x:v>
      </x:c>
      <x:c r="H4322" s="11" t="str">
        <x:v>COL-12</x:v>
      </x:c>
      <x:c r="I4322" s="19" t="n">
        <x:v>24</x:v>
      </x:c>
      <x:c r="J4322" s="21" t="n">
        <x:v>12</x:v>
      </x:c>
      <x:c r="K4322" s="18" t="n">
        <x:f>'05 Cargo Register'!K290</x:f>
        <x:v>175.5</x:v>
      </x:c>
      <x:c r="L4322" s="18" t="n">
        <x:f>'05 Cargo Register'!N290</x:f>
        <x:v>19</x:v>
      </x:c>
      <x:c r="M4322" s="18" t="n">
        <x:f>'05 Cargo Register'!O290</x:f>
        <x:v>501.6</x:v>
      </x:c>
      <x:c r="N4322" s="18" t="n">
        <x:f>J4322*K4322</x:f>
        <x:v>2106</x:v>
      </x:c>
      <x:c r="O4322" s="18" t="n">
        <x:f>J4322*L4322</x:f>
        <x:v>228</x:v>
      </x:c>
      <x:c r="P4322" s="18" t="n">
        <x:f>J4322*M4322</x:f>
        <x:v>6019.200000000001</x:v>
      </x:c>
      <x:c r="Q4322" s="22" t="n">
        <x:f>'01 Controls'!$E$31*'02 Cargo Classes'!$M$8</x:f>
        <x:v>0.3</x:v>
      </x:c>
      <x:c r="R4322" s="22" t="n">
        <x:f>'01 Controls'!$F$31*'02 Cargo Classes'!$N$8</x:f>
        <x:v>0.5249999999999999</x:v>
      </x:c>
      <x:c r="S4322" s="22" t="n">
        <x:f>'01 Controls'!$G$31*'02 Cargo Classes'!$O$8</x:f>
        <x:v>0</x:v>
      </x:c>
      <x:c r="T4322" s="22" t="n">
        <x:f>'01 Controls'!$H$31*'02 Cargo Classes'!$P$8</x:f>
        <x:v>0.020000000000000004</x:v>
      </x:c>
      <x:c r="U4322" s="22" t="n">
        <x:f>SUM(Q4322:T4322)</x:f>
        <x:v>0.845</x:v>
      </x:c>
      <x:c r="V4322" s="18" t="n">
        <x:f>IF(U4322=0,0,N4322*Q4322/U4322)</x:f>
        <x:v>747.6923076923076</x:v>
      </x:c>
      <x:c r="W4322" s="18" t="n">
        <x:f>IF(U4322=0,0,P4322*Q4322/U4322)</x:f>
        <x:v>2136.994082840237</x:v>
      </x:c>
      <x:c r="X4322" s="18" t="n">
        <x:f>MAX(V4322,W4322*'01 Controls'!$E$12)</x:f>
        <x:v>747.6923076923076</x:v>
      </x:c>
      <x:c r="Y4322" s="18" t="n">
        <x:f>IF(U4322=0,0,N4322*R4322/U4322)</x:f>
        <x:v>1308.4615384615383</x:v>
      </x:c>
      <x:c r="Z4322" s="18" t="n">
        <x:f>IF(U4322=0,0,P4322*R4322/U4322)</x:f>
        <x:v>3739.7396449704142</x:v>
      </x:c>
      <x:c r="AA4322" s="18" t="n">
        <x:f>MAX(Y4322,Z4322*'01 Controls'!$E$13)</x:f>
        <x:v>1308.4615384615383</x:v>
      </x:c>
      <x:c r="AB4322" s="18" t="n">
        <x:f>IF(U4322=0,0,N4322*S4322/U4322)</x:f>
        <x:v>0</x:v>
      </x:c>
      <x:c r="AC4322" s="18" t="n">
        <x:f>IF(U4322=0,0,P4322*S4322/U4322)</x:f>
        <x:v>0</x:v>
      </x:c>
      <x:c r="AD4322" s="18" t="n">
        <x:f>MAX(AB4322,AC4322*'01 Controls'!$E$14)</x:f>
        <x:v>0</x:v>
      </x:c>
      <x:c r="AE4322" s="18" t="n">
        <x:f>IF(U4322=0,0,N4322*T4322/U4322)</x:f>
        <x:v>49.84615384615386</x:v>
      </x:c>
      <x:c r="AF4322" s="18" t="n">
        <x:f>IF(U4322=0,0,P4322*T4322/U4322)</x:f>
        <x:v>142.46627218934916</x:v>
      </x:c>
      <x:c r="AG4322" s="18" t="n">
        <x:f>MAX(AE4322,AF4322*'01 Controls'!$E$15)</x:f>
        <x:v>49.84615384615386</x:v>
      </x:c>
      <x:c r="AH4322" s="18" t="n">
        <x:f>SUM(V4322,Y4322,AB4322,AE4322)</x:f>
        <x:v>2105.9999999999995</x:v>
      </x:c>
      <x:c r="AI4322" s="18" t="n">
        <x:f>N4322-AH4322</x:f>
        <x:v>4.547473508864641e-13</x:v>
      </x:c>
      <x:c r="AJ4322" s="18" t="n">
        <x:f>V4322*INDEX('07 Mode Capacity'!$P$6:$P$17,MATCH("AIR-"&amp;I4322,'07 Mode Capacity'!$C$6:$C$17,0))</x:f>
        <x:v>151.7172876456778</x:v>
      </x:c>
      <x:c r="AK4322" s="18" t="n">
        <x:f>Y4322*INDEX('07 Mode Capacity'!$P$6:$P$17,MATCH("OCEAN-"&amp;I4322,'07 Mode Capacity'!$C$6:$C$17,0))</x:f>
        <x:v>196.38574806688285</x:v>
      </x:c>
      <x:c r="AL4322" s="18" t="n">
        <x:f>AB4322*INDEX('07 Mode Capacity'!$P$6:$P$17,MATCH("LAND-"&amp;I4322,'07 Mode Capacity'!$C$6:$C$17,0))</x:f>
        <x:v>0</x:v>
      </x:c>
      <x:c r="AM4322" s="18" t="n">
        <x:f>AE4322*INDEX('07 Mode Capacity'!$P$6:$P$17,MATCH("INLAND-"&amp;I4322,'07 Mode Capacity'!$C$6:$C$17,0))</x:f>
        <x:v>49.84615384615386</x:v>
      </x:c>
      <x:c r="AN4322" s="18" t="n">
        <x:f>SUM(AJ4322:AM4322)</x:f>
        <x:v>397.9491895587145</x:v>
      </x:c>
      <x:c r="AO4322" s="17" t="n">
        <x:f>IF(N4322=0,1,AN4322/N4322)</x:f>
        <x:v>0.18895972913519207</x:v>
      </x:c>
      <x:c r="AP4322" s="11" t="str">
        <x:f>IF(AO4322&gt;='01 Controls'!$E$16,"PASS","FAIL")</x:f>
        <x:v>FAIL</x:v>
      </x:c>
      <x:c r="AQ4322" s="11" t="str">
        <x:v>UNQUANTIFIED</x:v>
      </x:c>
      <x:c r="AR4322" s="11" t="str">
        <x:v>Position-class planning record; serial item and receiver open</x:v>
      </x:c>
      <x:c r="AS4322" s="26"/>
      <x:c r="AT4322" s="26"/>
    </x:row>
    <x:row r="4323">
      <x:c r="C4323" s="11" t="str">
        <x:v>G2-C-CAG-BAT-22</x:v>
      </x:c>
      <x:c r="D4323" s="11" t="str">
        <x:v>G2</x:v>
      </x:c>
      <x:c r="E4323" s="11" t="str">
        <x:v>Regional flood and displacement</x:v>
      </x:c>
      <x:c r="F4323" s="11" t="str">
        <x:v>C-CAG</x:v>
      </x:c>
      <x:c r="G4323" s="11" t="str">
        <x:v>Civil access group</x:v>
      </x:c>
      <x:c r="H4323" s="11" t="str">
        <x:v>BAT-22</x:v>
      </x:c>
      <x:c r="I4323" s="19" t="n">
        <x:v>48</x:v>
      </x:c>
      <x:c r="J4323" s="21" t="n">
        <x:v>12</x:v>
      </x:c>
      <x:c r="K4323" s="18" t="n">
        <x:f>'05 Cargo Register'!K291</x:f>
        <x:v>131.625</x:v>
      </x:c>
      <x:c r="L4323" s="18" t="n">
        <x:f>'05 Cargo Register'!N291</x:f>
        <x:v>8</x:v>
      </x:c>
      <x:c r="M4323" s="18" t="n">
        <x:f>'05 Cargo Register'!O291</x:f>
        <x:v>211.20000000000002</x:v>
      </x:c>
      <x:c r="N4323" s="18" t="n">
        <x:f>J4323*K4323</x:f>
        <x:v>1579.5</x:v>
      </x:c>
      <x:c r="O4323" s="18" t="n">
        <x:f>J4323*L4323</x:f>
        <x:v>96</x:v>
      </x:c>
      <x:c r="P4323" s="18" t="n">
        <x:f>J4323*M4323</x:f>
        <x:v>2534.4</x:v>
      </x:c>
      <x:c r="Q4323" s="22" t="n">
        <x:f>'01 Controls'!$E$31*'02 Cargo Classes'!$M$9</x:f>
        <x:v>0</x:v>
      </x:c>
      <x:c r="R4323" s="22" t="n">
        <x:f>'01 Controls'!$F$31*'02 Cargo Classes'!$N$9</x:f>
        <x:v>0.75</x:v>
      </x:c>
      <x:c r="S4323" s="22" t="n">
        <x:f>'01 Controls'!$G$31*'02 Cargo Classes'!$O$9</x:f>
        <x:v>0</x:v>
      </x:c>
      <x:c r="T4323" s="22" t="n">
        <x:f>'01 Controls'!$H$31*'02 Cargo Classes'!$P$9</x:f>
        <x:v>0.05</x:v>
      </x:c>
      <x:c r="U4323" s="22" t="n">
        <x:f>SUM(Q4323:T4323)</x:f>
        <x:v>0.8</x:v>
      </x:c>
      <x:c r="V4323" s="18" t="n">
        <x:f>IF(U4323=0,0,N4323*Q4323/U4323)</x:f>
        <x:v>0</x:v>
      </x:c>
      <x:c r="W4323" s="18" t="n">
        <x:f>IF(U4323=0,0,P4323*Q4323/U4323)</x:f>
        <x:v>0</x:v>
      </x:c>
      <x:c r="X4323" s="18" t="n">
        <x:f>MAX(V4323,W4323*'01 Controls'!$E$12)</x:f>
        <x:v>0</x:v>
      </x:c>
      <x:c r="Y4323" s="18" t="n">
        <x:f>IF(U4323=0,0,N4323*R4323/U4323)</x:f>
        <x:v>1480.78125</x:v>
      </x:c>
      <x:c r="Z4323" s="18" t="n">
        <x:f>IF(U4323=0,0,P4323*R4323/U4323)</x:f>
        <x:v>2376</x:v>
      </x:c>
      <x:c r="AA4323" s="18" t="n">
        <x:f>MAX(Y4323,Z4323*'01 Controls'!$E$13)</x:f>
        <x:v>1480.78125</x:v>
      </x:c>
      <x:c r="AB4323" s="18" t="n">
        <x:f>IF(U4323=0,0,N4323*S4323/U4323)</x:f>
        <x:v>0</x:v>
      </x:c>
      <x:c r="AC4323" s="18" t="n">
        <x:f>IF(U4323=0,0,P4323*S4323/U4323)</x:f>
        <x:v>0</x:v>
      </x:c>
      <x:c r="AD4323" s="18" t="n">
        <x:f>MAX(AB4323,AC4323*'01 Controls'!$E$14)</x:f>
        <x:v>0</x:v>
      </x:c>
      <x:c r="AE4323" s="18" t="n">
        <x:f>IF(U4323=0,0,N4323*T4323/U4323)</x:f>
        <x:v>98.71875</x:v>
      </x:c>
      <x:c r="AF4323" s="18" t="n">
        <x:f>IF(U4323=0,0,P4323*T4323/U4323)</x:f>
        <x:v>158.4</x:v>
      </x:c>
      <x:c r="AG4323" s="18" t="n">
        <x:f>MAX(AE4323,AF4323*'01 Controls'!$E$15)</x:f>
        <x:v>98.71875</x:v>
      </x:c>
      <x:c r="AH4323" s="18" t="n">
        <x:f>SUM(V4323,Y4323,AB4323,AE4323)</x:f>
        <x:v>1579.5</x:v>
      </x:c>
      <x:c r="AI4323" s="18" t="n">
        <x:f>N4323-AH4323</x:f>
        <x:v>0</x:v>
      </x:c>
      <x:c r="AJ4323" s="18" t="n">
        <x:f>V4323*INDEX('07 Mode Capacity'!$P$6:$P$17,MATCH("AIR-"&amp;I4323,'07 Mode Capacity'!$C$6:$C$17,0))</x:f>
        <x:v>0</x:v>
      </x:c>
      <x:c r="AK4323" s="18" t="n">
        <x:f>Y4323*INDEX('07 Mode Capacity'!$P$6:$P$17,MATCH("OCEAN-"&amp;I4323,'07 Mode Capacity'!$C$6:$C$17,0))</x:f>
        <x:v>129.77016047007882</x:v>
      </x:c>
      <x:c r="AL4323" s="18" t="n">
        <x:f>AB4323*INDEX('07 Mode Capacity'!$P$6:$P$17,MATCH("LAND-"&amp;I4323,'07 Mode Capacity'!$C$6:$C$17,0))</x:f>
        <x:v>0</x:v>
      </x:c>
      <x:c r="AM4323" s="18" t="n">
        <x:f>AE4323*INDEX('07 Mode Capacity'!$P$6:$P$17,MATCH("INLAND-"&amp;I4323,'07 Mode Capacity'!$C$6:$C$17,0))</x:f>
        <x:v>62.3146677787993</x:v>
      </x:c>
      <x:c r="AN4323" s="18" t="n">
        <x:f>SUM(AJ4323:AM4323)</x:f>
        <x:v>192.08482824887813</x:v>
      </x:c>
      <x:c r="AO4323" s="17" t="n">
        <x:f>IF(N4323=0,1,AN4323/N4323)</x:f>
        <x:v>0.12161116065139482</x:v>
      </x:c>
      <x:c r="AP4323" s="11" t="str">
        <x:f>IF(AO4323&gt;='01 Controls'!$E$16,"PASS","FAIL")</x:f>
        <x:v>FAIL</x:v>
      </x:c>
      <x:c r="AQ4323" s="11" t="str">
        <x:v>UNQUANTIFIED</x:v>
      </x:c>
      <x:c r="AR4323" s="11" t="str">
        <x:v>Position-class planning record; serial item and receiver open</x:v>
      </x:c>
      <x:c r="AS4323" s="26"/>
      <x:c r="AT4323" s="26"/>
    </x:row>
    <x:row r="4324">
      <x:c r="C4324" s="11" t="str">
        <x:v>G2-C-CAG-TNK-20</x:v>
      </x:c>
      <x:c r="D4324" s="11" t="str">
        <x:v>G2</x:v>
      </x:c>
      <x:c r="E4324" s="11" t="str">
        <x:v>Regional flood and displacement</x:v>
      </x:c>
      <x:c r="F4324" s="11" t="str">
        <x:v>C-CAG</x:v>
      </x:c>
      <x:c r="G4324" s="11" t="str">
        <x:v>Civil access group</x:v>
      </x:c>
      <x:c r="H4324" s="11" t="str">
        <x:v>TNK-20</x:v>
      </x:c>
      <x:c r="I4324" s="19" t="n">
        <x:v>48</x:v>
      </x:c>
      <x:c r="J4324" s="21" t="n">
        <x:v>12</x:v>
      </x:c>
      <x:c r="K4324" s="18" t="n">
        <x:f>'05 Cargo Register'!K292</x:f>
        <x:v>175.5</x:v>
      </x:c>
      <x:c r="L4324" s="18" t="n">
        <x:f>'05 Cargo Register'!N292</x:f>
        <x:v>11</x:v>
      </x:c>
      <x:c r="M4324" s="18" t="n">
        <x:f>'05 Cargo Register'!O292</x:f>
        <x:v>233.75</x:v>
      </x:c>
      <x:c r="N4324" s="18" t="n">
        <x:f>J4324*K4324</x:f>
        <x:v>2106</x:v>
      </x:c>
      <x:c r="O4324" s="18" t="n">
        <x:f>J4324*L4324</x:f>
        <x:v>132</x:v>
      </x:c>
      <x:c r="P4324" s="18" t="n">
        <x:f>J4324*M4324</x:f>
        <x:v>2805</x:v>
      </x:c>
      <x:c r="Q4324" s="22" t="n">
        <x:f>'01 Controls'!$E$31*'02 Cargo Classes'!$M$10</x:f>
        <x:v>0</x:v>
      </x:c>
      <x:c r="R4324" s="22" t="n">
        <x:f>'01 Controls'!$F$31*'02 Cargo Classes'!$N$10</x:f>
        <x:v>0.8999999999999999</x:v>
      </x:c>
      <x:c r="S4324" s="22" t="n">
        <x:f>'01 Controls'!$G$31*'02 Cargo Classes'!$O$10</x:f>
        <x:v>0</x:v>
      </x:c>
      <x:c r="T4324" s="22" t="n">
        <x:f>'01 Controls'!$H$31*'02 Cargo Classes'!$P$10</x:f>
        <x:v>0.1</x:v>
      </x:c>
      <x:c r="U4324" s="22" t="n">
        <x:f>SUM(Q4324:T4324)</x:f>
        <x:v>0.9999999999999999</x:v>
      </x:c>
      <x:c r="V4324" s="18" t="n">
        <x:f>IF(U4324=0,0,N4324*Q4324/U4324)</x:f>
        <x:v>0</x:v>
      </x:c>
      <x:c r="W4324" s="18" t="n">
        <x:f>IF(U4324=0,0,P4324*Q4324/U4324)</x:f>
        <x:v>0</x:v>
      </x:c>
      <x:c r="X4324" s="18" t="n">
        <x:f>MAX(V4324,W4324*'01 Controls'!$E$12)</x:f>
        <x:v>0</x:v>
      </x:c>
      <x:c r="Y4324" s="18" t="n">
        <x:f>IF(U4324=0,0,N4324*R4324/U4324)</x:f>
        <x:v>1895.4</x:v>
      </x:c>
      <x:c r="Z4324" s="18" t="n">
        <x:f>IF(U4324=0,0,P4324*R4324/U4324)</x:f>
        <x:v>2524.5</x:v>
      </x:c>
      <x:c r="AA4324" s="18" t="n">
        <x:f>MAX(Y4324,Z4324*'01 Controls'!$E$13)</x:f>
        <x:v>1895.4</x:v>
      </x:c>
      <x:c r="AB4324" s="18" t="n">
        <x:f>IF(U4324=0,0,N4324*S4324/U4324)</x:f>
        <x:v>0</x:v>
      </x:c>
      <x:c r="AC4324" s="18" t="n">
        <x:f>IF(U4324=0,0,P4324*S4324/U4324)</x:f>
        <x:v>0</x:v>
      </x:c>
      <x:c r="AD4324" s="18" t="n">
        <x:f>MAX(AB4324,AC4324*'01 Controls'!$E$14)</x:f>
        <x:v>0</x:v>
      </x:c>
      <x:c r="AE4324" s="18" t="n">
        <x:f>IF(U4324=0,0,N4324*T4324/U4324)</x:f>
        <x:v>210.60000000000005</x:v>
      </x:c>
      <x:c r="AF4324" s="18" t="n">
        <x:f>IF(U4324=0,0,P4324*T4324/U4324)</x:f>
        <x:v>280.50000000000006</x:v>
      </x:c>
      <x:c r="AG4324" s="18" t="n">
        <x:f>MAX(AE4324,AF4324*'01 Controls'!$E$15)</x:f>
        <x:v>210.60000000000005</x:v>
      </x:c>
      <x:c r="AH4324" s="18" t="n">
        <x:f>SUM(V4324,Y4324,AB4324,AE4324)</x:f>
        <x:v>2106</x:v>
      </x:c>
      <x:c r="AI4324" s="18" t="n">
        <x:f>N4324-AH4324</x:f>
        <x:v>0</x:v>
      </x:c>
      <x:c r="AJ4324" s="18" t="n">
        <x:f>V4324*INDEX('07 Mode Capacity'!$P$6:$P$17,MATCH("AIR-"&amp;I4324,'07 Mode Capacity'!$C$6:$C$17,0))</x:f>
        <x:v>0</x:v>
      </x:c>
      <x:c r="AK4324" s="18" t="n">
        <x:f>Y4324*INDEX('07 Mode Capacity'!$P$6:$P$17,MATCH("OCEAN-"&amp;I4324,'07 Mode Capacity'!$C$6:$C$17,0))</x:f>
        <x:v>166.10580540170088</x:v>
      </x:c>
      <x:c r="AL4324" s="18" t="n">
        <x:f>AB4324*INDEX('07 Mode Capacity'!$P$6:$P$17,MATCH("LAND-"&amp;I4324,'07 Mode Capacity'!$C$6:$C$17,0))</x:f>
        <x:v>0</x:v>
      </x:c>
      <x:c r="AM4324" s="18" t="n">
        <x:f>AE4324*INDEX('07 Mode Capacity'!$P$6:$P$17,MATCH("INLAND-"&amp;I4324,'07 Mode Capacity'!$C$6:$C$17,0))</x:f>
        <x:v>132.9379579281052</x:v>
      </x:c>
      <x:c r="AN4324" s="18" t="n">
        <x:f>SUM(AJ4324:AM4324)</x:f>
        <x:v>299.0437633298061</x:v>
      </x:c>
      <x:c r="AO4324" s="17" t="n">
        <x:f>IF(N4324=0,1,AN4324/N4324)</x:f>
        <x:v>0.1419960889505252</x:v>
      </x:c>
      <x:c r="AP4324" s="11" t="str">
        <x:f>IF(AO4324&gt;='01 Controls'!$E$16,"PASS","FAIL")</x:f>
        <x:v>FAIL</x:v>
      </x:c>
      <x:c r="AQ4324" s="11" t="str">
        <x:v>UNQUANTIFIED</x:v>
      </x:c>
      <x:c r="AR4324" s="11" t="str">
        <x:v>Position-class planning record; serial item and receiver open</x:v>
      </x:c>
      <x:c r="AS4324" s="26"/>
      <x:c r="AT4324" s="26"/>
    </x:row>
    <x:row r="4325">
      <x:c r="C4325" s="11" t="str">
        <x:v>G2-C-CAG-ROL-30</x:v>
      </x:c>
      <x:c r="D4325" s="11" t="str">
        <x:v>G2</x:v>
      </x:c>
      <x:c r="E4325" s="11" t="str">
        <x:v>Regional flood and displacement</x:v>
      </x:c>
      <x:c r="F4325" s="11" t="str">
        <x:v>C-CAG</x:v>
      </x:c>
      <x:c r="G4325" s="11" t="str">
        <x:v>Civil access group</x:v>
      </x:c>
      <x:c r="H4325" s="11" t="str">
        <x:v>ROL-30</x:v>
      </x:c>
      <x:c r="I4325" s="19" t="n">
        <x:v>48</x:v>
      </x:c>
      <x:c r="J4325" s="21" t="n">
        <x:v>12</x:v>
      </x:c>
      <x:c r="K4325" s="18" t="n">
        <x:f>'05 Cargo Register'!K293</x:f>
        <x:v>263.25</x:v>
      </x:c>
      <x:c r="L4325" s="18" t="n">
        <x:f>'05 Cargo Register'!N293</x:f>
        <x:v>11</x:v>
      </x:c>
      <x:c r="M4325" s="18" t="n">
        <x:f>'05 Cargo Register'!O293</x:f>
        <x:v>701.25</x:v>
      </x:c>
      <x:c r="N4325" s="18" t="n">
        <x:f>J4325*K4325</x:f>
        <x:v>3159</x:v>
      </x:c>
      <x:c r="O4325" s="18" t="n">
        <x:f>J4325*L4325</x:f>
        <x:v>132</x:v>
      </x:c>
      <x:c r="P4325" s="18" t="n">
        <x:f>J4325*M4325</x:f>
        <x:v>8415</x:v>
      </x:c>
      <x:c r="Q4325" s="22" t="n">
        <x:f>'01 Controls'!$E$31*'02 Cargo Classes'!$M$12</x:f>
        <x:v>0</x:v>
      </x:c>
      <x:c r="R4325" s="22" t="n">
        <x:f>'01 Controls'!$F$31*'02 Cargo Classes'!$N$12</x:f>
        <x:v>0.75</x:v>
      </x:c>
      <x:c r="S4325" s="22" t="n">
        <x:f>'01 Controls'!$G$31*'02 Cargo Classes'!$O$12</x:f>
        <x:v>0</x:v>
      </x:c>
      <x:c r="T4325" s="22" t="n">
        <x:f>'01 Controls'!$H$31*'02 Cargo Classes'!$P$12</x:f>
        <x:v>0.06</x:v>
      </x:c>
      <x:c r="U4325" s="22" t="n">
        <x:f>SUM(Q4325:T4325)</x:f>
        <x:v>0.81</x:v>
      </x:c>
      <x:c r="V4325" s="18" t="n">
        <x:f>IF(U4325=0,0,N4325*Q4325/U4325)</x:f>
        <x:v>0</x:v>
      </x:c>
      <x:c r="W4325" s="18" t="n">
        <x:f>IF(U4325=0,0,P4325*Q4325/U4325)</x:f>
        <x:v>0</x:v>
      </x:c>
      <x:c r="X4325" s="18" t="n">
        <x:f>MAX(V4325,W4325*'01 Controls'!$E$12)</x:f>
        <x:v>0</x:v>
      </x:c>
      <x:c r="Y4325" s="18" t="n">
        <x:f>IF(U4325=0,0,N4325*R4325/U4325)</x:f>
        <x:v>2925</x:v>
      </x:c>
      <x:c r="Z4325" s="18" t="n">
        <x:f>IF(U4325=0,0,P4325*R4325/U4325)</x:f>
        <x:v>7791.666666666666</x:v>
      </x:c>
      <x:c r="AA4325" s="18" t="n">
        <x:f>MAX(Y4325,Z4325*'01 Controls'!$E$13)</x:f>
        <x:v>2925</x:v>
      </x:c>
      <x:c r="AB4325" s="18" t="n">
        <x:f>IF(U4325=0,0,N4325*S4325/U4325)</x:f>
        <x:v>0</x:v>
      </x:c>
      <x:c r="AC4325" s="18" t="n">
        <x:f>IF(U4325=0,0,P4325*S4325/U4325)</x:f>
        <x:v>0</x:v>
      </x:c>
      <x:c r="AD4325" s="18" t="n">
        <x:f>MAX(AB4325,AC4325*'01 Controls'!$E$14)</x:f>
        <x:v>0</x:v>
      </x:c>
      <x:c r="AE4325" s="18" t="n">
        <x:f>IF(U4325=0,0,N4325*T4325/U4325)</x:f>
        <x:v>233.99999999999997</x:v>
      </x:c>
      <x:c r="AF4325" s="18" t="n">
        <x:f>IF(U4325=0,0,P4325*T4325/U4325)</x:f>
        <x:v>623.3333333333333</x:v>
      </x:c>
      <x:c r="AG4325" s="18" t="n">
        <x:f>MAX(AE4325,AF4325*'01 Controls'!$E$15)</x:f>
        <x:v>233.99999999999997</x:v>
      </x:c>
      <x:c r="AH4325" s="18" t="n">
        <x:f>SUM(V4325,Y4325,AB4325,AE4325)</x:f>
        <x:v>3159</x:v>
      </x:c>
      <x:c r="AI4325" s="18" t="n">
        <x:f>N4325-AH4325</x:f>
        <x:v>0</x:v>
      </x:c>
      <x:c r="AJ4325" s="18" t="n">
        <x:f>V4325*INDEX('07 Mode Capacity'!$P$6:$P$17,MATCH("AIR-"&amp;I4325,'07 Mode Capacity'!$C$6:$C$17,0))</x:f>
        <x:v>0</x:v>
      </x:c>
      <x:c r="AK4325" s="18" t="n">
        <x:f>Y4325*INDEX('07 Mode Capacity'!$P$6:$P$17,MATCH("OCEAN-"&amp;I4325,'07 Mode Capacity'!$C$6:$C$17,0))</x:f>
        <x:v>256.3361194470693</x:v>
      </x:c>
      <x:c r="AL4325" s="18" t="n">
        <x:f>AB4325*INDEX('07 Mode Capacity'!$P$6:$P$17,MATCH("LAND-"&amp;I4325,'07 Mode Capacity'!$C$6:$C$17,0))</x:f>
        <x:v>0</x:v>
      </x:c>
      <x:c r="AM4325" s="18" t="n">
        <x:f>AE4325*INDEX('07 Mode Capacity'!$P$6:$P$17,MATCH("INLAND-"&amp;I4325,'07 Mode Capacity'!$C$6:$C$17,0))</x:f>
        <x:v>147.70884214233905</x:v>
      </x:c>
      <x:c r="AN4325" s="18" t="n">
        <x:f>SUM(AJ4325:AM4325)</x:f>
        <x:v>404.04496158940833</x:v>
      </x:c>
      <x:c r="AO4325" s="17" t="n">
        <x:f>IF(N4325=0,1,AN4325/N4325)</x:f>
        <x:v>0.12790280518816344</x:v>
      </x:c>
      <x:c r="AP4325" s="11" t="str">
        <x:f>IF(AO4325&gt;='01 Controls'!$E$16,"PASS","FAIL")</x:f>
        <x:v>FAIL</x:v>
      </x:c>
      <x:c r="AQ4325" s="11" t="str">
        <x:v>UNQUANTIFIED</x:v>
      </x:c>
      <x:c r="AR4325" s="11" t="str">
        <x:v>Position-class planning record; serial item and receiver open</x:v>
      </x:c>
      <x:c r="AS4325" s="26"/>
      <x:c r="AT4325" s="26"/>
    </x:row>
    <x:row r="4326">
      <x:c r="C4326" s="11" t="str">
        <x:v>G2-C-CAG-LIN-18</x:v>
      </x:c>
      <x:c r="D4326" s="11" t="str">
        <x:v>G2</x:v>
      </x:c>
      <x:c r="E4326" s="11" t="str">
        <x:v>Regional flood and displacement</x:v>
      </x:c>
      <x:c r="F4326" s="11" t="str">
        <x:v>C-CAG</x:v>
      </x:c>
      <x:c r="G4326" s="11" t="str">
        <x:v>Civil access group</x:v>
      </x:c>
      <x:c r="H4326" s="11" t="str">
        <x:v>LIN-18</x:v>
      </x:c>
      <x:c r="I4326" s="19" t="n">
        <x:v>72</x:v>
      </x:c>
      <x:c r="J4326" s="21" t="n">
        <x:v>12</x:v>
      </x:c>
      <x:c r="K4326" s="18" t="n">
        <x:f>'05 Cargo Register'!K294</x:f>
        <x:v>87.75</x:v>
      </x:c>
      <x:c r="L4326" s="18" t="n">
        <x:f>'05 Cargo Register'!N294</x:f>
        <x:v>7</x:v>
      </x:c>
      <x:c r="M4326" s="18" t="n">
        <x:f>'05 Cargo Register'!O294</x:f>
        <x:v>308</x:v>
      </x:c>
      <x:c r="N4326" s="18" t="n">
        <x:f>J4326*K4326</x:f>
        <x:v>1053</x:v>
      </x:c>
      <x:c r="O4326" s="18" t="n">
        <x:f>J4326*L4326</x:f>
        <x:v>84</x:v>
      </x:c>
      <x:c r="P4326" s="18" t="n">
        <x:f>J4326*M4326</x:f>
        <x:v>3696</x:v>
      </x:c>
      <x:c r="Q4326" s="22" t="n">
        <x:f>'01 Controls'!$E$31*'02 Cargo Classes'!$M$13</x:f>
        <x:v>0</x:v>
      </x:c>
      <x:c r="R4326" s="22" t="n">
        <x:f>'01 Controls'!$F$31*'02 Cargo Classes'!$N$13</x:f>
        <x:v>0.8999999999999999</x:v>
      </x:c>
      <x:c r="S4326" s="22" t="n">
        <x:f>'01 Controls'!$G$31*'02 Cargo Classes'!$O$13</x:f>
        <x:v>0</x:v>
      </x:c>
      <x:c r="T4326" s="22" t="n">
        <x:f>'01 Controls'!$H$31*'02 Cargo Classes'!$P$13</x:f>
        <x:v>0.1</x:v>
      </x:c>
      <x:c r="U4326" s="22" t="n">
        <x:f>SUM(Q4326:T4326)</x:f>
        <x:v>0.9999999999999999</x:v>
      </x:c>
      <x:c r="V4326" s="18" t="n">
        <x:f>IF(U4326=0,0,N4326*Q4326/U4326)</x:f>
        <x:v>0</x:v>
      </x:c>
      <x:c r="W4326" s="18" t="n">
        <x:f>IF(U4326=0,0,P4326*Q4326/U4326)</x:f>
        <x:v>0</x:v>
      </x:c>
      <x:c r="X4326" s="18" t="n">
        <x:f>MAX(V4326,W4326*'01 Controls'!$E$12)</x:f>
        <x:v>0</x:v>
      </x:c>
      <x:c r="Y4326" s="18" t="n">
        <x:f>IF(U4326=0,0,N4326*R4326/U4326)</x:f>
        <x:v>947.7</x:v>
      </x:c>
      <x:c r="Z4326" s="18" t="n">
        <x:f>IF(U4326=0,0,P4326*R4326/U4326)</x:f>
        <x:v>3326.4</x:v>
      </x:c>
      <x:c r="AA4326" s="18" t="n">
        <x:f>MAX(Y4326,Z4326*'01 Controls'!$E$13)</x:f>
        <x:v>947.7</x:v>
      </x:c>
      <x:c r="AB4326" s="18" t="n">
        <x:f>IF(U4326=0,0,N4326*S4326/U4326)</x:f>
        <x:v>0</x:v>
      </x:c>
      <x:c r="AC4326" s="18" t="n">
        <x:f>IF(U4326=0,0,P4326*S4326/U4326)</x:f>
        <x:v>0</x:v>
      </x:c>
      <x:c r="AD4326" s="18" t="n">
        <x:f>MAX(AB4326,AC4326*'01 Controls'!$E$14)</x:f>
        <x:v>0</x:v>
      </x:c>
      <x:c r="AE4326" s="18" t="n">
        <x:f>IF(U4326=0,0,N4326*T4326/U4326)</x:f>
        <x:v>105.30000000000003</x:v>
      </x:c>
      <x:c r="AF4326" s="18" t="n">
        <x:f>IF(U4326=0,0,P4326*T4326/U4326)</x:f>
        <x:v>369.6000000000001</x:v>
      </x:c>
      <x:c r="AG4326" s="18" t="n">
        <x:f>MAX(AE4326,AF4326*'01 Controls'!$E$15)</x:f>
        <x:v>105.30000000000003</x:v>
      </x:c>
      <x:c r="AH4326" s="18" t="n">
        <x:f>SUM(V4326,Y4326,AB4326,AE4326)</x:f>
        <x:v>1053</x:v>
      </x:c>
      <x:c r="AI4326" s="18" t="n">
        <x:f>N4326-AH4326</x:f>
        <x:v>0</x:v>
      </x:c>
      <x:c r="AJ4326" s="18" t="n">
        <x:f>V4326*INDEX('07 Mode Capacity'!$P$6:$P$17,MATCH("AIR-"&amp;I4326,'07 Mode Capacity'!$C$6:$C$17,0))</x:f>
        <x:v>0</x:v>
      </x:c>
      <x:c r="AK4326" s="18" t="n">
        <x:f>Y4326*INDEX('07 Mode Capacity'!$P$6:$P$17,MATCH("OCEAN-"&amp;I4326,'07 Mode Capacity'!$C$6:$C$17,0))</x:f>
        <x:v>741.8292128573788</x:v>
      </x:c>
      <x:c r="AL4326" s="18" t="n">
        <x:f>AB4326*INDEX('07 Mode Capacity'!$P$6:$P$17,MATCH("LAND-"&amp;I4326,'07 Mode Capacity'!$C$6:$C$17,0))</x:f>
        <x:v>0</x:v>
      </x:c>
      <x:c r="AM4326" s="18" t="n">
        <x:f>AE4326*INDEX('07 Mode Capacity'!$P$6:$P$17,MATCH("INLAND-"&amp;I4326,'07 Mode Capacity'!$C$6:$C$17,0))</x:f>
        <x:v>105.30000000000003</x:v>
      </x:c>
      <x:c r="AN4326" s="18" t="n">
        <x:f>SUM(AJ4326:AM4326)</x:f>
        <x:v>847.1292128573789</x:v>
      </x:c>
      <x:c r="AO4326" s="17" t="n">
        <x:f>IF(N4326=0,1,AN4326/N4326)</x:f>
        <x:v>0.8044911803014044</x:v>
      </x:c>
      <x:c r="AP4326" s="11" t="str">
        <x:f>IF(AO4326&gt;='01 Controls'!$E$16,"PASS","FAIL")</x:f>
        <x:v>FAIL</x:v>
      </x:c>
      <x:c r="AQ4326" s="11" t="str">
        <x:v>UNQUANTIFIED</x:v>
      </x:c>
      <x:c r="AR4326" s="11" t="str">
        <x:v>Position-class planning record; serial item and receiver open</x:v>
      </x:c>
      <x:c r="AS4326" s="26"/>
      <x:c r="AT4326" s="26"/>
    </x:row>
    <x:row r="4327">
      <x:c r="C4327" s="11" t="str">
        <x:v>G2-C-CAG-BLK-08</x:v>
      </x:c>
      <x:c r="D4327" s="11" t="str">
        <x:v>G2</x:v>
      </x:c>
      <x:c r="E4327" s="11" t="str">
        <x:v>Regional flood and displacement</x:v>
      </x:c>
      <x:c r="F4327" s="11" t="str">
        <x:v>C-CAG</x:v>
      </x:c>
      <x:c r="G4327" s="11" t="str">
        <x:v>Civil access group</x:v>
      </x:c>
      <x:c r="H4327" s="11" t="str">
        <x:v>BLK-08</x:v>
      </x:c>
      <x:c r="I4327" s="19" t="n">
        <x:v>48</x:v>
      </x:c>
      <x:c r="J4327" s="21" t="n">
        <x:v>12</x:v>
      </x:c>
      <x:c r="K4327" s="18" t="n">
        <x:f>'05 Cargo Register'!K295</x:f>
        <x:v>745.875</x:v>
      </x:c>
      <x:c r="L4327" s="18" t="n">
        <x:f>'05 Cargo Register'!N295</x:f>
        <x:v>117</x:v>
      </x:c>
      <x:c r="M4327" s="18" t="n">
        <x:f>'05 Cargo Register'!O295</x:f>
        <x:v>5967</x:v>
      </x:c>
      <x:c r="N4327" s="18" t="n">
        <x:f>J4327*K4327</x:f>
        <x:v>8950.5</x:v>
      </x:c>
      <x:c r="O4327" s="18" t="n">
        <x:f>J4327*L4327</x:f>
        <x:v>1404</x:v>
      </x:c>
      <x:c r="P4327" s="18" t="n">
        <x:f>J4327*M4327</x:f>
        <x:v>71604</x:v>
      </x:c>
      <x:c r="Q4327" s="22" t="n">
        <x:f>'01 Controls'!$E$31*'02 Cargo Classes'!$M$14</x:f>
        <x:v>0.15</x:v>
      </x:c>
      <x:c r="R4327" s="22" t="n">
        <x:f>'01 Controls'!$F$31*'02 Cargo Classes'!$N$14</x:f>
        <x:v>0.6000000000000001</x:v>
      </x:c>
      <x:c r="S4327" s="22" t="n">
        <x:f>'01 Controls'!$G$31*'02 Cargo Classes'!$O$14</x:f>
        <x:v>0</x:v>
      </x:c>
      <x:c r="T4327" s="22" t="n">
        <x:f>'01 Controls'!$H$31*'02 Cargo Classes'!$P$14</x:f>
        <x:v>0.05</x:v>
      </x:c>
      <x:c r="U4327" s="22" t="n">
        <x:f>SUM(Q4327:T4327)</x:f>
        <x:v>0.8000000000000002</x:v>
      </x:c>
      <x:c r="V4327" s="18" t="n">
        <x:f>IF(U4327=0,0,N4327*Q4327/U4327)</x:f>
        <x:v>1678.2187499999998</x:v>
      </x:c>
      <x:c r="W4327" s="18" t="n">
        <x:f>IF(U4327=0,0,P4327*Q4327/U4327)</x:f>
        <x:v>13425.749999999998</x:v>
      </x:c>
      <x:c r="X4327" s="18" t="n">
        <x:f>MAX(V4327,W4327*'01 Controls'!$E$12)</x:f>
        <x:v>3356.4374999999995</x:v>
      </x:c>
      <x:c r="Y4327" s="18" t="n">
        <x:f>IF(U4327=0,0,N4327*R4327/U4327)</x:f>
        <x:v>6712.875</x:v>
      </x:c>
      <x:c r="Z4327" s="18" t="n">
        <x:f>IF(U4327=0,0,P4327*R4327/U4327)</x:f>
        <x:v>53703</x:v>
      </x:c>
      <x:c r="AA4327" s="18" t="n">
        <x:f>MAX(Y4327,Z4327*'01 Controls'!$E$13)</x:f>
        <x:v>8055.45</x:v>
      </x:c>
      <x:c r="AB4327" s="18" t="n">
        <x:f>IF(U4327=0,0,N4327*S4327/U4327)</x:f>
        <x:v>0</x:v>
      </x:c>
      <x:c r="AC4327" s="18" t="n">
        <x:f>IF(U4327=0,0,P4327*S4327/U4327)</x:f>
        <x:v>0</x:v>
      </x:c>
      <x:c r="AD4327" s="18" t="n">
        <x:f>MAX(AB4327,AC4327*'01 Controls'!$E$14)</x:f>
        <x:v>0</x:v>
      </x:c>
      <x:c r="AE4327" s="18" t="n">
        <x:f>IF(U4327=0,0,N4327*T4327/U4327)</x:f>
        <x:v>559.4062499999999</x:v>
      </x:c>
      <x:c r="AF4327" s="18" t="n">
        <x:f>IF(U4327=0,0,P4327*T4327/U4327)</x:f>
        <x:v>4475.249999999999</x:v>
      </x:c>
      <x:c r="AG4327" s="18" t="n">
        <x:f>MAX(AE4327,AF4327*'01 Controls'!$E$15)</x:f>
        <x:v>805.5449999999998</x:v>
      </x:c>
      <x:c r="AH4327" s="18" t="n">
        <x:f>SUM(V4327,Y4327,AB4327,AE4327)</x:f>
        <x:v>8950.5</x:v>
      </x:c>
      <x:c r="AI4327" s="18" t="n">
        <x:f>N4327-AH4327</x:f>
        <x:v>0</x:v>
      </x:c>
      <x:c r="AJ4327" s="18" t="n">
        <x:f>V4327*INDEX('07 Mode Capacity'!$P$6:$P$17,MATCH("AIR-"&amp;I4327,'07 Mode Capacity'!$C$6:$C$17,0))</x:f>
        <x:v>470.46455803468376</x:v>
      </x:c>
      <x:c r="AK4327" s="18" t="n">
        <x:f>Y4327*INDEX('07 Mode Capacity'!$P$6:$P$17,MATCH("OCEAN-"&amp;I4327,'07 Mode Capacity'!$C$6:$C$17,0))</x:f>
        <x:v>588.2913941310239</x:v>
      </x:c>
      <x:c r="AL4327" s="18" t="n">
        <x:f>AB4327*INDEX('07 Mode Capacity'!$P$6:$P$17,MATCH("LAND-"&amp;I4327,'07 Mode Capacity'!$C$6:$C$17,0))</x:f>
        <x:v>0</x:v>
      </x:c>
      <x:c r="AM4327" s="18" t="n">
        <x:f>AE4327*INDEX('07 Mode Capacity'!$P$6:$P$17,MATCH("INLAND-"&amp;I4327,'07 Mode Capacity'!$C$6:$C$17,0))</x:f>
        <x:v>353.11645074652927</x:v>
      </x:c>
      <x:c r="AN4327" s="18" t="n">
        <x:f>SUM(AJ4327:AM4327)</x:f>
        <x:v>1411.8724029122368</x:v>
      </x:c>
      <x:c r="AO4327" s="17" t="n">
        <x:f>IF(N4327=0,1,AN4327/N4327)</x:f>
        <x:v>0.15774229405197887</x:v>
      </x:c>
      <x:c r="AP4327" s="11" t="str">
        <x:f>IF(AO4327&gt;='01 Controls'!$E$16,"PASS","FAIL")</x:f>
        <x:v>FAIL</x:v>
      </x:c>
      <x:c r="AQ4327" s="11" t="str">
        <x:v>UNQUANTIFIED</x:v>
      </x:c>
      <x:c r="AR4327" s="11" t="str">
        <x:v>Position-class planning record; serial item and receiver open</x:v>
      </x:c>
      <x:c r="AS4327" s="26"/>
      <x:c r="AT4327" s="26"/>
    </x:row>
    <x:row r="4328">
      <x:c r="C4328" s="11" t="str">
        <x:v>G2-C-DTG-APL-45</x:v>
      </x:c>
      <x:c r="D4328" s="11" t="str">
        <x:v>G2</x:v>
      </x:c>
      <x:c r="E4328" s="11" t="str">
        <x:v>Regional flood and displacement</x:v>
      </x:c>
      <x:c r="F4328" s="11" t="str">
        <x:v>C-DTG</x:v>
      </x:c>
      <x:c r="G4328" s="11" t="str">
        <x:v>Displacement transition group</x:v>
      </x:c>
      <x:c r="H4328" s="11" t="str">
        <x:v>APL-45</x:v>
      </x:c>
      <x:c r="I4328" s="19" t="n">
        <x:v>24</x:v>
      </x:c>
      <x:c r="J4328" s="21" t="n">
        <x:v>14</x:v>
      </x:c>
      <x:c r="K4328" s="18" t="n">
        <x:f>'05 Cargo Register'!K296</x:f>
        <x:v>175.5</x:v>
      </x:c>
      <x:c r="L4328" s="18" t="n">
        <x:f>'05 Cargo Register'!N296</x:f>
        <x:v>46</x:v>
      </x:c>
      <x:c r="M4328" s="18" t="n">
        <x:f>'05 Cargo Register'!O296</x:f>
        <x:v>345</x:v>
      </x:c>
      <x:c r="N4328" s="18" t="n">
        <x:f>J4328*K4328</x:f>
        <x:v>2457</x:v>
      </x:c>
      <x:c r="O4328" s="18" t="n">
        <x:f>J4328*L4328</x:f>
        <x:v>644</x:v>
      </x:c>
      <x:c r="P4328" s="18" t="n">
        <x:f>J4328*M4328</x:f>
        <x:v>4830</x:v>
      </x:c>
      <x:c r="Q4328" s="22" t="n">
        <x:f>'01 Controls'!$E$31*'02 Cargo Classes'!$M$6</x:f>
        <x:v>0.44999999999999996</x:v>
      </x:c>
      <x:c r="R4328" s="22" t="n">
        <x:f>'01 Controls'!$F$31*'02 Cargo Classes'!$N$6</x:f>
        <x:v>0.30000000000000004</x:v>
      </x:c>
      <x:c r="S4328" s="22" t="n">
        <x:f>'01 Controls'!$G$31*'02 Cargo Classes'!$O$6</x:f>
        <x:v>0</x:v>
      </x:c>
      <x:c r="T4328" s="22" t="n">
        <x:f>'01 Controls'!$H$31*'02 Cargo Classes'!$P$6</x:f>
        <x:v>0.03</x:v>
      </x:c>
      <x:c r="U4328" s="22" t="n">
        <x:f>SUM(Q4328:T4328)</x:f>
        <x:v>0.78</x:v>
      </x:c>
      <x:c r="V4328" s="18" t="n">
        <x:f>IF(U4328=0,0,N4328*Q4328/U4328)</x:f>
        <x:v>1417.4999999999998</x:v>
      </x:c>
      <x:c r="W4328" s="18" t="n">
        <x:f>IF(U4328=0,0,P4328*Q4328/U4328)</x:f>
        <x:v>2786.5384615384614</x:v>
      </x:c>
      <x:c r="X4328" s="18" t="n">
        <x:f>MAX(V4328,W4328*'01 Controls'!$E$12)</x:f>
        <x:v>1417.4999999999998</x:v>
      </x:c>
      <x:c r="Y4328" s="18" t="n">
        <x:f>IF(U4328=0,0,N4328*R4328/U4328)</x:f>
        <x:v>945.0000000000001</x:v>
      </x:c>
      <x:c r="Z4328" s="18" t="n">
        <x:f>IF(U4328=0,0,P4328*R4328/U4328)</x:f>
        <x:v>1857.6923076923078</x:v>
      </x:c>
      <x:c r="AA4328" s="18" t="n">
        <x:f>MAX(Y4328,Z4328*'01 Controls'!$E$13)</x:f>
        <x:v>945.0000000000001</x:v>
      </x:c>
      <x:c r="AB4328" s="18" t="n">
        <x:f>IF(U4328=0,0,N4328*S4328/U4328)</x:f>
        <x:v>0</x:v>
      </x:c>
      <x:c r="AC4328" s="18" t="n">
        <x:f>IF(U4328=0,0,P4328*S4328/U4328)</x:f>
        <x:v>0</x:v>
      </x:c>
      <x:c r="AD4328" s="18" t="n">
        <x:f>MAX(AB4328,AC4328*'01 Controls'!$E$14)</x:f>
        <x:v>0</x:v>
      </x:c>
      <x:c r="AE4328" s="18" t="n">
        <x:f>IF(U4328=0,0,N4328*T4328/U4328)</x:f>
        <x:v>94.49999999999999</x:v>
      </x:c>
      <x:c r="AF4328" s="18" t="n">
        <x:f>IF(U4328=0,0,P4328*T4328/U4328)</x:f>
        <x:v>185.76923076923077</x:v>
      </x:c>
      <x:c r="AG4328" s="18" t="n">
        <x:f>MAX(AE4328,AF4328*'01 Controls'!$E$15)</x:f>
        <x:v>94.49999999999999</x:v>
      </x:c>
      <x:c r="AH4328" s="18" t="n">
        <x:f>SUM(V4328,Y4328,AB4328,AE4328)</x:f>
        <x:v>2457</x:v>
      </x:c>
      <x:c r="AI4328" s="18" t="n">
        <x:f>N4328-AH4328</x:f>
        <x:v>0</x:v>
      </x:c>
      <x:c r="AJ4328" s="18" t="n">
        <x:f>V4328*INDEX('07 Mode Capacity'!$P$6:$P$17,MATCH("AIR-"&amp;I4328,'07 Mode Capacity'!$C$6:$C$17,0))</x:f>
        <x:v>287.6306911615975</x:v>
      </x:c>
      <x:c r="AK4328" s="18" t="n">
        <x:f>Y4328*INDEX('07 Mode Capacity'!$P$6:$P$17,MATCH("OCEAN-"&amp;I4328,'07 Mode Capacity'!$C$6:$C$17,0))</x:f>
        <x:v>141.83415138163764</x:v>
      </x:c>
      <x:c r="AL4328" s="18" t="n">
        <x:f>AB4328*INDEX('07 Mode Capacity'!$P$6:$P$17,MATCH("LAND-"&amp;I4328,'07 Mode Capacity'!$C$6:$C$17,0))</x:f>
        <x:v>0</x:v>
      </x:c>
      <x:c r="AM4328" s="18" t="n">
        <x:f>AE4328*INDEX('07 Mode Capacity'!$P$6:$P$17,MATCH("INLAND-"&amp;I4328,'07 Mode Capacity'!$C$6:$C$17,0))</x:f>
        <x:v>94.49999999999999</x:v>
      </x:c>
      <x:c r="AN4328" s="18" t="n">
        <x:f>SUM(AJ4328:AM4328)</x:f>
        <x:v>523.9648425432351</x:v>
      </x:c>
      <x:c r="AO4328" s="17" t="n">
        <x:f>IF(N4328=0,1,AN4328/N4328)</x:f>
        <x:v>0.21325390416900086</x:v>
      </x:c>
      <x:c r="AP4328" s="11" t="str">
        <x:f>IF(AO4328&gt;='01 Controls'!$E$16,"PASS","FAIL")</x:f>
        <x:v>FAIL</x:v>
      </x:c>
      <x:c r="AQ4328" s="11" t="str">
        <x:v>UNQUANTIFIED</x:v>
      </x:c>
      <x:c r="AR4328" s="11" t="str">
        <x:v>Position-class planning record; serial item and receiver open</x:v>
      </x:c>
      <x:c r="AS4328" s="26"/>
      <x:c r="AT4328" s="26"/>
    </x:row>
    <x:row r="4329">
      <x:c r="C4329" s="11" t="str">
        <x:v>G2-C-DTG-ISO-18</x:v>
      </x:c>
      <x:c r="D4329" s="11" t="str">
        <x:v>G2</x:v>
      </x:c>
      <x:c r="E4329" s="11" t="str">
        <x:v>Regional flood and displacement</x:v>
      </x:c>
      <x:c r="F4329" s="11" t="str">
        <x:v>C-DTG</x:v>
      </x:c>
      <x:c r="G4329" s="11" t="str">
        <x:v>Displacement transition group</x:v>
      </x:c>
      <x:c r="H4329" s="11" t="str">
        <x:v>ISO-18</x:v>
      </x:c>
      <x:c r="I4329" s="19" t="n">
        <x:v>48</x:v>
      </x:c>
      <x:c r="J4329" s="21" t="n">
        <x:v>14</x:v>
      </x:c>
      <x:c r="K4329" s="18" t="n">
        <x:f>'05 Cargo Register'!K297</x:f>
        <x:v>438.75</x:v>
      </x:c>
      <x:c r="L4329" s="18" t="n">
        <x:f>'05 Cargo Register'!N297</x:f>
        <x:v>29</x:v>
      </x:c>
      <x:c r="M4329" s="18" t="n">
        <x:f>'05 Cargo Register'!O297</x:f>
        <x:v>765.6</x:v>
      </x:c>
      <x:c r="N4329" s="18" t="n">
        <x:f>J4329*K4329</x:f>
        <x:v>6142.5</x:v>
      </x:c>
      <x:c r="O4329" s="18" t="n">
        <x:f>J4329*L4329</x:f>
        <x:v>406</x:v>
      </x:c>
      <x:c r="P4329" s="18" t="n">
        <x:f>J4329*M4329</x:f>
        <x:v>10718.4</x:v>
      </x:c>
      <x:c r="Q4329" s="22" t="n">
        <x:f>'01 Controls'!$E$31*'02 Cargo Classes'!$M$7</x:f>
        <x:v>0.03</x:v>
      </x:c>
      <x:c r="R4329" s="22" t="n">
        <x:f>'01 Controls'!$F$31*'02 Cargo Classes'!$N$7</x:f>
        <x:v>0.75</x:v>
      </x:c>
      <x:c r="S4329" s="22" t="n">
        <x:f>'01 Controls'!$G$31*'02 Cargo Classes'!$O$7</x:f>
        <x:v>0</x:v>
      </x:c>
      <x:c r="T4329" s="22" t="n">
        <x:f>'01 Controls'!$H$31*'02 Cargo Classes'!$P$7</x:f>
        <x:v>0.08000000000000002</x:v>
      </x:c>
      <x:c r="U4329" s="22" t="n">
        <x:f>SUM(Q4329:T4329)</x:f>
        <x:v>0.8600000000000001</x:v>
      </x:c>
      <x:c r="V4329" s="18" t="n">
        <x:f>IF(U4329=0,0,N4329*Q4329/U4329)</x:f>
        <x:v>214.27325581395348</x:v>
      </x:c>
      <x:c r="W4329" s="18" t="n">
        <x:f>IF(U4329=0,0,P4329*Q4329/U4329)</x:f>
        <x:v>373.8976744186046</x:v>
      </x:c>
      <x:c r="X4329" s="18" t="n">
        <x:f>MAX(V4329,W4329*'01 Controls'!$E$12)</x:f>
        <x:v>214.27325581395348</x:v>
      </x:c>
      <x:c r="Y4329" s="18" t="n">
        <x:f>IF(U4329=0,0,N4329*R4329/U4329)</x:f>
        <x:v>5356.831395348837</x:v>
      </x:c>
      <x:c r="Z4329" s="18" t="n">
        <x:f>IF(U4329=0,0,P4329*R4329/U4329)</x:f>
        <x:v>9347.441860465115</x:v>
      </x:c>
      <x:c r="AA4329" s="18" t="n">
        <x:f>MAX(Y4329,Z4329*'01 Controls'!$E$13)</x:f>
        <x:v>5356.831395348837</x:v>
      </x:c>
      <x:c r="AB4329" s="18" t="n">
        <x:f>IF(U4329=0,0,N4329*S4329/U4329)</x:f>
        <x:v>0</x:v>
      </x:c>
      <x:c r="AC4329" s="18" t="n">
        <x:f>IF(U4329=0,0,P4329*S4329/U4329)</x:f>
        <x:v>0</x:v>
      </x:c>
      <x:c r="AD4329" s="18" t="n">
        <x:f>MAX(AB4329,AC4329*'01 Controls'!$E$14)</x:f>
        <x:v>0</x:v>
      </x:c>
      <x:c r="AE4329" s="18" t="n">
        <x:f>IF(U4329=0,0,N4329*T4329/U4329)</x:f>
        <x:v>571.3953488372093</x:v>
      </x:c>
      <x:c r="AF4329" s="18" t="n">
        <x:f>IF(U4329=0,0,P4329*T4329/U4329)</x:f>
        <x:v>997.060465116279</x:v>
      </x:c>
      <x:c r="AG4329" s="18" t="n">
        <x:f>MAX(AE4329,AF4329*'01 Controls'!$E$15)</x:f>
        <x:v>571.3953488372093</x:v>
      </x:c>
      <x:c r="AH4329" s="18" t="n">
        <x:f>SUM(V4329,Y4329,AB4329,AE4329)</x:f>
        <x:v>6142.499999999999</x:v>
      </x:c>
      <x:c r="AI4329" s="18" t="n">
        <x:f>N4329-AH4329</x:f>
        <x:v>9.094947017729282e-13</x:v>
      </x:c>
      <x:c r="AJ4329" s="18" t="n">
        <x:f>V4329*INDEX('07 Mode Capacity'!$P$6:$P$17,MATCH("AIR-"&amp;I4329,'07 Mode Capacity'!$C$6:$C$17,0))</x:f>
        <x:v>60.06843422239465</x:v>
      </x:c>
      <x:c r="AK4329" s="18" t="n">
        <x:f>Y4329*INDEX('07 Mode Capacity'!$P$6:$P$17,MATCH("OCEAN-"&amp;I4329,'07 Mode Capacity'!$C$6:$C$17,0))</x:f>
        <x:v>469.4527768943419</x:v>
      </x:c>
      <x:c r="AL4329" s="18" t="n">
        <x:f>AB4329*INDEX('07 Mode Capacity'!$P$6:$P$17,MATCH("LAND-"&amp;I4329,'07 Mode Capacity'!$C$6:$C$17,0))</x:f>
        <x:v>0</x:v>
      </x:c>
      <x:c r="AM4329" s="18" t="n">
        <x:f>AE4329*INDEX('07 Mode Capacity'!$P$6:$P$17,MATCH("INLAND-"&amp;I4329,'07 Mode Capacity'!$C$6:$C$17,0))</x:f>
        <x:v>360.68438197547914</x:v>
      </x:c>
      <x:c r="AN4329" s="18" t="n">
        <x:f>SUM(AJ4329:AM4329)</x:f>
        <x:v>890.2055930922157</x:v>
      </x:c>
      <x:c r="AO4329" s="17" t="n">
        <x:f>IF(N4329=0,1,AN4329/N4329)</x:f>
        <x:v>0.1449256154810282</x:v>
      </x:c>
      <x:c r="AP4329" s="11" t="str">
        <x:f>IF(AO4329&gt;='01 Controls'!$E$16,"PASS","FAIL")</x:f>
        <x:v>FAIL</x:v>
      </x:c>
      <x:c r="AQ4329" s="11" t="str">
        <x:v>UNQUANTIFIED</x:v>
      </x:c>
      <x:c r="AR4329" s="11" t="str">
        <x:v>Position-class planning record; serial item and receiver open</x:v>
      </x:c>
      <x:c r="AS4329" s="26"/>
      <x:c r="AT4329" s="26"/>
    </x:row>
    <x:row r="4330">
      <x:c r="C4330" s="11" t="str">
        <x:v>G2-C-DTG-COL-12</x:v>
      </x:c>
      <x:c r="D4330" s="11" t="str">
        <x:v>G2</x:v>
      </x:c>
      <x:c r="E4330" s="11" t="str">
        <x:v>Regional flood and displacement</x:v>
      </x:c>
      <x:c r="F4330" s="11" t="str">
        <x:v>C-DTG</x:v>
      </x:c>
      <x:c r="G4330" s="11" t="str">
        <x:v>Displacement transition group</x:v>
      </x:c>
      <x:c r="H4330" s="11" t="str">
        <x:v>COL-12</x:v>
      </x:c>
      <x:c r="I4330" s="19" t="n">
        <x:v>24</x:v>
      </x:c>
      <x:c r="J4330" s="21" t="n">
        <x:v>14</x:v>
      </x:c>
      <x:c r="K4330" s="18" t="n">
        <x:f>'05 Cargo Register'!K298</x:f>
        <x:v>175.5</x:v>
      </x:c>
      <x:c r="L4330" s="18" t="n">
        <x:f>'05 Cargo Register'!N298</x:f>
        <x:v>19</x:v>
      </x:c>
      <x:c r="M4330" s="18" t="n">
        <x:f>'05 Cargo Register'!O298</x:f>
        <x:v>501.6</x:v>
      </x:c>
      <x:c r="N4330" s="18" t="n">
        <x:f>J4330*K4330</x:f>
        <x:v>2457</x:v>
      </x:c>
      <x:c r="O4330" s="18" t="n">
        <x:f>J4330*L4330</x:f>
        <x:v>266</x:v>
      </x:c>
      <x:c r="P4330" s="18" t="n">
        <x:f>J4330*M4330</x:f>
        <x:v>7022.400000000001</x:v>
      </x:c>
      <x:c r="Q4330" s="22" t="n">
        <x:f>'01 Controls'!$E$31*'02 Cargo Classes'!$M$8</x:f>
        <x:v>0.3</x:v>
      </x:c>
      <x:c r="R4330" s="22" t="n">
        <x:f>'01 Controls'!$F$31*'02 Cargo Classes'!$N$8</x:f>
        <x:v>0.5249999999999999</x:v>
      </x:c>
      <x:c r="S4330" s="22" t="n">
        <x:f>'01 Controls'!$G$31*'02 Cargo Classes'!$O$8</x:f>
        <x:v>0</x:v>
      </x:c>
      <x:c r="T4330" s="22" t="n">
        <x:f>'01 Controls'!$H$31*'02 Cargo Classes'!$P$8</x:f>
        <x:v>0.020000000000000004</x:v>
      </x:c>
      <x:c r="U4330" s="22" t="n">
        <x:f>SUM(Q4330:T4330)</x:f>
        <x:v>0.845</x:v>
      </x:c>
      <x:c r="V4330" s="18" t="n">
        <x:f>IF(U4330=0,0,N4330*Q4330/U4330)</x:f>
        <x:v>872.3076923076924</x:v>
      </x:c>
      <x:c r="W4330" s="18" t="n">
        <x:f>IF(U4330=0,0,P4330*Q4330/U4330)</x:f>
        <x:v>2493.15976331361</x:v>
      </x:c>
      <x:c r="X4330" s="18" t="n">
        <x:f>MAX(V4330,W4330*'01 Controls'!$E$12)</x:f>
        <x:v>872.3076923076924</x:v>
      </x:c>
      <x:c r="Y4330" s="18" t="n">
        <x:f>IF(U4330=0,0,N4330*R4330/U4330)</x:f>
        <x:v>1526.5384615384612</x:v>
      </x:c>
      <x:c r="Z4330" s="18" t="n">
        <x:f>IF(U4330=0,0,P4330*R4330/U4330)</x:f>
        <x:v>4363.029585798817</x:v>
      </x:c>
      <x:c r="AA4330" s="18" t="n">
        <x:f>MAX(Y4330,Z4330*'01 Controls'!$E$13)</x:f>
        <x:v>1526.5384615384612</x:v>
      </x:c>
      <x:c r="AB4330" s="18" t="n">
        <x:f>IF(U4330=0,0,N4330*S4330/U4330)</x:f>
        <x:v>0</x:v>
      </x:c>
      <x:c r="AC4330" s="18" t="n">
        <x:f>IF(U4330=0,0,P4330*S4330/U4330)</x:f>
        <x:v>0</x:v>
      </x:c>
      <x:c r="AD4330" s="18" t="n">
        <x:f>MAX(AB4330,AC4330*'01 Controls'!$E$14)</x:f>
        <x:v>0</x:v>
      </x:c>
      <x:c r="AE4330" s="18" t="n">
        <x:f>IF(U4330=0,0,N4330*T4330/U4330)</x:f>
        <x:v>58.15384615384617</x:v>
      </x:c>
      <x:c r="AF4330" s="18" t="n">
        <x:f>IF(U4330=0,0,P4330*T4330/U4330)</x:f>
        <x:v>166.21065088757402</x:v>
      </x:c>
      <x:c r="AG4330" s="18" t="n">
        <x:f>MAX(AE4330,AF4330*'01 Controls'!$E$15)</x:f>
        <x:v>58.15384615384617</x:v>
      </x:c>
      <x:c r="AH4330" s="18" t="n">
        <x:f>SUM(V4330,Y4330,AB4330,AE4330)</x:f>
        <x:v>2456.9999999999995</x:v>
      </x:c>
      <x:c r="AI4330" s="18" t="n">
        <x:f>N4330-AH4330</x:f>
        <x:v>4.547473508864641e-13</x:v>
      </x:c>
      <x:c r="AJ4330" s="18" t="n">
        <x:f>V4330*INDEX('07 Mode Capacity'!$P$6:$P$17,MATCH("AIR-"&amp;I4330,'07 Mode Capacity'!$C$6:$C$17,0))</x:f>
        <x:v>177.0035022532908</x:v>
      </x:c>
      <x:c r="AK4330" s="18" t="n">
        <x:f>Y4330*INDEX('07 Mode Capacity'!$P$6:$P$17,MATCH("OCEAN-"&amp;I4330,'07 Mode Capacity'!$C$6:$C$17,0))</x:f>
        <x:v>229.11670607802998</x:v>
      </x:c>
      <x:c r="AL4330" s="18" t="n">
        <x:f>AB4330*INDEX('07 Mode Capacity'!$P$6:$P$17,MATCH("LAND-"&amp;I4330,'07 Mode Capacity'!$C$6:$C$17,0))</x:f>
        <x:v>0</x:v>
      </x:c>
      <x:c r="AM4330" s="18" t="n">
        <x:f>AE4330*INDEX('07 Mode Capacity'!$P$6:$P$17,MATCH("INLAND-"&amp;I4330,'07 Mode Capacity'!$C$6:$C$17,0))</x:f>
        <x:v>58.15384615384617</x:v>
      </x:c>
      <x:c r="AN4330" s="18" t="n">
        <x:f>SUM(AJ4330:AM4330)</x:f>
        <x:v>464.27405448516697</x:v>
      </x:c>
      <x:c r="AO4330" s="17" t="n">
        <x:f>IF(N4330=0,1,AN4330/N4330)</x:f>
        <x:v>0.1889597291351921</x:v>
      </x:c>
      <x:c r="AP4330" s="11" t="str">
        <x:f>IF(AO4330&gt;='01 Controls'!$E$16,"PASS","FAIL")</x:f>
        <x:v>FAIL</x:v>
      </x:c>
      <x:c r="AQ4330" s="11" t="str">
        <x:v>UNQUANTIFIED</x:v>
      </x:c>
      <x:c r="AR4330" s="11" t="str">
        <x:v>Position-class planning record; serial item and receiver open</x:v>
      </x:c>
      <x:c r="AS4330" s="26"/>
      <x:c r="AT4330" s="26"/>
    </x:row>
    <x:row r="4331">
      <x:c r="C4331" s="11" t="str">
        <x:v>G2-C-DTG-BAT-22</x:v>
      </x:c>
      <x:c r="D4331" s="11" t="str">
        <x:v>G2</x:v>
      </x:c>
      <x:c r="E4331" s="11" t="str">
        <x:v>Regional flood and displacement</x:v>
      </x:c>
      <x:c r="F4331" s="11" t="str">
        <x:v>C-DTG</x:v>
      </x:c>
      <x:c r="G4331" s="11" t="str">
        <x:v>Displacement transition group</x:v>
      </x:c>
      <x:c r="H4331" s="11" t="str">
        <x:v>BAT-22</x:v>
      </x:c>
      <x:c r="I4331" s="19" t="n">
        <x:v>48</x:v>
      </x:c>
      <x:c r="J4331" s="21" t="n">
        <x:v>14</x:v>
      </x:c>
      <x:c r="K4331" s="18" t="n">
        <x:f>'05 Cargo Register'!K299</x:f>
        <x:v>131.625</x:v>
      </x:c>
      <x:c r="L4331" s="18" t="n">
        <x:f>'05 Cargo Register'!N299</x:f>
        <x:v>8</x:v>
      </x:c>
      <x:c r="M4331" s="18" t="n">
        <x:f>'05 Cargo Register'!O299</x:f>
        <x:v>211.20000000000002</x:v>
      </x:c>
      <x:c r="N4331" s="18" t="n">
        <x:f>J4331*K4331</x:f>
        <x:v>1842.75</x:v>
      </x:c>
      <x:c r="O4331" s="18" t="n">
        <x:f>J4331*L4331</x:f>
        <x:v>112</x:v>
      </x:c>
      <x:c r="P4331" s="18" t="n">
        <x:f>J4331*M4331</x:f>
        <x:v>2956.8</x:v>
      </x:c>
      <x:c r="Q4331" s="22" t="n">
        <x:f>'01 Controls'!$E$31*'02 Cargo Classes'!$M$9</x:f>
        <x:v>0</x:v>
      </x:c>
      <x:c r="R4331" s="22" t="n">
        <x:f>'01 Controls'!$F$31*'02 Cargo Classes'!$N$9</x:f>
        <x:v>0.75</x:v>
      </x:c>
      <x:c r="S4331" s="22" t="n">
        <x:f>'01 Controls'!$G$31*'02 Cargo Classes'!$O$9</x:f>
        <x:v>0</x:v>
      </x:c>
      <x:c r="T4331" s="22" t="n">
        <x:f>'01 Controls'!$H$31*'02 Cargo Classes'!$P$9</x:f>
        <x:v>0.05</x:v>
      </x:c>
      <x:c r="U4331" s="22" t="n">
        <x:f>SUM(Q4331:T4331)</x:f>
        <x:v>0.8</x:v>
      </x:c>
      <x:c r="V4331" s="18" t="n">
        <x:f>IF(U4331=0,0,N4331*Q4331/U4331)</x:f>
        <x:v>0</x:v>
      </x:c>
      <x:c r="W4331" s="18" t="n">
        <x:f>IF(U4331=0,0,P4331*Q4331/U4331)</x:f>
        <x:v>0</x:v>
      </x:c>
      <x:c r="X4331" s="18" t="n">
        <x:f>MAX(V4331,W4331*'01 Controls'!$E$12)</x:f>
        <x:v>0</x:v>
      </x:c>
      <x:c r="Y4331" s="18" t="n">
        <x:f>IF(U4331=0,0,N4331*R4331/U4331)</x:f>
        <x:v>1727.578125</x:v>
      </x:c>
      <x:c r="Z4331" s="18" t="n">
        <x:f>IF(U4331=0,0,P4331*R4331/U4331)</x:f>
        <x:v>2772.0000000000005</x:v>
      </x:c>
      <x:c r="AA4331" s="18" t="n">
        <x:f>MAX(Y4331,Z4331*'01 Controls'!$E$13)</x:f>
        <x:v>1727.578125</x:v>
      </x:c>
      <x:c r="AB4331" s="18" t="n">
        <x:f>IF(U4331=0,0,N4331*S4331/U4331)</x:f>
        <x:v>0</x:v>
      </x:c>
      <x:c r="AC4331" s="18" t="n">
        <x:f>IF(U4331=0,0,P4331*S4331/U4331)</x:f>
        <x:v>0</x:v>
      </x:c>
      <x:c r="AD4331" s="18" t="n">
        <x:f>MAX(AB4331,AC4331*'01 Controls'!$E$14)</x:f>
        <x:v>0</x:v>
      </x:c>
      <x:c r="AE4331" s="18" t="n">
        <x:f>IF(U4331=0,0,N4331*T4331/U4331)</x:f>
        <x:v>115.171875</x:v>
      </x:c>
      <x:c r="AF4331" s="18" t="n">
        <x:f>IF(U4331=0,0,P4331*T4331/U4331)</x:f>
        <x:v>184.79999999999998</x:v>
      </x:c>
      <x:c r="AG4331" s="18" t="n">
        <x:f>MAX(AE4331,AF4331*'01 Controls'!$E$15)</x:f>
        <x:v>115.171875</x:v>
      </x:c>
      <x:c r="AH4331" s="18" t="n">
        <x:f>SUM(V4331,Y4331,AB4331,AE4331)</x:f>
        <x:v>1842.75</x:v>
      </x:c>
      <x:c r="AI4331" s="18" t="n">
        <x:f>N4331-AH4331</x:f>
        <x:v>0</x:v>
      </x:c>
      <x:c r="AJ4331" s="18" t="n">
        <x:f>V4331*INDEX('07 Mode Capacity'!$P$6:$P$17,MATCH("AIR-"&amp;I4331,'07 Mode Capacity'!$C$6:$C$17,0))</x:f>
        <x:v>0</x:v>
      </x:c>
      <x:c r="AK4331" s="18" t="n">
        <x:f>Y4331*INDEX('07 Mode Capacity'!$P$6:$P$17,MATCH("OCEAN-"&amp;I4331,'07 Mode Capacity'!$C$6:$C$17,0))</x:f>
        <x:v>151.3985205484253</x:v>
      </x:c>
      <x:c r="AL4331" s="18" t="n">
        <x:f>AB4331*INDEX('07 Mode Capacity'!$P$6:$P$17,MATCH("LAND-"&amp;I4331,'07 Mode Capacity'!$C$6:$C$17,0))</x:f>
        <x:v>0</x:v>
      </x:c>
      <x:c r="AM4331" s="18" t="n">
        <x:f>AE4331*INDEX('07 Mode Capacity'!$P$6:$P$17,MATCH("INLAND-"&amp;I4331,'07 Mode Capacity'!$C$6:$C$17,0))</x:f>
        <x:v>72.70044574193251</x:v>
      </x:c>
      <x:c r="AN4331" s="18" t="n">
        <x:f>SUM(AJ4331:AM4331)</x:f>
        <x:v>224.0989662903578</x:v>
      </x:c>
      <x:c r="AO4331" s="17" t="n">
        <x:f>IF(N4331=0,1,AN4331/N4331)</x:f>
        <x:v>0.12161116065139481</x:v>
      </x:c>
      <x:c r="AP4331" s="11" t="str">
        <x:f>IF(AO4331&gt;='01 Controls'!$E$16,"PASS","FAIL")</x:f>
        <x:v>FAIL</x:v>
      </x:c>
      <x:c r="AQ4331" s="11" t="str">
        <x:v>UNQUANTIFIED</x:v>
      </x:c>
      <x:c r="AR4331" s="11" t="str">
        <x:v>Position-class planning record; serial item and receiver open</x:v>
      </x:c>
      <x:c r="AS4331" s="26"/>
      <x:c r="AT4331" s="26"/>
    </x:row>
    <x:row r="4332">
      <x:c r="C4332" s="11" t="str">
        <x:v>G2-C-DTG-TNK-20</x:v>
      </x:c>
      <x:c r="D4332" s="11" t="str">
        <x:v>G2</x:v>
      </x:c>
      <x:c r="E4332" s="11" t="str">
        <x:v>Regional flood and displacement</x:v>
      </x:c>
      <x:c r="F4332" s="11" t="str">
        <x:v>C-DTG</x:v>
      </x:c>
      <x:c r="G4332" s="11" t="str">
        <x:v>Displacement transition group</x:v>
      </x:c>
      <x:c r="H4332" s="11" t="str">
        <x:v>TNK-20</x:v>
      </x:c>
      <x:c r="I4332" s="19" t="n">
        <x:v>48</x:v>
      </x:c>
      <x:c r="J4332" s="21" t="n">
        <x:v>14</x:v>
      </x:c>
      <x:c r="K4332" s="18" t="n">
        <x:f>'05 Cargo Register'!K300</x:f>
        <x:v>175.5</x:v>
      </x:c>
      <x:c r="L4332" s="18" t="n">
        <x:f>'05 Cargo Register'!N300</x:f>
        <x:v>11</x:v>
      </x:c>
      <x:c r="M4332" s="18" t="n">
        <x:f>'05 Cargo Register'!O300</x:f>
        <x:v>233.75</x:v>
      </x:c>
      <x:c r="N4332" s="18" t="n">
        <x:f>J4332*K4332</x:f>
        <x:v>2457</x:v>
      </x:c>
      <x:c r="O4332" s="18" t="n">
        <x:f>J4332*L4332</x:f>
        <x:v>154</x:v>
      </x:c>
      <x:c r="P4332" s="18" t="n">
        <x:f>J4332*M4332</x:f>
        <x:v>3272.5</x:v>
      </x:c>
      <x:c r="Q4332" s="22" t="n">
        <x:f>'01 Controls'!$E$31*'02 Cargo Classes'!$M$10</x:f>
        <x:v>0</x:v>
      </x:c>
      <x:c r="R4332" s="22" t="n">
        <x:f>'01 Controls'!$F$31*'02 Cargo Classes'!$N$10</x:f>
        <x:v>0.8999999999999999</x:v>
      </x:c>
      <x:c r="S4332" s="22" t="n">
        <x:f>'01 Controls'!$G$31*'02 Cargo Classes'!$O$10</x:f>
        <x:v>0</x:v>
      </x:c>
      <x:c r="T4332" s="22" t="n">
        <x:f>'01 Controls'!$H$31*'02 Cargo Classes'!$P$10</x:f>
        <x:v>0.1</x:v>
      </x:c>
      <x:c r="U4332" s="22" t="n">
        <x:f>SUM(Q4332:T4332)</x:f>
        <x:v>0.9999999999999999</x:v>
      </x:c>
      <x:c r="V4332" s="18" t="n">
        <x:f>IF(U4332=0,0,N4332*Q4332/U4332)</x:f>
        <x:v>0</x:v>
      </x:c>
      <x:c r="W4332" s="18" t="n">
        <x:f>IF(U4332=0,0,P4332*Q4332/U4332)</x:f>
        <x:v>0</x:v>
      </x:c>
      <x:c r="X4332" s="18" t="n">
        <x:f>MAX(V4332,W4332*'01 Controls'!$E$12)</x:f>
        <x:v>0</x:v>
      </x:c>
      <x:c r="Y4332" s="18" t="n">
        <x:f>IF(U4332=0,0,N4332*R4332/U4332)</x:f>
        <x:v>2211.3</x:v>
      </x:c>
      <x:c r="Z4332" s="18" t="n">
        <x:f>IF(U4332=0,0,P4332*R4332/U4332)</x:f>
        <x:v>2945.25</x:v>
      </x:c>
      <x:c r="AA4332" s="18" t="n">
        <x:f>MAX(Y4332,Z4332*'01 Controls'!$E$13)</x:f>
        <x:v>2211.3</x:v>
      </x:c>
      <x:c r="AB4332" s="18" t="n">
        <x:f>IF(U4332=0,0,N4332*S4332/U4332)</x:f>
        <x:v>0</x:v>
      </x:c>
      <x:c r="AC4332" s="18" t="n">
        <x:f>IF(U4332=0,0,P4332*S4332/U4332)</x:f>
        <x:v>0</x:v>
      </x:c>
      <x:c r="AD4332" s="18" t="n">
        <x:f>MAX(AB4332,AC4332*'01 Controls'!$E$14)</x:f>
        <x:v>0</x:v>
      </x:c>
      <x:c r="AE4332" s="18" t="n">
        <x:f>IF(U4332=0,0,N4332*T4332/U4332)</x:f>
        <x:v>245.70000000000005</x:v>
      </x:c>
      <x:c r="AF4332" s="18" t="n">
        <x:f>IF(U4332=0,0,P4332*T4332/U4332)</x:f>
        <x:v>327.25000000000006</x:v>
      </x:c>
      <x:c r="AG4332" s="18" t="n">
        <x:f>MAX(AE4332,AF4332*'01 Controls'!$E$15)</x:f>
        <x:v>245.70000000000005</x:v>
      </x:c>
      <x:c r="AH4332" s="18" t="n">
        <x:f>SUM(V4332,Y4332,AB4332,AE4332)</x:f>
        <x:v>2457</x:v>
      </x:c>
      <x:c r="AI4332" s="18" t="n">
        <x:f>N4332-AH4332</x:f>
        <x:v>0</x:v>
      </x:c>
      <x:c r="AJ4332" s="18" t="n">
        <x:f>V4332*INDEX('07 Mode Capacity'!$P$6:$P$17,MATCH("AIR-"&amp;I4332,'07 Mode Capacity'!$C$6:$C$17,0))</x:f>
        <x:v>0</x:v>
      </x:c>
      <x:c r="AK4332" s="18" t="n">
        <x:f>Y4332*INDEX('07 Mode Capacity'!$P$6:$P$17,MATCH("OCEAN-"&amp;I4332,'07 Mode Capacity'!$C$6:$C$17,0))</x:f>
        <x:v>193.79010630198437</x:v>
      </x:c>
      <x:c r="AL4332" s="18" t="n">
        <x:f>AB4332*INDEX('07 Mode Capacity'!$P$6:$P$17,MATCH("LAND-"&amp;I4332,'07 Mode Capacity'!$C$6:$C$17,0))</x:f>
        <x:v>0</x:v>
      </x:c>
      <x:c r="AM4332" s="18" t="n">
        <x:f>AE4332*INDEX('07 Mode Capacity'!$P$6:$P$17,MATCH("INLAND-"&amp;I4332,'07 Mode Capacity'!$C$6:$C$17,0))</x:f>
        <x:v>155.09428424945605</x:v>
      </x:c>
      <x:c r="AN4332" s="18" t="n">
        <x:f>SUM(AJ4332:AM4332)</x:f>
        <x:v>348.88439055144045</x:v>
      </x:c>
      <x:c r="AO4332" s="17" t="n">
        <x:f>IF(N4332=0,1,AN4332/N4332)</x:f>
        <x:v>0.1419960889505252</x:v>
      </x:c>
      <x:c r="AP4332" s="11" t="str">
        <x:f>IF(AO4332&gt;='01 Controls'!$E$16,"PASS","FAIL")</x:f>
        <x:v>FAIL</x:v>
      </x:c>
      <x:c r="AQ4332" s="11" t="str">
        <x:v>UNQUANTIFIED</x:v>
      </x:c>
      <x:c r="AR4332" s="11" t="str">
        <x:v>Position-class planning record; serial item and receiver open</x:v>
      </x:c>
      <x:c r="AS4332" s="26"/>
      <x:c r="AT4332" s="26"/>
    </x:row>
    <x:row r="4333">
      <x:c r="C4333" s="11" t="str">
        <x:v>G2-C-DTG-ROL-30</x:v>
      </x:c>
      <x:c r="D4333" s="11" t="str">
        <x:v>G2</x:v>
      </x:c>
      <x:c r="E4333" s="11" t="str">
        <x:v>Regional flood and displacement</x:v>
      </x:c>
      <x:c r="F4333" s="11" t="str">
        <x:v>C-DTG</x:v>
      </x:c>
      <x:c r="G4333" s="11" t="str">
        <x:v>Displacement transition group</x:v>
      </x:c>
      <x:c r="H4333" s="11" t="str">
        <x:v>ROL-30</x:v>
      </x:c>
      <x:c r="I4333" s="19" t="n">
        <x:v>48</x:v>
      </x:c>
      <x:c r="J4333" s="21" t="n">
        <x:v>14</x:v>
      </x:c>
      <x:c r="K4333" s="18" t="n">
        <x:f>'05 Cargo Register'!K301</x:f>
        <x:v>263.25</x:v>
      </x:c>
      <x:c r="L4333" s="18" t="n">
        <x:f>'05 Cargo Register'!N301</x:f>
        <x:v>11</x:v>
      </x:c>
      <x:c r="M4333" s="18" t="n">
        <x:f>'05 Cargo Register'!O301</x:f>
        <x:v>701.25</x:v>
      </x:c>
      <x:c r="N4333" s="18" t="n">
        <x:f>J4333*K4333</x:f>
        <x:v>3685.5</x:v>
      </x:c>
      <x:c r="O4333" s="18" t="n">
        <x:f>J4333*L4333</x:f>
        <x:v>154</x:v>
      </x:c>
      <x:c r="P4333" s="18" t="n">
        <x:f>J4333*M4333</x:f>
        <x:v>9817.5</x:v>
      </x:c>
      <x:c r="Q4333" s="22" t="n">
        <x:f>'01 Controls'!$E$31*'02 Cargo Classes'!$M$12</x:f>
        <x:v>0</x:v>
      </x:c>
      <x:c r="R4333" s="22" t="n">
        <x:f>'01 Controls'!$F$31*'02 Cargo Classes'!$N$12</x:f>
        <x:v>0.75</x:v>
      </x:c>
      <x:c r="S4333" s="22" t="n">
        <x:f>'01 Controls'!$G$31*'02 Cargo Classes'!$O$12</x:f>
        <x:v>0</x:v>
      </x:c>
      <x:c r="T4333" s="22" t="n">
        <x:f>'01 Controls'!$H$31*'02 Cargo Classes'!$P$12</x:f>
        <x:v>0.06</x:v>
      </x:c>
      <x:c r="U4333" s="22" t="n">
        <x:f>SUM(Q4333:T4333)</x:f>
        <x:v>0.81</x:v>
      </x:c>
      <x:c r="V4333" s="18" t="n">
        <x:f>IF(U4333=0,0,N4333*Q4333/U4333)</x:f>
        <x:v>0</x:v>
      </x:c>
      <x:c r="W4333" s="18" t="n">
        <x:f>IF(U4333=0,0,P4333*Q4333/U4333)</x:f>
        <x:v>0</x:v>
      </x:c>
      <x:c r="X4333" s="18" t="n">
        <x:f>MAX(V4333,W4333*'01 Controls'!$E$12)</x:f>
        <x:v>0</x:v>
      </x:c>
      <x:c r="Y4333" s="18" t="n">
        <x:f>IF(U4333=0,0,N4333*R4333/U4333)</x:f>
        <x:v>3412.5</x:v>
      </x:c>
      <x:c r="Z4333" s="18" t="n">
        <x:f>IF(U4333=0,0,P4333*R4333/U4333)</x:f>
        <x:v>9090.277777777777</x:v>
      </x:c>
      <x:c r="AA4333" s="18" t="n">
        <x:f>MAX(Y4333,Z4333*'01 Controls'!$E$13)</x:f>
        <x:v>3412.5</x:v>
      </x:c>
      <x:c r="AB4333" s="18" t="n">
        <x:f>IF(U4333=0,0,N4333*S4333/U4333)</x:f>
        <x:v>0</x:v>
      </x:c>
      <x:c r="AC4333" s="18" t="n">
        <x:f>IF(U4333=0,0,P4333*S4333/U4333)</x:f>
        <x:v>0</x:v>
      </x:c>
      <x:c r="AD4333" s="18" t="n">
        <x:f>MAX(AB4333,AC4333*'01 Controls'!$E$14)</x:f>
        <x:v>0</x:v>
      </x:c>
      <x:c r="AE4333" s="18" t="n">
        <x:f>IF(U4333=0,0,N4333*T4333/U4333)</x:f>
        <x:v>273</x:v>
      </x:c>
      <x:c r="AF4333" s="18" t="n">
        <x:f>IF(U4333=0,0,P4333*T4333/U4333)</x:f>
        <x:v>727.2222222222222</x:v>
      </x:c>
      <x:c r="AG4333" s="18" t="n">
        <x:f>MAX(AE4333,AF4333*'01 Controls'!$E$15)</x:f>
        <x:v>273</x:v>
      </x:c>
      <x:c r="AH4333" s="18" t="n">
        <x:f>SUM(V4333,Y4333,AB4333,AE4333)</x:f>
        <x:v>3685.5</x:v>
      </x:c>
      <x:c r="AI4333" s="18" t="n">
        <x:f>N4333-AH4333</x:f>
        <x:v>0</x:v>
      </x:c>
      <x:c r="AJ4333" s="18" t="n">
        <x:f>V4333*INDEX('07 Mode Capacity'!$P$6:$P$17,MATCH("AIR-"&amp;I4333,'07 Mode Capacity'!$C$6:$C$17,0))</x:f>
        <x:v>0</x:v>
      </x:c>
      <x:c r="AK4333" s="18" t="n">
        <x:f>Y4333*INDEX('07 Mode Capacity'!$P$6:$P$17,MATCH("OCEAN-"&amp;I4333,'07 Mode Capacity'!$C$6:$C$17,0))</x:f>
        <x:v>299.05880602158084</x:v>
      </x:c>
      <x:c r="AL4333" s="18" t="n">
        <x:f>AB4333*INDEX('07 Mode Capacity'!$P$6:$P$17,MATCH("LAND-"&amp;I4333,'07 Mode Capacity'!$C$6:$C$17,0))</x:f>
        <x:v>0</x:v>
      </x:c>
      <x:c r="AM4333" s="18" t="n">
        <x:f>AE4333*INDEX('07 Mode Capacity'!$P$6:$P$17,MATCH("INLAND-"&amp;I4333,'07 Mode Capacity'!$C$6:$C$17,0))</x:f>
        <x:v>172.3269824993956</x:v>
      </x:c>
      <x:c r="AN4333" s="18" t="n">
        <x:f>SUM(AJ4333:AM4333)</x:f>
        <x:v>471.38578852097646</x:v>
      </x:c>
      <x:c r="AO4333" s="17" t="n">
        <x:f>IF(N4333=0,1,AN4333/N4333)</x:f>
        <x:v>0.12790280518816347</x:v>
      </x:c>
      <x:c r="AP4333" s="11" t="str">
        <x:f>IF(AO4333&gt;='01 Controls'!$E$16,"PASS","FAIL")</x:f>
        <x:v>FAIL</x:v>
      </x:c>
      <x:c r="AQ4333" s="11" t="str">
        <x:v>UNQUANTIFIED</x:v>
      </x:c>
      <x:c r="AR4333" s="11" t="str">
        <x:v>Position-class planning record; serial item and receiver open</x:v>
      </x:c>
      <x:c r="AS4333" s="26"/>
      <x:c r="AT4333" s="26"/>
    </x:row>
    <x:row r="4334">
      <x:c r="C4334" s="11" t="str">
        <x:v>G2-C-DTG-LIN-18</x:v>
      </x:c>
      <x:c r="D4334" s="11" t="str">
        <x:v>G2</x:v>
      </x:c>
      <x:c r="E4334" s="11" t="str">
        <x:v>Regional flood and displacement</x:v>
      </x:c>
      <x:c r="F4334" s="11" t="str">
        <x:v>C-DTG</x:v>
      </x:c>
      <x:c r="G4334" s="11" t="str">
        <x:v>Displacement transition group</x:v>
      </x:c>
      <x:c r="H4334" s="11" t="str">
        <x:v>LIN-18</x:v>
      </x:c>
      <x:c r="I4334" s="19" t="n">
        <x:v>72</x:v>
      </x:c>
      <x:c r="J4334" s="21" t="n">
        <x:v>14</x:v>
      </x:c>
      <x:c r="K4334" s="18" t="n">
        <x:f>'05 Cargo Register'!K302</x:f>
        <x:v>87.75</x:v>
      </x:c>
      <x:c r="L4334" s="18" t="n">
        <x:f>'05 Cargo Register'!N302</x:f>
        <x:v>7</x:v>
      </x:c>
      <x:c r="M4334" s="18" t="n">
        <x:f>'05 Cargo Register'!O302</x:f>
        <x:v>308</x:v>
      </x:c>
      <x:c r="N4334" s="18" t="n">
        <x:f>J4334*K4334</x:f>
        <x:v>1228.5</x:v>
      </x:c>
      <x:c r="O4334" s="18" t="n">
        <x:f>J4334*L4334</x:f>
        <x:v>98</x:v>
      </x:c>
      <x:c r="P4334" s="18" t="n">
        <x:f>J4334*M4334</x:f>
        <x:v>4312</x:v>
      </x:c>
      <x:c r="Q4334" s="22" t="n">
        <x:f>'01 Controls'!$E$31*'02 Cargo Classes'!$M$13</x:f>
        <x:v>0</x:v>
      </x:c>
      <x:c r="R4334" s="22" t="n">
        <x:f>'01 Controls'!$F$31*'02 Cargo Classes'!$N$13</x:f>
        <x:v>0.8999999999999999</x:v>
      </x:c>
      <x:c r="S4334" s="22" t="n">
        <x:f>'01 Controls'!$G$31*'02 Cargo Classes'!$O$13</x:f>
        <x:v>0</x:v>
      </x:c>
      <x:c r="T4334" s="22" t="n">
        <x:f>'01 Controls'!$H$31*'02 Cargo Classes'!$P$13</x:f>
        <x:v>0.1</x:v>
      </x:c>
      <x:c r="U4334" s="22" t="n">
        <x:f>SUM(Q4334:T4334)</x:f>
        <x:v>0.9999999999999999</x:v>
      </x:c>
      <x:c r="V4334" s="18" t="n">
        <x:f>IF(U4334=0,0,N4334*Q4334/U4334)</x:f>
        <x:v>0</x:v>
      </x:c>
      <x:c r="W4334" s="18" t="n">
        <x:f>IF(U4334=0,0,P4334*Q4334/U4334)</x:f>
        <x:v>0</x:v>
      </x:c>
      <x:c r="X4334" s="18" t="n">
        <x:f>MAX(V4334,W4334*'01 Controls'!$E$12)</x:f>
        <x:v>0</x:v>
      </x:c>
      <x:c r="Y4334" s="18" t="n">
        <x:f>IF(U4334=0,0,N4334*R4334/U4334)</x:f>
        <x:v>1105.65</x:v>
      </x:c>
      <x:c r="Z4334" s="18" t="n">
        <x:f>IF(U4334=0,0,P4334*R4334/U4334)</x:f>
        <x:v>3880.8</x:v>
      </x:c>
      <x:c r="AA4334" s="18" t="n">
        <x:f>MAX(Y4334,Z4334*'01 Controls'!$E$13)</x:f>
        <x:v>1105.65</x:v>
      </x:c>
      <x:c r="AB4334" s="18" t="n">
        <x:f>IF(U4334=0,0,N4334*S4334/U4334)</x:f>
        <x:v>0</x:v>
      </x:c>
      <x:c r="AC4334" s="18" t="n">
        <x:f>IF(U4334=0,0,P4334*S4334/U4334)</x:f>
        <x:v>0</x:v>
      </x:c>
      <x:c r="AD4334" s="18" t="n">
        <x:f>MAX(AB4334,AC4334*'01 Controls'!$E$14)</x:f>
        <x:v>0</x:v>
      </x:c>
      <x:c r="AE4334" s="18" t="n">
        <x:f>IF(U4334=0,0,N4334*T4334/U4334)</x:f>
        <x:v>122.85000000000002</x:v>
      </x:c>
      <x:c r="AF4334" s="18" t="n">
        <x:f>IF(U4334=0,0,P4334*T4334/U4334)</x:f>
        <x:v>431.2000000000001</x:v>
      </x:c>
      <x:c r="AG4334" s="18" t="n">
        <x:f>MAX(AE4334,AF4334*'01 Controls'!$E$15)</x:f>
        <x:v>122.85000000000002</x:v>
      </x:c>
      <x:c r="AH4334" s="18" t="n">
        <x:f>SUM(V4334,Y4334,AB4334,AE4334)</x:f>
        <x:v>1228.5</x:v>
      </x:c>
      <x:c r="AI4334" s="18" t="n">
        <x:f>N4334-AH4334</x:f>
        <x:v>0</x:v>
      </x:c>
      <x:c r="AJ4334" s="18" t="n">
        <x:f>V4334*INDEX('07 Mode Capacity'!$P$6:$P$17,MATCH("AIR-"&amp;I4334,'07 Mode Capacity'!$C$6:$C$17,0))</x:f>
        <x:v>0</x:v>
      </x:c>
      <x:c r="AK4334" s="18" t="n">
        <x:f>Y4334*INDEX('07 Mode Capacity'!$P$6:$P$17,MATCH("OCEAN-"&amp;I4334,'07 Mode Capacity'!$C$6:$C$17,0))</x:f>
        <x:v>865.4674150002753</x:v>
      </x:c>
      <x:c r="AL4334" s="18" t="n">
        <x:f>AB4334*INDEX('07 Mode Capacity'!$P$6:$P$17,MATCH("LAND-"&amp;I4334,'07 Mode Capacity'!$C$6:$C$17,0))</x:f>
        <x:v>0</x:v>
      </x:c>
      <x:c r="AM4334" s="18" t="n">
        <x:f>AE4334*INDEX('07 Mode Capacity'!$P$6:$P$17,MATCH("INLAND-"&amp;I4334,'07 Mode Capacity'!$C$6:$C$17,0))</x:f>
        <x:v>122.85000000000002</x:v>
      </x:c>
      <x:c r="AN4334" s="18" t="n">
        <x:f>SUM(AJ4334:AM4334)</x:f>
        <x:v>988.3174150002753</x:v>
      </x:c>
      <x:c r="AO4334" s="17" t="n">
        <x:f>IF(N4334=0,1,AN4334/N4334)</x:f>
        <x:v>0.8044911803014044</x:v>
      </x:c>
      <x:c r="AP4334" s="11" t="str">
        <x:f>IF(AO4334&gt;='01 Controls'!$E$16,"PASS","FAIL")</x:f>
        <x:v>FAIL</x:v>
      </x:c>
      <x:c r="AQ4334" s="11" t="str">
        <x:v>UNQUANTIFIED</x:v>
      </x:c>
      <x:c r="AR4334" s="11" t="str">
        <x:v>Position-class planning record; serial item and receiver open</x:v>
      </x:c>
      <x:c r="AS4334" s="26"/>
      <x:c r="AT4334" s="26"/>
    </x:row>
    <x:row r="4335">
      <x:c r="C4335" s="11" t="str">
        <x:v>G2-C-DTG-BLK-08</x:v>
      </x:c>
      <x:c r="D4335" s="11" t="str">
        <x:v>G2</x:v>
      </x:c>
      <x:c r="E4335" s="11" t="str">
        <x:v>Regional flood and displacement</x:v>
      </x:c>
      <x:c r="F4335" s="11" t="str">
        <x:v>C-DTG</x:v>
      </x:c>
      <x:c r="G4335" s="11" t="str">
        <x:v>Displacement transition group</x:v>
      </x:c>
      <x:c r="H4335" s="11" t="str">
        <x:v>BLK-08</x:v>
      </x:c>
      <x:c r="I4335" s="19" t="n">
        <x:v>48</x:v>
      </x:c>
      <x:c r="J4335" s="21" t="n">
        <x:v>14</x:v>
      </x:c>
      <x:c r="K4335" s="18" t="n">
        <x:f>'05 Cargo Register'!K303</x:f>
        <x:v>745.875</x:v>
      </x:c>
      <x:c r="L4335" s="18" t="n">
        <x:f>'05 Cargo Register'!N303</x:f>
        <x:v>117</x:v>
      </x:c>
      <x:c r="M4335" s="18" t="n">
        <x:f>'05 Cargo Register'!O303</x:f>
        <x:v>5967</x:v>
      </x:c>
      <x:c r="N4335" s="18" t="n">
        <x:f>J4335*K4335</x:f>
        <x:v>10442.25</x:v>
      </x:c>
      <x:c r="O4335" s="18" t="n">
        <x:f>J4335*L4335</x:f>
        <x:v>1638</x:v>
      </x:c>
      <x:c r="P4335" s="18" t="n">
        <x:f>J4335*M4335</x:f>
        <x:v>83538</x:v>
      </x:c>
      <x:c r="Q4335" s="22" t="n">
        <x:f>'01 Controls'!$E$31*'02 Cargo Classes'!$M$14</x:f>
        <x:v>0.15</x:v>
      </x:c>
      <x:c r="R4335" s="22" t="n">
        <x:f>'01 Controls'!$F$31*'02 Cargo Classes'!$N$14</x:f>
        <x:v>0.6000000000000001</x:v>
      </x:c>
      <x:c r="S4335" s="22" t="n">
        <x:f>'01 Controls'!$G$31*'02 Cargo Classes'!$O$14</x:f>
        <x:v>0</x:v>
      </x:c>
      <x:c r="T4335" s="22" t="n">
        <x:f>'01 Controls'!$H$31*'02 Cargo Classes'!$P$14</x:f>
        <x:v>0.05</x:v>
      </x:c>
      <x:c r="U4335" s="22" t="n">
        <x:f>SUM(Q4335:T4335)</x:f>
        <x:v>0.8000000000000002</x:v>
      </x:c>
      <x:c r="V4335" s="18" t="n">
        <x:f>IF(U4335=0,0,N4335*Q4335/U4335)</x:f>
        <x:v>1957.9218749999995</x:v>
      </x:c>
      <x:c r="W4335" s="18" t="n">
        <x:f>IF(U4335=0,0,P4335*Q4335/U4335)</x:f>
        <x:v>15663.374999999996</x:v>
      </x:c>
      <x:c r="X4335" s="18" t="n">
        <x:f>MAX(V4335,W4335*'01 Controls'!$E$12)</x:f>
        <x:v>3915.843749999999</x:v>
      </x:c>
      <x:c r="Y4335" s="18" t="n">
        <x:f>IF(U4335=0,0,N4335*R4335/U4335)</x:f>
        <x:v>7831.6875</x:v>
      </x:c>
      <x:c r="Z4335" s="18" t="n">
        <x:f>IF(U4335=0,0,P4335*R4335/U4335)</x:f>
        <x:v>62653.5</x:v>
      </x:c>
      <x:c r="AA4335" s="18" t="n">
        <x:f>MAX(Y4335,Z4335*'01 Controls'!$E$13)</x:f>
        <x:v>9398.025</x:v>
      </x:c>
      <x:c r="AB4335" s="18" t="n">
        <x:f>IF(U4335=0,0,N4335*S4335/U4335)</x:f>
        <x:v>0</x:v>
      </x:c>
      <x:c r="AC4335" s="18" t="n">
        <x:f>IF(U4335=0,0,P4335*S4335/U4335)</x:f>
        <x:v>0</x:v>
      </x:c>
      <x:c r="AD4335" s="18" t="n">
        <x:f>MAX(AB4335,AC4335*'01 Controls'!$E$14)</x:f>
        <x:v>0</x:v>
      </x:c>
      <x:c r="AE4335" s="18" t="n">
        <x:f>IF(U4335=0,0,N4335*T4335/U4335)</x:f>
        <x:v>652.640625</x:v>
      </x:c>
      <x:c r="AF4335" s="18" t="n">
        <x:f>IF(U4335=0,0,P4335*T4335/U4335)</x:f>
        <x:v>5221.125</x:v>
      </x:c>
      <x:c r="AG4335" s="18" t="n">
        <x:f>MAX(AE4335,AF4335*'01 Controls'!$E$15)</x:f>
        <x:v>939.8025</x:v>
      </x:c>
      <x:c r="AH4335" s="18" t="n">
        <x:f>SUM(V4335,Y4335,AB4335,AE4335)</x:f>
        <x:v>10442.25</x:v>
      </x:c>
      <x:c r="AI4335" s="18" t="n">
        <x:f>N4335-AH4335</x:f>
        <x:v>0</x:v>
      </x:c>
      <x:c r="AJ4335" s="18" t="n">
        <x:f>V4335*INDEX('07 Mode Capacity'!$P$6:$P$17,MATCH("AIR-"&amp;I4335,'07 Mode Capacity'!$C$6:$C$17,0))</x:f>
        <x:v>548.875317707131</x:v>
      </x:c>
      <x:c r="AK4335" s="18" t="n">
        <x:f>Y4335*INDEX('07 Mode Capacity'!$P$6:$P$17,MATCH("OCEAN-"&amp;I4335,'07 Mode Capacity'!$C$6:$C$17,0))</x:f>
        <x:v>686.339959819528</x:v>
      </x:c>
      <x:c r="AL4335" s="18" t="n">
        <x:f>AB4335*INDEX('07 Mode Capacity'!$P$6:$P$17,MATCH("LAND-"&amp;I4335,'07 Mode Capacity'!$C$6:$C$17,0))</x:f>
        <x:v>0</x:v>
      </x:c>
      <x:c r="AM4335" s="18" t="n">
        <x:f>AE4335*INDEX('07 Mode Capacity'!$P$6:$P$17,MATCH("INLAND-"&amp;I4335,'07 Mode Capacity'!$C$6:$C$17,0))</x:f>
        <x:v>411.9691925376176</x:v>
      </x:c>
      <x:c r="AN4335" s="18" t="n">
        <x:f>SUM(AJ4335:AM4335)</x:f>
        <x:v>1647.1844700642766</x:v>
      </x:c>
      <x:c r="AO4335" s="17" t="n">
        <x:f>IF(N4335=0,1,AN4335/N4335)</x:f>
        <x:v>0.1577422940519789</x:v>
      </x:c>
      <x:c r="AP4335" s="11" t="str">
        <x:f>IF(AO4335&gt;='01 Controls'!$E$16,"PASS","FAIL")</x:f>
        <x:v>FAIL</x:v>
      </x:c>
      <x:c r="AQ4335" s="11" t="str">
        <x:v>UNQUANTIFIED</x:v>
      </x:c>
      <x:c r="AR4335" s="11" t="str">
        <x:v>Position-class planning record; serial item and receiver open</x:v>
      </x:c>
      <x:c r="AS4335" s="26"/>
      <x:c r="AT4335" s="26"/>
    </x:row>
    <x:row r="4336">
      <x:c r="C4336" s="11" t="str">
        <x:v>G2-C-CIG-APL-45</x:v>
      </x:c>
      <x:c r="D4336" s="11" t="str">
        <x:v>G2</x:v>
      </x:c>
      <x:c r="E4336" s="11" t="str">
        <x:v>Regional flood and displacement</x:v>
      </x:c>
      <x:c r="F4336" s="11" t="str">
        <x:v>C-CIG</x:v>
      </x:c>
      <x:c r="G4336" s="11" t="str">
        <x:v>Community institutions group</x:v>
      </x:c>
      <x:c r="H4336" s="11" t="str">
        <x:v>APL-45</x:v>
      </x:c>
      <x:c r="I4336" s="19" t="n">
        <x:v>24</x:v>
      </x:c>
      <x:c r="J4336" s="21" t="n">
        <x:v>10</x:v>
      </x:c>
      <x:c r="K4336" s="18" t="n">
        <x:f>'05 Cargo Register'!K304</x:f>
        <x:v>175.5</x:v>
      </x:c>
      <x:c r="L4336" s="18" t="n">
        <x:f>'05 Cargo Register'!N304</x:f>
        <x:v>46</x:v>
      </x:c>
      <x:c r="M4336" s="18" t="n">
        <x:f>'05 Cargo Register'!O304</x:f>
        <x:v>345</x:v>
      </x:c>
      <x:c r="N4336" s="18" t="n">
        <x:f>J4336*K4336</x:f>
        <x:v>1755</x:v>
      </x:c>
      <x:c r="O4336" s="18" t="n">
        <x:f>J4336*L4336</x:f>
        <x:v>460</x:v>
      </x:c>
      <x:c r="P4336" s="18" t="n">
        <x:f>J4336*M4336</x:f>
        <x:v>3450</x:v>
      </x:c>
      <x:c r="Q4336" s="22" t="n">
        <x:f>'01 Controls'!$E$31*'02 Cargo Classes'!$M$6</x:f>
        <x:v>0.44999999999999996</x:v>
      </x:c>
      <x:c r="R4336" s="22" t="n">
        <x:f>'01 Controls'!$F$31*'02 Cargo Classes'!$N$6</x:f>
        <x:v>0.30000000000000004</x:v>
      </x:c>
      <x:c r="S4336" s="22" t="n">
        <x:f>'01 Controls'!$G$31*'02 Cargo Classes'!$O$6</x:f>
        <x:v>0</x:v>
      </x:c>
      <x:c r="T4336" s="22" t="n">
        <x:f>'01 Controls'!$H$31*'02 Cargo Classes'!$P$6</x:f>
        <x:v>0.03</x:v>
      </x:c>
      <x:c r="U4336" s="22" t="n">
        <x:f>SUM(Q4336:T4336)</x:f>
        <x:v>0.78</x:v>
      </x:c>
      <x:c r="V4336" s="18" t="n">
        <x:f>IF(U4336=0,0,N4336*Q4336/U4336)</x:f>
        <x:v>1012.4999999999998</x:v>
      </x:c>
      <x:c r="W4336" s="18" t="n">
        <x:f>IF(U4336=0,0,P4336*Q4336/U4336)</x:f>
        <x:v>1990.384615384615</x:v>
      </x:c>
      <x:c r="X4336" s="18" t="n">
        <x:f>MAX(V4336,W4336*'01 Controls'!$E$12)</x:f>
        <x:v>1012.4999999999998</x:v>
      </x:c>
      <x:c r="Y4336" s="18" t="n">
        <x:f>IF(U4336=0,0,N4336*R4336/U4336)</x:f>
        <x:v>675.0000000000001</x:v>
      </x:c>
      <x:c r="Z4336" s="18" t="n">
        <x:f>IF(U4336=0,0,P4336*R4336/U4336)</x:f>
        <x:v>1326.9230769230771</x:v>
      </x:c>
      <x:c r="AA4336" s="18" t="n">
        <x:f>MAX(Y4336,Z4336*'01 Controls'!$E$13)</x:f>
        <x:v>675.0000000000001</x:v>
      </x:c>
      <x:c r="AB4336" s="18" t="n">
        <x:f>IF(U4336=0,0,N4336*S4336/U4336)</x:f>
        <x:v>0</x:v>
      </x:c>
      <x:c r="AC4336" s="18" t="n">
        <x:f>IF(U4336=0,0,P4336*S4336/U4336)</x:f>
        <x:v>0</x:v>
      </x:c>
      <x:c r="AD4336" s="18" t="n">
        <x:f>MAX(AB4336,AC4336*'01 Controls'!$E$14)</x:f>
        <x:v>0</x:v>
      </x:c>
      <x:c r="AE4336" s="18" t="n">
        <x:f>IF(U4336=0,0,N4336*T4336/U4336)</x:f>
        <x:v>67.5</x:v>
      </x:c>
      <x:c r="AF4336" s="18" t="n">
        <x:f>IF(U4336=0,0,P4336*T4336/U4336)</x:f>
        <x:v>132.69230769230768</x:v>
      </x:c>
      <x:c r="AG4336" s="18" t="n">
        <x:f>MAX(AE4336,AF4336*'01 Controls'!$E$15)</x:f>
        <x:v>67.5</x:v>
      </x:c>
      <x:c r="AH4336" s="18" t="n">
        <x:f>SUM(V4336,Y4336,AB4336,AE4336)</x:f>
        <x:v>1755</x:v>
      </x:c>
      <x:c r="AI4336" s="18" t="n">
        <x:f>N4336-AH4336</x:f>
        <x:v>0</x:v>
      </x:c>
      <x:c r="AJ4336" s="18" t="n">
        <x:f>V4336*INDEX('07 Mode Capacity'!$P$6:$P$17,MATCH("AIR-"&amp;I4336,'07 Mode Capacity'!$C$6:$C$17,0))</x:f>
        <x:v>205.45049368685534</x:v>
      </x:c>
      <x:c r="AK4336" s="18" t="n">
        <x:f>Y4336*INDEX('07 Mode Capacity'!$P$6:$P$17,MATCH("OCEAN-"&amp;I4336,'07 Mode Capacity'!$C$6:$C$17,0))</x:f>
        <x:v>101.31010812974118</x:v>
      </x:c>
      <x:c r="AL4336" s="18" t="n">
        <x:f>AB4336*INDEX('07 Mode Capacity'!$P$6:$P$17,MATCH("LAND-"&amp;I4336,'07 Mode Capacity'!$C$6:$C$17,0))</x:f>
        <x:v>0</x:v>
      </x:c>
      <x:c r="AM4336" s="18" t="n">
        <x:f>AE4336*INDEX('07 Mode Capacity'!$P$6:$P$17,MATCH("INLAND-"&amp;I4336,'07 Mode Capacity'!$C$6:$C$17,0))</x:f>
        <x:v>67.5</x:v>
      </x:c>
      <x:c r="AN4336" s="18" t="n">
        <x:f>SUM(AJ4336:AM4336)</x:f>
        <x:v>374.26060181659653</x:v>
      </x:c>
      <x:c r="AO4336" s="17" t="n">
        <x:f>IF(N4336=0,1,AN4336/N4336)</x:f>
        <x:v>0.21325390416900086</x:v>
      </x:c>
      <x:c r="AP4336" s="11" t="str">
        <x:f>IF(AO4336&gt;='01 Controls'!$E$16,"PASS","FAIL")</x:f>
        <x:v>FAIL</x:v>
      </x:c>
      <x:c r="AQ4336" s="11" t="str">
        <x:v>UNQUANTIFIED</x:v>
      </x:c>
      <x:c r="AR4336" s="11" t="str">
        <x:v>Position-class planning record; serial item and receiver open</x:v>
      </x:c>
      <x:c r="AS4336" s="26"/>
      <x:c r="AT4336" s="26"/>
    </x:row>
    <x:row r="4337">
      <x:c r="C4337" s="11" t="str">
        <x:v>G2-C-CIG-ISO-18</x:v>
      </x:c>
      <x:c r="D4337" s="11" t="str">
        <x:v>G2</x:v>
      </x:c>
      <x:c r="E4337" s="11" t="str">
        <x:v>Regional flood and displacement</x:v>
      </x:c>
      <x:c r="F4337" s="11" t="str">
        <x:v>C-CIG</x:v>
      </x:c>
      <x:c r="G4337" s="11" t="str">
        <x:v>Community institutions group</x:v>
      </x:c>
      <x:c r="H4337" s="11" t="str">
        <x:v>ISO-18</x:v>
      </x:c>
      <x:c r="I4337" s="19" t="n">
        <x:v>48</x:v>
      </x:c>
      <x:c r="J4337" s="21" t="n">
        <x:v>10</x:v>
      </x:c>
      <x:c r="K4337" s="18" t="n">
        <x:f>'05 Cargo Register'!K305</x:f>
        <x:v>438.75</x:v>
      </x:c>
      <x:c r="L4337" s="18" t="n">
        <x:f>'05 Cargo Register'!N305</x:f>
        <x:v>29</x:v>
      </x:c>
      <x:c r="M4337" s="18" t="n">
        <x:f>'05 Cargo Register'!O305</x:f>
        <x:v>765.6</x:v>
      </x:c>
      <x:c r="N4337" s="18" t="n">
        <x:f>J4337*K4337</x:f>
        <x:v>4387.5</x:v>
      </x:c>
      <x:c r="O4337" s="18" t="n">
        <x:f>J4337*L4337</x:f>
        <x:v>290</x:v>
      </x:c>
      <x:c r="P4337" s="18" t="n">
        <x:f>J4337*M4337</x:f>
        <x:v>7656</x:v>
      </x:c>
      <x:c r="Q4337" s="22" t="n">
        <x:f>'01 Controls'!$E$31*'02 Cargo Classes'!$M$7</x:f>
        <x:v>0.03</x:v>
      </x:c>
      <x:c r="R4337" s="22" t="n">
        <x:f>'01 Controls'!$F$31*'02 Cargo Classes'!$N$7</x:f>
        <x:v>0.75</x:v>
      </x:c>
      <x:c r="S4337" s="22" t="n">
        <x:f>'01 Controls'!$G$31*'02 Cargo Classes'!$O$7</x:f>
        <x:v>0</x:v>
      </x:c>
      <x:c r="T4337" s="22" t="n">
        <x:f>'01 Controls'!$H$31*'02 Cargo Classes'!$P$7</x:f>
        <x:v>0.08000000000000002</x:v>
      </x:c>
      <x:c r="U4337" s="22" t="n">
        <x:f>SUM(Q4337:T4337)</x:f>
        <x:v>0.8600000000000001</x:v>
      </x:c>
      <x:c r="V4337" s="18" t="n">
        <x:f>IF(U4337=0,0,N4337*Q4337/U4337)</x:f>
        <x:v>153.05232558139534</x:v>
      </x:c>
      <x:c r="W4337" s="18" t="n">
        <x:f>IF(U4337=0,0,P4337*Q4337/U4337)</x:f>
        <x:v>267.0697674418604</x:v>
      </x:c>
      <x:c r="X4337" s="18" t="n">
        <x:f>MAX(V4337,W4337*'01 Controls'!$E$12)</x:f>
        <x:v>153.05232558139534</x:v>
      </x:c>
      <x:c r="Y4337" s="18" t="n">
        <x:f>IF(U4337=0,0,N4337*R4337/U4337)</x:f>
        <x:v>3826.308139534883</x:v>
      </x:c>
      <x:c r="Z4337" s="18" t="n">
        <x:f>IF(U4337=0,0,P4337*R4337/U4337)</x:f>
        <x:v>6676.744186046511</x:v>
      </x:c>
      <x:c r="AA4337" s="18" t="n">
        <x:f>MAX(Y4337,Z4337*'01 Controls'!$E$13)</x:f>
        <x:v>3826.308139534883</x:v>
      </x:c>
      <x:c r="AB4337" s="18" t="n">
        <x:f>IF(U4337=0,0,N4337*S4337/U4337)</x:f>
        <x:v>0</x:v>
      </x:c>
      <x:c r="AC4337" s="18" t="n">
        <x:f>IF(U4337=0,0,P4337*S4337/U4337)</x:f>
        <x:v>0</x:v>
      </x:c>
      <x:c r="AD4337" s="18" t="n">
        <x:f>MAX(AB4337,AC4337*'01 Controls'!$E$14)</x:f>
        <x:v>0</x:v>
      </x:c>
      <x:c r="AE4337" s="18" t="n">
        <x:f>IF(U4337=0,0,N4337*T4337/U4337)</x:f>
        <x:v>408.13953488372096</x:v>
      </x:c>
      <x:c r="AF4337" s="18" t="n">
        <x:f>IF(U4337=0,0,P4337*T4337/U4337)</x:f>
        <x:v>712.186046511628</x:v>
      </x:c>
      <x:c r="AG4337" s="18" t="n">
        <x:f>MAX(AE4337,AF4337*'01 Controls'!$E$15)</x:f>
        <x:v>408.13953488372096</x:v>
      </x:c>
      <x:c r="AH4337" s="18" t="n">
        <x:f>SUM(V4337,Y4337,AB4337,AE4337)</x:f>
        <x:v>4387.5</x:v>
      </x:c>
      <x:c r="AI4337" s="18" t="n">
        <x:f>N4337-AH4337</x:f>
        <x:v>0</x:v>
      </x:c>
      <x:c r="AJ4337" s="18" t="n">
        <x:f>V4337*INDEX('07 Mode Capacity'!$P$6:$P$17,MATCH("AIR-"&amp;I4337,'07 Mode Capacity'!$C$6:$C$17,0))</x:f>
        <x:v>42.906024444567606</x:v>
      </x:c>
      <x:c r="AK4337" s="18" t="n">
        <x:f>Y4337*INDEX('07 Mode Capacity'!$P$6:$P$17,MATCH("OCEAN-"&amp;I4337,'07 Mode Capacity'!$C$6:$C$17,0))</x:f>
        <x:v>335.32341206738704</x:v>
      </x:c>
      <x:c r="AL4337" s="18" t="n">
        <x:f>AB4337*INDEX('07 Mode Capacity'!$P$6:$P$17,MATCH("LAND-"&amp;I4337,'07 Mode Capacity'!$C$6:$C$17,0))</x:f>
        <x:v>0</x:v>
      </x:c>
      <x:c r="AM4337" s="18" t="n">
        <x:f>AE4337*INDEX('07 Mode Capacity'!$P$6:$P$17,MATCH("INLAND-"&amp;I4337,'07 Mode Capacity'!$C$6:$C$17,0))</x:f>
        <x:v>257.63170141105655</x:v>
      </x:c>
      <x:c r="AN4337" s="18" t="n">
        <x:f>SUM(AJ4337:AM4337)</x:f>
        <x:v>635.8611379230113</x:v>
      </x:c>
      <x:c r="AO4337" s="17" t="n">
        <x:f>IF(N4337=0,1,AN4337/N4337)</x:f>
        <x:v>0.1449256154810282</x:v>
      </x:c>
      <x:c r="AP4337" s="11" t="str">
        <x:f>IF(AO4337&gt;='01 Controls'!$E$16,"PASS","FAIL")</x:f>
        <x:v>FAIL</x:v>
      </x:c>
      <x:c r="AQ4337" s="11" t="str">
        <x:v>UNQUANTIFIED</x:v>
      </x:c>
      <x:c r="AR4337" s="11" t="str">
        <x:v>Position-class planning record; serial item and receiver open</x:v>
      </x:c>
      <x:c r="AS4337" s="26"/>
      <x:c r="AT4337" s="26"/>
    </x:row>
    <x:row r="4338">
      <x:c r="C4338" s="11" t="str">
        <x:v>G2-C-CIG-COL-12</x:v>
      </x:c>
      <x:c r="D4338" s="11" t="str">
        <x:v>G2</x:v>
      </x:c>
      <x:c r="E4338" s="11" t="str">
        <x:v>Regional flood and displacement</x:v>
      </x:c>
      <x:c r="F4338" s="11" t="str">
        <x:v>C-CIG</x:v>
      </x:c>
      <x:c r="G4338" s="11" t="str">
        <x:v>Community institutions group</x:v>
      </x:c>
      <x:c r="H4338" s="11" t="str">
        <x:v>COL-12</x:v>
      </x:c>
      <x:c r="I4338" s="19" t="n">
        <x:v>24</x:v>
      </x:c>
      <x:c r="J4338" s="21" t="n">
        <x:v>10</x:v>
      </x:c>
      <x:c r="K4338" s="18" t="n">
        <x:f>'05 Cargo Register'!K306</x:f>
        <x:v>175.5</x:v>
      </x:c>
      <x:c r="L4338" s="18" t="n">
        <x:f>'05 Cargo Register'!N306</x:f>
        <x:v>19</x:v>
      </x:c>
      <x:c r="M4338" s="18" t="n">
        <x:f>'05 Cargo Register'!O306</x:f>
        <x:v>501.6</x:v>
      </x:c>
      <x:c r="N4338" s="18" t="n">
        <x:f>J4338*K4338</x:f>
        <x:v>1755</x:v>
      </x:c>
      <x:c r="O4338" s="18" t="n">
        <x:f>J4338*L4338</x:f>
        <x:v>190</x:v>
      </x:c>
      <x:c r="P4338" s="18" t="n">
        <x:f>J4338*M4338</x:f>
        <x:v>5016</x:v>
      </x:c>
      <x:c r="Q4338" s="22" t="n">
        <x:f>'01 Controls'!$E$31*'02 Cargo Classes'!$M$8</x:f>
        <x:v>0.3</x:v>
      </x:c>
      <x:c r="R4338" s="22" t="n">
        <x:f>'01 Controls'!$F$31*'02 Cargo Classes'!$N$8</x:f>
        <x:v>0.5249999999999999</x:v>
      </x:c>
      <x:c r="S4338" s="22" t="n">
        <x:f>'01 Controls'!$G$31*'02 Cargo Classes'!$O$8</x:f>
        <x:v>0</x:v>
      </x:c>
      <x:c r="T4338" s="22" t="n">
        <x:f>'01 Controls'!$H$31*'02 Cargo Classes'!$P$8</x:f>
        <x:v>0.020000000000000004</x:v>
      </x:c>
      <x:c r="U4338" s="22" t="n">
        <x:f>SUM(Q4338:T4338)</x:f>
        <x:v>0.845</x:v>
      </x:c>
      <x:c r="V4338" s="18" t="n">
        <x:f>IF(U4338=0,0,N4338*Q4338/U4338)</x:f>
        <x:v>623.0769230769231</x:v>
      </x:c>
      <x:c r="W4338" s="18" t="n">
        <x:f>IF(U4338=0,0,P4338*Q4338/U4338)</x:f>
        <x:v>1780.8284023668639</x:v>
      </x:c>
      <x:c r="X4338" s="18" t="n">
        <x:f>MAX(V4338,W4338*'01 Controls'!$E$12)</x:f>
        <x:v>623.0769230769231</x:v>
      </x:c>
      <x:c r="Y4338" s="18" t="n">
        <x:f>IF(U4338=0,0,N4338*R4338/U4338)</x:f>
        <x:v>1090.3846153846152</x:v>
      </x:c>
      <x:c r="Z4338" s="18" t="n">
        <x:f>IF(U4338=0,0,P4338*R4338/U4338)</x:f>
        <x:v>3116.4497041420113</x:v>
      </x:c>
      <x:c r="AA4338" s="18" t="n">
        <x:f>MAX(Y4338,Z4338*'01 Controls'!$E$13)</x:f>
        <x:v>1090.3846153846152</x:v>
      </x:c>
      <x:c r="AB4338" s="18" t="n">
        <x:f>IF(U4338=0,0,N4338*S4338/U4338)</x:f>
        <x:v>0</x:v>
      </x:c>
      <x:c r="AC4338" s="18" t="n">
        <x:f>IF(U4338=0,0,P4338*S4338/U4338)</x:f>
        <x:v>0</x:v>
      </x:c>
      <x:c r="AD4338" s="18" t="n">
        <x:f>MAX(AB4338,AC4338*'01 Controls'!$E$14)</x:f>
        <x:v>0</x:v>
      </x:c>
      <x:c r="AE4338" s="18" t="n">
        <x:f>IF(U4338=0,0,N4338*T4338/U4338)</x:f>
        <x:v>41.53846153846155</x:v>
      </x:c>
      <x:c r="AF4338" s="18" t="n">
        <x:f>IF(U4338=0,0,P4338*T4338/U4338)</x:f>
        <x:v>118.72189349112429</x:v>
      </x:c>
      <x:c r="AG4338" s="18" t="n">
        <x:f>MAX(AE4338,AF4338*'01 Controls'!$E$15)</x:f>
        <x:v>41.53846153846155</x:v>
      </x:c>
      <x:c r="AH4338" s="18" t="n">
        <x:f>SUM(V4338,Y4338,AB4338,AE4338)</x:f>
        <x:v>1755</x:v>
      </x:c>
      <x:c r="AI4338" s="18" t="n">
        <x:f>N4338-AH4338</x:f>
        <x:v>0</x:v>
      </x:c>
      <x:c r="AJ4338" s="18" t="n">
        <x:f>V4338*INDEX('07 Mode Capacity'!$P$6:$P$17,MATCH("AIR-"&amp;I4338,'07 Mode Capacity'!$C$6:$C$17,0))</x:f>
        <x:v>126.43107303806485</x:v>
      </x:c>
      <x:c r="AK4338" s="18" t="n">
        <x:f>Y4338*INDEX('07 Mode Capacity'!$P$6:$P$17,MATCH("OCEAN-"&amp;I4338,'07 Mode Capacity'!$C$6:$C$17,0))</x:f>
        <x:v>163.6547900557357</x:v>
      </x:c>
      <x:c r="AL4338" s="18" t="n">
        <x:f>AB4338*INDEX('07 Mode Capacity'!$P$6:$P$17,MATCH("LAND-"&amp;I4338,'07 Mode Capacity'!$C$6:$C$17,0))</x:f>
        <x:v>0</x:v>
      </x:c>
      <x:c r="AM4338" s="18" t="n">
        <x:f>AE4338*INDEX('07 Mode Capacity'!$P$6:$P$17,MATCH("INLAND-"&amp;I4338,'07 Mode Capacity'!$C$6:$C$17,0))</x:f>
        <x:v>41.53846153846155</x:v>
      </x:c>
      <x:c r="AN4338" s="18" t="n">
        <x:f>SUM(AJ4338:AM4338)</x:f>
        <x:v>331.6243246322621</x:v>
      </x:c>
      <x:c r="AO4338" s="17" t="n">
        <x:f>IF(N4338=0,1,AN4338/N4338)</x:f>
        <x:v>0.18895972913519207</x:v>
      </x:c>
      <x:c r="AP4338" s="11" t="str">
        <x:f>IF(AO4338&gt;='01 Controls'!$E$16,"PASS","FAIL")</x:f>
        <x:v>FAIL</x:v>
      </x:c>
      <x:c r="AQ4338" s="11" t="str">
        <x:v>UNQUANTIFIED</x:v>
      </x:c>
      <x:c r="AR4338" s="11" t="str">
        <x:v>Position-class planning record; serial item and receiver open</x:v>
      </x:c>
      <x:c r="AS4338" s="26"/>
      <x:c r="AT4338" s="26"/>
    </x:row>
    <x:row r="4339">
      <x:c r="C4339" s="11" t="str">
        <x:v>G2-C-CIG-BAT-22</x:v>
      </x:c>
      <x:c r="D4339" s="11" t="str">
        <x:v>G2</x:v>
      </x:c>
      <x:c r="E4339" s="11" t="str">
        <x:v>Regional flood and displacement</x:v>
      </x:c>
      <x:c r="F4339" s="11" t="str">
        <x:v>C-CIG</x:v>
      </x:c>
      <x:c r="G4339" s="11" t="str">
        <x:v>Community institutions group</x:v>
      </x:c>
      <x:c r="H4339" s="11" t="str">
        <x:v>BAT-22</x:v>
      </x:c>
      <x:c r="I4339" s="19" t="n">
        <x:v>48</x:v>
      </x:c>
      <x:c r="J4339" s="21" t="n">
        <x:v>10</x:v>
      </x:c>
      <x:c r="K4339" s="18" t="n">
        <x:f>'05 Cargo Register'!K307</x:f>
        <x:v>131.625</x:v>
      </x:c>
      <x:c r="L4339" s="18" t="n">
        <x:f>'05 Cargo Register'!N307</x:f>
        <x:v>8</x:v>
      </x:c>
      <x:c r="M4339" s="18" t="n">
        <x:f>'05 Cargo Register'!O307</x:f>
        <x:v>211.20000000000002</x:v>
      </x:c>
      <x:c r="N4339" s="18" t="n">
        <x:f>J4339*K4339</x:f>
        <x:v>1316.25</x:v>
      </x:c>
      <x:c r="O4339" s="18" t="n">
        <x:f>J4339*L4339</x:f>
        <x:v>80</x:v>
      </x:c>
      <x:c r="P4339" s="18" t="n">
        <x:f>J4339*M4339</x:f>
        <x:v>2112</x:v>
      </x:c>
      <x:c r="Q4339" s="22" t="n">
        <x:f>'01 Controls'!$E$31*'02 Cargo Classes'!$M$9</x:f>
        <x:v>0</x:v>
      </x:c>
      <x:c r="R4339" s="22" t="n">
        <x:f>'01 Controls'!$F$31*'02 Cargo Classes'!$N$9</x:f>
        <x:v>0.75</x:v>
      </x:c>
      <x:c r="S4339" s="22" t="n">
        <x:f>'01 Controls'!$G$31*'02 Cargo Classes'!$O$9</x:f>
        <x:v>0</x:v>
      </x:c>
      <x:c r="T4339" s="22" t="n">
        <x:f>'01 Controls'!$H$31*'02 Cargo Classes'!$P$9</x:f>
        <x:v>0.05</x:v>
      </x:c>
      <x:c r="U4339" s="22" t="n">
        <x:f>SUM(Q4339:T4339)</x:f>
        <x:v>0.8</x:v>
      </x:c>
      <x:c r="V4339" s="18" t="n">
        <x:f>IF(U4339=0,0,N4339*Q4339/U4339)</x:f>
        <x:v>0</x:v>
      </x:c>
      <x:c r="W4339" s="18" t="n">
        <x:f>IF(U4339=0,0,P4339*Q4339/U4339)</x:f>
        <x:v>0</x:v>
      </x:c>
      <x:c r="X4339" s="18" t="n">
        <x:f>MAX(V4339,W4339*'01 Controls'!$E$12)</x:f>
        <x:v>0</x:v>
      </x:c>
      <x:c r="Y4339" s="18" t="n">
        <x:f>IF(U4339=0,0,N4339*R4339/U4339)</x:f>
        <x:v>1233.984375</x:v>
      </x:c>
      <x:c r="Z4339" s="18" t="n">
        <x:f>IF(U4339=0,0,P4339*R4339/U4339)</x:f>
        <x:v>1980</x:v>
      </x:c>
      <x:c r="AA4339" s="18" t="n">
        <x:f>MAX(Y4339,Z4339*'01 Controls'!$E$13)</x:f>
        <x:v>1233.984375</x:v>
      </x:c>
      <x:c r="AB4339" s="18" t="n">
        <x:f>IF(U4339=0,0,N4339*S4339/U4339)</x:f>
        <x:v>0</x:v>
      </x:c>
      <x:c r="AC4339" s="18" t="n">
        <x:f>IF(U4339=0,0,P4339*S4339/U4339)</x:f>
        <x:v>0</x:v>
      </x:c>
      <x:c r="AD4339" s="18" t="n">
        <x:f>MAX(AB4339,AC4339*'01 Controls'!$E$14)</x:f>
        <x:v>0</x:v>
      </x:c>
      <x:c r="AE4339" s="18" t="n">
        <x:f>IF(U4339=0,0,N4339*T4339/U4339)</x:f>
        <x:v>82.265625</x:v>
      </x:c>
      <x:c r="AF4339" s="18" t="n">
        <x:f>IF(U4339=0,0,P4339*T4339/U4339)</x:f>
        <x:v>132</x:v>
      </x:c>
      <x:c r="AG4339" s="18" t="n">
        <x:f>MAX(AE4339,AF4339*'01 Controls'!$E$15)</x:f>
        <x:v>82.265625</x:v>
      </x:c>
      <x:c r="AH4339" s="18" t="n">
        <x:f>SUM(V4339,Y4339,AB4339,AE4339)</x:f>
        <x:v>1316.25</x:v>
      </x:c>
      <x:c r="AI4339" s="18" t="n">
        <x:f>N4339-AH4339</x:f>
        <x:v>0</x:v>
      </x:c>
      <x:c r="AJ4339" s="18" t="n">
        <x:f>V4339*INDEX('07 Mode Capacity'!$P$6:$P$17,MATCH("AIR-"&amp;I4339,'07 Mode Capacity'!$C$6:$C$17,0))</x:f>
        <x:v>0</x:v>
      </x:c>
      <x:c r="AK4339" s="18" t="n">
        <x:f>Y4339*INDEX('07 Mode Capacity'!$P$6:$P$17,MATCH("OCEAN-"&amp;I4339,'07 Mode Capacity'!$C$6:$C$17,0))</x:f>
        <x:v>108.14180039173235</x:v>
      </x:c>
      <x:c r="AL4339" s="18" t="n">
        <x:f>AB4339*INDEX('07 Mode Capacity'!$P$6:$P$17,MATCH("LAND-"&amp;I4339,'07 Mode Capacity'!$C$6:$C$17,0))</x:f>
        <x:v>0</x:v>
      </x:c>
      <x:c r="AM4339" s="18" t="n">
        <x:f>AE4339*INDEX('07 Mode Capacity'!$P$6:$P$17,MATCH("INLAND-"&amp;I4339,'07 Mode Capacity'!$C$6:$C$17,0))</x:f>
        <x:v>51.92888981566608</x:v>
      </x:c>
      <x:c r="AN4339" s="18" t="n">
        <x:f>SUM(AJ4339:AM4339)</x:f>
        <x:v>160.07069020739843</x:v>
      </x:c>
      <x:c r="AO4339" s="17" t="n">
        <x:f>IF(N4339=0,1,AN4339/N4339)</x:f>
        <x:v>0.12161116065139482</x:v>
      </x:c>
      <x:c r="AP4339" s="11" t="str">
        <x:f>IF(AO4339&gt;='01 Controls'!$E$16,"PASS","FAIL")</x:f>
        <x:v>FAIL</x:v>
      </x:c>
      <x:c r="AQ4339" s="11" t="str">
        <x:v>UNQUANTIFIED</x:v>
      </x:c>
      <x:c r="AR4339" s="11" t="str">
        <x:v>Position-class planning record; serial item and receiver open</x:v>
      </x:c>
      <x:c r="AS4339" s="26"/>
      <x:c r="AT4339" s="26"/>
    </x:row>
    <x:row r="4340">
      <x:c r="C4340" s="11" t="str">
        <x:v>G2-C-CIG-TNK-20</x:v>
      </x:c>
      <x:c r="D4340" s="11" t="str">
        <x:v>G2</x:v>
      </x:c>
      <x:c r="E4340" s="11" t="str">
        <x:v>Regional flood and displacement</x:v>
      </x:c>
      <x:c r="F4340" s="11" t="str">
        <x:v>C-CIG</x:v>
      </x:c>
      <x:c r="G4340" s="11" t="str">
        <x:v>Community institutions group</x:v>
      </x:c>
      <x:c r="H4340" s="11" t="str">
        <x:v>TNK-20</x:v>
      </x:c>
      <x:c r="I4340" s="19" t="n">
        <x:v>48</x:v>
      </x:c>
      <x:c r="J4340" s="21" t="n">
        <x:v>10</x:v>
      </x:c>
      <x:c r="K4340" s="18" t="n">
        <x:f>'05 Cargo Register'!K308</x:f>
        <x:v>175.5</x:v>
      </x:c>
      <x:c r="L4340" s="18" t="n">
        <x:f>'05 Cargo Register'!N308</x:f>
        <x:v>11</x:v>
      </x:c>
      <x:c r="M4340" s="18" t="n">
        <x:f>'05 Cargo Register'!O308</x:f>
        <x:v>233.75</x:v>
      </x:c>
      <x:c r="N4340" s="18" t="n">
        <x:f>J4340*K4340</x:f>
        <x:v>1755</x:v>
      </x:c>
      <x:c r="O4340" s="18" t="n">
        <x:f>J4340*L4340</x:f>
        <x:v>110</x:v>
      </x:c>
      <x:c r="P4340" s="18" t="n">
        <x:f>J4340*M4340</x:f>
        <x:v>2337.5</x:v>
      </x:c>
      <x:c r="Q4340" s="22" t="n">
        <x:f>'01 Controls'!$E$31*'02 Cargo Classes'!$M$10</x:f>
        <x:v>0</x:v>
      </x:c>
      <x:c r="R4340" s="22" t="n">
        <x:f>'01 Controls'!$F$31*'02 Cargo Classes'!$N$10</x:f>
        <x:v>0.8999999999999999</x:v>
      </x:c>
      <x:c r="S4340" s="22" t="n">
        <x:f>'01 Controls'!$G$31*'02 Cargo Classes'!$O$10</x:f>
        <x:v>0</x:v>
      </x:c>
      <x:c r="T4340" s="22" t="n">
        <x:f>'01 Controls'!$H$31*'02 Cargo Classes'!$P$10</x:f>
        <x:v>0.1</x:v>
      </x:c>
      <x:c r="U4340" s="22" t="n">
        <x:f>SUM(Q4340:T4340)</x:f>
        <x:v>0.9999999999999999</x:v>
      </x:c>
      <x:c r="V4340" s="18" t="n">
        <x:f>IF(U4340=0,0,N4340*Q4340/U4340)</x:f>
        <x:v>0</x:v>
      </x:c>
      <x:c r="W4340" s="18" t="n">
        <x:f>IF(U4340=0,0,P4340*Q4340/U4340)</x:f>
        <x:v>0</x:v>
      </x:c>
      <x:c r="X4340" s="18" t="n">
        <x:f>MAX(V4340,W4340*'01 Controls'!$E$12)</x:f>
        <x:v>0</x:v>
      </x:c>
      <x:c r="Y4340" s="18" t="n">
        <x:f>IF(U4340=0,0,N4340*R4340/U4340)</x:f>
        <x:v>1579.5</x:v>
      </x:c>
      <x:c r="Z4340" s="18" t="n">
        <x:f>IF(U4340=0,0,P4340*R4340/U4340)</x:f>
        <x:v>2103.7500000000005</x:v>
      </x:c>
      <x:c r="AA4340" s="18" t="n">
        <x:f>MAX(Y4340,Z4340*'01 Controls'!$E$13)</x:f>
        <x:v>1579.5</x:v>
      </x:c>
      <x:c r="AB4340" s="18" t="n">
        <x:f>IF(U4340=0,0,N4340*S4340/U4340)</x:f>
        <x:v>0</x:v>
      </x:c>
      <x:c r="AC4340" s="18" t="n">
        <x:f>IF(U4340=0,0,P4340*S4340/U4340)</x:f>
        <x:v>0</x:v>
      </x:c>
      <x:c r="AD4340" s="18" t="n">
        <x:f>MAX(AB4340,AC4340*'01 Controls'!$E$14)</x:f>
        <x:v>0</x:v>
      </x:c>
      <x:c r="AE4340" s="18" t="n">
        <x:f>IF(U4340=0,0,N4340*T4340/U4340)</x:f>
        <x:v>175.50000000000003</x:v>
      </x:c>
      <x:c r="AF4340" s="18" t="n">
        <x:f>IF(U4340=0,0,P4340*T4340/U4340)</x:f>
        <x:v>233.75000000000003</x:v>
      </x:c>
      <x:c r="AG4340" s="18" t="n">
        <x:f>MAX(AE4340,AF4340*'01 Controls'!$E$15)</x:f>
        <x:v>175.50000000000003</x:v>
      </x:c>
      <x:c r="AH4340" s="18" t="n">
        <x:f>SUM(V4340,Y4340,AB4340,AE4340)</x:f>
        <x:v>1755</x:v>
      </x:c>
      <x:c r="AI4340" s="18" t="n">
        <x:f>N4340-AH4340</x:f>
        <x:v>0</x:v>
      </x:c>
      <x:c r="AJ4340" s="18" t="n">
        <x:f>V4340*INDEX('07 Mode Capacity'!$P$6:$P$17,MATCH("AIR-"&amp;I4340,'07 Mode Capacity'!$C$6:$C$17,0))</x:f>
        <x:v>0</x:v>
      </x:c>
      <x:c r="AK4340" s="18" t="n">
        <x:f>Y4340*INDEX('07 Mode Capacity'!$P$6:$P$17,MATCH("OCEAN-"&amp;I4340,'07 Mode Capacity'!$C$6:$C$17,0))</x:f>
        <x:v>138.4215045014174</x:v>
      </x:c>
      <x:c r="AL4340" s="18" t="n">
        <x:f>AB4340*INDEX('07 Mode Capacity'!$P$6:$P$17,MATCH("LAND-"&amp;I4340,'07 Mode Capacity'!$C$6:$C$17,0))</x:f>
        <x:v>0</x:v>
      </x:c>
      <x:c r="AM4340" s="18" t="n">
        <x:f>AE4340*INDEX('07 Mode Capacity'!$P$6:$P$17,MATCH("INLAND-"&amp;I4340,'07 Mode Capacity'!$C$6:$C$17,0))</x:f>
        <x:v>110.78163160675433</x:v>
      </x:c>
      <x:c r="AN4340" s="18" t="n">
        <x:f>SUM(AJ4340:AM4340)</x:f>
        <x:v>249.20313610817172</x:v>
      </x:c>
      <x:c r="AO4340" s="17" t="n">
        <x:f>IF(N4340=0,1,AN4340/N4340)</x:f>
        <x:v>0.1419960889505252</x:v>
      </x:c>
      <x:c r="AP4340" s="11" t="str">
        <x:f>IF(AO4340&gt;='01 Controls'!$E$16,"PASS","FAIL")</x:f>
        <x:v>FAIL</x:v>
      </x:c>
      <x:c r="AQ4340" s="11" t="str">
        <x:v>UNQUANTIFIED</x:v>
      </x:c>
      <x:c r="AR4340" s="11" t="str">
        <x:v>Position-class planning record; serial item and receiver open</x:v>
      </x:c>
      <x:c r="AS4340" s="26"/>
      <x:c r="AT4340" s="26"/>
    </x:row>
    <x:row r="4341">
      <x:c r="C4341" s="11" t="str">
        <x:v>G2-C-CIG-ROL-30</x:v>
      </x:c>
      <x:c r="D4341" s="11" t="str">
        <x:v>G2</x:v>
      </x:c>
      <x:c r="E4341" s="11" t="str">
        <x:v>Regional flood and displacement</x:v>
      </x:c>
      <x:c r="F4341" s="11" t="str">
        <x:v>C-CIG</x:v>
      </x:c>
      <x:c r="G4341" s="11" t="str">
        <x:v>Community institutions group</x:v>
      </x:c>
      <x:c r="H4341" s="11" t="str">
        <x:v>ROL-30</x:v>
      </x:c>
      <x:c r="I4341" s="19" t="n">
        <x:v>48</x:v>
      </x:c>
      <x:c r="J4341" s="21" t="n">
        <x:v>10</x:v>
      </x:c>
      <x:c r="K4341" s="18" t="n">
        <x:f>'05 Cargo Register'!K309</x:f>
        <x:v>263.25</x:v>
      </x:c>
      <x:c r="L4341" s="18" t="n">
        <x:f>'05 Cargo Register'!N309</x:f>
        <x:v>11</x:v>
      </x:c>
      <x:c r="M4341" s="18" t="n">
        <x:f>'05 Cargo Register'!O309</x:f>
        <x:v>701.25</x:v>
      </x:c>
      <x:c r="N4341" s="18" t="n">
        <x:f>J4341*K4341</x:f>
        <x:v>2632.5</x:v>
      </x:c>
      <x:c r="O4341" s="18" t="n">
        <x:f>J4341*L4341</x:f>
        <x:v>110</x:v>
      </x:c>
      <x:c r="P4341" s="18" t="n">
        <x:f>J4341*M4341</x:f>
        <x:v>7012.5</x:v>
      </x:c>
      <x:c r="Q4341" s="22" t="n">
        <x:f>'01 Controls'!$E$31*'02 Cargo Classes'!$M$12</x:f>
        <x:v>0</x:v>
      </x:c>
      <x:c r="R4341" s="22" t="n">
        <x:f>'01 Controls'!$F$31*'02 Cargo Classes'!$N$12</x:f>
        <x:v>0.75</x:v>
      </x:c>
      <x:c r="S4341" s="22" t="n">
        <x:f>'01 Controls'!$G$31*'02 Cargo Classes'!$O$12</x:f>
        <x:v>0</x:v>
      </x:c>
      <x:c r="T4341" s="22" t="n">
        <x:f>'01 Controls'!$H$31*'02 Cargo Classes'!$P$12</x:f>
        <x:v>0.06</x:v>
      </x:c>
      <x:c r="U4341" s="22" t="n">
        <x:f>SUM(Q4341:T4341)</x:f>
        <x:v>0.81</x:v>
      </x:c>
      <x:c r="V4341" s="18" t="n">
        <x:f>IF(U4341=0,0,N4341*Q4341/U4341)</x:f>
        <x:v>0</x:v>
      </x:c>
      <x:c r="W4341" s="18" t="n">
        <x:f>IF(U4341=0,0,P4341*Q4341/U4341)</x:f>
        <x:v>0</x:v>
      </x:c>
      <x:c r="X4341" s="18" t="n">
        <x:f>MAX(V4341,W4341*'01 Controls'!$E$12)</x:f>
        <x:v>0</x:v>
      </x:c>
      <x:c r="Y4341" s="18" t="n">
        <x:f>IF(U4341=0,0,N4341*R4341/U4341)</x:f>
        <x:v>2437.5</x:v>
      </x:c>
      <x:c r="Z4341" s="18" t="n">
        <x:f>IF(U4341=0,0,P4341*R4341/U4341)</x:f>
        <x:v>6493.055555555555</x:v>
      </x:c>
      <x:c r="AA4341" s="18" t="n">
        <x:f>MAX(Y4341,Z4341*'01 Controls'!$E$13)</x:f>
        <x:v>2437.5</x:v>
      </x:c>
      <x:c r="AB4341" s="18" t="n">
        <x:f>IF(U4341=0,0,N4341*S4341/U4341)</x:f>
        <x:v>0</x:v>
      </x:c>
      <x:c r="AC4341" s="18" t="n">
        <x:f>IF(U4341=0,0,P4341*S4341/U4341)</x:f>
        <x:v>0</x:v>
      </x:c>
      <x:c r="AD4341" s="18" t="n">
        <x:f>MAX(AB4341,AC4341*'01 Controls'!$E$14)</x:f>
        <x:v>0</x:v>
      </x:c>
      <x:c r="AE4341" s="18" t="n">
        <x:f>IF(U4341=0,0,N4341*T4341/U4341)</x:f>
        <x:v>194.99999999999997</x:v>
      </x:c>
      <x:c r="AF4341" s="18" t="n">
        <x:f>IF(U4341=0,0,P4341*T4341/U4341)</x:f>
        <x:v>519.4444444444445</x:v>
      </x:c>
      <x:c r="AG4341" s="18" t="n">
        <x:f>MAX(AE4341,AF4341*'01 Controls'!$E$15)</x:f>
        <x:v>194.99999999999997</x:v>
      </x:c>
      <x:c r="AH4341" s="18" t="n">
        <x:f>SUM(V4341,Y4341,AB4341,AE4341)</x:f>
        <x:v>2632.5</x:v>
      </x:c>
      <x:c r="AI4341" s="18" t="n">
        <x:f>N4341-AH4341</x:f>
        <x:v>0</x:v>
      </x:c>
      <x:c r="AJ4341" s="18" t="n">
        <x:f>V4341*INDEX('07 Mode Capacity'!$P$6:$P$17,MATCH("AIR-"&amp;I4341,'07 Mode Capacity'!$C$6:$C$17,0))</x:f>
        <x:v>0</x:v>
      </x:c>
      <x:c r="AK4341" s="18" t="n">
        <x:f>Y4341*INDEX('07 Mode Capacity'!$P$6:$P$17,MATCH("OCEAN-"&amp;I4341,'07 Mode Capacity'!$C$6:$C$17,0))</x:f>
        <x:v>213.61343287255772</x:v>
      </x:c>
      <x:c r="AL4341" s="18" t="n">
        <x:f>AB4341*INDEX('07 Mode Capacity'!$P$6:$P$17,MATCH("LAND-"&amp;I4341,'07 Mode Capacity'!$C$6:$C$17,0))</x:f>
        <x:v>0</x:v>
      </x:c>
      <x:c r="AM4341" s="18" t="n">
        <x:f>AE4341*INDEX('07 Mode Capacity'!$P$6:$P$17,MATCH("INLAND-"&amp;I4341,'07 Mode Capacity'!$C$6:$C$17,0))</x:f>
        <x:v>123.09070178528255</x:v>
      </x:c>
      <x:c r="AN4341" s="18" t="n">
        <x:f>SUM(AJ4341:AM4341)</x:f>
        <x:v>336.70413465784026</x:v>
      </x:c>
      <x:c r="AO4341" s="17" t="n">
        <x:f>IF(N4341=0,1,AN4341/N4341)</x:f>
        <x:v>0.12790280518816344</x:v>
      </x:c>
      <x:c r="AP4341" s="11" t="str">
        <x:f>IF(AO4341&gt;='01 Controls'!$E$16,"PASS","FAIL")</x:f>
        <x:v>FAIL</x:v>
      </x:c>
      <x:c r="AQ4341" s="11" t="str">
        <x:v>UNQUANTIFIED</x:v>
      </x:c>
      <x:c r="AR4341" s="11" t="str">
        <x:v>Position-class planning record; serial item and receiver open</x:v>
      </x:c>
      <x:c r="AS4341" s="26"/>
      <x:c r="AT4341" s="26"/>
    </x:row>
    <x:row r="4342">
      <x:c r="C4342" s="11" t="str">
        <x:v>G2-C-CIG-LIN-18</x:v>
      </x:c>
      <x:c r="D4342" s="11" t="str">
        <x:v>G2</x:v>
      </x:c>
      <x:c r="E4342" s="11" t="str">
        <x:v>Regional flood and displacement</x:v>
      </x:c>
      <x:c r="F4342" s="11" t="str">
        <x:v>C-CIG</x:v>
      </x:c>
      <x:c r="G4342" s="11" t="str">
        <x:v>Community institutions group</x:v>
      </x:c>
      <x:c r="H4342" s="11" t="str">
        <x:v>LIN-18</x:v>
      </x:c>
      <x:c r="I4342" s="19" t="n">
        <x:v>72</x:v>
      </x:c>
      <x:c r="J4342" s="21" t="n">
        <x:v>10</x:v>
      </x:c>
      <x:c r="K4342" s="18" t="n">
        <x:f>'05 Cargo Register'!K310</x:f>
        <x:v>87.75</x:v>
      </x:c>
      <x:c r="L4342" s="18" t="n">
        <x:f>'05 Cargo Register'!N310</x:f>
        <x:v>7</x:v>
      </x:c>
      <x:c r="M4342" s="18" t="n">
        <x:f>'05 Cargo Register'!O310</x:f>
        <x:v>308</x:v>
      </x:c>
      <x:c r="N4342" s="18" t="n">
        <x:f>J4342*K4342</x:f>
        <x:v>877.5</x:v>
      </x:c>
      <x:c r="O4342" s="18" t="n">
        <x:f>J4342*L4342</x:f>
        <x:v>70</x:v>
      </x:c>
      <x:c r="P4342" s="18" t="n">
        <x:f>J4342*M4342</x:f>
        <x:v>3080</x:v>
      </x:c>
      <x:c r="Q4342" s="22" t="n">
        <x:f>'01 Controls'!$E$31*'02 Cargo Classes'!$M$13</x:f>
        <x:v>0</x:v>
      </x:c>
      <x:c r="R4342" s="22" t="n">
        <x:f>'01 Controls'!$F$31*'02 Cargo Classes'!$N$13</x:f>
        <x:v>0.8999999999999999</x:v>
      </x:c>
      <x:c r="S4342" s="22" t="n">
        <x:f>'01 Controls'!$G$31*'02 Cargo Classes'!$O$13</x:f>
        <x:v>0</x:v>
      </x:c>
      <x:c r="T4342" s="22" t="n">
        <x:f>'01 Controls'!$H$31*'02 Cargo Classes'!$P$13</x:f>
        <x:v>0.1</x:v>
      </x:c>
      <x:c r="U4342" s="22" t="n">
        <x:f>SUM(Q4342:T4342)</x:f>
        <x:v>0.9999999999999999</x:v>
      </x:c>
      <x:c r="V4342" s="18" t="n">
        <x:f>IF(U4342=0,0,N4342*Q4342/U4342)</x:f>
        <x:v>0</x:v>
      </x:c>
      <x:c r="W4342" s="18" t="n">
        <x:f>IF(U4342=0,0,P4342*Q4342/U4342)</x:f>
        <x:v>0</x:v>
      </x:c>
      <x:c r="X4342" s="18" t="n">
        <x:f>MAX(V4342,W4342*'01 Controls'!$E$12)</x:f>
        <x:v>0</x:v>
      </x:c>
      <x:c r="Y4342" s="18" t="n">
        <x:f>IF(U4342=0,0,N4342*R4342/U4342)</x:f>
        <x:v>789.75</x:v>
      </x:c>
      <x:c r="Z4342" s="18" t="n">
        <x:f>IF(U4342=0,0,P4342*R4342/U4342)</x:f>
        <x:v>2772</x:v>
      </x:c>
      <x:c r="AA4342" s="18" t="n">
        <x:f>MAX(Y4342,Z4342*'01 Controls'!$E$13)</x:f>
        <x:v>789.75</x:v>
      </x:c>
      <x:c r="AB4342" s="18" t="n">
        <x:f>IF(U4342=0,0,N4342*S4342/U4342)</x:f>
        <x:v>0</x:v>
      </x:c>
      <x:c r="AC4342" s="18" t="n">
        <x:f>IF(U4342=0,0,P4342*S4342/U4342)</x:f>
        <x:v>0</x:v>
      </x:c>
      <x:c r="AD4342" s="18" t="n">
        <x:f>MAX(AB4342,AC4342*'01 Controls'!$E$14)</x:f>
        <x:v>0</x:v>
      </x:c>
      <x:c r="AE4342" s="18" t="n">
        <x:f>IF(U4342=0,0,N4342*T4342/U4342)</x:f>
        <x:v>87.75000000000001</x:v>
      </x:c>
      <x:c r="AF4342" s="18" t="n">
        <x:f>IF(U4342=0,0,P4342*T4342/U4342)</x:f>
        <x:v>308.00000000000006</x:v>
      </x:c>
      <x:c r="AG4342" s="18" t="n">
        <x:f>MAX(AE4342,AF4342*'01 Controls'!$E$15)</x:f>
        <x:v>87.75000000000001</x:v>
      </x:c>
      <x:c r="AH4342" s="18" t="n">
        <x:f>SUM(V4342,Y4342,AB4342,AE4342)</x:f>
        <x:v>877.5</x:v>
      </x:c>
      <x:c r="AI4342" s="18" t="n">
        <x:f>N4342-AH4342</x:f>
        <x:v>0</x:v>
      </x:c>
      <x:c r="AJ4342" s="18" t="n">
        <x:f>V4342*INDEX('07 Mode Capacity'!$P$6:$P$17,MATCH("AIR-"&amp;I4342,'07 Mode Capacity'!$C$6:$C$17,0))</x:f>
        <x:v>0</x:v>
      </x:c>
      <x:c r="AK4342" s="18" t="n">
        <x:f>Y4342*INDEX('07 Mode Capacity'!$P$6:$P$17,MATCH("OCEAN-"&amp;I4342,'07 Mode Capacity'!$C$6:$C$17,0))</x:f>
        <x:v>618.1910107144823</x:v>
      </x:c>
      <x:c r="AL4342" s="18" t="n">
        <x:f>AB4342*INDEX('07 Mode Capacity'!$P$6:$P$17,MATCH("LAND-"&amp;I4342,'07 Mode Capacity'!$C$6:$C$17,0))</x:f>
        <x:v>0</x:v>
      </x:c>
      <x:c r="AM4342" s="18" t="n">
        <x:f>AE4342*INDEX('07 Mode Capacity'!$P$6:$P$17,MATCH("INLAND-"&amp;I4342,'07 Mode Capacity'!$C$6:$C$17,0))</x:f>
        <x:v>87.75000000000001</x:v>
      </x:c>
      <x:c r="AN4342" s="18" t="n">
        <x:f>SUM(AJ4342:AM4342)</x:f>
        <x:v>705.9410107144823</x:v>
      </x:c>
      <x:c r="AO4342" s="17" t="n">
        <x:f>IF(N4342=0,1,AN4342/N4342)</x:f>
        <x:v>0.8044911803014043</x:v>
      </x:c>
      <x:c r="AP4342" s="11" t="str">
        <x:f>IF(AO4342&gt;='01 Controls'!$E$16,"PASS","FAIL")</x:f>
        <x:v>FAIL</x:v>
      </x:c>
      <x:c r="AQ4342" s="11" t="str">
        <x:v>UNQUANTIFIED</x:v>
      </x:c>
      <x:c r="AR4342" s="11" t="str">
        <x:v>Position-class planning record; serial item and receiver open</x:v>
      </x:c>
      <x:c r="AS4342" s="26"/>
      <x:c r="AT4342" s="26"/>
    </x:row>
    <x:row r="4343">
      <x:c r="C4343" s="11" t="str">
        <x:v>G2-C-CIG-BLK-08</x:v>
      </x:c>
      <x:c r="D4343" s="11" t="str">
        <x:v>G2</x:v>
      </x:c>
      <x:c r="E4343" s="11" t="str">
        <x:v>Regional flood and displacement</x:v>
      </x:c>
      <x:c r="F4343" s="11" t="str">
        <x:v>C-CIG</x:v>
      </x:c>
      <x:c r="G4343" s="11" t="str">
        <x:v>Community institutions group</x:v>
      </x:c>
      <x:c r="H4343" s="11" t="str">
        <x:v>BLK-08</x:v>
      </x:c>
      <x:c r="I4343" s="19" t="n">
        <x:v>48</x:v>
      </x:c>
      <x:c r="J4343" s="21" t="n">
        <x:v>10</x:v>
      </x:c>
      <x:c r="K4343" s="18" t="n">
        <x:f>'05 Cargo Register'!K311</x:f>
        <x:v>745.875</x:v>
      </x:c>
      <x:c r="L4343" s="18" t="n">
        <x:f>'05 Cargo Register'!N311</x:f>
        <x:v>117</x:v>
      </x:c>
      <x:c r="M4343" s="18" t="n">
        <x:f>'05 Cargo Register'!O311</x:f>
        <x:v>5967</x:v>
      </x:c>
      <x:c r="N4343" s="18" t="n">
        <x:f>J4343*K4343</x:f>
        <x:v>7458.75</x:v>
      </x:c>
      <x:c r="O4343" s="18" t="n">
        <x:f>J4343*L4343</x:f>
        <x:v>1170</x:v>
      </x:c>
      <x:c r="P4343" s="18" t="n">
        <x:f>J4343*M4343</x:f>
        <x:v>59670</x:v>
      </x:c>
      <x:c r="Q4343" s="22" t="n">
        <x:f>'01 Controls'!$E$31*'02 Cargo Classes'!$M$14</x:f>
        <x:v>0.15</x:v>
      </x:c>
      <x:c r="R4343" s="22" t="n">
        <x:f>'01 Controls'!$F$31*'02 Cargo Classes'!$N$14</x:f>
        <x:v>0.6000000000000001</x:v>
      </x:c>
      <x:c r="S4343" s="22" t="n">
        <x:f>'01 Controls'!$G$31*'02 Cargo Classes'!$O$14</x:f>
        <x:v>0</x:v>
      </x:c>
      <x:c r="T4343" s="22" t="n">
        <x:f>'01 Controls'!$H$31*'02 Cargo Classes'!$P$14</x:f>
        <x:v>0.05</x:v>
      </x:c>
      <x:c r="U4343" s="22" t="n">
        <x:f>SUM(Q4343:T4343)</x:f>
        <x:v>0.8000000000000002</x:v>
      </x:c>
      <x:c r="V4343" s="18" t="n">
        <x:f>IF(U4343=0,0,N4343*Q4343/U4343)</x:f>
        <x:v>1398.5156249999998</x:v>
      </x:c>
      <x:c r="W4343" s="18" t="n">
        <x:f>IF(U4343=0,0,P4343*Q4343/U4343)</x:f>
        <x:v>11188.124999999998</x:v>
      </x:c>
      <x:c r="X4343" s="18" t="n">
        <x:f>MAX(V4343,W4343*'01 Controls'!$E$12)</x:f>
        <x:v>2797.0312499999995</x:v>
      </x:c>
      <x:c r="Y4343" s="18" t="n">
        <x:f>IF(U4343=0,0,N4343*R4343/U4343)</x:f>
        <x:v>5594.0625</x:v>
      </x:c>
      <x:c r="Z4343" s="18" t="n">
        <x:f>IF(U4343=0,0,P4343*R4343/U4343)</x:f>
        <x:v>44752.5</x:v>
      </x:c>
      <x:c r="AA4343" s="18" t="n">
        <x:f>MAX(Y4343,Z4343*'01 Controls'!$E$13)</x:f>
        <x:v>6712.875</x:v>
      </x:c>
      <x:c r="AB4343" s="18" t="n">
        <x:f>IF(U4343=0,0,N4343*S4343/U4343)</x:f>
        <x:v>0</x:v>
      </x:c>
      <x:c r="AC4343" s="18" t="n">
        <x:f>IF(U4343=0,0,P4343*S4343/U4343)</x:f>
        <x:v>0</x:v>
      </x:c>
      <x:c r="AD4343" s="18" t="n">
        <x:f>MAX(AB4343,AC4343*'01 Controls'!$E$14)</x:f>
        <x:v>0</x:v>
      </x:c>
      <x:c r="AE4343" s="18" t="n">
        <x:f>IF(U4343=0,0,N4343*T4343/U4343)</x:f>
        <x:v>466.1718749999999</x:v>
      </x:c>
      <x:c r="AF4343" s="18" t="n">
        <x:f>IF(U4343=0,0,P4343*T4343/U4343)</x:f>
        <x:v>3729.374999999999</x:v>
      </x:c>
      <x:c r="AG4343" s="18" t="n">
        <x:f>MAX(AE4343,AF4343*'01 Controls'!$E$15)</x:f>
        <x:v>671.2874999999998</x:v>
      </x:c>
      <x:c r="AH4343" s="18" t="n">
        <x:f>SUM(V4343,Y4343,AB4343,AE4343)</x:f>
        <x:v>7458.75</x:v>
      </x:c>
      <x:c r="AI4343" s="18" t="n">
        <x:f>N4343-AH4343</x:f>
        <x:v>0</x:v>
      </x:c>
      <x:c r="AJ4343" s="18" t="n">
        <x:f>V4343*INDEX('07 Mode Capacity'!$P$6:$P$17,MATCH("AIR-"&amp;I4343,'07 Mode Capacity'!$C$6:$C$17,0))</x:f>
        <x:v>392.0537983622365</x:v>
      </x:c>
      <x:c r="AK4343" s="18" t="n">
        <x:f>Y4343*INDEX('07 Mode Capacity'!$P$6:$P$17,MATCH("OCEAN-"&amp;I4343,'07 Mode Capacity'!$C$6:$C$17,0))</x:f>
        <x:v>490.24282844251996</x:v>
      </x:c>
      <x:c r="AL4343" s="18" t="n">
        <x:f>AB4343*INDEX('07 Mode Capacity'!$P$6:$P$17,MATCH("LAND-"&amp;I4343,'07 Mode Capacity'!$C$6:$C$17,0))</x:f>
        <x:v>0</x:v>
      </x:c>
      <x:c r="AM4343" s="18" t="n">
        <x:f>AE4343*INDEX('07 Mode Capacity'!$P$6:$P$17,MATCH("INLAND-"&amp;I4343,'07 Mode Capacity'!$C$6:$C$17,0))</x:f>
        <x:v>294.2637089554411</x:v>
      </x:c>
      <x:c r="AN4343" s="18" t="n">
        <x:f>SUM(AJ4343:AM4343)</x:f>
        <x:v>1176.5603357601976</x:v>
      </x:c>
      <x:c r="AO4343" s="17" t="n">
        <x:f>IF(N4343=0,1,AN4343/N4343)</x:f>
        <x:v>0.1577422940519789</x:v>
      </x:c>
      <x:c r="AP4343" s="11" t="str">
        <x:f>IF(AO4343&gt;='01 Controls'!$E$16,"PASS","FAIL")</x:f>
        <x:v>FAIL</x:v>
      </x:c>
      <x:c r="AQ4343" s="11" t="str">
        <x:v>UNQUANTIFIED</x:v>
      </x:c>
      <x:c r="AR4343" s="11" t="str">
        <x:v>Position-class planning record; serial item and receiver open</x:v>
      </x:c>
      <x:c r="AS4343" s="26"/>
      <x:c r="AT4343" s="26"/>
    </x:row>
    <x:row r="4344">
      <x:c r="C4344" s="11" t="str">
        <x:v>G2-J-RIG-APL-45</x:v>
      </x:c>
      <x:c r="D4344" s="11" t="str">
        <x:v>G2</x:v>
      </x:c>
      <x:c r="E4344" s="11" t="str">
        <x:v>Regional flood and displacement</x:v>
      </x:c>
      <x:c r="F4344" s="11" t="str">
        <x:v>J-RIG</x:v>
      </x:c>
      <x:c r="G4344" s="11" t="str">
        <x:v>Resilience information group</x:v>
      </x:c>
      <x:c r="H4344" s="11" t="str">
        <x:v>APL-45</x:v>
      </x:c>
      <x:c r="I4344" s="19" t="n">
        <x:v>24</x:v>
      </x:c>
      <x:c r="J4344" s="21" t="n">
        <x:v>8</x:v>
      </x:c>
      <x:c r="K4344" s="18" t="n">
        <x:f>'05 Cargo Register'!K312</x:f>
        <x:v>273</x:v>
      </x:c>
      <x:c r="L4344" s="18" t="n">
        <x:f>'05 Cargo Register'!N312</x:f>
        <x:v>72</x:v>
      </x:c>
      <x:c r="M4344" s="18" t="n">
        <x:f>'05 Cargo Register'!O312</x:f>
        <x:v>540</x:v>
      </x:c>
      <x:c r="N4344" s="18" t="n">
        <x:f>J4344*K4344</x:f>
        <x:v>2184</x:v>
      </x:c>
      <x:c r="O4344" s="18" t="n">
        <x:f>J4344*L4344</x:f>
        <x:v>576</x:v>
      </x:c>
      <x:c r="P4344" s="18" t="n">
        <x:f>J4344*M4344</x:f>
        <x:v>4320</x:v>
      </x:c>
      <x:c r="Q4344" s="22" t="n">
        <x:f>'01 Controls'!$E$31*'02 Cargo Classes'!$M$6</x:f>
        <x:v>0.44999999999999996</x:v>
      </x:c>
      <x:c r="R4344" s="22" t="n">
        <x:f>'01 Controls'!$F$31*'02 Cargo Classes'!$N$6</x:f>
        <x:v>0.30000000000000004</x:v>
      </x:c>
      <x:c r="S4344" s="22" t="n">
        <x:f>'01 Controls'!$G$31*'02 Cargo Classes'!$O$6</x:f>
        <x:v>0</x:v>
      </x:c>
      <x:c r="T4344" s="22" t="n">
        <x:f>'01 Controls'!$H$31*'02 Cargo Classes'!$P$6</x:f>
        <x:v>0.03</x:v>
      </x:c>
      <x:c r="U4344" s="22" t="n">
        <x:f>SUM(Q4344:T4344)</x:f>
        <x:v>0.78</x:v>
      </x:c>
      <x:c r="V4344" s="18" t="n">
        <x:f>IF(U4344=0,0,N4344*Q4344/U4344)</x:f>
        <x:v>1260</x:v>
      </x:c>
      <x:c r="W4344" s="18" t="n">
        <x:f>IF(U4344=0,0,P4344*Q4344/U4344)</x:f>
        <x:v>2492.307692307692</x:v>
      </x:c>
      <x:c r="X4344" s="18" t="n">
        <x:f>MAX(V4344,W4344*'01 Controls'!$E$12)</x:f>
        <x:v>1260</x:v>
      </x:c>
      <x:c r="Y4344" s="18" t="n">
        <x:f>IF(U4344=0,0,N4344*R4344/U4344)</x:f>
        <x:v>840</x:v>
      </x:c>
      <x:c r="Z4344" s="18" t="n">
        <x:f>IF(U4344=0,0,P4344*R4344/U4344)</x:f>
        <x:v>1661.5384615384617</x:v>
      </x:c>
      <x:c r="AA4344" s="18" t="n">
        <x:f>MAX(Y4344,Z4344*'01 Controls'!$E$13)</x:f>
        <x:v>840</x:v>
      </x:c>
      <x:c r="AB4344" s="18" t="n">
        <x:f>IF(U4344=0,0,N4344*S4344/U4344)</x:f>
        <x:v>0</x:v>
      </x:c>
      <x:c r="AC4344" s="18" t="n">
        <x:f>IF(U4344=0,0,P4344*S4344/U4344)</x:f>
        <x:v>0</x:v>
      </x:c>
      <x:c r="AD4344" s="18" t="n">
        <x:f>MAX(AB4344,AC4344*'01 Controls'!$E$14)</x:f>
        <x:v>0</x:v>
      </x:c>
      <x:c r="AE4344" s="18" t="n">
        <x:f>IF(U4344=0,0,N4344*T4344/U4344)</x:f>
        <x:v>83.99999999999999</x:v>
      </x:c>
      <x:c r="AF4344" s="18" t="n">
        <x:f>IF(U4344=0,0,P4344*T4344/U4344)</x:f>
        <x:v>166.15384615384613</x:v>
      </x:c>
      <x:c r="AG4344" s="18" t="n">
        <x:f>MAX(AE4344,AF4344*'01 Controls'!$E$15)</x:f>
        <x:v>83.99999999999999</x:v>
      </x:c>
      <x:c r="AH4344" s="18" t="n">
        <x:f>SUM(V4344,Y4344,AB4344,AE4344)</x:f>
        <x:v>2184</x:v>
      </x:c>
      <x:c r="AI4344" s="18" t="n">
        <x:f>N4344-AH4344</x:f>
        <x:v>0</x:v>
      </x:c>
      <x:c r="AJ4344" s="18" t="n">
        <x:f>V4344*INDEX('07 Mode Capacity'!$P$6:$P$17,MATCH("AIR-"&amp;I4344,'07 Mode Capacity'!$C$6:$C$17,0))</x:f>
        <x:v>255.67172547697558</x:v>
      </x:c>
      <x:c r="AK4344" s="18" t="n">
        <x:f>Y4344*INDEX('07 Mode Capacity'!$P$6:$P$17,MATCH("OCEAN-"&amp;I4344,'07 Mode Capacity'!$C$6:$C$17,0))</x:f>
        <x:v>126.07480122812234</x:v>
      </x:c>
      <x:c r="AL4344" s="18" t="n">
        <x:f>AB4344*INDEX('07 Mode Capacity'!$P$6:$P$17,MATCH("LAND-"&amp;I4344,'07 Mode Capacity'!$C$6:$C$17,0))</x:f>
        <x:v>0</x:v>
      </x:c>
      <x:c r="AM4344" s="18" t="n">
        <x:f>AE4344*INDEX('07 Mode Capacity'!$P$6:$P$17,MATCH("INLAND-"&amp;I4344,'07 Mode Capacity'!$C$6:$C$17,0))</x:f>
        <x:v>83.99999999999999</x:v>
      </x:c>
      <x:c r="AN4344" s="18" t="n">
        <x:f>SUM(AJ4344:AM4344)</x:f>
        <x:v>465.74652670509795</x:v>
      </x:c>
      <x:c r="AO4344" s="17" t="n">
        <x:f>IF(N4344=0,1,AN4344/N4344)</x:f>
        <x:v>0.2132539041690009</x:v>
      </x:c>
      <x:c r="AP4344" s="11" t="str">
        <x:f>IF(AO4344&gt;='01 Controls'!$E$16,"PASS","FAIL")</x:f>
        <x:v>FAIL</x:v>
      </x:c>
      <x:c r="AQ4344" s="11" t="str">
        <x:v>UNQUANTIFIED</x:v>
      </x:c>
      <x:c r="AR4344" s="11" t="str">
        <x:v>Position-class planning record; serial item and receiver open</x:v>
      </x:c>
      <x:c r="AS4344" s="26"/>
      <x:c r="AT4344" s="26"/>
    </x:row>
    <x:row r="4345">
      <x:c r="C4345" s="11" t="str">
        <x:v>G2-J-RIG-ISO-18</x:v>
      </x:c>
      <x:c r="D4345" s="11" t="str">
        <x:v>G2</x:v>
      </x:c>
      <x:c r="E4345" s="11" t="str">
        <x:v>Regional flood and displacement</x:v>
      </x:c>
      <x:c r="F4345" s="11" t="str">
        <x:v>J-RIG</x:v>
      </x:c>
      <x:c r="G4345" s="11" t="str">
        <x:v>Resilience information group</x:v>
      </x:c>
      <x:c r="H4345" s="11" t="str">
        <x:v>ISO-18</x:v>
      </x:c>
      <x:c r="I4345" s="19" t="n">
        <x:v>48</x:v>
      </x:c>
      <x:c r="J4345" s="21" t="n">
        <x:v>8</x:v>
      </x:c>
      <x:c r="K4345" s="18" t="n">
        <x:f>'05 Cargo Register'!K313</x:f>
        <x:v>341.25</x:v>
      </x:c>
      <x:c r="L4345" s="18" t="n">
        <x:f>'05 Cargo Register'!N313</x:f>
        <x:v>23</x:v>
      </x:c>
      <x:c r="M4345" s="18" t="n">
        <x:f>'05 Cargo Register'!O313</x:f>
        <x:v>607.2</x:v>
      </x:c>
      <x:c r="N4345" s="18" t="n">
        <x:f>J4345*K4345</x:f>
        <x:v>2730</x:v>
      </x:c>
      <x:c r="O4345" s="18" t="n">
        <x:f>J4345*L4345</x:f>
        <x:v>184</x:v>
      </x:c>
      <x:c r="P4345" s="18" t="n">
        <x:f>J4345*M4345</x:f>
        <x:v>4857.6</x:v>
      </x:c>
      <x:c r="Q4345" s="22" t="n">
        <x:f>'01 Controls'!$E$31*'02 Cargo Classes'!$M$7</x:f>
        <x:v>0.03</x:v>
      </x:c>
      <x:c r="R4345" s="22" t="n">
        <x:f>'01 Controls'!$F$31*'02 Cargo Classes'!$N$7</x:f>
        <x:v>0.75</x:v>
      </x:c>
      <x:c r="S4345" s="22" t="n">
        <x:f>'01 Controls'!$G$31*'02 Cargo Classes'!$O$7</x:f>
        <x:v>0</x:v>
      </x:c>
      <x:c r="T4345" s="22" t="n">
        <x:f>'01 Controls'!$H$31*'02 Cargo Classes'!$P$7</x:f>
        <x:v>0.08000000000000002</x:v>
      </x:c>
      <x:c r="U4345" s="22" t="n">
        <x:f>SUM(Q4345:T4345)</x:f>
        <x:v>0.8600000000000001</x:v>
      </x:c>
      <x:c r="V4345" s="18" t="n">
        <x:f>IF(U4345=0,0,N4345*Q4345/U4345)</x:f>
        <x:v>95.23255813953486</x:v>
      </x:c>
      <x:c r="W4345" s="18" t="n">
        <x:f>IF(U4345=0,0,P4345*Q4345/U4345)</x:f>
        <x:v>169.45116279069765</x:v>
      </x:c>
      <x:c r="X4345" s="18" t="n">
        <x:f>MAX(V4345,W4345*'01 Controls'!$E$12)</x:f>
        <x:v>95.23255813953486</x:v>
      </x:c>
      <x:c r="Y4345" s="18" t="n">
        <x:f>IF(U4345=0,0,N4345*R4345/U4345)</x:f>
        <x:v>2380.8139534883717</x:v>
      </x:c>
      <x:c r="Z4345" s="18" t="n">
        <x:f>IF(U4345=0,0,P4345*R4345/U4345)</x:f>
        <x:v>4236.279069767442</x:v>
      </x:c>
      <x:c r="AA4345" s="18" t="n">
        <x:f>MAX(Y4345,Z4345*'01 Controls'!$E$13)</x:f>
        <x:v>2380.8139534883717</x:v>
      </x:c>
      <x:c r="AB4345" s="18" t="n">
        <x:f>IF(U4345=0,0,N4345*S4345/U4345)</x:f>
        <x:v>0</x:v>
      </x:c>
      <x:c r="AC4345" s="18" t="n">
        <x:f>IF(U4345=0,0,P4345*S4345/U4345)</x:f>
        <x:v>0</x:v>
      </x:c>
      <x:c r="AD4345" s="18" t="n">
        <x:f>MAX(AB4345,AC4345*'01 Controls'!$E$14)</x:f>
        <x:v>0</x:v>
      </x:c>
      <x:c r="AE4345" s="18" t="n">
        <x:f>IF(U4345=0,0,N4345*T4345/U4345)</x:f>
        <x:v>253.95348837209303</x:v>
      </x:c>
      <x:c r="AF4345" s="18" t="n">
        <x:f>IF(U4345=0,0,P4345*T4345/U4345)</x:f>
        <x:v>451.8697674418606</x:v>
      </x:c>
      <x:c r="AG4345" s="18" t="n">
        <x:f>MAX(AE4345,AF4345*'01 Controls'!$E$15)</x:f>
        <x:v>253.95348837209303</x:v>
      </x:c>
      <x:c r="AH4345" s="18" t="n">
        <x:f>SUM(V4345,Y4345,AB4345,AE4345)</x:f>
        <x:v>2729.9999999999995</x:v>
      </x:c>
      <x:c r="AI4345" s="18" t="n">
        <x:f>N4345-AH4345</x:f>
        <x:v>4.547473508864641e-13</x:v>
      </x:c>
      <x:c r="AJ4345" s="18" t="n">
        <x:f>V4345*INDEX('07 Mode Capacity'!$P$6:$P$17,MATCH("AIR-"&amp;I4345,'07 Mode Capacity'!$C$6:$C$17,0))</x:f>
        <x:v>26.697081876619837</x:v>
      </x:c>
      <x:c r="AK4345" s="18" t="n">
        <x:f>Y4345*INDEX('07 Mode Capacity'!$P$6:$P$17,MATCH("OCEAN-"&amp;I4345,'07 Mode Capacity'!$C$6:$C$17,0))</x:f>
        <x:v>208.6456786197075</x:v>
      </x:c>
      <x:c r="AL4345" s="18" t="n">
        <x:f>AB4345*INDEX('07 Mode Capacity'!$P$6:$P$17,MATCH("LAND-"&amp;I4345,'07 Mode Capacity'!$C$6:$C$17,0))</x:f>
        <x:v>0</x:v>
      </x:c>
      <x:c r="AM4345" s="18" t="n">
        <x:f>AE4345*INDEX('07 Mode Capacity'!$P$6:$P$17,MATCH("INLAND-"&amp;I4345,'07 Mode Capacity'!$C$6:$C$17,0))</x:f>
        <x:v>160.30416976687962</x:v>
      </x:c>
      <x:c r="AN4345" s="18" t="n">
        <x:f>SUM(AJ4345:AM4345)</x:f>
        <x:v>395.64693026320697</x:v>
      </x:c>
      <x:c r="AO4345" s="17" t="n">
        <x:f>IF(N4345=0,1,AN4345/N4345)</x:f>
        <x:v>0.1449256154810282</x:v>
      </x:c>
      <x:c r="AP4345" s="11" t="str">
        <x:f>IF(AO4345&gt;='01 Controls'!$E$16,"PASS","FAIL")</x:f>
        <x:v>FAIL</x:v>
      </x:c>
      <x:c r="AQ4345" s="11" t="str">
        <x:v>UNQUANTIFIED</x:v>
      </x:c>
      <x:c r="AR4345" s="11" t="str">
        <x:v>Position-class planning record; serial item and receiver open</x:v>
      </x:c>
      <x:c r="AS4345" s="26"/>
      <x:c r="AT4345" s="26"/>
    </x:row>
    <x:row r="4346">
      <x:c r="C4346" s="11" t="str">
        <x:v>G2-J-RIG-COL-12</x:v>
      </x:c>
      <x:c r="D4346" s="11" t="str">
        <x:v>G2</x:v>
      </x:c>
      <x:c r="E4346" s="11" t="str">
        <x:v>Regional flood and displacement</x:v>
      </x:c>
      <x:c r="F4346" s="11" t="str">
        <x:v>J-RIG</x:v>
      </x:c>
      <x:c r="G4346" s="11" t="str">
        <x:v>Resilience information group</x:v>
      </x:c>
      <x:c r="H4346" s="11" t="str">
        <x:v>COL-12</x:v>
      </x:c>
      <x:c r="I4346" s="19" t="n">
        <x:v>24</x:v>
      </x:c>
      <x:c r="J4346" s="21" t="n">
        <x:v>8</x:v>
      </x:c>
      <x:c r="K4346" s="18" t="n">
        <x:f>'05 Cargo Register'!K314</x:f>
        <x:v>68.25</x:v>
      </x:c>
      <x:c r="L4346" s="18" t="n">
        <x:f>'05 Cargo Register'!N314</x:f>
        <x:v>8</x:v>
      </x:c>
      <x:c r="M4346" s="18" t="n">
        <x:f>'05 Cargo Register'!O314</x:f>
        <x:v>211.20000000000002</x:v>
      </x:c>
      <x:c r="N4346" s="18" t="n">
        <x:f>J4346*K4346</x:f>
        <x:v>546</x:v>
      </x:c>
      <x:c r="O4346" s="18" t="n">
        <x:f>J4346*L4346</x:f>
        <x:v>64</x:v>
      </x:c>
      <x:c r="P4346" s="18" t="n">
        <x:f>J4346*M4346</x:f>
        <x:v>1689.6000000000001</x:v>
      </x:c>
      <x:c r="Q4346" s="22" t="n">
        <x:f>'01 Controls'!$E$31*'02 Cargo Classes'!$M$8</x:f>
        <x:v>0.3</x:v>
      </x:c>
      <x:c r="R4346" s="22" t="n">
        <x:f>'01 Controls'!$F$31*'02 Cargo Classes'!$N$8</x:f>
        <x:v>0.5249999999999999</x:v>
      </x:c>
      <x:c r="S4346" s="22" t="n">
        <x:f>'01 Controls'!$G$31*'02 Cargo Classes'!$O$8</x:f>
        <x:v>0</x:v>
      </x:c>
      <x:c r="T4346" s="22" t="n">
        <x:f>'01 Controls'!$H$31*'02 Cargo Classes'!$P$8</x:f>
        <x:v>0.020000000000000004</x:v>
      </x:c>
      <x:c r="U4346" s="22" t="n">
        <x:f>SUM(Q4346:T4346)</x:f>
        <x:v>0.845</x:v>
      </x:c>
      <x:c r="V4346" s="18" t="n">
        <x:f>IF(U4346=0,0,N4346*Q4346/U4346)</x:f>
        <x:v>193.84615384615384</x:v>
      </x:c>
      <x:c r="W4346" s="18" t="n">
        <x:f>IF(U4346=0,0,P4346*Q4346/U4346)</x:f>
        <x:v>599.8579881656805</x:v>
      </x:c>
      <x:c r="X4346" s="18" t="n">
        <x:f>MAX(V4346,W4346*'01 Controls'!$E$12)</x:f>
        <x:v>193.84615384615384</x:v>
      </x:c>
      <x:c r="Y4346" s="18" t="n">
        <x:f>IF(U4346=0,0,N4346*R4346/U4346)</x:f>
        <x:v>339.2307692307692</x:v>
      </x:c>
      <x:c r="Z4346" s="18" t="n">
        <x:f>IF(U4346=0,0,P4346*R4346/U4346)</x:f>
        <x:v>1049.7514792899408</x:v>
      </x:c>
      <x:c r="AA4346" s="18" t="n">
        <x:f>MAX(Y4346,Z4346*'01 Controls'!$E$13)</x:f>
        <x:v>339.2307692307692</x:v>
      </x:c>
      <x:c r="AB4346" s="18" t="n">
        <x:f>IF(U4346=0,0,N4346*S4346/U4346)</x:f>
        <x:v>0</x:v>
      </x:c>
      <x:c r="AC4346" s="18" t="n">
        <x:f>IF(U4346=0,0,P4346*S4346/U4346)</x:f>
        <x:v>0</x:v>
      </x:c>
      <x:c r="AD4346" s="18" t="n">
        <x:f>MAX(AB4346,AC4346*'01 Controls'!$E$14)</x:f>
        <x:v>0</x:v>
      </x:c>
      <x:c r="AE4346" s="18" t="n">
        <x:f>IF(U4346=0,0,N4346*T4346/U4346)</x:f>
        <x:v>12.923076923076925</x:v>
      </x:c>
      <x:c r="AF4346" s="18" t="n">
        <x:f>IF(U4346=0,0,P4346*T4346/U4346)</x:f>
        <x:v>39.99053254437871</x:v>
      </x:c>
      <x:c r="AG4346" s="18" t="n">
        <x:f>MAX(AE4346,AF4346*'01 Controls'!$E$15)</x:f>
        <x:v>12.923076923076925</x:v>
      </x:c>
      <x:c r="AH4346" s="18" t="n">
        <x:f>SUM(V4346,Y4346,AB4346,AE4346)</x:f>
        <x:v>546</x:v>
      </x:c>
      <x:c r="AI4346" s="18" t="n">
        <x:f>N4346-AH4346</x:f>
        <x:v>0</x:v>
      </x:c>
      <x:c r="AJ4346" s="18" t="n">
        <x:f>V4346*INDEX('07 Mode Capacity'!$P$6:$P$17,MATCH("AIR-"&amp;I4346,'07 Mode Capacity'!$C$6:$C$17,0))</x:f>
        <x:v>39.334111611842395</x:v>
      </x:c>
      <x:c r="AK4346" s="18" t="n">
        <x:f>Y4346*INDEX('07 Mode Capacity'!$P$6:$P$17,MATCH("OCEAN-"&amp;I4346,'07 Mode Capacity'!$C$6:$C$17,0))</x:f>
        <x:v>50.91482357289556</x:v>
      </x:c>
      <x:c r="AL4346" s="18" t="n">
        <x:f>AB4346*INDEX('07 Mode Capacity'!$P$6:$P$17,MATCH("LAND-"&amp;I4346,'07 Mode Capacity'!$C$6:$C$17,0))</x:f>
        <x:v>0</x:v>
      </x:c>
      <x:c r="AM4346" s="18" t="n">
        <x:f>AE4346*INDEX('07 Mode Capacity'!$P$6:$P$17,MATCH("INLAND-"&amp;I4346,'07 Mode Capacity'!$C$6:$C$17,0))</x:f>
        <x:v>12.923076923076925</x:v>
      </x:c>
      <x:c r="AN4346" s="18" t="n">
        <x:f>SUM(AJ4346:AM4346)</x:f>
        <x:v>103.17201210781487</x:v>
      </x:c>
      <x:c r="AO4346" s="17" t="n">
        <x:f>IF(N4346=0,1,AN4346/N4346)</x:f>
        <x:v>0.18895972913519207</x:v>
      </x:c>
      <x:c r="AP4346" s="11" t="str">
        <x:f>IF(AO4346&gt;='01 Controls'!$E$16,"PASS","FAIL")</x:f>
        <x:v>FAIL</x:v>
      </x:c>
      <x:c r="AQ4346" s="11" t="str">
        <x:v>UNQUANTIFIED</x:v>
      </x:c>
      <x:c r="AR4346" s="11" t="str">
        <x:v>Position-class planning record; serial item and receiver open</x:v>
      </x:c>
      <x:c r="AS4346" s="26"/>
      <x:c r="AT4346" s="26"/>
    </x:row>
    <x:row r="4347">
      <x:c r="C4347" s="11" t="str">
        <x:v>G2-J-RIG-BAT-22</x:v>
      </x:c>
      <x:c r="D4347" s="11" t="str">
        <x:v>G2</x:v>
      </x:c>
      <x:c r="E4347" s="11" t="str">
        <x:v>Regional flood and displacement</x:v>
      </x:c>
      <x:c r="F4347" s="11" t="str">
        <x:v>J-RIG</x:v>
      </x:c>
      <x:c r="G4347" s="11" t="str">
        <x:v>Resilience information group</x:v>
      </x:c>
      <x:c r="H4347" s="11" t="str">
        <x:v>BAT-22</x:v>
      </x:c>
      <x:c r="I4347" s="19" t="n">
        <x:v>48</x:v>
      </x:c>
      <x:c r="J4347" s="21" t="n">
        <x:v>8</x:v>
      </x:c>
      <x:c r="K4347" s="18" t="n">
        <x:f>'05 Cargo Register'!K315</x:f>
        <x:v>68.25</x:v>
      </x:c>
      <x:c r="L4347" s="18" t="n">
        <x:f>'05 Cargo Register'!N315</x:f>
        <x:v>4</x:v>
      </x:c>
      <x:c r="M4347" s="18" t="n">
        <x:f>'05 Cargo Register'!O315</x:f>
        <x:v>105.60000000000001</x:v>
      </x:c>
      <x:c r="N4347" s="18" t="n">
        <x:f>J4347*K4347</x:f>
        <x:v>546</x:v>
      </x:c>
      <x:c r="O4347" s="18" t="n">
        <x:f>J4347*L4347</x:f>
        <x:v>32</x:v>
      </x:c>
      <x:c r="P4347" s="18" t="n">
        <x:f>J4347*M4347</x:f>
        <x:v>844.8000000000001</x:v>
      </x:c>
      <x:c r="Q4347" s="22" t="n">
        <x:f>'01 Controls'!$E$31*'02 Cargo Classes'!$M$9</x:f>
        <x:v>0</x:v>
      </x:c>
      <x:c r="R4347" s="22" t="n">
        <x:f>'01 Controls'!$F$31*'02 Cargo Classes'!$N$9</x:f>
        <x:v>0.75</x:v>
      </x:c>
      <x:c r="S4347" s="22" t="n">
        <x:f>'01 Controls'!$G$31*'02 Cargo Classes'!$O$9</x:f>
        <x:v>0</x:v>
      </x:c>
      <x:c r="T4347" s="22" t="n">
        <x:f>'01 Controls'!$H$31*'02 Cargo Classes'!$P$9</x:f>
        <x:v>0.05</x:v>
      </x:c>
      <x:c r="U4347" s="22" t="n">
        <x:f>SUM(Q4347:T4347)</x:f>
        <x:v>0.8</x:v>
      </x:c>
      <x:c r="V4347" s="18" t="n">
        <x:f>IF(U4347=0,0,N4347*Q4347/U4347)</x:f>
        <x:v>0</x:v>
      </x:c>
      <x:c r="W4347" s="18" t="n">
        <x:f>IF(U4347=0,0,P4347*Q4347/U4347)</x:f>
        <x:v>0</x:v>
      </x:c>
      <x:c r="X4347" s="18" t="n">
        <x:f>MAX(V4347,W4347*'01 Controls'!$E$12)</x:f>
        <x:v>0</x:v>
      </x:c>
      <x:c r="Y4347" s="18" t="n">
        <x:f>IF(U4347=0,0,N4347*R4347/U4347)</x:f>
        <x:v>511.875</x:v>
      </x:c>
      <x:c r="Z4347" s="18" t="n">
        <x:f>IF(U4347=0,0,P4347*R4347/U4347)</x:f>
        <x:v>792</x:v>
      </x:c>
      <x:c r="AA4347" s="18" t="n">
        <x:f>MAX(Y4347,Z4347*'01 Controls'!$E$13)</x:f>
        <x:v>511.875</x:v>
      </x:c>
      <x:c r="AB4347" s="18" t="n">
        <x:f>IF(U4347=0,0,N4347*S4347/U4347)</x:f>
        <x:v>0</x:v>
      </x:c>
      <x:c r="AC4347" s="18" t="n">
        <x:f>IF(U4347=0,0,P4347*S4347/U4347)</x:f>
        <x:v>0</x:v>
      </x:c>
      <x:c r="AD4347" s="18" t="n">
        <x:f>MAX(AB4347,AC4347*'01 Controls'!$E$14)</x:f>
        <x:v>0</x:v>
      </x:c>
      <x:c r="AE4347" s="18" t="n">
        <x:f>IF(U4347=0,0,N4347*T4347/U4347)</x:f>
        <x:v>34.125</x:v>
      </x:c>
      <x:c r="AF4347" s="18" t="n">
        <x:f>IF(U4347=0,0,P4347*T4347/U4347)</x:f>
        <x:v>52.80000000000001</x:v>
      </x:c>
      <x:c r="AG4347" s="18" t="n">
        <x:f>MAX(AE4347,AF4347*'01 Controls'!$E$15)</x:f>
        <x:v>34.125</x:v>
      </x:c>
      <x:c r="AH4347" s="18" t="n">
        <x:f>SUM(V4347,Y4347,AB4347,AE4347)</x:f>
        <x:v>546</x:v>
      </x:c>
      <x:c r="AI4347" s="18" t="n">
        <x:f>N4347-AH4347</x:f>
        <x:v>0</x:v>
      </x:c>
      <x:c r="AJ4347" s="18" t="n">
        <x:f>V4347*INDEX('07 Mode Capacity'!$P$6:$P$17,MATCH("AIR-"&amp;I4347,'07 Mode Capacity'!$C$6:$C$17,0))</x:f>
        <x:v>0</x:v>
      </x:c>
      <x:c r="AK4347" s="18" t="n">
        <x:f>Y4347*INDEX('07 Mode Capacity'!$P$6:$P$17,MATCH("OCEAN-"&amp;I4347,'07 Mode Capacity'!$C$6:$C$17,0))</x:f>
        <x:v>44.858820903237124</x:v>
      </x:c>
      <x:c r="AL4347" s="18" t="n">
        <x:f>AB4347*INDEX('07 Mode Capacity'!$P$6:$P$17,MATCH("LAND-"&amp;I4347,'07 Mode Capacity'!$C$6:$C$17,0))</x:f>
        <x:v>0</x:v>
      </x:c>
      <x:c r="AM4347" s="18" t="n">
        <x:f>AE4347*INDEX('07 Mode Capacity'!$P$6:$P$17,MATCH("INLAND-"&amp;I4347,'07 Mode Capacity'!$C$6:$C$17,0))</x:f>
        <x:v>21.54087281242445</x:v>
      </x:c>
      <x:c r="AN4347" s="18" t="n">
        <x:f>SUM(AJ4347:AM4347)</x:f>
        <x:v>66.39969371566157</x:v>
      </x:c>
      <x:c r="AO4347" s="17" t="n">
        <x:f>IF(N4347=0,1,AN4347/N4347)</x:f>
        <x:v>0.12161116065139482</x:v>
      </x:c>
      <x:c r="AP4347" s="11" t="str">
        <x:f>IF(AO4347&gt;='01 Controls'!$E$16,"PASS","FAIL")</x:f>
        <x:v>FAIL</x:v>
      </x:c>
      <x:c r="AQ4347" s="11" t="str">
        <x:v>UNQUANTIFIED</x:v>
      </x:c>
      <x:c r="AR4347" s="11" t="str">
        <x:v>Position-class planning record; serial item and receiver open</x:v>
      </x:c>
      <x:c r="AS4347" s="26"/>
      <x:c r="AT4347" s="26"/>
    </x:row>
    <x:row r="4348">
      <x:c r="C4348" s="11" t="str">
        <x:v>G2-J-RIG-TNK-20</x:v>
      </x:c>
      <x:c r="D4348" s="11" t="str">
        <x:v>G2</x:v>
      </x:c>
      <x:c r="E4348" s="11" t="str">
        <x:v>Regional flood and displacement</x:v>
      </x:c>
      <x:c r="F4348" s="11" t="str">
        <x:v>J-RIG</x:v>
      </x:c>
      <x:c r="G4348" s="11" t="str">
        <x:v>Resilience information group</x:v>
      </x:c>
      <x:c r="H4348" s="11" t="str">
        <x:v>TNK-20</x:v>
      </x:c>
      <x:c r="I4348" s="19" t="n">
        <x:v>48</x:v>
      </x:c>
      <x:c r="J4348" s="21" t="n">
        <x:v>8</x:v>
      </x:c>
      <x:c r="K4348" s="18" t="n">
        <x:f>'05 Cargo Register'!K316</x:f>
        <x:v>68.25</x:v>
      </x:c>
      <x:c r="L4348" s="18" t="n">
        <x:f>'05 Cargo Register'!N316</x:f>
        <x:v>5</x:v>
      </x:c>
      <x:c r="M4348" s="18" t="n">
        <x:f>'05 Cargo Register'!O316</x:f>
        <x:v>106.25</x:v>
      </x:c>
      <x:c r="N4348" s="18" t="n">
        <x:f>J4348*K4348</x:f>
        <x:v>546</x:v>
      </x:c>
      <x:c r="O4348" s="18" t="n">
        <x:f>J4348*L4348</x:f>
        <x:v>40</x:v>
      </x:c>
      <x:c r="P4348" s="18" t="n">
        <x:f>J4348*M4348</x:f>
        <x:v>850</x:v>
      </x:c>
      <x:c r="Q4348" s="22" t="n">
        <x:f>'01 Controls'!$E$31*'02 Cargo Classes'!$M$10</x:f>
        <x:v>0</x:v>
      </x:c>
      <x:c r="R4348" s="22" t="n">
        <x:f>'01 Controls'!$F$31*'02 Cargo Classes'!$N$10</x:f>
        <x:v>0.8999999999999999</x:v>
      </x:c>
      <x:c r="S4348" s="22" t="n">
        <x:f>'01 Controls'!$G$31*'02 Cargo Classes'!$O$10</x:f>
        <x:v>0</x:v>
      </x:c>
      <x:c r="T4348" s="22" t="n">
        <x:f>'01 Controls'!$H$31*'02 Cargo Classes'!$P$10</x:f>
        <x:v>0.1</x:v>
      </x:c>
      <x:c r="U4348" s="22" t="n">
        <x:f>SUM(Q4348:T4348)</x:f>
        <x:v>0.9999999999999999</x:v>
      </x:c>
      <x:c r="V4348" s="18" t="n">
        <x:f>IF(U4348=0,0,N4348*Q4348/U4348)</x:f>
        <x:v>0</x:v>
      </x:c>
      <x:c r="W4348" s="18" t="n">
        <x:f>IF(U4348=0,0,P4348*Q4348/U4348)</x:f>
        <x:v>0</x:v>
      </x:c>
      <x:c r="X4348" s="18" t="n">
        <x:f>MAX(V4348,W4348*'01 Controls'!$E$12)</x:f>
        <x:v>0</x:v>
      </x:c>
      <x:c r="Y4348" s="18" t="n">
        <x:f>IF(U4348=0,0,N4348*R4348/U4348)</x:f>
        <x:v>491.40000000000003</x:v>
      </x:c>
      <x:c r="Z4348" s="18" t="n">
        <x:f>IF(U4348=0,0,P4348*R4348/U4348)</x:f>
        <x:v>765</x:v>
      </x:c>
      <x:c r="AA4348" s="18" t="n">
        <x:f>MAX(Y4348,Z4348*'01 Controls'!$E$13)</x:f>
        <x:v>491.40000000000003</x:v>
      </x:c>
      <x:c r="AB4348" s="18" t="n">
        <x:f>IF(U4348=0,0,N4348*S4348/U4348)</x:f>
        <x:v>0</x:v>
      </x:c>
      <x:c r="AC4348" s="18" t="n">
        <x:f>IF(U4348=0,0,P4348*S4348/U4348)</x:f>
        <x:v>0</x:v>
      </x:c>
      <x:c r="AD4348" s="18" t="n">
        <x:f>MAX(AB4348,AC4348*'01 Controls'!$E$14)</x:f>
        <x:v>0</x:v>
      </x:c>
      <x:c r="AE4348" s="18" t="n">
        <x:f>IF(U4348=0,0,N4348*T4348/U4348)</x:f>
        <x:v>54.60000000000001</x:v>
      </x:c>
      <x:c r="AF4348" s="18" t="n">
        <x:f>IF(U4348=0,0,P4348*T4348/U4348)</x:f>
        <x:v>85.00000000000001</x:v>
      </x:c>
      <x:c r="AG4348" s="18" t="n">
        <x:f>MAX(AE4348,AF4348*'01 Controls'!$E$15)</x:f>
        <x:v>54.60000000000001</x:v>
      </x:c>
      <x:c r="AH4348" s="18" t="n">
        <x:f>SUM(V4348,Y4348,AB4348,AE4348)</x:f>
        <x:v>546</x:v>
      </x:c>
      <x:c r="AI4348" s="18" t="n">
        <x:f>N4348-AH4348</x:f>
        <x:v>0</x:v>
      </x:c>
      <x:c r="AJ4348" s="18" t="n">
        <x:f>V4348*INDEX('07 Mode Capacity'!$P$6:$P$17,MATCH("AIR-"&amp;I4348,'07 Mode Capacity'!$C$6:$C$17,0))</x:f>
        <x:v>0</x:v>
      </x:c>
      <x:c r="AK4348" s="18" t="n">
        <x:f>Y4348*INDEX('07 Mode Capacity'!$P$6:$P$17,MATCH("OCEAN-"&amp;I4348,'07 Mode Capacity'!$C$6:$C$17,0))</x:f>
        <x:v>43.06446806710764</x:v>
      </x:c>
      <x:c r="AL4348" s="18" t="n">
        <x:f>AB4348*INDEX('07 Mode Capacity'!$P$6:$P$17,MATCH("LAND-"&amp;I4348,'07 Mode Capacity'!$C$6:$C$17,0))</x:f>
        <x:v>0</x:v>
      </x:c>
      <x:c r="AM4348" s="18" t="n">
        <x:f>AE4348*INDEX('07 Mode Capacity'!$P$6:$P$17,MATCH("INLAND-"&amp;I4348,'07 Mode Capacity'!$C$6:$C$17,0))</x:f>
        <x:v>34.46539649987912</x:v>
      </x:c>
      <x:c r="AN4348" s="18" t="n">
        <x:f>SUM(AJ4348:AM4348)</x:f>
        <x:v>77.52986456698676</x:v>
      </x:c>
      <x:c r="AO4348" s="17" t="n">
        <x:f>IF(N4348=0,1,AN4348/N4348)</x:f>
        <x:v>0.1419960889505252</x:v>
      </x:c>
      <x:c r="AP4348" s="11" t="str">
        <x:f>IF(AO4348&gt;='01 Controls'!$E$16,"PASS","FAIL")</x:f>
        <x:v>FAIL</x:v>
      </x:c>
      <x:c r="AQ4348" s="11" t="str">
        <x:v>UNQUANTIFIED</x:v>
      </x:c>
      <x:c r="AR4348" s="11" t="str">
        <x:v>Position-class planning record; serial item and receiver open</x:v>
      </x:c>
      <x:c r="AS4348" s="26"/>
      <x:c r="AT4348" s="26"/>
    </x:row>
    <x:row r="4349">
      <x:c r="C4349" s="11" t="str">
        <x:v>G2-J-RIG-FLR-24</x:v>
      </x:c>
      <x:c r="D4349" s="11" t="str">
        <x:v>G2</x:v>
      </x:c>
      <x:c r="E4349" s="11" t="str">
        <x:v>Regional flood and displacement</x:v>
      </x:c>
      <x:c r="F4349" s="11" t="str">
        <x:v>J-RIG</x:v>
      </x:c>
      <x:c r="G4349" s="11" t="str">
        <x:v>Resilience information group</x:v>
      </x:c>
      <x:c r="H4349" s="11" t="str">
        <x:v>FLR-24</x:v>
      </x:c>
      <x:c r="I4349" s="19" t="n">
        <x:v>48</x:v>
      </x:c>
      <x:c r="J4349" s="21" t="n">
        <x:v>8</x:v>
      </x:c>
      <x:c r="K4349" s="18" t="n">
        <x:f>'05 Cargo Register'!K317</x:f>
        <x:v>136.5</x:v>
      </x:c>
      <x:c r="L4349" s="18" t="n">
        <x:f>'05 Cargo Register'!N317</x:f>
        <x:v>7</x:v>
      </x:c>
      <x:c r="M4349" s="18" t="n">
        <x:f>'05 Cargo Register'!O317</x:f>
        <x:v>224</x:v>
      </x:c>
      <x:c r="N4349" s="18" t="n">
        <x:f>J4349*K4349</x:f>
        <x:v>1092</x:v>
      </x:c>
      <x:c r="O4349" s="18" t="n">
        <x:f>J4349*L4349</x:f>
        <x:v>56</x:v>
      </x:c>
      <x:c r="P4349" s="18" t="n">
        <x:f>J4349*M4349</x:f>
        <x:v>1792</x:v>
      </x:c>
      <x:c r="Q4349" s="22" t="n">
        <x:f>'01 Controls'!$E$31*'02 Cargo Classes'!$M$11</x:f>
        <x:v>0</x:v>
      </x:c>
      <x:c r="R4349" s="22" t="n">
        <x:f>'01 Controls'!$F$31*'02 Cargo Classes'!$N$11</x:f>
        <x:v>0.8999999999999999</x:v>
      </x:c>
      <x:c r="S4349" s="22" t="n">
        <x:f>'01 Controls'!$G$31*'02 Cargo Classes'!$O$11</x:f>
        <x:v>0</x:v>
      </x:c>
      <x:c r="T4349" s="22" t="n">
        <x:f>'01 Controls'!$H$31*'02 Cargo Classes'!$P$11</x:f>
        <x:v>0.08000000000000002</x:v>
      </x:c>
      <x:c r="U4349" s="22" t="n">
        <x:f>SUM(Q4349:T4349)</x:f>
        <x:v>0.98</x:v>
      </x:c>
      <x:c r="V4349" s="18" t="n">
        <x:f>IF(U4349=0,0,N4349*Q4349/U4349)</x:f>
        <x:v>0</x:v>
      </x:c>
      <x:c r="W4349" s="18" t="n">
        <x:f>IF(U4349=0,0,P4349*Q4349/U4349)</x:f>
        <x:v>0</x:v>
      </x:c>
      <x:c r="X4349" s="18" t="n">
        <x:f>MAX(V4349,W4349*'01 Controls'!$E$12)</x:f>
        <x:v>0</x:v>
      </x:c>
      <x:c r="Y4349" s="18" t="n">
        <x:f>IF(U4349=0,0,N4349*R4349/U4349)</x:f>
        <x:v>1002.8571428571428</x:v>
      </x:c>
      <x:c r="Z4349" s="18" t="n">
        <x:f>IF(U4349=0,0,P4349*R4349/U4349)</x:f>
        <x:v>1645.7142857142856</x:v>
      </x:c>
      <x:c r="AA4349" s="18" t="n">
        <x:f>MAX(Y4349,Z4349*'01 Controls'!$E$13)</x:f>
        <x:v>1002.8571428571428</x:v>
      </x:c>
      <x:c r="AB4349" s="18" t="n">
        <x:f>IF(U4349=0,0,N4349*S4349/U4349)</x:f>
        <x:v>0</x:v>
      </x:c>
      <x:c r="AC4349" s="18" t="n">
        <x:f>IF(U4349=0,0,P4349*S4349/U4349)</x:f>
        <x:v>0</x:v>
      </x:c>
      <x:c r="AD4349" s="18" t="n">
        <x:f>MAX(AB4349,AC4349*'01 Controls'!$E$14)</x:f>
        <x:v>0</x:v>
      </x:c>
      <x:c r="AE4349" s="18" t="n">
        <x:f>IF(U4349=0,0,N4349*T4349/U4349)</x:f>
        <x:v>89.14285714285715</x:v>
      </x:c>
      <x:c r="AF4349" s="18" t="n">
        <x:f>IF(U4349=0,0,P4349*T4349/U4349)</x:f>
        <x:v>146.2857142857143</x:v>
      </x:c>
      <x:c r="AG4349" s="18" t="n">
        <x:f>MAX(AE4349,AF4349*'01 Controls'!$E$15)</x:f>
        <x:v>89.14285714285715</x:v>
      </x:c>
      <x:c r="AH4349" s="18" t="n">
        <x:f>SUM(V4349,Y4349,AB4349,AE4349)</x:f>
        <x:v>1092</x:v>
      </x:c>
      <x:c r="AI4349" s="18" t="n">
        <x:f>N4349-AH4349</x:f>
        <x:v>0</x:v>
      </x:c>
      <x:c r="AJ4349" s="18" t="n">
        <x:f>V4349*INDEX('07 Mode Capacity'!$P$6:$P$17,MATCH("AIR-"&amp;I4349,'07 Mode Capacity'!$C$6:$C$17,0))</x:f>
        <x:v>0</x:v>
      </x:c>
      <x:c r="AK4349" s="18" t="n">
        <x:f>Y4349*INDEX('07 Mode Capacity'!$P$6:$P$17,MATCH("OCEAN-"&amp;I4349,'07 Mode Capacity'!$C$6:$C$17,0))</x:f>
        <x:v>87.88666952470946</x:v>
      </x:c>
      <x:c r="AL4349" s="18" t="n">
        <x:f>AB4349*INDEX('07 Mode Capacity'!$P$6:$P$17,MATCH("LAND-"&amp;I4349,'07 Mode Capacity'!$C$6:$C$17,0))</x:f>
        <x:v>0</x:v>
      </x:c>
      <x:c r="AM4349" s="18" t="n">
        <x:f>AE4349*INDEX('07 Mode Capacity'!$P$6:$P$17,MATCH("INLAND-"&amp;I4349,'07 Mode Capacity'!$C$6:$C$17,0))</x:f>
        <x:v>56.27003510184346</x:v>
      </x:c>
      <x:c r="AN4349" s="18" t="n">
        <x:f>SUM(AJ4349:AM4349)</x:f>
        <x:v>144.15670462655294</x:v>
      </x:c>
      <x:c r="AO4349" s="17" t="n">
        <x:f>IF(N4349=0,1,AN4349/N4349)</x:f>
        <x:v>0.13201163427340012</x:v>
      </x:c>
      <x:c r="AP4349" s="11" t="str">
        <x:f>IF(AO4349&gt;='01 Controls'!$E$16,"PASS","FAIL")</x:f>
        <x:v>FAIL</x:v>
      </x:c>
      <x:c r="AQ4349" s="11" t="str">
        <x:v>UNQUANTIFIED</x:v>
      </x:c>
      <x:c r="AR4349" s="11" t="str">
        <x:v>Position-class planning record; serial item and receiver open</x:v>
      </x:c>
      <x:c r="AS4349" s="26"/>
      <x:c r="AT4349" s="26"/>
    </x:row>
    <x:row r="4350">
      <x:c r="C4350" s="11" t="str">
        <x:v>G2-J-RIG-ROL-30</x:v>
      </x:c>
      <x:c r="D4350" s="11" t="str">
        <x:v>G2</x:v>
      </x:c>
      <x:c r="E4350" s="11" t="str">
        <x:v>Regional flood and displacement</x:v>
      </x:c>
      <x:c r="F4350" s="11" t="str">
        <x:v>J-RIG</x:v>
      </x:c>
      <x:c r="G4350" s="11" t="str">
        <x:v>Resilience information group</x:v>
      </x:c>
      <x:c r="H4350" s="11" t="str">
        <x:v>ROL-30</x:v>
      </x:c>
      <x:c r="I4350" s="19" t="n">
        <x:v>48</x:v>
      </x:c>
      <x:c r="J4350" s="21" t="n">
        <x:v>8</x:v>
      </x:c>
      <x:c r="K4350" s="18" t="n">
        <x:f>'05 Cargo Register'!K318</x:f>
        <x:v>136.5</x:v>
      </x:c>
      <x:c r="L4350" s="18" t="n">
        <x:f>'05 Cargo Register'!N318</x:f>
        <x:v>6</x:v>
      </x:c>
      <x:c r="M4350" s="18" t="n">
        <x:f>'05 Cargo Register'!O318</x:f>
        <x:v>382.5</x:v>
      </x:c>
      <x:c r="N4350" s="18" t="n">
        <x:f>J4350*K4350</x:f>
        <x:v>1092</x:v>
      </x:c>
      <x:c r="O4350" s="18" t="n">
        <x:f>J4350*L4350</x:f>
        <x:v>48</x:v>
      </x:c>
      <x:c r="P4350" s="18" t="n">
        <x:f>J4350*M4350</x:f>
        <x:v>3060</x:v>
      </x:c>
      <x:c r="Q4350" s="22" t="n">
        <x:f>'01 Controls'!$E$31*'02 Cargo Classes'!$M$12</x:f>
        <x:v>0</x:v>
      </x:c>
      <x:c r="R4350" s="22" t="n">
        <x:f>'01 Controls'!$F$31*'02 Cargo Classes'!$N$12</x:f>
        <x:v>0.75</x:v>
      </x:c>
      <x:c r="S4350" s="22" t="n">
        <x:f>'01 Controls'!$G$31*'02 Cargo Classes'!$O$12</x:f>
        <x:v>0</x:v>
      </x:c>
      <x:c r="T4350" s="22" t="n">
        <x:f>'01 Controls'!$H$31*'02 Cargo Classes'!$P$12</x:f>
        <x:v>0.06</x:v>
      </x:c>
      <x:c r="U4350" s="22" t="n">
        <x:f>SUM(Q4350:T4350)</x:f>
        <x:v>0.81</x:v>
      </x:c>
      <x:c r="V4350" s="18" t="n">
        <x:f>IF(U4350=0,0,N4350*Q4350/U4350)</x:f>
        <x:v>0</x:v>
      </x:c>
      <x:c r="W4350" s="18" t="n">
        <x:f>IF(U4350=0,0,P4350*Q4350/U4350)</x:f>
        <x:v>0</x:v>
      </x:c>
      <x:c r="X4350" s="18" t="n">
        <x:f>MAX(V4350,W4350*'01 Controls'!$E$12)</x:f>
        <x:v>0</x:v>
      </x:c>
      <x:c r="Y4350" s="18" t="n">
        <x:f>IF(U4350=0,0,N4350*R4350/U4350)</x:f>
        <x:v>1011.1111111111111</x:v>
      </x:c>
      <x:c r="Z4350" s="18" t="n">
        <x:f>IF(U4350=0,0,P4350*R4350/U4350)</x:f>
        <x:v>2833.333333333333</x:v>
      </x:c>
      <x:c r="AA4350" s="18" t="n">
        <x:f>MAX(Y4350,Z4350*'01 Controls'!$E$13)</x:f>
        <x:v>1011.1111111111111</x:v>
      </x:c>
      <x:c r="AB4350" s="18" t="n">
        <x:f>IF(U4350=0,0,N4350*S4350/U4350)</x:f>
        <x:v>0</x:v>
      </x:c>
      <x:c r="AC4350" s="18" t="n">
        <x:f>IF(U4350=0,0,P4350*S4350/U4350)</x:f>
        <x:v>0</x:v>
      </x:c>
      <x:c r="AD4350" s="18" t="n">
        <x:f>MAX(AB4350,AC4350*'01 Controls'!$E$14)</x:f>
        <x:v>0</x:v>
      </x:c>
      <x:c r="AE4350" s="18" t="n">
        <x:f>IF(U4350=0,0,N4350*T4350/U4350)</x:f>
        <x:v>80.88888888888889</x:v>
      </x:c>
      <x:c r="AF4350" s="18" t="n">
        <x:f>IF(U4350=0,0,P4350*T4350/U4350)</x:f>
        <x:v>226.66666666666666</x:v>
      </x:c>
      <x:c r="AG4350" s="18" t="n">
        <x:f>MAX(AE4350,AF4350*'01 Controls'!$E$15)</x:f>
        <x:v>80.88888888888889</x:v>
      </x:c>
      <x:c r="AH4350" s="18" t="n">
        <x:f>SUM(V4350,Y4350,AB4350,AE4350)</x:f>
        <x:v>1092</x:v>
      </x:c>
      <x:c r="AI4350" s="18" t="n">
        <x:f>N4350-AH4350</x:f>
        <x:v>0</x:v>
      </x:c>
      <x:c r="AJ4350" s="18" t="n">
        <x:f>V4350*INDEX('07 Mode Capacity'!$P$6:$P$17,MATCH("AIR-"&amp;I4350,'07 Mode Capacity'!$C$6:$C$17,0))</x:f>
        <x:v>0</x:v>
      </x:c>
      <x:c r="AK4350" s="18" t="n">
        <x:f>Y4350*INDEX('07 Mode Capacity'!$P$6:$P$17,MATCH("OCEAN-"&amp;I4350,'07 Mode Capacity'!$C$6:$C$17,0))</x:f>
        <x:v>88.6100165989869</x:v>
      </x:c>
      <x:c r="AL4350" s="18" t="n">
        <x:f>AB4350*INDEX('07 Mode Capacity'!$P$6:$P$17,MATCH("LAND-"&amp;I4350,'07 Mode Capacity'!$C$6:$C$17,0))</x:f>
        <x:v>0</x:v>
      </x:c>
      <x:c r="AM4350" s="18" t="n">
        <x:f>AE4350*INDEX('07 Mode Capacity'!$P$6:$P$17,MATCH("INLAND-"&amp;I4350,'07 Mode Capacity'!$C$6:$C$17,0))</x:f>
        <x:v>51.05984666648758</x:v>
      </x:c>
      <x:c r="AN4350" s="18" t="n">
        <x:f>SUM(AJ4350:AM4350)</x:f>
        <x:v>139.66986326547448</x:v>
      </x:c>
      <x:c r="AO4350" s="17" t="n">
        <x:f>IF(N4350=0,1,AN4350/N4350)</x:f>
        <x:v>0.12790280518816344</x:v>
      </x:c>
      <x:c r="AP4350" s="11" t="str">
        <x:f>IF(AO4350&gt;='01 Controls'!$E$16,"PASS","FAIL")</x:f>
        <x:v>FAIL</x:v>
      </x:c>
      <x:c r="AQ4350" s="11" t="str">
        <x:v>UNQUANTIFIED</x:v>
      </x:c>
      <x:c r="AR4350" s="11" t="str">
        <x:v>Position-class planning record; serial item and receiver open</x:v>
      </x:c>
      <x:c r="AS4350" s="26"/>
      <x:c r="AT4350" s="26"/>
    </x:row>
    <x:row r="4351">
      <x:c r="C4351" s="11" t="str">
        <x:v>G2-J-RIG-LIN-18</x:v>
      </x:c>
      <x:c r="D4351" s="11" t="str">
        <x:v>G2</x:v>
      </x:c>
      <x:c r="E4351" s="11" t="str">
        <x:v>Regional flood and displacement</x:v>
      </x:c>
      <x:c r="F4351" s="11" t="str">
        <x:v>J-RIG</x:v>
      </x:c>
      <x:c r="G4351" s="11" t="str">
        <x:v>Resilience information group</x:v>
      </x:c>
      <x:c r="H4351" s="11" t="str">
        <x:v>LIN-18</x:v>
      </x:c>
      <x:c r="I4351" s="19" t="n">
        <x:v>72</x:v>
      </x:c>
      <x:c r="J4351" s="21" t="n">
        <x:v>8</x:v>
      </x:c>
      <x:c r="K4351" s="18" t="n">
        <x:f>'05 Cargo Register'!K319</x:f>
        <x:v>68.25</x:v>
      </x:c>
      <x:c r="L4351" s="18" t="n">
        <x:f>'05 Cargo Register'!N319</x:f>
        <x:v>5</x:v>
      </x:c>
      <x:c r="M4351" s="18" t="n">
        <x:f>'05 Cargo Register'!O319</x:f>
        <x:v>220</x:v>
      </x:c>
      <x:c r="N4351" s="18" t="n">
        <x:f>J4351*K4351</x:f>
        <x:v>546</x:v>
      </x:c>
      <x:c r="O4351" s="18" t="n">
        <x:f>J4351*L4351</x:f>
        <x:v>40</x:v>
      </x:c>
      <x:c r="P4351" s="18" t="n">
        <x:f>J4351*M4351</x:f>
        <x:v>1760</x:v>
      </x:c>
      <x:c r="Q4351" s="22" t="n">
        <x:f>'01 Controls'!$E$31*'02 Cargo Classes'!$M$13</x:f>
        <x:v>0</x:v>
      </x:c>
      <x:c r="R4351" s="22" t="n">
        <x:f>'01 Controls'!$F$31*'02 Cargo Classes'!$N$13</x:f>
        <x:v>0.8999999999999999</x:v>
      </x:c>
      <x:c r="S4351" s="22" t="n">
        <x:f>'01 Controls'!$G$31*'02 Cargo Classes'!$O$13</x:f>
        <x:v>0</x:v>
      </x:c>
      <x:c r="T4351" s="22" t="n">
        <x:f>'01 Controls'!$H$31*'02 Cargo Classes'!$P$13</x:f>
        <x:v>0.1</x:v>
      </x:c>
      <x:c r="U4351" s="22" t="n">
        <x:f>SUM(Q4351:T4351)</x:f>
        <x:v>0.9999999999999999</x:v>
      </x:c>
      <x:c r="V4351" s="18" t="n">
        <x:f>IF(U4351=0,0,N4351*Q4351/U4351)</x:f>
        <x:v>0</x:v>
      </x:c>
      <x:c r="W4351" s="18" t="n">
        <x:f>IF(U4351=0,0,P4351*Q4351/U4351)</x:f>
        <x:v>0</x:v>
      </x:c>
      <x:c r="X4351" s="18" t="n">
        <x:f>MAX(V4351,W4351*'01 Controls'!$E$12)</x:f>
        <x:v>0</x:v>
      </x:c>
      <x:c r="Y4351" s="18" t="n">
        <x:f>IF(U4351=0,0,N4351*R4351/U4351)</x:f>
        <x:v>491.40000000000003</x:v>
      </x:c>
      <x:c r="Z4351" s="18" t="n">
        <x:f>IF(U4351=0,0,P4351*R4351/U4351)</x:f>
        <x:v>1584</x:v>
      </x:c>
      <x:c r="AA4351" s="18" t="n">
        <x:f>MAX(Y4351,Z4351*'01 Controls'!$E$13)</x:f>
        <x:v>491.40000000000003</x:v>
      </x:c>
      <x:c r="AB4351" s="18" t="n">
        <x:f>IF(U4351=0,0,N4351*S4351/U4351)</x:f>
        <x:v>0</x:v>
      </x:c>
      <x:c r="AC4351" s="18" t="n">
        <x:f>IF(U4351=0,0,P4351*S4351/U4351)</x:f>
        <x:v>0</x:v>
      </x:c>
      <x:c r="AD4351" s="18" t="n">
        <x:f>MAX(AB4351,AC4351*'01 Controls'!$E$14)</x:f>
        <x:v>0</x:v>
      </x:c>
      <x:c r="AE4351" s="18" t="n">
        <x:f>IF(U4351=0,0,N4351*T4351/U4351)</x:f>
        <x:v>54.60000000000001</x:v>
      </x:c>
      <x:c r="AF4351" s="18" t="n">
        <x:f>IF(U4351=0,0,P4351*T4351/U4351)</x:f>
        <x:v>176.00000000000003</x:v>
      </x:c>
      <x:c r="AG4351" s="18" t="n">
        <x:f>MAX(AE4351,AF4351*'01 Controls'!$E$15)</x:f>
        <x:v>54.60000000000001</x:v>
      </x:c>
      <x:c r="AH4351" s="18" t="n">
        <x:f>SUM(V4351,Y4351,AB4351,AE4351)</x:f>
        <x:v>546</x:v>
      </x:c>
      <x:c r="AI4351" s="18" t="n">
        <x:f>N4351-AH4351</x:f>
        <x:v>0</x:v>
      </x:c>
      <x:c r="AJ4351" s="18" t="n">
        <x:f>V4351*INDEX('07 Mode Capacity'!$P$6:$P$17,MATCH("AIR-"&amp;I4351,'07 Mode Capacity'!$C$6:$C$17,0))</x:f>
        <x:v>0</x:v>
      </x:c>
      <x:c r="AK4351" s="18" t="n">
        <x:f>Y4351*INDEX('07 Mode Capacity'!$P$6:$P$17,MATCH("OCEAN-"&amp;I4351,'07 Mode Capacity'!$C$6:$C$17,0))</x:f>
        <x:v>384.6521844445668</x:v>
      </x:c>
      <x:c r="AL4351" s="18" t="n">
        <x:f>AB4351*INDEX('07 Mode Capacity'!$P$6:$P$17,MATCH("LAND-"&amp;I4351,'07 Mode Capacity'!$C$6:$C$17,0))</x:f>
        <x:v>0</x:v>
      </x:c>
      <x:c r="AM4351" s="18" t="n">
        <x:f>AE4351*INDEX('07 Mode Capacity'!$P$6:$P$17,MATCH("INLAND-"&amp;I4351,'07 Mode Capacity'!$C$6:$C$17,0))</x:f>
        <x:v>54.60000000000001</x:v>
      </x:c>
      <x:c r="AN4351" s="18" t="n">
        <x:f>SUM(AJ4351:AM4351)</x:f>
        <x:v>439.2521844445668</x:v>
      </x:c>
      <x:c r="AO4351" s="17" t="n">
        <x:f>IF(N4351=0,1,AN4351/N4351)</x:f>
        <x:v>0.8044911803014044</x:v>
      </x:c>
      <x:c r="AP4351" s="11" t="str">
        <x:f>IF(AO4351&gt;='01 Controls'!$E$16,"PASS","FAIL")</x:f>
        <x:v>FAIL</x:v>
      </x:c>
      <x:c r="AQ4351" s="11" t="str">
        <x:v>UNQUANTIFIED</x:v>
      </x:c>
      <x:c r="AR4351" s="11" t="str">
        <x:v>Position-class planning record; serial item and receiver open</x:v>
      </x:c>
      <x:c r="AS4351" s="26"/>
      <x:c r="AT4351" s="26"/>
    </x:row>
    <x:row r="4352">
      <x:c r="C4352" s="11" t="str">
        <x:v>G2-J-RIG-BLK-08</x:v>
      </x:c>
      <x:c r="D4352" s="11" t="str">
        <x:v>G2</x:v>
      </x:c>
      <x:c r="E4352" s="11" t="str">
        <x:v>Regional flood and displacement</x:v>
      </x:c>
      <x:c r="F4352" s="11" t="str">
        <x:v>J-RIG</x:v>
      </x:c>
      <x:c r="G4352" s="11" t="str">
        <x:v>Resilience information group</x:v>
      </x:c>
      <x:c r="H4352" s="11" t="str">
        <x:v>BLK-08</x:v>
      </x:c>
      <x:c r="I4352" s="19" t="n">
        <x:v>48</x:v>
      </x:c>
      <x:c r="J4352" s="21" t="n">
        <x:v>8</x:v>
      </x:c>
      <x:c r="K4352" s="18" t="n">
        <x:f>'05 Cargo Register'!K320</x:f>
        <x:v>204.75</x:v>
      </x:c>
      <x:c r="L4352" s="18" t="n">
        <x:f>'05 Cargo Register'!N320</x:f>
        <x:v>32</x:v>
      </x:c>
      <x:c r="M4352" s="18" t="n">
        <x:f>'05 Cargo Register'!O320</x:f>
        <x:v>1632</x:v>
      </x:c>
      <x:c r="N4352" s="18" t="n">
        <x:f>J4352*K4352</x:f>
        <x:v>1638</x:v>
      </x:c>
      <x:c r="O4352" s="18" t="n">
        <x:f>J4352*L4352</x:f>
        <x:v>256</x:v>
      </x:c>
      <x:c r="P4352" s="18" t="n">
        <x:f>J4352*M4352</x:f>
        <x:v>13056</x:v>
      </x:c>
      <x:c r="Q4352" s="22" t="n">
        <x:f>'01 Controls'!$E$31*'02 Cargo Classes'!$M$14</x:f>
        <x:v>0.15</x:v>
      </x:c>
      <x:c r="R4352" s="22" t="n">
        <x:f>'01 Controls'!$F$31*'02 Cargo Classes'!$N$14</x:f>
        <x:v>0.6000000000000001</x:v>
      </x:c>
      <x:c r="S4352" s="22" t="n">
        <x:f>'01 Controls'!$G$31*'02 Cargo Classes'!$O$14</x:f>
        <x:v>0</x:v>
      </x:c>
      <x:c r="T4352" s="22" t="n">
        <x:f>'01 Controls'!$H$31*'02 Cargo Classes'!$P$14</x:f>
        <x:v>0.05</x:v>
      </x:c>
      <x:c r="U4352" s="22" t="n">
        <x:f>SUM(Q4352:T4352)</x:f>
        <x:v>0.8000000000000002</x:v>
      </x:c>
      <x:c r="V4352" s="18" t="n">
        <x:f>IF(U4352=0,0,N4352*Q4352/U4352)</x:f>
        <x:v>307.12499999999994</x:v>
      </x:c>
      <x:c r="W4352" s="18" t="n">
        <x:f>IF(U4352=0,0,P4352*Q4352/U4352)</x:f>
        <x:v>2447.9999999999995</x:v>
      </x:c>
      <x:c r="X4352" s="18" t="n">
        <x:f>MAX(V4352,W4352*'01 Controls'!$E$12)</x:f>
        <x:v>611.9999999999999</x:v>
      </x:c>
      <x:c r="Y4352" s="18" t="n">
        <x:f>IF(U4352=0,0,N4352*R4352/U4352)</x:f>
        <x:v>1228.5</x:v>
      </x:c>
      <x:c r="Z4352" s="18" t="n">
        <x:f>IF(U4352=0,0,P4352*R4352/U4352)</x:f>
        <x:v>9792</x:v>
      </x:c>
      <x:c r="AA4352" s="18" t="n">
        <x:f>MAX(Y4352,Z4352*'01 Controls'!$E$13)</x:f>
        <x:v>1468.8</x:v>
      </x:c>
      <x:c r="AB4352" s="18" t="n">
        <x:f>IF(U4352=0,0,N4352*S4352/U4352)</x:f>
        <x:v>0</x:v>
      </x:c>
      <x:c r="AC4352" s="18" t="n">
        <x:f>IF(U4352=0,0,P4352*S4352/U4352)</x:f>
        <x:v>0</x:v>
      </x:c>
      <x:c r="AD4352" s="18" t="n">
        <x:f>MAX(AB4352,AC4352*'01 Controls'!$E$14)</x:f>
        <x:v>0</x:v>
      </x:c>
      <x:c r="AE4352" s="18" t="n">
        <x:f>IF(U4352=0,0,N4352*T4352/U4352)</x:f>
        <x:v>102.37499999999999</x:v>
      </x:c>
      <x:c r="AF4352" s="18" t="n">
        <x:f>IF(U4352=0,0,P4352*T4352/U4352)</x:f>
        <x:v>815.9999999999999</x:v>
      </x:c>
      <x:c r="AG4352" s="18" t="n">
        <x:f>MAX(AE4352,AF4352*'01 Controls'!$E$15)</x:f>
        <x:v>146.87999999999997</x:v>
      </x:c>
      <x:c r="AH4352" s="18" t="n">
        <x:f>SUM(V4352,Y4352,AB4352,AE4352)</x:f>
        <x:v>1638</x:v>
      </x:c>
      <x:c r="AI4352" s="18" t="n">
        <x:f>N4352-AH4352</x:f>
        <x:v>0</x:v>
      </x:c>
      <x:c r="AJ4352" s="18" t="n">
        <x:f>V4352*INDEX('07 Mode Capacity'!$P$6:$P$17,MATCH("AIR-"&amp;I4352,'07 Mode Capacity'!$C$6:$C$17,0))</x:f>
        <x:v>86.09808905209898</x:v>
      </x:c>
      <x:c r="AK4352" s="18" t="n">
        <x:f>Y4352*INDEX('07 Mode Capacity'!$P$6:$P$17,MATCH("OCEAN-"&amp;I4352,'07 Mode Capacity'!$C$6:$C$17,0))</x:f>
        <x:v>107.66117016776909</x:v>
      </x:c>
      <x:c r="AL4352" s="18" t="n">
        <x:f>AB4352*INDEX('07 Mode Capacity'!$P$6:$P$17,MATCH("LAND-"&amp;I4352,'07 Mode Capacity'!$C$6:$C$17,0))</x:f>
        <x:v>0</x:v>
      </x:c>
      <x:c r="AM4352" s="18" t="n">
        <x:f>AE4352*INDEX('07 Mode Capacity'!$P$6:$P$17,MATCH("INLAND-"&amp;I4352,'07 Mode Capacity'!$C$6:$C$17,0))</x:f>
        <x:v>64.62261843727333</x:v>
      </x:c>
      <x:c r="AN4352" s="18" t="n">
        <x:f>SUM(AJ4352:AM4352)</x:f>
        <x:v>258.3818776571414</x:v>
      </x:c>
      <x:c r="AO4352" s="17" t="n">
        <x:f>IF(N4352=0,1,AN4352/N4352)</x:f>
        <x:v>0.15774229405197887</x:v>
      </x:c>
      <x:c r="AP4352" s="11" t="str">
        <x:f>IF(AO4352&gt;='01 Controls'!$E$16,"PASS","FAIL")</x:f>
        <x:v>FAIL</x:v>
      </x:c>
      <x:c r="AQ4352" s="11" t="str">
        <x:v>UNQUANTIFIED</x:v>
      </x:c>
      <x:c r="AR4352" s="11" t="str">
        <x:v>Position-class planning record; serial item and receiver open</x:v>
      </x:c>
      <x:c r="AS4352" s="26"/>
      <x:c r="AT4352" s="26"/>
    </x:row>
    <x:row r="4353">
      <x:c r="C4353" s="11" t="str">
        <x:v>G2-M-MPG-APL-45</x:v>
      </x:c>
      <x:c r="D4353" s="11" t="str">
        <x:v>G2</x:v>
      </x:c>
      <x:c r="E4353" s="11" t="str">
        <x:v>Regional flood and displacement</x:v>
      </x:c>
      <x:c r="F4353" s="11" t="str">
        <x:v>M-MPG</x:v>
      </x:c>
      <x:c r="G4353" s="11" t="str">
        <x:v>Maritime production group</x:v>
      </x:c>
      <x:c r="H4353" s="11" t="str">
        <x:v>APL-45</x:v>
      </x:c>
      <x:c r="I4353" s="19" t="n">
        <x:v>24</x:v>
      </x:c>
      <x:c r="J4353" s="21" t="n">
        <x:v>4</x:v>
      </x:c>
      <x:c r="K4353" s="18" t="n">
        <x:f>'05 Cargo Register'!K321</x:f>
        <x:v>220.5</x:v>
      </x:c>
      <x:c r="L4353" s="18" t="n">
        <x:f>'05 Cargo Register'!N321</x:f>
        <x:v>58</x:v>
      </x:c>
      <x:c r="M4353" s="18" t="n">
        <x:f>'05 Cargo Register'!O321</x:f>
        <x:v>435</x:v>
      </x:c>
      <x:c r="N4353" s="18" t="n">
        <x:f>J4353*K4353</x:f>
        <x:v>882</x:v>
      </x:c>
      <x:c r="O4353" s="18" t="n">
        <x:f>J4353*L4353</x:f>
        <x:v>232</x:v>
      </x:c>
      <x:c r="P4353" s="18" t="n">
        <x:f>J4353*M4353</x:f>
        <x:v>1740</x:v>
      </x:c>
      <x:c r="Q4353" s="22" t="n">
        <x:f>'01 Controls'!$E$31*'02 Cargo Classes'!$M$6</x:f>
        <x:v>0.44999999999999996</x:v>
      </x:c>
      <x:c r="R4353" s="22" t="n">
        <x:f>'01 Controls'!$F$31*'02 Cargo Classes'!$N$6</x:f>
        <x:v>0.30000000000000004</x:v>
      </x:c>
      <x:c r="S4353" s="22" t="n">
        <x:f>'01 Controls'!$G$31*'02 Cargo Classes'!$O$6</x:f>
        <x:v>0</x:v>
      </x:c>
      <x:c r="T4353" s="22" t="n">
        <x:f>'01 Controls'!$H$31*'02 Cargo Classes'!$P$6</x:f>
        <x:v>0.03</x:v>
      </x:c>
      <x:c r="U4353" s="22" t="n">
        <x:f>SUM(Q4353:T4353)</x:f>
        <x:v>0.78</x:v>
      </x:c>
      <x:c r="V4353" s="18" t="n">
        <x:f>IF(U4353=0,0,N4353*Q4353/U4353)</x:f>
        <x:v>508.8461538461538</x:v>
      </x:c>
      <x:c r="W4353" s="18" t="n">
        <x:f>IF(U4353=0,0,P4353*Q4353/U4353)</x:f>
        <x:v>1003.8461538461537</x:v>
      </x:c>
      <x:c r="X4353" s="18" t="n">
        <x:f>MAX(V4353,W4353*'01 Controls'!$E$12)</x:f>
        <x:v>508.8461538461538</x:v>
      </x:c>
      <x:c r="Y4353" s="18" t="n">
        <x:f>IF(U4353=0,0,N4353*R4353/U4353)</x:f>
        <x:v>339.2307692307692</x:v>
      </x:c>
      <x:c r="Z4353" s="18" t="n">
        <x:f>IF(U4353=0,0,P4353*R4353/U4353)</x:f>
        <x:v>669.2307692307694</x:v>
      </x:c>
      <x:c r="AA4353" s="18" t="n">
        <x:f>MAX(Y4353,Z4353*'01 Controls'!$E$13)</x:f>
        <x:v>339.2307692307692</x:v>
      </x:c>
      <x:c r="AB4353" s="18" t="n">
        <x:f>IF(U4353=0,0,N4353*S4353/U4353)</x:f>
        <x:v>0</x:v>
      </x:c>
      <x:c r="AC4353" s="18" t="n">
        <x:f>IF(U4353=0,0,P4353*S4353/U4353)</x:f>
        <x:v>0</x:v>
      </x:c>
      <x:c r="AD4353" s="18" t="n">
        <x:f>MAX(AB4353,AC4353*'01 Controls'!$E$14)</x:f>
        <x:v>0</x:v>
      </x:c>
      <x:c r="AE4353" s="18" t="n">
        <x:f>IF(U4353=0,0,N4353*T4353/U4353)</x:f>
        <x:v>33.92307692307692</x:v>
      </x:c>
      <x:c r="AF4353" s="18" t="n">
        <x:f>IF(U4353=0,0,P4353*T4353/U4353)</x:f>
        <x:v>66.92307692307692</x:v>
      </x:c>
      <x:c r="AG4353" s="18" t="n">
        <x:f>MAX(AE4353,AF4353*'01 Controls'!$E$15)</x:f>
        <x:v>33.92307692307692</x:v>
      </x:c>
      <x:c r="AH4353" s="18" t="n">
        <x:f>SUM(V4353,Y4353,AB4353,AE4353)</x:f>
        <x:v>882</x:v>
      </x:c>
      <x:c r="AI4353" s="18" t="n">
        <x:f>N4353-AH4353</x:f>
        <x:v>0</x:v>
      </x:c>
      <x:c r="AJ4353" s="18" t="n">
        <x:f>V4353*INDEX('07 Mode Capacity'!$P$6:$P$17,MATCH("AIR-"&amp;I4353,'07 Mode Capacity'!$C$6:$C$17,0))</x:f>
        <x:v>103.25204298108628</x:v>
      </x:c>
      <x:c r="AK4353" s="18" t="n">
        <x:f>Y4353*INDEX('07 Mode Capacity'!$P$6:$P$17,MATCH("OCEAN-"&amp;I4353,'07 Mode Capacity'!$C$6:$C$17,0))</x:f>
        <x:v>50.91482357289556</x:v>
      </x:c>
      <x:c r="AL4353" s="18" t="n">
        <x:f>AB4353*INDEX('07 Mode Capacity'!$P$6:$P$17,MATCH("LAND-"&amp;I4353,'07 Mode Capacity'!$C$6:$C$17,0))</x:f>
        <x:v>0</x:v>
      </x:c>
      <x:c r="AM4353" s="18" t="n">
        <x:f>AE4353*INDEX('07 Mode Capacity'!$P$6:$P$17,MATCH("INLAND-"&amp;I4353,'07 Mode Capacity'!$C$6:$C$17,0))</x:f>
        <x:v>33.92307692307692</x:v>
      </x:c>
      <x:c r="AN4353" s="18" t="n">
        <x:f>SUM(AJ4353:AM4353)</x:f>
        <x:v>188.08994347705874</x:v>
      </x:c>
      <x:c r="AO4353" s="17" t="n">
        <x:f>IF(N4353=0,1,AN4353/N4353)</x:f>
        <x:v>0.21325390416900084</x:v>
      </x:c>
      <x:c r="AP4353" s="11" t="str">
        <x:f>IF(AO4353&gt;='01 Controls'!$E$16,"PASS","FAIL")</x:f>
        <x:v>FAIL</x:v>
      </x:c>
      <x:c r="AQ4353" s="11" t="str">
        <x:v>UNQUANTIFIED</x:v>
      </x:c>
      <x:c r="AR4353" s="11" t="str">
        <x:v>Position-class planning record; serial item and receiver open</x:v>
      </x:c>
      <x:c r="AS4353" s="26"/>
      <x:c r="AT4353" s="26"/>
    </x:row>
    <x:row r="4354">
      <x:c r="C4354" s="11" t="str">
        <x:v>G2-M-MPG-ISO-18</x:v>
      </x:c>
      <x:c r="D4354" s="11" t="str">
        <x:v>G2</x:v>
      </x:c>
      <x:c r="E4354" s="11" t="str">
        <x:v>Regional flood and displacement</x:v>
      </x:c>
      <x:c r="F4354" s="11" t="str">
        <x:v>M-MPG</x:v>
      </x:c>
      <x:c r="G4354" s="11" t="str">
        <x:v>Maritime production group</x:v>
      </x:c>
      <x:c r="H4354" s="11" t="str">
        <x:v>ISO-18</x:v>
      </x:c>
      <x:c r="I4354" s="19" t="n">
        <x:v>48</x:v>
      </x:c>
      <x:c r="J4354" s="21" t="n">
        <x:v>4</x:v>
      </x:c>
      <x:c r="K4354" s="18" t="n">
        <x:f>'05 Cargo Register'!K322</x:f>
        <x:v>882</x:v>
      </x:c>
      <x:c r="L4354" s="18" t="n">
        <x:f>'05 Cargo Register'!N322</x:f>
        <x:v>58</x:v>
      </x:c>
      <x:c r="M4354" s="18" t="n">
        <x:f>'05 Cargo Register'!O322</x:f>
        <x:v>1531.2</x:v>
      </x:c>
      <x:c r="N4354" s="18" t="n">
        <x:f>J4354*K4354</x:f>
        <x:v>3528</x:v>
      </x:c>
      <x:c r="O4354" s="18" t="n">
        <x:f>J4354*L4354</x:f>
        <x:v>232</x:v>
      </x:c>
      <x:c r="P4354" s="18" t="n">
        <x:f>J4354*M4354</x:f>
        <x:v>6124.8</x:v>
      </x:c>
      <x:c r="Q4354" s="22" t="n">
        <x:f>'01 Controls'!$E$31*'02 Cargo Classes'!$M$7</x:f>
        <x:v>0.03</x:v>
      </x:c>
      <x:c r="R4354" s="22" t="n">
        <x:f>'01 Controls'!$F$31*'02 Cargo Classes'!$N$7</x:f>
        <x:v>0.75</x:v>
      </x:c>
      <x:c r="S4354" s="22" t="n">
        <x:f>'01 Controls'!$G$31*'02 Cargo Classes'!$O$7</x:f>
        <x:v>0</x:v>
      </x:c>
      <x:c r="T4354" s="22" t="n">
        <x:f>'01 Controls'!$H$31*'02 Cargo Classes'!$P$7</x:f>
        <x:v>0.08000000000000002</x:v>
      </x:c>
      <x:c r="U4354" s="22" t="n">
        <x:f>SUM(Q4354:T4354)</x:f>
        <x:v>0.8600000000000001</x:v>
      </x:c>
      <x:c r="V4354" s="18" t="n">
        <x:f>IF(U4354=0,0,N4354*Q4354/U4354)</x:f>
        <x:v>123.06976744186044</x:v>
      </x:c>
      <x:c r="W4354" s="18" t="n">
        <x:f>IF(U4354=0,0,P4354*Q4354/U4354)</x:f>
        <x:v>213.65581395348835</x:v>
      </x:c>
      <x:c r="X4354" s="18" t="n">
        <x:f>MAX(V4354,W4354*'01 Controls'!$E$12)</x:f>
        <x:v>123.06976744186044</x:v>
      </x:c>
      <x:c r="Y4354" s="18" t="n">
        <x:f>IF(U4354=0,0,N4354*R4354/U4354)</x:f>
        <x:v>3076.7441860465115</x:v>
      </x:c>
      <x:c r="Z4354" s="18" t="n">
        <x:f>IF(U4354=0,0,P4354*R4354/U4354)</x:f>
        <x:v>5341.395348837209</x:v>
      </x:c>
      <x:c r="AA4354" s="18" t="n">
        <x:f>MAX(Y4354,Z4354*'01 Controls'!$E$13)</x:f>
        <x:v>3076.7441860465115</x:v>
      </x:c>
      <x:c r="AB4354" s="18" t="n">
        <x:f>IF(U4354=0,0,N4354*S4354/U4354)</x:f>
        <x:v>0</x:v>
      </x:c>
      <x:c r="AC4354" s="18" t="n">
        <x:f>IF(U4354=0,0,P4354*S4354/U4354)</x:f>
        <x:v>0</x:v>
      </x:c>
      <x:c r="AD4354" s="18" t="n">
        <x:f>MAX(AB4354,AC4354*'01 Controls'!$E$14)</x:f>
        <x:v>0</x:v>
      </x:c>
      <x:c r="AE4354" s="18" t="n">
        <x:f>IF(U4354=0,0,N4354*T4354/U4354)</x:f>
        <x:v>328.1860465116279</x:v>
      </x:c>
      <x:c r="AF4354" s="18" t="n">
        <x:f>IF(U4354=0,0,P4354*T4354/U4354)</x:f>
        <x:v>569.7488372093023</x:v>
      </x:c>
      <x:c r="AG4354" s="18" t="n">
        <x:f>MAX(AE4354,AF4354*'01 Controls'!$E$15)</x:f>
        <x:v>328.1860465116279</x:v>
      </x:c>
      <x:c r="AH4354" s="18" t="n">
        <x:f>SUM(V4354,Y4354,AB4354,AE4354)</x:f>
        <x:v>3527.9999999999995</x:v>
      </x:c>
      <x:c r="AI4354" s="18" t="n">
        <x:f>N4354-AH4354</x:f>
        <x:v>4.547473508864641e-13</x:v>
      </x:c>
      <x:c r="AJ4354" s="18" t="n">
        <x:f>V4354*INDEX('07 Mode Capacity'!$P$6:$P$17,MATCH("AIR-"&amp;I4354,'07 Mode Capacity'!$C$6:$C$17,0))</x:f>
        <x:v>34.5008442713241</x:v>
      </x:c>
      <x:c r="AK4354" s="18" t="n">
        <x:f>Y4354*INDEX('07 Mode Capacity'!$P$6:$P$17,MATCH("OCEAN-"&amp;I4354,'07 Mode Capacity'!$C$6:$C$17,0))</x:f>
        <x:v>269.63441544700663</x:v>
      </x:c>
      <x:c r="AL4354" s="18" t="n">
        <x:f>AB4354*INDEX('07 Mode Capacity'!$P$6:$P$17,MATCH("LAND-"&amp;I4354,'07 Mode Capacity'!$C$6:$C$17,0))</x:f>
        <x:v>0</x:v>
      </x:c>
      <x:c r="AM4354" s="18" t="n">
        <x:f>AE4354*INDEX('07 Mode Capacity'!$P$6:$P$17,MATCH("INLAND-"&amp;I4354,'07 Mode Capacity'!$C$6:$C$17,0))</x:f>
        <x:v>207.16231169873674</x:v>
      </x:c>
      <x:c r="AN4354" s="18" t="n">
        <x:f>SUM(AJ4354:AM4354)</x:f>
        <x:v>511.2975714170675</x:v>
      </x:c>
      <x:c r="AO4354" s="17" t="n">
        <x:f>IF(N4354=0,1,AN4354/N4354)</x:f>
        <x:v>0.1449256154810282</x:v>
      </x:c>
      <x:c r="AP4354" s="11" t="str">
        <x:f>IF(AO4354&gt;='01 Controls'!$E$16,"PASS","FAIL")</x:f>
        <x:v>FAIL</x:v>
      </x:c>
      <x:c r="AQ4354" s="11" t="str">
        <x:v>UNQUANTIFIED</x:v>
      </x:c>
      <x:c r="AR4354" s="11" t="str">
        <x:v>Position-class planning record; serial item and receiver open</x:v>
      </x:c>
      <x:c r="AS4354" s="26"/>
      <x:c r="AT4354" s="26"/>
    </x:row>
    <x:row r="4355">
      <x:c r="C4355" s="11" t="str">
        <x:v>G2-M-MPG-COL-12</x:v>
      </x:c>
      <x:c r="D4355" s="11" t="str">
        <x:v>G2</x:v>
      </x:c>
      <x:c r="E4355" s="11" t="str">
        <x:v>Regional flood and displacement</x:v>
      </x:c>
      <x:c r="F4355" s="11" t="str">
        <x:v>M-MPG</x:v>
      </x:c>
      <x:c r="G4355" s="11" t="str">
        <x:v>Maritime production group</x:v>
      </x:c>
      <x:c r="H4355" s="11" t="str">
        <x:v>COL-12</x:v>
      </x:c>
      <x:c r="I4355" s="19" t="n">
        <x:v>24</x:v>
      </x:c>
      <x:c r="J4355" s="21" t="n">
        <x:v>4</x:v>
      </x:c>
      <x:c r="K4355" s="18" t="n">
        <x:f>'05 Cargo Register'!K323</x:f>
        <x:v>147</x:v>
      </x:c>
      <x:c r="L4355" s="18" t="n">
        <x:f>'05 Cargo Register'!N323</x:f>
        <x:v>16</x:v>
      </x:c>
      <x:c r="M4355" s="18" t="n">
        <x:f>'05 Cargo Register'!O323</x:f>
        <x:v>422.40000000000003</x:v>
      </x:c>
      <x:c r="N4355" s="18" t="n">
        <x:f>J4355*K4355</x:f>
        <x:v>588</x:v>
      </x:c>
      <x:c r="O4355" s="18" t="n">
        <x:f>J4355*L4355</x:f>
        <x:v>64</x:v>
      </x:c>
      <x:c r="P4355" s="18" t="n">
        <x:f>J4355*M4355</x:f>
        <x:v>1689.6000000000001</x:v>
      </x:c>
      <x:c r="Q4355" s="22" t="n">
        <x:f>'01 Controls'!$E$31*'02 Cargo Classes'!$M$8</x:f>
        <x:v>0.3</x:v>
      </x:c>
      <x:c r="R4355" s="22" t="n">
        <x:f>'01 Controls'!$F$31*'02 Cargo Classes'!$N$8</x:f>
        <x:v>0.5249999999999999</x:v>
      </x:c>
      <x:c r="S4355" s="22" t="n">
        <x:f>'01 Controls'!$G$31*'02 Cargo Classes'!$O$8</x:f>
        <x:v>0</x:v>
      </x:c>
      <x:c r="T4355" s="22" t="n">
        <x:f>'01 Controls'!$H$31*'02 Cargo Classes'!$P$8</x:f>
        <x:v>0.020000000000000004</x:v>
      </x:c>
      <x:c r="U4355" s="22" t="n">
        <x:f>SUM(Q4355:T4355)</x:f>
        <x:v>0.845</x:v>
      </x:c>
      <x:c r="V4355" s="18" t="n">
        <x:f>IF(U4355=0,0,N4355*Q4355/U4355)</x:f>
        <x:v>208.75739644970415</x:v>
      </x:c>
      <x:c r="W4355" s="18" t="n">
        <x:f>IF(U4355=0,0,P4355*Q4355/U4355)</x:f>
        <x:v>599.8579881656805</x:v>
      </x:c>
      <x:c r="X4355" s="18" t="n">
        <x:f>MAX(V4355,W4355*'01 Controls'!$E$12)</x:f>
        <x:v>208.75739644970415</x:v>
      </x:c>
      <x:c r="Y4355" s="18" t="n">
        <x:f>IF(U4355=0,0,N4355*R4355/U4355)</x:f>
        <x:v>365.3254437869822</x:v>
      </x:c>
      <x:c r="Z4355" s="18" t="n">
        <x:f>IF(U4355=0,0,P4355*R4355/U4355)</x:f>
        <x:v>1049.7514792899408</x:v>
      </x:c>
      <x:c r="AA4355" s="18" t="n">
        <x:f>MAX(Y4355,Z4355*'01 Controls'!$E$13)</x:f>
        <x:v>365.3254437869822</x:v>
      </x:c>
      <x:c r="AB4355" s="18" t="n">
        <x:f>IF(U4355=0,0,N4355*S4355/U4355)</x:f>
        <x:v>0</x:v>
      </x:c>
      <x:c r="AC4355" s="18" t="n">
        <x:f>IF(U4355=0,0,P4355*S4355/U4355)</x:f>
        <x:v>0</x:v>
      </x:c>
      <x:c r="AD4355" s="18" t="n">
        <x:f>MAX(AB4355,AC4355*'01 Controls'!$E$14)</x:f>
        <x:v>0</x:v>
      </x:c>
      <x:c r="AE4355" s="18" t="n">
        <x:f>IF(U4355=0,0,N4355*T4355/U4355)</x:f>
        <x:v>13.917159763313611</x:v>
      </x:c>
      <x:c r="AF4355" s="18" t="n">
        <x:f>IF(U4355=0,0,P4355*T4355/U4355)</x:f>
        <x:v>39.99053254437871</x:v>
      </x:c>
      <x:c r="AG4355" s="18" t="n">
        <x:f>MAX(AE4355,AF4355*'01 Controls'!$E$15)</x:f>
        <x:v>13.917159763313611</x:v>
      </x:c>
      <x:c r="AH4355" s="18" t="n">
        <x:f>SUM(V4355,Y4355,AB4355,AE4355)</x:f>
        <x:v>588</x:v>
      </x:c>
      <x:c r="AI4355" s="18" t="n">
        <x:f>N4355-AH4355</x:f>
        <x:v>0</x:v>
      </x:c>
      <x:c r="AJ4355" s="18" t="n">
        <x:f>V4355*INDEX('07 Mode Capacity'!$P$6:$P$17,MATCH("AIR-"&amp;I4355,'07 Mode Capacity'!$C$6:$C$17,0))</x:f>
        <x:v>42.35981250506104</x:v>
      </x:c>
      <x:c r="AK4355" s="18" t="n">
        <x:f>Y4355*INDEX('07 Mode Capacity'!$P$6:$P$17,MATCH("OCEAN-"&amp;I4355,'07 Mode Capacity'!$C$6:$C$17,0))</x:f>
        <x:v>54.83134846311829</x:v>
      </x:c>
      <x:c r="AL4355" s="18" t="n">
        <x:f>AB4355*INDEX('07 Mode Capacity'!$P$6:$P$17,MATCH("LAND-"&amp;I4355,'07 Mode Capacity'!$C$6:$C$17,0))</x:f>
        <x:v>0</x:v>
      </x:c>
      <x:c r="AM4355" s="18" t="n">
        <x:f>AE4355*INDEX('07 Mode Capacity'!$P$6:$P$17,MATCH("INLAND-"&amp;I4355,'07 Mode Capacity'!$C$6:$C$17,0))</x:f>
        <x:v>13.917159763313611</x:v>
      </x:c>
      <x:c r="AN4355" s="18" t="n">
        <x:f>SUM(AJ4355:AM4355)</x:f>
        <x:v>111.10832073149294</x:v>
      </x:c>
      <x:c r="AO4355" s="17" t="n">
        <x:f>IF(N4355=0,1,AN4355/N4355)</x:f>
        <x:v>0.18895972913519207</x:v>
      </x:c>
      <x:c r="AP4355" s="11" t="str">
        <x:f>IF(AO4355&gt;='01 Controls'!$E$16,"PASS","FAIL")</x:f>
        <x:v>FAIL</x:v>
      </x:c>
      <x:c r="AQ4355" s="11" t="str">
        <x:v>UNQUANTIFIED</x:v>
      </x:c>
      <x:c r="AR4355" s="11" t="str">
        <x:v>Position-class planning record; serial item and receiver open</x:v>
      </x:c>
      <x:c r="AS4355" s="26"/>
      <x:c r="AT4355" s="26"/>
    </x:row>
    <x:row r="4356">
      <x:c r="C4356" s="11" t="str">
        <x:v>G2-M-MPG-BAT-22</x:v>
      </x:c>
      <x:c r="D4356" s="11" t="str">
        <x:v>G2</x:v>
      </x:c>
      <x:c r="E4356" s="11" t="str">
        <x:v>Regional flood and displacement</x:v>
      </x:c>
      <x:c r="F4356" s="11" t="str">
        <x:v>M-MPG</x:v>
      </x:c>
      <x:c r="G4356" s="11" t="str">
        <x:v>Maritime production group</x:v>
      </x:c>
      <x:c r="H4356" s="11" t="str">
        <x:v>BAT-22</x:v>
      </x:c>
      <x:c r="I4356" s="19" t="n">
        <x:v>48</x:v>
      </x:c>
      <x:c r="J4356" s="21" t="n">
        <x:v>4</x:v>
      </x:c>
      <x:c r="K4356" s="18" t="n">
        <x:f>'05 Cargo Register'!K324</x:f>
        <x:v>588</x:v>
      </x:c>
      <x:c r="L4356" s="18" t="n">
        <x:f>'05 Cargo Register'!N324</x:f>
        <x:v>34</x:v>
      </x:c>
      <x:c r="M4356" s="18" t="n">
        <x:f>'05 Cargo Register'!O324</x:f>
        <x:v>897.6</x:v>
      </x:c>
      <x:c r="N4356" s="18" t="n">
        <x:f>J4356*K4356</x:f>
        <x:v>2352</x:v>
      </x:c>
      <x:c r="O4356" s="18" t="n">
        <x:f>J4356*L4356</x:f>
        <x:v>136</x:v>
      </x:c>
      <x:c r="P4356" s="18" t="n">
        <x:f>J4356*M4356</x:f>
        <x:v>3590.4</x:v>
      </x:c>
      <x:c r="Q4356" s="22" t="n">
        <x:f>'01 Controls'!$E$31*'02 Cargo Classes'!$M$9</x:f>
        <x:v>0</x:v>
      </x:c>
      <x:c r="R4356" s="22" t="n">
        <x:f>'01 Controls'!$F$31*'02 Cargo Classes'!$N$9</x:f>
        <x:v>0.75</x:v>
      </x:c>
      <x:c r="S4356" s="22" t="n">
        <x:f>'01 Controls'!$G$31*'02 Cargo Classes'!$O$9</x:f>
        <x:v>0</x:v>
      </x:c>
      <x:c r="T4356" s="22" t="n">
        <x:f>'01 Controls'!$H$31*'02 Cargo Classes'!$P$9</x:f>
        <x:v>0.05</x:v>
      </x:c>
      <x:c r="U4356" s="22" t="n">
        <x:f>SUM(Q4356:T4356)</x:f>
        <x:v>0.8</x:v>
      </x:c>
      <x:c r="V4356" s="18" t="n">
        <x:f>IF(U4356=0,0,N4356*Q4356/U4356)</x:f>
        <x:v>0</x:v>
      </x:c>
      <x:c r="W4356" s="18" t="n">
        <x:f>IF(U4356=0,0,P4356*Q4356/U4356)</x:f>
        <x:v>0</x:v>
      </x:c>
      <x:c r="X4356" s="18" t="n">
        <x:f>MAX(V4356,W4356*'01 Controls'!$E$12)</x:f>
        <x:v>0</x:v>
      </x:c>
      <x:c r="Y4356" s="18" t="n">
        <x:f>IF(U4356=0,0,N4356*R4356/U4356)</x:f>
        <x:v>2205</x:v>
      </x:c>
      <x:c r="Z4356" s="18" t="n">
        <x:f>IF(U4356=0,0,P4356*R4356/U4356)</x:f>
        <x:v>3366</x:v>
      </x:c>
      <x:c r="AA4356" s="18" t="n">
        <x:f>MAX(Y4356,Z4356*'01 Controls'!$E$13)</x:f>
        <x:v>2205</x:v>
      </x:c>
      <x:c r="AB4356" s="18" t="n">
        <x:f>IF(U4356=0,0,N4356*S4356/U4356)</x:f>
        <x:v>0</x:v>
      </x:c>
      <x:c r="AC4356" s="18" t="n">
        <x:f>IF(U4356=0,0,P4356*S4356/U4356)</x:f>
        <x:v>0</x:v>
      </x:c>
      <x:c r="AD4356" s="18" t="n">
        <x:f>MAX(AB4356,AC4356*'01 Controls'!$E$14)</x:f>
        <x:v>0</x:v>
      </x:c>
      <x:c r="AE4356" s="18" t="n">
        <x:f>IF(U4356=0,0,N4356*T4356/U4356)</x:f>
        <x:v>147</x:v>
      </x:c>
      <x:c r="AF4356" s="18" t="n">
        <x:f>IF(U4356=0,0,P4356*T4356/U4356)</x:f>
        <x:v>224.4</x:v>
      </x:c>
      <x:c r="AG4356" s="18" t="n">
        <x:f>MAX(AE4356,AF4356*'01 Controls'!$E$15)</x:f>
        <x:v>147</x:v>
      </x:c>
      <x:c r="AH4356" s="18" t="n">
        <x:f>SUM(V4356,Y4356,AB4356,AE4356)</x:f>
        <x:v>2352</x:v>
      </x:c>
      <x:c r="AI4356" s="18" t="n">
        <x:f>N4356-AH4356</x:f>
        <x:v>0</x:v>
      </x:c>
      <x:c r="AJ4356" s="18" t="n">
        <x:f>V4356*INDEX('07 Mode Capacity'!$P$6:$P$17,MATCH("AIR-"&amp;I4356,'07 Mode Capacity'!$C$6:$C$17,0))</x:f>
        <x:v>0</x:v>
      </x:c>
      <x:c r="AK4356" s="18" t="n">
        <x:f>Y4356*INDEX('07 Mode Capacity'!$P$6:$P$17,MATCH("OCEAN-"&amp;I4356,'07 Mode Capacity'!$C$6:$C$17,0))</x:f>
        <x:v>193.23799773702143</x:v>
      </x:c>
      <x:c r="AL4356" s="18" t="n">
        <x:f>AB4356*INDEX('07 Mode Capacity'!$P$6:$P$17,MATCH("LAND-"&amp;I4356,'07 Mode Capacity'!$C$6:$C$17,0))</x:f>
        <x:v>0</x:v>
      </x:c>
      <x:c r="AM4356" s="18" t="n">
        <x:f>AE4356*INDEX('07 Mode Capacity'!$P$6:$P$17,MATCH("INLAND-"&amp;I4356,'07 Mode Capacity'!$C$6:$C$17,0))</x:f>
        <x:v>92.79145211505916</x:v>
      </x:c>
      <x:c r="AN4356" s="18" t="n">
        <x:f>SUM(AJ4356:AM4356)</x:f>
        <x:v>286.0294498520806</x:v>
      </x:c>
      <x:c r="AO4356" s="17" t="n">
        <x:f>IF(N4356=0,1,AN4356/N4356)</x:f>
        <x:v>0.12161116065139481</x:v>
      </x:c>
      <x:c r="AP4356" s="11" t="str">
        <x:f>IF(AO4356&gt;='01 Controls'!$E$16,"PASS","FAIL")</x:f>
        <x:v>FAIL</x:v>
      </x:c>
      <x:c r="AQ4356" s="11" t="str">
        <x:v>UNQUANTIFIED</x:v>
      </x:c>
      <x:c r="AR4356" s="11" t="str">
        <x:v>Position-class planning record; serial item and receiver open</x:v>
      </x:c>
      <x:c r="AS4356" s="26"/>
      <x:c r="AT4356" s="26"/>
    </x:row>
    <x:row r="4357">
      <x:c r="C4357" s="11" t="str">
        <x:v>G2-M-MPG-TNK-20</x:v>
      </x:c>
      <x:c r="D4357" s="11" t="str">
        <x:v>G2</x:v>
      </x:c>
      <x:c r="E4357" s="11" t="str">
        <x:v>Regional flood and displacement</x:v>
      </x:c>
      <x:c r="F4357" s="11" t="str">
        <x:v>M-MPG</x:v>
      </x:c>
      <x:c r="G4357" s="11" t="str">
        <x:v>Maritime production group</x:v>
      </x:c>
      <x:c r="H4357" s="11" t="str">
        <x:v>TNK-20</x:v>
      </x:c>
      <x:c r="I4357" s="19" t="n">
        <x:v>48</x:v>
      </x:c>
      <x:c r="J4357" s="21" t="n">
        <x:v>4</x:v>
      </x:c>
      <x:c r="K4357" s="18" t="n">
        <x:f>'05 Cargo Register'!K325</x:f>
        <x:v>882</x:v>
      </x:c>
      <x:c r="L4357" s="18" t="n">
        <x:f>'05 Cargo Register'!N325</x:f>
        <x:v>52</x:v>
      </x:c>
      <x:c r="M4357" s="18" t="n">
        <x:f>'05 Cargo Register'!O325</x:f>
        <x:v>1105</x:v>
      </x:c>
      <x:c r="N4357" s="18" t="n">
        <x:f>J4357*K4357</x:f>
        <x:v>3528</x:v>
      </x:c>
      <x:c r="O4357" s="18" t="n">
        <x:f>J4357*L4357</x:f>
        <x:v>208</x:v>
      </x:c>
      <x:c r="P4357" s="18" t="n">
        <x:f>J4357*M4357</x:f>
        <x:v>4420</x:v>
      </x:c>
      <x:c r="Q4357" s="22" t="n">
        <x:f>'01 Controls'!$E$31*'02 Cargo Classes'!$M$10</x:f>
        <x:v>0</x:v>
      </x:c>
      <x:c r="R4357" s="22" t="n">
        <x:f>'01 Controls'!$F$31*'02 Cargo Classes'!$N$10</x:f>
        <x:v>0.8999999999999999</x:v>
      </x:c>
      <x:c r="S4357" s="22" t="n">
        <x:f>'01 Controls'!$G$31*'02 Cargo Classes'!$O$10</x:f>
        <x:v>0</x:v>
      </x:c>
      <x:c r="T4357" s="22" t="n">
        <x:f>'01 Controls'!$H$31*'02 Cargo Classes'!$P$10</x:f>
        <x:v>0.1</x:v>
      </x:c>
      <x:c r="U4357" s="22" t="n">
        <x:f>SUM(Q4357:T4357)</x:f>
        <x:v>0.9999999999999999</x:v>
      </x:c>
      <x:c r="V4357" s="18" t="n">
        <x:f>IF(U4357=0,0,N4357*Q4357/U4357)</x:f>
        <x:v>0</x:v>
      </x:c>
      <x:c r="W4357" s="18" t="n">
        <x:f>IF(U4357=0,0,P4357*Q4357/U4357)</x:f>
        <x:v>0</x:v>
      </x:c>
      <x:c r="X4357" s="18" t="n">
        <x:f>MAX(V4357,W4357*'01 Controls'!$E$12)</x:f>
        <x:v>0</x:v>
      </x:c>
      <x:c r="Y4357" s="18" t="n">
        <x:f>IF(U4357=0,0,N4357*R4357/U4357)</x:f>
        <x:v>3175.2000000000003</x:v>
      </x:c>
      <x:c r="Z4357" s="18" t="n">
        <x:f>IF(U4357=0,0,P4357*R4357/U4357)</x:f>
        <x:v>3978</x:v>
      </x:c>
      <x:c r="AA4357" s="18" t="n">
        <x:f>MAX(Y4357,Z4357*'01 Controls'!$E$13)</x:f>
        <x:v>3175.2000000000003</x:v>
      </x:c>
      <x:c r="AB4357" s="18" t="n">
        <x:f>IF(U4357=0,0,N4357*S4357/U4357)</x:f>
        <x:v>0</x:v>
      </x:c>
      <x:c r="AC4357" s="18" t="n">
        <x:f>IF(U4357=0,0,P4357*S4357/U4357)</x:f>
        <x:v>0</x:v>
      </x:c>
      <x:c r="AD4357" s="18" t="n">
        <x:f>MAX(AB4357,AC4357*'01 Controls'!$E$14)</x:f>
        <x:v>0</x:v>
      </x:c>
      <x:c r="AE4357" s="18" t="n">
        <x:f>IF(U4357=0,0,N4357*T4357/U4357)</x:f>
        <x:v>352.80000000000007</x:v>
      </x:c>
      <x:c r="AF4357" s="18" t="n">
        <x:f>IF(U4357=0,0,P4357*T4357/U4357)</x:f>
        <x:v>442.00000000000006</x:v>
      </x:c>
      <x:c r="AG4357" s="18" t="n">
        <x:f>MAX(AE4357,AF4357*'01 Controls'!$E$15)</x:f>
        <x:v>352.80000000000007</x:v>
      </x:c>
      <x:c r="AH4357" s="18" t="n">
        <x:f>SUM(V4357,Y4357,AB4357,AE4357)</x:f>
        <x:v>3528.0000000000005</x:v>
      </x:c>
      <x:c r="AI4357" s="18" t="n">
        <x:f>N4357-AH4357</x:f>
        <x:v>-4.547473508864641e-13</x:v>
      </x:c>
      <x:c r="AJ4357" s="18" t="n">
        <x:f>V4357*INDEX('07 Mode Capacity'!$P$6:$P$17,MATCH("AIR-"&amp;I4357,'07 Mode Capacity'!$C$6:$C$17,0))</x:f>
        <x:v>0</x:v>
      </x:c>
      <x:c r="AK4357" s="18" t="n">
        <x:f>Y4357*INDEX('07 Mode Capacity'!$P$6:$P$17,MATCH("OCEAN-"&amp;I4357,'07 Mode Capacity'!$C$6:$C$17,0))</x:f>
        <x:v>278.2627167413109</x:v>
      </x:c>
      <x:c r="AL4357" s="18" t="n">
        <x:f>AB4357*INDEX('07 Mode Capacity'!$P$6:$P$17,MATCH("LAND-"&amp;I4357,'07 Mode Capacity'!$C$6:$C$17,0))</x:f>
        <x:v>0</x:v>
      </x:c>
      <x:c r="AM4357" s="18" t="n">
        <x:f>AE4357*INDEX('07 Mode Capacity'!$P$6:$P$17,MATCH("INLAND-"&amp;I4357,'07 Mode Capacity'!$C$6:$C$17,0))</x:f>
        <x:v>222.69948507614203</x:v>
      </x:c>
      <x:c r="AN4357" s="18" t="n">
        <x:f>SUM(AJ4357:AM4357)</x:f>
        <x:v>500.9622018174529</x:v>
      </x:c>
      <x:c r="AO4357" s="17" t="n">
        <x:f>IF(N4357=0,1,AN4357/N4357)</x:f>
        <x:v>0.1419960889505252</x:v>
      </x:c>
      <x:c r="AP4357" s="11" t="str">
        <x:f>IF(AO4357&gt;='01 Controls'!$E$16,"PASS","FAIL")</x:f>
        <x:v>FAIL</x:v>
      </x:c>
      <x:c r="AQ4357" s="11" t="str">
        <x:v>UNQUANTIFIED</x:v>
      </x:c>
      <x:c r="AR4357" s="11" t="str">
        <x:v>Position-class planning record; serial item and receiver open</x:v>
      </x:c>
      <x:c r="AS4357" s="26"/>
      <x:c r="AT4357" s="26"/>
    </x:row>
    <x:row r="4358">
      <x:c r="C4358" s="11" t="str">
        <x:v>G2-M-MPG-FLR-24</x:v>
      </x:c>
      <x:c r="D4358" s="11" t="str">
        <x:v>G2</x:v>
      </x:c>
      <x:c r="E4358" s="11" t="str">
        <x:v>Regional flood and displacement</x:v>
      </x:c>
      <x:c r="F4358" s="11" t="str">
        <x:v>M-MPG</x:v>
      </x:c>
      <x:c r="G4358" s="11" t="str">
        <x:v>Maritime production group</x:v>
      </x:c>
      <x:c r="H4358" s="11" t="str">
        <x:v>FLR-24</x:v>
      </x:c>
      <x:c r="I4358" s="19" t="n">
        <x:v>48</x:v>
      </x:c>
      <x:c r="J4358" s="21" t="n">
        <x:v>4</x:v>
      </x:c>
      <x:c r="K4358" s="18" t="n">
        <x:f>'05 Cargo Register'!K326</x:f>
        <x:v>1102.5</x:v>
      </x:c>
      <x:c r="L4358" s="18" t="n">
        <x:f>'05 Cargo Register'!N326</x:f>
        <x:v>55</x:v>
      </x:c>
      <x:c r="M4358" s="18" t="n">
        <x:f>'05 Cargo Register'!O326</x:f>
        <x:v>1760</x:v>
      </x:c>
      <x:c r="N4358" s="18" t="n">
        <x:f>J4358*K4358</x:f>
        <x:v>4410</x:v>
      </x:c>
      <x:c r="O4358" s="18" t="n">
        <x:f>J4358*L4358</x:f>
        <x:v>220</x:v>
      </x:c>
      <x:c r="P4358" s="18" t="n">
        <x:f>J4358*M4358</x:f>
        <x:v>7040</x:v>
      </x:c>
      <x:c r="Q4358" s="22" t="n">
        <x:f>'01 Controls'!$E$31*'02 Cargo Classes'!$M$11</x:f>
        <x:v>0</x:v>
      </x:c>
      <x:c r="R4358" s="22" t="n">
        <x:f>'01 Controls'!$F$31*'02 Cargo Classes'!$N$11</x:f>
        <x:v>0.8999999999999999</x:v>
      </x:c>
      <x:c r="S4358" s="22" t="n">
        <x:f>'01 Controls'!$G$31*'02 Cargo Classes'!$O$11</x:f>
        <x:v>0</x:v>
      </x:c>
      <x:c r="T4358" s="22" t="n">
        <x:f>'01 Controls'!$H$31*'02 Cargo Classes'!$P$11</x:f>
        <x:v>0.08000000000000002</x:v>
      </x:c>
      <x:c r="U4358" s="22" t="n">
        <x:f>SUM(Q4358:T4358)</x:f>
        <x:v>0.98</x:v>
      </x:c>
      <x:c r="V4358" s="18" t="n">
        <x:f>IF(U4358=0,0,N4358*Q4358/U4358)</x:f>
        <x:v>0</x:v>
      </x:c>
      <x:c r="W4358" s="18" t="n">
        <x:f>IF(U4358=0,0,P4358*Q4358/U4358)</x:f>
        <x:v>0</x:v>
      </x:c>
      <x:c r="X4358" s="18" t="n">
        <x:f>MAX(V4358,W4358*'01 Controls'!$E$12)</x:f>
        <x:v>0</x:v>
      </x:c>
      <x:c r="Y4358" s="18" t="n">
        <x:f>IF(U4358=0,0,N4358*R4358/U4358)</x:f>
        <x:v>4049.9999999999995</x:v>
      </x:c>
      <x:c r="Z4358" s="18" t="n">
        <x:f>IF(U4358=0,0,P4358*R4358/U4358)</x:f>
        <x:v>6465.306122448978</x:v>
      </x:c>
      <x:c r="AA4358" s="18" t="n">
        <x:f>MAX(Y4358,Z4358*'01 Controls'!$E$13)</x:f>
        <x:v>4049.9999999999995</x:v>
      </x:c>
      <x:c r="AB4358" s="18" t="n">
        <x:f>IF(U4358=0,0,N4358*S4358/U4358)</x:f>
        <x:v>0</x:v>
      </x:c>
      <x:c r="AC4358" s="18" t="n">
        <x:f>IF(U4358=0,0,P4358*S4358/U4358)</x:f>
        <x:v>0</x:v>
      </x:c>
      <x:c r="AD4358" s="18" t="n">
        <x:f>MAX(AB4358,AC4358*'01 Controls'!$E$14)</x:f>
        <x:v>0</x:v>
      </x:c>
      <x:c r="AE4358" s="18" t="n">
        <x:f>IF(U4358=0,0,N4358*T4358/U4358)</x:f>
        <x:v>360.00000000000006</x:v>
      </x:c>
      <x:c r="AF4358" s="18" t="n">
        <x:f>IF(U4358=0,0,P4358*T4358/U4358)</x:f>
        <x:v>574.6938775510206</x:v>
      </x:c>
      <x:c r="AG4358" s="18" t="n">
        <x:f>MAX(AE4358,AF4358*'01 Controls'!$E$15)</x:f>
        <x:v>360.00000000000006</x:v>
      </x:c>
      <x:c r="AH4358" s="18" t="n">
        <x:f>SUM(V4358,Y4358,AB4358,AE4358)</x:f>
        <x:v>4410</x:v>
      </x:c>
      <x:c r="AI4358" s="18" t="n">
        <x:f>N4358-AH4358</x:f>
        <x:v>0</x:v>
      </x:c>
      <x:c r="AJ4358" s="18" t="n">
        <x:f>V4358*INDEX('07 Mode Capacity'!$P$6:$P$17,MATCH("AIR-"&amp;I4358,'07 Mode Capacity'!$C$6:$C$17,0))</x:f>
        <x:v>0</x:v>
      </x:c>
      <x:c r="AK4358" s="18" t="n">
        <x:f>Y4358*INDEX('07 Mode Capacity'!$P$6:$P$17,MATCH("OCEAN-"&amp;I4358,'07 Mode Capacity'!$C$6:$C$17,0))</x:f>
        <x:v>354.92693461901894</x:v>
      </x:c>
      <x:c r="AL4358" s="18" t="n">
        <x:f>AB4358*INDEX('07 Mode Capacity'!$P$6:$P$17,MATCH("LAND-"&amp;I4358,'07 Mode Capacity'!$C$6:$C$17,0))</x:f>
        <x:v>0</x:v>
      </x:c>
      <x:c r="AM4358" s="18" t="n">
        <x:f>AE4358*INDEX('07 Mode Capacity'!$P$6:$P$17,MATCH("INLAND-"&amp;I4358,'07 Mode Capacity'!$C$6:$C$17,0))</x:f>
        <x:v>227.24437252667553</x:v>
      </x:c>
      <x:c r="AN4358" s="18" t="n">
        <x:f>SUM(AJ4358:AM4358)</x:f>
        <x:v>582.1713071456945</x:v>
      </x:c>
      <x:c r="AO4358" s="17" t="n">
        <x:f>IF(N4358=0,1,AN4358/N4358)</x:f>
        <x:v>0.13201163427340012</x:v>
      </x:c>
      <x:c r="AP4358" s="11" t="str">
        <x:f>IF(AO4358&gt;='01 Controls'!$E$16,"PASS","FAIL")</x:f>
        <x:v>FAIL</x:v>
      </x:c>
      <x:c r="AQ4358" s="11" t="str">
        <x:v>UNQUANTIFIED</x:v>
      </x:c>
      <x:c r="AR4358" s="11" t="str">
        <x:v>Position-class planning record; serial item and receiver open</x:v>
      </x:c>
      <x:c r="AS4358" s="26"/>
      <x:c r="AT4358" s="26"/>
    </x:row>
    <x:row r="4359">
      <x:c r="C4359" s="11" t="str">
        <x:v>G2-M-MPG-ROL-30</x:v>
      </x:c>
      <x:c r="D4359" s="11" t="str">
        <x:v>G2</x:v>
      </x:c>
      <x:c r="E4359" s="11" t="str">
        <x:v>Regional flood and displacement</x:v>
      </x:c>
      <x:c r="F4359" s="11" t="str">
        <x:v>M-MPG</x:v>
      </x:c>
      <x:c r="G4359" s="11" t="str">
        <x:v>Maritime production group</x:v>
      </x:c>
      <x:c r="H4359" s="11" t="str">
        <x:v>ROL-30</x:v>
      </x:c>
      <x:c r="I4359" s="19" t="n">
        <x:v>48</x:v>
      </x:c>
      <x:c r="J4359" s="21" t="n">
        <x:v>4</x:v>
      </x:c>
      <x:c r="K4359" s="18" t="n">
        <x:f>'05 Cargo Register'!K327</x:f>
        <x:v>1102.5</x:v>
      </x:c>
      <x:c r="L4359" s="18" t="n">
        <x:f>'05 Cargo Register'!N327</x:f>
        <x:v>46</x:v>
      </x:c>
      <x:c r="M4359" s="18" t="n">
        <x:f>'05 Cargo Register'!O327</x:f>
        <x:v>2932.5</x:v>
      </x:c>
      <x:c r="N4359" s="18" t="n">
        <x:f>J4359*K4359</x:f>
        <x:v>4410</x:v>
      </x:c>
      <x:c r="O4359" s="18" t="n">
        <x:f>J4359*L4359</x:f>
        <x:v>184</x:v>
      </x:c>
      <x:c r="P4359" s="18" t="n">
        <x:f>J4359*M4359</x:f>
        <x:v>11730</x:v>
      </x:c>
      <x:c r="Q4359" s="22" t="n">
        <x:f>'01 Controls'!$E$31*'02 Cargo Classes'!$M$12</x:f>
        <x:v>0</x:v>
      </x:c>
      <x:c r="R4359" s="22" t="n">
        <x:f>'01 Controls'!$F$31*'02 Cargo Classes'!$N$12</x:f>
        <x:v>0.75</x:v>
      </x:c>
      <x:c r="S4359" s="22" t="n">
        <x:f>'01 Controls'!$G$31*'02 Cargo Classes'!$O$12</x:f>
        <x:v>0</x:v>
      </x:c>
      <x:c r="T4359" s="22" t="n">
        <x:f>'01 Controls'!$H$31*'02 Cargo Classes'!$P$12</x:f>
        <x:v>0.06</x:v>
      </x:c>
      <x:c r="U4359" s="22" t="n">
        <x:f>SUM(Q4359:T4359)</x:f>
        <x:v>0.81</x:v>
      </x:c>
      <x:c r="V4359" s="18" t="n">
        <x:f>IF(U4359=0,0,N4359*Q4359/U4359)</x:f>
        <x:v>0</x:v>
      </x:c>
      <x:c r="W4359" s="18" t="n">
        <x:f>IF(U4359=0,0,P4359*Q4359/U4359)</x:f>
        <x:v>0</x:v>
      </x:c>
      <x:c r="X4359" s="18" t="n">
        <x:f>MAX(V4359,W4359*'01 Controls'!$E$12)</x:f>
        <x:v>0</x:v>
      </x:c>
      <x:c r="Y4359" s="18" t="n">
        <x:f>IF(U4359=0,0,N4359*R4359/U4359)</x:f>
        <x:v>4083.333333333333</x:v>
      </x:c>
      <x:c r="Z4359" s="18" t="n">
        <x:f>IF(U4359=0,0,P4359*R4359/U4359)</x:f>
        <x:v>10861.11111111111</x:v>
      </x:c>
      <x:c r="AA4359" s="18" t="n">
        <x:f>MAX(Y4359,Z4359*'01 Controls'!$E$13)</x:f>
        <x:v>4083.333333333333</x:v>
      </x:c>
      <x:c r="AB4359" s="18" t="n">
        <x:f>IF(U4359=0,0,N4359*S4359/U4359)</x:f>
        <x:v>0</x:v>
      </x:c>
      <x:c r="AC4359" s="18" t="n">
        <x:f>IF(U4359=0,0,P4359*S4359/U4359)</x:f>
        <x:v>0</x:v>
      </x:c>
      <x:c r="AD4359" s="18" t="n">
        <x:f>MAX(AB4359,AC4359*'01 Controls'!$E$14)</x:f>
        <x:v>0</x:v>
      </x:c>
      <x:c r="AE4359" s="18" t="n">
        <x:f>IF(U4359=0,0,N4359*T4359/U4359)</x:f>
        <x:v>326.66666666666663</x:v>
      </x:c>
      <x:c r="AF4359" s="18" t="n">
        <x:f>IF(U4359=0,0,P4359*T4359/U4359)</x:f>
        <x:v>868.8888888888888</x:v>
      </x:c>
      <x:c r="AG4359" s="18" t="n">
        <x:f>MAX(AE4359,AF4359*'01 Controls'!$E$15)</x:f>
        <x:v>326.66666666666663</x:v>
      </x:c>
      <x:c r="AH4359" s="18" t="n">
        <x:f>SUM(V4359,Y4359,AB4359,AE4359)</x:f>
        <x:v>4410</x:v>
      </x:c>
      <x:c r="AI4359" s="18" t="n">
        <x:f>N4359-AH4359</x:f>
        <x:v>0</x:v>
      </x:c>
      <x:c r="AJ4359" s="18" t="n">
        <x:f>V4359*INDEX('07 Mode Capacity'!$P$6:$P$17,MATCH("AIR-"&amp;I4359,'07 Mode Capacity'!$C$6:$C$17,0))</x:f>
        <x:v>0</x:v>
      </x:c>
      <x:c r="AK4359" s="18" t="n">
        <x:f>Y4359*INDEX('07 Mode Capacity'!$P$6:$P$17,MATCH("OCEAN-"&amp;I4359,'07 Mode Capacity'!$C$6:$C$17,0))</x:f>
        <x:v>357.8481439574471</x:v>
      </x:c>
      <x:c r="AL4359" s="18" t="n">
        <x:f>AB4359*INDEX('07 Mode Capacity'!$P$6:$P$17,MATCH("LAND-"&amp;I4359,'07 Mode Capacity'!$C$6:$C$17,0))</x:f>
        <x:v>0</x:v>
      </x:c>
      <x:c r="AM4359" s="18" t="n">
        <x:f>AE4359*INDEX('07 Mode Capacity'!$P$6:$P$17,MATCH("INLAND-"&amp;I4359,'07 Mode Capacity'!$C$6:$C$17,0))</x:f>
        <x:v>206.20322692235368</x:v>
      </x:c>
      <x:c r="AN4359" s="18" t="n">
        <x:f>SUM(AJ4359:AM4359)</x:f>
        <x:v>564.0513708798007</x:v>
      </x:c>
      <x:c r="AO4359" s="17" t="n">
        <x:f>IF(N4359=0,1,AN4359/N4359)</x:f>
        <x:v>0.12790280518816344</x:v>
      </x:c>
      <x:c r="AP4359" s="11" t="str">
        <x:f>IF(AO4359&gt;='01 Controls'!$E$16,"PASS","FAIL")</x:f>
        <x:v>FAIL</x:v>
      </x:c>
      <x:c r="AQ4359" s="11" t="str">
        <x:v>UNQUANTIFIED</x:v>
      </x:c>
      <x:c r="AR4359" s="11" t="str">
        <x:v>Position-class planning record; serial item and receiver open</x:v>
      </x:c>
      <x:c r="AS4359" s="26"/>
      <x:c r="AT4359" s="26"/>
    </x:row>
    <x:row r="4360">
      <x:c r="C4360" s="11" t="str">
        <x:v>G2-M-MPG-LIN-18</x:v>
      </x:c>
      <x:c r="D4360" s="11" t="str">
        <x:v>G2</x:v>
      </x:c>
      <x:c r="E4360" s="11" t="str">
        <x:v>Regional flood and displacement</x:v>
      </x:c>
      <x:c r="F4360" s="11" t="str">
        <x:v>M-MPG</x:v>
      </x:c>
      <x:c r="G4360" s="11" t="str">
        <x:v>Maritime production group</x:v>
      </x:c>
      <x:c r="H4360" s="11" t="str">
        <x:v>LIN-18</x:v>
      </x:c>
      <x:c r="I4360" s="19" t="n">
        <x:v>72</x:v>
      </x:c>
      <x:c r="J4360" s="21" t="n">
        <x:v>4</x:v>
      </x:c>
      <x:c r="K4360" s="18" t="n">
        <x:f>'05 Cargo Register'!K328</x:f>
        <x:v>588</x:v>
      </x:c>
      <x:c r="L4360" s="18" t="n">
        <x:f>'05 Cargo Register'!N328</x:f>
        <x:v>41</x:v>
      </x:c>
      <x:c r="M4360" s="18" t="n">
        <x:f>'05 Cargo Register'!O328</x:f>
        <x:v>1804</x:v>
      </x:c>
      <x:c r="N4360" s="18" t="n">
        <x:f>J4360*K4360</x:f>
        <x:v>2352</x:v>
      </x:c>
      <x:c r="O4360" s="18" t="n">
        <x:f>J4360*L4360</x:f>
        <x:v>164</x:v>
      </x:c>
      <x:c r="P4360" s="18" t="n">
        <x:f>J4360*M4360</x:f>
        <x:v>7216</x:v>
      </x:c>
      <x:c r="Q4360" s="22" t="n">
        <x:f>'01 Controls'!$E$31*'02 Cargo Classes'!$M$13</x:f>
        <x:v>0</x:v>
      </x:c>
      <x:c r="R4360" s="22" t="n">
        <x:f>'01 Controls'!$F$31*'02 Cargo Classes'!$N$13</x:f>
        <x:v>0.8999999999999999</x:v>
      </x:c>
      <x:c r="S4360" s="22" t="n">
        <x:f>'01 Controls'!$G$31*'02 Cargo Classes'!$O$13</x:f>
        <x:v>0</x:v>
      </x:c>
      <x:c r="T4360" s="22" t="n">
        <x:f>'01 Controls'!$H$31*'02 Cargo Classes'!$P$13</x:f>
        <x:v>0.1</x:v>
      </x:c>
      <x:c r="U4360" s="22" t="n">
        <x:f>SUM(Q4360:T4360)</x:f>
        <x:v>0.9999999999999999</x:v>
      </x:c>
      <x:c r="V4360" s="18" t="n">
        <x:f>IF(U4360=0,0,N4360*Q4360/U4360)</x:f>
        <x:v>0</x:v>
      </x:c>
      <x:c r="W4360" s="18" t="n">
        <x:f>IF(U4360=0,0,P4360*Q4360/U4360)</x:f>
        <x:v>0</x:v>
      </x:c>
      <x:c r="X4360" s="18" t="n">
        <x:f>MAX(V4360,W4360*'01 Controls'!$E$12)</x:f>
        <x:v>0</x:v>
      </x:c>
      <x:c r="Y4360" s="18" t="n">
        <x:f>IF(U4360=0,0,N4360*R4360/U4360)</x:f>
        <x:v>2116.8</x:v>
      </x:c>
      <x:c r="Z4360" s="18" t="n">
        <x:f>IF(U4360=0,0,P4360*R4360/U4360)</x:f>
        <x:v>6494.400000000001</x:v>
      </x:c>
      <x:c r="AA4360" s="18" t="n">
        <x:f>MAX(Y4360,Z4360*'01 Controls'!$E$13)</x:f>
        <x:v>2116.8</x:v>
      </x:c>
      <x:c r="AB4360" s="18" t="n">
        <x:f>IF(U4360=0,0,N4360*S4360/U4360)</x:f>
        <x:v>0</x:v>
      </x:c>
      <x:c r="AC4360" s="18" t="n">
        <x:f>IF(U4360=0,0,P4360*S4360/U4360)</x:f>
        <x:v>0</x:v>
      </x:c>
      <x:c r="AD4360" s="18" t="n">
        <x:f>MAX(AB4360,AC4360*'01 Controls'!$E$14)</x:f>
        <x:v>0</x:v>
      </x:c>
      <x:c r="AE4360" s="18" t="n">
        <x:f>IF(U4360=0,0,N4360*T4360/U4360)</x:f>
        <x:v>235.20000000000005</x:v>
      </x:c>
      <x:c r="AF4360" s="18" t="n">
        <x:f>IF(U4360=0,0,P4360*T4360/U4360)</x:f>
        <x:v>721.6000000000001</x:v>
      </x:c>
      <x:c r="AG4360" s="18" t="n">
        <x:f>MAX(AE4360,AF4360*'01 Controls'!$E$15)</x:f>
        <x:v>235.20000000000005</x:v>
      </x:c>
      <x:c r="AH4360" s="18" t="n">
        <x:f>SUM(V4360,Y4360,AB4360,AE4360)</x:f>
        <x:v>2352</x:v>
      </x:c>
      <x:c r="AI4360" s="18" t="n">
        <x:f>N4360-AH4360</x:f>
        <x:v>0</x:v>
      </x:c>
      <x:c r="AJ4360" s="18" t="n">
        <x:f>V4360*INDEX('07 Mode Capacity'!$P$6:$P$17,MATCH("AIR-"&amp;I4360,'07 Mode Capacity'!$C$6:$C$17,0))</x:f>
        <x:v>0</x:v>
      </x:c>
      <x:c r="AK4360" s="18" t="n">
        <x:f>Y4360*INDEX('07 Mode Capacity'!$P$6:$P$17,MATCH("OCEAN-"&amp;I4360,'07 Mode Capacity'!$C$6:$C$17,0))</x:f>
        <x:v>1656.963256068903</x:v>
      </x:c>
      <x:c r="AL4360" s="18" t="n">
        <x:f>AB4360*INDEX('07 Mode Capacity'!$P$6:$P$17,MATCH("LAND-"&amp;I4360,'07 Mode Capacity'!$C$6:$C$17,0))</x:f>
        <x:v>0</x:v>
      </x:c>
      <x:c r="AM4360" s="18" t="n">
        <x:f>AE4360*INDEX('07 Mode Capacity'!$P$6:$P$17,MATCH("INLAND-"&amp;I4360,'07 Mode Capacity'!$C$6:$C$17,0))</x:f>
        <x:v>235.20000000000005</x:v>
      </x:c>
      <x:c r="AN4360" s="18" t="n">
        <x:f>SUM(AJ4360:AM4360)</x:f>
        <x:v>1892.1632560689031</x:v>
      </x:c>
      <x:c r="AO4360" s="17" t="n">
        <x:f>IF(N4360=0,1,AN4360/N4360)</x:f>
        <x:v>0.8044911803014044</x:v>
      </x:c>
      <x:c r="AP4360" s="11" t="str">
        <x:f>IF(AO4360&gt;='01 Controls'!$E$16,"PASS","FAIL")</x:f>
        <x:v>FAIL</x:v>
      </x:c>
      <x:c r="AQ4360" s="11" t="str">
        <x:v>UNQUANTIFIED</x:v>
      </x:c>
      <x:c r="AR4360" s="11" t="str">
        <x:v>Position-class planning record; serial item and receiver open</x:v>
      </x:c>
      <x:c r="AS4360" s="26"/>
      <x:c r="AT4360" s="26"/>
    </x:row>
    <x:row r="4361">
      <x:c r="C4361" s="11" t="str">
        <x:v>G2-M-MPG-BLK-08</x:v>
      </x:c>
      <x:c r="D4361" s="11" t="str">
        <x:v>G2</x:v>
      </x:c>
      <x:c r="E4361" s="11" t="str">
        <x:v>Regional flood and displacement</x:v>
      </x:c>
      <x:c r="F4361" s="11" t="str">
        <x:v>M-MPG</x:v>
      </x:c>
      <x:c r="G4361" s="11" t="str">
        <x:v>Maritime production group</x:v>
      </x:c>
      <x:c r="H4361" s="11" t="str">
        <x:v>BLK-08</x:v>
      </x:c>
      <x:c r="I4361" s="19" t="n">
        <x:v>48</x:v>
      </x:c>
      <x:c r="J4361" s="21" t="n">
        <x:v>4</x:v>
      </x:c>
      <x:c r="K4361" s="18" t="n">
        <x:f>'05 Cargo Register'!K329</x:f>
        <x:v>367.5</x:v>
      </x:c>
      <x:c r="L4361" s="18" t="n">
        <x:f>'05 Cargo Register'!N329</x:f>
        <x:v>58</x:v>
      </x:c>
      <x:c r="M4361" s="18" t="n">
        <x:f>'05 Cargo Register'!O329</x:f>
        <x:v>2958</x:v>
      </x:c>
      <x:c r="N4361" s="18" t="n">
        <x:f>J4361*K4361</x:f>
        <x:v>1470</x:v>
      </x:c>
      <x:c r="O4361" s="18" t="n">
        <x:f>J4361*L4361</x:f>
        <x:v>232</x:v>
      </x:c>
      <x:c r="P4361" s="18" t="n">
        <x:f>J4361*M4361</x:f>
        <x:v>11832</x:v>
      </x:c>
      <x:c r="Q4361" s="22" t="n">
        <x:f>'01 Controls'!$E$31*'02 Cargo Classes'!$M$14</x:f>
        <x:v>0.15</x:v>
      </x:c>
      <x:c r="R4361" s="22" t="n">
        <x:f>'01 Controls'!$F$31*'02 Cargo Classes'!$N$14</x:f>
        <x:v>0.6000000000000001</x:v>
      </x:c>
      <x:c r="S4361" s="22" t="n">
        <x:f>'01 Controls'!$G$31*'02 Cargo Classes'!$O$14</x:f>
        <x:v>0</x:v>
      </x:c>
      <x:c r="T4361" s="22" t="n">
        <x:f>'01 Controls'!$H$31*'02 Cargo Classes'!$P$14</x:f>
        <x:v>0.05</x:v>
      </x:c>
      <x:c r="U4361" s="22" t="n">
        <x:f>SUM(Q4361:T4361)</x:f>
        <x:v>0.8000000000000002</x:v>
      </x:c>
      <x:c r="V4361" s="18" t="n">
        <x:f>IF(U4361=0,0,N4361*Q4361/U4361)</x:f>
        <x:v>275.62499999999994</x:v>
      </x:c>
      <x:c r="W4361" s="18" t="n">
        <x:f>IF(U4361=0,0,P4361*Q4361/U4361)</x:f>
        <x:v>2218.4999999999995</x:v>
      </x:c>
      <x:c r="X4361" s="18" t="n">
        <x:f>MAX(V4361,W4361*'01 Controls'!$E$12)</x:f>
        <x:v>554.6249999999999</x:v>
      </x:c>
      <x:c r="Y4361" s="18" t="n">
        <x:f>IF(U4361=0,0,N4361*R4361/U4361)</x:f>
        <x:v>1102.5</x:v>
      </x:c>
      <x:c r="Z4361" s="18" t="n">
        <x:f>IF(U4361=0,0,P4361*R4361/U4361)</x:f>
        <x:v>8874</x:v>
      </x:c>
      <x:c r="AA4361" s="18" t="n">
        <x:f>MAX(Y4361,Z4361*'01 Controls'!$E$13)</x:f>
        <x:v>1331.1</x:v>
      </x:c>
      <x:c r="AB4361" s="18" t="n">
        <x:f>IF(U4361=0,0,N4361*S4361/U4361)</x:f>
        <x:v>0</x:v>
      </x:c>
      <x:c r="AC4361" s="18" t="n">
        <x:f>IF(U4361=0,0,P4361*S4361/U4361)</x:f>
        <x:v>0</x:v>
      </x:c>
      <x:c r="AD4361" s="18" t="n">
        <x:f>MAX(AB4361,AC4361*'01 Controls'!$E$14)</x:f>
        <x:v>0</x:v>
      </x:c>
      <x:c r="AE4361" s="18" t="n">
        <x:f>IF(U4361=0,0,N4361*T4361/U4361)</x:f>
        <x:v>91.87499999999999</x:v>
      </x:c>
      <x:c r="AF4361" s="18" t="n">
        <x:f>IF(U4361=0,0,P4361*T4361/U4361)</x:f>
        <x:v>739.4999999999999</x:v>
      </x:c>
      <x:c r="AG4361" s="18" t="n">
        <x:f>MAX(AE4361,AF4361*'01 Controls'!$E$15)</x:f>
        <x:v>133.10999999999999</x:v>
      </x:c>
      <x:c r="AH4361" s="18" t="n">
        <x:f>SUM(V4361,Y4361,AB4361,AE4361)</x:f>
        <x:v>1470</x:v>
      </x:c>
      <x:c r="AI4361" s="18" t="n">
        <x:f>N4361-AH4361</x:f>
        <x:v>0</x:v>
      </x:c>
      <x:c r="AJ4361" s="18" t="n">
        <x:f>V4361*INDEX('07 Mode Capacity'!$P$6:$P$17,MATCH("AIR-"&amp;I4361,'07 Mode Capacity'!$C$6:$C$17,0))</x:f>
        <x:v>77.26751581598627</x:v>
      </x:c>
      <x:c r="AK4361" s="18" t="n">
        <x:f>Y4361*INDEX('07 Mode Capacity'!$P$6:$P$17,MATCH("OCEAN-"&amp;I4361,'07 Mode Capacity'!$C$6:$C$17,0))</x:f>
        <x:v>96.61899886851072</x:v>
      </x:c>
      <x:c r="AL4361" s="18" t="n">
        <x:f>AB4361*INDEX('07 Mode Capacity'!$P$6:$P$17,MATCH("LAND-"&amp;I4361,'07 Mode Capacity'!$C$6:$C$17,0))</x:f>
        <x:v>0</x:v>
      </x:c>
      <x:c r="AM4361" s="18" t="n">
        <x:f>AE4361*INDEX('07 Mode Capacity'!$P$6:$P$17,MATCH("INLAND-"&amp;I4361,'07 Mode Capacity'!$C$6:$C$17,0))</x:f>
        <x:v>57.994657571911965</x:v>
      </x:c>
      <x:c r="AN4361" s="18" t="n">
        <x:f>SUM(AJ4361:AM4361)</x:f>
        <x:v>231.88117225640897</x:v>
      </x:c>
      <x:c r="AO4361" s="17" t="n">
        <x:f>IF(N4361=0,1,AN4361/N4361)</x:f>
        <x:v>0.1577422940519789</x:v>
      </x:c>
      <x:c r="AP4361" s="11" t="str">
        <x:f>IF(AO4361&gt;='01 Controls'!$E$16,"PASS","FAIL")</x:f>
        <x:v>FAIL</x:v>
      </x:c>
      <x:c r="AQ4361" s="11" t="str">
        <x:v>UNQUANTIFIED</x:v>
      </x:c>
      <x:c r="AR4361" s="11" t="str">
        <x:v>Position-class planning record; serial item and receiver open</x:v>
      </x:c>
      <x:c r="AS4361" s="26"/>
      <x:c r="AT4361" s="26"/>
    </x:row>
    <x:row r="4362">
      <x:c r="C4362" s="11" t="str">
        <x:v>G2-M-MPG-OOG-80</x:v>
      </x:c>
      <x:c r="D4362" s="11" t="str">
        <x:v>G2</x:v>
      </x:c>
      <x:c r="E4362" s="11" t="str">
        <x:v>Regional flood and displacement</x:v>
      </x:c>
      <x:c r="F4362" s="11" t="str">
        <x:v>M-MPG</x:v>
      </x:c>
      <x:c r="G4362" s="11" t="str">
        <x:v>Maritime production group</x:v>
      </x:c>
      <x:c r="H4362" s="11" t="str">
        <x:v>OOG-80</x:v>
      </x:c>
      <x:c r="I4362" s="19" t="n">
        <x:v>72</x:v>
      </x:c>
      <x:c r="J4362" s="21" t="n">
        <x:v>4</x:v>
      </x:c>
      <x:c r="K4362" s="18" t="n">
        <x:f>'05 Cargo Register'!K330</x:f>
        <x:v>1470</x:v>
      </x:c>
      <x:c r="L4362" s="18" t="n">
        <x:f>'05 Cargo Register'!N330</x:f>
        <x:v>25</x:v>
      </x:c>
      <x:c r="M4362" s="18" t="n">
        <x:f>'05 Cargo Register'!O330</x:f>
        <x:v>4400</x:v>
      </x:c>
      <x:c r="N4362" s="18" t="n">
        <x:f>J4362*K4362</x:f>
        <x:v>5880</x:v>
      </x:c>
      <x:c r="O4362" s="18" t="n">
        <x:f>J4362*L4362</x:f>
        <x:v>100</x:v>
      </x:c>
      <x:c r="P4362" s="18" t="n">
        <x:f>J4362*M4362</x:f>
        <x:v>17600</x:v>
      </x:c>
      <x:c r="Q4362" s="22" t="n">
        <x:f>'01 Controls'!$E$31*'02 Cargo Classes'!$M$15</x:f>
        <x:v>0</x:v>
      </x:c>
      <x:c r="R4362" s="22" t="n">
        <x:f>'01 Controls'!$F$31*'02 Cargo Classes'!$N$15</x:f>
        <x:v>1.5</x:v>
      </x:c>
      <x:c r="S4362" s="22" t="n">
        <x:f>'01 Controls'!$G$31*'02 Cargo Classes'!$O$15</x:f>
        <x:v>0</x:v>
      </x:c>
      <x:c r="T4362" s="22" t="n">
        <x:f>'01 Controls'!$H$31*'02 Cargo Classes'!$P$15</x:f>
        <x:v>0.05</x:v>
      </x:c>
      <x:c r="U4362" s="22" t="n">
        <x:f>SUM(Q4362:T4362)</x:f>
        <x:v>1.55</x:v>
      </x:c>
      <x:c r="V4362" s="18" t="n">
        <x:f>IF(U4362=0,0,N4362*Q4362/U4362)</x:f>
        <x:v>0</x:v>
      </x:c>
      <x:c r="W4362" s="18" t="n">
        <x:f>IF(U4362=0,0,P4362*Q4362/U4362)</x:f>
        <x:v>0</x:v>
      </x:c>
      <x:c r="X4362" s="18" t="n">
        <x:f>MAX(V4362,W4362*'01 Controls'!$E$12)</x:f>
        <x:v>0</x:v>
      </x:c>
      <x:c r="Y4362" s="18" t="n">
        <x:f>IF(U4362=0,0,N4362*R4362/U4362)</x:f>
        <x:v>5690.322580645161</x:v>
      </x:c>
      <x:c r="Z4362" s="18" t="n">
        <x:f>IF(U4362=0,0,P4362*R4362/U4362)</x:f>
        <x:v>17032.25806451613</x:v>
      </x:c>
      <x:c r="AA4362" s="18" t="n">
        <x:f>MAX(Y4362,Z4362*'01 Controls'!$E$13)</x:f>
        <x:v>5690.322580645161</x:v>
      </x:c>
      <x:c r="AB4362" s="18" t="n">
        <x:f>IF(U4362=0,0,N4362*S4362/U4362)</x:f>
        <x:v>0</x:v>
      </x:c>
      <x:c r="AC4362" s="18" t="n">
        <x:f>IF(U4362=0,0,P4362*S4362/U4362)</x:f>
        <x:v>0</x:v>
      </x:c>
      <x:c r="AD4362" s="18" t="n">
        <x:f>MAX(AB4362,AC4362*'01 Controls'!$E$14)</x:f>
        <x:v>0</x:v>
      </x:c>
      <x:c r="AE4362" s="18" t="n">
        <x:f>IF(U4362=0,0,N4362*T4362/U4362)</x:f>
        <x:v>189.6774193548387</x:v>
      </x:c>
      <x:c r="AF4362" s="18" t="n">
        <x:f>IF(U4362=0,0,P4362*T4362/U4362)</x:f>
        <x:v>567.741935483871</x:v>
      </x:c>
      <x:c r="AG4362" s="18" t="n">
        <x:f>MAX(AE4362,AF4362*'01 Controls'!$E$15)</x:f>
        <x:v>189.6774193548387</x:v>
      </x:c>
      <x:c r="AH4362" s="18" t="n">
        <x:f>SUM(V4362,Y4362,AB4362,AE4362)</x:f>
        <x:v>5880</x:v>
      </x:c>
      <x:c r="AI4362" s="18" t="n">
        <x:f>N4362-AH4362</x:f>
        <x:v>0</x:v>
      </x:c>
      <x:c r="AJ4362" s="18" t="n">
        <x:f>V4362*INDEX('07 Mode Capacity'!$P$6:$P$17,MATCH("AIR-"&amp;I4362,'07 Mode Capacity'!$C$6:$C$17,0))</x:f>
        <x:v>0</x:v>
      </x:c>
      <x:c r="AK4362" s="18" t="n">
        <x:f>Y4362*INDEX('07 Mode Capacity'!$P$6:$P$17,MATCH("OCEAN-"&amp;I4362,'07 Mode Capacity'!$C$6:$C$17,0))</x:f>
        <x:v>4454.202301260492</x:v>
      </x:c>
      <x:c r="AL4362" s="18" t="n">
        <x:f>AB4362*INDEX('07 Mode Capacity'!$P$6:$P$17,MATCH("LAND-"&amp;I4362,'07 Mode Capacity'!$C$6:$C$17,0))</x:f>
        <x:v>0</x:v>
      </x:c>
      <x:c r="AM4362" s="18" t="n">
        <x:f>AE4362*INDEX('07 Mode Capacity'!$P$6:$P$17,MATCH("INLAND-"&amp;I4362,'07 Mode Capacity'!$C$6:$C$17,0))</x:f>
        <x:v>189.6774193548387</x:v>
      </x:c>
      <x:c r="AN4362" s="18" t="n">
        <x:f>SUM(AJ4362:AM4362)</x:f>
        <x:v>4643.879720615331</x:v>
      </x:c>
      <x:c r="AO4362" s="17" t="n">
        <x:f>IF(N4362=0,1,AN4362/N4362)</x:f>
        <x:v>0.7897754626896822</x:v>
      </x:c>
      <x:c r="AP4362" s="11" t="str">
        <x:f>IF(AO4362&gt;='01 Controls'!$E$16,"PASS","FAIL")</x:f>
        <x:v>FAIL</x:v>
      </x:c>
      <x:c r="AQ4362" s="11" t="str">
        <x:v>UNQUANTIFIED</x:v>
      </x:c>
      <x:c r="AR4362" s="11" t="str">
        <x:v>Position-class planning record; serial item and receiver open</x:v>
      </x:c>
      <x:c r="AS4362" s="26"/>
      <x:c r="AT4362" s="26"/>
    </x:row>
    <x:row r="4363">
      <x:c r="C4363" s="11" t="str">
        <x:v>G2-I-WRG-APL-45</x:v>
      </x:c>
      <x:c r="D4363" s="11" t="str">
        <x:v>G2</x:v>
      </x:c>
      <x:c r="E4363" s="11" t="str">
        <x:v>Regional flood and displacement</x:v>
      </x:c>
      <x:c r="F4363" s="11" t="str">
        <x:v>I-WRG</x:v>
      </x:c>
      <x:c r="G4363" s="11" t="str">
        <x:v>Water restoration group</x:v>
      </x:c>
      <x:c r="H4363" s="11" t="str">
        <x:v>APL-45</x:v>
      </x:c>
      <x:c r="I4363" s="19" t="n">
        <x:v>24</x:v>
      </x:c>
      <x:c r="J4363" s="21" t="n">
        <x:v>7</x:v>
      </x:c>
      <x:c r="K4363" s="18" t="n">
        <x:f>'05 Cargo Register'!K331</x:f>
        <x:v>282.19199999999995</x:v>
      </x:c>
      <x:c r="L4363" s="18" t="n">
        <x:f>'05 Cargo Register'!N331</x:f>
        <x:v>74</x:v>
      </x:c>
      <x:c r="M4363" s="18" t="n">
        <x:f>'05 Cargo Register'!O331</x:f>
        <x:v>555</x:v>
      </x:c>
      <x:c r="N4363" s="18" t="n">
        <x:f>J4363*K4363</x:f>
        <x:v>1975.3439999999996</x:v>
      </x:c>
      <x:c r="O4363" s="18" t="n">
        <x:f>J4363*L4363</x:f>
        <x:v>518</x:v>
      </x:c>
      <x:c r="P4363" s="18" t="n">
        <x:f>J4363*M4363</x:f>
        <x:v>3885</x:v>
      </x:c>
      <x:c r="Q4363" s="22" t="n">
        <x:f>'01 Controls'!$E$31*'02 Cargo Classes'!$M$6</x:f>
        <x:v>0.44999999999999996</x:v>
      </x:c>
      <x:c r="R4363" s="22" t="n">
        <x:f>'01 Controls'!$F$31*'02 Cargo Classes'!$N$6</x:f>
        <x:v>0.30000000000000004</x:v>
      </x:c>
      <x:c r="S4363" s="22" t="n">
        <x:f>'01 Controls'!$G$31*'02 Cargo Classes'!$O$6</x:f>
        <x:v>0</x:v>
      </x:c>
      <x:c r="T4363" s="22" t="n">
        <x:f>'01 Controls'!$H$31*'02 Cargo Classes'!$P$6</x:f>
        <x:v>0.03</x:v>
      </x:c>
      <x:c r="U4363" s="22" t="n">
        <x:f>SUM(Q4363:T4363)</x:f>
        <x:v>0.78</x:v>
      </x:c>
      <x:c r="V4363" s="18" t="n">
        <x:f>IF(U4363=0,0,N4363*Q4363/U4363)</x:f>
        <x:v>1139.621538461538</x:v>
      </x:c>
      <x:c r="W4363" s="18" t="n">
        <x:f>IF(U4363=0,0,P4363*Q4363/U4363)</x:f>
        <x:v>2241.3461538461534</x:v>
      </x:c>
      <x:c r="X4363" s="18" t="n">
        <x:f>MAX(V4363,W4363*'01 Controls'!$E$12)</x:f>
        <x:v>1139.621538461538</x:v>
      </x:c>
      <x:c r="Y4363" s="18" t="n">
        <x:f>IF(U4363=0,0,N4363*R4363/U4363)</x:f>
        <x:v>759.7476923076923</x:v>
      </x:c>
      <x:c r="Z4363" s="18" t="n">
        <x:f>IF(U4363=0,0,P4363*R4363/U4363)</x:f>
        <x:v>1494.2307692307695</x:v>
      </x:c>
      <x:c r="AA4363" s="18" t="n">
        <x:f>MAX(Y4363,Z4363*'01 Controls'!$E$13)</x:f>
        <x:v>759.7476923076923</x:v>
      </x:c>
      <x:c r="AB4363" s="18" t="n">
        <x:f>IF(U4363=0,0,N4363*S4363/U4363)</x:f>
        <x:v>0</x:v>
      </x:c>
      <x:c r="AC4363" s="18" t="n">
        <x:f>IF(U4363=0,0,P4363*S4363/U4363)</x:f>
        <x:v>0</x:v>
      </x:c>
      <x:c r="AD4363" s="18" t="n">
        <x:f>MAX(AB4363,AC4363*'01 Controls'!$E$14)</x:f>
        <x:v>0</x:v>
      </x:c>
      <x:c r="AE4363" s="18" t="n">
        <x:f>IF(U4363=0,0,N4363*T4363/U4363)</x:f>
        <x:v>75.97476923076921</x:v>
      </x:c>
      <x:c r="AF4363" s="18" t="n">
        <x:f>IF(U4363=0,0,P4363*T4363/U4363)</x:f>
        <x:v>149.4230769230769</x:v>
      </x:c>
      <x:c r="AG4363" s="18" t="n">
        <x:f>MAX(AE4363,AF4363*'01 Controls'!$E$15)</x:f>
        <x:v>75.97476923076921</x:v>
      </x:c>
      <x:c r="AH4363" s="18" t="n">
        <x:f>SUM(V4363,Y4363,AB4363,AE4363)</x:f>
        <x:v>1975.3439999999996</x:v>
      </x:c>
      <x:c r="AI4363" s="18" t="n">
        <x:f>N4363-AH4363</x:f>
        <x:v>0</x:v>
      </x:c>
      <x:c r="AJ4363" s="18" t="n">
        <x:f>V4363*INDEX('07 Mode Capacity'!$P$6:$P$17,MATCH("AIR-"&amp;I4363,'07 Mode Capacity'!$C$6:$C$17,0))</x:f>
        <x:v>231.24524216602134</x:v>
      </x:c>
      <x:c r="AK4363" s="18" t="n">
        <x:f>Y4363*INDEX('07 Mode Capacity'!$P$6:$P$17,MATCH("OCEAN-"&amp;I4363,'07 Mode Capacity'!$C$6:$C$17,0))</x:f>
        <x:v>114.02980868002018</x:v>
      </x:c>
      <x:c r="AL4363" s="18" t="n">
        <x:f>AB4363*INDEX('07 Mode Capacity'!$P$6:$P$17,MATCH("LAND-"&amp;I4363,'07 Mode Capacity'!$C$6:$C$17,0))</x:f>
        <x:v>0</x:v>
      </x:c>
      <x:c r="AM4363" s="18" t="n">
        <x:f>AE4363*INDEX('07 Mode Capacity'!$P$6:$P$17,MATCH("INLAND-"&amp;I4363,'07 Mode Capacity'!$C$6:$C$17,0))</x:f>
        <x:v>75.97476923076921</x:v>
      </x:c>
      <x:c r="AN4363" s="18" t="n">
        <x:f>SUM(AJ4363:AM4363)</x:f>
        <x:v>421.2498200768107</x:v>
      </x:c>
      <x:c r="AO4363" s="17" t="n">
        <x:f>IF(N4363=0,1,AN4363/N4363)</x:f>
        <x:v>0.21325390416900084</x:v>
      </x:c>
      <x:c r="AP4363" s="11" t="str">
        <x:f>IF(AO4363&gt;='01 Controls'!$E$16,"PASS","FAIL")</x:f>
        <x:v>FAIL</x:v>
      </x:c>
      <x:c r="AQ4363" s="11" t="str">
        <x:v>UNQUANTIFIED</x:v>
      </x:c>
      <x:c r="AR4363" s="11" t="str">
        <x:v>Position-class planning record; serial item and receiver open</x:v>
      </x:c>
      <x:c r="AS4363" s="26"/>
      <x:c r="AT4363" s="26"/>
    </x:row>
    <x:row r="4364">
      <x:c r="C4364" s="11" t="str">
        <x:v>G2-I-WRG-ISO-18</x:v>
      </x:c>
      <x:c r="D4364" s="11" t="str">
        <x:v>G2</x:v>
      </x:c>
      <x:c r="E4364" s="11" t="str">
        <x:v>Regional flood and displacement</x:v>
      </x:c>
      <x:c r="F4364" s="11" t="str">
        <x:v>I-WRG</x:v>
      </x:c>
      <x:c r="G4364" s="11" t="str">
        <x:v>Water restoration group</x:v>
      </x:c>
      <x:c r="H4364" s="11" t="str">
        <x:v>ISO-18</x:v>
      </x:c>
      <x:c r="I4364" s="19" t="n">
        <x:v>48</x:v>
      </x:c>
      <x:c r="J4364" s="21" t="n">
        <x:v>7</x:v>
      </x:c>
      <x:c r="K4364" s="18" t="n">
        <x:f>'05 Cargo Register'!K332</x:f>
        <x:v>846.5759999999999</x:v>
      </x:c>
      <x:c r="L4364" s="18" t="n">
        <x:f>'05 Cargo Register'!N332</x:f>
        <x:v>56</x:v>
      </x:c>
      <x:c r="M4364" s="18" t="n">
        <x:f>'05 Cargo Register'!O332</x:f>
        <x:v>1478.4</x:v>
      </x:c>
      <x:c r="N4364" s="18" t="n">
        <x:f>J4364*K4364</x:f>
        <x:v>5926.031999999999</x:v>
      </x:c>
      <x:c r="O4364" s="18" t="n">
        <x:f>J4364*L4364</x:f>
        <x:v>392</x:v>
      </x:c>
      <x:c r="P4364" s="18" t="n">
        <x:f>J4364*M4364</x:f>
        <x:v>10348.800000000001</x:v>
      </x:c>
      <x:c r="Q4364" s="22" t="n">
        <x:f>'01 Controls'!$E$31*'02 Cargo Classes'!$M$7</x:f>
        <x:v>0.03</x:v>
      </x:c>
      <x:c r="R4364" s="22" t="n">
        <x:f>'01 Controls'!$F$31*'02 Cargo Classes'!$N$7</x:f>
        <x:v>0.75</x:v>
      </x:c>
      <x:c r="S4364" s="22" t="n">
        <x:f>'01 Controls'!$G$31*'02 Cargo Classes'!$O$7</x:f>
        <x:v>0</x:v>
      </x:c>
      <x:c r="T4364" s="22" t="n">
        <x:f>'01 Controls'!$H$31*'02 Cargo Classes'!$P$7</x:f>
        <x:v>0.08000000000000002</x:v>
      </x:c>
      <x:c r="U4364" s="22" t="n">
        <x:f>SUM(Q4364:T4364)</x:f>
        <x:v>0.8600000000000001</x:v>
      </x:c>
      <x:c r="V4364" s="18" t="n">
        <x:f>IF(U4364=0,0,N4364*Q4364/U4364)</x:f>
        <x:v>206.72204651162784</x:v>
      </x:c>
      <x:c r="W4364" s="18" t="n">
        <x:f>IF(U4364=0,0,P4364*Q4364/U4364)</x:f>
        <x:v>361.00465116279065</x:v>
      </x:c>
      <x:c r="X4364" s="18" t="n">
        <x:f>MAX(V4364,W4364*'01 Controls'!$E$12)</x:f>
        <x:v>206.72204651162784</x:v>
      </x:c>
      <x:c r="Y4364" s="18" t="n">
        <x:f>IF(U4364=0,0,N4364*R4364/U4364)</x:f>
        <x:v>5168.051162790696</x:v>
      </x:c>
      <x:c r="Z4364" s="18" t="n">
        <x:f>IF(U4364=0,0,P4364*R4364/U4364)</x:f>
        <x:v>9025.116279069767</x:v>
      </x:c>
      <x:c r="AA4364" s="18" t="n">
        <x:f>MAX(Y4364,Z4364*'01 Controls'!$E$13)</x:f>
        <x:v>5168.051162790696</x:v>
      </x:c>
      <x:c r="AB4364" s="18" t="n">
        <x:f>IF(U4364=0,0,N4364*S4364/U4364)</x:f>
        <x:v>0</x:v>
      </x:c>
      <x:c r="AC4364" s="18" t="n">
        <x:f>IF(U4364=0,0,P4364*S4364/U4364)</x:f>
        <x:v>0</x:v>
      </x:c>
      <x:c r="AD4364" s="18" t="n">
        <x:f>MAX(AB4364,AC4364*'01 Controls'!$E$14)</x:f>
        <x:v>0</x:v>
      </x:c>
      <x:c r="AE4364" s="18" t="n">
        <x:f>IF(U4364=0,0,N4364*T4364/U4364)</x:f>
        <x:v>551.2587906976744</x:v>
      </x:c>
      <x:c r="AF4364" s="18" t="n">
        <x:f>IF(U4364=0,0,P4364*T4364/U4364)</x:f>
        <x:v>962.679069767442</x:v>
      </x:c>
      <x:c r="AG4364" s="18" t="n">
        <x:f>MAX(AE4364,AF4364*'01 Controls'!$E$15)</x:f>
        <x:v>551.2587906976744</x:v>
      </x:c>
      <x:c r="AH4364" s="18" t="n">
        <x:f>SUM(V4364,Y4364,AB4364,AE4364)</x:f>
        <x:v>5926.031999999998</x:v>
      </x:c>
      <x:c r="AI4364" s="18" t="n">
        <x:f>N4364-AH4364</x:f>
        <x:v>9.094947017729282e-13</x:v>
      </x:c>
      <x:c r="AJ4364" s="18" t="n">
        <x:f>V4364*INDEX('07 Mode Capacity'!$P$6:$P$17,MATCH("AIR-"&amp;I4364,'07 Mode Capacity'!$C$6:$C$17,0))</x:f>
        <x:v>57.95156099174696</x:v>
      </x:c>
      <x:c r="AK4364" s="18" t="n">
        <x:f>Y4364*INDEX('07 Mode Capacity'!$P$6:$P$17,MATCH("OCEAN-"&amp;I4364,'07 Mode Capacity'!$C$6:$C$17,0))</x:f>
        <x:v>452.90877954655764</x:v>
      </x:c>
      <x:c r="AL4364" s="18" t="n">
        <x:f>AB4364*INDEX('07 Mode Capacity'!$P$6:$P$17,MATCH("LAND-"&amp;I4364,'07 Mode Capacity'!$C$6:$C$17,0))</x:f>
        <x:v>0</x:v>
      </x:c>
      <x:c r="AM4364" s="18" t="n">
        <x:f>AE4364*INDEX('07 Mode Capacity'!$P$6:$P$17,MATCH("INLAND-"&amp;I4364,'07 Mode Capacity'!$C$6:$C$17,0))</x:f>
        <x:v>347.9734944219638</x:v>
      </x:c>
      <x:c r="AN4364" s="18" t="n">
        <x:f>SUM(AJ4364:AM4364)</x:f>
        <x:v>858.8338349602684</x:v>
      </x:c>
      <x:c r="AO4364" s="17" t="n">
        <x:f>IF(N4364=0,1,AN4364/N4364)</x:f>
        <x:v>0.1449256154810282</x:v>
      </x:c>
      <x:c r="AP4364" s="11" t="str">
        <x:f>IF(AO4364&gt;='01 Controls'!$E$16,"PASS","FAIL")</x:f>
        <x:v>FAIL</x:v>
      </x:c>
      <x:c r="AQ4364" s="11" t="str">
        <x:v>UNQUANTIFIED</x:v>
      </x:c>
      <x:c r="AR4364" s="11" t="str">
        <x:v>Position-class planning record; serial item and receiver open</x:v>
      </x:c>
      <x:c r="AS4364" s="26"/>
      <x:c r="AT4364" s="26"/>
    </x:row>
    <x:row r="4365">
      <x:c r="C4365" s="11" t="str">
        <x:v>G2-I-WRG-COL-12</x:v>
      </x:c>
      <x:c r="D4365" s="11" t="str">
        <x:v>G2</x:v>
      </x:c>
      <x:c r="E4365" s="11" t="str">
        <x:v>Regional flood and displacement</x:v>
      </x:c>
      <x:c r="F4365" s="11" t="str">
        <x:v>I-WRG</x:v>
      </x:c>
      <x:c r="G4365" s="11" t="str">
        <x:v>Water restoration group</x:v>
      </x:c>
      <x:c r="H4365" s="11" t="str">
        <x:v>COL-12</x:v>
      </x:c>
      <x:c r="I4365" s="19" t="n">
        <x:v>24</x:v>
      </x:c>
      <x:c r="J4365" s="21" t="n">
        <x:v>7</x:v>
      </x:c>
      <x:c r="K4365" s="18" t="n">
        <x:f>'05 Cargo Register'!K333</x:f>
        <x:v>141.09599999999998</x:v>
      </x:c>
      <x:c r="L4365" s="18" t="n">
        <x:f>'05 Cargo Register'!N333</x:f>
        <x:v>15</x:v>
      </x:c>
      <x:c r="M4365" s="18" t="n">
        <x:f>'05 Cargo Register'!O333</x:f>
        <x:v>396</x:v>
      </x:c>
      <x:c r="N4365" s="18" t="n">
        <x:f>J4365*K4365</x:f>
        <x:v>987.6719999999998</x:v>
      </x:c>
      <x:c r="O4365" s="18" t="n">
        <x:f>J4365*L4365</x:f>
        <x:v>105</x:v>
      </x:c>
      <x:c r="P4365" s="18" t="n">
        <x:f>J4365*M4365</x:f>
        <x:v>2772</x:v>
      </x:c>
      <x:c r="Q4365" s="22" t="n">
        <x:f>'01 Controls'!$E$31*'02 Cargo Classes'!$M$8</x:f>
        <x:v>0.3</x:v>
      </x:c>
      <x:c r="R4365" s="22" t="n">
        <x:f>'01 Controls'!$F$31*'02 Cargo Classes'!$N$8</x:f>
        <x:v>0.5249999999999999</x:v>
      </x:c>
      <x:c r="S4365" s="22" t="n">
        <x:f>'01 Controls'!$G$31*'02 Cargo Classes'!$O$8</x:f>
        <x:v>0</x:v>
      </x:c>
      <x:c r="T4365" s="22" t="n">
        <x:f>'01 Controls'!$H$31*'02 Cargo Classes'!$P$8</x:f>
        <x:v>0.020000000000000004</x:v>
      </x:c>
      <x:c r="U4365" s="22" t="n">
        <x:f>SUM(Q4365:T4365)</x:f>
        <x:v>0.845</x:v>
      </x:c>
      <x:c r="V4365" s="18" t="n">
        <x:f>IF(U4365=0,0,N4365*Q4365/U4365)</x:f>
        <x:v>350.65278106508873</x:v>
      </x:c>
      <x:c r="W4365" s="18" t="n">
        <x:f>IF(U4365=0,0,P4365*Q4365/U4365)</x:f>
        <x:v>984.1420118343195</x:v>
      </x:c>
      <x:c r="X4365" s="18" t="n">
        <x:f>MAX(V4365,W4365*'01 Controls'!$E$12)</x:f>
        <x:v>350.65278106508873</x:v>
      </x:c>
      <x:c r="Y4365" s="18" t="n">
        <x:f>IF(U4365=0,0,N4365*R4365/U4365)</x:f>
        <x:v>613.6423668639052</x:v>
      </x:c>
      <x:c r="Z4365" s="18" t="n">
        <x:f>IF(U4365=0,0,P4365*R4365/U4365)</x:f>
        <x:v>1722.248520710059</x:v>
      </x:c>
      <x:c r="AA4365" s="18" t="n">
        <x:f>MAX(Y4365,Z4365*'01 Controls'!$E$13)</x:f>
        <x:v>613.6423668639052</x:v>
      </x:c>
      <x:c r="AB4365" s="18" t="n">
        <x:f>IF(U4365=0,0,N4365*S4365/U4365)</x:f>
        <x:v>0</x:v>
      </x:c>
      <x:c r="AC4365" s="18" t="n">
        <x:f>IF(U4365=0,0,P4365*S4365/U4365)</x:f>
        <x:v>0</x:v>
      </x:c>
      <x:c r="AD4365" s="18" t="n">
        <x:f>MAX(AB4365,AC4365*'01 Controls'!$E$14)</x:f>
        <x:v>0</x:v>
      </x:c>
      <x:c r="AE4365" s="18" t="n">
        <x:f>IF(U4365=0,0,N4365*T4365/U4365)</x:f>
        <x:v>23.37685207100592</x:v>
      </x:c>
      <x:c r="AF4365" s="18" t="n">
        <x:f>IF(U4365=0,0,P4365*T4365/U4365)</x:f>
        <x:v>65.60946745562131</x:v>
      </x:c>
      <x:c r="AG4365" s="18" t="n">
        <x:f>MAX(AE4365,AF4365*'01 Controls'!$E$15)</x:f>
        <x:v>23.37685207100592</x:v>
      </x:c>
      <x:c r="AH4365" s="18" t="n">
        <x:f>SUM(V4365,Y4365,AB4365,AE4365)</x:f>
        <x:v>987.6719999999998</x:v>
      </x:c>
      <x:c r="AI4365" s="18" t="n">
        <x:f>N4365-AH4365</x:f>
        <x:v>0</x:v>
      </x:c>
      <x:c r="AJ4365" s="18" t="n">
        <x:f>V4365*INDEX('07 Mode Capacity'!$P$6:$P$17,MATCH("AIR-"&amp;I4365,'07 Mode Capacity'!$C$6:$C$17,0))</x:f>
        <x:v>71.15238220492967</x:v>
      </x:c>
      <x:c r="AK4365" s="18" t="n">
        <x:f>Y4365*INDEX('07 Mode Capacity'!$P$6:$P$17,MATCH("OCEAN-"&amp;I4365,'07 Mode Capacity'!$C$6:$C$17,0))</x:f>
        <x:v>92.10099931847782</x:v>
      </x:c>
      <x:c r="AL4365" s="18" t="n">
        <x:f>AB4365*INDEX('07 Mode Capacity'!$P$6:$P$17,MATCH("LAND-"&amp;I4365,'07 Mode Capacity'!$C$6:$C$17,0))</x:f>
        <x:v>0</x:v>
      </x:c>
      <x:c r="AM4365" s="18" t="n">
        <x:f>AE4365*INDEX('07 Mode Capacity'!$P$6:$P$17,MATCH("INLAND-"&amp;I4365,'07 Mode Capacity'!$C$6:$C$17,0))</x:f>
        <x:v>23.37685207100592</x:v>
      </x:c>
      <x:c r="AN4365" s="18" t="n">
        <x:f>SUM(AJ4365:AM4365)</x:f>
        <x:v>186.6302335944134</x:v>
      </x:c>
      <x:c r="AO4365" s="17" t="n">
        <x:f>IF(N4365=0,1,AN4365/N4365)</x:f>
        <x:v>0.18895972913519207</x:v>
      </x:c>
      <x:c r="AP4365" s="11" t="str">
        <x:f>IF(AO4365&gt;='01 Controls'!$E$16,"PASS","FAIL")</x:f>
        <x:v>FAIL</x:v>
      </x:c>
      <x:c r="AQ4365" s="11" t="str">
        <x:v>UNQUANTIFIED</x:v>
      </x:c>
      <x:c r="AR4365" s="11" t="str">
        <x:v>Position-class planning record; serial item and receiver open</x:v>
      </x:c>
      <x:c r="AS4365" s="26"/>
      <x:c r="AT4365" s="26"/>
    </x:row>
    <x:row r="4366">
      <x:c r="C4366" s="11" t="str">
        <x:v>G2-I-WRG-BAT-22</x:v>
      </x:c>
      <x:c r="D4366" s="11" t="str">
        <x:v>G2</x:v>
      </x:c>
      <x:c r="E4366" s="11" t="str">
        <x:v>Regional flood and displacement</x:v>
      </x:c>
      <x:c r="F4366" s="11" t="str">
        <x:v>I-WRG</x:v>
      </x:c>
      <x:c r="G4366" s="11" t="str">
        <x:v>Water restoration group</x:v>
      </x:c>
      <x:c r="H4366" s="11" t="str">
        <x:v>BAT-22</x:v>
      </x:c>
      <x:c r="I4366" s="19" t="n">
        <x:v>48</x:v>
      </x:c>
      <x:c r="J4366" s="21" t="n">
        <x:v>7</x:v>
      </x:c>
      <x:c r="K4366" s="18" t="n">
        <x:f>'05 Cargo Register'!K334</x:f>
        <x:v>1058.2199999999998</x:v>
      </x:c>
      <x:c r="L4366" s="18" t="n">
        <x:f>'05 Cargo Register'!N334</x:f>
        <x:v>61</x:v>
      </x:c>
      <x:c r="M4366" s="18" t="n">
        <x:f>'05 Cargo Register'!O334</x:f>
        <x:v>1610.4</x:v>
      </x:c>
      <x:c r="N4366" s="18" t="n">
        <x:f>J4366*K4366</x:f>
        <x:v>7407.539999999999</x:v>
      </x:c>
      <x:c r="O4366" s="18" t="n">
        <x:f>J4366*L4366</x:f>
        <x:v>427</x:v>
      </x:c>
      <x:c r="P4366" s="18" t="n">
        <x:f>J4366*M4366</x:f>
        <x:v>11272.800000000001</x:v>
      </x:c>
      <x:c r="Q4366" s="22" t="n">
        <x:f>'01 Controls'!$E$31*'02 Cargo Classes'!$M$9</x:f>
        <x:v>0</x:v>
      </x:c>
      <x:c r="R4366" s="22" t="n">
        <x:f>'01 Controls'!$F$31*'02 Cargo Classes'!$N$9</x:f>
        <x:v>0.75</x:v>
      </x:c>
      <x:c r="S4366" s="22" t="n">
        <x:f>'01 Controls'!$G$31*'02 Cargo Classes'!$O$9</x:f>
        <x:v>0</x:v>
      </x:c>
      <x:c r="T4366" s="22" t="n">
        <x:f>'01 Controls'!$H$31*'02 Cargo Classes'!$P$9</x:f>
        <x:v>0.05</x:v>
      </x:c>
      <x:c r="U4366" s="22" t="n">
        <x:f>SUM(Q4366:T4366)</x:f>
        <x:v>0.8</x:v>
      </x:c>
      <x:c r="V4366" s="18" t="n">
        <x:f>IF(U4366=0,0,N4366*Q4366/U4366)</x:f>
        <x:v>0</x:v>
      </x:c>
      <x:c r="W4366" s="18" t="n">
        <x:f>IF(U4366=0,0,P4366*Q4366/U4366)</x:f>
        <x:v>0</x:v>
      </x:c>
      <x:c r="X4366" s="18" t="n">
        <x:f>MAX(V4366,W4366*'01 Controls'!$E$12)</x:f>
        <x:v>0</x:v>
      </x:c>
      <x:c r="Y4366" s="18" t="n">
        <x:f>IF(U4366=0,0,N4366*R4366/U4366)</x:f>
        <x:v>6944.5687499999985</x:v>
      </x:c>
      <x:c r="Z4366" s="18" t="n">
        <x:f>IF(U4366=0,0,P4366*R4366/U4366)</x:f>
        <x:v>10568.25</x:v>
      </x:c>
      <x:c r="AA4366" s="18" t="n">
        <x:f>MAX(Y4366,Z4366*'01 Controls'!$E$13)</x:f>
        <x:v>6944.5687499999985</x:v>
      </x:c>
      <x:c r="AB4366" s="18" t="n">
        <x:f>IF(U4366=0,0,N4366*S4366/U4366)</x:f>
        <x:v>0</x:v>
      </x:c>
      <x:c r="AC4366" s="18" t="n">
        <x:f>IF(U4366=0,0,P4366*S4366/U4366)</x:f>
        <x:v>0</x:v>
      </x:c>
      <x:c r="AD4366" s="18" t="n">
        <x:f>MAX(AB4366,AC4366*'01 Controls'!$E$14)</x:f>
        <x:v>0</x:v>
      </x:c>
      <x:c r="AE4366" s="18" t="n">
        <x:f>IF(U4366=0,0,N4366*T4366/U4366)</x:f>
        <x:v>462.97124999999994</x:v>
      </x:c>
      <x:c r="AF4366" s="18" t="n">
        <x:f>IF(U4366=0,0,P4366*T4366/U4366)</x:f>
        <x:v>704.5500000000001</x:v>
      </x:c>
      <x:c r="AG4366" s="18" t="n">
        <x:f>MAX(AE4366,AF4366*'01 Controls'!$E$15)</x:f>
        <x:v>462.97124999999994</x:v>
      </x:c>
      <x:c r="AH4366" s="18" t="n">
        <x:f>SUM(V4366,Y4366,AB4366,AE4366)</x:f>
        <x:v>7407.539999999998</x:v>
      </x:c>
      <x:c r="AI4366" s="18" t="n">
        <x:f>N4366-AH4366</x:f>
        <x:v>9.094947017729282e-13</x:v>
      </x:c>
      <x:c r="AJ4366" s="18" t="n">
        <x:f>V4366*INDEX('07 Mode Capacity'!$P$6:$P$17,MATCH("AIR-"&amp;I4366,'07 Mode Capacity'!$C$6:$C$17,0))</x:f>
        <x:v>0</x:v>
      </x:c>
      <x:c r="AK4366" s="18" t="n">
        <x:f>Y4366*INDEX('07 Mode Capacity'!$P$6:$P$17,MATCH("OCEAN-"&amp;I4366,'07 Mode Capacity'!$C$6:$C$17,0))</x:f>
        <x:v>608.5961725156869</x:v>
      </x:c>
      <x:c r="AL4366" s="18" t="n">
        <x:f>AB4366*INDEX('07 Mode Capacity'!$P$6:$P$17,MATCH("LAND-"&amp;I4366,'07 Mode Capacity'!$C$6:$C$17,0))</x:f>
        <x:v>0</x:v>
      </x:c>
      <x:c r="AM4366" s="18" t="n">
        <x:f>AE4366*INDEX('07 Mode Capacity'!$P$6:$P$17,MATCH("INLAND-"&amp;I4366,'07 Mode Capacity'!$C$6:$C$17,0))</x:f>
        <x:v>292.2433644559461</x:v>
      </x:c>
      <x:c r="AN4366" s="18" t="n">
        <x:f>SUM(AJ4366:AM4366)</x:f>
        <x:v>900.839536971633</x:v>
      </x:c>
      <x:c r="AO4366" s="17" t="n">
        <x:f>IF(N4366=0,1,AN4366/N4366)</x:f>
        <x:v>0.12161116065139481</x:v>
      </x:c>
      <x:c r="AP4366" s="11" t="str">
        <x:f>IF(AO4366&gt;='01 Controls'!$E$16,"PASS","FAIL")</x:f>
        <x:v>FAIL</x:v>
      </x:c>
      <x:c r="AQ4366" s="11" t="str">
        <x:v>UNQUANTIFIED</x:v>
      </x:c>
      <x:c r="AR4366" s="11" t="str">
        <x:v>Position-class planning record; serial item and receiver open</x:v>
      </x:c>
      <x:c r="AS4366" s="26"/>
      <x:c r="AT4366" s="26"/>
    </x:row>
    <x:row r="4367">
      <x:c r="C4367" s="11" t="str">
        <x:v>G2-I-WRG-TNK-20</x:v>
      </x:c>
      <x:c r="D4367" s="11" t="str">
        <x:v>G2</x:v>
      </x:c>
      <x:c r="E4367" s="11" t="str">
        <x:v>Regional flood and displacement</x:v>
      </x:c>
      <x:c r="F4367" s="11" t="str">
        <x:v>I-WRG</x:v>
      </x:c>
      <x:c r="G4367" s="11" t="str">
        <x:v>Water restoration group</x:v>
      </x:c>
      <x:c r="H4367" s="11" t="str">
        <x:v>TNK-20</x:v>
      </x:c>
      <x:c r="I4367" s="19" t="n">
        <x:v>48</x:v>
      </x:c>
      <x:c r="J4367" s="21" t="n">
        <x:v>7</x:v>
      </x:c>
      <x:c r="K4367" s="18" t="n">
        <x:f>'05 Cargo Register'!K335</x:f>
        <x:v>846.5759999999999</x:v>
      </x:c>
      <x:c r="L4367" s="18" t="n">
        <x:f>'05 Cargo Register'!N335</x:f>
        <x:v>50</x:v>
      </x:c>
      <x:c r="M4367" s="18" t="n">
        <x:f>'05 Cargo Register'!O335</x:f>
        <x:v>1062.5</x:v>
      </x:c>
      <x:c r="N4367" s="18" t="n">
        <x:f>J4367*K4367</x:f>
        <x:v>5926.031999999999</x:v>
      </x:c>
      <x:c r="O4367" s="18" t="n">
        <x:f>J4367*L4367</x:f>
        <x:v>350</x:v>
      </x:c>
      <x:c r="P4367" s="18" t="n">
        <x:f>J4367*M4367</x:f>
        <x:v>7437.5</x:v>
      </x:c>
      <x:c r="Q4367" s="22" t="n">
        <x:f>'01 Controls'!$E$31*'02 Cargo Classes'!$M$10</x:f>
        <x:v>0</x:v>
      </x:c>
      <x:c r="R4367" s="22" t="n">
        <x:f>'01 Controls'!$F$31*'02 Cargo Classes'!$N$10</x:f>
        <x:v>0.8999999999999999</x:v>
      </x:c>
      <x:c r="S4367" s="22" t="n">
        <x:f>'01 Controls'!$G$31*'02 Cargo Classes'!$O$10</x:f>
        <x:v>0</x:v>
      </x:c>
      <x:c r="T4367" s="22" t="n">
        <x:f>'01 Controls'!$H$31*'02 Cargo Classes'!$P$10</x:f>
        <x:v>0.1</x:v>
      </x:c>
      <x:c r="U4367" s="22" t="n">
        <x:f>SUM(Q4367:T4367)</x:f>
        <x:v>0.9999999999999999</x:v>
      </x:c>
      <x:c r="V4367" s="18" t="n">
        <x:f>IF(U4367=0,0,N4367*Q4367/U4367)</x:f>
        <x:v>0</x:v>
      </x:c>
      <x:c r="W4367" s="18" t="n">
        <x:f>IF(U4367=0,0,P4367*Q4367/U4367)</x:f>
        <x:v>0</x:v>
      </x:c>
      <x:c r="X4367" s="18" t="n">
        <x:f>MAX(V4367,W4367*'01 Controls'!$E$12)</x:f>
        <x:v>0</x:v>
      </x:c>
      <x:c r="Y4367" s="18" t="n">
        <x:f>IF(U4367=0,0,N4367*R4367/U4367)</x:f>
        <x:v>5333.4288</x:v>
      </x:c>
      <x:c r="Z4367" s="18" t="n">
        <x:f>IF(U4367=0,0,P4367*R4367/U4367)</x:f>
        <x:v>6693.75</x:v>
      </x:c>
      <x:c r="AA4367" s="18" t="n">
        <x:f>MAX(Y4367,Z4367*'01 Controls'!$E$13)</x:f>
        <x:v>5333.4288</x:v>
      </x:c>
      <x:c r="AB4367" s="18" t="n">
        <x:f>IF(U4367=0,0,N4367*S4367/U4367)</x:f>
        <x:v>0</x:v>
      </x:c>
      <x:c r="AC4367" s="18" t="n">
        <x:f>IF(U4367=0,0,P4367*S4367/U4367)</x:f>
        <x:v>0</x:v>
      </x:c>
      <x:c r="AD4367" s="18" t="n">
        <x:f>MAX(AB4367,AC4367*'01 Controls'!$E$14)</x:f>
        <x:v>0</x:v>
      </x:c>
      <x:c r="AE4367" s="18" t="n">
        <x:f>IF(U4367=0,0,N4367*T4367/U4367)</x:f>
        <x:v>592.6032</x:v>
      </x:c>
      <x:c r="AF4367" s="18" t="n">
        <x:f>IF(U4367=0,0,P4367*T4367/U4367)</x:f>
        <x:v>743.7500000000001</x:v>
      </x:c>
      <x:c r="AG4367" s="18" t="n">
        <x:f>MAX(AE4367,AF4367*'01 Controls'!$E$15)</x:f>
        <x:v>592.6032</x:v>
      </x:c>
      <x:c r="AH4367" s="18" t="n">
        <x:f>SUM(V4367,Y4367,AB4367,AE4367)</x:f>
        <x:v>5926.031999999999</x:v>
      </x:c>
      <x:c r="AI4367" s="18" t="n">
        <x:f>N4367-AH4367</x:f>
        <x:v>0</x:v>
      </x:c>
      <x:c r="AJ4367" s="18" t="n">
        <x:f>V4367*INDEX('07 Mode Capacity'!$P$6:$P$17,MATCH("AIR-"&amp;I4367,'07 Mode Capacity'!$C$6:$C$17,0))</x:f>
        <x:v>0</x:v>
      </x:c>
      <x:c r="AK4367" s="18" t="n">
        <x:f>Y4367*INDEX('07 Mode Capacity'!$P$6:$P$17,MATCH("OCEAN-"&amp;I4367,'07 Mode Capacity'!$C$6:$C$17,0))</x:f>
        <x:v>467.4018604920476</x:v>
      </x:c>
      <x:c r="AL4367" s="18" t="n">
        <x:f>AB4367*INDEX('07 Mode Capacity'!$P$6:$P$17,MATCH("LAND-"&amp;I4367,'07 Mode Capacity'!$C$6:$C$17,0))</x:f>
        <x:v>0</x:v>
      </x:c>
      <x:c r="AM4367" s="18" t="n">
        <x:f>AE4367*INDEX('07 Mode Capacity'!$P$6:$P$17,MATCH("INLAND-"&amp;I4367,'07 Mode Capacity'!$C$6:$C$17,0))</x:f>
        <x:v>374.0715065036111</x:v>
      </x:c>
      <x:c r="AN4367" s="18" t="n">
        <x:f>SUM(AJ4367:AM4367)</x:f>
        <x:v>841.4733669956587</x:v>
      </x:c>
      <x:c r="AO4367" s="17" t="n">
        <x:f>IF(N4367=0,1,AN4367/N4367)</x:f>
        <x:v>0.1419960889505252</x:v>
      </x:c>
      <x:c r="AP4367" s="11" t="str">
        <x:f>IF(AO4367&gt;='01 Controls'!$E$16,"PASS","FAIL")</x:f>
        <x:v>FAIL</x:v>
      </x:c>
      <x:c r="AQ4367" s="11" t="str">
        <x:v>UNQUANTIFIED</x:v>
      </x:c>
      <x:c r="AR4367" s="11" t="str">
        <x:v>Position-class planning record; serial item and receiver open</x:v>
      </x:c>
      <x:c r="AS4367" s="26"/>
      <x:c r="AT4367" s="26"/>
    </x:row>
    <x:row r="4368">
      <x:c r="C4368" s="11" t="str">
        <x:v>G2-I-WRG-FLR-24</x:v>
      </x:c>
      <x:c r="D4368" s="11" t="str">
        <x:v>G2</x:v>
      </x:c>
      <x:c r="E4368" s="11" t="str">
        <x:v>Regional flood and displacement</x:v>
      </x:c>
      <x:c r="F4368" s="11" t="str">
        <x:v>I-WRG</x:v>
      </x:c>
      <x:c r="G4368" s="11" t="str">
        <x:v>Water restoration group</x:v>
      </x:c>
      <x:c r="H4368" s="11" t="str">
        <x:v>FLR-24</x:v>
      </x:c>
      <x:c r="I4368" s="19" t="n">
        <x:v>48</x:v>
      </x:c>
      <x:c r="J4368" s="21" t="n">
        <x:v>7</x:v>
      </x:c>
      <x:c r="K4368" s="18" t="n">
        <x:f>'05 Cargo Register'!K336</x:f>
        <x:v>1269.8639999999998</x:v>
      </x:c>
      <x:c r="L4368" s="18" t="n">
        <x:f>'05 Cargo Register'!N336</x:f>
        <x:v>63</x:v>
      </x:c>
      <x:c r="M4368" s="18" t="n">
        <x:f>'05 Cargo Register'!O336</x:f>
        <x:v>2016</x:v>
      </x:c>
      <x:c r="N4368" s="18" t="n">
        <x:f>J4368*K4368</x:f>
        <x:v>8889.047999999999</x:v>
      </x:c>
      <x:c r="O4368" s="18" t="n">
        <x:f>J4368*L4368</x:f>
        <x:v>441</x:v>
      </x:c>
      <x:c r="P4368" s="18" t="n">
        <x:f>J4368*M4368</x:f>
        <x:v>14112</x:v>
      </x:c>
      <x:c r="Q4368" s="22" t="n">
        <x:f>'01 Controls'!$E$31*'02 Cargo Classes'!$M$11</x:f>
        <x:v>0</x:v>
      </x:c>
      <x:c r="R4368" s="22" t="n">
        <x:f>'01 Controls'!$F$31*'02 Cargo Classes'!$N$11</x:f>
        <x:v>0.8999999999999999</x:v>
      </x:c>
      <x:c r="S4368" s="22" t="n">
        <x:f>'01 Controls'!$G$31*'02 Cargo Classes'!$O$11</x:f>
        <x:v>0</x:v>
      </x:c>
      <x:c r="T4368" s="22" t="n">
        <x:f>'01 Controls'!$H$31*'02 Cargo Classes'!$P$11</x:f>
        <x:v>0.08000000000000002</x:v>
      </x:c>
      <x:c r="U4368" s="22" t="n">
        <x:f>SUM(Q4368:T4368)</x:f>
        <x:v>0.98</x:v>
      </x:c>
      <x:c r="V4368" s="18" t="n">
        <x:f>IF(U4368=0,0,N4368*Q4368/U4368)</x:f>
        <x:v>0</x:v>
      </x:c>
      <x:c r="W4368" s="18" t="n">
        <x:f>IF(U4368=0,0,P4368*Q4368/U4368)</x:f>
        <x:v>0</x:v>
      </x:c>
      <x:c r="X4368" s="18" t="n">
        <x:f>MAX(V4368,W4368*'01 Controls'!$E$12)</x:f>
        <x:v>0</x:v>
      </x:c>
      <x:c r="Y4368" s="18" t="n">
        <x:f>IF(U4368=0,0,N4368*R4368/U4368)</x:f>
        <x:v>8163.411428571428</x:v>
      </x:c>
      <x:c r="Z4368" s="18" t="n">
        <x:f>IF(U4368=0,0,P4368*R4368/U4368)</x:f>
        <x:v>12960</x:v>
      </x:c>
      <x:c r="AA4368" s="18" t="n">
        <x:f>MAX(Y4368,Z4368*'01 Controls'!$E$13)</x:f>
        <x:v>8163.411428571428</x:v>
      </x:c>
      <x:c r="AB4368" s="18" t="n">
        <x:f>IF(U4368=0,0,N4368*S4368/U4368)</x:f>
        <x:v>0</x:v>
      </x:c>
      <x:c r="AC4368" s="18" t="n">
        <x:f>IF(U4368=0,0,P4368*S4368/U4368)</x:f>
        <x:v>0</x:v>
      </x:c>
      <x:c r="AD4368" s="18" t="n">
        <x:f>MAX(AB4368,AC4368*'01 Controls'!$E$14)</x:f>
        <x:v>0</x:v>
      </x:c>
      <x:c r="AE4368" s="18" t="n">
        <x:f>IF(U4368=0,0,N4368*T4368/U4368)</x:f>
        <x:v>725.6365714285715</x:v>
      </x:c>
      <x:c r="AF4368" s="18" t="n">
        <x:f>IF(U4368=0,0,P4368*T4368/U4368)</x:f>
        <x:v>1152.0000000000002</x:v>
      </x:c>
      <x:c r="AG4368" s="18" t="n">
        <x:f>MAX(AE4368,AF4368*'01 Controls'!$E$15)</x:f>
        <x:v>725.6365714285715</x:v>
      </x:c>
      <x:c r="AH4368" s="18" t="n">
        <x:f>SUM(V4368,Y4368,AB4368,AE4368)</x:f>
        <x:v>8889.047999999999</x:v>
      </x:c>
      <x:c r="AI4368" s="18" t="n">
        <x:f>N4368-AH4368</x:f>
        <x:v>0</x:v>
      </x:c>
      <x:c r="AJ4368" s="18" t="n">
        <x:f>V4368*INDEX('07 Mode Capacity'!$P$6:$P$17,MATCH("AIR-"&amp;I4368,'07 Mode Capacity'!$C$6:$C$17,0))</x:f>
        <x:v>0</x:v>
      </x:c>
      <x:c r="AK4368" s="18" t="n">
        <x:f>Y4368*INDEX('07 Mode Capacity'!$P$6:$P$17,MATCH("OCEAN-"&amp;I4368,'07 Mode Capacity'!$C$6:$C$17,0))</x:f>
        <x:v>715.4110109572157</x:v>
      </x:c>
      <x:c r="AL4368" s="18" t="n">
        <x:f>AB4368*INDEX('07 Mode Capacity'!$P$6:$P$17,MATCH("LAND-"&amp;I4368,'07 Mode Capacity'!$C$6:$C$17,0))</x:f>
        <x:v>0</x:v>
      </x:c>
      <x:c r="AM4368" s="18" t="n">
        <x:f>AE4368*INDEX('07 Mode Capacity'!$P$6:$P$17,MATCH("INLAND-"&amp;I4368,'07 Mode Capacity'!$C$6:$C$17,0))</x:f>
        <x:v>458.04674265748304</x:v>
      </x:c>
      <x:c r="AN4368" s="18" t="n">
        <x:f>SUM(AJ4368:AM4368)</x:f>
        <x:v>1173.4577536146987</x:v>
      </x:c>
      <x:c r="AO4368" s="17" t="n">
        <x:f>IF(N4368=0,1,AN4368/N4368)</x:f>
        <x:v>0.13201163427340012</x:v>
      </x:c>
      <x:c r="AP4368" s="11" t="str">
        <x:f>IF(AO4368&gt;='01 Controls'!$E$16,"PASS","FAIL")</x:f>
        <x:v>FAIL</x:v>
      </x:c>
      <x:c r="AQ4368" s="11" t="str">
        <x:v>UNQUANTIFIED</x:v>
      </x:c>
      <x:c r="AR4368" s="11" t="str">
        <x:v>Position-class planning record; serial item and receiver open</x:v>
      </x:c>
      <x:c r="AS4368" s="26"/>
      <x:c r="AT4368" s="26"/>
    </x:row>
    <x:row r="4369">
      <x:c r="C4369" s="11" t="str">
        <x:v>G2-I-WRG-ROL-30</x:v>
      </x:c>
      <x:c r="D4369" s="11" t="str">
        <x:v>G2</x:v>
      </x:c>
      <x:c r="E4369" s="11" t="str">
        <x:v>Regional flood and displacement</x:v>
      </x:c>
      <x:c r="F4369" s="11" t="str">
        <x:v>I-WRG</x:v>
      </x:c>
      <x:c r="G4369" s="11" t="str">
        <x:v>Water restoration group</x:v>
      </x:c>
      <x:c r="H4369" s="11" t="str">
        <x:v>ROL-30</x:v>
      </x:c>
      <x:c r="I4369" s="19" t="n">
        <x:v>48</x:v>
      </x:c>
      <x:c r="J4369" s="21" t="n">
        <x:v>7</x:v>
      </x:c>
      <x:c r="K4369" s="18" t="n">
        <x:f>'05 Cargo Register'!K337</x:f>
        <x:v>846.5759999999999</x:v>
      </x:c>
      <x:c r="L4369" s="18" t="n">
        <x:f>'05 Cargo Register'!N337</x:f>
        <x:v>36</x:v>
      </x:c>
      <x:c r="M4369" s="18" t="n">
        <x:f>'05 Cargo Register'!O337</x:f>
        <x:v>2295</x:v>
      </x:c>
      <x:c r="N4369" s="18" t="n">
        <x:f>J4369*K4369</x:f>
        <x:v>5926.031999999999</x:v>
      </x:c>
      <x:c r="O4369" s="18" t="n">
        <x:f>J4369*L4369</x:f>
        <x:v>252</x:v>
      </x:c>
      <x:c r="P4369" s="18" t="n">
        <x:f>J4369*M4369</x:f>
        <x:v>16065</x:v>
      </x:c>
      <x:c r="Q4369" s="22" t="n">
        <x:f>'01 Controls'!$E$31*'02 Cargo Classes'!$M$12</x:f>
        <x:v>0</x:v>
      </x:c>
      <x:c r="R4369" s="22" t="n">
        <x:f>'01 Controls'!$F$31*'02 Cargo Classes'!$N$12</x:f>
        <x:v>0.75</x:v>
      </x:c>
      <x:c r="S4369" s="22" t="n">
        <x:f>'01 Controls'!$G$31*'02 Cargo Classes'!$O$12</x:f>
        <x:v>0</x:v>
      </x:c>
      <x:c r="T4369" s="22" t="n">
        <x:f>'01 Controls'!$H$31*'02 Cargo Classes'!$P$12</x:f>
        <x:v>0.06</x:v>
      </x:c>
      <x:c r="U4369" s="22" t="n">
        <x:f>SUM(Q4369:T4369)</x:f>
        <x:v>0.81</x:v>
      </x:c>
      <x:c r="V4369" s="18" t="n">
        <x:f>IF(U4369=0,0,N4369*Q4369/U4369)</x:f>
        <x:v>0</x:v>
      </x:c>
      <x:c r="W4369" s="18" t="n">
        <x:f>IF(U4369=0,0,P4369*Q4369/U4369)</x:f>
        <x:v>0</x:v>
      </x:c>
      <x:c r="X4369" s="18" t="n">
        <x:f>MAX(V4369,W4369*'01 Controls'!$E$12)</x:f>
        <x:v>0</x:v>
      </x:c>
      <x:c r="Y4369" s="18" t="n">
        <x:f>IF(U4369=0,0,N4369*R4369/U4369)</x:f>
        <x:v>5487.066666666666</x:v>
      </x:c>
      <x:c r="Z4369" s="18" t="n">
        <x:f>IF(U4369=0,0,P4369*R4369/U4369)</x:f>
        <x:v>14874.999999999998</x:v>
      </x:c>
      <x:c r="AA4369" s="18" t="n">
        <x:f>MAX(Y4369,Z4369*'01 Controls'!$E$13)</x:f>
        <x:v>5487.066666666666</x:v>
      </x:c>
      <x:c r="AB4369" s="18" t="n">
        <x:f>IF(U4369=0,0,N4369*S4369/U4369)</x:f>
        <x:v>0</x:v>
      </x:c>
      <x:c r="AC4369" s="18" t="n">
        <x:f>IF(U4369=0,0,P4369*S4369/U4369)</x:f>
        <x:v>0</x:v>
      </x:c>
      <x:c r="AD4369" s="18" t="n">
        <x:f>MAX(AB4369,AC4369*'01 Controls'!$E$14)</x:f>
        <x:v>0</x:v>
      </x:c>
      <x:c r="AE4369" s="18" t="n">
        <x:f>IF(U4369=0,0,N4369*T4369/U4369)</x:f>
        <x:v>438.9653333333332</x:v>
      </x:c>
      <x:c r="AF4369" s="18" t="n">
        <x:f>IF(U4369=0,0,P4369*T4369/U4369)</x:f>
        <x:v>1190</x:v>
      </x:c>
      <x:c r="AG4369" s="18" t="n">
        <x:f>MAX(AE4369,AF4369*'01 Controls'!$E$15)</x:f>
        <x:v>438.9653333333332</x:v>
      </x:c>
      <x:c r="AH4369" s="18" t="n">
        <x:f>SUM(V4369,Y4369,AB4369,AE4369)</x:f>
        <x:v>5926.031999999999</x:v>
      </x:c>
      <x:c r="AI4369" s="18" t="n">
        <x:f>N4369-AH4369</x:f>
        <x:v>0</x:v>
      </x:c>
      <x:c r="AJ4369" s="18" t="n">
        <x:f>V4369*INDEX('07 Mode Capacity'!$P$6:$P$17,MATCH("AIR-"&amp;I4369,'07 Mode Capacity'!$C$6:$C$17,0))</x:f>
        <x:v>0</x:v>
      </x:c>
      <x:c r="AK4369" s="18" t="n">
        <x:f>Y4369*INDEX('07 Mode Capacity'!$P$6:$P$17,MATCH("OCEAN-"&amp;I4369,'07 Mode Capacity'!$C$6:$C$17,0))</x:f>
        <x:v>480.8661116173329</x:v>
      </x:c>
      <x:c r="AL4369" s="18" t="n">
        <x:f>AB4369*INDEX('07 Mode Capacity'!$P$6:$P$17,MATCH("LAND-"&amp;I4369,'07 Mode Capacity'!$C$6:$C$17,0))</x:f>
        <x:v>0</x:v>
      </x:c>
      <x:c r="AM4369" s="18" t="n">
        <x:f>AE4369*INDEX('07 Mode Capacity'!$P$6:$P$17,MATCH("INLAND-"&amp;I4369,'07 Mode Capacity'!$C$6:$C$17,0))</x:f>
        <x:v>277.0900048174896</x:v>
      </x:c>
      <x:c r="AN4369" s="18" t="n">
        <x:f>SUM(AJ4369:AM4369)</x:f>
        <x:v>757.9561164348224</x:v>
      </x:c>
      <x:c r="AO4369" s="17" t="n">
        <x:f>IF(N4369=0,1,AN4369/N4369)</x:f>
        <x:v>0.12790280518816344</x:v>
      </x:c>
      <x:c r="AP4369" s="11" t="str">
        <x:f>IF(AO4369&gt;='01 Controls'!$E$16,"PASS","FAIL")</x:f>
        <x:v>FAIL</x:v>
      </x:c>
      <x:c r="AQ4369" s="11" t="str">
        <x:v>UNQUANTIFIED</x:v>
      </x:c>
      <x:c r="AR4369" s="11" t="str">
        <x:v>Position-class planning record; serial item and receiver open</x:v>
      </x:c>
      <x:c r="AS4369" s="26"/>
      <x:c r="AT4369" s="26"/>
    </x:row>
    <x:row r="4370">
      <x:c r="C4370" s="11" t="str">
        <x:v>G2-I-WRG-LIN-18</x:v>
      </x:c>
      <x:c r="D4370" s="11" t="str">
        <x:v>G2</x:v>
      </x:c>
      <x:c r="E4370" s="11" t="str">
        <x:v>Regional flood and displacement</x:v>
      </x:c>
      <x:c r="F4370" s="11" t="str">
        <x:v>I-WRG</x:v>
      </x:c>
      <x:c r="G4370" s="11" t="str">
        <x:v>Water restoration group</x:v>
      </x:c>
      <x:c r="H4370" s="11" t="str">
        <x:v>LIN-18</x:v>
      </x:c>
      <x:c r="I4370" s="19" t="n">
        <x:v>72</x:v>
      </x:c>
      <x:c r="J4370" s="21" t="n">
        <x:v>7</x:v>
      </x:c>
      <x:c r="K4370" s="18" t="n">
        <x:f>'05 Cargo Register'!K338</x:f>
        <x:v>705.48</x:v>
      </x:c>
      <x:c r="L4370" s="18" t="n">
        <x:f>'05 Cargo Register'!N338</x:f>
        <x:v>49</x:v>
      </x:c>
      <x:c r="M4370" s="18" t="n">
        <x:f>'05 Cargo Register'!O338</x:f>
        <x:v>2156</x:v>
      </x:c>
      <x:c r="N4370" s="18" t="n">
        <x:f>J4370*K4370</x:f>
        <x:v>4938.360000000001</x:v>
      </x:c>
      <x:c r="O4370" s="18" t="n">
        <x:f>J4370*L4370</x:f>
        <x:v>343</x:v>
      </x:c>
      <x:c r="P4370" s="18" t="n">
        <x:f>J4370*M4370</x:f>
        <x:v>15092</x:v>
      </x:c>
      <x:c r="Q4370" s="22" t="n">
        <x:f>'01 Controls'!$E$31*'02 Cargo Classes'!$M$13</x:f>
        <x:v>0</x:v>
      </x:c>
      <x:c r="R4370" s="22" t="n">
        <x:f>'01 Controls'!$F$31*'02 Cargo Classes'!$N$13</x:f>
        <x:v>0.8999999999999999</x:v>
      </x:c>
      <x:c r="S4370" s="22" t="n">
        <x:f>'01 Controls'!$G$31*'02 Cargo Classes'!$O$13</x:f>
        <x:v>0</x:v>
      </x:c>
      <x:c r="T4370" s="22" t="n">
        <x:f>'01 Controls'!$H$31*'02 Cargo Classes'!$P$13</x:f>
        <x:v>0.1</x:v>
      </x:c>
      <x:c r="U4370" s="22" t="n">
        <x:f>SUM(Q4370:T4370)</x:f>
        <x:v>0.9999999999999999</x:v>
      </x:c>
      <x:c r="V4370" s="18" t="n">
        <x:f>IF(U4370=0,0,N4370*Q4370/U4370)</x:f>
        <x:v>0</x:v>
      </x:c>
      <x:c r="W4370" s="18" t="n">
        <x:f>IF(U4370=0,0,P4370*Q4370/U4370)</x:f>
        <x:v>0</x:v>
      </x:c>
      <x:c r="X4370" s="18" t="n">
        <x:f>MAX(V4370,W4370*'01 Controls'!$E$12)</x:f>
        <x:v>0</x:v>
      </x:c>
      <x:c r="Y4370" s="18" t="n">
        <x:f>IF(U4370=0,0,N4370*R4370/U4370)</x:f>
        <x:v>4444.524000000001</x:v>
      </x:c>
      <x:c r="Z4370" s="18" t="n">
        <x:f>IF(U4370=0,0,P4370*R4370/U4370)</x:f>
        <x:v>13582.800000000001</x:v>
      </x:c>
      <x:c r="AA4370" s="18" t="n">
        <x:f>MAX(Y4370,Z4370*'01 Controls'!$E$13)</x:f>
        <x:v>4444.524000000001</x:v>
      </x:c>
      <x:c r="AB4370" s="18" t="n">
        <x:f>IF(U4370=0,0,N4370*S4370/U4370)</x:f>
        <x:v>0</x:v>
      </x:c>
      <x:c r="AC4370" s="18" t="n">
        <x:f>IF(U4370=0,0,P4370*S4370/U4370)</x:f>
        <x:v>0</x:v>
      </x:c>
      <x:c r="AD4370" s="18" t="n">
        <x:f>MAX(AB4370,AC4370*'01 Controls'!$E$14)</x:f>
        <x:v>0</x:v>
      </x:c>
      <x:c r="AE4370" s="18" t="n">
        <x:f>IF(U4370=0,0,N4370*T4370/U4370)</x:f>
        <x:v>493.8360000000001</x:v>
      </x:c>
      <x:c r="AF4370" s="18" t="n">
        <x:f>IF(U4370=0,0,P4370*T4370/U4370)</x:f>
        <x:v>1509.2000000000003</x:v>
      </x:c>
      <x:c r="AG4370" s="18" t="n">
        <x:f>MAX(AE4370,AF4370*'01 Controls'!$E$15)</x:f>
        <x:v>493.8360000000001</x:v>
      </x:c>
      <x:c r="AH4370" s="18" t="n">
        <x:f>SUM(V4370,Y4370,AB4370,AE4370)</x:f>
        <x:v>4938.3600000000015</x:v>
      </x:c>
      <x:c r="AI4370" s="18" t="n">
        <x:f>N4370-AH4370</x:f>
        <x:v>-9.094947017729282e-13</x:v>
      </x:c>
      <x:c r="AJ4370" s="18" t="n">
        <x:f>V4370*INDEX('07 Mode Capacity'!$P$6:$P$17,MATCH("AIR-"&amp;I4370,'07 Mode Capacity'!$C$6:$C$17,0))</x:f>
        <x:v>0</x:v>
      </x:c>
      <x:c r="AK4370" s="18" t="n">
        <x:f>Y4370*INDEX('07 Mode Capacity'!$P$6:$P$17,MATCH("OCEAN-"&amp;I4370,'07 Mode Capacity'!$C$6:$C$17,0))</x:f>
        <x:v>3479.031065153244</x:v>
      </x:c>
      <x:c r="AL4370" s="18" t="n">
        <x:f>AB4370*INDEX('07 Mode Capacity'!$P$6:$P$17,MATCH("LAND-"&amp;I4370,'07 Mode Capacity'!$C$6:$C$17,0))</x:f>
        <x:v>0</x:v>
      </x:c>
      <x:c r="AM4370" s="18" t="n">
        <x:f>AE4370*INDEX('07 Mode Capacity'!$P$6:$P$17,MATCH("INLAND-"&amp;I4370,'07 Mode Capacity'!$C$6:$C$17,0))</x:f>
        <x:v>493.8360000000001</x:v>
      </x:c>
      <x:c r="AN4370" s="18" t="n">
        <x:f>SUM(AJ4370:AM4370)</x:f>
        <x:v>3972.8670651532443</x:v>
      </x:c>
      <x:c r="AO4370" s="17" t="n">
        <x:f>IF(N4370=0,1,AN4370/N4370)</x:f>
        <x:v>0.8044911803014044</x:v>
      </x:c>
      <x:c r="AP4370" s="11" t="str">
        <x:f>IF(AO4370&gt;='01 Controls'!$E$16,"PASS","FAIL")</x:f>
        <x:v>FAIL</x:v>
      </x:c>
      <x:c r="AQ4370" s="11" t="str">
        <x:v>UNQUANTIFIED</x:v>
      </x:c>
      <x:c r="AR4370" s="11" t="str">
        <x:v>Position-class planning record; serial item and receiver open</x:v>
      </x:c>
      <x:c r="AS4370" s="26"/>
      <x:c r="AT4370" s="26"/>
    </x:row>
    <x:row r="4371">
      <x:c r="C4371" s="11" t="str">
        <x:v>G2-I-WRG-BLK-08</x:v>
      </x:c>
      <x:c r="D4371" s="11" t="str">
        <x:v>G2</x:v>
      </x:c>
      <x:c r="E4371" s="11" t="str">
        <x:v>Regional flood and displacement</x:v>
      </x:c>
      <x:c r="F4371" s="11" t="str">
        <x:v>I-WRG</x:v>
      </x:c>
      <x:c r="G4371" s="11" t="str">
        <x:v>Water restoration group</x:v>
      </x:c>
      <x:c r="H4371" s="11" t="str">
        <x:v>BLK-08</x:v>
      </x:c>
      <x:c r="I4371" s="19" t="n">
        <x:v>48</x:v>
      </x:c>
      <x:c r="J4371" s="21" t="n">
        <x:v>7</x:v>
      </x:c>
      <x:c r="K4371" s="18" t="n">
        <x:f>'05 Cargo Register'!K339</x:f>
        <x:v>211.64399999999998</x:v>
      </x:c>
      <x:c r="L4371" s="18" t="n">
        <x:f>'05 Cargo Register'!N339</x:f>
        <x:v>34</x:v>
      </x:c>
      <x:c r="M4371" s="18" t="n">
        <x:f>'05 Cargo Register'!O339</x:f>
        <x:v>1734</x:v>
      </x:c>
      <x:c r="N4371" s="18" t="n">
        <x:f>J4371*K4371</x:f>
        <x:v>1481.5079999999998</x:v>
      </x:c>
      <x:c r="O4371" s="18" t="n">
        <x:f>J4371*L4371</x:f>
        <x:v>238</x:v>
      </x:c>
      <x:c r="P4371" s="18" t="n">
        <x:f>J4371*M4371</x:f>
        <x:v>12138</x:v>
      </x:c>
      <x:c r="Q4371" s="22" t="n">
        <x:f>'01 Controls'!$E$31*'02 Cargo Classes'!$M$14</x:f>
        <x:v>0.15</x:v>
      </x:c>
      <x:c r="R4371" s="22" t="n">
        <x:f>'01 Controls'!$F$31*'02 Cargo Classes'!$N$14</x:f>
        <x:v>0.6000000000000001</x:v>
      </x:c>
      <x:c r="S4371" s="22" t="n">
        <x:f>'01 Controls'!$G$31*'02 Cargo Classes'!$O$14</x:f>
        <x:v>0</x:v>
      </x:c>
      <x:c r="T4371" s="22" t="n">
        <x:f>'01 Controls'!$H$31*'02 Cargo Classes'!$P$14</x:f>
        <x:v>0.05</x:v>
      </x:c>
      <x:c r="U4371" s="22" t="n">
        <x:f>SUM(Q4371:T4371)</x:f>
        <x:v>0.8000000000000002</x:v>
      </x:c>
      <x:c r="V4371" s="18" t="n">
        <x:f>IF(U4371=0,0,N4371*Q4371/U4371)</x:f>
        <x:v>277.7827499999999</x:v>
      </x:c>
      <x:c r="W4371" s="18" t="n">
        <x:f>IF(U4371=0,0,P4371*Q4371/U4371)</x:f>
        <x:v>2275.8749999999995</x:v>
      </x:c>
      <x:c r="X4371" s="18" t="n">
        <x:f>MAX(V4371,W4371*'01 Controls'!$E$12)</x:f>
        <x:v>568.9687499999999</x:v>
      </x:c>
      <x:c r="Y4371" s="18" t="n">
        <x:f>IF(U4371=0,0,N4371*R4371/U4371)</x:f>
        <x:v>1111.1309999999999</x:v>
      </x:c>
      <x:c r="Z4371" s="18" t="n">
        <x:f>IF(U4371=0,0,P4371*R4371/U4371)</x:f>
        <x:v>9103.5</x:v>
      </x:c>
      <x:c r="AA4371" s="18" t="n">
        <x:f>MAX(Y4371,Z4371*'01 Controls'!$E$13)</x:f>
        <x:v>1365.5249999999999</x:v>
      </x:c>
      <x:c r="AB4371" s="18" t="n">
        <x:f>IF(U4371=0,0,N4371*S4371/U4371)</x:f>
        <x:v>0</x:v>
      </x:c>
      <x:c r="AC4371" s="18" t="n">
        <x:f>IF(U4371=0,0,P4371*S4371/U4371)</x:f>
        <x:v>0</x:v>
      </x:c>
      <x:c r="AD4371" s="18" t="n">
        <x:f>MAX(AB4371,AC4371*'01 Controls'!$E$14)</x:f>
        <x:v>0</x:v>
      </x:c>
      <x:c r="AE4371" s="18" t="n">
        <x:f>IF(U4371=0,0,N4371*T4371/U4371)</x:f>
        <x:v>92.59424999999996</x:v>
      </x:c>
      <x:c r="AF4371" s="18" t="n">
        <x:f>IF(U4371=0,0,P4371*T4371/U4371)</x:f>
        <x:v>758.6249999999998</x:v>
      </x:c>
      <x:c r="AG4371" s="18" t="n">
        <x:f>MAX(AE4371,AF4371*'01 Controls'!$E$15)</x:f>
        <x:v>136.55249999999995</x:v>
      </x:c>
      <x:c r="AH4371" s="18" t="n">
        <x:f>SUM(V4371,Y4371,AB4371,AE4371)</x:f>
        <x:v>1481.5079999999996</x:v>
      </x:c>
      <x:c r="AI4371" s="18" t="n">
        <x:f>N4371-AH4371</x:f>
        <x:v>2.2737367544323206e-13</x:v>
      </x:c>
      <x:c r="AJ4371" s="18" t="n">
        <x:f>V4371*INDEX('07 Mode Capacity'!$P$6:$P$17,MATCH("AIR-"&amp;I4371,'07 Mode Capacity'!$C$6:$C$17,0))</x:f>
        <x:v>77.87241008265998</x:v>
      </x:c>
      <x:c r="AK4371" s="18" t="n">
        <x:f>Y4371*INDEX('07 Mode Capacity'!$P$6:$P$17,MATCH("OCEAN-"&amp;I4371,'07 Mode Capacity'!$C$6:$C$17,0))</x:f>
        <x:v>97.3753876025099</x:v>
      </x:c>
      <x:c r="AL4371" s="18" t="n">
        <x:f>AB4371*INDEX('07 Mode Capacity'!$P$6:$P$17,MATCH("LAND-"&amp;I4371,'07 Mode Capacity'!$C$6:$C$17,0))</x:f>
        <x:v>0</x:v>
      </x:c>
      <x:c r="AM4371" s="18" t="n">
        <x:f>AE4371*INDEX('07 Mode Capacity'!$P$6:$P$17,MATCH("INLAND-"&amp;I4371,'07 Mode Capacity'!$C$6:$C$17,0))</x:f>
        <x:v>58.448672891189204</x:v>
      </x:c>
      <x:c r="AN4371" s="18" t="n">
        <x:f>SUM(AJ4371:AM4371)</x:f>
        <x:v>233.69647057635908</x:v>
      </x:c>
      <x:c r="AO4371" s="17" t="n">
        <x:f>IF(N4371=0,1,AN4371/N4371)</x:f>
        <x:v>0.15774229405197887</x:v>
      </x:c>
      <x:c r="AP4371" s="11" t="str">
        <x:f>IF(AO4371&gt;='01 Controls'!$E$16,"PASS","FAIL")</x:f>
        <x:v>FAIL</x:v>
      </x:c>
      <x:c r="AQ4371" s="11" t="str">
        <x:v>UNQUANTIFIED</x:v>
      </x:c>
      <x:c r="AR4371" s="11" t="str">
        <x:v>Position-class planning record; serial item and receiver open</x:v>
      </x:c>
      <x:c r="AS4371" s="26"/>
      <x:c r="AT4371" s="26"/>
    </x:row>
    <x:row r="4372">
      <x:c r="C4372" s="11" t="str">
        <x:v>G2-I-WRG-OOG-80</x:v>
      </x:c>
      <x:c r="D4372" s="11" t="str">
        <x:v>G2</x:v>
      </x:c>
      <x:c r="E4372" s="11" t="str">
        <x:v>Regional flood and displacement</x:v>
      </x:c>
      <x:c r="F4372" s="11" t="str">
        <x:v>I-WRG</x:v>
      </x:c>
      <x:c r="G4372" s="11" t="str">
        <x:v>Water restoration group</x:v>
      </x:c>
      <x:c r="H4372" s="11" t="str">
        <x:v>OOG-80</x:v>
      </x:c>
      <x:c r="I4372" s="19" t="n">
        <x:v>72</x:v>
      </x:c>
      <x:c r="J4372" s="21" t="n">
        <x:v>7</x:v>
      </x:c>
      <x:c r="K4372" s="18" t="n">
        <x:f>'05 Cargo Register'!K340</x:f>
        <x:v>846.5759999999999</x:v>
      </x:c>
      <x:c r="L4372" s="18" t="n">
        <x:f>'05 Cargo Register'!N340</x:f>
        <x:v>15</x:v>
      </x:c>
      <x:c r="M4372" s="18" t="n">
        <x:f>'05 Cargo Register'!O340</x:f>
        <x:v>2640</x:v>
      </x:c>
      <x:c r="N4372" s="18" t="n">
        <x:f>J4372*K4372</x:f>
        <x:v>5926.031999999999</x:v>
      </x:c>
      <x:c r="O4372" s="18" t="n">
        <x:f>J4372*L4372</x:f>
        <x:v>105</x:v>
      </x:c>
      <x:c r="P4372" s="18" t="n">
        <x:f>J4372*M4372</x:f>
        <x:v>18480</x:v>
      </x:c>
      <x:c r="Q4372" s="22" t="n">
        <x:f>'01 Controls'!$E$31*'02 Cargo Classes'!$M$15</x:f>
        <x:v>0</x:v>
      </x:c>
      <x:c r="R4372" s="22" t="n">
        <x:f>'01 Controls'!$F$31*'02 Cargo Classes'!$N$15</x:f>
        <x:v>1.5</x:v>
      </x:c>
      <x:c r="S4372" s="22" t="n">
        <x:f>'01 Controls'!$G$31*'02 Cargo Classes'!$O$15</x:f>
        <x:v>0</x:v>
      </x:c>
      <x:c r="T4372" s="22" t="n">
        <x:f>'01 Controls'!$H$31*'02 Cargo Classes'!$P$15</x:f>
        <x:v>0.05</x:v>
      </x:c>
      <x:c r="U4372" s="22" t="n">
        <x:f>SUM(Q4372:T4372)</x:f>
        <x:v>1.55</x:v>
      </x:c>
      <x:c r="V4372" s="18" t="n">
        <x:f>IF(U4372=0,0,N4372*Q4372/U4372)</x:f>
        <x:v>0</x:v>
      </x:c>
      <x:c r="W4372" s="18" t="n">
        <x:f>IF(U4372=0,0,P4372*Q4372/U4372)</x:f>
        <x:v>0</x:v>
      </x:c>
      <x:c r="X4372" s="18" t="n">
        <x:f>MAX(V4372,W4372*'01 Controls'!$E$12)</x:f>
        <x:v>0</x:v>
      </x:c>
      <x:c r="Y4372" s="18" t="n">
        <x:f>IF(U4372=0,0,N4372*R4372/U4372)</x:f>
        <x:v>5734.869677419354</x:v>
      </x:c>
      <x:c r="Z4372" s="18" t="n">
        <x:f>IF(U4372=0,0,P4372*R4372/U4372)</x:f>
        <x:v>17883.870967741936</x:v>
      </x:c>
      <x:c r="AA4372" s="18" t="n">
        <x:f>MAX(Y4372,Z4372*'01 Controls'!$E$13)</x:f>
        <x:v>5734.869677419354</x:v>
      </x:c>
      <x:c r="AB4372" s="18" t="n">
        <x:f>IF(U4372=0,0,N4372*S4372/U4372)</x:f>
        <x:v>0</x:v>
      </x:c>
      <x:c r="AC4372" s="18" t="n">
        <x:f>IF(U4372=0,0,P4372*S4372/U4372)</x:f>
        <x:v>0</x:v>
      </x:c>
      <x:c r="AD4372" s="18" t="n">
        <x:f>MAX(AB4372,AC4372*'01 Controls'!$E$14)</x:f>
        <x:v>0</x:v>
      </x:c>
      <x:c r="AE4372" s="18" t="n">
        <x:f>IF(U4372=0,0,N4372*T4372/U4372)</x:f>
        <x:v>191.1623225806451</x:v>
      </x:c>
      <x:c r="AF4372" s="18" t="n">
        <x:f>IF(U4372=0,0,P4372*T4372/U4372)</x:f>
        <x:v>596.1290322580645</x:v>
      </x:c>
      <x:c r="AG4372" s="18" t="n">
        <x:f>MAX(AE4372,AF4372*'01 Controls'!$E$15)</x:f>
        <x:v>191.1623225806451</x:v>
      </x:c>
      <x:c r="AH4372" s="18" t="n">
        <x:f>SUM(V4372,Y4372,AB4372,AE4372)</x:f>
        <x:v>5926.031999999999</x:v>
      </x:c>
      <x:c r="AI4372" s="18" t="n">
        <x:f>N4372-AH4372</x:f>
        <x:v>0</x:v>
      </x:c>
      <x:c r="AJ4372" s="18" t="n">
        <x:f>V4372*INDEX('07 Mode Capacity'!$P$6:$P$17,MATCH("AIR-"&amp;I4372,'07 Mode Capacity'!$C$6:$C$17,0))</x:f>
        <x:v>0</x:v>
      </x:c>
      <x:c r="AK4372" s="18" t="n">
        <x:f>Y4372*INDEX('07 Mode Capacity'!$P$6:$P$17,MATCH("OCEAN-"&amp;I4372,'07 Mode Capacity'!$C$6:$C$17,0))</x:f>
        <x:v>4489.072342133217</x:v>
      </x:c>
      <x:c r="AL4372" s="18" t="n">
        <x:f>AB4372*INDEX('07 Mode Capacity'!$P$6:$P$17,MATCH("LAND-"&amp;I4372,'07 Mode Capacity'!$C$6:$C$17,0))</x:f>
        <x:v>0</x:v>
      </x:c>
      <x:c r="AM4372" s="18" t="n">
        <x:f>AE4372*INDEX('07 Mode Capacity'!$P$6:$P$17,MATCH("INLAND-"&amp;I4372,'07 Mode Capacity'!$C$6:$C$17,0))</x:f>
        <x:v>191.1623225806451</x:v>
      </x:c>
      <x:c r="AN4372" s="18" t="n">
        <x:f>SUM(AJ4372:AM4372)</x:f>
        <x:v>4680.234664713862</x:v>
      </x:c>
      <x:c r="AO4372" s="17" t="n">
        <x:f>IF(N4372=0,1,AN4372/N4372)</x:f>
        <x:v>0.7897754626896821</x:v>
      </x:c>
      <x:c r="AP4372" s="11" t="str">
        <x:f>IF(AO4372&gt;='01 Controls'!$E$16,"PASS","FAIL")</x:f>
        <x:v>FAIL</x:v>
      </x:c>
      <x:c r="AQ4372" s="11" t="str">
        <x:v>UNQUANTIFIED</x:v>
      </x:c>
      <x:c r="AR4372" s="11" t="str">
        <x:v>Position-class planning record; serial item and receiver open</x:v>
      </x:c>
      <x:c r="AS4372" s="26"/>
      <x:c r="AT4372" s="26"/>
    </x:row>
    <x:row r="4373">
      <x:c r="C4373" s="11" t="str">
        <x:v>G2-I-PRG-APL-45</x:v>
      </x:c>
      <x:c r="D4373" s="11" t="str">
        <x:v>G2</x:v>
      </x:c>
      <x:c r="E4373" s="11" t="str">
        <x:v>Regional flood and displacement</x:v>
      </x:c>
      <x:c r="F4373" s="11" t="str">
        <x:v>I-PRG</x:v>
      </x:c>
      <x:c r="G4373" s="11" t="str">
        <x:v>Power restoration group</x:v>
      </x:c>
      <x:c r="H4373" s="11" t="str">
        <x:v>APL-45</x:v>
      </x:c>
      <x:c r="I4373" s="19" t="n">
        <x:v>24</x:v>
      </x:c>
      <x:c r="J4373" s="21" t="n">
        <x:v>7</x:v>
      </x:c>
      <x:c r="K4373" s="18" t="n">
        <x:f>'05 Cargo Register'!K341</x:f>
        <x:v>219.984</x:v>
      </x:c>
      <x:c r="L4373" s="18" t="n">
        <x:f>'05 Cargo Register'!N341</x:f>
        <x:v>58</x:v>
      </x:c>
      <x:c r="M4373" s="18" t="n">
        <x:f>'05 Cargo Register'!O341</x:f>
        <x:v>435</x:v>
      </x:c>
      <x:c r="N4373" s="18" t="n">
        <x:f>J4373*K4373</x:f>
        <x:v>1539.8880000000001</x:v>
      </x:c>
      <x:c r="O4373" s="18" t="n">
        <x:f>J4373*L4373</x:f>
        <x:v>406</x:v>
      </x:c>
      <x:c r="P4373" s="18" t="n">
        <x:f>J4373*M4373</x:f>
        <x:v>3045</x:v>
      </x:c>
      <x:c r="Q4373" s="22" t="n">
        <x:f>'01 Controls'!$E$31*'02 Cargo Classes'!$M$6</x:f>
        <x:v>0.44999999999999996</x:v>
      </x:c>
      <x:c r="R4373" s="22" t="n">
        <x:f>'01 Controls'!$F$31*'02 Cargo Classes'!$N$6</x:f>
        <x:v>0.30000000000000004</x:v>
      </x:c>
      <x:c r="S4373" s="22" t="n">
        <x:f>'01 Controls'!$G$31*'02 Cargo Classes'!$O$6</x:f>
        <x:v>0</x:v>
      </x:c>
      <x:c r="T4373" s="22" t="n">
        <x:f>'01 Controls'!$H$31*'02 Cargo Classes'!$P$6</x:f>
        <x:v>0.03</x:v>
      </x:c>
      <x:c r="U4373" s="22" t="n">
        <x:f>SUM(Q4373:T4373)</x:f>
        <x:v>0.78</x:v>
      </x:c>
      <x:c r="V4373" s="18" t="n">
        <x:f>IF(U4373=0,0,N4373*Q4373/U4373)</x:f>
        <x:v>888.3969230769231</x:v>
      </x:c>
      <x:c r="W4373" s="18" t="n">
        <x:f>IF(U4373=0,0,P4373*Q4373/U4373)</x:f>
        <x:v>1756.7307692307688</x:v>
      </x:c>
      <x:c r="X4373" s="18" t="n">
        <x:f>MAX(V4373,W4373*'01 Controls'!$E$12)</x:f>
        <x:v>888.3969230769231</x:v>
      </x:c>
      <x:c r="Y4373" s="18" t="n">
        <x:f>IF(U4373=0,0,N4373*R4373/U4373)</x:f>
        <x:v>592.2646153846156</x:v>
      </x:c>
      <x:c r="Z4373" s="18" t="n">
        <x:f>IF(U4373=0,0,P4373*R4373/U4373)</x:f>
        <x:v>1171.1538461538462</x:v>
      </x:c>
      <x:c r="AA4373" s="18" t="n">
        <x:f>MAX(Y4373,Z4373*'01 Controls'!$E$13)</x:f>
        <x:v>592.2646153846156</x:v>
      </x:c>
      <x:c r="AB4373" s="18" t="n">
        <x:f>IF(U4373=0,0,N4373*S4373/U4373)</x:f>
        <x:v>0</x:v>
      </x:c>
      <x:c r="AC4373" s="18" t="n">
        <x:f>IF(U4373=0,0,P4373*S4373/U4373)</x:f>
        <x:v>0</x:v>
      </x:c>
      <x:c r="AD4373" s="18" t="n">
        <x:f>MAX(AB4373,AC4373*'01 Controls'!$E$14)</x:f>
        <x:v>0</x:v>
      </x:c>
      <x:c r="AE4373" s="18" t="n">
        <x:f>IF(U4373=0,0,N4373*T4373/U4373)</x:f>
        <x:v>59.22646153846154</x:v>
      </x:c>
      <x:c r="AF4373" s="18" t="n">
        <x:f>IF(U4373=0,0,P4373*T4373/U4373)</x:f>
        <x:v>117.1153846153846</x:v>
      </x:c>
      <x:c r="AG4373" s="18" t="n">
        <x:f>MAX(AE4373,AF4373*'01 Controls'!$E$15)</x:f>
        <x:v>59.22646153846154</x:v>
      </x:c>
      <x:c r="AH4373" s="18" t="n">
        <x:f>SUM(V4373,Y4373,AB4373,AE4373)</x:f>
        <x:v>1539.8880000000004</x:v>
      </x:c>
      <x:c r="AI4373" s="18" t="n">
        <x:f>N4373-AH4373</x:f>
        <x:v>-2.2737367544323206e-13</x:v>
      </x:c>
      <x:c r="AJ4373" s="18" t="n">
        <x:f>V4373*INDEX('07 Mode Capacity'!$P$6:$P$17,MATCH("AIR-"&amp;I4373,'07 Mode Capacity'!$C$6:$C$17,0))</x:f>
        <x:v>180.26823351707372</x:v>
      </x:c>
      <x:c r="AK4373" s="18" t="n">
        <x:f>Y4373*INDEX('07 Mode Capacity'!$P$6:$P$17,MATCH("OCEAN-"&amp;I4373,'07 Mode Capacity'!$C$6:$C$17,0))</x:f>
        <x:v>88.89243292745921</x:v>
      </x:c>
      <x:c r="AL4373" s="18" t="n">
        <x:f>AB4373*INDEX('07 Mode Capacity'!$P$6:$P$17,MATCH("LAND-"&amp;I4373,'07 Mode Capacity'!$C$6:$C$17,0))</x:f>
        <x:v>0</x:v>
      </x:c>
      <x:c r="AM4373" s="18" t="n">
        <x:f>AE4373*INDEX('07 Mode Capacity'!$P$6:$P$17,MATCH("INLAND-"&amp;I4373,'07 Mode Capacity'!$C$6:$C$17,0))</x:f>
        <x:v>59.22646153846154</x:v>
      </x:c>
      <x:c r="AN4373" s="18" t="n">
        <x:f>SUM(AJ4373:AM4373)</x:f>
        <x:v>328.38712798299446</x:v>
      </x:c>
      <x:c r="AO4373" s="17" t="n">
        <x:f>IF(N4373=0,1,AN4373/N4373)</x:f>
        <x:v>0.2132539041690009</x:v>
      </x:c>
      <x:c r="AP4373" s="11" t="str">
        <x:f>IF(AO4373&gt;='01 Controls'!$E$16,"PASS","FAIL")</x:f>
        <x:v>FAIL</x:v>
      </x:c>
      <x:c r="AQ4373" s="11" t="str">
        <x:v>UNQUANTIFIED</x:v>
      </x:c>
      <x:c r="AR4373" s="11" t="str">
        <x:v>Position-class planning record; serial item and receiver open</x:v>
      </x:c>
      <x:c r="AS4373" s="26"/>
      <x:c r="AT4373" s="26"/>
    </x:row>
    <x:row r="4374">
      <x:c r="C4374" s="11" t="str">
        <x:v>G2-I-PRG-ISO-18</x:v>
      </x:c>
      <x:c r="D4374" s="11" t="str">
        <x:v>G2</x:v>
      </x:c>
      <x:c r="E4374" s="11" t="str">
        <x:v>Regional flood and displacement</x:v>
      </x:c>
      <x:c r="F4374" s="11" t="str">
        <x:v>I-PRG</x:v>
      </x:c>
      <x:c r="G4374" s="11" t="str">
        <x:v>Power restoration group</x:v>
      </x:c>
      <x:c r="H4374" s="11" t="str">
        <x:v>ISO-18</x:v>
      </x:c>
      <x:c r="I4374" s="19" t="n">
        <x:v>48</x:v>
      </x:c>
      <x:c r="J4374" s="21" t="n">
        <x:v>7</x:v>
      </x:c>
      <x:c r="K4374" s="18" t="n">
        <x:f>'05 Cargo Register'!K342</x:f>
        <x:v>659.952</x:v>
      </x:c>
      <x:c r="L4374" s="18" t="n">
        <x:f>'05 Cargo Register'!N342</x:f>
        <x:v>44</x:v>
      </x:c>
      <x:c r="M4374" s="18" t="n">
        <x:f>'05 Cargo Register'!O342</x:f>
        <x:v>1161.6000000000001</x:v>
      </x:c>
      <x:c r="N4374" s="18" t="n">
        <x:f>J4374*K4374</x:f>
        <x:v>4619.664</x:v>
      </x:c>
      <x:c r="O4374" s="18" t="n">
        <x:f>J4374*L4374</x:f>
        <x:v>308</x:v>
      </x:c>
      <x:c r="P4374" s="18" t="n">
        <x:f>J4374*M4374</x:f>
        <x:v>8131.200000000001</x:v>
      </x:c>
      <x:c r="Q4374" s="22" t="n">
        <x:f>'01 Controls'!$E$31*'02 Cargo Classes'!$M$7</x:f>
        <x:v>0.03</x:v>
      </x:c>
      <x:c r="R4374" s="22" t="n">
        <x:f>'01 Controls'!$F$31*'02 Cargo Classes'!$N$7</x:f>
        <x:v>0.75</x:v>
      </x:c>
      <x:c r="S4374" s="22" t="n">
        <x:f>'01 Controls'!$G$31*'02 Cargo Classes'!$O$7</x:f>
        <x:v>0</x:v>
      </x:c>
      <x:c r="T4374" s="22" t="n">
        <x:f>'01 Controls'!$H$31*'02 Cargo Classes'!$P$7</x:f>
        <x:v>0.08000000000000002</x:v>
      </x:c>
      <x:c r="U4374" s="22" t="n">
        <x:f>SUM(Q4374:T4374)</x:f>
        <x:v>0.8600000000000001</x:v>
      </x:c>
      <x:c r="V4374" s="18" t="n">
        <x:f>IF(U4374=0,0,N4374*Q4374/U4374)</x:f>
        <x:v>161.1510697674418</x:v>
      </x:c>
      <x:c r="W4374" s="18" t="n">
        <x:f>IF(U4374=0,0,P4374*Q4374/U4374)</x:f>
        <x:v>283.64651162790693</x:v>
      </x:c>
      <x:c r="X4374" s="18" t="n">
        <x:f>MAX(V4374,W4374*'01 Controls'!$E$12)</x:f>
        <x:v>161.1510697674418</x:v>
      </x:c>
      <x:c r="Y4374" s="18" t="n">
        <x:f>IF(U4374=0,0,N4374*R4374/U4374)</x:f>
        <x:v>4028.7767441860456</x:v>
      </x:c>
      <x:c r="Z4374" s="18" t="n">
        <x:f>IF(U4374=0,0,P4374*R4374/U4374)</x:f>
        <x:v>7091.162790697675</x:v>
      </x:c>
      <x:c r="AA4374" s="18" t="n">
        <x:f>MAX(Y4374,Z4374*'01 Controls'!$E$13)</x:f>
        <x:v>4028.7767441860456</x:v>
      </x:c>
      <x:c r="AB4374" s="18" t="n">
        <x:f>IF(U4374=0,0,N4374*S4374/U4374)</x:f>
        <x:v>0</x:v>
      </x:c>
      <x:c r="AC4374" s="18" t="n">
        <x:f>IF(U4374=0,0,P4374*S4374/U4374)</x:f>
        <x:v>0</x:v>
      </x:c>
      <x:c r="AD4374" s="18" t="n">
        <x:f>MAX(AB4374,AC4374*'01 Controls'!$E$14)</x:f>
        <x:v>0</x:v>
      </x:c>
      <x:c r="AE4374" s="18" t="n">
        <x:f>IF(U4374=0,0,N4374*T4374/U4374)</x:f>
        <x:v>429.73618604651165</x:v>
      </x:c>
      <x:c r="AF4374" s="18" t="n">
        <x:f>IF(U4374=0,0,P4374*T4374/U4374)</x:f>
        <x:v>756.3906976744188</x:v>
      </x:c>
      <x:c r="AG4374" s="18" t="n">
        <x:f>MAX(AE4374,AF4374*'01 Controls'!$E$15)</x:f>
        <x:v>429.73618604651165</x:v>
      </x:c>
      <x:c r="AH4374" s="18" t="n">
        <x:f>SUM(V4374,Y4374,AB4374,AE4374)</x:f>
        <x:v>4619.663999999999</x:v>
      </x:c>
      <x:c r="AI4374" s="18" t="n">
        <x:f>N4374-AH4374</x:f>
        <x:v>9.094947017729282e-13</x:v>
      </x:c>
      <x:c r="AJ4374" s="18" t="n">
        <x:f>V4374*INDEX('07 Mode Capacity'!$P$6:$P$17,MATCH("AIR-"&amp;I4374,'07 Mode Capacity'!$C$6:$C$17,0))</x:f>
        <x:v>45.176391227279524</x:v>
      </x:c>
      <x:c r="AK4374" s="18" t="n">
        <x:f>Y4374*INDEX('07 Mode Capacity'!$P$6:$P$17,MATCH("OCEAN-"&amp;I4374,'07 Mode Capacity'!$C$6:$C$17,0))</x:f>
        <x:v>353.0670074267518</x:v>
      </x:c>
      <x:c r="AL4374" s="18" t="n">
        <x:f>AB4374*INDEX('07 Mode Capacity'!$P$6:$P$17,MATCH("LAND-"&amp;I4374,'07 Mode Capacity'!$C$6:$C$17,0))</x:f>
        <x:v>0</x:v>
      </x:c>
      <x:c r="AM4374" s="18" t="n">
        <x:f>AE4374*INDEX('07 Mode Capacity'!$P$6:$P$17,MATCH("INLAND-"&amp;I4374,'07 Mode Capacity'!$C$6:$C$17,0))</x:f>
        <x:v>271.26424986151727</x:v>
      </x:c>
      <x:c r="AN4374" s="18" t="n">
        <x:f>SUM(AJ4374:AM4374)</x:f>
        <x:v>669.5076485155486</x:v>
      </x:c>
      <x:c r="AO4374" s="17" t="n">
        <x:f>IF(N4374=0,1,AN4374/N4374)</x:f>
        <x:v>0.1449256154810282</x:v>
      </x:c>
      <x:c r="AP4374" s="11" t="str">
        <x:f>IF(AO4374&gt;='01 Controls'!$E$16,"PASS","FAIL")</x:f>
        <x:v>FAIL</x:v>
      </x:c>
      <x:c r="AQ4374" s="11" t="str">
        <x:v>UNQUANTIFIED</x:v>
      </x:c>
      <x:c r="AR4374" s="11" t="str">
        <x:v>Position-class planning record; serial item and receiver open</x:v>
      </x:c>
      <x:c r="AS4374" s="26"/>
      <x:c r="AT4374" s="26"/>
    </x:row>
    <x:row r="4375">
      <x:c r="C4375" s="11" t="str">
        <x:v>G2-I-PRG-COL-12</x:v>
      </x:c>
      <x:c r="D4375" s="11" t="str">
        <x:v>G2</x:v>
      </x:c>
      <x:c r="E4375" s="11" t="str">
        <x:v>Regional flood and displacement</x:v>
      </x:c>
      <x:c r="F4375" s="11" t="str">
        <x:v>I-PRG</x:v>
      </x:c>
      <x:c r="G4375" s="11" t="str">
        <x:v>Power restoration group</x:v>
      </x:c>
      <x:c r="H4375" s="11" t="str">
        <x:v>COL-12</x:v>
      </x:c>
      <x:c r="I4375" s="19" t="n">
        <x:v>24</x:v>
      </x:c>
      <x:c r="J4375" s="21" t="n">
        <x:v>7</x:v>
      </x:c>
      <x:c r="K4375" s="18" t="n">
        <x:f>'05 Cargo Register'!K343</x:f>
        <x:v>109.992</x:v>
      </x:c>
      <x:c r="L4375" s="18" t="n">
        <x:f>'05 Cargo Register'!N343</x:f>
        <x:v>12</x:v>
      </x:c>
      <x:c r="M4375" s="18" t="n">
        <x:f>'05 Cargo Register'!O343</x:f>
        <x:v>316.8</x:v>
      </x:c>
      <x:c r="N4375" s="18" t="n">
        <x:f>J4375*K4375</x:f>
        <x:v>769.9440000000001</x:v>
      </x:c>
      <x:c r="O4375" s="18" t="n">
        <x:f>J4375*L4375</x:f>
        <x:v>84</x:v>
      </x:c>
      <x:c r="P4375" s="18" t="n">
        <x:f>J4375*M4375</x:f>
        <x:v>2217.6</x:v>
      </x:c>
      <x:c r="Q4375" s="22" t="n">
        <x:f>'01 Controls'!$E$31*'02 Cargo Classes'!$M$8</x:f>
        <x:v>0.3</x:v>
      </x:c>
      <x:c r="R4375" s="22" t="n">
        <x:f>'01 Controls'!$F$31*'02 Cargo Classes'!$N$8</x:f>
        <x:v>0.5249999999999999</x:v>
      </x:c>
      <x:c r="S4375" s="22" t="n">
        <x:f>'01 Controls'!$G$31*'02 Cargo Classes'!$O$8</x:f>
        <x:v>0</x:v>
      </x:c>
      <x:c r="T4375" s="22" t="n">
        <x:f>'01 Controls'!$H$31*'02 Cargo Classes'!$P$8</x:f>
        <x:v>0.020000000000000004</x:v>
      </x:c>
      <x:c r="U4375" s="22" t="n">
        <x:f>SUM(Q4375:T4375)</x:f>
        <x:v>0.845</x:v>
      </x:c>
      <x:c r="V4375" s="18" t="n">
        <x:f>IF(U4375=0,0,N4375*Q4375/U4375)</x:f>
        <x:v>273.35289940828403</x:v>
      </x:c>
      <x:c r="W4375" s="18" t="n">
        <x:f>IF(U4375=0,0,P4375*Q4375/U4375)</x:f>
        <x:v>787.3136094674556</x:v>
      </x:c>
      <x:c r="X4375" s="18" t="n">
        <x:f>MAX(V4375,W4375*'01 Controls'!$E$12)</x:f>
        <x:v>273.35289940828403</x:v>
      </x:c>
      <x:c r="Y4375" s="18" t="n">
        <x:f>IF(U4375=0,0,N4375*R4375/U4375)</x:f>
        <x:v>478.36757396449707</x:v>
      </x:c>
      <x:c r="Z4375" s="18" t="n">
        <x:f>IF(U4375=0,0,P4375*R4375/U4375)</x:f>
        <x:v>1377.7988165680472</x:v>
      </x:c>
      <x:c r="AA4375" s="18" t="n">
        <x:f>MAX(Y4375,Z4375*'01 Controls'!$E$13)</x:f>
        <x:v>478.36757396449707</x:v>
      </x:c>
      <x:c r="AB4375" s="18" t="n">
        <x:f>IF(U4375=0,0,N4375*S4375/U4375)</x:f>
        <x:v>0</x:v>
      </x:c>
      <x:c r="AC4375" s="18" t="n">
        <x:f>IF(U4375=0,0,P4375*S4375/U4375)</x:f>
        <x:v>0</x:v>
      </x:c>
      <x:c r="AD4375" s="18" t="n">
        <x:f>MAX(AB4375,AC4375*'01 Controls'!$E$14)</x:f>
        <x:v>0</x:v>
      </x:c>
      <x:c r="AE4375" s="18" t="n">
        <x:f>IF(U4375=0,0,N4375*T4375/U4375)</x:f>
        <x:v>18.22352662721894</x:v>
      </x:c>
      <x:c r="AF4375" s="18" t="n">
        <x:f>IF(U4375=0,0,P4375*T4375/U4375)</x:f>
        <x:v>52.487573964497045</x:v>
      </x:c>
      <x:c r="AG4375" s="18" t="n">
        <x:f>MAX(AE4375,AF4375*'01 Controls'!$E$15)</x:f>
        <x:v>18.22352662721894</x:v>
      </x:c>
      <x:c r="AH4375" s="18" t="n">
        <x:f>SUM(V4375,Y4375,AB4375,AE4375)</x:f>
        <x:v>769.944</x:v>
      </x:c>
      <x:c r="AI4375" s="18" t="n">
        <x:f>N4375-AH4375</x:f>
        <x:v>1.1368683772161603e-13</x:v>
      </x:c>
      <x:c r="AJ4375" s="18" t="n">
        <x:f>V4375*INDEX('07 Mode Capacity'!$P$6:$P$17,MATCH("AIR-"&amp;I4375,'07 Mode Capacity'!$C$6:$C$17,0))</x:f>
        <x:v>55.467148774484215</x:v>
      </x:c>
      <x:c r="AK4375" s="18" t="n">
        <x:f>Y4375*INDEX('07 Mode Capacity'!$P$6:$P$17,MATCH("OCEAN-"&amp;I4375,'07 Mode Capacity'!$C$6:$C$17,0))</x:f>
        <x:v>71.79773428756319</x:v>
      </x:c>
      <x:c r="AL4375" s="18" t="n">
        <x:f>AB4375*INDEX('07 Mode Capacity'!$P$6:$P$17,MATCH("LAND-"&amp;I4375,'07 Mode Capacity'!$C$6:$C$17,0))</x:f>
        <x:v>0</x:v>
      </x:c>
      <x:c r="AM4375" s="18" t="n">
        <x:f>AE4375*INDEX('07 Mode Capacity'!$P$6:$P$17,MATCH("INLAND-"&amp;I4375,'07 Mode Capacity'!$C$6:$C$17,0))</x:f>
        <x:v>18.22352662721894</x:v>
      </x:c>
      <x:c r="AN4375" s="18" t="n">
        <x:f>SUM(AJ4375:AM4375)</x:f>
        <x:v>145.48840968926635</x:v>
      </x:c>
      <x:c r="AO4375" s="17" t="n">
        <x:f>IF(N4375=0,1,AN4375/N4375)</x:f>
        <x:v>0.18895972913519207</x:v>
      </x:c>
      <x:c r="AP4375" s="11" t="str">
        <x:f>IF(AO4375&gt;='01 Controls'!$E$16,"PASS","FAIL")</x:f>
        <x:v>FAIL</x:v>
      </x:c>
      <x:c r="AQ4375" s="11" t="str">
        <x:v>UNQUANTIFIED</x:v>
      </x:c>
      <x:c r="AR4375" s="11" t="str">
        <x:v>Position-class planning record; serial item and receiver open</x:v>
      </x:c>
      <x:c r="AS4375" s="26"/>
      <x:c r="AT4375" s="26"/>
    </x:row>
    <x:row r="4376">
      <x:c r="C4376" s="11" t="str">
        <x:v>G2-I-PRG-BAT-22</x:v>
      </x:c>
      <x:c r="D4376" s="11" t="str">
        <x:v>G2</x:v>
      </x:c>
      <x:c r="E4376" s="11" t="str">
        <x:v>Regional flood and displacement</x:v>
      </x:c>
      <x:c r="F4376" s="11" t="str">
        <x:v>I-PRG</x:v>
      </x:c>
      <x:c r="G4376" s="11" t="str">
        <x:v>Power restoration group</x:v>
      </x:c>
      <x:c r="H4376" s="11" t="str">
        <x:v>BAT-22</x:v>
      </x:c>
      <x:c r="I4376" s="19" t="n">
        <x:v>48</x:v>
      </x:c>
      <x:c r="J4376" s="21" t="n">
        <x:v>7</x:v>
      </x:c>
      <x:c r="K4376" s="18" t="n">
        <x:f>'05 Cargo Register'!K344</x:f>
        <x:v>824.94</x:v>
      </x:c>
      <x:c r="L4376" s="18" t="n">
        <x:f>'05 Cargo Register'!N344</x:f>
        <x:v>47</x:v>
      </x:c>
      <x:c r="M4376" s="18" t="n">
        <x:f>'05 Cargo Register'!O344</x:f>
        <x:v>1240.8000000000002</x:v>
      </x:c>
      <x:c r="N4376" s="18" t="n">
        <x:f>J4376*K4376</x:f>
        <x:v>5774.58</x:v>
      </x:c>
      <x:c r="O4376" s="18" t="n">
        <x:f>J4376*L4376</x:f>
        <x:v>329</x:v>
      </x:c>
      <x:c r="P4376" s="18" t="n">
        <x:f>J4376*M4376</x:f>
        <x:v>8685.600000000002</x:v>
      </x:c>
      <x:c r="Q4376" s="22" t="n">
        <x:f>'01 Controls'!$E$31*'02 Cargo Classes'!$M$9</x:f>
        <x:v>0</x:v>
      </x:c>
      <x:c r="R4376" s="22" t="n">
        <x:f>'01 Controls'!$F$31*'02 Cargo Classes'!$N$9</x:f>
        <x:v>0.75</x:v>
      </x:c>
      <x:c r="S4376" s="22" t="n">
        <x:f>'01 Controls'!$G$31*'02 Cargo Classes'!$O$9</x:f>
        <x:v>0</x:v>
      </x:c>
      <x:c r="T4376" s="22" t="n">
        <x:f>'01 Controls'!$H$31*'02 Cargo Classes'!$P$9</x:f>
        <x:v>0.05</x:v>
      </x:c>
      <x:c r="U4376" s="22" t="n">
        <x:f>SUM(Q4376:T4376)</x:f>
        <x:v>0.8</x:v>
      </x:c>
      <x:c r="V4376" s="18" t="n">
        <x:f>IF(U4376=0,0,N4376*Q4376/U4376)</x:f>
        <x:v>0</x:v>
      </x:c>
      <x:c r="W4376" s="18" t="n">
        <x:f>IF(U4376=0,0,P4376*Q4376/U4376)</x:f>
        <x:v>0</x:v>
      </x:c>
      <x:c r="X4376" s="18" t="n">
        <x:f>MAX(V4376,W4376*'01 Controls'!$E$12)</x:f>
        <x:v>0</x:v>
      </x:c>
      <x:c r="Y4376" s="18" t="n">
        <x:f>IF(U4376=0,0,N4376*R4376/U4376)</x:f>
        <x:v>5413.668749999999</x:v>
      </x:c>
      <x:c r="Z4376" s="18" t="n">
        <x:f>IF(U4376=0,0,P4376*R4376/U4376)</x:f>
        <x:v>8142.750000000002</x:v>
      </x:c>
      <x:c r="AA4376" s="18" t="n">
        <x:f>MAX(Y4376,Z4376*'01 Controls'!$E$13)</x:f>
        <x:v>5413.668749999999</x:v>
      </x:c>
      <x:c r="AB4376" s="18" t="n">
        <x:f>IF(U4376=0,0,N4376*S4376/U4376)</x:f>
        <x:v>0</x:v>
      </x:c>
      <x:c r="AC4376" s="18" t="n">
        <x:f>IF(U4376=0,0,P4376*S4376/U4376)</x:f>
        <x:v>0</x:v>
      </x:c>
      <x:c r="AD4376" s="18" t="n">
        <x:f>MAX(AB4376,AC4376*'01 Controls'!$E$14)</x:f>
        <x:v>0</x:v>
      </x:c>
      <x:c r="AE4376" s="18" t="n">
        <x:f>IF(U4376=0,0,N4376*T4376/U4376)</x:f>
        <x:v>360.91124999999994</x:v>
      </x:c>
      <x:c r="AF4376" s="18" t="n">
        <x:f>IF(U4376=0,0,P4376*T4376/U4376)</x:f>
        <x:v>542.8500000000001</x:v>
      </x:c>
      <x:c r="AG4376" s="18" t="n">
        <x:f>MAX(AE4376,AF4376*'01 Controls'!$E$15)</x:f>
        <x:v>360.91124999999994</x:v>
      </x:c>
      <x:c r="AH4376" s="18" t="n">
        <x:f>SUM(V4376,Y4376,AB4376,AE4376)</x:f>
        <x:v>5774.579999999999</x:v>
      </x:c>
      <x:c r="AI4376" s="18" t="n">
        <x:f>N4376-AH4376</x:f>
        <x:v>9.094947017729282e-13</x:v>
      </x:c>
      <x:c r="AJ4376" s="18" t="n">
        <x:f>V4376*INDEX('07 Mode Capacity'!$P$6:$P$17,MATCH("AIR-"&amp;I4376,'07 Mode Capacity'!$C$6:$C$17,0))</x:f>
        <x:v>0</x:v>
      </x:c>
      <x:c r="AK4376" s="18" t="n">
        <x:f>Y4376*INDEX('07 Mode Capacity'!$P$6:$P$17,MATCH("OCEAN-"&amp;I4376,'07 Mode Capacity'!$C$6:$C$17,0))</x:f>
        <x:v>474.43379122969776</x:v>
      </x:c>
      <x:c r="AL4376" s="18" t="n">
        <x:f>AB4376*INDEX('07 Mode Capacity'!$P$6:$P$17,MATCH("LAND-"&amp;I4376,'07 Mode Capacity'!$C$6:$C$17,0))</x:f>
        <x:v>0</x:v>
      </x:c>
      <x:c r="AM4376" s="18" t="n">
        <x:f>AE4376*INDEX('07 Mode Capacity'!$P$6:$P$17,MATCH("INLAND-"&amp;I4376,'07 Mode Capacity'!$C$6:$C$17,0))</x:f>
        <x:v>227.8195848446336</x:v>
      </x:c>
      <x:c r="AN4376" s="18" t="n">
        <x:f>SUM(AJ4376:AM4376)</x:f>
        <x:v>702.2533760743313</x:v>
      </x:c>
      <x:c r="AO4376" s="17" t="n">
        <x:f>IF(N4376=0,1,AN4376/N4376)</x:f>
        <x:v>0.12161116065139478</x:v>
      </x:c>
      <x:c r="AP4376" s="11" t="str">
        <x:f>IF(AO4376&gt;='01 Controls'!$E$16,"PASS","FAIL")</x:f>
        <x:v>FAIL</x:v>
      </x:c>
      <x:c r="AQ4376" s="11" t="str">
        <x:v>UNQUANTIFIED</x:v>
      </x:c>
      <x:c r="AR4376" s="11" t="str">
        <x:v>Position-class planning record; serial item and receiver open</x:v>
      </x:c>
      <x:c r="AS4376" s="26"/>
      <x:c r="AT4376" s="26"/>
    </x:row>
    <x:row r="4377">
      <x:c r="C4377" s="11" t="str">
        <x:v>G2-I-PRG-TNK-20</x:v>
      </x:c>
      <x:c r="D4377" s="11" t="str">
        <x:v>G2</x:v>
      </x:c>
      <x:c r="E4377" s="11" t="str">
        <x:v>Regional flood and displacement</x:v>
      </x:c>
      <x:c r="F4377" s="11" t="str">
        <x:v>I-PRG</x:v>
      </x:c>
      <x:c r="G4377" s="11" t="str">
        <x:v>Power restoration group</x:v>
      </x:c>
      <x:c r="H4377" s="11" t="str">
        <x:v>TNK-20</x:v>
      </x:c>
      <x:c r="I4377" s="19" t="n">
        <x:v>48</x:v>
      </x:c>
      <x:c r="J4377" s="21" t="n">
        <x:v>7</x:v>
      </x:c>
      <x:c r="K4377" s="18" t="n">
        <x:f>'05 Cargo Register'!K345</x:f>
        <x:v>659.952</x:v>
      </x:c>
      <x:c r="L4377" s="18" t="n">
        <x:f>'05 Cargo Register'!N345</x:f>
        <x:v>39</x:v>
      </x:c>
      <x:c r="M4377" s="18" t="n">
        <x:f>'05 Cargo Register'!O345</x:f>
        <x:v>828.75</x:v>
      </x:c>
      <x:c r="N4377" s="18" t="n">
        <x:f>J4377*K4377</x:f>
        <x:v>4619.664</x:v>
      </x:c>
      <x:c r="O4377" s="18" t="n">
        <x:f>J4377*L4377</x:f>
        <x:v>273</x:v>
      </x:c>
      <x:c r="P4377" s="18" t="n">
        <x:f>J4377*M4377</x:f>
        <x:v>5801.25</x:v>
      </x:c>
      <x:c r="Q4377" s="22" t="n">
        <x:f>'01 Controls'!$E$31*'02 Cargo Classes'!$M$10</x:f>
        <x:v>0</x:v>
      </x:c>
      <x:c r="R4377" s="22" t="n">
        <x:f>'01 Controls'!$F$31*'02 Cargo Classes'!$N$10</x:f>
        <x:v>0.8999999999999999</x:v>
      </x:c>
      <x:c r="S4377" s="22" t="n">
        <x:f>'01 Controls'!$G$31*'02 Cargo Classes'!$O$10</x:f>
        <x:v>0</x:v>
      </x:c>
      <x:c r="T4377" s="22" t="n">
        <x:f>'01 Controls'!$H$31*'02 Cargo Classes'!$P$10</x:f>
        <x:v>0.1</x:v>
      </x:c>
      <x:c r="U4377" s="22" t="n">
        <x:f>SUM(Q4377:T4377)</x:f>
        <x:v>0.9999999999999999</x:v>
      </x:c>
      <x:c r="V4377" s="18" t="n">
        <x:f>IF(U4377=0,0,N4377*Q4377/U4377)</x:f>
        <x:v>0</x:v>
      </x:c>
      <x:c r="W4377" s="18" t="n">
        <x:f>IF(U4377=0,0,P4377*Q4377/U4377)</x:f>
        <x:v>0</x:v>
      </x:c>
      <x:c r="X4377" s="18" t="n">
        <x:f>MAX(V4377,W4377*'01 Controls'!$E$12)</x:f>
        <x:v>0</x:v>
      </x:c>
      <x:c r="Y4377" s="18" t="n">
        <x:f>IF(U4377=0,0,N4377*R4377/U4377)</x:f>
        <x:v>4157.6976</x:v>
      </x:c>
      <x:c r="Z4377" s="18" t="n">
        <x:f>IF(U4377=0,0,P4377*R4377/U4377)</x:f>
        <x:v>5221.125</x:v>
      </x:c>
      <x:c r="AA4377" s="18" t="n">
        <x:f>MAX(Y4377,Z4377*'01 Controls'!$E$13)</x:f>
        <x:v>4157.6976</x:v>
      </x:c>
      <x:c r="AB4377" s="18" t="n">
        <x:f>IF(U4377=0,0,N4377*S4377/U4377)</x:f>
        <x:v>0</x:v>
      </x:c>
      <x:c r="AC4377" s="18" t="n">
        <x:f>IF(U4377=0,0,P4377*S4377/U4377)</x:f>
        <x:v>0</x:v>
      </x:c>
      <x:c r="AD4377" s="18" t="n">
        <x:f>MAX(AB4377,AC4377*'01 Controls'!$E$14)</x:f>
        <x:v>0</x:v>
      </x:c>
      <x:c r="AE4377" s="18" t="n">
        <x:f>IF(U4377=0,0,N4377*T4377/U4377)</x:f>
        <x:v>461.9664000000001</x:v>
      </x:c>
      <x:c r="AF4377" s="18" t="n">
        <x:f>IF(U4377=0,0,P4377*T4377/U4377)</x:f>
        <x:v>580.1250000000001</x:v>
      </x:c>
      <x:c r="AG4377" s="18" t="n">
        <x:f>MAX(AE4377,AF4377*'01 Controls'!$E$15)</x:f>
        <x:v>461.9664000000001</x:v>
      </x:c>
      <x:c r="AH4377" s="18" t="n">
        <x:f>SUM(V4377,Y4377,AB4377,AE4377)</x:f>
        <x:v>4619.664000000001</x:v>
      </x:c>
      <x:c r="AI4377" s="18" t="n">
        <x:f>N4377-AH4377</x:f>
        <x:v>-9.094947017729282e-13</x:v>
      </x:c>
      <x:c r="AJ4377" s="18" t="n">
        <x:f>V4377*INDEX('07 Mode Capacity'!$P$6:$P$17,MATCH("AIR-"&amp;I4377,'07 Mode Capacity'!$C$6:$C$17,0))</x:f>
        <x:v>0</x:v>
      </x:c>
      <x:c r="AK4377" s="18" t="n">
        <x:f>Y4377*INDEX('07 Mode Capacity'!$P$6:$P$17,MATCH("OCEAN-"&amp;I4377,'07 Mode Capacity'!$C$6:$C$17,0))</x:f>
        <x:v>364.36515166440796</x:v>
      </x:c>
      <x:c r="AL4377" s="18" t="n">
        <x:f>AB4377*INDEX('07 Mode Capacity'!$P$6:$P$17,MATCH("LAND-"&amp;I4377,'07 Mode Capacity'!$C$6:$C$17,0))</x:f>
        <x:v>0</x:v>
      </x:c>
      <x:c r="AM4377" s="18" t="n">
        <x:f>AE4377*INDEX('07 Mode Capacity'!$P$6:$P$17,MATCH("INLAND-"&amp;I4377,'07 Mode Capacity'!$C$6:$C$17,0))</x:f>
        <x:v>291.6090686011311</x:v>
      </x:c>
      <x:c r="AN4377" s="18" t="n">
        <x:f>SUM(AJ4377:AM4377)</x:f>
        <x:v>655.9742202655391</x:v>
      </x:c>
      <x:c r="AO4377" s="17" t="n">
        <x:f>IF(N4377=0,1,AN4377/N4377)</x:f>
        <x:v>0.1419960889505252</x:v>
      </x:c>
      <x:c r="AP4377" s="11" t="str">
        <x:f>IF(AO4377&gt;='01 Controls'!$E$16,"PASS","FAIL")</x:f>
        <x:v>FAIL</x:v>
      </x:c>
      <x:c r="AQ4377" s="11" t="str">
        <x:v>UNQUANTIFIED</x:v>
      </x:c>
      <x:c r="AR4377" s="11" t="str">
        <x:v>Position-class planning record; serial item and receiver open</x:v>
      </x:c>
      <x:c r="AS4377" s="26"/>
      <x:c r="AT4377" s="26"/>
    </x:row>
    <x:row r="4378">
      <x:c r="C4378" s="11" t="str">
        <x:v>G2-I-PRG-FLR-24</x:v>
      </x:c>
      <x:c r="D4378" s="11" t="str">
        <x:v>G2</x:v>
      </x:c>
      <x:c r="E4378" s="11" t="str">
        <x:v>Regional flood and displacement</x:v>
      </x:c>
      <x:c r="F4378" s="11" t="str">
        <x:v>I-PRG</x:v>
      </x:c>
      <x:c r="G4378" s="11" t="str">
        <x:v>Power restoration group</x:v>
      </x:c>
      <x:c r="H4378" s="11" t="str">
        <x:v>FLR-24</x:v>
      </x:c>
      <x:c r="I4378" s="19" t="n">
        <x:v>48</x:v>
      </x:c>
      <x:c r="J4378" s="21" t="n">
        <x:v>7</x:v>
      </x:c>
      <x:c r="K4378" s="18" t="n">
        <x:f>'05 Cargo Register'!K346</x:f>
        <x:v>989.928</x:v>
      </x:c>
      <x:c r="L4378" s="18" t="n">
        <x:f>'05 Cargo Register'!N346</x:f>
        <x:v>49</x:v>
      </x:c>
      <x:c r="M4378" s="18" t="n">
        <x:f>'05 Cargo Register'!O346</x:f>
        <x:v>1568</x:v>
      </x:c>
      <x:c r="N4378" s="18" t="n">
        <x:f>J4378*K4378</x:f>
        <x:v>6929.496</x:v>
      </x:c>
      <x:c r="O4378" s="18" t="n">
        <x:f>J4378*L4378</x:f>
        <x:v>343</x:v>
      </x:c>
      <x:c r="P4378" s="18" t="n">
        <x:f>J4378*M4378</x:f>
        <x:v>10976</x:v>
      </x:c>
      <x:c r="Q4378" s="22" t="n">
        <x:f>'01 Controls'!$E$31*'02 Cargo Classes'!$M$11</x:f>
        <x:v>0</x:v>
      </x:c>
      <x:c r="R4378" s="22" t="n">
        <x:f>'01 Controls'!$F$31*'02 Cargo Classes'!$N$11</x:f>
        <x:v>0.8999999999999999</x:v>
      </x:c>
      <x:c r="S4378" s="22" t="n">
        <x:f>'01 Controls'!$G$31*'02 Cargo Classes'!$O$11</x:f>
        <x:v>0</x:v>
      </x:c>
      <x:c r="T4378" s="22" t="n">
        <x:f>'01 Controls'!$H$31*'02 Cargo Classes'!$P$11</x:f>
        <x:v>0.08000000000000002</x:v>
      </x:c>
      <x:c r="U4378" s="22" t="n">
        <x:f>SUM(Q4378:T4378)</x:f>
        <x:v>0.98</x:v>
      </x:c>
      <x:c r="V4378" s="18" t="n">
        <x:f>IF(U4378=0,0,N4378*Q4378/U4378)</x:f>
        <x:v>0</x:v>
      </x:c>
      <x:c r="W4378" s="18" t="n">
        <x:f>IF(U4378=0,0,P4378*Q4378/U4378)</x:f>
        <x:v>0</x:v>
      </x:c>
      <x:c r="X4378" s="18" t="n">
        <x:f>MAX(V4378,W4378*'01 Controls'!$E$12)</x:f>
        <x:v>0</x:v>
      </x:c>
      <x:c r="Y4378" s="18" t="n">
        <x:f>IF(U4378=0,0,N4378*R4378/U4378)</x:f>
        <x:v>6363.822857142856</x:v>
      </x:c>
      <x:c r="Z4378" s="18" t="n">
        <x:f>IF(U4378=0,0,P4378*R4378/U4378)</x:f>
        <x:v>10080</x:v>
      </x:c>
      <x:c r="AA4378" s="18" t="n">
        <x:f>MAX(Y4378,Z4378*'01 Controls'!$E$13)</x:f>
        <x:v>6363.822857142856</x:v>
      </x:c>
      <x:c r="AB4378" s="18" t="n">
        <x:f>IF(U4378=0,0,N4378*S4378/U4378)</x:f>
        <x:v>0</x:v>
      </x:c>
      <x:c r="AC4378" s="18" t="n">
        <x:f>IF(U4378=0,0,P4378*S4378/U4378)</x:f>
        <x:v>0</x:v>
      </x:c>
      <x:c r="AD4378" s="18" t="n">
        <x:f>MAX(AB4378,AC4378*'01 Controls'!$E$14)</x:f>
        <x:v>0</x:v>
      </x:c>
      <x:c r="AE4378" s="18" t="n">
        <x:f>IF(U4378=0,0,N4378*T4378/U4378)</x:f>
        <x:v>565.673142857143</x:v>
      </x:c>
      <x:c r="AF4378" s="18" t="n">
        <x:f>IF(U4378=0,0,P4378*T4378/U4378)</x:f>
        <x:v>896.0000000000002</x:v>
      </x:c>
      <x:c r="AG4378" s="18" t="n">
        <x:f>MAX(AE4378,AF4378*'01 Controls'!$E$15)</x:f>
        <x:v>565.673142857143</x:v>
      </x:c>
      <x:c r="AH4378" s="18" t="n">
        <x:f>SUM(V4378,Y4378,AB4378,AE4378)</x:f>
        <x:v>6929.495999999999</x:v>
      </x:c>
      <x:c r="AI4378" s="18" t="n">
        <x:f>N4378-AH4378</x:f>
        <x:v>9.094947017729282e-13</x:v>
      </x:c>
      <x:c r="AJ4378" s="18" t="n">
        <x:f>V4378*INDEX('07 Mode Capacity'!$P$6:$P$17,MATCH("AIR-"&amp;I4378,'07 Mode Capacity'!$C$6:$C$17,0))</x:f>
        <x:v>0</x:v>
      </x:c>
      <x:c r="AK4378" s="18" t="n">
        <x:f>Y4378*INDEX('07 Mode Capacity'!$P$6:$P$17,MATCH("OCEAN-"&amp;I4378,'07 Mode Capacity'!$C$6:$C$17,0))</x:f>
        <x:v>557.7017627516448</x:v>
      </x:c>
      <x:c r="AL4378" s="18" t="n">
        <x:f>AB4378*INDEX('07 Mode Capacity'!$P$6:$P$17,MATCH("LAND-"&amp;I4378,'07 Mode Capacity'!$C$6:$C$17,0))</x:f>
        <x:v>0</x:v>
      </x:c>
      <x:c r="AM4378" s="18" t="n">
        <x:f>AE4378*INDEX('07 Mode Capacity'!$P$6:$P$17,MATCH("INLAND-"&amp;I4378,'07 Mode Capacity'!$C$6:$C$17,0))</x:f>
        <x:v>357.07232889934426</x:v>
      </x:c>
      <x:c r="AN4378" s="18" t="n">
        <x:f>SUM(AJ4378:AM4378)</x:f>
        <x:v>914.774091650989</x:v>
      </x:c>
      <x:c r="AO4378" s="17" t="n">
        <x:f>IF(N4378=0,1,AN4378/N4378)</x:f>
        <x:v>0.13201163427340012</x:v>
      </x:c>
      <x:c r="AP4378" s="11" t="str">
        <x:f>IF(AO4378&gt;='01 Controls'!$E$16,"PASS","FAIL")</x:f>
        <x:v>FAIL</x:v>
      </x:c>
      <x:c r="AQ4378" s="11" t="str">
        <x:v>UNQUANTIFIED</x:v>
      </x:c>
      <x:c r="AR4378" s="11" t="str">
        <x:v>Position-class planning record; serial item and receiver open</x:v>
      </x:c>
      <x:c r="AS4378" s="26"/>
      <x:c r="AT4378" s="26"/>
    </x:row>
    <x:row r="4379">
      <x:c r="C4379" s="11" t="str">
        <x:v>G2-I-PRG-ROL-30</x:v>
      </x:c>
      <x:c r="D4379" s="11" t="str">
        <x:v>G2</x:v>
      </x:c>
      <x:c r="E4379" s="11" t="str">
        <x:v>Regional flood and displacement</x:v>
      </x:c>
      <x:c r="F4379" s="11" t="str">
        <x:v>I-PRG</x:v>
      </x:c>
      <x:c r="G4379" s="11" t="str">
        <x:v>Power restoration group</x:v>
      </x:c>
      <x:c r="H4379" s="11" t="str">
        <x:v>ROL-30</x:v>
      </x:c>
      <x:c r="I4379" s="19" t="n">
        <x:v>48</x:v>
      </x:c>
      <x:c r="J4379" s="21" t="n">
        <x:v>7</x:v>
      </x:c>
      <x:c r="K4379" s="18" t="n">
        <x:f>'05 Cargo Register'!K347</x:f>
        <x:v>659.952</x:v>
      </x:c>
      <x:c r="L4379" s="18" t="n">
        <x:f>'05 Cargo Register'!N347</x:f>
        <x:v>28</x:v>
      </x:c>
      <x:c r="M4379" s="18" t="n">
        <x:f>'05 Cargo Register'!O347</x:f>
        <x:v>1785</x:v>
      </x:c>
      <x:c r="N4379" s="18" t="n">
        <x:f>J4379*K4379</x:f>
        <x:v>4619.664</x:v>
      </x:c>
      <x:c r="O4379" s="18" t="n">
        <x:f>J4379*L4379</x:f>
        <x:v>196</x:v>
      </x:c>
      <x:c r="P4379" s="18" t="n">
        <x:f>J4379*M4379</x:f>
        <x:v>12495</x:v>
      </x:c>
      <x:c r="Q4379" s="22" t="n">
        <x:f>'01 Controls'!$E$31*'02 Cargo Classes'!$M$12</x:f>
        <x:v>0</x:v>
      </x:c>
      <x:c r="R4379" s="22" t="n">
        <x:f>'01 Controls'!$F$31*'02 Cargo Classes'!$N$12</x:f>
        <x:v>0.75</x:v>
      </x:c>
      <x:c r="S4379" s="22" t="n">
        <x:f>'01 Controls'!$G$31*'02 Cargo Classes'!$O$12</x:f>
        <x:v>0</x:v>
      </x:c>
      <x:c r="T4379" s="22" t="n">
        <x:f>'01 Controls'!$H$31*'02 Cargo Classes'!$P$12</x:f>
        <x:v>0.06</x:v>
      </x:c>
      <x:c r="U4379" s="22" t="n">
        <x:f>SUM(Q4379:T4379)</x:f>
        <x:v>0.81</x:v>
      </x:c>
      <x:c r="V4379" s="18" t="n">
        <x:f>IF(U4379=0,0,N4379*Q4379/U4379)</x:f>
        <x:v>0</x:v>
      </x:c>
      <x:c r="W4379" s="18" t="n">
        <x:f>IF(U4379=0,0,P4379*Q4379/U4379)</x:f>
        <x:v>0</x:v>
      </x:c>
      <x:c r="X4379" s="18" t="n">
        <x:f>MAX(V4379,W4379*'01 Controls'!$E$12)</x:f>
        <x:v>0</x:v>
      </x:c>
      <x:c r="Y4379" s="18" t="n">
        <x:f>IF(U4379=0,0,N4379*R4379/U4379)</x:f>
        <x:v>4277.466666666666</x:v>
      </x:c>
      <x:c r="Z4379" s="18" t="n">
        <x:f>IF(U4379=0,0,P4379*R4379/U4379)</x:f>
        <x:v>11569.444444444443</x:v>
      </x:c>
      <x:c r="AA4379" s="18" t="n">
        <x:f>MAX(Y4379,Z4379*'01 Controls'!$E$13)</x:f>
        <x:v>4277.466666666666</x:v>
      </x:c>
      <x:c r="AB4379" s="18" t="n">
        <x:f>IF(U4379=0,0,N4379*S4379/U4379)</x:f>
        <x:v>0</x:v>
      </x:c>
      <x:c r="AC4379" s="18" t="n">
        <x:f>IF(U4379=0,0,P4379*S4379/U4379)</x:f>
        <x:v>0</x:v>
      </x:c>
      <x:c r="AD4379" s="18" t="n">
        <x:f>MAX(AB4379,AC4379*'01 Controls'!$E$14)</x:f>
        <x:v>0</x:v>
      </x:c>
      <x:c r="AE4379" s="18" t="n">
        <x:f>IF(U4379=0,0,N4379*T4379/U4379)</x:f>
        <x:v>342.19733333333323</x:v>
      </x:c>
      <x:c r="AF4379" s="18" t="n">
        <x:f>IF(U4379=0,0,P4379*T4379/U4379)</x:f>
        <x:v>925.5555555555554</x:v>
      </x:c>
      <x:c r="AG4379" s="18" t="n">
        <x:f>MAX(AE4379,AF4379*'01 Controls'!$E$15)</x:f>
        <x:v>342.19733333333323</x:v>
      </x:c>
      <x:c r="AH4379" s="18" t="n">
        <x:f>SUM(V4379,Y4379,AB4379,AE4379)</x:f>
        <x:v>4619.664</x:v>
      </x:c>
      <x:c r="AI4379" s="18" t="n">
        <x:f>N4379-AH4379</x:f>
        <x:v>0</x:v>
      </x:c>
      <x:c r="AJ4379" s="18" t="n">
        <x:f>V4379*INDEX('07 Mode Capacity'!$P$6:$P$17,MATCH("AIR-"&amp;I4379,'07 Mode Capacity'!$C$6:$C$17,0))</x:f>
        <x:v>0</x:v>
      </x:c>
      <x:c r="AK4379" s="18" t="n">
        <x:f>Y4379*INDEX('07 Mode Capacity'!$P$6:$P$17,MATCH("OCEAN-"&amp;I4379,'07 Mode Capacity'!$C$6:$C$17,0))</x:f>
        <x:v>374.86126714445254</x:v>
      </x:c>
      <x:c r="AL4379" s="18" t="n">
        <x:f>AB4379*INDEX('07 Mode Capacity'!$P$6:$P$17,MATCH("LAND-"&amp;I4379,'07 Mode Capacity'!$C$6:$C$17,0))</x:f>
        <x:v>0</x:v>
      </x:c>
      <x:c r="AM4379" s="18" t="n">
        <x:f>AE4379*INDEX('07 Mode Capacity'!$P$6:$P$17,MATCH("INLAND-"&amp;I4379,'07 Mode Capacity'!$C$6:$C$17,0))</x:f>
        <x:v>216.00671748231926</x:v>
      </x:c>
      <x:c r="AN4379" s="18" t="n">
        <x:f>SUM(AJ4379:AM4379)</x:f>
        <x:v>590.8679846267718</x:v>
      </x:c>
      <x:c r="AO4379" s="17" t="n">
        <x:f>IF(N4379=0,1,AN4379/N4379)</x:f>
        <x:v>0.12790280518816344</x:v>
      </x:c>
      <x:c r="AP4379" s="11" t="str">
        <x:f>IF(AO4379&gt;='01 Controls'!$E$16,"PASS","FAIL")</x:f>
        <x:v>FAIL</x:v>
      </x:c>
      <x:c r="AQ4379" s="11" t="str">
        <x:v>UNQUANTIFIED</x:v>
      </x:c>
      <x:c r="AR4379" s="11" t="str">
        <x:v>Position-class planning record; serial item and receiver open</x:v>
      </x:c>
      <x:c r="AS4379" s="26"/>
      <x:c r="AT4379" s="26"/>
    </x:row>
    <x:row r="4380">
      <x:c r="C4380" s="11" t="str">
        <x:v>G2-I-PRG-LIN-18</x:v>
      </x:c>
      <x:c r="D4380" s="11" t="str">
        <x:v>G2</x:v>
      </x:c>
      <x:c r="E4380" s="11" t="str">
        <x:v>Regional flood and displacement</x:v>
      </x:c>
      <x:c r="F4380" s="11" t="str">
        <x:v>I-PRG</x:v>
      </x:c>
      <x:c r="G4380" s="11" t="str">
        <x:v>Power restoration group</x:v>
      </x:c>
      <x:c r="H4380" s="11" t="str">
        <x:v>LIN-18</x:v>
      </x:c>
      <x:c r="I4380" s="19" t="n">
        <x:v>72</x:v>
      </x:c>
      <x:c r="J4380" s="21" t="n">
        <x:v>7</x:v>
      </x:c>
      <x:c r="K4380" s="18" t="n">
        <x:f>'05 Cargo Register'!K348</x:f>
        <x:v>549.96</x:v>
      </x:c>
      <x:c r="L4380" s="18" t="n">
        <x:f>'05 Cargo Register'!N348</x:f>
        <x:v>39</x:v>
      </x:c>
      <x:c r="M4380" s="18" t="n">
        <x:f>'05 Cargo Register'!O348</x:f>
        <x:v>1716</x:v>
      </x:c>
      <x:c r="N4380" s="18" t="n">
        <x:f>J4380*K4380</x:f>
        <x:v>3849.7200000000003</x:v>
      </x:c>
      <x:c r="O4380" s="18" t="n">
        <x:f>J4380*L4380</x:f>
        <x:v>273</x:v>
      </x:c>
      <x:c r="P4380" s="18" t="n">
        <x:f>J4380*M4380</x:f>
        <x:v>12012</x:v>
      </x:c>
      <x:c r="Q4380" s="22" t="n">
        <x:f>'01 Controls'!$E$31*'02 Cargo Classes'!$M$13</x:f>
        <x:v>0</x:v>
      </x:c>
      <x:c r="R4380" s="22" t="n">
        <x:f>'01 Controls'!$F$31*'02 Cargo Classes'!$N$13</x:f>
        <x:v>0.8999999999999999</x:v>
      </x:c>
      <x:c r="S4380" s="22" t="n">
        <x:f>'01 Controls'!$G$31*'02 Cargo Classes'!$O$13</x:f>
        <x:v>0</x:v>
      </x:c>
      <x:c r="T4380" s="22" t="n">
        <x:f>'01 Controls'!$H$31*'02 Cargo Classes'!$P$13</x:f>
        <x:v>0.1</x:v>
      </x:c>
      <x:c r="U4380" s="22" t="n">
        <x:f>SUM(Q4380:T4380)</x:f>
        <x:v>0.9999999999999999</x:v>
      </x:c>
      <x:c r="V4380" s="18" t="n">
        <x:f>IF(U4380=0,0,N4380*Q4380/U4380)</x:f>
        <x:v>0</x:v>
      </x:c>
      <x:c r="W4380" s="18" t="n">
        <x:f>IF(U4380=0,0,P4380*Q4380/U4380)</x:f>
        <x:v>0</x:v>
      </x:c>
      <x:c r="X4380" s="18" t="n">
        <x:f>MAX(V4380,W4380*'01 Controls'!$E$12)</x:f>
        <x:v>0</x:v>
      </x:c>
      <x:c r="Y4380" s="18" t="n">
        <x:f>IF(U4380=0,0,N4380*R4380/U4380)</x:f>
        <x:v>3464.7480000000005</x:v>
      </x:c>
      <x:c r="Z4380" s="18" t="n">
        <x:f>IF(U4380=0,0,P4380*R4380/U4380)</x:f>
        <x:v>10810.800000000001</x:v>
      </x:c>
      <x:c r="AA4380" s="18" t="n">
        <x:f>MAX(Y4380,Z4380*'01 Controls'!$E$13)</x:f>
        <x:v>3464.7480000000005</x:v>
      </x:c>
      <x:c r="AB4380" s="18" t="n">
        <x:f>IF(U4380=0,0,N4380*S4380/U4380)</x:f>
        <x:v>0</x:v>
      </x:c>
      <x:c r="AC4380" s="18" t="n">
        <x:f>IF(U4380=0,0,P4380*S4380/U4380)</x:f>
        <x:v>0</x:v>
      </x:c>
      <x:c r="AD4380" s="18" t="n">
        <x:f>MAX(AB4380,AC4380*'01 Controls'!$E$14)</x:f>
        <x:v>0</x:v>
      </x:c>
      <x:c r="AE4380" s="18" t="n">
        <x:f>IF(U4380=0,0,N4380*T4380/U4380)</x:f>
        <x:v>384.9720000000001</x:v>
      </x:c>
      <x:c r="AF4380" s="18" t="n">
        <x:f>IF(U4380=0,0,P4380*T4380/U4380)</x:f>
        <x:v>1201.2000000000003</x:v>
      </x:c>
      <x:c r="AG4380" s="18" t="n">
        <x:f>MAX(AE4380,AF4380*'01 Controls'!$E$15)</x:f>
        <x:v>384.9720000000001</x:v>
      </x:c>
      <x:c r="AH4380" s="18" t="n">
        <x:f>SUM(V4380,Y4380,AB4380,AE4380)</x:f>
        <x:v>3849.7200000000007</x:v>
      </x:c>
      <x:c r="AI4380" s="18" t="n">
        <x:f>N4380-AH4380</x:f>
        <x:v>-4.547473508864641e-13</x:v>
      </x:c>
      <x:c r="AJ4380" s="18" t="n">
        <x:f>V4380*INDEX('07 Mode Capacity'!$P$6:$P$17,MATCH("AIR-"&amp;I4380,'07 Mode Capacity'!$C$6:$C$17,0))</x:f>
        <x:v>0</x:v>
      </x:c>
      <x:c r="AK4380" s="18" t="n">
        <x:f>Y4380*INDEX('07 Mode Capacity'!$P$6:$P$17,MATCH("OCEAN-"&amp;I4380,'07 Mode Capacity'!$C$6:$C$17,0))</x:f>
        <x:v>2712.0937866299228</x:v>
      </x:c>
      <x:c r="AL4380" s="18" t="n">
        <x:f>AB4380*INDEX('07 Mode Capacity'!$P$6:$P$17,MATCH("LAND-"&amp;I4380,'07 Mode Capacity'!$C$6:$C$17,0))</x:f>
        <x:v>0</x:v>
      </x:c>
      <x:c r="AM4380" s="18" t="n">
        <x:f>AE4380*INDEX('07 Mode Capacity'!$P$6:$P$17,MATCH("INLAND-"&amp;I4380,'07 Mode Capacity'!$C$6:$C$17,0))</x:f>
        <x:v>384.9720000000001</x:v>
      </x:c>
      <x:c r="AN4380" s="18" t="n">
        <x:f>SUM(AJ4380:AM4380)</x:f>
        <x:v>3097.065786629923</x:v>
      </x:c>
      <x:c r="AO4380" s="17" t="n">
        <x:f>IF(N4380=0,1,AN4380/N4380)</x:f>
        <x:v>0.8044911803014044</x:v>
      </x:c>
      <x:c r="AP4380" s="11" t="str">
        <x:f>IF(AO4380&gt;='01 Controls'!$E$16,"PASS","FAIL")</x:f>
        <x:v>FAIL</x:v>
      </x:c>
      <x:c r="AQ4380" s="11" t="str">
        <x:v>UNQUANTIFIED</x:v>
      </x:c>
      <x:c r="AR4380" s="11" t="str">
        <x:v>Position-class planning record; serial item and receiver open</x:v>
      </x:c>
      <x:c r="AS4380" s="26"/>
      <x:c r="AT4380" s="26"/>
    </x:row>
    <x:row r="4381">
      <x:c r="C4381" s="11" t="str">
        <x:v>G2-I-PRG-BLK-08</x:v>
      </x:c>
      <x:c r="D4381" s="11" t="str">
        <x:v>G2</x:v>
      </x:c>
      <x:c r="E4381" s="11" t="str">
        <x:v>Regional flood and displacement</x:v>
      </x:c>
      <x:c r="F4381" s="11" t="str">
        <x:v>I-PRG</x:v>
      </x:c>
      <x:c r="G4381" s="11" t="str">
        <x:v>Power restoration group</x:v>
      </x:c>
      <x:c r="H4381" s="11" t="str">
        <x:v>BLK-08</x:v>
      </x:c>
      <x:c r="I4381" s="19" t="n">
        <x:v>48</x:v>
      </x:c>
      <x:c r="J4381" s="21" t="n">
        <x:v>7</x:v>
      </x:c>
      <x:c r="K4381" s="18" t="n">
        <x:f>'05 Cargo Register'!K349</x:f>
        <x:v>164.988</x:v>
      </x:c>
      <x:c r="L4381" s="18" t="n">
        <x:f>'05 Cargo Register'!N349</x:f>
        <x:v>26</x:v>
      </x:c>
      <x:c r="M4381" s="18" t="n">
        <x:f>'05 Cargo Register'!O349</x:f>
        <x:v>1326</x:v>
      </x:c>
      <x:c r="N4381" s="18" t="n">
        <x:f>J4381*K4381</x:f>
        <x:v>1154.916</x:v>
      </x:c>
      <x:c r="O4381" s="18" t="n">
        <x:f>J4381*L4381</x:f>
        <x:v>182</x:v>
      </x:c>
      <x:c r="P4381" s="18" t="n">
        <x:f>J4381*M4381</x:f>
        <x:v>9282</x:v>
      </x:c>
      <x:c r="Q4381" s="22" t="n">
        <x:f>'01 Controls'!$E$31*'02 Cargo Classes'!$M$14</x:f>
        <x:v>0.15</x:v>
      </x:c>
      <x:c r="R4381" s="22" t="n">
        <x:f>'01 Controls'!$F$31*'02 Cargo Classes'!$N$14</x:f>
        <x:v>0.6000000000000001</x:v>
      </x:c>
      <x:c r="S4381" s="22" t="n">
        <x:f>'01 Controls'!$G$31*'02 Cargo Classes'!$O$14</x:f>
        <x:v>0</x:v>
      </x:c>
      <x:c r="T4381" s="22" t="n">
        <x:f>'01 Controls'!$H$31*'02 Cargo Classes'!$P$14</x:f>
        <x:v>0.05</x:v>
      </x:c>
      <x:c r="U4381" s="22" t="n">
        <x:f>SUM(Q4381:T4381)</x:f>
        <x:v>0.8000000000000002</x:v>
      </x:c>
      <x:c r="V4381" s="18" t="n">
        <x:f>IF(U4381=0,0,N4381*Q4381/U4381)</x:f>
        <x:v>216.54674999999995</x:v>
      </x:c>
      <x:c r="W4381" s="18" t="n">
        <x:f>IF(U4381=0,0,P4381*Q4381/U4381)</x:f>
        <x:v>1740.3749999999995</x:v>
      </x:c>
      <x:c r="X4381" s="18" t="n">
        <x:f>MAX(V4381,W4381*'01 Controls'!$E$12)</x:f>
        <x:v>435.0937499999999</x:v>
      </x:c>
      <x:c r="Y4381" s="18" t="n">
        <x:f>IF(U4381=0,0,N4381*R4381/U4381)</x:f>
        <x:v>866.1869999999999</x:v>
      </x:c>
      <x:c r="Z4381" s="18" t="n">
        <x:f>IF(U4381=0,0,P4381*R4381/U4381)</x:f>
        <x:v>6961.5</x:v>
      </x:c>
      <x:c r="AA4381" s="18" t="n">
        <x:f>MAX(Y4381,Z4381*'01 Controls'!$E$13)</x:f>
        <x:v>1044.225</x:v>
      </x:c>
      <x:c r="AB4381" s="18" t="n">
        <x:f>IF(U4381=0,0,N4381*S4381/U4381)</x:f>
        <x:v>0</x:v>
      </x:c>
      <x:c r="AC4381" s="18" t="n">
        <x:f>IF(U4381=0,0,P4381*S4381/U4381)</x:f>
        <x:v>0</x:v>
      </x:c>
      <x:c r="AD4381" s="18" t="n">
        <x:f>MAX(AB4381,AC4381*'01 Controls'!$E$14)</x:f>
        <x:v>0</x:v>
      </x:c>
      <x:c r="AE4381" s="18" t="n">
        <x:f>IF(U4381=0,0,N4381*T4381/U4381)</x:f>
        <x:v>72.18225</x:v>
      </x:c>
      <x:c r="AF4381" s="18" t="n">
        <x:f>IF(U4381=0,0,P4381*T4381/U4381)</x:f>
        <x:v>580.1249999999999</x:v>
      </x:c>
      <x:c r="AG4381" s="18" t="n">
        <x:f>MAX(AE4381,AF4381*'01 Controls'!$E$15)</x:f>
        <x:v>104.42249999999997</x:v>
      </x:c>
      <x:c r="AH4381" s="18" t="n">
        <x:f>SUM(V4381,Y4381,AB4381,AE4381)</x:f>
        <x:v>1154.916</x:v>
      </x:c>
      <x:c r="AI4381" s="18" t="n">
        <x:f>N4381-AH4381</x:f>
        <x:v>0</x:v>
      </x:c>
      <x:c r="AJ4381" s="18" t="n">
        <x:f>V4381*INDEX('07 Mode Capacity'!$P$6:$P$17,MATCH("AIR-"&amp;I4381,'07 Mode Capacity'!$C$6:$C$17,0))</x:f>
        <x:v>60.70577571165686</x:v>
      </x:c>
      <x:c r="AK4381" s="18" t="n">
        <x:f>Y4381*INDEX('07 Mode Capacity'!$P$6:$P$17,MATCH("OCEAN-"&amp;I4381,'07 Mode Capacity'!$C$6:$C$17,0))</x:f>
        <x:v>75.90940659675164</x:v>
      </x:c>
      <x:c r="AL4381" s="18" t="n">
        <x:f>AB4381*INDEX('07 Mode Capacity'!$P$6:$P$17,MATCH("LAND-"&amp;I4381,'07 Mode Capacity'!$C$6:$C$17,0))</x:f>
        <x:v>0</x:v>
      </x:c>
      <x:c r="AM4381" s="18" t="n">
        <x:f>AE4381*INDEX('07 Mode Capacity'!$P$6:$P$17,MATCH("INLAND-"&amp;I4381,'07 Mode Capacity'!$C$6:$C$17,0))</x:f>
        <x:v>45.563916968926726</x:v>
      </x:c>
      <x:c r="AN4381" s="18" t="n">
        <x:f>SUM(AJ4381:AM4381)</x:f>
        <x:v>182.1790992773352</x:v>
      </x:c>
      <x:c r="AO4381" s="17" t="n">
        <x:f>IF(N4381=0,1,AN4381/N4381)</x:f>
        <x:v>0.15774229405197887</x:v>
      </x:c>
      <x:c r="AP4381" s="11" t="str">
        <x:f>IF(AO4381&gt;='01 Controls'!$E$16,"PASS","FAIL")</x:f>
        <x:v>FAIL</x:v>
      </x:c>
      <x:c r="AQ4381" s="11" t="str">
        <x:v>UNQUANTIFIED</x:v>
      </x:c>
      <x:c r="AR4381" s="11" t="str">
        <x:v>Position-class planning record; serial item and receiver open</x:v>
      </x:c>
      <x:c r="AS4381" s="26"/>
      <x:c r="AT4381" s="26"/>
    </x:row>
    <x:row r="4382">
      <x:c r="C4382" s="11" t="str">
        <x:v>G2-I-PRG-OOG-80</x:v>
      </x:c>
      <x:c r="D4382" s="11" t="str">
        <x:v>G2</x:v>
      </x:c>
      <x:c r="E4382" s="11" t="str">
        <x:v>Regional flood and displacement</x:v>
      </x:c>
      <x:c r="F4382" s="11" t="str">
        <x:v>I-PRG</x:v>
      </x:c>
      <x:c r="G4382" s="11" t="str">
        <x:v>Power restoration group</x:v>
      </x:c>
      <x:c r="H4382" s="11" t="str">
        <x:v>OOG-80</x:v>
      </x:c>
      <x:c r="I4382" s="19" t="n">
        <x:v>72</x:v>
      </x:c>
      <x:c r="J4382" s="21" t="n">
        <x:v>7</x:v>
      </x:c>
      <x:c r="K4382" s="18" t="n">
        <x:f>'05 Cargo Register'!K350</x:f>
        <x:v>659.952</x:v>
      </x:c>
      <x:c r="L4382" s="18" t="n">
        <x:f>'05 Cargo Register'!N350</x:f>
        <x:v>11</x:v>
      </x:c>
      <x:c r="M4382" s="18" t="n">
        <x:f>'05 Cargo Register'!O350</x:f>
        <x:v>1936</x:v>
      </x:c>
      <x:c r="N4382" s="18" t="n">
        <x:f>J4382*K4382</x:f>
        <x:v>4619.664</x:v>
      </x:c>
      <x:c r="O4382" s="18" t="n">
        <x:f>J4382*L4382</x:f>
        <x:v>77</x:v>
      </x:c>
      <x:c r="P4382" s="18" t="n">
        <x:f>J4382*M4382</x:f>
        <x:v>13552</x:v>
      </x:c>
      <x:c r="Q4382" s="22" t="n">
        <x:f>'01 Controls'!$E$31*'02 Cargo Classes'!$M$15</x:f>
        <x:v>0</x:v>
      </x:c>
      <x:c r="R4382" s="22" t="n">
        <x:f>'01 Controls'!$F$31*'02 Cargo Classes'!$N$15</x:f>
        <x:v>1.5</x:v>
      </x:c>
      <x:c r="S4382" s="22" t="n">
        <x:f>'01 Controls'!$G$31*'02 Cargo Classes'!$O$15</x:f>
        <x:v>0</x:v>
      </x:c>
      <x:c r="T4382" s="22" t="n">
        <x:f>'01 Controls'!$H$31*'02 Cargo Classes'!$P$15</x:f>
        <x:v>0.05</x:v>
      </x:c>
      <x:c r="U4382" s="22" t="n">
        <x:f>SUM(Q4382:T4382)</x:f>
        <x:v>1.55</x:v>
      </x:c>
      <x:c r="V4382" s="18" t="n">
        <x:f>IF(U4382=0,0,N4382*Q4382/U4382)</x:f>
        <x:v>0</x:v>
      </x:c>
      <x:c r="W4382" s="18" t="n">
        <x:f>IF(U4382=0,0,P4382*Q4382/U4382)</x:f>
        <x:v>0</x:v>
      </x:c>
      <x:c r="X4382" s="18" t="n">
        <x:f>MAX(V4382,W4382*'01 Controls'!$E$12)</x:f>
        <x:v>0</x:v>
      </x:c>
      <x:c r="Y4382" s="18" t="n">
        <x:f>IF(U4382=0,0,N4382*R4382/U4382)</x:f>
        <x:v>4470.642580645161</x:v>
      </x:c>
      <x:c r="Z4382" s="18" t="n">
        <x:f>IF(U4382=0,0,P4382*R4382/U4382)</x:f>
        <x:v>13114.838709677419</x:v>
      </x:c>
      <x:c r="AA4382" s="18" t="n">
        <x:f>MAX(Y4382,Z4382*'01 Controls'!$E$13)</x:f>
        <x:v>4470.642580645161</x:v>
      </x:c>
      <x:c r="AB4382" s="18" t="n">
        <x:f>IF(U4382=0,0,N4382*S4382/U4382)</x:f>
        <x:v>0</x:v>
      </x:c>
      <x:c r="AC4382" s="18" t="n">
        <x:f>IF(U4382=0,0,P4382*S4382/U4382)</x:f>
        <x:v>0</x:v>
      </x:c>
      <x:c r="AD4382" s="18" t="n">
        <x:f>MAX(AB4382,AC4382*'01 Controls'!$E$14)</x:f>
        <x:v>0</x:v>
      </x:c>
      <x:c r="AE4382" s="18" t="n">
        <x:f>IF(U4382=0,0,N4382*T4382/U4382)</x:f>
        <x:v>149.0214193548387</x:v>
      </x:c>
      <x:c r="AF4382" s="18" t="n">
        <x:f>IF(U4382=0,0,P4382*T4382/U4382)</x:f>
        <x:v>437.16129032258067</x:v>
      </x:c>
      <x:c r="AG4382" s="18" t="n">
        <x:f>MAX(AE4382,AF4382*'01 Controls'!$E$15)</x:f>
        <x:v>149.0214193548387</x:v>
      </x:c>
      <x:c r="AH4382" s="18" t="n">
        <x:f>SUM(V4382,Y4382,AB4382,AE4382)</x:f>
        <x:v>4619.664</x:v>
      </x:c>
      <x:c r="AI4382" s="18" t="n">
        <x:f>N4382-AH4382</x:f>
        <x:v>0</x:v>
      </x:c>
      <x:c r="AJ4382" s="18" t="n">
        <x:f>V4382*INDEX('07 Mode Capacity'!$P$6:$P$17,MATCH("AIR-"&amp;I4382,'07 Mode Capacity'!$C$6:$C$17,0))</x:f>
        <x:v>0</x:v>
      </x:c>
      <x:c r="AK4382" s="18" t="n">
        <x:f>Y4382*INDEX('07 Mode Capacity'!$P$6:$P$17,MATCH("OCEAN-"&amp;I4382,'07 Mode Capacity'!$C$6:$C$17,0))</x:f>
        <x:v>3499.4758537160283</x:v>
      </x:c>
      <x:c r="AL4382" s="18" t="n">
        <x:f>AB4382*INDEX('07 Mode Capacity'!$P$6:$P$17,MATCH("LAND-"&amp;I4382,'07 Mode Capacity'!$C$6:$C$17,0))</x:f>
        <x:v>0</x:v>
      </x:c>
      <x:c r="AM4382" s="18" t="n">
        <x:f>AE4382*INDEX('07 Mode Capacity'!$P$6:$P$17,MATCH("INLAND-"&amp;I4382,'07 Mode Capacity'!$C$6:$C$17,0))</x:f>
        <x:v>149.0214193548387</x:v>
      </x:c>
      <x:c r="AN4382" s="18" t="n">
        <x:f>SUM(AJ4382:AM4382)</x:f>
        <x:v>3648.497273070867</x:v>
      </x:c>
      <x:c r="AO4382" s="17" t="n">
        <x:f>IF(N4382=0,1,AN4382/N4382)</x:f>
        <x:v>0.789775462689682</x:v>
      </x:c>
      <x:c r="AP4382" s="11" t="str">
        <x:f>IF(AO4382&gt;='01 Controls'!$E$16,"PASS","FAIL")</x:f>
        <x:v>FAIL</x:v>
      </x:c>
      <x:c r="AQ4382" s="11" t="str">
        <x:v>UNQUANTIFIED</x:v>
      </x:c>
      <x:c r="AR4382" s="11" t="str">
        <x:v>Position-class planning record; serial item and receiver open</x:v>
      </x:c>
      <x:c r="AS4382" s="26"/>
      <x:c r="AT4382" s="26"/>
    </x:row>
    <x:row r="4383">
      <x:c r="C4383" s="11" t="str">
        <x:v>G2-I-GBG-APL-45</x:v>
      </x:c>
      <x:c r="D4383" s="11" t="str">
        <x:v>G2</x:v>
      </x:c>
      <x:c r="E4383" s="11" t="str">
        <x:v>Regional flood and displacement</x:v>
      </x:c>
      <x:c r="F4383" s="11" t="str">
        <x:v>I-GBG</x:v>
      </x:c>
      <x:c r="G4383" s="11" t="str">
        <x:v>Grid bridge group</x:v>
      </x:c>
      <x:c r="H4383" s="11" t="str">
        <x:v>APL-45</x:v>
      </x:c>
      <x:c r="I4383" s="19" t="n">
        <x:v>24</x:v>
      </x:c>
      <x:c r="J4383" s="21" t="n">
        <x:v>5</x:v>
      </x:c>
      <x:c r="K4383" s="18" t="n">
        <x:f>'05 Cargo Register'!K351</x:f>
        <x:v>180</x:v>
      </x:c>
      <x:c r="L4383" s="18" t="n">
        <x:f>'05 Cargo Register'!N351</x:f>
        <x:v>48</x:v>
      </x:c>
      <x:c r="M4383" s="18" t="n">
        <x:f>'05 Cargo Register'!O351</x:f>
        <x:v>360</x:v>
      </x:c>
      <x:c r="N4383" s="18" t="n">
        <x:f>J4383*K4383</x:f>
        <x:v>900</x:v>
      </x:c>
      <x:c r="O4383" s="18" t="n">
        <x:f>J4383*L4383</x:f>
        <x:v>240</x:v>
      </x:c>
      <x:c r="P4383" s="18" t="n">
        <x:f>J4383*M4383</x:f>
        <x:v>1800</x:v>
      </x:c>
      <x:c r="Q4383" s="22" t="n">
        <x:f>'01 Controls'!$E$31*'02 Cargo Classes'!$M$6</x:f>
        <x:v>0.44999999999999996</x:v>
      </x:c>
      <x:c r="R4383" s="22" t="n">
        <x:f>'01 Controls'!$F$31*'02 Cargo Classes'!$N$6</x:f>
        <x:v>0.30000000000000004</x:v>
      </x:c>
      <x:c r="S4383" s="22" t="n">
        <x:f>'01 Controls'!$G$31*'02 Cargo Classes'!$O$6</x:f>
        <x:v>0</x:v>
      </x:c>
      <x:c r="T4383" s="22" t="n">
        <x:f>'01 Controls'!$H$31*'02 Cargo Classes'!$P$6</x:f>
        <x:v>0.03</x:v>
      </x:c>
      <x:c r="U4383" s="22" t="n">
        <x:f>SUM(Q4383:T4383)</x:f>
        <x:v>0.78</x:v>
      </x:c>
      <x:c r="V4383" s="18" t="n">
        <x:f>IF(U4383=0,0,N4383*Q4383/U4383)</x:f>
        <x:v>519.2307692307692</x:v>
      </x:c>
      <x:c r="W4383" s="18" t="n">
        <x:f>IF(U4383=0,0,P4383*Q4383/U4383)</x:f>
        <x:v>1038.4615384615383</x:v>
      </x:c>
      <x:c r="X4383" s="18" t="n">
        <x:f>MAX(V4383,W4383*'01 Controls'!$E$12)</x:f>
        <x:v>519.2307692307692</x:v>
      </x:c>
      <x:c r="Y4383" s="18" t="n">
        <x:f>IF(U4383=0,0,N4383*R4383/U4383)</x:f>
        <x:v>346.1538461538462</x:v>
      </x:c>
      <x:c r="Z4383" s="18" t="n">
        <x:f>IF(U4383=0,0,P4383*R4383/U4383)</x:f>
        <x:v>692.3076923076924</x:v>
      </x:c>
      <x:c r="AA4383" s="18" t="n">
        <x:f>MAX(Y4383,Z4383*'01 Controls'!$E$13)</x:f>
        <x:v>346.1538461538462</x:v>
      </x:c>
      <x:c r="AB4383" s="18" t="n">
        <x:f>IF(U4383=0,0,N4383*S4383/U4383)</x:f>
        <x:v>0</x:v>
      </x:c>
      <x:c r="AC4383" s="18" t="n">
        <x:f>IF(U4383=0,0,P4383*S4383/U4383)</x:f>
        <x:v>0</x:v>
      </x:c>
      <x:c r="AD4383" s="18" t="n">
        <x:f>MAX(AB4383,AC4383*'01 Controls'!$E$14)</x:f>
        <x:v>0</x:v>
      </x:c>
      <x:c r="AE4383" s="18" t="n">
        <x:f>IF(U4383=0,0,N4383*T4383/U4383)</x:f>
        <x:v>34.61538461538461</x:v>
      </x:c>
      <x:c r="AF4383" s="18" t="n">
        <x:f>IF(U4383=0,0,P4383*T4383/U4383)</x:f>
        <x:v>69.23076923076923</x:v>
      </x:c>
      <x:c r="AG4383" s="18" t="n">
        <x:f>MAX(AE4383,AF4383*'01 Controls'!$E$15)</x:f>
        <x:v>34.61538461538461</x:v>
      </x:c>
      <x:c r="AH4383" s="18" t="n">
        <x:f>SUM(V4383,Y4383,AB4383,AE4383)</x:f>
        <x:v>900</x:v>
      </x:c>
      <x:c r="AI4383" s="18" t="n">
        <x:f>N4383-AH4383</x:f>
        <x:v>0</x:v>
      </x:c>
      <x:c r="AJ4383" s="18" t="n">
        <x:f>V4383*INDEX('07 Mode Capacity'!$P$6:$P$17,MATCH("AIR-"&amp;I4383,'07 Mode Capacity'!$C$6:$C$17,0))</x:f>
        <x:v>105.35922753172069</x:v>
      </x:c>
      <x:c r="AK4383" s="18" t="n">
        <x:f>Y4383*INDEX('07 Mode Capacity'!$P$6:$P$17,MATCH("OCEAN-"&amp;I4383,'07 Mode Capacity'!$C$6:$C$17,0))</x:f>
        <x:v>51.95390160499547</x:v>
      </x:c>
      <x:c r="AL4383" s="18" t="n">
        <x:f>AB4383*INDEX('07 Mode Capacity'!$P$6:$P$17,MATCH("LAND-"&amp;I4383,'07 Mode Capacity'!$C$6:$C$17,0))</x:f>
        <x:v>0</x:v>
      </x:c>
      <x:c r="AM4383" s="18" t="n">
        <x:f>AE4383*INDEX('07 Mode Capacity'!$P$6:$P$17,MATCH("INLAND-"&amp;I4383,'07 Mode Capacity'!$C$6:$C$17,0))</x:f>
        <x:v>34.61538461538461</x:v>
      </x:c>
      <x:c r="AN4383" s="18" t="n">
        <x:f>SUM(AJ4383:AM4383)</x:f>
        <x:v>191.92851375210077</x:v>
      </x:c>
      <x:c r="AO4383" s="17" t="n">
        <x:f>IF(N4383=0,1,AN4383/N4383)</x:f>
        <x:v>0.21325390416900086</x:v>
      </x:c>
      <x:c r="AP4383" s="11" t="str">
        <x:f>IF(AO4383&gt;='01 Controls'!$E$16,"PASS","FAIL")</x:f>
        <x:v>FAIL</x:v>
      </x:c>
      <x:c r="AQ4383" s="11" t="str">
        <x:v>UNQUANTIFIED</x:v>
      </x:c>
      <x:c r="AR4383" s="11" t="str">
        <x:v>Position-class planning record; serial item and receiver open</x:v>
      </x:c>
      <x:c r="AS4383" s="26"/>
      <x:c r="AT4383" s="26"/>
    </x:row>
    <x:row r="4384">
      <x:c r="C4384" s="11" t="str">
        <x:v>G2-I-GBG-ISO-18</x:v>
      </x:c>
      <x:c r="D4384" s="11" t="str">
        <x:v>G2</x:v>
      </x:c>
      <x:c r="E4384" s="11" t="str">
        <x:v>Regional flood and displacement</x:v>
      </x:c>
      <x:c r="F4384" s="11" t="str">
        <x:v>I-GBG</x:v>
      </x:c>
      <x:c r="G4384" s="11" t="str">
        <x:v>Grid bridge group</x:v>
      </x:c>
      <x:c r="H4384" s="11" t="str">
        <x:v>ISO-18</x:v>
      </x:c>
      <x:c r="I4384" s="19" t="n">
        <x:v>48</x:v>
      </x:c>
      <x:c r="J4384" s="21" t="n">
        <x:v>5</x:v>
      </x:c>
      <x:c r="K4384" s="18" t="n">
        <x:f>'05 Cargo Register'!K352</x:f>
        <x:v>540</x:v>
      </x:c>
      <x:c r="L4384" s="18" t="n">
        <x:f>'05 Cargo Register'!N352</x:f>
        <x:v>36</x:v>
      </x:c>
      <x:c r="M4384" s="18" t="n">
        <x:f>'05 Cargo Register'!O352</x:f>
        <x:v>950.4000000000001</x:v>
      </x:c>
      <x:c r="N4384" s="18" t="n">
        <x:f>J4384*K4384</x:f>
        <x:v>2700</x:v>
      </x:c>
      <x:c r="O4384" s="18" t="n">
        <x:f>J4384*L4384</x:f>
        <x:v>180</x:v>
      </x:c>
      <x:c r="P4384" s="18" t="n">
        <x:f>J4384*M4384</x:f>
        <x:v>4752</x:v>
      </x:c>
      <x:c r="Q4384" s="22" t="n">
        <x:f>'01 Controls'!$E$31*'02 Cargo Classes'!$M$7</x:f>
        <x:v>0.03</x:v>
      </x:c>
      <x:c r="R4384" s="22" t="n">
        <x:f>'01 Controls'!$F$31*'02 Cargo Classes'!$N$7</x:f>
        <x:v>0.75</x:v>
      </x:c>
      <x:c r="S4384" s="22" t="n">
        <x:f>'01 Controls'!$G$31*'02 Cargo Classes'!$O$7</x:f>
        <x:v>0</x:v>
      </x:c>
      <x:c r="T4384" s="22" t="n">
        <x:f>'01 Controls'!$H$31*'02 Cargo Classes'!$P$7</x:f>
        <x:v>0.08000000000000002</x:v>
      </x:c>
      <x:c r="U4384" s="22" t="n">
        <x:f>SUM(Q4384:T4384)</x:f>
        <x:v>0.8600000000000001</x:v>
      </x:c>
      <x:c r="V4384" s="18" t="n">
        <x:f>IF(U4384=0,0,N4384*Q4384/U4384)</x:f>
        <x:v>94.1860465116279</x:v>
      </x:c>
      <x:c r="W4384" s="18" t="n">
        <x:f>IF(U4384=0,0,P4384*Q4384/U4384)</x:f>
        <x:v>165.7674418604651</x:v>
      </x:c>
      <x:c r="X4384" s="18" t="n">
        <x:f>MAX(V4384,W4384*'01 Controls'!$E$12)</x:f>
        <x:v>94.1860465116279</x:v>
      </x:c>
      <x:c r="Y4384" s="18" t="n">
        <x:f>IF(U4384=0,0,N4384*R4384/U4384)</x:f>
        <x:v>2354.6511627906975</x:v>
      </x:c>
      <x:c r="Z4384" s="18" t="n">
        <x:f>IF(U4384=0,0,P4384*R4384/U4384)</x:f>
        <x:v>4144.186046511628</x:v>
      </x:c>
      <x:c r="AA4384" s="18" t="n">
        <x:f>MAX(Y4384,Z4384*'01 Controls'!$E$13)</x:f>
        <x:v>2354.6511627906975</x:v>
      </x:c>
      <x:c r="AB4384" s="18" t="n">
        <x:f>IF(U4384=0,0,N4384*S4384/U4384)</x:f>
        <x:v>0</x:v>
      </x:c>
      <x:c r="AC4384" s="18" t="n">
        <x:f>IF(U4384=0,0,P4384*S4384/U4384)</x:f>
        <x:v>0</x:v>
      </x:c>
      <x:c r="AD4384" s="18" t="n">
        <x:f>MAX(AB4384,AC4384*'01 Controls'!$E$14)</x:f>
        <x:v>0</x:v>
      </x:c>
      <x:c r="AE4384" s="18" t="n">
        <x:f>IF(U4384=0,0,N4384*T4384/U4384)</x:f>
        <x:v>251.1627906976744</x:v>
      </x:c>
      <x:c r="AF4384" s="18" t="n">
        <x:f>IF(U4384=0,0,P4384*T4384/U4384)</x:f>
        <x:v>442.046511627907</x:v>
      </x:c>
      <x:c r="AG4384" s="18" t="n">
        <x:f>MAX(AE4384,AF4384*'01 Controls'!$E$15)</x:f>
        <x:v>251.1627906976744</x:v>
      </x:c>
      <x:c r="AH4384" s="18" t="n">
        <x:f>SUM(V4384,Y4384,AB4384,AE4384)</x:f>
        <x:v>2700</x:v>
      </x:c>
      <x:c r="AI4384" s="18" t="n">
        <x:f>N4384-AH4384</x:f>
        <x:v>0</x:v>
      </x:c>
      <x:c r="AJ4384" s="18" t="n">
        <x:f>V4384*INDEX('07 Mode Capacity'!$P$6:$P$17,MATCH("AIR-"&amp;I4384,'07 Mode Capacity'!$C$6:$C$17,0))</x:f>
        <x:v>26.40370735050314</x:v>
      </x:c>
      <x:c r="AK4384" s="18" t="n">
        <x:f>Y4384*INDEX('07 Mode Capacity'!$P$6:$P$17,MATCH("OCEAN-"&amp;I4384,'07 Mode Capacity'!$C$6:$C$17,0))</x:f>
        <x:v>206.3528689645459</x:v>
      </x:c>
      <x:c r="AL4384" s="18" t="n">
        <x:f>AB4384*INDEX('07 Mode Capacity'!$P$6:$P$17,MATCH("LAND-"&amp;I4384,'07 Mode Capacity'!$C$6:$C$17,0))</x:f>
        <x:v>0</x:v>
      </x:c>
      <x:c r="AM4384" s="18" t="n">
        <x:f>AE4384*INDEX('07 Mode Capacity'!$P$6:$P$17,MATCH("INLAND-"&amp;I4384,'07 Mode Capacity'!$C$6:$C$17,0))</x:f>
        <x:v>158.5425854837271</x:v>
      </x:c>
      <x:c r="AN4384" s="18" t="n">
        <x:f>SUM(AJ4384:AM4384)</x:f>
        <x:v>391.29916179877614</x:v>
      </x:c>
      <x:c r="AO4384" s="17" t="n">
        <x:f>IF(N4384=0,1,AN4384/N4384)</x:f>
        <x:v>0.1449256154810282</x:v>
      </x:c>
      <x:c r="AP4384" s="11" t="str">
        <x:f>IF(AO4384&gt;='01 Controls'!$E$16,"PASS","FAIL")</x:f>
        <x:v>FAIL</x:v>
      </x:c>
      <x:c r="AQ4384" s="11" t="str">
        <x:v>UNQUANTIFIED</x:v>
      </x:c>
      <x:c r="AR4384" s="11" t="str">
        <x:v>Position-class planning record; serial item and receiver open</x:v>
      </x:c>
      <x:c r="AS4384" s="26"/>
      <x:c r="AT4384" s="26"/>
    </x:row>
    <x:row r="4385">
      <x:c r="C4385" s="11" t="str">
        <x:v>G2-I-GBG-COL-12</x:v>
      </x:c>
      <x:c r="D4385" s="11" t="str">
        <x:v>G2</x:v>
      </x:c>
      <x:c r="E4385" s="11" t="str">
        <x:v>Regional flood and displacement</x:v>
      </x:c>
      <x:c r="F4385" s="11" t="str">
        <x:v>I-GBG</x:v>
      </x:c>
      <x:c r="G4385" s="11" t="str">
        <x:v>Grid bridge group</x:v>
      </x:c>
      <x:c r="H4385" s="11" t="str">
        <x:v>COL-12</x:v>
      </x:c>
      <x:c r="I4385" s="19" t="n">
        <x:v>24</x:v>
      </x:c>
      <x:c r="J4385" s="21" t="n">
        <x:v>5</x:v>
      </x:c>
      <x:c r="K4385" s="18" t="n">
        <x:f>'05 Cargo Register'!K353</x:f>
        <x:v>90</x:v>
      </x:c>
      <x:c r="L4385" s="18" t="n">
        <x:f>'05 Cargo Register'!N353</x:f>
        <x:v>10</x:v>
      </x:c>
      <x:c r="M4385" s="18" t="n">
        <x:f>'05 Cargo Register'!O353</x:f>
        <x:v>264</x:v>
      </x:c>
      <x:c r="N4385" s="18" t="n">
        <x:f>J4385*K4385</x:f>
        <x:v>450</x:v>
      </x:c>
      <x:c r="O4385" s="18" t="n">
        <x:f>J4385*L4385</x:f>
        <x:v>50</x:v>
      </x:c>
      <x:c r="P4385" s="18" t="n">
        <x:f>J4385*M4385</x:f>
        <x:v>1320</x:v>
      </x:c>
      <x:c r="Q4385" s="22" t="n">
        <x:f>'01 Controls'!$E$31*'02 Cargo Classes'!$M$8</x:f>
        <x:v>0.3</x:v>
      </x:c>
      <x:c r="R4385" s="22" t="n">
        <x:f>'01 Controls'!$F$31*'02 Cargo Classes'!$N$8</x:f>
        <x:v>0.5249999999999999</x:v>
      </x:c>
      <x:c r="S4385" s="22" t="n">
        <x:f>'01 Controls'!$G$31*'02 Cargo Classes'!$O$8</x:f>
        <x:v>0</x:v>
      </x:c>
      <x:c r="T4385" s="22" t="n">
        <x:f>'01 Controls'!$H$31*'02 Cargo Classes'!$P$8</x:f>
        <x:v>0.020000000000000004</x:v>
      </x:c>
      <x:c r="U4385" s="22" t="n">
        <x:f>SUM(Q4385:T4385)</x:f>
        <x:v>0.845</x:v>
      </x:c>
      <x:c r="V4385" s="18" t="n">
        <x:f>IF(U4385=0,0,N4385*Q4385/U4385)</x:f>
        <x:v>159.76331360946747</x:v>
      </x:c>
      <x:c r="W4385" s="18" t="n">
        <x:f>IF(U4385=0,0,P4385*Q4385/U4385)</x:f>
        <x:v>468.6390532544379</x:v>
      </x:c>
      <x:c r="X4385" s="18" t="n">
        <x:f>MAX(V4385,W4385*'01 Controls'!$E$12)</x:f>
        <x:v>159.76331360946747</x:v>
      </x:c>
      <x:c r="Y4385" s="18" t="n">
        <x:f>IF(U4385=0,0,N4385*R4385/U4385)</x:f>
        <x:v>279.585798816568</x:v>
      </x:c>
      <x:c r="Z4385" s="18" t="n">
        <x:f>IF(U4385=0,0,P4385*R4385/U4385)</x:f>
        <x:v>820.1183431952661</x:v>
      </x:c>
      <x:c r="AA4385" s="18" t="n">
        <x:f>MAX(Y4385,Z4385*'01 Controls'!$E$13)</x:f>
        <x:v>279.585798816568</x:v>
      </x:c>
      <x:c r="AB4385" s="18" t="n">
        <x:f>IF(U4385=0,0,N4385*S4385/U4385)</x:f>
        <x:v>0</x:v>
      </x:c>
      <x:c r="AC4385" s="18" t="n">
        <x:f>IF(U4385=0,0,P4385*S4385/U4385)</x:f>
        <x:v>0</x:v>
      </x:c>
      <x:c r="AD4385" s="18" t="n">
        <x:f>MAX(AB4385,AC4385*'01 Controls'!$E$14)</x:f>
        <x:v>0</x:v>
      </x:c>
      <x:c r="AE4385" s="18" t="n">
        <x:f>IF(U4385=0,0,N4385*T4385/U4385)</x:f>
        <x:v>10.6508875739645</x:v>
      </x:c>
      <x:c r="AF4385" s="18" t="n">
        <x:f>IF(U4385=0,0,P4385*T4385/U4385)</x:f>
        <x:v>31.242603550295865</x:v>
      </x:c>
      <x:c r="AG4385" s="18" t="n">
        <x:f>MAX(AE4385,AF4385*'01 Controls'!$E$15)</x:f>
        <x:v>10.6508875739645</x:v>
      </x:c>
      <x:c r="AH4385" s="18" t="n">
        <x:f>SUM(V4385,Y4385,AB4385,AE4385)</x:f>
        <x:v>450</x:v>
      </x:c>
      <x:c r="AI4385" s="18" t="n">
        <x:f>N4385-AH4385</x:f>
        <x:v>0</x:v>
      </x:c>
      <x:c r="AJ4385" s="18" t="n">
        <x:f>V4385*INDEX('07 Mode Capacity'!$P$6:$P$17,MATCH("AIR-"&amp;I4385,'07 Mode Capacity'!$C$6:$C$17,0))</x:f>
        <x:v>32.418223855914064</x:v>
      </x:c>
      <x:c r="AK4385" s="18" t="n">
        <x:f>Y4385*INDEX('07 Mode Capacity'!$P$6:$P$17,MATCH("OCEAN-"&amp;I4385,'07 Mode Capacity'!$C$6:$C$17,0))</x:f>
        <x:v>41.96276668095787</x:v>
      </x:c>
      <x:c r="AL4385" s="18" t="n">
        <x:f>AB4385*INDEX('07 Mode Capacity'!$P$6:$P$17,MATCH("LAND-"&amp;I4385,'07 Mode Capacity'!$C$6:$C$17,0))</x:f>
        <x:v>0</x:v>
      </x:c>
      <x:c r="AM4385" s="18" t="n">
        <x:f>AE4385*INDEX('07 Mode Capacity'!$P$6:$P$17,MATCH("INLAND-"&amp;I4385,'07 Mode Capacity'!$C$6:$C$17,0))</x:f>
        <x:v>10.6508875739645</x:v>
      </x:c>
      <x:c r="AN4385" s="18" t="n">
        <x:f>SUM(AJ4385:AM4385)</x:f>
        <x:v>85.03187811083643</x:v>
      </x:c>
      <x:c r="AO4385" s="17" t="n">
        <x:f>IF(N4385=0,1,AN4385/N4385)</x:f>
        <x:v>0.18895972913519207</x:v>
      </x:c>
      <x:c r="AP4385" s="11" t="str">
        <x:f>IF(AO4385&gt;='01 Controls'!$E$16,"PASS","FAIL")</x:f>
        <x:v>FAIL</x:v>
      </x:c>
      <x:c r="AQ4385" s="11" t="str">
        <x:v>UNQUANTIFIED</x:v>
      </x:c>
      <x:c r="AR4385" s="11" t="str">
        <x:v>Position-class planning record; serial item and receiver open</x:v>
      </x:c>
      <x:c r="AS4385" s="26"/>
      <x:c r="AT4385" s="26"/>
    </x:row>
    <x:row r="4386">
      <x:c r="C4386" s="11" t="str">
        <x:v>G2-I-GBG-BAT-22</x:v>
      </x:c>
      <x:c r="D4386" s="11" t="str">
        <x:v>G2</x:v>
      </x:c>
      <x:c r="E4386" s="11" t="str">
        <x:v>Regional flood and displacement</x:v>
      </x:c>
      <x:c r="F4386" s="11" t="str">
        <x:v>I-GBG</x:v>
      </x:c>
      <x:c r="G4386" s="11" t="str">
        <x:v>Grid bridge group</x:v>
      </x:c>
      <x:c r="H4386" s="11" t="str">
        <x:v>BAT-22</x:v>
      </x:c>
      <x:c r="I4386" s="19" t="n">
        <x:v>48</x:v>
      </x:c>
      <x:c r="J4386" s="21" t="n">
        <x:v>5</x:v>
      </x:c>
      <x:c r="K4386" s="18" t="n">
        <x:f>'05 Cargo Register'!K354</x:f>
        <x:v>675</x:v>
      </x:c>
      <x:c r="L4386" s="18" t="n">
        <x:f>'05 Cargo Register'!N354</x:f>
        <x:v>39</x:v>
      </x:c>
      <x:c r="M4386" s="18" t="n">
        <x:f>'05 Cargo Register'!O354</x:f>
        <x:v>1029.6000000000001</x:v>
      </x:c>
      <x:c r="N4386" s="18" t="n">
        <x:f>J4386*K4386</x:f>
        <x:v>3375</x:v>
      </x:c>
      <x:c r="O4386" s="18" t="n">
        <x:f>J4386*L4386</x:f>
        <x:v>195</x:v>
      </x:c>
      <x:c r="P4386" s="18" t="n">
        <x:f>J4386*M4386</x:f>
        <x:v>5148.000000000001</x:v>
      </x:c>
      <x:c r="Q4386" s="22" t="n">
        <x:f>'01 Controls'!$E$31*'02 Cargo Classes'!$M$9</x:f>
        <x:v>0</x:v>
      </x:c>
      <x:c r="R4386" s="22" t="n">
        <x:f>'01 Controls'!$F$31*'02 Cargo Classes'!$N$9</x:f>
        <x:v>0.75</x:v>
      </x:c>
      <x:c r="S4386" s="22" t="n">
        <x:f>'01 Controls'!$G$31*'02 Cargo Classes'!$O$9</x:f>
        <x:v>0</x:v>
      </x:c>
      <x:c r="T4386" s="22" t="n">
        <x:f>'01 Controls'!$H$31*'02 Cargo Classes'!$P$9</x:f>
        <x:v>0.05</x:v>
      </x:c>
      <x:c r="U4386" s="22" t="n">
        <x:f>SUM(Q4386:T4386)</x:f>
        <x:v>0.8</x:v>
      </x:c>
      <x:c r="V4386" s="18" t="n">
        <x:f>IF(U4386=0,0,N4386*Q4386/U4386)</x:f>
        <x:v>0</x:v>
      </x:c>
      <x:c r="W4386" s="18" t="n">
        <x:f>IF(U4386=0,0,P4386*Q4386/U4386)</x:f>
        <x:v>0</x:v>
      </x:c>
      <x:c r="X4386" s="18" t="n">
        <x:f>MAX(V4386,W4386*'01 Controls'!$E$12)</x:f>
        <x:v>0</x:v>
      </x:c>
      <x:c r="Y4386" s="18" t="n">
        <x:f>IF(U4386=0,0,N4386*R4386/U4386)</x:f>
        <x:v>3164.0625</x:v>
      </x:c>
      <x:c r="Z4386" s="18" t="n">
        <x:f>IF(U4386=0,0,P4386*R4386/U4386)</x:f>
        <x:v>4826.250000000001</x:v>
      </x:c>
      <x:c r="AA4386" s="18" t="n">
        <x:f>MAX(Y4386,Z4386*'01 Controls'!$E$13)</x:f>
        <x:v>3164.0625</x:v>
      </x:c>
      <x:c r="AB4386" s="18" t="n">
        <x:f>IF(U4386=0,0,N4386*S4386/U4386)</x:f>
        <x:v>0</x:v>
      </x:c>
      <x:c r="AC4386" s="18" t="n">
        <x:f>IF(U4386=0,0,P4386*S4386/U4386)</x:f>
        <x:v>0</x:v>
      </x:c>
      <x:c r="AD4386" s="18" t="n">
        <x:f>MAX(AB4386,AC4386*'01 Controls'!$E$14)</x:f>
        <x:v>0</x:v>
      </x:c>
      <x:c r="AE4386" s="18" t="n">
        <x:f>IF(U4386=0,0,N4386*T4386/U4386)</x:f>
        <x:v>210.9375</x:v>
      </x:c>
      <x:c r="AF4386" s="18" t="n">
        <x:f>IF(U4386=0,0,P4386*T4386/U4386)</x:f>
        <x:v>321.75</x:v>
      </x:c>
      <x:c r="AG4386" s="18" t="n">
        <x:f>MAX(AE4386,AF4386*'01 Controls'!$E$15)</x:f>
        <x:v>210.9375</x:v>
      </x:c>
      <x:c r="AH4386" s="18" t="n">
        <x:f>SUM(V4386,Y4386,AB4386,AE4386)</x:f>
        <x:v>3375</x:v>
      </x:c>
      <x:c r="AI4386" s="18" t="n">
        <x:f>N4386-AH4386</x:f>
        <x:v>0</x:v>
      </x:c>
      <x:c r="AJ4386" s="18" t="n">
        <x:f>V4386*INDEX('07 Mode Capacity'!$P$6:$P$17,MATCH("AIR-"&amp;I4386,'07 Mode Capacity'!$C$6:$C$17,0))</x:f>
        <x:v>0</x:v>
      </x:c>
      <x:c r="AK4386" s="18" t="n">
        <x:f>Y4386*INDEX('07 Mode Capacity'!$P$6:$P$17,MATCH("OCEAN-"&amp;I4386,'07 Mode Capacity'!$C$6:$C$17,0))</x:f>
        <x:v>277.2866676711086</x:v>
      </x:c>
      <x:c r="AL4386" s="18" t="n">
        <x:f>AB4386*INDEX('07 Mode Capacity'!$P$6:$P$17,MATCH("LAND-"&amp;I4386,'07 Mode Capacity'!$C$6:$C$17,0))</x:f>
        <x:v>0</x:v>
      </x:c>
      <x:c r="AM4386" s="18" t="n">
        <x:f>AE4386*INDEX('07 Mode Capacity'!$P$6:$P$17,MATCH("INLAND-"&amp;I4386,'07 Mode Capacity'!$C$6:$C$17,0))</x:f>
        <x:v>133.15099952734892</x:v>
      </x:c>
      <x:c r="AN4386" s="18" t="n">
        <x:f>SUM(AJ4386:AM4386)</x:f>
        <x:v>410.4376671984575</x:v>
      </x:c>
      <x:c r="AO4386" s="17" t="n">
        <x:f>IF(N4386=0,1,AN4386/N4386)</x:f>
        <x:v>0.12161116065139482</x:v>
      </x:c>
      <x:c r="AP4386" s="11" t="str">
        <x:f>IF(AO4386&gt;='01 Controls'!$E$16,"PASS","FAIL")</x:f>
        <x:v>FAIL</x:v>
      </x:c>
      <x:c r="AQ4386" s="11" t="str">
        <x:v>UNQUANTIFIED</x:v>
      </x:c>
      <x:c r="AR4386" s="11" t="str">
        <x:v>Position-class planning record; serial item and receiver open</x:v>
      </x:c>
      <x:c r="AS4386" s="26"/>
      <x:c r="AT4386" s="26"/>
    </x:row>
    <x:row r="4387">
      <x:c r="C4387" s="11" t="str">
        <x:v>G2-I-GBG-TNK-20</x:v>
      </x:c>
      <x:c r="D4387" s="11" t="str">
        <x:v>G2</x:v>
      </x:c>
      <x:c r="E4387" s="11" t="str">
        <x:v>Regional flood and displacement</x:v>
      </x:c>
      <x:c r="F4387" s="11" t="str">
        <x:v>I-GBG</x:v>
      </x:c>
      <x:c r="G4387" s="11" t="str">
        <x:v>Grid bridge group</x:v>
      </x:c>
      <x:c r="H4387" s="11" t="str">
        <x:v>TNK-20</x:v>
      </x:c>
      <x:c r="I4387" s="19" t="n">
        <x:v>48</x:v>
      </x:c>
      <x:c r="J4387" s="21" t="n">
        <x:v>5</x:v>
      </x:c>
      <x:c r="K4387" s="18" t="n">
        <x:f>'05 Cargo Register'!K355</x:f>
        <x:v>540</x:v>
      </x:c>
      <x:c r="L4387" s="18" t="n">
        <x:f>'05 Cargo Register'!N355</x:f>
        <x:v>32</x:v>
      </x:c>
      <x:c r="M4387" s="18" t="n">
        <x:f>'05 Cargo Register'!O355</x:f>
        <x:v>680</x:v>
      </x:c>
      <x:c r="N4387" s="18" t="n">
        <x:f>J4387*K4387</x:f>
        <x:v>2700</x:v>
      </x:c>
      <x:c r="O4387" s="18" t="n">
        <x:f>J4387*L4387</x:f>
        <x:v>160</x:v>
      </x:c>
      <x:c r="P4387" s="18" t="n">
        <x:f>J4387*M4387</x:f>
        <x:v>3400</x:v>
      </x:c>
      <x:c r="Q4387" s="22" t="n">
        <x:f>'01 Controls'!$E$31*'02 Cargo Classes'!$M$10</x:f>
        <x:v>0</x:v>
      </x:c>
      <x:c r="R4387" s="22" t="n">
        <x:f>'01 Controls'!$F$31*'02 Cargo Classes'!$N$10</x:f>
        <x:v>0.8999999999999999</x:v>
      </x:c>
      <x:c r="S4387" s="22" t="n">
        <x:f>'01 Controls'!$G$31*'02 Cargo Classes'!$O$10</x:f>
        <x:v>0</x:v>
      </x:c>
      <x:c r="T4387" s="22" t="n">
        <x:f>'01 Controls'!$H$31*'02 Cargo Classes'!$P$10</x:f>
        <x:v>0.1</x:v>
      </x:c>
      <x:c r="U4387" s="22" t="n">
        <x:f>SUM(Q4387:T4387)</x:f>
        <x:v>0.9999999999999999</x:v>
      </x:c>
      <x:c r="V4387" s="18" t="n">
        <x:f>IF(U4387=0,0,N4387*Q4387/U4387)</x:f>
        <x:v>0</x:v>
      </x:c>
      <x:c r="W4387" s="18" t="n">
        <x:f>IF(U4387=0,0,P4387*Q4387/U4387)</x:f>
        <x:v>0</x:v>
      </x:c>
      <x:c r="X4387" s="18" t="n">
        <x:f>MAX(V4387,W4387*'01 Controls'!$E$12)</x:f>
        <x:v>0</x:v>
      </x:c>
      <x:c r="Y4387" s="18" t="n">
        <x:f>IF(U4387=0,0,N4387*R4387/U4387)</x:f>
        <x:v>2430</x:v>
      </x:c>
      <x:c r="Z4387" s="18" t="n">
        <x:f>IF(U4387=0,0,P4387*R4387/U4387)</x:f>
        <x:v>3060</x:v>
      </x:c>
      <x:c r="AA4387" s="18" t="n">
        <x:f>MAX(Y4387,Z4387*'01 Controls'!$E$13)</x:f>
        <x:v>2430</x:v>
      </x:c>
      <x:c r="AB4387" s="18" t="n">
        <x:f>IF(U4387=0,0,N4387*S4387/U4387)</x:f>
        <x:v>0</x:v>
      </x:c>
      <x:c r="AC4387" s="18" t="n">
        <x:f>IF(U4387=0,0,P4387*S4387/U4387)</x:f>
        <x:v>0</x:v>
      </x:c>
      <x:c r="AD4387" s="18" t="n">
        <x:f>MAX(AB4387,AC4387*'01 Controls'!$E$14)</x:f>
        <x:v>0</x:v>
      </x:c>
      <x:c r="AE4387" s="18" t="n">
        <x:f>IF(U4387=0,0,N4387*T4387/U4387)</x:f>
        <x:v>270.00000000000006</x:v>
      </x:c>
      <x:c r="AF4387" s="18" t="n">
        <x:f>IF(U4387=0,0,P4387*T4387/U4387)</x:f>
        <x:v>340.00000000000006</x:v>
      </x:c>
      <x:c r="AG4387" s="18" t="n">
        <x:f>MAX(AE4387,AF4387*'01 Controls'!$E$15)</x:f>
        <x:v>270.00000000000006</x:v>
      </x:c>
      <x:c r="AH4387" s="18" t="n">
        <x:f>SUM(V4387,Y4387,AB4387,AE4387)</x:f>
        <x:v>2700</x:v>
      </x:c>
      <x:c r="AI4387" s="18" t="n">
        <x:f>N4387-AH4387</x:f>
        <x:v>0</x:v>
      </x:c>
      <x:c r="AJ4387" s="18" t="n">
        <x:f>V4387*INDEX('07 Mode Capacity'!$P$6:$P$17,MATCH("AIR-"&amp;I4387,'07 Mode Capacity'!$C$6:$C$17,0))</x:f>
        <x:v>0</x:v>
      </x:c>
      <x:c r="AK4387" s="18" t="n">
        <x:f>Y4387*INDEX('07 Mode Capacity'!$P$6:$P$17,MATCH("OCEAN-"&amp;I4387,'07 Mode Capacity'!$C$6:$C$17,0))</x:f>
        <x:v>212.9561607714114</x:v>
      </x:c>
      <x:c r="AL4387" s="18" t="n">
        <x:f>AB4387*INDEX('07 Mode Capacity'!$P$6:$P$17,MATCH("LAND-"&amp;I4387,'07 Mode Capacity'!$C$6:$C$17,0))</x:f>
        <x:v>0</x:v>
      </x:c>
      <x:c r="AM4387" s="18" t="n">
        <x:f>AE4387*INDEX('07 Mode Capacity'!$P$6:$P$17,MATCH("INLAND-"&amp;I4387,'07 Mode Capacity'!$C$6:$C$17,0))</x:f>
        <x:v>170.43327939500665</x:v>
      </x:c>
      <x:c r="AN4387" s="18" t="n">
        <x:f>SUM(AJ4387:AM4387)</x:f>
        <x:v>383.389440166418</x:v>
      </x:c>
      <x:c r="AO4387" s="17" t="n">
        <x:f>IF(N4387=0,1,AN4387/N4387)</x:f>
        <x:v>0.14199608895052518</x:v>
      </x:c>
      <x:c r="AP4387" s="11" t="str">
        <x:f>IF(AO4387&gt;='01 Controls'!$E$16,"PASS","FAIL")</x:f>
        <x:v>FAIL</x:v>
      </x:c>
      <x:c r="AQ4387" s="11" t="str">
        <x:v>UNQUANTIFIED</x:v>
      </x:c>
      <x:c r="AR4387" s="11" t="str">
        <x:v>Position-class planning record; serial item and receiver open</x:v>
      </x:c>
      <x:c r="AS4387" s="26"/>
      <x:c r="AT4387" s="26"/>
    </x:row>
    <x:row r="4388">
      <x:c r="C4388" s="11" t="str">
        <x:v>G2-I-GBG-FLR-24</x:v>
      </x:c>
      <x:c r="D4388" s="11" t="str">
        <x:v>G2</x:v>
      </x:c>
      <x:c r="E4388" s="11" t="str">
        <x:v>Regional flood and displacement</x:v>
      </x:c>
      <x:c r="F4388" s="11" t="str">
        <x:v>I-GBG</x:v>
      </x:c>
      <x:c r="G4388" s="11" t="str">
        <x:v>Grid bridge group</x:v>
      </x:c>
      <x:c r="H4388" s="11" t="str">
        <x:v>FLR-24</x:v>
      </x:c>
      <x:c r="I4388" s="19" t="n">
        <x:v>48</x:v>
      </x:c>
      <x:c r="J4388" s="21" t="n">
        <x:v>5</x:v>
      </x:c>
      <x:c r="K4388" s="18" t="n">
        <x:f>'05 Cargo Register'!K356</x:f>
        <x:v>810</x:v>
      </x:c>
      <x:c r="L4388" s="18" t="n">
        <x:f>'05 Cargo Register'!N356</x:f>
        <x:v>40</x:v>
      </x:c>
      <x:c r="M4388" s="18" t="n">
        <x:f>'05 Cargo Register'!O356</x:f>
        <x:v>1280</x:v>
      </x:c>
      <x:c r="N4388" s="18" t="n">
        <x:f>J4388*K4388</x:f>
        <x:v>4050</x:v>
      </x:c>
      <x:c r="O4388" s="18" t="n">
        <x:f>J4388*L4388</x:f>
        <x:v>200</x:v>
      </x:c>
      <x:c r="P4388" s="18" t="n">
        <x:f>J4388*M4388</x:f>
        <x:v>6400</x:v>
      </x:c>
      <x:c r="Q4388" s="22" t="n">
        <x:f>'01 Controls'!$E$31*'02 Cargo Classes'!$M$11</x:f>
        <x:v>0</x:v>
      </x:c>
      <x:c r="R4388" s="22" t="n">
        <x:f>'01 Controls'!$F$31*'02 Cargo Classes'!$N$11</x:f>
        <x:v>0.8999999999999999</x:v>
      </x:c>
      <x:c r="S4388" s="22" t="n">
        <x:f>'01 Controls'!$G$31*'02 Cargo Classes'!$O$11</x:f>
        <x:v>0</x:v>
      </x:c>
      <x:c r="T4388" s="22" t="n">
        <x:f>'01 Controls'!$H$31*'02 Cargo Classes'!$P$11</x:f>
        <x:v>0.08000000000000002</x:v>
      </x:c>
      <x:c r="U4388" s="22" t="n">
        <x:f>SUM(Q4388:T4388)</x:f>
        <x:v>0.98</x:v>
      </x:c>
      <x:c r="V4388" s="18" t="n">
        <x:f>IF(U4388=0,0,N4388*Q4388/U4388)</x:f>
        <x:v>0</x:v>
      </x:c>
      <x:c r="W4388" s="18" t="n">
        <x:f>IF(U4388=0,0,P4388*Q4388/U4388)</x:f>
        <x:v>0</x:v>
      </x:c>
      <x:c r="X4388" s="18" t="n">
        <x:f>MAX(V4388,W4388*'01 Controls'!$E$12)</x:f>
        <x:v>0</x:v>
      </x:c>
      <x:c r="Y4388" s="18" t="n">
        <x:f>IF(U4388=0,0,N4388*R4388/U4388)</x:f>
        <x:v>3719.3877551020405</x:v>
      </x:c>
      <x:c r="Z4388" s="18" t="n">
        <x:f>IF(U4388=0,0,P4388*R4388/U4388)</x:f>
        <x:v>5877.551020408162</x:v>
      </x:c>
      <x:c r="AA4388" s="18" t="n">
        <x:f>MAX(Y4388,Z4388*'01 Controls'!$E$13)</x:f>
        <x:v>3719.3877551020405</x:v>
      </x:c>
      <x:c r="AB4388" s="18" t="n">
        <x:f>IF(U4388=0,0,N4388*S4388/U4388)</x:f>
        <x:v>0</x:v>
      </x:c>
      <x:c r="AC4388" s="18" t="n">
        <x:f>IF(U4388=0,0,P4388*S4388/U4388)</x:f>
        <x:v>0</x:v>
      </x:c>
      <x:c r="AD4388" s="18" t="n">
        <x:f>MAX(AB4388,AC4388*'01 Controls'!$E$14)</x:f>
        <x:v>0</x:v>
      </x:c>
      <x:c r="AE4388" s="18" t="n">
        <x:f>IF(U4388=0,0,N4388*T4388/U4388)</x:f>
        <x:v>330.6122448979593</x:v>
      </x:c>
      <x:c r="AF4388" s="18" t="n">
        <x:f>IF(U4388=0,0,P4388*T4388/U4388)</x:f>
        <x:v>522.4489795918369</x:v>
      </x:c>
      <x:c r="AG4388" s="18" t="n">
        <x:f>MAX(AE4388,AF4388*'01 Controls'!$E$15)</x:f>
        <x:v>330.6122448979593</x:v>
      </x:c>
      <x:c r="AH4388" s="18" t="n">
        <x:f>SUM(V4388,Y4388,AB4388,AE4388)</x:f>
        <x:v>4050</x:v>
      </x:c>
      <x:c r="AI4388" s="18" t="n">
        <x:f>N4388-AH4388</x:f>
        <x:v>0</x:v>
      </x:c>
      <x:c r="AJ4388" s="18" t="n">
        <x:f>V4388*INDEX('07 Mode Capacity'!$P$6:$P$17,MATCH("AIR-"&amp;I4388,'07 Mode Capacity'!$C$6:$C$17,0))</x:f>
        <x:v>0</x:v>
      </x:c>
      <x:c r="AK4388" s="18" t="n">
        <x:f>Y4388*INDEX('07 Mode Capacity'!$P$6:$P$17,MATCH("OCEAN-"&amp;I4388,'07 Mode Capacity'!$C$6:$C$17,0))</x:f>
        <x:v>325.9533073031807</x:v>
      </x:c>
      <x:c r="AL4388" s="18" t="n">
        <x:f>AB4388*INDEX('07 Mode Capacity'!$P$6:$P$17,MATCH("LAND-"&amp;I4388,'07 Mode Capacity'!$C$6:$C$17,0))</x:f>
        <x:v>0</x:v>
      </x:c>
      <x:c r="AM4388" s="18" t="n">
        <x:f>AE4388*INDEX('07 Mode Capacity'!$P$6:$P$17,MATCH("INLAND-"&amp;I4388,'07 Mode Capacity'!$C$6:$C$17,0))</x:f>
        <x:v>208.6938115040898</x:v>
      </x:c>
      <x:c r="AN4388" s="18" t="n">
        <x:f>SUM(AJ4388:AM4388)</x:f>
        <x:v>534.6471188072705</x:v>
      </x:c>
      <x:c r="AO4388" s="17" t="n">
        <x:f>IF(N4388=0,1,AN4388/N4388)</x:f>
        <x:v>0.13201163427340012</x:v>
      </x:c>
      <x:c r="AP4388" s="11" t="str">
        <x:f>IF(AO4388&gt;='01 Controls'!$E$16,"PASS","FAIL")</x:f>
        <x:v>FAIL</x:v>
      </x:c>
      <x:c r="AQ4388" s="11" t="str">
        <x:v>UNQUANTIFIED</x:v>
      </x:c>
      <x:c r="AR4388" s="11" t="str">
        <x:v>Position-class planning record; serial item and receiver open</x:v>
      </x:c>
      <x:c r="AS4388" s="26"/>
      <x:c r="AT4388" s="26"/>
    </x:row>
    <x:row r="4389">
      <x:c r="C4389" s="11" t="str">
        <x:v>G2-I-GBG-ROL-30</x:v>
      </x:c>
      <x:c r="D4389" s="11" t="str">
        <x:v>G2</x:v>
      </x:c>
      <x:c r="E4389" s="11" t="str">
        <x:v>Regional flood and displacement</x:v>
      </x:c>
      <x:c r="F4389" s="11" t="str">
        <x:v>I-GBG</x:v>
      </x:c>
      <x:c r="G4389" s="11" t="str">
        <x:v>Grid bridge group</x:v>
      </x:c>
      <x:c r="H4389" s="11" t="str">
        <x:v>ROL-30</x:v>
      </x:c>
      <x:c r="I4389" s="19" t="n">
        <x:v>48</x:v>
      </x:c>
      <x:c r="J4389" s="21" t="n">
        <x:v>5</x:v>
      </x:c>
      <x:c r="K4389" s="18" t="n">
        <x:f>'05 Cargo Register'!K357</x:f>
        <x:v>540</x:v>
      </x:c>
      <x:c r="L4389" s="18" t="n">
        <x:f>'05 Cargo Register'!N357</x:f>
        <x:v>23</x:v>
      </x:c>
      <x:c r="M4389" s="18" t="n">
        <x:f>'05 Cargo Register'!O357</x:f>
        <x:v>1466.25</x:v>
      </x:c>
      <x:c r="N4389" s="18" t="n">
        <x:f>J4389*K4389</x:f>
        <x:v>2700</x:v>
      </x:c>
      <x:c r="O4389" s="18" t="n">
        <x:f>J4389*L4389</x:f>
        <x:v>115</x:v>
      </x:c>
      <x:c r="P4389" s="18" t="n">
        <x:f>J4389*M4389</x:f>
        <x:v>7331.25</x:v>
      </x:c>
      <x:c r="Q4389" s="22" t="n">
        <x:f>'01 Controls'!$E$31*'02 Cargo Classes'!$M$12</x:f>
        <x:v>0</x:v>
      </x:c>
      <x:c r="R4389" s="22" t="n">
        <x:f>'01 Controls'!$F$31*'02 Cargo Classes'!$N$12</x:f>
        <x:v>0.75</x:v>
      </x:c>
      <x:c r="S4389" s="22" t="n">
        <x:f>'01 Controls'!$G$31*'02 Cargo Classes'!$O$12</x:f>
        <x:v>0</x:v>
      </x:c>
      <x:c r="T4389" s="22" t="n">
        <x:f>'01 Controls'!$H$31*'02 Cargo Classes'!$P$12</x:f>
        <x:v>0.06</x:v>
      </x:c>
      <x:c r="U4389" s="22" t="n">
        <x:f>SUM(Q4389:T4389)</x:f>
        <x:v>0.81</x:v>
      </x:c>
      <x:c r="V4389" s="18" t="n">
        <x:f>IF(U4389=0,0,N4389*Q4389/U4389)</x:f>
        <x:v>0</x:v>
      </x:c>
      <x:c r="W4389" s="18" t="n">
        <x:f>IF(U4389=0,0,P4389*Q4389/U4389)</x:f>
        <x:v>0</x:v>
      </x:c>
      <x:c r="X4389" s="18" t="n">
        <x:f>MAX(V4389,W4389*'01 Controls'!$E$12)</x:f>
        <x:v>0</x:v>
      </x:c>
      <x:c r="Y4389" s="18" t="n">
        <x:f>IF(U4389=0,0,N4389*R4389/U4389)</x:f>
        <x:v>2500</x:v>
      </x:c>
      <x:c r="Z4389" s="18" t="n">
        <x:f>IF(U4389=0,0,P4389*R4389/U4389)</x:f>
        <x:v>6788.194444444444</x:v>
      </x:c>
      <x:c r="AA4389" s="18" t="n">
        <x:f>MAX(Y4389,Z4389*'01 Controls'!$E$13)</x:f>
        <x:v>2500</x:v>
      </x:c>
      <x:c r="AB4389" s="18" t="n">
        <x:f>IF(U4389=0,0,N4389*S4389/U4389)</x:f>
        <x:v>0</x:v>
      </x:c>
      <x:c r="AC4389" s="18" t="n">
        <x:f>IF(U4389=0,0,P4389*S4389/U4389)</x:f>
        <x:v>0</x:v>
      </x:c>
      <x:c r="AD4389" s="18" t="n">
        <x:f>MAX(AB4389,AC4389*'01 Controls'!$E$14)</x:f>
        <x:v>0</x:v>
      </x:c>
      <x:c r="AE4389" s="18" t="n">
        <x:f>IF(U4389=0,0,N4389*T4389/U4389)</x:f>
        <x:v>200</x:v>
      </x:c>
      <x:c r="AF4389" s="18" t="n">
        <x:f>IF(U4389=0,0,P4389*T4389/U4389)</x:f>
        <x:v>543.0555555555555</x:v>
      </x:c>
      <x:c r="AG4389" s="18" t="n">
        <x:f>MAX(AE4389,AF4389*'01 Controls'!$E$15)</x:f>
        <x:v>200</x:v>
      </x:c>
      <x:c r="AH4389" s="18" t="n">
        <x:f>SUM(V4389,Y4389,AB4389,AE4389)</x:f>
        <x:v>2700</x:v>
      </x:c>
      <x:c r="AI4389" s="18" t="n">
        <x:f>N4389-AH4389</x:f>
        <x:v>0</x:v>
      </x:c>
      <x:c r="AJ4389" s="18" t="n">
        <x:f>V4389*INDEX('07 Mode Capacity'!$P$6:$P$17,MATCH("AIR-"&amp;I4389,'07 Mode Capacity'!$C$6:$C$17,0))</x:f>
        <x:v>0</x:v>
      </x:c>
      <x:c r="AK4389" s="18" t="n">
        <x:f>Y4389*INDEX('07 Mode Capacity'!$P$6:$P$17,MATCH("OCEAN-"&amp;I4389,'07 Mode Capacity'!$C$6:$C$17,0))</x:f>
        <x:v>219.09070038211047</x:v>
      </x:c>
      <x:c r="AL4389" s="18" t="n">
        <x:f>AB4389*INDEX('07 Mode Capacity'!$P$6:$P$17,MATCH("LAND-"&amp;I4389,'07 Mode Capacity'!$C$6:$C$17,0))</x:f>
        <x:v>0</x:v>
      </x:c>
      <x:c r="AM4389" s="18" t="n">
        <x:f>AE4389*INDEX('07 Mode Capacity'!$P$6:$P$17,MATCH("INLAND-"&amp;I4389,'07 Mode Capacity'!$C$6:$C$17,0))</x:f>
        <x:v>126.24687362593083</x:v>
      </x:c>
      <x:c r="AN4389" s="18" t="n">
        <x:f>SUM(AJ4389:AM4389)</x:f>
        <x:v>345.3375740080413</x:v>
      </x:c>
      <x:c r="AO4389" s="17" t="n">
        <x:f>IF(N4389=0,1,AN4389/N4389)</x:f>
        <x:v>0.12790280518816344</x:v>
      </x:c>
      <x:c r="AP4389" s="11" t="str">
        <x:f>IF(AO4389&gt;='01 Controls'!$E$16,"PASS","FAIL")</x:f>
        <x:v>FAIL</x:v>
      </x:c>
      <x:c r="AQ4389" s="11" t="str">
        <x:v>UNQUANTIFIED</x:v>
      </x:c>
      <x:c r="AR4389" s="11" t="str">
        <x:v>Position-class planning record; serial item and receiver open</x:v>
      </x:c>
      <x:c r="AS4389" s="26"/>
      <x:c r="AT4389" s="26"/>
    </x:row>
    <x:row r="4390">
      <x:c r="C4390" s="11" t="str">
        <x:v>G2-I-GBG-LIN-18</x:v>
      </x:c>
      <x:c r="D4390" s="11" t="str">
        <x:v>G2</x:v>
      </x:c>
      <x:c r="E4390" s="11" t="str">
        <x:v>Regional flood and displacement</x:v>
      </x:c>
      <x:c r="F4390" s="11" t="str">
        <x:v>I-GBG</x:v>
      </x:c>
      <x:c r="G4390" s="11" t="str">
        <x:v>Grid bridge group</x:v>
      </x:c>
      <x:c r="H4390" s="11" t="str">
        <x:v>LIN-18</x:v>
      </x:c>
      <x:c r="I4390" s="19" t="n">
        <x:v>72</x:v>
      </x:c>
      <x:c r="J4390" s="21" t="n">
        <x:v>5</x:v>
      </x:c>
      <x:c r="K4390" s="18" t="n">
        <x:f>'05 Cargo Register'!K358</x:f>
        <x:v>450</x:v>
      </x:c>
      <x:c r="L4390" s="18" t="n">
        <x:f>'05 Cargo Register'!N358</x:f>
        <x:v>32</x:v>
      </x:c>
      <x:c r="M4390" s="18" t="n">
        <x:f>'05 Cargo Register'!O358</x:f>
        <x:v>1408</x:v>
      </x:c>
      <x:c r="N4390" s="18" t="n">
        <x:f>J4390*K4390</x:f>
        <x:v>2250</x:v>
      </x:c>
      <x:c r="O4390" s="18" t="n">
        <x:f>J4390*L4390</x:f>
        <x:v>160</x:v>
      </x:c>
      <x:c r="P4390" s="18" t="n">
        <x:f>J4390*M4390</x:f>
        <x:v>7040</x:v>
      </x:c>
      <x:c r="Q4390" s="22" t="n">
        <x:f>'01 Controls'!$E$31*'02 Cargo Classes'!$M$13</x:f>
        <x:v>0</x:v>
      </x:c>
      <x:c r="R4390" s="22" t="n">
        <x:f>'01 Controls'!$F$31*'02 Cargo Classes'!$N$13</x:f>
        <x:v>0.8999999999999999</x:v>
      </x:c>
      <x:c r="S4390" s="22" t="n">
        <x:f>'01 Controls'!$G$31*'02 Cargo Classes'!$O$13</x:f>
        <x:v>0</x:v>
      </x:c>
      <x:c r="T4390" s="22" t="n">
        <x:f>'01 Controls'!$H$31*'02 Cargo Classes'!$P$13</x:f>
        <x:v>0.1</x:v>
      </x:c>
      <x:c r="U4390" s="22" t="n">
        <x:f>SUM(Q4390:T4390)</x:f>
        <x:v>0.9999999999999999</x:v>
      </x:c>
      <x:c r="V4390" s="18" t="n">
        <x:f>IF(U4390=0,0,N4390*Q4390/U4390)</x:f>
        <x:v>0</x:v>
      </x:c>
      <x:c r="W4390" s="18" t="n">
        <x:f>IF(U4390=0,0,P4390*Q4390/U4390)</x:f>
        <x:v>0</x:v>
      </x:c>
      <x:c r="X4390" s="18" t="n">
        <x:f>MAX(V4390,W4390*'01 Controls'!$E$12)</x:f>
        <x:v>0</x:v>
      </x:c>
      <x:c r="Y4390" s="18" t="n">
        <x:f>IF(U4390=0,0,N4390*R4390/U4390)</x:f>
        <x:v>2025</x:v>
      </x:c>
      <x:c r="Z4390" s="18" t="n">
        <x:f>IF(U4390=0,0,P4390*R4390/U4390)</x:f>
        <x:v>6336</x:v>
      </x:c>
      <x:c r="AA4390" s="18" t="n">
        <x:f>MAX(Y4390,Z4390*'01 Controls'!$E$13)</x:f>
        <x:v>2025</x:v>
      </x:c>
      <x:c r="AB4390" s="18" t="n">
        <x:f>IF(U4390=0,0,N4390*S4390/U4390)</x:f>
        <x:v>0</x:v>
      </x:c>
      <x:c r="AC4390" s="18" t="n">
        <x:f>IF(U4390=0,0,P4390*S4390/U4390)</x:f>
        <x:v>0</x:v>
      </x:c>
      <x:c r="AD4390" s="18" t="n">
        <x:f>MAX(AB4390,AC4390*'01 Controls'!$E$14)</x:f>
        <x:v>0</x:v>
      </x:c>
      <x:c r="AE4390" s="18" t="n">
        <x:f>IF(U4390=0,0,N4390*T4390/U4390)</x:f>
        <x:v>225.00000000000003</x:v>
      </x:c>
      <x:c r="AF4390" s="18" t="n">
        <x:f>IF(U4390=0,0,P4390*T4390/U4390)</x:f>
        <x:v>704.0000000000001</x:v>
      </x:c>
      <x:c r="AG4390" s="18" t="n">
        <x:f>MAX(AE4390,AF4390*'01 Controls'!$E$15)</x:f>
        <x:v>225.00000000000003</x:v>
      </x:c>
      <x:c r="AH4390" s="18" t="n">
        <x:f>SUM(V4390,Y4390,AB4390,AE4390)</x:f>
        <x:v>2250</x:v>
      </x:c>
      <x:c r="AI4390" s="18" t="n">
        <x:f>N4390-AH4390</x:f>
        <x:v>0</x:v>
      </x:c>
      <x:c r="AJ4390" s="18" t="n">
        <x:f>V4390*INDEX('07 Mode Capacity'!$P$6:$P$17,MATCH("AIR-"&amp;I4390,'07 Mode Capacity'!$C$6:$C$17,0))</x:f>
        <x:v>0</x:v>
      </x:c>
      <x:c r="AK4390" s="18" t="n">
        <x:f>Y4390*INDEX('07 Mode Capacity'!$P$6:$P$17,MATCH("OCEAN-"&amp;I4390,'07 Mode Capacity'!$C$6:$C$17,0))</x:f>
        <x:v>1585.10515567816</x:v>
      </x:c>
      <x:c r="AL4390" s="18" t="n">
        <x:f>AB4390*INDEX('07 Mode Capacity'!$P$6:$P$17,MATCH("LAND-"&amp;I4390,'07 Mode Capacity'!$C$6:$C$17,0))</x:f>
        <x:v>0</x:v>
      </x:c>
      <x:c r="AM4390" s="18" t="n">
        <x:f>AE4390*INDEX('07 Mode Capacity'!$P$6:$P$17,MATCH("INLAND-"&amp;I4390,'07 Mode Capacity'!$C$6:$C$17,0))</x:f>
        <x:v>225.00000000000003</x:v>
      </x:c>
      <x:c r="AN4390" s="18" t="n">
        <x:f>SUM(AJ4390:AM4390)</x:f>
        <x:v>1810.10515567816</x:v>
      </x:c>
      <x:c r="AO4390" s="17" t="n">
        <x:f>IF(N4390=0,1,AN4390/N4390)</x:f>
        <x:v>0.8044911803014044</x:v>
      </x:c>
      <x:c r="AP4390" s="11" t="str">
        <x:f>IF(AO4390&gt;='01 Controls'!$E$16,"PASS","FAIL")</x:f>
        <x:v>FAIL</x:v>
      </x:c>
      <x:c r="AQ4390" s="11" t="str">
        <x:v>UNQUANTIFIED</x:v>
      </x:c>
      <x:c r="AR4390" s="11" t="str">
        <x:v>Position-class planning record; serial item and receiver open</x:v>
      </x:c>
      <x:c r="AS4390" s="26"/>
      <x:c r="AT4390" s="26"/>
    </x:row>
    <x:row r="4391">
      <x:c r="C4391" s="11" t="str">
        <x:v>G2-I-GBG-BLK-08</x:v>
      </x:c>
      <x:c r="D4391" s="11" t="str">
        <x:v>G2</x:v>
      </x:c>
      <x:c r="E4391" s="11" t="str">
        <x:v>Regional flood and displacement</x:v>
      </x:c>
      <x:c r="F4391" s="11" t="str">
        <x:v>I-GBG</x:v>
      </x:c>
      <x:c r="G4391" s="11" t="str">
        <x:v>Grid bridge group</x:v>
      </x:c>
      <x:c r="H4391" s="11" t="str">
        <x:v>BLK-08</x:v>
      </x:c>
      <x:c r="I4391" s="19" t="n">
        <x:v>48</x:v>
      </x:c>
      <x:c r="J4391" s="21" t="n">
        <x:v>5</x:v>
      </x:c>
      <x:c r="K4391" s="18" t="n">
        <x:f>'05 Cargo Register'!K359</x:f>
        <x:v>135</x:v>
      </x:c>
      <x:c r="L4391" s="18" t="n">
        <x:f>'05 Cargo Register'!N359</x:f>
        <x:v>22</x:v>
      </x:c>
      <x:c r="M4391" s="18" t="n">
        <x:f>'05 Cargo Register'!O359</x:f>
        <x:v>1122</x:v>
      </x:c>
      <x:c r="N4391" s="18" t="n">
        <x:f>J4391*K4391</x:f>
        <x:v>675</x:v>
      </x:c>
      <x:c r="O4391" s="18" t="n">
        <x:f>J4391*L4391</x:f>
        <x:v>110</x:v>
      </x:c>
      <x:c r="P4391" s="18" t="n">
        <x:f>J4391*M4391</x:f>
        <x:v>5610</x:v>
      </x:c>
      <x:c r="Q4391" s="22" t="n">
        <x:f>'01 Controls'!$E$31*'02 Cargo Classes'!$M$14</x:f>
        <x:v>0.15</x:v>
      </x:c>
      <x:c r="R4391" s="22" t="n">
        <x:f>'01 Controls'!$F$31*'02 Cargo Classes'!$N$14</x:f>
        <x:v>0.6000000000000001</x:v>
      </x:c>
      <x:c r="S4391" s="22" t="n">
        <x:f>'01 Controls'!$G$31*'02 Cargo Classes'!$O$14</x:f>
        <x:v>0</x:v>
      </x:c>
      <x:c r="T4391" s="22" t="n">
        <x:f>'01 Controls'!$H$31*'02 Cargo Classes'!$P$14</x:f>
        <x:v>0.05</x:v>
      </x:c>
      <x:c r="U4391" s="22" t="n">
        <x:f>SUM(Q4391:T4391)</x:f>
        <x:v>0.8000000000000002</x:v>
      </x:c>
      <x:c r="V4391" s="18" t="n">
        <x:f>IF(U4391=0,0,N4391*Q4391/U4391)</x:f>
        <x:v>126.56249999999997</x:v>
      </x:c>
      <x:c r="W4391" s="18" t="n">
        <x:f>IF(U4391=0,0,P4391*Q4391/U4391)</x:f>
        <x:v>1051.8749999999998</x:v>
      </x:c>
      <x:c r="X4391" s="18" t="n">
        <x:f>MAX(V4391,W4391*'01 Controls'!$E$12)</x:f>
        <x:v>262.96874999999994</x:v>
      </x:c>
      <x:c r="Y4391" s="18" t="n">
        <x:f>IF(U4391=0,0,N4391*R4391/U4391)</x:f>
        <x:v>506.25</x:v>
      </x:c>
      <x:c r="Z4391" s="18" t="n">
        <x:f>IF(U4391=0,0,P4391*R4391/U4391)</x:f>
        <x:v>4207.5</x:v>
      </x:c>
      <x:c r="AA4391" s="18" t="n">
        <x:f>MAX(Y4391,Z4391*'01 Controls'!$E$13)</x:f>
        <x:v>631.125</x:v>
      </x:c>
      <x:c r="AB4391" s="18" t="n">
        <x:f>IF(U4391=0,0,N4391*S4391/U4391)</x:f>
        <x:v>0</x:v>
      </x:c>
      <x:c r="AC4391" s="18" t="n">
        <x:f>IF(U4391=0,0,P4391*S4391/U4391)</x:f>
        <x:v>0</x:v>
      </x:c>
      <x:c r="AD4391" s="18" t="n">
        <x:f>MAX(AB4391,AC4391*'01 Controls'!$E$14)</x:f>
        <x:v>0</x:v>
      </x:c>
      <x:c r="AE4391" s="18" t="n">
        <x:f>IF(U4391=0,0,N4391*T4391/U4391)</x:f>
        <x:v>42.18749999999999</x:v>
      </x:c>
      <x:c r="AF4391" s="18" t="n">
        <x:f>IF(U4391=0,0,P4391*T4391/U4391)</x:f>
        <x:v>350.62499999999994</x:v>
      </x:c>
      <x:c r="AG4391" s="18" t="n">
        <x:f>MAX(AE4391,AF4391*'01 Controls'!$E$15)</x:f>
        <x:v>63.11249999999999</x:v>
      </x:c>
      <x:c r="AH4391" s="18" t="n">
        <x:f>SUM(V4391,Y4391,AB4391,AE4391)</x:f>
        <x:v>675</x:v>
      </x:c>
      <x:c r="AI4391" s="18" t="n">
        <x:f>N4391-AH4391</x:f>
        <x:v>0</x:v>
      </x:c>
      <x:c r="AJ4391" s="18" t="n">
        <x:f>V4391*INDEX('07 Mode Capacity'!$P$6:$P$17,MATCH("AIR-"&amp;I4391,'07 Mode Capacity'!$C$6:$C$17,0))</x:f>
        <x:v>35.479981752238594</x:v>
      </x:c>
      <x:c r="AK4391" s="18" t="n">
        <x:f>Y4391*INDEX('07 Mode Capacity'!$P$6:$P$17,MATCH("OCEAN-"&amp;I4391,'07 Mode Capacity'!$C$6:$C$17,0))</x:f>
        <x:v>44.365866827377374</x:v>
      </x:c>
      <x:c r="AL4391" s="18" t="n">
        <x:f>AB4391*INDEX('07 Mode Capacity'!$P$6:$P$17,MATCH("LAND-"&amp;I4391,'07 Mode Capacity'!$C$6:$C$17,0))</x:f>
        <x:v>0</x:v>
      </x:c>
      <x:c r="AM4391" s="18" t="n">
        <x:f>AE4391*INDEX('07 Mode Capacity'!$P$6:$P$17,MATCH("INLAND-"&amp;I4391,'07 Mode Capacity'!$C$6:$C$17,0))</x:f>
        <x:v>26.63019990546978</x:v>
      </x:c>
      <x:c r="AN4391" s="18" t="n">
        <x:f>SUM(AJ4391:AM4391)</x:f>
        <x:v>106.47604848508574</x:v>
      </x:c>
      <x:c r="AO4391" s="17" t="n">
        <x:f>IF(N4391=0,1,AN4391/N4391)</x:f>
        <x:v>0.15774229405197887</x:v>
      </x:c>
      <x:c r="AP4391" s="11" t="str">
        <x:f>IF(AO4391&gt;='01 Controls'!$E$16,"PASS","FAIL")</x:f>
        <x:v>FAIL</x:v>
      </x:c>
      <x:c r="AQ4391" s="11" t="str">
        <x:v>UNQUANTIFIED</x:v>
      </x:c>
      <x:c r="AR4391" s="11" t="str">
        <x:v>Position-class planning record; serial item and receiver open</x:v>
      </x:c>
      <x:c r="AS4391" s="26"/>
      <x:c r="AT4391" s="26"/>
    </x:row>
    <x:row r="4392">
      <x:c r="C4392" s="11" t="str">
        <x:v>G2-I-GBG-OOG-80</x:v>
      </x:c>
      <x:c r="D4392" s="11" t="str">
        <x:v>G2</x:v>
      </x:c>
      <x:c r="E4392" s="11" t="str">
        <x:v>Regional flood and displacement</x:v>
      </x:c>
      <x:c r="F4392" s="11" t="str">
        <x:v>I-GBG</x:v>
      </x:c>
      <x:c r="G4392" s="11" t="str">
        <x:v>Grid bridge group</x:v>
      </x:c>
      <x:c r="H4392" s="11" t="str">
        <x:v>OOG-80</x:v>
      </x:c>
      <x:c r="I4392" s="19" t="n">
        <x:v>72</x:v>
      </x:c>
      <x:c r="J4392" s="21" t="n">
        <x:v>5</x:v>
      </x:c>
      <x:c r="K4392" s="18" t="n">
        <x:f>'05 Cargo Register'!K360</x:f>
        <x:v>540</x:v>
      </x:c>
      <x:c r="L4392" s="18" t="n">
        <x:f>'05 Cargo Register'!N360</x:f>
        <x:v>9</x:v>
      </x:c>
      <x:c r="M4392" s="18" t="n">
        <x:f>'05 Cargo Register'!O360</x:f>
        <x:v>1584</x:v>
      </x:c>
      <x:c r="N4392" s="18" t="n">
        <x:f>J4392*K4392</x:f>
        <x:v>2700</x:v>
      </x:c>
      <x:c r="O4392" s="18" t="n">
        <x:f>J4392*L4392</x:f>
        <x:v>45</x:v>
      </x:c>
      <x:c r="P4392" s="18" t="n">
        <x:f>J4392*M4392</x:f>
        <x:v>7920</x:v>
      </x:c>
      <x:c r="Q4392" s="22" t="n">
        <x:f>'01 Controls'!$E$31*'02 Cargo Classes'!$M$15</x:f>
        <x:v>0</x:v>
      </x:c>
      <x:c r="R4392" s="22" t="n">
        <x:f>'01 Controls'!$F$31*'02 Cargo Classes'!$N$15</x:f>
        <x:v>1.5</x:v>
      </x:c>
      <x:c r="S4392" s="22" t="n">
        <x:f>'01 Controls'!$G$31*'02 Cargo Classes'!$O$15</x:f>
        <x:v>0</x:v>
      </x:c>
      <x:c r="T4392" s="22" t="n">
        <x:f>'01 Controls'!$H$31*'02 Cargo Classes'!$P$15</x:f>
        <x:v>0.05</x:v>
      </x:c>
      <x:c r="U4392" s="22" t="n">
        <x:f>SUM(Q4392:T4392)</x:f>
        <x:v>1.55</x:v>
      </x:c>
      <x:c r="V4392" s="18" t="n">
        <x:f>IF(U4392=0,0,N4392*Q4392/U4392)</x:f>
        <x:v>0</x:v>
      </x:c>
      <x:c r="W4392" s="18" t="n">
        <x:f>IF(U4392=0,0,P4392*Q4392/U4392)</x:f>
        <x:v>0</x:v>
      </x:c>
      <x:c r="X4392" s="18" t="n">
        <x:f>MAX(V4392,W4392*'01 Controls'!$E$12)</x:f>
        <x:v>0</x:v>
      </x:c>
      <x:c r="Y4392" s="18" t="n">
        <x:f>IF(U4392=0,0,N4392*R4392/U4392)</x:f>
        <x:v>2612.9032258064517</x:v>
      </x:c>
      <x:c r="Z4392" s="18" t="n">
        <x:f>IF(U4392=0,0,P4392*R4392/U4392)</x:f>
        <x:v>7664.516129032258</x:v>
      </x:c>
      <x:c r="AA4392" s="18" t="n">
        <x:f>MAX(Y4392,Z4392*'01 Controls'!$E$13)</x:f>
        <x:v>2612.9032258064517</x:v>
      </x:c>
      <x:c r="AB4392" s="18" t="n">
        <x:f>IF(U4392=0,0,N4392*S4392/U4392)</x:f>
        <x:v>0</x:v>
      </x:c>
      <x:c r="AC4392" s="18" t="n">
        <x:f>IF(U4392=0,0,P4392*S4392/U4392)</x:f>
        <x:v>0</x:v>
      </x:c>
      <x:c r="AD4392" s="18" t="n">
        <x:f>MAX(AB4392,AC4392*'01 Controls'!$E$14)</x:f>
        <x:v>0</x:v>
      </x:c>
      <x:c r="AE4392" s="18" t="n">
        <x:f>IF(U4392=0,0,N4392*T4392/U4392)</x:f>
        <x:v>87.09677419354838</x:v>
      </x:c>
      <x:c r="AF4392" s="18" t="n">
        <x:f>IF(U4392=0,0,P4392*T4392/U4392)</x:f>
        <x:v>255.48387096774192</x:v>
      </x:c>
      <x:c r="AG4392" s="18" t="n">
        <x:f>MAX(AE4392,AF4392*'01 Controls'!$E$15)</x:f>
        <x:v>87.09677419354838</x:v>
      </x:c>
      <x:c r="AH4392" s="18" t="n">
        <x:f>SUM(V4392,Y4392,AB4392,AE4392)</x:f>
        <x:v>2700</x:v>
      </x:c>
      <x:c r="AI4392" s="18" t="n">
        <x:f>N4392-AH4392</x:f>
        <x:v>0</x:v>
      </x:c>
      <x:c r="AJ4392" s="18" t="n">
        <x:f>V4392*INDEX('07 Mode Capacity'!$P$6:$P$17,MATCH("AIR-"&amp;I4392,'07 Mode Capacity'!$C$6:$C$17,0))</x:f>
        <x:v>0</x:v>
      </x:c>
      <x:c r="AK4392" s="18" t="n">
        <x:f>Y4392*INDEX('07 Mode Capacity'!$P$6:$P$17,MATCH("OCEAN-"&amp;I4392,'07 Mode Capacity'!$C$6:$C$17,0))</x:f>
        <x:v>2045.2969750685934</x:v>
      </x:c>
      <x:c r="AL4392" s="18" t="n">
        <x:f>AB4392*INDEX('07 Mode Capacity'!$P$6:$P$17,MATCH("LAND-"&amp;I4392,'07 Mode Capacity'!$C$6:$C$17,0))</x:f>
        <x:v>0</x:v>
      </x:c>
      <x:c r="AM4392" s="18" t="n">
        <x:f>AE4392*INDEX('07 Mode Capacity'!$P$6:$P$17,MATCH("INLAND-"&amp;I4392,'07 Mode Capacity'!$C$6:$C$17,0))</x:f>
        <x:v>87.09677419354838</x:v>
      </x:c>
      <x:c r="AN4392" s="18" t="n">
        <x:f>SUM(AJ4392:AM4392)</x:f>
        <x:v>2132.3937492621417</x:v>
      </x:c>
      <x:c r="AO4392" s="17" t="n">
        <x:f>IF(N4392=0,1,AN4392/N4392)</x:f>
        <x:v>0.7897754626896821</x:v>
      </x:c>
      <x:c r="AP4392" s="11" t="str">
        <x:f>IF(AO4392&gt;='01 Controls'!$E$16,"PASS","FAIL")</x:f>
        <x:v>FAIL</x:v>
      </x:c>
      <x:c r="AQ4392" s="11" t="str">
        <x:v>UNQUANTIFIED</x:v>
      </x:c>
      <x:c r="AR4392" s="11" t="str">
        <x:v>Position-class planning record; serial item and receiver open</x:v>
      </x:c>
      <x:c r="AS4392" s="26"/>
      <x:c r="AT4392" s="26"/>
    </x:row>
    <x:row r="4393">
      <x:c r="C4393" s="11" t="str">
        <x:v>G2-H-THC-APL-45</x:v>
      </x:c>
      <x:c r="D4393" s="11" t="str">
        <x:v>G2</x:v>
      </x:c>
      <x:c r="E4393" s="11" t="str">
        <x:v>Regional flood and displacement</x:v>
      </x:c>
      <x:c r="F4393" s="11" t="str">
        <x:v>H-THC</x:v>
      </x:c>
      <x:c r="G4393" s="11" t="str">
        <x:v>Theater hospital command</x:v>
      </x:c>
      <x:c r="H4393" s="11" t="str">
        <x:v>APL-45</x:v>
      </x:c>
      <x:c r="I4393" s="19" t="n">
        <x:v>24</x:v>
      </x:c>
      <x:c r="J4393" s="21" t="n">
        <x:v>4</x:v>
      </x:c>
      <x:c r="K4393" s="18" t="n">
        <x:f>'05 Cargo Register'!K361</x:f>
        <x:v>330.75</x:v>
      </x:c>
      <x:c r="L4393" s="18" t="n">
        <x:f>'05 Cargo Register'!N361</x:f>
        <x:v>87</x:v>
      </x:c>
      <x:c r="M4393" s="18" t="n">
        <x:f>'05 Cargo Register'!O361</x:f>
        <x:v>652.5</x:v>
      </x:c>
      <x:c r="N4393" s="18" t="n">
        <x:f>J4393*K4393</x:f>
        <x:v>1323</x:v>
      </x:c>
      <x:c r="O4393" s="18" t="n">
        <x:f>J4393*L4393</x:f>
        <x:v>348</x:v>
      </x:c>
      <x:c r="P4393" s="18" t="n">
        <x:f>J4393*M4393</x:f>
        <x:v>2610</x:v>
      </x:c>
      <x:c r="Q4393" s="22" t="n">
        <x:f>'01 Controls'!$E$31*'02 Cargo Classes'!$M$6</x:f>
        <x:v>0.44999999999999996</x:v>
      </x:c>
      <x:c r="R4393" s="22" t="n">
        <x:f>'01 Controls'!$F$31*'02 Cargo Classes'!$N$6</x:f>
        <x:v>0.30000000000000004</x:v>
      </x:c>
      <x:c r="S4393" s="22" t="n">
        <x:f>'01 Controls'!$G$31*'02 Cargo Classes'!$O$6</x:f>
        <x:v>0</x:v>
      </x:c>
      <x:c r="T4393" s="22" t="n">
        <x:f>'01 Controls'!$H$31*'02 Cargo Classes'!$P$6</x:f>
        <x:v>0.03</x:v>
      </x:c>
      <x:c r="U4393" s="22" t="n">
        <x:f>SUM(Q4393:T4393)</x:f>
        <x:v>0.78</x:v>
      </x:c>
      <x:c r="V4393" s="18" t="n">
        <x:f>IF(U4393=0,0,N4393*Q4393/U4393)</x:f>
        <x:v>763.2692307692306</x:v>
      </x:c>
      <x:c r="W4393" s="18" t="n">
        <x:f>IF(U4393=0,0,P4393*Q4393/U4393)</x:f>
        <x:v>1505.7692307692305</x:v>
      </x:c>
      <x:c r="X4393" s="18" t="n">
        <x:f>MAX(V4393,W4393*'01 Controls'!$E$12)</x:f>
        <x:v>763.2692307692306</x:v>
      </x:c>
      <x:c r="Y4393" s="18" t="n">
        <x:f>IF(U4393=0,0,N4393*R4393/U4393)</x:f>
        <x:v>508.84615384615387</x:v>
      </x:c>
      <x:c r="Z4393" s="18" t="n">
        <x:f>IF(U4393=0,0,P4393*R4393/U4393)</x:f>
        <x:v>1003.8461538461539</x:v>
      </x:c>
      <x:c r="AA4393" s="18" t="n">
        <x:f>MAX(Y4393,Z4393*'01 Controls'!$E$13)</x:f>
        <x:v>508.84615384615387</x:v>
      </x:c>
      <x:c r="AB4393" s="18" t="n">
        <x:f>IF(U4393=0,0,N4393*S4393/U4393)</x:f>
        <x:v>0</x:v>
      </x:c>
      <x:c r="AC4393" s="18" t="n">
        <x:f>IF(U4393=0,0,P4393*S4393/U4393)</x:f>
        <x:v>0</x:v>
      </x:c>
      <x:c r="AD4393" s="18" t="n">
        <x:f>MAX(AB4393,AC4393*'01 Controls'!$E$14)</x:f>
        <x:v>0</x:v>
      </x:c>
      <x:c r="AE4393" s="18" t="n">
        <x:f>IF(U4393=0,0,N4393*T4393/U4393)</x:f>
        <x:v>50.88461538461538</x:v>
      </x:c>
      <x:c r="AF4393" s="18" t="n">
        <x:f>IF(U4393=0,0,P4393*T4393/U4393)</x:f>
        <x:v>100.38461538461537</x:v>
      </x:c>
      <x:c r="AG4393" s="18" t="n">
        <x:f>MAX(AE4393,AF4393*'01 Controls'!$E$15)</x:f>
        <x:v>50.88461538461538</x:v>
      </x:c>
      <x:c r="AH4393" s="18" t="n">
        <x:f>SUM(V4393,Y4393,AB4393,AE4393)</x:f>
        <x:v>1323</x:v>
      </x:c>
      <x:c r="AI4393" s="18" t="n">
        <x:f>N4393-AH4393</x:f>
        <x:v>0</x:v>
      </x:c>
      <x:c r="AJ4393" s="18" t="n">
        <x:f>V4393*INDEX('07 Mode Capacity'!$P$6:$P$17,MATCH("AIR-"&amp;I4393,'07 Mode Capacity'!$C$6:$C$17,0))</x:f>
        <x:v>154.87806447162941</x:v>
      </x:c>
      <x:c r="AK4393" s="18" t="n">
        <x:f>Y4393*INDEX('07 Mode Capacity'!$P$6:$P$17,MATCH("OCEAN-"&amp;I4393,'07 Mode Capacity'!$C$6:$C$17,0))</x:f>
        <x:v>76.37223535934334</x:v>
      </x:c>
      <x:c r="AL4393" s="18" t="n">
        <x:f>AB4393*INDEX('07 Mode Capacity'!$P$6:$P$17,MATCH("LAND-"&amp;I4393,'07 Mode Capacity'!$C$6:$C$17,0))</x:f>
        <x:v>0</x:v>
      </x:c>
      <x:c r="AM4393" s="18" t="n">
        <x:f>AE4393*INDEX('07 Mode Capacity'!$P$6:$P$17,MATCH("INLAND-"&amp;I4393,'07 Mode Capacity'!$C$6:$C$17,0))</x:f>
        <x:v>50.88461538461538</x:v>
      </x:c>
      <x:c r="AN4393" s="18" t="n">
        <x:f>SUM(AJ4393:AM4393)</x:f>
        <x:v>282.13491521558814</x:v>
      </x:c>
      <x:c r="AO4393" s="17" t="n">
        <x:f>IF(N4393=0,1,AN4393/N4393)</x:f>
        <x:v>0.21325390416900086</x:v>
      </x:c>
      <x:c r="AP4393" s="11" t="str">
        <x:f>IF(AO4393&gt;='01 Controls'!$E$16,"PASS","FAIL")</x:f>
        <x:v>FAIL</x:v>
      </x:c>
      <x:c r="AQ4393" s="11" t="str">
        <x:v>UNQUANTIFIED</x:v>
      </x:c>
      <x:c r="AR4393" s="11" t="str">
        <x:v>Position-class planning record; serial item and receiver open</x:v>
      </x:c>
      <x:c r="AS4393" s="26"/>
      <x:c r="AT4393" s="26"/>
    </x:row>
    <x:row r="4394">
      <x:c r="C4394" s="11" t="str">
        <x:v>G2-H-THC-ISO-18</x:v>
      </x:c>
      <x:c r="D4394" s="11" t="str">
        <x:v>G2</x:v>
      </x:c>
      <x:c r="E4394" s="11" t="str">
        <x:v>Regional flood and displacement</x:v>
      </x:c>
      <x:c r="F4394" s="11" t="str">
        <x:v>H-THC</x:v>
      </x:c>
      <x:c r="G4394" s="11" t="str">
        <x:v>Theater hospital command</x:v>
      </x:c>
      <x:c r="H4394" s="11" t="str">
        <x:v>ISO-18</x:v>
      </x:c>
      <x:c r="I4394" s="19" t="n">
        <x:v>48</x:v>
      </x:c>
      <x:c r="J4394" s="21" t="n">
        <x:v>4</x:v>
      </x:c>
      <x:c r="K4394" s="18" t="n">
        <x:f>'05 Cargo Register'!K362</x:f>
        <x:v>385.875</x:v>
      </x:c>
      <x:c r="L4394" s="18" t="n">
        <x:f>'05 Cargo Register'!N362</x:f>
        <x:v>26</x:v>
      </x:c>
      <x:c r="M4394" s="18" t="n">
        <x:f>'05 Cargo Register'!O362</x:f>
        <x:v>686.4000000000001</x:v>
      </x:c>
      <x:c r="N4394" s="18" t="n">
        <x:f>J4394*K4394</x:f>
        <x:v>1543.5</x:v>
      </x:c>
      <x:c r="O4394" s="18" t="n">
        <x:f>J4394*L4394</x:f>
        <x:v>104</x:v>
      </x:c>
      <x:c r="P4394" s="18" t="n">
        <x:f>J4394*M4394</x:f>
        <x:v>2745.6000000000004</x:v>
      </x:c>
      <x:c r="Q4394" s="22" t="n">
        <x:f>'01 Controls'!$E$31*'02 Cargo Classes'!$M$7</x:f>
        <x:v>0.03</x:v>
      </x:c>
      <x:c r="R4394" s="22" t="n">
        <x:f>'01 Controls'!$F$31*'02 Cargo Classes'!$N$7</x:f>
        <x:v>0.75</x:v>
      </x:c>
      <x:c r="S4394" s="22" t="n">
        <x:f>'01 Controls'!$G$31*'02 Cargo Classes'!$O$7</x:f>
        <x:v>0</x:v>
      </x:c>
      <x:c r="T4394" s="22" t="n">
        <x:f>'01 Controls'!$H$31*'02 Cargo Classes'!$P$7</x:f>
        <x:v>0.08000000000000002</x:v>
      </x:c>
      <x:c r="U4394" s="22" t="n">
        <x:f>SUM(Q4394:T4394)</x:f>
        <x:v>0.8600000000000001</x:v>
      </x:c>
      <x:c r="V4394" s="18" t="n">
        <x:f>IF(U4394=0,0,N4394*Q4394/U4394)</x:f>
        <x:v>53.84302325581395</x:v>
      </x:c>
      <x:c r="W4394" s="18" t="n">
        <x:f>IF(U4394=0,0,P4394*Q4394/U4394)</x:f>
        <x:v>95.77674418604651</x:v>
      </x:c>
      <x:c r="X4394" s="18" t="n">
        <x:f>MAX(V4394,W4394*'01 Controls'!$E$12)</x:f>
        <x:v>53.84302325581395</x:v>
      </x:c>
      <x:c r="Y4394" s="18" t="n">
        <x:f>IF(U4394=0,0,N4394*R4394/U4394)</x:f>
        <x:v>1346.0755813953488</x:v>
      </x:c>
      <x:c r="Z4394" s="18" t="n">
        <x:f>IF(U4394=0,0,P4394*R4394/U4394)</x:f>
        <x:v>2394.4186046511627</x:v>
      </x:c>
      <x:c r="AA4394" s="18" t="n">
        <x:f>MAX(Y4394,Z4394*'01 Controls'!$E$13)</x:f>
        <x:v>1346.0755813953488</x:v>
      </x:c>
      <x:c r="AB4394" s="18" t="n">
        <x:f>IF(U4394=0,0,N4394*S4394/U4394)</x:f>
        <x:v>0</x:v>
      </x:c>
      <x:c r="AC4394" s="18" t="n">
        <x:f>IF(U4394=0,0,P4394*S4394/U4394)</x:f>
        <x:v>0</x:v>
      </x:c>
      <x:c r="AD4394" s="18" t="n">
        <x:f>MAX(AB4394,AC4394*'01 Controls'!$E$14)</x:f>
        <x:v>0</x:v>
      </x:c>
      <x:c r="AE4394" s="18" t="n">
        <x:f>IF(U4394=0,0,N4394*T4394/U4394)</x:f>
        <x:v>143.58139534883722</x:v>
      </x:c>
      <x:c r="AF4394" s="18" t="n">
        <x:f>IF(U4394=0,0,P4394*T4394/U4394)</x:f>
        <x:v>255.40465116279077</x:v>
      </x:c>
      <x:c r="AG4394" s="18" t="n">
        <x:f>MAX(AE4394,AF4394*'01 Controls'!$E$15)</x:f>
        <x:v>143.58139534883722</x:v>
      </x:c>
      <x:c r="AH4394" s="18" t="n">
        <x:f>SUM(V4394,Y4394,AB4394,AE4394)</x:f>
        <x:v>1543.5</x:v>
      </x:c>
      <x:c r="AI4394" s="18" t="n">
        <x:f>N4394-AH4394</x:f>
        <x:v>0</x:v>
      </x:c>
      <x:c r="AJ4394" s="18" t="n">
        <x:f>V4394*INDEX('07 Mode Capacity'!$P$6:$P$17,MATCH("AIR-"&amp;I4394,'07 Mode Capacity'!$C$6:$C$17,0))</x:f>
        <x:v>15.094119368704295</x:v>
      </x:c>
      <x:c r="AK4394" s="18" t="n">
        <x:f>Y4394*INDEX('07 Mode Capacity'!$P$6:$P$17,MATCH("OCEAN-"&amp;I4394,'07 Mode Capacity'!$C$6:$C$17,0))</x:f>
        <x:v>117.96505675806542</x:v>
      </x:c>
      <x:c r="AL4394" s="18" t="n">
        <x:f>AB4394*INDEX('07 Mode Capacity'!$P$6:$P$17,MATCH("LAND-"&amp;I4394,'07 Mode Capacity'!$C$6:$C$17,0))</x:f>
        <x:v>0</x:v>
      </x:c>
      <x:c r="AM4394" s="18" t="n">
        <x:f>AE4394*INDEX('07 Mode Capacity'!$P$6:$P$17,MATCH("INLAND-"&amp;I4394,'07 Mode Capacity'!$C$6:$C$17,0))</x:f>
        <x:v>90.63351136819733</x:v>
      </x:c>
      <x:c r="AN4394" s="18" t="n">
        <x:f>SUM(AJ4394:AM4394)</x:f>
        <x:v>223.69268749496703</x:v>
      </x:c>
      <x:c r="AO4394" s="17" t="n">
        <x:f>IF(N4394=0,1,AN4394/N4394)</x:f>
        <x:v>0.1449256154810282</x:v>
      </x:c>
      <x:c r="AP4394" s="11" t="str">
        <x:f>IF(AO4394&gt;='01 Controls'!$E$16,"PASS","FAIL")</x:f>
        <x:v>FAIL</x:v>
      </x:c>
      <x:c r="AQ4394" s="11" t="str">
        <x:v>UNQUANTIFIED</x:v>
      </x:c>
      <x:c r="AR4394" s="11" t="str">
        <x:v>Position-class planning record; serial item and receiver open</x:v>
      </x:c>
      <x:c r="AS4394" s="26"/>
      <x:c r="AT4394" s="26"/>
    </x:row>
    <x:row r="4395">
      <x:c r="C4395" s="11" t="str">
        <x:v>G2-H-THC-COL-12</x:v>
      </x:c>
      <x:c r="D4395" s="11" t="str">
        <x:v>G2</x:v>
      </x:c>
      <x:c r="E4395" s="11" t="str">
        <x:v>Regional flood and displacement</x:v>
      </x:c>
      <x:c r="F4395" s="11" t="str">
        <x:v>H-THC</x:v>
      </x:c>
      <x:c r="G4395" s="11" t="str">
        <x:v>Theater hospital command</x:v>
      </x:c>
      <x:c r="H4395" s="11" t="str">
        <x:v>COL-12</x:v>
      </x:c>
      <x:c r="I4395" s="19" t="n">
        <x:v>24</x:v>
      </x:c>
      <x:c r="J4395" s="21" t="n">
        <x:v>4</x:v>
      </x:c>
      <x:c r="K4395" s="18" t="n">
        <x:f>'05 Cargo Register'!K363</x:f>
        <x:v>330.75</x:v>
      </x:c>
      <x:c r="L4395" s="18" t="n">
        <x:f>'05 Cargo Register'!N363</x:f>
        <x:v>35</x:v>
      </x:c>
      <x:c r="M4395" s="18" t="n">
        <x:f>'05 Cargo Register'!O363</x:f>
        <x:v>924</x:v>
      </x:c>
      <x:c r="N4395" s="18" t="n">
        <x:f>J4395*K4395</x:f>
        <x:v>1323</x:v>
      </x:c>
      <x:c r="O4395" s="18" t="n">
        <x:f>J4395*L4395</x:f>
        <x:v>140</x:v>
      </x:c>
      <x:c r="P4395" s="18" t="n">
        <x:f>J4395*M4395</x:f>
        <x:v>3696</x:v>
      </x:c>
      <x:c r="Q4395" s="22" t="n">
        <x:f>'01 Controls'!$E$31*'02 Cargo Classes'!$M$8</x:f>
        <x:v>0.3</x:v>
      </x:c>
      <x:c r="R4395" s="22" t="n">
        <x:f>'01 Controls'!$F$31*'02 Cargo Classes'!$N$8</x:f>
        <x:v>0.5249999999999999</x:v>
      </x:c>
      <x:c r="S4395" s="22" t="n">
        <x:f>'01 Controls'!$G$31*'02 Cargo Classes'!$O$8</x:f>
        <x:v>0</x:v>
      </x:c>
      <x:c r="T4395" s="22" t="n">
        <x:f>'01 Controls'!$H$31*'02 Cargo Classes'!$P$8</x:f>
        <x:v>0.020000000000000004</x:v>
      </x:c>
      <x:c r="U4395" s="22" t="n">
        <x:f>SUM(Q4395:T4395)</x:f>
        <x:v>0.845</x:v>
      </x:c>
      <x:c r="V4395" s="18" t="n">
        <x:f>IF(U4395=0,0,N4395*Q4395/U4395)</x:f>
        <x:v>469.70414201183434</x:v>
      </x:c>
      <x:c r="W4395" s="18" t="n">
        <x:f>IF(U4395=0,0,P4395*Q4395/U4395)</x:f>
        <x:v>1312.189349112426</x:v>
      </x:c>
      <x:c r="X4395" s="18" t="n">
        <x:f>MAX(V4395,W4395*'01 Controls'!$E$12)</x:f>
        <x:v>469.70414201183434</x:v>
      </x:c>
      <x:c r="Y4395" s="18" t="n">
        <x:f>IF(U4395=0,0,N4395*R4395/U4395)</x:f>
        <x:v>821.98224852071</x:v>
      </x:c>
      <x:c r="Z4395" s="18" t="n">
        <x:f>IF(U4395=0,0,P4395*R4395/U4395)</x:f>
        <x:v>2296.331360946745</x:v>
      </x:c>
      <x:c r="AA4395" s="18" t="n">
        <x:f>MAX(Y4395,Z4395*'01 Controls'!$E$13)</x:f>
        <x:v>821.98224852071</x:v>
      </x:c>
      <x:c r="AB4395" s="18" t="n">
        <x:f>IF(U4395=0,0,N4395*S4395/U4395)</x:f>
        <x:v>0</x:v>
      </x:c>
      <x:c r="AC4395" s="18" t="n">
        <x:f>IF(U4395=0,0,P4395*S4395/U4395)</x:f>
        <x:v>0</x:v>
      </x:c>
      <x:c r="AD4395" s="18" t="n">
        <x:f>MAX(AB4395,AC4395*'01 Controls'!$E$14)</x:f>
        <x:v>0</x:v>
      </x:c>
      <x:c r="AE4395" s="18" t="n">
        <x:f>IF(U4395=0,0,N4395*T4395/U4395)</x:f>
        <x:v>31.313609467455628</x:v>
      </x:c>
      <x:c r="AF4395" s="18" t="n">
        <x:f>IF(U4395=0,0,P4395*T4395/U4395)</x:f>
        <x:v>87.47928994082842</x:v>
      </x:c>
      <x:c r="AG4395" s="18" t="n">
        <x:f>MAX(AE4395,AF4395*'01 Controls'!$E$15)</x:f>
        <x:v>31.313609467455628</x:v>
      </x:c>
      <x:c r="AH4395" s="18" t="n">
        <x:f>SUM(V4395,Y4395,AB4395,AE4395)</x:f>
        <x:v>1322.9999999999998</x:v>
      </x:c>
      <x:c r="AI4395" s="18" t="n">
        <x:f>N4395-AH4395</x:f>
        <x:v>2.2737367544323206e-13</x:v>
      </x:c>
      <x:c r="AJ4395" s="18" t="n">
        <x:f>V4395*INDEX('07 Mode Capacity'!$P$6:$P$17,MATCH("AIR-"&amp;I4395,'07 Mode Capacity'!$C$6:$C$17,0))</x:f>
        <x:v>95.30957813638734</x:v>
      </x:c>
      <x:c r="AK4395" s="18" t="n">
        <x:f>Y4395*INDEX('07 Mode Capacity'!$P$6:$P$17,MATCH("OCEAN-"&amp;I4395,'07 Mode Capacity'!$C$6:$C$17,0))</x:f>
        <x:v>123.37053404201615</x:v>
      </x:c>
      <x:c r="AL4395" s="18" t="n">
        <x:f>AB4395*INDEX('07 Mode Capacity'!$P$6:$P$17,MATCH("LAND-"&amp;I4395,'07 Mode Capacity'!$C$6:$C$17,0))</x:f>
        <x:v>0</x:v>
      </x:c>
      <x:c r="AM4395" s="18" t="n">
        <x:f>AE4395*INDEX('07 Mode Capacity'!$P$6:$P$17,MATCH("INLAND-"&amp;I4395,'07 Mode Capacity'!$C$6:$C$17,0))</x:f>
        <x:v>31.313609467455628</x:v>
      </x:c>
      <x:c r="AN4395" s="18" t="n">
        <x:f>SUM(AJ4395:AM4395)</x:f>
        <x:v>249.9937216458591</x:v>
      </x:c>
      <x:c r="AO4395" s="17" t="n">
        <x:f>IF(N4395=0,1,AN4395/N4395)</x:f>
        <x:v>0.18895972913519207</x:v>
      </x:c>
      <x:c r="AP4395" s="11" t="str">
        <x:f>IF(AO4395&gt;='01 Controls'!$E$16,"PASS","FAIL")</x:f>
        <x:v>FAIL</x:v>
      </x:c>
      <x:c r="AQ4395" s="11" t="str">
        <x:v>UNQUANTIFIED</x:v>
      </x:c>
      <x:c r="AR4395" s="11" t="str">
        <x:v>Position-class planning record; serial item and receiver open</x:v>
      </x:c>
      <x:c r="AS4395" s="26"/>
      <x:c r="AT4395" s="26"/>
    </x:row>
    <x:row r="4396">
      <x:c r="C4396" s="11" t="str">
        <x:v>G2-H-THC-BAT-22</x:v>
      </x:c>
      <x:c r="D4396" s="11" t="str">
        <x:v>G2</x:v>
      </x:c>
      <x:c r="E4396" s="11" t="str">
        <x:v>Regional flood and displacement</x:v>
      </x:c>
      <x:c r="F4396" s="11" t="str">
        <x:v>H-THC</x:v>
      </x:c>
      <x:c r="G4396" s="11" t="str">
        <x:v>Theater hospital command</x:v>
      </x:c>
      <x:c r="H4396" s="11" t="str">
        <x:v>BAT-22</x:v>
      </x:c>
      <x:c r="I4396" s="19" t="n">
        <x:v>48</x:v>
      </x:c>
      <x:c r="J4396" s="21" t="n">
        <x:v>4</x:v>
      </x:c>
      <x:c r="K4396" s="18" t="n">
        <x:f>'05 Cargo Register'!K364</x:f>
        <x:v>147</x:v>
      </x:c>
      <x:c r="L4396" s="18" t="n">
        <x:f>'05 Cargo Register'!N364</x:f>
        <x:v>9</x:v>
      </x:c>
      <x:c r="M4396" s="18" t="n">
        <x:f>'05 Cargo Register'!O364</x:f>
        <x:v>237.60000000000002</x:v>
      </x:c>
      <x:c r="N4396" s="18" t="n">
        <x:f>J4396*K4396</x:f>
        <x:v>588</x:v>
      </x:c>
      <x:c r="O4396" s="18" t="n">
        <x:f>J4396*L4396</x:f>
        <x:v>36</x:v>
      </x:c>
      <x:c r="P4396" s="18" t="n">
        <x:f>J4396*M4396</x:f>
        <x:v>950.4000000000001</x:v>
      </x:c>
      <x:c r="Q4396" s="22" t="n">
        <x:f>'01 Controls'!$E$31*'02 Cargo Classes'!$M$9</x:f>
        <x:v>0</x:v>
      </x:c>
      <x:c r="R4396" s="22" t="n">
        <x:f>'01 Controls'!$F$31*'02 Cargo Classes'!$N$9</x:f>
        <x:v>0.75</x:v>
      </x:c>
      <x:c r="S4396" s="22" t="n">
        <x:f>'01 Controls'!$G$31*'02 Cargo Classes'!$O$9</x:f>
        <x:v>0</x:v>
      </x:c>
      <x:c r="T4396" s="22" t="n">
        <x:f>'01 Controls'!$H$31*'02 Cargo Classes'!$P$9</x:f>
        <x:v>0.05</x:v>
      </x:c>
      <x:c r="U4396" s="22" t="n">
        <x:f>SUM(Q4396:T4396)</x:f>
        <x:v>0.8</x:v>
      </x:c>
      <x:c r="V4396" s="18" t="n">
        <x:f>IF(U4396=0,0,N4396*Q4396/U4396)</x:f>
        <x:v>0</x:v>
      </x:c>
      <x:c r="W4396" s="18" t="n">
        <x:f>IF(U4396=0,0,P4396*Q4396/U4396)</x:f>
        <x:v>0</x:v>
      </x:c>
      <x:c r="X4396" s="18" t="n">
        <x:f>MAX(V4396,W4396*'01 Controls'!$E$12)</x:f>
        <x:v>0</x:v>
      </x:c>
      <x:c r="Y4396" s="18" t="n">
        <x:f>IF(U4396=0,0,N4396*R4396/U4396)</x:f>
        <x:v>551.25</x:v>
      </x:c>
      <x:c r="Z4396" s="18" t="n">
        <x:f>IF(U4396=0,0,P4396*R4396/U4396)</x:f>
        <x:v>891</x:v>
      </x:c>
      <x:c r="AA4396" s="18" t="n">
        <x:f>MAX(Y4396,Z4396*'01 Controls'!$E$13)</x:f>
        <x:v>551.25</x:v>
      </x:c>
      <x:c r="AB4396" s="18" t="n">
        <x:f>IF(U4396=0,0,N4396*S4396/U4396)</x:f>
        <x:v>0</x:v>
      </x:c>
      <x:c r="AC4396" s="18" t="n">
        <x:f>IF(U4396=0,0,P4396*S4396/U4396)</x:f>
        <x:v>0</x:v>
      </x:c>
      <x:c r="AD4396" s="18" t="n">
        <x:f>MAX(AB4396,AC4396*'01 Controls'!$E$14)</x:f>
        <x:v>0</x:v>
      </x:c>
      <x:c r="AE4396" s="18" t="n">
        <x:f>IF(U4396=0,0,N4396*T4396/U4396)</x:f>
        <x:v>36.75</x:v>
      </x:c>
      <x:c r="AF4396" s="18" t="n">
        <x:f>IF(U4396=0,0,P4396*T4396/U4396)</x:f>
        <x:v>59.40000000000001</x:v>
      </x:c>
      <x:c r="AG4396" s="18" t="n">
        <x:f>MAX(AE4396,AF4396*'01 Controls'!$E$15)</x:f>
        <x:v>36.75</x:v>
      </x:c>
      <x:c r="AH4396" s="18" t="n">
        <x:f>SUM(V4396,Y4396,AB4396,AE4396)</x:f>
        <x:v>588</x:v>
      </x:c>
      <x:c r="AI4396" s="18" t="n">
        <x:f>N4396-AH4396</x:f>
        <x:v>0</x:v>
      </x:c>
      <x:c r="AJ4396" s="18" t="n">
        <x:f>V4396*INDEX('07 Mode Capacity'!$P$6:$P$17,MATCH("AIR-"&amp;I4396,'07 Mode Capacity'!$C$6:$C$17,0))</x:f>
        <x:v>0</x:v>
      </x:c>
      <x:c r="AK4396" s="18" t="n">
        <x:f>Y4396*INDEX('07 Mode Capacity'!$P$6:$P$17,MATCH("OCEAN-"&amp;I4396,'07 Mode Capacity'!$C$6:$C$17,0))</x:f>
        <x:v>48.30949943425536</x:v>
      </x:c>
      <x:c r="AL4396" s="18" t="n">
        <x:f>AB4396*INDEX('07 Mode Capacity'!$P$6:$P$17,MATCH("LAND-"&amp;I4396,'07 Mode Capacity'!$C$6:$C$17,0))</x:f>
        <x:v>0</x:v>
      </x:c>
      <x:c r="AM4396" s="18" t="n">
        <x:f>AE4396*INDEX('07 Mode Capacity'!$P$6:$P$17,MATCH("INLAND-"&amp;I4396,'07 Mode Capacity'!$C$6:$C$17,0))</x:f>
        <x:v>23.19786302876479</x:v>
      </x:c>
      <x:c r="AN4396" s="18" t="n">
        <x:f>SUM(AJ4396:AM4396)</x:f>
        <x:v>71.50736246302014</x:v>
      </x:c>
      <x:c r="AO4396" s="17" t="n">
        <x:f>IF(N4396=0,1,AN4396/N4396)</x:f>
        <x:v>0.12161116065139481</x:v>
      </x:c>
      <x:c r="AP4396" s="11" t="str">
        <x:f>IF(AO4396&gt;='01 Controls'!$E$16,"PASS","FAIL")</x:f>
        <x:v>FAIL</x:v>
      </x:c>
      <x:c r="AQ4396" s="11" t="str">
        <x:v>UNQUANTIFIED</x:v>
      </x:c>
      <x:c r="AR4396" s="11" t="str">
        <x:v>Position-class planning record; serial item and receiver open</x:v>
      </x:c>
      <x:c r="AS4396" s="26"/>
      <x:c r="AT4396" s="26"/>
    </x:row>
    <x:row r="4397">
      <x:c r="C4397" s="11" t="str">
        <x:v>G2-H-THC-TNK-20</x:v>
      </x:c>
      <x:c r="D4397" s="11" t="str">
        <x:v>G2</x:v>
      </x:c>
      <x:c r="E4397" s="11" t="str">
        <x:v>Regional flood and displacement</x:v>
      </x:c>
      <x:c r="F4397" s="11" t="str">
        <x:v>H-THC</x:v>
      </x:c>
      <x:c r="G4397" s="11" t="str">
        <x:v>Theater hospital command</x:v>
      </x:c>
      <x:c r="H4397" s="11" t="str">
        <x:v>TNK-20</x:v>
      </x:c>
      <x:c r="I4397" s="19" t="n">
        <x:v>48</x:v>
      </x:c>
      <x:c r="J4397" s="21" t="n">
        <x:v>4</x:v>
      </x:c>
      <x:c r="K4397" s="18" t="n">
        <x:f>'05 Cargo Register'!K365</x:f>
        <x:v>110.25</x:v>
      </x:c>
      <x:c r="L4397" s="18" t="n">
        <x:f>'05 Cargo Register'!N365</x:f>
        <x:v>7</x:v>
      </x:c>
      <x:c r="M4397" s="18" t="n">
        <x:f>'05 Cargo Register'!O365</x:f>
        <x:v>148.75</x:v>
      </x:c>
      <x:c r="N4397" s="18" t="n">
        <x:f>J4397*K4397</x:f>
        <x:v>441</x:v>
      </x:c>
      <x:c r="O4397" s="18" t="n">
        <x:f>J4397*L4397</x:f>
        <x:v>28</x:v>
      </x:c>
      <x:c r="P4397" s="18" t="n">
        <x:f>J4397*M4397</x:f>
        <x:v>595</x:v>
      </x:c>
      <x:c r="Q4397" s="22" t="n">
        <x:f>'01 Controls'!$E$31*'02 Cargo Classes'!$M$10</x:f>
        <x:v>0</x:v>
      </x:c>
      <x:c r="R4397" s="22" t="n">
        <x:f>'01 Controls'!$F$31*'02 Cargo Classes'!$N$10</x:f>
        <x:v>0.8999999999999999</x:v>
      </x:c>
      <x:c r="S4397" s="22" t="n">
        <x:f>'01 Controls'!$G$31*'02 Cargo Classes'!$O$10</x:f>
        <x:v>0</x:v>
      </x:c>
      <x:c r="T4397" s="22" t="n">
        <x:f>'01 Controls'!$H$31*'02 Cargo Classes'!$P$10</x:f>
        <x:v>0.1</x:v>
      </x:c>
      <x:c r="U4397" s="22" t="n">
        <x:f>SUM(Q4397:T4397)</x:f>
        <x:v>0.9999999999999999</x:v>
      </x:c>
      <x:c r="V4397" s="18" t="n">
        <x:f>IF(U4397=0,0,N4397*Q4397/U4397)</x:f>
        <x:v>0</x:v>
      </x:c>
      <x:c r="W4397" s="18" t="n">
        <x:f>IF(U4397=0,0,P4397*Q4397/U4397)</x:f>
        <x:v>0</x:v>
      </x:c>
      <x:c r="X4397" s="18" t="n">
        <x:f>MAX(V4397,W4397*'01 Controls'!$E$12)</x:f>
        <x:v>0</x:v>
      </x:c>
      <x:c r="Y4397" s="18" t="n">
        <x:f>IF(U4397=0,0,N4397*R4397/U4397)</x:f>
        <x:v>396.90000000000003</x:v>
      </x:c>
      <x:c r="Z4397" s="18" t="n">
        <x:f>IF(U4397=0,0,P4397*R4397/U4397)</x:f>
        <x:v>535.5000000000001</x:v>
      </x:c>
      <x:c r="AA4397" s="18" t="n">
        <x:f>MAX(Y4397,Z4397*'01 Controls'!$E$13)</x:f>
        <x:v>396.90000000000003</x:v>
      </x:c>
      <x:c r="AB4397" s="18" t="n">
        <x:f>IF(U4397=0,0,N4397*S4397/U4397)</x:f>
        <x:v>0</x:v>
      </x:c>
      <x:c r="AC4397" s="18" t="n">
        <x:f>IF(U4397=0,0,P4397*S4397/U4397)</x:f>
        <x:v>0</x:v>
      </x:c>
      <x:c r="AD4397" s="18" t="n">
        <x:f>MAX(AB4397,AC4397*'01 Controls'!$E$14)</x:f>
        <x:v>0</x:v>
      </x:c>
      <x:c r="AE4397" s="18" t="n">
        <x:f>IF(U4397=0,0,N4397*T4397/U4397)</x:f>
        <x:v>44.10000000000001</x:v>
      </x:c>
      <x:c r="AF4397" s="18" t="n">
        <x:f>IF(U4397=0,0,P4397*T4397/U4397)</x:f>
        <x:v>59.50000000000001</x:v>
      </x:c>
      <x:c r="AG4397" s="18" t="n">
        <x:f>MAX(AE4397,AF4397*'01 Controls'!$E$15)</x:f>
        <x:v>44.10000000000001</x:v>
      </x:c>
      <x:c r="AH4397" s="18" t="n">
        <x:f>SUM(V4397,Y4397,AB4397,AE4397)</x:f>
        <x:v>441.00000000000006</x:v>
      </x:c>
      <x:c r="AI4397" s="18" t="n">
        <x:f>N4397-AH4397</x:f>
        <x:v>-5.684341886080802e-14</x:v>
      </x:c>
      <x:c r="AJ4397" s="18" t="n">
        <x:f>V4397*INDEX('07 Mode Capacity'!$P$6:$P$17,MATCH("AIR-"&amp;I4397,'07 Mode Capacity'!$C$6:$C$17,0))</x:f>
        <x:v>0</x:v>
      </x:c>
      <x:c r="AK4397" s="18" t="n">
        <x:f>Y4397*INDEX('07 Mode Capacity'!$P$6:$P$17,MATCH("OCEAN-"&amp;I4397,'07 Mode Capacity'!$C$6:$C$17,0))</x:f>
        <x:v>34.78283959266386</x:v>
      </x:c>
      <x:c r="AL4397" s="18" t="n">
        <x:f>AB4397*INDEX('07 Mode Capacity'!$P$6:$P$17,MATCH("LAND-"&amp;I4397,'07 Mode Capacity'!$C$6:$C$17,0))</x:f>
        <x:v>0</x:v>
      </x:c>
      <x:c r="AM4397" s="18" t="n">
        <x:f>AE4397*INDEX('07 Mode Capacity'!$P$6:$P$17,MATCH("INLAND-"&amp;I4397,'07 Mode Capacity'!$C$6:$C$17,0))</x:f>
        <x:v>27.837435634517753</x:v>
      </x:c>
      <x:c r="AN4397" s="18" t="n">
        <x:f>SUM(AJ4397:AM4397)</x:f>
        <x:v>62.620275227181615</x:v>
      </x:c>
      <x:c r="AO4397" s="17" t="n">
        <x:f>IF(N4397=0,1,AN4397/N4397)</x:f>
        <x:v>0.1419960889505252</x:v>
      </x:c>
      <x:c r="AP4397" s="11" t="str">
        <x:f>IF(AO4397&gt;='01 Controls'!$E$16,"PASS","FAIL")</x:f>
        <x:v>FAIL</x:v>
      </x:c>
      <x:c r="AQ4397" s="11" t="str">
        <x:v>UNQUANTIFIED</x:v>
      </x:c>
      <x:c r="AR4397" s="11" t="str">
        <x:v>Position-class planning record; serial item and receiver open</x:v>
      </x:c>
      <x:c r="AS4397" s="26"/>
      <x:c r="AT4397" s="26"/>
    </x:row>
    <x:row r="4398">
      <x:c r="C4398" s="11" t="str">
        <x:v>G2-H-THC-FLR-24</x:v>
      </x:c>
      <x:c r="D4398" s="11" t="str">
        <x:v>G2</x:v>
      </x:c>
      <x:c r="E4398" s="11" t="str">
        <x:v>Regional flood and displacement</x:v>
      </x:c>
      <x:c r="F4398" s="11" t="str">
        <x:v>H-THC</x:v>
      </x:c>
      <x:c r="G4398" s="11" t="str">
        <x:v>Theater hospital command</x:v>
      </x:c>
      <x:c r="H4398" s="11" t="str">
        <x:v>FLR-24</x:v>
      </x:c>
      <x:c r="I4398" s="19" t="n">
        <x:v>48</x:v>
      </x:c>
      <x:c r="J4398" s="21" t="n">
        <x:v>4</x:v>
      </x:c>
      <x:c r="K4398" s="18" t="n">
        <x:f>'05 Cargo Register'!K366</x:f>
        <x:v>91.875</x:v>
      </x:c>
      <x:c r="L4398" s="18" t="n">
        <x:f>'05 Cargo Register'!N366</x:f>
        <x:v>5</x:v>
      </x:c>
      <x:c r="M4398" s="18" t="n">
        <x:f>'05 Cargo Register'!O366</x:f>
        <x:v>160</x:v>
      </x:c>
      <x:c r="N4398" s="18" t="n">
        <x:f>J4398*K4398</x:f>
        <x:v>367.5</x:v>
      </x:c>
      <x:c r="O4398" s="18" t="n">
        <x:f>J4398*L4398</x:f>
        <x:v>20</x:v>
      </x:c>
      <x:c r="P4398" s="18" t="n">
        <x:f>J4398*M4398</x:f>
        <x:v>640</x:v>
      </x:c>
      <x:c r="Q4398" s="22" t="n">
        <x:f>'01 Controls'!$E$31*'02 Cargo Classes'!$M$11</x:f>
        <x:v>0</x:v>
      </x:c>
      <x:c r="R4398" s="22" t="n">
        <x:f>'01 Controls'!$F$31*'02 Cargo Classes'!$N$11</x:f>
        <x:v>0.8999999999999999</x:v>
      </x:c>
      <x:c r="S4398" s="22" t="n">
        <x:f>'01 Controls'!$G$31*'02 Cargo Classes'!$O$11</x:f>
        <x:v>0</x:v>
      </x:c>
      <x:c r="T4398" s="22" t="n">
        <x:f>'01 Controls'!$H$31*'02 Cargo Classes'!$P$11</x:f>
        <x:v>0.08000000000000002</x:v>
      </x:c>
      <x:c r="U4398" s="22" t="n">
        <x:f>SUM(Q4398:T4398)</x:f>
        <x:v>0.98</x:v>
      </x:c>
      <x:c r="V4398" s="18" t="n">
        <x:f>IF(U4398=0,0,N4398*Q4398/U4398)</x:f>
        <x:v>0</x:v>
      </x:c>
      <x:c r="W4398" s="18" t="n">
        <x:f>IF(U4398=0,0,P4398*Q4398/U4398)</x:f>
        <x:v>0</x:v>
      </x:c>
      <x:c r="X4398" s="18" t="n">
        <x:f>MAX(V4398,W4398*'01 Controls'!$E$12)</x:f>
        <x:v>0</x:v>
      </x:c>
      <x:c r="Y4398" s="18" t="n">
        <x:f>IF(U4398=0,0,N4398*R4398/U4398)</x:f>
        <x:v>337.49999999999994</x:v>
      </x:c>
      <x:c r="Z4398" s="18" t="n">
        <x:f>IF(U4398=0,0,P4398*R4398/U4398)</x:f>
        <x:v>587.7551020408164</x:v>
      </x:c>
      <x:c r="AA4398" s="18" t="n">
        <x:f>MAX(Y4398,Z4398*'01 Controls'!$E$13)</x:f>
        <x:v>337.49999999999994</x:v>
      </x:c>
      <x:c r="AB4398" s="18" t="n">
        <x:f>IF(U4398=0,0,N4398*S4398/U4398)</x:f>
        <x:v>0</x:v>
      </x:c>
      <x:c r="AC4398" s="18" t="n">
        <x:f>IF(U4398=0,0,P4398*S4398/U4398)</x:f>
        <x:v>0</x:v>
      </x:c>
      <x:c r="AD4398" s="18" t="n">
        <x:f>MAX(AB4398,AC4398*'01 Controls'!$E$14)</x:f>
        <x:v>0</x:v>
      </x:c>
      <x:c r="AE4398" s="18" t="n">
        <x:f>IF(U4398=0,0,N4398*T4398/U4398)</x:f>
        <x:v>30.000000000000007</x:v>
      </x:c>
      <x:c r="AF4398" s="18" t="n">
        <x:f>IF(U4398=0,0,P4398*T4398/U4398)</x:f>
        <x:v>52.24489795918368</x:v>
      </x:c>
      <x:c r="AG4398" s="18" t="n">
        <x:f>MAX(AE4398,AF4398*'01 Controls'!$E$15)</x:f>
        <x:v>30.000000000000007</x:v>
      </x:c>
      <x:c r="AH4398" s="18" t="n">
        <x:f>SUM(V4398,Y4398,AB4398,AE4398)</x:f>
        <x:v>367.49999999999994</x:v>
      </x:c>
      <x:c r="AI4398" s="18" t="n">
        <x:f>N4398-AH4398</x:f>
        <x:v>5.684341886080802e-14</x:v>
      </x:c>
      <x:c r="AJ4398" s="18" t="n">
        <x:f>V4398*INDEX('07 Mode Capacity'!$P$6:$P$17,MATCH("AIR-"&amp;I4398,'07 Mode Capacity'!$C$6:$C$17,0))</x:f>
        <x:v>0</x:v>
      </x:c>
      <x:c r="AK4398" s="18" t="n">
        <x:f>Y4398*INDEX('07 Mode Capacity'!$P$6:$P$17,MATCH("OCEAN-"&amp;I4398,'07 Mode Capacity'!$C$6:$C$17,0))</x:f>
        <x:v>29.57724455158491</x:v>
      </x:c>
      <x:c r="AL4398" s="18" t="n">
        <x:f>AB4398*INDEX('07 Mode Capacity'!$P$6:$P$17,MATCH("LAND-"&amp;I4398,'07 Mode Capacity'!$C$6:$C$17,0))</x:f>
        <x:v>0</x:v>
      </x:c>
      <x:c r="AM4398" s="18" t="n">
        <x:f>AE4398*INDEX('07 Mode Capacity'!$P$6:$P$17,MATCH("INLAND-"&amp;I4398,'07 Mode Capacity'!$C$6:$C$17,0))</x:f>
        <x:v>18.93703104388963</x:v>
      </x:c>
      <x:c r="AN4398" s="18" t="n">
        <x:f>SUM(AJ4398:AM4398)</x:f>
        <x:v>48.514275595474544</x:v>
      </x:c>
      <x:c r="AO4398" s="17" t="n">
        <x:f>IF(N4398=0,1,AN4398/N4398)</x:f>
        <x:v>0.13201163427340012</x:v>
      </x:c>
      <x:c r="AP4398" s="11" t="str">
        <x:f>IF(AO4398&gt;='01 Controls'!$E$16,"PASS","FAIL")</x:f>
        <x:v>FAIL</x:v>
      </x:c>
      <x:c r="AQ4398" s="11" t="str">
        <x:v>UNQUANTIFIED</x:v>
      </x:c>
      <x:c r="AR4398" s="11" t="str">
        <x:v>Position-class planning record; serial item and receiver open</x:v>
      </x:c>
      <x:c r="AS4398" s="26"/>
      <x:c r="AT4398" s="26"/>
    </x:row>
    <x:row r="4399">
      <x:c r="C4399" s="11" t="str">
        <x:v>G2-H-THC-ROL-30</x:v>
      </x:c>
      <x:c r="D4399" s="11" t="str">
        <x:v>G2</x:v>
      </x:c>
      <x:c r="E4399" s="11" t="str">
        <x:v>Regional flood and displacement</x:v>
      </x:c>
      <x:c r="F4399" s="11" t="str">
        <x:v>H-THC</x:v>
      </x:c>
      <x:c r="G4399" s="11" t="str">
        <x:v>Theater hospital command</x:v>
      </x:c>
      <x:c r="H4399" s="11" t="str">
        <x:v>ROL-30</x:v>
      </x:c>
      <x:c r="I4399" s="19" t="n">
        <x:v>48</x:v>
      </x:c>
      <x:c r="J4399" s="21" t="n">
        <x:v>4</x:v>
      </x:c>
      <x:c r="K4399" s="18" t="n">
        <x:f>'05 Cargo Register'!K367</x:f>
        <x:v>183.75</x:v>
      </x:c>
      <x:c r="L4399" s="18" t="n">
        <x:f>'05 Cargo Register'!N367</x:f>
        <x:v>8</x:v>
      </x:c>
      <x:c r="M4399" s="18" t="n">
        <x:f>'05 Cargo Register'!O367</x:f>
        <x:v>510</x:v>
      </x:c>
      <x:c r="N4399" s="18" t="n">
        <x:f>J4399*K4399</x:f>
        <x:v>735</x:v>
      </x:c>
      <x:c r="O4399" s="18" t="n">
        <x:f>J4399*L4399</x:f>
        <x:v>32</x:v>
      </x:c>
      <x:c r="P4399" s="18" t="n">
        <x:f>J4399*M4399</x:f>
        <x:v>2040</x:v>
      </x:c>
      <x:c r="Q4399" s="22" t="n">
        <x:f>'01 Controls'!$E$31*'02 Cargo Classes'!$M$12</x:f>
        <x:v>0</x:v>
      </x:c>
      <x:c r="R4399" s="22" t="n">
        <x:f>'01 Controls'!$F$31*'02 Cargo Classes'!$N$12</x:f>
        <x:v>0.75</x:v>
      </x:c>
      <x:c r="S4399" s="22" t="n">
        <x:f>'01 Controls'!$G$31*'02 Cargo Classes'!$O$12</x:f>
        <x:v>0</x:v>
      </x:c>
      <x:c r="T4399" s="22" t="n">
        <x:f>'01 Controls'!$H$31*'02 Cargo Classes'!$P$12</x:f>
        <x:v>0.06</x:v>
      </x:c>
      <x:c r="U4399" s="22" t="n">
        <x:f>SUM(Q4399:T4399)</x:f>
        <x:v>0.81</x:v>
      </x:c>
      <x:c r="V4399" s="18" t="n">
        <x:f>IF(U4399=0,0,N4399*Q4399/U4399)</x:f>
        <x:v>0</x:v>
      </x:c>
      <x:c r="W4399" s="18" t="n">
        <x:f>IF(U4399=0,0,P4399*Q4399/U4399)</x:f>
        <x:v>0</x:v>
      </x:c>
      <x:c r="X4399" s="18" t="n">
        <x:f>MAX(V4399,W4399*'01 Controls'!$E$12)</x:f>
        <x:v>0</x:v>
      </x:c>
      <x:c r="Y4399" s="18" t="n">
        <x:f>IF(U4399=0,0,N4399*R4399/U4399)</x:f>
        <x:v>680.5555555555555</x:v>
      </x:c>
      <x:c r="Z4399" s="18" t="n">
        <x:f>IF(U4399=0,0,P4399*R4399/U4399)</x:f>
        <x:v>1888.8888888888887</x:v>
      </x:c>
      <x:c r="AA4399" s="18" t="n">
        <x:f>MAX(Y4399,Z4399*'01 Controls'!$E$13)</x:f>
        <x:v>680.5555555555555</x:v>
      </x:c>
      <x:c r="AB4399" s="18" t="n">
        <x:f>IF(U4399=0,0,N4399*S4399/U4399)</x:f>
        <x:v>0</x:v>
      </x:c>
      <x:c r="AC4399" s="18" t="n">
        <x:f>IF(U4399=0,0,P4399*S4399/U4399)</x:f>
        <x:v>0</x:v>
      </x:c>
      <x:c r="AD4399" s="18" t="n">
        <x:f>MAX(AB4399,AC4399*'01 Controls'!$E$14)</x:f>
        <x:v>0</x:v>
      </x:c>
      <x:c r="AE4399" s="18" t="n">
        <x:f>IF(U4399=0,0,N4399*T4399/U4399)</x:f>
        <x:v>54.44444444444444</x:v>
      </x:c>
      <x:c r="AF4399" s="18" t="n">
        <x:f>IF(U4399=0,0,P4399*T4399/U4399)</x:f>
        <x:v>151.1111111111111</x:v>
      </x:c>
      <x:c r="AG4399" s="18" t="n">
        <x:f>MAX(AE4399,AF4399*'01 Controls'!$E$15)</x:f>
        <x:v>54.44444444444444</x:v>
      </x:c>
      <x:c r="AH4399" s="18" t="n">
        <x:f>SUM(V4399,Y4399,AB4399,AE4399)</x:f>
        <x:v>735</x:v>
      </x:c>
      <x:c r="AI4399" s="18" t="n">
        <x:f>N4399-AH4399</x:f>
        <x:v>0</x:v>
      </x:c>
      <x:c r="AJ4399" s="18" t="n">
        <x:f>V4399*INDEX('07 Mode Capacity'!$P$6:$P$17,MATCH("AIR-"&amp;I4399,'07 Mode Capacity'!$C$6:$C$17,0))</x:f>
        <x:v>0</x:v>
      </x:c>
      <x:c r="AK4399" s="18" t="n">
        <x:f>Y4399*INDEX('07 Mode Capacity'!$P$6:$P$17,MATCH("OCEAN-"&amp;I4399,'07 Mode Capacity'!$C$6:$C$17,0))</x:f>
        <x:v>59.641357326241184</x:v>
      </x:c>
      <x:c r="AL4399" s="18" t="n">
        <x:f>AB4399*INDEX('07 Mode Capacity'!$P$6:$P$17,MATCH("LAND-"&amp;I4399,'07 Mode Capacity'!$C$6:$C$17,0))</x:f>
        <x:v>0</x:v>
      </x:c>
      <x:c r="AM4399" s="18" t="n">
        <x:f>AE4399*INDEX('07 Mode Capacity'!$P$6:$P$17,MATCH("INLAND-"&amp;I4399,'07 Mode Capacity'!$C$6:$C$17,0))</x:f>
        <x:v>34.36720448705895</x:v>
      </x:c>
      <x:c r="AN4399" s="18" t="n">
        <x:f>SUM(AJ4399:AM4399)</x:f>
        <x:v>94.00856181330013</x:v>
      </x:c>
      <x:c r="AO4399" s="17" t="n">
        <x:f>IF(N4399=0,1,AN4399/N4399)</x:f>
        <x:v>0.12790280518816344</x:v>
      </x:c>
      <x:c r="AP4399" s="11" t="str">
        <x:f>IF(AO4399&gt;='01 Controls'!$E$16,"PASS","FAIL")</x:f>
        <x:v>FAIL</x:v>
      </x:c>
      <x:c r="AQ4399" s="11" t="str">
        <x:v>UNQUANTIFIED</x:v>
      </x:c>
      <x:c r="AR4399" s="11" t="str">
        <x:v>Position-class planning record; serial item and receiver open</x:v>
      </x:c>
      <x:c r="AS4399" s="26"/>
      <x:c r="AT4399" s="26"/>
    </x:row>
    <x:row r="4400">
      <x:c r="C4400" s="11" t="str">
        <x:v>G2-H-THC-BLK-08</x:v>
      </x:c>
      <x:c r="D4400" s="11" t="str">
        <x:v>G2</x:v>
      </x:c>
      <x:c r="E4400" s="11" t="str">
        <x:v>Regional flood and displacement</x:v>
      </x:c>
      <x:c r="F4400" s="11" t="str">
        <x:v>H-THC</x:v>
      </x:c>
      <x:c r="G4400" s="11" t="str">
        <x:v>Theater hospital command</x:v>
      </x:c>
      <x:c r="H4400" s="11" t="str">
        <x:v>BLK-08</x:v>
      </x:c>
      <x:c r="I4400" s="19" t="n">
        <x:v>48</x:v>
      </x:c>
      <x:c r="J4400" s="21" t="n">
        <x:v>4</x:v>
      </x:c>
      <x:c r="K4400" s="18" t="n">
        <x:f>'05 Cargo Register'!K368</x:f>
        <x:v>257.25</x:v>
      </x:c>
      <x:c r="L4400" s="18" t="n">
        <x:f>'05 Cargo Register'!N368</x:f>
        <x:v>41</x:v>
      </x:c>
      <x:c r="M4400" s="18" t="n">
        <x:f>'05 Cargo Register'!O368</x:f>
        <x:v>2091</x:v>
      </x:c>
      <x:c r="N4400" s="18" t="n">
        <x:f>J4400*K4400</x:f>
        <x:v>1029</x:v>
      </x:c>
      <x:c r="O4400" s="18" t="n">
        <x:f>J4400*L4400</x:f>
        <x:v>164</x:v>
      </x:c>
      <x:c r="P4400" s="18" t="n">
        <x:f>J4400*M4400</x:f>
        <x:v>8364</x:v>
      </x:c>
      <x:c r="Q4400" s="22" t="n">
        <x:f>'01 Controls'!$E$31*'02 Cargo Classes'!$M$14</x:f>
        <x:v>0.15</x:v>
      </x:c>
      <x:c r="R4400" s="22" t="n">
        <x:f>'01 Controls'!$F$31*'02 Cargo Classes'!$N$14</x:f>
        <x:v>0.6000000000000001</x:v>
      </x:c>
      <x:c r="S4400" s="22" t="n">
        <x:f>'01 Controls'!$G$31*'02 Cargo Classes'!$O$14</x:f>
        <x:v>0</x:v>
      </x:c>
      <x:c r="T4400" s="22" t="n">
        <x:f>'01 Controls'!$H$31*'02 Cargo Classes'!$P$14</x:f>
        <x:v>0.05</x:v>
      </x:c>
      <x:c r="U4400" s="22" t="n">
        <x:f>SUM(Q4400:T4400)</x:f>
        <x:v>0.8000000000000002</x:v>
      </x:c>
      <x:c r="V4400" s="18" t="n">
        <x:f>IF(U4400=0,0,N4400*Q4400/U4400)</x:f>
        <x:v>192.93749999999994</x:v>
      </x:c>
      <x:c r="W4400" s="18" t="n">
        <x:f>IF(U4400=0,0,P4400*Q4400/U4400)</x:f>
        <x:v>1568.2499999999995</x:v>
      </x:c>
      <x:c r="X4400" s="18" t="n">
        <x:f>MAX(V4400,W4400*'01 Controls'!$E$12)</x:f>
        <x:v>392.0624999999999</x:v>
      </x:c>
      <x:c r="Y4400" s="18" t="n">
        <x:f>IF(U4400=0,0,N4400*R4400/U4400)</x:f>
        <x:v>771.75</x:v>
      </x:c>
      <x:c r="Z4400" s="18" t="n">
        <x:f>IF(U4400=0,0,P4400*R4400/U4400)</x:f>
        <x:v>6272.999999999999</x:v>
      </x:c>
      <x:c r="AA4400" s="18" t="n">
        <x:f>MAX(Y4400,Z4400*'01 Controls'!$E$13)</x:f>
        <x:v>940.9499999999998</x:v>
      </x:c>
      <x:c r="AB4400" s="18" t="n">
        <x:f>IF(U4400=0,0,N4400*S4400/U4400)</x:f>
        <x:v>0</x:v>
      </x:c>
      <x:c r="AC4400" s="18" t="n">
        <x:f>IF(U4400=0,0,P4400*S4400/U4400)</x:f>
        <x:v>0</x:v>
      </x:c>
      <x:c r="AD4400" s="18" t="n">
        <x:f>MAX(AB4400,AC4400*'01 Controls'!$E$14)</x:f>
        <x:v>0</x:v>
      </x:c>
      <x:c r="AE4400" s="18" t="n">
        <x:f>IF(U4400=0,0,N4400*T4400/U4400)</x:f>
        <x:v>64.31249999999999</x:v>
      </x:c>
      <x:c r="AF4400" s="18" t="n">
        <x:f>IF(U4400=0,0,P4400*T4400/U4400)</x:f>
        <x:v>522.75</x:v>
      </x:c>
      <x:c r="AG4400" s="18" t="n">
        <x:f>MAX(AE4400,AF4400*'01 Controls'!$E$15)</x:f>
        <x:v>94.095</x:v>
      </x:c>
      <x:c r="AH4400" s="18" t="n">
        <x:f>SUM(V4400,Y4400,AB4400,AE4400)</x:f>
        <x:v>1029</x:v>
      </x:c>
      <x:c r="AI4400" s="18" t="n">
        <x:f>N4400-AH4400</x:f>
        <x:v>0</x:v>
      </x:c>
      <x:c r="AJ4400" s="18" t="n">
        <x:f>V4400*INDEX('07 Mode Capacity'!$P$6:$P$17,MATCH("AIR-"&amp;I4400,'07 Mode Capacity'!$C$6:$C$17,0))</x:f>
        <x:v>54.08726107119038</x:v>
      </x:c>
      <x:c r="AK4400" s="18" t="n">
        <x:f>Y4400*INDEX('07 Mode Capacity'!$P$6:$P$17,MATCH("OCEAN-"&amp;I4400,'07 Mode Capacity'!$C$6:$C$17,0))</x:f>
        <x:v>67.6332992079575</x:v>
      </x:c>
      <x:c r="AL4400" s="18" t="n">
        <x:f>AB4400*INDEX('07 Mode Capacity'!$P$6:$P$17,MATCH("LAND-"&amp;I4400,'07 Mode Capacity'!$C$6:$C$17,0))</x:f>
        <x:v>0</x:v>
      </x:c>
      <x:c r="AM4400" s="18" t="n">
        <x:f>AE4400*INDEX('07 Mode Capacity'!$P$6:$P$17,MATCH("INLAND-"&amp;I4400,'07 Mode Capacity'!$C$6:$C$17,0))</x:f>
        <x:v>40.59626030033837</x:v>
      </x:c>
      <x:c r="AN4400" s="18" t="n">
        <x:f>SUM(AJ4400:AM4400)</x:f>
        <x:v>162.31682057948626</x:v>
      </x:c>
      <x:c r="AO4400" s="17" t="n">
        <x:f>IF(N4400=0,1,AN4400/N4400)</x:f>
        <x:v>0.15774229405197887</x:v>
      </x:c>
      <x:c r="AP4400" s="11" t="str">
        <x:f>IF(AO4400&gt;='01 Controls'!$E$16,"PASS","FAIL")</x:f>
        <x:v>FAIL</x:v>
      </x:c>
      <x:c r="AQ4400" s="11" t="str">
        <x:v>UNQUANTIFIED</x:v>
      </x:c>
      <x:c r="AR4400" s="11" t="str">
        <x:v>Position-class planning record; serial item and receiver open</x:v>
      </x:c>
      <x:c r="AS4400" s="26"/>
      <x:c r="AT4400" s="26"/>
    </x:row>
    <x:row r="4401">
      <x:c r="C4401" s="11" t="str">
        <x:v>G2-H-PMG-APL-45</x:v>
      </x:c>
      <x:c r="D4401" s="11" t="str">
        <x:v>G2</x:v>
      </x:c>
      <x:c r="E4401" s="11" t="str">
        <x:v>Regional flood and displacement</x:v>
      </x:c>
      <x:c r="F4401" s="11" t="str">
        <x:v>H-PMG</x:v>
      </x:c>
      <x:c r="G4401" s="11" t="str">
        <x:v>Patient movement group</x:v>
      </x:c>
      <x:c r="H4401" s="11" t="str">
        <x:v>APL-45</x:v>
      </x:c>
      <x:c r="I4401" s="19" t="n">
        <x:v>24</x:v>
      </x:c>
      <x:c r="J4401" s="21" t="n">
        <x:v>6</x:v>
      </x:c>
      <x:c r="K4401" s="18" t="n">
        <x:f>'05 Cargo Register'!K369</x:f>
        <x:v>519.7499999999999</x:v>
      </x:c>
      <x:c r="L4401" s="18" t="n">
        <x:f>'05 Cargo Register'!N369</x:f>
        <x:v>136</x:v>
      </x:c>
      <x:c r="M4401" s="18" t="n">
        <x:f>'05 Cargo Register'!O369</x:f>
        <x:v>1020</x:v>
      </x:c>
      <x:c r="N4401" s="18" t="n">
        <x:f>J4401*K4401</x:f>
        <x:v>3118.499999999999</x:v>
      </x:c>
      <x:c r="O4401" s="18" t="n">
        <x:f>J4401*L4401</x:f>
        <x:v>816</x:v>
      </x:c>
      <x:c r="P4401" s="18" t="n">
        <x:f>J4401*M4401</x:f>
        <x:v>6120</x:v>
      </x:c>
      <x:c r="Q4401" s="22" t="n">
        <x:f>'01 Controls'!$E$31*'02 Cargo Classes'!$M$6</x:f>
        <x:v>0.44999999999999996</x:v>
      </x:c>
      <x:c r="R4401" s="22" t="n">
        <x:f>'01 Controls'!$F$31*'02 Cargo Classes'!$N$6</x:f>
        <x:v>0.30000000000000004</x:v>
      </x:c>
      <x:c r="S4401" s="22" t="n">
        <x:f>'01 Controls'!$G$31*'02 Cargo Classes'!$O$6</x:f>
        <x:v>0</x:v>
      </x:c>
      <x:c r="T4401" s="22" t="n">
        <x:f>'01 Controls'!$H$31*'02 Cargo Classes'!$P$6</x:f>
        <x:v>0.03</x:v>
      </x:c>
      <x:c r="U4401" s="22" t="n">
        <x:f>SUM(Q4401:T4401)</x:f>
        <x:v>0.78</x:v>
      </x:c>
      <x:c r="V4401" s="18" t="n">
        <x:f>IF(U4401=0,0,N4401*Q4401/U4401)</x:f>
        <x:v>1799.1346153846146</x:v>
      </x:c>
      <x:c r="W4401" s="18" t="n">
        <x:f>IF(U4401=0,0,P4401*Q4401/U4401)</x:f>
        <x:v>3530.76923076923</x:v>
      </x:c>
      <x:c r="X4401" s="18" t="n">
        <x:f>MAX(V4401,W4401*'01 Controls'!$E$12)</x:f>
        <x:v>1799.1346153846146</x:v>
      </x:c>
      <x:c r="Y4401" s="18" t="n">
        <x:f>IF(U4401=0,0,N4401*R4401/U4401)</x:f>
        <x:v>1199.4230769230767</x:v>
      </x:c>
      <x:c r="Z4401" s="18" t="n">
        <x:f>IF(U4401=0,0,P4401*R4401/U4401)</x:f>
        <x:v>2353.8461538461543</x:v>
      </x:c>
      <x:c r="AA4401" s="18" t="n">
        <x:f>MAX(Y4401,Z4401*'01 Controls'!$E$13)</x:f>
        <x:v>1199.4230769230767</x:v>
      </x:c>
      <x:c r="AB4401" s="18" t="n">
        <x:f>IF(U4401=0,0,N4401*S4401/U4401)</x:f>
        <x:v>0</x:v>
      </x:c>
      <x:c r="AC4401" s="18" t="n">
        <x:f>IF(U4401=0,0,P4401*S4401/U4401)</x:f>
        <x:v>0</x:v>
      </x:c>
      <x:c r="AD4401" s="18" t="n">
        <x:f>MAX(AB4401,AC4401*'01 Controls'!$E$14)</x:f>
        <x:v>0</x:v>
      </x:c>
      <x:c r="AE4401" s="18" t="n">
        <x:f>IF(U4401=0,0,N4401*T4401/U4401)</x:f>
        <x:v>119.94230769230764</x:v>
      </x:c>
      <x:c r="AF4401" s="18" t="n">
        <x:f>IF(U4401=0,0,P4401*T4401/U4401)</x:f>
        <x:v>235.38461538461536</x:v>
      </x:c>
      <x:c r="AG4401" s="18" t="n">
        <x:f>MAX(AE4401,AF4401*'01 Controls'!$E$15)</x:f>
        <x:v>119.94230769230764</x:v>
      </x:c>
      <x:c r="AH4401" s="18" t="n">
        <x:f>SUM(V4401,Y4401,AB4401,AE4401)</x:f>
        <x:v>3118.499999999999</x:v>
      </x:c>
      <x:c r="AI4401" s="18" t="n">
        <x:f>N4401-AH4401</x:f>
        <x:v>0</x:v>
      </x:c>
      <x:c r="AJ4401" s="18" t="n">
        <x:f>V4401*INDEX('07 Mode Capacity'!$P$6:$P$17,MATCH("AIR-"&amp;I4401,'07 Mode Capacity'!$C$6:$C$17,0))</x:f>
        <x:v>365.0697233974121</x:v>
      </x:c>
      <x:c r="AK4401" s="18" t="n">
        <x:f>Y4401*INDEX('07 Mode Capacity'!$P$6:$P$17,MATCH("OCEAN-"&amp;I4401,'07 Mode Capacity'!$C$6:$C$17,0))</x:f>
        <x:v>180.02026906130925</x:v>
      </x:c>
      <x:c r="AL4401" s="18" t="n">
        <x:f>AB4401*INDEX('07 Mode Capacity'!$P$6:$P$17,MATCH("LAND-"&amp;I4401,'07 Mode Capacity'!$C$6:$C$17,0))</x:f>
        <x:v>0</x:v>
      </x:c>
      <x:c r="AM4401" s="18" t="n">
        <x:f>AE4401*INDEX('07 Mode Capacity'!$P$6:$P$17,MATCH("INLAND-"&amp;I4401,'07 Mode Capacity'!$C$6:$C$17,0))</x:f>
        <x:v>119.94230769230764</x:v>
      </x:c>
      <x:c r="AN4401" s="18" t="n">
        <x:f>SUM(AJ4401:AM4401)</x:f>
        <x:v>665.032300151029</x:v>
      </x:c>
      <x:c r="AO4401" s="17" t="n">
        <x:f>IF(N4401=0,1,AN4401/N4401)</x:f>
        <x:v>0.21325390416900084</x:v>
      </x:c>
      <x:c r="AP4401" s="11" t="str">
        <x:f>IF(AO4401&gt;='01 Controls'!$E$16,"PASS","FAIL")</x:f>
        <x:v>FAIL</x:v>
      </x:c>
      <x:c r="AQ4401" s="11" t="str">
        <x:v>UNQUANTIFIED</x:v>
      </x:c>
      <x:c r="AR4401" s="11" t="str">
        <x:v>Position-class planning record; serial item and receiver open</x:v>
      </x:c>
      <x:c r="AS4401" s="26"/>
      <x:c r="AT4401" s="26"/>
    </x:row>
    <x:row r="4402">
      <x:c r="C4402" s="11" t="str">
        <x:v>G2-H-PMG-ISO-18</x:v>
      </x:c>
      <x:c r="D4402" s="11" t="str">
        <x:v>G2</x:v>
      </x:c>
      <x:c r="E4402" s="11" t="str">
        <x:v>Regional flood and displacement</x:v>
      </x:c>
      <x:c r="F4402" s="11" t="str">
        <x:v>H-PMG</x:v>
      </x:c>
      <x:c r="G4402" s="11" t="str">
        <x:v>Patient movement group</x:v>
      </x:c>
      <x:c r="H4402" s="11" t="str">
        <x:v>ISO-18</x:v>
      </x:c>
      <x:c r="I4402" s="19" t="n">
        <x:v>48</x:v>
      </x:c>
      <x:c r="J4402" s="21" t="n">
        <x:v>6</x:v>
      </x:c>
      <x:c r="K4402" s="18" t="n">
        <x:f>'05 Cargo Register'!K370</x:f>
        <x:v>606.3749999999999</x:v>
      </x:c>
      <x:c r="L4402" s="18" t="n">
        <x:f>'05 Cargo Register'!N370</x:f>
        <x:v>40</x:v>
      </x:c>
      <x:c r="M4402" s="18" t="n">
        <x:f>'05 Cargo Register'!O370</x:f>
        <x:v>1056</x:v>
      </x:c>
      <x:c r="N4402" s="18" t="n">
        <x:f>J4402*K4402</x:f>
        <x:v>3638.249999999999</x:v>
      </x:c>
      <x:c r="O4402" s="18" t="n">
        <x:f>J4402*L4402</x:f>
        <x:v>240</x:v>
      </x:c>
      <x:c r="P4402" s="18" t="n">
        <x:f>J4402*M4402</x:f>
        <x:v>6336</x:v>
      </x:c>
      <x:c r="Q4402" s="22" t="n">
        <x:f>'01 Controls'!$E$31*'02 Cargo Classes'!$M$7</x:f>
        <x:v>0.03</x:v>
      </x:c>
      <x:c r="R4402" s="22" t="n">
        <x:f>'01 Controls'!$F$31*'02 Cargo Classes'!$N$7</x:f>
        <x:v>0.75</x:v>
      </x:c>
      <x:c r="S4402" s="22" t="n">
        <x:f>'01 Controls'!$G$31*'02 Cargo Classes'!$O$7</x:f>
        <x:v>0</x:v>
      </x:c>
      <x:c r="T4402" s="22" t="n">
        <x:f>'01 Controls'!$H$31*'02 Cargo Classes'!$P$7</x:f>
        <x:v>0.08000000000000002</x:v>
      </x:c>
      <x:c r="U4402" s="22" t="n">
        <x:f>SUM(Q4402:T4402)</x:f>
        <x:v>0.8600000000000001</x:v>
      </x:c>
      <x:c r="V4402" s="18" t="n">
        <x:f>IF(U4402=0,0,N4402*Q4402/U4402)</x:f>
        <x:v>126.91569767441855</x:v>
      </x:c>
      <x:c r="W4402" s="18" t="n">
        <x:f>IF(U4402=0,0,P4402*Q4402/U4402)</x:f>
        <x:v>221.02325581395345</x:v>
      </x:c>
      <x:c r="X4402" s="18" t="n">
        <x:f>MAX(V4402,W4402*'01 Controls'!$E$12)</x:f>
        <x:v>126.91569767441855</x:v>
      </x:c>
      <x:c r="Y4402" s="18" t="n">
        <x:f>IF(U4402=0,0,N4402*R4402/U4402)</x:f>
        <x:v>3172.892441860464</x:v>
      </x:c>
      <x:c r="Z4402" s="18" t="n">
        <x:f>IF(U4402=0,0,P4402*R4402/U4402)</x:f>
        <x:v>5525.581395348837</x:v>
      </x:c>
      <x:c r="AA4402" s="18" t="n">
        <x:f>MAX(Y4402,Z4402*'01 Controls'!$E$13)</x:f>
        <x:v>3172.892441860464</x:v>
      </x:c>
      <x:c r="AB4402" s="18" t="n">
        <x:f>IF(U4402=0,0,N4402*S4402/U4402)</x:f>
        <x:v>0</x:v>
      </x:c>
      <x:c r="AC4402" s="18" t="n">
        <x:f>IF(U4402=0,0,P4402*S4402/U4402)</x:f>
        <x:v>0</x:v>
      </x:c>
      <x:c r="AD4402" s="18" t="n">
        <x:f>MAX(AB4402,AC4402*'01 Controls'!$E$14)</x:f>
        <x:v>0</x:v>
      </x:c>
      <x:c r="AE4402" s="18" t="n">
        <x:f>IF(U4402=0,0,N4402*T4402/U4402)</x:f>
        <x:v>338.44186046511624</x:v>
      </x:c>
      <x:c r="AF4402" s="18" t="n">
        <x:f>IF(U4402=0,0,P4402*T4402/U4402)</x:f>
        <x:v>589.3953488372093</x:v>
      </x:c>
      <x:c r="AG4402" s="18" t="n">
        <x:f>MAX(AE4402,AF4402*'01 Controls'!$E$15)</x:f>
        <x:v>338.44186046511624</x:v>
      </x:c>
      <x:c r="AH4402" s="18" t="n">
        <x:f>SUM(V4402,Y4402,AB4402,AE4402)</x:f>
        <x:v>3638.2499999999986</x:v>
      </x:c>
      <x:c r="AI4402" s="18" t="n">
        <x:f>N4402-AH4402</x:f>
        <x:v>4.547473508864641e-13</x:v>
      </x:c>
      <x:c r="AJ4402" s="18" t="n">
        <x:f>V4402*INDEX('07 Mode Capacity'!$P$6:$P$17,MATCH("AIR-"&amp;I4402,'07 Mode Capacity'!$C$6:$C$17,0))</x:f>
        <x:v>35.57899565480297</x:v>
      </x:c>
      <x:c r="AK4402" s="18" t="n">
        <x:f>Y4402*INDEX('07 Mode Capacity'!$P$6:$P$17,MATCH("OCEAN-"&amp;I4402,'07 Mode Capacity'!$C$6:$C$17,0))</x:f>
        <x:v>278.0604909297255</x:v>
      </x:c>
      <x:c r="AL4402" s="18" t="n">
        <x:f>AB4402*INDEX('07 Mode Capacity'!$P$6:$P$17,MATCH("LAND-"&amp;I4402,'07 Mode Capacity'!$C$6:$C$17,0))</x:f>
        <x:v>0</x:v>
      </x:c>
      <x:c r="AM4402" s="18" t="n">
        <x:f>AE4402*INDEX('07 Mode Capacity'!$P$6:$P$17,MATCH("INLAND-"&amp;I4402,'07 Mode Capacity'!$C$6:$C$17,0))</x:f>
        <x:v>213.63613393932224</x:v>
      </x:c>
      <x:c r="AN4402" s="18" t="n">
        <x:f>SUM(AJ4402:AM4402)</x:f>
        <x:v>527.2756205238506</x:v>
      </x:c>
      <x:c r="AO4402" s="17" t="n">
        <x:f>IF(N4402=0,1,AN4402/N4402)</x:f>
        <x:v>0.14492561548102817</x:v>
      </x:c>
      <x:c r="AP4402" s="11" t="str">
        <x:f>IF(AO4402&gt;='01 Controls'!$E$16,"PASS","FAIL")</x:f>
        <x:v>FAIL</x:v>
      </x:c>
      <x:c r="AQ4402" s="11" t="str">
        <x:v>UNQUANTIFIED</x:v>
      </x:c>
      <x:c r="AR4402" s="11" t="str">
        <x:v>Position-class planning record; serial item and receiver open</x:v>
      </x:c>
      <x:c r="AS4402" s="26"/>
      <x:c r="AT4402" s="26"/>
    </x:row>
    <x:row r="4403">
      <x:c r="C4403" s="11" t="str">
        <x:v>G2-H-PMG-COL-12</x:v>
      </x:c>
      <x:c r="D4403" s="11" t="str">
        <x:v>G2</x:v>
      </x:c>
      <x:c r="E4403" s="11" t="str">
        <x:v>Regional flood and displacement</x:v>
      </x:c>
      <x:c r="F4403" s="11" t="str">
        <x:v>H-PMG</x:v>
      </x:c>
      <x:c r="G4403" s="11" t="str">
        <x:v>Patient movement group</x:v>
      </x:c>
      <x:c r="H4403" s="11" t="str">
        <x:v>COL-12</x:v>
      </x:c>
      <x:c r="I4403" s="19" t="n">
        <x:v>24</x:v>
      </x:c>
      <x:c r="J4403" s="21" t="n">
        <x:v>6</x:v>
      </x:c>
      <x:c r="K4403" s="18" t="n">
        <x:f>'05 Cargo Register'!K371</x:f>
        <x:v>519.7499999999999</x:v>
      </x:c>
      <x:c r="L4403" s="18" t="n">
        <x:f>'05 Cargo Register'!N371</x:f>
        <x:v>55</x:v>
      </x:c>
      <x:c r="M4403" s="18" t="n">
        <x:f>'05 Cargo Register'!O371</x:f>
        <x:v>1452</x:v>
      </x:c>
      <x:c r="N4403" s="18" t="n">
        <x:f>J4403*K4403</x:f>
        <x:v>3118.499999999999</x:v>
      </x:c>
      <x:c r="O4403" s="18" t="n">
        <x:f>J4403*L4403</x:f>
        <x:v>330</x:v>
      </x:c>
      <x:c r="P4403" s="18" t="n">
        <x:f>J4403*M4403</x:f>
        <x:v>8712</x:v>
      </x:c>
      <x:c r="Q4403" s="22" t="n">
        <x:f>'01 Controls'!$E$31*'02 Cargo Classes'!$M$8</x:f>
        <x:v>0.3</x:v>
      </x:c>
      <x:c r="R4403" s="22" t="n">
        <x:f>'01 Controls'!$F$31*'02 Cargo Classes'!$N$8</x:f>
        <x:v>0.5249999999999999</x:v>
      </x:c>
      <x:c r="S4403" s="22" t="n">
        <x:f>'01 Controls'!$G$31*'02 Cargo Classes'!$O$8</x:f>
        <x:v>0</x:v>
      </x:c>
      <x:c r="T4403" s="22" t="n">
        <x:f>'01 Controls'!$H$31*'02 Cargo Classes'!$P$8</x:f>
        <x:v>0.020000000000000004</x:v>
      </x:c>
      <x:c r="U4403" s="22" t="n">
        <x:f>SUM(Q4403:T4403)</x:f>
        <x:v>0.845</x:v>
      </x:c>
      <x:c r="V4403" s="18" t="n">
        <x:f>IF(U4403=0,0,N4403*Q4403/U4403)</x:f>
        <x:v>1107.1597633136091</x:v>
      </x:c>
      <x:c r="W4403" s="18" t="n">
        <x:f>IF(U4403=0,0,P4403*Q4403/U4403)</x:f>
        <x:v>3093.01775147929</x:v>
      </x:c>
      <x:c r="X4403" s="18" t="n">
        <x:f>MAX(V4403,W4403*'01 Controls'!$E$12)</x:f>
        <x:v>1107.1597633136091</x:v>
      </x:c>
      <x:c r="Y4403" s="18" t="n">
        <x:f>IF(U4403=0,0,N4403*R4403/U4403)</x:f>
        <x:v>1937.5295857988156</x:v>
      </x:c>
      <x:c r="Z4403" s="18" t="n">
        <x:f>IF(U4403=0,0,P4403*R4403/U4403)</x:f>
        <x:v>5412.781065088757</x:v>
      </x:c>
      <x:c r="AA4403" s="18" t="n">
        <x:f>MAX(Y4403,Z4403*'01 Controls'!$E$13)</x:f>
        <x:v>1937.5295857988156</x:v>
      </x:c>
      <x:c r="AB4403" s="18" t="n">
        <x:f>IF(U4403=0,0,N4403*S4403/U4403)</x:f>
        <x:v>0</x:v>
      </x:c>
      <x:c r="AC4403" s="18" t="n">
        <x:f>IF(U4403=0,0,P4403*S4403/U4403)</x:f>
        <x:v>0</x:v>
      </x:c>
      <x:c r="AD4403" s="18" t="n">
        <x:f>MAX(AB4403,AC4403*'01 Controls'!$E$14)</x:f>
        <x:v>0</x:v>
      </x:c>
      <x:c r="AE4403" s="18" t="n">
        <x:f>IF(U4403=0,0,N4403*T4403/U4403)</x:f>
        <x:v>73.81065088757397</x:v>
      </x:c>
      <x:c r="AF4403" s="18" t="n">
        <x:f>IF(U4403=0,0,P4403*T4403/U4403)</x:f>
        <x:v>206.2011834319527</x:v>
      </x:c>
      <x:c r="AG4403" s="18" t="n">
        <x:f>MAX(AE4403,AF4403*'01 Controls'!$E$15)</x:f>
        <x:v>73.81065088757397</x:v>
      </x:c>
      <x:c r="AH4403" s="18" t="n">
        <x:f>SUM(V4403,Y4403,AB4403,AE4403)</x:f>
        <x:v>3118.4999999999986</x:v>
      </x:c>
      <x:c r="AI4403" s="18" t="n">
        <x:f>N4403-AH4403</x:f>
        <x:v>4.547473508864641e-13</x:v>
      </x:c>
      <x:c r="AJ4403" s="18" t="n">
        <x:f>V4403*INDEX('07 Mode Capacity'!$P$6:$P$17,MATCH("AIR-"&amp;I4403,'07 Mode Capacity'!$C$6:$C$17,0))</x:f>
        <x:v>224.6582913214844</x:v>
      </x:c>
      <x:c r="AK4403" s="18" t="n">
        <x:f>Y4403*INDEX('07 Mode Capacity'!$P$6:$P$17,MATCH("OCEAN-"&amp;I4403,'07 Mode Capacity'!$C$6:$C$17,0))</x:f>
        <x:v>290.8019730990379</x:v>
      </x:c>
      <x:c r="AL4403" s="18" t="n">
        <x:f>AB4403*INDEX('07 Mode Capacity'!$P$6:$P$17,MATCH("LAND-"&amp;I4403,'07 Mode Capacity'!$C$6:$C$17,0))</x:f>
        <x:v>0</x:v>
      </x:c>
      <x:c r="AM4403" s="18" t="n">
        <x:f>AE4403*INDEX('07 Mode Capacity'!$P$6:$P$17,MATCH("INLAND-"&amp;I4403,'07 Mode Capacity'!$C$6:$C$17,0))</x:f>
        <x:v>73.81065088757397</x:v>
      </x:c>
      <x:c r="AN4403" s="18" t="n">
        <x:f>SUM(AJ4403:AM4403)</x:f>
        <x:v>589.2709153080963</x:v>
      </x:c>
      <x:c r="AO4403" s="17" t="n">
        <x:f>IF(N4403=0,1,AN4403/N4403)</x:f>
        <x:v>0.18895972913519207</x:v>
      </x:c>
      <x:c r="AP4403" s="11" t="str">
        <x:f>IF(AO4403&gt;='01 Controls'!$E$16,"PASS","FAIL")</x:f>
        <x:v>FAIL</x:v>
      </x:c>
      <x:c r="AQ4403" s="11" t="str">
        <x:v>UNQUANTIFIED</x:v>
      </x:c>
      <x:c r="AR4403" s="11" t="str">
        <x:v>Position-class planning record; serial item and receiver open</x:v>
      </x:c>
      <x:c r="AS4403" s="26"/>
      <x:c r="AT4403" s="26"/>
    </x:row>
    <x:row r="4404">
      <x:c r="C4404" s="11" t="str">
        <x:v>G2-H-PMG-BAT-22</x:v>
      </x:c>
      <x:c r="D4404" s="11" t="str">
        <x:v>G2</x:v>
      </x:c>
      <x:c r="E4404" s="11" t="str">
        <x:v>Regional flood and displacement</x:v>
      </x:c>
      <x:c r="F4404" s="11" t="str">
        <x:v>H-PMG</x:v>
      </x:c>
      <x:c r="G4404" s="11" t="str">
        <x:v>Patient movement group</x:v>
      </x:c>
      <x:c r="H4404" s="11" t="str">
        <x:v>BAT-22</x:v>
      </x:c>
      <x:c r="I4404" s="19" t="n">
        <x:v>48</x:v>
      </x:c>
      <x:c r="J4404" s="21" t="n">
        <x:v>6</x:v>
      </x:c>
      <x:c r="K4404" s="18" t="n">
        <x:f>'05 Cargo Register'!K372</x:f>
        <x:v>230.99999999999997</x:v>
      </x:c>
      <x:c r="L4404" s="18" t="n">
        <x:f>'05 Cargo Register'!N372</x:f>
        <x:v>14</x:v>
      </x:c>
      <x:c r="M4404" s="18" t="n">
        <x:f>'05 Cargo Register'!O372</x:f>
        <x:v>369.6</x:v>
      </x:c>
      <x:c r="N4404" s="18" t="n">
        <x:f>J4404*K4404</x:f>
        <x:v>1385.9999999999998</x:v>
      </x:c>
      <x:c r="O4404" s="18" t="n">
        <x:f>J4404*L4404</x:f>
        <x:v>84</x:v>
      </x:c>
      <x:c r="P4404" s="18" t="n">
        <x:f>J4404*M4404</x:f>
        <x:v>2217.6000000000004</x:v>
      </x:c>
      <x:c r="Q4404" s="22" t="n">
        <x:f>'01 Controls'!$E$31*'02 Cargo Classes'!$M$9</x:f>
        <x:v>0</x:v>
      </x:c>
      <x:c r="R4404" s="22" t="n">
        <x:f>'01 Controls'!$F$31*'02 Cargo Classes'!$N$9</x:f>
        <x:v>0.75</x:v>
      </x:c>
      <x:c r="S4404" s="22" t="n">
        <x:f>'01 Controls'!$G$31*'02 Cargo Classes'!$O$9</x:f>
        <x:v>0</x:v>
      </x:c>
      <x:c r="T4404" s="22" t="n">
        <x:f>'01 Controls'!$H$31*'02 Cargo Classes'!$P$9</x:f>
        <x:v>0.05</x:v>
      </x:c>
      <x:c r="U4404" s="22" t="n">
        <x:f>SUM(Q4404:T4404)</x:f>
        <x:v>0.8</x:v>
      </x:c>
      <x:c r="V4404" s="18" t="n">
        <x:f>IF(U4404=0,0,N4404*Q4404/U4404)</x:f>
        <x:v>0</x:v>
      </x:c>
      <x:c r="W4404" s="18" t="n">
        <x:f>IF(U4404=0,0,P4404*Q4404/U4404)</x:f>
        <x:v>0</x:v>
      </x:c>
      <x:c r="X4404" s="18" t="n">
        <x:f>MAX(V4404,W4404*'01 Controls'!$E$12)</x:f>
        <x:v>0</x:v>
      </x:c>
      <x:c r="Y4404" s="18" t="n">
        <x:f>IF(U4404=0,0,N4404*R4404/U4404)</x:f>
        <x:v>1299.3749999999995</x:v>
      </x:c>
      <x:c r="Z4404" s="18" t="n">
        <x:f>IF(U4404=0,0,P4404*R4404/U4404)</x:f>
        <x:v>2079</x:v>
      </x:c>
      <x:c r="AA4404" s="18" t="n">
        <x:f>MAX(Y4404,Z4404*'01 Controls'!$E$13)</x:f>
        <x:v>1299.3749999999995</x:v>
      </x:c>
      <x:c r="AB4404" s="18" t="n">
        <x:f>IF(U4404=0,0,N4404*S4404/U4404)</x:f>
        <x:v>0</x:v>
      </x:c>
      <x:c r="AC4404" s="18" t="n">
        <x:f>IF(U4404=0,0,P4404*S4404/U4404)</x:f>
        <x:v>0</x:v>
      </x:c>
      <x:c r="AD4404" s="18" t="n">
        <x:f>MAX(AB4404,AC4404*'01 Controls'!$E$14)</x:f>
        <x:v>0</x:v>
      </x:c>
      <x:c r="AE4404" s="18" t="n">
        <x:f>IF(U4404=0,0,N4404*T4404/U4404)</x:f>
        <x:v>86.62499999999999</x:v>
      </x:c>
      <x:c r="AF4404" s="18" t="n">
        <x:f>IF(U4404=0,0,P4404*T4404/U4404)</x:f>
        <x:v>138.60000000000002</x:v>
      </x:c>
      <x:c r="AG4404" s="18" t="n">
        <x:f>MAX(AE4404,AF4404*'01 Controls'!$E$15)</x:f>
        <x:v>86.62499999999999</x:v>
      </x:c>
      <x:c r="AH4404" s="18" t="n">
        <x:f>SUM(V4404,Y4404,AB4404,AE4404)</x:f>
        <x:v>1385.9999999999995</x:v>
      </x:c>
      <x:c r="AI4404" s="18" t="n">
        <x:f>N4404-AH4404</x:f>
        <x:v>2.2737367544323206e-13</x:v>
      </x:c>
      <x:c r="AJ4404" s="18" t="n">
        <x:f>V4404*INDEX('07 Mode Capacity'!$P$6:$P$17,MATCH("AIR-"&amp;I4404,'07 Mode Capacity'!$C$6:$C$17,0))</x:f>
        <x:v>0</x:v>
      </x:c>
      <x:c r="AK4404" s="18" t="n">
        <x:f>Y4404*INDEX('07 Mode Capacity'!$P$6:$P$17,MATCH("OCEAN-"&amp;I4404,'07 Mode Capacity'!$C$6:$C$17,0))</x:f>
        <x:v>113.87239152360188</x:v>
      </x:c>
      <x:c r="AL4404" s="18" t="n">
        <x:f>AB4404*INDEX('07 Mode Capacity'!$P$6:$P$17,MATCH("LAND-"&amp;I4404,'07 Mode Capacity'!$C$6:$C$17,0))</x:f>
        <x:v>0</x:v>
      </x:c>
      <x:c r="AM4404" s="18" t="n">
        <x:f>AE4404*INDEX('07 Mode Capacity'!$P$6:$P$17,MATCH("INLAND-"&amp;I4404,'07 Mode Capacity'!$C$6:$C$17,0))</x:f>
        <x:v>54.680677139231285</x:v>
      </x:c>
      <x:c r="AN4404" s="18" t="n">
        <x:f>SUM(AJ4404:AM4404)</x:f>
        <x:v>168.55306866283317</x:v>
      </x:c>
      <x:c r="AO4404" s="17" t="n">
        <x:f>IF(N4404=0,1,AN4404/N4404)</x:f>
        <x:v>0.12161116065139481</x:v>
      </x:c>
      <x:c r="AP4404" s="11" t="str">
        <x:f>IF(AO4404&gt;='01 Controls'!$E$16,"PASS","FAIL")</x:f>
        <x:v>FAIL</x:v>
      </x:c>
      <x:c r="AQ4404" s="11" t="str">
        <x:v>UNQUANTIFIED</x:v>
      </x:c>
      <x:c r="AR4404" s="11" t="str">
        <x:v>Position-class planning record; serial item and receiver open</x:v>
      </x:c>
      <x:c r="AS4404" s="26"/>
      <x:c r="AT4404" s="26"/>
    </x:row>
    <x:row r="4405">
      <x:c r="C4405" s="11" t="str">
        <x:v>G2-H-PMG-TNK-20</x:v>
      </x:c>
      <x:c r="D4405" s="11" t="str">
        <x:v>G2</x:v>
      </x:c>
      <x:c r="E4405" s="11" t="str">
        <x:v>Regional flood and displacement</x:v>
      </x:c>
      <x:c r="F4405" s="11" t="str">
        <x:v>H-PMG</x:v>
      </x:c>
      <x:c r="G4405" s="11" t="str">
        <x:v>Patient movement group</x:v>
      </x:c>
      <x:c r="H4405" s="11" t="str">
        <x:v>TNK-20</x:v>
      </x:c>
      <x:c r="I4405" s="19" t="n">
        <x:v>48</x:v>
      </x:c>
      <x:c r="J4405" s="21" t="n">
        <x:v>6</x:v>
      </x:c>
      <x:c r="K4405" s="18" t="n">
        <x:f>'05 Cargo Register'!K373</x:f>
        <x:v>173.24999999999997</x:v>
      </x:c>
      <x:c r="L4405" s="18" t="n">
        <x:f>'05 Cargo Register'!N373</x:f>
        <x:v>11</x:v>
      </x:c>
      <x:c r="M4405" s="18" t="n">
        <x:f>'05 Cargo Register'!O373</x:f>
        <x:v>233.75</x:v>
      </x:c>
      <x:c r="N4405" s="18" t="n">
        <x:f>J4405*K4405</x:f>
        <x:v>1039.4999999999998</x:v>
      </x:c>
      <x:c r="O4405" s="18" t="n">
        <x:f>J4405*L4405</x:f>
        <x:v>66</x:v>
      </x:c>
      <x:c r="P4405" s="18" t="n">
        <x:f>J4405*M4405</x:f>
        <x:v>1402.5</x:v>
      </x:c>
      <x:c r="Q4405" s="22" t="n">
        <x:f>'01 Controls'!$E$31*'02 Cargo Classes'!$M$10</x:f>
        <x:v>0</x:v>
      </x:c>
      <x:c r="R4405" s="22" t="n">
        <x:f>'01 Controls'!$F$31*'02 Cargo Classes'!$N$10</x:f>
        <x:v>0.8999999999999999</x:v>
      </x:c>
      <x:c r="S4405" s="22" t="n">
        <x:f>'01 Controls'!$G$31*'02 Cargo Classes'!$O$10</x:f>
        <x:v>0</x:v>
      </x:c>
      <x:c r="T4405" s="22" t="n">
        <x:f>'01 Controls'!$H$31*'02 Cargo Classes'!$P$10</x:f>
        <x:v>0.1</x:v>
      </x:c>
      <x:c r="U4405" s="22" t="n">
        <x:f>SUM(Q4405:T4405)</x:f>
        <x:v>0.9999999999999999</x:v>
      </x:c>
      <x:c r="V4405" s="18" t="n">
        <x:f>IF(U4405=0,0,N4405*Q4405/U4405)</x:f>
        <x:v>0</x:v>
      </x:c>
      <x:c r="W4405" s="18" t="n">
        <x:f>IF(U4405=0,0,P4405*Q4405/U4405)</x:f>
        <x:v>0</x:v>
      </x:c>
      <x:c r="X4405" s="18" t="n">
        <x:f>MAX(V4405,W4405*'01 Controls'!$E$12)</x:f>
        <x:v>0</x:v>
      </x:c>
      <x:c r="Y4405" s="18" t="n">
        <x:f>IF(U4405=0,0,N4405*R4405/U4405)</x:f>
        <x:v>935.5499999999998</x:v>
      </x:c>
      <x:c r="Z4405" s="18" t="n">
        <x:f>IF(U4405=0,0,P4405*R4405/U4405)</x:f>
        <x:v>1262.25</x:v>
      </x:c>
      <x:c r="AA4405" s="18" t="n">
        <x:f>MAX(Y4405,Z4405*'01 Controls'!$E$13)</x:f>
        <x:v>935.5499999999998</x:v>
      </x:c>
      <x:c r="AB4405" s="18" t="n">
        <x:f>IF(U4405=0,0,N4405*S4405/U4405)</x:f>
        <x:v>0</x:v>
      </x:c>
      <x:c r="AC4405" s="18" t="n">
        <x:f>IF(U4405=0,0,P4405*S4405/U4405)</x:f>
        <x:v>0</x:v>
      </x:c>
      <x:c r="AD4405" s="18" t="n">
        <x:f>MAX(AB4405,AC4405*'01 Controls'!$E$14)</x:f>
        <x:v>0</x:v>
      </x:c>
      <x:c r="AE4405" s="18" t="n">
        <x:f>IF(U4405=0,0,N4405*T4405/U4405)</x:f>
        <x:v>103.95</x:v>
      </x:c>
      <x:c r="AF4405" s="18" t="n">
        <x:f>IF(U4405=0,0,P4405*T4405/U4405)</x:f>
        <x:v>140.25000000000003</x:v>
      </x:c>
      <x:c r="AG4405" s="18" t="n">
        <x:f>MAX(AE4405,AF4405*'01 Controls'!$E$15)</x:f>
        <x:v>103.95</x:v>
      </x:c>
      <x:c r="AH4405" s="18" t="n">
        <x:f>SUM(V4405,Y4405,AB4405,AE4405)</x:f>
        <x:v>1039.4999999999998</x:v>
      </x:c>
      <x:c r="AI4405" s="18" t="n">
        <x:f>N4405-AH4405</x:f>
        <x:v>0</x:v>
      </x:c>
      <x:c r="AJ4405" s="18" t="n">
        <x:f>V4405*INDEX('07 Mode Capacity'!$P$6:$P$17,MATCH("AIR-"&amp;I4405,'07 Mode Capacity'!$C$6:$C$17,0))</x:f>
        <x:v>0</x:v>
      </x:c>
      <x:c r="AK4405" s="18" t="n">
        <x:f>Y4405*INDEX('07 Mode Capacity'!$P$6:$P$17,MATCH("OCEAN-"&amp;I4405,'07 Mode Capacity'!$C$6:$C$17,0))</x:f>
        <x:v>81.98812189699338</x:v>
      </x:c>
      <x:c r="AL4405" s="18" t="n">
        <x:f>AB4405*INDEX('07 Mode Capacity'!$P$6:$P$17,MATCH("LAND-"&amp;I4405,'07 Mode Capacity'!$C$6:$C$17,0))</x:f>
        <x:v>0</x:v>
      </x:c>
      <x:c r="AM4405" s="18" t="n">
        <x:f>AE4405*INDEX('07 Mode Capacity'!$P$6:$P$17,MATCH("INLAND-"&amp;I4405,'07 Mode Capacity'!$C$6:$C$17,0))</x:f>
        <x:v>65.61681256707756</x:v>
      </x:c>
      <x:c r="AN4405" s="18" t="n">
        <x:f>SUM(AJ4405:AM4405)</x:f>
        <x:v>147.60493446407094</x:v>
      </x:c>
      <x:c r="AO4405" s="17" t="n">
        <x:f>IF(N4405=0,1,AN4405/N4405)</x:f>
        <x:v>0.14199608895052523</x:v>
      </x:c>
      <x:c r="AP4405" s="11" t="str">
        <x:f>IF(AO4405&gt;='01 Controls'!$E$16,"PASS","FAIL")</x:f>
        <x:v>FAIL</x:v>
      </x:c>
      <x:c r="AQ4405" s="11" t="str">
        <x:v>UNQUANTIFIED</x:v>
      </x:c>
      <x:c r="AR4405" s="11" t="str">
        <x:v>Position-class planning record; serial item and receiver open</x:v>
      </x:c>
      <x:c r="AS4405" s="26"/>
      <x:c r="AT4405" s="26"/>
    </x:row>
    <x:row r="4406">
      <x:c r="C4406" s="11" t="str">
        <x:v>G2-H-PMG-FLR-24</x:v>
      </x:c>
      <x:c r="D4406" s="11" t="str">
        <x:v>G2</x:v>
      </x:c>
      <x:c r="E4406" s="11" t="str">
        <x:v>Regional flood and displacement</x:v>
      </x:c>
      <x:c r="F4406" s="11" t="str">
        <x:v>H-PMG</x:v>
      </x:c>
      <x:c r="G4406" s="11" t="str">
        <x:v>Patient movement group</x:v>
      </x:c>
      <x:c r="H4406" s="11" t="str">
        <x:v>FLR-24</x:v>
      </x:c>
      <x:c r="I4406" s="19" t="n">
        <x:v>48</x:v>
      </x:c>
      <x:c r="J4406" s="21" t="n">
        <x:v>6</x:v>
      </x:c>
      <x:c r="K4406" s="18" t="n">
        <x:f>'05 Cargo Register'!K374</x:f>
        <x:v>144.37499999999997</x:v>
      </x:c>
      <x:c r="L4406" s="18" t="n">
        <x:f>'05 Cargo Register'!N374</x:f>
        <x:v>8</x:v>
      </x:c>
      <x:c r="M4406" s="18" t="n">
        <x:f>'05 Cargo Register'!O374</x:f>
        <x:v>256</x:v>
      </x:c>
      <x:c r="N4406" s="18" t="n">
        <x:f>J4406*K4406</x:f>
        <x:v>866.2499999999998</x:v>
      </x:c>
      <x:c r="O4406" s="18" t="n">
        <x:f>J4406*L4406</x:f>
        <x:v>48</x:v>
      </x:c>
      <x:c r="P4406" s="18" t="n">
        <x:f>J4406*M4406</x:f>
        <x:v>1536</x:v>
      </x:c>
      <x:c r="Q4406" s="22" t="n">
        <x:f>'01 Controls'!$E$31*'02 Cargo Classes'!$M$11</x:f>
        <x:v>0</x:v>
      </x:c>
      <x:c r="R4406" s="22" t="n">
        <x:f>'01 Controls'!$F$31*'02 Cargo Classes'!$N$11</x:f>
        <x:v>0.8999999999999999</x:v>
      </x:c>
      <x:c r="S4406" s="22" t="n">
        <x:f>'01 Controls'!$G$31*'02 Cargo Classes'!$O$11</x:f>
        <x:v>0</x:v>
      </x:c>
      <x:c r="T4406" s="22" t="n">
        <x:f>'01 Controls'!$H$31*'02 Cargo Classes'!$P$11</x:f>
        <x:v>0.08000000000000002</x:v>
      </x:c>
      <x:c r="U4406" s="22" t="n">
        <x:f>SUM(Q4406:T4406)</x:f>
        <x:v>0.98</x:v>
      </x:c>
      <x:c r="V4406" s="18" t="n">
        <x:f>IF(U4406=0,0,N4406*Q4406/U4406)</x:f>
        <x:v>0</x:v>
      </x:c>
      <x:c r="W4406" s="18" t="n">
        <x:f>IF(U4406=0,0,P4406*Q4406/U4406)</x:f>
        <x:v>0</x:v>
      </x:c>
      <x:c r="X4406" s="18" t="n">
        <x:f>MAX(V4406,W4406*'01 Controls'!$E$12)</x:f>
        <x:v>0</x:v>
      </x:c>
      <x:c r="Y4406" s="18" t="n">
        <x:f>IF(U4406=0,0,N4406*R4406/U4406)</x:f>
        <x:v>795.5357142857141</x:v>
      </x:c>
      <x:c r="Z4406" s="18" t="n">
        <x:f>IF(U4406=0,0,P4406*R4406/U4406)</x:f>
        <x:v>1410.612244897959</x:v>
      </x:c>
      <x:c r="AA4406" s="18" t="n">
        <x:f>MAX(Y4406,Z4406*'01 Controls'!$E$13)</x:f>
        <x:v>795.5357142857141</x:v>
      </x:c>
      <x:c r="AB4406" s="18" t="n">
        <x:f>IF(U4406=0,0,N4406*S4406/U4406)</x:f>
        <x:v>0</x:v>
      </x:c>
      <x:c r="AC4406" s="18" t="n">
        <x:f>IF(U4406=0,0,P4406*S4406/U4406)</x:f>
        <x:v>0</x:v>
      </x:c>
      <x:c r="AD4406" s="18" t="n">
        <x:f>MAX(AB4406,AC4406*'01 Controls'!$E$14)</x:f>
        <x:v>0</x:v>
      </x:c>
      <x:c r="AE4406" s="18" t="n">
        <x:f>IF(U4406=0,0,N4406*T4406/U4406)</x:f>
        <x:v>70.71428571428571</x:v>
      </x:c>
      <x:c r="AF4406" s="18" t="n">
        <x:f>IF(U4406=0,0,P4406*T4406/U4406)</x:f>
        <x:v>125.38775510204084</x:v>
      </x:c>
      <x:c r="AG4406" s="18" t="n">
        <x:f>MAX(AE4406,AF4406*'01 Controls'!$E$15)</x:f>
        <x:v>70.71428571428571</x:v>
      </x:c>
      <x:c r="AH4406" s="18" t="n">
        <x:f>SUM(V4406,Y4406,AB4406,AE4406)</x:f>
        <x:v>866.2499999999998</x:v>
      </x:c>
      <x:c r="AI4406" s="18" t="n">
        <x:f>N4406-AH4406</x:f>
        <x:v>0</x:v>
      </x:c>
      <x:c r="AJ4406" s="18" t="n">
        <x:f>V4406*INDEX('07 Mode Capacity'!$P$6:$P$17,MATCH("AIR-"&amp;I4406,'07 Mode Capacity'!$C$6:$C$17,0))</x:f>
        <x:v>0</x:v>
      </x:c>
      <x:c r="AK4406" s="18" t="n">
        <x:f>Y4406*INDEX('07 Mode Capacity'!$P$6:$P$17,MATCH("OCEAN-"&amp;I4406,'07 Mode Capacity'!$C$6:$C$17,0))</x:f>
        <x:v>69.71779072873585</x:v>
      </x:c>
      <x:c r="AL4406" s="18" t="n">
        <x:f>AB4406*INDEX('07 Mode Capacity'!$P$6:$P$17,MATCH("LAND-"&amp;I4406,'07 Mode Capacity'!$C$6:$C$17,0))</x:f>
        <x:v>0</x:v>
      </x:c>
      <x:c r="AM4406" s="18" t="n">
        <x:f>AE4406*INDEX('07 Mode Capacity'!$P$6:$P$17,MATCH("INLAND-"&amp;I4406,'07 Mode Capacity'!$C$6:$C$17,0))</x:f>
        <x:v>44.63728746059697</x:v>
      </x:c>
      <x:c r="AN4406" s="18" t="n">
        <x:f>SUM(AJ4406:AM4406)</x:f>
        <x:v>114.35507818933283</x:v>
      </x:c>
      <x:c r="AO4406" s="17" t="n">
        <x:f>IF(N4406=0,1,AN4406/N4406)</x:f>
        <x:v>0.13201163427340012</x:v>
      </x:c>
      <x:c r="AP4406" s="11" t="str">
        <x:f>IF(AO4406&gt;='01 Controls'!$E$16,"PASS","FAIL")</x:f>
        <x:v>FAIL</x:v>
      </x:c>
      <x:c r="AQ4406" s="11" t="str">
        <x:v>UNQUANTIFIED</x:v>
      </x:c>
      <x:c r="AR4406" s="11" t="str">
        <x:v>Position-class planning record; serial item and receiver open</x:v>
      </x:c>
      <x:c r="AS4406" s="26"/>
      <x:c r="AT4406" s="26"/>
    </x:row>
    <x:row r="4407">
      <x:c r="C4407" s="11" t="str">
        <x:v>G2-H-PMG-ROL-30</x:v>
      </x:c>
      <x:c r="D4407" s="11" t="str">
        <x:v>G2</x:v>
      </x:c>
      <x:c r="E4407" s="11" t="str">
        <x:v>Regional flood and displacement</x:v>
      </x:c>
      <x:c r="F4407" s="11" t="str">
        <x:v>H-PMG</x:v>
      </x:c>
      <x:c r="G4407" s="11" t="str">
        <x:v>Patient movement group</x:v>
      </x:c>
      <x:c r="H4407" s="11" t="str">
        <x:v>ROL-30</x:v>
      </x:c>
      <x:c r="I4407" s="19" t="n">
        <x:v>48</x:v>
      </x:c>
      <x:c r="J4407" s="21" t="n">
        <x:v>6</x:v>
      </x:c>
      <x:c r="K4407" s="18" t="n">
        <x:f>'05 Cargo Register'!K375</x:f>
        <x:v>288.74999999999994</x:v>
      </x:c>
      <x:c r="L4407" s="18" t="n">
        <x:f>'05 Cargo Register'!N375</x:f>
        <x:v>13</x:v>
      </x:c>
      <x:c r="M4407" s="18" t="n">
        <x:f>'05 Cargo Register'!O375</x:f>
        <x:v>828.75</x:v>
      </x:c>
      <x:c r="N4407" s="18" t="n">
        <x:f>J4407*K4407</x:f>
        <x:v>1732.4999999999995</x:v>
      </x:c>
      <x:c r="O4407" s="18" t="n">
        <x:f>J4407*L4407</x:f>
        <x:v>78</x:v>
      </x:c>
      <x:c r="P4407" s="18" t="n">
        <x:f>J4407*M4407</x:f>
        <x:v>4972.5</x:v>
      </x:c>
      <x:c r="Q4407" s="22" t="n">
        <x:f>'01 Controls'!$E$31*'02 Cargo Classes'!$M$12</x:f>
        <x:v>0</x:v>
      </x:c>
      <x:c r="R4407" s="22" t="n">
        <x:f>'01 Controls'!$F$31*'02 Cargo Classes'!$N$12</x:f>
        <x:v>0.75</x:v>
      </x:c>
      <x:c r="S4407" s="22" t="n">
        <x:f>'01 Controls'!$G$31*'02 Cargo Classes'!$O$12</x:f>
        <x:v>0</x:v>
      </x:c>
      <x:c r="T4407" s="22" t="n">
        <x:f>'01 Controls'!$H$31*'02 Cargo Classes'!$P$12</x:f>
        <x:v>0.06</x:v>
      </x:c>
      <x:c r="U4407" s="22" t="n">
        <x:f>SUM(Q4407:T4407)</x:f>
        <x:v>0.81</x:v>
      </x:c>
      <x:c r="V4407" s="18" t="n">
        <x:f>IF(U4407=0,0,N4407*Q4407/U4407)</x:f>
        <x:v>0</x:v>
      </x:c>
      <x:c r="W4407" s="18" t="n">
        <x:f>IF(U4407=0,0,P4407*Q4407/U4407)</x:f>
        <x:v>0</x:v>
      </x:c>
      <x:c r="X4407" s="18" t="n">
        <x:f>MAX(V4407,W4407*'01 Controls'!$E$12)</x:f>
        <x:v>0</x:v>
      </x:c>
      <x:c r="Y4407" s="18" t="n">
        <x:f>IF(U4407=0,0,N4407*R4407/U4407)</x:f>
        <x:v>1604.166666666666</x:v>
      </x:c>
      <x:c r="Z4407" s="18" t="n">
        <x:f>IF(U4407=0,0,P4407*R4407/U4407)</x:f>
        <x:v>4604.166666666666</x:v>
      </x:c>
      <x:c r="AA4407" s="18" t="n">
        <x:f>MAX(Y4407,Z4407*'01 Controls'!$E$13)</x:f>
        <x:v>1604.166666666666</x:v>
      </x:c>
      <x:c r="AB4407" s="18" t="n">
        <x:f>IF(U4407=0,0,N4407*S4407/U4407)</x:f>
        <x:v>0</x:v>
      </x:c>
      <x:c r="AC4407" s="18" t="n">
        <x:f>IF(U4407=0,0,P4407*S4407/U4407)</x:f>
        <x:v>0</x:v>
      </x:c>
      <x:c r="AD4407" s="18" t="n">
        <x:f>MAX(AB4407,AC4407*'01 Controls'!$E$14)</x:f>
        <x:v>0</x:v>
      </x:c>
      <x:c r="AE4407" s="18" t="n">
        <x:f>IF(U4407=0,0,N4407*T4407/U4407)</x:f>
        <x:v>128.3333333333333</x:v>
      </x:c>
      <x:c r="AF4407" s="18" t="n">
        <x:f>IF(U4407=0,0,P4407*T4407/U4407)</x:f>
        <x:v>368.33333333333326</x:v>
      </x:c>
      <x:c r="AG4407" s="18" t="n">
        <x:f>MAX(AE4407,AF4407*'01 Controls'!$E$15)</x:f>
        <x:v>128.3333333333333</x:v>
      </x:c>
      <x:c r="AH4407" s="18" t="n">
        <x:f>SUM(V4407,Y4407,AB4407,AE4407)</x:f>
        <x:v>1732.4999999999993</x:v>
      </x:c>
      <x:c r="AI4407" s="18" t="n">
        <x:f>N4407-AH4407</x:f>
        <x:v>2.2737367544323206e-13</x:v>
      </x:c>
      <x:c r="AJ4407" s="18" t="n">
        <x:f>V4407*INDEX('07 Mode Capacity'!$P$6:$P$17,MATCH("AIR-"&amp;I4407,'07 Mode Capacity'!$C$6:$C$17,0))</x:f>
        <x:v>0</x:v>
      </x:c>
      <x:c r="AK4407" s="18" t="n">
        <x:f>Y4407*INDEX('07 Mode Capacity'!$P$6:$P$17,MATCH("OCEAN-"&amp;I4407,'07 Mode Capacity'!$C$6:$C$17,0))</x:f>
        <x:v>140.58319941185417</x:v>
      </x:c>
      <x:c r="AL4407" s="18" t="n">
        <x:f>AB4407*INDEX('07 Mode Capacity'!$P$6:$P$17,MATCH("LAND-"&amp;I4407,'07 Mode Capacity'!$C$6:$C$17,0))</x:f>
        <x:v>0</x:v>
      </x:c>
      <x:c r="AM4407" s="18" t="n">
        <x:f>AE4407*INDEX('07 Mode Capacity'!$P$6:$P$17,MATCH("INLAND-"&amp;I4407,'07 Mode Capacity'!$C$6:$C$17,0))</x:f>
        <x:v>81.00841057663892</x:v>
      </x:c>
      <x:c r="AN4407" s="18" t="n">
        <x:f>SUM(AJ4407:AM4407)</x:f>
        <x:v>221.59160998849308</x:v>
      </x:c>
      <x:c r="AO4407" s="17" t="n">
        <x:f>IF(N4407=0,1,AN4407/N4407)</x:f>
        <x:v>0.12790280518816344</x:v>
      </x:c>
      <x:c r="AP4407" s="11" t="str">
        <x:f>IF(AO4407&gt;='01 Controls'!$E$16,"PASS","FAIL")</x:f>
        <x:v>FAIL</x:v>
      </x:c>
      <x:c r="AQ4407" s="11" t="str">
        <x:v>UNQUANTIFIED</x:v>
      </x:c>
      <x:c r="AR4407" s="11" t="str">
        <x:v>Position-class planning record; serial item and receiver open</x:v>
      </x:c>
      <x:c r="AS4407" s="26"/>
      <x:c r="AT4407" s="26"/>
    </x:row>
    <x:row r="4408">
      <x:c r="C4408" s="11" t="str">
        <x:v>G2-H-PMG-BLK-08</x:v>
      </x:c>
      <x:c r="D4408" s="11" t="str">
        <x:v>G2</x:v>
      </x:c>
      <x:c r="E4408" s="11" t="str">
        <x:v>Regional flood and displacement</x:v>
      </x:c>
      <x:c r="F4408" s="11" t="str">
        <x:v>H-PMG</x:v>
      </x:c>
      <x:c r="G4408" s="11" t="str">
        <x:v>Patient movement group</x:v>
      </x:c>
      <x:c r="H4408" s="11" t="str">
        <x:v>BLK-08</x:v>
      </x:c>
      <x:c r="I4408" s="19" t="n">
        <x:v>48</x:v>
      </x:c>
      <x:c r="J4408" s="21" t="n">
        <x:v>6</x:v>
      </x:c>
      <x:c r="K4408" s="18" t="n">
        <x:f>'05 Cargo Register'!K376</x:f>
        <x:v>404.25</x:v>
      </x:c>
      <x:c r="L4408" s="18" t="n">
        <x:f>'05 Cargo Register'!N376</x:f>
        <x:v>64</x:v>
      </x:c>
      <x:c r="M4408" s="18" t="n">
        <x:f>'05 Cargo Register'!O376</x:f>
        <x:v>3264</x:v>
      </x:c>
      <x:c r="N4408" s="18" t="n">
        <x:f>J4408*K4408</x:f>
        <x:v>2425.5</x:v>
      </x:c>
      <x:c r="O4408" s="18" t="n">
        <x:f>J4408*L4408</x:f>
        <x:v>384</x:v>
      </x:c>
      <x:c r="P4408" s="18" t="n">
        <x:f>J4408*M4408</x:f>
        <x:v>19584</x:v>
      </x:c>
      <x:c r="Q4408" s="22" t="n">
        <x:f>'01 Controls'!$E$31*'02 Cargo Classes'!$M$14</x:f>
        <x:v>0.15</x:v>
      </x:c>
      <x:c r="R4408" s="22" t="n">
        <x:f>'01 Controls'!$F$31*'02 Cargo Classes'!$N$14</x:f>
        <x:v>0.6000000000000001</x:v>
      </x:c>
      <x:c r="S4408" s="22" t="n">
        <x:f>'01 Controls'!$G$31*'02 Cargo Classes'!$O$14</x:f>
        <x:v>0</x:v>
      </x:c>
      <x:c r="T4408" s="22" t="n">
        <x:f>'01 Controls'!$H$31*'02 Cargo Classes'!$P$14</x:f>
        <x:v>0.05</x:v>
      </x:c>
      <x:c r="U4408" s="22" t="n">
        <x:f>SUM(Q4408:T4408)</x:f>
        <x:v>0.8000000000000002</x:v>
      </x:c>
      <x:c r="V4408" s="18" t="n">
        <x:f>IF(U4408=0,0,N4408*Q4408/U4408)</x:f>
        <x:v>454.7812499999999</x:v>
      </x:c>
      <x:c r="W4408" s="18" t="n">
        <x:f>IF(U4408=0,0,P4408*Q4408/U4408)</x:f>
        <x:v>3671.999999999999</x:v>
      </x:c>
      <x:c r="X4408" s="18" t="n">
        <x:f>MAX(V4408,W4408*'01 Controls'!$E$12)</x:f>
        <x:v>917.9999999999998</x:v>
      </x:c>
      <x:c r="Y4408" s="18" t="n">
        <x:f>IF(U4408=0,0,N4408*R4408/U4408)</x:f>
        <x:v>1819.1249999999998</x:v>
      </x:c>
      <x:c r="Z4408" s="18" t="n">
        <x:f>IF(U4408=0,0,P4408*R4408/U4408)</x:f>
        <x:v>14687.999999999998</x:v>
      </x:c>
      <x:c r="AA4408" s="18" t="n">
        <x:f>MAX(Y4408,Z4408*'01 Controls'!$E$13)</x:f>
        <x:v>2203.2</x:v>
      </x:c>
      <x:c r="AB4408" s="18" t="n">
        <x:f>IF(U4408=0,0,N4408*S4408/U4408)</x:f>
        <x:v>0</x:v>
      </x:c>
      <x:c r="AC4408" s="18" t="n">
        <x:f>IF(U4408=0,0,P4408*S4408/U4408)</x:f>
        <x:v>0</x:v>
      </x:c>
      <x:c r="AD4408" s="18" t="n">
        <x:f>MAX(AB4408,AC4408*'01 Controls'!$E$14)</x:f>
        <x:v>0</x:v>
      </x:c>
      <x:c r="AE4408" s="18" t="n">
        <x:f>IF(U4408=0,0,N4408*T4408/U4408)</x:f>
        <x:v>151.59374999999997</x:v>
      </x:c>
      <x:c r="AF4408" s="18" t="n">
        <x:f>IF(U4408=0,0,P4408*T4408/U4408)</x:f>
        <x:v>1223.9999999999998</x:v>
      </x:c>
      <x:c r="AG4408" s="18" t="n">
        <x:f>MAX(AE4408,AF4408*'01 Controls'!$E$15)</x:f>
        <x:v>220.31999999999996</x:v>
      </x:c>
      <x:c r="AH4408" s="18" t="n">
        <x:f>SUM(V4408,Y4408,AB4408,AE4408)</x:f>
        <x:v>2425.4999999999995</x:v>
      </x:c>
      <x:c r="AI4408" s="18" t="n">
        <x:f>N4408-AH4408</x:f>
        <x:v>4.547473508864641e-13</x:v>
      </x:c>
      <x:c r="AJ4408" s="18" t="n">
        <x:f>V4408*INDEX('07 Mode Capacity'!$P$6:$P$17,MATCH("AIR-"&amp;I4408,'07 Mode Capacity'!$C$6:$C$17,0))</x:f>
        <x:v>127.49140109637733</x:v>
      </x:c>
      <x:c r="AK4408" s="18" t="n">
        <x:f>Y4408*INDEX('07 Mode Capacity'!$P$6:$P$17,MATCH("OCEAN-"&amp;I4408,'07 Mode Capacity'!$C$6:$C$17,0))</x:f>
        <x:v>159.42134813304267</x:v>
      </x:c>
      <x:c r="AL4408" s="18" t="n">
        <x:f>AB4408*INDEX('07 Mode Capacity'!$P$6:$P$17,MATCH("LAND-"&amp;I4408,'07 Mode Capacity'!$C$6:$C$17,0))</x:f>
        <x:v>0</x:v>
      </x:c>
      <x:c r="AM4408" s="18" t="n">
        <x:f>AE4408*INDEX('07 Mode Capacity'!$P$6:$P$17,MATCH("INLAND-"&amp;I4408,'07 Mode Capacity'!$C$6:$C$17,0))</x:f>
        <x:v>95.69118499365474</x:v>
      </x:c>
      <x:c r="AN4408" s="18" t="n">
        <x:f>SUM(AJ4408:AM4408)</x:f>
        <x:v>382.60393422307476</x:v>
      </x:c>
      <x:c r="AO4408" s="17" t="n">
        <x:f>IF(N4408=0,1,AN4408/N4408)</x:f>
        <x:v>0.15774229405197887</x:v>
      </x:c>
      <x:c r="AP4408" s="11" t="str">
        <x:f>IF(AO4408&gt;='01 Controls'!$E$16,"PASS","FAIL")</x:f>
        <x:v>FAIL</x:v>
      </x:c>
      <x:c r="AQ4408" s="11" t="str">
        <x:v>UNQUANTIFIED</x:v>
      </x:c>
      <x:c r="AR4408" s="11" t="str">
        <x:v>Position-class planning record; serial item and receiver open</x:v>
      </x:c>
      <x:c r="AS4408" s="26"/>
      <x:c r="AT4408" s="26"/>
    </x:row>
    <x:row r="4409">
      <x:c r="C4409" s="11" t="str">
        <x:v>G2-C-ERG-APL-45</x:v>
      </x:c>
      <x:c r="D4409" s="11" t="str">
        <x:v>G2</x:v>
      </x:c>
      <x:c r="E4409" s="11" t="str">
        <x:v>Regional flood and displacement</x:v>
      </x:c>
      <x:c r="F4409" s="11" t="str">
        <x:v>C-ERG</x:v>
      </x:c>
      <x:c r="G4409" s="11" t="str">
        <x:v>Economic restart group</x:v>
      </x:c>
      <x:c r="H4409" s="11" t="str">
        <x:v>APL-45</x:v>
      </x:c>
      <x:c r="I4409" s="19" t="n">
        <x:v>24</x:v>
      </x:c>
      <x:c r="J4409" s="21" t="n">
        <x:v>8</x:v>
      </x:c>
      <x:c r="K4409" s="18" t="n">
        <x:f>'05 Cargo Register'!K377</x:f>
        <x:v>243.75</x:v>
      </x:c>
      <x:c r="L4409" s="18" t="n">
        <x:f>'05 Cargo Register'!N377</x:f>
        <x:v>64</x:v>
      </x:c>
      <x:c r="M4409" s="18" t="n">
        <x:f>'05 Cargo Register'!O377</x:f>
        <x:v>480</x:v>
      </x:c>
      <x:c r="N4409" s="18" t="n">
        <x:f>J4409*K4409</x:f>
        <x:v>1950</x:v>
      </x:c>
      <x:c r="O4409" s="18" t="n">
        <x:f>J4409*L4409</x:f>
        <x:v>512</x:v>
      </x:c>
      <x:c r="P4409" s="18" t="n">
        <x:f>J4409*M4409</x:f>
        <x:v>3840</x:v>
      </x:c>
      <x:c r="Q4409" s="22" t="n">
        <x:f>'01 Controls'!$E$31*'02 Cargo Classes'!$M$6</x:f>
        <x:v>0.44999999999999996</x:v>
      </x:c>
      <x:c r="R4409" s="22" t="n">
        <x:f>'01 Controls'!$F$31*'02 Cargo Classes'!$N$6</x:f>
        <x:v>0.30000000000000004</x:v>
      </x:c>
      <x:c r="S4409" s="22" t="n">
        <x:f>'01 Controls'!$G$31*'02 Cargo Classes'!$O$6</x:f>
        <x:v>0</x:v>
      </x:c>
      <x:c r="T4409" s="22" t="n">
        <x:f>'01 Controls'!$H$31*'02 Cargo Classes'!$P$6</x:f>
        <x:v>0.03</x:v>
      </x:c>
      <x:c r="U4409" s="22" t="n">
        <x:f>SUM(Q4409:T4409)</x:f>
        <x:v>0.78</x:v>
      </x:c>
      <x:c r="V4409" s="18" t="n">
        <x:f>IF(U4409=0,0,N4409*Q4409/U4409)</x:f>
        <x:v>1124.9999999999998</x:v>
      </x:c>
      <x:c r="W4409" s="18" t="n">
        <x:f>IF(U4409=0,0,P4409*Q4409/U4409)</x:f>
        <x:v>2215.3846153846152</x:v>
      </x:c>
      <x:c r="X4409" s="18" t="n">
        <x:f>MAX(V4409,W4409*'01 Controls'!$E$12)</x:f>
        <x:v>1124.9999999999998</x:v>
      </x:c>
      <x:c r="Y4409" s="18" t="n">
        <x:f>IF(U4409=0,0,N4409*R4409/U4409)</x:f>
        <x:v>750.0000000000001</x:v>
      </x:c>
      <x:c r="Z4409" s="18" t="n">
        <x:f>IF(U4409=0,0,P4409*R4409/U4409)</x:f>
        <x:v>1476.9230769230771</x:v>
      </x:c>
      <x:c r="AA4409" s="18" t="n">
        <x:f>MAX(Y4409,Z4409*'01 Controls'!$E$13)</x:f>
        <x:v>750.0000000000001</x:v>
      </x:c>
      <x:c r="AB4409" s="18" t="n">
        <x:f>IF(U4409=0,0,N4409*S4409/U4409)</x:f>
        <x:v>0</x:v>
      </x:c>
      <x:c r="AC4409" s="18" t="n">
        <x:f>IF(U4409=0,0,P4409*S4409/U4409)</x:f>
        <x:v>0</x:v>
      </x:c>
      <x:c r="AD4409" s="18" t="n">
        <x:f>MAX(AB4409,AC4409*'01 Controls'!$E$14)</x:f>
        <x:v>0</x:v>
      </x:c>
      <x:c r="AE4409" s="18" t="n">
        <x:f>IF(U4409=0,0,N4409*T4409/U4409)</x:f>
        <x:v>75</x:v>
      </x:c>
      <x:c r="AF4409" s="18" t="n">
        <x:f>IF(U4409=0,0,P4409*T4409/U4409)</x:f>
        <x:v>147.69230769230768</x:v>
      </x:c>
      <x:c r="AG4409" s="18" t="n">
        <x:f>MAX(AE4409,AF4409*'01 Controls'!$E$15)</x:f>
        <x:v>75</x:v>
      </x:c>
      <x:c r="AH4409" s="18" t="n">
        <x:f>SUM(V4409,Y4409,AB4409,AE4409)</x:f>
        <x:v>1950</x:v>
      </x:c>
      <x:c r="AI4409" s="18" t="n">
        <x:f>N4409-AH4409</x:f>
        <x:v>0</x:v>
      </x:c>
      <x:c r="AJ4409" s="18" t="n">
        <x:f>V4409*INDEX('07 Mode Capacity'!$P$6:$P$17,MATCH("AIR-"&amp;I4409,'07 Mode Capacity'!$C$6:$C$17,0))</x:f>
        <x:v>228.27832631872815</x:v>
      </x:c>
      <x:c r="AK4409" s="18" t="n">
        <x:f>Y4409*INDEX('07 Mode Capacity'!$P$6:$P$17,MATCH("OCEAN-"&amp;I4409,'07 Mode Capacity'!$C$6:$C$17,0))</x:f>
        <x:v>112.56678681082353</x:v>
      </x:c>
      <x:c r="AL4409" s="18" t="n">
        <x:f>AB4409*INDEX('07 Mode Capacity'!$P$6:$P$17,MATCH("LAND-"&amp;I4409,'07 Mode Capacity'!$C$6:$C$17,0))</x:f>
        <x:v>0</x:v>
      </x:c>
      <x:c r="AM4409" s="18" t="n">
        <x:f>AE4409*INDEX('07 Mode Capacity'!$P$6:$P$17,MATCH("INLAND-"&amp;I4409,'07 Mode Capacity'!$C$6:$C$17,0))</x:f>
        <x:v>75</x:v>
      </x:c>
      <x:c r="AN4409" s="18" t="n">
        <x:f>SUM(AJ4409:AM4409)</x:f>
        <x:v>415.8451131295517</x:v>
      </x:c>
      <x:c r="AO4409" s="17" t="n">
        <x:f>IF(N4409=0,1,AN4409/N4409)</x:f>
        <x:v>0.21325390416900086</x:v>
      </x:c>
      <x:c r="AP4409" s="11" t="str">
        <x:f>IF(AO4409&gt;='01 Controls'!$E$16,"PASS","FAIL")</x:f>
        <x:v>FAIL</x:v>
      </x:c>
      <x:c r="AQ4409" s="11" t="str">
        <x:v>UNQUANTIFIED</x:v>
      </x:c>
      <x:c r="AR4409" s="11" t="str">
        <x:v>Position-class planning record; serial item and receiver open</x:v>
      </x:c>
      <x:c r="AS4409" s="26"/>
      <x:c r="AT4409" s="26"/>
    </x:row>
    <x:row r="4410">
      <x:c r="C4410" s="11" t="str">
        <x:v>G2-C-ERG-ISO-18</x:v>
      </x:c>
      <x:c r="D4410" s="11" t="str">
        <x:v>G2</x:v>
      </x:c>
      <x:c r="E4410" s="11" t="str">
        <x:v>Regional flood and displacement</x:v>
      </x:c>
      <x:c r="F4410" s="11" t="str">
        <x:v>C-ERG</x:v>
      </x:c>
      <x:c r="G4410" s="11" t="str">
        <x:v>Economic restart group</x:v>
      </x:c>
      <x:c r="H4410" s="11" t="str">
        <x:v>ISO-18</x:v>
      </x:c>
      <x:c r="I4410" s="19" t="n">
        <x:v>48</x:v>
      </x:c>
      <x:c r="J4410" s="21" t="n">
        <x:v>8</x:v>
      </x:c>
      <x:c r="K4410" s="18" t="n">
        <x:f>'05 Cargo Register'!K378</x:f>
        <x:v>304.6875</x:v>
      </x:c>
      <x:c r="L4410" s="18" t="n">
        <x:f>'05 Cargo Register'!N378</x:f>
        <x:v>20</x:v>
      </x:c>
      <x:c r="M4410" s="18" t="n">
        <x:f>'05 Cargo Register'!O378</x:f>
        <x:v>528</x:v>
      </x:c>
      <x:c r="N4410" s="18" t="n">
        <x:f>J4410*K4410</x:f>
        <x:v>2437.5</x:v>
      </x:c>
      <x:c r="O4410" s="18" t="n">
        <x:f>J4410*L4410</x:f>
        <x:v>160</x:v>
      </x:c>
      <x:c r="P4410" s="18" t="n">
        <x:f>J4410*M4410</x:f>
        <x:v>4224</x:v>
      </x:c>
      <x:c r="Q4410" s="22" t="n">
        <x:f>'01 Controls'!$E$31*'02 Cargo Classes'!$M$7</x:f>
        <x:v>0.03</x:v>
      </x:c>
      <x:c r="R4410" s="22" t="n">
        <x:f>'01 Controls'!$F$31*'02 Cargo Classes'!$N$7</x:f>
        <x:v>0.75</x:v>
      </x:c>
      <x:c r="S4410" s="22" t="n">
        <x:f>'01 Controls'!$G$31*'02 Cargo Classes'!$O$7</x:f>
        <x:v>0</x:v>
      </x:c>
      <x:c r="T4410" s="22" t="n">
        <x:f>'01 Controls'!$H$31*'02 Cargo Classes'!$P$7</x:f>
        <x:v>0.08000000000000002</x:v>
      </x:c>
      <x:c r="U4410" s="22" t="n">
        <x:f>SUM(Q4410:T4410)</x:f>
        <x:v>0.8600000000000001</x:v>
      </x:c>
      <x:c r="V4410" s="18" t="n">
        <x:f>IF(U4410=0,0,N4410*Q4410/U4410)</x:f>
        <x:v>85.02906976744185</x:v>
      </x:c>
      <x:c r="W4410" s="18" t="n">
        <x:f>IF(U4410=0,0,P4410*Q4410/U4410)</x:f>
        <x:v>147.3488372093023</x:v>
      </x:c>
      <x:c r="X4410" s="18" t="n">
        <x:f>MAX(V4410,W4410*'01 Controls'!$E$12)</x:f>
        <x:v>85.02906976744185</x:v>
      </x:c>
      <x:c r="Y4410" s="18" t="n">
        <x:f>IF(U4410=0,0,N4410*R4410/U4410)</x:f>
        <x:v>2125.7267441860463</x:v>
      </x:c>
      <x:c r="Z4410" s="18" t="n">
        <x:f>IF(U4410=0,0,P4410*R4410/U4410)</x:f>
        <x:v>3683.7209302325577</x:v>
      </x:c>
      <x:c r="AA4410" s="18" t="n">
        <x:f>MAX(Y4410,Z4410*'01 Controls'!$E$13)</x:f>
        <x:v>2125.7267441860463</x:v>
      </x:c>
      <x:c r="AB4410" s="18" t="n">
        <x:f>IF(U4410=0,0,N4410*S4410/U4410)</x:f>
        <x:v>0</x:v>
      </x:c>
      <x:c r="AC4410" s="18" t="n">
        <x:f>IF(U4410=0,0,P4410*S4410/U4410)</x:f>
        <x:v>0</x:v>
      </x:c>
      <x:c r="AD4410" s="18" t="n">
        <x:f>MAX(AB4410,AC4410*'01 Controls'!$E$14)</x:f>
        <x:v>0</x:v>
      </x:c>
      <x:c r="AE4410" s="18" t="n">
        <x:f>IF(U4410=0,0,N4410*T4410/U4410)</x:f>
        <x:v>226.74418604651163</x:v>
      </x:c>
      <x:c r="AF4410" s="18" t="n">
        <x:f>IF(U4410=0,0,P4410*T4410/U4410)</x:f>
        <x:v>392.93023255813955</x:v>
      </x:c>
      <x:c r="AG4410" s="18" t="n">
        <x:f>MAX(AE4410,AF4410*'01 Controls'!$E$15)</x:f>
        <x:v>226.74418604651163</x:v>
      </x:c>
      <x:c r="AH4410" s="18" t="n">
        <x:f>SUM(V4410,Y4410,AB4410,AE4410)</x:f>
        <x:v>2437.4999999999995</x:v>
      </x:c>
      <x:c r="AI4410" s="18" t="n">
        <x:f>N4410-AH4410</x:f>
        <x:v>4.547473508864641e-13</x:v>
      </x:c>
      <x:c r="AJ4410" s="18" t="n">
        <x:f>V4410*INDEX('07 Mode Capacity'!$P$6:$P$17,MATCH("AIR-"&amp;I4410,'07 Mode Capacity'!$C$6:$C$17,0))</x:f>
        <x:v>23.836680246982002</x:v>
      </x:c>
      <x:c r="AK4410" s="18" t="n">
        <x:f>Y4410*INDEX('07 Mode Capacity'!$P$6:$P$17,MATCH("OCEAN-"&amp;I4410,'07 Mode Capacity'!$C$6:$C$17,0))</x:f>
        <x:v>186.2907844818817</x:v>
      </x:c>
      <x:c r="AL4410" s="18" t="n">
        <x:f>AB4410*INDEX('07 Mode Capacity'!$P$6:$P$17,MATCH("LAND-"&amp;I4410,'07 Mode Capacity'!$C$6:$C$17,0))</x:f>
        <x:v>0</x:v>
      </x:c>
      <x:c r="AM4410" s="18" t="n">
        <x:f>AE4410*INDEX('07 Mode Capacity'!$P$6:$P$17,MATCH("INLAND-"&amp;I4410,'07 Mode Capacity'!$C$6:$C$17,0))</x:f>
        <x:v>143.1287230061425</x:v>
      </x:c>
      <x:c r="AN4410" s="18" t="n">
        <x:f>SUM(AJ4410:AM4410)</x:f>
        <x:v>353.2561877350062</x:v>
      </x:c>
      <x:c r="AO4410" s="17" t="n">
        <x:f>IF(N4410=0,1,AN4410/N4410)</x:f>
        <x:v>0.1449256154810282</x:v>
      </x:c>
      <x:c r="AP4410" s="11" t="str">
        <x:f>IF(AO4410&gt;='01 Controls'!$E$16,"PASS","FAIL")</x:f>
        <x:v>FAIL</x:v>
      </x:c>
      <x:c r="AQ4410" s="11" t="str">
        <x:v>UNQUANTIFIED</x:v>
      </x:c>
      <x:c r="AR4410" s="11" t="str">
        <x:v>Position-class planning record; serial item and receiver open</x:v>
      </x:c>
      <x:c r="AS4410" s="26"/>
      <x:c r="AT4410" s="26"/>
    </x:row>
    <x:row r="4411">
      <x:c r="C4411" s="11" t="str">
        <x:v>G2-C-ERG-COL-12</x:v>
      </x:c>
      <x:c r="D4411" s="11" t="str">
        <x:v>G2</x:v>
      </x:c>
      <x:c r="E4411" s="11" t="str">
        <x:v>Regional flood and displacement</x:v>
      </x:c>
      <x:c r="F4411" s="11" t="str">
        <x:v>C-ERG</x:v>
      </x:c>
      <x:c r="G4411" s="11" t="str">
        <x:v>Economic restart group</x:v>
      </x:c>
      <x:c r="H4411" s="11" t="str">
        <x:v>COL-12</x:v>
      </x:c>
      <x:c r="I4411" s="19" t="n">
        <x:v>24</x:v>
      </x:c>
      <x:c r="J4411" s="21" t="n">
        <x:v>8</x:v>
      </x:c>
      <x:c r="K4411" s="18" t="n">
        <x:f>'05 Cargo Register'!K379</x:f>
        <x:v>60.9375</x:v>
      </x:c>
      <x:c r="L4411" s="18" t="n">
        <x:f>'05 Cargo Register'!N379</x:f>
        <x:v>7</x:v>
      </x:c>
      <x:c r="M4411" s="18" t="n">
        <x:f>'05 Cargo Register'!O379</x:f>
        <x:v>184.8</x:v>
      </x:c>
      <x:c r="N4411" s="18" t="n">
        <x:f>J4411*K4411</x:f>
        <x:v>487.5</x:v>
      </x:c>
      <x:c r="O4411" s="18" t="n">
        <x:f>J4411*L4411</x:f>
        <x:v>56</x:v>
      </x:c>
      <x:c r="P4411" s="18" t="n">
        <x:f>J4411*M4411</x:f>
        <x:v>1478.4</x:v>
      </x:c>
      <x:c r="Q4411" s="22" t="n">
        <x:f>'01 Controls'!$E$31*'02 Cargo Classes'!$M$8</x:f>
        <x:v>0.3</x:v>
      </x:c>
      <x:c r="R4411" s="22" t="n">
        <x:f>'01 Controls'!$F$31*'02 Cargo Classes'!$N$8</x:f>
        <x:v>0.5249999999999999</x:v>
      </x:c>
      <x:c r="S4411" s="22" t="n">
        <x:f>'01 Controls'!$G$31*'02 Cargo Classes'!$O$8</x:f>
        <x:v>0</x:v>
      </x:c>
      <x:c r="T4411" s="22" t="n">
        <x:f>'01 Controls'!$H$31*'02 Cargo Classes'!$P$8</x:f>
        <x:v>0.020000000000000004</x:v>
      </x:c>
      <x:c r="U4411" s="22" t="n">
        <x:f>SUM(Q4411:T4411)</x:f>
        <x:v>0.845</x:v>
      </x:c>
      <x:c r="V4411" s="18" t="n">
        <x:f>IF(U4411=0,0,N4411*Q4411/U4411)</x:f>
        <x:v>173.0769230769231</x:v>
      </x:c>
      <x:c r="W4411" s="18" t="n">
        <x:f>IF(U4411=0,0,P4411*Q4411/U4411)</x:f>
        <x:v>524.8757396449705</x:v>
      </x:c>
      <x:c r="X4411" s="18" t="n">
        <x:f>MAX(V4411,W4411*'01 Controls'!$E$12)</x:f>
        <x:v>173.0769230769231</x:v>
      </x:c>
      <x:c r="Y4411" s="18" t="n">
        <x:f>IF(U4411=0,0,N4411*R4411/U4411)</x:f>
        <x:v>302.8846153846153</x:v>
      </x:c>
      <x:c r="Z4411" s="18" t="n">
        <x:f>IF(U4411=0,0,P4411*R4411/U4411)</x:f>
        <x:v>918.5325443786982</x:v>
      </x:c>
      <x:c r="AA4411" s="18" t="n">
        <x:f>MAX(Y4411,Z4411*'01 Controls'!$E$13)</x:f>
        <x:v>302.8846153846153</x:v>
      </x:c>
      <x:c r="AB4411" s="18" t="n">
        <x:f>IF(U4411=0,0,N4411*S4411/U4411)</x:f>
        <x:v>0</x:v>
      </x:c>
      <x:c r="AC4411" s="18" t="n">
        <x:f>IF(U4411=0,0,P4411*S4411/U4411)</x:f>
        <x:v>0</x:v>
      </x:c>
      <x:c r="AD4411" s="18" t="n">
        <x:f>MAX(AB4411,AC4411*'01 Controls'!$E$14)</x:f>
        <x:v>0</x:v>
      </x:c>
      <x:c r="AE4411" s="18" t="n">
        <x:f>IF(U4411=0,0,N4411*T4411/U4411)</x:f>
        <x:v>11.53846153846154</x:v>
      </x:c>
      <x:c r="AF4411" s="18" t="n">
        <x:f>IF(U4411=0,0,P4411*T4411/U4411)</x:f>
        <x:v>34.99171597633137</x:v>
      </x:c>
      <x:c r="AG4411" s="18" t="n">
        <x:f>MAX(AE4411,AF4411*'01 Controls'!$E$15)</x:f>
        <x:v>11.53846153846154</x:v>
      </x:c>
      <x:c r="AH4411" s="18" t="n">
        <x:f>SUM(V4411,Y4411,AB4411,AE4411)</x:f>
        <x:v>487.49999999999994</x:v>
      </x:c>
      <x:c r="AI4411" s="18" t="n">
        <x:f>N4411-AH4411</x:f>
        <x:v>5.684341886080802e-14</x:v>
      </x:c>
      <x:c r="AJ4411" s="18" t="n">
        <x:f>V4411*INDEX('07 Mode Capacity'!$P$6:$P$17,MATCH("AIR-"&amp;I4411,'07 Mode Capacity'!$C$6:$C$17,0))</x:f>
        <x:v>35.11974251057357</x:v>
      </x:c>
      <x:c r="AK4411" s="18" t="n">
        <x:f>Y4411*INDEX('07 Mode Capacity'!$P$6:$P$17,MATCH("OCEAN-"&amp;I4411,'07 Mode Capacity'!$C$6:$C$17,0))</x:f>
        <x:v>45.45966390437102</x:v>
      </x:c>
      <x:c r="AL4411" s="18" t="n">
        <x:f>AB4411*INDEX('07 Mode Capacity'!$P$6:$P$17,MATCH("LAND-"&amp;I4411,'07 Mode Capacity'!$C$6:$C$17,0))</x:f>
        <x:v>0</x:v>
      </x:c>
      <x:c r="AM4411" s="18" t="n">
        <x:f>AE4411*INDEX('07 Mode Capacity'!$P$6:$P$17,MATCH("INLAND-"&amp;I4411,'07 Mode Capacity'!$C$6:$C$17,0))</x:f>
        <x:v>11.53846153846154</x:v>
      </x:c>
      <x:c r="AN4411" s="18" t="n">
        <x:f>SUM(AJ4411:AM4411)</x:f>
        <x:v>92.11786795340615</x:v>
      </x:c>
      <x:c r="AO4411" s="17" t="n">
        <x:f>IF(N4411=0,1,AN4411/N4411)</x:f>
        <x:v>0.1889597291351921</x:v>
      </x:c>
      <x:c r="AP4411" s="11" t="str">
        <x:f>IF(AO4411&gt;='01 Controls'!$E$16,"PASS","FAIL")</x:f>
        <x:v>FAIL</x:v>
      </x:c>
      <x:c r="AQ4411" s="11" t="str">
        <x:v>UNQUANTIFIED</x:v>
      </x:c>
      <x:c r="AR4411" s="11" t="str">
        <x:v>Position-class planning record; serial item and receiver open</x:v>
      </x:c>
      <x:c r="AS4411" s="26"/>
      <x:c r="AT4411" s="26"/>
    </x:row>
    <x:row r="4412">
      <x:c r="C4412" s="11" t="str">
        <x:v>G2-C-ERG-BAT-22</x:v>
      </x:c>
      <x:c r="D4412" s="11" t="str">
        <x:v>G2</x:v>
      </x:c>
      <x:c r="E4412" s="11" t="str">
        <x:v>Regional flood and displacement</x:v>
      </x:c>
      <x:c r="F4412" s="11" t="str">
        <x:v>C-ERG</x:v>
      </x:c>
      <x:c r="G4412" s="11" t="str">
        <x:v>Economic restart group</x:v>
      </x:c>
      <x:c r="H4412" s="11" t="str">
        <x:v>BAT-22</x:v>
      </x:c>
      <x:c r="I4412" s="19" t="n">
        <x:v>48</x:v>
      </x:c>
      <x:c r="J4412" s="21" t="n">
        <x:v>8</x:v>
      </x:c>
      <x:c r="K4412" s="18" t="n">
        <x:f>'05 Cargo Register'!K380</x:f>
        <x:v>60.9375</x:v>
      </x:c>
      <x:c r="L4412" s="18" t="n">
        <x:f>'05 Cargo Register'!N380</x:f>
        <x:v>4</x:v>
      </x:c>
      <x:c r="M4412" s="18" t="n">
        <x:f>'05 Cargo Register'!O380</x:f>
        <x:v>105.60000000000001</x:v>
      </x:c>
      <x:c r="N4412" s="18" t="n">
        <x:f>J4412*K4412</x:f>
        <x:v>487.5</x:v>
      </x:c>
      <x:c r="O4412" s="18" t="n">
        <x:f>J4412*L4412</x:f>
        <x:v>32</x:v>
      </x:c>
      <x:c r="P4412" s="18" t="n">
        <x:f>J4412*M4412</x:f>
        <x:v>844.8000000000001</x:v>
      </x:c>
      <x:c r="Q4412" s="22" t="n">
        <x:f>'01 Controls'!$E$31*'02 Cargo Classes'!$M$9</x:f>
        <x:v>0</x:v>
      </x:c>
      <x:c r="R4412" s="22" t="n">
        <x:f>'01 Controls'!$F$31*'02 Cargo Classes'!$N$9</x:f>
        <x:v>0.75</x:v>
      </x:c>
      <x:c r="S4412" s="22" t="n">
        <x:f>'01 Controls'!$G$31*'02 Cargo Classes'!$O$9</x:f>
        <x:v>0</x:v>
      </x:c>
      <x:c r="T4412" s="22" t="n">
        <x:f>'01 Controls'!$H$31*'02 Cargo Classes'!$P$9</x:f>
        <x:v>0.05</x:v>
      </x:c>
      <x:c r="U4412" s="22" t="n">
        <x:f>SUM(Q4412:T4412)</x:f>
        <x:v>0.8</x:v>
      </x:c>
      <x:c r="V4412" s="18" t="n">
        <x:f>IF(U4412=0,0,N4412*Q4412/U4412)</x:f>
        <x:v>0</x:v>
      </x:c>
      <x:c r="W4412" s="18" t="n">
        <x:f>IF(U4412=0,0,P4412*Q4412/U4412)</x:f>
        <x:v>0</x:v>
      </x:c>
      <x:c r="X4412" s="18" t="n">
        <x:f>MAX(V4412,W4412*'01 Controls'!$E$12)</x:f>
        <x:v>0</x:v>
      </x:c>
      <x:c r="Y4412" s="18" t="n">
        <x:f>IF(U4412=0,0,N4412*R4412/U4412)</x:f>
        <x:v>457.03125</x:v>
      </x:c>
      <x:c r="Z4412" s="18" t="n">
        <x:f>IF(U4412=0,0,P4412*R4412/U4412)</x:f>
        <x:v>792</x:v>
      </x:c>
      <x:c r="AA4412" s="18" t="n">
        <x:f>MAX(Y4412,Z4412*'01 Controls'!$E$13)</x:f>
        <x:v>457.03125</x:v>
      </x:c>
      <x:c r="AB4412" s="18" t="n">
        <x:f>IF(U4412=0,0,N4412*S4412/U4412)</x:f>
        <x:v>0</x:v>
      </x:c>
      <x:c r="AC4412" s="18" t="n">
        <x:f>IF(U4412=0,0,P4412*S4412/U4412)</x:f>
        <x:v>0</x:v>
      </x:c>
      <x:c r="AD4412" s="18" t="n">
        <x:f>MAX(AB4412,AC4412*'01 Controls'!$E$14)</x:f>
        <x:v>0</x:v>
      </x:c>
      <x:c r="AE4412" s="18" t="n">
        <x:f>IF(U4412=0,0,N4412*T4412/U4412)</x:f>
        <x:v>30.46875</x:v>
      </x:c>
      <x:c r="AF4412" s="18" t="n">
        <x:f>IF(U4412=0,0,P4412*T4412/U4412)</x:f>
        <x:v>52.80000000000001</x:v>
      </x:c>
      <x:c r="AG4412" s="18" t="n">
        <x:f>MAX(AE4412,AF4412*'01 Controls'!$E$15)</x:f>
        <x:v>30.46875</x:v>
      </x:c>
      <x:c r="AH4412" s="18" t="n">
        <x:f>SUM(V4412,Y4412,AB4412,AE4412)</x:f>
        <x:v>487.5</x:v>
      </x:c>
      <x:c r="AI4412" s="18" t="n">
        <x:f>N4412-AH4412</x:f>
        <x:v>0</x:v>
      </x:c>
      <x:c r="AJ4412" s="18" t="n">
        <x:f>V4412*INDEX('07 Mode Capacity'!$P$6:$P$17,MATCH("AIR-"&amp;I4412,'07 Mode Capacity'!$C$6:$C$17,0))</x:f>
        <x:v>0</x:v>
      </x:c>
      <x:c r="AK4412" s="18" t="n">
        <x:f>Y4412*INDEX('07 Mode Capacity'!$P$6:$P$17,MATCH("OCEAN-"&amp;I4412,'07 Mode Capacity'!$C$6:$C$17,0))</x:f>
        <x:v>40.05251866360457</x:v>
      </x:c>
      <x:c r="AL4412" s="18" t="n">
        <x:f>AB4412*INDEX('07 Mode Capacity'!$P$6:$P$17,MATCH("LAND-"&amp;I4412,'07 Mode Capacity'!$C$6:$C$17,0))</x:f>
        <x:v>0</x:v>
      </x:c>
      <x:c r="AM4412" s="18" t="n">
        <x:f>AE4412*INDEX('07 Mode Capacity'!$P$6:$P$17,MATCH("INLAND-"&amp;I4412,'07 Mode Capacity'!$C$6:$C$17,0))</x:f>
        <x:v>19.2329221539504</x:v>
      </x:c>
      <x:c r="AN4412" s="18" t="n">
        <x:f>SUM(AJ4412:AM4412)</x:f>
        <x:v>59.28544081755497</x:v>
      </x:c>
      <x:c r="AO4412" s="17" t="n">
        <x:f>IF(N4412=0,1,AN4412/N4412)</x:f>
        <x:v>0.12161116065139481</x:v>
      </x:c>
      <x:c r="AP4412" s="11" t="str">
        <x:f>IF(AO4412&gt;='01 Controls'!$E$16,"PASS","FAIL")</x:f>
        <x:v>FAIL</x:v>
      </x:c>
      <x:c r="AQ4412" s="11" t="str">
        <x:v>UNQUANTIFIED</x:v>
      </x:c>
      <x:c r="AR4412" s="11" t="str">
        <x:v>Position-class planning record; serial item and receiver open</x:v>
      </x:c>
      <x:c r="AS4412" s="26"/>
      <x:c r="AT4412" s="26"/>
    </x:row>
    <x:row r="4413">
      <x:c r="C4413" s="11" t="str">
        <x:v>G2-C-ERG-TNK-20</x:v>
      </x:c>
      <x:c r="D4413" s="11" t="str">
        <x:v>G2</x:v>
      </x:c>
      <x:c r="E4413" s="11" t="str">
        <x:v>Regional flood and displacement</x:v>
      </x:c>
      <x:c r="F4413" s="11" t="str">
        <x:v>C-ERG</x:v>
      </x:c>
      <x:c r="G4413" s="11" t="str">
        <x:v>Economic restart group</x:v>
      </x:c>
      <x:c r="H4413" s="11" t="str">
        <x:v>TNK-20</x:v>
      </x:c>
      <x:c r="I4413" s="19" t="n">
        <x:v>48</x:v>
      </x:c>
      <x:c r="J4413" s="21" t="n">
        <x:v>8</x:v>
      </x:c>
      <x:c r="K4413" s="18" t="n">
        <x:f>'05 Cargo Register'!K381</x:f>
        <x:v>60.9375</x:v>
      </x:c>
      <x:c r="L4413" s="18" t="n">
        <x:f>'05 Cargo Register'!N381</x:f>
        <x:v>4</x:v>
      </x:c>
      <x:c r="M4413" s="18" t="n">
        <x:f>'05 Cargo Register'!O381</x:f>
        <x:v>85</x:v>
      </x:c>
      <x:c r="N4413" s="18" t="n">
        <x:f>J4413*K4413</x:f>
        <x:v>487.5</x:v>
      </x:c>
      <x:c r="O4413" s="18" t="n">
        <x:f>J4413*L4413</x:f>
        <x:v>32</x:v>
      </x:c>
      <x:c r="P4413" s="18" t="n">
        <x:f>J4413*M4413</x:f>
        <x:v>680</x:v>
      </x:c>
      <x:c r="Q4413" s="22" t="n">
        <x:f>'01 Controls'!$E$31*'02 Cargo Classes'!$M$10</x:f>
        <x:v>0</x:v>
      </x:c>
      <x:c r="R4413" s="22" t="n">
        <x:f>'01 Controls'!$F$31*'02 Cargo Classes'!$N$10</x:f>
        <x:v>0.8999999999999999</x:v>
      </x:c>
      <x:c r="S4413" s="22" t="n">
        <x:f>'01 Controls'!$G$31*'02 Cargo Classes'!$O$10</x:f>
        <x:v>0</x:v>
      </x:c>
      <x:c r="T4413" s="22" t="n">
        <x:f>'01 Controls'!$H$31*'02 Cargo Classes'!$P$10</x:f>
        <x:v>0.1</x:v>
      </x:c>
      <x:c r="U4413" s="22" t="n">
        <x:f>SUM(Q4413:T4413)</x:f>
        <x:v>0.9999999999999999</x:v>
      </x:c>
      <x:c r="V4413" s="18" t="n">
        <x:f>IF(U4413=0,0,N4413*Q4413/U4413)</x:f>
        <x:v>0</x:v>
      </x:c>
      <x:c r="W4413" s="18" t="n">
        <x:f>IF(U4413=0,0,P4413*Q4413/U4413)</x:f>
        <x:v>0</x:v>
      </x:c>
      <x:c r="X4413" s="18" t="n">
        <x:f>MAX(V4413,W4413*'01 Controls'!$E$12)</x:f>
        <x:v>0</x:v>
      </x:c>
      <x:c r="Y4413" s="18" t="n">
        <x:f>IF(U4413=0,0,N4413*R4413/U4413)</x:f>
        <x:v>438.75</x:v>
      </x:c>
      <x:c r="Z4413" s="18" t="n">
        <x:f>IF(U4413=0,0,P4413*R4413/U4413)</x:f>
        <x:v>612</x:v>
      </x:c>
      <x:c r="AA4413" s="18" t="n">
        <x:f>MAX(Y4413,Z4413*'01 Controls'!$E$13)</x:f>
        <x:v>438.75</x:v>
      </x:c>
      <x:c r="AB4413" s="18" t="n">
        <x:f>IF(U4413=0,0,N4413*S4413/U4413)</x:f>
        <x:v>0</x:v>
      </x:c>
      <x:c r="AC4413" s="18" t="n">
        <x:f>IF(U4413=0,0,P4413*S4413/U4413)</x:f>
        <x:v>0</x:v>
      </x:c>
      <x:c r="AD4413" s="18" t="n">
        <x:f>MAX(AB4413,AC4413*'01 Controls'!$E$14)</x:f>
        <x:v>0</x:v>
      </x:c>
      <x:c r="AE4413" s="18" t="n">
        <x:f>IF(U4413=0,0,N4413*T4413/U4413)</x:f>
        <x:v>48.75000000000001</x:v>
      </x:c>
      <x:c r="AF4413" s="18" t="n">
        <x:f>IF(U4413=0,0,P4413*T4413/U4413)</x:f>
        <x:v>68.00000000000001</x:v>
      </x:c>
      <x:c r="AG4413" s="18" t="n">
        <x:f>MAX(AE4413,AF4413*'01 Controls'!$E$15)</x:f>
        <x:v>48.75000000000001</x:v>
      </x:c>
      <x:c r="AH4413" s="18" t="n">
        <x:f>SUM(V4413,Y4413,AB4413,AE4413)</x:f>
        <x:v>487.5</x:v>
      </x:c>
      <x:c r="AI4413" s="18" t="n">
        <x:f>N4413-AH4413</x:f>
        <x:v>0</x:v>
      </x:c>
      <x:c r="AJ4413" s="18" t="n">
        <x:f>V4413*INDEX('07 Mode Capacity'!$P$6:$P$17,MATCH("AIR-"&amp;I4413,'07 Mode Capacity'!$C$6:$C$17,0))</x:f>
        <x:v>0</x:v>
      </x:c>
      <x:c r="AK4413" s="18" t="n">
        <x:f>Y4413*INDEX('07 Mode Capacity'!$P$6:$P$17,MATCH("OCEAN-"&amp;I4413,'07 Mode Capacity'!$C$6:$C$17,0))</x:f>
        <x:v>38.45041791706039</x:v>
      </x:c>
      <x:c r="AL4413" s="18" t="n">
        <x:f>AB4413*INDEX('07 Mode Capacity'!$P$6:$P$17,MATCH("LAND-"&amp;I4413,'07 Mode Capacity'!$C$6:$C$17,0))</x:f>
        <x:v>0</x:v>
      </x:c>
      <x:c r="AM4413" s="18" t="n">
        <x:f>AE4413*INDEX('07 Mode Capacity'!$P$6:$P$17,MATCH("INLAND-"&amp;I4413,'07 Mode Capacity'!$C$6:$C$17,0))</x:f>
        <x:v>30.772675446320644</x:v>
      </x:c>
      <x:c r="AN4413" s="18" t="n">
        <x:f>SUM(AJ4413:AM4413)</x:f>
        <x:v>69.22309336338104</x:v>
      </x:c>
      <x:c r="AO4413" s="17" t="n">
        <x:f>IF(N4413=0,1,AN4413/N4413)</x:f>
        <x:v>0.1419960889505252</x:v>
      </x:c>
      <x:c r="AP4413" s="11" t="str">
        <x:f>IF(AO4413&gt;='01 Controls'!$E$16,"PASS","FAIL")</x:f>
        <x:v>FAIL</x:v>
      </x:c>
      <x:c r="AQ4413" s="11" t="str">
        <x:v>UNQUANTIFIED</x:v>
      </x:c>
      <x:c r="AR4413" s="11" t="str">
        <x:v>Position-class planning record; serial item and receiver open</x:v>
      </x:c>
      <x:c r="AS4413" s="26"/>
      <x:c r="AT4413" s="26"/>
    </x:row>
    <x:row r="4414">
      <x:c r="C4414" s="11" t="str">
        <x:v>G2-C-ERG-FLR-24</x:v>
      </x:c>
      <x:c r="D4414" s="11" t="str">
        <x:v>G2</x:v>
      </x:c>
      <x:c r="E4414" s="11" t="str">
        <x:v>Regional flood and displacement</x:v>
      </x:c>
      <x:c r="F4414" s="11" t="str">
        <x:v>C-ERG</x:v>
      </x:c>
      <x:c r="G4414" s="11" t="str">
        <x:v>Economic restart group</x:v>
      </x:c>
      <x:c r="H4414" s="11" t="str">
        <x:v>FLR-24</x:v>
      </x:c>
      <x:c r="I4414" s="19" t="n">
        <x:v>48</x:v>
      </x:c>
      <x:c r="J4414" s="21" t="n">
        <x:v>8</x:v>
      </x:c>
      <x:c r="K4414" s="18" t="n">
        <x:f>'05 Cargo Register'!K382</x:f>
        <x:v>121.875</x:v>
      </x:c>
      <x:c r="L4414" s="18" t="n">
        <x:f>'05 Cargo Register'!N382</x:f>
        <x:v>6</x:v>
      </x:c>
      <x:c r="M4414" s="18" t="n">
        <x:f>'05 Cargo Register'!O382</x:f>
        <x:v>192</x:v>
      </x:c>
      <x:c r="N4414" s="18" t="n">
        <x:f>J4414*K4414</x:f>
        <x:v>975</x:v>
      </x:c>
      <x:c r="O4414" s="18" t="n">
        <x:f>J4414*L4414</x:f>
        <x:v>48</x:v>
      </x:c>
      <x:c r="P4414" s="18" t="n">
        <x:f>J4414*M4414</x:f>
        <x:v>1536</x:v>
      </x:c>
      <x:c r="Q4414" s="22" t="n">
        <x:f>'01 Controls'!$E$31*'02 Cargo Classes'!$M$11</x:f>
        <x:v>0</x:v>
      </x:c>
      <x:c r="R4414" s="22" t="n">
        <x:f>'01 Controls'!$F$31*'02 Cargo Classes'!$N$11</x:f>
        <x:v>0.8999999999999999</x:v>
      </x:c>
      <x:c r="S4414" s="22" t="n">
        <x:f>'01 Controls'!$G$31*'02 Cargo Classes'!$O$11</x:f>
        <x:v>0</x:v>
      </x:c>
      <x:c r="T4414" s="22" t="n">
        <x:f>'01 Controls'!$H$31*'02 Cargo Classes'!$P$11</x:f>
        <x:v>0.08000000000000002</x:v>
      </x:c>
      <x:c r="U4414" s="22" t="n">
        <x:f>SUM(Q4414:T4414)</x:f>
        <x:v>0.98</x:v>
      </x:c>
      <x:c r="V4414" s="18" t="n">
        <x:f>IF(U4414=0,0,N4414*Q4414/U4414)</x:f>
        <x:v>0</x:v>
      </x:c>
      <x:c r="W4414" s="18" t="n">
        <x:f>IF(U4414=0,0,P4414*Q4414/U4414)</x:f>
        <x:v>0</x:v>
      </x:c>
      <x:c r="X4414" s="18" t="n">
        <x:f>MAX(V4414,W4414*'01 Controls'!$E$12)</x:f>
        <x:v>0</x:v>
      </x:c>
      <x:c r="Y4414" s="18" t="n">
        <x:f>IF(U4414=0,0,N4414*R4414/U4414)</x:f>
        <x:v>895.408163265306</x:v>
      </x:c>
      <x:c r="Z4414" s="18" t="n">
        <x:f>IF(U4414=0,0,P4414*R4414/U4414)</x:f>
        <x:v>1410.612244897959</x:v>
      </x:c>
      <x:c r="AA4414" s="18" t="n">
        <x:f>MAX(Y4414,Z4414*'01 Controls'!$E$13)</x:f>
        <x:v>895.408163265306</x:v>
      </x:c>
      <x:c r="AB4414" s="18" t="n">
        <x:f>IF(U4414=0,0,N4414*S4414/U4414)</x:f>
        <x:v>0</x:v>
      </x:c>
      <x:c r="AC4414" s="18" t="n">
        <x:f>IF(U4414=0,0,P4414*S4414/U4414)</x:f>
        <x:v>0</x:v>
      </x:c>
      <x:c r="AD4414" s="18" t="n">
        <x:f>MAX(AB4414,AC4414*'01 Controls'!$E$14)</x:f>
        <x:v>0</x:v>
      </x:c>
      <x:c r="AE4414" s="18" t="n">
        <x:f>IF(U4414=0,0,N4414*T4414/U4414)</x:f>
        <x:v>79.5918367346939</x:v>
      </x:c>
      <x:c r="AF4414" s="18" t="n">
        <x:f>IF(U4414=0,0,P4414*T4414/U4414)</x:f>
        <x:v>125.38775510204084</x:v>
      </x:c>
      <x:c r="AG4414" s="18" t="n">
        <x:f>MAX(AE4414,AF4414*'01 Controls'!$E$15)</x:f>
        <x:v>79.5918367346939</x:v>
      </x:c>
      <x:c r="AH4414" s="18" t="n">
        <x:f>SUM(V4414,Y4414,AB4414,AE4414)</x:f>
        <x:v>974.9999999999999</x:v>
      </x:c>
      <x:c r="AI4414" s="18" t="n">
        <x:f>N4414-AH4414</x:f>
        <x:v>1.1368683772161603e-13</x:v>
      </x:c>
      <x:c r="AJ4414" s="18" t="n">
        <x:f>V4414*INDEX('07 Mode Capacity'!$P$6:$P$17,MATCH("AIR-"&amp;I4414,'07 Mode Capacity'!$C$6:$C$17,0))</x:f>
        <x:v>0</x:v>
      </x:c>
      <x:c r="AK4414" s="18" t="n">
        <x:f>Y4414*INDEX('07 Mode Capacity'!$P$6:$P$17,MATCH("OCEAN-"&amp;I4414,'07 Mode Capacity'!$C$6:$C$17,0))</x:f>
        <x:v>78.47024064706201</x:v>
      </x:c>
      <x:c r="AL4414" s="18" t="n">
        <x:f>AB4414*INDEX('07 Mode Capacity'!$P$6:$P$17,MATCH("LAND-"&amp;I4414,'07 Mode Capacity'!$C$6:$C$17,0))</x:f>
        <x:v>0</x:v>
      </x:c>
      <x:c r="AM4414" s="18" t="n">
        <x:f>AE4414*INDEX('07 Mode Capacity'!$P$6:$P$17,MATCH("INLAND-"&amp;I4414,'07 Mode Capacity'!$C$6:$C$17,0))</x:f>
        <x:v>50.2411027695031</x:v>
      </x:c>
      <x:c r="AN4414" s="18" t="n">
        <x:f>SUM(AJ4414:AM4414)</x:f>
        <x:v>128.71134341656511</x:v>
      </x:c>
      <x:c r="AO4414" s="17" t="n">
        <x:f>IF(N4414=0,1,AN4414/N4414)</x:f>
        <x:v>0.13201163427340012</x:v>
      </x:c>
      <x:c r="AP4414" s="11" t="str">
        <x:f>IF(AO4414&gt;='01 Controls'!$E$16,"PASS","FAIL")</x:f>
        <x:v>FAIL</x:v>
      </x:c>
      <x:c r="AQ4414" s="11" t="str">
        <x:v>UNQUANTIFIED</x:v>
      </x:c>
      <x:c r="AR4414" s="11" t="str">
        <x:v>Position-class planning record; serial item and receiver open</x:v>
      </x:c>
      <x:c r="AS4414" s="26"/>
      <x:c r="AT4414" s="26"/>
    </x:row>
    <x:row r="4415">
      <x:c r="C4415" s="11" t="str">
        <x:v>G2-C-ERG-ROL-30</x:v>
      </x:c>
      <x:c r="D4415" s="11" t="str">
        <x:v>G2</x:v>
      </x:c>
      <x:c r="E4415" s="11" t="str">
        <x:v>Regional flood and displacement</x:v>
      </x:c>
      <x:c r="F4415" s="11" t="str">
        <x:v>C-ERG</x:v>
      </x:c>
      <x:c r="G4415" s="11" t="str">
        <x:v>Economic restart group</x:v>
      </x:c>
      <x:c r="H4415" s="11" t="str">
        <x:v>ROL-30</x:v>
      </x:c>
      <x:c r="I4415" s="19" t="n">
        <x:v>48</x:v>
      </x:c>
      <x:c r="J4415" s="21" t="n">
        <x:v>8</x:v>
      </x:c>
      <x:c r="K4415" s="18" t="n">
        <x:f>'05 Cargo Register'!K383</x:f>
        <x:v>121.875</x:v>
      </x:c>
      <x:c r="L4415" s="18" t="n">
        <x:f>'05 Cargo Register'!N383</x:f>
        <x:v>6</x:v>
      </x:c>
      <x:c r="M4415" s="18" t="n">
        <x:f>'05 Cargo Register'!O383</x:f>
        <x:v>382.5</x:v>
      </x:c>
      <x:c r="N4415" s="18" t="n">
        <x:f>J4415*K4415</x:f>
        <x:v>975</x:v>
      </x:c>
      <x:c r="O4415" s="18" t="n">
        <x:f>J4415*L4415</x:f>
        <x:v>48</x:v>
      </x:c>
      <x:c r="P4415" s="18" t="n">
        <x:f>J4415*M4415</x:f>
        <x:v>3060</x:v>
      </x:c>
      <x:c r="Q4415" s="22" t="n">
        <x:f>'01 Controls'!$E$31*'02 Cargo Classes'!$M$12</x:f>
        <x:v>0</x:v>
      </x:c>
      <x:c r="R4415" s="22" t="n">
        <x:f>'01 Controls'!$F$31*'02 Cargo Classes'!$N$12</x:f>
        <x:v>0.75</x:v>
      </x:c>
      <x:c r="S4415" s="22" t="n">
        <x:f>'01 Controls'!$G$31*'02 Cargo Classes'!$O$12</x:f>
        <x:v>0</x:v>
      </x:c>
      <x:c r="T4415" s="22" t="n">
        <x:f>'01 Controls'!$H$31*'02 Cargo Classes'!$P$12</x:f>
        <x:v>0.06</x:v>
      </x:c>
      <x:c r="U4415" s="22" t="n">
        <x:f>SUM(Q4415:T4415)</x:f>
        <x:v>0.81</x:v>
      </x:c>
      <x:c r="V4415" s="18" t="n">
        <x:f>IF(U4415=0,0,N4415*Q4415/U4415)</x:f>
        <x:v>0</x:v>
      </x:c>
      <x:c r="W4415" s="18" t="n">
        <x:f>IF(U4415=0,0,P4415*Q4415/U4415)</x:f>
        <x:v>0</x:v>
      </x:c>
      <x:c r="X4415" s="18" t="n">
        <x:f>MAX(V4415,W4415*'01 Controls'!$E$12)</x:f>
        <x:v>0</x:v>
      </x:c>
      <x:c r="Y4415" s="18" t="n">
        <x:f>IF(U4415=0,0,N4415*R4415/U4415)</x:f>
        <x:v>902.7777777777777</x:v>
      </x:c>
      <x:c r="Z4415" s="18" t="n">
        <x:f>IF(U4415=0,0,P4415*R4415/U4415)</x:f>
        <x:v>2833.333333333333</x:v>
      </x:c>
      <x:c r="AA4415" s="18" t="n">
        <x:f>MAX(Y4415,Z4415*'01 Controls'!$E$13)</x:f>
        <x:v>902.7777777777777</x:v>
      </x:c>
      <x:c r="AB4415" s="18" t="n">
        <x:f>IF(U4415=0,0,N4415*S4415/U4415)</x:f>
        <x:v>0</x:v>
      </x:c>
      <x:c r="AC4415" s="18" t="n">
        <x:f>IF(U4415=0,0,P4415*S4415/U4415)</x:f>
        <x:v>0</x:v>
      </x:c>
      <x:c r="AD4415" s="18" t="n">
        <x:f>MAX(AB4415,AC4415*'01 Controls'!$E$14)</x:f>
        <x:v>0</x:v>
      </x:c>
      <x:c r="AE4415" s="18" t="n">
        <x:f>IF(U4415=0,0,N4415*T4415/U4415)</x:f>
        <x:v>72.22222222222221</x:v>
      </x:c>
      <x:c r="AF4415" s="18" t="n">
        <x:f>IF(U4415=0,0,P4415*T4415/U4415)</x:f>
        <x:v>226.66666666666666</x:v>
      </x:c>
      <x:c r="AG4415" s="18" t="n">
        <x:f>MAX(AE4415,AF4415*'01 Controls'!$E$15)</x:f>
        <x:v>72.22222222222221</x:v>
      </x:c>
      <x:c r="AH4415" s="18" t="n">
        <x:f>SUM(V4415,Y4415,AB4415,AE4415)</x:f>
        <x:v>974.9999999999999</x:v>
      </x:c>
      <x:c r="AI4415" s="18" t="n">
        <x:f>N4415-AH4415</x:f>
        <x:v>1.1368683772161603e-13</x:v>
      </x:c>
      <x:c r="AJ4415" s="18" t="n">
        <x:f>V4415*INDEX('07 Mode Capacity'!$P$6:$P$17,MATCH("AIR-"&amp;I4415,'07 Mode Capacity'!$C$6:$C$17,0))</x:f>
        <x:v>0</x:v>
      </x:c>
      <x:c r="AK4415" s="18" t="n">
        <x:f>Y4415*INDEX('07 Mode Capacity'!$P$6:$P$17,MATCH("OCEAN-"&amp;I4415,'07 Mode Capacity'!$C$6:$C$17,0))</x:f>
        <x:v>79.11608624909545</x:v>
      </x:c>
      <x:c r="AL4415" s="18" t="n">
        <x:f>AB4415*INDEX('07 Mode Capacity'!$P$6:$P$17,MATCH("LAND-"&amp;I4415,'07 Mode Capacity'!$C$6:$C$17,0))</x:f>
        <x:v>0</x:v>
      </x:c>
      <x:c r="AM4415" s="18" t="n">
        <x:f>AE4415*INDEX('07 Mode Capacity'!$P$6:$P$17,MATCH("INLAND-"&amp;I4415,'07 Mode Capacity'!$C$6:$C$17,0))</x:f>
        <x:v>45.589148809363905</x:v>
      </x:c>
      <x:c r="AN4415" s="18" t="n">
        <x:f>SUM(AJ4415:AM4415)</x:f>
        <x:v>124.70523505845935</x:v>
      </x:c>
      <x:c r="AO4415" s="17" t="n">
        <x:f>IF(N4415=0,1,AN4415/N4415)</x:f>
        <x:v>0.12790280518816344</x:v>
      </x:c>
      <x:c r="AP4415" s="11" t="str">
        <x:f>IF(AO4415&gt;='01 Controls'!$E$16,"PASS","FAIL")</x:f>
        <x:v>FAIL</x:v>
      </x:c>
      <x:c r="AQ4415" s="11" t="str">
        <x:v>UNQUANTIFIED</x:v>
      </x:c>
      <x:c r="AR4415" s="11" t="str">
        <x:v>Position-class planning record; serial item and receiver open</x:v>
      </x:c>
      <x:c r="AS4415" s="26"/>
      <x:c r="AT4415" s="26"/>
    </x:row>
    <x:row r="4416">
      <x:c r="C4416" s="11" t="str">
        <x:v>G2-C-ERG-LIN-18</x:v>
      </x:c>
      <x:c r="D4416" s="11" t="str">
        <x:v>G2</x:v>
      </x:c>
      <x:c r="E4416" s="11" t="str">
        <x:v>Regional flood and displacement</x:v>
      </x:c>
      <x:c r="F4416" s="11" t="str">
        <x:v>C-ERG</x:v>
      </x:c>
      <x:c r="G4416" s="11" t="str">
        <x:v>Economic restart group</x:v>
      </x:c>
      <x:c r="H4416" s="11" t="str">
        <x:v>LIN-18</x:v>
      </x:c>
      <x:c r="I4416" s="19" t="n">
        <x:v>72</x:v>
      </x:c>
      <x:c r="J4416" s="21" t="n">
        <x:v>8</x:v>
      </x:c>
      <x:c r="K4416" s="18" t="n">
        <x:f>'05 Cargo Register'!K384</x:f>
        <x:v>60.9375</x:v>
      </x:c>
      <x:c r="L4416" s="18" t="n">
        <x:f>'05 Cargo Register'!N384</x:f>
        <x:v>5</x:v>
      </x:c>
      <x:c r="M4416" s="18" t="n">
        <x:f>'05 Cargo Register'!O384</x:f>
        <x:v>220</x:v>
      </x:c>
      <x:c r="N4416" s="18" t="n">
        <x:f>J4416*K4416</x:f>
        <x:v>487.5</x:v>
      </x:c>
      <x:c r="O4416" s="18" t="n">
        <x:f>J4416*L4416</x:f>
        <x:v>40</x:v>
      </x:c>
      <x:c r="P4416" s="18" t="n">
        <x:f>J4416*M4416</x:f>
        <x:v>1760</x:v>
      </x:c>
      <x:c r="Q4416" s="22" t="n">
        <x:f>'01 Controls'!$E$31*'02 Cargo Classes'!$M$13</x:f>
        <x:v>0</x:v>
      </x:c>
      <x:c r="R4416" s="22" t="n">
        <x:f>'01 Controls'!$F$31*'02 Cargo Classes'!$N$13</x:f>
        <x:v>0.8999999999999999</x:v>
      </x:c>
      <x:c r="S4416" s="22" t="n">
        <x:f>'01 Controls'!$G$31*'02 Cargo Classes'!$O$13</x:f>
        <x:v>0</x:v>
      </x:c>
      <x:c r="T4416" s="22" t="n">
        <x:f>'01 Controls'!$H$31*'02 Cargo Classes'!$P$13</x:f>
        <x:v>0.1</x:v>
      </x:c>
      <x:c r="U4416" s="22" t="n">
        <x:f>SUM(Q4416:T4416)</x:f>
        <x:v>0.9999999999999999</x:v>
      </x:c>
      <x:c r="V4416" s="18" t="n">
        <x:f>IF(U4416=0,0,N4416*Q4416/U4416)</x:f>
        <x:v>0</x:v>
      </x:c>
      <x:c r="W4416" s="18" t="n">
        <x:f>IF(U4416=0,0,P4416*Q4416/U4416)</x:f>
        <x:v>0</x:v>
      </x:c>
      <x:c r="X4416" s="18" t="n">
        <x:f>MAX(V4416,W4416*'01 Controls'!$E$12)</x:f>
        <x:v>0</x:v>
      </x:c>
      <x:c r="Y4416" s="18" t="n">
        <x:f>IF(U4416=0,0,N4416*R4416/U4416)</x:f>
        <x:v>438.75</x:v>
      </x:c>
      <x:c r="Z4416" s="18" t="n">
        <x:f>IF(U4416=0,0,P4416*R4416/U4416)</x:f>
        <x:v>1584</x:v>
      </x:c>
      <x:c r="AA4416" s="18" t="n">
        <x:f>MAX(Y4416,Z4416*'01 Controls'!$E$13)</x:f>
        <x:v>438.75</x:v>
      </x:c>
      <x:c r="AB4416" s="18" t="n">
        <x:f>IF(U4416=0,0,N4416*S4416/U4416)</x:f>
        <x:v>0</x:v>
      </x:c>
      <x:c r="AC4416" s="18" t="n">
        <x:f>IF(U4416=0,0,P4416*S4416/U4416)</x:f>
        <x:v>0</x:v>
      </x:c>
      <x:c r="AD4416" s="18" t="n">
        <x:f>MAX(AB4416,AC4416*'01 Controls'!$E$14)</x:f>
        <x:v>0</x:v>
      </x:c>
      <x:c r="AE4416" s="18" t="n">
        <x:f>IF(U4416=0,0,N4416*T4416/U4416)</x:f>
        <x:v>48.75000000000001</x:v>
      </x:c>
      <x:c r="AF4416" s="18" t="n">
        <x:f>IF(U4416=0,0,P4416*T4416/U4416)</x:f>
        <x:v>176.00000000000003</x:v>
      </x:c>
      <x:c r="AG4416" s="18" t="n">
        <x:f>MAX(AE4416,AF4416*'01 Controls'!$E$15)</x:f>
        <x:v>48.75000000000001</x:v>
      </x:c>
      <x:c r="AH4416" s="18" t="n">
        <x:f>SUM(V4416,Y4416,AB4416,AE4416)</x:f>
        <x:v>487.5</x:v>
      </x:c>
      <x:c r="AI4416" s="18" t="n">
        <x:f>N4416-AH4416</x:f>
        <x:v>0</x:v>
      </x:c>
      <x:c r="AJ4416" s="18" t="n">
        <x:f>V4416*INDEX('07 Mode Capacity'!$P$6:$P$17,MATCH("AIR-"&amp;I4416,'07 Mode Capacity'!$C$6:$C$17,0))</x:f>
        <x:v>0</x:v>
      </x:c>
      <x:c r="AK4416" s="18" t="n">
        <x:f>Y4416*INDEX('07 Mode Capacity'!$P$6:$P$17,MATCH("OCEAN-"&amp;I4416,'07 Mode Capacity'!$C$6:$C$17,0))</x:f>
        <x:v>343.4394503969346</x:v>
      </x:c>
      <x:c r="AL4416" s="18" t="n">
        <x:f>AB4416*INDEX('07 Mode Capacity'!$P$6:$P$17,MATCH("LAND-"&amp;I4416,'07 Mode Capacity'!$C$6:$C$17,0))</x:f>
        <x:v>0</x:v>
      </x:c>
      <x:c r="AM4416" s="18" t="n">
        <x:f>AE4416*INDEX('07 Mode Capacity'!$P$6:$P$17,MATCH("INLAND-"&amp;I4416,'07 Mode Capacity'!$C$6:$C$17,0))</x:f>
        <x:v>48.75000000000001</x:v>
      </x:c>
      <x:c r="AN4416" s="18" t="n">
        <x:f>SUM(AJ4416:AM4416)</x:f>
        <x:v>392.1894503969346</x:v>
      </x:c>
      <x:c r="AO4416" s="17" t="n">
        <x:f>IF(N4416=0,1,AN4416/N4416)</x:f>
        <x:v>0.8044911803014043</x:v>
      </x:c>
      <x:c r="AP4416" s="11" t="str">
        <x:f>IF(AO4416&gt;='01 Controls'!$E$16,"PASS","FAIL")</x:f>
        <x:v>FAIL</x:v>
      </x:c>
      <x:c r="AQ4416" s="11" t="str">
        <x:v>UNQUANTIFIED</x:v>
      </x:c>
      <x:c r="AR4416" s="11" t="str">
        <x:v>Position-class planning record; serial item and receiver open</x:v>
      </x:c>
      <x:c r="AS4416" s="26"/>
      <x:c r="AT4416" s="26"/>
    </x:row>
    <x:row r="4417">
      <x:c r="C4417" s="11" t="str">
        <x:v>G2-C-ERG-BLK-08</x:v>
      </x:c>
      <x:c r="D4417" s="11" t="str">
        <x:v>G2</x:v>
      </x:c>
      <x:c r="E4417" s="11" t="str">
        <x:v>Regional flood and displacement</x:v>
      </x:c>
      <x:c r="F4417" s="11" t="str">
        <x:v>C-ERG</x:v>
      </x:c>
      <x:c r="G4417" s="11" t="str">
        <x:v>Economic restart group</x:v>
      </x:c>
      <x:c r="H4417" s="11" t="str">
        <x:v>BLK-08</x:v>
      </x:c>
      <x:c r="I4417" s="19" t="n">
        <x:v>48</x:v>
      </x:c>
      <x:c r="J4417" s="21" t="n">
        <x:v>8</x:v>
      </x:c>
      <x:c r="K4417" s="18" t="n">
        <x:f>'05 Cargo Register'!K385</x:f>
        <x:v>182.8125</x:v>
      </x:c>
      <x:c r="L4417" s="18" t="n">
        <x:f>'05 Cargo Register'!N385</x:f>
        <x:v>29</x:v>
      </x:c>
      <x:c r="M4417" s="18" t="n">
        <x:f>'05 Cargo Register'!O385</x:f>
        <x:v>1479</x:v>
      </x:c>
      <x:c r="N4417" s="18" t="n">
        <x:f>J4417*K4417</x:f>
        <x:v>1462.5</x:v>
      </x:c>
      <x:c r="O4417" s="18" t="n">
        <x:f>J4417*L4417</x:f>
        <x:v>232</x:v>
      </x:c>
      <x:c r="P4417" s="18" t="n">
        <x:f>J4417*M4417</x:f>
        <x:v>11832</x:v>
      </x:c>
      <x:c r="Q4417" s="22" t="n">
        <x:f>'01 Controls'!$E$31*'02 Cargo Classes'!$M$14</x:f>
        <x:v>0.15</x:v>
      </x:c>
      <x:c r="R4417" s="22" t="n">
        <x:f>'01 Controls'!$F$31*'02 Cargo Classes'!$N$14</x:f>
        <x:v>0.6000000000000001</x:v>
      </x:c>
      <x:c r="S4417" s="22" t="n">
        <x:f>'01 Controls'!$G$31*'02 Cargo Classes'!$O$14</x:f>
        <x:v>0</x:v>
      </x:c>
      <x:c r="T4417" s="22" t="n">
        <x:f>'01 Controls'!$H$31*'02 Cargo Classes'!$P$14</x:f>
        <x:v>0.05</x:v>
      </x:c>
      <x:c r="U4417" s="22" t="n">
        <x:f>SUM(Q4417:T4417)</x:f>
        <x:v>0.8000000000000002</x:v>
      </x:c>
      <x:c r="V4417" s="18" t="n">
        <x:f>IF(U4417=0,0,N4417*Q4417/U4417)</x:f>
        <x:v>274.21874999999994</x:v>
      </x:c>
      <x:c r="W4417" s="18" t="n">
        <x:f>IF(U4417=0,0,P4417*Q4417/U4417)</x:f>
        <x:v>2218.4999999999995</x:v>
      </x:c>
      <x:c r="X4417" s="18" t="n">
        <x:f>MAX(V4417,W4417*'01 Controls'!$E$12)</x:f>
        <x:v>554.6249999999999</x:v>
      </x:c>
      <x:c r="Y4417" s="18" t="n">
        <x:f>IF(U4417=0,0,N4417*R4417/U4417)</x:f>
        <x:v>1096.875</x:v>
      </x:c>
      <x:c r="Z4417" s="18" t="n">
        <x:f>IF(U4417=0,0,P4417*R4417/U4417)</x:f>
        <x:v>8874</x:v>
      </x:c>
      <x:c r="AA4417" s="18" t="n">
        <x:f>MAX(Y4417,Z4417*'01 Controls'!$E$13)</x:f>
        <x:v>1331.1</x:v>
      </x:c>
      <x:c r="AB4417" s="18" t="n">
        <x:f>IF(U4417=0,0,N4417*S4417/U4417)</x:f>
        <x:v>0</x:v>
      </x:c>
      <x:c r="AC4417" s="18" t="n">
        <x:f>IF(U4417=0,0,P4417*S4417/U4417)</x:f>
        <x:v>0</x:v>
      </x:c>
      <x:c r="AD4417" s="18" t="n">
        <x:f>MAX(AB4417,AC4417*'01 Controls'!$E$14)</x:f>
        <x:v>0</x:v>
      </x:c>
      <x:c r="AE4417" s="18" t="n">
        <x:f>IF(U4417=0,0,N4417*T4417/U4417)</x:f>
        <x:v>91.40624999999999</x:v>
      </x:c>
      <x:c r="AF4417" s="18" t="n">
        <x:f>IF(U4417=0,0,P4417*T4417/U4417)</x:f>
        <x:v>739.4999999999999</x:v>
      </x:c>
      <x:c r="AG4417" s="18" t="n">
        <x:f>MAX(AE4417,AF4417*'01 Controls'!$E$15)</x:f>
        <x:v>133.10999999999999</x:v>
      </x:c>
      <x:c r="AH4417" s="18" t="n">
        <x:f>SUM(V4417,Y4417,AB4417,AE4417)</x:f>
        <x:v>1462.5</x:v>
      </x:c>
      <x:c r="AI4417" s="18" t="n">
        <x:f>N4417-AH4417</x:f>
        <x:v>0</x:v>
      </x:c>
      <x:c r="AJ4417" s="18" t="n">
        <x:f>V4417*INDEX('07 Mode Capacity'!$P$6:$P$17,MATCH("AIR-"&amp;I4417,'07 Mode Capacity'!$C$6:$C$17,0))</x:f>
        <x:v>76.87329379651695</x:v>
      </x:c>
      <x:c r="AK4417" s="18" t="n">
        <x:f>Y4417*INDEX('07 Mode Capacity'!$P$6:$P$17,MATCH("OCEAN-"&amp;I4417,'07 Mode Capacity'!$C$6:$C$17,0))</x:f>
        <x:v>96.12604479265097</x:v>
      </x:c>
      <x:c r="AL4417" s="18" t="n">
        <x:f>AB4417*INDEX('07 Mode Capacity'!$P$6:$P$17,MATCH("LAND-"&amp;I4417,'07 Mode Capacity'!$C$6:$C$17,0))</x:f>
        <x:v>0</x:v>
      </x:c>
      <x:c r="AM4417" s="18" t="n">
        <x:f>AE4417*INDEX('07 Mode Capacity'!$P$6:$P$17,MATCH("INLAND-"&amp;I4417,'07 Mode Capacity'!$C$6:$C$17,0))</x:f>
        <x:v>57.69876646185119</x:v>
      </x:c>
      <x:c r="AN4417" s="18" t="n">
        <x:f>SUM(AJ4417:AM4417)</x:f>
        <x:v>230.6981050510191</x:v>
      </x:c>
      <x:c r="AO4417" s="17" t="n">
        <x:f>IF(N4417=0,1,AN4417/N4417)</x:f>
        <x:v>0.15774229405197887</x:v>
      </x:c>
      <x:c r="AP4417" s="11" t="str">
        <x:f>IF(AO4417&gt;='01 Controls'!$E$16,"PASS","FAIL")</x:f>
        <x:v>FAIL</x:v>
      </x:c>
      <x:c r="AQ4417" s="11" t="str">
        <x:v>UNQUANTIFIED</x:v>
      </x:c>
      <x:c r="AR4417" s="11" t="str">
        <x:v>Position-class planning record; serial item and receiver open</x:v>
      </x:c>
      <x:c r="AS4417" s="26"/>
      <x:c r="AT4417" s="26"/>
    </x:row>
    <x:row r="4418">
      <x:c r="C4418" s="11" t="str">
        <x:v>G2-CM-HCG-APL-45</x:v>
      </x:c>
      <x:c r="D4418" s="11" t="str">
        <x:v>G2</x:v>
      </x:c>
      <x:c r="E4418" s="11" t="str">
        <x:v>Regional flood and displacement</x:v>
      </x:c>
      <x:c r="F4418" s="11" t="str">
        <x:v>CM-HCG</x:v>
      </x:c>
      <x:c r="G4418" s="11" t="str">
        <x:v>Household collection group</x:v>
      </x:c>
      <x:c r="H4418" s="11" t="str">
        <x:v>APL-45</x:v>
      </x:c>
      <x:c r="I4418" s="19" t="n">
        <x:v>24</x:v>
      </x:c>
      <x:c r="J4418" s="21" t="n">
        <x:v>10</x:v>
      </x:c>
      <x:c r="K4418" s="18" t="n">
        <x:f>'05 Cargo Register'!K386</x:f>
        <x:v>268.296</x:v>
      </x:c>
      <x:c r="L4418" s="18" t="n">
        <x:f>'05 Cargo Register'!N386</x:f>
        <x:v>71</x:v>
      </x:c>
      <x:c r="M4418" s="18" t="n">
        <x:f>'05 Cargo Register'!O386</x:f>
        <x:v>532.5</x:v>
      </x:c>
      <x:c r="N4418" s="18" t="n">
        <x:f>J4418*K4418</x:f>
        <x:v>2682.96</x:v>
      </x:c>
      <x:c r="O4418" s="18" t="n">
        <x:f>J4418*L4418</x:f>
        <x:v>710</x:v>
      </x:c>
      <x:c r="P4418" s="18" t="n">
        <x:f>J4418*M4418</x:f>
        <x:v>5325</x:v>
      </x:c>
      <x:c r="Q4418" s="22" t="n">
        <x:f>'01 Controls'!$E$31*'02 Cargo Classes'!$M$6</x:f>
        <x:v>0.44999999999999996</x:v>
      </x:c>
      <x:c r="R4418" s="22" t="n">
        <x:f>'01 Controls'!$F$31*'02 Cargo Classes'!$N$6</x:f>
        <x:v>0.30000000000000004</x:v>
      </x:c>
      <x:c r="S4418" s="22" t="n">
        <x:f>'01 Controls'!$G$31*'02 Cargo Classes'!$O$6</x:f>
        <x:v>0</x:v>
      </x:c>
      <x:c r="T4418" s="22" t="n">
        <x:f>'01 Controls'!$H$31*'02 Cargo Classes'!$P$6</x:f>
        <x:v>0.03</x:v>
      </x:c>
      <x:c r="U4418" s="22" t="n">
        <x:f>SUM(Q4418:T4418)</x:f>
        <x:v>0.78</x:v>
      </x:c>
      <x:c r="V4418" s="18" t="n">
        <x:f>IF(U4418=0,0,N4418*Q4418/U4418)</x:f>
        <x:v>1547.8615384615382</x:v>
      </x:c>
      <x:c r="W4418" s="18" t="n">
        <x:f>IF(U4418=0,0,P4418*Q4418/U4418)</x:f>
        <x:v>3072.115384615384</x:v>
      </x:c>
      <x:c r="X4418" s="18" t="n">
        <x:f>MAX(V4418,W4418*'01 Controls'!$E$12)</x:f>
        <x:v>1547.8615384615382</x:v>
      </x:c>
      <x:c r="Y4418" s="18" t="n">
        <x:f>IF(U4418=0,0,N4418*R4418/U4418)</x:f>
        <x:v>1031.9076923076925</x:v>
      </x:c>
      <x:c r="Z4418" s="18" t="n">
        <x:f>IF(U4418=0,0,P4418*R4418/U4418)</x:f>
        <x:v>2048.0769230769233</x:v>
      </x:c>
      <x:c r="AA4418" s="18" t="n">
        <x:f>MAX(Y4418,Z4418*'01 Controls'!$E$13)</x:f>
        <x:v>1031.9076923076925</x:v>
      </x:c>
      <x:c r="AB4418" s="18" t="n">
        <x:f>IF(U4418=0,0,N4418*S4418/U4418)</x:f>
        <x:v>0</x:v>
      </x:c>
      <x:c r="AC4418" s="18" t="n">
        <x:f>IF(U4418=0,0,P4418*S4418/U4418)</x:f>
        <x:v>0</x:v>
      </x:c>
      <x:c r="AD4418" s="18" t="n">
        <x:f>MAX(AB4418,AC4418*'01 Controls'!$E$14)</x:f>
        <x:v>0</x:v>
      </x:c>
      <x:c r="AE4418" s="18" t="n">
        <x:f>IF(U4418=0,0,N4418*T4418/U4418)</x:f>
        <x:v>103.19076923076922</x:v>
      </x:c>
      <x:c r="AF4418" s="18" t="n">
        <x:f>IF(U4418=0,0,P4418*T4418/U4418)</x:f>
        <x:v>204.8076923076923</x:v>
      </x:c>
      <x:c r="AG4418" s="18" t="n">
        <x:f>MAX(AE4418,AF4418*'01 Controls'!$E$15)</x:f>
        <x:v>103.19076923076922</x:v>
      </x:c>
      <x:c r="AH4418" s="18" t="n">
        <x:f>SUM(V4418,Y4418,AB4418,AE4418)</x:f>
        <x:v>2682.9599999999996</x:v>
      </x:c>
      <x:c r="AI4418" s="18" t="n">
        <x:f>N4418-AH4418</x:f>
        <x:v>4.547473508864641e-13</x:v>
      </x:c>
      <x:c r="AJ4418" s="18" t="n">
        <x:f>V4418*INDEX('07 Mode Capacity'!$P$6:$P$17,MATCH("AIR-"&amp;I4418,'07 Mode Capacity'!$C$6:$C$17,0))</x:f>
        <x:v>314.0828812205615</x:v>
      </x:c>
      <x:c r="AK4418" s="18" t="n">
        <x:f>Y4418*INDEX('07 Mode Capacity'!$P$6:$P$17,MATCH("OCEAN-"&amp;I4418,'07 Mode Capacity'!$C$6:$C$17,0))</x:f>
        <x:v>154.87804427793185</x:v>
      </x:c>
      <x:c r="AL4418" s="18" t="n">
        <x:f>AB4418*INDEX('07 Mode Capacity'!$P$6:$P$17,MATCH("LAND-"&amp;I4418,'07 Mode Capacity'!$C$6:$C$17,0))</x:f>
        <x:v>0</x:v>
      </x:c>
      <x:c r="AM4418" s="18" t="n">
        <x:f>AE4418*INDEX('07 Mode Capacity'!$P$6:$P$17,MATCH("INLAND-"&amp;I4418,'07 Mode Capacity'!$C$6:$C$17,0))</x:f>
        <x:v>103.19076923076922</x:v>
      </x:c>
      <x:c r="AN4418" s="18" t="n">
        <x:f>SUM(AJ4418:AM4418)</x:f>
        <x:v>572.1516947292625</x:v>
      </x:c>
      <x:c r="AO4418" s="17" t="n">
        <x:f>IF(N4418=0,1,AN4418/N4418)</x:f>
        <x:v>0.21325390416900086</x:v>
      </x:c>
      <x:c r="AP4418" s="11" t="str">
        <x:f>IF(AO4418&gt;='01 Controls'!$E$16,"PASS","FAIL")</x:f>
        <x:v>FAIL</x:v>
      </x:c>
      <x:c r="AQ4418" s="11" t="str">
        <x:v>UNQUANTIFIED</x:v>
      </x:c>
      <x:c r="AR4418" s="11" t="str">
        <x:v>Position-class planning record; serial item and receiver open</x:v>
      </x:c>
      <x:c r="AS4418" s="26"/>
      <x:c r="AT4418" s="26"/>
    </x:row>
    <x:row r="4419">
      <x:c r="C4419" s="11" t="str">
        <x:v>G2-CM-HCG-ISO-18</x:v>
      </x:c>
      <x:c r="D4419" s="11" t="str">
        <x:v>G2</x:v>
      </x:c>
      <x:c r="E4419" s="11" t="str">
        <x:v>Regional flood and displacement</x:v>
      </x:c>
      <x:c r="F4419" s="11" t="str">
        <x:v>CM-HCG</x:v>
      </x:c>
      <x:c r="G4419" s="11" t="str">
        <x:v>Household collection group</x:v>
      </x:c>
      <x:c r="H4419" s="11" t="str">
        <x:v>ISO-18</x:v>
      </x:c>
      <x:c r="I4419" s="19" t="n">
        <x:v>48</x:v>
      </x:c>
      <x:c r="J4419" s="21" t="n">
        <x:v>10</x:v>
      </x:c>
      <x:c r="K4419" s="18" t="n">
        <x:f>'05 Cargo Register'!K387</x:f>
        <x:v>536.592</x:v>
      </x:c>
      <x:c r="L4419" s="18" t="n">
        <x:f>'05 Cargo Register'!N387</x:f>
        <x:v>36</x:v>
      </x:c>
      <x:c r="M4419" s="18" t="n">
        <x:f>'05 Cargo Register'!O387</x:f>
        <x:v>950.4000000000001</x:v>
      </x:c>
      <x:c r="N4419" s="18" t="n">
        <x:f>J4419*K4419</x:f>
        <x:v>5365.92</x:v>
      </x:c>
      <x:c r="O4419" s="18" t="n">
        <x:f>J4419*L4419</x:f>
        <x:v>360</x:v>
      </x:c>
      <x:c r="P4419" s="18" t="n">
        <x:f>J4419*M4419</x:f>
        <x:v>9504</x:v>
      </x:c>
      <x:c r="Q4419" s="22" t="n">
        <x:f>'01 Controls'!$E$31*'02 Cargo Classes'!$M$7</x:f>
        <x:v>0.03</x:v>
      </x:c>
      <x:c r="R4419" s="22" t="n">
        <x:f>'01 Controls'!$F$31*'02 Cargo Classes'!$N$7</x:f>
        <x:v>0.75</x:v>
      </x:c>
      <x:c r="S4419" s="22" t="n">
        <x:f>'01 Controls'!$G$31*'02 Cargo Classes'!$O$7</x:f>
        <x:v>0</x:v>
      </x:c>
      <x:c r="T4419" s="22" t="n">
        <x:f>'01 Controls'!$H$31*'02 Cargo Classes'!$P$7</x:f>
        <x:v>0.08000000000000002</x:v>
      </x:c>
      <x:c r="U4419" s="22" t="n">
        <x:f>SUM(Q4419:T4419)</x:f>
        <x:v>0.8600000000000001</x:v>
      </x:c>
      <x:c r="V4419" s="18" t="n">
        <x:f>IF(U4419=0,0,N4419*Q4419/U4419)</x:f>
        <x:v>187.18325581395345</x:v>
      </x:c>
      <x:c r="W4419" s="18" t="n">
        <x:f>IF(U4419=0,0,P4419*Q4419/U4419)</x:f>
        <x:v>331.5348837209302</x:v>
      </x:c>
      <x:c r="X4419" s="18" t="n">
        <x:f>MAX(V4419,W4419*'01 Controls'!$E$12)</x:f>
        <x:v>187.18325581395345</x:v>
      </x:c>
      <x:c r="Y4419" s="18" t="n">
        <x:f>IF(U4419=0,0,N4419*R4419/U4419)</x:f>
        <x:v>4679.581395348837</x:v>
      </x:c>
      <x:c r="Z4419" s="18" t="n">
        <x:f>IF(U4419=0,0,P4419*R4419/U4419)</x:f>
        <x:v>8288.372093023256</x:v>
      </x:c>
      <x:c r="AA4419" s="18" t="n">
        <x:f>MAX(Y4419,Z4419*'01 Controls'!$E$13)</x:f>
        <x:v>4679.581395348837</x:v>
      </x:c>
      <x:c r="AB4419" s="18" t="n">
        <x:f>IF(U4419=0,0,N4419*S4419/U4419)</x:f>
        <x:v>0</x:v>
      </x:c>
      <x:c r="AC4419" s="18" t="n">
        <x:f>IF(U4419=0,0,P4419*S4419/U4419)</x:f>
        <x:v>0</x:v>
      </x:c>
      <x:c r="AD4419" s="18" t="n">
        <x:f>MAX(AB4419,AC4419*'01 Controls'!$E$14)</x:f>
        <x:v>0</x:v>
      </x:c>
      <x:c r="AE4419" s="18" t="n">
        <x:f>IF(U4419=0,0,N4419*T4419/U4419)</x:f>
        <x:v>499.1553488372094</x:v>
      </x:c>
      <x:c r="AF4419" s="18" t="n">
        <x:f>IF(U4419=0,0,P4419*T4419/U4419)</x:f>
        <x:v>884.093023255814</x:v>
      </x:c>
      <x:c r="AG4419" s="18" t="n">
        <x:f>MAX(AE4419,AF4419*'01 Controls'!$E$15)</x:f>
        <x:v>499.1553488372094</x:v>
      </x:c>
      <x:c r="AH4419" s="18" t="n">
        <x:f>SUM(V4419,Y4419,AB4419,AE4419)</x:f>
        <x:v>5365.919999999999</x:v>
      </x:c>
      <x:c r="AI4419" s="18" t="n">
        <x:f>N4419-AH4419</x:f>
        <x:v>9.094947017729282e-13</x:v>
      </x:c>
      <x:c r="AJ4419" s="18" t="n">
        <x:f>V4419*INDEX('07 Mode Capacity'!$P$6:$P$17,MATCH("AIR-"&amp;I4419,'07 Mode Capacity'!$C$6:$C$17,0))</x:f>
        <x:v>52.474141239337705</x:v>
      </x:c>
      <x:c r="AK4419" s="18" t="n">
        <x:f>Y4419*INDEX('07 Mode Capacity'!$P$6:$P$17,MATCH("OCEAN-"&amp;I4419,'07 Mode Capacity'!$C$6:$C$17,0))</x:f>
        <x:v>410.1011061608282</x:v>
      </x:c>
      <x:c r="AL4419" s="18" t="n">
        <x:f>AB4419*INDEX('07 Mode Capacity'!$P$6:$P$17,MATCH("LAND-"&amp;I4419,'07 Mode Capacity'!$C$6:$C$17,0))</x:f>
        <x:v>0</x:v>
      </x:c>
      <x:c r="AM4419" s="18" t="n">
        <x:f>AE4419*INDEX('07 Mode Capacity'!$P$6:$P$17,MATCH("INLAND-"&amp;I4419,'07 Mode Capacity'!$C$6:$C$17,0))</x:f>
        <x:v>315.084011221793</x:v>
      </x:c>
      <x:c r="AN4419" s="18" t="n">
        <x:f>SUM(AJ4419:AM4419)</x:f>
        <x:v>777.6592586219589</x:v>
      </x:c>
      <x:c r="AO4419" s="17" t="n">
        <x:f>IF(N4419=0,1,AN4419/N4419)</x:f>
        <x:v>0.1449256154810282</x:v>
      </x:c>
      <x:c r="AP4419" s="11" t="str">
        <x:f>IF(AO4419&gt;='01 Controls'!$E$16,"PASS","FAIL")</x:f>
        <x:v>FAIL</x:v>
      </x:c>
      <x:c r="AQ4419" s="11" t="str">
        <x:v>UNQUANTIFIED</x:v>
      </x:c>
      <x:c r="AR4419" s="11" t="str">
        <x:v>Position-class planning record; serial item and receiver open</x:v>
      </x:c>
      <x:c r="AS4419" s="26"/>
      <x:c r="AT4419" s="26"/>
    </x:row>
    <x:row r="4420">
      <x:c r="C4420" s="11" t="str">
        <x:v>G2-CM-HCG-COL-12</x:v>
      </x:c>
      <x:c r="D4420" s="11" t="str">
        <x:v>G2</x:v>
      </x:c>
      <x:c r="E4420" s="11" t="str">
        <x:v>Regional flood and displacement</x:v>
      </x:c>
      <x:c r="F4420" s="11" t="str">
        <x:v>CM-HCG</x:v>
      </x:c>
      <x:c r="G4420" s="11" t="str">
        <x:v>Household collection group</x:v>
      </x:c>
      <x:c r="H4420" s="11" t="str">
        <x:v>COL-12</x:v>
      </x:c>
      <x:c r="I4420" s="19" t="n">
        <x:v>24</x:v>
      </x:c>
      <x:c r="J4420" s="21" t="n">
        <x:v>10</x:v>
      </x:c>
      <x:c r="K4420" s="18" t="n">
        <x:f>'05 Cargo Register'!K388</x:f>
        <x:v>134.148</x:v>
      </x:c>
      <x:c r="L4420" s="18" t="n">
        <x:f>'05 Cargo Register'!N388</x:f>
        <x:v>14</x:v>
      </x:c>
      <x:c r="M4420" s="18" t="n">
        <x:f>'05 Cargo Register'!O388</x:f>
        <x:v>369.6</x:v>
      </x:c>
      <x:c r="N4420" s="18" t="n">
        <x:f>J4420*K4420</x:f>
        <x:v>1341.48</x:v>
      </x:c>
      <x:c r="O4420" s="18" t="n">
        <x:f>J4420*L4420</x:f>
        <x:v>140</x:v>
      </x:c>
      <x:c r="P4420" s="18" t="n">
        <x:f>J4420*M4420</x:f>
        <x:v>3696</x:v>
      </x:c>
      <x:c r="Q4420" s="22" t="n">
        <x:f>'01 Controls'!$E$31*'02 Cargo Classes'!$M$8</x:f>
        <x:v>0.3</x:v>
      </x:c>
      <x:c r="R4420" s="22" t="n">
        <x:f>'01 Controls'!$F$31*'02 Cargo Classes'!$N$8</x:f>
        <x:v>0.5249999999999999</x:v>
      </x:c>
      <x:c r="S4420" s="22" t="n">
        <x:f>'01 Controls'!$G$31*'02 Cargo Classes'!$O$8</x:f>
        <x:v>0</x:v>
      </x:c>
      <x:c r="T4420" s="22" t="n">
        <x:f>'01 Controls'!$H$31*'02 Cargo Classes'!$P$8</x:f>
        <x:v>0.020000000000000004</x:v>
      </x:c>
      <x:c r="U4420" s="22" t="n">
        <x:f>SUM(Q4420:T4420)</x:f>
        <x:v>0.845</x:v>
      </x:c>
      <x:c r="V4420" s="18" t="n">
        <x:f>IF(U4420=0,0,N4420*Q4420/U4420)</x:f>
        <x:v>476.2650887573965</x:v>
      </x:c>
      <x:c r="W4420" s="18" t="n">
        <x:f>IF(U4420=0,0,P4420*Q4420/U4420)</x:f>
        <x:v>1312.189349112426</x:v>
      </x:c>
      <x:c r="X4420" s="18" t="n">
        <x:f>MAX(V4420,W4420*'01 Controls'!$E$12)</x:f>
        <x:v>476.2650887573965</x:v>
      </x:c>
      <x:c r="Y4420" s="18" t="n">
        <x:f>IF(U4420=0,0,N4420*R4420/U4420)</x:f>
        <x:v>833.4639053254438</x:v>
      </x:c>
      <x:c r="Z4420" s="18" t="n">
        <x:f>IF(U4420=0,0,P4420*R4420/U4420)</x:f>
        <x:v>2296.331360946745</x:v>
      </x:c>
      <x:c r="AA4420" s="18" t="n">
        <x:f>MAX(Y4420,Z4420*'01 Controls'!$E$13)</x:f>
        <x:v>833.4639053254438</x:v>
      </x:c>
      <x:c r="AB4420" s="18" t="n">
        <x:f>IF(U4420=0,0,N4420*S4420/U4420)</x:f>
        <x:v>0</x:v>
      </x:c>
      <x:c r="AC4420" s="18" t="n">
        <x:f>IF(U4420=0,0,P4420*S4420/U4420)</x:f>
        <x:v>0</x:v>
      </x:c>
      <x:c r="AD4420" s="18" t="n">
        <x:f>MAX(AB4420,AC4420*'01 Controls'!$E$14)</x:f>
        <x:v>0</x:v>
      </x:c>
      <x:c r="AE4420" s="18" t="n">
        <x:f>IF(U4420=0,0,N4420*T4420/U4420)</x:f>
        <x:v>31.751005917159773</x:v>
      </x:c>
      <x:c r="AF4420" s="18" t="n">
        <x:f>IF(U4420=0,0,P4420*T4420/U4420)</x:f>
        <x:v>87.47928994082842</x:v>
      </x:c>
      <x:c r="AG4420" s="18" t="n">
        <x:f>MAX(AE4420,AF4420*'01 Controls'!$E$15)</x:f>
        <x:v>31.751005917159773</x:v>
      </x:c>
      <x:c r="AH4420" s="18" t="n">
        <x:f>SUM(V4420,Y4420,AB4420,AE4420)</x:f>
        <x:v>1341.48</x:v>
      </x:c>
      <x:c r="AI4420" s="18" t="n">
        <x:f>N4420-AH4420</x:f>
        <x:v>0</x:v>
      </x:c>
      <x:c r="AJ4420" s="18" t="n">
        <x:f>V4420*INDEX('07 Mode Capacity'!$P$6:$P$17,MATCH("AIR-"&amp;I4420,'07 Mode Capacity'!$C$6:$C$17,0))</x:f>
        <x:v>96.64088652940356</x:v>
      </x:c>
      <x:c r="AK4420" s="18" t="n">
        <x:f>Y4420*INDEX('07 Mode Capacity'!$P$6:$P$17,MATCH("OCEAN-"&amp;I4420,'07 Mode Capacity'!$C$6:$C$17,0))</x:f>
        <x:v>125.09380499371416</x:v>
      </x:c>
      <x:c r="AL4420" s="18" t="n">
        <x:f>AB4420*INDEX('07 Mode Capacity'!$P$6:$P$17,MATCH("LAND-"&amp;I4420,'07 Mode Capacity'!$C$6:$C$17,0))</x:f>
        <x:v>0</x:v>
      </x:c>
      <x:c r="AM4420" s="18" t="n">
        <x:f>AE4420*INDEX('07 Mode Capacity'!$P$6:$P$17,MATCH("INLAND-"&amp;I4420,'07 Mode Capacity'!$C$6:$C$17,0))</x:f>
        <x:v>31.751005917159773</x:v>
      </x:c>
      <x:c r="AN4420" s="18" t="n">
        <x:f>SUM(AJ4420:AM4420)</x:f>
        <x:v>253.48569744027748</x:v>
      </x:c>
      <x:c r="AO4420" s="17" t="n">
        <x:f>IF(N4420=0,1,AN4420/N4420)</x:f>
        <x:v>0.18895972913519207</x:v>
      </x:c>
      <x:c r="AP4420" s="11" t="str">
        <x:f>IF(AO4420&gt;='01 Controls'!$E$16,"PASS","FAIL")</x:f>
        <x:v>FAIL</x:v>
      </x:c>
      <x:c r="AQ4420" s="11" t="str">
        <x:v>UNQUANTIFIED</x:v>
      </x:c>
      <x:c r="AR4420" s="11" t="str">
        <x:v>Position-class planning record; serial item and receiver open</x:v>
      </x:c>
      <x:c r="AS4420" s="26"/>
      <x:c r="AT4420" s="26"/>
    </x:row>
    <x:row r="4421">
      <x:c r="C4421" s="11" t="str">
        <x:v>G2-CM-HCG-BAT-22</x:v>
      </x:c>
      <x:c r="D4421" s="11" t="str">
        <x:v>G2</x:v>
      </x:c>
      <x:c r="E4421" s="11" t="str">
        <x:v>Regional flood and displacement</x:v>
      </x:c>
      <x:c r="F4421" s="11" t="str">
        <x:v>CM-HCG</x:v>
      </x:c>
      <x:c r="G4421" s="11" t="str">
        <x:v>Household collection group</x:v>
      </x:c>
      <x:c r="H4421" s="11" t="str">
        <x:v>BAT-22</x:v>
      </x:c>
      <x:c r="I4421" s="19" t="n">
        <x:v>48</x:v>
      </x:c>
      <x:c r="J4421" s="21" t="n">
        <x:v>10</x:v>
      </x:c>
      <x:c r="K4421" s="18" t="n">
        <x:f>'05 Cargo Register'!K389</x:f>
        <x:v>201.22199999999998</x:v>
      </x:c>
      <x:c r="L4421" s="18" t="n">
        <x:f>'05 Cargo Register'!N389</x:f>
        <x:v>12</x:v>
      </x:c>
      <x:c r="M4421" s="18" t="n">
        <x:f>'05 Cargo Register'!O389</x:f>
        <x:v>316.8</x:v>
      </x:c>
      <x:c r="N4421" s="18" t="n">
        <x:f>J4421*K4421</x:f>
        <x:v>2012.2199999999998</x:v>
      </x:c>
      <x:c r="O4421" s="18" t="n">
        <x:f>J4421*L4421</x:f>
        <x:v>120</x:v>
      </x:c>
      <x:c r="P4421" s="18" t="n">
        <x:f>J4421*M4421</x:f>
        <x:v>3168</x:v>
      </x:c>
      <x:c r="Q4421" s="22" t="n">
        <x:f>'01 Controls'!$E$31*'02 Cargo Classes'!$M$9</x:f>
        <x:v>0</x:v>
      </x:c>
      <x:c r="R4421" s="22" t="n">
        <x:f>'01 Controls'!$F$31*'02 Cargo Classes'!$N$9</x:f>
        <x:v>0.75</x:v>
      </x:c>
      <x:c r="S4421" s="22" t="n">
        <x:f>'01 Controls'!$G$31*'02 Cargo Classes'!$O$9</x:f>
        <x:v>0</x:v>
      </x:c>
      <x:c r="T4421" s="22" t="n">
        <x:f>'01 Controls'!$H$31*'02 Cargo Classes'!$P$9</x:f>
        <x:v>0.05</x:v>
      </x:c>
      <x:c r="U4421" s="22" t="n">
        <x:f>SUM(Q4421:T4421)</x:f>
        <x:v>0.8</x:v>
      </x:c>
      <x:c r="V4421" s="18" t="n">
        <x:f>IF(U4421=0,0,N4421*Q4421/U4421)</x:f>
        <x:v>0</x:v>
      </x:c>
      <x:c r="W4421" s="18" t="n">
        <x:f>IF(U4421=0,0,P4421*Q4421/U4421)</x:f>
        <x:v>0</x:v>
      </x:c>
      <x:c r="X4421" s="18" t="n">
        <x:f>MAX(V4421,W4421*'01 Controls'!$E$12)</x:f>
        <x:v>0</x:v>
      </x:c>
      <x:c r="Y4421" s="18" t="n">
        <x:f>IF(U4421=0,0,N4421*R4421/U4421)</x:f>
        <x:v>1886.45625</x:v>
      </x:c>
      <x:c r="Z4421" s="18" t="n">
        <x:f>IF(U4421=0,0,P4421*R4421/U4421)</x:f>
        <x:v>2970</x:v>
      </x:c>
      <x:c r="AA4421" s="18" t="n">
        <x:f>MAX(Y4421,Z4421*'01 Controls'!$E$13)</x:f>
        <x:v>1886.45625</x:v>
      </x:c>
      <x:c r="AB4421" s="18" t="n">
        <x:f>IF(U4421=0,0,N4421*S4421/U4421)</x:f>
        <x:v>0</x:v>
      </x:c>
      <x:c r="AC4421" s="18" t="n">
        <x:f>IF(U4421=0,0,P4421*S4421/U4421)</x:f>
        <x:v>0</x:v>
      </x:c>
      <x:c r="AD4421" s="18" t="n">
        <x:f>MAX(AB4421,AC4421*'01 Controls'!$E$14)</x:f>
        <x:v>0</x:v>
      </x:c>
      <x:c r="AE4421" s="18" t="n">
        <x:f>IF(U4421=0,0,N4421*T4421/U4421)</x:f>
        <x:v>125.76374999999999</x:v>
      </x:c>
      <x:c r="AF4421" s="18" t="n">
        <x:f>IF(U4421=0,0,P4421*T4421/U4421)</x:f>
        <x:v>198</x:v>
      </x:c>
      <x:c r="AG4421" s="18" t="n">
        <x:f>MAX(AE4421,AF4421*'01 Controls'!$E$15)</x:f>
        <x:v>125.76374999999999</x:v>
      </x:c>
      <x:c r="AH4421" s="18" t="n">
        <x:f>SUM(V4421,Y4421,AB4421,AE4421)</x:f>
        <x:v>2012.22</x:v>
      </x:c>
      <x:c r="AI4421" s="18" t="n">
        <x:f>N4421-AH4421</x:f>
        <x:v>-2.2737367544323206e-13</x:v>
      </x:c>
      <x:c r="AJ4421" s="18" t="n">
        <x:f>V4421*INDEX('07 Mode Capacity'!$P$6:$P$17,MATCH("AIR-"&amp;I4421,'07 Mode Capacity'!$C$6:$C$17,0))</x:f>
        <x:v>0</x:v>
      </x:c>
      <x:c r="AK4421" s="18" t="n">
        <x:f>Y4421*INDEX('07 Mode Capacity'!$P$6:$P$17,MATCH("OCEAN-"&amp;I4421,'07 Mode Capacity'!$C$6:$C$17,0))</x:f>
        <x:v>165.32200842108386</x:v>
      </x:c>
      <x:c r="AL4421" s="18" t="n">
        <x:f>AB4421*INDEX('07 Mode Capacity'!$P$6:$P$17,MATCH("LAND-"&amp;I4421,'07 Mode Capacity'!$C$6:$C$17,0))</x:f>
        <x:v>0</x:v>
      </x:c>
      <x:c r="AM4421" s="18" t="n">
        <x:f>AE4421*INDEX('07 Mode Capacity'!$P$6:$P$17,MATCH("INLAND-"&amp;I4421,'07 Mode Capacity'!$C$6:$C$17,0))</x:f>
        <x:v>79.38640126486578</x:v>
      </x:c>
      <x:c r="AN4421" s="18" t="n">
        <x:f>SUM(AJ4421:AM4421)</x:f>
        <x:v>244.70840968594965</x:v>
      </x:c>
      <x:c r="AO4421" s="17" t="n">
        <x:f>IF(N4421=0,1,AN4421/N4421)</x:f>
        <x:v>0.12161116065139481</x:v>
      </x:c>
      <x:c r="AP4421" s="11" t="str">
        <x:f>IF(AO4421&gt;='01 Controls'!$E$16,"PASS","FAIL")</x:f>
        <x:v>FAIL</x:v>
      </x:c>
      <x:c r="AQ4421" s="11" t="str">
        <x:v>UNQUANTIFIED</x:v>
      </x:c>
      <x:c r="AR4421" s="11" t="str">
        <x:v>Position-class planning record; serial item and receiver open</x:v>
      </x:c>
      <x:c r="AS4421" s="26"/>
      <x:c r="AT4421" s="26"/>
    </x:row>
    <x:row r="4422">
      <x:c r="C4422" s="11" t="str">
        <x:v>G2-CM-HCG-TNK-20</x:v>
      </x:c>
      <x:c r="D4422" s="11" t="str">
        <x:v>G2</x:v>
      </x:c>
      <x:c r="E4422" s="11" t="str">
        <x:v>Regional flood and displacement</x:v>
      </x:c>
      <x:c r="F4422" s="11" t="str">
        <x:v>CM-HCG</x:v>
      </x:c>
      <x:c r="G4422" s="11" t="str">
        <x:v>Household collection group</x:v>
      </x:c>
      <x:c r="H4422" s="11" t="str">
        <x:v>TNK-20</x:v>
      </x:c>
      <x:c r="I4422" s="19" t="n">
        <x:v>48</x:v>
      </x:c>
      <x:c r="J4422" s="21" t="n">
        <x:v>10</x:v>
      </x:c>
      <x:c r="K4422" s="18" t="n">
        <x:f>'05 Cargo Register'!K390</x:f>
        <x:v>134.148</x:v>
      </x:c>
      <x:c r="L4422" s="18" t="n">
        <x:f>'05 Cargo Register'!N390</x:f>
        <x:v>8</x:v>
      </x:c>
      <x:c r="M4422" s="18" t="n">
        <x:f>'05 Cargo Register'!O390</x:f>
        <x:v>170</x:v>
      </x:c>
      <x:c r="N4422" s="18" t="n">
        <x:f>J4422*K4422</x:f>
        <x:v>1341.48</x:v>
      </x:c>
      <x:c r="O4422" s="18" t="n">
        <x:f>J4422*L4422</x:f>
        <x:v>80</x:v>
      </x:c>
      <x:c r="P4422" s="18" t="n">
        <x:f>J4422*M4422</x:f>
        <x:v>1700</x:v>
      </x:c>
      <x:c r="Q4422" s="22" t="n">
        <x:f>'01 Controls'!$E$31*'02 Cargo Classes'!$M$10</x:f>
        <x:v>0</x:v>
      </x:c>
      <x:c r="R4422" s="22" t="n">
        <x:f>'01 Controls'!$F$31*'02 Cargo Classes'!$N$10</x:f>
        <x:v>0.8999999999999999</x:v>
      </x:c>
      <x:c r="S4422" s="22" t="n">
        <x:f>'01 Controls'!$G$31*'02 Cargo Classes'!$O$10</x:f>
        <x:v>0</x:v>
      </x:c>
      <x:c r="T4422" s="22" t="n">
        <x:f>'01 Controls'!$H$31*'02 Cargo Classes'!$P$10</x:f>
        <x:v>0.1</x:v>
      </x:c>
      <x:c r="U4422" s="22" t="n">
        <x:f>SUM(Q4422:T4422)</x:f>
        <x:v>0.9999999999999999</x:v>
      </x:c>
      <x:c r="V4422" s="18" t="n">
        <x:f>IF(U4422=0,0,N4422*Q4422/U4422)</x:f>
        <x:v>0</x:v>
      </x:c>
      <x:c r="W4422" s="18" t="n">
        <x:f>IF(U4422=0,0,P4422*Q4422/U4422)</x:f>
        <x:v>0</x:v>
      </x:c>
      <x:c r="X4422" s="18" t="n">
        <x:f>MAX(V4422,W4422*'01 Controls'!$E$12)</x:f>
        <x:v>0</x:v>
      </x:c>
      <x:c r="Y4422" s="18" t="n">
        <x:f>IF(U4422=0,0,N4422*R4422/U4422)</x:f>
        <x:v>1207.332</x:v>
      </x:c>
      <x:c r="Z4422" s="18" t="n">
        <x:f>IF(U4422=0,0,P4422*R4422/U4422)</x:f>
        <x:v>1530</x:v>
      </x:c>
      <x:c r="AA4422" s="18" t="n">
        <x:f>MAX(Y4422,Z4422*'01 Controls'!$E$13)</x:f>
        <x:v>1207.332</x:v>
      </x:c>
      <x:c r="AB4422" s="18" t="n">
        <x:f>IF(U4422=0,0,N4422*S4422/U4422)</x:f>
        <x:v>0</x:v>
      </x:c>
      <x:c r="AC4422" s="18" t="n">
        <x:f>IF(U4422=0,0,P4422*S4422/U4422)</x:f>
        <x:v>0</x:v>
      </x:c>
      <x:c r="AD4422" s="18" t="n">
        <x:f>MAX(AB4422,AC4422*'01 Controls'!$E$14)</x:f>
        <x:v>0</x:v>
      </x:c>
      <x:c r="AE4422" s="18" t="n">
        <x:f>IF(U4422=0,0,N4422*T4422/U4422)</x:f>
        <x:v>134.14800000000002</x:v>
      </x:c>
      <x:c r="AF4422" s="18" t="n">
        <x:f>IF(U4422=0,0,P4422*T4422/U4422)</x:f>
        <x:v>170.00000000000003</x:v>
      </x:c>
      <x:c r="AG4422" s="18" t="n">
        <x:f>MAX(AE4422,AF4422*'01 Controls'!$E$15)</x:f>
        <x:v>134.14800000000002</x:v>
      </x:c>
      <x:c r="AH4422" s="18" t="n">
        <x:f>SUM(V4422,Y4422,AB4422,AE4422)</x:f>
        <x:v>1341.48</x:v>
      </x:c>
      <x:c r="AI4422" s="18" t="n">
        <x:f>N4422-AH4422</x:f>
        <x:v>0</x:v>
      </x:c>
      <x:c r="AJ4422" s="18" t="n">
        <x:f>V4422*INDEX('07 Mode Capacity'!$P$6:$P$17,MATCH("AIR-"&amp;I4422,'07 Mode Capacity'!$C$6:$C$17,0))</x:f>
        <x:v>0</x:v>
      </x:c>
      <x:c r="AK4422" s="18" t="n">
        <x:f>Y4422*INDEX('07 Mode Capacity'!$P$6:$P$17,MATCH("OCEAN-"&amp;I4422,'07 Mode Capacity'!$C$6:$C$17,0))</x:f>
        <x:v>105.80608538949369</x:v>
      </x:c>
      <x:c r="AL4422" s="18" t="n">
        <x:f>AB4422*INDEX('07 Mode Capacity'!$P$6:$P$17,MATCH("LAND-"&amp;I4422,'07 Mode Capacity'!$C$6:$C$17,0))</x:f>
        <x:v>0</x:v>
      </x:c>
      <x:c r="AM4422" s="18" t="n">
        <x:f>AE4422*INDEX('07 Mode Capacity'!$P$6:$P$17,MATCH("INLAND-"&amp;I4422,'07 Mode Capacity'!$C$6:$C$17,0))</x:f>
        <x:v>84.67882801585687</x:v>
      </x:c>
      <x:c r="AN4422" s="18" t="n">
        <x:f>SUM(AJ4422:AM4422)</x:f>
        <x:v>190.48491340535054</x:v>
      </x:c>
      <x:c r="AO4422" s="17" t="n">
        <x:f>IF(N4422=0,1,AN4422/N4422)</x:f>
        <x:v>0.1419960889505252</x:v>
      </x:c>
      <x:c r="AP4422" s="11" t="str">
        <x:f>IF(AO4422&gt;='01 Controls'!$E$16,"PASS","FAIL")</x:f>
        <x:v>FAIL</x:v>
      </x:c>
      <x:c r="AQ4422" s="11" t="str">
        <x:v>UNQUANTIFIED</x:v>
      </x:c>
      <x:c r="AR4422" s="11" t="str">
        <x:v>Position-class planning record; serial item and receiver open</x:v>
      </x:c>
      <x:c r="AS4422" s="26"/>
      <x:c r="AT4422" s="26"/>
    </x:row>
    <x:row r="4423">
      <x:c r="C4423" s="11" t="str">
        <x:v>G2-CM-HCG-FLR-24</x:v>
      </x:c>
      <x:c r="D4423" s="11" t="str">
        <x:v>G2</x:v>
      </x:c>
      <x:c r="E4423" s="11" t="str">
        <x:v>Regional flood and displacement</x:v>
      </x:c>
      <x:c r="F4423" s="11" t="str">
        <x:v>CM-HCG</x:v>
      </x:c>
      <x:c r="G4423" s="11" t="str">
        <x:v>Household collection group</x:v>
      </x:c>
      <x:c r="H4423" s="11" t="str">
        <x:v>FLR-24</x:v>
      </x:c>
      <x:c r="I4423" s="19" t="n">
        <x:v>48</x:v>
      </x:c>
      <x:c r="J4423" s="21" t="n">
        <x:v>10</x:v>
      </x:c>
      <x:c r="K4423" s="18" t="n">
        <x:f>'05 Cargo Register'!K391</x:f>
        <x:v>268.296</x:v>
      </x:c>
      <x:c r="L4423" s="18" t="n">
        <x:f>'05 Cargo Register'!N391</x:f>
        <x:v>14</x:v>
      </x:c>
      <x:c r="M4423" s="18" t="n">
        <x:f>'05 Cargo Register'!O391</x:f>
        <x:v>448</x:v>
      </x:c>
      <x:c r="N4423" s="18" t="n">
        <x:f>J4423*K4423</x:f>
        <x:v>2682.96</x:v>
      </x:c>
      <x:c r="O4423" s="18" t="n">
        <x:f>J4423*L4423</x:f>
        <x:v>140</x:v>
      </x:c>
      <x:c r="P4423" s="18" t="n">
        <x:f>J4423*M4423</x:f>
        <x:v>4480</x:v>
      </x:c>
      <x:c r="Q4423" s="22" t="n">
        <x:f>'01 Controls'!$E$31*'02 Cargo Classes'!$M$11</x:f>
        <x:v>0</x:v>
      </x:c>
      <x:c r="R4423" s="22" t="n">
        <x:f>'01 Controls'!$F$31*'02 Cargo Classes'!$N$11</x:f>
        <x:v>0.8999999999999999</x:v>
      </x:c>
      <x:c r="S4423" s="22" t="n">
        <x:f>'01 Controls'!$G$31*'02 Cargo Classes'!$O$11</x:f>
        <x:v>0</x:v>
      </x:c>
      <x:c r="T4423" s="22" t="n">
        <x:f>'01 Controls'!$H$31*'02 Cargo Classes'!$P$11</x:f>
        <x:v>0.08000000000000002</x:v>
      </x:c>
      <x:c r="U4423" s="22" t="n">
        <x:f>SUM(Q4423:T4423)</x:f>
        <x:v>0.98</x:v>
      </x:c>
      <x:c r="V4423" s="18" t="n">
        <x:f>IF(U4423=0,0,N4423*Q4423/U4423)</x:f>
        <x:v>0</x:v>
      </x:c>
      <x:c r="W4423" s="18" t="n">
        <x:f>IF(U4423=0,0,P4423*Q4423/U4423)</x:f>
        <x:v>0</x:v>
      </x:c>
      <x:c r="X4423" s="18" t="n">
        <x:f>MAX(V4423,W4423*'01 Controls'!$E$12)</x:f>
        <x:v>0</x:v>
      </x:c>
      <x:c r="Y4423" s="18" t="n">
        <x:f>IF(U4423=0,0,N4423*R4423/U4423)</x:f>
        <x:v>2463.942857142857</x:v>
      </x:c>
      <x:c r="Z4423" s="18" t="n">
        <x:f>IF(U4423=0,0,P4423*R4423/U4423)</x:f>
        <x:v>4114.285714285714</x:v>
      </x:c>
      <x:c r="AA4423" s="18" t="n">
        <x:f>MAX(Y4423,Z4423*'01 Controls'!$E$13)</x:f>
        <x:v>2463.942857142857</x:v>
      </x:c>
      <x:c r="AB4423" s="18" t="n">
        <x:f>IF(U4423=0,0,N4423*S4423/U4423)</x:f>
        <x:v>0</x:v>
      </x:c>
      <x:c r="AC4423" s="18" t="n">
        <x:f>IF(U4423=0,0,P4423*S4423/U4423)</x:f>
        <x:v>0</x:v>
      </x:c>
      <x:c r="AD4423" s="18" t="n">
        <x:f>MAX(AB4423,AC4423*'01 Controls'!$E$14)</x:f>
        <x:v>0</x:v>
      </x:c>
      <x:c r="AE4423" s="18" t="n">
        <x:f>IF(U4423=0,0,N4423*T4423/U4423)</x:f>
        <x:v>219.01714285714291</x:v>
      </x:c>
      <x:c r="AF4423" s="18" t="n">
        <x:f>IF(U4423=0,0,P4423*T4423/U4423)</x:f>
        <x:v>365.71428571428584</x:v>
      </x:c>
      <x:c r="AG4423" s="18" t="n">
        <x:f>MAX(AE4423,AF4423*'01 Controls'!$E$15)</x:f>
        <x:v>219.01714285714291</x:v>
      </x:c>
      <x:c r="AH4423" s="18" t="n">
        <x:f>SUM(V4423,Y4423,AB4423,AE4423)</x:f>
        <x:v>2682.96</x:v>
      </x:c>
      <x:c r="AI4423" s="18" t="n">
        <x:f>N4423-AH4423</x:f>
        <x:v>0</x:v>
      </x:c>
      <x:c r="AJ4423" s="18" t="n">
        <x:f>V4423*INDEX('07 Mode Capacity'!$P$6:$P$17,MATCH("AIR-"&amp;I4423,'07 Mode Capacity'!$C$6:$C$17,0))</x:f>
        <x:v>0</x:v>
      </x:c>
      <x:c r="AK4423" s="18" t="n">
        <x:f>Y4423*INDEX('07 Mode Capacity'!$P$6:$P$17,MATCH("OCEAN-"&amp;I4423,'07 Mode Capacity'!$C$6:$C$17,0))</x:f>
        <x:v>215.9307865091708</x:v>
      </x:c>
      <x:c r="AL4423" s="18" t="n">
        <x:f>AB4423*INDEX('07 Mode Capacity'!$P$6:$P$17,MATCH("LAND-"&amp;I4423,'07 Mode Capacity'!$C$6:$C$17,0))</x:f>
        <x:v>0</x:v>
      </x:c>
      <x:c r="AM4423" s="18" t="n">
        <x:f>AE4423*INDEX('07 Mode Capacity'!$P$6:$P$17,MATCH("INLAND-"&amp;I4423,'07 Mode Capacity'!$C$6:$C$17,0))</x:f>
        <x:v>138.2511477809908</x:v>
      </x:c>
      <x:c r="AN4423" s="18" t="n">
        <x:f>SUM(AJ4423:AM4423)</x:f>
        <x:v>354.1819342901616</x:v>
      </x:c>
      <x:c r="AO4423" s="17" t="n">
        <x:f>IF(N4423=0,1,AN4423/N4423)</x:f>
        <x:v>0.13201163427340012</x:v>
      </x:c>
      <x:c r="AP4423" s="11" t="str">
        <x:f>IF(AO4423&gt;='01 Controls'!$E$16,"PASS","FAIL")</x:f>
        <x:v>FAIL</x:v>
      </x:c>
      <x:c r="AQ4423" s="11" t="str">
        <x:v>UNQUANTIFIED</x:v>
      </x:c>
      <x:c r="AR4423" s="11" t="str">
        <x:v>Position-class planning record; serial item and receiver open</x:v>
      </x:c>
      <x:c r="AS4423" s="26"/>
      <x:c r="AT4423" s="26"/>
    </x:row>
    <x:row r="4424">
      <x:c r="C4424" s="11" t="str">
        <x:v>G2-CM-HCG-ROL-30</x:v>
      </x:c>
      <x:c r="D4424" s="11" t="str">
        <x:v>G2</x:v>
      </x:c>
      <x:c r="E4424" s="11" t="str">
        <x:v>Regional flood and displacement</x:v>
      </x:c>
      <x:c r="F4424" s="11" t="str">
        <x:v>CM-HCG</x:v>
      </x:c>
      <x:c r="G4424" s="11" t="str">
        <x:v>Household collection group</x:v>
      </x:c>
      <x:c r="H4424" s="11" t="str">
        <x:v>ROL-30</x:v>
      </x:c>
      <x:c r="I4424" s="19" t="n">
        <x:v>48</x:v>
      </x:c>
      <x:c r="J4424" s="21" t="n">
        <x:v>10</x:v>
      </x:c>
      <x:c r="K4424" s="18" t="n">
        <x:f>'05 Cargo Register'!K392</x:f>
        <x:v>1408.5539999999999</x:v>
      </x:c>
      <x:c r="L4424" s="18" t="n">
        <x:f>'05 Cargo Register'!N392</x:f>
        <x:v>59</x:v>
      </x:c>
      <x:c r="M4424" s="18" t="n">
        <x:f>'05 Cargo Register'!O392</x:f>
        <x:v>3761.25</x:v>
      </x:c>
      <x:c r="N4424" s="18" t="n">
        <x:f>J4424*K4424</x:f>
        <x:v>14085.539999999999</x:v>
      </x:c>
      <x:c r="O4424" s="18" t="n">
        <x:f>J4424*L4424</x:f>
        <x:v>590</x:v>
      </x:c>
      <x:c r="P4424" s="18" t="n">
        <x:f>J4424*M4424</x:f>
        <x:v>37612.5</x:v>
      </x:c>
      <x:c r="Q4424" s="22" t="n">
        <x:f>'01 Controls'!$E$31*'02 Cargo Classes'!$M$12</x:f>
        <x:v>0</x:v>
      </x:c>
      <x:c r="R4424" s="22" t="n">
        <x:f>'01 Controls'!$F$31*'02 Cargo Classes'!$N$12</x:f>
        <x:v>0.75</x:v>
      </x:c>
      <x:c r="S4424" s="22" t="n">
        <x:f>'01 Controls'!$G$31*'02 Cargo Classes'!$O$12</x:f>
        <x:v>0</x:v>
      </x:c>
      <x:c r="T4424" s="22" t="n">
        <x:f>'01 Controls'!$H$31*'02 Cargo Classes'!$P$12</x:f>
        <x:v>0.06</x:v>
      </x:c>
      <x:c r="U4424" s="22" t="n">
        <x:f>SUM(Q4424:T4424)</x:f>
        <x:v>0.81</x:v>
      </x:c>
      <x:c r="V4424" s="18" t="n">
        <x:f>IF(U4424=0,0,N4424*Q4424/U4424)</x:f>
        <x:v>0</x:v>
      </x:c>
      <x:c r="W4424" s="18" t="n">
        <x:f>IF(U4424=0,0,P4424*Q4424/U4424)</x:f>
        <x:v>0</x:v>
      </x:c>
      <x:c r="X4424" s="18" t="n">
        <x:f>MAX(V4424,W4424*'01 Controls'!$E$12)</x:f>
        <x:v>0</x:v>
      </x:c>
      <x:c r="Y4424" s="18" t="n">
        <x:f>IF(U4424=0,0,N4424*R4424/U4424)</x:f>
        <x:v>13042.166666666664</x:v>
      </x:c>
      <x:c r="Z4424" s="18" t="n">
        <x:f>IF(U4424=0,0,P4424*R4424/U4424)</x:f>
        <x:v>34826.38888888888</x:v>
      </x:c>
      <x:c r="AA4424" s="18" t="n">
        <x:f>MAX(Y4424,Z4424*'01 Controls'!$E$13)</x:f>
        <x:v>13042.166666666664</x:v>
      </x:c>
      <x:c r="AB4424" s="18" t="n">
        <x:f>IF(U4424=0,0,N4424*S4424/U4424)</x:f>
        <x:v>0</x:v>
      </x:c>
      <x:c r="AC4424" s="18" t="n">
        <x:f>IF(U4424=0,0,P4424*S4424/U4424)</x:f>
        <x:v>0</x:v>
      </x:c>
      <x:c r="AD4424" s="18" t="n">
        <x:f>MAX(AB4424,AC4424*'01 Controls'!$E$14)</x:f>
        <x:v>0</x:v>
      </x:c>
      <x:c r="AE4424" s="18" t="n">
        <x:f>IF(U4424=0,0,N4424*T4424/U4424)</x:f>
        <x:v>1043.3733333333332</x:v>
      </x:c>
      <x:c r="AF4424" s="18" t="n">
        <x:f>IF(U4424=0,0,P4424*T4424/U4424)</x:f>
        <x:v>2786.111111111111</x:v>
      </x:c>
      <x:c r="AG4424" s="18" t="n">
        <x:f>MAX(AE4424,AF4424*'01 Controls'!$E$15)</x:f>
        <x:v>1043.3733333333332</x:v>
      </x:c>
      <x:c r="AH4424" s="18" t="n">
        <x:f>SUM(V4424,Y4424,AB4424,AE4424)</x:f>
        <x:v>14085.539999999997</x:v>
      </x:c>
      <x:c r="AI4424" s="18" t="n">
        <x:f>N4424-AH4424</x:f>
        <x:v>1.8189894035458565e-12</x:v>
      </x:c>
      <x:c r="AJ4424" s="18" t="n">
        <x:f>V4424*INDEX('07 Mode Capacity'!$P$6:$P$17,MATCH("AIR-"&amp;I4424,'07 Mode Capacity'!$C$6:$C$17,0))</x:f>
        <x:v>0</x:v>
      </x:c>
      <x:c r="AK4424" s="18" t="n">
        <x:f>Y4424*INDEX('07 Mode Capacity'!$P$6:$P$17,MATCH("OCEAN-"&amp;I4424,'07 Mode Capacity'!$C$6:$C$17,0))</x:f>
        <x:v>1142.966971800086</x:v>
      </x:c>
      <x:c r="AL4424" s="18" t="n">
        <x:f>AB4424*INDEX('07 Mode Capacity'!$P$6:$P$17,MATCH("LAND-"&amp;I4424,'07 Mode Capacity'!$C$6:$C$17,0))</x:f>
        <x:v>0</x:v>
      </x:c>
      <x:c r="AM4424" s="18" t="n">
        <x:f>AE4424*INDEX('07 Mode Capacity'!$P$6:$P$17,MATCH("INLAND-"&amp;I4424,'07 Mode Capacity'!$C$6:$C$17,0))</x:f>
        <x:v>658.6131067899976</x:v>
      </x:c>
      <x:c r="AN4424" s="18" t="n">
        <x:f>SUM(AJ4424:AM4424)</x:f>
        <x:v>1801.5800785900835</x:v>
      </x:c>
      <x:c r="AO4424" s="17" t="n">
        <x:f>IF(N4424=0,1,AN4424/N4424)</x:f>
        <x:v>0.12790280518816344</x:v>
      </x:c>
      <x:c r="AP4424" s="11" t="str">
        <x:f>IF(AO4424&gt;='01 Controls'!$E$16,"PASS","FAIL")</x:f>
        <x:v>FAIL</x:v>
      </x:c>
      <x:c r="AQ4424" s="11" t="str">
        <x:v>UNQUANTIFIED</x:v>
      </x:c>
      <x:c r="AR4424" s="11" t="str">
        <x:v>Position-class planning record; serial item and receiver open</x:v>
      </x:c>
      <x:c r="AS4424" s="26"/>
      <x:c r="AT4424" s="26"/>
    </x:row>
    <x:row r="4425">
      <x:c r="C4425" s="11" t="str">
        <x:v>G2-CM-HCG-LIN-18</x:v>
      </x:c>
      <x:c r="D4425" s="11" t="str">
        <x:v>G2</x:v>
      </x:c>
      <x:c r="E4425" s="11" t="str">
        <x:v>Regional flood and displacement</x:v>
      </x:c>
      <x:c r="F4425" s="11" t="str">
        <x:v>CM-HCG</x:v>
      </x:c>
      <x:c r="G4425" s="11" t="str">
        <x:v>Household collection group</x:v>
      </x:c>
      <x:c r="H4425" s="11" t="str">
        <x:v>LIN-18</x:v>
      </x:c>
      <x:c r="I4425" s="19" t="n">
        <x:v>72</x:v>
      </x:c>
      <x:c r="J4425" s="21" t="n">
        <x:v>10</x:v>
      </x:c>
      <x:c r="K4425" s="18" t="n">
        <x:f>'05 Cargo Register'!K393</x:f>
        <x:v>134.148</x:v>
      </x:c>
      <x:c r="L4425" s="18" t="n">
        <x:f>'05 Cargo Register'!N393</x:f>
        <x:v>10</x:v>
      </x:c>
      <x:c r="M4425" s="18" t="n">
        <x:f>'05 Cargo Register'!O393</x:f>
        <x:v>440</x:v>
      </x:c>
      <x:c r="N4425" s="18" t="n">
        <x:f>J4425*K4425</x:f>
        <x:v>1341.48</x:v>
      </x:c>
      <x:c r="O4425" s="18" t="n">
        <x:f>J4425*L4425</x:f>
        <x:v>100</x:v>
      </x:c>
      <x:c r="P4425" s="18" t="n">
        <x:f>J4425*M4425</x:f>
        <x:v>4400</x:v>
      </x:c>
      <x:c r="Q4425" s="22" t="n">
        <x:f>'01 Controls'!$E$31*'02 Cargo Classes'!$M$13</x:f>
        <x:v>0</x:v>
      </x:c>
      <x:c r="R4425" s="22" t="n">
        <x:f>'01 Controls'!$F$31*'02 Cargo Classes'!$N$13</x:f>
        <x:v>0.8999999999999999</x:v>
      </x:c>
      <x:c r="S4425" s="22" t="n">
        <x:f>'01 Controls'!$G$31*'02 Cargo Classes'!$O$13</x:f>
        <x:v>0</x:v>
      </x:c>
      <x:c r="T4425" s="22" t="n">
        <x:f>'01 Controls'!$H$31*'02 Cargo Classes'!$P$13</x:f>
        <x:v>0.1</x:v>
      </x:c>
      <x:c r="U4425" s="22" t="n">
        <x:f>SUM(Q4425:T4425)</x:f>
        <x:v>0.9999999999999999</x:v>
      </x:c>
      <x:c r="V4425" s="18" t="n">
        <x:f>IF(U4425=0,0,N4425*Q4425/U4425)</x:f>
        <x:v>0</x:v>
      </x:c>
      <x:c r="W4425" s="18" t="n">
        <x:f>IF(U4425=0,0,P4425*Q4425/U4425)</x:f>
        <x:v>0</x:v>
      </x:c>
      <x:c r="X4425" s="18" t="n">
        <x:f>MAX(V4425,W4425*'01 Controls'!$E$12)</x:f>
        <x:v>0</x:v>
      </x:c>
      <x:c r="Y4425" s="18" t="n">
        <x:f>IF(U4425=0,0,N4425*R4425/U4425)</x:f>
        <x:v>1207.332</x:v>
      </x:c>
      <x:c r="Z4425" s="18" t="n">
        <x:f>IF(U4425=0,0,P4425*R4425/U4425)</x:f>
        <x:v>3960</x:v>
      </x:c>
      <x:c r="AA4425" s="18" t="n">
        <x:f>MAX(Y4425,Z4425*'01 Controls'!$E$13)</x:f>
        <x:v>1207.332</x:v>
      </x:c>
      <x:c r="AB4425" s="18" t="n">
        <x:f>IF(U4425=0,0,N4425*S4425/U4425)</x:f>
        <x:v>0</x:v>
      </x:c>
      <x:c r="AC4425" s="18" t="n">
        <x:f>IF(U4425=0,0,P4425*S4425/U4425)</x:f>
        <x:v>0</x:v>
      </x:c>
      <x:c r="AD4425" s="18" t="n">
        <x:f>MAX(AB4425,AC4425*'01 Controls'!$E$14)</x:f>
        <x:v>0</x:v>
      </x:c>
      <x:c r="AE4425" s="18" t="n">
        <x:f>IF(U4425=0,0,N4425*T4425/U4425)</x:f>
        <x:v>134.14800000000002</x:v>
      </x:c>
      <x:c r="AF4425" s="18" t="n">
        <x:f>IF(U4425=0,0,P4425*T4425/U4425)</x:f>
        <x:v>440.00000000000006</x:v>
      </x:c>
      <x:c r="AG4425" s="18" t="n">
        <x:f>MAX(AE4425,AF4425*'01 Controls'!$E$15)</x:f>
        <x:v>134.14800000000002</x:v>
      </x:c>
      <x:c r="AH4425" s="18" t="n">
        <x:f>SUM(V4425,Y4425,AB4425,AE4425)</x:f>
        <x:v>1341.48</x:v>
      </x:c>
      <x:c r="AI4425" s="18" t="n">
        <x:f>N4425-AH4425</x:f>
        <x:v>0</x:v>
      </x:c>
      <x:c r="AJ4425" s="18" t="n">
        <x:f>V4425*INDEX('07 Mode Capacity'!$P$6:$P$17,MATCH("AIR-"&amp;I4425,'07 Mode Capacity'!$C$6:$C$17,0))</x:f>
        <x:v>0</x:v>
      </x:c>
      <x:c r="AK4425" s="18" t="n">
        <x:f>Y4425*INDEX('07 Mode Capacity'!$P$6:$P$17,MATCH("OCEAN-"&amp;I4425,'07 Mode Capacity'!$C$6:$C$17,0))</x:f>
        <x:v>945.060828550728</x:v>
      </x:c>
      <x:c r="AL4425" s="18" t="n">
        <x:f>AB4425*INDEX('07 Mode Capacity'!$P$6:$P$17,MATCH("LAND-"&amp;I4425,'07 Mode Capacity'!$C$6:$C$17,0))</x:f>
        <x:v>0</x:v>
      </x:c>
      <x:c r="AM4425" s="18" t="n">
        <x:f>AE4425*INDEX('07 Mode Capacity'!$P$6:$P$17,MATCH("INLAND-"&amp;I4425,'07 Mode Capacity'!$C$6:$C$17,0))</x:f>
        <x:v>134.14800000000002</x:v>
      </x:c>
      <x:c r="AN4425" s="18" t="n">
        <x:f>SUM(AJ4425:AM4425)</x:f>
        <x:v>1079.208828550728</x:v>
      </x:c>
      <x:c r="AO4425" s="17" t="n">
        <x:f>IF(N4425=0,1,AN4425/N4425)</x:f>
        <x:v>0.8044911803014044</x:v>
      </x:c>
      <x:c r="AP4425" s="11" t="str">
        <x:f>IF(AO4425&gt;='01 Controls'!$E$16,"PASS","FAIL")</x:f>
        <x:v>FAIL</x:v>
      </x:c>
      <x:c r="AQ4425" s="11" t="str">
        <x:v>UNQUANTIFIED</x:v>
      </x:c>
      <x:c r="AR4425" s="11" t="str">
        <x:v>Position-class planning record; serial item and receiver open</x:v>
      </x:c>
      <x:c r="AS4425" s="26"/>
      <x:c r="AT4425" s="26"/>
    </x:row>
    <x:row r="4426">
      <x:c r="C4426" s="11" t="str">
        <x:v>G2-CM-HCG-BLK-08</x:v>
      </x:c>
      <x:c r="D4426" s="11" t="str">
        <x:v>G2</x:v>
      </x:c>
      <x:c r="E4426" s="11" t="str">
        <x:v>Regional flood and displacement</x:v>
      </x:c>
      <x:c r="F4426" s="11" t="str">
        <x:v>CM-HCG</x:v>
      </x:c>
      <x:c r="G4426" s="11" t="str">
        <x:v>Household collection group</x:v>
      </x:c>
      <x:c r="H4426" s="11" t="str">
        <x:v>BLK-08</x:v>
      </x:c>
      <x:c r="I4426" s="19" t="n">
        <x:v>48</x:v>
      </x:c>
      <x:c r="J4426" s="21" t="n">
        <x:v>10</x:v>
      </x:c>
      <x:c r="K4426" s="18" t="n">
        <x:f>'05 Cargo Register'!K394</x:f>
        <x:v>268.296</x:v>
      </x:c>
      <x:c r="L4426" s="18" t="n">
        <x:f>'05 Cargo Register'!N394</x:f>
        <x:v>42</x:v>
      </x:c>
      <x:c r="M4426" s="18" t="n">
        <x:f>'05 Cargo Register'!O394</x:f>
        <x:v>2142</x:v>
      </x:c>
      <x:c r="N4426" s="18" t="n">
        <x:f>J4426*K4426</x:f>
        <x:v>2682.96</x:v>
      </x:c>
      <x:c r="O4426" s="18" t="n">
        <x:f>J4426*L4426</x:f>
        <x:v>420</x:v>
      </x:c>
      <x:c r="P4426" s="18" t="n">
        <x:f>J4426*M4426</x:f>
        <x:v>21420</x:v>
      </x:c>
      <x:c r="Q4426" s="22" t="n">
        <x:f>'01 Controls'!$E$31*'02 Cargo Classes'!$M$14</x:f>
        <x:v>0.15</x:v>
      </x:c>
      <x:c r="R4426" s="22" t="n">
        <x:f>'01 Controls'!$F$31*'02 Cargo Classes'!$N$14</x:f>
        <x:v>0.6000000000000001</x:v>
      </x:c>
      <x:c r="S4426" s="22" t="n">
        <x:f>'01 Controls'!$G$31*'02 Cargo Classes'!$O$14</x:f>
        <x:v>0</x:v>
      </x:c>
      <x:c r="T4426" s="22" t="n">
        <x:f>'01 Controls'!$H$31*'02 Cargo Classes'!$P$14</x:f>
        <x:v>0.05</x:v>
      </x:c>
      <x:c r="U4426" s="22" t="n">
        <x:f>SUM(Q4426:T4426)</x:f>
        <x:v>0.8000000000000002</x:v>
      </x:c>
      <x:c r="V4426" s="18" t="n">
        <x:f>IF(U4426=0,0,N4426*Q4426/U4426)</x:f>
        <x:v>503.05499999999995</x:v>
      </x:c>
      <x:c r="W4426" s="18" t="n">
        <x:f>IF(U4426=0,0,P4426*Q4426/U4426)</x:f>
        <x:v>4016.249999999999</x:v>
      </x:c>
      <x:c r="X4426" s="18" t="n">
        <x:f>MAX(V4426,W4426*'01 Controls'!$E$12)</x:f>
        <x:v>1004.0624999999998</x:v>
      </x:c>
      <x:c r="Y4426" s="18" t="n">
        <x:f>IF(U4426=0,0,N4426*R4426/U4426)</x:f>
        <x:v>2012.22</x:v>
      </x:c>
      <x:c r="Z4426" s="18" t="n">
        <x:f>IF(U4426=0,0,P4426*R4426/U4426)</x:f>
        <x:v>16065</x:v>
      </x:c>
      <x:c r="AA4426" s="18" t="n">
        <x:f>MAX(Y4426,Z4426*'01 Controls'!$E$13)</x:f>
        <x:v>2409.75</x:v>
      </x:c>
      <x:c r="AB4426" s="18" t="n">
        <x:f>IF(U4426=0,0,N4426*S4426/U4426)</x:f>
        <x:v>0</x:v>
      </x:c>
      <x:c r="AC4426" s="18" t="n">
        <x:f>IF(U4426=0,0,P4426*S4426/U4426)</x:f>
        <x:v>0</x:v>
      </x:c>
      <x:c r="AD4426" s="18" t="n">
        <x:f>MAX(AB4426,AC4426*'01 Controls'!$E$14)</x:f>
        <x:v>0</x:v>
      </x:c>
      <x:c r="AE4426" s="18" t="n">
        <x:f>IF(U4426=0,0,N4426*T4426/U4426)</x:f>
        <x:v>167.68499999999997</x:v>
      </x:c>
      <x:c r="AF4426" s="18" t="n">
        <x:f>IF(U4426=0,0,P4426*T4426/U4426)</x:f>
        <x:v>1338.7499999999998</x:v>
      </x:c>
      <x:c r="AG4426" s="18" t="n">
        <x:f>MAX(AE4426,AF4426*'01 Controls'!$E$15)</x:f>
        <x:v>240.97499999999994</x:v>
      </x:c>
      <x:c r="AH4426" s="18" t="n">
        <x:f>SUM(V4426,Y4426,AB4426,AE4426)</x:f>
        <x:v>2682.96</x:v>
      </x:c>
      <x:c r="AI4426" s="18" t="n">
        <x:f>N4426-AH4426</x:f>
        <x:v>0</x:v>
      </x:c>
      <x:c r="AJ4426" s="18" t="n">
        <x:f>V4426*INDEX('07 Mode Capacity'!$P$6:$P$17,MATCH("AIR-"&amp;I4426,'07 Mode Capacity'!$C$6:$C$17,0))</x:f>
        <x:v>141.02425458072008</x:v>
      </x:c>
      <x:c r="AK4426" s="18" t="n">
        <x:f>Y4426*INDEX('07 Mode Capacity'!$P$6:$P$17,MATCH("OCEAN-"&amp;I4426,'07 Mode Capacity'!$C$6:$C$17,0))</x:f>
        <x:v>176.34347564915615</x:v>
      </x:c>
      <x:c r="AL4426" s="18" t="n">
        <x:f>AB4426*INDEX('07 Mode Capacity'!$P$6:$P$17,MATCH("LAND-"&amp;I4426,'07 Mode Capacity'!$C$6:$C$17,0))</x:f>
        <x:v>0</x:v>
      </x:c>
      <x:c r="AM4426" s="18" t="n">
        <x:f>AE4426*INDEX('07 Mode Capacity'!$P$6:$P$17,MATCH("INLAND-"&amp;I4426,'07 Mode Capacity'!$C$6:$C$17,0))</x:f>
        <x:v>105.84853501982104</x:v>
      </x:c>
      <x:c r="AN4426" s="18" t="n">
        <x:f>SUM(AJ4426:AM4426)</x:f>
        <x:v>423.21626524969724</x:v>
      </x:c>
      <x:c r="AO4426" s="17" t="n">
        <x:f>IF(N4426=0,1,AN4426/N4426)</x:f>
        <x:v>0.15774229405197887</x:v>
      </x:c>
      <x:c r="AP4426" s="11" t="str">
        <x:f>IF(AO4426&gt;='01 Controls'!$E$16,"PASS","FAIL")</x:f>
        <x:v>FAIL</x:v>
      </x:c>
      <x:c r="AQ4426" s="11" t="str">
        <x:v>UNQUANTIFIED</x:v>
      </x:c>
      <x:c r="AR4426" s="11" t="str">
        <x:v>Position-class planning record; serial item and receiver open</x:v>
      </x:c>
      <x:c r="AS4426" s="26"/>
      <x:c r="AT4426" s="26"/>
    </x:row>
    <x:row r="4427">
      <x:c r="C4427" s="11" t="str">
        <x:v>G2-CM-CTN-APL-45</x:v>
      </x:c>
      <x:c r="D4427" s="11" t="str">
        <x:v>G2</x:v>
      </x:c>
      <x:c r="E4427" s="11" t="str">
        <x:v>Regional flood and displacement</x:v>
      </x:c>
      <x:c r="F4427" s="11" t="str">
        <x:v>CM-CTN</x:v>
      </x:c>
      <x:c r="G4427" s="11" t="str">
        <x:v>Continuity transfer-node group</x:v>
      </x:c>
      <x:c r="H4427" s="11" t="str">
        <x:v>APL-45</x:v>
      </x:c>
      <x:c r="I4427" s="19" t="n">
        <x:v>24</x:v>
      </x:c>
      <x:c r="J4427" s="21" t="n">
        <x:v>8</x:v>
      </x:c>
      <x:c r="K4427" s="18" t="n">
        <x:f>'05 Cargo Register'!K395</x:f>
        <x:v>189.546</x:v>
      </x:c>
      <x:c r="L4427" s="18" t="n">
        <x:f>'05 Cargo Register'!N395</x:f>
        <x:v>50</x:v>
      </x:c>
      <x:c r="M4427" s="18" t="n">
        <x:f>'05 Cargo Register'!O395</x:f>
        <x:v>375</x:v>
      </x:c>
      <x:c r="N4427" s="18" t="n">
        <x:f>J4427*K4427</x:f>
        <x:v>1516.368</x:v>
      </x:c>
      <x:c r="O4427" s="18" t="n">
        <x:f>J4427*L4427</x:f>
        <x:v>400</x:v>
      </x:c>
      <x:c r="P4427" s="18" t="n">
        <x:f>J4427*M4427</x:f>
        <x:v>3000</x:v>
      </x:c>
      <x:c r="Q4427" s="22" t="n">
        <x:f>'01 Controls'!$E$31*'02 Cargo Classes'!$M$6</x:f>
        <x:v>0.44999999999999996</x:v>
      </x:c>
      <x:c r="R4427" s="22" t="n">
        <x:f>'01 Controls'!$F$31*'02 Cargo Classes'!$N$6</x:f>
        <x:v>0.30000000000000004</x:v>
      </x:c>
      <x:c r="S4427" s="22" t="n">
        <x:f>'01 Controls'!$G$31*'02 Cargo Classes'!$O$6</x:f>
        <x:v>0</x:v>
      </x:c>
      <x:c r="T4427" s="22" t="n">
        <x:f>'01 Controls'!$H$31*'02 Cargo Classes'!$P$6</x:f>
        <x:v>0.03</x:v>
      </x:c>
      <x:c r="U4427" s="22" t="n">
        <x:f>SUM(Q4427:T4427)</x:f>
        <x:v>0.78</x:v>
      </x:c>
      <x:c r="V4427" s="18" t="n">
        <x:f>IF(U4427=0,0,N4427*Q4427/U4427)</x:f>
        <x:v>874.8276923076921</x:v>
      </x:c>
      <x:c r="W4427" s="18" t="n">
        <x:f>IF(U4427=0,0,P4427*Q4427/U4427)</x:f>
        <x:v>1730.7692307692305</x:v>
      </x:c>
      <x:c r="X4427" s="18" t="n">
        <x:f>MAX(V4427,W4427*'01 Controls'!$E$12)</x:f>
        <x:v>874.8276923076921</x:v>
      </x:c>
      <x:c r="Y4427" s="18" t="n">
        <x:f>IF(U4427=0,0,N4427*R4427/U4427)</x:f>
        <x:v>583.2184615384616</x:v>
      </x:c>
      <x:c r="Z4427" s="18" t="n">
        <x:f>IF(U4427=0,0,P4427*R4427/U4427)</x:f>
        <x:v>1153.846153846154</x:v>
      </x:c>
      <x:c r="AA4427" s="18" t="n">
        <x:f>MAX(Y4427,Z4427*'01 Controls'!$E$13)</x:f>
        <x:v>583.2184615384616</x:v>
      </x:c>
      <x:c r="AB4427" s="18" t="n">
        <x:f>IF(U4427=0,0,N4427*S4427/U4427)</x:f>
        <x:v>0</x:v>
      </x:c>
      <x:c r="AC4427" s="18" t="n">
        <x:f>IF(U4427=0,0,P4427*S4427/U4427)</x:f>
        <x:v>0</x:v>
      </x:c>
      <x:c r="AD4427" s="18" t="n">
        <x:f>MAX(AB4427,AC4427*'01 Controls'!$E$14)</x:f>
        <x:v>0</x:v>
      </x:c>
      <x:c r="AE4427" s="18" t="n">
        <x:f>IF(U4427=0,0,N4427*T4427/U4427)</x:f>
        <x:v>58.32184615384615</x:v>
      </x:c>
      <x:c r="AF4427" s="18" t="n">
        <x:f>IF(U4427=0,0,P4427*T4427/U4427)</x:f>
        <x:v>115.38461538461539</x:v>
      </x:c>
      <x:c r="AG4427" s="18" t="n">
        <x:f>MAX(AE4427,AF4427*'01 Controls'!$E$15)</x:f>
        <x:v>58.32184615384615</x:v>
      </x:c>
      <x:c r="AH4427" s="18" t="n">
        <x:f>SUM(V4427,Y4427,AB4427,AE4427)</x:f>
        <x:v>1516.3679999999997</x:v>
      </x:c>
      <x:c r="AI4427" s="18" t="n">
        <x:f>N4427-AH4427</x:f>
        <x:v>2.2737367544323206e-13</x:v>
      </x:c>
      <x:c r="AJ4427" s="18" t="n">
        <x:f>V4427*INDEX('07 Mode Capacity'!$P$6:$P$17,MATCH("AIR-"&amp;I4427,'07 Mode Capacity'!$C$6:$C$17,0))</x:f>
        <x:v>177.5148457042447</x:v>
      </x:c>
      <x:c r="AK4427" s="18" t="n">
        <x:f>Y4427*INDEX('07 Mode Capacity'!$P$6:$P$17,MATCH("OCEAN-"&amp;I4427,'07 Mode Capacity'!$C$6:$C$17,0))</x:f>
        <x:v>87.53470429884864</x:v>
      </x:c>
      <x:c r="AL4427" s="18" t="n">
        <x:f>AB4427*INDEX('07 Mode Capacity'!$P$6:$P$17,MATCH("LAND-"&amp;I4427,'07 Mode Capacity'!$C$6:$C$17,0))</x:f>
        <x:v>0</x:v>
      </x:c>
      <x:c r="AM4427" s="18" t="n">
        <x:f>AE4427*INDEX('07 Mode Capacity'!$P$6:$P$17,MATCH("INLAND-"&amp;I4427,'07 Mode Capacity'!$C$6:$C$17,0))</x:f>
        <x:v>58.32184615384615</x:v>
      </x:c>
      <x:c r="AN4427" s="18" t="n">
        <x:f>SUM(AJ4427:AM4427)</x:f>
        <x:v>323.37139615693945</x:v>
      </x:c>
      <x:c r="AO4427" s="17" t="n">
        <x:f>IF(N4427=0,1,AN4427/N4427)</x:f>
        <x:v>0.21325390416900084</x:v>
      </x:c>
      <x:c r="AP4427" s="11" t="str">
        <x:f>IF(AO4427&gt;='01 Controls'!$E$16,"PASS","FAIL")</x:f>
        <x:v>FAIL</x:v>
      </x:c>
      <x:c r="AQ4427" s="11" t="str">
        <x:v>UNQUANTIFIED</x:v>
      </x:c>
      <x:c r="AR4427" s="11" t="str">
        <x:v>Position-class planning record; serial item and receiver open</x:v>
      </x:c>
      <x:c r="AS4427" s="26"/>
      <x:c r="AT4427" s="26"/>
    </x:row>
    <x:row r="4428">
      <x:c r="C4428" s="11" t="str">
        <x:v>G2-CM-CTN-ISO-18</x:v>
      </x:c>
      <x:c r="D4428" s="11" t="str">
        <x:v>G2</x:v>
      </x:c>
      <x:c r="E4428" s="11" t="str">
        <x:v>Regional flood and displacement</x:v>
      </x:c>
      <x:c r="F4428" s="11" t="str">
        <x:v>CM-CTN</x:v>
      </x:c>
      <x:c r="G4428" s="11" t="str">
        <x:v>Continuity transfer-node group</x:v>
      </x:c>
      <x:c r="H4428" s="11" t="str">
        <x:v>ISO-18</x:v>
      </x:c>
      <x:c r="I4428" s="19" t="n">
        <x:v>48</x:v>
      </x:c>
      <x:c r="J4428" s="21" t="n">
        <x:v>8</x:v>
      </x:c>
      <x:c r="K4428" s="18" t="n">
        <x:f>'05 Cargo Register'!K396</x:f>
        <x:v>379.092</x:v>
      </x:c>
      <x:c r="L4428" s="18" t="n">
        <x:f>'05 Cargo Register'!N396</x:f>
        <x:v>25</x:v>
      </x:c>
      <x:c r="M4428" s="18" t="n">
        <x:f>'05 Cargo Register'!O396</x:f>
        <x:v>660</x:v>
      </x:c>
      <x:c r="N4428" s="18" t="n">
        <x:f>J4428*K4428</x:f>
        <x:v>3032.736</x:v>
      </x:c>
      <x:c r="O4428" s="18" t="n">
        <x:f>J4428*L4428</x:f>
        <x:v>200</x:v>
      </x:c>
      <x:c r="P4428" s="18" t="n">
        <x:f>J4428*M4428</x:f>
        <x:v>5280</x:v>
      </x:c>
      <x:c r="Q4428" s="22" t="n">
        <x:f>'01 Controls'!$E$31*'02 Cargo Classes'!$M$7</x:f>
        <x:v>0.03</x:v>
      </x:c>
      <x:c r="R4428" s="22" t="n">
        <x:f>'01 Controls'!$F$31*'02 Cargo Classes'!$N$7</x:f>
        <x:v>0.75</x:v>
      </x:c>
      <x:c r="S4428" s="22" t="n">
        <x:f>'01 Controls'!$G$31*'02 Cargo Classes'!$O$7</x:f>
        <x:v>0</x:v>
      </x:c>
      <x:c r="T4428" s="22" t="n">
        <x:f>'01 Controls'!$H$31*'02 Cargo Classes'!$P$7</x:f>
        <x:v>0.08000000000000002</x:v>
      </x:c>
      <x:c r="U4428" s="22" t="n">
        <x:f>SUM(Q4428:T4428)</x:f>
        <x:v>0.8600000000000001</x:v>
      </x:c>
      <x:c r="V4428" s="18" t="n">
        <x:f>IF(U4428=0,0,N4428*Q4428/U4428)</x:f>
        <x:v>105.79311627906975</x:v>
      </x:c>
      <x:c r="W4428" s="18" t="n">
        <x:f>IF(U4428=0,0,P4428*Q4428/U4428)</x:f>
        <x:v>184.1860465116279</x:v>
      </x:c>
      <x:c r="X4428" s="18" t="n">
        <x:f>MAX(V4428,W4428*'01 Controls'!$E$12)</x:f>
        <x:v>105.79311627906975</x:v>
      </x:c>
      <x:c r="Y4428" s="18" t="n">
        <x:f>IF(U4428=0,0,N4428*R4428/U4428)</x:f>
        <x:v>2644.8279069767436</x:v>
      </x:c>
      <x:c r="Z4428" s="18" t="n">
        <x:f>IF(U4428=0,0,P4428*R4428/U4428)</x:f>
        <x:v>4604.6511627906975</x:v>
      </x:c>
      <x:c r="AA4428" s="18" t="n">
        <x:f>MAX(Y4428,Z4428*'01 Controls'!$E$13)</x:f>
        <x:v>2644.8279069767436</x:v>
      </x:c>
      <x:c r="AB4428" s="18" t="n">
        <x:f>IF(U4428=0,0,N4428*S4428/U4428)</x:f>
        <x:v>0</x:v>
      </x:c>
      <x:c r="AC4428" s="18" t="n">
        <x:f>IF(U4428=0,0,P4428*S4428/U4428)</x:f>
        <x:v>0</x:v>
      </x:c>
      <x:c r="AD4428" s="18" t="n">
        <x:f>MAX(AB4428,AC4428*'01 Controls'!$E$14)</x:f>
        <x:v>0</x:v>
      </x:c>
      <x:c r="AE4428" s="18" t="n">
        <x:f>IF(U4428=0,0,N4428*T4428/U4428)</x:f>
        <x:v>282.1149767441861</x:v>
      </x:c>
      <x:c r="AF4428" s="18" t="n">
        <x:f>IF(U4428=0,0,P4428*T4428/U4428)</x:f>
        <x:v>491.1627906976745</x:v>
      </x:c>
      <x:c r="AG4428" s="18" t="n">
        <x:f>MAX(AE4428,AF4428*'01 Controls'!$E$15)</x:f>
        <x:v>282.1149767441861</x:v>
      </x:c>
      <x:c r="AH4428" s="18" t="n">
        <x:f>SUM(V4428,Y4428,AB4428,AE4428)</x:f>
        <x:v>3032.7359999999994</x:v>
      </x:c>
      <x:c r="AI4428" s="18" t="n">
        <x:f>N4428-AH4428</x:f>
        <x:v>4.547473508864641e-13</x:v>
      </x:c>
      <x:c r="AJ4428" s="18" t="n">
        <x:f>V4428*INDEX('07 Mode Capacity'!$P$6:$P$17,MATCH("AIR-"&amp;I4428,'07 Mode Capacity'!$C$6:$C$17,0))</x:f>
        <x:v>29.657582894568698</x:v>
      </x:c>
      <x:c r="AK4428" s="18" t="n">
        <x:f>Y4428*INDEX('07 Mode Capacity'!$P$6:$P$17,MATCH("OCEAN-"&amp;I4428,'07 Mode Capacity'!$C$6:$C$17,0))</x:f>
        <x:v>231.78287941187443</x:v>
      </x:c>
      <x:c r="AL4428" s="18" t="n">
        <x:f>AB4428*INDEX('07 Mode Capacity'!$P$6:$P$17,MATCH("LAND-"&amp;I4428,'07 Mode Capacity'!$C$6:$C$17,0))</x:f>
        <x:v>0</x:v>
      </x:c>
      <x:c r="AM4428" s="18" t="n">
        <x:f>AE4428*INDEX('07 Mode Capacity'!$P$6:$P$17,MATCH("INLAND-"&amp;I4428,'07 Mode Capacity'!$C$6:$C$17,0))</x:f>
        <x:v>178.08066908502838</x:v>
      </x:c>
      <x:c r="AN4428" s="18" t="n">
        <x:f>SUM(AJ4428:AM4428)</x:f>
        <x:v>439.5211313914715</x:v>
      </x:c>
      <x:c r="AO4428" s="17" t="n">
        <x:f>IF(N4428=0,1,AN4428/N4428)</x:f>
        <x:v>0.1449256154810282</x:v>
      </x:c>
      <x:c r="AP4428" s="11" t="str">
        <x:f>IF(AO4428&gt;='01 Controls'!$E$16,"PASS","FAIL")</x:f>
        <x:v>FAIL</x:v>
      </x:c>
      <x:c r="AQ4428" s="11" t="str">
        <x:v>UNQUANTIFIED</x:v>
      </x:c>
      <x:c r="AR4428" s="11" t="str">
        <x:v>Position-class planning record; serial item and receiver open</x:v>
      </x:c>
      <x:c r="AS4428" s="26"/>
      <x:c r="AT4428" s="26"/>
    </x:row>
    <x:row r="4429">
      <x:c r="C4429" s="11" t="str">
        <x:v>G2-CM-CTN-COL-12</x:v>
      </x:c>
      <x:c r="D4429" s="11" t="str">
        <x:v>G2</x:v>
      </x:c>
      <x:c r="E4429" s="11" t="str">
        <x:v>Regional flood and displacement</x:v>
      </x:c>
      <x:c r="F4429" s="11" t="str">
        <x:v>CM-CTN</x:v>
      </x:c>
      <x:c r="G4429" s="11" t="str">
        <x:v>Continuity transfer-node group</x:v>
      </x:c>
      <x:c r="H4429" s="11" t="str">
        <x:v>COL-12</x:v>
      </x:c>
      <x:c r="I4429" s="19" t="n">
        <x:v>24</x:v>
      </x:c>
      <x:c r="J4429" s="21" t="n">
        <x:v>8</x:v>
      </x:c>
      <x:c r="K4429" s="18" t="n">
        <x:f>'05 Cargo Register'!K397</x:f>
        <x:v>94.773</x:v>
      </x:c>
      <x:c r="L4429" s="18" t="n">
        <x:f>'05 Cargo Register'!N397</x:f>
        <x:v>10</x:v>
      </x:c>
      <x:c r="M4429" s="18" t="n">
        <x:f>'05 Cargo Register'!O397</x:f>
        <x:v>264</x:v>
      </x:c>
      <x:c r="N4429" s="18" t="n">
        <x:f>J4429*K4429</x:f>
        <x:v>758.184</x:v>
      </x:c>
      <x:c r="O4429" s="18" t="n">
        <x:f>J4429*L4429</x:f>
        <x:v>80</x:v>
      </x:c>
      <x:c r="P4429" s="18" t="n">
        <x:f>J4429*M4429</x:f>
        <x:v>2112</x:v>
      </x:c>
      <x:c r="Q4429" s="22" t="n">
        <x:f>'01 Controls'!$E$31*'02 Cargo Classes'!$M$8</x:f>
        <x:v>0.3</x:v>
      </x:c>
      <x:c r="R4429" s="22" t="n">
        <x:f>'01 Controls'!$F$31*'02 Cargo Classes'!$N$8</x:f>
        <x:v>0.5249999999999999</x:v>
      </x:c>
      <x:c r="S4429" s="22" t="n">
        <x:f>'01 Controls'!$G$31*'02 Cargo Classes'!$O$8</x:f>
        <x:v>0</x:v>
      </x:c>
      <x:c r="T4429" s="22" t="n">
        <x:f>'01 Controls'!$H$31*'02 Cargo Classes'!$P$8</x:f>
        <x:v>0.020000000000000004</x:v>
      </x:c>
      <x:c r="U4429" s="22" t="n">
        <x:f>SUM(Q4429:T4429)</x:f>
        <x:v>0.845</x:v>
      </x:c>
      <x:c r="V4429" s="18" t="n">
        <x:f>IF(U4429=0,0,N4429*Q4429/U4429)</x:f>
        <x:v>269.17775147928995</x:v>
      </x:c>
      <x:c r="W4429" s="18" t="n">
        <x:f>IF(U4429=0,0,P4429*Q4429/U4429)</x:f>
        <x:v>749.8224852071006</x:v>
      </x:c>
      <x:c r="X4429" s="18" t="n">
        <x:f>MAX(V4429,W4429*'01 Controls'!$E$12)</x:f>
        <x:v>269.17775147928995</x:v>
      </x:c>
      <x:c r="Y4429" s="18" t="n">
        <x:f>IF(U4429=0,0,N4429*R4429/U4429)</x:f>
        <x:v>471.0610650887573</x:v>
      </x:c>
      <x:c r="Z4429" s="18" t="n">
        <x:f>IF(U4429=0,0,P4429*R4429/U4429)</x:f>
        <x:v>1312.1893491124258</x:v>
      </x:c>
      <x:c r="AA4429" s="18" t="n">
        <x:f>MAX(Y4429,Z4429*'01 Controls'!$E$13)</x:f>
        <x:v>471.0610650887573</x:v>
      </x:c>
      <x:c r="AB4429" s="18" t="n">
        <x:f>IF(U4429=0,0,N4429*S4429/U4429)</x:f>
        <x:v>0</x:v>
      </x:c>
      <x:c r="AC4429" s="18" t="n">
        <x:f>IF(U4429=0,0,P4429*S4429/U4429)</x:f>
        <x:v>0</x:v>
      </x:c>
      <x:c r="AD4429" s="18" t="n">
        <x:f>MAX(AB4429,AC4429*'01 Controls'!$E$14)</x:f>
        <x:v>0</x:v>
      </x:c>
      <x:c r="AE4429" s="18" t="n">
        <x:f>IF(U4429=0,0,N4429*T4429/U4429)</x:f>
        <x:v>17.945183431952668</x:v>
      </x:c>
      <x:c r="AF4429" s="18" t="n">
        <x:f>IF(U4429=0,0,P4429*T4429/U4429)</x:f>
        <x:v>49.98816568047339</x:v>
      </x:c>
      <x:c r="AG4429" s="18" t="n">
        <x:f>MAX(AE4429,AF4429*'01 Controls'!$E$15)</x:f>
        <x:v>17.945183431952668</x:v>
      </x:c>
      <x:c r="AH4429" s="18" t="n">
        <x:f>SUM(V4429,Y4429,AB4429,AE4429)</x:f>
        <x:v>758.1839999999999</x:v>
      </x:c>
      <x:c r="AI4429" s="18" t="n">
        <x:f>N4429-AH4429</x:f>
        <x:v>1.1368683772161603e-13</x:v>
      </x:c>
      <x:c r="AJ4429" s="18" t="n">
        <x:f>V4429*INDEX('07 Mode Capacity'!$P$6:$P$17,MATCH("AIR-"&amp;I4429,'07 Mode Capacity'!$C$6:$C$17,0))</x:f>
        <x:v>54.619952524382995</x:v>
      </x:c>
      <x:c r="AK4429" s="18" t="n">
        <x:f>Y4429*INDEX('07 Mode Capacity'!$P$6:$P$17,MATCH("OCEAN-"&amp;I4429,'07 Mode Capacity'!$C$6:$C$17,0))</x:f>
        <x:v>70.7011073183008</x:v>
      </x:c>
      <x:c r="AL4429" s="18" t="n">
        <x:f>AB4429*INDEX('07 Mode Capacity'!$P$6:$P$17,MATCH("LAND-"&amp;I4429,'07 Mode Capacity'!$C$6:$C$17,0))</x:f>
        <x:v>0</x:v>
      </x:c>
      <x:c r="AM4429" s="18" t="n">
        <x:f>AE4429*INDEX('07 Mode Capacity'!$P$6:$P$17,MATCH("INLAND-"&amp;I4429,'07 Mode Capacity'!$C$6:$C$17,0))</x:f>
        <x:v>17.945183431952668</x:v>
      </x:c>
      <x:c r="AN4429" s="18" t="n">
        <x:f>SUM(AJ4429:AM4429)</x:f>
        <x:v>143.26624327463645</x:v>
      </x:c>
      <x:c r="AO4429" s="17" t="n">
        <x:f>IF(N4429=0,1,AN4429/N4429)</x:f>
        <x:v>0.18895972913519207</x:v>
      </x:c>
      <x:c r="AP4429" s="11" t="str">
        <x:f>IF(AO4429&gt;='01 Controls'!$E$16,"PASS","FAIL")</x:f>
        <x:v>FAIL</x:v>
      </x:c>
      <x:c r="AQ4429" s="11" t="str">
        <x:v>UNQUANTIFIED</x:v>
      </x:c>
      <x:c r="AR4429" s="11" t="str">
        <x:v>Position-class planning record; serial item and receiver open</x:v>
      </x:c>
      <x:c r="AS4429" s="26"/>
      <x:c r="AT4429" s="26"/>
    </x:row>
    <x:row r="4430">
      <x:c r="C4430" s="11" t="str">
        <x:v>G2-CM-CTN-BAT-22</x:v>
      </x:c>
      <x:c r="D4430" s="11" t="str">
        <x:v>G2</x:v>
      </x:c>
      <x:c r="E4430" s="11" t="str">
        <x:v>Regional flood and displacement</x:v>
      </x:c>
      <x:c r="F4430" s="11" t="str">
        <x:v>CM-CTN</x:v>
      </x:c>
      <x:c r="G4430" s="11" t="str">
        <x:v>Continuity transfer-node group</x:v>
      </x:c>
      <x:c r="H4430" s="11" t="str">
        <x:v>BAT-22</x:v>
      </x:c>
      <x:c r="I4430" s="19" t="n">
        <x:v>48</x:v>
      </x:c>
      <x:c r="J4430" s="21" t="n">
        <x:v>8</x:v>
      </x:c>
      <x:c r="K4430" s="18" t="n">
        <x:f>'05 Cargo Register'!K398</x:f>
        <x:v>142.15949999999998</x:v>
      </x:c>
      <x:c r="L4430" s="18" t="n">
        <x:f>'05 Cargo Register'!N398</x:f>
        <x:v>9</x:v>
      </x:c>
      <x:c r="M4430" s="18" t="n">
        <x:f>'05 Cargo Register'!O398</x:f>
        <x:v>237.60000000000002</x:v>
      </x:c>
      <x:c r="N4430" s="18" t="n">
        <x:f>J4430*K4430</x:f>
        <x:v>1137.2759999999998</x:v>
      </x:c>
      <x:c r="O4430" s="18" t="n">
        <x:f>J4430*L4430</x:f>
        <x:v>72</x:v>
      </x:c>
      <x:c r="P4430" s="18" t="n">
        <x:f>J4430*M4430</x:f>
        <x:v>1900.8000000000002</x:v>
      </x:c>
      <x:c r="Q4430" s="22" t="n">
        <x:f>'01 Controls'!$E$31*'02 Cargo Classes'!$M$9</x:f>
        <x:v>0</x:v>
      </x:c>
      <x:c r="R4430" s="22" t="n">
        <x:f>'01 Controls'!$F$31*'02 Cargo Classes'!$N$9</x:f>
        <x:v>0.75</x:v>
      </x:c>
      <x:c r="S4430" s="22" t="n">
        <x:f>'01 Controls'!$G$31*'02 Cargo Classes'!$O$9</x:f>
        <x:v>0</x:v>
      </x:c>
      <x:c r="T4430" s="22" t="n">
        <x:f>'01 Controls'!$H$31*'02 Cargo Classes'!$P$9</x:f>
        <x:v>0.05</x:v>
      </x:c>
      <x:c r="U4430" s="22" t="n">
        <x:f>SUM(Q4430:T4430)</x:f>
        <x:v>0.8</x:v>
      </x:c>
      <x:c r="V4430" s="18" t="n">
        <x:f>IF(U4430=0,0,N4430*Q4430/U4430)</x:f>
        <x:v>0</x:v>
      </x:c>
      <x:c r="W4430" s="18" t="n">
        <x:f>IF(U4430=0,0,P4430*Q4430/U4430)</x:f>
        <x:v>0</x:v>
      </x:c>
      <x:c r="X4430" s="18" t="n">
        <x:f>MAX(V4430,W4430*'01 Controls'!$E$12)</x:f>
        <x:v>0</x:v>
      </x:c>
      <x:c r="Y4430" s="18" t="n">
        <x:f>IF(U4430=0,0,N4430*R4430/U4430)</x:f>
        <x:v>1066.1962499999997</x:v>
      </x:c>
      <x:c r="Z4430" s="18" t="n">
        <x:f>IF(U4430=0,0,P4430*R4430/U4430)</x:f>
        <x:v>1782</x:v>
      </x:c>
      <x:c r="AA4430" s="18" t="n">
        <x:f>MAX(Y4430,Z4430*'01 Controls'!$E$13)</x:f>
        <x:v>1066.1962499999997</x:v>
      </x:c>
      <x:c r="AB4430" s="18" t="n">
        <x:f>IF(U4430=0,0,N4430*S4430/U4430)</x:f>
        <x:v>0</x:v>
      </x:c>
      <x:c r="AC4430" s="18" t="n">
        <x:f>IF(U4430=0,0,P4430*S4430/U4430)</x:f>
        <x:v>0</x:v>
      </x:c>
      <x:c r="AD4430" s="18" t="n">
        <x:f>MAX(AB4430,AC4430*'01 Controls'!$E$14)</x:f>
        <x:v>0</x:v>
      </x:c>
      <x:c r="AE4430" s="18" t="n">
        <x:f>IF(U4430=0,0,N4430*T4430/U4430)</x:f>
        <x:v>71.07974999999999</x:v>
      </x:c>
      <x:c r="AF4430" s="18" t="n">
        <x:f>IF(U4430=0,0,P4430*T4430/U4430)</x:f>
        <x:v>118.80000000000003</x:v>
      </x:c>
      <x:c r="AG4430" s="18" t="n">
        <x:f>MAX(AE4430,AF4430*'01 Controls'!$E$15)</x:f>
        <x:v>71.07974999999999</x:v>
      </x:c>
      <x:c r="AH4430" s="18" t="n">
        <x:f>SUM(V4430,Y4430,AB4430,AE4430)</x:f>
        <x:v>1137.2759999999998</x:v>
      </x:c>
      <x:c r="AI4430" s="18" t="n">
        <x:f>N4430-AH4430</x:f>
        <x:v>0</x:v>
      </x:c>
      <x:c r="AJ4430" s="18" t="n">
        <x:f>V4430*INDEX('07 Mode Capacity'!$P$6:$P$17,MATCH("AIR-"&amp;I4430,'07 Mode Capacity'!$C$6:$C$17,0))</x:f>
        <x:v>0</x:v>
      </x:c>
      <x:c r="AK4430" s="18" t="n">
        <x:f>Y4430*INDEX('07 Mode Capacity'!$P$6:$P$17,MATCH("OCEAN-"&amp;I4430,'07 Mode Capacity'!$C$6:$C$17,0))</x:f>
        <x:v>93.43747326291188</x:v>
      </x:c>
      <x:c r="AL4430" s="18" t="n">
        <x:f>AB4430*INDEX('07 Mode Capacity'!$P$6:$P$17,MATCH("LAND-"&amp;I4430,'07 Mode Capacity'!$C$6:$C$17,0))</x:f>
        <x:v>0</x:v>
      </x:c>
      <x:c r="AM4430" s="18" t="n">
        <x:f>AE4430*INDEX('07 Mode Capacity'!$P$6:$P$17,MATCH("INLAND-"&amp;I4430,'07 Mode Capacity'!$C$6:$C$17,0))</x:f>
        <x:v>44.86798107806378</x:v>
      </x:c>
      <x:c r="AN4430" s="18" t="n">
        <x:f>SUM(AJ4430:AM4430)</x:f>
        <x:v>138.30545434097564</x:v>
      </x:c>
      <x:c r="AO4430" s="17" t="n">
        <x:f>IF(N4430=0,1,AN4430/N4430)</x:f>
        <x:v>0.1216111606513948</x:v>
      </x:c>
      <x:c r="AP4430" s="11" t="str">
        <x:f>IF(AO4430&gt;='01 Controls'!$E$16,"PASS","FAIL")</x:f>
        <x:v>FAIL</x:v>
      </x:c>
      <x:c r="AQ4430" s="11" t="str">
        <x:v>UNQUANTIFIED</x:v>
      </x:c>
      <x:c r="AR4430" s="11" t="str">
        <x:v>Position-class planning record; serial item and receiver open</x:v>
      </x:c>
      <x:c r="AS4430" s="26"/>
      <x:c r="AT4430" s="26"/>
    </x:row>
    <x:row r="4431">
      <x:c r="C4431" s="11" t="str">
        <x:v>G2-CM-CTN-TNK-20</x:v>
      </x:c>
      <x:c r="D4431" s="11" t="str">
        <x:v>G2</x:v>
      </x:c>
      <x:c r="E4431" s="11" t="str">
        <x:v>Regional flood and displacement</x:v>
      </x:c>
      <x:c r="F4431" s="11" t="str">
        <x:v>CM-CTN</x:v>
      </x:c>
      <x:c r="G4431" s="11" t="str">
        <x:v>Continuity transfer-node group</x:v>
      </x:c>
      <x:c r="H4431" s="11" t="str">
        <x:v>TNK-20</x:v>
      </x:c>
      <x:c r="I4431" s="19" t="n">
        <x:v>48</x:v>
      </x:c>
      <x:c r="J4431" s="21" t="n">
        <x:v>8</x:v>
      </x:c>
      <x:c r="K4431" s="18" t="n">
        <x:f>'05 Cargo Register'!K399</x:f>
        <x:v>94.773</x:v>
      </x:c>
      <x:c r="L4431" s="18" t="n">
        <x:f>'05 Cargo Register'!N399</x:f>
        <x:v>6</x:v>
      </x:c>
      <x:c r="M4431" s="18" t="n">
        <x:f>'05 Cargo Register'!O399</x:f>
        <x:v>127.5</x:v>
      </x:c>
      <x:c r="N4431" s="18" t="n">
        <x:f>J4431*K4431</x:f>
        <x:v>758.184</x:v>
      </x:c>
      <x:c r="O4431" s="18" t="n">
        <x:f>J4431*L4431</x:f>
        <x:v>48</x:v>
      </x:c>
      <x:c r="P4431" s="18" t="n">
        <x:f>J4431*M4431</x:f>
        <x:v>1020</x:v>
      </x:c>
      <x:c r="Q4431" s="22" t="n">
        <x:f>'01 Controls'!$E$31*'02 Cargo Classes'!$M$10</x:f>
        <x:v>0</x:v>
      </x:c>
      <x:c r="R4431" s="22" t="n">
        <x:f>'01 Controls'!$F$31*'02 Cargo Classes'!$N$10</x:f>
        <x:v>0.8999999999999999</x:v>
      </x:c>
      <x:c r="S4431" s="22" t="n">
        <x:f>'01 Controls'!$G$31*'02 Cargo Classes'!$O$10</x:f>
        <x:v>0</x:v>
      </x:c>
      <x:c r="T4431" s="22" t="n">
        <x:f>'01 Controls'!$H$31*'02 Cargo Classes'!$P$10</x:f>
        <x:v>0.1</x:v>
      </x:c>
      <x:c r="U4431" s="22" t="n">
        <x:f>SUM(Q4431:T4431)</x:f>
        <x:v>0.9999999999999999</x:v>
      </x:c>
      <x:c r="V4431" s="18" t="n">
        <x:f>IF(U4431=0,0,N4431*Q4431/U4431)</x:f>
        <x:v>0</x:v>
      </x:c>
      <x:c r="W4431" s="18" t="n">
        <x:f>IF(U4431=0,0,P4431*Q4431/U4431)</x:f>
        <x:v>0</x:v>
      </x:c>
      <x:c r="X4431" s="18" t="n">
        <x:f>MAX(V4431,W4431*'01 Controls'!$E$12)</x:f>
        <x:v>0</x:v>
      </x:c>
      <x:c r="Y4431" s="18" t="n">
        <x:f>IF(U4431=0,0,N4431*R4431/U4431)</x:f>
        <x:v>682.3656</x:v>
      </x:c>
      <x:c r="Z4431" s="18" t="n">
        <x:f>IF(U4431=0,0,P4431*R4431/U4431)</x:f>
        <x:v>918</x:v>
      </x:c>
      <x:c r="AA4431" s="18" t="n">
        <x:f>MAX(Y4431,Z4431*'01 Controls'!$E$13)</x:f>
        <x:v>682.3656</x:v>
      </x:c>
      <x:c r="AB4431" s="18" t="n">
        <x:f>IF(U4431=0,0,N4431*S4431/U4431)</x:f>
        <x:v>0</x:v>
      </x:c>
      <x:c r="AC4431" s="18" t="n">
        <x:f>IF(U4431=0,0,P4431*S4431/U4431)</x:f>
        <x:v>0</x:v>
      </x:c>
      <x:c r="AD4431" s="18" t="n">
        <x:f>MAX(AB4431,AC4431*'01 Controls'!$E$14)</x:f>
        <x:v>0</x:v>
      </x:c>
      <x:c r="AE4431" s="18" t="n">
        <x:f>IF(U4431=0,0,N4431*T4431/U4431)</x:f>
        <x:v>75.81840000000001</x:v>
      </x:c>
      <x:c r="AF4431" s="18" t="n">
        <x:f>IF(U4431=0,0,P4431*T4431/U4431)</x:f>
        <x:v>102.00000000000001</x:v>
      </x:c>
      <x:c r="AG4431" s="18" t="n">
        <x:f>MAX(AE4431,AF4431*'01 Controls'!$E$15)</x:f>
        <x:v>75.81840000000001</x:v>
      </x:c>
      <x:c r="AH4431" s="18" t="n">
        <x:f>SUM(V4431,Y4431,AB4431,AE4431)</x:f>
        <x:v>758.184</x:v>
      </x:c>
      <x:c r="AI4431" s="18" t="n">
        <x:f>N4431-AH4431</x:f>
        <x:v>0</x:v>
      </x:c>
      <x:c r="AJ4431" s="18" t="n">
        <x:f>V4431*INDEX('07 Mode Capacity'!$P$6:$P$17,MATCH("AIR-"&amp;I4431,'07 Mode Capacity'!$C$6:$C$17,0))</x:f>
        <x:v>0</x:v>
      </x:c>
      <x:c r="AK4431" s="18" t="n">
        <x:f>Y4431*INDEX('07 Mode Capacity'!$P$6:$P$17,MATCH("OCEAN-"&amp;I4431,'07 Mode Capacity'!$C$6:$C$17,0))</x:f>
        <x:v>59.799982888263614</x:v>
      </x:c>
      <x:c r="AL4431" s="18" t="n">
        <x:f>AB4431*INDEX('07 Mode Capacity'!$P$6:$P$17,MATCH("LAND-"&amp;I4431,'07 Mode Capacity'!$C$6:$C$17,0))</x:f>
        <x:v>0</x:v>
      </x:c>
      <x:c r="AM4431" s="18" t="n">
        <x:f>AE4431*INDEX('07 Mode Capacity'!$P$6:$P$17,MATCH("INLAND-"&amp;I4431,'07 Mode Capacity'!$C$6:$C$17,0))</x:f>
        <x:v>47.859179816601376</x:v>
      </x:c>
      <x:c r="AN4431" s="18" t="n">
        <x:f>SUM(AJ4431:AM4431)</x:f>
        <x:v>107.659162704865</x:v>
      </x:c>
      <x:c r="AO4431" s="17" t="n">
        <x:f>IF(N4431=0,1,AN4431/N4431)</x:f>
        <x:v>0.1419960889505252</x:v>
      </x:c>
      <x:c r="AP4431" s="11" t="str">
        <x:f>IF(AO4431&gt;='01 Controls'!$E$16,"PASS","FAIL")</x:f>
        <x:v>FAIL</x:v>
      </x:c>
      <x:c r="AQ4431" s="11" t="str">
        <x:v>UNQUANTIFIED</x:v>
      </x:c>
      <x:c r="AR4431" s="11" t="str">
        <x:v>Position-class planning record; serial item and receiver open</x:v>
      </x:c>
      <x:c r="AS4431" s="26"/>
      <x:c r="AT4431" s="26"/>
    </x:row>
    <x:row r="4432">
      <x:c r="C4432" s="11" t="str">
        <x:v>G2-CM-CTN-FLR-24</x:v>
      </x:c>
      <x:c r="D4432" s="11" t="str">
        <x:v>G2</x:v>
      </x:c>
      <x:c r="E4432" s="11" t="str">
        <x:v>Regional flood and displacement</x:v>
      </x:c>
      <x:c r="F4432" s="11" t="str">
        <x:v>CM-CTN</x:v>
      </x:c>
      <x:c r="G4432" s="11" t="str">
        <x:v>Continuity transfer-node group</x:v>
      </x:c>
      <x:c r="H4432" s="11" t="str">
        <x:v>FLR-24</x:v>
      </x:c>
      <x:c r="I4432" s="19" t="n">
        <x:v>48</x:v>
      </x:c>
      <x:c r="J4432" s="21" t="n">
        <x:v>8</x:v>
      </x:c>
      <x:c r="K4432" s="18" t="n">
        <x:f>'05 Cargo Register'!K400</x:f>
        <x:v>189.546</x:v>
      </x:c>
      <x:c r="L4432" s="18" t="n">
        <x:f>'05 Cargo Register'!N400</x:f>
        <x:v>10</x:v>
      </x:c>
      <x:c r="M4432" s="18" t="n">
        <x:f>'05 Cargo Register'!O400</x:f>
        <x:v>320</x:v>
      </x:c>
      <x:c r="N4432" s="18" t="n">
        <x:f>J4432*K4432</x:f>
        <x:v>1516.368</x:v>
      </x:c>
      <x:c r="O4432" s="18" t="n">
        <x:f>J4432*L4432</x:f>
        <x:v>80</x:v>
      </x:c>
      <x:c r="P4432" s="18" t="n">
        <x:f>J4432*M4432</x:f>
        <x:v>2560</x:v>
      </x:c>
      <x:c r="Q4432" s="22" t="n">
        <x:f>'01 Controls'!$E$31*'02 Cargo Classes'!$M$11</x:f>
        <x:v>0</x:v>
      </x:c>
      <x:c r="R4432" s="22" t="n">
        <x:f>'01 Controls'!$F$31*'02 Cargo Classes'!$N$11</x:f>
        <x:v>0.8999999999999999</x:v>
      </x:c>
      <x:c r="S4432" s="22" t="n">
        <x:f>'01 Controls'!$G$31*'02 Cargo Classes'!$O$11</x:f>
        <x:v>0</x:v>
      </x:c>
      <x:c r="T4432" s="22" t="n">
        <x:f>'01 Controls'!$H$31*'02 Cargo Classes'!$P$11</x:f>
        <x:v>0.08000000000000002</x:v>
      </x:c>
      <x:c r="U4432" s="22" t="n">
        <x:f>SUM(Q4432:T4432)</x:f>
        <x:v>0.98</x:v>
      </x:c>
      <x:c r="V4432" s="18" t="n">
        <x:f>IF(U4432=0,0,N4432*Q4432/U4432)</x:f>
        <x:v>0</x:v>
      </x:c>
      <x:c r="W4432" s="18" t="n">
        <x:f>IF(U4432=0,0,P4432*Q4432/U4432)</x:f>
        <x:v>0</x:v>
      </x:c>
      <x:c r="X4432" s="18" t="n">
        <x:f>MAX(V4432,W4432*'01 Controls'!$E$12)</x:f>
        <x:v>0</x:v>
      </x:c>
      <x:c r="Y4432" s="18" t="n">
        <x:f>IF(U4432=0,0,N4432*R4432/U4432)</x:f>
        <x:v>1392.582857142857</x:v>
      </x:c>
      <x:c r="Z4432" s="18" t="n">
        <x:f>IF(U4432=0,0,P4432*R4432/U4432)</x:f>
        <x:v>2351.0204081632655</x:v>
      </x:c>
      <x:c r="AA4432" s="18" t="n">
        <x:f>MAX(Y4432,Z4432*'01 Controls'!$E$13)</x:f>
        <x:v>1392.582857142857</x:v>
      </x:c>
      <x:c r="AB4432" s="18" t="n">
        <x:f>IF(U4432=0,0,N4432*S4432/U4432)</x:f>
        <x:v>0</x:v>
      </x:c>
      <x:c r="AC4432" s="18" t="n">
        <x:f>IF(U4432=0,0,P4432*S4432/U4432)</x:f>
        <x:v>0</x:v>
      </x:c>
      <x:c r="AD4432" s="18" t="n">
        <x:f>MAX(AB4432,AC4432*'01 Controls'!$E$14)</x:f>
        <x:v>0</x:v>
      </x:c>
      <x:c r="AE4432" s="18" t="n">
        <x:f>IF(U4432=0,0,N4432*T4432/U4432)</x:f>
        <x:v>123.78514285714289</x:v>
      </x:c>
      <x:c r="AF4432" s="18" t="n">
        <x:f>IF(U4432=0,0,P4432*T4432/U4432)</x:f>
        <x:v>208.97959183673473</x:v>
      </x:c>
      <x:c r="AG4432" s="18" t="n">
        <x:f>MAX(AE4432,AF4432*'01 Controls'!$E$15)</x:f>
        <x:v>123.78514285714289</x:v>
      </x:c>
      <x:c r="AH4432" s="18" t="n">
        <x:f>SUM(V4432,Y4432,AB4432,AE4432)</x:f>
        <x:v>1516.368</x:v>
      </x:c>
      <x:c r="AI4432" s="18" t="n">
        <x:f>N4432-AH4432</x:f>
        <x:v>0</x:v>
      </x:c>
      <x:c r="AJ4432" s="18" t="n">
        <x:f>V4432*INDEX('07 Mode Capacity'!$P$6:$P$17,MATCH("AIR-"&amp;I4432,'07 Mode Capacity'!$C$6:$C$17,0))</x:f>
        <x:v>0</x:v>
      </x:c>
      <x:c r="AK4432" s="18" t="n">
        <x:f>Y4432*INDEX('07 Mode Capacity'!$P$6:$P$17,MATCH("OCEAN-"&amp;I4432,'07 Mode Capacity'!$C$6:$C$17,0))</x:f>
        <x:v>122.04078140461961</x:v>
      </x:c>
      <x:c r="AL4432" s="18" t="n">
        <x:f>AB4432*INDEX('07 Mode Capacity'!$P$6:$P$17,MATCH("LAND-"&amp;I4432,'07 Mode Capacity'!$C$6:$C$17,0))</x:f>
        <x:v>0</x:v>
      </x:c>
      <x:c r="AM4432" s="18" t="n">
        <x:f>AE4432*INDEX('07 Mode Capacity'!$P$6:$P$17,MATCH("INLAND-"&amp;I4432,'07 Mode Capacity'!$C$6:$C$17,0))</x:f>
        <x:v>78.13743643526756</x:v>
      </x:c>
      <x:c r="AN4432" s="18" t="n">
        <x:f>SUM(AJ4432:AM4432)</x:f>
        <x:v>200.17821783988717</x:v>
      </x:c>
      <x:c r="AO4432" s="17" t="n">
        <x:f>IF(N4432=0,1,AN4432/N4432)</x:f>
        <x:v>0.1320116342734001</x:v>
      </x:c>
      <x:c r="AP4432" s="11" t="str">
        <x:f>IF(AO4432&gt;='01 Controls'!$E$16,"PASS","FAIL")</x:f>
        <x:v>FAIL</x:v>
      </x:c>
      <x:c r="AQ4432" s="11" t="str">
        <x:v>UNQUANTIFIED</x:v>
      </x:c>
      <x:c r="AR4432" s="11" t="str">
        <x:v>Position-class planning record; serial item and receiver open</x:v>
      </x:c>
      <x:c r="AS4432" s="26"/>
      <x:c r="AT4432" s="26"/>
    </x:row>
    <x:row r="4433">
      <x:c r="C4433" s="11" t="str">
        <x:v>G2-CM-CTN-ROL-30</x:v>
      </x:c>
      <x:c r="D4433" s="11" t="str">
        <x:v>G2</x:v>
      </x:c>
      <x:c r="E4433" s="11" t="str">
        <x:v>Regional flood and displacement</x:v>
      </x:c>
      <x:c r="F4433" s="11" t="str">
        <x:v>CM-CTN</x:v>
      </x:c>
      <x:c r="G4433" s="11" t="str">
        <x:v>Continuity transfer-node group</x:v>
      </x:c>
      <x:c r="H4433" s="11" t="str">
        <x:v>ROL-30</x:v>
      </x:c>
      <x:c r="I4433" s="19" t="n">
        <x:v>48</x:v>
      </x:c>
      <x:c r="J4433" s="21" t="n">
        <x:v>8</x:v>
      </x:c>
      <x:c r="K4433" s="18" t="n">
        <x:f>'05 Cargo Register'!K401</x:f>
        <x:v>995.1164999999999</x:v>
      </x:c>
      <x:c r="L4433" s="18" t="n">
        <x:f>'05 Cargo Register'!N401</x:f>
        <x:v>42</x:v>
      </x:c>
      <x:c r="M4433" s="18" t="n">
        <x:f>'05 Cargo Register'!O401</x:f>
        <x:v>2677.5</x:v>
      </x:c>
      <x:c r="N4433" s="18" t="n">
        <x:f>J4433*K4433</x:f>
        <x:v>7960.931999999999</x:v>
      </x:c>
      <x:c r="O4433" s="18" t="n">
        <x:f>J4433*L4433</x:f>
        <x:v>336</x:v>
      </x:c>
      <x:c r="P4433" s="18" t="n">
        <x:f>J4433*M4433</x:f>
        <x:v>21420</x:v>
      </x:c>
      <x:c r="Q4433" s="22" t="n">
        <x:f>'01 Controls'!$E$31*'02 Cargo Classes'!$M$12</x:f>
        <x:v>0</x:v>
      </x:c>
      <x:c r="R4433" s="22" t="n">
        <x:f>'01 Controls'!$F$31*'02 Cargo Classes'!$N$12</x:f>
        <x:v>0.75</x:v>
      </x:c>
      <x:c r="S4433" s="22" t="n">
        <x:f>'01 Controls'!$G$31*'02 Cargo Classes'!$O$12</x:f>
        <x:v>0</x:v>
      </x:c>
      <x:c r="T4433" s="22" t="n">
        <x:f>'01 Controls'!$H$31*'02 Cargo Classes'!$P$12</x:f>
        <x:v>0.06</x:v>
      </x:c>
      <x:c r="U4433" s="22" t="n">
        <x:f>SUM(Q4433:T4433)</x:f>
        <x:v>0.81</x:v>
      </x:c>
      <x:c r="V4433" s="18" t="n">
        <x:f>IF(U4433=0,0,N4433*Q4433/U4433)</x:f>
        <x:v>0</x:v>
      </x:c>
      <x:c r="W4433" s="18" t="n">
        <x:f>IF(U4433=0,0,P4433*Q4433/U4433)</x:f>
        <x:v>0</x:v>
      </x:c>
      <x:c r="X4433" s="18" t="n">
        <x:f>MAX(V4433,W4433*'01 Controls'!$E$12)</x:f>
        <x:v>0</x:v>
      </x:c>
      <x:c r="Y4433" s="18" t="n">
        <x:f>IF(U4433=0,0,N4433*R4433/U4433)</x:f>
        <x:v>7371.233333333331</x:v>
      </x:c>
      <x:c r="Z4433" s="18" t="n">
        <x:f>IF(U4433=0,0,P4433*R4433/U4433)</x:f>
        <x:v>19833.333333333332</x:v>
      </x:c>
      <x:c r="AA4433" s="18" t="n">
        <x:f>MAX(Y4433,Z4433*'01 Controls'!$E$13)</x:f>
        <x:v>7371.233333333331</x:v>
      </x:c>
      <x:c r="AB4433" s="18" t="n">
        <x:f>IF(U4433=0,0,N4433*S4433/U4433)</x:f>
        <x:v>0</x:v>
      </x:c>
      <x:c r="AC4433" s="18" t="n">
        <x:f>IF(U4433=0,0,P4433*S4433/U4433)</x:f>
        <x:v>0</x:v>
      </x:c>
      <x:c r="AD4433" s="18" t="n">
        <x:f>MAX(AB4433,AC4433*'01 Controls'!$E$14)</x:f>
        <x:v>0</x:v>
      </x:c>
      <x:c r="AE4433" s="18" t="n">
        <x:f>IF(U4433=0,0,N4433*T4433/U4433)</x:f>
        <x:v>589.6986666666666</x:v>
      </x:c>
      <x:c r="AF4433" s="18" t="n">
        <x:f>IF(U4433=0,0,P4433*T4433/U4433)</x:f>
        <x:v>1586.6666666666665</x:v>
      </x:c>
      <x:c r="AG4433" s="18" t="n">
        <x:f>MAX(AE4433,AF4433*'01 Controls'!$E$15)</x:f>
        <x:v>589.6986666666666</x:v>
      </x:c>
      <x:c r="AH4433" s="18" t="n">
        <x:f>SUM(V4433,Y4433,AB4433,AE4433)</x:f>
        <x:v>7960.931999999997</x:v>
      </x:c>
      <x:c r="AI4433" s="18" t="n">
        <x:f>N4433-AH4433</x:f>
        <x:v>1.8189894035458565e-12</x:v>
      </x:c>
      <x:c r="AJ4433" s="18" t="n">
        <x:f>V4433*INDEX('07 Mode Capacity'!$P$6:$P$17,MATCH("AIR-"&amp;I4433,'07 Mode Capacity'!$C$6:$C$17,0))</x:f>
        <x:v>0</x:v>
      </x:c>
      <x:c r="AK4433" s="18" t="n">
        <x:f>Y4433*INDEX('07 Mode Capacity'!$P$6:$P$17,MATCH("OCEAN-"&amp;I4433,'07 Mode Capacity'!$C$6:$C$17,0))</x:f>
        <x:v>645.9874694719833</x:v>
      </x:c>
      <x:c r="AL4433" s="18" t="n">
        <x:f>AB4433*INDEX('07 Mode Capacity'!$P$6:$P$17,MATCH("LAND-"&amp;I4433,'07 Mode Capacity'!$C$6:$C$17,0))</x:f>
        <x:v>0</x:v>
      </x:c>
      <x:c r="AM4433" s="18" t="n">
        <x:f>AE4433*INDEX('07 Mode Capacity'!$P$6:$P$17,MATCH("INLAND-"&amp;I4433,'07 Mode Capacity'!$C$6:$C$17,0))</x:f>
        <x:v>372.2380652402328</x:v>
      </x:c>
      <x:c r="AN4433" s="18" t="n">
        <x:f>SUM(AJ4433:AM4433)</x:f>
        <x:v>1018.2255347122161</x:v>
      </x:c>
      <x:c r="AO4433" s="17" t="n">
        <x:f>IF(N4433=0,1,AN4433/N4433)</x:f>
        <x:v>0.12790280518816344</x:v>
      </x:c>
      <x:c r="AP4433" s="11" t="str">
        <x:f>IF(AO4433&gt;='01 Controls'!$E$16,"PASS","FAIL")</x:f>
        <x:v>FAIL</x:v>
      </x:c>
      <x:c r="AQ4433" s="11" t="str">
        <x:v>UNQUANTIFIED</x:v>
      </x:c>
      <x:c r="AR4433" s="11" t="str">
        <x:v>Position-class planning record; serial item and receiver open</x:v>
      </x:c>
      <x:c r="AS4433" s="26"/>
      <x:c r="AT4433" s="26"/>
    </x:row>
    <x:row r="4434">
      <x:c r="C4434" s="11" t="str">
        <x:v>G2-CM-CTN-LIN-18</x:v>
      </x:c>
      <x:c r="D4434" s="11" t="str">
        <x:v>G2</x:v>
      </x:c>
      <x:c r="E4434" s="11" t="str">
        <x:v>Regional flood and displacement</x:v>
      </x:c>
      <x:c r="F4434" s="11" t="str">
        <x:v>CM-CTN</x:v>
      </x:c>
      <x:c r="G4434" s="11" t="str">
        <x:v>Continuity transfer-node group</x:v>
      </x:c>
      <x:c r="H4434" s="11" t="str">
        <x:v>LIN-18</x:v>
      </x:c>
      <x:c r="I4434" s="19" t="n">
        <x:v>72</x:v>
      </x:c>
      <x:c r="J4434" s="21" t="n">
        <x:v>8</x:v>
      </x:c>
      <x:c r="K4434" s="18" t="n">
        <x:f>'05 Cargo Register'!K402</x:f>
        <x:v>94.773</x:v>
      </x:c>
      <x:c r="L4434" s="18" t="n">
        <x:f>'05 Cargo Register'!N402</x:f>
        <x:v>7</x:v>
      </x:c>
      <x:c r="M4434" s="18" t="n">
        <x:f>'05 Cargo Register'!O402</x:f>
        <x:v>308</x:v>
      </x:c>
      <x:c r="N4434" s="18" t="n">
        <x:f>J4434*K4434</x:f>
        <x:v>758.184</x:v>
      </x:c>
      <x:c r="O4434" s="18" t="n">
        <x:f>J4434*L4434</x:f>
        <x:v>56</x:v>
      </x:c>
      <x:c r="P4434" s="18" t="n">
        <x:f>J4434*M4434</x:f>
        <x:v>2464</x:v>
      </x:c>
      <x:c r="Q4434" s="22" t="n">
        <x:f>'01 Controls'!$E$31*'02 Cargo Classes'!$M$13</x:f>
        <x:v>0</x:v>
      </x:c>
      <x:c r="R4434" s="22" t="n">
        <x:f>'01 Controls'!$F$31*'02 Cargo Classes'!$N$13</x:f>
        <x:v>0.8999999999999999</x:v>
      </x:c>
      <x:c r="S4434" s="22" t="n">
        <x:f>'01 Controls'!$G$31*'02 Cargo Classes'!$O$13</x:f>
        <x:v>0</x:v>
      </x:c>
      <x:c r="T4434" s="22" t="n">
        <x:f>'01 Controls'!$H$31*'02 Cargo Classes'!$P$13</x:f>
        <x:v>0.1</x:v>
      </x:c>
      <x:c r="U4434" s="22" t="n">
        <x:f>SUM(Q4434:T4434)</x:f>
        <x:v>0.9999999999999999</x:v>
      </x:c>
      <x:c r="V4434" s="18" t="n">
        <x:f>IF(U4434=0,0,N4434*Q4434/U4434)</x:f>
        <x:v>0</x:v>
      </x:c>
      <x:c r="W4434" s="18" t="n">
        <x:f>IF(U4434=0,0,P4434*Q4434/U4434)</x:f>
        <x:v>0</x:v>
      </x:c>
      <x:c r="X4434" s="18" t="n">
        <x:f>MAX(V4434,W4434*'01 Controls'!$E$12)</x:f>
        <x:v>0</x:v>
      </x:c>
      <x:c r="Y4434" s="18" t="n">
        <x:f>IF(U4434=0,0,N4434*R4434/U4434)</x:f>
        <x:v>682.3656</x:v>
      </x:c>
      <x:c r="Z4434" s="18" t="n">
        <x:f>IF(U4434=0,0,P4434*R4434/U4434)</x:f>
        <x:v>2217.6000000000004</x:v>
      </x:c>
      <x:c r="AA4434" s="18" t="n">
        <x:f>MAX(Y4434,Z4434*'01 Controls'!$E$13)</x:f>
        <x:v>682.3656</x:v>
      </x:c>
      <x:c r="AB4434" s="18" t="n">
        <x:f>IF(U4434=0,0,N4434*S4434/U4434)</x:f>
        <x:v>0</x:v>
      </x:c>
      <x:c r="AC4434" s="18" t="n">
        <x:f>IF(U4434=0,0,P4434*S4434/U4434)</x:f>
        <x:v>0</x:v>
      </x:c>
      <x:c r="AD4434" s="18" t="n">
        <x:f>MAX(AB4434,AC4434*'01 Controls'!$E$14)</x:f>
        <x:v>0</x:v>
      </x:c>
      <x:c r="AE4434" s="18" t="n">
        <x:f>IF(U4434=0,0,N4434*T4434/U4434)</x:f>
        <x:v>75.81840000000001</x:v>
      </x:c>
      <x:c r="AF4434" s="18" t="n">
        <x:f>IF(U4434=0,0,P4434*T4434/U4434)</x:f>
        <x:v>246.40000000000003</x:v>
      </x:c>
      <x:c r="AG4434" s="18" t="n">
        <x:f>MAX(AE4434,AF4434*'01 Controls'!$E$15)</x:f>
        <x:v>75.81840000000001</x:v>
      </x:c>
      <x:c r="AH4434" s="18" t="n">
        <x:f>SUM(V4434,Y4434,AB4434,AE4434)</x:f>
        <x:v>758.184</x:v>
      </x:c>
      <x:c r="AI4434" s="18" t="n">
        <x:f>N4434-AH4434</x:f>
        <x:v>0</x:v>
      </x:c>
      <x:c r="AJ4434" s="18" t="n">
        <x:f>V4434*INDEX('07 Mode Capacity'!$P$6:$P$17,MATCH("AIR-"&amp;I4434,'07 Mode Capacity'!$C$6:$C$17,0))</x:f>
        <x:v>0</x:v>
      </x:c>
      <x:c r="AK4434" s="18" t="n">
        <x:f>Y4434*INDEX('07 Mode Capacity'!$P$6:$P$17,MATCH("OCEAN-"&amp;I4434,'07 Mode Capacity'!$C$6:$C$17,0))</x:f>
        <x:v>534.13394104564</x:v>
      </x:c>
      <x:c r="AL4434" s="18" t="n">
        <x:f>AB4434*INDEX('07 Mode Capacity'!$P$6:$P$17,MATCH("LAND-"&amp;I4434,'07 Mode Capacity'!$C$6:$C$17,0))</x:f>
        <x:v>0</x:v>
      </x:c>
      <x:c r="AM4434" s="18" t="n">
        <x:f>AE4434*INDEX('07 Mode Capacity'!$P$6:$P$17,MATCH("INLAND-"&amp;I4434,'07 Mode Capacity'!$C$6:$C$17,0))</x:f>
        <x:v>75.81840000000001</x:v>
      </x:c>
      <x:c r="AN4434" s="18" t="n">
        <x:f>SUM(AJ4434:AM4434)</x:f>
        <x:v>609.95234104564</x:v>
      </x:c>
      <x:c r="AO4434" s="17" t="n">
        <x:f>IF(N4434=0,1,AN4434/N4434)</x:f>
        <x:v>0.8044911803014044</x:v>
      </x:c>
      <x:c r="AP4434" s="11" t="str">
        <x:f>IF(AO4434&gt;='01 Controls'!$E$16,"PASS","FAIL")</x:f>
        <x:v>FAIL</x:v>
      </x:c>
      <x:c r="AQ4434" s="11" t="str">
        <x:v>UNQUANTIFIED</x:v>
      </x:c>
      <x:c r="AR4434" s="11" t="str">
        <x:v>Position-class planning record; serial item and receiver open</x:v>
      </x:c>
      <x:c r="AS4434" s="26"/>
      <x:c r="AT4434" s="26"/>
    </x:row>
    <x:row r="4435">
      <x:c r="C4435" s="11" t="str">
        <x:v>G2-CM-CTN-BLK-08</x:v>
      </x:c>
      <x:c r="D4435" s="11" t="str">
        <x:v>G2</x:v>
      </x:c>
      <x:c r="E4435" s="11" t="str">
        <x:v>Regional flood and displacement</x:v>
      </x:c>
      <x:c r="F4435" s="11" t="str">
        <x:v>CM-CTN</x:v>
      </x:c>
      <x:c r="G4435" s="11" t="str">
        <x:v>Continuity transfer-node group</x:v>
      </x:c>
      <x:c r="H4435" s="11" t="str">
        <x:v>BLK-08</x:v>
      </x:c>
      <x:c r="I4435" s="19" t="n">
        <x:v>48</x:v>
      </x:c>
      <x:c r="J4435" s="21" t="n">
        <x:v>8</x:v>
      </x:c>
      <x:c r="K4435" s="18" t="n">
        <x:f>'05 Cargo Register'!K403</x:f>
        <x:v>189.546</x:v>
      </x:c>
      <x:c r="L4435" s="18" t="n">
        <x:f>'05 Cargo Register'!N403</x:f>
        <x:v>30</x:v>
      </x:c>
      <x:c r="M4435" s="18" t="n">
        <x:f>'05 Cargo Register'!O403</x:f>
        <x:v>1530</x:v>
      </x:c>
      <x:c r="N4435" s="18" t="n">
        <x:f>J4435*K4435</x:f>
        <x:v>1516.368</x:v>
      </x:c>
      <x:c r="O4435" s="18" t="n">
        <x:f>J4435*L4435</x:f>
        <x:v>240</x:v>
      </x:c>
      <x:c r="P4435" s="18" t="n">
        <x:f>J4435*M4435</x:f>
        <x:v>12240</x:v>
      </x:c>
      <x:c r="Q4435" s="22" t="n">
        <x:f>'01 Controls'!$E$31*'02 Cargo Classes'!$M$14</x:f>
        <x:v>0.15</x:v>
      </x:c>
      <x:c r="R4435" s="22" t="n">
        <x:f>'01 Controls'!$F$31*'02 Cargo Classes'!$N$14</x:f>
        <x:v>0.6000000000000001</x:v>
      </x:c>
      <x:c r="S4435" s="22" t="n">
        <x:f>'01 Controls'!$G$31*'02 Cargo Classes'!$O$14</x:f>
        <x:v>0</x:v>
      </x:c>
      <x:c r="T4435" s="22" t="n">
        <x:f>'01 Controls'!$H$31*'02 Cargo Classes'!$P$14</x:f>
        <x:v>0.05</x:v>
      </x:c>
      <x:c r="U4435" s="22" t="n">
        <x:f>SUM(Q4435:T4435)</x:f>
        <x:v>0.8000000000000002</x:v>
      </x:c>
      <x:c r="V4435" s="18" t="n">
        <x:f>IF(U4435=0,0,N4435*Q4435/U4435)</x:f>
        <x:v>284.31899999999996</x:v>
      </x:c>
      <x:c r="W4435" s="18" t="n">
        <x:f>IF(U4435=0,0,P4435*Q4435/U4435)</x:f>
        <x:v>2294.9999999999995</x:v>
      </x:c>
      <x:c r="X4435" s="18" t="n">
        <x:f>MAX(V4435,W4435*'01 Controls'!$E$12)</x:f>
        <x:v>573.7499999999999</x:v>
      </x:c>
      <x:c r="Y4435" s="18" t="n">
        <x:f>IF(U4435=0,0,N4435*R4435/U4435)</x:f>
        <x:v>1137.2759999999998</x:v>
      </x:c>
      <x:c r="Z4435" s="18" t="n">
        <x:f>IF(U4435=0,0,P4435*R4435/U4435)</x:f>
        <x:v>9180</x:v>
      </x:c>
      <x:c r="AA4435" s="18" t="n">
        <x:f>MAX(Y4435,Z4435*'01 Controls'!$E$13)</x:f>
        <x:v>1377</x:v>
      </x:c>
      <x:c r="AB4435" s="18" t="n">
        <x:f>IF(U4435=0,0,N4435*S4435/U4435)</x:f>
        <x:v>0</x:v>
      </x:c>
      <x:c r="AC4435" s="18" t="n">
        <x:f>IF(U4435=0,0,P4435*S4435/U4435)</x:f>
        <x:v>0</x:v>
      </x:c>
      <x:c r="AD4435" s="18" t="n">
        <x:f>MAX(AB4435,AC4435*'01 Controls'!$E$14)</x:f>
        <x:v>0</x:v>
      </x:c>
      <x:c r="AE4435" s="18" t="n">
        <x:f>IF(U4435=0,0,N4435*T4435/U4435)</x:f>
        <x:v>94.77299999999998</x:v>
      </x:c>
      <x:c r="AF4435" s="18" t="n">
        <x:f>IF(U4435=0,0,P4435*T4435/U4435)</x:f>
        <x:v>764.9999999999999</x:v>
      </x:c>
      <x:c r="AG4435" s="18" t="n">
        <x:f>MAX(AE4435,AF4435*'01 Controls'!$E$15)</x:f>
        <x:v>137.7</x:v>
      </x:c>
      <x:c r="AH4435" s="18" t="n">
        <x:f>SUM(V4435,Y4435,AB4435,AE4435)</x:f>
        <x:v>1516.3679999999997</x:v>
      </x:c>
      <x:c r="AI4435" s="18" t="n">
        <x:f>N4435-AH4435</x:f>
        <x:v>2.2737367544323206e-13</x:v>
      </x:c>
      <x:c r="AJ4435" s="18" t="n">
        <x:f>V4435*INDEX('07 Mode Capacity'!$P$6:$P$17,MATCH("AIR-"&amp;I4435,'07 Mode Capacity'!$C$6:$C$17,0))</x:f>
        <x:v>79.70475402915338</x:v>
      </x:c>
      <x:c r="AK4435" s="18" t="n">
        <x:f>Y4435*INDEX('07 Mode Capacity'!$P$6:$P$17,MATCH("OCEAN-"&amp;I4435,'07 Mode Capacity'!$C$6:$C$17,0))</x:f>
        <x:v>99.66663814710601</x:v>
      </x:c>
      <x:c r="AL4435" s="18" t="n">
        <x:f>AB4435*INDEX('07 Mode Capacity'!$P$6:$P$17,MATCH("LAND-"&amp;I4435,'07 Mode Capacity'!$C$6:$C$17,0))</x:f>
        <x:v>0</x:v>
      </x:c>
      <x:c r="AM4435" s="18" t="n">
        <x:f>AE4435*INDEX('07 Mode Capacity'!$P$6:$P$17,MATCH("INLAND-"&amp;I4435,'07 Mode Capacity'!$C$6:$C$17,0))</x:f>
        <x:v>59.823974770751704</x:v>
      </x:c>
      <x:c r="AN4435" s="18" t="n">
        <x:f>SUM(AJ4435:AM4435)</x:f>
        <x:v>239.1953669470111</x:v>
      </x:c>
      <x:c r="AO4435" s="17" t="n">
        <x:f>IF(N4435=0,1,AN4435/N4435)</x:f>
        <x:v>0.1577422940519789</x:v>
      </x:c>
      <x:c r="AP4435" s="11" t="str">
        <x:f>IF(AO4435&gt;='01 Controls'!$E$16,"PASS","FAIL")</x:f>
        <x:v>FAIL</x:v>
      </x:c>
      <x:c r="AQ4435" s="11" t="str">
        <x:v>UNQUANTIFIED</x:v>
      </x:c>
      <x:c r="AR4435" s="11" t="str">
        <x:v>Position-class planning record; serial item and receiver open</x:v>
      </x:c>
      <x:c r="AS4435" s="26"/>
      <x:c r="AT4435" s="26"/>
    </x:row>
    <x:row r="4436">
      <x:c r="C4436" s="11" t="str">
        <x:v>G2-CM-RMG-APL-45</x:v>
      </x:c>
      <x:c r="D4436" s="11" t="str">
        <x:v>G2</x:v>
      </x:c>
      <x:c r="E4436" s="11" t="str">
        <x:v>Regional flood and displacement</x:v>
      </x:c>
      <x:c r="F4436" s="11" t="str">
        <x:v>CM-RMG</x:v>
      </x:c>
      <x:c r="G4436" s="11" t="str">
        <x:v>Civil road-mobility group</x:v>
      </x:c>
      <x:c r="H4436" s="11" t="str">
        <x:v>APL-45</x:v>
      </x:c>
      <x:c r="I4436" s="19" t="n">
        <x:v>24</x:v>
      </x:c>
      <x:c r="J4436" s="21" t="n">
        <x:v>12</x:v>
      </x:c>
      <x:c r="K4436" s="18" t="n">
        <x:f>'05 Cargo Register'!K404</x:f>
        <x:v>105</x:v>
      </x:c>
      <x:c r="L4436" s="18" t="n">
        <x:f>'05 Cargo Register'!N404</x:f>
        <x:v>28</x:v>
      </x:c>
      <x:c r="M4436" s="18" t="n">
        <x:f>'05 Cargo Register'!O404</x:f>
        <x:v>210</x:v>
      </x:c>
      <x:c r="N4436" s="18" t="n">
        <x:f>J4436*K4436</x:f>
        <x:v>1260</x:v>
      </x:c>
      <x:c r="O4436" s="18" t="n">
        <x:f>J4436*L4436</x:f>
        <x:v>336</x:v>
      </x:c>
      <x:c r="P4436" s="18" t="n">
        <x:f>J4436*M4436</x:f>
        <x:v>2520</x:v>
      </x:c>
      <x:c r="Q4436" s="22" t="n">
        <x:f>'01 Controls'!$E$31*'02 Cargo Classes'!$M$6</x:f>
        <x:v>0.44999999999999996</x:v>
      </x:c>
      <x:c r="R4436" s="22" t="n">
        <x:f>'01 Controls'!$F$31*'02 Cargo Classes'!$N$6</x:f>
        <x:v>0.30000000000000004</x:v>
      </x:c>
      <x:c r="S4436" s="22" t="n">
        <x:f>'01 Controls'!$G$31*'02 Cargo Classes'!$O$6</x:f>
        <x:v>0</x:v>
      </x:c>
      <x:c r="T4436" s="22" t="n">
        <x:f>'01 Controls'!$H$31*'02 Cargo Classes'!$P$6</x:f>
        <x:v>0.03</x:v>
      </x:c>
      <x:c r="U4436" s="22" t="n">
        <x:f>SUM(Q4436:T4436)</x:f>
        <x:v>0.78</x:v>
      </x:c>
      <x:c r="V4436" s="18" t="n">
        <x:f>IF(U4436=0,0,N4436*Q4436/U4436)</x:f>
        <x:v>726.9230769230769</x:v>
      </x:c>
      <x:c r="W4436" s="18" t="n">
        <x:f>IF(U4436=0,0,P4436*Q4436/U4436)</x:f>
        <x:v>1453.8461538461538</x:v>
      </x:c>
      <x:c r="X4436" s="18" t="n">
        <x:f>MAX(V4436,W4436*'01 Controls'!$E$12)</x:f>
        <x:v>726.9230769230769</x:v>
      </x:c>
      <x:c r="Y4436" s="18" t="n">
        <x:f>IF(U4436=0,0,N4436*R4436/U4436)</x:f>
        <x:v>484.6153846153847</x:v>
      </x:c>
      <x:c r="Z4436" s="18" t="n">
        <x:f>IF(U4436=0,0,P4436*R4436/U4436)</x:f>
        <x:v>969.2307692307694</x:v>
      </x:c>
      <x:c r="AA4436" s="18" t="n">
        <x:f>MAX(Y4436,Z4436*'01 Controls'!$E$13)</x:f>
        <x:v>484.6153846153847</x:v>
      </x:c>
      <x:c r="AB4436" s="18" t="n">
        <x:f>IF(U4436=0,0,N4436*S4436/U4436)</x:f>
        <x:v>0</x:v>
      </x:c>
      <x:c r="AC4436" s="18" t="n">
        <x:f>IF(U4436=0,0,P4436*S4436/U4436)</x:f>
        <x:v>0</x:v>
      </x:c>
      <x:c r="AD4436" s="18" t="n">
        <x:f>MAX(AB4436,AC4436*'01 Controls'!$E$14)</x:f>
        <x:v>0</x:v>
      </x:c>
      <x:c r="AE4436" s="18" t="n">
        <x:f>IF(U4436=0,0,N4436*T4436/U4436)</x:f>
        <x:v>48.46153846153845</x:v>
      </x:c>
      <x:c r="AF4436" s="18" t="n">
        <x:f>IF(U4436=0,0,P4436*T4436/U4436)</x:f>
        <x:v>96.9230769230769</x:v>
      </x:c>
      <x:c r="AG4436" s="18" t="n">
        <x:f>MAX(AE4436,AF4436*'01 Controls'!$E$15)</x:f>
        <x:v>48.46153846153845</x:v>
      </x:c>
      <x:c r="AH4436" s="18" t="n">
        <x:f>SUM(V4436,Y4436,AB4436,AE4436)</x:f>
        <x:v>1260</x:v>
      </x:c>
      <x:c r="AI4436" s="18" t="n">
        <x:f>N4436-AH4436</x:f>
        <x:v>0</x:v>
      </x:c>
      <x:c r="AJ4436" s="18" t="n">
        <x:f>V4436*INDEX('07 Mode Capacity'!$P$6:$P$17,MATCH("AIR-"&amp;I4436,'07 Mode Capacity'!$C$6:$C$17,0))</x:f>
        <x:v>147.50291854440897</x:v>
      </x:c>
      <x:c r="AK4436" s="18" t="n">
        <x:f>Y4436*INDEX('07 Mode Capacity'!$P$6:$P$17,MATCH("OCEAN-"&amp;I4436,'07 Mode Capacity'!$C$6:$C$17,0))</x:f>
        <x:v>72.73546224699366</x:v>
      </x:c>
      <x:c r="AL4436" s="18" t="n">
        <x:f>AB4436*INDEX('07 Mode Capacity'!$P$6:$P$17,MATCH("LAND-"&amp;I4436,'07 Mode Capacity'!$C$6:$C$17,0))</x:f>
        <x:v>0</x:v>
      </x:c>
      <x:c r="AM4436" s="18" t="n">
        <x:f>AE4436*INDEX('07 Mode Capacity'!$P$6:$P$17,MATCH("INLAND-"&amp;I4436,'07 Mode Capacity'!$C$6:$C$17,0))</x:f>
        <x:v>48.46153846153845</x:v>
      </x:c>
      <x:c r="AN4436" s="18" t="n">
        <x:f>SUM(AJ4436:AM4436)</x:f>
        <x:v>268.6999192529411</x:v>
      </x:c>
      <x:c r="AO4436" s="17" t="n">
        <x:f>IF(N4436=0,1,AN4436/N4436)</x:f>
        <x:v>0.21325390416900086</x:v>
      </x:c>
      <x:c r="AP4436" s="11" t="str">
        <x:f>IF(AO4436&gt;='01 Controls'!$E$16,"PASS","FAIL")</x:f>
        <x:v>FAIL</x:v>
      </x:c>
      <x:c r="AQ4436" s="11" t="str">
        <x:v>UNQUANTIFIED</x:v>
      </x:c>
      <x:c r="AR4436" s="11" t="str">
        <x:v>Position-class planning record; serial item and receiver open</x:v>
      </x:c>
      <x:c r="AS4436" s="26"/>
      <x:c r="AT4436" s="26"/>
    </x:row>
    <x:row r="4437">
      <x:c r="C4437" s="11" t="str">
        <x:v>G2-CM-RMG-ISO-18</x:v>
      </x:c>
      <x:c r="D4437" s="11" t="str">
        <x:v>G2</x:v>
      </x:c>
      <x:c r="E4437" s="11" t="str">
        <x:v>Regional flood and displacement</x:v>
      </x:c>
      <x:c r="F4437" s="11" t="str">
        <x:v>CM-RMG</x:v>
      </x:c>
      <x:c r="G4437" s="11" t="str">
        <x:v>Civil road-mobility group</x:v>
      </x:c>
      <x:c r="H4437" s="11" t="str">
        <x:v>ISO-18</x:v>
      </x:c>
      <x:c r="I4437" s="19" t="n">
        <x:v>48</x:v>
      </x:c>
      <x:c r="J4437" s="21" t="n">
        <x:v>12</x:v>
      </x:c>
      <x:c r="K4437" s="18" t="n">
        <x:f>'05 Cargo Register'!K405</x:f>
        <x:v>262.5</x:v>
      </x:c>
      <x:c r="L4437" s="18" t="n">
        <x:f>'05 Cargo Register'!N405</x:f>
        <x:v>18</x:v>
      </x:c>
      <x:c r="M4437" s="18" t="n">
        <x:f>'05 Cargo Register'!O405</x:f>
        <x:v>475.20000000000005</x:v>
      </x:c>
      <x:c r="N4437" s="18" t="n">
        <x:f>J4437*K4437</x:f>
        <x:v>3150</x:v>
      </x:c>
      <x:c r="O4437" s="18" t="n">
        <x:f>J4437*L4437</x:f>
        <x:v>216</x:v>
      </x:c>
      <x:c r="P4437" s="18" t="n">
        <x:f>J4437*M4437</x:f>
        <x:v>5702.400000000001</x:v>
      </x:c>
      <x:c r="Q4437" s="22" t="n">
        <x:f>'01 Controls'!$E$31*'02 Cargo Classes'!$M$7</x:f>
        <x:v>0.03</x:v>
      </x:c>
      <x:c r="R4437" s="22" t="n">
        <x:f>'01 Controls'!$F$31*'02 Cargo Classes'!$N$7</x:f>
        <x:v>0.75</x:v>
      </x:c>
      <x:c r="S4437" s="22" t="n">
        <x:f>'01 Controls'!$G$31*'02 Cargo Classes'!$O$7</x:f>
        <x:v>0</x:v>
      </x:c>
      <x:c r="T4437" s="22" t="n">
        <x:f>'01 Controls'!$H$31*'02 Cargo Classes'!$P$7</x:f>
        <x:v>0.08000000000000002</x:v>
      </x:c>
      <x:c r="U4437" s="22" t="n">
        <x:f>SUM(Q4437:T4437)</x:f>
        <x:v>0.8600000000000001</x:v>
      </x:c>
      <x:c r="V4437" s="18" t="n">
        <x:f>IF(U4437=0,0,N4437*Q4437/U4437)</x:f>
        <x:v>109.88372093023254</x:v>
      </x:c>
      <x:c r="W4437" s="18" t="n">
        <x:f>IF(U4437=0,0,P4437*Q4437/U4437)</x:f>
        <x:v>198.9209302325581</x:v>
      </x:c>
      <x:c r="X4437" s="18" t="n">
        <x:f>MAX(V4437,W4437*'01 Controls'!$E$12)</x:f>
        <x:v>109.88372093023254</x:v>
      </x:c>
      <x:c r="Y4437" s="18" t="n">
        <x:f>IF(U4437=0,0,N4437*R4437/U4437)</x:f>
        <x:v>2747.0930232558135</x:v>
      </x:c>
      <x:c r="Z4437" s="18" t="n">
        <x:f>IF(U4437=0,0,P4437*R4437/U4437)</x:f>
        <x:v>4973.023255813953</x:v>
      </x:c>
      <x:c r="AA4437" s="18" t="n">
        <x:f>MAX(Y4437,Z4437*'01 Controls'!$E$13)</x:f>
        <x:v>2747.0930232558135</x:v>
      </x:c>
      <x:c r="AB4437" s="18" t="n">
        <x:f>IF(U4437=0,0,N4437*S4437/U4437)</x:f>
        <x:v>0</x:v>
      </x:c>
      <x:c r="AC4437" s="18" t="n">
        <x:f>IF(U4437=0,0,P4437*S4437/U4437)</x:f>
        <x:v>0</x:v>
      </x:c>
      <x:c r="AD4437" s="18" t="n">
        <x:f>MAX(AB4437,AC4437*'01 Controls'!$E$14)</x:f>
        <x:v>0</x:v>
      </x:c>
      <x:c r="AE4437" s="18" t="n">
        <x:f>IF(U4437=0,0,N4437*T4437/U4437)</x:f>
        <x:v>293.02325581395354</x:v>
      </x:c>
      <x:c r="AF4437" s="18" t="n">
        <x:f>IF(U4437=0,0,P4437*T4437/U4437)</x:f>
        <x:v>530.4558139534885</x:v>
      </x:c>
      <x:c r="AG4437" s="18" t="n">
        <x:f>MAX(AE4437,AF4437*'01 Controls'!$E$15)</x:f>
        <x:v>293.02325581395354</x:v>
      </x:c>
      <x:c r="AH4437" s="18" t="n">
        <x:f>SUM(V4437,Y4437,AB4437,AE4437)</x:f>
        <x:v>3149.9999999999995</x:v>
      </x:c>
      <x:c r="AI4437" s="18" t="n">
        <x:f>N4437-AH4437</x:f>
        <x:v>4.547473508864641e-13</x:v>
      </x:c>
      <x:c r="AJ4437" s="18" t="n">
        <x:f>V4437*INDEX('07 Mode Capacity'!$P$6:$P$17,MATCH("AIR-"&amp;I4437,'07 Mode Capacity'!$C$6:$C$17,0))</x:f>
        <x:v>30.80432524225366</x:v>
      </x:c>
      <x:c r="AK4437" s="18" t="n">
        <x:f>Y4437*INDEX('07 Mode Capacity'!$P$6:$P$17,MATCH("OCEAN-"&amp;I4437,'07 Mode Capacity'!$C$6:$C$17,0))</x:f>
        <x:v>240.7450137919702</x:v>
      </x:c>
      <x:c r="AL4437" s="18" t="n">
        <x:f>AB4437*INDEX('07 Mode Capacity'!$P$6:$P$17,MATCH("LAND-"&amp;I4437,'07 Mode Capacity'!$C$6:$C$17,0))</x:f>
        <x:v>0</x:v>
      </x:c>
      <x:c r="AM4437" s="18" t="n">
        <x:f>AE4437*INDEX('07 Mode Capacity'!$P$6:$P$17,MATCH("INLAND-"&amp;I4437,'07 Mode Capacity'!$C$6:$C$17,0))</x:f>
        <x:v>184.966349731015</x:v>
      </x:c>
      <x:c r="AN4437" s="18" t="n">
        <x:f>SUM(AJ4437:AM4437)</x:f>
        <x:v>456.51568876523885</x:v>
      </x:c>
      <x:c r="AO4437" s="17" t="n">
        <x:f>IF(N4437=0,1,AN4437/N4437)</x:f>
        <x:v>0.1449256154810282</x:v>
      </x:c>
      <x:c r="AP4437" s="11" t="str">
        <x:f>IF(AO4437&gt;='01 Controls'!$E$16,"PASS","FAIL")</x:f>
        <x:v>FAIL</x:v>
      </x:c>
      <x:c r="AQ4437" s="11" t="str">
        <x:v>UNQUANTIFIED</x:v>
      </x:c>
      <x:c r="AR4437" s="11" t="str">
        <x:v>Position-class planning record; serial item and receiver open</x:v>
      </x:c>
      <x:c r="AS4437" s="26"/>
      <x:c r="AT4437" s="26"/>
    </x:row>
    <x:row r="4438">
      <x:c r="C4438" s="11" t="str">
        <x:v>G2-CM-RMG-COL-12</x:v>
      </x:c>
      <x:c r="D4438" s="11" t="str">
        <x:v>G2</x:v>
      </x:c>
      <x:c r="E4438" s="11" t="str">
        <x:v>Regional flood and displacement</x:v>
      </x:c>
      <x:c r="F4438" s="11" t="str">
        <x:v>CM-RMG</x:v>
      </x:c>
      <x:c r="G4438" s="11" t="str">
        <x:v>Civil road-mobility group</x:v>
      </x:c>
      <x:c r="H4438" s="11" t="str">
        <x:v>COL-12</x:v>
      </x:c>
      <x:c r="I4438" s="19" t="n">
        <x:v>24</x:v>
      </x:c>
      <x:c r="J4438" s="21" t="n">
        <x:v>12</x:v>
      </x:c>
      <x:c r="K4438" s="18" t="n">
        <x:f>'05 Cargo Register'!K406</x:f>
        <x:v>105</x:v>
      </x:c>
      <x:c r="L4438" s="18" t="n">
        <x:f>'05 Cargo Register'!N406</x:f>
        <x:v>11</x:v>
      </x:c>
      <x:c r="M4438" s="18" t="n">
        <x:f>'05 Cargo Register'!O406</x:f>
        <x:v>290.40000000000003</x:v>
      </x:c>
      <x:c r="N4438" s="18" t="n">
        <x:f>J4438*K4438</x:f>
        <x:v>1260</x:v>
      </x:c>
      <x:c r="O4438" s="18" t="n">
        <x:f>J4438*L4438</x:f>
        <x:v>132</x:v>
      </x:c>
      <x:c r="P4438" s="18" t="n">
        <x:f>J4438*M4438</x:f>
        <x:v>3484.8</x:v>
      </x:c>
      <x:c r="Q4438" s="22" t="n">
        <x:f>'01 Controls'!$E$31*'02 Cargo Classes'!$M$8</x:f>
        <x:v>0.3</x:v>
      </x:c>
      <x:c r="R4438" s="22" t="n">
        <x:f>'01 Controls'!$F$31*'02 Cargo Classes'!$N$8</x:f>
        <x:v>0.5249999999999999</x:v>
      </x:c>
      <x:c r="S4438" s="22" t="n">
        <x:f>'01 Controls'!$G$31*'02 Cargo Classes'!$O$8</x:f>
        <x:v>0</x:v>
      </x:c>
      <x:c r="T4438" s="22" t="n">
        <x:f>'01 Controls'!$H$31*'02 Cargo Classes'!$P$8</x:f>
        <x:v>0.020000000000000004</x:v>
      </x:c>
      <x:c r="U4438" s="22" t="n">
        <x:f>SUM(Q4438:T4438)</x:f>
        <x:v>0.845</x:v>
      </x:c>
      <x:c r="V4438" s="18" t="n">
        <x:f>IF(U4438=0,0,N4438*Q4438/U4438)</x:f>
        <x:v>447.3372781065089</x:v>
      </x:c>
      <x:c r="W4438" s="18" t="n">
        <x:f>IF(U4438=0,0,P4438*Q4438/U4438)</x:f>
        <x:v>1237.207100591716</x:v>
      </x:c>
      <x:c r="X4438" s="18" t="n">
        <x:f>MAX(V4438,W4438*'01 Controls'!$E$12)</x:f>
        <x:v>447.3372781065089</x:v>
      </x:c>
      <x:c r="Y4438" s="18" t="n">
        <x:f>IF(U4438=0,0,N4438*R4438/U4438)</x:f>
        <x:v>782.8402366863904</x:v>
      </x:c>
      <x:c r="Z4438" s="18" t="n">
        <x:f>IF(U4438=0,0,P4438*R4438/U4438)</x:f>
        <x:v>2165.1124260355027</x:v>
      </x:c>
      <x:c r="AA4438" s="18" t="n">
        <x:f>MAX(Y4438,Z4438*'01 Controls'!$E$13)</x:f>
        <x:v>782.8402366863904</x:v>
      </x:c>
      <x:c r="AB4438" s="18" t="n">
        <x:f>IF(U4438=0,0,N4438*S4438/U4438)</x:f>
        <x:v>0</x:v>
      </x:c>
      <x:c r="AC4438" s="18" t="n">
        <x:f>IF(U4438=0,0,P4438*S4438/U4438)</x:f>
        <x:v>0</x:v>
      </x:c>
      <x:c r="AD4438" s="18" t="n">
        <x:f>MAX(AB4438,AC4438*'01 Controls'!$E$14)</x:f>
        <x:v>0</x:v>
      </x:c>
      <x:c r="AE4438" s="18" t="n">
        <x:f>IF(U4438=0,0,N4438*T4438/U4438)</x:f>
        <x:v>29.822485207100602</x:v>
      </x:c>
      <x:c r="AF4438" s="18" t="n">
        <x:f>IF(U4438=0,0,P4438*T4438/U4438)</x:f>
        <x:v>82.48047337278108</x:v>
      </x:c>
      <x:c r="AG4438" s="18" t="n">
        <x:f>MAX(AE4438,AF4438*'01 Controls'!$E$15)</x:f>
        <x:v>29.822485207100602</x:v>
      </x:c>
      <x:c r="AH4438" s="18" t="n">
        <x:f>SUM(V4438,Y4438,AB4438,AE4438)</x:f>
        <x:v>1259.9999999999998</x:v>
      </x:c>
      <x:c r="AI4438" s="18" t="n">
        <x:f>N4438-AH4438</x:f>
        <x:v>2.2737367544323206e-13</x:v>
      </x:c>
      <x:c r="AJ4438" s="18" t="n">
        <x:f>V4438*INDEX('07 Mode Capacity'!$P$6:$P$17,MATCH("AIR-"&amp;I4438,'07 Mode Capacity'!$C$6:$C$17,0))</x:f>
        <x:v>90.77102679655938</x:v>
      </x:c>
      <x:c r="AK4438" s="18" t="n">
        <x:f>Y4438*INDEX('07 Mode Capacity'!$P$6:$P$17,MATCH("OCEAN-"&amp;I4438,'07 Mode Capacity'!$C$6:$C$17,0))</x:f>
        <x:v>117.49574670668204</x:v>
      </x:c>
      <x:c r="AL4438" s="18" t="n">
        <x:f>AB4438*INDEX('07 Mode Capacity'!$P$6:$P$17,MATCH("LAND-"&amp;I4438,'07 Mode Capacity'!$C$6:$C$17,0))</x:f>
        <x:v>0</x:v>
      </x:c>
      <x:c r="AM4438" s="18" t="n">
        <x:f>AE4438*INDEX('07 Mode Capacity'!$P$6:$P$17,MATCH("INLAND-"&amp;I4438,'07 Mode Capacity'!$C$6:$C$17,0))</x:f>
        <x:v>29.822485207100602</x:v>
      </x:c>
      <x:c r="AN4438" s="18" t="n">
        <x:f>SUM(AJ4438:AM4438)</x:f>
        <x:v>238.08925871034205</x:v>
      </x:c>
      <x:c r="AO4438" s="17" t="n">
        <x:f>IF(N4438=0,1,AN4438/N4438)</x:f>
        <x:v>0.1889597291351921</x:v>
      </x:c>
      <x:c r="AP4438" s="11" t="str">
        <x:f>IF(AO4438&gt;='01 Controls'!$E$16,"PASS","FAIL")</x:f>
        <x:v>FAIL</x:v>
      </x:c>
      <x:c r="AQ4438" s="11" t="str">
        <x:v>UNQUANTIFIED</x:v>
      </x:c>
      <x:c r="AR4438" s="11" t="str">
        <x:v>Position-class planning record; serial item and receiver open</x:v>
      </x:c>
      <x:c r="AS4438" s="26"/>
      <x:c r="AT4438" s="26"/>
    </x:row>
    <x:row r="4439">
      <x:c r="C4439" s="11" t="str">
        <x:v>G2-CM-RMG-BAT-22</x:v>
      </x:c>
      <x:c r="D4439" s="11" t="str">
        <x:v>G2</x:v>
      </x:c>
      <x:c r="E4439" s="11" t="str">
        <x:v>Regional flood and displacement</x:v>
      </x:c>
      <x:c r="F4439" s="11" t="str">
        <x:v>CM-RMG</x:v>
      </x:c>
      <x:c r="G4439" s="11" t="str">
        <x:v>Civil road-mobility group</x:v>
      </x:c>
      <x:c r="H4439" s="11" t="str">
        <x:v>BAT-22</x:v>
      </x:c>
      <x:c r="I4439" s="19" t="n">
        <x:v>48</x:v>
      </x:c>
      <x:c r="J4439" s="21" t="n">
        <x:v>12</x:v>
      </x:c>
      <x:c r="K4439" s="18" t="n">
        <x:f>'05 Cargo Register'!K407</x:f>
        <x:v>131.25</x:v>
      </x:c>
      <x:c r="L4439" s="18" t="n">
        <x:f>'05 Cargo Register'!N407</x:f>
        <x:v>8</x:v>
      </x:c>
      <x:c r="M4439" s="18" t="n">
        <x:f>'05 Cargo Register'!O407</x:f>
        <x:v>211.20000000000002</x:v>
      </x:c>
      <x:c r="N4439" s="18" t="n">
        <x:f>J4439*K4439</x:f>
        <x:v>1575</x:v>
      </x:c>
      <x:c r="O4439" s="18" t="n">
        <x:f>J4439*L4439</x:f>
        <x:v>96</x:v>
      </x:c>
      <x:c r="P4439" s="18" t="n">
        <x:f>J4439*M4439</x:f>
        <x:v>2534.4</x:v>
      </x:c>
      <x:c r="Q4439" s="22" t="n">
        <x:f>'01 Controls'!$E$31*'02 Cargo Classes'!$M$9</x:f>
        <x:v>0</x:v>
      </x:c>
      <x:c r="R4439" s="22" t="n">
        <x:f>'01 Controls'!$F$31*'02 Cargo Classes'!$N$9</x:f>
        <x:v>0.75</x:v>
      </x:c>
      <x:c r="S4439" s="22" t="n">
        <x:f>'01 Controls'!$G$31*'02 Cargo Classes'!$O$9</x:f>
        <x:v>0</x:v>
      </x:c>
      <x:c r="T4439" s="22" t="n">
        <x:f>'01 Controls'!$H$31*'02 Cargo Classes'!$P$9</x:f>
        <x:v>0.05</x:v>
      </x:c>
      <x:c r="U4439" s="22" t="n">
        <x:f>SUM(Q4439:T4439)</x:f>
        <x:v>0.8</x:v>
      </x:c>
      <x:c r="V4439" s="18" t="n">
        <x:f>IF(U4439=0,0,N4439*Q4439/U4439)</x:f>
        <x:v>0</x:v>
      </x:c>
      <x:c r="W4439" s="18" t="n">
        <x:f>IF(U4439=0,0,P4439*Q4439/U4439)</x:f>
        <x:v>0</x:v>
      </x:c>
      <x:c r="X4439" s="18" t="n">
        <x:f>MAX(V4439,W4439*'01 Controls'!$E$12)</x:f>
        <x:v>0</x:v>
      </x:c>
      <x:c r="Y4439" s="18" t="n">
        <x:f>IF(U4439=0,0,N4439*R4439/U4439)</x:f>
        <x:v>1476.5625</x:v>
      </x:c>
      <x:c r="Z4439" s="18" t="n">
        <x:f>IF(U4439=0,0,P4439*R4439/U4439)</x:f>
        <x:v>2376</x:v>
      </x:c>
      <x:c r="AA4439" s="18" t="n">
        <x:f>MAX(Y4439,Z4439*'01 Controls'!$E$13)</x:f>
        <x:v>1476.5625</x:v>
      </x:c>
      <x:c r="AB4439" s="18" t="n">
        <x:f>IF(U4439=0,0,N4439*S4439/U4439)</x:f>
        <x:v>0</x:v>
      </x:c>
      <x:c r="AC4439" s="18" t="n">
        <x:f>IF(U4439=0,0,P4439*S4439/U4439)</x:f>
        <x:v>0</x:v>
      </x:c>
      <x:c r="AD4439" s="18" t="n">
        <x:f>MAX(AB4439,AC4439*'01 Controls'!$E$14)</x:f>
        <x:v>0</x:v>
      </x:c>
      <x:c r="AE4439" s="18" t="n">
        <x:f>IF(U4439=0,0,N4439*T4439/U4439)</x:f>
        <x:v>98.4375</x:v>
      </x:c>
      <x:c r="AF4439" s="18" t="n">
        <x:f>IF(U4439=0,0,P4439*T4439/U4439)</x:f>
        <x:v>158.4</x:v>
      </x:c>
      <x:c r="AG4439" s="18" t="n">
        <x:f>MAX(AE4439,AF4439*'01 Controls'!$E$15)</x:f>
        <x:v>98.4375</x:v>
      </x:c>
      <x:c r="AH4439" s="18" t="n">
        <x:f>SUM(V4439,Y4439,AB4439,AE4439)</x:f>
        <x:v>1575</x:v>
      </x:c>
      <x:c r="AI4439" s="18" t="n">
        <x:f>N4439-AH4439</x:f>
        <x:v>0</x:v>
      </x:c>
      <x:c r="AJ4439" s="18" t="n">
        <x:f>V4439*INDEX('07 Mode Capacity'!$P$6:$P$17,MATCH("AIR-"&amp;I4439,'07 Mode Capacity'!$C$6:$C$17,0))</x:f>
        <x:v>0</x:v>
      </x:c>
      <x:c r="AK4439" s="18" t="n">
        <x:f>Y4439*INDEX('07 Mode Capacity'!$P$6:$P$17,MATCH("OCEAN-"&amp;I4439,'07 Mode Capacity'!$C$6:$C$17,0))</x:f>
        <x:v>129.400444913184</x:v>
      </x:c>
      <x:c r="AL4439" s="18" t="n">
        <x:f>AB4439*INDEX('07 Mode Capacity'!$P$6:$P$17,MATCH("LAND-"&amp;I4439,'07 Mode Capacity'!$C$6:$C$17,0))</x:f>
        <x:v>0</x:v>
      </x:c>
      <x:c r="AM4439" s="18" t="n">
        <x:f>AE4439*INDEX('07 Mode Capacity'!$P$6:$P$17,MATCH("INLAND-"&amp;I4439,'07 Mode Capacity'!$C$6:$C$17,0))</x:f>
        <x:v>62.13713311276283</x:v>
      </x:c>
      <x:c r="AN4439" s="18" t="n">
        <x:f>SUM(AJ4439:AM4439)</x:f>
        <x:v>191.53757802594683</x:v>
      </x:c>
      <x:c r="AO4439" s="17" t="n">
        <x:f>IF(N4439=0,1,AN4439/N4439)</x:f>
        <x:v>0.12161116065139481</x:v>
      </x:c>
      <x:c r="AP4439" s="11" t="str">
        <x:f>IF(AO4439&gt;='01 Controls'!$E$16,"PASS","FAIL")</x:f>
        <x:v>FAIL</x:v>
      </x:c>
      <x:c r="AQ4439" s="11" t="str">
        <x:v>UNQUANTIFIED</x:v>
      </x:c>
      <x:c r="AR4439" s="11" t="str">
        <x:v>Position-class planning record; serial item and receiver open</x:v>
      </x:c>
      <x:c r="AS4439" s="26"/>
      <x:c r="AT4439" s="26"/>
    </x:row>
    <x:row r="4440">
      <x:c r="C4440" s="11" t="str">
        <x:v>G2-CM-RMG-TNK-20</x:v>
      </x:c>
      <x:c r="D4440" s="11" t="str">
        <x:v>G2</x:v>
      </x:c>
      <x:c r="E4440" s="11" t="str">
        <x:v>Regional flood and displacement</x:v>
      </x:c>
      <x:c r="F4440" s="11" t="str">
        <x:v>CM-RMG</x:v>
      </x:c>
      <x:c r="G4440" s="11" t="str">
        <x:v>Civil road-mobility group</x:v>
      </x:c>
      <x:c r="H4440" s="11" t="str">
        <x:v>TNK-20</x:v>
      </x:c>
      <x:c r="I4440" s="19" t="n">
        <x:v>48</x:v>
      </x:c>
      <x:c r="J4440" s="21" t="n">
        <x:v>12</x:v>
      </x:c>
      <x:c r="K4440" s="18" t="n">
        <x:f>'05 Cargo Register'!K408</x:f>
        <x:v>131.25</x:v>
      </x:c>
      <x:c r="L4440" s="18" t="n">
        <x:f>'05 Cargo Register'!N408</x:f>
        <x:v>8</x:v>
      </x:c>
      <x:c r="M4440" s="18" t="n">
        <x:f>'05 Cargo Register'!O408</x:f>
        <x:v>170</x:v>
      </x:c>
      <x:c r="N4440" s="18" t="n">
        <x:f>J4440*K4440</x:f>
        <x:v>1575</x:v>
      </x:c>
      <x:c r="O4440" s="18" t="n">
        <x:f>J4440*L4440</x:f>
        <x:v>96</x:v>
      </x:c>
      <x:c r="P4440" s="18" t="n">
        <x:f>J4440*M4440</x:f>
        <x:v>2040</x:v>
      </x:c>
      <x:c r="Q4440" s="22" t="n">
        <x:f>'01 Controls'!$E$31*'02 Cargo Classes'!$M$10</x:f>
        <x:v>0</x:v>
      </x:c>
      <x:c r="R4440" s="22" t="n">
        <x:f>'01 Controls'!$F$31*'02 Cargo Classes'!$N$10</x:f>
        <x:v>0.8999999999999999</x:v>
      </x:c>
      <x:c r="S4440" s="22" t="n">
        <x:f>'01 Controls'!$G$31*'02 Cargo Classes'!$O$10</x:f>
        <x:v>0</x:v>
      </x:c>
      <x:c r="T4440" s="22" t="n">
        <x:f>'01 Controls'!$H$31*'02 Cargo Classes'!$P$10</x:f>
        <x:v>0.1</x:v>
      </x:c>
      <x:c r="U4440" s="22" t="n">
        <x:f>SUM(Q4440:T4440)</x:f>
        <x:v>0.9999999999999999</x:v>
      </x:c>
      <x:c r="V4440" s="18" t="n">
        <x:f>IF(U4440=0,0,N4440*Q4440/U4440)</x:f>
        <x:v>0</x:v>
      </x:c>
      <x:c r="W4440" s="18" t="n">
        <x:f>IF(U4440=0,0,P4440*Q4440/U4440)</x:f>
        <x:v>0</x:v>
      </x:c>
      <x:c r="X4440" s="18" t="n">
        <x:f>MAX(V4440,W4440*'01 Controls'!$E$12)</x:f>
        <x:v>0</x:v>
      </x:c>
      <x:c r="Y4440" s="18" t="n">
        <x:f>IF(U4440=0,0,N4440*R4440/U4440)</x:f>
        <x:v>1417.5</x:v>
      </x:c>
      <x:c r="Z4440" s="18" t="n">
        <x:f>IF(U4440=0,0,P4440*R4440/U4440)</x:f>
        <x:v>1836</x:v>
      </x:c>
      <x:c r="AA4440" s="18" t="n">
        <x:f>MAX(Y4440,Z4440*'01 Controls'!$E$13)</x:f>
        <x:v>1417.5</x:v>
      </x:c>
      <x:c r="AB4440" s="18" t="n">
        <x:f>IF(U4440=0,0,N4440*S4440/U4440)</x:f>
        <x:v>0</x:v>
      </x:c>
      <x:c r="AC4440" s="18" t="n">
        <x:f>IF(U4440=0,0,P4440*S4440/U4440)</x:f>
        <x:v>0</x:v>
      </x:c>
      <x:c r="AD4440" s="18" t="n">
        <x:f>MAX(AB4440,AC4440*'01 Controls'!$E$14)</x:f>
        <x:v>0</x:v>
      </x:c>
      <x:c r="AE4440" s="18" t="n">
        <x:f>IF(U4440=0,0,N4440*T4440/U4440)</x:f>
        <x:v>157.50000000000003</x:v>
      </x:c>
      <x:c r="AF4440" s="18" t="n">
        <x:f>IF(U4440=0,0,P4440*T4440/U4440)</x:f>
        <x:v>204.00000000000003</x:v>
      </x:c>
      <x:c r="AG4440" s="18" t="n">
        <x:f>MAX(AE4440,AF4440*'01 Controls'!$E$15)</x:f>
        <x:v>157.50000000000003</x:v>
      </x:c>
      <x:c r="AH4440" s="18" t="n">
        <x:f>SUM(V4440,Y4440,AB4440,AE4440)</x:f>
        <x:v>1575</x:v>
      </x:c>
      <x:c r="AI4440" s="18" t="n">
        <x:f>N4440-AH4440</x:f>
        <x:v>0</x:v>
      </x:c>
      <x:c r="AJ4440" s="18" t="n">
        <x:f>V4440*INDEX('07 Mode Capacity'!$P$6:$P$17,MATCH("AIR-"&amp;I4440,'07 Mode Capacity'!$C$6:$C$17,0))</x:f>
        <x:v>0</x:v>
      </x:c>
      <x:c r="AK4440" s="18" t="n">
        <x:f>Y4440*INDEX('07 Mode Capacity'!$P$6:$P$17,MATCH("OCEAN-"&amp;I4440,'07 Mode Capacity'!$C$6:$C$17,0))</x:f>
        <x:v>124.22442711665664</x:v>
      </x:c>
      <x:c r="AL4440" s="18" t="n">
        <x:f>AB4440*INDEX('07 Mode Capacity'!$P$6:$P$17,MATCH("LAND-"&amp;I4440,'07 Mode Capacity'!$C$6:$C$17,0))</x:f>
        <x:v>0</x:v>
      </x:c>
      <x:c r="AM4440" s="18" t="n">
        <x:f>AE4440*INDEX('07 Mode Capacity'!$P$6:$P$17,MATCH("INLAND-"&amp;I4440,'07 Mode Capacity'!$C$6:$C$17,0))</x:f>
        <x:v>99.41941298042055</x:v>
      </x:c>
      <x:c r="AN4440" s="18" t="n">
        <x:f>SUM(AJ4440:AM4440)</x:f>
        <x:v>223.6438400970772</x:v>
      </x:c>
      <x:c r="AO4440" s="17" t="n">
        <x:f>IF(N4440=0,1,AN4440/N4440)</x:f>
        <x:v>0.1419960889505252</x:v>
      </x:c>
      <x:c r="AP4440" s="11" t="str">
        <x:f>IF(AO4440&gt;='01 Controls'!$E$16,"PASS","FAIL")</x:f>
        <x:v>FAIL</x:v>
      </x:c>
      <x:c r="AQ4440" s="11" t="str">
        <x:v>UNQUANTIFIED</x:v>
      </x:c>
      <x:c r="AR4440" s="11" t="str">
        <x:v>Position-class planning record; serial item and receiver open</x:v>
      </x:c>
      <x:c r="AS4440" s="26"/>
      <x:c r="AT4440" s="26"/>
    </x:row>
    <x:row r="4441">
      <x:c r="C4441" s="11" t="str">
        <x:v>G2-CM-RMG-FLR-24</x:v>
      </x:c>
      <x:c r="D4441" s="11" t="str">
        <x:v>G2</x:v>
      </x:c>
      <x:c r="E4441" s="11" t="str">
        <x:v>Regional flood and displacement</x:v>
      </x:c>
      <x:c r="F4441" s="11" t="str">
        <x:v>CM-RMG</x:v>
      </x:c>
      <x:c r="G4441" s="11" t="str">
        <x:v>Civil road-mobility group</x:v>
      </x:c>
      <x:c r="H4441" s="11" t="str">
        <x:v>FLR-24</x:v>
      </x:c>
      <x:c r="I4441" s="19" t="n">
        <x:v>48</x:v>
      </x:c>
      <x:c r="J4441" s="21" t="n">
        <x:v>12</x:v>
      </x:c>
      <x:c r="K4441" s="18" t="n">
        <x:f>'05 Cargo Register'!K409</x:f>
        <x:v>210</x:v>
      </x:c>
      <x:c r="L4441" s="18" t="n">
        <x:f>'05 Cargo Register'!N409</x:f>
        <x:v>11</x:v>
      </x:c>
      <x:c r="M4441" s="18" t="n">
        <x:f>'05 Cargo Register'!O409</x:f>
        <x:v>352</x:v>
      </x:c>
      <x:c r="N4441" s="18" t="n">
        <x:f>J4441*K4441</x:f>
        <x:v>2520</x:v>
      </x:c>
      <x:c r="O4441" s="18" t="n">
        <x:f>J4441*L4441</x:f>
        <x:v>132</x:v>
      </x:c>
      <x:c r="P4441" s="18" t="n">
        <x:f>J4441*M4441</x:f>
        <x:v>4224</x:v>
      </x:c>
      <x:c r="Q4441" s="22" t="n">
        <x:f>'01 Controls'!$E$31*'02 Cargo Classes'!$M$11</x:f>
        <x:v>0</x:v>
      </x:c>
      <x:c r="R4441" s="22" t="n">
        <x:f>'01 Controls'!$F$31*'02 Cargo Classes'!$N$11</x:f>
        <x:v>0.8999999999999999</x:v>
      </x:c>
      <x:c r="S4441" s="22" t="n">
        <x:f>'01 Controls'!$G$31*'02 Cargo Classes'!$O$11</x:f>
        <x:v>0</x:v>
      </x:c>
      <x:c r="T4441" s="22" t="n">
        <x:f>'01 Controls'!$H$31*'02 Cargo Classes'!$P$11</x:f>
        <x:v>0.08000000000000002</x:v>
      </x:c>
      <x:c r="U4441" s="22" t="n">
        <x:f>SUM(Q4441:T4441)</x:f>
        <x:v>0.98</x:v>
      </x:c>
      <x:c r="V4441" s="18" t="n">
        <x:f>IF(U4441=0,0,N4441*Q4441/U4441)</x:f>
        <x:v>0</x:v>
      </x:c>
      <x:c r="W4441" s="18" t="n">
        <x:f>IF(U4441=0,0,P4441*Q4441/U4441)</x:f>
        <x:v>0</x:v>
      </x:c>
      <x:c r="X4441" s="18" t="n">
        <x:f>MAX(V4441,W4441*'01 Controls'!$E$12)</x:f>
        <x:v>0</x:v>
      </x:c>
      <x:c r="Y4441" s="18" t="n">
        <x:f>IF(U4441=0,0,N4441*R4441/U4441)</x:f>
        <x:v>2314.285714285714</x:v>
      </x:c>
      <x:c r="Z4441" s="18" t="n">
        <x:f>IF(U4441=0,0,P4441*R4441/U4441)</x:f>
        <x:v>3879.1836734693875</x:v>
      </x:c>
      <x:c r="AA4441" s="18" t="n">
        <x:f>MAX(Y4441,Z4441*'01 Controls'!$E$13)</x:f>
        <x:v>2314.285714285714</x:v>
      </x:c>
      <x:c r="AB4441" s="18" t="n">
        <x:f>IF(U4441=0,0,N4441*S4441/U4441)</x:f>
        <x:v>0</x:v>
      </x:c>
      <x:c r="AC4441" s="18" t="n">
        <x:f>IF(U4441=0,0,P4441*S4441/U4441)</x:f>
        <x:v>0</x:v>
      </x:c>
      <x:c r="AD4441" s="18" t="n">
        <x:f>MAX(AB4441,AC4441*'01 Controls'!$E$14)</x:f>
        <x:v>0</x:v>
      </x:c>
      <x:c r="AE4441" s="18" t="n">
        <x:f>IF(U4441=0,0,N4441*T4441/U4441)</x:f>
        <x:v>205.71428571428578</x:v>
      </x:c>
      <x:c r="AF4441" s="18" t="n">
        <x:f>IF(U4441=0,0,P4441*T4441/U4441)</x:f>
        <x:v>344.81632653061234</x:v>
      </x:c>
      <x:c r="AG4441" s="18" t="n">
        <x:f>MAX(AE4441,AF4441*'01 Controls'!$E$15)</x:f>
        <x:v>205.71428571428578</x:v>
      </x:c>
      <x:c r="AH4441" s="18" t="n">
        <x:f>SUM(V4441,Y4441,AB4441,AE4441)</x:f>
        <x:v>2520</x:v>
      </x:c>
      <x:c r="AI4441" s="18" t="n">
        <x:f>N4441-AH4441</x:f>
        <x:v>0</x:v>
      </x:c>
      <x:c r="AJ4441" s="18" t="n">
        <x:f>V4441*INDEX('07 Mode Capacity'!$P$6:$P$17,MATCH("AIR-"&amp;I4441,'07 Mode Capacity'!$C$6:$C$17,0))</x:f>
        <x:v>0</x:v>
      </x:c>
      <x:c r="AK4441" s="18" t="n">
        <x:f>Y4441*INDEX('07 Mode Capacity'!$P$6:$P$17,MATCH("OCEAN-"&amp;I4441,'07 Mode Capacity'!$C$6:$C$17,0))</x:f>
        <x:v>202.81539121086797</x:v>
      </x:c>
      <x:c r="AL4441" s="18" t="n">
        <x:f>AB4441*INDEX('07 Mode Capacity'!$P$6:$P$17,MATCH("LAND-"&amp;I4441,'07 Mode Capacity'!$C$6:$C$17,0))</x:f>
        <x:v>0</x:v>
      </x:c>
      <x:c r="AM4441" s="18" t="n">
        <x:f>AE4441*INDEX('07 Mode Capacity'!$P$6:$P$17,MATCH("INLAND-"&amp;I4441,'07 Mode Capacity'!$C$6:$C$17,0))</x:f>
        <x:v>129.85392715810033</x:v>
      </x:c>
      <x:c r="AN4441" s="18" t="n">
        <x:f>SUM(AJ4441:AM4441)</x:f>
        <x:v>332.66931836896833</x:v>
      </x:c>
      <x:c r="AO4441" s="17" t="n">
        <x:f>IF(N4441=0,1,AN4441/N4441)</x:f>
        <x:v>0.13201163427340012</x:v>
      </x:c>
      <x:c r="AP4441" s="11" t="str">
        <x:f>IF(AO4441&gt;='01 Controls'!$E$16,"PASS","FAIL")</x:f>
        <x:v>FAIL</x:v>
      </x:c>
      <x:c r="AQ4441" s="11" t="str">
        <x:v>UNQUANTIFIED</x:v>
      </x:c>
      <x:c r="AR4441" s="11" t="str">
        <x:v>Position-class planning record; serial item and receiver open</x:v>
      </x:c>
      <x:c r="AS4441" s="26"/>
      <x:c r="AT4441" s="26"/>
    </x:row>
    <x:row r="4442">
      <x:c r="C4442" s="11" t="str">
        <x:v>G2-CM-RMG-ROL-30</x:v>
      </x:c>
      <x:c r="D4442" s="11" t="str">
        <x:v>G2</x:v>
      </x:c>
      <x:c r="E4442" s="11" t="str">
        <x:v>Regional flood and displacement</x:v>
      </x:c>
      <x:c r="F4442" s="11" t="str">
        <x:v>CM-RMG</x:v>
      </x:c>
      <x:c r="G4442" s="11" t="str">
        <x:v>Civil road-mobility group</x:v>
      </x:c>
      <x:c r="H4442" s="11" t="str">
        <x:v>ROL-30</x:v>
      </x:c>
      <x:c r="I4442" s="19" t="n">
        <x:v>48</x:v>
      </x:c>
      <x:c r="J4442" s="21" t="n">
        <x:v>12</x:v>
      </x:c>
      <x:c r="K4442" s="18" t="n">
        <x:f>'05 Cargo Register'!K410</x:f>
        <x:v>945</x:v>
      </x:c>
      <x:c r="L4442" s="18" t="n">
        <x:f>'05 Cargo Register'!N410</x:f>
        <x:v>40</x:v>
      </x:c>
      <x:c r="M4442" s="18" t="n">
        <x:f>'05 Cargo Register'!O410</x:f>
        <x:v>2550</x:v>
      </x:c>
      <x:c r="N4442" s="18" t="n">
        <x:f>J4442*K4442</x:f>
        <x:v>11340</x:v>
      </x:c>
      <x:c r="O4442" s="18" t="n">
        <x:f>J4442*L4442</x:f>
        <x:v>480</x:v>
      </x:c>
      <x:c r="P4442" s="18" t="n">
        <x:f>J4442*M4442</x:f>
        <x:v>30600</x:v>
      </x:c>
      <x:c r="Q4442" s="22" t="n">
        <x:f>'01 Controls'!$E$31*'02 Cargo Classes'!$M$12</x:f>
        <x:v>0</x:v>
      </x:c>
      <x:c r="R4442" s="22" t="n">
        <x:f>'01 Controls'!$F$31*'02 Cargo Classes'!$N$12</x:f>
        <x:v>0.75</x:v>
      </x:c>
      <x:c r="S4442" s="22" t="n">
        <x:f>'01 Controls'!$G$31*'02 Cargo Classes'!$O$12</x:f>
        <x:v>0</x:v>
      </x:c>
      <x:c r="T4442" s="22" t="n">
        <x:f>'01 Controls'!$H$31*'02 Cargo Classes'!$P$12</x:f>
        <x:v>0.06</x:v>
      </x:c>
      <x:c r="U4442" s="22" t="n">
        <x:f>SUM(Q4442:T4442)</x:f>
        <x:v>0.81</x:v>
      </x:c>
      <x:c r="V4442" s="18" t="n">
        <x:f>IF(U4442=0,0,N4442*Q4442/U4442)</x:f>
        <x:v>0</x:v>
      </x:c>
      <x:c r="W4442" s="18" t="n">
        <x:f>IF(U4442=0,0,P4442*Q4442/U4442)</x:f>
        <x:v>0</x:v>
      </x:c>
      <x:c r="X4442" s="18" t="n">
        <x:f>MAX(V4442,W4442*'01 Controls'!$E$12)</x:f>
        <x:v>0</x:v>
      </x:c>
      <x:c r="Y4442" s="18" t="n">
        <x:f>IF(U4442=0,0,N4442*R4442/U4442)</x:f>
        <x:v>10500</x:v>
      </x:c>
      <x:c r="Z4442" s="18" t="n">
        <x:f>IF(U4442=0,0,P4442*R4442/U4442)</x:f>
        <x:v>28333.333333333332</x:v>
      </x:c>
      <x:c r="AA4442" s="18" t="n">
        <x:f>MAX(Y4442,Z4442*'01 Controls'!$E$13)</x:f>
        <x:v>10500</x:v>
      </x:c>
      <x:c r="AB4442" s="18" t="n">
        <x:f>IF(U4442=0,0,N4442*S4442/U4442)</x:f>
        <x:v>0</x:v>
      </x:c>
      <x:c r="AC4442" s="18" t="n">
        <x:f>IF(U4442=0,0,P4442*S4442/U4442)</x:f>
        <x:v>0</x:v>
      </x:c>
      <x:c r="AD4442" s="18" t="n">
        <x:f>MAX(AB4442,AC4442*'01 Controls'!$E$14)</x:f>
        <x:v>0</x:v>
      </x:c>
      <x:c r="AE4442" s="18" t="n">
        <x:f>IF(U4442=0,0,N4442*T4442/U4442)</x:f>
        <x:v>839.9999999999999</x:v>
      </x:c>
      <x:c r="AF4442" s="18" t="n">
        <x:f>IF(U4442=0,0,P4442*T4442/U4442)</x:f>
        <x:v>2266.6666666666665</x:v>
      </x:c>
      <x:c r="AG4442" s="18" t="n">
        <x:f>MAX(AE4442,AF4442*'01 Controls'!$E$15)</x:f>
        <x:v>839.9999999999999</x:v>
      </x:c>
      <x:c r="AH4442" s="18" t="n">
        <x:f>SUM(V4442,Y4442,AB4442,AE4442)</x:f>
        <x:v>11340</x:v>
      </x:c>
      <x:c r="AI4442" s="18" t="n">
        <x:f>N4442-AH4442</x:f>
        <x:v>0</x:v>
      </x:c>
      <x:c r="AJ4442" s="18" t="n">
        <x:f>V4442*INDEX('07 Mode Capacity'!$P$6:$P$17,MATCH("AIR-"&amp;I4442,'07 Mode Capacity'!$C$6:$C$17,0))</x:f>
        <x:v>0</x:v>
      </x:c>
      <x:c r="AK4442" s="18" t="n">
        <x:f>Y4442*INDEX('07 Mode Capacity'!$P$6:$P$17,MATCH("OCEAN-"&amp;I4442,'07 Mode Capacity'!$C$6:$C$17,0))</x:f>
        <x:v>920.1809416048641</x:v>
      </x:c>
      <x:c r="AL4442" s="18" t="n">
        <x:f>AB4442*INDEX('07 Mode Capacity'!$P$6:$P$17,MATCH("LAND-"&amp;I4442,'07 Mode Capacity'!$C$6:$C$17,0))</x:f>
        <x:v>0</x:v>
      </x:c>
      <x:c r="AM4442" s="18" t="n">
        <x:f>AE4442*INDEX('07 Mode Capacity'!$P$6:$P$17,MATCH("INLAND-"&amp;I4442,'07 Mode Capacity'!$C$6:$C$17,0))</x:f>
        <x:v>530.2368692289094</x:v>
      </x:c>
      <x:c r="AN4442" s="18" t="n">
        <x:f>SUM(AJ4442:AM4442)</x:f>
        <x:v>1450.4178108337735</x:v>
      </x:c>
      <x:c r="AO4442" s="17" t="n">
        <x:f>IF(N4442=0,1,AN4442/N4442)</x:f>
        <x:v>0.12790280518816344</x:v>
      </x:c>
      <x:c r="AP4442" s="11" t="str">
        <x:f>IF(AO4442&gt;='01 Controls'!$E$16,"PASS","FAIL")</x:f>
        <x:v>FAIL</x:v>
      </x:c>
      <x:c r="AQ4442" s="11" t="str">
        <x:v>UNQUANTIFIED</x:v>
      </x:c>
      <x:c r="AR4442" s="11" t="str">
        <x:v>Position-class planning record; serial item and receiver open</x:v>
      </x:c>
      <x:c r="AS4442" s="26"/>
      <x:c r="AT4442" s="26"/>
    </x:row>
    <x:row r="4443">
      <x:c r="C4443" s="11" t="str">
        <x:v>G2-CM-RMG-LIN-18</x:v>
      </x:c>
      <x:c r="D4443" s="11" t="str">
        <x:v>G2</x:v>
      </x:c>
      <x:c r="E4443" s="11" t="str">
        <x:v>Regional flood and displacement</x:v>
      </x:c>
      <x:c r="F4443" s="11" t="str">
        <x:v>CM-RMG</x:v>
      </x:c>
      <x:c r="G4443" s="11" t="str">
        <x:v>Civil road-mobility group</x:v>
      </x:c>
      <x:c r="H4443" s="11" t="str">
        <x:v>LIN-18</x:v>
      </x:c>
      <x:c r="I4443" s="19" t="n">
        <x:v>72</x:v>
      </x:c>
      <x:c r="J4443" s="21" t="n">
        <x:v>12</x:v>
      </x:c>
      <x:c r="K4443" s="18" t="n">
        <x:f>'05 Cargo Register'!K411</x:f>
        <x:v>105</x:v>
      </x:c>
      <x:c r="L4443" s="18" t="n">
        <x:f>'05 Cargo Register'!N411</x:f>
        <x:v>8</x:v>
      </x:c>
      <x:c r="M4443" s="18" t="n">
        <x:f>'05 Cargo Register'!O411</x:f>
        <x:v>352</x:v>
      </x:c>
      <x:c r="N4443" s="18" t="n">
        <x:f>J4443*K4443</x:f>
        <x:v>1260</x:v>
      </x:c>
      <x:c r="O4443" s="18" t="n">
        <x:f>J4443*L4443</x:f>
        <x:v>96</x:v>
      </x:c>
      <x:c r="P4443" s="18" t="n">
        <x:f>J4443*M4443</x:f>
        <x:v>4224</x:v>
      </x:c>
      <x:c r="Q4443" s="22" t="n">
        <x:f>'01 Controls'!$E$31*'02 Cargo Classes'!$M$13</x:f>
        <x:v>0</x:v>
      </x:c>
      <x:c r="R4443" s="22" t="n">
        <x:f>'01 Controls'!$F$31*'02 Cargo Classes'!$N$13</x:f>
        <x:v>0.8999999999999999</x:v>
      </x:c>
      <x:c r="S4443" s="22" t="n">
        <x:f>'01 Controls'!$G$31*'02 Cargo Classes'!$O$13</x:f>
        <x:v>0</x:v>
      </x:c>
      <x:c r="T4443" s="22" t="n">
        <x:f>'01 Controls'!$H$31*'02 Cargo Classes'!$P$13</x:f>
        <x:v>0.1</x:v>
      </x:c>
      <x:c r="U4443" s="22" t="n">
        <x:f>SUM(Q4443:T4443)</x:f>
        <x:v>0.9999999999999999</x:v>
      </x:c>
      <x:c r="V4443" s="18" t="n">
        <x:f>IF(U4443=0,0,N4443*Q4443/U4443)</x:f>
        <x:v>0</x:v>
      </x:c>
      <x:c r="W4443" s="18" t="n">
        <x:f>IF(U4443=0,0,P4443*Q4443/U4443)</x:f>
        <x:v>0</x:v>
      </x:c>
      <x:c r="X4443" s="18" t="n">
        <x:f>MAX(V4443,W4443*'01 Controls'!$E$12)</x:f>
        <x:v>0</x:v>
      </x:c>
      <x:c r="Y4443" s="18" t="n">
        <x:f>IF(U4443=0,0,N4443*R4443/U4443)</x:f>
        <x:v>1134.0000000000002</x:v>
      </x:c>
      <x:c r="Z4443" s="18" t="n">
        <x:f>IF(U4443=0,0,P4443*R4443/U4443)</x:f>
        <x:v>3801.6</x:v>
      </x:c>
      <x:c r="AA4443" s="18" t="n">
        <x:f>MAX(Y4443,Z4443*'01 Controls'!$E$13)</x:f>
        <x:v>1134.0000000000002</x:v>
      </x:c>
      <x:c r="AB4443" s="18" t="n">
        <x:f>IF(U4443=0,0,N4443*S4443/U4443)</x:f>
        <x:v>0</x:v>
      </x:c>
      <x:c r="AC4443" s="18" t="n">
        <x:f>IF(U4443=0,0,P4443*S4443/U4443)</x:f>
        <x:v>0</x:v>
      </x:c>
      <x:c r="AD4443" s="18" t="n">
        <x:f>MAX(AB4443,AC4443*'01 Controls'!$E$14)</x:f>
        <x:v>0</x:v>
      </x:c>
      <x:c r="AE4443" s="18" t="n">
        <x:f>IF(U4443=0,0,N4443*T4443/U4443)</x:f>
        <x:v>126.00000000000001</x:v>
      </x:c>
      <x:c r="AF4443" s="18" t="n">
        <x:f>IF(U4443=0,0,P4443*T4443/U4443)</x:f>
        <x:v>422.4000000000001</x:v>
      </x:c>
      <x:c r="AG4443" s="18" t="n">
        <x:f>MAX(AE4443,AF4443*'01 Controls'!$E$15)</x:f>
        <x:v>126.00000000000001</x:v>
      </x:c>
      <x:c r="AH4443" s="18" t="n">
        <x:f>SUM(V4443,Y4443,AB4443,AE4443)</x:f>
        <x:v>1260.0000000000002</x:v>
      </x:c>
      <x:c r="AI4443" s="18" t="n">
        <x:f>N4443-AH4443</x:f>
        <x:v>-2.2737367544323206e-13</x:v>
      </x:c>
      <x:c r="AJ4443" s="18" t="n">
        <x:f>V4443*INDEX('07 Mode Capacity'!$P$6:$P$17,MATCH("AIR-"&amp;I4443,'07 Mode Capacity'!$C$6:$C$17,0))</x:f>
        <x:v>0</x:v>
      </x:c>
      <x:c r="AK4443" s="18" t="n">
        <x:f>Y4443*INDEX('07 Mode Capacity'!$P$6:$P$17,MATCH("OCEAN-"&amp;I4443,'07 Mode Capacity'!$C$6:$C$17,0))</x:f>
        <x:v>887.6588871797696</x:v>
      </x:c>
      <x:c r="AL4443" s="18" t="n">
        <x:f>AB4443*INDEX('07 Mode Capacity'!$P$6:$P$17,MATCH("LAND-"&amp;I4443,'07 Mode Capacity'!$C$6:$C$17,0))</x:f>
        <x:v>0</x:v>
      </x:c>
      <x:c r="AM4443" s="18" t="n">
        <x:f>AE4443*INDEX('07 Mode Capacity'!$P$6:$P$17,MATCH("INLAND-"&amp;I4443,'07 Mode Capacity'!$C$6:$C$17,0))</x:f>
        <x:v>126.00000000000001</x:v>
      </x:c>
      <x:c r="AN4443" s="18" t="n">
        <x:f>SUM(AJ4443:AM4443)</x:f>
        <x:v>1013.6588871797696</x:v>
      </x:c>
      <x:c r="AO4443" s="17" t="n">
        <x:f>IF(N4443=0,1,AN4443/N4443)</x:f>
        <x:v>0.8044911803014044</x:v>
      </x:c>
      <x:c r="AP4443" s="11" t="str">
        <x:f>IF(AO4443&gt;='01 Controls'!$E$16,"PASS","FAIL")</x:f>
        <x:v>FAIL</x:v>
      </x:c>
      <x:c r="AQ4443" s="11" t="str">
        <x:v>UNQUANTIFIED</x:v>
      </x:c>
      <x:c r="AR4443" s="11" t="str">
        <x:v>Position-class planning record; serial item and receiver open</x:v>
      </x:c>
      <x:c r="AS4443" s="26"/>
      <x:c r="AT4443" s="26"/>
    </x:row>
    <x:row r="4444">
      <x:c r="C4444" s="11" t="str">
        <x:v>G2-CM-RMG-BLK-08</x:v>
      </x:c>
      <x:c r="D4444" s="11" t="str">
        <x:v>G2</x:v>
      </x:c>
      <x:c r="E4444" s="11" t="str">
        <x:v>Regional flood and displacement</x:v>
      </x:c>
      <x:c r="F4444" s="11" t="str">
        <x:v>CM-RMG</x:v>
      </x:c>
      <x:c r="G4444" s="11" t="str">
        <x:v>Civil road-mobility group</x:v>
      </x:c>
      <x:c r="H4444" s="11" t="str">
        <x:v>BLK-08</x:v>
      </x:c>
      <x:c r="I4444" s="19" t="n">
        <x:v>48</x:v>
      </x:c>
      <x:c r="J4444" s="21" t="n">
        <x:v>12</x:v>
      </x:c>
      <x:c r="K4444" s="18" t="n">
        <x:f>'05 Cargo Register'!K412</x:f>
        <x:v>157.5</x:v>
      </x:c>
      <x:c r="L4444" s="18" t="n">
        <x:f>'05 Cargo Register'!N412</x:f>
        <x:v>25</x:v>
      </x:c>
      <x:c r="M4444" s="18" t="n">
        <x:f>'05 Cargo Register'!O412</x:f>
        <x:v>1275</x:v>
      </x:c>
      <x:c r="N4444" s="18" t="n">
        <x:f>J4444*K4444</x:f>
        <x:v>1890</x:v>
      </x:c>
      <x:c r="O4444" s="18" t="n">
        <x:f>J4444*L4444</x:f>
        <x:v>300</x:v>
      </x:c>
      <x:c r="P4444" s="18" t="n">
        <x:f>J4444*M4444</x:f>
        <x:v>15300</x:v>
      </x:c>
      <x:c r="Q4444" s="22" t="n">
        <x:f>'01 Controls'!$E$31*'02 Cargo Classes'!$M$14</x:f>
        <x:v>0.15</x:v>
      </x:c>
      <x:c r="R4444" s="22" t="n">
        <x:f>'01 Controls'!$F$31*'02 Cargo Classes'!$N$14</x:f>
        <x:v>0.6000000000000001</x:v>
      </x:c>
      <x:c r="S4444" s="22" t="n">
        <x:f>'01 Controls'!$G$31*'02 Cargo Classes'!$O$14</x:f>
        <x:v>0</x:v>
      </x:c>
      <x:c r="T4444" s="22" t="n">
        <x:f>'01 Controls'!$H$31*'02 Cargo Classes'!$P$14</x:f>
        <x:v>0.05</x:v>
      </x:c>
      <x:c r="U4444" s="22" t="n">
        <x:f>SUM(Q4444:T4444)</x:f>
        <x:v>0.8000000000000002</x:v>
      </x:c>
      <x:c r="V4444" s="18" t="n">
        <x:f>IF(U4444=0,0,N4444*Q4444/U4444)</x:f>
        <x:v>354.37499999999994</x:v>
      </x:c>
      <x:c r="W4444" s="18" t="n">
        <x:f>IF(U4444=0,0,P4444*Q4444/U4444)</x:f>
        <x:v>2868.7499999999995</x:v>
      </x:c>
      <x:c r="X4444" s="18" t="n">
        <x:f>MAX(V4444,W4444*'01 Controls'!$E$12)</x:f>
        <x:v>717.1874999999999</x:v>
      </x:c>
      <x:c r="Y4444" s="18" t="n">
        <x:f>IF(U4444=0,0,N4444*R4444/U4444)</x:f>
        <x:v>1417.5</x:v>
      </x:c>
      <x:c r="Z4444" s="18" t="n">
        <x:f>IF(U4444=0,0,P4444*R4444/U4444)</x:f>
        <x:v>11475</x:v>
      </x:c>
      <x:c r="AA4444" s="18" t="n">
        <x:f>MAX(Y4444,Z4444*'01 Controls'!$E$13)</x:f>
        <x:v>1721.25</x:v>
      </x:c>
      <x:c r="AB4444" s="18" t="n">
        <x:f>IF(U4444=0,0,N4444*S4444/U4444)</x:f>
        <x:v>0</x:v>
      </x:c>
      <x:c r="AC4444" s="18" t="n">
        <x:f>IF(U4444=0,0,P4444*S4444/U4444)</x:f>
        <x:v>0</x:v>
      </x:c>
      <x:c r="AD4444" s="18" t="n">
        <x:f>MAX(AB4444,AC4444*'01 Controls'!$E$14)</x:f>
        <x:v>0</x:v>
      </x:c>
      <x:c r="AE4444" s="18" t="n">
        <x:f>IF(U4444=0,0,N4444*T4444/U4444)</x:f>
        <x:v>118.12499999999997</x:v>
      </x:c>
      <x:c r="AF4444" s="18" t="n">
        <x:f>IF(U4444=0,0,P4444*T4444/U4444)</x:f>
        <x:v>956.2499999999998</x:v>
      </x:c>
      <x:c r="AG4444" s="18" t="n">
        <x:f>MAX(AE4444,AF4444*'01 Controls'!$E$15)</x:f>
        <x:v>172.12499999999994</x:v>
      </x:c>
      <x:c r="AH4444" s="18" t="n">
        <x:f>SUM(V4444,Y4444,AB4444,AE4444)</x:f>
        <x:v>1890</x:v>
      </x:c>
      <x:c r="AI4444" s="18" t="n">
        <x:f>N4444-AH4444</x:f>
        <x:v>0</x:v>
      </x:c>
      <x:c r="AJ4444" s="18" t="n">
        <x:f>V4444*INDEX('07 Mode Capacity'!$P$6:$P$17,MATCH("AIR-"&amp;I4444,'07 Mode Capacity'!$C$6:$C$17,0))</x:f>
        <x:v>99.34394890626807</x:v>
      </x:c>
      <x:c r="AK4444" s="18" t="n">
        <x:f>Y4444*INDEX('07 Mode Capacity'!$P$6:$P$17,MATCH("OCEAN-"&amp;I4444,'07 Mode Capacity'!$C$6:$C$17,0))</x:f>
        <x:v>124.22442711665664</x:v>
      </x:c>
      <x:c r="AL4444" s="18" t="n">
        <x:f>AB4444*INDEX('07 Mode Capacity'!$P$6:$P$17,MATCH("LAND-"&amp;I4444,'07 Mode Capacity'!$C$6:$C$17,0))</x:f>
        <x:v>0</x:v>
      </x:c>
      <x:c r="AM4444" s="18" t="n">
        <x:f>AE4444*INDEX('07 Mode Capacity'!$P$6:$P$17,MATCH("INLAND-"&amp;I4444,'07 Mode Capacity'!$C$6:$C$17,0))</x:f>
        <x:v>74.56455973531538</x:v>
      </x:c>
      <x:c r="AN4444" s="18" t="n">
        <x:f>SUM(AJ4444:AM4444)</x:f>
        <x:v>298.13293575824014</x:v>
      </x:c>
      <x:c r="AO4444" s="17" t="n">
        <x:f>IF(N4444=0,1,AN4444/N4444)</x:f>
        <x:v>0.1577422940519789</x:v>
      </x:c>
      <x:c r="AP4444" s="11" t="str">
        <x:f>IF(AO4444&gt;='01 Controls'!$E$16,"PASS","FAIL")</x:f>
        <x:v>FAIL</x:v>
      </x:c>
      <x:c r="AQ4444" s="11" t="str">
        <x:v>UNQUANTIFIED</x:v>
      </x:c>
      <x:c r="AR4444" s="11" t="str">
        <x:v>Position-class planning record; serial item and receiver open</x:v>
      </x:c>
      <x:c r="AS4444" s="26"/>
      <x:c r="AT4444" s="26"/>
    </x:row>
    <x:row r="4445">
      <x:c r="C4445" s="11" t="str">
        <x:v>G2-CM-RMG-OOG-80</x:v>
      </x:c>
      <x:c r="D4445" s="11" t="str">
        <x:v>G2</x:v>
      </x:c>
      <x:c r="E4445" s="11" t="str">
        <x:v>Regional flood and displacement</x:v>
      </x:c>
      <x:c r="F4445" s="11" t="str">
        <x:v>CM-RMG</x:v>
      </x:c>
      <x:c r="G4445" s="11" t="str">
        <x:v>Civil road-mobility group</x:v>
      </x:c>
      <x:c r="H4445" s="11" t="str">
        <x:v>OOG-80</x:v>
      </x:c>
      <x:c r="I4445" s="19" t="n">
        <x:v>72</x:v>
      </x:c>
      <x:c r="J4445" s="21" t="n">
        <x:v>12</x:v>
      </x:c>
      <x:c r="K4445" s="18" t="n">
        <x:f>'05 Cargo Register'!K413</x:f>
        <x:v>472.5</x:v>
      </x:c>
      <x:c r="L4445" s="18" t="n">
        <x:f>'05 Cargo Register'!N413</x:f>
        <x:v>8</x:v>
      </x:c>
      <x:c r="M4445" s="18" t="n">
        <x:f>'05 Cargo Register'!O413</x:f>
        <x:v>1408</x:v>
      </x:c>
      <x:c r="N4445" s="18" t="n">
        <x:f>J4445*K4445</x:f>
        <x:v>5670</x:v>
      </x:c>
      <x:c r="O4445" s="18" t="n">
        <x:f>J4445*L4445</x:f>
        <x:v>96</x:v>
      </x:c>
      <x:c r="P4445" s="18" t="n">
        <x:f>J4445*M4445</x:f>
        <x:v>16896</x:v>
      </x:c>
      <x:c r="Q4445" s="22" t="n">
        <x:f>'01 Controls'!$E$31*'02 Cargo Classes'!$M$15</x:f>
        <x:v>0</x:v>
      </x:c>
      <x:c r="R4445" s="22" t="n">
        <x:f>'01 Controls'!$F$31*'02 Cargo Classes'!$N$15</x:f>
        <x:v>1.5</x:v>
      </x:c>
      <x:c r="S4445" s="22" t="n">
        <x:f>'01 Controls'!$G$31*'02 Cargo Classes'!$O$15</x:f>
        <x:v>0</x:v>
      </x:c>
      <x:c r="T4445" s="22" t="n">
        <x:f>'01 Controls'!$H$31*'02 Cargo Classes'!$P$15</x:f>
        <x:v>0.05</x:v>
      </x:c>
      <x:c r="U4445" s="22" t="n">
        <x:f>SUM(Q4445:T4445)</x:f>
        <x:v>1.55</x:v>
      </x:c>
      <x:c r="V4445" s="18" t="n">
        <x:f>IF(U4445=0,0,N4445*Q4445/U4445)</x:f>
        <x:v>0</x:v>
      </x:c>
      <x:c r="W4445" s="18" t="n">
        <x:f>IF(U4445=0,0,P4445*Q4445/U4445)</x:f>
        <x:v>0</x:v>
      </x:c>
      <x:c r="X4445" s="18" t="n">
        <x:f>MAX(V4445,W4445*'01 Controls'!$E$12)</x:f>
        <x:v>0</x:v>
      </x:c>
      <x:c r="Y4445" s="18" t="n">
        <x:f>IF(U4445=0,0,N4445*R4445/U4445)</x:f>
        <x:v>5487.096774193548</x:v>
      </x:c>
      <x:c r="Z4445" s="18" t="n">
        <x:f>IF(U4445=0,0,P4445*R4445/U4445)</x:f>
        <x:v>16350.967741935483</x:v>
      </x:c>
      <x:c r="AA4445" s="18" t="n">
        <x:f>MAX(Y4445,Z4445*'01 Controls'!$E$13)</x:f>
        <x:v>5487.096774193548</x:v>
      </x:c>
      <x:c r="AB4445" s="18" t="n">
        <x:f>IF(U4445=0,0,N4445*S4445/U4445)</x:f>
        <x:v>0</x:v>
      </x:c>
      <x:c r="AC4445" s="18" t="n">
        <x:f>IF(U4445=0,0,P4445*S4445/U4445)</x:f>
        <x:v>0</x:v>
      </x:c>
      <x:c r="AD4445" s="18" t="n">
        <x:f>MAX(AB4445,AC4445*'01 Controls'!$E$14)</x:f>
        <x:v>0</x:v>
      </x:c>
      <x:c r="AE4445" s="18" t="n">
        <x:f>IF(U4445=0,0,N4445*T4445/U4445)</x:f>
        <x:v>182.90322580645162</x:v>
      </x:c>
      <x:c r="AF4445" s="18" t="n">
        <x:f>IF(U4445=0,0,P4445*T4445/U4445)</x:f>
        <x:v>545.0322580645162</x:v>
      </x:c>
      <x:c r="AG4445" s="18" t="n">
        <x:f>MAX(AE4445,AF4445*'01 Controls'!$E$15)</x:f>
        <x:v>182.90322580645162</x:v>
      </x:c>
      <x:c r="AH4445" s="18" t="n">
        <x:f>SUM(V4445,Y4445,AB4445,AE4445)</x:f>
        <x:v>5670</x:v>
      </x:c>
      <x:c r="AI4445" s="18" t="n">
        <x:f>N4445-AH4445</x:f>
        <x:v>0</x:v>
      </x:c>
      <x:c r="AJ4445" s="18" t="n">
        <x:f>V4445*INDEX('07 Mode Capacity'!$P$6:$P$17,MATCH("AIR-"&amp;I4445,'07 Mode Capacity'!$C$6:$C$17,0))</x:f>
        <x:v>0</x:v>
      </x:c>
      <x:c r="AK4445" s="18" t="n">
        <x:f>Y4445*INDEX('07 Mode Capacity'!$P$6:$P$17,MATCH("OCEAN-"&amp;I4445,'07 Mode Capacity'!$C$6:$C$17,0))</x:f>
        <x:v>4295.123647644046</x:v>
      </x:c>
      <x:c r="AL4445" s="18" t="n">
        <x:f>AB4445*INDEX('07 Mode Capacity'!$P$6:$P$17,MATCH("LAND-"&amp;I4445,'07 Mode Capacity'!$C$6:$C$17,0))</x:f>
        <x:v>0</x:v>
      </x:c>
      <x:c r="AM4445" s="18" t="n">
        <x:f>AE4445*INDEX('07 Mode Capacity'!$P$6:$P$17,MATCH("INLAND-"&amp;I4445,'07 Mode Capacity'!$C$6:$C$17,0))</x:f>
        <x:v>182.90322580645162</x:v>
      </x:c>
      <x:c r="AN4445" s="18" t="n">
        <x:f>SUM(AJ4445:AM4445)</x:f>
        <x:v>4478.026873450498</x:v>
      </x:c>
      <x:c r="AO4445" s="17" t="n">
        <x:f>IF(N4445=0,1,AN4445/N4445)</x:f>
        <x:v>0.7897754626896822</x:v>
      </x:c>
      <x:c r="AP4445" s="11" t="str">
        <x:f>IF(AO4445&gt;='01 Controls'!$E$16,"PASS","FAIL")</x:f>
        <x:v>FAIL</x:v>
      </x:c>
      <x:c r="AQ4445" s="11" t="str">
        <x:v>UNQUANTIFIED</x:v>
      </x:c>
      <x:c r="AR4445" s="11" t="str">
        <x:v>Position-class planning record; serial item and receiver open</x:v>
      </x:c>
      <x:c r="AS4445" s="26"/>
      <x:c r="AT4445" s="26"/>
    </x:row>
    <x:row r="4446">
      <x:c r="C4446" s="11" t="str">
        <x:v>G2-CM-RLG-APL-45</x:v>
      </x:c>
      <x:c r="D4446" s="11" t="str">
        <x:v>G2</x:v>
      </x:c>
      <x:c r="E4446" s="11" t="str">
        <x:v>Regional flood and displacement</x:v>
      </x:c>
      <x:c r="F4446" s="11" t="str">
        <x:v>CM-RLG</x:v>
      </x:c>
      <x:c r="G4446" s="11" t="str">
        <x:v>Civil rail-mobility group</x:v>
      </x:c>
      <x:c r="H4446" s="11" t="str">
        <x:v>APL-45</x:v>
      </x:c>
      <x:c r="I4446" s="19" t="n">
        <x:v>24</x:v>
      </x:c>
      <x:c r="J4446" s="21" t="n">
        <x:v>5</x:v>
      </x:c>
      <x:c r="K4446" s="18" t="n">
        <x:f>'05 Cargo Register'!K414</x:f>
        <x:v>144</x:v>
      </x:c>
      <x:c r="L4446" s="18" t="n">
        <x:f>'05 Cargo Register'!N414</x:f>
        <x:v>38</x:v>
      </x:c>
      <x:c r="M4446" s="18" t="n">
        <x:f>'05 Cargo Register'!O414</x:f>
        <x:v>285</x:v>
      </x:c>
      <x:c r="N4446" s="18" t="n">
        <x:f>J4446*K4446</x:f>
        <x:v>720</x:v>
      </x:c>
      <x:c r="O4446" s="18" t="n">
        <x:f>J4446*L4446</x:f>
        <x:v>190</x:v>
      </x:c>
      <x:c r="P4446" s="18" t="n">
        <x:f>J4446*M4446</x:f>
        <x:v>1425</x:v>
      </x:c>
      <x:c r="Q4446" s="22" t="n">
        <x:f>'01 Controls'!$E$31*'02 Cargo Classes'!$M$6</x:f>
        <x:v>0.44999999999999996</x:v>
      </x:c>
      <x:c r="R4446" s="22" t="n">
        <x:f>'01 Controls'!$F$31*'02 Cargo Classes'!$N$6</x:f>
        <x:v>0.30000000000000004</x:v>
      </x:c>
      <x:c r="S4446" s="22" t="n">
        <x:f>'01 Controls'!$G$31*'02 Cargo Classes'!$O$6</x:f>
        <x:v>0</x:v>
      </x:c>
      <x:c r="T4446" s="22" t="n">
        <x:f>'01 Controls'!$H$31*'02 Cargo Classes'!$P$6</x:f>
        <x:v>0.03</x:v>
      </x:c>
      <x:c r="U4446" s="22" t="n">
        <x:f>SUM(Q4446:T4446)</x:f>
        <x:v>0.78</x:v>
      </x:c>
      <x:c r="V4446" s="18" t="n">
        <x:f>IF(U4446=0,0,N4446*Q4446/U4446)</x:f>
        <x:v>415.3846153846153</x:v>
      </x:c>
      <x:c r="W4446" s="18" t="n">
        <x:f>IF(U4446=0,0,P4446*Q4446/U4446)</x:f>
        <x:v>822.1153846153844</x:v>
      </x:c>
      <x:c r="X4446" s="18" t="n">
        <x:f>MAX(V4446,W4446*'01 Controls'!$E$12)</x:f>
        <x:v>415.3846153846153</x:v>
      </x:c>
      <x:c r="Y4446" s="18" t="n">
        <x:f>IF(U4446=0,0,N4446*R4446/U4446)</x:f>
        <x:v>276.92307692307696</x:v>
      </x:c>
      <x:c r="Z4446" s="18" t="n">
        <x:f>IF(U4446=0,0,P4446*R4446/U4446)</x:f>
        <x:v>548.0769230769231</x:v>
      </x:c>
      <x:c r="AA4446" s="18" t="n">
        <x:f>MAX(Y4446,Z4446*'01 Controls'!$E$13)</x:f>
        <x:v>276.92307692307696</x:v>
      </x:c>
      <x:c r="AB4446" s="18" t="n">
        <x:f>IF(U4446=0,0,N4446*S4446/U4446)</x:f>
        <x:v>0</x:v>
      </x:c>
      <x:c r="AC4446" s="18" t="n">
        <x:f>IF(U4446=0,0,P4446*S4446/U4446)</x:f>
        <x:v>0</x:v>
      </x:c>
      <x:c r="AD4446" s="18" t="n">
        <x:f>MAX(AB4446,AC4446*'01 Controls'!$E$14)</x:f>
        <x:v>0</x:v>
      </x:c>
      <x:c r="AE4446" s="18" t="n">
        <x:f>IF(U4446=0,0,N4446*T4446/U4446)</x:f>
        <x:v>27.69230769230769</x:v>
      </x:c>
      <x:c r="AF4446" s="18" t="n">
        <x:f>IF(U4446=0,0,P4446*T4446/U4446)</x:f>
        <x:v>54.80769230769231</x:v>
      </x:c>
      <x:c r="AG4446" s="18" t="n">
        <x:f>MAX(AE4446,AF4446*'01 Controls'!$E$15)</x:f>
        <x:v>27.69230769230769</x:v>
      </x:c>
      <x:c r="AH4446" s="18" t="n">
        <x:f>SUM(V4446,Y4446,AB4446,AE4446)</x:f>
        <x:v>720</x:v>
      </x:c>
      <x:c r="AI4446" s="18" t="n">
        <x:f>N4446-AH4446</x:f>
        <x:v>0</x:v>
      </x:c>
      <x:c r="AJ4446" s="18" t="n">
        <x:f>V4446*INDEX('07 Mode Capacity'!$P$6:$P$17,MATCH("AIR-"&amp;I4446,'07 Mode Capacity'!$C$6:$C$17,0))</x:f>
        <x:v>84.28738202537654</x:v>
      </x:c>
      <x:c r="AK4446" s="18" t="n">
        <x:f>Y4446*INDEX('07 Mode Capacity'!$P$6:$P$17,MATCH("OCEAN-"&amp;I4446,'07 Mode Capacity'!$C$6:$C$17,0))</x:f>
        <x:v>41.56312128399638</x:v>
      </x:c>
      <x:c r="AL4446" s="18" t="n">
        <x:f>AB4446*INDEX('07 Mode Capacity'!$P$6:$P$17,MATCH("LAND-"&amp;I4446,'07 Mode Capacity'!$C$6:$C$17,0))</x:f>
        <x:v>0</x:v>
      </x:c>
      <x:c r="AM4446" s="18" t="n">
        <x:f>AE4446*INDEX('07 Mode Capacity'!$P$6:$P$17,MATCH("INLAND-"&amp;I4446,'07 Mode Capacity'!$C$6:$C$17,0))</x:f>
        <x:v>27.69230769230769</x:v>
      </x:c>
      <x:c r="AN4446" s="18" t="n">
        <x:f>SUM(AJ4446:AM4446)</x:f>
        <x:v>153.5428110016806</x:v>
      </x:c>
      <x:c r="AO4446" s="17" t="n">
        <x:f>IF(N4446=0,1,AN4446/N4446)</x:f>
        <x:v>0.21325390416900084</x:v>
      </x:c>
      <x:c r="AP4446" s="11" t="str">
        <x:f>IF(AO4446&gt;='01 Controls'!$E$16,"PASS","FAIL")</x:f>
        <x:v>FAIL</x:v>
      </x:c>
      <x:c r="AQ4446" s="11" t="str">
        <x:v>UNQUANTIFIED</x:v>
      </x:c>
      <x:c r="AR4446" s="11" t="str">
        <x:v>Position-class planning record; serial item and receiver open</x:v>
      </x:c>
      <x:c r="AS4446" s="26"/>
      <x:c r="AT4446" s="26"/>
    </x:row>
    <x:row r="4447">
      <x:c r="C4447" s="11" t="str">
        <x:v>G2-CM-RLG-ISO-18</x:v>
      </x:c>
      <x:c r="D4447" s="11" t="str">
        <x:v>G2</x:v>
      </x:c>
      <x:c r="E4447" s="11" t="str">
        <x:v>Regional flood and displacement</x:v>
      </x:c>
      <x:c r="F4447" s="11" t="str">
        <x:v>CM-RLG</x:v>
      </x:c>
      <x:c r="G4447" s="11" t="str">
        <x:v>Civil rail-mobility group</x:v>
      </x:c>
      <x:c r="H4447" s="11" t="str">
        <x:v>ISO-18</x:v>
      </x:c>
      <x:c r="I4447" s="19" t="n">
        <x:v>48</x:v>
      </x:c>
      <x:c r="J4447" s="21" t="n">
        <x:v>5</x:v>
      </x:c>
      <x:c r="K4447" s="18" t="n">
        <x:f>'05 Cargo Register'!K415</x:f>
        <x:v>360</x:v>
      </x:c>
      <x:c r="L4447" s="18" t="n">
        <x:f>'05 Cargo Register'!N415</x:f>
        <x:v>24</x:v>
      </x:c>
      <x:c r="M4447" s="18" t="n">
        <x:f>'05 Cargo Register'!O415</x:f>
        <x:v>633.6</x:v>
      </x:c>
      <x:c r="N4447" s="18" t="n">
        <x:f>J4447*K4447</x:f>
        <x:v>1800</x:v>
      </x:c>
      <x:c r="O4447" s="18" t="n">
        <x:f>J4447*L4447</x:f>
        <x:v>120</x:v>
      </x:c>
      <x:c r="P4447" s="18" t="n">
        <x:f>J4447*M4447</x:f>
        <x:v>3168</x:v>
      </x:c>
      <x:c r="Q4447" s="22" t="n">
        <x:f>'01 Controls'!$E$31*'02 Cargo Classes'!$M$7</x:f>
        <x:v>0.03</x:v>
      </x:c>
      <x:c r="R4447" s="22" t="n">
        <x:f>'01 Controls'!$F$31*'02 Cargo Classes'!$N$7</x:f>
        <x:v>0.75</x:v>
      </x:c>
      <x:c r="S4447" s="22" t="n">
        <x:f>'01 Controls'!$G$31*'02 Cargo Classes'!$O$7</x:f>
        <x:v>0</x:v>
      </x:c>
      <x:c r="T4447" s="22" t="n">
        <x:f>'01 Controls'!$H$31*'02 Cargo Classes'!$P$7</x:f>
        <x:v>0.08000000000000002</x:v>
      </x:c>
      <x:c r="U4447" s="22" t="n">
        <x:f>SUM(Q4447:T4447)</x:f>
        <x:v>0.8600000000000001</x:v>
      </x:c>
      <x:c r="V4447" s="18" t="n">
        <x:f>IF(U4447=0,0,N4447*Q4447/U4447)</x:f>
        <x:v>62.790697674418595</x:v>
      </x:c>
      <x:c r="W4447" s="18" t="n">
        <x:f>IF(U4447=0,0,P4447*Q4447/U4447)</x:f>
        <x:v>110.51162790697673</x:v>
      </x:c>
      <x:c r="X4447" s="18" t="n">
        <x:f>MAX(V4447,W4447*'01 Controls'!$E$12)</x:f>
        <x:v>62.790697674418595</x:v>
      </x:c>
      <x:c r="Y4447" s="18" t="n">
        <x:f>IF(U4447=0,0,N4447*R4447/U4447)</x:f>
        <x:v>1569.767441860465</x:v>
      </x:c>
      <x:c r="Z4447" s="18" t="n">
        <x:f>IF(U4447=0,0,P4447*R4447/U4447)</x:f>
        <x:v>2762.7906976744184</x:v>
      </x:c>
      <x:c r="AA4447" s="18" t="n">
        <x:f>MAX(Y4447,Z4447*'01 Controls'!$E$13)</x:f>
        <x:v>1569.767441860465</x:v>
      </x:c>
      <x:c r="AB4447" s="18" t="n">
        <x:f>IF(U4447=0,0,N4447*S4447/U4447)</x:f>
        <x:v>0</x:v>
      </x:c>
      <x:c r="AC4447" s="18" t="n">
        <x:f>IF(U4447=0,0,P4447*S4447/U4447)</x:f>
        <x:v>0</x:v>
      </x:c>
      <x:c r="AD4447" s="18" t="n">
        <x:f>MAX(AB4447,AC4447*'01 Controls'!$E$14)</x:f>
        <x:v>0</x:v>
      </x:c>
      <x:c r="AE4447" s="18" t="n">
        <x:f>IF(U4447=0,0,N4447*T4447/U4447)</x:f>
        <x:v>167.4418604651163</x:v>
      </x:c>
      <x:c r="AF4447" s="18" t="n">
        <x:f>IF(U4447=0,0,P4447*T4447/U4447)</x:f>
        <x:v>294.69767441860466</x:v>
      </x:c>
      <x:c r="AG4447" s="18" t="n">
        <x:f>MAX(AE4447,AF4447*'01 Controls'!$E$15)</x:f>
        <x:v>167.4418604651163</x:v>
      </x:c>
      <x:c r="AH4447" s="18" t="n">
        <x:f>SUM(V4447,Y4447,AB4447,AE4447)</x:f>
        <x:v>1800</x:v>
      </x:c>
      <x:c r="AI4447" s="18" t="n">
        <x:f>N4447-AH4447</x:f>
        <x:v>0</x:v>
      </x:c>
      <x:c r="AJ4447" s="18" t="n">
        <x:f>V4447*INDEX('07 Mode Capacity'!$P$6:$P$17,MATCH("AIR-"&amp;I4447,'07 Mode Capacity'!$C$6:$C$17,0))</x:f>
        <x:v>17.602471567002095</x:v>
      </x:c>
      <x:c r="AK4447" s="18" t="n">
        <x:f>Y4447*INDEX('07 Mode Capacity'!$P$6:$P$17,MATCH("OCEAN-"&amp;I4447,'07 Mode Capacity'!$C$6:$C$17,0))</x:f>
        <x:v>137.56857930969727</x:v>
      </x:c>
      <x:c r="AL4447" s="18" t="n">
        <x:f>AB4447*INDEX('07 Mode Capacity'!$P$6:$P$17,MATCH("LAND-"&amp;I4447,'07 Mode Capacity'!$C$6:$C$17,0))</x:f>
        <x:v>0</x:v>
      </x:c>
      <x:c r="AM4447" s="18" t="n">
        <x:f>AE4447*INDEX('07 Mode Capacity'!$P$6:$P$17,MATCH("INLAND-"&amp;I4447,'07 Mode Capacity'!$C$6:$C$17,0))</x:f>
        <x:v>105.69505698915141</x:v>
      </x:c>
      <x:c r="AN4447" s="18" t="n">
        <x:f>SUM(AJ4447:AM4447)</x:f>
        <x:v>260.8661078658508</x:v>
      </x:c>
      <x:c r="AO4447" s="17" t="n">
        <x:f>IF(N4447=0,1,AN4447/N4447)</x:f>
        <x:v>0.1449256154810282</x:v>
      </x:c>
      <x:c r="AP4447" s="11" t="str">
        <x:f>IF(AO4447&gt;='01 Controls'!$E$16,"PASS","FAIL")</x:f>
        <x:v>FAIL</x:v>
      </x:c>
      <x:c r="AQ4447" s="11" t="str">
        <x:v>UNQUANTIFIED</x:v>
      </x:c>
      <x:c r="AR4447" s="11" t="str">
        <x:v>Position-class planning record; serial item and receiver open</x:v>
      </x:c>
      <x:c r="AS4447" s="26"/>
      <x:c r="AT4447" s="26"/>
    </x:row>
    <x:row r="4448">
      <x:c r="C4448" s="11" t="str">
        <x:v>G2-CM-RLG-COL-12</x:v>
      </x:c>
      <x:c r="D4448" s="11" t="str">
        <x:v>G2</x:v>
      </x:c>
      <x:c r="E4448" s="11" t="str">
        <x:v>Regional flood and displacement</x:v>
      </x:c>
      <x:c r="F4448" s="11" t="str">
        <x:v>CM-RLG</x:v>
      </x:c>
      <x:c r="G4448" s="11" t="str">
        <x:v>Civil rail-mobility group</x:v>
      </x:c>
      <x:c r="H4448" s="11" t="str">
        <x:v>COL-12</x:v>
      </x:c>
      <x:c r="I4448" s="19" t="n">
        <x:v>24</x:v>
      </x:c>
      <x:c r="J4448" s="21" t="n">
        <x:v>5</x:v>
      </x:c>
      <x:c r="K4448" s="18" t="n">
        <x:f>'05 Cargo Register'!K416</x:f>
        <x:v>144</x:v>
      </x:c>
      <x:c r="L4448" s="18" t="n">
        <x:f>'05 Cargo Register'!N416</x:f>
        <x:v>15</x:v>
      </x:c>
      <x:c r="M4448" s="18" t="n">
        <x:f>'05 Cargo Register'!O416</x:f>
        <x:v>396</x:v>
      </x:c>
      <x:c r="N4448" s="18" t="n">
        <x:f>J4448*K4448</x:f>
        <x:v>720</x:v>
      </x:c>
      <x:c r="O4448" s="18" t="n">
        <x:f>J4448*L4448</x:f>
        <x:v>75</x:v>
      </x:c>
      <x:c r="P4448" s="18" t="n">
        <x:f>J4448*M4448</x:f>
        <x:v>1980</x:v>
      </x:c>
      <x:c r="Q4448" s="22" t="n">
        <x:f>'01 Controls'!$E$31*'02 Cargo Classes'!$M$8</x:f>
        <x:v>0.3</x:v>
      </x:c>
      <x:c r="R4448" s="22" t="n">
        <x:f>'01 Controls'!$F$31*'02 Cargo Classes'!$N$8</x:f>
        <x:v>0.5249999999999999</x:v>
      </x:c>
      <x:c r="S4448" s="22" t="n">
        <x:f>'01 Controls'!$G$31*'02 Cargo Classes'!$O$8</x:f>
        <x:v>0</x:v>
      </x:c>
      <x:c r="T4448" s="22" t="n">
        <x:f>'01 Controls'!$H$31*'02 Cargo Classes'!$P$8</x:f>
        <x:v>0.020000000000000004</x:v>
      </x:c>
      <x:c r="U4448" s="22" t="n">
        <x:f>SUM(Q4448:T4448)</x:f>
        <x:v>0.845</x:v>
      </x:c>
      <x:c r="V4448" s="18" t="n">
        <x:f>IF(U4448=0,0,N4448*Q4448/U4448)</x:f>
        <x:v>255.62130177514794</x:v>
      </x:c>
      <x:c r="W4448" s="18" t="n">
        <x:f>IF(U4448=0,0,P4448*Q4448/U4448)</x:f>
        <x:v>702.9585798816569</x:v>
      </x:c>
      <x:c r="X4448" s="18" t="n">
        <x:f>MAX(V4448,W4448*'01 Controls'!$E$12)</x:f>
        <x:v>255.62130177514794</x:v>
      </x:c>
      <x:c r="Y4448" s="18" t="n">
        <x:f>IF(U4448=0,0,N4448*R4448/U4448)</x:f>
        <x:v>447.33727810650885</x:v>
      </x:c>
      <x:c r="Z4448" s="18" t="n">
        <x:f>IF(U4448=0,0,P4448*R4448/U4448)</x:f>
        <x:v>1230.1775147928993</x:v>
      </x:c>
      <x:c r="AA4448" s="18" t="n">
        <x:f>MAX(Y4448,Z4448*'01 Controls'!$E$13)</x:f>
        <x:v>447.33727810650885</x:v>
      </x:c>
      <x:c r="AB4448" s="18" t="n">
        <x:f>IF(U4448=0,0,N4448*S4448/U4448)</x:f>
        <x:v>0</x:v>
      </x:c>
      <x:c r="AC4448" s="18" t="n">
        <x:f>IF(U4448=0,0,P4448*S4448/U4448)</x:f>
        <x:v>0</x:v>
      </x:c>
      <x:c r="AD4448" s="18" t="n">
        <x:f>MAX(AB4448,AC4448*'01 Controls'!$E$14)</x:f>
        <x:v>0</x:v>
      </x:c>
      <x:c r="AE4448" s="18" t="n">
        <x:f>IF(U4448=0,0,N4448*T4448/U4448)</x:f>
        <x:v>17.041420118343197</x:v>
      </x:c>
      <x:c r="AF4448" s="18" t="n">
        <x:f>IF(U4448=0,0,P4448*T4448/U4448)</x:f>
        <x:v>46.863905325443795</x:v>
      </x:c>
      <x:c r="AG4448" s="18" t="n">
        <x:f>MAX(AE4448,AF4448*'01 Controls'!$E$15)</x:f>
        <x:v>17.041420118343197</x:v>
      </x:c>
      <x:c r="AH4448" s="18" t="n">
        <x:f>SUM(V4448,Y4448,AB4448,AE4448)</x:f>
        <x:v>720</x:v>
      </x:c>
      <x:c r="AI4448" s="18" t="n">
        <x:f>N4448-AH4448</x:f>
        <x:v>0</x:v>
      </x:c>
      <x:c r="AJ4448" s="18" t="n">
        <x:f>V4448*INDEX('07 Mode Capacity'!$P$6:$P$17,MATCH("AIR-"&amp;I4448,'07 Mode Capacity'!$C$6:$C$17,0))</x:f>
        <x:v>51.8691581694625</x:v>
      </x:c>
      <x:c r="AK4448" s="18" t="n">
        <x:f>Y4448*INDEX('07 Mode Capacity'!$P$6:$P$17,MATCH("OCEAN-"&amp;I4448,'07 Mode Capacity'!$C$6:$C$17,0))</x:f>
        <x:v>67.1404266895326</x:v>
      </x:c>
      <x:c r="AL4448" s="18" t="n">
        <x:f>AB4448*INDEX('07 Mode Capacity'!$P$6:$P$17,MATCH("LAND-"&amp;I4448,'07 Mode Capacity'!$C$6:$C$17,0))</x:f>
        <x:v>0</x:v>
      </x:c>
      <x:c r="AM4448" s="18" t="n">
        <x:f>AE4448*INDEX('07 Mode Capacity'!$P$6:$P$17,MATCH("INLAND-"&amp;I4448,'07 Mode Capacity'!$C$6:$C$17,0))</x:f>
        <x:v>17.041420118343197</x:v>
      </x:c>
      <x:c r="AN4448" s="18" t="n">
        <x:f>SUM(AJ4448:AM4448)</x:f>
        <x:v>136.05100497733832</x:v>
      </x:c>
      <x:c r="AO4448" s="17" t="n">
        <x:f>IF(N4448=0,1,AN4448/N4448)</x:f>
        <x:v>0.18895972913519213</x:v>
      </x:c>
      <x:c r="AP4448" s="11" t="str">
        <x:f>IF(AO4448&gt;='01 Controls'!$E$16,"PASS","FAIL")</x:f>
        <x:v>FAIL</x:v>
      </x:c>
      <x:c r="AQ4448" s="11" t="str">
        <x:v>UNQUANTIFIED</x:v>
      </x:c>
      <x:c r="AR4448" s="11" t="str">
        <x:v>Position-class planning record; serial item and receiver open</x:v>
      </x:c>
      <x:c r="AS4448" s="26"/>
      <x:c r="AT4448" s="26"/>
    </x:row>
    <x:row r="4449">
      <x:c r="C4449" s="11" t="str">
        <x:v>G2-CM-RLG-BAT-22</x:v>
      </x:c>
      <x:c r="D4449" s="11" t="str">
        <x:v>G2</x:v>
      </x:c>
      <x:c r="E4449" s="11" t="str">
        <x:v>Regional flood and displacement</x:v>
      </x:c>
      <x:c r="F4449" s="11" t="str">
        <x:v>CM-RLG</x:v>
      </x:c>
      <x:c r="G4449" s="11" t="str">
        <x:v>Civil rail-mobility group</x:v>
      </x:c>
      <x:c r="H4449" s="11" t="str">
        <x:v>BAT-22</x:v>
      </x:c>
      <x:c r="I4449" s="19" t="n">
        <x:v>48</x:v>
      </x:c>
      <x:c r="J4449" s="21" t="n">
        <x:v>5</x:v>
      </x:c>
      <x:c r="K4449" s="18" t="n">
        <x:f>'05 Cargo Register'!K417</x:f>
        <x:v>180</x:v>
      </x:c>
      <x:c r="L4449" s="18" t="n">
        <x:f>'05 Cargo Register'!N417</x:f>
        <x:v>11</x:v>
      </x:c>
      <x:c r="M4449" s="18" t="n">
        <x:f>'05 Cargo Register'!O417</x:f>
        <x:v>290.40000000000003</x:v>
      </x:c>
      <x:c r="N4449" s="18" t="n">
        <x:f>J4449*K4449</x:f>
        <x:v>900</x:v>
      </x:c>
      <x:c r="O4449" s="18" t="n">
        <x:f>J4449*L4449</x:f>
        <x:v>55</x:v>
      </x:c>
      <x:c r="P4449" s="18" t="n">
        <x:f>J4449*M4449</x:f>
        <x:v>1452.0000000000002</x:v>
      </x:c>
      <x:c r="Q4449" s="22" t="n">
        <x:f>'01 Controls'!$E$31*'02 Cargo Classes'!$M$9</x:f>
        <x:v>0</x:v>
      </x:c>
      <x:c r="R4449" s="22" t="n">
        <x:f>'01 Controls'!$F$31*'02 Cargo Classes'!$N$9</x:f>
        <x:v>0.75</x:v>
      </x:c>
      <x:c r="S4449" s="22" t="n">
        <x:f>'01 Controls'!$G$31*'02 Cargo Classes'!$O$9</x:f>
        <x:v>0</x:v>
      </x:c>
      <x:c r="T4449" s="22" t="n">
        <x:f>'01 Controls'!$H$31*'02 Cargo Classes'!$P$9</x:f>
        <x:v>0.05</x:v>
      </x:c>
      <x:c r="U4449" s="22" t="n">
        <x:f>SUM(Q4449:T4449)</x:f>
        <x:v>0.8</x:v>
      </x:c>
      <x:c r="V4449" s="18" t="n">
        <x:f>IF(U4449=0,0,N4449*Q4449/U4449)</x:f>
        <x:v>0</x:v>
      </x:c>
      <x:c r="W4449" s="18" t="n">
        <x:f>IF(U4449=0,0,P4449*Q4449/U4449)</x:f>
        <x:v>0</x:v>
      </x:c>
      <x:c r="X4449" s="18" t="n">
        <x:f>MAX(V4449,W4449*'01 Controls'!$E$12)</x:f>
        <x:v>0</x:v>
      </x:c>
      <x:c r="Y4449" s="18" t="n">
        <x:f>IF(U4449=0,0,N4449*R4449/U4449)</x:f>
        <x:v>843.75</x:v>
      </x:c>
      <x:c r="Z4449" s="18" t="n">
        <x:f>IF(U4449=0,0,P4449*R4449/U4449)</x:f>
        <x:v>1361.2500000000002</x:v>
      </x:c>
      <x:c r="AA4449" s="18" t="n">
        <x:f>MAX(Y4449,Z4449*'01 Controls'!$E$13)</x:f>
        <x:v>843.75</x:v>
      </x:c>
      <x:c r="AB4449" s="18" t="n">
        <x:f>IF(U4449=0,0,N4449*S4449/U4449)</x:f>
        <x:v>0</x:v>
      </x:c>
      <x:c r="AC4449" s="18" t="n">
        <x:f>IF(U4449=0,0,P4449*S4449/U4449)</x:f>
        <x:v>0</x:v>
      </x:c>
      <x:c r="AD4449" s="18" t="n">
        <x:f>MAX(AB4449,AC4449*'01 Controls'!$E$14)</x:f>
        <x:v>0</x:v>
      </x:c>
      <x:c r="AE4449" s="18" t="n">
        <x:f>IF(U4449=0,0,N4449*T4449/U4449)</x:f>
        <x:v>56.25</x:v>
      </x:c>
      <x:c r="AF4449" s="18" t="n">
        <x:f>IF(U4449=0,0,P4449*T4449/U4449)</x:f>
        <x:v>90.75</x:v>
      </x:c>
      <x:c r="AG4449" s="18" t="n">
        <x:f>MAX(AE4449,AF4449*'01 Controls'!$E$15)</x:f>
        <x:v>56.25</x:v>
      </x:c>
      <x:c r="AH4449" s="18" t="n">
        <x:f>SUM(V4449,Y4449,AB4449,AE4449)</x:f>
        <x:v>900</x:v>
      </x:c>
      <x:c r="AI4449" s="18" t="n">
        <x:f>N4449-AH4449</x:f>
        <x:v>0</x:v>
      </x:c>
      <x:c r="AJ4449" s="18" t="n">
        <x:f>V4449*INDEX('07 Mode Capacity'!$P$6:$P$17,MATCH("AIR-"&amp;I4449,'07 Mode Capacity'!$C$6:$C$17,0))</x:f>
        <x:v>0</x:v>
      </x:c>
      <x:c r="AK4449" s="18" t="n">
        <x:f>Y4449*INDEX('07 Mode Capacity'!$P$6:$P$17,MATCH("OCEAN-"&amp;I4449,'07 Mode Capacity'!$C$6:$C$17,0))</x:f>
        <x:v>73.94311137896229</x:v>
      </x:c>
      <x:c r="AL4449" s="18" t="n">
        <x:f>AB4449*INDEX('07 Mode Capacity'!$P$6:$P$17,MATCH("LAND-"&amp;I4449,'07 Mode Capacity'!$C$6:$C$17,0))</x:f>
        <x:v>0</x:v>
      </x:c>
      <x:c r="AM4449" s="18" t="n">
        <x:f>AE4449*INDEX('07 Mode Capacity'!$P$6:$P$17,MATCH("INLAND-"&amp;I4449,'07 Mode Capacity'!$C$6:$C$17,0))</x:f>
        <x:v>35.506933207293045</x:v>
      </x:c>
      <x:c r="AN4449" s="18" t="n">
        <x:f>SUM(AJ4449:AM4449)</x:f>
        <x:v>109.45004458625533</x:v>
      </x:c>
      <x:c r="AO4449" s="17" t="n">
        <x:f>IF(N4449=0,1,AN4449/N4449)</x:f>
        <x:v>0.12161116065139481</x:v>
      </x:c>
      <x:c r="AP4449" s="11" t="str">
        <x:f>IF(AO4449&gt;='01 Controls'!$E$16,"PASS","FAIL")</x:f>
        <x:v>FAIL</x:v>
      </x:c>
      <x:c r="AQ4449" s="11" t="str">
        <x:v>UNQUANTIFIED</x:v>
      </x:c>
      <x:c r="AR4449" s="11" t="str">
        <x:v>Position-class planning record; serial item and receiver open</x:v>
      </x:c>
      <x:c r="AS4449" s="26"/>
      <x:c r="AT4449" s="26"/>
    </x:row>
    <x:row r="4450">
      <x:c r="C4450" s="11" t="str">
        <x:v>G2-CM-RLG-TNK-20</x:v>
      </x:c>
      <x:c r="D4450" s="11" t="str">
        <x:v>G2</x:v>
      </x:c>
      <x:c r="E4450" s="11" t="str">
        <x:v>Regional flood and displacement</x:v>
      </x:c>
      <x:c r="F4450" s="11" t="str">
        <x:v>CM-RLG</x:v>
      </x:c>
      <x:c r="G4450" s="11" t="str">
        <x:v>Civil rail-mobility group</x:v>
      </x:c>
      <x:c r="H4450" s="11" t="str">
        <x:v>TNK-20</x:v>
      </x:c>
      <x:c r="I4450" s="19" t="n">
        <x:v>48</x:v>
      </x:c>
      <x:c r="J4450" s="21" t="n">
        <x:v>5</x:v>
      </x:c>
      <x:c r="K4450" s="18" t="n">
        <x:f>'05 Cargo Register'!K418</x:f>
        <x:v>180</x:v>
      </x:c>
      <x:c r="L4450" s="18" t="n">
        <x:f>'05 Cargo Register'!N418</x:f>
        <x:v>11</x:v>
      </x:c>
      <x:c r="M4450" s="18" t="n">
        <x:f>'05 Cargo Register'!O418</x:f>
        <x:v>233.75</x:v>
      </x:c>
      <x:c r="N4450" s="18" t="n">
        <x:f>J4450*K4450</x:f>
        <x:v>900</x:v>
      </x:c>
      <x:c r="O4450" s="18" t="n">
        <x:f>J4450*L4450</x:f>
        <x:v>55</x:v>
      </x:c>
      <x:c r="P4450" s="18" t="n">
        <x:f>J4450*M4450</x:f>
        <x:v>1168.75</x:v>
      </x:c>
      <x:c r="Q4450" s="22" t="n">
        <x:f>'01 Controls'!$E$31*'02 Cargo Classes'!$M$10</x:f>
        <x:v>0</x:v>
      </x:c>
      <x:c r="R4450" s="22" t="n">
        <x:f>'01 Controls'!$F$31*'02 Cargo Classes'!$N$10</x:f>
        <x:v>0.8999999999999999</x:v>
      </x:c>
      <x:c r="S4450" s="22" t="n">
        <x:f>'01 Controls'!$G$31*'02 Cargo Classes'!$O$10</x:f>
        <x:v>0</x:v>
      </x:c>
      <x:c r="T4450" s="22" t="n">
        <x:f>'01 Controls'!$H$31*'02 Cargo Classes'!$P$10</x:f>
        <x:v>0.1</x:v>
      </x:c>
      <x:c r="U4450" s="22" t="n">
        <x:f>SUM(Q4450:T4450)</x:f>
        <x:v>0.9999999999999999</x:v>
      </x:c>
      <x:c r="V4450" s="18" t="n">
        <x:f>IF(U4450=0,0,N4450*Q4450/U4450)</x:f>
        <x:v>0</x:v>
      </x:c>
      <x:c r="W4450" s="18" t="n">
        <x:f>IF(U4450=0,0,P4450*Q4450/U4450)</x:f>
        <x:v>0</x:v>
      </x:c>
      <x:c r="X4450" s="18" t="n">
        <x:f>MAX(V4450,W4450*'01 Controls'!$E$12)</x:f>
        <x:v>0</x:v>
      </x:c>
      <x:c r="Y4450" s="18" t="n">
        <x:f>IF(U4450=0,0,N4450*R4450/U4450)</x:f>
        <x:v>810</x:v>
      </x:c>
      <x:c r="Z4450" s="18" t="n">
        <x:f>IF(U4450=0,0,P4450*R4450/U4450)</x:f>
        <x:v>1051.8750000000002</x:v>
      </x:c>
      <x:c r="AA4450" s="18" t="n">
        <x:f>MAX(Y4450,Z4450*'01 Controls'!$E$13)</x:f>
        <x:v>810</x:v>
      </x:c>
      <x:c r="AB4450" s="18" t="n">
        <x:f>IF(U4450=0,0,N4450*S4450/U4450)</x:f>
        <x:v>0</x:v>
      </x:c>
      <x:c r="AC4450" s="18" t="n">
        <x:f>IF(U4450=0,0,P4450*S4450/U4450)</x:f>
        <x:v>0</x:v>
      </x:c>
      <x:c r="AD4450" s="18" t="n">
        <x:f>MAX(AB4450,AC4450*'01 Controls'!$E$14)</x:f>
        <x:v>0</x:v>
      </x:c>
      <x:c r="AE4450" s="18" t="n">
        <x:f>IF(U4450=0,0,N4450*T4450/U4450)</x:f>
        <x:v>90.00000000000001</x:v>
      </x:c>
      <x:c r="AF4450" s="18" t="n">
        <x:f>IF(U4450=0,0,P4450*T4450/U4450)</x:f>
        <x:v>116.87500000000001</x:v>
      </x:c>
      <x:c r="AG4450" s="18" t="n">
        <x:f>MAX(AE4450,AF4450*'01 Controls'!$E$15)</x:f>
        <x:v>90.00000000000001</x:v>
      </x:c>
      <x:c r="AH4450" s="18" t="n">
        <x:f>SUM(V4450,Y4450,AB4450,AE4450)</x:f>
        <x:v>900</x:v>
      </x:c>
      <x:c r="AI4450" s="18" t="n">
        <x:f>N4450-AH4450</x:f>
        <x:v>0</x:v>
      </x:c>
      <x:c r="AJ4450" s="18" t="n">
        <x:f>V4450*INDEX('07 Mode Capacity'!$P$6:$P$17,MATCH("AIR-"&amp;I4450,'07 Mode Capacity'!$C$6:$C$17,0))</x:f>
        <x:v>0</x:v>
      </x:c>
      <x:c r="AK4450" s="18" t="n">
        <x:f>Y4450*INDEX('07 Mode Capacity'!$P$6:$P$17,MATCH("OCEAN-"&amp;I4450,'07 Mode Capacity'!$C$6:$C$17,0))</x:f>
        <x:v>70.9853869238038</x:v>
      </x:c>
      <x:c r="AL4450" s="18" t="n">
        <x:f>AB4450*INDEX('07 Mode Capacity'!$P$6:$P$17,MATCH("LAND-"&amp;I4450,'07 Mode Capacity'!$C$6:$C$17,0))</x:f>
        <x:v>0</x:v>
      </x:c>
      <x:c r="AM4450" s="18" t="n">
        <x:f>AE4450*INDEX('07 Mode Capacity'!$P$6:$P$17,MATCH("INLAND-"&amp;I4450,'07 Mode Capacity'!$C$6:$C$17,0))</x:f>
        <x:v>56.81109313166888</x:v>
      </x:c>
      <x:c r="AN4450" s="18" t="n">
        <x:f>SUM(AJ4450:AM4450)</x:f>
        <x:v>127.79648005547268</x:v>
      </x:c>
      <x:c r="AO4450" s="17" t="n">
        <x:f>IF(N4450=0,1,AN4450/N4450)</x:f>
        <x:v>0.1419960889505252</x:v>
      </x:c>
      <x:c r="AP4450" s="11" t="str">
        <x:f>IF(AO4450&gt;='01 Controls'!$E$16,"PASS","FAIL")</x:f>
        <x:v>FAIL</x:v>
      </x:c>
      <x:c r="AQ4450" s="11" t="str">
        <x:v>UNQUANTIFIED</x:v>
      </x:c>
      <x:c r="AR4450" s="11" t="str">
        <x:v>Position-class planning record; serial item and receiver open</x:v>
      </x:c>
      <x:c r="AS4450" s="26"/>
      <x:c r="AT4450" s="26"/>
    </x:row>
    <x:row r="4451">
      <x:c r="C4451" s="11" t="str">
        <x:v>G2-CM-RLG-FLR-24</x:v>
      </x:c>
      <x:c r="D4451" s="11" t="str">
        <x:v>G2</x:v>
      </x:c>
      <x:c r="E4451" s="11" t="str">
        <x:v>Regional flood and displacement</x:v>
      </x:c>
      <x:c r="F4451" s="11" t="str">
        <x:v>CM-RLG</x:v>
      </x:c>
      <x:c r="G4451" s="11" t="str">
        <x:v>Civil rail-mobility group</x:v>
      </x:c>
      <x:c r="H4451" s="11" t="str">
        <x:v>FLR-24</x:v>
      </x:c>
      <x:c r="I4451" s="19" t="n">
        <x:v>48</x:v>
      </x:c>
      <x:c r="J4451" s="21" t="n">
        <x:v>5</x:v>
      </x:c>
      <x:c r="K4451" s="18" t="n">
        <x:f>'05 Cargo Register'!K419</x:f>
        <x:v>288</x:v>
      </x:c>
      <x:c r="L4451" s="18" t="n">
        <x:f>'05 Cargo Register'!N419</x:f>
        <x:v>15</x:v>
      </x:c>
      <x:c r="M4451" s="18" t="n">
        <x:f>'05 Cargo Register'!O419</x:f>
        <x:v>480</x:v>
      </x:c>
      <x:c r="N4451" s="18" t="n">
        <x:f>J4451*K4451</x:f>
        <x:v>1440</x:v>
      </x:c>
      <x:c r="O4451" s="18" t="n">
        <x:f>J4451*L4451</x:f>
        <x:v>75</x:v>
      </x:c>
      <x:c r="P4451" s="18" t="n">
        <x:f>J4451*M4451</x:f>
        <x:v>2400</x:v>
      </x:c>
      <x:c r="Q4451" s="22" t="n">
        <x:f>'01 Controls'!$E$31*'02 Cargo Classes'!$M$11</x:f>
        <x:v>0</x:v>
      </x:c>
      <x:c r="R4451" s="22" t="n">
        <x:f>'01 Controls'!$F$31*'02 Cargo Classes'!$N$11</x:f>
        <x:v>0.8999999999999999</x:v>
      </x:c>
      <x:c r="S4451" s="22" t="n">
        <x:f>'01 Controls'!$G$31*'02 Cargo Classes'!$O$11</x:f>
        <x:v>0</x:v>
      </x:c>
      <x:c r="T4451" s="22" t="n">
        <x:f>'01 Controls'!$H$31*'02 Cargo Classes'!$P$11</x:f>
        <x:v>0.08000000000000002</x:v>
      </x:c>
      <x:c r="U4451" s="22" t="n">
        <x:f>SUM(Q4451:T4451)</x:f>
        <x:v>0.98</x:v>
      </x:c>
      <x:c r="V4451" s="18" t="n">
        <x:f>IF(U4451=0,0,N4451*Q4451/U4451)</x:f>
        <x:v>0</x:v>
      </x:c>
      <x:c r="W4451" s="18" t="n">
        <x:f>IF(U4451=0,0,P4451*Q4451/U4451)</x:f>
        <x:v>0</x:v>
      </x:c>
      <x:c r="X4451" s="18" t="n">
        <x:f>MAX(V4451,W4451*'01 Controls'!$E$12)</x:f>
        <x:v>0</x:v>
      </x:c>
      <x:c r="Y4451" s="18" t="n">
        <x:f>IF(U4451=0,0,N4451*R4451/U4451)</x:f>
        <x:v>1322.4489795918366</x:v>
      </x:c>
      <x:c r="Z4451" s="18" t="n">
        <x:f>IF(U4451=0,0,P4451*R4451/U4451)</x:f>
        <x:v>2204.081632653061</x:v>
      </x:c>
      <x:c r="AA4451" s="18" t="n">
        <x:f>MAX(Y4451,Z4451*'01 Controls'!$E$13)</x:f>
        <x:v>1322.4489795918366</x:v>
      </x:c>
      <x:c r="AB4451" s="18" t="n">
        <x:f>IF(U4451=0,0,N4451*S4451/U4451)</x:f>
        <x:v>0</x:v>
      </x:c>
      <x:c r="AC4451" s="18" t="n">
        <x:f>IF(U4451=0,0,P4451*S4451/U4451)</x:f>
        <x:v>0</x:v>
      </x:c>
      <x:c r="AD4451" s="18" t="n">
        <x:f>MAX(AB4451,AC4451*'01 Controls'!$E$14)</x:f>
        <x:v>0</x:v>
      </x:c>
      <x:c r="AE4451" s="18" t="n">
        <x:f>IF(U4451=0,0,N4451*T4451/U4451)</x:f>
        <x:v>117.55102040816328</x:v>
      </x:c>
      <x:c r="AF4451" s="18" t="n">
        <x:f>IF(U4451=0,0,P4451*T4451/U4451)</x:f>
        <x:v>195.9183673469388</x:v>
      </x:c>
      <x:c r="AG4451" s="18" t="n">
        <x:f>MAX(AE4451,AF4451*'01 Controls'!$E$15)</x:f>
        <x:v>117.55102040816328</x:v>
      </x:c>
      <x:c r="AH4451" s="18" t="n">
        <x:f>SUM(V4451,Y4451,AB4451,AE4451)</x:f>
        <x:v>1440</x:v>
      </x:c>
      <x:c r="AI4451" s="18" t="n">
        <x:f>N4451-AH4451</x:f>
        <x:v>0</x:v>
      </x:c>
      <x:c r="AJ4451" s="18" t="n">
        <x:f>V4451*INDEX('07 Mode Capacity'!$P$6:$P$17,MATCH("AIR-"&amp;I4451,'07 Mode Capacity'!$C$6:$C$17,0))</x:f>
        <x:v>0</x:v>
      </x:c>
      <x:c r="AK4451" s="18" t="n">
        <x:f>Y4451*INDEX('07 Mode Capacity'!$P$6:$P$17,MATCH("OCEAN-"&amp;I4451,'07 Mode Capacity'!$C$6:$C$17,0))</x:f>
        <x:v>115.89450926335313</x:v>
      </x:c>
      <x:c r="AL4451" s="18" t="n">
        <x:f>AB4451*INDEX('07 Mode Capacity'!$P$6:$P$17,MATCH("LAND-"&amp;I4451,'07 Mode Capacity'!$C$6:$C$17,0))</x:f>
        <x:v>0</x:v>
      </x:c>
      <x:c r="AM4451" s="18" t="n">
        <x:f>AE4451*INDEX('07 Mode Capacity'!$P$6:$P$17,MATCH("INLAND-"&amp;I4451,'07 Mode Capacity'!$C$6:$C$17,0))</x:f>
        <x:v>74.20224409034303</x:v>
      </x:c>
      <x:c r="AN4451" s="18" t="n">
        <x:f>SUM(AJ4451:AM4451)</x:f>
        <x:v>190.09675335369616</x:v>
      </x:c>
      <x:c r="AO4451" s="17" t="n">
        <x:f>IF(N4451=0,1,AN4451/N4451)</x:f>
        <x:v>0.1320116342734001</x:v>
      </x:c>
      <x:c r="AP4451" s="11" t="str">
        <x:f>IF(AO4451&gt;='01 Controls'!$E$16,"PASS","FAIL")</x:f>
        <x:v>FAIL</x:v>
      </x:c>
      <x:c r="AQ4451" s="11" t="str">
        <x:v>UNQUANTIFIED</x:v>
      </x:c>
      <x:c r="AR4451" s="11" t="str">
        <x:v>Position-class planning record; serial item and receiver open</x:v>
      </x:c>
      <x:c r="AS4451" s="26"/>
      <x:c r="AT4451" s="26"/>
    </x:row>
    <x:row r="4452">
      <x:c r="C4452" s="11" t="str">
        <x:v>G2-CM-RLG-ROL-30</x:v>
      </x:c>
      <x:c r="D4452" s="11" t="str">
        <x:v>G2</x:v>
      </x:c>
      <x:c r="E4452" s="11" t="str">
        <x:v>Regional flood and displacement</x:v>
      </x:c>
      <x:c r="F4452" s="11" t="str">
        <x:v>CM-RLG</x:v>
      </x:c>
      <x:c r="G4452" s="11" t="str">
        <x:v>Civil rail-mobility group</x:v>
      </x:c>
      <x:c r="H4452" s="11" t="str">
        <x:v>ROL-30</x:v>
      </x:c>
      <x:c r="I4452" s="19" t="n">
        <x:v>48</x:v>
      </x:c>
      <x:c r="J4452" s="21" t="n">
        <x:v>5</x:v>
      </x:c>
      <x:c r="K4452" s="18" t="n">
        <x:f>'05 Cargo Register'!K420</x:f>
        <x:v>1296</x:v>
      </x:c>
      <x:c r="L4452" s="18" t="n">
        <x:f>'05 Cargo Register'!N420</x:f>
        <x:v>54</x:v>
      </x:c>
      <x:c r="M4452" s="18" t="n">
        <x:f>'05 Cargo Register'!O420</x:f>
        <x:v>3442.5</x:v>
      </x:c>
      <x:c r="N4452" s="18" t="n">
        <x:f>J4452*K4452</x:f>
        <x:v>6480</x:v>
      </x:c>
      <x:c r="O4452" s="18" t="n">
        <x:f>J4452*L4452</x:f>
        <x:v>270</x:v>
      </x:c>
      <x:c r="P4452" s="18" t="n">
        <x:f>J4452*M4452</x:f>
        <x:v>17212.5</x:v>
      </x:c>
      <x:c r="Q4452" s="22" t="n">
        <x:f>'01 Controls'!$E$31*'02 Cargo Classes'!$M$12</x:f>
        <x:v>0</x:v>
      </x:c>
      <x:c r="R4452" s="22" t="n">
        <x:f>'01 Controls'!$F$31*'02 Cargo Classes'!$N$12</x:f>
        <x:v>0.75</x:v>
      </x:c>
      <x:c r="S4452" s="22" t="n">
        <x:f>'01 Controls'!$G$31*'02 Cargo Classes'!$O$12</x:f>
        <x:v>0</x:v>
      </x:c>
      <x:c r="T4452" s="22" t="n">
        <x:f>'01 Controls'!$H$31*'02 Cargo Classes'!$P$12</x:f>
        <x:v>0.06</x:v>
      </x:c>
      <x:c r="U4452" s="22" t="n">
        <x:f>SUM(Q4452:T4452)</x:f>
        <x:v>0.81</x:v>
      </x:c>
      <x:c r="V4452" s="18" t="n">
        <x:f>IF(U4452=0,0,N4452*Q4452/U4452)</x:f>
        <x:v>0</x:v>
      </x:c>
      <x:c r="W4452" s="18" t="n">
        <x:f>IF(U4452=0,0,P4452*Q4452/U4452)</x:f>
        <x:v>0</x:v>
      </x:c>
      <x:c r="X4452" s="18" t="n">
        <x:f>MAX(V4452,W4452*'01 Controls'!$E$12)</x:f>
        <x:v>0</x:v>
      </x:c>
      <x:c r="Y4452" s="18" t="n">
        <x:f>IF(U4452=0,0,N4452*R4452/U4452)</x:f>
        <x:v>6000</x:v>
      </x:c>
      <x:c r="Z4452" s="18" t="n">
        <x:f>IF(U4452=0,0,P4452*R4452/U4452)</x:f>
        <x:v>15937.499999999998</x:v>
      </x:c>
      <x:c r="AA4452" s="18" t="n">
        <x:f>MAX(Y4452,Z4452*'01 Controls'!$E$13)</x:f>
        <x:v>6000</x:v>
      </x:c>
      <x:c r="AB4452" s="18" t="n">
        <x:f>IF(U4452=0,0,N4452*S4452/U4452)</x:f>
        <x:v>0</x:v>
      </x:c>
      <x:c r="AC4452" s="18" t="n">
        <x:f>IF(U4452=0,0,P4452*S4452/U4452)</x:f>
        <x:v>0</x:v>
      </x:c>
      <x:c r="AD4452" s="18" t="n">
        <x:f>MAX(AB4452,AC4452*'01 Controls'!$E$14)</x:f>
        <x:v>0</x:v>
      </x:c>
      <x:c r="AE4452" s="18" t="n">
        <x:f>IF(U4452=0,0,N4452*T4452/U4452)</x:f>
        <x:v>480</x:v>
      </x:c>
      <x:c r="AF4452" s="18" t="n">
        <x:f>IF(U4452=0,0,P4452*T4452/U4452)</x:f>
        <x:v>1275</x:v>
      </x:c>
      <x:c r="AG4452" s="18" t="n">
        <x:f>MAX(AE4452,AF4452*'01 Controls'!$E$15)</x:f>
        <x:v>480</x:v>
      </x:c>
      <x:c r="AH4452" s="18" t="n">
        <x:f>SUM(V4452,Y4452,AB4452,AE4452)</x:f>
        <x:v>6480</x:v>
      </x:c>
      <x:c r="AI4452" s="18" t="n">
        <x:f>N4452-AH4452</x:f>
        <x:v>0</x:v>
      </x:c>
      <x:c r="AJ4452" s="18" t="n">
        <x:f>V4452*INDEX('07 Mode Capacity'!$P$6:$P$17,MATCH("AIR-"&amp;I4452,'07 Mode Capacity'!$C$6:$C$17,0))</x:f>
        <x:v>0</x:v>
      </x:c>
      <x:c r="AK4452" s="18" t="n">
        <x:f>Y4452*INDEX('07 Mode Capacity'!$P$6:$P$17,MATCH("OCEAN-"&amp;I4452,'07 Mode Capacity'!$C$6:$C$17,0))</x:f>
        <x:v>525.8176809170651</x:v>
      </x:c>
      <x:c r="AL4452" s="18" t="n">
        <x:f>AB4452*INDEX('07 Mode Capacity'!$P$6:$P$17,MATCH("LAND-"&amp;I4452,'07 Mode Capacity'!$C$6:$C$17,0))</x:f>
        <x:v>0</x:v>
      </x:c>
      <x:c r="AM4452" s="18" t="n">
        <x:f>AE4452*INDEX('07 Mode Capacity'!$P$6:$P$17,MATCH("INLAND-"&amp;I4452,'07 Mode Capacity'!$C$6:$C$17,0))</x:f>
        <x:v>302.992496702234</x:v>
      </x:c>
      <x:c r="AN4452" s="18" t="n">
        <x:f>SUM(AJ4452:AM4452)</x:f>
        <x:v>828.8101776192991</x:v>
      </x:c>
      <x:c r="AO4452" s="17" t="n">
        <x:f>IF(N4452=0,1,AN4452/N4452)</x:f>
        <x:v>0.12790280518816344</x:v>
      </x:c>
      <x:c r="AP4452" s="11" t="str">
        <x:f>IF(AO4452&gt;='01 Controls'!$E$16,"PASS","FAIL")</x:f>
        <x:v>FAIL</x:v>
      </x:c>
      <x:c r="AQ4452" s="11" t="str">
        <x:v>UNQUANTIFIED</x:v>
      </x:c>
      <x:c r="AR4452" s="11" t="str">
        <x:v>Position-class planning record; serial item and receiver open</x:v>
      </x:c>
      <x:c r="AS4452" s="26"/>
      <x:c r="AT4452" s="26"/>
    </x:row>
    <x:row r="4453">
      <x:c r="C4453" s="11" t="str">
        <x:v>G2-CM-RLG-LIN-18</x:v>
      </x:c>
      <x:c r="D4453" s="11" t="str">
        <x:v>G2</x:v>
      </x:c>
      <x:c r="E4453" s="11" t="str">
        <x:v>Regional flood and displacement</x:v>
      </x:c>
      <x:c r="F4453" s="11" t="str">
        <x:v>CM-RLG</x:v>
      </x:c>
      <x:c r="G4453" s="11" t="str">
        <x:v>Civil rail-mobility group</x:v>
      </x:c>
      <x:c r="H4453" s="11" t="str">
        <x:v>LIN-18</x:v>
      </x:c>
      <x:c r="I4453" s="19" t="n">
        <x:v>72</x:v>
      </x:c>
      <x:c r="J4453" s="21" t="n">
        <x:v>5</x:v>
      </x:c>
      <x:c r="K4453" s="18" t="n">
        <x:f>'05 Cargo Register'!K421</x:f>
        <x:v>144</x:v>
      </x:c>
      <x:c r="L4453" s="18" t="n">
        <x:f>'05 Cargo Register'!N421</x:f>
        <x:v>10</x:v>
      </x:c>
      <x:c r="M4453" s="18" t="n">
        <x:f>'05 Cargo Register'!O421</x:f>
        <x:v>440</x:v>
      </x:c>
      <x:c r="N4453" s="18" t="n">
        <x:f>J4453*K4453</x:f>
        <x:v>720</x:v>
      </x:c>
      <x:c r="O4453" s="18" t="n">
        <x:f>J4453*L4453</x:f>
        <x:v>50</x:v>
      </x:c>
      <x:c r="P4453" s="18" t="n">
        <x:f>J4453*M4453</x:f>
        <x:v>2200</x:v>
      </x:c>
      <x:c r="Q4453" s="22" t="n">
        <x:f>'01 Controls'!$E$31*'02 Cargo Classes'!$M$13</x:f>
        <x:v>0</x:v>
      </x:c>
      <x:c r="R4453" s="22" t="n">
        <x:f>'01 Controls'!$F$31*'02 Cargo Classes'!$N$13</x:f>
        <x:v>0.8999999999999999</x:v>
      </x:c>
      <x:c r="S4453" s="22" t="n">
        <x:f>'01 Controls'!$G$31*'02 Cargo Classes'!$O$13</x:f>
        <x:v>0</x:v>
      </x:c>
      <x:c r="T4453" s="22" t="n">
        <x:f>'01 Controls'!$H$31*'02 Cargo Classes'!$P$13</x:f>
        <x:v>0.1</x:v>
      </x:c>
      <x:c r="U4453" s="22" t="n">
        <x:f>SUM(Q4453:T4453)</x:f>
        <x:v>0.9999999999999999</x:v>
      </x:c>
      <x:c r="V4453" s="18" t="n">
        <x:f>IF(U4453=0,0,N4453*Q4453/U4453)</x:f>
        <x:v>0</x:v>
      </x:c>
      <x:c r="W4453" s="18" t="n">
        <x:f>IF(U4453=0,0,P4453*Q4453/U4453)</x:f>
        <x:v>0</x:v>
      </x:c>
      <x:c r="X4453" s="18" t="n">
        <x:f>MAX(V4453,W4453*'01 Controls'!$E$12)</x:f>
        <x:v>0</x:v>
      </x:c>
      <x:c r="Y4453" s="18" t="n">
        <x:f>IF(U4453=0,0,N4453*R4453/U4453)</x:f>
        <x:v>648</x:v>
      </x:c>
      <x:c r="Z4453" s="18" t="n">
        <x:f>IF(U4453=0,0,P4453*R4453/U4453)</x:f>
        <x:v>1980</x:v>
      </x:c>
      <x:c r="AA4453" s="18" t="n">
        <x:f>MAX(Y4453,Z4453*'01 Controls'!$E$13)</x:f>
        <x:v>648</x:v>
      </x:c>
      <x:c r="AB4453" s="18" t="n">
        <x:f>IF(U4453=0,0,N4453*S4453/U4453)</x:f>
        <x:v>0</x:v>
      </x:c>
      <x:c r="AC4453" s="18" t="n">
        <x:f>IF(U4453=0,0,P4453*S4453/U4453)</x:f>
        <x:v>0</x:v>
      </x:c>
      <x:c r="AD4453" s="18" t="n">
        <x:f>MAX(AB4453,AC4453*'01 Controls'!$E$14)</x:f>
        <x:v>0</x:v>
      </x:c>
      <x:c r="AE4453" s="18" t="n">
        <x:f>IF(U4453=0,0,N4453*T4453/U4453)</x:f>
        <x:v>72.00000000000001</x:v>
      </x:c>
      <x:c r="AF4453" s="18" t="n">
        <x:f>IF(U4453=0,0,P4453*T4453/U4453)</x:f>
        <x:v>220.00000000000003</x:v>
      </x:c>
      <x:c r="AG4453" s="18" t="n">
        <x:f>MAX(AE4453,AF4453*'01 Controls'!$E$15)</x:f>
        <x:v>72.00000000000001</x:v>
      </x:c>
      <x:c r="AH4453" s="18" t="n">
        <x:f>SUM(V4453,Y4453,AB4453,AE4453)</x:f>
        <x:v>720</x:v>
      </x:c>
      <x:c r="AI4453" s="18" t="n">
        <x:f>N4453-AH4453</x:f>
        <x:v>0</x:v>
      </x:c>
      <x:c r="AJ4453" s="18" t="n">
        <x:f>V4453*INDEX('07 Mode Capacity'!$P$6:$P$17,MATCH("AIR-"&amp;I4453,'07 Mode Capacity'!$C$6:$C$17,0))</x:f>
        <x:v>0</x:v>
      </x:c>
      <x:c r="AK4453" s="18" t="n">
        <x:f>Y4453*INDEX('07 Mode Capacity'!$P$6:$P$17,MATCH("OCEAN-"&amp;I4453,'07 Mode Capacity'!$C$6:$C$17,0))</x:f>
        <x:v>507.23364981701116</x:v>
      </x:c>
      <x:c r="AL4453" s="18" t="n">
        <x:f>AB4453*INDEX('07 Mode Capacity'!$P$6:$P$17,MATCH("LAND-"&amp;I4453,'07 Mode Capacity'!$C$6:$C$17,0))</x:f>
        <x:v>0</x:v>
      </x:c>
      <x:c r="AM4453" s="18" t="n">
        <x:f>AE4453*INDEX('07 Mode Capacity'!$P$6:$P$17,MATCH("INLAND-"&amp;I4453,'07 Mode Capacity'!$C$6:$C$17,0))</x:f>
        <x:v>72.00000000000001</x:v>
      </x:c>
      <x:c r="AN4453" s="18" t="n">
        <x:f>SUM(AJ4453:AM4453)</x:f>
        <x:v>579.2336498170112</x:v>
      </x:c>
      <x:c r="AO4453" s="17" t="n">
        <x:f>IF(N4453=0,1,AN4453/N4453)</x:f>
        <x:v>0.8044911803014044</x:v>
      </x:c>
      <x:c r="AP4453" s="11" t="str">
        <x:f>IF(AO4453&gt;='01 Controls'!$E$16,"PASS","FAIL")</x:f>
        <x:v>FAIL</x:v>
      </x:c>
      <x:c r="AQ4453" s="11" t="str">
        <x:v>UNQUANTIFIED</x:v>
      </x:c>
      <x:c r="AR4453" s="11" t="str">
        <x:v>Position-class planning record; serial item and receiver open</x:v>
      </x:c>
      <x:c r="AS4453" s="26"/>
      <x:c r="AT4453" s="26"/>
    </x:row>
    <x:row r="4454">
      <x:c r="C4454" s="11" t="str">
        <x:v>G2-CM-RLG-BLK-08</x:v>
      </x:c>
      <x:c r="D4454" s="11" t="str">
        <x:v>G2</x:v>
      </x:c>
      <x:c r="E4454" s="11" t="str">
        <x:v>Regional flood and displacement</x:v>
      </x:c>
      <x:c r="F4454" s="11" t="str">
        <x:v>CM-RLG</x:v>
      </x:c>
      <x:c r="G4454" s="11" t="str">
        <x:v>Civil rail-mobility group</x:v>
      </x:c>
      <x:c r="H4454" s="11" t="str">
        <x:v>BLK-08</x:v>
      </x:c>
      <x:c r="I4454" s="19" t="n">
        <x:v>48</x:v>
      </x:c>
      <x:c r="J4454" s="21" t="n">
        <x:v>5</x:v>
      </x:c>
      <x:c r="K4454" s="18" t="n">
        <x:f>'05 Cargo Register'!K422</x:f>
        <x:v>216</x:v>
      </x:c>
      <x:c r="L4454" s="18" t="n">
        <x:f>'05 Cargo Register'!N422</x:f>
        <x:v>34</x:v>
      </x:c>
      <x:c r="M4454" s="18" t="n">
        <x:f>'05 Cargo Register'!O422</x:f>
        <x:v>1734</x:v>
      </x:c>
      <x:c r="N4454" s="18" t="n">
        <x:f>J4454*K4454</x:f>
        <x:v>1080</x:v>
      </x:c>
      <x:c r="O4454" s="18" t="n">
        <x:f>J4454*L4454</x:f>
        <x:v>170</x:v>
      </x:c>
      <x:c r="P4454" s="18" t="n">
        <x:f>J4454*M4454</x:f>
        <x:v>8670</x:v>
      </x:c>
      <x:c r="Q4454" s="22" t="n">
        <x:f>'01 Controls'!$E$31*'02 Cargo Classes'!$M$14</x:f>
        <x:v>0.15</x:v>
      </x:c>
      <x:c r="R4454" s="22" t="n">
        <x:f>'01 Controls'!$F$31*'02 Cargo Classes'!$N$14</x:f>
        <x:v>0.6000000000000001</x:v>
      </x:c>
      <x:c r="S4454" s="22" t="n">
        <x:f>'01 Controls'!$G$31*'02 Cargo Classes'!$O$14</x:f>
        <x:v>0</x:v>
      </x:c>
      <x:c r="T4454" s="22" t="n">
        <x:f>'01 Controls'!$H$31*'02 Cargo Classes'!$P$14</x:f>
        <x:v>0.05</x:v>
      </x:c>
      <x:c r="U4454" s="22" t="n">
        <x:f>SUM(Q4454:T4454)</x:f>
        <x:v>0.8000000000000002</x:v>
      </x:c>
      <x:c r="V4454" s="18" t="n">
        <x:f>IF(U4454=0,0,N4454*Q4454/U4454)</x:f>
        <x:v>202.49999999999997</x:v>
      </x:c>
      <x:c r="W4454" s="18" t="n">
        <x:f>IF(U4454=0,0,P4454*Q4454/U4454)</x:f>
        <x:v>1625.6249999999998</x:v>
      </x:c>
      <x:c r="X4454" s="18" t="n">
        <x:f>MAX(V4454,W4454*'01 Controls'!$E$12)</x:f>
        <x:v>406.40624999999994</x:v>
      </x:c>
      <x:c r="Y4454" s="18" t="n">
        <x:f>IF(U4454=0,0,N4454*R4454/U4454)</x:f>
        <x:v>810</x:v>
      </x:c>
      <x:c r="Z4454" s="18" t="n">
        <x:f>IF(U4454=0,0,P4454*R4454/U4454)</x:f>
        <x:v>6502.5</x:v>
      </x:c>
      <x:c r="AA4454" s="18" t="n">
        <x:f>MAX(Y4454,Z4454*'01 Controls'!$E$13)</x:f>
        <x:v>975.375</x:v>
      </x:c>
      <x:c r="AB4454" s="18" t="n">
        <x:f>IF(U4454=0,0,N4454*S4454/U4454)</x:f>
        <x:v>0</x:v>
      </x:c>
      <x:c r="AC4454" s="18" t="n">
        <x:f>IF(U4454=0,0,P4454*S4454/U4454)</x:f>
        <x:v>0</x:v>
      </x:c>
      <x:c r="AD4454" s="18" t="n">
        <x:f>MAX(AB4454,AC4454*'01 Controls'!$E$14)</x:f>
        <x:v>0</x:v>
      </x:c>
      <x:c r="AE4454" s="18" t="n">
        <x:f>IF(U4454=0,0,N4454*T4454/U4454)</x:f>
        <x:v>67.49999999999999</x:v>
      </x:c>
      <x:c r="AF4454" s="18" t="n">
        <x:f>IF(U4454=0,0,P4454*T4454/U4454)</x:f>
        <x:v>541.8749999999999</x:v>
      </x:c>
      <x:c r="AG4454" s="18" t="n">
        <x:f>MAX(AE4454,AF4454*'01 Controls'!$E$15)</x:f>
        <x:v>97.53749999999998</x:v>
      </x:c>
      <x:c r="AH4454" s="18" t="n">
        <x:f>SUM(V4454,Y4454,AB4454,AE4454)</x:f>
        <x:v>1080</x:v>
      </x:c>
      <x:c r="AI4454" s="18" t="n">
        <x:f>N4454-AH4454</x:f>
        <x:v>0</x:v>
      </x:c>
      <x:c r="AJ4454" s="18" t="n">
        <x:f>V4454*INDEX('07 Mode Capacity'!$P$6:$P$17,MATCH("AIR-"&amp;I4454,'07 Mode Capacity'!$C$6:$C$17,0))</x:f>
        <x:v>56.76797080358175</x:v>
      </x:c>
      <x:c r="AK4454" s="18" t="n">
        <x:f>Y4454*INDEX('07 Mode Capacity'!$P$6:$P$17,MATCH("OCEAN-"&amp;I4454,'07 Mode Capacity'!$C$6:$C$17,0))</x:f>
        <x:v>70.9853869238038</x:v>
      </x:c>
      <x:c r="AL4454" s="18" t="n">
        <x:f>AB4454*INDEX('07 Mode Capacity'!$P$6:$P$17,MATCH("LAND-"&amp;I4454,'07 Mode Capacity'!$C$6:$C$17,0))</x:f>
        <x:v>0</x:v>
      </x:c>
      <x:c r="AM4454" s="18" t="n">
        <x:f>AE4454*INDEX('07 Mode Capacity'!$P$6:$P$17,MATCH("INLAND-"&amp;I4454,'07 Mode Capacity'!$C$6:$C$17,0))</x:f>
        <x:v>42.60831984875165</x:v>
      </x:c>
      <x:c r="AN4454" s="18" t="n">
        <x:f>SUM(AJ4454:AM4454)</x:f>
        <x:v>170.3616775761372</x:v>
      </x:c>
      <x:c r="AO4454" s="17" t="n">
        <x:f>IF(N4454=0,1,AN4454/N4454)</x:f>
        <x:v>0.1577422940519789</x:v>
      </x:c>
      <x:c r="AP4454" s="11" t="str">
        <x:f>IF(AO4454&gt;='01 Controls'!$E$16,"PASS","FAIL")</x:f>
        <x:v>FAIL</x:v>
      </x:c>
      <x:c r="AQ4454" s="11" t="str">
        <x:v>UNQUANTIFIED</x:v>
      </x:c>
      <x:c r="AR4454" s="11" t="str">
        <x:v>Position-class planning record; serial item and receiver open</x:v>
      </x:c>
      <x:c r="AS4454" s="26"/>
      <x:c r="AT4454" s="26"/>
    </x:row>
    <x:row r="4455">
      <x:c r="C4455" s="11" t="str">
        <x:v>G2-CM-RLG-OOG-80</x:v>
      </x:c>
      <x:c r="D4455" s="11" t="str">
        <x:v>G2</x:v>
      </x:c>
      <x:c r="E4455" s="11" t="str">
        <x:v>Regional flood and displacement</x:v>
      </x:c>
      <x:c r="F4455" s="11" t="str">
        <x:v>CM-RLG</x:v>
      </x:c>
      <x:c r="G4455" s="11" t="str">
        <x:v>Civil rail-mobility group</x:v>
      </x:c>
      <x:c r="H4455" s="11" t="str">
        <x:v>OOG-80</x:v>
      </x:c>
      <x:c r="I4455" s="19" t="n">
        <x:v>72</x:v>
      </x:c>
      <x:c r="J4455" s="21" t="n">
        <x:v>5</x:v>
      </x:c>
      <x:c r="K4455" s="18" t="n">
        <x:f>'05 Cargo Register'!K423</x:f>
        <x:v>648</x:v>
      </x:c>
      <x:c r="L4455" s="18" t="n">
        <x:f>'05 Cargo Register'!N423</x:f>
        <x:v>11</x:v>
      </x:c>
      <x:c r="M4455" s="18" t="n">
        <x:f>'05 Cargo Register'!O423</x:f>
        <x:v>1936</x:v>
      </x:c>
      <x:c r="N4455" s="18" t="n">
        <x:f>J4455*K4455</x:f>
        <x:v>3240</x:v>
      </x:c>
      <x:c r="O4455" s="18" t="n">
        <x:f>J4455*L4455</x:f>
        <x:v>55</x:v>
      </x:c>
      <x:c r="P4455" s="18" t="n">
        <x:f>J4455*M4455</x:f>
        <x:v>9680</x:v>
      </x:c>
      <x:c r="Q4455" s="22" t="n">
        <x:f>'01 Controls'!$E$31*'02 Cargo Classes'!$M$15</x:f>
        <x:v>0</x:v>
      </x:c>
      <x:c r="R4455" s="22" t="n">
        <x:f>'01 Controls'!$F$31*'02 Cargo Classes'!$N$15</x:f>
        <x:v>1.5</x:v>
      </x:c>
      <x:c r="S4455" s="22" t="n">
        <x:f>'01 Controls'!$G$31*'02 Cargo Classes'!$O$15</x:f>
        <x:v>0</x:v>
      </x:c>
      <x:c r="T4455" s="22" t="n">
        <x:f>'01 Controls'!$H$31*'02 Cargo Classes'!$P$15</x:f>
        <x:v>0.05</x:v>
      </x:c>
      <x:c r="U4455" s="22" t="n">
        <x:f>SUM(Q4455:T4455)</x:f>
        <x:v>1.55</x:v>
      </x:c>
      <x:c r="V4455" s="18" t="n">
        <x:f>IF(U4455=0,0,N4455*Q4455/U4455)</x:f>
        <x:v>0</x:v>
      </x:c>
      <x:c r="W4455" s="18" t="n">
        <x:f>IF(U4455=0,0,P4455*Q4455/U4455)</x:f>
        <x:v>0</x:v>
      </x:c>
      <x:c r="X4455" s="18" t="n">
        <x:f>MAX(V4455,W4455*'01 Controls'!$E$12)</x:f>
        <x:v>0</x:v>
      </x:c>
      <x:c r="Y4455" s="18" t="n">
        <x:f>IF(U4455=0,0,N4455*R4455/U4455)</x:f>
        <x:v>3135.483870967742</x:v>
      </x:c>
      <x:c r="Z4455" s="18" t="n">
        <x:f>IF(U4455=0,0,P4455*R4455/U4455)</x:f>
        <x:v>9367.741935483871</x:v>
      </x:c>
      <x:c r="AA4455" s="18" t="n">
        <x:f>MAX(Y4455,Z4455*'01 Controls'!$E$13)</x:f>
        <x:v>3135.483870967742</x:v>
      </x:c>
      <x:c r="AB4455" s="18" t="n">
        <x:f>IF(U4455=0,0,N4455*S4455/U4455)</x:f>
        <x:v>0</x:v>
      </x:c>
      <x:c r="AC4455" s="18" t="n">
        <x:f>IF(U4455=0,0,P4455*S4455/U4455)</x:f>
        <x:v>0</x:v>
      </x:c>
      <x:c r="AD4455" s="18" t="n">
        <x:f>MAX(AB4455,AC4455*'01 Controls'!$E$14)</x:f>
        <x:v>0</x:v>
      </x:c>
      <x:c r="AE4455" s="18" t="n">
        <x:f>IF(U4455=0,0,N4455*T4455/U4455)</x:f>
        <x:v>104.51612903225806</x:v>
      </x:c>
      <x:c r="AF4455" s="18" t="n">
        <x:f>IF(U4455=0,0,P4455*T4455/U4455)</x:f>
        <x:v>312.258064516129</x:v>
      </x:c>
      <x:c r="AG4455" s="18" t="n">
        <x:f>MAX(AE4455,AF4455*'01 Controls'!$E$15)</x:f>
        <x:v>104.51612903225806</x:v>
      </x:c>
      <x:c r="AH4455" s="18" t="n">
        <x:f>SUM(V4455,Y4455,AB4455,AE4455)</x:f>
        <x:v>3240</x:v>
      </x:c>
      <x:c r="AI4455" s="18" t="n">
        <x:f>N4455-AH4455</x:f>
        <x:v>0</x:v>
      </x:c>
      <x:c r="AJ4455" s="18" t="n">
        <x:f>V4455*INDEX('07 Mode Capacity'!$P$6:$P$17,MATCH("AIR-"&amp;I4455,'07 Mode Capacity'!$C$6:$C$17,0))</x:f>
        <x:v>0</x:v>
      </x:c>
      <x:c r="AK4455" s="18" t="n">
        <x:f>Y4455*INDEX('07 Mode Capacity'!$P$6:$P$17,MATCH("OCEAN-"&amp;I4455,'07 Mode Capacity'!$C$6:$C$17,0))</x:f>
        <x:v>2454.356370082312</x:v>
      </x:c>
      <x:c r="AL4455" s="18" t="n">
        <x:f>AB4455*INDEX('07 Mode Capacity'!$P$6:$P$17,MATCH("LAND-"&amp;I4455,'07 Mode Capacity'!$C$6:$C$17,0))</x:f>
        <x:v>0</x:v>
      </x:c>
      <x:c r="AM4455" s="18" t="n">
        <x:f>AE4455*INDEX('07 Mode Capacity'!$P$6:$P$17,MATCH("INLAND-"&amp;I4455,'07 Mode Capacity'!$C$6:$C$17,0))</x:f>
        <x:v>104.51612903225806</x:v>
      </x:c>
      <x:c r="AN4455" s="18" t="n">
        <x:f>SUM(AJ4455:AM4455)</x:f>
        <x:v>2558.87249911457</x:v>
      </x:c>
      <x:c r="AO4455" s="17" t="n">
        <x:f>IF(N4455=0,1,AN4455/N4455)</x:f>
        <x:v>0.7897754626896821</x:v>
      </x:c>
      <x:c r="AP4455" s="11" t="str">
        <x:f>IF(AO4455&gt;='01 Controls'!$E$16,"PASS","FAIL")</x:f>
        <x:v>FAIL</x:v>
      </x:c>
      <x:c r="AQ4455" s="11" t="str">
        <x:v>UNQUANTIFIED</x:v>
      </x:c>
      <x:c r="AR4455" s="11" t="str">
        <x:v>Position-class planning record; serial item and receiver open</x:v>
      </x:c>
      <x:c r="AS4455" s="26"/>
      <x:c r="AT4455" s="26"/>
    </x:row>
    <x:row r="4456">
      <x:c r="C4456" s="11" t="str">
        <x:v>G2-CM-AMG-APL-45</x:v>
      </x:c>
      <x:c r="D4456" s="11" t="str">
        <x:v>G2</x:v>
      </x:c>
      <x:c r="E4456" s="11" t="str">
        <x:v>Regional flood and displacement</x:v>
      </x:c>
      <x:c r="F4456" s="11" t="str">
        <x:v>CM-AMG</x:v>
      </x:c>
      <x:c r="G4456" s="11" t="str">
        <x:v>Civil air-mobility group</x:v>
      </x:c>
      <x:c r="H4456" s="11" t="str">
        <x:v>APL-45</x:v>
      </x:c>
      <x:c r="I4456" s="19" t="n">
        <x:v>24</x:v>
      </x:c>
      <x:c r="J4456" s="21" t="n">
        <x:v>5</x:v>
      </x:c>
      <x:c r="K4456" s="18" t="n">
        <x:f>'05 Cargo Register'!K424</x:f>
        <x:v>135</x:v>
      </x:c>
      <x:c r="L4456" s="18" t="n">
        <x:f>'05 Cargo Register'!N424</x:f>
        <x:v>36</x:v>
      </x:c>
      <x:c r="M4456" s="18" t="n">
        <x:f>'05 Cargo Register'!O424</x:f>
        <x:v>270</x:v>
      </x:c>
      <x:c r="N4456" s="18" t="n">
        <x:f>J4456*K4456</x:f>
        <x:v>675</x:v>
      </x:c>
      <x:c r="O4456" s="18" t="n">
        <x:f>J4456*L4456</x:f>
        <x:v>180</x:v>
      </x:c>
      <x:c r="P4456" s="18" t="n">
        <x:f>J4456*M4456</x:f>
        <x:v>1350</x:v>
      </x:c>
      <x:c r="Q4456" s="22" t="n">
        <x:f>'01 Controls'!$E$31*'02 Cargo Classes'!$M$6</x:f>
        <x:v>0.44999999999999996</x:v>
      </x:c>
      <x:c r="R4456" s="22" t="n">
        <x:f>'01 Controls'!$F$31*'02 Cargo Classes'!$N$6</x:f>
        <x:v>0.30000000000000004</x:v>
      </x:c>
      <x:c r="S4456" s="22" t="n">
        <x:f>'01 Controls'!$G$31*'02 Cargo Classes'!$O$6</x:f>
        <x:v>0</x:v>
      </x:c>
      <x:c r="T4456" s="22" t="n">
        <x:f>'01 Controls'!$H$31*'02 Cargo Classes'!$P$6</x:f>
        <x:v>0.03</x:v>
      </x:c>
      <x:c r="U4456" s="22" t="n">
        <x:f>SUM(Q4456:T4456)</x:f>
        <x:v>0.78</x:v>
      </x:c>
      <x:c r="V4456" s="18" t="n">
        <x:f>IF(U4456=0,0,N4456*Q4456/U4456)</x:f>
        <x:v>389.42307692307685</x:v>
      </x:c>
      <x:c r="W4456" s="18" t="n">
        <x:f>IF(U4456=0,0,P4456*Q4456/U4456)</x:f>
        <x:v>778.8461538461537</x:v>
      </x:c>
      <x:c r="X4456" s="18" t="n">
        <x:f>MAX(V4456,W4456*'01 Controls'!$E$12)</x:f>
        <x:v>389.42307692307685</x:v>
      </x:c>
      <x:c r="Y4456" s="18" t="n">
        <x:f>IF(U4456=0,0,N4456*R4456/U4456)</x:f>
        <x:v>259.61538461538464</x:v>
      </x:c>
      <x:c r="Z4456" s="18" t="n">
        <x:f>IF(U4456=0,0,P4456*R4456/U4456)</x:f>
        <x:v>519.2307692307693</x:v>
      </x:c>
      <x:c r="AA4456" s="18" t="n">
        <x:f>MAX(Y4456,Z4456*'01 Controls'!$E$13)</x:f>
        <x:v>259.61538461538464</x:v>
      </x:c>
      <x:c r="AB4456" s="18" t="n">
        <x:f>IF(U4456=0,0,N4456*S4456/U4456)</x:f>
        <x:v>0</x:v>
      </x:c>
      <x:c r="AC4456" s="18" t="n">
        <x:f>IF(U4456=0,0,P4456*S4456/U4456)</x:f>
        <x:v>0</x:v>
      </x:c>
      <x:c r="AD4456" s="18" t="n">
        <x:f>MAX(AB4456,AC4456*'01 Controls'!$E$14)</x:f>
        <x:v>0</x:v>
      </x:c>
      <x:c r="AE4456" s="18" t="n">
        <x:f>IF(U4456=0,0,N4456*T4456/U4456)</x:f>
        <x:v>25.96153846153846</x:v>
      </x:c>
      <x:c r="AF4456" s="18" t="n">
        <x:f>IF(U4456=0,0,P4456*T4456/U4456)</x:f>
        <x:v>51.92307692307692</x:v>
      </x:c>
      <x:c r="AG4456" s="18" t="n">
        <x:f>MAX(AE4456,AF4456*'01 Controls'!$E$15)</x:f>
        <x:v>25.96153846153846</x:v>
      </x:c>
      <x:c r="AH4456" s="18" t="n">
        <x:f>SUM(V4456,Y4456,AB4456,AE4456)</x:f>
        <x:v>674.9999999999999</x:v>
      </x:c>
      <x:c r="AI4456" s="18" t="n">
        <x:f>N4456-AH4456</x:f>
        <x:v>1.1368683772161603e-13</x:v>
      </x:c>
      <x:c r="AJ4456" s="18" t="n">
        <x:f>V4456*INDEX('07 Mode Capacity'!$P$6:$P$17,MATCH("AIR-"&amp;I4456,'07 Mode Capacity'!$C$6:$C$17,0))</x:f>
        <x:v>79.01942064879051</x:v>
      </x:c>
      <x:c r="AK4456" s="18" t="n">
        <x:f>Y4456*INDEX('07 Mode Capacity'!$P$6:$P$17,MATCH("OCEAN-"&amp;I4456,'07 Mode Capacity'!$C$6:$C$17,0))</x:f>
        <x:v>38.9654262037466</x:v>
      </x:c>
      <x:c r="AL4456" s="18" t="n">
        <x:f>AB4456*INDEX('07 Mode Capacity'!$P$6:$P$17,MATCH("LAND-"&amp;I4456,'07 Mode Capacity'!$C$6:$C$17,0))</x:f>
        <x:v>0</x:v>
      </x:c>
      <x:c r="AM4456" s="18" t="n">
        <x:f>AE4456*INDEX('07 Mode Capacity'!$P$6:$P$17,MATCH("INLAND-"&amp;I4456,'07 Mode Capacity'!$C$6:$C$17,0))</x:f>
        <x:v>25.96153846153846</x:v>
      </x:c>
      <x:c r="AN4456" s="18" t="n">
        <x:f>SUM(AJ4456:AM4456)</x:f>
        <x:v>143.94638531407557</x:v>
      </x:c>
      <x:c r="AO4456" s="17" t="n">
        <x:f>IF(N4456=0,1,AN4456/N4456)</x:f>
        <x:v>0.21325390416900084</x:v>
      </x:c>
      <x:c r="AP4456" s="11" t="str">
        <x:f>IF(AO4456&gt;='01 Controls'!$E$16,"PASS","FAIL")</x:f>
        <x:v>FAIL</x:v>
      </x:c>
      <x:c r="AQ4456" s="11" t="str">
        <x:v>UNQUANTIFIED</x:v>
      </x:c>
      <x:c r="AR4456" s="11" t="str">
        <x:v>Position-class planning record; serial item and receiver open</x:v>
      </x:c>
      <x:c r="AS4456" s="26"/>
      <x:c r="AT4456" s="26"/>
    </x:row>
    <x:row r="4457">
      <x:c r="C4457" s="11" t="str">
        <x:v>G2-CM-AMG-ISO-18</x:v>
      </x:c>
      <x:c r="D4457" s="11" t="str">
        <x:v>G2</x:v>
      </x:c>
      <x:c r="E4457" s="11" t="str">
        <x:v>Regional flood and displacement</x:v>
      </x:c>
      <x:c r="F4457" s="11" t="str">
        <x:v>CM-AMG</x:v>
      </x:c>
      <x:c r="G4457" s="11" t="str">
        <x:v>Civil air-mobility group</x:v>
      </x:c>
      <x:c r="H4457" s="11" t="str">
        <x:v>ISO-18</x:v>
      </x:c>
      <x:c r="I4457" s="19" t="n">
        <x:v>48</x:v>
      </x:c>
      <x:c r="J4457" s="21" t="n">
        <x:v>5</x:v>
      </x:c>
      <x:c r="K4457" s="18" t="n">
        <x:f>'05 Cargo Register'!K425</x:f>
        <x:v>337.5</x:v>
      </x:c>
      <x:c r="L4457" s="18" t="n">
        <x:f>'05 Cargo Register'!N425</x:f>
        <x:v>23</x:v>
      </x:c>
      <x:c r="M4457" s="18" t="n">
        <x:f>'05 Cargo Register'!O425</x:f>
        <x:v>607.2</x:v>
      </x:c>
      <x:c r="N4457" s="18" t="n">
        <x:f>J4457*K4457</x:f>
        <x:v>1687.5</x:v>
      </x:c>
      <x:c r="O4457" s="18" t="n">
        <x:f>J4457*L4457</x:f>
        <x:v>115</x:v>
      </x:c>
      <x:c r="P4457" s="18" t="n">
        <x:f>J4457*M4457</x:f>
        <x:v>3036</x:v>
      </x:c>
      <x:c r="Q4457" s="22" t="n">
        <x:f>'01 Controls'!$E$31*'02 Cargo Classes'!$M$7</x:f>
        <x:v>0.03</x:v>
      </x:c>
      <x:c r="R4457" s="22" t="n">
        <x:f>'01 Controls'!$F$31*'02 Cargo Classes'!$N$7</x:f>
        <x:v>0.75</x:v>
      </x:c>
      <x:c r="S4457" s="22" t="n">
        <x:f>'01 Controls'!$G$31*'02 Cargo Classes'!$O$7</x:f>
        <x:v>0</x:v>
      </x:c>
      <x:c r="T4457" s="22" t="n">
        <x:f>'01 Controls'!$H$31*'02 Cargo Classes'!$P$7</x:f>
        <x:v>0.08000000000000002</x:v>
      </x:c>
      <x:c r="U4457" s="22" t="n">
        <x:f>SUM(Q4457:T4457)</x:f>
        <x:v>0.8600000000000001</x:v>
      </x:c>
      <x:c r="V4457" s="18" t="n">
        <x:f>IF(U4457=0,0,N4457*Q4457/U4457)</x:f>
        <x:v>58.86627906976744</x:v>
      </x:c>
      <x:c r="W4457" s="18" t="n">
        <x:f>IF(U4457=0,0,P4457*Q4457/U4457)</x:f>
        <x:v>105.90697674418604</x:v>
      </x:c>
      <x:c r="X4457" s="18" t="n">
        <x:f>MAX(V4457,W4457*'01 Controls'!$E$12)</x:f>
        <x:v>58.86627906976744</x:v>
      </x:c>
      <x:c r="Y4457" s="18" t="n">
        <x:f>IF(U4457=0,0,N4457*R4457/U4457)</x:f>
        <x:v>1471.6569767441858</x:v>
      </x:c>
      <x:c r="Z4457" s="18" t="n">
        <x:f>IF(U4457=0,0,P4457*R4457/U4457)</x:f>
        <x:v>2647.674418604651</x:v>
      </x:c>
      <x:c r="AA4457" s="18" t="n">
        <x:f>MAX(Y4457,Z4457*'01 Controls'!$E$13)</x:f>
        <x:v>1471.6569767441858</x:v>
      </x:c>
      <x:c r="AB4457" s="18" t="n">
        <x:f>IF(U4457=0,0,N4457*S4457/U4457)</x:f>
        <x:v>0</x:v>
      </x:c>
      <x:c r="AC4457" s="18" t="n">
        <x:f>IF(U4457=0,0,P4457*S4457/U4457)</x:f>
        <x:v>0</x:v>
      </x:c>
      <x:c r="AD4457" s="18" t="n">
        <x:f>MAX(AB4457,AC4457*'01 Controls'!$E$14)</x:f>
        <x:v>0</x:v>
      </x:c>
      <x:c r="AE4457" s="18" t="n">
        <x:f>IF(U4457=0,0,N4457*T4457/U4457)</x:f>
        <x:v>156.97674418604652</x:v>
      </x:c>
      <x:c r="AF4457" s="18" t="n">
        <x:f>IF(U4457=0,0,P4457*T4457/U4457)</x:f>
        <x:v>282.4186046511628</x:v>
      </x:c>
      <x:c r="AG4457" s="18" t="n">
        <x:f>MAX(AE4457,AF4457*'01 Controls'!$E$15)</x:f>
        <x:v>156.97674418604652</x:v>
      </x:c>
      <x:c r="AH4457" s="18" t="n">
        <x:f>SUM(V4457,Y4457,AB4457,AE4457)</x:f>
        <x:v>1687.4999999999998</x:v>
      </x:c>
      <x:c r="AI4457" s="18" t="n">
        <x:f>N4457-AH4457</x:f>
        <x:v>2.2737367544323206e-13</x:v>
      </x:c>
      <x:c r="AJ4457" s="18" t="n">
        <x:f>V4457*INDEX('07 Mode Capacity'!$P$6:$P$17,MATCH("AIR-"&amp;I4457,'07 Mode Capacity'!$C$6:$C$17,0))</x:f>
        <x:v>16.502317094064463</x:v>
      </x:c>
      <x:c r="AK4457" s="18" t="n">
        <x:f>Y4457*INDEX('07 Mode Capacity'!$P$6:$P$17,MATCH("OCEAN-"&amp;I4457,'07 Mode Capacity'!$C$6:$C$17,0))</x:f>
        <x:v>128.9705431028412</x:v>
      </x:c>
      <x:c r="AL4457" s="18" t="n">
        <x:f>AB4457*INDEX('07 Mode Capacity'!$P$6:$P$17,MATCH("LAND-"&amp;I4457,'07 Mode Capacity'!$C$6:$C$17,0))</x:f>
        <x:v>0</x:v>
      </x:c>
      <x:c r="AM4457" s="18" t="n">
        <x:f>AE4457*INDEX('07 Mode Capacity'!$P$6:$P$17,MATCH("INLAND-"&amp;I4457,'07 Mode Capacity'!$C$6:$C$17,0))</x:f>
        <x:v>99.08911592732943</x:v>
      </x:c>
      <x:c r="AN4457" s="18" t="n">
        <x:f>SUM(AJ4457:AM4457)</x:f>
        <x:v>244.5619761242351</x:v>
      </x:c>
      <x:c r="AO4457" s="17" t="n">
        <x:f>IF(N4457=0,1,AN4457/N4457)</x:f>
        <x:v>0.1449256154810282</x:v>
      </x:c>
      <x:c r="AP4457" s="11" t="str">
        <x:f>IF(AO4457&gt;='01 Controls'!$E$16,"PASS","FAIL")</x:f>
        <x:v>FAIL</x:v>
      </x:c>
      <x:c r="AQ4457" s="11" t="str">
        <x:v>UNQUANTIFIED</x:v>
      </x:c>
      <x:c r="AR4457" s="11" t="str">
        <x:v>Position-class planning record; serial item and receiver open</x:v>
      </x:c>
      <x:c r="AS4457" s="26"/>
      <x:c r="AT4457" s="26"/>
    </x:row>
    <x:row r="4458">
      <x:c r="C4458" s="11" t="str">
        <x:v>G2-CM-AMG-COL-12</x:v>
      </x:c>
      <x:c r="D4458" s="11" t="str">
        <x:v>G2</x:v>
      </x:c>
      <x:c r="E4458" s="11" t="str">
        <x:v>Regional flood and displacement</x:v>
      </x:c>
      <x:c r="F4458" s="11" t="str">
        <x:v>CM-AMG</x:v>
      </x:c>
      <x:c r="G4458" s="11" t="str">
        <x:v>Civil air-mobility group</x:v>
      </x:c>
      <x:c r="H4458" s="11" t="str">
        <x:v>COL-12</x:v>
      </x:c>
      <x:c r="I4458" s="19" t="n">
        <x:v>24</x:v>
      </x:c>
      <x:c r="J4458" s="21" t="n">
        <x:v>5</x:v>
      </x:c>
      <x:c r="K4458" s="18" t="n">
        <x:f>'05 Cargo Register'!K426</x:f>
        <x:v>135</x:v>
      </x:c>
      <x:c r="L4458" s="18" t="n">
        <x:f>'05 Cargo Register'!N426</x:f>
        <x:v>15</x:v>
      </x:c>
      <x:c r="M4458" s="18" t="n">
        <x:f>'05 Cargo Register'!O426</x:f>
        <x:v>396</x:v>
      </x:c>
      <x:c r="N4458" s="18" t="n">
        <x:f>J4458*K4458</x:f>
        <x:v>675</x:v>
      </x:c>
      <x:c r="O4458" s="18" t="n">
        <x:f>J4458*L4458</x:f>
        <x:v>75</x:v>
      </x:c>
      <x:c r="P4458" s="18" t="n">
        <x:f>J4458*M4458</x:f>
        <x:v>1980</x:v>
      </x:c>
      <x:c r="Q4458" s="22" t="n">
        <x:f>'01 Controls'!$E$31*'02 Cargo Classes'!$M$8</x:f>
        <x:v>0.3</x:v>
      </x:c>
      <x:c r="R4458" s="22" t="n">
        <x:f>'01 Controls'!$F$31*'02 Cargo Classes'!$N$8</x:f>
        <x:v>0.5249999999999999</x:v>
      </x:c>
      <x:c r="S4458" s="22" t="n">
        <x:f>'01 Controls'!$G$31*'02 Cargo Classes'!$O$8</x:f>
        <x:v>0</x:v>
      </x:c>
      <x:c r="T4458" s="22" t="n">
        <x:f>'01 Controls'!$H$31*'02 Cargo Classes'!$P$8</x:f>
        <x:v>0.020000000000000004</x:v>
      </x:c>
      <x:c r="U4458" s="22" t="n">
        <x:f>SUM(Q4458:T4458)</x:f>
        <x:v>0.845</x:v>
      </x:c>
      <x:c r="V4458" s="18" t="n">
        <x:f>IF(U4458=0,0,N4458*Q4458/U4458)</x:f>
        <x:v>239.6449704142012</x:v>
      </x:c>
      <x:c r="W4458" s="18" t="n">
        <x:f>IF(U4458=0,0,P4458*Q4458/U4458)</x:f>
        <x:v>702.9585798816569</x:v>
      </x:c>
      <x:c r="X4458" s="18" t="n">
        <x:f>MAX(V4458,W4458*'01 Controls'!$E$12)</x:f>
        <x:v>239.6449704142012</x:v>
      </x:c>
      <x:c r="Y4458" s="18" t="n">
        <x:f>IF(U4458=0,0,N4458*R4458/U4458)</x:f>
        <x:v>419.37869822485203</x:v>
      </x:c>
      <x:c r="Z4458" s="18" t="n">
        <x:f>IF(U4458=0,0,P4458*R4458/U4458)</x:f>
        <x:v>1230.1775147928993</x:v>
      </x:c>
      <x:c r="AA4458" s="18" t="n">
        <x:f>MAX(Y4458,Z4458*'01 Controls'!$E$13)</x:f>
        <x:v>419.37869822485203</x:v>
      </x:c>
      <x:c r="AB4458" s="18" t="n">
        <x:f>IF(U4458=0,0,N4458*S4458/U4458)</x:f>
        <x:v>0</x:v>
      </x:c>
      <x:c r="AC4458" s="18" t="n">
        <x:f>IF(U4458=0,0,P4458*S4458/U4458)</x:f>
        <x:v>0</x:v>
      </x:c>
      <x:c r="AD4458" s="18" t="n">
        <x:f>MAX(AB4458,AC4458*'01 Controls'!$E$14)</x:f>
        <x:v>0</x:v>
      </x:c>
      <x:c r="AE4458" s="18" t="n">
        <x:f>IF(U4458=0,0,N4458*T4458/U4458)</x:f>
        <x:v>15.976331360946748</x:v>
      </x:c>
      <x:c r="AF4458" s="18" t="n">
        <x:f>IF(U4458=0,0,P4458*T4458/U4458)</x:f>
        <x:v>46.863905325443795</x:v>
      </x:c>
      <x:c r="AG4458" s="18" t="n">
        <x:f>MAX(AE4458,AF4458*'01 Controls'!$E$15)</x:f>
        <x:v>15.976331360946748</x:v>
      </x:c>
      <x:c r="AH4458" s="18" t="n">
        <x:f>SUM(V4458,Y4458,AB4458,AE4458)</x:f>
        <x:v>675</x:v>
      </x:c>
      <x:c r="AI4458" s="18" t="n">
        <x:f>N4458-AH4458</x:f>
        <x:v>0</x:v>
      </x:c>
      <x:c r="AJ4458" s="18" t="n">
        <x:f>V4458*INDEX('07 Mode Capacity'!$P$6:$P$17,MATCH("AIR-"&amp;I4458,'07 Mode Capacity'!$C$6:$C$17,0))</x:f>
        <x:v>48.6273357838711</x:v>
      </x:c>
      <x:c r="AK4458" s="18" t="n">
        <x:f>Y4458*INDEX('07 Mode Capacity'!$P$6:$P$17,MATCH("OCEAN-"&amp;I4458,'07 Mode Capacity'!$C$6:$C$17,0))</x:f>
        <x:v>62.94415002143681</x:v>
      </x:c>
      <x:c r="AL4458" s="18" t="n">
        <x:f>AB4458*INDEX('07 Mode Capacity'!$P$6:$P$17,MATCH("LAND-"&amp;I4458,'07 Mode Capacity'!$C$6:$C$17,0))</x:f>
        <x:v>0</x:v>
      </x:c>
      <x:c r="AM4458" s="18" t="n">
        <x:f>AE4458*INDEX('07 Mode Capacity'!$P$6:$P$17,MATCH("INLAND-"&amp;I4458,'07 Mode Capacity'!$C$6:$C$17,0))</x:f>
        <x:v>15.976331360946748</x:v>
      </x:c>
      <x:c r="AN4458" s="18" t="n">
        <x:f>SUM(AJ4458:AM4458)</x:f>
        <x:v>127.54781716625465</x:v>
      </x:c>
      <x:c r="AO4458" s="17" t="n">
        <x:f>IF(N4458=0,1,AN4458/N4458)</x:f>
        <x:v>0.18895972913519207</x:v>
      </x:c>
      <x:c r="AP4458" s="11" t="str">
        <x:f>IF(AO4458&gt;='01 Controls'!$E$16,"PASS","FAIL")</x:f>
        <x:v>FAIL</x:v>
      </x:c>
      <x:c r="AQ4458" s="11" t="str">
        <x:v>UNQUANTIFIED</x:v>
      </x:c>
      <x:c r="AR4458" s="11" t="str">
        <x:v>Position-class planning record; serial item and receiver open</x:v>
      </x:c>
      <x:c r="AS4458" s="26"/>
      <x:c r="AT4458" s="26"/>
    </x:row>
    <x:row r="4459">
      <x:c r="C4459" s="11" t="str">
        <x:v>G2-CM-AMG-BAT-22</x:v>
      </x:c>
      <x:c r="D4459" s="11" t="str">
        <x:v>G2</x:v>
      </x:c>
      <x:c r="E4459" s="11" t="str">
        <x:v>Regional flood and displacement</x:v>
      </x:c>
      <x:c r="F4459" s="11" t="str">
        <x:v>CM-AMG</x:v>
      </x:c>
      <x:c r="G4459" s="11" t="str">
        <x:v>Civil air-mobility group</x:v>
      </x:c>
      <x:c r="H4459" s="11" t="str">
        <x:v>BAT-22</x:v>
      </x:c>
      <x:c r="I4459" s="19" t="n">
        <x:v>48</x:v>
      </x:c>
      <x:c r="J4459" s="21" t="n">
        <x:v>5</x:v>
      </x:c>
      <x:c r="K4459" s="18" t="n">
        <x:f>'05 Cargo Register'!K427</x:f>
        <x:v>168.75</x:v>
      </x:c>
      <x:c r="L4459" s="18" t="n">
        <x:f>'05 Cargo Register'!N427</x:f>
        <x:v>10</x:v>
      </x:c>
      <x:c r="M4459" s="18" t="n">
        <x:f>'05 Cargo Register'!O427</x:f>
        <x:v>264</x:v>
      </x:c>
      <x:c r="N4459" s="18" t="n">
        <x:f>J4459*K4459</x:f>
        <x:v>843.75</x:v>
      </x:c>
      <x:c r="O4459" s="18" t="n">
        <x:f>J4459*L4459</x:f>
        <x:v>50</x:v>
      </x:c>
      <x:c r="P4459" s="18" t="n">
        <x:f>J4459*M4459</x:f>
        <x:v>1320</x:v>
      </x:c>
      <x:c r="Q4459" s="22" t="n">
        <x:f>'01 Controls'!$E$31*'02 Cargo Classes'!$M$9</x:f>
        <x:v>0</x:v>
      </x:c>
      <x:c r="R4459" s="22" t="n">
        <x:f>'01 Controls'!$F$31*'02 Cargo Classes'!$N$9</x:f>
        <x:v>0.75</x:v>
      </x:c>
      <x:c r="S4459" s="22" t="n">
        <x:f>'01 Controls'!$G$31*'02 Cargo Classes'!$O$9</x:f>
        <x:v>0</x:v>
      </x:c>
      <x:c r="T4459" s="22" t="n">
        <x:f>'01 Controls'!$H$31*'02 Cargo Classes'!$P$9</x:f>
        <x:v>0.05</x:v>
      </x:c>
      <x:c r="U4459" s="22" t="n">
        <x:f>SUM(Q4459:T4459)</x:f>
        <x:v>0.8</x:v>
      </x:c>
      <x:c r="V4459" s="18" t="n">
        <x:f>IF(U4459=0,0,N4459*Q4459/U4459)</x:f>
        <x:v>0</x:v>
      </x:c>
      <x:c r="W4459" s="18" t="n">
        <x:f>IF(U4459=0,0,P4459*Q4459/U4459)</x:f>
        <x:v>0</x:v>
      </x:c>
      <x:c r="X4459" s="18" t="n">
        <x:f>MAX(V4459,W4459*'01 Controls'!$E$12)</x:f>
        <x:v>0</x:v>
      </x:c>
      <x:c r="Y4459" s="18" t="n">
        <x:f>IF(U4459=0,0,N4459*R4459/U4459)</x:f>
        <x:v>791.015625</x:v>
      </x:c>
      <x:c r="Z4459" s="18" t="n">
        <x:f>IF(U4459=0,0,P4459*R4459/U4459)</x:f>
        <x:v>1237.5</x:v>
      </x:c>
      <x:c r="AA4459" s="18" t="n">
        <x:f>MAX(Y4459,Z4459*'01 Controls'!$E$13)</x:f>
        <x:v>791.015625</x:v>
      </x:c>
      <x:c r="AB4459" s="18" t="n">
        <x:f>IF(U4459=0,0,N4459*S4459/U4459)</x:f>
        <x:v>0</x:v>
      </x:c>
      <x:c r="AC4459" s="18" t="n">
        <x:f>IF(U4459=0,0,P4459*S4459/U4459)</x:f>
        <x:v>0</x:v>
      </x:c>
      <x:c r="AD4459" s="18" t="n">
        <x:f>MAX(AB4459,AC4459*'01 Controls'!$E$14)</x:f>
        <x:v>0</x:v>
      </x:c>
      <x:c r="AE4459" s="18" t="n">
        <x:f>IF(U4459=0,0,N4459*T4459/U4459)</x:f>
        <x:v>52.734375</x:v>
      </x:c>
      <x:c r="AF4459" s="18" t="n">
        <x:f>IF(U4459=0,0,P4459*T4459/U4459)</x:f>
        <x:v>82.5</x:v>
      </x:c>
      <x:c r="AG4459" s="18" t="n">
        <x:f>MAX(AE4459,AF4459*'01 Controls'!$E$15)</x:f>
        <x:v>52.734375</x:v>
      </x:c>
      <x:c r="AH4459" s="18" t="n">
        <x:f>SUM(V4459,Y4459,AB4459,AE4459)</x:f>
        <x:v>843.75</x:v>
      </x:c>
      <x:c r="AI4459" s="18" t="n">
        <x:f>N4459-AH4459</x:f>
        <x:v>0</x:v>
      </x:c>
      <x:c r="AJ4459" s="18" t="n">
        <x:f>V4459*INDEX('07 Mode Capacity'!$P$6:$P$17,MATCH("AIR-"&amp;I4459,'07 Mode Capacity'!$C$6:$C$17,0))</x:f>
        <x:v>0</x:v>
      </x:c>
      <x:c r="AK4459" s="18" t="n">
        <x:f>Y4459*INDEX('07 Mode Capacity'!$P$6:$P$17,MATCH("OCEAN-"&amp;I4459,'07 Mode Capacity'!$C$6:$C$17,0))</x:f>
        <x:v>69.32166691777715</x:v>
      </x:c>
      <x:c r="AL4459" s="18" t="n">
        <x:f>AB4459*INDEX('07 Mode Capacity'!$P$6:$P$17,MATCH("LAND-"&amp;I4459,'07 Mode Capacity'!$C$6:$C$17,0))</x:f>
        <x:v>0</x:v>
      </x:c>
      <x:c r="AM4459" s="18" t="n">
        <x:f>AE4459*INDEX('07 Mode Capacity'!$P$6:$P$17,MATCH("INLAND-"&amp;I4459,'07 Mode Capacity'!$C$6:$C$17,0))</x:f>
        <x:v>33.28774988183723</x:v>
      </x:c>
      <x:c r="AN4459" s="18" t="n">
        <x:f>SUM(AJ4459:AM4459)</x:f>
        <x:v>102.60941679961438</x:v>
      </x:c>
      <x:c r="AO4459" s="17" t="n">
        <x:f>IF(N4459=0,1,AN4459/N4459)</x:f>
        <x:v>0.12161116065139482</x:v>
      </x:c>
      <x:c r="AP4459" s="11" t="str">
        <x:f>IF(AO4459&gt;='01 Controls'!$E$16,"PASS","FAIL")</x:f>
        <x:v>FAIL</x:v>
      </x:c>
      <x:c r="AQ4459" s="11" t="str">
        <x:v>UNQUANTIFIED</x:v>
      </x:c>
      <x:c r="AR4459" s="11" t="str">
        <x:v>Position-class planning record; serial item and receiver open</x:v>
      </x:c>
      <x:c r="AS4459" s="26"/>
      <x:c r="AT4459" s="26"/>
    </x:row>
    <x:row r="4460">
      <x:c r="C4460" s="11" t="str">
        <x:v>G2-CM-AMG-TNK-20</x:v>
      </x:c>
      <x:c r="D4460" s="11" t="str">
        <x:v>G2</x:v>
      </x:c>
      <x:c r="E4460" s="11" t="str">
        <x:v>Regional flood and displacement</x:v>
      </x:c>
      <x:c r="F4460" s="11" t="str">
        <x:v>CM-AMG</x:v>
      </x:c>
      <x:c r="G4460" s="11" t="str">
        <x:v>Civil air-mobility group</x:v>
      </x:c>
      <x:c r="H4460" s="11" t="str">
        <x:v>TNK-20</x:v>
      </x:c>
      <x:c r="I4460" s="19" t="n">
        <x:v>48</x:v>
      </x:c>
      <x:c r="J4460" s="21" t="n">
        <x:v>5</x:v>
      </x:c>
      <x:c r="K4460" s="18" t="n">
        <x:f>'05 Cargo Register'!K428</x:f>
        <x:v>168.75</x:v>
      </x:c>
      <x:c r="L4460" s="18" t="n">
        <x:f>'05 Cargo Register'!N428</x:f>
        <x:v>10</x:v>
      </x:c>
      <x:c r="M4460" s="18" t="n">
        <x:f>'05 Cargo Register'!O428</x:f>
        <x:v>212.5</x:v>
      </x:c>
      <x:c r="N4460" s="18" t="n">
        <x:f>J4460*K4460</x:f>
        <x:v>843.75</x:v>
      </x:c>
      <x:c r="O4460" s="18" t="n">
        <x:f>J4460*L4460</x:f>
        <x:v>50</x:v>
      </x:c>
      <x:c r="P4460" s="18" t="n">
        <x:f>J4460*M4460</x:f>
        <x:v>1062.5</x:v>
      </x:c>
      <x:c r="Q4460" s="22" t="n">
        <x:f>'01 Controls'!$E$31*'02 Cargo Classes'!$M$10</x:f>
        <x:v>0</x:v>
      </x:c>
      <x:c r="R4460" s="22" t="n">
        <x:f>'01 Controls'!$F$31*'02 Cargo Classes'!$N$10</x:f>
        <x:v>0.8999999999999999</x:v>
      </x:c>
      <x:c r="S4460" s="22" t="n">
        <x:f>'01 Controls'!$G$31*'02 Cargo Classes'!$O$10</x:f>
        <x:v>0</x:v>
      </x:c>
      <x:c r="T4460" s="22" t="n">
        <x:f>'01 Controls'!$H$31*'02 Cargo Classes'!$P$10</x:f>
        <x:v>0.1</x:v>
      </x:c>
      <x:c r="U4460" s="22" t="n">
        <x:f>SUM(Q4460:T4460)</x:f>
        <x:v>0.9999999999999999</x:v>
      </x:c>
      <x:c r="V4460" s="18" t="n">
        <x:f>IF(U4460=0,0,N4460*Q4460/U4460)</x:f>
        <x:v>0</x:v>
      </x:c>
      <x:c r="W4460" s="18" t="n">
        <x:f>IF(U4460=0,0,P4460*Q4460/U4460)</x:f>
        <x:v>0</x:v>
      </x:c>
      <x:c r="X4460" s="18" t="n">
        <x:f>MAX(V4460,W4460*'01 Controls'!$E$12)</x:f>
        <x:v>0</x:v>
      </x:c>
      <x:c r="Y4460" s="18" t="n">
        <x:f>IF(U4460=0,0,N4460*R4460/U4460)</x:f>
        <x:v>759.375</x:v>
      </x:c>
      <x:c r="Z4460" s="18" t="n">
        <x:f>IF(U4460=0,0,P4460*R4460/U4460)</x:f>
        <x:v>956.25</x:v>
      </x:c>
      <x:c r="AA4460" s="18" t="n">
        <x:f>MAX(Y4460,Z4460*'01 Controls'!$E$13)</x:f>
        <x:v>759.375</x:v>
      </x:c>
      <x:c r="AB4460" s="18" t="n">
        <x:f>IF(U4460=0,0,N4460*S4460/U4460)</x:f>
        <x:v>0</x:v>
      </x:c>
      <x:c r="AC4460" s="18" t="n">
        <x:f>IF(U4460=0,0,P4460*S4460/U4460)</x:f>
        <x:v>0</x:v>
      </x:c>
      <x:c r="AD4460" s="18" t="n">
        <x:f>MAX(AB4460,AC4460*'01 Controls'!$E$14)</x:f>
        <x:v>0</x:v>
      </x:c>
      <x:c r="AE4460" s="18" t="n">
        <x:f>IF(U4460=0,0,N4460*T4460/U4460)</x:f>
        <x:v>84.37500000000001</x:v>
      </x:c>
      <x:c r="AF4460" s="18" t="n">
        <x:f>IF(U4460=0,0,P4460*T4460/U4460)</x:f>
        <x:v>106.25000000000001</x:v>
      </x:c>
      <x:c r="AG4460" s="18" t="n">
        <x:f>MAX(AE4460,AF4460*'01 Controls'!$E$15)</x:f>
        <x:v>84.37500000000001</x:v>
      </x:c>
      <x:c r="AH4460" s="18" t="n">
        <x:f>SUM(V4460,Y4460,AB4460,AE4460)</x:f>
        <x:v>843.75</x:v>
      </x:c>
      <x:c r="AI4460" s="18" t="n">
        <x:f>N4460-AH4460</x:f>
        <x:v>0</x:v>
      </x:c>
      <x:c r="AJ4460" s="18" t="n">
        <x:f>V4460*INDEX('07 Mode Capacity'!$P$6:$P$17,MATCH("AIR-"&amp;I4460,'07 Mode Capacity'!$C$6:$C$17,0))</x:f>
        <x:v>0</x:v>
      </x:c>
      <x:c r="AK4460" s="18" t="n">
        <x:f>Y4460*INDEX('07 Mode Capacity'!$P$6:$P$17,MATCH("OCEAN-"&amp;I4460,'07 Mode Capacity'!$C$6:$C$17,0))</x:f>
        <x:v>66.54880024106606</x:v>
      </x:c>
      <x:c r="AL4460" s="18" t="n">
        <x:f>AB4460*INDEX('07 Mode Capacity'!$P$6:$P$17,MATCH("LAND-"&amp;I4460,'07 Mode Capacity'!$C$6:$C$17,0))</x:f>
        <x:v>0</x:v>
      </x:c>
      <x:c r="AM4460" s="18" t="n">
        <x:f>AE4460*INDEX('07 Mode Capacity'!$P$6:$P$17,MATCH("INLAND-"&amp;I4460,'07 Mode Capacity'!$C$6:$C$17,0))</x:f>
        <x:v>53.26039981093958</x:v>
      </x:c>
      <x:c r="AN4460" s="18" t="n">
        <x:f>SUM(AJ4460:AM4460)</x:f>
        <x:v>119.80920005200565</x:v>
      </x:c>
      <x:c r="AO4460" s="17" t="n">
        <x:f>IF(N4460=0,1,AN4460/N4460)</x:f>
        <x:v>0.1419960889505252</x:v>
      </x:c>
      <x:c r="AP4460" s="11" t="str">
        <x:f>IF(AO4460&gt;='01 Controls'!$E$16,"PASS","FAIL")</x:f>
        <x:v>FAIL</x:v>
      </x:c>
      <x:c r="AQ4460" s="11" t="str">
        <x:v>UNQUANTIFIED</x:v>
      </x:c>
      <x:c r="AR4460" s="11" t="str">
        <x:v>Position-class planning record; serial item and receiver open</x:v>
      </x:c>
      <x:c r="AS4460" s="26"/>
      <x:c r="AT4460" s="26"/>
    </x:row>
    <x:row r="4461">
      <x:c r="C4461" s="11" t="str">
        <x:v>G2-CM-AMG-FLR-24</x:v>
      </x:c>
      <x:c r="D4461" s="11" t="str">
        <x:v>G2</x:v>
      </x:c>
      <x:c r="E4461" s="11" t="str">
        <x:v>Regional flood and displacement</x:v>
      </x:c>
      <x:c r="F4461" s="11" t="str">
        <x:v>CM-AMG</x:v>
      </x:c>
      <x:c r="G4461" s="11" t="str">
        <x:v>Civil air-mobility group</x:v>
      </x:c>
      <x:c r="H4461" s="11" t="str">
        <x:v>FLR-24</x:v>
      </x:c>
      <x:c r="I4461" s="19" t="n">
        <x:v>48</x:v>
      </x:c>
      <x:c r="J4461" s="21" t="n">
        <x:v>5</x:v>
      </x:c>
      <x:c r="K4461" s="18" t="n">
        <x:f>'05 Cargo Register'!K429</x:f>
        <x:v>270</x:v>
      </x:c>
      <x:c r="L4461" s="18" t="n">
        <x:f>'05 Cargo Register'!N429</x:f>
        <x:v>14</x:v>
      </x:c>
      <x:c r="M4461" s="18" t="n">
        <x:f>'05 Cargo Register'!O429</x:f>
        <x:v>448</x:v>
      </x:c>
      <x:c r="N4461" s="18" t="n">
        <x:f>J4461*K4461</x:f>
        <x:v>1350</x:v>
      </x:c>
      <x:c r="O4461" s="18" t="n">
        <x:f>J4461*L4461</x:f>
        <x:v>70</x:v>
      </x:c>
      <x:c r="P4461" s="18" t="n">
        <x:f>J4461*M4461</x:f>
        <x:v>2240</x:v>
      </x:c>
      <x:c r="Q4461" s="22" t="n">
        <x:f>'01 Controls'!$E$31*'02 Cargo Classes'!$M$11</x:f>
        <x:v>0</x:v>
      </x:c>
      <x:c r="R4461" s="22" t="n">
        <x:f>'01 Controls'!$F$31*'02 Cargo Classes'!$N$11</x:f>
        <x:v>0.8999999999999999</x:v>
      </x:c>
      <x:c r="S4461" s="22" t="n">
        <x:f>'01 Controls'!$G$31*'02 Cargo Classes'!$O$11</x:f>
        <x:v>0</x:v>
      </x:c>
      <x:c r="T4461" s="22" t="n">
        <x:f>'01 Controls'!$H$31*'02 Cargo Classes'!$P$11</x:f>
        <x:v>0.08000000000000002</x:v>
      </x:c>
      <x:c r="U4461" s="22" t="n">
        <x:f>SUM(Q4461:T4461)</x:f>
        <x:v>0.98</x:v>
      </x:c>
      <x:c r="V4461" s="18" t="n">
        <x:f>IF(U4461=0,0,N4461*Q4461/U4461)</x:f>
        <x:v>0</x:v>
      </x:c>
      <x:c r="W4461" s="18" t="n">
        <x:f>IF(U4461=0,0,P4461*Q4461/U4461)</x:f>
        <x:v>0</x:v>
      </x:c>
      <x:c r="X4461" s="18" t="n">
        <x:f>MAX(V4461,W4461*'01 Controls'!$E$12)</x:f>
        <x:v>0</x:v>
      </x:c>
      <x:c r="Y4461" s="18" t="n">
        <x:f>IF(U4461=0,0,N4461*R4461/U4461)</x:f>
        <x:v>1239.7959183673468</x:v>
      </x:c>
      <x:c r="Z4461" s="18" t="n">
        <x:f>IF(U4461=0,0,P4461*R4461/U4461)</x:f>
        <x:v>2057.142857142857</x:v>
      </x:c>
      <x:c r="AA4461" s="18" t="n">
        <x:f>MAX(Y4461,Z4461*'01 Controls'!$E$13)</x:f>
        <x:v>1239.7959183673468</x:v>
      </x:c>
      <x:c r="AB4461" s="18" t="n">
        <x:f>IF(U4461=0,0,N4461*S4461/U4461)</x:f>
        <x:v>0</x:v>
      </x:c>
      <x:c r="AC4461" s="18" t="n">
        <x:f>IF(U4461=0,0,P4461*S4461/U4461)</x:f>
        <x:v>0</x:v>
      </x:c>
      <x:c r="AD4461" s="18" t="n">
        <x:f>MAX(AB4461,AC4461*'01 Controls'!$E$14)</x:f>
        <x:v>0</x:v>
      </x:c>
      <x:c r="AE4461" s="18" t="n">
        <x:f>IF(U4461=0,0,N4461*T4461/U4461)</x:f>
        <x:v>110.20408163265307</x:v>
      </x:c>
      <x:c r="AF4461" s="18" t="n">
        <x:f>IF(U4461=0,0,P4461*T4461/U4461)</x:f>
        <x:v>182.85714285714292</x:v>
      </x:c>
      <x:c r="AG4461" s="18" t="n">
        <x:f>MAX(AE4461,AF4461*'01 Controls'!$E$15)</x:f>
        <x:v>110.20408163265307</x:v>
      </x:c>
      <x:c r="AH4461" s="18" t="n">
        <x:f>SUM(V4461,Y4461,AB4461,AE4461)</x:f>
        <x:v>1349.9999999999998</x:v>
      </x:c>
      <x:c r="AI4461" s="18" t="n">
        <x:f>N4461-AH4461</x:f>
        <x:v>2.2737367544323206e-13</x:v>
      </x:c>
      <x:c r="AJ4461" s="18" t="n">
        <x:f>V4461*INDEX('07 Mode Capacity'!$P$6:$P$17,MATCH("AIR-"&amp;I4461,'07 Mode Capacity'!$C$6:$C$17,0))</x:f>
        <x:v>0</x:v>
      </x:c>
      <x:c r="AK4461" s="18" t="n">
        <x:f>Y4461*INDEX('07 Mode Capacity'!$P$6:$P$17,MATCH("OCEAN-"&amp;I4461,'07 Mode Capacity'!$C$6:$C$17,0))</x:f>
        <x:v>108.65110243439355</x:v>
      </x:c>
      <x:c r="AL4461" s="18" t="n">
        <x:f>AB4461*INDEX('07 Mode Capacity'!$P$6:$P$17,MATCH("LAND-"&amp;I4461,'07 Mode Capacity'!$C$6:$C$17,0))</x:f>
        <x:v>0</x:v>
      </x:c>
      <x:c r="AM4461" s="18" t="n">
        <x:f>AE4461*INDEX('07 Mode Capacity'!$P$6:$P$17,MATCH("INLAND-"&amp;I4461,'07 Mode Capacity'!$C$6:$C$17,0))</x:f>
        <x:v>69.56460383469658</x:v>
      </x:c>
      <x:c r="AN4461" s="18" t="n">
        <x:f>SUM(AJ4461:AM4461)</x:f>
        <x:v>178.21570626909013</x:v>
      </x:c>
      <x:c r="AO4461" s="17" t="n">
        <x:f>IF(N4461=0,1,AN4461/N4461)</x:f>
        <x:v>0.1320116342734001</x:v>
      </x:c>
      <x:c r="AP4461" s="11" t="str">
        <x:f>IF(AO4461&gt;='01 Controls'!$E$16,"PASS","FAIL")</x:f>
        <x:v>FAIL</x:v>
      </x:c>
      <x:c r="AQ4461" s="11" t="str">
        <x:v>UNQUANTIFIED</x:v>
      </x:c>
      <x:c r="AR4461" s="11" t="str">
        <x:v>Position-class planning record; serial item and receiver open</x:v>
      </x:c>
      <x:c r="AS4461" s="26"/>
      <x:c r="AT4461" s="26"/>
    </x:row>
    <x:row r="4462">
      <x:c r="C4462" s="11" t="str">
        <x:v>G2-CM-AMG-ROL-30</x:v>
      </x:c>
      <x:c r="D4462" s="11" t="str">
        <x:v>G2</x:v>
      </x:c>
      <x:c r="E4462" s="11" t="str">
        <x:v>Regional flood and displacement</x:v>
      </x:c>
      <x:c r="F4462" s="11" t="str">
        <x:v>CM-AMG</x:v>
      </x:c>
      <x:c r="G4462" s="11" t="str">
        <x:v>Civil air-mobility group</x:v>
      </x:c>
      <x:c r="H4462" s="11" t="str">
        <x:v>ROL-30</x:v>
      </x:c>
      <x:c r="I4462" s="19" t="n">
        <x:v>48</x:v>
      </x:c>
      <x:c r="J4462" s="21" t="n">
        <x:v>5</x:v>
      </x:c>
      <x:c r="K4462" s="18" t="n">
        <x:f>'05 Cargo Register'!K430</x:f>
        <x:v>1215</x:v>
      </x:c>
      <x:c r="L4462" s="18" t="n">
        <x:f>'05 Cargo Register'!N430</x:f>
        <x:v>51</x:v>
      </x:c>
      <x:c r="M4462" s="18" t="n">
        <x:f>'05 Cargo Register'!O430</x:f>
        <x:v>3251.25</x:v>
      </x:c>
      <x:c r="N4462" s="18" t="n">
        <x:f>J4462*K4462</x:f>
        <x:v>6075</x:v>
      </x:c>
      <x:c r="O4462" s="18" t="n">
        <x:f>J4462*L4462</x:f>
        <x:v>255</x:v>
      </x:c>
      <x:c r="P4462" s="18" t="n">
        <x:f>J4462*M4462</x:f>
        <x:v>16256.25</x:v>
      </x:c>
      <x:c r="Q4462" s="22" t="n">
        <x:f>'01 Controls'!$E$31*'02 Cargo Classes'!$M$12</x:f>
        <x:v>0</x:v>
      </x:c>
      <x:c r="R4462" s="22" t="n">
        <x:f>'01 Controls'!$F$31*'02 Cargo Classes'!$N$12</x:f>
        <x:v>0.75</x:v>
      </x:c>
      <x:c r="S4462" s="22" t="n">
        <x:f>'01 Controls'!$G$31*'02 Cargo Classes'!$O$12</x:f>
        <x:v>0</x:v>
      </x:c>
      <x:c r="T4462" s="22" t="n">
        <x:f>'01 Controls'!$H$31*'02 Cargo Classes'!$P$12</x:f>
        <x:v>0.06</x:v>
      </x:c>
      <x:c r="U4462" s="22" t="n">
        <x:f>SUM(Q4462:T4462)</x:f>
        <x:v>0.81</x:v>
      </x:c>
      <x:c r="V4462" s="18" t="n">
        <x:f>IF(U4462=0,0,N4462*Q4462/U4462)</x:f>
        <x:v>0</x:v>
      </x:c>
      <x:c r="W4462" s="18" t="n">
        <x:f>IF(U4462=0,0,P4462*Q4462/U4462)</x:f>
        <x:v>0</x:v>
      </x:c>
      <x:c r="X4462" s="18" t="n">
        <x:f>MAX(V4462,W4462*'01 Controls'!$E$12)</x:f>
        <x:v>0</x:v>
      </x:c>
      <x:c r="Y4462" s="18" t="n">
        <x:f>IF(U4462=0,0,N4462*R4462/U4462)</x:f>
        <x:v>5625</x:v>
      </x:c>
      <x:c r="Z4462" s="18" t="n">
        <x:f>IF(U4462=0,0,P4462*R4462/U4462)</x:f>
        <x:v>15052.083333333332</x:v>
      </x:c>
      <x:c r="AA4462" s="18" t="n">
        <x:f>MAX(Y4462,Z4462*'01 Controls'!$E$13)</x:f>
        <x:v>5625</x:v>
      </x:c>
      <x:c r="AB4462" s="18" t="n">
        <x:f>IF(U4462=0,0,N4462*S4462/U4462)</x:f>
        <x:v>0</x:v>
      </x:c>
      <x:c r="AC4462" s="18" t="n">
        <x:f>IF(U4462=0,0,P4462*S4462/U4462)</x:f>
        <x:v>0</x:v>
      </x:c>
      <x:c r="AD4462" s="18" t="n">
        <x:f>MAX(AB4462,AC4462*'01 Controls'!$E$14)</x:f>
        <x:v>0</x:v>
      </x:c>
      <x:c r="AE4462" s="18" t="n">
        <x:f>IF(U4462=0,0,N4462*T4462/U4462)</x:f>
        <x:v>449.99999999999994</x:v>
      </x:c>
      <x:c r="AF4462" s="18" t="n">
        <x:f>IF(U4462=0,0,P4462*T4462/U4462)</x:f>
        <x:v>1204.1666666666665</x:v>
      </x:c>
      <x:c r="AG4462" s="18" t="n">
        <x:f>MAX(AE4462,AF4462*'01 Controls'!$E$15)</x:f>
        <x:v>449.99999999999994</x:v>
      </x:c>
      <x:c r="AH4462" s="18" t="n">
        <x:f>SUM(V4462,Y4462,AB4462,AE4462)</x:f>
        <x:v>6075</x:v>
      </x:c>
      <x:c r="AI4462" s="18" t="n">
        <x:f>N4462-AH4462</x:f>
        <x:v>0</x:v>
      </x:c>
      <x:c r="AJ4462" s="18" t="n">
        <x:f>V4462*INDEX('07 Mode Capacity'!$P$6:$P$17,MATCH("AIR-"&amp;I4462,'07 Mode Capacity'!$C$6:$C$17,0))</x:f>
        <x:v>0</x:v>
      </x:c>
      <x:c r="AK4462" s="18" t="n">
        <x:f>Y4462*INDEX('07 Mode Capacity'!$P$6:$P$17,MATCH("OCEAN-"&amp;I4462,'07 Mode Capacity'!$C$6:$C$17,0))</x:f>
        <x:v>492.95407585974857</x:v>
      </x:c>
      <x:c r="AL4462" s="18" t="n">
        <x:f>AB4462*INDEX('07 Mode Capacity'!$P$6:$P$17,MATCH("LAND-"&amp;I4462,'07 Mode Capacity'!$C$6:$C$17,0))</x:f>
        <x:v>0</x:v>
      </x:c>
      <x:c r="AM4462" s="18" t="n">
        <x:f>AE4462*INDEX('07 Mode Capacity'!$P$6:$P$17,MATCH("INLAND-"&amp;I4462,'07 Mode Capacity'!$C$6:$C$17,0))</x:f>
        <x:v>284.05546565834436</x:v>
      </x:c>
      <x:c r="AN4462" s="18" t="n">
        <x:f>SUM(AJ4462:AM4462)</x:f>
        <x:v>777.0095415180929</x:v>
      </x:c>
      <x:c r="AO4462" s="17" t="n">
        <x:f>IF(N4462=0,1,AN4462/N4462)</x:f>
        <x:v>0.12790280518816344</x:v>
      </x:c>
      <x:c r="AP4462" s="11" t="str">
        <x:f>IF(AO4462&gt;='01 Controls'!$E$16,"PASS","FAIL")</x:f>
        <x:v>FAIL</x:v>
      </x:c>
      <x:c r="AQ4462" s="11" t="str">
        <x:v>UNQUANTIFIED</x:v>
      </x:c>
      <x:c r="AR4462" s="11" t="str">
        <x:v>Position-class planning record; serial item and receiver open</x:v>
      </x:c>
      <x:c r="AS4462" s="26"/>
      <x:c r="AT4462" s="26"/>
    </x:row>
    <x:row r="4463">
      <x:c r="C4463" s="11" t="str">
        <x:v>G2-CM-AMG-LIN-18</x:v>
      </x:c>
      <x:c r="D4463" s="11" t="str">
        <x:v>G2</x:v>
      </x:c>
      <x:c r="E4463" s="11" t="str">
        <x:v>Regional flood and displacement</x:v>
      </x:c>
      <x:c r="F4463" s="11" t="str">
        <x:v>CM-AMG</x:v>
      </x:c>
      <x:c r="G4463" s="11" t="str">
        <x:v>Civil air-mobility group</x:v>
      </x:c>
      <x:c r="H4463" s="11" t="str">
        <x:v>LIN-18</x:v>
      </x:c>
      <x:c r="I4463" s="19" t="n">
        <x:v>72</x:v>
      </x:c>
      <x:c r="J4463" s="21" t="n">
        <x:v>5</x:v>
      </x:c>
      <x:c r="K4463" s="18" t="n">
        <x:f>'05 Cargo Register'!K431</x:f>
        <x:v>135</x:v>
      </x:c>
      <x:c r="L4463" s="18" t="n">
        <x:f>'05 Cargo Register'!N431</x:f>
        <x:v>10</x:v>
      </x:c>
      <x:c r="M4463" s="18" t="n">
        <x:f>'05 Cargo Register'!O431</x:f>
        <x:v>440</x:v>
      </x:c>
      <x:c r="N4463" s="18" t="n">
        <x:f>J4463*K4463</x:f>
        <x:v>675</x:v>
      </x:c>
      <x:c r="O4463" s="18" t="n">
        <x:f>J4463*L4463</x:f>
        <x:v>50</x:v>
      </x:c>
      <x:c r="P4463" s="18" t="n">
        <x:f>J4463*M4463</x:f>
        <x:v>2200</x:v>
      </x:c>
      <x:c r="Q4463" s="22" t="n">
        <x:f>'01 Controls'!$E$31*'02 Cargo Classes'!$M$13</x:f>
        <x:v>0</x:v>
      </x:c>
      <x:c r="R4463" s="22" t="n">
        <x:f>'01 Controls'!$F$31*'02 Cargo Classes'!$N$13</x:f>
        <x:v>0.8999999999999999</x:v>
      </x:c>
      <x:c r="S4463" s="22" t="n">
        <x:f>'01 Controls'!$G$31*'02 Cargo Classes'!$O$13</x:f>
        <x:v>0</x:v>
      </x:c>
      <x:c r="T4463" s="22" t="n">
        <x:f>'01 Controls'!$H$31*'02 Cargo Classes'!$P$13</x:f>
        <x:v>0.1</x:v>
      </x:c>
      <x:c r="U4463" s="22" t="n">
        <x:f>SUM(Q4463:T4463)</x:f>
        <x:v>0.9999999999999999</x:v>
      </x:c>
      <x:c r="V4463" s="18" t="n">
        <x:f>IF(U4463=0,0,N4463*Q4463/U4463)</x:f>
        <x:v>0</x:v>
      </x:c>
      <x:c r="W4463" s="18" t="n">
        <x:f>IF(U4463=0,0,P4463*Q4463/U4463)</x:f>
        <x:v>0</x:v>
      </x:c>
      <x:c r="X4463" s="18" t="n">
        <x:f>MAX(V4463,W4463*'01 Controls'!$E$12)</x:f>
        <x:v>0</x:v>
      </x:c>
      <x:c r="Y4463" s="18" t="n">
        <x:f>IF(U4463=0,0,N4463*R4463/U4463)</x:f>
        <x:v>607.5</x:v>
      </x:c>
      <x:c r="Z4463" s="18" t="n">
        <x:f>IF(U4463=0,0,P4463*R4463/U4463)</x:f>
        <x:v>1980</x:v>
      </x:c>
      <x:c r="AA4463" s="18" t="n">
        <x:f>MAX(Y4463,Z4463*'01 Controls'!$E$13)</x:f>
        <x:v>607.5</x:v>
      </x:c>
      <x:c r="AB4463" s="18" t="n">
        <x:f>IF(U4463=0,0,N4463*S4463/U4463)</x:f>
        <x:v>0</x:v>
      </x:c>
      <x:c r="AC4463" s="18" t="n">
        <x:f>IF(U4463=0,0,P4463*S4463/U4463)</x:f>
        <x:v>0</x:v>
      </x:c>
      <x:c r="AD4463" s="18" t="n">
        <x:f>MAX(AB4463,AC4463*'01 Controls'!$E$14)</x:f>
        <x:v>0</x:v>
      </x:c>
      <x:c r="AE4463" s="18" t="n">
        <x:f>IF(U4463=0,0,N4463*T4463/U4463)</x:f>
        <x:v>67.50000000000001</x:v>
      </x:c>
      <x:c r="AF4463" s="18" t="n">
        <x:f>IF(U4463=0,0,P4463*T4463/U4463)</x:f>
        <x:v>220.00000000000003</x:v>
      </x:c>
      <x:c r="AG4463" s="18" t="n">
        <x:f>MAX(AE4463,AF4463*'01 Controls'!$E$15)</x:f>
        <x:v>67.50000000000001</x:v>
      </x:c>
      <x:c r="AH4463" s="18" t="n">
        <x:f>SUM(V4463,Y4463,AB4463,AE4463)</x:f>
        <x:v>675</x:v>
      </x:c>
      <x:c r="AI4463" s="18" t="n">
        <x:f>N4463-AH4463</x:f>
        <x:v>0</x:v>
      </x:c>
      <x:c r="AJ4463" s="18" t="n">
        <x:f>V4463*INDEX('07 Mode Capacity'!$P$6:$P$17,MATCH("AIR-"&amp;I4463,'07 Mode Capacity'!$C$6:$C$17,0))</x:f>
        <x:v>0</x:v>
      </x:c>
      <x:c r="AK4463" s="18" t="n">
        <x:f>Y4463*INDEX('07 Mode Capacity'!$P$6:$P$17,MATCH("OCEAN-"&amp;I4463,'07 Mode Capacity'!$C$6:$C$17,0))</x:f>
        <x:v>475.53154670344793</x:v>
      </x:c>
      <x:c r="AL4463" s="18" t="n">
        <x:f>AB4463*INDEX('07 Mode Capacity'!$P$6:$P$17,MATCH("LAND-"&amp;I4463,'07 Mode Capacity'!$C$6:$C$17,0))</x:f>
        <x:v>0</x:v>
      </x:c>
      <x:c r="AM4463" s="18" t="n">
        <x:f>AE4463*INDEX('07 Mode Capacity'!$P$6:$P$17,MATCH("INLAND-"&amp;I4463,'07 Mode Capacity'!$C$6:$C$17,0))</x:f>
        <x:v>67.50000000000001</x:v>
      </x:c>
      <x:c r="AN4463" s="18" t="n">
        <x:f>SUM(AJ4463:AM4463)</x:f>
        <x:v>543.0315467034479</x:v>
      </x:c>
      <x:c r="AO4463" s="17" t="n">
        <x:f>IF(N4463=0,1,AN4463/N4463)</x:f>
        <x:v>0.8044911803014043</x:v>
      </x:c>
      <x:c r="AP4463" s="11" t="str">
        <x:f>IF(AO4463&gt;='01 Controls'!$E$16,"PASS","FAIL")</x:f>
        <x:v>FAIL</x:v>
      </x:c>
      <x:c r="AQ4463" s="11" t="str">
        <x:v>UNQUANTIFIED</x:v>
      </x:c>
      <x:c r="AR4463" s="11" t="str">
        <x:v>Position-class planning record; serial item and receiver open</x:v>
      </x:c>
      <x:c r="AS4463" s="26"/>
      <x:c r="AT4463" s="26"/>
    </x:row>
    <x:row r="4464">
      <x:c r="C4464" s="11" t="str">
        <x:v>G2-CM-AMG-BLK-08</x:v>
      </x:c>
      <x:c r="D4464" s="11" t="str">
        <x:v>G2</x:v>
      </x:c>
      <x:c r="E4464" s="11" t="str">
        <x:v>Regional flood and displacement</x:v>
      </x:c>
      <x:c r="F4464" s="11" t="str">
        <x:v>CM-AMG</x:v>
      </x:c>
      <x:c r="G4464" s="11" t="str">
        <x:v>Civil air-mobility group</x:v>
      </x:c>
      <x:c r="H4464" s="11" t="str">
        <x:v>BLK-08</x:v>
      </x:c>
      <x:c r="I4464" s="19" t="n">
        <x:v>48</x:v>
      </x:c>
      <x:c r="J4464" s="21" t="n">
        <x:v>5</x:v>
      </x:c>
      <x:c r="K4464" s="18" t="n">
        <x:f>'05 Cargo Register'!K432</x:f>
        <x:v>202.5</x:v>
      </x:c>
      <x:c r="L4464" s="18" t="n">
        <x:f>'05 Cargo Register'!N432</x:f>
        <x:v>32</x:v>
      </x:c>
      <x:c r="M4464" s="18" t="n">
        <x:f>'05 Cargo Register'!O432</x:f>
        <x:v>1632</x:v>
      </x:c>
      <x:c r="N4464" s="18" t="n">
        <x:f>J4464*K4464</x:f>
        <x:v>1012.5</x:v>
      </x:c>
      <x:c r="O4464" s="18" t="n">
        <x:f>J4464*L4464</x:f>
        <x:v>160</x:v>
      </x:c>
      <x:c r="P4464" s="18" t="n">
        <x:f>J4464*M4464</x:f>
        <x:v>8160</x:v>
      </x:c>
      <x:c r="Q4464" s="22" t="n">
        <x:f>'01 Controls'!$E$31*'02 Cargo Classes'!$M$14</x:f>
        <x:v>0.15</x:v>
      </x:c>
      <x:c r="R4464" s="22" t="n">
        <x:f>'01 Controls'!$F$31*'02 Cargo Classes'!$N$14</x:f>
        <x:v>0.6000000000000001</x:v>
      </x:c>
      <x:c r="S4464" s="22" t="n">
        <x:f>'01 Controls'!$G$31*'02 Cargo Classes'!$O$14</x:f>
        <x:v>0</x:v>
      </x:c>
      <x:c r="T4464" s="22" t="n">
        <x:f>'01 Controls'!$H$31*'02 Cargo Classes'!$P$14</x:f>
        <x:v>0.05</x:v>
      </x:c>
      <x:c r="U4464" s="22" t="n">
        <x:f>SUM(Q4464:T4464)</x:f>
        <x:v>0.8000000000000002</x:v>
      </x:c>
      <x:c r="V4464" s="18" t="n">
        <x:f>IF(U4464=0,0,N4464*Q4464/U4464)</x:f>
        <x:v>189.84374999999997</x:v>
      </x:c>
      <x:c r="W4464" s="18" t="n">
        <x:f>IF(U4464=0,0,P4464*Q4464/U4464)</x:f>
        <x:v>1529.9999999999998</x:v>
      </x:c>
      <x:c r="X4464" s="18" t="n">
        <x:f>MAX(V4464,W4464*'01 Controls'!$E$12)</x:f>
        <x:v>382.49999999999994</x:v>
      </x:c>
      <x:c r="Y4464" s="18" t="n">
        <x:f>IF(U4464=0,0,N4464*R4464/U4464)</x:f>
        <x:v>759.375</x:v>
      </x:c>
      <x:c r="Z4464" s="18" t="n">
        <x:f>IF(U4464=0,0,P4464*R4464/U4464)</x:f>
        <x:v>6120</x:v>
      </x:c>
      <x:c r="AA4464" s="18" t="n">
        <x:f>MAX(Y4464,Z4464*'01 Controls'!$E$13)</x:f>
        <x:v>918</x:v>
      </x:c>
      <x:c r="AB4464" s="18" t="n">
        <x:f>IF(U4464=0,0,N4464*S4464/U4464)</x:f>
        <x:v>0</x:v>
      </x:c>
      <x:c r="AC4464" s="18" t="n">
        <x:f>IF(U4464=0,0,P4464*S4464/U4464)</x:f>
        <x:v>0</x:v>
      </x:c>
      <x:c r="AD4464" s="18" t="n">
        <x:f>MAX(AB4464,AC4464*'01 Controls'!$E$14)</x:f>
        <x:v>0</x:v>
      </x:c>
      <x:c r="AE4464" s="18" t="n">
        <x:f>IF(U4464=0,0,N4464*T4464/U4464)</x:f>
        <x:v>63.281249999999986</x:v>
      </x:c>
      <x:c r="AF4464" s="18" t="n">
        <x:f>IF(U4464=0,0,P4464*T4464/U4464)</x:f>
        <x:v>509.9999999999999</x:v>
      </x:c>
      <x:c r="AG4464" s="18" t="n">
        <x:f>MAX(AE4464,AF4464*'01 Controls'!$E$15)</x:f>
        <x:v>91.79999999999998</x:v>
      </x:c>
      <x:c r="AH4464" s="18" t="n">
        <x:f>SUM(V4464,Y4464,AB4464,AE4464)</x:f>
        <x:v>1012.5</x:v>
      </x:c>
      <x:c r="AI4464" s="18" t="n">
        <x:f>N4464-AH4464</x:f>
        <x:v>0</x:v>
      </x:c>
      <x:c r="AJ4464" s="18" t="n">
        <x:f>V4464*INDEX('07 Mode Capacity'!$P$6:$P$17,MATCH("AIR-"&amp;I4464,'07 Mode Capacity'!$C$6:$C$17,0))</x:f>
        <x:v>53.21997262835789</x:v>
      </x:c>
      <x:c r="AK4464" s="18" t="n">
        <x:f>Y4464*INDEX('07 Mode Capacity'!$P$6:$P$17,MATCH("OCEAN-"&amp;I4464,'07 Mode Capacity'!$C$6:$C$17,0))</x:f>
        <x:v>66.54880024106606</x:v>
      </x:c>
      <x:c r="AL4464" s="18" t="n">
        <x:f>AB4464*INDEX('07 Mode Capacity'!$P$6:$P$17,MATCH("LAND-"&amp;I4464,'07 Mode Capacity'!$C$6:$C$17,0))</x:f>
        <x:v>0</x:v>
      </x:c>
      <x:c r="AM4464" s="18" t="n">
        <x:f>AE4464*INDEX('07 Mode Capacity'!$P$6:$P$17,MATCH("INLAND-"&amp;I4464,'07 Mode Capacity'!$C$6:$C$17,0))</x:f>
        <x:v>39.94529985820467</x:v>
      </x:c>
      <x:c r="AN4464" s="18" t="n">
        <x:f>SUM(AJ4464:AM4464)</x:f>
        <x:v>159.7140727276286</x:v>
      </x:c>
      <x:c r="AO4464" s="17" t="n">
        <x:f>IF(N4464=0,1,AN4464/N4464)</x:f>
        <x:v>0.15774229405197887</x:v>
      </x:c>
      <x:c r="AP4464" s="11" t="str">
        <x:f>IF(AO4464&gt;='01 Controls'!$E$16,"PASS","FAIL")</x:f>
        <x:v>FAIL</x:v>
      </x:c>
      <x:c r="AQ4464" s="11" t="str">
        <x:v>UNQUANTIFIED</x:v>
      </x:c>
      <x:c r="AR4464" s="11" t="str">
        <x:v>Position-class planning record; serial item and receiver open</x:v>
      </x:c>
      <x:c r="AS4464" s="26"/>
      <x:c r="AT4464" s="26"/>
    </x:row>
    <x:row r="4465">
      <x:c r="C4465" s="11" t="str">
        <x:v>G2-CM-AMG-OOG-80</x:v>
      </x:c>
      <x:c r="D4465" s="11" t="str">
        <x:v>G2</x:v>
      </x:c>
      <x:c r="E4465" s="11" t="str">
        <x:v>Regional flood and displacement</x:v>
      </x:c>
      <x:c r="F4465" s="11" t="str">
        <x:v>CM-AMG</x:v>
      </x:c>
      <x:c r="G4465" s="11" t="str">
        <x:v>Civil air-mobility group</x:v>
      </x:c>
      <x:c r="H4465" s="11" t="str">
        <x:v>OOG-80</x:v>
      </x:c>
      <x:c r="I4465" s="19" t="n">
        <x:v>72</x:v>
      </x:c>
      <x:c r="J4465" s="21" t="n">
        <x:v>5</x:v>
      </x:c>
      <x:c r="K4465" s="18" t="n">
        <x:f>'05 Cargo Register'!K433</x:f>
        <x:v>607.5</x:v>
      </x:c>
      <x:c r="L4465" s="18" t="n">
        <x:f>'05 Cargo Register'!N433</x:f>
        <x:v>11</x:v>
      </x:c>
      <x:c r="M4465" s="18" t="n">
        <x:f>'05 Cargo Register'!O433</x:f>
        <x:v>1936</x:v>
      </x:c>
      <x:c r="N4465" s="18" t="n">
        <x:f>J4465*K4465</x:f>
        <x:v>3037.5</x:v>
      </x:c>
      <x:c r="O4465" s="18" t="n">
        <x:f>J4465*L4465</x:f>
        <x:v>55</x:v>
      </x:c>
      <x:c r="P4465" s="18" t="n">
        <x:f>J4465*M4465</x:f>
        <x:v>9680</x:v>
      </x:c>
      <x:c r="Q4465" s="22" t="n">
        <x:f>'01 Controls'!$E$31*'02 Cargo Classes'!$M$15</x:f>
        <x:v>0</x:v>
      </x:c>
      <x:c r="R4465" s="22" t="n">
        <x:f>'01 Controls'!$F$31*'02 Cargo Classes'!$N$15</x:f>
        <x:v>1.5</x:v>
      </x:c>
      <x:c r="S4465" s="22" t="n">
        <x:f>'01 Controls'!$G$31*'02 Cargo Classes'!$O$15</x:f>
        <x:v>0</x:v>
      </x:c>
      <x:c r="T4465" s="22" t="n">
        <x:f>'01 Controls'!$H$31*'02 Cargo Classes'!$P$15</x:f>
        <x:v>0.05</x:v>
      </x:c>
      <x:c r="U4465" s="22" t="n">
        <x:f>SUM(Q4465:T4465)</x:f>
        <x:v>1.55</x:v>
      </x:c>
      <x:c r="V4465" s="18" t="n">
        <x:f>IF(U4465=0,0,N4465*Q4465/U4465)</x:f>
        <x:v>0</x:v>
      </x:c>
      <x:c r="W4465" s="18" t="n">
        <x:f>IF(U4465=0,0,P4465*Q4465/U4465)</x:f>
        <x:v>0</x:v>
      </x:c>
      <x:c r="X4465" s="18" t="n">
        <x:f>MAX(V4465,W4465*'01 Controls'!$E$12)</x:f>
        <x:v>0</x:v>
      </x:c>
      <x:c r="Y4465" s="18" t="n">
        <x:f>IF(U4465=0,0,N4465*R4465/U4465)</x:f>
        <x:v>2939.516129032258</x:v>
      </x:c>
      <x:c r="Z4465" s="18" t="n">
        <x:f>IF(U4465=0,0,P4465*R4465/U4465)</x:f>
        <x:v>9367.741935483871</x:v>
      </x:c>
      <x:c r="AA4465" s="18" t="n">
        <x:f>MAX(Y4465,Z4465*'01 Controls'!$E$13)</x:f>
        <x:v>2939.516129032258</x:v>
      </x:c>
      <x:c r="AB4465" s="18" t="n">
        <x:f>IF(U4465=0,0,N4465*S4465/U4465)</x:f>
        <x:v>0</x:v>
      </x:c>
      <x:c r="AC4465" s="18" t="n">
        <x:f>IF(U4465=0,0,P4465*S4465/U4465)</x:f>
        <x:v>0</x:v>
      </x:c>
      <x:c r="AD4465" s="18" t="n">
        <x:f>MAX(AB4465,AC4465*'01 Controls'!$E$14)</x:f>
        <x:v>0</x:v>
      </x:c>
      <x:c r="AE4465" s="18" t="n">
        <x:f>IF(U4465=0,0,N4465*T4465/U4465)</x:f>
        <x:v>97.98387096774194</x:v>
      </x:c>
      <x:c r="AF4465" s="18" t="n">
        <x:f>IF(U4465=0,0,P4465*T4465/U4465)</x:f>
        <x:v>312.258064516129</x:v>
      </x:c>
      <x:c r="AG4465" s="18" t="n">
        <x:f>MAX(AE4465,AF4465*'01 Controls'!$E$15)</x:f>
        <x:v>97.98387096774194</x:v>
      </x:c>
      <x:c r="AH4465" s="18" t="n">
        <x:f>SUM(V4465,Y4465,AB4465,AE4465)</x:f>
        <x:v>3037.5</x:v>
      </x:c>
      <x:c r="AI4465" s="18" t="n">
        <x:f>N4465-AH4465</x:f>
        <x:v>0</x:v>
      </x:c>
      <x:c r="AJ4465" s="18" t="n">
        <x:f>V4465*INDEX('07 Mode Capacity'!$P$6:$P$17,MATCH("AIR-"&amp;I4465,'07 Mode Capacity'!$C$6:$C$17,0))</x:f>
        <x:v>0</x:v>
      </x:c>
      <x:c r="AK4465" s="18" t="n">
        <x:f>Y4465*INDEX('07 Mode Capacity'!$P$6:$P$17,MATCH("OCEAN-"&amp;I4465,'07 Mode Capacity'!$C$6:$C$17,0))</x:f>
        <x:v>2300.9590969521673</x:v>
      </x:c>
      <x:c r="AL4465" s="18" t="n">
        <x:f>AB4465*INDEX('07 Mode Capacity'!$P$6:$P$17,MATCH("LAND-"&amp;I4465,'07 Mode Capacity'!$C$6:$C$17,0))</x:f>
        <x:v>0</x:v>
      </x:c>
      <x:c r="AM4465" s="18" t="n">
        <x:f>AE4465*INDEX('07 Mode Capacity'!$P$6:$P$17,MATCH("INLAND-"&amp;I4465,'07 Mode Capacity'!$C$6:$C$17,0))</x:f>
        <x:v>97.98387096774194</x:v>
      </x:c>
      <x:c r="AN4465" s="18" t="n">
        <x:f>SUM(AJ4465:AM4465)</x:f>
        <x:v>2398.9429679199093</x:v>
      </x:c>
      <x:c r="AO4465" s="17" t="n">
        <x:f>IF(N4465=0,1,AN4465/N4465)</x:f>
        <x:v>0.789775462689682</x:v>
      </x:c>
      <x:c r="AP4465" s="11" t="str">
        <x:f>IF(AO4465&gt;='01 Controls'!$E$16,"PASS","FAIL")</x:f>
        <x:v>FAIL</x:v>
      </x:c>
      <x:c r="AQ4465" s="11" t="str">
        <x:v>UNQUANTIFIED</x:v>
      </x:c>
      <x:c r="AR4465" s="11" t="str">
        <x:v>Position-class planning record; serial item and receiver open</x:v>
      </x:c>
      <x:c r="AS4465" s="26"/>
      <x:c r="AT4465" s="26"/>
    </x:row>
    <x:row r="4466">
      <x:c r="C4466" s="11" t="str">
        <x:v>G2-CM-WMG-APL-45</x:v>
      </x:c>
      <x:c r="D4466" s="11" t="str">
        <x:v>G2</x:v>
      </x:c>
      <x:c r="E4466" s="11" t="str">
        <x:v>Regional flood and displacement</x:v>
      </x:c>
      <x:c r="F4466" s="11" t="str">
        <x:v>CM-WMG</x:v>
      </x:c>
      <x:c r="G4466" s="11" t="str">
        <x:v>Civil water-mobility group</x:v>
      </x:c>
      <x:c r="H4466" s="11" t="str">
        <x:v>APL-45</x:v>
      </x:c>
      <x:c r="I4466" s="19" t="n">
        <x:v>24</x:v>
      </x:c>
      <x:c r="J4466" s="21" t="n">
        <x:v>6</x:v>
      </x:c>
      <x:c r="K4466" s="18" t="n">
        <x:f>'05 Cargo Register'!K434</x:f>
        <x:v>135</x:v>
      </x:c>
      <x:c r="L4466" s="18" t="n">
        <x:f>'05 Cargo Register'!N434</x:f>
        <x:v>36</x:v>
      </x:c>
      <x:c r="M4466" s="18" t="n">
        <x:f>'05 Cargo Register'!O434</x:f>
        <x:v>270</x:v>
      </x:c>
      <x:c r="N4466" s="18" t="n">
        <x:f>J4466*K4466</x:f>
        <x:v>810</x:v>
      </x:c>
      <x:c r="O4466" s="18" t="n">
        <x:f>J4466*L4466</x:f>
        <x:v>216</x:v>
      </x:c>
      <x:c r="P4466" s="18" t="n">
        <x:f>J4466*M4466</x:f>
        <x:v>1620</x:v>
      </x:c>
      <x:c r="Q4466" s="22" t="n">
        <x:f>'01 Controls'!$E$31*'02 Cargo Classes'!$M$6</x:f>
        <x:v>0.44999999999999996</x:v>
      </x:c>
      <x:c r="R4466" s="22" t="n">
        <x:f>'01 Controls'!$F$31*'02 Cargo Classes'!$N$6</x:f>
        <x:v>0.30000000000000004</x:v>
      </x:c>
      <x:c r="S4466" s="22" t="n">
        <x:f>'01 Controls'!$G$31*'02 Cargo Classes'!$O$6</x:f>
        <x:v>0</x:v>
      </x:c>
      <x:c r="T4466" s="22" t="n">
        <x:f>'01 Controls'!$H$31*'02 Cargo Classes'!$P$6</x:f>
        <x:v>0.03</x:v>
      </x:c>
      <x:c r="U4466" s="22" t="n">
        <x:f>SUM(Q4466:T4466)</x:f>
        <x:v>0.78</x:v>
      </x:c>
      <x:c r="V4466" s="18" t="n">
        <x:f>IF(U4466=0,0,N4466*Q4466/U4466)</x:f>
        <x:v>467.3076923076922</x:v>
      </x:c>
      <x:c r="W4466" s="18" t="n">
        <x:f>IF(U4466=0,0,P4466*Q4466/U4466)</x:f>
        <x:v>934.6153846153844</x:v>
      </x:c>
      <x:c r="X4466" s="18" t="n">
        <x:f>MAX(V4466,W4466*'01 Controls'!$E$12)</x:f>
        <x:v>467.3076923076922</x:v>
      </x:c>
      <x:c r="Y4466" s="18" t="n">
        <x:f>IF(U4466=0,0,N4466*R4466/U4466)</x:f>
        <x:v>311.53846153846155</x:v>
      </x:c>
      <x:c r="Z4466" s="18" t="n">
        <x:f>IF(U4466=0,0,P4466*R4466/U4466)</x:f>
        <x:v>623.0769230769231</x:v>
      </x:c>
      <x:c r="AA4466" s="18" t="n">
        <x:f>MAX(Y4466,Z4466*'01 Controls'!$E$13)</x:f>
        <x:v>311.53846153846155</x:v>
      </x:c>
      <x:c r="AB4466" s="18" t="n">
        <x:f>IF(U4466=0,0,N4466*S4466/U4466)</x:f>
        <x:v>0</x:v>
      </x:c>
      <x:c r="AC4466" s="18" t="n">
        <x:f>IF(U4466=0,0,P4466*S4466/U4466)</x:f>
        <x:v>0</x:v>
      </x:c>
      <x:c r="AD4466" s="18" t="n">
        <x:f>MAX(AB4466,AC4466*'01 Controls'!$E$14)</x:f>
        <x:v>0</x:v>
      </x:c>
      <x:c r="AE4466" s="18" t="n">
        <x:f>IF(U4466=0,0,N4466*T4466/U4466)</x:f>
        <x:v>31.153846153846153</x:v>
      </x:c>
      <x:c r="AF4466" s="18" t="n">
        <x:f>IF(U4466=0,0,P4466*T4466/U4466)</x:f>
        <x:v>62.30769230769231</x:v>
      </x:c>
      <x:c r="AG4466" s="18" t="n">
        <x:f>MAX(AE4466,AF4466*'01 Controls'!$E$15)</x:f>
        <x:v>31.153846153846153</x:v>
      </x:c>
      <x:c r="AH4466" s="18" t="n">
        <x:f>SUM(V4466,Y4466,AB4466,AE4466)</x:f>
        <x:v>810</x:v>
      </x:c>
      <x:c r="AI4466" s="18" t="n">
        <x:f>N4466-AH4466</x:f>
        <x:v>0</x:v>
      </x:c>
      <x:c r="AJ4466" s="18" t="n">
        <x:f>V4466*INDEX('07 Mode Capacity'!$P$6:$P$17,MATCH("AIR-"&amp;I4466,'07 Mode Capacity'!$C$6:$C$17,0))</x:f>
        <x:v>94.82330477854862</x:v>
      </x:c>
      <x:c r="AK4466" s="18" t="n">
        <x:f>Y4466*INDEX('07 Mode Capacity'!$P$6:$P$17,MATCH("OCEAN-"&amp;I4466,'07 Mode Capacity'!$C$6:$C$17,0))</x:f>
        <x:v>46.75851144449592</x:v>
      </x:c>
      <x:c r="AL4466" s="18" t="n">
        <x:f>AB4466*INDEX('07 Mode Capacity'!$P$6:$P$17,MATCH("LAND-"&amp;I4466,'07 Mode Capacity'!$C$6:$C$17,0))</x:f>
        <x:v>0</x:v>
      </x:c>
      <x:c r="AM4466" s="18" t="n">
        <x:f>AE4466*INDEX('07 Mode Capacity'!$P$6:$P$17,MATCH("INLAND-"&amp;I4466,'07 Mode Capacity'!$C$6:$C$17,0))</x:f>
        <x:v>31.153846153846153</x:v>
      </x:c>
      <x:c r="AN4466" s="18" t="n">
        <x:f>SUM(AJ4466:AM4466)</x:f>
        <x:v>172.7356623768907</x:v>
      </x:c>
      <x:c r="AO4466" s="17" t="n">
        <x:f>IF(N4466=0,1,AN4466/N4466)</x:f>
        <x:v>0.21325390416900086</x:v>
      </x:c>
      <x:c r="AP4466" s="11" t="str">
        <x:f>IF(AO4466&gt;='01 Controls'!$E$16,"PASS","FAIL")</x:f>
        <x:v>FAIL</x:v>
      </x:c>
      <x:c r="AQ4466" s="11" t="str">
        <x:v>UNQUANTIFIED</x:v>
      </x:c>
      <x:c r="AR4466" s="11" t="str">
        <x:v>Position-class planning record; serial item and receiver open</x:v>
      </x:c>
      <x:c r="AS4466" s="26"/>
      <x:c r="AT4466" s="26"/>
    </x:row>
    <x:row r="4467">
      <x:c r="C4467" s="11" t="str">
        <x:v>G2-CM-WMG-ISO-18</x:v>
      </x:c>
      <x:c r="D4467" s="11" t="str">
        <x:v>G2</x:v>
      </x:c>
      <x:c r="E4467" s="11" t="str">
        <x:v>Regional flood and displacement</x:v>
      </x:c>
      <x:c r="F4467" s="11" t="str">
        <x:v>CM-WMG</x:v>
      </x:c>
      <x:c r="G4467" s="11" t="str">
        <x:v>Civil water-mobility group</x:v>
      </x:c>
      <x:c r="H4467" s="11" t="str">
        <x:v>ISO-18</x:v>
      </x:c>
      <x:c r="I4467" s="19" t="n">
        <x:v>48</x:v>
      </x:c>
      <x:c r="J4467" s="21" t="n">
        <x:v>6</x:v>
      </x:c>
      <x:c r="K4467" s="18" t="n">
        <x:f>'05 Cargo Register'!K435</x:f>
        <x:v>337.5</x:v>
      </x:c>
      <x:c r="L4467" s="18" t="n">
        <x:f>'05 Cargo Register'!N435</x:f>
        <x:v>23</x:v>
      </x:c>
      <x:c r="M4467" s="18" t="n">
        <x:f>'05 Cargo Register'!O435</x:f>
        <x:v>607.2</x:v>
      </x:c>
      <x:c r="N4467" s="18" t="n">
        <x:f>J4467*K4467</x:f>
        <x:v>2025</x:v>
      </x:c>
      <x:c r="O4467" s="18" t="n">
        <x:f>J4467*L4467</x:f>
        <x:v>138</x:v>
      </x:c>
      <x:c r="P4467" s="18" t="n">
        <x:f>J4467*M4467</x:f>
        <x:v>3643.2000000000003</x:v>
      </x:c>
      <x:c r="Q4467" s="22" t="n">
        <x:f>'01 Controls'!$E$31*'02 Cargo Classes'!$M$7</x:f>
        <x:v>0.03</x:v>
      </x:c>
      <x:c r="R4467" s="22" t="n">
        <x:f>'01 Controls'!$F$31*'02 Cargo Classes'!$N$7</x:f>
        <x:v>0.75</x:v>
      </x:c>
      <x:c r="S4467" s="22" t="n">
        <x:f>'01 Controls'!$G$31*'02 Cargo Classes'!$O$7</x:f>
        <x:v>0</x:v>
      </x:c>
      <x:c r="T4467" s="22" t="n">
        <x:f>'01 Controls'!$H$31*'02 Cargo Classes'!$P$7</x:f>
        <x:v>0.08000000000000002</x:v>
      </x:c>
      <x:c r="U4467" s="22" t="n">
        <x:f>SUM(Q4467:T4467)</x:f>
        <x:v>0.8600000000000001</x:v>
      </x:c>
      <x:c r="V4467" s="18" t="n">
        <x:f>IF(U4467=0,0,N4467*Q4467/U4467)</x:f>
        <x:v>70.63953488372093</x:v>
      </x:c>
      <x:c r="W4467" s="18" t="n">
        <x:f>IF(U4467=0,0,P4467*Q4467/U4467)</x:f>
        <x:v>127.08837209302325</x:v>
      </x:c>
      <x:c r="X4467" s="18" t="n">
        <x:f>MAX(V4467,W4467*'01 Controls'!$E$12)</x:f>
        <x:v>70.63953488372093</x:v>
      </x:c>
      <x:c r="Y4467" s="18" t="n">
        <x:f>IF(U4467=0,0,N4467*R4467/U4467)</x:f>
        <x:v>1765.9883720930231</x:v>
      </x:c>
      <x:c r="Z4467" s="18" t="n">
        <x:f>IF(U4467=0,0,P4467*R4467/U4467)</x:f>
        <x:v>3177.209302325581</x:v>
      </x:c>
      <x:c r="AA4467" s="18" t="n">
        <x:f>MAX(Y4467,Z4467*'01 Controls'!$E$13)</x:f>
        <x:v>1765.9883720930231</x:v>
      </x:c>
      <x:c r="AB4467" s="18" t="n">
        <x:f>IF(U4467=0,0,N4467*S4467/U4467)</x:f>
        <x:v>0</x:v>
      </x:c>
      <x:c r="AC4467" s="18" t="n">
        <x:f>IF(U4467=0,0,P4467*S4467/U4467)</x:f>
        <x:v>0</x:v>
      </x:c>
      <x:c r="AD4467" s="18" t="n">
        <x:f>MAX(AB4467,AC4467*'01 Controls'!$E$14)</x:f>
        <x:v>0</x:v>
      </x:c>
      <x:c r="AE4467" s="18" t="n">
        <x:f>IF(U4467=0,0,N4467*T4467/U4467)</x:f>
        <x:v>188.37209302325581</x:v>
      </x:c>
      <x:c r="AF4467" s="18" t="n">
        <x:f>IF(U4467=0,0,P4467*T4467/U4467)</x:f>
        <x:v>338.9023255813954</x:v>
      </x:c>
      <x:c r="AG4467" s="18" t="n">
        <x:f>MAX(AE4467,AF4467*'01 Controls'!$E$15)</x:f>
        <x:v>188.37209302325581</x:v>
      </x:c>
      <x:c r="AH4467" s="18" t="n">
        <x:f>SUM(V4467,Y4467,AB4467,AE4467)</x:f>
        <x:v>2024.9999999999998</x:v>
      </x:c>
      <x:c r="AI4467" s="18" t="n">
        <x:f>N4467-AH4467</x:f>
        <x:v>2.2737367544323206e-13</x:v>
      </x:c>
      <x:c r="AJ4467" s="18" t="n">
        <x:f>V4467*INDEX('07 Mode Capacity'!$P$6:$P$17,MATCH("AIR-"&amp;I4467,'07 Mode Capacity'!$C$6:$C$17,0))</x:f>
        <x:v>19.802780512877355</x:v>
      </x:c>
      <x:c r="AK4467" s="18" t="n">
        <x:f>Y4467*INDEX('07 Mode Capacity'!$P$6:$P$17,MATCH("OCEAN-"&amp;I4467,'07 Mode Capacity'!$C$6:$C$17,0))</x:f>
        <x:v>154.76465172340943</x:v>
      </x:c>
      <x:c r="AL4467" s="18" t="n">
        <x:f>AB4467*INDEX('07 Mode Capacity'!$P$6:$P$17,MATCH("LAND-"&amp;I4467,'07 Mode Capacity'!$C$6:$C$17,0))</x:f>
        <x:v>0</x:v>
      </x:c>
      <x:c r="AM4467" s="18" t="n">
        <x:f>AE4467*INDEX('07 Mode Capacity'!$P$6:$P$17,MATCH("INLAND-"&amp;I4467,'07 Mode Capacity'!$C$6:$C$17,0))</x:f>
        <x:v>118.90693911279531</x:v>
      </x:c>
      <x:c r="AN4467" s="18" t="n">
        <x:f>SUM(AJ4467:AM4467)</x:f>
        <x:v>293.4743713490821</x:v>
      </x:c>
      <x:c r="AO4467" s="17" t="n">
        <x:f>IF(N4467=0,1,AN4467/N4467)</x:f>
        <x:v>0.1449256154810282</x:v>
      </x:c>
      <x:c r="AP4467" s="11" t="str">
        <x:f>IF(AO4467&gt;='01 Controls'!$E$16,"PASS","FAIL")</x:f>
        <x:v>FAIL</x:v>
      </x:c>
      <x:c r="AQ4467" s="11" t="str">
        <x:v>UNQUANTIFIED</x:v>
      </x:c>
      <x:c r="AR4467" s="11" t="str">
        <x:v>Position-class planning record; serial item and receiver open</x:v>
      </x:c>
      <x:c r="AS4467" s="26"/>
      <x:c r="AT4467" s="26"/>
    </x:row>
    <x:row r="4468">
      <x:c r="C4468" s="11" t="str">
        <x:v>G2-CM-WMG-COL-12</x:v>
      </x:c>
      <x:c r="D4468" s="11" t="str">
        <x:v>G2</x:v>
      </x:c>
      <x:c r="E4468" s="11" t="str">
        <x:v>Regional flood and displacement</x:v>
      </x:c>
      <x:c r="F4468" s="11" t="str">
        <x:v>CM-WMG</x:v>
      </x:c>
      <x:c r="G4468" s="11" t="str">
        <x:v>Civil water-mobility group</x:v>
      </x:c>
      <x:c r="H4468" s="11" t="str">
        <x:v>COL-12</x:v>
      </x:c>
      <x:c r="I4468" s="19" t="n">
        <x:v>24</x:v>
      </x:c>
      <x:c r="J4468" s="21" t="n">
        <x:v>6</x:v>
      </x:c>
      <x:c r="K4468" s="18" t="n">
        <x:f>'05 Cargo Register'!K436</x:f>
        <x:v>135</x:v>
      </x:c>
      <x:c r="L4468" s="18" t="n">
        <x:f>'05 Cargo Register'!N436</x:f>
        <x:v>15</x:v>
      </x:c>
      <x:c r="M4468" s="18" t="n">
        <x:f>'05 Cargo Register'!O436</x:f>
        <x:v>396</x:v>
      </x:c>
      <x:c r="N4468" s="18" t="n">
        <x:f>J4468*K4468</x:f>
        <x:v>810</x:v>
      </x:c>
      <x:c r="O4468" s="18" t="n">
        <x:f>J4468*L4468</x:f>
        <x:v>90</x:v>
      </x:c>
      <x:c r="P4468" s="18" t="n">
        <x:f>J4468*M4468</x:f>
        <x:v>2376</x:v>
      </x:c>
      <x:c r="Q4468" s="22" t="n">
        <x:f>'01 Controls'!$E$31*'02 Cargo Classes'!$M$8</x:f>
        <x:v>0.3</x:v>
      </x:c>
      <x:c r="R4468" s="22" t="n">
        <x:f>'01 Controls'!$F$31*'02 Cargo Classes'!$N$8</x:f>
        <x:v>0.5249999999999999</x:v>
      </x:c>
      <x:c r="S4468" s="22" t="n">
        <x:f>'01 Controls'!$G$31*'02 Cargo Classes'!$O$8</x:f>
        <x:v>0</x:v>
      </x:c>
      <x:c r="T4468" s="22" t="n">
        <x:f>'01 Controls'!$H$31*'02 Cargo Classes'!$P$8</x:f>
        <x:v>0.020000000000000004</x:v>
      </x:c>
      <x:c r="U4468" s="22" t="n">
        <x:f>SUM(Q4468:T4468)</x:f>
        <x:v>0.845</x:v>
      </x:c>
      <x:c r="V4468" s="18" t="n">
        <x:f>IF(U4468=0,0,N4468*Q4468/U4468)</x:f>
        <x:v>287.5739644970414</x:v>
      </x:c>
      <x:c r="W4468" s="18" t="n">
        <x:f>IF(U4468=0,0,P4468*Q4468/U4468)</x:f>
        <x:v>843.5502958579881</x:v>
      </x:c>
      <x:c r="X4468" s="18" t="n">
        <x:f>MAX(V4468,W4468*'01 Controls'!$E$12)</x:f>
        <x:v>287.5739644970414</x:v>
      </x:c>
      <x:c r="Y4468" s="18" t="n">
        <x:f>IF(U4468=0,0,N4468*R4468/U4468)</x:f>
        <x:v>503.2544378698224</x:v>
      </x:c>
      <x:c r="Z4468" s="18" t="n">
        <x:f>IF(U4468=0,0,P4468*R4468/U4468)</x:f>
        <x:v>1476.2130177514791</x:v>
      </x:c>
      <x:c r="AA4468" s="18" t="n">
        <x:f>MAX(Y4468,Z4468*'01 Controls'!$E$13)</x:f>
        <x:v>503.2544378698224</x:v>
      </x:c>
      <x:c r="AB4468" s="18" t="n">
        <x:f>IF(U4468=0,0,N4468*S4468/U4468)</x:f>
        <x:v>0</x:v>
      </x:c>
      <x:c r="AC4468" s="18" t="n">
        <x:f>IF(U4468=0,0,P4468*S4468/U4468)</x:f>
        <x:v>0</x:v>
      </x:c>
      <x:c r="AD4468" s="18" t="n">
        <x:f>MAX(AB4468,AC4468*'01 Controls'!$E$14)</x:f>
        <x:v>0</x:v>
      </x:c>
      <x:c r="AE4468" s="18" t="n">
        <x:f>IF(U4468=0,0,N4468*T4468/U4468)</x:f>
        <x:v>19.1715976331361</x:v>
      </x:c>
      <x:c r="AF4468" s="18" t="n">
        <x:f>IF(U4468=0,0,P4468*T4468/U4468)</x:f>
        <x:v>56.23668639053256</x:v>
      </x:c>
      <x:c r="AG4468" s="18" t="n">
        <x:f>MAX(AE4468,AF4468*'01 Controls'!$E$15)</x:f>
        <x:v>19.1715976331361</x:v>
      </x:c>
      <x:c r="AH4468" s="18" t="n">
        <x:f>SUM(V4468,Y4468,AB4468,AE4468)</x:f>
        <x:v>810</x:v>
      </x:c>
      <x:c r="AI4468" s="18" t="n">
        <x:f>N4468-AH4468</x:f>
        <x:v>0</x:v>
      </x:c>
      <x:c r="AJ4468" s="18" t="n">
        <x:f>V4468*INDEX('07 Mode Capacity'!$P$6:$P$17,MATCH("AIR-"&amp;I4468,'07 Mode Capacity'!$C$6:$C$17,0))</x:f>
        <x:v>58.35280294064531</x:v>
      </x:c>
      <x:c r="AK4468" s="18" t="n">
        <x:f>Y4468*INDEX('07 Mode Capacity'!$P$6:$P$17,MATCH("OCEAN-"&amp;I4468,'07 Mode Capacity'!$C$6:$C$17,0))</x:f>
        <x:v>75.53298002572417</x:v>
      </x:c>
      <x:c r="AL4468" s="18" t="n">
        <x:f>AB4468*INDEX('07 Mode Capacity'!$P$6:$P$17,MATCH("LAND-"&amp;I4468,'07 Mode Capacity'!$C$6:$C$17,0))</x:f>
        <x:v>0</x:v>
      </x:c>
      <x:c r="AM4468" s="18" t="n">
        <x:f>AE4468*INDEX('07 Mode Capacity'!$P$6:$P$17,MATCH("INLAND-"&amp;I4468,'07 Mode Capacity'!$C$6:$C$17,0))</x:f>
        <x:v>19.1715976331361</x:v>
      </x:c>
      <x:c r="AN4468" s="18" t="n">
        <x:f>SUM(AJ4468:AM4468)</x:f>
        <x:v>153.05738059950556</x:v>
      </x:c>
      <x:c r="AO4468" s="17" t="n">
        <x:f>IF(N4468=0,1,AN4468/N4468)</x:f>
        <x:v>0.18895972913519204</x:v>
      </x:c>
      <x:c r="AP4468" s="11" t="str">
        <x:f>IF(AO4468&gt;='01 Controls'!$E$16,"PASS","FAIL")</x:f>
        <x:v>FAIL</x:v>
      </x:c>
      <x:c r="AQ4468" s="11" t="str">
        <x:v>UNQUANTIFIED</x:v>
      </x:c>
      <x:c r="AR4468" s="11" t="str">
        <x:v>Position-class planning record; serial item and receiver open</x:v>
      </x:c>
      <x:c r="AS4468" s="26"/>
      <x:c r="AT4468" s="26"/>
    </x:row>
    <x:row r="4469">
      <x:c r="C4469" s="11" t="str">
        <x:v>G2-CM-WMG-BAT-22</x:v>
      </x:c>
      <x:c r="D4469" s="11" t="str">
        <x:v>G2</x:v>
      </x:c>
      <x:c r="E4469" s="11" t="str">
        <x:v>Regional flood and displacement</x:v>
      </x:c>
      <x:c r="F4469" s="11" t="str">
        <x:v>CM-WMG</x:v>
      </x:c>
      <x:c r="G4469" s="11" t="str">
        <x:v>Civil water-mobility group</x:v>
      </x:c>
      <x:c r="H4469" s="11" t="str">
        <x:v>BAT-22</x:v>
      </x:c>
      <x:c r="I4469" s="19" t="n">
        <x:v>48</x:v>
      </x:c>
      <x:c r="J4469" s="21" t="n">
        <x:v>6</x:v>
      </x:c>
      <x:c r="K4469" s="18" t="n">
        <x:f>'05 Cargo Register'!K437</x:f>
        <x:v>168.75</x:v>
      </x:c>
      <x:c r="L4469" s="18" t="n">
        <x:f>'05 Cargo Register'!N437</x:f>
        <x:v>10</x:v>
      </x:c>
      <x:c r="M4469" s="18" t="n">
        <x:f>'05 Cargo Register'!O437</x:f>
        <x:v>264</x:v>
      </x:c>
      <x:c r="N4469" s="18" t="n">
        <x:f>J4469*K4469</x:f>
        <x:v>1012.5</x:v>
      </x:c>
      <x:c r="O4469" s="18" t="n">
        <x:f>J4469*L4469</x:f>
        <x:v>60</x:v>
      </x:c>
      <x:c r="P4469" s="18" t="n">
        <x:f>J4469*M4469</x:f>
        <x:v>1584</x:v>
      </x:c>
      <x:c r="Q4469" s="22" t="n">
        <x:f>'01 Controls'!$E$31*'02 Cargo Classes'!$M$9</x:f>
        <x:v>0</x:v>
      </x:c>
      <x:c r="R4469" s="22" t="n">
        <x:f>'01 Controls'!$F$31*'02 Cargo Classes'!$N$9</x:f>
        <x:v>0.75</x:v>
      </x:c>
      <x:c r="S4469" s="22" t="n">
        <x:f>'01 Controls'!$G$31*'02 Cargo Classes'!$O$9</x:f>
        <x:v>0</x:v>
      </x:c>
      <x:c r="T4469" s="22" t="n">
        <x:f>'01 Controls'!$H$31*'02 Cargo Classes'!$P$9</x:f>
        <x:v>0.05</x:v>
      </x:c>
      <x:c r="U4469" s="22" t="n">
        <x:f>SUM(Q4469:T4469)</x:f>
        <x:v>0.8</x:v>
      </x:c>
      <x:c r="V4469" s="18" t="n">
        <x:f>IF(U4469=0,0,N4469*Q4469/U4469)</x:f>
        <x:v>0</x:v>
      </x:c>
      <x:c r="W4469" s="18" t="n">
        <x:f>IF(U4469=0,0,P4469*Q4469/U4469)</x:f>
        <x:v>0</x:v>
      </x:c>
      <x:c r="X4469" s="18" t="n">
        <x:f>MAX(V4469,W4469*'01 Controls'!$E$12)</x:f>
        <x:v>0</x:v>
      </x:c>
      <x:c r="Y4469" s="18" t="n">
        <x:f>IF(U4469=0,0,N4469*R4469/U4469)</x:f>
        <x:v>949.21875</x:v>
      </x:c>
      <x:c r="Z4469" s="18" t="n">
        <x:f>IF(U4469=0,0,P4469*R4469/U4469)</x:f>
        <x:v>1485</x:v>
      </x:c>
      <x:c r="AA4469" s="18" t="n">
        <x:f>MAX(Y4469,Z4469*'01 Controls'!$E$13)</x:f>
        <x:v>949.21875</x:v>
      </x:c>
      <x:c r="AB4469" s="18" t="n">
        <x:f>IF(U4469=0,0,N4469*S4469/U4469)</x:f>
        <x:v>0</x:v>
      </x:c>
      <x:c r="AC4469" s="18" t="n">
        <x:f>IF(U4469=0,0,P4469*S4469/U4469)</x:f>
        <x:v>0</x:v>
      </x:c>
      <x:c r="AD4469" s="18" t="n">
        <x:f>MAX(AB4469,AC4469*'01 Controls'!$E$14)</x:f>
        <x:v>0</x:v>
      </x:c>
      <x:c r="AE4469" s="18" t="n">
        <x:f>IF(U4469=0,0,N4469*T4469/U4469)</x:f>
        <x:v>63.28125</x:v>
      </x:c>
      <x:c r="AF4469" s="18" t="n">
        <x:f>IF(U4469=0,0,P4469*T4469/U4469)</x:f>
        <x:v>99</x:v>
      </x:c>
      <x:c r="AG4469" s="18" t="n">
        <x:f>MAX(AE4469,AF4469*'01 Controls'!$E$15)</x:f>
        <x:v>63.28125</x:v>
      </x:c>
      <x:c r="AH4469" s="18" t="n">
        <x:f>SUM(V4469,Y4469,AB4469,AE4469)</x:f>
        <x:v>1012.5</x:v>
      </x:c>
      <x:c r="AI4469" s="18" t="n">
        <x:f>N4469-AH4469</x:f>
        <x:v>0</x:v>
      </x:c>
      <x:c r="AJ4469" s="18" t="n">
        <x:f>V4469*INDEX('07 Mode Capacity'!$P$6:$P$17,MATCH("AIR-"&amp;I4469,'07 Mode Capacity'!$C$6:$C$17,0))</x:f>
        <x:v>0</x:v>
      </x:c>
      <x:c r="AK4469" s="18" t="n">
        <x:f>Y4469*INDEX('07 Mode Capacity'!$P$6:$P$17,MATCH("OCEAN-"&amp;I4469,'07 Mode Capacity'!$C$6:$C$17,0))</x:f>
        <x:v>83.18600030133257</x:v>
      </x:c>
      <x:c r="AL4469" s="18" t="n">
        <x:f>AB4469*INDEX('07 Mode Capacity'!$P$6:$P$17,MATCH("LAND-"&amp;I4469,'07 Mode Capacity'!$C$6:$C$17,0))</x:f>
        <x:v>0</x:v>
      </x:c>
      <x:c r="AM4469" s="18" t="n">
        <x:f>AE4469*INDEX('07 Mode Capacity'!$P$6:$P$17,MATCH("INLAND-"&amp;I4469,'07 Mode Capacity'!$C$6:$C$17,0))</x:f>
        <x:v>39.94529985820468</x:v>
      </x:c>
      <x:c r="AN4469" s="18" t="n">
        <x:f>SUM(AJ4469:AM4469)</x:f>
        <x:v>123.13130015953725</x:v>
      </x:c>
      <x:c r="AO4469" s="17" t="n">
        <x:f>IF(N4469=0,1,AN4469/N4469)</x:f>
        <x:v>0.12161116065139481</x:v>
      </x:c>
      <x:c r="AP4469" s="11" t="str">
        <x:f>IF(AO4469&gt;='01 Controls'!$E$16,"PASS","FAIL")</x:f>
        <x:v>FAIL</x:v>
      </x:c>
      <x:c r="AQ4469" s="11" t="str">
        <x:v>UNQUANTIFIED</x:v>
      </x:c>
      <x:c r="AR4469" s="11" t="str">
        <x:v>Position-class planning record; serial item and receiver open</x:v>
      </x:c>
      <x:c r="AS4469" s="26"/>
      <x:c r="AT4469" s="26"/>
    </x:row>
    <x:row r="4470">
      <x:c r="C4470" s="11" t="str">
        <x:v>G2-CM-WMG-TNK-20</x:v>
      </x:c>
      <x:c r="D4470" s="11" t="str">
        <x:v>G2</x:v>
      </x:c>
      <x:c r="E4470" s="11" t="str">
        <x:v>Regional flood and displacement</x:v>
      </x:c>
      <x:c r="F4470" s="11" t="str">
        <x:v>CM-WMG</x:v>
      </x:c>
      <x:c r="G4470" s="11" t="str">
        <x:v>Civil water-mobility group</x:v>
      </x:c>
      <x:c r="H4470" s="11" t="str">
        <x:v>TNK-20</x:v>
      </x:c>
      <x:c r="I4470" s="19" t="n">
        <x:v>48</x:v>
      </x:c>
      <x:c r="J4470" s="21" t="n">
        <x:v>6</x:v>
      </x:c>
      <x:c r="K4470" s="18" t="n">
        <x:f>'05 Cargo Register'!K438</x:f>
        <x:v>168.75</x:v>
      </x:c>
      <x:c r="L4470" s="18" t="n">
        <x:f>'05 Cargo Register'!N438</x:f>
        <x:v>10</x:v>
      </x:c>
      <x:c r="M4470" s="18" t="n">
        <x:f>'05 Cargo Register'!O438</x:f>
        <x:v>212.5</x:v>
      </x:c>
      <x:c r="N4470" s="18" t="n">
        <x:f>J4470*K4470</x:f>
        <x:v>1012.5</x:v>
      </x:c>
      <x:c r="O4470" s="18" t="n">
        <x:f>J4470*L4470</x:f>
        <x:v>60</x:v>
      </x:c>
      <x:c r="P4470" s="18" t="n">
        <x:f>J4470*M4470</x:f>
        <x:v>1275</x:v>
      </x:c>
      <x:c r="Q4470" s="22" t="n">
        <x:f>'01 Controls'!$E$31*'02 Cargo Classes'!$M$10</x:f>
        <x:v>0</x:v>
      </x:c>
      <x:c r="R4470" s="22" t="n">
        <x:f>'01 Controls'!$F$31*'02 Cargo Classes'!$N$10</x:f>
        <x:v>0.8999999999999999</x:v>
      </x:c>
      <x:c r="S4470" s="22" t="n">
        <x:f>'01 Controls'!$G$31*'02 Cargo Classes'!$O$10</x:f>
        <x:v>0</x:v>
      </x:c>
      <x:c r="T4470" s="22" t="n">
        <x:f>'01 Controls'!$H$31*'02 Cargo Classes'!$P$10</x:f>
        <x:v>0.1</x:v>
      </x:c>
      <x:c r="U4470" s="22" t="n">
        <x:f>SUM(Q4470:T4470)</x:f>
        <x:v>0.9999999999999999</x:v>
      </x:c>
      <x:c r="V4470" s="18" t="n">
        <x:f>IF(U4470=0,0,N4470*Q4470/U4470)</x:f>
        <x:v>0</x:v>
      </x:c>
      <x:c r="W4470" s="18" t="n">
        <x:f>IF(U4470=0,0,P4470*Q4470/U4470)</x:f>
        <x:v>0</x:v>
      </x:c>
      <x:c r="X4470" s="18" t="n">
        <x:f>MAX(V4470,W4470*'01 Controls'!$E$12)</x:f>
        <x:v>0</x:v>
      </x:c>
      <x:c r="Y4470" s="18" t="n">
        <x:f>IF(U4470=0,0,N4470*R4470/U4470)</x:f>
        <x:v>911.25</x:v>
      </x:c>
      <x:c r="Z4470" s="18" t="n">
        <x:f>IF(U4470=0,0,P4470*R4470/U4470)</x:f>
        <x:v>1147.5000000000002</x:v>
      </x:c>
      <x:c r="AA4470" s="18" t="n">
        <x:f>MAX(Y4470,Z4470*'01 Controls'!$E$13)</x:f>
        <x:v>911.25</x:v>
      </x:c>
      <x:c r="AB4470" s="18" t="n">
        <x:f>IF(U4470=0,0,N4470*S4470/U4470)</x:f>
        <x:v>0</x:v>
      </x:c>
      <x:c r="AC4470" s="18" t="n">
        <x:f>IF(U4470=0,0,P4470*S4470/U4470)</x:f>
        <x:v>0</x:v>
      </x:c>
      <x:c r="AD4470" s="18" t="n">
        <x:f>MAX(AB4470,AC4470*'01 Controls'!$E$14)</x:f>
        <x:v>0</x:v>
      </x:c>
      <x:c r="AE4470" s="18" t="n">
        <x:f>IF(U4470=0,0,N4470*T4470/U4470)</x:f>
        <x:v>101.25000000000001</x:v>
      </x:c>
      <x:c r="AF4470" s="18" t="n">
        <x:f>IF(U4470=0,0,P4470*T4470/U4470)</x:f>
        <x:v>127.50000000000001</x:v>
      </x:c>
      <x:c r="AG4470" s="18" t="n">
        <x:f>MAX(AE4470,AF4470*'01 Controls'!$E$15)</x:f>
        <x:v>101.25000000000001</x:v>
      </x:c>
      <x:c r="AH4470" s="18" t="n">
        <x:f>SUM(V4470,Y4470,AB4470,AE4470)</x:f>
        <x:v>1012.5</x:v>
      </x:c>
      <x:c r="AI4470" s="18" t="n">
        <x:f>N4470-AH4470</x:f>
        <x:v>0</x:v>
      </x:c>
      <x:c r="AJ4470" s="18" t="n">
        <x:f>V4470*INDEX('07 Mode Capacity'!$P$6:$P$17,MATCH("AIR-"&amp;I4470,'07 Mode Capacity'!$C$6:$C$17,0))</x:f>
        <x:v>0</x:v>
      </x:c>
      <x:c r="AK4470" s="18" t="n">
        <x:f>Y4470*INDEX('07 Mode Capacity'!$P$6:$P$17,MATCH("OCEAN-"&amp;I4470,'07 Mode Capacity'!$C$6:$C$17,0))</x:f>
        <x:v>79.85856028927927</x:v>
      </x:c>
      <x:c r="AL4470" s="18" t="n">
        <x:f>AB4470*INDEX('07 Mode Capacity'!$P$6:$P$17,MATCH("LAND-"&amp;I4470,'07 Mode Capacity'!$C$6:$C$17,0))</x:f>
        <x:v>0</x:v>
      </x:c>
      <x:c r="AM4470" s="18" t="n">
        <x:f>AE4470*INDEX('07 Mode Capacity'!$P$6:$P$17,MATCH("INLAND-"&amp;I4470,'07 Mode Capacity'!$C$6:$C$17,0))</x:f>
        <x:v>63.912479773127494</x:v>
      </x:c>
      <x:c r="AN4470" s="18" t="n">
        <x:f>SUM(AJ4470:AM4470)</x:f>
        <x:v>143.77104006240677</x:v>
      </x:c>
      <x:c r="AO4470" s="17" t="n">
        <x:f>IF(N4470=0,1,AN4470/N4470)</x:f>
        <x:v>0.1419960889505252</x:v>
      </x:c>
      <x:c r="AP4470" s="11" t="str">
        <x:f>IF(AO4470&gt;='01 Controls'!$E$16,"PASS","FAIL")</x:f>
        <x:v>FAIL</x:v>
      </x:c>
      <x:c r="AQ4470" s="11" t="str">
        <x:v>UNQUANTIFIED</x:v>
      </x:c>
      <x:c r="AR4470" s="11" t="str">
        <x:v>Position-class planning record; serial item and receiver open</x:v>
      </x:c>
      <x:c r="AS4470" s="26"/>
      <x:c r="AT4470" s="26"/>
    </x:row>
    <x:row r="4471">
      <x:c r="C4471" s="11" t="str">
        <x:v>G2-CM-WMG-FLR-24</x:v>
      </x:c>
      <x:c r="D4471" s="11" t="str">
        <x:v>G2</x:v>
      </x:c>
      <x:c r="E4471" s="11" t="str">
        <x:v>Regional flood and displacement</x:v>
      </x:c>
      <x:c r="F4471" s="11" t="str">
        <x:v>CM-WMG</x:v>
      </x:c>
      <x:c r="G4471" s="11" t="str">
        <x:v>Civil water-mobility group</x:v>
      </x:c>
      <x:c r="H4471" s="11" t="str">
        <x:v>FLR-24</x:v>
      </x:c>
      <x:c r="I4471" s="19" t="n">
        <x:v>48</x:v>
      </x:c>
      <x:c r="J4471" s="21" t="n">
        <x:v>6</x:v>
      </x:c>
      <x:c r="K4471" s="18" t="n">
        <x:f>'05 Cargo Register'!K439</x:f>
        <x:v>270</x:v>
      </x:c>
      <x:c r="L4471" s="18" t="n">
        <x:f>'05 Cargo Register'!N439</x:f>
        <x:v>14</x:v>
      </x:c>
      <x:c r="M4471" s="18" t="n">
        <x:f>'05 Cargo Register'!O439</x:f>
        <x:v>448</x:v>
      </x:c>
      <x:c r="N4471" s="18" t="n">
        <x:f>J4471*K4471</x:f>
        <x:v>1620</x:v>
      </x:c>
      <x:c r="O4471" s="18" t="n">
        <x:f>J4471*L4471</x:f>
        <x:v>84</x:v>
      </x:c>
      <x:c r="P4471" s="18" t="n">
        <x:f>J4471*M4471</x:f>
        <x:v>2688</x:v>
      </x:c>
      <x:c r="Q4471" s="22" t="n">
        <x:f>'01 Controls'!$E$31*'02 Cargo Classes'!$M$11</x:f>
        <x:v>0</x:v>
      </x:c>
      <x:c r="R4471" s="22" t="n">
        <x:f>'01 Controls'!$F$31*'02 Cargo Classes'!$N$11</x:f>
        <x:v>0.8999999999999999</x:v>
      </x:c>
      <x:c r="S4471" s="22" t="n">
        <x:f>'01 Controls'!$G$31*'02 Cargo Classes'!$O$11</x:f>
        <x:v>0</x:v>
      </x:c>
      <x:c r="T4471" s="22" t="n">
        <x:f>'01 Controls'!$H$31*'02 Cargo Classes'!$P$11</x:f>
        <x:v>0.08000000000000002</x:v>
      </x:c>
      <x:c r="U4471" s="22" t="n">
        <x:f>SUM(Q4471:T4471)</x:f>
        <x:v>0.98</x:v>
      </x:c>
      <x:c r="V4471" s="18" t="n">
        <x:f>IF(U4471=0,0,N4471*Q4471/U4471)</x:f>
        <x:v>0</x:v>
      </x:c>
      <x:c r="W4471" s="18" t="n">
        <x:f>IF(U4471=0,0,P4471*Q4471/U4471)</x:f>
        <x:v>0</x:v>
      </x:c>
      <x:c r="X4471" s="18" t="n">
        <x:f>MAX(V4471,W4471*'01 Controls'!$E$12)</x:f>
        <x:v>0</x:v>
      </x:c>
      <x:c r="Y4471" s="18" t="n">
        <x:f>IF(U4471=0,0,N4471*R4471/U4471)</x:f>
        <x:v>1487.7551020408162</x:v>
      </x:c>
      <x:c r="Z4471" s="18" t="n">
        <x:f>IF(U4471=0,0,P4471*R4471/U4471)</x:f>
        <x:v>2468.5714285714284</x:v>
      </x:c>
      <x:c r="AA4471" s="18" t="n">
        <x:f>MAX(Y4471,Z4471*'01 Controls'!$E$13)</x:f>
        <x:v>1487.7551020408162</x:v>
      </x:c>
      <x:c r="AB4471" s="18" t="n">
        <x:f>IF(U4471=0,0,N4471*S4471/U4471)</x:f>
        <x:v>0</x:v>
      </x:c>
      <x:c r="AC4471" s="18" t="n">
        <x:f>IF(U4471=0,0,P4471*S4471/U4471)</x:f>
        <x:v>0</x:v>
      </x:c>
      <x:c r="AD4471" s="18" t="n">
        <x:f>MAX(AB4471,AC4471*'01 Controls'!$E$14)</x:f>
        <x:v>0</x:v>
      </x:c>
      <x:c r="AE4471" s="18" t="n">
        <x:f>IF(U4471=0,0,N4471*T4471/U4471)</x:f>
        <x:v>132.2448979591837</x:v>
      </x:c>
      <x:c r="AF4471" s="18" t="n">
        <x:f>IF(U4471=0,0,P4471*T4471/U4471)</x:f>
        <x:v>219.42857142857147</x:v>
      </x:c>
      <x:c r="AG4471" s="18" t="n">
        <x:f>MAX(AE4471,AF4471*'01 Controls'!$E$15)</x:f>
        <x:v>132.2448979591837</x:v>
      </x:c>
      <x:c r="AH4471" s="18" t="n">
        <x:f>SUM(V4471,Y4471,AB4471,AE4471)</x:f>
        <x:v>1619.9999999999998</x:v>
      </x:c>
      <x:c r="AI4471" s="18" t="n">
        <x:f>N4471-AH4471</x:f>
        <x:v>2.2737367544323206e-13</x:v>
      </x:c>
      <x:c r="AJ4471" s="18" t="n">
        <x:f>V4471*INDEX('07 Mode Capacity'!$P$6:$P$17,MATCH("AIR-"&amp;I4471,'07 Mode Capacity'!$C$6:$C$17,0))</x:f>
        <x:v>0</x:v>
      </x:c>
      <x:c r="AK4471" s="18" t="n">
        <x:f>Y4471*INDEX('07 Mode Capacity'!$P$6:$P$17,MATCH("OCEAN-"&amp;I4471,'07 Mode Capacity'!$C$6:$C$17,0))</x:f>
        <x:v>130.38132292127227</x:v>
      </x:c>
      <x:c r="AL4471" s="18" t="n">
        <x:f>AB4471*INDEX('07 Mode Capacity'!$P$6:$P$17,MATCH("LAND-"&amp;I4471,'07 Mode Capacity'!$C$6:$C$17,0))</x:f>
        <x:v>0</x:v>
      </x:c>
      <x:c r="AM4471" s="18" t="n">
        <x:f>AE4471*INDEX('07 Mode Capacity'!$P$6:$P$17,MATCH("INLAND-"&amp;I4471,'07 Mode Capacity'!$C$6:$C$17,0))</x:f>
        <x:v>83.47752460163592</x:v>
      </x:c>
      <x:c r="AN4471" s="18" t="n">
        <x:f>SUM(AJ4471:AM4471)</x:f>
        <x:v>213.8588475229082</x:v>
      </x:c>
      <x:c r="AO4471" s="17" t="n">
        <x:f>IF(N4471=0,1,AN4471/N4471)</x:f>
        <x:v>0.13201163427340012</x:v>
      </x:c>
      <x:c r="AP4471" s="11" t="str">
        <x:f>IF(AO4471&gt;='01 Controls'!$E$16,"PASS","FAIL")</x:f>
        <x:v>FAIL</x:v>
      </x:c>
      <x:c r="AQ4471" s="11" t="str">
        <x:v>UNQUANTIFIED</x:v>
      </x:c>
      <x:c r="AR4471" s="11" t="str">
        <x:v>Position-class planning record; serial item and receiver open</x:v>
      </x:c>
      <x:c r="AS4471" s="26"/>
      <x:c r="AT4471" s="26"/>
    </x:row>
    <x:row r="4472">
      <x:c r="C4472" s="11" t="str">
        <x:v>G2-CM-WMG-ROL-30</x:v>
      </x:c>
      <x:c r="D4472" s="11" t="str">
        <x:v>G2</x:v>
      </x:c>
      <x:c r="E4472" s="11" t="str">
        <x:v>Regional flood and displacement</x:v>
      </x:c>
      <x:c r="F4472" s="11" t="str">
        <x:v>CM-WMG</x:v>
      </x:c>
      <x:c r="G4472" s="11" t="str">
        <x:v>Civil water-mobility group</x:v>
      </x:c>
      <x:c r="H4472" s="11" t="str">
        <x:v>ROL-30</x:v>
      </x:c>
      <x:c r="I4472" s="19" t="n">
        <x:v>48</x:v>
      </x:c>
      <x:c r="J4472" s="21" t="n">
        <x:v>6</x:v>
      </x:c>
      <x:c r="K4472" s="18" t="n">
        <x:f>'05 Cargo Register'!K440</x:f>
        <x:v>1215</x:v>
      </x:c>
      <x:c r="L4472" s="18" t="n">
        <x:f>'05 Cargo Register'!N440</x:f>
        <x:v>51</x:v>
      </x:c>
      <x:c r="M4472" s="18" t="n">
        <x:f>'05 Cargo Register'!O440</x:f>
        <x:v>3251.25</x:v>
      </x:c>
      <x:c r="N4472" s="18" t="n">
        <x:f>J4472*K4472</x:f>
        <x:v>7290</x:v>
      </x:c>
      <x:c r="O4472" s="18" t="n">
        <x:f>J4472*L4472</x:f>
        <x:v>306</x:v>
      </x:c>
      <x:c r="P4472" s="18" t="n">
        <x:f>J4472*M4472</x:f>
        <x:v>19507.5</x:v>
      </x:c>
      <x:c r="Q4472" s="22" t="n">
        <x:f>'01 Controls'!$E$31*'02 Cargo Classes'!$M$12</x:f>
        <x:v>0</x:v>
      </x:c>
      <x:c r="R4472" s="22" t="n">
        <x:f>'01 Controls'!$F$31*'02 Cargo Classes'!$N$12</x:f>
        <x:v>0.75</x:v>
      </x:c>
      <x:c r="S4472" s="22" t="n">
        <x:f>'01 Controls'!$G$31*'02 Cargo Classes'!$O$12</x:f>
        <x:v>0</x:v>
      </x:c>
      <x:c r="T4472" s="22" t="n">
        <x:f>'01 Controls'!$H$31*'02 Cargo Classes'!$P$12</x:f>
        <x:v>0.06</x:v>
      </x:c>
      <x:c r="U4472" s="22" t="n">
        <x:f>SUM(Q4472:T4472)</x:f>
        <x:v>0.81</x:v>
      </x:c>
      <x:c r="V4472" s="18" t="n">
        <x:f>IF(U4472=0,0,N4472*Q4472/U4472)</x:f>
        <x:v>0</x:v>
      </x:c>
      <x:c r="W4472" s="18" t="n">
        <x:f>IF(U4472=0,0,P4472*Q4472/U4472)</x:f>
        <x:v>0</x:v>
      </x:c>
      <x:c r="X4472" s="18" t="n">
        <x:f>MAX(V4472,W4472*'01 Controls'!$E$12)</x:f>
        <x:v>0</x:v>
      </x:c>
      <x:c r="Y4472" s="18" t="n">
        <x:f>IF(U4472=0,0,N4472*R4472/U4472)</x:f>
        <x:v>6750</x:v>
      </x:c>
      <x:c r="Z4472" s="18" t="n">
        <x:f>IF(U4472=0,0,P4472*R4472/U4472)</x:f>
        <x:v>18062.5</x:v>
      </x:c>
      <x:c r="AA4472" s="18" t="n">
        <x:f>MAX(Y4472,Z4472*'01 Controls'!$E$13)</x:f>
        <x:v>6750</x:v>
      </x:c>
      <x:c r="AB4472" s="18" t="n">
        <x:f>IF(U4472=0,0,N4472*S4472/U4472)</x:f>
        <x:v>0</x:v>
      </x:c>
      <x:c r="AC4472" s="18" t="n">
        <x:f>IF(U4472=0,0,P4472*S4472/U4472)</x:f>
        <x:v>0</x:v>
      </x:c>
      <x:c r="AD4472" s="18" t="n">
        <x:f>MAX(AB4472,AC4472*'01 Controls'!$E$14)</x:f>
        <x:v>0</x:v>
      </x:c>
      <x:c r="AE4472" s="18" t="n">
        <x:f>IF(U4472=0,0,N4472*T4472/U4472)</x:f>
        <x:v>539.9999999999999</x:v>
      </x:c>
      <x:c r="AF4472" s="18" t="n">
        <x:f>IF(U4472=0,0,P4472*T4472/U4472)</x:f>
        <x:v>1445</x:v>
      </x:c>
      <x:c r="AG4472" s="18" t="n">
        <x:f>MAX(AE4472,AF4472*'01 Controls'!$E$15)</x:f>
        <x:v>539.9999999999999</x:v>
      </x:c>
      <x:c r="AH4472" s="18" t="n">
        <x:f>SUM(V4472,Y4472,AB4472,AE4472)</x:f>
        <x:v>7290</x:v>
      </x:c>
      <x:c r="AI4472" s="18" t="n">
        <x:f>N4472-AH4472</x:f>
        <x:v>0</x:v>
      </x:c>
      <x:c r="AJ4472" s="18" t="n">
        <x:f>V4472*INDEX('07 Mode Capacity'!$P$6:$P$17,MATCH("AIR-"&amp;I4472,'07 Mode Capacity'!$C$6:$C$17,0))</x:f>
        <x:v>0</x:v>
      </x:c>
      <x:c r="AK4472" s="18" t="n">
        <x:f>Y4472*INDEX('07 Mode Capacity'!$P$6:$P$17,MATCH("OCEAN-"&amp;I4472,'07 Mode Capacity'!$C$6:$C$17,0))</x:f>
        <x:v>591.5448910316983</x:v>
      </x:c>
      <x:c r="AL4472" s="18" t="n">
        <x:f>AB4472*INDEX('07 Mode Capacity'!$P$6:$P$17,MATCH("LAND-"&amp;I4472,'07 Mode Capacity'!$C$6:$C$17,0))</x:f>
        <x:v>0</x:v>
      </x:c>
      <x:c r="AM4472" s="18" t="n">
        <x:f>AE4472*INDEX('07 Mode Capacity'!$P$6:$P$17,MATCH("INLAND-"&amp;I4472,'07 Mode Capacity'!$C$6:$C$17,0))</x:f>
        <x:v>340.8665587900132</x:v>
      </x:c>
      <x:c r="AN4472" s="18" t="n">
        <x:f>SUM(AJ4472:AM4472)</x:f>
        <x:v>932.4114498217115</x:v>
      </x:c>
      <x:c r="AO4472" s="17" t="n">
        <x:f>IF(N4472=0,1,AN4472/N4472)</x:f>
        <x:v>0.12790280518816344</x:v>
      </x:c>
      <x:c r="AP4472" s="11" t="str">
        <x:f>IF(AO4472&gt;='01 Controls'!$E$16,"PASS","FAIL")</x:f>
        <x:v>FAIL</x:v>
      </x:c>
      <x:c r="AQ4472" s="11" t="str">
        <x:v>UNQUANTIFIED</x:v>
      </x:c>
      <x:c r="AR4472" s="11" t="str">
        <x:v>Position-class planning record; serial item and receiver open</x:v>
      </x:c>
      <x:c r="AS4472" s="26"/>
      <x:c r="AT4472" s="26"/>
    </x:row>
    <x:row r="4473">
      <x:c r="C4473" s="11" t="str">
        <x:v>G2-CM-WMG-LIN-18</x:v>
      </x:c>
      <x:c r="D4473" s="11" t="str">
        <x:v>G2</x:v>
      </x:c>
      <x:c r="E4473" s="11" t="str">
        <x:v>Regional flood and displacement</x:v>
      </x:c>
      <x:c r="F4473" s="11" t="str">
        <x:v>CM-WMG</x:v>
      </x:c>
      <x:c r="G4473" s="11" t="str">
        <x:v>Civil water-mobility group</x:v>
      </x:c>
      <x:c r="H4473" s="11" t="str">
        <x:v>LIN-18</x:v>
      </x:c>
      <x:c r="I4473" s="19" t="n">
        <x:v>72</x:v>
      </x:c>
      <x:c r="J4473" s="21" t="n">
        <x:v>6</x:v>
      </x:c>
      <x:c r="K4473" s="18" t="n">
        <x:f>'05 Cargo Register'!K441</x:f>
        <x:v>135</x:v>
      </x:c>
      <x:c r="L4473" s="18" t="n">
        <x:f>'05 Cargo Register'!N441</x:f>
        <x:v>10</x:v>
      </x:c>
      <x:c r="M4473" s="18" t="n">
        <x:f>'05 Cargo Register'!O441</x:f>
        <x:v>440</x:v>
      </x:c>
      <x:c r="N4473" s="18" t="n">
        <x:f>J4473*K4473</x:f>
        <x:v>810</x:v>
      </x:c>
      <x:c r="O4473" s="18" t="n">
        <x:f>J4473*L4473</x:f>
        <x:v>60</x:v>
      </x:c>
      <x:c r="P4473" s="18" t="n">
        <x:f>J4473*M4473</x:f>
        <x:v>2640</x:v>
      </x:c>
      <x:c r="Q4473" s="22" t="n">
        <x:f>'01 Controls'!$E$31*'02 Cargo Classes'!$M$13</x:f>
        <x:v>0</x:v>
      </x:c>
      <x:c r="R4473" s="22" t="n">
        <x:f>'01 Controls'!$F$31*'02 Cargo Classes'!$N$13</x:f>
        <x:v>0.8999999999999999</x:v>
      </x:c>
      <x:c r="S4473" s="22" t="n">
        <x:f>'01 Controls'!$G$31*'02 Cargo Classes'!$O$13</x:f>
        <x:v>0</x:v>
      </x:c>
      <x:c r="T4473" s="22" t="n">
        <x:f>'01 Controls'!$H$31*'02 Cargo Classes'!$P$13</x:f>
        <x:v>0.1</x:v>
      </x:c>
      <x:c r="U4473" s="22" t="n">
        <x:f>SUM(Q4473:T4473)</x:f>
        <x:v>0.9999999999999999</x:v>
      </x:c>
      <x:c r="V4473" s="18" t="n">
        <x:f>IF(U4473=0,0,N4473*Q4473/U4473)</x:f>
        <x:v>0</x:v>
      </x:c>
      <x:c r="W4473" s="18" t="n">
        <x:f>IF(U4473=0,0,P4473*Q4473/U4473)</x:f>
        <x:v>0</x:v>
      </x:c>
      <x:c r="X4473" s="18" t="n">
        <x:f>MAX(V4473,W4473*'01 Controls'!$E$12)</x:f>
        <x:v>0</x:v>
      </x:c>
      <x:c r="Y4473" s="18" t="n">
        <x:f>IF(U4473=0,0,N4473*R4473/U4473)</x:f>
        <x:v>729</x:v>
      </x:c>
      <x:c r="Z4473" s="18" t="n">
        <x:f>IF(U4473=0,0,P4473*R4473/U4473)</x:f>
        <x:v>2376</x:v>
      </x:c>
      <x:c r="AA4473" s="18" t="n">
        <x:f>MAX(Y4473,Z4473*'01 Controls'!$E$13)</x:f>
        <x:v>729</x:v>
      </x:c>
      <x:c r="AB4473" s="18" t="n">
        <x:f>IF(U4473=0,0,N4473*S4473/U4473)</x:f>
        <x:v>0</x:v>
      </x:c>
      <x:c r="AC4473" s="18" t="n">
        <x:f>IF(U4473=0,0,P4473*S4473/U4473)</x:f>
        <x:v>0</x:v>
      </x:c>
      <x:c r="AD4473" s="18" t="n">
        <x:f>MAX(AB4473,AC4473*'01 Controls'!$E$14)</x:f>
        <x:v>0</x:v>
      </x:c>
      <x:c r="AE4473" s="18" t="n">
        <x:f>IF(U4473=0,0,N4473*T4473/U4473)</x:f>
        <x:v>81.00000000000001</x:v>
      </x:c>
      <x:c r="AF4473" s="18" t="n">
        <x:f>IF(U4473=0,0,P4473*T4473/U4473)</x:f>
        <x:v>264.00000000000006</x:v>
      </x:c>
      <x:c r="AG4473" s="18" t="n">
        <x:f>MAX(AE4473,AF4473*'01 Controls'!$E$15)</x:f>
        <x:v>81.00000000000001</x:v>
      </x:c>
      <x:c r="AH4473" s="18" t="n">
        <x:f>SUM(V4473,Y4473,AB4473,AE4473)</x:f>
        <x:v>810</x:v>
      </x:c>
      <x:c r="AI4473" s="18" t="n">
        <x:f>N4473-AH4473</x:f>
        <x:v>0</x:v>
      </x:c>
      <x:c r="AJ4473" s="18" t="n">
        <x:f>V4473*INDEX('07 Mode Capacity'!$P$6:$P$17,MATCH("AIR-"&amp;I4473,'07 Mode Capacity'!$C$6:$C$17,0))</x:f>
        <x:v>0</x:v>
      </x:c>
      <x:c r="AK4473" s="18" t="n">
        <x:f>Y4473*INDEX('07 Mode Capacity'!$P$6:$P$17,MATCH("OCEAN-"&amp;I4473,'07 Mode Capacity'!$C$6:$C$17,0))</x:f>
        <x:v>570.6378560441375</x:v>
      </x:c>
      <x:c r="AL4473" s="18" t="n">
        <x:f>AB4473*INDEX('07 Mode Capacity'!$P$6:$P$17,MATCH("LAND-"&amp;I4473,'07 Mode Capacity'!$C$6:$C$17,0))</x:f>
        <x:v>0</x:v>
      </x:c>
      <x:c r="AM4473" s="18" t="n">
        <x:f>AE4473*INDEX('07 Mode Capacity'!$P$6:$P$17,MATCH("INLAND-"&amp;I4473,'07 Mode Capacity'!$C$6:$C$17,0))</x:f>
        <x:v>81.00000000000001</x:v>
      </x:c>
      <x:c r="AN4473" s="18" t="n">
        <x:f>SUM(AJ4473:AM4473)</x:f>
        <x:v>651.6378560441375</x:v>
      </x:c>
      <x:c r="AO4473" s="17" t="n">
        <x:f>IF(N4473=0,1,AN4473/N4473)</x:f>
        <x:v>0.8044911803014043</x:v>
      </x:c>
      <x:c r="AP4473" s="11" t="str">
        <x:f>IF(AO4473&gt;='01 Controls'!$E$16,"PASS","FAIL")</x:f>
        <x:v>FAIL</x:v>
      </x:c>
      <x:c r="AQ4473" s="11" t="str">
        <x:v>UNQUANTIFIED</x:v>
      </x:c>
      <x:c r="AR4473" s="11" t="str">
        <x:v>Position-class planning record; serial item and receiver open</x:v>
      </x:c>
      <x:c r="AS4473" s="26"/>
      <x:c r="AT4473" s="26"/>
    </x:row>
    <x:row r="4474">
      <x:c r="C4474" s="11" t="str">
        <x:v>G2-CM-WMG-BLK-08</x:v>
      </x:c>
      <x:c r="D4474" s="11" t="str">
        <x:v>G2</x:v>
      </x:c>
      <x:c r="E4474" s="11" t="str">
        <x:v>Regional flood and displacement</x:v>
      </x:c>
      <x:c r="F4474" s="11" t="str">
        <x:v>CM-WMG</x:v>
      </x:c>
      <x:c r="G4474" s="11" t="str">
        <x:v>Civil water-mobility group</x:v>
      </x:c>
      <x:c r="H4474" s="11" t="str">
        <x:v>BLK-08</x:v>
      </x:c>
      <x:c r="I4474" s="19" t="n">
        <x:v>48</x:v>
      </x:c>
      <x:c r="J4474" s="21" t="n">
        <x:v>6</x:v>
      </x:c>
      <x:c r="K4474" s="18" t="n">
        <x:f>'05 Cargo Register'!K442</x:f>
        <x:v>202.5</x:v>
      </x:c>
      <x:c r="L4474" s="18" t="n">
        <x:f>'05 Cargo Register'!N442</x:f>
        <x:v>32</x:v>
      </x:c>
      <x:c r="M4474" s="18" t="n">
        <x:f>'05 Cargo Register'!O442</x:f>
        <x:v>1632</x:v>
      </x:c>
      <x:c r="N4474" s="18" t="n">
        <x:f>J4474*K4474</x:f>
        <x:v>1215</x:v>
      </x:c>
      <x:c r="O4474" s="18" t="n">
        <x:f>J4474*L4474</x:f>
        <x:v>192</x:v>
      </x:c>
      <x:c r="P4474" s="18" t="n">
        <x:f>J4474*M4474</x:f>
        <x:v>9792</x:v>
      </x:c>
      <x:c r="Q4474" s="22" t="n">
        <x:f>'01 Controls'!$E$31*'02 Cargo Classes'!$M$14</x:f>
        <x:v>0.15</x:v>
      </x:c>
      <x:c r="R4474" s="22" t="n">
        <x:f>'01 Controls'!$F$31*'02 Cargo Classes'!$N$14</x:f>
        <x:v>0.6000000000000001</x:v>
      </x:c>
      <x:c r="S4474" s="22" t="n">
        <x:f>'01 Controls'!$G$31*'02 Cargo Classes'!$O$14</x:f>
        <x:v>0</x:v>
      </x:c>
      <x:c r="T4474" s="22" t="n">
        <x:f>'01 Controls'!$H$31*'02 Cargo Classes'!$P$14</x:f>
        <x:v>0.05</x:v>
      </x:c>
      <x:c r="U4474" s="22" t="n">
        <x:f>SUM(Q4474:T4474)</x:f>
        <x:v>0.8000000000000002</x:v>
      </x:c>
      <x:c r="V4474" s="18" t="n">
        <x:f>IF(U4474=0,0,N4474*Q4474/U4474)</x:f>
        <x:v>227.81249999999994</x:v>
      </x:c>
      <x:c r="W4474" s="18" t="n">
        <x:f>IF(U4474=0,0,P4474*Q4474/U4474)</x:f>
        <x:v>1835.9999999999995</x:v>
      </x:c>
      <x:c r="X4474" s="18" t="n">
        <x:f>MAX(V4474,W4474*'01 Controls'!$E$12)</x:f>
        <x:v>458.9999999999999</x:v>
      </x:c>
      <x:c r="Y4474" s="18" t="n">
        <x:f>IF(U4474=0,0,N4474*R4474/U4474)</x:f>
        <x:v>911.25</x:v>
      </x:c>
      <x:c r="Z4474" s="18" t="n">
        <x:f>IF(U4474=0,0,P4474*R4474/U4474)</x:f>
        <x:v>7343.999999999999</x:v>
      </x:c>
      <x:c r="AA4474" s="18" t="n">
        <x:f>MAX(Y4474,Z4474*'01 Controls'!$E$13)</x:f>
        <x:v>1101.6</x:v>
      </x:c>
      <x:c r="AB4474" s="18" t="n">
        <x:f>IF(U4474=0,0,N4474*S4474/U4474)</x:f>
        <x:v>0</x:v>
      </x:c>
      <x:c r="AC4474" s="18" t="n">
        <x:f>IF(U4474=0,0,P4474*S4474/U4474)</x:f>
        <x:v>0</x:v>
      </x:c>
      <x:c r="AD4474" s="18" t="n">
        <x:f>MAX(AB4474,AC4474*'01 Controls'!$E$14)</x:f>
        <x:v>0</x:v>
      </x:c>
      <x:c r="AE4474" s="18" t="n">
        <x:f>IF(U4474=0,0,N4474*T4474/U4474)</x:f>
        <x:v>75.93749999999999</x:v>
      </x:c>
      <x:c r="AF4474" s="18" t="n">
        <x:f>IF(U4474=0,0,P4474*T4474/U4474)</x:f>
        <x:v>611.9999999999999</x:v>
      </x:c>
      <x:c r="AG4474" s="18" t="n">
        <x:f>MAX(AE4474,AF4474*'01 Controls'!$E$15)</x:f>
        <x:v>110.15999999999998</x:v>
      </x:c>
      <x:c r="AH4474" s="18" t="n">
        <x:f>SUM(V4474,Y4474,AB4474,AE4474)</x:f>
        <x:v>1215</x:v>
      </x:c>
      <x:c r="AI4474" s="18" t="n">
        <x:f>N4474-AH4474</x:f>
        <x:v>0</x:v>
      </x:c>
      <x:c r="AJ4474" s="18" t="n">
        <x:f>V4474*INDEX('07 Mode Capacity'!$P$6:$P$17,MATCH("AIR-"&amp;I4474,'07 Mode Capacity'!$C$6:$C$17,0))</x:f>
        <x:v>63.86396715402946</x:v>
      </x:c>
      <x:c r="AK4474" s="18" t="n">
        <x:f>Y4474*INDEX('07 Mode Capacity'!$P$6:$P$17,MATCH("OCEAN-"&amp;I4474,'07 Mode Capacity'!$C$6:$C$17,0))</x:f>
        <x:v>79.85856028927927</x:v>
      </x:c>
      <x:c r="AL4474" s="18" t="n">
        <x:f>AB4474*INDEX('07 Mode Capacity'!$P$6:$P$17,MATCH("LAND-"&amp;I4474,'07 Mode Capacity'!$C$6:$C$17,0))</x:f>
        <x:v>0</x:v>
      </x:c>
      <x:c r="AM4474" s="18" t="n">
        <x:f>AE4474*INDEX('07 Mode Capacity'!$P$6:$P$17,MATCH("INLAND-"&amp;I4474,'07 Mode Capacity'!$C$6:$C$17,0))</x:f>
        <x:v>47.934359829845604</x:v>
      </x:c>
      <x:c r="AN4474" s="18" t="n">
        <x:f>SUM(AJ4474:AM4474)</x:f>
        <x:v>191.65688727315433</x:v>
      </x:c>
      <x:c r="AO4474" s="17" t="n">
        <x:f>IF(N4474=0,1,AN4474/N4474)</x:f>
        <x:v>0.15774229405197887</x:v>
      </x:c>
      <x:c r="AP4474" s="11" t="str">
        <x:f>IF(AO4474&gt;='01 Controls'!$E$16,"PASS","FAIL")</x:f>
        <x:v>FAIL</x:v>
      </x:c>
      <x:c r="AQ4474" s="11" t="str">
        <x:v>UNQUANTIFIED</x:v>
      </x:c>
      <x:c r="AR4474" s="11" t="str">
        <x:v>Position-class planning record; serial item and receiver open</x:v>
      </x:c>
      <x:c r="AS4474" s="26"/>
      <x:c r="AT4474" s="26"/>
    </x:row>
    <x:row r="4475">
      <x:c r="C4475" s="11" t="str">
        <x:v>G2-CM-WMG-OOG-80</x:v>
      </x:c>
      <x:c r="D4475" s="11" t="str">
        <x:v>G2</x:v>
      </x:c>
      <x:c r="E4475" s="11" t="str">
        <x:v>Regional flood and displacement</x:v>
      </x:c>
      <x:c r="F4475" s="11" t="str">
        <x:v>CM-WMG</x:v>
      </x:c>
      <x:c r="G4475" s="11" t="str">
        <x:v>Civil water-mobility group</x:v>
      </x:c>
      <x:c r="H4475" s="11" t="str">
        <x:v>OOG-80</x:v>
      </x:c>
      <x:c r="I4475" s="19" t="n">
        <x:v>72</x:v>
      </x:c>
      <x:c r="J4475" s="21" t="n">
        <x:v>6</x:v>
      </x:c>
      <x:c r="K4475" s="18" t="n">
        <x:f>'05 Cargo Register'!K443</x:f>
        <x:v>607.5</x:v>
      </x:c>
      <x:c r="L4475" s="18" t="n">
        <x:f>'05 Cargo Register'!N443</x:f>
        <x:v>11</x:v>
      </x:c>
      <x:c r="M4475" s="18" t="n">
        <x:f>'05 Cargo Register'!O443</x:f>
        <x:v>1936</x:v>
      </x:c>
      <x:c r="N4475" s="18" t="n">
        <x:f>J4475*K4475</x:f>
        <x:v>3645</x:v>
      </x:c>
      <x:c r="O4475" s="18" t="n">
        <x:f>J4475*L4475</x:f>
        <x:v>66</x:v>
      </x:c>
      <x:c r="P4475" s="18" t="n">
        <x:f>J4475*M4475</x:f>
        <x:v>11616</x:v>
      </x:c>
      <x:c r="Q4475" s="22" t="n">
        <x:f>'01 Controls'!$E$31*'02 Cargo Classes'!$M$15</x:f>
        <x:v>0</x:v>
      </x:c>
      <x:c r="R4475" s="22" t="n">
        <x:f>'01 Controls'!$F$31*'02 Cargo Classes'!$N$15</x:f>
        <x:v>1.5</x:v>
      </x:c>
      <x:c r="S4475" s="22" t="n">
        <x:f>'01 Controls'!$G$31*'02 Cargo Classes'!$O$15</x:f>
        <x:v>0</x:v>
      </x:c>
      <x:c r="T4475" s="22" t="n">
        <x:f>'01 Controls'!$H$31*'02 Cargo Classes'!$P$15</x:f>
        <x:v>0.05</x:v>
      </x:c>
      <x:c r="U4475" s="22" t="n">
        <x:f>SUM(Q4475:T4475)</x:f>
        <x:v>1.55</x:v>
      </x:c>
      <x:c r="V4475" s="18" t="n">
        <x:f>IF(U4475=0,0,N4475*Q4475/U4475)</x:f>
        <x:v>0</x:v>
      </x:c>
      <x:c r="W4475" s="18" t="n">
        <x:f>IF(U4475=0,0,P4475*Q4475/U4475)</x:f>
        <x:v>0</x:v>
      </x:c>
      <x:c r="X4475" s="18" t="n">
        <x:f>MAX(V4475,W4475*'01 Controls'!$E$12)</x:f>
        <x:v>0</x:v>
      </x:c>
      <x:c r="Y4475" s="18" t="n">
        <x:f>IF(U4475=0,0,N4475*R4475/U4475)</x:f>
        <x:v>3527.4193548387098</x:v>
      </x:c>
      <x:c r="Z4475" s="18" t="n">
        <x:f>IF(U4475=0,0,P4475*R4475/U4475)</x:f>
        <x:v>11241.290322580644</x:v>
      </x:c>
      <x:c r="AA4475" s="18" t="n">
        <x:f>MAX(Y4475,Z4475*'01 Controls'!$E$13)</x:f>
        <x:v>3527.4193548387098</x:v>
      </x:c>
      <x:c r="AB4475" s="18" t="n">
        <x:f>IF(U4475=0,0,N4475*S4475/U4475)</x:f>
        <x:v>0</x:v>
      </x:c>
      <x:c r="AC4475" s="18" t="n">
        <x:f>IF(U4475=0,0,P4475*S4475/U4475)</x:f>
        <x:v>0</x:v>
      </x:c>
      <x:c r="AD4475" s="18" t="n">
        <x:f>MAX(AB4475,AC4475*'01 Controls'!$E$14)</x:f>
        <x:v>0</x:v>
      </x:c>
      <x:c r="AE4475" s="18" t="n">
        <x:f>IF(U4475=0,0,N4475*T4475/U4475)</x:f>
        <x:v>117.58064516129032</x:v>
      </x:c>
      <x:c r="AF4475" s="18" t="n">
        <x:f>IF(U4475=0,0,P4475*T4475/U4475)</x:f>
        <x:v>374.7096774193549</x:v>
      </x:c>
      <x:c r="AG4475" s="18" t="n">
        <x:f>MAX(AE4475,AF4475*'01 Controls'!$E$15)</x:f>
        <x:v>117.58064516129032</x:v>
      </x:c>
      <x:c r="AH4475" s="18" t="n">
        <x:f>SUM(V4475,Y4475,AB4475,AE4475)</x:f>
        <x:v>3645</x:v>
      </x:c>
      <x:c r="AI4475" s="18" t="n">
        <x:f>N4475-AH4475</x:f>
        <x:v>0</x:v>
      </x:c>
      <x:c r="AJ4475" s="18" t="n">
        <x:f>V4475*INDEX('07 Mode Capacity'!$P$6:$P$17,MATCH("AIR-"&amp;I4475,'07 Mode Capacity'!$C$6:$C$17,0))</x:f>
        <x:v>0</x:v>
      </x:c>
      <x:c r="AK4475" s="18" t="n">
        <x:f>Y4475*INDEX('07 Mode Capacity'!$P$6:$P$17,MATCH("OCEAN-"&amp;I4475,'07 Mode Capacity'!$C$6:$C$17,0))</x:f>
        <x:v>2761.1509163426012</x:v>
      </x:c>
      <x:c r="AL4475" s="18" t="n">
        <x:f>AB4475*INDEX('07 Mode Capacity'!$P$6:$P$17,MATCH("LAND-"&amp;I4475,'07 Mode Capacity'!$C$6:$C$17,0))</x:f>
        <x:v>0</x:v>
      </x:c>
      <x:c r="AM4475" s="18" t="n">
        <x:f>AE4475*INDEX('07 Mode Capacity'!$P$6:$P$17,MATCH("INLAND-"&amp;I4475,'07 Mode Capacity'!$C$6:$C$17,0))</x:f>
        <x:v>117.58064516129032</x:v>
      </x:c>
      <x:c r="AN4475" s="18" t="n">
        <x:f>SUM(AJ4475:AM4475)</x:f>
        <x:v>2878.7315615038915</x:v>
      </x:c>
      <x:c r="AO4475" s="17" t="n">
        <x:f>IF(N4475=0,1,AN4475/N4475)</x:f>
        <x:v>0.7897754626896821</x:v>
      </x:c>
      <x:c r="AP4475" s="11" t="str">
        <x:f>IF(AO4475&gt;='01 Controls'!$E$16,"PASS","FAIL")</x:f>
        <x:v>FAIL</x:v>
      </x:c>
      <x:c r="AQ4475" s="11" t="str">
        <x:v>UNQUANTIFIED</x:v>
      </x:c>
      <x:c r="AR4475" s="11" t="str">
        <x:v>Position-class planning record; serial item and receiver open</x:v>
      </x:c>
      <x:c r="AS4475" s="26"/>
      <x:c r="AT4475" s="26"/>
    </x:row>
    <x:row r="4476">
      <x:c r="C4476" s="11" t="str">
        <x:v>G2-CM-RDC-APL-45</x:v>
      </x:c>
      <x:c r="D4476" s="11" t="str">
        <x:v>G2</x:v>
      </x:c>
      <x:c r="E4476" s="11" t="str">
        <x:v>Regional flood and displacement</x:v>
      </x:c>
      <x:c r="F4476" s="11" t="str">
        <x:v>CM-RDC</x:v>
      </x:c>
      <x:c r="G4476" s="11" t="str">
        <x:v>Return and durable-continuity group</x:v>
      </x:c>
      <x:c r="H4476" s="11" t="str">
        <x:v>APL-45</x:v>
      </x:c>
      <x:c r="I4476" s="19" t="n">
        <x:v>24</x:v>
      </x:c>
      <x:c r="J4476" s="21" t="n">
        <x:v>10</x:v>
      </x:c>
      <x:c r="K4476" s="18" t="n">
        <x:f>'05 Cargo Register'!K444</x:f>
        <x:v>27</x:v>
      </x:c>
      <x:c r="L4476" s="18" t="n">
        <x:f>'05 Cargo Register'!N444</x:f>
        <x:v>8</x:v>
      </x:c>
      <x:c r="M4476" s="18" t="n">
        <x:f>'05 Cargo Register'!O444</x:f>
        <x:v>60</x:v>
      </x:c>
      <x:c r="N4476" s="18" t="n">
        <x:f>J4476*K4476</x:f>
        <x:v>270</x:v>
      </x:c>
      <x:c r="O4476" s="18" t="n">
        <x:f>J4476*L4476</x:f>
        <x:v>80</x:v>
      </x:c>
      <x:c r="P4476" s="18" t="n">
        <x:f>J4476*M4476</x:f>
        <x:v>600</x:v>
      </x:c>
      <x:c r="Q4476" s="22" t="n">
        <x:f>'01 Controls'!$E$31*'02 Cargo Classes'!$M$6</x:f>
        <x:v>0.44999999999999996</x:v>
      </x:c>
      <x:c r="R4476" s="22" t="n">
        <x:f>'01 Controls'!$F$31*'02 Cargo Classes'!$N$6</x:f>
        <x:v>0.30000000000000004</x:v>
      </x:c>
      <x:c r="S4476" s="22" t="n">
        <x:f>'01 Controls'!$G$31*'02 Cargo Classes'!$O$6</x:f>
        <x:v>0</x:v>
      </x:c>
      <x:c r="T4476" s="22" t="n">
        <x:f>'01 Controls'!$H$31*'02 Cargo Classes'!$P$6</x:f>
        <x:v>0.03</x:v>
      </x:c>
      <x:c r="U4476" s="22" t="n">
        <x:f>SUM(Q4476:T4476)</x:f>
        <x:v>0.78</x:v>
      </x:c>
      <x:c r="V4476" s="18" t="n">
        <x:f>IF(U4476=0,0,N4476*Q4476/U4476)</x:f>
        <x:v>155.76923076923075</x:v>
      </x:c>
      <x:c r="W4476" s="18" t="n">
        <x:f>IF(U4476=0,0,P4476*Q4476/U4476)</x:f>
        <x:v>346.15384615384613</x:v>
      </x:c>
      <x:c r="X4476" s="18" t="n">
        <x:f>MAX(V4476,W4476*'01 Controls'!$E$12)</x:f>
        <x:v>155.76923076923075</x:v>
      </x:c>
      <x:c r="Y4476" s="18" t="n">
        <x:f>IF(U4476=0,0,N4476*R4476/U4476)</x:f>
        <x:v>103.84615384615385</x:v>
      </x:c>
      <x:c r="Z4476" s="18" t="n">
        <x:f>IF(U4476=0,0,P4476*R4476/U4476)</x:f>
        <x:v>230.7692307692308</x:v>
      </x:c>
      <x:c r="AA4476" s="18" t="n">
        <x:f>MAX(Y4476,Z4476*'01 Controls'!$E$13)</x:f>
        <x:v>103.84615384615385</x:v>
      </x:c>
      <x:c r="AB4476" s="18" t="n">
        <x:f>IF(U4476=0,0,N4476*S4476/U4476)</x:f>
        <x:v>0</x:v>
      </x:c>
      <x:c r="AC4476" s="18" t="n">
        <x:f>IF(U4476=0,0,P4476*S4476/U4476)</x:f>
        <x:v>0</x:v>
      </x:c>
      <x:c r="AD4476" s="18" t="n">
        <x:f>MAX(AB4476,AC4476*'01 Controls'!$E$14)</x:f>
        <x:v>0</x:v>
      </x:c>
      <x:c r="AE4476" s="18" t="n">
        <x:f>IF(U4476=0,0,N4476*T4476/U4476)</x:f>
        <x:v>10.384615384615383</x:v>
      </x:c>
      <x:c r="AF4476" s="18" t="n">
        <x:f>IF(U4476=0,0,P4476*T4476/U4476)</x:f>
        <x:v>23.076923076923077</x:v>
      </x:c>
      <x:c r="AG4476" s="18" t="n">
        <x:f>MAX(AE4476,AF4476*'01 Controls'!$E$15)</x:f>
        <x:v>10.384615384615383</x:v>
      </x:c>
      <x:c r="AH4476" s="18" t="n">
        <x:f>SUM(V4476,Y4476,AB4476,AE4476)</x:f>
        <x:v>269.99999999999994</x:v>
      </x:c>
      <x:c r="AI4476" s="18" t="n">
        <x:f>N4476-AH4476</x:f>
        <x:v>5.684341886080802e-14</x:v>
      </x:c>
      <x:c r="AJ4476" s="18" t="n">
        <x:f>V4476*INDEX('07 Mode Capacity'!$P$6:$P$17,MATCH("AIR-"&amp;I4476,'07 Mode Capacity'!$C$6:$C$17,0))</x:f>
        <x:v>31.607768259516206</x:v>
      </x:c>
      <x:c r="AK4476" s="18" t="n">
        <x:f>Y4476*INDEX('07 Mode Capacity'!$P$6:$P$17,MATCH("OCEAN-"&amp;I4476,'07 Mode Capacity'!$C$6:$C$17,0))</x:f>
        <x:v>15.586170481498641</x:v>
      </x:c>
      <x:c r="AL4476" s="18" t="n">
        <x:f>AB4476*INDEX('07 Mode Capacity'!$P$6:$P$17,MATCH("LAND-"&amp;I4476,'07 Mode Capacity'!$C$6:$C$17,0))</x:f>
        <x:v>0</x:v>
      </x:c>
      <x:c r="AM4476" s="18" t="n">
        <x:f>AE4476*INDEX('07 Mode Capacity'!$P$6:$P$17,MATCH("INLAND-"&amp;I4476,'07 Mode Capacity'!$C$6:$C$17,0))</x:f>
        <x:v>10.384615384615383</x:v>
      </x:c>
      <x:c r="AN4476" s="18" t="n">
        <x:f>SUM(AJ4476:AM4476)</x:f>
        <x:v>57.578554125630234</x:v>
      </x:c>
      <x:c r="AO4476" s="17" t="n">
        <x:f>IF(N4476=0,1,AN4476/N4476)</x:f>
        <x:v>0.21325390416900086</x:v>
      </x:c>
      <x:c r="AP4476" s="11" t="str">
        <x:f>IF(AO4476&gt;='01 Controls'!$E$16,"PASS","FAIL")</x:f>
        <x:v>FAIL</x:v>
      </x:c>
      <x:c r="AQ4476" s="11" t="str">
        <x:v>UNQUANTIFIED</x:v>
      </x:c>
      <x:c r="AR4476" s="11" t="str">
        <x:v>Position-class planning record; serial item and receiver open</x:v>
      </x:c>
      <x:c r="AS4476" s="26"/>
      <x:c r="AT4476" s="26"/>
    </x:row>
    <x:row r="4477">
      <x:c r="C4477" s="11" t="str">
        <x:v>G2-CM-RDC-ISO-18</x:v>
      </x:c>
      <x:c r="D4477" s="11" t="str">
        <x:v>G2</x:v>
      </x:c>
      <x:c r="E4477" s="11" t="str">
        <x:v>Regional flood and displacement</x:v>
      </x:c>
      <x:c r="F4477" s="11" t="str">
        <x:v>CM-RDC</x:v>
      </x:c>
      <x:c r="G4477" s="11" t="str">
        <x:v>Return and durable-continuity group</x:v>
      </x:c>
      <x:c r="H4477" s="11" t="str">
        <x:v>ISO-18</x:v>
      </x:c>
      <x:c r="I4477" s="19" t="n">
        <x:v>48</x:v>
      </x:c>
      <x:c r="J4477" s="21" t="n">
        <x:v>10</x:v>
      </x:c>
      <x:c r="K4477" s="18" t="n">
        <x:f>'05 Cargo Register'!K445</x:f>
        <x:v>67.5</x:v>
      </x:c>
      <x:c r="L4477" s="18" t="n">
        <x:f>'05 Cargo Register'!N445</x:f>
        <x:v>5</x:v>
      </x:c>
      <x:c r="M4477" s="18" t="n">
        <x:f>'05 Cargo Register'!O445</x:f>
        <x:v>132</x:v>
      </x:c>
      <x:c r="N4477" s="18" t="n">
        <x:f>J4477*K4477</x:f>
        <x:v>675</x:v>
      </x:c>
      <x:c r="O4477" s="18" t="n">
        <x:f>J4477*L4477</x:f>
        <x:v>50</x:v>
      </x:c>
      <x:c r="P4477" s="18" t="n">
        <x:f>J4477*M4477</x:f>
        <x:v>1320</x:v>
      </x:c>
      <x:c r="Q4477" s="22" t="n">
        <x:f>'01 Controls'!$E$31*'02 Cargo Classes'!$M$7</x:f>
        <x:v>0.03</x:v>
      </x:c>
      <x:c r="R4477" s="22" t="n">
        <x:f>'01 Controls'!$F$31*'02 Cargo Classes'!$N$7</x:f>
        <x:v>0.75</x:v>
      </x:c>
      <x:c r="S4477" s="22" t="n">
        <x:f>'01 Controls'!$G$31*'02 Cargo Classes'!$O$7</x:f>
        <x:v>0</x:v>
      </x:c>
      <x:c r="T4477" s="22" t="n">
        <x:f>'01 Controls'!$H$31*'02 Cargo Classes'!$P$7</x:f>
        <x:v>0.08000000000000002</x:v>
      </x:c>
      <x:c r="U4477" s="22" t="n">
        <x:f>SUM(Q4477:T4477)</x:f>
        <x:v>0.8600000000000001</x:v>
      </x:c>
      <x:c r="V4477" s="18" t="n">
        <x:f>IF(U4477=0,0,N4477*Q4477/U4477)</x:f>
        <x:v>23.546511627906973</x:v>
      </x:c>
      <x:c r="W4477" s="18" t="n">
        <x:f>IF(U4477=0,0,P4477*Q4477/U4477)</x:f>
        <x:v>46.04651162790697</x:v>
      </x:c>
      <x:c r="X4477" s="18" t="n">
        <x:f>MAX(V4477,W4477*'01 Controls'!$E$12)</x:f>
        <x:v>23.546511627906973</x:v>
      </x:c>
      <x:c r="Y4477" s="18" t="n">
        <x:f>IF(U4477=0,0,N4477*R4477/U4477)</x:f>
        <x:v>588.6627906976744</x:v>
      </x:c>
      <x:c r="Z4477" s="18" t="n">
        <x:f>IF(U4477=0,0,P4477*R4477/U4477)</x:f>
        <x:v>1151.1627906976744</x:v>
      </x:c>
      <x:c r="AA4477" s="18" t="n">
        <x:f>MAX(Y4477,Z4477*'01 Controls'!$E$13)</x:f>
        <x:v>588.6627906976744</x:v>
      </x:c>
      <x:c r="AB4477" s="18" t="n">
        <x:f>IF(U4477=0,0,N4477*S4477/U4477)</x:f>
        <x:v>0</x:v>
      </x:c>
      <x:c r="AC4477" s="18" t="n">
        <x:f>IF(U4477=0,0,P4477*S4477/U4477)</x:f>
        <x:v>0</x:v>
      </x:c>
      <x:c r="AD4477" s="18" t="n">
        <x:f>MAX(AB4477,AC4477*'01 Controls'!$E$14)</x:f>
        <x:v>0</x:v>
      </x:c>
      <x:c r="AE4477" s="18" t="n">
        <x:f>IF(U4477=0,0,N4477*T4477/U4477)</x:f>
        <x:v>62.7906976744186</x:v>
      </x:c>
      <x:c r="AF4477" s="18" t="n">
        <x:f>IF(U4477=0,0,P4477*T4477/U4477)</x:f>
        <x:v>122.79069767441862</x:v>
      </x:c>
      <x:c r="AG4477" s="18" t="n">
        <x:f>MAX(AE4477,AF4477*'01 Controls'!$E$15)</x:f>
        <x:v>62.7906976744186</x:v>
      </x:c>
      <x:c r="AH4477" s="18" t="n">
        <x:f>SUM(V4477,Y4477,AB4477,AE4477)</x:f>
        <x:v>675</x:v>
      </x:c>
      <x:c r="AI4477" s="18" t="n">
        <x:f>N4477-AH4477</x:f>
        <x:v>0</x:v>
      </x:c>
      <x:c r="AJ4477" s="18" t="n">
        <x:f>V4477*INDEX('07 Mode Capacity'!$P$6:$P$17,MATCH("AIR-"&amp;I4477,'07 Mode Capacity'!$C$6:$C$17,0))</x:f>
        <x:v>6.600926837625785</x:v>
      </x:c>
      <x:c r="AK4477" s="18" t="n">
        <x:f>Y4477*INDEX('07 Mode Capacity'!$P$6:$P$17,MATCH("OCEAN-"&amp;I4477,'07 Mode Capacity'!$C$6:$C$17,0))</x:f>
        <x:v>51.588217241136476</x:v>
      </x:c>
      <x:c r="AL4477" s="18" t="n">
        <x:f>AB4477*INDEX('07 Mode Capacity'!$P$6:$P$17,MATCH("LAND-"&amp;I4477,'07 Mode Capacity'!$C$6:$C$17,0))</x:f>
        <x:v>0</x:v>
      </x:c>
      <x:c r="AM4477" s="18" t="n">
        <x:f>AE4477*INDEX('07 Mode Capacity'!$P$6:$P$17,MATCH("INLAND-"&amp;I4477,'07 Mode Capacity'!$C$6:$C$17,0))</x:f>
        <x:v>39.635646370931774</x:v>
      </x:c>
      <x:c r="AN4477" s="18" t="n">
        <x:f>SUM(AJ4477:AM4477)</x:f>
        <x:v>97.82479044969404</x:v>
      </x:c>
      <x:c r="AO4477" s="17" t="n">
        <x:f>IF(N4477=0,1,AN4477/N4477)</x:f>
        <x:v>0.1449256154810282</x:v>
      </x:c>
      <x:c r="AP4477" s="11" t="str">
        <x:f>IF(AO4477&gt;='01 Controls'!$E$16,"PASS","FAIL")</x:f>
        <x:v>FAIL</x:v>
      </x:c>
      <x:c r="AQ4477" s="11" t="str">
        <x:v>UNQUANTIFIED</x:v>
      </x:c>
      <x:c r="AR4477" s="11" t="str">
        <x:v>Position-class planning record; serial item and receiver open</x:v>
      </x:c>
      <x:c r="AS4477" s="26"/>
      <x:c r="AT4477" s="26"/>
    </x:row>
    <x:row r="4478">
      <x:c r="C4478" s="11" t="str">
        <x:v>G2-CM-RDC-COL-12</x:v>
      </x:c>
      <x:c r="D4478" s="11" t="str">
        <x:v>G2</x:v>
      </x:c>
      <x:c r="E4478" s="11" t="str">
        <x:v>Regional flood and displacement</x:v>
      </x:c>
      <x:c r="F4478" s="11" t="str">
        <x:v>CM-RDC</x:v>
      </x:c>
      <x:c r="G4478" s="11" t="str">
        <x:v>Return and durable-continuity group</x:v>
      </x:c>
      <x:c r="H4478" s="11" t="str">
        <x:v>COL-12</x:v>
      </x:c>
      <x:c r="I4478" s="19" t="n">
        <x:v>24</x:v>
      </x:c>
      <x:c r="J4478" s="21" t="n">
        <x:v>10</x:v>
      </x:c>
      <x:c r="K4478" s="18" t="n">
        <x:f>'05 Cargo Register'!K446</x:f>
        <x:v>27</x:v>
      </x:c>
      <x:c r="L4478" s="18" t="n">
        <x:f>'05 Cargo Register'!N446</x:f>
        <x:v>3</x:v>
      </x:c>
      <x:c r="M4478" s="18" t="n">
        <x:f>'05 Cargo Register'!O446</x:f>
        <x:v>79.2</x:v>
      </x:c>
      <x:c r="N4478" s="18" t="n">
        <x:f>J4478*K4478</x:f>
        <x:v>270</x:v>
      </x:c>
      <x:c r="O4478" s="18" t="n">
        <x:f>J4478*L4478</x:f>
        <x:v>30</x:v>
      </x:c>
      <x:c r="P4478" s="18" t="n">
        <x:f>J4478*M4478</x:f>
        <x:v>792</x:v>
      </x:c>
      <x:c r="Q4478" s="22" t="n">
        <x:f>'01 Controls'!$E$31*'02 Cargo Classes'!$M$8</x:f>
        <x:v>0.3</x:v>
      </x:c>
      <x:c r="R4478" s="22" t="n">
        <x:f>'01 Controls'!$F$31*'02 Cargo Classes'!$N$8</x:f>
        <x:v>0.5249999999999999</x:v>
      </x:c>
      <x:c r="S4478" s="22" t="n">
        <x:f>'01 Controls'!$G$31*'02 Cargo Classes'!$O$8</x:f>
        <x:v>0</x:v>
      </x:c>
      <x:c r="T4478" s="22" t="n">
        <x:f>'01 Controls'!$H$31*'02 Cargo Classes'!$P$8</x:f>
        <x:v>0.020000000000000004</x:v>
      </x:c>
      <x:c r="U4478" s="22" t="n">
        <x:f>SUM(Q4478:T4478)</x:f>
        <x:v>0.845</x:v>
      </x:c>
      <x:c r="V4478" s="18" t="n">
        <x:f>IF(U4478=0,0,N4478*Q4478/U4478)</x:f>
        <x:v>95.85798816568048</x:v>
      </x:c>
      <x:c r="W4478" s="18" t="n">
        <x:f>IF(U4478=0,0,P4478*Q4478/U4478)</x:f>
        <x:v>281.1834319526627</x:v>
      </x:c>
      <x:c r="X4478" s="18" t="n">
        <x:f>MAX(V4478,W4478*'01 Controls'!$E$12)</x:f>
        <x:v>95.85798816568048</x:v>
      </x:c>
      <x:c r="Y4478" s="18" t="n">
        <x:f>IF(U4478=0,0,N4478*R4478/U4478)</x:f>
        <x:v>167.7514792899408</x:v>
      </x:c>
      <x:c r="Z4478" s="18" t="n">
        <x:f>IF(U4478=0,0,P4478*R4478/U4478)</x:f>
        <x:v>492.0710059171597</x:v>
      </x:c>
      <x:c r="AA4478" s="18" t="n">
        <x:f>MAX(Y4478,Z4478*'01 Controls'!$E$13)</x:f>
        <x:v>167.7514792899408</x:v>
      </x:c>
      <x:c r="AB4478" s="18" t="n">
        <x:f>IF(U4478=0,0,N4478*S4478/U4478)</x:f>
        <x:v>0</x:v>
      </x:c>
      <x:c r="AC4478" s="18" t="n">
        <x:f>IF(U4478=0,0,P4478*S4478/U4478)</x:f>
        <x:v>0</x:v>
      </x:c>
      <x:c r="AD4478" s="18" t="n">
        <x:f>MAX(AB4478,AC4478*'01 Controls'!$E$14)</x:f>
        <x:v>0</x:v>
      </x:c>
      <x:c r="AE4478" s="18" t="n">
        <x:f>IF(U4478=0,0,N4478*T4478/U4478)</x:f>
        <x:v>6.3905325443787</x:v>
      </x:c>
      <x:c r="AF4478" s="18" t="n">
        <x:f>IF(U4478=0,0,P4478*T4478/U4478)</x:f>
        <x:v>18.745562130177518</x:v>
      </x:c>
      <x:c r="AG4478" s="18" t="n">
        <x:f>MAX(AE4478,AF4478*'01 Controls'!$E$15)</x:f>
        <x:v>6.3905325443787</x:v>
      </x:c>
      <x:c r="AH4478" s="18" t="n">
        <x:f>SUM(V4478,Y4478,AB4478,AE4478)</x:f>
        <x:v>269.99999999999994</x:v>
      </x:c>
      <x:c r="AI4478" s="18" t="n">
        <x:f>N4478-AH4478</x:f>
        <x:v>5.684341886080802e-14</x:v>
      </x:c>
      <x:c r="AJ4478" s="18" t="n">
        <x:f>V4478*INDEX('07 Mode Capacity'!$P$6:$P$17,MATCH("AIR-"&amp;I4478,'07 Mode Capacity'!$C$6:$C$17,0))</x:f>
        <x:v>19.45093431354844</x:v>
      </x:c>
      <x:c r="AK4478" s="18" t="n">
        <x:f>Y4478*INDEX('07 Mode Capacity'!$P$6:$P$17,MATCH("OCEAN-"&amp;I4478,'07 Mode Capacity'!$C$6:$C$17,0))</x:f>
        <x:v>25.177660008574723</x:v>
      </x:c>
      <x:c r="AL4478" s="18" t="n">
        <x:f>AB4478*INDEX('07 Mode Capacity'!$P$6:$P$17,MATCH("LAND-"&amp;I4478,'07 Mode Capacity'!$C$6:$C$17,0))</x:f>
        <x:v>0</x:v>
      </x:c>
      <x:c r="AM4478" s="18" t="n">
        <x:f>AE4478*INDEX('07 Mode Capacity'!$P$6:$P$17,MATCH("INLAND-"&amp;I4478,'07 Mode Capacity'!$C$6:$C$17,0))</x:f>
        <x:v>6.3905325443787</x:v>
      </x:c>
      <x:c r="AN4478" s="18" t="n">
        <x:f>SUM(AJ4478:AM4478)</x:f>
        <x:v>51.019126866501864</x:v>
      </x:c>
      <x:c r="AO4478" s="17" t="n">
        <x:f>IF(N4478=0,1,AN4478/N4478)</x:f>
        <x:v>0.1889597291351921</x:v>
      </x:c>
      <x:c r="AP4478" s="11" t="str">
        <x:f>IF(AO4478&gt;='01 Controls'!$E$16,"PASS","FAIL")</x:f>
        <x:v>FAIL</x:v>
      </x:c>
      <x:c r="AQ4478" s="11" t="str">
        <x:v>UNQUANTIFIED</x:v>
      </x:c>
      <x:c r="AR4478" s="11" t="str">
        <x:v>Position-class planning record; serial item and receiver open</x:v>
      </x:c>
      <x:c r="AS4478" s="26"/>
      <x:c r="AT4478" s="26"/>
    </x:row>
    <x:row r="4479">
      <x:c r="C4479" s="11" t="str">
        <x:v>G2-CM-RDC-BAT-22</x:v>
      </x:c>
      <x:c r="D4479" s="11" t="str">
        <x:v>G2</x:v>
      </x:c>
      <x:c r="E4479" s="11" t="str">
        <x:v>Regional flood and displacement</x:v>
      </x:c>
      <x:c r="F4479" s="11" t="str">
        <x:v>CM-RDC</x:v>
      </x:c>
      <x:c r="G4479" s="11" t="str">
        <x:v>Return and durable-continuity group</x:v>
      </x:c>
      <x:c r="H4479" s="11" t="str">
        <x:v>BAT-22</x:v>
      </x:c>
      <x:c r="I4479" s="19" t="n">
        <x:v>48</x:v>
      </x:c>
      <x:c r="J4479" s="21" t="n">
        <x:v>10</x:v>
      </x:c>
      <x:c r="K4479" s="18" t="n">
        <x:f>'05 Cargo Register'!K447</x:f>
        <x:v>33.75</x:v>
      </x:c>
      <x:c r="L4479" s="18" t="n">
        <x:f>'05 Cargo Register'!N447</x:f>
        <x:v>2</x:v>
      </x:c>
      <x:c r="M4479" s="18" t="n">
        <x:f>'05 Cargo Register'!O447</x:f>
        <x:v>52.800000000000004</x:v>
      </x:c>
      <x:c r="N4479" s="18" t="n">
        <x:f>J4479*K4479</x:f>
        <x:v>337.5</x:v>
      </x:c>
      <x:c r="O4479" s="18" t="n">
        <x:f>J4479*L4479</x:f>
        <x:v>20</x:v>
      </x:c>
      <x:c r="P4479" s="18" t="n">
        <x:f>J4479*M4479</x:f>
        <x:v>528</x:v>
      </x:c>
      <x:c r="Q4479" s="22" t="n">
        <x:f>'01 Controls'!$E$31*'02 Cargo Classes'!$M$9</x:f>
        <x:v>0</x:v>
      </x:c>
      <x:c r="R4479" s="22" t="n">
        <x:f>'01 Controls'!$F$31*'02 Cargo Classes'!$N$9</x:f>
        <x:v>0.75</x:v>
      </x:c>
      <x:c r="S4479" s="22" t="n">
        <x:f>'01 Controls'!$G$31*'02 Cargo Classes'!$O$9</x:f>
        <x:v>0</x:v>
      </x:c>
      <x:c r="T4479" s="22" t="n">
        <x:f>'01 Controls'!$H$31*'02 Cargo Classes'!$P$9</x:f>
        <x:v>0.05</x:v>
      </x:c>
      <x:c r="U4479" s="22" t="n">
        <x:f>SUM(Q4479:T4479)</x:f>
        <x:v>0.8</x:v>
      </x:c>
      <x:c r="V4479" s="18" t="n">
        <x:f>IF(U4479=0,0,N4479*Q4479/U4479)</x:f>
        <x:v>0</x:v>
      </x:c>
      <x:c r="W4479" s="18" t="n">
        <x:f>IF(U4479=0,0,P4479*Q4479/U4479)</x:f>
        <x:v>0</x:v>
      </x:c>
      <x:c r="X4479" s="18" t="n">
        <x:f>MAX(V4479,W4479*'01 Controls'!$E$12)</x:f>
        <x:v>0</x:v>
      </x:c>
      <x:c r="Y4479" s="18" t="n">
        <x:f>IF(U4479=0,0,N4479*R4479/U4479)</x:f>
        <x:v>316.40625</x:v>
      </x:c>
      <x:c r="Z4479" s="18" t="n">
        <x:f>IF(U4479=0,0,P4479*R4479/U4479)</x:f>
        <x:v>495</x:v>
      </x:c>
      <x:c r="AA4479" s="18" t="n">
        <x:f>MAX(Y4479,Z4479*'01 Controls'!$E$13)</x:f>
        <x:v>316.40625</x:v>
      </x:c>
      <x:c r="AB4479" s="18" t="n">
        <x:f>IF(U4479=0,0,N4479*S4479/U4479)</x:f>
        <x:v>0</x:v>
      </x:c>
      <x:c r="AC4479" s="18" t="n">
        <x:f>IF(U4479=0,0,P4479*S4479/U4479)</x:f>
        <x:v>0</x:v>
      </x:c>
      <x:c r="AD4479" s="18" t="n">
        <x:f>MAX(AB4479,AC4479*'01 Controls'!$E$14)</x:f>
        <x:v>0</x:v>
      </x:c>
      <x:c r="AE4479" s="18" t="n">
        <x:f>IF(U4479=0,0,N4479*T4479/U4479)</x:f>
        <x:v>21.09375</x:v>
      </x:c>
      <x:c r="AF4479" s="18" t="n">
        <x:f>IF(U4479=0,0,P4479*T4479/U4479)</x:f>
        <x:v>33</x:v>
      </x:c>
      <x:c r="AG4479" s="18" t="n">
        <x:f>MAX(AE4479,AF4479*'01 Controls'!$E$15)</x:f>
        <x:v>21.09375</x:v>
      </x:c>
      <x:c r="AH4479" s="18" t="n">
        <x:f>SUM(V4479,Y4479,AB4479,AE4479)</x:f>
        <x:v>337.5</x:v>
      </x:c>
      <x:c r="AI4479" s="18" t="n">
        <x:f>N4479-AH4479</x:f>
        <x:v>0</x:v>
      </x:c>
      <x:c r="AJ4479" s="18" t="n">
        <x:f>V4479*INDEX('07 Mode Capacity'!$P$6:$P$17,MATCH("AIR-"&amp;I4479,'07 Mode Capacity'!$C$6:$C$17,0))</x:f>
        <x:v>0</x:v>
      </x:c>
      <x:c r="AK4479" s="18" t="n">
        <x:f>Y4479*INDEX('07 Mode Capacity'!$P$6:$P$17,MATCH("OCEAN-"&amp;I4479,'07 Mode Capacity'!$C$6:$C$17,0))</x:f>
        <x:v>27.72866676711086</x:v>
      </x:c>
      <x:c r="AL4479" s="18" t="n">
        <x:f>AB4479*INDEX('07 Mode Capacity'!$P$6:$P$17,MATCH("LAND-"&amp;I4479,'07 Mode Capacity'!$C$6:$C$17,0))</x:f>
        <x:v>0</x:v>
      </x:c>
      <x:c r="AM4479" s="18" t="n">
        <x:f>AE4479*INDEX('07 Mode Capacity'!$P$6:$P$17,MATCH("INLAND-"&amp;I4479,'07 Mode Capacity'!$C$6:$C$17,0))</x:f>
        <x:v>13.315099952734892</x:v>
      </x:c>
      <x:c r="AN4479" s="18" t="n">
        <x:f>SUM(AJ4479:AM4479)</x:f>
        <x:v>41.04376671984575</x:v>
      </x:c>
      <x:c r="AO4479" s="17" t="n">
        <x:f>IF(N4479=0,1,AN4479/N4479)</x:f>
        <x:v>0.12161116065139481</x:v>
      </x:c>
      <x:c r="AP4479" s="11" t="str">
        <x:f>IF(AO4479&gt;='01 Controls'!$E$16,"PASS","FAIL")</x:f>
        <x:v>FAIL</x:v>
      </x:c>
      <x:c r="AQ4479" s="11" t="str">
        <x:v>UNQUANTIFIED</x:v>
      </x:c>
      <x:c r="AR4479" s="11" t="str">
        <x:v>Position-class planning record; serial item and receiver open</x:v>
      </x:c>
      <x:c r="AS4479" s="26"/>
      <x:c r="AT4479" s="26"/>
    </x:row>
    <x:row r="4480">
      <x:c r="C4480" s="11" t="str">
        <x:v>G2-CM-RDC-TNK-20</x:v>
      </x:c>
      <x:c r="D4480" s="11" t="str">
        <x:v>G2</x:v>
      </x:c>
      <x:c r="E4480" s="11" t="str">
        <x:v>Regional flood and displacement</x:v>
      </x:c>
      <x:c r="F4480" s="11" t="str">
        <x:v>CM-RDC</x:v>
      </x:c>
      <x:c r="G4480" s="11" t="str">
        <x:v>Return and durable-continuity group</x:v>
      </x:c>
      <x:c r="H4480" s="11" t="str">
        <x:v>TNK-20</x:v>
      </x:c>
      <x:c r="I4480" s="19" t="n">
        <x:v>48</x:v>
      </x:c>
      <x:c r="J4480" s="21" t="n">
        <x:v>10</x:v>
      </x:c>
      <x:c r="K4480" s="18" t="n">
        <x:f>'05 Cargo Register'!K448</x:f>
        <x:v>33.75</x:v>
      </x:c>
      <x:c r="L4480" s="18" t="n">
        <x:f>'05 Cargo Register'!N448</x:f>
        <x:v>2</x:v>
      </x:c>
      <x:c r="M4480" s="18" t="n">
        <x:f>'05 Cargo Register'!O448</x:f>
        <x:v>42.5</x:v>
      </x:c>
      <x:c r="N4480" s="18" t="n">
        <x:f>J4480*K4480</x:f>
        <x:v>337.5</x:v>
      </x:c>
      <x:c r="O4480" s="18" t="n">
        <x:f>J4480*L4480</x:f>
        <x:v>20</x:v>
      </x:c>
      <x:c r="P4480" s="18" t="n">
        <x:f>J4480*M4480</x:f>
        <x:v>425</x:v>
      </x:c>
      <x:c r="Q4480" s="22" t="n">
        <x:f>'01 Controls'!$E$31*'02 Cargo Classes'!$M$10</x:f>
        <x:v>0</x:v>
      </x:c>
      <x:c r="R4480" s="22" t="n">
        <x:f>'01 Controls'!$F$31*'02 Cargo Classes'!$N$10</x:f>
        <x:v>0.8999999999999999</x:v>
      </x:c>
      <x:c r="S4480" s="22" t="n">
        <x:f>'01 Controls'!$G$31*'02 Cargo Classes'!$O$10</x:f>
        <x:v>0</x:v>
      </x:c>
      <x:c r="T4480" s="22" t="n">
        <x:f>'01 Controls'!$H$31*'02 Cargo Classes'!$P$10</x:f>
        <x:v>0.1</x:v>
      </x:c>
      <x:c r="U4480" s="22" t="n">
        <x:f>SUM(Q4480:T4480)</x:f>
        <x:v>0.9999999999999999</x:v>
      </x:c>
      <x:c r="V4480" s="18" t="n">
        <x:f>IF(U4480=0,0,N4480*Q4480/U4480)</x:f>
        <x:v>0</x:v>
      </x:c>
      <x:c r="W4480" s="18" t="n">
        <x:f>IF(U4480=0,0,P4480*Q4480/U4480)</x:f>
        <x:v>0</x:v>
      </x:c>
      <x:c r="X4480" s="18" t="n">
        <x:f>MAX(V4480,W4480*'01 Controls'!$E$12)</x:f>
        <x:v>0</x:v>
      </x:c>
      <x:c r="Y4480" s="18" t="n">
        <x:f>IF(U4480=0,0,N4480*R4480/U4480)</x:f>
        <x:v>303.75</x:v>
      </x:c>
      <x:c r="Z4480" s="18" t="n">
        <x:f>IF(U4480=0,0,P4480*R4480/U4480)</x:f>
        <x:v>382.5</x:v>
      </x:c>
      <x:c r="AA4480" s="18" t="n">
        <x:f>MAX(Y4480,Z4480*'01 Controls'!$E$13)</x:f>
        <x:v>303.75</x:v>
      </x:c>
      <x:c r="AB4480" s="18" t="n">
        <x:f>IF(U4480=0,0,N4480*S4480/U4480)</x:f>
        <x:v>0</x:v>
      </x:c>
      <x:c r="AC4480" s="18" t="n">
        <x:f>IF(U4480=0,0,P4480*S4480/U4480)</x:f>
        <x:v>0</x:v>
      </x:c>
      <x:c r="AD4480" s="18" t="n">
        <x:f>MAX(AB4480,AC4480*'01 Controls'!$E$14)</x:f>
        <x:v>0</x:v>
      </x:c>
      <x:c r="AE4480" s="18" t="n">
        <x:f>IF(U4480=0,0,N4480*T4480/U4480)</x:f>
        <x:v>33.75000000000001</x:v>
      </x:c>
      <x:c r="AF4480" s="18" t="n">
        <x:f>IF(U4480=0,0,P4480*T4480/U4480)</x:f>
        <x:v>42.50000000000001</x:v>
      </x:c>
      <x:c r="AG4480" s="18" t="n">
        <x:f>MAX(AE4480,AF4480*'01 Controls'!$E$15)</x:f>
        <x:v>33.75000000000001</x:v>
      </x:c>
      <x:c r="AH4480" s="18" t="n">
        <x:f>SUM(V4480,Y4480,AB4480,AE4480)</x:f>
        <x:v>337.5</x:v>
      </x:c>
      <x:c r="AI4480" s="18" t="n">
        <x:f>N4480-AH4480</x:f>
        <x:v>0</x:v>
      </x:c>
      <x:c r="AJ4480" s="18" t="n">
        <x:f>V4480*INDEX('07 Mode Capacity'!$P$6:$P$17,MATCH("AIR-"&amp;I4480,'07 Mode Capacity'!$C$6:$C$17,0))</x:f>
        <x:v>0</x:v>
      </x:c>
      <x:c r="AK4480" s="18" t="n">
        <x:f>Y4480*INDEX('07 Mode Capacity'!$P$6:$P$17,MATCH("OCEAN-"&amp;I4480,'07 Mode Capacity'!$C$6:$C$17,0))</x:f>
        <x:v>26.619520096426424</x:v>
      </x:c>
      <x:c r="AL4480" s="18" t="n">
        <x:f>AB4480*INDEX('07 Mode Capacity'!$P$6:$P$17,MATCH("LAND-"&amp;I4480,'07 Mode Capacity'!$C$6:$C$17,0))</x:f>
        <x:v>0</x:v>
      </x:c>
      <x:c r="AM4480" s="18" t="n">
        <x:f>AE4480*INDEX('07 Mode Capacity'!$P$6:$P$17,MATCH("INLAND-"&amp;I4480,'07 Mode Capacity'!$C$6:$C$17,0))</x:f>
        <x:v>21.30415992437583</x:v>
      </x:c>
      <x:c r="AN4480" s="18" t="n">
        <x:f>SUM(AJ4480:AM4480)</x:f>
        <x:v>47.92368002080225</x:v>
      </x:c>
      <x:c r="AO4480" s="17" t="n">
        <x:f>IF(N4480=0,1,AN4480/N4480)</x:f>
        <x:v>0.14199608895052518</x:v>
      </x:c>
      <x:c r="AP4480" s="11" t="str">
        <x:f>IF(AO4480&gt;='01 Controls'!$E$16,"PASS","FAIL")</x:f>
        <x:v>FAIL</x:v>
      </x:c>
      <x:c r="AQ4480" s="11" t="str">
        <x:v>UNQUANTIFIED</x:v>
      </x:c>
      <x:c r="AR4480" s="11" t="str">
        <x:v>Position-class planning record; serial item and receiver open</x:v>
      </x:c>
      <x:c r="AS4480" s="26"/>
      <x:c r="AT4480" s="26"/>
    </x:row>
    <x:row r="4481">
      <x:c r="C4481" s="11" t="str">
        <x:v>G2-CM-RDC-FLR-24</x:v>
      </x:c>
      <x:c r="D4481" s="11" t="str">
        <x:v>G2</x:v>
      </x:c>
      <x:c r="E4481" s="11" t="str">
        <x:v>Regional flood and displacement</x:v>
      </x:c>
      <x:c r="F4481" s="11" t="str">
        <x:v>CM-RDC</x:v>
      </x:c>
      <x:c r="G4481" s="11" t="str">
        <x:v>Return and durable-continuity group</x:v>
      </x:c>
      <x:c r="H4481" s="11" t="str">
        <x:v>FLR-24</x:v>
      </x:c>
      <x:c r="I4481" s="19" t="n">
        <x:v>48</x:v>
      </x:c>
      <x:c r="J4481" s="21" t="n">
        <x:v>10</x:v>
      </x:c>
      <x:c r="K4481" s="18" t="n">
        <x:f>'05 Cargo Register'!K449</x:f>
        <x:v>54</x:v>
      </x:c>
      <x:c r="L4481" s="18" t="n">
        <x:f>'05 Cargo Register'!N449</x:f>
        <x:v>3</x:v>
      </x:c>
      <x:c r="M4481" s="18" t="n">
        <x:f>'05 Cargo Register'!O449</x:f>
        <x:v>96</x:v>
      </x:c>
      <x:c r="N4481" s="18" t="n">
        <x:f>J4481*K4481</x:f>
        <x:v>540</x:v>
      </x:c>
      <x:c r="O4481" s="18" t="n">
        <x:f>J4481*L4481</x:f>
        <x:v>30</x:v>
      </x:c>
      <x:c r="P4481" s="18" t="n">
        <x:f>J4481*M4481</x:f>
        <x:v>960</x:v>
      </x:c>
      <x:c r="Q4481" s="22" t="n">
        <x:f>'01 Controls'!$E$31*'02 Cargo Classes'!$M$11</x:f>
        <x:v>0</x:v>
      </x:c>
      <x:c r="R4481" s="22" t="n">
        <x:f>'01 Controls'!$F$31*'02 Cargo Classes'!$N$11</x:f>
        <x:v>0.8999999999999999</x:v>
      </x:c>
      <x:c r="S4481" s="22" t="n">
        <x:f>'01 Controls'!$G$31*'02 Cargo Classes'!$O$11</x:f>
        <x:v>0</x:v>
      </x:c>
      <x:c r="T4481" s="22" t="n">
        <x:f>'01 Controls'!$H$31*'02 Cargo Classes'!$P$11</x:f>
        <x:v>0.08000000000000002</x:v>
      </x:c>
      <x:c r="U4481" s="22" t="n">
        <x:f>SUM(Q4481:T4481)</x:f>
        <x:v>0.98</x:v>
      </x:c>
      <x:c r="V4481" s="18" t="n">
        <x:f>IF(U4481=0,0,N4481*Q4481/U4481)</x:f>
        <x:v>0</x:v>
      </x:c>
      <x:c r="W4481" s="18" t="n">
        <x:f>IF(U4481=0,0,P4481*Q4481/U4481)</x:f>
        <x:v>0</x:v>
      </x:c>
      <x:c r="X4481" s="18" t="n">
        <x:f>MAX(V4481,W4481*'01 Controls'!$E$12)</x:f>
        <x:v>0</x:v>
      </x:c>
      <x:c r="Y4481" s="18" t="n">
        <x:f>IF(U4481=0,0,N4481*R4481/U4481)</x:f>
        <x:v>495.91836734693874</x:v>
      </x:c>
      <x:c r="Z4481" s="18" t="n">
        <x:f>IF(U4481=0,0,P4481*R4481/U4481)</x:f>
        <x:v>881.6326530612243</x:v>
      </x:c>
      <x:c r="AA4481" s="18" t="n">
        <x:f>MAX(Y4481,Z4481*'01 Controls'!$E$13)</x:f>
        <x:v>495.91836734693874</x:v>
      </x:c>
      <x:c r="AB4481" s="18" t="n">
        <x:f>IF(U4481=0,0,N4481*S4481/U4481)</x:f>
        <x:v>0</x:v>
      </x:c>
      <x:c r="AC4481" s="18" t="n">
        <x:f>IF(U4481=0,0,P4481*S4481/U4481)</x:f>
        <x:v>0</x:v>
      </x:c>
      <x:c r="AD4481" s="18" t="n">
        <x:f>MAX(AB4481,AC4481*'01 Controls'!$E$14)</x:f>
        <x:v>0</x:v>
      </x:c>
      <x:c r="AE4481" s="18" t="n">
        <x:f>IF(U4481=0,0,N4481*T4481/U4481)</x:f>
        <x:v>44.081632653061234</x:v>
      </x:c>
      <x:c r="AF4481" s="18" t="n">
        <x:f>IF(U4481=0,0,P4481*T4481/U4481)</x:f>
        <x:v>78.36734693877553</x:v>
      </x:c>
      <x:c r="AG4481" s="18" t="n">
        <x:f>MAX(AE4481,AF4481*'01 Controls'!$E$15)</x:f>
        <x:v>44.081632653061234</x:v>
      </x:c>
      <x:c r="AH4481" s="18" t="n">
        <x:f>SUM(V4481,Y4481,AB4481,AE4481)</x:f>
        <x:v>540</x:v>
      </x:c>
      <x:c r="AI4481" s="18" t="n">
        <x:f>N4481-AH4481</x:f>
        <x:v>0</x:v>
      </x:c>
      <x:c r="AJ4481" s="18" t="n">
        <x:f>V4481*INDEX('07 Mode Capacity'!$P$6:$P$17,MATCH("AIR-"&amp;I4481,'07 Mode Capacity'!$C$6:$C$17,0))</x:f>
        <x:v>0</x:v>
      </x:c>
      <x:c r="AK4481" s="18" t="n">
        <x:f>Y4481*INDEX('07 Mode Capacity'!$P$6:$P$17,MATCH("OCEAN-"&amp;I4481,'07 Mode Capacity'!$C$6:$C$17,0))</x:f>
        <x:v>43.46044097375742</x:v>
      </x:c>
      <x:c r="AL4481" s="18" t="n">
        <x:f>AB4481*INDEX('07 Mode Capacity'!$P$6:$P$17,MATCH("LAND-"&amp;I4481,'07 Mode Capacity'!$C$6:$C$17,0))</x:f>
        <x:v>0</x:v>
      </x:c>
      <x:c r="AM4481" s="18" t="n">
        <x:f>AE4481*INDEX('07 Mode Capacity'!$P$6:$P$17,MATCH("INLAND-"&amp;I4481,'07 Mode Capacity'!$C$6:$C$17,0))</x:f>
        <x:v>27.825841533878638</x:v>
      </x:c>
      <x:c r="AN4481" s="18" t="n">
        <x:f>SUM(AJ4481:AM4481)</x:f>
        <x:v>71.28628250763606</x:v>
      </x:c>
      <x:c r="AO4481" s="17" t="n">
        <x:f>IF(N4481=0,1,AN4481/N4481)</x:f>
        <x:v>0.1320116342734001</x:v>
      </x:c>
      <x:c r="AP4481" s="11" t="str">
        <x:f>IF(AO4481&gt;='01 Controls'!$E$16,"PASS","FAIL")</x:f>
        <x:v>FAIL</x:v>
      </x:c>
      <x:c r="AQ4481" s="11" t="str">
        <x:v>UNQUANTIFIED</x:v>
      </x:c>
      <x:c r="AR4481" s="11" t="str">
        <x:v>Position-class planning record; serial item and receiver open</x:v>
      </x:c>
      <x:c r="AS4481" s="26"/>
      <x:c r="AT4481" s="26"/>
    </x:row>
    <x:row r="4482">
      <x:c r="C4482" s="11" t="str">
        <x:v>G2-CM-RDC-ROL-30</x:v>
      </x:c>
      <x:c r="D4482" s="11" t="str">
        <x:v>G2</x:v>
      </x:c>
      <x:c r="E4482" s="11" t="str">
        <x:v>Regional flood and displacement</x:v>
      </x:c>
      <x:c r="F4482" s="11" t="str">
        <x:v>CM-RDC</x:v>
      </x:c>
      <x:c r="G4482" s="11" t="str">
        <x:v>Return and durable-continuity group</x:v>
      </x:c>
      <x:c r="H4482" s="11" t="str">
        <x:v>ROL-30</x:v>
      </x:c>
      <x:c r="I4482" s="19" t="n">
        <x:v>48</x:v>
      </x:c>
      <x:c r="J4482" s="21" t="n">
        <x:v>10</x:v>
      </x:c>
      <x:c r="K4482" s="18" t="n">
        <x:f>'05 Cargo Register'!K450</x:f>
        <x:v>243</x:v>
      </x:c>
      <x:c r="L4482" s="18" t="n">
        <x:f>'05 Cargo Register'!N450</x:f>
        <x:v>11</x:v>
      </x:c>
      <x:c r="M4482" s="18" t="n">
        <x:f>'05 Cargo Register'!O450</x:f>
        <x:v>701.25</x:v>
      </x:c>
      <x:c r="N4482" s="18" t="n">
        <x:f>J4482*K4482</x:f>
        <x:v>2430</x:v>
      </x:c>
      <x:c r="O4482" s="18" t="n">
        <x:f>J4482*L4482</x:f>
        <x:v>110</x:v>
      </x:c>
      <x:c r="P4482" s="18" t="n">
        <x:f>J4482*M4482</x:f>
        <x:v>7012.5</x:v>
      </x:c>
      <x:c r="Q4482" s="22" t="n">
        <x:f>'01 Controls'!$E$31*'02 Cargo Classes'!$M$12</x:f>
        <x:v>0</x:v>
      </x:c>
      <x:c r="R4482" s="22" t="n">
        <x:f>'01 Controls'!$F$31*'02 Cargo Classes'!$N$12</x:f>
        <x:v>0.75</x:v>
      </x:c>
      <x:c r="S4482" s="22" t="n">
        <x:f>'01 Controls'!$G$31*'02 Cargo Classes'!$O$12</x:f>
        <x:v>0</x:v>
      </x:c>
      <x:c r="T4482" s="22" t="n">
        <x:f>'01 Controls'!$H$31*'02 Cargo Classes'!$P$12</x:f>
        <x:v>0.06</x:v>
      </x:c>
      <x:c r="U4482" s="22" t="n">
        <x:f>SUM(Q4482:T4482)</x:f>
        <x:v>0.81</x:v>
      </x:c>
      <x:c r="V4482" s="18" t="n">
        <x:f>IF(U4482=0,0,N4482*Q4482/U4482)</x:f>
        <x:v>0</x:v>
      </x:c>
      <x:c r="W4482" s="18" t="n">
        <x:f>IF(U4482=0,0,P4482*Q4482/U4482)</x:f>
        <x:v>0</x:v>
      </x:c>
      <x:c r="X4482" s="18" t="n">
        <x:f>MAX(V4482,W4482*'01 Controls'!$E$12)</x:f>
        <x:v>0</x:v>
      </x:c>
      <x:c r="Y4482" s="18" t="n">
        <x:f>IF(U4482=0,0,N4482*R4482/U4482)</x:f>
        <x:v>2250</x:v>
      </x:c>
      <x:c r="Z4482" s="18" t="n">
        <x:f>IF(U4482=0,0,P4482*R4482/U4482)</x:f>
        <x:v>6493.055555555555</x:v>
      </x:c>
      <x:c r="AA4482" s="18" t="n">
        <x:f>MAX(Y4482,Z4482*'01 Controls'!$E$13)</x:f>
        <x:v>2250</x:v>
      </x:c>
      <x:c r="AB4482" s="18" t="n">
        <x:f>IF(U4482=0,0,N4482*S4482/U4482)</x:f>
        <x:v>0</x:v>
      </x:c>
      <x:c r="AC4482" s="18" t="n">
        <x:f>IF(U4482=0,0,P4482*S4482/U4482)</x:f>
        <x:v>0</x:v>
      </x:c>
      <x:c r="AD4482" s="18" t="n">
        <x:f>MAX(AB4482,AC4482*'01 Controls'!$E$14)</x:f>
        <x:v>0</x:v>
      </x:c>
      <x:c r="AE4482" s="18" t="n">
        <x:f>IF(U4482=0,0,N4482*T4482/U4482)</x:f>
        <x:v>179.99999999999997</x:v>
      </x:c>
      <x:c r="AF4482" s="18" t="n">
        <x:f>IF(U4482=0,0,P4482*T4482/U4482)</x:f>
        <x:v>519.4444444444445</x:v>
      </x:c>
      <x:c r="AG4482" s="18" t="n">
        <x:f>MAX(AE4482,AF4482*'01 Controls'!$E$15)</x:f>
        <x:v>179.99999999999997</x:v>
      </x:c>
      <x:c r="AH4482" s="18" t="n">
        <x:f>SUM(V4482,Y4482,AB4482,AE4482)</x:f>
        <x:v>2430</x:v>
      </x:c>
      <x:c r="AI4482" s="18" t="n">
        <x:f>N4482-AH4482</x:f>
        <x:v>0</x:v>
      </x:c>
      <x:c r="AJ4482" s="18" t="n">
        <x:f>V4482*INDEX('07 Mode Capacity'!$P$6:$P$17,MATCH("AIR-"&amp;I4482,'07 Mode Capacity'!$C$6:$C$17,0))</x:f>
        <x:v>0</x:v>
      </x:c>
      <x:c r="AK4482" s="18" t="n">
        <x:f>Y4482*INDEX('07 Mode Capacity'!$P$6:$P$17,MATCH("OCEAN-"&amp;I4482,'07 Mode Capacity'!$C$6:$C$17,0))</x:f>
        <x:v>197.18163034389943</x:v>
      </x:c>
      <x:c r="AL4482" s="18" t="n">
        <x:f>AB4482*INDEX('07 Mode Capacity'!$P$6:$P$17,MATCH("LAND-"&amp;I4482,'07 Mode Capacity'!$C$6:$C$17,0))</x:f>
        <x:v>0</x:v>
      </x:c>
      <x:c r="AM4482" s="18" t="n">
        <x:f>AE4482*INDEX('07 Mode Capacity'!$P$6:$P$17,MATCH("INLAND-"&amp;I4482,'07 Mode Capacity'!$C$6:$C$17,0))</x:f>
        <x:v>113.62218626333774</x:v>
      </x:c>
      <x:c r="AN4482" s="18" t="n">
        <x:f>SUM(AJ4482:AM4482)</x:f>
        <x:v>310.8038166072372</x:v>
      </x:c>
      <x:c r="AO4482" s="17" t="n">
        <x:f>IF(N4482=0,1,AN4482/N4482)</x:f>
        <x:v>0.12790280518816347</x:v>
      </x:c>
      <x:c r="AP4482" s="11" t="str">
        <x:f>IF(AO4482&gt;='01 Controls'!$E$16,"PASS","FAIL")</x:f>
        <x:v>FAIL</x:v>
      </x:c>
      <x:c r="AQ4482" s="11" t="str">
        <x:v>UNQUANTIFIED</x:v>
      </x:c>
      <x:c r="AR4482" s="11" t="str">
        <x:v>Position-class planning record; serial item and receiver open</x:v>
      </x:c>
      <x:c r="AS4482" s="26"/>
      <x:c r="AT4482" s="26"/>
    </x:row>
    <x:row r="4483">
      <x:c r="C4483" s="11" t="str">
        <x:v>G2-CM-RDC-LIN-18</x:v>
      </x:c>
      <x:c r="D4483" s="11" t="str">
        <x:v>G2</x:v>
      </x:c>
      <x:c r="E4483" s="11" t="str">
        <x:v>Regional flood and displacement</x:v>
      </x:c>
      <x:c r="F4483" s="11" t="str">
        <x:v>CM-RDC</x:v>
      </x:c>
      <x:c r="G4483" s="11" t="str">
        <x:v>Return and durable-continuity group</x:v>
      </x:c>
      <x:c r="H4483" s="11" t="str">
        <x:v>LIN-18</x:v>
      </x:c>
      <x:c r="I4483" s="19" t="n">
        <x:v>72</x:v>
      </x:c>
      <x:c r="J4483" s="21" t="n">
        <x:v>10</x:v>
      </x:c>
      <x:c r="K4483" s="18" t="n">
        <x:f>'05 Cargo Register'!K451</x:f>
        <x:v>27</x:v>
      </x:c>
      <x:c r="L4483" s="18" t="n">
        <x:f>'05 Cargo Register'!N451</x:f>
        <x:v>2</x:v>
      </x:c>
      <x:c r="M4483" s="18" t="n">
        <x:f>'05 Cargo Register'!O451</x:f>
        <x:v>88</x:v>
      </x:c>
      <x:c r="N4483" s="18" t="n">
        <x:f>J4483*K4483</x:f>
        <x:v>270</x:v>
      </x:c>
      <x:c r="O4483" s="18" t="n">
        <x:f>J4483*L4483</x:f>
        <x:v>20</x:v>
      </x:c>
      <x:c r="P4483" s="18" t="n">
        <x:f>J4483*M4483</x:f>
        <x:v>880</x:v>
      </x:c>
      <x:c r="Q4483" s="22" t="n">
        <x:f>'01 Controls'!$E$31*'02 Cargo Classes'!$M$13</x:f>
        <x:v>0</x:v>
      </x:c>
      <x:c r="R4483" s="22" t="n">
        <x:f>'01 Controls'!$F$31*'02 Cargo Classes'!$N$13</x:f>
        <x:v>0.8999999999999999</x:v>
      </x:c>
      <x:c r="S4483" s="22" t="n">
        <x:f>'01 Controls'!$G$31*'02 Cargo Classes'!$O$13</x:f>
        <x:v>0</x:v>
      </x:c>
      <x:c r="T4483" s="22" t="n">
        <x:f>'01 Controls'!$H$31*'02 Cargo Classes'!$P$13</x:f>
        <x:v>0.1</x:v>
      </x:c>
      <x:c r="U4483" s="22" t="n">
        <x:f>SUM(Q4483:T4483)</x:f>
        <x:v>0.9999999999999999</x:v>
      </x:c>
      <x:c r="V4483" s="18" t="n">
        <x:f>IF(U4483=0,0,N4483*Q4483/U4483)</x:f>
        <x:v>0</x:v>
      </x:c>
      <x:c r="W4483" s="18" t="n">
        <x:f>IF(U4483=0,0,P4483*Q4483/U4483)</x:f>
        <x:v>0</x:v>
      </x:c>
      <x:c r="X4483" s="18" t="n">
        <x:f>MAX(V4483,W4483*'01 Controls'!$E$12)</x:f>
        <x:v>0</x:v>
      </x:c>
      <x:c r="Y4483" s="18" t="n">
        <x:f>IF(U4483=0,0,N4483*R4483/U4483)</x:f>
        <x:v>243</x:v>
      </x:c>
      <x:c r="Z4483" s="18" t="n">
        <x:f>IF(U4483=0,0,P4483*R4483/U4483)</x:f>
        <x:v>792</x:v>
      </x:c>
      <x:c r="AA4483" s="18" t="n">
        <x:f>MAX(Y4483,Z4483*'01 Controls'!$E$13)</x:f>
        <x:v>243</x:v>
      </x:c>
      <x:c r="AB4483" s="18" t="n">
        <x:f>IF(U4483=0,0,N4483*S4483/U4483)</x:f>
        <x:v>0</x:v>
      </x:c>
      <x:c r="AC4483" s="18" t="n">
        <x:f>IF(U4483=0,0,P4483*S4483/U4483)</x:f>
        <x:v>0</x:v>
      </x:c>
      <x:c r="AD4483" s="18" t="n">
        <x:f>MAX(AB4483,AC4483*'01 Controls'!$E$14)</x:f>
        <x:v>0</x:v>
      </x:c>
      <x:c r="AE4483" s="18" t="n">
        <x:f>IF(U4483=0,0,N4483*T4483/U4483)</x:f>
        <x:v>27.000000000000004</x:v>
      </x:c>
      <x:c r="AF4483" s="18" t="n">
        <x:f>IF(U4483=0,0,P4483*T4483/U4483)</x:f>
        <x:v>88.00000000000001</x:v>
      </x:c>
      <x:c r="AG4483" s="18" t="n">
        <x:f>MAX(AE4483,AF4483*'01 Controls'!$E$15)</x:f>
        <x:v>27.000000000000004</x:v>
      </x:c>
      <x:c r="AH4483" s="18" t="n">
        <x:f>SUM(V4483,Y4483,AB4483,AE4483)</x:f>
        <x:v>270</x:v>
      </x:c>
      <x:c r="AI4483" s="18" t="n">
        <x:f>N4483-AH4483</x:f>
        <x:v>0</x:v>
      </x:c>
      <x:c r="AJ4483" s="18" t="n">
        <x:f>V4483*INDEX('07 Mode Capacity'!$P$6:$P$17,MATCH("AIR-"&amp;I4483,'07 Mode Capacity'!$C$6:$C$17,0))</x:f>
        <x:v>0</x:v>
      </x:c>
      <x:c r="AK4483" s="18" t="n">
        <x:f>Y4483*INDEX('07 Mode Capacity'!$P$6:$P$17,MATCH("OCEAN-"&amp;I4483,'07 Mode Capacity'!$C$6:$C$17,0))</x:f>
        <x:v>190.21261868137918</x:v>
      </x:c>
      <x:c r="AL4483" s="18" t="n">
        <x:f>AB4483*INDEX('07 Mode Capacity'!$P$6:$P$17,MATCH("LAND-"&amp;I4483,'07 Mode Capacity'!$C$6:$C$17,0))</x:f>
        <x:v>0</x:v>
      </x:c>
      <x:c r="AM4483" s="18" t="n">
        <x:f>AE4483*INDEX('07 Mode Capacity'!$P$6:$P$17,MATCH("INLAND-"&amp;I4483,'07 Mode Capacity'!$C$6:$C$17,0))</x:f>
        <x:v>27.000000000000004</x:v>
      </x:c>
      <x:c r="AN4483" s="18" t="n">
        <x:f>SUM(AJ4483:AM4483)</x:f>
        <x:v>217.21261868137918</x:v>
      </x:c>
      <x:c r="AO4483" s="17" t="n">
        <x:f>IF(N4483=0,1,AN4483/N4483)</x:f>
        <x:v>0.8044911803014044</x:v>
      </x:c>
      <x:c r="AP4483" s="11" t="str">
        <x:f>IF(AO4483&gt;='01 Controls'!$E$16,"PASS","FAIL")</x:f>
        <x:v>FAIL</x:v>
      </x:c>
      <x:c r="AQ4483" s="11" t="str">
        <x:v>UNQUANTIFIED</x:v>
      </x:c>
      <x:c r="AR4483" s="11" t="str">
        <x:v>Position-class planning record; serial item and receiver open</x:v>
      </x:c>
      <x:c r="AS4483" s="26"/>
      <x:c r="AT4483" s="26"/>
    </x:row>
    <x:row r="4484">
      <x:c r="C4484" s="11" t="str">
        <x:v>G2-CM-RDC-BLK-08</x:v>
      </x:c>
      <x:c r="D4484" s="11" t="str">
        <x:v>G2</x:v>
      </x:c>
      <x:c r="E4484" s="11" t="str">
        <x:v>Regional flood and displacement</x:v>
      </x:c>
      <x:c r="F4484" s="11" t="str">
        <x:v>CM-RDC</x:v>
      </x:c>
      <x:c r="G4484" s="11" t="str">
        <x:v>Return and durable-continuity group</x:v>
      </x:c>
      <x:c r="H4484" s="11" t="str">
        <x:v>BLK-08</x:v>
      </x:c>
      <x:c r="I4484" s="19" t="n">
        <x:v>48</x:v>
      </x:c>
      <x:c r="J4484" s="21" t="n">
        <x:v>10</x:v>
      </x:c>
      <x:c r="K4484" s="18" t="n">
        <x:f>'05 Cargo Register'!K452</x:f>
        <x:v>40.5</x:v>
      </x:c>
      <x:c r="L4484" s="18" t="n">
        <x:f>'05 Cargo Register'!N452</x:f>
        <x:v>7</x:v>
      </x:c>
      <x:c r="M4484" s="18" t="n">
        <x:f>'05 Cargo Register'!O452</x:f>
        <x:v>357</x:v>
      </x:c>
      <x:c r="N4484" s="18" t="n">
        <x:f>J4484*K4484</x:f>
        <x:v>405</x:v>
      </x:c>
      <x:c r="O4484" s="18" t="n">
        <x:f>J4484*L4484</x:f>
        <x:v>70</x:v>
      </x:c>
      <x:c r="P4484" s="18" t="n">
        <x:f>J4484*M4484</x:f>
        <x:v>3570</x:v>
      </x:c>
      <x:c r="Q4484" s="22" t="n">
        <x:f>'01 Controls'!$E$31*'02 Cargo Classes'!$M$14</x:f>
        <x:v>0.15</x:v>
      </x:c>
      <x:c r="R4484" s="22" t="n">
        <x:f>'01 Controls'!$F$31*'02 Cargo Classes'!$N$14</x:f>
        <x:v>0.6000000000000001</x:v>
      </x:c>
      <x:c r="S4484" s="22" t="n">
        <x:f>'01 Controls'!$G$31*'02 Cargo Classes'!$O$14</x:f>
        <x:v>0</x:v>
      </x:c>
      <x:c r="T4484" s="22" t="n">
        <x:f>'01 Controls'!$H$31*'02 Cargo Classes'!$P$14</x:f>
        <x:v>0.05</x:v>
      </x:c>
      <x:c r="U4484" s="22" t="n">
        <x:f>SUM(Q4484:T4484)</x:f>
        <x:v>0.8000000000000002</x:v>
      </x:c>
      <x:c r="V4484" s="18" t="n">
        <x:f>IF(U4484=0,0,N4484*Q4484/U4484)</x:f>
        <x:v>75.93749999999999</x:v>
      </x:c>
      <x:c r="W4484" s="18" t="n">
        <x:f>IF(U4484=0,0,P4484*Q4484/U4484)</x:f>
        <x:v>669.3749999999999</x:v>
      </x:c>
      <x:c r="X4484" s="18" t="n">
        <x:f>MAX(V4484,W4484*'01 Controls'!$E$12)</x:f>
        <x:v>167.34374999999997</x:v>
      </x:c>
      <x:c r="Y4484" s="18" t="n">
        <x:f>IF(U4484=0,0,N4484*R4484/U4484)</x:f>
        <x:v>303.75</x:v>
      </x:c>
      <x:c r="Z4484" s="18" t="n">
        <x:f>IF(U4484=0,0,P4484*R4484/U4484)</x:f>
        <x:v>2677.5</x:v>
      </x:c>
      <x:c r="AA4484" s="18" t="n">
        <x:f>MAX(Y4484,Z4484*'01 Controls'!$E$13)</x:f>
        <x:v>401.625</x:v>
      </x:c>
      <x:c r="AB4484" s="18" t="n">
        <x:f>IF(U4484=0,0,N4484*S4484/U4484)</x:f>
        <x:v>0</x:v>
      </x:c>
      <x:c r="AC4484" s="18" t="n">
        <x:f>IF(U4484=0,0,P4484*S4484/U4484)</x:f>
        <x:v>0</x:v>
      </x:c>
      <x:c r="AD4484" s="18" t="n">
        <x:f>MAX(AB4484,AC4484*'01 Controls'!$E$14)</x:f>
        <x:v>0</x:v>
      </x:c>
      <x:c r="AE4484" s="18" t="n">
        <x:f>IF(U4484=0,0,N4484*T4484/U4484)</x:f>
        <x:v>25.312499999999996</x:v>
      </x:c>
      <x:c r="AF4484" s="18" t="n">
        <x:f>IF(U4484=0,0,P4484*T4484/U4484)</x:f>
        <x:v>223.12499999999994</x:v>
      </x:c>
      <x:c r="AG4484" s="18" t="n">
        <x:f>MAX(AE4484,AF4484*'01 Controls'!$E$15)</x:f>
        <x:v>40.16249999999999</x:v>
      </x:c>
      <x:c r="AH4484" s="18" t="n">
        <x:f>SUM(V4484,Y4484,AB4484,AE4484)</x:f>
        <x:v>405</x:v>
      </x:c>
      <x:c r="AI4484" s="18" t="n">
        <x:f>N4484-AH4484</x:f>
        <x:v>0</x:v>
      </x:c>
      <x:c r="AJ4484" s="18" t="n">
        <x:f>V4484*INDEX('07 Mode Capacity'!$P$6:$P$17,MATCH("AIR-"&amp;I4484,'07 Mode Capacity'!$C$6:$C$17,0))</x:f>
        <x:v>21.287989051343157</x:v>
      </x:c>
      <x:c r="AK4484" s="18" t="n">
        <x:f>Y4484*INDEX('07 Mode Capacity'!$P$6:$P$17,MATCH("OCEAN-"&amp;I4484,'07 Mode Capacity'!$C$6:$C$17,0))</x:f>
        <x:v>26.619520096426424</x:v>
      </x:c>
      <x:c r="AL4484" s="18" t="n">
        <x:f>AB4484*INDEX('07 Mode Capacity'!$P$6:$P$17,MATCH("LAND-"&amp;I4484,'07 Mode Capacity'!$C$6:$C$17,0))</x:f>
        <x:v>0</x:v>
      </x:c>
      <x:c r="AM4484" s="18" t="n">
        <x:f>AE4484*INDEX('07 Mode Capacity'!$P$6:$P$17,MATCH("INLAND-"&amp;I4484,'07 Mode Capacity'!$C$6:$C$17,0))</x:f>
        <x:v>15.978119943281868</x:v>
      </x:c>
      <x:c r="AN4484" s="18" t="n">
        <x:f>SUM(AJ4484:AM4484)</x:f>
        <x:v>63.88562909105145</x:v>
      </x:c>
      <x:c r="AO4484" s="17" t="n">
        <x:f>IF(N4484=0,1,AN4484/N4484)</x:f>
        <x:v>0.1577422940519789</x:v>
      </x:c>
      <x:c r="AP4484" s="11" t="str">
        <x:f>IF(AO4484&gt;='01 Controls'!$E$16,"PASS","FAIL")</x:f>
        <x:v>FAIL</x:v>
      </x:c>
      <x:c r="AQ4484" s="11" t="str">
        <x:v>UNQUANTIFIED</x:v>
      </x:c>
      <x:c r="AR4484" s="11" t="str">
        <x:v>Position-class planning record; serial item and receiver open</x:v>
      </x:c>
      <x:c r="AS4484" s="26"/>
      <x:c r="AT4484" s="26"/>
    </x:row>
    <x:row r="4485">
      <x:c r="C4485" s="11" t="str">
        <x:v>G2-CM-RDC-OOG-80</x:v>
      </x:c>
      <x:c r="D4485" s="11" t="str">
        <x:v>G2</x:v>
      </x:c>
      <x:c r="E4485" s="11" t="str">
        <x:v>Regional flood and displacement</x:v>
      </x:c>
      <x:c r="F4485" s="11" t="str">
        <x:v>CM-RDC</x:v>
      </x:c>
      <x:c r="G4485" s="11" t="str">
        <x:v>Return and durable-continuity group</x:v>
      </x:c>
      <x:c r="H4485" s="11" t="str">
        <x:v>OOG-80</x:v>
      </x:c>
      <x:c r="I4485" s="19" t="n">
        <x:v>72</x:v>
      </x:c>
      <x:c r="J4485" s="21" t="n">
        <x:v>10</x:v>
      </x:c>
      <x:c r="K4485" s="18" t="n">
        <x:f>'05 Cargo Register'!K453</x:f>
        <x:v>121.5</x:v>
      </x:c>
      <x:c r="L4485" s="18" t="n">
        <x:f>'05 Cargo Register'!N453</x:f>
        <x:v>3</x:v>
      </x:c>
      <x:c r="M4485" s="18" t="n">
        <x:f>'05 Cargo Register'!O453</x:f>
        <x:v>528</x:v>
      </x:c>
      <x:c r="N4485" s="18" t="n">
        <x:f>J4485*K4485</x:f>
        <x:v>1215</x:v>
      </x:c>
      <x:c r="O4485" s="18" t="n">
        <x:f>J4485*L4485</x:f>
        <x:v>30</x:v>
      </x:c>
      <x:c r="P4485" s="18" t="n">
        <x:f>J4485*M4485</x:f>
        <x:v>5280</x:v>
      </x:c>
      <x:c r="Q4485" s="22" t="n">
        <x:f>'01 Controls'!$E$31*'02 Cargo Classes'!$M$15</x:f>
        <x:v>0</x:v>
      </x:c>
      <x:c r="R4485" s="22" t="n">
        <x:f>'01 Controls'!$F$31*'02 Cargo Classes'!$N$15</x:f>
        <x:v>1.5</x:v>
      </x:c>
      <x:c r="S4485" s="22" t="n">
        <x:f>'01 Controls'!$G$31*'02 Cargo Classes'!$O$15</x:f>
        <x:v>0</x:v>
      </x:c>
      <x:c r="T4485" s="22" t="n">
        <x:f>'01 Controls'!$H$31*'02 Cargo Classes'!$P$15</x:f>
        <x:v>0.05</x:v>
      </x:c>
      <x:c r="U4485" s="22" t="n">
        <x:f>SUM(Q4485:T4485)</x:f>
        <x:v>1.55</x:v>
      </x:c>
      <x:c r="V4485" s="18" t="n">
        <x:f>IF(U4485=0,0,N4485*Q4485/U4485)</x:f>
        <x:v>0</x:v>
      </x:c>
      <x:c r="W4485" s="18" t="n">
        <x:f>IF(U4485=0,0,P4485*Q4485/U4485)</x:f>
        <x:v>0</x:v>
      </x:c>
      <x:c r="X4485" s="18" t="n">
        <x:f>MAX(V4485,W4485*'01 Controls'!$E$12)</x:f>
        <x:v>0</x:v>
      </x:c>
      <x:c r="Y4485" s="18" t="n">
        <x:f>IF(U4485=0,0,N4485*R4485/U4485)</x:f>
        <x:v>1175.8064516129032</x:v>
      </x:c>
      <x:c r="Z4485" s="18" t="n">
        <x:f>IF(U4485=0,0,P4485*R4485/U4485)</x:f>
        <x:v>5109.677419354839</x:v>
      </x:c>
      <x:c r="AA4485" s="18" t="n">
        <x:f>MAX(Y4485,Z4485*'01 Controls'!$E$13)</x:f>
        <x:v>1175.8064516129032</x:v>
      </x:c>
      <x:c r="AB4485" s="18" t="n">
        <x:f>IF(U4485=0,0,N4485*S4485/U4485)</x:f>
        <x:v>0</x:v>
      </x:c>
      <x:c r="AC4485" s="18" t="n">
        <x:f>IF(U4485=0,0,P4485*S4485/U4485)</x:f>
        <x:v>0</x:v>
      </x:c>
      <x:c r="AD4485" s="18" t="n">
        <x:f>MAX(AB4485,AC4485*'01 Controls'!$E$14)</x:f>
        <x:v>0</x:v>
      </x:c>
      <x:c r="AE4485" s="18" t="n">
        <x:f>IF(U4485=0,0,N4485*T4485/U4485)</x:f>
        <x:v>39.193548387096776</x:v>
      </x:c>
      <x:c r="AF4485" s="18" t="n">
        <x:f>IF(U4485=0,0,P4485*T4485/U4485)</x:f>
        <x:v>170.32258064516128</x:v>
      </x:c>
      <x:c r="AG4485" s="18" t="n">
        <x:f>MAX(AE4485,AF4485*'01 Controls'!$E$15)</x:f>
        <x:v>39.193548387096776</x:v>
      </x:c>
      <x:c r="AH4485" s="18" t="n">
        <x:f>SUM(V4485,Y4485,AB4485,AE4485)</x:f>
        <x:v>1215</x:v>
      </x:c>
      <x:c r="AI4485" s="18" t="n">
        <x:f>N4485-AH4485</x:f>
        <x:v>0</x:v>
      </x:c>
      <x:c r="AJ4485" s="18" t="n">
        <x:f>V4485*INDEX('07 Mode Capacity'!$P$6:$P$17,MATCH("AIR-"&amp;I4485,'07 Mode Capacity'!$C$6:$C$17,0))</x:f>
        <x:v>0</x:v>
      </x:c>
      <x:c r="AK4485" s="18" t="n">
        <x:f>Y4485*INDEX('07 Mode Capacity'!$P$6:$P$17,MATCH("OCEAN-"&amp;I4485,'07 Mode Capacity'!$C$6:$C$17,0))</x:f>
        <x:v>920.3836387808669</x:v>
      </x:c>
      <x:c r="AL4485" s="18" t="n">
        <x:f>AB4485*INDEX('07 Mode Capacity'!$P$6:$P$17,MATCH("LAND-"&amp;I4485,'07 Mode Capacity'!$C$6:$C$17,0))</x:f>
        <x:v>0</x:v>
      </x:c>
      <x:c r="AM4485" s="18" t="n">
        <x:f>AE4485*INDEX('07 Mode Capacity'!$P$6:$P$17,MATCH("INLAND-"&amp;I4485,'07 Mode Capacity'!$C$6:$C$17,0))</x:f>
        <x:v>39.193548387096776</x:v>
      </x:c>
      <x:c r="AN4485" s="18" t="n">
        <x:f>SUM(AJ4485:AM4485)</x:f>
        <x:v>959.5771871679638</x:v>
      </x:c>
      <x:c r="AO4485" s="17" t="n">
        <x:f>IF(N4485=0,1,AN4485/N4485)</x:f>
        <x:v>0.7897754626896821</x:v>
      </x:c>
      <x:c r="AP4485" s="11" t="str">
        <x:f>IF(AO4485&gt;='01 Controls'!$E$16,"PASS","FAIL")</x:f>
        <x:v>FAIL</x:v>
      </x:c>
      <x:c r="AQ4485" s="11" t="str">
        <x:v>UNQUANTIFIED</x:v>
      </x:c>
      <x:c r="AR4485" s="11" t="str">
        <x:v>Position-class planning record; serial item and receiver open</x:v>
      </x:c>
      <x:c r="AS4485" s="26"/>
      <x:c r="AT4485" s="26"/>
    </x:row>
  </x:sheetData>
  <x:conditionalFormatting sqref="AP6:AQ4485">
    <x:cfRule type="containsText" dxfId="0" priority="1" operator="containsText" text="FAIL"/>
    <x:cfRule type="containsText" dxfId="1" priority="2" operator="containsText" text="OPEN"/>
    <x:cfRule type="containsText" dxfId="2" priority="3" operator="containsText" text="UNQUANTIFIED"/>
    <x:cfRule type="containsText" dxfId="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ad85d0a5dec440e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15" hidden="0" customWidth="1"/>
    <x:col min="4" max="4" width="12" hidden="0" customWidth="1"/>
    <x:col min="5" max="5" width="12" hidden="0" customWidth="1"/>
    <x:col min="6" max="6" width="20" hidden="0" customWidth="1"/>
    <x:col min="7" max="7" width="18" hidden="0" customWidth="1"/>
    <x:col min="8" max="8" width="18" hidden="0" customWidth="1"/>
    <x:col min="9" max="9" width="17" hidden="0" customWidth="1"/>
    <x:col min="10" max="10" width="18" hidden="0" customWidth="1"/>
    <x:col min="11" max="11" width="17" hidden="0" customWidth="1"/>
    <x:col min="12" max="12" width="19" hidden="0" customWidth="1"/>
    <x:col min="13" max="13" width="16" hidden="0" customWidth="1"/>
    <x:col min="14" max="14" width="19" hidden="0" customWidth="1"/>
    <x:col min="15" max="15" width="17" hidden="0" customWidth="1"/>
    <x:col min="16" max="16" width="15" hidden="0" customWidth="1"/>
    <x:col min="17" max="17" width="17" hidden="0" customWidth="1"/>
    <x:col min="18" max="18" width="16" hidden="0" customWidth="1"/>
    <x:col min="19" max="19" width="18" hidden="0" customWidth="1"/>
    <x:col min="20" max="20" width="35" hidden="0" customWidth="1"/>
  </x:cols>
  <x:sheetData>
    <x:row r="2">
      <x:c r="C2" s="2" t="str">
        <x:v>Deadline and mode capacity ledger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</x:row>
    <x:row r="3">
      <x:c r="C3" s="3" t="str">
        <x:v>Capacity is cumulative by deadline, with 20% protected for a follow-on event. Each bucket receives one transparent proportional allocation rate.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  <x:c r="U4" s="26"/>
      <x:c r="V4" s="26"/>
    </x:row>
    <x:row r="5">
      <x:c r="C5" s="9" t="str">
        <x:v>Capacity key</x:v>
      </x:c>
      <x:c r="D5" s="9" t="str">
        <x:v>Mode</x:v>
      </x:c>
      <x:c r="E5" s="9" t="str">
        <x:v>Deadline h</x:v>
      </x:c>
      <x:c r="F5" s="9" t="str">
        <x:v>Cumulative fraction</x:v>
      </x:c>
      <x:c r="G5" s="9" t="str">
        <x:v>Gross capacity at 72 h</x:v>
      </x:c>
      <x:c r="H5" s="9" t="str">
        <x:v>Cumulative gross</x:v>
      </x:c>
      <x:c r="I5" s="9" t="str">
        <x:v>Protected reserve</x:v>
      </x:c>
      <x:c r="J5" s="9" t="str">
        <x:v>Cumulative usable</x:v>
      </x:c>
      <x:c r="K5" s="9" t="str">
        <x:v>Bucket demand</x:v>
      </x:c>
      <x:c r="L5" s="9" t="str">
        <x:v>Cumulative demand</x:v>
      </x:c>
      <x:c r="M5" s="9" t="str">
        <x:v>Prior allocated</x:v>
      </x:c>
      <x:c r="N5" s="9" t="str">
        <x:v>Available for bucket</x:v>
      </x:c>
      <x:c r="O5" s="9" t="str">
        <x:v>Bucket allocated</x:v>
      </x:c>
      <x:c r="P5" s="9" t="str">
        <x:v>Bucket coverage</x:v>
      </x:c>
      <x:c r="Q5" s="9" t="str">
        <x:v>Unmet demand</x:v>
      </x:c>
      <x:c r="R5" s="9" t="str">
        <x:v>Transport status</x:v>
      </x:c>
      <x:c r="S5" s="9" t="str">
        <x:v>Receiver status</x:v>
      </x:c>
      <x:c r="T5" s="9" t="str">
        <x:v>Evidence state</x:v>
      </x:c>
      <x:c r="U5" s="26"/>
      <x:c r="V5" s="26"/>
    </x:row>
    <x:row r="6">
      <x:c r="C6" s="11" t="str">
        <x:v>AIR-24</x:v>
      </x:c>
      <x:c r="D6" s="11" t="str">
        <x:v>AIR</x:v>
      </x:c>
      <x:c r="E6" s="19" t="n">
        <x:v>24</x:v>
      </x:c>
      <x:c r="F6" s="17" t="n">
        <x:v>0.35</x:v>
      </x:c>
      <x:c r="G6" s="18" t="n">
        <x:f>'01 Controls'!$E$8</x:f>
        <x:v>160881</x:v>
      </x:c>
      <x:c r="H6" s="18" t="n">
        <x:f>G6*F6</x:f>
        <x:v>56308.35</x:v>
      </x:c>
      <x:c r="I6" s="18" t="n">
        <x:f>H6*'01 Controls'!$E$7</x:f>
        <x:v>11261.67</x:v>
      </x:c>
      <x:c r="J6" s="18" t="n">
        <x:f>H6-I6</x:f>
        <x:v>45046.68</x:v>
      </x:c>
      <x:c r="K6" s="18" t="n">
        <x:f>SUMIFS('06 Cargo Claims'!$X$6:$X$4485,'06 Cargo Claims'!$I$6:$I$4485,E6)</x:f>
        <x:v>221998.80215190785</x:v>
      </x:c>
      <x:c r="L6" s="18" t="n">
        <x:f>SUM($K$6:K6)</x:f>
        <x:v>221998.80215190785</x:v>
      </x:c>
      <x:c r="M6" s="18" t="n">
        <x:v>0</x:v>
      </x:c>
      <x:c r="N6" s="18" t="n">
        <x:f>MAX(0,J6-M6)</x:f>
        <x:v>45046.68</x:v>
      </x:c>
      <x:c r="O6" s="18" t="n">
        <x:f>MIN(K6,N6)</x:f>
        <x:v>45046.68</x:v>
      </x:c>
      <x:c r="P6" s="17" t="n">
        <x:f>IF(K6=0,1,O6/K6)</x:f>
        <x:v>0.2029140678388695</x:v>
      </x:c>
      <x:c r="Q6" s="18" t="n">
        <x:f>K6-O6</x:f>
        <x:v>176952.12215190785</x:v>
      </x:c>
      <x:c r="R6" s="11" t="str">
        <x:f>IF(P6&gt;='01 Controls'!$E$16,"PASS","FAIL")</x:f>
        <x:v>FAIL</x:v>
      </x:c>
      <x:c r="S6" s="11" t="str">
        <x:v>UNQUANTIFIED</x:v>
      </x:c>
      <x:c r="T6" s="11" t="str">
        <x:v>Inherited aggregate capacity; carrier, node and route identities open</x:v>
      </x:c>
      <x:c r="U6" s="26"/>
      <x:c r="V6" s="26"/>
    </x:row>
    <x:row r="7">
      <x:c r="C7" s="11" t="str">
        <x:v>AIR-48</x:v>
      </x:c>
      <x:c r="D7" s="11" t="str">
        <x:v>AIR</x:v>
      </x:c>
      <x:c r="E7" s="19" t="n">
        <x:v>48</x:v>
      </x:c>
      <x:c r="F7" s="17" t="n">
        <x:v>0.7</x:v>
      </x:c>
      <x:c r="G7" s="18" t="n">
        <x:f>'01 Controls'!$E$8</x:f>
        <x:v>160881</x:v>
      </x:c>
      <x:c r="H7" s="18" t="n">
        <x:f>G7*F7</x:f>
        <x:v>112616.7</x:v>
      </x:c>
      <x:c r="I7" s="18" t="n">
        <x:f>H7*'01 Controls'!$E$7</x:f>
        <x:v>22523.34</x:v>
      </x:c>
      <x:c r="J7" s="18" t="n">
        <x:f>H7-I7</x:f>
        <x:v>90093.36</x:v>
      </x:c>
      <x:c r="K7" s="18" t="n">
        <x:f>SUMIFS('06 Cargo Claims'!$X$6:$X$4485,'06 Cargo Claims'!$I$6:$I$4485,E7)</x:f>
        <x:v>160688.37005927388</x:v>
      </x:c>
      <x:c r="L7" s="18" t="n">
        <x:f>SUM($K$6:K7)</x:f>
        <x:v>382687.1722111817</x:v>
      </x:c>
      <x:c r="M7" s="18" t="n">
        <x:f>SUM($O$6:O6)</x:f>
        <x:v>45046.68</x:v>
      </x:c>
      <x:c r="N7" s="18" t="n">
        <x:f>MAX(0,J7-M7)</x:f>
        <x:v>45046.68</x:v>
      </x:c>
      <x:c r="O7" s="18" t="n">
        <x:f>MIN(K7,N7)</x:f>
        <x:v>45046.68</x:v>
      </x:c>
      <x:c r="P7" s="17" t="n">
        <x:f>IF(K7=0,1,O7/K7)</x:f>
        <x:v>0.28033565828929263</x:v>
      </x:c>
      <x:c r="Q7" s="18" t="n">
        <x:f>K7-O7</x:f>
        <x:v>115641.69005927388</x:v>
      </x:c>
      <x:c r="R7" s="11" t="str">
        <x:f>IF(P7&gt;='01 Controls'!$E$16,"PASS","FAIL")</x:f>
        <x:v>FAIL</x:v>
      </x:c>
      <x:c r="S7" s="11" t="str">
        <x:v>UNQUANTIFIED</x:v>
      </x:c>
      <x:c r="T7" s="11" t="str">
        <x:v>Inherited aggregate capacity; carrier, node and route identities open</x:v>
      </x:c>
      <x:c r="U7" s="26"/>
      <x:c r="V7" s="26"/>
    </x:row>
    <x:row r="8">
      <x:c r="C8" s="11" t="str">
        <x:v>AIR-72</x:v>
      </x:c>
      <x:c r="D8" s="11" t="str">
        <x:v>AIR</x:v>
      </x:c>
      <x:c r="E8" s="19" t="n">
        <x:v>72</x:v>
      </x:c>
      <x:c r="F8" s="17" t="n">
        <x:v>1</x:v>
      </x:c>
      <x:c r="G8" s="18" t="n">
        <x:f>'01 Controls'!$E$8</x:f>
        <x:v>160881</x:v>
      </x:c>
      <x:c r="H8" s="18" t="n">
        <x:f>G8*F8</x:f>
        <x:v>160881</x:v>
      </x:c>
      <x:c r="I8" s="18" t="n">
        <x:f>H8*'01 Controls'!$E$7</x:f>
        <x:v>32176.2</x:v>
      </x:c>
      <x:c r="J8" s="18" t="n">
        <x:f>H8-I8</x:f>
        <x:v>128704.8</x:v>
      </x:c>
      <x:c r="K8" s="18" t="n">
        <x:f>SUMIFS('06 Cargo Claims'!$X$6:$X$4485,'06 Cargo Claims'!$I$6:$I$4485,E8)</x:f>
        <x:v>0</x:v>
      </x:c>
      <x:c r="L8" s="18" t="n">
        <x:f>SUM($K$6:K8)</x:f>
        <x:v>382687.1722111817</x:v>
      </x:c>
      <x:c r="M8" s="18" t="n">
        <x:f>SUM($O$6:O7)</x:f>
        <x:v>90093.36</x:v>
      </x:c>
      <x:c r="N8" s="18" t="n">
        <x:f>MAX(0,J8-M8)</x:f>
        <x:v>38611.44</x:v>
      </x:c>
      <x:c r="O8" s="18" t="n">
        <x:f>MIN(K8,N8)</x:f>
        <x:v>0</x:v>
      </x:c>
      <x:c r="P8" s="17" t="n">
        <x:f>IF(K8=0,1,O8/K8)</x:f>
        <x:v>1</x:v>
      </x:c>
      <x:c r="Q8" s="18" t="n">
        <x:f>K8-O8</x:f>
        <x:v>0</x:v>
      </x:c>
      <x:c r="R8" s="11" t="str">
        <x:f>IF(P8&gt;='01 Controls'!$E$16,"PASS","FAIL")</x:f>
        <x:v>PASS</x:v>
      </x:c>
      <x:c r="S8" s="11" t="str">
        <x:v>UNQUANTIFIED</x:v>
      </x:c>
      <x:c r="T8" s="11" t="str">
        <x:v>Inherited aggregate capacity; carrier, node and route identities open</x:v>
      </x:c>
      <x:c r="U8" s="26"/>
      <x:c r="V8" s="26"/>
    </x:row>
    <x:row r="9">
      <x:c r="C9" s="11" t="str">
        <x:v>OCEAN-24</x:v>
      </x:c>
      <x:c r="D9" s="11" t="str">
        <x:v>OCEAN</x:v>
      </x:c>
      <x:c r="E9" s="19" t="n">
        <x:v>24</x:v>
      </x:c>
      <x:c r="F9" s="17" t="n">
        <x:v>0.05</x:v>
      </x:c>
      <x:c r="G9" s="18" t="n">
        <x:f>'01 Controls'!$E$9</x:f>
        <x:v>596400</x:v>
      </x:c>
      <x:c r="H9" s="18" t="n">
        <x:f>G9*F9</x:f>
        <x:v>29820</x:v>
      </x:c>
      <x:c r="I9" s="18" t="n">
        <x:f>H9*'01 Controls'!$E$7</x:f>
        <x:v>5964</x:v>
      </x:c>
      <x:c r="J9" s="18" t="n">
        <x:f>H9-I9</x:f>
        <x:v>23856</x:v>
      </x:c>
      <x:c r="K9" s="18" t="n">
        <x:f>SUMIFS('06 Cargo Claims'!$AA$6:$AA$4485,'06 Cargo Claims'!$I$6:$I$4485,E9)</x:f>
        <x:v>158945.64024527746</x:v>
      </x:c>
      <x:c r="L9" s="18" t="n">
        <x:f>SUM($K$9:K9)</x:f>
        <x:v>158945.64024527746</x:v>
      </x:c>
      <x:c r="M9" s="18" t="n">
        <x:v>0</x:v>
      </x:c>
      <x:c r="N9" s="18" t="n">
        <x:f>MAX(0,J9-M9)</x:f>
        <x:v>23856</x:v>
      </x:c>
      <x:c r="O9" s="18" t="n">
        <x:f>MIN(K9,N9)</x:f>
        <x:v>23856</x:v>
      </x:c>
      <x:c r="P9" s="17" t="n">
        <x:f>IF(K9=0,1,O9/K9)</x:f>
        <x:v>0.15008904908109802</x:v>
      </x:c>
      <x:c r="Q9" s="18" t="n">
        <x:f>K9-O9</x:f>
        <x:v>135089.64024527746</x:v>
      </x:c>
      <x:c r="R9" s="11" t="str">
        <x:f>IF(P9&gt;='01 Controls'!$E$16,"PASS","FAIL")</x:f>
        <x:v>FAIL</x:v>
      </x:c>
      <x:c r="S9" s="11" t="str">
        <x:v>UNQUANTIFIED</x:v>
      </x:c>
      <x:c r="T9" s="11" t="str">
        <x:v>Inherited aggregate capacity; carrier, node and route identities open</x:v>
      </x:c>
      <x:c r="U9" s="26"/>
      <x:c r="V9" s="26"/>
    </x:row>
    <x:row r="10">
      <x:c r="C10" s="11" t="str">
        <x:v>OCEAN-48</x:v>
      </x:c>
      <x:c r="D10" s="11" t="str">
        <x:v>OCEAN</x:v>
      </x:c>
      <x:c r="E10" s="19" t="n">
        <x:v>48</x:v>
      </x:c>
      <x:c r="F10" s="17" t="n">
        <x:v>0.35</x:v>
      </x:c>
      <x:c r="G10" s="18" t="n">
        <x:f>'01 Controls'!$E$9</x:f>
        <x:v>596400</x:v>
      </x:c>
      <x:c r="H10" s="18" t="n">
        <x:f>G10*F10</x:f>
        <x:v>208740</x:v>
      </x:c>
      <x:c r="I10" s="18" t="n">
        <x:f>H10*'01 Controls'!$E$7</x:f>
        <x:v>41748</x:v>
      </x:c>
      <x:c r="J10" s="18" t="n">
        <x:f>H10-I10</x:f>
        <x:v>166992</x:v>
      </x:c>
      <x:c r="K10" s="18" t="n">
        <x:f>SUMIFS('06 Cargo Claims'!$AA$6:$AA$4485,'06 Cargo Claims'!$I$6:$I$4485,E10)</x:f>
        <x:v>1633296.1617079156</x:v>
      </x:c>
      <x:c r="L10" s="18" t="n">
        <x:f>SUM($K$9:K10)</x:f>
        <x:v>1792241.801953193</x:v>
      </x:c>
      <x:c r="M10" s="18" t="n">
        <x:f>SUM($O$9:O9)</x:f>
        <x:v>23856</x:v>
      </x:c>
      <x:c r="N10" s="18" t="n">
        <x:f>MAX(0,J10-M10)</x:f>
        <x:v>143136</x:v>
      </x:c>
      <x:c r="O10" s="18" t="n">
        <x:f>MIN(K10,N10)</x:f>
        <x:v>143136</x:v>
      </x:c>
      <x:c r="P10" s="17" t="n">
        <x:f>IF(K10=0,1,O10/K10)</x:f>
        <x:v>0.08763628015284419</x:v>
      </x:c>
      <x:c r="Q10" s="18" t="n">
        <x:f>K10-O10</x:f>
        <x:v>1490160.1617079156</x:v>
      </x:c>
      <x:c r="R10" s="11" t="str">
        <x:f>IF(P10&gt;='01 Controls'!$E$16,"PASS","FAIL")</x:f>
        <x:v>FAIL</x:v>
      </x:c>
      <x:c r="S10" s="11" t="str">
        <x:v>UNQUANTIFIED</x:v>
      </x:c>
      <x:c r="T10" s="11" t="str">
        <x:v>Inherited aggregate capacity; carrier, node and route identities open</x:v>
      </x:c>
      <x:c r="U10" s="26"/>
      <x:c r="V10" s="26"/>
    </x:row>
    <x:row r="11">
      <x:c r="C11" s="11" t="str">
        <x:v>OCEAN-72</x:v>
      </x:c>
      <x:c r="D11" s="11" t="str">
        <x:v>OCEAN</x:v>
      </x:c>
      <x:c r="E11" s="19" t="n">
        <x:v>72</x:v>
      </x:c>
      <x:c r="F11" s="17" t="n">
        <x:v>1</x:v>
      </x:c>
      <x:c r="G11" s="18" t="n">
        <x:f>'01 Controls'!$E$9</x:f>
        <x:v>596400</x:v>
      </x:c>
      <x:c r="H11" s="18" t="n">
        <x:f>G11*F11</x:f>
        <x:v>596400</x:v>
      </x:c>
      <x:c r="I11" s="18" t="n">
        <x:f>H11*'01 Controls'!$E$7</x:f>
        <x:v>119280</x:v>
      </x:c>
      <x:c r="J11" s="18" t="n">
        <x:f>H11-I11</x:f>
        <x:v>477120</x:v>
      </x:c>
      <x:c r="K11" s="18" t="n">
        <x:f>SUMIFS('06 Cargo Claims'!$AA$6:$AA$4485,'06 Cargo Claims'!$I$6:$I$4485,E11)</x:f>
        <x:v>396194.03025114577</x:v>
      </x:c>
      <x:c r="L11" s="18" t="n">
        <x:f>SUM($K$9:K11)</x:f>
        <x:v>2188435.8322043386</x:v>
      </x:c>
      <x:c r="M11" s="18" t="n">
        <x:f>SUM($O$9:O10)</x:f>
        <x:v>166992</x:v>
      </x:c>
      <x:c r="N11" s="18" t="n">
        <x:f>MAX(0,J11-M11)</x:f>
        <x:v>310128</x:v>
      </x:c>
      <x:c r="O11" s="18" t="n">
        <x:f>MIN(K11,N11)</x:f>
        <x:v>310128</x:v>
      </x:c>
      <x:c r="P11" s="17" t="n">
        <x:f>IF(K11=0,1,O11/K11)</x:f>
        <x:v>0.7827679781126715</x:v>
      </x:c>
      <x:c r="Q11" s="18" t="n">
        <x:f>K11-O11</x:f>
        <x:v>86066.03025114577</x:v>
      </x:c>
      <x:c r="R11" s="11" t="str">
        <x:f>IF(P11&gt;='01 Controls'!$E$16,"PASS","FAIL")</x:f>
        <x:v>FAIL</x:v>
      </x:c>
      <x:c r="S11" s="11" t="str">
        <x:v>UNQUANTIFIED</x:v>
      </x:c>
      <x:c r="T11" s="11" t="str">
        <x:v>Inherited aggregate capacity; carrier, node and route identities open</x:v>
      </x:c>
      <x:c r="U11" s="26"/>
      <x:c r="V11" s="26"/>
    </x:row>
    <x:row r="12">
      <x:c r="C12" s="11" t="str">
        <x:v>LAND-24</x:v>
      </x:c>
      <x:c r="D12" s="11" t="str">
        <x:v>LAND</x:v>
      </x:c>
      <x:c r="E12" s="19" t="n">
        <x:v>24</x:v>
      </x:c>
      <x:c r="F12" s="17" t="n">
        <x:v>0.2</x:v>
      </x:c>
      <x:c r="G12" s="18" t="n">
        <x:f>'01 Controls'!$E$10</x:f>
        <x:v>1183200</x:v>
      </x:c>
      <x:c r="H12" s="18" t="n">
        <x:f>G12*F12</x:f>
        <x:v>236640</x:v>
      </x:c>
      <x:c r="I12" s="18" t="n">
        <x:f>H12*'01 Controls'!$E$7</x:f>
        <x:v>47328</x:v>
      </x:c>
      <x:c r="J12" s="18" t="n">
        <x:f>H12-I12</x:f>
        <x:v>189312</x:v>
      </x:c>
      <x:c r="K12" s="18" t="n">
        <x:f>SUMIFS('06 Cargo Claims'!$AD$6:$AD$4485,'06 Cargo Claims'!$I$6:$I$4485,E12)</x:f>
        <x:v>494932.13740967266</x:v>
      </x:c>
      <x:c r="L12" s="18" t="n">
        <x:f>SUM($K$12:K12)</x:f>
        <x:v>494932.13740967266</x:v>
      </x:c>
      <x:c r="M12" s="18" t="n">
        <x:v>0</x:v>
      </x:c>
      <x:c r="N12" s="18" t="n">
        <x:f>MAX(0,J12-M12)</x:f>
        <x:v>189312</x:v>
      </x:c>
      <x:c r="O12" s="18" t="n">
        <x:f>MIN(K12,N12)</x:f>
        <x:v>189312</x:v>
      </x:c>
      <x:c r="P12" s="17" t="n">
        <x:f>IF(K12=0,1,O12/K12)</x:f>
        <x:v>0.38250092424953974</x:v>
      </x:c>
      <x:c r="Q12" s="18" t="n">
        <x:f>K12-O12</x:f>
        <x:v>305620.13740967266</x:v>
      </x:c>
      <x:c r="R12" s="11" t="str">
        <x:f>IF(P12&gt;='01 Controls'!$E$16,"PASS","FAIL")</x:f>
        <x:v>FAIL</x:v>
      </x:c>
      <x:c r="S12" s="11" t="str">
        <x:v>UNQUANTIFIED</x:v>
      </x:c>
      <x:c r="T12" s="11" t="str">
        <x:v>Inherited aggregate capacity; carrier, node and route identities open</x:v>
      </x:c>
      <x:c r="U12" s="26"/>
      <x:c r="V12" s="26"/>
    </x:row>
    <x:row r="13">
      <x:c r="C13" s="11" t="str">
        <x:v>LAND-48</x:v>
      </x:c>
      <x:c r="D13" s="11" t="str">
        <x:v>LAND</x:v>
      </x:c>
      <x:c r="E13" s="19" t="n">
        <x:v>48</x:v>
      </x:c>
      <x:c r="F13" s="17" t="n">
        <x:v>0.6</x:v>
      </x:c>
      <x:c r="G13" s="18" t="n">
        <x:f>'01 Controls'!$E$10</x:f>
        <x:v>1183200</x:v>
      </x:c>
      <x:c r="H13" s="18" t="n">
        <x:f>G13*F13</x:f>
        <x:v>709920</x:v>
      </x:c>
      <x:c r="I13" s="18" t="n">
        <x:f>H13*'01 Controls'!$E$7</x:f>
        <x:v>141984</x:v>
      </x:c>
      <x:c r="J13" s="18" t="n">
        <x:f>H13-I13</x:f>
        <x:v>567936</x:v>
      </x:c>
      <x:c r="K13" s="18" t="n">
        <x:f>SUMIFS('06 Cargo Claims'!$AD$6:$AD$4485,'06 Cargo Claims'!$I$6:$I$4485,E13)</x:f>
        <x:v>3102258.167274859</x:v>
      </x:c>
      <x:c r="L13" s="18" t="n">
        <x:f>SUM($K$12:K13)</x:f>
        <x:v>3597190.3046845314</x:v>
      </x:c>
      <x:c r="M13" s="18" t="n">
        <x:f>SUM($O$12:O12)</x:f>
        <x:v>189312</x:v>
      </x:c>
      <x:c r="N13" s="18" t="n">
        <x:f>MAX(0,J13-M13)</x:f>
        <x:v>378624</x:v>
      </x:c>
      <x:c r="O13" s="18" t="n">
        <x:f>MIN(K13,N13)</x:f>
        <x:v>378624</x:v>
      </x:c>
      <x:c r="P13" s="17" t="n">
        <x:f>IF(K13=0,1,O13/K13)</x:f>
        <x:v>0.1220478695145471</x:v>
      </x:c>
      <x:c r="Q13" s="18" t="n">
        <x:f>K13-O13</x:f>
        <x:v>2723634.167274859</x:v>
      </x:c>
      <x:c r="R13" s="11" t="str">
        <x:f>IF(P13&gt;='01 Controls'!$E$16,"PASS","FAIL")</x:f>
        <x:v>FAIL</x:v>
      </x:c>
      <x:c r="S13" s="11" t="str">
        <x:v>UNQUANTIFIED</x:v>
      </x:c>
      <x:c r="T13" s="11" t="str">
        <x:v>Inherited aggregate capacity; carrier, node and route identities open</x:v>
      </x:c>
      <x:c r="U13" s="26"/>
      <x:c r="V13" s="26"/>
    </x:row>
    <x:row r="14">
      <x:c r="C14" s="11" t="str">
        <x:v>LAND-72</x:v>
      </x:c>
      <x:c r="D14" s="11" t="str">
        <x:v>LAND</x:v>
      </x:c>
      <x:c r="E14" s="19" t="n">
        <x:v>72</x:v>
      </x:c>
      <x:c r="F14" s="17" t="n">
        <x:v>1</x:v>
      </x:c>
      <x:c r="G14" s="18" t="n">
        <x:f>'01 Controls'!$E$10</x:f>
        <x:v>1183200</x:v>
      </x:c>
      <x:c r="H14" s="18" t="n">
        <x:f>G14*F14</x:f>
        <x:v>1183200</x:v>
      </x:c>
      <x:c r="I14" s="18" t="n">
        <x:f>H14*'01 Controls'!$E$7</x:f>
        <x:v>236640</x:v>
      </x:c>
      <x:c r="J14" s="18" t="n">
        <x:f>H14-I14</x:f>
        <x:v>946560</x:v>
      </x:c>
      <x:c r="K14" s="18" t="n">
        <x:f>SUMIFS('06 Cargo Claims'!$AD$6:$AD$4485,'06 Cargo Claims'!$I$6:$I$4485,E14)</x:f>
        <x:v>529536.4833648494</x:v>
      </x:c>
      <x:c r="L14" s="18" t="n">
        <x:f>SUM($K$12:K14)</x:f>
        <x:v>4126726.7880493808</x:v>
      </x:c>
      <x:c r="M14" s="18" t="n">
        <x:f>SUM($O$12:O13)</x:f>
        <x:v>567936</x:v>
      </x:c>
      <x:c r="N14" s="18" t="n">
        <x:f>MAX(0,J14-M14)</x:f>
        <x:v>378624</x:v>
      </x:c>
      <x:c r="O14" s="18" t="n">
        <x:f>MIN(K14,N14)</x:f>
        <x:v>378624</x:v>
      </x:c>
      <x:c r="P14" s="17" t="n">
        <x:f>IF(K14=0,1,O14/K14)</x:f>
        <x:v>0.7150102247801668</x:v>
      </x:c>
      <x:c r="Q14" s="18" t="n">
        <x:f>K14-O14</x:f>
        <x:v>150912.48336484935</x:v>
      </x:c>
      <x:c r="R14" s="11" t="str">
        <x:f>IF(P14&gt;='01 Controls'!$E$16,"PASS","FAIL")</x:f>
        <x:v>FAIL</x:v>
      </x:c>
      <x:c r="S14" s="11" t="str">
        <x:v>UNQUANTIFIED</x:v>
      </x:c>
      <x:c r="T14" s="11" t="str">
        <x:v>Inherited aggregate capacity; carrier, node and route identities open</x:v>
      </x:c>
      <x:c r="U14" s="26"/>
      <x:c r="V14" s="26"/>
    </x:row>
    <x:row r="15">
      <x:c r="C15" s="11" t="str">
        <x:v>INLAND-24</x:v>
      </x:c>
      <x:c r="D15" s="11" t="str">
        <x:v>INLAND</x:v>
      </x:c>
      <x:c r="E15" s="19" t="n">
        <x:v>24</x:v>
      </x:c>
      <x:c r="F15" s="17" t="n">
        <x:v>0.1</x:v>
      </x:c>
      <x:c r="G15" s="18" t="n">
        <x:f>'01 Controls'!$E$11</x:f>
        <x:v>522450</x:v>
      </x:c>
      <x:c r="H15" s="18" t="n">
        <x:f>G15*F15</x:f>
        <x:v>52245</x:v>
      </x:c>
      <x:c r="I15" s="18" t="n">
        <x:f>H15*'01 Controls'!$E$7</x:f>
        <x:v>10449</x:v>
      </x:c>
      <x:c r="J15" s="18" t="n">
        <x:f>H15-I15</x:f>
        <x:v>41796</x:v>
      </x:c>
      <x:c r="K15" s="18" t="n">
        <x:f>SUMIFS('06 Cargo Claims'!$AG$6:$AG$4485,'06 Cargo Claims'!$I$6:$I$4485,E15)</x:f>
        <x:v>18170.509693141827</x:v>
      </x:c>
      <x:c r="L15" s="18" t="n">
        <x:f>SUM($K$15:K15)</x:f>
        <x:v>18170.509693141827</x:v>
      </x:c>
      <x:c r="M15" s="18" t="n">
        <x:v>0</x:v>
      </x:c>
      <x:c r="N15" s="18" t="n">
        <x:f>MAX(0,J15-M15)</x:f>
        <x:v>41796</x:v>
      </x:c>
      <x:c r="O15" s="18" t="n">
        <x:f>MIN(K15,N15)</x:f>
        <x:v>18170.509693141827</x:v>
      </x:c>
      <x:c r="P15" s="17" t="n">
        <x:f>IF(K15=0,1,O15/K15)</x:f>
        <x:v>1</x:v>
      </x:c>
      <x:c r="Q15" s="18" t="n">
        <x:f>K15-O15</x:f>
        <x:v>0</x:v>
      </x:c>
      <x:c r="R15" s="11" t="str">
        <x:f>IF(P15&gt;='01 Controls'!$E$16,"PASS","FAIL")</x:f>
        <x:v>PASS</x:v>
      </x:c>
      <x:c r="S15" s="11" t="str">
        <x:v>UNQUANTIFIED</x:v>
      </x:c>
      <x:c r="T15" s="11" t="str">
        <x:v>Inherited aggregate capacity; carrier, node and route identities open</x:v>
      </x:c>
      <x:c r="U15" s="26"/>
      <x:c r="V15" s="26"/>
    </x:row>
    <x:row r="16">
      <x:c r="C16" s="11" t="str">
        <x:v>INLAND-48</x:v>
      </x:c>
      <x:c r="D16" s="11" t="str">
        <x:v>INLAND</x:v>
      </x:c>
      <x:c r="E16" s="19" t="n">
        <x:v>48</x:v>
      </x:c>
      <x:c r="F16" s="17" t="n">
        <x:v>0.45</x:v>
      </x:c>
      <x:c r="G16" s="18" t="n">
        <x:f>'01 Controls'!$E$11</x:f>
        <x:v>522450</x:v>
      </x:c>
      <x:c r="H16" s="18" t="n">
        <x:f>G16*F16</x:f>
        <x:v>235102.5</x:v>
      </x:c>
      <x:c r="I16" s="18" t="n">
        <x:f>H16*'01 Controls'!$E$7</x:f>
        <x:v>47020.5</x:v>
      </x:c>
      <x:c r="J16" s="18" t="n">
        <x:f>H16-I16</x:f>
        <x:v>188082</x:v>
      </x:c>
      <x:c r="K16" s="18" t="n">
        <x:f>SUMIFS('06 Cargo Claims'!$AG$6:$AG$4485,'06 Cargo Claims'!$I$6:$I$4485,E16)</x:f>
        <x:v>269173.38295490074</x:v>
      </x:c>
      <x:c r="L16" s="18" t="n">
        <x:f>SUM($K$15:K16)</x:f>
        <x:v>287343.8926480426</x:v>
      </x:c>
      <x:c r="M16" s="18" t="n">
        <x:f>SUM($O$15:O15)</x:f>
        <x:v>18170.509693141827</x:v>
      </x:c>
      <x:c r="N16" s="18" t="n">
        <x:f>MAX(0,J16-M16)</x:f>
        <x:v>169911.49030685818</x:v>
      </x:c>
      <x:c r="O16" s="18" t="n">
        <x:f>MIN(K16,N16)</x:f>
        <x:v>169911.49030685818</x:v>
      </x:c>
      <x:c r="P16" s="17" t="n">
        <x:f>IF(K16=0,1,O16/K16)</x:f>
        <x:v>0.6312343681296542</x:v>
      </x:c>
      <x:c r="Q16" s="18" t="n">
        <x:f>K16-O16</x:f>
        <x:v>99261.89264804256</x:v>
      </x:c>
      <x:c r="R16" s="11" t="str">
        <x:f>IF(P16&gt;='01 Controls'!$E$16,"PASS","FAIL")</x:f>
        <x:v>FAIL</x:v>
      </x:c>
      <x:c r="S16" s="11" t="str">
        <x:v>UNQUANTIFIED</x:v>
      </x:c>
      <x:c r="T16" s="11" t="str">
        <x:v>Inherited aggregate capacity; carrier, node and route identities open</x:v>
      </x:c>
      <x:c r="U16" s="26"/>
      <x:c r="V16" s="26"/>
    </x:row>
    <x:row r="17">
      <x:c r="C17" s="11" t="str">
        <x:v>INLAND-72</x:v>
      </x:c>
      <x:c r="D17" s="11" t="str">
        <x:v>INLAND</x:v>
      </x:c>
      <x:c r="E17" s="19" t="n">
        <x:v>72</x:v>
      </x:c>
      <x:c r="F17" s="17" t="n">
        <x:v>1</x:v>
      </x:c>
      <x:c r="G17" s="18" t="n">
        <x:f>'01 Controls'!$E$11</x:f>
        <x:v>522450</x:v>
      </x:c>
      <x:c r="H17" s="18" t="n">
        <x:f>G17*F17</x:f>
        <x:v>522450</x:v>
      </x:c>
      <x:c r="I17" s="18" t="n">
        <x:f>H17*'01 Controls'!$E$7</x:f>
        <x:v>104490</x:v>
      </x:c>
      <x:c r="J17" s="18" t="n">
        <x:f>H17-I17</x:f>
        <x:v>417960</x:v>
      </x:c>
      <x:c r="K17" s="18" t="n">
        <x:f>SUMIFS('06 Cargo Claims'!$AG$6:$AG$4485,'06 Cargo Claims'!$I$6:$I$4485,E17)</x:f>
        <x:v>62497.73288400517</x:v>
      </x:c>
      <x:c r="L17" s="18" t="n">
        <x:f>SUM($K$15:K17)</x:f>
        <x:v>349841.62553204776</x:v>
      </x:c>
      <x:c r="M17" s="18" t="n">
        <x:f>SUM($O$15:O16)</x:f>
        <x:v>188082</x:v>
      </x:c>
      <x:c r="N17" s="18" t="n">
        <x:f>MAX(0,J17-M17)</x:f>
        <x:v>229878</x:v>
      </x:c>
      <x:c r="O17" s="18" t="n">
        <x:f>MIN(K17,N17)</x:f>
        <x:v>62497.73288400517</x:v>
      </x:c>
      <x:c r="P17" s="17" t="n">
        <x:f>IF(K17=0,1,O17/K17)</x:f>
        <x:v>1</x:v>
      </x:c>
      <x:c r="Q17" s="18" t="n">
        <x:f>K17-O17</x:f>
        <x:v>0</x:v>
      </x:c>
      <x:c r="R17" s="11" t="str">
        <x:f>IF(P17&gt;='01 Controls'!$E$16,"PASS","FAIL")</x:f>
        <x:v>PASS</x:v>
      </x:c>
      <x:c r="S17" s="11" t="str">
        <x:v>UNQUANTIFIED</x:v>
      </x:c>
      <x:c r="T17" s="11" t="str">
        <x:v>Inherited aggregate capacity; carrier, node and route identities open</x:v>
      </x:c>
      <x:c r="U17" s="26"/>
      <x:c r="V17" s="26"/>
    </x:row>
  </x:sheetData>
  <x:conditionalFormatting sqref="R6:S17">
    <x:cfRule type="containsText" dxfId="4" priority="1" operator="containsText" text="FAIL"/>
    <x:cfRule type="containsText" dxfId="5" priority="2" operator="containsText" text="OPEN"/>
    <x:cfRule type="containsText" dxfId="6" priority="3" operator="containsText" text="UNQUANTIFIED"/>
    <x:cfRule type="containsText" dxfId="7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42ca488e878452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3" max="3" width="22" hidden="0" customWidth="1"/>
    <x:col min="4" max="4" width="11" hidden="0" customWidth="1"/>
    <x:col min="5" max="5" width="28" hidden="0" customWidth="1"/>
    <x:col min="6" max="6" width="14" hidden="0" customWidth="1"/>
    <x:col min="7" max="7" width="38" hidden="0" customWidth="1"/>
    <x:col min="8" max="8" width="15" hidden="0" customWidth="1"/>
    <x:col min="9" max="9" width="17" hidden="0" customWidth="1"/>
    <x:col min="10" max="10" width="18" hidden="0" customWidth="1"/>
    <x:col min="11" max="11" width="14" hidden="0" customWidth="1"/>
    <x:col min="12" max="12" width="18" hidden="0" customWidth="1"/>
    <x:col min="13" max="13" width="23" hidden="0" customWidth="1"/>
    <x:col min="14" max="14" width="22" hidden="0" customWidth="1"/>
    <x:col min="15" max="15" width="15" hidden="0" customWidth="1"/>
    <x:col min="16" max="16" width="17" hidden="0" customWidth="1"/>
    <x:col min="17" max="17" width="18" hidden="0" customWidth="1"/>
    <x:col min="18" max="18" width="31" hidden="0" customWidth="1"/>
  </x:cols>
  <x:sheetData>
    <x:row r="2">
      <x:c r="C2" s="2" t="str">
        <x:v>Complete formation closure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  <x:c r="S2" s="25"/>
    </x:row>
    <x:row r="3">
      <x:c r="C3" s="3" t="str">
        <x:v>A formation receives transport credit at its weakest cargo-class line. Receiver admission remains unquantified even when transport passes.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</x:row>
    <x:row r="5">
      <x:c r="C5" s="9" t="str">
        <x:v>Closure ID</x:v>
      </x:c>
      <x:c r="D5" s="9" t="str">
        <x:v>Campaign</x:v>
      </x:c>
      <x:c r="E5" s="9" t="str">
        <x:v>Campaign name</x:v>
      </x:c>
      <x:c r="F5" s="9" t="str">
        <x:v>Formation ID</x:v>
      </x:c>
      <x:c r="G5" s="9" t="str">
        <x:v>Formation family</x:v>
      </x:c>
      <x:c r="H5" s="9" t="str">
        <x:v>Demand formations</x:v>
      </x:c>
      <x:c r="I5" s="9" t="str">
        <x:v>Claim mass t</x:v>
      </x:c>
      <x:c r="J5" s="9" t="str">
        <x:v>Delivered mass t</x:v>
      </x:c>
      <x:c r="K5" s="9" t="str">
        <x:v>Mass coverage</x:v>
      </x:c>
      <x:c r="L5" s="9" t="str">
        <x:v>Minimum class coverage</x:v>
      </x:c>
      <x:c r="M5" s="9" t="str">
        <x:v>Complete formation equivalents</x:v>
      </x:c>
      <x:c r="N5" s="9" t="str">
        <x:v>Denied formation equivalents</x:v>
      </x:c>
      <x:c r="O5" s="9" t="str">
        <x:v>Blocking class</x:v>
      </x:c>
      <x:c r="P5" s="9" t="str">
        <x:v>Transport status</x:v>
      </x:c>
      <x:c r="Q5" s="9" t="str">
        <x:v>Receiver status</x:v>
      </x:c>
      <x:c r="R5" s="9" t="str">
        <x:v>Decision</x:v>
      </x:c>
      <x:c r="S5" s="26"/>
    </x:row>
    <x:row r="6">
      <x:c r="C6" s="11" t="str">
        <x:v>C1-J-CIE</x:v>
      </x:c>
      <x:c r="D6" s="11" t="str">
        <x:v>C1</x:v>
      </x:c>
      <x:c r="E6" s="11" t="str">
        <x:v>Grid failure</x:v>
      </x:c>
      <x:c r="F6" s="11" t="str">
        <x:v>J-CIE</x:v>
      </x:c>
      <x:c r="G6" s="11" t="str">
        <x:v>Civil integration and effects group</x:v>
      </x:c>
      <x:c r="H6" s="18" t="n">
        <x:v>4</x:v>
      </x:c>
      <x:c r="I6" s="18" t="n">
        <x:f>SUM('06 Cargo Claims'!$N$6:$N$14)</x:f>
        <x:v>4290</x:v>
      </x:c>
      <x:c r="J6" s="18" t="n">
        <x:f>SUM('06 Cargo Claims'!$AN$6:$AN$14)</x:f>
        <x:v>974.1679238640884</x:v>
      </x:c>
      <x:c r="K6" s="17" t="n">
        <x:f>IF(I6=0,1,J6/I6)</x:f>
        <x:v>0.22707877013148914</x:v>
      </x:c>
      <x:c r="L6" s="17" t="n">
        <x:f>MIN('06 Cargo Claims'!$AO$6:$AO$14)</x:f>
        <x:v>0.13311714122357118</x:v>
      </x:c>
      <x:c r="M6" s="18" t="n">
        <x:f>H6*L6</x:f>
        <x:v>0.5324685648942847</x:v>
      </x:c>
      <x:c r="N6" s="18" t="n">
        <x:f>H6-M6</x:f>
        <x:v>3.467531435105715</x:v>
      </x:c>
      <x:c r="O6" s="11" t="str">
        <x:f>INDEX('06 Cargo Claims'!$H$6:$H$14,MATCH(L6,'06 Cargo Claims'!$AO$6:$AO$14,0))</x:f>
        <x:v>ROL-30</x:v>
      </x:c>
      <x:c r="P6" s="11" t="str">
        <x:f>IF(L6&gt;='01 Controls'!$E$16,"PASS","FAIL")</x:f>
        <x:v>FAIL</x:v>
      </x:c>
      <x:c r="Q6" s="11" t="str">
        <x:v>UNQUANTIFIED</x:v>
      </x:c>
      <x:c r="R6" s="11" t="str">
        <x:f>IF(P6="FAIL","REDESIGN OR ADD CAPACITY","TRANSPORT ONLY; RECEIVER OPEN")</x:f>
        <x:v>REDESIGN OR ADD CAPACITY</x:v>
      </x:c>
      <x:c r="S6" s="26"/>
    </x:row>
    <x:row r="7">
      <x:c r="C7" s="11" t="str">
        <x:v>C1-J-TOC</x:v>
      </x:c>
      <x:c r="D7" s="11" t="str">
        <x:v>C1</x:v>
      </x:c>
      <x:c r="E7" s="11" t="str">
        <x:v>Grid failure</x:v>
      </x:c>
      <x:c r="F7" s="11" t="str">
        <x:v>J-TOC</x:v>
      </x:c>
      <x:c r="G7" s="11" t="str">
        <x:v>Theater-opening command</x:v>
      </x:c>
      <x:c r="H7" s="18" t="n">
        <x:v>2</x:v>
      </x:c>
      <x:c r="I7" s="18" t="n">
        <x:f>SUM('06 Cargo Claims'!$N$15:$N$23)</x:f>
        <x:v>2145</x:v>
      </x:c>
      <x:c r="J7" s="18" t="n">
        <x:f>SUM('06 Cargo Claims'!$AN$15:$AN$23)</x:f>
        <x:v>487.0839619320442</x:v>
      </x:c>
      <x:c r="K7" s="17" t="n">
        <x:f>IF(I7=0,1,J7/I7)</x:f>
        <x:v>0.22707877013148914</x:v>
      </x:c>
      <x:c r="L7" s="17" t="n">
        <x:f>MIN('06 Cargo Claims'!$AO$15:$AO$23)</x:f>
        <x:v>0.13311714122357118</x:v>
      </x:c>
      <x:c r="M7" s="18" t="n">
        <x:f>H7*L7</x:f>
        <x:v>0.26623428244714237</x:v>
      </x:c>
      <x:c r="N7" s="18" t="n">
        <x:f>H7-M7</x:f>
        <x:v>1.7337657175528576</x:v>
      </x:c>
      <x:c r="O7" s="11" t="str">
        <x:f>INDEX('06 Cargo Claims'!$H$15:$H$23,MATCH(L7,'06 Cargo Claims'!$AO$15:$AO$23,0))</x:f>
        <x:v>ROL-30</x:v>
      </x:c>
      <x:c r="P7" s="11" t="str">
        <x:f>IF(L7&gt;='01 Controls'!$E$16,"PASS","FAIL")</x:f>
        <x:v>FAIL</x:v>
      </x:c>
      <x:c r="Q7" s="11" t="str">
        <x:v>UNQUANTIFIED</x:v>
      </x:c>
      <x:c r="R7" s="11" t="str">
        <x:f>IF(P7="FAIL","REDESIGN OR ADD CAPACITY","TRANSPORT ONLY; RECEIVER OPEN")</x:f>
        <x:v>REDESIGN OR ADD CAPACITY</x:v>
      </x:c>
      <x:c r="S7" s="26"/>
    </x:row>
    <x:row r="8">
      <x:c r="C8" s="11" t="str">
        <x:v>C1-J-TSC</x:v>
      </x:c>
      <x:c r="D8" s="11" t="str">
        <x:v>C1</x:v>
      </x:c>
      <x:c r="E8" s="11" t="str">
        <x:v>Grid failure</x:v>
      </x:c>
      <x:c r="F8" s="11" t="str">
        <x:v>J-TSC</x:v>
      </x:c>
      <x:c r="G8" s="11" t="str">
        <x:v>Theater sustainment command</x:v>
      </x:c>
      <x:c r="H8" s="18" t="n">
        <x:v>3</x:v>
      </x:c>
      <x:c r="I8" s="18" t="n">
        <x:f>SUM('06 Cargo Claims'!$N$24:$N$32)</x:f>
        <x:v>3217.5</x:v>
      </x:c>
      <x:c r="J8" s="18" t="n">
        <x:f>SUM('06 Cargo Claims'!$AN$24:$AN$32)</x:f>
        <x:v>730.625942898066</x:v>
      </x:c>
      <x:c r="K8" s="17" t="n">
        <x:f>IF(I8=0,1,J8/I8)</x:f>
        <x:v>0.22707877013148905</x:v>
      </x:c>
      <x:c r="L8" s="17" t="n">
        <x:f>MIN('06 Cargo Claims'!$AO$24:$AO$32)</x:f>
        <x:v>0.13311714122357116</x:v>
      </x:c>
      <x:c r="M8" s="18" t="n">
        <x:f>H8*L8</x:f>
        <x:v>0.39935142367071347</x:v>
      </x:c>
      <x:c r="N8" s="18" t="n">
        <x:f>H8-M8</x:f>
        <x:v>2.6006485763292866</x:v>
      </x:c>
      <x:c r="O8" s="11" t="str">
        <x:f>INDEX('06 Cargo Claims'!$H$24:$H$32,MATCH(L8,'06 Cargo Claims'!$AO$24:$AO$32,0))</x:f>
        <x:v>ROL-30</x:v>
      </x:c>
      <x:c r="P8" s="11" t="str">
        <x:f>IF(L8&gt;='01 Controls'!$E$16,"PASS","FAIL")</x:f>
        <x:v>FAIL</x:v>
      </x:c>
      <x:c r="Q8" s="11" t="str">
        <x:v>UNQUANTIFIED</x:v>
      </x:c>
      <x:c r="R8" s="11" t="str">
        <x:f>IF(P8="FAIL","REDESIGN OR ADD CAPACITY","TRANSPORT ONLY; RECEIVER OPEN")</x:f>
        <x:v>REDESIGN OR ADD CAPACITY</x:v>
      </x:c>
      <x:c r="S8" s="26"/>
    </x:row>
    <x:row r="9">
      <x:c r="C9" s="11" t="str">
        <x:v>C1-J-RRG</x:v>
      </x:c>
      <x:c r="D9" s="11" t="str">
        <x:v>C1</x:v>
      </x:c>
      <x:c r="E9" s="11" t="str">
        <x:v>Grid failure</x:v>
      </x:c>
      <x:c r="F9" s="11" t="str">
        <x:v>J-RRG</x:v>
      </x:c>
      <x:c r="G9" s="11" t="str">
        <x:v>Replacement and reconstitution group</x:v>
      </x:c>
      <x:c r="H9" s="18" t="n">
        <x:v>3</x:v>
      </x:c>
      <x:c r="I9" s="18" t="n">
        <x:f>SUM('06 Cargo Claims'!$N$33:$N$41)</x:f>
        <x:v>3217.5</x:v>
      </x:c>
      <x:c r="J9" s="18" t="n">
        <x:f>SUM('06 Cargo Claims'!$AN$33:$AN$41)</x:f>
        <x:v>730.625942898066</x:v>
      </x:c>
      <x:c r="K9" s="17" t="n">
        <x:f>IF(I9=0,1,J9/I9)</x:f>
        <x:v>0.22707877013148905</x:v>
      </x:c>
      <x:c r="L9" s="17" t="n">
        <x:f>MIN('06 Cargo Claims'!$AO$33:$AO$41)</x:f>
        <x:v>0.13311714122357116</x:v>
      </x:c>
      <x:c r="M9" s="18" t="n">
        <x:f>H9*L9</x:f>
        <x:v>0.39935142367071347</x:v>
      </x:c>
      <x:c r="N9" s="18" t="n">
        <x:f>H9-M9</x:f>
        <x:v>2.6006485763292866</x:v>
      </x:c>
      <x:c r="O9" s="11" t="str">
        <x:f>INDEX('06 Cargo Claims'!$H$33:$H$41,MATCH(L9,'06 Cargo Claims'!$AO$33:$AO$41,0))</x:f>
        <x:v>ROL-30</x:v>
      </x:c>
      <x:c r="P9" s="11" t="str">
        <x:f>IF(L9&gt;='01 Controls'!$E$16,"PASS","FAIL")</x:f>
        <x:v>FAIL</x:v>
      </x:c>
      <x:c r="Q9" s="11" t="str">
        <x:v>UNQUANTIFIED</x:v>
      </x:c>
      <x:c r="R9" s="11" t="str">
        <x:f>IF(P9="FAIL","REDESIGN OR ADD CAPACITY","TRANSPORT ONLY; RECEIVER OPEN")</x:f>
        <x:v>REDESIGN OR ADD CAPACITY</x:v>
      </x:c>
      <x:c r="S9" s="26"/>
    </x:row>
    <x:row r="10">
      <x:c r="C10" s="11" t="str">
        <x:v>C1-J-TDG</x:v>
      </x:c>
      <x:c r="D10" s="11" t="str">
        <x:v>C1</x:v>
      </x:c>
      <x:c r="E10" s="11" t="str">
        <x:v>Grid failure</x:v>
      </x:c>
      <x:c r="F10" s="11" t="str">
        <x:v>J-TDG</x:v>
      </x:c>
      <x:c r="G10" s="11" t="str">
        <x:v>Transfer and demobilization group</x:v>
      </x:c>
      <x:c r="H10" s="18" t="n">
        <x:v>2</x:v>
      </x:c>
      <x:c r="I10" s="18" t="n">
        <x:f>SUM('06 Cargo Claims'!$N$42:$N$50)</x:f>
        <x:v>2145</x:v>
      </x:c>
      <x:c r="J10" s="18" t="n">
        <x:f>SUM('06 Cargo Claims'!$AN$42:$AN$50)</x:f>
        <x:v>487.0839619320442</x:v>
      </x:c>
      <x:c r="K10" s="17" t="n">
        <x:f>IF(I10=0,1,J10/I10)</x:f>
        <x:v>0.22707877013148914</x:v>
      </x:c>
      <x:c r="L10" s="17" t="n">
        <x:f>MIN('06 Cargo Claims'!$AO$42:$AO$50)</x:f>
        <x:v>0.13311714122357118</x:v>
      </x:c>
      <x:c r="M10" s="18" t="n">
        <x:f>H10*L10</x:f>
        <x:v>0.26623428244714237</x:v>
      </x:c>
      <x:c r="N10" s="18" t="n">
        <x:f>H10-M10</x:f>
        <x:v>1.7337657175528576</x:v>
      </x:c>
      <x:c r="O10" s="11" t="str">
        <x:f>INDEX('06 Cargo Claims'!$H$42:$H$50,MATCH(L10,'06 Cargo Claims'!$AO$42:$AO$50,0))</x:f>
        <x:v>ROL-30</x:v>
      </x:c>
      <x:c r="P10" s="11" t="str">
        <x:f>IF(L10&gt;='01 Controls'!$E$16,"PASS","FAIL")</x:f>
        <x:v>FAIL</x:v>
      </x:c>
      <x:c r="Q10" s="11" t="str">
        <x:v>UNQUANTIFIED</x:v>
      </x:c>
      <x:c r="R10" s="11" t="str">
        <x:f>IF(P10="FAIL","REDESIGN OR ADD CAPACITY","TRANSPORT ONLY; RECEIVER OPEN")</x:f>
        <x:v>REDESIGN OR ADD CAPACITY</x:v>
      </x:c>
      <x:c r="S10" s="26"/>
    </x:row>
    <x:row r="11">
      <x:c r="C11" s="11" t="str">
        <x:v>C1-L-ROG</x:v>
      </x:c>
      <x:c r="D11" s="11" t="str">
        <x:v>C1</x:v>
      </x:c>
      <x:c r="E11" s="11" t="str">
        <x:v>Grid failure</x:v>
      </x:c>
      <x:c r="F11" s="11" t="str">
        <x:v>L-ROG</x:v>
      </x:c>
      <x:c r="G11" s="11" t="str">
        <x:v>Access and route-opening group</x:v>
      </x:c>
      <x:c r="H11" s="18" t="n">
        <x:v>4</x:v>
      </x:c>
      <x:c r="I11" s="18" t="n">
        <x:f>SUM('06 Cargo Claims'!$N$51:$N$60)</x:f>
        <x:v>12150</x:v>
      </x:c>
      <x:c r="J11" s="18" t="n">
        <x:f>SUM('06 Cargo Claims'!$AN$51:$AN$60)</x:f>
        <x:v>3266.142464748983</x:v>
      </x:c>
      <x:c r="K11" s="17" t="n">
        <x:f>IF(I11=0,1,J11/I11)</x:f>
        <x:v>0.2688183098558834</x:v>
      </x:c>
      <x:c r="L11" s="17" t="n">
        <x:f>MIN('06 Cargo Claims'!$AO$51:$AO$60)</x:f>
        <x:v>0.13311714122357116</x:v>
      </x:c>
      <x:c r="M11" s="18" t="n">
        <x:f>H11*L11</x:f>
        <x:v>0.5324685648942846</x:v>
      </x:c>
      <x:c r="N11" s="18" t="n">
        <x:f>H11-M11</x:f>
        <x:v>3.467531435105715</x:v>
      </x:c>
      <x:c r="O11" s="11" t="str">
        <x:f>INDEX('06 Cargo Claims'!$H$51:$H$60,MATCH(L11,'06 Cargo Claims'!$AO$51:$AO$60,0))</x:f>
        <x:v>ROL-30</x:v>
      </x:c>
      <x:c r="P11" s="11" t="str">
        <x:f>IF(L11&gt;='01 Controls'!$E$16,"PASS","FAIL")</x:f>
        <x:v>FAIL</x:v>
      </x:c>
      <x:c r="Q11" s="11" t="str">
        <x:v>UNQUANTIFIED</x:v>
      </x:c>
      <x:c r="R11" s="11" t="str">
        <x:f>IF(P11="FAIL","REDESIGN OR ADD CAPACITY","TRANSPORT ONLY; RECEIVER OPEN")</x:f>
        <x:v>REDESIGN OR ADD CAPACITY</x:v>
      </x:c>
      <x:c r="S11" s="26"/>
    </x:row>
    <x:row r="12">
      <x:c r="C12" s="11" t="str">
        <x:v>C1-L-HCG</x:v>
      </x:c>
      <x:c r="D12" s="11" t="str">
        <x:v>C1</x:v>
      </x:c>
      <x:c r="E12" s="11" t="str">
        <x:v>Grid failure</x:v>
      </x:c>
      <x:c r="F12" s="11" t="str">
        <x:v>L-HCG</x:v>
      </x:c>
      <x:c r="G12" s="11" t="str">
        <x:v>Flood and hydraulic-control group</x:v>
      </x:c>
      <x:c r="H12" s="18" t="n">
        <x:v>1</x:v>
      </x:c>
      <x:c r="I12" s="18" t="n">
        <x:f>SUM('06 Cargo Claims'!$N$61:$N$70)</x:f>
        <x:v>3037.5</x:v>
      </x:c>
      <x:c r="J12" s="18" t="n">
        <x:f>SUM('06 Cargo Claims'!$AN$61:$AN$70)</x:f>
        <x:v>816.5356161872458</x:v>
      </x:c>
      <x:c r="K12" s="17" t="n">
        <x:f>IF(I12=0,1,J12/I12)</x:f>
        <x:v>0.2688183098558834</x:v>
      </x:c>
      <x:c r="L12" s="17" t="n">
        <x:f>MIN('06 Cargo Claims'!$AO$61:$AO$70)</x:f>
        <x:v>0.13311714122357116</x:v>
      </x:c>
      <x:c r="M12" s="18" t="n">
        <x:f>H12*L12</x:f>
        <x:v>0.13311714122357116</x:v>
      </x:c>
      <x:c r="N12" s="18" t="n">
        <x:f>H12-M12</x:f>
        <x:v>0.8668828587764288</x:v>
      </x:c>
      <x:c r="O12" s="11" t="str">
        <x:f>INDEX('06 Cargo Claims'!$H$61:$H$70,MATCH(L12,'06 Cargo Claims'!$AO$61:$AO$70,0))</x:f>
        <x:v>ROL-30</x:v>
      </x:c>
      <x:c r="P12" s="11" t="str">
        <x:f>IF(L12&gt;='01 Controls'!$E$16,"PASS","FAIL")</x:f>
        <x:v>FAIL</x:v>
      </x:c>
      <x:c r="Q12" s="11" t="str">
        <x:v>UNQUANTIFIED</x:v>
      </x:c>
      <x:c r="R12" s="11" t="str">
        <x:f>IF(P12="FAIL","REDESIGN OR ADD CAPACITY","TRANSPORT ONLY; RECEIVER OPEN")</x:f>
        <x:v>REDESIGN OR ADD CAPACITY</x:v>
      </x:c>
      <x:c r="S12" s="26"/>
    </x:row>
    <x:row r="13">
      <x:c r="C13" s="11" t="str">
        <x:v>C1-L-DMG</x:v>
      </x:c>
      <x:c r="D13" s="11" t="str">
        <x:v>C1</x:v>
      </x:c>
      <x:c r="E13" s="11" t="str">
        <x:v>Grid failure</x:v>
      </x:c>
      <x:c r="F13" s="11" t="str">
        <x:v>L-DMG</x:v>
      </x:c>
      <x:c r="G13" s="11" t="str">
        <x:v>Debris and materials group</x:v>
      </x:c>
      <x:c r="H13" s="18" t="n">
        <x:v>2</x:v>
      </x:c>
      <x:c r="I13" s="18" t="n">
        <x:f>SUM('06 Cargo Claims'!$N$71:$N$80)</x:f>
        <x:v>6075</x:v>
      </x:c>
      <x:c r="J13" s="18" t="n">
        <x:f>SUM('06 Cargo Claims'!$AN$71:$AN$80)</x:f>
        <x:v>1633.0712323744915</x:v>
      </x:c>
      <x:c r="K13" s="17" t="n">
        <x:f>IF(I13=0,1,J13/I13)</x:f>
        <x:v>0.2688183098558834</x:v>
      </x:c>
      <x:c r="L13" s="17" t="n">
        <x:f>MIN('06 Cargo Claims'!$AO$71:$AO$80)</x:f>
        <x:v>0.13311714122357116</x:v>
      </x:c>
      <x:c r="M13" s="18" t="n">
        <x:f>H13*L13</x:f>
        <x:v>0.2662342824471423</x:v>
      </x:c>
      <x:c r="N13" s="18" t="n">
        <x:f>H13-M13</x:f>
        <x:v>1.7337657175528576</x:v>
      </x:c>
      <x:c r="O13" s="11" t="str">
        <x:f>INDEX('06 Cargo Claims'!$H$71:$H$80,MATCH(L13,'06 Cargo Claims'!$AO$71:$AO$80,0))</x:f>
        <x:v>ROL-30</x:v>
      </x:c>
      <x:c r="P13" s="11" t="str">
        <x:f>IF(L13&gt;='01 Controls'!$E$16,"PASS","FAIL")</x:f>
        <x:v>FAIL</x:v>
      </x:c>
      <x:c r="Q13" s="11" t="str">
        <x:v>UNQUANTIFIED</x:v>
      </x:c>
      <x:c r="R13" s="11" t="str">
        <x:f>IF(P13="FAIL","REDESIGN OR ADD CAPACITY","TRANSPORT ONLY; RECEIVER OPEN")</x:f>
        <x:v>REDESIGN OR ADD CAPACITY</x:v>
      </x:c>
      <x:c r="S13" s="26"/>
    </x:row>
    <x:row r="14">
      <x:c r="C14" s="11" t="str">
        <x:v>C1-L-TWG</x:v>
      </x:c>
      <x:c r="D14" s="11" t="str">
        <x:v>C1</x:v>
      </x:c>
      <x:c r="E14" s="11" t="str">
        <x:v>Grid failure</x:v>
      </x:c>
      <x:c r="F14" s="11" t="str">
        <x:v>L-TWG</x:v>
      </x:c>
      <x:c r="G14" s="11" t="str">
        <x:v>Temporary works and crossing group</x:v>
      </x:c>
      <x:c r="H14" s="18" t="n">
        <x:v>3</x:v>
      </x:c>
      <x:c r="I14" s="18" t="n">
        <x:f>SUM('06 Cargo Claims'!$N$81:$N$90)</x:f>
        <x:v>9112.5</x:v>
      </x:c>
      <x:c r="J14" s="18" t="n">
        <x:f>SUM('06 Cargo Claims'!$AN$81:$AN$90)</x:f>
        <x:v>2449.6068485617375</x:v>
      </x:c>
      <x:c r="K14" s="17" t="n">
        <x:f>IF(I14=0,1,J14/I14)</x:f>
        <x:v>0.2688183098558834</x:v>
      </x:c>
      <x:c r="L14" s="17" t="n">
        <x:f>MIN('06 Cargo Claims'!$AO$81:$AO$90)</x:f>
        <x:v>0.13311714122357113</x:v>
      </x:c>
      <x:c r="M14" s="18" t="n">
        <x:f>H14*L14</x:f>
        <x:v>0.3993514236707134</x:v>
      </x:c>
      <x:c r="N14" s="18" t="n">
        <x:f>H14-M14</x:f>
        <x:v>2.6006485763292866</x:v>
      </x:c>
      <x:c r="O14" s="11" t="str">
        <x:f>INDEX('06 Cargo Claims'!$H$81:$H$90,MATCH(L14,'06 Cargo Claims'!$AO$81:$AO$90,0))</x:f>
        <x:v>ROL-30</x:v>
      </x:c>
      <x:c r="P14" s="11" t="str">
        <x:f>IF(L14&gt;='01 Controls'!$E$16,"PASS","FAIL")</x:f>
        <x:v>FAIL</x:v>
      </x:c>
      <x:c r="Q14" s="11" t="str">
        <x:v>UNQUANTIFIED</x:v>
      </x:c>
      <x:c r="R14" s="11" t="str">
        <x:f>IF(P14="FAIL","REDESIGN OR ADD CAPACITY","TRANSPORT ONLY; RECEIVER OPEN")</x:f>
        <x:v>REDESIGN OR ADD CAPACITY</x:v>
      </x:c>
      <x:c r="S14" s="26"/>
    </x:row>
    <x:row r="15">
      <x:c r="C15" s="11" t="str">
        <x:v>C1-L-GFG</x:v>
      </x:c>
      <x:c r="D15" s="11" t="str">
        <x:v>C1</x:v>
      </x:c>
      <x:c r="E15" s="11" t="str">
        <x:v>Grid failure</x:v>
      </x:c>
      <x:c r="F15" s="11" t="str">
        <x:v>L-GFG</x:v>
      </x:c>
      <x:c r="G15" s="11" t="str">
        <x:v>Ground fire and landscape group</x:v>
      </x:c>
      <x:c r="H15" s="18" t="n">
        <x:v>2</x:v>
      </x:c>
      <x:c r="I15" s="18" t="n">
        <x:f>SUM('06 Cargo Claims'!$N$91:$N$100)</x:f>
        <x:v>6075</x:v>
      </x:c>
      <x:c r="J15" s="18" t="n">
        <x:f>SUM('06 Cargo Claims'!$AN$91:$AN$100)</x:f>
        <x:v>1633.0712323744915</x:v>
      </x:c>
      <x:c r="K15" s="17" t="n">
        <x:f>IF(I15=0,1,J15/I15)</x:f>
        <x:v>0.2688183098558834</x:v>
      </x:c>
      <x:c r="L15" s="17" t="n">
        <x:f>MIN('06 Cargo Claims'!$AO$91:$AO$100)</x:f>
        <x:v>0.13311714122357116</x:v>
      </x:c>
      <x:c r="M15" s="18" t="n">
        <x:f>H15*L15</x:f>
        <x:v>0.2662342824471423</x:v>
      </x:c>
      <x:c r="N15" s="18" t="n">
        <x:f>H15-M15</x:f>
        <x:v>1.7337657175528576</x:v>
      </x:c>
      <x:c r="O15" s="11" t="str">
        <x:f>INDEX('06 Cargo Claims'!$H$91:$H$100,MATCH(L15,'06 Cargo Claims'!$AO$91:$AO$100,0))</x:f>
        <x:v>ROL-30</x:v>
      </x:c>
      <x:c r="P15" s="11" t="str">
        <x:f>IF(L15&gt;='01 Controls'!$E$16,"PASS","FAIL")</x:f>
        <x:v>FAIL</x:v>
      </x:c>
      <x:c r="Q15" s="11" t="str">
        <x:v>UNQUANTIFIED</x:v>
      </x:c>
      <x:c r="R15" s="11" t="str">
        <x:f>IF(P15="FAIL","REDESIGN OR ADD CAPACITY","TRANSPORT ONLY; RECEIVER OPEN")</x:f>
        <x:v>REDESIGN OR ADD CAPACITY</x:v>
      </x:c>
      <x:c r="S15" s="26"/>
    </x:row>
    <x:row r="16">
      <x:c r="C16" s="11" t="str">
        <x:v>C1-A-SMW</x:v>
      </x:c>
      <x:c r="D16" s="11" t="str">
        <x:v>C1</x:v>
      </x:c>
      <x:c r="E16" s="11" t="str">
        <x:v>Grid failure</x:v>
      </x:c>
      <x:c r="F16" s="11" t="str">
        <x:v>A-SMW</x:v>
      </x:c>
      <x:c r="G16" s="11" t="str">
        <x:v>Strategic mobility wing</x:v>
      </x:c>
      <x:c r="H16" s="18" t="n">
        <x:v>2</x:v>
      </x:c>
      <x:c r="I16" s="18" t="n">
        <x:f>SUM('06 Cargo Claims'!$N$101:$N$110)</x:f>
        <x:v>5625</x:v>
      </x:c>
      <x:c r="J16" s="18" t="n">
        <x:f>SUM('06 Cargo Claims'!$AN$101:$AN$110)</x:f>
        <x:v>1722.846486091498</x:v>
      </x:c>
      <x:c r="K16" s="17" t="n">
        <x:f>IF(I16=0,1,J16/I16)</x:f>
        <x:v>0.3062838197495997</x:v>
      </x:c>
      <x:c r="L16" s="17" t="n">
        <x:f>MIN('06 Cargo Claims'!$AO$101:$AO$110)</x:f>
        <x:v>0.13311714122357116</x:v>
      </x:c>
      <x:c r="M16" s="18" t="n">
        <x:f>H16*L16</x:f>
        <x:v>0.2662342824471423</x:v>
      </x:c>
      <x:c r="N16" s="18" t="n">
        <x:f>H16-M16</x:f>
        <x:v>1.7337657175528576</x:v>
      </x:c>
      <x:c r="O16" s="11" t="str">
        <x:f>INDEX('06 Cargo Claims'!$H$101:$H$110,MATCH(L16,'06 Cargo Claims'!$AO$101:$AO$110,0))</x:f>
        <x:v>ROL-30</x:v>
      </x:c>
      <x:c r="P16" s="11" t="str">
        <x:f>IF(L16&gt;='01 Controls'!$E$16,"PASS","FAIL")</x:f>
        <x:v>FAIL</x:v>
      </x:c>
      <x:c r="Q16" s="11" t="str">
        <x:v>UNQUANTIFIED</x:v>
      </x:c>
      <x:c r="R16" s="11" t="str">
        <x:f>IF(P16="FAIL","REDESIGN OR ADD CAPACITY","TRANSPORT ONLY; RECEIVER OPEN")</x:f>
        <x:v>REDESIGN OR ADD CAPACITY</x:v>
      </x:c>
      <x:c r="S16" s="26"/>
    </x:row>
    <x:row r="17">
      <x:c r="C17" s="11" t="str">
        <x:v>C1-A-AAG</x:v>
      </x:c>
      <x:c r="D17" s="11" t="str">
        <x:v>C1</x:v>
      </x:c>
      <x:c r="E17" s="11" t="str">
        <x:v>Grid failure</x:v>
      </x:c>
      <x:c r="F17" s="11" t="str">
        <x:v>A-AAG</x:v>
      </x:c>
      <x:c r="G17" s="11" t="str">
        <x:v>Austere air-access group</x:v>
      </x:c>
      <x:c r="H17" s="18" t="n">
        <x:v>2</x:v>
      </x:c>
      <x:c r="I17" s="18" t="n">
        <x:f>SUM('06 Cargo Claims'!$N$111:$N$120)</x:f>
        <x:v>5625</x:v>
      </x:c>
      <x:c r="J17" s="18" t="n">
        <x:f>SUM('06 Cargo Claims'!$AN$111:$AN$120)</x:f>
        <x:v>1722.846486091498</x:v>
      </x:c>
      <x:c r="K17" s="17" t="n">
        <x:f>IF(I17=0,1,J17/I17)</x:f>
        <x:v>0.3062838197495997</x:v>
      </x:c>
      <x:c r="L17" s="17" t="n">
        <x:f>MIN('06 Cargo Claims'!$AO$111:$AO$120)</x:f>
        <x:v>0.13311714122357116</x:v>
      </x:c>
      <x:c r="M17" s="18" t="n">
        <x:f>H17*L17</x:f>
        <x:v>0.2662342824471423</x:v>
      </x:c>
      <x:c r="N17" s="18" t="n">
        <x:f>H17-M17</x:f>
        <x:v>1.7337657175528576</x:v>
      </x:c>
      <x:c r="O17" s="11" t="str">
        <x:f>INDEX('06 Cargo Claims'!$H$111:$H$120,MATCH(L17,'06 Cargo Claims'!$AO$111:$AO$120,0))</x:f>
        <x:v>ROL-30</x:v>
      </x:c>
      <x:c r="P17" s="11" t="str">
        <x:f>IF(L17&gt;='01 Controls'!$E$16,"PASS","FAIL")</x:f>
        <x:v>FAIL</x:v>
      </x:c>
      <x:c r="Q17" s="11" t="str">
        <x:v>UNQUANTIFIED</x:v>
      </x:c>
      <x:c r="R17" s="11" t="str">
        <x:f>IF(P17="FAIL","REDESIGN OR ADD CAPACITY","TRANSPORT ONLY; RECEIVER OPEN")</x:f>
        <x:v>REDESIGN OR ADD CAPACITY</x:v>
      </x:c>
      <x:c r="S17" s="26"/>
    </x:row>
    <x:row r="18">
      <x:c r="C18" s="11" t="str">
        <x:v>C1-A-AHW</x:v>
      </x:c>
      <x:c r="D18" s="11" t="str">
        <x:v>C1</x:v>
      </x:c>
      <x:c r="E18" s="11" t="str">
        <x:v>Grid failure</x:v>
      </x:c>
      <x:c r="F18" s="11" t="str">
        <x:v>A-AHW</x:v>
      </x:c>
      <x:c r="G18" s="11" t="str">
        <x:v>Aerial hazard-control wing</x:v>
      </x:c>
      <x:c r="H18" s="18" t="n">
        <x:v>1</x:v>
      </x:c>
      <x:c r="I18" s="18" t="n">
        <x:f>SUM('06 Cargo Claims'!$N$121:$N$130)</x:f>
        <x:v>2812.5</x:v>
      </x:c>
      <x:c r="J18" s="18" t="n">
        <x:f>SUM('06 Cargo Claims'!$AN$121:$AN$130)</x:f>
        <x:v>861.423243045749</x:v>
      </x:c>
      <x:c r="K18" s="17" t="n">
        <x:f>IF(I18=0,1,J18/I18)</x:f>
        <x:v>0.3062838197495997</x:v>
      </x:c>
      <x:c r="L18" s="17" t="n">
        <x:f>MIN('06 Cargo Claims'!$AO$121:$AO$130)</x:f>
        <x:v>0.13311714122357116</x:v>
      </x:c>
      <x:c r="M18" s="18" t="n">
        <x:f>H18*L18</x:f>
        <x:v>0.13311714122357116</x:v>
      </x:c>
      <x:c r="N18" s="18" t="n">
        <x:f>H18-M18</x:f>
        <x:v>0.8668828587764288</x:v>
      </x:c>
      <x:c r="O18" s="11" t="str">
        <x:f>INDEX('06 Cargo Claims'!$H$121:$H$130,MATCH(L18,'06 Cargo Claims'!$AO$121:$AO$130,0))</x:f>
        <x:v>ROL-30</x:v>
      </x:c>
      <x:c r="P18" s="11" t="str">
        <x:f>IF(L18&gt;='01 Controls'!$E$16,"PASS","FAIL")</x:f>
        <x:v>FAIL</x:v>
      </x:c>
      <x:c r="Q18" s="11" t="str">
        <x:v>UNQUANTIFIED</x:v>
      </x:c>
      <x:c r="R18" s="11" t="str">
        <x:f>IF(P18="FAIL","REDESIGN OR ADD CAPACITY","TRANSPORT ONLY; RECEIVER OPEN")</x:f>
        <x:v>REDESIGN OR ADD CAPACITY</x:v>
      </x:c>
      <x:c r="S18" s="26"/>
    </x:row>
    <x:row r="19">
      <x:c r="C19" s="11" t="str">
        <x:v>C1-A-TDG</x:v>
      </x:c>
      <x:c r="D19" s="11" t="str">
        <x:v>C1</x:v>
      </x:c>
      <x:c r="E19" s="11" t="str">
        <x:v>Grid failure</x:v>
      </x:c>
      <x:c r="F19" s="11" t="str">
        <x:v>A-TDG</x:v>
      </x:c>
      <x:c r="G19" s="11" t="str">
        <x:v>Tactical distribution group</x:v>
      </x:c>
      <x:c r="H19" s="18" t="n">
        <x:v>4</x:v>
      </x:c>
      <x:c r="I19" s="18" t="n">
        <x:f>SUM('06 Cargo Claims'!$N$131:$N$140)</x:f>
        <x:v>11250</x:v>
      </x:c>
      <x:c r="J19" s="18" t="n">
        <x:f>SUM('06 Cargo Claims'!$AN$131:$AN$140)</x:f>
        <x:v>3445.692972182996</x:v>
      </x:c>
      <x:c r="K19" s="17" t="n">
        <x:f>IF(I19=0,1,J19/I19)</x:f>
        <x:v>0.3062838197495997</x:v>
      </x:c>
      <x:c r="L19" s="17" t="n">
        <x:f>MIN('06 Cargo Claims'!$AO$131:$AO$140)</x:f>
        <x:v>0.13311714122357116</x:v>
      </x:c>
      <x:c r="M19" s="18" t="n">
        <x:f>H19*L19</x:f>
        <x:v>0.5324685648942846</x:v>
      </x:c>
      <x:c r="N19" s="18" t="n">
        <x:f>H19-M19</x:f>
        <x:v>3.467531435105715</x:v>
      </x:c>
      <x:c r="O19" s="11" t="str">
        <x:f>INDEX('06 Cargo Claims'!$H$131:$H$140,MATCH(L19,'06 Cargo Claims'!$AO$131:$AO$140,0))</x:f>
        <x:v>ROL-30</x:v>
      </x:c>
      <x:c r="P19" s="11" t="str">
        <x:f>IF(L19&gt;='01 Controls'!$E$16,"PASS","FAIL")</x:f>
        <x:v>FAIL</x:v>
      </x:c>
      <x:c r="Q19" s="11" t="str">
        <x:v>UNQUANTIFIED</x:v>
      </x:c>
      <x:c r="R19" s="11" t="str">
        <x:f>IF(P19="FAIL","REDESIGN OR ADD CAPACITY","TRANSPORT ONLY; RECEIVER OPEN")</x:f>
        <x:v>REDESIGN OR ADD CAPACITY</x:v>
      </x:c>
      <x:c r="S19" s="26"/>
    </x:row>
    <x:row r="20">
      <x:c r="C20" s="11" t="str">
        <x:v>C1-A-SRG</x:v>
      </x:c>
      <x:c r="D20" s="11" t="str">
        <x:v>C1</x:v>
      </x:c>
      <x:c r="E20" s="11" t="str">
        <x:v>Grid failure</x:v>
      </x:c>
      <x:c r="F20" s="11" t="str">
        <x:v>A-SRG</x:v>
      </x:c>
      <x:c r="G20" s="11" t="str">
        <x:v>Air sensing and relay group</x:v>
      </x:c>
      <x:c r="H20" s="18" t="n">
        <x:v>3</x:v>
      </x:c>
      <x:c r="I20" s="18" t="n">
        <x:f>SUM('06 Cargo Claims'!$N$141:$N$150)</x:f>
        <x:v>8437.5</x:v>
      </x:c>
      <x:c r="J20" s="18" t="n">
        <x:f>SUM('06 Cargo Claims'!$AN$141:$AN$150)</x:f>
        <x:v>2584.2697291372474</x:v>
      </x:c>
      <x:c r="K20" s="17" t="n">
        <x:f>IF(I20=0,1,J20/I20)</x:f>
        <x:v>0.3062838197495997</x:v>
      </x:c>
      <x:c r="L20" s="17" t="n">
        <x:f>MIN('06 Cargo Claims'!$AO$141:$AO$150)</x:f>
        <x:v>0.13311714122357116</x:v>
      </x:c>
      <x:c r="M20" s="18" t="n">
        <x:f>H20*L20</x:f>
        <x:v>0.39935142367071347</x:v>
      </x:c>
      <x:c r="N20" s="18" t="n">
        <x:f>H20-M20</x:f>
        <x:v>2.6006485763292866</x:v>
      </x:c>
      <x:c r="O20" s="11" t="str">
        <x:f>INDEX('06 Cargo Claims'!$H$141:$H$150,MATCH(L20,'06 Cargo Claims'!$AO$141:$AO$150,0))</x:f>
        <x:v>ROL-30</x:v>
      </x:c>
      <x:c r="P20" s="11" t="str">
        <x:f>IF(L20&gt;='01 Controls'!$E$16,"PASS","FAIL")</x:f>
        <x:v>FAIL</x:v>
      </x:c>
      <x:c r="Q20" s="11" t="str">
        <x:v>UNQUANTIFIED</x:v>
      </x:c>
      <x:c r="R20" s="11" t="str">
        <x:f>IF(P20="FAIL","REDESIGN OR ADD CAPACITY","TRANSPORT ONLY; RECEIVER OPEN")</x:f>
        <x:v>REDESIGN OR ADD CAPACITY</x:v>
      </x:c>
      <x:c r="S20" s="26"/>
    </x:row>
    <x:row r="21">
      <x:c r="C21" s="11" t="str">
        <x:v>C1-A-AMG</x:v>
      </x:c>
      <x:c r="D21" s="11" t="str">
        <x:v>C1</x:v>
      </x:c>
      <x:c r="E21" s="11" t="str">
        <x:v>Grid failure</x:v>
      </x:c>
      <x:c r="F21" s="11" t="str">
        <x:v>A-AMG</x:v>
      </x:c>
      <x:c r="G21" s="11" t="str">
        <x:v>Aeromedical movement group</x:v>
      </x:c>
      <x:c r="H21" s="18" t="n">
        <x:v>2</x:v>
      </x:c>
      <x:c r="I21" s="18" t="n">
        <x:f>SUM('06 Cargo Claims'!$N$151:$N$160)</x:f>
        <x:v>5625</x:v>
      </x:c>
      <x:c r="J21" s="18" t="n">
        <x:f>SUM('06 Cargo Claims'!$AN$151:$AN$160)</x:f>
        <x:v>1722.846486091498</x:v>
      </x:c>
      <x:c r="K21" s="17" t="n">
        <x:f>IF(I21=0,1,J21/I21)</x:f>
        <x:v>0.3062838197495997</x:v>
      </x:c>
      <x:c r="L21" s="17" t="n">
        <x:f>MIN('06 Cargo Claims'!$AO$151:$AO$160)</x:f>
        <x:v>0.13311714122357116</x:v>
      </x:c>
      <x:c r="M21" s="18" t="n">
        <x:f>H21*L21</x:f>
        <x:v>0.2662342824471423</x:v>
      </x:c>
      <x:c r="N21" s="18" t="n">
        <x:f>H21-M21</x:f>
        <x:v>1.7337657175528576</x:v>
      </x:c>
      <x:c r="O21" s="11" t="str">
        <x:f>INDEX('06 Cargo Claims'!$H$151:$H$160,MATCH(L21,'06 Cargo Claims'!$AO$151:$AO$160,0))</x:f>
        <x:v>ROL-30</x:v>
      </x:c>
      <x:c r="P21" s="11" t="str">
        <x:f>IF(L21&gt;='01 Controls'!$E$16,"PASS","FAIL")</x:f>
        <x:v>FAIL</x:v>
      </x:c>
      <x:c r="Q21" s="11" t="str">
        <x:v>UNQUANTIFIED</x:v>
      </x:c>
      <x:c r="R21" s="11" t="str">
        <x:f>IF(P21="FAIL","REDESIGN OR ADD CAPACITY","TRANSPORT ONLY; RECEIVER OPEN")</x:f>
        <x:v>REDESIGN OR ADD CAPACITY</x:v>
      </x:c>
      <x:c r="S21" s="26"/>
    </x:row>
    <x:row r="22">
      <x:c r="C22" s="11" t="str">
        <x:v>C1-M-POG</x:v>
      </x:c>
      <x:c r="D22" s="11" t="str">
        <x:v>C1</x:v>
      </x:c>
      <x:c r="E22" s="11" t="str">
        <x:v>Grid failure</x:v>
      </x:c>
      <x:c r="F22" s="11" t="str">
        <x:v>M-POG</x:v>
      </x:c>
      <x:c r="G22" s="11" t="str">
        <x:v>Port-opening group</x:v>
      </x:c>
      <x:c r="H22" s="18" t="n">
        <x:v>1</x:v>
      </x:c>
      <x:c r="I22" s="18" t="n">
        <x:f>SUM('06 Cargo Claims'!$N$161:$N$170)</x:f>
        <x:v>2100</x:v>
      </x:c>
      <x:c r="J22" s="18" t="n">
        <x:f>SUM('06 Cargo Claims'!$AN$161:$AN$170)</x:f>
        <x:v>665.1604652658077</x:v>
      </x:c>
      <x:c r="K22" s="17" t="n">
        <x:f>IF(I22=0,1,J22/I22)</x:f>
        <x:v>0.31674307869800367</x:v>
      </x:c>
      <x:c r="L22" s="17" t="n">
        <x:f>MIN('06 Cargo Claims'!$AO$161:$AO$170)</x:f>
        <x:v>0.13311714122357113</x:v>
      </x:c>
      <x:c r="M22" s="18" t="n">
        <x:f>H22*L22</x:f>
        <x:v>0.13311714122357113</x:v>
      </x:c>
      <x:c r="N22" s="18" t="n">
        <x:f>H22-M22</x:f>
        <x:v>0.8668828587764289</x:v>
      </x:c>
      <x:c r="O22" s="11" t="str">
        <x:f>INDEX('06 Cargo Claims'!$H$161:$H$170,MATCH(L22,'06 Cargo Claims'!$AO$161:$AO$170,0))</x:f>
        <x:v>ROL-30</x:v>
      </x:c>
      <x:c r="P22" s="11" t="str">
        <x:f>IF(L22&gt;='01 Controls'!$E$16,"PASS","FAIL")</x:f>
        <x:v>FAIL</x:v>
      </x:c>
      <x:c r="Q22" s="11" t="str">
        <x:v>UNQUANTIFIED</x:v>
      </x:c>
      <x:c r="R22" s="11" t="str">
        <x:f>IF(P22="FAIL","REDESIGN OR ADD CAPACITY","TRANSPORT ONLY; RECEIVER OPEN")</x:f>
        <x:v>REDESIGN OR ADD CAPACITY</x:v>
      </x:c>
      <x:c r="S22" s="26"/>
    </x:row>
    <x:row r="23">
      <x:c r="C23" s="11" t="str">
        <x:v>C1-M-LAG</x:v>
      </x:c>
      <x:c r="D23" s="11" t="str">
        <x:v>C1</x:v>
      </x:c>
      <x:c r="E23" s="11" t="str">
        <x:v>Grid failure</x:v>
      </x:c>
      <x:c r="F23" s="11" t="str">
        <x:v>M-LAG</x:v>
      </x:c>
      <x:c r="G23" s="11" t="str">
        <x:v>Littoral-access group</x:v>
      </x:c>
      <x:c r="H23" s="18" t="n">
        <x:v>1</x:v>
      </x:c>
      <x:c r="I23" s="18" t="n">
        <x:f>SUM('06 Cargo Claims'!$N$171:$N$180)</x:f>
        <x:v>2100</x:v>
      </x:c>
      <x:c r="J23" s="18" t="n">
        <x:f>SUM('06 Cargo Claims'!$AN$171:$AN$180)</x:f>
        <x:v>665.1604652658077</x:v>
      </x:c>
      <x:c r="K23" s="17" t="n">
        <x:f>IF(I23=0,1,J23/I23)</x:f>
        <x:v>0.31674307869800367</x:v>
      </x:c>
      <x:c r="L23" s="17" t="n">
        <x:f>MIN('06 Cargo Claims'!$AO$171:$AO$180)</x:f>
        <x:v>0.13311714122357113</x:v>
      </x:c>
      <x:c r="M23" s="18" t="n">
        <x:f>H23*L23</x:f>
        <x:v>0.13311714122357113</x:v>
      </x:c>
      <x:c r="N23" s="18" t="n">
        <x:f>H23-M23</x:f>
        <x:v>0.8668828587764289</x:v>
      </x:c>
      <x:c r="O23" s="11" t="str">
        <x:f>INDEX('06 Cargo Claims'!$H$171:$H$180,MATCH(L23,'06 Cargo Claims'!$AO$171:$AO$180,0))</x:f>
        <x:v>ROL-30</x:v>
      </x:c>
      <x:c r="P23" s="11" t="str">
        <x:f>IF(L23&gt;='01 Controls'!$E$16,"PASS","FAIL")</x:f>
        <x:v>FAIL</x:v>
      </x:c>
      <x:c r="Q23" s="11" t="str">
        <x:v>UNQUANTIFIED</x:v>
      </x:c>
      <x:c r="R23" s="11" t="str">
        <x:f>IF(P23="FAIL","REDESIGN OR ADD CAPACITY","TRANSPORT ONLY; RECEIVER OPEN")</x:f>
        <x:v>REDESIGN OR ADD CAPACITY</x:v>
      </x:c>
      <x:c r="S23" s="26"/>
    </x:row>
    <x:row r="24">
      <x:c r="C24" s="11" t="str">
        <x:v>C1-M-IWG</x:v>
      </x:c>
      <x:c r="D24" s="11" t="str">
        <x:v>C1</x:v>
      </x:c>
      <x:c r="E24" s="11" t="str">
        <x:v>Grid failure</x:v>
      </x:c>
      <x:c r="F24" s="11" t="str">
        <x:v>M-IWG</x:v>
      </x:c>
      <x:c r="G24" s="11" t="str">
        <x:v>Inland-waterway group</x:v>
      </x:c>
      <x:c r="H24" s="18" t="n">
        <x:v>2</x:v>
      </x:c>
      <x:c r="I24" s="18" t="n">
        <x:f>SUM('06 Cargo Claims'!$N$181:$N$190)</x:f>
        <x:v>4200</x:v>
      </x:c>
      <x:c r="J24" s="18" t="n">
        <x:f>SUM('06 Cargo Claims'!$AN$181:$AN$190)</x:f>
        <x:v>1330.3209305316154</x:v>
      </x:c>
      <x:c r="K24" s="17" t="n">
        <x:f>IF(I24=0,1,J24/I24)</x:f>
        <x:v>0.31674307869800367</x:v>
      </x:c>
      <x:c r="L24" s="17" t="n">
        <x:f>MIN('06 Cargo Claims'!$AO$181:$AO$190)</x:f>
        <x:v>0.13311714122357113</x:v>
      </x:c>
      <x:c r="M24" s="18" t="n">
        <x:f>H24*L24</x:f>
        <x:v>0.26623428244714226</x:v>
      </x:c>
      <x:c r="N24" s="18" t="n">
        <x:f>H24-M24</x:f>
        <x:v>1.7337657175528578</x:v>
      </x:c>
      <x:c r="O24" s="11" t="str">
        <x:f>INDEX('06 Cargo Claims'!$H$181:$H$190,MATCH(L24,'06 Cargo Claims'!$AO$181:$AO$190,0))</x:f>
        <x:v>ROL-30</x:v>
      </x:c>
      <x:c r="P24" s="11" t="str">
        <x:f>IF(L24&gt;='01 Controls'!$E$16,"PASS","FAIL")</x:f>
        <x:v>FAIL</x:v>
      </x:c>
      <x:c r="Q24" s="11" t="str">
        <x:v>UNQUANTIFIED</x:v>
      </x:c>
      <x:c r="R24" s="11" t="str">
        <x:f>IF(P24="FAIL","REDESIGN OR ADD CAPACITY","TRANSPORT ONLY; RECEIVER OPEN")</x:f>
        <x:v>REDESIGN OR ADD CAPACITY</x:v>
      </x:c>
      <x:c r="S24" s="26"/>
    </x:row>
    <x:row r="25">
      <x:c r="C25" s="11" t="str">
        <x:v>C1-M-OSG</x:v>
      </x:c>
      <x:c r="D25" s="11" t="str">
        <x:v>C1</x:v>
      </x:c>
      <x:c r="E25" s="11" t="str">
        <x:v>Grid failure</x:v>
      </x:c>
      <x:c r="F25" s="11" t="str">
        <x:v>M-OSG</x:v>
      </x:c>
      <x:c r="G25" s="11" t="str">
        <x:v>Offshore-support group</x:v>
      </x:c>
      <x:c r="H25" s="18" t="n">
        <x:v>1</x:v>
      </x:c>
      <x:c r="I25" s="18" t="n">
        <x:f>SUM('06 Cargo Claims'!$N$191:$N$200)</x:f>
        <x:v>2100</x:v>
      </x:c>
      <x:c r="J25" s="18" t="n">
        <x:f>SUM('06 Cargo Claims'!$AN$191:$AN$200)</x:f>
        <x:v>665.1604652658077</x:v>
      </x:c>
      <x:c r="K25" s="17" t="n">
        <x:f>IF(I25=0,1,J25/I25)</x:f>
        <x:v>0.31674307869800367</x:v>
      </x:c>
      <x:c r="L25" s="17" t="n">
        <x:f>MIN('06 Cargo Claims'!$AO$191:$AO$200)</x:f>
        <x:v>0.13311714122357113</x:v>
      </x:c>
      <x:c r="M25" s="18" t="n">
        <x:f>H25*L25</x:f>
        <x:v>0.13311714122357113</x:v>
      </x:c>
      <x:c r="N25" s="18" t="n">
        <x:f>H25-M25</x:f>
        <x:v>0.8668828587764289</x:v>
      </x:c>
      <x:c r="O25" s="11" t="str">
        <x:f>INDEX('06 Cargo Claims'!$H$191:$H$200,MATCH(L25,'06 Cargo Claims'!$AO$191:$AO$200,0))</x:f>
        <x:v>ROL-30</x:v>
      </x:c>
      <x:c r="P25" s="11" t="str">
        <x:f>IF(L25&gt;='01 Controls'!$E$16,"PASS","FAIL")</x:f>
        <x:v>FAIL</x:v>
      </x:c>
      <x:c r="Q25" s="11" t="str">
        <x:v>UNQUANTIFIED</x:v>
      </x:c>
      <x:c r="R25" s="11" t="str">
        <x:f>IF(P25="FAIL","REDESIGN OR ADD CAPACITY","TRANSPORT ONLY; RECEIVER OPEN")</x:f>
        <x:v>REDESIGN OR ADD CAPACITY</x:v>
      </x:c>
      <x:c r="S25" s="26"/>
    </x:row>
    <x:row r="26">
      <x:c r="C26" s="11" t="str">
        <x:v>C1-M-SSG</x:v>
      </x:c>
      <x:c r="D26" s="11" t="str">
        <x:v>C1</x:v>
      </x:c>
      <x:c r="E26" s="11" t="str">
        <x:v>Grid failure</x:v>
      </x:c>
      <x:c r="F26" s="11" t="str">
        <x:v>M-SSG</x:v>
      </x:c>
      <x:c r="G26" s="11" t="str">
        <x:v>Ocean sustainment group</x:v>
      </x:c>
      <x:c r="H26" s="18" t="n">
        <x:v>2</x:v>
      </x:c>
      <x:c r="I26" s="18" t="n">
        <x:f>SUM('06 Cargo Claims'!$N$201:$N$210)</x:f>
        <x:v>4200</x:v>
      </x:c>
      <x:c r="J26" s="18" t="n">
        <x:f>SUM('06 Cargo Claims'!$AN$201:$AN$210)</x:f>
        <x:v>1330.3209305316154</x:v>
      </x:c>
      <x:c r="K26" s="17" t="n">
        <x:f>IF(I26=0,1,J26/I26)</x:f>
        <x:v>0.31674307869800367</x:v>
      </x:c>
      <x:c r="L26" s="17" t="n">
        <x:f>MIN('06 Cargo Claims'!$AO$201:$AO$210)</x:f>
        <x:v>0.13311714122357113</x:v>
      </x:c>
      <x:c r="M26" s="18" t="n">
        <x:f>H26*L26</x:f>
        <x:v>0.26623428244714226</x:v>
      </x:c>
      <x:c r="N26" s="18" t="n">
        <x:f>H26-M26</x:f>
        <x:v>1.7337657175528578</x:v>
      </x:c>
      <x:c r="O26" s="11" t="str">
        <x:f>INDEX('06 Cargo Claims'!$H$201:$H$210,MATCH(L26,'06 Cargo Claims'!$AO$201:$AO$210,0))</x:f>
        <x:v>ROL-30</x:v>
      </x:c>
      <x:c r="P26" s="11" t="str">
        <x:f>IF(L26&gt;='01 Controls'!$E$16,"PASS","FAIL")</x:f>
        <x:v>FAIL</x:v>
      </x:c>
      <x:c r="Q26" s="11" t="str">
        <x:v>UNQUANTIFIED</x:v>
      </x:c>
      <x:c r="R26" s="11" t="str">
        <x:f>IF(P26="FAIL","REDESIGN OR ADD CAPACITY","TRANSPORT ONLY; RECEIVER OPEN")</x:f>
        <x:v>REDESIGN OR ADD CAPACITY</x:v>
      </x:c>
      <x:c r="S26" s="26"/>
    </x:row>
    <x:row r="27">
      <x:c r="C27" s="11" t="str">
        <x:v>C1-I-CUG</x:v>
      </x:c>
      <x:c r="D27" s="11" t="str">
        <x:v>C1</x:v>
      </x:c>
      <x:c r="E27" s="11" t="str">
        <x:v>Grid failure</x:v>
      </x:c>
      <x:c r="F27" s="11" t="str">
        <x:v>I-CUG</x:v>
      </x:c>
      <x:c r="G27" s="11" t="str">
        <x:v>Communications utility group</x:v>
      </x:c>
      <x:c r="H27" s="18" t="n">
        <x:v>6</x:v>
      </x:c>
      <x:c r="I27" s="18" t="n">
        <x:f>SUM('06 Cargo Claims'!$N$211:$N$219)</x:f>
        <x:v>21600</x:v>
      </x:c>
      <x:c r="J27" s="18" t="n">
        <x:f>SUM('06 Cargo Claims'!$AN$211:$AN$219)</x:f>
        <x:v>4904.901434840164</x:v>
      </x:c>
      <x:c r="K27" s="17" t="n">
        <x:f>IF(I27=0,1,J27/I27)</x:f>
        <x:v>0.22707877013148908</x:v>
      </x:c>
      <x:c r="L27" s="17" t="n">
        <x:f>MIN('06 Cargo Claims'!$AO$211:$AO$219)</x:f>
        <x:v>0.13311714122357116</x:v>
      </x:c>
      <x:c r="M27" s="18" t="n">
        <x:f>H27*L27</x:f>
        <x:v>0.7987028473414269</x:v>
      </x:c>
      <x:c r="N27" s="18" t="n">
        <x:f>H27-M27</x:f>
        <x:v>5.201297152658573</x:v>
      </x:c>
      <x:c r="O27" s="11" t="str">
        <x:f>INDEX('06 Cargo Claims'!$H$211:$H$219,MATCH(L27,'06 Cargo Claims'!$AO$211:$AO$219,0))</x:f>
        <x:v>ROL-30</x:v>
      </x:c>
      <x:c r="P27" s="11" t="str">
        <x:f>IF(L27&gt;='01 Controls'!$E$16,"PASS","FAIL")</x:f>
        <x:v>FAIL</x:v>
      </x:c>
      <x:c r="Q27" s="11" t="str">
        <x:v>UNQUANTIFIED</x:v>
      </x:c>
      <x:c r="R27" s="11" t="str">
        <x:f>IF(P27="FAIL","REDESIGN OR ADD CAPACITY","TRANSPORT ONLY; RECEIVER OPEN")</x:f>
        <x:v>REDESIGN OR ADD CAPACITY</x:v>
      </x:c>
      <x:c r="S27" s="26"/>
    </x:row>
    <x:row r="28">
      <x:c r="C28" s="11" t="str">
        <x:v>C1-I-TSG</x:v>
      </x:c>
      <x:c r="D28" s="11" t="str">
        <x:v>C1</x:v>
      </x:c>
      <x:c r="E28" s="11" t="str">
        <x:v>Grid failure</x:v>
      </x:c>
      <x:c r="F28" s="11" t="str">
        <x:v>I-TSG</x:v>
      </x:c>
      <x:c r="G28" s="11" t="str">
        <x:v>Thermal safety group</x:v>
      </x:c>
      <x:c r="H28" s="18" t="n">
        <x:v>12</x:v>
      </x:c>
      <x:c r="I28" s="18" t="n">
        <x:f>SUM('06 Cargo Claims'!$N$220:$N$229)</x:f>
        <x:v>43200</x:v>
      </x:c>
      <x:c r="J28" s="18" t="n">
        <x:f>SUM('06 Cargo Claims'!$AN$220:$AN$229)</x:f>
        <x:v>12258.124481328903</x:v>
      </x:c>
      <x:c r="K28" s="17" t="n">
        <x:f>IF(I28=0,1,J28/I28)</x:f>
        <x:v>0.28375288151224315</x:v>
      </x:c>
      <x:c r="L28" s="17" t="n">
        <x:f>MIN('06 Cargo Claims'!$AO$220:$AO$229)</x:f>
        <x:v>0.13311714122357118</x:v>
      </x:c>
      <x:c r="M28" s="18" t="n">
        <x:f>H28*L28</x:f>
        <x:v>1.597405694682854</x:v>
      </x:c>
      <x:c r="N28" s="18" t="n">
        <x:f>H28-M28</x:f>
        <x:v>10.402594305317146</x:v>
      </x:c>
      <x:c r="O28" s="11" t="str">
        <x:f>INDEX('06 Cargo Claims'!$H$220:$H$229,MATCH(L28,'06 Cargo Claims'!$AO$220:$AO$229,0))</x:f>
        <x:v>ROL-30</x:v>
      </x:c>
      <x:c r="P28" s="11" t="str">
        <x:f>IF(L28&gt;='01 Controls'!$E$16,"PASS","FAIL")</x:f>
        <x:v>FAIL</x:v>
      </x:c>
      <x:c r="Q28" s="11" t="str">
        <x:v>UNQUANTIFIED</x:v>
      </x:c>
      <x:c r="R28" s="11" t="str">
        <x:f>IF(P28="FAIL","REDESIGN OR ADD CAPACITY","TRANSPORT ONLY; RECEIVER OPEN")</x:f>
        <x:v>REDESIGN OR ADD CAPACITY</x:v>
      </x:c>
      <x:c r="S28" s="26"/>
    </x:row>
    <x:row r="29">
      <x:c r="C29" s="11" t="str">
        <x:v>C1-I-URG</x:v>
      </x:c>
      <x:c r="D29" s="11" t="str">
        <x:v>C1</x:v>
      </x:c>
      <x:c r="E29" s="11" t="str">
        <x:v>Grid failure</x:v>
      </x:c>
      <x:c r="F29" s="11" t="str">
        <x:v>I-URG</x:v>
      </x:c>
      <x:c r="G29" s="11" t="str">
        <x:v>Utility reconstruction group</x:v>
      </x:c>
      <x:c r="H29" s="18" t="n">
        <x:v>8</x:v>
      </x:c>
      <x:c r="I29" s="18" t="n">
        <x:f>SUM('06 Cargo Claims'!$N$230:$N$239)</x:f>
        <x:v>28800</x:v>
      </x:c>
      <x:c r="J29" s="18" t="n">
        <x:f>SUM('06 Cargo Claims'!$AN$230:$AN$239)</x:f>
        <x:v>8172.082987552602</x:v>
      </x:c>
      <x:c r="K29" s="17" t="n">
        <x:f>IF(I29=0,1,J29/I29)</x:f>
        <x:v>0.28375288151224315</x:v>
      </x:c>
      <x:c r="L29" s="17" t="n">
        <x:f>MIN('06 Cargo Claims'!$AO$230:$AO$239)</x:f>
        <x:v>0.13311714122357118</x:v>
      </x:c>
      <x:c r="M29" s="18" t="n">
        <x:f>H29*L29</x:f>
        <x:v>1.0649371297885695</x:v>
      </x:c>
      <x:c r="N29" s="18" t="n">
        <x:f>H29-M29</x:f>
        <x:v>6.93506287021143</x:v>
      </x:c>
      <x:c r="O29" s="11" t="str">
        <x:f>INDEX('06 Cargo Claims'!$H$230:$H$239,MATCH(L29,'06 Cargo Claims'!$AO$230:$AO$239,0))</x:f>
        <x:v>ROL-30</x:v>
      </x:c>
      <x:c r="P29" s="11" t="str">
        <x:f>IF(L29&gt;='01 Controls'!$E$16,"PASS","FAIL")</x:f>
        <x:v>FAIL</x:v>
      </x:c>
      <x:c r="Q29" s="11" t="str">
        <x:v>UNQUANTIFIED</x:v>
      </x:c>
      <x:c r="R29" s="11" t="str">
        <x:f>IF(P29="FAIL","REDESIGN OR ADD CAPACITY","TRANSPORT ONLY; RECEIVER OPEN")</x:f>
        <x:v>REDESIGN OR ADD CAPACITY</x:v>
      </x:c>
      <x:c r="S29" s="26"/>
    </x:row>
    <x:row r="30">
      <x:c r="C30" s="11" t="str">
        <x:v>C1-H-CHC</x:v>
      </x:c>
      <x:c r="D30" s="11" t="str">
        <x:v>C1</x:v>
      </x:c>
      <x:c r="E30" s="11" t="str">
        <x:v>Grid failure</x:v>
      </x:c>
      <x:c r="F30" s="11" t="str">
        <x:v>H-CHC</x:v>
      </x:c>
      <x:c r="G30" s="11" t="str">
        <x:v>Community health continuity group</x:v>
      </x:c>
      <x:c r="H30" s="18" t="n">
        <x:v>8</x:v>
      </x:c>
      <x:c r="I30" s="18" t="n">
        <x:f>SUM('06 Cargo Claims'!$N$240:$N$247)</x:f>
        <x:v>21000</x:v>
      </x:c>
      <x:c r="J30" s="18" t="n">
        <x:f>SUM('06 Cargo Claims'!$AN$240:$AN$247)</x:f>
        <x:v>4682.661695722796</x:v>
      </x:c>
      <x:c r="K30" s="17" t="n">
        <x:f>IF(I30=0,1,J30/I30)</x:f>
        <x:v>0.2229838902725141</x:v>
      </x:c>
      <x:c r="L30" s="17" t="n">
        <x:f>MIN('06 Cargo Claims'!$AO$240:$AO$247)</x:f>
        <x:v>0.13311714122357116</x:v>
      </x:c>
      <x:c r="M30" s="18" t="n">
        <x:f>H30*L30</x:f>
        <x:v>1.0649371297885692</x:v>
      </x:c>
      <x:c r="N30" s="18" t="n">
        <x:f>H30-M30</x:f>
        <x:v>6.93506287021143</x:v>
      </x:c>
      <x:c r="O30" s="11" t="str">
        <x:f>INDEX('06 Cargo Claims'!$H$240:$H$247,MATCH(L30,'06 Cargo Claims'!$AO$240:$AO$247,0))</x:f>
        <x:v>ROL-30</x:v>
      </x:c>
      <x:c r="P30" s="11" t="str">
        <x:f>IF(L30&gt;='01 Controls'!$E$16,"PASS","FAIL")</x:f>
        <x:v>FAIL</x:v>
      </x:c>
      <x:c r="Q30" s="11" t="str">
        <x:v>UNQUANTIFIED</x:v>
      </x:c>
      <x:c r="R30" s="11" t="str">
        <x:f>IF(P30="FAIL","REDESIGN OR ADD CAPACITY","TRANSPORT ONLY; RECEIVER OPEN")</x:f>
        <x:v>REDESIGN OR ADD CAPACITY</x:v>
      </x:c>
      <x:c r="S30" s="26"/>
    </x:row>
    <x:row r="31">
      <x:c r="C31" s="11" t="str">
        <x:v>C1-H-MAC</x:v>
      </x:c>
      <x:c r="D31" s="11" t="str">
        <x:v>C1</x:v>
      </x:c>
      <x:c r="E31" s="11" t="str">
        <x:v>Grid failure</x:v>
      </x:c>
      <x:c r="F31" s="11" t="str">
        <x:v>H-MAC</x:v>
      </x:c>
      <x:c r="G31" s="11" t="str">
        <x:v>Mobile acute-care group</x:v>
      </x:c>
      <x:c r="H31" s="18" t="n">
        <x:v>4</x:v>
      </x:c>
      <x:c r="I31" s="18" t="n">
        <x:f>SUM('06 Cargo Claims'!$N$248:$N$255)</x:f>
        <x:v>10500</x:v>
      </x:c>
      <x:c r="J31" s="18" t="n">
        <x:f>SUM('06 Cargo Claims'!$AN$248:$AN$255)</x:f>
        <x:v>2341.330847861398</x:v>
      </x:c>
      <x:c r="K31" s="17" t="n">
        <x:f>IF(I31=0,1,J31/I31)</x:f>
        <x:v>0.2229838902725141</x:v>
      </x:c>
      <x:c r="L31" s="17" t="n">
        <x:f>MIN('06 Cargo Claims'!$AO$248:$AO$255)</x:f>
        <x:v>0.13311714122357116</x:v>
      </x:c>
      <x:c r="M31" s="18" t="n">
        <x:f>H31*L31</x:f>
        <x:v>0.5324685648942846</x:v>
      </x:c>
      <x:c r="N31" s="18" t="n">
        <x:f>H31-M31</x:f>
        <x:v>3.467531435105715</x:v>
      </x:c>
      <x:c r="O31" s="11" t="str">
        <x:f>INDEX('06 Cargo Claims'!$H$248:$H$255,MATCH(L31,'06 Cargo Claims'!$AO$248:$AO$255,0))</x:f>
        <x:v>ROL-30</x:v>
      </x:c>
      <x:c r="P31" s="11" t="str">
        <x:f>IF(L31&gt;='01 Controls'!$E$16,"PASS","FAIL")</x:f>
        <x:v>FAIL</x:v>
      </x:c>
      <x:c r="Q31" s="11" t="str">
        <x:v>UNQUANTIFIED</x:v>
      </x:c>
      <x:c r="R31" s="11" t="str">
        <x:f>IF(P31="FAIL","REDESIGN OR ADD CAPACITY","TRANSPORT ONLY; RECEIVER OPEN")</x:f>
        <x:v>REDESIGN OR ADD CAPACITY</x:v>
      </x:c>
      <x:c r="S31" s="26"/>
    </x:row>
    <x:row r="32">
      <x:c r="C32" s="11" t="str">
        <x:v>C1-H-PHC</x:v>
      </x:c>
      <x:c r="D32" s="11" t="str">
        <x:v>C1</x:v>
      </x:c>
      <x:c r="E32" s="11" t="str">
        <x:v>Grid failure</x:v>
      </x:c>
      <x:c r="F32" s="11" t="str">
        <x:v>H-PHC</x:v>
      </x:c>
      <x:c r="G32" s="11" t="str">
        <x:v>Public-health control group</x:v>
      </x:c>
      <x:c r="H32" s="18" t="n">
        <x:v>4</x:v>
      </x:c>
      <x:c r="I32" s="18" t="n">
        <x:f>SUM('06 Cargo Claims'!$N$256:$N$263)</x:f>
        <x:v>10500</x:v>
      </x:c>
      <x:c r="J32" s="18" t="n">
        <x:f>SUM('06 Cargo Claims'!$AN$256:$AN$263)</x:f>
        <x:v>2341.330847861398</x:v>
      </x:c>
      <x:c r="K32" s="17" t="n">
        <x:f>IF(I32=0,1,J32/I32)</x:f>
        <x:v>0.2229838902725141</x:v>
      </x:c>
      <x:c r="L32" s="17" t="n">
        <x:f>MIN('06 Cargo Claims'!$AO$256:$AO$263)</x:f>
        <x:v>0.13311714122357116</x:v>
      </x:c>
      <x:c r="M32" s="18" t="n">
        <x:f>H32*L32</x:f>
        <x:v>0.5324685648942846</x:v>
      </x:c>
      <x:c r="N32" s="18" t="n">
        <x:f>H32-M32</x:f>
        <x:v>3.467531435105715</x:v>
      </x:c>
      <x:c r="O32" s="11" t="str">
        <x:f>INDEX('06 Cargo Claims'!$H$256:$H$263,MATCH(L32,'06 Cargo Claims'!$AO$256:$AO$263,0))</x:f>
        <x:v>ROL-30</x:v>
      </x:c>
      <x:c r="P32" s="11" t="str">
        <x:f>IF(L32&gt;='01 Controls'!$E$16,"PASS","FAIL")</x:f>
        <x:v>FAIL</x:v>
      </x:c>
      <x:c r="Q32" s="11" t="str">
        <x:v>UNQUANTIFIED</x:v>
      </x:c>
      <x:c r="R32" s="11" t="str">
        <x:f>IF(P32="FAIL","REDESIGN OR ADD CAPACITY","TRANSPORT ONLY; RECEIVER OPEN")</x:f>
        <x:v>REDESIGN OR ADD CAPACITY</x:v>
      </x:c>
      <x:c r="S32" s="26"/>
    </x:row>
    <x:row r="33">
      <x:c r="C33" s="11" t="str">
        <x:v>C1-H-HWR</x:v>
      </x:c>
      <x:c r="D33" s="11" t="str">
        <x:v>C1</x:v>
      </x:c>
      <x:c r="E33" s="11" t="str">
        <x:v>Grid failure</x:v>
      </x:c>
      <x:c r="F33" s="11" t="str">
        <x:v>H-HWR</x:v>
      </x:c>
      <x:c r="G33" s="11" t="str">
        <x:v>Health workforce replacement group</x:v>
      </x:c>
      <x:c r="H33" s="18" t="n">
        <x:v>8</x:v>
      </x:c>
      <x:c r="I33" s="18" t="n">
        <x:f>SUM('06 Cargo Claims'!$N$264:$N$271)</x:f>
        <x:v>21000</x:v>
      </x:c>
      <x:c r="J33" s="18" t="n">
        <x:f>SUM('06 Cargo Claims'!$AN$264:$AN$271)</x:f>
        <x:v>4682.661695722796</x:v>
      </x:c>
      <x:c r="K33" s="17" t="n">
        <x:f>IF(I33=0,1,J33/I33)</x:f>
        <x:v>0.2229838902725141</x:v>
      </x:c>
      <x:c r="L33" s="17" t="n">
        <x:f>MIN('06 Cargo Claims'!$AO$264:$AO$271)</x:f>
        <x:v>0.13311714122357116</x:v>
      </x:c>
      <x:c r="M33" s="18" t="n">
        <x:f>H33*L33</x:f>
        <x:v>1.0649371297885692</x:v>
      </x:c>
      <x:c r="N33" s="18" t="n">
        <x:f>H33-M33</x:f>
        <x:v>6.93506287021143</x:v>
      </x:c>
      <x:c r="O33" s="11" t="str">
        <x:f>INDEX('06 Cargo Claims'!$H$264:$H$271,MATCH(L33,'06 Cargo Claims'!$AO$264:$AO$271,0))</x:f>
        <x:v>ROL-30</x:v>
      </x:c>
      <x:c r="P33" s="11" t="str">
        <x:f>IF(L33&gt;='01 Controls'!$E$16,"PASS","FAIL")</x:f>
        <x:v>FAIL</x:v>
      </x:c>
      <x:c r="Q33" s="11" t="str">
        <x:v>UNQUANTIFIED</x:v>
      </x:c>
      <x:c r="R33" s="11" t="str">
        <x:f>IF(P33="FAIL","REDESIGN OR ADD CAPACITY","TRANSPORT ONLY; RECEIVER OPEN")</x:f>
        <x:v>REDESIGN OR ADD CAPACITY</x:v>
      </x:c>
      <x:c r="S33" s="26"/>
    </x:row>
    <x:row r="34">
      <x:c r="C34" s="11" t="str">
        <x:v>C1-C-PSG</x:v>
      </x:c>
      <x:c r="D34" s="11" t="str">
        <x:v>C1</x:v>
      </x:c>
      <x:c r="E34" s="11" t="str">
        <x:v>Grid failure</x:v>
      </x:c>
      <x:c r="F34" s="11" t="str">
        <x:v>C-PSG</x:v>
      </x:c>
      <x:c r="G34" s="11" t="str">
        <x:v>Population support group</x:v>
      </x:c>
      <x:c r="H34" s="18" t="n">
        <x:v>10</x:v>
      </x:c>
      <x:c r="I34" s="18" t="n">
        <x:f>SUM('06 Cargo Claims'!$N$272:$N$279)</x:f>
        <x:v>21937.5</x:v>
      </x:c>
      <x:c r="J34" s="18" t="n">
        <x:f>SUM('06 Cargo Claims'!$AN$272:$AN$279)</x:f>
        <x:v>4416.037179501179</x:v>
      </x:c>
      <x:c r="K34" s="17" t="n">
        <x:f>IF(I34=0,1,J34/I34)</x:f>
        <x:v>0.20130084009122182</x:v>
      </x:c>
      <x:c r="L34" s="17" t="n">
        <x:f>MIN('06 Cargo Claims'!$AO$272:$AO$279)</x:f>
        <x:v>0.13311714122357116</x:v>
      </x:c>
      <x:c r="M34" s="18" t="n">
        <x:f>H34*L34</x:f>
        <x:v>1.3311714122357117</x:v>
      </x:c>
      <x:c r="N34" s="18" t="n">
        <x:f>H34-M34</x:f>
        <x:v>8.668828587764288</x:v>
      </x:c>
      <x:c r="O34" s="11" t="str">
        <x:f>INDEX('06 Cargo Claims'!$H$272:$H$279,MATCH(L34,'06 Cargo Claims'!$AO$272:$AO$279,0))</x:f>
        <x:v>ROL-30</x:v>
      </x:c>
      <x:c r="P34" s="11" t="str">
        <x:f>IF(L34&gt;='01 Controls'!$E$16,"PASS","FAIL")</x:f>
        <x:v>FAIL</x:v>
      </x:c>
      <x:c r="Q34" s="11" t="str">
        <x:v>UNQUANTIFIED</x:v>
      </x:c>
      <x:c r="R34" s="11" t="str">
        <x:f>IF(P34="FAIL","REDESIGN OR ADD CAPACITY","TRANSPORT ONLY; RECEIVER OPEN")</x:f>
        <x:v>REDESIGN OR ADD CAPACITY</x:v>
      </x:c>
      <x:c r="S34" s="26"/>
    </x:row>
    <x:row r="35">
      <x:c r="C35" s="11" t="str">
        <x:v>C1-C-EGG</x:v>
      </x:c>
      <x:c r="D35" s="11" t="str">
        <x:v>C1</x:v>
      </x:c>
      <x:c r="E35" s="11" t="str">
        <x:v>Grid failure</x:v>
      </x:c>
      <x:c r="F35" s="11" t="str">
        <x:v>C-EGG</x:v>
      </x:c>
      <x:c r="G35" s="11" t="str">
        <x:v>Essential-goods group</x:v>
      </x:c>
      <x:c r="H35" s="18" t="n">
        <x:v>10</x:v>
      </x:c>
      <x:c r="I35" s="18" t="n">
        <x:f>SUM('06 Cargo Claims'!$N$280:$N$287)</x:f>
        <x:v>21937.5</x:v>
      </x:c>
      <x:c r="J35" s="18" t="n">
        <x:f>SUM('06 Cargo Claims'!$AN$280:$AN$287)</x:f>
        <x:v>4416.037179501179</x:v>
      </x:c>
      <x:c r="K35" s="17" t="n">
        <x:f>IF(I35=0,1,J35/I35)</x:f>
        <x:v>0.20130084009122182</x:v>
      </x:c>
      <x:c r="L35" s="17" t="n">
        <x:f>MIN('06 Cargo Claims'!$AO$280:$AO$287)</x:f>
        <x:v>0.13311714122357116</x:v>
      </x:c>
      <x:c r="M35" s="18" t="n">
        <x:f>H35*L35</x:f>
        <x:v>1.3311714122357117</x:v>
      </x:c>
      <x:c r="N35" s="18" t="n">
        <x:f>H35-M35</x:f>
        <x:v>8.668828587764288</x:v>
      </x:c>
      <x:c r="O35" s="11" t="str">
        <x:f>INDEX('06 Cargo Claims'!$H$280:$H$287,MATCH(L35,'06 Cargo Claims'!$AO$280:$AO$287,0))</x:f>
        <x:v>ROL-30</x:v>
      </x:c>
      <x:c r="P35" s="11" t="str">
        <x:f>IF(L35&gt;='01 Controls'!$E$16,"PASS","FAIL")</x:f>
        <x:v>FAIL</x:v>
      </x:c>
      <x:c r="Q35" s="11" t="str">
        <x:v>UNQUANTIFIED</x:v>
      </x:c>
      <x:c r="R35" s="11" t="str">
        <x:f>IF(P35="FAIL","REDESIGN OR ADD CAPACITY","TRANSPORT ONLY; RECEIVER OPEN")</x:f>
        <x:v>REDESIGN OR ADD CAPACITY</x:v>
      </x:c>
      <x:c r="S35" s="26"/>
    </x:row>
    <x:row r="36">
      <x:c r="C36" s="11" t="str">
        <x:v>C1-C-CAG</x:v>
      </x:c>
      <x:c r="D36" s="11" t="str">
        <x:v>C1</x:v>
      </x:c>
      <x:c r="E36" s="11" t="str">
        <x:v>Grid failure</x:v>
      </x:c>
      <x:c r="F36" s="11" t="str">
        <x:v>C-CAG</x:v>
      </x:c>
      <x:c r="G36" s="11" t="str">
        <x:v>Civil access group</x:v>
      </x:c>
      <x:c r="H36" s="18" t="n">
        <x:v>8</x:v>
      </x:c>
      <x:c r="I36" s="18" t="n">
        <x:f>SUM('06 Cargo Claims'!$N$288:$N$295)</x:f>
        <x:v>17550</x:v>
      </x:c>
      <x:c r="J36" s="18" t="n">
        <x:f>SUM('06 Cargo Claims'!$AN$288:$AN$295)</x:f>
        <x:v>3532.8297436009434</x:v>
      </x:c>
      <x:c r="K36" s="17" t="n">
        <x:f>IF(I36=0,1,J36/I36)</x:f>
        <x:v>0.20130084009122184</x:v>
      </x:c>
      <x:c r="L36" s="17" t="n">
        <x:f>MIN('06 Cargo Claims'!$AO$288:$AO$295)</x:f>
        <x:v>0.13311714122357118</x:v>
      </x:c>
      <x:c r="M36" s="18" t="n">
        <x:f>H36*L36</x:f>
        <x:v>1.0649371297885695</x:v>
      </x:c>
      <x:c r="N36" s="18" t="n">
        <x:f>H36-M36</x:f>
        <x:v>6.93506287021143</x:v>
      </x:c>
      <x:c r="O36" s="11" t="str">
        <x:f>INDEX('06 Cargo Claims'!$H$288:$H$295,MATCH(L36,'06 Cargo Claims'!$AO$288:$AO$295,0))</x:f>
        <x:v>ROL-30</x:v>
      </x:c>
      <x:c r="P36" s="11" t="str">
        <x:f>IF(L36&gt;='01 Controls'!$E$16,"PASS","FAIL")</x:f>
        <x:v>FAIL</x:v>
      </x:c>
      <x:c r="Q36" s="11" t="str">
        <x:v>UNQUANTIFIED</x:v>
      </x:c>
      <x:c r="R36" s="11" t="str">
        <x:f>IF(P36="FAIL","REDESIGN OR ADD CAPACITY","TRANSPORT ONLY; RECEIVER OPEN")</x:f>
        <x:v>REDESIGN OR ADD CAPACITY</x:v>
      </x:c>
      <x:c r="S36" s="26"/>
    </x:row>
    <x:row r="37">
      <x:c r="C37" s="11" t="str">
        <x:v>C1-C-DTG</x:v>
      </x:c>
      <x:c r="D37" s="11" t="str">
        <x:v>C1</x:v>
      </x:c>
      <x:c r="E37" s="11" t="str">
        <x:v>Grid failure</x:v>
      </x:c>
      <x:c r="F37" s="11" t="str">
        <x:v>C-DTG</x:v>
      </x:c>
      <x:c r="G37" s="11" t="str">
        <x:v>Displacement transition group</x:v>
      </x:c>
      <x:c r="H37" s="18" t="n">
        <x:v>6</x:v>
      </x:c>
      <x:c r="I37" s="18" t="n">
        <x:f>SUM('06 Cargo Claims'!$N$296:$N$303)</x:f>
        <x:v>13162.5</x:v>
      </x:c>
      <x:c r="J37" s="18" t="n">
        <x:f>SUM('06 Cargo Claims'!$AN$296:$AN$303)</x:f>
        <x:v>2649.622307700708</x:v>
      </x:c>
      <x:c r="K37" s="17" t="n">
        <x:f>IF(I37=0,1,J37/I37)</x:f>
        <x:v>0.20130084009122187</x:v>
      </x:c>
      <x:c r="L37" s="17" t="n">
        <x:f>MIN('06 Cargo Claims'!$AO$296:$AO$303)</x:f>
        <x:v>0.13311714122357118</x:v>
      </x:c>
      <x:c r="M37" s="18" t="n">
        <x:f>H37*L37</x:f>
        <x:v>0.798702847341427</x:v>
      </x:c>
      <x:c r="N37" s="18" t="n">
        <x:f>H37-M37</x:f>
        <x:v>5.201297152658573</x:v>
      </x:c>
      <x:c r="O37" s="11" t="str">
        <x:f>INDEX('06 Cargo Claims'!$H$296:$H$303,MATCH(L37,'06 Cargo Claims'!$AO$296:$AO$303,0))</x:f>
        <x:v>ROL-30</x:v>
      </x:c>
      <x:c r="P37" s="11" t="str">
        <x:f>IF(L37&gt;='01 Controls'!$E$16,"PASS","FAIL")</x:f>
        <x:v>FAIL</x:v>
      </x:c>
      <x:c r="Q37" s="11" t="str">
        <x:v>UNQUANTIFIED</x:v>
      </x:c>
      <x:c r="R37" s="11" t="str">
        <x:f>IF(P37="FAIL","REDESIGN OR ADD CAPACITY","TRANSPORT ONLY; RECEIVER OPEN")</x:f>
        <x:v>REDESIGN OR ADD CAPACITY</x:v>
      </x:c>
      <x:c r="S37" s="26"/>
    </x:row>
    <x:row r="38">
      <x:c r="C38" s="11" t="str">
        <x:v>C1-C-CIG</x:v>
      </x:c>
      <x:c r="D38" s="11" t="str">
        <x:v>C1</x:v>
      </x:c>
      <x:c r="E38" s="11" t="str">
        <x:v>Grid failure</x:v>
      </x:c>
      <x:c r="F38" s="11" t="str">
        <x:v>C-CIG</x:v>
      </x:c>
      <x:c r="G38" s="11" t="str">
        <x:v>Community institutions group</x:v>
      </x:c>
      <x:c r="H38" s="18" t="n">
        <x:v>6</x:v>
      </x:c>
      <x:c r="I38" s="18" t="n">
        <x:f>SUM('06 Cargo Claims'!$N$304:$N$311)</x:f>
        <x:v>13162.5</x:v>
      </x:c>
      <x:c r="J38" s="18" t="n">
        <x:f>SUM('06 Cargo Claims'!$AN$304:$AN$311)</x:f>
        <x:v>2649.622307700708</x:v>
      </x:c>
      <x:c r="K38" s="17" t="n">
        <x:f>IF(I38=0,1,J38/I38)</x:f>
        <x:v>0.20130084009122187</x:v>
      </x:c>
      <x:c r="L38" s="17" t="n">
        <x:f>MIN('06 Cargo Claims'!$AO$304:$AO$311)</x:f>
        <x:v>0.13311714122357118</x:v>
      </x:c>
      <x:c r="M38" s="18" t="n">
        <x:f>H38*L38</x:f>
        <x:v>0.798702847341427</x:v>
      </x:c>
      <x:c r="N38" s="18" t="n">
        <x:f>H38-M38</x:f>
        <x:v>5.201297152658573</x:v>
      </x:c>
      <x:c r="O38" s="11" t="str">
        <x:f>INDEX('06 Cargo Claims'!$H$304:$H$311,MATCH(L38,'06 Cargo Claims'!$AO$304:$AO$311,0))</x:f>
        <x:v>ROL-30</x:v>
      </x:c>
      <x:c r="P38" s="11" t="str">
        <x:f>IF(L38&gt;='01 Controls'!$E$16,"PASS","FAIL")</x:f>
        <x:v>FAIL</x:v>
      </x:c>
      <x:c r="Q38" s="11" t="str">
        <x:v>UNQUANTIFIED</x:v>
      </x:c>
      <x:c r="R38" s="11" t="str">
        <x:f>IF(P38="FAIL","REDESIGN OR ADD CAPACITY","TRANSPORT ONLY; RECEIVER OPEN")</x:f>
        <x:v>REDESIGN OR ADD CAPACITY</x:v>
      </x:c>
      <x:c r="S38" s="26"/>
    </x:row>
    <x:row r="39">
      <x:c r="C39" s="11" t="str">
        <x:v>C1-J-RIG</x:v>
      </x:c>
      <x:c r="D39" s="11" t="str">
        <x:v>C1</x:v>
      </x:c>
      <x:c r="E39" s="11" t="str">
        <x:v>Grid failure</x:v>
      </x:c>
      <x:c r="F39" s="11" t="str">
        <x:v>J-RIG</x:v>
      </x:c>
      <x:c r="G39" s="11" t="str">
        <x:v>Resilience information group</x:v>
      </x:c>
      <x:c r="H39" s="18" t="n">
        <x:v>6</x:v>
      </x:c>
      <x:c r="I39" s="18" t="n">
        <x:f>SUM('06 Cargo Claims'!$N$312:$N$320)</x:f>
        <x:v>8190</x:v>
      </x:c>
      <x:c r="J39" s="18" t="n">
        <x:f>SUM('06 Cargo Claims'!$AN$312:$AN$320)</x:f>
        <x:v>1859.7751273768952</x:v>
      </x:c>
      <x:c r="K39" s="17" t="n">
        <x:f>IF(I39=0,1,J39/I39)</x:f>
        <x:v>0.22707877013148903</x:v>
      </x:c>
      <x:c r="L39" s="17" t="n">
        <x:f>MIN('06 Cargo Claims'!$AO$312:$AO$320)</x:f>
        <x:v>0.13311714122357118</x:v>
      </x:c>
      <x:c r="M39" s="18" t="n">
        <x:f>H39*L39</x:f>
        <x:v>0.798702847341427</x:v>
      </x:c>
      <x:c r="N39" s="18" t="n">
        <x:f>H39-M39</x:f>
        <x:v>5.201297152658573</x:v>
      </x:c>
      <x:c r="O39" s="11" t="str">
        <x:f>INDEX('06 Cargo Claims'!$H$312:$H$320,MATCH(L39,'06 Cargo Claims'!$AO$312:$AO$320,0))</x:f>
        <x:v>ROL-30</x:v>
      </x:c>
      <x:c r="P39" s="11" t="str">
        <x:f>IF(L39&gt;='01 Controls'!$E$16,"PASS","FAIL")</x:f>
        <x:v>FAIL</x:v>
      </x:c>
      <x:c r="Q39" s="11" t="str">
        <x:v>UNQUANTIFIED</x:v>
      </x:c>
      <x:c r="R39" s="11" t="str">
        <x:f>IF(P39="FAIL","REDESIGN OR ADD CAPACITY","TRANSPORT ONLY; RECEIVER OPEN")</x:f>
        <x:v>REDESIGN OR ADD CAPACITY</x:v>
      </x:c>
      <x:c r="S39" s="26"/>
    </x:row>
    <x:row r="40">
      <x:c r="C40" s="11" t="str">
        <x:v>C1-M-MPG</x:v>
      </x:c>
      <x:c r="D40" s="11" t="str">
        <x:v>C1</x:v>
      </x:c>
      <x:c r="E40" s="11" t="str">
        <x:v>Grid failure</x:v>
      </x:c>
      <x:c r="F40" s="11" t="str">
        <x:v>M-MPG</x:v>
      </x:c>
      <x:c r="G40" s="11" t="str">
        <x:v>Maritime production group</x:v>
      </x:c>
      <x:c r="H40" s="18" t="n">
        <x:v>2</x:v>
      </x:c>
      <x:c r="I40" s="18" t="n">
        <x:f>SUM('06 Cargo Claims'!$N$321:$N$330)</x:f>
        <x:v>14700</x:v>
      </x:c>
      <x:c r="J40" s="18" t="n">
        <x:f>SUM('06 Cargo Claims'!$AN$321:$AN$330)</x:f>
        <x:v>4656.123256860654</x:v>
      </x:c>
      <x:c r="K40" s="17" t="n">
        <x:f>IF(I40=0,1,J40/I40)</x:f>
        <x:v>0.31674307869800367</x:v>
      </x:c>
      <x:c r="L40" s="17" t="n">
        <x:f>MIN('06 Cargo Claims'!$AO$321:$AO$330)</x:f>
        <x:v>0.13311714122357116</x:v>
      </x:c>
      <x:c r="M40" s="18" t="n">
        <x:f>H40*L40</x:f>
        <x:v>0.2662342824471423</x:v>
      </x:c>
      <x:c r="N40" s="18" t="n">
        <x:f>H40-M40</x:f>
        <x:v>1.7337657175528576</x:v>
      </x:c>
      <x:c r="O40" s="11" t="str">
        <x:f>INDEX('06 Cargo Claims'!$H$321:$H$330,MATCH(L40,'06 Cargo Claims'!$AO$321:$AO$330,0))</x:f>
        <x:v>ROL-30</x:v>
      </x:c>
      <x:c r="P40" s="11" t="str">
        <x:f>IF(L40&gt;='01 Controls'!$E$16,"PASS","FAIL")</x:f>
        <x:v>FAIL</x:v>
      </x:c>
      <x:c r="Q40" s="11" t="str">
        <x:v>UNQUANTIFIED</x:v>
      </x:c>
      <x:c r="R40" s="11" t="str">
        <x:f>IF(P40="FAIL","REDESIGN OR ADD CAPACITY","TRANSPORT ONLY; RECEIVER OPEN")</x:f>
        <x:v>REDESIGN OR ADD CAPACITY</x:v>
      </x:c>
      <x:c r="S40" s="26"/>
    </x:row>
    <x:row r="41">
      <x:c r="C41" s="11" t="str">
        <x:v>C1-I-WRG</x:v>
      </x:c>
      <x:c r="D41" s="11" t="str">
        <x:v>C1</x:v>
      </x:c>
      <x:c r="E41" s="11" t="str">
        <x:v>Grid failure</x:v>
      </x:c>
      <x:c r="F41" s="11" t="str">
        <x:v>I-WRG</x:v>
      </x:c>
      <x:c r="G41" s="11" t="str">
        <x:v>Water restoration group</x:v>
      </x:c>
      <x:c r="H41" s="18" t="n">
        <x:v>6</x:v>
      </x:c>
      <x:c r="I41" s="18" t="n">
        <x:f>SUM('06 Cargo Claims'!$N$331:$N$340)</x:f>
        <x:v>42328.79999999999</x:v>
      </x:c>
      <x:c r="J41" s="18" t="n">
        <x:f>SUM('06 Cargo Claims'!$AN$331:$AN$340)</x:f>
        <x:v>12010.918970955436</x:v>
      </x:c>
      <x:c r="K41" s="17" t="n">
        <x:f>IF(I41=0,1,J41/I41)</x:f>
        <x:v>0.2837528815122432</x:v>
      </x:c>
      <x:c r="L41" s="17" t="n">
        <x:f>MIN('06 Cargo Claims'!$AO$331:$AO$340)</x:f>
        <x:v>0.13311714122357116</x:v>
      </x:c>
      <x:c r="M41" s="18" t="n">
        <x:f>H41*L41</x:f>
        <x:v>0.7987028473414269</x:v>
      </x:c>
      <x:c r="N41" s="18" t="n">
        <x:f>H41-M41</x:f>
        <x:v>5.201297152658573</x:v>
      </x:c>
      <x:c r="O41" s="11" t="str">
        <x:f>INDEX('06 Cargo Claims'!$H$331:$H$340,MATCH(L41,'06 Cargo Claims'!$AO$331:$AO$340,0))</x:f>
        <x:v>ROL-30</x:v>
      </x:c>
      <x:c r="P41" s="11" t="str">
        <x:f>IF(L41&gt;='01 Controls'!$E$16,"PASS","FAIL")</x:f>
        <x:v>FAIL</x:v>
      </x:c>
      <x:c r="Q41" s="11" t="str">
        <x:v>UNQUANTIFIED</x:v>
      </x:c>
      <x:c r="R41" s="11" t="str">
        <x:f>IF(P41="FAIL","REDESIGN OR ADD CAPACITY","TRANSPORT ONLY; RECEIVER OPEN")</x:f>
        <x:v>REDESIGN OR ADD CAPACITY</x:v>
      </x:c>
      <x:c r="S41" s="26"/>
    </x:row>
    <x:row r="42">
      <x:c r="C42" s="11" t="str">
        <x:v>C1-I-PRG</x:v>
      </x:c>
      <x:c r="D42" s="11" t="str">
        <x:v>C1</x:v>
      </x:c>
      <x:c r="E42" s="11" t="str">
        <x:v>Grid failure</x:v>
      </x:c>
      <x:c r="F42" s="11" t="str">
        <x:v>I-PRG</x:v>
      </x:c>
      <x:c r="G42" s="11" t="str">
        <x:v>Power restoration group</x:v>
      </x:c>
      <x:c r="H42" s="18" t="n">
        <x:v>8</x:v>
      </x:c>
      <x:c r="I42" s="18" t="n">
        <x:f>SUM('06 Cargo Claims'!$N$341:$N$350)</x:f>
        <x:v>43996.8</x:v>
      </x:c>
      <x:c r="J42" s="18" t="n">
        <x:f>SUM('06 Cargo Claims'!$AN$341:$AN$350)</x:f>
        <x:v>12484.21877731786</x:v>
      </x:c>
      <x:c r="K42" s="17" t="n">
        <x:f>IF(I42=0,1,J42/I42)</x:f>
        <x:v>0.28375288151224315</x:v>
      </x:c>
      <x:c r="L42" s="17" t="n">
        <x:f>MIN('06 Cargo Claims'!$AO$341:$AO$350)</x:f>
        <x:v>0.13311714122357118</x:v>
      </x:c>
      <x:c r="M42" s="18" t="n">
        <x:f>H42*L42</x:f>
        <x:v>1.0649371297885695</x:v>
      </x:c>
      <x:c r="N42" s="18" t="n">
        <x:f>H42-M42</x:f>
        <x:v>6.93506287021143</x:v>
      </x:c>
      <x:c r="O42" s="11" t="str">
        <x:f>INDEX('06 Cargo Claims'!$H$341:$H$350,MATCH(L42,'06 Cargo Claims'!$AO$341:$AO$350,0))</x:f>
        <x:v>ROL-30</x:v>
      </x:c>
      <x:c r="P42" s="11" t="str">
        <x:f>IF(L42&gt;='01 Controls'!$E$16,"PASS","FAIL")</x:f>
        <x:v>FAIL</x:v>
      </x:c>
      <x:c r="Q42" s="11" t="str">
        <x:v>UNQUANTIFIED</x:v>
      </x:c>
      <x:c r="R42" s="11" t="str">
        <x:f>IF(P42="FAIL","REDESIGN OR ADD CAPACITY","TRANSPORT ONLY; RECEIVER OPEN")</x:f>
        <x:v>REDESIGN OR ADD CAPACITY</x:v>
      </x:c>
      <x:c r="S42" s="26"/>
    </x:row>
    <x:row r="43">
      <x:c r="C43" s="11" t="str">
        <x:v>C1-I-GBG</x:v>
      </x:c>
      <x:c r="D43" s="11" t="str">
        <x:v>C1</x:v>
      </x:c>
      <x:c r="E43" s="11" t="str">
        <x:v>Grid failure</x:v>
      </x:c>
      <x:c r="F43" s="11" t="str">
        <x:v>I-GBG</x:v>
      </x:c>
      <x:c r="G43" s="11" t="str">
        <x:v>Grid bridge group</x:v>
      </x:c>
      <x:c r="H43" s="18" t="n">
        <x:v>6</x:v>
      </x:c>
      <x:c r="I43" s="18" t="n">
        <x:f>SUM('06 Cargo Claims'!$N$351:$N$360)</x:f>
        <x:v>27000</x:v>
      </x:c>
      <x:c r="J43" s="18" t="n">
        <x:f>SUM('06 Cargo Claims'!$AN$351:$AN$360)</x:f>
        <x:v>7661.327800830565</x:v>
      </x:c>
      <x:c r="K43" s="17" t="n">
        <x:f>IF(I43=0,1,J43/I43)</x:f>
        <x:v>0.28375288151224315</x:v>
      </x:c>
      <x:c r="L43" s="17" t="n">
        <x:f>MIN('06 Cargo Claims'!$AO$351:$AO$360)</x:f>
        <x:v>0.13311714122357116</x:v>
      </x:c>
      <x:c r="M43" s="18" t="n">
        <x:f>H43*L43</x:f>
        <x:v>0.7987028473414269</x:v>
      </x:c>
      <x:c r="N43" s="18" t="n">
        <x:f>H43-M43</x:f>
        <x:v>5.201297152658573</x:v>
      </x:c>
      <x:c r="O43" s="11" t="str">
        <x:f>INDEX('06 Cargo Claims'!$H$351:$H$360,MATCH(L43,'06 Cargo Claims'!$AO$351:$AO$360,0))</x:f>
        <x:v>ROL-30</x:v>
      </x:c>
      <x:c r="P43" s="11" t="str">
        <x:f>IF(L43&gt;='01 Controls'!$E$16,"PASS","FAIL")</x:f>
        <x:v>FAIL</x:v>
      </x:c>
      <x:c r="Q43" s="11" t="str">
        <x:v>UNQUANTIFIED</x:v>
      </x:c>
      <x:c r="R43" s="11" t="str">
        <x:f>IF(P43="FAIL","REDESIGN OR ADD CAPACITY","TRANSPORT ONLY; RECEIVER OPEN")</x:f>
        <x:v>REDESIGN OR ADD CAPACITY</x:v>
      </x:c>
      <x:c r="S43" s="26"/>
    </x:row>
    <x:row r="44">
      <x:c r="C44" s="11" t="str">
        <x:v>C1-H-THC</x:v>
      </x:c>
      <x:c r="D44" s="11" t="str">
        <x:v>C1</x:v>
      </x:c>
      <x:c r="E44" s="11" t="str">
        <x:v>Grid failure</x:v>
      </x:c>
      <x:c r="F44" s="11" t="str">
        <x:v>H-THC</x:v>
      </x:c>
      <x:c r="G44" s="11" t="str">
        <x:v>Theater hospital command</x:v>
      </x:c>
      <x:c r="H44" s="18" t="n">
        <x:v>2</x:v>
      </x:c>
      <x:c r="I44" s="18" t="n">
        <x:f>SUM('06 Cargo Claims'!$N$361:$N$368)</x:f>
        <x:v>3675</x:v>
      </x:c>
      <x:c r="J44" s="18" t="n">
        <x:f>SUM('06 Cargo Claims'!$AN$361:$AN$368)</x:f>
        <x:v>819.4657967514893</x:v>
      </x:c>
      <x:c r="K44" s="17" t="n">
        <x:f>IF(I44=0,1,J44/I44)</x:f>
        <x:v>0.22298389027251408</x:v>
      </x:c>
      <x:c r="L44" s="17" t="n">
        <x:f>MIN('06 Cargo Claims'!$AO$361:$AO$368)</x:f>
        <x:v>0.13311714122357116</x:v>
      </x:c>
      <x:c r="M44" s="18" t="n">
        <x:f>H44*L44</x:f>
        <x:v>0.2662342824471423</x:v>
      </x:c>
      <x:c r="N44" s="18" t="n">
        <x:f>H44-M44</x:f>
        <x:v>1.7337657175528576</x:v>
      </x:c>
      <x:c r="O44" s="11" t="str">
        <x:f>INDEX('06 Cargo Claims'!$H$361:$H$368,MATCH(L44,'06 Cargo Claims'!$AO$361:$AO$368,0))</x:f>
        <x:v>ROL-30</x:v>
      </x:c>
      <x:c r="P44" s="11" t="str">
        <x:f>IF(L44&gt;='01 Controls'!$E$16,"PASS","FAIL")</x:f>
        <x:v>FAIL</x:v>
      </x:c>
      <x:c r="Q44" s="11" t="str">
        <x:v>UNQUANTIFIED</x:v>
      </x:c>
      <x:c r="R44" s="11" t="str">
        <x:f>IF(P44="FAIL","REDESIGN OR ADD CAPACITY","TRANSPORT ONLY; RECEIVER OPEN")</x:f>
        <x:v>REDESIGN OR ADD CAPACITY</x:v>
      </x:c>
      <x:c r="S44" s="26"/>
    </x:row>
    <x:row r="45">
      <x:c r="C45" s="11" t="str">
        <x:v>C1-H-PMG</x:v>
      </x:c>
      <x:c r="D45" s="11" t="str">
        <x:v>C1</x:v>
      </x:c>
      <x:c r="E45" s="11" t="str">
        <x:v>Grid failure</x:v>
      </x:c>
      <x:c r="F45" s="11" t="str">
        <x:v>H-PMG</x:v>
      </x:c>
      <x:c r="G45" s="11" t="str">
        <x:v>Patient movement group</x:v>
      </x:c>
      <x:c r="H45" s="18" t="n">
        <x:v>4</x:v>
      </x:c>
      <x:c r="I45" s="18" t="n">
        <x:f>SUM('06 Cargo Claims'!$N$369:$N$376)</x:f>
        <x:v>11549.999999999998</x:v>
      </x:c>
      <x:c r="J45" s="18" t="n">
        <x:f>SUM('06 Cargo Claims'!$AN$369:$AN$376)</x:f>
        <x:v>2575.4639326475376</x:v>
      </x:c>
      <x:c r="K45" s="17" t="n">
        <x:f>IF(I45=0,1,J45/I45)</x:f>
        <x:v>0.2229838902725141</x:v>
      </x:c>
      <x:c r="L45" s="17" t="n">
        <x:f>MIN('06 Cargo Claims'!$AO$369:$AO$376)</x:f>
        <x:v>0.13311714122357116</x:v>
      </x:c>
      <x:c r="M45" s="18" t="n">
        <x:f>H45*L45</x:f>
        <x:v>0.5324685648942846</x:v>
      </x:c>
      <x:c r="N45" s="18" t="n">
        <x:f>H45-M45</x:f>
        <x:v>3.467531435105715</x:v>
      </x:c>
      <x:c r="O45" s="11" t="str">
        <x:f>INDEX('06 Cargo Claims'!$H$369:$H$376,MATCH(L45,'06 Cargo Claims'!$AO$369:$AO$376,0))</x:f>
        <x:v>ROL-30</x:v>
      </x:c>
      <x:c r="P45" s="11" t="str">
        <x:f>IF(L45&gt;='01 Controls'!$E$16,"PASS","FAIL")</x:f>
        <x:v>FAIL</x:v>
      </x:c>
      <x:c r="Q45" s="11" t="str">
        <x:v>UNQUANTIFIED</x:v>
      </x:c>
      <x:c r="R45" s="11" t="str">
        <x:f>IF(P45="FAIL","REDESIGN OR ADD CAPACITY","TRANSPORT ONLY; RECEIVER OPEN")</x:f>
        <x:v>REDESIGN OR ADD CAPACITY</x:v>
      </x:c>
      <x:c r="S45" s="26"/>
    </x:row>
    <x:row r="46">
      <x:c r="C46" s="11" t="str">
        <x:v>C1-C-ERG</x:v>
      </x:c>
      <x:c r="D46" s="11" t="str">
        <x:v>C1</x:v>
      </x:c>
      <x:c r="E46" s="11" t="str">
        <x:v>Grid failure</x:v>
      </x:c>
      <x:c r="F46" s="11" t="str">
        <x:v>C-ERG</x:v>
      </x:c>
      <x:c r="G46" s="11" t="str">
        <x:v>Economic restart group</x:v>
      </x:c>
      <x:c r="H46" s="18" t="n">
        <x:v>4</x:v>
      </x:c>
      <x:c r="I46" s="18" t="n">
        <x:f>SUM('06 Cargo Claims'!$N$377:$N$385)</x:f>
        <x:v>4875</x:v>
      </x:c>
      <x:c r="J46" s="18" t="n">
        <x:f>SUM('06 Cargo Claims'!$AN$377:$AN$385)</x:f>
        <x:v>1107.009004391009</x:v>
      </x:c>
      <x:c r="K46" s="17" t="n">
        <x:f>IF(I46=0,1,J46/I46)</x:f>
        <x:v>0.22707877013148903</x:v>
      </x:c>
      <x:c r="L46" s="17" t="n">
        <x:f>MIN('06 Cargo Claims'!$AO$377:$AO$385)</x:f>
        <x:v>0.13311714122357118</x:v>
      </x:c>
      <x:c r="M46" s="18" t="n">
        <x:f>H46*L46</x:f>
        <x:v>0.5324685648942847</x:v>
      </x:c>
      <x:c r="N46" s="18" t="n">
        <x:f>H46-M46</x:f>
        <x:v>3.467531435105715</x:v>
      </x:c>
      <x:c r="O46" s="11" t="str">
        <x:f>INDEX('06 Cargo Claims'!$H$377:$H$385,MATCH(L46,'06 Cargo Claims'!$AO$377:$AO$385,0))</x:f>
        <x:v>ROL-30</x:v>
      </x:c>
      <x:c r="P46" s="11" t="str">
        <x:f>IF(L46&gt;='01 Controls'!$E$16,"PASS","FAIL")</x:f>
        <x:v>FAIL</x:v>
      </x:c>
      <x:c r="Q46" s="11" t="str">
        <x:v>UNQUANTIFIED</x:v>
      </x:c>
      <x:c r="R46" s="11" t="str">
        <x:f>IF(P46="FAIL","REDESIGN OR ADD CAPACITY","TRANSPORT ONLY; RECEIVER OPEN")</x:f>
        <x:v>REDESIGN OR ADD CAPACITY</x:v>
      </x:c>
      <x:c r="S46" s="26"/>
    </x:row>
    <x:row r="47">
      <x:c r="C47" s="11" t="str">
        <x:v>C1-CM-HCG</x:v>
      </x:c>
      <x:c r="D47" s="11" t="str">
        <x:v>C1</x:v>
      </x:c>
      <x:c r="E47" s="11" t="str">
        <x:v>Grid failure</x:v>
      </x:c>
      <x:c r="F47" s="11" t="str">
        <x:v>CM-HCG</x:v>
      </x:c>
      <x:c r="G47" s="11" t="str">
        <x:v>Household collection group</x:v>
      </x:c>
      <x:c r="H47" s="18" t="n">
        <x:v>6</x:v>
      </x:c>
      <x:c r="I47" s="18" t="n">
        <x:f>SUM('06 Cargo Claims'!$N$386:$N$394)</x:f>
        <x:v>20122.199999999997</x:v>
      </x:c>
      <x:c r="J47" s="18" t="n">
        <x:f>SUM('06 Cargo Claims'!$AN$386:$AN$394)</x:f>
        <x:v>3802.6719389826003</x:v>
      </x:c>
      <x:c r="K47" s="17" t="n">
        <x:f>IF(I47=0,1,J47/I47)</x:f>
        <x:v>0.1889789356522945</x:v>
      </x:c>
      <x:c r="L47" s="17" t="n">
        <x:f>MIN('06 Cargo Claims'!$AO$386:$AO$394)</x:f>
        <x:v>0.13311714122357118</x:v>
      </x:c>
      <x:c r="M47" s="18" t="n">
        <x:f>H47*L47</x:f>
        <x:v>0.798702847341427</x:v>
      </x:c>
      <x:c r="N47" s="18" t="n">
        <x:f>H47-M47</x:f>
        <x:v>5.201297152658573</x:v>
      </x:c>
      <x:c r="O47" s="11" t="str">
        <x:f>INDEX('06 Cargo Claims'!$H$386:$H$394,MATCH(L47,'06 Cargo Claims'!$AO$386:$AO$394,0))</x:f>
        <x:v>ROL-30</x:v>
      </x:c>
      <x:c r="P47" s="11" t="str">
        <x:f>IF(L47&gt;='01 Controls'!$E$16,"PASS","FAIL")</x:f>
        <x:v>FAIL</x:v>
      </x:c>
      <x:c r="Q47" s="11" t="str">
        <x:v>UNQUANTIFIED</x:v>
      </x:c>
      <x:c r="R47" s="11" t="str">
        <x:f>IF(P47="FAIL","REDESIGN OR ADD CAPACITY","TRANSPORT ONLY; RECEIVER OPEN")</x:f>
        <x:v>REDESIGN OR ADD CAPACITY</x:v>
      </x:c>
      <x:c r="S47" s="26"/>
    </x:row>
    <x:row r="48">
      <x:c r="C48" s="11" t="str">
        <x:v>C1-CM-CTN</x:v>
      </x:c>
      <x:c r="D48" s="11" t="str">
        <x:v>C1</x:v>
      </x:c>
      <x:c r="E48" s="11" t="str">
        <x:v>Grid failure</x:v>
      </x:c>
      <x:c r="F48" s="11" t="str">
        <x:v>CM-CTN</x:v>
      </x:c>
      <x:c r="G48" s="11" t="str">
        <x:v>Continuity transfer-node group</x:v>
      </x:c>
      <x:c r="H48" s="18" t="n">
        <x:v>4</x:v>
      </x:c>
      <x:c r="I48" s="18" t="n">
        <x:f>SUM('06 Cargo Claims'!$N$395:$N$403)</x:f>
        <x:v>9477.3</x:v>
      </x:c>
      <x:c r="J48" s="18" t="n">
        <x:f>SUM('06 Cargo Claims'!$AN$395:$AN$403)</x:f>
        <x:v>1791.0100668574903</x:v>
      </x:c>
      <x:c r="K48" s="17" t="n">
        <x:f>IF(I48=0,1,J48/I48)</x:f>
        <x:v>0.18897893565229448</x:v>
      </x:c>
      <x:c r="L48" s="17" t="n">
        <x:f>MIN('06 Cargo Claims'!$AO$395:$AO$403)</x:f>
        <x:v>0.13311714122357116</x:v>
      </x:c>
      <x:c r="M48" s="18" t="n">
        <x:f>H48*L48</x:f>
        <x:v>0.5324685648942846</x:v>
      </x:c>
      <x:c r="N48" s="18" t="n">
        <x:f>H48-M48</x:f>
        <x:v>3.467531435105715</x:v>
      </x:c>
      <x:c r="O48" s="11" t="str">
        <x:f>INDEX('06 Cargo Claims'!$H$395:$H$403,MATCH(L48,'06 Cargo Claims'!$AO$395:$AO$403,0))</x:f>
        <x:v>ROL-30</x:v>
      </x:c>
      <x:c r="P48" s="11" t="str">
        <x:f>IF(L48&gt;='01 Controls'!$E$16,"PASS","FAIL")</x:f>
        <x:v>FAIL</x:v>
      </x:c>
      <x:c r="Q48" s="11" t="str">
        <x:v>UNQUANTIFIED</x:v>
      </x:c>
      <x:c r="R48" s="11" t="str">
        <x:f>IF(P48="FAIL","REDESIGN OR ADD CAPACITY","TRANSPORT ONLY; RECEIVER OPEN")</x:f>
        <x:v>REDESIGN OR ADD CAPACITY</x:v>
      </x:c>
      <x:c r="S48" s="26"/>
    </x:row>
    <x:row r="49">
      <x:c r="C49" s="11" t="str">
        <x:v>C1-CM-RMG</x:v>
      </x:c>
      <x:c r="D49" s="11" t="str">
        <x:v>C1</x:v>
      </x:c>
      <x:c r="E49" s="11" t="str">
        <x:v>Grid failure</x:v>
      </x:c>
      <x:c r="F49" s="11" t="str">
        <x:v>CM-RMG</x:v>
      </x:c>
      <x:c r="G49" s="11" t="str">
        <x:v>Civil road-mobility group</x:v>
      </x:c>
      <x:c r="H49" s="18" t="n">
        <x:v>8</x:v>
      </x:c>
      <x:c r="I49" s="18" t="n">
        <x:f>SUM('06 Cargo Claims'!$N$404:$N$413)</x:f>
        <x:v>21000</x:v>
      </x:c>
      <x:c r="J49" s="18" t="n">
        <x:f>SUM('06 Cargo Claims'!$AN$404:$AN$413)</x:f>
        <x:v>6008.204660575966</x:v>
      </x:c>
      <x:c r="K49" s="17" t="n">
        <x:f>IF(I49=0,1,J49/I49)</x:f>
        <x:v>0.28610498383695077</x:v>
      </x:c>
      <x:c r="L49" s="17" t="n">
        <x:f>MIN('06 Cargo Claims'!$AO$404:$AO$413)</x:f>
        <x:v>0.13311714122357116</x:v>
      </x:c>
      <x:c r="M49" s="18" t="n">
        <x:f>H49*L49</x:f>
        <x:v>1.0649371297885692</x:v>
      </x:c>
      <x:c r="N49" s="18" t="n">
        <x:f>H49-M49</x:f>
        <x:v>6.93506287021143</x:v>
      </x:c>
      <x:c r="O49" s="11" t="str">
        <x:f>INDEX('06 Cargo Claims'!$H$404:$H$413,MATCH(L49,'06 Cargo Claims'!$AO$404:$AO$413,0))</x:f>
        <x:v>ROL-30</x:v>
      </x:c>
      <x:c r="P49" s="11" t="str">
        <x:f>IF(L49&gt;='01 Controls'!$E$16,"PASS","FAIL")</x:f>
        <x:v>FAIL</x:v>
      </x:c>
      <x:c r="Q49" s="11" t="str">
        <x:v>UNQUANTIFIED</x:v>
      </x:c>
      <x:c r="R49" s="11" t="str">
        <x:f>IF(P49="FAIL","REDESIGN OR ADD CAPACITY","TRANSPORT ONLY; RECEIVER OPEN")</x:f>
        <x:v>REDESIGN OR ADD CAPACITY</x:v>
      </x:c>
      <x:c r="S49" s="26"/>
    </x:row>
    <x:row r="50">
      <x:c r="C50" s="11" t="str">
        <x:v>C1-CM-RLG</x:v>
      </x:c>
      <x:c r="D50" s="11" t="str">
        <x:v>C1</x:v>
      </x:c>
      <x:c r="E50" s="11" t="str">
        <x:v>Grid failure</x:v>
      </x:c>
      <x:c r="F50" s="11" t="str">
        <x:v>CM-RLG</x:v>
      </x:c>
      <x:c r="G50" s="11" t="str">
        <x:v>Civil rail-mobility group</x:v>
      </x:c>
      <x:c r="H50" s="18" t="n">
        <x:v>3</x:v>
      </x:c>
      <x:c r="I50" s="18" t="n">
        <x:f>SUM('06 Cargo Claims'!$N$414:$N$423)</x:f>
        <x:v>10800</x:v>
      </x:c>
      <x:c r="J50" s="18" t="n">
        <x:f>SUM('06 Cargo Claims'!$AN$414:$AN$423)</x:f>
        <x:v>3089.9338254390686</x:v>
      </x:c>
      <x:c r="K50" s="17" t="n">
        <x:f>IF(I50=0,1,J50/I50)</x:f>
        <x:v>0.2861049838369508</x:v>
      </x:c>
      <x:c r="L50" s="17" t="n">
        <x:f>MIN('06 Cargo Claims'!$AO$414:$AO$423)</x:f>
        <x:v>0.13311714122357118</x:v>
      </x:c>
      <x:c r="M50" s="18" t="n">
        <x:f>H50*L50</x:f>
        <x:v>0.3993514236707135</x:v>
      </x:c>
      <x:c r="N50" s="18" t="n">
        <x:f>H50-M50</x:f>
        <x:v>2.6006485763292866</x:v>
      </x:c>
      <x:c r="O50" s="11" t="str">
        <x:f>INDEX('06 Cargo Claims'!$H$414:$H$423,MATCH(L50,'06 Cargo Claims'!$AO$414:$AO$423,0))</x:f>
        <x:v>ROL-30</x:v>
      </x:c>
      <x:c r="P50" s="11" t="str">
        <x:f>IF(L50&gt;='01 Controls'!$E$16,"PASS","FAIL")</x:f>
        <x:v>FAIL</x:v>
      </x:c>
      <x:c r="Q50" s="11" t="str">
        <x:v>UNQUANTIFIED</x:v>
      </x:c>
      <x:c r="R50" s="11" t="str">
        <x:f>IF(P50="FAIL","REDESIGN OR ADD CAPACITY","TRANSPORT ONLY; RECEIVER OPEN")</x:f>
        <x:v>REDESIGN OR ADD CAPACITY</x:v>
      </x:c>
      <x:c r="S50" s="26"/>
    </x:row>
    <x:row r="51">
      <x:c r="C51" s="11" t="str">
        <x:v>C1-CM-AMG</x:v>
      </x:c>
      <x:c r="D51" s="11" t="str">
        <x:v>C1</x:v>
      </x:c>
      <x:c r="E51" s="11" t="str">
        <x:v>Grid failure</x:v>
      </x:c>
      <x:c r="F51" s="11" t="str">
        <x:v>CM-AMG</x:v>
      </x:c>
      <x:c r="G51" s="11" t="str">
        <x:v>Civil air-mobility group</x:v>
      </x:c>
      <x:c r="H51" s="18" t="n">
        <x:v>2</x:v>
      </x:c>
      <x:c r="I51" s="18" t="n">
        <x:f>SUM('06 Cargo Claims'!$N$424:$N$433)</x:f>
        <x:v>6750</x:v>
      </x:c>
      <x:c r="J51" s="18" t="n">
        <x:f>SUM('06 Cargo Claims'!$AN$424:$AN$433)</x:f>
        <x:v>1931.2086408994173</x:v>
      </x:c>
      <x:c r="K51" s="17" t="n">
        <x:f>IF(I51=0,1,J51/I51)</x:f>
        <x:v>0.2861049838369507</x:v>
      </x:c>
      <x:c r="L51" s="17" t="n">
        <x:f>MIN('06 Cargo Claims'!$AO$424:$AO$433)</x:f>
        <x:v>0.13311714122357116</x:v>
      </x:c>
      <x:c r="M51" s="18" t="n">
        <x:f>H51*L51</x:f>
        <x:v>0.2662342824471423</x:v>
      </x:c>
      <x:c r="N51" s="18" t="n">
        <x:f>H51-M51</x:f>
        <x:v>1.7337657175528576</x:v>
      </x:c>
      <x:c r="O51" s="11" t="str">
        <x:f>INDEX('06 Cargo Claims'!$H$424:$H$433,MATCH(L51,'06 Cargo Claims'!$AO$424:$AO$433,0))</x:f>
        <x:v>ROL-30</x:v>
      </x:c>
      <x:c r="P51" s="11" t="str">
        <x:f>IF(L51&gt;='01 Controls'!$E$16,"PASS","FAIL")</x:f>
        <x:v>FAIL</x:v>
      </x:c>
      <x:c r="Q51" s="11" t="str">
        <x:v>UNQUANTIFIED</x:v>
      </x:c>
      <x:c r="R51" s="11" t="str">
        <x:f>IF(P51="FAIL","REDESIGN OR ADD CAPACITY","TRANSPORT ONLY; RECEIVER OPEN")</x:f>
        <x:v>REDESIGN OR ADD CAPACITY</x:v>
      </x:c>
      <x:c r="S51" s="26"/>
    </x:row>
    <x:row r="52">
      <x:c r="C52" s="11" t="str">
        <x:v>C1-CM-WMG</x:v>
      </x:c>
      <x:c r="D52" s="11" t="str">
        <x:v>C1</x:v>
      </x:c>
      <x:c r="E52" s="11" t="str">
        <x:v>Grid failure</x:v>
      </x:c>
      <x:c r="F52" s="11" t="str">
        <x:v>CM-WMG</x:v>
      </x:c>
      <x:c r="G52" s="11" t="str">
        <x:v>Civil water-mobility group</x:v>
      </x:c>
      <x:c r="H52" s="18" t="n">
        <x:v>2</x:v>
      </x:c>
      <x:c r="I52" s="18" t="n">
        <x:f>SUM('06 Cargo Claims'!$N$434:$N$443)</x:f>
        <x:v>6750</x:v>
      </x:c>
      <x:c r="J52" s="18" t="n">
        <x:f>SUM('06 Cargo Claims'!$AN$434:$AN$443)</x:f>
        <x:v>1931.2086408994173</x:v>
      </x:c>
      <x:c r="K52" s="17" t="n">
        <x:f>IF(I52=0,1,J52/I52)</x:f>
        <x:v>0.2861049838369507</x:v>
      </x:c>
      <x:c r="L52" s="17" t="n">
        <x:f>MIN('06 Cargo Claims'!$AO$434:$AO$443)</x:f>
        <x:v>0.13311714122357116</x:v>
      </x:c>
      <x:c r="M52" s="18" t="n">
        <x:f>H52*L52</x:f>
        <x:v>0.2662342824471423</x:v>
      </x:c>
      <x:c r="N52" s="18" t="n">
        <x:f>H52-M52</x:f>
        <x:v>1.7337657175528576</x:v>
      </x:c>
      <x:c r="O52" s="11" t="str">
        <x:f>INDEX('06 Cargo Claims'!$H$434:$H$443,MATCH(L52,'06 Cargo Claims'!$AO$434:$AO$443,0))</x:f>
        <x:v>ROL-30</x:v>
      </x:c>
      <x:c r="P52" s="11" t="str">
        <x:f>IF(L52&gt;='01 Controls'!$E$16,"PASS","FAIL")</x:f>
        <x:v>FAIL</x:v>
      </x:c>
      <x:c r="Q52" s="11" t="str">
        <x:v>UNQUANTIFIED</x:v>
      </x:c>
      <x:c r="R52" s="11" t="str">
        <x:f>IF(P52="FAIL","REDESIGN OR ADD CAPACITY","TRANSPORT ONLY; RECEIVER OPEN")</x:f>
        <x:v>REDESIGN OR ADD CAPACITY</x:v>
      </x:c>
      <x:c r="S52" s="26"/>
    </x:row>
    <x:row r="53">
      <x:c r="C53" s="11" t="str">
        <x:v>C1-CM-RDC</x:v>
      </x:c>
      <x:c r="D53" s="11" t="str">
        <x:v>C1</x:v>
      </x:c>
      <x:c r="E53" s="11" t="str">
        <x:v>Grid failure</x:v>
      </x:c>
      <x:c r="F53" s="11" t="str">
        <x:v>CM-RDC</x:v>
      </x:c>
      <x:c r="G53" s="11" t="str">
        <x:v>Return and durable-continuity group</x:v>
      </x:c>
      <x:c r="H53" s="18" t="n">
        <x:v>4</x:v>
      </x:c>
      <x:c r="I53" s="18" t="n">
        <x:f>SUM('06 Cargo Claims'!$N$444:$N$453)</x:f>
        <x:v>2700</x:v>
      </x:c>
      <x:c r="J53" s="18" t="n">
        <x:f>SUM('06 Cargo Claims'!$AN$444:$AN$453)</x:f>
        <x:v>772.4834563597672</x:v>
      </x:c>
      <x:c r="K53" s="17" t="n">
        <x:f>IF(I53=0,1,J53/I53)</x:f>
        <x:v>0.2861049838369508</x:v>
      </x:c>
      <x:c r="L53" s="17" t="n">
        <x:f>MIN('06 Cargo Claims'!$AO$444:$AO$453)</x:f>
        <x:v>0.13311714122357118</x:v>
      </x:c>
      <x:c r="M53" s="18" t="n">
        <x:f>H53*L53</x:f>
        <x:v>0.5324685648942847</x:v>
      </x:c>
      <x:c r="N53" s="18" t="n">
        <x:f>H53-M53</x:f>
        <x:v>3.467531435105715</x:v>
      </x:c>
      <x:c r="O53" s="11" t="str">
        <x:f>INDEX('06 Cargo Claims'!$H$444:$H$453,MATCH(L53,'06 Cargo Claims'!$AO$444:$AO$453,0))</x:f>
        <x:v>ROL-30</x:v>
      </x:c>
      <x:c r="P53" s="11" t="str">
        <x:f>IF(L53&gt;='01 Controls'!$E$16,"PASS","FAIL")</x:f>
        <x:v>FAIL</x:v>
      </x:c>
      <x:c r="Q53" s="11" t="str">
        <x:v>UNQUANTIFIED</x:v>
      </x:c>
      <x:c r="R53" s="11" t="str">
        <x:f>IF(P53="FAIL","REDESIGN OR ADD CAPACITY","TRANSPORT ONLY; RECEIVER OPEN")</x:f>
        <x:v>REDESIGN OR ADD CAPACITY</x:v>
      </x:c>
      <x:c r="S53" s="26"/>
    </x:row>
    <x:row r="54">
      <x:c r="C54" s="11" t="str">
        <x:v>C2-J-CIE</x:v>
      </x:c>
      <x:c r="D54" s="11" t="str">
        <x:v>C2</x:v>
      </x:c>
      <x:c r="E54" s="11" t="str">
        <x:v>Gulf–Atlantic hurricane</x:v>
      </x:c>
      <x:c r="F54" s="11" t="str">
        <x:v>J-CIE</x:v>
      </x:c>
      <x:c r="G54" s="11" t="str">
        <x:v>Civil integration and effects group</x:v>
      </x:c>
      <x:c r="H54" s="18" t="n">
        <x:v>4</x:v>
      </x:c>
      <x:c r="I54" s="18" t="n">
        <x:f>SUM('06 Cargo Claims'!$N$454:$N$462)</x:f>
        <x:v>4290</x:v>
      </x:c>
      <x:c r="J54" s="18" t="n">
        <x:f>SUM('06 Cargo Claims'!$AN$454:$AN$462)</x:f>
        <x:v>1065.1771618906823</x:v>
      </x:c>
      <x:c r="K54" s="17" t="n">
        <x:f>IF(I54=0,1,J54/I54)</x:f>
        <x:v>0.24829304472976277</x:v>
      </x:c>
      <x:c r="L54" s="17" t="n">
        <x:f>MIN('06 Cargo Claims'!$AO$454:$AO$462)</x:f>
        <x:v>0.15477431237422695</x:v>
      </x:c>
      <x:c r="M54" s="18" t="n">
        <x:f>H54*L54</x:f>
        <x:v>0.6190972494969078</x:v>
      </x:c>
      <x:c r="N54" s="18" t="n">
        <x:f>H54-M54</x:f>
        <x:v>3.3809027505030924</x:v>
      </x:c>
      <x:c r="O54" s="11" t="str">
        <x:f>INDEX('06 Cargo Claims'!$H$454:$H$462,MATCH(L54,'06 Cargo Claims'!$AO$454:$AO$462,0))</x:f>
        <x:v>ROL-30</x:v>
      </x:c>
      <x:c r="P54" s="11" t="str">
        <x:f>IF(L54&gt;='01 Controls'!$E$16,"PASS","FAIL")</x:f>
        <x:v>FAIL</x:v>
      </x:c>
      <x:c r="Q54" s="11" t="str">
        <x:v>UNQUANTIFIED</x:v>
      </x:c>
      <x:c r="R54" s="11" t="str">
        <x:f>IF(P54="FAIL","REDESIGN OR ADD CAPACITY","TRANSPORT ONLY; RECEIVER OPEN")</x:f>
        <x:v>REDESIGN OR ADD CAPACITY</x:v>
      </x:c>
      <x:c r="S54" s="26"/>
    </x:row>
    <x:row r="55">
      <x:c r="C55" s="11" t="str">
        <x:v>C2-J-TOC</x:v>
      </x:c>
      <x:c r="D55" s="11" t="str">
        <x:v>C2</x:v>
      </x:c>
      <x:c r="E55" s="11" t="str">
        <x:v>Gulf–Atlantic hurricane</x:v>
      </x:c>
      <x:c r="F55" s="11" t="str">
        <x:v>J-TOC</x:v>
      </x:c>
      <x:c r="G55" s="11" t="str">
        <x:v>Theater-opening command</x:v>
      </x:c>
      <x:c r="H55" s="18" t="n">
        <x:v>3</x:v>
      </x:c>
      <x:c r="I55" s="18" t="n">
        <x:f>SUM('06 Cargo Claims'!$N$463:$N$471)</x:f>
        <x:v>3217.5</x:v>
      </x:c>
      <x:c r="J55" s="18" t="n">
        <x:f>SUM('06 Cargo Claims'!$AN$463:$AN$471)</x:f>
        <x:v>798.8828714180117</x:v>
      </x:c>
      <x:c r="K55" s="17" t="n">
        <x:f>IF(I55=0,1,J55/I55)</x:f>
        <x:v>0.24829304472976277</x:v>
      </x:c>
      <x:c r="L55" s="17" t="n">
        <x:f>MIN('06 Cargo Claims'!$AO$463:$AO$471)</x:f>
        <x:v>0.154774312374227</x:v>
      </x:c>
      <x:c r="M55" s="18" t="n">
        <x:f>H55*L55</x:f>
        <x:v>0.464322937122681</x:v>
      </x:c>
      <x:c r="N55" s="18" t="n">
        <x:f>H55-M55</x:f>
        <x:v>2.535677062877319</x:v>
      </x:c>
      <x:c r="O55" s="11" t="str">
        <x:f>INDEX('06 Cargo Claims'!$H$463:$H$471,MATCH(L55,'06 Cargo Claims'!$AO$463:$AO$471,0))</x:f>
        <x:v>ROL-30</x:v>
      </x:c>
      <x:c r="P55" s="11" t="str">
        <x:f>IF(L55&gt;='01 Controls'!$E$16,"PASS","FAIL")</x:f>
        <x:v>FAIL</x:v>
      </x:c>
      <x:c r="Q55" s="11" t="str">
        <x:v>UNQUANTIFIED</x:v>
      </x:c>
      <x:c r="R55" s="11" t="str">
        <x:f>IF(P55="FAIL","REDESIGN OR ADD CAPACITY","TRANSPORT ONLY; RECEIVER OPEN")</x:f>
        <x:v>REDESIGN OR ADD CAPACITY</x:v>
      </x:c>
      <x:c r="S55" s="26"/>
    </x:row>
    <x:row r="56">
      <x:c r="C56" s="11" t="str">
        <x:v>C2-J-TSC</x:v>
      </x:c>
      <x:c r="D56" s="11" t="str">
        <x:v>C2</x:v>
      </x:c>
      <x:c r="E56" s="11" t="str">
        <x:v>Gulf–Atlantic hurricane</x:v>
      </x:c>
      <x:c r="F56" s="11" t="str">
        <x:v>J-TSC</x:v>
      </x:c>
      <x:c r="G56" s="11" t="str">
        <x:v>Theater sustainment command</x:v>
      </x:c>
      <x:c r="H56" s="18" t="n">
        <x:v>4</x:v>
      </x:c>
      <x:c r="I56" s="18" t="n">
        <x:f>SUM('06 Cargo Claims'!$N$472:$N$480)</x:f>
        <x:v>4290</x:v>
      </x:c>
      <x:c r="J56" s="18" t="n">
        <x:f>SUM('06 Cargo Claims'!$AN$472:$AN$480)</x:f>
        <x:v>1065.1771618906823</x:v>
      </x:c>
      <x:c r="K56" s="17" t="n">
        <x:f>IF(I56=0,1,J56/I56)</x:f>
        <x:v>0.24829304472976277</x:v>
      </x:c>
      <x:c r="L56" s="17" t="n">
        <x:f>MIN('06 Cargo Claims'!$AO$472:$AO$480)</x:f>
        <x:v>0.15477431237422695</x:v>
      </x:c>
      <x:c r="M56" s="18" t="n">
        <x:f>H56*L56</x:f>
        <x:v>0.6190972494969078</x:v>
      </x:c>
      <x:c r="N56" s="18" t="n">
        <x:f>H56-M56</x:f>
        <x:v>3.3809027505030924</x:v>
      </x:c>
      <x:c r="O56" s="11" t="str">
        <x:f>INDEX('06 Cargo Claims'!$H$472:$H$480,MATCH(L56,'06 Cargo Claims'!$AO$472:$AO$480,0))</x:f>
        <x:v>ROL-30</x:v>
      </x:c>
      <x:c r="P56" s="11" t="str">
        <x:f>IF(L56&gt;='01 Controls'!$E$16,"PASS","FAIL")</x:f>
        <x:v>FAIL</x:v>
      </x:c>
      <x:c r="Q56" s="11" t="str">
        <x:v>UNQUANTIFIED</x:v>
      </x:c>
      <x:c r="R56" s="11" t="str">
        <x:f>IF(P56="FAIL","REDESIGN OR ADD CAPACITY","TRANSPORT ONLY; RECEIVER OPEN")</x:f>
        <x:v>REDESIGN OR ADD CAPACITY</x:v>
      </x:c>
      <x:c r="S56" s="26"/>
    </x:row>
    <x:row r="57">
      <x:c r="C57" s="11" t="str">
        <x:v>C2-J-RRG</x:v>
      </x:c>
      <x:c r="D57" s="11" t="str">
        <x:v>C2</x:v>
      </x:c>
      <x:c r="E57" s="11" t="str">
        <x:v>Gulf–Atlantic hurricane</x:v>
      </x:c>
      <x:c r="F57" s="11" t="str">
        <x:v>J-RRG</x:v>
      </x:c>
      <x:c r="G57" s="11" t="str">
        <x:v>Replacement and reconstitution group</x:v>
      </x:c>
      <x:c r="H57" s="18" t="n">
        <x:v>4</x:v>
      </x:c>
      <x:c r="I57" s="18" t="n">
        <x:f>SUM('06 Cargo Claims'!$N$481:$N$489)</x:f>
        <x:v>4290</x:v>
      </x:c>
      <x:c r="J57" s="18" t="n">
        <x:f>SUM('06 Cargo Claims'!$AN$481:$AN$489)</x:f>
        <x:v>1065.1771618906823</x:v>
      </x:c>
      <x:c r="K57" s="17" t="n">
        <x:f>IF(I57=0,1,J57/I57)</x:f>
        <x:v>0.24829304472976277</x:v>
      </x:c>
      <x:c r="L57" s="17" t="n">
        <x:f>MIN('06 Cargo Claims'!$AO$481:$AO$489)</x:f>
        <x:v>0.15477431237422695</x:v>
      </x:c>
      <x:c r="M57" s="18" t="n">
        <x:f>H57*L57</x:f>
        <x:v>0.6190972494969078</x:v>
      </x:c>
      <x:c r="N57" s="18" t="n">
        <x:f>H57-M57</x:f>
        <x:v>3.3809027505030924</x:v>
      </x:c>
      <x:c r="O57" s="11" t="str">
        <x:f>INDEX('06 Cargo Claims'!$H$481:$H$489,MATCH(L57,'06 Cargo Claims'!$AO$481:$AO$489,0))</x:f>
        <x:v>ROL-30</x:v>
      </x:c>
      <x:c r="P57" s="11" t="str">
        <x:f>IF(L57&gt;='01 Controls'!$E$16,"PASS","FAIL")</x:f>
        <x:v>FAIL</x:v>
      </x:c>
      <x:c r="Q57" s="11" t="str">
        <x:v>UNQUANTIFIED</x:v>
      </x:c>
      <x:c r="R57" s="11" t="str">
        <x:f>IF(P57="FAIL","REDESIGN OR ADD CAPACITY","TRANSPORT ONLY; RECEIVER OPEN")</x:f>
        <x:v>REDESIGN OR ADD CAPACITY</x:v>
      </x:c>
      <x:c r="S57" s="26"/>
    </x:row>
    <x:row r="58">
      <x:c r="C58" s="11" t="str">
        <x:v>C2-J-TDG</x:v>
      </x:c>
      <x:c r="D58" s="11" t="str">
        <x:v>C2</x:v>
      </x:c>
      <x:c r="E58" s="11" t="str">
        <x:v>Gulf–Atlantic hurricane</x:v>
      </x:c>
      <x:c r="F58" s="11" t="str">
        <x:v>J-TDG</x:v>
      </x:c>
      <x:c r="G58" s="11" t="str">
        <x:v>Transfer and demobilization group</x:v>
      </x:c>
      <x:c r="H58" s="18" t="n">
        <x:v>3</x:v>
      </x:c>
      <x:c r="I58" s="18" t="n">
        <x:f>SUM('06 Cargo Claims'!$N$490:$N$498)</x:f>
        <x:v>3217.5</x:v>
      </x:c>
      <x:c r="J58" s="18" t="n">
        <x:f>SUM('06 Cargo Claims'!$AN$490:$AN$498)</x:f>
        <x:v>798.8828714180117</x:v>
      </x:c>
      <x:c r="K58" s="17" t="n">
        <x:f>IF(I58=0,1,J58/I58)</x:f>
        <x:v>0.24829304472976277</x:v>
      </x:c>
      <x:c r="L58" s="17" t="n">
        <x:f>MIN('06 Cargo Claims'!$AO$490:$AO$498)</x:f>
        <x:v>0.154774312374227</x:v>
      </x:c>
      <x:c r="M58" s="18" t="n">
        <x:f>H58*L58</x:f>
        <x:v>0.464322937122681</x:v>
      </x:c>
      <x:c r="N58" s="18" t="n">
        <x:f>H58-M58</x:f>
        <x:v>2.535677062877319</x:v>
      </x:c>
      <x:c r="O58" s="11" t="str">
        <x:f>INDEX('06 Cargo Claims'!$H$490:$H$498,MATCH(L58,'06 Cargo Claims'!$AO$490:$AO$498,0))</x:f>
        <x:v>ROL-30</x:v>
      </x:c>
      <x:c r="P58" s="11" t="str">
        <x:f>IF(L58&gt;='01 Controls'!$E$16,"PASS","FAIL")</x:f>
        <x:v>FAIL</x:v>
      </x:c>
      <x:c r="Q58" s="11" t="str">
        <x:v>UNQUANTIFIED</x:v>
      </x:c>
      <x:c r="R58" s="11" t="str">
        <x:f>IF(P58="FAIL","REDESIGN OR ADD CAPACITY","TRANSPORT ONLY; RECEIVER OPEN")</x:f>
        <x:v>REDESIGN OR ADD CAPACITY</x:v>
      </x:c>
      <x:c r="S58" s="26"/>
    </x:row>
    <x:row r="59">
      <x:c r="C59" s="11" t="str">
        <x:v>C2-L-ROG</x:v>
      </x:c>
      <x:c r="D59" s="11" t="str">
        <x:v>C2</x:v>
      </x:c>
      <x:c r="E59" s="11" t="str">
        <x:v>Gulf–Atlantic hurricane</x:v>
      </x:c>
      <x:c r="F59" s="11" t="str">
        <x:v>L-ROG</x:v>
      </x:c>
      <x:c r="G59" s="11" t="str">
        <x:v>Access and route-opening group</x:v>
      </x:c>
      <x:c r="H59" s="18" t="n">
        <x:v>8</x:v>
      </x:c>
      <x:c r="I59" s="18" t="n">
        <x:f>SUM('06 Cargo Claims'!$N$499:$N$508)</x:f>
        <x:v>24300</x:v>
      </x:c>
      <x:c r="J59" s="18" t="n">
        <x:f>SUM('06 Cargo Claims'!$AN$499:$AN$508)</x:f>
        <x:v>7261.9128799530245</x:v>
      </x:c>
      <x:c r="K59" s="17" t="n">
        <x:f>IF(I59=0,1,J59/I59)</x:f>
        <x:v>0.29884415143839604</x:v>
      </x:c>
      <x:c r="L59" s="17" t="n">
        <x:f>MIN('06 Cargo Claims'!$AO$499:$AO$508)</x:f>
        <x:v>0.15477431237422698</x:v>
      </x:c>
      <x:c r="M59" s="18" t="n">
        <x:f>H59*L59</x:f>
        <x:v>1.2381944989938158</x:v>
      </x:c>
      <x:c r="N59" s="18" t="n">
        <x:f>H59-M59</x:f>
        <x:v>6.761805501006184</x:v>
      </x:c>
      <x:c r="O59" s="11" t="str">
        <x:f>INDEX('06 Cargo Claims'!$H$499:$H$508,MATCH(L59,'06 Cargo Claims'!$AO$499:$AO$508,0))</x:f>
        <x:v>ROL-30</x:v>
      </x:c>
      <x:c r="P59" s="11" t="str">
        <x:f>IF(L59&gt;='01 Controls'!$E$16,"PASS","FAIL")</x:f>
        <x:v>FAIL</x:v>
      </x:c>
      <x:c r="Q59" s="11" t="str">
        <x:v>UNQUANTIFIED</x:v>
      </x:c>
      <x:c r="R59" s="11" t="str">
        <x:f>IF(P59="FAIL","REDESIGN OR ADD CAPACITY","TRANSPORT ONLY; RECEIVER OPEN")</x:f>
        <x:v>REDESIGN OR ADD CAPACITY</x:v>
      </x:c>
      <x:c r="S59" s="26"/>
    </x:row>
    <x:row r="60">
      <x:c r="C60" s="11" t="str">
        <x:v>C2-L-HCG</x:v>
      </x:c>
      <x:c r="D60" s="11" t="str">
        <x:v>C2</x:v>
      </x:c>
      <x:c r="E60" s="11" t="str">
        <x:v>Gulf–Atlantic hurricane</x:v>
      </x:c>
      <x:c r="F60" s="11" t="str">
        <x:v>L-HCG</x:v>
      </x:c>
      <x:c r="G60" s="11" t="str">
        <x:v>Flood and hydraulic-control group</x:v>
      </x:c>
      <x:c r="H60" s="18" t="n">
        <x:v>10</x:v>
      </x:c>
      <x:c r="I60" s="18" t="n">
        <x:f>SUM('06 Cargo Claims'!$N$509:$N$518)</x:f>
        <x:v>30375</x:v>
      </x:c>
      <x:c r="J60" s="18" t="n">
        <x:f>SUM('06 Cargo Claims'!$AN$509:$AN$518)</x:f>
        <x:v>9077.39109994128</x:v>
      </x:c>
      <x:c r="K60" s="17" t="n">
        <x:f>IF(I60=0,1,J60/I60)</x:f>
        <x:v>0.29884415143839604</x:v>
      </x:c>
      <x:c r="L60" s="17" t="n">
        <x:f>MIN('06 Cargo Claims'!$AO$509:$AO$518)</x:f>
        <x:v>0.15477431237422695</x:v>
      </x:c>
      <x:c r="M60" s="18" t="n">
        <x:f>H60*L60</x:f>
        <x:v>1.5477431237422694</x:v>
      </x:c>
      <x:c r="N60" s="18" t="n">
        <x:f>H60-M60</x:f>
        <x:v>8.452256876257731</x:v>
      </x:c>
      <x:c r="O60" s="11" t="str">
        <x:f>INDEX('06 Cargo Claims'!$H$509:$H$518,MATCH(L60,'06 Cargo Claims'!$AO$509:$AO$518,0))</x:f>
        <x:v>ROL-30</x:v>
      </x:c>
      <x:c r="P60" s="11" t="str">
        <x:f>IF(L60&gt;='01 Controls'!$E$16,"PASS","FAIL")</x:f>
        <x:v>FAIL</x:v>
      </x:c>
      <x:c r="Q60" s="11" t="str">
        <x:v>UNQUANTIFIED</x:v>
      </x:c>
      <x:c r="R60" s="11" t="str">
        <x:f>IF(P60="FAIL","REDESIGN OR ADD CAPACITY","TRANSPORT ONLY; RECEIVER OPEN")</x:f>
        <x:v>REDESIGN OR ADD CAPACITY</x:v>
      </x:c>
      <x:c r="S60" s="26"/>
    </x:row>
    <x:row r="61">
      <x:c r="C61" s="11" t="str">
        <x:v>C2-L-DMG</x:v>
      </x:c>
      <x:c r="D61" s="11" t="str">
        <x:v>C2</x:v>
      </x:c>
      <x:c r="E61" s="11" t="str">
        <x:v>Gulf–Atlantic hurricane</x:v>
      </x:c>
      <x:c r="F61" s="11" t="str">
        <x:v>L-DMG</x:v>
      </x:c>
      <x:c r="G61" s="11" t="str">
        <x:v>Debris and materials group</x:v>
      </x:c>
      <x:c r="H61" s="18" t="n">
        <x:v>8</x:v>
      </x:c>
      <x:c r="I61" s="18" t="n">
        <x:f>SUM('06 Cargo Claims'!$N$519:$N$528)</x:f>
        <x:v>24300</x:v>
      </x:c>
      <x:c r="J61" s="18" t="n">
        <x:f>SUM('06 Cargo Claims'!$AN$519:$AN$528)</x:f>
        <x:v>7261.9128799530245</x:v>
      </x:c>
      <x:c r="K61" s="17" t="n">
        <x:f>IF(I61=0,1,J61/I61)</x:f>
        <x:v>0.29884415143839604</x:v>
      </x:c>
      <x:c r="L61" s="17" t="n">
        <x:f>MIN('06 Cargo Claims'!$AO$519:$AO$528)</x:f>
        <x:v>0.15477431237422698</x:v>
      </x:c>
      <x:c r="M61" s="18" t="n">
        <x:f>H61*L61</x:f>
        <x:v>1.2381944989938158</x:v>
      </x:c>
      <x:c r="N61" s="18" t="n">
        <x:f>H61-M61</x:f>
        <x:v>6.761805501006184</x:v>
      </x:c>
      <x:c r="O61" s="11" t="str">
        <x:f>INDEX('06 Cargo Claims'!$H$519:$H$528,MATCH(L61,'06 Cargo Claims'!$AO$519:$AO$528,0))</x:f>
        <x:v>ROL-30</x:v>
      </x:c>
      <x:c r="P61" s="11" t="str">
        <x:f>IF(L61&gt;='01 Controls'!$E$16,"PASS","FAIL")</x:f>
        <x:v>FAIL</x:v>
      </x:c>
      <x:c r="Q61" s="11" t="str">
        <x:v>UNQUANTIFIED</x:v>
      </x:c>
      <x:c r="R61" s="11" t="str">
        <x:f>IF(P61="FAIL","REDESIGN OR ADD CAPACITY","TRANSPORT ONLY; RECEIVER OPEN")</x:f>
        <x:v>REDESIGN OR ADD CAPACITY</x:v>
      </x:c>
      <x:c r="S61" s="26"/>
    </x:row>
    <x:row r="62">
      <x:c r="C62" s="11" t="str">
        <x:v>C2-L-TWG</x:v>
      </x:c>
      <x:c r="D62" s="11" t="str">
        <x:v>C2</x:v>
      </x:c>
      <x:c r="E62" s="11" t="str">
        <x:v>Gulf–Atlantic hurricane</x:v>
      </x:c>
      <x:c r="F62" s="11" t="str">
        <x:v>L-TWG</x:v>
      </x:c>
      <x:c r="G62" s="11" t="str">
        <x:v>Temporary works and crossing group</x:v>
      </x:c>
      <x:c r="H62" s="18" t="n">
        <x:v>6</x:v>
      </x:c>
      <x:c r="I62" s="18" t="n">
        <x:f>SUM('06 Cargo Claims'!$N$529:$N$538)</x:f>
        <x:v>18225</x:v>
      </x:c>
      <x:c r="J62" s="18" t="n">
        <x:f>SUM('06 Cargo Claims'!$AN$529:$AN$538)</x:f>
        <x:v>5446.434659964767</x:v>
      </x:c>
      <x:c r="K62" s="17" t="n">
        <x:f>IF(I62=0,1,J62/I62)</x:f>
        <x:v>0.298844151438396</x:v>
      </x:c>
      <x:c r="L62" s="17" t="n">
        <x:f>MIN('06 Cargo Claims'!$AO$529:$AO$538)</x:f>
        <x:v>0.15477431237422698</x:v>
      </x:c>
      <x:c r="M62" s="18" t="n">
        <x:f>H62*L62</x:f>
        <x:v>0.9286458742453618</x:v>
      </x:c>
      <x:c r="N62" s="18" t="n">
        <x:f>H62-M62</x:f>
        <x:v>5.071354125754638</x:v>
      </x:c>
      <x:c r="O62" s="11" t="str">
        <x:f>INDEX('06 Cargo Claims'!$H$529:$H$538,MATCH(L62,'06 Cargo Claims'!$AO$529:$AO$538,0))</x:f>
        <x:v>ROL-30</x:v>
      </x:c>
      <x:c r="P62" s="11" t="str">
        <x:f>IF(L62&gt;='01 Controls'!$E$16,"PASS","FAIL")</x:f>
        <x:v>FAIL</x:v>
      </x:c>
      <x:c r="Q62" s="11" t="str">
        <x:v>UNQUANTIFIED</x:v>
      </x:c>
      <x:c r="R62" s="11" t="str">
        <x:f>IF(P62="FAIL","REDESIGN OR ADD CAPACITY","TRANSPORT ONLY; RECEIVER OPEN")</x:f>
        <x:v>REDESIGN OR ADD CAPACITY</x:v>
      </x:c>
      <x:c r="S62" s="26"/>
    </x:row>
    <x:row r="63">
      <x:c r="C63" s="11" t="str">
        <x:v>C2-L-GFG</x:v>
      </x:c>
      <x:c r="D63" s="11" t="str">
        <x:v>C2</x:v>
      </x:c>
      <x:c r="E63" s="11" t="str">
        <x:v>Gulf–Atlantic hurricane</x:v>
      </x:c>
      <x:c r="F63" s="11" t="str">
        <x:v>L-GFG</x:v>
      </x:c>
      <x:c r="G63" s="11" t="str">
        <x:v>Ground fire and landscape group</x:v>
      </x:c>
      <x:c r="H63" s="18" t="n">
        <x:v>3</x:v>
      </x:c>
      <x:c r="I63" s="18" t="n">
        <x:f>SUM('06 Cargo Claims'!$N$539:$N$548)</x:f>
        <x:v>9112.5</x:v>
      </x:c>
      <x:c r="J63" s="18" t="n">
        <x:f>SUM('06 Cargo Claims'!$AN$539:$AN$548)</x:f>
        <x:v>2723.2173299823835</x:v>
      </x:c>
      <x:c r="K63" s="17" t="n">
        <x:f>IF(I63=0,1,J63/I63)</x:f>
        <x:v>0.298844151438396</x:v>
      </x:c>
      <x:c r="L63" s="17" t="n">
        <x:f>MIN('06 Cargo Claims'!$AO$539:$AO$548)</x:f>
        <x:v>0.15477431237422698</x:v>
      </x:c>
      <x:c r="M63" s="18" t="n">
        <x:f>H63*L63</x:f>
        <x:v>0.4643229371226809</x:v>
      </x:c>
      <x:c r="N63" s="18" t="n">
        <x:f>H63-M63</x:f>
        <x:v>2.535677062877319</x:v>
      </x:c>
      <x:c r="O63" s="11" t="str">
        <x:f>INDEX('06 Cargo Claims'!$H$539:$H$548,MATCH(L63,'06 Cargo Claims'!$AO$539:$AO$548,0))</x:f>
        <x:v>ROL-30</x:v>
      </x:c>
      <x:c r="P63" s="11" t="str">
        <x:f>IF(L63&gt;='01 Controls'!$E$16,"PASS","FAIL")</x:f>
        <x:v>FAIL</x:v>
      </x:c>
      <x:c r="Q63" s="11" t="str">
        <x:v>UNQUANTIFIED</x:v>
      </x:c>
      <x:c r="R63" s="11" t="str">
        <x:f>IF(P63="FAIL","REDESIGN OR ADD CAPACITY","TRANSPORT ONLY; RECEIVER OPEN")</x:f>
        <x:v>REDESIGN OR ADD CAPACITY</x:v>
      </x:c>
      <x:c r="S63" s="26"/>
    </x:row>
    <x:row r="64">
      <x:c r="C64" s="11" t="str">
        <x:v>C2-A-SMW</x:v>
      </x:c>
      <x:c r="D64" s="11" t="str">
        <x:v>C2</x:v>
      </x:c>
      <x:c r="E64" s="11" t="str">
        <x:v>Gulf–Atlantic hurricane</x:v>
      </x:c>
      <x:c r="F64" s="11" t="str">
        <x:v>A-SMW</x:v>
      </x:c>
      <x:c r="G64" s="11" t="str">
        <x:v>Strategic mobility wing</x:v>
      </x:c>
      <x:c r="H64" s="18" t="n">
        <x:v>3</x:v>
      </x:c>
      <x:c r="I64" s="18" t="n">
        <x:f>SUM('06 Cargo Claims'!$N$549:$N$558)</x:f>
        <x:v>8437.5</x:v>
      </x:c>
      <x:c r="J64" s="18" t="n">
        <x:f>SUM('06 Cargo Claims'!$AN$549:$AN$558)</x:f>
        <x:v>2831.6142791742745</x:v>
      </x:c>
      <x:c r="K64" s="17" t="n">
        <x:f>IF(I64=0,1,J64/I64)</x:f>
        <x:v>0.33559872938361773</x:v>
      </x:c>
      <x:c r="L64" s="17" t="n">
        <x:f>MIN('06 Cargo Claims'!$AO$549:$AO$558)</x:f>
        <x:v>0.15477431237422698</x:v>
      </x:c>
      <x:c r="M64" s="18" t="n">
        <x:f>H64*L64</x:f>
        <x:v>0.4643229371226809</x:v>
      </x:c>
      <x:c r="N64" s="18" t="n">
        <x:f>H64-M64</x:f>
        <x:v>2.535677062877319</x:v>
      </x:c>
      <x:c r="O64" s="11" t="str">
        <x:f>INDEX('06 Cargo Claims'!$H$549:$H$558,MATCH(L64,'06 Cargo Claims'!$AO$549:$AO$558,0))</x:f>
        <x:v>ROL-30</x:v>
      </x:c>
      <x:c r="P64" s="11" t="str">
        <x:f>IF(L64&gt;='01 Controls'!$E$16,"PASS","FAIL")</x:f>
        <x:v>FAIL</x:v>
      </x:c>
      <x:c r="Q64" s="11" t="str">
        <x:v>UNQUANTIFIED</x:v>
      </x:c>
      <x:c r="R64" s="11" t="str">
        <x:f>IF(P64="FAIL","REDESIGN OR ADD CAPACITY","TRANSPORT ONLY; RECEIVER OPEN")</x:f>
        <x:v>REDESIGN OR ADD CAPACITY</x:v>
      </x:c>
      <x:c r="S64" s="26"/>
    </x:row>
    <x:row r="65">
      <x:c r="C65" s="11" t="str">
        <x:v>C2-A-AAG</x:v>
      </x:c>
      <x:c r="D65" s="11" t="str">
        <x:v>C2</x:v>
      </x:c>
      <x:c r="E65" s="11" t="str">
        <x:v>Gulf–Atlantic hurricane</x:v>
      </x:c>
      <x:c r="F65" s="11" t="str">
        <x:v>A-AAG</x:v>
      </x:c>
      <x:c r="G65" s="11" t="str">
        <x:v>Austere air-access group</x:v>
      </x:c>
      <x:c r="H65" s="18" t="n">
        <x:v>4</x:v>
      </x:c>
      <x:c r="I65" s="18" t="n">
        <x:f>SUM('06 Cargo Claims'!$N$559:$N$568)</x:f>
        <x:v>11250</x:v>
      </x:c>
      <x:c r="J65" s="18" t="n">
        <x:f>SUM('06 Cargo Claims'!$AN$559:$AN$568)</x:f>
        <x:v>3775.4857055657</x:v>
      </x:c>
      <x:c r="K65" s="17" t="n">
        <x:f>IF(I65=0,1,J65/I65)</x:f>
        <x:v>0.3355987293836178</x:v>
      </x:c>
      <x:c r="L65" s="17" t="n">
        <x:f>MIN('06 Cargo Claims'!$AO$559:$AO$568)</x:f>
        <x:v>0.15477431237422698</x:v>
      </x:c>
      <x:c r="M65" s="18" t="n">
        <x:f>H65*L65</x:f>
        <x:v>0.6190972494969079</x:v>
      </x:c>
      <x:c r="N65" s="18" t="n">
        <x:f>H65-M65</x:f>
        <x:v>3.380902750503092</x:v>
      </x:c>
      <x:c r="O65" s="11" t="str">
        <x:f>INDEX('06 Cargo Claims'!$H$559:$H$568,MATCH(L65,'06 Cargo Claims'!$AO$559:$AO$568,0))</x:f>
        <x:v>ROL-30</x:v>
      </x:c>
      <x:c r="P65" s="11" t="str">
        <x:f>IF(L65&gt;='01 Controls'!$E$16,"PASS","FAIL")</x:f>
        <x:v>FAIL</x:v>
      </x:c>
      <x:c r="Q65" s="11" t="str">
        <x:v>UNQUANTIFIED</x:v>
      </x:c>
      <x:c r="R65" s="11" t="str">
        <x:f>IF(P65="FAIL","REDESIGN OR ADD CAPACITY","TRANSPORT ONLY; RECEIVER OPEN")</x:f>
        <x:v>REDESIGN OR ADD CAPACITY</x:v>
      </x:c>
      <x:c r="S65" s="26"/>
    </x:row>
    <x:row r="66">
      <x:c r="C66" s="11" t="str">
        <x:v>C2-A-AHW</x:v>
      </x:c>
      <x:c r="D66" s="11" t="str">
        <x:v>C2</x:v>
      </x:c>
      <x:c r="E66" s="11" t="str">
        <x:v>Gulf–Atlantic hurricane</x:v>
      </x:c>
      <x:c r="F66" s="11" t="str">
        <x:v>A-AHW</x:v>
      </x:c>
      <x:c r="G66" s="11" t="str">
        <x:v>Aerial hazard-control wing</x:v>
      </x:c>
      <x:c r="H66" s="18" t="n">
        <x:v>2</x:v>
      </x:c>
      <x:c r="I66" s="18" t="n">
        <x:f>SUM('06 Cargo Claims'!$N$569:$N$578)</x:f>
        <x:v>5625</x:v>
      </x:c>
      <x:c r="J66" s="18" t="n">
        <x:f>SUM('06 Cargo Claims'!$AN$569:$AN$578)</x:f>
        <x:v>1887.74285278285</x:v>
      </x:c>
      <x:c r="K66" s="17" t="n">
        <x:f>IF(I66=0,1,J66/I66)</x:f>
        <x:v>0.3355987293836178</x:v>
      </x:c>
      <x:c r="L66" s="17" t="n">
        <x:f>MIN('06 Cargo Claims'!$AO$569:$AO$578)</x:f>
        <x:v>0.15477431237422698</x:v>
      </x:c>
      <x:c r="M66" s="18" t="n">
        <x:f>H66*L66</x:f>
        <x:v>0.30954862474845396</x:v>
      </x:c>
      <x:c r="N66" s="18" t="n">
        <x:f>H66-M66</x:f>
        <x:v>1.690451375251546</x:v>
      </x:c>
      <x:c r="O66" s="11" t="str">
        <x:f>INDEX('06 Cargo Claims'!$H$569:$H$578,MATCH(L66,'06 Cargo Claims'!$AO$569:$AO$578,0))</x:f>
        <x:v>ROL-30</x:v>
      </x:c>
      <x:c r="P66" s="11" t="str">
        <x:f>IF(L66&gt;='01 Controls'!$E$16,"PASS","FAIL")</x:f>
        <x:v>FAIL</x:v>
      </x:c>
      <x:c r="Q66" s="11" t="str">
        <x:v>UNQUANTIFIED</x:v>
      </x:c>
      <x:c r="R66" s="11" t="str">
        <x:f>IF(P66="FAIL","REDESIGN OR ADD CAPACITY","TRANSPORT ONLY; RECEIVER OPEN")</x:f>
        <x:v>REDESIGN OR ADD CAPACITY</x:v>
      </x:c>
      <x:c r="S66" s="26"/>
    </x:row>
    <x:row r="67">
      <x:c r="C67" s="11" t="str">
        <x:v>C2-A-TDG</x:v>
      </x:c>
      <x:c r="D67" s="11" t="str">
        <x:v>C2</x:v>
      </x:c>
      <x:c r="E67" s="11" t="str">
        <x:v>Gulf–Atlantic hurricane</x:v>
      </x:c>
      <x:c r="F67" s="11" t="str">
        <x:v>A-TDG</x:v>
      </x:c>
      <x:c r="G67" s="11" t="str">
        <x:v>Tactical distribution group</x:v>
      </x:c>
      <x:c r="H67" s="18" t="n">
        <x:v>6</x:v>
      </x:c>
      <x:c r="I67" s="18" t="n">
        <x:f>SUM('06 Cargo Claims'!$N$579:$N$588)</x:f>
        <x:v>16875</x:v>
      </x:c>
      <x:c r="J67" s="18" t="n">
        <x:f>SUM('06 Cargo Claims'!$AN$579:$AN$588)</x:f>
        <x:v>5663.228558348549</x:v>
      </x:c>
      <x:c r="K67" s="17" t="n">
        <x:f>IF(I67=0,1,J67/I67)</x:f>
        <x:v>0.33559872938361773</x:v>
      </x:c>
      <x:c r="L67" s="17" t="n">
        <x:f>MIN('06 Cargo Claims'!$AO$579:$AO$588)</x:f>
        <x:v>0.15477431237422698</x:v>
      </x:c>
      <x:c r="M67" s="18" t="n">
        <x:f>H67*L67</x:f>
        <x:v>0.9286458742453618</x:v>
      </x:c>
      <x:c r="N67" s="18" t="n">
        <x:f>H67-M67</x:f>
        <x:v>5.071354125754638</x:v>
      </x:c>
      <x:c r="O67" s="11" t="str">
        <x:f>INDEX('06 Cargo Claims'!$H$579:$H$588,MATCH(L67,'06 Cargo Claims'!$AO$579:$AO$588,0))</x:f>
        <x:v>ROL-30</x:v>
      </x:c>
      <x:c r="P67" s="11" t="str">
        <x:f>IF(L67&gt;='01 Controls'!$E$16,"PASS","FAIL")</x:f>
        <x:v>FAIL</x:v>
      </x:c>
      <x:c r="Q67" s="11" t="str">
        <x:v>UNQUANTIFIED</x:v>
      </x:c>
      <x:c r="R67" s="11" t="str">
        <x:f>IF(P67="FAIL","REDESIGN OR ADD CAPACITY","TRANSPORT ONLY; RECEIVER OPEN")</x:f>
        <x:v>REDESIGN OR ADD CAPACITY</x:v>
      </x:c>
      <x:c r="S67" s="26"/>
    </x:row>
    <x:row r="68">
      <x:c r="C68" s="11" t="str">
        <x:v>C2-A-SRG</x:v>
      </x:c>
      <x:c r="D68" s="11" t="str">
        <x:v>C2</x:v>
      </x:c>
      <x:c r="E68" s="11" t="str">
        <x:v>Gulf–Atlantic hurricane</x:v>
      </x:c>
      <x:c r="F68" s="11" t="str">
        <x:v>A-SRG</x:v>
      </x:c>
      <x:c r="G68" s="11" t="str">
        <x:v>Air sensing and relay group</x:v>
      </x:c>
      <x:c r="H68" s="18" t="n">
        <x:v>4</x:v>
      </x:c>
      <x:c r="I68" s="18" t="n">
        <x:f>SUM('06 Cargo Claims'!$N$589:$N$598)</x:f>
        <x:v>11250</x:v>
      </x:c>
      <x:c r="J68" s="18" t="n">
        <x:f>SUM('06 Cargo Claims'!$AN$589:$AN$598)</x:f>
        <x:v>3775.4857055657</x:v>
      </x:c>
      <x:c r="K68" s="17" t="n">
        <x:f>IF(I68=0,1,J68/I68)</x:f>
        <x:v>0.3355987293836178</x:v>
      </x:c>
      <x:c r="L68" s="17" t="n">
        <x:f>MIN('06 Cargo Claims'!$AO$589:$AO$598)</x:f>
        <x:v>0.15477431237422698</x:v>
      </x:c>
      <x:c r="M68" s="18" t="n">
        <x:f>H68*L68</x:f>
        <x:v>0.6190972494969079</x:v>
      </x:c>
      <x:c r="N68" s="18" t="n">
        <x:f>H68-M68</x:f>
        <x:v>3.380902750503092</x:v>
      </x:c>
      <x:c r="O68" s="11" t="str">
        <x:f>INDEX('06 Cargo Claims'!$H$589:$H$598,MATCH(L68,'06 Cargo Claims'!$AO$589:$AO$598,0))</x:f>
        <x:v>ROL-30</x:v>
      </x:c>
      <x:c r="P68" s="11" t="str">
        <x:f>IF(L68&gt;='01 Controls'!$E$16,"PASS","FAIL")</x:f>
        <x:v>FAIL</x:v>
      </x:c>
      <x:c r="Q68" s="11" t="str">
        <x:v>UNQUANTIFIED</x:v>
      </x:c>
      <x:c r="R68" s="11" t="str">
        <x:f>IF(P68="FAIL","REDESIGN OR ADD CAPACITY","TRANSPORT ONLY; RECEIVER OPEN")</x:f>
        <x:v>REDESIGN OR ADD CAPACITY</x:v>
      </x:c>
      <x:c r="S68" s="26"/>
    </x:row>
    <x:row r="69">
      <x:c r="C69" s="11" t="str">
        <x:v>C2-A-AMG</x:v>
      </x:c>
      <x:c r="D69" s="11" t="str">
        <x:v>C2</x:v>
      </x:c>
      <x:c r="E69" s="11" t="str">
        <x:v>Gulf–Atlantic hurricane</x:v>
      </x:c>
      <x:c r="F69" s="11" t="str">
        <x:v>A-AMG</x:v>
      </x:c>
      <x:c r="G69" s="11" t="str">
        <x:v>Aeromedical movement group</x:v>
      </x:c>
      <x:c r="H69" s="18" t="n">
        <x:v>3</x:v>
      </x:c>
      <x:c r="I69" s="18" t="n">
        <x:f>SUM('06 Cargo Claims'!$N$599:$N$608)</x:f>
        <x:v>8437.5</x:v>
      </x:c>
      <x:c r="J69" s="18" t="n">
        <x:f>SUM('06 Cargo Claims'!$AN$599:$AN$608)</x:f>
        <x:v>2831.6142791742745</x:v>
      </x:c>
      <x:c r="K69" s="17" t="n">
        <x:f>IF(I69=0,1,J69/I69)</x:f>
        <x:v>0.33559872938361773</x:v>
      </x:c>
      <x:c r="L69" s="17" t="n">
        <x:f>MIN('06 Cargo Claims'!$AO$599:$AO$608)</x:f>
        <x:v>0.15477431237422698</x:v>
      </x:c>
      <x:c r="M69" s="18" t="n">
        <x:f>H69*L69</x:f>
        <x:v>0.4643229371226809</x:v>
      </x:c>
      <x:c r="N69" s="18" t="n">
        <x:f>H69-M69</x:f>
        <x:v>2.535677062877319</x:v>
      </x:c>
      <x:c r="O69" s="11" t="str">
        <x:f>INDEX('06 Cargo Claims'!$H$599:$H$608,MATCH(L69,'06 Cargo Claims'!$AO$599:$AO$608,0))</x:f>
        <x:v>ROL-30</x:v>
      </x:c>
      <x:c r="P69" s="11" t="str">
        <x:f>IF(L69&gt;='01 Controls'!$E$16,"PASS","FAIL")</x:f>
        <x:v>FAIL</x:v>
      </x:c>
      <x:c r="Q69" s="11" t="str">
        <x:v>UNQUANTIFIED</x:v>
      </x:c>
      <x:c r="R69" s="11" t="str">
        <x:f>IF(P69="FAIL","REDESIGN OR ADD CAPACITY","TRANSPORT ONLY; RECEIVER OPEN")</x:f>
        <x:v>REDESIGN OR ADD CAPACITY</x:v>
      </x:c>
      <x:c r="S69" s="26"/>
    </x:row>
    <x:row r="70">
      <x:c r="C70" s="11" t="str">
        <x:v>C2-M-POG</x:v>
      </x:c>
      <x:c r="D70" s="11" t="str">
        <x:v>C2</x:v>
      </x:c>
      <x:c r="E70" s="11" t="str">
        <x:v>Gulf–Atlantic hurricane</x:v>
      </x:c>
      <x:c r="F70" s="11" t="str">
        <x:v>M-POG</x:v>
      </x:c>
      <x:c r="G70" s="11" t="str">
        <x:v>Port-opening group</x:v>
      </x:c>
      <x:c r="H70" s="18" t="n">
        <x:v>5</x:v>
      </x:c>
      <x:c r="I70" s="18" t="n">
        <x:f>SUM('06 Cargo Claims'!$N$609:$N$618)</x:f>
        <x:v>10500</x:v>
      </x:c>
      <x:c r="J70" s="18" t="n">
        <x:f>SUM('06 Cargo Claims'!$AN$609:$AN$618)</x:f>
        <x:v>3666.4077850260514</x:v>
      </x:c>
      <x:c r="K70" s="17" t="n">
        <x:f>IF(I70=0,1,J70/I70)</x:f>
        <x:v>0.3491816938120049</x:v>
      </x:c>
      <x:c r="L70" s="17" t="n">
        <x:f>MIN('06 Cargo Claims'!$AO$609:$AO$618)</x:f>
        <x:v>0.15477431237422695</x:v>
      </x:c>
      <x:c r="M70" s="18" t="n">
        <x:f>H70*L70</x:f>
        <x:v>0.7738715618711347</x:v>
      </x:c>
      <x:c r="N70" s="18" t="n">
        <x:f>H70-M70</x:f>
        <x:v>4.226128438128866</x:v>
      </x:c>
      <x:c r="O70" s="11" t="str">
        <x:f>INDEX('06 Cargo Claims'!$H$609:$H$618,MATCH(L70,'06 Cargo Claims'!$AO$609:$AO$618,0))</x:f>
        <x:v>ROL-30</x:v>
      </x:c>
      <x:c r="P70" s="11" t="str">
        <x:f>IF(L70&gt;='01 Controls'!$E$16,"PASS","FAIL")</x:f>
        <x:v>FAIL</x:v>
      </x:c>
      <x:c r="Q70" s="11" t="str">
        <x:v>UNQUANTIFIED</x:v>
      </x:c>
      <x:c r="R70" s="11" t="str">
        <x:f>IF(P70="FAIL","REDESIGN OR ADD CAPACITY","TRANSPORT ONLY; RECEIVER OPEN")</x:f>
        <x:v>REDESIGN OR ADD CAPACITY</x:v>
      </x:c>
      <x:c r="S70" s="26"/>
    </x:row>
    <x:row r="71">
      <x:c r="C71" s="11" t="str">
        <x:v>C2-M-LAG</x:v>
      </x:c>
      <x:c r="D71" s="11" t="str">
        <x:v>C2</x:v>
      </x:c>
      <x:c r="E71" s="11" t="str">
        <x:v>Gulf–Atlantic hurricane</x:v>
      </x:c>
      <x:c r="F71" s="11" t="str">
        <x:v>M-LAG</x:v>
      </x:c>
      <x:c r="G71" s="11" t="str">
        <x:v>Littoral-access group</x:v>
      </x:c>
      <x:c r="H71" s="18" t="n">
        <x:v>6</x:v>
      </x:c>
      <x:c r="I71" s="18" t="n">
        <x:f>SUM('06 Cargo Claims'!$N$619:$N$628)</x:f>
        <x:v>12600</x:v>
      </x:c>
      <x:c r="J71" s="18" t="n">
        <x:f>SUM('06 Cargo Claims'!$AN$619:$AN$628)</x:f>
        <x:v>4399.689342031262</x:v>
      </x:c>
      <x:c r="K71" s="17" t="n">
        <x:f>IF(I71=0,1,J71/I71)</x:f>
        <x:v>0.3491816938120049</x:v>
      </x:c>
      <x:c r="L71" s="17" t="n">
        <x:f>MIN('06 Cargo Claims'!$AO$619:$AO$628)</x:f>
        <x:v>0.15477431237422695</x:v>
      </x:c>
      <x:c r="M71" s="18" t="n">
        <x:f>H71*L71</x:f>
        <x:v>0.9286458742453617</x:v>
      </x:c>
      <x:c r="N71" s="18" t="n">
        <x:f>H71-M71</x:f>
        <x:v>5.071354125754638</x:v>
      </x:c>
      <x:c r="O71" s="11" t="str">
        <x:f>INDEX('06 Cargo Claims'!$H$619:$H$628,MATCH(L71,'06 Cargo Claims'!$AO$619:$AO$628,0))</x:f>
        <x:v>ROL-30</x:v>
      </x:c>
      <x:c r="P71" s="11" t="str">
        <x:f>IF(L71&gt;='01 Controls'!$E$16,"PASS","FAIL")</x:f>
        <x:v>FAIL</x:v>
      </x:c>
      <x:c r="Q71" s="11" t="str">
        <x:v>UNQUANTIFIED</x:v>
      </x:c>
      <x:c r="R71" s="11" t="str">
        <x:f>IF(P71="FAIL","REDESIGN OR ADD CAPACITY","TRANSPORT ONLY; RECEIVER OPEN")</x:f>
        <x:v>REDESIGN OR ADD CAPACITY</x:v>
      </x:c>
      <x:c r="S71" s="26"/>
    </x:row>
    <x:row r="72">
      <x:c r="C72" s="11" t="str">
        <x:v>C2-M-IWG</x:v>
      </x:c>
      <x:c r="D72" s="11" t="str">
        <x:v>C2</x:v>
      </x:c>
      <x:c r="E72" s="11" t="str">
        <x:v>Gulf–Atlantic hurricane</x:v>
      </x:c>
      <x:c r="F72" s="11" t="str">
        <x:v>M-IWG</x:v>
      </x:c>
      <x:c r="G72" s="11" t="str">
        <x:v>Inland-waterway group</x:v>
      </x:c>
      <x:c r="H72" s="18" t="n">
        <x:v>3</x:v>
      </x:c>
      <x:c r="I72" s="18" t="n">
        <x:f>SUM('06 Cargo Claims'!$N$629:$N$638)</x:f>
        <x:v>6300</x:v>
      </x:c>
      <x:c r="J72" s="18" t="n">
        <x:f>SUM('06 Cargo Claims'!$AN$629:$AN$638)</x:f>
        <x:v>2199.844671015631</x:v>
      </x:c>
      <x:c r="K72" s="17" t="n">
        <x:f>IF(I72=0,1,J72/I72)</x:f>
        <x:v>0.3491816938120049</x:v>
      </x:c>
      <x:c r="L72" s="17" t="n">
        <x:f>MIN('06 Cargo Claims'!$AO$629:$AO$638)</x:f>
        <x:v>0.15477431237422695</x:v>
      </x:c>
      <x:c r="M72" s="18" t="n">
        <x:f>H72*L72</x:f>
        <x:v>0.46432293712268086</x:v>
      </x:c>
      <x:c r="N72" s="18" t="n">
        <x:f>H72-M72</x:f>
        <x:v>2.535677062877319</x:v>
      </x:c>
      <x:c r="O72" s="11" t="str">
        <x:f>INDEX('06 Cargo Claims'!$H$629:$H$638,MATCH(L72,'06 Cargo Claims'!$AO$629:$AO$638,0))</x:f>
        <x:v>ROL-30</x:v>
      </x:c>
      <x:c r="P72" s="11" t="str">
        <x:f>IF(L72&gt;='01 Controls'!$E$16,"PASS","FAIL")</x:f>
        <x:v>FAIL</x:v>
      </x:c>
      <x:c r="Q72" s="11" t="str">
        <x:v>UNQUANTIFIED</x:v>
      </x:c>
      <x:c r="R72" s="11" t="str">
        <x:f>IF(P72="FAIL","REDESIGN OR ADD CAPACITY","TRANSPORT ONLY; RECEIVER OPEN")</x:f>
        <x:v>REDESIGN OR ADD CAPACITY</x:v>
      </x:c>
      <x:c r="S72" s="26"/>
    </x:row>
    <x:row r="73">
      <x:c r="C73" s="11" t="str">
        <x:v>C2-M-OSG</x:v>
      </x:c>
      <x:c r="D73" s="11" t="str">
        <x:v>C2</x:v>
      </x:c>
      <x:c r="E73" s="11" t="str">
        <x:v>Gulf–Atlantic hurricane</x:v>
      </x:c>
      <x:c r="F73" s="11" t="str">
        <x:v>M-OSG</x:v>
      </x:c>
      <x:c r="G73" s="11" t="str">
        <x:v>Offshore-support group</x:v>
      </x:c>
      <x:c r="H73" s="18" t="n">
        <x:v>3</x:v>
      </x:c>
      <x:c r="I73" s="18" t="n">
        <x:f>SUM('06 Cargo Claims'!$N$639:$N$648)</x:f>
        <x:v>6300</x:v>
      </x:c>
      <x:c r="J73" s="18" t="n">
        <x:f>SUM('06 Cargo Claims'!$AN$639:$AN$648)</x:f>
        <x:v>2199.844671015631</x:v>
      </x:c>
      <x:c r="K73" s="17" t="n">
        <x:f>IF(I73=0,1,J73/I73)</x:f>
        <x:v>0.3491816938120049</x:v>
      </x:c>
      <x:c r="L73" s="17" t="n">
        <x:f>MIN('06 Cargo Claims'!$AO$639:$AO$648)</x:f>
        <x:v>0.15477431237422695</x:v>
      </x:c>
      <x:c r="M73" s="18" t="n">
        <x:f>H73*L73</x:f>
        <x:v>0.46432293712268086</x:v>
      </x:c>
      <x:c r="N73" s="18" t="n">
        <x:f>H73-M73</x:f>
        <x:v>2.535677062877319</x:v>
      </x:c>
      <x:c r="O73" s="11" t="str">
        <x:f>INDEX('06 Cargo Claims'!$H$639:$H$648,MATCH(L73,'06 Cargo Claims'!$AO$639:$AO$648,0))</x:f>
        <x:v>ROL-30</x:v>
      </x:c>
      <x:c r="P73" s="11" t="str">
        <x:f>IF(L73&gt;='01 Controls'!$E$16,"PASS","FAIL")</x:f>
        <x:v>FAIL</x:v>
      </x:c>
      <x:c r="Q73" s="11" t="str">
        <x:v>UNQUANTIFIED</x:v>
      </x:c>
      <x:c r="R73" s="11" t="str">
        <x:f>IF(P73="FAIL","REDESIGN OR ADD CAPACITY","TRANSPORT ONLY; RECEIVER OPEN")</x:f>
        <x:v>REDESIGN OR ADD CAPACITY</x:v>
      </x:c>
      <x:c r="S73" s="26"/>
    </x:row>
    <x:row r="74">
      <x:c r="C74" s="11" t="str">
        <x:v>C2-M-SSG</x:v>
      </x:c>
      <x:c r="D74" s="11" t="str">
        <x:v>C2</x:v>
      </x:c>
      <x:c r="E74" s="11" t="str">
        <x:v>Gulf–Atlantic hurricane</x:v>
      </x:c>
      <x:c r="F74" s="11" t="str">
        <x:v>M-SSG</x:v>
      </x:c>
      <x:c r="G74" s="11" t="str">
        <x:v>Ocean sustainment group</x:v>
      </x:c>
      <x:c r="H74" s="18" t="n">
        <x:v>4</x:v>
      </x:c>
      <x:c r="I74" s="18" t="n">
        <x:f>SUM('06 Cargo Claims'!$N$649:$N$658)</x:f>
        <x:v>8400</x:v>
      </x:c>
      <x:c r="J74" s="18" t="n">
        <x:f>SUM('06 Cargo Claims'!$AN$649:$AN$658)</x:f>
        <x:v>2933.126228020841</x:v>
      </x:c>
      <x:c r="K74" s="17" t="n">
        <x:f>IF(I74=0,1,J74/I74)</x:f>
        <x:v>0.3491816938120049</x:v>
      </x:c>
      <x:c r="L74" s="17" t="n">
        <x:f>MIN('06 Cargo Claims'!$AO$649:$AO$658)</x:f>
        <x:v>0.15477431237422698</x:v>
      </x:c>
      <x:c r="M74" s="18" t="n">
        <x:f>H74*L74</x:f>
        <x:v>0.6190972494969079</x:v>
      </x:c>
      <x:c r="N74" s="18" t="n">
        <x:f>H74-M74</x:f>
        <x:v>3.380902750503092</x:v>
      </x:c>
      <x:c r="O74" s="11" t="str">
        <x:f>INDEX('06 Cargo Claims'!$H$649:$H$658,MATCH(L74,'06 Cargo Claims'!$AO$649:$AO$658,0))</x:f>
        <x:v>ROL-30</x:v>
      </x:c>
      <x:c r="P74" s="11" t="str">
        <x:f>IF(L74&gt;='01 Controls'!$E$16,"PASS","FAIL")</x:f>
        <x:v>FAIL</x:v>
      </x:c>
      <x:c r="Q74" s="11" t="str">
        <x:v>UNQUANTIFIED</x:v>
      </x:c>
      <x:c r="R74" s="11" t="str">
        <x:f>IF(P74="FAIL","REDESIGN OR ADD CAPACITY","TRANSPORT ONLY; RECEIVER OPEN")</x:f>
        <x:v>REDESIGN OR ADD CAPACITY</x:v>
      </x:c>
      <x:c r="S74" s="26"/>
    </x:row>
    <x:row r="75">
      <x:c r="C75" s="11" t="str">
        <x:v>C2-I-CUG</x:v>
      </x:c>
      <x:c r="D75" s="11" t="str">
        <x:v>C2</x:v>
      </x:c>
      <x:c r="E75" s="11" t="str">
        <x:v>Gulf–Atlantic hurricane</x:v>
      </x:c>
      <x:c r="F75" s="11" t="str">
        <x:v>I-CUG</x:v>
      </x:c>
      <x:c r="G75" s="11" t="str">
        <x:v>Communications utility group</x:v>
      </x:c>
      <x:c r="H75" s="18" t="n">
        <x:v>6</x:v>
      </x:c>
      <x:c r="I75" s="18" t="n">
        <x:f>SUM('06 Cargo Claims'!$N$659:$N$667)</x:f>
        <x:v>21600</x:v>
      </x:c>
      <x:c r="J75" s="18" t="n">
        <x:f>SUM('06 Cargo Claims'!$AN$659:$AN$667)</x:f>
        <x:v>5363.129766162877</x:v>
      </x:c>
      <x:c r="K75" s="17" t="n">
        <x:f>IF(I75=0,1,J75/I75)</x:f>
        <x:v>0.24829304472976282</x:v>
      </x:c>
      <x:c r="L75" s="17" t="n">
        <x:f>MIN('06 Cargo Claims'!$AO$659:$AO$667)</x:f>
        <x:v>0.15477431237422698</x:v>
      </x:c>
      <x:c r="M75" s="18" t="n">
        <x:f>H75*L75</x:f>
        <x:v>0.9286458742453618</x:v>
      </x:c>
      <x:c r="N75" s="18" t="n">
        <x:f>H75-M75</x:f>
        <x:v>5.071354125754638</x:v>
      </x:c>
      <x:c r="O75" s="11" t="str">
        <x:f>INDEX('06 Cargo Claims'!$H$659:$H$667,MATCH(L75,'06 Cargo Claims'!$AO$659:$AO$667,0))</x:f>
        <x:v>ROL-30</x:v>
      </x:c>
      <x:c r="P75" s="11" t="str">
        <x:f>IF(L75&gt;='01 Controls'!$E$16,"PASS","FAIL")</x:f>
        <x:v>FAIL</x:v>
      </x:c>
      <x:c r="Q75" s="11" t="str">
        <x:v>UNQUANTIFIED</x:v>
      </x:c>
      <x:c r="R75" s="11" t="str">
        <x:f>IF(P75="FAIL","REDESIGN OR ADD CAPACITY","TRANSPORT ONLY; RECEIVER OPEN")</x:f>
        <x:v>REDESIGN OR ADD CAPACITY</x:v>
      </x:c>
      <x:c r="S75" s="26"/>
    </x:row>
    <x:row r="76">
      <x:c r="C76" s="11" t="str">
        <x:v>C2-I-TSG</x:v>
      </x:c>
      <x:c r="D76" s="11" t="str">
        <x:v>C2</x:v>
      </x:c>
      <x:c r="E76" s="11" t="str">
        <x:v>Gulf–Atlantic hurricane</x:v>
      </x:c>
      <x:c r="F76" s="11" t="str">
        <x:v>I-TSG</x:v>
      </x:c>
      <x:c r="G76" s="11" t="str">
        <x:v>Thermal safety group</x:v>
      </x:c>
      <x:c r="H76" s="18" t="n">
        <x:v>6</x:v>
      </x:c>
      <x:c r="I76" s="18" t="n">
        <x:f>SUM('06 Cargo Claims'!$N$668:$N$677)</x:f>
        <x:v>21600</x:v>
      </x:c>
      <x:c r="J76" s="18" t="n">
        <x:f>SUM('06 Cargo Claims'!$AN$668:$AN$677)</x:f>
        <x:v>6799.894646254672</x:v>
      </x:c>
      <x:c r="K76" s="17" t="n">
        <x:f>IF(I76=0,1,J76/I76)</x:f>
        <x:v>0.31480993732660517</x:v>
      </x:c>
      <x:c r="L76" s="17" t="n">
        <x:f>MIN('06 Cargo Claims'!$AO$668:$AO$677)</x:f>
        <x:v>0.15477431237422698</x:v>
      </x:c>
      <x:c r="M76" s="18" t="n">
        <x:f>H76*L76</x:f>
        <x:v>0.9286458742453618</x:v>
      </x:c>
      <x:c r="N76" s="18" t="n">
        <x:f>H76-M76</x:f>
        <x:v>5.071354125754638</x:v>
      </x:c>
      <x:c r="O76" s="11" t="str">
        <x:f>INDEX('06 Cargo Claims'!$H$668:$H$677,MATCH(L76,'06 Cargo Claims'!$AO$668:$AO$677,0))</x:f>
        <x:v>ROL-30</x:v>
      </x:c>
      <x:c r="P76" s="11" t="str">
        <x:f>IF(L76&gt;='01 Controls'!$E$16,"PASS","FAIL")</x:f>
        <x:v>FAIL</x:v>
      </x:c>
      <x:c r="Q76" s="11" t="str">
        <x:v>UNQUANTIFIED</x:v>
      </x:c>
      <x:c r="R76" s="11" t="str">
        <x:f>IF(P76="FAIL","REDESIGN OR ADD CAPACITY","TRANSPORT ONLY; RECEIVER OPEN")</x:f>
        <x:v>REDESIGN OR ADD CAPACITY</x:v>
      </x:c>
      <x:c r="S76" s="26"/>
    </x:row>
    <x:row r="77">
      <x:c r="C77" s="11" t="str">
        <x:v>C2-I-URG</x:v>
      </x:c>
      <x:c r="D77" s="11" t="str">
        <x:v>C2</x:v>
      </x:c>
      <x:c r="E77" s="11" t="str">
        <x:v>Gulf–Atlantic hurricane</x:v>
      </x:c>
      <x:c r="F77" s="11" t="str">
        <x:v>I-URG</x:v>
      </x:c>
      <x:c r="G77" s="11" t="str">
        <x:v>Utility reconstruction group</x:v>
      </x:c>
      <x:c r="H77" s="18" t="n">
        <x:v>8</x:v>
      </x:c>
      <x:c r="I77" s="18" t="n">
        <x:f>SUM('06 Cargo Claims'!$N$678:$N$687)</x:f>
        <x:v>28800</x:v>
      </x:c>
      <x:c r="J77" s="18" t="n">
        <x:f>SUM('06 Cargo Claims'!$AN$678:$AN$687)</x:f>
        <x:v>9066.526195006229</x:v>
      </x:c>
      <x:c r="K77" s="17" t="n">
        <x:f>IF(I77=0,1,J77/I77)</x:f>
        <x:v>0.31480993732660517</x:v>
      </x:c>
      <x:c r="L77" s="17" t="n">
        <x:f>MIN('06 Cargo Claims'!$AO$678:$AO$687)</x:f>
        <x:v>0.15477431237422698</x:v>
      </x:c>
      <x:c r="M77" s="18" t="n">
        <x:f>H77*L77</x:f>
        <x:v>1.2381944989938158</x:v>
      </x:c>
      <x:c r="N77" s="18" t="n">
        <x:f>H77-M77</x:f>
        <x:v>6.761805501006184</x:v>
      </x:c>
      <x:c r="O77" s="11" t="str">
        <x:f>INDEX('06 Cargo Claims'!$H$678:$H$687,MATCH(L77,'06 Cargo Claims'!$AO$678:$AO$687,0))</x:f>
        <x:v>ROL-30</x:v>
      </x:c>
      <x:c r="P77" s="11" t="str">
        <x:f>IF(L77&gt;='01 Controls'!$E$16,"PASS","FAIL")</x:f>
        <x:v>FAIL</x:v>
      </x:c>
      <x:c r="Q77" s="11" t="str">
        <x:v>UNQUANTIFIED</x:v>
      </x:c>
      <x:c r="R77" s="11" t="str">
        <x:f>IF(P77="FAIL","REDESIGN OR ADD CAPACITY","TRANSPORT ONLY; RECEIVER OPEN")</x:f>
        <x:v>REDESIGN OR ADD CAPACITY</x:v>
      </x:c>
      <x:c r="S77" s="26"/>
    </x:row>
    <x:row r="78">
      <x:c r="C78" s="11" t="str">
        <x:v>C2-H-CHC</x:v>
      </x:c>
      <x:c r="D78" s="11" t="str">
        <x:v>C2</x:v>
      </x:c>
      <x:c r="E78" s="11" t="str">
        <x:v>Gulf–Atlantic hurricane</x:v>
      </x:c>
      <x:c r="F78" s="11" t="str">
        <x:v>H-CHC</x:v>
      </x:c>
      <x:c r="G78" s="11" t="str">
        <x:v>Community health continuity group</x:v>
      </x:c>
      <x:c r="H78" s="18" t="n">
        <x:v>8</x:v>
      </x:c>
      <x:c r="I78" s="18" t="n">
        <x:f>SUM('06 Cargo Claims'!$N$688:$N$695)</x:f>
        <x:v>21000</x:v>
      </x:c>
      <x:c r="J78" s="18" t="n">
        <x:f>SUM('06 Cargo Claims'!$AN$688:$AN$695)</x:f>
        <x:v>4975.873690597565</x:v>
      </x:c>
      <x:c r="K78" s="17" t="n">
        <x:f>IF(I78=0,1,J78/I78)</x:f>
        <x:v>0.23694636621893164</x:v>
      </x:c>
      <x:c r="L78" s="17" t="n">
        <x:f>MIN('06 Cargo Claims'!$AO$688:$AO$695)</x:f>
        <x:v>0.15477431237422695</x:v>
      </x:c>
      <x:c r="M78" s="18" t="n">
        <x:f>H78*L78</x:f>
        <x:v>1.2381944989938156</x:v>
      </x:c>
      <x:c r="N78" s="18" t="n">
        <x:f>H78-M78</x:f>
        <x:v>6.761805501006185</x:v>
      </x:c>
      <x:c r="O78" s="11" t="str">
        <x:f>INDEX('06 Cargo Claims'!$H$688:$H$695,MATCH(L78,'06 Cargo Claims'!$AO$688:$AO$695,0))</x:f>
        <x:v>ROL-30</x:v>
      </x:c>
      <x:c r="P78" s="11" t="str">
        <x:f>IF(L78&gt;='01 Controls'!$E$16,"PASS","FAIL")</x:f>
        <x:v>FAIL</x:v>
      </x:c>
      <x:c r="Q78" s="11" t="str">
        <x:v>UNQUANTIFIED</x:v>
      </x:c>
      <x:c r="R78" s="11" t="str">
        <x:f>IF(P78="FAIL","REDESIGN OR ADD CAPACITY","TRANSPORT ONLY; RECEIVER OPEN")</x:f>
        <x:v>REDESIGN OR ADD CAPACITY</x:v>
      </x:c>
      <x:c r="S78" s="26"/>
    </x:row>
    <x:row r="79">
      <x:c r="C79" s="11" t="str">
        <x:v>C2-H-MAC</x:v>
      </x:c>
      <x:c r="D79" s="11" t="str">
        <x:v>C2</x:v>
      </x:c>
      <x:c r="E79" s="11" t="str">
        <x:v>Gulf–Atlantic hurricane</x:v>
      </x:c>
      <x:c r="F79" s="11" t="str">
        <x:v>H-MAC</x:v>
      </x:c>
      <x:c r="G79" s="11" t="str">
        <x:v>Mobile acute-care group</x:v>
      </x:c>
      <x:c r="H79" s="18" t="n">
        <x:v>5</x:v>
      </x:c>
      <x:c r="I79" s="18" t="n">
        <x:f>SUM('06 Cargo Claims'!$N$696:$N$703)</x:f>
        <x:v>13125</x:v>
      </x:c>
      <x:c r="J79" s="18" t="n">
        <x:f>SUM('06 Cargo Claims'!$AN$696:$AN$703)</x:f>
        <x:v>3109.921056623477</x:v>
      </x:c>
      <x:c r="K79" s="17" t="n">
        <x:f>IF(I79=0,1,J79/I79)</x:f>
        <x:v>0.2369463662189316</x:v>
      </x:c>
      <x:c r="L79" s="17" t="n">
        <x:f>MIN('06 Cargo Claims'!$AO$696:$AO$703)</x:f>
        <x:v>0.15477431237422695</x:v>
      </x:c>
      <x:c r="M79" s="18" t="n">
        <x:f>H79*L79</x:f>
        <x:v>0.7738715618711347</x:v>
      </x:c>
      <x:c r="N79" s="18" t="n">
        <x:f>H79-M79</x:f>
        <x:v>4.226128438128866</x:v>
      </x:c>
      <x:c r="O79" s="11" t="str">
        <x:f>INDEX('06 Cargo Claims'!$H$696:$H$703,MATCH(L79,'06 Cargo Claims'!$AO$696:$AO$703,0))</x:f>
        <x:v>ROL-30</x:v>
      </x:c>
      <x:c r="P79" s="11" t="str">
        <x:f>IF(L79&gt;='01 Controls'!$E$16,"PASS","FAIL")</x:f>
        <x:v>FAIL</x:v>
      </x:c>
      <x:c r="Q79" s="11" t="str">
        <x:v>UNQUANTIFIED</x:v>
      </x:c>
      <x:c r="R79" s="11" t="str">
        <x:f>IF(P79="FAIL","REDESIGN OR ADD CAPACITY","TRANSPORT ONLY; RECEIVER OPEN")</x:f>
        <x:v>REDESIGN OR ADD CAPACITY</x:v>
      </x:c>
      <x:c r="S79" s="26"/>
    </x:row>
    <x:row r="80">
      <x:c r="C80" s="11" t="str">
        <x:v>C2-H-PHC</x:v>
      </x:c>
      <x:c r="D80" s="11" t="str">
        <x:v>C2</x:v>
      </x:c>
      <x:c r="E80" s="11" t="str">
        <x:v>Gulf–Atlantic hurricane</x:v>
      </x:c>
      <x:c r="F80" s="11" t="str">
        <x:v>H-PHC</x:v>
      </x:c>
      <x:c r="G80" s="11" t="str">
        <x:v>Public-health control group</x:v>
      </x:c>
      <x:c r="H80" s="18" t="n">
        <x:v>4</x:v>
      </x:c>
      <x:c r="I80" s="18" t="n">
        <x:f>SUM('06 Cargo Claims'!$N$704:$N$711)</x:f>
        <x:v>10500</x:v>
      </x:c>
      <x:c r="J80" s="18" t="n">
        <x:f>SUM('06 Cargo Claims'!$AN$704:$AN$711)</x:f>
        <x:v>2487.9368452987824</x:v>
      </x:c>
      <x:c r="K80" s="17" t="n">
        <x:f>IF(I80=0,1,J80/I80)</x:f>
        <x:v>0.23694636621893164</x:v>
      </x:c>
      <x:c r="L80" s="17" t="n">
        <x:f>MIN('06 Cargo Claims'!$AO$704:$AO$711)</x:f>
        <x:v>0.15477431237422695</x:v>
      </x:c>
      <x:c r="M80" s="18" t="n">
        <x:f>H80*L80</x:f>
        <x:v>0.6190972494969078</x:v>
      </x:c>
      <x:c r="N80" s="18" t="n">
        <x:f>H80-M80</x:f>
        <x:v>3.3809027505030924</x:v>
      </x:c>
      <x:c r="O80" s="11" t="str">
        <x:f>INDEX('06 Cargo Claims'!$H$704:$H$711,MATCH(L80,'06 Cargo Claims'!$AO$704:$AO$711,0))</x:f>
        <x:v>ROL-30</x:v>
      </x:c>
      <x:c r="P80" s="11" t="str">
        <x:f>IF(L80&gt;='01 Controls'!$E$16,"PASS","FAIL")</x:f>
        <x:v>FAIL</x:v>
      </x:c>
      <x:c r="Q80" s="11" t="str">
        <x:v>UNQUANTIFIED</x:v>
      </x:c>
      <x:c r="R80" s="11" t="str">
        <x:f>IF(P80="FAIL","REDESIGN OR ADD CAPACITY","TRANSPORT ONLY; RECEIVER OPEN")</x:f>
        <x:v>REDESIGN OR ADD CAPACITY</x:v>
      </x:c>
      <x:c r="S80" s="26"/>
    </x:row>
    <x:row r="81">
      <x:c r="C81" s="11" t="str">
        <x:v>C2-H-HWR</x:v>
      </x:c>
      <x:c r="D81" s="11" t="str">
        <x:v>C2</x:v>
      </x:c>
      <x:c r="E81" s="11" t="str">
        <x:v>Gulf–Atlantic hurricane</x:v>
      </x:c>
      <x:c r="F81" s="11" t="str">
        <x:v>H-HWR</x:v>
      </x:c>
      <x:c r="G81" s="11" t="str">
        <x:v>Health workforce replacement group</x:v>
      </x:c>
      <x:c r="H81" s="18" t="n">
        <x:v>8</x:v>
      </x:c>
      <x:c r="I81" s="18" t="n">
        <x:f>SUM('06 Cargo Claims'!$N$712:$N$719)</x:f>
        <x:v>21000</x:v>
      </x:c>
      <x:c r="J81" s="18" t="n">
        <x:f>SUM('06 Cargo Claims'!$AN$712:$AN$719)</x:f>
        <x:v>4975.873690597565</x:v>
      </x:c>
      <x:c r="K81" s="17" t="n">
        <x:f>IF(I81=0,1,J81/I81)</x:f>
        <x:v>0.23694636621893164</x:v>
      </x:c>
      <x:c r="L81" s="17" t="n">
        <x:f>MIN('06 Cargo Claims'!$AO$712:$AO$719)</x:f>
        <x:v>0.15477431237422695</x:v>
      </x:c>
      <x:c r="M81" s="18" t="n">
        <x:f>H81*L81</x:f>
        <x:v>1.2381944989938156</x:v>
      </x:c>
      <x:c r="N81" s="18" t="n">
        <x:f>H81-M81</x:f>
        <x:v>6.761805501006185</x:v>
      </x:c>
      <x:c r="O81" s="11" t="str">
        <x:f>INDEX('06 Cargo Claims'!$H$712:$H$719,MATCH(L81,'06 Cargo Claims'!$AO$712:$AO$719,0))</x:f>
        <x:v>ROL-30</x:v>
      </x:c>
      <x:c r="P81" s="11" t="str">
        <x:f>IF(L81&gt;='01 Controls'!$E$16,"PASS","FAIL")</x:f>
        <x:v>FAIL</x:v>
      </x:c>
      <x:c r="Q81" s="11" t="str">
        <x:v>UNQUANTIFIED</x:v>
      </x:c>
      <x:c r="R81" s="11" t="str">
        <x:f>IF(P81="FAIL","REDESIGN OR ADD CAPACITY","TRANSPORT ONLY; RECEIVER OPEN")</x:f>
        <x:v>REDESIGN OR ADD CAPACITY</x:v>
      </x:c>
      <x:c r="S81" s="26"/>
    </x:row>
    <x:row r="82">
      <x:c r="C82" s="11" t="str">
        <x:v>C2-C-PSG</x:v>
      </x:c>
      <x:c r="D82" s="11" t="str">
        <x:v>C2</x:v>
      </x:c>
      <x:c r="E82" s="11" t="str">
        <x:v>Gulf–Atlantic hurricane</x:v>
      </x:c>
      <x:c r="F82" s="11" t="str">
        <x:v>C-PSG</x:v>
      </x:c>
      <x:c r="G82" s="11" t="str">
        <x:v>Population support group</x:v>
      </x:c>
      <x:c r="H82" s="18" t="n">
        <x:v>14</x:v>
      </x:c>
      <x:c r="I82" s="18" t="n">
        <x:f>SUM('06 Cargo Claims'!$N$720:$N$727)</x:f>
        <x:v>30712.5</x:v>
      </x:c>
      <x:c r="J82" s="18" t="n">
        <x:f>SUM('06 Cargo Claims'!$AN$720:$AN$727)</x:f>
        <x:v>6861.839425004997</x:v>
      </x:c>
      <x:c r="K82" s="17" t="n">
        <x:f>IF(I82=0,1,J82/I82)</x:f>
        <x:v>0.2234217150998778</x:v>
      </x:c>
      <x:c r="L82" s="17" t="n">
        <x:f>MIN('06 Cargo Claims'!$AO$720:$AO$727)</x:f>
        <x:v>0.154774312374227</x:v>
      </x:c>
      <x:c r="M82" s="18" t="n">
        <x:f>H82*L82</x:f>
        <x:v>2.166840373239178</x:v>
      </x:c>
      <x:c r="N82" s="18" t="n">
        <x:f>H82-M82</x:f>
        <x:v>11.833159626760821</x:v>
      </x:c>
      <x:c r="O82" s="11" t="str">
        <x:f>INDEX('06 Cargo Claims'!$H$720:$H$727,MATCH(L82,'06 Cargo Claims'!$AO$720:$AO$727,0))</x:f>
        <x:v>ROL-30</x:v>
      </x:c>
      <x:c r="P82" s="11" t="str">
        <x:f>IF(L82&gt;='01 Controls'!$E$16,"PASS","FAIL")</x:f>
        <x:v>FAIL</x:v>
      </x:c>
      <x:c r="Q82" s="11" t="str">
        <x:v>UNQUANTIFIED</x:v>
      </x:c>
      <x:c r="R82" s="11" t="str">
        <x:f>IF(P82="FAIL","REDESIGN OR ADD CAPACITY","TRANSPORT ONLY; RECEIVER OPEN")</x:f>
        <x:v>REDESIGN OR ADD CAPACITY</x:v>
      </x:c>
      <x:c r="S82" s="26"/>
    </x:row>
    <x:row r="83">
      <x:c r="C83" s="11" t="str">
        <x:v>C2-C-EGG</x:v>
      </x:c>
      <x:c r="D83" s="11" t="str">
        <x:v>C2</x:v>
      </x:c>
      <x:c r="E83" s="11" t="str">
        <x:v>Gulf–Atlantic hurricane</x:v>
      </x:c>
      <x:c r="F83" s="11" t="str">
        <x:v>C-EGG</x:v>
      </x:c>
      <x:c r="G83" s="11" t="str">
        <x:v>Essential-goods group</x:v>
      </x:c>
      <x:c r="H83" s="18" t="n">
        <x:v>14</x:v>
      </x:c>
      <x:c r="I83" s="18" t="n">
        <x:f>SUM('06 Cargo Claims'!$N$728:$N$735)</x:f>
        <x:v>30712.5</x:v>
      </x:c>
      <x:c r="J83" s="18" t="n">
        <x:f>SUM('06 Cargo Claims'!$AN$728:$AN$735)</x:f>
        <x:v>6861.839425004997</x:v>
      </x:c>
      <x:c r="K83" s="17" t="n">
        <x:f>IF(I83=0,1,J83/I83)</x:f>
        <x:v>0.2234217150998778</x:v>
      </x:c>
      <x:c r="L83" s="17" t="n">
        <x:f>MIN('06 Cargo Claims'!$AO$728:$AO$735)</x:f>
        <x:v>0.154774312374227</x:v>
      </x:c>
      <x:c r="M83" s="18" t="n">
        <x:f>H83*L83</x:f>
        <x:v>2.166840373239178</x:v>
      </x:c>
      <x:c r="N83" s="18" t="n">
        <x:f>H83-M83</x:f>
        <x:v>11.833159626760821</x:v>
      </x:c>
      <x:c r="O83" s="11" t="str">
        <x:f>INDEX('06 Cargo Claims'!$H$728:$H$735,MATCH(L83,'06 Cargo Claims'!$AO$728:$AO$735,0))</x:f>
        <x:v>ROL-30</x:v>
      </x:c>
      <x:c r="P83" s="11" t="str">
        <x:f>IF(L83&gt;='01 Controls'!$E$16,"PASS","FAIL")</x:f>
        <x:v>FAIL</x:v>
      </x:c>
      <x:c r="Q83" s="11" t="str">
        <x:v>UNQUANTIFIED</x:v>
      </x:c>
      <x:c r="R83" s="11" t="str">
        <x:f>IF(P83="FAIL","REDESIGN OR ADD CAPACITY","TRANSPORT ONLY; RECEIVER OPEN")</x:f>
        <x:v>REDESIGN OR ADD CAPACITY</x:v>
      </x:c>
      <x:c r="S83" s="26"/>
    </x:row>
    <x:row r="84">
      <x:c r="C84" s="11" t="str">
        <x:v>C2-C-CAG</x:v>
      </x:c>
      <x:c r="D84" s="11" t="str">
        <x:v>C2</x:v>
      </x:c>
      <x:c r="E84" s="11" t="str">
        <x:v>Gulf–Atlantic hurricane</x:v>
      </x:c>
      <x:c r="F84" s="11" t="str">
        <x:v>C-CAG</x:v>
      </x:c>
      <x:c r="G84" s="11" t="str">
        <x:v>Civil access group</x:v>
      </x:c>
      <x:c r="H84" s="18" t="n">
        <x:v>10</x:v>
      </x:c>
      <x:c r="I84" s="18" t="n">
        <x:f>SUM('06 Cargo Claims'!$N$736:$N$743)</x:f>
        <x:v>21937.5</x:v>
      </x:c>
      <x:c r="J84" s="18" t="n">
        <x:f>SUM('06 Cargo Claims'!$AN$736:$AN$743)</x:f>
        <x:v>4901.31387500357</x:v>
      </x:c>
      <x:c r="K84" s="17" t="n">
        <x:f>IF(I84=0,1,J84/I84)</x:f>
        <x:v>0.22342171509987782</x:v>
      </x:c>
      <x:c r="L84" s="17" t="n">
        <x:f>MIN('06 Cargo Claims'!$AO$736:$AO$743)</x:f>
        <x:v>0.15477431237422695</x:v>
      </x:c>
      <x:c r="M84" s="18" t="n">
        <x:f>H84*L84</x:f>
        <x:v>1.5477431237422694</x:v>
      </x:c>
      <x:c r="N84" s="18" t="n">
        <x:f>H84-M84</x:f>
        <x:v>8.452256876257731</x:v>
      </x:c>
      <x:c r="O84" s="11" t="str">
        <x:f>INDEX('06 Cargo Claims'!$H$736:$H$743,MATCH(L84,'06 Cargo Claims'!$AO$736:$AO$743,0))</x:f>
        <x:v>ROL-30</x:v>
      </x:c>
      <x:c r="P84" s="11" t="str">
        <x:f>IF(L84&gt;='01 Controls'!$E$16,"PASS","FAIL")</x:f>
        <x:v>FAIL</x:v>
      </x:c>
      <x:c r="Q84" s="11" t="str">
        <x:v>UNQUANTIFIED</x:v>
      </x:c>
      <x:c r="R84" s="11" t="str">
        <x:f>IF(P84="FAIL","REDESIGN OR ADD CAPACITY","TRANSPORT ONLY; RECEIVER OPEN")</x:f>
        <x:v>REDESIGN OR ADD CAPACITY</x:v>
      </x:c>
      <x:c r="S84" s="26"/>
    </x:row>
    <x:row r="85">
      <x:c r="C85" s="11" t="str">
        <x:v>C2-C-DTG</x:v>
      </x:c>
      <x:c r="D85" s="11" t="str">
        <x:v>C2</x:v>
      </x:c>
      <x:c r="E85" s="11" t="str">
        <x:v>Gulf–Atlantic hurricane</x:v>
      </x:c>
      <x:c r="F85" s="11" t="str">
        <x:v>C-DTG</x:v>
      </x:c>
      <x:c r="G85" s="11" t="str">
        <x:v>Displacement transition group</x:v>
      </x:c>
      <x:c r="H85" s="18" t="n">
        <x:v>10</x:v>
      </x:c>
      <x:c r="I85" s="18" t="n">
        <x:f>SUM('06 Cargo Claims'!$N$744:$N$751)</x:f>
        <x:v>21937.5</x:v>
      </x:c>
      <x:c r="J85" s="18" t="n">
        <x:f>SUM('06 Cargo Claims'!$AN$744:$AN$751)</x:f>
        <x:v>4901.31387500357</x:v>
      </x:c>
      <x:c r="K85" s="17" t="n">
        <x:f>IF(I85=0,1,J85/I85)</x:f>
        <x:v>0.22342171509987782</x:v>
      </x:c>
      <x:c r="L85" s="17" t="n">
        <x:f>MIN('06 Cargo Claims'!$AO$744:$AO$751)</x:f>
        <x:v>0.15477431237422695</x:v>
      </x:c>
      <x:c r="M85" s="18" t="n">
        <x:f>H85*L85</x:f>
        <x:v>1.5477431237422694</x:v>
      </x:c>
      <x:c r="N85" s="18" t="n">
        <x:f>H85-M85</x:f>
        <x:v>8.452256876257731</x:v>
      </x:c>
      <x:c r="O85" s="11" t="str">
        <x:f>INDEX('06 Cargo Claims'!$H$744:$H$751,MATCH(L85,'06 Cargo Claims'!$AO$744:$AO$751,0))</x:f>
        <x:v>ROL-30</x:v>
      </x:c>
      <x:c r="P85" s="11" t="str">
        <x:f>IF(L85&gt;='01 Controls'!$E$16,"PASS","FAIL")</x:f>
        <x:v>FAIL</x:v>
      </x:c>
      <x:c r="Q85" s="11" t="str">
        <x:v>UNQUANTIFIED</x:v>
      </x:c>
      <x:c r="R85" s="11" t="str">
        <x:f>IF(P85="FAIL","REDESIGN OR ADD CAPACITY","TRANSPORT ONLY; RECEIVER OPEN")</x:f>
        <x:v>REDESIGN OR ADD CAPACITY</x:v>
      </x:c>
      <x:c r="S85" s="26"/>
    </x:row>
    <x:row r="86">
      <x:c r="C86" s="11" t="str">
        <x:v>C2-C-CIG</x:v>
      </x:c>
      <x:c r="D86" s="11" t="str">
        <x:v>C2</x:v>
      </x:c>
      <x:c r="E86" s="11" t="str">
        <x:v>Gulf–Atlantic hurricane</x:v>
      </x:c>
      <x:c r="F86" s="11" t="str">
        <x:v>C-CIG</x:v>
      </x:c>
      <x:c r="G86" s="11" t="str">
        <x:v>Community institutions group</x:v>
      </x:c>
      <x:c r="H86" s="18" t="n">
        <x:v>8</x:v>
      </x:c>
      <x:c r="I86" s="18" t="n">
        <x:f>SUM('06 Cargo Claims'!$N$752:$N$759)</x:f>
        <x:v>17550</x:v>
      </x:c>
      <x:c r="J86" s="18" t="n">
        <x:f>SUM('06 Cargo Claims'!$AN$752:$AN$759)</x:f>
        <x:v>3921.0511000028555</x:v>
      </x:c>
      <x:c r="K86" s="17" t="n">
        <x:f>IF(I86=0,1,J86/I86)</x:f>
        <x:v>0.2234217150998778</x:v>
      </x:c>
      <x:c r="L86" s="17" t="n">
        <x:f>MIN('06 Cargo Claims'!$AO$752:$AO$759)</x:f>
        <x:v>0.15477431237422698</x:v>
      </x:c>
      <x:c r="M86" s="18" t="n">
        <x:f>H86*L86</x:f>
        <x:v>1.2381944989938158</x:v>
      </x:c>
      <x:c r="N86" s="18" t="n">
        <x:f>H86-M86</x:f>
        <x:v>6.761805501006184</x:v>
      </x:c>
      <x:c r="O86" s="11" t="str">
        <x:f>INDEX('06 Cargo Claims'!$H$752:$H$759,MATCH(L86,'06 Cargo Claims'!$AO$752:$AO$759,0))</x:f>
        <x:v>ROL-30</x:v>
      </x:c>
      <x:c r="P86" s="11" t="str">
        <x:f>IF(L86&gt;='01 Controls'!$E$16,"PASS","FAIL")</x:f>
        <x:v>FAIL</x:v>
      </x:c>
      <x:c r="Q86" s="11" t="str">
        <x:v>UNQUANTIFIED</x:v>
      </x:c>
      <x:c r="R86" s="11" t="str">
        <x:f>IF(P86="FAIL","REDESIGN OR ADD CAPACITY","TRANSPORT ONLY; RECEIVER OPEN")</x:f>
        <x:v>REDESIGN OR ADD CAPACITY</x:v>
      </x:c>
      <x:c r="S86" s="26"/>
    </x:row>
    <x:row r="87">
      <x:c r="C87" s="11" t="str">
        <x:v>C2-J-RIG</x:v>
      </x:c>
      <x:c r="D87" s="11" t="str">
        <x:v>C2</x:v>
      </x:c>
      <x:c r="E87" s="11" t="str">
        <x:v>Gulf–Atlantic hurricane</x:v>
      </x:c>
      <x:c r="F87" s="11" t="str">
        <x:v>J-RIG</x:v>
      </x:c>
      <x:c r="G87" s="11" t="str">
        <x:v>Resilience information group</x:v>
      </x:c>
      <x:c r="H87" s="18" t="n">
        <x:v>6</x:v>
      </x:c>
      <x:c r="I87" s="18" t="n">
        <x:f>SUM('06 Cargo Claims'!$N$760:$N$768)</x:f>
        <x:v>8190</x:v>
      </x:c>
      <x:c r="J87" s="18" t="n">
        <x:f>SUM('06 Cargo Claims'!$AN$760:$AN$768)</x:f>
        <x:v>2033.5200363367567</x:v>
      </x:c>
      <x:c r="K87" s="17" t="n">
        <x:f>IF(I87=0,1,J87/I87)</x:f>
        <x:v>0.2482930447297627</x:v>
      </x:c>
      <x:c r="L87" s="17" t="n">
        <x:f>MIN('06 Cargo Claims'!$AO$760:$AO$768)</x:f>
        <x:v>0.15477431237422698</x:v>
      </x:c>
      <x:c r="M87" s="18" t="n">
        <x:f>H87*L87</x:f>
        <x:v>0.9286458742453618</x:v>
      </x:c>
      <x:c r="N87" s="18" t="n">
        <x:f>H87-M87</x:f>
        <x:v>5.071354125754638</x:v>
      </x:c>
      <x:c r="O87" s="11" t="str">
        <x:f>INDEX('06 Cargo Claims'!$H$760:$H$768,MATCH(L87,'06 Cargo Claims'!$AO$760:$AO$768,0))</x:f>
        <x:v>ROL-30</x:v>
      </x:c>
      <x:c r="P87" s="11" t="str">
        <x:f>IF(L87&gt;='01 Controls'!$E$16,"PASS","FAIL")</x:f>
        <x:v>FAIL</x:v>
      </x:c>
      <x:c r="Q87" s="11" t="str">
        <x:v>UNQUANTIFIED</x:v>
      </x:c>
      <x:c r="R87" s="11" t="str">
        <x:f>IF(P87="FAIL","REDESIGN OR ADD CAPACITY","TRANSPORT ONLY; RECEIVER OPEN")</x:f>
        <x:v>REDESIGN OR ADD CAPACITY</x:v>
      </x:c>
      <x:c r="S87" s="26"/>
    </x:row>
    <x:row r="88">
      <x:c r="C88" s="11" t="str">
        <x:v>C2-M-MPG</x:v>
      </x:c>
      <x:c r="D88" s="11" t="str">
        <x:v>C2</x:v>
      </x:c>
      <x:c r="E88" s="11" t="str">
        <x:v>Gulf–Atlantic hurricane</x:v>
      </x:c>
      <x:c r="F88" s="11" t="str">
        <x:v>M-MPG</x:v>
      </x:c>
      <x:c r="G88" s="11" t="str">
        <x:v>Maritime production group</x:v>
      </x:c>
      <x:c r="H88" s="18" t="n">
        <x:v>4</x:v>
      </x:c>
      <x:c r="I88" s="18" t="n">
        <x:f>SUM('06 Cargo Claims'!$N$769:$N$778)</x:f>
        <x:v>29400</x:v>
      </x:c>
      <x:c r="J88" s="18" t="n">
        <x:f>SUM('06 Cargo Claims'!$AN$769:$AN$778)</x:f>
        <x:v>10265.941798072945</x:v>
      </x:c>
      <x:c r="K88" s="17" t="n">
        <x:f>IF(I88=0,1,J88/I88)</x:f>
        <x:v>0.3491816938120049</x:v>
      </x:c>
      <x:c r="L88" s="17" t="n">
        <x:f>MIN('06 Cargo Claims'!$AO$769:$AO$778)</x:f>
        <x:v>0.15477431237422698</x:v>
      </x:c>
      <x:c r="M88" s="18" t="n">
        <x:f>H88*L88</x:f>
        <x:v>0.6190972494969079</x:v>
      </x:c>
      <x:c r="N88" s="18" t="n">
        <x:f>H88-M88</x:f>
        <x:v>3.380902750503092</x:v>
      </x:c>
      <x:c r="O88" s="11" t="str">
        <x:f>INDEX('06 Cargo Claims'!$H$769:$H$778,MATCH(L88,'06 Cargo Claims'!$AO$769:$AO$778,0))</x:f>
        <x:v>ROL-30</x:v>
      </x:c>
      <x:c r="P88" s="11" t="str">
        <x:f>IF(L88&gt;='01 Controls'!$E$16,"PASS","FAIL")</x:f>
        <x:v>FAIL</x:v>
      </x:c>
      <x:c r="Q88" s="11" t="str">
        <x:v>UNQUANTIFIED</x:v>
      </x:c>
      <x:c r="R88" s="11" t="str">
        <x:f>IF(P88="FAIL","REDESIGN OR ADD CAPACITY","TRANSPORT ONLY; RECEIVER OPEN")</x:f>
        <x:v>REDESIGN OR ADD CAPACITY</x:v>
      </x:c>
      <x:c r="S88" s="26"/>
    </x:row>
    <x:row r="89">
      <x:c r="C89" s="11" t="str">
        <x:v>C2-I-WRG</x:v>
      </x:c>
      <x:c r="D89" s="11" t="str">
        <x:v>C2</x:v>
      </x:c>
      <x:c r="E89" s="11" t="str">
        <x:v>Gulf–Atlantic hurricane</x:v>
      </x:c>
      <x:c r="F89" s="11" t="str">
        <x:v>I-WRG</x:v>
      </x:c>
      <x:c r="G89" s="11" t="str">
        <x:v>Water restoration group</x:v>
      </x:c>
      <x:c r="H89" s="18" t="n">
        <x:v>6</x:v>
      </x:c>
      <x:c r="I89" s="18" t="n">
        <x:f>SUM('06 Cargo Claims'!$N$779:$N$788)</x:f>
        <x:v>42328.79999999999</x:v>
      </x:c>
      <x:c r="J89" s="18" t="n">
        <x:f>SUM('06 Cargo Claims'!$AN$779:$AN$788)</x:f>
        <x:v>13325.526875110403</x:v>
      </x:c>
      <x:c r="K89" s="17" t="n">
        <x:f>IF(I89=0,1,J89/I89)</x:f>
        <x:v>0.3148099373266052</x:v>
      </x:c>
      <x:c r="L89" s="17" t="n">
        <x:f>MIN('06 Cargo Claims'!$AO$779:$AO$788)</x:f>
        <x:v>0.15477431237422698</x:v>
      </x:c>
      <x:c r="M89" s="18" t="n">
        <x:f>H89*L89</x:f>
        <x:v>0.9286458742453618</x:v>
      </x:c>
      <x:c r="N89" s="18" t="n">
        <x:f>H89-M89</x:f>
        <x:v>5.071354125754638</x:v>
      </x:c>
      <x:c r="O89" s="11" t="str">
        <x:f>INDEX('06 Cargo Claims'!$H$779:$H$788,MATCH(L89,'06 Cargo Claims'!$AO$779:$AO$788,0))</x:f>
        <x:v>ROL-30</x:v>
      </x:c>
      <x:c r="P89" s="11" t="str">
        <x:f>IF(L89&gt;='01 Controls'!$E$16,"PASS","FAIL")</x:f>
        <x:v>FAIL</x:v>
      </x:c>
      <x:c r="Q89" s="11" t="str">
        <x:v>UNQUANTIFIED</x:v>
      </x:c>
      <x:c r="R89" s="11" t="str">
        <x:f>IF(P89="FAIL","REDESIGN OR ADD CAPACITY","TRANSPORT ONLY; RECEIVER OPEN")</x:f>
        <x:v>REDESIGN OR ADD CAPACITY</x:v>
      </x:c>
      <x:c r="S89" s="26"/>
    </x:row>
    <x:row r="90">
      <x:c r="C90" s="11" t="str">
        <x:v>C2-I-PRG</x:v>
      </x:c>
      <x:c r="D90" s="11" t="str">
        <x:v>C2</x:v>
      </x:c>
      <x:c r="E90" s="11" t="str">
        <x:v>Gulf–Atlantic hurricane</x:v>
      </x:c>
      <x:c r="F90" s="11" t="str">
        <x:v>I-PRG</x:v>
      </x:c>
      <x:c r="G90" s="11" t="str">
        <x:v>Power restoration group</x:v>
      </x:c>
      <x:c r="H90" s="18" t="n">
        <x:v>6</x:v>
      </x:c>
      <x:c r="I90" s="18" t="n">
        <x:f>SUM('06 Cargo Claims'!$N$789:$N$798)</x:f>
        <x:v>32997.6</x:v>
      </x:c>
      <x:c r="J90" s="18" t="n">
        <x:f>SUM('06 Cargo Claims'!$AN$789:$AN$798)</x:f>
        <x:v>10387.972387928387</x:v>
      </x:c>
      <x:c r="K90" s="17" t="n">
        <x:f>IF(I90=0,1,J90/I90)</x:f>
        <x:v>0.31480993732660517</x:v>
      </x:c>
      <x:c r="L90" s="17" t="n">
        <x:f>MIN('06 Cargo Claims'!$AO$789:$AO$798)</x:f>
        <x:v>0.15477431237422698</x:v>
      </x:c>
      <x:c r="M90" s="18" t="n">
        <x:f>H90*L90</x:f>
        <x:v>0.9286458742453618</x:v>
      </x:c>
      <x:c r="N90" s="18" t="n">
        <x:f>H90-M90</x:f>
        <x:v>5.071354125754638</x:v>
      </x:c>
      <x:c r="O90" s="11" t="str">
        <x:f>INDEX('06 Cargo Claims'!$H$789:$H$798,MATCH(L90,'06 Cargo Claims'!$AO$789:$AO$798,0))</x:f>
        <x:v>ROL-30</x:v>
      </x:c>
      <x:c r="P90" s="11" t="str">
        <x:f>IF(L90&gt;='01 Controls'!$E$16,"PASS","FAIL")</x:f>
        <x:v>FAIL</x:v>
      </x:c>
      <x:c r="Q90" s="11" t="str">
        <x:v>UNQUANTIFIED</x:v>
      </x:c>
      <x:c r="R90" s="11" t="str">
        <x:f>IF(P90="FAIL","REDESIGN OR ADD CAPACITY","TRANSPORT ONLY; RECEIVER OPEN")</x:f>
        <x:v>REDESIGN OR ADD CAPACITY</x:v>
      </x:c>
      <x:c r="S90" s="26"/>
    </x:row>
    <x:row r="91">
      <x:c r="C91" s="11" t="str">
        <x:v>C2-I-GBG</x:v>
      </x:c>
      <x:c r="D91" s="11" t="str">
        <x:v>C2</x:v>
      </x:c>
      <x:c r="E91" s="11" t="str">
        <x:v>Gulf–Atlantic hurricane</x:v>
      </x:c>
      <x:c r="F91" s="11" t="str">
        <x:v>I-GBG</x:v>
      </x:c>
      <x:c r="G91" s="11" t="str">
        <x:v>Grid bridge group</x:v>
      </x:c>
      <x:c r="H91" s="18" t="n">
        <x:v>5</x:v>
      </x:c>
      <x:c r="I91" s="18" t="n">
        <x:f>SUM('06 Cargo Claims'!$N$799:$N$808)</x:f>
        <x:v>22500</x:v>
      </x:c>
      <x:c r="J91" s="18" t="n">
        <x:f>SUM('06 Cargo Claims'!$AN$799:$AN$808)</x:f>
        <x:v>7083.223589848616</x:v>
      </x:c>
      <x:c r="K91" s="17" t="n">
        <x:f>IF(I91=0,1,J91/I91)</x:f>
        <x:v>0.31480993732660517</x:v>
      </x:c>
      <x:c r="L91" s="17" t="n">
        <x:f>MIN('06 Cargo Claims'!$AO$799:$AO$808)</x:f>
        <x:v>0.15477431237422698</x:v>
      </x:c>
      <x:c r="M91" s="18" t="n">
        <x:f>H91*L91</x:f>
        <x:v>0.7738715618711349</x:v>
      </x:c>
      <x:c r="N91" s="18" t="n">
        <x:f>H91-M91</x:f>
        <x:v>4.226128438128865</x:v>
      </x:c>
      <x:c r="O91" s="11" t="str">
        <x:f>INDEX('06 Cargo Claims'!$H$799:$H$808,MATCH(L91,'06 Cargo Claims'!$AO$799:$AO$808,0))</x:f>
        <x:v>ROL-30</x:v>
      </x:c>
      <x:c r="P91" s="11" t="str">
        <x:f>IF(L91&gt;='01 Controls'!$E$16,"PASS","FAIL")</x:f>
        <x:v>FAIL</x:v>
      </x:c>
      <x:c r="Q91" s="11" t="str">
        <x:v>UNQUANTIFIED</x:v>
      </x:c>
      <x:c r="R91" s="11" t="str">
        <x:f>IF(P91="FAIL","REDESIGN OR ADD CAPACITY","TRANSPORT ONLY; RECEIVER OPEN")</x:f>
        <x:v>REDESIGN OR ADD CAPACITY</x:v>
      </x:c>
      <x:c r="S91" s="26"/>
    </x:row>
    <x:row r="92">
      <x:c r="C92" s="11" t="str">
        <x:v>C2-H-THC</x:v>
      </x:c>
      <x:c r="D92" s="11" t="str">
        <x:v>C2</x:v>
      </x:c>
      <x:c r="E92" s="11" t="str">
        <x:v>Gulf–Atlantic hurricane</x:v>
      </x:c>
      <x:c r="F92" s="11" t="str">
        <x:v>H-THC</x:v>
      </x:c>
      <x:c r="G92" s="11" t="str">
        <x:v>Theater hospital command</x:v>
      </x:c>
      <x:c r="H92" s="18" t="n">
        <x:v>3</x:v>
      </x:c>
      <x:c r="I92" s="18" t="n">
        <x:f>SUM('06 Cargo Claims'!$N$809:$N$816)</x:f>
        <x:v>5512.5</x:v>
      </x:c>
      <x:c r="J92" s="18" t="n">
        <x:f>SUM('06 Cargo Claims'!$AN$809:$AN$816)</x:f>
        <x:v>1306.1668437818607</x:v>
      </x:c>
      <x:c r="K92" s="17" t="n">
        <x:f>IF(I92=0,1,J92/I92)</x:f>
        <x:v>0.23694636621893164</x:v>
      </x:c>
      <x:c r="L92" s="17" t="n">
        <x:f>MIN('06 Cargo Claims'!$AO$809:$AO$816)</x:f>
        <x:v>0.15477431237422698</x:v>
      </x:c>
      <x:c r="M92" s="18" t="n">
        <x:f>H92*L92</x:f>
        <x:v>0.4643229371226809</x:v>
      </x:c>
      <x:c r="N92" s="18" t="n">
        <x:f>H92-M92</x:f>
        <x:v>2.535677062877319</x:v>
      </x:c>
      <x:c r="O92" s="11" t="str">
        <x:f>INDEX('06 Cargo Claims'!$H$809:$H$816,MATCH(L92,'06 Cargo Claims'!$AO$809:$AO$816,0))</x:f>
        <x:v>ROL-30</x:v>
      </x:c>
      <x:c r="P92" s="11" t="str">
        <x:f>IF(L92&gt;='01 Controls'!$E$16,"PASS","FAIL")</x:f>
        <x:v>FAIL</x:v>
      </x:c>
      <x:c r="Q92" s="11" t="str">
        <x:v>UNQUANTIFIED</x:v>
      </x:c>
      <x:c r="R92" s="11" t="str">
        <x:f>IF(P92="FAIL","REDESIGN OR ADD CAPACITY","TRANSPORT ONLY; RECEIVER OPEN")</x:f>
        <x:v>REDESIGN OR ADD CAPACITY</x:v>
      </x:c>
      <x:c r="S92" s="26"/>
    </x:row>
    <x:row r="93">
      <x:c r="C93" s="11" t="str">
        <x:v>C2-H-PMG</x:v>
      </x:c>
      <x:c r="D93" s="11" t="str">
        <x:v>C2</x:v>
      </x:c>
      <x:c r="E93" s="11" t="str">
        <x:v>Gulf–Atlantic hurricane</x:v>
      </x:c>
      <x:c r="F93" s="11" t="str">
        <x:v>H-PMG</x:v>
      </x:c>
      <x:c r="G93" s="11" t="str">
        <x:v>Patient movement group</x:v>
      </x:c>
      <x:c r="H93" s="18" t="n">
        <x:v>5</x:v>
      </x:c>
      <x:c r="I93" s="18" t="n">
        <x:f>SUM('06 Cargo Claims'!$N$817:$N$824)</x:f>
        <x:v>14437.499999999998</x:v>
      </x:c>
      <x:c r="J93" s="18" t="n">
        <x:f>SUM('06 Cargo Claims'!$AN$817:$AN$824)</x:f>
        <x:v>3420.9131622858245</x:v>
      </x:c>
      <x:c r="K93" s="17" t="n">
        <x:f>IF(I93=0,1,J93/I93)</x:f>
        <x:v>0.2369463662189316</x:v>
      </x:c>
      <x:c r="L93" s="17" t="n">
        <x:f>MIN('06 Cargo Claims'!$AO$817:$AO$824)</x:f>
        <x:v>0.15477431237422695</x:v>
      </x:c>
      <x:c r="M93" s="18" t="n">
        <x:f>H93*L93</x:f>
        <x:v>0.7738715618711347</x:v>
      </x:c>
      <x:c r="N93" s="18" t="n">
        <x:f>H93-M93</x:f>
        <x:v>4.226128438128866</x:v>
      </x:c>
      <x:c r="O93" s="11" t="str">
        <x:f>INDEX('06 Cargo Claims'!$H$817:$H$824,MATCH(L93,'06 Cargo Claims'!$AO$817:$AO$824,0))</x:f>
        <x:v>ROL-30</x:v>
      </x:c>
      <x:c r="P93" s="11" t="str">
        <x:f>IF(L93&gt;='01 Controls'!$E$16,"PASS","FAIL")</x:f>
        <x:v>FAIL</x:v>
      </x:c>
      <x:c r="Q93" s="11" t="str">
        <x:v>UNQUANTIFIED</x:v>
      </x:c>
      <x:c r="R93" s="11" t="str">
        <x:f>IF(P93="FAIL","REDESIGN OR ADD CAPACITY","TRANSPORT ONLY; RECEIVER OPEN")</x:f>
        <x:v>REDESIGN OR ADD CAPACITY</x:v>
      </x:c>
      <x:c r="S93" s="26"/>
    </x:row>
    <x:row r="94">
      <x:c r="C94" s="11" t="str">
        <x:v>C2-C-ERG</x:v>
      </x:c>
      <x:c r="D94" s="11" t="str">
        <x:v>C2</x:v>
      </x:c>
      <x:c r="E94" s="11" t="str">
        <x:v>Gulf–Atlantic hurricane</x:v>
      </x:c>
      <x:c r="F94" s="11" t="str">
        <x:v>C-ERG</x:v>
      </x:c>
      <x:c r="G94" s="11" t="str">
        <x:v>Economic restart group</x:v>
      </x:c>
      <x:c r="H94" s="18" t="n">
        <x:v>6</x:v>
      </x:c>
      <x:c r="I94" s="18" t="n">
        <x:f>SUM('06 Cargo Claims'!$N$825:$N$833)</x:f>
        <x:v>7312.5</x:v>
      </x:c>
      <x:c r="J94" s="18" t="n">
        <x:f>SUM('06 Cargo Claims'!$AN$825:$AN$833)</x:f>
        <x:v>1815.6428895863905</x:v>
      </x:c>
      <x:c r="K94" s="17" t="n">
        <x:f>IF(I94=0,1,J94/I94)</x:f>
        <x:v>0.2482930447297628</x:v>
      </x:c>
      <x:c r="L94" s="17" t="n">
        <x:f>MIN('06 Cargo Claims'!$AO$825:$AO$833)</x:f>
        <x:v>0.15477431237422698</x:v>
      </x:c>
      <x:c r="M94" s="18" t="n">
        <x:f>H94*L94</x:f>
        <x:v>0.9286458742453618</x:v>
      </x:c>
      <x:c r="N94" s="18" t="n">
        <x:f>H94-M94</x:f>
        <x:v>5.071354125754638</x:v>
      </x:c>
      <x:c r="O94" s="11" t="str">
        <x:f>INDEX('06 Cargo Claims'!$H$825:$H$833,MATCH(L94,'06 Cargo Claims'!$AO$825:$AO$833,0))</x:f>
        <x:v>ROL-30</x:v>
      </x:c>
      <x:c r="P94" s="11" t="str">
        <x:f>IF(L94&gt;='01 Controls'!$E$16,"PASS","FAIL")</x:f>
        <x:v>FAIL</x:v>
      </x:c>
      <x:c r="Q94" s="11" t="str">
        <x:v>UNQUANTIFIED</x:v>
      </x:c>
      <x:c r="R94" s="11" t="str">
        <x:f>IF(P94="FAIL","REDESIGN OR ADD CAPACITY","TRANSPORT ONLY; RECEIVER OPEN")</x:f>
        <x:v>REDESIGN OR ADD CAPACITY</x:v>
      </x:c>
      <x:c r="S94" s="26"/>
    </x:row>
    <x:row r="95">
      <x:c r="C95" s="11" t="str">
        <x:v>C2-CM-HCG</x:v>
      </x:c>
      <x:c r="D95" s="11" t="str">
        <x:v>C2</x:v>
      </x:c>
      <x:c r="E95" s="11" t="str">
        <x:v>Gulf–Atlantic hurricane</x:v>
      </x:c>
      <x:c r="F95" s="11" t="str">
        <x:v>CM-HCG</x:v>
      </x:c>
      <x:c r="G95" s="11" t="str">
        <x:v>Household collection group</x:v>
      </x:c>
      <x:c r="H95" s="18" t="n">
        <x:v>8</x:v>
      </x:c>
      <x:c r="I95" s="18" t="n">
        <x:f>SUM('06 Cargo Claims'!$N$834:$N$842)</x:f>
        <x:v>26829.599999999995</x:v>
      </x:c>
      <x:c r="J95" s="18" t="n">
        <x:f>SUM('06 Cargo Claims'!$AN$834:$AN$842)</x:f>
        <x:v>5680.1444932149525</x:v>
      </x:c>
      <x:c r="K95" s="17" t="n">
        <x:f>IF(I95=0,1,J95/I95)</x:f>
        <x:v>0.21171185903684564</x:v>
      </x:c>
      <x:c r="L95" s="17" t="n">
        <x:f>MIN('06 Cargo Claims'!$AO$834:$AO$842)</x:f>
        <x:v>0.15477431237422695</x:v>
      </x:c>
      <x:c r="M95" s="18" t="n">
        <x:f>H95*L95</x:f>
        <x:v>1.2381944989938156</x:v>
      </x:c>
      <x:c r="N95" s="18" t="n">
        <x:f>H95-M95</x:f>
        <x:v>6.761805501006185</x:v>
      </x:c>
      <x:c r="O95" s="11" t="str">
        <x:f>INDEX('06 Cargo Claims'!$H$834:$H$842,MATCH(L95,'06 Cargo Claims'!$AO$834:$AO$842,0))</x:f>
        <x:v>ROL-30</x:v>
      </x:c>
      <x:c r="P95" s="11" t="str">
        <x:f>IF(L95&gt;='01 Controls'!$E$16,"PASS","FAIL")</x:f>
        <x:v>FAIL</x:v>
      </x:c>
      <x:c r="Q95" s="11" t="str">
        <x:v>UNQUANTIFIED</x:v>
      </x:c>
      <x:c r="R95" s="11" t="str">
        <x:f>IF(P95="FAIL","REDESIGN OR ADD CAPACITY","TRANSPORT ONLY; RECEIVER OPEN")</x:f>
        <x:v>REDESIGN OR ADD CAPACITY</x:v>
      </x:c>
      <x:c r="S95" s="26"/>
    </x:row>
    <x:row r="96">
      <x:c r="C96" s="11" t="str">
        <x:v>C2-CM-CTN</x:v>
      </x:c>
      <x:c r="D96" s="11" t="str">
        <x:v>C2</x:v>
      </x:c>
      <x:c r="E96" s="11" t="str">
        <x:v>Gulf–Atlantic hurricane</x:v>
      </x:c>
      <x:c r="F96" s="11" t="str">
        <x:v>CM-CTN</x:v>
      </x:c>
      <x:c r="G96" s="11" t="str">
        <x:v>Continuity transfer-node group</x:v>
      </x:c>
      <x:c r="H96" s="18" t="n">
        <x:v>6</x:v>
      </x:c>
      <x:c r="I96" s="18" t="n">
        <x:f>SUM('06 Cargo Claims'!$N$843:$N$851)</x:f>
        <x:v>14215.949999999995</x:v>
      </x:c>
      <x:c r="J96" s="18" t="n">
        <x:f>SUM('06 Cargo Claims'!$AN$843:$AN$851)</x:f>
        <x:v>3009.685202474845</x:v>
      </x:c>
      <x:c r="K96" s="17" t="n">
        <x:f>IF(I96=0,1,J96/I96)</x:f>
        <x:v>0.21171185903684567</x:v>
      </x:c>
      <x:c r="L96" s="17" t="n">
        <x:f>MIN('06 Cargo Claims'!$AO$843:$AO$851)</x:f>
        <x:v>0.15477431237422698</x:v>
      </x:c>
      <x:c r="M96" s="18" t="n">
        <x:f>H96*L96</x:f>
        <x:v>0.9286458742453618</x:v>
      </x:c>
      <x:c r="N96" s="18" t="n">
        <x:f>H96-M96</x:f>
        <x:v>5.071354125754638</x:v>
      </x:c>
      <x:c r="O96" s="11" t="str">
        <x:f>INDEX('06 Cargo Claims'!$H$843:$H$851,MATCH(L96,'06 Cargo Claims'!$AO$843:$AO$851,0))</x:f>
        <x:v>ROL-30</x:v>
      </x:c>
      <x:c r="P96" s="11" t="str">
        <x:f>IF(L96&gt;='01 Controls'!$E$16,"PASS","FAIL")</x:f>
        <x:v>FAIL</x:v>
      </x:c>
      <x:c r="Q96" s="11" t="str">
        <x:v>UNQUANTIFIED</x:v>
      </x:c>
      <x:c r="R96" s="11" t="str">
        <x:f>IF(P96="FAIL","REDESIGN OR ADD CAPACITY","TRANSPORT ONLY; RECEIVER OPEN")</x:f>
        <x:v>REDESIGN OR ADD CAPACITY</x:v>
      </x:c>
      <x:c r="S96" s="26"/>
    </x:row>
    <x:row r="97">
      <x:c r="C97" s="11" t="str">
        <x:v>C2-CM-RMG</x:v>
      </x:c>
      <x:c r="D97" s="11" t="str">
        <x:v>C2</x:v>
      </x:c>
      <x:c r="E97" s="11" t="str">
        <x:v>Gulf–Atlantic hurricane</x:v>
      </x:c>
      <x:c r="F97" s="11" t="str">
        <x:v>CM-RMG</x:v>
      </x:c>
      <x:c r="G97" s="11" t="str">
        <x:v>Civil road-mobility group</x:v>
      </x:c>
      <x:c r="H97" s="18" t="n">
        <x:v>10</x:v>
      </x:c>
      <x:c r="I97" s="18" t="n">
        <x:f>SUM('06 Cargo Claims'!$N$852:$N$861)</x:f>
        <x:v>26250</x:v>
      </x:c>
      <x:c r="J97" s="18" t="n">
        <x:f>SUM('06 Cargo Claims'!$AN$852:$AN$861)</x:f>
        <x:v>8230.655868834107</x:v>
      </x:c>
      <x:c r="K97" s="17" t="n">
        <x:f>IF(I97=0,1,J97/I97)</x:f>
        <x:v>0.31354879500320404</x:v>
      </x:c>
      <x:c r="L97" s="17" t="n">
        <x:f>MIN('06 Cargo Claims'!$AO$852:$AO$861)</x:f>
        <x:v>0.15477431237422698</x:v>
      </x:c>
      <x:c r="M97" s="18" t="n">
        <x:f>H97*L97</x:f>
        <x:v>1.5477431237422699</x:v>
      </x:c>
      <x:c r="N97" s="18" t="n">
        <x:f>H97-M97</x:f>
        <x:v>8.45225687625773</x:v>
      </x:c>
      <x:c r="O97" s="11" t="str">
        <x:f>INDEX('06 Cargo Claims'!$H$852:$H$861,MATCH(L97,'06 Cargo Claims'!$AO$852:$AO$861,0))</x:f>
        <x:v>ROL-30</x:v>
      </x:c>
      <x:c r="P97" s="11" t="str">
        <x:f>IF(L97&gt;='01 Controls'!$E$16,"PASS","FAIL")</x:f>
        <x:v>FAIL</x:v>
      </x:c>
      <x:c r="Q97" s="11" t="str">
        <x:v>UNQUANTIFIED</x:v>
      </x:c>
      <x:c r="R97" s="11" t="str">
        <x:f>IF(P97="FAIL","REDESIGN OR ADD CAPACITY","TRANSPORT ONLY; RECEIVER OPEN")</x:f>
        <x:v>REDESIGN OR ADD CAPACITY</x:v>
      </x:c>
      <x:c r="S97" s="26"/>
    </x:row>
    <x:row r="98">
      <x:c r="C98" s="11" t="str">
        <x:v>C2-CM-RLG</x:v>
      </x:c>
      <x:c r="D98" s="11" t="str">
        <x:v>C2</x:v>
      </x:c>
      <x:c r="E98" s="11" t="str">
        <x:v>Gulf–Atlantic hurricane</x:v>
      </x:c>
      <x:c r="F98" s="11" t="str">
        <x:v>CM-RLG</x:v>
      </x:c>
      <x:c r="G98" s="11" t="str">
        <x:v>Civil rail-mobility group</x:v>
      </x:c>
      <x:c r="H98" s="18" t="n">
        <x:v>4</x:v>
      </x:c>
      <x:c r="I98" s="18" t="n">
        <x:f>SUM('06 Cargo Claims'!$N$862:$N$871)</x:f>
        <x:v>14400</x:v>
      </x:c>
      <x:c r="J98" s="18" t="n">
        <x:f>SUM('06 Cargo Claims'!$AN$862:$AN$871)</x:f>
        <x:v>4515.102648046139</x:v>
      </x:c>
      <x:c r="K98" s="17" t="n">
        <x:f>IF(I98=0,1,J98/I98)</x:f>
        <x:v>0.3135487950032041</x:v>
      </x:c>
      <x:c r="L98" s="17" t="n">
        <x:f>MIN('06 Cargo Claims'!$AO$862:$AO$871)</x:f>
        <x:v>0.15477431237422698</x:v>
      </x:c>
      <x:c r="M98" s="18" t="n">
        <x:f>H98*L98</x:f>
        <x:v>0.6190972494969079</x:v>
      </x:c>
      <x:c r="N98" s="18" t="n">
        <x:f>H98-M98</x:f>
        <x:v>3.380902750503092</x:v>
      </x:c>
      <x:c r="O98" s="11" t="str">
        <x:f>INDEX('06 Cargo Claims'!$H$862:$H$871,MATCH(L98,'06 Cargo Claims'!$AO$862:$AO$871,0))</x:f>
        <x:v>ROL-30</x:v>
      </x:c>
      <x:c r="P98" s="11" t="str">
        <x:f>IF(L98&gt;='01 Controls'!$E$16,"PASS","FAIL")</x:f>
        <x:v>FAIL</x:v>
      </x:c>
      <x:c r="Q98" s="11" t="str">
        <x:v>UNQUANTIFIED</x:v>
      </x:c>
      <x:c r="R98" s="11" t="str">
        <x:f>IF(P98="FAIL","REDESIGN OR ADD CAPACITY","TRANSPORT ONLY; RECEIVER OPEN")</x:f>
        <x:v>REDESIGN OR ADD CAPACITY</x:v>
      </x:c>
      <x:c r="S98" s="26"/>
    </x:row>
    <x:row r="99">
      <x:c r="C99" s="11" t="str">
        <x:v>C2-CM-AMG</x:v>
      </x:c>
      <x:c r="D99" s="11" t="str">
        <x:v>C2</x:v>
      </x:c>
      <x:c r="E99" s="11" t="str">
        <x:v>Gulf–Atlantic hurricane</x:v>
      </x:c>
      <x:c r="F99" s="11" t="str">
        <x:v>CM-AMG</x:v>
      </x:c>
      <x:c r="G99" s="11" t="str">
        <x:v>Civil air-mobility group</x:v>
      </x:c>
      <x:c r="H99" s="18" t="n">
        <x:v>3</x:v>
      </x:c>
      <x:c r="I99" s="18" t="n">
        <x:f>SUM('06 Cargo Claims'!$N$872:$N$881)</x:f>
        <x:v>10125</x:v>
      </x:c>
      <x:c r="J99" s="18" t="n">
        <x:f>SUM('06 Cargo Claims'!$AN$872:$AN$881)</x:f>
        <x:v>3174.681549407441</x:v>
      </x:c>
      <x:c r="K99" s="17" t="n">
        <x:f>IF(I99=0,1,J99/I99)</x:f>
        <x:v>0.31354879500320404</x:v>
      </x:c>
      <x:c r="L99" s="17" t="n">
        <x:f>MIN('06 Cargo Claims'!$AO$872:$AO$881)</x:f>
        <x:v>0.15477431237422698</x:v>
      </x:c>
      <x:c r="M99" s="18" t="n">
        <x:f>H99*L99</x:f>
        <x:v>0.4643229371226809</x:v>
      </x:c>
      <x:c r="N99" s="18" t="n">
        <x:f>H99-M99</x:f>
        <x:v>2.535677062877319</x:v>
      </x:c>
      <x:c r="O99" s="11" t="str">
        <x:f>INDEX('06 Cargo Claims'!$H$872:$H$881,MATCH(L99,'06 Cargo Claims'!$AO$872:$AO$881,0))</x:f>
        <x:v>ROL-30</x:v>
      </x:c>
      <x:c r="P99" s="11" t="str">
        <x:f>IF(L99&gt;='01 Controls'!$E$16,"PASS","FAIL")</x:f>
        <x:v>FAIL</x:v>
      </x:c>
      <x:c r="Q99" s="11" t="str">
        <x:v>UNQUANTIFIED</x:v>
      </x:c>
      <x:c r="R99" s="11" t="str">
        <x:f>IF(P99="FAIL","REDESIGN OR ADD CAPACITY","TRANSPORT ONLY; RECEIVER OPEN")</x:f>
        <x:v>REDESIGN OR ADD CAPACITY</x:v>
      </x:c>
      <x:c r="S99" s="26"/>
    </x:row>
    <x:row r="100">
      <x:c r="C100" s="11" t="str">
        <x:v>C2-CM-WMG</x:v>
      </x:c>
      <x:c r="D100" s="11" t="str">
        <x:v>C2</x:v>
      </x:c>
      <x:c r="E100" s="11" t="str">
        <x:v>Gulf–Atlantic hurricane</x:v>
      </x:c>
      <x:c r="F100" s="11" t="str">
        <x:v>CM-WMG</x:v>
      </x:c>
      <x:c r="G100" s="11" t="str">
        <x:v>Civil water-mobility group</x:v>
      </x:c>
      <x:c r="H100" s="18" t="n">
        <x:v>4</x:v>
      </x:c>
      <x:c r="I100" s="18" t="n">
        <x:f>SUM('06 Cargo Claims'!$N$882:$N$891)</x:f>
        <x:v>13500</x:v>
      </x:c>
      <x:c r="J100" s="18" t="n">
        <x:f>SUM('06 Cargo Claims'!$AN$882:$AN$891)</x:f>
        <x:v>4232.908732543255</x:v>
      </x:c>
      <x:c r="K100" s="17" t="n">
        <x:f>IF(I100=0,1,J100/I100)</x:f>
        <x:v>0.31354879500320404</x:v>
      </x:c>
      <x:c r="L100" s="17" t="n">
        <x:f>MIN('06 Cargo Claims'!$AO$882:$AO$891)</x:f>
        <x:v>0.15477431237422698</x:v>
      </x:c>
      <x:c r="M100" s="18" t="n">
        <x:f>H100*L100</x:f>
        <x:v>0.6190972494969079</x:v>
      </x:c>
      <x:c r="N100" s="18" t="n">
        <x:f>H100-M100</x:f>
        <x:v>3.380902750503092</x:v>
      </x:c>
      <x:c r="O100" s="11" t="str">
        <x:f>INDEX('06 Cargo Claims'!$H$882:$H$891,MATCH(L100,'06 Cargo Claims'!$AO$882:$AO$891,0))</x:f>
        <x:v>ROL-30</x:v>
      </x:c>
      <x:c r="P100" s="11" t="str">
        <x:f>IF(L100&gt;='01 Controls'!$E$16,"PASS","FAIL")</x:f>
        <x:v>FAIL</x:v>
      </x:c>
      <x:c r="Q100" s="11" t="str">
        <x:v>UNQUANTIFIED</x:v>
      </x:c>
      <x:c r="R100" s="11" t="str">
        <x:f>IF(P100="FAIL","REDESIGN OR ADD CAPACITY","TRANSPORT ONLY; RECEIVER OPEN")</x:f>
        <x:v>REDESIGN OR ADD CAPACITY</x:v>
      </x:c>
      <x:c r="S100" s="26"/>
    </x:row>
    <x:row r="101">
      <x:c r="C101" s="11" t="str">
        <x:v>C2-CM-RDC</x:v>
      </x:c>
      <x:c r="D101" s="11" t="str">
        <x:v>C2</x:v>
      </x:c>
      <x:c r="E101" s="11" t="str">
        <x:v>Gulf–Atlantic hurricane</x:v>
      </x:c>
      <x:c r="F101" s="11" t="str">
        <x:v>CM-RDC</x:v>
      </x:c>
      <x:c r="G101" s="11" t="str">
        <x:v>Return and durable-continuity group</x:v>
      </x:c>
      <x:c r="H101" s="18" t="n">
        <x:v>6</x:v>
      </x:c>
      <x:c r="I101" s="18" t="n">
        <x:f>SUM('06 Cargo Claims'!$N$892:$N$901)</x:f>
        <x:v>4050</x:v>
      </x:c>
      <x:c r="J101" s="18" t="n">
        <x:f>SUM('06 Cargo Claims'!$AN$892:$AN$901)</x:f>
        <x:v>1269.8726197629762</x:v>
      </x:c>
      <x:c r="K101" s="17" t="n">
        <x:f>IF(I101=0,1,J101/I101)</x:f>
        <x:v>0.313548795003204</x:v>
      </x:c>
      <x:c r="L101" s="17" t="n">
        <x:f>MIN('06 Cargo Claims'!$AO$892:$AO$901)</x:f>
        <x:v>0.15477431237422698</x:v>
      </x:c>
      <x:c r="M101" s="18" t="n">
        <x:f>H101*L101</x:f>
        <x:v>0.9286458742453618</x:v>
      </x:c>
      <x:c r="N101" s="18" t="n">
        <x:f>H101-M101</x:f>
        <x:v>5.071354125754638</x:v>
      </x:c>
      <x:c r="O101" s="11" t="str">
        <x:f>INDEX('06 Cargo Claims'!$H$892:$H$901,MATCH(L101,'06 Cargo Claims'!$AO$892:$AO$901,0))</x:f>
        <x:v>ROL-30</x:v>
      </x:c>
      <x:c r="P101" s="11" t="str">
        <x:f>IF(L101&gt;='01 Controls'!$E$16,"PASS","FAIL")</x:f>
        <x:v>FAIL</x:v>
      </x:c>
      <x:c r="Q101" s="11" t="str">
        <x:v>UNQUANTIFIED</x:v>
      </x:c>
      <x:c r="R101" s="11" t="str">
        <x:f>IF(P101="FAIL","REDESIGN OR ADD CAPACITY","TRANSPORT ONLY; RECEIVER OPEN")</x:f>
        <x:v>REDESIGN OR ADD CAPACITY</x:v>
      </x:c>
      <x:c r="S101" s="26"/>
    </x:row>
    <x:row r="102">
      <x:c r="C102" s="11" t="str">
        <x:v>C3-J-CIE</x:v>
      </x:c>
      <x:c r="D102" s="11" t="str">
        <x:v>C3</x:v>
      </x:c>
      <x:c r="E102" s="11" t="str">
        <x:v>Cascadia earthquake</x:v>
      </x:c>
      <x:c r="F102" s="11" t="str">
        <x:v>J-CIE</x:v>
      </x:c>
      <x:c r="G102" s="11" t="str">
        <x:v>Civil integration and effects group</x:v>
      </x:c>
      <x:c r="H102" s="18" t="n">
        <x:v>5</x:v>
      </x:c>
      <x:c r="I102" s="18" t="n">
        <x:f>SUM('06 Cargo Claims'!$N$902:$N$910)</x:f>
        <x:v>5362.5</x:v>
      </x:c>
      <x:c r="J102" s="18" t="n">
        <x:f>SUM('06 Cargo Claims'!$AN$902:$AN$910)</x:f>
        <x:v>1105.9300160241319</x:v>
      </x:c>
      <x:c r="K102" s="17" t="n">
        <x:f>IF(I102=0,1,J102/I102)</x:f>
        <x:v>0.20623403562221573</x:v>
      </x:c>
      <x:c r="L102" s="17" t="n">
        <x:f>MIN('06 Cargo Claims'!$AO$902:$AO$910)</x:f>
        <x:v>0.12283141944458328</x:v>
      </x:c>
      <x:c r="M102" s="18" t="n">
        <x:f>H102*L102</x:f>
        <x:v>0.6141570972229164</x:v>
      </x:c>
      <x:c r="N102" s="18" t="n">
        <x:f>H102-M102</x:f>
        <x:v>4.3858429027770836</x:v>
      </x:c>
      <x:c r="O102" s="11" t="str">
        <x:f>INDEX('06 Cargo Claims'!$H$902:$H$910,MATCH(L102,'06 Cargo Claims'!$AO$902:$AO$910,0))</x:f>
        <x:v>BAT-22</x:v>
      </x:c>
      <x:c r="P102" s="11" t="str">
        <x:f>IF(L102&gt;='01 Controls'!$E$16,"PASS","FAIL")</x:f>
        <x:v>FAIL</x:v>
      </x:c>
      <x:c r="Q102" s="11" t="str">
        <x:v>UNQUANTIFIED</x:v>
      </x:c>
      <x:c r="R102" s="11" t="str">
        <x:f>IF(P102="FAIL","REDESIGN OR ADD CAPACITY","TRANSPORT ONLY; RECEIVER OPEN")</x:f>
        <x:v>REDESIGN OR ADD CAPACITY</x:v>
      </x:c>
      <x:c r="S102" s="26"/>
    </x:row>
    <x:row r="103">
      <x:c r="C103" s="11" t="str">
        <x:v>C3-J-TOC</x:v>
      </x:c>
      <x:c r="D103" s="11" t="str">
        <x:v>C3</x:v>
      </x:c>
      <x:c r="E103" s="11" t="str">
        <x:v>Cascadia earthquake</x:v>
      </x:c>
      <x:c r="F103" s="11" t="str">
        <x:v>J-TOC</x:v>
      </x:c>
      <x:c r="G103" s="11" t="str">
        <x:v>Theater-opening command</x:v>
      </x:c>
      <x:c r="H103" s="18" t="n">
        <x:v>4</x:v>
      </x:c>
      <x:c r="I103" s="18" t="n">
        <x:f>SUM('06 Cargo Claims'!$N$911:$N$919)</x:f>
        <x:v>4290</x:v>
      </x:c>
      <x:c r="J103" s="18" t="n">
        <x:f>SUM('06 Cargo Claims'!$AN$911:$AN$919)</x:f>
        <x:v>884.7440128193056</x:v>
      </x:c>
      <x:c r="K103" s="17" t="n">
        <x:f>IF(I103=0,1,J103/I103)</x:f>
        <x:v>0.20623403562221576</x:v>
      </x:c>
      <x:c r="L103" s="17" t="n">
        <x:f>MIN('06 Cargo Claims'!$AO$911:$AO$919)</x:f>
        <x:v>0.12283141944458327</x:v>
      </x:c>
      <x:c r="M103" s="18" t="n">
        <x:f>H103*L103</x:f>
        <x:v>0.4913256777783331</x:v>
      </x:c>
      <x:c r="N103" s="18" t="n">
        <x:f>H103-M103</x:f>
        <x:v>3.5086743222216668</x:v>
      </x:c>
      <x:c r="O103" s="11" t="str">
        <x:f>INDEX('06 Cargo Claims'!$H$911:$H$919,MATCH(L103,'06 Cargo Claims'!$AO$911:$AO$919,0))</x:f>
        <x:v>BAT-22</x:v>
      </x:c>
      <x:c r="P103" s="11" t="str">
        <x:f>IF(L103&gt;='01 Controls'!$E$16,"PASS","FAIL")</x:f>
        <x:v>FAIL</x:v>
      </x:c>
      <x:c r="Q103" s="11" t="str">
        <x:v>UNQUANTIFIED</x:v>
      </x:c>
      <x:c r="R103" s="11" t="str">
        <x:f>IF(P103="FAIL","REDESIGN OR ADD CAPACITY","TRANSPORT ONLY; RECEIVER OPEN")</x:f>
        <x:v>REDESIGN OR ADD CAPACITY</x:v>
      </x:c>
      <x:c r="S103" s="26"/>
    </x:row>
    <x:row r="104">
      <x:c r="C104" s="11" t="str">
        <x:v>C3-J-TSC</x:v>
      </x:c>
      <x:c r="D104" s="11" t="str">
        <x:v>C3</x:v>
      </x:c>
      <x:c r="E104" s="11" t="str">
        <x:v>Cascadia earthquake</x:v>
      </x:c>
      <x:c r="F104" s="11" t="str">
        <x:v>J-TSC</x:v>
      </x:c>
      <x:c r="G104" s="11" t="str">
        <x:v>Theater sustainment command</x:v>
      </x:c>
      <x:c r="H104" s="18" t="n">
        <x:v>5</x:v>
      </x:c>
      <x:c r="I104" s="18" t="n">
        <x:f>SUM('06 Cargo Claims'!$N$920:$N$928)</x:f>
        <x:v>5362.5</x:v>
      </x:c>
      <x:c r="J104" s="18" t="n">
        <x:f>SUM('06 Cargo Claims'!$AN$920:$AN$928)</x:f>
        <x:v>1105.9300160241319</x:v>
      </x:c>
      <x:c r="K104" s="17" t="n">
        <x:f>IF(I104=0,1,J104/I104)</x:f>
        <x:v>0.20623403562221573</x:v>
      </x:c>
      <x:c r="L104" s="17" t="n">
        <x:f>MIN('06 Cargo Claims'!$AO$920:$AO$928)</x:f>
        <x:v>0.12283141944458328</x:v>
      </x:c>
      <x:c r="M104" s="18" t="n">
        <x:f>H104*L104</x:f>
        <x:v>0.6141570972229164</x:v>
      </x:c>
      <x:c r="N104" s="18" t="n">
        <x:f>H104-M104</x:f>
        <x:v>4.3858429027770836</x:v>
      </x:c>
      <x:c r="O104" s="11" t="str">
        <x:f>INDEX('06 Cargo Claims'!$H$920:$H$928,MATCH(L104,'06 Cargo Claims'!$AO$920:$AO$928,0))</x:f>
        <x:v>BAT-22</x:v>
      </x:c>
      <x:c r="P104" s="11" t="str">
        <x:f>IF(L104&gt;='01 Controls'!$E$16,"PASS","FAIL")</x:f>
        <x:v>FAIL</x:v>
      </x:c>
      <x:c r="Q104" s="11" t="str">
        <x:v>UNQUANTIFIED</x:v>
      </x:c>
      <x:c r="R104" s="11" t="str">
        <x:f>IF(P104="FAIL","REDESIGN OR ADD CAPACITY","TRANSPORT ONLY; RECEIVER OPEN")</x:f>
        <x:v>REDESIGN OR ADD CAPACITY</x:v>
      </x:c>
      <x:c r="S104" s="26"/>
    </x:row>
    <x:row r="105">
      <x:c r="C105" s="11" t="str">
        <x:v>C3-J-RRG</x:v>
      </x:c>
      <x:c r="D105" s="11" t="str">
        <x:v>C3</x:v>
      </x:c>
      <x:c r="E105" s="11" t="str">
        <x:v>Cascadia earthquake</x:v>
      </x:c>
      <x:c r="F105" s="11" t="str">
        <x:v>J-RRG</x:v>
      </x:c>
      <x:c r="G105" s="11" t="str">
        <x:v>Replacement and reconstitution group</x:v>
      </x:c>
      <x:c r="H105" s="18" t="n">
        <x:v>5</x:v>
      </x:c>
      <x:c r="I105" s="18" t="n">
        <x:f>SUM('06 Cargo Claims'!$N$929:$N$937)</x:f>
        <x:v>5362.5</x:v>
      </x:c>
      <x:c r="J105" s="18" t="n">
        <x:f>SUM('06 Cargo Claims'!$AN$929:$AN$937)</x:f>
        <x:v>1105.9300160241319</x:v>
      </x:c>
      <x:c r="K105" s="17" t="n">
        <x:f>IF(I105=0,1,J105/I105)</x:f>
        <x:v>0.20623403562221573</x:v>
      </x:c>
      <x:c r="L105" s="17" t="n">
        <x:f>MIN('06 Cargo Claims'!$AO$929:$AO$937)</x:f>
        <x:v>0.12283141944458328</x:v>
      </x:c>
      <x:c r="M105" s="18" t="n">
        <x:f>H105*L105</x:f>
        <x:v>0.6141570972229164</x:v>
      </x:c>
      <x:c r="N105" s="18" t="n">
        <x:f>H105-M105</x:f>
        <x:v>4.3858429027770836</x:v>
      </x:c>
      <x:c r="O105" s="11" t="str">
        <x:f>INDEX('06 Cargo Claims'!$H$929:$H$937,MATCH(L105,'06 Cargo Claims'!$AO$929:$AO$937,0))</x:f>
        <x:v>BAT-22</x:v>
      </x:c>
      <x:c r="P105" s="11" t="str">
        <x:f>IF(L105&gt;='01 Controls'!$E$16,"PASS","FAIL")</x:f>
        <x:v>FAIL</x:v>
      </x:c>
      <x:c r="Q105" s="11" t="str">
        <x:v>UNQUANTIFIED</x:v>
      </x:c>
      <x:c r="R105" s="11" t="str">
        <x:f>IF(P105="FAIL","REDESIGN OR ADD CAPACITY","TRANSPORT ONLY; RECEIVER OPEN")</x:f>
        <x:v>REDESIGN OR ADD CAPACITY</x:v>
      </x:c>
      <x:c r="S105" s="26"/>
    </x:row>
    <x:row r="106">
      <x:c r="C106" s="11" t="str">
        <x:v>C3-J-TDG</x:v>
      </x:c>
      <x:c r="D106" s="11" t="str">
        <x:v>C3</x:v>
      </x:c>
      <x:c r="E106" s="11" t="str">
        <x:v>Cascadia earthquake</x:v>
      </x:c>
      <x:c r="F106" s="11" t="str">
        <x:v>J-TDG</x:v>
      </x:c>
      <x:c r="G106" s="11" t="str">
        <x:v>Transfer and demobilization group</x:v>
      </x:c>
      <x:c r="H106" s="18" t="n">
        <x:v>4</x:v>
      </x:c>
      <x:c r="I106" s="18" t="n">
        <x:f>SUM('06 Cargo Claims'!$N$938:$N$946)</x:f>
        <x:v>4290</x:v>
      </x:c>
      <x:c r="J106" s="18" t="n">
        <x:f>SUM('06 Cargo Claims'!$AN$938:$AN$946)</x:f>
        <x:v>884.7440128193056</x:v>
      </x:c>
      <x:c r="K106" s="17" t="n">
        <x:f>IF(I106=0,1,J106/I106)</x:f>
        <x:v>0.20623403562221576</x:v>
      </x:c>
      <x:c r="L106" s="17" t="n">
        <x:f>MIN('06 Cargo Claims'!$AO$938:$AO$946)</x:f>
        <x:v>0.12283141944458327</x:v>
      </x:c>
      <x:c r="M106" s="18" t="n">
        <x:f>H106*L106</x:f>
        <x:v>0.4913256777783331</x:v>
      </x:c>
      <x:c r="N106" s="18" t="n">
        <x:f>H106-M106</x:f>
        <x:v>3.5086743222216668</x:v>
      </x:c>
      <x:c r="O106" s="11" t="str">
        <x:f>INDEX('06 Cargo Claims'!$H$938:$H$946,MATCH(L106,'06 Cargo Claims'!$AO$938:$AO$946,0))</x:f>
        <x:v>BAT-22</x:v>
      </x:c>
      <x:c r="P106" s="11" t="str">
        <x:f>IF(L106&gt;='01 Controls'!$E$16,"PASS","FAIL")</x:f>
        <x:v>FAIL</x:v>
      </x:c>
      <x:c r="Q106" s="11" t="str">
        <x:v>UNQUANTIFIED</x:v>
      </x:c>
      <x:c r="R106" s="11" t="str">
        <x:f>IF(P106="FAIL","REDESIGN OR ADD CAPACITY","TRANSPORT ONLY; RECEIVER OPEN")</x:f>
        <x:v>REDESIGN OR ADD CAPACITY</x:v>
      </x:c>
      <x:c r="S106" s="26"/>
    </x:row>
    <x:row r="107">
      <x:c r="C107" s="11" t="str">
        <x:v>C3-L-ROG</x:v>
      </x:c>
      <x:c r="D107" s="11" t="str">
        <x:v>C3</x:v>
      </x:c>
      <x:c r="E107" s="11" t="str">
        <x:v>Cascadia earthquake</x:v>
      </x:c>
      <x:c r="F107" s="11" t="str">
        <x:v>L-ROG</x:v>
      </x:c>
      <x:c r="G107" s="11" t="str">
        <x:v>Access and route-opening group</x:v>
      </x:c>
      <x:c r="H107" s="18" t="n">
        <x:v>12</x:v>
      </x:c>
      <x:c r="I107" s="18" t="n">
        <x:f>SUM('06 Cargo Claims'!$N$947:$N$956)</x:f>
        <x:v>36450</x:v>
      </x:c>
      <x:c r="J107" s="18" t="n">
        <x:f>SUM('06 Cargo Claims'!$AN$947:$AN$956)</x:f>
        <x:v>9634.362657119098</x:v>
      </x:c>
      <x:c r="K107" s="17" t="n">
        <x:f>IF(I107=0,1,J107/I107)</x:f>
        <x:v>0.2643172196740493</x:v>
      </x:c>
      <x:c r="L107" s="17" t="n">
        <x:f>MIN('06 Cargo Claims'!$AO$947:$AO$956)</x:f>
        <x:v>0.12283141944458327</x:v>
      </x:c>
      <x:c r="M107" s="18" t="n">
        <x:f>H107*L107</x:f>
        <x:v>1.4739770333349993</x:v>
      </x:c>
      <x:c r="N107" s="18" t="n">
        <x:f>H107-M107</x:f>
        <x:v>10.526022966665</x:v>
      </x:c>
      <x:c r="O107" s="11" t="str">
        <x:f>INDEX('06 Cargo Claims'!$H$947:$H$956,MATCH(L107,'06 Cargo Claims'!$AO$947:$AO$956,0))</x:f>
        <x:v>BAT-22</x:v>
      </x:c>
      <x:c r="P107" s="11" t="str">
        <x:f>IF(L107&gt;='01 Controls'!$E$16,"PASS","FAIL")</x:f>
        <x:v>FAIL</x:v>
      </x:c>
      <x:c r="Q107" s="11" t="str">
        <x:v>UNQUANTIFIED</x:v>
      </x:c>
      <x:c r="R107" s="11" t="str">
        <x:f>IF(P107="FAIL","REDESIGN OR ADD CAPACITY","TRANSPORT ONLY; RECEIVER OPEN")</x:f>
        <x:v>REDESIGN OR ADD CAPACITY</x:v>
      </x:c>
      <x:c r="S107" s="26"/>
    </x:row>
    <x:row r="108">
      <x:c r="C108" s="11" t="str">
        <x:v>C3-L-HCG</x:v>
      </x:c>
      <x:c r="D108" s="11" t="str">
        <x:v>C3</x:v>
      </x:c>
      <x:c r="E108" s="11" t="str">
        <x:v>Cascadia earthquake</x:v>
      </x:c>
      <x:c r="F108" s="11" t="str">
        <x:v>L-HCG</x:v>
      </x:c>
      <x:c r="G108" s="11" t="str">
        <x:v>Flood and hydraulic-control group</x:v>
      </x:c>
      <x:c r="H108" s="18" t="n">
        <x:v>6</x:v>
      </x:c>
      <x:c r="I108" s="18" t="n">
        <x:f>SUM('06 Cargo Claims'!$N$957:$N$966)</x:f>
        <x:v>18225</x:v>
      </x:c>
      <x:c r="J108" s="18" t="n">
        <x:f>SUM('06 Cargo Claims'!$AN$957:$AN$966)</x:f>
        <x:v>4817.181328559549</x:v>
      </x:c>
      <x:c r="K108" s="17" t="n">
        <x:f>IF(I108=0,1,J108/I108)</x:f>
        <x:v>0.2643172196740493</x:v>
      </x:c>
      <x:c r="L108" s="17" t="n">
        <x:f>MIN('06 Cargo Claims'!$AO$957:$AO$966)</x:f>
        <x:v>0.12283141944458327</x:v>
      </x:c>
      <x:c r="M108" s="18" t="n">
        <x:f>H108*L108</x:f>
        <x:v>0.7369885166674996</x:v>
      </x:c>
      <x:c r="N108" s="18" t="n">
        <x:f>H108-M108</x:f>
        <x:v>5.2630114833325</x:v>
      </x:c>
      <x:c r="O108" s="11" t="str">
        <x:f>INDEX('06 Cargo Claims'!$H$957:$H$966,MATCH(L108,'06 Cargo Claims'!$AO$957:$AO$966,0))</x:f>
        <x:v>BAT-22</x:v>
      </x:c>
      <x:c r="P108" s="11" t="str">
        <x:f>IF(L108&gt;='01 Controls'!$E$16,"PASS","FAIL")</x:f>
        <x:v>FAIL</x:v>
      </x:c>
      <x:c r="Q108" s="11" t="str">
        <x:v>UNQUANTIFIED</x:v>
      </x:c>
      <x:c r="R108" s="11" t="str">
        <x:f>IF(P108="FAIL","REDESIGN OR ADD CAPACITY","TRANSPORT ONLY; RECEIVER OPEN")</x:f>
        <x:v>REDESIGN OR ADD CAPACITY</x:v>
      </x:c>
      <x:c r="S108" s="26"/>
    </x:row>
    <x:row r="109">
      <x:c r="C109" s="11" t="str">
        <x:v>C3-L-DMG</x:v>
      </x:c>
      <x:c r="D109" s="11" t="str">
        <x:v>C3</x:v>
      </x:c>
      <x:c r="E109" s="11" t="str">
        <x:v>Cascadia earthquake</x:v>
      </x:c>
      <x:c r="F109" s="11" t="str">
        <x:v>L-DMG</x:v>
      </x:c>
      <x:c r="G109" s="11" t="str">
        <x:v>Debris and materials group</x:v>
      </x:c>
      <x:c r="H109" s="18" t="n">
        <x:v>12</x:v>
      </x:c>
      <x:c r="I109" s="18" t="n">
        <x:f>SUM('06 Cargo Claims'!$N$967:$N$976)</x:f>
        <x:v>36450</x:v>
      </x:c>
      <x:c r="J109" s="18" t="n">
        <x:f>SUM('06 Cargo Claims'!$AN$967:$AN$976)</x:f>
        <x:v>9634.362657119098</x:v>
      </x:c>
      <x:c r="K109" s="17" t="n">
        <x:f>IF(I109=0,1,J109/I109)</x:f>
        <x:v>0.2643172196740493</x:v>
      </x:c>
      <x:c r="L109" s="17" t="n">
        <x:f>MIN('06 Cargo Claims'!$AO$967:$AO$976)</x:f>
        <x:v>0.12283141944458327</x:v>
      </x:c>
      <x:c r="M109" s="18" t="n">
        <x:f>H109*L109</x:f>
        <x:v>1.4739770333349993</x:v>
      </x:c>
      <x:c r="N109" s="18" t="n">
        <x:f>H109-M109</x:f>
        <x:v>10.526022966665</x:v>
      </x:c>
      <x:c r="O109" s="11" t="str">
        <x:f>INDEX('06 Cargo Claims'!$H$967:$H$976,MATCH(L109,'06 Cargo Claims'!$AO$967:$AO$976,0))</x:f>
        <x:v>BAT-22</x:v>
      </x:c>
      <x:c r="P109" s="11" t="str">
        <x:f>IF(L109&gt;='01 Controls'!$E$16,"PASS","FAIL")</x:f>
        <x:v>FAIL</x:v>
      </x:c>
      <x:c r="Q109" s="11" t="str">
        <x:v>UNQUANTIFIED</x:v>
      </x:c>
      <x:c r="R109" s="11" t="str">
        <x:f>IF(P109="FAIL","REDESIGN OR ADD CAPACITY","TRANSPORT ONLY; RECEIVER OPEN")</x:f>
        <x:v>REDESIGN OR ADD CAPACITY</x:v>
      </x:c>
      <x:c r="S109" s="26"/>
    </x:row>
    <x:row r="110">
      <x:c r="C110" s="11" t="str">
        <x:v>C3-L-TWG</x:v>
      </x:c>
      <x:c r="D110" s="11" t="str">
        <x:v>C3</x:v>
      </x:c>
      <x:c r="E110" s="11" t="str">
        <x:v>Cascadia earthquake</x:v>
      </x:c>
      <x:c r="F110" s="11" t="str">
        <x:v>L-TWG</x:v>
      </x:c>
      <x:c r="G110" s="11" t="str">
        <x:v>Temporary works and crossing group</x:v>
      </x:c>
      <x:c r="H110" s="18" t="n">
        <x:v>10</x:v>
      </x:c>
      <x:c r="I110" s="18" t="n">
        <x:f>SUM('06 Cargo Claims'!$N$977:$N$986)</x:f>
        <x:v>30375</x:v>
      </x:c>
      <x:c r="J110" s="18" t="n">
        <x:f>SUM('06 Cargo Claims'!$AN$977:$AN$986)</x:f>
        <x:v>8028.635547599249</x:v>
      </x:c>
      <x:c r="K110" s="17" t="n">
        <x:f>IF(I110=0,1,J110/I110)</x:f>
        <x:v>0.26431721967404936</x:v>
      </x:c>
      <x:c r="L110" s="17" t="n">
        <x:f>MIN('06 Cargo Claims'!$AO$977:$AO$986)</x:f>
        <x:v>0.12283141944458331</x:v>
      </x:c>
      <x:c r="M110" s="18" t="n">
        <x:f>H110*L110</x:f>
        <x:v>1.2283141944458331</x:v>
      </x:c>
      <x:c r="N110" s="18" t="n">
        <x:f>H110-M110</x:f>
        <x:v>8.771685805554167</x:v>
      </x:c>
      <x:c r="O110" s="11" t="str">
        <x:f>INDEX('06 Cargo Claims'!$H$977:$H$986,MATCH(L110,'06 Cargo Claims'!$AO$977:$AO$986,0))</x:f>
        <x:v>BAT-22</x:v>
      </x:c>
      <x:c r="P110" s="11" t="str">
        <x:f>IF(L110&gt;='01 Controls'!$E$16,"PASS","FAIL")</x:f>
        <x:v>FAIL</x:v>
      </x:c>
      <x:c r="Q110" s="11" t="str">
        <x:v>UNQUANTIFIED</x:v>
      </x:c>
      <x:c r="R110" s="11" t="str">
        <x:f>IF(P110="FAIL","REDESIGN OR ADD CAPACITY","TRANSPORT ONLY; RECEIVER OPEN")</x:f>
        <x:v>REDESIGN OR ADD CAPACITY</x:v>
      </x:c>
      <x:c r="S110" s="26"/>
    </x:row>
    <x:row r="111">
      <x:c r="C111" s="11" t="str">
        <x:v>C3-L-GFG</x:v>
      </x:c>
      <x:c r="D111" s="11" t="str">
        <x:v>C3</x:v>
      </x:c>
      <x:c r="E111" s="11" t="str">
        <x:v>Cascadia earthquake</x:v>
      </x:c>
      <x:c r="F111" s="11" t="str">
        <x:v>L-GFG</x:v>
      </x:c>
      <x:c r="G111" s="11" t="str">
        <x:v>Ground fire and landscape group</x:v>
      </x:c>
      <x:c r="H111" s="18" t="n">
        <x:v>4</x:v>
      </x:c>
      <x:c r="I111" s="18" t="n">
        <x:f>SUM('06 Cargo Claims'!$N$987:$N$996)</x:f>
        <x:v>12150</x:v>
      </x:c>
      <x:c r="J111" s="18" t="n">
        <x:f>SUM('06 Cargo Claims'!$AN$987:$AN$996)</x:f>
        <x:v>3211.454219039699</x:v>
      </x:c>
      <x:c r="K111" s="17" t="n">
        <x:f>IF(I111=0,1,J111/I111)</x:f>
        <x:v>0.2643172196740493</x:v>
      </x:c>
      <x:c r="L111" s="17" t="n">
        <x:f>MIN('06 Cargo Claims'!$AO$987:$AO$996)</x:f>
        <x:v>0.12283141944458328</x:v>
      </x:c>
      <x:c r="M111" s="18" t="n">
        <x:f>H111*L111</x:f>
        <x:v>0.49132567777833314</x:v>
      </x:c>
      <x:c r="N111" s="18" t="n">
        <x:f>H111-M111</x:f>
        <x:v>3.5086743222216668</x:v>
      </x:c>
      <x:c r="O111" s="11" t="str">
        <x:f>INDEX('06 Cargo Claims'!$H$987:$H$996,MATCH(L111,'06 Cargo Claims'!$AO$987:$AO$996,0))</x:f>
        <x:v>BAT-22</x:v>
      </x:c>
      <x:c r="P111" s="11" t="str">
        <x:f>IF(L111&gt;='01 Controls'!$E$16,"PASS","FAIL")</x:f>
        <x:v>FAIL</x:v>
      </x:c>
      <x:c r="Q111" s="11" t="str">
        <x:v>UNQUANTIFIED</x:v>
      </x:c>
      <x:c r="R111" s="11" t="str">
        <x:f>IF(P111="FAIL","REDESIGN OR ADD CAPACITY","TRANSPORT ONLY; RECEIVER OPEN")</x:f>
        <x:v>REDESIGN OR ADD CAPACITY</x:v>
      </x:c>
      <x:c r="S111" s="26"/>
    </x:row>
    <x:row r="112">
      <x:c r="C112" s="11" t="str">
        <x:v>C3-A-SMW</x:v>
      </x:c>
      <x:c r="D112" s="11" t="str">
        <x:v>C3</x:v>
      </x:c>
      <x:c r="E112" s="11" t="str">
        <x:v>Cascadia earthquake</x:v>
      </x:c>
      <x:c r="F112" s="11" t="str">
        <x:v>A-SMW</x:v>
      </x:c>
      <x:c r="G112" s="11" t="str">
        <x:v>Strategic mobility wing</x:v>
      </x:c>
      <x:c r="H112" s="18" t="n">
        <x:v>4</x:v>
      </x:c>
      <x:c r="I112" s="18" t="n">
        <x:f>SUM('06 Cargo Claims'!$N$997:$N$1006)</x:f>
        <x:v>11250</x:v>
      </x:c>
      <x:c r="J112" s="18" t="n">
        <x:f>SUM('06 Cargo Claims'!$AN$997:$AN$1006)</x:f>
        <x:v>3385.196919692534</x:v>
      </x:c>
      <x:c r="K112" s="17" t="n">
        <x:f>IF(I112=0,1,J112/I112)</x:f>
        <x:v>0.30090639286155857</x:v>
      </x:c>
      <x:c r="L112" s="17" t="n">
        <x:f>MIN('06 Cargo Claims'!$AO$997:$AO$1006)</x:f>
        <x:v>0.12283141944458328</x:v>
      </x:c>
      <x:c r="M112" s="18" t="n">
        <x:f>H112*L112</x:f>
        <x:v>0.49132567777833314</x:v>
      </x:c>
      <x:c r="N112" s="18" t="n">
        <x:f>H112-M112</x:f>
        <x:v>3.5086743222216668</x:v>
      </x:c>
      <x:c r="O112" s="11" t="str">
        <x:f>INDEX('06 Cargo Claims'!$H$997:$H$1006,MATCH(L112,'06 Cargo Claims'!$AO$997:$AO$1006,0))</x:f>
        <x:v>BAT-22</x:v>
      </x:c>
      <x:c r="P112" s="11" t="str">
        <x:f>IF(L112&gt;='01 Controls'!$E$16,"PASS","FAIL")</x:f>
        <x:v>FAIL</x:v>
      </x:c>
      <x:c r="Q112" s="11" t="str">
        <x:v>UNQUANTIFIED</x:v>
      </x:c>
      <x:c r="R112" s="11" t="str">
        <x:f>IF(P112="FAIL","REDESIGN OR ADD CAPACITY","TRANSPORT ONLY; RECEIVER OPEN")</x:f>
        <x:v>REDESIGN OR ADD CAPACITY</x:v>
      </x:c>
      <x:c r="S112" s="26"/>
    </x:row>
    <x:row r="113">
      <x:c r="C113" s="11" t="str">
        <x:v>C3-A-AAG</x:v>
      </x:c>
      <x:c r="D113" s="11" t="str">
        <x:v>C3</x:v>
      </x:c>
      <x:c r="E113" s="11" t="str">
        <x:v>Cascadia earthquake</x:v>
      </x:c>
      <x:c r="F113" s="11" t="str">
        <x:v>A-AAG</x:v>
      </x:c>
      <x:c r="G113" s="11" t="str">
        <x:v>Austere air-access group</x:v>
      </x:c>
      <x:c r="H113" s="18" t="n">
        <x:v>6</x:v>
      </x:c>
      <x:c r="I113" s="18" t="n">
        <x:f>SUM('06 Cargo Claims'!$N$1007:$N$1016)</x:f>
        <x:v>16875</x:v>
      </x:c>
      <x:c r="J113" s="18" t="n">
        <x:f>SUM('06 Cargo Claims'!$AN$1007:$AN$1016)</x:f>
        <x:v>5077.7953795388</x:v>
      </x:c>
      <x:c r="K113" s="17" t="n">
        <x:f>IF(I113=0,1,J113/I113)</x:f>
        <x:v>0.3009063928615585</x:v>
      </x:c>
      <x:c r="L113" s="17" t="n">
        <x:f>MIN('06 Cargo Claims'!$AO$1007:$AO$1016)</x:f>
        <x:v>0.12283141944458327</x:v>
      </x:c>
      <x:c r="M113" s="18" t="n">
        <x:f>H113*L113</x:f>
        <x:v>0.7369885166674996</x:v>
      </x:c>
      <x:c r="N113" s="18" t="n">
        <x:f>H113-M113</x:f>
        <x:v>5.2630114833325</x:v>
      </x:c>
      <x:c r="O113" s="11" t="str">
        <x:f>INDEX('06 Cargo Claims'!$H$1007:$H$1016,MATCH(L113,'06 Cargo Claims'!$AO$1007:$AO$1016,0))</x:f>
        <x:v>BAT-22</x:v>
      </x:c>
      <x:c r="P113" s="11" t="str">
        <x:f>IF(L113&gt;='01 Controls'!$E$16,"PASS","FAIL")</x:f>
        <x:v>FAIL</x:v>
      </x:c>
      <x:c r="Q113" s="11" t="str">
        <x:v>UNQUANTIFIED</x:v>
      </x:c>
      <x:c r="R113" s="11" t="str">
        <x:f>IF(P113="FAIL","REDESIGN OR ADD CAPACITY","TRANSPORT ONLY; RECEIVER OPEN")</x:f>
        <x:v>REDESIGN OR ADD CAPACITY</x:v>
      </x:c>
      <x:c r="S113" s="26"/>
    </x:row>
    <x:row r="114">
      <x:c r="C114" s="11" t="str">
        <x:v>C3-A-AHW</x:v>
      </x:c>
      <x:c r="D114" s="11" t="str">
        <x:v>C3</x:v>
      </x:c>
      <x:c r="E114" s="11" t="str">
        <x:v>Cascadia earthquake</x:v>
      </x:c>
      <x:c r="F114" s="11" t="str">
        <x:v>A-AHW</x:v>
      </x:c>
      <x:c r="G114" s="11" t="str">
        <x:v>Aerial hazard-control wing</x:v>
      </x:c>
      <x:c r="H114" s="18" t="n">
        <x:v>2</x:v>
      </x:c>
      <x:c r="I114" s="18" t="n">
        <x:f>SUM('06 Cargo Claims'!$N$1017:$N$1026)</x:f>
        <x:v>5625</x:v>
      </x:c>
      <x:c r="J114" s="18" t="n">
        <x:f>SUM('06 Cargo Claims'!$AN$1017:$AN$1026)</x:f>
        <x:v>1692.598459846267</x:v>
      </x:c>
      <x:c r="K114" s="17" t="n">
        <x:f>IF(I114=0,1,J114/I114)</x:f>
        <x:v>0.30090639286155857</x:v>
      </x:c>
      <x:c r="L114" s="17" t="n">
        <x:f>MIN('06 Cargo Claims'!$AO$1017:$AO$1026)</x:f>
        <x:v>0.12283141944458328</x:v>
      </x:c>
      <x:c r="M114" s="18" t="n">
        <x:f>H114*L114</x:f>
        <x:v>0.24566283888916657</x:v>
      </x:c>
      <x:c r="N114" s="18" t="n">
        <x:f>H114-M114</x:f>
        <x:v>1.7543371611108334</x:v>
      </x:c>
      <x:c r="O114" s="11" t="str">
        <x:f>INDEX('06 Cargo Claims'!$H$1017:$H$1026,MATCH(L114,'06 Cargo Claims'!$AO$1017:$AO$1026,0))</x:f>
        <x:v>BAT-22</x:v>
      </x:c>
      <x:c r="P114" s="11" t="str">
        <x:f>IF(L114&gt;='01 Controls'!$E$16,"PASS","FAIL")</x:f>
        <x:v>FAIL</x:v>
      </x:c>
      <x:c r="Q114" s="11" t="str">
        <x:v>UNQUANTIFIED</x:v>
      </x:c>
      <x:c r="R114" s="11" t="str">
        <x:f>IF(P114="FAIL","REDESIGN OR ADD CAPACITY","TRANSPORT ONLY; RECEIVER OPEN")</x:f>
        <x:v>REDESIGN OR ADD CAPACITY</x:v>
      </x:c>
      <x:c r="S114" s="26"/>
    </x:row>
    <x:row r="115">
      <x:c r="C115" s="11" t="str">
        <x:v>C3-A-TDG</x:v>
      </x:c>
      <x:c r="D115" s="11" t="str">
        <x:v>C3</x:v>
      </x:c>
      <x:c r="E115" s="11" t="str">
        <x:v>Cascadia earthquake</x:v>
      </x:c>
      <x:c r="F115" s="11" t="str">
        <x:v>A-TDG</x:v>
      </x:c>
      <x:c r="G115" s="11" t="str">
        <x:v>Tactical distribution group</x:v>
      </x:c>
      <x:c r="H115" s="18" t="n">
        <x:v>8</x:v>
      </x:c>
      <x:c r="I115" s="18" t="n">
        <x:f>SUM('06 Cargo Claims'!$N$1027:$N$1036)</x:f>
        <x:v>22500</x:v>
      </x:c>
      <x:c r="J115" s="18" t="n">
        <x:f>SUM('06 Cargo Claims'!$AN$1027:$AN$1036)</x:f>
        <x:v>6770.393839385068</x:v>
      </x:c>
      <x:c r="K115" s="17" t="n">
        <x:f>IF(I115=0,1,J115/I115)</x:f>
        <x:v>0.30090639286155857</x:v>
      </x:c>
      <x:c r="L115" s="17" t="n">
        <x:f>MIN('06 Cargo Claims'!$AO$1027:$AO$1036)</x:f>
        <x:v>0.12283141944458328</x:v>
      </x:c>
      <x:c r="M115" s="18" t="n">
        <x:f>H115*L115</x:f>
        <x:v>0.9826513555566663</x:v>
      </x:c>
      <x:c r="N115" s="18" t="n">
        <x:f>H115-M115</x:f>
        <x:v>7.0173486444433335</x:v>
      </x:c>
      <x:c r="O115" s="11" t="str">
        <x:f>INDEX('06 Cargo Claims'!$H$1027:$H$1036,MATCH(L115,'06 Cargo Claims'!$AO$1027:$AO$1036,0))</x:f>
        <x:v>BAT-22</x:v>
      </x:c>
      <x:c r="P115" s="11" t="str">
        <x:f>IF(L115&gt;='01 Controls'!$E$16,"PASS","FAIL")</x:f>
        <x:v>FAIL</x:v>
      </x:c>
      <x:c r="Q115" s="11" t="str">
        <x:v>UNQUANTIFIED</x:v>
      </x:c>
      <x:c r="R115" s="11" t="str">
        <x:f>IF(P115="FAIL","REDESIGN OR ADD CAPACITY","TRANSPORT ONLY; RECEIVER OPEN")</x:f>
        <x:v>REDESIGN OR ADD CAPACITY</x:v>
      </x:c>
      <x:c r="S115" s="26"/>
    </x:row>
    <x:row r="116">
      <x:c r="C116" s="11" t="str">
        <x:v>C3-A-SRG</x:v>
      </x:c>
      <x:c r="D116" s="11" t="str">
        <x:v>C3</x:v>
      </x:c>
      <x:c r="E116" s="11" t="str">
        <x:v>Cascadia earthquake</x:v>
      </x:c>
      <x:c r="F116" s="11" t="str">
        <x:v>A-SRG</x:v>
      </x:c>
      <x:c r="G116" s="11" t="str">
        <x:v>Air sensing and relay group</x:v>
      </x:c>
      <x:c r="H116" s="18" t="n">
        <x:v>5</x:v>
      </x:c>
      <x:c r="I116" s="18" t="n">
        <x:f>SUM('06 Cargo Claims'!$N$1037:$N$1046)</x:f>
        <x:v>14062.5</x:v>
      </x:c>
      <x:c r="J116" s="18" t="n">
        <x:f>SUM('06 Cargo Claims'!$AN$1037:$AN$1046)</x:f>
        <x:v>4231.496149615667</x:v>
      </x:c>
      <x:c r="K116" s="17" t="n">
        <x:f>IF(I116=0,1,J116/I116)</x:f>
        <x:v>0.3009063928615585</x:v>
      </x:c>
      <x:c r="L116" s="17" t="n">
        <x:f>MIN('06 Cargo Claims'!$AO$1037:$AO$1046)</x:f>
        <x:v>0.12283141944458328</x:v>
      </x:c>
      <x:c r="M116" s="18" t="n">
        <x:f>H116*L116</x:f>
        <x:v>0.6141570972229164</x:v>
      </x:c>
      <x:c r="N116" s="18" t="n">
        <x:f>H116-M116</x:f>
        <x:v>4.3858429027770836</x:v>
      </x:c>
      <x:c r="O116" s="11" t="str">
        <x:f>INDEX('06 Cargo Claims'!$H$1037:$H$1046,MATCH(L116,'06 Cargo Claims'!$AO$1037:$AO$1046,0))</x:f>
        <x:v>BAT-22</x:v>
      </x:c>
      <x:c r="P116" s="11" t="str">
        <x:f>IF(L116&gt;='01 Controls'!$E$16,"PASS","FAIL")</x:f>
        <x:v>FAIL</x:v>
      </x:c>
      <x:c r="Q116" s="11" t="str">
        <x:v>UNQUANTIFIED</x:v>
      </x:c>
      <x:c r="R116" s="11" t="str">
        <x:f>IF(P116="FAIL","REDESIGN OR ADD CAPACITY","TRANSPORT ONLY; RECEIVER OPEN")</x:f>
        <x:v>REDESIGN OR ADD CAPACITY</x:v>
      </x:c>
      <x:c r="S116" s="26"/>
    </x:row>
    <x:row r="117">
      <x:c r="C117" s="11" t="str">
        <x:v>C3-A-AMG</x:v>
      </x:c>
      <x:c r="D117" s="11" t="str">
        <x:v>C3</x:v>
      </x:c>
      <x:c r="E117" s="11" t="str">
        <x:v>Cascadia earthquake</x:v>
      </x:c>
      <x:c r="F117" s="11" t="str">
        <x:v>A-AMG</x:v>
      </x:c>
      <x:c r="G117" s="11" t="str">
        <x:v>Aeromedical movement group</x:v>
      </x:c>
      <x:c r="H117" s="18" t="n">
        <x:v>5</x:v>
      </x:c>
      <x:c r="I117" s="18" t="n">
        <x:f>SUM('06 Cargo Claims'!$N$1047:$N$1056)</x:f>
        <x:v>14062.5</x:v>
      </x:c>
      <x:c r="J117" s="18" t="n">
        <x:f>SUM('06 Cargo Claims'!$AN$1047:$AN$1056)</x:f>
        <x:v>4231.496149615667</x:v>
      </x:c>
      <x:c r="K117" s="17" t="n">
        <x:f>IF(I117=0,1,J117/I117)</x:f>
        <x:v>0.3009063928615585</x:v>
      </x:c>
      <x:c r="L117" s="17" t="n">
        <x:f>MIN('06 Cargo Claims'!$AO$1047:$AO$1056)</x:f>
        <x:v>0.12283141944458328</x:v>
      </x:c>
      <x:c r="M117" s="18" t="n">
        <x:f>H117*L117</x:f>
        <x:v>0.6141570972229164</x:v>
      </x:c>
      <x:c r="N117" s="18" t="n">
        <x:f>H117-M117</x:f>
        <x:v>4.3858429027770836</x:v>
      </x:c>
      <x:c r="O117" s="11" t="str">
        <x:f>INDEX('06 Cargo Claims'!$H$1047:$H$1056,MATCH(L117,'06 Cargo Claims'!$AO$1047:$AO$1056,0))</x:f>
        <x:v>BAT-22</x:v>
      </x:c>
      <x:c r="P117" s="11" t="str">
        <x:f>IF(L117&gt;='01 Controls'!$E$16,"PASS","FAIL")</x:f>
        <x:v>FAIL</x:v>
      </x:c>
      <x:c r="Q117" s="11" t="str">
        <x:v>UNQUANTIFIED</x:v>
      </x:c>
      <x:c r="R117" s="11" t="str">
        <x:f>IF(P117="FAIL","REDESIGN OR ADD CAPACITY","TRANSPORT ONLY; RECEIVER OPEN")</x:f>
        <x:v>REDESIGN OR ADD CAPACITY</x:v>
      </x:c>
      <x:c r="S117" s="26"/>
    </x:row>
    <x:row r="118">
      <x:c r="C118" s="11" t="str">
        <x:v>C3-M-POG</x:v>
      </x:c>
      <x:c r="D118" s="11" t="str">
        <x:v>C3</x:v>
      </x:c>
      <x:c r="E118" s="11" t="str">
        <x:v>Cascadia earthquake</x:v>
      </x:c>
      <x:c r="F118" s="11" t="str">
        <x:v>M-POG</x:v>
      </x:c>
      <x:c r="G118" s="11" t="str">
        <x:v>Port-opening group</x:v>
      </x:c>
      <x:c r="H118" s="18" t="n">
        <x:v>8</x:v>
      </x:c>
      <x:c r="I118" s="18" t="n">
        <x:f>SUM('06 Cargo Claims'!$N$1057:$N$1066)</x:f>
        <x:v>16800</x:v>
      </x:c>
      <x:c r="J118" s="18" t="n">
        <x:f>SUM('06 Cargo Claims'!$AN$1057:$AN$1066)</x:f>
        <x:v>5315.32267633077</x:v>
      </x:c>
      <x:c r="K118" s="17" t="n">
        <x:f>IF(I118=0,1,J118/I118)</x:f>
        <x:v>0.3163882545434982</x:v>
      </x:c>
      <x:c r="L118" s="17" t="n">
        <x:f>MIN('06 Cargo Claims'!$AO$1057:$AO$1066)</x:f>
        <x:v>0.12283141944458328</x:v>
      </x:c>
      <x:c r="M118" s="18" t="n">
        <x:f>H118*L118</x:f>
        <x:v>0.9826513555566663</x:v>
      </x:c>
      <x:c r="N118" s="18" t="n">
        <x:f>H118-M118</x:f>
        <x:v>7.0173486444433335</x:v>
      </x:c>
      <x:c r="O118" s="11" t="str">
        <x:f>INDEX('06 Cargo Claims'!$H$1057:$H$1066,MATCH(L118,'06 Cargo Claims'!$AO$1057:$AO$1066,0))</x:f>
        <x:v>BAT-22</x:v>
      </x:c>
      <x:c r="P118" s="11" t="str">
        <x:f>IF(L118&gt;='01 Controls'!$E$16,"PASS","FAIL")</x:f>
        <x:v>FAIL</x:v>
      </x:c>
      <x:c r="Q118" s="11" t="str">
        <x:v>UNQUANTIFIED</x:v>
      </x:c>
      <x:c r="R118" s="11" t="str">
        <x:f>IF(P118="FAIL","REDESIGN OR ADD CAPACITY","TRANSPORT ONLY; RECEIVER OPEN")</x:f>
        <x:v>REDESIGN OR ADD CAPACITY</x:v>
      </x:c>
      <x:c r="S118" s="26"/>
    </x:row>
    <x:row r="119">
      <x:c r="C119" s="11" t="str">
        <x:v>C3-M-LAG</x:v>
      </x:c>
      <x:c r="D119" s="11" t="str">
        <x:v>C3</x:v>
      </x:c>
      <x:c r="E119" s="11" t="str">
        <x:v>Cascadia earthquake</x:v>
      </x:c>
      <x:c r="F119" s="11" t="str">
        <x:v>M-LAG</x:v>
      </x:c>
      <x:c r="G119" s="11" t="str">
        <x:v>Littoral-access group</x:v>
      </x:c>
      <x:c r="H119" s="18" t="n">
        <x:v>8</x:v>
      </x:c>
      <x:c r="I119" s="18" t="n">
        <x:f>SUM('06 Cargo Claims'!$N$1067:$N$1076)</x:f>
        <x:v>16800</x:v>
      </x:c>
      <x:c r="J119" s="18" t="n">
        <x:f>SUM('06 Cargo Claims'!$AN$1067:$AN$1076)</x:f>
        <x:v>5315.32267633077</x:v>
      </x:c>
      <x:c r="K119" s="17" t="n">
        <x:f>IF(I119=0,1,J119/I119)</x:f>
        <x:v>0.3163882545434982</x:v>
      </x:c>
      <x:c r="L119" s="17" t="n">
        <x:f>MIN('06 Cargo Claims'!$AO$1067:$AO$1076)</x:f>
        <x:v>0.12283141944458328</x:v>
      </x:c>
      <x:c r="M119" s="18" t="n">
        <x:f>H119*L119</x:f>
        <x:v>0.9826513555566663</x:v>
      </x:c>
      <x:c r="N119" s="18" t="n">
        <x:f>H119-M119</x:f>
        <x:v>7.0173486444433335</x:v>
      </x:c>
      <x:c r="O119" s="11" t="str">
        <x:f>INDEX('06 Cargo Claims'!$H$1067:$H$1076,MATCH(L119,'06 Cargo Claims'!$AO$1067:$AO$1076,0))</x:f>
        <x:v>BAT-22</x:v>
      </x:c>
      <x:c r="P119" s="11" t="str">
        <x:f>IF(L119&gt;='01 Controls'!$E$16,"PASS","FAIL")</x:f>
        <x:v>FAIL</x:v>
      </x:c>
      <x:c r="Q119" s="11" t="str">
        <x:v>UNQUANTIFIED</x:v>
      </x:c>
      <x:c r="R119" s="11" t="str">
        <x:f>IF(P119="FAIL","REDESIGN OR ADD CAPACITY","TRANSPORT ONLY; RECEIVER OPEN")</x:f>
        <x:v>REDESIGN OR ADD CAPACITY</x:v>
      </x:c>
      <x:c r="S119" s="26"/>
    </x:row>
    <x:row r="120">
      <x:c r="C120" s="11" t="str">
        <x:v>C3-M-IWG</x:v>
      </x:c>
      <x:c r="D120" s="11" t="str">
        <x:v>C3</x:v>
      </x:c>
      <x:c r="E120" s="11" t="str">
        <x:v>Cascadia earthquake</x:v>
      </x:c>
      <x:c r="F120" s="11" t="str">
        <x:v>M-IWG</x:v>
      </x:c>
      <x:c r="G120" s="11" t="str">
        <x:v>Inland-waterway group</x:v>
      </x:c>
      <x:c r="H120" s="18" t="n">
        <x:v>2</x:v>
      </x:c>
      <x:c r="I120" s="18" t="n">
        <x:f>SUM('06 Cargo Claims'!$N$1077:$N$1086)</x:f>
        <x:v>4200</x:v>
      </x:c>
      <x:c r="J120" s="18" t="n">
        <x:f>SUM('06 Cargo Claims'!$AN$1077:$AN$1086)</x:f>
        <x:v>1328.8306690826926</x:v>
      </x:c>
      <x:c r="K120" s="17" t="n">
        <x:f>IF(I120=0,1,J120/I120)</x:f>
        <x:v>0.3163882545434982</x:v>
      </x:c>
      <x:c r="L120" s="17" t="n">
        <x:f>MIN('06 Cargo Claims'!$AO$1077:$AO$1086)</x:f>
        <x:v>0.12283141944458328</x:v>
      </x:c>
      <x:c r="M120" s="18" t="n">
        <x:f>H120*L120</x:f>
        <x:v>0.24566283888916657</x:v>
      </x:c>
      <x:c r="N120" s="18" t="n">
        <x:f>H120-M120</x:f>
        <x:v>1.7543371611108334</x:v>
      </x:c>
      <x:c r="O120" s="11" t="str">
        <x:f>INDEX('06 Cargo Claims'!$H$1077:$H$1086,MATCH(L120,'06 Cargo Claims'!$AO$1077:$AO$1086,0))</x:f>
        <x:v>BAT-22</x:v>
      </x:c>
      <x:c r="P120" s="11" t="str">
        <x:f>IF(L120&gt;='01 Controls'!$E$16,"PASS","FAIL")</x:f>
        <x:v>FAIL</x:v>
      </x:c>
      <x:c r="Q120" s="11" t="str">
        <x:v>UNQUANTIFIED</x:v>
      </x:c>
      <x:c r="R120" s="11" t="str">
        <x:f>IF(P120="FAIL","REDESIGN OR ADD CAPACITY","TRANSPORT ONLY; RECEIVER OPEN")</x:f>
        <x:v>REDESIGN OR ADD CAPACITY</x:v>
      </x:c>
      <x:c r="S120" s="26"/>
    </x:row>
    <x:row r="121">
      <x:c r="C121" s="11" t="str">
        <x:v>C3-M-OSG</x:v>
      </x:c>
      <x:c r="D121" s="11" t="str">
        <x:v>C3</x:v>
      </x:c>
      <x:c r="E121" s="11" t="str">
        <x:v>Cascadia earthquake</x:v>
      </x:c>
      <x:c r="F121" s="11" t="str">
        <x:v>M-OSG</x:v>
      </x:c>
      <x:c r="G121" s="11" t="str">
        <x:v>Offshore-support group</x:v>
      </x:c>
      <x:c r="H121" s="18" t="n">
        <x:v>4</x:v>
      </x:c>
      <x:c r="I121" s="18" t="n">
        <x:f>SUM('06 Cargo Claims'!$N$1087:$N$1096)</x:f>
        <x:v>8400</x:v>
      </x:c>
      <x:c r="J121" s="18" t="n">
        <x:f>SUM('06 Cargo Claims'!$AN$1087:$AN$1096)</x:f>
        <x:v>2657.661338165385</x:v>
      </x:c>
      <x:c r="K121" s="17" t="n">
        <x:f>IF(I121=0,1,J121/I121)</x:f>
        <x:v>0.3163882545434982</x:v>
      </x:c>
      <x:c r="L121" s="17" t="n">
        <x:f>MIN('06 Cargo Claims'!$AO$1087:$AO$1096)</x:f>
        <x:v>0.12283141944458328</x:v>
      </x:c>
      <x:c r="M121" s="18" t="n">
        <x:f>H121*L121</x:f>
        <x:v>0.49132567777833314</x:v>
      </x:c>
      <x:c r="N121" s="18" t="n">
        <x:f>H121-M121</x:f>
        <x:v>3.5086743222216668</x:v>
      </x:c>
      <x:c r="O121" s="11" t="str">
        <x:f>INDEX('06 Cargo Claims'!$H$1087:$H$1096,MATCH(L121,'06 Cargo Claims'!$AO$1087:$AO$1096,0))</x:f>
        <x:v>BAT-22</x:v>
      </x:c>
      <x:c r="P121" s="11" t="str">
        <x:f>IF(L121&gt;='01 Controls'!$E$16,"PASS","FAIL")</x:f>
        <x:v>FAIL</x:v>
      </x:c>
      <x:c r="Q121" s="11" t="str">
        <x:v>UNQUANTIFIED</x:v>
      </x:c>
      <x:c r="R121" s="11" t="str">
        <x:f>IF(P121="FAIL","REDESIGN OR ADD CAPACITY","TRANSPORT ONLY; RECEIVER OPEN")</x:f>
        <x:v>REDESIGN OR ADD CAPACITY</x:v>
      </x:c>
      <x:c r="S121" s="26"/>
    </x:row>
    <x:row r="122">
      <x:c r="C122" s="11" t="str">
        <x:v>C3-M-SSG</x:v>
      </x:c>
      <x:c r="D122" s="11" t="str">
        <x:v>C3</x:v>
      </x:c>
      <x:c r="E122" s="11" t="str">
        <x:v>Cascadia earthquake</x:v>
      </x:c>
      <x:c r="F122" s="11" t="str">
        <x:v>M-SSG</x:v>
      </x:c>
      <x:c r="G122" s="11" t="str">
        <x:v>Ocean sustainment group</x:v>
      </x:c>
      <x:c r="H122" s="18" t="n">
        <x:v>6</x:v>
      </x:c>
      <x:c r="I122" s="18" t="n">
        <x:f>SUM('06 Cargo Claims'!$N$1097:$N$1106)</x:f>
        <x:v>12600</x:v>
      </x:c>
      <x:c r="J122" s="18" t="n">
        <x:f>SUM('06 Cargo Claims'!$AN$1097:$AN$1106)</x:f>
        <x:v>3986.4920072480772</x:v>
      </x:c>
      <x:c r="K122" s="17" t="n">
        <x:f>IF(I122=0,1,J122/I122)</x:f>
        <x:v>0.31638825454349817</x:v>
      </x:c>
      <x:c r="L122" s="17" t="n">
        <x:f>MIN('06 Cargo Claims'!$AO$1097:$AO$1106)</x:f>
        <x:v>0.12283141944458328</x:v>
      </x:c>
      <x:c r="M122" s="18" t="n">
        <x:f>H122*L122</x:f>
        <x:v>0.7369885166674996</x:v>
      </x:c>
      <x:c r="N122" s="18" t="n">
        <x:f>H122-M122</x:f>
        <x:v>5.2630114833325</x:v>
      </x:c>
      <x:c r="O122" s="11" t="str">
        <x:f>INDEX('06 Cargo Claims'!$H$1097:$H$1106,MATCH(L122,'06 Cargo Claims'!$AO$1097:$AO$1106,0))</x:f>
        <x:v>BAT-22</x:v>
      </x:c>
      <x:c r="P122" s="11" t="str">
        <x:f>IF(L122&gt;='01 Controls'!$E$16,"PASS","FAIL")</x:f>
        <x:v>FAIL</x:v>
      </x:c>
      <x:c r="Q122" s="11" t="str">
        <x:v>UNQUANTIFIED</x:v>
      </x:c>
      <x:c r="R122" s="11" t="str">
        <x:f>IF(P122="FAIL","REDESIGN OR ADD CAPACITY","TRANSPORT ONLY; RECEIVER OPEN")</x:f>
        <x:v>REDESIGN OR ADD CAPACITY</x:v>
      </x:c>
      <x:c r="S122" s="26"/>
    </x:row>
    <x:row r="123">
      <x:c r="C123" s="11" t="str">
        <x:v>C3-I-CUG</x:v>
      </x:c>
      <x:c r="D123" s="11" t="str">
        <x:v>C3</x:v>
      </x:c>
      <x:c r="E123" s="11" t="str">
        <x:v>Cascadia earthquake</x:v>
      </x:c>
      <x:c r="F123" s="11" t="str">
        <x:v>I-CUG</x:v>
      </x:c>
      <x:c r="G123" s="11" t="str">
        <x:v>Communications utility group</x:v>
      </x:c>
      <x:c r="H123" s="18" t="n">
        <x:v>8</x:v>
      </x:c>
      <x:c r="I123" s="18" t="n">
        <x:f>SUM('06 Cargo Claims'!$N$1107:$N$1115)</x:f>
        <x:v>28800</x:v>
      </x:c>
      <x:c r="J123" s="18" t="n">
        <x:f>SUM('06 Cargo Claims'!$AN$1107:$AN$1115)</x:f>
        <x:v>5939.540225919814</x:v>
      </x:c>
      <x:c r="K123" s="17" t="n">
        <x:f>IF(I123=0,1,J123/I123)</x:f>
        <x:v>0.20623403562221576</x:v>
      </x:c>
      <x:c r="L123" s="17" t="n">
        <x:f>MIN('06 Cargo Claims'!$AO$1107:$AO$1115)</x:f>
        <x:v>0.12283141944458328</x:v>
      </x:c>
      <x:c r="M123" s="18" t="n">
        <x:f>H123*L123</x:f>
        <x:v>0.9826513555566663</x:v>
      </x:c>
      <x:c r="N123" s="18" t="n">
        <x:f>H123-M123</x:f>
        <x:v>7.0173486444433335</x:v>
      </x:c>
      <x:c r="O123" s="11" t="str">
        <x:f>INDEX('06 Cargo Claims'!$H$1107:$H$1115,MATCH(L123,'06 Cargo Claims'!$AO$1107:$AO$1115,0))</x:f>
        <x:v>BAT-22</x:v>
      </x:c>
      <x:c r="P123" s="11" t="str">
        <x:f>IF(L123&gt;='01 Controls'!$E$16,"PASS","FAIL")</x:f>
        <x:v>FAIL</x:v>
      </x:c>
      <x:c r="Q123" s="11" t="str">
        <x:v>UNQUANTIFIED</x:v>
      </x:c>
      <x:c r="R123" s="11" t="str">
        <x:f>IF(P123="FAIL","REDESIGN OR ADD CAPACITY","TRANSPORT ONLY; RECEIVER OPEN")</x:f>
        <x:v>REDESIGN OR ADD CAPACITY</x:v>
      </x:c>
      <x:c r="S123" s="26"/>
    </x:row>
    <x:row r="124">
      <x:c r="C124" s="11" t="str">
        <x:v>C3-I-TSG</x:v>
      </x:c>
      <x:c r="D124" s="11" t="str">
        <x:v>C3</x:v>
      </x:c>
      <x:c r="E124" s="11" t="str">
        <x:v>Cascadia earthquake</x:v>
      </x:c>
      <x:c r="F124" s="11" t="str">
        <x:v>I-TSG</x:v>
      </x:c>
      <x:c r="G124" s="11" t="str">
        <x:v>Thermal safety group</x:v>
      </x:c>
      <x:c r="H124" s="18" t="n">
        <x:v>8</x:v>
      </x:c>
      <x:c r="I124" s="18" t="n">
        <x:f>SUM('06 Cargo Claims'!$N$1116:$N$1125)</x:f>
        <x:v>28800</x:v>
      </x:c>
      <x:c r="J124" s="18" t="n">
        <x:f>SUM('06 Cargo Claims'!$AN$1116:$AN$1125)</x:f>
        <x:v>8034.205799891979</x:v>
      </x:c>
      <x:c r="K124" s="17" t="n">
        <x:f>IF(I124=0,1,J124/I124)</x:f>
        <x:v>0.2789654791629159</x:v>
      </x:c>
      <x:c r="L124" s="17" t="n">
        <x:f>MIN('06 Cargo Claims'!$AO$1116:$AO$1125)</x:f>
        <x:v>0.12283141944458327</x:v>
      </x:c>
      <x:c r="M124" s="18" t="n">
        <x:f>H124*L124</x:f>
        <x:v>0.9826513555566662</x:v>
      </x:c>
      <x:c r="N124" s="18" t="n">
        <x:f>H124-M124</x:f>
        <x:v>7.0173486444433335</x:v>
      </x:c>
      <x:c r="O124" s="11" t="str">
        <x:f>INDEX('06 Cargo Claims'!$H$1116:$H$1125,MATCH(L124,'06 Cargo Claims'!$AO$1116:$AO$1125,0))</x:f>
        <x:v>BAT-22</x:v>
      </x:c>
      <x:c r="P124" s="11" t="str">
        <x:f>IF(L124&gt;='01 Controls'!$E$16,"PASS","FAIL")</x:f>
        <x:v>FAIL</x:v>
      </x:c>
      <x:c r="Q124" s="11" t="str">
        <x:v>UNQUANTIFIED</x:v>
      </x:c>
      <x:c r="R124" s="11" t="str">
        <x:f>IF(P124="FAIL","REDESIGN OR ADD CAPACITY","TRANSPORT ONLY; RECEIVER OPEN")</x:f>
        <x:v>REDESIGN OR ADD CAPACITY</x:v>
      </x:c>
      <x:c r="S124" s="26"/>
    </x:row>
    <x:row r="125">
      <x:c r="C125" s="11" t="str">
        <x:v>C3-I-URG</x:v>
      </x:c>
      <x:c r="D125" s="11" t="str">
        <x:v>C3</x:v>
      </x:c>
      <x:c r="E125" s="11" t="str">
        <x:v>Cascadia earthquake</x:v>
      </x:c>
      <x:c r="F125" s="11" t="str">
        <x:v>I-URG</x:v>
      </x:c>
      <x:c r="G125" s="11" t="str">
        <x:v>Utility reconstruction group</x:v>
      </x:c>
      <x:c r="H125" s="18" t="n">
        <x:v>12</x:v>
      </x:c>
      <x:c r="I125" s="18" t="n">
        <x:f>SUM('06 Cargo Claims'!$N$1126:$N$1135)</x:f>
        <x:v>43200</x:v>
      </x:c>
      <x:c r="J125" s="18" t="n">
        <x:f>SUM('06 Cargo Claims'!$AN$1126:$AN$1135)</x:f>
        <x:v>12051.308699837968</x:v>
      </x:c>
      <x:c r="K125" s="17" t="n">
        <x:f>IF(I125=0,1,J125/I125)</x:f>
        <x:v>0.2789654791629159</x:v>
      </x:c>
      <x:c r="L125" s="17" t="n">
        <x:f>MIN('06 Cargo Claims'!$AO$1126:$AO$1135)</x:f>
        <x:v>0.12283141944458328</x:v>
      </x:c>
      <x:c r="M125" s="18" t="n">
        <x:f>H125*L125</x:f>
        <x:v>1.4739770333349993</x:v>
      </x:c>
      <x:c r="N125" s="18" t="n">
        <x:f>H125-M125</x:f>
        <x:v>10.526022966665</x:v>
      </x:c>
      <x:c r="O125" s="11" t="str">
        <x:f>INDEX('06 Cargo Claims'!$H$1126:$H$1135,MATCH(L125,'06 Cargo Claims'!$AO$1126:$AO$1135,0))</x:f>
        <x:v>BAT-22</x:v>
      </x:c>
      <x:c r="P125" s="11" t="str">
        <x:f>IF(L125&gt;='01 Controls'!$E$16,"PASS","FAIL")</x:f>
        <x:v>FAIL</x:v>
      </x:c>
      <x:c r="Q125" s="11" t="str">
        <x:v>UNQUANTIFIED</x:v>
      </x:c>
      <x:c r="R125" s="11" t="str">
        <x:f>IF(P125="FAIL","REDESIGN OR ADD CAPACITY","TRANSPORT ONLY; RECEIVER OPEN")</x:f>
        <x:v>REDESIGN OR ADD CAPACITY</x:v>
      </x:c>
      <x:c r="S125" s="26"/>
    </x:row>
    <x:row r="126">
      <x:c r="C126" s="11" t="str">
        <x:v>C3-H-CHC</x:v>
      </x:c>
      <x:c r="D126" s="11" t="str">
        <x:v>C3</x:v>
      </x:c>
      <x:c r="E126" s="11" t="str">
        <x:v>Cascadia earthquake</x:v>
      </x:c>
      <x:c r="F126" s="11" t="str">
        <x:v>H-CHC</x:v>
      </x:c>
      <x:c r="G126" s="11" t="str">
        <x:v>Community health continuity group</x:v>
      </x:c>
      <x:c r="H126" s="18" t="n">
        <x:v>10</x:v>
      </x:c>
      <x:c r="I126" s="18" t="n">
        <x:f>SUM('06 Cargo Claims'!$N$1136:$N$1143)</x:f>
        <x:v>26250</x:v>
      </x:c>
      <x:c r="J126" s="18" t="n">
        <x:f>SUM('06 Cargo Claims'!$AN$1136:$AN$1143)</x:f>
        <x:v>5069.75474837902</x:v>
      </x:c>
      <x:c r="K126" s="17" t="n">
        <x:f>IF(I126=0,1,J126/I126)</x:f>
        <x:v>0.1931335142239627</x:v>
      </x:c>
      <x:c r="L126" s="17" t="n">
        <x:f>MIN('06 Cargo Claims'!$AO$1136:$AO$1143)</x:f>
        <x:v>0.12283141944458328</x:v>
      </x:c>
      <x:c r="M126" s="18" t="n">
        <x:f>H126*L126</x:f>
        <x:v>1.228314194445833</x:v>
      </x:c>
      <x:c r="N126" s="18" t="n">
        <x:f>H126-M126</x:f>
        <x:v>8.771685805554167</x:v>
      </x:c>
      <x:c r="O126" s="11" t="str">
        <x:f>INDEX('06 Cargo Claims'!$H$1136:$H$1143,MATCH(L126,'06 Cargo Claims'!$AO$1136:$AO$1143,0))</x:f>
        <x:v>BAT-22</x:v>
      </x:c>
      <x:c r="P126" s="11" t="str">
        <x:f>IF(L126&gt;='01 Controls'!$E$16,"PASS","FAIL")</x:f>
        <x:v>FAIL</x:v>
      </x:c>
      <x:c r="Q126" s="11" t="str">
        <x:v>UNQUANTIFIED</x:v>
      </x:c>
      <x:c r="R126" s="11" t="str">
        <x:f>IF(P126="FAIL","REDESIGN OR ADD CAPACITY","TRANSPORT ONLY; RECEIVER OPEN")</x:f>
        <x:v>REDESIGN OR ADD CAPACITY</x:v>
      </x:c>
      <x:c r="S126" s="26"/>
    </x:row>
    <x:row r="127">
      <x:c r="C127" s="11" t="str">
        <x:v>C3-H-MAC</x:v>
      </x:c>
      <x:c r="D127" s="11" t="str">
        <x:v>C3</x:v>
      </x:c>
      <x:c r="E127" s="11" t="str">
        <x:v>Cascadia earthquake</x:v>
      </x:c>
      <x:c r="F127" s="11" t="str">
        <x:v>H-MAC</x:v>
      </x:c>
      <x:c r="G127" s="11" t="str">
        <x:v>Mobile acute-care group</x:v>
      </x:c>
      <x:c r="H127" s="18" t="n">
        <x:v>8</x:v>
      </x:c>
      <x:c r="I127" s="18" t="n">
        <x:f>SUM('06 Cargo Claims'!$N$1144:$N$1151)</x:f>
        <x:v>21000</x:v>
      </x:c>
      <x:c r="J127" s="18" t="n">
        <x:f>SUM('06 Cargo Claims'!$AN$1144:$AN$1151)</x:f>
        <x:v>4055.8037987032158</x:v>
      </x:c>
      <x:c r="K127" s="17" t="n">
        <x:f>IF(I127=0,1,J127/I127)</x:f>
        <x:v>0.19313351422396266</x:v>
      </x:c>
      <x:c r="L127" s="17" t="n">
        <x:f>MIN('06 Cargo Claims'!$AO$1144:$AO$1151)</x:f>
        <x:v>0.12283141944458327</x:v>
      </x:c>
      <x:c r="M127" s="18" t="n">
        <x:f>H127*L127</x:f>
        <x:v>0.9826513555566662</x:v>
      </x:c>
      <x:c r="N127" s="18" t="n">
        <x:f>H127-M127</x:f>
        <x:v>7.0173486444433335</x:v>
      </x:c>
      <x:c r="O127" s="11" t="str">
        <x:f>INDEX('06 Cargo Claims'!$H$1144:$H$1151,MATCH(L127,'06 Cargo Claims'!$AO$1144:$AO$1151,0))</x:f>
        <x:v>BAT-22</x:v>
      </x:c>
      <x:c r="P127" s="11" t="str">
        <x:f>IF(L127&gt;='01 Controls'!$E$16,"PASS","FAIL")</x:f>
        <x:v>FAIL</x:v>
      </x:c>
      <x:c r="Q127" s="11" t="str">
        <x:v>UNQUANTIFIED</x:v>
      </x:c>
      <x:c r="R127" s="11" t="str">
        <x:f>IF(P127="FAIL","REDESIGN OR ADD CAPACITY","TRANSPORT ONLY; RECEIVER OPEN")</x:f>
        <x:v>REDESIGN OR ADD CAPACITY</x:v>
      </x:c>
      <x:c r="S127" s="26"/>
    </x:row>
    <x:row r="128">
      <x:c r="C128" s="11" t="str">
        <x:v>C3-H-PHC</x:v>
      </x:c>
      <x:c r="D128" s="11" t="str">
        <x:v>C3</x:v>
      </x:c>
      <x:c r="E128" s="11" t="str">
        <x:v>Cascadia earthquake</x:v>
      </x:c>
      <x:c r="F128" s="11" t="str">
        <x:v>H-PHC</x:v>
      </x:c>
      <x:c r="G128" s="11" t="str">
        <x:v>Public-health control group</x:v>
      </x:c>
      <x:c r="H128" s="18" t="n">
        <x:v>5</x:v>
      </x:c>
      <x:c r="I128" s="18" t="n">
        <x:f>SUM('06 Cargo Claims'!$N$1152:$N$1159)</x:f>
        <x:v>13125</x:v>
      </x:c>
      <x:c r="J128" s="18" t="n">
        <x:f>SUM('06 Cargo Claims'!$AN$1152:$AN$1159)</x:f>
        <x:v>2534.87737418951</x:v>
      </x:c>
      <x:c r="K128" s="17" t="n">
        <x:f>IF(I128=0,1,J128/I128)</x:f>
        <x:v>0.1931335142239627</x:v>
      </x:c>
      <x:c r="L128" s="17" t="n">
        <x:f>MIN('06 Cargo Claims'!$AO$1152:$AO$1159)</x:f>
        <x:v>0.12283141944458328</x:v>
      </x:c>
      <x:c r="M128" s="18" t="n">
        <x:f>H128*L128</x:f>
        <x:v>0.6141570972229164</x:v>
      </x:c>
      <x:c r="N128" s="18" t="n">
        <x:f>H128-M128</x:f>
        <x:v>4.3858429027770836</x:v>
      </x:c>
      <x:c r="O128" s="11" t="str">
        <x:f>INDEX('06 Cargo Claims'!$H$1152:$H$1159,MATCH(L128,'06 Cargo Claims'!$AO$1152:$AO$1159,0))</x:f>
        <x:v>BAT-22</x:v>
      </x:c>
      <x:c r="P128" s="11" t="str">
        <x:f>IF(L128&gt;='01 Controls'!$E$16,"PASS","FAIL")</x:f>
        <x:v>FAIL</x:v>
      </x:c>
      <x:c r="Q128" s="11" t="str">
        <x:v>UNQUANTIFIED</x:v>
      </x:c>
      <x:c r="R128" s="11" t="str">
        <x:f>IF(P128="FAIL","REDESIGN OR ADD CAPACITY","TRANSPORT ONLY; RECEIVER OPEN")</x:f>
        <x:v>REDESIGN OR ADD CAPACITY</x:v>
      </x:c>
      <x:c r="S128" s="26"/>
    </x:row>
    <x:row r="129">
      <x:c r="C129" s="11" t="str">
        <x:v>C3-H-HWR</x:v>
      </x:c>
      <x:c r="D129" s="11" t="str">
        <x:v>C3</x:v>
      </x:c>
      <x:c r="E129" s="11" t="str">
        <x:v>Cascadia earthquake</x:v>
      </x:c>
      <x:c r="F129" s="11" t="str">
        <x:v>H-HWR</x:v>
      </x:c>
      <x:c r="G129" s="11" t="str">
        <x:v>Health workforce replacement group</x:v>
      </x:c>
      <x:c r="H129" s="18" t="n">
        <x:v>10</x:v>
      </x:c>
      <x:c r="I129" s="18" t="n">
        <x:f>SUM('06 Cargo Claims'!$N$1160:$N$1167)</x:f>
        <x:v>26250</x:v>
      </x:c>
      <x:c r="J129" s="18" t="n">
        <x:f>SUM('06 Cargo Claims'!$AN$1160:$AN$1167)</x:f>
        <x:v>5069.75474837902</x:v>
      </x:c>
      <x:c r="K129" s="17" t="n">
        <x:f>IF(I129=0,1,J129/I129)</x:f>
        <x:v>0.1931335142239627</x:v>
      </x:c>
      <x:c r="L129" s="17" t="n">
        <x:f>MIN('06 Cargo Claims'!$AO$1160:$AO$1167)</x:f>
        <x:v>0.12283141944458328</x:v>
      </x:c>
      <x:c r="M129" s="18" t="n">
        <x:f>H129*L129</x:f>
        <x:v>1.228314194445833</x:v>
      </x:c>
      <x:c r="N129" s="18" t="n">
        <x:f>H129-M129</x:f>
        <x:v>8.771685805554167</x:v>
      </x:c>
      <x:c r="O129" s="11" t="str">
        <x:f>INDEX('06 Cargo Claims'!$H$1160:$H$1167,MATCH(L129,'06 Cargo Claims'!$AO$1160:$AO$1167,0))</x:f>
        <x:v>BAT-22</x:v>
      </x:c>
      <x:c r="P129" s="11" t="str">
        <x:f>IF(L129&gt;='01 Controls'!$E$16,"PASS","FAIL")</x:f>
        <x:v>FAIL</x:v>
      </x:c>
      <x:c r="Q129" s="11" t="str">
        <x:v>UNQUANTIFIED</x:v>
      </x:c>
      <x:c r="R129" s="11" t="str">
        <x:f>IF(P129="FAIL","REDESIGN OR ADD CAPACITY","TRANSPORT ONLY; RECEIVER OPEN")</x:f>
        <x:v>REDESIGN OR ADD CAPACITY</x:v>
      </x:c>
      <x:c r="S129" s="26"/>
    </x:row>
    <x:row r="130">
      <x:c r="C130" s="11" t="str">
        <x:v>C3-C-PSG</x:v>
      </x:c>
      <x:c r="D130" s="11" t="str">
        <x:v>C3</x:v>
      </x:c>
      <x:c r="E130" s="11" t="str">
        <x:v>Cascadia earthquake</x:v>
      </x:c>
      <x:c r="F130" s="11" t="str">
        <x:v>C-PSG</x:v>
      </x:c>
      <x:c r="G130" s="11" t="str">
        <x:v>Population support group</x:v>
      </x:c>
      <x:c r="H130" s="18" t="n">
        <x:v>16</x:v>
      </x:c>
      <x:c r="I130" s="18" t="n">
        <x:f>SUM('06 Cargo Claims'!$N$1168:$N$1175)</x:f>
        <x:v>35100</x:v>
      </x:c>
      <x:c r="J130" s="18" t="n">
        <x:f>SUM('06 Cargo Claims'!$AN$1168:$AN$1175)</x:f>
        <x:v>6558.301904936074</x:v>
      </x:c>
      <x:c r="K130" s="17" t="n">
        <x:f>IF(I130=0,1,J130/I130)</x:f>
        <x:v>0.18684620811783687</x:v>
      </x:c>
      <x:c r="L130" s="17" t="n">
        <x:f>MIN('06 Cargo Claims'!$AO$1168:$AO$1175)</x:f>
        <x:v>0.12283141944458328</x:v>
      </x:c>
      <x:c r="M130" s="18" t="n">
        <x:f>H130*L130</x:f>
        <x:v>1.9653027111133325</x:v>
      </x:c>
      <x:c r="N130" s="18" t="n">
        <x:f>H130-M130</x:f>
        <x:v>14.034697288886667</x:v>
      </x:c>
      <x:c r="O130" s="11" t="str">
        <x:f>INDEX('06 Cargo Claims'!$H$1168:$H$1175,MATCH(L130,'06 Cargo Claims'!$AO$1168:$AO$1175,0))</x:f>
        <x:v>BAT-22</x:v>
      </x:c>
      <x:c r="P130" s="11" t="str">
        <x:f>IF(L130&gt;='01 Controls'!$E$16,"PASS","FAIL")</x:f>
        <x:v>FAIL</x:v>
      </x:c>
      <x:c r="Q130" s="11" t="str">
        <x:v>UNQUANTIFIED</x:v>
      </x:c>
      <x:c r="R130" s="11" t="str">
        <x:f>IF(P130="FAIL","REDESIGN OR ADD CAPACITY","TRANSPORT ONLY; RECEIVER OPEN")</x:f>
        <x:v>REDESIGN OR ADD CAPACITY</x:v>
      </x:c>
      <x:c r="S130" s="26"/>
    </x:row>
    <x:row r="131">
      <x:c r="C131" s="11" t="str">
        <x:v>C3-C-EGG</x:v>
      </x:c>
      <x:c r="D131" s="11" t="str">
        <x:v>C3</x:v>
      </x:c>
      <x:c r="E131" s="11" t="str">
        <x:v>Cascadia earthquake</x:v>
      </x:c>
      <x:c r="F131" s="11" t="str">
        <x:v>C-EGG</x:v>
      </x:c>
      <x:c r="G131" s="11" t="str">
        <x:v>Essential-goods group</x:v>
      </x:c>
      <x:c r="H131" s="18" t="n">
        <x:v>16</x:v>
      </x:c>
      <x:c r="I131" s="18" t="n">
        <x:f>SUM('06 Cargo Claims'!$N$1176:$N$1183)</x:f>
        <x:v>35100</x:v>
      </x:c>
      <x:c r="J131" s="18" t="n">
        <x:f>SUM('06 Cargo Claims'!$AN$1176:$AN$1183)</x:f>
        <x:v>6558.301904936074</x:v>
      </x:c>
      <x:c r="K131" s="17" t="n">
        <x:f>IF(I131=0,1,J131/I131)</x:f>
        <x:v>0.18684620811783687</x:v>
      </x:c>
      <x:c r="L131" s="17" t="n">
        <x:f>MIN('06 Cargo Claims'!$AO$1176:$AO$1183)</x:f>
        <x:v>0.12283141944458328</x:v>
      </x:c>
      <x:c r="M131" s="18" t="n">
        <x:f>H131*L131</x:f>
        <x:v>1.9653027111133325</x:v>
      </x:c>
      <x:c r="N131" s="18" t="n">
        <x:f>H131-M131</x:f>
        <x:v>14.034697288886667</x:v>
      </x:c>
      <x:c r="O131" s="11" t="str">
        <x:f>INDEX('06 Cargo Claims'!$H$1176:$H$1183,MATCH(L131,'06 Cargo Claims'!$AO$1176:$AO$1183,0))</x:f>
        <x:v>BAT-22</x:v>
      </x:c>
      <x:c r="P131" s="11" t="str">
        <x:f>IF(L131&gt;='01 Controls'!$E$16,"PASS","FAIL")</x:f>
        <x:v>FAIL</x:v>
      </x:c>
      <x:c r="Q131" s="11" t="str">
        <x:v>UNQUANTIFIED</x:v>
      </x:c>
      <x:c r="R131" s="11" t="str">
        <x:f>IF(P131="FAIL","REDESIGN OR ADD CAPACITY","TRANSPORT ONLY; RECEIVER OPEN")</x:f>
        <x:v>REDESIGN OR ADD CAPACITY</x:v>
      </x:c>
      <x:c r="S131" s="26"/>
    </x:row>
    <x:row r="132">
      <x:c r="C132" s="11" t="str">
        <x:v>C3-C-CAG</x:v>
      </x:c>
      <x:c r="D132" s="11" t="str">
        <x:v>C3</x:v>
      </x:c>
      <x:c r="E132" s="11" t="str">
        <x:v>Cascadia earthquake</x:v>
      </x:c>
      <x:c r="F132" s="11" t="str">
        <x:v>C-CAG</x:v>
      </x:c>
      <x:c r="G132" s="11" t="str">
        <x:v>Civil access group</x:v>
      </x:c>
      <x:c r="H132" s="18" t="n">
        <x:v>12</x:v>
      </x:c>
      <x:c r="I132" s="18" t="n">
        <x:f>SUM('06 Cargo Claims'!$N$1184:$N$1191)</x:f>
        <x:v>26325</x:v>
      </x:c>
      <x:c r="J132" s="18" t="n">
        <x:f>SUM('06 Cargo Claims'!$AN$1184:$AN$1191)</x:f>
        <x:v>4918.726428702055</x:v>
      </x:c>
      <x:c r="K132" s="17" t="n">
        <x:f>IF(I132=0,1,J132/I132)</x:f>
        <x:v>0.18684620811783687</x:v>
      </x:c>
      <x:c r="L132" s="17" t="n">
        <x:f>MIN('06 Cargo Claims'!$AO$1184:$AO$1191)</x:f>
        <x:v>0.12283141944458327</x:v>
      </x:c>
      <x:c r="M132" s="18" t="n">
        <x:f>H132*L132</x:f>
        <x:v>1.4739770333349993</x:v>
      </x:c>
      <x:c r="N132" s="18" t="n">
        <x:f>H132-M132</x:f>
        <x:v>10.526022966665</x:v>
      </x:c>
      <x:c r="O132" s="11" t="str">
        <x:f>INDEX('06 Cargo Claims'!$H$1184:$H$1191,MATCH(L132,'06 Cargo Claims'!$AO$1184:$AO$1191,0))</x:f>
        <x:v>BAT-22</x:v>
      </x:c>
      <x:c r="P132" s="11" t="str">
        <x:f>IF(L132&gt;='01 Controls'!$E$16,"PASS","FAIL")</x:f>
        <x:v>FAIL</x:v>
      </x:c>
      <x:c r="Q132" s="11" t="str">
        <x:v>UNQUANTIFIED</x:v>
      </x:c>
      <x:c r="R132" s="11" t="str">
        <x:f>IF(P132="FAIL","REDESIGN OR ADD CAPACITY","TRANSPORT ONLY; RECEIVER OPEN")</x:f>
        <x:v>REDESIGN OR ADD CAPACITY</x:v>
      </x:c>
      <x:c r="S132" s="26"/>
    </x:row>
    <x:row r="133">
      <x:c r="C133" s="11" t="str">
        <x:v>C3-C-DTG</x:v>
      </x:c>
      <x:c r="D133" s="11" t="str">
        <x:v>C3</x:v>
      </x:c>
      <x:c r="E133" s="11" t="str">
        <x:v>Cascadia earthquake</x:v>
      </x:c>
      <x:c r="F133" s="11" t="str">
        <x:v>C-DTG</x:v>
      </x:c>
      <x:c r="G133" s="11" t="str">
        <x:v>Displacement transition group</x:v>
      </x:c>
      <x:c r="H133" s="18" t="n">
        <x:v>12</x:v>
      </x:c>
      <x:c r="I133" s="18" t="n">
        <x:f>SUM('06 Cargo Claims'!$N$1192:$N$1199)</x:f>
        <x:v>26325</x:v>
      </x:c>
      <x:c r="J133" s="18" t="n">
        <x:f>SUM('06 Cargo Claims'!$AN$1192:$AN$1199)</x:f>
        <x:v>4918.726428702055</x:v>
      </x:c>
      <x:c r="K133" s="17" t="n">
        <x:f>IF(I133=0,1,J133/I133)</x:f>
        <x:v>0.18684620811783687</x:v>
      </x:c>
      <x:c r="L133" s="17" t="n">
        <x:f>MIN('06 Cargo Claims'!$AO$1192:$AO$1199)</x:f>
        <x:v>0.12283141944458327</x:v>
      </x:c>
      <x:c r="M133" s="18" t="n">
        <x:f>H133*L133</x:f>
        <x:v>1.4739770333349993</x:v>
      </x:c>
      <x:c r="N133" s="18" t="n">
        <x:f>H133-M133</x:f>
        <x:v>10.526022966665</x:v>
      </x:c>
      <x:c r="O133" s="11" t="str">
        <x:f>INDEX('06 Cargo Claims'!$H$1192:$H$1199,MATCH(L133,'06 Cargo Claims'!$AO$1192:$AO$1199,0))</x:f>
        <x:v>BAT-22</x:v>
      </x:c>
      <x:c r="P133" s="11" t="str">
        <x:f>IF(L133&gt;='01 Controls'!$E$16,"PASS","FAIL")</x:f>
        <x:v>FAIL</x:v>
      </x:c>
      <x:c r="Q133" s="11" t="str">
        <x:v>UNQUANTIFIED</x:v>
      </x:c>
      <x:c r="R133" s="11" t="str">
        <x:f>IF(P133="FAIL","REDESIGN OR ADD CAPACITY","TRANSPORT ONLY; RECEIVER OPEN")</x:f>
        <x:v>REDESIGN OR ADD CAPACITY</x:v>
      </x:c>
      <x:c r="S133" s="26"/>
    </x:row>
    <x:row r="134">
      <x:c r="C134" s="11" t="str">
        <x:v>C3-C-CIG</x:v>
      </x:c>
      <x:c r="D134" s="11" t="str">
        <x:v>C3</x:v>
      </x:c>
      <x:c r="E134" s="11" t="str">
        <x:v>Cascadia earthquake</x:v>
      </x:c>
      <x:c r="F134" s="11" t="str">
        <x:v>C-CIG</x:v>
      </x:c>
      <x:c r="G134" s="11" t="str">
        <x:v>Community institutions group</x:v>
      </x:c>
      <x:c r="H134" s="18" t="n">
        <x:v>10</x:v>
      </x:c>
      <x:c r="I134" s="18" t="n">
        <x:f>SUM('06 Cargo Claims'!$N$1200:$N$1207)</x:f>
        <x:v>21937.5</x:v>
      </x:c>
      <x:c r="J134" s="18" t="n">
        <x:f>SUM('06 Cargo Claims'!$AN$1200:$AN$1207)</x:f>
        <x:v>4098.938690585046</x:v>
      </x:c>
      <x:c r="K134" s="17" t="n">
        <x:f>IF(I134=0,1,J134/I134)</x:f>
        <x:v>0.18684620811783687</x:v>
      </x:c>
      <x:c r="L134" s="17" t="n">
        <x:f>MIN('06 Cargo Claims'!$AO$1200:$AO$1207)</x:f>
        <x:v>0.12283141944458328</x:v>
      </x:c>
      <x:c r="M134" s="18" t="n">
        <x:f>H134*L134</x:f>
        <x:v>1.228314194445833</x:v>
      </x:c>
      <x:c r="N134" s="18" t="n">
        <x:f>H134-M134</x:f>
        <x:v>8.771685805554167</x:v>
      </x:c>
      <x:c r="O134" s="11" t="str">
        <x:f>INDEX('06 Cargo Claims'!$H$1200:$H$1207,MATCH(L134,'06 Cargo Claims'!$AO$1200:$AO$1207,0))</x:f>
        <x:v>BAT-22</x:v>
      </x:c>
      <x:c r="P134" s="11" t="str">
        <x:f>IF(L134&gt;='01 Controls'!$E$16,"PASS","FAIL")</x:f>
        <x:v>FAIL</x:v>
      </x:c>
      <x:c r="Q134" s="11" t="str">
        <x:v>UNQUANTIFIED</x:v>
      </x:c>
      <x:c r="R134" s="11" t="str">
        <x:f>IF(P134="FAIL","REDESIGN OR ADD CAPACITY","TRANSPORT ONLY; RECEIVER OPEN")</x:f>
        <x:v>REDESIGN OR ADD CAPACITY</x:v>
      </x:c>
      <x:c r="S134" s="26"/>
    </x:row>
    <x:row r="135">
      <x:c r="C135" s="11" t="str">
        <x:v>C3-J-RIG</x:v>
      </x:c>
      <x:c r="D135" s="11" t="str">
        <x:v>C3</x:v>
      </x:c>
      <x:c r="E135" s="11" t="str">
        <x:v>Cascadia earthquake</x:v>
      </x:c>
      <x:c r="F135" s="11" t="str">
        <x:v>J-RIG</x:v>
      </x:c>
      <x:c r="G135" s="11" t="str">
        <x:v>Resilience information group</x:v>
      </x:c>
      <x:c r="H135" s="18" t="n">
        <x:v>8</x:v>
      </x:c>
      <x:c r="I135" s="18" t="n">
        <x:f>SUM('06 Cargo Claims'!$N$1208:$N$1216)</x:f>
        <x:v>10920</x:v>
      </x:c>
      <x:c r="J135" s="18" t="n">
        <x:f>SUM('06 Cargo Claims'!$AN$1208:$AN$1216)</x:f>
        <x:v>2252.075668994595</x:v>
      </x:c>
      <x:c r="K135" s="17" t="n">
        <x:f>IF(I135=0,1,J135/I135)</x:f>
        <x:v>0.20623403562221568</x:v>
      </x:c>
      <x:c r="L135" s="17" t="n">
        <x:f>MIN('06 Cargo Claims'!$AO$1208:$AO$1216)</x:f>
        <x:v>0.12283141944458327</x:v>
      </x:c>
      <x:c r="M135" s="18" t="n">
        <x:f>H135*L135</x:f>
        <x:v>0.9826513555566662</x:v>
      </x:c>
      <x:c r="N135" s="18" t="n">
        <x:f>H135-M135</x:f>
        <x:v>7.0173486444433335</x:v>
      </x:c>
      <x:c r="O135" s="11" t="str">
        <x:f>INDEX('06 Cargo Claims'!$H$1208:$H$1216,MATCH(L135,'06 Cargo Claims'!$AO$1208:$AO$1216,0))</x:f>
        <x:v>BAT-22</x:v>
      </x:c>
      <x:c r="P135" s="11" t="str">
        <x:f>IF(L135&gt;='01 Controls'!$E$16,"PASS","FAIL")</x:f>
        <x:v>FAIL</x:v>
      </x:c>
      <x:c r="Q135" s="11" t="str">
        <x:v>UNQUANTIFIED</x:v>
      </x:c>
      <x:c r="R135" s="11" t="str">
        <x:f>IF(P135="FAIL","REDESIGN OR ADD CAPACITY","TRANSPORT ONLY; RECEIVER OPEN")</x:f>
        <x:v>REDESIGN OR ADD CAPACITY</x:v>
      </x:c>
      <x:c r="S135" s="26"/>
    </x:row>
    <x:row r="136">
      <x:c r="C136" s="11" t="str">
        <x:v>C3-M-MPG</x:v>
      </x:c>
      <x:c r="D136" s="11" t="str">
        <x:v>C3</x:v>
      </x:c>
      <x:c r="E136" s="11" t="str">
        <x:v>Cascadia earthquake</x:v>
      </x:c>
      <x:c r="F136" s="11" t="str">
        <x:v>M-MPG</x:v>
      </x:c>
      <x:c r="G136" s="11" t="str">
        <x:v>Maritime production group</x:v>
      </x:c>
      <x:c r="H136" s="18" t="n">
        <x:v>4</x:v>
      </x:c>
      <x:c r="I136" s="18" t="n">
        <x:f>SUM('06 Cargo Claims'!$N$1217:$N$1226)</x:f>
        <x:v>29400</x:v>
      </x:c>
      <x:c r="J136" s="18" t="n">
        <x:f>SUM('06 Cargo Claims'!$AN$1217:$AN$1226)</x:f>
        <x:v>9301.814683578847</x:v>
      </x:c>
      <x:c r="K136" s="17" t="n">
        <x:f>IF(I136=0,1,J136/I136)</x:f>
        <x:v>0.31638825454349817</x:v>
      </x:c>
      <x:c r="L136" s="17" t="n">
        <x:f>MIN('06 Cargo Claims'!$AO$1217:$AO$1226)</x:f>
        <x:v>0.12283141944458328</x:v>
      </x:c>
      <x:c r="M136" s="18" t="n">
        <x:f>H136*L136</x:f>
        <x:v>0.49132567777833314</x:v>
      </x:c>
      <x:c r="N136" s="18" t="n">
        <x:f>H136-M136</x:f>
        <x:v>3.5086743222216668</x:v>
      </x:c>
      <x:c r="O136" s="11" t="str">
        <x:f>INDEX('06 Cargo Claims'!$H$1217:$H$1226,MATCH(L136,'06 Cargo Claims'!$AO$1217:$AO$1226,0))</x:f>
        <x:v>BAT-22</x:v>
      </x:c>
      <x:c r="P136" s="11" t="str">
        <x:f>IF(L136&gt;='01 Controls'!$E$16,"PASS","FAIL")</x:f>
        <x:v>FAIL</x:v>
      </x:c>
      <x:c r="Q136" s="11" t="str">
        <x:v>UNQUANTIFIED</x:v>
      </x:c>
      <x:c r="R136" s="11" t="str">
        <x:f>IF(P136="FAIL","REDESIGN OR ADD CAPACITY","TRANSPORT ONLY; RECEIVER OPEN")</x:f>
        <x:v>REDESIGN OR ADD CAPACITY</x:v>
      </x:c>
      <x:c r="S136" s="26"/>
    </x:row>
    <x:row r="137">
      <x:c r="C137" s="11" t="str">
        <x:v>C3-I-WRG</x:v>
      </x:c>
      <x:c r="D137" s="11" t="str">
        <x:v>C3</x:v>
      </x:c>
      <x:c r="E137" s="11" t="str">
        <x:v>Cascadia earthquake</x:v>
      </x:c>
      <x:c r="F137" s="11" t="str">
        <x:v>I-WRG</x:v>
      </x:c>
      <x:c r="G137" s="11" t="str">
        <x:v>Water restoration group</x:v>
      </x:c>
      <x:c r="H137" s="18" t="n">
        <x:v>8</x:v>
      </x:c>
      <x:c r="I137" s="18" t="n">
        <x:f>SUM('06 Cargo Claims'!$N$1227:$N$1236)</x:f>
        <x:v>56438.4</x:v>
      </x:c>
      <x:c r="J137" s="18" t="n">
        <x:f>SUM('06 Cargo Claims'!$AN$1227:$AN$1236)</x:f>
        <x:v>15744.365299188314</x:v>
      </x:c>
      <x:c r="K137" s="17" t="n">
        <x:f>IF(I137=0,1,J137/I137)</x:f>
        <x:v>0.2789654791629159</x:v>
      </x:c>
      <x:c r="L137" s="17" t="n">
        <x:f>MIN('06 Cargo Claims'!$AO$1227:$AO$1236)</x:f>
        <x:v>0.12283141944458328</x:v>
      </x:c>
      <x:c r="M137" s="18" t="n">
        <x:f>H137*L137</x:f>
        <x:v>0.9826513555566663</x:v>
      </x:c>
      <x:c r="N137" s="18" t="n">
        <x:f>H137-M137</x:f>
        <x:v>7.0173486444433335</x:v>
      </x:c>
      <x:c r="O137" s="11" t="str">
        <x:f>INDEX('06 Cargo Claims'!$H$1227:$H$1236,MATCH(L137,'06 Cargo Claims'!$AO$1227:$AO$1236,0))</x:f>
        <x:v>BAT-22</x:v>
      </x:c>
      <x:c r="P137" s="11" t="str">
        <x:f>IF(L137&gt;='01 Controls'!$E$16,"PASS","FAIL")</x:f>
        <x:v>FAIL</x:v>
      </x:c>
      <x:c r="Q137" s="11" t="str">
        <x:v>UNQUANTIFIED</x:v>
      </x:c>
      <x:c r="R137" s="11" t="str">
        <x:f>IF(P137="FAIL","REDESIGN OR ADD CAPACITY","TRANSPORT ONLY; RECEIVER OPEN")</x:f>
        <x:v>REDESIGN OR ADD CAPACITY</x:v>
      </x:c>
      <x:c r="S137" s="26"/>
    </x:row>
    <x:row r="138">
      <x:c r="C138" s="11" t="str">
        <x:v>C3-I-PRG</x:v>
      </x:c>
      <x:c r="D138" s="11" t="str">
        <x:v>C3</x:v>
      </x:c>
      <x:c r="E138" s="11" t="str">
        <x:v>Cascadia earthquake</x:v>
      </x:c>
      <x:c r="F138" s="11" t="str">
        <x:v>I-PRG</x:v>
      </x:c>
      <x:c r="G138" s="11" t="str">
        <x:v>Power restoration group</x:v>
      </x:c>
      <x:c r="H138" s="18" t="n">
        <x:v>10</x:v>
      </x:c>
      <x:c r="I138" s="18" t="n">
        <x:f>SUM('06 Cargo Claims'!$N$1237:$N$1246)</x:f>
        <x:v>54996</x:v>
      </x:c>
      <x:c r="J138" s="18" t="n">
        <x:f>SUM('06 Cargo Claims'!$AN$1237:$AN$1246)</x:f>
        <x:v>15341.985492043725</x:v>
      </x:c>
      <x:c r="K138" s="17" t="n">
        <x:f>IF(I138=0,1,J138/I138)</x:f>
        <x:v>0.2789654791629159</x:v>
      </x:c>
      <x:c r="L138" s="17" t="n">
        <x:f>MIN('06 Cargo Claims'!$AO$1237:$AO$1246)</x:f>
        <x:v>0.1228314194445833</x:v>
      </x:c>
      <x:c r="M138" s="18" t="n">
        <x:f>H138*L138</x:f>
        <x:v>1.228314194445833</x:v>
      </x:c>
      <x:c r="N138" s="18" t="n">
        <x:f>H138-M138</x:f>
        <x:v>8.771685805554167</x:v>
      </x:c>
      <x:c r="O138" s="11" t="str">
        <x:f>INDEX('06 Cargo Claims'!$H$1237:$H$1246,MATCH(L138,'06 Cargo Claims'!$AO$1237:$AO$1246,0))</x:f>
        <x:v>BAT-22</x:v>
      </x:c>
      <x:c r="P138" s="11" t="str">
        <x:f>IF(L138&gt;='01 Controls'!$E$16,"PASS","FAIL")</x:f>
        <x:v>FAIL</x:v>
      </x:c>
      <x:c r="Q138" s="11" t="str">
        <x:v>UNQUANTIFIED</x:v>
      </x:c>
      <x:c r="R138" s="11" t="str">
        <x:f>IF(P138="FAIL","REDESIGN OR ADD CAPACITY","TRANSPORT ONLY; RECEIVER OPEN")</x:f>
        <x:v>REDESIGN OR ADD CAPACITY</x:v>
      </x:c>
      <x:c r="S138" s="26"/>
    </x:row>
    <x:row r="139">
      <x:c r="C139" s="11" t="str">
        <x:v>C3-I-GBG</x:v>
      </x:c>
      <x:c r="D139" s="11" t="str">
        <x:v>C3</x:v>
      </x:c>
      <x:c r="E139" s="11" t="str">
        <x:v>Cascadia earthquake</x:v>
      </x:c>
      <x:c r="F139" s="11" t="str">
        <x:v>I-GBG</x:v>
      </x:c>
      <x:c r="G139" s="11" t="str">
        <x:v>Grid bridge group</x:v>
      </x:c>
      <x:c r="H139" s="18" t="n">
        <x:v>8</x:v>
      </x:c>
      <x:c r="I139" s="18" t="n">
        <x:f>SUM('06 Cargo Claims'!$N$1247:$N$1256)</x:f>
        <x:v>36000</x:v>
      </x:c>
      <x:c r="J139" s="18" t="n">
        <x:f>SUM('06 Cargo Claims'!$AN$1247:$AN$1256)</x:f>
        <x:v>10042.757249864973</x:v>
      </x:c>
      <x:c r="K139" s="17" t="n">
        <x:f>IF(I139=0,1,J139/I139)</x:f>
        <x:v>0.2789654791629159</x:v>
      </x:c>
      <x:c r="L139" s="17" t="n">
        <x:f>MIN('06 Cargo Claims'!$AO$1247:$AO$1256)</x:f>
        <x:v>0.12283141944458327</x:v>
      </x:c>
      <x:c r="M139" s="18" t="n">
        <x:f>H139*L139</x:f>
        <x:v>0.9826513555566662</x:v>
      </x:c>
      <x:c r="N139" s="18" t="n">
        <x:f>H139-M139</x:f>
        <x:v>7.0173486444433335</x:v>
      </x:c>
      <x:c r="O139" s="11" t="str">
        <x:f>INDEX('06 Cargo Claims'!$H$1247:$H$1256,MATCH(L139,'06 Cargo Claims'!$AO$1247:$AO$1256,0))</x:f>
        <x:v>BAT-22</x:v>
      </x:c>
      <x:c r="P139" s="11" t="str">
        <x:f>IF(L139&gt;='01 Controls'!$E$16,"PASS","FAIL")</x:f>
        <x:v>FAIL</x:v>
      </x:c>
      <x:c r="Q139" s="11" t="str">
        <x:v>UNQUANTIFIED</x:v>
      </x:c>
      <x:c r="R139" s="11" t="str">
        <x:f>IF(P139="FAIL","REDESIGN OR ADD CAPACITY","TRANSPORT ONLY; RECEIVER OPEN")</x:f>
        <x:v>REDESIGN OR ADD CAPACITY</x:v>
      </x:c>
      <x:c r="S139" s="26"/>
    </x:row>
    <x:row r="140">
      <x:c r="C140" s="11" t="str">
        <x:v>C3-H-THC</x:v>
      </x:c>
      <x:c r="D140" s="11" t="str">
        <x:v>C3</x:v>
      </x:c>
      <x:c r="E140" s="11" t="str">
        <x:v>Cascadia earthquake</x:v>
      </x:c>
      <x:c r="F140" s="11" t="str">
        <x:v>H-THC</x:v>
      </x:c>
      <x:c r="G140" s="11" t="str">
        <x:v>Theater hospital command</x:v>
      </x:c>
      <x:c r="H140" s="18" t="n">
        <x:v>4</x:v>
      </x:c>
      <x:c r="I140" s="18" t="n">
        <x:f>SUM('06 Cargo Claims'!$N$1257:$N$1264)</x:f>
        <x:v>7350</x:v>
      </x:c>
      <x:c r="J140" s="18" t="n">
        <x:f>SUM('06 Cargo Claims'!$AN$1257:$AN$1264)</x:f>
        <x:v>1419.5313295461256</x:v>
      </x:c>
      <x:c r="K140" s="17" t="n">
        <x:f>IF(I140=0,1,J140/I140)</x:f>
        <x:v>0.19313351422396266</x:v>
      </x:c>
      <x:c r="L140" s="17" t="n">
        <x:f>MIN('06 Cargo Claims'!$AO$1257:$AO$1264)</x:f>
        <x:v>0.12283141944458328</x:v>
      </x:c>
      <x:c r="M140" s="18" t="n">
        <x:f>H140*L140</x:f>
        <x:v>0.49132567777833314</x:v>
      </x:c>
      <x:c r="N140" s="18" t="n">
        <x:f>H140-M140</x:f>
        <x:v>3.5086743222216668</x:v>
      </x:c>
      <x:c r="O140" s="11" t="str">
        <x:f>INDEX('06 Cargo Claims'!$H$1257:$H$1264,MATCH(L140,'06 Cargo Claims'!$AO$1257:$AO$1264,0))</x:f>
        <x:v>BAT-22</x:v>
      </x:c>
      <x:c r="P140" s="11" t="str">
        <x:f>IF(L140&gt;='01 Controls'!$E$16,"PASS","FAIL")</x:f>
        <x:v>FAIL</x:v>
      </x:c>
      <x:c r="Q140" s="11" t="str">
        <x:v>UNQUANTIFIED</x:v>
      </x:c>
      <x:c r="R140" s="11" t="str">
        <x:f>IF(P140="FAIL","REDESIGN OR ADD CAPACITY","TRANSPORT ONLY; RECEIVER OPEN")</x:f>
        <x:v>REDESIGN OR ADD CAPACITY</x:v>
      </x:c>
      <x:c r="S140" s="26"/>
    </x:row>
    <x:row r="141">
      <x:c r="C141" s="11" t="str">
        <x:v>C3-H-PMG</x:v>
      </x:c>
      <x:c r="D141" s="11" t="str">
        <x:v>C3</x:v>
      </x:c>
      <x:c r="E141" s="11" t="str">
        <x:v>Cascadia earthquake</x:v>
      </x:c>
      <x:c r="F141" s="11" t="str">
        <x:v>H-PMG</x:v>
      </x:c>
      <x:c r="G141" s="11" t="str">
        <x:v>Patient movement group</x:v>
      </x:c>
      <x:c r="H141" s="18" t="n">
        <x:v>8</x:v>
      </x:c>
      <x:c r="I141" s="18" t="n">
        <x:f>SUM('06 Cargo Claims'!$N$1265:$N$1272)</x:f>
        <x:v>23099.999999999996</x:v>
      </x:c>
      <x:c r="J141" s="18" t="n">
        <x:f>SUM('06 Cargo Claims'!$AN$1265:$AN$1272)</x:f>
        <x:v>4461.384178573537</x:v>
      </x:c>
      <x:c r="K141" s="17" t="n">
        <x:f>IF(I141=0,1,J141/I141)</x:f>
        <x:v>0.19313351422396266</x:v>
      </x:c>
      <x:c r="L141" s="17" t="n">
        <x:f>MIN('06 Cargo Claims'!$AO$1265:$AO$1272)</x:f>
        <x:v>0.12283141944458326</x:v>
      </x:c>
      <x:c r="M141" s="18" t="n">
        <x:f>H141*L141</x:f>
        <x:v>0.982651355556666</x:v>
      </x:c>
      <x:c r="N141" s="18" t="n">
        <x:f>H141-M141</x:f>
        <x:v>7.017348644443334</x:v>
      </x:c>
      <x:c r="O141" s="11" t="str">
        <x:f>INDEX('06 Cargo Claims'!$H$1265:$H$1272,MATCH(L141,'06 Cargo Claims'!$AO$1265:$AO$1272,0))</x:f>
        <x:v>BAT-22</x:v>
      </x:c>
      <x:c r="P141" s="11" t="str">
        <x:f>IF(L141&gt;='01 Controls'!$E$16,"PASS","FAIL")</x:f>
        <x:v>FAIL</x:v>
      </x:c>
      <x:c r="Q141" s="11" t="str">
        <x:v>UNQUANTIFIED</x:v>
      </x:c>
      <x:c r="R141" s="11" t="str">
        <x:f>IF(P141="FAIL","REDESIGN OR ADD CAPACITY","TRANSPORT ONLY; RECEIVER OPEN")</x:f>
        <x:v>REDESIGN OR ADD CAPACITY</x:v>
      </x:c>
      <x:c r="S141" s="26"/>
    </x:row>
    <x:row r="142">
      <x:c r="C142" s="11" t="str">
        <x:v>C3-C-ERG</x:v>
      </x:c>
      <x:c r="D142" s="11" t="str">
        <x:v>C3</x:v>
      </x:c>
      <x:c r="E142" s="11" t="str">
        <x:v>Cascadia earthquake</x:v>
      </x:c>
      <x:c r="F142" s="11" t="str">
        <x:v>C-ERG</x:v>
      </x:c>
      <x:c r="G142" s="11" t="str">
        <x:v>Economic restart group</x:v>
      </x:c>
      <x:c r="H142" s="18" t="n">
        <x:v>8</x:v>
      </x:c>
      <x:c r="I142" s="18" t="n">
        <x:f>SUM('06 Cargo Claims'!$N$1273:$N$1281)</x:f>
        <x:v>9750</x:v>
      </x:c>
      <x:c r="J142" s="18" t="n">
        <x:f>SUM('06 Cargo Claims'!$AN$1273:$AN$1281)</x:f>
        <x:v>2010.7818473166035</x:v>
      </x:c>
      <x:c r="K142" s="17" t="n">
        <x:f>IF(I142=0,1,J142/I142)</x:f>
        <x:v>0.20623403562221573</x:v>
      </x:c>
      <x:c r="L142" s="17" t="n">
        <x:f>MIN('06 Cargo Claims'!$AO$1273:$AO$1281)</x:f>
        <x:v>0.12283141944458327</x:v>
      </x:c>
      <x:c r="M142" s="18" t="n">
        <x:f>H142*L142</x:f>
        <x:v>0.9826513555566662</x:v>
      </x:c>
      <x:c r="N142" s="18" t="n">
        <x:f>H142-M142</x:f>
        <x:v>7.0173486444433335</x:v>
      </x:c>
      <x:c r="O142" s="11" t="str">
        <x:f>INDEX('06 Cargo Claims'!$H$1273:$H$1281,MATCH(L142,'06 Cargo Claims'!$AO$1273:$AO$1281,0))</x:f>
        <x:v>BAT-22</x:v>
      </x:c>
      <x:c r="P142" s="11" t="str">
        <x:f>IF(L142&gt;='01 Controls'!$E$16,"PASS","FAIL")</x:f>
        <x:v>FAIL</x:v>
      </x:c>
      <x:c r="Q142" s="11" t="str">
        <x:v>UNQUANTIFIED</x:v>
      </x:c>
      <x:c r="R142" s="11" t="str">
        <x:f>IF(P142="FAIL","REDESIGN OR ADD CAPACITY","TRANSPORT ONLY; RECEIVER OPEN")</x:f>
        <x:v>REDESIGN OR ADD CAPACITY</x:v>
      </x:c>
      <x:c r="S142" s="26"/>
    </x:row>
    <x:row r="143">
      <x:c r="C143" s="11" t="str">
        <x:v>C3-CM-HCG</x:v>
      </x:c>
      <x:c r="D143" s="11" t="str">
        <x:v>C3</x:v>
      </x:c>
      <x:c r="E143" s="11" t="str">
        <x:v>Cascadia earthquake</x:v>
      </x:c>
      <x:c r="F143" s="11" t="str">
        <x:v>CM-HCG</x:v>
      </x:c>
      <x:c r="G143" s="11" t="str">
        <x:v>Household collection group</x:v>
      </x:c>
      <x:c r="H143" s="18" t="n">
        <x:v>10</x:v>
      </x:c>
      <x:c r="I143" s="18" t="n">
        <x:f>SUM('06 Cargo Claims'!$N$1282:$N$1290)</x:f>
        <x:v>33537</x:v>
      </x:c>
      <x:c r="J143" s="18" t="n">
        <x:f>SUM('06 Cargo Claims'!$AN$1282:$AN$1290)</x:f>
        <x:v>5859.587334681128</x:v>
      </x:c>
      <x:c r="K143" s="17" t="n">
        <x:f>IF(I143=0,1,J143/I143)</x:f>
        <x:v>0.1747200803494984</x:v>
      </x:c>
      <x:c r="L143" s="17" t="n">
        <x:f>MIN('06 Cargo Claims'!$AO$1282:$AO$1290)</x:f>
        <x:v>0.12283141944458328</x:v>
      </x:c>
      <x:c r="M143" s="18" t="n">
        <x:f>H143*L143</x:f>
        <x:v>1.228314194445833</x:v>
      </x:c>
      <x:c r="N143" s="18" t="n">
        <x:f>H143-M143</x:f>
        <x:v>8.771685805554167</x:v>
      </x:c>
      <x:c r="O143" s="11" t="str">
        <x:f>INDEX('06 Cargo Claims'!$H$1282:$H$1290,MATCH(L143,'06 Cargo Claims'!$AO$1282:$AO$1290,0))</x:f>
        <x:v>BAT-22</x:v>
      </x:c>
      <x:c r="P143" s="11" t="str">
        <x:f>IF(L143&gt;='01 Controls'!$E$16,"PASS","FAIL")</x:f>
        <x:v>FAIL</x:v>
      </x:c>
      <x:c r="Q143" s="11" t="str">
        <x:v>UNQUANTIFIED</x:v>
      </x:c>
      <x:c r="R143" s="11" t="str">
        <x:f>IF(P143="FAIL","REDESIGN OR ADD CAPACITY","TRANSPORT ONLY; RECEIVER OPEN")</x:f>
        <x:v>REDESIGN OR ADD CAPACITY</x:v>
      </x:c>
      <x:c r="S143" s="26"/>
    </x:row>
    <x:row r="144">
      <x:c r="C144" s="11" t="str">
        <x:v>C3-CM-CTN</x:v>
      </x:c>
      <x:c r="D144" s="11" t="str">
        <x:v>C3</x:v>
      </x:c>
      <x:c r="E144" s="11" t="str">
        <x:v>Cascadia earthquake</x:v>
      </x:c>
      <x:c r="F144" s="11" t="str">
        <x:v>CM-CTN</x:v>
      </x:c>
      <x:c r="G144" s="11" t="str">
        <x:v>Continuity transfer-node group</x:v>
      </x:c>
      <x:c r="H144" s="18" t="n">
        <x:v>8</x:v>
      </x:c>
      <x:c r="I144" s="18" t="n">
        <x:f>SUM('06 Cargo Claims'!$N$1291:$N$1299)</x:f>
        <x:v>18954.6</x:v>
      </x:c>
      <x:c r="J144" s="18" t="n">
        <x:f>SUM('06 Cargo Claims'!$AN$1291:$AN$1299)</x:f>
        <x:v>3311.749234992602</x:v>
      </x:c>
      <x:c r="K144" s="17" t="n">
        <x:f>IF(I144=0,1,J144/I144)</x:f>
        <x:v>0.1747200803494984</x:v>
      </x:c>
      <x:c r="L144" s="17" t="n">
        <x:f>MIN('06 Cargo Claims'!$AO$1291:$AO$1299)</x:f>
        <x:v>0.12283141944458327</x:v>
      </x:c>
      <x:c r="M144" s="18" t="n">
        <x:f>H144*L144</x:f>
        <x:v>0.9826513555566662</x:v>
      </x:c>
      <x:c r="N144" s="18" t="n">
        <x:f>H144-M144</x:f>
        <x:v>7.0173486444433335</x:v>
      </x:c>
      <x:c r="O144" s="11" t="str">
        <x:f>INDEX('06 Cargo Claims'!$H$1291:$H$1299,MATCH(L144,'06 Cargo Claims'!$AO$1291:$AO$1299,0))</x:f>
        <x:v>BAT-22</x:v>
      </x:c>
      <x:c r="P144" s="11" t="str">
        <x:f>IF(L144&gt;='01 Controls'!$E$16,"PASS","FAIL")</x:f>
        <x:v>FAIL</x:v>
      </x:c>
      <x:c r="Q144" s="11" t="str">
        <x:v>UNQUANTIFIED</x:v>
      </x:c>
      <x:c r="R144" s="11" t="str">
        <x:f>IF(P144="FAIL","REDESIGN OR ADD CAPACITY","TRANSPORT ONLY; RECEIVER OPEN")</x:f>
        <x:v>REDESIGN OR ADD CAPACITY</x:v>
      </x:c>
      <x:c r="S144" s="26"/>
    </x:row>
    <x:row r="145">
      <x:c r="C145" s="11" t="str">
        <x:v>C3-CM-RMG</x:v>
      </x:c>
      <x:c r="D145" s="11" t="str">
        <x:v>C3</x:v>
      </x:c>
      <x:c r="E145" s="11" t="str">
        <x:v>Cascadia earthquake</x:v>
      </x:c>
      <x:c r="F145" s="11" t="str">
        <x:v>CM-RMG</x:v>
      </x:c>
      <x:c r="G145" s="11" t="str">
        <x:v>Civil road-mobility group</x:v>
      </x:c>
      <x:c r="H145" s="18" t="n">
        <x:v>12</x:v>
      </x:c>
      <x:c r="I145" s="18" t="n">
        <x:f>SUM('06 Cargo Claims'!$N$1300:$N$1309)</x:f>
        <x:v>31500</x:v>
      </x:c>
      <x:c r="J145" s="18" t="n">
        <x:f>SUM('06 Cargo Claims'!$AN$1300:$AN$1309)</x:f>
        <x:v>8904.432545743884</x:v>
      </x:c>
      <x:c r="K145" s="17" t="n">
        <x:f>IF(I145=0,1,J145/I145)</x:f>
        <x:v>0.2826803982775836</x:v>
      </x:c>
      <x:c r="L145" s="17" t="n">
        <x:f>MIN('06 Cargo Claims'!$AO$1300:$AO$1309)</x:f>
        <x:v>0.12283141944458328</x:v>
      </x:c>
      <x:c r="M145" s="18" t="n">
        <x:f>H145*L145</x:f>
        <x:v>1.4739770333349993</x:v>
      </x:c>
      <x:c r="N145" s="18" t="n">
        <x:f>H145-M145</x:f>
        <x:v>10.526022966665</x:v>
      </x:c>
      <x:c r="O145" s="11" t="str">
        <x:f>INDEX('06 Cargo Claims'!$H$1300:$H$1309,MATCH(L145,'06 Cargo Claims'!$AO$1300:$AO$1309,0))</x:f>
        <x:v>BAT-22</x:v>
      </x:c>
      <x:c r="P145" s="11" t="str">
        <x:f>IF(L145&gt;='01 Controls'!$E$16,"PASS","FAIL")</x:f>
        <x:v>FAIL</x:v>
      </x:c>
      <x:c r="Q145" s="11" t="str">
        <x:v>UNQUANTIFIED</x:v>
      </x:c>
      <x:c r="R145" s="11" t="str">
        <x:f>IF(P145="FAIL","REDESIGN OR ADD CAPACITY","TRANSPORT ONLY; RECEIVER OPEN")</x:f>
        <x:v>REDESIGN OR ADD CAPACITY</x:v>
      </x:c>
      <x:c r="S145" s="26"/>
    </x:row>
    <x:row r="146">
      <x:c r="C146" s="11" t="str">
        <x:v>C3-CM-RLG</x:v>
      </x:c>
      <x:c r="D146" s="11" t="str">
        <x:v>C3</x:v>
      </x:c>
      <x:c r="E146" s="11" t="str">
        <x:v>Cascadia earthquake</x:v>
      </x:c>
      <x:c r="F146" s="11" t="str">
        <x:v>CM-RLG</x:v>
      </x:c>
      <x:c r="G146" s="11" t="str">
        <x:v>Civil rail-mobility group</x:v>
      </x:c>
      <x:c r="H146" s="18" t="n">
        <x:v>5</x:v>
      </x:c>
      <x:c r="I146" s="18" t="n">
        <x:f>SUM('06 Cargo Claims'!$N$1310:$N$1319)</x:f>
        <x:v>18000</x:v>
      </x:c>
      <x:c r="J146" s="18" t="n">
        <x:f>SUM('06 Cargo Claims'!$AN$1310:$AN$1319)</x:f>
        <x:v>5088.247168996506</x:v>
      </x:c>
      <x:c r="K146" s="17" t="n">
        <x:f>IF(I146=0,1,J146/I146)</x:f>
        <x:v>0.2826803982775837</x:v>
      </x:c>
      <x:c r="L146" s="17" t="n">
        <x:f>MIN('06 Cargo Claims'!$AO$1310:$AO$1319)</x:f>
        <x:v>0.12283141944458328</x:v>
      </x:c>
      <x:c r="M146" s="18" t="n">
        <x:f>H146*L146</x:f>
        <x:v>0.6141570972229164</x:v>
      </x:c>
      <x:c r="N146" s="18" t="n">
        <x:f>H146-M146</x:f>
        <x:v>4.3858429027770836</x:v>
      </x:c>
      <x:c r="O146" s="11" t="str">
        <x:f>INDEX('06 Cargo Claims'!$H$1310:$H$1319,MATCH(L146,'06 Cargo Claims'!$AO$1310:$AO$1319,0))</x:f>
        <x:v>BAT-22</x:v>
      </x:c>
      <x:c r="P146" s="11" t="str">
        <x:f>IF(L146&gt;='01 Controls'!$E$16,"PASS","FAIL")</x:f>
        <x:v>FAIL</x:v>
      </x:c>
      <x:c r="Q146" s="11" t="str">
        <x:v>UNQUANTIFIED</x:v>
      </x:c>
      <x:c r="R146" s="11" t="str">
        <x:f>IF(P146="FAIL","REDESIGN OR ADD CAPACITY","TRANSPORT ONLY; RECEIVER OPEN")</x:f>
        <x:v>REDESIGN OR ADD CAPACITY</x:v>
      </x:c>
      <x:c r="S146" s="26"/>
    </x:row>
    <x:row r="147">
      <x:c r="C147" s="11" t="str">
        <x:v>C3-CM-AMG</x:v>
      </x:c>
      <x:c r="D147" s="11" t="str">
        <x:v>C3</x:v>
      </x:c>
      <x:c r="E147" s="11" t="str">
        <x:v>Cascadia earthquake</x:v>
      </x:c>
      <x:c r="F147" s="11" t="str">
        <x:v>CM-AMG</x:v>
      </x:c>
      <x:c r="G147" s="11" t="str">
        <x:v>Civil air-mobility group</x:v>
      </x:c>
      <x:c r="H147" s="18" t="n">
        <x:v>4</x:v>
      </x:c>
      <x:c r="I147" s="18" t="n">
        <x:f>SUM('06 Cargo Claims'!$N$1320:$N$1329)</x:f>
        <x:v>13500</x:v>
      </x:c>
      <x:c r="J147" s="18" t="n">
        <x:f>SUM('06 Cargo Claims'!$AN$1320:$AN$1329)</x:f>
        <x:v>3816.1853767473795</x:v>
      </x:c>
      <x:c r="K147" s="17" t="n">
        <x:f>IF(I147=0,1,J147/I147)</x:f>
        <x:v>0.2826803982775837</x:v>
      </x:c>
      <x:c r="L147" s="17" t="n">
        <x:f>MIN('06 Cargo Claims'!$AO$1320:$AO$1329)</x:f>
        <x:v>0.12283141944458327</x:v>
      </x:c>
      <x:c r="M147" s="18" t="n">
        <x:f>H147*L147</x:f>
        <x:v>0.4913256777783331</x:v>
      </x:c>
      <x:c r="N147" s="18" t="n">
        <x:f>H147-M147</x:f>
        <x:v>3.5086743222216668</x:v>
      </x:c>
      <x:c r="O147" s="11" t="str">
        <x:f>INDEX('06 Cargo Claims'!$H$1320:$H$1329,MATCH(L147,'06 Cargo Claims'!$AO$1320:$AO$1329,0))</x:f>
        <x:v>BAT-22</x:v>
      </x:c>
      <x:c r="P147" s="11" t="str">
        <x:f>IF(L147&gt;='01 Controls'!$E$16,"PASS","FAIL")</x:f>
        <x:v>FAIL</x:v>
      </x:c>
      <x:c r="Q147" s="11" t="str">
        <x:v>UNQUANTIFIED</x:v>
      </x:c>
      <x:c r="R147" s="11" t="str">
        <x:f>IF(P147="FAIL","REDESIGN OR ADD CAPACITY","TRANSPORT ONLY; RECEIVER OPEN")</x:f>
        <x:v>REDESIGN OR ADD CAPACITY</x:v>
      </x:c>
      <x:c r="S147" s="26"/>
    </x:row>
    <x:row r="148">
      <x:c r="C148" s="11" t="str">
        <x:v>C3-CM-WMG</x:v>
      </x:c>
      <x:c r="D148" s="11" t="str">
        <x:v>C3</x:v>
      </x:c>
      <x:c r="E148" s="11" t="str">
        <x:v>Cascadia earthquake</x:v>
      </x:c>
      <x:c r="F148" s="11" t="str">
        <x:v>CM-WMG</x:v>
      </x:c>
      <x:c r="G148" s="11" t="str">
        <x:v>Civil water-mobility group</x:v>
      </x:c>
      <x:c r="H148" s="18" t="n">
        <x:v>5</x:v>
      </x:c>
      <x:c r="I148" s="18" t="n">
        <x:f>SUM('06 Cargo Claims'!$N$1330:$N$1339)</x:f>
        <x:v>16875</x:v>
      </x:c>
      <x:c r="J148" s="18" t="n">
        <x:f>SUM('06 Cargo Claims'!$AN$1330:$AN$1339)</x:f>
        <x:v>4770.231720934224</x:v>
      </x:c>
      <x:c r="K148" s="17" t="n">
        <x:f>IF(I148=0,1,J148/I148)</x:f>
        <x:v>0.2826803982775836</x:v>
      </x:c>
      <x:c r="L148" s="17" t="n">
        <x:f>MIN('06 Cargo Claims'!$AO$1330:$AO$1339)</x:f>
        <x:v>0.12283141944458328</x:v>
      </x:c>
      <x:c r="M148" s="18" t="n">
        <x:f>H148*L148</x:f>
        <x:v>0.6141570972229164</x:v>
      </x:c>
      <x:c r="N148" s="18" t="n">
        <x:f>H148-M148</x:f>
        <x:v>4.3858429027770836</x:v>
      </x:c>
      <x:c r="O148" s="11" t="str">
        <x:f>INDEX('06 Cargo Claims'!$H$1330:$H$1339,MATCH(L148,'06 Cargo Claims'!$AO$1330:$AO$1339,0))</x:f>
        <x:v>BAT-22</x:v>
      </x:c>
      <x:c r="P148" s="11" t="str">
        <x:f>IF(L148&gt;='01 Controls'!$E$16,"PASS","FAIL")</x:f>
        <x:v>FAIL</x:v>
      </x:c>
      <x:c r="Q148" s="11" t="str">
        <x:v>UNQUANTIFIED</x:v>
      </x:c>
      <x:c r="R148" s="11" t="str">
        <x:f>IF(P148="FAIL","REDESIGN OR ADD CAPACITY","TRANSPORT ONLY; RECEIVER OPEN")</x:f>
        <x:v>REDESIGN OR ADD CAPACITY</x:v>
      </x:c>
      <x:c r="S148" s="26"/>
    </x:row>
    <x:row r="149">
      <x:c r="C149" s="11" t="str">
        <x:v>C3-CM-RDC</x:v>
      </x:c>
      <x:c r="D149" s="11" t="str">
        <x:v>C3</x:v>
      </x:c>
      <x:c r="E149" s="11" t="str">
        <x:v>Cascadia earthquake</x:v>
      </x:c>
      <x:c r="F149" s="11" t="str">
        <x:v>CM-RDC</x:v>
      </x:c>
      <x:c r="G149" s="11" t="str">
        <x:v>Return and durable-continuity group</x:v>
      </x:c>
      <x:c r="H149" s="18" t="n">
        <x:v>8</x:v>
      </x:c>
      <x:c r="I149" s="18" t="n">
        <x:f>SUM('06 Cargo Claims'!$N$1340:$N$1349)</x:f>
        <x:v>5400</x:v>
      </x:c>
      <x:c r="J149" s="18" t="n">
        <x:f>SUM('06 Cargo Claims'!$AN$1340:$AN$1349)</x:f>
        <x:v>1526.474150698952</x:v>
      </x:c>
      <x:c r="K149" s="17" t="n">
        <x:f>IF(I149=0,1,J149/I149)</x:f>
        <x:v>0.2826803982775837</x:v>
      </x:c>
      <x:c r="L149" s="17" t="n">
        <x:f>MIN('06 Cargo Claims'!$AO$1340:$AO$1349)</x:f>
        <x:v>0.12283141944458327</x:v>
      </x:c>
      <x:c r="M149" s="18" t="n">
        <x:f>H149*L149</x:f>
        <x:v>0.9826513555566662</x:v>
      </x:c>
      <x:c r="N149" s="18" t="n">
        <x:f>H149-M149</x:f>
        <x:v>7.0173486444433335</x:v>
      </x:c>
      <x:c r="O149" s="11" t="str">
        <x:f>INDEX('06 Cargo Claims'!$H$1340:$H$1349,MATCH(L149,'06 Cargo Claims'!$AO$1340:$AO$1349,0))</x:f>
        <x:v>BAT-22</x:v>
      </x:c>
      <x:c r="P149" s="11" t="str">
        <x:f>IF(L149&gt;='01 Controls'!$E$16,"PASS","FAIL")</x:f>
        <x:v>FAIL</x:v>
      </x:c>
      <x:c r="Q149" s="11" t="str">
        <x:v>UNQUANTIFIED</x:v>
      </x:c>
      <x:c r="R149" s="11" t="str">
        <x:f>IF(P149="FAIL","REDESIGN OR ADD CAPACITY","TRANSPORT ONLY; RECEIVER OPEN")</x:f>
        <x:v>REDESIGN OR ADD CAPACITY</x:v>
      </x:c>
      <x:c r="S149" s="26"/>
    </x:row>
    <x:row r="150">
      <x:c r="C150" s="11" t="str">
        <x:v>M1-J-CIE</x:v>
      </x:c>
      <x:c r="D150" s="11" t="str">
        <x:v>M1</x:v>
      </x:c>
      <x:c r="E150" s="11" t="str">
        <x:v>Western fire and heat</x:v>
      </x:c>
      <x:c r="F150" s="11" t="str">
        <x:v>J-CIE</x:v>
      </x:c>
      <x:c r="G150" s="11" t="str">
        <x:v>Civil integration and effects group</x:v>
      </x:c>
      <x:c r="H150" s="18" t="n">
        <x:v>2</x:v>
      </x:c>
      <x:c r="I150" s="18" t="n">
        <x:f>SUM('06 Cargo Claims'!$N$1350:$N$1358)</x:f>
        <x:v>2145</x:v>
      </x:c>
      <x:c r="J150" s="18" t="n">
        <x:f>SUM('06 Cargo Claims'!$AN$1350:$AN$1358)</x:f>
        <x:v>449.4218856397235</x:v>
      </x:c>
      <x:c r="K150" s="17" t="n">
        <x:f>IF(I150=0,1,J150/I150)</x:f>
        <x:v>0.2095206926059317</x:v>
      </x:c>
      <x:c r="L150" s="17" t="n">
        <x:f>MIN('06 Cargo Claims'!$AO$1350:$AO$1358)</x:f>
        <x:v>0.1220478695145471</x:v>
      </x:c>
      <x:c r="M150" s="18" t="n">
        <x:f>H150*L150</x:f>
        <x:v>0.2440957390290942</x:v>
      </x:c>
      <x:c r="N150" s="18" t="n">
        <x:f>H150-M150</x:f>
        <x:v>1.755904260970906</x:v>
      </x:c>
      <x:c r="O150" s="11" t="str">
        <x:f>INDEX('06 Cargo Claims'!$H$1350:$H$1358,MATCH(L150,'06 Cargo Claims'!$AO$1350:$AO$1358,0))</x:f>
        <x:v>BAT-22</x:v>
      </x:c>
      <x:c r="P150" s="11" t="str">
        <x:f>IF(L150&gt;='01 Controls'!$E$16,"PASS","FAIL")</x:f>
        <x:v>FAIL</x:v>
      </x:c>
      <x:c r="Q150" s="11" t="str">
        <x:v>UNQUANTIFIED</x:v>
      </x:c>
      <x:c r="R150" s="11" t="str">
        <x:f>IF(P150="FAIL","REDESIGN OR ADD CAPACITY","TRANSPORT ONLY; RECEIVER OPEN")</x:f>
        <x:v>REDESIGN OR ADD CAPACITY</x:v>
      </x:c>
      <x:c r="S150" s="26"/>
    </x:row>
    <x:row r="151">
      <x:c r="C151" s="11" t="str">
        <x:v>M1-J-TOC</x:v>
      </x:c>
      <x:c r="D151" s="11" t="str">
        <x:v>M1</x:v>
      </x:c>
      <x:c r="E151" s="11" t="str">
        <x:v>Western fire and heat</x:v>
      </x:c>
      <x:c r="F151" s="11" t="str">
        <x:v>J-TOC</x:v>
      </x:c>
      <x:c r="G151" s="11" t="str">
        <x:v>Theater-opening command</x:v>
      </x:c>
      <x:c r="H151" s="18" t="n">
        <x:v>1</x:v>
      </x:c>
      <x:c r="I151" s="18" t="n">
        <x:f>SUM('06 Cargo Claims'!$N$1359:$N$1367)</x:f>
        <x:v>1072.5</x:v>
      </x:c>
      <x:c r="J151" s="18" t="n">
        <x:f>SUM('06 Cargo Claims'!$AN$1359:$AN$1367)</x:f>
        <x:v>224.71094281986174</x:v>
      </x:c>
      <x:c r="K151" s="17" t="n">
        <x:f>IF(I151=0,1,J151/I151)</x:f>
        <x:v>0.2095206926059317</x:v>
      </x:c>
      <x:c r="L151" s="17" t="n">
        <x:f>MIN('06 Cargo Claims'!$AO$1359:$AO$1367)</x:f>
        <x:v>0.1220478695145471</x:v>
      </x:c>
      <x:c r="M151" s="18" t="n">
        <x:f>H151*L151</x:f>
        <x:v>0.1220478695145471</x:v>
      </x:c>
      <x:c r="N151" s="18" t="n">
        <x:f>H151-M151</x:f>
        <x:v>0.877952130485453</x:v>
      </x:c>
      <x:c r="O151" s="11" t="str">
        <x:f>INDEX('06 Cargo Claims'!$H$1359:$H$1367,MATCH(L151,'06 Cargo Claims'!$AO$1359:$AO$1367,0))</x:f>
        <x:v>BAT-22</x:v>
      </x:c>
      <x:c r="P151" s="11" t="str">
        <x:f>IF(L151&gt;='01 Controls'!$E$16,"PASS","FAIL")</x:f>
        <x:v>FAIL</x:v>
      </x:c>
      <x:c r="Q151" s="11" t="str">
        <x:v>UNQUANTIFIED</x:v>
      </x:c>
      <x:c r="R151" s="11" t="str">
        <x:f>IF(P151="FAIL","REDESIGN OR ADD CAPACITY","TRANSPORT ONLY; RECEIVER OPEN")</x:f>
        <x:v>REDESIGN OR ADD CAPACITY</x:v>
      </x:c>
      <x:c r="S151" s="26"/>
    </x:row>
    <x:row r="152">
      <x:c r="C152" s="11" t="str">
        <x:v>M1-J-TSC</x:v>
      </x:c>
      <x:c r="D152" s="11" t="str">
        <x:v>M1</x:v>
      </x:c>
      <x:c r="E152" s="11" t="str">
        <x:v>Western fire and heat</x:v>
      </x:c>
      <x:c r="F152" s="11" t="str">
        <x:v>J-TSC</x:v>
      </x:c>
      <x:c r="G152" s="11" t="str">
        <x:v>Theater sustainment command</x:v>
      </x:c>
      <x:c r="H152" s="18" t="n">
        <x:v>2</x:v>
      </x:c>
      <x:c r="I152" s="18" t="n">
        <x:f>SUM('06 Cargo Claims'!$N$1368:$N$1376)</x:f>
        <x:v>2145</x:v>
      </x:c>
      <x:c r="J152" s="18" t="n">
        <x:f>SUM('06 Cargo Claims'!$AN$1368:$AN$1376)</x:f>
        <x:v>449.4218856397235</x:v>
      </x:c>
      <x:c r="K152" s="17" t="n">
        <x:f>IF(I152=0,1,J152/I152)</x:f>
        <x:v>0.2095206926059317</x:v>
      </x:c>
      <x:c r="L152" s="17" t="n">
        <x:f>MIN('06 Cargo Claims'!$AO$1368:$AO$1376)</x:f>
        <x:v>0.1220478695145471</x:v>
      </x:c>
      <x:c r="M152" s="18" t="n">
        <x:f>H152*L152</x:f>
        <x:v>0.2440957390290942</x:v>
      </x:c>
      <x:c r="N152" s="18" t="n">
        <x:f>H152-M152</x:f>
        <x:v>1.755904260970906</x:v>
      </x:c>
      <x:c r="O152" s="11" t="str">
        <x:f>INDEX('06 Cargo Claims'!$H$1368:$H$1376,MATCH(L152,'06 Cargo Claims'!$AO$1368:$AO$1376,0))</x:f>
        <x:v>BAT-22</x:v>
      </x:c>
      <x:c r="P152" s="11" t="str">
        <x:f>IF(L152&gt;='01 Controls'!$E$16,"PASS","FAIL")</x:f>
        <x:v>FAIL</x:v>
      </x:c>
      <x:c r="Q152" s="11" t="str">
        <x:v>UNQUANTIFIED</x:v>
      </x:c>
      <x:c r="R152" s="11" t="str">
        <x:f>IF(P152="FAIL","REDESIGN OR ADD CAPACITY","TRANSPORT ONLY; RECEIVER OPEN")</x:f>
        <x:v>REDESIGN OR ADD CAPACITY</x:v>
      </x:c>
      <x:c r="S152" s="26"/>
    </x:row>
    <x:row r="153">
      <x:c r="C153" s="11" t="str">
        <x:v>M1-J-RRG</x:v>
      </x:c>
      <x:c r="D153" s="11" t="str">
        <x:v>M1</x:v>
      </x:c>
      <x:c r="E153" s="11" t="str">
        <x:v>Western fire and heat</x:v>
      </x:c>
      <x:c r="F153" s="11" t="str">
        <x:v>J-RRG</x:v>
      </x:c>
      <x:c r="G153" s="11" t="str">
        <x:v>Replacement and reconstitution group</x:v>
      </x:c>
      <x:c r="H153" s="18" t="n">
        <x:v>2</x:v>
      </x:c>
      <x:c r="I153" s="18" t="n">
        <x:f>SUM('06 Cargo Claims'!$N$1377:$N$1385)</x:f>
        <x:v>2145</x:v>
      </x:c>
      <x:c r="J153" s="18" t="n">
        <x:f>SUM('06 Cargo Claims'!$AN$1377:$AN$1385)</x:f>
        <x:v>449.4218856397235</x:v>
      </x:c>
      <x:c r="K153" s="17" t="n">
        <x:f>IF(I153=0,1,J153/I153)</x:f>
        <x:v>0.2095206926059317</x:v>
      </x:c>
      <x:c r="L153" s="17" t="n">
        <x:f>MIN('06 Cargo Claims'!$AO$1377:$AO$1385)</x:f>
        <x:v>0.1220478695145471</x:v>
      </x:c>
      <x:c r="M153" s="18" t="n">
        <x:f>H153*L153</x:f>
        <x:v>0.2440957390290942</x:v>
      </x:c>
      <x:c r="N153" s="18" t="n">
        <x:f>H153-M153</x:f>
        <x:v>1.755904260970906</x:v>
      </x:c>
      <x:c r="O153" s="11" t="str">
        <x:f>INDEX('06 Cargo Claims'!$H$1377:$H$1385,MATCH(L153,'06 Cargo Claims'!$AO$1377:$AO$1385,0))</x:f>
        <x:v>BAT-22</x:v>
      </x:c>
      <x:c r="P153" s="11" t="str">
        <x:f>IF(L153&gt;='01 Controls'!$E$16,"PASS","FAIL")</x:f>
        <x:v>FAIL</x:v>
      </x:c>
      <x:c r="Q153" s="11" t="str">
        <x:v>UNQUANTIFIED</x:v>
      </x:c>
      <x:c r="R153" s="11" t="str">
        <x:f>IF(P153="FAIL","REDESIGN OR ADD CAPACITY","TRANSPORT ONLY; RECEIVER OPEN")</x:f>
        <x:v>REDESIGN OR ADD CAPACITY</x:v>
      </x:c>
      <x:c r="S153" s="26"/>
    </x:row>
    <x:row r="154">
      <x:c r="C154" s="11" t="str">
        <x:v>M1-J-TDG</x:v>
      </x:c>
      <x:c r="D154" s="11" t="str">
        <x:v>M1</x:v>
      </x:c>
      <x:c r="E154" s="11" t="str">
        <x:v>Western fire and heat</x:v>
      </x:c>
      <x:c r="F154" s="11" t="str">
        <x:v>J-TDG</x:v>
      </x:c>
      <x:c r="G154" s="11" t="str">
        <x:v>Transfer and demobilization group</x:v>
      </x:c>
      <x:c r="H154" s="18" t="n">
        <x:v>1</x:v>
      </x:c>
      <x:c r="I154" s="18" t="n">
        <x:f>SUM('06 Cargo Claims'!$N$1386:$N$1394)</x:f>
        <x:v>1072.5</x:v>
      </x:c>
      <x:c r="J154" s="18" t="n">
        <x:f>SUM('06 Cargo Claims'!$AN$1386:$AN$1394)</x:f>
        <x:v>224.71094281986174</x:v>
      </x:c>
      <x:c r="K154" s="17" t="n">
        <x:f>IF(I154=0,1,J154/I154)</x:f>
        <x:v>0.2095206926059317</x:v>
      </x:c>
      <x:c r="L154" s="17" t="n">
        <x:f>MIN('06 Cargo Claims'!$AO$1386:$AO$1394)</x:f>
        <x:v>0.1220478695145471</x:v>
      </x:c>
      <x:c r="M154" s="18" t="n">
        <x:f>H154*L154</x:f>
        <x:v>0.1220478695145471</x:v>
      </x:c>
      <x:c r="N154" s="18" t="n">
        <x:f>H154-M154</x:f>
        <x:v>0.877952130485453</x:v>
      </x:c>
      <x:c r="O154" s="11" t="str">
        <x:f>INDEX('06 Cargo Claims'!$H$1386:$H$1394,MATCH(L154,'06 Cargo Claims'!$AO$1386:$AO$1394,0))</x:f>
        <x:v>BAT-22</x:v>
      </x:c>
      <x:c r="P154" s="11" t="str">
        <x:f>IF(L154&gt;='01 Controls'!$E$16,"PASS","FAIL")</x:f>
        <x:v>FAIL</x:v>
      </x:c>
      <x:c r="Q154" s="11" t="str">
        <x:v>UNQUANTIFIED</x:v>
      </x:c>
      <x:c r="R154" s="11" t="str">
        <x:f>IF(P154="FAIL","REDESIGN OR ADD CAPACITY","TRANSPORT ONLY; RECEIVER OPEN")</x:f>
        <x:v>REDESIGN OR ADD CAPACITY</x:v>
      </x:c>
      <x:c r="S154" s="26"/>
    </x:row>
    <x:row r="155">
      <x:c r="C155" s="11" t="str">
        <x:v>M1-L-ROG</x:v>
      </x:c>
      <x:c r="D155" s="11" t="str">
        <x:v>M1</x:v>
      </x:c>
      <x:c r="E155" s="11" t="str">
        <x:v>Western fire and heat</x:v>
      </x:c>
      <x:c r="F155" s="11" t="str">
        <x:v>L-ROG</x:v>
      </x:c>
      <x:c r="G155" s="11" t="str">
        <x:v>Access and route-opening group</x:v>
      </x:c>
      <x:c r="H155" s="18" t="n">
        <x:v>4</x:v>
      </x:c>
      <x:c r="I155" s="18" t="n">
        <x:f>SUM('06 Cargo Claims'!$N$1395:$N$1404)</x:f>
        <x:v>12150</x:v>
      </x:c>
      <x:c r="J155" s="18" t="n">
        <x:f>SUM('06 Cargo Claims'!$AN$1395:$AN$1404)</x:f>
        <x:v>3070.710679820828</x:v>
      </x:c>
      <x:c r="K155" s="17" t="n">
        <x:f>IF(I155=0,1,J155/I155)</x:f>
        <x:v>0.25273338928566486</x:v>
      </x:c>
      <x:c r="L155" s="17" t="n">
        <x:f>MIN('06 Cargo Claims'!$AO$1395:$AO$1404)</x:f>
        <x:v>0.12204786951454709</x:v>
      </x:c>
      <x:c r="M155" s="18" t="n">
        <x:f>H155*L155</x:f>
        <x:v>0.48819147805818836</x:v>
      </x:c>
      <x:c r="N155" s="18" t="n">
        <x:f>H155-M155</x:f>
        <x:v>3.511808521941812</x:v>
      </x:c>
      <x:c r="O155" s="11" t="str">
        <x:f>INDEX('06 Cargo Claims'!$H$1395:$H$1404,MATCH(L155,'06 Cargo Claims'!$AO$1395:$AO$1404,0))</x:f>
        <x:v>FLR-24</x:v>
      </x:c>
      <x:c r="P155" s="11" t="str">
        <x:f>IF(L155&gt;='01 Controls'!$E$16,"PASS","FAIL")</x:f>
        <x:v>FAIL</x:v>
      </x:c>
      <x:c r="Q155" s="11" t="str">
        <x:v>UNQUANTIFIED</x:v>
      </x:c>
      <x:c r="R155" s="11" t="str">
        <x:f>IF(P155="FAIL","REDESIGN OR ADD CAPACITY","TRANSPORT ONLY; RECEIVER OPEN")</x:f>
        <x:v>REDESIGN OR ADD CAPACITY</x:v>
      </x:c>
      <x:c r="S155" s="26"/>
    </x:row>
    <x:row r="156">
      <x:c r="C156" s="11" t="str">
        <x:v>M1-L-HCG</x:v>
      </x:c>
      <x:c r="D156" s="11" t="str">
        <x:v>M1</x:v>
      </x:c>
      <x:c r="E156" s="11" t="str">
        <x:v>Western fire and heat</x:v>
      </x:c>
      <x:c r="F156" s="11" t="str">
        <x:v>L-HCG</x:v>
      </x:c>
      <x:c r="G156" s="11" t="str">
        <x:v>Flood and hydraulic-control group</x:v>
      </x:c>
      <x:c r="H156" s="18" t="n">
        <x:v>0</x:v>
      </x:c>
      <x:c r="I156" s="18" t="n">
        <x:f>SUM('06 Cargo Claims'!$N$1405:$N$1414)</x:f>
        <x:v>0</x:v>
      </x:c>
      <x:c r="J156" s="18" t="n">
        <x:f>SUM('06 Cargo Claims'!$AN$1405:$AN$1414)</x:f>
        <x:v>0</x:v>
      </x:c>
      <x:c r="K156" s="17" t="n">
        <x:f>IF(I156=0,1,J156/I156)</x:f>
        <x:v>1</x:v>
      </x:c>
      <x:c r="L156" s="17" t="n">
        <x:f>MIN('06 Cargo Claims'!$AO$1405:$AO$1414)</x:f>
        <x:v>1</x:v>
      </x:c>
      <x:c r="M156" s="18" t="n">
        <x:f>H156*L156</x:f>
        <x:v>0</x:v>
      </x:c>
      <x:c r="N156" s="18" t="n">
        <x:f>H156-M156</x:f>
        <x:v>0</x:v>
      </x:c>
      <x:c r="O156" s="11" t="str">
        <x:f>INDEX('06 Cargo Claims'!$H$1405:$H$1414,MATCH(L156,'06 Cargo Claims'!$AO$1405:$AO$1414,0))</x:f>
        <x:v>APL-45</x:v>
      </x:c>
      <x:c r="P156" s="11" t="str">
        <x:f>IF(L156&gt;='01 Controls'!$E$16,"PASS","FAIL")</x:f>
        <x:v>PASS</x:v>
      </x:c>
      <x:c r="Q156" s="11" t="str">
        <x:v>UNQUANTIFIED</x:v>
      </x:c>
      <x:c r="R156" s="11" t="str">
        <x:f>IF(P156="FAIL","REDESIGN OR ADD CAPACITY","TRANSPORT ONLY; RECEIVER OPEN")</x:f>
        <x:v>TRANSPORT ONLY; RECEIVER OPEN</x:v>
      </x:c>
      <x:c r="S156" s="26"/>
    </x:row>
    <x:row r="157">
      <x:c r="C157" s="11" t="str">
        <x:v>M1-L-DMG</x:v>
      </x:c>
      <x:c r="D157" s="11" t="str">
        <x:v>M1</x:v>
      </x:c>
      <x:c r="E157" s="11" t="str">
        <x:v>Western fire and heat</x:v>
      </x:c>
      <x:c r="F157" s="11" t="str">
        <x:v>L-DMG</x:v>
      </x:c>
      <x:c r="G157" s="11" t="str">
        <x:v>Debris and materials group</x:v>
      </x:c>
      <x:c r="H157" s="18" t="n">
        <x:v>2</x:v>
      </x:c>
      <x:c r="I157" s="18" t="n">
        <x:f>SUM('06 Cargo Claims'!$N$1415:$N$1424)</x:f>
        <x:v>6075</x:v>
      </x:c>
      <x:c r="J157" s="18" t="n">
        <x:f>SUM('06 Cargo Claims'!$AN$1415:$AN$1424)</x:f>
        <x:v>1535.355339910414</x:v>
      </x:c>
      <x:c r="K157" s="17" t="n">
        <x:f>IF(I157=0,1,J157/I157)</x:f>
        <x:v>0.25273338928566486</x:v>
      </x:c>
      <x:c r="L157" s="17" t="n">
        <x:f>MIN('06 Cargo Claims'!$AO$1415:$AO$1424)</x:f>
        <x:v>0.12204786951454709</x:v>
      </x:c>
      <x:c r="M157" s="18" t="n">
        <x:f>H157*L157</x:f>
        <x:v>0.24409573902909418</x:v>
      </x:c>
      <x:c r="N157" s="18" t="n">
        <x:f>H157-M157</x:f>
        <x:v>1.755904260970906</x:v>
      </x:c>
      <x:c r="O157" s="11" t="str">
        <x:f>INDEX('06 Cargo Claims'!$H$1415:$H$1424,MATCH(L157,'06 Cargo Claims'!$AO$1415:$AO$1424,0))</x:f>
        <x:v>FLR-24</x:v>
      </x:c>
      <x:c r="P157" s="11" t="str">
        <x:f>IF(L157&gt;='01 Controls'!$E$16,"PASS","FAIL")</x:f>
        <x:v>FAIL</x:v>
      </x:c>
      <x:c r="Q157" s="11" t="str">
        <x:v>UNQUANTIFIED</x:v>
      </x:c>
      <x:c r="R157" s="11" t="str">
        <x:f>IF(P157="FAIL","REDESIGN OR ADD CAPACITY","TRANSPORT ONLY; RECEIVER OPEN")</x:f>
        <x:v>REDESIGN OR ADD CAPACITY</x:v>
      </x:c>
      <x:c r="S157" s="26"/>
    </x:row>
    <x:row r="158">
      <x:c r="C158" s="11" t="str">
        <x:v>M1-L-TWG</x:v>
      </x:c>
      <x:c r="D158" s="11" t="str">
        <x:v>M1</x:v>
      </x:c>
      <x:c r="E158" s="11" t="str">
        <x:v>Western fire and heat</x:v>
      </x:c>
      <x:c r="F158" s="11" t="str">
        <x:v>L-TWG</x:v>
      </x:c>
      <x:c r="G158" s="11" t="str">
        <x:v>Temporary works and crossing group</x:v>
      </x:c>
      <x:c r="H158" s="18" t="n">
        <x:v>1</x:v>
      </x:c>
      <x:c r="I158" s="18" t="n">
        <x:f>SUM('06 Cargo Claims'!$N$1425:$N$1434)</x:f>
        <x:v>3037.5</x:v>
      </x:c>
      <x:c r="J158" s="18" t="n">
        <x:f>SUM('06 Cargo Claims'!$AN$1425:$AN$1434)</x:f>
        <x:v>767.677669955207</x:v>
      </x:c>
      <x:c r="K158" s="17" t="n">
        <x:f>IF(I158=0,1,J158/I158)</x:f>
        <x:v>0.25273338928566486</x:v>
      </x:c>
      <x:c r="L158" s="17" t="n">
        <x:f>MIN('06 Cargo Claims'!$AO$1425:$AO$1434)</x:f>
        <x:v>0.12204786951454709</x:v>
      </x:c>
      <x:c r="M158" s="18" t="n">
        <x:f>H158*L158</x:f>
        <x:v>0.12204786951454709</x:v>
      </x:c>
      <x:c r="N158" s="18" t="n">
        <x:f>H158-M158</x:f>
        <x:v>0.877952130485453</x:v>
      </x:c>
      <x:c r="O158" s="11" t="str">
        <x:f>INDEX('06 Cargo Claims'!$H$1425:$H$1434,MATCH(L158,'06 Cargo Claims'!$AO$1425:$AO$1434,0))</x:f>
        <x:v>FLR-24</x:v>
      </x:c>
      <x:c r="P158" s="11" t="str">
        <x:f>IF(L158&gt;='01 Controls'!$E$16,"PASS","FAIL")</x:f>
        <x:v>FAIL</x:v>
      </x:c>
      <x:c r="Q158" s="11" t="str">
        <x:v>UNQUANTIFIED</x:v>
      </x:c>
      <x:c r="R158" s="11" t="str">
        <x:f>IF(P158="FAIL","REDESIGN OR ADD CAPACITY","TRANSPORT ONLY; RECEIVER OPEN")</x:f>
        <x:v>REDESIGN OR ADD CAPACITY</x:v>
      </x:c>
      <x:c r="S158" s="26"/>
    </x:row>
    <x:row r="159">
      <x:c r="C159" s="11" t="str">
        <x:v>M1-L-GFG</x:v>
      </x:c>
      <x:c r="D159" s="11" t="str">
        <x:v>M1</x:v>
      </x:c>
      <x:c r="E159" s="11" t="str">
        <x:v>Western fire and heat</x:v>
      </x:c>
      <x:c r="F159" s="11" t="str">
        <x:v>L-GFG</x:v>
      </x:c>
      <x:c r="G159" s="11" t="str">
        <x:v>Ground fire and landscape group</x:v>
      </x:c>
      <x:c r="H159" s="18" t="n">
        <x:v>12</x:v>
      </x:c>
      <x:c r="I159" s="18" t="n">
        <x:f>SUM('06 Cargo Claims'!$N$1435:$N$1444)</x:f>
        <x:v>36450</x:v>
      </x:c>
      <x:c r="J159" s="18" t="n">
        <x:f>SUM('06 Cargo Claims'!$AN$1435:$AN$1444)</x:f>
        <x:v>9212.132039462484</x:v>
      </x:c>
      <x:c r="K159" s="17" t="n">
        <x:f>IF(I159=0,1,J159/I159)</x:f>
        <x:v>0.25273338928566486</x:v>
      </x:c>
      <x:c r="L159" s="17" t="n">
        <x:f>MIN('06 Cargo Claims'!$AO$1435:$AO$1444)</x:f>
        <x:v>0.1220478695145471</x:v>
      </x:c>
      <x:c r="M159" s="18" t="n">
        <x:f>H159*L159</x:f>
        <x:v>1.4645744341745652</x:v>
      </x:c>
      <x:c r="N159" s="18" t="n">
        <x:f>H159-M159</x:f>
        <x:v>10.535425565825435</x:v>
      </x:c>
      <x:c r="O159" s="11" t="str">
        <x:f>INDEX('06 Cargo Claims'!$H$1435:$H$1444,MATCH(L159,'06 Cargo Claims'!$AO$1435:$AO$1444,0))</x:f>
        <x:v>BAT-22</x:v>
      </x:c>
      <x:c r="P159" s="11" t="str">
        <x:f>IF(L159&gt;='01 Controls'!$E$16,"PASS","FAIL")</x:f>
        <x:v>FAIL</x:v>
      </x:c>
      <x:c r="Q159" s="11" t="str">
        <x:v>UNQUANTIFIED</x:v>
      </x:c>
      <x:c r="R159" s="11" t="str">
        <x:f>IF(P159="FAIL","REDESIGN OR ADD CAPACITY","TRANSPORT ONLY; RECEIVER OPEN")</x:f>
        <x:v>REDESIGN OR ADD CAPACITY</x:v>
      </x:c>
      <x:c r="S159" s="26"/>
    </x:row>
    <x:row r="160">
      <x:c r="C160" s="11" t="str">
        <x:v>M1-A-SMW</x:v>
      </x:c>
      <x:c r="D160" s="11" t="str">
        <x:v>M1</x:v>
      </x:c>
      <x:c r="E160" s="11" t="str">
        <x:v>Western fire and heat</x:v>
      </x:c>
      <x:c r="F160" s="11" t="str">
        <x:v>A-SMW</x:v>
      </x:c>
      <x:c r="G160" s="11" t="str">
        <x:v>Strategic mobility wing</x:v>
      </x:c>
      <x:c r="H160" s="18" t="n">
        <x:v>2</x:v>
      </x:c>
      <x:c r="I160" s="18" t="n">
        <x:f>SUM('06 Cargo Claims'!$N$1445:$N$1454)</x:f>
        <x:v>5625</x:v>
      </x:c>
      <x:c r="J160" s="18" t="n">
        <x:f>SUM('06 Cargo Claims'!$AN$1445:$AN$1454)</x:f>
        <x:v>1626.958412069426</x:v>
      </x:c>
      <x:c r="K160" s="17" t="n">
        <x:f>IF(I160=0,1,J160/I160)</x:f>
        <x:v>0.2892370510345646</x:v>
      </x:c>
      <x:c r="L160" s="17" t="n">
        <x:f>MIN('06 Cargo Claims'!$AO$1445:$AO$1454)</x:f>
        <x:v>0.12204786951454709</x:v>
      </x:c>
      <x:c r="M160" s="18" t="n">
        <x:f>H160*L160</x:f>
        <x:v>0.24409573902909418</x:v>
      </x:c>
      <x:c r="N160" s="18" t="n">
        <x:f>H160-M160</x:f>
        <x:v>1.755904260970906</x:v>
      </x:c>
      <x:c r="O160" s="11" t="str">
        <x:f>INDEX('06 Cargo Claims'!$H$1445:$H$1454,MATCH(L160,'06 Cargo Claims'!$AO$1445:$AO$1454,0))</x:f>
        <x:v>ROL-30</x:v>
      </x:c>
      <x:c r="P160" s="11" t="str">
        <x:f>IF(L160&gt;='01 Controls'!$E$16,"PASS","FAIL")</x:f>
        <x:v>FAIL</x:v>
      </x:c>
      <x:c r="Q160" s="11" t="str">
        <x:v>UNQUANTIFIED</x:v>
      </x:c>
      <x:c r="R160" s="11" t="str">
        <x:f>IF(P160="FAIL","REDESIGN OR ADD CAPACITY","TRANSPORT ONLY; RECEIVER OPEN")</x:f>
        <x:v>REDESIGN OR ADD CAPACITY</x:v>
      </x:c>
      <x:c r="S160" s="26"/>
    </x:row>
    <x:row r="161">
      <x:c r="C161" s="11" t="str">
        <x:v>M1-A-AAG</x:v>
      </x:c>
      <x:c r="D161" s="11" t="str">
        <x:v>M1</x:v>
      </x:c>
      <x:c r="E161" s="11" t="str">
        <x:v>Western fire and heat</x:v>
      </x:c>
      <x:c r="F161" s="11" t="str">
        <x:v>A-AAG</x:v>
      </x:c>
      <x:c r="G161" s="11" t="str">
        <x:v>Austere air-access group</x:v>
      </x:c>
      <x:c r="H161" s="18" t="n">
        <x:v>3</x:v>
      </x:c>
      <x:c r="I161" s="18" t="n">
        <x:f>SUM('06 Cargo Claims'!$N$1455:$N$1464)</x:f>
        <x:v>8437.5</x:v>
      </x:c>
      <x:c r="J161" s="18" t="n">
        <x:f>SUM('06 Cargo Claims'!$AN$1455:$AN$1464)</x:f>
        <x:v>2440.437618104139</x:v>
      </x:c>
      <x:c r="K161" s="17" t="n">
        <x:f>IF(I161=0,1,J161/I161)</x:f>
        <x:v>0.2892370510345646</x:v>
      </x:c>
      <x:c r="L161" s="17" t="n">
        <x:f>MIN('06 Cargo Claims'!$AO$1455:$AO$1464)</x:f>
        <x:v>0.12204786951454709</x:v>
      </x:c>
      <x:c r="M161" s="18" t="n">
        <x:f>H161*L161</x:f>
        <x:v>0.36614360854364125</x:v>
      </x:c>
      <x:c r="N161" s="18" t="n">
        <x:f>H161-M161</x:f>
        <x:v>2.6338563914563586</x:v>
      </x:c>
      <x:c r="O161" s="11" t="str">
        <x:f>INDEX('06 Cargo Claims'!$H$1455:$H$1464,MATCH(L161,'06 Cargo Claims'!$AO$1455:$AO$1464,0))</x:f>
        <x:v>BAT-22</x:v>
      </x:c>
      <x:c r="P161" s="11" t="str">
        <x:f>IF(L161&gt;='01 Controls'!$E$16,"PASS","FAIL")</x:f>
        <x:v>FAIL</x:v>
      </x:c>
      <x:c r="Q161" s="11" t="str">
        <x:v>UNQUANTIFIED</x:v>
      </x:c>
      <x:c r="R161" s="11" t="str">
        <x:f>IF(P161="FAIL","REDESIGN OR ADD CAPACITY","TRANSPORT ONLY; RECEIVER OPEN")</x:f>
        <x:v>REDESIGN OR ADD CAPACITY</x:v>
      </x:c>
      <x:c r="S161" s="26"/>
    </x:row>
    <x:row r="162">
      <x:c r="C162" s="11" t="str">
        <x:v>M1-A-AHW</x:v>
      </x:c>
      <x:c r="D162" s="11" t="str">
        <x:v>M1</x:v>
      </x:c>
      <x:c r="E162" s="11" t="str">
        <x:v>Western fire and heat</x:v>
      </x:c>
      <x:c r="F162" s="11" t="str">
        <x:v>A-AHW</x:v>
      </x:c>
      <x:c r="G162" s="11" t="str">
        <x:v>Aerial hazard-control wing</x:v>
      </x:c>
      <x:c r="H162" s="18" t="n">
        <x:v>10</x:v>
      </x:c>
      <x:c r="I162" s="18" t="n">
        <x:f>SUM('06 Cargo Claims'!$N$1465:$N$1474)</x:f>
        <x:v>28125</x:v>
      </x:c>
      <x:c r="J162" s="18" t="n">
        <x:f>SUM('06 Cargo Claims'!$AN$1465:$AN$1474)</x:f>
        <x:v>8134.79206034713</x:v>
      </x:c>
      <x:c r="K162" s="17" t="n">
        <x:f>IF(I162=0,1,J162/I162)</x:f>
        <x:v>0.28923705103456465</x:v>
      </x:c>
      <x:c r="L162" s="17" t="n">
        <x:f>MIN('06 Cargo Claims'!$AO$1465:$AO$1474)</x:f>
        <x:v>0.1220478695145471</x:v>
      </x:c>
      <x:c r="M162" s="18" t="n">
        <x:f>H162*L162</x:f>
        <x:v>1.220478695145471</x:v>
      </x:c>
      <x:c r="N162" s="18" t="n">
        <x:f>H162-M162</x:f>
        <x:v>8.77952130485453</x:v>
      </x:c>
      <x:c r="O162" s="11" t="str">
        <x:f>INDEX('06 Cargo Claims'!$H$1465:$H$1474,MATCH(L162,'06 Cargo Claims'!$AO$1465:$AO$1474,0))</x:f>
        <x:v>BAT-22</x:v>
      </x:c>
      <x:c r="P162" s="11" t="str">
        <x:f>IF(L162&gt;='01 Controls'!$E$16,"PASS","FAIL")</x:f>
        <x:v>FAIL</x:v>
      </x:c>
      <x:c r="Q162" s="11" t="str">
        <x:v>UNQUANTIFIED</x:v>
      </x:c>
      <x:c r="R162" s="11" t="str">
        <x:f>IF(P162="FAIL","REDESIGN OR ADD CAPACITY","TRANSPORT ONLY; RECEIVER OPEN")</x:f>
        <x:v>REDESIGN OR ADD CAPACITY</x:v>
      </x:c>
      <x:c r="S162" s="26"/>
    </x:row>
    <x:row r="163">
      <x:c r="C163" s="11" t="str">
        <x:v>M1-A-TDG</x:v>
      </x:c>
      <x:c r="D163" s="11" t="str">
        <x:v>M1</x:v>
      </x:c>
      <x:c r="E163" s="11" t="str">
        <x:v>Western fire and heat</x:v>
      </x:c>
      <x:c r="F163" s="11" t="str">
        <x:v>A-TDG</x:v>
      </x:c>
      <x:c r="G163" s="11" t="str">
        <x:v>Tactical distribution group</x:v>
      </x:c>
      <x:c r="H163" s="18" t="n">
        <x:v>5</x:v>
      </x:c>
      <x:c r="I163" s="18" t="n">
        <x:f>SUM('06 Cargo Claims'!$N$1475:$N$1484)</x:f>
        <x:v>14062.5</x:v>
      </x:c>
      <x:c r="J163" s="18" t="n">
        <x:f>SUM('06 Cargo Claims'!$AN$1475:$AN$1484)</x:f>
        <x:v>4067.396030173565</x:v>
      </x:c>
      <x:c r="K163" s="17" t="n">
        <x:f>IF(I163=0,1,J163/I163)</x:f>
        <x:v>0.28923705103456465</x:v>
      </x:c>
      <x:c r="L163" s="17" t="n">
        <x:f>MIN('06 Cargo Claims'!$AO$1475:$AO$1484)</x:f>
        <x:v>0.1220478695145471</x:v>
      </x:c>
      <x:c r="M163" s="18" t="n">
        <x:f>H163*L163</x:f>
        <x:v>0.6102393475727355</x:v>
      </x:c>
      <x:c r="N163" s="18" t="n">
        <x:f>H163-M163</x:f>
        <x:v>4.389760652427265</x:v>
      </x:c>
      <x:c r="O163" s="11" t="str">
        <x:f>INDEX('06 Cargo Claims'!$H$1475:$H$1484,MATCH(L163,'06 Cargo Claims'!$AO$1475:$AO$1484,0))</x:f>
        <x:v>BAT-22</x:v>
      </x:c>
      <x:c r="P163" s="11" t="str">
        <x:f>IF(L163&gt;='01 Controls'!$E$16,"PASS","FAIL")</x:f>
        <x:v>FAIL</x:v>
      </x:c>
      <x:c r="Q163" s="11" t="str">
        <x:v>UNQUANTIFIED</x:v>
      </x:c>
      <x:c r="R163" s="11" t="str">
        <x:f>IF(P163="FAIL","REDESIGN OR ADD CAPACITY","TRANSPORT ONLY; RECEIVER OPEN")</x:f>
        <x:v>REDESIGN OR ADD CAPACITY</x:v>
      </x:c>
      <x:c r="S163" s="26"/>
    </x:row>
    <x:row r="164">
      <x:c r="C164" s="11" t="str">
        <x:v>M1-A-SRG</x:v>
      </x:c>
      <x:c r="D164" s="11" t="str">
        <x:v>M1</x:v>
      </x:c>
      <x:c r="E164" s="11" t="str">
        <x:v>Western fire and heat</x:v>
      </x:c>
      <x:c r="F164" s="11" t="str">
        <x:v>A-SRG</x:v>
      </x:c>
      <x:c r="G164" s="11" t="str">
        <x:v>Air sensing and relay group</x:v>
      </x:c>
      <x:c r="H164" s="18" t="n">
        <x:v>5</x:v>
      </x:c>
      <x:c r="I164" s="18" t="n">
        <x:f>SUM('06 Cargo Claims'!$N$1485:$N$1494)</x:f>
        <x:v>14062.5</x:v>
      </x:c>
      <x:c r="J164" s="18" t="n">
        <x:f>SUM('06 Cargo Claims'!$AN$1485:$AN$1494)</x:f>
        <x:v>4067.396030173565</x:v>
      </x:c>
      <x:c r="K164" s="17" t="n">
        <x:f>IF(I164=0,1,J164/I164)</x:f>
        <x:v>0.28923705103456465</x:v>
      </x:c>
      <x:c r="L164" s="17" t="n">
        <x:f>MIN('06 Cargo Claims'!$AO$1485:$AO$1494)</x:f>
        <x:v>0.1220478695145471</x:v>
      </x:c>
      <x:c r="M164" s="18" t="n">
        <x:f>H164*L164</x:f>
        <x:v>0.6102393475727355</x:v>
      </x:c>
      <x:c r="N164" s="18" t="n">
        <x:f>H164-M164</x:f>
        <x:v>4.389760652427265</x:v>
      </x:c>
      <x:c r="O164" s="11" t="str">
        <x:f>INDEX('06 Cargo Claims'!$H$1485:$H$1494,MATCH(L164,'06 Cargo Claims'!$AO$1485:$AO$1494,0))</x:f>
        <x:v>BAT-22</x:v>
      </x:c>
      <x:c r="P164" s="11" t="str">
        <x:f>IF(L164&gt;='01 Controls'!$E$16,"PASS","FAIL")</x:f>
        <x:v>FAIL</x:v>
      </x:c>
      <x:c r="Q164" s="11" t="str">
        <x:v>UNQUANTIFIED</x:v>
      </x:c>
      <x:c r="R164" s="11" t="str">
        <x:f>IF(P164="FAIL","REDESIGN OR ADD CAPACITY","TRANSPORT ONLY; RECEIVER OPEN")</x:f>
        <x:v>REDESIGN OR ADD CAPACITY</x:v>
      </x:c>
      <x:c r="S164" s="26"/>
    </x:row>
    <x:row r="165">
      <x:c r="C165" s="11" t="str">
        <x:v>M1-A-AMG</x:v>
      </x:c>
      <x:c r="D165" s="11" t="str">
        <x:v>M1</x:v>
      </x:c>
      <x:c r="E165" s="11" t="str">
        <x:v>Western fire and heat</x:v>
      </x:c>
      <x:c r="F165" s="11" t="str">
        <x:v>A-AMG</x:v>
      </x:c>
      <x:c r="G165" s="11" t="str">
        <x:v>Aeromedical movement group</x:v>
      </x:c>
      <x:c r="H165" s="18" t="n">
        <x:v>2</x:v>
      </x:c>
      <x:c r="I165" s="18" t="n">
        <x:f>SUM('06 Cargo Claims'!$N$1495:$N$1504)</x:f>
        <x:v>5625</x:v>
      </x:c>
      <x:c r="J165" s="18" t="n">
        <x:f>SUM('06 Cargo Claims'!$AN$1495:$AN$1504)</x:f>
        <x:v>1626.958412069426</x:v>
      </x:c>
      <x:c r="K165" s="17" t="n">
        <x:f>IF(I165=0,1,J165/I165)</x:f>
        <x:v>0.2892370510345646</x:v>
      </x:c>
      <x:c r="L165" s="17" t="n">
        <x:f>MIN('06 Cargo Claims'!$AO$1495:$AO$1504)</x:f>
        <x:v>0.12204786951454709</x:v>
      </x:c>
      <x:c r="M165" s="18" t="n">
        <x:f>H165*L165</x:f>
        <x:v>0.24409573902909418</x:v>
      </x:c>
      <x:c r="N165" s="18" t="n">
        <x:f>H165-M165</x:f>
        <x:v>1.755904260970906</x:v>
      </x:c>
      <x:c r="O165" s="11" t="str">
        <x:f>INDEX('06 Cargo Claims'!$H$1495:$H$1504,MATCH(L165,'06 Cargo Claims'!$AO$1495:$AO$1504,0))</x:f>
        <x:v>ROL-30</x:v>
      </x:c>
      <x:c r="P165" s="11" t="str">
        <x:f>IF(L165&gt;='01 Controls'!$E$16,"PASS","FAIL")</x:f>
        <x:v>FAIL</x:v>
      </x:c>
      <x:c r="Q165" s="11" t="str">
        <x:v>UNQUANTIFIED</x:v>
      </x:c>
      <x:c r="R165" s="11" t="str">
        <x:f>IF(P165="FAIL","REDESIGN OR ADD CAPACITY","TRANSPORT ONLY; RECEIVER OPEN")</x:f>
        <x:v>REDESIGN OR ADD CAPACITY</x:v>
      </x:c>
      <x:c r="S165" s="26"/>
    </x:row>
    <x:row r="166">
      <x:c r="C166" s="11" t="str">
        <x:v>M1-M-POG</x:v>
      </x:c>
      <x:c r="D166" s="11" t="str">
        <x:v>M1</x:v>
      </x:c>
      <x:c r="E166" s="11" t="str">
        <x:v>Western fire and heat</x:v>
      </x:c>
      <x:c r="F166" s="11" t="str">
        <x:v>M-POG</x:v>
      </x:c>
      <x:c r="G166" s="11" t="str">
        <x:v>Port-opening group</x:v>
      </x:c>
      <x:c r="H166" s="18" t="n">
        <x:v>0</x:v>
      </x:c>
      <x:c r="I166" s="18" t="n">
        <x:f>SUM('06 Cargo Claims'!$N$1505:$N$1514)</x:f>
        <x:v>0</x:v>
      </x:c>
      <x:c r="J166" s="18" t="n">
        <x:f>SUM('06 Cargo Claims'!$AN$1505:$AN$1514)</x:f>
        <x:v>0</x:v>
      </x:c>
      <x:c r="K166" s="17" t="n">
        <x:f>IF(I166=0,1,J166/I166)</x:f>
        <x:v>1</x:v>
      </x:c>
      <x:c r="L166" s="17" t="n">
        <x:f>MIN('06 Cargo Claims'!$AO$1505:$AO$1514)</x:f>
        <x:v>1</x:v>
      </x:c>
      <x:c r="M166" s="18" t="n">
        <x:f>H166*L166</x:f>
        <x:v>0</x:v>
      </x:c>
      <x:c r="N166" s="18" t="n">
        <x:f>H166-M166</x:f>
        <x:v>0</x:v>
      </x:c>
      <x:c r="O166" s="11" t="str">
        <x:f>INDEX('06 Cargo Claims'!$H$1505:$H$1514,MATCH(L166,'06 Cargo Claims'!$AO$1505:$AO$1514,0))</x:f>
        <x:v>APL-45</x:v>
      </x:c>
      <x:c r="P166" s="11" t="str">
        <x:f>IF(L166&gt;='01 Controls'!$E$16,"PASS","FAIL")</x:f>
        <x:v>PASS</x:v>
      </x:c>
      <x:c r="Q166" s="11" t="str">
        <x:v>UNQUANTIFIED</x:v>
      </x:c>
      <x:c r="R166" s="11" t="str">
        <x:f>IF(P166="FAIL","REDESIGN OR ADD CAPACITY","TRANSPORT ONLY; RECEIVER OPEN")</x:f>
        <x:v>TRANSPORT ONLY; RECEIVER OPEN</x:v>
      </x:c>
      <x:c r="S166" s="26"/>
    </x:row>
    <x:row r="167">
      <x:c r="C167" s="11" t="str">
        <x:v>M1-M-LAG</x:v>
      </x:c>
      <x:c r="D167" s="11" t="str">
        <x:v>M1</x:v>
      </x:c>
      <x:c r="E167" s="11" t="str">
        <x:v>Western fire and heat</x:v>
      </x:c>
      <x:c r="F167" s="11" t="str">
        <x:v>M-LAG</x:v>
      </x:c>
      <x:c r="G167" s="11" t="str">
        <x:v>Littoral-access group</x:v>
      </x:c>
      <x:c r="H167" s="18" t="n">
        <x:v>0</x:v>
      </x:c>
      <x:c r="I167" s="18" t="n">
        <x:f>SUM('06 Cargo Claims'!$N$1515:$N$1524)</x:f>
        <x:v>0</x:v>
      </x:c>
      <x:c r="J167" s="18" t="n">
        <x:f>SUM('06 Cargo Claims'!$AN$1515:$AN$1524)</x:f>
        <x:v>0</x:v>
      </x:c>
      <x:c r="K167" s="17" t="n">
        <x:f>IF(I167=0,1,J167/I167)</x:f>
        <x:v>1</x:v>
      </x:c>
      <x:c r="L167" s="17" t="n">
        <x:f>MIN('06 Cargo Claims'!$AO$1515:$AO$1524)</x:f>
        <x:v>1</x:v>
      </x:c>
      <x:c r="M167" s="18" t="n">
        <x:f>H167*L167</x:f>
        <x:v>0</x:v>
      </x:c>
      <x:c r="N167" s="18" t="n">
        <x:f>H167-M167</x:f>
        <x:v>0</x:v>
      </x:c>
      <x:c r="O167" s="11" t="str">
        <x:f>INDEX('06 Cargo Claims'!$H$1515:$H$1524,MATCH(L167,'06 Cargo Claims'!$AO$1515:$AO$1524,0))</x:f>
        <x:v>APL-45</x:v>
      </x:c>
      <x:c r="P167" s="11" t="str">
        <x:f>IF(L167&gt;='01 Controls'!$E$16,"PASS","FAIL")</x:f>
        <x:v>PASS</x:v>
      </x:c>
      <x:c r="Q167" s="11" t="str">
        <x:v>UNQUANTIFIED</x:v>
      </x:c>
      <x:c r="R167" s="11" t="str">
        <x:f>IF(P167="FAIL","REDESIGN OR ADD CAPACITY","TRANSPORT ONLY; RECEIVER OPEN")</x:f>
        <x:v>TRANSPORT ONLY; RECEIVER OPEN</x:v>
      </x:c>
      <x:c r="S167" s="26"/>
    </x:row>
    <x:row r="168">
      <x:c r="C168" s="11" t="str">
        <x:v>M1-M-IWG</x:v>
      </x:c>
      <x:c r="D168" s="11" t="str">
        <x:v>M1</x:v>
      </x:c>
      <x:c r="E168" s="11" t="str">
        <x:v>Western fire and heat</x:v>
      </x:c>
      <x:c r="F168" s="11" t="str">
        <x:v>M-IWG</x:v>
      </x:c>
      <x:c r="G168" s="11" t="str">
        <x:v>Inland-waterway group</x:v>
      </x:c>
      <x:c r="H168" s="18" t="n">
        <x:v>0</x:v>
      </x:c>
      <x:c r="I168" s="18" t="n">
        <x:f>SUM('06 Cargo Claims'!$N$1525:$N$1534)</x:f>
        <x:v>0</x:v>
      </x:c>
      <x:c r="J168" s="18" t="n">
        <x:f>SUM('06 Cargo Claims'!$AN$1525:$AN$1534)</x:f>
        <x:v>0</x:v>
      </x:c>
      <x:c r="K168" s="17" t="n">
        <x:f>IF(I168=0,1,J168/I168)</x:f>
        <x:v>1</x:v>
      </x:c>
      <x:c r="L168" s="17" t="n">
        <x:f>MIN('06 Cargo Claims'!$AO$1525:$AO$1534)</x:f>
        <x:v>1</x:v>
      </x:c>
      <x:c r="M168" s="18" t="n">
        <x:f>H168*L168</x:f>
        <x:v>0</x:v>
      </x:c>
      <x:c r="N168" s="18" t="n">
        <x:f>H168-M168</x:f>
        <x:v>0</x:v>
      </x:c>
      <x:c r="O168" s="11" t="str">
        <x:f>INDEX('06 Cargo Claims'!$H$1525:$H$1534,MATCH(L168,'06 Cargo Claims'!$AO$1525:$AO$1534,0))</x:f>
        <x:v>APL-45</x:v>
      </x:c>
      <x:c r="P168" s="11" t="str">
        <x:f>IF(L168&gt;='01 Controls'!$E$16,"PASS","FAIL")</x:f>
        <x:v>PASS</x:v>
      </x:c>
      <x:c r="Q168" s="11" t="str">
        <x:v>UNQUANTIFIED</x:v>
      </x:c>
      <x:c r="R168" s="11" t="str">
        <x:f>IF(P168="FAIL","REDESIGN OR ADD CAPACITY","TRANSPORT ONLY; RECEIVER OPEN")</x:f>
        <x:v>TRANSPORT ONLY; RECEIVER OPEN</x:v>
      </x:c>
      <x:c r="S168" s="26"/>
    </x:row>
    <x:row r="169">
      <x:c r="C169" s="11" t="str">
        <x:v>M1-M-OSG</x:v>
      </x:c>
      <x:c r="D169" s="11" t="str">
        <x:v>M1</x:v>
      </x:c>
      <x:c r="E169" s="11" t="str">
        <x:v>Western fire and heat</x:v>
      </x:c>
      <x:c r="F169" s="11" t="str">
        <x:v>M-OSG</x:v>
      </x:c>
      <x:c r="G169" s="11" t="str">
        <x:v>Offshore-support group</x:v>
      </x:c>
      <x:c r="H169" s="18" t="n">
        <x:v>0</x:v>
      </x:c>
      <x:c r="I169" s="18" t="n">
        <x:f>SUM('06 Cargo Claims'!$N$1535:$N$1544)</x:f>
        <x:v>0</x:v>
      </x:c>
      <x:c r="J169" s="18" t="n">
        <x:f>SUM('06 Cargo Claims'!$AN$1535:$AN$1544)</x:f>
        <x:v>0</x:v>
      </x:c>
      <x:c r="K169" s="17" t="n">
        <x:f>IF(I169=0,1,J169/I169)</x:f>
        <x:v>1</x:v>
      </x:c>
      <x:c r="L169" s="17" t="n">
        <x:f>MIN('06 Cargo Claims'!$AO$1535:$AO$1544)</x:f>
        <x:v>1</x:v>
      </x:c>
      <x:c r="M169" s="18" t="n">
        <x:f>H169*L169</x:f>
        <x:v>0</x:v>
      </x:c>
      <x:c r="N169" s="18" t="n">
        <x:f>H169-M169</x:f>
        <x:v>0</x:v>
      </x:c>
      <x:c r="O169" s="11" t="str">
        <x:f>INDEX('06 Cargo Claims'!$H$1535:$H$1544,MATCH(L169,'06 Cargo Claims'!$AO$1535:$AO$1544,0))</x:f>
        <x:v>APL-45</x:v>
      </x:c>
      <x:c r="P169" s="11" t="str">
        <x:f>IF(L169&gt;='01 Controls'!$E$16,"PASS","FAIL")</x:f>
        <x:v>PASS</x:v>
      </x:c>
      <x:c r="Q169" s="11" t="str">
        <x:v>UNQUANTIFIED</x:v>
      </x:c>
      <x:c r="R169" s="11" t="str">
        <x:f>IF(P169="FAIL","REDESIGN OR ADD CAPACITY","TRANSPORT ONLY; RECEIVER OPEN")</x:f>
        <x:v>TRANSPORT ONLY; RECEIVER OPEN</x:v>
      </x:c>
      <x:c r="S169" s="26"/>
    </x:row>
    <x:row r="170">
      <x:c r="C170" s="11" t="str">
        <x:v>M1-M-SSG</x:v>
      </x:c>
      <x:c r="D170" s="11" t="str">
        <x:v>M1</x:v>
      </x:c>
      <x:c r="E170" s="11" t="str">
        <x:v>Western fire and heat</x:v>
      </x:c>
      <x:c r="F170" s="11" t="str">
        <x:v>M-SSG</x:v>
      </x:c>
      <x:c r="G170" s="11" t="str">
        <x:v>Ocean sustainment group</x:v>
      </x:c>
      <x:c r="H170" s="18" t="n">
        <x:v>1</x:v>
      </x:c>
      <x:c r="I170" s="18" t="n">
        <x:f>SUM('06 Cargo Claims'!$N$1545:$N$1554)</x:f>
        <x:v>2100</x:v>
      </x:c>
      <x:c r="J170" s="18" t="n">
        <x:f>SUM('06 Cargo Claims'!$AN$1545:$AN$1554)</x:f>
        <x:v>630.6901975409472</x:v>
      </x:c>
      <x:c r="K170" s="17" t="n">
        <x:f>IF(I170=0,1,J170/I170)</x:f>
        <x:v>0.30032866549568915</x:v>
      </x:c>
      <x:c r="L170" s="17" t="n">
        <x:f>MIN('06 Cargo Claims'!$AO$1545:$AO$1554)</x:f>
        <x:v>0.1220478695145471</x:v>
      </x:c>
      <x:c r="M170" s="18" t="n">
        <x:f>H170*L170</x:f>
        <x:v>0.1220478695145471</x:v>
      </x:c>
      <x:c r="N170" s="18" t="n">
        <x:f>H170-M170</x:f>
        <x:v>0.877952130485453</x:v>
      </x:c>
      <x:c r="O170" s="11" t="str">
        <x:f>INDEX('06 Cargo Claims'!$H$1545:$H$1554,MATCH(L170,'06 Cargo Claims'!$AO$1545:$AO$1554,0))</x:f>
        <x:v>TNK-20</x:v>
      </x:c>
      <x:c r="P170" s="11" t="str">
        <x:f>IF(L170&gt;='01 Controls'!$E$16,"PASS","FAIL")</x:f>
        <x:v>FAIL</x:v>
      </x:c>
      <x:c r="Q170" s="11" t="str">
        <x:v>UNQUANTIFIED</x:v>
      </x:c>
      <x:c r="R170" s="11" t="str">
        <x:f>IF(P170="FAIL","REDESIGN OR ADD CAPACITY","TRANSPORT ONLY; RECEIVER OPEN")</x:f>
        <x:v>REDESIGN OR ADD CAPACITY</x:v>
      </x:c>
      <x:c r="S170" s="26"/>
    </x:row>
    <x:row r="171">
      <x:c r="C171" s="11" t="str">
        <x:v>M1-I-CUG</x:v>
      </x:c>
      <x:c r="D171" s="11" t="str">
        <x:v>M1</x:v>
      </x:c>
      <x:c r="E171" s="11" t="str">
        <x:v>Western fire and heat</x:v>
      </x:c>
      <x:c r="F171" s="11" t="str">
        <x:v>I-CUG</x:v>
      </x:c>
      <x:c r="G171" s="11" t="str">
        <x:v>Communications utility group</x:v>
      </x:c>
      <x:c r="H171" s="18" t="n">
        <x:v>4</x:v>
      </x:c>
      <x:c r="I171" s="18" t="n">
        <x:f>SUM('06 Cargo Claims'!$N$1555:$N$1563)</x:f>
        <x:v>14400</x:v>
      </x:c>
      <x:c r="J171" s="18" t="n">
        <x:f>SUM('06 Cargo Claims'!$AN$1555:$AN$1563)</x:f>
        <x:v>3017.097973525416</x:v>
      </x:c>
      <x:c r="K171" s="17" t="n">
        <x:f>IF(I171=0,1,J171/I171)</x:f>
        <x:v>0.20952069260593165</x:v>
      </x:c>
      <x:c r="L171" s="17" t="n">
        <x:f>MIN('06 Cargo Claims'!$AO$1555:$AO$1563)</x:f>
        <x:v>0.1220478695145471</x:v>
      </x:c>
      <x:c r="M171" s="18" t="n">
        <x:f>H171*L171</x:f>
        <x:v>0.4881914780581884</x:v>
      </x:c>
      <x:c r="N171" s="18" t="n">
        <x:f>H171-M171</x:f>
        <x:v>3.511808521941812</x:v>
      </x:c>
      <x:c r="O171" s="11" t="str">
        <x:f>INDEX('06 Cargo Claims'!$H$1555:$H$1563,MATCH(L171,'06 Cargo Claims'!$AO$1555:$AO$1563,0))</x:f>
        <x:v>BAT-22</x:v>
      </x:c>
      <x:c r="P171" s="11" t="str">
        <x:f>IF(L171&gt;='01 Controls'!$E$16,"PASS","FAIL")</x:f>
        <x:v>FAIL</x:v>
      </x:c>
      <x:c r="Q171" s="11" t="str">
        <x:v>UNQUANTIFIED</x:v>
      </x:c>
      <x:c r="R171" s="11" t="str">
        <x:f>IF(P171="FAIL","REDESIGN OR ADD CAPACITY","TRANSPORT ONLY; RECEIVER OPEN")</x:f>
        <x:v>REDESIGN OR ADD CAPACITY</x:v>
      </x:c>
      <x:c r="S171" s="26"/>
    </x:row>
    <x:row r="172">
      <x:c r="C172" s="11" t="str">
        <x:v>M1-I-TSG</x:v>
      </x:c>
      <x:c r="D172" s="11" t="str">
        <x:v>M1</x:v>
      </x:c>
      <x:c r="E172" s="11" t="str">
        <x:v>Western fire and heat</x:v>
      </x:c>
      <x:c r="F172" s="11" t="str">
        <x:v>I-TSG</x:v>
      </x:c>
      <x:c r="G172" s="11" t="str">
        <x:v>Thermal safety group</x:v>
      </x:c>
      <x:c r="H172" s="18" t="n">
        <x:v>4</x:v>
      </x:c>
      <x:c r="I172" s="18" t="n">
        <x:f>SUM('06 Cargo Claims'!$N$1564:$N$1573)</x:f>
        <x:v>14400</x:v>
      </x:c>
      <x:c r="J172" s="18" t="n">
        <x:f>SUM('06 Cargo Claims'!$AN$1564:$AN$1573)</x:f>
        <x:v>3838.894732922771</x:v>
      </x:c>
      <x:c r="K172" s="17" t="n">
        <x:f>IF(I172=0,1,J172/I172)</x:f>
        <x:v>0.2665899120085258</x:v>
      </x:c>
      <x:c r="L172" s="17" t="n">
        <x:f>MIN('06 Cargo Claims'!$AO$1564:$AO$1573)</x:f>
        <x:v>0.12204786951454709</x:v>
      </x:c>
      <x:c r="M172" s="18" t="n">
        <x:f>H172*L172</x:f>
        <x:v>0.48819147805818836</x:v>
      </x:c>
      <x:c r="N172" s="18" t="n">
        <x:f>H172-M172</x:f>
        <x:v>3.511808521941812</x:v>
      </x:c>
      <x:c r="O172" s="11" t="str">
        <x:f>INDEX('06 Cargo Claims'!$H$1564:$H$1573,MATCH(L172,'06 Cargo Claims'!$AO$1564:$AO$1573,0))</x:f>
        <x:v>BAT-22</x:v>
      </x:c>
      <x:c r="P172" s="11" t="str">
        <x:f>IF(L172&gt;='01 Controls'!$E$16,"PASS","FAIL")</x:f>
        <x:v>FAIL</x:v>
      </x:c>
      <x:c r="Q172" s="11" t="str">
        <x:v>UNQUANTIFIED</x:v>
      </x:c>
      <x:c r="R172" s="11" t="str">
        <x:f>IF(P172="FAIL","REDESIGN OR ADD CAPACITY","TRANSPORT ONLY; RECEIVER OPEN")</x:f>
        <x:v>REDESIGN OR ADD CAPACITY</x:v>
      </x:c>
      <x:c r="S172" s="26"/>
    </x:row>
    <x:row r="173">
      <x:c r="C173" s="11" t="str">
        <x:v>M1-I-URG</x:v>
      </x:c>
      <x:c r="D173" s="11" t="str">
        <x:v>M1</x:v>
      </x:c>
      <x:c r="E173" s="11" t="str">
        <x:v>Western fire and heat</x:v>
      </x:c>
      <x:c r="F173" s="11" t="str">
        <x:v>I-URG</x:v>
      </x:c>
      <x:c r="G173" s="11" t="str">
        <x:v>Utility reconstruction group</x:v>
      </x:c>
      <x:c r="H173" s="18" t="n">
        <x:v>3</x:v>
      </x:c>
      <x:c r="I173" s="18" t="n">
        <x:f>SUM('06 Cargo Claims'!$N$1574:$N$1583)</x:f>
        <x:v>10800</x:v>
      </x:c>
      <x:c r="J173" s="18" t="n">
        <x:f>SUM('06 Cargo Claims'!$AN$1574:$AN$1583)</x:f>
        <x:v>2879.1710496920778</x:v>
      </x:c>
      <x:c r="K173" s="17" t="n">
        <x:f>IF(I173=0,1,J173/I173)</x:f>
        <x:v>0.2665899120085257</x:v>
      </x:c>
      <x:c r="L173" s="17" t="n">
        <x:f>MIN('06 Cargo Claims'!$AO$1574:$AO$1583)</x:f>
        <x:v>0.12204786951454709</x:v>
      </x:c>
      <x:c r="M173" s="18" t="n">
        <x:f>H173*L173</x:f>
        <x:v>0.36614360854364125</x:v>
      </x:c>
      <x:c r="N173" s="18" t="n">
        <x:f>H173-M173</x:f>
        <x:v>2.6338563914563586</x:v>
      </x:c>
      <x:c r="O173" s="11" t="str">
        <x:f>INDEX('06 Cargo Claims'!$H$1574:$H$1583,MATCH(L173,'06 Cargo Claims'!$AO$1574:$AO$1583,0))</x:f>
        <x:v>BAT-22</x:v>
      </x:c>
      <x:c r="P173" s="11" t="str">
        <x:f>IF(L173&gt;='01 Controls'!$E$16,"PASS","FAIL")</x:f>
        <x:v>FAIL</x:v>
      </x:c>
      <x:c r="Q173" s="11" t="str">
        <x:v>UNQUANTIFIED</x:v>
      </x:c>
      <x:c r="R173" s="11" t="str">
        <x:f>IF(P173="FAIL","REDESIGN OR ADD CAPACITY","TRANSPORT ONLY; RECEIVER OPEN")</x:f>
        <x:v>REDESIGN OR ADD CAPACITY</x:v>
      </x:c>
      <x:c r="S173" s="26"/>
    </x:row>
    <x:row r="174">
      <x:c r="C174" s="11" t="str">
        <x:v>M1-H-CHC</x:v>
      </x:c>
      <x:c r="D174" s="11" t="str">
        <x:v>M1</x:v>
      </x:c>
      <x:c r="E174" s="11" t="str">
        <x:v>Western fire and heat</x:v>
      </x:c>
      <x:c r="F174" s="11" t="str">
        <x:v>H-CHC</x:v>
      </x:c>
      <x:c r="G174" s="11" t="str">
        <x:v>Community health continuity group</x:v>
      </x:c>
      <x:c r="H174" s="18" t="n">
        <x:v>4</x:v>
      </x:c>
      <x:c r="I174" s="18" t="n">
        <x:f>SUM('06 Cargo Claims'!$N$1584:$N$1591)</x:f>
        <x:v>10500</x:v>
      </x:c>
      <x:c r="J174" s="18" t="n">
        <x:f>SUM('06 Cargo Claims'!$AN$1584:$AN$1591)</x:f>
        <x:v>2157.740349913056</x:v>
      </x:c>
      <x:c r="K174" s="17" t="n">
        <x:f>IF(I174=0,1,J174/I174)</x:f>
        <x:v>0.20549908094410058</x:v>
      </x:c>
      <x:c r="L174" s="17" t="n">
        <x:f>MIN('06 Cargo Claims'!$AO$1584:$AO$1591)</x:f>
        <x:v>0.1220478695145471</x:v>
      </x:c>
      <x:c r="M174" s="18" t="n">
        <x:f>H174*L174</x:f>
        <x:v>0.4881914780581884</x:v>
      </x:c>
      <x:c r="N174" s="18" t="n">
        <x:f>H174-M174</x:f>
        <x:v>3.511808521941812</x:v>
      </x:c>
      <x:c r="O174" s="11" t="str">
        <x:f>INDEX('06 Cargo Claims'!$H$1584:$H$1591,MATCH(L174,'06 Cargo Claims'!$AO$1584:$AO$1591,0))</x:f>
        <x:v>BAT-22</x:v>
      </x:c>
      <x:c r="P174" s="11" t="str">
        <x:f>IF(L174&gt;='01 Controls'!$E$16,"PASS","FAIL")</x:f>
        <x:v>FAIL</x:v>
      </x:c>
      <x:c r="Q174" s="11" t="str">
        <x:v>UNQUANTIFIED</x:v>
      </x:c>
      <x:c r="R174" s="11" t="str">
        <x:f>IF(P174="FAIL","REDESIGN OR ADD CAPACITY","TRANSPORT ONLY; RECEIVER OPEN")</x:f>
        <x:v>REDESIGN OR ADD CAPACITY</x:v>
      </x:c>
      <x:c r="S174" s="26"/>
    </x:row>
    <x:row r="175">
      <x:c r="C175" s="11" t="str">
        <x:v>M1-H-MAC</x:v>
      </x:c>
      <x:c r="D175" s="11" t="str">
        <x:v>M1</x:v>
      </x:c>
      <x:c r="E175" s="11" t="str">
        <x:v>Western fire and heat</x:v>
      </x:c>
      <x:c r="F175" s="11" t="str">
        <x:v>H-MAC</x:v>
      </x:c>
      <x:c r="G175" s="11" t="str">
        <x:v>Mobile acute-care group</x:v>
      </x:c>
      <x:c r="H175" s="18" t="n">
        <x:v>3</x:v>
      </x:c>
      <x:c r="I175" s="18" t="n">
        <x:f>SUM('06 Cargo Claims'!$N$1592:$N$1599)</x:f>
        <x:v>7875</x:v>
      </x:c>
      <x:c r="J175" s="18" t="n">
        <x:f>SUM('06 Cargo Claims'!$AN$1592:$AN$1599)</x:f>
        <x:v>1618.3052624347915</x:v>
      </x:c>
      <x:c r="K175" s="17" t="n">
        <x:f>IF(I175=0,1,J175/I175)</x:f>
        <x:v>0.20549908094410052</x:v>
      </x:c>
      <x:c r="L175" s="17" t="n">
        <x:f>MIN('06 Cargo Claims'!$AO$1592:$AO$1599)</x:f>
        <x:v>0.12204786951454712</x:v>
      </x:c>
      <x:c r="M175" s="18" t="n">
        <x:f>H175*L175</x:f>
        <x:v>0.36614360854364136</x:v>
      </x:c>
      <x:c r="N175" s="18" t="n">
        <x:f>H175-M175</x:f>
        <x:v>2.6338563914563586</x:v>
      </x:c>
      <x:c r="O175" s="11" t="str">
        <x:f>INDEX('06 Cargo Claims'!$H$1592:$H$1599,MATCH(L175,'06 Cargo Claims'!$AO$1592:$AO$1599,0))</x:f>
        <x:v>BAT-22</x:v>
      </x:c>
      <x:c r="P175" s="11" t="str">
        <x:f>IF(L175&gt;='01 Controls'!$E$16,"PASS","FAIL")</x:f>
        <x:v>FAIL</x:v>
      </x:c>
      <x:c r="Q175" s="11" t="str">
        <x:v>UNQUANTIFIED</x:v>
      </x:c>
      <x:c r="R175" s="11" t="str">
        <x:f>IF(P175="FAIL","REDESIGN OR ADD CAPACITY","TRANSPORT ONLY; RECEIVER OPEN")</x:f>
        <x:v>REDESIGN OR ADD CAPACITY</x:v>
      </x:c>
      <x:c r="S175" s="26"/>
    </x:row>
    <x:row r="176">
      <x:c r="C176" s="11" t="str">
        <x:v>M1-H-PHC</x:v>
      </x:c>
      <x:c r="D176" s="11" t="str">
        <x:v>M1</x:v>
      </x:c>
      <x:c r="E176" s="11" t="str">
        <x:v>Western fire and heat</x:v>
      </x:c>
      <x:c r="F176" s="11" t="str">
        <x:v>H-PHC</x:v>
      </x:c>
      <x:c r="G176" s="11" t="str">
        <x:v>Public-health control group</x:v>
      </x:c>
      <x:c r="H176" s="18" t="n">
        <x:v>3</x:v>
      </x:c>
      <x:c r="I176" s="18" t="n">
        <x:f>SUM('06 Cargo Claims'!$N$1600:$N$1607)</x:f>
        <x:v>7875</x:v>
      </x:c>
      <x:c r="J176" s="18" t="n">
        <x:f>SUM('06 Cargo Claims'!$AN$1600:$AN$1607)</x:f>
        <x:v>1618.3052624347915</x:v>
      </x:c>
      <x:c r="K176" s="17" t="n">
        <x:f>IF(I176=0,1,J176/I176)</x:f>
        <x:v>0.20549908094410052</x:v>
      </x:c>
      <x:c r="L176" s="17" t="n">
        <x:f>MIN('06 Cargo Claims'!$AO$1600:$AO$1607)</x:f>
        <x:v>0.12204786951454712</x:v>
      </x:c>
      <x:c r="M176" s="18" t="n">
        <x:f>H176*L176</x:f>
        <x:v>0.36614360854364136</x:v>
      </x:c>
      <x:c r="N176" s="18" t="n">
        <x:f>H176-M176</x:f>
        <x:v>2.6338563914563586</x:v>
      </x:c>
      <x:c r="O176" s="11" t="str">
        <x:f>INDEX('06 Cargo Claims'!$H$1600:$H$1607,MATCH(L176,'06 Cargo Claims'!$AO$1600:$AO$1607,0))</x:f>
        <x:v>BAT-22</x:v>
      </x:c>
      <x:c r="P176" s="11" t="str">
        <x:f>IF(L176&gt;='01 Controls'!$E$16,"PASS","FAIL")</x:f>
        <x:v>FAIL</x:v>
      </x:c>
      <x:c r="Q176" s="11" t="str">
        <x:v>UNQUANTIFIED</x:v>
      </x:c>
      <x:c r="R176" s="11" t="str">
        <x:f>IF(P176="FAIL","REDESIGN OR ADD CAPACITY","TRANSPORT ONLY; RECEIVER OPEN")</x:f>
        <x:v>REDESIGN OR ADD CAPACITY</x:v>
      </x:c>
      <x:c r="S176" s="26"/>
    </x:row>
    <x:row r="177">
      <x:c r="C177" s="11" t="str">
        <x:v>M1-H-HWR</x:v>
      </x:c>
      <x:c r="D177" s="11" t="str">
        <x:v>M1</x:v>
      </x:c>
      <x:c r="E177" s="11" t="str">
        <x:v>Western fire and heat</x:v>
      </x:c>
      <x:c r="F177" s="11" t="str">
        <x:v>H-HWR</x:v>
      </x:c>
      <x:c r="G177" s="11" t="str">
        <x:v>Health workforce replacement group</x:v>
      </x:c>
      <x:c r="H177" s="18" t="n">
        <x:v>4</x:v>
      </x:c>
      <x:c r="I177" s="18" t="n">
        <x:f>SUM('06 Cargo Claims'!$N$1608:$N$1615)</x:f>
        <x:v>10500</x:v>
      </x:c>
      <x:c r="J177" s="18" t="n">
        <x:f>SUM('06 Cargo Claims'!$AN$1608:$AN$1615)</x:f>
        <x:v>2157.740349913056</x:v>
      </x:c>
      <x:c r="K177" s="17" t="n">
        <x:f>IF(I177=0,1,J177/I177)</x:f>
        <x:v>0.20549908094410058</x:v>
      </x:c>
      <x:c r="L177" s="17" t="n">
        <x:f>MIN('06 Cargo Claims'!$AO$1608:$AO$1615)</x:f>
        <x:v>0.1220478695145471</x:v>
      </x:c>
      <x:c r="M177" s="18" t="n">
        <x:f>H177*L177</x:f>
        <x:v>0.4881914780581884</x:v>
      </x:c>
      <x:c r="N177" s="18" t="n">
        <x:f>H177-M177</x:f>
        <x:v>3.511808521941812</x:v>
      </x:c>
      <x:c r="O177" s="11" t="str">
        <x:f>INDEX('06 Cargo Claims'!$H$1608:$H$1615,MATCH(L177,'06 Cargo Claims'!$AO$1608:$AO$1615,0))</x:f>
        <x:v>BAT-22</x:v>
      </x:c>
      <x:c r="P177" s="11" t="str">
        <x:f>IF(L177&gt;='01 Controls'!$E$16,"PASS","FAIL")</x:f>
        <x:v>FAIL</x:v>
      </x:c>
      <x:c r="Q177" s="11" t="str">
        <x:v>UNQUANTIFIED</x:v>
      </x:c>
      <x:c r="R177" s="11" t="str">
        <x:f>IF(P177="FAIL","REDESIGN OR ADD CAPACITY","TRANSPORT ONLY; RECEIVER OPEN")</x:f>
        <x:v>REDESIGN OR ADD CAPACITY</x:v>
      </x:c>
      <x:c r="S177" s="26"/>
    </x:row>
    <x:row r="178">
      <x:c r="C178" s="11" t="str">
        <x:v>M1-C-PSG</x:v>
      </x:c>
      <x:c r="D178" s="11" t="str">
        <x:v>M1</x:v>
      </x:c>
      <x:c r="E178" s="11" t="str">
        <x:v>Western fire and heat</x:v>
      </x:c>
      <x:c r="F178" s="11" t="str">
        <x:v>C-PSG</x:v>
      </x:c>
      <x:c r="G178" s="11" t="str">
        <x:v>Population support group</x:v>
      </x:c>
      <x:c r="H178" s="18" t="n">
        <x:v>4</x:v>
      </x:c>
      <x:c r="I178" s="18" t="n">
        <x:f>SUM('06 Cargo Claims'!$N$1616:$N$1623)</x:f>
        <x:v>8775</x:v>
      </x:c>
      <x:c r="J178" s="18" t="n">
        <x:f>SUM('06 Cargo Claims'!$AN$1616:$AN$1623)</x:f>
        <x:v>1645.8359851464527</x:v>
      </x:c>
      <x:c r="K178" s="17" t="n">
        <x:f>IF(I178=0,1,J178/I178)</x:f>
        <x:v>0.18755965642694616</x:v>
      </x:c>
      <x:c r="L178" s="17" t="n">
        <x:f>MIN('06 Cargo Claims'!$AO$1616:$AO$1623)</x:f>
        <x:v>0.1220478695145471</x:v>
      </x:c>
      <x:c r="M178" s="18" t="n">
        <x:f>H178*L178</x:f>
        <x:v>0.4881914780581884</x:v>
      </x:c>
      <x:c r="N178" s="18" t="n">
        <x:f>H178-M178</x:f>
        <x:v>3.511808521941812</x:v>
      </x:c>
      <x:c r="O178" s="11" t="str">
        <x:f>INDEX('06 Cargo Claims'!$H$1616:$H$1623,MATCH(L178,'06 Cargo Claims'!$AO$1616:$AO$1623,0))</x:f>
        <x:v>BAT-22</x:v>
      </x:c>
      <x:c r="P178" s="11" t="str">
        <x:f>IF(L178&gt;='01 Controls'!$E$16,"PASS","FAIL")</x:f>
        <x:v>FAIL</x:v>
      </x:c>
      <x:c r="Q178" s="11" t="str">
        <x:v>UNQUANTIFIED</x:v>
      </x:c>
      <x:c r="R178" s="11" t="str">
        <x:f>IF(P178="FAIL","REDESIGN OR ADD CAPACITY","TRANSPORT ONLY; RECEIVER OPEN")</x:f>
        <x:v>REDESIGN OR ADD CAPACITY</x:v>
      </x:c>
      <x:c r="S178" s="26"/>
    </x:row>
    <x:row r="179">
      <x:c r="C179" s="11" t="str">
        <x:v>M1-C-EGG</x:v>
      </x:c>
      <x:c r="D179" s="11" t="str">
        <x:v>M1</x:v>
      </x:c>
      <x:c r="E179" s="11" t="str">
        <x:v>Western fire and heat</x:v>
      </x:c>
      <x:c r="F179" s="11" t="str">
        <x:v>C-EGG</x:v>
      </x:c>
      <x:c r="G179" s="11" t="str">
        <x:v>Essential-goods group</x:v>
      </x:c>
      <x:c r="H179" s="18" t="n">
        <x:v>4</x:v>
      </x:c>
      <x:c r="I179" s="18" t="n">
        <x:f>SUM('06 Cargo Claims'!$N$1624:$N$1631)</x:f>
        <x:v>8775</x:v>
      </x:c>
      <x:c r="J179" s="18" t="n">
        <x:f>SUM('06 Cargo Claims'!$AN$1624:$AN$1631)</x:f>
        <x:v>1645.8359851464527</x:v>
      </x:c>
      <x:c r="K179" s="17" t="n">
        <x:f>IF(I179=0,1,J179/I179)</x:f>
        <x:v>0.18755965642694616</x:v>
      </x:c>
      <x:c r="L179" s="17" t="n">
        <x:f>MIN('06 Cargo Claims'!$AO$1624:$AO$1631)</x:f>
        <x:v>0.1220478695145471</x:v>
      </x:c>
      <x:c r="M179" s="18" t="n">
        <x:f>H179*L179</x:f>
        <x:v>0.4881914780581884</x:v>
      </x:c>
      <x:c r="N179" s="18" t="n">
        <x:f>H179-M179</x:f>
        <x:v>3.511808521941812</x:v>
      </x:c>
      <x:c r="O179" s="11" t="str">
        <x:f>INDEX('06 Cargo Claims'!$H$1624:$H$1631,MATCH(L179,'06 Cargo Claims'!$AO$1624:$AO$1631,0))</x:f>
        <x:v>BAT-22</x:v>
      </x:c>
      <x:c r="P179" s="11" t="str">
        <x:f>IF(L179&gt;='01 Controls'!$E$16,"PASS","FAIL")</x:f>
        <x:v>FAIL</x:v>
      </x:c>
      <x:c r="Q179" s="11" t="str">
        <x:v>UNQUANTIFIED</x:v>
      </x:c>
      <x:c r="R179" s="11" t="str">
        <x:f>IF(P179="FAIL","REDESIGN OR ADD CAPACITY","TRANSPORT ONLY; RECEIVER OPEN")</x:f>
        <x:v>REDESIGN OR ADD CAPACITY</x:v>
      </x:c>
      <x:c r="S179" s="26"/>
    </x:row>
    <x:row r="180">
      <x:c r="C180" s="11" t="str">
        <x:v>M1-C-CAG</x:v>
      </x:c>
      <x:c r="D180" s="11" t="str">
        <x:v>M1</x:v>
      </x:c>
      <x:c r="E180" s="11" t="str">
        <x:v>Western fire and heat</x:v>
      </x:c>
      <x:c r="F180" s="11" t="str">
        <x:v>C-CAG</x:v>
      </x:c>
      <x:c r="G180" s="11" t="str">
        <x:v>Civil access group</x:v>
      </x:c>
      <x:c r="H180" s="18" t="n">
        <x:v>4</x:v>
      </x:c>
      <x:c r="I180" s="18" t="n">
        <x:f>SUM('06 Cargo Claims'!$N$1632:$N$1639)</x:f>
        <x:v>8775</x:v>
      </x:c>
      <x:c r="J180" s="18" t="n">
        <x:f>SUM('06 Cargo Claims'!$AN$1632:$AN$1639)</x:f>
        <x:v>1645.8359851464527</x:v>
      </x:c>
      <x:c r="K180" s="17" t="n">
        <x:f>IF(I180=0,1,J180/I180)</x:f>
        <x:v>0.18755965642694616</x:v>
      </x:c>
      <x:c r="L180" s="17" t="n">
        <x:f>MIN('06 Cargo Claims'!$AO$1632:$AO$1639)</x:f>
        <x:v>0.1220478695145471</x:v>
      </x:c>
      <x:c r="M180" s="18" t="n">
        <x:f>H180*L180</x:f>
        <x:v>0.4881914780581884</x:v>
      </x:c>
      <x:c r="N180" s="18" t="n">
        <x:f>H180-M180</x:f>
        <x:v>3.511808521941812</x:v>
      </x:c>
      <x:c r="O180" s="11" t="str">
        <x:f>INDEX('06 Cargo Claims'!$H$1632:$H$1639,MATCH(L180,'06 Cargo Claims'!$AO$1632:$AO$1639,0))</x:f>
        <x:v>BAT-22</x:v>
      </x:c>
      <x:c r="P180" s="11" t="str">
        <x:f>IF(L180&gt;='01 Controls'!$E$16,"PASS","FAIL")</x:f>
        <x:v>FAIL</x:v>
      </x:c>
      <x:c r="Q180" s="11" t="str">
        <x:v>UNQUANTIFIED</x:v>
      </x:c>
      <x:c r="R180" s="11" t="str">
        <x:f>IF(P180="FAIL","REDESIGN OR ADD CAPACITY","TRANSPORT ONLY; RECEIVER OPEN")</x:f>
        <x:v>REDESIGN OR ADD CAPACITY</x:v>
      </x:c>
      <x:c r="S180" s="26"/>
    </x:row>
    <x:row r="181">
      <x:c r="C181" s="11" t="str">
        <x:v>M1-C-DTG</x:v>
      </x:c>
      <x:c r="D181" s="11" t="str">
        <x:v>M1</x:v>
      </x:c>
      <x:c r="E181" s="11" t="str">
        <x:v>Western fire and heat</x:v>
      </x:c>
      <x:c r="F181" s="11" t="str">
        <x:v>C-DTG</x:v>
      </x:c>
      <x:c r="G181" s="11" t="str">
        <x:v>Displacement transition group</x:v>
      </x:c>
      <x:c r="H181" s="18" t="n">
        <x:v>2</x:v>
      </x:c>
      <x:c r="I181" s="18" t="n">
        <x:f>SUM('06 Cargo Claims'!$N$1640:$N$1647)</x:f>
        <x:v>4387.5</x:v>
      </x:c>
      <x:c r="J181" s="18" t="n">
        <x:f>SUM('06 Cargo Claims'!$AN$1640:$AN$1647)</x:f>
        <x:v>822.9179925732263</x:v>
      </x:c>
      <x:c r="K181" s="17" t="n">
        <x:f>IF(I181=0,1,J181/I181)</x:f>
        <x:v>0.18755965642694616</x:v>
      </x:c>
      <x:c r="L181" s="17" t="n">
        <x:f>MIN('06 Cargo Claims'!$AO$1640:$AO$1647)</x:f>
        <x:v>0.1220478695145471</x:v>
      </x:c>
      <x:c r="M181" s="18" t="n">
        <x:f>H181*L181</x:f>
        <x:v>0.2440957390290942</x:v>
      </x:c>
      <x:c r="N181" s="18" t="n">
        <x:f>H181-M181</x:f>
        <x:v>1.755904260970906</x:v>
      </x:c>
      <x:c r="O181" s="11" t="str">
        <x:f>INDEX('06 Cargo Claims'!$H$1640:$H$1647,MATCH(L181,'06 Cargo Claims'!$AO$1640:$AO$1647,0))</x:f>
        <x:v>BAT-22</x:v>
      </x:c>
      <x:c r="P181" s="11" t="str">
        <x:f>IF(L181&gt;='01 Controls'!$E$16,"PASS","FAIL")</x:f>
        <x:v>FAIL</x:v>
      </x:c>
      <x:c r="Q181" s="11" t="str">
        <x:v>UNQUANTIFIED</x:v>
      </x:c>
      <x:c r="R181" s="11" t="str">
        <x:f>IF(P181="FAIL","REDESIGN OR ADD CAPACITY","TRANSPORT ONLY; RECEIVER OPEN")</x:f>
        <x:v>REDESIGN OR ADD CAPACITY</x:v>
      </x:c>
      <x:c r="S181" s="26"/>
    </x:row>
    <x:row r="182">
      <x:c r="C182" s="11" t="str">
        <x:v>M1-C-CIG</x:v>
      </x:c>
      <x:c r="D182" s="11" t="str">
        <x:v>M1</x:v>
      </x:c>
      <x:c r="E182" s="11" t="str">
        <x:v>Western fire and heat</x:v>
      </x:c>
      <x:c r="F182" s="11" t="str">
        <x:v>C-CIG</x:v>
      </x:c>
      <x:c r="G182" s="11" t="str">
        <x:v>Community institutions group</x:v>
      </x:c>
      <x:c r="H182" s="18" t="n">
        <x:v>3</x:v>
      </x:c>
      <x:c r="I182" s="18" t="n">
        <x:f>SUM('06 Cargo Claims'!$N$1648:$N$1655)</x:f>
        <x:v>6581.25</x:v>
      </x:c>
      <x:c r="J182" s="18" t="n">
        <x:f>SUM('06 Cargo Claims'!$AN$1648:$AN$1655)</x:f>
        <x:v>1234.3769888598395</x:v>
      </x:c>
      <x:c r="K182" s="17" t="n">
        <x:f>IF(I182=0,1,J182/I182)</x:f>
        <x:v>0.18755965642694616</x:v>
      </x:c>
      <x:c r="L182" s="17" t="n">
        <x:f>MIN('06 Cargo Claims'!$AO$1648:$AO$1655)</x:f>
        <x:v>0.1220478695145471</x:v>
      </x:c>
      <x:c r="M182" s="18" t="n">
        <x:f>H182*L182</x:f>
        <x:v>0.3661436085436413</x:v>
      </x:c>
      <x:c r="N182" s="18" t="n">
        <x:f>H182-M182</x:f>
        <x:v>2.6338563914563586</x:v>
      </x:c>
      <x:c r="O182" s="11" t="str">
        <x:f>INDEX('06 Cargo Claims'!$H$1648:$H$1655,MATCH(L182,'06 Cargo Claims'!$AO$1648:$AO$1655,0))</x:f>
        <x:v>BAT-22</x:v>
      </x:c>
      <x:c r="P182" s="11" t="str">
        <x:f>IF(L182&gt;='01 Controls'!$E$16,"PASS","FAIL")</x:f>
        <x:v>FAIL</x:v>
      </x:c>
      <x:c r="Q182" s="11" t="str">
        <x:v>UNQUANTIFIED</x:v>
      </x:c>
      <x:c r="R182" s="11" t="str">
        <x:f>IF(P182="FAIL","REDESIGN OR ADD CAPACITY","TRANSPORT ONLY; RECEIVER OPEN")</x:f>
        <x:v>REDESIGN OR ADD CAPACITY</x:v>
      </x:c>
      <x:c r="S182" s="26"/>
    </x:row>
    <x:row r="183">
      <x:c r="C183" s="11" t="str">
        <x:v>M1-J-RIG</x:v>
      </x:c>
      <x:c r="D183" s="11" t="str">
        <x:v>M1</x:v>
      </x:c>
      <x:c r="E183" s="11" t="str">
        <x:v>Western fire and heat</x:v>
      </x:c>
      <x:c r="F183" s="11" t="str">
        <x:v>J-RIG</x:v>
      </x:c>
      <x:c r="G183" s="11" t="str">
        <x:v>Resilience information group</x:v>
      </x:c>
      <x:c r="H183" s="18" t="n">
        <x:v>4</x:v>
      </x:c>
      <x:c r="I183" s="18" t="n">
        <x:f>SUM('06 Cargo Claims'!$N$1656:$N$1664)</x:f>
        <x:v>5460</x:v>
      </x:c>
      <x:c r="J183" s="18" t="n">
        <x:f>SUM('06 Cargo Claims'!$AN$1656:$AN$1664)</x:f>
        <x:v>1143.9829816283868</x:v>
      </x:c>
      <x:c r="K183" s="17" t="n">
        <x:f>IF(I183=0,1,J183/I183)</x:f>
        <x:v>0.20952069260593165</x:v>
      </x:c>
      <x:c r="L183" s="17" t="n">
        <x:f>MIN('06 Cargo Claims'!$AO$1656:$AO$1664)</x:f>
        <x:v>0.1220478695145471</x:v>
      </x:c>
      <x:c r="M183" s="18" t="n">
        <x:f>H183*L183</x:f>
        <x:v>0.4881914780581884</x:v>
      </x:c>
      <x:c r="N183" s="18" t="n">
        <x:f>H183-M183</x:f>
        <x:v>3.511808521941812</x:v>
      </x:c>
      <x:c r="O183" s="11" t="str">
        <x:f>INDEX('06 Cargo Claims'!$H$1656:$H$1664,MATCH(L183,'06 Cargo Claims'!$AO$1656:$AO$1664,0))</x:f>
        <x:v>BAT-22</x:v>
      </x:c>
      <x:c r="P183" s="11" t="str">
        <x:f>IF(L183&gt;='01 Controls'!$E$16,"PASS","FAIL")</x:f>
        <x:v>FAIL</x:v>
      </x:c>
      <x:c r="Q183" s="11" t="str">
        <x:v>UNQUANTIFIED</x:v>
      </x:c>
      <x:c r="R183" s="11" t="str">
        <x:f>IF(P183="FAIL","REDESIGN OR ADD CAPACITY","TRANSPORT ONLY; RECEIVER OPEN")</x:f>
        <x:v>REDESIGN OR ADD CAPACITY</x:v>
      </x:c>
      <x:c r="S183" s="26"/>
    </x:row>
    <x:row r="184">
      <x:c r="C184" s="11" t="str">
        <x:v>M1-M-MPG</x:v>
      </x:c>
      <x:c r="D184" s="11" t="str">
        <x:v>M1</x:v>
      </x:c>
      <x:c r="E184" s="11" t="str">
        <x:v>Western fire and heat</x:v>
      </x:c>
      <x:c r="F184" s="11" t="str">
        <x:v>M-MPG</x:v>
      </x:c>
      <x:c r="G184" s="11" t="str">
        <x:v>Maritime production group</x:v>
      </x:c>
      <x:c r="H184" s="18" t="n">
        <x:v>1</x:v>
      </x:c>
      <x:c r="I184" s="18" t="n">
        <x:f>SUM('06 Cargo Claims'!$N$1665:$N$1674)</x:f>
        <x:v>7350</x:v>
      </x:c>
      <x:c r="J184" s="18" t="n">
        <x:f>SUM('06 Cargo Claims'!$AN$1665:$AN$1674)</x:f>
        <x:v>2207.4156913933152</x:v>
      </x:c>
      <x:c r="K184" s="17" t="n">
        <x:f>IF(I184=0,1,J184/I184)</x:f>
        <x:v>0.30032866549568915</x:v>
      </x:c>
      <x:c r="L184" s="17" t="n">
        <x:f>MIN('06 Cargo Claims'!$AO$1665:$AO$1674)</x:f>
        <x:v>0.1220478695145471</x:v>
      </x:c>
      <x:c r="M184" s="18" t="n">
        <x:f>H184*L184</x:f>
        <x:v>0.1220478695145471</x:v>
      </x:c>
      <x:c r="N184" s="18" t="n">
        <x:f>H184-M184</x:f>
        <x:v>0.877952130485453</x:v>
      </x:c>
      <x:c r="O184" s="11" t="str">
        <x:f>INDEX('06 Cargo Claims'!$H$1665:$H$1674,MATCH(L184,'06 Cargo Claims'!$AO$1665:$AO$1674,0))</x:f>
        <x:v>BAT-22</x:v>
      </x:c>
      <x:c r="P184" s="11" t="str">
        <x:f>IF(L184&gt;='01 Controls'!$E$16,"PASS","FAIL")</x:f>
        <x:v>FAIL</x:v>
      </x:c>
      <x:c r="Q184" s="11" t="str">
        <x:v>UNQUANTIFIED</x:v>
      </x:c>
      <x:c r="R184" s="11" t="str">
        <x:f>IF(P184="FAIL","REDESIGN OR ADD CAPACITY","TRANSPORT ONLY; RECEIVER OPEN")</x:f>
        <x:v>REDESIGN OR ADD CAPACITY</x:v>
      </x:c>
      <x:c r="S184" s="26"/>
    </x:row>
    <x:row r="185">
      <x:c r="C185" s="11" t="str">
        <x:v>M1-I-WRG</x:v>
      </x:c>
      <x:c r="D185" s="11" t="str">
        <x:v>M1</x:v>
      </x:c>
      <x:c r="E185" s="11" t="str">
        <x:v>Western fire and heat</x:v>
      </x:c>
      <x:c r="F185" s="11" t="str">
        <x:v>I-WRG</x:v>
      </x:c>
      <x:c r="G185" s="11" t="str">
        <x:v>Water restoration group</x:v>
      </x:c>
      <x:c r="H185" s="18" t="n">
        <x:v>2</x:v>
      </x:c>
      <x:c r="I185" s="18" t="n">
        <x:f>SUM('06 Cargo Claims'!$N$1675:$N$1684)</x:f>
        <x:v>14109.6</x:v>
      </x:c>
      <x:c r="J185" s="18" t="n">
        <x:f>SUM('06 Cargo Claims'!$AN$1675:$AN$1684)</x:f>
        <x:v>3761.4770224754943</x:v>
      </x:c>
      <x:c r="K185" s="17" t="n">
        <x:f>IF(I185=0,1,J185/I185)</x:f>
        <x:v>0.2665899120085257</x:v>
      </x:c>
      <x:c r="L185" s="17" t="n">
        <x:f>MIN('06 Cargo Claims'!$AO$1675:$AO$1684)</x:f>
        <x:v>0.12204786951454709</x:v>
      </x:c>
      <x:c r="M185" s="18" t="n">
        <x:f>H185*L185</x:f>
        <x:v>0.24409573902909418</x:v>
      </x:c>
      <x:c r="N185" s="18" t="n">
        <x:f>H185-M185</x:f>
        <x:v>1.755904260970906</x:v>
      </x:c>
      <x:c r="O185" s="11" t="str">
        <x:f>INDEX('06 Cargo Claims'!$H$1675:$H$1684,MATCH(L185,'06 Cargo Claims'!$AO$1675:$AO$1684,0))</x:f>
        <x:v>BAT-22</x:v>
      </x:c>
      <x:c r="P185" s="11" t="str">
        <x:f>IF(L185&gt;='01 Controls'!$E$16,"PASS","FAIL")</x:f>
        <x:v>FAIL</x:v>
      </x:c>
      <x:c r="Q185" s="11" t="str">
        <x:v>UNQUANTIFIED</x:v>
      </x:c>
      <x:c r="R185" s="11" t="str">
        <x:f>IF(P185="FAIL","REDESIGN OR ADD CAPACITY","TRANSPORT ONLY; RECEIVER OPEN")</x:f>
        <x:v>REDESIGN OR ADD CAPACITY</x:v>
      </x:c>
      <x:c r="S185" s="26"/>
    </x:row>
    <x:row r="186">
      <x:c r="C186" s="11" t="str">
        <x:v>M1-I-PRG</x:v>
      </x:c>
      <x:c r="D186" s="11" t="str">
        <x:v>M1</x:v>
      </x:c>
      <x:c r="E186" s="11" t="str">
        <x:v>Western fire and heat</x:v>
      </x:c>
      <x:c r="F186" s="11" t="str">
        <x:v>I-PRG</x:v>
      </x:c>
      <x:c r="G186" s="11" t="str">
        <x:v>Power restoration group</x:v>
      </x:c>
      <x:c r="H186" s="18" t="n">
        <x:v>3</x:v>
      </x:c>
      <x:c r="I186" s="18" t="n">
        <x:f>SUM('06 Cargo Claims'!$N$1685:$N$1694)</x:f>
        <x:v>16498.8</x:v>
      </x:c>
      <x:c r="J186" s="18" t="n">
        <x:f>SUM('06 Cargo Claims'!$AN$1685:$AN$1694)</x:f>
        <x:v>4398.413640246265</x:v>
      </x:c>
      <x:c r="K186" s="17" t="n">
        <x:f>IF(I186=0,1,J186/I186)</x:f>
        <x:v>0.2665899120085258</x:v>
      </x:c>
      <x:c r="L186" s="17" t="n">
        <x:f>MIN('06 Cargo Claims'!$AO$1685:$AO$1694)</x:f>
        <x:v>0.1220478695145471</x:v>
      </x:c>
      <x:c r="M186" s="18" t="n">
        <x:f>H186*L186</x:f>
        <x:v>0.3661436085436413</x:v>
      </x:c>
      <x:c r="N186" s="18" t="n">
        <x:f>H186-M186</x:f>
        <x:v>2.6338563914563586</x:v>
      </x:c>
      <x:c r="O186" s="11" t="str">
        <x:f>INDEX('06 Cargo Claims'!$H$1685:$H$1694,MATCH(L186,'06 Cargo Claims'!$AO$1685:$AO$1694,0))</x:f>
        <x:v>BAT-22</x:v>
      </x:c>
      <x:c r="P186" s="11" t="str">
        <x:f>IF(L186&gt;='01 Controls'!$E$16,"PASS","FAIL")</x:f>
        <x:v>FAIL</x:v>
      </x:c>
      <x:c r="Q186" s="11" t="str">
        <x:v>UNQUANTIFIED</x:v>
      </x:c>
      <x:c r="R186" s="11" t="str">
        <x:f>IF(P186="FAIL","REDESIGN OR ADD CAPACITY","TRANSPORT ONLY; RECEIVER OPEN")</x:f>
        <x:v>REDESIGN OR ADD CAPACITY</x:v>
      </x:c>
      <x:c r="S186" s="26"/>
    </x:row>
    <x:row r="187">
      <x:c r="C187" s="11" t="str">
        <x:v>M1-I-GBG</x:v>
      </x:c>
      <x:c r="D187" s="11" t="str">
        <x:v>M1</x:v>
      </x:c>
      <x:c r="E187" s="11" t="str">
        <x:v>Western fire and heat</x:v>
      </x:c>
      <x:c r="F187" s="11" t="str">
        <x:v>I-GBG</x:v>
      </x:c>
      <x:c r="G187" s="11" t="str">
        <x:v>Grid bridge group</x:v>
      </x:c>
      <x:c r="H187" s="18" t="n">
        <x:v>2</x:v>
      </x:c>
      <x:c r="I187" s="18" t="n">
        <x:f>SUM('06 Cargo Claims'!$N$1695:$N$1704)</x:f>
        <x:v>9000</x:v>
      </x:c>
      <x:c r="J187" s="18" t="n">
        <x:f>SUM('06 Cargo Claims'!$AN$1695:$AN$1704)</x:f>
        <x:v>2399.3092080767315</x:v>
      </x:c>
      <x:c r="K187" s="17" t="n">
        <x:f>IF(I187=0,1,J187/I187)</x:f>
        <x:v>0.2665899120085257</x:v>
      </x:c>
      <x:c r="L187" s="17" t="n">
        <x:f>MIN('06 Cargo Claims'!$AO$1695:$AO$1704)</x:f>
        <x:v>0.12204786951454709</x:v>
      </x:c>
      <x:c r="M187" s="18" t="n">
        <x:f>H187*L187</x:f>
        <x:v>0.24409573902909418</x:v>
      </x:c>
      <x:c r="N187" s="18" t="n">
        <x:f>H187-M187</x:f>
        <x:v>1.755904260970906</x:v>
      </x:c>
      <x:c r="O187" s="11" t="str">
        <x:f>INDEX('06 Cargo Claims'!$H$1695:$H$1704,MATCH(L187,'06 Cargo Claims'!$AO$1695:$AO$1704,0))</x:f>
        <x:v>BAT-22</x:v>
      </x:c>
      <x:c r="P187" s="11" t="str">
        <x:f>IF(L187&gt;='01 Controls'!$E$16,"PASS","FAIL")</x:f>
        <x:v>FAIL</x:v>
      </x:c>
      <x:c r="Q187" s="11" t="str">
        <x:v>UNQUANTIFIED</x:v>
      </x:c>
      <x:c r="R187" s="11" t="str">
        <x:f>IF(P187="FAIL","REDESIGN OR ADD CAPACITY","TRANSPORT ONLY; RECEIVER OPEN")</x:f>
        <x:v>REDESIGN OR ADD CAPACITY</x:v>
      </x:c>
      <x:c r="S187" s="26"/>
    </x:row>
    <x:row r="188">
      <x:c r="C188" s="11" t="str">
        <x:v>M1-H-THC</x:v>
      </x:c>
      <x:c r="D188" s="11" t="str">
        <x:v>M1</x:v>
      </x:c>
      <x:c r="E188" s="11" t="str">
        <x:v>Western fire and heat</x:v>
      </x:c>
      <x:c r="F188" s="11" t="str">
        <x:v>H-THC</x:v>
      </x:c>
      <x:c r="G188" s="11" t="str">
        <x:v>Theater hospital command</x:v>
      </x:c>
      <x:c r="H188" s="18" t="n">
        <x:v>2</x:v>
      </x:c>
      <x:c r="I188" s="18" t="n">
        <x:f>SUM('06 Cargo Claims'!$N$1705:$N$1712)</x:f>
        <x:v>3675</x:v>
      </x:c>
      <x:c r="J188" s="18" t="n">
        <x:f>SUM('06 Cargo Claims'!$AN$1705:$AN$1712)</x:f>
        <x:v>755.2091224695696</x:v>
      </x:c>
      <x:c r="K188" s="17" t="n">
        <x:f>IF(I188=0,1,J188/I188)</x:f>
        <x:v>0.20549908094410058</x:v>
      </x:c>
      <x:c r="L188" s="17" t="n">
        <x:f>MIN('06 Cargo Claims'!$AO$1705:$AO$1712)</x:f>
        <x:v>0.1220478695145471</x:v>
      </x:c>
      <x:c r="M188" s="18" t="n">
        <x:f>H188*L188</x:f>
        <x:v>0.2440957390290942</x:v>
      </x:c>
      <x:c r="N188" s="18" t="n">
        <x:f>H188-M188</x:f>
        <x:v>1.755904260970906</x:v>
      </x:c>
      <x:c r="O188" s="11" t="str">
        <x:f>INDEX('06 Cargo Claims'!$H$1705:$H$1712,MATCH(L188,'06 Cargo Claims'!$AO$1705:$AO$1712,0))</x:f>
        <x:v>BAT-22</x:v>
      </x:c>
      <x:c r="P188" s="11" t="str">
        <x:f>IF(L188&gt;='01 Controls'!$E$16,"PASS","FAIL")</x:f>
        <x:v>FAIL</x:v>
      </x:c>
      <x:c r="Q188" s="11" t="str">
        <x:v>UNQUANTIFIED</x:v>
      </x:c>
      <x:c r="R188" s="11" t="str">
        <x:f>IF(P188="FAIL","REDESIGN OR ADD CAPACITY","TRANSPORT ONLY; RECEIVER OPEN")</x:f>
        <x:v>REDESIGN OR ADD CAPACITY</x:v>
      </x:c>
      <x:c r="S188" s="26"/>
    </x:row>
    <x:row r="189">
      <x:c r="C189" s="11" t="str">
        <x:v>M1-H-PMG</x:v>
      </x:c>
      <x:c r="D189" s="11" t="str">
        <x:v>M1</x:v>
      </x:c>
      <x:c r="E189" s="11" t="str">
        <x:v>Western fire and heat</x:v>
      </x:c>
      <x:c r="F189" s="11" t="str">
        <x:v>H-PMG</x:v>
      </x:c>
      <x:c r="G189" s="11" t="str">
        <x:v>Patient movement group</x:v>
      </x:c>
      <x:c r="H189" s="18" t="n">
        <x:v>3</x:v>
      </x:c>
      <x:c r="I189" s="18" t="n">
        <x:f>SUM('06 Cargo Claims'!$N$1713:$N$1720)</x:f>
        <x:v>8662.499999999998</x:v>
      </x:c>
      <x:c r="J189" s="18" t="n">
        <x:f>SUM('06 Cargo Claims'!$AN$1713:$AN$1720)</x:f>
        <x:v>1780.1357886782707</x:v>
      </x:c>
      <x:c r="K189" s="17" t="n">
        <x:f>IF(I189=0,1,J189/I189)</x:f>
        <x:v>0.20549908094410055</x:v>
      </x:c>
      <x:c r="L189" s="17" t="n">
        <x:f>MIN('06 Cargo Claims'!$AO$1713:$AO$1720)</x:f>
        <x:v>0.1220478695145471</x:v>
      </x:c>
      <x:c r="M189" s="18" t="n">
        <x:f>H189*L189</x:f>
        <x:v>0.3661436085436413</x:v>
      </x:c>
      <x:c r="N189" s="18" t="n">
        <x:f>H189-M189</x:f>
        <x:v>2.6338563914563586</x:v>
      </x:c>
      <x:c r="O189" s="11" t="str">
        <x:f>INDEX('06 Cargo Claims'!$H$1713:$H$1720,MATCH(L189,'06 Cargo Claims'!$AO$1713:$AO$1720,0))</x:f>
        <x:v>BAT-22</x:v>
      </x:c>
      <x:c r="P189" s="11" t="str">
        <x:f>IF(L189&gt;='01 Controls'!$E$16,"PASS","FAIL")</x:f>
        <x:v>FAIL</x:v>
      </x:c>
      <x:c r="Q189" s="11" t="str">
        <x:v>UNQUANTIFIED</x:v>
      </x:c>
      <x:c r="R189" s="11" t="str">
        <x:f>IF(P189="FAIL","REDESIGN OR ADD CAPACITY","TRANSPORT ONLY; RECEIVER OPEN")</x:f>
        <x:v>REDESIGN OR ADD CAPACITY</x:v>
      </x:c>
      <x:c r="S189" s="26"/>
    </x:row>
    <x:row r="190">
      <x:c r="C190" s="11" t="str">
        <x:v>M1-C-ERG</x:v>
      </x:c>
      <x:c r="D190" s="11" t="str">
        <x:v>M1</x:v>
      </x:c>
      <x:c r="E190" s="11" t="str">
        <x:v>Western fire and heat</x:v>
      </x:c>
      <x:c r="F190" s="11" t="str">
        <x:v>C-ERG</x:v>
      </x:c>
      <x:c r="G190" s="11" t="str">
        <x:v>Economic restart group</x:v>
      </x:c>
      <x:c r="H190" s="18" t="n">
        <x:v>3</x:v>
      </x:c>
      <x:c r="I190" s="18" t="n">
        <x:f>SUM('06 Cargo Claims'!$N$1721:$N$1729)</x:f>
        <x:v>3656.25</x:v>
      </x:c>
      <x:c r="J190" s="18" t="n">
        <x:f>SUM('06 Cargo Claims'!$AN$1721:$AN$1729)</x:f>
        <x:v>766.0600323404378</x:v>
      </x:c>
      <x:c r="K190" s="17" t="n">
        <x:f>IF(I190=0,1,J190/I190)</x:f>
        <x:v>0.2095206926059317</x:v>
      </x:c>
      <x:c r="L190" s="17" t="n">
        <x:f>MIN('06 Cargo Claims'!$AO$1721:$AO$1729)</x:f>
        <x:v>0.12204786951454709</x:v>
      </x:c>
      <x:c r="M190" s="18" t="n">
        <x:f>H190*L190</x:f>
        <x:v>0.36614360854364125</x:v>
      </x:c>
      <x:c r="N190" s="18" t="n">
        <x:f>H190-M190</x:f>
        <x:v>2.6338563914563586</x:v>
      </x:c>
      <x:c r="O190" s="11" t="str">
        <x:f>INDEX('06 Cargo Claims'!$H$1721:$H$1729,MATCH(L190,'06 Cargo Claims'!$AO$1721:$AO$1729,0))</x:f>
        <x:v>BAT-22</x:v>
      </x:c>
      <x:c r="P190" s="11" t="str">
        <x:f>IF(L190&gt;='01 Controls'!$E$16,"PASS","FAIL")</x:f>
        <x:v>FAIL</x:v>
      </x:c>
      <x:c r="Q190" s="11" t="str">
        <x:v>UNQUANTIFIED</x:v>
      </x:c>
      <x:c r="R190" s="11" t="str">
        <x:f>IF(P190="FAIL","REDESIGN OR ADD CAPACITY","TRANSPORT ONLY; RECEIVER OPEN")</x:f>
        <x:v>REDESIGN OR ADD CAPACITY</x:v>
      </x:c>
      <x:c r="S190" s="26"/>
    </x:row>
    <x:row r="191">
      <x:c r="C191" s="11" t="str">
        <x:v>M1-CM-HCG</x:v>
      </x:c>
      <x:c r="D191" s="11" t="str">
        <x:v>M1</x:v>
      </x:c>
      <x:c r="E191" s="11" t="str">
        <x:v>Western fire and heat</x:v>
      </x:c>
      <x:c r="F191" s="11" t="str">
        <x:v>CM-HCG</x:v>
      </x:c>
      <x:c r="G191" s="11" t="str">
        <x:v>Household collection group</x:v>
      </x:c>
      <x:c r="H191" s="18" t="n">
        <x:v>3</x:v>
      </x:c>
      <x:c r="I191" s="18" t="n">
        <x:f>SUM('06 Cargo Claims'!$N$1730:$N$1738)</x:f>
        <x:v>10061.099999999999</x:v>
      </x:c>
      <x:c r="J191" s="18" t="n">
        <x:f>SUM('06 Cargo Claims'!$AN$1730:$AN$1738)</x:f>
        <x:v>1750.966949659053</x:v>
      </x:c>
      <x:c r="K191" s="17" t="n">
        <x:f>IF(I191=0,1,J191/I191)</x:f>
        <x:v>0.1740333511901336</x:v>
      </x:c>
      <x:c r="L191" s="17" t="n">
        <x:f>MIN('06 Cargo Claims'!$AO$1730:$AO$1738)</x:f>
        <x:v>0.12204786951454709</x:v>
      </x:c>
      <x:c r="M191" s="18" t="n">
        <x:f>H191*L191</x:f>
        <x:v>0.36614360854364125</x:v>
      </x:c>
      <x:c r="N191" s="18" t="n">
        <x:f>H191-M191</x:f>
        <x:v>2.6338563914563586</x:v>
      </x:c>
      <x:c r="O191" s="11" t="str">
        <x:f>INDEX('06 Cargo Claims'!$H$1730:$H$1738,MATCH(L191,'06 Cargo Claims'!$AO$1730:$AO$1738,0))</x:f>
        <x:v>BAT-22</x:v>
      </x:c>
      <x:c r="P191" s="11" t="str">
        <x:f>IF(L191&gt;='01 Controls'!$E$16,"PASS","FAIL")</x:f>
        <x:v>FAIL</x:v>
      </x:c>
      <x:c r="Q191" s="11" t="str">
        <x:v>UNQUANTIFIED</x:v>
      </x:c>
      <x:c r="R191" s="11" t="str">
        <x:f>IF(P191="FAIL","REDESIGN OR ADD CAPACITY","TRANSPORT ONLY; RECEIVER OPEN")</x:f>
        <x:v>REDESIGN OR ADD CAPACITY</x:v>
      </x:c>
      <x:c r="S191" s="26"/>
    </x:row>
    <x:row r="192">
      <x:c r="C192" s="11" t="str">
        <x:v>M1-CM-CTN</x:v>
      </x:c>
      <x:c r="D192" s="11" t="str">
        <x:v>M1</x:v>
      </x:c>
      <x:c r="E192" s="11" t="str">
        <x:v>Western fire and heat</x:v>
      </x:c>
      <x:c r="F192" s="11" t="str">
        <x:v>CM-CTN</x:v>
      </x:c>
      <x:c r="G192" s="11" t="str">
        <x:v>Continuity transfer-node group</x:v>
      </x:c>
      <x:c r="H192" s="18" t="n">
        <x:v>3</x:v>
      </x:c>
      <x:c r="I192" s="18" t="n">
        <x:f>SUM('06 Cargo Claims'!$N$1739:$N$1747)</x:f>
        <x:v>7107.974999999998</x:v>
      </x:c>
      <x:c r="J192" s="18" t="n">
        <x:f>SUM('06 Cargo Claims'!$AN$1739:$AN$1747)</x:f>
        <x:v>1237.0247094256895</x:v>
      </x:c>
      <x:c r="K192" s="17" t="n">
        <x:f>IF(I192=0,1,J192/I192)</x:f>
        <x:v>0.1740333511901336</x:v>
      </x:c>
      <x:c r="L192" s="17" t="n">
        <x:f>MIN('06 Cargo Claims'!$AO$1739:$AO$1747)</x:f>
        <x:v>0.12204786951454709</x:v>
      </x:c>
      <x:c r="M192" s="18" t="n">
        <x:f>H192*L192</x:f>
        <x:v>0.36614360854364125</x:v>
      </x:c>
      <x:c r="N192" s="18" t="n">
        <x:f>H192-M192</x:f>
        <x:v>2.6338563914563586</x:v>
      </x:c>
      <x:c r="O192" s="11" t="str">
        <x:f>INDEX('06 Cargo Claims'!$H$1739:$H$1747,MATCH(L192,'06 Cargo Claims'!$AO$1739:$AO$1747,0))</x:f>
        <x:v>ROL-30</x:v>
      </x:c>
      <x:c r="P192" s="11" t="str">
        <x:f>IF(L192&gt;='01 Controls'!$E$16,"PASS","FAIL")</x:f>
        <x:v>FAIL</x:v>
      </x:c>
      <x:c r="Q192" s="11" t="str">
        <x:v>UNQUANTIFIED</x:v>
      </x:c>
      <x:c r="R192" s="11" t="str">
        <x:f>IF(P192="FAIL","REDESIGN OR ADD CAPACITY","TRANSPORT ONLY; RECEIVER OPEN")</x:f>
        <x:v>REDESIGN OR ADD CAPACITY</x:v>
      </x:c>
      <x:c r="S192" s="26"/>
    </x:row>
    <x:row r="193">
      <x:c r="C193" s="11" t="str">
        <x:v>M1-CM-RMG</x:v>
      </x:c>
      <x:c r="D193" s="11" t="str">
        <x:v>M1</x:v>
      </x:c>
      <x:c r="E193" s="11" t="str">
        <x:v>Western fire and heat</x:v>
      </x:c>
      <x:c r="F193" s="11" t="str">
        <x:v>CM-RMG</x:v>
      </x:c>
      <x:c r="G193" s="11" t="str">
        <x:v>Civil road-mobility group</x:v>
      </x:c>
      <x:c r="H193" s="18" t="n">
        <x:v>4</x:v>
      </x:c>
      <x:c r="I193" s="18" t="n">
        <x:f>SUM('06 Cargo Claims'!$N$1748:$N$1757)</x:f>
        <x:v>10500</x:v>
      </x:c>
      <x:c r="J193" s="18" t="n">
        <x:f>SUM('06 Cargo Claims'!$AN$1748:$AN$1757)</x:f>
        <x:v>2852.378217647158</x:v>
      </x:c>
      <x:c r="K193" s="17" t="n">
        <x:f>IF(I193=0,1,J193/I193)</x:f>
        <x:v>0.27165506834734837</x:v>
      </x:c>
      <x:c r="L193" s="17" t="n">
        <x:f>MIN('06 Cargo Claims'!$AO$1748:$AO$1757)</x:f>
        <x:v>0.12204786951454709</x:v>
      </x:c>
      <x:c r="M193" s="18" t="n">
        <x:f>H193*L193</x:f>
        <x:v>0.48819147805818836</x:v>
      </x:c>
      <x:c r="N193" s="18" t="n">
        <x:f>H193-M193</x:f>
        <x:v>3.511808521941812</x:v>
      </x:c>
      <x:c r="O193" s="11" t="str">
        <x:f>INDEX('06 Cargo Claims'!$H$1748:$H$1757,MATCH(L193,'06 Cargo Claims'!$AO$1748:$AO$1757,0))</x:f>
        <x:v>ROL-30</x:v>
      </x:c>
      <x:c r="P193" s="11" t="str">
        <x:f>IF(L193&gt;='01 Controls'!$E$16,"PASS","FAIL")</x:f>
        <x:v>FAIL</x:v>
      </x:c>
      <x:c r="Q193" s="11" t="str">
        <x:v>UNQUANTIFIED</x:v>
      </x:c>
      <x:c r="R193" s="11" t="str">
        <x:f>IF(P193="FAIL","REDESIGN OR ADD CAPACITY","TRANSPORT ONLY; RECEIVER OPEN")</x:f>
        <x:v>REDESIGN OR ADD CAPACITY</x:v>
      </x:c>
      <x:c r="S193" s="26"/>
    </x:row>
    <x:row r="194">
      <x:c r="C194" s="11" t="str">
        <x:v>M1-CM-RLG</x:v>
      </x:c>
      <x:c r="D194" s="11" t="str">
        <x:v>M1</x:v>
      </x:c>
      <x:c r="E194" s="11" t="str">
        <x:v>Western fire and heat</x:v>
      </x:c>
      <x:c r="F194" s="11" t="str">
        <x:v>CM-RLG</x:v>
      </x:c>
      <x:c r="G194" s="11" t="str">
        <x:v>Civil rail-mobility group</x:v>
      </x:c>
      <x:c r="H194" s="18" t="n">
        <x:v>1</x:v>
      </x:c>
      <x:c r="I194" s="18" t="n">
        <x:f>SUM('06 Cargo Claims'!$N$1758:$N$1767)</x:f>
        <x:v>3600</x:v>
      </x:c>
      <x:c r="J194" s="18" t="n">
        <x:f>SUM('06 Cargo Claims'!$AN$1758:$AN$1767)</x:f>
        <x:v>977.9582460504541</x:v>
      </x:c>
      <x:c r="K194" s="17" t="n">
        <x:f>IF(I194=0,1,J194/I194)</x:f>
        <x:v>0.27165506834734837</x:v>
      </x:c>
      <x:c r="L194" s="17" t="n">
        <x:f>MIN('06 Cargo Claims'!$AO$1758:$AO$1767)</x:f>
        <x:v>0.1220478695145471</x:v>
      </x:c>
      <x:c r="M194" s="18" t="n">
        <x:f>H194*L194</x:f>
        <x:v>0.1220478695145471</x:v>
      </x:c>
      <x:c r="N194" s="18" t="n">
        <x:f>H194-M194</x:f>
        <x:v>0.877952130485453</x:v>
      </x:c>
      <x:c r="O194" s="11" t="str">
        <x:f>INDEX('06 Cargo Claims'!$H$1758:$H$1767,MATCH(L194,'06 Cargo Claims'!$AO$1758:$AO$1767,0))</x:f>
        <x:v>BAT-22</x:v>
      </x:c>
      <x:c r="P194" s="11" t="str">
        <x:f>IF(L194&gt;='01 Controls'!$E$16,"PASS","FAIL")</x:f>
        <x:v>FAIL</x:v>
      </x:c>
      <x:c r="Q194" s="11" t="str">
        <x:v>UNQUANTIFIED</x:v>
      </x:c>
      <x:c r="R194" s="11" t="str">
        <x:f>IF(P194="FAIL","REDESIGN OR ADD CAPACITY","TRANSPORT ONLY; RECEIVER OPEN")</x:f>
        <x:v>REDESIGN OR ADD CAPACITY</x:v>
      </x:c>
      <x:c r="S194" s="26"/>
    </x:row>
    <x:row r="195">
      <x:c r="C195" s="11" t="str">
        <x:v>M1-CM-AMG</x:v>
      </x:c>
      <x:c r="D195" s="11" t="str">
        <x:v>M1</x:v>
      </x:c>
      <x:c r="E195" s="11" t="str">
        <x:v>Western fire and heat</x:v>
      </x:c>
      <x:c r="F195" s="11" t="str">
        <x:v>CM-AMG</x:v>
      </x:c>
      <x:c r="G195" s="11" t="str">
        <x:v>Civil air-mobility group</x:v>
      </x:c>
      <x:c r="H195" s="18" t="n">
        <x:v>2</x:v>
      </x:c>
      <x:c r="I195" s="18" t="n">
        <x:f>SUM('06 Cargo Claims'!$N$1768:$N$1777)</x:f>
        <x:v>6750</x:v>
      </x:c>
      <x:c r="J195" s="18" t="n">
        <x:f>SUM('06 Cargo Claims'!$AN$1768:$AN$1777)</x:f>
        <x:v>1833.6717113446016</x:v>
      </x:c>
      <x:c r="K195" s="17" t="n">
        <x:f>IF(I195=0,1,J195/I195)</x:f>
        <x:v>0.27165506834734837</x:v>
      </x:c>
      <x:c r="L195" s="17" t="n">
        <x:f>MIN('06 Cargo Claims'!$AO$1768:$AO$1777)</x:f>
        <x:v>0.12204786951454709</x:v>
      </x:c>
      <x:c r="M195" s="18" t="n">
        <x:f>H195*L195</x:f>
        <x:v>0.24409573902909418</x:v>
      </x:c>
      <x:c r="N195" s="18" t="n">
        <x:f>H195-M195</x:f>
        <x:v>1.755904260970906</x:v>
      </x:c>
      <x:c r="O195" s="11" t="str">
        <x:f>INDEX('06 Cargo Claims'!$H$1768:$H$1777,MATCH(L195,'06 Cargo Claims'!$AO$1768:$AO$1777,0))</x:f>
        <x:v>BAT-22</x:v>
      </x:c>
      <x:c r="P195" s="11" t="str">
        <x:f>IF(L195&gt;='01 Controls'!$E$16,"PASS","FAIL")</x:f>
        <x:v>FAIL</x:v>
      </x:c>
      <x:c r="Q195" s="11" t="str">
        <x:v>UNQUANTIFIED</x:v>
      </x:c>
      <x:c r="R195" s="11" t="str">
        <x:f>IF(P195="FAIL","REDESIGN OR ADD CAPACITY","TRANSPORT ONLY; RECEIVER OPEN")</x:f>
        <x:v>REDESIGN OR ADD CAPACITY</x:v>
      </x:c>
      <x:c r="S195" s="26"/>
    </x:row>
    <x:row r="196">
      <x:c r="C196" s="11" t="str">
        <x:v>M1-CM-WMG</x:v>
      </x:c>
      <x:c r="D196" s="11" t="str">
        <x:v>M1</x:v>
      </x:c>
      <x:c r="E196" s="11" t="str">
        <x:v>Western fire and heat</x:v>
      </x:c>
      <x:c r="F196" s="11" t="str">
        <x:v>CM-WMG</x:v>
      </x:c>
      <x:c r="G196" s="11" t="str">
        <x:v>Civil water-mobility group</x:v>
      </x:c>
      <x:c r="H196" s="18" t="n">
        <x:v>1</x:v>
      </x:c>
      <x:c r="I196" s="18" t="n">
        <x:f>SUM('06 Cargo Claims'!$N$1778:$N$1787)</x:f>
        <x:v>3375</x:v>
      </x:c>
      <x:c r="J196" s="18" t="n">
        <x:f>SUM('06 Cargo Claims'!$AN$1778:$AN$1787)</x:f>
        <x:v>916.8358556723008</x:v>
      </x:c>
      <x:c r="K196" s="17" t="n">
        <x:f>IF(I196=0,1,J196/I196)</x:f>
        <x:v>0.27165506834734837</x:v>
      </x:c>
      <x:c r="L196" s="17" t="n">
        <x:f>MIN('06 Cargo Claims'!$AO$1778:$AO$1787)</x:f>
        <x:v>0.12204786951454709</x:v>
      </x:c>
      <x:c r="M196" s="18" t="n">
        <x:f>H196*L196</x:f>
        <x:v>0.12204786951454709</x:v>
      </x:c>
      <x:c r="N196" s="18" t="n">
        <x:f>H196-M196</x:f>
        <x:v>0.877952130485453</x:v>
      </x:c>
      <x:c r="O196" s="11" t="str">
        <x:f>INDEX('06 Cargo Claims'!$H$1778:$H$1787,MATCH(L196,'06 Cargo Claims'!$AO$1778:$AO$1787,0))</x:f>
        <x:v>BAT-22</x:v>
      </x:c>
      <x:c r="P196" s="11" t="str">
        <x:f>IF(L196&gt;='01 Controls'!$E$16,"PASS","FAIL")</x:f>
        <x:v>FAIL</x:v>
      </x:c>
      <x:c r="Q196" s="11" t="str">
        <x:v>UNQUANTIFIED</x:v>
      </x:c>
      <x:c r="R196" s="11" t="str">
        <x:f>IF(P196="FAIL","REDESIGN OR ADD CAPACITY","TRANSPORT ONLY; RECEIVER OPEN")</x:f>
        <x:v>REDESIGN OR ADD CAPACITY</x:v>
      </x:c>
      <x:c r="S196" s="26"/>
    </x:row>
    <x:row r="197">
      <x:c r="C197" s="11" t="str">
        <x:v>M1-CM-RDC</x:v>
      </x:c>
      <x:c r="D197" s="11" t="str">
        <x:v>M1</x:v>
      </x:c>
      <x:c r="E197" s="11" t="str">
        <x:v>Western fire and heat</x:v>
      </x:c>
      <x:c r="F197" s="11" t="str">
        <x:v>CM-RDC</x:v>
      </x:c>
      <x:c r="G197" s="11" t="str">
        <x:v>Return and durable-continuity group</x:v>
      </x:c>
      <x:c r="H197" s="18" t="n">
        <x:v>3</x:v>
      </x:c>
      <x:c r="I197" s="18" t="n">
        <x:f>SUM('06 Cargo Claims'!$N$1788:$N$1797)</x:f>
        <x:v>2025</x:v>
      </x:c>
      <x:c r="J197" s="18" t="n">
        <x:f>SUM('06 Cargo Claims'!$AN$1788:$AN$1797)</x:f>
        <x:v>550.1015134033805</x:v>
      </x:c>
      <x:c r="K197" s="17" t="n">
        <x:f>IF(I197=0,1,J197/I197)</x:f>
        <x:v>0.2716550683473484</x:v>
      </x:c>
      <x:c r="L197" s="17" t="n">
        <x:f>MIN('06 Cargo Claims'!$AO$1788:$AO$1797)</x:f>
        <x:v>0.12204786951454709</x:v>
      </x:c>
      <x:c r="M197" s="18" t="n">
        <x:f>H197*L197</x:f>
        <x:v>0.36614360854364125</x:v>
      </x:c>
      <x:c r="N197" s="18" t="n">
        <x:f>H197-M197</x:f>
        <x:v>2.6338563914563586</x:v>
      </x:c>
      <x:c r="O197" s="11" t="str">
        <x:f>INDEX('06 Cargo Claims'!$H$1788:$H$1797,MATCH(L197,'06 Cargo Claims'!$AO$1788:$AO$1797,0))</x:f>
        <x:v>BAT-22</x:v>
      </x:c>
      <x:c r="P197" s="11" t="str">
        <x:f>IF(L197&gt;='01 Controls'!$E$16,"PASS","FAIL")</x:f>
        <x:v>FAIL</x:v>
      </x:c>
      <x:c r="Q197" s="11" t="str">
        <x:v>UNQUANTIFIED</x:v>
      </x:c>
      <x:c r="R197" s="11" t="str">
        <x:f>IF(P197="FAIL","REDESIGN OR ADD CAPACITY","TRANSPORT ONLY; RECEIVER OPEN")</x:f>
        <x:v>REDESIGN OR ADD CAPACITY</x:v>
      </x:c>
      <x:c r="S197" s="26"/>
    </x:row>
    <x:row r="198">
      <x:c r="C198" s="11" t="str">
        <x:v>M2-J-CIE</x:v>
      </x:c>
      <x:c r="D198" s="11" t="str">
        <x:v>M2</x:v>
      </x:c>
      <x:c r="E198" s="11" t="str">
        <x:v>Urban heat</x:v>
      </x:c>
      <x:c r="F198" s="11" t="str">
        <x:v>J-CIE</x:v>
      </x:c>
      <x:c r="G198" s="11" t="str">
        <x:v>Civil integration and effects group</x:v>
      </x:c>
      <x:c r="H198" s="18" t="n">
        <x:v>2</x:v>
      </x:c>
      <x:c r="I198" s="18" t="n">
        <x:f>SUM('06 Cargo Claims'!$N$1798:$N$1806)</x:f>
        <x:v>2145</x:v>
      </x:c>
      <x:c r="J198" s="18" t="n">
        <x:f>SUM('06 Cargo Claims'!$AN$1798:$AN$1806)</x:f>
        <x:v>456.28128837576276</x:v>
      </x:c>
      <x:c r="K198" s="17" t="n">
        <x:f>IF(I198=0,1,J198/I198)</x:f>
        <x:v>0.21271854935932996</x:v>
      </x:c>
      <x:c r="L198" s="17" t="n">
        <x:f>MIN('06 Cargo Claims'!$AO$1798:$AO$1806)</x:f>
        <x:v>0.1220478695145471</x:v>
      </x:c>
      <x:c r="M198" s="18" t="n">
        <x:f>H198*L198</x:f>
        <x:v>0.2440957390290942</x:v>
      </x:c>
      <x:c r="N198" s="18" t="n">
        <x:f>H198-M198</x:f>
        <x:v>1.755904260970906</x:v>
      </x:c>
      <x:c r="O198" s="11" t="str">
        <x:f>INDEX('06 Cargo Claims'!$H$1798:$H$1806,MATCH(L198,'06 Cargo Claims'!$AO$1798:$AO$1806,0))</x:f>
        <x:v>BAT-22</x:v>
      </x:c>
      <x:c r="P198" s="11" t="str">
        <x:f>IF(L198&gt;='01 Controls'!$E$16,"PASS","FAIL")</x:f>
        <x:v>FAIL</x:v>
      </x:c>
      <x:c r="Q198" s="11" t="str">
        <x:v>UNQUANTIFIED</x:v>
      </x:c>
      <x:c r="R198" s="11" t="str">
        <x:f>IF(P198="FAIL","REDESIGN OR ADD CAPACITY","TRANSPORT ONLY; RECEIVER OPEN")</x:f>
        <x:v>REDESIGN OR ADD CAPACITY</x:v>
      </x:c>
      <x:c r="S198" s="26"/>
    </x:row>
    <x:row r="199">
      <x:c r="C199" s="11" t="str">
        <x:v>M2-J-TOC</x:v>
      </x:c>
      <x:c r="D199" s="11" t="str">
        <x:v>M2</x:v>
      </x:c>
      <x:c r="E199" s="11" t="str">
        <x:v>Urban heat</x:v>
      </x:c>
      <x:c r="F199" s="11" t="str">
        <x:v>J-TOC</x:v>
      </x:c>
      <x:c r="G199" s="11" t="str">
        <x:v>Theater-opening command</x:v>
      </x:c>
      <x:c r="H199" s="18" t="n">
        <x:v>1</x:v>
      </x:c>
      <x:c r="I199" s="18" t="n">
        <x:f>SUM('06 Cargo Claims'!$N$1807:$N$1815)</x:f>
        <x:v>1072.5</x:v>
      </x:c>
      <x:c r="J199" s="18" t="n">
        <x:f>SUM('06 Cargo Claims'!$AN$1807:$AN$1815)</x:f>
        <x:v>228.14064418788138</x:v>
      </x:c>
      <x:c r="K199" s="17" t="n">
        <x:f>IF(I199=0,1,J199/I199)</x:f>
        <x:v>0.21271854935932996</x:v>
      </x:c>
      <x:c r="L199" s="17" t="n">
        <x:f>MIN('06 Cargo Claims'!$AO$1807:$AO$1815)</x:f>
        <x:v>0.1220478695145471</x:v>
      </x:c>
      <x:c r="M199" s="18" t="n">
        <x:f>H199*L199</x:f>
        <x:v>0.1220478695145471</x:v>
      </x:c>
      <x:c r="N199" s="18" t="n">
        <x:f>H199-M199</x:f>
        <x:v>0.877952130485453</x:v>
      </x:c>
      <x:c r="O199" s="11" t="str">
        <x:f>INDEX('06 Cargo Claims'!$H$1807:$H$1815,MATCH(L199,'06 Cargo Claims'!$AO$1807:$AO$1815,0))</x:f>
        <x:v>BAT-22</x:v>
      </x:c>
      <x:c r="P199" s="11" t="str">
        <x:f>IF(L199&gt;='01 Controls'!$E$16,"PASS","FAIL")</x:f>
        <x:v>FAIL</x:v>
      </x:c>
      <x:c r="Q199" s="11" t="str">
        <x:v>UNQUANTIFIED</x:v>
      </x:c>
      <x:c r="R199" s="11" t="str">
        <x:f>IF(P199="FAIL","REDESIGN OR ADD CAPACITY","TRANSPORT ONLY; RECEIVER OPEN")</x:f>
        <x:v>REDESIGN OR ADD CAPACITY</x:v>
      </x:c>
      <x:c r="S199" s="26"/>
    </x:row>
    <x:row r="200">
      <x:c r="C200" s="11" t="str">
        <x:v>M2-J-TSC</x:v>
      </x:c>
      <x:c r="D200" s="11" t="str">
        <x:v>M2</x:v>
      </x:c>
      <x:c r="E200" s="11" t="str">
        <x:v>Urban heat</x:v>
      </x:c>
      <x:c r="F200" s="11" t="str">
        <x:v>J-TSC</x:v>
      </x:c>
      <x:c r="G200" s="11" t="str">
        <x:v>Theater sustainment command</x:v>
      </x:c>
      <x:c r="H200" s="18" t="n">
        <x:v>2</x:v>
      </x:c>
      <x:c r="I200" s="18" t="n">
        <x:f>SUM('06 Cargo Claims'!$N$1816:$N$1824)</x:f>
        <x:v>2145</x:v>
      </x:c>
      <x:c r="J200" s="18" t="n">
        <x:f>SUM('06 Cargo Claims'!$AN$1816:$AN$1824)</x:f>
        <x:v>456.28128837576276</x:v>
      </x:c>
      <x:c r="K200" s="17" t="n">
        <x:f>IF(I200=0,1,J200/I200)</x:f>
        <x:v>0.21271854935932996</x:v>
      </x:c>
      <x:c r="L200" s="17" t="n">
        <x:f>MIN('06 Cargo Claims'!$AO$1816:$AO$1824)</x:f>
        <x:v>0.1220478695145471</x:v>
      </x:c>
      <x:c r="M200" s="18" t="n">
        <x:f>H200*L200</x:f>
        <x:v>0.2440957390290942</x:v>
      </x:c>
      <x:c r="N200" s="18" t="n">
        <x:f>H200-M200</x:f>
        <x:v>1.755904260970906</x:v>
      </x:c>
      <x:c r="O200" s="11" t="str">
        <x:f>INDEX('06 Cargo Claims'!$H$1816:$H$1824,MATCH(L200,'06 Cargo Claims'!$AO$1816:$AO$1824,0))</x:f>
        <x:v>BAT-22</x:v>
      </x:c>
      <x:c r="P200" s="11" t="str">
        <x:f>IF(L200&gt;='01 Controls'!$E$16,"PASS","FAIL")</x:f>
        <x:v>FAIL</x:v>
      </x:c>
      <x:c r="Q200" s="11" t="str">
        <x:v>UNQUANTIFIED</x:v>
      </x:c>
      <x:c r="R200" s="11" t="str">
        <x:f>IF(P200="FAIL","REDESIGN OR ADD CAPACITY","TRANSPORT ONLY; RECEIVER OPEN")</x:f>
        <x:v>REDESIGN OR ADD CAPACITY</x:v>
      </x:c>
      <x:c r="S200" s="26"/>
    </x:row>
    <x:row r="201">
      <x:c r="C201" s="11" t="str">
        <x:v>M2-J-RRG</x:v>
      </x:c>
      <x:c r="D201" s="11" t="str">
        <x:v>M2</x:v>
      </x:c>
      <x:c r="E201" s="11" t="str">
        <x:v>Urban heat</x:v>
      </x:c>
      <x:c r="F201" s="11" t="str">
        <x:v>J-RRG</x:v>
      </x:c>
      <x:c r="G201" s="11" t="str">
        <x:v>Replacement and reconstitution group</x:v>
      </x:c>
      <x:c r="H201" s="18" t="n">
        <x:v>2</x:v>
      </x:c>
      <x:c r="I201" s="18" t="n">
        <x:f>SUM('06 Cargo Claims'!$N$1825:$N$1833)</x:f>
        <x:v>2145</x:v>
      </x:c>
      <x:c r="J201" s="18" t="n">
        <x:f>SUM('06 Cargo Claims'!$AN$1825:$AN$1833)</x:f>
        <x:v>456.28128837576276</x:v>
      </x:c>
      <x:c r="K201" s="17" t="n">
        <x:f>IF(I201=0,1,J201/I201)</x:f>
        <x:v>0.21271854935932996</x:v>
      </x:c>
      <x:c r="L201" s="17" t="n">
        <x:f>MIN('06 Cargo Claims'!$AO$1825:$AO$1833)</x:f>
        <x:v>0.1220478695145471</x:v>
      </x:c>
      <x:c r="M201" s="18" t="n">
        <x:f>H201*L201</x:f>
        <x:v>0.2440957390290942</x:v>
      </x:c>
      <x:c r="N201" s="18" t="n">
        <x:f>H201-M201</x:f>
        <x:v>1.755904260970906</x:v>
      </x:c>
      <x:c r="O201" s="11" t="str">
        <x:f>INDEX('06 Cargo Claims'!$H$1825:$H$1833,MATCH(L201,'06 Cargo Claims'!$AO$1825:$AO$1833,0))</x:f>
        <x:v>BAT-22</x:v>
      </x:c>
      <x:c r="P201" s="11" t="str">
        <x:f>IF(L201&gt;='01 Controls'!$E$16,"PASS","FAIL")</x:f>
        <x:v>FAIL</x:v>
      </x:c>
      <x:c r="Q201" s="11" t="str">
        <x:v>UNQUANTIFIED</x:v>
      </x:c>
      <x:c r="R201" s="11" t="str">
        <x:f>IF(P201="FAIL","REDESIGN OR ADD CAPACITY","TRANSPORT ONLY; RECEIVER OPEN")</x:f>
        <x:v>REDESIGN OR ADD CAPACITY</x:v>
      </x:c>
      <x:c r="S201" s="26"/>
    </x:row>
    <x:row r="202">
      <x:c r="C202" s="11" t="str">
        <x:v>M2-J-TDG</x:v>
      </x:c>
      <x:c r="D202" s="11" t="str">
        <x:v>M2</x:v>
      </x:c>
      <x:c r="E202" s="11" t="str">
        <x:v>Urban heat</x:v>
      </x:c>
      <x:c r="F202" s="11" t="str">
        <x:v>J-TDG</x:v>
      </x:c>
      <x:c r="G202" s="11" t="str">
        <x:v>Transfer and demobilization group</x:v>
      </x:c>
      <x:c r="H202" s="18" t="n">
        <x:v>1</x:v>
      </x:c>
      <x:c r="I202" s="18" t="n">
        <x:f>SUM('06 Cargo Claims'!$N$1834:$N$1842)</x:f>
        <x:v>1072.5</x:v>
      </x:c>
      <x:c r="J202" s="18" t="n">
        <x:f>SUM('06 Cargo Claims'!$AN$1834:$AN$1842)</x:f>
        <x:v>228.14064418788138</x:v>
      </x:c>
      <x:c r="K202" s="17" t="n">
        <x:f>IF(I202=0,1,J202/I202)</x:f>
        <x:v>0.21271854935932996</x:v>
      </x:c>
      <x:c r="L202" s="17" t="n">
        <x:f>MIN('06 Cargo Claims'!$AO$1834:$AO$1842)</x:f>
        <x:v>0.1220478695145471</x:v>
      </x:c>
      <x:c r="M202" s="18" t="n">
        <x:f>H202*L202</x:f>
        <x:v>0.1220478695145471</x:v>
      </x:c>
      <x:c r="N202" s="18" t="n">
        <x:f>H202-M202</x:f>
        <x:v>0.877952130485453</x:v>
      </x:c>
      <x:c r="O202" s="11" t="str">
        <x:f>INDEX('06 Cargo Claims'!$H$1834:$H$1842,MATCH(L202,'06 Cargo Claims'!$AO$1834:$AO$1842,0))</x:f>
        <x:v>BAT-22</x:v>
      </x:c>
      <x:c r="P202" s="11" t="str">
        <x:f>IF(L202&gt;='01 Controls'!$E$16,"PASS","FAIL")</x:f>
        <x:v>FAIL</x:v>
      </x:c>
      <x:c r="Q202" s="11" t="str">
        <x:v>UNQUANTIFIED</x:v>
      </x:c>
      <x:c r="R202" s="11" t="str">
        <x:f>IF(P202="FAIL","REDESIGN OR ADD CAPACITY","TRANSPORT ONLY; RECEIVER OPEN")</x:f>
        <x:v>REDESIGN OR ADD CAPACITY</x:v>
      </x:c>
      <x:c r="S202" s="26"/>
    </x:row>
    <x:row r="203">
      <x:c r="C203" s="11" t="str">
        <x:v>M2-L-ROG</x:v>
      </x:c>
      <x:c r="D203" s="11" t="str">
        <x:v>M2</x:v>
      </x:c>
      <x:c r="E203" s="11" t="str">
        <x:v>Urban heat</x:v>
      </x:c>
      <x:c r="F203" s="11" t="str">
        <x:v>L-ROG</x:v>
      </x:c>
      <x:c r="G203" s="11" t="str">
        <x:v>Access and route-opening group</x:v>
      </x:c>
      <x:c r="H203" s="18" t="n">
        <x:v>2</x:v>
      </x:c>
      <x:c r="I203" s="18" t="n">
        <x:f>SUM('06 Cargo Claims'!$N$1843:$N$1852)</x:f>
        <x:v>6075</x:v>
      </x:c>
      <x:c r="J203" s="18" t="n">
        <x:f>SUM('06 Cargo Claims'!$AN$1843:$AN$1852)</x:f>
        <x:v>1537.7064848268892</x:v>
      </x:c>
      <x:c r="K203" s="17" t="n">
        <x:f>IF(I203=0,1,J203/I203)</x:f>
        <x:v>0.2531204090250023</x:v>
      </x:c>
      <x:c r="L203" s="17" t="n">
        <x:f>MIN('06 Cargo Claims'!$AO$1843:$AO$1852)</x:f>
        <x:v>0.12204786951454709</x:v>
      </x:c>
      <x:c r="M203" s="18" t="n">
        <x:f>H203*L203</x:f>
        <x:v>0.24409573902909418</x:v>
      </x:c>
      <x:c r="N203" s="18" t="n">
        <x:f>H203-M203</x:f>
        <x:v>1.755904260970906</x:v>
      </x:c>
      <x:c r="O203" s="11" t="str">
        <x:f>INDEX('06 Cargo Claims'!$H$1843:$H$1852,MATCH(L203,'06 Cargo Claims'!$AO$1843:$AO$1852,0))</x:f>
        <x:v>FLR-24</x:v>
      </x:c>
      <x:c r="P203" s="11" t="str">
        <x:f>IF(L203&gt;='01 Controls'!$E$16,"PASS","FAIL")</x:f>
        <x:v>FAIL</x:v>
      </x:c>
      <x:c r="Q203" s="11" t="str">
        <x:v>UNQUANTIFIED</x:v>
      </x:c>
      <x:c r="R203" s="11" t="str">
        <x:f>IF(P203="FAIL","REDESIGN OR ADD CAPACITY","TRANSPORT ONLY; RECEIVER OPEN")</x:f>
        <x:v>REDESIGN OR ADD CAPACITY</x:v>
      </x:c>
      <x:c r="S203" s="26"/>
    </x:row>
    <x:row r="204">
      <x:c r="C204" s="11" t="str">
        <x:v>M2-L-HCG</x:v>
      </x:c>
      <x:c r="D204" s="11" t="str">
        <x:v>M2</x:v>
      </x:c>
      <x:c r="E204" s="11" t="str">
        <x:v>Urban heat</x:v>
      </x:c>
      <x:c r="F204" s="11" t="str">
        <x:v>L-HCG</x:v>
      </x:c>
      <x:c r="G204" s="11" t="str">
        <x:v>Flood and hydraulic-control group</x:v>
      </x:c>
      <x:c r="H204" s="18" t="n">
        <x:v>0</x:v>
      </x:c>
      <x:c r="I204" s="18" t="n">
        <x:f>SUM('06 Cargo Claims'!$N$1853:$N$1862)</x:f>
        <x:v>0</x:v>
      </x:c>
      <x:c r="J204" s="18" t="n">
        <x:f>SUM('06 Cargo Claims'!$AN$1853:$AN$1862)</x:f>
        <x:v>0</x:v>
      </x:c>
      <x:c r="K204" s="17" t="n">
        <x:f>IF(I204=0,1,J204/I204)</x:f>
        <x:v>1</x:v>
      </x:c>
      <x:c r="L204" s="17" t="n">
        <x:f>MIN('06 Cargo Claims'!$AO$1853:$AO$1862)</x:f>
        <x:v>1</x:v>
      </x:c>
      <x:c r="M204" s="18" t="n">
        <x:f>H204*L204</x:f>
        <x:v>0</x:v>
      </x:c>
      <x:c r="N204" s="18" t="n">
        <x:f>H204-M204</x:f>
        <x:v>0</x:v>
      </x:c>
      <x:c r="O204" s="11" t="str">
        <x:f>INDEX('06 Cargo Claims'!$H$1853:$H$1862,MATCH(L204,'06 Cargo Claims'!$AO$1853:$AO$1862,0))</x:f>
        <x:v>APL-45</x:v>
      </x:c>
      <x:c r="P204" s="11" t="str">
        <x:f>IF(L204&gt;='01 Controls'!$E$16,"PASS","FAIL")</x:f>
        <x:v>PASS</x:v>
      </x:c>
      <x:c r="Q204" s="11" t="str">
        <x:v>UNQUANTIFIED</x:v>
      </x:c>
      <x:c r="R204" s="11" t="str">
        <x:f>IF(P204="FAIL","REDESIGN OR ADD CAPACITY","TRANSPORT ONLY; RECEIVER OPEN")</x:f>
        <x:v>TRANSPORT ONLY; RECEIVER OPEN</x:v>
      </x:c>
      <x:c r="S204" s="26"/>
    </x:row>
    <x:row r="205">
      <x:c r="C205" s="11" t="str">
        <x:v>M2-L-DMG</x:v>
      </x:c>
      <x:c r="D205" s="11" t="str">
        <x:v>M2</x:v>
      </x:c>
      <x:c r="E205" s="11" t="str">
        <x:v>Urban heat</x:v>
      </x:c>
      <x:c r="F205" s="11" t="str">
        <x:v>L-DMG</x:v>
      </x:c>
      <x:c r="G205" s="11" t="str">
        <x:v>Debris and materials group</x:v>
      </x:c>
      <x:c r="H205" s="18" t="n">
        <x:v>1</x:v>
      </x:c>
      <x:c r="I205" s="18" t="n">
        <x:f>SUM('06 Cargo Claims'!$N$1863:$N$1872)</x:f>
        <x:v>3037.5</x:v>
      </x:c>
      <x:c r="J205" s="18" t="n">
        <x:f>SUM('06 Cargo Claims'!$AN$1863:$AN$1872)</x:f>
        <x:v>768.8532424134446</x:v>
      </x:c>
      <x:c r="K205" s="17" t="n">
        <x:f>IF(I205=0,1,J205/I205)</x:f>
        <x:v>0.2531204090250023</x:v>
      </x:c>
      <x:c r="L205" s="17" t="n">
        <x:f>MIN('06 Cargo Claims'!$AO$1863:$AO$1872)</x:f>
        <x:v>0.12204786951454709</x:v>
      </x:c>
      <x:c r="M205" s="18" t="n">
        <x:f>H205*L205</x:f>
        <x:v>0.12204786951454709</x:v>
      </x:c>
      <x:c r="N205" s="18" t="n">
        <x:f>H205-M205</x:f>
        <x:v>0.877952130485453</x:v>
      </x:c>
      <x:c r="O205" s="11" t="str">
        <x:f>INDEX('06 Cargo Claims'!$H$1863:$H$1872,MATCH(L205,'06 Cargo Claims'!$AO$1863:$AO$1872,0))</x:f>
        <x:v>FLR-24</x:v>
      </x:c>
      <x:c r="P205" s="11" t="str">
        <x:f>IF(L205&gt;='01 Controls'!$E$16,"PASS","FAIL")</x:f>
        <x:v>FAIL</x:v>
      </x:c>
      <x:c r="Q205" s="11" t="str">
        <x:v>UNQUANTIFIED</x:v>
      </x:c>
      <x:c r="R205" s="11" t="str">
        <x:f>IF(P205="FAIL","REDESIGN OR ADD CAPACITY","TRANSPORT ONLY; RECEIVER OPEN")</x:f>
        <x:v>REDESIGN OR ADD CAPACITY</x:v>
      </x:c>
      <x:c r="S205" s="26"/>
    </x:row>
    <x:row r="206">
      <x:c r="C206" s="11" t="str">
        <x:v>M2-L-TWG</x:v>
      </x:c>
      <x:c r="D206" s="11" t="str">
        <x:v>M2</x:v>
      </x:c>
      <x:c r="E206" s="11" t="str">
        <x:v>Urban heat</x:v>
      </x:c>
      <x:c r="F206" s="11" t="str">
        <x:v>L-TWG</x:v>
      </x:c>
      <x:c r="G206" s="11" t="str">
        <x:v>Temporary works and crossing group</x:v>
      </x:c>
      <x:c r="H206" s="18" t="n">
        <x:v>1</x:v>
      </x:c>
      <x:c r="I206" s="18" t="n">
        <x:f>SUM('06 Cargo Claims'!$N$1873:$N$1882)</x:f>
        <x:v>3037.5</x:v>
      </x:c>
      <x:c r="J206" s="18" t="n">
        <x:f>SUM('06 Cargo Claims'!$AN$1873:$AN$1882)</x:f>
        <x:v>768.8532424134446</x:v>
      </x:c>
      <x:c r="K206" s="17" t="n">
        <x:f>IF(I206=0,1,J206/I206)</x:f>
        <x:v>0.2531204090250023</x:v>
      </x:c>
      <x:c r="L206" s="17" t="n">
        <x:f>MIN('06 Cargo Claims'!$AO$1873:$AO$1882)</x:f>
        <x:v>0.12204786951454709</x:v>
      </x:c>
      <x:c r="M206" s="18" t="n">
        <x:f>H206*L206</x:f>
        <x:v>0.12204786951454709</x:v>
      </x:c>
      <x:c r="N206" s="18" t="n">
        <x:f>H206-M206</x:f>
        <x:v>0.877952130485453</x:v>
      </x:c>
      <x:c r="O206" s="11" t="str">
        <x:f>INDEX('06 Cargo Claims'!$H$1873:$H$1882,MATCH(L206,'06 Cargo Claims'!$AO$1873:$AO$1882,0))</x:f>
        <x:v>FLR-24</x:v>
      </x:c>
      <x:c r="P206" s="11" t="str">
        <x:f>IF(L206&gt;='01 Controls'!$E$16,"PASS","FAIL")</x:f>
        <x:v>FAIL</x:v>
      </x:c>
      <x:c r="Q206" s="11" t="str">
        <x:v>UNQUANTIFIED</x:v>
      </x:c>
      <x:c r="R206" s="11" t="str">
        <x:f>IF(P206="FAIL","REDESIGN OR ADD CAPACITY","TRANSPORT ONLY; RECEIVER OPEN")</x:f>
        <x:v>REDESIGN OR ADD CAPACITY</x:v>
      </x:c>
      <x:c r="S206" s="26"/>
    </x:row>
    <x:row r="207">
      <x:c r="C207" s="11" t="str">
        <x:v>M2-L-GFG</x:v>
      </x:c>
      <x:c r="D207" s="11" t="str">
        <x:v>M2</x:v>
      </x:c>
      <x:c r="E207" s="11" t="str">
        <x:v>Urban heat</x:v>
      </x:c>
      <x:c r="F207" s="11" t="str">
        <x:v>L-GFG</x:v>
      </x:c>
      <x:c r="G207" s="11" t="str">
        <x:v>Ground fire and landscape group</x:v>
      </x:c>
      <x:c r="H207" s="18" t="n">
        <x:v>3</x:v>
      </x:c>
      <x:c r="I207" s="18" t="n">
        <x:f>SUM('06 Cargo Claims'!$N$1883:$N$1892)</x:f>
        <x:v>9112.5</x:v>
      </x:c>
      <x:c r="J207" s="18" t="n">
        <x:f>SUM('06 Cargo Claims'!$AN$1883:$AN$1892)</x:f>
        <x:v>2306.559727240334</x:v>
      </x:c>
      <x:c r="K207" s="17" t="n">
        <x:f>IF(I207=0,1,J207/I207)</x:f>
        <x:v>0.2531204090250023</x:v>
      </x:c>
      <x:c r="L207" s="17" t="n">
        <x:f>MIN('06 Cargo Claims'!$AO$1883:$AO$1892)</x:f>
        <x:v>0.1220478695145471</x:v>
      </x:c>
      <x:c r="M207" s="18" t="n">
        <x:f>H207*L207</x:f>
        <x:v>0.3661436085436413</x:v>
      </x:c>
      <x:c r="N207" s="18" t="n">
        <x:f>H207-M207</x:f>
        <x:v>2.6338563914563586</x:v>
      </x:c>
      <x:c r="O207" s="11" t="str">
        <x:f>INDEX('06 Cargo Claims'!$H$1883:$H$1892,MATCH(L207,'06 Cargo Claims'!$AO$1883:$AO$1892,0))</x:f>
        <x:v>BAT-22</x:v>
      </x:c>
      <x:c r="P207" s="11" t="str">
        <x:f>IF(L207&gt;='01 Controls'!$E$16,"PASS","FAIL")</x:f>
        <x:v>FAIL</x:v>
      </x:c>
      <x:c r="Q207" s="11" t="str">
        <x:v>UNQUANTIFIED</x:v>
      </x:c>
      <x:c r="R207" s="11" t="str">
        <x:f>IF(P207="FAIL","REDESIGN OR ADD CAPACITY","TRANSPORT ONLY; RECEIVER OPEN")</x:f>
        <x:v>REDESIGN OR ADD CAPACITY</x:v>
      </x:c>
      <x:c r="S207" s="26"/>
    </x:row>
    <x:row r="208">
      <x:c r="C208" s="11" t="str">
        <x:v>M2-A-SMW</x:v>
      </x:c>
      <x:c r="D208" s="11" t="str">
        <x:v>M2</x:v>
      </x:c>
      <x:c r="E208" s="11" t="str">
        <x:v>Urban heat</x:v>
      </x:c>
      <x:c r="F208" s="11" t="str">
        <x:v>A-SMW</x:v>
      </x:c>
      <x:c r="G208" s="11" t="str">
        <x:v>Strategic mobility wing</x:v>
      </x:c>
      <x:c r="H208" s="18" t="n">
        <x:v>2</x:v>
      </x:c>
      <x:c r="I208" s="18" t="n">
        <x:f>SUM('06 Cargo Claims'!$N$1893:$N$1902)</x:f>
        <x:v>5625</x:v>
      </x:c>
      <x:c r="J208" s="18" t="n">
        <x:f>SUM('06 Cargo Claims'!$AN$1893:$AN$1902)</x:f>
        <x:v>1636.5291456475106</x:v>
      </x:c>
      <x:c r="K208" s="17" t="n">
        <x:f>IF(I208=0,1,J208/I208)</x:f>
        <x:v>0.2909385147817797</x:v>
      </x:c>
      <x:c r="L208" s="17" t="n">
        <x:f>MIN('06 Cargo Claims'!$AO$1893:$AO$1902)</x:f>
        <x:v>0.1220478695145471</x:v>
      </x:c>
      <x:c r="M208" s="18" t="n">
        <x:f>H208*L208</x:f>
        <x:v>0.2440957390290942</x:v>
      </x:c>
      <x:c r="N208" s="18" t="n">
        <x:f>H208-M208</x:f>
        <x:v>1.755904260970906</x:v>
      </x:c>
      <x:c r="O208" s="11" t="str">
        <x:f>INDEX('06 Cargo Claims'!$H$1893:$H$1902,MATCH(L208,'06 Cargo Claims'!$AO$1893:$AO$1902,0))</x:f>
        <x:v>BAT-22</x:v>
      </x:c>
      <x:c r="P208" s="11" t="str">
        <x:f>IF(L208&gt;='01 Controls'!$E$16,"PASS","FAIL")</x:f>
        <x:v>FAIL</x:v>
      </x:c>
      <x:c r="Q208" s="11" t="str">
        <x:v>UNQUANTIFIED</x:v>
      </x:c>
      <x:c r="R208" s="11" t="str">
        <x:f>IF(P208="FAIL","REDESIGN OR ADD CAPACITY","TRANSPORT ONLY; RECEIVER OPEN")</x:f>
        <x:v>REDESIGN OR ADD CAPACITY</x:v>
      </x:c>
      <x:c r="S208" s="26"/>
    </x:row>
    <x:row r="209">
      <x:c r="C209" s="11" t="str">
        <x:v>M2-A-AAG</x:v>
      </x:c>
      <x:c r="D209" s="11" t="str">
        <x:v>M2</x:v>
      </x:c>
      <x:c r="E209" s="11" t="str">
        <x:v>Urban heat</x:v>
      </x:c>
      <x:c r="F209" s="11" t="str">
        <x:v>A-AAG</x:v>
      </x:c>
      <x:c r="G209" s="11" t="str">
        <x:v>Austere air-access group</x:v>
      </x:c>
      <x:c r="H209" s="18" t="n">
        <x:v>2</x:v>
      </x:c>
      <x:c r="I209" s="18" t="n">
        <x:f>SUM('06 Cargo Claims'!$N$1903:$N$1912)</x:f>
        <x:v>5625</x:v>
      </x:c>
      <x:c r="J209" s="18" t="n">
        <x:f>SUM('06 Cargo Claims'!$AN$1903:$AN$1912)</x:f>
        <x:v>1636.5291456475106</x:v>
      </x:c>
      <x:c r="K209" s="17" t="n">
        <x:f>IF(I209=0,1,J209/I209)</x:f>
        <x:v>0.2909385147817797</x:v>
      </x:c>
      <x:c r="L209" s="17" t="n">
        <x:f>MIN('06 Cargo Claims'!$AO$1903:$AO$1912)</x:f>
        <x:v>0.1220478695145471</x:v>
      </x:c>
      <x:c r="M209" s="18" t="n">
        <x:f>H209*L209</x:f>
        <x:v>0.2440957390290942</x:v>
      </x:c>
      <x:c r="N209" s="18" t="n">
        <x:f>H209-M209</x:f>
        <x:v>1.755904260970906</x:v>
      </x:c>
      <x:c r="O209" s="11" t="str">
        <x:f>INDEX('06 Cargo Claims'!$H$1903:$H$1912,MATCH(L209,'06 Cargo Claims'!$AO$1903:$AO$1912,0))</x:f>
        <x:v>BAT-22</x:v>
      </x:c>
      <x:c r="P209" s="11" t="str">
        <x:f>IF(L209&gt;='01 Controls'!$E$16,"PASS","FAIL")</x:f>
        <x:v>FAIL</x:v>
      </x:c>
      <x:c r="Q209" s="11" t="str">
        <x:v>UNQUANTIFIED</x:v>
      </x:c>
      <x:c r="R209" s="11" t="str">
        <x:f>IF(P209="FAIL","REDESIGN OR ADD CAPACITY","TRANSPORT ONLY; RECEIVER OPEN")</x:f>
        <x:v>REDESIGN OR ADD CAPACITY</x:v>
      </x:c>
      <x:c r="S209" s="26"/>
    </x:row>
    <x:row r="210">
      <x:c r="C210" s="11" t="str">
        <x:v>M2-A-AHW</x:v>
      </x:c>
      <x:c r="D210" s="11" t="str">
        <x:v>M2</x:v>
      </x:c>
      <x:c r="E210" s="11" t="str">
        <x:v>Urban heat</x:v>
      </x:c>
      <x:c r="F210" s="11" t="str">
        <x:v>A-AHW</x:v>
      </x:c>
      <x:c r="G210" s="11" t="str">
        <x:v>Aerial hazard-control wing</x:v>
      </x:c>
      <x:c r="H210" s="18" t="n">
        <x:v>2</x:v>
      </x:c>
      <x:c r="I210" s="18" t="n">
        <x:f>SUM('06 Cargo Claims'!$N$1913:$N$1922)</x:f>
        <x:v>5625</x:v>
      </x:c>
      <x:c r="J210" s="18" t="n">
        <x:f>SUM('06 Cargo Claims'!$AN$1913:$AN$1922)</x:f>
        <x:v>1636.5291456475106</x:v>
      </x:c>
      <x:c r="K210" s="17" t="n">
        <x:f>IF(I210=0,1,J210/I210)</x:f>
        <x:v>0.2909385147817797</x:v>
      </x:c>
      <x:c r="L210" s="17" t="n">
        <x:f>MIN('06 Cargo Claims'!$AO$1913:$AO$1922)</x:f>
        <x:v>0.1220478695145471</x:v>
      </x:c>
      <x:c r="M210" s="18" t="n">
        <x:f>H210*L210</x:f>
        <x:v>0.2440957390290942</x:v>
      </x:c>
      <x:c r="N210" s="18" t="n">
        <x:f>H210-M210</x:f>
        <x:v>1.755904260970906</x:v>
      </x:c>
      <x:c r="O210" s="11" t="str">
        <x:f>INDEX('06 Cargo Claims'!$H$1913:$H$1922,MATCH(L210,'06 Cargo Claims'!$AO$1913:$AO$1922,0))</x:f>
        <x:v>BAT-22</x:v>
      </x:c>
      <x:c r="P210" s="11" t="str">
        <x:f>IF(L210&gt;='01 Controls'!$E$16,"PASS","FAIL")</x:f>
        <x:v>FAIL</x:v>
      </x:c>
      <x:c r="Q210" s="11" t="str">
        <x:v>UNQUANTIFIED</x:v>
      </x:c>
      <x:c r="R210" s="11" t="str">
        <x:f>IF(P210="FAIL","REDESIGN OR ADD CAPACITY","TRANSPORT ONLY; RECEIVER OPEN")</x:f>
        <x:v>REDESIGN OR ADD CAPACITY</x:v>
      </x:c>
      <x:c r="S210" s="26"/>
    </x:row>
    <x:row r="211">
      <x:c r="C211" s="11" t="str">
        <x:v>M2-A-TDG</x:v>
      </x:c>
      <x:c r="D211" s="11" t="str">
        <x:v>M2</x:v>
      </x:c>
      <x:c r="E211" s="11" t="str">
        <x:v>Urban heat</x:v>
      </x:c>
      <x:c r="F211" s="11" t="str">
        <x:v>A-TDG</x:v>
      </x:c>
      <x:c r="G211" s="11" t="str">
        <x:v>Tactical distribution group</x:v>
      </x:c>
      <x:c r="H211" s="18" t="n">
        <x:v>4</x:v>
      </x:c>
      <x:c r="I211" s="18" t="n">
        <x:f>SUM('06 Cargo Claims'!$N$1923:$N$1932)</x:f>
        <x:v>11250</x:v>
      </x:c>
      <x:c r="J211" s="18" t="n">
        <x:f>SUM('06 Cargo Claims'!$AN$1923:$AN$1932)</x:f>
        <x:v>3273.0582912950213</x:v>
      </x:c>
      <x:c r="K211" s="17" t="n">
        <x:f>IF(I211=0,1,J211/I211)</x:f>
        <x:v>0.2909385147817797</x:v>
      </x:c>
      <x:c r="L211" s="17" t="n">
        <x:f>MIN('06 Cargo Claims'!$AO$1923:$AO$1932)</x:f>
        <x:v>0.1220478695145471</x:v>
      </x:c>
      <x:c r="M211" s="18" t="n">
        <x:f>H211*L211</x:f>
        <x:v>0.4881914780581884</x:v>
      </x:c>
      <x:c r="N211" s="18" t="n">
        <x:f>H211-M211</x:f>
        <x:v>3.511808521941812</x:v>
      </x:c>
      <x:c r="O211" s="11" t="str">
        <x:f>INDEX('06 Cargo Claims'!$H$1923:$H$1932,MATCH(L211,'06 Cargo Claims'!$AO$1923:$AO$1932,0))</x:f>
        <x:v>BAT-22</x:v>
      </x:c>
      <x:c r="P211" s="11" t="str">
        <x:f>IF(L211&gt;='01 Controls'!$E$16,"PASS","FAIL")</x:f>
        <x:v>FAIL</x:v>
      </x:c>
      <x:c r="Q211" s="11" t="str">
        <x:v>UNQUANTIFIED</x:v>
      </x:c>
      <x:c r="R211" s="11" t="str">
        <x:f>IF(P211="FAIL","REDESIGN OR ADD CAPACITY","TRANSPORT ONLY; RECEIVER OPEN")</x:f>
        <x:v>REDESIGN OR ADD CAPACITY</x:v>
      </x:c>
      <x:c r="S211" s="26"/>
    </x:row>
    <x:row r="212">
      <x:c r="C212" s="11" t="str">
        <x:v>M2-A-SRG</x:v>
      </x:c>
      <x:c r="D212" s="11" t="str">
        <x:v>M2</x:v>
      </x:c>
      <x:c r="E212" s="11" t="str">
        <x:v>Urban heat</x:v>
      </x:c>
      <x:c r="F212" s="11" t="str">
        <x:v>A-SRG</x:v>
      </x:c>
      <x:c r="G212" s="11" t="str">
        <x:v>Air sensing and relay group</x:v>
      </x:c>
      <x:c r="H212" s="18" t="n">
        <x:v>3</x:v>
      </x:c>
      <x:c r="I212" s="18" t="n">
        <x:f>SUM('06 Cargo Claims'!$N$1933:$N$1942)</x:f>
        <x:v>8437.5</x:v>
      </x:c>
      <x:c r="J212" s="18" t="n">
        <x:f>SUM('06 Cargo Claims'!$AN$1933:$AN$1942)</x:f>
        <x:v>2454.793718471266</x:v>
      </x:c>
      <x:c r="K212" s="17" t="n">
        <x:f>IF(I212=0,1,J212/I212)</x:f>
        <x:v>0.2909385147817797</x:v>
      </x:c>
      <x:c r="L212" s="17" t="n">
        <x:f>MIN('06 Cargo Claims'!$AO$1933:$AO$1942)</x:f>
        <x:v>0.12204786951454709</x:v>
      </x:c>
      <x:c r="M212" s="18" t="n">
        <x:f>H212*L212</x:f>
        <x:v>0.36614360854364125</x:v>
      </x:c>
      <x:c r="N212" s="18" t="n">
        <x:f>H212-M212</x:f>
        <x:v>2.6338563914563586</x:v>
      </x:c>
      <x:c r="O212" s="11" t="str">
        <x:f>INDEX('06 Cargo Claims'!$H$1933:$H$1942,MATCH(L212,'06 Cargo Claims'!$AO$1933:$AO$1942,0))</x:f>
        <x:v>BAT-22</x:v>
      </x:c>
      <x:c r="P212" s="11" t="str">
        <x:f>IF(L212&gt;='01 Controls'!$E$16,"PASS","FAIL")</x:f>
        <x:v>FAIL</x:v>
      </x:c>
      <x:c r="Q212" s="11" t="str">
        <x:v>UNQUANTIFIED</x:v>
      </x:c>
      <x:c r="R212" s="11" t="str">
        <x:f>IF(P212="FAIL","REDESIGN OR ADD CAPACITY","TRANSPORT ONLY; RECEIVER OPEN")</x:f>
        <x:v>REDESIGN OR ADD CAPACITY</x:v>
      </x:c>
      <x:c r="S212" s="26"/>
    </x:row>
    <x:row r="213">
      <x:c r="C213" s="11" t="str">
        <x:v>M2-A-AMG</x:v>
      </x:c>
      <x:c r="D213" s="11" t="str">
        <x:v>M2</x:v>
      </x:c>
      <x:c r="E213" s="11" t="str">
        <x:v>Urban heat</x:v>
      </x:c>
      <x:c r="F213" s="11" t="str">
        <x:v>A-AMG</x:v>
      </x:c>
      <x:c r="G213" s="11" t="str">
        <x:v>Aeromedical movement group</x:v>
      </x:c>
      <x:c r="H213" s="18" t="n">
        <x:v>3</x:v>
      </x:c>
      <x:c r="I213" s="18" t="n">
        <x:f>SUM('06 Cargo Claims'!$N$1943:$N$1952)</x:f>
        <x:v>8437.5</x:v>
      </x:c>
      <x:c r="J213" s="18" t="n">
        <x:f>SUM('06 Cargo Claims'!$AN$1943:$AN$1952)</x:f>
        <x:v>2454.793718471266</x:v>
      </x:c>
      <x:c r="K213" s="17" t="n">
        <x:f>IF(I213=0,1,J213/I213)</x:f>
        <x:v>0.2909385147817797</x:v>
      </x:c>
      <x:c r="L213" s="17" t="n">
        <x:f>MIN('06 Cargo Claims'!$AO$1943:$AO$1952)</x:f>
        <x:v>0.12204786951454709</x:v>
      </x:c>
      <x:c r="M213" s="18" t="n">
        <x:f>H213*L213</x:f>
        <x:v>0.36614360854364125</x:v>
      </x:c>
      <x:c r="N213" s="18" t="n">
        <x:f>H213-M213</x:f>
        <x:v>2.6338563914563586</x:v>
      </x:c>
      <x:c r="O213" s="11" t="str">
        <x:f>INDEX('06 Cargo Claims'!$H$1943:$H$1952,MATCH(L213,'06 Cargo Claims'!$AO$1943:$AO$1952,0))</x:f>
        <x:v>BAT-22</x:v>
      </x:c>
      <x:c r="P213" s="11" t="str">
        <x:f>IF(L213&gt;='01 Controls'!$E$16,"PASS","FAIL")</x:f>
        <x:v>FAIL</x:v>
      </x:c>
      <x:c r="Q213" s="11" t="str">
        <x:v>UNQUANTIFIED</x:v>
      </x:c>
      <x:c r="R213" s="11" t="str">
        <x:f>IF(P213="FAIL","REDESIGN OR ADD CAPACITY","TRANSPORT ONLY; RECEIVER OPEN")</x:f>
        <x:v>REDESIGN OR ADD CAPACITY</x:v>
      </x:c>
      <x:c r="S213" s="26"/>
    </x:row>
    <x:row r="214">
      <x:c r="C214" s="11" t="str">
        <x:v>M2-M-POG</x:v>
      </x:c>
      <x:c r="D214" s="11" t="str">
        <x:v>M2</x:v>
      </x:c>
      <x:c r="E214" s="11" t="str">
        <x:v>Urban heat</x:v>
      </x:c>
      <x:c r="F214" s="11" t="str">
        <x:v>M-POG</x:v>
      </x:c>
      <x:c r="G214" s="11" t="str">
        <x:v>Port-opening group</x:v>
      </x:c>
      <x:c r="H214" s="18" t="n">
        <x:v>0</x:v>
      </x:c>
      <x:c r="I214" s="18" t="n">
        <x:f>SUM('06 Cargo Claims'!$N$1953:$N$1962)</x:f>
        <x:v>0</x:v>
      </x:c>
      <x:c r="J214" s="18" t="n">
        <x:f>SUM('06 Cargo Claims'!$AN$1953:$AN$1962)</x:f>
        <x:v>0</x:v>
      </x:c>
      <x:c r="K214" s="17" t="n">
        <x:f>IF(I214=0,1,J214/I214)</x:f>
        <x:v>1</x:v>
      </x:c>
      <x:c r="L214" s="17" t="n">
        <x:f>MIN('06 Cargo Claims'!$AO$1953:$AO$1962)</x:f>
        <x:v>1</x:v>
      </x:c>
      <x:c r="M214" s="18" t="n">
        <x:f>H214*L214</x:f>
        <x:v>0</x:v>
      </x:c>
      <x:c r="N214" s="18" t="n">
        <x:f>H214-M214</x:f>
        <x:v>0</x:v>
      </x:c>
      <x:c r="O214" s="11" t="str">
        <x:f>INDEX('06 Cargo Claims'!$H$1953:$H$1962,MATCH(L214,'06 Cargo Claims'!$AO$1953:$AO$1962,0))</x:f>
        <x:v>APL-45</x:v>
      </x:c>
      <x:c r="P214" s="11" t="str">
        <x:f>IF(L214&gt;='01 Controls'!$E$16,"PASS","FAIL")</x:f>
        <x:v>PASS</x:v>
      </x:c>
      <x:c r="Q214" s="11" t="str">
        <x:v>UNQUANTIFIED</x:v>
      </x:c>
      <x:c r="R214" s="11" t="str">
        <x:f>IF(P214="FAIL","REDESIGN OR ADD CAPACITY","TRANSPORT ONLY; RECEIVER OPEN")</x:f>
        <x:v>TRANSPORT ONLY; RECEIVER OPEN</x:v>
      </x:c>
      <x:c r="S214" s="26"/>
    </x:row>
    <x:row r="215">
      <x:c r="C215" s="11" t="str">
        <x:v>M2-M-LAG</x:v>
      </x:c>
      <x:c r="D215" s="11" t="str">
        <x:v>M2</x:v>
      </x:c>
      <x:c r="E215" s="11" t="str">
        <x:v>Urban heat</x:v>
      </x:c>
      <x:c r="F215" s="11" t="str">
        <x:v>M-LAG</x:v>
      </x:c>
      <x:c r="G215" s="11" t="str">
        <x:v>Littoral-access group</x:v>
      </x:c>
      <x:c r="H215" s="18" t="n">
        <x:v>0</x:v>
      </x:c>
      <x:c r="I215" s="18" t="n">
        <x:f>SUM('06 Cargo Claims'!$N$1963:$N$1972)</x:f>
        <x:v>0</x:v>
      </x:c>
      <x:c r="J215" s="18" t="n">
        <x:f>SUM('06 Cargo Claims'!$AN$1963:$AN$1972)</x:f>
        <x:v>0</x:v>
      </x:c>
      <x:c r="K215" s="17" t="n">
        <x:f>IF(I215=0,1,J215/I215)</x:f>
        <x:v>1</x:v>
      </x:c>
      <x:c r="L215" s="17" t="n">
        <x:f>MIN('06 Cargo Claims'!$AO$1963:$AO$1972)</x:f>
        <x:v>1</x:v>
      </x:c>
      <x:c r="M215" s="18" t="n">
        <x:f>H215*L215</x:f>
        <x:v>0</x:v>
      </x:c>
      <x:c r="N215" s="18" t="n">
        <x:f>H215-M215</x:f>
        <x:v>0</x:v>
      </x:c>
      <x:c r="O215" s="11" t="str">
        <x:f>INDEX('06 Cargo Claims'!$H$1963:$H$1972,MATCH(L215,'06 Cargo Claims'!$AO$1963:$AO$1972,0))</x:f>
        <x:v>APL-45</x:v>
      </x:c>
      <x:c r="P215" s="11" t="str">
        <x:f>IF(L215&gt;='01 Controls'!$E$16,"PASS","FAIL")</x:f>
        <x:v>PASS</x:v>
      </x:c>
      <x:c r="Q215" s="11" t="str">
        <x:v>UNQUANTIFIED</x:v>
      </x:c>
      <x:c r="R215" s="11" t="str">
        <x:f>IF(P215="FAIL","REDESIGN OR ADD CAPACITY","TRANSPORT ONLY; RECEIVER OPEN")</x:f>
        <x:v>TRANSPORT ONLY; RECEIVER OPEN</x:v>
      </x:c>
      <x:c r="S215" s="26"/>
    </x:row>
    <x:row r="216">
      <x:c r="C216" s="11" t="str">
        <x:v>M2-M-IWG</x:v>
      </x:c>
      <x:c r="D216" s="11" t="str">
        <x:v>M2</x:v>
      </x:c>
      <x:c r="E216" s="11" t="str">
        <x:v>Urban heat</x:v>
      </x:c>
      <x:c r="F216" s="11" t="str">
        <x:v>M-IWG</x:v>
      </x:c>
      <x:c r="G216" s="11" t="str">
        <x:v>Inland-waterway group</x:v>
      </x:c>
      <x:c r="H216" s="18" t="n">
        <x:v>0</x:v>
      </x:c>
      <x:c r="I216" s="18" t="n">
        <x:f>SUM('06 Cargo Claims'!$N$1973:$N$1982)</x:f>
        <x:v>0</x:v>
      </x:c>
      <x:c r="J216" s="18" t="n">
        <x:f>SUM('06 Cargo Claims'!$AN$1973:$AN$1982)</x:f>
        <x:v>0</x:v>
      </x:c>
      <x:c r="K216" s="17" t="n">
        <x:f>IF(I216=0,1,J216/I216)</x:f>
        <x:v>1</x:v>
      </x:c>
      <x:c r="L216" s="17" t="n">
        <x:f>MIN('06 Cargo Claims'!$AO$1973:$AO$1982)</x:f>
        <x:v>1</x:v>
      </x:c>
      <x:c r="M216" s="18" t="n">
        <x:f>H216*L216</x:f>
        <x:v>0</x:v>
      </x:c>
      <x:c r="N216" s="18" t="n">
        <x:f>H216-M216</x:f>
        <x:v>0</x:v>
      </x:c>
      <x:c r="O216" s="11" t="str">
        <x:f>INDEX('06 Cargo Claims'!$H$1973:$H$1982,MATCH(L216,'06 Cargo Claims'!$AO$1973:$AO$1982,0))</x:f>
        <x:v>APL-45</x:v>
      </x:c>
      <x:c r="P216" s="11" t="str">
        <x:f>IF(L216&gt;='01 Controls'!$E$16,"PASS","FAIL")</x:f>
        <x:v>PASS</x:v>
      </x:c>
      <x:c r="Q216" s="11" t="str">
        <x:v>UNQUANTIFIED</x:v>
      </x:c>
      <x:c r="R216" s="11" t="str">
        <x:f>IF(P216="FAIL","REDESIGN OR ADD CAPACITY","TRANSPORT ONLY; RECEIVER OPEN")</x:f>
        <x:v>TRANSPORT ONLY; RECEIVER OPEN</x:v>
      </x:c>
      <x:c r="S216" s="26"/>
    </x:row>
    <x:row r="217">
      <x:c r="C217" s="11" t="str">
        <x:v>M2-M-OSG</x:v>
      </x:c>
      <x:c r="D217" s="11" t="str">
        <x:v>M2</x:v>
      </x:c>
      <x:c r="E217" s="11" t="str">
        <x:v>Urban heat</x:v>
      </x:c>
      <x:c r="F217" s="11" t="str">
        <x:v>M-OSG</x:v>
      </x:c>
      <x:c r="G217" s="11" t="str">
        <x:v>Offshore-support group</x:v>
      </x:c>
      <x:c r="H217" s="18" t="n">
        <x:v>0</x:v>
      </x:c>
      <x:c r="I217" s="18" t="n">
        <x:f>SUM('06 Cargo Claims'!$N$1983:$N$1992)</x:f>
        <x:v>0</x:v>
      </x:c>
      <x:c r="J217" s="18" t="n">
        <x:f>SUM('06 Cargo Claims'!$AN$1983:$AN$1992)</x:f>
        <x:v>0</x:v>
      </x:c>
      <x:c r="K217" s="17" t="n">
        <x:f>IF(I217=0,1,J217/I217)</x:f>
        <x:v>1</x:v>
      </x:c>
      <x:c r="L217" s="17" t="n">
        <x:f>MIN('06 Cargo Claims'!$AO$1983:$AO$1992)</x:f>
        <x:v>1</x:v>
      </x:c>
      <x:c r="M217" s="18" t="n">
        <x:f>H217*L217</x:f>
        <x:v>0</x:v>
      </x:c>
      <x:c r="N217" s="18" t="n">
        <x:f>H217-M217</x:f>
        <x:v>0</x:v>
      </x:c>
      <x:c r="O217" s="11" t="str">
        <x:f>INDEX('06 Cargo Claims'!$H$1983:$H$1992,MATCH(L217,'06 Cargo Claims'!$AO$1983:$AO$1992,0))</x:f>
        <x:v>APL-45</x:v>
      </x:c>
      <x:c r="P217" s="11" t="str">
        <x:f>IF(L217&gt;='01 Controls'!$E$16,"PASS","FAIL")</x:f>
        <x:v>PASS</x:v>
      </x:c>
      <x:c r="Q217" s="11" t="str">
        <x:v>UNQUANTIFIED</x:v>
      </x:c>
      <x:c r="R217" s="11" t="str">
        <x:f>IF(P217="FAIL","REDESIGN OR ADD CAPACITY","TRANSPORT ONLY; RECEIVER OPEN")</x:f>
        <x:v>TRANSPORT ONLY; RECEIVER OPEN</x:v>
      </x:c>
      <x:c r="S217" s="26"/>
    </x:row>
    <x:row r="218">
      <x:c r="C218" s="11" t="str">
        <x:v>M2-M-SSG</x:v>
      </x:c>
      <x:c r="D218" s="11" t="str">
        <x:v>M2</x:v>
      </x:c>
      <x:c r="E218" s="11" t="str">
        <x:v>Urban heat</x:v>
      </x:c>
      <x:c r="F218" s="11" t="str">
        <x:v>M-SSG</x:v>
      </x:c>
      <x:c r="G218" s="11" t="str">
        <x:v>Ocean sustainment group</x:v>
      </x:c>
      <x:c r="H218" s="18" t="n">
        <x:v>1</x:v>
      </x:c>
      <x:c r="I218" s="18" t="n">
        <x:f>SUM('06 Cargo Claims'!$N$1993:$N$2002)</x:f>
        <x:v>2100</x:v>
      </x:c>
      <x:c r="J218" s="18" t="n">
        <x:f>SUM('06 Cargo Claims'!$AN$1993:$AN$2002)</x:f>
        <x:v>631.3367368153424</x:v>
      </x:c>
      <x:c r="K218" s="17" t="n">
        <x:f>IF(I218=0,1,J218/I218)</x:f>
        <x:v>0.3006365413406393</x:v>
      </x:c>
      <x:c r="L218" s="17" t="n">
        <x:f>MIN('06 Cargo Claims'!$AO$1993:$AO$2002)</x:f>
        <x:v>0.1220478695145471</x:v>
      </x:c>
      <x:c r="M218" s="18" t="n">
        <x:f>H218*L218</x:f>
        <x:v>0.1220478695145471</x:v>
      </x:c>
      <x:c r="N218" s="18" t="n">
        <x:f>H218-M218</x:f>
        <x:v>0.877952130485453</x:v>
      </x:c>
      <x:c r="O218" s="11" t="str">
        <x:f>INDEX('06 Cargo Claims'!$H$1993:$H$2002,MATCH(L218,'06 Cargo Claims'!$AO$1993:$AO$2002,0))</x:f>
        <x:v>BAT-22</x:v>
      </x:c>
      <x:c r="P218" s="11" t="str">
        <x:f>IF(L218&gt;='01 Controls'!$E$16,"PASS","FAIL")</x:f>
        <x:v>FAIL</x:v>
      </x:c>
      <x:c r="Q218" s="11" t="str">
        <x:v>UNQUANTIFIED</x:v>
      </x:c>
      <x:c r="R218" s="11" t="str">
        <x:f>IF(P218="FAIL","REDESIGN OR ADD CAPACITY","TRANSPORT ONLY; RECEIVER OPEN")</x:f>
        <x:v>REDESIGN OR ADD CAPACITY</x:v>
      </x:c>
      <x:c r="S218" s="26"/>
    </x:row>
    <x:row r="219">
      <x:c r="C219" s="11" t="str">
        <x:v>M2-I-CUG</x:v>
      </x:c>
      <x:c r="D219" s="11" t="str">
        <x:v>M2</x:v>
      </x:c>
      <x:c r="E219" s="11" t="str">
        <x:v>Urban heat</x:v>
      </x:c>
      <x:c r="F219" s="11" t="str">
        <x:v>I-CUG</x:v>
      </x:c>
      <x:c r="G219" s="11" t="str">
        <x:v>Communications utility group</x:v>
      </x:c>
      <x:c r="H219" s="18" t="n">
        <x:v>4</x:v>
      </x:c>
      <x:c r="I219" s="18" t="n">
        <x:f>SUM('06 Cargo Claims'!$N$2003:$N$2011)</x:f>
        <x:v>14400</x:v>
      </x:c>
      <x:c r="J219" s="18" t="n">
        <x:f>SUM('06 Cargo Claims'!$AN$2003:$AN$2011)</x:f>
        <x:v>3063.1471107743514</x:v>
      </x:c>
      <x:c r="K219" s="17" t="n">
        <x:f>IF(I219=0,1,J219/I219)</x:f>
        <x:v>0.21271854935932996</x:v>
      </x:c>
      <x:c r="L219" s="17" t="n">
        <x:f>MIN('06 Cargo Claims'!$AO$2003:$AO$2011)</x:f>
        <x:v>0.12204786951454707</x:v>
      </x:c>
      <x:c r="M219" s="18" t="n">
        <x:f>H219*L219</x:f>
        <x:v>0.4881914780581883</x:v>
      </x:c>
      <x:c r="N219" s="18" t="n">
        <x:f>H219-M219</x:f>
        <x:v>3.511808521941812</x:v>
      </x:c>
      <x:c r="O219" s="11" t="str">
        <x:f>INDEX('06 Cargo Claims'!$H$2003:$H$2011,MATCH(L219,'06 Cargo Claims'!$AO$2003:$AO$2011,0))</x:f>
        <x:v>ROL-30</x:v>
      </x:c>
      <x:c r="P219" s="11" t="str">
        <x:f>IF(L219&gt;='01 Controls'!$E$16,"PASS","FAIL")</x:f>
        <x:v>FAIL</x:v>
      </x:c>
      <x:c r="Q219" s="11" t="str">
        <x:v>UNQUANTIFIED</x:v>
      </x:c>
      <x:c r="R219" s="11" t="str">
        <x:f>IF(P219="FAIL","REDESIGN OR ADD CAPACITY","TRANSPORT ONLY; RECEIVER OPEN")</x:f>
        <x:v>REDESIGN OR ADD CAPACITY</x:v>
      </x:c>
      <x:c r="S219" s="26"/>
    </x:row>
    <x:row r="220">
      <x:c r="C220" s="11" t="str">
        <x:v>M2-I-TSG</x:v>
      </x:c>
      <x:c r="D220" s="11" t="str">
        <x:v>M2</x:v>
      </x:c>
      <x:c r="E220" s="11" t="str">
        <x:v>Urban heat</x:v>
      </x:c>
      <x:c r="F220" s="11" t="str">
        <x:v>I-TSG</x:v>
      </x:c>
      <x:c r="G220" s="11" t="str">
        <x:v>Thermal safety group</x:v>
      </x:c>
      <x:c r="H220" s="18" t="n">
        <x:v>10</x:v>
      </x:c>
      <x:c r="I220" s="18" t="n">
        <x:f>SUM('06 Cargo Claims'!$N$2012:$N$2021)</x:f>
        <x:v>36000</x:v>
      </x:c>
      <x:c r="J220" s="18" t="n">
        <x:f>SUM('06 Cargo Claims'!$AN$2012:$AN$2021)</x:f>
        <x:v>9621.365458156002</x:v>
      </x:c>
      <x:c r="K220" s="17" t="n">
        <x:f>IF(I220=0,1,J220/I220)</x:f>
        <x:v>0.26726015161544453</x:v>
      </x:c>
      <x:c r="L220" s="17" t="n">
        <x:f>MIN('06 Cargo Claims'!$AO$2012:$AO$2021)</x:f>
        <x:v>0.12204786951454709</x:v>
      </x:c>
      <x:c r="M220" s="18" t="n">
        <x:f>H220*L220</x:f>
        <x:v>1.220478695145471</x:v>
      </x:c>
      <x:c r="N220" s="18" t="n">
        <x:f>H220-M220</x:f>
        <x:v>8.77952130485453</x:v>
      </x:c>
      <x:c r="O220" s="11" t="str">
        <x:f>INDEX('06 Cargo Claims'!$H$2012:$H$2021,MATCH(L220,'06 Cargo Claims'!$AO$2012:$AO$2021,0))</x:f>
        <x:v>BAT-22</x:v>
      </x:c>
      <x:c r="P220" s="11" t="str">
        <x:f>IF(L220&gt;='01 Controls'!$E$16,"PASS","FAIL")</x:f>
        <x:v>FAIL</x:v>
      </x:c>
      <x:c r="Q220" s="11" t="str">
        <x:v>UNQUANTIFIED</x:v>
      </x:c>
      <x:c r="R220" s="11" t="str">
        <x:f>IF(P220="FAIL","REDESIGN OR ADD CAPACITY","TRANSPORT ONLY; RECEIVER OPEN")</x:f>
        <x:v>REDESIGN OR ADD CAPACITY</x:v>
      </x:c>
      <x:c r="S220" s="26"/>
    </x:row>
    <x:row r="221">
      <x:c r="C221" s="11" t="str">
        <x:v>M2-I-URG</x:v>
      </x:c>
      <x:c r="D221" s="11" t="str">
        <x:v>M2</x:v>
      </x:c>
      <x:c r="E221" s="11" t="str">
        <x:v>Urban heat</x:v>
      </x:c>
      <x:c r="F221" s="11" t="str">
        <x:v>I-URG</x:v>
      </x:c>
      <x:c r="G221" s="11" t="str">
        <x:v>Utility reconstruction group</x:v>
      </x:c>
      <x:c r="H221" s="18" t="n">
        <x:v>4</x:v>
      </x:c>
      <x:c r="I221" s="18" t="n">
        <x:f>SUM('06 Cargo Claims'!$N$2022:$N$2031)</x:f>
        <x:v>14400</x:v>
      </x:c>
      <x:c r="J221" s="18" t="n">
        <x:f>SUM('06 Cargo Claims'!$AN$2022:$AN$2031)</x:f>
        <x:v>3848.5461832624014</x:v>
      </x:c>
      <x:c r="K221" s="17" t="n">
        <x:f>IF(I221=0,1,J221/I221)</x:f>
        <x:v>0.26726015161544453</x:v>
      </x:c>
      <x:c r="L221" s="17" t="n">
        <x:f>MIN('06 Cargo Claims'!$AO$2022:$AO$2031)</x:f>
        <x:v>0.12204786951454709</x:v>
      </x:c>
      <x:c r="M221" s="18" t="n">
        <x:f>H221*L221</x:f>
        <x:v>0.48819147805818836</x:v>
      </x:c>
      <x:c r="N221" s="18" t="n">
        <x:f>H221-M221</x:f>
        <x:v>3.511808521941812</x:v>
      </x:c>
      <x:c r="O221" s="11" t="str">
        <x:f>INDEX('06 Cargo Claims'!$H$2022:$H$2031,MATCH(L221,'06 Cargo Claims'!$AO$2022:$AO$2031,0))</x:f>
        <x:v>BAT-22</x:v>
      </x:c>
      <x:c r="P221" s="11" t="str">
        <x:f>IF(L221&gt;='01 Controls'!$E$16,"PASS","FAIL")</x:f>
        <x:v>FAIL</x:v>
      </x:c>
      <x:c r="Q221" s="11" t="str">
        <x:v>UNQUANTIFIED</x:v>
      </x:c>
      <x:c r="R221" s="11" t="str">
        <x:f>IF(P221="FAIL","REDESIGN OR ADD CAPACITY","TRANSPORT ONLY; RECEIVER OPEN")</x:f>
        <x:v>REDESIGN OR ADD CAPACITY</x:v>
      </x:c>
      <x:c r="S221" s="26"/>
    </x:row>
    <x:row r="222">
      <x:c r="C222" s="11" t="str">
        <x:v>M2-H-CHC</x:v>
      </x:c>
      <x:c r="D222" s="11" t="str">
        <x:v>M2</x:v>
      </x:c>
      <x:c r="E222" s="11" t="str">
        <x:v>Urban heat</x:v>
      </x:c>
      <x:c r="F222" s="11" t="str">
        <x:v>H-CHC</x:v>
      </x:c>
      <x:c r="G222" s="11" t="str">
        <x:v>Community health continuity group</x:v>
      </x:c>
      <x:c r="H222" s="18" t="n">
        <x:v>8</x:v>
      </x:c>
      <x:c r="I222" s="18" t="n">
        <x:f>SUM('06 Cargo Claims'!$N$2032:$N$2039)</x:f>
        <x:v>21000</x:v>
      </x:c>
      <x:c r="J222" s="18" t="n">
        <x:f>SUM('06 Cargo Claims'!$AN$2032:$AN$2039)</x:f>
        <x:v>4414.054764123519</x:v>
      </x:c>
      <x:c r="K222" s="17" t="n">
        <x:f>IF(I222=0,1,J222/I222)</x:f>
        <x:v>0.21019308400588185</x:v>
      </x:c>
      <x:c r="L222" s="17" t="n">
        <x:f>MIN('06 Cargo Claims'!$AO$2032:$AO$2039)</x:f>
        <x:v>0.1220478695145471</x:v>
      </x:c>
      <x:c r="M222" s="18" t="n">
        <x:f>H222*L222</x:f>
        <x:v>0.9763829561163768</x:v>
      </x:c>
      <x:c r="N222" s="18" t="n">
        <x:f>H222-M222</x:f>
        <x:v>7.023617043883624</x:v>
      </x:c>
      <x:c r="O222" s="11" t="str">
        <x:f>INDEX('06 Cargo Claims'!$H$2032:$H$2039,MATCH(L222,'06 Cargo Claims'!$AO$2032:$AO$2039,0))</x:f>
        <x:v>BAT-22</x:v>
      </x:c>
      <x:c r="P222" s="11" t="str">
        <x:f>IF(L222&gt;='01 Controls'!$E$16,"PASS","FAIL")</x:f>
        <x:v>FAIL</x:v>
      </x:c>
      <x:c r="Q222" s="11" t="str">
        <x:v>UNQUANTIFIED</x:v>
      </x:c>
      <x:c r="R222" s="11" t="str">
        <x:f>IF(P222="FAIL","REDESIGN OR ADD CAPACITY","TRANSPORT ONLY; RECEIVER OPEN")</x:f>
        <x:v>REDESIGN OR ADD CAPACITY</x:v>
      </x:c>
      <x:c r="S222" s="26"/>
    </x:row>
    <x:row r="223">
      <x:c r="C223" s="11" t="str">
        <x:v>M2-H-MAC</x:v>
      </x:c>
      <x:c r="D223" s="11" t="str">
        <x:v>M2</x:v>
      </x:c>
      <x:c r="E223" s="11" t="str">
        <x:v>Urban heat</x:v>
      </x:c>
      <x:c r="F223" s="11" t="str">
        <x:v>H-MAC</x:v>
      </x:c>
      <x:c r="G223" s="11" t="str">
        <x:v>Mobile acute-care group</x:v>
      </x:c>
      <x:c r="H223" s="18" t="n">
        <x:v>4</x:v>
      </x:c>
      <x:c r="I223" s="18" t="n">
        <x:f>SUM('06 Cargo Claims'!$N$2040:$N$2047)</x:f>
        <x:v>10500</x:v>
      </x:c>
      <x:c r="J223" s="18" t="n">
        <x:f>SUM('06 Cargo Claims'!$AN$2040:$AN$2047)</x:f>
        <x:v>2207.0273820617595</x:v>
      </x:c>
      <x:c r="K223" s="17" t="n">
        <x:f>IF(I223=0,1,J223/I223)</x:f>
        <x:v>0.21019308400588185</x:v>
      </x:c>
      <x:c r="L223" s="17" t="n">
        <x:f>MIN('06 Cargo Claims'!$AO$2040:$AO$2047)</x:f>
        <x:v>0.1220478695145471</x:v>
      </x:c>
      <x:c r="M223" s="18" t="n">
        <x:f>H223*L223</x:f>
        <x:v>0.4881914780581884</x:v>
      </x:c>
      <x:c r="N223" s="18" t="n">
        <x:f>H223-M223</x:f>
        <x:v>3.511808521941812</x:v>
      </x:c>
      <x:c r="O223" s="11" t="str">
        <x:f>INDEX('06 Cargo Claims'!$H$2040:$H$2047,MATCH(L223,'06 Cargo Claims'!$AO$2040:$AO$2047,0))</x:f>
        <x:v>BAT-22</x:v>
      </x:c>
      <x:c r="P223" s="11" t="str">
        <x:f>IF(L223&gt;='01 Controls'!$E$16,"PASS","FAIL")</x:f>
        <x:v>FAIL</x:v>
      </x:c>
      <x:c r="Q223" s="11" t="str">
        <x:v>UNQUANTIFIED</x:v>
      </x:c>
      <x:c r="R223" s="11" t="str">
        <x:f>IF(P223="FAIL","REDESIGN OR ADD CAPACITY","TRANSPORT ONLY; RECEIVER OPEN")</x:f>
        <x:v>REDESIGN OR ADD CAPACITY</x:v>
      </x:c>
      <x:c r="S223" s="26"/>
    </x:row>
    <x:row r="224">
      <x:c r="C224" s="11" t="str">
        <x:v>M2-H-PHC</x:v>
      </x:c>
      <x:c r="D224" s="11" t="str">
        <x:v>M2</x:v>
      </x:c>
      <x:c r="E224" s="11" t="str">
        <x:v>Urban heat</x:v>
      </x:c>
      <x:c r="F224" s="11" t="str">
        <x:v>H-PHC</x:v>
      </x:c>
      <x:c r="G224" s="11" t="str">
        <x:v>Public-health control group</x:v>
      </x:c>
      <x:c r="H224" s="18" t="n">
        <x:v>4</x:v>
      </x:c>
      <x:c r="I224" s="18" t="n">
        <x:f>SUM('06 Cargo Claims'!$N$2048:$N$2055)</x:f>
        <x:v>10500</x:v>
      </x:c>
      <x:c r="J224" s="18" t="n">
        <x:f>SUM('06 Cargo Claims'!$AN$2048:$AN$2055)</x:f>
        <x:v>2207.0273820617595</x:v>
      </x:c>
      <x:c r="K224" s="17" t="n">
        <x:f>IF(I224=0,1,J224/I224)</x:f>
        <x:v>0.21019308400588185</x:v>
      </x:c>
      <x:c r="L224" s="17" t="n">
        <x:f>MIN('06 Cargo Claims'!$AO$2048:$AO$2055)</x:f>
        <x:v>0.1220478695145471</x:v>
      </x:c>
      <x:c r="M224" s="18" t="n">
        <x:f>H224*L224</x:f>
        <x:v>0.4881914780581884</x:v>
      </x:c>
      <x:c r="N224" s="18" t="n">
        <x:f>H224-M224</x:f>
        <x:v>3.511808521941812</x:v>
      </x:c>
      <x:c r="O224" s="11" t="str">
        <x:f>INDEX('06 Cargo Claims'!$H$2048:$H$2055,MATCH(L224,'06 Cargo Claims'!$AO$2048:$AO$2055,0))</x:f>
        <x:v>BAT-22</x:v>
      </x:c>
      <x:c r="P224" s="11" t="str">
        <x:f>IF(L224&gt;='01 Controls'!$E$16,"PASS","FAIL")</x:f>
        <x:v>FAIL</x:v>
      </x:c>
      <x:c r="Q224" s="11" t="str">
        <x:v>UNQUANTIFIED</x:v>
      </x:c>
      <x:c r="R224" s="11" t="str">
        <x:f>IF(P224="FAIL","REDESIGN OR ADD CAPACITY","TRANSPORT ONLY; RECEIVER OPEN")</x:f>
        <x:v>REDESIGN OR ADD CAPACITY</x:v>
      </x:c>
      <x:c r="S224" s="26"/>
    </x:row>
    <x:row r="225">
      <x:c r="C225" s="11" t="str">
        <x:v>M2-H-HWR</x:v>
      </x:c>
      <x:c r="D225" s="11" t="str">
        <x:v>M2</x:v>
      </x:c>
      <x:c r="E225" s="11" t="str">
        <x:v>Urban heat</x:v>
      </x:c>
      <x:c r="F225" s="11" t="str">
        <x:v>H-HWR</x:v>
      </x:c>
      <x:c r="G225" s="11" t="str">
        <x:v>Health workforce replacement group</x:v>
      </x:c>
      <x:c r="H225" s="18" t="n">
        <x:v>8</x:v>
      </x:c>
      <x:c r="I225" s="18" t="n">
        <x:f>SUM('06 Cargo Claims'!$N$2056:$N$2063)</x:f>
        <x:v>21000</x:v>
      </x:c>
      <x:c r="J225" s="18" t="n">
        <x:f>SUM('06 Cargo Claims'!$AN$2056:$AN$2063)</x:f>
        <x:v>4414.054764123519</x:v>
      </x:c>
      <x:c r="K225" s="17" t="n">
        <x:f>IF(I225=0,1,J225/I225)</x:f>
        <x:v>0.21019308400588185</x:v>
      </x:c>
      <x:c r="L225" s="17" t="n">
        <x:f>MIN('06 Cargo Claims'!$AO$2056:$AO$2063)</x:f>
        <x:v>0.1220478695145471</x:v>
      </x:c>
      <x:c r="M225" s="18" t="n">
        <x:f>H225*L225</x:f>
        <x:v>0.9763829561163768</x:v>
      </x:c>
      <x:c r="N225" s="18" t="n">
        <x:f>H225-M225</x:f>
        <x:v>7.023617043883624</x:v>
      </x:c>
      <x:c r="O225" s="11" t="str">
        <x:f>INDEX('06 Cargo Claims'!$H$2056:$H$2063,MATCH(L225,'06 Cargo Claims'!$AO$2056:$AO$2063,0))</x:f>
        <x:v>BAT-22</x:v>
      </x:c>
      <x:c r="P225" s="11" t="str">
        <x:f>IF(L225&gt;='01 Controls'!$E$16,"PASS","FAIL")</x:f>
        <x:v>FAIL</x:v>
      </x:c>
      <x:c r="Q225" s="11" t="str">
        <x:v>UNQUANTIFIED</x:v>
      </x:c>
      <x:c r="R225" s="11" t="str">
        <x:f>IF(P225="FAIL","REDESIGN OR ADD CAPACITY","TRANSPORT ONLY; RECEIVER OPEN")</x:f>
        <x:v>REDESIGN OR ADD CAPACITY</x:v>
      </x:c>
      <x:c r="S225" s="26"/>
    </x:row>
    <x:row r="226">
      <x:c r="C226" s="11" t="str">
        <x:v>M2-C-PSG</x:v>
      </x:c>
      <x:c r="D226" s="11" t="str">
        <x:v>M2</x:v>
      </x:c>
      <x:c r="E226" s="11" t="str">
        <x:v>Urban heat</x:v>
      </x:c>
      <x:c r="F226" s="11" t="str">
        <x:v>C-PSG</x:v>
      </x:c>
      <x:c r="G226" s="11" t="str">
        <x:v>Population support group</x:v>
      </x:c>
      <x:c r="H226" s="18" t="n">
        <x:v>8</x:v>
      </x:c>
      <x:c r="I226" s="18" t="n">
        <x:f>SUM('06 Cargo Claims'!$N$2064:$N$2071)</x:f>
        <x:v>17550</x:v>
      </x:c>
      <x:c r="J226" s="18" t="n">
        <x:f>SUM('06 Cargo Claims'!$AN$2064:$AN$2071)</x:f>
        <x:v>3286.8916548411635</x:v>
      </x:c>
      <x:c r="K226" s="17" t="n">
        <x:f>IF(I226=0,1,J226/I226)</x:f>
        <x:v>0.18728727378012328</x:v>
      </x:c>
      <x:c r="L226" s="17" t="n">
        <x:f>MIN('06 Cargo Claims'!$AO$2064:$AO$2071)</x:f>
        <x:v>0.1220478695145471</x:v>
      </x:c>
      <x:c r="M226" s="18" t="n">
        <x:f>H226*L226</x:f>
        <x:v>0.9763829561163768</x:v>
      </x:c>
      <x:c r="N226" s="18" t="n">
        <x:f>H226-M226</x:f>
        <x:v>7.023617043883624</x:v>
      </x:c>
      <x:c r="O226" s="11" t="str">
        <x:f>INDEX('06 Cargo Claims'!$H$2064:$H$2071,MATCH(L226,'06 Cargo Claims'!$AO$2064:$AO$2071,0))</x:f>
        <x:v>BAT-22</x:v>
      </x:c>
      <x:c r="P226" s="11" t="str">
        <x:f>IF(L226&gt;='01 Controls'!$E$16,"PASS","FAIL")</x:f>
        <x:v>FAIL</x:v>
      </x:c>
      <x:c r="Q226" s="11" t="str">
        <x:v>UNQUANTIFIED</x:v>
      </x:c>
      <x:c r="R226" s="11" t="str">
        <x:f>IF(P226="FAIL","REDESIGN OR ADD CAPACITY","TRANSPORT ONLY; RECEIVER OPEN")</x:f>
        <x:v>REDESIGN OR ADD CAPACITY</x:v>
      </x:c>
      <x:c r="S226" s="26"/>
    </x:row>
    <x:row r="227">
      <x:c r="C227" s="11" t="str">
        <x:v>M2-C-EGG</x:v>
      </x:c>
      <x:c r="D227" s="11" t="str">
        <x:v>M2</x:v>
      </x:c>
      <x:c r="E227" s="11" t="str">
        <x:v>Urban heat</x:v>
      </x:c>
      <x:c r="F227" s="11" t="str">
        <x:v>C-EGG</x:v>
      </x:c>
      <x:c r="G227" s="11" t="str">
        <x:v>Essential-goods group</x:v>
      </x:c>
      <x:c r="H227" s="18" t="n">
        <x:v>8</x:v>
      </x:c>
      <x:c r="I227" s="18" t="n">
        <x:f>SUM('06 Cargo Claims'!$N$2072:$N$2079)</x:f>
        <x:v>17550</x:v>
      </x:c>
      <x:c r="J227" s="18" t="n">
        <x:f>SUM('06 Cargo Claims'!$AN$2072:$AN$2079)</x:f>
        <x:v>3286.8916548411635</x:v>
      </x:c>
      <x:c r="K227" s="17" t="n">
        <x:f>IF(I227=0,1,J227/I227)</x:f>
        <x:v>0.18728727378012328</x:v>
      </x:c>
      <x:c r="L227" s="17" t="n">
        <x:f>MIN('06 Cargo Claims'!$AO$2072:$AO$2079)</x:f>
        <x:v>0.1220478695145471</x:v>
      </x:c>
      <x:c r="M227" s="18" t="n">
        <x:f>H227*L227</x:f>
        <x:v>0.9763829561163768</x:v>
      </x:c>
      <x:c r="N227" s="18" t="n">
        <x:f>H227-M227</x:f>
        <x:v>7.023617043883624</x:v>
      </x:c>
      <x:c r="O227" s="11" t="str">
        <x:f>INDEX('06 Cargo Claims'!$H$2072:$H$2079,MATCH(L227,'06 Cargo Claims'!$AO$2072:$AO$2079,0))</x:f>
        <x:v>BAT-22</x:v>
      </x:c>
      <x:c r="P227" s="11" t="str">
        <x:f>IF(L227&gt;='01 Controls'!$E$16,"PASS","FAIL")</x:f>
        <x:v>FAIL</x:v>
      </x:c>
      <x:c r="Q227" s="11" t="str">
        <x:v>UNQUANTIFIED</x:v>
      </x:c>
      <x:c r="R227" s="11" t="str">
        <x:f>IF(P227="FAIL","REDESIGN OR ADD CAPACITY","TRANSPORT ONLY; RECEIVER OPEN")</x:f>
        <x:v>REDESIGN OR ADD CAPACITY</x:v>
      </x:c>
      <x:c r="S227" s="26"/>
    </x:row>
    <x:row r="228">
      <x:c r="C228" s="11" t="str">
        <x:v>M2-C-CAG</x:v>
      </x:c>
      <x:c r="D228" s="11" t="str">
        <x:v>M2</x:v>
      </x:c>
      <x:c r="E228" s="11" t="str">
        <x:v>Urban heat</x:v>
      </x:c>
      <x:c r="F228" s="11" t="str">
        <x:v>C-CAG</x:v>
      </x:c>
      <x:c r="G228" s="11" t="str">
        <x:v>Civil access group</x:v>
      </x:c>
      <x:c r="H228" s="18" t="n">
        <x:v>6</x:v>
      </x:c>
      <x:c r="I228" s="18" t="n">
        <x:f>SUM('06 Cargo Claims'!$N$2080:$N$2087)</x:f>
        <x:v>13162.5</x:v>
      </x:c>
      <x:c r="J228" s="18" t="n">
        <x:f>SUM('06 Cargo Claims'!$AN$2080:$AN$2087)</x:f>
        <x:v>2465.168741130873</x:v>
      </x:c>
      <x:c r="K228" s="17" t="n">
        <x:f>IF(I228=0,1,J228/I228)</x:f>
        <x:v>0.1872872737801233</x:v>
      </x:c>
      <x:c r="L228" s="17" t="n">
        <x:f>MIN('06 Cargo Claims'!$AO$2080:$AO$2087)</x:f>
        <x:v>0.1220478695145471</x:v>
      </x:c>
      <x:c r="M228" s="18" t="n">
        <x:f>H228*L228</x:f>
        <x:v>0.7322872170872826</x:v>
      </x:c>
      <x:c r="N228" s="18" t="n">
        <x:f>H228-M228</x:f>
        <x:v>5.267712782912717</x:v>
      </x:c>
      <x:c r="O228" s="11" t="str">
        <x:f>INDEX('06 Cargo Claims'!$H$2080:$H$2087,MATCH(L228,'06 Cargo Claims'!$AO$2080:$AO$2087,0))</x:f>
        <x:v>BAT-22</x:v>
      </x:c>
      <x:c r="P228" s="11" t="str">
        <x:f>IF(L228&gt;='01 Controls'!$E$16,"PASS","FAIL")</x:f>
        <x:v>FAIL</x:v>
      </x:c>
      <x:c r="Q228" s="11" t="str">
        <x:v>UNQUANTIFIED</x:v>
      </x:c>
      <x:c r="R228" s="11" t="str">
        <x:f>IF(P228="FAIL","REDESIGN OR ADD CAPACITY","TRANSPORT ONLY; RECEIVER OPEN")</x:f>
        <x:v>REDESIGN OR ADD CAPACITY</x:v>
      </x:c>
      <x:c r="S228" s="26"/>
    </x:row>
    <x:row r="229">
      <x:c r="C229" s="11" t="str">
        <x:v>M2-C-DTG</x:v>
      </x:c>
      <x:c r="D229" s="11" t="str">
        <x:v>M2</x:v>
      </x:c>
      <x:c r="E229" s="11" t="str">
        <x:v>Urban heat</x:v>
      </x:c>
      <x:c r="F229" s="11" t="str">
        <x:v>C-DTG</x:v>
      </x:c>
      <x:c r="G229" s="11" t="str">
        <x:v>Displacement transition group</x:v>
      </x:c>
      <x:c r="H229" s="18" t="n">
        <x:v>6</x:v>
      </x:c>
      <x:c r="I229" s="18" t="n">
        <x:f>SUM('06 Cargo Claims'!$N$2088:$N$2095)</x:f>
        <x:v>13162.5</x:v>
      </x:c>
      <x:c r="J229" s="18" t="n">
        <x:f>SUM('06 Cargo Claims'!$AN$2088:$AN$2095)</x:f>
        <x:v>2465.168741130873</x:v>
      </x:c>
      <x:c r="K229" s="17" t="n">
        <x:f>IF(I229=0,1,J229/I229)</x:f>
        <x:v>0.1872872737801233</x:v>
      </x:c>
      <x:c r="L229" s="17" t="n">
        <x:f>MIN('06 Cargo Claims'!$AO$2088:$AO$2095)</x:f>
        <x:v>0.1220478695145471</x:v>
      </x:c>
      <x:c r="M229" s="18" t="n">
        <x:f>H229*L229</x:f>
        <x:v>0.7322872170872826</x:v>
      </x:c>
      <x:c r="N229" s="18" t="n">
        <x:f>H229-M229</x:f>
        <x:v>5.267712782912717</x:v>
      </x:c>
      <x:c r="O229" s="11" t="str">
        <x:f>INDEX('06 Cargo Claims'!$H$2088:$H$2095,MATCH(L229,'06 Cargo Claims'!$AO$2088:$AO$2095,0))</x:f>
        <x:v>BAT-22</x:v>
      </x:c>
      <x:c r="P229" s="11" t="str">
        <x:f>IF(L229&gt;='01 Controls'!$E$16,"PASS","FAIL")</x:f>
        <x:v>FAIL</x:v>
      </x:c>
      <x:c r="Q229" s="11" t="str">
        <x:v>UNQUANTIFIED</x:v>
      </x:c>
      <x:c r="R229" s="11" t="str">
        <x:f>IF(P229="FAIL","REDESIGN OR ADD CAPACITY","TRANSPORT ONLY; RECEIVER OPEN")</x:f>
        <x:v>REDESIGN OR ADD CAPACITY</x:v>
      </x:c>
      <x:c r="S229" s="26"/>
    </x:row>
    <x:row r="230">
      <x:c r="C230" s="11" t="str">
        <x:v>M2-C-CIG</x:v>
      </x:c>
      <x:c r="D230" s="11" t="str">
        <x:v>M2</x:v>
      </x:c>
      <x:c r="E230" s="11" t="str">
        <x:v>Urban heat</x:v>
      </x:c>
      <x:c r="F230" s="11" t="str">
        <x:v>C-CIG</x:v>
      </x:c>
      <x:c r="G230" s="11" t="str">
        <x:v>Community institutions group</x:v>
      </x:c>
      <x:c r="H230" s="18" t="n">
        <x:v>5</x:v>
      </x:c>
      <x:c r="I230" s="18" t="n">
        <x:f>SUM('06 Cargo Claims'!$N$2096:$N$2103)</x:f>
        <x:v>10968.75</x:v>
      </x:c>
      <x:c r="J230" s="18" t="n">
        <x:f>SUM('06 Cargo Claims'!$AN$2096:$AN$2103)</x:f>
        <x:v>2054.3072842757274</x:v>
      </x:c>
      <x:c r="K230" s="17" t="n">
        <x:f>IF(I230=0,1,J230/I230)</x:f>
        <x:v>0.1872872737801233</x:v>
      </x:c>
      <x:c r="L230" s="17" t="n">
        <x:f>MIN('06 Cargo Claims'!$AO$2096:$AO$2103)</x:f>
        <x:v>0.1220478695145471</x:v>
      </x:c>
      <x:c r="M230" s="18" t="n">
        <x:f>H230*L230</x:f>
        <x:v>0.6102393475727355</x:v>
      </x:c>
      <x:c r="N230" s="18" t="n">
        <x:f>H230-M230</x:f>
        <x:v>4.389760652427265</x:v>
      </x:c>
      <x:c r="O230" s="11" t="str">
        <x:f>INDEX('06 Cargo Claims'!$H$2096:$H$2103,MATCH(L230,'06 Cargo Claims'!$AO$2096:$AO$2103,0))</x:f>
        <x:v>BAT-22</x:v>
      </x:c>
      <x:c r="P230" s="11" t="str">
        <x:f>IF(L230&gt;='01 Controls'!$E$16,"PASS","FAIL")</x:f>
        <x:v>FAIL</x:v>
      </x:c>
      <x:c r="Q230" s="11" t="str">
        <x:v>UNQUANTIFIED</x:v>
      </x:c>
      <x:c r="R230" s="11" t="str">
        <x:f>IF(P230="FAIL","REDESIGN OR ADD CAPACITY","TRANSPORT ONLY; RECEIVER OPEN")</x:f>
        <x:v>REDESIGN OR ADD CAPACITY</x:v>
      </x:c>
      <x:c r="S230" s="26"/>
    </x:row>
    <x:row r="231">
      <x:c r="C231" s="11" t="str">
        <x:v>M2-J-RIG</x:v>
      </x:c>
      <x:c r="D231" s="11" t="str">
        <x:v>M2</x:v>
      </x:c>
      <x:c r="E231" s="11" t="str">
        <x:v>Urban heat</x:v>
      </x:c>
      <x:c r="F231" s="11" t="str">
        <x:v>J-RIG</x:v>
      </x:c>
      <x:c r="G231" s="11" t="str">
        <x:v>Resilience information group</x:v>
      </x:c>
      <x:c r="H231" s="18" t="n">
        <x:v>4</x:v>
      </x:c>
      <x:c r="I231" s="18" t="n">
        <x:f>SUM('06 Cargo Claims'!$N$2104:$N$2112)</x:f>
        <x:v>5460</x:v>
      </x:c>
      <x:c r="J231" s="18" t="n">
        <x:f>SUM('06 Cargo Claims'!$AN$2104:$AN$2112)</x:f>
        <x:v>1161.4432795019413</x:v>
      </x:c>
      <x:c r="K231" s="17" t="n">
        <x:f>IF(I231=0,1,J231/I231)</x:f>
        <x:v>0.2127185493593299</x:v>
      </x:c>
      <x:c r="L231" s="17" t="n">
        <x:f>MIN('06 Cargo Claims'!$AO$2104:$AO$2112)</x:f>
        <x:v>0.1220478695145471</x:v>
      </x:c>
      <x:c r="M231" s="18" t="n">
        <x:f>H231*L231</x:f>
        <x:v>0.4881914780581884</x:v>
      </x:c>
      <x:c r="N231" s="18" t="n">
        <x:f>H231-M231</x:f>
        <x:v>3.511808521941812</x:v>
      </x:c>
      <x:c r="O231" s="11" t="str">
        <x:f>INDEX('06 Cargo Claims'!$H$2104:$H$2112,MATCH(L231,'06 Cargo Claims'!$AO$2104:$AO$2112,0))</x:f>
        <x:v>BAT-22</x:v>
      </x:c>
      <x:c r="P231" s="11" t="str">
        <x:f>IF(L231&gt;='01 Controls'!$E$16,"PASS","FAIL")</x:f>
        <x:v>FAIL</x:v>
      </x:c>
      <x:c r="Q231" s="11" t="str">
        <x:v>UNQUANTIFIED</x:v>
      </x:c>
      <x:c r="R231" s="11" t="str">
        <x:f>IF(P231="FAIL","REDESIGN OR ADD CAPACITY","TRANSPORT ONLY; RECEIVER OPEN")</x:f>
        <x:v>REDESIGN OR ADD CAPACITY</x:v>
      </x:c>
      <x:c r="S231" s="26"/>
    </x:row>
    <x:row r="232">
      <x:c r="C232" s="11" t="str">
        <x:v>M2-M-MPG</x:v>
      </x:c>
      <x:c r="D232" s="11" t="str">
        <x:v>M2</x:v>
      </x:c>
      <x:c r="E232" s="11" t="str">
        <x:v>Urban heat</x:v>
      </x:c>
      <x:c r="F232" s="11" t="str">
        <x:v>M-MPG</x:v>
      </x:c>
      <x:c r="G232" s="11" t="str">
        <x:v>Maritime production group</x:v>
      </x:c>
      <x:c r="H232" s="18" t="n">
        <x:v>2</x:v>
      </x:c>
      <x:c r="I232" s="18" t="n">
        <x:f>SUM('06 Cargo Claims'!$N$2113:$N$2122)</x:f>
        <x:v>14700</x:v>
      </x:c>
      <x:c r="J232" s="18" t="n">
        <x:f>SUM('06 Cargo Claims'!$AN$2113:$AN$2122)</x:f>
        <x:v>4419.357157707397</x:v>
      </x:c>
      <x:c r="K232" s="17" t="n">
        <x:f>IF(I232=0,1,J232/I232)</x:f>
        <x:v>0.3006365413406393</x:v>
      </x:c>
      <x:c r="L232" s="17" t="n">
        <x:f>MIN('06 Cargo Claims'!$AO$2113:$AO$2122)</x:f>
        <x:v>0.1220478695145471</x:v>
      </x:c>
      <x:c r="M232" s="18" t="n">
        <x:f>H232*L232</x:f>
        <x:v>0.2440957390290942</x:v>
      </x:c>
      <x:c r="N232" s="18" t="n">
        <x:f>H232-M232</x:f>
        <x:v>1.755904260970906</x:v>
      </x:c>
      <x:c r="O232" s="11" t="str">
        <x:f>INDEX('06 Cargo Claims'!$H$2113:$H$2122,MATCH(L232,'06 Cargo Claims'!$AO$2113:$AO$2122,0))</x:f>
        <x:v>BAT-22</x:v>
      </x:c>
      <x:c r="P232" s="11" t="str">
        <x:f>IF(L232&gt;='01 Controls'!$E$16,"PASS","FAIL")</x:f>
        <x:v>FAIL</x:v>
      </x:c>
      <x:c r="Q232" s="11" t="str">
        <x:v>UNQUANTIFIED</x:v>
      </x:c>
      <x:c r="R232" s="11" t="str">
        <x:f>IF(P232="FAIL","REDESIGN OR ADD CAPACITY","TRANSPORT ONLY; RECEIVER OPEN")</x:f>
        <x:v>REDESIGN OR ADD CAPACITY</x:v>
      </x:c>
      <x:c r="S232" s="26"/>
    </x:row>
    <x:row r="233">
      <x:c r="C233" s="11" t="str">
        <x:v>M2-I-WRG</x:v>
      </x:c>
      <x:c r="D233" s="11" t="str">
        <x:v>M2</x:v>
      </x:c>
      <x:c r="E233" s="11" t="str">
        <x:v>Urban heat</x:v>
      </x:c>
      <x:c r="F233" s="11" t="str">
        <x:v>I-WRG</x:v>
      </x:c>
      <x:c r="G233" s="11" t="str">
        <x:v>Water restoration group</x:v>
      </x:c>
      <x:c r="H233" s="18" t="n">
        <x:v>2</x:v>
      </x:c>
      <x:c r="I233" s="18" t="n">
        <x:f>SUM('06 Cargo Claims'!$N$2123:$N$2132)</x:f>
        <x:v>14109.6</x:v>
      </x:c>
      <x:c r="J233" s="18" t="n">
        <x:f>SUM('06 Cargo Claims'!$AN$2123:$AN$2132)</x:f>
        <x:v>3770.933835233276</x:v>
      </x:c>
      <x:c r="K233" s="17" t="n">
        <x:f>IF(I233=0,1,J233/I233)</x:f>
        <x:v>0.26726015161544453</x:v>
      </x:c>
      <x:c r="L233" s="17" t="n">
        <x:f>MIN('06 Cargo Claims'!$AO$2123:$AO$2132)</x:f>
        <x:v>0.12204786951454709</x:v>
      </x:c>
      <x:c r="M233" s="18" t="n">
        <x:f>H233*L233</x:f>
        <x:v>0.24409573902909418</x:v>
      </x:c>
      <x:c r="N233" s="18" t="n">
        <x:f>H233-M233</x:f>
        <x:v>1.755904260970906</x:v>
      </x:c>
      <x:c r="O233" s="11" t="str">
        <x:f>INDEX('06 Cargo Claims'!$H$2123:$H$2132,MATCH(L233,'06 Cargo Claims'!$AO$2123:$AO$2132,0))</x:f>
        <x:v>BAT-22</x:v>
      </x:c>
      <x:c r="P233" s="11" t="str">
        <x:f>IF(L233&gt;='01 Controls'!$E$16,"PASS","FAIL")</x:f>
        <x:v>FAIL</x:v>
      </x:c>
      <x:c r="Q233" s="11" t="str">
        <x:v>UNQUANTIFIED</x:v>
      </x:c>
      <x:c r="R233" s="11" t="str">
        <x:f>IF(P233="FAIL","REDESIGN OR ADD CAPACITY","TRANSPORT ONLY; RECEIVER OPEN")</x:f>
        <x:v>REDESIGN OR ADD CAPACITY</x:v>
      </x:c>
      <x:c r="S233" s="26"/>
    </x:row>
    <x:row r="234">
      <x:c r="C234" s="11" t="str">
        <x:v>M2-I-PRG</x:v>
      </x:c>
      <x:c r="D234" s="11" t="str">
        <x:v>M2</x:v>
      </x:c>
      <x:c r="E234" s="11" t="str">
        <x:v>Urban heat</x:v>
      </x:c>
      <x:c r="F234" s="11" t="str">
        <x:v>I-PRG</x:v>
      </x:c>
      <x:c r="G234" s="11" t="str">
        <x:v>Power restoration group</x:v>
      </x:c>
      <x:c r="H234" s="18" t="n">
        <x:v>6</x:v>
      </x:c>
      <x:c r="I234" s="18" t="n">
        <x:f>SUM('06 Cargo Claims'!$N$2133:$N$2142)</x:f>
        <x:v>32997.6</x:v>
      </x:c>
      <x:c r="J234" s="18" t="n">
        <x:f>SUM('06 Cargo Claims'!$AN$2133:$AN$2142)</x:f>
        <x:v>8818.943578945793</x:v>
      </x:c>
      <x:c r="K234" s="17" t="n">
        <x:f>IF(I234=0,1,J234/I234)</x:f>
        <x:v>0.2672601516154446</x:v>
      </x:c>
      <x:c r="L234" s="17" t="n">
        <x:f>MIN('06 Cargo Claims'!$AO$2133:$AO$2142)</x:f>
        <x:v>0.1220478695145471</x:v>
      </x:c>
      <x:c r="M234" s="18" t="n">
        <x:f>H234*L234</x:f>
        <x:v>0.7322872170872826</x:v>
      </x:c>
      <x:c r="N234" s="18" t="n">
        <x:f>H234-M234</x:f>
        <x:v>5.267712782912717</x:v>
      </x:c>
      <x:c r="O234" s="11" t="str">
        <x:f>INDEX('06 Cargo Claims'!$H$2133:$H$2142,MATCH(L234,'06 Cargo Claims'!$AO$2133:$AO$2142,0))</x:f>
        <x:v>BAT-22</x:v>
      </x:c>
      <x:c r="P234" s="11" t="str">
        <x:f>IF(L234&gt;='01 Controls'!$E$16,"PASS","FAIL")</x:f>
        <x:v>FAIL</x:v>
      </x:c>
      <x:c r="Q234" s="11" t="str">
        <x:v>UNQUANTIFIED</x:v>
      </x:c>
      <x:c r="R234" s="11" t="str">
        <x:f>IF(P234="FAIL","REDESIGN OR ADD CAPACITY","TRANSPORT ONLY; RECEIVER OPEN")</x:f>
        <x:v>REDESIGN OR ADD CAPACITY</x:v>
      </x:c>
      <x:c r="S234" s="26"/>
    </x:row>
    <x:row r="235">
      <x:c r="C235" s="11" t="str">
        <x:v>M2-I-GBG</x:v>
      </x:c>
      <x:c r="D235" s="11" t="str">
        <x:v>M2</x:v>
      </x:c>
      <x:c r="E235" s="11" t="str">
        <x:v>Urban heat</x:v>
      </x:c>
      <x:c r="F235" s="11" t="str">
        <x:v>I-GBG</x:v>
      </x:c>
      <x:c r="G235" s="11" t="str">
        <x:v>Grid bridge group</x:v>
      </x:c>
      <x:c r="H235" s="18" t="n">
        <x:v>5</x:v>
      </x:c>
      <x:c r="I235" s="18" t="n">
        <x:f>SUM('06 Cargo Claims'!$N$2143:$N$2152)</x:f>
        <x:v>22500</x:v>
      </x:c>
      <x:c r="J235" s="18" t="n">
        <x:f>SUM('06 Cargo Claims'!$AN$2143:$AN$2152)</x:f>
        <x:v>6013.3534113475025</x:v>
      </x:c>
      <x:c r="K235" s="17" t="n">
        <x:f>IF(I235=0,1,J235/I235)</x:f>
        <x:v>0.26726015161544453</x:v>
      </x:c>
      <x:c r="L235" s="17" t="n">
        <x:f>MIN('06 Cargo Claims'!$AO$2143:$AO$2152)</x:f>
        <x:v>0.12204786951454709</x:v>
      </x:c>
      <x:c r="M235" s="18" t="n">
        <x:f>H235*L235</x:f>
        <x:v>0.6102393475727355</x:v>
      </x:c>
      <x:c r="N235" s="18" t="n">
        <x:f>H235-M235</x:f>
        <x:v>4.389760652427265</x:v>
      </x:c>
      <x:c r="O235" s="11" t="str">
        <x:f>INDEX('06 Cargo Claims'!$H$2143:$H$2152,MATCH(L235,'06 Cargo Claims'!$AO$2143:$AO$2152,0))</x:f>
        <x:v>TNK-20</x:v>
      </x:c>
      <x:c r="P235" s="11" t="str">
        <x:f>IF(L235&gt;='01 Controls'!$E$16,"PASS","FAIL")</x:f>
        <x:v>FAIL</x:v>
      </x:c>
      <x:c r="Q235" s="11" t="str">
        <x:v>UNQUANTIFIED</x:v>
      </x:c>
      <x:c r="R235" s="11" t="str">
        <x:f>IF(P235="FAIL","REDESIGN OR ADD CAPACITY","TRANSPORT ONLY; RECEIVER OPEN")</x:f>
        <x:v>REDESIGN OR ADD CAPACITY</x:v>
      </x:c>
      <x:c r="S235" s="26"/>
    </x:row>
    <x:row r="236">
      <x:c r="C236" s="11" t="str">
        <x:v>M2-H-THC</x:v>
      </x:c>
      <x:c r="D236" s="11" t="str">
        <x:v>M2</x:v>
      </x:c>
      <x:c r="E236" s="11" t="str">
        <x:v>Urban heat</x:v>
      </x:c>
      <x:c r="F236" s="11" t="str">
        <x:v>H-THC</x:v>
      </x:c>
      <x:c r="G236" s="11" t="str">
        <x:v>Theater hospital command</x:v>
      </x:c>
      <x:c r="H236" s="18" t="n">
        <x:v>2</x:v>
      </x:c>
      <x:c r="I236" s="18" t="n">
        <x:f>SUM('06 Cargo Claims'!$N$2153:$N$2160)</x:f>
        <x:v>3675</x:v>
      </x:c>
      <x:c r="J236" s="18" t="n">
        <x:f>SUM('06 Cargo Claims'!$AN$2153:$AN$2160)</x:f>
        <x:v>772.4595837216158</x:v>
      </x:c>
      <x:c r="K236" s="17" t="n">
        <x:f>IF(I236=0,1,J236/I236)</x:f>
        <x:v>0.21019308400588185</x:v>
      </x:c>
      <x:c r="L236" s="17" t="n">
        <x:f>MIN('06 Cargo Claims'!$AO$2153:$AO$2160)</x:f>
        <x:v>0.12204786951454707</x:v>
      </x:c>
      <x:c r="M236" s="18" t="n">
        <x:f>H236*L236</x:f>
        <x:v>0.24409573902909415</x:v>
      </x:c>
      <x:c r="N236" s="18" t="n">
        <x:f>H236-M236</x:f>
        <x:v>1.755904260970906</x:v>
      </x:c>
      <x:c r="O236" s="11" t="str">
        <x:f>INDEX('06 Cargo Claims'!$H$2153:$H$2160,MATCH(L236,'06 Cargo Claims'!$AO$2153:$AO$2160,0))</x:f>
        <x:v>ROL-30</x:v>
      </x:c>
      <x:c r="P236" s="11" t="str">
        <x:f>IF(L236&gt;='01 Controls'!$E$16,"PASS","FAIL")</x:f>
        <x:v>FAIL</x:v>
      </x:c>
      <x:c r="Q236" s="11" t="str">
        <x:v>UNQUANTIFIED</x:v>
      </x:c>
      <x:c r="R236" s="11" t="str">
        <x:f>IF(P236="FAIL","REDESIGN OR ADD CAPACITY","TRANSPORT ONLY; RECEIVER OPEN")</x:f>
        <x:v>REDESIGN OR ADD CAPACITY</x:v>
      </x:c>
      <x:c r="S236" s="26"/>
    </x:row>
    <x:row r="237">
      <x:c r="C237" s="11" t="str">
        <x:v>M2-H-PMG</x:v>
      </x:c>
      <x:c r="D237" s="11" t="str">
        <x:v>M2</x:v>
      </x:c>
      <x:c r="E237" s="11" t="str">
        <x:v>Urban heat</x:v>
      </x:c>
      <x:c r="F237" s="11" t="str">
        <x:v>H-PMG</x:v>
      </x:c>
      <x:c r="G237" s="11" t="str">
        <x:v>Patient movement group</x:v>
      </x:c>
      <x:c r="H237" s="18" t="n">
        <x:v>4</x:v>
      </x:c>
      <x:c r="I237" s="18" t="n">
        <x:f>SUM('06 Cargo Claims'!$N$2161:$N$2168)</x:f>
        <x:v>11549.999999999998</x:v>
      </x:c>
      <x:c r="J237" s="18" t="n">
        <x:f>SUM('06 Cargo Claims'!$AN$2161:$AN$2168)</x:f>
        <x:v>2427.730120267934</x:v>
      </x:c>
      <x:c r="K237" s="17" t="n">
        <x:f>IF(I237=0,1,J237/I237)</x:f>
        <x:v>0.21019308400588177</x:v>
      </x:c>
      <x:c r="L237" s="17" t="n">
        <x:f>MIN('06 Cargo Claims'!$AO$2161:$AO$2168)</x:f>
        <x:v>0.12204786951454709</x:v>
      </x:c>
      <x:c r="M237" s="18" t="n">
        <x:f>H237*L237</x:f>
        <x:v>0.48819147805818836</x:v>
      </x:c>
      <x:c r="N237" s="18" t="n">
        <x:f>H237-M237</x:f>
        <x:v>3.511808521941812</x:v>
      </x:c>
      <x:c r="O237" s="11" t="str">
        <x:f>INDEX('06 Cargo Claims'!$H$2161:$H$2168,MATCH(L237,'06 Cargo Claims'!$AO$2161:$AO$2168,0))</x:f>
        <x:v>FLR-24</x:v>
      </x:c>
      <x:c r="P237" s="11" t="str">
        <x:f>IF(L237&gt;='01 Controls'!$E$16,"PASS","FAIL")</x:f>
        <x:v>FAIL</x:v>
      </x:c>
      <x:c r="Q237" s="11" t="str">
        <x:v>UNQUANTIFIED</x:v>
      </x:c>
      <x:c r="R237" s="11" t="str">
        <x:f>IF(P237="FAIL","REDESIGN OR ADD CAPACITY","TRANSPORT ONLY; RECEIVER OPEN")</x:f>
        <x:v>REDESIGN OR ADD CAPACITY</x:v>
      </x:c>
      <x:c r="S237" s="26"/>
    </x:row>
    <x:row r="238">
      <x:c r="C238" s="11" t="str">
        <x:v>M2-C-ERG</x:v>
      </x:c>
      <x:c r="D238" s="11" t="str">
        <x:v>M2</x:v>
      </x:c>
      <x:c r="E238" s="11" t="str">
        <x:v>Urban heat</x:v>
      </x:c>
      <x:c r="F238" s="11" t="str">
        <x:v>C-ERG</x:v>
      </x:c>
      <x:c r="G238" s="11" t="str">
        <x:v>Economic restart group</x:v>
      </x:c>
      <x:c r="H238" s="18" t="n">
        <x:v>4</x:v>
      </x:c>
      <x:c r="I238" s="18" t="n">
        <x:f>SUM('06 Cargo Claims'!$N$2169:$N$2177)</x:f>
        <x:v>4875</x:v>
      </x:c>
      <x:c r="J238" s="18" t="n">
        <x:f>SUM('06 Cargo Claims'!$AN$2169:$AN$2177)</x:f>
        <x:v>1037.0029281267332</x:v>
      </x:c>
      <x:c r="K238" s="17" t="n">
        <x:f>IF(I238=0,1,J238/I238)</x:f>
        <x:v>0.21271854935932988</x:v>
      </x:c>
      <x:c r="L238" s="17" t="n">
        <x:f>MIN('06 Cargo Claims'!$AO$2169:$AO$2177)</x:f>
        <x:v>0.1220478695145471</x:v>
      </x:c>
      <x:c r="M238" s="18" t="n">
        <x:f>H238*L238</x:f>
        <x:v>0.4881914780581884</x:v>
      </x:c>
      <x:c r="N238" s="18" t="n">
        <x:f>H238-M238</x:f>
        <x:v>3.511808521941812</x:v>
      </x:c>
      <x:c r="O238" s="11" t="str">
        <x:f>INDEX('06 Cargo Claims'!$H$2169:$H$2177,MATCH(L238,'06 Cargo Claims'!$AO$2169:$AO$2177,0))</x:f>
        <x:v>BAT-22</x:v>
      </x:c>
      <x:c r="P238" s="11" t="str">
        <x:f>IF(L238&gt;='01 Controls'!$E$16,"PASS","FAIL")</x:f>
        <x:v>FAIL</x:v>
      </x:c>
      <x:c r="Q238" s="11" t="str">
        <x:v>UNQUANTIFIED</x:v>
      </x:c>
      <x:c r="R238" s="11" t="str">
        <x:f>IF(P238="FAIL","REDESIGN OR ADD CAPACITY","TRANSPORT ONLY; RECEIVER OPEN")</x:f>
        <x:v>REDESIGN OR ADD CAPACITY</x:v>
      </x:c>
      <x:c r="S238" s="26"/>
    </x:row>
    <x:row r="239">
      <x:c r="C239" s="11" t="str">
        <x:v>M2-CM-HCG</x:v>
      </x:c>
      <x:c r="D239" s="11" t="str">
        <x:v>M2</x:v>
      </x:c>
      <x:c r="E239" s="11" t="str">
        <x:v>Urban heat</x:v>
      </x:c>
      <x:c r="F239" s="11" t="str">
        <x:v>CM-HCG</x:v>
      </x:c>
      <x:c r="G239" s="11" t="str">
        <x:v>Household collection group</x:v>
      </x:c>
      <x:c r="H239" s="18" t="n">
        <x:v>6</x:v>
      </x:c>
      <x:c r="I239" s="18" t="n">
        <x:f>SUM('06 Cargo Claims'!$N$2178:$N$2186)</x:f>
        <x:v>20122.199999999997</x:v>
      </x:c>
      <x:c r="J239" s="18" t="n">
        <x:f>SUM('06 Cargo Claims'!$AN$2178:$AN$2186)</x:f>
        <x:v>3528.139341494156</x:v>
      </x:c>
      <x:c r="K239" s="17" t="n">
        <x:f>IF(I239=0,1,J239/I239)</x:f>
        <x:v>0.1753356661545038</x:v>
      </x:c>
      <x:c r="L239" s="17" t="n">
        <x:f>MIN('06 Cargo Claims'!$AO$2178:$AO$2186)</x:f>
        <x:v>0.12204786951454709</x:v>
      </x:c>
      <x:c r="M239" s="18" t="n">
        <x:f>H239*L239</x:f>
        <x:v>0.7322872170872825</x:v>
      </x:c>
      <x:c r="N239" s="18" t="n">
        <x:f>H239-M239</x:f>
        <x:v>5.267712782912717</x:v>
      </x:c>
      <x:c r="O239" s="11" t="str">
        <x:f>INDEX('06 Cargo Claims'!$H$2178:$H$2186,MATCH(L239,'06 Cargo Claims'!$AO$2178:$AO$2186,0))</x:f>
        <x:v>BAT-22</x:v>
      </x:c>
      <x:c r="P239" s="11" t="str">
        <x:f>IF(L239&gt;='01 Controls'!$E$16,"PASS","FAIL")</x:f>
        <x:v>FAIL</x:v>
      </x:c>
      <x:c r="Q239" s="11" t="str">
        <x:v>UNQUANTIFIED</x:v>
      </x:c>
      <x:c r="R239" s="11" t="str">
        <x:f>IF(P239="FAIL","REDESIGN OR ADD CAPACITY","TRANSPORT ONLY; RECEIVER OPEN")</x:f>
        <x:v>REDESIGN OR ADD CAPACITY</x:v>
      </x:c>
      <x:c r="S239" s="26"/>
    </x:row>
    <x:row r="240">
      <x:c r="C240" s="11" t="str">
        <x:v>M2-CM-CTN</x:v>
      </x:c>
      <x:c r="D240" s="11" t="str">
        <x:v>M2</x:v>
      </x:c>
      <x:c r="E240" s="11" t="str">
        <x:v>Urban heat</x:v>
      </x:c>
      <x:c r="F240" s="11" t="str">
        <x:v>CM-CTN</x:v>
      </x:c>
      <x:c r="G240" s="11" t="str">
        <x:v>Continuity transfer-node group</x:v>
      </x:c>
      <x:c r="H240" s="18" t="n">
        <x:v>4</x:v>
      </x:c>
      <x:c r="I240" s="18" t="n">
        <x:f>SUM('06 Cargo Claims'!$N$2187:$N$2195)</x:f>
        <x:v>9477.3</x:v>
      </x:c>
      <x:c r="J240" s="18" t="n">
        <x:f>SUM('06 Cargo Claims'!$AN$2187:$AN$2195)</x:f>
        <x:v>1661.7087088460787</x:v>
      </x:c>
      <x:c r="K240" s="17" t="n">
        <x:f>IF(I240=0,1,J240/I240)</x:f>
        <x:v>0.1753356661545038</x:v>
      </x:c>
      <x:c r="L240" s="17" t="n">
        <x:f>MIN('06 Cargo Claims'!$AO$2187:$AO$2195)</x:f>
        <x:v>0.1220478695145471</x:v>
      </x:c>
      <x:c r="M240" s="18" t="n">
        <x:f>H240*L240</x:f>
        <x:v>0.4881914780581884</x:v>
      </x:c>
      <x:c r="N240" s="18" t="n">
        <x:f>H240-M240</x:f>
        <x:v>3.511808521941812</x:v>
      </x:c>
      <x:c r="O240" s="11" t="str">
        <x:f>INDEX('06 Cargo Claims'!$H$2187:$H$2195,MATCH(L240,'06 Cargo Claims'!$AO$2187:$AO$2195,0))</x:f>
        <x:v>BAT-22</x:v>
      </x:c>
      <x:c r="P240" s="11" t="str">
        <x:f>IF(L240&gt;='01 Controls'!$E$16,"PASS","FAIL")</x:f>
        <x:v>FAIL</x:v>
      </x:c>
      <x:c r="Q240" s="11" t="str">
        <x:v>UNQUANTIFIED</x:v>
      </x:c>
      <x:c r="R240" s="11" t="str">
        <x:f>IF(P240="FAIL","REDESIGN OR ADD CAPACITY","TRANSPORT ONLY; RECEIVER OPEN")</x:f>
        <x:v>REDESIGN OR ADD CAPACITY</x:v>
      </x:c>
      <x:c r="S240" s="26"/>
    </x:row>
    <x:row r="241">
      <x:c r="C241" s="11" t="str">
        <x:v>M2-CM-RMG</x:v>
      </x:c>
      <x:c r="D241" s="11" t="str">
        <x:v>M2</x:v>
      </x:c>
      <x:c r="E241" s="11" t="str">
        <x:v>Urban heat</x:v>
      </x:c>
      <x:c r="F241" s="11" t="str">
        <x:v>CM-RMG</x:v>
      </x:c>
      <x:c r="G241" s="11" t="str">
        <x:v>Civil road-mobility group</x:v>
      </x:c>
      <x:c r="H241" s="18" t="n">
        <x:v>8</x:v>
      </x:c>
      <x:c r="I241" s="18" t="n">
        <x:f>SUM('06 Cargo Claims'!$N$2196:$N$2205)</x:f>
        <x:v>21000</x:v>
      </x:c>
      <x:c r="J241" s="18" t="n">
        <x:f>SUM('06 Cargo Claims'!$AN$2196:$AN$2205)</x:f>
        <x:v>5720.178657106158</x:v>
      </x:c>
      <x:c r="K241" s="17" t="n">
        <x:f>IF(I241=0,1,J241/I241)</x:f>
        <x:v>0.27238945986219804</x:v>
      </x:c>
      <x:c r="L241" s="17" t="n">
        <x:f>MIN('06 Cargo Claims'!$AO$2196:$AO$2205)</x:f>
        <x:v>0.1220478695145471</x:v>
      </x:c>
      <x:c r="M241" s="18" t="n">
        <x:f>H241*L241</x:f>
        <x:v>0.9763829561163768</x:v>
      </x:c>
      <x:c r="N241" s="18" t="n">
        <x:f>H241-M241</x:f>
        <x:v>7.023617043883624</x:v>
      </x:c>
      <x:c r="O241" s="11" t="str">
        <x:f>INDEX('06 Cargo Claims'!$H$2196:$H$2205,MATCH(L241,'06 Cargo Claims'!$AO$2196:$AO$2205,0))</x:f>
        <x:v>BAT-22</x:v>
      </x:c>
      <x:c r="P241" s="11" t="str">
        <x:f>IF(L241&gt;='01 Controls'!$E$16,"PASS","FAIL")</x:f>
        <x:v>FAIL</x:v>
      </x:c>
      <x:c r="Q241" s="11" t="str">
        <x:v>UNQUANTIFIED</x:v>
      </x:c>
      <x:c r="R241" s="11" t="str">
        <x:f>IF(P241="FAIL","REDESIGN OR ADD CAPACITY","TRANSPORT ONLY; RECEIVER OPEN")</x:f>
        <x:v>REDESIGN OR ADD CAPACITY</x:v>
      </x:c>
      <x:c r="S241" s="26"/>
    </x:row>
    <x:row r="242">
      <x:c r="C242" s="11" t="str">
        <x:v>M2-CM-RLG</x:v>
      </x:c>
      <x:c r="D242" s="11" t="str">
        <x:v>M2</x:v>
      </x:c>
      <x:c r="E242" s="11" t="str">
        <x:v>Urban heat</x:v>
      </x:c>
      <x:c r="F242" s="11" t="str">
        <x:v>CM-RLG</x:v>
      </x:c>
      <x:c r="G242" s="11" t="str">
        <x:v>Civil rail-mobility group</x:v>
      </x:c>
      <x:c r="H242" s="18" t="n">
        <x:v>2</x:v>
      </x:c>
      <x:c r="I242" s="18" t="n">
        <x:f>SUM('06 Cargo Claims'!$N$2206:$N$2215)</x:f>
        <x:v>7200</x:v>
      </x:c>
      <x:c r="J242" s="18" t="n">
        <x:f>SUM('06 Cargo Claims'!$AN$2206:$AN$2215)</x:f>
        <x:v>1961.204111007826</x:v>
      </x:c>
      <x:c r="K242" s="17" t="n">
        <x:f>IF(I242=0,1,J242/I242)</x:f>
        <x:v>0.27238945986219804</x:v>
      </x:c>
      <x:c r="L242" s="17" t="n">
        <x:f>MIN('06 Cargo Claims'!$AO$2206:$AO$2215)</x:f>
        <x:v>0.1220478695145471</x:v>
      </x:c>
      <x:c r="M242" s="18" t="n">
        <x:f>H242*L242</x:f>
        <x:v>0.2440957390290942</x:v>
      </x:c>
      <x:c r="N242" s="18" t="n">
        <x:f>H242-M242</x:f>
        <x:v>1.755904260970906</x:v>
      </x:c>
      <x:c r="O242" s="11" t="str">
        <x:f>INDEX('06 Cargo Claims'!$H$2206:$H$2215,MATCH(L242,'06 Cargo Claims'!$AO$2206:$AO$2215,0))</x:f>
        <x:v>BAT-22</x:v>
      </x:c>
      <x:c r="P242" s="11" t="str">
        <x:f>IF(L242&gt;='01 Controls'!$E$16,"PASS","FAIL")</x:f>
        <x:v>FAIL</x:v>
      </x:c>
      <x:c r="Q242" s="11" t="str">
        <x:v>UNQUANTIFIED</x:v>
      </x:c>
      <x:c r="R242" s="11" t="str">
        <x:f>IF(P242="FAIL","REDESIGN OR ADD CAPACITY","TRANSPORT ONLY; RECEIVER OPEN")</x:f>
        <x:v>REDESIGN OR ADD CAPACITY</x:v>
      </x:c>
      <x:c r="S242" s="26"/>
    </x:row>
    <x:row r="243">
      <x:c r="C243" s="11" t="str">
        <x:v>M2-CM-AMG</x:v>
      </x:c>
      <x:c r="D243" s="11" t="str">
        <x:v>M2</x:v>
      </x:c>
      <x:c r="E243" s="11" t="str">
        <x:v>Urban heat</x:v>
      </x:c>
      <x:c r="F243" s="11" t="str">
        <x:v>CM-AMG</x:v>
      </x:c>
      <x:c r="G243" s="11" t="str">
        <x:v>Civil air-mobility group</x:v>
      </x:c>
      <x:c r="H243" s="18" t="n">
        <x:v>2</x:v>
      </x:c>
      <x:c r="I243" s="18" t="n">
        <x:f>SUM('06 Cargo Claims'!$N$2216:$N$2225)</x:f>
        <x:v>6750</x:v>
      </x:c>
      <x:c r="J243" s="18" t="n">
        <x:f>SUM('06 Cargo Claims'!$AN$2216:$AN$2225)</x:f>
        <x:v>1838.6288540698367</x:v>
      </x:c>
      <x:c r="K243" s="17" t="n">
        <x:f>IF(I243=0,1,J243/I243)</x:f>
        <x:v>0.27238945986219804</x:v>
      </x:c>
      <x:c r="L243" s="17" t="n">
        <x:f>MIN('06 Cargo Claims'!$AO$2216:$AO$2225)</x:f>
        <x:v>0.12204786951454709</x:v>
      </x:c>
      <x:c r="M243" s="18" t="n">
        <x:f>H243*L243</x:f>
        <x:v>0.24409573902909418</x:v>
      </x:c>
      <x:c r="N243" s="18" t="n">
        <x:f>H243-M243</x:f>
        <x:v>1.755904260970906</x:v>
      </x:c>
      <x:c r="O243" s="11" t="str">
        <x:f>INDEX('06 Cargo Claims'!$H$2216:$H$2225,MATCH(L243,'06 Cargo Claims'!$AO$2216:$AO$2225,0))</x:f>
        <x:v>BAT-22</x:v>
      </x:c>
      <x:c r="P243" s="11" t="str">
        <x:f>IF(L243&gt;='01 Controls'!$E$16,"PASS","FAIL")</x:f>
        <x:v>FAIL</x:v>
      </x:c>
      <x:c r="Q243" s="11" t="str">
        <x:v>UNQUANTIFIED</x:v>
      </x:c>
      <x:c r="R243" s="11" t="str">
        <x:f>IF(P243="FAIL","REDESIGN OR ADD CAPACITY","TRANSPORT ONLY; RECEIVER OPEN")</x:f>
        <x:v>REDESIGN OR ADD CAPACITY</x:v>
      </x:c>
      <x:c r="S243" s="26"/>
    </x:row>
    <x:row r="244">
      <x:c r="C244" s="11" t="str">
        <x:v>M2-CM-WMG</x:v>
      </x:c>
      <x:c r="D244" s="11" t="str">
        <x:v>M2</x:v>
      </x:c>
      <x:c r="E244" s="11" t="str">
        <x:v>Urban heat</x:v>
      </x:c>
      <x:c r="F244" s="11" t="str">
        <x:v>CM-WMG</x:v>
      </x:c>
      <x:c r="G244" s="11" t="str">
        <x:v>Civil water-mobility group</x:v>
      </x:c>
      <x:c r="H244" s="18" t="n">
        <x:v>1</x:v>
      </x:c>
      <x:c r="I244" s="18" t="n">
        <x:f>SUM('06 Cargo Claims'!$N$2226:$N$2235)</x:f>
        <x:v>3375</x:v>
      </x:c>
      <x:c r="J244" s="18" t="n">
        <x:f>SUM('06 Cargo Claims'!$AN$2226:$AN$2235)</x:f>
        <x:v>919.3144270349184</x:v>
      </x:c>
      <x:c r="K244" s="17" t="n">
        <x:f>IF(I244=0,1,J244/I244)</x:f>
        <x:v>0.27238945986219804</x:v>
      </x:c>
      <x:c r="L244" s="17" t="n">
        <x:f>MIN('06 Cargo Claims'!$AO$2226:$AO$2235)</x:f>
        <x:v>0.12204786951454709</x:v>
      </x:c>
      <x:c r="M244" s="18" t="n">
        <x:f>H244*L244</x:f>
        <x:v>0.12204786951454709</x:v>
      </x:c>
      <x:c r="N244" s="18" t="n">
        <x:f>H244-M244</x:f>
        <x:v>0.877952130485453</x:v>
      </x:c>
      <x:c r="O244" s="11" t="str">
        <x:f>INDEX('06 Cargo Claims'!$H$2226:$H$2235,MATCH(L244,'06 Cargo Claims'!$AO$2226:$AO$2235,0))</x:f>
        <x:v>BAT-22</x:v>
      </x:c>
      <x:c r="P244" s="11" t="str">
        <x:f>IF(L244&gt;='01 Controls'!$E$16,"PASS","FAIL")</x:f>
        <x:v>FAIL</x:v>
      </x:c>
      <x:c r="Q244" s="11" t="str">
        <x:v>UNQUANTIFIED</x:v>
      </x:c>
      <x:c r="R244" s="11" t="str">
        <x:f>IF(P244="FAIL","REDESIGN OR ADD CAPACITY","TRANSPORT ONLY; RECEIVER OPEN")</x:f>
        <x:v>REDESIGN OR ADD CAPACITY</x:v>
      </x:c>
      <x:c r="S244" s="26"/>
    </x:row>
    <x:row r="245">
      <x:c r="C245" s="11" t="str">
        <x:v>M2-CM-RDC</x:v>
      </x:c>
      <x:c r="D245" s="11" t="str">
        <x:v>M2</x:v>
      </x:c>
      <x:c r="E245" s="11" t="str">
        <x:v>Urban heat</x:v>
      </x:c>
      <x:c r="F245" s="11" t="str">
        <x:v>CM-RDC</x:v>
      </x:c>
      <x:c r="G245" s="11" t="str">
        <x:v>Return and durable-continuity group</x:v>
      </x:c>
      <x:c r="H245" s="18" t="n">
        <x:v>5</x:v>
      </x:c>
      <x:c r="I245" s="18" t="n">
        <x:f>SUM('06 Cargo Claims'!$N$2236:$N$2245)</x:f>
        <x:v>3375</x:v>
      </x:c>
      <x:c r="J245" s="18" t="n">
        <x:f>SUM('06 Cargo Claims'!$AN$2236:$AN$2245)</x:f>
        <x:v>919.3144270349184</x:v>
      </x:c>
      <x:c r="K245" s="17" t="n">
        <x:f>IF(I245=0,1,J245/I245)</x:f>
        <x:v>0.27238945986219804</x:v>
      </x:c>
      <x:c r="L245" s="17" t="n">
        <x:f>MIN('06 Cargo Claims'!$AO$2236:$AO$2245)</x:f>
        <x:v>0.12204786951454709</x:v>
      </x:c>
      <x:c r="M245" s="18" t="n">
        <x:f>H245*L245</x:f>
        <x:v>0.6102393475727355</x:v>
      </x:c>
      <x:c r="N245" s="18" t="n">
        <x:f>H245-M245</x:f>
        <x:v>4.389760652427265</x:v>
      </x:c>
      <x:c r="O245" s="11" t="str">
        <x:f>INDEX('06 Cargo Claims'!$H$2236:$H$2245,MATCH(L245,'06 Cargo Claims'!$AO$2236:$AO$2245,0))</x:f>
        <x:v>BAT-22</x:v>
      </x:c>
      <x:c r="P245" s="11" t="str">
        <x:f>IF(L245&gt;='01 Controls'!$E$16,"PASS","FAIL")</x:f>
        <x:v>FAIL</x:v>
      </x:c>
      <x:c r="Q245" s="11" t="str">
        <x:v>UNQUANTIFIED</x:v>
      </x:c>
      <x:c r="R245" s="11" t="str">
        <x:f>IF(P245="FAIL","REDESIGN OR ADD CAPACITY","TRANSPORT ONLY; RECEIVER OPEN")</x:f>
        <x:v>REDESIGN OR ADD CAPACITY</x:v>
      </x:c>
      <x:c r="S245" s="26"/>
    </x:row>
    <x:row r="246">
      <x:c r="C246" s="11" t="str">
        <x:v>M3-J-CIE</x:v>
      </x:c>
      <x:c r="D246" s="11" t="str">
        <x:v>M3</x:v>
      </x:c>
      <x:c r="E246" s="11" t="str">
        <x:v>Inland flood</x:v>
      </x:c>
      <x:c r="F246" s="11" t="str">
        <x:v>J-CIE</x:v>
      </x:c>
      <x:c r="G246" s="11" t="str">
        <x:v>Civil integration and effects group</x:v>
      </x:c>
      <x:c r="H246" s="18" t="n">
        <x:v>3</x:v>
      </x:c>
      <x:c r="I246" s="18" t="n">
        <x:f>SUM('06 Cargo Claims'!$N$2246:$N$2254)</x:f>
        <x:v>3217.5</x:v>
      </x:c>
      <x:c r="J246" s="18" t="n">
        <x:f>SUM('06 Cargo Claims'!$AN$2246:$AN$2254)</x:f>
        <x:v>934.7791143345662</x:v>
      </x:c>
      <x:c r="K246" s="17" t="n">
        <x:f>IF(I246=0,1,J246/I246)</x:f>
        <x:v>0.29052963926482245</x:v>
      </x:c>
      <x:c r="L246" s="17" t="n">
        <x:f>MIN('06 Cargo Claims'!$AO$2246:$AO$2254)</x:f>
        <x:v>0.1856961818414355</x:v>
      </x:c>
      <x:c r="M246" s="18" t="n">
        <x:f>H246*L246</x:f>
        <x:v>0.5570885455243064</x:v>
      </x:c>
      <x:c r="N246" s="18" t="n">
        <x:f>H246-M246</x:f>
        <x:v>2.4429114544756936</x:v>
      </x:c>
      <x:c r="O246" s="11" t="str">
        <x:f>INDEX('06 Cargo Claims'!$H$2246:$H$2254,MATCH(L246,'06 Cargo Claims'!$AO$2246:$AO$2254,0))</x:f>
        <x:v>ROL-30</x:v>
      </x:c>
      <x:c r="P246" s="11" t="str">
        <x:f>IF(L246&gt;='01 Controls'!$E$16,"PASS","FAIL")</x:f>
        <x:v>FAIL</x:v>
      </x:c>
      <x:c r="Q246" s="11" t="str">
        <x:v>UNQUANTIFIED</x:v>
      </x:c>
      <x:c r="R246" s="11" t="str">
        <x:f>IF(P246="FAIL","REDESIGN OR ADD CAPACITY","TRANSPORT ONLY; RECEIVER OPEN")</x:f>
        <x:v>REDESIGN OR ADD CAPACITY</x:v>
      </x:c>
      <x:c r="S246" s="26"/>
    </x:row>
    <x:row r="247">
      <x:c r="C247" s="11" t="str">
        <x:v>M3-J-TOC</x:v>
      </x:c>
      <x:c r="D247" s="11" t="str">
        <x:v>M3</x:v>
      </x:c>
      <x:c r="E247" s="11" t="str">
        <x:v>Inland flood</x:v>
      </x:c>
      <x:c r="F247" s="11" t="str">
        <x:v>J-TOC</x:v>
      </x:c>
      <x:c r="G247" s="11" t="str">
        <x:v>Theater-opening command</x:v>
      </x:c>
      <x:c r="H247" s="18" t="n">
        <x:v>2</x:v>
      </x:c>
      <x:c r="I247" s="18" t="n">
        <x:f>SUM('06 Cargo Claims'!$N$2255:$N$2263)</x:f>
        <x:v>2145</x:v>
      </x:c>
      <x:c r="J247" s="18" t="n">
        <x:f>SUM('06 Cargo Claims'!$AN$2255:$AN$2263)</x:f>
        <x:v>623.186076223044</x:v>
      </x:c>
      <x:c r="K247" s="17" t="n">
        <x:f>IF(I247=0,1,J247/I247)</x:f>
        <x:v>0.2905296392648224</x:v>
      </x:c>
      <x:c r="L247" s="17" t="n">
        <x:f>MIN('06 Cargo Claims'!$AO$2255:$AO$2263)</x:f>
        <x:v>0.18569618184143552</x:v>
      </x:c>
      <x:c r="M247" s="18" t="n">
        <x:f>H247*L247</x:f>
        <x:v>0.37139236368287104</x:v>
      </x:c>
      <x:c r="N247" s="18" t="n">
        <x:f>H247-M247</x:f>
        <x:v>1.628607636317129</x:v>
      </x:c>
      <x:c r="O247" s="11" t="str">
        <x:f>INDEX('06 Cargo Claims'!$H$2255:$H$2263,MATCH(L247,'06 Cargo Claims'!$AO$2255:$AO$2263,0))</x:f>
        <x:v>ROL-30</x:v>
      </x:c>
      <x:c r="P247" s="11" t="str">
        <x:f>IF(L247&gt;='01 Controls'!$E$16,"PASS","FAIL")</x:f>
        <x:v>FAIL</x:v>
      </x:c>
      <x:c r="Q247" s="11" t="str">
        <x:v>UNQUANTIFIED</x:v>
      </x:c>
      <x:c r="R247" s="11" t="str">
        <x:f>IF(P247="FAIL","REDESIGN OR ADD CAPACITY","TRANSPORT ONLY; RECEIVER OPEN")</x:f>
        <x:v>REDESIGN OR ADD CAPACITY</x:v>
      </x:c>
      <x:c r="S247" s="26"/>
    </x:row>
    <x:row r="248">
      <x:c r="C248" s="11" t="str">
        <x:v>M3-J-TSC</x:v>
      </x:c>
      <x:c r="D248" s="11" t="str">
        <x:v>M3</x:v>
      </x:c>
      <x:c r="E248" s="11" t="str">
        <x:v>Inland flood</x:v>
      </x:c>
      <x:c r="F248" s="11" t="str">
        <x:v>J-TSC</x:v>
      </x:c>
      <x:c r="G248" s="11" t="str">
        <x:v>Theater sustainment command</x:v>
      </x:c>
      <x:c r="H248" s="18" t="n">
        <x:v>3</x:v>
      </x:c>
      <x:c r="I248" s="18" t="n">
        <x:f>SUM('06 Cargo Claims'!$N$2264:$N$2272)</x:f>
        <x:v>3217.5</x:v>
      </x:c>
      <x:c r="J248" s="18" t="n">
        <x:f>SUM('06 Cargo Claims'!$AN$2264:$AN$2272)</x:f>
        <x:v>934.7791143345662</x:v>
      </x:c>
      <x:c r="K248" s="17" t="n">
        <x:f>IF(I248=0,1,J248/I248)</x:f>
        <x:v>0.29052963926482245</x:v>
      </x:c>
      <x:c r="L248" s="17" t="n">
        <x:f>MIN('06 Cargo Claims'!$AO$2264:$AO$2272)</x:f>
        <x:v>0.1856961818414355</x:v>
      </x:c>
      <x:c r="M248" s="18" t="n">
        <x:f>H248*L248</x:f>
        <x:v>0.5570885455243064</x:v>
      </x:c>
      <x:c r="N248" s="18" t="n">
        <x:f>H248-M248</x:f>
        <x:v>2.4429114544756936</x:v>
      </x:c>
      <x:c r="O248" s="11" t="str">
        <x:f>INDEX('06 Cargo Claims'!$H$2264:$H$2272,MATCH(L248,'06 Cargo Claims'!$AO$2264:$AO$2272,0))</x:f>
        <x:v>ROL-30</x:v>
      </x:c>
      <x:c r="P248" s="11" t="str">
        <x:f>IF(L248&gt;='01 Controls'!$E$16,"PASS","FAIL")</x:f>
        <x:v>FAIL</x:v>
      </x:c>
      <x:c r="Q248" s="11" t="str">
        <x:v>UNQUANTIFIED</x:v>
      </x:c>
      <x:c r="R248" s="11" t="str">
        <x:f>IF(P248="FAIL","REDESIGN OR ADD CAPACITY","TRANSPORT ONLY; RECEIVER OPEN")</x:f>
        <x:v>REDESIGN OR ADD CAPACITY</x:v>
      </x:c>
      <x:c r="S248" s="26"/>
    </x:row>
    <x:row r="249">
      <x:c r="C249" s="11" t="str">
        <x:v>M3-J-RRG</x:v>
      </x:c>
      <x:c r="D249" s="11" t="str">
        <x:v>M3</x:v>
      </x:c>
      <x:c r="E249" s="11" t="str">
        <x:v>Inland flood</x:v>
      </x:c>
      <x:c r="F249" s="11" t="str">
        <x:v>J-RRG</x:v>
      </x:c>
      <x:c r="G249" s="11" t="str">
        <x:v>Replacement and reconstitution group</x:v>
      </x:c>
      <x:c r="H249" s="18" t="n">
        <x:v>3</x:v>
      </x:c>
      <x:c r="I249" s="18" t="n">
        <x:f>SUM('06 Cargo Claims'!$N$2273:$N$2281)</x:f>
        <x:v>3217.5</x:v>
      </x:c>
      <x:c r="J249" s="18" t="n">
        <x:f>SUM('06 Cargo Claims'!$AN$2273:$AN$2281)</x:f>
        <x:v>934.7791143345662</x:v>
      </x:c>
      <x:c r="K249" s="17" t="n">
        <x:f>IF(I249=0,1,J249/I249)</x:f>
        <x:v>0.29052963926482245</x:v>
      </x:c>
      <x:c r="L249" s="17" t="n">
        <x:f>MIN('06 Cargo Claims'!$AO$2273:$AO$2281)</x:f>
        <x:v>0.1856961818414355</x:v>
      </x:c>
      <x:c r="M249" s="18" t="n">
        <x:f>H249*L249</x:f>
        <x:v>0.5570885455243064</x:v>
      </x:c>
      <x:c r="N249" s="18" t="n">
        <x:f>H249-M249</x:f>
        <x:v>2.4429114544756936</x:v>
      </x:c>
      <x:c r="O249" s="11" t="str">
        <x:f>INDEX('06 Cargo Claims'!$H$2273:$H$2281,MATCH(L249,'06 Cargo Claims'!$AO$2273:$AO$2281,0))</x:f>
        <x:v>ROL-30</x:v>
      </x:c>
      <x:c r="P249" s="11" t="str">
        <x:f>IF(L249&gt;='01 Controls'!$E$16,"PASS","FAIL")</x:f>
        <x:v>FAIL</x:v>
      </x:c>
      <x:c r="Q249" s="11" t="str">
        <x:v>UNQUANTIFIED</x:v>
      </x:c>
      <x:c r="R249" s="11" t="str">
        <x:f>IF(P249="FAIL","REDESIGN OR ADD CAPACITY","TRANSPORT ONLY; RECEIVER OPEN")</x:f>
        <x:v>REDESIGN OR ADD CAPACITY</x:v>
      </x:c>
      <x:c r="S249" s="26"/>
    </x:row>
    <x:row r="250">
      <x:c r="C250" s="11" t="str">
        <x:v>M3-J-TDG</x:v>
      </x:c>
      <x:c r="D250" s="11" t="str">
        <x:v>M3</x:v>
      </x:c>
      <x:c r="E250" s="11" t="str">
        <x:v>Inland flood</x:v>
      </x:c>
      <x:c r="F250" s="11" t="str">
        <x:v>J-TDG</x:v>
      </x:c>
      <x:c r="G250" s="11" t="str">
        <x:v>Transfer and demobilization group</x:v>
      </x:c>
      <x:c r="H250" s="18" t="n">
        <x:v>2</x:v>
      </x:c>
      <x:c r="I250" s="18" t="n">
        <x:f>SUM('06 Cargo Claims'!$N$2282:$N$2290)</x:f>
        <x:v>2145</x:v>
      </x:c>
      <x:c r="J250" s="18" t="n">
        <x:f>SUM('06 Cargo Claims'!$AN$2282:$AN$2290)</x:f>
        <x:v>623.186076223044</x:v>
      </x:c>
      <x:c r="K250" s="17" t="n">
        <x:f>IF(I250=0,1,J250/I250)</x:f>
        <x:v>0.2905296392648224</x:v>
      </x:c>
      <x:c r="L250" s="17" t="n">
        <x:f>MIN('06 Cargo Claims'!$AO$2282:$AO$2290)</x:f>
        <x:v>0.18569618184143552</x:v>
      </x:c>
      <x:c r="M250" s="18" t="n">
        <x:f>H250*L250</x:f>
        <x:v>0.37139236368287104</x:v>
      </x:c>
      <x:c r="N250" s="18" t="n">
        <x:f>H250-M250</x:f>
        <x:v>1.628607636317129</x:v>
      </x:c>
      <x:c r="O250" s="11" t="str">
        <x:f>INDEX('06 Cargo Claims'!$H$2282:$H$2290,MATCH(L250,'06 Cargo Claims'!$AO$2282:$AO$2290,0))</x:f>
        <x:v>ROL-30</x:v>
      </x:c>
      <x:c r="P250" s="11" t="str">
        <x:f>IF(L250&gt;='01 Controls'!$E$16,"PASS","FAIL")</x:f>
        <x:v>FAIL</x:v>
      </x:c>
      <x:c r="Q250" s="11" t="str">
        <x:v>UNQUANTIFIED</x:v>
      </x:c>
      <x:c r="R250" s="11" t="str">
        <x:f>IF(P250="FAIL","REDESIGN OR ADD CAPACITY","TRANSPORT ONLY; RECEIVER OPEN")</x:f>
        <x:v>REDESIGN OR ADD CAPACITY</x:v>
      </x:c>
      <x:c r="S250" s="26"/>
    </x:row>
    <x:row r="251">
      <x:c r="C251" s="11" t="str">
        <x:v>M3-L-ROG</x:v>
      </x:c>
      <x:c r="D251" s="11" t="str">
        <x:v>M3</x:v>
      </x:c>
      <x:c r="E251" s="11" t="str">
        <x:v>Inland flood</x:v>
      </x:c>
      <x:c r="F251" s="11" t="str">
        <x:v>L-ROG</x:v>
      </x:c>
      <x:c r="G251" s="11" t="str">
        <x:v>Access and route-opening group</x:v>
      </x:c>
      <x:c r="H251" s="18" t="n">
        <x:v>8</x:v>
      </x:c>
      <x:c r="I251" s="18" t="n">
        <x:f>SUM('06 Cargo Claims'!$N$2291:$N$2300)</x:f>
        <x:v>24300</x:v>
      </x:c>
      <x:c r="J251" s="18" t="n">
        <x:f>SUM('06 Cargo Claims'!$AN$2291:$AN$2300)</x:f>
        <x:v>8185.469061851438</x:v>
      </x:c>
      <x:c r="K251" s="17" t="n">
        <x:f>IF(I251=0,1,J251/I251)</x:f>
        <x:v>0.3368505786770139</x:v>
      </x:c>
      <x:c r="L251" s="17" t="n">
        <x:f>MIN('06 Cargo Claims'!$AO$2291:$AO$2300)</x:f>
        <x:v>0.18569618184143552</x:v>
      </x:c>
      <x:c r="M251" s="18" t="n">
        <x:f>H251*L251</x:f>
        <x:v>1.4855694547314842</x:v>
      </x:c>
      <x:c r="N251" s="18" t="n">
        <x:f>H251-M251</x:f>
        <x:v>6.514430545268516</x:v>
      </x:c>
      <x:c r="O251" s="11" t="str">
        <x:f>INDEX('06 Cargo Claims'!$H$2291:$H$2300,MATCH(L251,'06 Cargo Claims'!$AO$2291:$AO$2300,0))</x:f>
        <x:v>ROL-30</x:v>
      </x:c>
      <x:c r="P251" s="11" t="str">
        <x:f>IF(L251&gt;='01 Controls'!$E$16,"PASS","FAIL")</x:f>
        <x:v>FAIL</x:v>
      </x:c>
      <x:c r="Q251" s="11" t="str">
        <x:v>UNQUANTIFIED</x:v>
      </x:c>
      <x:c r="R251" s="11" t="str">
        <x:f>IF(P251="FAIL","REDESIGN OR ADD CAPACITY","TRANSPORT ONLY; RECEIVER OPEN")</x:f>
        <x:v>REDESIGN OR ADD CAPACITY</x:v>
      </x:c>
      <x:c r="S251" s="26"/>
    </x:row>
    <x:row r="252">
      <x:c r="C252" s="11" t="str">
        <x:v>M3-L-HCG</x:v>
      </x:c>
      <x:c r="D252" s="11" t="str">
        <x:v>M3</x:v>
      </x:c>
      <x:c r="E252" s="11" t="str">
        <x:v>Inland flood</x:v>
      </x:c>
      <x:c r="F252" s="11" t="str">
        <x:v>L-HCG</x:v>
      </x:c>
      <x:c r="G252" s="11" t="str">
        <x:v>Flood and hydraulic-control group</x:v>
      </x:c>
      <x:c r="H252" s="18" t="n">
        <x:v>12</x:v>
      </x:c>
      <x:c r="I252" s="18" t="n">
        <x:f>SUM('06 Cargo Claims'!$N$2301:$N$2310)</x:f>
        <x:v>36450</x:v>
      </x:c>
      <x:c r="J252" s="18" t="n">
        <x:f>SUM('06 Cargo Claims'!$AN$2301:$AN$2310)</x:f>
        <x:v>12278.203592777158</x:v>
      </x:c>
      <x:c r="K252" s="17" t="n">
        <x:f>IF(I252=0,1,J252/I252)</x:f>
        <x:v>0.3368505786770139</x:v>
      </x:c>
      <x:c r="L252" s="17" t="n">
        <x:f>MIN('06 Cargo Claims'!$AO$2301:$AO$2310)</x:f>
        <x:v>0.18569618184143552</x:v>
      </x:c>
      <x:c r="M252" s="18" t="n">
        <x:f>H252*L252</x:f>
        <x:v>2.228354182097226</x:v>
      </x:c>
      <x:c r="N252" s="18" t="n">
        <x:f>H252-M252</x:f>
        <x:v>9.771645817902774</x:v>
      </x:c>
      <x:c r="O252" s="11" t="str">
        <x:f>INDEX('06 Cargo Claims'!$H$2301:$H$2310,MATCH(L252,'06 Cargo Claims'!$AO$2301:$AO$2310,0))</x:f>
        <x:v>ROL-30</x:v>
      </x:c>
      <x:c r="P252" s="11" t="str">
        <x:f>IF(L252&gt;='01 Controls'!$E$16,"PASS","FAIL")</x:f>
        <x:v>FAIL</x:v>
      </x:c>
      <x:c r="Q252" s="11" t="str">
        <x:v>UNQUANTIFIED</x:v>
      </x:c>
      <x:c r="R252" s="11" t="str">
        <x:f>IF(P252="FAIL","REDESIGN OR ADD CAPACITY","TRANSPORT ONLY; RECEIVER OPEN")</x:f>
        <x:v>REDESIGN OR ADD CAPACITY</x:v>
      </x:c>
      <x:c r="S252" s="26"/>
    </x:row>
    <x:row r="253">
      <x:c r="C253" s="11" t="str">
        <x:v>M3-L-DMG</x:v>
      </x:c>
      <x:c r="D253" s="11" t="str">
        <x:v>M3</x:v>
      </x:c>
      <x:c r="E253" s="11" t="str">
        <x:v>Inland flood</x:v>
      </x:c>
      <x:c r="F253" s="11" t="str">
        <x:v>L-DMG</x:v>
      </x:c>
      <x:c r="G253" s="11" t="str">
        <x:v>Debris and materials group</x:v>
      </x:c>
      <x:c r="H253" s="18" t="n">
        <x:v>8</x:v>
      </x:c>
      <x:c r="I253" s="18" t="n">
        <x:f>SUM('06 Cargo Claims'!$N$2311:$N$2320)</x:f>
        <x:v>24300</x:v>
      </x:c>
      <x:c r="J253" s="18" t="n">
        <x:f>SUM('06 Cargo Claims'!$AN$2311:$AN$2320)</x:f>
        <x:v>8185.469061851438</x:v>
      </x:c>
      <x:c r="K253" s="17" t="n">
        <x:f>IF(I253=0,1,J253/I253)</x:f>
        <x:v>0.3368505786770139</x:v>
      </x:c>
      <x:c r="L253" s="17" t="n">
        <x:f>MIN('06 Cargo Claims'!$AO$2311:$AO$2320)</x:f>
        <x:v>0.18569618184143552</x:v>
      </x:c>
      <x:c r="M253" s="18" t="n">
        <x:f>H253*L253</x:f>
        <x:v>1.4855694547314842</x:v>
      </x:c>
      <x:c r="N253" s="18" t="n">
        <x:f>H253-M253</x:f>
        <x:v>6.514430545268516</x:v>
      </x:c>
      <x:c r="O253" s="11" t="str">
        <x:f>INDEX('06 Cargo Claims'!$H$2311:$H$2320,MATCH(L253,'06 Cargo Claims'!$AO$2311:$AO$2320,0))</x:f>
        <x:v>ROL-30</x:v>
      </x:c>
      <x:c r="P253" s="11" t="str">
        <x:f>IF(L253&gt;='01 Controls'!$E$16,"PASS","FAIL")</x:f>
        <x:v>FAIL</x:v>
      </x:c>
      <x:c r="Q253" s="11" t="str">
        <x:v>UNQUANTIFIED</x:v>
      </x:c>
      <x:c r="R253" s="11" t="str">
        <x:f>IF(P253="FAIL","REDESIGN OR ADD CAPACITY","TRANSPORT ONLY; RECEIVER OPEN")</x:f>
        <x:v>REDESIGN OR ADD CAPACITY</x:v>
      </x:c>
      <x:c r="S253" s="26"/>
    </x:row>
    <x:row r="254">
      <x:c r="C254" s="11" t="str">
        <x:v>M3-L-TWG</x:v>
      </x:c>
      <x:c r="D254" s="11" t="str">
        <x:v>M3</x:v>
      </x:c>
      <x:c r="E254" s="11" t="str">
        <x:v>Inland flood</x:v>
      </x:c>
      <x:c r="F254" s="11" t="str">
        <x:v>L-TWG</x:v>
      </x:c>
      <x:c r="G254" s="11" t="str">
        <x:v>Temporary works and crossing group</x:v>
      </x:c>
      <x:c r="H254" s="18" t="n">
        <x:v>6</x:v>
      </x:c>
      <x:c r="I254" s="18" t="n">
        <x:f>SUM('06 Cargo Claims'!$N$2321:$N$2330)</x:f>
        <x:v>18225</x:v>
      </x:c>
      <x:c r="J254" s="18" t="n">
        <x:f>SUM('06 Cargo Claims'!$AN$2321:$AN$2330)</x:f>
        <x:v>6139.101796388579</x:v>
      </x:c>
      <x:c r="K254" s="17" t="n">
        <x:f>IF(I254=0,1,J254/I254)</x:f>
        <x:v>0.3368505786770139</x:v>
      </x:c>
      <x:c r="L254" s="17" t="n">
        <x:f>MIN('06 Cargo Claims'!$AO$2321:$AO$2330)</x:f>
        <x:v>0.18569618184143552</x:v>
      </x:c>
      <x:c r="M254" s="18" t="n">
        <x:f>H254*L254</x:f>
        <x:v>1.114177091048613</x:v>
      </x:c>
      <x:c r="N254" s="18" t="n">
        <x:f>H254-M254</x:f>
        <x:v>4.885822908951387</x:v>
      </x:c>
      <x:c r="O254" s="11" t="str">
        <x:f>INDEX('06 Cargo Claims'!$H$2321:$H$2330,MATCH(L254,'06 Cargo Claims'!$AO$2321:$AO$2330,0))</x:f>
        <x:v>ROL-30</x:v>
      </x:c>
      <x:c r="P254" s="11" t="str">
        <x:f>IF(L254&gt;='01 Controls'!$E$16,"PASS","FAIL")</x:f>
        <x:v>FAIL</x:v>
      </x:c>
      <x:c r="Q254" s="11" t="str">
        <x:v>UNQUANTIFIED</x:v>
      </x:c>
      <x:c r="R254" s="11" t="str">
        <x:f>IF(P254="FAIL","REDESIGN OR ADD CAPACITY","TRANSPORT ONLY; RECEIVER OPEN")</x:f>
        <x:v>REDESIGN OR ADD CAPACITY</x:v>
      </x:c>
      <x:c r="S254" s="26"/>
    </x:row>
    <x:row r="255">
      <x:c r="C255" s="11" t="str">
        <x:v>M3-L-GFG</x:v>
      </x:c>
      <x:c r="D255" s="11" t="str">
        <x:v>M3</x:v>
      </x:c>
      <x:c r="E255" s="11" t="str">
        <x:v>Inland flood</x:v>
      </x:c>
      <x:c r="F255" s="11" t="str">
        <x:v>L-GFG</x:v>
      </x:c>
      <x:c r="G255" s="11" t="str">
        <x:v>Ground fire and landscape group</x:v>
      </x:c>
      <x:c r="H255" s="18" t="n">
        <x:v>1</x:v>
      </x:c>
      <x:c r="I255" s="18" t="n">
        <x:f>SUM('06 Cargo Claims'!$N$2331:$N$2340)</x:f>
        <x:v>3037.5</x:v>
      </x:c>
      <x:c r="J255" s="18" t="n">
        <x:f>SUM('06 Cargo Claims'!$AN$2331:$AN$2340)</x:f>
        <x:v>1023.1836327314297</x:v>
      </x:c>
      <x:c r="K255" s="17" t="n">
        <x:f>IF(I255=0,1,J255/I255)</x:f>
        <x:v>0.3368505786770139</x:v>
      </x:c>
      <x:c r="L255" s="17" t="n">
        <x:f>MIN('06 Cargo Claims'!$AO$2331:$AO$2340)</x:f>
        <x:v>0.18569618184143552</x:v>
      </x:c>
      <x:c r="M255" s="18" t="n">
        <x:f>H255*L255</x:f>
        <x:v>0.18569618184143552</x:v>
      </x:c>
      <x:c r="N255" s="18" t="n">
        <x:f>H255-M255</x:f>
        <x:v>0.8143038181585645</x:v>
      </x:c>
      <x:c r="O255" s="11" t="str">
        <x:f>INDEX('06 Cargo Claims'!$H$2331:$H$2340,MATCH(L255,'06 Cargo Claims'!$AO$2331:$AO$2340,0))</x:f>
        <x:v>ROL-30</x:v>
      </x:c>
      <x:c r="P255" s="11" t="str">
        <x:f>IF(L255&gt;='01 Controls'!$E$16,"PASS","FAIL")</x:f>
        <x:v>FAIL</x:v>
      </x:c>
      <x:c r="Q255" s="11" t="str">
        <x:v>UNQUANTIFIED</x:v>
      </x:c>
      <x:c r="R255" s="11" t="str">
        <x:f>IF(P255="FAIL","REDESIGN OR ADD CAPACITY","TRANSPORT ONLY; RECEIVER OPEN")</x:f>
        <x:v>REDESIGN OR ADD CAPACITY</x:v>
      </x:c>
      <x:c r="S255" s="26"/>
    </x:row>
    <x:row r="256">
      <x:c r="C256" s="11" t="str">
        <x:v>M3-A-SMW</x:v>
      </x:c>
      <x:c r="D256" s="11" t="str">
        <x:v>M3</x:v>
      </x:c>
      <x:c r="E256" s="11" t="str">
        <x:v>Inland flood</x:v>
      </x:c>
      <x:c r="F256" s="11" t="str">
        <x:v>A-SMW</x:v>
      </x:c>
      <x:c r="G256" s="11" t="str">
        <x:v>Strategic mobility wing</x:v>
      </x:c>
      <x:c r="H256" s="18" t="n">
        <x:v>2</x:v>
      </x:c>
      <x:c r="I256" s="18" t="n">
        <x:f>SUM('06 Cargo Claims'!$N$2341:$N$2350)</x:f>
        <x:v>5625</x:v>
      </x:c>
      <x:c r="J256" s="18" t="n">
        <x:f>SUM('06 Cargo Claims'!$AN$2341:$AN$2350)</x:f>
        <x:v>2095.902361193407</x:v>
      </x:c>
      <x:c r="K256" s="17" t="n">
        <x:f>IF(I256=0,1,J256/I256)</x:f>
        <x:v>0.37260486421216127</x:v>
      </x:c>
      <x:c r="L256" s="17" t="n">
        <x:f>MIN('06 Cargo Claims'!$AO$2341:$AO$2350)</x:f>
        <x:v>0.1856961818414355</x:v>
      </x:c>
      <x:c r="M256" s="18" t="n">
        <x:f>H256*L256</x:f>
        <x:v>0.371392363682871</x:v>
      </x:c>
      <x:c r="N256" s="18" t="n">
        <x:f>H256-M256</x:f>
        <x:v>1.628607636317129</x:v>
      </x:c>
      <x:c r="O256" s="11" t="str">
        <x:f>INDEX('06 Cargo Claims'!$H$2341:$H$2350,MATCH(L256,'06 Cargo Claims'!$AO$2341:$AO$2350,0))</x:f>
        <x:v>ROL-30</x:v>
      </x:c>
      <x:c r="P256" s="11" t="str">
        <x:f>IF(L256&gt;='01 Controls'!$E$16,"PASS","FAIL")</x:f>
        <x:v>FAIL</x:v>
      </x:c>
      <x:c r="Q256" s="11" t="str">
        <x:v>UNQUANTIFIED</x:v>
      </x:c>
      <x:c r="R256" s="11" t="str">
        <x:f>IF(P256="FAIL","REDESIGN OR ADD CAPACITY","TRANSPORT ONLY; RECEIVER OPEN")</x:f>
        <x:v>REDESIGN OR ADD CAPACITY</x:v>
      </x:c>
      <x:c r="S256" s="26"/>
    </x:row>
    <x:row r="257">
      <x:c r="C257" s="11" t="str">
        <x:v>M3-A-AAG</x:v>
      </x:c>
      <x:c r="D257" s="11" t="str">
        <x:v>M3</x:v>
      </x:c>
      <x:c r="E257" s="11" t="str">
        <x:v>Inland flood</x:v>
      </x:c>
      <x:c r="F257" s="11" t="str">
        <x:v>A-AAG</x:v>
      </x:c>
      <x:c r="G257" s="11" t="str">
        <x:v>Austere air-access group</x:v>
      </x:c>
      <x:c r="H257" s="18" t="n">
        <x:v>2</x:v>
      </x:c>
      <x:c r="I257" s="18" t="n">
        <x:f>SUM('06 Cargo Claims'!$N$2351:$N$2360)</x:f>
        <x:v>5625</x:v>
      </x:c>
      <x:c r="J257" s="18" t="n">
        <x:f>SUM('06 Cargo Claims'!$AN$2351:$AN$2360)</x:f>
        <x:v>2095.902361193407</x:v>
      </x:c>
      <x:c r="K257" s="17" t="n">
        <x:f>IF(I257=0,1,J257/I257)</x:f>
        <x:v>0.37260486421216127</x:v>
      </x:c>
      <x:c r="L257" s="17" t="n">
        <x:f>MIN('06 Cargo Claims'!$AO$2351:$AO$2360)</x:f>
        <x:v>0.1856961818414355</x:v>
      </x:c>
      <x:c r="M257" s="18" t="n">
        <x:f>H257*L257</x:f>
        <x:v>0.371392363682871</x:v>
      </x:c>
      <x:c r="N257" s="18" t="n">
        <x:f>H257-M257</x:f>
        <x:v>1.628607636317129</x:v>
      </x:c>
      <x:c r="O257" s="11" t="str">
        <x:f>INDEX('06 Cargo Claims'!$H$2351:$H$2360,MATCH(L257,'06 Cargo Claims'!$AO$2351:$AO$2360,0))</x:f>
        <x:v>ROL-30</x:v>
      </x:c>
      <x:c r="P257" s="11" t="str">
        <x:f>IF(L257&gt;='01 Controls'!$E$16,"PASS","FAIL")</x:f>
        <x:v>FAIL</x:v>
      </x:c>
      <x:c r="Q257" s="11" t="str">
        <x:v>UNQUANTIFIED</x:v>
      </x:c>
      <x:c r="R257" s="11" t="str">
        <x:f>IF(P257="FAIL","REDESIGN OR ADD CAPACITY","TRANSPORT ONLY; RECEIVER OPEN")</x:f>
        <x:v>REDESIGN OR ADD CAPACITY</x:v>
      </x:c>
      <x:c r="S257" s="26"/>
    </x:row>
    <x:row r="258">
      <x:c r="C258" s="11" t="str">
        <x:v>M3-A-AHW</x:v>
      </x:c>
      <x:c r="D258" s="11" t="str">
        <x:v>M3</x:v>
      </x:c>
      <x:c r="E258" s="11" t="str">
        <x:v>Inland flood</x:v>
      </x:c>
      <x:c r="F258" s="11" t="str">
        <x:v>A-AHW</x:v>
      </x:c>
      <x:c r="G258" s="11" t="str">
        <x:v>Aerial hazard-control wing</x:v>
      </x:c>
      <x:c r="H258" s="18" t="n">
        <x:v>0</x:v>
      </x:c>
      <x:c r="I258" s="18" t="n">
        <x:f>SUM('06 Cargo Claims'!$N$2361:$N$2370)</x:f>
        <x:v>0</x:v>
      </x:c>
      <x:c r="J258" s="18" t="n">
        <x:f>SUM('06 Cargo Claims'!$AN$2361:$AN$2370)</x:f>
        <x:v>0</x:v>
      </x:c>
      <x:c r="K258" s="17" t="n">
        <x:f>IF(I258=0,1,J258/I258)</x:f>
        <x:v>1</x:v>
      </x:c>
      <x:c r="L258" s="17" t="n">
        <x:f>MIN('06 Cargo Claims'!$AO$2361:$AO$2370)</x:f>
        <x:v>1</x:v>
      </x:c>
      <x:c r="M258" s="18" t="n">
        <x:f>H258*L258</x:f>
        <x:v>0</x:v>
      </x:c>
      <x:c r="N258" s="18" t="n">
        <x:f>H258-M258</x:f>
        <x:v>0</x:v>
      </x:c>
      <x:c r="O258" s="11" t="str">
        <x:f>INDEX('06 Cargo Claims'!$H$2361:$H$2370,MATCH(L258,'06 Cargo Claims'!$AO$2361:$AO$2370,0))</x:f>
        <x:v>APL-45</x:v>
      </x:c>
      <x:c r="P258" s="11" t="str">
        <x:f>IF(L258&gt;='01 Controls'!$E$16,"PASS","FAIL")</x:f>
        <x:v>PASS</x:v>
      </x:c>
      <x:c r="Q258" s="11" t="str">
        <x:v>UNQUANTIFIED</x:v>
      </x:c>
      <x:c r="R258" s="11" t="str">
        <x:f>IF(P258="FAIL","REDESIGN OR ADD CAPACITY","TRANSPORT ONLY; RECEIVER OPEN")</x:f>
        <x:v>TRANSPORT ONLY; RECEIVER OPEN</x:v>
      </x:c>
      <x:c r="S258" s="26"/>
    </x:row>
    <x:row r="259">
      <x:c r="C259" s="11" t="str">
        <x:v>M3-A-TDG</x:v>
      </x:c>
      <x:c r="D259" s="11" t="str">
        <x:v>M3</x:v>
      </x:c>
      <x:c r="E259" s="11" t="str">
        <x:v>Inland flood</x:v>
      </x:c>
      <x:c r="F259" s="11" t="str">
        <x:v>A-TDG</x:v>
      </x:c>
      <x:c r="G259" s="11" t="str">
        <x:v>Tactical distribution group</x:v>
      </x:c>
      <x:c r="H259" s="18" t="n">
        <x:v>4</x:v>
      </x:c>
      <x:c r="I259" s="18" t="n">
        <x:f>SUM('06 Cargo Claims'!$N$2371:$N$2380)</x:f>
        <x:v>11250</x:v>
      </x:c>
      <x:c r="J259" s="18" t="n">
        <x:f>SUM('06 Cargo Claims'!$AN$2371:$AN$2380)</x:f>
        <x:v>4191.804722386814</x:v>
      </x:c>
      <x:c r="K259" s="17" t="n">
        <x:f>IF(I259=0,1,J259/I259)</x:f>
        <x:v>0.37260486421216127</x:v>
      </x:c>
      <x:c r="L259" s="17" t="n">
        <x:f>MIN('06 Cargo Claims'!$AO$2371:$AO$2380)</x:f>
        <x:v>0.1856961818414355</x:v>
      </x:c>
      <x:c r="M259" s="18" t="n">
        <x:f>H259*L259</x:f>
        <x:v>0.742784727365742</x:v>
      </x:c>
      <x:c r="N259" s="18" t="n">
        <x:f>H259-M259</x:f>
        <x:v>3.257215272634258</x:v>
      </x:c>
      <x:c r="O259" s="11" t="str">
        <x:f>INDEX('06 Cargo Claims'!$H$2371:$H$2380,MATCH(L259,'06 Cargo Claims'!$AO$2371:$AO$2380,0))</x:f>
        <x:v>ROL-30</x:v>
      </x:c>
      <x:c r="P259" s="11" t="str">
        <x:f>IF(L259&gt;='01 Controls'!$E$16,"PASS","FAIL")</x:f>
        <x:v>FAIL</x:v>
      </x:c>
      <x:c r="Q259" s="11" t="str">
        <x:v>UNQUANTIFIED</x:v>
      </x:c>
      <x:c r="R259" s="11" t="str">
        <x:f>IF(P259="FAIL","REDESIGN OR ADD CAPACITY","TRANSPORT ONLY; RECEIVER OPEN")</x:f>
        <x:v>REDESIGN OR ADD CAPACITY</x:v>
      </x:c>
      <x:c r="S259" s="26"/>
    </x:row>
    <x:row r="260">
      <x:c r="C260" s="11" t="str">
        <x:v>M3-A-SRG</x:v>
      </x:c>
      <x:c r="D260" s="11" t="str">
        <x:v>M3</x:v>
      </x:c>
      <x:c r="E260" s="11" t="str">
        <x:v>Inland flood</x:v>
      </x:c>
      <x:c r="F260" s="11" t="str">
        <x:v>A-SRG</x:v>
      </x:c>
      <x:c r="G260" s="11" t="str">
        <x:v>Air sensing and relay group</x:v>
      </x:c>
      <x:c r="H260" s="18" t="n">
        <x:v>3</x:v>
      </x:c>
      <x:c r="I260" s="18" t="n">
        <x:f>SUM('06 Cargo Claims'!$N$2381:$N$2390)</x:f>
        <x:v>8437.5</x:v>
      </x:c>
      <x:c r="J260" s="18" t="n">
        <x:f>SUM('06 Cargo Claims'!$AN$2381:$AN$2390)</x:f>
        <x:v>3143.8535417901103</x:v>
      </x:c>
      <x:c r="K260" s="17" t="n">
        <x:f>IF(I260=0,1,J260/I260)</x:f>
        <x:v>0.3726048642121612</x:v>
      </x:c>
      <x:c r="L260" s="17" t="n">
        <x:f>MIN('06 Cargo Claims'!$AO$2381:$AO$2390)</x:f>
        <x:v>0.18569618184143552</x:v>
      </x:c>
      <x:c r="M260" s="18" t="n">
        <x:f>H260*L260</x:f>
        <x:v>0.5570885455243065</x:v>
      </x:c>
      <x:c r="N260" s="18" t="n">
        <x:f>H260-M260</x:f>
        <x:v>2.4429114544756936</x:v>
      </x:c>
      <x:c r="O260" s="11" t="str">
        <x:f>INDEX('06 Cargo Claims'!$H$2381:$H$2390,MATCH(L260,'06 Cargo Claims'!$AO$2381:$AO$2390,0))</x:f>
        <x:v>ROL-30</x:v>
      </x:c>
      <x:c r="P260" s="11" t="str">
        <x:f>IF(L260&gt;='01 Controls'!$E$16,"PASS","FAIL")</x:f>
        <x:v>FAIL</x:v>
      </x:c>
      <x:c r="Q260" s="11" t="str">
        <x:v>UNQUANTIFIED</x:v>
      </x:c>
      <x:c r="R260" s="11" t="str">
        <x:f>IF(P260="FAIL","REDESIGN OR ADD CAPACITY","TRANSPORT ONLY; RECEIVER OPEN")</x:f>
        <x:v>REDESIGN OR ADD CAPACITY</x:v>
      </x:c>
      <x:c r="S260" s="26"/>
    </x:row>
    <x:row r="261">
      <x:c r="C261" s="11" t="str">
        <x:v>M3-A-AMG</x:v>
      </x:c>
      <x:c r="D261" s="11" t="str">
        <x:v>M3</x:v>
      </x:c>
      <x:c r="E261" s="11" t="str">
        <x:v>Inland flood</x:v>
      </x:c>
      <x:c r="F261" s="11" t="str">
        <x:v>A-AMG</x:v>
      </x:c>
      <x:c r="G261" s="11" t="str">
        <x:v>Aeromedical movement group</x:v>
      </x:c>
      <x:c r="H261" s="18" t="n">
        <x:v>2</x:v>
      </x:c>
      <x:c r="I261" s="18" t="n">
        <x:f>SUM('06 Cargo Claims'!$N$2391:$N$2400)</x:f>
        <x:v>5625</x:v>
      </x:c>
      <x:c r="J261" s="18" t="n">
        <x:f>SUM('06 Cargo Claims'!$AN$2391:$AN$2400)</x:f>
        <x:v>2095.902361193407</x:v>
      </x:c>
      <x:c r="K261" s="17" t="n">
        <x:f>IF(I261=0,1,J261/I261)</x:f>
        <x:v>0.37260486421216127</x:v>
      </x:c>
      <x:c r="L261" s="17" t="n">
        <x:f>MIN('06 Cargo Claims'!$AO$2391:$AO$2400)</x:f>
        <x:v>0.1856961818414355</x:v>
      </x:c>
      <x:c r="M261" s="18" t="n">
        <x:f>H261*L261</x:f>
        <x:v>0.371392363682871</x:v>
      </x:c>
      <x:c r="N261" s="18" t="n">
        <x:f>H261-M261</x:f>
        <x:v>1.628607636317129</x:v>
      </x:c>
      <x:c r="O261" s="11" t="str">
        <x:f>INDEX('06 Cargo Claims'!$H$2391:$H$2400,MATCH(L261,'06 Cargo Claims'!$AO$2391:$AO$2400,0))</x:f>
        <x:v>ROL-30</x:v>
      </x:c>
      <x:c r="P261" s="11" t="str">
        <x:f>IF(L261&gt;='01 Controls'!$E$16,"PASS","FAIL")</x:f>
        <x:v>FAIL</x:v>
      </x:c>
      <x:c r="Q261" s="11" t="str">
        <x:v>UNQUANTIFIED</x:v>
      </x:c>
      <x:c r="R261" s="11" t="str">
        <x:f>IF(P261="FAIL","REDESIGN OR ADD CAPACITY","TRANSPORT ONLY; RECEIVER OPEN")</x:f>
        <x:v>REDESIGN OR ADD CAPACITY</x:v>
      </x:c>
      <x:c r="S261" s="26"/>
    </x:row>
    <x:row r="262">
      <x:c r="C262" s="11" t="str">
        <x:v>M3-M-POG</x:v>
      </x:c>
      <x:c r="D262" s="11" t="str">
        <x:v>M3</x:v>
      </x:c>
      <x:c r="E262" s="11" t="str">
        <x:v>Inland flood</x:v>
      </x:c>
      <x:c r="F262" s="11" t="str">
        <x:v>M-POG</x:v>
      </x:c>
      <x:c r="G262" s="11" t="str">
        <x:v>Port-opening group</x:v>
      </x:c>
      <x:c r="H262" s="18" t="n">
        <x:v>1</x:v>
      </x:c>
      <x:c r="I262" s="18" t="n">
        <x:f>SUM('06 Cargo Claims'!$N$2401:$N$2410)</x:f>
        <x:v>2100</x:v>
      </x:c>
      <x:c r="J262" s="18" t="n">
        <x:f>SUM('06 Cargo Claims'!$AN$2401:$AN$2410)</x:f>
        <x:v>810.0590254807721</x:v>
      </x:c>
      <x:c r="K262" s="17" t="n">
        <x:f>IF(I262=0,1,J262/I262)</x:f>
        <x:v>0.38574239308608194</x:v>
      </x:c>
      <x:c r="L262" s="17" t="n">
        <x:f>MIN('06 Cargo Claims'!$AO$2401:$AO$2410)</x:f>
        <x:v>0.1856961818414355</x:v>
      </x:c>
      <x:c r="M262" s="18" t="n">
        <x:f>H262*L262</x:f>
        <x:v>0.1856961818414355</x:v>
      </x:c>
      <x:c r="N262" s="18" t="n">
        <x:f>H262-M262</x:f>
        <x:v>0.8143038181585645</x:v>
      </x:c>
      <x:c r="O262" s="11" t="str">
        <x:f>INDEX('06 Cargo Claims'!$H$2401:$H$2410,MATCH(L262,'06 Cargo Claims'!$AO$2401:$AO$2410,0))</x:f>
        <x:v>ROL-30</x:v>
      </x:c>
      <x:c r="P262" s="11" t="str">
        <x:f>IF(L262&gt;='01 Controls'!$E$16,"PASS","FAIL")</x:f>
        <x:v>FAIL</x:v>
      </x:c>
      <x:c r="Q262" s="11" t="str">
        <x:v>UNQUANTIFIED</x:v>
      </x:c>
      <x:c r="R262" s="11" t="str">
        <x:f>IF(P262="FAIL","REDESIGN OR ADD CAPACITY","TRANSPORT ONLY; RECEIVER OPEN")</x:f>
        <x:v>REDESIGN OR ADD CAPACITY</x:v>
      </x:c>
      <x:c r="S262" s="26"/>
    </x:row>
    <x:row r="263">
      <x:c r="C263" s="11" t="str">
        <x:v>M3-M-LAG</x:v>
      </x:c>
      <x:c r="D263" s="11" t="str">
        <x:v>M3</x:v>
      </x:c>
      <x:c r="E263" s="11" t="str">
        <x:v>Inland flood</x:v>
      </x:c>
      <x:c r="F263" s="11" t="str">
        <x:v>M-LAG</x:v>
      </x:c>
      <x:c r="G263" s="11" t="str">
        <x:v>Littoral-access group</x:v>
      </x:c>
      <x:c r="H263" s="18" t="n">
        <x:v>2</x:v>
      </x:c>
      <x:c r="I263" s="18" t="n">
        <x:f>SUM('06 Cargo Claims'!$N$2411:$N$2420)</x:f>
        <x:v>4200</x:v>
      </x:c>
      <x:c r="J263" s="18" t="n">
        <x:f>SUM('06 Cargo Claims'!$AN$2411:$AN$2420)</x:f>
        <x:v>1620.1180509615442</x:v>
      </x:c>
      <x:c r="K263" s="17" t="n">
        <x:f>IF(I263=0,1,J263/I263)</x:f>
        <x:v>0.38574239308608194</x:v>
      </x:c>
      <x:c r="L263" s="17" t="n">
        <x:f>MIN('06 Cargo Claims'!$AO$2411:$AO$2420)</x:f>
        <x:v>0.1856961818414355</x:v>
      </x:c>
      <x:c r="M263" s="18" t="n">
        <x:f>H263*L263</x:f>
        <x:v>0.371392363682871</x:v>
      </x:c>
      <x:c r="N263" s="18" t="n">
        <x:f>H263-M263</x:f>
        <x:v>1.628607636317129</x:v>
      </x:c>
      <x:c r="O263" s="11" t="str">
        <x:f>INDEX('06 Cargo Claims'!$H$2411:$H$2420,MATCH(L263,'06 Cargo Claims'!$AO$2411:$AO$2420,0))</x:f>
        <x:v>ROL-30</x:v>
      </x:c>
      <x:c r="P263" s="11" t="str">
        <x:f>IF(L263&gt;='01 Controls'!$E$16,"PASS","FAIL")</x:f>
        <x:v>FAIL</x:v>
      </x:c>
      <x:c r="Q263" s="11" t="str">
        <x:v>UNQUANTIFIED</x:v>
      </x:c>
      <x:c r="R263" s="11" t="str">
        <x:f>IF(P263="FAIL","REDESIGN OR ADD CAPACITY","TRANSPORT ONLY; RECEIVER OPEN")</x:f>
        <x:v>REDESIGN OR ADD CAPACITY</x:v>
      </x:c>
      <x:c r="S263" s="26"/>
    </x:row>
    <x:row r="264">
      <x:c r="C264" s="11" t="str">
        <x:v>M3-M-IWG</x:v>
      </x:c>
      <x:c r="D264" s="11" t="str">
        <x:v>M3</x:v>
      </x:c>
      <x:c r="E264" s="11" t="str">
        <x:v>Inland flood</x:v>
      </x:c>
      <x:c r="F264" s="11" t="str">
        <x:v>M-IWG</x:v>
      </x:c>
      <x:c r="G264" s="11" t="str">
        <x:v>Inland-waterway group</x:v>
      </x:c>
      <x:c r="H264" s="18" t="n">
        <x:v>8</x:v>
      </x:c>
      <x:c r="I264" s="18" t="n">
        <x:f>SUM('06 Cargo Claims'!$N$2421:$N$2430)</x:f>
        <x:v>16800</x:v>
      </x:c>
      <x:c r="J264" s="18" t="n">
        <x:f>SUM('06 Cargo Claims'!$AN$2421:$AN$2430)</x:f>
        <x:v>6480.472203846177</x:v>
      </x:c>
      <x:c r="K264" s="17" t="n">
        <x:f>IF(I264=0,1,J264/I264)</x:f>
        <x:v>0.38574239308608194</x:v>
      </x:c>
      <x:c r="L264" s="17" t="n">
        <x:f>MIN('06 Cargo Claims'!$AO$2421:$AO$2430)</x:f>
        <x:v>0.1856961818414355</x:v>
      </x:c>
      <x:c r="M264" s="18" t="n">
        <x:f>H264*L264</x:f>
        <x:v>1.485569454731484</x:v>
      </x:c>
      <x:c r="N264" s="18" t="n">
        <x:f>H264-M264</x:f>
        <x:v>6.514430545268516</x:v>
      </x:c>
      <x:c r="O264" s="11" t="str">
        <x:f>INDEX('06 Cargo Claims'!$H$2421:$H$2430,MATCH(L264,'06 Cargo Claims'!$AO$2421:$AO$2430,0))</x:f>
        <x:v>ROL-30</x:v>
      </x:c>
      <x:c r="P264" s="11" t="str">
        <x:f>IF(L264&gt;='01 Controls'!$E$16,"PASS","FAIL")</x:f>
        <x:v>FAIL</x:v>
      </x:c>
      <x:c r="Q264" s="11" t="str">
        <x:v>UNQUANTIFIED</x:v>
      </x:c>
      <x:c r="R264" s="11" t="str">
        <x:f>IF(P264="FAIL","REDESIGN OR ADD CAPACITY","TRANSPORT ONLY; RECEIVER OPEN")</x:f>
        <x:v>REDESIGN OR ADD CAPACITY</x:v>
      </x:c>
      <x:c r="S264" s="26"/>
    </x:row>
    <x:row r="265">
      <x:c r="C265" s="11" t="str">
        <x:v>M3-M-OSG</x:v>
      </x:c>
      <x:c r="D265" s="11" t="str">
        <x:v>M3</x:v>
      </x:c>
      <x:c r="E265" s="11" t="str">
        <x:v>Inland flood</x:v>
      </x:c>
      <x:c r="F265" s="11" t="str">
        <x:v>M-OSG</x:v>
      </x:c>
      <x:c r="G265" s="11" t="str">
        <x:v>Offshore-support group</x:v>
      </x:c>
      <x:c r="H265" s="18" t="n">
        <x:v>1</x:v>
      </x:c>
      <x:c r="I265" s="18" t="n">
        <x:f>SUM('06 Cargo Claims'!$N$2431:$N$2440)</x:f>
        <x:v>2100</x:v>
      </x:c>
      <x:c r="J265" s="18" t="n">
        <x:f>SUM('06 Cargo Claims'!$AN$2431:$AN$2440)</x:f>
        <x:v>810.0590254807721</x:v>
      </x:c>
      <x:c r="K265" s="17" t="n">
        <x:f>IF(I265=0,1,J265/I265)</x:f>
        <x:v>0.38574239308608194</x:v>
      </x:c>
      <x:c r="L265" s="17" t="n">
        <x:f>MIN('06 Cargo Claims'!$AO$2431:$AO$2440)</x:f>
        <x:v>0.1856961818414355</x:v>
      </x:c>
      <x:c r="M265" s="18" t="n">
        <x:f>H265*L265</x:f>
        <x:v>0.1856961818414355</x:v>
      </x:c>
      <x:c r="N265" s="18" t="n">
        <x:f>H265-M265</x:f>
        <x:v>0.8143038181585645</x:v>
      </x:c>
      <x:c r="O265" s="11" t="str">
        <x:f>INDEX('06 Cargo Claims'!$H$2431:$H$2440,MATCH(L265,'06 Cargo Claims'!$AO$2431:$AO$2440,0))</x:f>
        <x:v>ROL-30</x:v>
      </x:c>
      <x:c r="P265" s="11" t="str">
        <x:f>IF(L265&gt;='01 Controls'!$E$16,"PASS","FAIL")</x:f>
        <x:v>FAIL</x:v>
      </x:c>
      <x:c r="Q265" s="11" t="str">
        <x:v>UNQUANTIFIED</x:v>
      </x:c>
      <x:c r="R265" s="11" t="str">
        <x:f>IF(P265="FAIL","REDESIGN OR ADD CAPACITY","TRANSPORT ONLY; RECEIVER OPEN")</x:f>
        <x:v>REDESIGN OR ADD CAPACITY</x:v>
      </x:c>
      <x:c r="S265" s="26"/>
    </x:row>
    <x:row r="266">
      <x:c r="C266" s="11" t="str">
        <x:v>M3-M-SSG</x:v>
      </x:c>
      <x:c r="D266" s="11" t="str">
        <x:v>M3</x:v>
      </x:c>
      <x:c r="E266" s="11" t="str">
        <x:v>Inland flood</x:v>
      </x:c>
      <x:c r="F266" s="11" t="str">
        <x:v>M-SSG</x:v>
      </x:c>
      <x:c r="G266" s="11" t="str">
        <x:v>Ocean sustainment group</x:v>
      </x:c>
      <x:c r="H266" s="18" t="n">
        <x:v>2</x:v>
      </x:c>
      <x:c r="I266" s="18" t="n">
        <x:f>SUM('06 Cargo Claims'!$N$2441:$N$2450)</x:f>
        <x:v>4200</x:v>
      </x:c>
      <x:c r="J266" s="18" t="n">
        <x:f>SUM('06 Cargo Claims'!$AN$2441:$AN$2450)</x:f>
        <x:v>1620.1180509615442</x:v>
      </x:c>
      <x:c r="K266" s="17" t="n">
        <x:f>IF(I266=0,1,J266/I266)</x:f>
        <x:v>0.38574239308608194</x:v>
      </x:c>
      <x:c r="L266" s="17" t="n">
        <x:f>MIN('06 Cargo Claims'!$AO$2441:$AO$2450)</x:f>
        <x:v>0.1856961818414355</x:v>
      </x:c>
      <x:c r="M266" s="18" t="n">
        <x:f>H266*L266</x:f>
        <x:v>0.371392363682871</x:v>
      </x:c>
      <x:c r="N266" s="18" t="n">
        <x:f>H266-M266</x:f>
        <x:v>1.628607636317129</x:v>
      </x:c>
      <x:c r="O266" s="11" t="str">
        <x:f>INDEX('06 Cargo Claims'!$H$2441:$H$2450,MATCH(L266,'06 Cargo Claims'!$AO$2441:$AO$2450,0))</x:f>
        <x:v>ROL-30</x:v>
      </x:c>
      <x:c r="P266" s="11" t="str">
        <x:f>IF(L266&gt;='01 Controls'!$E$16,"PASS","FAIL")</x:f>
        <x:v>FAIL</x:v>
      </x:c>
      <x:c r="Q266" s="11" t="str">
        <x:v>UNQUANTIFIED</x:v>
      </x:c>
      <x:c r="R266" s="11" t="str">
        <x:f>IF(P266="FAIL","REDESIGN OR ADD CAPACITY","TRANSPORT ONLY; RECEIVER OPEN")</x:f>
        <x:v>REDESIGN OR ADD CAPACITY</x:v>
      </x:c>
      <x:c r="S266" s="26"/>
    </x:row>
    <x:row r="267">
      <x:c r="C267" s="11" t="str">
        <x:v>M3-I-CUG</x:v>
      </x:c>
      <x:c r="D267" s="11" t="str">
        <x:v>M3</x:v>
      </x:c>
      <x:c r="E267" s="11" t="str">
        <x:v>Inland flood</x:v>
      </x:c>
      <x:c r="F267" s="11" t="str">
        <x:v>I-CUG</x:v>
      </x:c>
      <x:c r="G267" s="11" t="str">
        <x:v>Communications utility group</x:v>
      </x:c>
      <x:c r="H267" s="18" t="n">
        <x:v>5</x:v>
      </x:c>
      <x:c r="I267" s="18" t="n">
        <x:f>SUM('06 Cargo Claims'!$N$2451:$N$2459)</x:f>
        <x:v>18000</x:v>
      </x:c>
      <x:c r="J267" s="18" t="n">
        <x:f>SUM('06 Cargo Claims'!$AN$2451:$AN$2459)</x:f>
        <x:v>5229.533506766804</x:v>
      </x:c>
      <x:c r="K267" s="17" t="n">
        <x:f>IF(I267=0,1,J267/I267)</x:f>
        <x:v>0.29052963926482245</x:v>
      </x:c>
      <x:c r="L267" s="17" t="n">
        <x:f>MIN('06 Cargo Claims'!$AO$2451:$AO$2459)</x:f>
        <x:v>0.18569618184143552</x:v>
      </x:c>
      <x:c r="M267" s="18" t="n">
        <x:f>H267*L267</x:f>
        <x:v>0.9284809092071776</x:v>
      </x:c>
      <x:c r="N267" s="18" t="n">
        <x:f>H267-M267</x:f>
        <x:v>4.0715190907928225</x:v>
      </x:c>
      <x:c r="O267" s="11" t="str">
        <x:f>INDEX('06 Cargo Claims'!$H$2451:$H$2459,MATCH(L267,'06 Cargo Claims'!$AO$2451:$AO$2459,0))</x:f>
        <x:v>ROL-30</x:v>
      </x:c>
      <x:c r="P267" s="11" t="str">
        <x:f>IF(L267&gt;='01 Controls'!$E$16,"PASS","FAIL")</x:f>
        <x:v>FAIL</x:v>
      </x:c>
      <x:c r="Q267" s="11" t="str">
        <x:v>UNQUANTIFIED</x:v>
      </x:c>
      <x:c r="R267" s="11" t="str">
        <x:f>IF(P267="FAIL","REDESIGN OR ADD CAPACITY","TRANSPORT ONLY; RECEIVER OPEN")</x:f>
        <x:v>REDESIGN OR ADD CAPACITY</x:v>
      </x:c>
      <x:c r="S267" s="26"/>
    </x:row>
    <x:row r="268">
      <x:c r="C268" s="11" t="str">
        <x:v>M3-I-TSG</x:v>
      </x:c>
      <x:c r="D268" s="11" t="str">
        <x:v>M3</x:v>
      </x:c>
      <x:c r="E268" s="11" t="str">
        <x:v>Inland flood</x:v>
      </x:c>
      <x:c r="F268" s="11" t="str">
        <x:v>I-TSG</x:v>
      </x:c>
      <x:c r="G268" s="11" t="str">
        <x:v>Thermal safety group</x:v>
      </x:c>
      <x:c r="H268" s="18" t="n">
        <x:v>3</x:v>
      </x:c>
      <x:c r="I268" s="18" t="n">
        <x:f>SUM('06 Cargo Claims'!$N$2460:$N$2469)</x:f>
        <x:v>10800</x:v>
      </x:c>
      <x:c r="J268" s="18" t="n">
        <x:f>SUM('06 Cargo Claims'!$AN$2460:$AN$2469)</x:f>
        <x:v>3828.59225171862</x:v>
      </x:c>
      <x:c r="K268" s="17" t="n">
        <x:f>IF(I268=0,1,J268/I268)</x:f>
        <x:v>0.3544992825665389</x:v>
      </x:c>
      <x:c r="L268" s="17" t="n">
        <x:f>MIN('06 Cargo Claims'!$AO$2460:$AO$2469)</x:f>
        <x:v>0.18569618184143552</x:v>
      </x:c>
      <x:c r="M268" s="18" t="n">
        <x:f>H268*L268</x:f>
        <x:v>0.5570885455243065</x:v>
      </x:c>
      <x:c r="N268" s="18" t="n">
        <x:f>H268-M268</x:f>
        <x:v>2.4429114544756936</x:v>
      </x:c>
      <x:c r="O268" s="11" t="str">
        <x:f>INDEX('06 Cargo Claims'!$H$2460:$H$2469,MATCH(L268,'06 Cargo Claims'!$AO$2460:$AO$2469,0))</x:f>
        <x:v>ROL-30</x:v>
      </x:c>
      <x:c r="P268" s="11" t="str">
        <x:f>IF(L268&gt;='01 Controls'!$E$16,"PASS","FAIL")</x:f>
        <x:v>FAIL</x:v>
      </x:c>
      <x:c r="Q268" s="11" t="str">
        <x:v>UNQUANTIFIED</x:v>
      </x:c>
      <x:c r="R268" s="11" t="str">
        <x:f>IF(P268="FAIL","REDESIGN OR ADD CAPACITY","TRANSPORT ONLY; RECEIVER OPEN")</x:f>
        <x:v>REDESIGN OR ADD CAPACITY</x:v>
      </x:c>
      <x:c r="S268" s="26"/>
    </x:row>
    <x:row r="269">
      <x:c r="C269" s="11" t="str">
        <x:v>M3-I-URG</x:v>
      </x:c>
      <x:c r="D269" s="11" t="str">
        <x:v>M3</x:v>
      </x:c>
      <x:c r="E269" s="11" t="str">
        <x:v>Inland flood</x:v>
      </x:c>
      <x:c r="F269" s="11" t="str">
        <x:v>I-URG</x:v>
      </x:c>
      <x:c r="G269" s="11" t="str">
        <x:v>Utility reconstruction group</x:v>
      </x:c>
      <x:c r="H269" s="18" t="n">
        <x:v>6</x:v>
      </x:c>
      <x:c r="I269" s="18" t="n">
        <x:f>SUM('06 Cargo Claims'!$N$2470:$N$2479)</x:f>
        <x:v>21600</x:v>
      </x:c>
      <x:c r="J269" s="18" t="n">
        <x:f>SUM('06 Cargo Claims'!$AN$2470:$AN$2479)</x:f>
        <x:v>7657.18450343724</x:v>
      </x:c>
      <x:c r="K269" s="17" t="n">
        <x:f>IF(I269=0,1,J269/I269)</x:f>
        <x:v>0.3544992825665389</x:v>
      </x:c>
      <x:c r="L269" s="17" t="n">
        <x:f>MIN('06 Cargo Claims'!$AO$2470:$AO$2479)</x:f>
        <x:v>0.18569618184143552</x:v>
      </x:c>
      <x:c r="M269" s="18" t="n">
        <x:f>H269*L269</x:f>
        <x:v>1.114177091048613</x:v>
      </x:c>
      <x:c r="N269" s="18" t="n">
        <x:f>H269-M269</x:f>
        <x:v>4.885822908951387</x:v>
      </x:c>
      <x:c r="O269" s="11" t="str">
        <x:f>INDEX('06 Cargo Claims'!$H$2470:$H$2479,MATCH(L269,'06 Cargo Claims'!$AO$2470:$AO$2479,0))</x:f>
        <x:v>ROL-30</x:v>
      </x:c>
      <x:c r="P269" s="11" t="str">
        <x:f>IF(L269&gt;='01 Controls'!$E$16,"PASS","FAIL")</x:f>
        <x:v>FAIL</x:v>
      </x:c>
      <x:c r="Q269" s="11" t="str">
        <x:v>UNQUANTIFIED</x:v>
      </x:c>
      <x:c r="R269" s="11" t="str">
        <x:f>IF(P269="FAIL","REDESIGN OR ADD CAPACITY","TRANSPORT ONLY; RECEIVER OPEN")</x:f>
        <x:v>REDESIGN OR ADD CAPACITY</x:v>
      </x:c>
      <x:c r="S269" s="26"/>
    </x:row>
    <x:row r="270">
      <x:c r="C270" s="11" t="str">
        <x:v>M3-H-CHC</x:v>
      </x:c>
      <x:c r="D270" s="11" t="str">
        <x:v>M3</x:v>
      </x:c>
      <x:c r="E270" s="11" t="str">
        <x:v>Inland flood</x:v>
      </x:c>
      <x:c r="F270" s="11" t="str">
        <x:v>H-CHC</x:v>
      </x:c>
      <x:c r="G270" s="11" t="str">
        <x:v>Community health continuity group</x:v>
      </x:c>
      <x:c r="H270" s="18" t="n">
        <x:v>5</x:v>
      </x:c>
      <x:c r="I270" s="18" t="n">
        <x:f>SUM('06 Cargo Claims'!$N$2480:$N$2487)</x:f>
        <x:v>13125</x:v>
      </x:c>
      <x:c r="J270" s="18" t="n">
        <x:f>SUM('06 Cargo Claims'!$AN$2480:$AN$2487)</x:f>
        <x:v>3678.908713381171</x:v>
      </x:c>
      <x:c r="K270" s="17" t="n">
        <x:f>IF(I270=0,1,J270/I270)</x:f>
        <x:v>0.2802978067338035</x:v>
      </x:c>
      <x:c r="L270" s="17" t="n">
        <x:f>MIN('06 Cargo Claims'!$AO$2480:$AO$2487)</x:f>
        <x:v>0.18569618184143552</x:v>
      </x:c>
      <x:c r="M270" s="18" t="n">
        <x:f>H270*L270</x:f>
        <x:v>0.9284809092071776</x:v>
      </x:c>
      <x:c r="N270" s="18" t="n">
        <x:f>H270-M270</x:f>
        <x:v>4.0715190907928225</x:v>
      </x:c>
      <x:c r="O270" s="11" t="str">
        <x:f>INDEX('06 Cargo Claims'!$H$2480:$H$2487,MATCH(L270,'06 Cargo Claims'!$AO$2480:$AO$2487,0))</x:f>
        <x:v>ROL-30</x:v>
      </x:c>
      <x:c r="P270" s="11" t="str">
        <x:f>IF(L270&gt;='01 Controls'!$E$16,"PASS","FAIL")</x:f>
        <x:v>FAIL</x:v>
      </x:c>
      <x:c r="Q270" s="11" t="str">
        <x:v>UNQUANTIFIED</x:v>
      </x:c>
      <x:c r="R270" s="11" t="str">
        <x:f>IF(P270="FAIL","REDESIGN OR ADD CAPACITY","TRANSPORT ONLY; RECEIVER OPEN")</x:f>
        <x:v>REDESIGN OR ADD CAPACITY</x:v>
      </x:c>
      <x:c r="S270" s="26"/>
    </x:row>
    <x:row r="271">
      <x:c r="C271" s="11" t="str">
        <x:v>M3-H-MAC</x:v>
      </x:c>
      <x:c r="D271" s="11" t="str">
        <x:v>M3</x:v>
      </x:c>
      <x:c r="E271" s="11" t="str">
        <x:v>Inland flood</x:v>
      </x:c>
      <x:c r="F271" s="11" t="str">
        <x:v>H-MAC</x:v>
      </x:c>
      <x:c r="G271" s="11" t="str">
        <x:v>Mobile acute-care group</x:v>
      </x:c>
      <x:c r="H271" s="18" t="n">
        <x:v>3</x:v>
      </x:c>
      <x:c r="I271" s="18" t="n">
        <x:f>SUM('06 Cargo Claims'!$N$2488:$N$2495)</x:f>
        <x:v>7875</x:v>
      </x:c>
      <x:c r="J271" s="18" t="n">
        <x:f>SUM('06 Cargo Claims'!$AN$2488:$AN$2495)</x:f>
        <x:v>2207.3452280287024</x:v>
      </x:c>
      <x:c r="K271" s="17" t="n">
        <x:f>IF(I271=0,1,J271/I271)</x:f>
        <x:v>0.2802978067338035</x:v>
      </x:c>
      <x:c r="L271" s="17" t="n">
        <x:f>MIN('06 Cargo Claims'!$AO$2488:$AO$2495)</x:f>
        <x:v>0.18569618184143555</x:v>
      </x:c>
      <x:c r="M271" s="18" t="n">
        <x:f>H271*L271</x:f>
        <x:v>0.5570885455243066</x:v>
      </x:c>
      <x:c r="N271" s="18" t="n">
        <x:f>H271-M271</x:f>
        <x:v>2.442911454475693</x:v>
      </x:c>
      <x:c r="O271" s="11" t="str">
        <x:f>INDEX('06 Cargo Claims'!$H$2488:$H$2495,MATCH(L271,'06 Cargo Claims'!$AO$2488:$AO$2495,0))</x:f>
        <x:v>ROL-30</x:v>
      </x:c>
      <x:c r="P271" s="11" t="str">
        <x:f>IF(L271&gt;='01 Controls'!$E$16,"PASS","FAIL")</x:f>
        <x:v>FAIL</x:v>
      </x:c>
      <x:c r="Q271" s="11" t="str">
        <x:v>UNQUANTIFIED</x:v>
      </x:c>
      <x:c r="R271" s="11" t="str">
        <x:f>IF(P271="FAIL","REDESIGN OR ADD CAPACITY","TRANSPORT ONLY; RECEIVER OPEN")</x:f>
        <x:v>REDESIGN OR ADD CAPACITY</x:v>
      </x:c>
      <x:c r="S271" s="26"/>
    </x:row>
    <x:row r="272">
      <x:c r="C272" s="11" t="str">
        <x:v>M3-H-PHC</x:v>
      </x:c>
      <x:c r="D272" s="11" t="str">
        <x:v>M3</x:v>
      </x:c>
      <x:c r="E272" s="11" t="str">
        <x:v>Inland flood</x:v>
      </x:c>
      <x:c r="F272" s="11" t="str">
        <x:v>H-PHC</x:v>
      </x:c>
      <x:c r="G272" s="11" t="str">
        <x:v>Public-health control group</x:v>
      </x:c>
      <x:c r="H272" s="18" t="n">
        <x:v>3</x:v>
      </x:c>
      <x:c r="I272" s="18" t="n">
        <x:f>SUM('06 Cargo Claims'!$N$2496:$N$2503)</x:f>
        <x:v>7875</x:v>
      </x:c>
      <x:c r="J272" s="18" t="n">
        <x:f>SUM('06 Cargo Claims'!$AN$2496:$AN$2503)</x:f>
        <x:v>2207.3452280287024</x:v>
      </x:c>
      <x:c r="K272" s="17" t="n">
        <x:f>IF(I272=0,1,J272/I272)</x:f>
        <x:v>0.2802978067338035</x:v>
      </x:c>
      <x:c r="L272" s="17" t="n">
        <x:f>MIN('06 Cargo Claims'!$AO$2496:$AO$2503)</x:f>
        <x:v>0.18569618184143555</x:v>
      </x:c>
      <x:c r="M272" s="18" t="n">
        <x:f>H272*L272</x:f>
        <x:v>0.5570885455243066</x:v>
      </x:c>
      <x:c r="N272" s="18" t="n">
        <x:f>H272-M272</x:f>
        <x:v>2.442911454475693</x:v>
      </x:c>
      <x:c r="O272" s="11" t="str">
        <x:f>INDEX('06 Cargo Claims'!$H$2496:$H$2503,MATCH(L272,'06 Cargo Claims'!$AO$2496:$AO$2503,0))</x:f>
        <x:v>ROL-30</x:v>
      </x:c>
      <x:c r="P272" s="11" t="str">
        <x:f>IF(L272&gt;='01 Controls'!$E$16,"PASS","FAIL")</x:f>
        <x:v>FAIL</x:v>
      </x:c>
      <x:c r="Q272" s="11" t="str">
        <x:v>UNQUANTIFIED</x:v>
      </x:c>
      <x:c r="R272" s="11" t="str">
        <x:f>IF(P272="FAIL","REDESIGN OR ADD CAPACITY","TRANSPORT ONLY; RECEIVER OPEN")</x:f>
        <x:v>REDESIGN OR ADD CAPACITY</x:v>
      </x:c>
      <x:c r="S272" s="26"/>
    </x:row>
    <x:row r="273">
      <x:c r="C273" s="11" t="str">
        <x:v>M3-H-HWR</x:v>
      </x:c>
      <x:c r="D273" s="11" t="str">
        <x:v>M3</x:v>
      </x:c>
      <x:c r="E273" s="11" t="str">
        <x:v>Inland flood</x:v>
      </x:c>
      <x:c r="F273" s="11" t="str">
        <x:v>H-HWR</x:v>
      </x:c>
      <x:c r="G273" s="11" t="str">
        <x:v>Health workforce replacement group</x:v>
      </x:c>
      <x:c r="H273" s="18" t="n">
        <x:v>5</x:v>
      </x:c>
      <x:c r="I273" s="18" t="n">
        <x:f>SUM('06 Cargo Claims'!$N$2504:$N$2511)</x:f>
        <x:v>13125</x:v>
      </x:c>
      <x:c r="J273" s="18" t="n">
        <x:f>SUM('06 Cargo Claims'!$AN$2504:$AN$2511)</x:f>
        <x:v>3678.908713381171</x:v>
      </x:c>
      <x:c r="K273" s="17" t="n">
        <x:f>IF(I273=0,1,J273/I273)</x:f>
        <x:v>0.2802978067338035</x:v>
      </x:c>
      <x:c r="L273" s="17" t="n">
        <x:f>MIN('06 Cargo Claims'!$AO$2504:$AO$2511)</x:f>
        <x:v>0.18569618184143552</x:v>
      </x:c>
      <x:c r="M273" s="18" t="n">
        <x:f>H273*L273</x:f>
        <x:v>0.9284809092071776</x:v>
      </x:c>
      <x:c r="N273" s="18" t="n">
        <x:f>H273-M273</x:f>
        <x:v>4.0715190907928225</x:v>
      </x:c>
      <x:c r="O273" s="11" t="str">
        <x:f>INDEX('06 Cargo Claims'!$H$2504:$H$2511,MATCH(L273,'06 Cargo Claims'!$AO$2504:$AO$2511,0))</x:f>
        <x:v>ROL-30</x:v>
      </x:c>
      <x:c r="P273" s="11" t="str">
        <x:f>IF(L273&gt;='01 Controls'!$E$16,"PASS","FAIL")</x:f>
        <x:v>FAIL</x:v>
      </x:c>
      <x:c r="Q273" s="11" t="str">
        <x:v>UNQUANTIFIED</x:v>
      </x:c>
      <x:c r="R273" s="11" t="str">
        <x:f>IF(P273="FAIL","REDESIGN OR ADD CAPACITY","TRANSPORT ONLY; RECEIVER OPEN")</x:f>
        <x:v>REDESIGN OR ADD CAPACITY</x:v>
      </x:c>
      <x:c r="S273" s="26"/>
    </x:row>
    <x:row r="274">
      <x:c r="C274" s="11" t="str">
        <x:v>M3-C-PSG</x:v>
      </x:c>
      <x:c r="D274" s="11" t="str">
        <x:v>M3</x:v>
      </x:c>
      <x:c r="E274" s="11" t="str">
        <x:v>Inland flood</x:v>
      </x:c>
      <x:c r="F274" s="11" t="str">
        <x:v>C-PSG</x:v>
      </x:c>
      <x:c r="G274" s="11" t="str">
        <x:v>Population support group</x:v>
      </x:c>
      <x:c r="H274" s="18" t="n">
        <x:v>8</x:v>
      </x:c>
      <x:c r="I274" s="18" t="n">
        <x:f>SUM('06 Cargo Claims'!$N$2512:$N$2519)</x:f>
        <x:v>17550</x:v>
      </x:c>
      <x:c r="J274" s="18" t="n">
        <x:f>SUM('06 Cargo Claims'!$AN$2512:$AN$2519)</x:f>
        <x:v>4627.073150832425</x:v>
      </x:c>
      <x:c r="K274" s="17" t="n">
        <x:f>IF(I274=0,1,J274/I274)</x:f>
        <x:v>0.26365089178532336</x:v>
      </x:c>
      <x:c r="L274" s="17" t="n">
        <x:f>MIN('06 Cargo Claims'!$AO$2512:$AO$2519)</x:f>
        <x:v>0.1856961818414355</x:v>
      </x:c>
      <x:c r="M274" s="18" t="n">
        <x:f>H274*L274</x:f>
        <x:v>1.485569454731484</x:v>
      </x:c>
      <x:c r="N274" s="18" t="n">
        <x:f>H274-M274</x:f>
        <x:v>6.514430545268516</x:v>
      </x:c>
      <x:c r="O274" s="11" t="str">
        <x:f>INDEX('06 Cargo Claims'!$H$2512:$H$2519,MATCH(L274,'06 Cargo Claims'!$AO$2512:$AO$2519,0))</x:f>
        <x:v>ROL-30</x:v>
      </x:c>
      <x:c r="P274" s="11" t="str">
        <x:f>IF(L274&gt;='01 Controls'!$E$16,"PASS","FAIL")</x:f>
        <x:v>FAIL</x:v>
      </x:c>
      <x:c r="Q274" s="11" t="str">
        <x:v>UNQUANTIFIED</x:v>
      </x:c>
      <x:c r="R274" s="11" t="str">
        <x:f>IF(P274="FAIL","REDESIGN OR ADD CAPACITY","TRANSPORT ONLY; RECEIVER OPEN")</x:f>
        <x:v>REDESIGN OR ADD CAPACITY</x:v>
      </x:c>
      <x:c r="S274" s="26"/>
    </x:row>
    <x:row r="275">
      <x:c r="C275" s="11" t="str">
        <x:v>M3-C-EGG</x:v>
      </x:c>
      <x:c r="D275" s="11" t="str">
        <x:v>M3</x:v>
      </x:c>
      <x:c r="E275" s="11" t="str">
        <x:v>Inland flood</x:v>
      </x:c>
      <x:c r="F275" s="11" t="str">
        <x:v>C-EGG</x:v>
      </x:c>
      <x:c r="G275" s="11" t="str">
        <x:v>Essential-goods group</x:v>
      </x:c>
      <x:c r="H275" s="18" t="n">
        <x:v>8</x:v>
      </x:c>
      <x:c r="I275" s="18" t="n">
        <x:f>SUM('06 Cargo Claims'!$N$2520:$N$2527)</x:f>
        <x:v>17550</x:v>
      </x:c>
      <x:c r="J275" s="18" t="n">
        <x:f>SUM('06 Cargo Claims'!$AN$2520:$AN$2527)</x:f>
        <x:v>4627.073150832425</x:v>
      </x:c>
      <x:c r="K275" s="17" t="n">
        <x:f>IF(I275=0,1,J275/I275)</x:f>
        <x:v>0.26365089178532336</x:v>
      </x:c>
      <x:c r="L275" s="17" t="n">
        <x:f>MIN('06 Cargo Claims'!$AO$2520:$AO$2527)</x:f>
        <x:v>0.1856961818414355</x:v>
      </x:c>
      <x:c r="M275" s="18" t="n">
        <x:f>H275*L275</x:f>
        <x:v>1.485569454731484</x:v>
      </x:c>
      <x:c r="N275" s="18" t="n">
        <x:f>H275-M275</x:f>
        <x:v>6.514430545268516</x:v>
      </x:c>
      <x:c r="O275" s="11" t="str">
        <x:f>INDEX('06 Cargo Claims'!$H$2520:$H$2527,MATCH(L275,'06 Cargo Claims'!$AO$2520:$AO$2527,0))</x:f>
        <x:v>ROL-30</x:v>
      </x:c>
      <x:c r="P275" s="11" t="str">
        <x:f>IF(L275&gt;='01 Controls'!$E$16,"PASS","FAIL")</x:f>
        <x:v>FAIL</x:v>
      </x:c>
      <x:c r="Q275" s="11" t="str">
        <x:v>UNQUANTIFIED</x:v>
      </x:c>
      <x:c r="R275" s="11" t="str">
        <x:f>IF(P275="FAIL","REDESIGN OR ADD CAPACITY","TRANSPORT ONLY; RECEIVER OPEN")</x:f>
        <x:v>REDESIGN OR ADD CAPACITY</x:v>
      </x:c>
      <x:c r="S275" s="26"/>
    </x:row>
    <x:row r="276">
      <x:c r="C276" s="11" t="str">
        <x:v>M3-C-CAG</x:v>
      </x:c>
      <x:c r="D276" s="11" t="str">
        <x:v>M3</x:v>
      </x:c>
      <x:c r="E276" s="11" t="str">
        <x:v>Inland flood</x:v>
      </x:c>
      <x:c r="F276" s="11" t="str">
        <x:v>C-CAG</x:v>
      </x:c>
      <x:c r="G276" s="11" t="str">
        <x:v>Civil access group</x:v>
      </x:c>
      <x:c r="H276" s="18" t="n">
        <x:v>6</x:v>
      </x:c>
      <x:c r="I276" s="18" t="n">
        <x:f>SUM('06 Cargo Claims'!$N$2528:$N$2535)</x:f>
        <x:v>13162.5</x:v>
      </x:c>
      <x:c r="J276" s="18" t="n">
        <x:f>SUM('06 Cargo Claims'!$AN$2528:$AN$2535)</x:f>
        <x:v>3470.304863124318</x:v>
      </x:c>
      <x:c r="K276" s="17" t="n">
        <x:f>IF(I276=0,1,J276/I276)</x:f>
        <x:v>0.2636508917853233</x:v>
      </x:c>
      <x:c r="L276" s="17" t="n">
        <x:f>MIN('06 Cargo Claims'!$AO$2528:$AO$2535)</x:f>
        <x:v>0.1856961818414355</x:v>
      </x:c>
      <x:c r="M276" s="18" t="n">
        <x:f>H276*L276</x:f>
        <x:v>1.1141770910486128</x:v>
      </x:c>
      <x:c r="N276" s="18" t="n">
        <x:f>H276-M276</x:f>
        <x:v>4.885822908951387</x:v>
      </x:c>
      <x:c r="O276" s="11" t="str">
        <x:f>INDEX('06 Cargo Claims'!$H$2528:$H$2535,MATCH(L276,'06 Cargo Claims'!$AO$2528:$AO$2535,0))</x:f>
        <x:v>ROL-30</x:v>
      </x:c>
      <x:c r="P276" s="11" t="str">
        <x:f>IF(L276&gt;='01 Controls'!$E$16,"PASS","FAIL")</x:f>
        <x:v>FAIL</x:v>
      </x:c>
      <x:c r="Q276" s="11" t="str">
        <x:v>UNQUANTIFIED</x:v>
      </x:c>
      <x:c r="R276" s="11" t="str">
        <x:f>IF(P276="FAIL","REDESIGN OR ADD CAPACITY","TRANSPORT ONLY; RECEIVER OPEN")</x:f>
        <x:v>REDESIGN OR ADD CAPACITY</x:v>
      </x:c>
      <x:c r="S276" s="26"/>
    </x:row>
    <x:row r="277">
      <x:c r="C277" s="11" t="str">
        <x:v>M3-C-DTG</x:v>
      </x:c>
      <x:c r="D277" s="11" t="str">
        <x:v>M3</x:v>
      </x:c>
      <x:c r="E277" s="11" t="str">
        <x:v>Inland flood</x:v>
      </x:c>
      <x:c r="F277" s="11" t="str">
        <x:v>C-DTG</x:v>
      </x:c>
      <x:c r="G277" s="11" t="str">
        <x:v>Displacement transition group</x:v>
      </x:c>
      <x:c r="H277" s="18" t="n">
        <x:v>5</x:v>
      </x:c>
      <x:c r="I277" s="18" t="n">
        <x:f>SUM('06 Cargo Claims'!$N$2536:$N$2543)</x:f>
        <x:v>10968.75</x:v>
      </x:c>
      <x:c r="J277" s="18" t="n">
        <x:f>SUM('06 Cargo Claims'!$AN$2536:$AN$2543)</x:f>
        <x:v>2891.920719270265</x:v>
      </x:c>
      <x:c r="K277" s="17" t="n">
        <x:f>IF(I277=0,1,J277/I277)</x:f>
        <x:v>0.2636508917853233</x:v>
      </x:c>
      <x:c r="L277" s="17" t="n">
        <x:f>MIN('06 Cargo Claims'!$AO$2536:$AO$2543)</x:f>
        <x:v>0.18569618184143546</x:v>
      </x:c>
      <x:c r="M277" s="18" t="n">
        <x:f>H277*L277</x:f>
        <x:v>0.9284809092071773</x:v>
      </x:c>
      <x:c r="N277" s="18" t="n">
        <x:f>H277-M277</x:f>
        <x:v>4.0715190907928225</x:v>
      </x:c>
      <x:c r="O277" s="11" t="str">
        <x:f>INDEX('06 Cargo Claims'!$H$2536:$H$2543,MATCH(L277,'06 Cargo Claims'!$AO$2536:$AO$2543,0))</x:f>
        <x:v>ROL-30</x:v>
      </x:c>
      <x:c r="P277" s="11" t="str">
        <x:f>IF(L277&gt;='01 Controls'!$E$16,"PASS","FAIL")</x:f>
        <x:v>FAIL</x:v>
      </x:c>
      <x:c r="Q277" s="11" t="str">
        <x:v>UNQUANTIFIED</x:v>
      </x:c>
      <x:c r="R277" s="11" t="str">
        <x:f>IF(P277="FAIL","REDESIGN OR ADD CAPACITY","TRANSPORT ONLY; RECEIVER OPEN")</x:f>
        <x:v>REDESIGN OR ADD CAPACITY</x:v>
      </x:c>
      <x:c r="S277" s="26"/>
    </x:row>
    <x:row r="278">
      <x:c r="C278" s="11" t="str">
        <x:v>M3-C-CIG</x:v>
      </x:c>
      <x:c r="D278" s="11" t="str">
        <x:v>M3</x:v>
      </x:c>
      <x:c r="E278" s="11" t="str">
        <x:v>Inland flood</x:v>
      </x:c>
      <x:c r="F278" s="11" t="str">
        <x:v>C-CIG</x:v>
      </x:c>
      <x:c r="G278" s="11" t="str">
        <x:v>Community institutions group</x:v>
      </x:c>
      <x:c r="H278" s="18" t="n">
        <x:v>5</x:v>
      </x:c>
      <x:c r="I278" s="18" t="n">
        <x:f>SUM('06 Cargo Claims'!$N$2544:$N$2551)</x:f>
        <x:v>10968.75</x:v>
      </x:c>
      <x:c r="J278" s="18" t="n">
        <x:f>SUM('06 Cargo Claims'!$AN$2544:$AN$2551)</x:f>
        <x:v>2891.920719270265</x:v>
      </x:c>
      <x:c r="K278" s="17" t="n">
        <x:f>IF(I278=0,1,J278/I278)</x:f>
        <x:v>0.2636508917853233</x:v>
      </x:c>
      <x:c r="L278" s="17" t="n">
        <x:f>MIN('06 Cargo Claims'!$AO$2544:$AO$2551)</x:f>
        <x:v>0.18569618184143546</x:v>
      </x:c>
      <x:c r="M278" s="18" t="n">
        <x:f>H278*L278</x:f>
        <x:v>0.9284809092071773</x:v>
      </x:c>
      <x:c r="N278" s="18" t="n">
        <x:f>H278-M278</x:f>
        <x:v>4.0715190907928225</x:v>
      </x:c>
      <x:c r="O278" s="11" t="str">
        <x:f>INDEX('06 Cargo Claims'!$H$2544:$H$2551,MATCH(L278,'06 Cargo Claims'!$AO$2544:$AO$2551,0))</x:f>
        <x:v>ROL-30</x:v>
      </x:c>
      <x:c r="P278" s="11" t="str">
        <x:f>IF(L278&gt;='01 Controls'!$E$16,"PASS","FAIL")</x:f>
        <x:v>FAIL</x:v>
      </x:c>
      <x:c r="Q278" s="11" t="str">
        <x:v>UNQUANTIFIED</x:v>
      </x:c>
      <x:c r="R278" s="11" t="str">
        <x:f>IF(P278="FAIL","REDESIGN OR ADD CAPACITY","TRANSPORT ONLY; RECEIVER OPEN")</x:f>
        <x:v>REDESIGN OR ADD CAPACITY</x:v>
      </x:c>
      <x:c r="S278" s="26"/>
    </x:row>
    <x:row r="279">
      <x:c r="C279" s="11" t="str">
        <x:v>M3-J-RIG</x:v>
      </x:c>
      <x:c r="D279" s="11" t="str">
        <x:v>M3</x:v>
      </x:c>
      <x:c r="E279" s="11" t="str">
        <x:v>Inland flood</x:v>
      </x:c>
      <x:c r="F279" s="11" t="str">
        <x:v>J-RIG</x:v>
      </x:c>
      <x:c r="G279" s="11" t="str">
        <x:v>Resilience information group</x:v>
      </x:c>
      <x:c r="H279" s="18" t="n">
        <x:v>5</x:v>
      </x:c>
      <x:c r="I279" s="18" t="n">
        <x:f>SUM('06 Cargo Claims'!$N$2552:$N$2560)</x:f>
        <x:v>6825</x:v>
      </x:c>
      <x:c r="J279" s="18" t="n">
        <x:f>SUM('06 Cargo Claims'!$AN$2552:$AN$2560)</x:f>
        <x:v>1982.8647879824125</x:v>
      </x:c>
      <x:c r="K279" s="17" t="n">
        <x:f>IF(I279=0,1,J279/I279)</x:f>
        <x:v>0.29052963926482234</x:v>
      </x:c>
      <x:c r="L279" s="17" t="n">
        <x:f>MIN('06 Cargo Claims'!$AO$2552:$AO$2560)</x:f>
        <x:v>0.1856961818414355</x:v>
      </x:c>
      <x:c r="M279" s="18" t="n">
        <x:f>H279*L279</x:f>
        <x:v>0.9284809092071775</x:v>
      </x:c>
      <x:c r="N279" s="18" t="n">
        <x:f>H279-M279</x:f>
        <x:v>4.0715190907928225</x:v>
      </x:c>
      <x:c r="O279" s="11" t="str">
        <x:f>INDEX('06 Cargo Claims'!$H$2552:$H$2560,MATCH(L279,'06 Cargo Claims'!$AO$2552:$AO$2560,0))</x:f>
        <x:v>ROL-30</x:v>
      </x:c>
      <x:c r="P279" s="11" t="str">
        <x:f>IF(L279&gt;='01 Controls'!$E$16,"PASS","FAIL")</x:f>
        <x:v>FAIL</x:v>
      </x:c>
      <x:c r="Q279" s="11" t="str">
        <x:v>UNQUANTIFIED</x:v>
      </x:c>
      <x:c r="R279" s="11" t="str">
        <x:f>IF(P279="FAIL","REDESIGN OR ADD CAPACITY","TRANSPORT ONLY; RECEIVER OPEN")</x:f>
        <x:v>REDESIGN OR ADD CAPACITY</x:v>
      </x:c>
      <x:c r="S279" s="26"/>
    </x:row>
    <x:row r="280">
      <x:c r="C280" s="11" t="str">
        <x:v>M3-M-MPG</x:v>
      </x:c>
      <x:c r="D280" s="11" t="str">
        <x:v>M3</x:v>
      </x:c>
      <x:c r="E280" s="11" t="str">
        <x:v>Inland flood</x:v>
      </x:c>
      <x:c r="F280" s="11" t="str">
        <x:v>M-MPG</x:v>
      </x:c>
      <x:c r="G280" s="11" t="str">
        <x:v>Maritime production group</x:v>
      </x:c>
      <x:c r="H280" s="18" t="n">
        <x:v>2</x:v>
      </x:c>
      <x:c r="I280" s="18" t="n">
        <x:f>SUM('06 Cargo Claims'!$N$2561:$N$2570)</x:f>
        <x:v>14700</x:v>
      </x:c>
      <x:c r="J280" s="18" t="n">
        <x:f>SUM('06 Cargo Claims'!$AN$2561:$AN$2570)</x:f>
        <x:v>5670.413178365405</x:v>
      </x:c>
      <x:c r="K280" s="17" t="n">
        <x:f>IF(I280=0,1,J280/I280)</x:f>
        <x:v>0.38574239308608194</x:v>
      </x:c>
      <x:c r="L280" s="17" t="n">
        <x:f>MIN('06 Cargo Claims'!$AO$2561:$AO$2570)</x:f>
        <x:v>0.18569618184143552</x:v>
      </x:c>
      <x:c r="M280" s="18" t="n">
        <x:f>H280*L280</x:f>
        <x:v>0.37139236368287104</x:v>
      </x:c>
      <x:c r="N280" s="18" t="n">
        <x:f>H280-M280</x:f>
        <x:v>1.628607636317129</x:v>
      </x:c>
      <x:c r="O280" s="11" t="str">
        <x:f>INDEX('06 Cargo Claims'!$H$2561:$H$2570,MATCH(L280,'06 Cargo Claims'!$AO$2561:$AO$2570,0))</x:f>
        <x:v>ROL-30</x:v>
      </x:c>
      <x:c r="P280" s="11" t="str">
        <x:f>IF(L280&gt;='01 Controls'!$E$16,"PASS","FAIL")</x:f>
        <x:v>FAIL</x:v>
      </x:c>
      <x:c r="Q280" s="11" t="str">
        <x:v>UNQUANTIFIED</x:v>
      </x:c>
      <x:c r="R280" s="11" t="str">
        <x:f>IF(P280="FAIL","REDESIGN OR ADD CAPACITY","TRANSPORT ONLY; RECEIVER OPEN")</x:f>
        <x:v>REDESIGN OR ADD CAPACITY</x:v>
      </x:c>
      <x:c r="S280" s="26"/>
    </x:row>
    <x:row r="281">
      <x:c r="C281" s="11" t="str">
        <x:v>M3-I-WRG</x:v>
      </x:c>
      <x:c r="D281" s="11" t="str">
        <x:v>M3</x:v>
      </x:c>
      <x:c r="E281" s="11" t="str">
        <x:v>Inland flood</x:v>
      </x:c>
      <x:c r="F281" s="11" t="str">
        <x:v>I-WRG</x:v>
      </x:c>
      <x:c r="G281" s="11" t="str">
        <x:v>Water restoration group</x:v>
      </x:c>
      <x:c r="H281" s="18" t="n">
        <x:v>4</x:v>
      </x:c>
      <x:c r="I281" s="18" t="n">
        <x:f>SUM('06 Cargo Claims'!$N$2571:$N$2580)</x:f>
        <x:v>28219.2</x:v>
      </x:c>
      <x:c r="J281" s="18" t="n">
        <x:f>SUM('06 Cargo Claims'!$AN$2571:$AN$2580)</x:f>
        <x:v>10003.686154601675</x:v>
      </x:c>
      <x:c r="K281" s="17" t="n">
        <x:f>IF(I281=0,1,J281/I281)</x:f>
        <x:v>0.3544992825665389</x:v>
      </x:c>
      <x:c r="L281" s="17" t="n">
        <x:f>MIN('06 Cargo Claims'!$AO$2571:$AO$2580)</x:f>
        <x:v>0.18569618184143552</x:v>
      </x:c>
      <x:c r="M281" s="18" t="n">
        <x:f>H281*L281</x:f>
        <x:v>0.7427847273657421</x:v>
      </x:c>
      <x:c r="N281" s="18" t="n">
        <x:f>H281-M281</x:f>
        <x:v>3.257215272634258</x:v>
      </x:c>
      <x:c r="O281" s="11" t="str">
        <x:f>INDEX('06 Cargo Claims'!$H$2571:$H$2580,MATCH(L281,'06 Cargo Claims'!$AO$2571:$AO$2580,0))</x:f>
        <x:v>ROL-30</x:v>
      </x:c>
      <x:c r="P281" s="11" t="str">
        <x:f>IF(L281&gt;='01 Controls'!$E$16,"PASS","FAIL")</x:f>
        <x:v>FAIL</x:v>
      </x:c>
      <x:c r="Q281" s="11" t="str">
        <x:v>UNQUANTIFIED</x:v>
      </x:c>
      <x:c r="R281" s="11" t="str">
        <x:f>IF(P281="FAIL","REDESIGN OR ADD CAPACITY","TRANSPORT ONLY; RECEIVER OPEN")</x:f>
        <x:v>REDESIGN OR ADD CAPACITY</x:v>
      </x:c>
      <x:c r="S281" s="26"/>
    </x:row>
    <x:row r="282">
      <x:c r="C282" s="11" t="str">
        <x:v>M3-I-PRG</x:v>
      </x:c>
      <x:c r="D282" s="11" t="str">
        <x:v>M3</x:v>
      </x:c>
      <x:c r="E282" s="11" t="str">
        <x:v>Inland flood</x:v>
      </x:c>
      <x:c r="F282" s="11" t="str">
        <x:v>I-PRG</x:v>
      </x:c>
      <x:c r="G282" s="11" t="str">
        <x:v>Power restoration group</x:v>
      </x:c>
      <x:c r="H282" s="18" t="n">
        <x:v>5</x:v>
      </x:c>
      <x:c r="I282" s="18" t="n">
        <x:f>SUM('06 Cargo Claims'!$N$2581:$N$2590)</x:f>
        <x:v>27498</x:v>
      </x:c>
      <x:c r="J282" s="18" t="n">
        <x:f>SUM('06 Cargo Claims'!$AN$2581:$AN$2590)</x:f>
        <x:v>9748.021272014688</x:v>
      </x:c>
      <x:c r="K282" s="17" t="n">
        <x:f>IF(I282=0,1,J282/I282)</x:f>
        <x:v>0.35449928256653895</x:v>
      </x:c>
      <x:c r="L282" s="17" t="n">
        <x:f>MIN('06 Cargo Claims'!$AO$2581:$AO$2590)</x:f>
        <x:v>0.18569618184143552</x:v>
      </x:c>
      <x:c r="M282" s="18" t="n">
        <x:f>H282*L282</x:f>
        <x:v>0.9284809092071776</x:v>
      </x:c>
      <x:c r="N282" s="18" t="n">
        <x:f>H282-M282</x:f>
        <x:v>4.0715190907928225</x:v>
      </x:c>
      <x:c r="O282" s="11" t="str">
        <x:f>INDEX('06 Cargo Claims'!$H$2581:$H$2590,MATCH(L282,'06 Cargo Claims'!$AO$2581:$AO$2590,0))</x:f>
        <x:v>ROL-30</x:v>
      </x:c>
      <x:c r="P282" s="11" t="str">
        <x:f>IF(L282&gt;='01 Controls'!$E$16,"PASS","FAIL")</x:f>
        <x:v>FAIL</x:v>
      </x:c>
      <x:c r="Q282" s="11" t="str">
        <x:v>UNQUANTIFIED</x:v>
      </x:c>
      <x:c r="R282" s="11" t="str">
        <x:f>IF(P282="FAIL","REDESIGN OR ADD CAPACITY","TRANSPORT ONLY; RECEIVER OPEN")</x:f>
        <x:v>REDESIGN OR ADD CAPACITY</x:v>
      </x:c>
      <x:c r="S282" s="26"/>
    </x:row>
    <x:row r="283">
      <x:c r="C283" s="11" t="str">
        <x:v>M3-I-GBG</x:v>
      </x:c>
      <x:c r="D283" s="11" t="str">
        <x:v>M3</x:v>
      </x:c>
      <x:c r="E283" s="11" t="str">
        <x:v>Inland flood</x:v>
      </x:c>
      <x:c r="F283" s="11" t="str">
        <x:v>I-GBG</x:v>
      </x:c>
      <x:c r="G283" s="11" t="str">
        <x:v>Grid bridge group</x:v>
      </x:c>
      <x:c r="H283" s="18" t="n">
        <x:v>4</x:v>
      </x:c>
      <x:c r="I283" s="18" t="n">
        <x:f>SUM('06 Cargo Claims'!$N$2591:$N$2600)</x:f>
        <x:v>18000</x:v>
      </x:c>
      <x:c r="J283" s="18" t="n">
        <x:f>SUM('06 Cargo Claims'!$AN$2591:$AN$2600)</x:f>
        <x:v>6380.987086197701</x:v>
      </x:c>
      <x:c r="K283" s="17" t="n">
        <x:f>IF(I283=0,1,J283/I283)</x:f>
        <x:v>0.3544992825665389</x:v>
      </x:c>
      <x:c r="L283" s="17" t="n">
        <x:f>MIN('06 Cargo Claims'!$AO$2591:$AO$2600)</x:f>
        <x:v>0.1856961818414355</x:v>
      </x:c>
      <x:c r="M283" s="18" t="n">
        <x:f>H283*L283</x:f>
        <x:v>0.742784727365742</x:v>
      </x:c>
      <x:c r="N283" s="18" t="n">
        <x:f>H283-M283</x:f>
        <x:v>3.257215272634258</x:v>
      </x:c>
      <x:c r="O283" s="11" t="str">
        <x:f>INDEX('06 Cargo Claims'!$H$2591:$H$2600,MATCH(L283,'06 Cargo Claims'!$AO$2591:$AO$2600,0))</x:f>
        <x:v>ROL-30</x:v>
      </x:c>
      <x:c r="P283" s="11" t="str">
        <x:f>IF(L283&gt;='01 Controls'!$E$16,"PASS","FAIL")</x:f>
        <x:v>FAIL</x:v>
      </x:c>
      <x:c r="Q283" s="11" t="str">
        <x:v>UNQUANTIFIED</x:v>
      </x:c>
      <x:c r="R283" s="11" t="str">
        <x:f>IF(P283="FAIL","REDESIGN OR ADD CAPACITY","TRANSPORT ONLY; RECEIVER OPEN")</x:f>
        <x:v>REDESIGN OR ADD CAPACITY</x:v>
      </x:c>
      <x:c r="S283" s="26"/>
    </x:row>
    <x:row r="284">
      <x:c r="C284" s="11" t="str">
        <x:v>M3-H-THC</x:v>
      </x:c>
      <x:c r="D284" s="11" t="str">
        <x:v>M3</x:v>
      </x:c>
      <x:c r="E284" s="11" t="str">
        <x:v>Inland flood</x:v>
      </x:c>
      <x:c r="F284" s="11" t="str">
        <x:v>H-THC</x:v>
      </x:c>
      <x:c r="G284" s="11" t="str">
        <x:v>Theater hospital command</x:v>
      </x:c>
      <x:c r="H284" s="18" t="n">
        <x:v>2</x:v>
      </x:c>
      <x:c r="I284" s="18" t="n">
        <x:f>SUM('06 Cargo Claims'!$N$2601:$N$2608)</x:f>
        <x:v>3675</x:v>
      </x:c>
      <x:c r="J284" s="18" t="n">
        <x:f>SUM('06 Cargo Claims'!$AN$2601:$AN$2608)</x:f>
        <x:v>1030.094439746728</x:v>
      </x:c>
      <x:c r="K284" s="17" t="n">
        <x:f>IF(I284=0,1,J284/I284)</x:f>
        <x:v>0.28029780673380356</x:v>
      </x:c>
      <x:c r="L284" s="17" t="n">
        <x:f>MIN('06 Cargo Claims'!$AO$2601:$AO$2608)</x:f>
        <x:v>0.1856961818414355</x:v>
      </x:c>
      <x:c r="M284" s="18" t="n">
        <x:f>H284*L284</x:f>
        <x:v>0.371392363682871</x:v>
      </x:c>
      <x:c r="N284" s="18" t="n">
        <x:f>H284-M284</x:f>
        <x:v>1.628607636317129</x:v>
      </x:c>
      <x:c r="O284" s="11" t="str">
        <x:f>INDEX('06 Cargo Claims'!$H$2601:$H$2608,MATCH(L284,'06 Cargo Claims'!$AO$2601:$AO$2608,0))</x:f>
        <x:v>ROL-30</x:v>
      </x:c>
      <x:c r="P284" s="11" t="str">
        <x:f>IF(L284&gt;='01 Controls'!$E$16,"PASS","FAIL")</x:f>
        <x:v>FAIL</x:v>
      </x:c>
      <x:c r="Q284" s="11" t="str">
        <x:v>UNQUANTIFIED</x:v>
      </x:c>
      <x:c r="R284" s="11" t="str">
        <x:f>IF(P284="FAIL","REDESIGN OR ADD CAPACITY","TRANSPORT ONLY; RECEIVER OPEN")</x:f>
        <x:v>REDESIGN OR ADD CAPACITY</x:v>
      </x:c>
      <x:c r="S284" s="26"/>
    </x:row>
    <x:row r="285">
      <x:c r="C285" s="11" t="str">
        <x:v>M3-H-PMG</x:v>
      </x:c>
      <x:c r="D285" s="11" t="str">
        <x:v>M3</x:v>
      </x:c>
      <x:c r="E285" s="11" t="str">
        <x:v>Inland flood</x:v>
      </x:c>
      <x:c r="F285" s="11" t="str">
        <x:v>H-PMG</x:v>
      </x:c>
      <x:c r="G285" s="11" t="str">
        <x:v>Patient movement group</x:v>
      </x:c>
      <x:c r="H285" s="18" t="n">
        <x:v>3</x:v>
      </x:c>
      <x:c r="I285" s="18" t="n">
        <x:f>SUM('06 Cargo Claims'!$N$2609:$N$2616)</x:f>
        <x:v>8662.499999999998</x:v>
      </x:c>
      <x:c r="J285" s="18" t="n">
        <x:f>SUM('06 Cargo Claims'!$AN$2609:$AN$2616)</x:f>
        <x:v>2428.0797508315723</x:v>
      </x:c>
      <x:c r="K285" s="17" t="n">
        <x:f>IF(I285=0,1,J285/I285)</x:f>
        <x:v>0.2802978067338035</x:v>
      </x:c>
      <x:c r="L285" s="17" t="n">
        <x:f>MIN('06 Cargo Claims'!$AO$2609:$AO$2616)</x:f>
        <x:v>0.1856961818414355</x:v>
      </x:c>
      <x:c r="M285" s="18" t="n">
        <x:f>H285*L285</x:f>
        <x:v>0.5570885455243064</x:v>
      </x:c>
      <x:c r="N285" s="18" t="n">
        <x:f>H285-M285</x:f>
        <x:v>2.4429114544756936</x:v>
      </x:c>
      <x:c r="O285" s="11" t="str">
        <x:f>INDEX('06 Cargo Claims'!$H$2609:$H$2616,MATCH(L285,'06 Cargo Claims'!$AO$2609:$AO$2616,0))</x:f>
        <x:v>ROL-30</x:v>
      </x:c>
      <x:c r="P285" s="11" t="str">
        <x:f>IF(L285&gt;='01 Controls'!$E$16,"PASS","FAIL")</x:f>
        <x:v>FAIL</x:v>
      </x:c>
      <x:c r="Q285" s="11" t="str">
        <x:v>UNQUANTIFIED</x:v>
      </x:c>
      <x:c r="R285" s="11" t="str">
        <x:f>IF(P285="FAIL","REDESIGN OR ADD CAPACITY","TRANSPORT ONLY; RECEIVER OPEN")</x:f>
        <x:v>REDESIGN OR ADD CAPACITY</x:v>
      </x:c>
      <x:c r="S285" s="26"/>
    </x:row>
    <x:row r="286">
      <x:c r="C286" s="11" t="str">
        <x:v>M3-C-ERG</x:v>
      </x:c>
      <x:c r="D286" s="11" t="str">
        <x:v>M3</x:v>
      </x:c>
      <x:c r="E286" s="11" t="str">
        <x:v>Inland flood</x:v>
      </x:c>
      <x:c r="F286" s="11" t="str">
        <x:v>C-ERG</x:v>
      </x:c>
      <x:c r="G286" s="11" t="str">
        <x:v>Economic restart group</x:v>
      </x:c>
      <x:c r="H286" s="18" t="n">
        <x:v>4</x:v>
      </x:c>
      <x:c r="I286" s="18" t="n">
        <x:f>SUM('06 Cargo Claims'!$N$2617:$N$2625)</x:f>
        <x:v>4875</x:v>
      </x:c>
      <x:c r="J286" s="18" t="n">
        <x:f>SUM('06 Cargo Claims'!$AN$2617:$AN$2625)</x:f>
        <x:v>1416.331991416009</x:v>
      </x:c>
      <x:c r="K286" s="17" t="n">
        <x:f>IF(I286=0,1,J286/I286)</x:f>
        <x:v>0.2905296392648224</x:v>
      </x:c>
      <x:c r="L286" s="17" t="n">
        <x:f>MIN('06 Cargo Claims'!$AO$2617:$AO$2625)</x:f>
        <x:v>0.1856961818414355</x:v>
      </x:c>
      <x:c r="M286" s="18" t="n">
        <x:f>H286*L286</x:f>
        <x:v>0.742784727365742</x:v>
      </x:c>
      <x:c r="N286" s="18" t="n">
        <x:f>H286-M286</x:f>
        <x:v>3.257215272634258</x:v>
      </x:c>
      <x:c r="O286" s="11" t="str">
        <x:f>INDEX('06 Cargo Claims'!$H$2617:$H$2625,MATCH(L286,'06 Cargo Claims'!$AO$2617:$AO$2625,0))</x:f>
        <x:v>ROL-30</x:v>
      </x:c>
      <x:c r="P286" s="11" t="str">
        <x:f>IF(L286&gt;='01 Controls'!$E$16,"PASS","FAIL")</x:f>
        <x:v>FAIL</x:v>
      </x:c>
      <x:c r="Q286" s="11" t="str">
        <x:v>UNQUANTIFIED</x:v>
      </x:c>
      <x:c r="R286" s="11" t="str">
        <x:f>IF(P286="FAIL","REDESIGN OR ADD CAPACITY","TRANSPORT ONLY; RECEIVER OPEN")</x:f>
        <x:v>REDESIGN OR ADD CAPACITY</x:v>
      </x:c>
      <x:c r="S286" s="26"/>
    </x:row>
    <x:row r="287">
      <x:c r="C287" s="11" t="str">
        <x:v>M3-CM-HCG</x:v>
      </x:c>
      <x:c r="D287" s="11" t="str">
        <x:v>M3</x:v>
      </x:c>
      <x:c r="E287" s="11" t="str">
        <x:v>Inland flood</x:v>
      </x:c>
      <x:c r="F287" s="11" t="str">
        <x:v>CM-HCG</x:v>
      </x:c>
      <x:c r="G287" s="11" t="str">
        <x:v>Household collection group</x:v>
      </x:c>
      <x:c r="H287" s="18" t="n">
        <x:v>5</x:v>
      </x:c>
      <x:c r="I287" s="18" t="n">
        <x:f>SUM('06 Cargo Claims'!$N$2626:$N$2634)</x:f>
        <x:v>16768.5</x:v>
      </x:c>
      <x:c r="J287" s="18" t="n">
        <x:f>SUM('06 Cargo Claims'!$AN$2626:$AN$2634)</x:f>
        <x:v>4197.047870342156</x:v>
      </x:c>
      <x:c r="K287" s="17" t="n">
        <x:f>IF(I287=0,1,J287/I287)</x:f>
        <x:v>0.2502935784561622</x:v>
      </x:c>
      <x:c r="L287" s="17" t="n">
        <x:f>MIN('06 Cargo Claims'!$AO$2626:$AO$2634)</x:f>
        <x:v>0.1856961818414355</x:v>
      </x:c>
      <x:c r="M287" s="18" t="n">
        <x:f>H287*L287</x:f>
        <x:v>0.9284809092071775</x:v>
      </x:c>
      <x:c r="N287" s="18" t="n">
        <x:f>H287-M287</x:f>
        <x:v>4.0715190907928225</x:v>
      </x:c>
      <x:c r="O287" s="11" t="str">
        <x:f>INDEX('06 Cargo Claims'!$H$2626:$H$2634,MATCH(L287,'06 Cargo Claims'!$AO$2626:$AO$2634,0))</x:f>
        <x:v>ROL-30</x:v>
      </x:c>
      <x:c r="P287" s="11" t="str">
        <x:f>IF(L287&gt;='01 Controls'!$E$16,"PASS","FAIL")</x:f>
        <x:v>FAIL</x:v>
      </x:c>
      <x:c r="Q287" s="11" t="str">
        <x:v>UNQUANTIFIED</x:v>
      </x:c>
      <x:c r="R287" s="11" t="str">
        <x:f>IF(P287="FAIL","REDESIGN OR ADD CAPACITY","TRANSPORT ONLY; RECEIVER OPEN")</x:f>
        <x:v>REDESIGN OR ADD CAPACITY</x:v>
      </x:c>
      <x:c r="S287" s="26"/>
    </x:row>
    <x:row r="288">
      <x:c r="C288" s="11" t="str">
        <x:v>M3-CM-CTN</x:v>
      </x:c>
      <x:c r="D288" s="11" t="str">
        <x:v>M3</x:v>
      </x:c>
      <x:c r="E288" s="11" t="str">
        <x:v>Inland flood</x:v>
      </x:c>
      <x:c r="F288" s="11" t="str">
        <x:v>CM-CTN</x:v>
      </x:c>
      <x:c r="G288" s="11" t="str">
        <x:v>Continuity transfer-node group</x:v>
      </x:c>
      <x:c r="H288" s="18" t="n">
        <x:v>4</x:v>
      </x:c>
      <x:c r="I288" s="18" t="n">
        <x:f>SUM('06 Cargo Claims'!$N$2635:$N$2643)</x:f>
        <x:v>9477.3</x:v>
      </x:c>
      <x:c r="J288" s="18" t="n">
        <x:f>SUM('06 Cargo Claims'!$AN$2635:$AN$2643)</x:f>
        <x:v>2372.1073311025852</x:v>
      </x:c>
      <x:c r="K288" s="17" t="n">
        <x:f>IF(I288=0,1,J288/I288)</x:f>
        <x:v>0.2502935784561621</x:v>
      </x:c>
      <x:c r="L288" s="17" t="n">
        <x:f>MIN('06 Cargo Claims'!$AO$2635:$AO$2643)</x:f>
        <x:v>0.18569618184143546</x:v>
      </x:c>
      <x:c r="M288" s="18" t="n">
        <x:f>H288*L288</x:f>
        <x:v>0.7427847273657419</x:v>
      </x:c>
      <x:c r="N288" s="18" t="n">
        <x:f>H288-M288</x:f>
        <x:v>3.2572152726342583</x:v>
      </x:c>
      <x:c r="O288" s="11" t="str">
        <x:f>INDEX('06 Cargo Claims'!$H$2635:$H$2643,MATCH(L288,'06 Cargo Claims'!$AO$2635:$AO$2643,0))</x:f>
        <x:v>ROL-30</x:v>
      </x:c>
      <x:c r="P288" s="11" t="str">
        <x:f>IF(L288&gt;='01 Controls'!$E$16,"PASS","FAIL")</x:f>
        <x:v>FAIL</x:v>
      </x:c>
      <x:c r="Q288" s="11" t="str">
        <x:v>UNQUANTIFIED</x:v>
      </x:c>
      <x:c r="R288" s="11" t="str">
        <x:f>IF(P288="FAIL","REDESIGN OR ADD CAPACITY","TRANSPORT ONLY; RECEIVER OPEN")</x:f>
        <x:v>REDESIGN OR ADD CAPACITY</x:v>
      </x:c>
      <x:c r="S288" s="26"/>
    </x:row>
    <x:row r="289">
      <x:c r="C289" s="11" t="str">
        <x:v>M3-CM-RMG</x:v>
      </x:c>
      <x:c r="D289" s="11" t="str">
        <x:v>M3</x:v>
      </x:c>
      <x:c r="E289" s="11" t="str">
        <x:v>Inland flood</x:v>
      </x:c>
      <x:c r="F289" s="11" t="str">
        <x:v>CM-RMG</x:v>
      </x:c>
      <x:c r="G289" s="11" t="str">
        <x:v>Civil road-mobility group</x:v>
      </x:c>
      <x:c r="H289" s="18" t="n">
        <x:v>6</x:v>
      </x:c>
      <x:c r="I289" s="18" t="n">
        <x:f>SUM('06 Cargo Claims'!$N$2644:$N$2653)</x:f>
        <x:v>15750</x:v>
      </x:c>
      <x:c r="J289" s="18" t="n">
        <x:f>SUM('06 Cargo Claims'!$AN$2644:$AN$2653)</x:f>
        <x:v>5461.164904415369</x:v>
      </x:c>
      <x:c r="K289" s="17" t="n">
        <x:f>IF(I289=0,1,J289/I289)</x:f>
        <x:v>0.3467406288517695</x:v>
      </x:c>
      <x:c r="L289" s="17" t="n">
        <x:f>MIN('06 Cargo Claims'!$AO$2644:$AO$2653)</x:f>
        <x:v>0.18569618184143546</x:v>
      </x:c>
      <x:c r="M289" s="18" t="n">
        <x:f>H289*L289</x:f>
        <x:v>1.1141770910486128</x:v>
      </x:c>
      <x:c r="N289" s="18" t="n">
        <x:f>H289-M289</x:f>
        <x:v>4.885822908951387</x:v>
      </x:c>
      <x:c r="O289" s="11" t="str">
        <x:f>INDEX('06 Cargo Claims'!$H$2644:$H$2653,MATCH(L289,'06 Cargo Claims'!$AO$2644:$AO$2653,0))</x:f>
        <x:v>ROL-30</x:v>
      </x:c>
      <x:c r="P289" s="11" t="str">
        <x:f>IF(L289&gt;='01 Controls'!$E$16,"PASS","FAIL")</x:f>
        <x:v>FAIL</x:v>
      </x:c>
      <x:c r="Q289" s="11" t="str">
        <x:v>UNQUANTIFIED</x:v>
      </x:c>
      <x:c r="R289" s="11" t="str">
        <x:f>IF(P289="FAIL","REDESIGN OR ADD CAPACITY","TRANSPORT ONLY; RECEIVER OPEN")</x:f>
        <x:v>REDESIGN OR ADD CAPACITY</x:v>
      </x:c>
      <x:c r="S289" s="26"/>
    </x:row>
    <x:row r="290">
      <x:c r="C290" s="11" t="str">
        <x:v>M3-CM-RLG</x:v>
      </x:c>
      <x:c r="D290" s="11" t="str">
        <x:v>M3</x:v>
      </x:c>
      <x:c r="E290" s="11" t="str">
        <x:v>Inland flood</x:v>
      </x:c>
      <x:c r="F290" s="11" t="str">
        <x:v>CM-RLG</x:v>
      </x:c>
      <x:c r="G290" s="11" t="str">
        <x:v>Civil rail-mobility group</x:v>
      </x:c>
      <x:c r="H290" s="18" t="n">
        <x:v>2</x:v>
      </x:c>
      <x:c r="I290" s="18" t="n">
        <x:f>SUM('06 Cargo Claims'!$N$2654:$N$2663)</x:f>
        <x:v>7200</x:v>
      </x:c>
      <x:c r="J290" s="18" t="n">
        <x:f>SUM('06 Cargo Claims'!$AN$2654:$AN$2663)</x:f>
        <x:v>2496.5325277327406</x:v>
      </x:c>
      <x:c r="K290" s="17" t="n">
        <x:f>IF(I290=0,1,J290/I290)</x:f>
        <x:v>0.34674062885176954</x:v>
      </x:c>
      <x:c r="L290" s="17" t="n">
        <x:f>MIN('06 Cargo Claims'!$AO$2654:$AO$2663)</x:f>
        <x:v>0.18569618184143552</x:v>
      </x:c>
      <x:c r="M290" s="18" t="n">
        <x:f>H290*L290</x:f>
        <x:v>0.37139236368287104</x:v>
      </x:c>
      <x:c r="N290" s="18" t="n">
        <x:f>H290-M290</x:f>
        <x:v>1.628607636317129</x:v>
      </x:c>
      <x:c r="O290" s="11" t="str">
        <x:f>INDEX('06 Cargo Claims'!$H$2654:$H$2663,MATCH(L290,'06 Cargo Claims'!$AO$2654:$AO$2663,0))</x:f>
        <x:v>ROL-30</x:v>
      </x:c>
      <x:c r="P290" s="11" t="str">
        <x:f>IF(L290&gt;='01 Controls'!$E$16,"PASS","FAIL")</x:f>
        <x:v>FAIL</x:v>
      </x:c>
      <x:c r="Q290" s="11" t="str">
        <x:v>UNQUANTIFIED</x:v>
      </x:c>
      <x:c r="R290" s="11" t="str">
        <x:f>IF(P290="FAIL","REDESIGN OR ADD CAPACITY","TRANSPORT ONLY; RECEIVER OPEN")</x:f>
        <x:v>REDESIGN OR ADD CAPACITY</x:v>
      </x:c>
      <x:c r="S290" s="26"/>
    </x:row>
    <x:row r="291">
      <x:c r="C291" s="11" t="str">
        <x:v>M3-CM-AMG</x:v>
      </x:c>
      <x:c r="D291" s="11" t="str">
        <x:v>M3</x:v>
      </x:c>
      <x:c r="E291" s="11" t="str">
        <x:v>Inland flood</x:v>
      </x:c>
      <x:c r="F291" s="11" t="str">
        <x:v>CM-AMG</x:v>
      </x:c>
      <x:c r="G291" s="11" t="str">
        <x:v>Civil air-mobility group</x:v>
      </x:c>
      <x:c r="H291" s="18" t="n">
        <x:v>2</x:v>
      </x:c>
      <x:c r="I291" s="18" t="n">
        <x:f>SUM('06 Cargo Claims'!$N$2664:$N$2673)</x:f>
        <x:v>6750</x:v>
      </x:c>
      <x:c r="J291" s="18" t="n">
        <x:f>SUM('06 Cargo Claims'!$AN$2664:$AN$2673)</x:f>
        <x:v>2340.499244749444</x:v>
      </x:c>
      <x:c r="K291" s="17" t="n">
        <x:f>IF(I291=0,1,J291/I291)</x:f>
        <x:v>0.3467406288517695</x:v>
      </x:c>
      <x:c r="L291" s="17" t="n">
        <x:f>MIN('06 Cargo Claims'!$AO$2664:$AO$2673)</x:f>
        <x:v>0.18569618184143552</x:v>
      </x:c>
      <x:c r="M291" s="18" t="n">
        <x:f>H291*L291</x:f>
        <x:v>0.37139236368287104</x:v>
      </x:c>
      <x:c r="N291" s="18" t="n">
        <x:f>H291-M291</x:f>
        <x:v>1.628607636317129</x:v>
      </x:c>
      <x:c r="O291" s="11" t="str">
        <x:f>INDEX('06 Cargo Claims'!$H$2664:$H$2673,MATCH(L291,'06 Cargo Claims'!$AO$2664:$AO$2673,0))</x:f>
        <x:v>ROL-30</x:v>
      </x:c>
      <x:c r="P291" s="11" t="str">
        <x:f>IF(L291&gt;='01 Controls'!$E$16,"PASS","FAIL")</x:f>
        <x:v>FAIL</x:v>
      </x:c>
      <x:c r="Q291" s="11" t="str">
        <x:v>UNQUANTIFIED</x:v>
      </x:c>
      <x:c r="R291" s="11" t="str">
        <x:f>IF(P291="FAIL","REDESIGN OR ADD CAPACITY","TRANSPORT ONLY; RECEIVER OPEN")</x:f>
        <x:v>REDESIGN OR ADD CAPACITY</x:v>
      </x:c>
      <x:c r="S291" s="26"/>
    </x:row>
    <x:row r="292">
      <x:c r="C292" s="11" t="str">
        <x:v>M3-CM-WMG</x:v>
      </x:c>
      <x:c r="D292" s="11" t="str">
        <x:v>M3</x:v>
      </x:c>
      <x:c r="E292" s="11" t="str">
        <x:v>Inland flood</x:v>
      </x:c>
      <x:c r="F292" s="11" t="str">
        <x:v>CM-WMG</x:v>
      </x:c>
      <x:c r="G292" s="11" t="str">
        <x:v>Civil water-mobility group</x:v>
      </x:c>
      <x:c r="H292" s="18" t="n">
        <x:v>3</x:v>
      </x:c>
      <x:c r="I292" s="18" t="n">
        <x:f>SUM('06 Cargo Claims'!$N$2674:$N$2683)</x:f>
        <x:v>10125</x:v>
      </x:c>
      <x:c r="J292" s="18" t="n">
        <x:f>SUM('06 Cargo Claims'!$AN$2674:$AN$2683)</x:f>
        <x:v>3510.7488671241663</x:v>
      </x:c>
      <x:c r="K292" s="17" t="n">
        <x:f>IF(I292=0,1,J292/I292)</x:f>
        <x:v>0.3467406288517695</x:v>
      </x:c>
      <x:c r="L292" s="17" t="n">
        <x:f>MIN('06 Cargo Claims'!$AO$2674:$AO$2683)</x:f>
        <x:v>0.18569618184143555</x:v>
      </x:c>
      <x:c r="M292" s="18" t="n">
        <x:f>H292*L292</x:f>
        <x:v>0.5570885455243066</x:v>
      </x:c>
      <x:c r="N292" s="18" t="n">
        <x:f>H292-M292</x:f>
        <x:v>2.442911454475693</x:v>
      </x:c>
      <x:c r="O292" s="11" t="str">
        <x:f>INDEX('06 Cargo Claims'!$H$2674:$H$2683,MATCH(L292,'06 Cargo Claims'!$AO$2674:$AO$2683,0))</x:f>
        <x:v>ROL-30</x:v>
      </x:c>
      <x:c r="P292" s="11" t="str">
        <x:f>IF(L292&gt;='01 Controls'!$E$16,"PASS","FAIL")</x:f>
        <x:v>FAIL</x:v>
      </x:c>
      <x:c r="Q292" s="11" t="str">
        <x:v>UNQUANTIFIED</x:v>
      </x:c>
      <x:c r="R292" s="11" t="str">
        <x:f>IF(P292="FAIL","REDESIGN OR ADD CAPACITY","TRANSPORT ONLY; RECEIVER OPEN")</x:f>
        <x:v>REDESIGN OR ADD CAPACITY</x:v>
      </x:c>
      <x:c r="S292" s="26"/>
    </x:row>
    <x:row r="293">
      <x:c r="C293" s="11" t="str">
        <x:v>M3-CM-RDC</x:v>
      </x:c>
      <x:c r="D293" s="11" t="str">
        <x:v>M3</x:v>
      </x:c>
      <x:c r="E293" s="11" t="str">
        <x:v>Inland flood</x:v>
      </x:c>
      <x:c r="F293" s="11" t="str">
        <x:v>CM-RDC</x:v>
      </x:c>
      <x:c r="G293" s="11" t="str">
        <x:v>Return and durable-continuity group</x:v>
      </x:c>
      <x:c r="H293" s="18" t="n">
        <x:v>4</x:v>
      </x:c>
      <x:c r="I293" s="18" t="n">
        <x:f>SUM('06 Cargo Claims'!$N$2684:$N$2693)</x:f>
        <x:v>2700</x:v>
      </x:c>
      <x:c r="J293" s="18" t="n">
        <x:f>SUM('06 Cargo Claims'!$AN$2684:$AN$2693)</x:f>
        <x:v>936.1996978997777</x:v>
      </x:c>
      <x:c r="K293" s="17" t="n">
        <x:f>IF(I293=0,1,J293/I293)</x:f>
        <x:v>0.3467406288517695</x:v>
      </x:c>
      <x:c r="L293" s="17" t="n">
        <x:f>MIN('06 Cargo Claims'!$AO$2684:$AO$2693)</x:f>
        <x:v>0.18569618184143552</x:v>
      </x:c>
      <x:c r="M293" s="18" t="n">
        <x:f>H293*L293</x:f>
        <x:v>0.7427847273657421</x:v>
      </x:c>
      <x:c r="N293" s="18" t="n">
        <x:f>H293-M293</x:f>
        <x:v>3.257215272634258</x:v>
      </x:c>
      <x:c r="O293" s="11" t="str">
        <x:f>INDEX('06 Cargo Claims'!$H$2684:$H$2693,MATCH(L293,'06 Cargo Claims'!$AO$2684:$AO$2693,0))</x:f>
        <x:v>ROL-30</x:v>
      </x:c>
      <x:c r="P293" s="11" t="str">
        <x:f>IF(L293&gt;='01 Controls'!$E$16,"PASS","FAIL")</x:f>
        <x:v>FAIL</x:v>
      </x:c>
      <x:c r="Q293" s="11" t="str">
        <x:v>UNQUANTIFIED</x:v>
      </x:c>
      <x:c r="R293" s="11" t="str">
        <x:f>IF(P293="FAIL","REDESIGN OR ADD CAPACITY","TRANSPORT ONLY; RECEIVER OPEN")</x:f>
        <x:v>REDESIGN OR ADD CAPACITY</x:v>
      </x:c>
      <x:c r="S293" s="26"/>
    </x:row>
    <x:row r="294">
      <x:c r="C294" s="11" t="str">
        <x:v>M4-J-CIE</x:v>
      </x:c>
      <x:c r="D294" s="11" t="str">
        <x:v>M4</x:v>
      </x:c>
      <x:c r="E294" s="11" t="str">
        <x:v>Tornado sequence</x:v>
      </x:c>
      <x:c r="F294" s="11" t="str">
        <x:v>J-CIE</x:v>
      </x:c>
      <x:c r="G294" s="11" t="str">
        <x:v>Civil integration and effects group</x:v>
      </x:c>
      <x:c r="H294" s="18" t="n">
        <x:v>3</x:v>
      </x:c>
      <x:c r="I294" s="18" t="n">
        <x:f>SUM('06 Cargo Claims'!$N$2694:$N$2702)</x:f>
        <x:v>3217.5</x:v>
      </x:c>
      <x:c r="J294" s="18" t="n">
        <x:f>SUM('06 Cargo Claims'!$AN$2694:$AN$2702)</x:f>
        <x:v>684.4219325636441</x:v>
      </x:c>
      <x:c r="K294" s="17" t="n">
        <x:f>IF(I294=0,1,J294/I294)</x:f>
        <x:v>0.21271854935932993</x:v>
      </x:c>
      <x:c r="L294" s="17" t="n">
        <x:f>MIN('06 Cargo Claims'!$AO$2694:$AO$2702)</x:f>
        <x:v>0.1220478695145471</x:v>
      </x:c>
      <x:c r="M294" s="18" t="n">
        <x:f>H294*L294</x:f>
        <x:v>0.3661436085436413</x:v>
      </x:c>
      <x:c r="N294" s="18" t="n">
        <x:f>H294-M294</x:f>
        <x:v>2.6338563914563586</x:v>
      </x:c>
      <x:c r="O294" s="11" t="str">
        <x:f>INDEX('06 Cargo Claims'!$H$2694:$H$2702,MATCH(L294,'06 Cargo Claims'!$AO$2694:$AO$2702,0))</x:f>
        <x:v>BAT-22</x:v>
      </x:c>
      <x:c r="P294" s="11" t="str">
        <x:f>IF(L294&gt;='01 Controls'!$E$16,"PASS","FAIL")</x:f>
        <x:v>FAIL</x:v>
      </x:c>
      <x:c r="Q294" s="11" t="str">
        <x:v>UNQUANTIFIED</x:v>
      </x:c>
      <x:c r="R294" s="11" t="str">
        <x:f>IF(P294="FAIL","REDESIGN OR ADD CAPACITY","TRANSPORT ONLY; RECEIVER OPEN")</x:f>
        <x:v>REDESIGN OR ADD CAPACITY</x:v>
      </x:c>
      <x:c r="S294" s="26"/>
    </x:row>
    <x:row r="295">
      <x:c r="C295" s="11" t="str">
        <x:v>M4-J-TOC</x:v>
      </x:c>
      <x:c r="D295" s="11" t="str">
        <x:v>M4</x:v>
      </x:c>
      <x:c r="E295" s="11" t="str">
        <x:v>Tornado sequence</x:v>
      </x:c>
      <x:c r="F295" s="11" t="str">
        <x:v>J-TOC</x:v>
      </x:c>
      <x:c r="G295" s="11" t="str">
        <x:v>Theater-opening command</x:v>
      </x:c>
      <x:c r="H295" s="18" t="n">
        <x:v>2</x:v>
      </x:c>
      <x:c r="I295" s="18" t="n">
        <x:f>SUM('06 Cargo Claims'!$N$2703:$N$2711)</x:f>
        <x:v>2145</x:v>
      </x:c>
      <x:c r="J295" s="18" t="n">
        <x:f>SUM('06 Cargo Claims'!$AN$2703:$AN$2711)</x:f>
        <x:v>456.28128837576276</x:v>
      </x:c>
      <x:c r="K295" s="17" t="n">
        <x:f>IF(I295=0,1,J295/I295)</x:f>
        <x:v>0.21271854935932996</x:v>
      </x:c>
      <x:c r="L295" s="17" t="n">
        <x:f>MIN('06 Cargo Claims'!$AO$2703:$AO$2711)</x:f>
        <x:v>0.1220478695145471</x:v>
      </x:c>
      <x:c r="M295" s="18" t="n">
        <x:f>H295*L295</x:f>
        <x:v>0.2440957390290942</x:v>
      </x:c>
      <x:c r="N295" s="18" t="n">
        <x:f>H295-M295</x:f>
        <x:v>1.755904260970906</x:v>
      </x:c>
      <x:c r="O295" s="11" t="str">
        <x:f>INDEX('06 Cargo Claims'!$H$2703:$H$2711,MATCH(L295,'06 Cargo Claims'!$AO$2703:$AO$2711,0))</x:f>
        <x:v>BAT-22</x:v>
      </x:c>
      <x:c r="P295" s="11" t="str">
        <x:f>IF(L295&gt;='01 Controls'!$E$16,"PASS","FAIL")</x:f>
        <x:v>FAIL</x:v>
      </x:c>
      <x:c r="Q295" s="11" t="str">
        <x:v>UNQUANTIFIED</x:v>
      </x:c>
      <x:c r="R295" s="11" t="str">
        <x:f>IF(P295="FAIL","REDESIGN OR ADD CAPACITY","TRANSPORT ONLY; RECEIVER OPEN")</x:f>
        <x:v>REDESIGN OR ADD CAPACITY</x:v>
      </x:c>
      <x:c r="S295" s="26"/>
    </x:row>
    <x:row r="296">
      <x:c r="C296" s="11" t="str">
        <x:v>M4-J-TSC</x:v>
      </x:c>
      <x:c r="D296" s="11" t="str">
        <x:v>M4</x:v>
      </x:c>
      <x:c r="E296" s="11" t="str">
        <x:v>Tornado sequence</x:v>
      </x:c>
      <x:c r="F296" s="11" t="str">
        <x:v>J-TSC</x:v>
      </x:c>
      <x:c r="G296" s="11" t="str">
        <x:v>Theater sustainment command</x:v>
      </x:c>
      <x:c r="H296" s="18" t="n">
        <x:v>3</x:v>
      </x:c>
      <x:c r="I296" s="18" t="n">
        <x:f>SUM('06 Cargo Claims'!$N$2712:$N$2720)</x:f>
        <x:v>3217.5</x:v>
      </x:c>
      <x:c r="J296" s="18" t="n">
        <x:f>SUM('06 Cargo Claims'!$AN$2712:$AN$2720)</x:f>
        <x:v>684.4219325636441</x:v>
      </x:c>
      <x:c r="K296" s="17" t="n">
        <x:f>IF(I296=0,1,J296/I296)</x:f>
        <x:v>0.21271854935932993</x:v>
      </x:c>
      <x:c r="L296" s="17" t="n">
        <x:f>MIN('06 Cargo Claims'!$AO$2712:$AO$2720)</x:f>
        <x:v>0.1220478695145471</x:v>
      </x:c>
      <x:c r="M296" s="18" t="n">
        <x:f>H296*L296</x:f>
        <x:v>0.3661436085436413</x:v>
      </x:c>
      <x:c r="N296" s="18" t="n">
        <x:f>H296-M296</x:f>
        <x:v>2.6338563914563586</x:v>
      </x:c>
      <x:c r="O296" s="11" t="str">
        <x:f>INDEX('06 Cargo Claims'!$H$2712:$H$2720,MATCH(L296,'06 Cargo Claims'!$AO$2712:$AO$2720,0))</x:f>
        <x:v>BAT-22</x:v>
      </x:c>
      <x:c r="P296" s="11" t="str">
        <x:f>IF(L296&gt;='01 Controls'!$E$16,"PASS","FAIL")</x:f>
        <x:v>FAIL</x:v>
      </x:c>
      <x:c r="Q296" s="11" t="str">
        <x:v>UNQUANTIFIED</x:v>
      </x:c>
      <x:c r="R296" s="11" t="str">
        <x:f>IF(P296="FAIL","REDESIGN OR ADD CAPACITY","TRANSPORT ONLY; RECEIVER OPEN")</x:f>
        <x:v>REDESIGN OR ADD CAPACITY</x:v>
      </x:c>
      <x:c r="S296" s="26"/>
    </x:row>
    <x:row r="297">
      <x:c r="C297" s="11" t="str">
        <x:v>M4-J-RRG</x:v>
      </x:c>
      <x:c r="D297" s="11" t="str">
        <x:v>M4</x:v>
      </x:c>
      <x:c r="E297" s="11" t="str">
        <x:v>Tornado sequence</x:v>
      </x:c>
      <x:c r="F297" s="11" t="str">
        <x:v>J-RRG</x:v>
      </x:c>
      <x:c r="G297" s="11" t="str">
        <x:v>Replacement and reconstitution group</x:v>
      </x:c>
      <x:c r="H297" s="18" t="n">
        <x:v>3</x:v>
      </x:c>
      <x:c r="I297" s="18" t="n">
        <x:f>SUM('06 Cargo Claims'!$N$2721:$N$2729)</x:f>
        <x:v>3217.5</x:v>
      </x:c>
      <x:c r="J297" s="18" t="n">
        <x:f>SUM('06 Cargo Claims'!$AN$2721:$AN$2729)</x:f>
        <x:v>684.4219325636441</x:v>
      </x:c>
      <x:c r="K297" s="17" t="n">
        <x:f>IF(I297=0,1,J297/I297)</x:f>
        <x:v>0.21271854935932993</x:v>
      </x:c>
      <x:c r="L297" s="17" t="n">
        <x:f>MIN('06 Cargo Claims'!$AO$2721:$AO$2729)</x:f>
        <x:v>0.1220478695145471</x:v>
      </x:c>
      <x:c r="M297" s="18" t="n">
        <x:f>H297*L297</x:f>
        <x:v>0.3661436085436413</x:v>
      </x:c>
      <x:c r="N297" s="18" t="n">
        <x:f>H297-M297</x:f>
        <x:v>2.6338563914563586</x:v>
      </x:c>
      <x:c r="O297" s="11" t="str">
        <x:f>INDEX('06 Cargo Claims'!$H$2721:$H$2729,MATCH(L297,'06 Cargo Claims'!$AO$2721:$AO$2729,0))</x:f>
        <x:v>BAT-22</x:v>
      </x:c>
      <x:c r="P297" s="11" t="str">
        <x:f>IF(L297&gt;='01 Controls'!$E$16,"PASS","FAIL")</x:f>
        <x:v>FAIL</x:v>
      </x:c>
      <x:c r="Q297" s="11" t="str">
        <x:v>UNQUANTIFIED</x:v>
      </x:c>
      <x:c r="R297" s="11" t="str">
        <x:f>IF(P297="FAIL","REDESIGN OR ADD CAPACITY","TRANSPORT ONLY; RECEIVER OPEN")</x:f>
        <x:v>REDESIGN OR ADD CAPACITY</x:v>
      </x:c>
      <x:c r="S297" s="26"/>
    </x:row>
    <x:row r="298">
      <x:c r="C298" s="11" t="str">
        <x:v>M4-J-TDG</x:v>
      </x:c>
      <x:c r="D298" s="11" t="str">
        <x:v>M4</x:v>
      </x:c>
      <x:c r="E298" s="11" t="str">
        <x:v>Tornado sequence</x:v>
      </x:c>
      <x:c r="F298" s="11" t="str">
        <x:v>J-TDG</x:v>
      </x:c>
      <x:c r="G298" s="11" t="str">
        <x:v>Transfer and demobilization group</x:v>
      </x:c>
      <x:c r="H298" s="18" t="n">
        <x:v>2</x:v>
      </x:c>
      <x:c r="I298" s="18" t="n">
        <x:f>SUM('06 Cargo Claims'!$N$2730:$N$2738)</x:f>
        <x:v>2145</x:v>
      </x:c>
      <x:c r="J298" s="18" t="n">
        <x:f>SUM('06 Cargo Claims'!$AN$2730:$AN$2738)</x:f>
        <x:v>456.28128837576276</x:v>
      </x:c>
      <x:c r="K298" s="17" t="n">
        <x:f>IF(I298=0,1,J298/I298)</x:f>
        <x:v>0.21271854935932996</x:v>
      </x:c>
      <x:c r="L298" s="17" t="n">
        <x:f>MIN('06 Cargo Claims'!$AO$2730:$AO$2738)</x:f>
        <x:v>0.1220478695145471</x:v>
      </x:c>
      <x:c r="M298" s="18" t="n">
        <x:f>H298*L298</x:f>
        <x:v>0.2440957390290942</x:v>
      </x:c>
      <x:c r="N298" s="18" t="n">
        <x:f>H298-M298</x:f>
        <x:v>1.755904260970906</x:v>
      </x:c>
      <x:c r="O298" s="11" t="str">
        <x:f>INDEX('06 Cargo Claims'!$H$2730:$H$2738,MATCH(L298,'06 Cargo Claims'!$AO$2730:$AO$2738,0))</x:f>
        <x:v>BAT-22</x:v>
      </x:c>
      <x:c r="P298" s="11" t="str">
        <x:f>IF(L298&gt;='01 Controls'!$E$16,"PASS","FAIL")</x:f>
        <x:v>FAIL</x:v>
      </x:c>
      <x:c r="Q298" s="11" t="str">
        <x:v>UNQUANTIFIED</x:v>
      </x:c>
      <x:c r="R298" s="11" t="str">
        <x:f>IF(P298="FAIL","REDESIGN OR ADD CAPACITY","TRANSPORT ONLY; RECEIVER OPEN")</x:f>
        <x:v>REDESIGN OR ADD CAPACITY</x:v>
      </x:c>
      <x:c r="S298" s="26"/>
    </x:row>
    <x:row r="299">
      <x:c r="C299" s="11" t="str">
        <x:v>M4-L-ROG</x:v>
      </x:c>
      <x:c r="D299" s="11" t="str">
        <x:v>M4</x:v>
      </x:c>
      <x:c r="E299" s="11" t="str">
        <x:v>Tornado sequence</x:v>
      </x:c>
      <x:c r="F299" s="11" t="str">
        <x:v>L-ROG</x:v>
      </x:c>
      <x:c r="G299" s="11" t="str">
        <x:v>Access and route-opening group</x:v>
      </x:c>
      <x:c r="H299" s="18" t="n">
        <x:v>10</x:v>
      </x:c>
      <x:c r="I299" s="18" t="n">
        <x:f>SUM('06 Cargo Claims'!$N$2739:$N$2748)</x:f>
        <x:v>30375</x:v>
      </x:c>
      <x:c r="J299" s="18" t="n">
        <x:f>SUM('06 Cargo Claims'!$AN$2739:$AN$2748)</x:f>
        <x:v>7688.532424134446</x:v>
      </x:c>
      <x:c r="K299" s="17" t="n">
        <x:f>IF(I299=0,1,J299/I299)</x:f>
        <x:v>0.2531204090250023</x:v>
      </x:c>
      <x:c r="L299" s="17" t="n">
        <x:f>MIN('06 Cargo Claims'!$AO$2739:$AO$2748)</x:f>
        <x:v>0.1220478695145471</x:v>
      </x:c>
      <x:c r="M299" s="18" t="n">
        <x:f>H299*L299</x:f>
        <x:v>1.220478695145471</x:v>
      </x:c>
      <x:c r="N299" s="18" t="n">
        <x:f>H299-M299</x:f>
        <x:v>8.77952130485453</x:v>
      </x:c>
      <x:c r="O299" s="11" t="str">
        <x:f>INDEX('06 Cargo Claims'!$H$2739:$H$2748,MATCH(L299,'06 Cargo Claims'!$AO$2739:$AO$2748,0))</x:f>
        <x:v>BAT-22</x:v>
      </x:c>
      <x:c r="P299" s="11" t="str">
        <x:f>IF(L299&gt;='01 Controls'!$E$16,"PASS","FAIL")</x:f>
        <x:v>FAIL</x:v>
      </x:c>
      <x:c r="Q299" s="11" t="str">
        <x:v>UNQUANTIFIED</x:v>
      </x:c>
      <x:c r="R299" s="11" t="str">
        <x:f>IF(P299="FAIL","REDESIGN OR ADD CAPACITY","TRANSPORT ONLY; RECEIVER OPEN")</x:f>
        <x:v>REDESIGN OR ADD CAPACITY</x:v>
      </x:c>
      <x:c r="S299" s="26"/>
    </x:row>
    <x:row r="300">
      <x:c r="C300" s="11" t="str">
        <x:v>M4-L-HCG</x:v>
      </x:c>
      <x:c r="D300" s="11" t="str">
        <x:v>M4</x:v>
      </x:c>
      <x:c r="E300" s="11" t="str">
        <x:v>Tornado sequence</x:v>
      </x:c>
      <x:c r="F300" s="11" t="str">
        <x:v>L-HCG</x:v>
      </x:c>
      <x:c r="G300" s="11" t="str">
        <x:v>Flood and hydraulic-control group</x:v>
      </x:c>
      <x:c r="H300" s="18" t="n">
        <x:v>3</x:v>
      </x:c>
      <x:c r="I300" s="18" t="n">
        <x:f>SUM('06 Cargo Claims'!$N$2749:$N$2758)</x:f>
        <x:v>9112.5</x:v>
      </x:c>
      <x:c r="J300" s="18" t="n">
        <x:f>SUM('06 Cargo Claims'!$AN$2749:$AN$2758)</x:f>
        <x:v>2306.559727240334</x:v>
      </x:c>
      <x:c r="K300" s="17" t="n">
        <x:f>IF(I300=0,1,J300/I300)</x:f>
        <x:v>0.2531204090250023</x:v>
      </x:c>
      <x:c r="L300" s="17" t="n">
        <x:f>MIN('06 Cargo Claims'!$AO$2749:$AO$2758)</x:f>
        <x:v>0.1220478695145471</x:v>
      </x:c>
      <x:c r="M300" s="18" t="n">
        <x:f>H300*L300</x:f>
        <x:v>0.3661436085436413</x:v>
      </x:c>
      <x:c r="N300" s="18" t="n">
        <x:f>H300-M300</x:f>
        <x:v>2.6338563914563586</x:v>
      </x:c>
      <x:c r="O300" s="11" t="str">
        <x:f>INDEX('06 Cargo Claims'!$H$2749:$H$2758,MATCH(L300,'06 Cargo Claims'!$AO$2749:$AO$2758,0))</x:f>
        <x:v>BAT-22</x:v>
      </x:c>
      <x:c r="P300" s="11" t="str">
        <x:f>IF(L300&gt;='01 Controls'!$E$16,"PASS","FAIL")</x:f>
        <x:v>FAIL</x:v>
      </x:c>
      <x:c r="Q300" s="11" t="str">
        <x:v>UNQUANTIFIED</x:v>
      </x:c>
      <x:c r="R300" s="11" t="str">
        <x:f>IF(P300="FAIL","REDESIGN OR ADD CAPACITY","TRANSPORT ONLY; RECEIVER OPEN")</x:f>
        <x:v>REDESIGN OR ADD CAPACITY</x:v>
      </x:c>
      <x:c r="S300" s="26"/>
    </x:row>
    <x:row r="301">
      <x:c r="C301" s="11" t="str">
        <x:v>M4-L-DMG</x:v>
      </x:c>
      <x:c r="D301" s="11" t="str">
        <x:v>M4</x:v>
      </x:c>
      <x:c r="E301" s="11" t="str">
        <x:v>Tornado sequence</x:v>
      </x:c>
      <x:c r="F301" s="11" t="str">
        <x:v>L-DMG</x:v>
      </x:c>
      <x:c r="G301" s="11" t="str">
        <x:v>Debris and materials group</x:v>
      </x:c>
      <x:c r="H301" s="18" t="n">
        <x:v>12</x:v>
      </x:c>
      <x:c r="I301" s="18" t="n">
        <x:f>SUM('06 Cargo Claims'!$N$2759:$N$2768)</x:f>
        <x:v>36450</x:v>
      </x:c>
      <x:c r="J301" s="18" t="n">
        <x:f>SUM('06 Cargo Claims'!$AN$2759:$AN$2768)</x:f>
        <x:v>9226.238908961335</x:v>
      </x:c>
      <x:c r="K301" s="17" t="n">
        <x:f>IF(I301=0,1,J301/I301)</x:f>
        <x:v>0.2531204090250023</x:v>
      </x:c>
      <x:c r="L301" s="17" t="n">
        <x:f>MIN('06 Cargo Claims'!$AO$2759:$AO$2768)</x:f>
        <x:v>0.1220478695145471</x:v>
      </x:c>
      <x:c r="M301" s="18" t="n">
        <x:f>H301*L301</x:f>
        <x:v>1.4645744341745652</x:v>
      </x:c>
      <x:c r="N301" s="18" t="n">
        <x:f>H301-M301</x:f>
        <x:v>10.535425565825435</x:v>
      </x:c>
      <x:c r="O301" s="11" t="str">
        <x:f>INDEX('06 Cargo Claims'!$H$2759:$H$2768,MATCH(L301,'06 Cargo Claims'!$AO$2759:$AO$2768,0))</x:f>
        <x:v>BAT-22</x:v>
      </x:c>
      <x:c r="P301" s="11" t="str">
        <x:f>IF(L301&gt;='01 Controls'!$E$16,"PASS","FAIL")</x:f>
        <x:v>FAIL</x:v>
      </x:c>
      <x:c r="Q301" s="11" t="str">
        <x:v>UNQUANTIFIED</x:v>
      </x:c>
      <x:c r="R301" s="11" t="str">
        <x:f>IF(P301="FAIL","REDESIGN OR ADD CAPACITY","TRANSPORT ONLY; RECEIVER OPEN")</x:f>
        <x:v>REDESIGN OR ADD CAPACITY</x:v>
      </x:c>
      <x:c r="S301" s="26"/>
    </x:row>
    <x:row r="302">
      <x:c r="C302" s="11" t="str">
        <x:v>M4-L-TWG</x:v>
      </x:c>
      <x:c r="D302" s="11" t="str">
        <x:v>M4</x:v>
      </x:c>
      <x:c r="E302" s="11" t="str">
        <x:v>Tornado sequence</x:v>
      </x:c>
      <x:c r="F302" s="11" t="str">
        <x:v>L-TWG</x:v>
      </x:c>
      <x:c r="G302" s="11" t="str">
        <x:v>Temporary works and crossing group</x:v>
      </x:c>
      <x:c r="H302" s="18" t="n">
        <x:v>8</x:v>
      </x:c>
      <x:c r="I302" s="18" t="n">
        <x:f>SUM('06 Cargo Claims'!$N$2769:$N$2778)</x:f>
        <x:v>24300</x:v>
      </x:c>
      <x:c r="J302" s="18" t="n">
        <x:f>SUM('06 Cargo Claims'!$AN$2769:$AN$2778)</x:f>
        <x:v>6150.825939307557</x:v>
      </x:c>
      <x:c r="K302" s="17" t="n">
        <x:f>IF(I302=0,1,J302/I302)</x:f>
        <x:v>0.2531204090250023</x:v>
      </x:c>
      <x:c r="L302" s="17" t="n">
        <x:f>MIN('06 Cargo Claims'!$AO$2769:$AO$2778)</x:f>
        <x:v>0.12204786951454709</x:v>
      </x:c>
      <x:c r="M302" s="18" t="n">
        <x:f>H302*L302</x:f>
        <x:v>0.9763829561163767</x:v>
      </x:c>
      <x:c r="N302" s="18" t="n">
        <x:f>H302-M302</x:f>
        <x:v>7.023617043883624</x:v>
      </x:c>
      <x:c r="O302" s="11" t="str">
        <x:f>INDEX('06 Cargo Claims'!$H$2769:$H$2778,MATCH(L302,'06 Cargo Claims'!$AO$2769:$AO$2778,0))</x:f>
        <x:v>FLR-24</x:v>
      </x:c>
      <x:c r="P302" s="11" t="str">
        <x:f>IF(L302&gt;='01 Controls'!$E$16,"PASS","FAIL")</x:f>
        <x:v>FAIL</x:v>
      </x:c>
      <x:c r="Q302" s="11" t="str">
        <x:v>UNQUANTIFIED</x:v>
      </x:c>
      <x:c r="R302" s="11" t="str">
        <x:f>IF(P302="FAIL","REDESIGN OR ADD CAPACITY","TRANSPORT ONLY; RECEIVER OPEN")</x:f>
        <x:v>REDESIGN OR ADD CAPACITY</x:v>
      </x:c>
      <x:c r="S302" s="26"/>
    </x:row>
    <x:row r="303">
      <x:c r="C303" s="11" t="str">
        <x:v>M4-L-GFG</x:v>
      </x:c>
      <x:c r="D303" s="11" t="str">
        <x:v>M4</x:v>
      </x:c>
      <x:c r="E303" s="11" t="str">
        <x:v>Tornado sequence</x:v>
      </x:c>
      <x:c r="F303" s="11" t="str">
        <x:v>L-GFG</x:v>
      </x:c>
      <x:c r="G303" s="11" t="str">
        <x:v>Ground fire and landscape group</x:v>
      </x:c>
      <x:c r="H303" s="18" t="n">
        <x:v>2</x:v>
      </x:c>
      <x:c r="I303" s="18" t="n">
        <x:f>SUM('06 Cargo Claims'!$N$2779:$N$2788)</x:f>
        <x:v>6075</x:v>
      </x:c>
      <x:c r="J303" s="18" t="n">
        <x:f>SUM('06 Cargo Claims'!$AN$2779:$AN$2788)</x:f>
        <x:v>1537.7064848268892</x:v>
      </x:c>
      <x:c r="K303" s="17" t="n">
        <x:f>IF(I303=0,1,J303/I303)</x:f>
        <x:v>0.2531204090250023</x:v>
      </x:c>
      <x:c r="L303" s="17" t="n">
        <x:f>MIN('06 Cargo Claims'!$AO$2779:$AO$2788)</x:f>
        <x:v>0.12204786951454709</x:v>
      </x:c>
      <x:c r="M303" s="18" t="n">
        <x:f>H303*L303</x:f>
        <x:v>0.24409573902909418</x:v>
      </x:c>
      <x:c r="N303" s="18" t="n">
        <x:f>H303-M303</x:f>
        <x:v>1.755904260970906</x:v>
      </x:c>
      <x:c r="O303" s="11" t="str">
        <x:f>INDEX('06 Cargo Claims'!$H$2779:$H$2788,MATCH(L303,'06 Cargo Claims'!$AO$2779:$AO$2788,0))</x:f>
        <x:v>FLR-24</x:v>
      </x:c>
      <x:c r="P303" s="11" t="str">
        <x:f>IF(L303&gt;='01 Controls'!$E$16,"PASS","FAIL")</x:f>
        <x:v>FAIL</x:v>
      </x:c>
      <x:c r="Q303" s="11" t="str">
        <x:v>UNQUANTIFIED</x:v>
      </x:c>
      <x:c r="R303" s="11" t="str">
        <x:f>IF(P303="FAIL","REDESIGN OR ADD CAPACITY","TRANSPORT ONLY; RECEIVER OPEN")</x:f>
        <x:v>REDESIGN OR ADD CAPACITY</x:v>
      </x:c>
      <x:c r="S303" s="26"/>
    </x:row>
    <x:row r="304">
      <x:c r="C304" s="11" t="str">
        <x:v>M4-A-SMW</x:v>
      </x:c>
      <x:c r="D304" s="11" t="str">
        <x:v>M4</x:v>
      </x:c>
      <x:c r="E304" s="11" t="str">
        <x:v>Tornado sequence</x:v>
      </x:c>
      <x:c r="F304" s="11" t="str">
        <x:v>A-SMW</x:v>
      </x:c>
      <x:c r="G304" s="11" t="str">
        <x:v>Strategic mobility wing</x:v>
      </x:c>
      <x:c r="H304" s="18" t="n">
        <x:v>3</x:v>
      </x:c>
      <x:c r="I304" s="18" t="n">
        <x:f>SUM('06 Cargo Claims'!$N$2789:$N$2798)</x:f>
        <x:v>8437.5</x:v>
      </x:c>
      <x:c r="J304" s="18" t="n">
        <x:f>SUM('06 Cargo Claims'!$AN$2789:$AN$2798)</x:f>
        <x:v>2454.793718471266</x:v>
      </x:c>
      <x:c r="K304" s="17" t="n">
        <x:f>IF(I304=0,1,J304/I304)</x:f>
        <x:v>0.2909385147817797</x:v>
      </x:c>
      <x:c r="L304" s="17" t="n">
        <x:f>MIN('06 Cargo Claims'!$AO$2789:$AO$2798)</x:f>
        <x:v>0.12204786951454709</x:v>
      </x:c>
      <x:c r="M304" s="18" t="n">
        <x:f>H304*L304</x:f>
        <x:v>0.36614360854364125</x:v>
      </x:c>
      <x:c r="N304" s="18" t="n">
        <x:f>H304-M304</x:f>
        <x:v>2.6338563914563586</x:v>
      </x:c>
      <x:c r="O304" s="11" t="str">
        <x:f>INDEX('06 Cargo Claims'!$H$2789:$H$2798,MATCH(L304,'06 Cargo Claims'!$AO$2789:$AO$2798,0))</x:f>
        <x:v>BAT-22</x:v>
      </x:c>
      <x:c r="P304" s="11" t="str">
        <x:f>IF(L304&gt;='01 Controls'!$E$16,"PASS","FAIL")</x:f>
        <x:v>FAIL</x:v>
      </x:c>
      <x:c r="Q304" s="11" t="str">
        <x:v>UNQUANTIFIED</x:v>
      </x:c>
      <x:c r="R304" s="11" t="str">
        <x:f>IF(P304="FAIL","REDESIGN OR ADD CAPACITY","TRANSPORT ONLY; RECEIVER OPEN")</x:f>
        <x:v>REDESIGN OR ADD CAPACITY</x:v>
      </x:c>
      <x:c r="S304" s="26"/>
    </x:row>
    <x:row r="305">
      <x:c r="C305" s="11" t="str">
        <x:v>M4-A-AAG</x:v>
      </x:c>
      <x:c r="D305" s="11" t="str">
        <x:v>M4</x:v>
      </x:c>
      <x:c r="E305" s="11" t="str">
        <x:v>Tornado sequence</x:v>
      </x:c>
      <x:c r="F305" s="11" t="str">
        <x:v>A-AAG</x:v>
      </x:c>
      <x:c r="G305" s="11" t="str">
        <x:v>Austere air-access group</x:v>
      </x:c>
      <x:c r="H305" s="18" t="n">
        <x:v>4</x:v>
      </x:c>
      <x:c r="I305" s="18" t="n">
        <x:f>SUM('06 Cargo Claims'!$N$2799:$N$2808)</x:f>
        <x:v>11250</x:v>
      </x:c>
      <x:c r="J305" s="18" t="n">
        <x:f>SUM('06 Cargo Claims'!$AN$2799:$AN$2808)</x:f>
        <x:v>3273.0582912950213</x:v>
      </x:c>
      <x:c r="K305" s="17" t="n">
        <x:f>IF(I305=0,1,J305/I305)</x:f>
        <x:v>0.2909385147817797</x:v>
      </x:c>
      <x:c r="L305" s="17" t="n">
        <x:f>MIN('06 Cargo Claims'!$AO$2799:$AO$2808)</x:f>
        <x:v>0.1220478695145471</x:v>
      </x:c>
      <x:c r="M305" s="18" t="n">
        <x:f>H305*L305</x:f>
        <x:v>0.4881914780581884</x:v>
      </x:c>
      <x:c r="N305" s="18" t="n">
        <x:f>H305-M305</x:f>
        <x:v>3.511808521941812</x:v>
      </x:c>
      <x:c r="O305" s="11" t="str">
        <x:f>INDEX('06 Cargo Claims'!$H$2799:$H$2808,MATCH(L305,'06 Cargo Claims'!$AO$2799:$AO$2808,0))</x:f>
        <x:v>BAT-22</x:v>
      </x:c>
      <x:c r="P305" s="11" t="str">
        <x:f>IF(L305&gt;='01 Controls'!$E$16,"PASS","FAIL")</x:f>
        <x:v>FAIL</x:v>
      </x:c>
      <x:c r="Q305" s="11" t="str">
        <x:v>UNQUANTIFIED</x:v>
      </x:c>
      <x:c r="R305" s="11" t="str">
        <x:f>IF(P305="FAIL","REDESIGN OR ADD CAPACITY","TRANSPORT ONLY; RECEIVER OPEN")</x:f>
        <x:v>REDESIGN OR ADD CAPACITY</x:v>
      </x:c>
      <x:c r="S305" s="26"/>
    </x:row>
    <x:row r="306">
      <x:c r="C306" s="11" t="str">
        <x:v>M4-A-AHW</x:v>
      </x:c>
      <x:c r="D306" s="11" t="str">
        <x:v>M4</x:v>
      </x:c>
      <x:c r="E306" s="11" t="str">
        <x:v>Tornado sequence</x:v>
      </x:c>
      <x:c r="F306" s="11" t="str">
        <x:v>A-AHW</x:v>
      </x:c>
      <x:c r="G306" s="11" t="str">
        <x:v>Aerial hazard-control wing</x:v>
      </x:c>
      <x:c r="H306" s="18" t="n">
        <x:v>1</x:v>
      </x:c>
      <x:c r="I306" s="18" t="n">
        <x:f>SUM('06 Cargo Claims'!$N$2809:$N$2818)</x:f>
        <x:v>2812.5</x:v>
      </x:c>
      <x:c r="J306" s="18" t="n">
        <x:f>SUM('06 Cargo Claims'!$AN$2809:$AN$2818)</x:f>
        <x:v>818.2645728237553</x:v>
      </x:c>
      <x:c r="K306" s="17" t="n">
        <x:f>IF(I306=0,1,J306/I306)</x:f>
        <x:v>0.2909385147817797</x:v>
      </x:c>
      <x:c r="L306" s="17" t="n">
        <x:f>MIN('06 Cargo Claims'!$AO$2809:$AO$2818)</x:f>
        <x:v>0.1220478695145471</x:v>
      </x:c>
      <x:c r="M306" s="18" t="n">
        <x:f>H306*L306</x:f>
        <x:v>0.1220478695145471</x:v>
      </x:c>
      <x:c r="N306" s="18" t="n">
        <x:f>H306-M306</x:f>
        <x:v>0.877952130485453</x:v>
      </x:c>
      <x:c r="O306" s="11" t="str">
        <x:f>INDEX('06 Cargo Claims'!$H$2809:$H$2818,MATCH(L306,'06 Cargo Claims'!$AO$2809:$AO$2818,0))</x:f>
        <x:v>BAT-22</x:v>
      </x:c>
      <x:c r="P306" s="11" t="str">
        <x:f>IF(L306&gt;='01 Controls'!$E$16,"PASS","FAIL")</x:f>
        <x:v>FAIL</x:v>
      </x:c>
      <x:c r="Q306" s="11" t="str">
        <x:v>UNQUANTIFIED</x:v>
      </x:c>
      <x:c r="R306" s="11" t="str">
        <x:f>IF(P306="FAIL","REDESIGN OR ADD CAPACITY","TRANSPORT ONLY; RECEIVER OPEN")</x:f>
        <x:v>REDESIGN OR ADD CAPACITY</x:v>
      </x:c>
      <x:c r="S306" s="26"/>
    </x:row>
    <x:row r="307">
      <x:c r="C307" s="11" t="str">
        <x:v>M4-A-TDG</x:v>
      </x:c>
      <x:c r="D307" s="11" t="str">
        <x:v>M4</x:v>
      </x:c>
      <x:c r="E307" s="11" t="str">
        <x:v>Tornado sequence</x:v>
      </x:c>
      <x:c r="F307" s="11" t="str">
        <x:v>A-TDG</x:v>
      </x:c>
      <x:c r="G307" s="11" t="str">
        <x:v>Tactical distribution group</x:v>
      </x:c>
      <x:c r="H307" s="18" t="n">
        <x:v>6</x:v>
      </x:c>
      <x:c r="I307" s="18" t="n">
        <x:f>SUM('06 Cargo Claims'!$N$2819:$N$2828)</x:f>
        <x:v>16875</x:v>
      </x:c>
      <x:c r="J307" s="18" t="n">
        <x:f>SUM('06 Cargo Claims'!$AN$2819:$AN$2828)</x:f>
        <x:v>4909.587436942532</x:v>
      </x:c>
      <x:c r="K307" s="17" t="n">
        <x:f>IF(I307=0,1,J307/I307)</x:f>
        <x:v>0.2909385147817797</x:v>
      </x:c>
      <x:c r="L307" s="17" t="n">
        <x:f>MIN('06 Cargo Claims'!$AO$2819:$AO$2828)</x:f>
        <x:v>0.12204786951454709</x:v>
      </x:c>
      <x:c r="M307" s="18" t="n">
        <x:f>H307*L307</x:f>
        <x:v>0.7322872170872825</x:v>
      </x:c>
      <x:c r="N307" s="18" t="n">
        <x:f>H307-M307</x:f>
        <x:v>5.267712782912717</x:v>
      </x:c>
      <x:c r="O307" s="11" t="str">
        <x:f>INDEX('06 Cargo Claims'!$H$2819:$H$2828,MATCH(L307,'06 Cargo Claims'!$AO$2819:$AO$2828,0))</x:f>
        <x:v>BAT-22</x:v>
      </x:c>
      <x:c r="P307" s="11" t="str">
        <x:f>IF(L307&gt;='01 Controls'!$E$16,"PASS","FAIL")</x:f>
        <x:v>FAIL</x:v>
      </x:c>
      <x:c r="Q307" s="11" t="str">
        <x:v>UNQUANTIFIED</x:v>
      </x:c>
      <x:c r="R307" s="11" t="str">
        <x:f>IF(P307="FAIL","REDESIGN OR ADD CAPACITY","TRANSPORT ONLY; RECEIVER OPEN")</x:f>
        <x:v>REDESIGN OR ADD CAPACITY</x:v>
      </x:c>
      <x:c r="S307" s="26"/>
    </x:row>
    <x:row r="308">
      <x:c r="C308" s="11" t="str">
        <x:v>M4-A-SRG</x:v>
      </x:c>
      <x:c r="D308" s="11" t="str">
        <x:v>M4</x:v>
      </x:c>
      <x:c r="E308" s="11" t="str">
        <x:v>Tornado sequence</x:v>
      </x:c>
      <x:c r="F308" s="11" t="str">
        <x:v>A-SRG</x:v>
      </x:c>
      <x:c r="G308" s="11" t="str">
        <x:v>Air sensing and relay group</x:v>
      </x:c>
      <x:c r="H308" s="18" t="n">
        <x:v>4</x:v>
      </x:c>
      <x:c r="I308" s="18" t="n">
        <x:f>SUM('06 Cargo Claims'!$N$2829:$N$2838)</x:f>
        <x:v>11250</x:v>
      </x:c>
      <x:c r="J308" s="18" t="n">
        <x:f>SUM('06 Cargo Claims'!$AN$2829:$AN$2838)</x:f>
        <x:v>3273.0582912950213</x:v>
      </x:c>
      <x:c r="K308" s="17" t="n">
        <x:f>IF(I308=0,1,J308/I308)</x:f>
        <x:v>0.2909385147817797</x:v>
      </x:c>
      <x:c r="L308" s="17" t="n">
        <x:f>MIN('06 Cargo Claims'!$AO$2829:$AO$2838)</x:f>
        <x:v>0.1220478695145471</x:v>
      </x:c>
      <x:c r="M308" s="18" t="n">
        <x:f>H308*L308</x:f>
        <x:v>0.4881914780581884</x:v>
      </x:c>
      <x:c r="N308" s="18" t="n">
        <x:f>H308-M308</x:f>
        <x:v>3.511808521941812</x:v>
      </x:c>
      <x:c r="O308" s="11" t="str">
        <x:f>INDEX('06 Cargo Claims'!$H$2829:$H$2838,MATCH(L308,'06 Cargo Claims'!$AO$2829:$AO$2838,0))</x:f>
        <x:v>BAT-22</x:v>
      </x:c>
      <x:c r="P308" s="11" t="str">
        <x:f>IF(L308&gt;='01 Controls'!$E$16,"PASS","FAIL")</x:f>
        <x:v>FAIL</x:v>
      </x:c>
      <x:c r="Q308" s="11" t="str">
        <x:v>UNQUANTIFIED</x:v>
      </x:c>
      <x:c r="R308" s="11" t="str">
        <x:f>IF(P308="FAIL","REDESIGN OR ADD CAPACITY","TRANSPORT ONLY; RECEIVER OPEN")</x:f>
        <x:v>REDESIGN OR ADD CAPACITY</x:v>
      </x:c>
      <x:c r="S308" s="26"/>
    </x:row>
    <x:row r="309">
      <x:c r="C309" s="11" t="str">
        <x:v>M4-A-AMG</x:v>
      </x:c>
      <x:c r="D309" s="11" t="str">
        <x:v>M4</x:v>
      </x:c>
      <x:c r="E309" s="11" t="str">
        <x:v>Tornado sequence</x:v>
      </x:c>
      <x:c r="F309" s="11" t="str">
        <x:v>A-AMG</x:v>
      </x:c>
      <x:c r="G309" s="11" t="str">
        <x:v>Aeromedical movement group</x:v>
      </x:c>
      <x:c r="H309" s="18" t="n">
        <x:v>3</x:v>
      </x:c>
      <x:c r="I309" s="18" t="n">
        <x:f>SUM('06 Cargo Claims'!$N$2839:$N$2848)</x:f>
        <x:v>8437.5</x:v>
      </x:c>
      <x:c r="J309" s="18" t="n">
        <x:f>SUM('06 Cargo Claims'!$AN$2839:$AN$2848)</x:f>
        <x:v>2454.793718471266</x:v>
      </x:c>
      <x:c r="K309" s="17" t="n">
        <x:f>IF(I309=0,1,J309/I309)</x:f>
        <x:v>0.2909385147817797</x:v>
      </x:c>
      <x:c r="L309" s="17" t="n">
        <x:f>MIN('06 Cargo Claims'!$AO$2839:$AO$2848)</x:f>
        <x:v>0.12204786951454709</x:v>
      </x:c>
      <x:c r="M309" s="18" t="n">
        <x:f>H309*L309</x:f>
        <x:v>0.36614360854364125</x:v>
      </x:c>
      <x:c r="N309" s="18" t="n">
        <x:f>H309-M309</x:f>
        <x:v>2.6338563914563586</x:v>
      </x:c>
      <x:c r="O309" s="11" t="str">
        <x:f>INDEX('06 Cargo Claims'!$H$2839:$H$2848,MATCH(L309,'06 Cargo Claims'!$AO$2839:$AO$2848,0))</x:f>
        <x:v>BAT-22</x:v>
      </x:c>
      <x:c r="P309" s="11" t="str">
        <x:f>IF(L309&gt;='01 Controls'!$E$16,"PASS","FAIL")</x:f>
        <x:v>FAIL</x:v>
      </x:c>
      <x:c r="Q309" s="11" t="str">
        <x:v>UNQUANTIFIED</x:v>
      </x:c>
      <x:c r="R309" s="11" t="str">
        <x:f>IF(P309="FAIL","REDESIGN OR ADD CAPACITY","TRANSPORT ONLY; RECEIVER OPEN")</x:f>
        <x:v>REDESIGN OR ADD CAPACITY</x:v>
      </x:c>
      <x:c r="S309" s="26"/>
    </x:row>
    <x:row r="310">
      <x:c r="C310" s="11" t="str">
        <x:v>M4-M-POG</x:v>
      </x:c>
      <x:c r="D310" s="11" t="str">
        <x:v>M4</x:v>
      </x:c>
      <x:c r="E310" s="11" t="str">
        <x:v>Tornado sequence</x:v>
      </x:c>
      <x:c r="F310" s="11" t="str">
        <x:v>M-POG</x:v>
      </x:c>
      <x:c r="G310" s="11" t="str">
        <x:v>Port-opening group</x:v>
      </x:c>
      <x:c r="H310" s="18" t="n">
        <x:v>1</x:v>
      </x:c>
      <x:c r="I310" s="18" t="n">
        <x:f>SUM('06 Cargo Claims'!$N$2849:$N$2858)</x:f>
        <x:v>2100</x:v>
      </x:c>
      <x:c r="J310" s="18" t="n">
        <x:f>SUM('06 Cargo Claims'!$AN$2849:$AN$2858)</x:f>
        <x:v>631.3367368153424</x:v>
      </x:c>
      <x:c r="K310" s="17" t="n">
        <x:f>IF(I310=0,1,J310/I310)</x:f>
        <x:v>0.3006365413406393</x:v>
      </x:c>
      <x:c r="L310" s="17" t="n">
        <x:f>MIN('06 Cargo Claims'!$AO$2849:$AO$2858)</x:f>
        <x:v>0.1220478695145471</x:v>
      </x:c>
      <x:c r="M310" s="18" t="n">
        <x:f>H310*L310</x:f>
        <x:v>0.1220478695145471</x:v>
      </x:c>
      <x:c r="N310" s="18" t="n">
        <x:f>H310-M310</x:f>
        <x:v>0.877952130485453</x:v>
      </x:c>
      <x:c r="O310" s="11" t="str">
        <x:f>INDEX('06 Cargo Claims'!$H$2849:$H$2858,MATCH(L310,'06 Cargo Claims'!$AO$2849:$AO$2858,0))</x:f>
        <x:v>BAT-22</x:v>
      </x:c>
      <x:c r="P310" s="11" t="str">
        <x:f>IF(L310&gt;='01 Controls'!$E$16,"PASS","FAIL")</x:f>
        <x:v>FAIL</x:v>
      </x:c>
      <x:c r="Q310" s="11" t="str">
        <x:v>UNQUANTIFIED</x:v>
      </x:c>
      <x:c r="R310" s="11" t="str">
        <x:f>IF(P310="FAIL","REDESIGN OR ADD CAPACITY","TRANSPORT ONLY; RECEIVER OPEN")</x:f>
        <x:v>REDESIGN OR ADD CAPACITY</x:v>
      </x:c>
      <x:c r="S310" s="26"/>
    </x:row>
    <x:row r="311">
      <x:c r="C311" s="11" t="str">
        <x:v>M4-M-LAG</x:v>
      </x:c>
      <x:c r="D311" s="11" t="str">
        <x:v>M4</x:v>
      </x:c>
      <x:c r="E311" s="11" t="str">
        <x:v>Tornado sequence</x:v>
      </x:c>
      <x:c r="F311" s="11" t="str">
        <x:v>M-LAG</x:v>
      </x:c>
      <x:c r="G311" s="11" t="str">
        <x:v>Littoral-access group</x:v>
      </x:c>
      <x:c r="H311" s="18" t="n">
        <x:v>1</x:v>
      </x:c>
      <x:c r="I311" s="18" t="n">
        <x:f>SUM('06 Cargo Claims'!$N$2859:$N$2868)</x:f>
        <x:v>2100</x:v>
      </x:c>
      <x:c r="J311" s="18" t="n">
        <x:f>SUM('06 Cargo Claims'!$AN$2859:$AN$2868)</x:f>
        <x:v>631.3367368153424</x:v>
      </x:c>
      <x:c r="K311" s="17" t="n">
        <x:f>IF(I311=0,1,J311/I311)</x:f>
        <x:v>0.3006365413406393</x:v>
      </x:c>
      <x:c r="L311" s="17" t="n">
        <x:f>MIN('06 Cargo Claims'!$AO$2859:$AO$2868)</x:f>
        <x:v>0.1220478695145471</x:v>
      </x:c>
      <x:c r="M311" s="18" t="n">
        <x:f>H311*L311</x:f>
        <x:v>0.1220478695145471</x:v>
      </x:c>
      <x:c r="N311" s="18" t="n">
        <x:f>H311-M311</x:f>
        <x:v>0.877952130485453</x:v>
      </x:c>
      <x:c r="O311" s="11" t="str">
        <x:f>INDEX('06 Cargo Claims'!$H$2859:$H$2868,MATCH(L311,'06 Cargo Claims'!$AO$2859:$AO$2868,0))</x:f>
        <x:v>BAT-22</x:v>
      </x:c>
      <x:c r="P311" s="11" t="str">
        <x:f>IF(L311&gt;='01 Controls'!$E$16,"PASS","FAIL")</x:f>
        <x:v>FAIL</x:v>
      </x:c>
      <x:c r="Q311" s="11" t="str">
        <x:v>UNQUANTIFIED</x:v>
      </x:c>
      <x:c r="R311" s="11" t="str">
        <x:f>IF(P311="FAIL","REDESIGN OR ADD CAPACITY","TRANSPORT ONLY; RECEIVER OPEN")</x:f>
        <x:v>REDESIGN OR ADD CAPACITY</x:v>
      </x:c>
      <x:c r="S311" s="26"/>
    </x:row>
    <x:row r="312">
      <x:c r="C312" s="11" t="str">
        <x:v>M4-M-IWG</x:v>
      </x:c>
      <x:c r="D312" s="11" t="str">
        <x:v>M4</x:v>
      </x:c>
      <x:c r="E312" s="11" t="str">
        <x:v>Tornado sequence</x:v>
      </x:c>
      <x:c r="F312" s="11" t="str">
        <x:v>M-IWG</x:v>
      </x:c>
      <x:c r="G312" s="11" t="str">
        <x:v>Inland-waterway group</x:v>
      </x:c>
      <x:c r="H312" s="18" t="n">
        <x:v>3</x:v>
      </x:c>
      <x:c r="I312" s="18" t="n">
        <x:f>SUM('06 Cargo Claims'!$N$2869:$N$2878)</x:f>
        <x:v>6300</x:v>
      </x:c>
      <x:c r="J312" s="18" t="n">
        <x:f>SUM('06 Cargo Claims'!$AN$2869:$AN$2878)</x:f>
        <x:v>1894.0102104460275</x:v>
      </x:c>
      <x:c r="K312" s="17" t="n">
        <x:f>IF(I312=0,1,J312/I312)</x:f>
        <x:v>0.3006365413406393</x:v>
      </x:c>
      <x:c r="L312" s="17" t="n">
        <x:f>MIN('06 Cargo Claims'!$AO$2869:$AO$2878)</x:f>
        <x:v>0.1220478695145471</x:v>
      </x:c>
      <x:c r="M312" s="18" t="n">
        <x:f>H312*L312</x:f>
        <x:v>0.3661436085436413</x:v>
      </x:c>
      <x:c r="N312" s="18" t="n">
        <x:f>H312-M312</x:f>
        <x:v>2.6338563914563586</x:v>
      </x:c>
      <x:c r="O312" s="11" t="str">
        <x:f>INDEX('06 Cargo Claims'!$H$2869:$H$2878,MATCH(L312,'06 Cargo Claims'!$AO$2869:$AO$2878,0))</x:f>
        <x:v>BAT-22</x:v>
      </x:c>
      <x:c r="P312" s="11" t="str">
        <x:f>IF(L312&gt;='01 Controls'!$E$16,"PASS","FAIL")</x:f>
        <x:v>FAIL</x:v>
      </x:c>
      <x:c r="Q312" s="11" t="str">
        <x:v>UNQUANTIFIED</x:v>
      </x:c>
      <x:c r="R312" s="11" t="str">
        <x:f>IF(P312="FAIL","REDESIGN OR ADD CAPACITY","TRANSPORT ONLY; RECEIVER OPEN")</x:f>
        <x:v>REDESIGN OR ADD CAPACITY</x:v>
      </x:c>
      <x:c r="S312" s="26"/>
    </x:row>
    <x:row r="313">
      <x:c r="C313" s="11" t="str">
        <x:v>M4-M-OSG</x:v>
      </x:c>
      <x:c r="D313" s="11" t="str">
        <x:v>M4</x:v>
      </x:c>
      <x:c r="E313" s="11" t="str">
        <x:v>Tornado sequence</x:v>
      </x:c>
      <x:c r="F313" s="11" t="str">
        <x:v>M-OSG</x:v>
      </x:c>
      <x:c r="G313" s="11" t="str">
        <x:v>Offshore-support group</x:v>
      </x:c>
      <x:c r="H313" s="18" t="n">
        <x:v>1</x:v>
      </x:c>
      <x:c r="I313" s="18" t="n">
        <x:f>SUM('06 Cargo Claims'!$N$2879:$N$2888)</x:f>
        <x:v>2100</x:v>
      </x:c>
      <x:c r="J313" s="18" t="n">
        <x:f>SUM('06 Cargo Claims'!$AN$2879:$AN$2888)</x:f>
        <x:v>631.3367368153424</x:v>
      </x:c>
      <x:c r="K313" s="17" t="n">
        <x:f>IF(I313=0,1,J313/I313)</x:f>
        <x:v>0.3006365413406393</x:v>
      </x:c>
      <x:c r="L313" s="17" t="n">
        <x:f>MIN('06 Cargo Claims'!$AO$2879:$AO$2888)</x:f>
        <x:v>0.1220478695145471</x:v>
      </x:c>
      <x:c r="M313" s="18" t="n">
        <x:f>H313*L313</x:f>
        <x:v>0.1220478695145471</x:v>
      </x:c>
      <x:c r="N313" s="18" t="n">
        <x:f>H313-M313</x:f>
        <x:v>0.877952130485453</x:v>
      </x:c>
      <x:c r="O313" s="11" t="str">
        <x:f>INDEX('06 Cargo Claims'!$H$2879:$H$2888,MATCH(L313,'06 Cargo Claims'!$AO$2879:$AO$2888,0))</x:f>
        <x:v>BAT-22</x:v>
      </x:c>
      <x:c r="P313" s="11" t="str">
        <x:f>IF(L313&gt;='01 Controls'!$E$16,"PASS","FAIL")</x:f>
        <x:v>FAIL</x:v>
      </x:c>
      <x:c r="Q313" s="11" t="str">
        <x:v>UNQUANTIFIED</x:v>
      </x:c>
      <x:c r="R313" s="11" t="str">
        <x:f>IF(P313="FAIL","REDESIGN OR ADD CAPACITY","TRANSPORT ONLY; RECEIVER OPEN")</x:f>
        <x:v>REDESIGN OR ADD CAPACITY</x:v>
      </x:c>
      <x:c r="S313" s="26"/>
    </x:row>
    <x:row r="314">
      <x:c r="C314" s="11" t="str">
        <x:v>M4-M-SSG</x:v>
      </x:c>
      <x:c r="D314" s="11" t="str">
        <x:v>M4</x:v>
      </x:c>
      <x:c r="E314" s="11" t="str">
        <x:v>Tornado sequence</x:v>
      </x:c>
      <x:c r="F314" s="11" t="str">
        <x:v>M-SSG</x:v>
      </x:c>
      <x:c r="G314" s="11" t="str">
        <x:v>Ocean sustainment group</x:v>
      </x:c>
      <x:c r="H314" s="18" t="n">
        <x:v>2</x:v>
      </x:c>
      <x:c r="I314" s="18" t="n">
        <x:f>SUM('06 Cargo Claims'!$N$2889:$N$2898)</x:f>
        <x:v>4200</x:v>
      </x:c>
      <x:c r="J314" s="18" t="n">
        <x:f>SUM('06 Cargo Claims'!$AN$2889:$AN$2898)</x:f>
        <x:v>1262.6734736306848</x:v>
      </x:c>
      <x:c r="K314" s="17" t="n">
        <x:f>IF(I314=0,1,J314/I314)</x:f>
        <x:v>0.3006365413406393</x:v>
      </x:c>
      <x:c r="L314" s="17" t="n">
        <x:f>MIN('06 Cargo Claims'!$AO$2889:$AO$2898)</x:f>
        <x:v>0.1220478695145471</x:v>
      </x:c>
      <x:c r="M314" s="18" t="n">
        <x:f>H314*L314</x:f>
        <x:v>0.2440957390290942</x:v>
      </x:c>
      <x:c r="N314" s="18" t="n">
        <x:f>H314-M314</x:f>
        <x:v>1.755904260970906</x:v>
      </x:c>
      <x:c r="O314" s="11" t="str">
        <x:f>INDEX('06 Cargo Claims'!$H$2889:$H$2898,MATCH(L314,'06 Cargo Claims'!$AO$2889:$AO$2898,0))</x:f>
        <x:v>BAT-22</x:v>
      </x:c>
      <x:c r="P314" s="11" t="str">
        <x:f>IF(L314&gt;='01 Controls'!$E$16,"PASS","FAIL")</x:f>
        <x:v>FAIL</x:v>
      </x:c>
      <x:c r="Q314" s="11" t="str">
        <x:v>UNQUANTIFIED</x:v>
      </x:c>
      <x:c r="R314" s="11" t="str">
        <x:f>IF(P314="FAIL","REDESIGN OR ADD CAPACITY","TRANSPORT ONLY; RECEIVER OPEN")</x:f>
        <x:v>REDESIGN OR ADD CAPACITY</x:v>
      </x:c>
      <x:c r="S314" s="26"/>
    </x:row>
    <x:row r="315">
      <x:c r="C315" s="11" t="str">
        <x:v>M4-I-CUG</x:v>
      </x:c>
      <x:c r="D315" s="11" t="str">
        <x:v>M4</x:v>
      </x:c>
      <x:c r="E315" s="11" t="str">
        <x:v>Tornado sequence</x:v>
      </x:c>
      <x:c r="F315" s="11" t="str">
        <x:v>I-CUG</x:v>
      </x:c>
      <x:c r="G315" s="11" t="str">
        <x:v>Communications utility group</x:v>
      </x:c>
      <x:c r="H315" s="18" t="n">
        <x:v>5</x:v>
      </x:c>
      <x:c r="I315" s="18" t="n">
        <x:f>SUM('06 Cargo Claims'!$N$2899:$N$2907)</x:f>
        <x:v>18000</x:v>
      </x:c>
      <x:c r="J315" s="18" t="n">
        <x:f>SUM('06 Cargo Claims'!$AN$2899:$AN$2907)</x:f>
        <x:v>3828.933888467939</x:v>
      </x:c>
      <x:c r="K315" s="17" t="n">
        <x:f>IF(I315=0,1,J315/I315)</x:f>
        <x:v>0.21271854935932996</x:v>
      </x:c>
      <x:c r="L315" s="17" t="n">
        <x:f>MIN('06 Cargo Claims'!$AO$2899:$AO$2907)</x:f>
        <x:v>0.1220478695145471</x:v>
      </x:c>
      <x:c r="M315" s="18" t="n">
        <x:f>H315*L315</x:f>
        <x:v>0.6102393475727355</x:v>
      </x:c>
      <x:c r="N315" s="18" t="n">
        <x:f>H315-M315</x:f>
        <x:v>4.389760652427265</x:v>
      </x:c>
      <x:c r="O315" s="11" t="str">
        <x:f>INDEX('06 Cargo Claims'!$H$2899:$H$2907,MATCH(L315,'06 Cargo Claims'!$AO$2899:$AO$2907,0))</x:f>
        <x:v>BAT-22</x:v>
      </x:c>
      <x:c r="P315" s="11" t="str">
        <x:f>IF(L315&gt;='01 Controls'!$E$16,"PASS","FAIL")</x:f>
        <x:v>FAIL</x:v>
      </x:c>
      <x:c r="Q315" s="11" t="str">
        <x:v>UNQUANTIFIED</x:v>
      </x:c>
      <x:c r="R315" s="11" t="str">
        <x:f>IF(P315="FAIL","REDESIGN OR ADD CAPACITY","TRANSPORT ONLY; RECEIVER OPEN")</x:f>
        <x:v>REDESIGN OR ADD CAPACITY</x:v>
      </x:c>
      <x:c r="S315" s="26"/>
    </x:row>
    <x:row r="316">
      <x:c r="C316" s="11" t="str">
        <x:v>M4-I-TSG</x:v>
      </x:c>
      <x:c r="D316" s="11" t="str">
        <x:v>M4</x:v>
      </x:c>
      <x:c r="E316" s="11" t="str">
        <x:v>Tornado sequence</x:v>
      </x:c>
      <x:c r="F316" s="11" t="str">
        <x:v>I-TSG</x:v>
      </x:c>
      <x:c r="G316" s="11" t="str">
        <x:v>Thermal safety group</x:v>
      </x:c>
      <x:c r="H316" s="18" t="n">
        <x:v>4</x:v>
      </x:c>
      <x:c r="I316" s="18" t="n">
        <x:f>SUM('06 Cargo Claims'!$N$2908:$N$2917)</x:f>
        <x:v>14400</x:v>
      </x:c>
      <x:c r="J316" s="18" t="n">
        <x:f>SUM('06 Cargo Claims'!$AN$2908:$AN$2917)</x:f>
        <x:v>3848.5461832624014</x:v>
      </x:c>
      <x:c r="K316" s="17" t="n">
        <x:f>IF(I316=0,1,J316/I316)</x:f>
        <x:v>0.26726015161544453</x:v>
      </x:c>
      <x:c r="L316" s="17" t="n">
        <x:f>MIN('06 Cargo Claims'!$AO$2908:$AO$2917)</x:f>
        <x:v>0.12204786951454709</x:v>
      </x:c>
      <x:c r="M316" s="18" t="n">
        <x:f>H316*L316</x:f>
        <x:v>0.48819147805818836</x:v>
      </x:c>
      <x:c r="N316" s="18" t="n">
        <x:f>H316-M316</x:f>
        <x:v>3.511808521941812</x:v>
      </x:c>
      <x:c r="O316" s="11" t="str">
        <x:f>INDEX('06 Cargo Claims'!$H$2908:$H$2917,MATCH(L316,'06 Cargo Claims'!$AO$2908:$AO$2917,0))</x:f>
        <x:v>BAT-22</x:v>
      </x:c>
      <x:c r="P316" s="11" t="str">
        <x:f>IF(L316&gt;='01 Controls'!$E$16,"PASS","FAIL")</x:f>
        <x:v>FAIL</x:v>
      </x:c>
      <x:c r="Q316" s="11" t="str">
        <x:v>UNQUANTIFIED</x:v>
      </x:c>
      <x:c r="R316" s="11" t="str">
        <x:f>IF(P316="FAIL","REDESIGN OR ADD CAPACITY","TRANSPORT ONLY; RECEIVER OPEN")</x:f>
        <x:v>REDESIGN OR ADD CAPACITY</x:v>
      </x:c>
      <x:c r="S316" s="26"/>
    </x:row>
    <x:row r="317">
      <x:c r="C317" s="11" t="str">
        <x:v>M4-I-URG</x:v>
      </x:c>
      <x:c r="D317" s="11" t="str">
        <x:v>M4</x:v>
      </x:c>
      <x:c r="E317" s="11" t="str">
        <x:v>Tornado sequence</x:v>
      </x:c>
      <x:c r="F317" s="11" t="str">
        <x:v>I-URG</x:v>
      </x:c>
      <x:c r="G317" s="11" t="str">
        <x:v>Utility reconstruction group</x:v>
      </x:c>
      <x:c r="H317" s="18" t="n">
        <x:v>8</x:v>
      </x:c>
      <x:c r="I317" s="18" t="n">
        <x:f>SUM('06 Cargo Claims'!$N$2918:$N$2927)</x:f>
        <x:v>28800</x:v>
      </x:c>
      <x:c r="J317" s="18" t="n">
        <x:f>SUM('06 Cargo Claims'!$AN$2918:$AN$2927)</x:f>
        <x:v>7697.092366524803</x:v>
      </x:c>
      <x:c r="K317" s="17" t="n">
        <x:f>IF(I317=0,1,J317/I317)</x:f>
        <x:v>0.26726015161544453</x:v>
      </x:c>
      <x:c r="L317" s="17" t="n">
        <x:f>MIN('06 Cargo Claims'!$AO$2918:$AO$2927)</x:f>
        <x:v>0.12204786951454709</x:v>
      </x:c>
      <x:c r="M317" s="18" t="n">
        <x:f>H317*L317</x:f>
        <x:v>0.9763829561163767</x:v>
      </x:c>
      <x:c r="N317" s="18" t="n">
        <x:f>H317-M317</x:f>
        <x:v>7.023617043883624</x:v>
      </x:c>
      <x:c r="O317" s="11" t="str">
        <x:f>INDEX('06 Cargo Claims'!$H$2918:$H$2927,MATCH(L317,'06 Cargo Claims'!$AO$2918:$AO$2927,0))</x:f>
        <x:v>BAT-22</x:v>
      </x:c>
      <x:c r="P317" s="11" t="str">
        <x:f>IF(L317&gt;='01 Controls'!$E$16,"PASS","FAIL")</x:f>
        <x:v>FAIL</x:v>
      </x:c>
      <x:c r="Q317" s="11" t="str">
        <x:v>UNQUANTIFIED</x:v>
      </x:c>
      <x:c r="R317" s="11" t="str">
        <x:f>IF(P317="FAIL","REDESIGN OR ADD CAPACITY","TRANSPORT ONLY; RECEIVER OPEN")</x:f>
        <x:v>REDESIGN OR ADD CAPACITY</x:v>
      </x:c>
      <x:c r="S317" s="26"/>
    </x:row>
    <x:row r="318">
      <x:c r="C318" s="11" t="str">
        <x:v>M4-H-CHC</x:v>
      </x:c>
      <x:c r="D318" s="11" t="str">
        <x:v>M4</x:v>
      </x:c>
      <x:c r="E318" s="11" t="str">
        <x:v>Tornado sequence</x:v>
      </x:c>
      <x:c r="F318" s="11" t="str">
        <x:v>H-CHC</x:v>
      </x:c>
      <x:c r="G318" s="11" t="str">
        <x:v>Community health continuity group</x:v>
      </x:c>
      <x:c r="H318" s="18" t="n">
        <x:v>6</x:v>
      </x:c>
      <x:c r="I318" s="18" t="n">
        <x:f>SUM('06 Cargo Claims'!$N$2928:$N$2935)</x:f>
        <x:v>15750</x:v>
      </x:c>
      <x:c r="J318" s="18" t="n">
        <x:f>SUM('06 Cargo Claims'!$AN$2928:$AN$2935)</x:f>
        <x:v>3310.5410730926387</x:v>
      </x:c>
      <x:c r="K318" s="17" t="n">
        <x:f>IF(I318=0,1,J318/I318)</x:f>
        <x:v>0.21019308400588183</x:v>
      </x:c>
      <x:c r="L318" s="17" t="n">
        <x:f>MIN('06 Cargo Claims'!$AO$2928:$AO$2935)</x:f>
        <x:v>0.12204786951454709</x:v>
      </x:c>
      <x:c r="M318" s="18" t="n">
        <x:f>H318*L318</x:f>
        <x:v>0.7322872170872825</x:v>
      </x:c>
      <x:c r="N318" s="18" t="n">
        <x:f>H318-M318</x:f>
        <x:v>5.267712782912717</x:v>
      </x:c>
      <x:c r="O318" s="11" t="str">
        <x:f>INDEX('06 Cargo Claims'!$H$2928:$H$2935,MATCH(L318,'06 Cargo Claims'!$AO$2928:$AO$2935,0))</x:f>
        <x:v>ROL-30</x:v>
      </x:c>
      <x:c r="P318" s="11" t="str">
        <x:f>IF(L318&gt;='01 Controls'!$E$16,"PASS","FAIL")</x:f>
        <x:v>FAIL</x:v>
      </x:c>
      <x:c r="Q318" s="11" t="str">
        <x:v>UNQUANTIFIED</x:v>
      </x:c>
      <x:c r="R318" s="11" t="str">
        <x:f>IF(P318="FAIL","REDESIGN OR ADD CAPACITY","TRANSPORT ONLY; RECEIVER OPEN")</x:f>
        <x:v>REDESIGN OR ADD CAPACITY</x:v>
      </x:c>
      <x:c r="S318" s="26"/>
    </x:row>
    <x:row r="319">
      <x:c r="C319" s="11" t="str">
        <x:v>M4-H-MAC</x:v>
      </x:c>
      <x:c r="D319" s="11" t="str">
        <x:v>M4</x:v>
      </x:c>
      <x:c r="E319" s="11" t="str">
        <x:v>Tornado sequence</x:v>
      </x:c>
      <x:c r="F319" s="11" t="str">
        <x:v>H-MAC</x:v>
      </x:c>
      <x:c r="G319" s="11" t="str">
        <x:v>Mobile acute-care group</x:v>
      </x:c>
      <x:c r="H319" s="18" t="n">
        <x:v>5</x:v>
      </x:c>
      <x:c r="I319" s="18" t="n">
        <x:f>SUM('06 Cargo Claims'!$N$2936:$N$2943)</x:f>
        <x:v>13125</x:v>
      </x:c>
      <x:c r="J319" s="18" t="n">
        <x:f>SUM('06 Cargo Claims'!$AN$2936:$AN$2943)</x:f>
        <x:v>2758.784227577199</x:v>
      </x:c>
      <x:c r="K319" s="17" t="n">
        <x:f>IF(I319=0,1,J319/I319)</x:f>
        <x:v>0.21019308400588183</x:v>
      </x:c>
      <x:c r="L319" s="17" t="n">
        <x:f>MIN('06 Cargo Claims'!$AO$2936:$AO$2943)</x:f>
        <x:v>0.12204786951454709</x:v>
      </x:c>
      <x:c r="M319" s="18" t="n">
        <x:f>H319*L319</x:f>
        <x:v>0.6102393475727355</x:v>
      </x:c>
      <x:c r="N319" s="18" t="n">
        <x:f>H319-M319</x:f>
        <x:v>4.389760652427265</x:v>
      </x:c>
      <x:c r="O319" s="11" t="str">
        <x:f>INDEX('06 Cargo Claims'!$H$2936:$H$2943,MATCH(L319,'06 Cargo Claims'!$AO$2936:$AO$2943,0))</x:f>
        <x:v>FLR-24</x:v>
      </x:c>
      <x:c r="P319" s="11" t="str">
        <x:f>IF(L319&gt;='01 Controls'!$E$16,"PASS","FAIL")</x:f>
        <x:v>FAIL</x:v>
      </x:c>
      <x:c r="Q319" s="11" t="str">
        <x:v>UNQUANTIFIED</x:v>
      </x:c>
      <x:c r="R319" s="11" t="str">
        <x:f>IF(P319="FAIL","REDESIGN OR ADD CAPACITY","TRANSPORT ONLY; RECEIVER OPEN")</x:f>
        <x:v>REDESIGN OR ADD CAPACITY</x:v>
      </x:c>
      <x:c r="S319" s="26"/>
    </x:row>
    <x:row r="320">
      <x:c r="C320" s="11" t="str">
        <x:v>M4-H-PHC</x:v>
      </x:c>
      <x:c r="D320" s="11" t="str">
        <x:v>M4</x:v>
      </x:c>
      <x:c r="E320" s="11" t="str">
        <x:v>Tornado sequence</x:v>
      </x:c>
      <x:c r="F320" s="11" t="str">
        <x:v>H-PHC</x:v>
      </x:c>
      <x:c r="G320" s="11" t="str">
        <x:v>Public-health control group</x:v>
      </x:c>
      <x:c r="H320" s="18" t="n">
        <x:v>3</x:v>
      </x:c>
      <x:c r="I320" s="18" t="n">
        <x:f>SUM('06 Cargo Claims'!$N$2944:$N$2951)</x:f>
        <x:v>7875</x:v>
      </x:c>
      <x:c r="J320" s="18" t="n">
        <x:f>SUM('06 Cargo Claims'!$AN$2944:$AN$2951)</x:f>
        <x:v>1655.2705365463194</x:v>
      </x:c>
      <x:c r="K320" s="17" t="n">
        <x:f>IF(I320=0,1,J320/I320)</x:f>
        <x:v>0.21019308400588183</x:v>
      </x:c>
      <x:c r="L320" s="17" t="n">
        <x:f>MIN('06 Cargo Claims'!$AO$2944:$AO$2951)</x:f>
        <x:v>0.12204786951454709</x:v>
      </x:c>
      <x:c r="M320" s="18" t="n">
        <x:f>H320*L320</x:f>
        <x:v>0.36614360854364125</x:v>
      </x:c>
      <x:c r="N320" s="18" t="n">
        <x:f>H320-M320</x:f>
        <x:v>2.6338563914563586</x:v>
      </x:c>
      <x:c r="O320" s="11" t="str">
        <x:f>INDEX('06 Cargo Claims'!$H$2944:$H$2951,MATCH(L320,'06 Cargo Claims'!$AO$2944:$AO$2951,0))</x:f>
        <x:v>ROL-30</x:v>
      </x:c>
      <x:c r="P320" s="11" t="str">
        <x:f>IF(L320&gt;='01 Controls'!$E$16,"PASS","FAIL")</x:f>
        <x:v>FAIL</x:v>
      </x:c>
      <x:c r="Q320" s="11" t="str">
        <x:v>UNQUANTIFIED</x:v>
      </x:c>
      <x:c r="R320" s="11" t="str">
        <x:f>IF(P320="FAIL","REDESIGN OR ADD CAPACITY","TRANSPORT ONLY; RECEIVER OPEN")</x:f>
        <x:v>REDESIGN OR ADD CAPACITY</x:v>
      </x:c>
      <x:c r="S320" s="26"/>
    </x:row>
    <x:row r="321">
      <x:c r="C321" s="11" t="str">
        <x:v>M4-H-HWR</x:v>
      </x:c>
      <x:c r="D321" s="11" t="str">
        <x:v>M4</x:v>
      </x:c>
      <x:c r="E321" s="11" t="str">
        <x:v>Tornado sequence</x:v>
      </x:c>
      <x:c r="F321" s="11" t="str">
        <x:v>H-HWR</x:v>
      </x:c>
      <x:c r="G321" s="11" t="str">
        <x:v>Health workforce replacement group</x:v>
      </x:c>
      <x:c r="H321" s="18" t="n">
        <x:v>6</x:v>
      </x:c>
      <x:c r="I321" s="18" t="n">
        <x:f>SUM('06 Cargo Claims'!$N$2952:$N$2959)</x:f>
        <x:v>15750</x:v>
      </x:c>
      <x:c r="J321" s="18" t="n">
        <x:f>SUM('06 Cargo Claims'!$AN$2952:$AN$2959)</x:f>
        <x:v>3310.5410730926387</x:v>
      </x:c>
      <x:c r="K321" s="17" t="n">
        <x:f>IF(I321=0,1,J321/I321)</x:f>
        <x:v>0.21019308400588183</x:v>
      </x:c>
      <x:c r="L321" s="17" t="n">
        <x:f>MIN('06 Cargo Claims'!$AO$2952:$AO$2959)</x:f>
        <x:v>0.12204786951454709</x:v>
      </x:c>
      <x:c r="M321" s="18" t="n">
        <x:f>H321*L321</x:f>
        <x:v>0.7322872170872825</x:v>
      </x:c>
      <x:c r="N321" s="18" t="n">
        <x:f>H321-M321</x:f>
        <x:v>5.267712782912717</x:v>
      </x:c>
      <x:c r="O321" s="11" t="str">
        <x:f>INDEX('06 Cargo Claims'!$H$2952:$H$2959,MATCH(L321,'06 Cargo Claims'!$AO$2952:$AO$2959,0))</x:f>
        <x:v>ROL-30</x:v>
      </x:c>
      <x:c r="P321" s="11" t="str">
        <x:f>IF(L321&gt;='01 Controls'!$E$16,"PASS","FAIL")</x:f>
        <x:v>FAIL</x:v>
      </x:c>
      <x:c r="Q321" s="11" t="str">
        <x:v>UNQUANTIFIED</x:v>
      </x:c>
      <x:c r="R321" s="11" t="str">
        <x:f>IF(P321="FAIL","REDESIGN OR ADD CAPACITY","TRANSPORT ONLY; RECEIVER OPEN")</x:f>
        <x:v>REDESIGN OR ADD CAPACITY</x:v>
      </x:c>
      <x:c r="S321" s="26"/>
    </x:row>
    <x:row r="322">
      <x:c r="C322" s="11" t="str">
        <x:v>M4-C-PSG</x:v>
      </x:c>
      <x:c r="D322" s="11" t="str">
        <x:v>M4</x:v>
      </x:c>
      <x:c r="E322" s="11" t="str">
        <x:v>Tornado sequence</x:v>
      </x:c>
      <x:c r="F322" s="11" t="str">
        <x:v>C-PSG</x:v>
      </x:c>
      <x:c r="G322" s="11" t="str">
        <x:v>Population support group</x:v>
      </x:c>
      <x:c r="H322" s="18" t="n">
        <x:v>10</x:v>
      </x:c>
      <x:c r="I322" s="18" t="n">
        <x:f>SUM('06 Cargo Claims'!$N$2960:$N$2967)</x:f>
        <x:v>21937.5</x:v>
      </x:c>
      <x:c r="J322" s="18" t="n">
        <x:f>SUM('06 Cargo Claims'!$AN$2960:$AN$2967)</x:f>
        <x:v>4108.614568551455</x:v>
      </x:c>
      <x:c r="K322" s="17" t="n">
        <x:f>IF(I322=0,1,J322/I322)</x:f>
        <x:v>0.1872872737801233</x:v>
      </x:c>
      <x:c r="L322" s="17" t="n">
        <x:f>MIN('06 Cargo Claims'!$AO$2960:$AO$2967)</x:f>
        <x:v>0.1220478695145471</x:v>
      </x:c>
      <x:c r="M322" s="18" t="n">
        <x:f>H322*L322</x:f>
        <x:v>1.220478695145471</x:v>
      </x:c>
      <x:c r="N322" s="18" t="n">
        <x:f>H322-M322</x:f>
        <x:v>8.77952130485453</x:v>
      </x:c>
      <x:c r="O322" s="11" t="str">
        <x:f>INDEX('06 Cargo Claims'!$H$2960:$H$2967,MATCH(L322,'06 Cargo Claims'!$AO$2960:$AO$2967,0))</x:f>
        <x:v>BAT-22</x:v>
      </x:c>
      <x:c r="P322" s="11" t="str">
        <x:f>IF(L322&gt;='01 Controls'!$E$16,"PASS","FAIL")</x:f>
        <x:v>FAIL</x:v>
      </x:c>
      <x:c r="Q322" s="11" t="str">
        <x:v>UNQUANTIFIED</x:v>
      </x:c>
      <x:c r="R322" s="11" t="str">
        <x:f>IF(P322="FAIL","REDESIGN OR ADD CAPACITY","TRANSPORT ONLY; RECEIVER OPEN")</x:f>
        <x:v>REDESIGN OR ADD CAPACITY</x:v>
      </x:c>
      <x:c r="S322" s="26"/>
    </x:row>
    <x:row r="323">
      <x:c r="C323" s="11" t="str">
        <x:v>M4-C-EGG</x:v>
      </x:c>
      <x:c r="D323" s="11" t="str">
        <x:v>M4</x:v>
      </x:c>
      <x:c r="E323" s="11" t="str">
        <x:v>Tornado sequence</x:v>
      </x:c>
      <x:c r="F323" s="11" t="str">
        <x:v>C-EGG</x:v>
      </x:c>
      <x:c r="G323" s="11" t="str">
        <x:v>Essential-goods group</x:v>
      </x:c>
      <x:c r="H323" s="18" t="n">
        <x:v>10</x:v>
      </x:c>
      <x:c r="I323" s="18" t="n">
        <x:f>SUM('06 Cargo Claims'!$N$2968:$N$2975)</x:f>
        <x:v>21937.5</x:v>
      </x:c>
      <x:c r="J323" s="18" t="n">
        <x:f>SUM('06 Cargo Claims'!$AN$2968:$AN$2975)</x:f>
        <x:v>4108.614568551455</x:v>
      </x:c>
      <x:c r="K323" s="17" t="n">
        <x:f>IF(I323=0,1,J323/I323)</x:f>
        <x:v>0.1872872737801233</x:v>
      </x:c>
      <x:c r="L323" s="17" t="n">
        <x:f>MIN('06 Cargo Claims'!$AO$2968:$AO$2975)</x:f>
        <x:v>0.1220478695145471</x:v>
      </x:c>
      <x:c r="M323" s="18" t="n">
        <x:f>H323*L323</x:f>
        <x:v>1.220478695145471</x:v>
      </x:c>
      <x:c r="N323" s="18" t="n">
        <x:f>H323-M323</x:f>
        <x:v>8.77952130485453</x:v>
      </x:c>
      <x:c r="O323" s="11" t="str">
        <x:f>INDEX('06 Cargo Claims'!$H$2968:$H$2975,MATCH(L323,'06 Cargo Claims'!$AO$2968:$AO$2975,0))</x:f>
        <x:v>BAT-22</x:v>
      </x:c>
      <x:c r="P323" s="11" t="str">
        <x:f>IF(L323&gt;='01 Controls'!$E$16,"PASS","FAIL")</x:f>
        <x:v>FAIL</x:v>
      </x:c>
      <x:c r="Q323" s="11" t="str">
        <x:v>UNQUANTIFIED</x:v>
      </x:c>
      <x:c r="R323" s="11" t="str">
        <x:f>IF(P323="FAIL","REDESIGN OR ADD CAPACITY","TRANSPORT ONLY; RECEIVER OPEN")</x:f>
        <x:v>REDESIGN OR ADD CAPACITY</x:v>
      </x:c>
      <x:c r="S323" s="26"/>
    </x:row>
    <x:row r="324">
      <x:c r="C324" s="11" t="str">
        <x:v>M4-C-CAG</x:v>
      </x:c>
      <x:c r="D324" s="11" t="str">
        <x:v>M4</x:v>
      </x:c>
      <x:c r="E324" s="11" t="str">
        <x:v>Tornado sequence</x:v>
      </x:c>
      <x:c r="F324" s="11" t="str">
        <x:v>C-CAG</x:v>
      </x:c>
      <x:c r="G324" s="11" t="str">
        <x:v>Civil access group</x:v>
      </x:c>
      <x:c r="H324" s="18" t="n">
        <x:v>8</x:v>
      </x:c>
      <x:c r="I324" s="18" t="n">
        <x:f>SUM('06 Cargo Claims'!$N$2976:$N$2983)</x:f>
        <x:v>17550</x:v>
      </x:c>
      <x:c r="J324" s="18" t="n">
        <x:f>SUM('06 Cargo Claims'!$AN$2976:$AN$2983)</x:f>
        <x:v>3286.8916548411635</x:v>
      </x:c>
      <x:c r="K324" s="17" t="n">
        <x:f>IF(I324=0,1,J324/I324)</x:f>
        <x:v>0.18728727378012328</x:v>
      </x:c>
      <x:c r="L324" s="17" t="n">
        <x:f>MIN('06 Cargo Claims'!$AO$2976:$AO$2983)</x:f>
        <x:v>0.1220478695145471</x:v>
      </x:c>
      <x:c r="M324" s="18" t="n">
        <x:f>H324*L324</x:f>
        <x:v>0.9763829561163768</x:v>
      </x:c>
      <x:c r="N324" s="18" t="n">
        <x:f>H324-M324</x:f>
        <x:v>7.023617043883624</x:v>
      </x:c>
      <x:c r="O324" s="11" t="str">
        <x:f>INDEX('06 Cargo Claims'!$H$2976:$H$2983,MATCH(L324,'06 Cargo Claims'!$AO$2976:$AO$2983,0))</x:f>
        <x:v>BAT-22</x:v>
      </x:c>
      <x:c r="P324" s="11" t="str">
        <x:f>IF(L324&gt;='01 Controls'!$E$16,"PASS","FAIL")</x:f>
        <x:v>FAIL</x:v>
      </x:c>
      <x:c r="Q324" s="11" t="str">
        <x:v>UNQUANTIFIED</x:v>
      </x:c>
      <x:c r="R324" s="11" t="str">
        <x:f>IF(P324="FAIL","REDESIGN OR ADD CAPACITY","TRANSPORT ONLY; RECEIVER OPEN")</x:f>
        <x:v>REDESIGN OR ADD CAPACITY</x:v>
      </x:c>
      <x:c r="S324" s="26"/>
    </x:row>
    <x:row r="325">
      <x:c r="C325" s="11" t="str">
        <x:v>M4-C-DTG</x:v>
      </x:c>
      <x:c r="D325" s="11" t="str">
        <x:v>M4</x:v>
      </x:c>
      <x:c r="E325" s="11" t="str">
        <x:v>Tornado sequence</x:v>
      </x:c>
      <x:c r="F325" s="11" t="str">
        <x:v>C-DTG</x:v>
      </x:c>
      <x:c r="G325" s="11" t="str">
        <x:v>Displacement transition group</x:v>
      </x:c>
      <x:c r="H325" s="18" t="n">
        <x:v>8</x:v>
      </x:c>
      <x:c r="I325" s="18" t="n">
        <x:f>SUM('06 Cargo Claims'!$N$2984:$N$2991)</x:f>
        <x:v>17550</x:v>
      </x:c>
      <x:c r="J325" s="18" t="n">
        <x:f>SUM('06 Cargo Claims'!$AN$2984:$AN$2991)</x:f>
        <x:v>3286.8916548411635</x:v>
      </x:c>
      <x:c r="K325" s="17" t="n">
        <x:f>IF(I325=0,1,J325/I325)</x:f>
        <x:v>0.18728727378012328</x:v>
      </x:c>
      <x:c r="L325" s="17" t="n">
        <x:f>MIN('06 Cargo Claims'!$AO$2984:$AO$2991)</x:f>
        <x:v>0.1220478695145471</x:v>
      </x:c>
      <x:c r="M325" s="18" t="n">
        <x:f>H325*L325</x:f>
        <x:v>0.9763829561163768</x:v>
      </x:c>
      <x:c r="N325" s="18" t="n">
        <x:f>H325-M325</x:f>
        <x:v>7.023617043883624</x:v>
      </x:c>
      <x:c r="O325" s="11" t="str">
        <x:f>INDEX('06 Cargo Claims'!$H$2984:$H$2991,MATCH(L325,'06 Cargo Claims'!$AO$2984:$AO$2991,0))</x:f>
        <x:v>BAT-22</x:v>
      </x:c>
      <x:c r="P325" s="11" t="str">
        <x:f>IF(L325&gt;='01 Controls'!$E$16,"PASS","FAIL")</x:f>
        <x:v>FAIL</x:v>
      </x:c>
      <x:c r="Q325" s="11" t="str">
        <x:v>UNQUANTIFIED</x:v>
      </x:c>
      <x:c r="R325" s="11" t="str">
        <x:f>IF(P325="FAIL","REDESIGN OR ADD CAPACITY","TRANSPORT ONLY; RECEIVER OPEN")</x:f>
        <x:v>REDESIGN OR ADD CAPACITY</x:v>
      </x:c>
      <x:c r="S325" s="26"/>
    </x:row>
    <x:row r="326">
      <x:c r="C326" s="11" t="str">
        <x:v>M4-C-CIG</x:v>
      </x:c>
      <x:c r="D326" s="11" t="str">
        <x:v>M4</x:v>
      </x:c>
      <x:c r="E326" s="11" t="str">
        <x:v>Tornado sequence</x:v>
      </x:c>
      <x:c r="F326" s="11" t="str">
        <x:v>C-CIG</x:v>
      </x:c>
      <x:c r="G326" s="11" t="str">
        <x:v>Community institutions group</x:v>
      </x:c>
      <x:c r="H326" s="18" t="n">
        <x:v>6</x:v>
      </x:c>
      <x:c r="I326" s="18" t="n">
        <x:f>SUM('06 Cargo Claims'!$N$2992:$N$2999)</x:f>
        <x:v>13162.5</x:v>
      </x:c>
      <x:c r="J326" s="18" t="n">
        <x:f>SUM('06 Cargo Claims'!$AN$2992:$AN$2999)</x:f>
        <x:v>2465.168741130873</x:v>
      </x:c>
      <x:c r="K326" s="17" t="n">
        <x:f>IF(I326=0,1,J326/I326)</x:f>
        <x:v>0.1872872737801233</x:v>
      </x:c>
      <x:c r="L326" s="17" t="n">
        <x:f>MIN('06 Cargo Claims'!$AO$2992:$AO$2999)</x:f>
        <x:v>0.1220478695145471</x:v>
      </x:c>
      <x:c r="M326" s="18" t="n">
        <x:f>H326*L326</x:f>
        <x:v>0.7322872170872826</x:v>
      </x:c>
      <x:c r="N326" s="18" t="n">
        <x:f>H326-M326</x:f>
        <x:v>5.267712782912717</x:v>
      </x:c>
      <x:c r="O326" s="11" t="str">
        <x:f>INDEX('06 Cargo Claims'!$H$2992:$H$2999,MATCH(L326,'06 Cargo Claims'!$AO$2992:$AO$2999,0))</x:f>
        <x:v>BAT-22</x:v>
      </x:c>
      <x:c r="P326" s="11" t="str">
        <x:f>IF(L326&gt;='01 Controls'!$E$16,"PASS","FAIL")</x:f>
        <x:v>FAIL</x:v>
      </x:c>
      <x:c r="Q326" s="11" t="str">
        <x:v>UNQUANTIFIED</x:v>
      </x:c>
      <x:c r="R326" s="11" t="str">
        <x:f>IF(P326="FAIL","REDESIGN OR ADD CAPACITY","TRANSPORT ONLY; RECEIVER OPEN")</x:f>
        <x:v>REDESIGN OR ADD CAPACITY</x:v>
      </x:c>
      <x:c r="S326" s="26"/>
    </x:row>
    <x:row r="327">
      <x:c r="C327" s="11" t="str">
        <x:v>M4-J-RIG</x:v>
      </x:c>
      <x:c r="D327" s="11" t="str">
        <x:v>M4</x:v>
      </x:c>
      <x:c r="E327" s="11" t="str">
        <x:v>Tornado sequence</x:v>
      </x:c>
      <x:c r="F327" s="11" t="str">
        <x:v>J-RIG</x:v>
      </x:c>
      <x:c r="G327" s="11" t="str">
        <x:v>Resilience information group</x:v>
      </x:c>
      <x:c r="H327" s="18" t="n">
        <x:v>5</x:v>
      </x:c>
      <x:c r="I327" s="18" t="n">
        <x:f>SUM('06 Cargo Claims'!$N$3000:$N$3008)</x:f>
        <x:v>6825</x:v>
      </x:c>
      <x:c r="J327" s="18" t="n">
        <x:f>SUM('06 Cargo Claims'!$AN$3000:$AN$3008)</x:f>
        <x:v>1451.8040993774266</x:v>
      </x:c>
      <x:c r="K327" s="17" t="n">
        <x:f>IF(I327=0,1,J327/I327)</x:f>
        <x:v>0.2127185493593299</x:v>
      </x:c>
      <x:c r="L327" s="17" t="n">
        <x:f>MIN('06 Cargo Claims'!$AO$3000:$AO$3008)</x:f>
        <x:v>0.1220478695145471</x:v>
      </x:c>
      <x:c r="M327" s="18" t="n">
        <x:f>H327*L327</x:f>
        <x:v>0.6102393475727355</x:v>
      </x:c>
      <x:c r="N327" s="18" t="n">
        <x:f>H327-M327</x:f>
        <x:v>4.389760652427265</x:v>
      </x:c>
      <x:c r="O327" s="11" t="str">
        <x:f>INDEX('06 Cargo Claims'!$H$3000:$H$3008,MATCH(L327,'06 Cargo Claims'!$AO$3000:$AO$3008,0))</x:f>
        <x:v>BAT-22</x:v>
      </x:c>
      <x:c r="P327" s="11" t="str">
        <x:f>IF(L327&gt;='01 Controls'!$E$16,"PASS","FAIL")</x:f>
        <x:v>FAIL</x:v>
      </x:c>
      <x:c r="Q327" s="11" t="str">
        <x:v>UNQUANTIFIED</x:v>
      </x:c>
      <x:c r="R327" s="11" t="str">
        <x:f>IF(P327="FAIL","REDESIGN OR ADD CAPACITY","TRANSPORT ONLY; RECEIVER OPEN")</x:f>
        <x:v>REDESIGN OR ADD CAPACITY</x:v>
      </x:c>
      <x:c r="S327" s="26"/>
    </x:row>
    <x:row r="328">
      <x:c r="C328" s="11" t="str">
        <x:v>M4-M-MPG</x:v>
      </x:c>
      <x:c r="D328" s="11" t="str">
        <x:v>M4</x:v>
      </x:c>
      <x:c r="E328" s="11" t="str">
        <x:v>Tornado sequence</x:v>
      </x:c>
      <x:c r="F328" s="11" t="str">
        <x:v>M-MPG</x:v>
      </x:c>
      <x:c r="G328" s="11" t="str">
        <x:v>Maritime production group</x:v>
      </x:c>
      <x:c r="H328" s="18" t="n">
        <x:v>1</x:v>
      </x:c>
      <x:c r="I328" s="18" t="n">
        <x:f>SUM('06 Cargo Claims'!$N$3009:$N$3018)</x:f>
        <x:v>7350</x:v>
      </x:c>
      <x:c r="J328" s="18" t="n">
        <x:f>SUM('06 Cargo Claims'!$AN$3009:$AN$3018)</x:f>
        <x:v>2209.6785788536986</x:v>
      </x:c>
      <x:c r="K328" s="17" t="n">
        <x:f>IF(I328=0,1,J328/I328)</x:f>
        <x:v>0.3006365413406393</x:v>
      </x:c>
      <x:c r="L328" s="17" t="n">
        <x:f>MIN('06 Cargo Claims'!$AO$3009:$AO$3018)</x:f>
        <x:v>0.1220478695145471</x:v>
      </x:c>
      <x:c r="M328" s="18" t="n">
        <x:f>H328*L328</x:f>
        <x:v>0.1220478695145471</x:v>
      </x:c>
      <x:c r="N328" s="18" t="n">
        <x:f>H328-M328</x:f>
        <x:v>0.877952130485453</x:v>
      </x:c>
      <x:c r="O328" s="11" t="str">
        <x:f>INDEX('06 Cargo Claims'!$H$3009:$H$3018,MATCH(L328,'06 Cargo Claims'!$AO$3009:$AO$3018,0))</x:f>
        <x:v>BAT-22</x:v>
      </x:c>
      <x:c r="P328" s="11" t="str">
        <x:f>IF(L328&gt;='01 Controls'!$E$16,"PASS","FAIL")</x:f>
        <x:v>FAIL</x:v>
      </x:c>
      <x:c r="Q328" s="11" t="str">
        <x:v>UNQUANTIFIED</x:v>
      </x:c>
      <x:c r="R328" s="11" t="str">
        <x:f>IF(P328="FAIL","REDESIGN OR ADD CAPACITY","TRANSPORT ONLY; RECEIVER OPEN")</x:f>
        <x:v>REDESIGN OR ADD CAPACITY</x:v>
      </x:c>
      <x:c r="S328" s="26"/>
    </x:row>
    <x:row r="329">
      <x:c r="C329" s="11" t="str">
        <x:v>M4-I-WRG</x:v>
      </x:c>
      <x:c r="D329" s="11" t="str">
        <x:v>M4</x:v>
      </x:c>
      <x:c r="E329" s="11" t="str">
        <x:v>Tornado sequence</x:v>
      </x:c>
      <x:c r="F329" s="11" t="str">
        <x:v>I-WRG</x:v>
      </x:c>
      <x:c r="G329" s="11" t="str">
        <x:v>Water restoration group</x:v>
      </x:c>
      <x:c r="H329" s="18" t="n">
        <x:v>3</x:v>
      </x:c>
      <x:c r="I329" s="18" t="n">
        <x:f>SUM('06 Cargo Claims'!$N$3019:$N$3028)</x:f>
        <x:v>21164.399999999994</x:v>
      </x:c>
      <x:c r="J329" s="18" t="n">
        <x:f>SUM('06 Cargo Claims'!$AN$3019:$AN$3028)</x:f>
        <x:v>5656.400752849913</x:v>
      </x:c>
      <x:c r="K329" s="17" t="n">
        <x:f>IF(I329=0,1,J329/I329)</x:f>
        <x:v>0.2672601516154446</x:v>
      </x:c>
      <x:c r="L329" s="17" t="n">
        <x:f>MIN('06 Cargo Claims'!$AO$3019:$AO$3028)</x:f>
        <x:v>0.1220478695145471</x:v>
      </x:c>
      <x:c r="M329" s="18" t="n">
        <x:f>H329*L329</x:f>
        <x:v>0.3661436085436413</x:v>
      </x:c>
      <x:c r="N329" s="18" t="n">
        <x:f>H329-M329</x:f>
        <x:v>2.6338563914563586</x:v>
      </x:c>
      <x:c r="O329" s="11" t="str">
        <x:f>INDEX('06 Cargo Claims'!$H$3019:$H$3028,MATCH(L329,'06 Cargo Claims'!$AO$3019:$AO$3028,0))</x:f>
        <x:v>BAT-22</x:v>
      </x:c>
      <x:c r="P329" s="11" t="str">
        <x:f>IF(L329&gt;='01 Controls'!$E$16,"PASS","FAIL")</x:f>
        <x:v>FAIL</x:v>
      </x:c>
      <x:c r="Q329" s="11" t="str">
        <x:v>UNQUANTIFIED</x:v>
      </x:c>
      <x:c r="R329" s="11" t="str">
        <x:f>IF(P329="FAIL","REDESIGN OR ADD CAPACITY","TRANSPORT ONLY; RECEIVER OPEN")</x:f>
        <x:v>REDESIGN OR ADD CAPACITY</x:v>
      </x:c>
      <x:c r="S329" s="26"/>
    </x:row>
    <x:row r="330">
      <x:c r="C330" s="11" t="str">
        <x:v>M4-I-PRG</x:v>
      </x:c>
      <x:c r="D330" s="11" t="str">
        <x:v>M4</x:v>
      </x:c>
      <x:c r="E330" s="11" t="str">
        <x:v>Tornado sequence</x:v>
      </x:c>
      <x:c r="F330" s="11" t="str">
        <x:v>I-PRG</x:v>
      </x:c>
      <x:c r="G330" s="11" t="str">
        <x:v>Power restoration group</x:v>
      </x:c>
      <x:c r="H330" s="18" t="n">
        <x:v>4</x:v>
      </x:c>
      <x:c r="I330" s="18" t="n">
        <x:f>SUM('06 Cargo Claims'!$N$3029:$N$3038)</x:f>
        <x:v>21998.4</x:v>
      </x:c>
      <x:c r="J330" s="18" t="n">
        <x:f>SUM('06 Cargo Claims'!$AN$3029:$AN$3038)</x:f>
        <x:v>5879.295719297195</x:v>
      </x:c>
      <x:c r="K330" s="17" t="n">
        <x:f>IF(I330=0,1,J330/I330)</x:f>
        <x:v>0.26726015161544453</x:v>
      </x:c>
      <x:c r="L330" s="17" t="n">
        <x:f>MIN('06 Cargo Claims'!$AO$3029:$AO$3038)</x:f>
        <x:v>0.1220478695145471</x:v>
      </x:c>
      <x:c r="M330" s="18" t="n">
        <x:f>H330*L330</x:f>
        <x:v>0.4881914780581884</x:v>
      </x:c>
      <x:c r="N330" s="18" t="n">
        <x:f>H330-M330</x:f>
        <x:v>3.511808521941812</x:v>
      </x:c>
      <x:c r="O330" s="11" t="str">
        <x:f>INDEX('06 Cargo Claims'!$H$3029:$H$3038,MATCH(L330,'06 Cargo Claims'!$AO$3029:$AO$3038,0))</x:f>
        <x:v>BAT-22</x:v>
      </x:c>
      <x:c r="P330" s="11" t="str">
        <x:f>IF(L330&gt;='01 Controls'!$E$16,"PASS","FAIL")</x:f>
        <x:v>FAIL</x:v>
      </x:c>
      <x:c r="Q330" s="11" t="str">
        <x:v>UNQUANTIFIED</x:v>
      </x:c>
      <x:c r="R330" s="11" t="str">
        <x:f>IF(P330="FAIL","REDESIGN OR ADD CAPACITY","TRANSPORT ONLY; RECEIVER OPEN")</x:f>
        <x:v>REDESIGN OR ADD CAPACITY</x:v>
      </x:c>
      <x:c r="S330" s="26"/>
    </x:row>
    <x:row r="331">
      <x:c r="C331" s="11" t="str">
        <x:v>M4-I-GBG</x:v>
      </x:c>
      <x:c r="D331" s="11" t="str">
        <x:v>M4</x:v>
      </x:c>
      <x:c r="E331" s="11" t="str">
        <x:v>Tornado sequence</x:v>
      </x:c>
      <x:c r="F331" s="11" t="str">
        <x:v>I-GBG</x:v>
      </x:c>
      <x:c r="G331" s="11" t="str">
        <x:v>Grid bridge group</x:v>
      </x:c>
      <x:c r="H331" s="18" t="n">
        <x:v>3</x:v>
      </x:c>
      <x:c r="I331" s="18" t="n">
        <x:f>SUM('06 Cargo Claims'!$N$3039:$N$3048)</x:f>
        <x:v>13500</x:v>
      </x:c>
      <x:c r="J331" s="18" t="n">
        <x:f>SUM('06 Cargo Claims'!$AN$3039:$AN$3048)</x:f>
        <x:v>3608.0120468085015</x:v>
      </x:c>
      <x:c r="K331" s="17" t="n">
        <x:f>IF(I331=0,1,J331/I331)</x:f>
        <x:v>0.26726015161544453</x:v>
      </x:c>
      <x:c r="L331" s="17" t="n">
        <x:f>MIN('06 Cargo Claims'!$AO$3039:$AO$3048)</x:f>
        <x:v>0.12204786951454707</x:v>
      </x:c>
      <x:c r="M331" s="18" t="n">
        <x:f>H331*L331</x:f>
        <x:v>0.36614360854364125</x:v>
      </x:c>
      <x:c r="N331" s="18" t="n">
        <x:f>H331-M331</x:f>
        <x:v>2.6338563914563586</x:v>
      </x:c>
      <x:c r="O331" s="11" t="str">
        <x:f>INDEX('06 Cargo Claims'!$H$3039:$H$3048,MATCH(L331,'06 Cargo Claims'!$AO$3039:$AO$3048,0))</x:f>
        <x:v>ROL-30</x:v>
      </x:c>
      <x:c r="P331" s="11" t="str">
        <x:f>IF(L331&gt;='01 Controls'!$E$16,"PASS","FAIL")</x:f>
        <x:v>FAIL</x:v>
      </x:c>
      <x:c r="Q331" s="11" t="str">
        <x:v>UNQUANTIFIED</x:v>
      </x:c>
      <x:c r="R331" s="11" t="str">
        <x:f>IF(P331="FAIL","REDESIGN OR ADD CAPACITY","TRANSPORT ONLY; RECEIVER OPEN")</x:f>
        <x:v>REDESIGN OR ADD CAPACITY</x:v>
      </x:c>
      <x:c r="S331" s="26"/>
    </x:row>
    <x:row r="332">
      <x:c r="C332" s="11" t="str">
        <x:v>M4-H-THC</x:v>
      </x:c>
      <x:c r="D332" s="11" t="str">
        <x:v>M4</x:v>
      </x:c>
      <x:c r="E332" s="11" t="str">
        <x:v>Tornado sequence</x:v>
      </x:c>
      <x:c r="F332" s="11" t="str">
        <x:v>H-THC</x:v>
      </x:c>
      <x:c r="G332" s="11" t="str">
        <x:v>Theater hospital command</x:v>
      </x:c>
      <x:c r="H332" s="18" t="n">
        <x:v>3</x:v>
      </x:c>
      <x:c r="I332" s="18" t="n">
        <x:f>SUM('06 Cargo Claims'!$N$3049:$N$3056)</x:f>
        <x:v>5512.5</x:v>
      </x:c>
      <x:c r="J332" s="18" t="n">
        <x:f>SUM('06 Cargo Claims'!$AN$3049:$AN$3056)</x:f>
        <x:v>1158.6893755824235</x:v>
      </x:c>
      <x:c r="K332" s="17" t="n">
        <x:f>IF(I332=0,1,J332/I332)</x:f>
        <x:v>0.21019308400588183</x:v>
      </x:c>
      <x:c r="L332" s="17" t="n">
        <x:f>MIN('06 Cargo Claims'!$AO$3049:$AO$3056)</x:f>
        <x:v>0.1220478695145471</x:v>
      </x:c>
      <x:c r="M332" s="18" t="n">
        <x:f>H332*L332</x:f>
        <x:v>0.3661436085436413</x:v>
      </x:c>
      <x:c r="N332" s="18" t="n">
        <x:f>H332-M332</x:f>
        <x:v>2.6338563914563586</x:v>
      </x:c>
      <x:c r="O332" s="11" t="str">
        <x:f>INDEX('06 Cargo Claims'!$H$3049:$H$3056,MATCH(L332,'06 Cargo Claims'!$AO$3049:$AO$3056,0))</x:f>
        <x:v>BAT-22</x:v>
      </x:c>
      <x:c r="P332" s="11" t="str">
        <x:f>IF(L332&gt;='01 Controls'!$E$16,"PASS","FAIL")</x:f>
        <x:v>FAIL</x:v>
      </x:c>
      <x:c r="Q332" s="11" t="str">
        <x:v>UNQUANTIFIED</x:v>
      </x:c>
      <x:c r="R332" s="11" t="str">
        <x:f>IF(P332="FAIL","REDESIGN OR ADD CAPACITY","TRANSPORT ONLY; RECEIVER OPEN")</x:f>
        <x:v>REDESIGN OR ADD CAPACITY</x:v>
      </x:c>
      <x:c r="S332" s="26"/>
    </x:row>
    <x:row r="333">
      <x:c r="C333" s="11" t="str">
        <x:v>M4-H-PMG</x:v>
      </x:c>
      <x:c r="D333" s="11" t="str">
        <x:v>M4</x:v>
      </x:c>
      <x:c r="E333" s="11" t="str">
        <x:v>Tornado sequence</x:v>
      </x:c>
      <x:c r="F333" s="11" t="str">
        <x:v>H-PMG</x:v>
      </x:c>
      <x:c r="G333" s="11" t="str">
        <x:v>Patient movement group</x:v>
      </x:c>
      <x:c r="H333" s="18" t="n">
        <x:v>5</x:v>
      </x:c>
      <x:c r="I333" s="18" t="n">
        <x:f>SUM('06 Cargo Claims'!$N$3057:$N$3064)</x:f>
        <x:v>14437.499999999998</x:v>
      </x:c>
      <x:c r="J333" s="18" t="n">
        <x:f>SUM('06 Cargo Claims'!$AN$3057:$AN$3064)</x:f>
        <x:v>3034.662650334919</x:v>
      </x:c>
      <x:c r="K333" s="17" t="n">
        <x:f>IF(I333=0,1,J333/I333)</x:f>
        <x:v>0.21019308400588185</x:v>
      </x:c>
      <x:c r="L333" s="17" t="n">
        <x:f>MIN('06 Cargo Claims'!$AO$3057:$AO$3064)</x:f>
        <x:v>0.12204786951454709</x:v>
      </x:c>
      <x:c r="M333" s="18" t="n">
        <x:f>H333*L333</x:f>
        <x:v>0.6102393475727355</x:v>
      </x:c>
      <x:c r="N333" s="18" t="n">
        <x:f>H333-M333</x:f>
        <x:v>4.389760652427265</x:v>
      </x:c>
      <x:c r="O333" s="11" t="str">
        <x:f>INDEX('06 Cargo Claims'!$H$3057:$H$3064,MATCH(L333,'06 Cargo Claims'!$AO$3057:$AO$3064,0))</x:f>
        <x:v>BAT-22</x:v>
      </x:c>
      <x:c r="P333" s="11" t="str">
        <x:f>IF(L333&gt;='01 Controls'!$E$16,"PASS","FAIL")</x:f>
        <x:v>FAIL</x:v>
      </x:c>
      <x:c r="Q333" s="11" t="str">
        <x:v>UNQUANTIFIED</x:v>
      </x:c>
      <x:c r="R333" s="11" t="str">
        <x:f>IF(P333="FAIL","REDESIGN OR ADD CAPACITY","TRANSPORT ONLY; RECEIVER OPEN")</x:f>
        <x:v>REDESIGN OR ADD CAPACITY</x:v>
      </x:c>
      <x:c r="S333" s="26"/>
    </x:row>
    <x:row r="334">
      <x:c r="C334" s="11" t="str">
        <x:v>M4-C-ERG</x:v>
      </x:c>
      <x:c r="D334" s="11" t="str">
        <x:v>M4</x:v>
      </x:c>
      <x:c r="E334" s="11" t="str">
        <x:v>Tornado sequence</x:v>
      </x:c>
      <x:c r="F334" s="11" t="str">
        <x:v>C-ERG</x:v>
      </x:c>
      <x:c r="G334" s="11" t="str">
        <x:v>Economic restart group</x:v>
      </x:c>
      <x:c r="H334" s="18" t="n">
        <x:v>5</x:v>
      </x:c>
      <x:c r="I334" s="18" t="n">
        <x:f>SUM('06 Cargo Claims'!$N$3065:$N$3073)</x:f>
        <x:v>6093.75</x:v>
      </x:c>
      <x:c r="J334" s="18" t="n">
        <x:f>SUM('06 Cargo Claims'!$AN$3065:$AN$3073)</x:f>
        <x:v>1296.2536601584168</x:v>
      </x:c>
      <x:c r="K334" s="17" t="n">
        <x:f>IF(I334=0,1,J334/I334)</x:f>
        <x:v>0.21271854935932993</x:v>
      </x:c>
      <x:c r="L334" s="17" t="n">
        <x:f>MIN('06 Cargo Claims'!$AO$3065:$AO$3073)</x:f>
        <x:v>0.1220478695145471</x:v>
      </x:c>
      <x:c r="M334" s="18" t="n">
        <x:f>H334*L334</x:f>
        <x:v>0.6102393475727355</x:v>
      </x:c>
      <x:c r="N334" s="18" t="n">
        <x:f>H334-M334</x:f>
        <x:v>4.389760652427265</x:v>
      </x:c>
      <x:c r="O334" s="11" t="str">
        <x:f>INDEX('06 Cargo Claims'!$H$3065:$H$3073,MATCH(L334,'06 Cargo Claims'!$AO$3065:$AO$3073,0))</x:f>
        <x:v>BAT-22</x:v>
      </x:c>
      <x:c r="P334" s="11" t="str">
        <x:f>IF(L334&gt;='01 Controls'!$E$16,"PASS","FAIL")</x:f>
        <x:v>FAIL</x:v>
      </x:c>
      <x:c r="Q334" s="11" t="str">
        <x:v>UNQUANTIFIED</x:v>
      </x:c>
      <x:c r="R334" s="11" t="str">
        <x:f>IF(P334="FAIL","REDESIGN OR ADD CAPACITY","TRANSPORT ONLY; RECEIVER OPEN")</x:f>
        <x:v>REDESIGN OR ADD CAPACITY</x:v>
      </x:c>
      <x:c r="S334" s="26"/>
    </x:row>
    <x:row r="335">
      <x:c r="C335" s="11" t="str">
        <x:v>M4-CM-HCG</x:v>
      </x:c>
      <x:c r="D335" s="11" t="str">
        <x:v>M4</x:v>
      </x:c>
      <x:c r="E335" s="11" t="str">
        <x:v>Tornado sequence</x:v>
      </x:c>
      <x:c r="F335" s="11" t="str">
        <x:v>CM-HCG</x:v>
      </x:c>
      <x:c r="G335" s="11" t="str">
        <x:v>Household collection group</x:v>
      </x:c>
      <x:c r="H335" s="18" t="n">
        <x:v>6</x:v>
      </x:c>
      <x:c r="I335" s="18" t="n">
        <x:f>SUM('06 Cargo Claims'!$N$3074:$N$3082)</x:f>
        <x:v>20122.199999999997</x:v>
      </x:c>
      <x:c r="J335" s="18" t="n">
        <x:f>SUM('06 Cargo Claims'!$AN$3074:$AN$3082)</x:f>
        <x:v>3528.139341494156</x:v>
      </x:c>
      <x:c r="K335" s="17" t="n">
        <x:f>IF(I335=0,1,J335/I335)</x:f>
        <x:v>0.1753356661545038</x:v>
      </x:c>
      <x:c r="L335" s="17" t="n">
        <x:f>MIN('06 Cargo Claims'!$AO$3074:$AO$3082)</x:f>
        <x:v>0.12204786951454709</x:v>
      </x:c>
      <x:c r="M335" s="18" t="n">
        <x:f>H335*L335</x:f>
        <x:v>0.7322872170872825</x:v>
      </x:c>
      <x:c r="N335" s="18" t="n">
        <x:f>H335-M335</x:f>
        <x:v>5.267712782912717</x:v>
      </x:c>
      <x:c r="O335" s="11" t="str">
        <x:f>INDEX('06 Cargo Claims'!$H$3074:$H$3082,MATCH(L335,'06 Cargo Claims'!$AO$3074:$AO$3082,0))</x:f>
        <x:v>BAT-22</x:v>
      </x:c>
      <x:c r="P335" s="11" t="str">
        <x:f>IF(L335&gt;='01 Controls'!$E$16,"PASS","FAIL")</x:f>
        <x:v>FAIL</x:v>
      </x:c>
      <x:c r="Q335" s="11" t="str">
        <x:v>UNQUANTIFIED</x:v>
      </x:c>
      <x:c r="R335" s="11" t="str">
        <x:f>IF(P335="FAIL","REDESIGN OR ADD CAPACITY","TRANSPORT ONLY; RECEIVER OPEN")</x:f>
        <x:v>REDESIGN OR ADD CAPACITY</x:v>
      </x:c>
      <x:c r="S335" s="26"/>
    </x:row>
    <x:row r="336">
      <x:c r="C336" s="11" t="str">
        <x:v>M4-CM-CTN</x:v>
      </x:c>
      <x:c r="D336" s="11" t="str">
        <x:v>M4</x:v>
      </x:c>
      <x:c r="E336" s="11" t="str">
        <x:v>Tornado sequence</x:v>
      </x:c>
      <x:c r="F336" s="11" t="str">
        <x:v>CM-CTN</x:v>
      </x:c>
      <x:c r="G336" s="11" t="str">
        <x:v>Continuity transfer-node group</x:v>
      </x:c>
      <x:c r="H336" s="18" t="n">
        <x:v>5</x:v>
      </x:c>
      <x:c r="I336" s="18" t="n">
        <x:f>SUM('06 Cargo Claims'!$N$3083:$N$3091)</x:f>
        <x:v>11846.624999999998</x:v>
      </x:c>
      <x:c r="J336" s="18" t="n">
        <x:f>SUM('06 Cargo Claims'!$AN$3083:$AN$3091)</x:f>
        <x:v>2077.1358860575983</x:v>
      </x:c>
      <x:c r="K336" s="17" t="n">
        <x:f>IF(I336=0,1,J336/I336)</x:f>
        <x:v>0.1753356661545038</x:v>
      </x:c>
      <x:c r="L336" s="17" t="n">
        <x:f>MIN('06 Cargo Claims'!$AO$3083:$AO$3091)</x:f>
        <x:v>0.1220478695145471</x:v>
      </x:c>
      <x:c r="M336" s="18" t="n">
        <x:f>H336*L336</x:f>
        <x:v>0.6102393475727355</x:v>
      </x:c>
      <x:c r="N336" s="18" t="n">
        <x:f>H336-M336</x:f>
        <x:v>4.389760652427265</x:v>
      </x:c>
      <x:c r="O336" s="11" t="str">
        <x:f>INDEX('06 Cargo Claims'!$H$3083:$H$3091,MATCH(L336,'06 Cargo Claims'!$AO$3083:$AO$3091,0))</x:f>
        <x:v>TNK-20</x:v>
      </x:c>
      <x:c r="P336" s="11" t="str">
        <x:f>IF(L336&gt;='01 Controls'!$E$16,"PASS","FAIL")</x:f>
        <x:v>FAIL</x:v>
      </x:c>
      <x:c r="Q336" s="11" t="str">
        <x:v>UNQUANTIFIED</x:v>
      </x:c>
      <x:c r="R336" s="11" t="str">
        <x:f>IF(P336="FAIL","REDESIGN OR ADD CAPACITY","TRANSPORT ONLY; RECEIVER OPEN")</x:f>
        <x:v>REDESIGN OR ADD CAPACITY</x:v>
      </x:c>
      <x:c r="S336" s="26"/>
    </x:row>
    <x:row r="337">
      <x:c r="C337" s="11" t="str">
        <x:v>M4-CM-RMG</x:v>
      </x:c>
      <x:c r="D337" s="11" t="str">
        <x:v>M4</x:v>
      </x:c>
      <x:c r="E337" s="11" t="str">
        <x:v>Tornado sequence</x:v>
      </x:c>
      <x:c r="F337" s="11" t="str">
        <x:v>CM-RMG</x:v>
      </x:c>
      <x:c r="G337" s="11" t="str">
        <x:v>Civil road-mobility group</x:v>
      </x:c>
      <x:c r="H337" s="18" t="n">
        <x:v>8</x:v>
      </x:c>
      <x:c r="I337" s="18" t="n">
        <x:f>SUM('06 Cargo Claims'!$N$3092:$N$3101)</x:f>
        <x:v>21000</x:v>
      </x:c>
      <x:c r="J337" s="18" t="n">
        <x:f>SUM('06 Cargo Claims'!$AN$3092:$AN$3101)</x:f>
        <x:v>5720.178657106158</x:v>
      </x:c>
      <x:c r="K337" s="17" t="n">
        <x:f>IF(I337=0,1,J337/I337)</x:f>
        <x:v>0.27238945986219804</x:v>
      </x:c>
      <x:c r="L337" s="17" t="n">
        <x:f>MIN('06 Cargo Claims'!$AO$3092:$AO$3101)</x:f>
        <x:v>0.1220478695145471</x:v>
      </x:c>
      <x:c r="M337" s="18" t="n">
        <x:f>H337*L337</x:f>
        <x:v>0.9763829561163768</x:v>
      </x:c>
      <x:c r="N337" s="18" t="n">
        <x:f>H337-M337</x:f>
        <x:v>7.023617043883624</x:v>
      </x:c>
      <x:c r="O337" s="11" t="str">
        <x:f>INDEX('06 Cargo Claims'!$H$3092:$H$3101,MATCH(L337,'06 Cargo Claims'!$AO$3092:$AO$3101,0))</x:f>
        <x:v>BAT-22</x:v>
      </x:c>
      <x:c r="P337" s="11" t="str">
        <x:f>IF(L337&gt;='01 Controls'!$E$16,"PASS","FAIL")</x:f>
        <x:v>FAIL</x:v>
      </x:c>
      <x:c r="Q337" s="11" t="str">
        <x:v>UNQUANTIFIED</x:v>
      </x:c>
      <x:c r="R337" s="11" t="str">
        <x:f>IF(P337="FAIL","REDESIGN OR ADD CAPACITY","TRANSPORT ONLY; RECEIVER OPEN")</x:f>
        <x:v>REDESIGN OR ADD CAPACITY</x:v>
      </x:c>
      <x:c r="S337" s="26"/>
    </x:row>
    <x:row r="338">
      <x:c r="C338" s="11" t="str">
        <x:v>M4-CM-RLG</x:v>
      </x:c>
      <x:c r="D338" s="11" t="str">
        <x:v>M4</x:v>
      </x:c>
      <x:c r="E338" s="11" t="str">
        <x:v>Tornado sequence</x:v>
      </x:c>
      <x:c r="F338" s="11" t="str">
        <x:v>CM-RLG</x:v>
      </x:c>
      <x:c r="G338" s="11" t="str">
        <x:v>Civil rail-mobility group</x:v>
      </x:c>
      <x:c r="H338" s="18" t="n">
        <x:v>3</x:v>
      </x:c>
      <x:c r="I338" s="18" t="n">
        <x:f>SUM('06 Cargo Claims'!$N$3102:$N$3111)</x:f>
        <x:v>10800</x:v>
      </x:c>
      <x:c r="J338" s="18" t="n">
        <x:f>SUM('06 Cargo Claims'!$AN$3102:$AN$3111)</x:f>
        <x:v>2941.8061665117393</x:v>
      </x:c>
      <x:c r="K338" s="17" t="n">
        <x:f>IF(I338=0,1,J338/I338)</x:f>
        <x:v>0.2723894598621981</x:v>
      </x:c>
      <x:c r="L338" s="17" t="n">
        <x:f>MIN('06 Cargo Claims'!$AO$3102:$AO$3111)</x:f>
        <x:v>0.12204786951454709</x:v>
      </x:c>
      <x:c r="M338" s="18" t="n">
        <x:f>H338*L338</x:f>
        <x:v>0.36614360854364125</x:v>
      </x:c>
      <x:c r="N338" s="18" t="n">
        <x:f>H338-M338</x:f>
        <x:v>2.6338563914563586</x:v>
      </x:c>
      <x:c r="O338" s="11" t="str">
        <x:f>INDEX('06 Cargo Claims'!$H$3102:$H$3111,MATCH(L338,'06 Cargo Claims'!$AO$3102:$AO$3111,0))</x:f>
        <x:v>BAT-22</x:v>
      </x:c>
      <x:c r="P338" s="11" t="str">
        <x:f>IF(L338&gt;='01 Controls'!$E$16,"PASS","FAIL")</x:f>
        <x:v>FAIL</x:v>
      </x:c>
      <x:c r="Q338" s="11" t="str">
        <x:v>UNQUANTIFIED</x:v>
      </x:c>
      <x:c r="R338" s="11" t="str">
        <x:f>IF(P338="FAIL","REDESIGN OR ADD CAPACITY","TRANSPORT ONLY; RECEIVER OPEN")</x:f>
        <x:v>REDESIGN OR ADD CAPACITY</x:v>
      </x:c>
      <x:c r="S338" s="26"/>
    </x:row>
    <x:row r="339">
      <x:c r="C339" s="11" t="str">
        <x:v>M4-CM-AMG</x:v>
      </x:c>
      <x:c r="D339" s="11" t="str">
        <x:v>M4</x:v>
      </x:c>
      <x:c r="E339" s="11" t="str">
        <x:v>Tornado sequence</x:v>
      </x:c>
      <x:c r="F339" s="11" t="str">
        <x:v>CM-AMG</x:v>
      </x:c>
      <x:c r="G339" s="11" t="str">
        <x:v>Civil air-mobility group</x:v>
      </x:c>
      <x:c r="H339" s="18" t="n">
        <x:v>3</x:v>
      </x:c>
      <x:c r="I339" s="18" t="n">
        <x:f>SUM('06 Cargo Claims'!$N$3112:$N$3121)</x:f>
        <x:v>10125</x:v>
      </x:c>
      <x:c r="J339" s="18" t="n">
        <x:f>SUM('06 Cargo Claims'!$AN$3112:$AN$3121)</x:f>
        <x:v>2757.943281104755</x:v>
      </x:c>
      <x:c r="K339" s="17" t="n">
        <x:f>IF(I339=0,1,J339/I339)</x:f>
        <x:v>0.27238945986219804</x:v>
      </x:c>
      <x:c r="L339" s="17" t="n">
        <x:f>MIN('06 Cargo Claims'!$AO$3112:$AO$3121)</x:f>
        <x:v>0.12204786951454709</x:v>
      </x:c>
      <x:c r="M339" s="18" t="n">
        <x:f>H339*L339</x:f>
        <x:v>0.36614360854364125</x:v>
      </x:c>
      <x:c r="N339" s="18" t="n">
        <x:f>H339-M339</x:f>
        <x:v>2.6338563914563586</x:v>
      </x:c>
      <x:c r="O339" s="11" t="str">
        <x:f>INDEX('06 Cargo Claims'!$H$3112:$H$3121,MATCH(L339,'06 Cargo Claims'!$AO$3112:$AO$3121,0))</x:f>
        <x:v>FLR-24</x:v>
      </x:c>
      <x:c r="P339" s="11" t="str">
        <x:f>IF(L339&gt;='01 Controls'!$E$16,"PASS","FAIL")</x:f>
        <x:v>FAIL</x:v>
      </x:c>
      <x:c r="Q339" s="11" t="str">
        <x:v>UNQUANTIFIED</x:v>
      </x:c>
      <x:c r="R339" s="11" t="str">
        <x:f>IF(P339="FAIL","REDESIGN OR ADD CAPACITY","TRANSPORT ONLY; RECEIVER OPEN")</x:f>
        <x:v>REDESIGN OR ADD CAPACITY</x:v>
      </x:c>
      <x:c r="S339" s="26"/>
    </x:row>
    <x:row r="340">
      <x:c r="C340" s="11" t="str">
        <x:v>M4-CM-WMG</x:v>
      </x:c>
      <x:c r="D340" s="11" t="str">
        <x:v>M4</x:v>
      </x:c>
      <x:c r="E340" s="11" t="str">
        <x:v>Tornado sequence</x:v>
      </x:c>
      <x:c r="F340" s="11" t="str">
        <x:v>CM-WMG</x:v>
      </x:c>
      <x:c r="G340" s="11" t="str">
        <x:v>Civil water-mobility group</x:v>
      </x:c>
      <x:c r="H340" s="18" t="n">
        <x:v>2</x:v>
      </x:c>
      <x:c r="I340" s="18" t="n">
        <x:f>SUM('06 Cargo Claims'!$N$3122:$N$3131)</x:f>
        <x:v>6750</x:v>
      </x:c>
      <x:c r="J340" s="18" t="n">
        <x:f>SUM('06 Cargo Claims'!$AN$3122:$AN$3131)</x:f>
        <x:v>1838.6288540698367</x:v>
      </x:c>
      <x:c r="K340" s="17" t="n">
        <x:f>IF(I340=0,1,J340/I340)</x:f>
        <x:v>0.27238945986219804</x:v>
      </x:c>
      <x:c r="L340" s="17" t="n">
        <x:f>MIN('06 Cargo Claims'!$AO$3122:$AO$3131)</x:f>
        <x:v>0.12204786951454709</x:v>
      </x:c>
      <x:c r="M340" s="18" t="n">
        <x:f>H340*L340</x:f>
        <x:v>0.24409573902909418</x:v>
      </x:c>
      <x:c r="N340" s="18" t="n">
        <x:f>H340-M340</x:f>
        <x:v>1.755904260970906</x:v>
      </x:c>
      <x:c r="O340" s="11" t="str">
        <x:f>INDEX('06 Cargo Claims'!$H$3122:$H$3131,MATCH(L340,'06 Cargo Claims'!$AO$3122:$AO$3131,0))</x:f>
        <x:v>BAT-22</x:v>
      </x:c>
      <x:c r="P340" s="11" t="str">
        <x:f>IF(L340&gt;='01 Controls'!$E$16,"PASS","FAIL")</x:f>
        <x:v>FAIL</x:v>
      </x:c>
      <x:c r="Q340" s="11" t="str">
        <x:v>UNQUANTIFIED</x:v>
      </x:c>
      <x:c r="R340" s="11" t="str">
        <x:f>IF(P340="FAIL","REDESIGN OR ADD CAPACITY","TRANSPORT ONLY; RECEIVER OPEN")</x:f>
        <x:v>REDESIGN OR ADD CAPACITY</x:v>
      </x:c>
      <x:c r="S340" s="26"/>
    </x:row>
    <x:row r="341">
      <x:c r="C341" s="11" t="str">
        <x:v>M4-CM-RDC</x:v>
      </x:c>
      <x:c r="D341" s="11" t="str">
        <x:v>M4</x:v>
      </x:c>
      <x:c r="E341" s="11" t="str">
        <x:v>Tornado sequence</x:v>
      </x:c>
      <x:c r="F341" s="11" t="str">
        <x:v>CM-RDC</x:v>
      </x:c>
      <x:c r="G341" s="11" t="str">
        <x:v>Return and durable-continuity group</x:v>
      </x:c>
      <x:c r="H341" s="18" t="n">
        <x:v>5</x:v>
      </x:c>
      <x:c r="I341" s="18" t="n">
        <x:f>SUM('06 Cargo Claims'!$N$3132:$N$3141)</x:f>
        <x:v>3375</x:v>
      </x:c>
      <x:c r="J341" s="18" t="n">
        <x:f>SUM('06 Cargo Claims'!$AN$3132:$AN$3141)</x:f>
        <x:v>919.3144270349184</x:v>
      </x:c>
      <x:c r="K341" s="17" t="n">
        <x:f>IF(I341=0,1,J341/I341)</x:f>
        <x:v>0.27238945986219804</x:v>
      </x:c>
      <x:c r="L341" s="17" t="n">
        <x:f>MIN('06 Cargo Claims'!$AO$3132:$AO$3141)</x:f>
        <x:v>0.12204786951454709</x:v>
      </x:c>
      <x:c r="M341" s="18" t="n">
        <x:f>H341*L341</x:f>
        <x:v>0.6102393475727355</x:v>
      </x:c>
      <x:c r="N341" s="18" t="n">
        <x:f>H341-M341</x:f>
        <x:v>4.389760652427265</x:v>
      </x:c>
      <x:c r="O341" s="11" t="str">
        <x:f>INDEX('06 Cargo Claims'!$H$3132:$H$3141,MATCH(L341,'06 Cargo Claims'!$AO$3132:$AO$3141,0))</x:f>
        <x:v>BAT-22</x:v>
      </x:c>
      <x:c r="P341" s="11" t="str">
        <x:f>IF(L341&gt;='01 Controls'!$E$16,"PASS","FAIL")</x:f>
        <x:v>FAIL</x:v>
      </x:c>
      <x:c r="Q341" s="11" t="str">
        <x:v>UNQUANTIFIED</x:v>
      </x:c>
      <x:c r="R341" s="11" t="str">
        <x:f>IF(P341="FAIL","REDESIGN OR ADD CAPACITY","TRANSPORT ONLY; RECEIVER OPEN")</x:f>
        <x:v>REDESIGN OR ADD CAPACITY</x:v>
      </x:c>
      <x:c r="S341" s="26"/>
    </x:row>
    <x:row r="342">
      <x:c r="C342" s="11" t="str">
        <x:v>M5-J-CIE</x:v>
      </x:c>
      <x:c r="D342" s="11" t="str">
        <x:v>M5</x:v>
      </x:c>
      <x:c r="E342" s="11" t="str">
        <x:v>Drought and water</x:v>
      </x:c>
      <x:c r="F342" s="11" t="str">
        <x:v>J-CIE</x:v>
      </x:c>
      <x:c r="G342" s="11" t="str">
        <x:v>Civil integration and effects group</x:v>
      </x:c>
      <x:c r="H342" s="18" t="n">
        <x:v>3</x:v>
      </x:c>
      <x:c r="I342" s="18" t="n">
        <x:f>SUM('06 Cargo Claims'!$N$3142:$N$3150)</x:f>
        <x:v>3217.5</x:v>
      </x:c>
      <x:c r="J342" s="18" t="n">
        <x:f>SUM('06 Cargo Claims'!$AN$3142:$AN$3150)</x:f>
        <x:v>828.5243020025501</x:v>
      </x:c>
      <x:c r="K342" s="17" t="n">
        <x:f>IF(I342=0,1,J342/I342)</x:f>
        <x:v>0.25750561056800314</x:v>
      </x:c>
      <x:c r="L342" s="17" t="n">
        <x:f>MIN('06 Cargo Claims'!$AO$3142:$AO$3150)</x:f>
        <x:v>0.15757250895281036</x:v>
      </x:c>
      <x:c r="M342" s="18" t="n">
        <x:f>H342*L342</x:f>
        <x:v>0.47271752685843105</x:v>
      </x:c>
      <x:c r="N342" s="18" t="n">
        <x:f>H342-M342</x:f>
        <x:v>2.527282473141569</x:v>
      </x:c>
      <x:c r="O342" s="11" t="str">
        <x:f>INDEX('06 Cargo Claims'!$H$3142:$H$3150,MATCH(L342,'06 Cargo Claims'!$AO$3142:$AO$3150,0))</x:f>
        <x:v>ROL-30</x:v>
      </x:c>
      <x:c r="P342" s="11" t="str">
        <x:f>IF(L342&gt;='01 Controls'!$E$16,"PASS","FAIL")</x:f>
        <x:v>FAIL</x:v>
      </x:c>
      <x:c r="Q342" s="11" t="str">
        <x:v>UNQUANTIFIED</x:v>
      </x:c>
      <x:c r="R342" s="11" t="str">
        <x:f>IF(P342="FAIL","REDESIGN OR ADD CAPACITY","TRANSPORT ONLY; RECEIVER OPEN")</x:f>
        <x:v>REDESIGN OR ADD CAPACITY</x:v>
      </x:c>
      <x:c r="S342" s="26"/>
    </x:row>
    <x:row r="343">
      <x:c r="C343" s="11" t="str">
        <x:v>M5-J-TOC</x:v>
      </x:c>
      <x:c r="D343" s="11" t="str">
        <x:v>M5</x:v>
      </x:c>
      <x:c r="E343" s="11" t="str">
        <x:v>Drought and water</x:v>
      </x:c>
      <x:c r="F343" s="11" t="str">
        <x:v>J-TOC</x:v>
      </x:c>
      <x:c r="G343" s="11" t="str">
        <x:v>Theater-opening command</x:v>
      </x:c>
      <x:c r="H343" s="18" t="n">
        <x:v>2</x:v>
      </x:c>
      <x:c r="I343" s="18" t="n">
        <x:f>SUM('06 Cargo Claims'!$N$3151:$N$3159)</x:f>
        <x:v>2145</x:v>
      </x:c>
      <x:c r="J343" s="18" t="n">
        <x:f>SUM('06 Cargo Claims'!$AN$3151:$AN$3159)</x:f>
        <x:v>552.3495346683668</x:v>
      </x:c>
      <x:c r="K343" s="17" t="n">
        <x:f>IF(I343=0,1,J343/I343)</x:f>
        <x:v>0.2575056105680032</x:v>
      </x:c>
      <x:c r="L343" s="17" t="n">
        <x:f>MIN('06 Cargo Claims'!$AO$3151:$AO$3159)</x:f>
        <x:v>0.1575725089528104</x:v>
      </x:c>
      <x:c r="M343" s="18" t="n">
        <x:f>H343*L343</x:f>
        <x:v>0.3151450179056208</x:v>
      </x:c>
      <x:c r="N343" s="18" t="n">
        <x:f>H343-M343</x:f>
        <x:v>1.6848549820943792</x:v>
      </x:c>
      <x:c r="O343" s="11" t="str">
        <x:f>INDEX('06 Cargo Claims'!$H$3151:$H$3159,MATCH(L343,'06 Cargo Claims'!$AO$3151:$AO$3159,0))</x:f>
        <x:v>ROL-30</x:v>
      </x:c>
      <x:c r="P343" s="11" t="str">
        <x:f>IF(L343&gt;='01 Controls'!$E$16,"PASS","FAIL")</x:f>
        <x:v>FAIL</x:v>
      </x:c>
      <x:c r="Q343" s="11" t="str">
        <x:v>UNQUANTIFIED</x:v>
      </x:c>
      <x:c r="R343" s="11" t="str">
        <x:f>IF(P343="FAIL","REDESIGN OR ADD CAPACITY","TRANSPORT ONLY; RECEIVER OPEN")</x:f>
        <x:v>REDESIGN OR ADD CAPACITY</x:v>
      </x:c>
      <x:c r="S343" s="26"/>
    </x:row>
    <x:row r="344">
      <x:c r="C344" s="11" t="str">
        <x:v>M5-J-TSC</x:v>
      </x:c>
      <x:c r="D344" s="11" t="str">
        <x:v>M5</x:v>
      </x:c>
      <x:c r="E344" s="11" t="str">
        <x:v>Drought and water</x:v>
      </x:c>
      <x:c r="F344" s="11" t="str">
        <x:v>J-TSC</x:v>
      </x:c>
      <x:c r="G344" s="11" t="str">
        <x:v>Theater sustainment command</x:v>
      </x:c>
      <x:c r="H344" s="18" t="n">
        <x:v>3</x:v>
      </x:c>
      <x:c r="I344" s="18" t="n">
        <x:f>SUM('06 Cargo Claims'!$N$3160:$N$3168)</x:f>
        <x:v>3217.5</x:v>
      </x:c>
      <x:c r="J344" s="18" t="n">
        <x:f>SUM('06 Cargo Claims'!$AN$3160:$AN$3168)</x:f>
        <x:v>828.5243020025501</x:v>
      </x:c>
      <x:c r="K344" s="17" t="n">
        <x:f>IF(I344=0,1,J344/I344)</x:f>
        <x:v>0.25750561056800314</x:v>
      </x:c>
      <x:c r="L344" s="17" t="n">
        <x:f>MIN('06 Cargo Claims'!$AO$3160:$AO$3168)</x:f>
        <x:v>0.15757250895281036</x:v>
      </x:c>
      <x:c r="M344" s="18" t="n">
        <x:f>H344*L344</x:f>
        <x:v>0.47271752685843105</x:v>
      </x:c>
      <x:c r="N344" s="18" t="n">
        <x:f>H344-M344</x:f>
        <x:v>2.527282473141569</x:v>
      </x:c>
      <x:c r="O344" s="11" t="str">
        <x:f>INDEX('06 Cargo Claims'!$H$3160:$H$3168,MATCH(L344,'06 Cargo Claims'!$AO$3160:$AO$3168,0))</x:f>
        <x:v>ROL-30</x:v>
      </x:c>
      <x:c r="P344" s="11" t="str">
        <x:f>IF(L344&gt;='01 Controls'!$E$16,"PASS","FAIL")</x:f>
        <x:v>FAIL</x:v>
      </x:c>
      <x:c r="Q344" s="11" t="str">
        <x:v>UNQUANTIFIED</x:v>
      </x:c>
      <x:c r="R344" s="11" t="str">
        <x:f>IF(P344="FAIL","REDESIGN OR ADD CAPACITY","TRANSPORT ONLY; RECEIVER OPEN")</x:f>
        <x:v>REDESIGN OR ADD CAPACITY</x:v>
      </x:c>
      <x:c r="S344" s="26"/>
    </x:row>
    <x:row r="345">
      <x:c r="C345" s="11" t="str">
        <x:v>M5-J-RRG</x:v>
      </x:c>
      <x:c r="D345" s="11" t="str">
        <x:v>M5</x:v>
      </x:c>
      <x:c r="E345" s="11" t="str">
        <x:v>Drought and water</x:v>
      </x:c>
      <x:c r="F345" s="11" t="str">
        <x:v>J-RRG</x:v>
      </x:c>
      <x:c r="G345" s="11" t="str">
        <x:v>Replacement and reconstitution group</x:v>
      </x:c>
      <x:c r="H345" s="18" t="n">
        <x:v>3</x:v>
      </x:c>
      <x:c r="I345" s="18" t="n">
        <x:f>SUM('06 Cargo Claims'!$N$3169:$N$3177)</x:f>
        <x:v>3217.5</x:v>
      </x:c>
      <x:c r="J345" s="18" t="n">
        <x:f>SUM('06 Cargo Claims'!$AN$3169:$AN$3177)</x:f>
        <x:v>828.5243020025501</x:v>
      </x:c>
      <x:c r="K345" s="17" t="n">
        <x:f>IF(I345=0,1,J345/I345)</x:f>
        <x:v>0.25750561056800314</x:v>
      </x:c>
      <x:c r="L345" s="17" t="n">
        <x:f>MIN('06 Cargo Claims'!$AO$3169:$AO$3177)</x:f>
        <x:v>0.15757250895281036</x:v>
      </x:c>
      <x:c r="M345" s="18" t="n">
        <x:f>H345*L345</x:f>
        <x:v>0.47271752685843105</x:v>
      </x:c>
      <x:c r="N345" s="18" t="n">
        <x:f>H345-M345</x:f>
        <x:v>2.527282473141569</x:v>
      </x:c>
      <x:c r="O345" s="11" t="str">
        <x:f>INDEX('06 Cargo Claims'!$H$3169:$H$3177,MATCH(L345,'06 Cargo Claims'!$AO$3169:$AO$3177,0))</x:f>
        <x:v>ROL-30</x:v>
      </x:c>
      <x:c r="P345" s="11" t="str">
        <x:f>IF(L345&gt;='01 Controls'!$E$16,"PASS","FAIL")</x:f>
        <x:v>FAIL</x:v>
      </x:c>
      <x:c r="Q345" s="11" t="str">
        <x:v>UNQUANTIFIED</x:v>
      </x:c>
      <x:c r="R345" s="11" t="str">
        <x:f>IF(P345="FAIL","REDESIGN OR ADD CAPACITY","TRANSPORT ONLY; RECEIVER OPEN")</x:f>
        <x:v>REDESIGN OR ADD CAPACITY</x:v>
      </x:c>
      <x:c r="S345" s="26"/>
    </x:row>
    <x:row r="346">
      <x:c r="C346" s="11" t="str">
        <x:v>M5-J-TDG</x:v>
      </x:c>
      <x:c r="D346" s="11" t="str">
        <x:v>M5</x:v>
      </x:c>
      <x:c r="E346" s="11" t="str">
        <x:v>Drought and water</x:v>
      </x:c>
      <x:c r="F346" s="11" t="str">
        <x:v>J-TDG</x:v>
      </x:c>
      <x:c r="G346" s="11" t="str">
        <x:v>Transfer and demobilization group</x:v>
      </x:c>
      <x:c r="H346" s="18" t="n">
        <x:v>2</x:v>
      </x:c>
      <x:c r="I346" s="18" t="n">
        <x:f>SUM('06 Cargo Claims'!$N$3178:$N$3186)</x:f>
        <x:v>2145</x:v>
      </x:c>
      <x:c r="J346" s="18" t="n">
        <x:f>SUM('06 Cargo Claims'!$AN$3178:$AN$3186)</x:f>
        <x:v>552.3495346683668</x:v>
      </x:c>
      <x:c r="K346" s="17" t="n">
        <x:f>IF(I346=0,1,J346/I346)</x:f>
        <x:v>0.2575056105680032</x:v>
      </x:c>
      <x:c r="L346" s="17" t="n">
        <x:f>MIN('06 Cargo Claims'!$AO$3178:$AO$3186)</x:f>
        <x:v>0.1575725089528104</x:v>
      </x:c>
      <x:c r="M346" s="18" t="n">
        <x:f>H346*L346</x:f>
        <x:v>0.3151450179056208</x:v>
      </x:c>
      <x:c r="N346" s="18" t="n">
        <x:f>H346-M346</x:f>
        <x:v>1.6848549820943792</x:v>
      </x:c>
      <x:c r="O346" s="11" t="str">
        <x:f>INDEX('06 Cargo Claims'!$H$3178:$H$3186,MATCH(L346,'06 Cargo Claims'!$AO$3178:$AO$3186,0))</x:f>
        <x:v>ROL-30</x:v>
      </x:c>
      <x:c r="P346" s="11" t="str">
        <x:f>IF(L346&gt;='01 Controls'!$E$16,"PASS","FAIL")</x:f>
        <x:v>FAIL</x:v>
      </x:c>
      <x:c r="Q346" s="11" t="str">
        <x:v>UNQUANTIFIED</x:v>
      </x:c>
      <x:c r="R346" s="11" t="str">
        <x:f>IF(P346="FAIL","REDESIGN OR ADD CAPACITY","TRANSPORT ONLY; RECEIVER OPEN")</x:f>
        <x:v>REDESIGN OR ADD CAPACITY</x:v>
      </x:c>
      <x:c r="S346" s="26"/>
    </x:row>
    <x:row r="347">
      <x:c r="C347" s="11" t="str">
        <x:v>M5-L-ROG</x:v>
      </x:c>
      <x:c r="D347" s="11" t="str">
        <x:v>M5</x:v>
      </x:c>
      <x:c r="E347" s="11" t="str">
        <x:v>Drought and water</x:v>
      </x:c>
      <x:c r="F347" s="11" t="str">
        <x:v>L-ROG</x:v>
      </x:c>
      <x:c r="G347" s="11" t="str">
        <x:v>Access and route-opening group</x:v>
      </x:c>
      <x:c r="H347" s="18" t="n">
        <x:v>4</x:v>
      </x:c>
      <x:c r="I347" s="18" t="n">
        <x:f>SUM('06 Cargo Claims'!$N$3187:$N$3196)</x:f>
        <x:v>12150</x:v>
      </x:c>
      <x:c r="J347" s="18" t="n">
        <x:f>SUM('06 Cargo Claims'!$AN$3187:$AN$3196)</x:f>
        <x:v>3665.7060631139893</x:v>
      </x:c>
      <x:c r="K347" s="17" t="n">
        <x:f>IF(I347=0,1,J347/I347)</x:f>
        <x:v>0.30170420272543125</x:v>
      </x:c>
      <x:c r="L347" s="17" t="n">
        <x:f>MIN('06 Cargo Claims'!$AO$3187:$AO$3196)</x:f>
        <x:v>0.15757250895281036</x:v>
      </x:c>
      <x:c r="M347" s="18" t="n">
        <x:f>H347*L347</x:f>
        <x:v>0.6302900358112414</x:v>
      </x:c>
      <x:c r="N347" s="18" t="n">
        <x:f>H347-M347</x:f>
        <x:v>3.3697099641887585</x:v>
      </x:c>
      <x:c r="O347" s="11" t="str">
        <x:f>INDEX('06 Cargo Claims'!$H$3187:$H$3196,MATCH(L347,'06 Cargo Claims'!$AO$3187:$AO$3196,0))</x:f>
        <x:v>ROL-30</x:v>
      </x:c>
      <x:c r="P347" s="11" t="str">
        <x:f>IF(L347&gt;='01 Controls'!$E$16,"PASS","FAIL")</x:f>
        <x:v>FAIL</x:v>
      </x:c>
      <x:c r="Q347" s="11" t="str">
        <x:v>UNQUANTIFIED</x:v>
      </x:c>
      <x:c r="R347" s="11" t="str">
        <x:f>IF(P347="FAIL","REDESIGN OR ADD CAPACITY","TRANSPORT ONLY; RECEIVER OPEN")</x:f>
        <x:v>REDESIGN OR ADD CAPACITY</x:v>
      </x:c>
      <x:c r="S347" s="26"/>
    </x:row>
    <x:row r="348">
      <x:c r="C348" s="11" t="str">
        <x:v>M5-L-HCG</x:v>
      </x:c>
      <x:c r="D348" s="11" t="str">
        <x:v>M5</x:v>
      </x:c>
      <x:c r="E348" s="11" t="str">
        <x:v>Drought and water</x:v>
      </x:c>
      <x:c r="F348" s="11" t="str">
        <x:v>L-HCG</x:v>
      </x:c>
      <x:c r="G348" s="11" t="str">
        <x:v>Flood and hydraulic-control group</x:v>
      </x:c>
      <x:c r="H348" s="18" t="n">
        <x:v>2</x:v>
      </x:c>
      <x:c r="I348" s="18" t="n">
        <x:f>SUM('06 Cargo Claims'!$N$3197:$N$3206)</x:f>
        <x:v>6075</x:v>
      </x:c>
      <x:c r="J348" s="18" t="n">
        <x:f>SUM('06 Cargo Claims'!$AN$3197:$AN$3206)</x:f>
        <x:v>1832.8530315569947</x:v>
      </x:c>
      <x:c r="K348" s="17" t="n">
        <x:f>IF(I348=0,1,J348/I348)</x:f>
        <x:v>0.30170420272543125</x:v>
      </x:c>
      <x:c r="L348" s="17" t="n">
        <x:f>MIN('06 Cargo Claims'!$AO$3197:$AO$3206)</x:f>
        <x:v>0.15757250895281036</x:v>
      </x:c>
      <x:c r="M348" s="18" t="n">
        <x:f>H348*L348</x:f>
        <x:v>0.3151450179056207</x:v>
      </x:c>
      <x:c r="N348" s="18" t="n">
        <x:f>H348-M348</x:f>
        <x:v>1.6848549820943792</x:v>
      </x:c>
      <x:c r="O348" s="11" t="str">
        <x:f>INDEX('06 Cargo Claims'!$H$3197:$H$3206,MATCH(L348,'06 Cargo Claims'!$AO$3197:$AO$3206,0))</x:f>
        <x:v>ROL-30</x:v>
      </x:c>
      <x:c r="P348" s="11" t="str">
        <x:f>IF(L348&gt;='01 Controls'!$E$16,"PASS","FAIL")</x:f>
        <x:v>FAIL</x:v>
      </x:c>
      <x:c r="Q348" s="11" t="str">
        <x:v>UNQUANTIFIED</x:v>
      </x:c>
      <x:c r="R348" s="11" t="str">
        <x:f>IF(P348="FAIL","REDESIGN OR ADD CAPACITY","TRANSPORT ONLY; RECEIVER OPEN")</x:f>
        <x:v>REDESIGN OR ADD CAPACITY</x:v>
      </x:c>
      <x:c r="S348" s="26"/>
    </x:row>
    <x:row r="349">
      <x:c r="C349" s="11" t="str">
        <x:v>M5-L-DMG</x:v>
      </x:c>
      <x:c r="D349" s="11" t="str">
        <x:v>M5</x:v>
      </x:c>
      <x:c r="E349" s="11" t="str">
        <x:v>Drought and water</x:v>
      </x:c>
      <x:c r="F349" s="11" t="str">
        <x:v>L-DMG</x:v>
      </x:c>
      <x:c r="G349" s="11" t="str">
        <x:v>Debris and materials group</x:v>
      </x:c>
      <x:c r="H349" s="18" t="n">
        <x:v>2</x:v>
      </x:c>
      <x:c r="I349" s="18" t="n">
        <x:f>SUM('06 Cargo Claims'!$N$3207:$N$3216)</x:f>
        <x:v>6075</x:v>
      </x:c>
      <x:c r="J349" s="18" t="n">
        <x:f>SUM('06 Cargo Claims'!$AN$3207:$AN$3216)</x:f>
        <x:v>1832.8530315569947</x:v>
      </x:c>
      <x:c r="K349" s="17" t="n">
        <x:f>IF(I349=0,1,J349/I349)</x:f>
        <x:v>0.30170420272543125</x:v>
      </x:c>
      <x:c r="L349" s="17" t="n">
        <x:f>MIN('06 Cargo Claims'!$AO$3207:$AO$3216)</x:f>
        <x:v>0.15757250895281036</x:v>
      </x:c>
      <x:c r="M349" s="18" t="n">
        <x:f>H349*L349</x:f>
        <x:v>0.3151450179056207</x:v>
      </x:c>
      <x:c r="N349" s="18" t="n">
        <x:f>H349-M349</x:f>
        <x:v>1.6848549820943792</x:v>
      </x:c>
      <x:c r="O349" s="11" t="str">
        <x:f>INDEX('06 Cargo Claims'!$H$3207:$H$3216,MATCH(L349,'06 Cargo Claims'!$AO$3207:$AO$3216,0))</x:f>
        <x:v>ROL-30</x:v>
      </x:c>
      <x:c r="P349" s="11" t="str">
        <x:f>IF(L349&gt;='01 Controls'!$E$16,"PASS","FAIL")</x:f>
        <x:v>FAIL</x:v>
      </x:c>
      <x:c r="Q349" s="11" t="str">
        <x:v>UNQUANTIFIED</x:v>
      </x:c>
      <x:c r="R349" s="11" t="str">
        <x:f>IF(P349="FAIL","REDESIGN OR ADD CAPACITY","TRANSPORT ONLY; RECEIVER OPEN")</x:f>
        <x:v>REDESIGN OR ADD CAPACITY</x:v>
      </x:c>
      <x:c r="S349" s="26"/>
    </x:row>
    <x:row r="350">
      <x:c r="C350" s="11" t="str">
        <x:v>M5-L-TWG</x:v>
      </x:c>
      <x:c r="D350" s="11" t="str">
        <x:v>M5</x:v>
      </x:c>
      <x:c r="E350" s="11" t="str">
        <x:v>Drought and water</x:v>
      </x:c>
      <x:c r="F350" s="11" t="str">
        <x:v>L-TWG</x:v>
      </x:c>
      <x:c r="G350" s="11" t="str">
        <x:v>Temporary works and crossing group</x:v>
      </x:c>
      <x:c r="H350" s="18" t="n">
        <x:v>4</x:v>
      </x:c>
      <x:c r="I350" s="18" t="n">
        <x:f>SUM('06 Cargo Claims'!$N$3217:$N$3226)</x:f>
        <x:v>12150</x:v>
      </x:c>
      <x:c r="J350" s="18" t="n">
        <x:f>SUM('06 Cargo Claims'!$AN$3217:$AN$3226)</x:f>
        <x:v>3665.7060631139893</x:v>
      </x:c>
      <x:c r="K350" s="17" t="n">
        <x:f>IF(I350=0,1,J350/I350)</x:f>
        <x:v>0.30170420272543125</x:v>
      </x:c>
      <x:c r="L350" s="17" t="n">
        <x:f>MIN('06 Cargo Claims'!$AO$3217:$AO$3226)</x:f>
        <x:v>0.15757250895281036</x:v>
      </x:c>
      <x:c r="M350" s="18" t="n">
        <x:f>H350*L350</x:f>
        <x:v>0.6302900358112414</x:v>
      </x:c>
      <x:c r="N350" s="18" t="n">
        <x:f>H350-M350</x:f>
        <x:v>3.3697099641887585</x:v>
      </x:c>
      <x:c r="O350" s="11" t="str">
        <x:f>INDEX('06 Cargo Claims'!$H$3217:$H$3226,MATCH(L350,'06 Cargo Claims'!$AO$3217:$AO$3226,0))</x:f>
        <x:v>ROL-30</x:v>
      </x:c>
      <x:c r="P350" s="11" t="str">
        <x:f>IF(L350&gt;='01 Controls'!$E$16,"PASS","FAIL")</x:f>
        <x:v>FAIL</x:v>
      </x:c>
      <x:c r="Q350" s="11" t="str">
        <x:v>UNQUANTIFIED</x:v>
      </x:c>
      <x:c r="R350" s="11" t="str">
        <x:f>IF(P350="FAIL","REDESIGN OR ADD CAPACITY","TRANSPORT ONLY; RECEIVER OPEN")</x:f>
        <x:v>REDESIGN OR ADD CAPACITY</x:v>
      </x:c>
      <x:c r="S350" s="26"/>
    </x:row>
    <x:row r="351">
      <x:c r="C351" s="11" t="str">
        <x:v>M5-L-GFG</x:v>
      </x:c>
      <x:c r="D351" s="11" t="str">
        <x:v>M5</x:v>
      </x:c>
      <x:c r="E351" s="11" t="str">
        <x:v>Drought and water</x:v>
      </x:c>
      <x:c r="F351" s="11" t="str">
        <x:v>L-GFG</x:v>
      </x:c>
      <x:c r="G351" s="11" t="str">
        <x:v>Ground fire and landscape group</x:v>
      </x:c>
      <x:c r="H351" s="18" t="n">
        <x:v>2</x:v>
      </x:c>
      <x:c r="I351" s="18" t="n">
        <x:f>SUM('06 Cargo Claims'!$N$3227:$N$3236)</x:f>
        <x:v>6075</x:v>
      </x:c>
      <x:c r="J351" s="18" t="n">
        <x:f>SUM('06 Cargo Claims'!$AN$3227:$AN$3236)</x:f>
        <x:v>1832.8530315569947</x:v>
      </x:c>
      <x:c r="K351" s="17" t="n">
        <x:f>IF(I351=0,1,J351/I351)</x:f>
        <x:v>0.30170420272543125</x:v>
      </x:c>
      <x:c r="L351" s="17" t="n">
        <x:f>MIN('06 Cargo Claims'!$AO$3227:$AO$3236)</x:f>
        <x:v>0.15757250895281036</x:v>
      </x:c>
      <x:c r="M351" s="18" t="n">
        <x:f>H351*L351</x:f>
        <x:v>0.3151450179056207</x:v>
      </x:c>
      <x:c r="N351" s="18" t="n">
        <x:f>H351-M351</x:f>
        <x:v>1.6848549820943792</x:v>
      </x:c>
      <x:c r="O351" s="11" t="str">
        <x:f>INDEX('06 Cargo Claims'!$H$3227:$H$3236,MATCH(L351,'06 Cargo Claims'!$AO$3227:$AO$3236,0))</x:f>
        <x:v>ROL-30</x:v>
      </x:c>
      <x:c r="P351" s="11" t="str">
        <x:f>IF(L351&gt;='01 Controls'!$E$16,"PASS","FAIL")</x:f>
        <x:v>FAIL</x:v>
      </x:c>
      <x:c r="Q351" s="11" t="str">
        <x:v>UNQUANTIFIED</x:v>
      </x:c>
      <x:c r="R351" s="11" t="str">
        <x:f>IF(P351="FAIL","REDESIGN OR ADD CAPACITY","TRANSPORT ONLY; RECEIVER OPEN")</x:f>
        <x:v>REDESIGN OR ADD CAPACITY</x:v>
      </x:c>
      <x:c r="S351" s="26"/>
    </x:row>
    <x:row r="352">
      <x:c r="C352" s="11" t="str">
        <x:v>M5-A-SMW</x:v>
      </x:c>
      <x:c r="D352" s="11" t="str">
        <x:v>M5</x:v>
      </x:c>
      <x:c r="E352" s="11" t="str">
        <x:v>Drought and water</x:v>
      </x:c>
      <x:c r="F352" s="11" t="str">
        <x:v>A-SMW</x:v>
      </x:c>
      <x:c r="G352" s="11" t="str">
        <x:v>Strategic mobility wing</x:v>
      </x:c>
      <x:c r="H352" s="18" t="n">
        <x:v>3</x:v>
      </x:c>
      <x:c r="I352" s="18" t="n">
        <x:f>SUM('06 Cargo Claims'!$N$3237:$N$3246)</x:f>
        <x:v>8437.5</x:v>
      </x:c>
      <x:c r="J352" s="18" t="n">
        <x:f>SUM('06 Cargo Claims'!$AN$3237:$AN$3246)</x:f>
        <x:v>2855.089724655779</x:v>
      </x:c>
      <x:c r="K352" s="17" t="n">
        <x:f>IF(I352=0,1,J352/I352)</x:f>
        <x:v>0.3383810044036479</x:v>
      </x:c>
      <x:c r="L352" s="17" t="n">
        <x:f>MIN('06 Cargo Claims'!$AO$3237:$AO$3246)</x:f>
        <x:v>0.15757250895281036</x:v>
      </x:c>
      <x:c r="M352" s="18" t="n">
        <x:f>H352*L352</x:f>
        <x:v>0.47271752685843105</x:v>
      </x:c>
      <x:c r="N352" s="18" t="n">
        <x:f>H352-M352</x:f>
        <x:v>2.527282473141569</x:v>
      </x:c>
      <x:c r="O352" s="11" t="str">
        <x:f>INDEX('06 Cargo Claims'!$H$3237:$H$3246,MATCH(L352,'06 Cargo Claims'!$AO$3237:$AO$3246,0))</x:f>
        <x:v>ROL-30</x:v>
      </x:c>
      <x:c r="P352" s="11" t="str">
        <x:f>IF(L352&gt;='01 Controls'!$E$16,"PASS","FAIL")</x:f>
        <x:v>FAIL</x:v>
      </x:c>
      <x:c r="Q352" s="11" t="str">
        <x:v>UNQUANTIFIED</x:v>
      </x:c>
      <x:c r="R352" s="11" t="str">
        <x:f>IF(P352="FAIL","REDESIGN OR ADD CAPACITY","TRANSPORT ONLY; RECEIVER OPEN")</x:f>
        <x:v>REDESIGN OR ADD CAPACITY</x:v>
      </x:c>
      <x:c r="S352" s="26"/>
    </x:row>
    <x:row r="353">
      <x:c r="C353" s="11" t="str">
        <x:v>M5-A-AAG</x:v>
      </x:c>
      <x:c r="D353" s="11" t="str">
        <x:v>M5</x:v>
      </x:c>
      <x:c r="E353" s="11" t="str">
        <x:v>Drought and water</x:v>
      </x:c>
      <x:c r="F353" s="11" t="str">
        <x:v>A-AAG</x:v>
      </x:c>
      <x:c r="G353" s="11" t="str">
        <x:v>Austere air-access group</x:v>
      </x:c>
      <x:c r="H353" s="18" t="n">
        <x:v>3</x:v>
      </x:c>
      <x:c r="I353" s="18" t="n">
        <x:f>SUM('06 Cargo Claims'!$N$3247:$N$3256)</x:f>
        <x:v>8437.5</x:v>
      </x:c>
      <x:c r="J353" s="18" t="n">
        <x:f>SUM('06 Cargo Claims'!$AN$3247:$AN$3256)</x:f>
        <x:v>2855.089724655779</x:v>
      </x:c>
      <x:c r="K353" s="17" t="n">
        <x:f>IF(I353=0,1,J353/I353)</x:f>
        <x:v>0.3383810044036479</x:v>
      </x:c>
      <x:c r="L353" s="17" t="n">
        <x:f>MIN('06 Cargo Claims'!$AO$3247:$AO$3256)</x:f>
        <x:v>0.15757250895281036</x:v>
      </x:c>
      <x:c r="M353" s="18" t="n">
        <x:f>H353*L353</x:f>
        <x:v>0.47271752685843105</x:v>
      </x:c>
      <x:c r="N353" s="18" t="n">
        <x:f>H353-M353</x:f>
        <x:v>2.527282473141569</x:v>
      </x:c>
      <x:c r="O353" s="11" t="str">
        <x:f>INDEX('06 Cargo Claims'!$H$3247:$H$3256,MATCH(L353,'06 Cargo Claims'!$AO$3247:$AO$3256,0))</x:f>
        <x:v>ROL-30</x:v>
      </x:c>
      <x:c r="P353" s="11" t="str">
        <x:f>IF(L353&gt;='01 Controls'!$E$16,"PASS","FAIL")</x:f>
        <x:v>FAIL</x:v>
      </x:c>
      <x:c r="Q353" s="11" t="str">
        <x:v>UNQUANTIFIED</x:v>
      </x:c>
      <x:c r="R353" s="11" t="str">
        <x:f>IF(P353="FAIL","REDESIGN OR ADD CAPACITY","TRANSPORT ONLY; RECEIVER OPEN")</x:f>
        <x:v>REDESIGN OR ADD CAPACITY</x:v>
      </x:c>
      <x:c r="S353" s="26"/>
    </x:row>
    <x:row r="354">
      <x:c r="C354" s="11" t="str">
        <x:v>M5-A-AHW</x:v>
      </x:c>
      <x:c r="D354" s="11" t="str">
        <x:v>M5</x:v>
      </x:c>
      <x:c r="E354" s="11" t="str">
        <x:v>Drought and water</x:v>
      </x:c>
      <x:c r="F354" s="11" t="str">
        <x:v>A-AHW</x:v>
      </x:c>
      <x:c r="G354" s="11" t="str">
        <x:v>Aerial hazard-control wing</x:v>
      </x:c>
      <x:c r="H354" s="18" t="n">
        <x:v>1</x:v>
      </x:c>
      <x:c r="I354" s="18" t="n">
        <x:f>SUM('06 Cargo Claims'!$N$3257:$N$3266)</x:f>
        <x:v>2812.5</x:v>
      </x:c>
      <x:c r="J354" s="18" t="n">
        <x:f>SUM('06 Cargo Claims'!$AN$3257:$AN$3266)</x:f>
        <x:v>951.6965748852597</x:v>
      </x:c>
      <x:c r="K354" s="17" t="n">
        <x:f>IF(I354=0,1,J354/I354)</x:f>
        <x:v>0.3383810044036479</x:v>
      </x:c>
      <x:c r="L354" s="17" t="n">
        <x:f>MIN('06 Cargo Claims'!$AO$3257:$AO$3266)</x:f>
        <x:v>0.1575725089528104</x:v>
      </x:c>
      <x:c r="M354" s="18" t="n">
        <x:f>H354*L354</x:f>
        <x:v>0.1575725089528104</x:v>
      </x:c>
      <x:c r="N354" s="18" t="n">
        <x:f>H354-M354</x:f>
        <x:v>0.8424274910471896</x:v>
      </x:c>
      <x:c r="O354" s="11" t="str">
        <x:f>INDEX('06 Cargo Claims'!$H$3257:$H$3266,MATCH(L354,'06 Cargo Claims'!$AO$3257:$AO$3266,0))</x:f>
        <x:v>ROL-30</x:v>
      </x:c>
      <x:c r="P354" s="11" t="str">
        <x:f>IF(L354&gt;='01 Controls'!$E$16,"PASS","FAIL")</x:f>
        <x:v>FAIL</x:v>
      </x:c>
      <x:c r="Q354" s="11" t="str">
        <x:v>UNQUANTIFIED</x:v>
      </x:c>
      <x:c r="R354" s="11" t="str">
        <x:f>IF(P354="FAIL","REDESIGN OR ADD CAPACITY","TRANSPORT ONLY; RECEIVER OPEN")</x:f>
        <x:v>REDESIGN OR ADD CAPACITY</x:v>
      </x:c>
      <x:c r="S354" s="26"/>
    </x:row>
    <x:row r="355">
      <x:c r="C355" s="11" t="str">
        <x:v>M5-A-TDG</x:v>
      </x:c>
      <x:c r="D355" s="11" t="str">
        <x:v>M5</x:v>
      </x:c>
      <x:c r="E355" s="11" t="str">
        <x:v>Drought and water</x:v>
      </x:c>
      <x:c r="F355" s="11" t="str">
        <x:v>A-TDG</x:v>
      </x:c>
      <x:c r="G355" s="11" t="str">
        <x:v>Tactical distribution group</x:v>
      </x:c>
      <x:c r="H355" s="18" t="n">
        <x:v>5</x:v>
      </x:c>
      <x:c r="I355" s="18" t="n">
        <x:f>SUM('06 Cargo Claims'!$N$3267:$N$3276)</x:f>
        <x:v>14062.5</x:v>
      </x:c>
      <x:c r="J355" s="18" t="n">
        <x:f>SUM('06 Cargo Claims'!$AN$3267:$AN$3276)</x:f>
        <x:v>4758.482874426298</x:v>
      </x:c>
      <x:c r="K355" s="17" t="n">
        <x:f>IF(I355=0,1,J355/I355)</x:f>
        <x:v>0.3383810044036478</x:v>
      </x:c>
      <x:c r="L355" s="17" t="n">
        <x:f>MIN('06 Cargo Claims'!$AO$3267:$AO$3276)</x:f>
        <x:v>0.15757250895281036</x:v>
      </x:c>
      <x:c r="M355" s="18" t="n">
        <x:f>H355*L355</x:f>
        <x:v>0.7878625447640518</x:v>
      </x:c>
      <x:c r="N355" s="18" t="n">
        <x:f>H355-M355</x:f>
        <x:v>4.212137455235948</x:v>
      </x:c>
      <x:c r="O355" s="11" t="str">
        <x:f>INDEX('06 Cargo Claims'!$H$3267:$H$3276,MATCH(L355,'06 Cargo Claims'!$AO$3267:$AO$3276,0))</x:f>
        <x:v>ROL-30</x:v>
      </x:c>
      <x:c r="P355" s="11" t="str">
        <x:f>IF(L355&gt;='01 Controls'!$E$16,"PASS","FAIL")</x:f>
        <x:v>FAIL</x:v>
      </x:c>
      <x:c r="Q355" s="11" t="str">
        <x:v>UNQUANTIFIED</x:v>
      </x:c>
      <x:c r="R355" s="11" t="str">
        <x:f>IF(P355="FAIL","REDESIGN OR ADD CAPACITY","TRANSPORT ONLY; RECEIVER OPEN")</x:f>
        <x:v>REDESIGN OR ADD CAPACITY</x:v>
      </x:c>
      <x:c r="S355" s="26"/>
    </x:row>
    <x:row r="356">
      <x:c r="C356" s="11" t="str">
        <x:v>M5-A-SRG</x:v>
      </x:c>
      <x:c r="D356" s="11" t="str">
        <x:v>M5</x:v>
      </x:c>
      <x:c r="E356" s="11" t="str">
        <x:v>Drought and water</x:v>
      </x:c>
      <x:c r="F356" s="11" t="str">
        <x:v>A-SRG</x:v>
      </x:c>
      <x:c r="G356" s="11" t="str">
        <x:v>Air sensing and relay group</x:v>
      </x:c>
      <x:c r="H356" s="18" t="n">
        <x:v>3</x:v>
      </x:c>
      <x:c r="I356" s="18" t="n">
        <x:f>SUM('06 Cargo Claims'!$N$3277:$N$3286)</x:f>
        <x:v>8437.5</x:v>
      </x:c>
      <x:c r="J356" s="18" t="n">
        <x:f>SUM('06 Cargo Claims'!$AN$3277:$AN$3286)</x:f>
        <x:v>2855.089724655779</x:v>
      </x:c>
      <x:c r="K356" s="17" t="n">
        <x:f>IF(I356=0,1,J356/I356)</x:f>
        <x:v>0.3383810044036479</x:v>
      </x:c>
      <x:c r="L356" s="17" t="n">
        <x:f>MIN('06 Cargo Claims'!$AO$3277:$AO$3286)</x:f>
        <x:v>0.15757250895281036</x:v>
      </x:c>
      <x:c r="M356" s="18" t="n">
        <x:f>H356*L356</x:f>
        <x:v>0.47271752685843105</x:v>
      </x:c>
      <x:c r="N356" s="18" t="n">
        <x:f>H356-M356</x:f>
        <x:v>2.527282473141569</x:v>
      </x:c>
      <x:c r="O356" s="11" t="str">
        <x:f>INDEX('06 Cargo Claims'!$H$3277:$H$3286,MATCH(L356,'06 Cargo Claims'!$AO$3277:$AO$3286,0))</x:f>
        <x:v>ROL-30</x:v>
      </x:c>
      <x:c r="P356" s="11" t="str">
        <x:f>IF(L356&gt;='01 Controls'!$E$16,"PASS","FAIL")</x:f>
        <x:v>FAIL</x:v>
      </x:c>
      <x:c r="Q356" s="11" t="str">
        <x:v>UNQUANTIFIED</x:v>
      </x:c>
      <x:c r="R356" s="11" t="str">
        <x:f>IF(P356="FAIL","REDESIGN OR ADD CAPACITY","TRANSPORT ONLY; RECEIVER OPEN")</x:f>
        <x:v>REDESIGN OR ADD CAPACITY</x:v>
      </x:c>
      <x:c r="S356" s="26"/>
    </x:row>
    <x:row r="357">
      <x:c r="C357" s="11" t="str">
        <x:v>M5-A-AMG</x:v>
      </x:c>
      <x:c r="D357" s="11" t="str">
        <x:v>M5</x:v>
      </x:c>
      <x:c r="E357" s="11" t="str">
        <x:v>Drought and water</x:v>
      </x:c>
      <x:c r="F357" s="11" t="str">
        <x:v>A-AMG</x:v>
      </x:c>
      <x:c r="G357" s="11" t="str">
        <x:v>Aeromedical movement group</x:v>
      </x:c>
      <x:c r="H357" s="18" t="n">
        <x:v>2</x:v>
      </x:c>
      <x:c r="I357" s="18" t="n">
        <x:f>SUM('06 Cargo Claims'!$N$3287:$N$3296)</x:f>
        <x:v>5625</x:v>
      </x:c>
      <x:c r="J357" s="18" t="n">
        <x:f>SUM('06 Cargo Claims'!$AN$3287:$AN$3296)</x:f>
        <x:v>1903.3931497705194</x:v>
      </x:c>
      <x:c r="K357" s="17" t="n">
        <x:f>IF(I357=0,1,J357/I357)</x:f>
        <x:v>0.3383810044036479</x:v>
      </x:c>
      <x:c r="L357" s="17" t="n">
        <x:f>MIN('06 Cargo Claims'!$AO$3287:$AO$3296)</x:f>
        <x:v>0.1575725089528104</x:v>
      </x:c>
      <x:c r="M357" s="18" t="n">
        <x:f>H357*L357</x:f>
        <x:v>0.3151450179056208</x:v>
      </x:c>
      <x:c r="N357" s="18" t="n">
        <x:f>H357-M357</x:f>
        <x:v>1.6848549820943792</x:v>
      </x:c>
      <x:c r="O357" s="11" t="str">
        <x:f>INDEX('06 Cargo Claims'!$H$3287:$H$3296,MATCH(L357,'06 Cargo Claims'!$AO$3287:$AO$3296,0))</x:f>
        <x:v>ROL-30</x:v>
      </x:c>
      <x:c r="P357" s="11" t="str">
        <x:f>IF(L357&gt;='01 Controls'!$E$16,"PASS","FAIL")</x:f>
        <x:v>FAIL</x:v>
      </x:c>
      <x:c r="Q357" s="11" t="str">
        <x:v>UNQUANTIFIED</x:v>
      </x:c>
      <x:c r="R357" s="11" t="str">
        <x:f>IF(P357="FAIL","REDESIGN OR ADD CAPACITY","TRANSPORT ONLY; RECEIVER OPEN")</x:f>
        <x:v>REDESIGN OR ADD CAPACITY</x:v>
      </x:c>
      <x:c r="S357" s="26"/>
    </x:row>
    <x:row r="358">
      <x:c r="C358" s="11" t="str">
        <x:v>M5-M-POG</x:v>
      </x:c>
      <x:c r="D358" s="11" t="str">
        <x:v>M5</x:v>
      </x:c>
      <x:c r="E358" s="11" t="str">
        <x:v>Drought and water</x:v>
      </x:c>
      <x:c r="F358" s="11" t="str">
        <x:v>M-POG</x:v>
      </x:c>
      <x:c r="G358" s="11" t="str">
        <x:v>Port-opening group</x:v>
      </x:c>
      <x:c r="H358" s="18" t="n">
        <x:v>2</x:v>
      </x:c>
      <x:c r="I358" s="18" t="n">
        <x:f>SUM('06 Cargo Claims'!$N$3297:$N$3306)</x:f>
        <x:v>4200</x:v>
      </x:c>
      <x:c r="J358" s="18" t="n">
        <x:f>SUM('06 Cargo Claims'!$AN$3297:$AN$3306)</x:f>
        <x:v>1471.0997001769015</x:v>
      </x:c>
      <x:c r="K358" s="17" t="n">
        <x:f>IF(I358=0,1,J358/I358)</x:f>
        <x:v>0.35026183337545275</x:v>
      </x:c>
      <x:c r="L358" s="17" t="n">
        <x:f>MIN('06 Cargo Claims'!$AO$3297:$AO$3306)</x:f>
        <x:v>0.1575725089528104</x:v>
      </x:c>
      <x:c r="M358" s="18" t="n">
        <x:f>H358*L358</x:f>
        <x:v>0.3151450179056208</x:v>
      </x:c>
      <x:c r="N358" s="18" t="n">
        <x:f>H358-M358</x:f>
        <x:v>1.6848549820943792</x:v>
      </x:c>
      <x:c r="O358" s="11" t="str">
        <x:f>INDEX('06 Cargo Claims'!$H$3297:$H$3306,MATCH(L358,'06 Cargo Claims'!$AO$3297:$AO$3306,0))</x:f>
        <x:v>ROL-30</x:v>
      </x:c>
      <x:c r="P358" s="11" t="str">
        <x:f>IF(L358&gt;='01 Controls'!$E$16,"PASS","FAIL")</x:f>
        <x:v>FAIL</x:v>
      </x:c>
      <x:c r="Q358" s="11" t="str">
        <x:v>UNQUANTIFIED</x:v>
      </x:c>
      <x:c r="R358" s="11" t="str">
        <x:f>IF(P358="FAIL","REDESIGN OR ADD CAPACITY","TRANSPORT ONLY; RECEIVER OPEN")</x:f>
        <x:v>REDESIGN OR ADD CAPACITY</x:v>
      </x:c>
      <x:c r="S358" s="26"/>
    </x:row>
    <x:row r="359">
      <x:c r="C359" s="11" t="str">
        <x:v>M5-M-LAG</x:v>
      </x:c>
      <x:c r="D359" s="11" t="str">
        <x:v>M5</x:v>
      </x:c>
      <x:c r="E359" s="11" t="str">
        <x:v>Drought and water</x:v>
      </x:c>
      <x:c r="F359" s="11" t="str">
        <x:v>M-LAG</x:v>
      </x:c>
      <x:c r="G359" s="11" t="str">
        <x:v>Littoral-access group</x:v>
      </x:c>
      <x:c r="H359" s="18" t="n">
        <x:v>3</x:v>
      </x:c>
      <x:c r="I359" s="18" t="n">
        <x:f>SUM('06 Cargo Claims'!$N$3307:$N$3316)</x:f>
        <x:v>6300</x:v>
      </x:c>
      <x:c r="J359" s="18" t="n">
        <x:f>SUM('06 Cargo Claims'!$AN$3307:$AN$3316)</x:f>
        <x:v>2206.6495502653524</x:v>
      </x:c>
      <x:c r="K359" s="17" t="n">
        <x:f>IF(I359=0,1,J359/I359)</x:f>
        <x:v>0.35026183337545275</x:v>
      </x:c>
      <x:c r="L359" s="17" t="n">
        <x:f>MIN('06 Cargo Claims'!$AO$3307:$AO$3316)</x:f>
        <x:v>0.1575725089528104</x:v>
      </x:c>
      <x:c r="M359" s="18" t="n">
        <x:f>H359*L359</x:f>
        <x:v>0.47271752685843116</x:v>
      </x:c>
      <x:c r="N359" s="18" t="n">
        <x:f>H359-M359</x:f>
        <x:v>2.527282473141569</x:v>
      </x:c>
      <x:c r="O359" s="11" t="str">
        <x:f>INDEX('06 Cargo Claims'!$H$3307:$H$3316,MATCH(L359,'06 Cargo Claims'!$AO$3307:$AO$3316,0))</x:f>
        <x:v>ROL-30</x:v>
      </x:c>
      <x:c r="P359" s="11" t="str">
        <x:f>IF(L359&gt;='01 Controls'!$E$16,"PASS","FAIL")</x:f>
        <x:v>FAIL</x:v>
      </x:c>
      <x:c r="Q359" s="11" t="str">
        <x:v>UNQUANTIFIED</x:v>
      </x:c>
      <x:c r="R359" s="11" t="str">
        <x:f>IF(P359="FAIL","REDESIGN OR ADD CAPACITY","TRANSPORT ONLY; RECEIVER OPEN")</x:f>
        <x:v>REDESIGN OR ADD CAPACITY</x:v>
      </x:c>
      <x:c r="S359" s="26"/>
    </x:row>
    <x:row r="360">
      <x:c r="C360" s="11" t="str">
        <x:v>M5-M-IWG</x:v>
      </x:c>
      <x:c r="D360" s="11" t="str">
        <x:v>M5</x:v>
      </x:c>
      <x:c r="E360" s="11" t="str">
        <x:v>Drought and water</x:v>
      </x:c>
      <x:c r="F360" s="11" t="str">
        <x:v>M-IWG</x:v>
      </x:c>
      <x:c r="G360" s="11" t="str">
        <x:v>Inland-waterway group</x:v>
      </x:c>
      <x:c r="H360" s="18" t="n">
        <x:v>4</x:v>
      </x:c>
      <x:c r="I360" s="18" t="n">
        <x:f>SUM('06 Cargo Claims'!$N$3317:$N$3326)</x:f>
        <x:v>8400</x:v>
      </x:c>
      <x:c r="J360" s="18" t="n">
        <x:f>SUM('06 Cargo Claims'!$AN$3317:$AN$3326)</x:f>
        <x:v>2942.199400353803</x:v>
      </x:c>
      <x:c r="K360" s="17" t="n">
        <x:f>IF(I360=0,1,J360/I360)</x:f>
        <x:v>0.35026183337545275</x:v>
      </x:c>
      <x:c r="L360" s="17" t="n">
        <x:f>MIN('06 Cargo Claims'!$AO$3317:$AO$3326)</x:f>
        <x:v>0.1575725089528104</x:v>
      </x:c>
      <x:c r="M360" s="18" t="n">
        <x:f>H360*L360</x:f>
        <x:v>0.6302900358112415</x:v>
      </x:c>
      <x:c r="N360" s="18" t="n">
        <x:f>H360-M360</x:f>
        <x:v>3.3697099641887585</x:v>
      </x:c>
      <x:c r="O360" s="11" t="str">
        <x:f>INDEX('06 Cargo Claims'!$H$3317:$H$3326,MATCH(L360,'06 Cargo Claims'!$AO$3317:$AO$3326,0))</x:f>
        <x:v>ROL-30</x:v>
      </x:c>
      <x:c r="P360" s="11" t="str">
        <x:f>IF(L360&gt;='01 Controls'!$E$16,"PASS","FAIL")</x:f>
        <x:v>FAIL</x:v>
      </x:c>
      <x:c r="Q360" s="11" t="str">
        <x:v>UNQUANTIFIED</x:v>
      </x:c>
      <x:c r="R360" s="11" t="str">
        <x:f>IF(P360="FAIL","REDESIGN OR ADD CAPACITY","TRANSPORT ONLY; RECEIVER OPEN")</x:f>
        <x:v>REDESIGN OR ADD CAPACITY</x:v>
      </x:c>
      <x:c r="S360" s="26"/>
    </x:row>
    <x:row r="361">
      <x:c r="C361" s="11" t="str">
        <x:v>M5-M-OSG</x:v>
      </x:c>
      <x:c r="D361" s="11" t="str">
        <x:v>M5</x:v>
      </x:c>
      <x:c r="E361" s="11" t="str">
        <x:v>Drought and water</x:v>
      </x:c>
      <x:c r="F361" s="11" t="str">
        <x:v>M-OSG</x:v>
      </x:c>
      <x:c r="G361" s="11" t="str">
        <x:v>Offshore-support group</x:v>
      </x:c>
      <x:c r="H361" s="18" t="n">
        <x:v>3</x:v>
      </x:c>
      <x:c r="I361" s="18" t="n">
        <x:f>SUM('06 Cargo Claims'!$N$3327:$N$3336)</x:f>
        <x:v>6300</x:v>
      </x:c>
      <x:c r="J361" s="18" t="n">
        <x:f>SUM('06 Cargo Claims'!$AN$3327:$AN$3336)</x:f>
        <x:v>2206.6495502653524</x:v>
      </x:c>
      <x:c r="K361" s="17" t="n">
        <x:f>IF(I361=0,1,J361/I361)</x:f>
        <x:v>0.35026183337545275</x:v>
      </x:c>
      <x:c r="L361" s="17" t="n">
        <x:f>MIN('06 Cargo Claims'!$AO$3327:$AO$3336)</x:f>
        <x:v>0.1575725089528104</x:v>
      </x:c>
      <x:c r="M361" s="18" t="n">
        <x:f>H361*L361</x:f>
        <x:v>0.47271752685843116</x:v>
      </x:c>
      <x:c r="N361" s="18" t="n">
        <x:f>H361-M361</x:f>
        <x:v>2.527282473141569</x:v>
      </x:c>
      <x:c r="O361" s="11" t="str">
        <x:f>INDEX('06 Cargo Claims'!$H$3327:$H$3336,MATCH(L361,'06 Cargo Claims'!$AO$3327:$AO$3336,0))</x:f>
        <x:v>ROL-30</x:v>
      </x:c>
      <x:c r="P361" s="11" t="str">
        <x:f>IF(L361&gt;='01 Controls'!$E$16,"PASS","FAIL")</x:f>
        <x:v>FAIL</x:v>
      </x:c>
      <x:c r="Q361" s="11" t="str">
        <x:v>UNQUANTIFIED</x:v>
      </x:c>
      <x:c r="R361" s="11" t="str">
        <x:f>IF(P361="FAIL","REDESIGN OR ADD CAPACITY","TRANSPORT ONLY; RECEIVER OPEN")</x:f>
        <x:v>REDESIGN OR ADD CAPACITY</x:v>
      </x:c>
      <x:c r="S361" s="26"/>
    </x:row>
    <x:row r="362">
      <x:c r="C362" s="11" t="str">
        <x:v>M5-M-SSG</x:v>
      </x:c>
      <x:c r="D362" s="11" t="str">
        <x:v>M5</x:v>
      </x:c>
      <x:c r="E362" s="11" t="str">
        <x:v>Drought and water</x:v>
      </x:c>
      <x:c r="F362" s="11" t="str">
        <x:v>M-SSG</x:v>
      </x:c>
      <x:c r="G362" s="11" t="str">
        <x:v>Ocean sustainment group</x:v>
      </x:c>
      <x:c r="H362" s="18" t="n">
        <x:v>4</x:v>
      </x:c>
      <x:c r="I362" s="18" t="n">
        <x:f>SUM('06 Cargo Claims'!$N$3337:$N$3346)</x:f>
        <x:v>8400</x:v>
      </x:c>
      <x:c r="J362" s="18" t="n">
        <x:f>SUM('06 Cargo Claims'!$AN$3337:$AN$3346)</x:f>
        <x:v>2942.199400353803</x:v>
      </x:c>
      <x:c r="K362" s="17" t="n">
        <x:f>IF(I362=0,1,J362/I362)</x:f>
        <x:v>0.35026183337545275</x:v>
      </x:c>
      <x:c r="L362" s="17" t="n">
        <x:f>MIN('06 Cargo Claims'!$AO$3337:$AO$3346)</x:f>
        <x:v>0.1575725089528104</x:v>
      </x:c>
      <x:c r="M362" s="18" t="n">
        <x:f>H362*L362</x:f>
        <x:v>0.6302900358112415</x:v>
      </x:c>
      <x:c r="N362" s="18" t="n">
        <x:f>H362-M362</x:f>
        <x:v>3.3697099641887585</x:v>
      </x:c>
      <x:c r="O362" s="11" t="str">
        <x:f>INDEX('06 Cargo Claims'!$H$3337:$H$3346,MATCH(L362,'06 Cargo Claims'!$AO$3337:$AO$3346,0))</x:f>
        <x:v>ROL-30</x:v>
      </x:c>
      <x:c r="P362" s="11" t="str">
        <x:f>IF(L362&gt;='01 Controls'!$E$16,"PASS","FAIL")</x:f>
        <x:v>FAIL</x:v>
      </x:c>
      <x:c r="Q362" s="11" t="str">
        <x:v>UNQUANTIFIED</x:v>
      </x:c>
      <x:c r="R362" s="11" t="str">
        <x:f>IF(P362="FAIL","REDESIGN OR ADD CAPACITY","TRANSPORT ONLY; RECEIVER OPEN")</x:f>
        <x:v>REDESIGN OR ADD CAPACITY</x:v>
      </x:c>
      <x:c r="S362" s="26"/>
    </x:row>
    <x:row r="363">
      <x:c r="C363" s="11" t="str">
        <x:v>M5-I-CUG</x:v>
      </x:c>
      <x:c r="D363" s="11" t="str">
        <x:v>M5</x:v>
      </x:c>
      <x:c r="E363" s="11" t="str">
        <x:v>Drought and water</x:v>
      </x:c>
      <x:c r="F363" s="11" t="str">
        <x:v>I-CUG</x:v>
      </x:c>
      <x:c r="G363" s="11" t="str">
        <x:v>Communications utility group</x:v>
      </x:c>
      <x:c r="H363" s="18" t="n">
        <x:v>5</x:v>
      </x:c>
      <x:c r="I363" s="18" t="n">
        <x:f>SUM('06 Cargo Claims'!$N$3347:$N$3355)</x:f>
        <x:v>18000</x:v>
      </x:c>
      <x:c r="J363" s="18" t="n">
        <x:f>SUM('06 Cargo Claims'!$AN$3347:$AN$3355)</x:f>
        <x:v>4635.100990224057</x:v>
      </x:c>
      <x:c r="K363" s="17" t="n">
        <x:f>IF(I363=0,1,J363/I363)</x:f>
        <x:v>0.25750561056800314</x:v>
      </x:c>
      <x:c r="L363" s="17" t="n">
        <x:f>MIN('06 Cargo Claims'!$AO$3347:$AO$3355)</x:f>
        <x:v>0.15757250895281036</x:v>
      </x:c>
      <x:c r="M363" s="18" t="n">
        <x:f>H363*L363</x:f>
        <x:v>0.7878625447640518</x:v>
      </x:c>
      <x:c r="N363" s="18" t="n">
        <x:f>H363-M363</x:f>
        <x:v>4.212137455235948</x:v>
      </x:c>
      <x:c r="O363" s="11" t="str">
        <x:f>INDEX('06 Cargo Claims'!$H$3347:$H$3355,MATCH(L363,'06 Cargo Claims'!$AO$3347:$AO$3355,0))</x:f>
        <x:v>ROL-30</x:v>
      </x:c>
      <x:c r="P363" s="11" t="str">
        <x:f>IF(L363&gt;='01 Controls'!$E$16,"PASS","FAIL")</x:f>
        <x:v>FAIL</x:v>
      </x:c>
      <x:c r="Q363" s="11" t="str">
        <x:v>UNQUANTIFIED</x:v>
      </x:c>
      <x:c r="R363" s="11" t="str">
        <x:f>IF(P363="FAIL","REDESIGN OR ADD CAPACITY","TRANSPORT ONLY; RECEIVER OPEN")</x:f>
        <x:v>REDESIGN OR ADD CAPACITY</x:v>
      </x:c>
      <x:c r="S363" s="26"/>
    </x:row>
    <x:row r="364">
      <x:c r="C364" s="11" t="str">
        <x:v>M5-I-TSG</x:v>
      </x:c>
      <x:c r="D364" s="11" t="str">
        <x:v>M5</x:v>
      </x:c>
      <x:c r="E364" s="11" t="str">
        <x:v>Drought and water</x:v>
      </x:c>
      <x:c r="F364" s="11" t="str">
        <x:v>I-TSG</x:v>
      </x:c>
      <x:c r="G364" s="11" t="str">
        <x:v>Thermal safety group</x:v>
      </x:c>
      <x:c r="H364" s="18" t="n">
        <x:v>5</x:v>
      </x:c>
      <x:c r="I364" s="18" t="n">
        <x:f>SUM('06 Cargo Claims'!$N$3356:$N$3365)</x:f>
        <x:v>18000</x:v>
      </x:c>
      <x:c r="J364" s="18" t="n">
        <x:f>SUM('06 Cargo Claims'!$AN$3356:$AN$3365)</x:f>
        <x:v>5725.821162713887</x:v>
      </x:c>
      <x:c r="K364" s="17" t="n">
        <x:f>IF(I364=0,1,J364/I364)</x:f>
        <x:v>0.31810117570632707</x:v>
      </x:c>
      <x:c r="L364" s="17" t="n">
        <x:f>MIN('06 Cargo Claims'!$AO$3356:$AO$3365)</x:f>
        <x:v>0.15757250895281036</x:v>
      </x:c>
      <x:c r="M364" s="18" t="n">
        <x:f>H364*L364</x:f>
        <x:v>0.7878625447640518</x:v>
      </x:c>
      <x:c r="N364" s="18" t="n">
        <x:f>H364-M364</x:f>
        <x:v>4.212137455235948</x:v>
      </x:c>
      <x:c r="O364" s="11" t="str">
        <x:f>INDEX('06 Cargo Claims'!$H$3356:$H$3365,MATCH(L364,'06 Cargo Claims'!$AO$3356:$AO$3365,0))</x:f>
        <x:v>ROL-30</x:v>
      </x:c>
      <x:c r="P364" s="11" t="str">
        <x:f>IF(L364&gt;='01 Controls'!$E$16,"PASS","FAIL")</x:f>
        <x:v>FAIL</x:v>
      </x:c>
      <x:c r="Q364" s="11" t="str">
        <x:v>UNQUANTIFIED</x:v>
      </x:c>
      <x:c r="R364" s="11" t="str">
        <x:f>IF(P364="FAIL","REDESIGN OR ADD CAPACITY","TRANSPORT ONLY; RECEIVER OPEN")</x:f>
        <x:v>REDESIGN OR ADD CAPACITY</x:v>
      </x:c>
      <x:c r="S364" s="26"/>
    </x:row>
    <x:row r="365">
      <x:c r="C365" s="11" t="str">
        <x:v>M5-I-URG</x:v>
      </x:c>
      <x:c r="D365" s="11" t="str">
        <x:v>M5</x:v>
      </x:c>
      <x:c r="E365" s="11" t="str">
        <x:v>Drought and water</x:v>
      </x:c>
      <x:c r="F365" s="11" t="str">
        <x:v>I-URG</x:v>
      </x:c>
      <x:c r="G365" s="11" t="str">
        <x:v>Utility reconstruction group</x:v>
      </x:c>
      <x:c r="H365" s="18" t="n">
        <x:v>6</x:v>
      </x:c>
      <x:c r="I365" s="18" t="n">
        <x:f>SUM('06 Cargo Claims'!$N$3366:$N$3375)</x:f>
        <x:v>21600</x:v>
      </x:c>
      <x:c r="J365" s="18" t="n">
        <x:f>SUM('06 Cargo Claims'!$AN$3366:$AN$3375)</x:f>
        <x:v>6870.985395256664</x:v>
      </x:c>
      <x:c r="K365" s="17" t="n">
        <x:f>IF(I365=0,1,J365/I365)</x:f>
        <x:v>0.318101175706327</x:v>
      </x:c>
      <x:c r="L365" s="17" t="n">
        <x:f>MIN('06 Cargo Claims'!$AO$3366:$AO$3375)</x:f>
        <x:v>0.15757250895281036</x:v>
      </x:c>
      <x:c r="M365" s="18" t="n">
        <x:f>H365*L365</x:f>
        <x:v>0.9454350537168621</x:v>
      </x:c>
      <x:c r="N365" s="18" t="n">
        <x:f>H365-M365</x:f>
        <x:v>5.054564946283138</x:v>
      </x:c>
      <x:c r="O365" s="11" t="str">
        <x:f>INDEX('06 Cargo Claims'!$H$3366:$H$3375,MATCH(L365,'06 Cargo Claims'!$AO$3366:$AO$3375,0))</x:f>
        <x:v>ROL-30</x:v>
      </x:c>
      <x:c r="P365" s="11" t="str">
        <x:f>IF(L365&gt;='01 Controls'!$E$16,"PASS","FAIL")</x:f>
        <x:v>FAIL</x:v>
      </x:c>
      <x:c r="Q365" s="11" t="str">
        <x:v>UNQUANTIFIED</x:v>
      </x:c>
      <x:c r="R365" s="11" t="str">
        <x:f>IF(P365="FAIL","REDESIGN OR ADD CAPACITY","TRANSPORT ONLY; RECEIVER OPEN")</x:f>
        <x:v>REDESIGN OR ADD CAPACITY</x:v>
      </x:c>
      <x:c r="S365" s="26"/>
    </x:row>
    <x:row r="366">
      <x:c r="C366" s="11" t="str">
        <x:v>M5-H-CHC</x:v>
      </x:c>
      <x:c r="D366" s="11" t="str">
        <x:v>M5</x:v>
      </x:c>
      <x:c r="E366" s="11" t="str">
        <x:v>Drought and water</x:v>
      </x:c>
      <x:c r="F366" s="11" t="str">
        <x:v>H-CHC</x:v>
      </x:c>
      <x:c r="G366" s="11" t="str">
        <x:v>Community health continuity group</x:v>
      </x:c>
      <x:c r="H366" s="18" t="n">
        <x:v>6</x:v>
      </x:c>
      <x:c r="I366" s="18" t="n">
        <x:f>SUM('06 Cargo Claims'!$N$3376:$N$3383)</x:f>
        <x:v>15750</x:v>
      </x:c>
      <x:c r="J366" s="18" t="n">
        <x:f>SUM('06 Cargo Claims'!$AN$3376:$AN$3383)</x:f>
        <x:v>3942.2504664345834</x:v>
      </x:c>
      <x:c r="K366" s="17" t="n">
        <x:f>IF(I366=0,1,J366/I366)</x:f>
        <x:v>0.2503016169164815</x:v>
      </x:c>
      <x:c r="L366" s="17" t="n">
        <x:f>MIN('06 Cargo Claims'!$AO$3376:$AO$3383)</x:f>
        <x:v>0.15757250895281036</x:v>
      </x:c>
      <x:c r="M366" s="18" t="n">
        <x:f>H366*L366</x:f>
        <x:v>0.9454350537168621</x:v>
      </x:c>
      <x:c r="N366" s="18" t="n">
        <x:f>H366-M366</x:f>
        <x:v>5.054564946283138</x:v>
      </x:c>
      <x:c r="O366" s="11" t="str">
        <x:f>INDEX('06 Cargo Claims'!$H$3376:$H$3383,MATCH(L366,'06 Cargo Claims'!$AO$3376:$AO$3383,0))</x:f>
        <x:v>ROL-30</x:v>
      </x:c>
      <x:c r="P366" s="11" t="str">
        <x:f>IF(L366&gt;='01 Controls'!$E$16,"PASS","FAIL")</x:f>
        <x:v>FAIL</x:v>
      </x:c>
      <x:c r="Q366" s="11" t="str">
        <x:v>UNQUANTIFIED</x:v>
      </x:c>
      <x:c r="R366" s="11" t="str">
        <x:f>IF(P366="FAIL","REDESIGN OR ADD CAPACITY","TRANSPORT ONLY; RECEIVER OPEN")</x:f>
        <x:v>REDESIGN OR ADD CAPACITY</x:v>
      </x:c>
      <x:c r="S366" s="26"/>
    </x:row>
    <x:row r="367">
      <x:c r="C367" s="11" t="str">
        <x:v>M5-H-MAC</x:v>
      </x:c>
      <x:c r="D367" s="11" t="str">
        <x:v>M5</x:v>
      </x:c>
      <x:c r="E367" s="11" t="str">
        <x:v>Drought and water</x:v>
      </x:c>
      <x:c r="F367" s="11" t="str">
        <x:v>H-MAC</x:v>
      </x:c>
      <x:c r="G367" s="11" t="str">
        <x:v>Mobile acute-care group</x:v>
      </x:c>
      <x:c r="H367" s="18" t="n">
        <x:v>3</x:v>
      </x:c>
      <x:c r="I367" s="18" t="n">
        <x:f>SUM('06 Cargo Claims'!$N$3384:$N$3391)</x:f>
        <x:v>7875</x:v>
      </x:c>
      <x:c r="J367" s="18" t="n">
        <x:f>SUM('06 Cargo Claims'!$AN$3384:$AN$3391)</x:f>
        <x:v>1971.1252332172917</x:v>
      </x:c>
      <x:c r="K367" s="17" t="n">
        <x:f>IF(I367=0,1,J367/I367)</x:f>
        <x:v>0.2503016169164815</x:v>
      </x:c>
      <x:c r="L367" s="17" t="n">
        <x:f>MIN('06 Cargo Claims'!$AO$3384:$AO$3391)</x:f>
        <x:v>0.15757250895281036</x:v>
      </x:c>
      <x:c r="M367" s="18" t="n">
        <x:f>H367*L367</x:f>
        <x:v>0.47271752685843105</x:v>
      </x:c>
      <x:c r="N367" s="18" t="n">
        <x:f>H367-M367</x:f>
        <x:v>2.527282473141569</x:v>
      </x:c>
      <x:c r="O367" s="11" t="str">
        <x:f>INDEX('06 Cargo Claims'!$H$3384:$H$3391,MATCH(L367,'06 Cargo Claims'!$AO$3384:$AO$3391,0))</x:f>
        <x:v>ROL-30</x:v>
      </x:c>
      <x:c r="P367" s="11" t="str">
        <x:f>IF(L367&gt;='01 Controls'!$E$16,"PASS","FAIL")</x:f>
        <x:v>FAIL</x:v>
      </x:c>
      <x:c r="Q367" s="11" t="str">
        <x:v>UNQUANTIFIED</x:v>
      </x:c>
      <x:c r="R367" s="11" t="str">
        <x:f>IF(P367="FAIL","REDESIGN OR ADD CAPACITY","TRANSPORT ONLY; RECEIVER OPEN")</x:f>
        <x:v>REDESIGN OR ADD CAPACITY</x:v>
      </x:c>
      <x:c r="S367" s="26"/>
    </x:row>
    <x:row r="368">
      <x:c r="C368" s="11" t="str">
        <x:v>M5-H-PHC</x:v>
      </x:c>
      <x:c r="D368" s="11" t="str">
        <x:v>M5</x:v>
      </x:c>
      <x:c r="E368" s="11" t="str">
        <x:v>Drought and water</x:v>
      </x:c>
      <x:c r="F368" s="11" t="str">
        <x:v>H-PHC</x:v>
      </x:c>
      <x:c r="G368" s="11" t="str">
        <x:v>Public-health control group</x:v>
      </x:c>
      <x:c r="H368" s="18" t="n">
        <x:v>4</x:v>
      </x:c>
      <x:c r="I368" s="18" t="n">
        <x:f>SUM('06 Cargo Claims'!$N$3392:$N$3399)</x:f>
        <x:v>10500</x:v>
      </x:c>
      <x:c r="J368" s="18" t="n">
        <x:f>SUM('06 Cargo Claims'!$AN$3392:$AN$3399)</x:f>
        <x:v>2628.1669776230556</x:v>
      </x:c>
      <x:c r="K368" s="17" t="n">
        <x:f>IF(I368=0,1,J368/I368)</x:f>
        <x:v>0.2503016169164815</x:v>
      </x:c>
      <x:c r="L368" s="17" t="n">
        <x:f>MIN('06 Cargo Claims'!$AO$3392:$AO$3399)</x:f>
        <x:v>0.15757250895281036</x:v>
      </x:c>
      <x:c r="M368" s="18" t="n">
        <x:f>H368*L368</x:f>
        <x:v>0.6302900358112414</x:v>
      </x:c>
      <x:c r="N368" s="18" t="n">
        <x:f>H368-M368</x:f>
        <x:v>3.3697099641887585</x:v>
      </x:c>
      <x:c r="O368" s="11" t="str">
        <x:f>INDEX('06 Cargo Claims'!$H$3392:$H$3399,MATCH(L368,'06 Cargo Claims'!$AO$3392:$AO$3399,0))</x:f>
        <x:v>ROL-30</x:v>
      </x:c>
      <x:c r="P368" s="11" t="str">
        <x:f>IF(L368&gt;='01 Controls'!$E$16,"PASS","FAIL")</x:f>
        <x:v>FAIL</x:v>
      </x:c>
      <x:c r="Q368" s="11" t="str">
        <x:v>UNQUANTIFIED</x:v>
      </x:c>
      <x:c r="R368" s="11" t="str">
        <x:f>IF(P368="FAIL","REDESIGN OR ADD CAPACITY","TRANSPORT ONLY; RECEIVER OPEN")</x:f>
        <x:v>REDESIGN OR ADD CAPACITY</x:v>
      </x:c>
      <x:c r="S368" s="26"/>
    </x:row>
    <x:row r="369">
      <x:c r="C369" s="11" t="str">
        <x:v>M5-H-HWR</x:v>
      </x:c>
      <x:c r="D369" s="11" t="str">
        <x:v>M5</x:v>
      </x:c>
      <x:c r="E369" s="11" t="str">
        <x:v>Drought and water</x:v>
      </x:c>
      <x:c r="F369" s="11" t="str">
        <x:v>H-HWR</x:v>
      </x:c>
      <x:c r="G369" s="11" t="str">
        <x:v>Health workforce replacement group</x:v>
      </x:c>
      <x:c r="H369" s="18" t="n">
        <x:v>6</x:v>
      </x:c>
      <x:c r="I369" s="18" t="n">
        <x:f>SUM('06 Cargo Claims'!$N$3400:$N$3407)</x:f>
        <x:v>15750</x:v>
      </x:c>
      <x:c r="J369" s="18" t="n">
        <x:f>SUM('06 Cargo Claims'!$AN$3400:$AN$3407)</x:f>
        <x:v>3942.2504664345834</x:v>
      </x:c>
      <x:c r="K369" s="17" t="n">
        <x:f>IF(I369=0,1,J369/I369)</x:f>
        <x:v>0.2503016169164815</x:v>
      </x:c>
      <x:c r="L369" s="17" t="n">
        <x:f>MIN('06 Cargo Claims'!$AO$3400:$AO$3407)</x:f>
        <x:v>0.15757250895281036</x:v>
      </x:c>
      <x:c r="M369" s="18" t="n">
        <x:f>H369*L369</x:f>
        <x:v>0.9454350537168621</x:v>
      </x:c>
      <x:c r="N369" s="18" t="n">
        <x:f>H369-M369</x:f>
        <x:v>5.054564946283138</x:v>
      </x:c>
      <x:c r="O369" s="11" t="str">
        <x:f>INDEX('06 Cargo Claims'!$H$3400:$H$3407,MATCH(L369,'06 Cargo Claims'!$AO$3400:$AO$3407,0))</x:f>
        <x:v>ROL-30</x:v>
      </x:c>
      <x:c r="P369" s="11" t="str">
        <x:f>IF(L369&gt;='01 Controls'!$E$16,"PASS","FAIL")</x:f>
        <x:v>FAIL</x:v>
      </x:c>
      <x:c r="Q369" s="11" t="str">
        <x:v>UNQUANTIFIED</x:v>
      </x:c>
      <x:c r="R369" s="11" t="str">
        <x:f>IF(P369="FAIL","REDESIGN OR ADD CAPACITY","TRANSPORT ONLY; RECEIVER OPEN")</x:f>
        <x:v>REDESIGN OR ADD CAPACITY</x:v>
      </x:c>
      <x:c r="S369" s="26"/>
    </x:row>
    <x:row r="370">
      <x:c r="C370" s="11" t="str">
        <x:v>M5-C-PSG</x:v>
      </x:c>
      <x:c r="D370" s="11" t="str">
        <x:v>M5</x:v>
      </x:c>
      <x:c r="E370" s="11" t="str">
        <x:v>Drought and water</x:v>
      </x:c>
      <x:c r="F370" s="11" t="str">
        <x:v>C-PSG</x:v>
      </x:c>
      <x:c r="G370" s="11" t="str">
        <x:v>Population support group</x:v>
      </x:c>
      <x:c r="H370" s="18" t="n">
        <x:v>8</x:v>
      </x:c>
      <x:c r="I370" s="18" t="n">
        <x:f>SUM('06 Cargo Claims'!$N$3408:$N$3415)</x:f>
        <x:v>17550</x:v>
      </x:c>
      <x:c r="J370" s="18" t="n">
        <x:f>SUM('06 Cargo Claims'!$AN$3408:$AN$3415)</x:f>
        <x:v>4055.9821486953674</x:v>
      </x:c>
      <x:c r="K370" s="17" t="n">
        <x:f>IF(I370=0,1,J370/I370)</x:f>
        <x:v>0.23111009394275597</x:v>
      </x:c>
      <x:c r="L370" s="17" t="n">
        <x:f>MIN('06 Cargo Claims'!$AO$3408:$AO$3415)</x:f>
        <x:v>0.1575725089528104</x:v>
      </x:c>
      <x:c r="M370" s="18" t="n">
        <x:f>H370*L370</x:f>
        <x:v>1.260580071622483</x:v>
      </x:c>
      <x:c r="N370" s="18" t="n">
        <x:f>H370-M370</x:f>
        <x:v>6.739419928377517</x:v>
      </x:c>
      <x:c r="O370" s="11" t="str">
        <x:f>INDEX('06 Cargo Claims'!$H$3408:$H$3415,MATCH(L370,'06 Cargo Claims'!$AO$3408:$AO$3415,0))</x:f>
        <x:v>ROL-30</x:v>
      </x:c>
      <x:c r="P370" s="11" t="str">
        <x:f>IF(L370&gt;='01 Controls'!$E$16,"PASS","FAIL")</x:f>
        <x:v>FAIL</x:v>
      </x:c>
      <x:c r="Q370" s="11" t="str">
        <x:v>UNQUANTIFIED</x:v>
      </x:c>
      <x:c r="R370" s="11" t="str">
        <x:f>IF(P370="FAIL","REDESIGN OR ADD CAPACITY","TRANSPORT ONLY; RECEIVER OPEN")</x:f>
        <x:v>REDESIGN OR ADD CAPACITY</x:v>
      </x:c>
      <x:c r="S370" s="26"/>
    </x:row>
    <x:row r="371">
      <x:c r="C371" s="11" t="str">
        <x:v>M5-C-EGG</x:v>
      </x:c>
      <x:c r="D371" s="11" t="str">
        <x:v>M5</x:v>
      </x:c>
      <x:c r="E371" s="11" t="str">
        <x:v>Drought and water</x:v>
      </x:c>
      <x:c r="F371" s="11" t="str">
        <x:v>C-EGG</x:v>
      </x:c>
      <x:c r="G371" s="11" t="str">
        <x:v>Essential-goods group</x:v>
      </x:c>
      <x:c r="H371" s="18" t="n">
        <x:v>8</x:v>
      </x:c>
      <x:c r="I371" s="18" t="n">
        <x:f>SUM('06 Cargo Claims'!$N$3416:$N$3423)</x:f>
        <x:v>17550</x:v>
      </x:c>
      <x:c r="J371" s="18" t="n">
        <x:f>SUM('06 Cargo Claims'!$AN$3416:$AN$3423)</x:f>
        <x:v>4055.9821486953674</x:v>
      </x:c>
      <x:c r="K371" s="17" t="n">
        <x:f>IF(I371=0,1,J371/I371)</x:f>
        <x:v>0.23111009394275597</x:v>
      </x:c>
      <x:c r="L371" s="17" t="n">
        <x:f>MIN('06 Cargo Claims'!$AO$3416:$AO$3423)</x:f>
        <x:v>0.1575725089528104</x:v>
      </x:c>
      <x:c r="M371" s="18" t="n">
        <x:f>H371*L371</x:f>
        <x:v>1.260580071622483</x:v>
      </x:c>
      <x:c r="N371" s="18" t="n">
        <x:f>H371-M371</x:f>
        <x:v>6.739419928377517</x:v>
      </x:c>
      <x:c r="O371" s="11" t="str">
        <x:f>INDEX('06 Cargo Claims'!$H$3416:$H$3423,MATCH(L371,'06 Cargo Claims'!$AO$3416:$AO$3423,0))</x:f>
        <x:v>ROL-30</x:v>
      </x:c>
      <x:c r="P371" s="11" t="str">
        <x:f>IF(L371&gt;='01 Controls'!$E$16,"PASS","FAIL")</x:f>
        <x:v>FAIL</x:v>
      </x:c>
      <x:c r="Q371" s="11" t="str">
        <x:v>UNQUANTIFIED</x:v>
      </x:c>
      <x:c r="R371" s="11" t="str">
        <x:f>IF(P371="FAIL","REDESIGN OR ADD CAPACITY","TRANSPORT ONLY; RECEIVER OPEN")</x:f>
        <x:v>REDESIGN OR ADD CAPACITY</x:v>
      </x:c>
      <x:c r="S371" s="26"/>
    </x:row>
    <x:row r="372">
      <x:c r="C372" s="11" t="str">
        <x:v>M5-C-CAG</x:v>
      </x:c>
      <x:c r="D372" s="11" t="str">
        <x:v>M5</x:v>
      </x:c>
      <x:c r="E372" s="11" t="str">
        <x:v>Drought and water</x:v>
      </x:c>
      <x:c r="F372" s="11" t="str">
        <x:v>C-CAG</x:v>
      </x:c>
      <x:c r="G372" s="11" t="str">
        <x:v>Civil access group</x:v>
      </x:c>
      <x:c r="H372" s="18" t="n">
        <x:v>6</x:v>
      </x:c>
      <x:c r="I372" s="18" t="n">
        <x:f>SUM('06 Cargo Claims'!$N$3424:$N$3431)</x:f>
        <x:v>13162.5</x:v>
      </x:c>
      <x:c r="J372" s="18" t="n">
        <x:f>SUM('06 Cargo Claims'!$AN$3424:$AN$3431)</x:f>
        <x:v>3041.9866115215254</x:v>
      </x:c>
      <x:c r="K372" s="17" t="n">
        <x:f>IF(I372=0,1,J372/I372)</x:f>
        <x:v>0.23111009394275597</x:v>
      </x:c>
      <x:c r="L372" s="17" t="n">
        <x:f>MIN('06 Cargo Claims'!$AO$3424:$AO$3431)</x:f>
        <x:v>0.1575725089528104</x:v>
      </x:c>
      <x:c r="M372" s="18" t="n">
        <x:f>H372*L372</x:f>
        <x:v>0.9454350537168623</x:v>
      </x:c>
      <x:c r="N372" s="18" t="n">
        <x:f>H372-M372</x:f>
        <x:v>5.054564946283138</x:v>
      </x:c>
      <x:c r="O372" s="11" t="str">
        <x:f>INDEX('06 Cargo Claims'!$H$3424:$H$3431,MATCH(L372,'06 Cargo Claims'!$AO$3424:$AO$3431,0))</x:f>
        <x:v>ROL-30</x:v>
      </x:c>
      <x:c r="P372" s="11" t="str">
        <x:f>IF(L372&gt;='01 Controls'!$E$16,"PASS","FAIL")</x:f>
        <x:v>FAIL</x:v>
      </x:c>
      <x:c r="Q372" s="11" t="str">
        <x:v>UNQUANTIFIED</x:v>
      </x:c>
      <x:c r="R372" s="11" t="str">
        <x:f>IF(P372="FAIL","REDESIGN OR ADD CAPACITY","TRANSPORT ONLY; RECEIVER OPEN")</x:f>
        <x:v>REDESIGN OR ADD CAPACITY</x:v>
      </x:c>
      <x:c r="S372" s="26"/>
    </x:row>
    <x:row r="373">
      <x:c r="C373" s="11" t="str">
        <x:v>M5-C-DTG</x:v>
      </x:c>
      <x:c r="D373" s="11" t="str">
        <x:v>M5</x:v>
      </x:c>
      <x:c r="E373" s="11" t="str">
        <x:v>Drought and water</x:v>
      </x:c>
      <x:c r="F373" s="11" t="str">
        <x:v>C-DTG</x:v>
      </x:c>
      <x:c r="G373" s="11" t="str">
        <x:v>Displacement transition group</x:v>
      </x:c>
      <x:c r="H373" s="18" t="n">
        <x:v>6</x:v>
      </x:c>
      <x:c r="I373" s="18" t="n">
        <x:f>SUM('06 Cargo Claims'!$N$3432:$N$3439)</x:f>
        <x:v>13162.5</x:v>
      </x:c>
      <x:c r="J373" s="18" t="n">
        <x:f>SUM('06 Cargo Claims'!$AN$3432:$AN$3439)</x:f>
        <x:v>3041.9866115215254</x:v>
      </x:c>
      <x:c r="K373" s="17" t="n">
        <x:f>IF(I373=0,1,J373/I373)</x:f>
        <x:v>0.23111009394275597</x:v>
      </x:c>
      <x:c r="L373" s="17" t="n">
        <x:f>MIN('06 Cargo Claims'!$AO$3432:$AO$3439)</x:f>
        <x:v>0.1575725089528104</x:v>
      </x:c>
      <x:c r="M373" s="18" t="n">
        <x:f>H373*L373</x:f>
        <x:v>0.9454350537168623</x:v>
      </x:c>
      <x:c r="N373" s="18" t="n">
        <x:f>H373-M373</x:f>
        <x:v>5.054564946283138</x:v>
      </x:c>
      <x:c r="O373" s="11" t="str">
        <x:f>INDEX('06 Cargo Claims'!$H$3432:$H$3439,MATCH(L373,'06 Cargo Claims'!$AO$3432:$AO$3439,0))</x:f>
        <x:v>ROL-30</x:v>
      </x:c>
      <x:c r="P373" s="11" t="str">
        <x:f>IF(L373&gt;='01 Controls'!$E$16,"PASS","FAIL")</x:f>
        <x:v>FAIL</x:v>
      </x:c>
      <x:c r="Q373" s="11" t="str">
        <x:v>UNQUANTIFIED</x:v>
      </x:c>
      <x:c r="R373" s="11" t="str">
        <x:f>IF(P373="FAIL","REDESIGN OR ADD CAPACITY","TRANSPORT ONLY; RECEIVER OPEN")</x:f>
        <x:v>REDESIGN OR ADD CAPACITY</x:v>
      </x:c>
      <x:c r="S373" s="26"/>
    </x:row>
    <x:row r="374">
      <x:c r="C374" s="11" t="str">
        <x:v>M5-C-CIG</x:v>
      </x:c>
      <x:c r="D374" s="11" t="str">
        <x:v>M5</x:v>
      </x:c>
      <x:c r="E374" s="11" t="str">
        <x:v>Drought and water</x:v>
      </x:c>
      <x:c r="F374" s="11" t="str">
        <x:v>C-CIG</x:v>
      </x:c>
      <x:c r="G374" s="11" t="str">
        <x:v>Community institutions group</x:v>
      </x:c>
      <x:c r="H374" s="18" t="n">
        <x:v>5</x:v>
      </x:c>
      <x:c r="I374" s="18" t="n">
        <x:f>SUM('06 Cargo Claims'!$N$3440:$N$3447)</x:f>
        <x:v>10968.75</x:v>
      </x:c>
      <x:c r="J374" s="18" t="n">
        <x:f>SUM('06 Cargo Claims'!$AN$3440:$AN$3447)</x:f>
        <x:v>2534.9888429346042</x:v>
      </x:c>
      <x:c r="K374" s="17" t="n">
        <x:f>IF(I374=0,1,J374/I374)</x:f>
        <x:v>0.23111009394275595</x:v>
      </x:c>
      <x:c r="L374" s="17" t="n">
        <x:f>MIN('06 Cargo Claims'!$AO$3440:$AO$3447)</x:f>
        <x:v>0.1575725089528104</x:v>
      </x:c>
      <x:c r="M374" s="18" t="n">
        <x:f>H374*L374</x:f>
        <x:v>0.7878625447640519</x:v>
      </x:c>
      <x:c r="N374" s="18" t="n">
        <x:f>H374-M374</x:f>
        <x:v>4.212137455235948</x:v>
      </x:c>
      <x:c r="O374" s="11" t="str">
        <x:f>INDEX('06 Cargo Claims'!$H$3440:$H$3447,MATCH(L374,'06 Cargo Claims'!$AO$3440:$AO$3447,0))</x:f>
        <x:v>ROL-30</x:v>
      </x:c>
      <x:c r="P374" s="11" t="str">
        <x:f>IF(L374&gt;='01 Controls'!$E$16,"PASS","FAIL")</x:f>
        <x:v>FAIL</x:v>
      </x:c>
      <x:c r="Q374" s="11" t="str">
        <x:v>UNQUANTIFIED</x:v>
      </x:c>
      <x:c r="R374" s="11" t="str">
        <x:f>IF(P374="FAIL","REDESIGN OR ADD CAPACITY","TRANSPORT ONLY; RECEIVER OPEN")</x:f>
        <x:v>REDESIGN OR ADD CAPACITY</x:v>
      </x:c>
      <x:c r="S374" s="26"/>
    </x:row>
    <x:row r="375">
      <x:c r="C375" s="11" t="str">
        <x:v>M5-J-RIG</x:v>
      </x:c>
      <x:c r="D375" s="11" t="str">
        <x:v>M5</x:v>
      </x:c>
      <x:c r="E375" s="11" t="str">
        <x:v>Drought and water</x:v>
      </x:c>
      <x:c r="F375" s="11" t="str">
        <x:v>J-RIG</x:v>
      </x:c>
      <x:c r="G375" s="11" t="str">
        <x:v>Resilience information group</x:v>
      </x:c>
      <x:c r="H375" s="18" t="n">
        <x:v>5</x:v>
      </x:c>
      <x:c r="I375" s="18" t="n">
        <x:f>SUM('06 Cargo Claims'!$N$3448:$N$3456)</x:f>
        <x:v>6825</x:v>
      </x:c>
      <x:c r="J375" s="18" t="n">
        <x:f>SUM('06 Cargo Claims'!$AN$3448:$AN$3456)</x:f>
        <x:v>1757.4757921266216</x:v>
      </x:c>
      <x:c r="K375" s="17" t="n">
        <x:f>IF(I375=0,1,J375/I375)</x:f>
        <x:v>0.2575056105680032</x:v>
      </x:c>
      <x:c r="L375" s="17" t="n">
        <x:f>MIN('06 Cargo Claims'!$AO$3448:$AO$3456)</x:f>
        <x:v>0.15757250895281036</x:v>
      </x:c>
      <x:c r="M375" s="18" t="n">
        <x:f>H375*L375</x:f>
        <x:v>0.7878625447640518</x:v>
      </x:c>
      <x:c r="N375" s="18" t="n">
        <x:f>H375-M375</x:f>
        <x:v>4.212137455235948</x:v>
      </x:c>
      <x:c r="O375" s="11" t="str">
        <x:f>INDEX('06 Cargo Claims'!$H$3448:$H$3456,MATCH(L375,'06 Cargo Claims'!$AO$3448:$AO$3456,0))</x:f>
        <x:v>ROL-30</x:v>
      </x:c>
      <x:c r="P375" s="11" t="str">
        <x:f>IF(L375&gt;='01 Controls'!$E$16,"PASS","FAIL")</x:f>
        <x:v>FAIL</x:v>
      </x:c>
      <x:c r="Q375" s="11" t="str">
        <x:v>UNQUANTIFIED</x:v>
      </x:c>
      <x:c r="R375" s="11" t="str">
        <x:f>IF(P375="FAIL","REDESIGN OR ADD CAPACITY","TRANSPORT ONLY; RECEIVER OPEN")</x:f>
        <x:v>REDESIGN OR ADD CAPACITY</x:v>
      </x:c>
      <x:c r="S375" s="26"/>
    </x:row>
    <x:row r="376">
      <x:c r="C376" s="11" t="str">
        <x:v>M5-M-MPG</x:v>
      </x:c>
      <x:c r="D376" s="11" t="str">
        <x:v>M5</x:v>
      </x:c>
      <x:c r="E376" s="11" t="str">
        <x:v>Drought and water</x:v>
      </x:c>
      <x:c r="F376" s="11" t="str">
        <x:v>M-MPG</x:v>
      </x:c>
      <x:c r="G376" s="11" t="str">
        <x:v>Maritime production group</x:v>
      </x:c>
      <x:c r="H376" s="18" t="n">
        <x:v>4</x:v>
      </x:c>
      <x:c r="I376" s="18" t="n">
        <x:f>SUM('06 Cargo Claims'!$N$3457:$N$3466)</x:f>
        <x:v>29400</x:v>
      </x:c>
      <x:c r="J376" s="18" t="n">
        <x:f>SUM('06 Cargo Claims'!$AN$3457:$AN$3466)</x:f>
        <x:v>10297.69790123831</x:v>
      </x:c>
      <x:c r="K376" s="17" t="n">
        <x:f>IF(I376=0,1,J376/I376)</x:f>
        <x:v>0.35026183337545275</x:v>
      </x:c>
      <x:c r="L376" s="17" t="n">
        <x:f>MIN('06 Cargo Claims'!$AO$3457:$AO$3466)</x:f>
        <x:v>0.15757250895281033</x:v>
      </x:c>
      <x:c r="M376" s="18" t="n">
        <x:f>H376*L376</x:f>
        <x:v>0.6302900358112413</x:v>
      </x:c>
      <x:c r="N376" s="18" t="n">
        <x:f>H376-M376</x:f>
        <x:v>3.3697099641887585</x:v>
      </x:c>
      <x:c r="O376" s="11" t="str">
        <x:f>INDEX('06 Cargo Claims'!$H$3457:$H$3466,MATCH(L376,'06 Cargo Claims'!$AO$3457:$AO$3466,0))</x:f>
        <x:v>ROL-30</x:v>
      </x:c>
      <x:c r="P376" s="11" t="str">
        <x:f>IF(L376&gt;='01 Controls'!$E$16,"PASS","FAIL")</x:f>
        <x:v>FAIL</x:v>
      </x:c>
      <x:c r="Q376" s="11" t="str">
        <x:v>UNQUANTIFIED</x:v>
      </x:c>
      <x:c r="R376" s="11" t="str">
        <x:f>IF(P376="FAIL","REDESIGN OR ADD CAPACITY","TRANSPORT ONLY; RECEIVER OPEN")</x:f>
        <x:v>REDESIGN OR ADD CAPACITY</x:v>
      </x:c>
      <x:c r="S376" s="26"/>
    </x:row>
    <x:row r="377">
      <x:c r="C377" s="11" t="str">
        <x:v>M5-I-WRG</x:v>
      </x:c>
      <x:c r="D377" s="11" t="str">
        <x:v>M5</x:v>
      </x:c>
      <x:c r="E377" s="11" t="str">
        <x:v>Drought and water</x:v>
      </x:c>
      <x:c r="F377" s="11" t="str">
        <x:v>I-WRG</x:v>
      </x:c>
      <x:c r="G377" s="11" t="str">
        <x:v>Water restoration group</x:v>
      </x:c>
      <x:c r="H377" s="18" t="n">
        <x:v>8</x:v>
      </x:c>
      <x:c r="I377" s="18" t="n">
        <x:f>SUM('06 Cargo Claims'!$N$3467:$N$3476)</x:f>
        <x:v>56438.4</x:v>
      </x:c>
      <x:c r="J377" s="18" t="n">
        <x:f>SUM('06 Cargo Claims'!$AN$3467:$AN$3476)</x:f>
        <x:v>17953.121394983966</x:v>
      </x:c>
      <x:c r="K377" s="17" t="n">
        <x:f>IF(I377=0,1,J377/I377)</x:f>
        <x:v>0.318101175706327</x:v>
      </x:c>
      <x:c r="L377" s="17" t="n">
        <x:f>MIN('06 Cargo Claims'!$AO$3467:$AO$3476)</x:f>
        <x:v>0.15757250895281036</x:v>
      </x:c>
      <x:c r="M377" s="18" t="n">
        <x:f>H377*L377</x:f>
        <x:v>1.2605800716224829</x:v>
      </x:c>
      <x:c r="N377" s="18" t="n">
        <x:f>H377-M377</x:f>
        <x:v>6.739419928377517</x:v>
      </x:c>
      <x:c r="O377" s="11" t="str">
        <x:f>INDEX('06 Cargo Claims'!$H$3467:$H$3476,MATCH(L377,'06 Cargo Claims'!$AO$3467:$AO$3476,0))</x:f>
        <x:v>ROL-30</x:v>
      </x:c>
      <x:c r="P377" s="11" t="str">
        <x:f>IF(L377&gt;='01 Controls'!$E$16,"PASS","FAIL")</x:f>
        <x:v>FAIL</x:v>
      </x:c>
      <x:c r="Q377" s="11" t="str">
        <x:v>UNQUANTIFIED</x:v>
      </x:c>
      <x:c r="R377" s="11" t="str">
        <x:f>IF(P377="FAIL","REDESIGN OR ADD CAPACITY","TRANSPORT ONLY; RECEIVER OPEN")</x:f>
        <x:v>REDESIGN OR ADD CAPACITY</x:v>
      </x:c>
      <x:c r="S377" s="26"/>
    </x:row>
    <x:row r="378">
      <x:c r="C378" s="11" t="str">
        <x:v>M5-I-PRG</x:v>
      </x:c>
      <x:c r="D378" s="11" t="str">
        <x:v>M5</x:v>
      </x:c>
      <x:c r="E378" s="11" t="str">
        <x:v>Drought and water</x:v>
      </x:c>
      <x:c r="F378" s="11" t="str">
        <x:v>I-PRG</x:v>
      </x:c>
      <x:c r="G378" s="11" t="str">
        <x:v>Power restoration group</x:v>
      </x:c>
      <x:c r="H378" s="18" t="n">
        <x:v>6</x:v>
      </x:c>
      <x:c r="I378" s="18" t="n">
        <x:f>SUM('06 Cargo Claims'!$N$3477:$N$3486)</x:f>
        <x:v>32997.6</x:v>
      </x:c>
      <x:c r="J378" s="18" t="n">
        <x:f>SUM('06 Cargo Claims'!$AN$3477:$AN$3486)</x:f>
        <x:v>10496.575355487099</x:v>
      </x:c>
      <x:c r="K378" s="17" t="n">
        <x:f>IF(I378=0,1,J378/I378)</x:f>
        <x:v>0.3181011757063271</x:v>
      </x:c>
      <x:c r="L378" s="17" t="n">
        <x:f>MIN('06 Cargo Claims'!$AO$3477:$AO$3486)</x:f>
        <x:v>0.15757250895281036</x:v>
      </x:c>
      <x:c r="M378" s="18" t="n">
        <x:f>H378*L378</x:f>
        <x:v>0.9454350537168621</x:v>
      </x:c>
      <x:c r="N378" s="18" t="n">
        <x:f>H378-M378</x:f>
        <x:v>5.054564946283138</x:v>
      </x:c>
      <x:c r="O378" s="11" t="str">
        <x:f>INDEX('06 Cargo Claims'!$H$3477:$H$3486,MATCH(L378,'06 Cargo Claims'!$AO$3477:$AO$3486,0))</x:f>
        <x:v>ROL-30</x:v>
      </x:c>
      <x:c r="P378" s="11" t="str">
        <x:f>IF(L378&gt;='01 Controls'!$E$16,"PASS","FAIL")</x:f>
        <x:v>FAIL</x:v>
      </x:c>
      <x:c r="Q378" s="11" t="str">
        <x:v>UNQUANTIFIED</x:v>
      </x:c>
      <x:c r="R378" s="11" t="str">
        <x:f>IF(P378="FAIL","REDESIGN OR ADD CAPACITY","TRANSPORT ONLY; RECEIVER OPEN")</x:f>
        <x:v>REDESIGN OR ADD CAPACITY</x:v>
      </x:c>
      <x:c r="S378" s="26"/>
    </x:row>
    <x:row r="379">
      <x:c r="C379" s="11" t="str">
        <x:v>M5-I-GBG</x:v>
      </x:c>
      <x:c r="D379" s="11" t="str">
        <x:v>M5</x:v>
      </x:c>
      <x:c r="E379" s="11" t="str">
        <x:v>Drought and water</x:v>
      </x:c>
      <x:c r="F379" s="11" t="str">
        <x:v>I-GBG</x:v>
      </x:c>
      <x:c r="G379" s="11" t="str">
        <x:v>Grid bridge group</x:v>
      </x:c>
      <x:c r="H379" s="18" t="n">
        <x:v>4</x:v>
      </x:c>
      <x:c r="I379" s="18" t="n">
        <x:f>SUM('06 Cargo Claims'!$N$3487:$N$3496)</x:f>
        <x:v>18000</x:v>
      </x:c>
      <x:c r="J379" s="18" t="n">
        <x:f>SUM('06 Cargo Claims'!$AN$3487:$AN$3496)</x:f>
        <x:v>5725.821162713887</x:v>
      </x:c>
      <x:c r="K379" s="17" t="n">
        <x:f>IF(I379=0,1,J379/I379)</x:f>
        <x:v>0.31810117570632707</x:v>
      </x:c>
      <x:c r="L379" s="17" t="n">
        <x:f>MIN('06 Cargo Claims'!$AO$3487:$AO$3496)</x:f>
        <x:v>0.15757250895281036</x:v>
      </x:c>
      <x:c r="M379" s="18" t="n">
        <x:f>H379*L379</x:f>
        <x:v>0.6302900358112414</x:v>
      </x:c>
      <x:c r="N379" s="18" t="n">
        <x:f>H379-M379</x:f>
        <x:v>3.3697099641887585</x:v>
      </x:c>
      <x:c r="O379" s="11" t="str">
        <x:f>INDEX('06 Cargo Claims'!$H$3487:$H$3496,MATCH(L379,'06 Cargo Claims'!$AO$3487:$AO$3496,0))</x:f>
        <x:v>ROL-30</x:v>
      </x:c>
      <x:c r="P379" s="11" t="str">
        <x:f>IF(L379&gt;='01 Controls'!$E$16,"PASS","FAIL")</x:f>
        <x:v>FAIL</x:v>
      </x:c>
      <x:c r="Q379" s="11" t="str">
        <x:v>UNQUANTIFIED</x:v>
      </x:c>
      <x:c r="R379" s="11" t="str">
        <x:f>IF(P379="FAIL","REDESIGN OR ADD CAPACITY","TRANSPORT ONLY; RECEIVER OPEN")</x:f>
        <x:v>REDESIGN OR ADD CAPACITY</x:v>
      </x:c>
      <x:c r="S379" s="26"/>
    </x:row>
    <x:row r="380">
      <x:c r="C380" s="11" t="str">
        <x:v>M5-H-THC</x:v>
      </x:c>
      <x:c r="D380" s="11" t="str">
        <x:v>M5</x:v>
      </x:c>
      <x:c r="E380" s="11" t="str">
        <x:v>Drought and water</x:v>
      </x:c>
      <x:c r="F380" s="11" t="str">
        <x:v>H-THC</x:v>
      </x:c>
      <x:c r="G380" s="11" t="str">
        <x:v>Theater hospital command</x:v>
      </x:c>
      <x:c r="H380" s="18" t="n">
        <x:v>2</x:v>
      </x:c>
      <x:c r="I380" s="18" t="n">
        <x:f>SUM('06 Cargo Claims'!$N$3497:$N$3504)</x:f>
        <x:v>3675</x:v>
      </x:c>
      <x:c r="J380" s="18" t="n">
        <x:f>SUM('06 Cargo Claims'!$AN$3497:$AN$3504)</x:f>
        <x:v>919.8584421680695</x:v>
      </x:c>
      <x:c r="K380" s="17" t="n">
        <x:f>IF(I380=0,1,J380/I380)</x:f>
        <x:v>0.2503016169164815</x:v>
      </x:c>
      <x:c r="L380" s="17" t="n">
        <x:f>MIN('06 Cargo Claims'!$AO$3497:$AO$3504)</x:f>
        <x:v>0.15757250895281036</x:v>
      </x:c>
      <x:c r="M380" s="18" t="n">
        <x:f>H380*L380</x:f>
        <x:v>0.3151450179056207</x:v>
      </x:c>
      <x:c r="N380" s="18" t="n">
        <x:f>H380-M380</x:f>
        <x:v>1.6848549820943792</x:v>
      </x:c>
      <x:c r="O380" s="11" t="str">
        <x:f>INDEX('06 Cargo Claims'!$H$3497:$H$3504,MATCH(L380,'06 Cargo Claims'!$AO$3497:$AO$3504,0))</x:f>
        <x:v>ROL-30</x:v>
      </x:c>
      <x:c r="P380" s="11" t="str">
        <x:f>IF(L380&gt;='01 Controls'!$E$16,"PASS","FAIL")</x:f>
        <x:v>FAIL</x:v>
      </x:c>
      <x:c r="Q380" s="11" t="str">
        <x:v>UNQUANTIFIED</x:v>
      </x:c>
      <x:c r="R380" s="11" t="str">
        <x:f>IF(P380="FAIL","REDESIGN OR ADD CAPACITY","TRANSPORT ONLY; RECEIVER OPEN")</x:f>
        <x:v>REDESIGN OR ADD CAPACITY</x:v>
      </x:c>
      <x:c r="S380" s="26"/>
    </x:row>
    <x:row r="381">
      <x:c r="C381" s="11" t="str">
        <x:v>M5-H-PMG</x:v>
      </x:c>
      <x:c r="D381" s="11" t="str">
        <x:v>M5</x:v>
      </x:c>
      <x:c r="E381" s="11" t="str">
        <x:v>Drought and water</x:v>
      </x:c>
      <x:c r="F381" s="11" t="str">
        <x:v>H-PMG</x:v>
      </x:c>
      <x:c r="G381" s="11" t="str">
        <x:v>Patient movement group</x:v>
      </x:c>
      <x:c r="H381" s="18" t="n">
        <x:v>3</x:v>
      </x:c>
      <x:c r="I381" s="18" t="n">
        <x:f>SUM('06 Cargo Claims'!$N$3505:$N$3512)</x:f>
        <x:v>8662.499999999998</x:v>
      </x:c>
      <x:c r="J381" s="18" t="n">
        <x:f>SUM('06 Cargo Claims'!$AN$3505:$AN$3512)</x:f>
        <x:v>2168.23775653902</x:v>
      </x:c>
      <x:c r="K381" s="17" t="n">
        <x:f>IF(I381=0,1,J381/I381)</x:f>
        <x:v>0.25030161691648145</x:v>
      </x:c>
      <x:c r="L381" s="17" t="n">
        <x:f>MIN('06 Cargo Claims'!$AO$3505:$AO$3512)</x:f>
        <x:v>0.15757250895281036</x:v>
      </x:c>
      <x:c r="M381" s="18" t="n">
        <x:f>H381*L381</x:f>
        <x:v>0.47271752685843105</x:v>
      </x:c>
      <x:c r="N381" s="18" t="n">
        <x:f>H381-M381</x:f>
        <x:v>2.527282473141569</x:v>
      </x:c>
      <x:c r="O381" s="11" t="str">
        <x:f>INDEX('06 Cargo Claims'!$H$3505:$H$3512,MATCH(L381,'06 Cargo Claims'!$AO$3505:$AO$3512,0))</x:f>
        <x:v>ROL-30</x:v>
      </x:c>
      <x:c r="P381" s="11" t="str">
        <x:f>IF(L381&gt;='01 Controls'!$E$16,"PASS","FAIL")</x:f>
        <x:v>FAIL</x:v>
      </x:c>
      <x:c r="Q381" s="11" t="str">
        <x:v>UNQUANTIFIED</x:v>
      </x:c>
      <x:c r="R381" s="11" t="str">
        <x:f>IF(P381="FAIL","REDESIGN OR ADD CAPACITY","TRANSPORT ONLY; RECEIVER OPEN")</x:f>
        <x:v>REDESIGN OR ADD CAPACITY</x:v>
      </x:c>
      <x:c r="S381" s="26"/>
    </x:row>
    <x:row r="382">
      <x:c r="C382" s="11" t="str">
        <x:v>M5-C-ERG</x:v>
      </x:c>
      <x:c r="D382" s="11" t="str">
        <x:v>M5</x:v>
      </x:c>
      <x:c r="E382" s="11" t="str">
        <x:v>Drought and water</x:v>
      </x:c>
      <x:c r="F382" s="11" t="str">
        <x:v>C-ERG</x:v>
      </x:c>
      <x:c r="G382" s="11" t="str">
        <x:v>Economic restart group</x:v>
      </x:c>
      <x:c r="H382" s="18" t="n">
        <x:v>5</x:v>
      </x:c>
      <x:c r="I382" s="18" t="n">
        <x:f>SUM('06 Cargo Claims'!$N$3513:$N$3521)</x:f>
        <x:v>6093.75</x:v>
      </x:c>
      <x:c r="J382" s="18" t="n">
        <x:f>SUM('06 Cargo Claims'!$AN$3513:$AN$3521)</x:f>
        <x:v>1569.1748143987695</x:v>
      </x:c>
      <x:c r="K382" s="17" t="n">
        <x:f>IF(I382=0,1,J382/I382)</x:f>
        <x:v>0.2575056105680032</x:v>
      </x:c>
      <x:c r="L382" s="17" t="n">
        <x:f>MIN('06 Cargo Claims'!$AO$3513:$AO$3521)</x:f>
        <x:v>0.1575725089528104</x:v>
      </x:c>
      <x:c r="M382" s="18" t="n">
        <x:f>H382*L382</x:f>
        <x:v>0.7878625447640519</x:v>
      </x:c>
      <x:c r="N382" s="18" t="n">
        <x:f>H382-M382</x:f>
        <x:v>4.212137455235948</x:v>
      </x:c>
      <x:c r="O382" s="11" t="str">
        <x:f>INDEX('06 Cargo Claims'!$H$3513:$H$3521,MATCH(L382,'06 Cargo Claims'!$AO$3513:$AO$3521,0))</x:f>
        <x:v>ROL-30</x:v>
      </x:c>
      <x:c r="P382" s="11" t="str">
        <x:f>IF(L382&gt;='01 Controls'!$E$16,"PASS","FAIL")</x:f>
        <x:v>FAIL</x:v>
      </x:c>
      <x:c r="Q382" s="11" t="str">
        <x:v>UNQUANTIFIED</x:v>
      </x:c>
      <x:c r="R382" s="11" t="str">
        <x:f>IF(P382="FAIL","REDESIGN OR ADD CAPACITY","TRANSPORT ONLY; RECEIVER OPEN")</x:f>
        <x:v>REDESIGN OR ADD CAPACITY</x:v>
      </x:c>
      <x:c r="S382" s="26"/>
    </x:row>
    <x:row r="383">
      <x:c r="C383" s="11" t="str">
        <x:v>M5-CM-HCG</x:v>
      </x:c>
      <x:c r="D383" s="11" t="str">
        <x:v>M5</x:v>
      </x:c>
      <x:c r="E383" s="11" t="str">
        <x:v>Drought and water</x:v>
      </x:c>
      <x:c r="F383" s="11" t="str">
        <x:v>CM-HCG</x:v>
      </x:c>
      <x:c r="G383" s="11" t="str">
        <x:v>Household collection group</x:v>
      </x:c>
      <x:c r="H383" s="18" t="n">
        <x:v>5</x:v>
      </x:c>
      <x:c r="I383" s="18" t="n">
        <x:f>SUM('06 Cargo Claims'!$N$3522:$N$3530)</x:f>
        <x:v>16768.5</x:v>
      </x:c>
      <x:c r="J383" s="18" t="n">
        <x:f>SUM('06 Cargo Claims'!$AN$3522:$AN$3530)</x:f>
        <x:v>3658.329225917003</x:v>
      </x:c>
      <x:c r="K383" s="17" t="n">
        <x:f>IF(I383=0,1,J383/I383)</x:f>
        <x:v>0.21816675468390154</x:v>
      </x:c>
      <x:c r="L383" s="17" t="n">
        <x:f>MIN('06 Cargo Claims'!$AO$3522:$AO$3530)</x:f>
        <x:v>0.1575725089528104</x:v>
      </x:c>
      <x:c r="M383" s="18" t="n">
        <x:f>H383*L383</x:f>
        <x:v>0.7878625447640519</x:v>
      </x:c>
      <x:c r="N383" s="18" t="n">
        <x:f>H383-M383</x:f>
        <x:v>4.212137455235948</x:v>
      </x:c>
      <x:c r="O383" s="11" t="str">
        <x:f>INDEX('06 Cargo Claims'!$H$3522:$H$3530,MATCH(L383,'06 Cargo Claims'!$AO$3522:$AO$3530,0))</x:f>
        <x:v>ROL-30</x:v>
      </x:c>
      <x:c r="P383" s="11" t="str">
        <x:f>IF(L383&gt;='01 Controls'!$E$16,"PASS","FAIL")</x:f>
        <x:v>FAIL</x:v>
      </x:c>
      <x:c r="Q383" s="11" t="str">
        <x:v>UNQUANTIFIED</x:v>
      </x:c>
      <x:c r="R383" s="11" t="str">
        <x:f>IF(P383="FAIL","REDESIGN OR ADD CAPACITY","TRANSPORT ONLY; RECEIVER OPEN")</x:f>
        <x:v>REDESIGN OR ADD CAPACITY</x:v>
      </x:c>
      <x:c r="S383" s="26"/>
    </x:row>
    <x:row r="384">
      <x:c r="C384" s="11" t="str">
        <x:v>M5-CM-CTN</x:v>
      </x:c>
      <x:c r="D384" s="11" t="str">
        <x:v>M5</x:v>
      </x:c>
      <x:c r="E384" s="11" t="str">
        <x:v>Drought and water</x:v>
      </x:c>
      <x:c r="F384" s="11" t="str">
        <x:v>CM-CTN</x:v>
      </x:c>
      <x:c r="G384" s="11" t="str">
        <x:v>Continuity transfer-node group</x:v>
      </x:c>
      <x:c r="H384" s="18" t="n">
        <x:v>4</x:v>
      </x:c>
      <x:c r="I384" s="18" t="n">
        <x:f>SUM('06 Cargo Claims'!$N$3531:$N$3539)</x:f>
        <x:v>9477.3</x:v>
      </x:c>
      <x:c r="J384" s="18" t="n">
        <x:f>SUM('06 Cargo Claims'!$AN$3531:$AN$3539)</x:f>
        <x:v>2067.6317841657396</x:v>
      </x:c>
      <x:c r="K384" s="17" t="n">
        <x:f>IF(I384=0,1,J384/I384)</x:f>
        <x:v>0.2181667546839015</x:v>
      </x:c>
      <x:c r="L384" s="17" t="n">
        <x:f>MIN('06 Cargo Claims'!$AO$3531:$AO$3539)</x:f>
        <x:v>0.15757250895281036</x:v>
      </x:c>
      <x:c r="M384" s="18" t="n">
        <x:f>H384*L384</x:f>
        <x:v>0.6302900358112414</x:v>
      </x:c>
      <x:c r="N384" s="18" t="n">
        <x:f>H384-M384</x:f>
        <x:v>3.3697099641887585</x:v>
      </x:c>
      <x:c r="O384" s="11" t="str">
        <x:f>INDEX('06 Cargo Claims'!$H$3531:$H$3539,MATCH(L384,'06 Cargo Claims'!$AO$3531:$AO$3539,0))</x:f>
        <x:v>ROL-30</x:v>
      </x:c>
      <x:c r="P384" s="11" t="str">
        <x:f>IF(L384&gt;='01 Controls'!$E$16,"PASS","FAIL")</x:f>
        <x:v>FAIL</x:v>
      </x:c>
      <x:c r="Q384" s="11" t="str">
        <x:v>UNQUANTIFIED</x:v>
      </x:c>
      <x:c r="R384" s="11" t="str">
        <x:f>IF(P384="FAIL","REDESIGN OR ADD CAPACITY","TRANSPORT ONLY; RECEIVER OPEN")</x:f>
        <x:v>REDESIGN OR ADD CAPACITY</x:v>
      </x:c>
      <x:c r="S384" s="26"/>
    </x:row>
    <x:row r="385">
      <x:c r="C385" s="11" t="str">
        <x:v>M5-CM-RMG</x:v>
      </x:c>
      <x:c r="D385" s="11" t="str">
        <x:v>M5</x:v>
      </x:c>
      <x:c r="E385" s="11" t="str">
        <x:v>Drought and water</x:v>
      </x:c>
      <x:c r="F385" s="11" t="str">
        <x:v>CM-RMG</x:v>
      </x:c>
      <x:c r="G385" s="11" t="str">
        <x:v>Civil road-mobility group</x:v>
      </x:c>
      <x:c r="H385" s="18" t="n">
        <x:v>6</x:v>
      </x:c>
      <x:c r="I385" s="18" t="n">
        <x:f>SUM('06 Cargo Claims'!$N$3540:$N$3549)</x:f>
        <x:v>15750</x:v>
      </x:c>
      <x:c r="J385" s="18" t="n">
        <x:f>SUM('06 Cargo Claims'!$AN$3540:$AN$3549)</x:f>
        <x:v>4963.904702775311</x:v>
      </x:c>
      <x:c r="K385" s="17" t="n">
        <x:f>IF(I385=0,1,J385/I385)</x:f>
        <x:v>0.31516855255716264</x:v>
      </x:c>
      <x:c r="L385" s="17" t="n">
        <x:f>MIN('06 Cargo Claims'!$AO$3540:$AO$3549)</x:f>
        <x:v>0.15757250895281036</x:v>
      </x:c>
      <x:c r="M385" s="18" t="n">
        <x:f>H385*L385</x:f>
        <x:v>0.9454350537168621</x:v>
      </x:c>
      <x:c r="N385" s="18" t="n">
        <x:f>H385-M385</x:f>
        <x:v>5.054564946283138</x:v>
      </x:c>
      <x:c r="O385" s="11" t="str">
        <x:f>INDEX('06 Cargo Claims'!$H$3540:$H$3549,MATCH(L385,'06 Cargo Claims'!$AO$3540:$AO$3549,0))</x:f>
        <x:v>ROL-30</x:v>
      </x:c>
      <x:c r="P385" s="11" t="str">
        <x:f>IF(L385&gt;='01 Controls'!$E$16,"PASS","FAIL")</x:f>
        <x:v>FAIL</x:v>
      </x:c>
      <x:c r="Q385" s="11" t="str">
        <x:v>UNQUANTIFIED</x:v>
      </x:c>
      <x:c r="R385" s="11" t="str">
        <x:f>IF(P385="FAIL","REDESIGN OR ADD CAPACITY","TRANSPORT ONLY; RECEIVER OPEN")</x:f>
        <x:v>REDESIGN OR ADD CAPACITY</x:v>
      </x:c>
      <x:c r="S385" s="26"/>
    </x:row>
    <x:row r="386">
      <x:c r="C386" s="11" t="str">
        <x:v>M5-CM-RLG</x:v>
      </x:c>
      <x:c r="D386" s="11" t="str">
        <x:v>M5</x:v>
      </x:c>
      <x:c r="E386" s="11" t="str">
        <x:v>Drought and water</x:v>
      </x:c>
      <x:c r="F386" s="11" t="str">
        <x:v>CM-RLG</x:v>
      </x:c>
      <x:c r="G386" s="11" t="str">
        <x:v>Civil rail-mobility group</x:v>
      </x:c>
      <x:c r="H386" s="18" t="n">
        <x:v>2</x:v>
      </x:c>
      <x:c r="I386" s="18" t="n">
        <x:f>SUM('06 Cargo Claims'!$N$3550:$N$3559)</x:f>
        <x:v>7200</x:v>
      </x:c>
      <x:c r="J386" s="18" t="n">
        <x:f>SUM('06 Cargo Claims'!$AN$3550:$AN$3559)</x:f>
        <x:v>2269.213578411571</x:v>
      </x:c>
      <x:c r="K386" s="17" t="n">
        <x:f>IF(I386=0,1,J386/I386)</x:f>
        <x:v>0.3151685525571626</x:v>
      </x:c>
      <x:c r="L386" s="17" t="n">
        <x:f>MIN('06 Cargo Claims'!$AO$3550:$AO$3559)</x:f>
        <x:v>0.15757250895281036</x:v>
      </x:c>
      <x:c r="M386" s="18" t="n">
        <x:f>H386*L386</x:f>
        <x:v>0.3151450179056207</x:v>
      </x:c>
      <x:c r="N386" s="18" t="n">
        <x:f>H386-M386</x:f>
        <x:v>1.6848549820943792</x:v>
      </x:c>
      <x:c r="O386" s="11" t="str">
        <x:f>INDEX('06 Cargo Claims'!$H$3550:$H$3559,MATCH(L386,'06 Cargo Claims'!$AO$3550:$AO$3559,0))</x:f>
        <x:v>ROL-30</x:v>
      </x:c>
      <x:c r="P386" s="11" t="str">
        <x:f>IF(L386&gt;='01 Controls'!$E$16,"PASS","FAIL")</x:f>
        <x:v>FAIL</x:v>
      </x:c>
      <x:c r="Q386" s="11" t="str">
        <x:v>UNQUANTIFIED</x:v>
      </x:c>
      <x:c r="R386" s="11" t="str">
        <x:f>IF(P386="FAIL","REDESIGN OR ADD CAPACITY","TRANSPORT ONLY; RECEIVER OPEN")</x:f>
        <x:v>REDESIGN OR ADD CAPACITY</x:v>
      </x:c>
      <x:c r="S386" s="26"/>
    </x:row>
    <x:row r="387">
      <x:c r="C387" s="11" t="str">
        <x:v>M5-CM-AMG</x:v>
      </x:c>
      <x:c r="D387" s="11" t="str">
        <x:v>M5</x:v>
      </x:c>
      <x:c r="E387" s="11" t="str">
        <x:v>Drought and water</x:v>
      </x:c>
      <x:c r="F387" s="11" t="str">
        <x:v>CM-AMG</x:v>
      </x:c>
      <x:c r="G387" s="11" t="str">
        <x:v>Civil air-mobility group</x:v>
      </x:c>
      <x:c r="H387" s="18" t="n">
        <x:v>3</x:v>
      </x:c>
      <x:c r="I387" s="18" t="n">
        <x:f>SUM('06 Cargo Claims'!$N$3560:$N$3569)</x:f>
        <x:v>10125</x:v>
      </x:c>
      <x:c r="J387" s="18" t="n">
        <x:f>SUM('06 Cargo Claims'!$AN$3560:$AN$3569)</x:f>
        <x:v>3191.0815946412717</x:v>
      </x:c>
      <x:c r="K387" s="17" t="n">
        <x:f>IF(I387=0,1,J387/I387)</x:f>
        <x:v>0.31516855255716264</x:v>
      </x:c>
      <x:c r="L387" s="17" t="n">
        <x:f>MIN('06 Cargo Claims'!$AO$3560:$AO$3569)</x:f>
        <x:v>0.1575725089528104</x:v>
      </x:c>
      <x:c r="M387" s="18" t="n">
        <x:f>H387*L387</x:f>
        <x:v>0.47271752685843116</x:v>
      </x:c>
      <x:c r="N387" s="18" t="n">
        <x:f>H387-M387</x:f>
        <x:v>2.527282473141569</x:v>
      </x:c>
      <x:c r="O387" s="11" t="str">
        <x:f>INDEX('06 Cargo Claims'!$H$3560:$H$3569,MATCH(L387,'06 Cargo Claims'!$AO$3560:$AO$3569,0))</x:f>
        <x:v>ROL-30</x:v>
      </x:c>
      <x:c r="P387" s="11" t="str">
        <x:f>IF(L387&gt;='01 Controls'!$E$16,"PASS","FAIL")</x:f>
        <x:v>FAIL</x:v>
      </x:c>
      <x:c r="Q387" s="11" t="str">
        <x:v>UNQUANTIFIED</x:v>
      </x:c>
      <x:c r="R387" s="11" t="str">
        <x:f>IF(P387="FAIL","REDESIGN OR ADD CAPACITY","TRANSPORT ONLY; RECEIVER OPEN")</x:f>
        <x:v>REDESIGN OR ADD CAPACITY</x:v>
      </x:c>
      <x:c r="S387" s="26"/>
    </x:row>
    <x:row r="388">
      <x:c r="C388" s="11" t="str">
        <x:v>M5-CM-WMG</x:v>
      </x:c>
      <x:c r="D388" s="11" t="str">
        <x:v>M5</x:v>
      </x:c>
      <x:c r="E388" s="11" t="str">
        <x:v>Drought and water</x:v>
      </x:c>
      <x:c r="F388" s="11" t="str">
        <x:v>CM-WMG</x:v>
      </x:c>
      <x:c r="G388" s="11" t="str">
        <x:v>Civil water-mobility group</x:v>
      </x:c>
      <x:c r="H388" s="18" t="n">
        <x:v>3</x:v>
      </x:c>
      <x:c r="I388" s="18" t="n">
        <x:f>SUM('06 Cargo Claims'!$N$3570:$N$3579)</x:f>
        <x:v>10125</x:v>
      </x:c>
      <x:c r="J388" s="18" t="n">
        <x:f>SUM('06 Cargo Claims'!$AN$3570:$AN$3579)</x:f>
        <x:v>3191.0815946412717</x:v>
      </x:c>
      <x:c r="K388" s="17" t="n">
        <x:f>IF(I388=0,1,J388/I388)</x:f>
        <x:v>0.31516855255716264</x:v>
      </x:c>
      <x:c r="L388" s="17" t="n">
        <x:f>MIN('06 Cargo Claims'!$AO$3570:$AO$3579)</x:f>
        <x:v>0.1575725089528104</x:v>
      </x:c>
      <x:c r="M388" s="18" t="n">
        <x:f>H388*L388</x:f>
        <x:v>0.47271752685843116</x:v>
      </x:c>
      <x:c r="N388" s="18" t="n">
        <x:f>H388-M388</x:f>
        <x:v>2.527282473141569</x:v>
      </x:c>
      <x:c r="O388" s="11" t="str">
        <x:f>INDEX('06 Cargo Claims'!$H$3570:$H$3579,MATCH(L388,'06 Cargo Claims'!$AO$3570:$AO$3579,0))</x:f>
        <x:v>ROL-30</x:v>
      </x:c>
      <x:c r="P388" s="11" t="str">
        <x:f>IF(L388&gt;='01 Controls'!$E$16,"PASS","FAIL")</x:f>
        <x:v>FAIL</x:v>
      </x:c>
      <x:c r="Q388" s="11" t="str">
        <x:v>UNQUANTIFIED</x:v>
      </x:c>
      <x:c r="R388" s="11" t="str">
        <x:f>IF(P388="FAIL","REDESIGN OR ADD CAPACITY","TRANSPORT ONLY; RECEIVER OPEN")</x:f>
        <x:v>REDESIGN OR ADD CAPACITY</x:v>
      </x:c>
      <x:c r="S388" s="26"/>
    </x:row>
    <x:row r="389">
      <x:c r="C389" s="11" t="str">
        <x:v>M5-CM-RDC</x:v>
      </x:c>
      <x:c r="D389" s="11" t="str">
        <x:v>M5</x:v>
      </x:c>
      <x:c r="E389" s="11" t="str">
        <x:v>Drought and water</x:v>
      </x:c>
      <x:c r="F389" s="11" t="str">
        <x:v>CM-RDC</x:v>
      </x:c>
      <x:c r="G389" s="11" t="str">
        <x:v>Return and durable-continuity group</x:v>
      </x:c>
      <x:c r="H389" s="18" t="n">
        <x:v>5</x:v>
      </x:c>
      <x:c r="I389" s="18" t="n">
        <x:f>SUM('06 Cargo Claims'!$N$3580:$N$3589)</x:f>
        <x:v>3375</x:v>
      </x:c>
      <x:c r="J389" s="18" t="n">
        <x:f>SUM('06 Cargo Claims'!$AN$3580:$AN$3589)</x:f>
        <x:v>1063.693864880424</x:v>
      </x:c>
      <x:c r="K389" s="17" t="n">
        <x:f>IF(I389=0,1,J389/I389)</x:f>
        <x:v>0.31516855255716264</x:v>
      </x:c>
      <x:c r="L389" s="17" t="n">
        <x:f>MIN('06 Cargo Claims'!$AO$3580:$AO$3589)</x:f>
        <x:v>0.15757250895281036</x:v>
      </x:c>
      <x:c r="M389" s="18" t="n">
        <x:f>H389*L389</x:f>
        <x:v>0.7878625447640518</x:v>
      </x:c>
      <x:c r="N389" s="18" t="n">
        <x:f>H389-M389</x:f>
        <x:v>4.212137455235948</x:v>
      </x:c>
      <x:c r="O389" s="11" t="str">
        <x:f>INDEX('06 Cargo Claims'!$H$3580:$H$3589,MATCH(L389,'06 Cargo Claims'!$AO$3580:$AO$3589,0))</x:f>
        <x:v>ROL-30</x:v>
      </x:c>
      <x:c r="P389" s="11" t="str">
        <x:f>IF(L389&gt;='01 Controls'!$E$16,"PASS","FAIL")</x:f>
        <x:v>FAIL</x:v>
      </x:c>
      <x:c r="Q389" s="11" t="str">
        <x:v>UNQUANTIFIED</x:v>
      </x:c>
      <x:c r="R389" s="11" t="str">
        <x:f>IF(P389="FAIL","REDESIGN OR ADD CAPACITY","TRANSPORT ONLY; RECEIVER OPEN")</x:f>
        <x:v>REDESIGN OR ADD CAPACITY</x:v>
      </x:c>
      <x:c r="S389" s="26"/>
    </x:row>
    <x:row r="390">
      <x:c r="C390" s="11" t="str">
        <x:v>G1-J-CIE</x:v>
      </x:c>
      <x:c r="D390" s="11" t="str">
        <x:v>G1</x:v>
      </x:c>
      <x:c r="E390" s="11" t="str">
        <x:v>Allied megacity earthquake</x:v>
      </x:c>
      <x:c r="F390" s="11" t="str">
        <x:v>J-CIE</x:v>
      </x:c>
      <x:c r="G390" s="11" t="str">
        <x:v>Civil integration and effects group</x:v>
      </x:c>
      <x:c r="H390" s="18" t="n">
        <x:v>4</x:v>
      </x:c>
      <x:c r="I390" s="18" t="n">
        <x:f>SUM('06 Cargo Claims'!$N$3590:$N$3598)</x:f>
        <x:v>4290</x:v>
      </x:c>
      <x:c r="J390" s="18" t="n">
        <x:f>SUM('06 Cargo Claims'!$AN$3590:$AN$3598)</x:f>
        <x:v>651.1170471787743</x:v>
      </x:c>
      <x:c r="K390" s="17" t="n">
        <x:f>IF(I390=0,1,J390/I390)</x:f>
        <x:v>0.15177553547290776</x:v>
      </x:c>
      <x:c r="L390" s="17" t="n">
        <x:f>MIN('06 Cargo Claims'!$AO$3590:$AO$3598)</x:f>
        <x:v>0.08763628015284419</x:v>
      </x:c>
      <x:c r="M390" s="18" t="n">
        <x:f>H390*L390</x:f>
        <x:v>0.35054512061137677</x:v>
      </x:c>
      <x:c r="N390" s="18" t="n">
        <x:f>H390-M390</x:f>
        <x:v>3.6494548793886232</x:v>
      </x:c>
      <x:c r="O390" s="11" t="str">
        <x:f>INDEX('06 Cargo Claims'!$H$3590:$H$3598,MATCH(L390,'06 Cargo Claims'!$AO$3590:$AO$3598,0))</x:f>
        <x:v>BAT-22</x:v>
      </x:c>
      <x:c r="P390" s="11" t="str">
        <x:f>IF(L390&gt;='01 Controls'!$E$16,"PASS","FAIL")</x:f>
        <x:v>FAIL</x:v>
      </x:c>
      <x:c r="Q390" s="11" t="str">
        <x:v>UNQUANTIFIED</x:v>
      </x:c>
      <x:c r="R390" s="11" t="str">
        <x:f>IF(P390="FAIL","REDESIGN OR ADD CAPACITY","TRANSPORT ONLY; RECEIVER OPEN")</x:f>
        <x:v>REDESIGN OR ADD CAPACITY</x:v>
      </x:c>
      <x:c r="S390" s="26"/>
    </x:row>
    <x:row r="391">
      <x:c r="C391" s="11" t="str">
        <x:v>G1-J-TOC</x:v>
      </x:c>
      <x:c r="D391" s="11" t="str">
        <x:v>G1</x:v>
      </x:c>
      <x:c r="E391" s="11" t="str">
        <x:v>Allied megacity earthquake</x:v>
      </x:c>
      <x:c r="F391" s="11" t="str">
        <x:v>J-TOC</x:v>
      </x:c>
      <x:c r="G391" s="11" t="str">
        <x:v>Theater-opening command</x:v>
      </x:c>
      <x:c r="H391" s="18" t="n">
        <x:v>3</x:v>
      </x:c>
      <x:c r="I391" s="18" t="n">
        <x:f>SUM('06 Cargo Claims'!$N$3599:$N$3607)</x:f>
        <x:v>3217.5</x:v>
      </x:c>
      <x:c r="J391" s="18" t="n">
        <x:f>SUM('06 Cargo Claims'!$AN$3599:$AN$3607)</x:f>
        <x:v>488.3377853840807</x:v>
      </x:c>
      <x:c r="K391" s="17" t="n">
        <x:f>IF(I391=0,1,J391/I391)</x:f>
        <x:v>0.15177553547290776</x:v>
      </x:c>
      <x:c r="L391" s="17" t="n">
        <x:f>MIN('06 Cargo Claims'!$AO$3599:$AO$3607)</x:f>
        <x:v>0.08763628015284419</x:v>
      </x:c>
      <x:c r="M391" s="18" t="n">
        <x:f>H391*L391</x:f>
        <x:v>0.2629088404585326</x:v>
      </x:c>
      <x:c r="N391" s="18" t="n">
        <x:f>H391-M391</x:f>
        <x:v>2.7370911595414675</x:v>
      </x:c>
      <x:c r="O391" s="11" t="str">
        <x:f>INDEX('06 Cargo Claims'!$H$3599:$H$3607,MATCH(L391,'06 Cargo Claims'!$AO$3599:$AO$3607,0))</x:f>
        <x:v>BAT-22</x:v>
      </x:c>
      <x:c r="P391" s="11" t="str">
        <x:f>IF(L391&gt;='01 Controls'!$E$16,"PASS","FAIL")</x:f>
        <x:v>FAIL</x:v>
      </x:c>
      <x:c r="Q391" s="11" t="str">
        <x:v>UNQUANTIFIED</x:v>
      </x:c>
      <x:c r="R391" s="11" t="str">
        <x:f>IF(P391="FAIL","REDESIGN OR ADD CAPACITY","TRANSPORT ONLY; RECEIVER OPEN")</x:f>
        <x:v>REDESIGN OR ADD CAPACITY</x:v>
      </x:c>
      <x:c r="S391" s="26"/>
    </x:row>
    <x:row r="392">
      <x:c r="C392" s="11" t="str">
        <x:v>G1-J-TSC</x:v>
      </x:c>
      <x:c r="D392" s="11" t="str">
        <x:v>G1</x:v>
      </x:c>
      <x:c r="E392" s="11" t="str">
        <x:v>Allied megacity earthquake</x:v>
      </x:c>
      <x:c r="F392" s="11" t="str">
        <x:v>J-TSC</x:v>
      </x:c>
      <x:c r="G392" s="11" t="str">
        <x:v>Theater sustainment command</x:v>
      </x:c>
      <x:c r="H392" s="18" t="n">
        <x:v>4</x:v>
      </x:c>
      <x:c r="I392" s="18" t="n">
        <x:f>SUM('06 Cargo Claims'!$N$3608:$N$3616)</x:f>
        <x:v>4290</x:v>
      </x:c>
      <x:c r="J392" s="18" t="n">
        <x:f>SUM('06 Cargo Claims'!$AN$3608:$AN$3616)</x:f>
        <x:v>651.1170471787743</x:v>
      </x:c>
      <x:c r="K392" s="17" t="n">
        <x:f>IF(I392=0,1,J392/I392)</x:f>
        <x:v>0.15177553547290776</x:v>
      </x:c>
      <x:c r="L392" s="17" t="n">
        <x:f>MIN('06 Cargo Claims'!$AO$3608:$AO$3616)</x:f>
        <x:v>0.08763628015284419</x:v>
      </x:c>
      <x:c r="M392" s="18" t="n">
        <x:f>H392*L392</x:f>
        <x:v>0.35054512061137677</x:v>
      </x:c>
      <x:c r="N392" s="18" t="n">
        <x:f>H392-M392</x:f>
        <x:v>3.6494548793886232</x:v>
      </x:c>
      <x:c r="O392" s="11" t="str">
        <x:f>INDEX('06 Cargo Claims'!$H$3608:$H$3616,MATCH(L392,'06 Cargo Claims'!$AO$3608:$AO$3616,0))</x:f>
        <x:v>BAT-22</x:v>
      </x:c>
      <x:c r="P392" s="11" t="str">
        <x:f>IF(L392&gt;='01 Controls'!$E$16,"PASS","FAIL")</x:f>
        <x:v>FAIL</x:v>
      </x:c>
      <x:c r="Q392" s="11" t="str">
        <x:v>UNQUANTIFIED</x:v>
      </x:c>
      <x:c r="R392" s="11" t="str">
        <x:f>IF(P392="FAIL","REDESIGN OR ADD CAPACITY","TRANSPORT ONLY; RECEIVER OPEN")</x:f>
        <x:v>REDESIGN OR ADD CAPACITY</x:v>
      </x:c>
      <x:c r="S392" s="26"/>
    </x:row>
    <x:row r="393">
      <x:c r="C393" s="11" t="str">
        <x:v>G1-J-RRG</x:v>
      </x:c>
      <x:c r="D393" s="11" t="str">
        <x:v>G1</x:v>
      </x:c>
      <x:c r="E393" s="11" t="str">
        <x:v>Allied megacity earthquake</x:v>
      </x:c>
      <x:c r="F393" s="11" t="str">
        <x:v>J-RRG</x:v>
      </x:c>
      <x:c r="G393" s="11" t="str">
        <x:v>Replacement and reconstitution group</x:v>
      </x:c>
      <x:c r="H393" s="18" t="n">
        <x:v>4</x:v>
      </x:c>
      <x:c r="I393" s="18" t="n">
        <x:f>SUM('06 Cargo Claims'!$N$3617:$N$3625)</x:f>
        <x:v>4290</x:v>
      </x:c>
      <x:c r="J393" s="18" t="n">
        <x:f>SUM('06 Cargo Claims'!$AN$3617:$AN$3625)</x:f>
        <x:v>651.1170471787743</x:v>
      </x:c>
      <x:c r="K393" s="17" t="n">
        <x:f>IF(I393=0,1,J393/I393)</x:f>
        <x:v>0.15177553547290776</x:v>
      </x:c>
      <x:c r="L393" s="17" t="n">
        <x:f>MIN('06 Cargo Claims'!$AO$3617:$AO$3625)</x:f>
        <x:v>0.08763628015284419</x:v>
      </x:c>
      <x:c r="M393" s="18" t="n">
        <x:f>H393*L393</x:f>
        <x:v>0.35054512061137677</x:v>
      </x:c>
      <x:c r="N393" s="18" t="n">
        <x:f>H393-M393</x:f>
        <x:v>3.6494548793886232</x:v>
      </x:c>
      <x:c r="O393" s="11" t="str">
        <x:f>INDEX('06 Cargo Claims'!$H$3617:$H$3625,MATCH(L393,'06 Cargo Claims'!$AO$3617:$AO$3625,0))</x:f>
        <x:v>BAT-22</x:v>
      </x:c>
      <x:c r="P393" s="11" t="str">
        <x:f>IF(L393&gt;='01 Controls'!$E$16,"PASS","FAIL")</x:f>
        <x:v>FAIL</x:v>
      </x:c>
      <x:c r="Q393" s="11" t="str">
        <x:v>UNQUANTIFIED</x:v>
      </x:c>
      <x:c r="R393" s="11" t="str">
        <x:f>IF(P393="FAIL","REDESIGN OR ADD CAPACITY","TRANSPORT ONLY; RECEIVER OPEN")</x:f>
        <x:v>REDESIGN OR ADD CAPACITY</x:v>
      </x:c>
      <x:c r="S393" s="26"/>
    </x:row>
    <x:row r="394">
      <x:c r="C394" s="11" t="str">
        <x:v>G1-J-TDG</x:v>
      </x:c>
      <x:c r="D394" s="11" t="str">
        <x:v>G1</x:v>
      </x:c>
      <x:c r="E394" s="11" t="str">
        <x:v>Allied megacity earthquake</x:v>
      </x:c>
      <x:c r="F394" s="11" t="str">
        <x:v>J-TDG</x:v>
      </x:c>
      <x:c r="G394" s="11" t="str">
        <x:v>Transfer and demobilization group</x:v>
      </x:c>
      <x:c r="H394" s="18" t="n">
        <x:v>3</x:v>
      </x:c>
      <x:c r="I394" s="18" t="n">
        <x:f>SUM('06 Cargo Claims'!$N$3626:$N$3634)</x:f>
        <x:v>3217.5</x:v>
      </x:c>
      <x:c r="J394" s="18" t="n">
        <x:f>SUM('06 Cargo Claims'!$AN$3626:$AN$3634)</x:f>
        <x:v>488.3377853840807</x:v>
      </x:c>
      <x:c r="K394" s="17" t="n">
        <x:f>IF(I394=0,1,J394/I394)</x:f>
        <x:v>0.15177553547290776</x:v>
      </x:c>
      <x:c r="L394" s="17" t="n">
        <x:f>MIN('06 Cargo Claims'!$AO$3626:$AO$3634)</x:f>
        <x:v>0.08763628015284419</x:v>
      </x:c>
      <x:c r="M394" s="18" t="n">
        <x:f>H394*L394</x:f>
        <x:v>0.2629088404585326</x:v>
      </x:c>
      <x:c r="N394" s="18" t="n">
        <x:f>H394-M394</x:f>
        <x:v>2.7370911595414675</x:v>
      </x:c>
      <x:c r="O394" s="11" t="str">
        <x:f>INDEX('06 Cargo Claims'!$H$3626:$H$3634,MATCH(L394,'06 Cargo Claims'!$AO$3626:$AO$3634,0))</x:f>
        <x:v>BAT-22</x:v>
      </x:c>
      <x:c r="P394" s="11" t="str">
        <x:f>IF(L394&gt;='01 Controls'!$E$16,"PASS","FAIL")</x:f>
        <x:v>FAIL</x:v>
      </x:c>
      <x:c r="Q394" s="11" t="str">
        <x:v>UNQUANTIFIED</x:v>
      </x:c>
      <x:c r="R394" s="11" t="str">
        <x:f>IF(P394="FAIL","REDESIGN OR ADD CAPACITY","TRANSPORT ONLY; RECEIVER OPEN")</x:f>
        <x:v>REDESIGN OR ADD CAPACITY</x:v>
      </x:c>
      <x:c r="S394" s="26"/>
    </x:row>
    <x:row r="395">
      <x:c r="C395" s="11" t="str">
        <x:v>G1-L-ROG</x:v>
      </x:c>
      <x:c r="D395" s="11" t="str">
        <x:v>G1</x:v>
      </x:c>
      <x:c r="E395" s="11" t="str">
        <x:v>Allied megacity earthquake</x:v>
      </x:c>
      <x:c r="F395" s="11" t="str">
        <x:v>L-ROG</x:v>
      </x:c>
      <x:c r="G395" s="11" t="str">
        <x:v>Access and route-opening group</x:v>
      </x:c>
      <x:c r="H395" s="18" t="n">
        <x:v>10</x:v>
      </x:c>
      <x:c r="I395" s="18" t="n">
        <x:f>SUM('06 Cargo Claims'!$N$3635:$N$3644)</x:f>
        <x:v>30375</x:v>
      </x:c>
      <x:c r="J395" s="18" t="n">
        <x:f>SUM('06 Cargo Claims'!$AN$3635:$AN$3644)</x:f>
        <x:v>7084.1614311776475</x:v>
      </x:c>
      <x:c r="K395" s="17" t="n">
        <x:f>IF(I395=0,1,J395/I395)</x:f>
        <x:v>0.2332234216025563</x:v>
      </x:c>
      <x:c r="L395" s="17" t="n">
        <x:f>MIN('06 Cargo Claims'!$AO$3635:$AO$3644)</x:f>
        <x:v>0.08763628015284419</x:v>
      </x:c>
      <x:c r="M395" s="18" t="n">
        <x:f>H395*L395</x:f>
        <x:v>0.8763628015284419</x:v>
      </x:c>
      <x:c r="N395" s="18" t="n">
        <x:f>H395-M395</x:f>
        <x:v>9.123637198471558</x:v>
      </x:c>
      <x:c r="O395" s="11" t="str">
        <x:f>INDEX('06 Cargo Claims'!$H$3635:$H$3644,MATCH(L395,'06 Cargo Claims'!$AO$3635:$AO$3644,0))</x:f>
        <x:v>BAT-22</x:v>
      </x:c>
      <x:c r="P395" s="11" t="str">
        <x:f>IF(L395&gt;='01 Controls'!$E$16,"PASS","FAIL")</x:f>
        <x:v>FAIL</x:v>
      </x:c>
      <x:c r="Q395" s="11" t="str">
        <x:v>UNQUANTIFIED</x:v>
      </x:c>
      <x:c r="R395" s="11" t="str">
        <x:f>IF(P395="FAIL","REDESIGN OR ADD CAPACITY","TRANSPORT ONLY; RECEIVER OPEN")</x:f>
        <x:v>REDESIGN OR ADD CAPACITY</x:v>
      </x:c>
      <x:c r="S395" s="26"/>
    </x:row>
    <x:row r="396">
      <x:c r="C396" s="11" t="str">
        <x:v>G1-L-HCG</x:v>
      </x:c>
      <x:c r="D396" s="11" t="str">
        <x:v>G1</x:v>
      </x:c>
      <x:c r="E396" s="11" t="str">
        <x:v>Allied megacity earthquake</x:v>
      </x:c>
      <x:c r="F396" s="11" t="str">
        <x:v>L-HCG</x:v>
      </x:c>
      <x:c r="G396" s="11" t="str">
        <x:v>Flood and hydraulic-control group</x:v>
      </x:c>
      <x:c r="H396" s="18" t="n">
        <x:v>4</x:v>
      </x:c>
      <x:c r="I396" s="18" t="n">
        <x:f>SUM('06 Cargo Claims'!$N$3645:$N$3654)</x:f>
        <x:v>12150</x:v>
      </x:c>
      <x:c r="J396" s="18" t="n">
        <x:f>SUM('06 Cargo Claims'!$AN$3645:$AN$3654)</x:f>
        <x:v>2833.6645724710593</x:v>
      </x:c>
      <x:c r="K396" s="17" t="n">
        <x:f>IF(I396=0,1,J396/I396)</x:f>
        <x:v>0.23322342160255632</x:v>
      </x:c>
      <x:c r="L396" s="17" t="n">
        <x:f>MIN('06 Cargo Claims'!$AO$3645:$AO$3654)</x:f>
        <x:v>0.08763628015284419</x:v>
      </x:c>
      <x:c r="M396" s="18" t="n">
        <x:f>H396*L396</x:f>
        <x:v>0.35054512061137677</x:v>
      </x:c>
      <x:c r="N396" s="18" t="n">
        <x:f>H396-M396</x:f>
        <x:v>3.6494548793886232</x:v>
      </x:c>
      <x:c r="O396" s="11" t="str">
        <x:f>INDEX('06 Cargo Claims'!$H$3645:$H$3654,MATCH(L396,'06 Cargo Claims'!$AO$3645:$AO$3654,0))</x:f>
        <x:v>BAT-22</x:v>
      </x:c>
      <x:c r="P396" s="11" t="str">
        <x:f>IF(L396&gt;='01 Controls'!$E$16,"PASS","FAIL")</x:f>
        <x:v>FAIL</x:v>
      </x:c>
      <x:c r="Q396" s="11" t="str">
        <x:v>UNQUANTIFIED</x:v>
      </x:c>
      <x:c r="R396" s="11" t="str">
        <x:f>IF(P396="FAIL","REDESIGN OR ADD CAPACITY","TRANSPORT ONLY; RECEIVER OPEN")</x:f>
        <x:v>REDESIGN OR ADD CAPACITY</x:v>
      </x:c>
      <x:c r="S396" s="26"/>
    </x:row>
    <x:row r="397">
      <x:c r="C397" s="11" t="str">
        <x:v>G1-L-DMG</x:v>
      </x:c>
      <x:c r="D397" s="11" t="str">
        <x:v>G1</x:v>
      </x:c>
      <x:c r="E397" s="11" t="str">
        <x:v>Allied megacity earthquake</x:v>
      </x:c>
      <x:c r="F397" s="11" t="str">
        <x:v>L-DMG</x:v>
      </x:c>
      <x:c r="G397" s="11" t="str">
        <x:v>Debris and materials group</x:v>
      </x:c>
      <x:c r="H397" s="18" t="n">
        <x:v>10</x:v>
      </x:c>
      <x:c r="I397" s="18" t="n">
        <x:f>SUM('06 Cargo Claims'!$N$3655:$N$3664)</x:f>
        <x:v>30375</x:v>
      </x:c>
      <x:c r="J397" s="18" t="n">
        <x:f>SUM('06 Cargo Claims'!$AN$3655:$AN$3664)</x:f>
        <x:v>7084.1614311776475</x:v>
      </x:c>
      <x:c r="K397" s="17" t="n">
        <x:f>IF(I397=0,1,J397/I397)</x:f>
        <x:v>0.2332234216025563</x:v>
      </x:c>
      <x:c r="L397" s="17" t="n">
        <x:f>MIN('06 Cargo Claims'!$AO$3655:$AO$3664)</x:f>
        <x:v>0.08763628015284419</x:v>
      </x:c>
      <x:c r="M397" s="18" t="n">
        <x:f>H397*L397</x:f>
        <x:v>0.8763628015284419</x:v>
      </x:c>
      <x:c r="N397" s="18" t="n">
        <x:f>H397-M397</x:f>
        <x:v>9.123637198471558</x:v>
      </x:c>
      <x:c r="O397" s="11" t="str">
        <x:f>INDEX('06 Cargo Claims'!$H$3655:$H$3664,MATCH(L397,'06 Cargo Claims'!$AO$3655:$AO$3664,0))</x:f>
        <x:v>BAT-22</x:v>
      </x:c>
      <x:c r="P397" s="11" t="str">
        <x:f>IF(L397&gt;='01 Controls'!$E$16,"PASS","FAIL")</x:f>
        <x:v>FAIL</x:v>
      </x:c>
      <x:c r="Q397" s="11" t="str">
        <x:v>UNQUANTIFIED</x:v>
      </x:c>
      <x:c r="R397" s="11" t="str">
        <x:f>IF(P397="FAIL","REDESIGN OR ADD CAPACITY","TRANSPORT ONLY; RECEIVER OPEN")</x:f>
        <x:v>REDESIGN OR ADD CAPACITY</x:v>
      </x:c>
      <x:c r="S397" s="26"/>
    </x:row>
    <x:row r="398">
      <x:c r="C398" s="11" t="str">
        <x:v>G1-L-TWG</x:v>
      </x:c>
      <x:c r="D398" s="11" t="str">
        <x:v>G1</x:v>
      </x:c>
      <x:c r="E398" s="11" t="str">
        <x:v>Allied megacity earthquake</x:v>
      </x:c>
      <x:c r="F398" s="11" t="str">
        <x:v>L-TWG</x:v>
      </x:c>
      <x:c r="G398" s="11" t="str">
        <x:v>Temporary works and crossing group</x:v>
      </x:c>
      <x:c r="H398" s="18" t="n">
        <x:v>8</x:v>
      </x:c>
      <x:c r="I398" s="18" t="n">
        <x:f>SUM('06 Cargo Claims'!$N$3665:$N$3674)</x:f>
        <x:v>24300</x:v>
      </x:c>
      <x:c r="J398" s="18" t="n">
        <x:f>SUM('06 Cargo Claims'!$AN$3665:$AN$3674)</x:f>
        <x:v>5667.329144942119</x:v>
      </x:c>
      <x:c r="K398" s="17" t="n">
        <x:f>IF(I398=0,1,J398/I398)</x:f>
        <x:v>0.23322342160255632</x:v>
      </x:c>
      <x:c r="L398" s="17" t="n">
        <x:f>MIN('06 Cargo Claims'!$AO$3665:$AO$3674)</x:f>
        <x:v>0.08763628015284419</x:v>
      </x:c>
      <x:c r="M398" s="18" t="n">
        <x:f>H398*L398</x:f>
        <x:v>0.7010902412227535</x:v>
      </x:c>
      <x:c r="N398" s="18" t="n">
        <x:f>H398-M398</x:f>
        <x:v>7.2989097587772465</x:v>
      </x:c>
      <x:c r="O398" s="11" t="str">
        <x:f>INDEX('06 Cargo Claims'!$H$3665:$H$3674,MATCH(L398,'06 Cargo Claims'!$AO$3665:$AO$3674,0))</x:f>
        <x:v>BAT-22</x:v>
      </x:c>
      <x:c r="P398" s="11" t="str">
        <x:f>IF(L398&gt;='01 Controls'!$E$16,"PASS","FAIL")</x:f>
        <x:v>FAIL</x:v>
      </x:c>
      <x:c r="Q398" s="11" t="str">
        <x:v>UNQUANTIFIED</x:v>
      </x:c>
      <x:c r="R398" s="11" t="str">
        <x:f>IF(P398="FAIL","REDESIGN OR ADD CAPACITY","TRANSPORT ONLY; RECEIVER OPEN")</x:f>
        <x:v>REDESIGN OR ADD CAPACITY</x:v>
      </x:c>
      <x:c r="S398" s="26"/>
    </x:row>
    <x:row r="399">
      <x:c r="C399" s="11" t="str">
        <x:v>G1-L-GFG</x:v>
      </x:c>
      <x:c r="D399" s="11" t="str">
        <x:v>G1</x:v>
      </x:c>
      <x:c r="E399" s="11" t="str">
        <x:v>Allied megacity earthquake</x:v>
      </x:c>
      <x:c r="F399" s="11" t="str">
        <x:v>L-GFG</x:v>
      </x:c>
      <x:c r="G399" s="11" t="str">
        <x:v>Ground fire and landscape group</x:v>
      </x:c>
      <x:c r="H399" s="18" t="n">
        <x:v>2</x:v>
      </x:c>
      <x:c r="I399" s="18" t="n">
        <x:f>SUM('06 Cargo Claims'!$N$3675:$N$3684)</x:f>
        <x:v>6075</x:v>
      </x:c>
      <x:c r="J399" s="18" t="n">
        <x:f>SUM('06 Cargo Claims'!$AN$3675:$AN$3684)</x:f>
        <x:v>1416.8322862355296</x:v>
      </x:c>
      <x:c r="K399" s="17" t="n">
        <x:f>IF(I399=0,1,J399/I399)</x:f>
        <x:v>0.23322342160255632</x:v>
      </x:c>
      <x:c r="L399" s="17" t="n">
        <x:f>MIN('06 Cargo Claims'!$AO$3675:$AO$3684)</x:f>
        <x:v>0.08763628015284419</x:v>
      </x:c>
      <x:c r="M399" s="18" t="n">
        <x:f>H399*L399</x:f>
        <x:v>0.17527256030568839</x:v>
      </x:c>
      <x:c r="N399" s="18" t="n">
        <x:f>H399-M399</x:f>
        <x:v>1.8247274396943116</x:v>
      </x:c>
      <x:c r="O399" s="11" t="str">
        <x:f>INDEX('06 Cargo Claims'!$H$3675:$H$3684,MATCH(L399,'06 Cargo Claims'!$AO$3675:$AO$3684,0))</x:f>
        <x:v>BAT-22</x:v>
      </x:c>
      <x:c r="P399" s="11" t="str">
        <x:f>IF(L399&gt;='01 Controls'!$E$16,"PASS","FAIL")</x:f>
        <x:v>FAIL</x:v>
      </x:c>
      <x:c r="Q399" s="11" t="str">
        <x:v>UNQUANTIFIED</x:v>
      </x:c>
      <x:c r="R399" s="11" t="str">
        <x:f>IF(P399="FAIL","REDESIGN OR ADD CAPACITY","TRANSPORT ONLY; RECEIVER OPEN")</x:f>
        <x:v>REDESIGN OR ADD CAPACITY</x:v>
      </x:c>
      <x:c r="S399" s="26"/>
    </x:row>
    <x:row r="400">
      <x:c r="C400" s="11" t="str">
        <x:v>G1-A-SMW</x:v>
      </x:c>
      <x:c r="D400" s="11" t="str">
        <x:v>G1</x:v>
      </x:c>
      <x:c r="E400" s="11" t="str">
        <x:v>Allied megacity earthquake</x:v>
      </x:c>
      <x:c r="F400" s="11" t="str">
        <x:v>A-SMW</x:v>
      </x:c>
      <x:c r="G400" s="11" t="str">
        <x:v>Strategic mobility wing</x:v>
      </x:c>
      <x:c r="H400" s="18" t="n">
        <x:v>5</x:v>
      </x:c>
      <x:c r="I400" s="18" t="n">
        <x:f>SUM('06 Cargo Claims'!$N$3685:$N$3694)</x:f>
        <x:v>14062.5</x:v>
      </x:c>
      <x:c r="J400" s="18" t="n">
        <x:f>SUM('06 Cargo Claims'!$AN$3685:$AN$3694)</x:f>
        <x:v>3737.2630642050995</x:v>
      </x:c>
      <x:c r="K400" s="17" t="n">
        <x:f>IF(I400=0,1,J400/I400)</x:f>
        <x:v>0.2657609290101404</x:v>
      </x:c>
      <x:c r="L400" s="17" t="n">
        <x:f>MIN('06 Cargo Claims'!$AO$3685:$AO$3694)</x:f>
        <x:v>0.08763628015284419</x:v>
      </x:c>
      <x:c r="M400" s="18" t="n">
        <x:f>H400*L400</x:f>
        <x:v>0.43818140076422096</x:v>
      </x:c>
      <x:c r="N400" s="18" t="n">
        <x:f>H400-M400</x:f>
        <x:v>4.561818599235779</x:v>
      </x:c>
      <x:c r="O400" s="11" t="str">
        <x:f>INDEX('06 Cargo Claims'!$H$3685:$H$3694,MATCH(L400,'06 Cargo Claims'!$AO$3685:$AO$3694,0))</x:f>
        <x:v>BAT-22</x:v>
      </x:c>
      <x:c r="P400" s="11" t="str">
        <x:f>IF(L400&gt;='01 Controls'!$E$16,"PASS","FAIL")</x:f>
        <x:v>FAIL</x:v>
      </x:c>
      <x:c r="Q400" s="11" t="str">
        <x:v>UNQUANTIFIED</x:v>
      </x:c>
      <x:c r="R400" s="11" t="str">
        <x:f>IF(P400="FAIL","REDESIGN OR ADD CAPACITY","TRANSPORT ONLY; RECEIVER OPEN")</x:f>
        <x:v>REDESIGN OR ADD CAPACITY</x:v>
      </x:c>
      <x:c r="S400" s="26"/>
    </x:row>
    <x:row r="401">
      <x:c r="C401" s="11" t="str">
        <x:v>G1-A-AAG</x:v>
      </x:c>
      <x:c r="D401" s="11" t="str">
        <x:v>G1</x:v>
      </x:c>
      <x:c r="E401" s="11" t="str">
        <x:v>Allied megacity earthquake</x:v>
      </x:c>
      <x:c r="F401" s="11" t="str">
        <x:v>A-AAG</x:v>
      </x:c>
      <x:c r="G401" s="11" t="str">
        <x:v>Austere air-access group</x:v>
      </x:c>
      <x:c r="H401" s="18" t="n">
        <x:v>5</x:v>
      </x:c>
      <x:c r="I401" s="18" t="n">
        <x:f>SUM('06 Cargo Claims'!$N$3695:$N$3704)</x:f>
        <x:v>14062.5</x:v>
      </x:c>
      <x:c r="J401" s="18" t="n">
        <x:f>SUM('06 Cargo Claims'!$AN$3695:$AN$3704)</x:f>
        <x:v>3737.2630642050995</x:v>
      </x:c>
      <x:c r="K401" s="17" t="n">
        <x:f>IF(I401=0,1,J401/I401)</x:f>
        <x:v>0.2657609290101404</x:v>
      </x:c>
      <x:c r="L401" s="17" t="n">
        <x:f>MIN('06 Cargo Claims'!$AO$3695:$AO$3704)</x:f>
        <x:v>0.08763628015284419</x:v>
      </x:c>
      <x:c r="M401" s="18" t="n">
        <x:f>H401*L401</x:f>
        <x:v>0.43818140076422096</x:v>
      </x:c>
      <x:c r="N401" s="18" t="n">
        <x:f>H401-M401</x:f>
        <x:v>4.561818599235779</x:v>
      </x:c>
      <x:c r="O401" s="11" t="str">
        <x:f>INDEX('06 Cargo Claims'!$H$3695:$H$3704,MATCH(L401,'06 Cargo Claims'!$AO$3695:$AO$3704,0))</x:f>
        <x:v>BAT-22</x:v>
      </x:c>
      <x:c r="P401" s="11" t="str">
        <x:f>IF(L401&gt;='01 Controls'!$E$16,"PASS","FAIL")</x:f>
        <x:v>FAIL</x:v>
      </x:c>
      <x:c r="Q401" s="11" t="str">
        <x:v>UNQUANTIFIED</x:v>
      </x:c>
      <x:c r="R401" s="11" t="str">
        <x:f>IF(P401="FAIL","REDESIGN OR ADD CAPACITY","TRANSPORT ONLY; RECEIVER OPEN")</x:f>
        <x:v>REDESIGN OR ADD CAPACITY</x:v>
      </x:c>
      <x:c r="S401" s="26"/>
    </x:row>
    <x:row r="402">
      <x:c r="C402" s="11" t="str">
        <x:v>G1-A-AHW</x:v>
      </x:c>
      <x:c r="D402" s="11" t="str">
        <x:v>G1</x:v>
      </x:c>
      <x:c r="E402" s="11" t="str">
        <x:v>Allied megacity earthquake</x:v>
      </x:c>
      <x:c r="F402" s="11" t="str">
        <x:v>A-AHW</x:v>
      </x:c>
      <x:c r="G402" s="11" t="str">
        <x:v>Aerial hazard-control wing</x:v>
      </x:c>
      <x:c r="H402" s="18" t="n">
        <x:v>2</x:v>
      </x:c>
      <x:c r="I402" s="18" t="n">
        <x:f>SUM('06 Cargo Claims'!$N$3705:$N$3714)</x:f>
        <x:v>5625</x:v>
      </x:c>
      <x:c r="J402" s="18" t="n">
        <x:f>SUM('06 Cargo Claims'!$AN$3705:$AN$3714)</x:f>
        <x:v>1494.9052256820398</x:v>
      </x:c>
      <x:c r="K402" s="17" t="n">
        <x:f>IF(I402=0,1,J402/I402)</x:f>
        <x:v>0.2657609290101404</x:v>
      </x:c>
      <x:c r="L402" s="17" t="n">
        <x:f>MIN('06 Cargo Claims'!$AO$3705:$AO$3714)</x:f>
        <x:v>0.08763628015284419</x:v>
      </x:c>
      <x:c r="M402" s="18" t="n">
        <x:f>H402*L402</x:f>
        <x:v>0.17527256030568839</x:v>
      </x:c>
      <x:c r="N402" s="18" t="n">
        <x:f>H402-M402</x:f>
        <x:v>1.8247274396943116</x:v>
      </x:c>
      <x:c r="O402" s="11" t="str">
        <x:f>INDEX('06 Cargo Claims'!$H$3705:$H$3714,MATCH(L402,'06 Cargo Claims'!$AO$3705:$AO$3714,0))</x:f>
        <x:v>BAT-22</x:v>
      </x:c>
      <x:c r="P402" s="11" t="str">
        <x:f>IF(L402&gt;='01 Controls'!$E$16,"PASS","FAIL")</x:f>
        <x:v>FAIL</x:v>
      </x:c>
      <x:c r="Q402" s="11" t="str">
        <x:v>UNQUANTIFIED</x:v>
      </x:c>
      <x:c r="R402" s="11" t="str">
        <x:f>IF(P402="FAIL","REDESIGN OR ADD CAPACITY","TRANSPORT ONLY; RECEIVER OPEN")</x:f>
        <x:v>REDESIGN OR ADD CAPACITY</x:v>
      </x:c>
      <x:c r="S402" s="26"/>
    </x:row>
    <x:row r="403">
      <x:c r="C403" s="11" t="str">
        <x:v>G1-A-TDG</x:v>
      </x:c>
      <x:c r="D403" s="11" t="str">
        <x:v>G1</x:v>
      </x:c>
      <x:c r="E403" s="11" t="str">
        <x:v>Allied megacity earthquake</x:v>
      </x:c>
      <x:c r="F403" s="11" t="str">
        <x:v>A-TDG</x:v>
      </x:c>
      <x:c r="G403" s="11" t="str">
        <x:v>Tactical distribution group</x:v>
      </x:c>
      <x:c r="H403" s="18" t="n">
        <x:v>8</x:v>
      </x:c>
      <x:c r="I403" s="18" t="n">
        <x:f>SUM('06 Cargo Claims'!$N$3715:$N$3724)</x:f>
        <x:v>22500</x:v>
      </x:c>
      <x:c r="J403" s="18" t="n">
        <x:f>SUM('06 Cargo Claims'!$AN$3715:$AN$3724)</x:f>
        <x:v>5979.620902728159</x:v>
      </x:c>
      <x:c r="K403" s="17" t="n">
        <x:f>IF(I403=0,1,J403/I403)</x:f>
        <x:v>0.2657609290101404</x:v>
      </x:c>
      <x:c r="L403" s="17" t="n">
        <x:f>MIN('06 Cargo Claims'!$AO$3715:$AO$3724)</x:f>
        <x:v>0.08763628015284419</x:v>
      </x:c>
      <x:c r="M403" s="18" t="n">
        <x:f>H403*L403</x:f>
        <x:v>0.7010902412227535</x:v>
      </x:c>
      <x:c r="N403" s="18" t="n">
        <x:f>H403-M403</x:f>
        <x:v>7.2989097587772465</x:v>
      </x:c>
      <x:c r="O403" s="11" t="str">
        <x:f>INDEX('06 Cargo Claims'!$H$3715:$H$3724,MATCH(L403,'06 Cargo Claims'!$AO$3715:$AO$3724,0))</x:f>
        <x:v>BAT-22</x:v>
      </x:c>
      <x:c r="P403" s="11" t="str">
        <x:f>IF(L403&gt;='01 Controls'!$E$16,"PASS","FAIL")</x:f>
        <x:v>FAIL</x:v>
      </x:c>
      <x:c r="Q403" s="11" t="str">
        <x:v>UNQUANTIFIED</x:v>
      </x:c>
      <x:c r="R403" s="11" t="str">
        <x:f>IF(P403="FAIL","REDESIGN OR ADD CAPACITY","TRANSPORT ONLY; RECEIVER OPEN")</x:f>
        <x:v>REDESIGN OR ADD CAPACITY</x:v>
      </x:c>
      <x:c r="S403" s="26"/>
    </x:row>
    <x:row r="404">
      <x:c r="C404" s="11" t="str">
        <x:v>G1-A-SRG</x:v>
      </x:c>
      <x:c r="D404" s="11" t="str">
        <x:v>G1</x:v>
      </x:c>
      <x:c r="E404" s="11" t="str">
        <x:v>Allied megacity earthquake</x:v>
      </x:c>
      <x:c r="F404" s="11" t="str">
        <x:v>A-SRG</x:v>
      </x:c>
      <x:c r="G404" s="11" t="str">
        <x:v>Air sensing and relay group</x:v>
      </x:c>
      <x:c r="H404" s="18" t="n">
        <x:v>5</x:v>
      </x:c>
      <x:c r="I404" s="18" t="n">
        <x:f>SUM('06 Cargo Claims'!$N$3725:$N$3734)</x:f>
        <x:v>14062.5</x:v>
      </x:c>
      <x:c r="J404" s="18" t="n">
        <x:f>SUM('06 Cargo Claims'!$AN$3725:$AN$3734)</x:f>
        <x:v>3737.2630642050995</x:v>
      </x:c>
      <x:c r="K404" s="17" t="n">
        <x:f>IF(I404=0,1,J404/I404)</x:f>
        <x:v>0.2657609290101404</x:v>
      </x:c>
      <x:c r="L404" s="17" t="n">
        <x:f>MIN('06 Cargo Claims'!$AO$3725:$AO$3734)</x:f>
        <x:v>0.08763628015284419</x:v>
      </x:c>
      <x:c r="M404" s="18" t="n">
        <x:f>H404*L404</x:f>
        <x:v>0.43818140076422096</x:v>
      </x:c>
      <x:c r="N404" s="18" t="n">
        <x:f>H404-M404</x:f>
        <x:v>4.561818599235779</x:v>
      </x:c>
      <x:c r="O404" s="11" t="str">
        <x:f>INDEX('06 Cargo Claims'!$H$3725:$H$3734,MATCH(L404,'06 Cargo Claims'!$AO$3725:$AO$3734,0))</x:f>
        <x:v>BAT-22</x:v>
      </x:c>
      <x:c r="P404" s="11" t="str">
        <x:f>IF(L404&gt;='01 Controls'!$E$16,"PASS","FAIL")</x:f>
        <x:v>FAIL</x:v>
      </x:c>
      <x:c r="Q404" s="11" t="str">
        <x:v>UNQUANTIFIED</x:v>
      </x:c>
      <x:c r="R404" s="11" t="str">
        <x:f>IF(P404="FAIL","REDESIGN OR ADD CAPACITY","TRANSPORT ONLY; RECEIVER OPEN")</x:f>
        <x:v>REDESIGN OR ADD CAPACITY</x:v>
      </x:c>
      <x:c r="S404" s="26"/>
    </x:row>
    <x:row r="405">
      <x:c r="C405" s="11" t="str">
        <x:v>G1-A-AMG</x:v>
      </x:c>
      <x:c r="D405" s="11" t="str">
        <x:v>G1</x:v>
      </x:c>
      <x:c r="E405" s="11" t="str">
        <x:v>Allied megacity earthquake</x:v>
      </x:c>
      <x:c r="F405" s="11" t="str">
        <x:v>A-AMG</x:v>
      </x:c>
      <x:c r="G405" s="11" t="str">
        <x:v>Aeromedical movement group</x:v>
      </x:c>
      <x:c r="H405" s="18" t="n">
        <x:v>5</x:v>
      </x:c>
      <x:c r="I405" s="18" t="n">
        <x:f>SUM('06 Cargo Claims'!$N$3735:$N$3744)</x:f>
        <x:v>14062.5</x:v>
      </x:c>
      <x:c r="J405" s="18" t="n">
        <x:f>SUM('06 Cargo Claims'!$AN$3735:$AN$3744)</x:f>
        <x:v>3737.2630642050995</x:v>
      </x:c>
      <x:c r="K405" s="17" t="n">
        <x:f>IF(I405=0,1,J405/I405)</x:f>
        <x:v>0.2657609290101404</x:v>
      </x:c>
      <x:c r="L405" s="17" t="n">
        <x:f>MIN('06 Cargo Claims'!$AO$3735:$AO$3744)</x:f>
        <x:v>0.08763628015284419</x:v>
      </x:c>
      <x:c r="M405" s="18" t="n">
        <x:f>H405*L405</x:f>
        <x:v>0.43818140076422096</x:v>
      </x:c>
      <x:c r="N405" s="18" t="n">
        <x:f>H405-M405</x:f>
        <x:v>4.561818599235779</x:v>
      </x:c>
      <x:c r="O405" s="11" t="str">
        <x:f>INDEX('06 Cargo Claims'!$H$3735:$H$3744,MATCH(L405,'06 Cargo Claims'!$AO$3735:$AO$3744,0))</x:f>
        <x:v>BAT-22</x:v>
      </x:c>
      <x:c r="P405" s="11" t="str">
        <x:f>IF(L405&gt;='01 Controls'!$E$16,"PASS","FAIL")</x:f>
        <x:v>FAIL</x:v>
      </x:c>
      <x:c r="Q405" s="11" t="str">
        <x:v>UNQUANTIFIED</x:v>
      </x:c>
      <x:c r="R405" s="11" t="str">
        <x:f>IF(P405="FAIL","REDESIGN OR ADD CAPACITY","TRANSPORT ONLY; RECEIVER OPEN")</x:f>
        <x:v>REDESIGN OR ADD CAPACITY</x:v>
      </x:c>
      <x:c r="S405" s="26"/>
    </x:row>
    <x:row r="406">
      <x:c r="C406" s="11" t="str">
        <x:v>G1-M-POG</x:v>
      </x:c>
      <x:c r="D406" s="11" t="str">
        <x:v>G1</x:v>
      </x:c>
      <x:c r="E406" s="11" t="str">
        <x:v>Allied megacity earthquake</x:v>
      </x:c>
      <x:c r="F406" s="11" t="str">
        <x:v>M-POG</x:v>
      </x:c>
      <x:c r="G406" s="11" t="str">
        <x:v>Port-opening group</x:v>
      </x:c>
      <x:c r="H406" s="18" t="n">
        <x:v>8</x:v>
      </x:c>
      <x:c r="I406" s="18" t="n">
        <x:f>SUM('06 Cargo Claims'!$N$3745:$N$3754)</x:f>
        <x:v>16800</x:v>
      </x:c>
      <x:c r="J406" s="18" t="n">
        <x:f>SUM('06 Cargo Claims'!$AN$3745:$AN$3754)</x:f>
        <x:v>4858.261116702688</x:v>
      </x:c>
      <x:c r="K406" s="17" t="n">
        <x:f>IF(I406=0,1,J406/I406)</x:f>
        <x:v>0.28918220932754096</x:v>
      </x:c>
      <x:c r="L406" s="17" t="n">
        <x:f>MIN('06 Cargo Claims'!$AO$3745:$AO$3754)</x:f>
        <x:v>0.08763628015284418</x:v>
      </x:c>
      <x:c r="M406" s="18" t="n">
        <x:f>H406*L406</x:f>
        <x:v>0.7010902412227534</x:v>
      </x:c>
      <x:c r="N406" s="18" t="n">
        <x:f>H406-M406</x:f>
        <x:v>7.2989097587772465</x:v>
      </x:c>
      <x:c r="O406" s="11" t="str">
        <x:f>INDEX('06 Cargo Claims'!$H$3745:$H$3754,MATCH(L406,'06 Cargo Claims'!$AO$3745:$AO$3754,0))</x:f>
        <x:v>BAT-22</x:v>
      </x:c>
      <x:c r="P406" s="11" t="str">
        <x:f>IF(L406&gt;='01 Controls'!$E$16,"PASS","FAIL")</x:f>
        <x:v>FAIL</x:v>
      </x:c>
      <x:c r="Q406" s="11" t="str">
        <x:v>UNQUANTIFIED</x:v>
      </x:c>
      <x:c r="R406" s="11" t="str">
        <x:f>IF(P406="FAIL","REDESIGN OR ADD CAPACITY","TRANSPORT ONLY; RECEIVER OPEN")</x:f>
        <x:v>REDESIGN OR ADD CAPACITY</x:v>
      </x:c>
      <x:c r="S406" s="26"/>
    </x:row>
    <x:row r="407">
      <x:c r="C407" s="11" t="str">
        <x:v>G1-M-LAG</x:v>
      </x:c>
      <x:c r="D407" s="11" t="str">
        <x:v>G1</x:v>
      </x:c>
      <x:c r="E407" s="11" t="str">
        <x:v>Allied megacity earthquake</x:v>
      </x:c>
      <x:c r="F407" s="11" t="str">
        <x:v>M-LAG</x:v>
      </x:c>
      <x:c r="G407" s="11" t="str">
        <x:v>Littoral-access group</x:v>
      </x:c>
      <x:c r="H407" s="18" t="n">
        <x:v>8</x:v>
      </x:c>
      <x:c r="I407" s="18" t="n">
        <x:f>SUM('06 Cargo Claims'!$N$3755:$N$3764)</x:f>
        <x:v>16800</x:v>
      </x:c>
      <x:c r="J407" s="18" t="n">
        <x:f>SUM('06 Cargo Claims'!$AN$3755:$AN$3764)</x:f>
        <x:v>4858.261116702688</x:v>
      </x:c>
      <x:c r="K407" s="17" t="n">
        <x:f>IF(I407=0,1,J407/I407)</x:f>
        <x:v>0.28918220932754096</x:v>
      </x:c>
      <x:c r="L407" s="17" t="n">
        <x:f>MIN('06 Cargo Claims'!$AO$3755:$AO$3764)</x:f>
        <x:v>0.08763628015284418</x:v>
      </x:c>
      <x:c r="M407" s="18" t="n">
        <x:f>H407*L407</x:f>
        <x:v>0.7010902412227534</x:v>
      </x:c>
      <x:c r="N407" s="18" t="n">
        <x:f>H407-M407</x:f>
        <x:v>7.2989097587772465</x:v>
      </x:c>
      <x:c r="O407" s="11" t="str">
        <x:f>INDEX('06 Cargo Claims'!$H$3755:$H$3764,MATCH(L407,'06 Cargo Claims'!$AO$3755:$AO$3764,0))</x:f>
        <x:v>BAT-22</x:v>
      </x:c>
      <x:c r="P407" s="11" t="str">
        <x:f>IF(L407&gt;='01 Controls'!$E$16,"PASS","FAIL")</x:f>
        <x:v>FAIL</x:v>
      </x:c>
      <x:c r="Q407" s="11" t="str">
        <x:v>UNQUANTIFIED</x:v>
      </x:c>
      <x:c r="R407" s="11" t="str">
        <x:f>IF(P407="FAIL","REDESIGN OR ADD CAPACITY","TRANSPORT ONLY; RECEIVER OPEN")</x:f>
        <x:v>REDESIGN OR ADD CAPACITY</x:v>
      </x:c>
      <x:c r="S407" s="26"/>
    </x:row>
    <x:row r="408">
      <x:c r="C408" s="11" t="str">
        <x:v>G1-M-IWG</x:v>
      </x:c>
      <x:c r="D408" s="11" t="str">
        <x:v>G1</x:v>
      </x:c>
      <x:c r="E408" s="11" t="str">
        <x:v>Allied megacity earthquake</x:v>
      </x:c>
      <x:c r="F408" s="11" t="str">
        <x:v>M-IWG</x:v>
      </x:c>
      <x:c r="G408" s="11" t="str">
        <x:v>Inland-waterway group</x:v>
      </x:c>
      <x:c r="H408" s="18" t="n">
        <x:v>1</x:v>
      </x:c>
      <x:c r="I408" s="18" t="n">
        <x:f>SUM('06 Cargo Claims'!$N$3765:$N$3774)</x:f>
        <x:v>2100</x:v>
      </x:c>
      <x:c r="J408" s="18" t="n">
        <x:f>SUM('06 Cargo Claims'!$AN$3765:$AN$3774)</x:f>
        <x:v>607.282639587836</x:v>
      </x:c>
      <x:c r="K408" s="17" t="n">
        <x:f>IF(I408=0,1,J408/I408)</x:f>
        <x:v>0.28918220932754096</x:v>
      </x:c>
      <x:c r="L408" s="17" t="n">
        <x:f>MIN('06 Cargo Claims'!$AO$3765:$AO$3774)</x:f>
        <x:v>0.08763628015284418</x:v>
      </x:c>
      <x:c r="M408" s="18" t="n">
        <x:f>H408*L408</x:f>
        <x:v>0.08763628015284418</x:v>
      </x:c>
      <x:c r="N408" s="18" t="n">
        <x:f>H408-M408</x:f>
        <x:v>0.9123637198471558</x:v>
      </x:c>
      <x:c r="O408" s="11" t="str">
        <x:f>INDEX('06 Cargo Claims'!$H$3765:$H$3774,MATCH(L408,'06 Cargo Claims'!$AO$3765:$AO$3774,0))</x:f>
        <x:v>BAT-22</x:v>
      </x:c>
      <x:c r="P408" s="11" t="str">
        <x:f>IF(L408&gt;='01 Controls'!$E$16,"PASS","FAIL")</x:f>
        <x:v>FAIL</x:v>
      </x:c>
      <x:c r="Q408" s="11" t="str">
        <x:v>UNQUANTIFIED</x:v>
      </x:c>
      <x:c r="R408" s="11" t="str">
        <x:f>IF(P408="FAIL","REDESIGN OR ADD CAPACITY","TRANSPORT ONLY; RECEIVER OPEN")</x:f>
        <x:v>REDESIGN OR ADD CAPACITY</x:v>
      </x:c>
      <x:c r="S408" s="26"/>
    </x:row>
    <x:row r="409">
      <x:c r="C409" s="11" t="str">
        <x:v>G1-M-OSG</x:v>
      </x:c>
      <x:c r="D409" s="11" t="str">
        <x:v>G1</x:v>
      </x:c>
      <x:c r="E409" s="11" t="str">
        <x:v>Allied megacity earthquake</x:v>
      </x:c>
      <x:c r="F409" s="11" t="str">
        <x:v>M-OSG</x:v>
      </x:c>
      <x:c r="G409" s="11" t="str">
        <x:v>Offshore-support group</x:v>
      </x:c>
      <x:c r="H409" s="18" t="n">
        <x:v>6</x:v>
      </x:c>
      <x:c r="I409" s="18" t="n">
        <x:f>SUM('06 Cargo Claims'!$N$3775:$N$3784)</x:f>
        <x:v>12600</x:v>
      </x:c>
      <x:c r="J409" s="18" t="n">
        <x:f>SUM('06 Cargo Claims'!$AN$3775:$AN$3784)</x:f>
        <x:v>3643.695837527015</x:v>
      </x:c>
      <x:c r="K409" s="17" t="n">
        <x:f>IF(I409=0,1,J409/I409)</x:f>
        <x:v>0.2891822093275409</x:v>
      </x:c>
      <x:c r="L409" s="17" t="n">
        <x:f>MIN('06 Cargo Claims'!$AO$3775:$AO$3784)</x:f>
        <x:v>0.08763628015284419</x:v>
      </x:c>
      <x:c r="M409" s="18" t="n">
        <x:f>H409*L409</x:f>
        <x:v>0.5258176809170652</x:v>
      </x:c>
      <x:c r="N409" s="18" t="n">
        <x:f>H409-M409</x:f>
        <x:v>5.474182319082935</x:v>
      </x:c>
      <x:c r="O409" s="11" t="str">
        <x:f>INDEX('06 Cargo Claims'!$H$3775:$H$3784,MATCH(L409,'06 Cargo Claims'!$AO$3775:$AO$3784,0))</x:f>
        <x:v>BAT-22</x:v>
      </x:c>
      <x:c r="P409" s="11" t="str">
        <x:f>IF(L409&gt;='01 Controls'!$E$16,"PASS","FAIL")</x:f>
        <x:v>FAIL</x:v>
      </x:c>
      <x:c r="Q409" s="11" t="str">
        <x:v>UNQUANTIFIED</x:v>
      </x:c>
      <x:c r="R409" s="11" t="str">
        <x:f>IF(P409="FAIL","REDESIGN OR ADD CAPACITY","TRANSPORT ONLY; RECEIVER OPEN")</x:f>
        <x:v>REDESIGN OR ADD CAPACITY</x:v>
      </x:c>
      <x:c r="S409" s="26"/>
    </x:row>
    <x:row r="410">
      <x:c r="C410" s="11" t="str">
        <x:v>G1-M-SSG</x:v>
      </x:c>
      <x:c r="D410" s="11" t="str">
        <x:v>G1</x:v>
      </x:c>
      <x:c r="E410" s="11" t="str">
        <x:v>Allied megacity earthquake</x:v>
      </x:c>
      <x:c r="F410" s="11" t="str">
        <x:v>M-SSG</x:v>
      </x:c>
      <x:c r="G410" s="11" t="str">
        <x:v>Ocean sustainment group</x:v>
      </x:c>
      <x:c r="H410" s="18" t="n">
        <x:v>8</x:v>
      </x:c>
      <x:c r="I410" s="18" t="n">
        <x:f>SUM('06 Cargo Claims'!$N$3785:$N$3794)</x:f>
        <x:v>16800</x:v>
      </x:c>
      <x:c r="J410" s="18" t="n">
        <x:f>SUM('06 Cargo Claims'!$AN$3785:$AN$3794)</x:f>
        <x:v>4858.261116702688</x:v>
      </x:c>
      <x:c r="K410" s="17" t="n">
        <x:f>IF(I410=0,1,J410/I410)</x:f>
        <x:v>0.28918220932754096</x:v>
      </x:c>
      <x:c r="L410" s="17" t="n">
        <x:f>MIN('06 Cargo Claims'!$AO$3785:$AO$3794)</x:f>
        <x:v>0.08763628015284418</x:v>
      </x:c>
      <x:c r="M410" s="18" t="n">
        <x:f>H410*L410</x:f>
        <x:v>0.7010902412227534</x:v>
      </x:c>
      <x:c r="N410" s="18" t="n">
        <x:f>H410-M410</x:f>
        <x:v>7.2989097587772465</x:v>
      </x:c>
      <x:c r="O410" s="11" t="str">
        <x:f>INDEX('06 Cargo Claims'!$H$3785:$H$3794,MATCH(L410,'06 Cargo Claims'!$AO$3785:$AO$3794,0))</x:f>
        <x:v>BAT-22</x:v>
      </x:c>
      <x:c r="P410" s="11" t="str">
        <x:f>IF(L410&gt;='01 Controls'!$E$16,"PASS","FAIL")</x:f>
        <x:v>FAIL</x:v>
      </x:c>
      <x:c r="Q410" s="11" t="str">
        <x:v>UNQUANTIFIED</x:v>
      </x:c>
      <x:c r="R410" s="11" t="str">
        <x:f>IF(P410="FAIL","REDESIGN OR ADD CAPACITY","TRANSPORT ONLY; RECEIVER OPEN")</x:f>
        <x:v>REDESIGN OR ADD CAPACITY</x:v>
      </x:c>
      <x:c r="S410" s="26"/>
    </x:row>
    <x:row r="411">
      <x:c r="C411" s="11" t="str">
        <x:v>G1-I-CUG</x:v>
      </x:c>
      <x:c r="D411" s="11" t="str">
        <x:v>G1</x:v>
      </x:c>
      <x:c r="E411" s="11" t="str">
        <x:v>Allied megacity earthquake</x:v>
      </x:c>
      <x:c r="F411" s="11" t="str">
        <x:v>I-CUG</x:v>
      </x:c>
      <x:c r="G411" s="11" t="str">
        <x:v>Communications utility group</x:v>
      </x:c>
      <x:c r="H411" s="18" t="n">
        <x:v>8</x:v>
      </x:c>
      <x:c r="I411" s="18" t="n">
        <x:f>SUM('06 Cargo Claims'!$N$3795:$N$3803)</x:f>
        <x:v>28800</x:v>
      </x:c>
      <x:c r="J411" s="18" t="n">
        <x:f>SUM('06 Cargo Claims'!$AN$3795:$AN$3803)</x:f>
        <x:v>4371.135421619743</x:v>
      </x:c>
      <x:c r="K411" s="17" t="n">
        <x:f>IF(I411=0,1,J411/I411)</x:f>
        <x:v>0.15177553547290776</x:v>
      </x:c>
      <x:c r="L411" s="17" t="n">
        <x:f>MIN('06 Cargo Claims'!$AO$3795:$AO$3803)</x:f>
        <x:v>0.08763628015284419</x:v>
      </x:c>
      <x:c r="M411" s="18" t="n">
        <x:f>H411*L411</x:f>
        <x:v>0.7010902412227535</x:v>
      </x:c>
      <x:c r="N411" s="18" t="n">
        <x:f>H411-M411</x:f>
        <x:v>7.2989097587772465</x:v>
      </x:c>
      <x:c r="O411" s="11" t="str">
        <x:f>INDEX('06 Cargo Claims'!$H$3795:$H$3803,MATCH(L411,'06 Cargo Claims'!$AO$3795:$AO$3803,0))</x:f>
        <x:v>BAT-22</x:v>
      </x:c>
      <x:c r="P411" s="11" t="str">
        <x:f>IF(L411&gt;='01 Controls'!$E$16,"PASS","FAIL")</x:f>
        <x:v>FAIL</x:v>
      </x:c>
      <x:c r="Q411" s="11" t="str">
        <x:v>UNQUANTIFIED</x:v>
      </x:c>
      <x:c r="R411" s="11" t="str">
        <x:f>IF(P411="FAIL","REDESIGN OR ADD CAPACITY","TRANSPORT ONLY; RECEIVER OPEN")</x:f>
        <x:v>REDESIGN OR ADD CAPACITY</x:v>
      </x:c>
      <x:c r="S411" s="26"/>
    </x:row>
    <x:row r="412">
      <x:c r="C412" s="11" t="str">
        <x:v>G1-I-TSG</x:v>
      </x:c>
      <x:c r="D412" s="11" t="str">
        <x:v>G1</x:v>
      </x:c>
      <x:c r="E412" s="11" t="str">
        <x:v>Allied megacity earthquake</x:v>
      </x:c>
      <x:c r="F412" s="11" t="str">
        <x:v>I-TSG</x:v>
      </x:c>
      <x:c r="G412" s="11" t="str">
        <x:v>Thermal safety group</x:v>
      </x:c>
      <x:c r="H412" s="18" t="n">
        <x:v>6</x:v>
      </x:c>
      <x:c r="I412" s="18" t="n">
        <x:f>SUM('06 Cargo Claims'!$N$3804:$N$3813)</x:f>
        <x:v>21600</x:v>
      </x:c>
      <x:c r="J412" s="18" t="n">
        <x:f>SUM('06 Cargo Claims'!$AN$3804:$AN$3813)</x:f>
        <x:v>5350.389840757856</x:v>
      </x:c>
      <x:c r="K412" s="17" t="n">
        <x:f>IF(I412=0,1,J412/I412)</x:f>
        <x:v>0.24770323336841926</x:v>
      </x:c>
      <x:c r="L412" s="17" t="n">
        <x:f>MIN('06 Cargo Claims'!$AO$3804:$AO$3813)</x:f>
        <x:v>0.08763628015284419</x:v>
      </x:c>
      <x:c r="M412" s="18" t="n">
        <x:f>H412*L412</x:f>
        <x:v>0.5258176809170652</x:v>
      </x:c>
      <x:c r="N412" s="18" t="n">
        <x:f>H412-M412</x:f>
        <x:v>5.474182319082935</x:v>
      </x:c>
      <x:c r="O412" s="11" t="str">
        <x:f>INDEX('06 Cargo Claims'!$H$3804:$H$3813,MATCH(L412,'06 Cargo Claims'!$AO$3804:$AO$3813,0))</x:f>
        <x:v>BAT-22</x:v>
      </x:c>
      <x:c r="P412" s="11" t="str">
        <x:f>IF(L412&gt;='01 Controls'!$E$16,"PASS","FAIL")</x:f>
        <x:v>FAIL</x:v>
      </x:c>
      <x:c r="Q412" s="11" t="str">
        <x:v>UNQUANTIFIED</x:v>
      </x:c>
      <x:c r="R412" s="11" t="str">
        <x:f>IF(P412="FAIL","REDESIGN OR ADD CAPACITY","TRANSPORT ONLY; RECEIVER OPEN")</x:f>
        <x:v>REDESIGN OR ADD CAPACITY</x:v>
      </x:c>
      <x:c r="S412" s="26"/>
    </x:row>
    <x:row r="413">
      <x:c r="C413" s="11" t="str">
        <x:v>G1-I-URG</x:v>
      </x:c>
      <x:c r="D413" s="11" t="str">
        <x:v>G1</x:v>
      </x:c>
      <x:c r="E413" s="11" t="str">
        <x:v>Allied megacity earthquake</x:v>
      </x:c>
      <x:c r="F413" s="11" t="str">
        <x:v>I-URG</x:v>
      </x:c>
      <x:c r="G413" s="11" t="str">
        <x:v>Utility reconstruction group</x:v>
      </x:c>
      <x:c r="H413" s="18" t="n">
        <x:v>10</x:v>
      </x:c>
      <x:c r="I413" s="18" t="n">
        <x:f>SUM('06 Cargo Claims'!$N$3814:$N$3823)</x:f>
        <x:v>36000</x:v>
      </x:c>
      <x:c r="J413" s="18" t="n">
        <x:f>SUM('06 Cargo Claims'!$AN$3814:$AN$3823)</x:f>
        <x:v>8917.316401263093</x:v>
      </x:c>
      <x:c r="K413" s="17" t="n">
        <x:f>IF(I413=0,1,J413/I413)</x:f>
        <x:v>0.24770323336841926</x:v>
      </x:c>
      <x:c r="L413" s="17" t="n">
        <x:f>MIN('06 Cargo Claims'!$AO$3814:$AO$3823)</x:f>
        <x:v>0.08763628015284419</x:v>
      </x:c>
      <x:c r="M413" s="18" t="n">
        <x:f>H413*L413</x:f>
        <x:v>0.8763628015284419</x:v>
      </x:c>
      <x:c r="N413" s="18" t="n">
        <x:f>H413-M413</x:f>
        <x:v>9.123637198471558</x:v>
      </x:c>
      <x:c r="O413" s="11" t="str">
        <x:f>INDEX('06 Cargo Claims'!$H$3814:$H$3823,MATCH(L413,'06 Cargo Claims'!$AO$3814:$AO$3823,0))</x:f>
        <x:v>BAT-22</x:v>
      </x:c>
      <x:c r="P413" s="11" t="str">
        <x:f>IF(L413&gt;='01 Controls'!$E$16,"PASS","FAIL")</x:f>
        <x:v>FAIL</x:v>
      </x:c>
      <x:c r="Q413" s="11" t="str">
        <x:v>UNQUANTIFIED</x:v>
      </x:c>
      <x:c r="R413" s="11" t="str">
        <x:f>IF(P413="FAIL","REDESIGN OR ADD CAPACITY","TRANSPORT ONLY; RECEIVER OPEN")</x:f>
        <x:v>REDESIGN OR ADD CAPACITY</x:v>
      </x:c>
      <x:c r="S413" s="26"/>
    </x:row>
    <x:row r="414">
      <x:c r="C414" s="11" t="str">
        <x:v>G1-H-CHC</x:v>
      </x:c>
      <x:c r="D414" s="11" t="str">
        <x:v>G1</x:v>
      </x:c>
      <x:c r="E414" s="11" t="str">
        <x:v>Allied megacity earthquake</x:v>
      </x:c>
      <x:c r="F414" s="11" t="str">
        <x:v>H-CHC</x:v>
      </x:c>
      <x:c r="G414" s="11" t="str">
        <x:v>Community health continuity group</x:v>
      </x:c>
      <x:c r="H414" s="18" t="n">
        <x:v>10</x:v>
      </x:c>
      <x:c r="I414" s="18" t="n">
        <x:f>SUM('06 Cargo Claims'!$N$3824:$N$3831)</x:f>
        <x:v>26250</x:v>
      </x:c>
      <x:c r="J414" s="18" t="n">
        <x:f>SUM('06 Cargo Claims'!$AN$3824:$AN$3831)</x:f>
        <x:v>3280.66724223373</x:v>
      </x:c>
      <x:c r="K414" s="17" t="n">
        <x:f>IF(I414=0,1,J414/I414)</x:f>
        <x:v>0.1249777997041421</x:v>
      </x:c>
      <x:c r="L414" s="17" t="n">
        <x:f>MIN('06 Cargo Claims'!$AO$3824:$AO$3831)</x:f>
        <x:v>0.08763628015284419</x:v>
      </x:c>
      <x:c r="M414" s="18" t="n">
        <x:f>H414*L414</x:f>
        <x:v>0.8763628015284419</x:v>
      </x:c>
      <x:c r="N414" s="18" t="n">
        <x:f>H414-M414</x:f>
        <x:v>9.123637198471558</x:v>
      </x:c>
      <x:c r="O414" s="11" t="str">
        <x:f>INDEX('06 Cargo Claims'!$H$3824:$H$3831,MATCH(L414,'06 Cargo Claims'!$AO$3824:$AO$3831,0))</x:f>
        <x:v>BAT-22</x:v>
      </x:c>
      <x:c r="P414" s="11" t="str">
        <x:f>IF(L414&gt;='01 Controls'!$E$16,"PASS","FAIL")</x:f>
        <x:v>FAIL</x:v>
      </x:c>
      <x:c r="Q414" s="11" t="str">
        <x:v>UNQUANTIFIED</x:v>
      </x:c>
      <x:c r="R414" s="11" t="str">
        <x:f>IF(P414="FAIL","REDESIGN OR ADD CAPACITY","TRANSPORT ONLY; RECEIVER OPEN")</x:f>
        <x:v>REDESIGN OR ADD CAPACITY</x:v>
      </x:c>
      <x:c r="S414" s="26"/>
    </x:row>
    <x:row r="415">
      <x:c r="C415" s="11" t="str">
        <x:v>G1-H-MAC</x:v>
      </x:c>
      <x:c r="D415" s="11" t="str">
        <x:v>G1</x:v>
      </x:c>
      <x:c r="E415" s="11" t="str">
        <x:v>Allied megacity earthquake</x:v>
      </x:c>
      <x:c r="F415" s="11" t="str">
        <x:v>H-MAC</x:v>
      </x:c>
      <x:c r="G415" s="11" t="str">
        <x:v>Mobile acute-care group</x:v>
      </x:c>
      <x:c r="H415" s="18" t="n">
        <x:v>8</x:v>
      </x:c>
      <x:c r="I415" s="18" t="n">
        <x:f>SUM('06 Cargo Claims'!$N$3832:$N$3839)</x:f>
        <x:v>21000</x:v>
      </x:c>
      <x:c r="J415" s="18" t="n">
        <x:f>SUM('06 Cargo Claims'!$AN$3832:$AN$3839)</x:f>
        <x:v>2624.533793786984</x:v>
      </x:c>
      <x:c r="K415" s="17" t="n">
        <x:f>IF(I415=0,1,J415/I415)</x:f>
        <x:v>0.12497779970414209</x:v>
      </x:c>
      <x:c r="L415" s="17" t="n">
        <x:f>MIN('06 Cargo Claims'!$AO$3832:$AO$3839)</x:f>
        <x:v>0.08763628015284419</x:v>
      </x:c>
      <x:c r="M415" s="18" t="n">
        <x:f>H415*L415</x:f>
        <x:v>0.7010902412227535</x:v>
      </x:c>
      <x:c r="N415" s="18" t="n">
        <x:f>H415-M415</x:f>
        <x:v>7.2989097587772465</x:v>
      </x:c>
      <x:c r="O415" s="11" t="str">
        <x:f>INDEX('06 Cargo Claims'!$H$3832:$H$3839,MATCH(L415,'06 Cargo Claims'!$AO$3832:$AO$3839,0))</x:f>
        <x:v>BAT-22</x:v>
      </x:c>
      <x:c r="P415" s="11" t="str">
        <x:f>IF(L415&gt;='01 Controls'!$E$16,"PASS","FAIL")</x:f>
        <x:v>FAIL</x:v>
      </x:c>
      <x:c r="Q415" s="11" t="str">
        <x:v>UNQUANTIFIED</x:v>
      </x:c>
      <x:c r="R415" s="11" t="str">
        <x:f>IF(P415="FAIL","REDESIGN OR ADD CAPACITY","TRANSPORT ONLY; RECEIVER OPEN")</x:f>
        <x:v>REDESIGN OR ADD CAPACITY</x:v>
      </x:c>
      <x:c r="S415" s="26"/>
    </x:row>
    <x:row r="416">
      <x:c r="C416" s="11" t="str">
        <x:v>G1-H-PHC</x:v>
      </x:c>
      <x:c r="D416" s="11" t="str">
        <x:v>G1</x:v>
      </x:c>
      <x:c r="E416" s="11" t="str">
        <x:v>Allied megacity earthquake</x:v>
      </x:c>
      <x:c r="F416" s="11" t="str">
        <x:v>H-PHC</x:v>
      </x:c>
      <x:c r="G416" s="11" t="str">
        <x:v>Public-health control group</x:v>
      </x:c>
      <x:c r="H416" s="18" t="n">
        <x:v>6</x:v>
      </x:c>
      <x:c r="I416" s="18" t="n">
        <x:f>SUM('06 Cargo Claims'!$N$3840:$N$3847)</x:f>
        <x:v>15750</x:v>
      </x:c>
      <x:c r="J416" s="18" t="n">
        <x:f>SUM('06 Cargo Claims'!$AN$3840:$AN$3847)</x:f>
        <x:v>1968.400345340238</x:v>
      </x:c>
      <x:c r="K416" s="17" t="n">
        <x:f>IF(I416=0,1,J416/I416)</x:f>
        <x:v>0.12497779970414209</x:v>
      </x:c>
      <x:c r="L416" s="17" t="n">
        <x:f>MIN('06 Cargo Claims'!$AO$3840:$AO$3847)</x:f>
        <x:v>0.08763628015284419</x:v>
      </x:c>
      <x:c r="M416" s="18" t="n">
        <x:f>H416*L416</x:f>
        <x:v>0.5258176809170652</x:v>
      </x:c>
      <x:c r="N416" s="18" t="n">
        <x:f>H416-M416</x:f>
        <x:v>5.474182319082935</x:v>
      </x:c>
      <x:c r="O416" s="11" t="str">
        <x:f>INDEX('06 Cargo Claims'!$H$3840:$H$3847,MATCH(L416,'06 Cargo Claims'!$AO$3840:$AO$3847,0))</x:f>
        <x:v>BAT-22</x:v>
      </x:c>
      <x:c r="P416" s="11" t="str">
        <x:f>IF(L416&gt;='01 Controls'!$E$16,"PASS","FAIL")</x:f>
        <x:v>FAIL</x:v>
      </x:c>
      <x:c r="Q416" s="11" t="str">
        <x:v>UNQUANTIFIED</x:v>
      </x:c>
      <x:c r="R416" s="11" t="str">
        <x:f>IF(P416="FAIL","REDESIGN OR ADD CAPACITY","TRANSPORT ONLY; RECEIVER OPEN")</x:f>
        <x:v>REDESIGN OR ADD CAPACITY</x:v>
      </x:c>
      <x:c r="S416" s="26"/>
    </x:row>
    <x:row r="417">
      <x:c r="C417" s="11" t="str">
        <x:v>G1-H-HWR</x:v>
      </x:c>
      <x:c r="D417" s="11" t="str">
        <x:v>G1</x:v>
      </x:c>
      <x:c r="E417" s="11" t="str">
        <x:v>Allied megacity earthquake</x:v>
      </x:c>
      <x:c r="F417" s="11" t="str">
        <x:v>H-HWR</x:v>
      </x:c>
      <x:c r="G417" s="11" t="str">
        <x:v>Health workforce replacement group</x:v>
      </x:c>
      <x:c r="H417" s="18" t="n">
        <x:v>10</x:v>
      </x:c>
      <x:c r="I417" s="18" t="n">
        <x:f>SUM('06 Cargo Claims'!$N$3848:$N$3855)</x:f>
        <x:v>26250</x:v>
      </x:c>
      <x:c r="J417" s="18" t="n">
        <x:f>SUM('06 Cargo Claims'!$AN$3848:$AN$3855)</x:f>
        <x:v>3280.66724223373</x:v>
      </x:c>
      <x:c r="K417" s="17" t="n">
        <x:f>IF(I417=0,1,J417/I417)</x:f>
        <x:v>0.1249777997041421</x:v>
      </x:c>
      <x:c r="L417" s="17" t="n">
        <x:f>MIN('06 Cargo Claims'!$AO$3848:$AO$3855)</x:f>
        <x:v>0.08763628015284419</x:v>
      </x:c>
      <x:c r="M417" s="18" t="n">
        <x:f>H417*L417</x:f>
        <x:v>0.8763628015284419</x:v>
      </x:c>
      <x:c r="N417" s="18" t="n">
        <x:f>H417-M417</x:f>
        <x:v>9.123637198471558</x:v>
      </x:c>
      <x:c r="O417" s="11" t="str">
        <x:f>INDEX('06 Cargo Claims'!$H$3848:$H$3855,MATCH(L417,'06 Cargo Claims'!$AO$3848:$AO$3855,0))</x:f>
        <x:v>BAT-22</x:v>
      </x:c>
      <x:c r="P417" s="11" t="str">
        <x:f>IF(L417&gt;='01 Controls'!$E$16,"PASS","FAIL")</x:f>
        <x:v>FAIL</x:v>
      </x:c>
      <x:c r="Q417" s="11" t="str">
        <x:v>UNQUANTIFIED</x:v>
      </x:c>
      <x:c r="R417" s="11" t="str">
        <x:f>IF(P417="FAIL","REDESIGN OR ADD CAPACITY","TRANSPORT ONLY; RECEIVER OPEN")</x:f>
        <x:v>REDESIGN OR ADD CAPACITY</x:v>
      </x:c>
      <x:c r="S417" s="26"/>
    </x:row>
    <x:row r="418">
      <x:c r="C418" s="11" t="str">
        <x:v>G1-C-PSG</x:v>
      </x:c>
      <x:c r="D418" s="11" t="str">
        <x:v>G1</x:v>
      </x:c>
      <x:c r="E418" s="11" t="str">
        <x:v>Allied megacity earthquake</x:v>
      </x:c>
      <x:c r="F418" s="11" t="str">
        <x:v>C-PSG</x:v>
      </x:c>
      <x:c r="G418" s="11" t="str">
        <x:v>Population support group</x:v>
      </x:c>
      <x:c r="H418" s="18" t="n">
        <x:v>14</x:v>
      </x:c>
      <x:c r="I418" s="18" t="n">
        <x:f>SUM('06 Cargo Claims'!$N$3856:$N$3863)</x:f>
        <x:v>30712.5</x:v>
      </x:c>
      <x:c r="J418" s="18" t="n">
        <x:f>SUM('06 Cargo Claims'!$AN$3856:$AN$3863)</x:f>
        <x:v>4373.833696045136</x:v>
      </x:c>
      <x:c r="K418" s="17" t="n">
        <x:f>IF(I418=0,1,J418/I418)</x:f>
        <x:v>0.14241216755539718</x:v>
      </x:c>
      <x:c r="L418" s="17" t="n">
        <x:f>MIN('06 Cargo Claims'!$AO$3856:$AO$3863)</x:f>
        <x:v>0.08763628015284419</x:v>
      </x:c>
      <x:c r="M418" s="18" t="n">
        <x:f>H418*L418</x:f>
        <x:v>1.2269079221398187</x:v>
      </x:c>
      <x:c r="N418" s="18" t="n">
        <x:f>H418-M418</x:f>
        <x:v>12.77309207786018</x:v>
      </x:c>
      <x:c r="O418" s="11" t="str">
        <x:f>INDEX('06 Cargo Claims'!$H$3856:$H$3863,MATCH(L418,'06 Cargo Claims'!$AO$3856:$AO$3863,0))</x:f>
        <x:v>BAT-22</x:v>
      </x:c>
      <x:c r="P418" s="11" t="str">
        <x:f>IF(L418&gt;='01 Controls'!$E$16,"PASS","FAIL")</x:f>
        <x:v>FAIL</x:v>
      </x:c>
      <x:c r="Q418" s="11" t="str">
        <x:v>UNQUANTIFIED</x:v>
      </x:c>
      <x:c r="R418" s="11" t="str">
        <x:f>IF(P418="FAIL","REDESIGN OR ADD CAPACITY","TRANSPORT ONLY; RECEIVER OPEN")</x:f>
        <x:v>REDESIGN OR ADD CAPACITY</x:v>
      </x:c>
      <x:c r="S418" s="26"/>
    </x:row>
    <x:row r="419">
      <x:c r="C419" s="11" t="str">
        <x:v>G1-C-EGG</x:v>
      </x:c>
      <x:c r="D419" s="11" t="str">
        <x:v>G1</x:v>
      </x:c>
      <x:c r="E419" s="11" t="str">
        <x:v>Allied megacity earthquake</x:v>
      </x:c>
      <x:c r="F419" s="11" t="str">
        <x:v>C-EGG</x:v>
      </x:c>
      <x:c r="G419" s="11" t="str">
        <x:v>Essential-goods group</x:v>
      </x:c>
      <x:c r="H419" s="18" t="n">
        <x:v>14</x:v>
      </x:c>
      <x:c r="I419" s="18" t="n">
        <x:f>SUM('06 Cargo Claims'!$N$3864:$N$3871)</x:f>
        <x:v>30712.5</x:v>
      </x:c>
      <x:c r="J419" s="18" t="n">
        <x:f>SUM('06 Cargo Claims'!$AN$3864:$AN$3871)</x:f>
        <x:v>4373.833696045136</x:v>
      </x:c>
      <x:c r="K419" s="17" t="n">
        <x:f>IF(I419=0,1,J419/I419)</x:f>
        <x:v>0.14241216755539718</x:v>
      </x:c>
      <x:c r="L419" s="17" t="n">
        <x:f>MIN('06 Cargo Claims'!$AO$3864:$AO$3871)</x:f>
        <x:v>0.08763628015284419</x:v>
      </x:c>
      <x:c r="M419" s="18" t="n">
        <x:f>H419*L419</x:f>
        <x:v>1.2269079221398187</x:v>
      </x:c>
      <x:c r="N419" s="18" t="n">
        <x:f>H419-M419</x:f>
        <x:v>12.77309207786018</x:v>
      </x:c>
      <x:c r="O419" s="11" t="str">
        <x:f>INDEX('06 Cargo Claims'!$H$3864:$H$3871,MATCH(L419,'06 Cargo Claims'!$AO$3864:$AO$3871,0))</x:f>
        <x:v>BAT-22</x:v>
      </x:c>
      <x:c r="P419" s="11" t="str">
        <x:f>IF(L419&gt;='01 Controls'!$E$16,"PASS","FAIL")</x:f>
        <x:v>FAIL</x:v>
      </x:c>
      <x:c r="Q419" s="11" t="str">
        <x:v>UNQUANTIFIED</x:v>
      </x:c>
      <x:c r="R419" s="11" t="str">
        <x:f>IF(P419="FAIL","REDESIGN OR ADD CAPACITY","TRANSPORT ONLY; RECEIVER OPEN")</x:f>
        <x:v>REDESIGN OR ADD CAPACITY</x:v>
      </x:c>
      <x:c r="S419" s="26"/>
    </x:row>
    <x:row r="420">
      <x:c r="C420" s="11" t="str">
        <x:v>G1-C-CAG</x:v>
      </x:c>
      <x:c r="D420" s="11" t="str">
        <x:v>G1</x:v>
      </x:c>
      <x:c r="E420" s="11" t="str">
        <x:v>Allied megacity earthquake</x:v>
      </x:c>
      <x:c r="F420" s="11" t="str">
        <x:v>C-CAG</x:v>
      </x:c>
      <x:c r="G420" s="11" t="str">
        <x:v>Civil access group</x:v>
      </x:c>
      <x:c r="H420" s="18" t="n">
        <x:v>10</x:v>
      </x:c>
      <x:c r="I420" s="18" t="n">
        <x:f>SUM('06 Cargo Claims'!$N$3872:$N$3879)</x:f>
        <x:v>21937.5</x:v>
      </x:c>
      <x:c r="J420" s="18" t="n">
        <x:f>SUM('06 Cargo Claims'!$AN$3872:$AN$3879)</x:f>
        <x:v>3124.1669257465255</x:v>
      </x:c>
      <x:c r="K420" s="17" t="n">
        <x:f>IF(I420=0,1,J420/I420)</x:f>
        <x:v>0.14241216755539718</x:v>
      </x:c>
      <x:c r="L420" s="17" t="n">
        <x:f>MIN('06 Cargo Claims'!$AO$3872:$AO$3879)</x:f>
        <x:v>0.08763628015284419</x:v>
      </x:c>
      <x:c r="M420" s="18" t="n">
        <x:f>H420*L420</x:f>
        <x:v>0.8763628015284419</x:v>
      </x:c>
      <x:c r="N420" s="18" t="n">
        <x:f>H420-M420</x:f>
        <x:v>9.123637198471558</x:v>
      </x:c>
      <x:c r="O420" s="11" t="str">
        <x:f>INDEX('06 Cargo Claims'!$H$3872:$H$3879,MATCH(L420,'06 Cargo Claims'!$AO$3872:$AO$3879,0))</x:f>
        <x:v>BAT-22</x:v>
      </x:c>
      <x:c r="P420" s="11" t="str">
        <x:f>IF(L420&gt;='01 Controls'!$E$16,"PASS","FAIL")</x:f>
        <x:v>FAIL</x:v>
      </x:c>
      <x:c r="Q420" s="11" t="str">
        <x:v>UNQUANTIFIED</x:v>
      </x:c>
      <x:c r="R420" s="11" t="str">
        <x:f>IF(P420="FAIL","REDESIGN OR ADD CAPACITY","TRANSPORT ONLY; RECEIVER OPEN")</x:f>
        <x:v>REDESIGN OR ADD CAPACITY</x:v>
      </x:c>
      <x:c r="S420" s="26"/>
    </x:row>
    <x:row r="421">
      <x:c r="C421" s="11" t="str">
        <x:v>G1-C-DTG</x:v>
      </x:c>
      <x:c r="D421" s="11" t="str">
        <x:v>G1</x:v>
      </x:c>
      <x:c r="E421" s="11" t="str">
        <x:v>Allied megacity earthquake</x:v>
      </x:c>
      <x:c r="F421" s="11" t="str">
        <x:v>C-DTG</x:v>
      </x:c>
      <x:c r="G421" s="11" t="str">
        <x:v>Displacement transition group</x:v>
      </x:c>
      <x:c r="H421" s="18" t="n">
        <x:v>10</x:v>
      </x:c>
      <x:c r="I421" s="18" t="n">
        <x:f>SUM('06 Cargo Claims'!$N$3880:$N$3887)</x:f>
        <x:v>21937.5</x:v>
      </x:c>
      <x:c r="J421" s="18" t="n">
        <x:f>SUM('06 Cargo Claims'!$AN$3880:$AN$3887)</x:f>
        <x:v>3124.1669257465255</x:v>
      </x:c>
      <x:c r="K421" s="17" t="n">
        <x:f>IF(I421=0,1,J421/I421)</x:f>
        <x:v>0.14241216755539718</x:v>
      </x:c>
      <x:c r="L421" s="17" t="n">
        <x:f>MIN('06 Cargo Claims'!$AO$3880:$AO$3887)</x:f>
        <x:v>0.08763628015284419</x:v>
      </x:c>
      <x:c r="M421" s="18" t="n">
        <x:f>H421*L421</x:f>
        <x:v>0.8763628015284419</x:v>
      </x:c>
      <x:c r="N421" s="18" t="n">
        <x:f>H421-M421</x:f>
        <x:v>9.123637198471558</x:v>
      </x:c>
      <x:c r="O421" s="11" t="str">
        <x:f>INDEX('06 Cargo Claims'!$H$3880:$H$3887,MATCH(L421,'06 Cargo Claims'!$AO$3880:$AO$3887,0))</x:f>
        <x:v>BAT-22</x:v>
      </x:c>
      <x:c r="P421" s="11" t="str">
        <x:f>IF(L421&gt;='01 Controls'!$E$16,"PASS","FAIL")</x:f>
        <x:v>FAIL</x:v>
      </x:c>
      <x:c r="Q421" s="11" t="str">
        <x:v>UNQUANTIFIED</x:v>
      </x:c>
      <x:c r="R421" s="11" t="str">
        <x:f>IF(P421="FAIL","REDESIGN OR ADD CAPACITY","TRANSPORT ONLY; RECEIVER OPEN")</x:f>
        <x:v>REDESIGN OR ADD CAPACITY</x:v>
      </x:c>
      <x:c r="S421" s="26"/>
    </x:row>
    <x:row r="422">
      <x:c r="C422" s="11" t="str">
        <x:v>G1-C-CIG</x:v>
      </x:c>
      <x:c r="D422" s="11" t="str">
        <x:v>G1</x:v>
      </x:c>
      <x:c r="E422" s="11" t="str">
        <x:v>Allied megacity earthquake</x:v>
      </x:c>
      <x:c r="F422" s="11" t="str">
        <x:v>C-CIG</x:v>
      </x:c>
      <x:c r="G422" s="11" t="str">
        <x:v>Community institutions group</x:v>
      </x:c>
      <x:c r="H422" s="18" t="n">
        <x:v>8</x:v>
      </x:c>
      <x:c r="I422" s="18" t="n">
        <x:f>SUM('06 Cargo Claims'!$N$3888:$N$3895)</x:f>
        <x:v>17550</x:v>
      </x:c>
      <x:c r="J422" s="18" t="n">
        <x:f>SUM('06 Cargo Claims'!$AN$3888:$AN$3895)</x:f>
        <x:v>2499.3335405972207</x:v>
      </x:c>
      <x:c r="K422" s="17" t="n">
        <x:f>IF(I422=0,1,J422/I422)</x:f>
        <x:v>0.14241216755539718</x:v>
      </x:c>
      <x:c r="L422" s="17" t="n">
        <x:f>MIN('06 Cargo Claims'!$AO$3888:$AO$3895)</x:f>
        <x:v>0.08763628015284419</x:v>
      </x:c>
      <x:c r="M422" s="18" t="n">
        <x:f>H422*L422</x:f>
        <x:v>0.7010902412227535</x:v>
      </x:c>
      <x:c r="N422" s="18" t="n">
        <x:f>H422-M422</x:f>
        <x:v>7.2989097587772465</x:v>
      </x:c>
      <x:c r="O422" s="11" t="str">
        <x:f>INDEX('06 Cargo Claims'!$H$3888:$H$3895,MATCH(L422,'06 Cargo Claims'!$AO$3888:$AO$3895,0))</x:f>
        <x:v>BAT-22</x:v>
      </x:c>
      <x:c r="P422" s="11" t="str">
        <x:f>IF(L422&gt;='01 Controls'!$E$16,"PASS","FAIL")</x:f>
        <x:v>FAIL</x:v>
      </x:c>
      <x:c r="Q422" s="11" t="str">
        <x:v>UNQUANTIFIED</x:v>
      </x:c>
      <x:c r="R422" s="11" t="str">
        <x:f>IF(P422="FAIL","REDESIGN OR ADD CAPACITY","TRANSPORT ONLY; RECEIVER OPEN")</x:f>
        <x:v>REDESIGN OR ADD CAPACITY</x:v>
      </x:c>
      <x:c r="S422" s="26"/>
    </x:row>
    <x:row r="423">
      <x:c r="C423" s="11" t="str">
        <x:v>G1-J-RIG</x:v>
      </x:c>
      <x:c r="D423" s="11" t="str">
        <x:v>G1</x:v>
      </x:c>
      <x:c r="E423" s="11" t="str">
        <x:v>Allied megacity earthquake</x:v>
      </x:c>
      <x:c r="F423" s="11" t="str">
        <x:v>J-RIG</x:v>
      </x:c>
      <x:c r="G423" s="11" t="str">
        <x:v>Resilience information group</x:v>
      </x:c>
      <x:c r="H423" s="18" t="n">
        <x:v>8</x:v>
      </x:c>
      <x:c r="I423" s="18" t="n">
        <x:f>SUM('06 Cargo Claims'!$N$3896:$N$3904)</x:f>
        <x:v>10920</x:v>
      </x:c>
      <x:c r="J423" s="18" t="n">
        <x:f>SUM('06 Cargo Claims'!$AN$3896:$AN$3904)</x:f>
        <x:v>1657.3888473641525</x:v>
      </x:c>
      <x:c r="K423" s="17" t="n">
        <x:f>IF(I423=0,1,J423/I423)</x:f>
        <x:v>0.15177553547290773</x:v>
      </x:c>
      <x:c r="L423" s="17" t="n">
        <x:f>MIN('06 Cargo Claims'!$AO$3896:$AO$3904)</x:f>
        <x:v>0.08763628015284419</x:v>
      </x:c>
      <x:c r="M423" s="18" t="n">
        <x:f>H423*L423</x:f>
        <x:v>0.7010902412227535</x:v>
      </x:c>
      <x:c r="N423" s="18" t="n">
        <x:f>H423-M423</x:f>
        <x:v>7.2989097587772465</x:v>
      </x:c>
      <x:c r="O423" s="11" t="str">
        <x:f>INDEX('06 Cargo Claims'!$H$3896:$H$3904,MATCH(L423,'06 Cargo Claims'!$AO$3896:$AO$3904,0))</x:f>
        <x:v>BAT-22</x:v>
      </x:c>
      <x:c r="P423" s="11" t="str">
        <x:f>IF(L423&gt;='01 Controls'!$E$16,"PASS","FAIL")</x:f>
        <x:v>FAIL</x:v>
      </x:c>
      <x:c r="Q423" s="11" t="str">
        <x:v>UNQUANTIFIED</x:v>
      </x:c>
      <x:c r="R423" s="11" t="str">
        <x:f>IF(P423="FAIL","REDESIGN OR ADD CAPACITY","TRANSPORT ONLY; RECEIVER OPEN")</x:f>
        <x:v>REDESIGN OR ADD CAPACITY</x:v>
      </x:c>
      <x:c r="S423" s="26"/>
    </x:row>
    <x:row r="424">
      <x:c r="C424" s="11" t="str">
        <x:v>G1-M-MPG</x:v>
      </x:c>
      <x:c r="D424" s="11" t="str">
        <x:v>G1</x:v>
      </x:c>
      <x:c r="E424" s="11" t="str">
        <x:v>Allied megacity earthquake</x:v>
      </x:c>
      <x:c r="F424" s="11" t="str">
        <x:v>M-MPG</x:v>
      </x:c>
      <x:c r="G424" s="11" t="str">
        <x:v>Maritime production group</x:v>
      </x:c>
      <x:c r="H424" s="18" t="n">
        <x:v>4</x:v>
      </x:c>
      <x:c r="I424" s="18" t="n">
        <x:f>SUM('06 Cargo Claims'!$N$3905:$N$3914)</x:f>
        <x:v>29400</x:v>
      </x:c>
      <x:c r="J424" s="18" t="n">
        <x:f>SUM('06 Cargo Claims'!$AN$3905:$AN$3914)</x:f>
        <x:v>8501.956954229703</x:v>
      </x:c>
      <x:c r="K424" s="17" t="n">
        <x:f>IF(I424=0,1,J424/I424)</x:f>
        <x:v>0.2891822093275409</x:v>
      </x:c>
      <x:c r="L424" s="17" t="n">
        <x:f>MIN('06 Cargo Claims'!$AO$3905:$AO$3914)</x:f>
        <x:v>0.08763628015284419</x:v>
      </x:c>
      <x:c r="M424" s="18" t="n">
        <x:f>H424*L424</x:f>
        <x:v>0.35054512061137677</x:v>
      </x:c>
      <x:c r="N424" s="18" t="n">
        <x:f>H424-M424</x:f>
        <x:v>3.6494548793886232</x:v>
      </x:c>
      <x:c r="O424" s="11" t="str">
        <x:f>INDEX('06 Cargo Claims'!$H$3905:$H$3914,MATCH(L424,'06 Cargo Claims'!$AO$3905:$AO$3914,0))</x:f>
        <x:v>BAT-22</x:v>
      </x:c>
      <x:c r="P424" s="11" t="str">
        <x:f>IF(L424&gt;='01 Controls'!$E$16,"PASS","FAIL")</x:f>
        <x:v>FAIL</x:v>
      </x:c>
      <x:c r="Q424" s="11" t="str">
        <x:v>UNQUANTIFIED</x:v>
      </x:c>
      <x:c r="R424" s="11" t="str">
        <x:f>IF(P424="FAIL","REDESIGN OR ADD CAPACITY","TRANSPORT ONLY; RECEIVER OPEN")</x:f>
        <x:v>REDESIGN OR ADD CAPACITY</x:v>
      </x:c>
      <x:c r="S424" s="26"/>
    </x:row>
    <x:row r="425">
      <x:c r="C425" s="11" t="str">
        <x:v>G1-I-WRG</x:v>
      </x:c>
      <x:c r="D425" s="11" t="str">
        <x:v>G1</x:v>
      </x:c>
      <x:c r="E425" s="11" t="str">
        <x:v>Allied megacity earthquake</x:v>
      </x:c>
      <x:c r="F425" s="11" t="str">
        <x:v>I-WRG</x:v>
      </x:c>
      <x:c r="G425" s="11" t="str">
        <x:v>Water restoration group</x:v>
      </x:c>
      <x:c r="H425" s="18" t="n">
        <x:v>8</x:v>
      </x:c>
      <x:c r="I425" s="18" t="n">
        <x:f>SUM('06 Cargo Claims'!$N$3915:$N$3924)</x:f>
        <x:v>56438.4</x:v>
      </x:c>
      <x:c r="J425" s="18" t="n">
        <x:f>SUM('06 Cargo Claims'!$AN$3915:$AN$3924)</x:f>
        <x:v>13979.974166140193</x:v>
      </x:c>
      <x:c r="K425" s="17" t="n">
        <x:f>IF(I425=0,1,J425/I425)</x:f>
        <x:v>0.24770323336841923</x:v>
      </x:c>
      <x:c r="L425" s="17" t="n">
        <x:f>MIN('06 Cargo Claims'!$AO$3915:$AO$3924)</x:f>
        <x:v>0.08763628015284419</x:v>
      </x:c>
      <x:c r="M425" s="18" t="n">
        <x:f>H425*L425</x:f>
        <x:v>0.7010902412227535</x:v>
      </x:c>
      <x:c r="N425" s="18" t="n">
        <x:f>H425-M425</x:f>
        <x:v>7.2989097587772465</x:v>
      </x:c>
      <x:c r="O425" s="11" t="str">
        <x:f>INDEX('06 Cargo Claims'!$H$3915:$H$3924,MATCH(L425,'06 Cargo Claims'!$AO$3915:$AO$3924,0))</x:f>
        <x:v>BAT-22</x:v>
      </x:c>
      <x:c r="P425" s="11" t="str">
        <x:f>IF(L425&gt;='01 Controls'!$E$16,"PASS","FAIL")</x:f>
        <x:v>FAIL</x:v>
      </x:c>
      <x:c r="Q425" s="11" t="str">
        <x:v>UNQUANTIFIED</x:v>
      </x:c>
      <x:c r="R425" s="11" t="str">
        <x:f>IF(P425="FAIL","REDESIGN OR ADD CAPACITY","TRANSPORT ONLY; RECEIVER OPEN")</x:f>
        <x:v>REDESIGN OR ADD CAPACITY</x:v>
      </x:c>
      <x:c r="S425" s="26"/>
    </x:row>
    <x:row r="426">
      <x:c r="C426" s="11" t="str">
        <x:v>G1-I-PRG</x:v>
      </x:c>
      <x:c r="D426" s="11" t="str">
        <x:v>G1</x:v>
      </x:c>
      <x:c r="E426" s="11" t="str">
        <x:v>Allied megacity earthquake</x:v>
      </x:c>
      <x:c r="F426" s="11" t="str">
        <x:v>I-PRG</x:v>
      </x:c>
      <x:c r="G426" s="11" t="str">
        <x:v>Power restoration group</x:v>
      </x:c>
      <x:c r="H426" s="18" t="n">
        <x:v>8</x:v>
      </x:c>
      <x:c r="I426" s="18" t="n">
        <x:f>SUM('06 Cargo Claims'!$N$3925:$N$3934)</x:f>
        <x:v>43996.8</x:v>
      </x:c>
      <x:c r="J426" s="18" t="n">
        <x:f>SUM('06 Cargo Claims'!$AN$3925:$AN$3934)</x:f>
        <x:v>10898.14961786367</x:v>
      </x:c>
      <x:c r="K426" s="17" t="n">
        <x:f>IF(I426=0,1,J426/I426)</x:f>
        <x:v>0.24770323336841926</x:v>
      </x:c>
      <x:c r="L426" s="17" t="n">
        <x:f>MIN('06 Cargo Claims'!$AO$3925:$AO$3934)</x:f>
        <x:v>0.08763628015284419</x:v>
      </x:c>
      <x:c r="M426" s="18" t="n">
        <x:f>H426*L426</x:f>
        <x:v>0.7010902412227535</x:v>
      </x:c>
      <x:c r="N426" s="18" t="n">
        <x:f>H426-M426</x:f>
        <x:v>7.2989097587772465</x:v>
      </x:c>
      <x:c r="O426" s="11" t="str">
        <x:f>INDEX('06 Cargo Claims'!$H$3925:$H$3934,MATCH(L426,'06 Cargo Claims'!$AO$3925:$AO$3934,0))</x:f>
        <x:v>BAT-22</x:v>
      </x:c>
      <x:c r="P426" s="11" t="str">
        <x:f>IF(L426&gt;='01 Controls'!$E$16,"PASS","FAIL")</x:f>
        <x:v>FAIL</x:v>
      </x:c>
      <x:c r="Q426" s="11" t="str">
        <x:v>UNQUANTIFIED</x:v>
      </x:c>
      <x:c r="R426" s="11" t="str">
        <x:f>IF(P426="FAIL","REDESIGN OR ADD CAPACITY","TRANSPORT ONLY; RECEIVER OPEN")</x:f>
        <x:v>REDESIGN OR ADD CAPACITY</x:v>
      </x:c>
      <x:c r="S426" s="26"/>
    </x:row>
    <x:row r="427">
      <x:c r="C427" s="11" t="str">
        <x:v>G1-I-GBG</x:v>
      </x:c>
      <x:c r="D427" s="11" t="str">
        <x:v>G1</x:v>
      </x:c>
      <x:c r="E427" s="11" t="str">
        <x:v>Allied megacity earthquake</x:v>
      </x:c>
      <x:c r="F427" s="11" t="str">
        <x:v>I-GBG</x:v>
      </x:c>
      <x:c r="G427" s="11" t="str">
        <x:v>Grid bridge group</x:v>
      </x:c>
      <x:c r="H427" s="18" t="n">
        <x:v>6</x:v>
      </x:c>
      <x:c r="I427" s="18" t="n">
        <x:f>SUM('06 Cargo Claims'!$N$3935:$N$3944)</x:f>
        <x:v>27000</x:v>
      </x:c>
      <x:c r="J427" s="18" t="n">
        <x:f>SUM('06 Cargo Claims'!$AN$3935:$AN$3944)</x:f>
        <x:v>6687.987300947319</x:v>
      </x:c>
      <x:c r="K427" s="17" t="n">
        <x:f>IF(I427=0,1,J427/I427)</x:f>
        <x:v>0.24770323336841923</x:v>
      </x:c>
      <x:c r="L427" s="17" t="n">
        <x:f>MIN('06 Cargo Claims'!$AO$3935:$AO$3944)</x:f>
        <x:v>0.08763628015284419</x:v>
      </x:c>
      <x:c r="M427" s="18" t="n">
        <x:f>H427*L427</x:f>
        <x:v>0.5258176809170652</x:v>
      </x:c>
      <x:c r="N427" s="18" t="n">
        <x:f>H427-M427</x:f>
        <x:v>5.474182319082935</x:v>
      </x:c>
      <x:c r="O427" s="11" t="str">
        <x:f>INDEX('06 Cargo Claims'!$H$3935:$H$3944,MATCH(L427,'06 Cargo Claims'!$AO$3935:$AO$3944,0))</x:f>
        <x:v>BAT-22</x:v>
      </x:c>
      <x:c r="P427" s="11" t="str">
        <x:f>IF(L427&gt;='01 Controls'!$E$16,"PASS","FAIL")</x:f>
        <x:v>FAIL</x:v>
      </x:c>
      <x:c r="Q427" s="11" t="str">
        <x:v>UNQUANTIFIED</x:v>
      </x:c>
      <x:c r="R427" s="11" t="str">
        <x:f>IF(P427="FAIL","REDESIGN OR ADD CAPACITY","TRANSPORT ONLY; RECEIVER OPEN")</x:f>
        <x:v>REDESIGN OR ADD CAPACITY</x:v>
      </x:c>
      <x:c r="S427" s="26"/>
    </x:row>
    <x:row r="428">
      <x:c r="C428" s="11" t="str">
        <x:v>G1-H-THC</x:v>
      </x:c>
      <x:c r="D428" s="11" t="str">
        <x:v>G1</x:v>
      </x:c>
      <x:c r="E428" s="11" t="str">
        <x:v>Allied megacity earthquake</x:v>
      </x:c>
      <x:c r="F428" s="11" t="str">
        <x:v>H-THC</x:v>
      </x:c>
      <x:c r="G428" s="11" t="str">
        <x:v>Theater hospital command</x:v>
      </x:c>
      <x:c r="H428" s="18" t="n">
        <x:v>4</x:v>
      </x:c>
      <x:c r="I428" s="18" t="n">
        <x:f>SUM('06 Cargo Claims'!$N$3945:$N$3952)</x:f>
        <x:v>7350</x:v>
      </x:c>
      <x:c r="J428" s="18" t="n">
        <x:f>SUM('06 Cargo Claims'!$AN$3945:$AN$3952)</x:f>
        <x:v>918.5868278254445</x:v>
      </x:c>
      <x:c r="K428" s="17" t="n">
        <x:f>IF(I428=0,1,J428/I428)</x:f>
        <x:v>0.1249777997041421</x:v>
      </x:c>
      <x:c r="L428" s="17" t="n">
        <x:f>MIN('06 Cargo Claims'!$AO$3945:$AO$3952)</x:f>
        <x:v>0.08763628015284419</x:v>
      </x:c>
      <x:c r="M428" s="18" t="n">
        <x:f>H428*L428</x:f>
        <x:v>0.35054512061137677</x:v>
      </x:c>
      <x:c r="N428" s="18" t="n">
        <x:f>H428-M428</x:f>
        <x:v>3.6494548793886232</x:v>
      </x:c>
      <x:c r="O428" s="11" t="str">
        <x:f>INDEX('06 Cargo Claims'!$H$3945:$H$3952,MATCH(L428,'06 Cargo Claims'!$AO$3945:$AO$3952,0))</x:f>
        <x:v>BAT-22</x:v>
      </x:c>
      <x:c r="P428" s="11" t="str">
        <x:f>IF(L428&gt;='01 Controls'!$E$16,"PASS","FAIL")</x:f>
        <x:v>FAIL</x:v>
      </x:c>
      <x:c r="Q428" s="11" t="str">
        <x:v>UNQUANTIFIED</x:v>
      </x:c>
      <x:c r="R428" s="11" t="str">
        <x:f>IF(P428="FAIL","REDESIGN OR ADD CAPACITY","TRANSPORT ONLY; RECEIVER OPEN")</x:f>
        <x:v>REDESIGN OR ADD CAPACITY</x:v>
      </x:c>
      <x:c r="S428" s="26"/>
    </x:row>
    <x:row r="429">
      <x:c r="C429" s="11" t="str">
        <x:v>G1-H-PMG</x:v>
      </x:c>
      <x:c r="D429" s="11" t="str">
        <x:v>G1</x:v>
      </x:c>
      <x:c r="E429" s="11" t="str">
        <x:v>Allied megacity earthquake</x:v>
      </x:c>
      <x:c r="F429" s="11" t="str">
        <x:v>H-PMG</x:v>
      </x:c>
      <x:c r="G429" s="11" t="str">
        <x:v>Patient movement group</x:v>
      </x:c>
      <x:c r="H429" s="18" t="n">
        <x:v>8</x:v>
      </x:c>
      <x:c r="I429" s="18" t="n">
        <x:f>SUM('06 Cargo Claims'!$N$3953:$N$3960)</x:f>
        <x:v>23099.999999999996</x:v>
      </x:c>
      <x:c r="J429" s="18" t="n">
        <x:f>SUM('06 Cargo Claims'!$AN$3953:$AN$3960)</x:f>
        <x:v>2886.987173165682</x:v>
      </x:c>
      <x:c r="K429" s="17" t="n">
        <x:f>IF(I429=0,1,J429/I429)</x:f>
        <x:v>0.1249777997041421</x:v>
      </x:c>
      <x:c r="L429" s="17" t="n">
        <x:f>MIN('06 Cargo Claims'!$AO$3953:$AO$3960)</x:f>
        <x:v>0.08763628015284419</x:v>
      </x:c>
      <x:c r="M429" s="18" t="n">
        <x:f>H429*L429</x:f>
        <x:v>0.7010902412227535</x:v>
      </x:c>
      <x:c r="N429" s="18" t="n">
        <x:f>H429-M429</x:f>
        <x:v>7.2989097587772465</x:v>
      </x:c>
      <x:c r="O429" s="11" t="str">
        <x:f>INDEX('06 Cargo Claims'!$H$3953:$H$3960,MATCH(L429,'06 Cargo Claims'!$AO$3953:$AO$3960,0))</x:f>
        <x:v>BAT-22</x:v>
      </x:c>
      <x:c r="P429" s="11" t="str">
        <x:f>IF(L429&gt;='01 Controls'!$E$16,"PASS","FAIL")</x:f>
        <x:v>FAIL</x:v>
      </x:c>
      <x:c r="Q429" s="11" t="str">
        <x:v>UNQUANTIFIED</x:v>
      </x:c>
      <x:c r="R429" s="11" t="str">
        <x:f>IF(P429="FAIL","REDESIGN OR ADD CAPACITY","TRANSPORT ONLY; RECEIVER OPEN")</x:f>
        <x:v>REDESIGN OR ADD CAPACITY</x:v>
      </x:c>
      <x:c r="S429" s="26"/>
    </x:row>
    <x:row r="430">
      <x:c r="C430" s="11" t="str">
        <x:v>G1-C-ERG</x:v>
      </x:c>
      <x:c r="D430" s="11" t="str">
        <x:v>G1</x:v>
      </x:c>
      <x:c r="E430" s="11" t="str">
        <x:v>Allied megacity earthquake</x:v>
      </x:c>
      <x:c r="F430" s="11" t="str">
        <x:v>C-ERG</x:v>
      </x:c>
      <x:c r="G430" s="11" t="str">
        <x:v>Economic restart group</x:v>
      </x:c>
      <x:c r="H430" s="18" t="n">
        <x:v>8</x:v>
      </x:c>
      <x:c r="I430" s="18" t="n">
        <x:f>SUM('06 Cargo Claims'!$N$3961:$N$3969)</x:f>
        <x:v>9750</x:v>
      </x:c>
      <x:c r="J430" s="18" t="n">
        <x:f>SUM('06 Cargo Claims'!$AN$3961:$AN$3969)</x:f>
        <x:v>1479.8114708608507</x:v>
      </x:c>
      <x:c r="K430" s="17" t="n">
        <x:f>IF(I430=0,1,J430/I430)</x:f>
        <x:v>0.15177553547290776</x:v>
      </x:c>
      <x:c r="L430" s="17" t="n">
        <x:f>MIN('06 Cargo Claims'!$AO$3961:$AO$3969)</x:f>
        <x:v>0.08763628015284419</x:v>
      </x:c>
      <x:c r="M430" s="18" t="n">
        <x:f>H430*L430</x:f>
        <x:v>0.7010902412227535</x:v>
      </x:c>
      <x:c r="N430" s="18" t="n">
        <x:f>H430-M430</x:f>
        <x:v>7.2989097587772465</x:v>
      </x:c>
      <x:c r="O430" s="11" t="str">
        <x:f>INDEX('06 Cargo Claims'!$H$3961:$H$3969,MATCH(L430,'06 Cargo Claims'!$AO$3961:$AO$3969,0))</x:f>
        <x:v>BAT-22</x:v>
      </x:c>
      <x:c r="P430" s="11" t="str">
        <x:f>IF(L430&gt;='01 Controls'!$E$16,"PASS","FAIL")</x:f>
        <x:v>FAIL</x:v>
      </x:c>
      <x:c r="Q430" s="11" t="str">
        <x:v>UNQUANTIFIED</x:v>
      </x:c>
      <x:c r="R430" s="11" t="str">
        <x:f>IF(P430="FAIL","REDESIGN OR ADD CAPACITY","TRANSPORT ONLY; RECEIVER OPEN")</x:f>
        <x:v>REDESIGN OR ADD CAPACITY</x:v>
      </x:c>
      <x:c r="S430" s="26"/>
    </x:row>
    <x:row r="431">
      <x:c r="C431" s="11" t="str">
        <x:v>G1-CM-HCG</x:v>
      </x:c>
      <x:c r="D431" s="11" t="str">
        <x:v>G1</x:v>
      </x:c>
      <x:c r="E431" s="11" t="str">
        <x:v>Allied megacity earthquake</x:v>
      </x:c>
      <x:c r="F431" s="11" t="str">
        <x:v>CM-HCG</x:v>
      </x:c>
      <x:c r="G431" s="11" t="str">
        <x:v>Household collection group</x:v>
      </x:c>
      <x:c r="H431" s="18" t="n">
        <x:v>10</x:v>
      </x:c>
      <x:c r="I431" s="18" t="n">
        <x:f>SUM('06 Cargo Claims'!$N$3970:$N$3978)</x:f>
        <x:v>33537</x:v>
      </x:c>
      <x:c r="J431" s="18" t="n">
        <x:f>SUM('06 Cargo Claims'!$AN$3970:$AN$3978)</x:f>
        <x:v>4356.069531794321</x:v>
      </x:c>
      <x:c r="K431" s="17" t="n">
        <x:f>IF(I431=0,1,J431/I431)</x:f>
        <x:v>0.12988846741790622</x:v>
      </x:c>
      <x:c r="L431" s="17" t="n">
        <x:f>MIN('06 Cargo Claims'!$AO$3970:$AO$3978)</x:f>
        <x:v>0.08763628015284419</x:v>
      </x:c>
      <x:c r="M431" s="18" t="n">
        <x:f>H431*L431</x:f>
        <x:v>0.8763628015284419</x:v>
      </x:c>
      <x:c r="N431" s="18" t="n">
        <x:f>H431-M431</x:f>
        <x:v>9.123637198471558</x:v>
      </x:c>
      <x:c r="O431" s="11" t="str">
        <x:f>INDEX('06 Cargo Claims'!$H$3970:$H$3978,MATCH(L431,'06 Cargo Claims'!$AO$3970:$AO$3978,0))</x:f>
        <x:v>BAT-22</x:v>
      </x:c>
      <x:c r="P431" s="11" t="str">
        <x:f>IF(L431&gt;='01 Controls'!$E$16,"PASS","FAIL")</x:f>
        <x:v>FAIL</x:v>
      </x:c>
      <x:c r="Q431" s="11" t="str">
        <x:v>UNQUANTIFIED</x:v>
      </x:c>
      <x:c r="R431" s="11" t="str">
        <x:f>IF(P431="FAIL","REDESIGN OR ADD CAPACITY","TRANSPORT ONLY; RECEIVER OPEN")</x:f>
        <x:v>REDESIGN OR ADD CAPACITY</x:v>
      </x:c>
      <x:c r="S431" s="26"/>
    </x:row>
    <x:row r="432">
      <x:c r="C432" s="11" t="str">
        <x:v>G1-CM-CTN</x:v>
      </x:c>
      <x:c r="D432" s="11" t="str">
        <x:v>G1</x:v>
      </x:c>
      <x:c r="E432" s="11" t="str">
        <x:v>Allied megacity earthquake</x:v>
      </x:c>
      <x:c r="F432" s="11" t="str">
        <x:v>CM-CTN</x:v>
      </x:c>
      <x:c r="G432" s="11" t="str">
        <x:v>Continuity transfer-node group</x:v>
      </x:c>
      <x:c r="H432" s="18" t="n">
        <x:v>8</x:v>
      </x:c>
      <x:c r="I432" s="18" t="n">
        <x:f>SUM('06 Cargo Claims'!$N$3979:$N$3987)</x:f>
        <x:v>18954.6</x:v>
      </x:c>
      <x:c r="J432" s="18" t="n">
        <x:f>SUM('06 Cargo Claims'!$AN$3979:$AN$3987)</x:f>
        <x:v>2461.983944519445</x:v>
      </x:c>
      <x:c r="K432" s="17" t="n">
        <x:f>IF(I432=0,1,J432/I432)</x:f>
        <x:v>0.12988846741790622</x:v>
      </x:c>
      <x:c r="L432" s="17" t="n">
        <x:f>MIN('06 Cargo Claims'!$AO$3979:$AO$3987)</x:f>
        <x:v>0.08763628015284419</x:v>
      </x:c>
      <x:c r="M432" s="18" t="n">
        <x:f>H432*L432</x:f>
        <x:v>0.7010902412227535</x:v>
      </x:c>
      <x:c r="N432" s="18" t="n">
        <x:f>H432-M432</x:f>
        <x:v>7.2989097587772465</x:v>
      </x:c>
      <x:c r="O432" s="11" t="str">
        <x:f>INDEX('06 Cargo Claims'!$H$3979:$H$3987,MATCH(L432,'06 Cargo Claims'!$AO$3979:$AO$3987,0))</x:f>
        <x:v>BAT-22</x:v>
      </x:c>
      <x:c r="P432" s="11" t="str">
        <x:f>IF(L432&gt;='01 Controls'!$E$16,"PASS","FAIL")</x:f>
        <x:v>FAIL</x:v>
      </x:c>
      <x:c r="Q432" s="11" t="str">
        <x:v>UNQUANTIFIED</x:v>
      </x:c>
      <x:c r="R432" s="11" t="str">
        <x:f>IF(P432="FAIL","REDESIGN OR ADD CAPACITY","TRANSPORT ONLY; RECEIVER OPEN")</x:f>
        <x:v>REDESIGN OR ADD CAPACITY</x:v>
      </x:c>
      <x:c r="S432" s="26"/>
    </x:row>
    <x:row r="433">
      <x:c r="C433" s="11" t="str">
        <x:v>G1-CM-RMG</x:v>
      </x:c>
      <x:c r="D433" s="11" t="str">
        <x:v>G1</x:v>
      </x:c>
      <x:c r="E433" s="11" t="str">
        <x:v>Allied megacity earthquake</x:v>
      </x:c>
      <x:c r="F433" s="11" t="str">
        <x:v>CM-RMG</x:v>
      </x:c>
      <x:c r="G433" s="11" t="str">
        <x:v>Civil road-mobility group</x:v>
      </x:c>
      <x:c r="H433" s="18" t="n">
        <x:v>12</x:v>
      </x:c>
      <x:c r="I433" s="18" t="n">
        <x:f>SUM('06 Cargo Claims'!$N$3988:$N$3997)</x:f>
        <x:v>31500</x:v>
      </x:c>
      <x:c r="J433" s="18" t="n">
        <x:f>SUM('06 Cargo Claims'!$AN$3988:$AN$3997)</x:f>
        <x:v>7881.923469290969</x:v>
      </x:c>
      <x:c r="K433" s="17" t="n">
        <x:f>IF(I433=0,1,J433/I433)</x:f>
        <x:v>0.2502197926759038</x:v>
      </x:c>
      <x:c r="L433" s="17" t="n">
        <x:f>MIN('06 Cargo Claims'!$AO$3988:$AO$3997)</x:f>
        <x:v>0.08763628015284419</x:v>
      </x:c>
      <x:c r="M433" s="18" t="n">
        <x:f>H433*L433</x:f>
        <x:v>1.0516353618341303</x:v>
      </x:c>
      <x:c r="N433" s="18" t="n">
        <x:f>H433-M433</x:f>
        <x:v>10.94836463816587</x:v>
      </x:c>
      <x:c r="O433" s="11" t="str">
        <x:f>INDEX('06 Cargo Claims'!$H$3988:$H$3997,MATCH(L433,'06 Cargo Claims'!$AO$3988:$AO$3997,0))</x:f>
        <x:v>BAT-22</x:v>
      </x:c>
      <x:c r="P433" s="11" t="str">
        <x:f>IF(L433&gt;='01 Controls'!$E$16,"PASS","FAIL")</x:f>
        <x:v>FAIL</x:v>
      </x:c>
      <x:c r="Q433" s="11" t="str">
        <x:v>UNQUANTIFIED</x:v>
      </x:c>
      <x:c r="R433" s="11" t="str">
        <x:f>IF(P433="FAIL","REDESIGN OR ADD CAPACITY","TRANSPORT ONLY; RECEIVER OPEN")</x:f>
        <x:v>REDESIGN OR ADD CAPACITY</x:v>
      </x:c>
      <x:c r="S433" s="26"/>
    </x:row>
    <x:row r="434">
      <x:c r="C434" s="11" t="str">
        <x:v>G1-CM-RLG</x:v>
      </x:c>
      <x:c r="D434" s="11" t="str">
        <x:v>G1</x:v>
      </x:c>
      <x:c r="E434" s="11" t="str">
        <x:v>Allied megacity earthquake</x:v>
      </x:c>
      <x:c r="F434" s="11" t="str">
        <x:v>CM-RLG</x:v>
      </x:c>
      <x:c r="G434" s="11" t="str">
        <x:v>Civil rail-mobility group</x:v>
      </x:c>
      <x:c r="H434" s="18" t="n">
        <x:v>5</x:v>
      </x:c>
      <x:c r="I434" s="18" t="n">
        <x:f>SUM('06 Cargo Claims'!$N$3998:$N$4007)</x:f>
        <x:v>18000</x:v>
      </x:c>
      <x:c r="J434" s="18" t="n">
        <x:f>SUM('06 Cargo Claims'!$AN$3998:$AN$4007)</x:f>
        <x:v>4503.956268166268</x:v>
      </x:c>
      <x:c r="K434" s="17" t="n">
        <x:f>IF(I434=0,1,J434/I434)</x:f>
        <x:v>0.2502197926759038</x:v>
      </x:c>
      <x:c r="L434" s="17" t="n">
        <x:f>MIN('06 Cargo Claims'!$AO$3998:$AO$4007)</x:f>
        <x:v>0.08763628015284419</x:v>
      </x:c>
      <x:c r="M434" s="18" t="n">
        <x:f>H434*L434</x:f>
        <x:v>0.43818140076422096</x:v>
      </x:c>
      <x:c r="N434" s="18" t="n">
        <x:f>H434-M434</x:f>
        <x:v>4.561818599235779</x:v>
      </x:c>
      <x:c r="O434" s="11" t="str">
        <x:f>INDEX('06 Cargo Claims'!$H$3998:$H$4007,MATCH(L434,'06 Cargo Claims'!$AO$3998:$AO$4007,0))</x:f>
        <x:v>BAT-22</x:v>
      </x:c>
      <x:c r="P434" s="11" t="str">
        <x:f>IF(L434&gt;='01 Controls'!$E$16,"PASS","FAIL")</x:f>
        <x:v>FAIL</x:v>
      </x:c>
      <x:c r="Q434" s="11" t="str">
        <x:v>UNQUANTIFIED</x:v>
      </x:c>
      <x:c r="R434" s="11" t="str">
        <x:f>IF(P434="FAIL","REDESIGN OR ADD CAPACITY","TRANSPORT ONLY; RECEIVER OPEN")</x:f>
        <x:v>REDESIGN OR ADD CAPACITY</x:v>
      </x:c>
      <x:c r="S434" s="26"/>
    </x:row>
    <x:row r="435">
      <x:c r="C435" s="11" t="str">
        <x:v>G1-CM-AMG</x:v>
      </x:c>
      <x:c r="D435" s="11" t="str">
        <x:v>G1</x:v>
      </x:c>
      <x:c r="E435" s="11" t="str">
        <x:v>Allied megacity earthquake</x:v>
      </x:c>
      <x:c r="F435" s="11" t="str">
        <x:v>CM-AMG</x:v>
      </x:c>
      <x:c r="G435" s="11" t="str">
        <x:v>Civil air-mobility group</x:v>
      </x:c>
      <x:c r="H435" s="18" t="n">
        <x:v>5</x:v>
      </x:c>
      <x:c r="I435" s="18" t="n">
        <x:f>SUM('06 Cargo Claims'!$N$4008:$N$4017)</x:f>
        <x:v>16875</x:v>
      </x:c>
      <x:c r="J435" s="18" t="n">
        <x:f>SUM('06 Cargo Claims'!$AN$4008:$AN$4017)</x:f>
        <x:v>4222.459001405876</x:v>
      </x:c>
      <x:c r="K435" s="17" t="n">
        <x:f>IF(I435=0,1,J435/I435)</x:f>
        <x:v>0.2502197926759038</x:v>
      </x:c>
      <x:c r="L435" s="17" t="n">
        <x:f>MIN('06 Cargo Claims'!$AO$4008:$AO$4017)</x:f>
        <x:v>0.08763628015284419</x:v>
      </x:c>
      <x:c r="M435" s="18" t="n">
        <x:f>H435*L435</x:f>
        <x:v>0.43818140076422096</x:v>
      </x:c>
      <x:c r="N435" s="18" t="n">
        <x:f>H435-M435</x:f>
        <x:v>4.561818599235779</x:v>
      </x:c>
      <x:c r="O435" s="11" t="str">
        <x:f>INDEX('06 Cargo Claims'!$H$4008:$H$4017,MATCH(L435,'06 Cargo Claims'!$AO$4008:$AO$4017,0))</x:f>
        <x:v>BAT-22</x:v>
      </x:c>
      <x:c r="P435" s="11" t="str">
        <x:f>IF(L435&gt;='01 Controls'!$E$16,"PASS","FAIL")</x:f>
        <x:v>FAIL</x:v>
      </x:c>
      <x:c r="Q435" s="11" t="str">
        <x:v>UNQUANTIFIED</x:v>
      </x:c>
      <x:c r="R435" s="11" t="str">
        <x:f>IF(P435="FAIL","REDESIGN OR ADD CAPACITY","TRANSPORT ONLY; RECEIVER OPEN")</x:f>
        <x:v>REDESIGN OR ADD CAPACITY</x:v>
      </x:c>
      <x:c r="S435" s="26"/>
    </x:row>
    <x:row r="436">
      <x:c r="C436" s="11" t="str">
        <x:v>G1-CM-WMG</x:v>
      </x:c>
      <x:c r="D436" s="11" t="str">
        <x:v>G1</x:v>
      </x:c>
      <x:c r="E436" s="11" t="str">
        <x:v>Allied megacity earthquake</x:v>
      </x:c>
      <x:c r="F436" s="11" t="str">
        <x:v>CM-WMG</x:v>
      </x:c>
      <x:c r="G436" s="11" t="str">
        <x:v>Civil water-mobility group</x:v>
      </x:c>
      <x:c r="H436" s="18" t="n">
        <x:v>5</x:v>
      </x:c>
      <x:c r="I436" s="18" t="n">
        <x:f>SUM('06 Cargo Claims'!$N$4018:$N$4027)</x:f>
        <x:v>16875</x:v>
      </x:c>
      <x:c r="J436" s="18" t="n">
        <x:f>SUM('06 Cargo Claims'!$AN$4018:$AN$4027)</x:f>
        <x:v>4222.459001405876</x:v>
      </x:c>
      <x:c r="K436" s="17" t="n">
        <x:f>IF(I436=0,1,J436/I436)</x:f>
        <x:v>0.2502197926759038</x:v>
      </x:c>
      <x:c r="L436" s="17" t="n">
        <x:f>MIN('06 Cargo Claims'!$AO$4018:$AO$4027)</x:f>
        <x:v>0.08763628015284419</x:v>
      </x:c>
      <x:c r="M436" s="18" t="n">
        <x:f>H436*L436</x:f>
        <x:v>0.43818140076422096</x:v>
      </x:c>
      <x:c r="N436" s="18" t="n">
        <x:f>H436-M436</x:f>
        <x:v>4.561818599235779</x:v>
      </x:c>
      <x:c r="O436" s="11" t="str">
        <x:f>INDEX('06 Cargo Claims'!$H$4018:$H$4027,MATCH(L436,'06 Cargo Claims'!$AO$4018:$AO$4027,0))</x:f>
        <x:v>BAT-22</x:v>
      </x:c>
      <x:c r="P436" s="11" t="str">
        <x:f>IF(L436&gt;='01 Controls'!$E$16,"PASS","FAIL")</x:f>
        <x:v>FAIL</x:v>
      </x:c>
      <x:c r="Q436" s="11" t="str">
        <x:v>UNQUANTIFIED</x:v>
      </x:c>
      <x:c r="R436" s="11" t="str">
        <x:f>IF(P436="FAIL","REDESIGN OR ADD CAPACITY","TRANSPORT ONLY; RECEIVER OPEN")</x:f>
        <x:v>REDESIGN OR ADD CAPACITY</x:v>
      </x:c>
      <x:c r="S436" s="26"/>
    </x:row>
    <x:row r="437">
      <x:c r="C437" s="11" t="str">
        <x:v>G1-CM-RDC</x:v>
      </x:c>
      <x:c r="D437" s="11" t="str">
        <x:v>G1</x:v>
      </x:c>
      <x:c r="E437" s="11" t="str">
        <x:v>Allied megacity earthquake</x:v>
      </x:c>
      <x:c r="F437" s="11" t="str">
        <x:v>CM-RDC</x:v>
      </x:c>
      <x:c r="G437" s="11" t="str">
        <x:v>Return and durable-continuity group</x:v>
      </x:c>
      <x:c r="H437" s="18" t="n">
        <x:v>8</x:v>
      </x:c>
      <x:c r="I437" s="18" t="n">
        <x:f>SUM('06 Cargo Claims'!$N$4028:$N$4037)</x:f>
        <x:v>5400</x:v>
      </x:c>
      <x:c r="J437" s="18" t="n">
        <x:f>SUM('06 Cargo Claims'!$AN$4028:$AN$4037)</x:f>
        <x:v>1351.1868804498804</x:v>
      </x:c>
      <x:c r="K437" s="17" t="n">
        <x:f>IF(I437=0,1,J437/I437)</x:f>
        <x:v>0.2502197926759038</x:v>
      </x:c>
      <x:c r="L437" s="17" t="n">
        <x:f>MIN('06 Cargo Claims'!$AO$4028:$AO$4037)</x:f>
        <x:v>0.08763628015284419</x:v>
      </x:c>
      <x:c r="M437" s="18" t="n">
        <x:f>H437*L437</x:f>
        <x:v>0.7010902412227535</x:v>
      </x:c>
      <x:c r="N437" s="18" t="n">
        <x:f>H437-M437</x:f>
        <x:v>7.2989097587772465</x:v>
      </x:c>
      <x:c r="O437" s="11" t="str">
        <x:f>INDEX('06 Cargo Claims'!$H$4028:$H$4037,MATCH(L437,'06 Cargo Claims'!$AO$4028:$AO$4037,0))</x:f>
        <x:v>BAT-22</x:v>
      </x:c>
      <x:c r="P437" s="11" t="str">
        <x:f>IF(L437&gt;='01 Controls'!$E$16,"PASS","FAIL")</x:f>
        <x:v>FAIL</x:v>
      </x:c>
      <x:c r="Q437" s="11" t="str">
        <x:v>UNQUANTIFIED</x:v>
      </x:c>
      <x:c r="R437" s="11" t="str">
        <x:f>IF(P437="FAIL","REDESIGN OR ADD CAPACITY","TRANSPORT ONLY; RECEIVER OPEN")</x:f>
        <x:v>REDESIGN OR ADD CAPACITY</x:v>
      </x:c>
      <x:c r="S437" s="26"/>
    </x:row>
    <x:row r="438">
      <x:c r="C438" s="11" t="str">
        <x:v>G2-J-CIE</x:v>
      </x:c>
      <x:c r="D438" s="11" t="str">
        <x:v>G2</x:v>
      </x:c>
      <x:c r="E438" s="11" t="str">
        <x:v>Regional flood and displacement</x:v>
      </x:c>
      <x:c r="F438" s="11" t="str">
        <x:v>J-CIE</x:v>
      </x:c>
      <x:c r="G438" s="11" t="str">
        <x:v>Civil integration and effects group</x:v>
      </x:c>
      <x:c r="H438" s="18" t="n">
        <x:v>4</x:v>
      </x:c>
      <x:c r="I438" s="18" t="n">
        <x:f>SUM('06 Cargo Claims'!$N$4038:$N$4046)</x:f>
        <x:v>4290</x:v>
      </x:c>
      <x:c r="J438" s="18" t="n">
        <x:f>SUM('06 Cargo Claims'!$AN$4038:$AN$4046)</x:f>
        <x:v>821.0540082456265</x:v>
      </x:c>
      <x:c r="K438" s="17" t="n">
        <x:f>IF(I438=0,1,J438/I438)</x:f>
        <x:v>0.19138788070993626</x:v>
      </x:c>
      <x:c r="L438" s="17" t="n">
        <x:f>MIN('06 Cargo Claims'!$AO$4038:$AO$4046)</x:f>
        <x:v>0.12161116065139482</x:v>
      </x:c>
      <x:c r="M438" s="18" t="n">
        <x:f>H438*L438</x:f>
        <x:v>0.4864446426055793</x:v>
      </x:c>
      <x:c r="N438" s="18" t="n">
        <x:f>H438-M438</x:f>
        <x:v>3.513555357394421</x:v>
      </x:c>
      <x:c r="O438" s="11" t="str">
        <x:f>INDEX('06 Cargo Claims'!$H$4038:$H$4046,MATCH(L438,'06 Cargo Claims'!$AO$4038:$AO$4046,0))</x:f>
        <x:v>BAT-22</x:v>
      </x:c>
      <x:c r="P438" s="11" t="str">
        <x:f>IF(L438&gt;='01 Controls'!$E$16,"PASS","FAIL")</x:f>
        <x:v>FAIL</x:v>
      </x:c>
      <x:c r="Q438" s="11" t="str">
        <x:v>UNQUANTIFIED</x:v>
      </x:c>
      <x:c r="R438" s="11" t="str">
        <x:f>IF(P438="FAIL","REDESIGN OR ADD CAPACITY","TRANSPORT ONLY; RECEIVER OPEN")</x:f>
        <x:v>REDESIGN OR ADD CAPACITY</x:v>
      </x:c>
      <x:c r="S438" s="26"/>
    </x:row>
    <x:row r="439">
      <x:c r="C439" s="11" t="str">
        <x:v>G2-J-TOC</x:v>
      </x:c>
      <x:c r="D439" s="11" t="str">
        <x:v>G2</x:v>
      </x:c>
      <x:c r="E439" s="11" t="str">
        <x:v>Regional flood and displacement</x:v>
      </x:c>
      <x:c r="F439" s="11" t="str">
        <x:v>J-TOC</x:v>
      </x:c>
      <x:c r="G439" s="11" t="str">
        <x:v>Theater-opening command</x:v>
      </x:c>
      <x:c r="H439" s="18" t="n">
        <x:v>3</x:v>
      </x:c>
      <x:c r="I439" s="18" t="n">
        <x:f>SUM('06 Cargo Claims'!$N$4047:$N$4055)</x:f>
        <x:v>3217.5</x:v>
      </x:c>
      <x:c r="J439" s="18" t="n">
        <x:f>SUM('06 Cargo Claims'!$AN$4047:$AN$4055)</x:f>
        <x:v>615.79050618422</x:v>
      </x:c>
      <x:c r="K439" s="17" t="n">
        <x:f>IF(I439=0,1,J439/I439)</x:f>
        <x:v>0.1913878807099363</x:v>
      </x:c>
      <x:c r="L439" s="17" t="n">
        <x:f>MIN('06 Cargo Claims'!$AO$4047:$AO$4055)</x:f>
        <x:v>0.12161116065139482</x:v>
      </x:c>
      <x:c r="M439" s="18" t="n">
        <x:f>H439*L439</x:f>
        <x:v>0.36483348195418447</x:v>
      </x:c>
      <x:c r="N439" s="18" t="n">
        <x:f>H439-M439</x:f>
        <x:v>2.6351665180458155</x:v>
      </x:c>
      <x:c r="O439" s="11" t="str">
        <x:f>INDEX('06 Cargo Claims'!$H$4047:$H$4055,MATCH(L439,'06 Cargo Claims'!$AO$4047:$AO$4055,0))</x:f>
        <x:v>BAT-22</x:v>
      </x:c>
      <x:c r="P439" s="11" t="str">
        <x:f>IF(L439&gt;='01 Controls'!$E$16,"PASS","FAIL")</x:f>
        <x:v>FAIL</x:v>
      </x:c>
      <x:c r="Q439" s="11" t="str">
        <x:v>UNQUANTIFIED</x:v>
      </x:c>
      <x:c r="R439" s="11" t="str">
        <x:f>IF(P439="FAIL","REDESIGN OR ADD CAPACITY","TRANSPORT ONLY; RECEIVER OPEN")</x:f>
        <x:v>REDESIGN OR ADD CAPACITY</x:v>
      </x:c>
      <x:c r="S439" s="26"/>
    </x:row>
    <x:row r="440">
      <x:c r="C440" s="11" t="str">
        <x:v>G2-J-TSC</x:v>
      </x:c>
      <x:c r="D440" s="11" t="str">
        <x:v>G2</x:v>
      </x:c>
      <x:c r="E440" s="11" t="str">
        <x:v>Regional flood and displacement</x:v>
      </x:c>
      <x:c r="F440" s="11" t="str">
        <x:v>J-TSC</x:v>
      </x:c>
      <x:c r="G440" s="11" t="str">
        <x:v>Theater sustainment command</x:v>
      </x:c>
      <x:c r="H440" s="18" t="n">
        <x:v>4</x:v>
      </x:c>
      <x:c r="I440" s="18" t="n">
        <x:f>SUM('06 Cargo Claims'!$N$4056:$N$4064)</x:f>
        <x:v>4290</x:v>
      </x:c>
      <x:c r="J440" s="18" t="n">
        <x:f>SUM('06 Cargo Claims'!$AN$4056:$AN$4064)</x:f>
        <x:v>821.0540082456265</x:v>
      </x:c>
      <x:c r="K440" s="17" t="n">
        <x:f>IF(I440=0,1,J440/I440)</x:f>
        <x:v>0.19138788070993626</x:v>
      </x:c>
      <x:c r="L440" s="17" t="n">
        <x:f>MIN('06 Cargo Claims'!$AO$4056:$AO$4064)</x:f>
        <x:v>0.12161116065139482</x:v>
      </x:c>
      <x:c r="M440" s="18" t="n">
        <x:f>H440*L440</x:f>
        <x:v>0.4864446426055793</x:v>
      </x:c>
      <x:c r="N440" s="18" t="n">
        <x:f>H440-M440</x:f>
        <x:v>3.513555357394421</x:v>
      </x:c>
      <x:c r="O440" s="11" t="str">
        <x:f>INDEX('06 Cargo Claims'!$H$4056:$H$4064,MATCH(L440,'06 Cargo Claims'!$AO$4056:$AO$4064,0))</x:f>
        <x:v>BAT-22</x:v>
      </x:c>
      <x:c r="P440" s="11" t="str">
        <x:f>IF(L440&gt;='01 Controls'!$E$16,"PASS","FAIL")</x:f>
        <x:v>FAIL</x:v>
      </x:c>
      <x:c r="Q440" s="11" t="str">
        <x:v>UNQUANTIFIED</x:v>
      </x:c>
      <x:c r="R440" s="11" t="str">
        <x:f>IF(P440="FAIL","REDESIGN OR ADD CAPACITY","TRANSPORT ONLY; RECEIVER OPEN")</x:f>
        <x:v>REDESIGN OR ADD CAPACITY</x:v>
      </x:c>
      <x:c r="S440" s="26"/>
    </x:row>
    <x:row r="441">
      <x:c r="C441" s="11" t="str">
        <x:v>G2-J-RRG</x:v>
      </x:c>
      <x:c r="D441" s="11" t="str">
        <x:v>G2</x:v>
      </x:c>
      <x:c r="E441" s="11" t="str">
        <x:v>Regional flood and displacement</x:v>
      </x:c>
      <x:c r="F441" s="11" t="str">
        <x:v>J-RRG</x:v>
      </x:c>
      <x:c r="G441" s="11" t="str">
        <x:v>Replacement and reconstitution group</x:v>
      </x:c>
      <x:c r="H441" s="18" t="n">
        <x:v>4</x:v>
      </x:c>
      <x:c r="I441" s="18" t="n">
        <x:f>SUM('06 Cargo Claims'!$N$4065:$N$4073)</x:f>
        <x:v>4290</x:v>
      </x:c>
      <x:c r="J441" s="18" t="n">
        <x:f>SUM('06 Cargo Claims'!$AN$4065:$AN$4073)</x:f>
        <x:v>821.0540082456265</x:v>
      </x:c>
      <x:c r="K441" s="17" t="n">
        <x:f>IF(I441=0,1,J441/I441)</x:f>
        <x:v>0.19138788070993626</x:v>
      </x:c>
      <x:c r="L441" s="17" t="n">
        <x:f>MIN('06 Cargo Claims'!$AO$4065:$AO$4073)</x:f>
        <x:v>0.12161116065139482</x:v>
      </x:c>
      <x:c r="M441" s="18" t="n">
        <x:f>H441*L441</x:f>
        <x:v>0.4864446426055793</x:v>
      </x:c>
      <x:c r="N441" s="18" t="n">
        <x:f>H441-M441</x:f>
        <x:v>3.513555357394421</x:v>
      </x:c>
      <x:c r="O441" s="11" t="str">
        <x:f>INDEX('06 Cargo Claims'!$H$4065:$H$4073,MATCH(L441,'06 Cargo Claims'!$AO$4065:$AO$4073,0))</x:f>
        <x:v>BAT-22</x:v>
      </x:c>
      <x:c r="P441" s="11" t="str">
        <x:f>IF(L441&gt;='01 Controls'!$E$16,"PASS","FAIL")</x:f>
        <x:v>FAIL</x:v>
      </x:c>
      <x:c r="Q441" s="11" t="str">
        <x:v>UNQUANTIFIED</x:v>
      </x:c>
      <x:c r="R441" s="11" t="str">
        <x:f>IF(P441="FAIL","REDESIGN OR ADD CAPACITY","TRANSPORT ONLY; RECEIVER OPEN")</x:f>
        <x:v>REDESIGN OR ADD CAPACITY</x:v>
      </x:c>
      <x:c r="S441" s="26"/>
    </x:row>
    <x:row r="442">
      <x:c r="C442" s="11" t="str">
        <x:v>G2-J-TDG</x:v>
      </x:c>
      <x:c r="D442" s="11" t="str">
        <x:v>G2</x:v>
      </x:c>
      <x:c r="E442" s="11" t="str">
        <x:v>Regional flood and displacement</x:v>
      </x:c>
      <x:c r="F442" s="11" t="str">
        <x:v>J-TDG</x:v>
      </x:c>
      <x:c r="G442" s="11" t="str">
        <x:v>Transfer and demobilization group</x:v>
      </x:c>
      <x:c r="H442" s="18" t="n">
        <x:v>3</x:v>
      </x:c>
      <x:c r="I442" s="18" t="n">
        <x:f>SUM('06 Cargo Claims'!$N$4074:$N$4082)</x:f>
        <x:v>3217.5</x:v>
      </x:c>
      <x:c r="J442" s="18" t="n">
        <x:f>SUM('06 Cargo Claims'!$AN$4074:$AN$4082)</x:f>
        <x:v>615.79050618422</x:v>
      </x:c>
      <x:c r="K442" s="17" t="n">
        <x:f>IF(I442=0,1,J442/I442)</x:f>
        <x:v>0.1913878807099363</x:v>
      </x:c>
      <x:c r="L442" s="17" t="n">
        <x:f>MIN('06 Cargo Claims'!$AO$4074:$AO$4082)</x:f>
        <x:v>0.12161116065139482</x:v>
      </x:c>
      <x:c r="M442" s="18" t="n">
        <x:f>H442*L442</x:f>
        <x:v>0.36483348195418447</x:v>
      </x:c>
      <x:c r="N442" s="18" t="n">
        <x:f>H442-M442</x:f>
        <x:v>2.6351665180458155</x:v>
      </x:c>
      <x:c r="O442" s="11" t="str">
        <x:f>INDEX('06 Cargo Claims'!$H$4074:$H$4082,MATCH(L442,'06 Cargo Claims'!$AO$4074:$AO$4082,0))</x:f>
        <x:v>BAT-22</x:v>
      </x:c>
      <x:c r="P442" s="11" t="str">
        <x:f>IF(L442&gt;='01 Controls'!$E$16,"PASS","FAIL")</x:f>
        <x:v>FAIL</x:v>
      </x:c>
      <x:c r="Q442" s="11" t="str">
        <x:v>UNQUANTIFIED</x:v>
      </x:c>
      <x:c r="R442" s="11" t="str">
        <x:f>IF(P442="FAIL","REDESIGN OR ADD CAPACITY","TRANSPORT ONLY; RECEIVER OPEN")</x:f>
        <x:v>REDESIGN OR ADD CAPACITY</x:v>
      </x:c>
      <x:c r="S442" s="26"/>
    </x:row>
    <x:row r="443">
      <x:c r="C443" s="11" t="str">
        <x:v>G2-L-ROG</x:v>
      </x:c>
      <x:c r="D443" s="11" t="str">
        <x:v>G2</x:v>
      </x:c>
      <x:c r="E443" s="11" t="str">
        <x:v>Regional flood and displacement</x:v>
      </x:c>
      <x:c r="F443" s="11" t="str">
        <x:v>L-ROG</x:v>
      </x:c>
      <x:c r="G443" s="11" t="str">
        <x:v>Access and route-opening group</x:v>
      </x:c>
      <x:c r="H443" s="18" t="n">
        <x:v>8</x:v>
      </x:c>
      <x:c r="I443" s="18" t="n">
        <x:f>SUM('06 Cargo Claims'!$N$4083:$N$4092)</x:f>
        <x:v>24300</x:v>
      </x:c>
      <x:c r="J443" s="18" t="n">
        <x:f>SUM('06 Cargo Claims'!$AN$4083:$AN$4092)</x:f>
        <x:v>6564.173994584526</x:v>
      </x:c>
      <x:c r="K443" s="17" t="n">
        <x:f>IF(I443=0,1,J443/I443)</x:f>
        <x:v>0.2701306170610916</x:v>
      </x:c>
      <x:c r="L443" s="17" t="n">
        <x:f>MIN('06 Cargo Claims'!$AO$4083:$AO$4092)</x:f>
        <x:v>0.12161116065139482</x:v>
      </x:c>
      <x:c r="M443" s="18" t="n">
        <x:f>H443*L443</x:f>
        <x:v>0.9728892852111586</x:v>
      </x:c>
      <x:c r="N443" s="18" t="n">
        <x:f>H443-M443</x:f>
        <x:v>7.027110714788842</x:v>
      </x:c>
      <x:c r="O443" s="11" t="str">
        <x:f>INDEX('06 Cargo Claims'!$H$4083:$H$4092,MATCH(L443,'06 Cargo Claims'!$AO$4083:$AO$4092,0))</x:f>
        <x:v>BAT-22</x:v>
      </x:c>
      <x:c r="P443" s="11" t="str">
        <x:f>IF(L443&gt;='01 Controls'!$E$16,"PASS","FAIL")</x:f>
        <x:v>FAIL</x:v>
      </x:c>
      <x:c r="Q443" s="11" t="str">
        <x:v>UNQUANTIFIED</x:v>
      </x:c>
      <x:c r="R443" s="11" t="str">
        <x:f>IF(P443="FAIL","REDESIGN OR ADD CAPACITY","TRANSPORT ONLY; RECEIVER OPEN")</x:f>
        <x:v>REDESIGN OR ADD CAPACITY</x:v>
      </x:c>
      <x:c r="S443" s="26"/>
    </x:row>
    <x:row r="444">
      <x:c r="C444" s="11" t="str">
        <x:v>G2-L-HCG</x:v>
      </x:c>
      <x:c r="D444" s="11" t="str">
        <x:v>G2</x:v>
      </x:c>
      <x:c r="E444" s="11" t="str">
        <x:v>Regional flood and displacement</x:v>
      </x:c>
      <x:c r="F444" s="11" t="str">
        <x:v>L-HCG</x:v>
      </x:c>
      <x:c r="G444" s="11" t="str">
        <x:v>Flood and hydraulic-control group</x:v>
      </x:c>
      <x:c r="H444" s="18" t="n">
        <x:v>12</x:v>
      </x:c>
      <x:c r="I444" s="18" t="n">
        <x:f>SUM('06 Cargo Claims'!$N$4093:$N$4102)</x:f>
        <x:v>36450</x:v>
      </x:c>
      <x:c r="J444" s="18" t="n">
        <x:f>SUM('06 Cargo Claims'!$AN$4093:$AN$4102)</x:f>
        <x:v>9846.260991876788</x:v>
      </x:c>
      <x:c r="K444" s="17" t="n">
        <x:f>IF(I444=0,1,J444/I444)</x:f>
        <x:v>0.2701306170610916</x:v>
      </x:c>
      <x:c r="L444" s="17" t="n">
        <x:f>MIN('06 Cargo Claims'!$AO$4093:$AO$4102)</x:f>
        <x:v>0.12161116065139481</x:v>
      </x:c>
      <x:c r="M444" s="18" t="n">
        <x:f>H444*L444</x:f>
        <x:v>1.4593339278167377</x:v>
      </x:c>
      <x:c r="N444" s="18" t="n">
        <x:f>H444-M444</x:f>
        <x:v>10.540666072183262</x:v>
      </x:c>
      <x:c r="O444" s="11" t="str">
        <x:f>INDEX('06 Cargo Claims'!$H$4093:$H$4102,MATCH(L444,'06 Cargo Claims'!$AO$4093:$AO$4102,0))</x:f>
        <x:v>BAT-22</x:v>
      </x:c>
      <x:c r="P444" s="11" t="str">
        <x:f>IF(L444&gt;='01 Controls'!$E$16,"PASS","FAIL")</x:f>
        <x:v>FAIL</x:v>
      </x:c>
      <x:c r="Q444" s="11" t="str">
        <x:v>UNQUANTIFIED</x:v>
      </x:c>
      <x:c r="R444" s="11" t="str">
        <x:f>IF(P444="FAIL","REDESIGN OR ADD CAPACITY","TRANSPORT ONLY; RECEIVER OPEN")</x:f>
        <x:v>REDESIGN OR ADD CAPACITY</x:v>
      </x:c>
      <x:c r="S444" s="26"/>
    </x:row>
    <x:row r="445">
      <x:c r="C445" s="11" t="str">
        <x:v>G2-L-DMG</x:v>
      </x:c>
      <x:c r="D445" s="11" t="str">
        <x:v>G2</x:v>
      </x:c>
      <x:c r="E445" s="11" t="str">
        <x:v>Regional flood and displacement</x:v>
      </x:c>
      <x:c r="F445" s="11" t="str">
        <x:v>L-DMG</x:v>
      </x:c>
      <x:c r="G445" s="11" t="str">
        <x:v>Debris and materials group</x:v>
      </x:c>
      <x:c r="H445" s="18" t="n">
        <x:v>8</x:v>
      </x:c>
      <x:c r="I445" s="18" t="n">
        <x:f>SUM('06 Cargo Claims'!$N$4103:$N$4112)</x:f>
        <x:v>24300</x:v>
      </x:c>
      <x:c r="J445" s="18" t="n">
        <x:f>SUM('06 Cargo Claims'!$AN$4103:$AN$4112)</x:f>
        <x:v>6564.173994584526</x:v>
      </x:c>
      <x:c r="K445" s="17" t="n">
        <x:f>IF(I445=0,1,J445/I445)</x:f>
        <x:v>0.2701306170610916</x:v>
      </x:c>
      <x:c r="L445" s="17" t="n">
        <x:f>MIN('06 Cargo Claims'!$AO$4103:$AO$4112)</x:f>
        <x:v>0.12161116065139482</x:v>
      </x:c>
      <x:c r="M445" s="18" t="n">
        <x:f>H445*L445</x:f>
        <x:v>0.9728892852111586</x:v>
      </x:c>
      <x:c r="N445" s="18" t="n">
        <x:f>H445-M445</x:f>
        <x:v>7.027110714788842</x:v>
      </x:c>
      <x:c r="O445" s="11" t="str">
        <x:f>INDEX('06 Cargo Claims'!$H$4103:$H$4112,MATCH(L445,'06 Cargo Claims'!$AO$4103:$AO$4112,0))</x:f>
        <x:v>BAT-22</x:v>
      </x:c>
      <x:c r="P445" s="11" t="str">
        <x:f>IF(L445&gt;='01 Controls'!$E$16,"PASS","FAIL")</x:f>
        <x:v>FAIL</x:v>
      </x:c>
      <x:c r="Q445" s="11" t="str">
        <x:v>UNQUANTIFIED</x:v>
      </x:c>
      <x:c r="R445" s="11" t="str">
        <x:f>IF(P445="FAIL","REDESIGN OR ADD CAPACITY","TRANSPORT ONLY; RECEIVER OPEN")</x:f>
        <x:v>REDESIGN OR ADD CAPACITY</x:v>
      </x:c>
      <x:c r="S445" s="26"/>
    </x:row>
    <x:row r="446">
      <x:c r="C446" s="11" t="str">
        <x:v>G2-L-TWG</x:v>
      </x:c>
      <x:c r="D446" s="11" t="str">
        <x:v>G2</x:v>
      </x:c>
      <x:c r="E446" s="11" t="str">
        <x:v>Regional flood and displacement</x:v>
      </x:c>
      <x:c r="F446" s="11" t="str">
        <x:v>L-TWG</x:v>
      </x:c>
      <x:c r="G446" s="11" t="str">
        <x:v>Temporary works and crossing group</x:v>
      </x:c>
      <x:c r="H446" s="18" t="n">
        <x:v>6</x:v>
      </x:c>
      <x:c r="I446" s="18" t="n">
        <x:f>SUM('06 Cargo Claims'!$N$4113:$N$4122)</x:f>
        <x:v>18225</x:v>
      </x:c>
      <x:c r="J446" s="18" t="n">
        <x:f>SUM('06 Cargo Claims'!$AN$4113:$AN$4122)</x:f>
        <x:v>4923.130495938394</x:v>
      </x:c>
      <x:c r="K446" s="17" t="n">
        <x:f>IF(I446=0,1,J446/I446)</x:f>
        <x:v>0.2701306170610916</x:v>
      </x:c>
      <x:c r="L446" s="17" t="n">
        <x:f>MIN('06 Cargo Claims'!$AO$4113:$AO$4122)</x:f>
        <x:v>0.12161116065139481</x:v>
      </x:c>
      <x:c r="M446" s="18" t="n">
        <x:f>H446*L446</x:f>
        <x:v>0.7296669639083688</x:v>
      </x:c>
      <x:c r="N446" s="18" t="n">
        <x:f>H446-M446</x:f>
        <x:v>5.270333036091631</x:v>
      </x:c>
      <x:c r="O446" s="11" t="str">
        <x:f>INDEX('06 Cargo Claims'!$H$4113:$H$4122,MATCH(L446,'06 Cargo Claims'!$AO$4113:$AO$4122,0))</x:f>
        <x:v>BAT-22</x:v>
      </x:c>
      <x:c r="P446" s="11" t="str">
        <x:f>IF(L446&gt;='01 Controls'!$E$16,"PASS","FAIL")</x:f>
        <x:v>FAIL</x:v>
      </x:c>
      <x:c r="Q446" s="11" t="str">
        <x:v>UNQUANTIFIED</x:v>
      </x:c>
      <x:c r="R446" s="11" t="str">
        <x:f>IF(P446="FAIL","REDESIGN OR ADD CAPACITY","TRANSPORT ONLY; RECEIVER OPEN")</x:f>
        <x:v>REDESIGN OR ADD CAPACITY</x:v>
      </x:c>
      <x:c r="S446" s="26"/>
    </x:row>
    <x:row r="447">
      <x:c r="C447" s="11" t="str">
        <x:v>G2-L-GFG</x:v>
      </x:c>
      <x:c r="D447" s="11" t="str">
        <x:v>G2</x:v>
      </x:c>
      <x:c r="E447" s="11" t="str">
        <x:v>Regional flood and displacement</x:v>
      </x:c>
      <x:c r="F447" s="11" t="str">
        <x:v>L-GFG</x:v>
      </x:c>
      <x:c r="G447" s="11" t="str">
        <x:v>Ground fire and landscape group</x:v>
      </x:c>
      <x:c r="H447" s="18" t="n">
        <x:v>2</x:v>
      </x:c>
      <x:c r="I447" s="18" t="n">
        <x:f>SUM('06 Cargo Claims'!$N$4123:$N$4132)</x:f>
        <x:v>6075</x:v>
      </x:c>
      <x:c r="J447" s="18" t="n">
        <x:f>SUM('06 Cargo Claims'!$AN$4123:$AN$4132)</x:f>
        <x:v>1641.0434986461314</x:v>
      </x:c>
      <x:c r="K447" s="17" t="n">
        <x:f>IF(I447=0,1,J447/I447)</x:f>
        <x:v>0.2701306170610916</x:v>
      </x:c>
      <x:c r="L447" s="17" t="n">
        <x:f>MIN('06 Cargo Claims'!$AO$4123:$AO$4132)</x:f>
        <x:v>0.12161116065139482</x:v>
      </x:c>
      <x:c r="M447" s="18" t="n">
        <x:f>H447*L447</x:f>
        <x:v>0.24322232130278965</x:v>
      </x:c>
      <x:c r="N447" s="18" t="n">
        <x:f>H447-M447</x:f>
        <x:v>1.7567776786972105</x:v>
      </x:c>
      <x:c r="O447" s="11" t="str">
        <x:f>INDEX('06 Cargo Claims'!$H$4123:$H$4132,MATCH(L447,'06 Cargo Claims'!$AO$4123:$AO$4132,0))</x:f>
        <x:v>BAT-22</x:v>
      </x:c>
      <x:c r="P447" s="11" t="str">
        <x:f>IF(L447&gt;='01 Controls'!$E$16,"PASS","FAIL")</x:f>
        <x:v>FAIL</x:v>
      </x:c>
      <x:c r="Q447" s="11" t="str">
        <x:v>UNQUANTIFIED</x:v>
      </x:c>
      <x:c r="R447" s="11" t="str">
        <x:f>IF(P447="FAIL","REDESIGN OR ADD CAPACITY","TRANSPORT ONLY; RECEIVER OPEN")</x:f>
        <x:v>REDESIGN OR ADD CAPACITY</x:v>
      </x:c>
      <x:c r="S447" s="26"/>
    </x:row>
    <x:row r="448">
      <x:c r="C448" s="11" t="str">
        <x:v>G2-A-SMW</x:v>
      </x:c>
      <x:c r="D448" s="11" t="str">
        <x:v>G2</x:v>
      </x:c>
      <x:c r="E448" s="11" t="str">
        <x:v>Regional flood and displacement</x:v>
      </x:c>
      <x:c r="F448" s="11" t="str">
        <x:v>A-SMW</x:v>
      </x:c>
      <x:c r="G448" s="11" t="str">
        <x:v>Strategic mobility wing</x:v>
      </x:c>
      <x:c r="H448" s="18" t="n">
        <x:v>5</x:v>
      </x:c>
      <x:c r="I448" s="18" t="n">
        <x:f>SUM('06 Cargo Claims'!$N$4133:$N$4142)</x:f>
        <x:v>14062.5</x:v>
      </x:c>
      <x:c r="J448" s="18" t="n">
        <x:f>SUM('06 Cargo Claims'!$AN$4133:$AN$4142)</x:f>
        <x:v>4221.035374477147</x:v>
      </x:c>
      <x:c r="K448" s="17" t="n">
        <x:f>IF(I448=0,1,J448/I448)</x:f>
        <x:v>0.3001625155183749</x:v>
      </x:c>
      <x:c r="L448" s="17" t="n">
        <x:f>MIN('06 Cargo Claims'!$AO$4133:$AO$4142)</x:f>
        <x:v>0.12161116065139481</x:v>
      </x:c>
      <x:c r="M448" s="18" t="n">
        <x:f>H448*L448</x:f>
        <x:v>0.6080558032569741</x:v>
      </x:c>
      <x:c r="N448" s="18" t="n">
        <x:f>H448-M448</x:f>
        <x:v>4.391944196743026</x:v>
      </x:c>
      <x:c r="O448" s="11" t="str">
        <x:f>INDEX('06 Cargo Claims'!$H$4133:$H$4142,MATCH(L448,'06 Cargo Claims'!$AO$4133:$AO$4142,0))</x:f>
        <x:v>BAT-22</x:v>
      </x:c>
      <x:c r="P448" s="11" t="str">
        <x:f>IF(L448&gt;='01 Controls'!$E$16,"PASS","FAIL")</x:f>
        <x:v>FAIL</x:v>
      </x:c>
      <x:c r="Q448" s="11" t="str">
        <x:v>UNQUANTIFIED</x:v>
      </x:c>
      <x:c r="R448" s="11" t="str">
        <x:f>IF(P448="FAIL","REDESIGN OR ADD CAPACITY","TRANSPORT ONLY; RECEIVER OPEN")</x:f>
        <x:v>REDESIGN OR ADD CAPACITY</x:v>
      </x:c>
      <x:c r="S448" s="26"/>
    </x:row>
    <x:row r="449">
      <x:c r="C449" s="11" t="str">
        <x:v>G2-A-AAG</x:v>
      </x:c>
      <x:c r="D449" s="11" t="str">
        <x:v>G2</x:v>
      </x:c>
      <x:c r="E449" s="11" t="str">
        <x:v>Regional flood and displacement</x:v>
      </x:c>
      <x:c r="F449" s="11" t="str">
        <x:v>A-AAG</x:v>
      </x:c>
      <x:c r="G449" s="11" t="str">
        <x:v>Austere air-access group</x:v>
      </x:c>
      <x:c r="H449" s="18" t="n">
        <x:v>5</x:v>
      </x:c>
      <x:c r="I449" s="18" t="n">
        <x:f>SUM('06 Cargo Claims'!$N$4143:$N$4152)</x:f>
        <x:v>14062.5</x:v>
      </x:c>
      <x:c r="J449" s="18" t="n">
        <x:f>SUM('06 Cargo Claims'!$AN$4143:$AN$4152)</x:f>
        <x:v>4221.035374477147</x:v>
      </x:c>
      <x:c r="K449" s="17" t="n">
        <x:f>IF(I449=0,1,J449/I449)</x:f>
        <x:v>0.3001625155183749</x:v>
      </x:c>
      <x:c r="L449" s="17" t="n">
        <x:f>MIN('06 Cargo Claims'!$AO$4143:$AO$4152)</x:f>
        <x:v>0.12161116065139481</x:v>
      </x:c>
      <x:c r="M449" s="18" t="n">
        <x:f>H449*L449</x:f>
        <x:v>0.6080558032569741</x:v>
      </x:c>
      <x:c r="N449" s="18" t="n">
        <x:f>H449-M449</x:f>
        <x:v>4.391944196743026</x:v>
      </x:c>
      <x:c r="O449" s="11" t="str">
        <x:f>INDEX('06 Cargo Claims'!$H$4143:$H$4152,MATCH(L449,'06 Cargo Claims'!$AO$4143:$AO$4152,0))</x:f>
        <x:v>BAT-22</x:v>
      </x:c>
      <x:c r="P449" s="11" t="str">
        <x:f>IF(L449&gt;='01 Controls'!$E$16,"PASS","FAIL")</x:f>
        <x:v>FAIL</x:v>
      </x:c>
      <x:c r="Q449" s="11" t="str">
        <x:v>UNQUANTIFIED</x:v>
      </x:c>
      <x:c r="R449" s="11" t="str">
        <x:f>IF(P449="FAIL","REDESIGN OR ADD CAPACITY","TRANSPORT ONLY; RECEIVER OPEN")</x:f>
        <x:v>REDESIGN OR ADD CAPACITY</x:v>
      </x:c>
      <x:c r="S449" s="26"/>
    </x:row>
    <x:row r="450">
      <x:c r="C450" s="11" t="str">
        <x:v>G2-A-AHW</x:v>
      </x:c>
      <x:c r="D450" s="11" t="str">
        <x:v>G2</x:v>
      </x:c>
      <x:c r="E450" s="11" t="str">
        <x:v>Regional flood and displacement</x:v>
      </x:c>
      <x:c r="F450" s="11" t="str">
        <x:v>A-AHW</x:v>
      </x:c>
      <x:c r="G450" s="11" t="str">
        <x:v>Aerial hazard-control wing</x:v>
      </x:c>
      <x:c r="H450" s="18" t="n">
        <x:v>1</x:v>
      </x:c>
      <x:c r="I450" s="18" t="n">
        <x:f>SUM('06 Cargo Claims'!$N$4153:$N$4162)</x:f>
        <x:v>2812.5</x:v>
      </x:c>
      <x:c r="J450" s="18" t="n">
        <x:f>SUM('06 Cargo Claims'!$AN$4153:$AN$4162)</x:f>
        <x:v>844.2070748954295</x:v>
      </x:c>
      <x:c r="K450" s="17" t="n">
        <x:f>IF(I450=0,1,J450/I450)</x:f>
        <x:v>0.3001625155183749</x:v>
      </x:c>
      <x:c r="L450" s="17" t="n">
        <x:f>MIN('06 Cargo Claims'!$AO$4153:$AO$4162)</x:f>
        <x:v>0.12161116065139481</x:v>
      </x:c>
      <x:c r="M450" s="18" t="n">
        <x:f>H450*L450</x:f>
        <x:v>0.12161116065139481</x:v>
      </x:c>
      <x:c r="N450" s="18" t="n">
        <x:f>H450-M450</x:f>
        <x:v>0.8783888393486052</x:v>
      </x:c>
      <x:c r="O450" s="11" t="str">
        <x:f>INDEX('06 Cargo Claims'!$H$4153:$H$4162,MATCH(L450,'06 Cargo Claims'!$AO$4153:$AO$4162,0))</x:f>
        <x:v>BAT-22</x:v>
      </x:c>
      <x:c r="P450" s="11" t="str">
        <x:f>IF(L450&gt;='01 Controls'!$E$16,"PASS","FAIL")</x:f>
        <x:v>FAIL</x:v>
      </x:c>
      <x:c r="Q450" s="11" t="str">
        <x:v>UNQUANTIFIED</x:v>
      </x:c>
      <x:c r="R450" s="11" t="str">
        <x:f>IF(P450="FAIL","REDESIGN OR ADD CAPACITY","TRANSPORT ONLY; RECEIVER OPEN")</x:f>
        <x:v>REDESIGN OR ADD CAPACITY</x:v>
      </x:c>
      <x:c r="S450" s="26"/>
    </x:row>
    <x:row r="451">
      <x:c r="C451" s="11" t="str">
        <x:v>G2-A-TDG</x:v>
      </x:c>
      <x:c r="D451" s="11" t="str">
        <x:v>G2</x:v>
      </x:c>
      <x:c r="E451" s="11" t="str">
        <x:v>Regional flood and displacement</x:v>
      </x:c>
      <x:c r="F451" s="11" t="str">
        <x:v>A-TDG</x:v>
      </x:c>
      <x:c r="G451" s="11" t="str">
        <x:v>Tactical distribution group</x:v>
      </x:c>
      <x:c r="H451" s="18" t="n">
        <x:v>8</x:v>
      </x:c>
      <x:c r="I451" s="18" t="n">
        <x:f>SUM('06 Cargo Claims'!$N$4163:$N$4172)</x:f>
        <x:v>22500</x:v>
      </x:c>
      <x:c r="J451" s="18" t="n">
        <x:f>SUM('06 Cargo Claims'!$AN$4163:$AN$4172)</x:f>
        <x:v>6753.656599163436</x:v>
      </x:c>
      <x:c r="K451" s="17" t="n">
        <x:f>IF(I451=0,1,J451/I451)</x:f>
        <x:v>0.3001625155183749</x:v>
      </x:c>
      <x:c r="L451" s="17" t="n">
        <x:f>MIN('06 Cargo Claims'!$AO$4163:$AO$4172)</x:f>
        <x:v>0.12161116065139481</x:v>
      </x:c>
      <x:c r="M451" s="18" t="n">
        <x:f>H451*L451</x:f>
        <x:v>0.9728892852111585</x:v>
      </x:c>
      <x:c r="N451" s="18" t="n">
        <x:f>H451-M451</x:f>
        <x:v>7.027110714788842</x:v>
      </x:c>
      <x:c r="O451" s="11" t="str">
        <x:f>INDEX('06 Cargo Claims'!$H$4163:$H$4172,MATCH(L451,'06 Cargo Claims'!$AO$4163:$AO$4172,0))</x:f>
        <x:v>BAT-22</x:v>
      </x:c>
      <x:c r="P451" s="11" t="str">
        <x:f>IF(L451&gt;='01 Controls'!$E$16,"PASS","FAIL")</x:f>
        <x:v>FAIL</x:v>
      </x:c>
      <x:c r="Q451" s="11" t="str">
        <x:v>UNQUANTIFIED</x:v>
      </x:c>
      <x:c r="R451" s="11" t="str">
        <x:f>IF(P451="FAIL","REDESIGN OR ADD CAPACITY","TRANSPORT ONLY; RECEIVER OPEN")</x:f>
        <x:v>REDESIGN OR ADD CAPACITY</x:v>
      </x:c>
      <x:c r="S451" s="26"/>
    </x:row>
    <x:row r="452">
      <x:c r="C452" s="11" t="str">
        <x:v>G2-A-SRG</x:v>
      </x:c>
      <x:c r="D452" s="11" t="str">
        <x:v>G2</x:v>
      </x:c>
      <x:c r="E452" s="11" t="str">
        <x:v>Regional flood and displacement</x:v>
      </x:c>
      <x:c r="F452" s="11" t="str">
        <x:v>A-SRG</x:v>
      </x:c>
      <x:c r="G452" s="11" t="str">
        <x:v>Air sensing and relay group</x:v>
      </x:c>
      <x:c r="H452" s="18" t="n">
        <x:v>5</x:v>
      </x:c>
      <x:c r="I452" s="18" t="n">
        <x:f>SUM('06 Cargo Claims'!$N$4173:$N$4182)</x:f>
        <x:v>14062.5</x:v>
      </x:c>
      <x:c r="J452" s="18" t="n">
        <x:f>SUM('06 Cargo Claims'!$AN$4173:$AN$4182)</x:f>
        <x:v>4221.035374477147</x:v>
      </x:c>
      <x:c r="K452" s="17" t="n">
        <x:f>IF(I452=0,1,J452/I452)</x:f>
        <x:v>0.3001625155183749</x:v>
      </x:c>
      <x:c r="L452" s="17" t="n">
        <x:f>MIN('06 Cargo Claims'!$AO$4173:$AO$4182)</x:f>
        <x:v>0.12161116065139481</x:v>
      </x:c>
      <x:c r="M452" s="18" t="n">
        <x:f>H452*L452</x:f>
        <x:v>0.6080558032569741</x:v>
      </x:c>
      <x:c r="N452" s="18" t="n">
        <x:f>H452-M452</x:f>
        <x:v>4.391944196743026</x:v>
      </x:c>
      <x:c r="O452" s="11" t="str">
        <x:f>INDEX('06 Cargo Claims'!$H$4173:$H$4182,MATCH(L452,'06 Cargo Claims'!$AO$4173:$AO$4182,0))</x:f>
        <x:v>BAT-22</x:v>
      </x:c>
      <x:c r="P452" s="11" t="str">
        <x:f>IF(L452&gt;='01 Controls'!$E$16,"PASS","FAIL")</x:f>
        <x:v>FAIL</x:v>
      </x:c>
      <x:c r="Q452" s="11" t="str">
        <x:v>UNQUANTIFIED</x:v>
      </x:c>
      <x:c r="R452" s="11" t="str">
        <x:f>IF(P452="FAIL","REDESIGN OR ADD CAPACITY","TRANSPORT ONLY; RECEIVER OPEN")</x:f>
        <x:v>REDESIGN OR ADD CAPACITY</x:v>
      </x:c>
      <x:c r="S452" s="26"/>
    </x:row>
    <x:row r="453">
      <x:c r="C453" s="11" t="str">
        <x:v>G2-A-AMG</x:v>
      </x:c>
      <x:c r="D453" s="11" t="str">
        <x:v>G2</x:v>
      </x:c>
      <x:c r="E453" s="11" t="str">
        <x:v>Regional flood and displacement</x:v>
      </x:c>
      <x:c r="F453" s="11" t="str">
        <x:v>A-AMG</x:v>
      </x:c>
      <x:c r="G453" s="11" t="str">
        <x:v>Aeromedical movement group</x:v>
      </x:c>
      <x:c r="H453" s="18" t="n">
        <x:v>4</x:v>
      </x:c>
      <x:c r="I453" s="18" t="n">
        <x:f>SUM('06 Cargo Claims'!$N$4183:$N$4192)</x:f>
        <x:v>11250</x:v>
      </x:c>
      <x:c r="J453" s="18" t="n">
        <x:f>SUM('06 Cargo Claims'!$AN$4183:$AN$4192)</x:f>
        <x:v>3376.828299581718</x:v>
      </x:c>
      <x:c r="K453" s="17" t="n">
        <x:f>IF(I453=0,1,J453/I453)</x:f>
        <x:v>0.3001625155183749</x:v>
      </x:c>
      <x:c r="L453" s="17" t="n">
        <x:f>MIN('06 Cargo Claims'!$AO$4183:$AO$4192)</x:f>
        <x:v>0.12161116065139481</x:v>
      </x:c>
      <x:c r="M453" s="18" t="n">
        <x:f>H453*L453</x:f>
        <x:v>0.48644464260557924</x:v>
      </x:c>
      <x:c r="N453" s="18" t="n">
        <x:f>H453-M453</x:f>
        <x:v>3.513555357394421</x:v>
      </x:c>
      <x:c r="O453" s="11" t="str">
        <x:f>INDEX('06 Cargo Claims'!$H$4183:$H$4192,MATCH(L453,'06 Cargo Claims'!$AO$4183:$AO$4192,0))</x:f>
        <x:v>BAT-22</x:v>
      </x:c>
      <x:c r="P453" s="11" t="str">
        <x:f>IF(L453&gt;='01 Controls'!$E$16,"PASS","FAIL")</x:f>
        <x:v>FAIL</x:v>
      </x:c>
      <x:c r="Q453" s="11" t="str">
        <x:v>UNQUANTIFIED</x:v>
      </x:c>
      <x:c r="R453" s="11" t="str">
        <x:f>IF(P453="FAIL","REDESIGN OR ADD CAPACITY","TRANSPORT ONLY; RECEIVER OPEN")</x:f>
        <x:v>REDESIGN OR ADD CAPACITY</x:v>
      </x:c>
      <x:c r="S453" s="26"/>
    </x:row>
    <x:row r="454">
      <x:c r="C454" s="11" t="str">
        <x:v>G2-M-POG</x:v>
      </x:c>
      <x:c r="D454" s="11" t="str">
        <x:v>G2</x:v>
      </x:c>
      <x:c r="E454" s="11" t="str">
        <x:v>Regional flood and displacement</x:v>
      </x:c>
      <x:c r="F454" s="11" t="str">
        <x:v>M-POG</x:v>
      </x:c>
      <x:c r="G454" s="11" t="str">
        <x:v>Port-opening group</x:v>
      </x:c>
      <x:c r="H454" s="18" t="n">
        <x:v>6</x:v>
      </x:c>
      <x:c r="I454" s="18" t="n">
        <x:f>SUM('06 Cargo Claims'!$N$4193:$N$4202)</x:f>
        <x:v>12600</x:v>
      </x:c>
      <x:c r="J454" s="18" t="n">
        <x:f>SUM('06 Cargo Claims'!$AN$4193:$AN$4202)</x:f>
        <x:v>4076.414706111982</x:v>
      </x:c>
      <x:c r="K454" s="17" t="n">
        <x:f>IF(I454=0,1,J454/I454)</x:f>
        <x:v>0.32352497667555413</x:v>
      </x:c>
      <x:c r="L454" s="17" t="n">
        <x:f>MIN('06 Cargo Claims'!$AO$4193:$AO$4202)</x:f>
        <x:v>0.12161116065139484</x:v>
      </x:c>
      <x:c r="M454" s="18" t="n">
        <x:f>H454*L454</x:f>
        <x:v>0.729666963908369</x:v>
      </x:c>
      <x:c r="N454" s="18" t="n">
        <x:f>H454-M454</x:f>
        <x:v>5.270333036091631</x:v>
      </x:c>
      <x:c r="O454" s="11" t="str">
        <x:f>INDEX('06 Cargo Claims'!$H$4193:$H$4202,MATCH(L454,'06 Cargo Claims'!$AO$4193:$AO$4202,0))</x:f>
        <x:v>BAT-22</x:v>
      </x:c>
      <x:c r="P454" s="11" t="str">
        <x:f>IF(L454&gt;='01 Controls'!$E$16,"PASS","FAIL")</x:f>
        <x:v>FAIL</x:v>
      </x:c>
      <x:c r="Q454" s="11" t="str">
        <x:v>UNQUANTIFIED</x:v>
      </x:c>
      <x:c r="R454" s="11" t="str">
        <x:f>IF(P454="FAIL","REDESIGN OR ADD CAPACITY","TRANSPORT ONLY; RECEIVER OPEN")</x:f>
        <x:v>REDESIGN OR ADD CAPACITY</x:v>
      </x:c>
      <x:c r="S454" s="26"/>
    </x:row>
    <x:row r="455">
      <x:c r="C455" s="11" t="str">
        <x:v>G2-M-LAG</x:v>
      </x:c>
      <x:c r="D455" s="11" t="str">
        <x:v>G2</x:v>
      </x:c>
      <x:c r="E455" s="11" t="str">
        <x:v>Regional flood and displacement</x:v>
      </x:c>
      <x:c r="F455" s="11" t="str">
        <x:v>M-LAG</x:v>
      </x:c>
      <x:c r="G455" s="11" t="str">
        <x:v>Littoral-access group</x:v>
      </x:c>
      <x:c r="H455" s="18" t="n">
        <x:v>8</x:v>
      </x:c>
      <x:c r="I455" s="18" t="n">
        <x:f>SUM('06 Cargo Claims'!$N$4203:$N$4212)</x:f>
        <x:v>16800</x:v>
      </x:c>
      <x:c r="J455" s="18" t="n">
        <x:f>SUM('06 Cargo Claims'!$AN$4203:$AN$4212)</x:f>
        <x:v>5435.219608149309</x:v>
      </x:c>
      <x:c r="K455" s="17" t="n">
        <x:f>IF(I455=0,1,J455/I455)</x:f>
        <x:v>0.32352497667555413</x:v>
      </x:c>
      <x:c r="L455" s="17" t="n">
        <x:f>MIN('06 Cargo Claims'!$AO$4203:$AO$4212)</x:f>
        <x:v>0.12161116065139482</x:v>
      </x:c>
      <x:c r="M455" s="18" t="n">
        <x:f>H455*L455</x:f>
        <x:v>0.9728892852111586</x:v>
      </x:c>
      <x:c r="N455" s="18" t="n">
        <x:f>H455-M455</x:f>
        <x:v>7.027110714788842</x:v>
      </x:c>
      <x:c r="O455" s="11" t="str">
        <x:f>INDEX('06 Cargo Claims'!$H$4203:$H$4212,MATCH(L455,'06 Cargo Claims'!$AO$4203:$AO$4212,0))</x:f>
        <x:v>BAT-22</x:v>
      </x:c>
      <x:c r="P455" s="11" t="str">
        <x:f>IF(L455&gt;='01 Controls'!$E$16,"PASS","FAIL")</x:f>
        <x:v>FAIL</x:v>
      </x:c>
      <x:c r="Q455" s="11" t="str">
        <x:v>UNQUANTIFIED</x:v>
      </x:c>
      <x:c r="R455" s="11" t="str">
        <x:f>IF(P455="FAIL","REDESIGN OR ADD CAPACITY","TRANSPORT ONLY; RECEIVER OPEN")</x:f>
        <x:v>REDESIGN OR ADD CAPACITY</x:v>
      </x:c>
      <x:c r="S455" s="26"/>
    </x:row>
    <x:row r="456">
      <x:c r="C456" s="11" t="str">
        <x:v>G2-M-IWG</x:v>
      </x:c>
      <x:c r="D456" s="11" t="str">
        <x:v>G2</x:v>
      </x:c>
      <x:c r="E456" s="11" t="str">
        <x:v>Regional flood and displacement</x:v>
      </x:c>
      <x:c r="F456" s="11" t="str">
        <x:v>M-IWG</x:v>
      </x:c>
      <x:c r="G456" s="11" t="str">
        <x:v>Inland-waterway group</x:v>
      </x:c>
      <x:c r="H456" s="18" t="n">
        <x:v>6</x:v>
      </x:c>
      <x:c r="I456" s="18" t="n">
        <x:f>SUM('06 Cargo Claims'!$N$4213:$N$4222)</x:f>
        <x:v>12600</x:v>
      </x:c>
      <x:c r="J456" s="18" t="n">
        <x:f>SUM('06 Cargo Claims'!$AN$4213:$AN$4222)</x:f>
        <x:v>4076.414706111982</x:v>
      </x:c>
      <x:c r="K456" s="17" t="n">
        <x:f>IF(I456=0,1,J456/I456)</x:f>
        <x:v>0.32352497667555413</x:v>
      </x:c>
      <x:c r="L456" s="17" t="n">
        <x:f>MIN('06 Cargo Claims'!$AO$4213:$AO$4222)</x:f>
        <x:v>0.12161116065139484</x:v>
      </x:c>
      <x:c r="M456" s="18" t="n">
        <x:f>H456*L456</x:f>
        <x:v>0.729666963908369</x:v>
      </x:c>
      <x:c r="N456" s="18" t="n">
        <x:f>H456-M456</x:f>
        <x:v>5.270333036091631</x:v>
      </x:c>
      <x:c r="O456" s="11" t="str">
        <x:f>INDEX('06 Cargo Claims'!$H$4213:$H$4222,MATCH(L456,'06 Cargo Claims'!$AO$4213:$AO$4222,0))</x:f>
        <x:v>BAT-22</x:v>
      </x:c>
      <x:c r="P456" s="11" t="str">
        <x:f>IF(L456&gt;='01 Controls'!$E$16,"PASS","FAIL")</x:f>
        <x:v>FAIL</x:v>
      </x:c>
      <x:c r="Q456" s="11" t="str">
        <x:v>UNQUANTIFIED</x:v>
      </x:c>
      <x:c r="R456" s="11" t="str">
        <x:f>IF(P456="FAIL","REDESIGN OR ADD CAPACITY","TRANSPORT ONLY; RECEIVER OPEN")</x:f>
        <x:v>REDESIGN OR ADD CAPACITY</x:v>
      </x:c>
      <x:c r="S456" s="26"/>
    </x:row>
    <x:row r="457">
      <x:c r="C457" s="11" t="str">
        <x:v>G2-M-OSG</x:v>
      </x:c>
      <x:c r="D457" s="11" t="str">
        <x:v>G2</x:v>
      </x:c>
      <x:c r="E457" s="11" t="str">
        <x:v>Regional flood and displacement</x:v>
      </x:c>
      <x:c r="F457" s="11" t="str">
        <x:v>M-OSG</x:v>
      </x:c>
      <x:c r="G457" s="11" t="str">
        <x:v>Offshore-support group</x:v>
      </x:c>
      <x:c r="H457" s="18" t="n">
        <x:v>5</x:v>
      </x:c>
      <x:c r="I457" s="18" t="n">
        <x:f>SUM('06 Cargo Claims'!$N$4223:$N$4232)</x:f>
        <x:v>10500</x:v>
      </x:c>
      <x:c r="J457" s="18" t="n">
        <x:f>SUM('06 Cargo Claims'!$AN$4223:$AN$4232)</x:f>
        <x:v>3397.0122550933183</x:v>
      </x:c>
      <x:c r="K457" s="17" t="n">
        <x:f>IF(I457=0,1,J457/I457)</x:f>
        <x:v>0.32352497667555413</x:v>
      </x:c>
      <x:c r="L457" s="17" t="n">
        <x:f>MIN('06 Cargo Claims'!$AO$4223:$AO$4232)</x:f>
        <x:v>0.12161116065139481</x:v>
      </x:c>
      <x:c r="M457" s="18" t="n">
        <x:f>H457*L457</x:f>
        <x:v>0.6080558032569741</x:v>
      </x:c>
      <x:c r="N457" s="18" t="n">
        <x:f>H457-M457</x:f>
        <x:v>4.391944196743026</x:v>
      </x:c>
      <x:c r="O457" s="11" t="str">
        <x:f>INDEX('06 Cargo Claims'!$H$4223:$H$4232,MATCH(L457,'06 Cargo Claims'!$AO$4223:$AO$4232,0))</x:f>
        <x:v>BAT-22</x:v>
      </x:c>
      <x:c r="P457" s="11" t="str">
        <x:f>IF(L457&gt;='01 Controls'!$E$16,"PASS","FAIL")</x:f>
        <x:v>FAIL</x:v>
      </x:c>
      <x:c r="Q457" s="11" t="str">
        <x:v>UNQUANTIFIED</x:v>
      </x:c>
      <x:c r="R457" s="11" t="str">
        <x:f>IF(P457="FAIL","REDESIGN OR ADD CAPACITY","TRANSPORT ONLY; RECEIVER OPEN")</x:f>
        <x:v>REDESIGN OR ADD CAPACITY</x:v>
      </x:c>
      <x:c r="S457" s="26"/>
    </x:row>
    <x:row r="458">
      <x:c r="C458" s="11" t="str">
        <x:v>G2-M-SSG</x:v>
      </x:c>
      <x:c r="D458" s="11" t="str">
        <x:v>G2</x:v>
      </x:c>
      <x:c r="E458" s="11" t="str">
        <x:v>Regional flood and displacement</x:v>
      </x:c>
      <x:c r="F458" s="11" t="str">
        <x:v>M-SSG</x:v>
      </x:c>
      <x:c r="G458" s="11" t="str">
        <x:v>Ocean sustainment group</x:v>
      </x:c>
      <x:c r="H458" s="18" t="n">
        <x:v>8</x:v>
      </x:c>
      <x:c r="I458" s="18" t="n">
        <x:f>SUM('06 Cargo Claims'!$N$4233:$N$4242)</x:f>
        <x:v>16800</x:v>
      </x:c>
      <x:c r="J458" s="18" t="n">
        <x:f>SUM('06 Cargo Claims'!$AN$4233:$AN$4242)</x:f>
        <x:v>5435.219608149309</x:v>
      </x:c>
      <x:c r="K458" s="17" t="n">
        <x:f>IF(I458=0,1,J458/I458)</x:f>
        <x:v>0.32352497667555413</x:v>
      </x:c>
      <x:c r="L458" s="17" t="n">
        <x:f>MIN('06 Cargo Claims'!$AO$4233:$AO$4242)</x:f>
        <x:v>0.12161116065139482</x:v>
      </x:c>
      <x:c r="M458" s="18" t="n">
        <x:f>H458*L458</x:f>
        <x:v>0.9728892852111586</x:v>
      </x:c>
      <x:c r="N458" s="18" t="n">
        <x:f>H458-M458</x:f>
        <x:v>7.027110714788842</x:v>
      </x:c>
      <x:c r="O458" s="11" t="str">
        <x:f>INDEX('06 Cargo Claims'!$H$4233:$H$4242,MATCH(L458,'06 Cargo Claims'!$AO$4233:$AO$4242,0))</x:f>
        <x:v>BAT-22</x:v>
      </x:c>
      <x:c r="P458" s="11" t="str">
        <x:f>IF(L458&gt;='01 Controls'!$E$16,"PASS","FAIL")</x:f>
        <x:v>FAIL</x:v>
      </x:c>
      <x:c r="Q458" s="11" t="str">
        <x:v>UNQUANTIFIED</x:v>
      </x:c>
      <x:c r="R458" s="11" t="str">
        <x:f>IF(P458="FAIL","REDESIGN OR ADD CAPACITY","TRANSPORT ONLY; RECEIVER OPEN")</x:f>
        <x:v>REDESIGN OR ADD CAPACITY</x:v>
      </x:c>
      <x:c r="S458" s="26"/>
    </x:row>
    <x:row r="459">
      <x:c r="C459" s="11" t="str">
        <x:v>G2-I-CUG</x:v>
      </x:c>
      <x:c r="D459" s="11" t="str">
        <x:v>G2</x:v>
      </x:c>
      <x:c r="E459" s="11" t="str">
        <x:v>Regional flood and displacement</x:v>
      </x:c>
      <x:c r="F459" s="11" t="str">
        <x:v>I-CUG</x:v>
      </x:c>
      <x:c r="G459" s="11" t="str">
        <x:v>Communications utility group</x:v>
      </x:c>
      <x:c r="H459" s="18" t="n">
        <x:v>8</x:v>
      </x:c>
      <x:c r="I459" s="18" t="n">
        <x:f>SUM('06 Cargo Claims'!$N$4243:$N$4251)</x:f>
        <x:v>28800</x:v>
      </x:c>
      <x:c r="J459" s="18" t="n">
        <x:f>SUM('06 Cargo Claims'!$AN$4243:$AN$4251)</x:f>
        <x:v>5511.970964446164</x:v>
      </x:c>
      <x:c r="K459" s="17" t="n">
        <x:f>IF(I459=0,1,J459/I459)</x:f>
        <x:v>0.19138788070993623</x:v>
      </x:c>
      <x:c r="L459" s="17" t="n">
        <x:f>MIN('06 Cargo Claims'!$AO$4243:$AO$4251)</x:f>
        <x:v>0.12161116065139481</x:v>
      </x:c>
      <x:c r="M459" s="18" t="n">
        <x:f>H459*L459</x:f>
        <x:v>0.9728892852111585</x:v>
      </x:c>
      <x:c r="N459" s="18" t="n">
        <x:f>H459-M459</x:f>
        <x:v>7.027110714788842</x:v>
      </x:c>
      <x:c r="O459" s="11" t="str">
        <x:f>INDEX('06 Cargo Claims'!$H$4243:$H$4251,MATCH(L459,'06 Cargo Claims'!$AO$4243:$AO$4251,0))</x:f>
        <x:v>BAT-22</x:v>
      </x:c>
      <x:c r="P459" s="11" t="str">
        <x:f>IF(L459&gt;='01 Controls'!$E$16,"PASS","FAIL")</x:f>
        <x:v>FAIL</x:v>
      </x:c>
      <x:c r="Q459" s="11" t="str">
        <x:v>UNQUANTIFIED</x:v>
      </x:c>
      <x:c r="R459" s="11" t="str">
        <x:f>IF(P459="FAIL","REDESIGN OR ADD CAPACITY","TRANSPORT ONLY; RECEIVER OPEN")</x:f>
        <x:v>REDESIGN OR ADD CAPACITY</x:v>
      </x:c>
      <x:c r="S459" s="26"/>
    </x:row>
    <x:row r="460">
      <x:c r="C460" s="11" t="str">
        <x:v>G2-I-TSG</x:v>
      </x:c>
      <x:c r="D460" s="11" t="str">
        <x:v>G2</x:v>
      </x:c>
      <x:c r="E460" s="11" t="str">
        <x:v>Regional flood and displacement</x:v>
      </x:c>
      <x:c r="F460" s="11" t="str">
        <x:v>I-TSG</x:v>
      </x:c>
      <x:c r="G460" s="11" t="str">
        <x:v>Thermal safety group</x:v>
      </x:c>
      <x:c r="H460" s="18" t="n">
        <x:v>5</x:v>
      </x:c>
      <x:c r="I460" s="18" t="n">
        <x:f>SUM('06 Cargo Claims'!$N$4252:$N$4261)</x:f>
        <x:v>18000</x:v>
      </x:c>
      <x:c r="J460" s="18" t="n">
        <x:f>SUM('06 Cargo Claims'!$AN$4252:$AN$4261)</x:f>
        <x:v>5112.837045813831</x:v>
      </x:c>
      <x:c r="K460" s="17" t="n">
        <x:f>IF(I460=0,1,J460/I460)</x:f>
        <x:v>0.2840465025452128</x:v>
      </x:c>
      <x:c r="L460" s="17" t="n">
        <x:f>MIN('06 Cargo Claims'!$AO$4252:$AO$4261)</x:f>
        <x:v>0.12161116065139481</x:v>
      </x:c>
      <x:c r="M460" s="18" t="n">
        <x:f>H460*L460</x:f>
        <x:v>0.6080558032569741</x:v>
      </x:c>
      <x:c r="N460" s="18" t="n">
        <x:f>H460-M460</x:f>
        <x:v>4.391944196743026</x:v>
      </x:c>
      <x:c r="O460" s="11" t="str">
        <x:f>INDEX('06 Cargo Claims'!$H$4252:$H$4261,MATCH(L460,'06 Cargo Claims'!$AO$4252:$AO$4261,0))</x:f>
        <x:v>BAT-22</x:v>
      </x:c>
      <x:c r="P460" s="11" t="str">
        <x:f>IF(L460&gt;='01 Controls'!$E$16,"PASS","FAIL")</x:f>
        <x:v>FAIL</x:v>
      </x:c>
      <x:c r="Q460" s="11" t="str">
        <x:v>UNQUANTIFIED</x:v>
      </x:c>
      <x:c r="R460" s="11" t="str">
        <x:f>IF(P460="FAIL","REDESIGN OR ADD CAPACITY","TRANSPORT ONLY; RECEIVER OPEN")</x:f>
        <x:v>REDESIGN OR ADD CAPACITY</x:v>
      </x:c>
      <x:c r="S460" s="26"/>
    </x:row>
    <x:row r="461">
      <x:c r="C461" s="11" t="str">
        <x:v>G2-I-URG</x:v>
      </x:c>
      <x:c r="D461" s="11" t="str">
        <x:v>G2</x:v>
      </x:c>
      <x:c r="E461" s="11" t="str">
        <x:v>Regional flood and displacement</x:v>
      </x:c>
      <x:c r="F461" s="11" t="str">
        <x:v>I-URG</x:v>
      </x:c>
      <x:c r="G461" s="11" t="str">
        <x:v>Utility reconstruction group</x:v>
      </x:c>
      <x:c r="H461" s="18" t="n">
        <x:v>8</x:v>
      </x:c>
      <x:c r="I461" s="18" t="n">
        <x:f>SUM('06 Cargo Claims'!$N$4262:$N$4271)</x:f>
        <x:v>28800</x:v>
      </x:c>
      <x:c r="J461" s="18" t="n">
        <x:f>SUM('06 Cargo Claims'!$AN$4262:$AN$4271)</x:f>
        <x:v>8180.539273302129</x:v>
      </x:c>
      <x:c r="K461" s="17" t="n">
        <x:f>IF(I461=0,1,J461/I461)</x:f>
        <x:v>0.2840465025452128</x:v>
      </x:c>
      <x:c r="L461" s="17" t="n">
        <x:f>MIN('06 Cargo Claims'!$AO$4262:$AO$4271)</x:f>
        <x:v>0.12161116065139481</x:v>
      </x:c>
      <x:c r="M461" s="18" t="n">
        <x:f>H461*L461</x:f>
        <x:v>0.9728892852111585</x:v>
      </x:c>
      <x:c r="N461" s="18" t="n">
        <x:f>H461-M461</x:f>
        <x:v>7.027110714788842</x:v>
      </x:c>
      <x:c r="O461" s="11" t="str">
        <x:f>INDEX('06 Cargo Claims'!$H$4262:$H$4271,MATCH(L461,'06 Cargo Claims'!$AO$4262:$AO$4271,0))</x:f>
        <x:v>BAT-22</x:v>
      </x:c>
      <x:c r="P461" s="11" t="str">
        <x:f>IF(L461&gt;='01 Controls'!$E$16,"PASS","FAIL")</x:f>
        <x:v>FAIL</x:v>
      </x:c>
      <x:c r="Q461" s="11" t="str">
        <x:v>UNQUANTIFIED</x:v>
      </x:c>
      <x:c r="R461" s="11" t="str">
        <x:f>IF(P461="FAIL","REDESIGN OR ADD CAPACITY","TRANSPORT ONLY; RECEIVER OPEN")</x:f>
        <x:v>REDESIGN OR ADD CAPACITY</x:v>
      </x:c>
      <x:c r="S461" s="26"/>
    </x:row>
    <x:row r="462">
      <x:c r="C462" s="11" t="str">
        <x:v>G2-H-CHC</x:v>
      </x:c>
      <x:c r="D462" s="11" t="str">
        <x:v>G2</x:v>
      </x:c>
      <x:c r="E462" s="11" t="str">
        <x:v>Regional flood and displacement</x:v>
      </x:c>
      <x:c r="F462" s="11" t="str">
        <x:v>H-CHC</x:v>
      </x:c>
      <x:c r="G462" s="11" t="str">
        <x:v>Community health continuity group</x:v>
      </x:c>
      <x:c r="H462" s="18" t="n">
        <x:v>10</x:v>
      </x:c>
      <x:c r="I462" s="18" t="n">
        <x:f>SUM('06 Cargo Claims'!$N$4272:$N$4279)</x:f>
        <x:v>26250</x:v>
      </x:c>
      <x:c r="J462" s="18" t="n">
        <x:f>SUM('06 Cargo Claims'!$AN$4272:$AN$4279)</x:f>
        <x:v>4267.102214410275</x:v>
      </x:c>
      <x:c r="K462" s="17" t="n">
        <x:f>IF(I462=0,1,J462/I462)</x:f>
        <x:v>0.16255627483467716</x:v>
      </x:c>
      <x:c r="L462" s="17" t="n">
        <x:f>MIN('06 Cargo Claims'!$AO$4272:$AO$4279)</x:f>
        <x:v>0.12161116065139481</x:v>
      </x:c>
      <x:c r="M462" s="18" t="n">
        <x:f>H462*L462</x:f>
        <x:v>1.2161116065139481</x:v>
      </x:c>
      <x:c r="N462" s="18" t="n">
        <x:f>H462-M462</x:f>
        <x:v>8.783888393486052</x:v>
      </x:c>
      <x:c r="O462" s="11" t="str">
        <x:f>INDEX('06 Cargo Claims'!$H$4272:$H$4279,MATCH(L462,'06 Cargo Claims'!$AO$4272:$AO$4279,0))</x:f>
        <x:v>BAT-22</x:v>
      </x:c>
      <x:c r="P462" s="11" t="str">
        <x:f>IF(L462&gt;='01 Controls'!$E$16,"PASS","FAIL")</x:f>
        <x:v>FAIL</x:v>
      </x:c>
      <x:c r="Q462" s="11" t="str">
        <x:v>UNQUANTIFIED</x:v>
      </x:c>
      <x:c r="R462" s="11" t="str">
        <x:f>IF(P462="FAIL","REDESIGN OR ADD CAPACITY","TRANSPORT ONLY; RECEIVER OPEN")</x:f>
        <x:v>REDESIGN OR ADD CAPACITY</x:v>
      </x:c>
      <x:c r="S462" s="26"/>
    </x:row>
    <x:row r="463">
      <x:c r="C463" s="11" t="str">
        <x:v>G2-H-MAC</x:v>
      </x:c>
      <x:c r="D463" s="11" t="str">
        <x:v>G2</x:v>
      </x:c>
      <x:c r="E463" s="11" t="str">
        <x:v>Regional flood and displacement</x:v>
      </x:c>
      <x:c r="F463" s="11" t="str">
        <x:v>H-MAC</x:v>
      </x:c>
      <x:c r="G463" s="11" t="str">
        <x:v>Mobile acute-care group</x:v>
      </x:c>
      <x:c r="H463" s="18" t="n">
        <x:v>6</x:v>
      </x:c>
      <x:c r="I463" s="18" t="n">
        <x:f>SUM('06 Cargo Claims'!$N$4280:$N$4287)</x:f>
        <x:v>15750</x:v>
      </x:c>
      <x:c r="J463" s="18" t="n">
        <x:f>SUM('06 Cargo Claims'!$AN$4280:$AN$4287)</x:f>
        <x:v>2560.261328646165</x:v>
      </x:c>
      <x:c r="K463" s="17" t="n">
        <x:f>IF(I463=0,1,J463/I463)</x:f>
        <x:v>0.16255627483467716</x:v>
      </x:c>
      <x:c r="L463" s="17" t="n">
        <x:f>MIN('06 Cargo Claims'!$AO$4280:$AO$4287)</x:f>
        <x:v>0.12161116065139481</x:v>
      </x:c>
      <x:c r="M463" s="18" t="n">
        <x:f>H463*L463</x:f>
        <x:v>0.7296669639083688</x:v>
      </x:c>
      <x:c r="N463" s="18" t="n">
        <x:f>H463-M463</x:f>
        <x:v>5.270333036091631</x:v>
      </x:c>
      <x:c r="O463" s="11" t="str">
        <x:f>INDEX('06 Cargo Claims'!$H$4280:$H$4287,MATCH(L463,'06 Cargo Claims'!$AO$4280:$AO$4287,0))</x:f>
        <x:v>BAT-22</x:v>
      </x:c>
      <x:c r="P463" s="11" t="str">
        <x:f>IF(L463&gt;='01 Controls'!$E$16,"PASS","FAIL")</x:f>
        <x:v>FAIL</x:v>
      </x:c>
      <x:c r="Q463" s="11" t="str">
        <x:v>UNQUANTIFIED</x:v>
      </x:c>
      <x:c r="R463" s="11" t="str">
        <x:f>IF(P463="FAIL","REDESIGN OR ADD CAPACITY","TRANSPORT ONLY; RECEIVER OPEN")</x:f>
        <x:v>REDESIGN OR ADD CAPACITY</x:v>
      </x:c>
      <x:c r="S463" s="26"/>
    </x:row>
    <x:row r="464">
      <x:c r="C464" s="11" t="str">
        <x:v>G2-H-PHC</x:v>
      </x:c>
      <x:c r="D464" s="11" t="str">
        <x:v>G2</x:v>
      </x:c>
      <x:c r="E464" s="11" t="str">
        <x:v>Regional flood and displacement</x:v>
      </x:c>
      <x:c r="F464" s="11" t="str">
        <x:v>H-PHC</x:v>
      </x:c>
      <x:c r="G464" s="11" t="str">
        <x:v>Public-health control group</x:v>
      </x:c>
      <x:c r="H464" s="18" t="n">
        <x:v>6</x:v>
      </x:c>
      <x:c r="I464" s="18" t="n">
        <x:f>SUM('06 Cargo Claims'!$N$4288:$N$4295)</x:f>
        <x:v>15750</x:v>
      </x:c>
      <x:c r="J464" s="18" t="n">
        <x:f>SUM('06 Cargo Claims'!$AN$4288:$AN$4295)</x:f>
        <x:v>2560.261328646165</x:v>
      </x:c>
      <x:c r="K464" s="17" t="n">
        <x:f>IF(I464=0,1,J464/I464)</x:f>
        <x:v>0.16255627483467716</x:v>
      </x:c>
      <x:c r="L464" s="17" t="n">
        <x:f>MIN('06 Cargo Claims'!$AO$4288:$AO$4295)</x:f>
        <x:v>0.12161116065139481</x:v>
      </x:c>
      <x:c r="M464" s="18" t="n">
        <x:f>H464*L464</x:f>
        <x:v>0.7296669639083688</x:v>
      </x:c>
      <x:c r="N464" s="18" t="n">
        <x:f>H464-M464</x:f>
        <x:v>5.270333036091631</x:v>
      </x:c>
      <x:c r="O464" s="11" t="str">
        <x:f>INDEX('06 Cargo Claims'!$H$4288:$H$4295,MATCH(L464,'06 Cargo Claims'!$AO$4288:$AO$4295,0))</x:f>
        <x:v>BAT-22</x:v>
      </x:c>
      <x:c r="P464" s="11" t="str">
        <x:f>IF(L464&gt;='01 Controls'!$E$16,"PASS","FAIL")</x:f>
        <x:v>FAIL</x:v>
      </x:c>
      <x:c r="Q464" s="11" t="str">
        <x:v>UNQUANTIFIED</x:v>
      </x:c>
      <x:c r="R464" s="11" t="str">
        <x:f>IF(P464="FAIL","REDESIGN OR ADD CAPACITY","TRANSPORT ONLY; RECEIVER OPEN")</x:f>
        <x:v>REDESIGN OR ADD CAPACITY</x:v>
      </x:c>
      <x:c r="S464" s="26"/>
    </x:row>
    <x:row r="465">
      <x:c r="C465" s="11" t="str">
        <x:v>G2-H-HWR</x:v>
      </x:c>
      <x:c r="D465" s="11" t="str">
        <x:v>G2</x:v>
      </x:c>
      <x:c r="E465" s="11" t="str">
        <x:v>Regional flood and displacement</x:v>
      </x:c>
      <x:c r="F465" s="11" t="str">
        <x:v>H-HWR</x:v>
      </x:c>
      <x:c r="G465" s="11" t="str">
        <x:v>Health workforce replacement group</x:v>
      </x:c>
      <x:c r="H465" s="18" t="n">
        <x:v>10</x:v>
      </x:c>
      <x:c r="I465" s="18" t="n">
        <x:f>SUM('06 Cargo Claims'!$N$4296:$N$4303)</x:f>
        <x:v>26250</x:v>
      </x:c>
      <x:c r="J465" s="18" t="n">
        <x:f>SUM('06 Cargo Claims'!$AN$4296:$AN$4303)</x:f>
        <x:v>4267.102214410275</x:v>
      </x:c>
      <x:c r="K465" s="17" t="n">
        <x:f>IF(I465=0,1,J465/I465)</x:f>
        <x:v>0.16255627483467716</x:v>
      </x:c>
      <x:c r="L465" s="17" t="n">
        <x:f>MIN('06 Cargo Claims'!$AO$4296:$AO$4303)</x:f>
        <x:v>0.12161116065139481</x:v>
      </x:c>
      <x:c r="M465" s="18" t="n">
        <x:f>H465*L465</x:f>
        <x:v>1.2161116065139481</x:v>
      </x:c>
      <x:c r="N465" s="18" t="n">
        <x:f>H465-M465</x:f>
        <x:v>8.783888393486052</x:v>
      </x:c>
      <x:c r="O465" s="11" t="str">
        <x:f>INDEX('06 Cargo Claims'!$H$4296:$H$4303,MATCH(L465,'06 Cargo Claims'!$AO$4296:$AO$4303,0))</x:f>
        <x:v>BAT-22</x:v>
      </x:c>
      <x:c r="P465" s="11" t="str">
        <x:f>IF(L465&gt;='01 Controls'!$E$16,"PASS","FAIL")</x:f>
        <x:v>FAIL</x:v>
      </x:c>
      <x:c r="Q465" s="11" t="str">
        <x:v>UNQUANTIFIED</x:v>
      </x:c>
      <x:c r="R465" s="11" t="str">
        <x:f>IF(P465="FAIL","REDESIGN OR ADD CAPACITY","TRANSPORT ONLY; RECEIVER OPEN")</x:f>
        <x:v>REDESIGN OR ADD CAPACITY</x:v>
      </x:c>
      <x:c r="S465" s="26"/>
    </x:row>
    <x:row r="466">
      <x:c r="C466" s="11" t="str">
        <x:v>G2-C-PSG</x:v>
      </x:c>
      <x:c r="D466" s="11" t="str">
        <x:v>G2</x:v>
      </x:c>
      <x:c r="E466" s="11" t="str">
        <x:v>Regional flood and displacement</x:v>
      </x:c>
      <x:c r="F466" s="11" t="str">
        <x:v>C-PSG</x:v>
      </x:c>
      <x:c r="G466" s="11" t="str">
        <x:v>Population support group</x:v>
      </x:c>
      <x:c r="H466" s="18" t="n">
        <x:v>16</x:v>
      </x:c>
      <x:c r="I466" s="18" t="n">
        <x:f>SUM('06 Cargo Claims'!$N$4304:$N$4311)</x:f>
        <x:v>35100</x:v>
      </x:c>
      <x:c r="J466" s="18" t="n">
        <x:f>SUM('06 Cargo Claims'!$AN$4304:$AN$4311)</x:f>
        <x:v>6352.360594911936</x:v>
      </x:c>
      <x:c r="K466" s="17" t="n">
        <x:f>IF(I466=0,1,J466/I466)</x:f>
        <x:v>0.18097893432797538</x:v>
      </x:c>
      <x:c r="L466" s="17" t="n">
        <x:f>MIN('06 Cargo Claims'!$AO$4304:$AO$4311)</x:f>
        <x:v>0.12161116065139481</x:v>
      </x:c>
      <x:c r="M466" s="18" t="n">
        <x:f>H466*L466</x:f>
        <x:v>1.945778570422317</x:v>
      </x:c>
      <x:c r="N466" s="18" t="n">
        <x:f>H466-M466</x:f>
        <x:v>14.054221429577684</x:v>
      </x:c>
      <x:c r="O466" s="11" t="str">
        <x:f>INDEX('06 Cargo Claims'!$H$4304:$H$4311,MATCH(L466,'06 Cargo Claims'!$AO$4304:$AO$4311,0))</x:f>
        <x:v>BAT-22</x:v>
      </x:c>
      <x:c r="P466" s="11" t="str">
        <x:f>IF(L466&gt;='01 Controls'!$E$16,"PASS","FAIL")</x:f>
        <x:v>FAIL</x:v>
      </x:c>
      <x:c r="Q466" s="11" t="str">
        <x:v>UNQUANTIFIED</x:v>
      </x:c>
      <x:c r="R466" s="11" t="str">
        <x:f>IF(P466="FAIL","REDESIGN OR ADD CAPACITY","TRANSPORT ONLY; RECEIVER OPEN")</x:f>
        <x:v>REDESIGN OR ADD CAPACITY</x:v>
      </x:c>
      <x:c r="S466" s="26"/>
    </x:row>
    <x:row r="467">
      <x:c r="C467" s="11" t="str">
        <x:v>G2-C-EGG</x:v>
      </x:c>
      <x:c r="D467" s="11" t="str">
        <x:v>G2</x:v>
      </x:c>
      <x:c r="E467" s="11" t="str">
        <x:v>Regional flood and displacement</x:v>
      </x:c>
      <x:c r="F467" s="11" t="str">
        <x:v>C-EGG</x:v>
      </x:c>
      <x:c r="G467" s="11" t="str">
        <x:v>Essential-goods group</x:v>
      </x:c>
      <x:c r="H467" s="18" t="n">
        <x:v>16</x:v>
      </x:c>
      <x:c r="I467" s="18" t="n">
        <x:f>SUM('06 Cargo Claims'!$N$4312:$N$4319)</x:f>
        <x:v>35100</x:v>
      </x:c>
      <x:c r="J467" s="18" t="n">
        <x:f>SUM('06 Cargo Claims'!$AN$4312:$AN$4319)</x:f>
        <x:v>6352.360594911936</x:v>
      </x:c>
      <x:c r="K467" s="17" t="n">
        <x:f>IF(I467=0,1,J467/I467)</x:f>
        <x:v>0.18097893432797538</x:v>
      </x:c>
      <x:c r="L467" s="17" t="n">
        <x:f>MIN('06 Cargo Claims'!$AO$4312:$AO$4319)</x:f>
        <x:v>0.12161116065139481</x:v>
      </x:c>
      <x:c r="M467" s="18" t="n">
        <x:f>H467*L467</x:f>
        <x:v>1.945778570422317</x:v>
      </x:c>
      <x:c r="N467" s="18" t="n">
        <x:f>H467-M467</x:f>
        <x:v>14.054221429577684</x:v>
      </x:c>
      <x:c r="O467" s="11" t="str">
        <x:f>INDEX('06 Cargo Claims'!$H$4312:$H$4319,MATCH(L467,'06 Cargo Claims'!$AO$4312:$AO$4319,0))</x:f>
        <x:v>BAT-22</x:v>
      </x:c>
      <x:c r="P467" s="11" t="str">
        <x:f>IF(L467&gt;='01 Controls'!$E$16,"PASS","FAIL")</x:f>
        <x:v>FAIL</x:v>
      </x:c>
      <x:c r="Q467" s="11" t="str">
        <x:v>UNQUANTIFIED</x:v>
      </x:c>
      <x:c r="R467" s="11" t="str">
        <x:f>IF(P467="FAIL","REDESIGN OR ADD CAPACITY","TRANSPORT ONLY; RECEIVER OPEN")</x:f>
        <x:v>REDESIGN OR ADD CAPACITY</x:v>
      </x:c>
      <x:c r="S467" s="26"/>
    </x:row>
    <x:row r="468">
      <x:c r="C468" s="11" t="str">
        <x:v>G2-C-CAG</x:v>
      </x:c>
      <x:c r="D468" s="11" t="str">
        <x:v>G2</x:v>
      </x:c>
      <x:c r="E468" s="11" t="str">
        <x:v>Regional flood and displacement</x:v>
      </x:c>
      <x:c r="F468" s="11" t="str">
        <x:v>C-CAG</x:v>
      </x:c>
      <x:c r="G468" s="11" t="str">
        <x:v>Civil access group</x:v>
      </x:c>
      <x:c r="H468" s="18" t="n">
        <x:v>12</x:v>
      </x:c>
      <x:c r="I468" s="18" t="n">
        <x:f>SUM('06 Cargo Claims'!$N$4320:$N$4327)</x:f>
        <x:v>26325</x:v>
      </x:c>
      <x:c r="J468" s="18" t="n">
        <x:f>SUM('06 Cargo Claims'!$AN$4320:$AN$4327)</x:f>
        <x:v>4764.270446183952</x:v>
      </x:c>
      <x:c r="K468" s="17" t="n">
        <x:f>IF(I468=0,1,J468/I468)</x:f>
        <x:v>0.18097893432797538</x:v>
      </x:c>
      <x:c r="L468" s="17" t="n">
        <x:f>MIN('06 Cargo Claims'!$AO$4320:$AO$4327)</x:f>
        <x:v>0.12161116065139482</x:v>
      </x:c>
      <x:c r="M468" s="18" t="n">
        <x:f>H468*L468</x:f>
        <x:v>1.4593339278167379</x:v>
      </x:c>
      <x:c r="N468" s="18" t="n">
        <x:f>H468-M468</x:f>
        <x:v>10.540666072183262</x:v>
      </x:c>
      <x:c r="O468" s="11" t="str">
        <x:f>INDEX('06 Cargo Claims'!$H$4320:$H$4327,MATCH(L468,'06 Cargo Claims'!$AO$4320:$AO$4327,0))</x:f>
        <x:v>BAT-22</x:v>
      </x:c>
      <x:c r="P468" s="11" t="str">
        <x:f>IF(L468&gt;='01 Controls'!$E$16,"PASS","FAIL")</x:f>
        <x:v>FAIL</x:v>
      </x:c>
      <x:c r="Q468" s="11" t="str">
        <x:v>UNQUANTIFIED</x:v>
      </x:c>
      <x:c r="R468" s="11" t="str">
        <x:f>IF(P468="FAIL","REDESIGN OR ADD CAPACITY","TRANSPORT ONLY; RECEIVER OPEN")</x:f>
        <x:v>REDESIGN OR ADD CAPACITY</x:v>
      </x:c>
      <x:c r="S468" s="26"/>
    </x:row>
    <x:row r="469">
      <x:c r="C469" s="11" t="str">
        <x:v>G2-C-DTG</x:v>
      </x:c>
      <x:c r="D469" s="11" t="str">
        <x:v>G2</x:v>
      </x:c>
      <x:c r="E469" s="11" t="str">
        <x:v>Regional flood and displacement</x:v>
      </x:c>
      <x:c r="F469" s="11" t="str">
        <x:v>C-DTG</x:v>
      </x:c>
      <x:c r="G469" s="11" t="str">
        <x:v>Displacement transition group</x:v>
      </x:c>
      <x:c r="H469" s="18" t="n">
        <x:v>14</x:v>
      </x:c>
      <x:c r="I469" s="18" t="n">
        <x:f>SUM('06 Cargo Claims'!$N$4328:$N$4335)</x:f>
        <x:v>30712.5</x:v>
      </x:c>
      <x:c r="J469" s="18" t="n">
        <x:f>SUM('06 Cargo Claims'!$AN$4328:$AN$4335)</x:f>
        <x:v>5558.315520547944</x:v>
      </x:c>
      <x:c r="K469" s="17" t="n">
        <x:f>IF(I469=0,1,J469/I469)</x:f>
        <x:v>0.1809789343279754</x:v>
      </x:c>
      <x:c r="L469" s="17" t="n">
        <x:f>MIN('06 Cargo Claims'!$AO$4328:$AO$4335)</x:f>
        <x:v>0.12161116065139481</x:v>
      </x:c>
      <x:c r="M469" s="18" t="n">
        <x:f>H469*L469</x:f>
        <x:v>1.7025562491195274</x:v>
      </x:c>
      <x:c r="N469" s="18" t="n">
        <x:f>H469-M469</x:f>
        <x:v>12.297443750880472</x:v>
      </x:c>
      <x:c r="O469" s="11" t="str">
        <x:f>INDEX('06 Cargo Claims'!$H$4328:$H$4335,MATCH(L469,'06 Cargo Claims'!$AO$4328:$AO$4335,0))</x:f>
        <x:v>BAT-22</x:v>
      </x:c>
      <x:c r="P469" s="11" t="str">
        <x:f>IF(L469&gt;='01 Controls'!$E$16,"PASS","FAIL")</x:f>
        <x:v>FAIL</x:v>
      </x:c>
      <x:c r="Q469" s="11" t="str">
        <x:v>UNQUANTIFIED</x:v>
      </x:c>
      <x:c r="R469" s="11" t="str">
        <x:f>IF(P469="FAIL","REDESIGN OR ADD CAPACITY","TRANSPORT ONLY; RECEIVER OPEN")</x:f>
        <x:v>REDESIGN OR ADD CAPACITY</x:v>
      </x:c>
      <x:c r="S469" s="26"/>
    </x:row>
    <x:row r="470">
      <x:c r="C470" s="11" t="str">
        <x:v>G2-C-CIG</x:v>
      </x:c>
      <x:c r="D470" s="11" t="str">
        <x:v>G2</x:v>
      </x:c>
      <x:c r="E470" s="11" t="str">
        <x:v>Regional flood and displacement</x:v>
      </x:c>
      <x:c r="F470" s="11" t="str">
        <x:v>C-CIG</x:v>
      </x:c>
      <x:c r="G470" s="11" t="str">
        <x:v>Community institutions group</x:v>
      </x:c>
      <x:c r="H470" s="18" t="n">
        <x:v>10</x:v>
      </x:c>
      <x:c r="I470" s="18" t="n">
        <x:f>SUM('06 Cargo Claims'!$N$4336:$N$4343)</x:f>
        <x:v>21937.5</x:v>
      </x:c>
      <x:c r="J470" s="18" t="n">
        <x:f>SUM('06 Cargo Claims'!$AN$4336:$AN$4343)</x:f>
        <x:v>3970.2253718199604</x:v>
      </x:c>
      <x:c r="K470" s="17" t="n">
        <x:f>IF(I470=0,1,J470/I470)</x:f>
        <x:v>0.1809789343279754</x:v>
      </x:c>
      <x:c r="L470" s="17" t="n">
        <x:f>MIN('06 Cargo Claims'!$AO$4336:$AO$4343)</x:f>
        <x:v>0.12161116065139482</x:v>
      </x:c>
      <x:c r="M470" s="18" t="n">
        <x:f>H470*L470</x:f>
        <x:v>1.2161116065139481</x:v>
      </x:c>
      <x:c r="N470" s="18" t="n">
        <x:f>H470-M470</x:f>
        <x:v>8.783888393486052</x:v>
      </x:c>
      <x:c r="O470" s="11" t="str">
        <x:f>INDEX('06 Cargo Claims'!$H$4336:$H$4343,MATCH(L470,'06 Cargo Claims'!$AO$4336:$AO$4343,0))</x:f>
        <x:v>BAT-22</x:v>
      </x:c>
      <x:c r="P470" s="11" t="str">
        <x:f>IF(L470&gt;='01 Controls'!$E$16,"PASS","FAIL")</x:f>
        <x:v>FAIL</x:v>
      </x:c>
      <x:c r="Q470" s="11" t="str">
        <x:v>UNQUANTIFIED</x:v>
      </x:c>
      <x:c r="R470" s="11" t="str">
        <x:f>IF(P470="FAIL","REDESIGN OR ADD CAPACITY","TRANSPORT ONLY; RECEIVER OPEN")</x:f>
        <x:v>REDESIGN OR ADD CAPACITY</x:v>
      </x:c>
      <x:c r="S470" s="26"/>
    </x:row>
    <x:row r="471">
      <x:c r="C471" s="11" t="str">
        <x:v>G2-J-RIG</x:v>
      </x:c>
      <x:c r="D471" s="11" t="str">
        <x:v>G2</x:v>
      </x:c>
      <x:c r="E471" s="11" t="str">
        <x:v>Regional flood and displacement</x:v>
      </x:c>
      <x:c r="F471" s="11" t="str">
        <x:v>J-RIG</x:v>
      </x:c>
      <x:c r="G471" s="11" t="str">
        <x:v>Resilience information group</x:v>
      </x:c>
      <x:c r="H471" s="18" t="n">
        <x:v>8</x:v>
      </x:c>
      <x:c r="I471" s="18" t="n">
        <x:f>SUM('06 Cargo Claims'!$N$4344:$N$4352)</x:f>
        <x:v>10920</x:v>
      </x:c>
      <x:c r="J471" s="18" t="n">
        <x:f>SUM('06 Cargo Claims'!$AN$4344:$AN$4352)</x:f>
        <x:v>2089.955657352504</x:v>
      </x:c>
      <x:c r="K471" s="17" t="n">
        <x:f>IF(I471=0,1,J471/I471)</x:f>
        <x:v>0.1913878807099363</x:v>
      </x:c>
      <x:c r="L471" s="17" t="n">
        <x:f>MIN('06 Cargo Claims'!$AO$4344:$AO$4352)</x:f>
        <x:v>0.12161116065139482</x:v>
      </x:c>
      <x:c r="M471" s="18" t="n">
        <x:f>H471*L471</x:f>
        <x:v>0.9728892852111586</x:v>
      </x:c>
      <x:c r="N471" s="18" t="n">
        <x:f>H471-M471</x:f>
        <x:v>7.027110714788842</x:v>
      </x:c>
      <x:c r="O471" s="11" t="str">
        <x:f>INDEX('06 Cargo Claims'!$H$4344:$H$4352,MATCH(L471,'06 Cargo Claims'!$AO$4344:$AO$4352,0))</x:f>
        <x:v>BAT-22</x:v>
      </x:c>
      <x:c r="P471" s="11" t="str">
        <x:f>IF(L471&gt;='01 Controls'!$E$16,"PASS","FAIL")</x:f>
        <x:v>FAIL</x:v>
      </x:c>
      <x:c r="Q471" s="11" t="str">
        <x:v>UNQUANTIFIED</x:v>
      </x:c>
      <x:c r="R471" s="11" t="str">
        <x:f>IF(P471="FAIL","REDESIGN OR ADD CAPACITY","TRANSPORT ONLY; RECEIVER OPEN")</x:f>
        <x:v>REDESIGN OR ADD CAPACITY</x:v>
      </x:c>
      <x:c r="S471" s="26"/>
    </x:row>
    <x:row r="472">
      <x:c r="C472" s="11" t="str">
        <x:v>G2-M-MPG</x:v>
      </x:c>
      <x:c r="D472" s="11" t="str">
        <x:v>G2</x:v>
      </x:c>
      <x:c r="E472" s="11" t="str">
        <x:v>Regional flood and displacement</x:v>
      </x:c>
      <x:c r="F472" s="11" t="str">
        <x:v>M-MPG</x:v>
      </x:c>
      <x:c r="G472" s="11" t="str">
        <x:v>Maritime production group</x:v>
      </x:c>
      <x:c r="H472" s="18" t="n">
        <x:v>4</x:v>
      </x:c>
      <x:c r="I472" s="18" t="n">
        <x:f>SUM('06 Cargo Claims'!$N$4353:$N$4362)</x:f>
        <x:v>29400</x:v>
      </x:c>
      <x:c r="J472" s="18" t="n">
        <x:f>SUM('06 Cargo Claims'!$AN$4353:$AN$4362)</x:f>
        <x:v>9511.634314261291</x:v>
      </x:c>
      <x:c r="K472" s="17" t="n">
        <x:f>IF(I472=0,1,J472/I472)</x:f>
        <x:v>0.32352497667555413</x:v>
      </x:c>
      <x:c r="L472" s="17" t="n">
        <x:f>MIN('06 Cargo Claims'!$AO$4353:$AO$4362)</x:f>
        <x:v>0.12161116065139481</x:v>
      </x:c>
      <x:c r="M472" s="18" t="n">
        <x:f>H472*L472</x:f>
        <x:v>0.48644464260557924</x:v>
      </x:c>
      <x:c r="N472" s="18" t="n">
        <x:f>H472-M472</x:f>
        <x:v>3.513555357394421</x:v>
      </x:c>
      <x:c r="O472" s="11" t="str">
        <x:f>INDEX('06 Cargo Claims'!$H$4353:$H$4362,MATCH(L472,'06 Cargo Claims'!$AO$4353:$AO$4362,0))</x:f>
        <x:v>BAT-22</x:v>
      </x:c>
      <x:c r="P472" s="11" t="str">
        <x:f>IF(L472&gt;='01 Controls'!$E$16,"PASS","FAIL")</x:f>
        <x:v>FAIL</x:v>
      </x:c>
      <x:c r="Q472" s="11" t="str">
        <x:v>UNQUANTIFIED</x:v>
      </x:c>
      <x:c r="R472" s="11" t="str">
        <x:f>IF(P472="FAIL","REDESIGN OR ADD CAPACITY","TRANSPORT ONLY; RECEIVER OPEN")</x:f>
        <x:v>REDESIGN OR ADD CAPACITY</x:v>
      </x:c>
      <x:c r="S472" s="26"/>
    </x:row>
    <x:row r="473">
      <x:c r="C473" s="11" t="str">
        <x:v>G2-I-WRG</x:v>
      </x:c>
      <x:c r="D473" s="11" t="str">
        <x:v>G2</x:v>
      </x:c>
      <x:c r="E473" s="11" t="str">
        <x:v>Regional flood and displacement</x:v>
      </x:c>
      <x:c r="F473" s="11" t="str">
        <x:v>I-WRG</x:v>
      </x:c>
      <x:c r="G473" s="11" t="str">
        <x:v>Water restoration group</x:v>
      </x:c>
      <x:c r="H473" s="18" t="n">
        <x:v>7</x:v>
      </x:c>
      <x:c r="I473" s="18" t="n">
        <x:f>SUM('06 Cargo Claims'!$N$4363:$N$4372)</x:f>
        <x:v>49383.6</x:v>
      </x:c>
      <x:c r="J473" s="18" t="n">
        <x:f>SUM('06 Cargo Claims'!$AN$4363:$AN$4372)</x:f>
        <x:v>14027.23886309177</x:v>
      </x:c>
      <x:c r="K473" s="17" t="n">
        <x:f>IF(I473=0,1,J473/I473)</x:f>
        <x:v>0.2840465025452128</x:v>
      </x:c>
      <x:c r="L473" s="17" t="n">
        <x:f>MIN('06 Cargo Claims'!$AO$4363:$AO$4372)</x:f>
        <x:v>0.12161116065139481</x:v>
      </x:c>
      <x:c r="M473" s="18" t="n">
        <x:f>H473*L473</x:f>
        <x:v>0.8512781245597637</x:v>
      </x:c>
      <x:c r="N473" s="18" t="n">
        <x:f>H473-M473</x:f>
        <x:v>6.148721875440236</x:v>
      </x:c>
      <x:c r="O473" s="11" t="str">
        <x:f>INDEX('06 Cargo Claims'!$H$4363:$H$4372,MATCH(L473,'06 Cargo Claims'!$AO$4363:$AO$4372,0))</x:f>
        <x:v>BAT-22</x:v>
      </x:c>
      <x:c r="P473" s="11" t="str">
        <x:f>IF(L473&gt;='01 Controls'!$E$16,"PASS","FAIL")</x:f>
        <x:v>FAIL</x:v>
      </x:c>
      <x:c r="Q473" s="11" t="str">
        <x:v>UNQUANTIFIED</x:v>
      </x:c>
      <x:c r="R473" s="11" t="str">
        <x:f>IF(P473="FAIL","REDESIGN OR ADD CAPACITY","TRANSPORT ONLY; RECEIVER OPEN")</x:f>
        <x:v>REDESIGN OR ADD CAPACITY</x:v>
      </x:c>
      <x:c r="S473" s="26"/>
    </x:row>
    <x:row r="474">
      <x:c r="C474" s="11" t="str">
        <x:v>G2-I-PRG</x:v>
      </x:c>
      <x:c r="D474" s="11" t="str">
        <x:v>G2</x:v>
      </x:c>
      <x:c r="E474" s="11" t="str">
        <x:v>Regional flood and displacement</x:v>
      </x:c>
      <x:c r="F474" s="11" t="str">
        <x:v>I-PRG</x:v>
      </x:c>
      <x:c r="G474" s="11" t="str">
        <x:v>Power restoration group</x:v>
      </x:c>
      <x:c r="H474" s="18" t="n">
        <x:v>7</x:v>
      </x:c>
      <x:c r="I474" s="18" t="n">
        <x:f>SUM('06 Cargo Claims'!$N$4373:$N$4382)</x:f>
        <x:v>38497.2</x:v>
      </x:c>
      <x:c r="J474" s="18" t="n">
        <x:f>SUM('06 Cargo Claims'!$AN$4373:$AN$4382)</x:f>
        <x:v>10934.995017783565</x:v>
      </x:c>
      <x:c r="K474" s="17" t="n">
        <x:f>IF(I474=0,1,J474/I474)</x:f>
        <x:v>0.2840465025452128</x:v>
      </x:c>
      <x:c r="L474" s="17" t="n">
        <x:f>MIN('06 Cargo Claims'!$AO$4373:$AO$4382)</x:f>
        <x:v>0.12161116065139478</x:v>
      </x:c>
      <x:c r="M474" s="18" t="n">
        <x:f>H474*L474</x:f>
        <x:v>0.8512781245597635</x:v>
      </x:c>
      <x:c r="N474" s="18" t="n">
        <x:f>H474-M474</x:f>
        <x:v>6.148721875440237</x:v>
      </x:c>
      <x:c r="O474" s="11" t="str">
        <x:f>INDEX('06 Cargo Claims'!$H$4373:$H$4382,MATCH(L474,'06 Cargo Claims'!$AO$4373:$AO$4382,0))</x:f>
        <x:v>BAT-22</x:v>
      </x:c>
      <x:c r="P474" s="11" t="str">
        <x:f>IF(L474&gt;='01 Controls'!$E$16,"PASS","FAIL")</x:f>
        <x:v>FAIL</x:v>
      </x:c>
      <x:c r="Q474" s="11" t="str">
        <x:v>UNQUANTIFIED</x:v>
      </x:c>
      <x:c r="R474" s="11" t="str">
        <x:f>IF(P474="FAIL","REDESIGN OR ADD CAPACITY","TRANSPORT ONLY; RECEIVER OPEN")</x:f>
        <x:v>REDESIGN OR ADD CAPACITY</x:v>
      </x:c>
      <x:c r="S474" s="26"/>
    </x:row>
    <x:row r="475">
      <x:c r="C475" s="11" t="str">
        <x:v>G2-I-GBG</x:v>
      </x:c>
      <x:c r="D475" s="11" t="str">
        <x:v>G2</x:v>
      </x:c>
      <x:c r="E475" s="11" t="str">
        <x:v>Regional flood and displacement</x:v>
      </x:c>
      <x:c r="F475" s="11" t="str">
        <x:v>I-GBG</x:v>
      </x:c>
      <x:c r="G475" s="11" t="str">
        <x:v>Grid bridge group</x:v>
      </x:c>
      <x:c r="H475" s="18" t="n">
        <x:v>5</x:v>
      </x:c>
      <x:c r="I475" s="18" t="n">
        <x:f>SUM('06 Cargo Claims'!$N$4383:$N$4392)</x:f>
        <x:v>22500</x:v>
      </x:c>
      <x:c r="J475" s="18" t="n">
        <x:f>SUM('06 Cargo Claims'!$AN$4383:$AN$4392)</x:f>
        <x:v>6391.046307267288</x:v>
      </x:c>
      <x:c r="K475" s="17" t="n">
        <x:f>IF(I475=0,1,J475/I475)</x:f>
        <x:v>0.2840465025452128</x:v>
      </x:c>
      <x:c r="L475" s="17" t="n">
        <x:f>MIN('06 Cargo Claims'!$AO$4383:$AO$4392)</x:f>
        <x:v>0.12161116065139482</x:v>
      </x:c>
      <x:c r="M475" s="18" t="n">
        <x:f>H475*L475</x:f>
        <x:v>0.6080558032569741</x:v>
      </x:c>
      <x:c r="N475" s="18" t="n">
        <x:f>H475-M475</x:f>
        <x:v>4.391944196743026</x:v>
      </x:c>
      <x:c r="O475" s="11" t="str">
        <x:f>INDEX('06 Cargo Claims'!$H$4383:$H$4392,MATCH(L475,'06 Cargo Claims'!$AO$4383:$AO$4392,0))</x:f>
        <x:v>BAT-22</x:v>
      </x:c>
      <x:c r="P475" s="11" t="str">
        <x:f>IF(L475&gt;='01 Controls'!$E$16,"PASS","FAIL")</x:f>
        <x:v>FAIL</x:v>
      </x:c>
      <x:c r="Q475" s="11" t="str">
        <x:v>UNQUANTIFIED</x:v>
      </x:c>
      <x:c r="R475" s="11" t="str">
        <x:f>IF(P475="FAIL","REDESIGN OR ADD CAPACITY","TRANSPORT ONLY; RECEIVER OPEN")</x:f>
        <x:v>REDESIGN OR ADD CAPACITY</x:v>
      </x:c>
      <x:c r="S475" s="26"/>
    </x:row>
    <x:row r="476">
      <x:c r="C476" s="11" t="str">
        <x:v>G2-H-THC</x:v>
      </x:c>
      <x:c r="D476" s="11" t="str">
        <x:v>G2</x:v>
      </x:c>
      <x:c r="E476" s="11" t="str">
        <x:v>Regional flood and displacement</x:v>
      </x:c>
      <x:c r="F476" s="11" t="str">
        <x:v>H-THC</x:v>
      </x:c>
      <x:c r="G476" s="11" t="str">
        <x:v>Theater hospital command</x:v>
      </x:c>
      <x:c r="H476" s="18" t="n">
        <x:v>4</x:v>
      </x:c>
      <x:c r="I476" s="18" t="n">
        <x:f>SUM('06 Cargo Claims'!$N$4393:$N$4400)</x:f>
        <x:v>7350</x:v>
      </x:c>
      <x:c r="J476" s="18" t="n">
        <x:f>SUM('06 Cargo Claims'!$AN$4393:$AN$4400)</x:f>
        <x:v>1194.788620034877</x:v>
      </x:c>
      <x:c r="K476" s="17" t="n">
        <x:f>IF(I476=0,1,J476/I476)</x:f>
        <x:v>0.16255627483467716</x:v>
      </x:c>
      <x:c r="L476" s="17" t="n">
        <x:f>MIN('06 Cargo Claims'!$AO$4393:$AO$4400)</x:f>
        <x:v>0.12161116065139481</x:v>
      </x:c>
      <x:c r="M476" s="18" t="n">
        <x:f>H476*L476</x:f>
        <x:v>0.48644464260557924</x:v>
      </x:c>
      <x:c r="N476" s="18" t="n">
        <x:f>H476-M476</x:f>
        <x:v>3.513555357394421</x:v>
      </x:c>
      <x:c r="O476" s="11" t="str">
        <x:f>INDEX('06 Cargo Claims'!$H$4393:$H$4400,MATCH(L476,'06 Cargo Claims'!$AO$4393:$AO$4400,0))</x:f>
        <x:v>BAT-22</x:v>
      </x:c>
      <x:c r="P476" s="11" t="str">
        <x:f>IF(L476&gt;='01 Controls'!$E$16,"PASS","FAIL")</x:f>
        <x:v>FAIL</x:v>
      </x:c>
      <x:c r="Q476" s="11" t="str">
        <x:v>UNQUANTIFIED</x:v>
      </x:c>
      <x:c r="R476" s="11" t="str">
        <x:f>IF(P476="FAIL","REDESIGN OR ADD CAPACITY","TRANSPORT ONLY; RECEIVER OPEN")</x:f>
        <x:v>REDESIGN OR ADD CAPACITY</x:v>
      </x:c>
      <x:c r="S476" s="26"/>
    </x:row>
    <x:row r="477">
      <x:c r="C477" s="11" t="str">
        <x:v>G2-H-PMG</x:v>
      </x:c>
      <x:c r="D477" s="11" t="str">
        <x:v>G2</x:v>
      </x:c>
      <x:c r="E477" s="11" t="str">
        <x:v>Regional flood and displacement</x:v>
      </x:c>
      <x:c r="F477" s="11" t="str">
        <x:v>H-PMG</x:v>
      </x:c>
      <x:c r="G477" s="11" t="str">
        <x:v>Patient movement group</x:v>
      </x:c>
      <x:c r="H477" s="18" t="n">
        <x:v>6</x:v>
      </x:c>
      <x:c r="I477" s="18" t="n">
        <x:f>SUM('06 Cargo Claims'!$N$4401:$N$4408)</x:f>
        <x:v>17324.999999999996</x:v>
      </x:c>
      <x:c r="J477" s="18" t="n">
        <x:f>SUM('06 Cargo Claims'!$AN$4401:$AN$4408)</x:f>
        <x:v>2816.2874615107803</x:v>
      </x:c>
      <x:c r="K477" s="17" t="n">
        <x:f>IF(I477=0,1,J477/I477)</x:f>
        <x:v>0.1625562748346771</x:v>
      </x:c>
      <x:c r="L477" s="17" t="n">
        <x:f>MIN('06 Cargo Claims'!$AO$4401:$AO$4408)</x:f>
        <x:v>0.12161116065139481</x:v>
      </x:c>
      <x:c r="M477" s="18" t="n">
        <x:f>H477*L477</x:f>
        <x:v>0.7296669639083688</x:v>
      </x:c>
      <x:c r="N477" s="18" t="n">
        <x:f>H477-M477</x:f>
        <x:v>5.270333036091631</x:v>
      </x:c>
      <x:c r="O477" s="11" t="str">
        <x:f>INDEX('06 Cargo Claims'!$H$4401:$H$4408,MATCH(L477,'06 Cargo Claims'!$AO$4401:$AO$4408,0))</x:f>
        <x:v>BAT-22</x:v>
      </x:c>
      <x:c r="P477" s="11" t="str">
        <x:f>IF(L477&gt;='01 Controls'!$E$16,"PASS","FAIL")</x:f>
        <x:v>FAIL</x:v>
      </x:c>
      <x:c r="Q477" s="11" t="str">
        <x:v>UNQUANTIFIED</x:v>
      </x:c>
      <x:c r="R477" s="11" t="str">
        <x:f>IF(P477="FAIL","REDESIGN OR ADD CAPACITY","TRANSPORT ONLY; RECEIVER OPEN")</x:f>
        <x:v>REDESIGN OR ADD CAPACITY</x:v>
      </x:c>
      <x:c r="S477" s="26"/>
    </x:row>
    <x:row r="478">
      <x:c r="C478" s="11" t="str">
        <x:v>G2-C-ERG</x:v>
      </x:c>
      <x:c r="D478" s="11" t="str">
        <x:v>G2</x:v>
      </x:c>
      <x:c r="E478" s="11" t="str">
        <x:v>Regional flood and displacement</x:v>
      </x:c>
      <x:c r="F478" s="11" t="str">
        <x:v>C-ERG</x:v>
      </x:c>
      <x:c r="G478" s="11" t="str">
        <x:v>Economic restart group</x:v>
      </x:c>
      <x:c r="H478" s="18" t="n">
        <x:v>8</x:v>
      </x:c>
      <x:c r="I478" s="18" t="n">
        <x:f>SUM('06 Cargo Claims'!$N$4409:$N$4417)</x:f>
        <x:v>9750</x:v>
      </x:c>
      <x:c r="J478" s="18" t="n">
        <x:f>SUM('06 Cargo Claims'!$AN$4409:$AN$4417)</x:f>
        <x:v>1866.0318369218783</x:v>
      </x:c>
      <x:c r="K478" s="17" t="n">
        <x:f>IF(I478=0,1,J478/I478)</x:f>
        <x:v>0.19138788070993623</x:v>
      </x:c>
      <x:c r="L478" s="17" t="n">
        <x:f>MIN('06 Cargo Claims'!$AO$4409:$AO$4417)</x:f>
        <x:v>0.12161116065139481</x:v>
      </x:c>
      <x:c r="M478" s="18" t="n">
        <x:f>H478*L478</x:f>
        <x:v>0.9728892852111585</x:v>
      </x:c>
      <x:c r="N478" s="18" t="n">
        <x:f>H478-M478</x:f>
        <x:v>7.027110714788842</x:v>
      </x:c>
      <x:c r="O478" s="11" t="str">
        <x:f>INDEX('06 Cargo Claims'!$H$4409:$H$4417,MATCH(L478,'06 Cargo Claims'!$AO$4409:$AO$4417,0))</x:f>
        <x:v>BAT-22</x:v>
      </x:c>
      <x:c r="P478" s="11" t="str">
        <x:f>IF(L478&gt;='01 Controls'!$E$16,"PASS","FAIL")</x:f>
        <x:v>FAIL</x:v>
      </x:c>
      <x:c r="Q478" s="11" t="str">
        <x:v>UNQUANTIFIED</x:v>
      </x:c>
      <x:c r="R478" s="11" t="str">
        <x:f>IF(P478="FAIL","REDESIGN OR ADD CAPACITY","TRANSPORT ONLY; RECEIVER OPEN")</x:f>
        <x:v>REDESIGN OR ADD CAPACITY</x:v>
      </x:c>
      <x:c r="S478" s="26"/>
    </x:row>
    <x:row r="479">
      <x:c r="C479" s="11" t="str">
        <x:v>G2-CM-HCG</x:v>
      </x:c>
      <x:c r="D479" s="11" t="str">
        <x:v>G2</x:v>
      </x:c>
      <x:c r="E479" s="11" t="str">
        <x:v>Regional flood and displacement</x:v>
      </x:c>
      <x:c r="F479" s="11" t="str">
        <x:v>CM-HCG</x:v>
      </x:c>
      <x:c r="G479" s="11" t="str">
        <x:v>Household collection group</x:v>
      </x:c>
      <x:c r="H479" s="18" t="n">
        <x:v>10</x:v>
      </x:c>
      <x:c r="I479" s="18" t="n">
        <x:f>SUM('06 Cargo Claims'!$N$4418:$N$4426)</x:f>
        <x:v>33537</x:v>
      </x:c>
      <x:c r="J479" s="18" t="n">
        <x:f>SUM('06 Cargo Claims'!$AN$4418:$AN$4426)</x:f>
        <x:v>5696.67708056347</x:v>
      </x:c>
      <x:c r="K479" s="17" t="n">
        <x:f>IF(I479=0,1,J479/I479)</x:f>
        <x:v>0.16986245283011212</x:v>
      </x:c>
      <x:c r="L479" s="17" t="n">
        <x:f>MIN('06 Cargo Claims'!$AO$4418:$AO$4426)</x:f>
        <x:v>0.12161116065139481</x:v>
      </x:c>
      <x:c r="M479" s="18" t="n">
        <x:f>H479*L479</x:f>
        <x:v>1.2161116065139481</x:v>
      </x:c>
      <x:c r="N479" s="18" t="n">
        <x:f>H479-M479</x:f>
        <x:v>8.783888393486052</x:v>
      </x:c>
      <x:c r="O479" s="11" t="str">
        <x:f>INDEX('06 Cargo Claims'!$H$4418:$H$4426,MATCH(L479,'06 Cargo Claims'!$AO$4418:$AO$4426,0))</x:f>
        <x:v>BAT-22</x:v>
      </x:c>
      <x:c r="P479" s="11" t="str">
        <x:f>IF(L479&gt;='01 Controls'!$E$16,"PASS","FAIL")</x:f>
        <x:v>FAIL</x:v>
      </x:c>
      <x:c r="Q479" s="11" t="str">
        <x:v>UNQUANTIFIED</x:v>
      </x:c>
      <x:c r="R479" s="11" t="str">
        <x:f>IF(P479="FAIL","REDESIGN OR ADD CAPACITY","TRANSPORT ONLY; RECEIVER OPEN")</x:f>
        <x:v>REDESIGN OR ADD CAPACITY</x:v>
      </x:c>
      <x:c r="S479" s="26"/>
    </x:row>
    <x:row r="480">
      <x:c r="C480" s="11" t="str">
        <x:v>G2-CM-CTN</x:v>
      </x:c>
      <x:c r="D480" s="11" t="str">
        <x:v>G2</x:v>
      </x:c>
      <x:c r="E480" s="11" t="str">
        <x:v>Regional flood and displacement</x:v>
      </x:c>
      <x:c r="F480" s="11" t="str">
        <x:v>CM-CTN</x:v>
      </x:c>
      <x:c r="G480" s="11" t="str">
        <x:v>Continuity transfer-node group</x:v>
      </x:c>
      <x:c r="H480" s="18" t="n">
        <x:v>8</x:v>
      </x:c>
      <x:c r="I480" s="18" t="n">
        <x:f>SUM('06 Cargo Claims'!$N$4427:$N$4435)</x:f>
        <x:v>18954.6</x:v>
      </x:c>
      <x:c r="J480" s="18" t="n">
        <x:f>SUM('06 Cargo Claims'!$AN$4427:$AN$4435)</x:f>
        <x:v>3219.6748484136424</x:v>
      </x:c>
      <x:c r="K480" s="17" t="n">
        <x:f>IF(I480=0,1,J480/I480)</x:f>
        <x:v>0.1698624528301121</x:v>
      </x:c>
      <x:c r="L480" s="17" t="n">
        <x:f>MIN('06 Cargo Claims'!$AO$4427:$AO$4435)</x:f>
        <x:v>0.1216111606513948</x:v>
      </x:c>
      <x:c r="M480" s="18" t="n">
        <x:f>H480*L480</x:f>
        <x:v>0.9728892852111584</x:v>
      </x:c>
      <x:c r="N480" s="18" t="n">
        <x:f>H480-M480</x:f>
        <x:v>7.027110714788842</x:v>
      </x:c>
      <x:c r="O480" s="11" t="str">
        <x:f>INDEX('06 Cargo Claims'!$H$4427:$H$4435,MATCH(L480,'06 Cargo Claims'!$AO$4427:$AO$4435,0))</x:f>
        <x:v>BAT-22</x:v>
      </x:c>
      <x:c r="P480" s="11" t="str">
        <x:f>IF(L480&gt;='01 Controls'!$E$16,"PASS","FAIL")</x:f>
        <x:v>FAIL</x:v>
      </x:c>
      <x:c r="Q480" s="11" t="str">
        <x:v>UNQUANTIFIED</x:v>
      </x:c>
      <x:c r="R480" s="11" t="str">
        <x:f>IF(P480="FAIL","REDESIGN OR ADD CAPACITY","TRANSPORT ONLY; RECEIVER OPEN")</x:f>
        <x:v>REDESIGN OR ADD CAPACITY</x:v>
      </x:c>
      <x:c r="S480" s="26"/>
    </x:row>
    <x:row r="481">
      <x:c r="C481" s="11" t="str">
        <x:v>G2-CM-RMG</x:v>
      </x:c>
      <x:c r="D481" s="11" t="str">
        <x:v>G2</x:v>
      </x:c>
      <x:c r="E481" s="11" t="str">
        <x:v>Regional flood and displacement</x:v>
      </x:c>
      <x:c r="F481" s="11" t="str">
        <x:v>CM-RMG</x:v>
      </x:c>
      <x:c r="G481" s="11" t="str">
        <x:v>Civil road-mobility group</x:v>
      </x:c>
      <x:c r="H481" s="18" t="n">
        <x:v>12</x:v>
      </x:c>
      <x:c r="I481" s="18" t="n">
        <x:f>SUM('06 Cargo Claims'!$N$4436:$N$4445)</x:f>
        <x:v>31500</x:v>
      </x:c>
      <x:c r="J481" s="18" t="n">
        <x:f>SUM('06 Cargo Claims'!$AN$4436:$AN$4445)</x:f>
        <x:v>8951.392110442795</x:v>
      </x:c>
      <x:c r="K481" s="17" t="n">
        <x:f>IF(I481=0,1,J481/I481)</x:f>
        <x:v>0.2841711781092951</x:v>
      </x:c>
      <x:c r="L481" s="17" t="n">
        <x:f>MIN('06 Cargo Claims'!$AO$4436:$AO$4445)</x:f>
        <x:v>0.12161116065139481</x:v>
      </x:c>
      <x:c r="M481" s="18" t="n">
        <x:f>H481*L481</x:f>
        <x:v>1.4593339278167377</x:v>
      </x:c>
      <x:c r="N481" s="18" t="n">
        <x:f>H481-M481</x:f>
        <x:v>10.540666072183262</x:v>
      </x:c>
      <x:c r="O481" s="11" t="str">
        <x:f>INDEX('06 Cargo Claims'!$H$4436:$H$4445,MATCH(L481,'06 Cargo Claims'!$AO$4436:$AO$4445,0))</x:f>
        <x:v>BAT-22</x:v>
      </x:c>
      <x:c r="P481" s="11" t="str">
        <x:f>IF(L481&gt;='01 Controls'!$E$16,"PASS","FAIL")</x:f>
        <x:v>FAIL</x:v>
      </x:c>
      <x:c r="Q481" s="11" t="str">
        <x:v>UNQUANTIFIED</x:v>
      </x:c>
      <x:c r="R481" s="11" t="str">
        <x:f>IF(P481="FAIL","REDESIGN OR ADD CAPACITY","TRANSPORT ONLY; RECEIVER OPEN")</x:f>
        <x:v>REDESIGN OR ADD CAPACITY</x:v>
      </x:c>
      <x:c r="S481" s="26"/>
    </x:row>
    <x:row r="482">
      <x:c r="C482" s="11" t="str">
        <x:v>G2-CM-RLG</x:v>
      </x:c>
      <x:c r="D482" s="11" t="str">
        <x:v>G2</x:v>
      </x:c>
      <x:c r="E482" s="11" t="str">
        <x:v>Regional flood and displacement</x:v>
      </x:c>
      <x:c r="F482" s="11" t="str">
        <x:v>CM-RLG</x:v>
      </x:c>
      <x:c r="G482" s="11" t="str">
        <x:v>Civil rail-mobility group</x:v>
      </x:c>
      <x:c r="H482" s="18" t="n">
        <x:v>5</x:v>
      </x:c>
      <x:c r="I482" s="18" t="n">
        <x:f>SUM('06 Cargo Claims'!$N$4446:$N$4455)</x:f>
        <x:v>18000</x:v>
      </x:c>
      <x:c r="J482" s="18" t="n">
        <x:f>SUM('06 Cargo Claims'!$AN$4446:$AN$4455)</x:f>
        <x:v>5115.081205967312</x:v>
      </x:c>
      <x:c r="K482" s="17" t="n">
        <x:f>IF(I482=0,1,J482/I482)</x:f>
        <x:v>0.2841711781092951</x:v>
      </x:c>
      <x:c r="L482" s="17" t="n">
        <x:f>MIN('06 Cargo Claims'!$AO$4446:$AO$4455)</x:f>
        <x:v>0.12161116065139481</x:v>
      </x:c>
      <x:c r="M482" s="18" t="n">
        <x:f>H482*L482</x:f>
        <x:v>0.6080558032569741</x:v>
      </x:c>
      <x:c r="N482" s="18" t="n">
        <x:f>H482-M482</x:f>
        <x:v>4.391944196743026</x:v>
      </x:c>
      <x:c r="O482" s="11" t="str">
        <x:f>INDEX('06 Cargo Claims'!$H$4446:$H$4455,MATCH(L482,'06 Cargo Claims'!$AO$4446:$AO$4455,0))</x:f>
        <x:v>BAT-22</x:v>
      </x:c>
      <x:c r="P482" s="11" t="str">
        <x:f>IF(L482&gt;='01 Controls'!$E$16,"PASS","FAIL")</x:f>
        <x:v>FAIL</x:v>
      </x:c>
      <x:c r="Q482" s="11" t="str">
        <x:v>UNQUANTIFIED</x:v>
      </x:c>
      <x:c r="R482" s="11" t="str">
        <x:f>IF(P482="FAIL","REDESIGN OR ADD CAPACITY","TRANSPORT ONLY; RECEIVER OPEN")</x:f>
        <x:v>REDESIGN OR ADD CAPACITY</x:v>
      </x:c>
      <x:c r="S482" s="26"/>
    </x:row>
    <x:row r="483">
      <x:c r="C483" s="11" t="str">
        <x:v>G2-CM-AMG</x:v>
      </x:c>
      <x:c r="D483" s="11" t="str">
        <x:v>G2</x:v>
      </x:c>
      <x:c r="E483" s="11" t="str">
        <x:v>Regional flood and displacement</x:v>
      </x:c>
      <x:c r="F483" s="11" t="str">
        <x:v>CM-AMG</x:v>
      </x:c>
      <x:c r="G483" s="11" t="str">
        <x:v>Civil air-mobility group</x:v>
      </x:c>
      <x:c r="H483" s="18" t="n">
        <x:v>5</x:v>
      </x:c>
      <x:c r="I483" s="18" t="n">
        <x:f>SUM('06 Cargo Claims'!$N$4456:$N$4465)</x:f>
        <x:v>16875</x:v>
      </x:c>
      <x:c r="J483" s="18" t="n">
        <x:f>SUM('06 Cargo Claims'!$AN$4456:$AN$4465)</x:f>
        <x:v>4795.388630594354</x:v>
      </x:c>
      <x:c r="K483" s="17" t="n">
        <x:f>IF(I483=0,1,J483/I483)</x:f>
        <x:v>0.28417117810929504</x:v>
      </x:c>
      <x:c r="L483" s="17" t="n">
        <x:f>MIN('06 Cargo Claims'!$AO$4456:$AO$4465)</x:f>
        <x:v>0.12161116065139482</x:v>
      </x:c>
      <x:c r="M483" s="18" t="n">
        <x:f>H483*L483</x:f>
        <x:v>0.6080558032569741</x:v>
      </x:c>
      <x:c r="N483" s="18" t="n">
        <x:f>H483-M483</x:f>
        <x:v>4.391944196743026</x:v>
      </x:c>
      <x:c r="O483" s="11" t="str">
        <x:f>INDEX('06 Cargo Claims'!$H$4456:$H$4465,MATCH(L483,'06 Cargo Claims'!$AO$4456:$AO$4465,0))</x:f>
        <x:v>BAT-22</x:v>
      </x:c>
      <x:c r="P483" s="11" t="str">
        <x:f>IF(L483&gt;='01 Controls'!$E$16,"PASS","FAIL")</x:f>
        <x:v>FAIL</x:v>
      </x:c>
      <x:c r="Q483" s="11" t="str">
        <x:v>UNQUANTIFIED</x:v>
      </x:c>
      <x:c r="R483" s="11" t="str">
        <x:f>IF(P483="FAIL","REDESIGN OR ADD CAPACITY","TRANSPORT ONLY; RECEIVER OPEN")</x:f>
        <x:v>REDESIGN OR ADD CAPACITY</x:v>
      </x:c>
      <x:c r="S483" s="26"/>
    </x:row>
    <x:row r="484">
      <x:c r="C484" s="11" t="str">
        <x:v>G2-CM-WMG</x:v>
      </x:c>
      <x:c r="D484" s="11" t="str">
        <x:v>G2</x:v>
      </x:c>
      <x:c r="E484" s="11" t="str">
        <x:v>Regional flood and displacement</x:v>
      </x:c>
      <x:c r="F484" s="11" t="str">
        <x:v>CM-WMG</x:v>
      </x:c>
      <x:c r="G484" s="11" t="str">
        <x:v>Civil water-mobility group</x:v>
      </x:c>
      <x:c r="H484" s="18" t="n">
        <x:v>6</x:v>
      </x:c>
      <x:c r="I484" s="18" t="n">
        <x:f>SUM('06 Cargo Claims'!$N$4466:$N$4475)</x:f>
        <x:v>20250</x:v>
      </x:c>
      <x:c r="J484" s="18" t="n">
        <x:f>SUM('06 Cargo Claims'!$AN$4466:$AN$4475)</x:f>
        <x:v>5754.466356713226</x:v>
      </x:c>
      <x:c r="K484" s="17" t="n">
        <x:f>IF(I484=0,1,J484/I484)</x:f>
        <x:v>0.2841711781092951</x:v>
      </x:c>
      <x:c r="L484" s="17" t="n">
        <x:f>MIN('06 Cargo Claims'!$AO$4466:$AO$4475)</x:f>
        <x:v>0.12161116065139481</x:v>
      </x:c>
      <x:c r="M484" s="18" t="n">
        <x:f>H484*L484</x:f>
        <x:v>0.7296669639083688</x:v>
      </x:c>
      <x:c r="N484" s="18" t="n">
        <x:f>H484-M484</x:f>
        <x:v>5.270333036091631</x:v>
      </x:c>
      <x:c r="O484" s="11" t="str">
        <x:f>INDEX('06 Cargo Claims'!$H$4466:$H$4475,MATCH(L484,'06 Cargo Claims'!$AO$4466:$AO$4475,0))</x:f>
        <x:v>BAT-22</x:v>
      </x:c>
      <x:c r="P484" s="11" t="str">
        <x:f>IF(L484&gt;='01 Controls'!$E$16,"PASS","FAIL")</x:f>
        <x:v>FAIL</x:v>
      </x:c>
      <x:c r="Q484" s="11" t="str">
        <x:v>UNQUANTIFIED</x:v>
      </x:c>
      <x:c r="R484" s="11" t="str">
        <x:f>IF(P484="FAIL","REDESIGN OR ADD CAPACITY","TRANSPORT ONLY; RECEIVER OPEN")</x:f>
        <x:v>REDESIGN OR ADD CAPACITY</x:v>
      </x:c>
      <x:c r="S484" s="26"/>
    </x:row>
    <x:row r="485">
      <x:c r="C485" s="11" t="str">
        <x:v>G2-CM-RDC</x:v>
      </x:c>
      <x:c r="D485" s="11" t="str">
        <x:v>G2</x:v>
      </x:c>
      <x:c r="E485" s="11" t="str">
        <x:v>Regional flood and displacement</x:v>
      </x:c>
      <x:c r="F485" s="11" t="str">
        <x:v>CM-RDC</x:v>
      </x:c>
      <x:c r="G485" s="11" t="str">
        <x:v>Return and durable-continuity group</x:v>
      </x:c>
      <x:c r="H485" s="18" t="n">
        <x:v>10</x:v>
      </x:c>
      <x:c r="I485" s="18" t="n">
        <x:f>SUM('06 Cargo Claims'!$N$4476:$N$4485)</x:f>
        <x:v>6750</x:v>
      </x:c>
      <x:c r="J485" s="18" t="n">
        <x:f>SUM('06 Cargo Claims'!$AN$4476:$AN$4485)</x:f>
        <x:v>1918.1554522377417</x:v>
      </x:c>
      <x:c r="K485" s="17" t="n">
        <x:f>IF(I485=0,1,J485/I485)</x:f>
        <x:v>0.28417117810929504</x:v>
      </x:c>
      <x:c r="L485" s="17" t="n">
        <x:f>MIN('06 Cargo Claims'!$AO$4476:$AO$4485)</x:f>
        <x:v>0.12161116065139481</x:v>
      </x:c>
      <x:c r="M485" s="18" t="n">
        <x:f>H485*L485</x:f>
        <x:v>1.2161116065139481</x:v>
      </x:c>
      <x:c r="N485" s="18" t="n">
        <x:f>H485-M485</x:f>
        <x:v>8.783888393486052</x:v>
      </x:c>
      <x:c r="O485" s="11" t="str">
        <x:f>INDEX('06 Cargo Claims'!$H$4476:$H$4485,MATCH(L485,'06 Cargo Claims'!$AO$4476:$AO$4485,0))</x:f>
        <x:v>BAT-22</x:v>
      </x:c>
      <x:c r="P485" s="11" t="str">
        <x:f>IF(L485&gt;='01 Controls'!$E$16,"PASS","FAIL")</x:f>
        <x:v>FAIL</x:v>
      </x:c>
      <x:c r="Q485" s="11" t="str">
        <x:v>UNQUANTIFIED</x:v>
      </x:c>
      <x:c r="R485" s="11" t="str">
        <x:f>IF(P485="FAIL","REDESIGN OR ADD CAPACITY","TRANSPORT ONLY; RECEIVER OPEN")</x:f>
        <x:v>REDESIGN OR ADD CAPACITY</x:v>
      </x:c>
      <x:c r="S485" s="26"/>
    </x:row>
  </x:sheetData>
  <x:conditionalFormatting sqref="P6:Q485">
    <x:cfRule type="containsText" dxfId="8" priority="1" operator="containsText" text="FAIL"/>
    <x:cfRule type="containsText" dxfId="9" priority="2" operator="containsText" text="OPEN"/>
    <x:cfRule type="containsText" dxfId="10" priority="3" operator="containsText" text="UNQUANTIFIED"/>
    <x:cfRule type="containsText" dxfId="11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bbff7926251d40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1" hidden="0" customWidth="1"/>
    <x:col min="4" max="4" width="29" hidden="0" customWidth="1"/>
    <x:col min="5" max="5" width="14" hidden="0" customWidth="1"/>
    <x:col min="6" max="6" width="18" hidden="0" customWidth="1"/>
    <x:col min="7" max="7" width="18" hidden="0" customWidth="1"/>
    <x:col min="8" max="8" width="21" hidden="0" customWidth="1"/>
    <x:col min="9" max="9" width="19" hidden="0" customWidth="1"/>
    <x:col min="10" max="10" width="15" hidden="0" customWidth="1"/>
    <x:col min="11" max="11" width="20" hidden="0" customWidth="1"/>
    <x:col min="12" max="12" width="17" hidden="0" customWidth="1"/>
    <x:col min="13" max="13" width="16" hidden="0" customWidth="1"/>
    <x:col min="14" max="14" width="15" hidden="0" customWidth="1"/>
    <x:col min="15" max="15" width="20" hidden="0" customWidth="1"/>
    <x:col min="16" max="16" width="18" hidden="0" customWidth="1"/>
    <x:col min="17" max="17" width="31" hidden="0" customWidth="1"/>
  </x:cols>
  <x:sheetData>
    <x:row r="2">
      <x:c r="C2" s="2" t="str">
        <x:v>Campaign transport result</x:v>
      </x:c>
      <x:c r="D2" s="25"/>
      <x:c r="E2" s="25"/>
      <x:c r="F2" s="25"/>
      <x:c r="G2" s="25"/>
      <x:c r="H2" s="25"/>
      <x:c r="I2" s="25"/>
      <x:c r="J2" s="25"/>
      <x:c r="K2" s="25"/>
      <x:c r="L2" s="25"/>
      <x:c r="M2" s="25"/>
      <x:c r="N2" s="25"/>
      <x:c r="O2" s="25"/>
      <x:c r="P2" s="25"/>
      <x:c r="Q2" s="25"/>
      <x:c r="R2" s="25"/>
    </x:row>
    <x:row r="3">
      <x:c r="C3" s="3" t="str">
        <x:v>Every campaign retains all 48 family claims. Complete equivalents use the weakest required cargo class, not average mass arrival.</x:v>
      </x:c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</x:row>
    <x:row r="5">
      <x:c r="C5" s="9" t="str">
        <x:v>Campaign</x:v>
      </x:c>
      <x:c r="D5" s="9" t="str">
        <x:v>Campaign name</x:v>
      </x:c>
      <x:c r="E5" s="9" t="str">
        <x:v>Family claims</x:v>
      </x:c>
      <x:c r="F5" s="9" t="str">
        <x:v>Demand formations</x:v>
      </x:c>
      <x:c r="G5" s="9" t="str">
        <x:v>Claim mass t</x:v>
      </x:c>
      <x:c r="H5" s="9" t="str">
        <x:v>Chargeable demand t</x:v>
      </x:c>
      <x:c r="I5" s="9" t="str">
        <x:v>Delivered mass t</x:v>
      </x:c>
      <x:c r="J5" s="9" t="str">
        <x:v>Mass coverage</x:v>
      </x:c>
      <x:c r="K5" s="9" t="str">
        <x:v>Complete formations</x:v>
      </x:c>
      <x:c r="L5" s="9" t="str">
        <x:v>Complete coverage</x:v>
      </x:c>
      <x:c r="M5" s="9" t="str">
        <x:v>Passing families</x:v>
      </x:c>
      <x:c r="N5" s="9" t="str">
        <x:v>Failing families</x:v>
      </x:c>
      <x:c r="O5" s="9" t="str">
        <x:v>Minimum family coverage</x:v>
      </x:c>
      <x:c r="P5" s="9" t="str">
        <x:v>Receiver state</x:v>
      </x:c>
      <x:c r="Q5" s="9" t="str">
        <x:v>Decision</x:v>
      </x:c>
      <x:c r="R5" s="26"/>
    </x:row>
    <x:row r="6">
      <x:c r="C6" s="11" t="str">
        <x:v>C1</x:v>
      </x:c>
      <x:c r="D6" s="11" t="str">
        <x:v>Grid failure</x:v>
      </x:c>
      <x:c r="E6" s="18" t="n">
        <x:v>48</x:v>
      </x:c>
      <x:c r="F6" s="18" t="n">
        <x:f>SUM('08 Formation Closure'!$H$6:$H$53)</x:f>
        <x:v>204</x:v>
      </x:c>
      <x:c r="G6" s="18" t="n">
        <x:f>SUM('08 Formation Closure'!$I$6:$I$53)</x:f>
        <x:v>583805.1</x:v>
      </x:c>
      <x:c r="H6" s="18" t="n">
        <x:f>SUM('06 Cargo Claims'!$X$6:$X$453)+SUM('06 Cargo Claims'!$AA$6:$AA$453)+SUM('06 Cargo Claims'!$AD$6:$AD$453)+SUM('06 Cargo Claims'!$AG$6:$AG$453)</x:f>
        <x:v>623007.5412307694</x:v>
      </x:c>
      <x:c r="I6" s="18" t="n">
        <x:f>SUM('08 Formation Closure'!$J$6:$J$53)</x:f>
        <x:v>149472.33039331232</x:v>
      </x:c>
      <x:c r="J6" s="17" t="n">
        <x:f>IF(G6=0,1,I6/G6)</x:f>
        <x:v>0.25603121725608824</x:v>
      </x:c>
      <x:c r="K6" s="18" t="n">
        <x:f>SUM('08 Formation Closure'!$M$6:$M$53)</x:f>
        <x:v>27.155896809608517</x:v>
      </x:c>
      <x:c r="L6" s="17" t="n">
        <x:f>IF(F6=0,1,K6/F6)</x:f>
        <x:v>0.13311714122357116</x:v>
      </x:c>
      <x:c r="M6" s="19" t="n">
        <x:f>COUNTIFS('08 Formation Closure'!$P$6:$P$53,"PASS")</x:f>
        <x:v>0</x:v>
      </x:c>
      <x:c r="N6" s="19" t="n">
        <x:f>COUNTIFS('08 Formation Closure'!$P$6:$P$53,"FAIL")</x:f>
        <x:v>48</x:v>
      </x:c>
      <x:c r="O6" s="17" t="n">
        <x:f>MIN('08 Formation Closure'!$L$6:$L$53)</x:f>
        <x:v>0.13311714122357113</x:v>
      </x:c>
      <x:c r="P6" s="11" t="str">
        <x:v>UNQUANTIFIED</x:v>
      </x:c>
      <x:c r="Q6" s="11" t="str">
        <x:f>IF(N6&gt;0,"TRANSPORT FAIL","TRANSPORT ONLY; RECEIVER OPEN")</x:f>
        <x:v>TRANSPORT FAIL</x:v>
      </x:c>
      <x:c r="R6" s="26"/>
    </x:row>
    <x:row r="7">
      <x:c r="C7" s="11" t="str">
        <x:v>C2</x:v>
      </x:c>
      <x:c r="D7" s="11" t="str">
        <x:v>Gulf–Atlantic hurricane</x:v>
      </x:c>
      <x:c r="E7" s="18" t="n">
        <x:v>48</x:v>
      </x:c>
      <x:c r="F7" s="18" t="n">
        <x:f>SUM('08 Formation Closure'!$H$54:$H$101)</x:f>
        <x:v>279</x:v>
      </x:c>
      <x:c r="G7" s="18" t="n">
        <x:f>SUM('08 Formation Closure'!$I$54:$I$101)</x:f>
        <x:v>764116.95</x:v>
      </x:c>
      <x:c r="H7" s="18" t="n">
        <x:f>SUM('06 Cargo Claims'!$X$454:$X$901)+SUM('06 Cargo Claims'!$AA$454:$AA$901)+SUM('06 Cargo Claims'!$AD$454:$AD$901)+SUM('06 Cargo Claims'!$AG$454:$AG$901)</x:f>
        <x:v>809413.5245932208</x:v>
      </x:c>
      <x:c r="I7" s="18" t="n">
        <x:f>SUM('08 Formation Closure'!$J$54:$J$101)</x:f>
        <x:v>216706.72244381945</x:v>
      </x:c>
      <x:c r="J7" s="17" t="n">
        <x:f>IF(G7=0,1,I7/G7)</x:f>
        <x:v>0.2836041295037618</x:v>
      </x:c>
      <x:c r="K7" s="18" t="n">
        <x:f>SUM('08 Formation Closure'!$M$54:$M$101)</x:f>
        <x:v>43.18203315240933</x:v>
      </x:c>
      <x:c r="L7" s="17" t="n">
        <x:f>IF(F7=0,1,K7/F7)</x:f>
        <x:v>0.154774312374227</x:v>
      </x:c>
      <x:c r="M7" s="19" t="n">
        <x:f>COUNTIFS('08 Formation Closure'!$P$54:$P$101,"PASS")</x:f>
        <x:v>0</x:v>
      </x:c>
      <x:c r="N7" s="19" t="n">
        <x:f>COUNTIFS('08 Formation Closure'!$P$54:$P$101,"FAIL")</x:f>
        <x:v>48</x:v>
      </x:c>
      <x:c r="O7" s="17" t="n">
        <x:f>MIN('08 Formation Closure'!$L$54:$L$101)</x:f>
        <x:v>0.15477431237422695</x:v>
      </x:c>
      <x:c r="P7" s="11" t="str">
        <x:v>UNQUANTIFIED</x:v>
      </x:c>
      <x:c r="Q7" s="11" t="str">
        <x:f>IF(N7&gt;0,"TRANSPORT FAIL","TRANSPORT ONLY; RECEIVER OPEN")</x:f>
        <x:v>TRANSPORT FAIL</x:v>
      </x:c>
      <x:c r="R7" s="26"/>
    </x:row>
    <x:row r="8">
      <x:c r="C8" s="11" t="str">
        <x:v>C3</x:v>
      </x:c>
      <x:c r="D8" s="11" t="str">
        <x:v>Cascadia earthquake</x:v>
      </x:c>
      <x:c r="E8" s="18" t="n">
        <x:v>48</x:v>
      </x:c>
      <x:c r="F8" s="18" t="n">
        <x:f>SUM('08 Formation Closure'!$H$102:$H$149)</x:f>
        <x:v>362</x:v>
      </x:c>
      <x:c r="G8" s="18" t="n">
        <x:f>SUM('08 Formation Closure'!$I$102:$I$149)</x:f>
        <x:v>999426</x:v>
      </x:c>
      <x:c r="H8" s="18" t="n">
        <x:f>SUM('06 Cargo Claims'!$X$902:$X$1349)+SUM('06 Cargo Claims'!$AA$902:$AA$1349)+SUM('06 Cargo Claims'!$AD$902:$AD$1349)+SUM('06 Cargo Claims'!$AG$902:$AG$1349)</x:f>
        <x:v>1053980.180469613</x:v>
      </x:c>
      <x:c r="I8" s="18" t="n">
        <x:f>SUM('08 Formation Closure'!$J$102:$J$149)</x:f>
        <x:v>248065.72478306264</x:v>
      </x:c>
      <x:c r="J8" s="17" t="n">
        <x:f>IF(G8=0,1,I8/G8)</x:f>
        <x:v>0.2482081962877318</x:v>
      </x:c>
      <x:c r="K8" s="18" t="n">
        <x:f>SUM('08 Formation Closure'!$M$102:$M$149)</x:f>
        <x:v>44.46497383893915</x:v>
      </x:c>
      <x:c r="L8" s="17" t="n">
        <x:f>IF(F8=0,1,K8/F8)</x:f>
        <x:v>0.1228314194445833</x:v>
      </x:c>
      <x:c r="M8" s="19" t="n">
        <x:f>COUNTIFS('08 Formation Closure'!$P$102:$P$149,"PASS")</x:f>
        <x:v>0</x:v>
      </x:c>
      <x:c r="N8" s="19" t="n">
        <x:f>COUNTIFS('08 Formation Closure'!$P$102:$P$149,"FAIL")</x:f>
        <x:v>48</x:v>
      </x:c>
      <x:c r="O8" s="17" t="n">
        <x:f>MIN('08 Formation Closure'!$L$102:$L$149)</x:f>
        <x:v>0.12283141944458326</x:v>
      </x:c>
      <x:c r="P8" s="11" t="str">
        <x:v>UNQUANTIFIED</x:v>
      </x:c>
      <x:c r="Q8" s="11" t="str">
        <x:f>IF(N8&gt;0,"TRANSPORT FAIL","TRANSPORT ONLY; RECEIVER OPEN")</x:f>
        <x:v>TRANSPORT FAIL</x:v>
      </x:c>
      <x:c r="R8" s="26"/>
    </x:row>
    <x:row r="9">
      <x:c r="C9" s="11" t="str">
        <x:v>M1</x:v>
      </x:c>
      <x:c r="D9" s="11" t="str">
        <x:v>Western fire and heat</x:v>
      </x:c>
      <x:c r="E9" s="18" t="n">
        <x:v>48</x:v>
      </x:c>
      <x:c r="F9" s="18" t="n">
        <x:f>SUM('08 Formation Closure'!$H$150:$H$197)</x:f>
        <x:v>134</x:v>
      </x:c>
      <x:c r="G9" s="18" t="n">
        <x:f>SUM('08 Formation Closure'!$I$150:$I$197)</x:f>
        <x:v>369804.9749999999</x:v>
      </x:c>
      <x:c r="H9" s="18" t="n">
        <x:f>SUM('06 Cargo Claims'!$X$1350:$X$1797)+SUM('06 Cargo Claims'!$AA$1350:$AA$1797)+SUM('06 Cargo Claims'!$AD$1350:$AD$1797)+SUM('06 Cargo Claims'!$AG$1350:$AG$1797)</x:f>
        <x:v>391584.1995000002</x:v>
      </x:c>
      <x:c r="I9" s="18" t="n">
        <x:f>SUM('08 Formation Closure'!$J$150:$J$197)</x:f>
        <x:v>90591.19064040553</x:v>
      </x:c>
      <x:c r="J9" s="17" t="n">
        <x:f>IF(G9=0,1,I9/G9)</x:f>
        <x:v>0.24497017824166792</x:v>
      </x:c>
      <x:c r="K9" s="18" t="n">
        <x:f>SUM('08 Formation Closure'!$M$150:$M$197)</x:f>
        <x:v>16.354414514949312</x:v>
      </x:c>
      <x:c r="L9" s="17" t="n">
        <x:f>IF(F9=0,1,K9/F9)</x:f>
        <x:v>0.1220478695145471</x:v>
      </x:c>
      <x:c r="M9" s="19" t="n">
        <x:f>COUNTIFS('08 Formation Closure'!$P$150:$P$197,"PASS")</x:f>
        <x:v>5</x:v>
      </x:c>
      <x:c r="N9" s="19" t="n">
        <x:f>COUNTIFS('08 Formation Closure'!$P$150:$P$197,"FAIL")</x:f>
        <x:v>43</x:v>
      </x:c>
      <x:c r="O9" s="17" t="n">
        <x:f>MIN('08 Formation Closure'!$L$150:$L$197)</x:f>
        <x:v>0.12204786951454709</x:v>
      </x:c>
      <x:c r="P9" s="11" t="str">
        <x:v>UNQUANTIFIED</x:v>
      </x:c>
      <x:c r="Q9" s="11" t="str">
        <x:f>IF(N9&gt;0,"TRANSPORT FAIL","TRANSPORT ONLY; RECEIVER OPEN")</x:f>
        <x:v>TRANSPORT FAIL</x:v>
      </x:c>
      <x:c r="R9" s="26"/>
    </x:row>
    <x:row r="10">
      <x:c r="C10" s="11" t="str">
        <x:v>M2</x:v>
      </x:c>
      <x:c r="D10" s="11" t="str">
        <x:v>Urban heat</x:v>
      </x:c>
      <x:c r="E10" s="18" t="n">
        <x:v>48</x:v>
      </x:c>
      <x:c r="F10" s="18" t="n">
        <x:f>SUM('08 Formation Closure'!$H$198:$H$245)</x:f>
        <x:v>164</x:v>
      </x:c>
      <x:c r="G10" s="18" t="n">
        <x:f>SUM('08 Formation Closure'!$I$198:$I$245)</x:f>
        <x:v>458302.94999999995</x:v>
      </x:c>
      <x:c r="H10" s="18" t="n">
        <x:f>SUM('06 Cargo Claims'!$X$1798:$X$2245)+SUM('06 Cargo Claims'!$AA$1798:$AA$2245)+SUM('06 Cargo Claims'!$AD$1798:$AD$2245)+SUM('06 Cargo Claims'!$AG$1798:$AG$2245)</x:f>
        <x:v>490704.1889999998</x:v>
      </x:c>
      <x:c r="I10" s="18" t="n">
        <x:f>SUM('08 Formation Closure'!$J$198:$J$245)</x:f>
        <x:v>109234.03129462177</x:v>
      </x:c>
      <x:c r="J10" s="17" t="n">
        <x:f>IF(G10=0,1,I10/G10)</x:f>
        <x:v>0.23834459563182342</x:v>
      </x:c>
      <x:c r="K10" s="18" t="n">
        <x:f>SUM('08 Formation Closure'!$M$198:$M$245)</x:f>
        <x:v>20.015850600385722</x:v>
      </x:c>
      <x:c r="L10" s="17" t="n">
        <x:f>IF(F10=0,1,K10/F10)</x:f>
        <x:v>0.12204786951454709</x:v>
      </x:c>
      <x:c r="M10" s="19" t="n">
        <x:f>COUNTIFS('08 Formation Closure'!$P$198:$P$245,"PASS")</x:f>
        <x:v>5</x:v>
      </x:c>
      <x:c r="N10" s="19" t="n">
        <x:f>COUNTIFS('08 Formation Closure'!$P$198:$P$245,"FAIL")</x:f>
        <x:v>43</x:v>
      </x:c>
      <x:c r="O10" s="17" t="n">
        <x:f>MIN('08 Formation Closure'!$L$198:$L$245)</x:f>
        <x:v>0.12204786951454707</x:v>
      </x:c>
      <x:c r="P10" s="11" t="str">
        <x:v>UNQUANTIFIED</x:v>
      </x:c>
      <x:c r="Q10" s="11" t="str">
        <x:f>IF(N10&gt;0,"TRANSPORT FAIL","TRANSPORT ONLY; RECEIVER OPEN")</x:f>
        <x:v>TRANSPORT FAIL</x:v>
      </x:c>
      <x:c r="R10" s="26"/>
    </x:row>
    <x:row r="11">
      <x:c r="C11" s="11" t="str">
        <x:v>M3</x:v>
      </x:c>
      <x:c r="D11" s="11" t="str">
        <x:v>Inland flood</x:v>
      </x:c>
      <x:c r="E11" s="18" t="n">
        <x:v>48</x:v>
      </x:c>
      <x:c r="F11" s="18" t="n">
        <x:f>SUM('08 Formation Closure'!$H$246:$H$293)</x:f>
        <x:v>192</x:v>
      </x:c>
      <x:c r="G11" s="18" t="n">
        <x:f>SUM('08 Formation Closure'!$I$246:$I$293)</x:f>
        <x:v>530043</x:v>
      </x:c>
      <x:c r="H11" s="18" t="n">
        <x:f>SUM('06 Cargo Claims'!$X$2246:$X$2693)+SUM('06 Cargo Claims'!$AA$2246:$AA$2693)+SUM('06 Cargo Claims'!$AD$2246:$AD$2693)+SUM('06 Cargo Claims'!$AG$2246:$AG$2693)</x:f>
        <x:v>562310.7450000003</x:v>
      </x:c>
      <x:c r="I11" s="18" t="n">
        <x:f>SUM('08 Formation Closure'!$J$246:$J$293)</x:f>
        <x:v>171797.2181981323</x:v>
      </x:c>
      <x:c r="J11" s="17" t="n">
        <x:f>IF(G11=0,1,I11/G11)</x:f>
        <x:v>0.3241193982339778</x:v>
      </x:c>
      <x:c r="K11" s="18" t="n">
        <x:f>SUM('08 Formation Closure'!$M$246:$M$293)</x:f>
        <x:v>35.65366691355562</x:v>
      </x:c>
      <x:c r="L11" s="17" t="n">
        <x:f>IF(F11=0,1,K11/F11)</x:f>
        <x:v>0.18569618184143552</x:v>
      </x:c>
      <x:c r="M11" s="19" t="n">
        <x:f>COUNTIFS('08 Formation Closure'!$P$246:$P$293,"PASS")</x:f>
        <x:v>1</x:v>
      </x:c>
      <x:c r="N11" s="19" t="n">
        <x:f>COUNTIFS('08 Formation Closure'!$P$246:$P$293,"FAIL")</x:f>
        <x:v>47</x:v>
      </x:c>
      <x:c r="O11" s="17" t="n">
        <x:f>MIN('08 Formation Closure'!$L$246:$L$293)</x:f>
        <x:v>0.18569618184143546</x:v>
      </x:c>
      <x:c r="P11" s="11" t="str">
        <x:v>UNQUANTIFIED</x:v>
      </x:c>
      <x:c r="Q11" s="11" t="str">
        <x:f>IF(N11&gt;0,"TRANSPORT FAIL","TRANSPORT ONLY; RECEIVER OPEN")</x:f>
        <x:v>TRANSPORT FAIL</x:v>
      </x:c>
      <x:c r="R11" s="26"/>
    </x:row>
    <x:row r="12">
      <x:c r="C12" s="11" t="str">
        <x:v>M4</x:v>
      </x:c>
      <x:c r="D12" s="11" t="str">
        <x:v>Tornado sequence</x:v>
      </x:c>
      <x:c r="E12" s="18" t="n">
        <x:v>48</x:v>
      </x:c>
      <x:c r="F12" s="18" t="n">
        <x:f>SUM('08 Formation Closure'!$H$294:$H$341)</x:f>
        <x:v>217</x:v>
      </x:c>
      <x:c r="G12" s="18" t="n">
        <x:f>SUM('08 Formation Closure'!$I$294:$I$341)</x:f>
        <x:v>582855.375</x:v>
      </x:c>
      <x:c r="H12" s="18" t="n">
        <x:f>SUM('06 Cargo Claims'!$X$2694:$X$3141)+SUM('06 Cargo Claims'!$AA$2694:$AA$3141)+SUM('06 Cargo Claims'!$AD$2694:$AD$3141)+SUM('06 Cargo Claims'!$AG$2694:$AG$3141)</x:f>
        <x:v>622696.4175000006</x:v>
      </x:c>
      <x:c r="I12" s="18" t="n">
        <x:f>SUM('08 Formation Closure'!$J$294:$J$341)</x:f>
        <x:v>139853.7758158563</x:v>
      </x:c>
      <x:c r="J12" s="17" t="n">
        <x:f>IF(G12=0,1,I12/G12)</x:f>
        <x:v>0.2399459313828174</x:v>
      </x:c>
      <x:c r="K12" s="18" t="n">
        <x:f>SUM('08 Formation Closure'!$M$294:$M$341)</x:f>
        <x:v>26.48438768465673</x:v>
      </x:c>
      <x:c r="L12" s="17" t="n">
        <x:f>IF(F12=0,1,K12/F12)</x:f>
        <x:v>0.12204786951454714</x:v>
      </x:c>
      <x:c r="M12" s="19" t="n">
        <x:f>COUNTIFS('08 Formation Closure'!$P$294:$P$341,"PASS")</x:f>
        <x:v>0</x:v>
      </x:c>
      <x:c r="N12" s="19" t="n">
        <x:f>COUNTIFS('08 Formation Closure'!$P$294:$P$341,"FAIL")</x:f>
        <x:v>48</x:v>
      </x:c>
      <x:c r="O12" s="17" t="n">
        <x:f>MIN('08 Formation Closure'!$L$294:$L$341)</x:f>
        <x:v>0.12204786951454707</x:v>
      </x:c>
      <x:c r="P12" s="11" t="str">
        <x:v>UNQUANTIFIED</x:v>
      </x:c>
      <x:c r="Q12" s="11" t="str">
        <x:f>IF(N12&gt;0,"TRANSPORT FAIL","TRANSPORT ONLY; RECEIVER OPEN")</x:f>
        <x:v>TRANSPORT FAIL</x:v>
      </x:c>
      <x:c r="R12" s="26"/>
    </x:row>
    <x:row r="13">
      <x:c r="C13" s="11" t="str">
        <x:v>M5</x:v>
      </x:c>
      <x:c r="D13" s="11" t="str">
        <x:v>Drought and water</x:v>
      </x:c>
      <x:c r="E13" s="18" t="n">
        <x:v>48</x:v>
      </x:c>
      <x:c r="F13" s="18" t="n">
        <x:f>SUM('08 Formation Closure'!$H$342:$H$389)</x:f>
        <x:v>193</x:v>
      </x:c>
      <x:c r="G13" s="18" t="n">
        <x:f>SUM('08 Formation Closure'!$I$342:$I$389)</x:f>
        <x:v>552661.8</x:v>
      </x:c>
      <x:c r="H13" s="18" t="n">
        <x:f>SUM('06 Cargo Claims'!$X$3142:$X$3589)+SUM('06 Cargo Claims'!$AA$3142:$AA$3589)+SUM('06 Cargo Claims'!$AD$3142:$AD$3589)+SUM('06 Cargo Claims'!$AG$3142:$AG$3589)</x:f>
        <x:v>586777.699986487</x:v>
      </x:c>
      <x:c r="I13" s="18" t="n">
        <x:f>SUM('08 Formation Closure'!$J$342:$J$389)</x:f>
        <x:v>162107.40859106884</x:v>
      </x:c>
      <x:c r="J13" s="17" t="n">
        <x:f>IF(G13=0,1,I13/G13)</x:f>
        <x:v>0.2933211750677699</x:v>
      </x:c>
      <x:c r="K13" s="18" t="n">
        <x:f>SUM('08 Formation Closure'!$M$342:$M$389)</x:f>
        <x:v>30.411494227892415</x:v>
      </x:c>
      <x:c r="L13" s="17" t="n">
        <x:f>IF(F13=0,1,K13/F13)</x:f>
        <x:v>0.15757250895281044</x:v>
      </x:c>
      <x:c r="M13" s="19" t="n">
        <x:f>COUNTIFS('08 Formation Closure'!$P$342:$P$389,"PASS")</x:f>
        <x:v>0</x:v>
      </x:c>
      <x:c r="N13" s="19" t="n">
        <x:f>COUNTIFS('08 Formation Closure'!$P$342:$P$389,"FAIL")</x:f>
        <x:v>48</x:v>
      </x:c>
      <x:c r="O13" s="17" t="n">
        <x:f>MIN('08 Formation Closure'!$L$342:$L$389)</x:f>
        <x:v>0.15757250895281033</x:v>
      </x:c>
      <x:c r="P13" s="11" t="str">
        <x:v>UNQUANTIFIED</x:v>
      </x:c>
      <x:c r="Q13" s="11" t="str">
        <x:f>IF(N13&gt;0,"TRANSPORT FAIL","TRANSPORT ONLY; RECEIVER OPEN")</x:f>
        <x:v>TRANSPORT FAIL</x:v>
      </x:c>
      <x:c r="R13" s="26"/>
    </x:row>
    <x:row r="14">
      <x:c r="C14" s="11" t="str">
        <x:v>G1</x:v>
      </x:c>
      <x:c r="D14" s="11" t="str">
        <x:v>Allied megacity earthquake</x:v>
      </x:c>
      <x:c r="E14" s="18" t="n">
        <x:v>48</x:v>
      </x:c>
      <x:c r="F14" s="18" t="n">
        <x:f>SUM('08 Formation Closure'!$H$390:$H$437)</x:f>
        <x:v>334</x:v>
      </x:c>
      <x:c r="G14" s="18" t="n">
        <x:f>SUM('08 Formation Closure'!$I$390:$I$437)</x:f>
        <x:v>919651.8</x:v>
      </x:c>
      <x:c r="H14" s="18" t="n">
        <x:f>SUM('06 Cargo Claims'!$X$3590:$X$4037)+SUM('06 Cargo Claims'!$AA$3590:$AA$4037)+SUM('06 Cargo Claims'!$AD$3590:$AD$4037)+SUM('06 Cargo Claims'!$AG$3590:$AG$4037)</x:f>
        <x:v>952922.3702168678</x:v>
      </x:c>
      <x:c r="I14" s="18" t="n">
        <x:f>SUM('08 Formation Closure'!$J$390:$J$437)</x:f>
        <x:v>191564.84131760756</x:v>
      </x:c>
      <x:c r="J14" s="17" t="n">
        <x:f>IF(G14=0,1,I14/G14)</x:f>
        <x:v>0.20830149119221814</x:v>
      </x:c>
      <x:c r="K14" s="18" t="n">
        <x:f>SUM('08 Formation Closure'!$M$390:$M$437)</x:f>
        <x:v>29.27051757104996</x:v>
      </x:c>
      <x:c r="L14" s="17" t="n">
        <x:f>IF(F14=0,1,K14/F14)</x:f>
        <x:v>0.08763628015284419</x:v>
      </x:c>
      <x:c r="M14" s="19" t="n">
        <x:f>COUNTIFS('08 Formation Closure'!$P$390:$P$437,"PASS")</x:f>
        <x:v>0</x:v>
      </x:c>
      <x:c r="N14" s="19" t="n">
        <x:f>COUNTIFS('08 Formation Closure'!$P$390:$P$437,"FAIL")</x:f>
        <x:v>48</x:v>
      </x:c>
      <x:c r="O14" s="17" t="n">
        <x:f>MIN('08 Formation Closure'!$L$390:$L$437)</x:f>
        <x:v>0.08763628015284418</x:v>
      </x:c>
      <x:c r="P14" s="11" t="str">
        <x:v>UNQUANTIFIED</x:v>
      </x:c>
      <x:c r="Q14" s="11" t="str">
        <x:f>IF(N14&gt;0,"TRANSPORT FAIL","TRANSPORT ONLY; RECEIVER OPEN")</x:f>
        <x:v>TRANSPORT FAIL</x:v>
      </x:c>
      <x:c r="R14" s="26"/>
    </x:row>
    <x:row r="15">
      <x:c r="C15" s="11" t="str">
        <x:v>G2</x:v>
      </x:c>
      <x:c r="D15" s="11" t="str">
        <x:v>Regional flood and displacement</x:v>
      </x:c>
      <x:c r="E15" s="18" t="n">
        <x:v>48</x:v>
      </x:c>
      <x:c r="F15" s="18" t="n">
        <x:f>SUM('08 Formation Closure'!$H$438:$H$485)</x:f>
        <x:v>341</x:v>
      </x:c>
      <x:c r="G15" s="18" t="n">
        <x:f>SUM('08 Formation Closure'!$I$438:$I$485)</x:f>
        <x:v>916472.3999999999</x:v>
      </x:c>
      <x:c r="H15" s="18" t="n">
        <x:f>SUM('06 Cargo Claims'!$X$4038:$X$4485)+SUM('06 Cargo Claims'!$AA$4038:$AA$4485)+SUM('06 Cargo Claims'!$AD$4038:$AD$4485)+SUM('06 Cargo Claims'!$AG$4038:$AG$4485)</x:f>
        <x:v>954294.5505</x:v>
      </x:c>
      <x:c r="I15" s="18" t="n">
        <x:f>SUM('08 Formation Closure'!$J$438:$J$485)</x:f>
        <x:v>223032.02565463088</x:v>
      </x:c>
      <x:c r="J15" s="17" t="n">
        <x:f>IF(G15=0,1,I15/G15)</x:f>
        <x:v>0.2433592388102805</x:v>
      </x:c>
      <x:c r="K15" s="18" t="n">
        <x:f>SUM('08 Formation Closure'!$M$438:$M$485)</x:f>
        <x:v>41.469405782125634</x:v>
      </x:c>
      <x:c r="L15" s="17" t="n">
        <x:f>IF(F15=0,1,K15/F15)</x:f>
        <x:v>0.12161116065139482</x:v>
      </x:c>
      <x:c r="M15" s="19" t="n">
        <x:f>COUNTIFS('08 Formation Closure'!$P$438:$P$485,"PASS")</x:f>
        <x:v>0</x:v>
      </x:c>
      <x:c r="N15" s="19" t="n">
        <x:f>COUNTIFS('08 Formation Closure'!$P$438:$P$485,"FAIL")</x:f>
        <x:v>48</x:v>
      </x:c>
      <x:c r="O15" s="17" t="n">
        <x:f>MIN('08 Formation Closure'!$L$438:$L$485)</x:f>
        <x:v>0.12161116065139478</x:v>
      </x:c>
      <x:c r="P15" s="11" t="str">
        <x:v>UNQUANTIFIED</x:v>
      </x:c>
      <x:c r="Q15" s="11" t="str">
        <x:f>IF(N15&gt;0,"TRANSPORT FAIL","TRANSPORT ONLY; RECEIVER OPEN")</x:f>
        <x:v>TRANSPORT FAIL</x:v>
      </x:c>
      <x:c r="R15" s="26"/>
    </x:row>
  </x:sheetData>
  <x:conditionalFormatting sqref="P6:Q15">
    <x:cfRule type="containsText" dxfId="12" priority="1" operator="containsText" text="FAIL"/>
    <x:cfRule type="containsText" dxfId="13" priority="2" operator="containsText" text="OPEN"/>
    <x:cfRule type="containsText" dxfId="14" priority="3" operator="containsText" text="UNQUANTIFIED"/>
    <x:cfRule type="containsText" dxfId="15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fb0ecbb50ff943b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40" hidden="0" customWidth="1"/>
    <x:col min="5" max="5" width="23" hidden="0" customWidth="1"/>
    <x:col min="6" max="6" width="27" hidden="0" customWidth="1"/>
    <x:col min="7" max="7" width="39" hidden="0" customWidth="1"/>
    <x:col min="8" max="8" width="29" hidden="0" customWidth="1"/>
  </x:cols>
  <x:sheetData>
    <x:row r="2">
      <x:c r="C2" s="2" t="str">
        <x:v>Sources, evidence gates and next trials</x:v>
      </x:c>
      <x:c r="D2" s="25"/>
      <x:c r="E2" s="25"/>
      <x:c r="F2" s="25"/>
      <x:c r="G2" s="25"/>
      <x:c r="H2" s="25"/>
      <x:c r="I2" s="25"/>
      <x:c r="J2" s="25"/>
      <x:c r="K2" s="25"/>
    </x:row>
    <x:row r="3">
      <x:c r="C3" s="3" t="str">
        <x:v>Repository sources govern the hypotheses. No external site research or vehicle rendering is introduced in this pass.</x:v>
      </x:c>
      <x:c r="D3" s="3"/>
      <x:c r="E3" s="3"/>
      <x:c r="F3" s="3"/>
      <x:c r="G3" s="3"/>
      <x:c r="H3" s="3"/>
      <x:c r="I3" s="3"/>
      <x:c r="J3" s="3"/>
      <x:c r="K3" s="3"/>
    </x:row>
    <x:row r="4"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C5" s="9" t="str">
        <x:v>Source ID</x:v>
      </x:c>
      <x:c r="D5" s="9" t="str">
        <x:v>Repository authority</x:v>
      </x:c>
      <x:c r="E5" s="9" t="str">
        <x:v>Use</x:v>
      </x:c>
      <x:c r="F5" s="9" t="str">
        <x:v>Treatment</x:v>
      </x:c>
      <x:c r="G5" s="9" t="str">
        <x:v>Boundary</x:v>
      </x:c>
      <x:c r="H5" s="26"/>
      <x:c r="I5" s="26"/>
      <x:c r="J5" s="26"/>
      <x:c r="K5" s="26"/>
    </x:row>
    <x:row r="6" ht="36" customHeight="1">
      <x:c r="C6" s="11" t="str">
        <x:v>S01</x:v>
      </x:c>
      <x:c r="D6" s="15" t="str">
        <x:v>Pass 58 Canonical Force Allocation</x:v>
      </x:c>
      <x:c r="E6" s="15" t="str">
        <x:v>48 families, mass, early share and ten-campaign demand</x:v>
      </x:c>
      <x:c r="F6" s="15" t="str">
        <x:v>Inherited</x:v>
      </x:c>
      <x:c r="G6" s="15" t="str">
        <x:v>Formation-level values remain hypotheses</x:v>
      </x:c>
      <x:c r="H6" s="26"/>
      <x:c r="I6" s="26"/>
      <x:c r="J6" s="26"/>
      <x:c r="K6" s="26"/>
    </x:row>
    <x:row r="7" ht="36" customHeight="1">
      <x:c r="C7" s="11" t="str">
        <x:v>S02</x:v>
      </x:c>
      <x:c r="D7" s="15" t="str">
        <x:v>Pass 60 Shared Capacity Allocation</x:v>
      </x:c>
      <x:c r="E7" s="15" t="str">
        <x:v>Mode capacity and conservation doctrine</x:v>
      </x:c>
      <x:c r="F7" s="15" t="str">
        <x:v>Inherited</x:v>
      </x:c>
      <x:c r="G7" s="15" t="str">
        <x:v>Aggregate capacity lacks carrier, route and node identity</x:v>
      </x:c>
      <x:c r="H7" s="26"/>
      <x:c r="I7" s="26"/>
      <x:c r="J7" s="26"/>
      <x:c r="K7" s="26"/>
    </x:row>
    <x:row r="8" ht="36" customHeight="1">
      <x:c r="C8" s="11" t="str">
        <x:v>S03</x:v>
      </x:c>
      <x:c r="D8" s="15" t="str">
        <x:v>Pass 28 Service-entry Pod Configuration</x:v>
      </x:c>
      <x:c r="E8" s="15" t="str">
        <x:v>Indivisible positions and common external interfaces</x:v>
      </x:c>
      <x:c r="F8" s="15" t="str">
        <x:v>Concept authority</x:v>
      </x:c>
      <x:c r="G8" s="15" t="str">
        <x:v>106-line manifest is not generalized to all families</x:v>
      </x:c>
      <x:c r="H8" s="26"/>
      <x:c r="I8" s="26"/>
      <x:c r="J8" s="26"/>
      <x:c r="K8" s="26"/>
    </x:row>
    <x:row r="9" ht="36" customHeight="1">
      <x:c r="C9" s="11" t="str">
        <x:v>S04</x:v>
      </x:c>
      <x:c r="D9" s="15" t="str">
        <x:v>Pass 25 Cascadia Campaign</x:v>
      </x:c>
      <x:c r="E9" s="15" t="str">
        <x:v>Origin-to-effect and correlated path grammar</x:v>
      </x:c>
      <x:c r="F9" s="15" t="str">
        <x:v>Method authority</x:v>
      </x:c>
      <x:c r="G9" s="15" t="str">
        <x:v>One campaign does not establish national geography</x:v>
      </x:c>
      <x:c r="H9" s="26"/>
      <x:c r="I9" s="26"/>
      <x:c r="J9" s="26"/>
      <x:c r="K9" s="26"/>
    </x:row>
    <x:row r="10" ht="36" customHeight="1">
      <x:c r="C10" s="11" t="str">
        <x:v>S05</x:v>
      </x:c>
      <x:c r="D10" s="15" t="str">
        <x:v>Pass 24 Deployment Enterprise</x:v>
      </x:c>
      <x:c r="E10" s="15" t="str">
        <x:v>Air, ocean, land/rail and inland-water enterprise</x:v>
      </x:c>
      <x:c r="F10" s="15" t="str">
        <x:v>Predecessor</x:v>
      </x:c>
      <x:c r="G10" s="15" t="str">
        <x:v>Throughput remains planning input</x:v>
      </x:c>
      <x:c r="H10" s="26"/>
      <x:c r="I10" s="26"/>
      <x:c r="J10" s="26"/>
      <x:c r="K10" s="26"/>
    </x:row>
    <x:row r="11">
      <x:c r="C11" s="26"/>
      <x:c r="D11" s="26"/>
      <x:c r="E11" s="26"/>
      <x:c r="F11" s="26"/>
      <x:c r="G11" s="26"/>
      <x:c r="H11" s="26"/>
      <x:c r="I11" s="26"/>
      <x:c r="J11" s="26"/>
      <x:c r="K11" s="26"/>
    </x:row>
    <x:row r="12">
      <x:c r="C12" s="26"/>
      <x:c r="D12" s="26"/>
      <x:c r="E12" s="26"/>
      <x:c r="F12" s="26"/>
      <x:c r="G12" s="26"/>
      <x:c r="H12" s="26"/>
      <x:c r="I12" s="26"/>
      <x:c r="J12" s="26"/>
      <x:c r="K12" s="26"/>
    </x:row>
    <x:row r="13">
      <x:c r="C13" s="26"/>
      <x:c r="D13" s="26"/>
      <x:c r="E13" s="26"/>
      <x:c r="F13" s="26"/>
      <x:c r="G13" s="26"/>
      <x:c r="H13" s="26"/>
      <x:c r="I13" s="26"/>
      <x:c r="J13" s="26"/>
      <x:c r="K13" s="26"/>
    </x:row>
    <x:row r="14">
      <x:c r="C14" s="9" t="str">
        <x:v>Gate</x:v>
      </x:c>
      <x:c r="D14" s="9" t="str">
        <x:v>Required evidence</x:v>
      </x:c>
      <x:c r="E14" s="9" t="str">
        <x:v>Current state</x:v>
      </x:c>
      <x:c r="F14" s="9" t="str">
        <x:v>Blocks</x:v>
      </x:c>
      <x:c r="G14" s="9" t="str">
        <x:v>Next trial</x:v>
      </x:c>
      <x:c r="H14" s="9" t="str">
        <x:v>Owner</x:v>
      </x:c>
      <x:c r="I14" s="26"/>
      <x:c r="J14" s="26"/>
      <x:c r="K14" s="26"/>
    </x:row>
    <x:row r="15" ht="45" customHeight="1">
      <x:c r="C15" s="11" t="str">
        <x:v>G01</x:v>
      </x:c>
      <x:c r="D15" s="15" t="str">
        <x:v>Serial item and package identity</x:v>
      </x:c>
      <x:c r="E15" s="15" t="str">
        <x:v>OPEN</x:v>
      </x:c>
      <x:c r="F15" s="15" t="str">
        <x:v>Readiness and allocation</x:v>
      </x:c>
      <x:c r="G15" s="15" t="str">
        <x:v>Tag one complete formation manifest</x:v>
      </x:c>
      <x:c r="H15" s="15" t="str">
        <x:v>Generating services</x:v>
      </x:c>
      <x:c r="I15" s="26"/>
      <x:c r="J15" s="26"/>
      <x:c r="K15" s="26"/>
    </x:row>
    <x:row r="16" ht="45" customHeight="1">
      <x:c r="C16" s="11" t="str">
        <x:v>G02</x:v>
      </x:c>
      <x:c r="D16" s="15" t="str">
        <x:v>Complete bill of material</x:v>
      </x:c>
      <x:c r="E16" s="15" t="str">
        <x:v>OPEN</x:v>
      </x:c>
      <x:c r="F16" s="15" t="str">
        <x:v>Mass and effect closure</x:v>
      </x:c>
      <x:c r="G16" s="15" t="str">
        <x:v>Weigh and reconcile representative formation</x:v>
      </x:c>
      <x:c r="H16" s="15" t="str">
        <x:v>Design bureaus</x:v>
      </x:c>
      <x:c r="I16" s="26"/>
      <x:c r="J16" s="26"/>
      <x:c r="K16" s="26"/>
    </x:row>
    <x:row r="17" ht="45" customHeight="1">
      <x:c r="C17" s="11" t="str">
        <x:v>G03</x:v>
      </x:c>
      <x:c r="D17" s="15" t="str">
        <x:v>Dimensions, center of gravity and restraint</x:v>
      </x:c>
      <x:c r="E17" s="15" t="str">
        <x:v>OPEN</x:v>
      </x:c>
      <x:c r="F17" s="15" t="str">
        <x:v>Vehicle bay and handling</x:v>
      </x:c>
      <x:c r="G17" s="15" t="str">
        <x:v>Pack, lift and secure every position class</x:v>
      </x:c>
      <x:c r="H17" s="15" t="str">
        <x:v>Mobility and safety authorities</x:v>
      </x:c>
      <x:c r="I17" s="26"/>
      <x:c r="J17" s="26"/>
      <x:c r="K17" s="26"/>
    </x:row>
    <x:row r="18" ht="45" customHeight="1">
      <x:c r="C18" s="11" t="str">
        <x:v>G04</x:v>
      </x:c>
      <x:c r="D18" s="15" t="str">
        <x:v>Hazardous and cold-chain classification</x:v>
      </x:c>
      <x:c r="E18" s="15" t="str">
        <x:v>OPEN</x:v>
      </x:c>
      <x:c r="F18" s="15" t="str">
        <x:v>Mode admissibility</x:v>
      </x:c>
      <x:c r="G18" s="15" t="str">
        <x:v>Transport safety case across four modes</x:v>
      </x:c>
      <x:c r="H18" s="15" t="str">
        <x:v>Technical release authorities</x:v>
      </x:c>
      <x:c r="I18" s="26"/>
      <x:c r="J18" s="26"/>
      <x:c r="K18" s="26"/>
    </x:row>
    <x:row r="19" ht="45" customHeight="1">
      <x:c r="C19" s="11" t="str">
        <x:v>G05</x:v>
      </x:c>
      <x:c r="D19" s="15" t="str">
        <x:v>Origin and preposition site identity</x:v>
      </x:c>
      <x:c r="E19" s="15" t="str">
        <x:v>OPEN</x:v>
      </x:c>
      <x:c r="F19" s="15" t="str">
        <x:v>Travel time and covariance</x:v>
      </x:c>
      <x:c r="G19" s="15" t="str">
        <x:v>Register dispersed origin inventory</x:v>
      </x:c>
      <x:c r="H19" s="15" t="str">
        <x:v>Generating services</x:v>
      </x:c>
      <x:c r="I19" s="26"/>
      <x:c r="J19" s="26"/>
      <x:c r="K19" s="26"/>
    </x:row>
    <x:row r="20" ht="45" customHeight="1">
      <x:c r="C20" s="11" t="str">
        <x:v>G06</x:v>
      </x:c>
      <x:c r="D20" s="15" t="str">
        <x:v>Carrier fleet and crew identity</x:v>
      </x:c>
      <x:c r="E20" s="15" t="str">
        <x:v>OPEN</x:v>
      </x:c>
      <x:c r="F20" s="15" t="str">
        <x:v>Effective throughput</x:v>
      </x:c>
      <x:c r="G20" s="15" t="str">
        <x:v>Run serial carrier and crew cycles</x:v>
      </x:c>
      <x:c r="H20" s="15" t="str">
        <x:v>Strategic Mobility Command</x:v>
      </x:c>
      <x:c r="I20" s="26"/>
      <x:c r="J20" s="26"/>
      <x:c r="K20" s="26"/>
    </x:row>
    <x:row r="21" ht="45" customHeight="1">
      <x:c r="C21" s="11" t="str">
        <x:v>G07</x:v>
      </x:c>
      <x:c r="D21" s="15" t="str">
        <x:v>Node slot and handling configuration</x:v>
      </x:c>
      <x:c r="E21" s="15" t="str">
        <x:v>OPEN</x:v>
      </x:c>
      <x:c r="F21" s="15" t="str">
        <x:v>Queue and transfer</x:v>
      </x:c>
      <x:c r="G21" s="15" t="str">
        <x:v>Concurrent mixed-cargo node trial</x:v>
      </x:c>
      <x:c r="H21" s="15" t="str">
        <x:v>Entry and distribution commands</x:v>
      </x:c>
      <x:c r="I21" s="26"/>
      <x:c r="J21" s="26"/>
      <x:c r="K21" s="26"/>
    </x:row>
    <x:row r="22" ht="45" customHeight="1">
      <x:c r="C22" s="11" t="str">
        <x:v>G08</x:v>
      </x:c>
      <x:c r="D22" s="15" t="str">
        <x:v>Receiver release and operating interfaces</x:v>
      </x:c>
      <x:c r="E22" s="15" t="str">
        <x:v>OPEN</x:v>
      </x:c>
      <x:c r="F22" s="15" t="str">
        <x:v>Public effect</x:v>
      </x:c>
      <x:c r="G22" s="15" t="str">
        <x:v>Unload, commission and transfer at a named site</x:v>
      </x:c>
      <x:c r="H22" s="15" t="str">
        <x:v>Receiving commands and civil authority</x:v>
      </x:c>
      <x:c r="I22" s="26"/>
      <x:c r="J22" s="26"/>
      <x:c r="K22" s="26"/>
    </x:row>
    <x:row r="23" ht="45" customHeight="1">
      <x:c r="C23" s="11" t="str">
        <x:v>G09</x:v>
      </x:c>
      <x:c r="D23" s="15" t="str">
        <x:v>Damage-aware route survival</x:v>
      </x:c>
      <x:c r="E23" s="15" t="str">
        <x:v>OPEN</x:v>
      </x:c>
      <x:c r="F23" s="15" t="str">
        <x:v>Mode substitution</x:v>
      </x:c>
      <x:c r="G23" s="15" t="str">
        <x:v>Seed network and terminal losses</x:v>
      </x:c>
      <x:c r="H23" s="15" t="str">
        <x:v>Joint Capacity Authority</x:v>
      </x:c>
      <x:c r="I23" s="26"/>
      <x:c r="J23" s="26"/>
      <x:c r="K23" s="26"/>
    </x:row>
    <x:row r="24" ht="45" customHeight="1">
      <x:c r="C24" s="11" t="str">
        <x:v>G10</x:v>
      </x:c>
      <x:c r="D24" s="15" t="str">
        <x:v>Maintenance and regeneration work content</x:v>
      </x:c>
      <x:c r="E24" s="15" t="str">
        <x:v>OPEN</x:v>
      </x:c>
      <x:c r="F24" s="15" t="str">
        <x:v>Follow-on availability</x:v>
      </x:c>
      <x:c r="G24" s="15" t="str">
        <x:v>Return used fleet and cargo to readiness</x:v>
      </x:c>
      <x:c r="H24" s="15" t="str">
        <x:v>Depots and generating services</x:v>
      </x:c>
      <x:c r="I24" s="26"/>
      <x:c r="J24" s="26"/>
      <x:c r="K24" s="26"/>
    </x:row>
    <x:row r="25" ht="45" customHeight="1">
      <x:c r="C25" s="11" t="str">
        <x:v>G11</x:v>
      </x:c>
      <x:c r="D25" s="15" t="str">
        <x:v>Protected reserve policy</x:v>
      </x:c>
      <x:c r="E25" s="15" t="str">
        <x:v>OPEN</x:v>
      </x:c>
      <x:c r="F25" s="15" t="str">
        <x:v>Second catastrophe</x:v>
      </x:c>
      <x:c r="G25" s="15" t="str">
        <x:v>First-event pressure and follow-on campaign</x:v>
      </x:c>
      <x:c r="H25" s="15" t="str">
        <x:v>Civil leadership</x:v>
      </x:c>
      <x:c r="I25" s="26"/>
      <x:c r="J25" s="26"/>
      <x:c r="K25" s="26"/>
    </x:row>
    <x:row r="26" ht="45" customHeight="1">
      <x:c r="C26" s="11" t="str">
        <x:v>G12</x:v>
      </x:c>
      <x:c r="D26" s="15" t="str">
        <x:v>Public-priority and appeals rule</x:v>
      </x:c>
      <x:c r="E26" s="15" t="str">
        <x:v>OPEN</x:v>
      </x:c>
      <x:c r="F26" s="15" t="str">
        <x:v>Who receives scarce lift</x:v>
      </x:c>
      <x:c r="G26" s="15" t="str">
        <x:v>Publish and contest denied-service records</x:v>
      </x:c>
      <x:c r="H26" s="15" t="str">
        <x:v>Civil leadership and assurance</x:v>
      </x:c>
      <x:c r="I26" s="26"/>
      <x:c r="J26" s="26"/>
      <x:c r="K26" s="26"/>
    </x:row>
    <x:row r="27" ht="45" customHeight="1">
      <x:c r="C27" s="11" t="str">
        <x:v>G13</x:v>
      </x:c>
      <x:c r="D27" s="15" t="str">
        <x:v>Representative full-mission closure</x:v>
      </x:c>
      <x:c r="E27" s="15" t="str">
        <x:v>OPEN</x:v>
      </x:c>
      <x:c r="F27" s="15" t="str">
        <x:v>R3 and rendering</x:v>
      </x:c>
      <x:c r="G27" s="15" t="str">
        <x:v>Two campaigns plus follow-on under independent observation</x:v>
      </x:c>
      <x:c r="H27" s="15" t="str">
        <x:v>Independent RTE Authority</x:v>
      </x:c>
      <x:c r="I27" s="26"/>
      <x:c r="J27" s="26"/>
      <x:c r="K27" s="26"/>
    </x:row>
  </x:sheetData>
  <x:conditionalFormatting sqref="E15:E27">
    <x:cfRule type="containsText" dxfId="16" priority="1" operator="containsText" text="FAIL"/>
    <x:cfRule type="containsText" dxfId="17" priority="2" operator="containsText" text="OPEN"/>
    <x:cfRule type="containsText" dxfId="18" priority="3" operator="containsText" text="UNQUANTIFIED"/>
    <x:cfRule type="containsText" dxfId="19" priority="4" operator="containsText" text="PASS"/>
  </x:conditionalFormatting>
  <x:pageMargins left="0.7" right="0.7" top="0.75" bottom="0.75" header="0.3" footer="0.3"/>
  <x:tableParts count="2">
    <x:tablePart xmlns:r="http://schemas.openxmlformats.org/officeDocument/2006/relationships" r:id="R84e6cf580c5c40d2"/>
    <x:tablePart xmlns:r="http://schemas.openxmlformats.org/officeDocument/2006/relationships" r:id="R9360fc761e6142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2" hidden="0" customWidth="1"/>
    <x:col min="4" max="4" width="46" hidden="0" customWidth="1"/>
    <x:col min="5" max="5" width="20" hidden="0" customWidth="1"/>
    <x:col min="6" max="6" width="20" hidden="0" customWidth="1"/>
    <x:col min="7" max="7" width="13" hidden="0" customWidth="1"/>
  </x:cols>
  <x:sheetData>
    <x:row r="2">
      <x:c r="C2" s="2" t="str">
        <x:v>Terminal integrity checks</x:v>
      </x:c>
      <x:c r="D2" s="25"/>
      <x:c r="E2" s="25"/>
      <x:c r="F2" s="25"/>
      <x:c r="G2" s="25"/>
      <x:c r="H2" s="25"/>
      <x:c r="I2" s="25"/>
    </x:row>
    <x:row r="3">
      <x:c r="C3" s="3" t="str">
        <x:v>These checks observe the model. No output or build depends on this sheet.</x:v>
      </x:c>
      <x:c r="D3" s="3"/>
      <x:c r="E3" s="3"/>
      <x:c r="F3" s="3"/>
      <x:c r="G3" s="3"/>
      <x:c r="H3" s="3"/>
      <x:c r="I3" s="3"/>
    </x:row>
    <x:row r="4">
      <x:c r="C4" s="26"/>
      <x:c r="D4" s="26"/>
      <x:c r="E4" s="26"/>
      <x:c r="F4" s="26"/>
      <x:c r="G4" s="26"/>
      <x:c r="H4" s="26"/>
      <x:c r="I4" s="26"/>
    </x:row>
    <x:row r="5">
      <x:c r="C5" s="9" t="str">
        <x:v>Check</x:v>
      </x:c>
      <x:c r="D5" s="9" t="str">
        <x:v>Test</x:v>
      </x:c>
      <x:c r="E5" s="9" t="str">
        <x:v>Actual</x:v>
      </x:c>
      <x:c r="F5" s="9" t="str">
        <x:v>Expected</x:v>
      </x:c>
      <x:c r="G5" s="9" t="str">
        <x:v>Status</x:v>
      </x:c>
      <x:c r="H5" s="26"/>
      <x:c r="I5" s="26"/>
    </x:row>
    <x:row r="6">
      <x:c r="C6" s="11" t="str">
        <x:v>I01</x:v>
      </x:c>
      <x:c r="D6" s="11" t="str">
        <x:v>Canonical formation records</x:v>
      </x:c>
      <x:c r="E6" s="23" t="n">
        <x:f>COUNTA('03 Formation Registry'!$C$6:$C$53)</x:f>
        <x:v>48</x:v>
      </x:c>
      <x:c r="F6" s="23" t="n">
        <x:v>48</x:v>
      </x:c>
      <x:c r="G6" s="11" t="str">
        <x:f>IF(ABS(E6-F6)&lt;=0,"PASS","FAIL")</x:f>
        <x:v>PASS</x:v>
      </x:c>
      <x:c r="H6" s="26"/>
      <x:c r="I6" s="26"/>
    </x:row>
    <x:row r="7">
      <x:c r="C7" s="11" t="str">
        <x:v>I02</x:v>
      </x:c>
      <x:c r="D7" s="11" t="str">
        <x:v>Campaign records</x:v>
      </x:c>
      <x:c r="E7" s="23" t="n">
        <x:f>COUNTA('09 Campaign Result'!$C$6:$C$15)</x:f>
        <x:v>10</x:v>
      </x:c>
      <x:c r="F7" s="23" t="n">
        <x:v>10</x:v>
      </x:c>
      <x:c r="G7" s="11" t="str">
        <x:f>IF(ABS(E7-F7)&lt;=0,"PASS","FAIL")</x:f>
        <x:v>PASS</x:v>
      </x:c>
      <x:c r="H7" s="26"/>
      <x:c r="I7" s="26"/>
    </x:row>
    <x:row r="8">
      <x:c r="C8" s="11" t="str">
        <x:v>I03</x:v>
      </x:c>
      <x:c r="D8" s="11" t="str">
        <x:v>Formation-campaign demand records</x:v>
      </x:c>
      <x:c r="E8" s="23" t="n">
        <x:f>COUNTA('04 Campaign Demand'!$C$6:$C$485)</x:f>
        <x:v>480</x:v>
      </x:c>
      <x:c r="F8" s="23" t="n">
        <x:v>480</x:v>
      </x:c>
      <x:c r="G8" s="11" t="str">
        <x:f>IF(ABS(E8-F8)&lt;=0,"PASS","FAIL")</x:f>
        <x:v>PASS</x:v>
      </x:c>
      <x:c r="H8" s="26"/>
      <x:c r="I8" s="26"/>
    </x:row>
    <x:row r="9">
      <x:c r="C9" s="11" t="str">
        <x:v>I04</x:v>
      </x:c>
      <x:c r="D9" s="11" t="str">
        <x:v>Cargo register records</x:v>
      </x:c>
      <x:c r="E9" s="23" t="n">
        <x:f>COUNTA('05 Cargo Register'!$C$6:$C$453)</x:f>
        <x:v>448</x:v>
      </x:c>
      <x:c r="F9" s="23" t="n">
        <x:v>448</x:v>
      </x:c>
      <x:c r="G9" s="11" t="str">
        <x:f>IF(ABS(E9-F9)&lt;=0,"PASS","FAIL")</x:f>
        <x:v>PASS</x:v>
      </x:c>
      <x:c r="H9" s="26"/>
      <x:c r="I9" s="26"/>
    </x:row>
    <x:row r="10">
      <x:c r="C10" s="11" t="str">
        <x:v>I05</x:v>
      </x:c>
      <x:c r="D10" s="11" t="str">
        <x:v>Cargo claim records</x:v>
      </x:c>
      <x:c r="E10" s="23" t="n">
        <x:f>COUNTA('06 Cargo Claims'!$C$6:$C$4485)</x:f>
        <x:v>4480</x:v>
      </x:c>
      <x:c r="F10" s="23" t="n">
        <x:v>4480</x:v>
      </x:c>
      <x:c r="G10" s="11" t="str">
        <x:f>IF(ABS(E10-F10)&lt;=0,"PASS","FAIL")</x:f>
        <x:v>PASS</x:v>
      </x:c>
      <x:c r="H10" s="26"/>
      <x:c r="I10" s="26"/>
    </x:row>
    <x:row r="11">
      <x:c r="C11" s="11" t="str">
        <x:v>I06</x:v>
      </x:c>
      <x:c r="D11" s="11" t="str">
        <x:v>Formation closure records</x:v>
      </x:c>
      <x:c r="E11" s="23" t="n">
        <x:f>COUNTA('08 Formation Closure'!$C$6:$C$485)</x:f>
        <x:v>480</x:v>
      </x:c>
      <x:c r="F11" s="23" t="n">
        <x:v>480</x:v>
      </x:c>
      <x:c r="G11" s="11" t="str">
        <x:f>IF(ABS(E11-F11)&lt;=0,"PASS","FAIL")</x:f>
        <x:v>PASS</x:v>
      </x:c>
      <x:c r="H11" s="26"/>
      <x:c r="I11" s="26"/>
    </x:row>
    <x:row r="12">
      <x:c r="C12" s="11" t="str">
        <x:v>I07</x:v>
      </x:c>
      <x:c r="D12" s="11" t="str">
        <x:v>Formation profile assignments</x:v>
      </x:c>
      <x:c r="E12" s="23" t="n">
        <x:f>COUNTA('03 Formation Registry'!$F$6:$F$53)</x:f>
        <x:v>48</x:v>
      </x:c>
      <x:c r="F12" s="23" t="n">
        <x:v>48</x:v>
      </x:c>
      <x:c r="G12" s="11" t="str">
        <x:f>IF(ABS(E12-F12)&lt;=0,"PASS","FAIL")</x:f>
        <x:v>PASS</x:v>
      </x:c>
      <x:c r="H12" s="26"/>
      <x:c r="I12" s="26"/>
    </x:row>
    <x:row r="13">
      <x:c r="C13" s="11" t="str">
        <x:v>I08</x:v>
      </x:c>
      <x:c r="D13" s="11" t="str">
        <x:v>Profile shares reconcile</x:v>
      </x:c>
      <x:c r="E13" s="23" t="n">
        <x:f>MAX('01 Controls'!$U$6:$U$14)-MIN('01 Controls'!$U$6:$U$14)</x:f>
        <x:v>1.1102230246251565e-16</x:v>
      </x:c>
      <x:c r="F13" s="23" t="n">
        <x:v>0</x:v>
      </x:c>
      <x:c r="G13" s="11" t="str">
        <x:f>IF(ABS(E13-F13)&lt;='01 Controls'!$E$17,"PASS","FAIL")</x:f>
        <x:v>PASS</x:v>
      </x:c>
      <x:c r="H13" s="26"/>
      <x:c r="I13" s="26"/>
    </x:row>
    <x:row r="14">
      <x:c r="C14" s="11" t="str">
        <x:v>I09</x:v>
      </x:c>
      <x:c r="D14" s="11" t="str">
        <x:v>Profile share floor</x:v>
      </x:c>
      <x:c r="E14" s="23" t="n">
        <x:f>MIN('01 Controls'!$U$6:$U$14)</x:f>
        <x:v>0.9999999999999999</x:v>
      </x:c>
      <x:c r="F14" s="23" t="n">
        <x:v>1</x:v>
      </x:c>
      <x:c r="G14" s="11" t="str">
        <x:f>IF(ABS(E14-F14)&lt;=0,"PASS","FAIL")</x:f>
        <x:v>PASS</x:v>
      </x:c>
      <x:c r="H14" s="26"/>
      <x:c r="I14" s="26"/>
    </x:row>
    <x:row r="15">
      <x:c r="C15" s="11" t="str">
        <x:v>I10</x:v>
      </x:c>
      <x:c r="D15" s="11" t="str">
        <x:v>Campaign route priors reconcile</x:v>
      </x:c>
      <x:c r="E15" s="23" t="n">
        <x:f>MAX(ABS(SUM('01 Controls'!E22:H22)-1),ABS(SUM('01 Controls'!E23:H23)-1),ABS(SUM('01 Controls'!E24:H24)-1),ABS(SUM('01 Controls'!E25:H25)-1),ABS(SUM('01 Controls'!E26:H26)-1),ABS(SUM('01 Controls'!E27:H27)-1),ABS(SUM('01 Controls'!E28:H28)-1),ABS(SUM('01 Controls'!E29:H29)-1),ABS(SUM('01 Controls'!E30:H30)-1),ABS(SUM('01 Controls'!E31:H31)-1))</x:f>
        <x:v>0</x:v>
      </x:c>
      <x:c r="F15" s="23" t="n">
        <x:v>0</x:v>
      </x:c>
      <x:c r="G15" s="11" t="str">
        <x:f>IF(ABS(E15-F15)&lt;=0,"PASS","FAIL")</x:f>
        <x:v>PASS</x:v>
      </x:c>
      <x:c r="H15" s="26"/>
      <x:c r="I15" s="26"/>
    </x:row>
    <x:row r="16">
      <x:c r="C16" s="11" t="str">
        <x:v>I11</x:v>
      </x:c>
      <x:c r="D16" s="11" t="str">
        <x:v>Campaign route sums</x:v>
      </x:c>
      <x:c r="E16" s="23" t="n">
        <x:f>SUM('01 Controls'!$E$22:$H$31)</x:f>
        <x:v>10</x:v>
      </x:c>
      <x:c r="F16" s="23" t="n">
        <x:v>10</x:v>
      </x:c>
      <x:c r="G16" s="11" t="str">
        <x:f>IF(ABS(E16-F16)&lt;=0,"PASS","FAIL")</x:f>
        <x:v>PASS</x:v>
      </x:c>
      <x:c r="H16" s="26"/>
      <x:c r="I16" s="26"/>
    </x:row>
    <x:row r="17">
      <x:c r="C17" s="11" t="str">
        <x:v>I12</x:v>
      </x:c>
      <x:c r="D17" s="11" t="str">
        <x:v>Canonical campaign mass</x:v>
      </x:c>
      <x:c r="E17" s="23" t="n">
        <x:f>SUM('04 Campaign Demand'!$J$6:$J$485)</x:f>
        <x:v>6677140.35</x:v>
      </x:c>
      <x:c r="F17" s="23" t="n">
        <x:v>6677140.35</x:v>
      </x:c>
      <x:c r="G17" s="11" t="str">
        <x:f>IF(ABS(E17-F17)&lt;=0,"PASS","FAIL")</x:f>
        <x:v>PASS</x:v>
      </x:c>
      <x:c r="H17" s="26"/>
      <x:c r="I17" s="26"/>
    </x:row>
    <x:row r="18">
      <x:c r="C18" s="11" t="str">
        <x:v>I13</x:v>
      </x:c>
      <x:c r="D18" s="11" t="str">
        <x:v>Cargo claim mass reconciliation</x:v>
      </x:c>
      <x:c r="E18" s="23" t="n">
        <x:f>SUM('06 Cargo Claims'!$N$6:$N$4485)-SUM('04 Campaign Demand'!$J$6:$J$485)</x:f>
        <x:v>3.725290298461914e-9</x:v>
      </x:c>
      <x:c r="F18" s="23" t="n">
        <x:v>0</x:v>
      </x:c>
      <x:c r="G18" s="11" t="str">
        <x:f>IF(ABS(E18-F18)&lt;='01 Controls'!$E$17,"PASS","FAIL")</x:f>
        <x:v>PASS</x:v>
      </x:c>
      <x:c r="H18" s="26"/>
      <x:c r="I18" s="26"/>
    </x:row>
    <x:row r="19">
      <x:c r="C19" s="11" t="str">
        <x:v>I14</x:v>
      </x:c>
      <x:c r="D19" s="11" t="str">
        <x:v>Routing mass reconciliation</x:v>
      </x:c>
      <x:c r="E19" s="23" t="n">
        <x:f>SUM('06 Cargo Claims'!$AI$6:$AI$4485)</x:f>
        <x:v>7.143796665332047e-11</x:v>
      </x:c>
      <x:c r="F19" s="23" t="n">
        <x:v>0</x:v>
      </x:c>
      <x:c r="G19" s="11" t="str">
        <x:f>IF(ABS(E19-F19)&lt;='01 Controls'!$E$17,"PASS","FAIL")</x:f>
        <x:v>PASS</x:v>
      </x:c>
      <x:c r="H19" s="26"/>
      <x:c r="I19" s="26"/>
    </x:row>
    <x:row r="20">
      <x:c r="C20" s="11" t="str">
        <x:v>I15</x:v>
      </x:c>
      <x:c r="D20" s="11" t="str">
        <x:v>Position-count total is whole</x:v>
      </x:c>
      <x:c r="E20" s="23" t="n">
        <x:f>SUM('05 Cargo Register'!$N$6:$N$453)-ROUND(SUM('05 Cargo Register'!$N$6:$N$453),0)</x:f>
        <x:v>0</x:v>
      </x:c>
      <x:c r="F20" s="23" t="n">
        <x:v>0</x:v>
      </x:c>
      <x:c r="G20" s="11" t="str">
        <x:f>IF(ABS(E20-F20)&lt;=0,"PASS","FAIL")</x:f>
        <x:v>PASS</x:v>
      </x:c>
      <x:c r="H20" s="26"/>
      <x:c r="I20" s="26"/>
    </x:row>
    <x:row r="21">
      <x:c r="C21" s="11" t="str">
        <x:v>I16</x:v>
      </x:c>
      <x:c r="D21" s="11" t="str">
        <x:v>Allocated capacity does not exceed usable</x:v>
      </x:c>
      <x:c r="E21" s="23" t="n">
        <x:f>MAX('07 Mode Capacity'!M6+'07 Mode Capacity'!O6-'07 Mode Capacity'!J6,'07 Mode Capacity'!M7+'07 Mode Capacity'!O7-'07 Mode Capacity'!J7,'07 Mode Capacity'!M8+'07 Mode Capacity'!O8-'07 Mode Capacity'!J8,'07 Mode Capacity'!M9+'07 Mode Capacity'!O9-'07 Mode Capacity'!J9,'07 Mode Capacity'!M10+'07 Mode Capacity'!O10-'07 Mode Capacity'!J10,'07 Mode Capacity'!M11+'07 Mode Capacity'!O11-'07 Mode Capacity'!J11,'07 Mode Capacity'!M12+'07 Mode Capacity'!O12-'07 Mode Capacity'!J12,'07 Mode Capacity'!M13+'07 Mode Capacity'!O13-'07 Mode Capacity'!J13,'07 Mode Capacity'!M14+'07 Mode Capacity'!O14-'07 Mode Capacity'!J14,'07 Mode Capacity'!M15+'07 Mode Capacity'!O15-'07 Mode Capacity'!J15,'07 Mode Capacity'!M16+'07 Mode Capacity'!O16-'07 Mode Capacity'!J16,'07 Mode Capacity'!M17+'07 Mode Capacity'!O17-'07 Mode Capacity'!J17)</x:f>
        <x:v>0</x:v>
      </x:c>
      <x:c r="F21" s="23" t="n">
        <x:v>0</x:v>
      </x:c>
      <x:c r="G21" s="11" t="str">
        <x:f>IF(E21&lt;=F21+'01 Controls'!$E$17,"PASS","FAIL")</x:f>
        <x:v>PASS</x:v>
      </x:c>
      <x:c r="H21" s="26"/>
      <x:c r="I21" s="26"/>
    </x:row>
    <x:row r="22">
      <x:c r="C22" s="11" t="str">
        <x:v>I17</x:v>
      </x:c>
      <x:c r="D22" s="11" t="str">
        <x:v>Bucket allocation does not exceed demand</x:v>
      </x:c>
      <x:c r="E22" s="23" t="n">
        <x:f>MAX('07 Mode Capacity'!O6-'07 Mode Capacity'!K6,'07 Mode Capacity'!O7-'07 Mode Capacity'!K7,'07 Mode Capacity'!O8-'07 Mode Capacity'!K8,'07 Mode Capacity'!O9-'07 Mode Capacity'!K9,'07 Mode Capacity'!O10-'07 Mode Capacity'!K10,'07 Mode Capacity'!O11-'07 Mode Capacity'!K11,'07 Mode Capacity'!O12-'07 Mode Capacity'!K12,'07 Mode Capacity'!O13-'07 Mode Capacity'!K13,'07 Mode Capacity'!O14-'07 Mode Capacity'!K14,'07 Mode Capacity'!O15-'07 Mode Capacity'!K15,'07 Mode Capacity'!O16-'07 Mode Capacity'!K16,'07 Mode Capacity'!O17-'07 Mode Capacity'!K17)</x:f>
        <x:v>0</x:v>
      </x:c>
      <x:c r="F22" s="23" t="n">
        <x:v>0</x:v>
      </x:c>
      <x:c r="G22" s="11" t="str">
        <x:f>IF(E22&lt;=F22+'01 Controls'!$E$17,"PASS","FAIL")</x:f>
        <x:v>PASS</x:v>
      </x:c>
      <x:c r="H22" s="26"/>
      <x:c r="I22" s="26"/>
    </x:row>
    <x:row r="23">
      <x:c r="C23" s="11" t="str">
        <x:v>I18</x:v>
      </x:c>
      <x:c r="D23" s="11" t="str">
        <x:v>Delivered mass does not exceed claim</x:v>
      </x:c>
      <x:c r="E23" s="23" t="n">
        <x:f>MAX(0,SUM('06 Cargo Claims'!$AN$6:$AN$4485)-SUM('06 Cargo Claims'!$N$6:$N$4485))</x:f>
        <x:v>0</x:v>
      </x:c>
      <x:c r="F23" s="23" t="n">
        <x:v>0</x:v>
      </x:c>
      <x:c r="G23" s="11" t="str">
        <x:f>IF(E23&lt;=F23+'01 Controls'!$E$17,"PASS","FAIL")</x:f>
        <x:v>PASS</x:v>
      </x:c>
      <x:c r="H23" s="26"/>
      <x:c r="I23" s="26"/>
    </x:row>
    <x:row r="24">
      <x:c r="C24" s="11" t="str">
        <x:v>I19</x:v>
      </x:c>
      <x:c r="D24" s="11" t="str">
        <x:v>Complete formations do not exceed demand</x:v>
      </x:c>
      <x:c r="E24" s="23" t="n">
        <x:f>MAX(0,SUM('08 Formation Closure'!$M$6:$M$485)-SUM('08 Formation Closure'!$H$6:$H$485))</x:f>
        <x:v>0</x:v>
      </x:c>
      <x:c r="F24" s="23" t="n">
        <x:v>0</x:v>
      </x:c>
      <x:c r="G24" s="11" t="str">
        <x:f>IF(E24&lt;=F24+'01 Controls'!$E$17,"PASS","FAIL")</x:f>
        <x:v>PASS</x:v>
      </x:c>
      <x:c r="H24" s="26"/>
      <x:c r="I24" s="26"/>
    </x:row>
    <x:row r="25">
      <x:c r="C25" s="11" t="str">
        <x:v>I20</x:v>
      </x:c>
      <x:c r="D25" s="11" t="str">
        <x:v>Mode cumulative fractions reach one</x:v>
      </x:c>
      <x:c r="E25" s="23" t="n">
        <x:f>SUM('01 Controls'!$F$38,'01 Controls'!$F$41,'01 Controls'!$F$44,'01 Controls'!$F$47)</x:f>
        <x:v>4</x:v>
      </x:c>
      <x:c r="F25" s="23" t="n">
        <x:v>4</x:v>
      </x:c>
      <x:c r="G25" s="11" t="str">
        <x:f>IF(ABS(E25-F25)&lt;=0,"PASS","FAIL")</x:f>
        <x:v>PASS</x:v>
      </x:c>
      <x:c r="H25" s="26"/>
      <x:c r="I25" s="26"/>
    </x:row>
    <x:row r="26">
      <x:c r="C26" s="11" t="str">
        <x:v>I21</x:v>
      </x:c>
      <x:c r="D26" s="11" t="str">
        <x:v>All receiver states remain explicit</x:v>
      </x:c>
      <x:c r="E26" s="23" t="n">
        <x:f>COUNTIFS('08 Formation Closure'!$Q$6:$Q$485,"UNQUANTIFIED")</x:f>
        <x:v>480</x:v>
      </x:c>
      <x:c r="F26" s="23" t="n">
        <x:v>480</x:v>
      </x:c>
      <x:c r="G26" s="11" t="str">
        <x:f>IF(ABS(E26-F26)&lt;=0,"PASS","FAIL")</x:f>
        <x:v>PASS</x:v>
      </x:c>
      <x:c r="H26" s="26"/>
      <x:c r="I26" s="26"/>
    </x:row>
    <x:row r="27">
      <x:c r="C27" s="11" t="str">
        <x:v>I22</x:v>
      </x:c>
      <x:c r="D27" s="11" t="str">
        <x:v>Evidence gates remain open</x:v>
      </x:c>
      <x:c r="E27" s="23" t="n">
        <x:f>COUNTIFS('10 Sources &amp; Gates'!$E$15:$E$27,"OPEN")</x:f>
        <x:v>13</x:v>
      </x:c>
      <x:c r="F27" s="23" t="n">
        <x:v>13</x:v>
      </x:c>
      <x:c r="G27" s="11" t="str">
        <x:f>IF(ABS(E27-F27)&lt;=0,"PASS","FAIL")</x:f>
        <x:v>PASS</x:v>
      </x:c>
      <x:c r="H27" s="26"/>
      <x:c r="I27" s="26"/>
    </x:row>
  </x:sheetData>
  <x:conditionalFormatting sqref="G6:G27">
    <x:cfRule type="containsText" dxfId="20" priority="1" operator="containsText" text="FAIL"/>
    <x:cfRule type="containsText" dxfId="21" priority="2" operator="containsText" text="OPEN"/>
    <x:cfRule type="containsText" dxfId="22" priority="3" operator="containsText" text="UNQUANTIFIED"/>
    <x:cfRule type="containsText" dxfId="23" priority="4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606a42042884128"/>
  </x:tableParts>
</x:worksheet>
</file>